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heitstage" sheetId="5" state="visible" r:id="rId5"/>
    <sheet name="Ist-Stunden" sheetId="6" state="visible" r:id="rId6"/>
    <sheet name="Krankenquote Objekte" sheetId="7" state="visible" r:id="rId7"/>
    <sheet name="KQuote Mitarbeiter" sheetId="8" state="visible" r:id="rId8"/>
    <sheet name="Auswertung Objekte" sheetId="9" state="visible" r:id="rId9"/>
    <sheet name="Stundenauswertung" sheetId="10" state="visible" r:id="rId10"/>
    <sheet name="Berechnung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67" fontId="8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1" fontId="6" fillId="0" borderId="1" pivotButton="0" quotePrefix="0" xfId="0"/>
    <xf numFmtId="164" fontId="6" fillId="0" borderId="1" pivotButton="0" quotePrefix="0" xfId="0"/>
    <xf numFmtId="167" fontId="6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dxfs count="9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7F7F7F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Mitarbeiter'!W18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Mitarbeiter'!$V$19:$V$21</f>
            </numRef>
          </cat>
          <val>
            <numRef>
              <f>'KQuote Mitarbeiter'!$W$19:$W$21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Mitarbeiter'!X25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Mitarbeiter'!$W$26:$W$35</f>
            </numRef>
          </cat>
          <val>
            <numRef>
              <f>'KQuote Mitarbeiter'!$X$26:$X$35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24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Krankheitstage</t>
        </is>
      </c>
      <c r="C7" s="4" t="inlineStr">
        <is>
          <t>Tabelle mit einer Zeile je Mitarbeiter (automatisch aus der Mitarbeiterliste) und einer Spalte je Monat. Nur die Krankheitstage eintragen, an denen der MA eingesetzt war – tariflich zählen nur eingesetzte Zeiträume, daher keine AU-Zeiträume. Krankstunden = Tage × Std./Tag (40 Std./Woche = 8 Std.).</t>
        </is>
      </c>
    </row>
    <row r="8" ht="28" customHeight="1">
      <c r="B8" s="3" t="inlineStr">
        <is>
          <t>4. Ist-Stunden</t>
        </is>
      </c>
      <c r="C8" s="4" t="inlineStr">
        <is>
          <t>Je Mitarbeiter und Monat die tatsächlich geleisteten Stunden (beide Objekte zusammen). Liegen Ist + Krank über dem Soll, wird mit den Ist-Stunden gerechnet, sonst mit dem Soll. Ohne Ist-Eintrag gilt das Soll.</t>
        </is>
      </c>
    </row>
    <row r="9" ht="56" customHeight="1">
      <c r="B9" s="3" t="inlineStr">
        <is>
          <t>Jahreswechsel</t>
        </is>
      </c>
      <c r="C9" s="4" t="inlineStr">
        <is>
          <t>In „Stunden Objekte“, „Krankheitstage“ und „Ist-Stunden“ hat jedes Jahr (2026–2030) einen eigenen Block (nach rechts scrollen; mit +/– über den Spalten ein-/ausklappen). Zum Jahreswechsel nur in den Einstellungen das Auswertungsjahr umstellen – alle Auswertungen, Fluktuation und Kumulierung rechnen dann für dieses Jahr. Die Daten der Vorjahre bleiben erhalten.</t>
        </is>
      </c>
    </row>
    <row r="10" ht="28" customHeight="1">
      <c r="B10" s="3" t="inlineStr">
        <is>
          <t>Quote seit Zugehörigkeit</t>
        </is>
      </c>
      <c r="C10" s="4" t="inlineStr">
        <is>
          <t>In „KQuote Mitarbeiter“ rechts: alle Krankstunden ÷ alle Bezugsstunden über alle erfassten Jahre ab Eintritt, mit eigener Ampel. Erfasst wird ab 2026 – frühere Jahre fließen nicht ein.</t>
        </is>
      </c>
    </row>
    <row r="11" ht="28" customHeight="1">
      <c r="B11" s="3" t="inlineStr">
        <is>
          <t>Zwei Objekte</t>
        </is>
      </c>
      <c r="C11" s="4" t="inlineStr">
        <is>
          <t>Linker Block = Objekt 1, rechter Block = Objekt 2. War ein MA im Monat in beiden Objekten krank, Tage aufteilen.</t>
        </is>
      </c>
    </row>
    <row r="12" ht="28" customHeight="1">
      <c r="B12" s="3" t="inlineStr">
        <is>
          <t>Farben</t>
        </is>
      </c>
      <c r="C12" s="4" t="inlineStr">
        <is>
          <t>Grau = Monat außerhalb der Beschäftigung (vor Eintritt/nach Austritt). Rot = beide Objekte zusammen mehr Tage als der Monat hat.</t>
        </is>
      </c>
    </row>
    <row r="14">
      <c r="B14" s="2" t="inlineStr">
        <is>
          <t>Einmalig einrichten (Tab Einstellungen)</t>
        </is>
      </c>
      <c r="C14" s="2" t="n"/>
    </row>
    <row r="15" ht="14" customHeight="1">
      <c r="B15" s="3" t="inlineStr">
        <is>
          <t>Grundwerte</t>
        </is>
      </c>
      <c r="C15" s="4" t="inlineStr">
        <is>
          <t>Auswertungsjahr, Objektnamen, Ampelgrenzen, Vollzeit-Wochenstunden.</t>
        </is>
      </c>
    </row>
    <row r="16" ht="28" customHeight="1">
      <c r="B16" s="3" t="inlineStr">
        <is>
          <t>Gesamtstunden mit Krankstunden?</t>
        </is>
      </c>
      <c r="C16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7" ht="28" customHeight="1">
      <c r="B17" s="3" t="inlineStr">
        <is>
          <t>Feiertage</t>
        </is>
      </c>
      <c r="C17" s="4" t="inlineStr">
        <is>
          <t>NRW 2026 sind eingetragen. Sie werden nur bei Einstellung „Mo–Fr“ abgezogen; bei „7 Tage“ zählt jeder Kalendertag.</t>
        </is>
      </c>
    </row>
    <row r="19">
      <c r="B19" s="2" t="inlineStr">
        <is>
          <t>Die Auswertungen (alles automatisch)</t>
        </is>
      </c>
      <c r="C19" s="2" t="n"/>
    </row>
    <row r="20" ht="14" customHeight="1">
      <c r="B20" s="3" t="inlineStr">
        <is>
          <t>Krankenquote Objekte</t>
        </is>
      </c>
      <c r="C20" s="4" t="inlineStr">
        <is>
          <t>Je Monat und Objekt: Gesamtstunden, Krankstunden, Quote, Krankheitstage, Anzahl kranker MA; Liniendiagramm.</t>
        </is>
      </c>
    </row>
    <row r="21" ht="28" customHeight="1">
      <c r="B21" s="3" t="inlineStr">
        <is>
          <t>Jahreskumulierung</t>
        </is>
      </c>
      <c r="C21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22" ht="28" customHeight="1">
      <c r="B22" s="3" t="inlineStr">
        <is>
          <t>KQuote Mitarbeiter</t>
        </is>
      </c>
      <c r="C22" s="4" t="inlineStr">
        <is>
          <t>Je Person: Soll-, Ist- und Bezugsstunden, Krankstunden, Krankheitstage je Objekt, Krankenquote, Rang und Ampel; rechts seit Zugehörigkeit. Kennzahlen, Kuchendiagramm Bewertung, Top 10.</t>
        </is>
      </c>
    </row>
    <row r="23" ht="14" customHeight="1">
      <c r="B23" s="3" t="inlineStr">
        <is>
          <t>Auswertung Objekte</t>
        </is>
      </c>
      <c r="C23" s="4" t="inlineStr">
        <is>
          <t>Jahresvergleich beider Objekte mit Kuchendiagrammen (Krankstunden, Gesamtstunden) und Monatsdiagramm.</t>
        </is>
      </c>
    </row>
    <row r="24" ht="14" customHeight="1">
      <c r="B24" s="3" t="inlineStr">
        <is>
          <t>Stundenauswertung</t>
        </is>
      </c>
      <c r="C24" s="4" t="inlineStr">
        <is>
          <t>Krankstunden je Mitarbeiter und Monat mit Sollstunden und Quote.</t>
        </is>
      </c>
    </row>
    <row r="25" ht="14" customHeight="1">
      <c r="B25" s="3" t="inlineStr">
        <is>
          <t>Mitarbeiter (Fluktuation)</t>
        </is>
      </c>
      <c r="C25" s="4" t="inlineStr">
        <is>
          <t>Eintritte, Austritte, Bestand je Monat, Fluktuationsquote.</t>
        </is>
      </c>
    </row>
    <row r="27">
      <c r="B27" s="2" t="inlineStr">
        <is>
          <t>Formeln</t>
        </is>
      </c>
      <c r="C27" s="2" t="n"/>
    </row>
    <row r="28" ht="42" customHeight="1">
      <c r="B28" s="3" t="inlineStr">
        <is>
          <t>Tage zählen</t>
        </is>
      </c>
      <c r="C28" s="4" t="inlineStr">
        <is>
          <t>„7 Tage“: Soll je Monat = Kalendertage im Beschäftigungszeitraum × Wochenstunden ÷ 7 (40 Std. → Januar 177 Std.). „Mo–Fr“: Werktage ohne Feiertage × Wochenstunden ÷ 5. Krankheitstage zählen immer Wochenstunden ÷ 5 (40 Std. = 8 Std.).</t>
        </is>
      </c>
    </row>
    <row r="29" ht="14" customHeight="1">
      <c r="B29" s="3" t="inlineStr">
        <is>
          <t>Krankstunden</t>
        </is>
      </c>
      <c r="C29" s="4" t="inlineStr">
        <is>
          <t>Krankheitstage × Std./Tag.</t>
        </is>
      </c>
    </row>
    <row r="30" ht="14" customHeight="1">
      <c r="B30" s="3" t="inlineStr">
        <is>
          <t>Quote je Objekt</t>
        </is>
      </c>
      <c r="C30" s="4" t="inlineStr">
        <is>
          <t>Krankstunden ÷ (Gesamtstunden + Krankstunden). Bei Einstellung „Ja“: Krankstunden ÷ Gesamtstunden.</t>
        </is>
      </c>
    </row>
    <row r="31" ht="42" customHeight="1">
      <c r="B31" s="3" t="inlineStr">
        <is>
          <t>Quote je Mitarbeiter</t>
        </is>
      </c>
      <c r="C31" s="4" t="inlineStr">
        <is>
          <t>Krankstunden ÷ Bezugsstunden. Bezugsstunden je Monat = das Höhere aus Soll-Stunden und (Ist-Stunden + Krankstunden); bei Einstellung „Ja“ (Ist enthält Krank): das Höhere aus Soll und Ist. Beispiel: Soll 177, Ist 200, Krank 8 → Bezug 208, Quote 3,8 %. Soll 177, Ist 100, Krank 56 → Bezug 177, Quote 31,6 %.</t>
        </is>
      </c>
    </row>
    <row r="32" ht="14" customHeight="1">
      <c r="B32" s="3" t="inlineStr">
        <is>
          <t>Ampel</t>
        </is>
      </c>
      <c r="C32" s="4" t="inlineStr">
        <is>
          <t>unauffällig ≤ Schwelle 1, auffällig ≤ Schwelle 2, darüber kritisch.</t>
        </is>
      </c>
    </row>
    <row r="33" ht="14" customHeight="1">
      <c r="B33" s="3" t="inlineStr">
        <is>
          <t>Fluktuationsquote</t>
        </is>
      </c>
      <c r="C33" s="4" t="inlineStr">
        <is>
          <t>Austritte ÷ Ø Personalbestand (Jahresbeginn + 12 Monatsenden).</t>
        </is>
      </c>
    </row>
    <row r="34" ht="14" customHeight="1">
      <c r="B34" s="3" t="inlineStr">
        <is>
          <t>Ausfall VZ-Stellen</t>
        </is>
      </c>
      <c r="C34" s="4" t="inlineStr">
        <is>
          <t>Krankstunden ÷ Jahres-Sollstunden einer Vollzeitkraft.</t>
        </is>
      </c>
    </row>
    <row r="36">
      <c r="B36" s="2" t="inlineStr">
        <is>
          <t>Hinweise</t>
        </is>
      </c>
      <c r="C36" s="2" t="n"/>
    </row>
    <row r="37" ht="14" customHeight="1">
      <c r="B37" s="3" t="inlineStr">
        <is>
          <t>Kapazität</t>
        </is>
      </c>
      <c r="C37" s="4" t="inlineStr">
        <is>
          <t>300 Mitarbeiter.</t>
        </is>
      </c>
    </row>
    <row r="38" ht="28" customHeight="1">
      <c r="B38" s="3" t="inlineStr">
        <is>
          <t>Datenschutz</t>
        </is>
      </c>
      <c r="C38" s="4" t="inlineStr">
        <is>
          <t>Gesundheitsdaten sind besonders schützenswert (Art. 9 DSGVO). Zugriff nur für Berechtigte, Datei mit Passwort schützen.</t>
        </is>
      </c>
    </row>
    <row r="40">
      <c r="B40" s="2" t="inlineStr">
        <is>
          <t>Farblegende</t>
        </is>
      </c>
      <c r="C40" s="2" t="n"/>
    </row>
    <row r="41">
      <c r="B41" s="5" t="inlineStr">
        <is>
          <t>123</t>
        </is>
      </c>
      <c r="C41" s="6" t="inlineStr">
        <is>
          <t>Eingabe (blaue Schrift / gelbes Feld)</t>
        </is>
      </c>
    </row>
    <row r="42">
      <c r="B42" s="7" t="inlineStr">
        <is>
          <t>123</t>
        </is>
      </c>
      <c r="C42" s="6" t="inlineStr">
        <is>
          <t>Verknüpfung aus anderem Tab (grün)</t>
        </is>
      </c>
    </row>
    <row r="43">
      <c r="B43" s="8" t="inlineStr">
        <is>
          <t>123</t>
        </is>
      </c>
      <c r="C43" s="6" t="inlineStr">
        <is>
          <t>Automatisch berechnet – nicht überschreiben</t>
        </is>
      </c>
    </row>
    <row r="44">
      <c r="B44" s="9" t="inlineStr">
        <is>
          <t>unauffällig</t>
        </is>
      </c>
      <c r="C44" s="6" t="inlineStr">
        <is>
          <t>Ampel grün</t>
        </is>
      </c>
    </row>
    <row r="45">
      <c r="B45" s="10" t="inlineStr">
        <is>
          <t>auffällig</t>
        </is>
      </c>
      <c r="C45" s="6" t="inlineStr">
        <is>
          <t>Ampel gelb / offen</t>
        </is>
      </c>
    </row>
    <row r="46">
      <c r="B46" s="11" t="inlineStr">
        <is>
          <t>kritisch</t>
        </is>
      </c>
      <c r="C46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6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Jahreswechsel: hier das Jahr auswählen (2026–2030). Alle Auswertungen rechnen dann für dieses Jahr.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die Sollstunden je Mitarbeiter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Soll je MA: 7 Tage = Kalendertage × Wochenstd. ÷ 7, Mo–Fr = Werktage ohne Feiertage × Wochenstd. ÷ 5. Krankheitstag = Wochenstd. ÷ 5 (40 Std. = 8 Std.).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Tage",MAX(0,(DATE($C$3,2,0))-(DATE($C$3,1,1))+1),MAX(0,NETWORKDAYS(DATE($C$3,1,1),DATE($C$3,2,0),Einstellungen!$F$13:$F$67)))</f>
        <v/>
      </c>
      <c r="E13" s="23" t="inlineStr">
        <is>
          <t>Neujahr 2026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Tage",MAX(0,(DATE($C$3,3,0))-(DATE($C$3,2,1))+1),MAX(0,NETWORKDAYS(DATE($C$3,2,1),DATE($C$3,3,0),Einstellungen!$F$13:$F$67)))</f>
        <v/>
      </c>
      <c r="E14" s="23" t="inlineStr">
        <is>
          <t>Karfreitag 2026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Tage",MAX(0,(DATE($C$3,4,0))-(DATE($C$3,3,1))+1),MAX(0,NETWORKDAYS(DATE($C$3,3,1),DATE($C$3,4,0),Einstellungen!$F$13:$F$67)))</f>
        <v/>
      </c>
      <c r="E15" s="23" t="inlineStr">
        <is>
          <t>Ostermontag 2026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Tage",MAX(0,(DATE($C$3,5,0))-(DATE($C$3,4,1))+1),MAX(0,NETWORKDAYS(DATE($C$3,4,1),DATE($C$3,5,0),Einstellungen!$F$13:$F$67)))</f>
        <v/>
      </c>
      <c r="E16" s="23" t="inlineStr">
        <is>
          <t>Tag der Arbeit 2026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Tage",MAX(0,(DATE($C$3,6,0))-(DATE($C$3,5,1))+1),MAX(0,NETWORKDAYS(DATE($C$3,5,1),DATE($C$3,6,0),Einstellungen!$F$13:$F$67)))</f>
        <v/>
      </c>
      <c r="E17" s="23" t="inlineStr">
        <is>
          <t>Christi Himmelfahrt 2026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Tage",MAX(0,(DATE($C$3,7,0))-(DATE($C$3,6,1))+1),MAX(0,NETWORKDAYS(DATE($C$3,6,1),DATE($C$3,7,0),Einstellungen!$F$13:$F$67)))</f>
        <v/>
      </c>
      <c r="E18" s="23" t="inlineStr">
        <is>
          <t>Pfingstmontag 2026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Tage",MAX(0,(DATE($C$3,8,0))-(DATE($C$3,7,1))+1),MAX(0,NETWORKDAYS(DATE($C$3,7,1),DATE($C$3,8,0),Einstellungen!$F$13:$F$67)))</f>
        <v/>
      </c>
      <c r="E19" s="23" t="inlineStr">
        <is>
          <t>Fronleichnam 2026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Tage",MAX(0,(DATE($C$3,9,0))-(DATE($C$3,8,1))+1),MAX(0,NETWORKDAYS(DATE($C$3,8,1),DATE($C$3,9,0),Einstellungen!$F$13:$F$67)))</f>
        <v/>
      </c>
      <c r="E20" s="23" t="inlineStr">
        <is>
          <t>Tag der Deutschen Einheit 2026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Tage",MAX(0,(DATE($C$3,10,0))-(DATE($C$3,9,1))+1),MAX(0,NETWORKDAYS(DATE($C$3,9,1),DATE($C$3,10,0),Einstellungen!$F$13:$F$67)))</f>
        <v/>
      </c>
      <c r="E21" s="23" t="inlineStr">
        <is>
          <t>Allerheiligen 2026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Tage",MAX(0,(DATE($C$3,11,0))-(DATE($C$3,10,1))+1),MAX(0,NETWORKDAYS(DATE($C$3,10,1),DATE($C$3,11,0),Einstellungen!$F$13:$F$67)))</f>
        <v/>
      </c>
      <c r="E22" s="23" t="inlineStr">
        <is>
          <t>1. Weihnachtstag 2026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Tage",MAX(0,(DATE($C$3,12,0))-(DATE($C$3,11,1))+1),MAX(0,NETWORKDAYS(DATE($C$3,11,1),DATE($C$3,12,0),Einstellungen!$F$13:$F$67)))</f>
        <v/>
      </c>
      <c r="E23" s="23" t="inlineStr">
        <is>
          <t>2. Weihnachtstag 2026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Tage",MAX(0,(DATE($C$3,13,0))-(DATE($C$3,12,1))+1),MAX(0,NETWORKDAYS(DATE($C$3,12,1),DATE($C$3,13,0),Einstellungen!$F$13:$F$67)))</f>
        <v/>
      </c>
      <c r="E24" s="23" t="inlineStr">
        <is>
          <t>Neujahr 2027</t>
        </is>
      </c>
      <c r="F24" s="19" t="n">
        <v>46388</v>
      </c>
    </row>
    <row r="25">
      <c r="B25" s="24" t="inlineStr">
        <is>
          <t>Summe</t>
        </is>
      </c>
      <c r="C25" s="25">
        <f>SUM(C13:C24)</f>
        <v/>
      </c>
      <c r="E25" s="23" t="inlineStr">
        <is>
          <t>Karfreitag 2027</t>
        </is>
      </c>
      <c r="F25" s="19" t="n">
        <v>46472</v>
      </c>
    </row>
    <row r="26">
      <c r="E26" s="23" t="inlineStr">
        <is>
          <t>Ostermontag 2027</t>
        </is>
      </c>
      <c r="F26" s="19" t="n">
        <v>46475</v>
      </c>
    </row>
    <row r="27">
      <c r="D27" s="16" t="inlineStr">
        <is>
          <t>Feiertage NRW 2026–2030 (rechts). Werden nur bei Einstellung „Mo–Fr“ abgezogen.</t>
        </is>
      </c>
      <c r="E27" s="23" t="inlineStr">
        <is>
          <t>Tag der Arbeit 2027</t>
        </is>
      </c>
      <c r="F27" s="19" t="n">
        <v>46508</v>
      </c>
    </row>
    <row r="28">
      <c r="E28" s="23" t="inlineStr">
        <is>
          <t>Christi Himmelfahrt 2027</t>
        </is>
      </c>
      <c r="F28" s="19" t="n">
        <v>46513</v>
      </c>
    </row>
    <row r="29">
      <c r="E29" s="23" t="inlineStr">
        <is>
          <t>Pfingstmontag 2027</t>
        </is>
      </c>
      <c r="F29" s="19" t="n">
        <v>46524</v>
      </c>
    </row>
    <row r="30">
      <c r="E30" s="23" t="inlineStr">
        <is>
          <t>Fronleichnam 2027</t>
        </is>
      </c>
      <c r="F30" s="19" t="n">
        <v>46534</v>
      </c>
    </row>
    <row r="31">
      <c r="E31" s="23" t="inlineStr">
        <is>
          <t>Tag der Deutschen Einheit 2027</t>
        </is>
      </c>
      <c r="F31" s="19" t="n">
        <v>46663</v>
      </c>
    </row>
    <row r="32">
      <c r="E32" s="23" t="inlineStr">
        <is>
          <t>Allerheiligen 2027</t>
        </is>
      </c>
      <c r="F32" s="19" t="n">
        <v>46692</v>
      </c>
    </row>
    <row r="33">
      <c r="E33" s="23" t="inlineStr">
        <is>
          <t>1. Weihnachtstag 2027</t>
        </is>
      </c>
      <c r="F33" s="19" t="n">
        <v>46746</v>
      </c>
    </row>
    <row r="34">
      <c r="E34" s="23" t="inlineStr">
        <is>
          <t>2. Weihnachtstag 2027</t>
        </is>
      </c>
      <c r="F34" s="19" t="n">
        <v>46747</v>
      </c>
    </row>
    <row r="35">
      <c r="E35" s="23" t="inlineStr">
        <is>
          <t>Neujahr 2028</t>
        </is>
      </c>
      <c r="F35" s="19" t="n">
        <v>46753</v>
      </c>
    </row>
    <row r="36">
      <c r="E36" s="23" t="inlineStr">
        <is>
          <t>Karfreitag 2028</t>
        </is>
      </c>
      <c r="F36" s="19" t="n">
        <v>46857</v>
      </c>
    </row>
    <row r="37">
      <c r="E37" s="23" t="inlineStr">
        <is>
          <t>Ostermontag 2028</t>
        </is>
      </c>
      <c r="F37" s="19" t="n">
        <v>46860</v>
      </c>
    </row>
    <row r="38">
      <c r="E38" s="23" t="inlineStr">
        <is>
          <t>Tag der Arbeit 2028</t>
        </is>
      </c>
      <c r="F38" s="19" t="n">
        <v>46874</v>
      </c>
    </row>
    <row r="39">
      <c r="E39" s="23" t="inlineStr">
        <is>
          <t>Christi Himmelfahrt 2028</t>
        </is>
      </c>
      <c r="F39" s="19" t="n">
        <v>46898</v>
      </c>
    </row>
    <row r="40">
      <c r="E40" s="23" t="inlineStr">
        <is>
          <t>Pfingstmontag 2028</t>
        </is>
      </c>
      <c r="F40" s="19" t="n">
        <v>46909</v>
      </c>
    </row>
    <row r="41">
      <c r="E41" s="23" t="inlineStr">
        <is>
          <t>Fronleichnam 2028</t>
        </is>
      </c>
      <c r="F41" s="19" t="n">
        <v>46919</v>
      </c>
    </row>
    <row r="42">
      <c r="E42" s="23" t="inlineStr">
        <is>
          <t>Tag der Deutschen Einheit 2028</t>
        </is>
      </c>
      <c r="F42" s="19" t="n">
        <v>47029</v>
      </c>
    </row>
    <row r="43">
      <c r="E43" s="23" t="inlineStr">
        <is>
          <t>Allerheiligen 2028</t>
        </is>
      </c>
      <c r="F43" s="19" t="n">
        <v>47058</v>
      </c>
    </row>
    <row r="44">
      <c r="E44" s="23" t="inlineStr">
        <is>
          <t>1. Weihnachtstag 2028</t>
        </is>
      </c>
      <c r="F44" s="19" t="n">
        <v>47112</v>
      </c>
    </row>
    <row r="45">
      <c r="E45" s="23" t="inlineStr">
        <is>
          <t>2. Weihnachtstag 2028</t>
        </is>
      </c>
      <c r="F45" s="19" t="n">
        <v>47113</v>
      </c>
    </row>
    <row r="46">
      <c r="E46" s="23" t="inlineStr">
        <is>
          <t>Neujahr 2029</t>
        </is>
      </c>
      <c r="F46" s="19" t="n">
        <v>47119</v>
      </c>
    </row>
    <row r="47">
      <c r="E47" s="23" t="inlineStr">
        <is>
          <t>Karfreitag 2029</t>
        </is>
      </c>
      <c r="F47" s="19" t="n">
        <v>47207</v>
      </c>
    </row>
    <row r="48">
      <c r="E48" s="23" t="inlineStr">
        <is>
          <t>Ostermontag 2029</t>
        </is>
      </c>
      <c r="F48" s="19" t="n">
        <v>47210</v>
      </c>
    </row>
    <row r="49">
      <c r="E49" s="23" t="inlineStr">
        <is>
          <t>Tag der Arbeit 2029</t>
        </is>
      </c>
      <c r="F49" s="19" t="n">
        <v>47239</v>
      </c>
    </row>
    <row r="50">
      <c r="E50" s="23" t="inlineStr">
        <is>
          <t>Christi Himmelfahrt 2029</t>
        </is>
      </c>
      <c r="F50" s="19" t="n">
        <v>47248</v>
      </c>
    </row>
    <row r="51">
      <c r="E51" s="23" t="inlineStr">
        <is>
          <t>Pfingstmontag 2029</t>
        </is>
      </c>
      <c r="F51" s="19" t="n">
        <v>47259</v>
      </c>
    </row>
    <row r="52">
      <c r="E52" s="23" t="inlineStr">
        <is>
          <t>Fronleichnam 2029</t>
        </is>
      </c>
      <c r="F52" s="19" t="n">
        <v>47269</v>
      </c>
    </row>
    <row r="53">
      <c r="E53" s="23" t="inlineStr">
        <is>
          <t>Tag der Deutschen Einheit 2029</t>
        </is>
      </c>
      <c r="F53" s="19" t="n">
        <v>47394</v>
      </c>
    </row>
    <row r="54">
      <c r="E54" s="23" t="inlineStr">
        <is>
          <t>Allerheiligen 2029</t>
        </is>
      </c>
      <c r="F54" s="19" t="n">
        <v>47423</v>
      </c>
    </row>
    <row r="55">
      <c r="E55" s="23" t="inlineStr">
        <is>
          <t>1. Weihnachtstag 2029</t>
        </is>
      </c>
      <c r="F55" s="19" t="n">
        <v>47477</v>
      </c>
    </row>
    <row r="56">
      <c r="E56" s="23" t="inlineStr">
        <is>
          <t>2. Weihnachtstag 2029</t>
        </is>
      </c>
      <c r="F56" s="19" t="n">
        <v>47478</v>
      </c>
    </row>
    <row r="57">
      <c r="E57" s="23" t="inlineStr">
        <is>
          <t>Neujahr 2030</t>
        </is>
      </c>
      <c r="F57" s="19" t="n">
        <v>47484</v>
      </c>
    </row>
    <row r="58">
      <c r="E58" s="23" t="inlineStr">
        <is>
          <t>Karfreitag 2030</t>
        </is>
      </c>
      <c r="F58" s="19" t="n">
        <v>47592</v>
      </c>
    </row>
    <row r="59">
      <c r="E59" s="23" t="inlineStr">
        <is>
          <t>Ostermontag 2030</t>
        </is>
      </c>
      <c r="F59" s="19" t="n">
        <v>47595</v>
      </c>
    </row>
    <row r="60">
      <c r="E60" s="23" t="inlineStr">
        <is>
          <t>Tag der Arbeit 2030</t>
        </is>
      </c>
      <c r="F60" s="19" t="n">
        <v>47604</v>
      </c>
    </row>
    <row r="61">
      <c r="E61" s="23" t="inlineStr">
        <is>
          <t>Christi Himmelfahrt 2030</t>
        </is>
      </c>
      <c r="F61" s="19" t="n">
        <v>47633</v>
      </c>
    </row>
    <row r="62">
      <c r="E62" s="23" t="inlineStr">
        <is>
          <t>Pfingstmontag 2030</t>
        </is>
      </c>
      <c r="F62" s="19" t="n">
        <v>47644</v>
      </c>
    </row>
    <row r="63">
      <c r="E63" s="23" t="inlineStr">
        <is>
          <t>Fronleichnam 2030</t>
        </is>
      </c>
      <c r="F63" s="19" t="n">
        <v>47654</v>
      </c>
    </row>
    <row r="64">
      <c r="E64" s="23" t="inlineStr">
        <is>
          <t>Tag der Deutschen Einheit 2030</t>
        </is>
      </c>
      <c r="F64" s="19" t="n">
        <v>47759</v>
      </c>
    </row>
    <row r="65">
      <c r="E65" s="23" t="inlineStr">
        <is>
          <t>Allerheiligen 2030</t>
        </is>
      </c>
      <c r="F65" s="19" t="n">
        <v>47788</v>
      </c>
    </row>
    <row r="66">
      <c r="E66" s="23" t="inlineStr">
        <is>
          <t>1. Weihnachtstag 2030</t>
        </is>
      </c>
      <c r="F66" s="19" t="n">
        <v>47842</v>
      </c>
    </row>
    <row r="67">
      <c r="E67" s="23" t="inlineStr">
        <is>
          <t>2. Weihnachtstag 2030</t>
        </is>
      </c>
      <c r="F67" s="19" t="n">
        <v>47843</v>
      </c>
    </row>
  </sheetData>
  <mergeCells count="1">
    <mergeCell ref="A2:F2"/>
  </mergeCells>
  <dataValidations count="3">
    <dataValidation sqref="C10" showDropDown="0" showInputMessage="0" showErrorMessage="0" allowBlank="0" type="list">
      <formula1>"Ja,Nein"</formula1>
    </dataValidation>
    <dataValidation sqref="C3" showDropDown="0" showInputMessage="0" showErrorMessage="1" allowBlank="0" error="Jahre 2026–2030 verfügbar" type="list">
      <formula1>"2026,2027,2028,2029,2030"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IF(E6="","",E6/5)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$67)))*E6/IF(Einstellungen!$C$11="7 Tage",7,5))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COUNTIFS($C$6:$C$305,"&lt;="&amp;J6,$D$6:$D$305,"&gt;"&amp;J6)+COUNTIFS($C$6:$C$305,"&lt;="&amp;J6,$D$6:$D$305,"")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IF(E7="","",E7/5)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$67)))*E7/IF(Einstellungen!$C$11="7 Tage",7,5))</f>
        <v/>
      </c>
      <c r="J7" s="35">
        <f>DATE(Einstellungen!$C$3,1,1)</f>
        <v/>
      </c>
      <c r="K7" s="36">
        <f>COUNTIFS($C$6:$C$305,"&gt;="&amp;J7,$C$6:$C$305,"&lt;="&amp;DATE(Einstellungen!$C$3,2,0))</f>
        <v/>
      </c>
      <c r="L7" s="36">
        <f>COUNTIFS($D$6:$D$305,"&gt;="&amp;J7,$D$6:$D$305,"&lt;="&amp;DATE(Einstellungen!$C$3,2,0))</f>
        <v/>
      </c>
      <c r="M7" s="36">
        <f>COUNTIFS($C$6:$C$305,"&lt;="&amp;DATE(Einstellungen!$C$3,2,0),$D$6:$D$305,"&gt;"&amp;DATE(Einstellungen!$C$3,2,0))+COUNTIFS($C$6:$C$305,"&lt;="&amp;DATE(Einstellungen!$C$3,2,0),$D$6:$D$305,"")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IF(E8="","",E8/5)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$67)))*E8/IF(Einstellungen!$C$11="7 Tage",7,5))</f>
        <v/>
      </c>
      <c r="J8" s="35">
        <f>DATE(Einstellungen!$C$3,2,1)</f>
        <v/>
      </c>
      <c r="K8" s="36">
        <f>COUNTIFS($C$6:$C$305,"&gt;="&amp;J8,$C$6:$C$305,"&lt;="&amp;DATE(Einstellungen!$C$3,3,0))</f>
        <v/>
      </c>
      <c r="L8" s="36">
        <f>COUNTIFS($D$6:$D$305,"&gt;="&amp;J8,$D$6:$D$305,"&lt;="&amp;DATE(Einstellungen!$C$3,3,0))</f>
        <v/>
      </c>
      <c r="M8" s="36">
        <f>COUNTIFS($C$6:$C$305,"&lt;="&amp;DATE(Einstellungen!$C$3,3,0),$D$6:$D$305,"&gt;"&amp;DATE(Einstellungen!$C$3,3,0))+COUNTIFS($C$6:$C$305,"&lt;="&amp;DATE(Einstellungen!$C$3,3,0),$D$6:$D$305,"")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IF(E9="","",E9/5)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$67)))*E9/IF(Einstellungen!$C$11="7 Tage",7,5))</f>
        <v/>
      </c>
      <c r="J9" s="35">
        <f>DATE(Einstellungen!$C$3,3,1)</f>
        <v/>
      </c>
      <c r="K9" s="36">
        <f>COUNTIFS($C$6:$C$305,"&gt;="&amp;J9,$C$6:$C$305,"&lt;="&amp;DATE(Einstellungen!$C$3,4,0))</f>
        <v/>
      </c>
      <c r="L9" s="36">
        <f>COUNTIFS($D$6:$D$305,"&gt;="&amp;J9,$D$6:$D$305,"&lt;="&amp;DATE(Einstellungen!$C$3,4,0))</f>
        <v/>
      </c>
      <c r="M9" s="36">
        <f>COUNTIFS($C$6:$C$305,"&lt;="&amp;DATE(Einstellungen!$C$3,4,0),$D$6:$D$305,"&gt;"&amp;DATE(Einstellungen!$C$3,4,0))+COUNTIFS($C$6:$C$305,"&lt;="&amp;DATE(Einstellungen!$C$3,4,0),$D$6:$D$305,"")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IF(E10="","",E10/5)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$67)))*E10/IF(Einstellungen!$C$11="7 Tage",7,5))</f>
        <v/>
      </c>
      <c r="J10" s="35">
        <f>DATE(Einstellungen!$C$3,4,1)</f>
        <v/>
      </c>
      <c r="K10" s="36">
        <f>COUNTIFS($C$6:$C$305,"&gt;="&amp;J10,$C$6:$C$305,"&lt;="&amp;DATE(Einstellungen!$C$3,5,0))</f>
        <v/>
      </c>
      <c r="L10" s="36">
        <f>COUNTIFS($D$6:$D$305,"&gt;="&amp;J10,$D$6:$D$305,"&lt;="&amp;DATE(Einstellungen!$C$3,5,0))</f>
        <v/>
      </c>
      <c r="M10" s="36">
        <f>COUNTIFS($C$6:$C$305,"&lt;="&amp;DATE(Einstellungen!$C$3,5,0),$D$6:$D$305,"&gt;"&amp;DATE(Einstellungen!$C$3,5,0))+COUNTIFS($C$6:$C$305,"&lt;="&amp;DATE(Einstellungen!$C$3,5,0),$D$6:$D$305,"")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IF(E11="","",E11/5)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$67)))*E11/IF(Einstellungen!$C$11="7 Tage",7,5))</f>
        <v/>
      </c>
      <c r="J11" s="35">
        <f>DATE(Einstellungen!$C$3,5,1)</f>
        <v/>
      </c>
      <c r="K11" s="36">
        <f>COUNTIFS($C$6:$C$305,"&gt;="&amp;J11,$C$6:$C$305,"&lt;="&amp;DATE(Einstellungen!$C$3,6,0))</f>
        <v/>
      </c>
      <c r="L11" s="36">
        <f>COUNTIFS($D$6:$D$305,"&gt;="&amp;J11,$D$6:$D$305,"&lt;="&amp;DATE(Einstellungen!$C$3,6,0))</f>
        <v/>
      </c>
      <c r="M11" s="36">
        <f>COUNTIFS($C$6:$C$305,"&lt;="&amp;DATE(Einstellungen!$C$3,6,0),$D$6:$D$305,"&gt;"&amp;DATE(Einstellungen!$C$3,6,0))+COUNTIFS($C$6:$C$305,"&lt;="&amp;DATE(Einstellungen!$C$3,6,0),$D$6:$D$305,"")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IF(E12="","",E12/5)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$67)))*E12/IF(Einstellungen!$C$11="7 Tage",7,5))</f>
        <v/>
      </c>
      <c r="J12" s="35">
        <f>DATE(Einstellungen!$C$3,6,1)</f>
        <v/>
      </c>
      <c r="K12" s="36">
        <f>COUNTIFS($C$6:$C$305,"&gt;="&amp;J12,$C$6:$C$305,"&lt;="&amp;DATE(Einstellungen!$C$3,7,0))</f>
        <v/>
      </c>
      <c r="L12" s="36">
        <f>COUNTIFS($D$6:$D$305,"&gt;="&amp;J12,$D$6:$D$305,"&lt;="&amp;DATE(Einstellungen!$C$3,7,0))</f>
        <v/>
      </c>
      <c r="M12" s="36">
        <f>COUNTIFS($C$6:$C$305,"&lt;="&amp;DATE(Einstellungen!$C$3,7,0),$D$6:$D$305,"&gt;"&amp;DATE(Einstellungen!$C$3,7,0))+COUNTIFS($C$6:$C$305,"&lt;="&amp;DATE(Einstellungen!$C$3,7,0),$D$6:$D$305,"")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IF(E13="","",E13/5)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$67)))*E13/IF(Einstellungen!$C$11="7 Tage",7,5))</f>
        <v/>
      </c>
      <c r="J13" s="35">
        <f>DATE(Einstellungen!$C$3,7,1)</f>
        <v/>
      </c>
      <c r="K13" s="36">
        <f>COUNTIFS($C$6:$C$305,"&gt;="&amp;J13,$C$6:$C$305,"&lt;="&amp;DATE(Einstellungen!$C$3,8,0))</f>
        <v/>
      </c>
      <c r="L13" s="36">
        <f>COUNTIFS($D$6:$D$305,"&gt;="&amp;J13,$D$6:$D$305,"&lt;="&amp;DATE(Einstellungen!$C$3,8,0))</f>
        <v/>
      </c>
      <c r="M13" s="36">
        <f>COUNTIFS($C$6:$C$305,"&lt;="&amp;DATE(Einstellungen!$C$3,8,0),$D$6:$D$305,"&gt;"&amp;DATE(Einstellungen!$C$3,8,0))+COUNTIFS($C$6:$C$305,"&lt;="&amp;DATE(Einstellungen!$C$3,8,0),$D$6:$D$305,"")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IF(E14="","",E14/5)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$67)))*E14/IF(Einstellungen!$C$11="7 Tage",7,5))</f>
        <v/>
      </c>
      <c r="J14" s="35">
        <f>DATE(Einstellungen!$C$3,8,1)</f>
        <v/>
      </c>
      <c r="K14" s="36">
        <f>COUNTIFS($C$6:$C$305,"&gt;="&amp;J14,$C$6:$C$305,"&lt;="&amp;DATE(Einstellungen!$C$3,9,0))</f>
        <v/>
      </c>
      <c r="L14" s="36">
        <f>COUNTIFS($D$6:$D$305,"&gt;="&amp;J14,$D$6:$D$305,"&lt;="&amp;DATE(Einstellungen!$C$3,9,0))</f>
        <v/>
      </c>
      <c r="M14" s="36">
        <f>COUNTIFS($C$6:$C$305,"&lt;="&amp;DATE(Einstellungen!$C$3,9,0),$D$6:$D$305,"&gt;"&amp;DATE(Einstellungen!$C$3,9,0))+COUNTIFS($C$6:$C$305,"&lt;="&amp;DATE(Einstellungen!$C$3,9,0),$D$6:$D$305,"")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IF(E15="","",E15/5)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$67)))*E15/IF(Einstellungen!$C$11="7 Tage",7,5))</f>
        <v/>
      </c>
      <c r="J15" s="35">
        <f>DATE(Einstellungen!$C$3,9,1)</f>
        <v/>
      </c>
      <c r="K15" s="36">
        <f>COUNTIFS($C$6:$C$305,"&gt;="&amp;J15,$C$6:$C$305,"&lt;="&amp;DATE(Einstellungen!$C$3,10,0))</f>
        <v/>
      </c>
      <c r="L15" s="36">
        <f>COUNTIFS($D$6:$D$305,"&gt;="&amp;J15,$D$6:$D$305,"&lt;="&amp;DATE(Einstellungen!$C$3,10,0))</f>
        <v/>
      </c>
      <c r="M15" s="36">
        <f>COUNTIFS($C$6:$C$305,"&lt;="&amp;DATE(Einstellungen!$C$3,10,0),$D$6:$D$305,"&gt;"&amp;DATE(Einstellungen!$C$3,10,0))+COUNTIFS($C$6:$C$305,"&lt;="&amp;DATE(Einstellungen!$C$3,10,0),$D$6:$D$305,"")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IF(E16="","",E16/5)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$67)))*E16/IF(Einstellungen!$C$11="7 Tage",7,5))</f>
        <v/>
      </c>
      <c r="J16" s="35">
        <f>DATE(Einstellungen!$C$3,10,1)</f>
        <v/>
      </c>
      <c r="K16" s="36">
        <f>COUNTIFS($C$6:$C$305,"&gt;="&amp;J16,$C$6:$C$305,"&lt;="&amp;DATE(Einstellungen!$C$3,11,0))</f>
        <v/>
      </c>
      <c r="L16" s="36">
        <f>COUNTIFS($D$6:$D$305,"&gt;="&amp;J16,$D$6:$D$305,"&lt;="&amp;DATE(Einstellungen!$C$3,11,0))</f>
        <v/>
      </c>
      <c r="M16" s="36">
        <f>COUNTIFS($C$6:$C$305,"&lt;="&amp;DATE(Einstellungen!$C$3,11,0),$D$6:$D$305,"&gt;"&amp;DATE(Einstellungen!$C$3,11,0))+COUNTIFS($C$6:$C$305,"&lt;="&amp;DATE(Einstellungen!$C$3,11,0),$D$6:$D$305,"")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IF(E17="","",E17/5)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$67)))*E17/IF(Einstellungen!$C$11="7 Tage",7,5))</f>
        <v/>
      </c>
      <c r="J17" s="35">
        <f>DATE(Einstellungen!$C$3,11,1)</f>
        <v/>
      </c>
      <c r="K17" s="36">
        <f>COUNTIFS($C$6:$C$305,"&gt;="&amp;J17,$C$6:$C$305,"&lt;="&amp;DATE(Einstellungen!$C$3,12,0))</f>
        <v/>
      </c>
      <c r="L17" s="36">
        <f>COUNTIFS($D$6:$D$305,"&gt;="&amp;J17,$D$6:$D$305,"&lt;="&amp;DATE(Einstellungen!$C$3,12,0))</f>
        <v/>
      </c>
      <c r="M17" s="36">
        <f>COUNTIFS($C$6:$C$305,"&lt;="&amp;DATE(Einstellungen!$C$3,12,0),$D$6:$D$305,"&gt;"&amp;DATE(Einstellungen!$C$3,12,0))+COUNTIFS($C$6:$C$305,"&lt;="&amp;DATE(Einstellungen!$C$3,12,0),$D$6:$D$305,"")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IF(E18="","",E18/5)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$67)))*E18/IF(Einstellungen!$C$11="7 Tage",7,5))</f>
        <v/>
      </c>
      <c r="J18" s="35">
        <f>DATE(Einstellungen!$C$3,12,1)</f>
        <v/>
      </c>
      <c r="K18" s="36">
        <f>COUNTIFS($C$6:$C$305,"&gt;="&amp;J18,$C$6:$C$305,"&lt;="&amp;DATE(Einstellungen!$C$3,13,0))</f>
        <v/>
      </c>
      <c r="L18" s="36">
        <f>COUNTIFS($D$6:$D$305,"&gt;="&amp;J18,$D$6:$D$305,"&lt;="&amp;DATE(Einstellungen!$C$3,13,0))</f>
        <v/>
      </c>
      <c r="M18" s="36">
        <f>COUNTIFS($C$6:$C$305,"&lt;="&amp;DATE(Einstellungen!$C$3,13,0),$D$6:$D$305,"&gt;"&amp;DATE(Einstellungen!$C$3,13,0))+COUNTIFS($C$6:$C$305,"&lt;="&amp;DATE(Einstellungen!$C$3,13,0),$D$6:$D$305,"")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IF(E19="","",E19/5)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$67)))*E19/IF(Einstellungen!$C$11="7 Tage",7,5))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IF(E20="","",E20/5)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$67)))*E20/IF(Einstellungen!$C$11="7 Tage",7,5))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IF(E21="","",E21/5)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$67)))*E21/IF(Einstellungen!$C$11="7 Tage",7,5))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IF(E22="","",E22/5)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$67)))*E22/IF(Einstellungen!$C$11="7 Tage",7,5))</f>
        <v/>
      </c>
      <c r="J22" s="20" t="inlineStr">
        <is>
          <t>Aktive Mitarbeiter (Stichtag)</t>
        </is>
      </c>
      <c r="K22" s="38" t="n"/>
      <c r="L22" s="39" t="n"/>
      <c r="M22" s="34">
        <f>COUNTIF($G$6:$G$305,"aktiv")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IF(E23="","",E23/5)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$67)))*E23/IF(Einstellungen!$C$11="7 Tage",7,5))</f>
        <v/>
      </c>
      <c r="J23" s="20" t="inlineStr">
        <is>
          <t>Ausgeschiedene gesamt</t>
        </is>
      </c>
      <c r="K23" s="38" t="n"/>
      <c r="L23" s="39" t="n"/>
      <c r="M23" s="34">
        <f>COUNTIF($G$6:$G$305,"ausgeschieden")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IF(E24="","",E24/5)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$67)))*E24/IF(Einstellungen!$C$11="7 Tage",7,5))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IF(E25="","",E25/5)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$67)))*E25/IF(Einstellungen!$C$11="7 Tage",7,5))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IF(E26="","",E26/5)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$67)))*E26/IF(Einstellungen!$C$11="7 Tage",7,5))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IF(E27="","",E27/5)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$67)))*E27/IF(Einstellungen!$C$11="7 Tage",7,5))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IF(E28="","",E28/5)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$67)))*E28/IF(Einstellungen!$C$11="7 Tage",7,5))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IF(E29="","",E29/5)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$67)))*E29/IF(Einstellungen!$C$11="7 Tage",7,5))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IF(E30="","",E30/5)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$67)))*E30/IF(Einstellungen!$C$11="7 Tage",7,5))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IF(E31="","",E31/5)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$67)))*E31/IF(Einstellungen!$C$11="7 Tage",7,5))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IF(E32="","",E32/5)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$67)))*E32/IF(Einstellungen!$C$11="7 Tage",7,5))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IF(E33="","",E33/5)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$67)))*E33/IF(Einstellungen!$C$11="7 Tage",7,5))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IF(E34="","",E34/5)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$67)))*E34/IF(Einstellungen!$C$11="7 Tage",7,5))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IF(E35="","",E35/5)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$67)))*E35/IF(Einstellungen!$C$11="7 Tage",7,5))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IF(E36="","",E36/5)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$67)))*E36/IF(Einstellungen!$C$11="7 Tage",7,5))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IF(E37="","",E37/5)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$67)))*E37/IF(Einstellungen!$C$11="7 Tage",7,5))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IF(E38="","",E38/5)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$67)))*E38/IF(Einstellungen!$C$11="7 Tage",7,5))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IF(E39="","",E39/5)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$67)))*E39/IF(Einstellungen!$C$11="7 Tage",7,5))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IF(E40="","",E40/5)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$67)))*E40/IF(Einstellungen!$C$11="7 Tage",7,5))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IF(E41="","",E41/5)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$67)))*E41/IF(Einstellungen!$C$11="7 Tage",7,5))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IF(E42="","",E42/5)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$67)))*E42/IF(Einstellungen!$C$11="7 Tage",7,5))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IF(E43="","",E43/5)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$67)))*E43/IF(Einstellungen!$C$11="7 Tage",7,5))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IF(E44="","",E44/5)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$67)))*E44/IF(Einstellungen!$C$11="7 Tage",7,5))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IF(E45="","",E45/5)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$67)))*E45/IF(Einstellungen!$C$11="7 Tage",7,5))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IF(E46="","",E46/5)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$67)))*E46/IF(Einstellungen!$C$11="7 Tage",7,5))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IF(E47="","",E47/5)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$67)))*E47/IF(Einstellungen!$C$11="7 Tage",7,5))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IF(E48="","",E48/5)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$67)))*E48/IF(Einstellungen!$C$11="7 Tage",7,5))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IF(E49="","",E49/5)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$67)))*E49/IF(Einstellungen!$C$11="7 Tage",7,5))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IF(E50="","",E50/5)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$67)))*E50/IF(Einstellungen!$C$11="7 Tage",7,5))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IF(E51="","",E51/5)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$67)))*E51/IF(Einstellungen!$C$11="7 Tage",7,5))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IF(E52="","",E52/5)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$67)))*E52/IF(Einstellungen!$C$11="7 Tage",7,5))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IF(E53="","",E53/5)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$67)))*E53/IF(Einstellungen!$C$11="7 Tage",7,5))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IF(E54="","",E54/5)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$67)))*E54/IF(Einstellungen!$C$11="7 Tage",7,5))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IF(E55="","",E55/5)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$67)))*E55/IF(Einstellungen!$C$11="7 Tage",7,5))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IF(E56="","",E56/5)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$67)))*E56/IF(Einstellungen!$C$11="7 Tage",7,5))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IF(E57="","",E57/5)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$67)))*E57/IF(Einstellungen!$C$11="7 Tage",7,5))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IF(E58="","",E58/5)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$67)))*E58/IF(Einstellungen!$C$11="7 Tage",7,5))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IF(E59="","",E59/5)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$67)))*E59/IF(Einstellungen!$C$11="7 Tage",7,5))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IF(E60="","",E60/5)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$67)))*E60/IF(Einstellungen!$C$11="7 Tage",7,5))</f>
        <v/>
      </c>
    </row>
    <row r="61">
      <c r="A61" s="26" t="n"/>
      <c r="B61" s="23" t="n"/>
      <c r="C61" s="27" t="n"/>
      <c r="D61" s="27" t="n"/>
      <c r="E61" s="28" t="n"/>
      <c r="F61" s="29">
        <f>IF(E61="","",E61/5)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$67)))*E61/IF(Einstellungen!$C$11="7 Tage",7,5))</f>
        <v/>
      </c>
    </row>
    <row r="62">
      <c r="A62" s="26" t="n"/>
      <c r="B62" s="23" t="n"/>
      <c r="C62" s="27" t="n"/>
      <c r="D62" s="27" t="n"/>
      <c r="E62" s="28" t="n"/>
      <c r="F62" s="29">
        <f>IF(E62="","",E62/5)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$67)))*E62/IF(Einstellungen!$C$11="7 Tage",7,5))</f>
        <v/>
      </c>
    </row>
    <row r="63">
      <c r="A63" s="26" t="n"/>
      <c r="B63" s="23" t="n"/>
      <c r="C63" s="27" t="n"/>
      <c r="D63" s="27" t="n"/>
      <c r="E63" s="28" t="n"/>
      <c r="F63" s="29">
        <f>IF(E63="","",E63/5)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$67)))*E63/IF(Einstellungen!$C$11="7 Tage",7,5))</f>
        <v/>
      </c>
    </row>
    <row r="64">
      <c r="A64" s="26" t="n"/>
      <c r="B64" s="23" t="n"/>
      <c r="C64" s="27" t="n"/>
      <c r="D64" s="27" t="n"/>
      <c r="E64" s="28" t="n"/>
      <c r="F64" s="29">
        <f>IF(E64="","",E64/5)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$67)))*E64/IF(Einstellungen!$C$11="7 Tage",7,5))</f>
        <v/>
      </c>
    </row>
    <row r="65">
      <c r="A65" s="26" t="n"/>
      <c r="B65" s="23" t="n"/>
      <c r="C65" s="27" t="n"/>
      <c r="D65" s="27" t="n"/>
      <c r="E65" s="28" t="n"/>
      <c r="F65" s="29">
        <f>IF(E65="","",E65/5)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$67)))*E65/IF(Einstellungen!$C$11="7 Tage",7,5))</f>
        <v/>
      </c>
    </row>
    <row r="66">
      <c r="A66" s="26" t="n"/>
      <c r="B66" s="23" t="n"/>
      <c r="C66" s="27" t="n"/>
      <c r="D66" s="27" t="n"/>
      <c r="E66" s="28" t="n"/>
      <c r="F66" s="29">
        <f>IF(E66="","",E66/5)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$67)))*E66/IF(Einstellungen!$C$11="7 Tage",7,5))</f>
        <v/>
      </c>
    </row>
    <row r="67">
      <c r="A67" s="26" t="n"/>
      <c r="B67" s="23" t="n"/>
      <c r="C67" s="27" t="n"/>
      <c r="D67" s="27" t="n"/>
      <c r="E67" s="28" t="n"/>
      <c r="F67" s="29">
        <f>IF(E67="","",E67/5)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$67)))*E67/IF(Einstellungen!$C$11="7 Tage",7,5))</f>
        <v/>
      </c>
    </row>
    <row r="68">
      <c r="A68" s="26" t="n"/>
      <c r="B68" s="23" t="n"/>
      <c r="C68" s="27" t="n"/>
      <c r="D68" s="27" t="n"/>
      <c r="E68" s="28" t="n"/>
      <c r="F68" s="29">
        <f>IF(E68="","",E68/5)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$67)))*E68/IF(Einstellungen!$C$11="7 Tage",7,5))</f>
        <v/>
      </c>
    </row>
    <row r="69">
      <c r="A69" s="26" t="n"/>
      <c r="B69" s="23" t="n"/>
      <c r="C69" s="27" t="n"/>
      <c r="D69" s="27" t="n"/>
      <c r="E69" s="28" t="n"/>
      <c r="F69" s="29">
        <f>IF(E69="","",E69/5)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$67)))*E69/IF(Einstellungen!$C$11="7 Tage",7,5))</f>
        <v/>
      </c>
    </row>
    <row r="70">
      <c r="A70" s="26" t="n"/>
      <c r="B70" s="23" t="n"/>
      <c r="C70" s="27" t="n"/>
      <c r="D70" s="27" t="n"/>
      <c r="E70" s="28" t="n"/>
      <c r="F70" s="29">
        <f>IF(E70="","",E70/5)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$67)))*E70/IF(Einstellungen!$C$11="7 Tage",7,5))</f>
        <v/>
      </c>
    </row>
    <row r="71">
      <c r="A71" s="26" t="n"/>
      <c r="B71" s="23" t="n"/>
      <c r="C71" s="27" t="n"/>
      <c r="D71" s="27" t="n"/>
      <c r="E71" s="28" t="n"/>
      <c r="F71" s="29">
        <f>IF(E71="","",E71/5)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$67)))*E71/IF(Einstellungen!$C$11="7 Tage",7,5))</f>
        <v/>
      </c>
    </row>
    <row r="72">
      <c r="A72" s="26" t="n"/>
      <c r="B72" s="23" t="n"/>
      <c r="C72" s="27" t="n"/>
      <c r="D72" s="27" t="n"/>
      <c r="E72" s="28" t="n"/>
      <c r="F72" s="29">
        <f>IF(E72="","",E72/5)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$67)))*E72/IF(Einstellungen!$C$11="7 Tage",7,5))</f>
        <v/>
      </c>
    </row>
    <row r="73">
      <c r="A73" s="26" t="n"/>
      <c r="B73" s="23" t="n"/>
      <c r="C73" s="27" t="n"/>
      <c r="D73" s="27" t="n"/>
      <c r="E73" s="28" t="n"/>
      <c r="F73" s="29">
        <f>IF(E73="","",E73/5)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$67)))*E73/IF(Einstellungen!$C$11="7 Tage",7,5))</f>
        <v/>
      </c>
    </row>
    <row r="74">
      <c r="A74" s="26" t="n"/>
      <c r="B74" s="23" t="n"/>
      <c r="C74" s="27" t="n"/>
      <c r="D74" s="27" t="n"/>
      <c r="E74" s="28" t="n"/>
      <c r="F74" s="29">
        <f>IF(E74="","",E74/5)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$67)))*E74/IF(Einstellungen!$C$11="7 Tage",7,5))</f>
        <v/>
      </c>
    </row>
    <row r="75">
      <c r="A75" s="26" t="n"/>
      <c r="B75" s="23" t="n"/>
      <c r="C75" s="27" t="n"/>
      <c r="D75" s="27" t="n"/>
      <c r="E75" s="28" t="n"/>
      <c r="F75" s="29">
        <f>IF(E75="","",E75/5)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$67)))*E75/IF(Einstellungen!$C$11="7 Tage",7,5))</f>
        <v/>
      </c>
    </row>
    <row r="76">
      <c r="A76" s="26" t="n"/>
      <c r="B76" s="23" t="n"/>
      <c r="C76" s="27" t="n"/>
      <c r="D76" s="27" t="n"/>
      <c r="E76" s="28" t="n"/>
      <c r="F76" s="29">
        <f>IF(E76="","",E76/5)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$67)))*E76/IF(Einstellungen!$C$11="7 Tage",7,5))</f>
        <v/>
      </c>
    </row>
    <row r="77">
      <c r="A77" s="26" t="n"/>
      <c r="B77" s="23" t="n"/>
      <c r="C77" s="27" t="n"/>
      <c r="D77" s="27" t="n"/>
      <c r="E77" s="28" t="n"/>
      <c r="F77" s="29">
        <f>IF(E77="","",E77/5)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$67)))*E77/IF(Einstellungen!$C$11="7 Tage",7,5))</f>
        <v/>
      </c>
    </row>
    <row r="78">
      <c r="A78" s="26" t="n"/>
      <c r="B78" s="23" t="n"/>
      <c r="C78" s="27" t="n"/>
      <c r="D78" s="27" t="n"/>
      <c r="E78" s="28" t="n"/>
      <c r="F78" s="29">
        <f>IF(E78="","",E78/5)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$67)))*E78/IF(Einstellungen!$C$11="7 Tage",7,5))</f>
        <v/>
      </c>
    </row>
    <row r="79">
      <c r="A79" s="26" t="n"/>
      <c r="B79" s="23" t="n"/>
      <c r="C79" s="27" t="n"/>
      <c r="D79" s="27" t="n"/>
      <c r="E79" s="28" t="n"/>
      <c r="F79" s="29">
        <f>IF(E79="","",E79/5)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$67)))*E79/IF(Einstellungen!$C$11="7 Tage",7,5))</f>
        <v/>
      </c>
    </row>
    <row r="80">
      <c r="A80" s="26" t="n"/>
      <c r="B80" s="23" t="n"/>
      <c r="C80" s="27" t="n"/>
      <c r="D80" s="27" t="n"/>
      <c r="E80" s="28" t="n"/>
      <c r="F80" s="29">
        <f>IF(E80="","",E80/5)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$67)))*E80/IF(Einstellungen!$C$11="7 Tage",7,5))</f>
        <v/>
      </c>
    </row>
    <row r="81">
      <c r="A81" s="26" t="n"/>
      <c r="B81" s="23" t="n"/>
      <c r="C81" s="27" t="n"/>
      <c r="D81" s="27" t="n"/>
      <c r="E81" s="28" t="n"/>
      <c r="F81" s="29">
        <f>IF(E81="","",E81/5)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$67)))*E81/IF(Einstellungen!$C$11="7 Tage",7,5))</f>
        <v/>
      </c>
    </row>
    <row r="82">
      <c r="A82" s="26" t="n"/>
      <c r="B82" s="23" t="n"/>
      <c r="C82" s="27" t="n"/>
      <c r="D82" s="27" t="n"/>
      <c r="E82" s="28" t="n"/>
      <c r="F82" s="29">
        <f>IF(E82="","",E82/5)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$67)))*E82/IF(Einstellungen!$C$11="7 Tage",7,5))</f>
        <v/>
      </c>
    </row>
    <row r="83">
      <c r="A83" s="26" t="n"/>
      <c r="B83" s="23" t="n"/>
      <c r="C83" s="27" t="n"/>
      <c r="D83" s="27" t="n"/>
      <c r="E83" s="28" t="n"/>
      <c r="F83" s="29">
        <f>IF(E83="","",E83/5)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$67)))*E83/IF(Einstellungen!$C$11="7 Tage",7,5))</f>
        <v/>
      </c>
    </row>
    <row r="84">
      <c r="A84" s="26" t="n"/>
      <c r="B84" s="23" t="n"/>
      <c r="C84" s="27" t="n"/>
      <c r="D84" s="27" t="n"/>
      <c r="E84" s="28" t="n"/>
      <c r="F84" s="29">
        <f>IF(E84="","",E84/5)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$67)))*E84/IF(Einstellungen!$C$11="7 Tage",7,5))</f>
        <v/>
      </c>
    </row>
    <row r="85">
      <c r="A85" s="26" t="n"/>
      <c r="B85" s="23" t="n"/>
      <c r="C85" s="27" t="n"/>
      <c r="D85" s="27" t="n"/>
      <c r="E85" s="28" t="n"/>
      <c r="F85" s="29">
        <f>IF(E85="","",E85/5)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$67)))*E85/IF(Einstellungen!$C$11="7 Tage",7,5))</f>
        <v/>
      </c>
    </row>
    <row r="86">
      <c r="A86" s="26" t="n"/>
      <c r="B86" s="23" t="n"/>
      <c r="C86" s="27" t="n"/>
      <c r="D86" s="27" t="n"/>
      <c r="E86" s="28" t="n"/>
      <c r="F86" s="29">
        <f>IF(E86="","",E86/5)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$67)))*E86/IF(Einstellungen!$C$11="7 Tage",7,5))</f>
        <v/>
      </c>
    </row>
    <row r="87">
      <c r="A87" s="26" t="n"/>
      <c r="B87" s="23" t="n"/>
      <c r="C87" s="27" t="n"/>
      <c r="D87" s="27" t="n"/>
      <c r="E87" s="28" t="n"/>
      <c r="F87" s="29">
        <f>IF(E87="","",E87/5)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$67)))*E87/IF(Einstellungen!$C$11="7 Tage",7,5))</f>
        <v/>
      </c>
    </row>
    <row r="88">
      <c r="A88" s="26" t="n"/>
      <c r="B88" s="23" t="n"/>
      <c r="C88" s="27" t="n"/>
      <c r="D88" s="27" t="n"/>
      <c r="E88" s="28" t="n"/>
      <c r="F88" s="29">
        <f>IF(E88="","",E88/5)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$67)))*E88/IF(Einstellungen!$C$11="7 Tage",7,5))</f>
        <v/>
      </c>
    </row>
    <row r="89">
      <c r="A89" s="26" t="n"/>
      <c r="B89" s="23" t="n"/>
      <c r="C89" s="27" t="n"/>
      <c r="D89" s="27" t="n"/>
      <c r="E89" s="28" t="n"/>
      <c r="F89" s="29">
        <f>IF(E89="","",E89/5)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$67)))*E89/IF(Einstellungen!$C$11="7 Tage",7,5))</f>
        <v/>
      </c>
    </row>
    <row r="90">
      <c r="A90" s="26" t="n"/>
      <c r="B90" s="23" t="n"/>
      <c r="C90" s="27" t="n"/>
      <c r="D90" s="27" t="n"/>
      <c r="E90" s="28" t="n"/>
      <c r="F90" s="29">
        <f>IF(E90="","",E90/5)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$67)))*E90/IF(Einstellungen!$C$11="7 Tage",7,5))</f>
        <v/>
      </c>
    </row>
    <row r="91">
      <c r="A91" s="26" t="n"/>
      <c r="B91" s="23" t="n"/>
      <c r="C91" s="27" t="n"/>
      <c r="D91" s="27" t="n"/>
      <c r="E91" s="28" t="n"/>
      <c r="F91" s="29">
        <f>IF(E91="","",E91/5)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$67)))*E91/IF(Einstellungen!$C$11="7 Tage",7,5))</f>
        <v/>
      </c>
    </row>
    <row r="92">
      <c r="A92" s="26" t="n"/>
      <c r="B92" s="23" t="n"/>
      <c r="C92" s="27" t="n"/>
      <c r="D92" s="27" t="n"/>
      <c r="E92" s="28" t="n"/>
      <c r="F92" s="29">
        <f>IF(E92="","",E92/5)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$67)))*E92/IF(Einstellungen!$C$11="7 Tage",7,5))</f>
        <v/>
      </c>
    </row>
    <row r="93">
      <c r="A93" s="26" t="n"/>
      <c r="B93" s="23" t="n"/>
      <c r="C93" s="27" t="n"/>
      <c r="D93" s="27" t="n"/>
      <c r="E93" s="28" t="n"/>
      <c r="F93" s="29">
        <f>IF(E93="","",E93/5)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$67)))*E93/IF(Einstellungen!$C$11="7 Tage",7,5))</f>
        <v/>
      </c>
    </row>
    <row r="94">
      <c r="A94" s="26" t="n"/>
      <c r="B94" s="23" t="n"/>
      <c r="C94" s="27" t="n"/>
      <c r="D94" s="27" t="n"/>
      <c r="E94" s="28" t="n"/>
      <c r="F94" s="29">
        <f>IF(E94="","",E94/5)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$67)))*E94/IF(Einstellungen!$C$11="7 Tage",7,5))</f>
        <v/>
      </c>
    </row>
    <row r="95">
      <c r="A95" s="26" t="n"/>
      <c r="B95" s="23" t="n"/>
      <c r="C95" s="27" t="n"/>
      <c r="D95" s="27" t="n"/>
      <c r="E95" s="28" t="n"/>
      <c r="F95" s="29">
        <f>IF(E95="","",E95/5)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$67)))*E95/IF(Einstellungen!$C$11="7 Tage",7,5))</f>
        <v/>
      </c>
    </row>
    <row r="96">
      <c r="A96" s="26" t="n"/>
      <c r="B96" s="23" t="n"/>
      <c r="C96" s="27" t="n"/>
      <c r="D96" s="27" t="n"/>
      <c r="E96" s="28" t="n"/>
      <c r="F96" s="29">
        <f>IF(E96="","",E96/5)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$67)))*E96/IF(Einstellungen!$C$11="7 Tage",7,5))</f>
        <v/>
      </c>
    </row>
    <row r="97">
      <c r="A97" s="26" t="n"/>
      <c r="B97" s="23" t="n"/>
      <c r="C97" s="27" t="n"/>
      <c r="D97" s="27" t="n"/>
      <c r="E97" s="28" t="n"/>
      <c r="F97" s="29">
        <f>IF(E97="","",E97/5)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$67)))*E97/IF(Einstellungen!$C$11="7 Tage",7,5))</f>
        <v/>
      </c>
    </row>
    <row r="98">
      <c r="A98" s="26" t="n"/>
      <c r="B98" s="23" t="n"/>
      <c r="C98" s="27" t="n"/>
      <c r="D98" s="27" t="n"/>
      <c r="E98" s="28" t="n"/>
      <c r="F98" s="29">
        <f>IF(E98="","",E98/5)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$67)))*E98/IF(Einstellungen!$C$11="7 Tage",7,5))</f>
        <v/>
      </c>
    </row>
    <row r="99">
      <c r="A99" s="26" t="n"/>
      <c r="B99" s="23" t="n"/>
      <c r="C99" s="27" t="n"/>
      <c r="D99" s="27" t="n"/>
      <c r="E99" s="28" t="n"/>
      <c r="F99" s="29">
        <f>IF(E99="","",E99/5)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$67)))*E99/IF(Einstellungen!$C$11="7 Tage",7,5))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IF(E100="","",E100/5)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$67)))*E100/IF(Einstellungen!$C$11="7 Tage",7,5))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IF(E101="","",E101/5)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$67)))*E101/IF(Einstellungen!$C$11="7 Tage",7,5))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IF(E102="","",E102/5)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$67)))*E102/IF(Einstellungen!$C$11="7 Tage",7,5))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IF(E103="","",E103/5)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$67)))*E103/IF(Einstellungen!$C$11="7 Tage",7,5))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IF(E104="","",E104/5)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$67)))*E104/IF(Einstellungen!$C$11="7 Tage",7,5))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IF(E105="","",E105/5)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$67)))*E105/IF(Einstellungen!$C$11="7 Tage",7,5))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IF(E106="","",E106/5)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$67)))*E106/IF(Einstellungen!$C$11="7 Tage",7,5))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IF(E107="","",E107/5)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$67)))*E107/IF(Einstellungen!$C$11="7 Tage",7,5))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IF(E108="","",E108/5)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$67)))*E108/IF(Einstellungen!$C$11="7 Tage",7,5))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IF(E109="","",E109/5)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$67)))*E109/IF(Einstellungen!$C$11="7 Tage",7,5))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IF(E110="","",E110/5)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$67)))*E110/IF(Einstellungen!$C$11="7 Tage",7,5))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IF(E111="","",E111/5)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$67)))*E111/IF(Einstellungen!$C$11="7 Tage",7,5))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IF(E112="","",E112/5)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$67)))*E112/IF(Einstellungen!$C$11="7 Tage",7,5))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IF(E113="","",E113/5)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$67)))*E113/IF(Einstellungen!$C$11="7 Tage",7,5))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IF(E114="","",E114/5)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$67)))*E114/IF(Einstellungen!$C$11="7 Tage",7,5))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IF(E115="","",E115/5)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$67)))*E115/IF(Einstellungen!$C$11="7 Tage",7,5))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IF(E116="","",E116/5)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$67)))*E116/IF(Einstellungen!$C$11="7 Tage",7,5))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IF(E117="","",E117/5)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$67)))*E117/IF(Einstellungen!$C$11="7 Tage",7,5))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IF(E118="","",E118/5)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$67)))*E118/IF(Einstellungen!$C$11="7 Tage",7,5))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IF(E119="","",E119/5)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$67)))*E119/IF(Einstellungen!$C$11="7 Tage",7,5))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IF(E120="","",E120/5)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$67)))*E120/IF(Einstellungen!$C$11="7 Tage",7,5))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IF(E121="","",E121/5)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$67)))*E121/IF(Einstellungen!$C$11="7 Tage",7,5))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IF(E122="","",E122/5)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$67)))*E122/IF(Einstellungen!$C$11="7 Tage",7,5))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IF(E123="","",E123/5)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$67)))*E123/IF(Einstellungen!$C$11="7 Tage",7,5))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IF(E124="","",E124/5)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$67)))*E124/IF(Einstellungen!$C$11="7 Tage",7,5))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IF(E125="","",E125/5)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$67)))*E125/IF(Einstellungen!$C$11="7 Tage",7,5))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IF(E126="","",E126/5)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$67)))*E126/IF(Einstellungen!$C$11="7 Tage",7,5))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IF(E127="","",E127/5)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$67)))*E127/IF(Einstellungen!$C$11="7 Tage",7,5))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IF(E128="","",E128/5)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$67)))*E128/IF(Einstellungen!$C$11="7 Tage",7,5))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IF(E129="","",E129/5)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$67)))*E129/IF(Einstellungen!$C$11="7 Tage",7,5))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IF(E130="","",E130/5)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$67)))*E130/IF(Einstellungen!$C$11="7 Tage",7,5))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IF(E131="","",E131/5)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$67)))*E131/IF(Einstellungen!$C$11="7 Tage",7,5))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IF(E132="","",E132/5)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$67)))*E132/IF(Einstellungen!$C$11="7 Tage",7,5))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IF(E133="","",E133/5)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$67)))*E133/IF(Einstellungen!$C$11="7 Tage",7,5))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IF(E134="","",E134/5)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$67)))*E134/IF(Einstellungen!$C$11="7 Tage",7,5))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IF(E135="","",E135/5)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$67)))*E135/IF(Einstellungen!$C$11="7 Tage",7,5))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IF(E136="","",E136/5)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$67)))*E136/IF(Einstellungen!$C$11="7 Tage",7,5))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IF(E137="","",E137/5)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$67)))*E137/IF(Einstellungen!$C$11="7 Tage",7,5))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IF(E138="","",E138/5)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$67)))*E138/IF(Einstellungen!$C$11="7 Tage",7,5))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IF(E139="","",E139/5)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$67)))*E139/IF(Einstellungen!$C$11="7 Tage",7,5))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IF(E140="","",E140/5)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$67)))*E140/IF(Einstellungen!$C$11="7 Tage",7,5))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IF(E141="","",E141/5)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$67)))*E141/IF(Einstellungen!$C$11="7 Tage",7,5))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IF(E142="","",E142/5)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$67)))*E142/IF(Einstellungen!$C$11="7 Tage",7,5))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IF(E143="","",E143/5)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$67)))*E143/IF(Einstellungen!$C$11="7 Tage",7,5))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IF(E144="","",E144/5)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$67)))*E144/IF(Einstellungen!$C$11="7 Tage",7,5))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IF(E145="","",E145/5)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$67)))*E145/IF(Einstellungen!$C$11="7 Tage",7,5))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IF(E146="","",E146/5)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$67)))*E146/IF(Einstellungen!$C$11="7 Tage",7,5))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IF(E147="","",E147/5)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$67)))*E147/IF(Einstellungen!$C$11="7 Tage",7,5))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IF(E148="","",E148/5)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$67)))*E148/IF(Einstellungen!$C$11="7 Tage",7,5))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IF(E149="","",E149/5)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$67)))*E149/IF(Einstellungen!$C$11="7 Tage",7,5))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IF(E150="","",E150/5)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$67)))*E150/IF(Einstellungen!$C$11="7 Tage",7,5))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IF(E151="","",E151/5)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$67)))*E151/IF(Einstellungen!$C$11="7 Tage",7,5))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IF(E152="","",E152/5)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$67)))*E152/IF(Einstellungen!$C$11="7 Tage",7,5))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IF(E153="","",E153/5)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$67)))*E153/IF(Einstellungen!$C$11="7 Tage",7,5))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IF(E154="","",E154/5)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$67)))*E154/IF(Einstellungen!$C$11="7 Tage",7,5))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IF(E155="","",E155/5)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$67)))*E155/IF(Einstellungen!$C$11="7 Tage",7,5))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IF(E156="","",E156/5)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$67)))*E156/IF(Einstellungen!$C$11="7 Tage",7,5))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IF(E157="","",E157/5)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$67)))*E157/IF(Einstellungen!$C$11="7 Tage",7,5))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IF(E158="","",E158/5)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$67)))*E158/IF(Einstellungen!$C$11="7 Tage",7,5))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IF(E159="","",E159/5)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$67)))*E159/IF(Einstellungen!$C$11="7 Tage",7,5))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IF(E160="","",E160/5)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$67)))*E160/IF(Einstellungen!$C$11="7 Tage",7,5))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IF(E161="","",E161/5)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$67)))*E161/IF(Einstellungen!$C$11="7 Tage",7,5))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IF(E162="","",E162/5)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$67)))*E162/IF(Einstellungen!$C$11="7 Tage",7,5))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IF(E163="","",E163/5)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$67)))*E163/IF(Einstellungen!$C$11="7 Tage",7,5))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IF(E164="","",E164/5)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$67)))*E164/IF(Einstellungen!$C$11="7 Tage",7,5))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IF(E165="","",E165/5)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$67)))*E165/IF(Einstellungen!$C$11="7 Tage",7,5))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IF(E166="","",E166/5)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$67)))*E166/IF(Einstellungen!$C$11="7 Tage",7,5))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IF(E167="","",E167/5)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$67)))*E167/IF(Einstellungen!$C$11="7 Tage",7,5))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IF(E168="","",E168/5)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$67)))*E168/IF(Einstellungen!$C$11="7 Tage",7,5))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IF(E169="","",E169/5)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$67)))*E169/IF(Einstellungen!$C$11="7 Tage",7,5))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IF(E170="","",E170/5)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$67)))*E170/IF(Einstellungen!$C$11="7 Tage",7,5))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IF(E171="","",E171/5)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$67)))*E171/IF(Einstellungen!$C$11="7 Tage",7,5))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IF(E172="","",E172/5)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$67)))*E172/IF(Einstellungen!$C$11="7 Tage",7,5))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IF(E173="","",E173/5)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$67)))*E173/IF(Einstellungen!$C$11="7 Tage",7,5))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IF(E174="","",E174/5)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$67)))*E174/IF(Einstellungen!$C$11="7 Tage",7,5))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IF(E175="","",E175/5)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$67)))*E175/IF(Einstellungen!$C$11="7 Tage",7,5))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IF(E176="","",E176/5)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$67)))*E176/IF(Einstellungen!$C$11="7 Tage",7,5))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IF(E177="","",E177/5)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$67)))*E177/IF(Einstellungen!$C$11="7 Tage",7,5))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IF(E178="","",E178/5)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$67)))*E178/IF(Einstellungen!$C$11="7 Tage",7,5))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IF(E179="","",E179/5)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$67)))*E179/IF(Einstellungen!$C$11="7 Tage",7,5))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IF(E180="","",E180/5)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$67)))*E180/IF(Einstellungen!$C$11="7 Tage",7,5))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IF(E181="","",E181/5)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$67)))*E181/IF(Einstellungen!$C$11="7 Tage",7,5))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IF(E182="","",E182/5)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$67)))*E182/IF(Einstellungen!$C$11="7 Tage",7,5))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IF(E183="","",E183/5)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$67)))*E183/IF(Einstellungen!$C$11="7 Tage",7,5))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IF(E184="","",E184/5)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$67)))*E184/IF(Einstellungen!$C$11="7 Tage",7,5))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IF(E185="","",E185/5)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$67)))*E185/IF(Einstellungen!$C$11="7 Tage",7,5))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IF(E186="","",E186/5)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$67)))*E186/IF(Einstellungen!$C$11="7 Tage",7,5))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IF(E187="","",E187/5)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$67)))*E187/IF(Einstellungen!$C$11="7 Tage",7,5))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IF(E188="","",E188/5)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$67)))*E188/IF(Einstellungen!$C$11="7 Tage",7,5))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IF(E189="","",E189/5)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$67)))*E189/IF(Einstellungen!$C$11="7 Tage",7,5))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IF(E190="","",E190/5)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$67)))*E190/IF(Einstellungen!$C$11="7 Tage",7,5))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IF(E191="","",E191/5)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$67)))*E191/IF(Einstellungen!$C$11="7 Tage",7,5))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IF(E192="","",E192/5)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$67)))*E192/IF(Einstellungen!$C$11="7 Tage",7,5))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IF(E193="","",E193/5)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$67)))*E193/IF(Einstellungen!$C$11="7 Tage",7,5))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IF(E194="","",E194/5)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$67)))*E194/IF(Einstellungen!$C$11="7 Tage",7,5))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IF(E195="","",E195/5)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$67)))*E195/IF(Einstellungen!$C$11="7 Tage",7,5))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IF(E196="","",E196/5)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$67)))*E196/IF(Einstellungen!$C$11="7 Tage",7,5))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IF(E197="","",E197/5)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$67)))*E197/IF(Einstellungen!$C$11="7 Tage",7,5))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IF(E198="","",E198/5)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$67)))*E198/IF(Einstellungen!$C$11="7 Tage",7,5))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IF(E199="","",E199/5)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$67)))*E199/IF(Einstellungen!$C$11="7 Tage",7,5))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IF(E200="","",E200/5)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$67)))*E200/IF(Einstellungen!$C$11="7 Tage",7,5))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IF(E201="","",E201/5)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$67)))*E201/IF(Einstellungen!$C$11="7 Tage",7,5))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IF(E202="","",E202/5)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$67)))*E202/IF(Einstellungen!$C$11="7 Tage",7,5))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IF(E203="","",E203/5)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$67)))*E203/IF(Einstellungen!$C$11="7 Tage",7,5))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IF(E204="","",E204/5)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$67)))*E204/IF(Einstellungen!$C$11="7 Tage",7,5))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IF(E205="","",E205/5)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$67)))*E205/IF(Einstellungen!$C$11="7 Tage",7,5))</f>
        <v/>
      </c>
    </row>
    <row r="206">
      <c r="A206" s="26" t="n"/>
      <c r="B206" s="23" t="n"/>
      <c r="C206" s="27" t="n"/>
      <c r="D206" s="27" t="n"/>
      <c r="E206" s="28" t="n"/>
      <c r="F206" s="29">
        <f>IF(E206="","",E206/5)</f>
        <v/>
      </c>
      <c r="G206" s="30">
        <f>IF(B206="","",IF(C206&gt;Einstellungen!$C$9,"künftig",IF(AND(D206&lt;&gt;"",D206&lt;Einstellungen!$C$9),"ausgeschieden","aktiv")))</f>
        <v/>
      </c>
      <c r="H206" s="31">
        <f>IF(OR(B206="",E206=""),"",IF(Einstellungen!$C$11="7 Tage",MAX(0,(MIN(IF(D206="",DATE(Einstellungen!$C$3,12,31),D206),Einstellungen!$C$9))-(MAX(C206,DATE(Einstellungen!$C$3,1,1)))+1),MAX(0,NETWORKDAYS(MAX(C206,DATE(Einstellungen!$C$3,1,1)),MIN(IF(D206="",DATE(Einstellungen!$C$3,12,31),D206),Einstellungen!$C$9),Einstellungen!$F$13:$F$67)))*E206/IF(Einstellungen!$C$11="7 Tage",7,5))</f>
        <v/>
      </c>
    </row>
    <row r="207">
      <c r="A207" s="26" t="n"/>
      <c r="B207" s="23" t="n"/>
      <c r="C207" s="27" t="n"/>
      <c r="D207" s="27" t="n"/>
      <c r="E207" s="28" t="n"/>
      <c r="F207" s="29">
        <f>IF(E207="","",E207/5)</f>
        <v/>
      </c>
      <c r="G207" s="30">
        <f>IF(B207="","",IF(C207&gt;Einstellungen!$C$9,"künftig",IF(AND(D207&lt;&gt;"",D207&lt;Einstellungen!$C$9),"ausgeschieden","aktiv")))</f>
        <v/>
      </c>
      <c r="H207" s="31">
        <f>IF(OR(B207="",E207=""),"",IF(Einstellungen!$C$11="7 Tage",MAX(0,(MIN(IF(D207="",DATE(Einstellungen!$C$3,12,31),D207),Einstellungen!$C$9))-(MAX(C207,DATE(Einstellungen!$C$3,1,1)))+1),MAX(0,NETWORKDAYS(MAX(C207,DATE(Einstellungen!$C$3,1,1)),MIN(IF(D207="",DATE(Einstellungen!$C$3,12,31),D207),Einstellungen!$C$9),Einstellungen!$F$13:$F$67)))*E207/IF(Einstellungen!$C$11="7 Tage",7,5))</f>
        <v/>
      </c>
    </row>
    <row r="208">
      <c r="A208" s="26" t="n"/>
      <c r="B208" s="23" t="n"/>
      <c r="C208" s="27" t="n"/>
      <c r="D208" s="27" t="n"/>
      <c r="E208" s="28" t="n"/>
      <c r="F208" s="29">
        <f>IF(E208="","",E208/5)</f>
        <v/>
      </c>
      <c r="G208" s="30">
        <f>IF(B208="","",IF(C208&gt;Einstellungen!$C$9,"künftig",IF(AND(D208&lt;&gt;"",D208&lt;Einstellungen!$C$9),"ausgeschieden","aktiv")))</f>
        <v/>
      </c>
      <c r="H208" s="31">
        <f>IF(OR(B208="",E208=""),"",IF(Einstellungen!$C$11="7 Tage",MAX(0,(MIN(IF(D208="",DATE(Einstellungen!$C$3,12,31),D208),Einstellungen!$C$9))-(MAX(C208,DATE(Einstellungen!$C$3,1,1)))+1),MAX(0,NETWORKDAYS(MAX(C208,DATE(Einstellungen!$C$3,1,1)),MIN(IF(D208="",DATE(Einstellungen!$C$3,12,31),D208),Einstellungen!$C$9),Einstellungen!$F$13:$F$67)))*E208/IF(Einstellungen!$C$11="7 Tage",7,5))</f>
        <v/>
      </c>
    </row>
    <row r="209">
      <c r="A209" s="26" t="n"/>
      <c r="B209" s="23" t="n"/>
      <c r="C209" s="27" t="n"/>
      <c r="D209" s="27" t="n"/>
      <c r="E209" s="28" t="n"/>
      <c r="F209" s="29">
        <f>IF(E209="","",E209/5)</f>
        <v/>
      </c>
      <c r="G209" s="30">
        <f>IF(B209="","",IF(C209&gt;Einstellungen!$C$9,"künftig",IF(AND(D209&lt;&gt;"",D209&lt;Einstellungen!$C$9),"ausgeschieden","aktiv")))</f>
        <v/>
      </c>
      <c r="H209" s="31">
        <f>IF(OR(B209="",E209=""),"",IF(Einstellungen!$C$11="7 Tage",MAX(0,(MIN(IF(D209="",DATE(Einstellungen!$C$3,12,31),D209),Einstellungen!$C$9))-(MAX(C209,DATE(Einstellungen!$C$3,1,1)))+1),MAX(0,NETWORKDAYS(MAX(C209,DATE(Einstellungen!$C$3,1,1)),MIN(IF(D209="",DATE(Einstellungen!$C$3,12,31),D209),Einstellungen!$C$9),Einstellungen!$F$13:$F$67)))*E209/IF(Einstellungen!$C$11="7 Tage",7,5))</f>
        <v/>
      </c>
    </row>
    <row r="210">
      <c r="A210" s="26" t="n"/>
      <c r="B210" s="23" t="n"/>
      <c r="C210" s="27" t="n"/>
      <c r="D210" s="27" t="n"/>
      <c r="E210" s="28" t="n"/>
      <c r="F210" s="29">
        <f>IF(E210="","",E210/5)</f>
        <v/>
      </c>
      <c r="G210" s="30">
        <f>IF(B210="","",IF(C210&gt;Einstellungen!$C$9,"künftig",IF(AND(D210&lt;&gt;"",D210&lt;Einstellungen!$C$9),"ausgeschieden","aktiv")))</f>
        <v/>
      </c>
      <c r="H210" s="31">
        <f>IF(OR(B210="",E210=""),"",IF(Einstellungen!$C$11="7 Tage",MAX(0,(MIN(IF(D210="",DATE(Einstellungen!$C$3,12,31),D210),Einstellungen!$C$9))-(MAX(C210,DATE(Einstellungen!$C$3,1,1)))+1),MAX(0,NETWORKDAYS(MAX(C210,DATE(Einstellungen!$C$3,1,1)),MIN(IF(D210="",DATE(Einstellungen!$C$3,12,31),D210),Einstellungen!$C$9),Einstellungen!$F$13:$F$67)))*E210/IF(Einstellungen!$C$11="7 Tage",7,5))</f>
        <v/>
      </c>
    </row>
    <row r="211">
      <c r="A211" s="26" t="n"/>
      <c r="B211" s="23" t="n"/>
      <c r="C211" s="27" t="n"/>
      <c r="D211" s="27" t="n"/>
      <c r="E211" s="28" t="n"/>
      <c r="F211" s="29">
        <f>IF(E211="","",E211/5)</f>
        <v/>
      </c>
      <c r="G211" s="30">
        <f>IF(B211="","",IF(C211&gt;Einstellungen!$C$9,"künftig",IF(AND(D211&lt;&gt;"",D211&lt;Einstellungen!$C$9),"ausgeschieden","aktiv")))</f>
        <v/>
      </c>
      <c r="H211" s="31">
        <f>IF(OR(B211="",E211=""),"",IF(Einstellungen!$C$11="7 Tage",MAX(0,(MIN(IF(D211="",DATE(Einstellungen!$C$3,12,31),D211),Einstellungen!$C$9))-(MAX(C211,DATE(Einstellungen!$C$3,1,1)))+1),MAX(0,NETWORKDAYS(MAX(C211,DATE(Einstellungen!$C$3,1,1)),MIN(IF(D211="",DATE(Einstellungen!$C$3,12,31),D211),Einstellungen!$C$9),Einstellungen!$F$13:$F$67)))*E211/IF(Einstellungen!$C$11="7 Tage",7,5))</f>
        <v/>
      </c>
    </row>
    <row r="212">
      <c r="A212" s="26" t="n"/>
      <c r="B212" s="23" t="n"/>
      <c r="C212" s="27" t="n"/>
      <c r="D212" s="27" t="n"/>
      <c r="E212" s="28" t="n"/>
      <c r="F212" s="29">
        <f>IF(E212="","",E212/5)</f>
        <v/>
      </c>
      <c r="G212" s="30">
        <f>IF(B212="","",IF(C212&gt;Einstellungen!$C$9,"künftig",IF(AND(D212&lt;&gt;"",D212&lt;Einstellungen!$C$9),"ausgeschieden","aktiv")))</f>
        <v/>
      </c>
      <c r="H212" s="31">
        <f>IF(OR(B212="",E212=""),"",IF(Einstellungen!$C$11="7 Tage",MAX(0,(MIN(IF(D212="",DATE(Einstellungen!$C$3,12,31),D212),Einstellungen!$C$9))-(MAX(C212,DATE(Einstellungen!$C$3,1,1)))+1),MAX(0,NETWORKDAYS(MAX(C212,DATE(Einstellungen!$C$3,1,1)),MIN(IF(D212="",DATE(Einstellungen!$C$3,12,31),D212),Einstellungen!$C$9),Einstellungen!$F$13:$F$67)))*E212/IF(Einstellungen!$C$11="7 Tage",7,5))</f>
        <v/>
      </c>
    </row>
    <row r="213">
      <c r="A213" s="26" t="n"/>
      <c r="B213" s="23" t="n"/>
      <c r="C213" s="27" t="n"/>
      <c r="D213" s="27" t="n"/>
      <c r="E213" s="28" t="n"/>
      <c r="F213" s="29">
        <f>IF(E213="","",E213/5)</f>
        <v/>
      </c>
      <c r="G213" s="30">
        <f>IF(B213="","",IF(C213&gt;Einstellungen!$C$9,"künftig",IF(AND(D213&lt;&gt;"",D213&lt;Einstellungen!$C$9),"ausgeschieden","aktiv")))</f>
        <v/>
      </c>
      <c r="H213" s="31">
        <f>IF(OR(B213="",E213=""),"",IF(Einstellungen!$C$11="7 Tage",MAX(0,(MIN(IF(D213="",DATE(Einstellungen!$C$3,12,31),D213),Einstellungen!$C$9))-(MAX(C213,DATE(Einstellungen!$C$3,1,1)))+1),MAX(0,NETWORKDAYS(MAX(C213,DATE(Einstellungen!$C$3,1,1)),MIN(IF(D213="",DATE(Einstellungen!$C$3,12,31),D213),Einstellungen!$C$9),Einstellungen!$F$13:$F$67)))*E213/IF(Einstellungen!$C$11="7 Tage",7,5))</f>
        <v/>
      </c>
    </row>
    <row r="214">
      <c r="A214" s="26" t="n"/>
      <c r="B214" s="23" t="n"/>
      <c r="C214" s="27" t="n"/>
      <c r="D214" s="27" t="n"/>
      <c r="E214" s="28" t="n"/>
      <c r="F214" s="29">
        <f>IF(E214="","",E214/5)</f>
        <v/>
      </c>
      <c r="G214" s="30">
        <f>IF(B214="","",IF(C214&gt;Einstellungen!$C$9,"künftig",IF(AND(D214&lt;&gt;"",D214&lt;Einstellungen!$C$9),"ausgeschieden","aktiv")))</f>
        <v/>
      </c>
      <c r="H214" s="31">
        <f>IF(OR(B214="",E214=""),"",IF(Einstellungen!$C$11="7 Tage",MAX(0,(MIN(IF(D214="",DATE(Einstellungen!$C$3,12,31),D214),Einstellungen!$C$9))-(MAX(C214,DATE(Einstellungen!$C$3,1,1)))+1),MAX(0,NETWORKDAYS(MAX(C214,DATE(Einstellungen!$C$3,1,1)),MIN(IF(D214="",DATE(Einstellungen!$C$3,12,31),D214),Einstellungen!$C$9),Einstellungen!$F$13:$F$67)))*E214/IF(Einstellungen!$C$11="7 Tage",7,5))</f>
        <v/>
      </c>
    </row>
    <row r="215">
      <c r="A215" s="26" t="n"/>
      <c r="B215" s="23" t="n"/>
      <c r="C215" s="27" t="n"/>
      <c r="D215" s="27" t="n"/>
      <c r="E215" s="28" t="n"/>
      <c r="F215" s="29">
        <f>IF(E215="","",E215/5)</f>
        <v/>
      </c>
      <c r="G215" s="30">
        <f>IF(B215="","",IF(C215&gt;Einstellungen!$C$9,"künftig",IF(AND(D215&lt;&gt;"",D215&lt;Einstellungen!$C$9),"ausgeschieden","aktiv")))</f>
        <v/>
      </c>
      <c r="H215" s="31">
        <f>IF(OR(B215="",E215=""),"",IF(Einstellungen!$C$11="7 Tage",MAX(0,(MIN(IF(D215="",DATE(Einstellungen!$C$3,12,31),D215),Einstellungen!$C$9))-(MAX(C215,DATE(Einstellungen!$C$3,1,1)))+1),MAX(0,NETWORKDAYS(MAX(C215,DATE(Einstellungen!$C$3,1,1)),MIN(IF(D215="",DATE(Einstellungen!$C$3,12,31),D215),Einstellungen!$C$9),Einstellungen!$F$13:$F$67)))*E215/IF(Einstellungen!$C$11="7 Tage",7,5))</f>
        <v/>
      </c>
    </row>
    <row r="216">
      <c r="A216" s="26" t="n"/>
      <c r="B216" s="23" t="n"/>
      <c r="C216" s="27" t="n"/>
      <c r="D216" s="27" t="n"/>
      <c r="E216" s="28" t="n"/>
      <c r="F216" s="29">
        <f>IF(E216="","",E216/5)</f>
        <v/>
      </c>
      <c r="G216" s="30">
        <f>IF(B216="","",IF(C216&gt;Einstellungen!$C$9,"künftig",IF(AND(D216&lt;&gt;"",D216&lt;Einstellungen!$C$9),"ausgeschieden","aktiv")))</f>
        <v/>
      </c>
      <c r="H216" s="31">
        <f>IF(OR(B216="",E216=""),"",IF(Einstellungen!$C$11="7 Tage",MAX(0,(MIN(IF(D216="",DATE(Einstellungen!$C$3,12,31),D216),Einstellungen!$C$9))-(MAX(C216,DATE(Einstellungen!$C$3,1,1)))+1),MAX(0,NETWORKDAYS(MAX(C216,DATE(Einstellungen!$C$3,1,1)),MIN(IF(D216="",DATE(Einstellungen!$C$3,12,31),D216),Einstellungen!$C$9),Einstellungen!$F$13:$F$67)))*E216/IF(Einstellungen!$C$11="7 Tage",7,5))</f>
        <v/>
      </c>
    </row>
    <row r="217">
      <c r="A217" s="26" t="n"/>
      <c r="B217" s="23" t="n"/>
      <c r="C217" s="27" t="n"/>
      <c r="D217" s="27" t="n"/>
      <c r="E217" s="28" t="n"/>
      <c r="F217" s="29">
        <f>IF(E217="","",E217/5)</f>
        <v/>
      </c>
      <c r="G217" s="30">
        <f>IF(B217="","",IF(C217&gt;Einstellungen!$C$9,"künftig",IF(AND(D217&lt;&gt;"",D217&lt;Einstellungen!$C$9),"ausgeschieden","aktiv")))</f>
        <v/>
      </c>
      <c r="H217" s="31">
        <f>IF(OR(B217="",E217=""),"",IF(Einstellungen!$C$11="7 Tage",MAX(0,(MIN(IF(D217="",DATE(Einstellungen!$C$3,12,31),D217),Einstellungen!$C$9))-(MAX(C217,DATE(Einstellungen!$C$3,1,1)))+1),MAX(0,NETWORKDAYS(MAX(C217,DATE(Einstellungen!$C$3,1,1)),MIN(IF(D217="",DATE(Einstellungen!$C$3,12,31),D217),Einstellungen!$C$9),Einstellungen!$F$13:$F$67)))*E217/IF(Einstellungen!$C$11="7 Tage",7,5))</f>
        <v/>
      </c>
    </row>
    <row r="218">
      <c r="A218" s="26" t="n"/>
      <c r="B218" s="23" t="n"/>
      <c r="C218" s="27" t="n"/>
      <c r="D218" s="27" t="n"/>
      <c r="E218" s="28" t="n"/>
      <c r="F218" s="29">
        <f>IF(E218="","",E218/5)</f>
        <v/>
      </c>
      <c r="G218" s="30">
        <f>IF(B218="","",IF(C218&gt;Einstellungen!$C$9,"künftig",IF(AND(D218&lt;&gt;"",D218&lt;Einstellungen!$C$9),"ausgeschieden","aktiv")))</f>
        <v/>
      </c>
      <c r="H218" s="31">
        <f>IF(OR(B218="",E218=""),"",IF(Einstellungen!$C$11="7 Tage",MAX(0,(MIN(IF(D218="",DATE(Einstellungen!$C$3,12,31),D218),Einstellungen!$C$9))-(MAX(C218,DATE(Einstellungen!$C$3,1,1)))+1),MAX(0,NETWORKDAYS(MAX(C218,DATE(Einstellungen!$C$3,1,1)),MIN(IF(D218="",DATE(Einstellungen!$C$3,12,31),D218),Einstellungen!$C$9),Einstellungen!$F$13:$F$67)))*E218/IF(Einstellungen!$C$11="7 Tage",7,5))</f>
        <v/>
      </c>
    </row>
    <row r="219">
      <c r="A219" s="26" t="n"/>
      <c r="B219" s="23" t="n"/>
      <c r="C219" s="27" t="n"/>
      <c r="D219" s="27" t="n"/>
      <c r="E219" s="28" t="n"/>
      <c r="F219" s="29">
        <f>IF(E219="","",E219/5)</f>
        <v/>
      </c>
      <c r="G219" s="30">
        <f>IF(B219="","",IF(C219&gt;Einstellungen!$C$9,"künftig",IF(AND(D219&lt;&gt;"",D219&lt;Einstellungen!$C$9),"ausgeschieden","aktiv")))</f>
        <v/>
      </c>
      <c r="H219" s="31">
        <f>IF(OR(B219="",E219=""),"",IF(Einstellungen!$C$11="7 Tage",MAX(0,(MIN(IF(D219="",DATE(Einstellungen!$C$3,12,31),D219),Einstellungen!$C$9))-(MAX(C219,DATE(Einstellungen!$C$3,1,1)))+1),MAX(0,NETWORKDAYS(MAX(C219,DATE(Einstellungen!$C$3,1,1)),MIN(IF(D219="",DATE(Einstellungen!$C$3,12,31),D219),Einstellungen!$C$9),Einstellungen!$F$13:$F$67)))*E219/IF(Einstellungen!$C$11="7 Tage",7,5))</f>
        <v/>
      </c>
    </row>
    <row r="220">
      <c r="A220" s="26" t="n"/>
      <c r="B220" s="23" t="n"/>
      <c r="C220" s="27" t="n"/>
      <c r="D220" s="27" t="n"/>
      <c r="E220" s="28" t="n"/>
      <c r="F220" s="29">
        <f>IF(E220="","",E220/5)</f>
        <v/>
      </c>
      <c r="G220" s="30">
        <f>IF(B220="","",IF(C220&gt;Einstellungen!$C$9,"künftig",IF(AND(D220&lt;&gt;"",D220&lt;Einstellungen!$C$9),"ausgeschieden","aktiv")))</f>
        <v/>
      </c>
      <c r="H220" s="31">
        <f>IF(OR(B220="",E220=""),"",IF(Einstellungen!$C$11="7 Tage",MAX(0,(MIN(IF(D220="",DATE(Einstellungen!$C$3,12,31),D220),Einstellungen!$C$9))-(MAX(C220,DATE(Einstellungen!$C$3,1,1)))+1),MAX(0,NETWORKDAYS(MAX(C220,DATE(Einstellungen!$C$3,1,1)),MIN(IF(D220="",DATE(Einstellungen!$C$3,12,31),D220),Einstellungen!$C$9),Einstellungen!$F$13:$F$67)))*E220/IF(Einstellungen!$C$11="7 Tage",7,5))</f>
        <v/>
      </c>
    </row>
    <row r="221">
      <c r="A221" s="26" t="n"/>
      <c r="B221" s="23" t="n"/>
      <c r="C221" s="27" t="n"/>
      <c r="D221" s="27" t="n"/>
      <c r="E221" s="28" t="n"/>
      <c r="F221" s="29">
        <f>IF(E221="","",E221/5)</f>
        <v/>
      </c>
      <c r="G221" s="30">
        <f>IF(B221="","",IF(C221&gt;Einstellungen!$C$9,"künftig",IF(AND(D221&lt;&gt;"",D221&lt;Einstellungen!$C$9),"ausgeschieden","aktiv")))</f>
        <v/>
      </c>
      <c r="H221" s="31">
        <f>IF(OR(B221="",E221=""),"",IF(Einstellungen!$C$11="7 Tage",MAX(0,(MIN(IF(D221="",DATE(Einstellungen!$C$3,12,31),D221),Einstellungen!$C$9))-(MAX(C221,DATE(Einstellungen!$C$3,1,1)))+1),MAX(0,NETWORKDAYS(MAX(C221,DATE(Einstellungen!$C$3,1,1)),MIN(IF(D221="",DATE(Einstellungen!$C$3,12,31),D221),Einstellungen!$C$9),Einstellungen!$F$13:$F$67)))*E221/IF(Einstellungen!$C$11="7 Tage",7,5))</f>
        <v/>
      </c>
    </row>
    <row r="222">
      <c r="A222" s="26" t="n"/>
      <c r="B222" s="23" t="n"/>
      <c r="C222" s="27" t="n"/>
      <c r="D222" s="27" t="n"/>
      <c r="E222" s="28" t="n"/>
      <c r="F222" s="29">
        <f>IF(E222="","",E222/5)</f>
        <v/>
      </c>
      <c r="G222" s="30">
        <f>IF(B222="","",IF(C222&gt;Einstellungen!$C$9,"künftig",IF(AND(D222&lt;&gt;"",D222&lt;Einstellungen!$C$9),"ausgeschieden","aktiv")))</f>
        <v/>
      </c>
      <c r="H222" s="31">
        <f>IF(OR(B222="",E222=""),"",IF(Einstellungen!$C$11="7 Tage",MAX(0,(MIN(IF(D222="",DATE(Einstellungen!$C$3,12,31),D222),Einstellungen!$C$9))-(MAX(C222,DATE(Einstellungen!$C$3,1,1)))+1),MAX(0,NETWORKDAYS(MAX(C222,DATE(Einstellungen!$C$3,1,1)),MIN(IF(D222="",DATE(Einstellungen!$C$3,12,31),D222),Einstellungen!$C$9),Einstellungen!$F$13:$F$67)))*E222/IF(Einstellungen!$C$11="7 Tage",7,5))</f>
        <v/>
      </c>
    </row>
    <row r="223">
      <c r="A223" s="26" t="n"/>
      <c r="B223" s="23" t="n"/>
      <c r="C223" s="27" t="n"/>
      <c r="D223" s="27" t="n"/>
      <c r="E223" s="28" t="n"/>
      <c r="F223" s="29">
        <f>IF(E223="","",E223/5)</f>
        <v/>
      </c>
      <c r="G223" s="30">
        <f>IF(B223="","",IF(C223&gt;Einstellungen!$C$9,"künftig",IF(AND(D223&lt;&gt;"",D223&lt;Einstellungen!$C$9),"ausgeschieden","aktiv")))</f>
        <v/>
      </c>
      <c r="H223" s="31">
        <f>IF(OR(B223="",E223=""),"",IF(Einstellungen!$C$11="7 Tage",MAX(0,(MIN(IF(D223="",DATE(Einstellungen!$C$3,12,31),D223),Einstellungen!$C$9))-(MAX(C223,DATE(Einstellungen!$C$3,1,1)))+1),MAX(0,NETWORKDAYS(MAX(C223,DATE(Einstellungen!$C$3,1,1)),MIN(IF(D223="",DATE(Einstellungen!$C$3,12,31),D223),Einstellungen!$C$9),Einstellungen!$F$13:$F$67)))*E223/IF(Einstellungen!$C$11="7 Tage",7,5))</f>
        <v/>
      </c>
    </row>
    <row r="224">
      <c r="A224" s="26" t="n"/>
      <c r="B224" s="23" t="n"/>
      <c r="C224" s="27" t="n"/>
      <c r="D224" s="27" t="n"/>
      <c r="E224" s="28" t="n"/>
      <c r="F224" s="29">
        <f>IF(E224="","",E224/5)</f>
        <v/>
      </c>
      <c r="G224" s="30">
        <f>IF(B224="","",IF(C224&gt;Einstellungen!$C$9,"künftig",IF(AND(D224&lt;&gt;"",D224&lt;Einstellungen!$C$9),"ausgeschieden","aktiv")))</f>
        <v/>
      </c>
      <c r="H224" s="31">
        <f>IF(OR(B224="",E224=""),"",IF(Einstellungen!$C$11="7 Tage",MAX(0,(MIN(IF(D224="",DATE(Einstellungen!$C$3,12,31),D224),Einstellungen!$C$9))-(MAX(C224,DATE(Einstellungen!$C$3,1,1)))+1),MAX(0,NETWORKDAYS(MAX(C224,DATE(Einstellungen!$C$3,1,1)),MIN(IF(D224="",DATE(Einstellungen!$C$3,12,31),D224),Einstellungen!$C$9),Einstellungen!$F$13:$F$67)))*E224/IF(Einstellungen!$C$11="7 Tage",7,5))</f>
        <v/>
      </c>
    </row>
    <row r="225">
      <c r="A225" s="26" t="n"/>
      <c r="B225" s="23" t="n"/>
      <c r="C225" s="27" t="n"/>
      <c r="D225" s="27" t="n"/>
      <c r="E225" s="28" t="n"/>
      <c r="F225" s="29">
        <f>IF(E225="","",E225/5)</f>
        <v/>
      </c>
      <c r="G225" s="30">
        <f>IF(B225="","",IF(C225&gt;Einstellungen!$C$9,"künftig",IF(AND(D225&lt;&gt;"",D225&lt;Einstellungen!$C$9),"ausgeschieden","aktiv")))</f>
        <v/>
      </c>
      <c r="H225" s="31">
        <f>IF(OR(B225="",E225=""),"",IF(Einstellungen!$C$11="7 Tage",MAX(0,(MIN(IF(D225="",DATE(Einstellungen!$C$3,12,31),D225),Einstellungen!$C$9))-(MAX(C225,DATE(Einstellungen!$C$3,1,1)))+1),MAX(0,NETWORKDAYS(MAX(C225,DATE(Einstellungen!$C$3,1,1)),MIN(IF(D225="",DATE(Einstellungen!$C$3,12,31),D225),Einstellungen!$C$9),Einstellungen!$F$13:$F$67)))*E225/IF(Einstellungen!$C$11="7 Tage",7,5))</f>
        <v/>
      </c>
    </row>
    <row r="226">
      <c r="A226" s="26" t="n"/>
      <c r="B226" s="23" t="n"/>
      <c r="C226" s="27" t="n"/>
      <c r="D226" s="27" t="n"/>
      <c r="E226" s="28" t="n"/>
      <c r="F226" s="29">
        <f>IF(E226="","",E226/5)</f>
        <v/>
      </c>
      <c r="G226" s="30">
        <f>IF(B226="","",IF(C226&gt;Einstellungen!$C$9,"künftig",IF(AND(D226&lt;&gt;"",D226&lt;Einstellungen!$C$9),"ausgeschieden","aktiv")))</f>
        <v/>
      </c>
      <c r="H226" s="31">
        <f>IF(OR(B226="",E226=""),"",IF(Einstellungen!$C$11="7 Tage",MAX(0,(MIN(IF(D226="",DATE(Einstellungen!$C$3,12,31),D226),Einstellungen!$C$9))-(MAX(C226,DATE(Einstellungen!$C$3,1,1)))+1),MAX(0,NETWORKDAYS(MAX(C226,DATE(Einstellungen!$C$3,1,1)),MIN(IF(D226="",DATE(Einstellungen!$C$3,12,31),D226),Einstellungen!$C$9),Einstellungen!$F$13:$F$67)))*E226/IF(Einstellungen!$C$11="7 Tage",7,5))</f>
        <v/>
      </c>
    </row>
    <row r="227">
      <c r="A227" s="26" t="n"/>
      <c r="B227" s="23" t="n"/>
      <c r="C227" s="27" t="n"/>
      <c r="D227" s="27" t="n"/>
      <c r="E227" s="28" t="n"/>
      <c r="F227" s="29">
        <f>IF(E227="","",E227/5)</f>
        <v/>
      </c>
      <c r="G227" s="30">
        <f>IF(B227="","",IF(C227&gt;Einstellungen!$C$9,"künftig",IF(AND(D227&lt;&gt;"",D227&lt;Einstellungen!$C$9),"ausgeschieden","aktiv")))</f>
        <v/>
      </c>
      <c r="H227" s="31">
        <f>IF(OR(B227="",E227=""),"",IF(Einstellungen!$C$11="7 Tage",MAX(0,(MIN(IF(D227="",DATE(Einstellungen!$C$3,12,31),D227),Einstellungen!$C$9))-(MAX(C227,DATE(Einstellungen!$C$3,1,1)))+1),MAX(0,NETWORKDAYS(MAX(C227,DATE(Einstellungen!$C$3,1,1)),MIN(IF(D227="",DATE(Einstellungen!$C$3,12,31),D227),Einstellungen!$C$9),Einstellungen!$F$13:$F$67)))*E227/IF(Einstellungen!$C$11="7 Tage",7,5))</f>
        <v/>
      </c>
    </row>
    <row r="228">
      <c r="A228" s="26" t="n"/>
      <c r="B228" s="23" t="n"/>
      <c r="C228" s="27" t="n"/>
      <c r="D228" s="27" t="n"/>
      <c r="E228" s="28" t="n"/>
      <c r="F228" s="29">
        <f>IF(E228="","",E228/5)</f>
        <v/>
      </c>
      <c r="G228" s="30">
        <f>IF(B228="","",IF(C228&gt;Einstellungen!$C$9,"künftig",IF(AND(D228&lt;&gt;"",D228&lt;Einstellungen!$C$9),"ausgeschieden","aktiv")))</f>
        <v/>
      </c>
      <c r="H228" s="31">
        <f>IF(OR(B228="",E228=""),"",IF(Einstellungen!$C$11="7 Tage",MAX(0,(MIN(IF(D228="",DATE(Einstellungen!$C$3,12,31),D228),Einstellungen!$C$9))-(MAX(C228,DATE(Einstellungen!$C$3,1,1)))+1),MAX(0,NETWORKDAYS(MAX(C228,DATE(Einstellungen!$C$3,1,1)),MIN(IF(D228="",DATE(Einstellungen!$C$3,12,31),D228),Einstellungen!$C$9),Einstellungen!$F$13:$F$67)))*E228/IF(Einstellungen!$C$11="7 Tage",7,5))</f>
        <v/>
      </c>
    </row>
    <row r="229">
      <c r="A229" s="26" t="n"/>
      <c r="B229" s="23" t="n"/>
      <c r="C229" s="27" t="n"/>
      <c r="D229" s="27" t="n"/>
      <c r="E229" s="28" t="n"/>
      <c r="F229" s="29">
        <f>IF(E229="","",E229/5)</f>
        <v/>
      </c>
      <c r="G229" s="30">
        <f>IF(B229="","",IF(C229&gt;Einstellungen!$C$9,"künftig",IF(AND(D229&lt;&gt;"",D229&lt;Einstellungen!$C$9),"ausgeschieden","aktiv")))</f>
        <v/>
      </c>
      <c r="H229" s="31">
        <f>IF(OR(B229="",E229=""),"",IF(Einstellungen!$C$11="7 Tage",MAX(0,(MIN(IF(D229="",DATE(Einstellungen!$C$3,12,31),D229),Einstellungen!$C$9))-(MAX(C229,DATE(Einstellungen!$C$3,1,1)))+1),MAX(0,NETWORKDAYS(MAX(C229,DATE(Einstellungen!$C$3,1,1)),MIN(IF(D229="",DATE(Einstellungen!$C$3,12,31),D229),Einstellungen!$C$9),Einstellungen!$F$13:$F$67)))*E229/IF(Einstellungen!$C$11="7 Tage",7,5))</f>
        <v/>
      </c>
    </row>
    <row r="230">
      <c r="A230" s="26" t="n"/>
      <c r="B230" s="23" t="n"/>
      <c r="C230" s="27" t="n"/>
      <c r="D230" s="27" t="n"/>
      <c r="E230" s="28" t="n"/>
      <c r="F230" s="29">
        <f>IF(E230="","",E230/5)</f>
        <v/>
      </c>
      <c r="G230" s="30">
        <f>IF(B230="","",IF(C230&gt;Einstellungen!$C$9,"künftig",IF(AND(D230&lt;&gt;"",D230&lt;Einstellungen!$C$9),"ausgeschieden","aktiv")))</f>
        <v/>
      </c>
      <c r="H230" s="31">
        <f>IF(OR(B230="",E230=""),"",IF(Einstellungen!$C$11="7 Tage",MAX(0,(MIN(IF(D230="",DATE(Einstellungen!$C$3,12,31),D230),Einstellungen!$C$9))-(MAX(C230,DATE(Einstellungen!$C$3,1,1)))+1),MAX(0,NETWORKDAYS(MAX(C230,DATE(Einstellungen!$C$3,1,1)),MIN(IF(D230="",DATE(Einstellungen!$C$3,12,31),D230),Einstellungen!$C$9),Einstellungen!$F$13:$F$67)))*E230/IF(Einstellungen!$C$11="7 Tage",7,5))</f>
        <v/>
      </c>
    </row>
    <row r="231">
      <c r="A231" s="26" t="n"/>
      <c r="B231" s="23" t="n"/>
      <c r="C231" s="27" t="n"/>
      <c r="D231" s="27" t="n"/>
      <c r="E231" s="28" t="n"/>
      <c r="F231" s="29">
        <f>IF(E231="","",E231/5)</f>
        <v/>
      </c>
      <c r="G231" s="30">
        <f>IF(B231="","",IF(C231&gt;Einstellungen!$C$9,"künftig",IF(AND(D231&lt;&gt;"",D231&lt;Einstellungen!$C$9),"ausgeschieden","aktiv")))</f>
        <v/>
      </c>
      <c r="H231" s="31">
        <f>IF(OR(B231="",E231=""),"",IF(Einstellungen!$C$11="7 Tage",MAX(0,(MIN(IF(D231="",DATE(Einstellungen!$C$3,12,31),D231),Einstellungen!$C$9))-(MAX(C231,DATE(Einstellungen!$C$3,1,1)))+1),MAX(0,NETWORKDAYS(MAX(C231,DATE(Einstellungen!$C$3,1,1)),MIN(IF(D231="",DATE(Einstellungen!$C$3,12,31),D231),Einstellungen!$C$9),Einstellungen!$F$13:$F$67)))*E231/IF(Einstellungen!$C$11="7 Tage",7,5))</f>
        <v/>
      </c>
    </row>
    <row r="232">
      <c r="A232" s="26" t="n"/>
      <c r="B232" s="23" t="n"/>
      <c r="C232" s="27" t="n"/>
      <c r="D232" s="27" t="n"/>
      <c r="E232" s="28" t="n"/>
      <c r="F232" s="29">
        <f>IF(E232="","",E232/5)</f>
        <v/>
      </c>
      <c r="G232" s="30">
        <f>IF(B232="","",IF(C232&gt;Einstellungen!$C$9,"künftig",IF(AND(D232&lt;&gt;"",D232&lt;Einstellungen!$C$9),"ausgeschieden","aktiv")))</f>
        <v/>
      </c>
      <c r="H232" s="31">
        <f>IF(OR(B232="",E232=""),"",IF(Einstellungen!$C$11="7 Tage",MAX(0,(MIN(IF(D232="",DATE(Einstellungen!$C$3,12,31),D232),Einstellungen!$C$9))-(MAX(C232,DATE(Einstellungen!$C$3,1,1)))+1),MAX(0,NETWORKDAYS(MAX(C232,DATE(Einstellungen!$C$3,1,1)),MIN(IF(D232="",DATE(Einstellungen!$C$3,12,31),D232),Einstellungen!$C$9),Einstellungen!$F$13:$F$67)))*E232/IF(Einstellungen!$C$11="7 Tage",7,5))</f>
        <v/>
      </c>
    </row>
    <row r="233">
      <c r="A233" s="26" t="n"/>
      <c r="B233" s="23" t="n"/>
      <c r="C233" s="27" t="n"/>
      <c r="D233" s="27" t="n"/>
      <c r="E233" s="28" t="n"/>
      <c r="F233" s="29">
        <f>IF(E233="","",E233/5)</f>
        <v/>
      </c>
      <c r="G233" s="30">
        <f>IF(B233="","",IF(C233&gt;Einstellungen!$C$9,"künftig",IF(AND(D233&lt;&gt;"",D233&lt;Einstellungen!$C$9),"ausgeschieden","aktiv")))</f>
        <v/>
      </c>
      <c r="H233" s="31">
        <f>IF(OR(B233="",E233=""),"",IF(Einstellungen!$C$11="7 Tage",MAX(0,(MIN(IF(D233="",DATE(Einstellungen!$C$3,12,31),D233),Einstellungen!$C$9))-(MAX(C233,DATE(Einstellungen!$C$3,1,1)))+1),MAX(0,NETWORKDAYS(MAX(C233,DATE(Einstellungen!$C$3,1,1)),MIN(IF(D233="",DATE(Einstellungen!$C$3,12,31),D233),Einstellungen!$C$9),Einstellungen!$F$13:$F$67)))*E233/IF(Einstellungen!$C$11="7 Tage",7,5))</f>
        <v/>
      </c>
    </row>
    <row r="234">
      <c r="A234" s="26" t="n"/>
      <c r="B234" s="23" t="n"/>
      <c r="C234" s="27" t="n"/>
      <c r="D234" s="27" t="n"/>
      <c r="E234" s="28" t="n"/>
      <c r="F234" s="29">
        <f>IF(E234="","",E234/5)</f>
        <v/>
      </c>
      <c r="G234" s="30">
        <f>IF(B234="","",IF(C234&gt;Einstellungen!$C$9,"künftig",IF(AND(D234&lt;&gt;"",D234&lt;Einstellungen!$C$9),"ausgeschieden","aktiv")))</f>
        <v/>
      </c>
      <c r="H234" s="31">
        <f>IF(OR(B234="",E234=""),"",IF(Einstellungen!$C$11="7 Tage",MAX(0,(MIN(IF(D234="",DATE(Einstellungen!$C$3,12,31),D234),Einstellungen!$C$9))-(MAX(C234,DATE(Einstellungen!$C$3,1,1)))+1),MAX(0,NETWORKDAYS(MAX(C234,DATE(Einstellungen!$C$3,1,1)),MIN(IF(D234="",DATE(Einstellungen!$C$3,12,31),D234),Einstellungen!$C$9),Einstellungen!$F$13:$F$67)))*E234/IF(Einstellungen!$C$11="7 Tage",7,5))</f>
        <v/>
      </c>
    </row>
    <row r="235">
      <c r="A235" s="26" t="n"/>
      <c r="B235" s="23" t="n"/>
      <c r="C235" s="27" t="n"/>
      <c r="D235" s="27" t="n"/>
      <c r="E235" s="28" t="n"/>
      <c r="F235" s="29">
        <f>IF(E235="","",E235/5)</f>
        <v/>
      </c>
      <c r="G235" s="30">
        <f>IF(B235="","",IF(C235&gt;Einstellungen!$C$9,"künftig",IF(AND(D235&lt;&gt;"",D235&lt;Einstellungen!$C$9),"ausgeschieden","aktiv")))</f>
        <v/>
      </c>
      <c r="H235" s="31">
        <f>IF(OR(B235="",E235=""),"",IF(Einstellungen!$C$11="7 Tage",MAX(0,(MIN(IF(D235="",DATE(Einstellungen!$C$3,12,31),D235),Einstellungen!$C$9))-(MAX(C235,DATE(Einstellungen!$C$3,1,1)))+1),MAX(0,NETWORKDAYS(MAX(C235,DATE(Einstellungen!$C$3,1,1)),MIN(IF(D235="",DATE(Einstellungen!$C$3,12,31),D235),Einstellungen!$C$9),Einstellungen!$F$13:$F$67)))*E235/IF(Einstellungen!$C$11="7 Tage",7,5))</f>
        <v/>
      </c>
    </row>
    <row r="236">
      <c r="A236" s="26" t="n"/>
      <c r="B236" s="23" t="n"/>
      <c r="C236" s="27" t="n"/>
      <c r="D236" s="27" t="n"/>
      <c r="E236" s="28" t="n"/>
      <c r="F236" s="29">
        <f>IF(E236="","",E236/5)</f>
        <v/>
      </c>
      <c r="G236" s="30">
        <f>IF(B236="","",IF(C236&gt;Einstellungen!$C$9,"künftig",IF(AND(D236&lt;&gt;"",D236&lt;Einstellungen!$C$9),"ausgeschieden","aktiv")))</f>
        <v/>
      </c>
      <c r="H236" s="31">
        <f>IF(OR(B236="",E236=""),"",IF(Einstellungen!$C$11="7 Tage",MAX(0,(MIN(IF(D236="",DATE(Einstellungen!$C$3,12,31),D236),Einstellungen!$C$9))-(MAX(C236,DATE(Einstellungen!$C$3,1,1)))+1),MAX(0,NETWORKDAYS(MAX(C236,DATE(Einstellungen!$C$3,1,1)),MIN(IF(D236="",DATE(Einstellungen!$C$3,12,31),D236),Einstellungen!$C$9),Einstellungen!$F$13:$F$67)))*E236/IF(Einstellungen!$C$11="7 Tage",7,5))</f>
        <v/>
      </c>
    </row>
    <row r="237">
      <c r="A237" s="26" t="n"/>
      <c r="B237" s="23" t="n"/>
      <c r="C237" s="27" t="n"/>
      <c r="D237" s="27" t="n"/>
      <c r="E237" s="28" t="n"/>
      <c r="F237" s="29">
        <f>IF(E237="","",E237/5)</f>
        <v/>
      </c>
      <c r="G237" s="30">
        <f>IF(B237="","",IF(C237&gt;Einstellungen!$C$9,"künftig",IF(AND(D237&lt;&gt;"",D237&lt;Einstellungen!$C$9),"ausgeschieden","aktiv")))</f>
        <v/>
      </c>
      <c r="H237" s="31">
        <f>IF(OR(B237="",E237=""),"",IF(Einstellungen!$C$11="7 Tage",MAX(0,(MIN(IF(D237="",DATE(Einstellungen!$C$3,12,31),D237),Einstellungen!$C$9))-(MAX(C237,DATE(Einstellungen!$C$3,1,1)))+1),MAX(0,NETWORKDAYS(MAX(C237,DATE(Einstellungen!$C$3,1,1)),MIN(IF(D237="",DATE(Einstellungen!$C$3,12,31),D237),Einstellungen!$C$9),Einstellungen!$F$13:$F$67)))*E237/IF(Einstellungen!$C$11="7 Tage",7,5))</f>
        <v/>
      </c>
    </row>
    <row r="238">
      <c r="A238" s="26" t="n"/>
      <c r="B238" s="23" t="n"/>
      <c r="C238" s="27" t="n"/>
      <c r="D238" s="27" t="n"/>
      <c r="E238" s="28" t="n"/>
      <c r="F238" s="29">
        <f>IF(E238="","",E238/5)</f>
        <v/>
      </c>
      <c r="G238" s="30">
        <f>IF(B238="","",IF(C238&gt;Einstellungen!$C$9,"künftig",IF(AND(D238&lt;&gt;"",D238&lt;Einstellungen!$C$9),"ausgeschieden","aktiv")))</f>
        <v/>
      </c>
      <c r="H238" s="31">
        <f>IF(OR(B238="",E238=""),"",IF(Einstellungen!$C$11="7 Tage",MAX(0,(MIN(IF(D238="",DATE(Einstellungen!$C$3,12,31),D238),Einstellungen!$C$9))-(MAX(C238,DATE(Einstellungen!$C$3,1,1)))+1),MAX(0,NETWORKDAYS(MAX(C238,DATE(Einstellungen!$C$3,1,1)),MIN(IF(D238="",DATE(Einstellungen!$C$3,12,31),D238),Einstellungen!$C$9),Einstellungen!$F$13:$F$67)))*E238/IF(Einstellungen!$C$11="7 Tage",7,5))</f>
        <v/>
      </c>
    </row>
    <row r="239">
      <c r="A239" s="26" t="n"/>
      <c r="B239" s="23" t="n"/>
      <c r="C239" s="27" t="n"/>
      <c r="D239" s="27" t="n"/>
      <c r="E239" s="28" t="n"/>
      <c r="F239" s="29">
        <f>IF(E239="","",E239/5)</f>
        <v/>
      </c>
      <c r="G239" s="30">
        <f>IF(B239="","",IF(C239&gt;Einstellungen!$C$9,"künftig",IF(AND(D239&lt;&gt;"",D239&lt;Einstellungen!$C$9),"ausgeschieden","aktiv")))</f>
        <v/>
      </c>
      <c r="H239" s="31">
        <f>IF(OR(B239="",E239=""),"",IF(Einstellungen!$C$11="7 Tage",MAX(0,(MIN(IF(D239="",DATE(Einstellungen!$C$3,12,31),D239),Einstellungen!$C$9))-(MAX(C239,DATE(Einstellungen!$C$3,1,1)))+1),MAX(0,NETWORKDAYS(MAX(C239,DATE(Einstellungen!$C$3,1,1)),MIN(IF(D239="",DATE(Einstellungen!$C$3,12,31),D239),Einstellungen!$C$9),Einstellungen!$F$13:$F$67)))*E239/IF(Einstellungen!$C$11="7 Tage",7,5))</f>
        <v/>
      </c>
    </row>
    <row r="240">
      <c r="A240" s="26" t="n"/>
      <c r="B240" s="23" t="n"/>
      <c r="C240" s="27" t="n"/>
      <c r="D240" s="27" t="n"/>
      <c r="E240" s="28" t="n"/>
      <c r="F240" s="29">
        <f>IF(E240="","",E240/5)</f>
        <v/>
      </c>
      <c r="G240" s="30">
        <f>IF(B240="","",IF(C240&gt;Einstellungen!$C$9,"künftig",IF(AND(D240&lt;&gt;"",D240&lt;Einstellungen!$C$9),"ausgeschieden","aktiv")))</f>
        <v/>
      </c>
      <c r="H240" s="31">
        <f>IF(OR(B240="",E240=""),"",IF(Einstellungen!$C$11="7 Tage",MAX(0,(MIN(IF(D240="",DATE(Einstellungen!$C$3,12,31),D240),Einstellungen!$C$9))-(MAX(C240,DATE(Einstellungen!$C$3,1,1)))+1),MAX(0,NETWORKDAYS(MAX(C240,DATE(Einstellungen!$C$3,1,1)),MIN(IF(D240="",DATE(Einstellungen!$C$3,12,31),D240),Einstellungen!$C$9),Einstellungen!$F$13:$F$67)))*E240/IF(Einstellungen!$C$11="7 Tage",7,5))</f>
        <v/>
      </c>
    </row>
    <row r="241">
      <c r="A241" s="26" t="n"/>
      <c r="B241" s="23" t="n"/>
      <c r="C241" s="27" t="n"/>
      <c r="D241" s="27" t="n"/>
      <c r="E241" s="28" t="n"/>
      <c r="F241" s="29">
        <f>IF(E241="","",E241/5)</f>
        <v/>
      </c>
      <c r="G241" s="30">
        <f>IF(B241="","",IF(C241&gt;Einstellungen!$C$9,"künftig",IF(AND(D241&lt;&gt;"",D241&lt;Einstellungen!$C$9),"ausgeschieden","aktiv")))</f>
        <v/>
      </c>
      <c r="H241" s="31">
        <f>IF(OR(B241="",E241=""),"",IF(Einstellungen!$C$11="7 Tage",MAX(0,(MIN(IF(D241="",DATE(Einstellungen!$C$3,12,31),D241),Einstellungen!$C$9))-(MAX(C241,DATE(Einstellungen!$C$3,1,1)))+1),MAX(0,NETWORKDAYS(MAX(C241,DATE(Einstellungen!$C$3,1,1)),MIN(IF(D241="",DATE(Einstellungen!$C$3,12,31),D241),Einstellungen!$C$9),Einstellungen!$F$13:$F$67)))*E241/IF(Einstellungen!$C$11="7 Tage",7,5))</f>
        <v/>
      </c>
    </row>
    <row r="242">
      <c r="A242" s="26" t="n"/>
      <c r="B242" s="23" t="n"/>
      <c r="C242" s="27" t="n"/>
      <c r="D242" s="27" t="n"/>
      <c r="E242" s="28" t="n"/>
      <c r="F242" s="29">
        <f>IF(E242="","",E242/5)</f>
        <v/>
      </c>
      <c r="G242" s="30">
        <f>IF(B242="","",IF(C242&gt;Einstellungen!$C$9,"künftig",IF(AND(D242&lt;&gt;"",D242&lt;Einstellungen!$C$9),"ausgeschieden","aktiv")))</f>
        <v/>
      </c>
      <c r="H242" s="31">
        <f>IF(OR(B242="",E242=""),"",IF(Einstellungen!$C$11="7 Tage",MAX(0,(MIN(IF(D242="",DATE(Einstellungen!$C$3,12,31),D242),Einstellungen!$C$9))-(MAX(C242,DATE(Einstellungen!$C$3,1,1)))+1),MAX(0,NETWORKDAYS(MAX(C242,DATE(Einstellungen!$C$3,1,1)),MIN(IF(D242="",DATE(Einstellungen!$C$3,12,31),D242),Einstellungen!$C$9),Einstellungen!$F$13:$F$67)))*E242/IF(Einstellungen!$C$11="7 Tage",7,5))</f>
        <v/>
      </c>
    </row>
    <row r="243">
      <c r="A243" s="26" t="n"/>
      <c r="B243" s="23" t="n"/>
      <c r="C243" s="27" t="n"/>
      <c r="D243" s="27" t="n"/>
      <c r="E243" s="28" t="n"/>
      <c r="F243" s="29">
        <f>IF(E243="","",E243/5)</f>
        <v/>
      </c>
      <c r="G243" s="30">
        <f>IF(B243="","",IF(C243&gt;Einstellungen!$C$9,"künftig",IF(AND(D243&lt;&gt;"",D243&lt;Einstellungen!$C$9),"ausgeschieden","aktiv")))</f>
        <v/>
      </c>
      <c r="H243" s="31">
        <f>IF(OR(B243="",E243=""),"",IF(Einstellungen!$C$11="7 Tage",MAX(0,(MIN(IF(D243="",DATE(Einstellungen!$C$3,12,31),D243),Einstellungen!$C$9))-(MAX(C243,DATE(Einstellungen!$C$3,1,1)))+1),MAX(0,NETWORKDAYS(MAX(C243,DATE(Einstellungen!$C$3,1,1)),MIN(IF(D243="",DATE(Einstellungen!$C$3,12,31),D243),Einstellungen!$C$9),Einstellungen!$F$13:$F$67)))*E243/IF(Einstellungen!$C$11="7 Tage",7,5))</f>
        <v/>
      </c>
    </row>
    <row r="244">
      <c r="A244" s="26" t="n"/>
      <c r="B244" s="23" t="n"/>
      <c r="C244" s="27" t="n"/>
      <c r="D244" s="27" t="n"/>
      <c r="E244" s="28" t="n"/>
      <c r="F244" s="29">
        <f>IF(E244="","",E244/5)</f>
        <v/>
      </c>
      <c r="G244" s="30">
        <f>IF(B244="","",IF(C244&gt;Einstellungen!$C$9,"künftig",IF(AND(D244&lt;&gt;"",D244&lt;Einstellungen!$C$9),"ausgeschieden","aktiv")))</f>
        <v/>
      </c>
      <c r="H244" s="31">
        <f>IF(OR(B244="",E244=""),"",IF(Einstellungen!$C$11="7 Tage",MAX(0,(MIN(IF(D244="",DATE(Einstellungen!$C$3,12,31),D244),Einstellungen!$C$9))-(MAX(C244,DATE(Einstellungen!$C$3,1,1)))+1),MAX(0,NETWORKDAYS(MAX(C244,DATE(Einstellungen!$C$3,1,1)),MIN(IF(D244="",DATE(Einstellungen!$C$3,12,31),D244),Einstellungen!$C$9),Einstellungen!$F$13:$F$67)))*E244/IF(Einstellungen!$C$11="7 Tage",7,5))</f>
        <v/>
      </c>
    </row>
    <row r="245">
      <c r="A245" s="26" t="n"/>
      <c r="B245" s="23" t="n"/>
      <c r="C245" s="27" t="n"/>
      <c r="D245" s="27" t="n"/>
      <c r="E245" s="28" t="n"/>
      <c r="F245" s="29">
        <f>IF(E245="","",E245/5)</f>
        <v/>
      </c>
      <c r="G245" s="30">
        <f>IF(B245="","",IF(C245&gt;Einstellungen!$C$9,"künftig",IF(AND(D245&lt;&gt;"",D245&lt;Einstellungen!$C$9),"ausgeschieden","aktiv")))</f>
        <v/>
      </c>
      <c r="H245" s="31">
        <f>IF(OR(B245="",E245=""),"",IF(Einstellungen!$C$11="7 Tage",MAX(0,(MIN(IF(D245="",DATE(Einstellungen!$C$3,12,31),D245),Einstellungen!$C$9))-(MAX(C245,DATE(Einstellungen!$C$3,1,1)))+1),MAX(0,NETWORKDAYS(MAX(C245,DATE(Einstellungen!$C$3,1,1)),MIN(IF(D245="",DATE(Einstellungen!$C$3,12,31),D245),Einstellungen!$C$9),Einstellungen!$F$13:$F$67)))*E245/IF(Einstellungen!$C$11="7 Tage",7,5))</f>
        <v/>
      </c>
    </row>
    <row r="246">
      <c r="A246" s="26" t="n"/>
      <c r="B246" s="23" t="n"/>
      <c r="C246" s="27" t="n"/>
      <c r="D246" s="27" t="n"/>
      <c r="E246" s="28" t="n"/>
      <c r="F246" s="29">
        <f>IF(E246="","",E246/5)</f>
        <v/>
      </c>
      <c r="G246" s="30">
        <f>IF(B246="","",IF(C246&gt;Einstellungen!$C$9,"künftig",IF(AND(D246&lt;&gt;"",D246&lt;Einstellungen!$C$9),"ausgeschieden","aktiv")))</f>
        <v/>
      </c>
      <c r="H246" s="31">
        <f>IF(OR(B246="",E246=""),"",IF(Einstellungen!$C$11="7 Tage",MAX(0,(MIN(IF(D246="",DATE(Einstellungen!$C$3,12,31),D246),Einstellungen!$C$9))-(MAX(C246,DATE(Einstellungen!$C$3,1,1)))+1),MAX(0,NETWORKDAYS(MAX(C246,DATE(Einstellungen!$C$3,1,1)),MIN(IF(D246="",DATE(Einstellungen!$C$3,12,31),D246),Einstellungen!$C$9),Einstellungen!$F$13:$F$67)))*E246/IF(Einstellungen!$C$11="7 Tage",7,5))</f>
        <v/>
      </c>
    </row>
    <row r="247">
      <c r="A247" s="26" t="n"/>
      <c r="B247" s="23" t="n"/>
      <c r="C247" s="27" t="n"/>
      <c r="D247" s="27" t="n"/>
      <c r="E247" s="28" t="n"/>
      <c r="F247" s="29">
        <f>IF(E247="","",E247/5)</f>
        <v/>
      </c>
      <c r="G247" s="30">
        <f>IF(B247="","",IF(C247&gt;Einstellungen!$C$9,"künftig",IF(AND(D247&lt;&gt;"",D247&lt;Einstellungen!$C$9),"ausgeschieden","aktiv")))</f>
        <v/>
      </c>
      <c r="H247" s="31">
        <f>IF(OR(B247="",E247=""),"",IF(Einstellungen!$C$11="7 Tage",MAX(0,(MIN(IF(D247="",DATE(Einstellungen!$C$3,12,31),D247),Einstellungen!$C$9))-(MAX(C247,DATE(Einstellungen!$C$3,1,1)))+1),MAX(0,NETWORKDAYS(MAX(C247,DATE(Einstellungen!$C$3,1,1)),MIN(IF(D247="",DATE(Einstellungen!$C$3,12,31),D247),Einstellungen!$C$9),Einstellungen!$F$13:$F$67)))*E247/IF(Einstellungen!$C$11="7 Tage",7,5))</f>
        <v/>
      </c>
    </row>
    <row r="248">
      <c r="A248" s="26" t="n"/>
      <c r="B248" s="23" t="n"/>
      <c r="C248" s="27" t="n"/>
      <c r="D248" s="27" t="n"/>
      <c r="E248" s="28" t="n"/>
      <c r="F248" s="29">
        <f>IF(E248="","",E248/5)</f>
        <v/>
      </c>
      <c r="G248" s="30">
        <f>IF(B248="","",IF(C248&gt;Einstellungen!$C$9,"künftig",IF(AND(D248&lt;&gt;"",D248&lt;Einstellungen!$C$9),"ausgeschieden","aktiv")))</f>
        <v/>
      </c>
      <c r="H248" s="31">
        <f>IF(OR(B248="",E248=""),"",IF(Einstellungen!$C$11="7 Tage",MAX(0,(MIN(IF(D248="",DATE(Einstellungen!$C$3,12,31),D248),Einstellungen!$C$9))-(MAX(C248,DATE(Einstellungen!$C$3,1,1)))+1),MAX(0,NETWORKDAYS(MAX(C248,DATE(Einstellungen!$C$3,1,1)),MIN(IF(D248="",DATE(Einstellungen!$C$3,12,31),D248),Einstellungen!$C$9),Einstellungen!$F$13:$F$67)))*E248/IF(Einstellungen!$C$11="7 Tage",7,5))</f>
        <v/>
      </c>
    </row>
    <row r="249">
      <c r="A249" s="26" t="n"/>
      <c r="B249" s="23" t="n"/>
      <c r="C249" s="27" t="n"/>
      <c r="D249" s="27" t="n"/>
      <c r="E249" s="28" t="n"/>
      <c r="F249" s="29">
        <f>IF(E249="","",E249/5)</f>
        <v/>
      </c>
      <c r="G249" s="30">
        <f>IF(B249="","",IF(C249&gt;Einstellungen!$C$9,"künftig",IF(AND(D249&lt;&gt;"",D249&lt;Einstellungen!$C$9),"ausgeschieden","aktiv")))</f>
        <v/>
      </c>
      <c r="H249" s="31">
        <f>IF(OR(B249="",E249=""),"",IF(Einstellungen!$C$11="7 Tage",MAX(0,(MIN(IF(D249="",DATE(Einstellungen!$C$3,12,31),D249),Einstellungen!$C$9))-(MAX(C249,DATE(Einstellungen!$C$3,1,1)))+1),MAX(0,NETWORKDAYS(MAX(C249,DATE(Einstellungen!$C$3,1,1)),MIN(IF(D249="",DATE(Einstellungen!$C$3,12,31),D249),Einstellungen!$C$9),Einstellungen!$F$13:$F$67)))*E249/IF(Einstellungen!$C$11="7 Tage",7,5))</f>
        <v/>
      </c>
    </row>
    <row r="250">
      <c r="A250" s="26" t="n"/>
      <c r="B250" s="23" t="n"/>
      <c r="C250" s="27" t="n"/>
      <c r="D250" s="27" t="n"/>
      <c r="E250" s="28" t="n"/>
      <c r="F250" s="29">
        <f>IF(E250="","",E250/5)</f>
        <v/>
      </c>
      <c r="G250" s="30">
        <f>IF(B250="","",IF(C250&gt;Einstellungen!$C$9,"künftig",IF(AND(D250&lt;&gt;"",D250&lt;Einstellungen!$C$9),"ausgeschieden","aktiv")))</f>
        <v/>
      </c>
      <c r="H250" s="31">
        <f>IF(OR(B250="",E250=""),"",IF(Einstellungen!$C$11="7 Tage",MAX(0,(MIN(IF(D250="",DATE(Einstellungen!$C$3,12,31),D250),Einstellungen!$C$9))-(MAX(C250,DATE(Einstellungen!$C$3,1,1)))+1),MAX(0,NETWORKDAYS(MAX(C250,DATE(Einstellungen!$C$3,1,1)),MIN(IF(D250="",DATE(Einstellungen!$C$3,12,31),D250),Einstellungen!$C$9),Einstellungen!$F$13:$F$67)))*E250/IF(Einstellungen!$C$11="7 Tage",7,5))</f>
        <v/>
      </c>
    </row>
    <row r="251">
      <c r="A251" s="26" t="n"/>
      <c r="B251" s="23" t="n"/>
      <c r="C251" s="27" t="n"/>
      <c r="D251" s="27" t="n"/>
      <c r="E251" s="28" t="n"/>
      <c r="F251" s="29">
        <f>IF(E251="","",E251/5)</f>
        <v/>
      </c>
      <c r="G251" s="30">
        <f>IF(B251="","",IF(C251&gt;Einstellungen!$C$9,"künftig",IF(AND(D251&lt;&gt;"",D251&lt;Einstellungen!$C$9),"ausgeschieden","aktiv")))</f>
        <v/>
      </c>
      <c r="H251" s="31">
        <f>IF(OR(B251="",E251=""),"",IF(Einstellungen!$C$11="7 Tage",MAX(0,(MIN(IF(D251="",DATE(Einstellungen!$C$3,12,31),D251),Einstellungen!$C$9))-(MAX(C251,DATE(Einstellungen!$C$3,1,1)))+1),MAX(0,NETWORKDAYS(MAX(C251,DATE(Einstellungen!$C$3,1,1)),MIN(IF(D251="",DATE(Einstellungen!$C$3,12,31),D251),Einstellungen!$C$9),Einstellungen!$F$13:$F$67)))*E251/IF(Einstellungen!$C$11="7 Tage",7,5))</f>
        <v/>
      </c>
    </row>
    <row r="252">
      <c r="A252" s="26" t="n"/>
      <c r="B252" s="23" t="n"/>
      <c r="C252" s="27" t="n"/>
      <c r="D252" s="27" t="n"/>
      <c r="E252" s="28" t="n"/>
      <c r="F252" s="29">
        <f>IF(E252="","",E252/5)</f>
        <v/>
      </c>
      <c r="G252" s="30">
        <f>IF(B252="","",IF(C252&gt;Einstellungen!$C$9,"künftig",IF(AND(D252&lt;&gt;"",D252&lt;Einstellungen!$C$9),"ausgeschieden","aktiv")))</f>
        <v/>
      </c>
      <c r="H252" s="31">
        <f>IF(OR(B252="",E252=""),"",IF(Einstellungen!$C$11="7 Tage",MAX(0,(MIN(IF(D252="",DATE(Einstellungen!$C$3,12,31),D252),Einstellungen!$C$9))-(MAX(C252,DATE(Einstellungen!$C$3,1,1)))+1),MAX(0,NETWORKDAYS(MAX(C252,DATE(Einstellungen!$C$3,1,1)),MIN(IF(D252="",DATE(Einstellungen!$C$3,12,31),D252),Einstellungen!$C$9),Einstellungen!$F$13:$F$67)))*E252/IF(Einstellungen!$C$11="7 Tage",7,5))</f>
        <v/>
      </c>
    </row>
    <row r="253">
      <c r="A253" s="26" t="n"/>
      <c r="B253" s="23" t="n"/>
      <c r="C253" s="27" t="n"/>
      <c r="D253" s="27" t="n"/>
      <c r="E253" s="28" t="n"/>
      <c r="F253" s="29">
        <f>IF(E253="","",E253/5)</f>
        <v/>
      </c>
      <c r="G253" s="30">
        <f>IF(B253="","",IF(C253&gt;Einstellungen!$C$9,"künftig",IF(AND(D253&lt;&gt;"",D253&lt;Einstellungen!$C$9),"ausgeschieden","aktiv")))</f>
        <v/>
      </c>
      <c r="H253" s="31">
        <f>IF(OR(B253="",E253=""),"",IF(Einstellungen!$C$11="7 Tage",MAX(0,(MIN(IF(D253="",DATE(Einstellungen!$C$3,12,31),D253),Einstellungen!$C$9))-(MAX(C253,DATE(Einstellungen!$C$3,1,1)))+1),MAX(0,NETWORKDAYS(MAX(C253,DATE(Einstellungen!$C$3,1,1)),MIN(IF(D253="",DATE(Einstellungen!$C$3,12,31),D253),Einstellungen!$C$9),Einstellungen!$F$13:$F$67)))*E253/IF(Einstellungen!$C$11="7 Tage",7,5))</f>
        <v/>
      </c>
    </row>
    <row r="254">
      <c r="A254" s="26" t="n"/>
      <c r="B254" s="23" t="n"/>
      <c r="C254" s="27" t="n"/>
      <c r="D254" s="27" t="n"/>
      <c r="E254" s="28" t="n"/>
      <c r="F254" s="29">
        <f>IF(E254="","",E254/5)</f>
        <v/>
      </c>
      <c r="G254" s="30">
        <f>IF(B254="","",IF(C254&gt;Einstellungen!$C$9,"künftig",IF(AND(D254&lt;&gt;"",D254&lt;Einstellungen!$C$9),"ausgeschieden","aktiv")))</f>
        <v/>
      </c>
      <c r="H254" s="31">
        <f>IF(OR(B254="",E254=""),"",IF(Einstellungen!$C$11="7 Tage",MAX(0,(MIN(IF(D254="",DATE(Einstellungen!$C$3,12,31),D254),Einstellungen!$C$9))-(MAX(C254,DATE(Einstellungen!$C$3,1,1)))+1),MAX(0,NETWORKDAYS(MAX(C254,DATE(Einstellungen!$C$3,1,1)),MIN(IF(D254="",DATE(Einstellungen!$C$3,12,31),D254),Einstellungen!$C$9),Einstellungen!$F$13:$F$67)))*E254/IF(Einstellungen!$C$11="7 Tage",7,5))</f>
        <v/>
      </c>
    </row>
    <row r="255">
      <c r="A255" s="26" t="n"/>
      <c r="B255" s="23" t="n"/>
      <c r="C255" s="27" t="n"/>
      <c r="D255" s="27" t="n"/>
      <c r="E255" s="28" t="n"/>
      <c r="F255" s="29">
        <f>IF(E255="","",E255/5)</f>
        <v/>
      </c>
      <c r="G255" s="30">
        <f>IF(B255="","",IF(C255&gt;Einstellungen!$C$9,"künftig",IF(AND(D255&lt;&gt;"",D255&lt;Einstellungen!$C$9),"ausgeschieden","aktiv")))</f>
        <v/>
      </c>
      <c r="H255" s="31">
        <f>IF(OR(B255="",E255=""),"",IF(Einstellungen!$C$11="7 Tage",MAX(0,(MIN(IF(D255="",DATE(Einstellungen!$C$3,12,31),D255),Einstellungen!$C$9))-(MAX(C255,DATE(Einstellungen!$C$3,1,1)))+1),MAX(0,NETWORKDAYS(MAX(C255,DATE(Einstellungen!$C$3,1,1)),MIN(IF(D255="",DATE(Einstellungen!$C$3,12,31),D255),Einstellungen!$C$9),Einstellungen!$F$13:$F$67)))*E255/IF(Einstellungen!$C$11="7 Tage",7,5))</f>
        <v/>
      </c>
    </row>
    <row r="256">
      <c r="A256" s="26" t="n"/>
      <c r="B256" s="23" t="n"/>
      <c r="C256" s="27" t="n"/>
      <c r="D256" s="27" t="n"/>
      <c r="E256" s="28" t="n"/>
      <c r="F256" s="29">
        <f>IF(E256="","",E256/5)</f>
        <v/>
      </c>
      <c r="G256" s="30">
        <f>IF(B256="","",IF(C256&gt;Einstellungen!$C$9,"künftig",IF(AND(D256&lt;&gt;"",D256&lt;Einstellungen!$C$9),"ausgeschieden","aktiv")))</f>
        <v/>
      </c>
      <c r="H256" s="31">
        <f>IF(OR(B256="",E256=""),"",IF(Einstellungen!$C$11="7 Tage",MAX(0,(MIN(IF(D256="",DATE(Einstellungen!$C$3,12,31),D256),Einstellungen!$C$9))-(MAX(C256,DATE(Einstellungen!$C$3,1,1)))+1),MAX(0,NETWORKDAYS(MAX(C256,DATE(Einstellungen!$C$3,1,1)),MIN(IF(D256="",DATE(Einstellungen!$C$3,12,31),D256),Einstellungen!$C$9),Einstellungen!$F$13:$F$67)))*E256/IF(Einstellungen!$C$11="7 Tage",7,5))</f>
        <v/>
      </c>
    </row>
    <row r="257">
      <c r="A257" s="26" t="n"/>
      <c r="B257" s="23" t="n"/>
      <c r="C257" s="27" t="n"/>
      <c r="D257" s="27" t="n"/>
      <c r="E257" s="28" t="n"/>
      <c r="F257" s="29">
        <f>IF(E257="","",E257/5)</f>
        <v/>
      </c>
      <c r="G257" s="30">
        <f>IF(B257="","",IF(C257&gt;Einstellungen!$C$9,"künftig",IF(AND(D257&lt;&gt;"",D257&lt;Einstellungen!$C$9),"ausgeschieden","aktiv")))</f>
        <v/>
      </c>
      <c r="H257" s="31">
        <f>IF(OR(B257="",E257=""),"",IF(Einstellungen!$C$11="7 Tage",MAX(0,(MIN(IF(D257="",DATE(Einstellungen!$C$3,12,31),D257),Einstellungen!$C$9))-(MAX(C257,DATE(Einstellungen!$C$3,1,1)))+1),MAX(0,NETWORKDAYS(MAX(C257,DATE(Einstellungen!$C$3,1,1)),MIN(IF(D257="",DATE(Einstellungen!$C$3,12,31),D257),Einstellungen!$C$9),Einstellungen!$F$13:$F$67)))*E257/IF(Einstellungen!$C$11="7 Tage",7,5))</f>
        <v/>
      </c>
    </row>
    <row r="258">
      <c r="A258" s="26" t="n"/>
      <c r="B258" s="23" t="n"/>
      <c r="C258" s="27" t="n"/>
      <c r="D258" s="27" t="n"/>
      <c r="E258" s="28" t="n"/>
      <c r="F258" s="29">
        <f>IF(E258="","",E258/5)</f>
        <v/>
      </c>
      <c r="G258" s="30">
        <f>IF(B258="","",IF(C258&gt;Einstellungen!$C$9,"künftig",IF(AND(D258&lt;&gt;"",D258&lt;Einstellungen!$C$9),"ausgeschieden","aktiv")))</f>
        <v/>
      </c>
      <c r="H258" s="31">
        <f>IF(OR(B258="",E258=""),"",IF(Einstellungen!$C$11="7 Tage",MAX(0,(MIN(IF(D258="",DATE(Einstellungen!$C$3,12,31),D258),Einstellungen!$C$9))-(MAX(C258,DATE(Einstellungen!$C$3,1,1)))+1),MAX(0,NETWORKDAYS(MAX(C258,DATE(Einstellungen!$C$3,1,1)),MIN(IF(D258="",DATE(Einstellungen!$C$3,12,31),D258),Einstellungen!$C$9),Einstellungen!$F$13:$F$67)))*E258/IF(Einstellungen!$C$11="7 Tage",7,5))</f>
        <v/>
      </c>
    </row>
    <row r="259">
      <c r="A259" s="26" t="n"/>
      <c r="B259" s="23" t="n"/>
      <c r="C259" s="27" t="n"/>
      <c r="D259" s="27" t="n"/>
      <c r="E259" s="28" t="n"/>
      <c r="F259" s="29">
        <f>IF(E259="","",E259/5)</f>
        <v/>
      </c>
      <c r="G259" s="30">
        <f>IF(B259="","",IF(C259&gt;Einstellungen!$C$9,"künftig",IF(AND(D259&lt;&gt;"",D259&lt;Einstellungen!$C$9),"ausgeschieden","aktiv")))</f>
        <v/>
      </c>
      <c r="H259" s="31">
        <f>IF(OR(B259="",E259=""),"",IF(Einstellungen!$C$11="7 Tage",MAX(0,(MIN(IF(D259="",DATE(Einstellungen!$C$3,12,31),D259),Einstellungen!$C$9))-(MAX(C259,DATE(Einstellungen!$C$3,1,1)))+1),MAX(0,NETWORKDAYS(MAX(C259,DATE(Einstellungen!$C$3,1,1)),MIN(IF(D259="",DATE(Einstellungen!$C$3,12,31),D259),Einstellungen!$C$9),Einstellungen!$F$13:$F$67)))*E259/IF(Einstellungen!$C$11="7 Tage",7,5))</f>
        <v/>
      </c>
    </row>
    <row r="260">
      <c r="A260" s="26" t="n"/>
      <c r="B260" s="23" t="n"/>
      <c r="C260" s="27" t="n"/>
      <c r="D260" s="27" t="n"/>
      <c r="E260" s="28" t="n"/>
      <c r="F260" s="29">
        <f>IF(E260="","",E260/5)</f>
        <v/>
      </c>
      <c r="G260" s="30">
        <f>IF(B260="","",IF(C260&gt;Einstellungen!$C$9,"künftig",IF(AND(D260&lt;&gt;"",D260&lt;Einstellungen!$C$9),"ausgeschieden","aktiv")))</f>
        <v/>
      </c>
      <c r="H260" s="31">
        <f>IF(OR(B260="",E260=""),"",IF(Einstellungen!$C$11="7 Tage",MAX(0,(MIN(IF(D260="",DATE(Einstellungen!$C$3,12,31),D260),Einstellungen!$C$9))-(MAX(C260,DATE(Einstellungen!$C$3,1,1)))+1),MAX(0,NETWORKDAYS(MAX(C260,DATE(Einstellungen!$C$3,1,1)),MIN(IF(D260="",DATE(Einstellungen!$C$3,12,31),D260),Einstellungen!$C$9),Einstellungen!$F$13:$F$67)))*E260/IF(Einstellungen!$C$11="7 Tage",7,5))</f>
        <v/>
      </c>
    </row>
    <row r="261">
      <c r="A261" s="26" t="n"/>
      <c r="B261" s="23" t="n"/>
      <c r="C261" s="27" t="n"/>
      <c r="D261" s="27" t="n"/>
      <c r="E261" s="28" t="n"/>
      <c r="F261" s="29">
        <f>IF(E261="","",E261/5)</f>
        <v/>
      </c>
      <c r="G261" s="30">
        <f>IF(B261="","",IF(C261&gt;Einstellungen!$C$9,"künftig",IF(AND(D261&lt;&gt;"",D261&lt;Einstellungen!$C$9),"ausgeschieden","aktiv")))</f>
        <v/>
      </c>
      <c r="H261" s="31">
        <f>IF(OR(B261="",E261=""),"",IF(Einstellungen!$C$11="7 Tage",MAX(0,(MIN(IF(D261="",DATE(Einstellungen!$C$3,12,31),D261),Einstellungen!$C$9))-(MAX(C261,DATE(Einstellungen!$C$3,1,1)))+1),MAX(0,NETWORKDAYS(MAX(C261,DATE(Einstellungen!$C$3,1,1)),MIN(IF(D261="",DATE(Einstellungen!$C$3,12,31),D261),Einstellungen!$C$9),Einstellungen!$F$13:$F$67)))*E261/IF(Einstellungen!$C$11="7 Tage",7,5))</f>
        <v/>
      </c>
    </row>
    <row r="262">
      <c r="A262" s="26" t="n"/>
      <c r="B262" s="23" t="n"/>
      <c r="C262" s="27" t="n"/>
      <c r="D262" s="27" t="n"/>
      <c r="E262" s="28" t="n"/>
      <c r="F262" s="29">
        <f>IF(E262="","",E262/5)</f>
        <v/>
      </c>
      <c r="G262" s="30">
        <f>IF(B262="","",IF(C262&gt;Einstellungen!$C$9,"künftig",IF(AND(D262&lt;&gt;"",D262&lt;Einstellungen!$C$9),"ausgeschieden","aktiv")))</f>
        <v/>
      </c>
      <c r="H262" s="31">
        <f>IF(OR(B262="",E262=""),"",IF(Einstellungen!$C$11="7 Tage",MAX(0,(MIN(IF(D262="",DATE(Einstellungen!$C$3,12,31),D262),Einstellungen!$C$9))-(MAX(C262,DATE(Einstellungen!$C$3,1,1)))+1),MAX(0,NETWORKDAYS(MAX(C262,DATE(Einstellungen!$C$3,1,1)),MIN(IF(D262="",DATE(Einstellungen!$C$3,12,31),D262),Einstellungen!$C$9),Einstellungen!$F$13:$F$67)))*E262/IF(Einstellungen!$C$11="7 Tage",7,5))</f>
        <v/>
      </c>
    </row>
    <row r="263">
      <c r="A263" s="26" t="n"/>
      <c r="B263" s="23" t="n"/>
      <c r="C263" s="27" t="n"/>
      <c r="D263" s="27" t="n"/>
      <c r="E263" s="28" t="n"/>
      <c r="F263" s="29">
        <f>IF(E263="","",E263/5)</f>
        <v/>
      </c>
      <c r="G263" s="30">
        <f>IF(B263="","",IF(C263&gt;Einstellungen!$C$9,"künftig",IF(AND(D263&lt;&gt;"",D263&lt;Einstellungen!$C$9),"ausgeschieden","aktiv")))</f>
        <v/>
      </c>
      <c r="H263" s="31">
        <f>IF(OR(B263="",E263=""),"",IF(Einstellungen!$C$11="7 Tage",MAX(0,(MIN(IF(D263="",DATE(Einstellungen!$C$3,12,31),D263),Einstellungen!$C$9))-(MAX(C263,DATE(Einstellungen!$C$3,1,1)))+1),MAX(0,NETWORKDAYS(MAX(C263,DATE(Einstellungen!$C$3,1,1)),MIN(IF(D263="",DATE(Einstellungen!$C$3,12,31),D263),Einstellungen!$C$9),Einstellungen!$F$13:$F$67)))*E263/IF(Einstellungen!$C$11="7 Tage",7,5))</f>
        <v/>
      </c>
    </row>
    <row r="264">
      <c r="A264" s="26" t="n"/>
      <c r="B264" s="23" t="n"/>
      <c r="C264" s="27" t="n"/>
      <c r="D264" s="27" t="n"/>
      <c r="E264" s="28" t="n"/>
      <c r="F264" s="29">
        <f>IF(E264="","",E264/5)</f>
        <v/>
      </c>
      <c r="G264" s="30">
        <f>IF(B264="","",IF(C264&gt;Einstellungen!$C$9,"künftig",IF(AND(D264&lt;&gt;"",D264&lt;Einstellungen!$C$9),"ausgeschieden","aktiv")))</f>
        <v/>
      </c>
      <c r="H264" s="31">
        <f>IF(OR(B264="",E264=""),"",IF(Einstellungen!$C$11="7 Tage",MAX(0,(MIN(IF(D264="",DATE(Einstellungen!$C$3,12,31),D264),Einstellungen!$C$9))-(MAX(C264,DATE(Einstellungen!$C$3,1,1)))+1),MAX(0,NETWORKDAYS(MAX(C264,DATE(Einstellungen!$C$3,1,1)),MIN(IF(D264="",DATE(Einstellungen!$C$3,12,31),D264),Einstellungen!$C$9),Einstellungen!$F$13:$F$67)))*E264/IF(Einstellungen!$C$11="7 Tage",7,5))</f>
        <v/>
      </c>
    </row>
    <row r="265">
      <c r="A265" s="26" t="n"/>
      <c r="B265" s="23" t="n"/>
      <c r="C265" s="27" t="n"/>
      <c r="D265" s="27" t="n"/>
      <c r="E265" s="28" t="n"/>
      <c r="F265" s="29">
        <f>IF(E265="","",E265/5)</f>
        <v/>
      </c>
      <c r="G265" s="30">
        <f>IF(B265="","",IF(C265&gt;Einstellungen!$C$9,"künftig",IF(AND(D265&lt;&gt;"",D265&lt;Einstellungen!$C$9),"ausgeschieden","aktiv")))</f>
        <v/>
      </c>
      <c r="H265" s="31">
        <f>IF(OR(B265="",E265=""),"",IF(Einstellungen!$C$11="7 Tage",MAX(0,(MIN(IF(D265="",DATE(Einstellungen!$C$3,12,31),D265),Einstellungen!$C$9))-(MAX(C265,DATE(Einstellungen!$C$3,1,1)))+1),MAX(0,NETWORKDAYS(MAX(C265,DATE(Einstellungen!$C$3,1,1)),MIN(IF(D265="",DATE(Einstellungen!$C$3,12,31),D265),Einstellungen!$C$9),Einstellungen!$F$13:$F$67)))*E265/IF(Einstellungen!$C$11="7 Tage",7,5))</f>
        <v/>
      </c>
    </row>
    <row r="266">
      <c r="A266" s="26" t="n"/>
      <c r="B266" s="23" t="n"/>
      <c r="C266" s="27" t="n"/>
      <c r="D266" s="27" t="n"/>
      <c r="E266" s="28" t="n"/>
      <c r="F266" s="29">
        <f>IF(E266="","",E266/5)</f>
        <v/>
      </c>
      <c r="G266" s="30">
        <f>IF(B266="","",IF(C266&gt;Einstellungen!$C$9,"künftig",IF(AND(D266&lt;&gt;"",D266&lt;Einstellungen!$C$9),"ausgeschieden","aktiv")))</f>
        <v/>
      </c>
      <c r="H266" s="31">
        <f>IF(OR(B266="",E266=""),"",IF(Einstellungen!$C$11="7 Tage",MAX(0,(MIN(IF(D266="",DATE(Einstellungen!$C$3,12,31),D266),Einstellungen!$C$9))-(MAX(C266,DATE(Einstellungen!$C$3,1,1)))+1),MAX(0,NETWORKDAYS(MAX(C266,DATE(Einstellungen!$C$3,1,1)),MIN(IF(D266="",DATE(Einstellungen!$C$3,12,31),D266),Einstellungen!$C$9),Einstellungen!$F$13:$F$67)))*E266/IF(Einstellungen!$C$11="7 Tage",7,5))</f>
        <v/>
      </c>
    </row>
    <row r="267">
      <c r="A267" s="26" t="n"/>
      <c r="B267" s="23" t="n"/>
      <c r="C267" s="27" t="n"/>
      <c r="D267" s="27" t="n"/>
      <c r="E267" s="28" t="n"/>
      <c r="F267" s="29">
        <f>IF(E267="","",E267/5)</f>
        <v/>
      </c>
      <c r="G267" s="30">
        <f>IF(B267="","",IF(C267&gt;Einstellungen!$C$9,"künftig",IF(AND(D267&lt;&gt;"",D267&lt;Einstellungen!$C$9),"ausgeschieden","aktiv")))</f>
        <v/>
      </c>
      <c r="H267" s="31">
        <f>IF(OR(B267="",E267=""),"",IF(Einstellungen!$C$11="7 Tage",MAX(0,(MIN(IF(D267="",DATE(Einstellungen!$C$3,12,31),D267),Einstellungen!$C$9))-(MAX(C267,DATE(Einstellungen!$C$3,1,1)))+1),MAX(0,NETWORKDAYS(MAX(C267,DATE(Einstellungen!$C$3,1,1)),MIN(IF(D267="",DATE(Einstellungen!$C$3,12,31),D267),Einstellungen!$C$9),Einstellungen!$F$13:$F$67)))*E267/IF(Einstellungen!$C$11="7 Tage",7,5))</f>
        <v/>
      </c>
    </row>
    <row r="268">
      <c r="A268" s="26" t="n"/>
      <c r="B268" s="23" t="n"/>
      <c r="C268" s="27" t="n"/>
      <c r="D268" s="27" t="n"/>
      <c r="E268" s="28" t="n"/>
      <c r="F268" s="29">
        <f>IF(E268="","",E268/5)</f>
        <v/>
      </c>
      <c r="G268" s="30">
        <f>IF(B268="","",IF(C268&gt;Einstellungen!$C$9,"künftig",IF(AND(D268&lt;&gt;"",D268&lt;Einstellungen!$C$9),"ausgeschieden","aktiv")))</f>
        <v/>
      </c>
      <c r="H268" s="31">
        <f>IF(OR(B268="",E268=""),"",IF(Einstellungen!$C$11="7 Tage",MAX(0,(MIN(IF(D268="",DATE(Einstellungen!$C$3,12,31),D268),Einstellungen!$C$9))-(MAX(C268,DATE(Einstellungen!$C$3,1,1)))+1),MAX(0,NETWORKDAYS(MAX(C268,DATE(Einstellungen!$C$3,1,1)),MIN(IF(D268="",DATE(Einstellungen!$C$3,12,31),D268),Einstellungen!$C$9),Einstellungen!$F$13:$F$67)))*E268/IF(Einstellungen!$C$11="7 Tage",7,5))</f>
        <v/>
      </c>
    </row>
    <row r="269">
      <c r="A269" s="26" t="n"/>
      <c r="B269" s="23" t="n"/>
      <c r="C269" s="27" t="n"/>
      <c r="D269" s="27" t="n"/>
      <c r="E269" s="28" t="n"/>
      <c r="F269" s="29">
        <f>IF(E269="","",E269/5)</f>
        <v/>
      </c>
      <c r="G269" s="30">
        <f>IF(B269="","",IF(C269&gt;Einstellungen!$C$9,"künftig",IF(AND(D269&lt;&gt;"",D269&lt;Einstellungen!$C$9),"ausgeschieden","aktiv")))</f>
        <v/>
      </c>
      <c r="H269" s="31">
        <f>IF(OR(B269="",E269=""),"",IF(Einstellungen!$C$11="7 Tage",MAX(0,(MIN(IF(D269="",DATE(Einstellungen!$C$3,12,31),D269),Einstellungen!$C$9))-(MAX(C269,DATE(Einstellungen!$C$3,1,1)))+1),MAX(0,NETWORKDAYS(MAX(C269,DATE(Einstellungen!$C$3,1,1)),MIN(IF(D269="",DATE(Einstellungen!$C$3,12,31),D269),Einstellungen!$C$9),Einstellungen!$F$13:$F$67)))*E269/IF(Einstellungen!$C$11="7 Tage",7,5))</f>
        <v/>
      </c>
    </row>
    <row r="270">
      <c r="A270" s="26" t="n"/>
      <c r="B270" s="23" t="n"/>
      <c r="C270" s="27" t="n"/>
      <c r="D270" s="27" t="n"/>
      <c r="E270" s="28" t="n"/>
      <c r="F270" s="29">
        <f>IF(E270="","",E270/5)</f>
        <v/>
      </c>
      <c r="G270" s="30">
        <f>IF(B270="","",IF(C270&gt;Einstellungen!$C$9,"künftig",IF(AND(D270&lt;&gt;"",D270&lt;Einstellungen!$C$9),"ausgeschieden","aktiv")))</f>
        <v/>
      </c>
      <c r="H270" s="31">
        <f>IF(OR(B270="",E270=""),"",IF(Einstellungen!$C$11="7 Tage",MAX(0,(MIN(IF(D270="",DATE(Einstellungen!$C$3,12,31),D270),Einstellungen!$C$9))-(MAX(C270,DATE(Einstellungen!$C$3,1,1)))+1),MAX(0,NETWORKDAYS(MAX(C270,DATE(Einstellungen!$C$3,1,1)),MIN(IF(D270="",DATE(Einstellungen!$C$3,12,31),D270),Einstellungen!$C$9),Einstellungen!$F$13:$F$67)))*E270/IF(Einstellungen!$C$11="7 Tage",7,5))</f>
        <v/>
      </c>
    </row>
    <row r="271">
      <c r="A271" s="26" t="n"/>
      <c r="B271" s="23" t="n"/>
      <c r="C271" s="27" t="n"/>
      <c r="D271" s="27" t="n"/>
      <c r="E271" s="28" t="n"/>
      <c r="F271" s="29">
        <f>IF(E271="","",E271/5)</f>
        <v/>
      </c>
      <c r="G271" s="30">
        <f>IF(B271="","",IF(C271&gt;Einstellungen!$C$9,"künftig",IF(AND(D271&lt;&gt;"",D271&lt;Einstellungen!$C$9),"ausgeschieden","aktiv")))</f>
        <v/>
      </c>
      <c r="H271" s="31">
        <f>IF(OR(B271="",E271=""),"",IF(Einstellungen!$C$11="7 Tage",MAX(0,(MIN(IF(D271="",DATE(Einstellungen!$C$3,12,31),D271),Einstellungen!$C$9))-(MAX(C271,DATE(Einstellungen!$C$3,1,1)))+1),MAX(0,NETWORKDAYS(MAX(C271,DATE(Einstellungen!$C$3,1,1)),MIN(IF(D271="",DATE(Einstellungen!$C$3,12,31),D271),Einstellungen!$C$9),Einstellungen!$F$13:$F$67)))*E271/IF(Einstellungen!$C$11="7 Tage",7,5))</f>
        <v/>
      </c>
    </row>
    <row r="272">
      <c r="A272" s="26" t="n"/>
      <c r="B272" s="23" t="n"/>
      <c r="C272" s="27" t="n"/>
      <c r="D272" s="27" t="n"/>
      <c r="E272" s="28" t="n"/>
      <c r="F272" s="29">
        <f>IF(E272="","",E272/5)</f>
        <v/>
      </c>
      <c r="G272" s="30">
        <f>IF(B272="","",IF(C272&gt;Einstellungen!$C$9,"künftig",IF(AND(D272&lt;&gt;"",D272&lt;Einstellungen!$C$9),"ausgeschieden","aktiv")))</f>
        <v/>
      </c>
      <c r="H272" s="31">
        <f>IF(OR(B272="",E272=""),"",IF(Einstellungen!$C$11="7 Tage",MAX(0,(MIN(IF(D272="",DATE(Einstellungen!$C$3,12,31),D272),Einstellungen!$C$9))-(MAX(C272,DATE(Einstellungen!$C$3,1,1)))+1),MAX(0,NETWORKDAYS(MAX(C272,DATE(Einstellungen!$C$3,1,1)),MIN(IF(D272="",DATE(Einstellungen!$C$3,12,31),D272),Einstellungen!$C$9),Einstellungen!$F$13:$F$67)))*E272/IF(Einstellungen!$C$11="7 Tage",7,5))</f>
        <v/>
      </c>
    </row>
    <row r="273">
      <c r="A273" s="26" t="n"/>
      <c r="B273" s="23" t="n"/>
      <c r="C273" s="27" t="n"/>
      <c r="D273" s="27" t="n"/>
      <c r="E273" s="28" t="n"/>
      <c r="F273" s="29">
        <f>IF(E273="","",E273/5)</f>
        <v/>
      </c>
      <c r="G273" s="30">
        <f>IF(B273="","",IF(C273&gt;Einstellungen!$C$9,"künftig",IF(AND(D273&lt;&gt;"",D273&lt;Einstellungen!$C$9),"ausgeschieden","aktiv")))</f>
        <v/>
      </c>
      <c r="H273" s="31">
        <f>IF(OR(B273="",E273=""),"",IF(Einstellungen!$C$11="7 Tage",MAX(0,(MIN(IF(D273="",DATE(Einstellungen!$C$3,12,31),D273),Einstellungen!$C$9))-(MAX(C273,DATE(Einstellungen!$C$3,1,1)))+1),MAX(0,NETWORKDAYS(MAX(C273,DATE(Einstellungen!$C$3,1,1)),MIN(IF(D273="",DATE(Einstellungen!$C$3,12,31),D273),Einstellungen!$C$9),Einstellungen!$F$13:$F$67)))*E273/IF(Einstellungen!$C$11="7 Tage",7,5))</f>
        <v/>
      </c>
    </row>
    <row r="274">
      <c r="A274" s="26" t="n"/>
      <c r="B274" s="23" t="n"/>
      <c r="C274" s="27" t="n"/>
      <c r="D274" s="27" t="n"/>
      <c r="E274" s="28" t="n"/>
      <c r="F274" s="29">
        <f>IF(E274="","",E274/5)</f>
        <v/>
      </c>
      <c r="G274" s="30">
        <f>IF(B274="","",IF(C274&gt;Einstellungen!$C$9,"künftig",IF(AND(D274&lt;&gt;"",D274&lt;Einstellungen!$C$9),"ausgeschieden","aktiv")))</f>
        <v/>
      </c>
      <c r="H274" s="31">
        <f>IF(OR(B274="",E274=""),"",IF(Einstellungen!$C$11="7 Tage",MAX(0,(MIN(IF(D274="",DATE(Einstellungen!$C$3,12,31),D274),Einstellungen!$C$9))-(MAX(C274,DATE(Einstellungen!$C$3,1,1)))+1),MAX(0,NETWORKDAYS(MAX(C274,DATE(Einstellungen!$C$3,1,1)),MIN(IF(D274="",DATE(Einstellungen!$C$3,12,31),D274),Einstellungen!$C$9),Einstellungen!$F$13:$F$67)))*E274/IF(Einstellungen!$C$11="7 Tage",7,5))</f>
        <v/>
      </c>
    </row>
    <row r="275">
      <c r="A275" s="26" t="n"/>
      <c r="B275" s="23" t="n"/>
      <c r="C275" s="27" t="n"/>
      <c r="D275" s="27" t="n"/>
      <c r="E275" s="28" t="n"/>
      <c r="F275" s="29">
        <f>IF(E275="","",E275/5)</f>
        <v/>
      </c>
      <c r="G275" s="30">
        <f>IF(B275="","",IF(C275&gt;Einstellungen!$C$9,"künftig",IF(AND(D275&lt;&gt;"",D275&lt;Einstellungen!$C$9),"ausgeschieden","aktiv")))</f>
        <v/>
      </c>
      <c r="H275" s="31">
        <f>IF(OR(B275="",E275=""),"",IF(Einstellungen!$C$11="7 Tage",MAX(0,(MIN(IF(D275="",DATE(Einstellungen!$C$3,12,31),D275),Einstellungen!$C$9))-(MAX(C275,DATE(Einstellungen!$C$3,1,1)))+1),MAX(0,NETWORKDAYS(MAX(C275,DATE(Einstellungen!$C$3,1,1)),MIN(IF(D275="",DATE(Einstellungen!$C$3,12,31),D275),Einstellungen!$C$9),Einstellungen!$F$13:$F$67)))*E275/IF(Einstellungen!$C$11="7 Tage",7,5))</f>
        <v/>
      </c>
    </row>
    <row r="276">
      <c r="A276" s="26" t="n"/>
      <c r="B276" s="23" t="n"/>
      <c r="C276" s="27" t="n"/>
      <c r="D276" s="27" t="n"/>
      <c r="E276" s="28" t="n"/>
      <c r="F276" s="29">
        <f>IF(E276="","",E276/5)</f>
        <v/>
      </c>
      <c r="G276" s="30">
        <f>IF(B276="","",IF(C276&gt;Einstellungen!$C$9,"künftig",IF(AND(D276&lt;&gt;"",D276&lt;Einstellungen!$C$9),"ausgeschieden","aktiv")))</f>
        <v/>
      </c>
      <c r="H276" s="31">
        <f>IF(OR(B276="",E276=""),"",IF(Einstellungen!$C$11="7 Tage",MAX(0,(MIN(IF(D276="",DATE(Einstellungen!$C$3,12,31),D276),Einstellungen!$C$9))-(MAX(C276,DATE(Einstellungen!$C$3,1,1)))+1),MAX(0,NETWORKDAYS(MAX(C276,DATE(Einstellungen!$C$3,1,1)),MIN(IF(D276="",DATE(Einstellungen!$C$3,12,31),D276),Einstellungen!$C$9),Einstellungen!$F$13:$F$67)))*E276/IF(Einstellungen!$C$11="7 Tage",7,5))</f>
        <v/>
      </c>
    </row>
    <row r="277">
      <c r="A277" s="26" t="n"/>
      <c r="B277" s="23" t="n"/>
      <c r="C277" s="27" t="n"/>
      <c r="D277" s="27" t="n"/>
      <c r="E277" s="28" t="n"/>
      <c r="F277" s="29">
        <f>IF(E277="","",E277/5)</f>
        <v/>
      </c>
      <c r="G277" s="30">
        <f>IF(B277="","",IF(C277&gt;Einstellungen!$C$9,"künftig",IF(AND(D277&lt;&gt;"",D277&lt;Einstellungen!$C$9),"ausgeschieden","aktiv")))</f>
        <v/>
      </c>
      <c r="H277" s="31">
        <f>IF(OR(B277="",E277=""),"",IF(Einstellungen!$C$11="7 Tage",MAX(0,(MIN(IF(D277="",DATE(Einstellungen!$C$3,12,31),D277),Einstellungen!$C$9))-(MAX(C277,DATE(Einstellungen!$C$3,1,1)))+1),MAX(0,NETWORKDAYS(MAX(C277,DATE(Einstellungen!$C$3,1,1)),MIN(IF(D277="",DATE(Einstellungen!$C$3,12,31),D277),Einstellungen!$C$9),Einstellungen!$F$13:$F$67)))*E277/IF(Einstellungen!$C$11="7 Tage",7,5))</f>
        <v/>
      </c>
    </row>
    <row r="278">
      <c r="A278" s="26" t="n"/>
      <c r="B278" s="23" t="n"/>
      <c r="C278" s="27" t="n"/>
      <c r="D278" s="27" t="n"/>
      <c r="E278" s="28" t="n"/>
      <c r="F278" s="29">
        <f>IF(E278="","",E278/5)</f>
        <v/>
      </c>
      <c r="G278" s="30">
        <f>IF(B278="","",IF(C278&gt;Einstellungen!$C$9,"künftig",IF(AND(D278&lt;&gt;"",D278&lt;Einstellungen!$C$9),"ausgeschieden","aktiv")))</f>
        <v/>
      </c>
      <c r="H278" s="31">
        <f>IF(OR(B278="",E278=""),"",IF(Einstellungen!$C$11="7 Tage",MAX(0,(MIN(IF(D278="",DATE(Einstellungen!$C$3,12,31),D278),Einstellungen!$C$9))-(MAX(C278,DATE(Einstellungen!$C$3,1,1)))+1),MAX(0,NETWORKDAYS(MAX(C278,DATE(Einstellungen!$C$3,1,1)),MIN(IF(D278="",DATE(Einstellungen!$C$3,12,31),D278),Einstellungen!$C$9),Einstellungen!$F$13:$F$67)))*E278/IF(Einstellungen!$C$11="7 Tage",7,5))</f>
        <v/>
      </c>
    </row>
    <row r="279">
      <c r="A279" s="26" t="n"/>
      <c r="B279" s="23" t="n"/>
      <c r="C279" s="27" t="n"/>
      <c r="D279" s="27" t="n"/>
      <c r="E279" s="28" t="n"/>
      <c r="F279" s="29">
        <f>IF(E279="","",E279/5)</f>
        <v/>
      </c>
      <c r="G279" s="30">
        <f>IF(B279="","",IF(C279&gt;Einstellungen!$C$9,"künftig",IF(AND(D279&lt;&gt;"",D279&lt;Einstellungen!$C$9),"ausgeschieden","aktiv")))</f>
        <v/>
      </c>
      <c r="H279" s="31">
        <f>IF(OR(B279="",E279=""),"",IF(Einstellungen!$C$11="7 Tage",MAX(0,(MIN(IF(D279="",DATE(Einstellungen!$C$3,12,31),D279),Einstellungen!$C$9))-(MAX(C279,DATE(Einstellungen!$C$3,1,1)))+1),MAX(0,NETWORKDAYS(MAX(C279,DATE(Einstellungen!$C$3,1,1)),MIN(IF(D279="",DATE(Einstellungen!$C$3,12,31),D279),Einstellungen!$C$9),Einstellungen!$F$13:$F$67)))*E279/IF(Einstellungen!$C$11="7 Tage",7,5))</f>
        <v/>
      </c>
    </row>
    <row r="280">
      <c r="A280" s="26" t="n"/>
      <c r="B280" s="23" t="n"/>
      <c r="C280" s="27" t="n"/>
      <c r="D280" s="27" t="n"/>
      <c r="E280" s="28" t="n"/>
      <c r="F280" s="29">
        <f>IF(E280="","",E280/5)</f>
        <v/>
      </c>
      <c r="G280" s="30">
        <f>IF(B280="","",IF(C280&gt;Einstellungen!$C$9,"künftig",IF(AND(D280&lt;&gt;"",D280&lt;Einstellungen!$C$9),"ausgeschieden","aktiv")))</f>
        <v/>
      </c>
      <c r="H280" s="31">
        <f>IF(OR(B280="",E280=""),"",IF(Einstellungen!$C$11="7 Tage",MAX(0,(MIN(IF(D280="",DATE(Einstellungen!$C$3,12,31),D280),Einstellungen!$C$9))-(MAX(C280,DATE(Einstellungen!$C$3,1,1)))+1),MAX(0,NETWORKDAYS(MAX(C280,DATE(Einstellungen!$C$3,1,1)),MIN(IF(D280="",DATE(Einstellungen!$C$3,12,31),D280),Einstellungen!$C$9),Einstellungen!$F$13:$F$67)))*E280/IF(Einstellungen!$C$11="7 Tage",7,5))</f>
        <v/>
      </c>
    </row>
    <row r="281">
      <c r="A281" s="26" t="n"/>
      <c r="B281" s="23" t="n"/>
      <c r="C281" s="27" t="n"/>
      <c r="D281" s="27" t="n"/>
      <c r="E281" s="28" t="n"/>
      <c r="F281" s="29">
        <f>IF(E281="","",E281/5)</f>
        <v/>
      </c>
      <c r="G281" s="30">
        <f>IF(B281="","",IF(C281&gt;Einstellungen!$C$9,"künftig",IF(AND(D281&lt;&gt;"",D281&lt;Einstellungen!$C$9),"ausgeschieden","aktiv")))</f>
        <v/>
      </c>
      <c r="H281" s="31">
        <f>IF(OR(B281="",E281=""),"",IF(Einstellungen!$C$11="7 Tage",MAX(0,(MIN(IF(D281="",DATE(Einstellungen!$C$3,12,31),D281),Einstellungen!$C$9))-(MAX(C281,DATE(Einstellungen!$C$3,1,1)))+1),MAX(0,NETWORKDAYS(MAX(C281,DATE(Einstellungen!$C$3,1,1)),MIN(IF(D281="",DATE(Einstellungen!$C$3,12,31),D281),Einstellungen!$C$9),Einstellungen!$F$13:$F$67)))*E281/IF(Einstellungen!$C$11="7 Tage",7,5))</f>
        <v/>
      </c>
    </row>
    <row r="282">
      <c r="A282" s="26" t="n"/>
      <c r="B282" s="23" t="n"/>
      <c r="C282" s="27" t="n"/>
      <c r="D282" s="27" t="n"/>
      <c r="E282" s="28" t="n"/>
      <c r="F282" s="29">
        <f>IF(E282="","",E282/5)</f>
        <v/>
      </c>
      <c r="G282" s="30">
        <f>IF(B282="","",IF(C282&gt;Einstellungen!$C$9,"künftig",IF(AND(D282&lt;&gt;"",D282&lt;Einstellungen!$C$9),"ausgeschieden","aktiv")))</f>
        <v/>
      </c>
      <c r="H282" s="31">
        <f>IF(OR(B282="",E282=""),"",IF(Einstellungen!$C$11="7 Tage",MAX(0,(MIN(IF(D282="",DATE(Einstellungen!$C$3,12,31),D282),Einstellungen!$C$9))-(MAX(C282,DATE(Einstellungen!$C$3,1,1)))+1),MAX(0,NETWORKDAYS(MAX(C282,DATE(Einstellungen!$C$3,1,1)),MIN(IF(D282="",DATE(Einstellungen!$C$3,12,31),D282),Einstellungen!$C$9),Einstellungen!$F$13:$F$67)))*E282/IF(Einstellungen!$C$11="7 Tage",7,5))</f>
        <v/>
      </c>
    </row>
    <row r="283">
      <c r="A283" s="26" t="n"/>
      <c r="B283" s="23" t="n"/>
      <c r="C283" s="27" t="n"/>
      <c r="D283" s="27" t="n"/>
      <c r="E283" s="28" t="n"/>
      <c r="F283" s="29">
        <f>IF(E283="","",E283/5)</f>
        <v/>
      </c>
      <c r="G283" s="30">
        <f>IF(B283="","",IF(C283&gt;Einstellungen!$C$9,"künftig",IF(AND(D283&lt;&gt;"",D283&lt;Einstellungen!$C$9),"ausgeschieden","aktiv")))</f>
        <v/>
      </c>
      <c r="H283" s="31">
        <f>IF(OR(B283="",E283=""),"",IF(Einstellungen!$C$11="7 Tage",MAX(0,(MIN(IF(D283="",DATE(Einstellungen!$C$3,12,31),D283),Einstellungen!$C$9))-(MAX(C283,DATE(Einstellungen!$C$3,1,1)))+1),MAX(0,NETWORKDAYS(MAX(C283,DATE(Einstellungen!$C$3,1,1)),MIN(IF(D283="",DATE(Einstellungen!$C$3,12,31),D283),Einstellungen!$C$9),Einstellungen!$F$13:$F$67)))*E283/IF(Einstellungen!$C$11="7 Tage",7,5))</f>
        <v/>
      </c>
    </row>
    <row r="284">
      <c r="A284" s="26" t="n"/>
      <c r="B284" s="23" t="n"/>
      <c r="C284" s="27" t="n"/>
      <c r="D284" s="27" t="n"/>
      <c r="E284" s="28" t="n"/>
      <c r="F284" s="29">
        <f>IF(E284="","",E284/5)</f>
        <v/>
      </c>
      <c r="G284" s="30">
        <f>IF(B284="","",IF(C284&gt;Einstellungen!$C$9,"künftig",IF(AND(D284&lt;&gt;"",D284&lt;Einstellungen!$C$9),"ausgeschieden","aktiv")))</f>
        <v/>
      </c>
      <c r="H284" s="31">
        <f>IF(OR(B284="",E284=""),"",IF(Einstellungen!$C$11="7 Tage",MAX(0,(MIN(IF(D284="",DATE(Einstellungen!$C$3,12,31),D284),Einstellungen!$C$9))-(MAX(C284,DATE(Einstellungen!$C$3,1,1)))+1),MAX(0,NETWORKDAYS(MAX(C284,DATE(Einstellungen!$C$3,1,1)),MIN(IF(D284="",DATE(Einstellungen!$C$3,12,31),D284),Einstellungen!$C$9),Einstellungen!$F$13:$F$67)))*E284/IF(Einstellungen!$C$11="7 Tage",7,5))</f>
        <v/>
      </c>
    </row>
    <row r="285">
      <c r="A285" s="26" t="n"/>
      <c r="B285" s="23" t="n"/>
      <c r="C285" s="27" t="n"/>
      <c r="D285" s="27" t="n"/>
      <c r="E285" s="28" t="n"/>
      <c r="F285" s="29">
        <f>IF(E285="","",E285/5)</f>
        <v/>
      </c>
      <c r="G285" s="30">
        <f>IF(B285="","",IF(C285&gt;Einstellungen!$C$9,"künftig",IF(AND(D285&lt;&gt;"",D285&lt;Einstellungen!$C$9),"ausgeschieden","aktiv")))</f>
        <v/>
      </c>
      <c r="H285" s="31">
        <f>IF(OR(B285="",E285=""),"",IF(Einstellungen!$C$11="7 Tage",MAX(0,(MIN(IF(D285="",DATE(Einstellungen!$C$3,12,31),D285),Einstellungen!$C$9))-(MAX(C285,DATE(Einstellungen!$C$3,1,1)))+1),MAX(0,NETWORKDAYS(MAX(C285,DATE(Einstellungen!$C$3,1,1)),MIN(IF(D285="",DATE(Einstellungen!$C$3,12,31),D285),Einstellungen!$C$9),Einstellungen!$F$13:$F$67)))*E285/IF(Einstellungen!$C$11="7 Tage",7,5))</f>
        <v/>
      </c>
    </row>
    <row r="286">
      <c r="A286" s="26" t="n"/>
      <c r="B286" s="23" t="n"/>
      <c r="C286" s="27" t="n"/>
      <c r="D286" s="27" t="n"/>
      <c r="E286" s="28" t="n"/>
      <c r="F286" s="29">
        <f>IF(E286="","",E286/5)</f>
        <v/>
      </c>
      <c r="G286" s="30">
        <f>IF(B286="","",IF(C286&gt;Einstellungen!$C$9,"künftig",IF(AND(D286&lt;&gt;"",D286&lt;Einstellungen!$C$9),"ausgeschieden","aktiv")))</f>
        <v/>
      </c>
      <c r="H286" s="31">
        <f>IF(OR(B286="",E286=""),"",IF(Einstellungen!$C$11="7 Tage",MAX(0,(MIN(IF(D286="",DATE(Einstellungen!$C$3,12,31),D286),Einstellungen!$C$9))-(MAX(C286,DATE(Einstellungen!$C$3,1,1)))+1),MAX(0,NETWORKDAYS(MAX(C286,DATE(Einstellungen!$C$3,1,1)),MIN(IF(D286="",DATE(Einstellungen!$C$3,12,31),D286),Einstellungen!$C$9),Einstellungen!$F$13:$F$67)))*E286/IF(Einstellungen!$C$11="7 Tage",7,5))</f>
        <v/>
      </c>
    </row>
    <row r="287">
      <c r="A287" s="26" t="n"/>
      <c r="B287" s="23" t="n"/>
      <c r="C287" s="27" t="n"/>
      <c r="D287" s="27" t="n"/>
      <c r="E287" s="28" t="n"/>
      <c r="F287" s="29">
        <f>IF(E287="","",E287/5)</f>
        <v/>
      </c>
      <c r="G287" s="30">
        <f>IF(B287="","",IF(C287&gt;Einstellungen!$C$9,"künftig",IF(AND(D287&lt;&gt;"",D287&lt;Einstellungen!$C$9),"ausgeschieden","aktiv")))</f>
        <v/>
      </c>
      <c r="H287" s="31">
        <f>IF(OR(B287="",E287=""),"",IF(Einstellungen!$C$11="7 Tage",MAX(0,(MIN(IF(D287="",DATE(Einstellungen!$C$3,12,31),D287),Einstellungen!$C$9))-(MAX(C287,DATE(Einstellungen!$C$3,1,1)))+1),MAX(0,NETWORKDAYS(MAX(C287,DATE(Einstellungen!$C$3,1,1)),MIN(IF(D287="",DATE(Einstellungen!$C$3,12,31),D287),Einstellungen!$C$9),Einstellungen!$F$13:$F$67)))*E287/IF(Einstellungen!$C$11="7 Tage",7,5))</f>
        <v/>
      </c>
    </row>
    <row r="288">
      <c r="A288" s="26" t="n"/>
      <c r="B288" s="23" t="n"/>
      <c r="C288" s="27" t="n"/>
      <c r="D288" s="27" t="n"/>
      <c r="E288" s="28" t="n"/>
      <c r="F288" s="29">
        <f>IF(E288="","",E288/5)</f>
        <v/>
      </c>
      <c r="G288" s="30">
        <f>IF(B288="","",IF(C288&gt;Einstellungen!$C$9,"künftig",IF(AND(D288&lt;&gt;"",D288&lt;Einstellungen!$C$9),"ausgeschieden","aktiv")))</f>
        <v/>
      </c>
      <c r="H288" s="31">
        <f>IF(OR(B288="",E288=""),"",IF(Einstellungen!$C$11="7 Tage",MAX(0,(MIN(IF(D288="",DATE(Einstellungen!$C$3,12,31),D288),Einstellungen!$C$9))-(MAX(C288,DATE(Einstellungen!$C$3,1,1)))+1),MAX(0,NETWORKDAYS(MAX(C288,DATE(Einstellungen!$C$3,1,1)),MIN(IF(D288="",DATE(Einstellungen!$C$3,12,31),D288),Einstellungen!$C$9),Einstellungen!$F$13:$F$67)))*E288/IF(Einstellungen!$C$11="7 Tage",7,5))</f>
        <v/>
      </c>
    </row>
    <row r="289">
      <c r="A289" s="26" t="n"/>
      <c r="B289" s="23" t="n"/>
      <c r="C289" s="27" t="n"/>
      <c r="D289" s="27" t="n"/>
      <c r="E289" s="28" t="n"/>
      <c r="F289" s="29">
        <f>IF(E289="","",E289/5)</f>
        <v/>
      </c>
      <c r="G289" s="30">
        <f>IF(B289="","",IF(C289&gt;Einstellungen!$C$9,"künftig",IF(AND(D289&lt;&gt;"",D289&lt;Einstellungen!$C$9),"ausgeschieden","aktiv")))</f>
        <v/>
      </c>
      <c r="H289" s="31">
        <f>IF(OR(B289="",E289=""),"",IF(Einstellungen!$C$11="7 Tage",MAX(0,(MIN(IF(D289="",DATE(Einstellungen!$C$3,12,31),D289),Einstellungen!$C$9))-(MAX(C289,DATE(Einstellungen!$C$3,1,1)))+1),MAX(0,NETWORKDAYS(MAX(C289,DATE(Einstellungen!$C$3,1,1)),MIN(IF(D289="",DATE(Einstellungen!$C$3,12,31),D289),Einstellungen!$C$9),Einstellungen!$F$13:$F$67)))*E289/IF(Einstellungen!$C$11="7 Tage",7,5))</f>
        <v/>
      </c>
    </row>
    <row r="290">
      <c r="A290" s="26" t="n"/>
      <c r="B290" s="23" t="n"/>
      <c r="C290" s="27" t="n"/>
      <c r="D290" s="27" t="n"/>
      <c r="E290" s="28" t="n"/>
      <c r="F290" s="29">
        <f>IF(E290="","",E290/5)</f>
        <v/>
      </c>
      <c r="G290" s="30">
        <f>IF(B290="","",IF(C290&gt;Einstellungen!$C$9,"künftig",IF(AND(D290&lt;&gt;"",D290&lt;Einstellungen!$C$9),"ausgeschieden","aktiv")))</f>
        <v/>
      </c>
      <c r="H290" s="31">
        <f>IF(OR(B290="",E290=""),"",IF(Einstellungen!$C$11="7 Tage",MAX(0,(MIN(IF(D290="",DATE(Einstellungen!$C$3,12,31),D290),Einstellungen!$C$9))-(MAX(C290,DATE(Einstellungen!$C$3,1,1)))+1),MAX(0,NETWORKDAYS(MAX(C290,DATE(Einstellungen!$C$3,1,1)),MIN(IF(D290="",DATE(Einstellungen!$C$3,12,31),D290),Einstellungen!$C$9),Einstellungen!$F$13:$F$67)))*E290/IF(Einstellungen!$C$11="7 Tage",7,5))</f>
        <v/>
      </c>
    </row>
    <row r="291">
      <c r="A291" s="26" t="n"/>
      <c r="B291" s="23" t="n"/>
      <c r="C291" s="27" t="n"/>
      <c r="D291" s="27" t="n"/>
      <c r="E291" s="28" t="n"/>
      <c r="F291" s="29">
        <f>IF(E291="","",E291/5)</f>
        <v/>
      </c>
      <c r="G291" s="30">
        <f>IF(B291="","",IF(C291&gt;Einstellungen!$C$9,"künftig",IF(AND(D291&lt;&gt;"",D291&lt;Einstellungen!$C$9),"ausgeschieden","aktiv")))</f>
        <v/>
      </c>
      <c r="H291" s="31">
        <f>IF(OR(B291="",E291=""),"",IF(Einstellungen!$C$11="7 Tage",MAX(0,(MIN(IF(D291="",DATE(Einstellungen!$C$3,12,31),D291),Einstellungen!$C$9))-(MAX(C291,DATE(Einstellungen!$C$3,1,1)))+1),MAX(0,NETWORKDAYS(MAX(C291,DATE(Einstellungen!$C$3,1,1)),MIN(IF(D291="",DATE(Einstellungen!$C$3,12,31),D291),Einstellungen!$C$9),Einstellungen!$F$13:$F$67)))*E291/IF(Einstellungen!$C$11="7 Tage",7,5))</f>
        <v/>
      </c>
    </row>
    <row r="292">
      <c r="A292" s="26" t="n"/>
      <c r="B292" s="23" t="n"/>
      <c r="C292" s="27" t="n"/>
      <c r="D292" s="27" t="n"/>
      <c r="E292" s="28" t="n"/>
      <c r="F292" s="29">
        <f>IF(E292="","",E292/5)</f>
        <v/>
      </c>
      <c r="G292" s="30">
        <f>IF(B292="","",IF(C292&gt;Einstellungen!$C$9,"künftig",IF(AND(D292&lt;&gt;"",D292&lt;Einstellungen!$C$9),"ausgeschieden","aktiv")))</f>
        <v/>
      </c>
      <c r="H292" s="31">
        <f>IF(OR(B292="",E292=""),"",IF(Einstellungen!$C$11="7 Tage",MAX(0,(MIN(IF(D292="",DATE(Einstellungen!$C$3,12,31),D292),Einstellungen!$C$9))-(MAX(C292,DATE(Einstellungen!$C$3,1,1)))+1),MAX(0,NETWORKDAYS(MAX(C292,DATE(Einstellungen!$C$3,1,1)),MIN(IF(D292="",DATE(Einstellungen!$C$3,12,31),D292),Einstellungen!$C$9),Einstellungen!$F$13:$F$67)))*E292/IF(Einstellungen!$C$11="7 Tage",7,5))</f>
        <v/>
      </c>
    </row>
    <row r="293">
      <c r="A293" s="26" t="n"/>
      <c r="B293" s="23" t="n"/>
      <c r="C293" s="27" t="n"/>
      <c r="D293" s="27" t="n"/>
      <c r="E293" s="28" t="n"/>
      <c r="F293" s="29">
        <f>IF(E293="","",E293/5)</f>
        <v/>
      </c>
      <c r="G293" s="30">
        <f>IF(B293="","",IF(C293&gt;Einstellungen!$C$9,"künftig",IF(AND(D293&lt;&gt;"",D293&lt;Einstellungen!$C$9),"ausgeschieden","aktiv")))</f>
        <v/>
      </c>
      <c r="H293" s="31">
        <f>IF(OR(B293="",E293=""),"",IF(Einstellungen!$C$11="7 Tage",MAX(0,(MIN(IF(D293="",DATE(Einstellungen!$C$3,12,31),D293),Einstellungen!$C$9))-(MAX(C293,DATE(Einstellungen!$C$3,1,1)))+1),MAX(0,NETWORKDAYS(MAX(C293,DATE(Einstellungen!$C$3,1,1)),MIN(IF(D293="",DATE(Einstellungen!$C$3,12,31),D293),Einstellungen!$C$9),Einstellungen!$F$13:$F$67)))*E293/IF(Einstellungen!$C$11="7 Tage",7,5))</f>
        <v/>
      </c>
    </row>
    <row r="294">
      <c r="A294" s="26" t="n"/>
      <c r="B294" s="23" t="n"/>
      <c r="C294" s="27" t="n"/>
      <c r="D294" s="27" t="n"/>
      <c r="E294" s="28" t="n"/>
      <c r="F294" s="29">
        <f>IF(E294="","",E294/5)</f>
        <v/>
      </c>
      <c r="G294" s="30">
        <f>IF(B294="","",IF(C294&gt;Einstellungen!$C$9,"künftig",IF(AND(D294&lt;&gt;"",D294&lt;Einstellungen!$C$9),"ausgeschieden","aktiv")))</f>
        <v/>
      </c>
      <c r="H294" s="31">
        <f>IF(OR(B294="",E294=""),"",IF(Einstellungen!$C$11="7 Tage",MAX(0,(MIN(IF(D294="",DATE(Einstellungen!$C$3,12,31),D294),Einstellungen!$C$9))-(MAX(C294,DATE(Einstellungen!$C$3,1,1)))+1),MAX(0,NETWORKDAYS(MAX(C294,DATE(Einstellungen!$C$3,1,1)),MIN(IF(D294="",DATE(Einstellungen!$C$3,12,31),D294),Einstellungen!$C$9),Einstellungen!$F$13:$F$67)))*E294/IF(Einstellungen!$C$11="7 Tage",7,5))</f>
        <v/>
      </c>
    </row>
    <row r="295">
      <c r="A295" s="26" t="n"/>
      <c r="B295" s="23" t="n"/>
      <c r="C295" s="27" t="n"/>
      <c r="D295" s="27" t="n"/>
      <c r="E295" s="28" t="n"/>
      <c r="F295" s="29">
        <f>IF(E295="","",E295/5)</f>
        <v/>
      </c>
      <c r="G295" s="30">
        <f>IF(B295="","",IF(C295&gt;Einstellungen!$C$9,"künftig",IF(AND(D295&lt;&gt;"",D295&lt;Einstellungen!$C$9),"ausgeschieden","aktiv")))</f>
        <v/>
      </c>
      <c r="H295" s="31">
        <f>IF(OR(B295="",E295=""),"",IF(Einstellungen!$C$11="7 Tage",MAX(0,(MIN(IF(D295="",DATE(Einstellungen!$C$3,12,31),D295),Einstellungen!$C$9))-(MAX(C295,DATE(Einstellungen!$C$3,1,1)))+1),MAX(0,NETWORKDAYS(MAX(C295,DATE(Einstellungen!$C$3,1,1)),MIN(IF(D295="",DATE(Einstellungen!$C$3,12,31),D295),Einstellungen!$C$9),Einstellungen!$F$13:$F$67)))*E295/IF(Einstellungen!$C$11="7 Tage",7,5))</f>
        <v/>
      </c>
    </row>
    <row r="296">
      <c r="A296" s="26" t="n"/>
      <c r="B296" s="23" t="n"/>
      <c r="C296" s="27" t="n"/>
      <c r="D296" s="27" t="n"/>
      <c r="E296" s="28" t="n"/>
      <c r="F296" s="29">
        <f>IF(E296="","",E296/5)</f>
        <v/>
      </c>
      <c r="G296" s="30">
        <f>IF(B296="","",IF(C296&gt;Einstellungen!$C$9,"künftig",IF(AND(D296&lt;&gt;"",D296&lt;Einstellungen!$C$9),"ausgeschieden","aktiv")))</f>
        <v/>
      </c>
      <c r="H296" s="31">
        <f>IF(OR(B296="",E296=""),"",IF(Einstellungen!$C$11="7 Tage",MAX(0,(MIN(IF(D296="",DATE(Einstellungen!$C$3,12,31),D296),Einstellungen!$C$9))-(MAX(C296,DATE(Einstellungen!$C$3,1,1)))+1),MAX(0,NETWORKDAYS(MAX(C296,DATE(Einstellungen!$C$3,1,1)),MIN(IF(D296="",DATE(Einstellungen!$C$3,12,31),D296),Einstellungen!$C$9),Einstellungen!$F$13:$F$67)))*E296/IF(Einstellungen!$C$11="7 Tage",7,5))</f>
        <v/>
      </c>
    </row>
    <row r="297">
      <c r="A297" s="26" t="n"/>
      <c r="B297" s="23" t="n"/>
      <c r="C297" s="27" t="n"/>
      <c r="D297" s="27" t="n"/>
      <c r="E297" s="28" t="n"/>
      <c r="F297" s="29">
        <f>IF(E297="","",E297/5)</f>
        <v/>
      </c>
      <c r="G297" s="30">
        <f>IF(B297="","",IF(C297&gt;Einstellungen!$C$9,"künftig",IF(AND(D297&lt;&gt;"",D297&lt;Einstellungen!$C$9),"ausgeschieden","aktiv")))</f>
        <v/>
      </c>
      <c r="H297" s="31">
        <f>IF(OR(B297="",E297=""),"",IF(Einstellungen!$C$11="7 Tage",MAX(0,(MIN(IF(D297="",DATE(Einstellungen!$C$3,12,31),D297),Einstellungen!$C$9))-(MAX(C297,DATE(Einstellungen!$C$3,1,1)))+1),MAX(0,NETWORKDAYS(MAX(C297,DATE(Einstellungen!$C$3,1,1)),MIN(IF(D297="",DATE(Einstellungen!$C$3,12,31),D297),Einstellungen!$C$9),Einstellungen!$F$13:$F$67)))*E297/IF(Einstellungen!$C$11="7 Tage",7,5))</f>
        <v/>
      </c>
    </row>
    <row r="298">
      <c r="A298" s="26" t="n"/>
      <c r="B298" s="23" t="n"/>
      <c r="C298" s="27" t="n"/>
      <c r="D298" s="27" t="n"/>
      <c r="E298" s="28" t="n"/>
      <c r="F298" s="29">
        <f>IF(E298="","",E298/5)</f>
        <v/>
      </c>
      <c r="G298" s="30">
        <f>IF(B298="","",IF(C298&gt;Einstellungen!$C$9,"künftig",IF(AND(D298&lt;&gt;"",D298&lt;Einstellungen!$C$9),"ausgeschieden","aktiv")))</f>
        <v/>
      </c>
      <c r="H298" s="31">
        <f>IF(OR(B298="",E298=""),"",IF(Einstellungen!$C$11="7 Tage",MAX(0,(MIN(IF(D298="",DATE(Einstellungen!$C$3,12,31),D298),Einstellungen!$C$9))-(MAX(C298,DATE(Einstellungen!$C$3,1,1)))+1),MAX(0,NETWORKDAYS(MAX(C298,DATE(Einstellungen!$C$3,1,1)),MIN(IF(D298="",DATE(Einstellungen!$C$3,12,31),D298),Einstellungen!$C$9),Einstellungen!$F$13:$F$67)))*E298/IF(Einstellungen!$C$11="7 Tage",7,5))</f>
        <v/>
      </c>
    </row>
    <row r="299">
      <c r="A299" s="26" t="n"/>
      <c r="B299" s="23" t="n"/>
      <c r="C299" s="27" t="n"/>
      <c r="D299" s="27" t="n"/>
      <c r="E299" s="28" t="n"/>
      <c r="F299" s="29">
        <f>IF(E299="","",E299/5)</f>
        <v/>
      </c>
      <c r="G299" s="30">
        <f>IF(B299="","",IF(C299&gt;Einstellungen!$C$9,"künftig",IF(AND(D299&lt;&gt;"",D299&lt;Einstellungen!$C$9),"ausgeschieden","aktiv")))</f>
        <v/>
      </c>
      <c r="H299" s="31">
        <f>IF(OR(B299="",E299=""),"",IF(Einstellungen!$C$11="7 Tage",MAX(0,(MIN(IF(D299="",DATE(Einstellungen!$C$3,12,31),D299),Einstellungen!$C$9))-(MAX(C299,DATE(Einstellungen!$C$3,1,1)))+1),MAX(0,NETWORKDAYS(MAX(C299,DATE(Einstellungen!$C$3,1,1)),MIN(IF(D299="",DATE(Einstellungen!$C$3,12,31),D299),Einstellungen!$C$9),Einstellungen!$F$13:$F$67)))*E299/IF(Einstellungen!$C$11="7 Tage",7,5))</f>
        <v/>
      </c>
    </row>
    <row r="300">
      <c r="A300" s="26" t="n"/>
      <c r="B300" s="23" t="n"/>
      <c r="C300" s="27" t="n"/>
      <c r="D300" s="27" t="n"/>
      <c r="E300" s="28" t="n"/>
      <c r="F300" s="29">
        <f>IF(E300="","",E300/5)</f>
        <v/>
      </c>
      <c r="G300" s="30">
        <f>IF(B300="","",IF(C300&gt;Einstellungen!$C$9,"künftig",IF(AND(D300&lt;&gt;"",D300&lt;Einstellungen!$C$9),"ausgeschieden","aktiv")))</f>
        <v/>
      </c>
      <c r="H300" s="31">
        <f>IF(OR(B300="",E300=""),"",IF(Einstellungen!$C$11="7 Tage",MAX(0,(MIN(IF(D300="",DATE(Einstellungen!$C$3,12,31),D300),Einstellungen!$C$9))-(MAX(C300,DATE(Einstellungen!$C$3,1,1)))+1),MAX(0,NETWORKDAYS(MAX(C300,DATE(Einstellungen!$C$3,1,1)),MIN(IF(D300="",DATE(Einstellungen!$C$3,12,31),D300),Einstellungen!$C$9),Einstellungen!$F$13:$F$67)))*E300/IF(Einstellungen!$C$11="7 Tage",7,5))</f>
        <v/>
      </c>
    </row>
    <row r="301">
      <c r="A301" s="26" t="n"/>
      <c r="B301" s="23" t="n"/>
      <c r="C301" s="27" t="n"/>
      <c r="D301" s="27" t="n"/>
      <c r="E301" s="28" t="n"/>
      <c r="F301" s="29">
        <f>IF(E301="","",E301/5)</f>
        <v/>
      </c>
      <c r="G301" s="30">
        <f>IF(B301="","",IF(C301&gt;Einstellungen!$C$9,"künftig",IF(AND(D301&lt;&gt;"",D301&lt;Einstellungen!$C$9),"ausgeschieden","aktiv")))</f>
        <v/>
      </c>
      <c r="H301" s="31">
        <f>IF(OR(B301="",E301=""),"",IF(Einstellungen!$C$11="7 Tage",MAX(0,(MIN(IF(D301="",DATE(Einstellungen!$C$3,12,31),D301),Einstellungen!$C$9))-(MAX(C301,DATE(Einstellungen!$C$3,1,1)))+1),MAX(0,NETWORKDAYS(MAX(C301,DATE(Einstellungen!$C$3,1,1)),MIN(IF(D301="",DATE(Einstellungen!$C$3,12,31),D301),Einstellungen!$C$9),Einstellungen!$F$13:$F$67)))*E301/IF(Einstellungen!$C$11="7 Tage",7,5))</f>
        <v/>
      </c>
    </row>
    <row r="302">
      <c r="A302" s="26" t="n"/>
      <c r="B302" s="23" t="n"/>
      <c r="C302" s="27" t="n"/>
      <c r="D302" s="27" t="n"/>
      <c r="E302" s="28" t="n"/>
      <c r="F302" s="29">
        <f>IF(E302="","",E302/5)</f>
        <v/>
      </c>
      <c r="G302" s="30">
        <f>IF(B302="","",IF(C302&gt;Einstellungen!$C$9,"künftig",IF(AND(D302&lt;&gt;"",D302&lt;Einstellungen!$C$9),"ausgeschieden","aktiv")))</f>
        <v/>
      </c>
      <c r="H302" s="31">
        <f>IF(OR(B302="",E302=""),"",IF(Einstellungen!$C$11="7 Tage",MAX(0,(MIN(IF(D302="",DATE(Einstellungen!$C$3,12,31),D302),Einstellungen!$C$9))-(MAX(C302,DATE(Einstellungen!$C$3,1,1)))+1),MAX(0,NETWORKDAYS(MAX(C302,DATE(Einstellungen!$C$3,1,1)),MIN(IF(D302="",DATE(Einstellungen!$C$3,12,31),D302),Einstellungen!$C$9),Einstellungen!$F$13:$F$67)))*E302/IF(Einstellungen!$C$11="7 Tage",7,5))</f>
        <v/>
      </c>
    </row>
    <row r="303">
      <c r="A303" s="26" t="n"/>
      <c r="B303" s="23" t="n"/>
      <c r="C303" s="27" t="n"/>
      <c r="D303" s="27" t="n"/>
      <c r="E303" s="28" t="n"/>
      <c r="F303" s="29">
        <f>IF(E303="","",E303/5)</f>
        <v/>
      </c>
      <c r="G303" s="30">
        <f>IF(B303="","",IF(C303&gt;Einstellungen!$C$9,"künftig",IF(AND(D303&lt;&gt;"",D303&lt;Einstellungen!$C$9),"ausgeschieden","aktiv")))</f>
        <v/>
      </c>
      <c r="H303" s="31">
        <f>IF(OR(B303="",E303=""),"",IF(Einstellungen!$C$11="7 Tage",MAX(0,(MIN(IF(D303="",DATE(Einstellungen!$C$3,12,31),D303),Einstellungen!$C$9))-(MAX(C303,DATE(Einstellungen!$C$3,1,1)))+1),MAX(0,NETWORKDAYS(MAX(C303,DATE(Einstellungen!$C$3,1,1)),MIN(IF(D303="",DATE(Einstellungen!$C$3,12,31),D303),Einstellungen!$C$9),Einstellungen!$F$13:$F$67)))*E303/IF(Einstellungen!$C$11="7 Tage",7,5))</f>
        <v/>
      </c>
    </row>
    <row r="304">
      <c r="A304" s="26" t="n"/>
      <c r="B304" s="23" t="n"/>
      <c r="C304" s="27" t="n"/>
      <c r="D304" s="27" t="n"/>
      <c r="E304" s="28" t="n"/>
      <c r="F304" s="29">
        <f>IF(E304="","",E304/5)</f>
        <v/>
      </c>
      <c r="G304" s="30">
        <f>IF(B304="","",IF(C304&gt;Einstellungen!$C$9,"künftig",IF(AND(D304&lt;&gt;"",D304&lt;Einstellungen!$C$9),"ausgeschieden","aktiv")))</f>
        <v/>
      </c>
      <c r="H304" s="31">
        <f>IF(OR(B304="",E304=""),"",IF(Einstellungen!$C$11="7 Tage",MAX(0,(MIN(IF(D304="",DATE(Einstellungen!$C$3,12,31),D304),Einstellungen!$C$9))-(MAX(C304,DATE(Einstellungen!$C$3,1,1)))+1),MAX(0,NETWORKDAYS(MAX(C304,DATE(Einstellungen!$C$3,1,1)),MIN(IF(D304="",DATE(Einstellungen!$C$3,12,31),D304),Einstellungen!$C$9),Einstellungen!$F$13:$F$67)))*E304/IF(Einstellungen!$C$11="7 Tage",7,5))</f>
        <v/>
      </c>
    </row>
    <row r="305">
      <c r="A305" s="26" t="n"/>
      <c r="B305" s="23" t="n"/>
      <c r="C305" s="27" t="n"/>
      <c r="D305" s="27" t="n"/>
      <c r="E305" s="28" t="n"/>
      <c r="F305" s="29">
        <f>IF(E305="","",E305/5)</f>
        <v/>
      </c>
      <c r="G305" s="30">
        <f>IF(B305="","",IF(C305&gt;Einstellungen!$C$9,"künftig",IF(AND(D305&lt;&gt;"",D305&lt;Einstellungen!$C$9),"ausgeschieden","aktiv")))</f>
        <v/>
      </c>
      <c r="H305" s="31">
        <f>IF(OR(B305="",E305=""),"",IF(Einstellungen!$C$11="7 Tage",MAX(0,(MIN(IF(D305="",DATE(Einstellungen!$C$3,12,31),D305),Einstellungen!$C$9))-(MAX(C305,DATE(Einstellungen!$C$3,1,1)))+1),MAX(0,NETWORKDAYS(MAX(C305,DATE(Einstellungen!$C$3,1,1)),MIN(IF(D305="",DATE(Einstellungen!$C$3,12,31),D305),Einstellungen!$C$9),Einstellungen!$F$13:$F$67)))*E305/IF(Einstellungen!$C$11="7 Tage",7,5))</f>
        <v/>
      </c>
    </row>
  </sheetData>
  <mergeCells count="4">
    <mergeCell ref="J23:L23"/>
    <mergeCell ref="J22:L22"/>
    <mergeCell ref="J21:L21"/>
    <mergeCell ref="A2:N2"/>
  </mergeCells>
  <conditionalFormatting sqref="G6:G3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305">
    <cfRule type="expression" priority="3" dxfId="2">
      <formula>AND(A6&lt;&gt;"",COUNTIF($A$6:$A$305,A6)&gt;1)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K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Objekt. Für jedes Jahr ein eigener Block – ausgewertet wird das Auswertungsjahr aus den Einstellungen.</t>
        </is>
      </c>
    </row>
    <row r="3">
      <c r="A3" s="41" t="n"/>
      <c r="B3" s="21" t="inlineStr">
        <is>
          <t>2026</t>
        </is>
      </c>
      <c r="C3" s="41" t="n"/>
      <c r="D3" s="21" t="inlineStr">
        <is>
          <t>2027</t>
        </is>
      </c>
      <c r="E3" s="41" t="n"/>
      <c r="F3" s="21" t="inlineStr">
        <is>
          <t>2028</t>
        </is>
      </c>
      <c r="G3" s="41" t="n"/>
      <c r="H3" s="21" t="inlineStr">
        <is>
          <t>2029</t>
        </is>
      </c>
      <c r="I3" s="41" t="n"/>
      <c r="J3" s="21" t="inlineStr">
        <is>
          <t>2030</t>
        </is>
      </c>
      <c r="K3" s="41" t="n"/>
    </row>
    <row r="4">
      <c r="A4" s="21" t="inlineStr">
        <is>
          <t>Monat</t>
        </is>
      </c>
      <c r="B4" s="42">
        <f>Einstellungen!$C$4</f>
        <v/>
      </c>
      <c r="C4" s="43">
        <f>Einstellungen!$C$5</f>
        <v/>
      </c>
      <c r="D4" s="42">
        <f>Einstellungen!$C$4</f>
        <v/>
      </c>
      <c r="E4" s="43">
        <f>Einstellungen!$C$5</f>
        <v/>
      </c>
      <c r="F4" s="42">
        <f>Einstellungen!$C$4</f>
        <v/>
      </c>
      <c r="G4" s="43">
        <f>Einstellungen!$C$5</f>
        <v/>
      </c>
      <c r="H4" s="42">
        <f>Einstellungen!$C$4</f>
        <v/>
      </c>
      <c r="I4" s="43">
        <f>Einstellungen!$C$5</f>
        <v/>
      </c>
      <c r="J4" s="42">
        <f>Einstellungen!$C$4</f>
        <v/>
      </c>
      <c r="K4" s="43">
        <f>Einstellungen!$C$5</f>
        <v/>
      </c>
    </row>
    <row r="5">
      <c r="A5" s="20" t="inlineStr">
        <is>
          <t>Januar</t>
        </is>
      </c>
      <c r="B5" s="44" t="n">
        <v>3944</v>
      </c>
      <c r="C5" s="44" t="n">
        <v>4764</v>
      </c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20" t="inlineStr">
        <is>
          <t>Februar</t>
        </is>
      </c>
      <c r="B6" s="44" t="n">
        <v>3973</v>
      </c>
      <c r="C6" s="44" t="n">
        <v>4834</v>
      </c>
      <c r="D6" s="44" t="n"/>
      <c r="E6" s="44" t="n"/>
      <c r="F6" s="44" t="n"/>
      <c r="G6" s="44" t="n"/>
      <c r="H6" s="44" t="n"/>
      <c r="I6" s="44" t="n"/>
      <c r="J6" s="44" t="n"/>
      <c r="K6" s="44" t="n"/>
    </row>
    <row r="7">
      <c r="A7" s="20" t="inlineStr">
        <is>
          <t>März</t>
        </is>
      </c>
      <c r="B7" s="44" t="n">
        <v>4264</v>
      </c>
      <c r="C7" s="44" t="n">
        <v>4799</v>
      </c>
      <c r="D7" s="44" t="n"/>
      <c r="E7" s="44" t="n"/>
      <c r="F7" s="44" t="n"/>
      <c r="G7" s="44" t="n"/>
      <c r="H7" s="44" t="n"/>
      <c r="I7" s="44" t="n"/>
      <c r="J7" s="44" t="n"/>
      <c r="K7" s="44" t="n"/>
    </row>
    <row r="8">
      <c r="A8" s="20" t="inlineStr">
        <is>
          <t>April</t>
        </is>
      </c>
      <c r="B8" s="44" t="n">
        <v>4125</v>
      </c>
      <c r="C8" s="44" t="n">
        <v>4790</v>
      </c>
      <c r="D8" s="44" t="n"/>
      <c r="E8" s="44" t="n"/>
      <c r="F8" s="44" t="n"/>
      <c r="G8" s="44" t="n"/>
      <c r="H8" s="44" t="n"/>
      <c r="I8" s="44" t="n"/>
      <c r="J8" s="44" t="n"/>
      <c r="K8" s="44" t="n"/>
    </row>
    <row r="9">
      <c r="A9" s="20" t="inlineStr">
        <is>
          <t>Mai</t>
        </is>
      </c>
      <c r="B9" s="44" t="n">
        <v>4080</v>
      </c>
      <c r="C9" s="44" t="n">
        <v>4598</v>
      </c>
      <c r="D9" s="44" t="n"/>
      <c r="E9" s="44" t="n"/>
      <c r="F9" s="44" t="n"/>
      <c r="G9" s="44" t="n"/>
      <c r="H9" s="44" t="n"/>
      <c r="I9" s="44" t="n"/>
      <c r="J9" s="44" t="n"/>
      <c r="K9" s="44" t="n"/>
    </row>
    <row r="10">
      <c r="A10" s="20" t="inlineStr">
        <is>
          <t>Juni</t>
        </is>
      </c>
      <c r="B10" s="44" t="n">
        <v>4281</v>
      </c>
      <c r="C10" s="44" t="n">
        <v>4713</v>
      </c>
      <c r="D10" s="44" t="n"/>
      <c r="E10" s="44" t="n"/>
      <c r="F10" s="44" t="n"/>
      <c r="G10" s="44" t="n"/>
      <c r="H10" s="44" t="n"/>
      <c r="I10" s="44" t="n"/>
      <c r="J10" s="44" t="n"/>
      <c r="K10" s="44" t="n"/>
    </row>
    <row r="11">
      <c r="A11" s="20" t="inlineStr">
        <is>
          <t>Juli</t>
        </is>
      </c>
      <c r="B11" s="44" t="n">
        <v>3950</v>
      </c>
      <c r="C11" s="44" t="n">
        <v>4415</v>
      </c>
      <c r="D11" s="44" t="n"/>
      <c r="E11" s="44" t="n"/>
      <c r="F11" s="44" t="n"/>
      <c r="G11" s="44" t="n"/>
      <c r="H11" s="44" t="n"/>
      <c r="I11" s="44" t="n"/>
      <c r="J11" s="44" t="n"/>
      <c r="K11" s="44" t="n"/>
    </row>
    <row r="12">
      <c r="A12" s="20" t="inlineStr">
        <is>
          <t>August</t>
        </is>
      </c>
      <c r="B12" s="44" t="n">
        <v>4186</v>
      </c>
      <c r="C12" s="44" t="n">
        <v>4844</v>
      </c>
      <c r="D12" s="44" t="n"/>
      <c r="E12" s="44" t="n"/>
      <c r="F12" s="44" t="n"/>
      <c r="G12" s="44" t="n"/>
      <c r="H12" s="44" t="n"/>
      <c r="I12" s="44" t="n"/>
      <c r="J12" s="44" t="n"/>
      <c r="K12" s="44" t="n"/>
    </row>
    <row r="13">
      <c r="A13" s="20" t="inlineStr">
        <is>
          <t>September</t>
        </is>
      </c>
      <c r="B13" s="44" t="n">
        <v>3983</v>
      </c>
      <c r="C13" s="44" t="n">
        <v>4942</v>
      </c>
      <c r="D13" s="44" t="n"/>
      <c r="E13" s="44" t="n"/>
      <c r="F13" s="44" t="n"/>
      <c r="G13" s="44" t="n"/>
      <c r="H13" s="44" t="n"/>
      <c r="I13" s="44" t="n"/>
      <c r="J13" s="44" t="n"/>
      <c r="K13" s="44" t="n"/>
    </row>
    <row r="14">
      <c r="A14" s="20" t="inlineStr">
        <is>
          <t>Oktober</t>
        </is>
      </c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</row>
    <row r="15">
      <c r="A15" s="20" t="inlineStr">
        <is>
          <t>November</t>
        </is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</row>
    <row r="16">
      <c r="A16" s="20" t="inlineStr">
        <is>
          <t>Dezember</t>
        </is>
      </c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</row>
    <row r="17">
      <c r="A17" s="41" t="inlineStr">
        <is>
          <t>Jahr</t>
        </is>
      </c>
      <c r="B17" s="45">
        <f>SUM(B5:B16)</f>
        <v/>
      </c>
      <c r="C17" s="45">
        <f>SUM(C5:C16)</f>
        <v/>
      </c>
      <c r="D17" s="45">
        <f>SUM(D5:D16)</f>
        <v/>
      </c>
      <c r="E17" s="45">
        <f>SUM(E5:E16)</f>
        <v/>
      </c>
      <c r="F17" s="45">
        <f>SUM(F5:F16)</f>
        <v/>
      </c>
      <c r="G17" s="45">
        <f>SUM(G5:G16)</f>
        <v/>
      </c>
      <c r="H17" s="45">
        <f>SUM(H5:H16)</f>
        <v/>
      </c>
      <c r="I17" s="45">
        <f>SUM(I5:I16)</f>
        <v/>
      </c>
      <c r="J17" s="45">
        <f>SUM(J5:J16)</f>
        <v/>
      </c>
      <c r="K17" s="45">
        <f>SUM(K5:K16)</f>
        <v/>
      </c>
    </row>
  </sheetData>
  <mergeCells count="6">
    <mergeCell ref="F3:G3"/>
    <mergeCell ref="J3:K3"/>
    <mergeCell ref="B3:C3"/>
    <mergeCell ref="A2:K2"/>
    <mergeCell ref="D3:E3"/>
    <mergeCell ref="H3:I3"/>
  </mergeCells>
  <dataValidations count="1">
    <dataValidation sqref="B5:K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DV305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" customWidth="1" min="3" max="3"/>
    <col width="9" customWidth="1" min="4" max="4"/>
    <col width="9" customWidth="1" min="5" max="5"/>
    <col width="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outlineLevel="1" width="5.2" customWidth="1" min="31" max="54"/>
    <col width="5.2" customWidth="1" min="32" max="32"/>
    <col width="5.2" customWidth="1" min="33" max="33"/>
    <col width="5.2" customWidth="1" min="34" max="34"/>
    <col width="5.2" customWidth="1" min="35" max="35"/>
    <col width="5.2" customWidth="1" min="36" max="36"/>
    <col width="5.2" customWidth="1" min="37" max="37"/>
    <col width="5.2" customWidth="1" min="38" max="38"/>
    <col width="5.2" customWidth="1" min="39" max="39"/>
    <col width="5.2" customWidth="1" min="40" max="40"/>
    <col width="5.2" customWidth="1" min="41" max="41"/>
    <col width="5.2" customWidth="1" min="42" max="42"/>
    <col width="5.2" customWidth="1" min="43" max="43"/>
    <col width="5.2" customWidth="1" min="44" max="44"/>
    <col width="5.2" customWidth="1" min="45" max="45"/>
    <col width="5.2" customWidth="1" min="46" max="46"/>
    <col width="5.2" customWidth="1" min="47" max="47"/>
    <col width="5.2" customWidth="1" min="48" max="48"/>
    <col width="5.2" customWidth="1" min="49" max="49"/>
    <col width="5.2" customWidth="1" min="50" max="50"/>
    <col width="5.2" customWidth="1" min="51" max="51"/>
    <col width="5.2" customWidth="1" min="52" max="52"/>
    <col width="5.2" customWidth="1" min="53" max="53"/>
    <col width="5.2" customWidth="1" min="54" max="54"/>
    <col outlineLevel="1" width="5.2" customWidth="1" min="55" max="78"/>
    <col width="5.2" customWidth="1" min="56" max="56"/>
    <col width="5.2" customWidth="1" min="57" max="57"/>
    <col width="5.2" customWidth="1" min="58" max="58"/>
    <col width="5.2" customWidth="1" min="59" max="59"/>
    <col width="5.2" customWidth="1" min="60" max="60"/>
    <col width="5.2" customWidth="1" min="61" max="61"/>
    <col width="5.2" customWidth="1" min="62" max="62"/>
    <col width="5.2" customWidth="1" min="63" max="63"/>
    <col width="5.2" customWidth="1" min="64" max="64"/>
    <col width="5.2" customWidth="1" min="65" max="65"/>
    <col width="5.2" customWidth="1" min="66" max="66"/>
    <col width="5.2" customWidth="1" min="67" max="67"/>
    <col width="5.2" customWidth="1" min="68" max="68"/>
    <col width="5.2" customWidth="1" min="69" max="69"/>
    <col width="5.2" customWidth="1" min="70" max="70"/>
    <col width="5.2" customWidth="1" min="71" max="71"/>
    <col width="5.2" customWidth="1" min="72" max="72"/>
    <col width="5.2" customWidth="1" min="73" max="73"/>
    <col width="5.2" customWidth="1" min="74" max="74"/>
    <col width="5.2" customWidth="1" min="75" max="75"/>
    <col width="5.2" customWidth="1" min="76" max="76"/>
    <col width="5.2" customWidth="1" min="77" max="77"/>
    <col width="5.2" customWidth="1" min="78" max="78"/>
    <col outlineLevel="1" width="5.2" customWidth="1" min="79" max="102"/>
    <col width="5.2" customWidth="1" min="80" max="80"/>
    <col width="5.2" customWidth="1" min="81" max="81"/>
    <col width="5.2" customWidth="1" min="82" max="82"/>
    <col width="5.2" customWidth="1" min="83" max="83"/>
    <col width="5.2" customWidth="1" min="84" max="84"/>
    <col width="5.2" customWidth="1" min="85" max="85"/>
    <col width="5.2" customWidth="1" min="86" max="86"/>
    <col width="5.2" customWidth="1" min="87" max="87"/>
    <col width="5.2" customWidth="1" min="88" max="88"/>
    <col width="5.2" customWidth="1" min="89" max="89"/>
    <col width="5.2" customWidth="1" min="90" max="90"/>
    <col width="5.2" customWidth="1" min="91" max="91"/>
    <col width="5.2" customWidth="1" min="92" max="92"/>
    <col width="5.2" customWidth="1" min="93" max="93"/>
    <col width="5.2" customWidth="1" min="94" max="94"/>
    <col width="5.2" customWidth="1" min="95" max="95"/>
    <col width="5.2" customWidth="1" min="96" max="96"/>
    <col width="5.2" customWidth="1" min="97" max="97"/>
    <col width="5.2" customWidth="1" min="98" max="98"/>
    <col width="5.2" customWidth="1" min="99" max="99"/>
    <col width="5.2" customWidth="1" min="100" max="100"/>
    <col width="5.2" customWidth="1" min="101" max="101"/>
    <col width="5.2" customWidth="1" min="102" max="102"/>
    <col outlineLevel="1" width="5.2" customWidth="1" min="103" max="126"/>
    <col width="5.2" customWidth="1" min="104" max="104"/>
    <col width="5.2" customWidth="1" min="105" max="105"/>
    <col width="5.2" customWidth="1" min="106" max="106"/>
    <col width="5.2" customWidth="1" min="107" max="107"/>
    <col width="5.2" customWidth="1" min="108" max="108"/>
    <col width="5.2" customWidth="1" min="109" max="109"/>
    <col width="5.2" customWidth="1" min="110" max="110"/>
    <col width="5.2" customWidth="1" min="111" max="111"/>
    <col width="5.2" customWidth="1" min="112" max="112"/>
    <col width="5.2" customWidth="1" min="113" max="113"/>
    <col width="5.2" customWidth="1" min="114" max="114"/>
    <col width="5.2" customWidth="1" min="115" max="115"/>
    <col width="5.2" customWidth="1" min="116" max="116"/>
    <col width="5.2" customWidth="1" min="117" max="117"/>
    <col width="5.2" customWidth="1" min="118" max="118"/>
    <col width="5.2" customWidth="1" min="119" max="119"/>
    <col width="5.2" customWidth="1" min="120" max="120"/>
    <col width="5.2" customWidth="1" min="121" max="121"/>
    <col width="5.2" customWidth="1" min="122" max="122"/>
    <col width="5.2" customWidth="1" min="123" max="123"/>
    <col width="5.2" customWidth="1" min="124" max="124"/>
    <col width="5.2" customWidth="1" min="125" max="125"/>
    <col width="5.2" customWidth="1" min="126" max="126"/>
  </cols>
  <sheetData>
    <row r="1">
      <c r="A1" s="1" t="inlineStr">
        <is>
          <t>Krankheitstage je Mitarbeiter und Monat</t>
        </is>
      </c>
      <c r="N1" s="12" t="inlineStr">
        <is>
          <t>→ Erklärung</t>
        </is>
      </c>
    </row>
    <row r="2" ht="52" customHeight="1">
      <c r="A2" s="13" t="inlineStr">
        <is>
          <t>Je Jahr ein Block (nach rechts scrollen), darin links Objekt 1, rechts Objekt 2. Nur Krankheitstage eintragen, an denen der MA eingesetzt war. Grau = nicht beschäftigt, Rot = mehr Tage als der Monat hat. Spalte D = Auswertungsjahr, E = alle Jahre seit Eintritt.</t>
        </is>
      </c>
    </row>
    <row r="3">
      <c r="A3" s="41" t="n"/>
      <c r="B3" s="41" t="n"/>
      <c r="C3" s="41" t="n"/>
      <c r="D3" s="41" t="n"/>
      <c r="E3" s="41" t="n"/>
      <c r="F3" s="41" t="n"/>
      <c r="G3" s="46" t="inlineStr">
        <is>
          <t>2026</t>
        </is>
      </c>
      <c r="AE3" s="46" t="inlineStr">
        <is>
          <t>2027</t>
        </is>
      </c>
      <c r="BC3" s="46" t="inlineStr">
        <is>
          <t>2028</t>
        </is>
      </c>
      <c r="CA3" s="46" t="inlineStr">
        <is>
          <t>2029</t>
        </is>
      </c>
      <c r="CY3" s="46" t="inlineStr">
        <is>
          <t>2030</t>
        </is>
      </c>
    </row>
    <row r="4">
      <c r="A4" s="41" t="n"/>
      <c r="B4" s="41" t="n"/>
      <c r="C4" s="41" t="n"/>
      <c r="D4" s="41" t="n"/>
      <c r="E4" s="41" t="n"/>
      <c r="F4" s="41" t="n"/>
      <c r="G4" s="42">
        <f>Einstellungen!$C$4</f>
        <v/>
      </c>
      <c r="S4" s="43">
        <f>Einstellungen!$C$5</f>
        <v/>
      </c>
      <c r="AE4" s="42">
        <f>Einstellungen!$C$4</f>
        <v/>
      </c>
      <c r="AQ4" s="43">
        <f>Einstellungen!$C$5</f>
        <v/>
      </c>
      <c r="BC4" s="42">
        <f>Einstellungen!$C$4</f>
        <v/>
      </c>
      <c r="BO4" s="43">
        <f>Einstellungen!$C$5</f>
        <v/>
      </c>
      <c r="CA4" s="42">
        <f>Einstellungen!$C$4</f>
        <v/>
      </c>
      <c r="CM4" s="43">
        <f>Einstellungen!$C$5</f>
        <v/>
      </c>
      <c r="CY4" s="42">
        <f>Einstellungen!$C$4</f>
        <v/>
      </c>
      <c r="DK4" s="43">
        <f>Einstellungen!$C$5</f>
        <v/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
Tag</t>
        </is>
      </c>
      <c r="D5" s="21" t="inlineStr">
        <is>
          <t>Tage
Ausw.-Jahr</t>
        </is>
      </c>
      <c r="E5" s="21" t="inlineStr">
        <is>
          <t>Tage seit
Eintritt</t>
        </is>
      </c>
      <c r="F5" s="21" t="inlineStr"/>
      <c r="G5" s="42" t="inlineStr">
        <is>
          <t>Jan</t>
        </is>
      </c>
      <c r="H5" s="42" t="inlineStr">
        <is>
          <t>Feb</t>
        </is>
      </c>
      <c r="I5" s="42" t="inlineStr">
        <is>
          <t>Mär</t>
        </is>
      </c>
      <c r="J5" s="42" t="inlineStr">
        <is>
          <t>Apr</t>
        </is>
      </c>
      <c r="K5" s="42" t="inlineStr">
        <is>
          <t>Mai</t>
        </is>
      </c>
      <c r="L5" s="42" t="inlineStr">
        <is>
          <t>Jun</t>
        </is>
      </c>
      <c r="M5" s="42" t="inlineStr">
        <is>
          <t>Jul</t>
        </is>
      </c>
      <c r="N5" s="42" t="inlineStr">
        <is>
          <t>Aug</t>
        </is>
      </c>
      <c r="O5" s="42" t="inlineStr">
        <is>
          <t>Sep</t>
        </is>
      </c>
      <c r="P5" s="42" t="inlineStr">
        <is>
          <t>Okt</t>
        </is>
      </c>
      <c r="Q5" s="42" t="inlineStr">
        <is>
          <t>Nov</t>
        </is>
      </c>
      <c r="R5" s="42" t="inlineStr">
        <is>
          <t>Dez</t>
        </is>
      </c>
      <c r="S5" s="43" t="inlineStr">
        <is>
          <t>Jan</t>
        </is>
      </c>
      <c r="T5" s="43" t="inlineStr">
        <is>
          <t>Feb</t>
        </is>
      </c>
      <c r="U5" s="43" t="inlineStr">
        <is>
          <t>Mär</t>
        </is>
      </c>
      <c r="V5" s="43" t="inlineStr">
        <is>
          <t>Apr</t>
        </is>
      </c>
      <c r="W5" s="43" t="inlineStr">
        <is>
          <t>Mai</t>
        </is>
      </c>
      <c r="X5" s="43" t="inlineStr">
        <is>
          <t>Jun</t>
        </is>
      </c>
      <c r="Y5" s="43" t="inlineStr">
        <is>
          <t>Jul</t>
        </is>
      </c>
      <c r="Z5" s="43" t="inlineStr">
        <is>
          <t>Aug</t>
        </is>
      </c>
      <c r="AA5" s="43" t="inlineStr">
        <is>
          <t>Sep</t>
        </is>
      </c>
      <c r="AB5" s="43" t="inlineStr">
        <is>
          <t>Okt</t>
        </is>
      </c>
      <c r="AC5" s="43" t="inlineStr">
        <is>
          <t>Nov</t>
        </is>
      </c>
      <c r="AD5" s="43" t="inlineStr">
        <is>
          <t>Dez</t>
        </is>
      </c>
      <c r="AE5" s="42" t="inlineStr">
        <is>
          <t>Jan</t>
        </is>
      </c>
      <c r="AF5" s="42" t="inlineStr">
        <is>
          <t>Feb</t>
        </is>
      </c>
      <c r="AG5" s="42" t="inlineStr">
        <is>
          <t>Mär</t>
        </is>
      </c>
      <c r="AH5" s="42" t="inlineStr">
        <is>
          <t>Apr</t>
        </is>
      </c>
      <c r="AI5" s="42" t="inlineStr">
        <is>
          <t>Mai</t>
        </is>
      </c>
      <c r="AJ5" s="42" t="inlineStr">
        <is>
          <t>Jun</t>
        </is>
      </c>
      <c r="AK5" s="42" t="inlineStr">
        <is>
          <t>Jul</t>
        </is>
      </c>
      <c r="AL5" s="42" t="inlineStr">
        <is>
          <t>Aug</t>
        </is>
      </c>
      <c r="AM5" s="42" t="inlineStr">
        <is>
          <t>Sep</t>
        </is>
      </c>
      <c r="AN5" s="42" t="inlineStr">
        <is>
          <t>Okt</t>
        </is>
      </c>
      <c r="AO5" s="42" t="inlineStr">
        <is>
          <t>Nov</t>
        </is>
      </c>
      <c r="AP5" s="42" t="inlineStr">
        <is>
          <t>Dez</t>
        </is>
      </c>
      <c r="AQ5" s="43" t="inlineStr">
        <is>
          <t>Jan</t>
        </is>
      </c>
      <c r="AR5" s="43" t="inlineStr">
        <is>
          <t>Feb</t>
        </is>
      </c>
      <c r="AS5" s="43" t="inlineStr">
        <is>
          <t>Mär</t>
        </is>
      </c>
      <c r="AT5" s="43" t="inlineStr">
        <is>
          <t>Apr</t>
        </is>
      </c>
      <c r="AU5" s="43" t="inlineStr">
        <is>
          <t>Mai</t>
        </is>
      </c>
      <c r="AV5" s="43" t="inlineStr">
        <is>
          <t>Jun</t>
        </is>
      </c>
      <c r="AW5" s="43" t="inlineStr">
        <is>
          <t>Jul</t>
        </is>
      </c>
      <c r="AX5" s="43" t="inlineStr">
        <is>
          <t>Aug</t>
        </is>
      </c>
      <c r="AY5" s="43" t="inlineStr">
        <is>
          <t>Sep</t>
        </is>
      </c>
      <c r="AZ5" s="43" t="inlineStr">
        <is>
          <t>Okt</t>
        </is>
      </c>
      <c r="BA5" s="43" t="inlineStr">
        <is>
          <t>Nov</t>
        </is>
      </c>
      <c r="BB5" s="43" t="inlineStr">
        <is>
          <t>Dez</t>
        </is>
      </c>
      <c r="BC5" s="42" t="inlineStr">
        <is>
          <t>Jan</t>
        </is>
      </c>
      <c r="BD5" s="42" t="inlineStr">
        <is>
          <t>Feb</t>
        </is>
      </c>
      <c r="BE5" s="42" t="inlineStr">
        <is>
          <t>Mär</t>
        </is>
      </c>
      <c r="BF5" s="42" t="inlineStr">
        <is>
          <t>Apr</t>
        </is>
      </c>
      <c r="BG5" s="42" t="inlineStr">
        <is>
          <t>Mai</t>
        </is>
      </c>
      <c r="BH5" s="42" t="inlineStr">
        <is>
          <t>Jun</t>
        </is>
      </c>
      <c r="BI5" s="42" t="inlineStr">
        <is>
          <t>Jul</t>
        </is>
      </c>
      <c r="BJ5" s="42" t="inlineStr">
        <is>
          <t>Aug</t>
        </is>
      </c>
      <c r="BK5" s="42" t="inlineStr">
        <is>
          <t>Sep</t>
        </is>
      </c>
      <c r="BL5" s="42" t="inlineStr">
        <is>
          <t>Okt</t>
        </is>
      </c>
      <c r="BM5" s="42" t="inlineStr">
        <is>
          <t>Nov</t>
        </is>
      </c>
      <c r="BN5" s="42" t="inlineStr">
        <is>
          <t>Dez</t>
        </is>
      </c>
      <c r="BO5" s="43" t="inlineStr">
        <is>
          <t>Jan</t>
        </is>
      </c>
      <c r="BP5" s="43" t="inlineStr">
        <is>
          <t>Feb</t>
        </is>
      </c>
      <c r="BQ5" s="43" t="inlineStr">
        <is>
          <t>Mär</t>
        </is>
      </c>
      <c r="BR5" s="43" t="inlineStr">
        <is>
          <t>Apr</t>
        </is>
      </c>
      <c r="BS5" s="43" t="inlineStr">
        <is>
          <t>Mai</t>
        </is>
      </c>
      <c r="BT5" s="43" t="inlineStr">
        <is>
          <t>Jun</t>
        </is>
      </c>
      <c r="BU5" s="43" t="inlineStr">
        <is>
          <t>Jul</t>
        </is>
      </c>
      <c r="BV5" s="43" t="inlineStr">
        <is>
          <t>Aug</t>
        </is>
      </c>
      <c r="BW5" s="43" t="inlineStr">
        <is>
          <t>Sep</t>
        </is>
      </c>
      <c r="BX5" s="43" t="inlineStr">
        <is>
          <t>Okt</t>
        </is>
      </c>
      <c r="BY5" s="43" t="inlineStr">
        <is>
          <t>Nov</t>
        </is>
      </c>
      <c r="BZ5" s="43" t="inlineStr">
        <is>
          <t>Dez</t>
        </is>
      </c>
      <c r="CA5" s="42" t="inlineStr">
        <is>
          <t>Jan</t>
        </is>
      </c>
      <c r="CB5" s="42" t="inlineStr">
        <is>
          <t>Feb</t>
        </is>
      </c>
      <c r="CC5" s="42" t="inlineStr">
        <is>
          <t>Mär</t>
        </is>
      </c>
      <c r="CD5" s="42" t="inlineStr">
        <is>
          <t>Apr</t>
        </is>
      </c>
      <c r="CE5" s="42" t="inlineStr">
        <is>
          <t>Mai</t>
        </is>
      </c>
      <c r="CF5" s="42" t="inlineStr">
        <is>
          <t>Jun</t>
        </is>
      </c>
      <c r="CG5" s="42" t="inlineStr">
        <is>
          <t>Jul</t>
        </is>
      </c>
      <c r="CH5" s="42" t="inlineStr">
        <is>
          <t>Aug</t>
        </is>
      </c>
      <c r="CI5" s="42" t="inlineStr">
        <is>
          <t>Sep</t>
        </is>
      </c>
      <c r="CJ5" s="42" t="inlineStr">
        <is>
          <t>Okt</t>
        </is>
      </c>
      <c r="CK5" s="42" t="inlineStr">
        <is>
          <t>Nov</t>
        </is>
      </c>
      <c r="CL5" s="42" t="inlineStr">
        <is>
          <t>Dez</t>
        </is>
      </c>
      <c r="CM5" s="43" t="inlineStr">
        <is>
          <t>Jan</t>
        </is>
      </c>
      <c r="CN5" s="43" t="inlineStr">
        <is>
          <t>Feb</t>
        </is>
      </c>
      <c r="CO5" s="43" t="inlineStr">
        <is>
          <t>Mär</t>
        </is>
      </c>
      <c r="CP5" s="43" t="inlineStr">
        <is>
          <t>Apr</t>
        </is>
      </c>
      <c r="CQ5" s="43" t="inlineStr">
        <is>
          <t>Mai</t>
        </is>
      </c>
      <c r="CR5" s="43" t="inlineStr">
        <is>
          <t>Jun</t>
        </is>
      </c>
      <c r="CS5" s="43" t="inlineStr">
        <is>
          <t>Jul</t>
        </is>
      </c>
      <c r="CT5" s="43" t="inlineStr">
        <is>
          <t>Aug</t>
        </is>
      </c>
      <c r="CU5" s="43" t="inlineStr">
        <is>
          <t>Sep</t>
        </is>
      </c>
      <c r="CV5" s="43" t="inlineStr">
        <is>
          <t>Okt</t>
        </is>
      </c>
      <c r="CW5" s="43" t="inlineStr">
        <is>
          <t>Nov</t>
        </is>
      </c>
      <c r="CX5" s="43" t="inlineStr">
        <is>
          <t>Dez</t>
        </is>
      </c>
      <c r="CY5" s="42" t="inlineStr">
        <is>
          <t>Jan</t>
        </is>
      </c>
      <c r="CZ5" s="42" t="inlineStr">
        <is>
          <t>Feb</t>
        </is>
      </c>
      <c r="DA5" s="42" t="inlineStr">
        <is>
          <t>Mär</t>
        </is>
      </c>
      <c r="DB5" s="42" t="inlineStr">
        <is>
          <t>Apr</t>
        </is>
      </c>
      <c r="DC5" s="42" t="inlineStr">
        <is>
          <t>Mai</t>
        </is>
      </c>
      <c r="DD5" s="42" t="inlineStr">
        <is>
          <t>Jun</t>
        </is>
      </c>
      <c r="DE5" s="42" t="inlineStr">
        <is>
          <t>Jul</t>
        </is>
      </c>
      <c r="DF5" s="42" t="inlineStr">
        <is>
          <t>Aug</t>
        </is>
      </c>
      <c r="DG5" s="42" t="inlineStr">
        <is>
          <t>Sep</t>
        </is>
      </c>
      <c r="DH5" s="42" t="inlineStr">
        <is>
          <t>Okt</t>
        </is>
      </c>
      <c r="DI5" s="42" t="inlineStr">
        <is>
          <t>Nov</t>
        </is>
      </c>
      <c r="DJ5" s="42" t="inlineStr">
        <is>
          <t>Dez</t>
        </is>
      </c>
      <c r="DK5" s="43" t="inlineStr">
        <is>
          <t>Jan</t>
        </is>
      </c>
      <c r="DL5" s="43" t="inlineStr">
        <is>
          <t>Feb</t>
        </is>
      </c>
      <c r="DM5" s="43" t="inlineStr">
        <is>
          <t>Mär</t>
        </is>
      </c>
      <c r="DN5" s="43" t="inlineStr">
        <is>
          <t>Apr</t>
        </is>
      </c>
      <c r="DO5" s="43" t="inlineStr">
        <is>
          <t>Mai</t>
        </is>
      </c>
      <c r="DP5" s="43" t="inlineStr">
        <is>
          <t>Jun</t>
        </is>
      </c>
      <c r="DQ5" s="43" t="inlineStr">
        <is>
          <t>Jul</t>
        </is>
      </c>
      <c r="DR5" s="43" t="inlineStr">
        <is>
          <t>Aug</t>
        </is>
      </c>
      <c r="DS5" s="43" t="inlineStr">
        <is>
          <t>Sep</t>
        </is>
      </c>
      <c r="DT5" s="43" t="inlineStr">
        <is>
          <t>Okt</t>
        </is>
      </c>
      <c r="DU5" s="43" t="inlineStr">
        <is>
          <t>Nov</t>
        </is>
      </c>
      <c r="DV5" s="43" t="inlineStr">
        <is>
          <t>Dez</t>
        </is>
      </c>
    </row>
    <row r="6">
      <c r="A6" s="47">
        <f>IF(Mitarbeiter!B6="","",Mitarbeiter!A6)</f>
        <v/>
      </c>
      <c r="B6" s="48">
        <f>IF(Mitarbeiter!B6="","",Mitarbeiter!B6)</f>
        <v/>
      </c>
      <c r="C6" s="49">
        <f>IF(Mitarbeiter!B6="","",Mitarbeiter!F6)</f>
        <v/>
      </c>
      <c r="D6" s="25">
        <f>IF(Mitarbeiter!B6="","",Berechnung!AD6)</f>
        <v/>
      </c>
      <c r="E6" s="25">
        <f>IF(Mitarbeiter!B6="","",SUM(G6:DV6))</f>
        <v/>
      </c>
      <c r="G6" s="50" t="n"/>
      <c r="H6" s="50" t="n"/>
      <c r="I6" s="50" t="n"/>
      <c r="J6" s="50" t="n"/>
      <c r="K6" s="50" t="n"/>
      <c r="L6" s="50" t="n">
        <v>7</v>
      </c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0" t="n"/>
      <c r="BO6" s="50" t="n"/>
      <c r="BP6" s="50" t="n"/>
      <c r="BQ6" s="50" t="n"/>
      <c r="BR6" s="50" t="n"/>
      <c r="BS6" s="50" t="n"/>
      <c r="BT6" s="50" t="n"/>
      <c r="BU6" s="50" t="n"/>
      <c r="BV6" s="50" t="n"/>
      <c r="BW6" s="50" t="n"/>
      <c r="BX6" s="50" t="n"/>
      <c r="BY6" s="50" t="n"/>
      <c r="BZ6" s="50" t="n"/>
      <c r="CA6" s="50" t="n"/>
      <c r="CB6" s="50" t="n"/>
      <c r="CC6" s="50" t="n"/>
      <c r="CD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</row>
    <row r="7">
      <c r="A7" s="47">
        <f>IF(Mitarbeiter!B7="","",Mitarbeiter!A7)</f>
        <v/>
      </c>
      <c r="B7" s="48">
        <f>IF(Mitarbeiter!B7="","",Mitarbeiter!B7)</f>
        <v/>
      </c>
      <c r="C7" s="49">
        <f>IF(Mitarbeiter!B7="","",Mitarbeiter!F7)</f>
        <v/>
      </c>
      <c r="D7" s="25">
        <f>IF(Mitarbeiter!B7="","",Berechnung!AD7)</f>
        <v/>
      </c>
      <c r="E7" s="25">
        <f>IF(Mitarbeiter!B7="","",SUM(G7:DV7))</f>
        <v/>
      </c>
      <c r="G7" s="50" t="n"/>
      <c r="H7" s="50" t="n">
        <v>5</v>
      </c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>
        <v>3</v>
      </c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50" t="n"/>
      <c r="BB7" s="50" t="n"/>
      <c r="BC7" s="50" t="n"/>
      <c r="BD7" s="50" t="n"/>
      <c r="BE7" s="50" t="n"/>
      <c r="BF7" s="50" t="n"/>
      <c r="BG7" s="50" t="n"/>
      <c r="BH7" s="50" t="n"/>
      <c r="BI7" s="50" t="n"/>
      <c r="BJ7" s="50" t="n"/>
      <c r="BK7" s="50" t="n"/>
      <c r="BL7" s="50" t="n"/>
      <c r="BM7" s="50" t="n"/>
      <c r="BN7" s="50" t="n"/>
      <c r="BO7" s="50" t="n"/>
      <c r="BP7" s="50" t="n"/>
      <c r="BQ7" s="50" t="n"/>
      <c r="BR7" s="50" t="n"/>
      <c r="BS7" s="50" t="n"/>
      <c r="BT7" s="50" t="n"/>
      <c r="BU7" s="50" t="n"/>
      <c r="BV7" s="50" t="n"/>
      <c r="BW7" s="50" t="n"/>
      <c r="BX7" s="50" t="n"/>
      <c r="BY7" s="50" t="n"/>
      <c r="BZ7" s="50" t="n"/>
      <c r="CA7" s="50" t="n"/>
      <c r="CB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</row>
    <row r="8">
      <c r="A8" s="47">
        <f>IF(Mitarbeiter!B8="","",Mitarbeiter!A8)</f>
        <v/>
      </c>
      <c r="B8" s="48">
        <f>IF(Mitarbeiter!B8="","",Mitarbeiter!B8)</f>
        <v/>
      </c>
      <c r="C8" s="49">
        <f>IF(Mitarbeiter!B8="","",Mitarbeiter!F8)</f>
        <v/>
      </c>
      <c r="D8" s="25">
        <f>IF(Mitarbeiter!B8="","",Berechnung!AD8)</f>
        <v/>
      </c>
      <c r="E8" s="25">
        <f>IF(Mitarbeiter!B8="","",SUM(G8:DV8))</f>
        <v/>
      </c>
      <c r="G8" s="50" t="n"/>
      <c r="H8" s="50" t="n">
        <v>1</v>
      </c>
      <c r="I8" s="50" t="n"/>
      <c r="J8" s="50" t="n">
        <v>5</v>
      </c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>
        <v>12</v>
      </c>
      <c r="V8" s="50" t="n">
        <v>3</v>
      </c>
      <c r="W8" s="50" t="n"/>
      <c r="X8" s="50" t="n"/>
      <c r="Y8" s="50" t="n"/>
      <c r="Z8" s="50" t="n">
        <v>5</v>
      </c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50" t="n"/>
      <c r="BB8" s="50" t="n"/>
      <c r="BC8" s="50" t="n"/>
      <c r="BD8" s="50" t="n"/>
      <c r="BE8" s="50" t="n"/>
      <c r="BF8" s="50" t="n"/>
      <c r="BG8" s="50" t="n"/>
      <c r="BH8" s="50" t="n"/>
      <c r="BI8" s="50" t="n"/>
      <c r="BJ8" s="50" t="n"/>
      <c r="BK8" s="50" t="n"/>
      <c r="BL8" s="50" t="n"/>
      <c r="BM8" s="50" t="n"/>
      <c r="BN8" s="50" t="n"/>
      <c r="BO8" s="50" t="n"/>
      <c r="BP8" s="50" t="n"/>
      <c r="BQ8" s="50" t="n"/>
      <c r="BR8" s="50" t="n"/>
      <c r="BS8" s="50" t="n"/>
      <c r="BT8" s="50" t="n"/>
      <c r="BU8" s="50" t="n"/>
      <c r="BV8" s="50" t="n"/>
      <c r="BW8" s="50" t="n"/>
      <c r="BX8" s="50" t="n"/>
      <c r="BY8" s="50" t="n"/>
      <c r="BZ8" s="50" t="n"/>
      <c r="CA8" s="50" t="n"/>
      <c r="CB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</row>
    <row r="9">
      <c r="A9" s="47">
        <f>IF(Mitarbeiter!B9="","",Mitarbeiter!A9)</f>
        <v/>
      </c>
      <c r="B9" s="48">
        <f>IF(Mitarbeiter!B9="","",Mitarbeiter!B9)</f>
        <v/>
      </c>
      <c r="C9" s="49">
        <f>IF(Mitarbeiter!B9="","",Mitarbeiter!F9)</f>
        <v/>
      </c>
      <c r="D9" s="25">
        <f>IF(Mitarbeiter!B9="","",Berechnung!AD9)</f>
        <v/>
      </c>
      <c r="E9" s="25">
        <f>IF(Mitarbeiter!B9="","",SUM(G9:DV9))</f>
        <v/>
      </c>
      <c r="G9" s="50" t="n">
        <v>12</v>
      </c>
      <c r="H9" s="50" t="n"/>
      <c r="I9" s="50" t="n">
        <v>3</v>
      </c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>
        <v>3</v>
      </c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50" t="n"/>
      <c r="AY9" s="50" t="n"/>
      <c r="AZ9" s="50" t="n"/>
      <c r="BA9" s="50" t="n"/>
      <c r="BB9" s="50" t="n"/>
      <c r="BC9" s="50" t="n"/>
      <c r="BD9" s="50" t="n"/>
      <c r="BE9" s="50" t="n"/>
      <c r="BF9" s="50" t="n"/>
      <c r="BG9" s="50" t="n"/>
      <c r="BH9" s="50" t="n"/>
      <c r="BI9" s="50" t="n"/>
      <c r="BJ9" s="50" t="n"/>
      <c r="BK9" s="50" t="n"/>
      <c r="BL9" s="50" t="n"/>
      <c r="BM9" s="50" t="n"/>
      <c r="BN9" s="50" t="n"/>
      <c r="BO9" s="50" t="n"/>
      <c r="BP9" s="50" t="n"/>
      <c r="BQ9" s="50" t="n"/>
      <c r="BR9" s="50" t="n"/>
      <c r="BS9" s="50" t="n"/>
      <c r="BT9" s="50" t="n"/>
      <c r="BU9" s="50" t="n"/>
      <c r="BV9" s="50" t="n"/>
      <c r="BW9" s="50" t="n"/>
      <c r="BX9" s="50" t="n"/>
      <c r="BY9" s="50" t="n"/>
      <c r="BZ9" s="50" t="n"/>
      <c r="CA9" s="50" t="n"/>
      <c r="CB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</row>
    <row r="10">
      <c r="A10" s="47">
        <f>IF(Mitarbeiter!B10="","",Mitarbeiter!A10)</f>
        <v/>
      </c>
      <c r="B10" s="48">
        <f>IF(Mitarbeiter!B10="","",Mitarbeiter!B10)</f>
        <v/>
      </c>
      <c r="C10" s="49">
        <f>IF(Mitarbeiter!B10="","",Mitarbeiter!F10)</f>
        <v/>
      </c>
      <c r="D10" s="25">
        <f>IF(Mitarbeiter!B10="","",Berechnung!AD10)</f>
        <v/>
      </c>
      <c r="E10" s="25">
        <f>IF(Mitarbeiter!B10="","",SUM(G10:DV10))</f>
        <v/>
      </c>
      <c r="G10" s="50" t="n"/>
      <c r="H10" s="50" t="n"/>
      <c r="I10" s="50" t="n"/>
      <c r="J10" s="50" t="n">
        <v>1</v>
      </c>
      <c r="K10" s="50" t="n"/>
      <c r="L10" s="50" t="n">
        <v>1</v>
      </c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50" t="n"/>
      <c r="AY10" s="50" t="n"/>
      <c r="AZ10" s="50" t="n"/>
      <c r="BA10" s="50" t="n"/>
      <c r="BB10" s="50" t="n"/>
      <c r="BC10" s="50" t="n"/>
      <c r="BD10" s="50" t="n"/>
      <c r="BE10" s="50" t="n"/>
      <c r="BF10" s="50" t="n"/>
      <c r="BG10" s="50" t="n"/>
      <c r="BH10" s="50" t="n"/>
      <c r="BI10" s="50" t="n"/>
      <c r="BJ10" s="50" t="n"/>
      <c r="BK10" s="50" t="n"/>
      <c r="BL10" s="50" t="n"/>
      <c r="BM10" s="50" t="n"/>
      <c r="BN10" s="50" t="n"/>
      <c r="BO10" s="50" t="n"/>
      <c r="BP10" s="50" t="n"/>
      <c r="BQ10" s="50" t="n"/>
      <c r="BR10" s="50" t="n"/>
      <c r="BS10" s="50" t="n"/>
      <c r="BT10" s="50" t="n"/>
      <c r="BU10" s="50" t="n"/>
      <c r="BV10" s="50" t="n"/>
      <c r="BW10" s="50" t="n"/>
      <c r="BX10" s="50" t="n"/>
      <c r="BY10" s="50" t="n"/>
      <c r="BZ10" s="50" t="n"/>
      <c r="CA10" s="50" t="n"/>
      <c r="CB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</row>
    <row r="11">
      <c r="A11" s="47">
        <f>IF(Mitarbeiter!B11="","",Mitarbeiter!A11)</f>
        <v/>
      </c>
      <c r="B11" s="48">
        <f>IF(Mitarbeiter!B11="","",Mitarbeiter!B11)</f>
        <v/>
      </c>
      <c r="C11" s="49">
        <f>IF(Mitarbeiter!B11="","",Mitarbeiter!F11)</f>
        <v/>
      </c>
      <c r="D11" s="25">
        <f>IF(Mitarbeiter!B11="","",Berechnung!AD11)</f>
        <v/>
      </c>
      <c r="E11" s="25">
        <f>IF(Mitarbeiter!B11="","",SUM(G11:DV11))</f>
        <v/>
      </c>
      <c r="G11" s="50" t="n"/>
      <c r="H11" s="50" t="n">
        <v>3</v>
      </c>
      <c r="I11" s="50" t="n"/>
      <c r="J11" s="50" t="n"/>
      <c r="K11" s="50" t="n"/>
      <c r="L11" s="50" t="n"/>
      <c r="M11" s="50" t="n"/>
      <c r="N11" s="50" t="n">
        <v>1</v>
      </c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>
        <v>5</v>
      </c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50" t="n"/>
      <c r="BB11" s="50" t="n"/>
      <c r="BC11" s="50" t="n"/>
      <c r="BD11" s="50" t="n"/>
      <c r="BE11" s="50" t="n"/>
      <c r="BF11" s="50" t="n"/>
      <c r="BG11" s="50" t="n"/>
      <c r="BH11" s="50" t="n"/>
      <c r="BI11" s="50" t="n"/>
      <c r="BJ11" s="50" t="n"/>
      <c r="BK11" s="50" t="n"/>
      <c r="BL11" s="50" t="n"/>
      <c r="BM11" s="50" t="n"/>
      <c r="BN11" s="50" t="n"/>
      <c r="BO11" s="50" t="n"/>
      <c r="BP11" s="50" t="n"/>
      <c r="BQ11" s="50" t="n"/>
      <c r="BR11" s="50" t="n"/>
      <c r="BS11" s="50" t="n"/>
      <c r="BT11" s="50" t="n"/>
      <c r="BU11" s="50" t="n"/>
      <c r="BV11" s="50" t="n"/>
      <c r="BW11" s="50" t="n"/>
      <c r="BX11" s="50" t="n"/>
      <c r="BY11" s="50" t="n"/>
      <c r="BZ11" s="50" t="n"/>
      <c r="CA11" s="50" t="n"/>
      <c r="CB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</row>
    <row r="12">
      <c r="A12" s="47">
        <f>IF(Mitarbeiter!B12="","",Mitarbeiter!A12)</f>
        <v/>
      </c>
      <c r="B12" s="48">
        <f>IF(Mitarbeiter!B12="","",Mitarbeiter!B12)</f>
        <v/>
      </c>
      <c r="C12" s="49">
        <f>IF(Mitarbeiter!B12="","",Mitarbeiter!F12)</f>
        <v/>
      </c>
      <c r="D12" s="25">
        <f>IF(Mitarbeiter!B12="","",Berechnung!AD12)</f>
        <v/>
      </c>
      <c r="E12" s="25">
        <f>IF(Mitarbeiter!B12="","",SUM(G12:DV12))</f>
        <v/>
      </c>
      <c r="G12" s="50" t="n"/>
      <c r="H12" s="50" t="n">
        <v>19</v>
      </c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>
        <v>3</v>
      </c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50" t="n"/>
      <c r="BB12" s="50" t="n"/>
      <c r="BC12" s="50" t="n"/>
      <c r="BD12" s="50" t="n"/>
      <c r="BE12" s="50" t="n"/>
      <c r="BF12" s="50" t="n"/>
      <c r="BG12" s="50" t="n"/>
      <c r="BH12" s="50" t="n"/>
      <c r="BI12" s="50" t="n"/>
      <c r="BJ12" s="50" t="n"/>
      <c r="BK12" s="50" t="n"/>
      <c r="BL12" s="50" t="n"/>
      <c r="BM12" s="50" t="n"/>
      <c r="BN12" s="50" t="n"/>
      <c r="BO12" s="50" t="n"/>
      <c r="BP12" s="50" t="n"/>
      <c r="BQ12" s="50" t="n"/>
      <c r="BR12" s="50" t="n"/>
      <c r="BS12" s="50" t="n"/>
      <c r="BT12" s="50" t="n"/>
      <c r="BU12" s="50" t="n"/>
      <c r="BV12" s="50" t="n"/>
      <c r="BW12" s="50" t="n"/>
      <c r="BX12" s="50" t="n"/>
      <c r="BY12" s="50" t="n"/>
      <c r="BZ12" s="50" t="n"/>
      <c r="CA12" s="50" t="n"/>
      <c r="CB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</row>
    <row r="13">
      <c r="A13" s="47">
        <f>IF(Mitarbeiter!B13="","",Mitarbeiter!A13)</f>
        <v/>
      </c>
      <c r="B13" s="48">
        <f>IF(Mitarbeiter!B13="","",Mitarbeiter!B13)</f>
        <v/>
      </c>
      <c r="C13" s="49">
        <f>IF(Mitarbeiter!B13="","",Mitarbeiter!F13)</f>
        <v/>
      </c>
      <c r="D13" s="25">
        <f>IF(Mitarbeiter!B13="","",Berechnung!AD13)</f>
        <v/>
      </c>
      <c r="E13" s="25">
        <f>IF(Mitarbeiter!B13="","",SUM(G13:DV13))</f>
        <v/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>
        <v>3</v>
      </c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  <c r="Z13" s="50" t="n">
        <v>2</v>
      </c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50" t="n"/>
      <c r="BB13" s="50" t="n"/>
      <c r="BC13" s="50" t="n"/>
      <c r="BD13" s="50" t="n"/>
      <c r="BE13" s="50" t="n"/>
      <c r="BF13" s="50" t="n"/>
      <c r="BG13" s="50" t="n"/>
      <c r="BH13" s="50" t="n"/>
      <c r="BI13" s="50" t="n"/>
      <c r="BJ13" s="50" t="n"/>
      <c r="BK13" s="50" t="n"/>
      <c r="BL13" s="50" t="n"/>
      <c r="BM13" s="50" t="n"/>
      <c r="BN13" s="50" t="n"/>
      <c r="BO13" s="50" t="n"/>
      <c r="BP13" s="50" t="n"/>
      <c r="BQ13" s="50" t="n"/>
      <c r="BR13" s="50" t="n"/>
      <c r="BS13" s="50" t="n"/>
      <c r="BT13" s="50" t="n"/>
      <c r="BU13" s="50" t="n"/>
      <c r="BV13" s="50" t="n"/>
      <c r="BW13" s="50" t="n"/>
      <c r="BX13" s="50" t="n"/>
      <c r="BY13" s="50" t="n"/>
      <c r="BZ13" s="50" t="n"/>
      <c r="CA13" s="50" t="n"/>
      <c r="CB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</row>
    <row r="14">
      <c r="A14" s="47">
        <f>IF(Mitarbeiter!B14="","",Mitarbeiter!A14)</f>
        <v/>
      </c>
      <c r="B14" s="48">
        <f>IF(Mitarbeiter!B14="","",Mitarbeiter!B14)</f>
        <v/>
      </c>
      <c r="C14" s="49">
        <f>IF(Mitarbeiter!B14="","",Mitarbeiter!F14)</f>
        <v/>
      </c>
      <c r="D14" s="25">
        <f>IF(Mitarbeiter!B14="","",Berechnung!AD14)</f>
        <v/>
      </c>
      <c r="E14" s="25">
        <f>IF(Mitarbeiter!B14="","",SUM(G14:DV14))</f>
        <v/>
      </c>
      <c r="G14" s="50" t="n"/>
      <c r="H14" s="50" t="n"/>
      <c r="I14" s="50" t="n"/>
      <c r="J14" s="50" t="n"/>
      <c r="K14" s="50" t="n">
        <v>3</v>
      </c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>
        <v>8</v>
      </c>
      <c r="Y14" s="50" t="n">
        <v>1</v>
      </c>
      <c r="Z14" s="50" t="n"/>
      <c r="AA14" s="50" t="n">
        <v>1</v>
      </c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50" t="n"/>
      <c r="BB14" s="50" t="n"/>
      <c r="BC14" s="50" t="n"/>
      <c r="BD14" s="50" t="n"/>
      <c r="BE14" s="50" t="n"/>
      <c r="BF14" s="50" t="n"/>
      <c r="BG14" s="50" t="n"/>
      <c r="BH14" s="50" t="n"/>
      <c r="BI14" s="50" t="n"/>
      <c r="BJ14" s="50" t="n"/>
      <c r="BK14" s="50" t="n"/>
      <c r="BL14" s="50" t="n"/>
      <c r="BM14" s="50" t="n"/>
      <c r="BN14" s="50" t="n"/>
      <c r="BO14" s="50" t="n"/>
      <c r="BP14" s="50" t="n"/>
      <c r="BQ14" s="50" t="n"/>
      <c r="BR14" s="50" t="n"/>
      <c r="BS14" s="50" t="n"/>
      <c r="BT14" s="50" t="n"/>
      <c r="BU14" s="50" t="n"/>
      <c r="BV14" s="50" t="n"/>
      <c r="BW14" s="50" t="n"/>
      <c r="BX14" s="50" t="n"/>
      <c r="BY14" s="50" t="n"/>
      <c r="BZ14" s="50" t="n"/>
      <c r="CA14" s="50" t="n"/>
      <c r="CB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</row>
    <row r="15">
      <c r="A15" s="47">
        <f>IF(Mitarbeiter!B15="","",Mitarbeiter!A15)</f>
        <v/>
      </c>
      <c r="B15" s="48">
        <f>IF(Mitarbeiter!B15="","",Mitarbeiter!B15)</f>
        <v/>
      </c>
      <c r="C15" s="49">
        <f>IF(Mitarbeiter!B15="","",Mitarbeiter!F15)</f>
        <v/>
      </c>
      <c r="D15" s="25">
        <f>IF(Mitarbeiter!B15="","",Berechnung!AD15)</f>
        <v/>
      </c>
      <c r="E15" s="25">
        <f>IF(Mitarbeiter!B15="","",SUM(G15:DV15))</f>
        <v/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50" t="n"/>
      <c r="BB15" s="50" t="n"/>
      <c r="BC15" s="50" t="n"/>
      <c r="BD15" s="50" t="n"/>
      <c r="BE15" s="50" t="n"/>
      <c r="BF15" s="50" t="n"/>
      <c r="BG15" s="50" t="n"/>
      <c r="BH15" s="50" t="n"/>
      <c r="BI15" s="50" t="n"/>
      <c r="BJ15" s="50" t="n"/>
      <c r="BK15" s="50" t="n"/>
      <c r="BL15" s="50" t="n"/>
      <c r="BM15" s="50" t="n"/>
      <c r="BN15" s="50" t="n"/>
      <c r="BO15" s="50" t="n"/>
      <c r="BP15" s="50" t="n"/>
      <c r="BQ15" s="50" t="n"/>
      <c r="BR15" s="50" t="n"/>
      <c r="BS15" s="50" t="n"/>
      <c r="BT15" s="50" t="n"/>
      <c r="BU15" s="50" t="n"/>
      <c r="BV15" s="50" t="n"/>
      <c r="BW15" s="50" t="n"/>
      <c r="BX15" s="50" t="n"/>
      <c r="BY15" s="50" t="n"/>
      <c r="BZ15" s="50" t="n"/>
      <c r="CA15" s="50" t="n"/>
      <c r="CB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</row>
    <row r="16">
      <c r="A16" s="47">
        <f>IF(Mitarbeiter!B16="","",Mitarbeiter!A16)</f>
        <v/>
      </c>
      <c r="B16" s="48">
        <f>IF(Mitarbeiter!B16="","",Mitarbeiter!B16)</f>
        <v/>
      </c>
      <c r="C16" s="49">
        <f>IF(Mitarbeiter!B16="","",Mitarbeiter!F16)</f>
        <v/>
      </c>
      <c r="D16" s="25">
        <f>IF(Mitarbeiter!B16="","",Berechnung!AD16)</f>
        <v/>
      </c>
      <c r="E16" s="25">
        <f>IF(Mitarbeiter!B16="","",SUM(G16:DV16))</f>
        <v/>
      </c>
      <c r="G16" s="50" t="n"/>
      <c r="H16" s="50" t="n"/>
      <c r="I16" s="50" t="n">
        <v>3</v>
      </c>
      <c r="J16" s="50" t="n">
        <v>1</v>
      </c>
      <c r="K16" s="50" t="n"/>
      <c r="L16" s="50" t="n"/>
      <c r="M16" s="50" t="n"/>
      <c r="N16" s="50" t="n">
        <v>5</v>
      </c>
      <c r="O16" s="50" t="n">
        <v>3</v>
      </c>
      <c r="P16" s="50" t="n"/>
      <c r="Q16" s="50" t="n"/>
      <c r="R16" s="50" t="n"/>
      <c r="S16" s="50" t="n">
        <v>5</v>
      </c>
      <c r="T16" s="50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50" t="n"/>
      <c r="BB16" s="50" t="n"/>
      <c r="BC16" s="50" t="n"/>
      <c r="BD16" s="50" t="n"/>
      <c r="BE16" s="50" t="n"/>
      <c r="BF16" s="50" t="n"/>
      <c r="BG16" s="50" t="n"/>
      <c r="BH16" s="50" t="n"/>
      <c r="BI16" s="50" t="n"/>
      <c r="BJ16" s="50" t="n"/>
      <c r="BK16" s="50" t="n"/>
      <c r="BL16" s="50" t="n"/>
      <c r="BM16" s="50" t="n"/>
      <c r="BN16" s="50" t="n"/>
      <c r="BO16" s="50" t="n"/>
      <c r="BP16" s="50" t="n"/>
      <c r="BQ16" s="50" t="n"/>
      <c r="BR16" s="50" t="n"/>
      <c r="BS16" s="50" t="n"/>
      <c r="BT16" s="50" t="n"/>
      <c r="BU16" s="50" t="n"/>
      <c r="BV16" s="50" t="n"/>
      <c r="BW16" s="50" t="n"/>
      <c r="BX16" s="50" t="n"/>
      <c r="BY16" s="50" t="n"/>
      <c r="BZ16" s="50" t="n"/>
      <c r="CA16" s="50" t="n"/>
      <c r="CB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</row>
    <row r="17">
      <c r="A17" s="47">
        <f>IF(Mitarbeiter!B17="","",Mitarbeiter!A17)</f>
        <v/>
      </c>
      <c r="B17" s="48">
        <f>IF(Mitarbeiter!B17="","",Mitarbeiter!B17)</f>
        <v/>
      </c>
      <c r="C17" s="49">
        <f>IF(Mitarbeiter!B17="","",Mitarbeiter!F17)</f>
        <v/>
      </c>
      <c r="D17" s="25">
        <f>IF(Mitarbeiter!B17="","",Berechnung!AD17)</f>
        <v/>
      </c>
      <c r="E17" s="25">
        <f>IF(Mitarbeiter!B17="","",SUM(G17:DV17))</f>
        <v/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50" t="n"/>
      <c r="BC17" s="50" t="n"/>
      <c r="BD17" s="50" t="n"/>
      <c r="BE17" s="50" t="n"/>
      <c r="BF17" s="50" t="n"/>
      <c r="BG17" s="50" t="n"/>
      <c r="BH17" s="50" t="n"/>
      <c r="BI17" s="50" t="n"/>
      <c r="BJ17" s="50" t="n"/>
      <c r="BK17" s="50" t="n"/>
      <c r="BL17" s="50" t="n"/>
      <c r="BM17" s="50" t="n"/>
      <c r="BN17" s="50" t="n"/>
      <c r="BO17" s="50" t="n"/>
      <c r="BP17" s="50" t="n"/>
      <c r="BQ17" s="50" t="n"/>
      <c r="BR17" s="50" t="n"/>
      <c r="BS17" s="50" t="n"/>
      <c r="BT17" s="50" t="n"/>
      <c r="BU17" s="50" t="n"/>
      <c r="BV17" s="50" t="n"/>
      <c r="BW17" s="50" t="n"/>
      <c r="BX17" s="50" t="n"/>
      <c r="BY17" s="50" t="n"/>
      <c r="BZ17" s="50" t="n"/>
      <c r="CA17" s="50" t="n"/>
      <c r="CB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</row>
    <row r="18">
      <c r="A18" s="47">
        <f>IF(Mitarbeiter!B18="","",Mitarbeiter!A18)</f>
        <v/>
      </c>
      <c r="B18" s="48">
        <f>IF(Mitarbeiter!B18="","",Mitarbeiter!B18)</f>
        <v/>
      </c>
      <c r="C18" s="49">
        <f>IF(Mitarbeiter!B18="","",Mitarbeiter!F18)</f>
        <v/>
      </c>
      <c r="D18" s="25">
        <f>IF(Mitarbeiter!B18="","",Berechnung!AD18)</f>
        <v/>
      </c>
      <c r="E18" s="25">
        <f>IF(Mitarbeiter!B18="","",SUM(G18:DV18))</f>
        <v/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>
        <v>6</v>
      </c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50" t="n"/>
      <c r="BE18" s="50" t="n"/>
      <c r="BF18" s="50" t="n"/>
      <c r="BG18" s="50" t="n"/>
      <c r="BH18" s="50" t="n"/>
      <c r="BI18" s="50" t="n"/>
      <c r="BJ18" s="50" t="n"/>
      <c r="BK18" s="50" t="n"/>
      <c r="BL18" s="50" t="n"/>
      <c r="BM18" s="50" t="n"/>
      <c r="BN18" s="50" t="n"/>
      <c r="BO18" s="50" t="n"/>
      <c r="BP18" s="50" t="n"/>
      <c r="BQ18" s="50" t="n"/>
      <c r="BR18" s="50" t="n"/>
      <c r="BS18" s="50" t="n"/>
      <c r="BT18" s="50" t="n"/>
      <c r="BU18" s="50" t="n"/>
      <c r="BV18" s="50" t="n"/>
      <c r="BW18" s="50" t="n"/>
      <c r="BX18" s="50" t="n"/>
      <c r="BY18" s="50" t="n"/>
      <c r="BZ18" s="50" t="n"/>
      <c r="CA18" s="50" t="n"/>
      <c r="CB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</row>
    <row r="19">
      <c r="A19" s="47">
        <f>IF(Mitarbeiter!B19="","",Mitarbeiter!A19)</f>
        <v/>
      </c>
      <c r="B19" s="48">
        <f>IF(Mitarbeiter!B19="","",Mitarbeiter!B19)</f>
        <v/>
      </c>
      <c r="C19" s="49">
        <f>IF(Mitarbeiter!B19="","",Mitarbeiter!F19)</f>
        <v/>
      </c>
      <c r="D19" s="25">
        <f>IF(Mitarbeiter!B19="","",Berechnung!AD19)</f>
        <v/>
      </c>
      <c r="E19" s="25">
        <f>IF(Mitarbeiter!B19="","",SUM(G19:DV19))</f>
        <v/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50" t="n"/>
      <c r="BB19" s="50" t="n"/>
      <c r="BC19" s="50" t="n"/>
      <c r="BD19" s="50" t="n"/>
      <c r="BE19" s="50" t="n"/>
      <c r="BF19" s="50" t="n"/>
      <c r="BG19" s="50" t="n"/>
      <c r="BH19" s="50" t="n"/>
      <c r="BI19" s="50" t="n"/>
      <c r="BJ19" s="50" t="n"/>
      <c r="BK19" s="50" t="n"/>
      <c r="BL19" s="50" t="n"/>
      <c r="BM19" s="50" t="n"/>
      <c r="BN19" s="50" t="n"/>
      <c r="BO19" s="50" t="n"/>
      <c r="BP19" s="50" t="n"/>
      <c r="BQ19" s="50" t="n"/>
      <c r="BR19" s="50" t="n"/>
      <c r="BS19" s="50" t="n"/>
      <c r="BT19" s="50" t="n"/>
      <c r="BU19" s="50" t="n"/>
      <c r="BV19" s="50" t="n"/>
      <c r="BW19" s="50" t="n"/>
      <c r="BX19" s="50" t="n"/>
      <c r="BY19" s="50" t="n"/>
      <c r="BZ19" s="50" t="n"/>
      <c r="CA19" s="50" t="n"/>
      <c r="CB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</row>
    <row r="20">
      <c r="A20" s="47">
        <f>IF(Mitarbeiter!B20="","",Mitarbeiter!A20)</f>
        <v/>
      </c>
      <c r="B20" s="48">
        <f>IF(Mitarbeiter!B20="","",Mitarbeiter!B20)</f>
        <v/>
      </c>
      <c r="C20" s="49">
        <f>IF(Mitarbeiter!B20="","",Mitarbeiter!F20)</f>
        <v/>
      </c>
      <c r="D20" s="25">
        <f>IF(Mitarbeiter!B20="","",Berechnung!AD20)</f>
        <v/>
      </c>
      <c r="E20" s="25">
        <f>IF(Mitarbeiter!B20="","",SUM(G20:DV20))</f>
        <v/>
      </c>
      <c r="G20" s="50" t="n"/>
      <c r="H20" s="50" t="n">
        <v>3</v>
      </c>
      <c r="I20" s="50" t="n">
        <v>1</v>
      </c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50" t="n"/>
      <c r="BB20" s="50" t="n"/>
      <c r="BC20" s="50" t="n"/>
      <c r="BD20" s="50" t="n"/>
      <c r="BE20" s="50" t="n"/>
      <c r="BF20" s="50" t="n"/>
      <c r="BG20" s="50" t="n"/>
      <c r="BH20" s="50" t="n"/>
      <c r="BI20" s="50" t="n"/>
      <c r="BJ20" s="50" t="n"/>
      <c r="BK20" s="50" t="n"/>
      <c r="BL20" s="50" t="n"/>
      <c r="BM20" s="50" t="n"/>
      <c r="BN20" s="50" t="n"/>
      <c r="BO20" s="50" t="n"/>
      <c r="BP20" s="50" t="n"/>
      <c r="BQ20" s="50" t="n"/>
      <c r="BR20" s="50" t="n"/>
      <c r="BS20" s="50" t="n"/>
      <c r="BT20" s="50" t="n"/>
      <c r="BU20" s="50" t="n"/>
      <c r="BV20" s="50" t="n"/>
      <c r="BW20" s="50" t="n"/>
      <c r="BX20" s="50" t="n"/>
      <c r="BY20" s="50" t="n"/>
      <c r="BZ20" s="50" t="n"/>
      <c r="CA20" s="50" t="n"/>
      <c r="CB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</row>
    <row r="21">
      <c r="A21" s="47">
        <f>IF(Mitarbeiter!B21="","",Mitarbeiter!A21)</f>
        <v/>
      </c>
      <c r="B21" s="48">
        <f>IF(Mitarbeiter!B21="","",Mitarbeiter!B21)</f>
        <v/>
      </c>
      <c r="C21" s="49">
        <f>IF(Mitarbeiter!B21="","",Mitarbeiter!F21)</f>
        <v/>
      </c>
      <c r="D21" s="25">
        <f>IF(Mitarbeiter!B21="","",Berechnung!AD21)</f>
        <v/>
      </c>
      <c r="E21" s="25">
        <f>IF(Mitarbeiter!B21="","",SUM(G21:DV21))</f>
        <v/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  <c r="Z21" s="50" t="n">
        <v>12</v>
      </c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50" t="n"/>
      <c r="BB21" s="50" t="n"/>
      <c r="BC21" s="50" t="n"/>
      <c r="BD21" s="50" t="n"/>
      <c r="BE21" s="50" t="n"/>
      <c r="BF21" s="50" t="n"/>
      <c r="BG21" s="50" t="n"/>
      <c r="BH21" s="50" t="n"/>
      <c r="BI21" s="50" t="n"/>
      <c r="BJ21" s="50" t="n"/>
      <c r="BK21" s="50" t="n"/>
      <c r="BL21" s="50" t="n"/>
      <c r="BM21" s="50" t="n"/>
      <c r="BN21" s="50" t="n"/>
      <c r="BO21" s="50" t="n"/>
      <c r="BP21" s="50" t="n"/>
      <c r="BQ21" s="50" t="n"/>
      <c r="BR21" s="50" t="n"/>
      <c r="BS21" s="50" t="n"/>
      <c r="BT21" s="50" t="n"/>
      <c r="BU21" s="50" t="n"/>
      <c r="BV21" s="50" t="n"/>
      <c r="BW21" s="50" t="n"/>
      <c r="BX21" s="50" t="n"/>
      <c r="BY21" s="50" t="n"/>
      <c r="BZ21" s="50" t="n"/>
      <c r="CA21" s="50" t="n"/>
      <c r="CB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</row>
    <row r="22">
      <c r="A22" s="47">
        <f>IF(Mitarbeiter!B22="","",Mitarbeiter!A22)</f>
        <v/>
      </c>
      <c r="B22" s="48">
        <f>IF(Mitarbeiter!B22="","",Mitarbeiter!B22)</f>
        <v/>
      </c>
      <c r="C22" s="49">
        <f>IF(Mitarbeiter!B22="","",Mitarbeiter!F22)</f>
        <v/>
      </c>
      <c r="D22" s="25">
        <f>IF(Mitarbeiter!B22="","",Berechnung!AD22)</f>
        <v/>
      </c>
      <c r="E22" s="25">
        <f>IF(Mitarbeiter!B22="","",SUM(G22:DV22))</f>
        <v/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50" t="n"/>
      <c r="BE22" s="50" t="n"/>
      <c r="BF22" s="50" t="n"/>
      <c r="BG22" s="50" t="n"/>
      <c r="BH22" s="50" t="n"/>
      <c r="BI22" s="50" t="n"/>
      <c r="BJ22" s="50" t="n"/>
      <c r="BK22" s="50" t="n"/>
      <c r="BL22" s="50" t="n"/>
      <c r="BM22" s="50" t="n"/>
      <c r="BN22" s="50" t="n"/>
      <c r="BO22" s="50" t="n"/>
      <c r="BP22" s="50" t="n"/>
      <c r="BQ22" s="50" t="n"/>
      <c r="BR22" s="50" t="n"/>
      <c r="BS22" s="50" t="n"/>
      <c r="BT22" s="50" t="n"/>
      <c r="BU22" s="50" t="n"/>
      <c r="BV22" s="50" t="n"/>
      <c r="BW22" s="50" t="n"/>
      <c r="BX22" s="50" t="n"/>
      <c r="BY22" s="50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</row>
    <row r="23">
      <c r="A23" s="47">
        <f>IF(Mitarbeiter!B23="","",Mitarbeiter!A23)</f>
        <v/>
      </c>
      <c r="B23" s="48">
        <f>IF(Mitarbeiter!B23="","",Mitarbeiter!B23)</f>
        <v/>
      </c>
      <c r="C23" s="49">
        <f>IF(Mitarbeiter!B23="","",Mitarbeiter!F23)</f>
        <v/>
      </c>
      <c r="D23" s="25">
        <f>IF(Mitarbeiter!B23="","",Berechnung!AD23)</f>
        <v/>
      </c>
      <c r="E23" s="25">
        <f>IF(Mitarbeiter!B23="","",SUM(G23:DV23))</f>
        <v/>
      </c>
      <c r="G23" s="50" t="n">
        <v>7</v>
      </c>
      <c r="H23" s="50" t="n"/>
      <c r="I23" s="50" t="n">
        <v>3</v>
      </c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>
        <v>3</v>
      </c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50" t="n"/>
      <c r="BE23" s="50" t="n"/>
      <c r="BF23" s="50" t="n"/>
      <c r="BG23" s="50" t="n"/>
      <c r="BH23" s="50" t="n"/>
      <c r="BI23" s="50" t="n"/>
      <c r="BJ23" s="50" t="n"/>
      <c r="BK23" s="50" t="n"/>
      <c r="BL23" s="50" t="n"/>
      <c r="BM23" s="50" t="n"/>
      <c r="BN23" s="50" t="n"/>
      <c r="BO23" s="50" t="n"/>
      <c r="BP23" s="50" t="n"/>
      <c r="BQ23" s="50" t="n"/>
      <c r="BR23" s="50" t="n"/>
      <c r="BS23" s="50" t="n"/>
      <c r="BT23" s="50" t="n"/>
      <c r="BU23" s="50" t="n"/>
      <c r="BV23" s="50" t="n"/>
      <c r="BW23" s="50" t="n"/>
      <c r="BX23" s="50" t="n"/>
      <c r="BY23" s="50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</row>
    <row r="24">
      <c r="A24" s="47">
        <f>IF(Mitarbeiter!B24="","",Mitarbeiter!A24)</f>
        <v/>
      </c>
      <c r="B24" s="48">
        <f>IF(Mitarbeiter!B24="","",Mitarbeiter!B24)</f>
        <v/>
      </c>
      <c r="C24" s="49">
        <f>IF(Mitarbeiter!B24="","",Mitarbeiter!F24)</f>
        <v/>
      </c>
      <c r="D24" s="25">
        <f>IF(Mitarbeiter!B24="","",Berechnung!AD24)</f>
        <v/>
      </c>
      <c r="E24" s="25">
        <f>IF(Mitarbeiter!B24="","",SUM(G24:DV24))</f>
        <v/>
      </c>
      <c r="G24" s="50" t="n"/>
      <c r="H24" s="50" t="n"/>
      <c r="I24" s="50" t="n"/>
      <c r="J24" s="50" t="n"/>
      <c r="K24" s="50" t="n"/>
      <c r="L24" s="50" t="n"/>
      <c r="M24" s="50" t="n"/>
      <c r="N24" s="50" t="n">
        <v>3</v>
      </c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>
        <v>2</v>
      </c>
      <c r="AA24" s="50" t="n">
        <v>3</v>
      </c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50" t="n"/>
      <c r="BB24" s="50" t="n"/>
      <c r="BC24" s="50" t="n"/>
      <c r="BD24" s="50" t="n"/>
      <c r="BE24" s="50" t="n"/>
      <c r="BF24" s="50" t="n"/>
      <c r="BG24" s="50" t="n"/>
      <c r="BH24" s="50" t="n"/>
      <c r="BI24" s="50" t="n"/>
      <c r="BJ24" s="50" t="n"/>
      <c r="BK24" s="50" t="n"/>
      <c r="BL24" s="50" t="n"/>
      <c r="BM24" s="50" t="n"/>
      <c r="BN24" s="50" t="n"/>
      <c r="BO24" s="50" t="n"/>
      <c r="BP24" s="50" t="n"/>
      <c r="BQ24" s="50" t="n"/>
      <c r="BR24" s="50" t="n"/>
      <c r="BS24" s="50" t="n"/>
      <c r="BT24" s="50" t="n"/>
      <c r="BU24" s="50" t="n"/>
      <c r="BV24" s="50" t="n"/>
      <c r="BW24" s="50" t="n"/>
      <c r="BX24" s="50" t="n"/>
      <c r="BY24" s="50" t="n"/>
      <c r="BZ24" s="50" t="n"/>
      <c r="CA24" s="50" t="n"/>
      <c r="CB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</row>
    <row r="25">
      <c r="A25" s="47">
        <f>IF(Mitarbeiter!B25="","",Mitarbeiter!A25)</f>
        <v/>
      </c>
      <c r="B25" s="48">
        <f>IF(Mitarbeiter!B25="","",Mitarbeiter!B25)</f>
        <v/>
      </c>
      <c r="C25" s="49">
        <f>IF(Mitarbeiter!B25="","",Mitarbeiter!F25)</f>
        <v/>
      </c>
      <c r="D25" s="25">
        <f>IF(Mitarbeiter!B25="","",Berechnung!AD25)</f>
        <v/>
      </c>
      <c r="E25" s="25">
        <f>IF(Mitarbeiter!B25="","",SUM(G25:DV25))</f>
        <v/>
      </c>
      <c r="G25" s="50" t="n">
        <v>3</v>
      </c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>
        <v>12</v>
      </c>
      <c r="V25" s="50" t="n"/>
      <c r="W25" s="50" t="n"/>
      <c r="X25" s="50" t="n"/>
      <c r="Y25" s="50" t="n"/>
      <c r="Z25" s="50" t="n"/>
      <c r="AA25" s="50" t="n">
        <v>3</v>
      </c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50" t="n"/>
      <c r="BB25" s="50" t="n"/>
      <c r="BC25" s="50" t="n"/>
      <c r="BD25" s="50" t="n"/>
      <c r="BE25" s="50" t="n"/>
      <c r="BF25" s="50" t="n"/>
      <c r="BG25" s="50" t="n"/>
      <c r="BH25" s="50" t="n"/>
      <c r="BI25" s="50" t="n"/>
      <c r="BJ25" s="50" t="n"/>
      <c r="BK25" s="50" t="n"/>
      <c r="BL25" s="50" t="n"/>
      <c r="BM25" s="50" t="n"/>
      <c r="BN25" s="50" t="n"/>
      <c r="BO25" s="50" t="n"/>
      <c r="BP25" s="50" t="n"/>
      <c r="BQ25" s="50" t="n"/>
      <c r="BR25" s="50" t="n"/>
      <c r="BS25" s="50" t="n"/>
      <c r="BT25" s="50" t="n"/>
      <c r="BU25" s="50" t="n"/>
      <c r="BV25" s="50" t="n"/>
      <c r="BW25" s="50" t="n"/>
      <c r="BX25" s="50" t="n"/>
      <c r="BY25" s="50" t="n"/>
      <c r="BZ25" s="50" t="n"/>
      <c r="CA25" s="50" t="n"/>
      <c r="CB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</row>
    <row r="26">
      <c r="A26" s="47">
        <f>IF(Mitarbeiter!B26="","",Mitarbeiter!A26)</f>
        <v/>
      </c>
      <c r="B26" s="48">
        <f>IF(Mitarbeiter!B26="","",Mitarbeiter!B26)</f>
        <v/>
      </c>
      <c r="C26" s="49">
        <f>IF(Mitarbeiter!B26="","",Mitarbeiter!F26)</f>
        <v/>
      </c>
      <c r="D26" s="25">
        <f>IF(Mitarbeiter!B26="","",Berechnung!AD26)</f>
        <v/>
      </c>
      <c r="E26" s="25">
        <f>IF(Mitarbeiter!B26="","",SUM(G26:DV26))</f>
        <v/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>
        <v>12</v>
      </c>
      <c r="T26" s="50" t="n"/>
      <c r="U26" s="50" t="n">
        <v>1</v>
      </c>
      <c r="V26" s="50" t="n"/>
      <c r="W26" s="50" t="n"/>
      <c r="X26" s="50" t="n"/>
      <c r="Y26" s="50" t="n">
        <v>3</v>
      </c>
      <c r="Z26" s="50" t="n">
        <v>7</v>
      </c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50" t="n"/>
      <c r="BE26" s="50" t="n"/>
      <c r="BF26" s="50" t="n"/>
      <c r="BG26" s="50" t="n"/>
      <c r="BH26" s="50" t="n"/>
      <c r="BI26" s="50" t="n"/>
      <c r="BJ26" s="50" t="n"/>
      <c r="BK26" s="50" t="n"/>
      <c r="BL26" s="50" t="n"/>
      <c r="BM26" s="50" t="n"/>
      <c r="BN26" s="50" t="n"/>
      <c r="BO26" s="50" t="n"/>
      <c r="BP26" s="50" t="n"/>
      <c r="BQ26" s="50" t="n"/>
      <c r="BR26" s="50" t="n"/>
      <c r="BS26" s="50" t="n"/>
      <c r="BT26" s="50" t="n"/>
      <c r="BU26" s="50" t="n"/>
      <c r="BV26" s="50" t="n"/>
      <c r="BW26" s="50" t="n"/>
      <c r="BX26" s="50" t="n"/>
      <c r="BY26" s="50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</row>
    <row r="27">
      <c r="A27" s="47">
        <f>IF(Mitarbeiter!B27="","",Mitarbeiter!A27)</f>
        <v/>
      </c>
      <c r="B27" s="48">
        <f>IF(Mitarbeiter!B27="","",Mitarbeiter!B27)</f>
        <v/>
      </c>
      <c r="C27" s="49">
        <f>IF(Mitarbeiter!B27="","",Mitarbeiter!F27)</f>
        <v/>
      </c>
      <c r="D27" s="25">
        <f>IF(Mitarbeiter!B27="","",Berechnung!AD27)</f>
        <v/>
      </c>
      <c r="E27" s="25">
        <f>IF(Mitarbeiter!B27="","",SUM(G27:DV27))</f>
        <v/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  <c r="Z27" s="50" t="n"/>
      <c r="AA27" s="50" t="n">
        <v>1</v>
      </c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50" t="n"/>
      <c r="BB27" s="50" t="n"/>
      <c r="BC27" s="50" t="n"/>
      <c r="BD27" s="50" t="n"/>
      <c r="BE27" s="50" t="n"/>
      <c r="BF27" s="50" t="n"/>
      <c r="BG27" s="50" t="n"/>
      <c r="BH27" s="50" t="n"/>
      <c r="BI27" s="50" t="n"/>
      <c r="BJ27" s="50" t="n"/>
      <c r="BK27" s="50" t="n"/>
      <c r="BL27" s="50" t="n"/>
      <c r="BM27" s="50" t="n"/>
      <c r="BN27" s="50" t="n"/>
      <c r="BO27" s="50" t="n"/>
      <c r="BP27" s="50" t="n"/>
      <c r="BQ27" s="50" t="n"/>
      <c r="BR27" s="50" t="n"/>
      <c r="BS27" s="50" t="n"/>
      <c r="BT27" s="50" t="n"/>
      <c r="BU27" s="50" t="n"/>
      <c r="BV27" s="50" t="n"/>
      <c r="BW27" s="50" t="n"/>
      <c r="BX27" s="50" t="n"/>
      <c r="BY27" s="50" t="n"/>
      <c r="BZ27" s="50" t="n"/>
      <c r="CA27" s="50" t="n"/>
      <c r="CB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</row>
    <row r="28">
      <c r="A28" s="47">
        <f>IF(Mitarbeiter!B28="","",Mitarbeiter!A28)</f>
        <v/>
      </c>
      <c r="B28" s="48">
        <f>IF(Mitarbeiter!B28="","",Mitarbeiter!B28)</f>
        <v/>
      </c>
      <c r="C28" s="49">
        <f>IF(Mitarbeiter!B28="","",Mitarbeiter!F28)</f>
        <v/>
      </c>
      <c r="D28" s="25">
        <f>IF(Mitarbeiter!B28="","",Berechnung!AD28)</f>
        <v/>
      </c>
      <c r="E28" s="25">
        <f>IF(Mitarbeiter!B28="","",SUM(G28:DV28))</f>
        <v/>
      </c>
      <c r="G28" s="50" t="n"/>
      <c r="H28" s="50" t="n"/>
      <c r="I28" s="50" t="n">
        <v>12</v>
      </c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>
        <v>5</v>
      </c>
      <c r="V28" s="50" t="n">
        <v>5</v>
      </c>
      <c r="W28" s="50" t="n">
        <v>7</v>
      </c>
      <c r="X28" s="50" t="n">
        <v>3</v>
      </c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50" t="n"/>
      <c r="BB28" s="50" t="n"/>
      <c r="BC28" s="50" t="n"/>
      <c r="BD28" s="50" t="n"/>
      <c r="BE28" s="50" t="n"/>
      <c r="BF28" s="50" t="n"/>
      <c r="BG28" s="50" t="n"/>
      <c r="BH28" s="50" t="n"/>
      <c r="BI28" s="50" t="n"/>
      <c r="BJ28" s="50" t="n"/>
      <c r="BK28" s="50" t="n"/>
      <c r="BL28" s="50" t="n"/>
      <c r="BM28" s="50" t="n"/>
      <c r="BN28" s="50" t="n"/>
      <c r="BO28" s="50" t="n"/>
      <c r="BP28" s="50" t="n"/>
      <c r="BQ28" s="50" t="n"/>
      <c r="BR28" s="50" t="n"/>
      <c r="BS28" s="50" t="n"/>
      <c r="BT28" s="50" t="n"/>
      <c r="BU28" s="50" t="n"/>
      <c r="BV28" s="50" t="n"/>
      <c r="BW28" s="50" t="n"/>
      <c r="BX28" s="50" t="n"/>
      <c r="BY28" s="50" t="n"/>
      <c r="BZ28" s="50" t="n"/>
      <c r="CA28" s="50" t="n"/>
      <c r="CB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</row>
    <row r="29">
      <c r="A29" s="47">
        <f>IF(Mitarbeiter!B29="","",Mitarbeiter!A29)</f>
        <v/>
      </c>
      <c r="B29" s="48">
        <f>IF(Mitarbeiter!B29="","",Mitarbeiter!B29)</f>
        <v/>
      </c>
      <c r="C29" s="49">
        <f>IF(Mitarbeiter!B29="","",Mitarbeiter!F29)</f>
        <v/>
      </c>
      <c r="D29" s="25">
        <f>IF(Mitarbeiter!B29="","",Berechnung!AD29)</f>
        <v/>
      </c>
      <c r="E29" s="25">
        <f>IF(Mitarbeiter!B29="","",SUM(G29:DV29))</f>
        <v/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>
        <v>2</v>
      </c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50" t="n"/>
      <c r="BE29" s="50" t="n"/>
      <c r="BF29" s="50" t="n"/>
      <c r="BG29" s="50" t="n"/>
      <c r="BH29" s="50" t="n"/>
      <c r="BI29" s="50" t="n"/>
      <c r="BJ29" s="50" t="n"/>
      <c r="BK29" s="50" t="n"/>
      <c r="BL29" s="50" t="n"/>
      <c r="BM29" s="50" t="n"/>
      <c r="BN29" s="50" t="n"/>
      <c r="BO29" s="50" t="n"/>
      <c r="BP29" s="50" t="n"/>
      <c r="BQ29" s="50" t="n"/>
      <c r="BR29" s="50" t="n"/>
      <c r="BS29" s="50" t="n"/>
      <c r="BT29" s="50" t="n"/>
      <c r="BU29" s="50" t="n"/>
      <c r="BV29" s="50" t="n"/>
      <c r="BW29" s="50" t="n"/>
      <c r="BX29" s="50" t="n"/>
      <c r="BY29" s="50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</row>
    <row r="30">
      <c r="A30" s="47">
        <f>IF(Mitarbeiter!B30="","",Mitarbeiter!A30)</f>
        <v/>
      </c>
      <c r="B30" s="48">
        <f>IF(Mitarbeiter!B30="","",Mitarbeiter!B30)</f>
        <v/>
      </c>
      <c r="C30" s="49">
        <f>IF(Mitarbeiter!B30="","",Mitarbeiter!F30)</f>
        <v/>
      </c>
      <c r="D30" s="25">
        <f>IF(Mitarbeiter!B30="","",Berechnung!AD30)</f>
        <v/>
      </c>
      <c r="E30" s="25">
        <f>IF(Mitarbeiter!B30="","",SUM(G30:DV30))</f>
        <v/>
      </c>
      <c r="G30" s="50" t="n"/>
      <c r="H30" s="50" t="n">
        <v>2</v>
      </c>
      <c r="I30" s="50" t="n"/>
      <c r="J30" s="50" t="n"/>
      <c r="K30" s="50" t="n"/>
      <c r="L30" s="50" t="n"/>
      <c r="M30" s="50" t="n"/>
      <c r="N30" s="50" t="n">
        <v>2</v>
      </c>
      <c r="O30" s="50" t="n"/>
      <c r="P30" s="50" t="n"/>
      <c r="Q30" s="50" t="n"/>
      <c r="R30" s="50" t="n"/>
      <c r="S30" s="50" t="n"/>
      <c r="T30" s="50" t="n">
        <v>5</v>
      </c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50" t="n"/>
      <c r="BE30" s="50" t="n"/>
      <c r="BF30" s="50" t="n"/>
      <c r="BG30" s="50" t="n"/>
      <c r="BH30" s="50" t="n"/>
      <c r="BI30" s="50" t="n"/>
      <c r="BJ30" s="50" t="n"/>
      <c r="BK30" s="50" t="n"/>
      <c r="BL30" s="50" t="n"/>
      <c r="BM30" s="50" t="n"/>
      <c r="BN30" s="50" t="n"/>
      <c r="BO30" s="50" t="n"/>
      <c r="BP30" s="50" t="n"/>
      <c r="BQ30" s="50" t="n"/>
      <c r="BR30" s="50" t="n"/>
      <c r="BS30" s="50" t="n"/>
      <c r="BT30" s="50" t="n"/>
      <c r="BU30" s="50" t="n"/>
      <c r="BV30" s="50" t="n"/>
      <c r="BW30" s="50" t="n"/>
      <c r="BX30" s="50" t="n"/>
      <c r="BY30" s="50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</row>
    <row r="31">
      <c r="A31" s="47">
        <f>IF(Mitarbeiter!B31="","",Mitarbeiter!A31)</f>
        <v/>
      </c>
      <c r="B31" s="48">
        <f>IF(Mitarbeiter!B31="","",Mitarbeiter!B31)</f>
        <v/>
      </c>
      <c r="C31" s="49">
        <f>IF(Mitarbeiter!B31="","",Mitarbeiter!F31)</f>
        <v/>
      </c>
      <c r="D31" s="25">
        <f>IF(Mitarbeiter!B31="","",Berechnung!AD31)</f>
        <v/>
      </c>
      <c r="E31" s="25">
        <f>IF(Mitarbeiter!B31="","",SUM(G31:DV31))</f>
        <v/>
      </c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>
        <v>5</v>
      </c>
      <c r="W31" s="50" t="n"/>
      <c r="X31" s="50" t="n"/>
      <c r="Y31" s="50" t="n"/>
      <c r="Z31" s="50" t="n">
        <v>4</v>
      </c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50" t="n"/>
      <c r="BE31" s="50" t="n"/>
      <c r="BF31" s="50" t="n"/>
      <c r="BG31" s="50" t="n"/>
      <c r="BH31" s="50" t="n"/>
      <c r="BI31" s="50" t="n"/>
      <c r="BJ31" s="50" t="n"/>
      <c r="BK31" s="50" t="n"/>
      <c r="BL31" s="50" t="n"/>
      <c r="BM31" s="50" t="n"/>
      <c r="BN31" s="50" t="n"/>
      <c r="BO31" s="50" t="n"/>
      <c r="BP31" s="50" t="n"/>
      <c r="BQ31" s="50" t="n"/>
      <c r="BR31" s="50" t="n"/>
      <c r="BS31" s="50" t="n"/>
      <c r="BT31" s="50" t="n"/>
      <c r="BU31" s="50" t="n"/>
      <c r="BV31" s="50" t="n"/>
      <c r="BW31" s="50" t="n"/>
      <c r="BX31" s="50" t="n"/>
      <c r="BY31" s="50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</row>
    <row r="32">
      <c r="A32" s="47">
        <f>IF(Mitarbeiter!B32="","",Mitarbeiter!A32)</f>
        <v/>
      </c>
      <c r="B32" s="48">
        <f>IF(Mitarbeiter!B32="","",Mitarbeiter!B32)</f>
        <v/>
      </c>
      <c r="C32" s="49">
        <f>IF(Mitarbeiter!B32="","",Mitarbeiter!F32)</f>
        <v/>
      </c>
      <c r="D32" s="25">
        <f>IF(Mitarbeiter!B32="","",Berechnung!AD32)</f>
        <v/>
      </c>
      <c r="E32" s="25">
        <f>IF(Mitarbeiter!B32="","",SUM(G32:DV32))</f>
        <v/>
      </c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50" t="n"/>
      <c r="BB32" s="50" t="n"/>
      <c r="BC32" s="50" t="n"/>
      <c r="BD32" s="50" t="n"/>
      <c r="BE32" s="50" t="n"/>
      <c r="BF32" s="50" t="n"/>
      <c r="BG32" s="50" t="n"/>
      <c r="BH32" s="50" t="n"/>
      <c r="BI32" s="50" t="n"/>
      <c r="BJ32" s="50" t="n"/>
      <c r="BK32" s="50" t="n"/>
      <c r="BL32" s="50" t="n"/>
      <c r="BM32" s="50" t="n"/>
      <c r="BN32" s="50" t="n"/>
      <c r="BO32" s="50" t="n"/>
      <c r="BP32" s="50" t="n"/>
      <c r="BQ32" s="50" t="n"/>
      <c r="BR32" s="50" t="n"/>
      <c r="BS32" s="50" t="n"/>
      <c r="BT32" s="50" t="n"/>
      <c r="BU32" s="50" t="n"/>
      <c r="BV32" s="50" t="n"/>
      <c r="BW32" s="50" t="n"/>
      <c r="BX32" s="50" t="n"/>
      <c r="BY32" s="50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</row>
    <row r="33">
      <c r="A33" s="47">
        <f>IF(Mitarbeiter!B33="","",Mitarbeiter!A33)</f>
        <v/>
      </c>
      <c r="B33" s="48">
        <f>IF(Mitarbeiter!B33="","",Mitarbeiter!B33)</f>
        <v/>
      </c>
      <c r="C33" s="49">
        <f>IF(Mitarbeiter!B33="","",Mitarbeiter!F33)</f>
        <v/>
      </c>
      <c r="D33" s="25">
        <f>IF(Mitarbeiter!B33="","",Berechnung!AD33)</f>
        <v/>
      </c>
      <c r="E33" s="25">
        <f>IF(Mitarbeiter!B33="","",SUM(G33:DV33))</f>
        <v/>
      </c>
      <c r="G33" s="50" t="n"/>
      <c r="H33" s="50" t="n"/>
      <c r="I33" s="50" t="n"/>
      <c r="J33" s="50" t="n"/>
      <c r="K33" s="50" t="n">
        <v>7</v>
      </c>
      <c r="L33" s="50" t="n"/>
      <c r="M33" s="50" t="n">
        <v>13</v>
      </c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>
        <v>7</v>
      </c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50" t="n"/>
      <c r="BE33" s="50" t="n"/>
      <c r="BF33" s="50" t="n"/>
      <c r="BG33" s="50" t="n"/>
      <c r="BH33" s="50" t="n"/>
      <c r="BI33" s="50" t="n"/>
      <c r="BJ33" s="50" t="n"/>
      <c r="BK33" s="50" t="n"/>
      <c r="BL33" s="50" t="n"/>
      <c r="BM33" s="50" t="n"/>
      <c r="BN33" s="50" t="n"/>
      <c r="BO33" s="50" t="n"/>
      <c r="BP33" s="50" t="n"/>
      <c r="BQ33" s="50" t="n"/>
      <c r="BR33" s="50" t="n"/>
      <c r="BS33" s="50" t="n"/>
      <c r="BT33" s="50" t="n"/>
      <c r="BU33" s="50" t="n"/>
      <c r="BV33" s="50" t="n"/>
      <c r="BW33" s="50" t="n"/>
      <c r="BX33" s="50" t="n"/>
      <c r="BY33" s="50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</row>
    <row r="34">
      <c r="A34" s="47">
        <f>IF(Mitarbeiter!B34="","",Mitarbeiter!A34)</f>
        <v/>
      </c>
      <c r="B34" s="48">
        <f>IF(Mitarbeiter!B34="","",Mitarbeiter!B34)</f>
        <v/>
      </c>
      <c r="C34" s="49">
        <f>IF(Mitarbeiter!B34="","",Mitarbeiter!F34)</f>
        <v/>
      </c>
      <c r="D34" s="25">
        <f>IF(Mitarbeiter!B34="","",Berechnung!AD34)</f>
        <v/>
      </c>
      <c r="E34" s="25">
        <f>IF(Mitarbeiter!B34="","",SUM(G34:DV34))</f>
        <v/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50" t="n"/>
      <c r="BC34" s="50" t="n"/>
      <c r="BD34" s="50" t="n"/>
      <c r="BE34" s="50" t="n"/>
      <c r="BF34" s="50" t="n"/>
      <c r="BG34" s="50" t="n"/>
      <c r="BH34" s="50" t="n"/>
      <c r="BI34" s="50" t="n"/>
      <c r="BJ34" s="50" t="n"/>
      <c r="BK34" s="50" t="n"/>
      <c r="BL34" s="50" t="n"/>
      <c r="BM34" s="50" t="n"/>
      <c r="BN34" s="50" t="n"/>
      <c r="BO34" s="50" t="n"/>
      <c r="BP34" s="50" t="n"/>
      <c r="BQ34" s="50" t="n"/>
      <c r="BR34" s="50" t="n"/>
      <c r="BS34" s="50" t="n"/>
      <c r="BT34" s="50" t="n"/>
      <c r="BU34" s="50" t="n"/>
      <c r="BV34" s="50" t="n"/>
      <c r="BW34" s="50" t="n"/>
      <c r="BX34" s="50" t="n"/>
      <c r="BY34" s="50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</row>
    <row r="35">
      <c r="A35" s="47">
        <f>IF(Mitarbeiter!B35="","",Mitarbeiter!A35)</f>
        <v/>
      </c>
      <c r="B35" s="48">
        <f>IF(Mitarbeiter!B35="","",Mitarbeiter!B35)</f>
        <v/>
      </c>
      <c r="C35" s="49">
        <f>IF(Mitarbeiter!B35="","",Mitarbeiter!F35)</f>
        <v/>
      </c>
      <c r="D35" s="25">
        <f>IF(Mitarbeiter!B35="","",Berechnung!AD35)</f>
        <v/>
      </c>
      <c r="E35" s="25">
        <f>IF(Mitarbeiter!B35="","",SUM(G35:DV35))</f>
        <v/>
      </c>
      <c r="G35" s="50" t="n">
        <v>7</v>
      </c>
      <c r="H35" s="50" t="n"/>
      <c r="I35" s="50" t="n">
        <v>12</v>
      </c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>
        <v>5</v>
      </c>
      <c r="X35" s="50" t="n">
        <v>12</v>
      </c>
      <c r="Y35" s="50" t="n">
        <v>1</v>
      </c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50" t="n"/>
      <c r="BB35" s="50" t="n"/>
      <c r="BC35" s="50" t="n"/>
      <c r="BD35" s="50" t="n"/>
      <c r="BE35" s="50" t="n"/>
      <c r="BF35" s="50" t="n"/>
      <c r="BG35" s="50" t="n"/>
      <c r="BH35" s="50" t="n"/>
      <c r="BI35" s="50" t="n"/>
      <c r="BJ35" s="50" t="n"/>
      <c r="BK35" s="50" t="n"/>
      <c r="BL35" s="50" t="n"/>
      <c r="BM35" s="50" t="n"/>
      <c r="BN35" s="50" t="n"/>
      <c r="BO35" s="50" t="n"/>
      <c r="BP35" s="50" t="n"/>
      <c r="BQ35" s="50" t="n"/>
      <c r="BR35" s="50" t="n"/>
      <c r="BS35" s="50" t="n"/>
      <c r="BT35" s="50" t="n"/>
      <c r="BU35" s="50" t="n"/>
      <c r="BV35" s="50" t="n"/>
      <c r="BW35" s="50" t="n"/>
      <c r="BX35" s="50" t="n"/>
      <c r="BY35" s="50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</row>
    <row r="36">
      <c r="A36" s="47">
        <f>IF(Mitarbeiter!B36="","",Mitarbeiter!A36)</f>
        <v/>
      </c>
      <c r="B36" s="48">
        <f>IF(Mitarbeiter!B36="","",Mitarbeiter!B36)</f>
        <v/>
      </c>
      <c r="C36" s="49">
        <f>IF(Mitarbeiter!B36="","",Mitarbeiter!F36)</f>
        <v/>
      </c>
      <c r="D36" s="25">
        <f>IF(Mitarbeiter!B36="","",Berechnung!AD36)</f>
        <v/>
      </c>
      <c r="E36" s="25">
        <f>IF(Mitarbeiter!B36="","",SUM(G36:DV36))</f>
        <v/>
      </c>
      <c r="G36" s="50" t="n"/>
      <c r="H36" s="50" t="n"/>
      <c r="I36" s="50" t="n">
        <v>5</v>
      </c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>
        <v>7</v>
      </c>
      <c r="X36" s="50" t="n">
        <v>3</v>
      </c>
      <c r="Y36" s="50" t="n"/>
      <c r="Z36" s="50" t="n"/>
      <c r="AA36" s="50" t="n">
        <v>3</v>
      </c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50" t="n"/>
      <c r="BB36" s="50" t="n"/>
      <c r="BC36" s="50" t="n"/>
      <c r="BD36" s="50" t="n"/>
      <c r="BE36" s="50" t="n"/>
      <c r="BF36" s="50" t="n"/>
      <c r="BG36" s="50" t="n"/>
      <c r="BH36" s="50" t="n"/>
      <c r="BI36" s="50" t="n"/>
      <c r="BJ36" s="50" t="n"/>
      <c r="BK36" s="50" t="n"/>
      <c r="BL36" s="50" t="n"/>
      <c r="BM36" s="50" t="n"/>
      <c r="BN36" s="50" t="n"/>
      <c r="BO36" s="50" t="n"/>
      <c r="BP36" s="50" t="n"/>
      <c r="BQ36" s="50" t="n"/>
      <c r="BR36" s="50" t="n"/>
      <c r="BS36" s="50" t="n"/>
      <c r="BT36" s="50" t="n"/>
      <c r="BU36" s="50" t="n"/>
      <c r="BV36" s="50" t="n"/>
      <c r="BW36" s="50" t="n"/>
      <c r="BX36" s="50" t="n"/>
      <c r="BY36" s="50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</row>
    <row r="37">
      <c r="A37" s="47">
        <f>IF(Mitarbeiter!B37="","",Mitarbeiter!A37)</f>
        <v/>
      </c>
      <c r="B37" s="48">
        <f>IF(Mitarbeiter!B37="","",Mitarbeiter!B37)</f>
        <v/>
      </c>
      <c r="C37" s="49">
        <f>IF(Mitarbeiter!B37="","",Mitarbeiter!F37)</f>
        <v/>
      </c>
      <c r="D37" s="25">
        <f>IF(Mitarbeiter!B37="","",Berechnung!AD37)</f>
        <v/>
      </c>
      <c r="E37" s="25">
        <f>IF(Mitarbeiter!B37="","",SUM(G37:DV37))</f>
        <v/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50" t="n"/>
      <c r="BB37" s="50" t="n"/>
      <c r="BC37" s="50" t="n"/>
      <c r="BD37" s="50" t="n"/>
      <c r="BE37" s="50" t="n"/>
      <c r="BF37" s="50" t="n"/>
      <c r="BG37" s="50" t="n"/>
      <c r="BH37" s="50" t="n"/>
      <c r="BI37" s="50" t="n"/>
      <c r="BJ37" s="50" t="n"/>
      <c r="BK37" s="50" t="n"/>
      <c r="BL37" s="50" t="n"/>
      <c r="BM37" s="50" t="n"/>
      <c r="BN37" s="50" t="n"/>
      <c r="BO37" s="50" t="n"/>
      <c r="BP37" s="50" t="n"/>
      <c r="BQ37" s="50" t="n"/>
      <c r="BR37" s="50" t="n"/>
      <c r="BS37" s="50" t="n"/>
      <c r="BT37" s="50" t="n"/>
      <c r="BU37" s="50" t="n"/>
      <c r="BV37" s="50" t="n"/>
      <c r="BW37" s="50" t="n"/>
      <c r="BX37" s="50" t="n"/>
      <c r="BY37" s="50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</row>
    <row r="38">
      <c r="A38" s="47">
        <f>IF(Mitarbeiter!B38="","",Mitarbeiter!A38)</f>
        <v/>
      </c>
      <c r="B38" s="48">
        <f>IF(Mitarbeiter!B38="","",Mitarbeiter!B38)</f>
        <v/>
      </c>
      <c r="C38" s="49">
        <f>IF(Mitarbeiter!B38="","",Mitarbeiter!F38)</f>
        <v/>
      </c>
      <c r="D38" s="25">
        <f>IF(Mitarbeiter!B38="","",Berechnung!AD38)</f>
        <v/>
      </c>
      <c r="E38" s="25">
        <f>IF(Mitarbeiter!B38="","",SUM(G38:DV38))</f>
        <v/>
      </c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50" t="n"/>
      <c r="BB38" s="50" t="n"/>
      <c r="BC38" s="50" t="n"/>
      <c r="BD38" s="50" t="n"/>
      <c r="BE38" s="50" t="n"/>
      <c r="BF38" s="50" t="n"/>
      <c r="BG38" s="50" t="n"/>
      <c r="BH38" s="50" t="n"/>
      <c r="BI38" s="50" t="n"/>
      <c r="BJ38" s="50" t="n"/>
      <c r="BK38" s="50" t="n"/>
      <c r="BL38" s="50" t="n"/>
      <c r="BM38" s="50" t="n"/>
      <c r="BN38" s="50" t="n"/>
      <c r="BO38" s="50" t="n"/>
      <c r="BP38" s="50" t="n"/>
      <c r="BQ38" s="50" t="n"/>
      <c r="BR38" s="50" t="n"/>
      <c r="BS38" s="50" t="n"/>
      <c r="BT38" s="50" t="n"/>
      <c r="BU38" s="50" t="n"/>
      <c r="BV38" s="50" t="n"/>
      <c r="BW38" s="50" t="n"/>
      <c r="BX38" s="50" t="n"/>
      <c r="BY38" s="50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</row>
    <row r="39">
      <c r="A39" s="47">
        <f>IF(Mitarbeiter!B39="","",Mitarbeiter!A39)</f>
        <v/>
      </c>
      <c r="B39" s="48">
        <f>IF(Mitarbeiter!B39="","",Mitarbeiter!B39)</f>
        <v/>
      </c>
      <c r="C39" s="49">
        <f>IF(Mitarbeiter!B39="","",Mitarbeiter!F39)</f>
        <v/>
      </c>
      <c r="D39" s="25">
        <f>IF(Mitarbeiter!B39="","",Berechnung!AD39)</f>
        <v/>
      </c>
      <c r="E39" s="25">
        <f>IF(Mitarbeiter!B39="","",SUM(G39:DV39))</f>
        <v/>
      </c>
      <c r="G39" s="50" t="n"/>
      <c r="H39" s="50" t="n"/>
      <c r="I39" s="50" t="n">
        <v>12</v>
      </c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>
        <v>5</v>
      </c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50" t="n"/>
      <c r="BE39" s="50" t="n"/>
      <c r="BF39" s="50" t="n"/>
      <c r="BG39" s="50" t="n"/>
      <c r="BH39" s="50" t="n"/>
      <c r="BI39" s="50" t="n"/>
      <c r="BJ39" s="50" t="n"/>
      <c r="BK39" s="50" t="n"/>
      <c r="BL39" s="50" t="n"/>
      <c r="BM39" s="50" t="n"/>
      <c r="BN39" s="50" t="n"/>
      <c r="BO39" s="50" t="n"/>
      <c r="BP39" s="50" t="n"/>
      <c r="BQ39" s="50" t="n"/>
      <c r="BR39" s="50" t="n"/>
      <c r="BS39" s="50" t="n"/>
      <c r="BT39" s="50" t="n"/>
      <c r="BU39" s="50" t="n"/>
      <c r="BV39" s="50" t="n"/>
      <c r="BW39" s="50" t="n"/>
      <c r="BX39" s="50" t="n"/>
      <c r="BY39" s="50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</row>
    <row r="40">
      <c r="A40" s="47">
        <f>IF(Mitarbeiter!B40="","",Mitarbeiter!A40)</f>
        <v/>
      </c>
      <c r="B40" s="48">
        <f>IF(Mitarbeiter!B40="","",Mitarbeiter!B40)</f>
        <v/>
      </c>
      <c r="C40" s="49">
        <f>IF(Mitarbeiter!B40="","",Mitarbeiter!F40)</f>
        <v/>
      </c>
      <c r="D40" s="25">
        <f>IF(Mitarbeiter!B40="","",Berechnung!AD40)</f>
        <v/>
      </c>
      <c r="E40" s="25">
        <f>IF(Mitarbeiter!B40="","",SUM(G40:DV40))</f>
        <v/>
      </c>
      <c r="G40" s="50" t="n"/>
      <c r="H40" s="50" t="n"/>
      <c r="I40" s="50" t="n"/>
      <c r="J40" s="50" t="n"/>
      <c r="K40" s="50" t="n"/>
      <c r="L40" s="50" t="n"/>
      <c r="M40" s="50" t="n"/>
      <c r="N40" s="50" t="n">
        <v>1</v>
      </c>
      <c r="O40" s="50" t="n"/>
      <c r="P40" s="50" t="n"/>
      <c r="Q40" s="50" t="n"/>
      <c r="R40" s="50" t="n"/>
      <c r="S40" s="50" t="n"/>
      <c r="T40" s="50" t="n"/>
      <c r="U40" s="50" t="n">
        <v>3</v>
      </c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50" t="n"/>
      <c r="BE40" s="50" t="n"/>
      <c r="BF40" s="50" t="n"/>
      <c r="BG40" s="50" t="n"/>
      <c r="BH40" s="50" t="n"/>
      <c r="BI40" s="50" t="n"/>
      <c r="BJ40" s="50" t="n"/>
      <c r="BK40" s="50" t="n"/>
      <c r="BL40" s="50" t="n"/>
      <c r="BM40" s="50" t="n"/>
      <c r="BN40" s="50" t="n"/>
      <c r="BO40" s="50" t="n"/>
      <c r="BP40" s="50" t="n"/>
      <c r="BQ40" s="50" t="n"/>
      <c r="BR40" s="50" t="n"/>
      <c r="BS40" s="50" t="n"/>
      <c r="BT40" s="50" t="n"/>
      <c r="BU40" s="50" t="n"/>
      <c r="BV40" s="50" t="n"/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</row>
    <row r="41">
      <c r="A41" s="47">
        <f>IF(Mitarbeiter!B41="","",Mitarbeiter!A41)</f>
        <v/>
      </c>
      <c r="B41" s="48">
        <f>IF(Mitarbeiter!B41="","",Mitarbeiter!B41)</f>
        <v/>
      </c>
      <c r="C41" s="49">
        <f>IF(Mitarbeiter!B41="","",Mitarbeiter!F41)</f>
        <v/>
      </c>
      <c r="D41" s="25">
        <f>IF(Mitarbeiter!B41="","",Berechnung!AD41)</f>
        <v/>
      </c>
      <c r="E41" s="25">
        <f>IF(Mitarbeiter!B41="","",SUM(G41:DV41))</f>
        <v/>
      </c>
      <c r="G41" s="50" t="n"/>
      <c r="H41" s="50" t="n"/>
      <c r="I41" s="50" t="n"/>
      <c r="J41" s="50" t="n">
        <v>3</v>
      </c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>
        <v>2</v>
      </c>
      <c r="U41" s="50" t="n">
        <v>2</v>
      </c>
      <c r="V41" s="50" t="n"/>
      <c r="W41" s="50" t="n"/>
      <c r="X41" s="50" t="n"/>
      <c r="Y41" s="50" t="n"/>
      <c r="Z41" s="50" t="n"/>
      <c r="AA41" s="50" t="n">
        <v>1</v>
      </c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50" t="n"/>
      <c r="BB41" s="50" t="n"/>
      <c r="BC41" s="50" t="n"/>
      <c r="BD41" s="50" t="n"/>
      <c r="BE41" s="50" t="n"/>
      <c r="BF41" s="50" t="n"/>
      <c r="BG41" s="50" t="n"/>
      <c r="BH41" s="50" t="n"/>
      <c r="BI41" s="50" t="n"/>
      <c r="BJ41" s="50" t="n"/>
      <c r="BK41" s="50" t="n"/>
      <c r="BL41" s="50" t="n"/>
      <c r="BM41" s="50" t="n"/>
      <c r="BN41" s="50" t="n"/>
      <c r="BO41" s="50" t="n"/>
      <c r="BP41" s="50" t="n"/>
      <c r="BQ41" s="50" t="n"/>
      <c r="BR41" s="50" t="n"/>
      <c r="BS41" s="50" t="n"/>
      <c r="BT41" s="50" t="n"/>
      <c r="BU41" s="50" t="n"/>
      <c r="BV41" s="50" t="n"/>
      <c r="BW41" s="50" t="n"/>
      <c r="BX41" s="50" t="n"/>
      <c r="BY41" s="50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</row>
    <row r="42">
      <c r="A42" s="47">
        <f>IF(Mitarbeiter!B42="","",Mitarbeiter!A42)</f>
        <v/>
      </c>
      <c r="B42" s="48">
        <f>IF(Mitarbeiter!B42="","",Mitarbeiter!B42)</f>
        <v/>
      </c>
      <c r="C42" s="49">
        <f>IF(Mitarbeiter!B42="","",Mitarbeiter!F42)</f>
        <v/>
      </c>
      <c r="D42" s="25">
        <f>IF(Mitarbeiter!B42="","",Berechnung!AD42)</f>
        <v/>
      </c>
      <c r="E42" s="25">
        <f>IF(Mitarbeiter!B42="","",SUM(G42:DV42))</f>
        <v/>
      </c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>
        <v>1</v>
      </c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50" t="n"/>
      <c r="BE42" s="50" t="n"/>
      <c r="BF42" s="50" t="n"/>
      <c r="BG42" s="50" t="n"/>
      <c r="BH42" s="50" t="n"/>
      <c r="BI42" s="50" t="n"/>
      <c r="BJ42" s="50" t="n"/>
      <c r="BK42" s="50" t="n"/>
      <c r="BL42" s="50" t="n"/>
      <c r="BM42" s="50" t="n"/>
      <c r="BN42" s="50" t="n"/>
      <c r="BO42" s="50" t="n"/>
      <c r="BP42" s="50" t="n"/>
      <c r="BQ42" s="50" t="n"/>
      <c r="BR42" s="50" t="n"/>
      <c r="BS42" s="50" t="n"/>
      <c r="BT42" s="50" t="n"/>
      <c r="BU42" s="50" t="n"/>
      <c r="BV42" s="50" t="n"/>
      <c r="BW42" s="50" t="n"/>
      <c r="BX42" s="50" t="n"/>
      <c r="BY42" s="50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</row>
    <row r="43">
      <c r="A43" s="47">
        <f>IF(Mitarbeiter!B43="","",Mitarbeiter!A43)</f>
        <v/>
      </c>
      <c r="B43" s="48">
        <f>IF(Mitarbeiter!B43="","",Mitarbeiter!B43)</f>
        <v/>
      </c>
      <c r="C43" s="49">
        <f>IF(Mitarbeiter!B43="","",Mitarbeiter!F43)</f>
        <v/>
      </c>
      <c r="D43" s="25">
        <f>IF(Mitarbeiter!B43="","",Berechnung!AD43)</f>
        <v/>
      </c>
      <c r="E43" s="25">
        <f>IF(Mitarbeiter!B43="","",SUM(G43:DV43))</f>
        <v/>
      </c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</row>
    <row r="44">
      <c r="A44" s="47">
        <f>IF(Mitarbeiter!B44="","",Mitarbeiter!A44)</f>
        <v/>
      </c>
      <c r="B44" s="48">
        <f>IF(Mitarbeiter!B44="","",Mitarbeiter!B44)</f>
        <v/>
      </c>
      <c r="C44" s="49">
        <f>IF(Mitarbeiter!B44="","",Mitarbeiter!F44)</f>
        <v/>
      </c>
      <c r="D44" s="25">
        <f>IF(Mitarbeiter!B44="","",Berechnung!AD44)</f>
        <v/>
      </c>
      <c r="E44" s="25">
        <f>IF(Mitarbeiter!B44="","",SUM(G44:DV44))</f>
        <v/>
      </c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50" t="n"/>
      <c r="BE44" s="50" t="n"/>
      <c r="BF44" s="50" t="n"/>
      <c r="BG44" s="50" t="n"/>
      <c r="BH44" s="50" t="n"/>
      <c r="BI44" s="50" t="n"/>
      <c r="BJ44" s="50" t="n"/>
      <c r="BK44" s="50" t="n"/>
      <c r="BL44" s="50" t="n"/>
      <c r="BM44" s="50" t="n"/>
      <c r="BN44" s="50" t="n"/>
      <c r="BO44" s="50" t="n"/>
      <c r="BP44" s="50" t="n"/>
      <c r="BQ44" s="50" t="n"/>
      <c r="BR44" s="50" t="n"/>
      <c r="BS44" s="50" t="n"/>
      <c r="BT44" s="50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</row>
    <row r="45">
      <c r="A45" s="47">
        <f>IF(Mitarbeiter!B45="","",Mitarbeiter!A45)</f>
        <v/>
      </c>
      <c r="B45" s="48">
        <f>IF(Mitarbeiter!B45="","",Mitarbeiter!B45)</f>
        <v/>
      </c>
      <c r="C45" s="49">
        <f>IF(Mitarbeiter!B45="","",Mitarbeiter!F45)</f>
        <v/>
      </c>
      <c r="D45" s="25">
        <f>IF(Mitarbeiter!B45="","",Berechnung!AD45)</f>
        <v/>
      </c>
      <c r="E45" s="25">
        <f>IF(Mitarbeiter!B45="","",SUM(G45:DV45))</f>
        <v/>
      </c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>
        <v>3</v>
      </c>
      <c r="P45" s="50" t="n"/>
      <c r="Q45" s="50" t="n"/>
      <c r="R45" s="50" t="n"/>
      <c r="S45" s="50" t="n">
        <v>12</v>
      </c>
      <c r="T45" s="50" t="n"/>
      <c r="U45" s="50" t="n">
        <v>5</v>
      </c>
      <c r="V45" s="50" t="n"/>
      <c r="W45" s="50" t="n"/>
      <c r="X45" s="50" t="n"/>
      <c r="Y45" s="50" t="n">
        <v>1</v>
      </c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50" t="n"/>
      <c r="BE45" s="50" t="n"/>
      <c r="BF45" s="50" t="n"/>
      <c r="BG45" s="50" t="n"/>
      <c r="BH45" s="50" t="n"/>
      <c r="BI45" s="50" t="n"/>
      <c r="BJ45" s="50" t="n"/>
      <c r="BK45" s="50" t="n"/>
      <c r="BL45" s="50" t="n"/>
      <c r="BM45" s="50" t="n"/>
      <c r="BN45" s="50" t="n"/>
      <c r="BO45" s="50" t="n"/>
      <c r="BP45" s="50" t="n"/>
      <c r="BQ45" s="50" t="n"/>
      <c r="BR45" s="50" t="n"/>
      <c r="BS45" s="50" t="n"/>
      <c r="BT45" s="50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</row>
    <row r="46">
      <c r="A46" s="47">
        <f>IF(Mitarbeiter!B46="","",Mitarbeiter!A46)</f>
        <v/>
      </c>
      <c r="B46" s="48">
        <f>IF(Mitarbeiter!B46="","",Mitarbeiter!B46)</f>
        <v/>
      </c>
      <c r="C46" s="49">
        <f>IF(Mitarbeiter!B46="","",Mitarbeiter!F46)</f>
        <v/>
      </c>
      <c r="D46" s="25">
        <f>IF(Mitarbeiter!B46="","",Berechnung!AD46)</f>
        <v/>
      </c>
      <c r="E46" s="25">
        <f>IF(Mitarbeiter!B46="","",SUM(G46:DV46))</f>
        <v/>
      </c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</row>
    <row r="47">
      <c r="A47" s="47">
        <f>IF(Mitarbeiter!B47="","",Mitarbeiter!A47)</f>
        <v/>
      </c>
      <c r="B47" s="48">
        <f>IF(Mitarbeiter!B47="","",Mitarbeiter!B47)</f>
        <v/>
      </c>
      <c r="C47" s="49">
        <f>IF(Mitarbeiter!B47="","",Mitarbeiter!F47)</f>
        <v/>
      </c>
      <c r="D47" s="25">
        <f>IF(Mitarbeiter!B47="","",Berechnung!AD47)</f>
        <v/>
      </c>
      <c r="E47" s="25">
        <f>IF(Mitarbeiter!B47="","",SUM(G47:DV47))</f>
        <v/>
      </c>
      <c r="G47" s="50" t="n"/>
      <c r="H47" s="50" t="n">
        <v>3</v>
      </c>
      <c r="I47" s="50" t="n"/>
      <c r="J47" s="50" t="n"/>
      <c r="K47" s="50" t="n"/>
      <c r="L47" s="50" t="n">
        <v>1</v>
      </c>
      <c r="M47" s="50" t="n">
        <v>1</v>
      </c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</row>
    <row r="48">
      <c r="A48" s="47">
        <f>IF(Mitarbeiter!B48="","",Mitarbeiter!A48)</f>
        <v/>
      </c>
      <c r="B48" s="48">
        <f>IF(Mitarbeiter!B48="","",Mitarbeiter!B48)</f>
        <v/>
      </c>
      <c r="C48" s="49">
        <f>IF(Mitarbeiter!B48="","",Mitarbeiter!F48)</f>
        <v/>
      </c>
      <c r="D48" s="25">
        <f>IF(Mitarbeiter!B48="","",Berechnung!AD48)</f>
        <v/>
      </c>
      <c r="E48" s="25">
        <f>IF(Mitarbeiter!B48="","",SUM(G48:DV48))</f>
        <v/>
      </c>
      <c r="G48" s="50" t="n">
        <v>1</v>
      </c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>
        <v>5</v>
      </c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</row>
    <row r="49">
      <c r="A49" s="47">
        <f>IF(Mitarbeiter!B49="","",Mitarbeiter!A49)</f>
        <v/>
      </c>
      <c r="B49" s="48">
        <f>IF(Mitarbeiter!B49="","",Mitarbeiter!B49)</f>
        <v/>
      </c>
      <c r="C49" s="49">
        <f>IF(Mitarbeiter!B49="","",Mitarbeiter!F49)</f>
        <v/>
      </c>
      <c r="D49" s="25">
        <f>IF(Mitarbeiter!B49="","",Berechnung!AD49)</f>
        <v/>
      </c>
      <c r="E49" s="25">
        <f>IF(Mitarbeiter!B49="","",SUM(G49:DV49))</f>
        <v/>
      </c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>
        <v>1</v>
      </c>
      <c r="U49" s="50" t="n">
        <v>12</v>
      </c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</row>
    <row r="50">
      <c r="A50" s="47">
        <f>IF(Mitarbeiter!B50="","",Mitarbeiter!A50)</f>
        <v/>
      </c>
      <c r="B50" s="48">
        <f>IF(Mitarbeiter!B50="","",Mitarbeiter!B50)</f>
        <v/>
      </c>
      <c r="C50" s="49">
        <f>IF(Mitarbeiter!B50="","",Mitarbeiter!F50)</f>
        <v/>
      </c>
      <c r="D50" s="25">
        <f>IF(Mitarbeiter!B50="","",Berechnung!AD50)</f>
        <v/>
      </c>
      <c r="E50" s="25">
        <f>IF(Mitarbeiter!B50="","",SUM(G50:DV50))</f>
        <v/>
      </c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</row>
    <row r="51">
      <c r="A51" s="47">
        <f>IF(Mitarbeiter!B51="","",Mitarbeiter!A51)</f>
        <v/>
      </c>
      <c r="B51" s="48">
        <f>IF(Mitarbeiter!B51="","",Mitarbeiter!B51)</f>
        <v/>
      </c>
      <c r="C51" s="49">
        <f>IF(Mitarbeiter!B51="","",Mitarbeiter!F51)</f>
        <v/>
      </c>
      <c r="D51" s="25">
        <f>IF(Mitarbeiter!B51="","",Berechnung!AD51)</f>
        <v/>
      </c>
      <c r="E51" s="25">
        <f>IF(Mitarbeiter!B51="","",SUM(G51:DV51))</f>
        <v/>
      </c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</row>
    <row r="52">
      <c r="A52" s="47">
        <f>IF(Mitarbeiter!B52="","",Mitarbeiter!A52)</f>
        <v/>
      </c>
      <c r="B52" s="48">
        <f>IF(Mitarbeiter!B52="","",Mitarbeiter!B52)</f>
        <v/>
      </c>
      <c r="C52" s="49">
        <f>IF(Mitarbeiter!B52="","",Mitarbeiter!F52)</f>
        <v/>
      </c>
      <c r="D52" s="25">
        <f>IF(Mitarbeiter!B52="","",Berechnung!AD52)</f>
        <v/>
      </c>
      <c r="E52" s="25">
        <f>IF(Mitarbeiter!B52="","",SUM(G52:DV52))</f>
        <v/>
      </c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>
        <v>5</v>
      </c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</row>
    <row r="53">
      <c r="A53" s="47">
        <f>IF(Mitarbeiter!B53="","",Mitarbeiter!A53)</f>
        <v/>
      </c>
      <c r="B53" s="48">
        <f>IF(Mitarbeiter!B53="","",Mitarbeiter!B53)</f>
        <v/>
      </c>
      <c r="C53" s="49">
        <f>IF(Mitarbeiter!B53="","",Mitarbeiter!F53)</f>
        <v/>
      </c>
      <c r="D53" s="25">
        <f>IF(Mitarbeiter!B53="","",Berechnung!AD53)</f>
        <v/>
      </c>
      <c r="E53" s="25">
        <f>IF(Mitarbeiter!B53="","",SUM(G53:DV53))</f>
        <v/>
      </c>
      <c r="G53" s="50" t="n"/>
      <c r="H53" s="50" t="n">
        <v>12</v>
      </c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>
        <v>1</v>
      </c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</row>
    <row r="54">
      <c r="A54" s="47">
        <f>IF(Mitarbeiter!B54="","",Mitarbeiter!A54)</f>
        <v/>
      </c>
      <c r="B54" s="48">
        <f>IF(Mitarbeiter!B54="","",Mitarbeiter!B54)</f>
        <v/>
      </c>
      <c r="C54" s="49">
        <f>IF(Mitarbeiter!B54="","",Mitarbeiter!F54)</f>
        <v/>
      </c>
      <c r="D54" s="25">
        <f>IF(Mitarbeiter!B54="","",Berechnung!AD54)</f>
        <v/>
      </c>
      <c r="E54" s="25">
        <f>IF(Mitarbeiter!B54="","",SUM(G54:DV54))</f>
        <v/>
      </c>
      <c r="G54" s="50" t="n"/>
      <c r="H54" s="50" t="n"/>
      <c r="I54" s="50" t="n"/>
      <c r="J54" s="50" t="n"/>
      <c r="K54" s="50" t="n">
        <v>3</v>
      </c>
      <c r="L54" s="50" t="n"/>
      <c r="M54" s="50" t="n"/>
      <c r="N54" s="50" t="n"/>
      <c r="O54" s="50" t="n">
        <v>2</v>
      </c>
      <c r="P54" s="50" t="n"/>
      <c r="Q54" s="50" t="n"/>
      <c r="R54" s="50" t="n"/>
      <c r="S54" s="50" t="n"/>
      <c r="T54" s="50" t="n"/>
      <c r="U54" s="50" t="n"/>
      <c r="V54" s="50" t="n"/>
      <c r="W54" s="50" t="n">
        <v>3</v>
      </c>
      <c r="X54" s="50" t="n"/>
      <c r="Y54" s="50" t="n">
        <v>5</v>
      </c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</row>
    <row r="55">
      <c r="A55" s="47">
        <f>IF(Mitarbeiter!B55="","",Mitarbeiter!A55)</f>
        <v/>
      </c>
      <c r="B55" s="48">
        <f>IF(Mitarbeiter!B55="","",Mitarbeiter!B55)</f>
        <v/>
      </c>
      <c r="C55" s="49">
        <f>IF(Mitarbeiter!B55="","",Mitarbeiter!F55)</f>
        <v/>
      </c>
      <c r="D55" s="25">
        <f>IF(Mitarbeiter!B55="","",Berechnung!AD55)</f>
        <v/>
      </c>
      <c r="E55" s="25">
        <f>IF(Mitarbeiter!B55="","",SUM(G55:DV55))</f>
        <v/>
      </c>
      <c r="G55" s="50" t="n"/>
      <c r="H55" s="50" t="n"/>
      <c r="I55" s="50" t="n"/>
      <c r="J55" s="50" t="n"/>
      <c r="K55" s="50" t="n">
        <v>1</v>
      </c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>
        <v>2</v>
      </c>
      <c r="X55" s="50" t="n"/>
      <c r="Y55" s="50" t="n">
        <v>12</v>
      </c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</row>
    <row r="56">
      <c r="A56" s="47">
        <f>IF(Mitarbeiter!B56="","",Mitarbeiter!A56)</f>
        <v/>
      </c>
      <c r="B56" s="48">
        <f>IF(Mitarbeiter!B56="","",Mitarbeiter!B56)</f>
        <v/>
      </c>
      <c r="C56" s="49">
        <f>IF(Mitarbeiter!B56="","",Mitarbeiter!F56)</f>
        <v/>
      </c>
      <c r="D56" s="25">
        <f>IF(Mitarbeiter!B56="","",Berechnung!AD56)</f>
        <v/>
      </c>
      <c r="E56" s="25">
        <f>IF(Mitarbeiter!B56="","",SUM(G56:DV56))</f>
        <v/>
      </c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>
        <v>7</v>
      </c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</row>
    <row r="57">
      <c r="A57" s="47">
        <f>IF(Mitarbeiter!B57="","",Mitarbeiter!A57)</f>
        <v/>
      </c>
      <c r="B57" s="48">
        <f>IF(Mitarbeiter!B57="","",Mitarbeiter!B57)</f>
        <v/>
      </c>
      <c r="C57" s="49">
        <f>IF(Mitarbeiter!B57="","",Mitarbeiter!F57)</f>
        <v/>
      </c>
      <c r="D57" s="25">
        <f>IF(Mitarbeiter!B57="","",Berechnung!AD57)</f>
        <v/>
      </c>
      <c r="E57" s="25">
        <f>IF(Mitarbeiter!B57="","",SUM(G57:DV57))</f>
        <v/>
      </c>
      <c r="G57" s="50" t="n"/>
      <c r="H57" s="50" t="n"/>
      <c r="I57" s="50" t="n">
        <v>1</v>
      </c>
      <c r="J57" s="50" t="n"/>
      <c r="K57" s="50" t="n"/>
      <c r="L57" s="50" t="n"/>
      <c r="M57" s="50" t="n">
        <v>3</v>
      </c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</row>
    <row r="58">
      <c r="A58" s="47">
        <f>IF(Mitarbeiter!B58="","",Mitarbeiter!A58)</f>
        <v/>
      </c>
      <c r="B58" s="48">
        <f>IF(Mitarbeiter!B58="","",Mitarbeiter!B58)</f>
        <v/>
      </c>
      <c r="C58" s="49">
        <f>IF(Mitarbeiter!B58="","",Mitarbeiter!F58)</f>
        <v/>
      </c>
      <c r="D58" s="25">
        <f>IF(Mitarbeiter!B58="","",Berechnung!AD58)</f>
        <v/>
      </c>
      <c r="E58" s="25">
        <f>IF(Mitarbeiter!B58="","",SUM(G58:DV58))</f>
        <v/>
      </c>
      <c r="G58" s="50" t="n"/>
      <c r="H58" s="50" t="n"/>
      <c r="I58" s="50" t="n"/>
      <c r="J58" s="50" t="n">
        <v>7</v>
      </c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>
        <v>3</v>
      </c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</row>
    <row r="59">
      <c r="A59" s="47">
        <f>IF(Mitarbeiter!B59="","",Mitarbeiter!A59)</f>
        <v/>
      </c>
      <c r="B59" s="48">
        <f>IF(Mitarbeiter!B59="","",Mitarbeiter!B59)</f>
        <v/>
      </c>
      <c r="C59" s="49">
        <f>IF(Mitarbeiter!B59="","",Mitarbeiter!F59)</f>
        <v/>
      </c>
      <c r="D59" s="25">
        <f>IF(Mitarbeiter!B59="","",Berechnung!AD59)</f>
        <v/>
      </c>
      <c r="E59" s="25">
        <f>IF(Mitarbeiter!B59="","",SUM(G59:DV59))</f>
        <v/>
      </c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</row>
    <row r="60">
      <c r="A60" s="47">
        <f>IF(Mitarbeiter!B60="","",Mitarbeiter!A60)</f>
        <v/>
      </c>
      <c r="B60" s="48">
        <f>IF(Mitarbeiter!B60="","",Mitarbeiter!B60)</f>
        <v/>
      </c>
      <c r="C60" s="49">
        <f>IF(Mitarbeiter!B60="","",Mitarbeiter!F60)</f>
        <v/>
      </c>
      <c r="D60" s="25">
        <f>IF(Mitarbeiter!B60="","",Berechnung!AD60)</f>
        <v/>
      </c>
      <c r="E60" s="25">
        <f>IF(Mitarbeiter!B60="","",SUM(G60:DV60))</f>
        <v/>
      </c>
      <c r="G60" s="50" t="n"/>
      <c r="H60" s="50" t="n"/>
      <c r="I60" s="50" t="n">
        <v>3</v>
      </c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>
        <v>3</v>
      </c>
      <c r="Y60" s="50" t="n">
        <v>3</v>
      </c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</row>
    <row r="61">
      <c r="A61" s="47">
        <f>IF(Mitarbeiter!B61="","",Mitarbeiter!A61)</f>
        <v/>
      </c>
      <c r="B61" s="48">
        <f>IF(Mitarbeiter!B61="","",Mitarbeiter!B61)</f>
        <v/>
      </c>
      <c r="C61" s="49">
        <f>IF(Mitarbeiter!B61="","",Mitarbeiter!F61)</f>
        <v/>
      </c>
      <c r="D61" s="25">
        <f>IF(Mitarbeiter!B61="","",Berechnung!AD61)</f>
        <v/>
      </c>
      <c r="E61" s="25">
        <f>IF(Mitarbeiter!B61="","",SUM(G61:DV61))</f>
        <v/>
      </c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</row>
    <row r="62">
      <c r="A62" s="47">
        <f>IF(Mitarbeiter!B62="","",Mitarbeiter!A62)</f>
        <v/>
      </c>
      <c r="B62" s="48">
        <f>IF(Mitarbeiter!B62="","",Mitarbeiter!B62)</f>
        <v/>
      </c>
      <c r="C62" s="49">
        <f>IF(Mitarbeiter!B62="","",Mitarbeiter!F62)</f>
        <v/>
      </c>
      <c r="D62" s="25">
        <f>IF(Mitarbeiter!B62="","",Berechnung!AD62)</f>
        <v/>
      </c>
      <c r="E62" s="25">
        <f>IF(Mitarbeiter!B62="","",SUM(G62:DV62))</f>
        <v/>
      </c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</row>
    <row r="63">
      <c r="A63" s="47">
        <f>IF(Mitarbeiter!B63="","",Mitarbeiter!A63)</f>
        <v/>
      </c>
      <c r="B63" s="48">
        <f>IF(Mitarbeiter!B63="","",Mitarbeiter!B63)</f>
        <v/>
      </c>
      <c r="C63" s="49">
        <f>IF(Mitarbeiter!B63="","",Mitarbeiter!F63)</f>
        <v/>
      </c>
      <c r="D63" s="25">
        <f>IF(Mitarbeiter!B63="","",Berechnung!AD63)</f>
        <v/>
      </c>
      <c r="E63" s="25">
        <f>IF(Mitarbeiter!B63="","",SUM(G63:DV63))</f>
        <v/>
      </c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</row>
    <row r="64">
      <c r="A64" s="47">
        <f>IF(Mitarbeiter!B64="","",Mitarbeiter!A64)</f>
        <v/>
      </c>
      <c r="B64" s="48">
        <f>IF(Mitarbeiter!B64="","",Mitarbeiter!B64)</f>
        <v/>
      </c>
      <c r="C64" s="49">
        <f>IF(Mitarbeiter!B64="","",Mitarbeiter!F64)</f>
        <v/>
      </c>
      <c r="D64" s="25">
        <f>IF(Mitarbeiter!B64="","",Berechnung!AD64)</f>
        <v/>
      </c>
      <c r="E64" s="25">
        <f>IF(Mitarbeiter!B64="","",SUM(G64:DV64))</f>
        <v/>
      </c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</row>
    <row r="65">
      <c r="A65" s="47">
        <f>IF(Mitarbeiter!B65="","",Mitarbeiter!A65)</f>
        <v/>
      </c>
      <c r="B65" s="48">
        <f>IF(Mitarbeiter!B65="","",Mitarbeiter!B65)</f>
        <v/>
      </c>
      <c r="C65" s="49">
        <f>IF(Mitarbeiter!B65="","",Mitarbeiter!F65)</f>
        <v/>
      </c>
      <c r="D65" s="25">
        <f>IF(Mitarbeiter!B65="","",Berechnung!AD65)</f>
        <v/>
      </c>
      <c r="E65" s="25">
        <f>IF(Mitarbeiter!B65="","",SUM(G65:DV65))</f>
        <v/>
      </c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</row>
    <row r="66">
      <c r="A66" s="47">
        <f>IF(Mitarbeiter!B66="","",Mitarbeiter!A66)</f>
        <v/>
      </c>
      <c r="B66" s="48">
        <f>IF(Mitarbeiter!B66="","",Mitarbeiter!B66)</f>
        <v/>
      </c>
      <c r="C66" s="49">
        <f>IF(Mitarbeiter!B66="","",Mitarbeiter!F66)</f>
        <v/>
      </c>
      <c r="D66" s="25">
        <f>IF(Mitarbeiter!B66="","",Berechnung!AD66)</f>
        <v/>
      </c>
      <c r="E66" s="25">
        <f>IF(Mitarbeiter!B66="","",SUM(G66:DV66))</f>
        <v/>
      </c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</row>
    <row r="67">
      <c r="A67" s="47">
        <f>IF(Mitarbeiter!B67="","",Mitarbeiter!A67)</f>
        <v/>
      </c>
      <c r="B67" s="48">
        <f>IF(Mitarbeiter!B67="","",Mitarbeiter!B67)</f>
        <v/>
      </c>
      <c r="C67" s="49">
        <f>IF(Mitarbeiter!B67="","",Mitarbeiter!F67)</f>
        <v/>
      </c>
      <c r="D67" s="25">
        <f>IF(Mitarbeiter!B67="","",Berechnung!AD67)</f>
        <v/>
      </c>
      <c r="E67" s="25">
        <f>IF(Mitarbeiter!B67="","",SUM(G67:DV67))</f>
        <v/>
      </c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</row>
    <row r="68">
      <c r="A68" s="47">
        <f>IF(Mitarbeiter!B68="","",Mitarbeiter!A68)</f>
        <v/>
      </c>
      <c r="B68" s="48">
        <f>IF(Mitarbeiter!B68="","",Mitarbeiter!B68)</f>
        <v/>
      </c>
      <c r="C68" s="49">
        <f>IF(Mitarbeiter!B68="","",Mitarbeiter!F68)</f>
        <v/>
      </c>
      <c r="D68" s="25">
        <f>IF(Mitarbeiter!B68="","",Berechnung!AD68)</f>
        <v/>
      </c>
      <c r="E68" s="25">
        <f>IF(Mitarbeiter!B68="","",SUM(G68:DV68))</f>
        <v/>
      </c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</row>
    <row r="69">
      <c r="A69" s="47">
        <f>IF(Mitarbeiter!B69="","",Mitarbeiter!A69)</f>
        <v/>
      </c>
      <c r="B69" s="48">
        <f>IF(Mitarbeiter!B69="","",Mitarbeiter!B69)</f>
        <v/>
      </c>
      <c r="C69" s="49">
        <f>IF(Mitarbeiter!B69="","",Mitarbeiter!F69)</f>
        <v/>
      </c>
      <c r="D69" s="25">
        <f>IF(Mitarbeiter!B69="","",Berechnung!AD69)</f>
        <v/>
      </c>
      <c r="E69" s="25">
        <f>IF(Mitarbeiter!B69="","",SUM(G69:DV69))</f>
        <v/>
      </c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</row>
    <row r="70">
      <c r="A70" s="47">
        <f>IF(Mitarbeiter!B70="","",Mitarbeiter!A70)</f>
        <v/>
      </c>
      <c r="B70" s="48">
        <f>IF(Mitarbeiter!B70="","",Mitarbeiter!B70)</f>
        <v/>
      </c>
      <c r="C70" s="49">
        <f>IF(Mitarbeiter!B70="","",Mitarbeiter!F70)</f>
        <v/>
      </c>
      <c r="D70" s="25">
        <f>IF(Mitarbeiter!B70="","",Berechnung!AD70)</f>
        <v/>
      </c>
      <c r="E70" s="25">
        <f>IF(Mitarbeiter!B70="","",SUM(G70:DV70))</f>
        <v/>
      </c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</row>
    <row r="71">
      <c r="A71" s="47">
        <f>IF(Mitarbeiter!B71="","",Mitarbeiter!A71)</f>
        <v/>
      </c>
      <c r="B71" s="48">
        <f>IF(Mitarbeiter!B71="","",Mitarbeiter!B71)</f>
        <v/>
      </c>
      <c r="C71" s="49">
        <f>IF(Mitarbeiter!B71="","",Mitarbeiter!F71)</f>
        <v/>
      </c>
      <c r="D71" s="25">
        <f>IF(Mitarbeiter!B71="","",Berechnung!AD71)</f>
        <v/>
      </c>
      <c r="E71" s="25">
        <f>IF(Mitarbeiter!B71="","",SUM(G71:DV71))</f>
        <v/>
      </c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50" t="n"/>
      <c r="BE71" s="50" t="n"/>
      <c r="BF71" s="50" t="n"/>
      <c r="BG71" s="50" t="n"/>
      <c r="BH71" s="50" t="n"/>
      <c r="BI71" s="50" t="n"/>
      <c r="BJ71" s="50" t="n"/>
      <c r="BK71" s="50" t="n"/>
      <c r="BL71" s="50" t="n"/>
      <c r="BM71" s="50" t="n"/>
      <c r="BN71" s="50" t="n"/>
      <c r="BO71" s="50" t="n"/>
      <c r="BP71" s="50" t="n"/>
      <c r="BQ71" s="50" t="n"/>
      <c r="BR71" s="50" t="n"/>
      <c r="BS71" s="50" t="n"/>
      <c r="BT71" s="50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</row>
    <row r="72">
      <c r="A72" s="47">
        <f>IF(Mitarbeiter!B72="","",Mitarbeiter!A72)</f>
        <v/>
      </c>
      <c r="B72" s="48">
        <f>IF(Mitarbeiter!B72="","",Mitarbeiter!B72)</f>
        <v/>
      </c>
      <c r="C72" s="49">
        <f>IF(Mitarbeiter!B72="","",Mitarbeiter!F72)</f>
        <v/>
      </c>
      <c r="D72" s="25">
        <f>IF(Mitarbeiter!B72="","",Berechnung!AD72)</f>
        <v/>
      </c>
      <c r="E72" s="25">
        <f>IF(Mitarbeiter!B72="","",SUM(G72:DV72))</f>
        <v/>
      </c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50" t="n"/>
      <c r="BE72" s="50" t="n"/>
      <c r="BF72" s="50" t="n"/>
      <c r="BG72" s="50" t="n"/>
      <c r="BH72" s="50" t="n"/>
      <c r="BI72" s="50" t="n"/>
      <c r="BJ72" s="50" t="n"/>
      <c r="BK72" s="50" t="n"/>
      <c r="BL72" s="50" t="n"/>
      <c r="BM72" s="50" t="n"/>
      <c r="BN72" s="50" t="n"/>
      <c r="BO72" s="50" t="n"/>
      <c r="BP72" s="50" t="n"/>
      <c r="BQ72" s="50" t="n"/>
      <c r="BR72" s="50" t="n"/>
      <c r="BS72" s="50" t="n"/>
      <c r="BT72" s="50" t="n"/>
      <c r="BU72" s="50" t="n"/>
      <c r="BV72" s="50" t="n"/>
      <c r="BW72" s="50" t="n"/>
      <c r="BX72" s="50" t="n"/>
      <c r="BY72" s="50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</row>
    <row r="73">
      <c r="A73" s="47">
        <f>IF(Mitarbeiter!B73="","",Mitarbeiter!A73)</f>
        <v/>
      </c>
      <c r="B73" s="48">
        <f>IF(Mitarbeiter!B73="","",Mitarbeiter!B73)</f>
        <v/>
      </c>
      <c r="C73" s="49">
        <f>IF(Mitarbeiter!B73="","",Mitarbeiter!F73)</f>
        <v/>
      </c>
      <c r="D73" s="25">
        <f>IF(Mitarbeiter!B73="","",Berechnung!AD73)</f>
        <v/>
      </c>
      <c r="E73" s="25">
        <f>IF(Mitarbeiter!B73="","",SUM(G73:DV73))</f>
        <v/>
      </c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50" t="n"/>
      <c r="BE73" s="50" t="n"/>
      <c r="BF73" s="50" t="n"/>
      <c r="BG73" s="50" t="n"/>
      <c r="BH73" s="50" t="n"/>
      <c r="BI73" s="50" t="n"/>
      <c r="BJ73" s="50" t="n"/>
      <c r="BK73" s="50" t="n"/>
      <c r="BL73" s="50" t="n"/>
      <c r="BM73" s="50" t="n"/>
      <c r="BN73" s="50" t="n"/>
      <c r="BO73" s="50" t="n"/>
      <c r="BP73" s="50" t="n"/>
      <c r="BQ73" s="50" t="n"/>
      <c r="BR73" s="50" t="n"/>
      <c r="BS73" s="50" t="n"/>
      <c r="BT73" s="50" t="n"/>
      <c r="BU73" s="50" t="n"/>
      <c r="BV73" s="50" t="n"/>
      <c r="BW73" s="50" t="n"/>
      <c r="BX73" s="50" t="n"/>
      <c r="BY73" s="50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</row>
    <row r="74">
      <c r="A74" s="47">
        <f>IF(Mitarbeiter!B74="","",Mitarbeiter!A74)</f>
        <v/>
      </c>
      <c r="B74" s="48">
        <f>IF(Mitarbeiter!B74="","",Mitarbeiter!B74)</f>
        <v/>
      </c>
      <c r="C74" s="49">
        <f>IF(Mitarbeiter!B74="","",Mitarbeiter!F74)</f>
        <v/>
      </c>
      <c r="D74" s="25">
        <f>IF(Mitarbeiter!B74="","",Berechnung!AD74)</f>
        <v/>
      </c>
      <c r="E74" s="25">
        <f>IF(Mitarbeiter!B74="","",SUM(G74:DV74))</f>
        <v/>
      </c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50" t="n"/>
      <c r="BE74" s="50" t="n"/>
      <c r="BF74" s="50" t="n"/>
      <c r="BG74" s="50" t="n"/>
      <c r="BH74" s="50" t="n"/>
      <c r="BI74" s="50" t="n"/>
      <c r="BJ74" s="50" t="n"/>
      <c r="BK74" s="50" t="n"/>
      <c r="BL74" s="50" t="n"/>
      <c r="BM74" s="50" t="n"/>
      <c r="BN74" s="50" t="n"/>
      <c r="BO74" s="50" t="n"/>
      <c r="BP74" s="50" t="n"/>
      <c r="BQ74" s="50" t="n"/>
      <c r="BR74" s="50" t="n"/>
      <c r="BS74" s="50" t="n"/>
      <c r="BT74" s="50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</row>
    <row r="75">
      <c r="A75" s="47">
        <f>IF(Mitarbeiter!B75="","",Mitarbeiter!A75)</f>
        <v/>
      </c>
      <c r="B75" s="48">
        <f>IF(Mitarbeiter!B75="","",Mitarbeiter!B75)</f>
        <v/>
      </c>
      <c r="C75" s="49">
        <f>IF(Mitarbeiter!B75="","",Mitarbeiter!F75)</f>
        <v/>
      </c>
      <c r="D75" s="25">
        <f>IF(Mitarbeiter!B75="","",Berechnung!AD75)</f>
        <v/>
      </c>
      <c r="E75" s="25">
        <f>IF(Mitarbeiter!B75="","",SUM(G75:DV75))</f>
        <v/>
      </c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50" t="n"/>
      <c r="BE75" s="50" t="n"/>
      <c r="BF75" s="50" t="n"/>
      <c r="BG75" s="50" t="n"/>
      <c r="BH75" s="50" t="n"/>
      <c r="BI75" s="50" t="n"/>
      <c r="BJ75" s="50" t="n"/>
      <c r="BK75" s="50" t="n"/>
      <c r="BL75" s="50" t="n"/>
      <c r="BM75" s="50" t="n"/>
      <c r="BN75" s="50" t="n"/>
      <c r="BO75" s="50" t="n"/>
      <c r="BP75" s="50" t="n"/>
      <c r="BQ75" s="50" t="n"/>
      <c r="BR75" s="50" t="n"/>
      <c r="BS75" s="50" t="n"/>
      <c r="BT75" s="50" t="n"/>
      <c r="BU75" s="50" t="n"/>
      <c r="BV75" s="50" t="n"/>
      <c r="BW75" s="50" t="n"/>
      <c r="BX75" s="50" t="n"/>
      <c r="BY75" s="50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</row>
    <row r="76">
      <c r="A76" s="47">
        <f>IF(Mitarbeiter!B76="","",Mitarbeiter!A76)</f>
        <v/>
      </c>
      <c r="B76" s="48">
        <f>IF(Mitarbeiter!B76="","",Mitarbeiter!B76)</f>
        <v/>
      </c>
      <c r="C76" s="49">
        <f>IF(Mitarbeiter!B76="","",Mitarbeiter!F76)</f>
        <v/>
      </c>
      <c r="D76" s="25">
        <f>IF(Mitarbeiter!B76="","",Berechnung!AD76)</f>
        <v/>
      </c>
      <c r="E76" s="25">
        <f>IF(Mitarbeiter!B76="","",SUM(G76:DV76))</f>
        <v/>
      </c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50" t="n"/>
      <c r="BE76" s="50" t="n"/>
      <c r="BF76" s="50" t="n"/>
      <c r="BG76" s="50" t="n"/>
      <c r="BH76" s="50" t="n"/>
      <c r="BI76" s="50" t="n"/>
      <c r="BJ76" s="50" t="n"/>
      <c r="BK76" s="50" t="n"/>
      <c r="BL76" s="50" t="n"/>
      <c r="BM76" s="50" t="n"/>
      <c r="BN76" s="50" t="n"/>
      <c r="BO76" s="50" t="n"/>
      <c r="BP76" s="50" t="n"/>
      <c r="BQ76" s="50" t="n"/>
      <c r="BR76" s="50" t="n"/>
      <c r="BS76" s="50" t="n"/>
      <c r="BT76" s="50" t="n"/>
      <c r="BU76" s="50" t="n"/>
      <c r="BV76" s="50" t="n"/>
      <c r="BW76" s="50" t="n"/>
      <c r="BX76" s="50" t="n"/>
      <c r="BY76" s="50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</row>
    <row r="77">
      <c r="A77" s="47">
        <f>IF(Mitarbeiter!B77="","",Mitarbeiter!A77)</f>
        <v/>
      </c>
      <c r="B77" s="48">
        <f>IF(Mitarbeiter!B77="","",Mitarbeiter!B77)</f>
        <v/>
      </c>
      <c r="C77" s="49">
        <f>IF(Mitarbeiter!B77="","",Mitarbeiter!F77)</f>
        <v/>
      </c>
      <c r="D77" s="25">
        <f>IF(Mitarbeiter!B77="","",Berechnung!AD77)</f>
        <v/>
      </c>
      <c r="E77" s="25">
        <f>IF(Mitarbeiter!B77="","",SUM(G77:DV77))</f>
        <v/>
      </c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50" t="n"/>
      <c r="BE77" s="50" t="n"/>
      <c r="BF77" s="50" t="n"/>
      <c r="BG77" s="50" t="n"/>
      <c r="BH77" s="50" t="n"/>
      <c r="BI77" s="50" t="n"/>
      <c r="BJ77" s="50" t="n"/>
      <c r="BK77" s="50" t="n"/>
      <c r="BL77" s="50" t="n"/>
      <c r="BM77" s="50" t="n"/>
      <c r="BN77" s="50" t="n"/>
      <c r="BO77" s="50" t="n"/>
      <c r="BP77" s="50" t="n"/>
      <c r="BQ77" s="50" t="n"/>
      <c r="BR77" s="50" t="n"/>
      <c r="BS77" s="50" t="n"/>
      <c r="BT77" s="50" t="n"/>
      <c r="BU77" s="50" t="n"/>
      <c r="BV77" s="50" t="n"/>
      <c r="BW77" s="50" t="n"/>
      <c r="BX77" s="50" t="n"/>
      <c r="BY77" s="50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</row>
    <row r="78">
      <c r="A78" s="47">
        <f>IF(Mitarbeiter!B78="","",Mitarbeiter!A78)</f>
        <v/>
      </c>
      <c r="B78" s="48">
        <f>IF(Mitarbeiter!B78="","",Mitarbeiter!B78)</f>
        <v/>
      </c>
      <c r="C78" s="49">
        <f>IF(Mitarbeiter!B78="","",Mitarbeiter!F78)</f>
        <v/>
      </c>
      <c r="D78" s="25">
        <f>IF(Mitarbeiter!B78="","",Berechnung!AD78)</f>
        <v/>
      </c>
      <c r="E78" s="25">
        <f>IF(Mitarbeiter!B78="","",SUM(G78:DV78))</f>
        <v/>
      </c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50" t="n"/>
      <c r="BE78" s="50" t="n"/>
      <c r="BF78" s="50" t="n"/>
      <c r="BG78" s="50" t="n"/>
      <c r="BH78" s="50" t="n"/>
      <c r="BI78" s="50" t="n"/>
      <c r="BJ78" s="50" t="n"/>
      <c r="BK78" s="50" t="n"/>
      <c r="BL78" s="50" t="n"/>
      <c r="BM78" s="50" t="n"/>
      <c r="BN78" s="50" t="n"/>
      <c r="BO78" s="50" t="n"/>
      <c r="BP78" s="50" t="n"/>
      <c r="BQ78" s="50" t="n"/>
      <c r="BR78" s="50" t="n"/>
      <c r="BS78" s="50" t="n"/>
      <c r="BT78" s="50" t="n"/>
      <c r="BU78" s="50" t="n"/>
      <c r="BV78" s="50" t="n"/>
      <c r="BW78" s="50" t="n"/>
      <c r="BX78" s="50" t="n"/>
      <c r="BY78" s="50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</row>
    <row r="79">
      <c r="A79" s="47">
        <f>IF(Mitarbeiter!B79="","",Mitarbeiter!A79)</f>
        <v/>
      </c>
      <c r="B79" s="48">
        <f>IF(Mitarbeiter!B79="","",Mitarbeiter!B79)</f>
        <v/>
      </c>
      <c r="C79" s="49">
        <f>IF(Mitarbeiter!B79="","",Mitarbeiter!F79)</f>
        <v/>
      </c>
      <c r="D79" s="25">
        <f>IF(Mitarbeiter!B79="","",Berechnung!AD79)</f>
        <v/>
      </c>
      <c r="E79" s="25">
        <f>IF(Mitarbeiter!B79="","",SUM(G79:DV79))</f>
        <v/>
      </c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50" t="n"/>
      <c r="BB79" s="50" t="n"/>
      <c r="BC79" s="50" t="n"/>
      <c r="BD79" s="50" t="n"/>
      <c r="BE79" s="50" t="n"/>
      <c r="BF79" s="50" t="n"/>
      <c r="BG79" s="50" t="n"/>
      <c r="BH79" s="50" t="n"/>
      <c r="BI79" s="50" t="n"/>
      <c r="BJ79" s="50" t="n"/>
      <c r="BK79" s="50" t="n"/>
      <c r="BL79" s="50" t="n"/>
      <c r="BM79" s="50" t="n"/>
      <c r="BN79" s="50" t="n"/>
      <c r="BO79" s="50" t="n"/>
      <c r="BP79" s="50" t="n"/>
      <c r="BQ79" s="50" t="n"/>
      <c r="BR79" s="50" t="n"/>
      <c r="BS79" s="50" t="n"/>
      <c r="BT79" s="50" t="n"/>
      <c r="BU79" s="50" t="n"/>
      <c r="BV79" s="50" t="n"/>
      <c r="BW79" s="50" t="n"/>
      <c r="BX79" s="50" t="n"/>
      <c r="BY79" s="50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</row>
    <row r="80">
      <c r="A80" s="47">
        <f>IF(Mitarbeiter!B80="","",Mitarbeiter!A80)</f>
        <v/>
      </c>
      <c r="B80" s="48">
        <f>IF(Mitarbeiter!B80="","",Mitarbeiter!B80)</f>
        <v/>
      </c>
      <c r="C80" s="49">
        <f>IF(Mitarbeiter!B80="","",Mitarbeiter!F80)</f>
        <v/>
      </c>
      <c r="D80" s="25">
        <f>IF(Mitarbeiter!B80="","",Berechnung!AD80)</f>
        <v/>
      </c>
      <c r="E80" s="25">
        <f>IF(Mitarbeiter!B80="","",SUM(G80:DV80))</f>
        <v/>
      </c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50" t="n"/>
      <c r="BB80" s="50" t="n"/>
      <c r="BC80" s="50" t="n"/>
      <c r="BD80" s="50" t="n"/>
      <c r="BE80" s="50" t="n"/>
      <c r="BF80" s="50" t="n"/>
      <c r="BG80" s="50" t="n"/>
      <c r="BH80" s="50" t="n"/>
      <c r="BI80" s="50" t="n"/>
      <c r="BJ80" s="50" t="n"/>
      <c r="BK80" s="50" t="n"/>
      <c r="BL80" s="50" t="n"/>
      <c r="BM80" s="50" t="n"/>
      <c r="BN80" s="50" t="n"/>
      <c r="BO80" s="50" t="n"/>
      <c r="BP80" s="50" t="n"/>
      <c r="BQ80" s="50" t="n"/>
      <c r="BR80" s="50" t="n"/>
      <c r="BS80" s="50" t="n"/>
      <c r="BT80" s="50" t="n"/>
      <c r="BU80" s="50" t="n"/>
      <c r="BV80" s="50" t="n"/>
      <c r="BW80" s="50" t="n"/>
      <c r="BX80" s="50" t="n"/>
      <c r="BY80" s="50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</row>
    <row r="81">
      <c r="A81" s="47">
        <f>IF(Mitarbeiter!B81="","",Mitarbeiter!A81)</f>
        <v/>
      </c>
      <c r="B81" s="48">
        <f>IF(Mitarbeiter!B81="","",Mitarbeiter!B81)</f>
        <v/>
      </c>
      <c r="C81" s="49">
        <f>IF(Mitarbeiter!B81="","",Mitarbeiter!F81)</f>
        <v/>
      </c>
      <c r="D81" s="25">
        <f>IF(Mitarbeiter!B81="","",Berechnung!AD81)</f>
        <v/>
      </c>
      <c r="E81" s="25">
        <f>IF(Mitarbeiter!B81="","",SUM(G81:DV81))</f>
        <v/>
      </c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50" t="n"/>
      <c r="BB81" s="50" t="n"/>
      <c r="BC81" s="50" t="n"/>
      <c r="BD81" s="50" t="n"/>
      <c r="BE81" s="50" t="n"/>
      <c r="BF81" s="50" t="n"/>
      <c r="BG81" s="50" t="n"/>
      <c r="BH81" s="50" t="n"/>
      <c r="BI81" s="50" t="n"/>
      <c r="BJ81" s="50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</row>
    <row r="82">
      <c r="A82" s="47">
        <f>IF(Mitarbeiter!B82="","",Mitarbeiter!A82)</f>
        <v/>
      </c>
      <c r="B82" s="48">
        <f>IF(Mitarbeiter!B82="","",Mitarbeiter!B82)</f>
        <v/>
      </c>
      <c r="C82" s="49">
        <f>IF(Mitarbeiter!B82="","",Mitarbeiter!F82)</f>
        <v/>
      </c>
      <c r="D82" s="25">
        <f>IF(Mitarbeiter!B82="","",Berechnung!AD82)</f>
        <v/>
      </c>
      <c r="E82" s="25">
        <f>IF(Mitarbeiter!B82="","",SUM(G82:DV82))</f>
        <v/>
      </c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50" t="n"/>
      <c r="BB82" s="50" t="n"/>
      <c r="BC82" s="50" t="n"/>
      <c r="BD82" s="50" t="n"/>
      <c r="BE82" s="50" t="n"/>
      <c r="BF82" s="50" t="n"/>
      <c r="BG82" s="50" t="n"/>
      <c r="BH82" s="50" t="n"/>
      <c r="BI82" s="50" t="n"/>
      <c r="BJ82" s="50" t="n"/>
      <c r="BK82" s="50" t="n"/>
      <c r="BL82" s="50" t="n"/>
      <c r="BM82" s="50" t="n"/>
      <c r="BN82" s="50" t="n"/>
      <c r="BO82" s="50" t="n"/>
      <c r="BP82" s="50" t="n"/>
      <c r="BQ82" s="50" t="n"/>
      <c r="BR82" s="50" t="n"/>
      <c r="BS82" s="50" t="n"/>
      <c r="BT82" s="50" t="n"/>
      <c r="BU82" s="50" t="n"/>
      <c r="BV82" s="50" t="n"/>
      <c r="BW82" s="50" t="n"/>
      <c r="BX82" s="50" t="n"/>
      <c r="BY82" s="50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</row>
    <row r="83">
      <c r="A83" s="47">
        <f>IF(Mitarbeiter!B83="","",Mitarbeiter!A83)</f>
        <v/>
      </c>
      <c r="B83" s="48">
        <f>IF(Mitarbeiter!B83="","",Mitarbeiter!B83)</f>
        <v/>
      </c>
      <c r="C83" s="49">
        <f>IF(Mitarbeiter!B83="","",Mitarbeiter!F83)</f>
        <v/>
      </c>
      <c r="D83" s="25">
        <f>IF(Mitarbeiter!B83="","",Berechnung!AD83)</f>
        <v/>
      </c>
      <c r="E83" s="25">
        <f>IF(Mitarbeiter!B83="","",SUM(G83:DV83))</f>
        <v/>
      </c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50" t="n"/>
      <c r="BB83" s="50" t="n"/>
      <c r="BC83" s="50" t="n"/>
      <c r="BD83" s="50" t="n"/>
      <c r="BE83" s="50" t="n"/>
      <c r="BF83" s="50" t="n"/>
      <c r="BG83" s="50" t="n"/>
      <c r="BH83" s="50" t="n"/>
      <c r="BI83" s="50" t="n"/>
      <c r="BJ83" s="50" t="n"/>
      <c r="BK83" s="50" t="n"/>
      <c r="BL83" s="50" t="n"/>
      <c r="BM83" s="50" t="n"/>
      <c r="BN83" s="50" t="n"/>
      <c r="BO83" s="50" t="n"/>
      <c r="BP83" s="50" t="n"/>
      <c r="BQ83" s="50" t="n"/>
      <c r="BR83" s="50" t="n"/>
      <c r="BS83" s="50" t="n"/>
      <c r="BT83" s="50" t="n"/>
      <c r="BU83" s="50" t="n"/>
      <c r="BV83" s="50" t="n"/>
      <c r="BW83" s="50" t="n"/>
      <c r="BX83" s="50" t="n"/>
      <c r="BY83" s="50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</row>
    <row r="84">
      <c r="A84" s="47">
        <f>IF(Mitarbeiter!B84="","",Mitarbeiter!A84)</f>
        <v/>
      </c>
      <c r="B84" s="48">
        <f>IF(Mitarbeiter!B84="","",Mitarbeiter!B84)</f>
        <v/>
      </c>
      <c r="C84" s="49">
        <f>IF(Mitarbeiter!B84="","",Mitarbeiter!F84)</f>
        <v/>
      </c>
      <c r="D84" s="25">
        <f>IF(Mitarbeiter!B84="","",Berechnung!AD84)</f>
        <v/>
      </c>
      <c r="E84" s="25">
        <f>IF(Mitarbeiter!B84="","",SUM(G84:DV84))</f>
        <v/>
      </c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50" t="n"/>
      <c r="BB84" s="50" t="n"/>
      <c r="BC84" s="50" t="n"/>
      <c r="BD84" s="50" t="n"/>
      <c r="BE84" s="50" t="n"/>
      <c r="BF84" s="50" t="n"/>
      <c r="BG84" s="50" t="n"/>
      <c r="BH84" s="50" t="n"/>
      <c r="BI84" s="50" t="n"/>
      <c r="BJ84" s="50" t="n"/>
      <c r="BK84" s="50" t="n"/>
      <c r="BL84" s="50" t="n"/>
      <c r="BM84" s="50" t="n"/>
      <c r="BN84" s="50" t="n"/>
      <c r="BO84" s="50" t="n"/>
      <c r="BP84" s="50" t="n"/>
      <c r="BQ84" s="50" t="n"/>
      <c r="BR84" s="50" t="n"/>
      <c r="BS84" s="50" t="n"/>
      <c r="BT84" s="50" t="n"/>
      <c r="BU84" s="50" t="n"/>
      <c r="BV84" s="50" t="n"/>
      <c r="BW84" s="50" t="n"/>
      <c r="BX84" s="50" t="n"/>
      <c r="BY84" s="50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</row>
    <row r="85">
      <c r="A85" s="47">
        <f>IF(Mitarbeiter!B85="","",Mitarbeiter!A85)</f>
        <v/>
      </c>
      <c r="B85" s="48">
        <f>IF(Mitarbeiter!B85="","",Mitarbeiter!B85)</f>
        <v/>
      </c>
      <c r="C85" s="49">
        <f>IF(Mitarbeiter!B85="","",Mitarbeiter!F85)</f>
        <v/>
      </c>
      <c r="D85" s="25">
        <f>IF(Mitarbeiter!B85="","",Berechnung!AD85)</f>
        <v/>
      </c>
      <c r="E85" s="25">
        <f>IF(Mitarbeiter!B85="","",SUM(G85:DV85))</f>
        <v/>
      </c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50" t="n"/>
      <c r="BB85" s="50" t="n"/>
      <c r="BC85" s="50" t="n"/>
      <c r="BD85" s="50" t="n"/>
      <c r="BE85" s="50" t="n"/>
      <c r="BF85" s="50" t="n"/>
      <c r="BG85" s="50" t="n"/>
      <c r="BH85" s="50" t="n"/>
      <c r="BI85" s="50" t="n"/>
      <c r="BJ85" s="50" t="n"/>
      <c r="BK85" s="50" t="n"/>
      <c r="BL85" s="50" t="n"/>
      <c r="BM85" s="50" t="n"/>
      <c r="BN85" s="50" t="n"/>
      <c r="BO85" s="50" t="n"/>
      <c r="BP85" s="50" t="n"/>
      <c r="BQ85" s="50" t="n"/>
      <c r="BR85" s="50" t="n"/>
      <c r="BS85" s="50" t="n"/>
      <c r="BT85" s="50" t="n"/>
      <c r="BU85" s="50" t="n"/>
      <c r="BV85" s="50" t="n"/>
      <c r="BW85" s="50" t="n"/>
      <c r="BX85" s="50" t="n"/>
      <c r="BY85" s="50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</row>
    <row r="86">
      <c r="A86" s="47">
        <f>IF(Mitarbeiter!B86="","",Mitarbeiter!A86)</f>
        <v/>
      </c>
      <c r="B86" s="48">
        <f>IF(Mitarbeiter!B86="","",Mitarbeiter!B86)</f>
        <v/>
      </c>
      <c r="C86" s="49">
        <f>IF(Mitarbeiter!B86="","",Mitarbeiter!F86)</f>
        <v/>
      </c>
      <c r="D86" s="25">
        <f>IF(Mitarbeiter!B86="","",Berechnung!AD86)</f>
        <v/>
      </c>
      <c r="E86" s="25">
        <f>IF(Mitarbeiter!B86="","",SUM(G86:DV86))</f>
        <v/>
      </c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50" t="n"/>
      <c r="BB86" s="50" t="n"/>
      <c r="BC86" s="50" t="n"/>
      <c r="BD86" s="50" t="n"/>
      <c r="BE86" s="50" t="n"/>
      <c r="BF86" s="50" t="n"/>
      <c r="BG86" s="50" t="n"/>
      <c r="BH86" s="50" t="n"/>
      <c r="BI86" s="50" t="n"/>
      <c r="BJ86" s="50" t="n"/>
      <c r="BK86" s="50" t="n"/>
      <c r="BL86" s="50" t="n"/>
      <c r="BM86" s="50" t="n"/>
      <c r="BN86" s="50" t="n"/>
      <c r="BO86" s="50" t="n"/>
      <c r="BP86" s="50" t="n"/>
      <c r="BQ86" s="50" t="n"/>
      <c r="BR86" s="50" t="n"/>
      <c r="BS86" s="50" t="n"/>
      <c r="BT86" s="50" t="n"/>
      <c r="BU86" s="50" t="n"/>
      <c r="BV86" s="50" t="n"/>
      <c r="BW86" s="50" t="n"/>
      <c r="BX86" s="50" t="n"/>
      <c r="BY86" s="50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</row>
    <row r="87">
      <c r="A87" s="47">
        <f>IF(Mitarbeiter!B87="","",Mitarbeiter!A87)</f>
        <v/>
      </c>
      <c r="B87" s="48">
        <f>IF(Mitarbeiter!B87="","",Mitarbeiter!B87)</f>
        <v/>
      </c>
      <c r="C87" s="49">
        <f>IF(Mitarbeiter!B87="","",Mitarbeiter!F87)</f>
        <v/>
      </c>
      <c r="D87" s="25">
        <f>IF(Mitarbeiter!B87="","",Berechnung!AD87)</f>
        <v/>
      </c>
      <c r="E87" s="25">
        <f>IF(Mitarbeiter!B87="","",SUM(G87:DV87))</f>
        <v/>
      </c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50" t="n"/>
      <c r="BB87" s="50" t="n"/>
      <c r="BC87" s="50" t="n"/>
      <c r="BD87" s="50" t="n"/>
      <c r="BE87" s="50" t="n"/>
      <c r="BF87" s="50" t="n"/>
      <c r="BG87" s="50" t="n"/>
      <c r="BH87" s="50" t="n"/>
      <c r="BI87" s="50" t="n"/>
      <c r="BJ87" s="50" t="n"/>
      <c r="BK87" s="50" t="n"/>
      <c r="BL87" s="50" t="n"/>
      <c r="BM87" s="50" t="n"/>
      <c r="BN87" s="50" t="n"/>
      <c r="BO87" s="50" t="n"/>
      <c r="BP87" s="50" t="n"/>
      <c r="BQ87" s="50" t="n"/>
      <c r="BR87" s="50" t="n"/>
      <c r="BS87" s="50" t="n"/>
      <c r="BT87" s="50" t="n"/>
      <c r="BU87" s="50" t="n"/>
      <c r="BV87" s="50" t="n"/>
      <c r="BW87" s="50" t="n"/>
      <c r="BX87" s="50" t="n"/>
      <c r="BY87" s="50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</row>
    <row r="88">
      <c r="A88" s="47">
        <f>IF(Mitarbeiter!B88="","",Mitarbeiter!A88)</f>
        <v/>
      </c>
      <c r="B88" s="48">
        <f>IF(Mitarbeiter!B88="","",Mitarbeiter!B88)</f>
        <v/>
      </c>
      <c r="C88" s="49">
        <f>IF(Mitarbeiter!B88="","",Mitarbeiter!F88)</f>
        <v/>
      </c>
      <c r="D88" s="25">
        <f>IF(Mitarbeiter!B88="","",Berechnung!AD88)</f>
        <v/>
      </c>
      <c r="E88" s="25">
        <f>IF(Mitarbeiter!B88="","",SUM(G88:DV88))</f>
        <v/>
      </c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50" t="n"/>
      <c r="BB88" s="50" t="n"/>
      <c r="BC88" s="50" t="n"/>
      <c r="BD88" s="50" t="n"/>
      <c r="BE88" s="50" t="n"/>
      <c r="BF88" s="50" t="n"/>
      <c r="BG88" s="50" t="n"/>
      <c r="BH88" s="50" t="n"/>
      <c r="BI88" s="50" t="n"/>
      <c r="BJ88" s="50" t="n"/>
      <c r="BK88" s="50" t="n"/>
      <c r="BL88" s="50" t="n"/>
      <c r="BM88" s="50" t="n"/>
      <c r="BN88" s="50" t="n"/>
      <c r="BO88" s="50" t="n"/>
      <c r="BP88" s="50" t="n"/>
      <c r="BQ88" s="50" t="n"/>
      <c r="BR88" s="50" t="n"/>
      <c r="BS88" s="50" t="n"/>
      <c r="BT88" s="50" t="n"/>
      <c r="BU88" s="50" t="n"/>
      <c r="BV88" s="50" t="n"/>
      <c r="BW88" s="50" t="n"/>
      <c r="BX88" s="50" t="n"/>
      <c r="BY88" s="50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</row>
    <row r="89">
      <c r="A89" s="47">
        <f>IF(Mitarbeiter!B89="","",Mitarbeiter!A89)</f>
        <v/>
      </c>
      <c r="B89" s="48">
        <f>IF(Mitarbeiter!B89="","",Mitarbeiter!B89)</f>
        <v/>
      </c>
      <c r="C89" s="49">
        <f>IF(Mitarbeiter!B89="","",Mitarbeiter!F89)</f>
        <v/>
      </c>
      <c r="D89" s="25">
        <f>IF(Mitarbeiter!B89="","",Berechnung!AD89)</f>
        <v/>
      </c>
      <c r="E89" s="25">
        <f>IF(Mitarbeiter!B89="","",SUM(G89:DV89))</f>
        <v/>
      </c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50" t="n"/>
      <c r="BB89" s="50" t="n"/>
      <c r="BC89" s="50" t="n"/>
      <c r="BD89" s="50" t="n"/>
      <c r="BE89" s="50" t="n"/>
      <c r="BF89" s="50" t="n"/>
      <c r="BG89" s="50" t="n"/>
      <c r="BH89" s="50" t="n"/>
      <c r="BI89" s="50" t="n"/>
      <c r="BJ89" s="50" t="n"/>
      <c r="BK89" s="50" t="n"/>
      <c r="BL89" s="50" t="n"/>
      <c r="BM89" s="50" t="n"/>
      <c r="BN89" s="50" t="n"/>
      <c r="BO89" s="50" t="n"/>
      <c r="BP89" s="50" t="n"/>
      <c r="BQ89" s="50" t="n"/>
      <c r="BR89" s="50" t="n"/>
      <c r="BS89" s="50" t="n"/>
      <c r="BT89" s="50" t="n"/>
      <c r="BU89" s="50" t="n"/>
      <c r="BV89" s="50" t="n"/>
      <c r="BW89" s="50" t="n"/>
      <c r="BX89" s="50" t="n"/>
      <c r="BY89" s="50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</row>
    <row r="90">
      <c r="A90" s="47">
        <f>IF(Mitarbeiter!B90="","",Mitarbeiter!A90)</f>
        <v/>
      </c>
      <c r="B90" s="48">
        <f>IF(Mitarbeiter!B90="","",Mitarbeiter!B90)</f>
        <v/>
      </c>
      <c r="C90" s="49">
        <f>IF(Mitarbeiter!B90="","",Mitarbeiter!F90)</f>
        <v/>
      </c>
      <c r="D90" s="25">
        <f>IF(Mitarbeiter!B90="","",Berechnung!AD90)</f>
        <v/>
      </c>
      <c r="E90" s="25">
        <f>IF(Mitarbeiter!B90="","",SUM(G90:DV90))</f>
        <v/>
      </c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50" t="n"/>
      <c r="BB90" s="50" t="n"/>
      <c r="BC90" s="50" t="n"/>
      <c r="BD90" s="50" t="n"/>
      <c r="BE90" s="50" t="n"/>
      <c r="BF90" s="50" t="n"/>
      <c r="BG90" s="50" t="n"/>
      <c r="BH90" s="50" t="n"/>
      <c r="BI90" s="50" t="n"/>
      <c r="BJ90" s="50" t="n"/>
      <c r="BK90" s="50" t="n"/>
      <c r="BL90" s="50" t="n"/>
      <c r="BM90" s="50" t="n"/>
      <c r="BN90" s="50" t="n"/>
      <c r="BO90" s="50" t="n"/>
      <c r="BP90" s="50" t="n"/>
      <c r="BQ90" s="50" t="n"/>
      <c r="BR90" s="50" t="n"/>
      <c r="BS90" s="50" t="n"/>
      <c r="BT90" s="50" t="n"/>
      <c r="BU90" s="50" t="n"/>
      <c r="BV90" s="50" t="n"/>
      <c r="BW90" s="50" t="n"/>
      <c r="BX90" s="50" t="n"/>
      <c r="BY90" s="50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</row>
    <row r="91">
      <c r="A91" s="47">
        <f>IF(Mitarbeiter!B91="","",Mitarbeiter!A91)</f>
        <v/>
      </c>
      <c r="B91" s="48">
        <f>IF(Mitarbeiter!B91="","",Mitarbeiter!B91)</f>
        <v/>
      </c>
      <c r="C91" s="49">
        <f>IF(Mitarbeiter!B91="","",Mitarbeiter!F91)</f>
        <v/>
      </c>
      <c r="D91" s="25">
        <f>IF(Mitarbeiter!B91="","",Berechnung!AD91)</f>
        <v/>
      </c>
      <c r="E91" s="25">
        <f>IF(Mitarbeiter!B91="","",SUM(G91:DV91))</f>
        <v/>
      </c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50" t="n"/>
      <c r="BB91" s="50" t="n"/>
      <c r="BC91" s="50" t="n"/>
      <c r="BD91" s="50" t="n"/>
      <c r="BE91" s="50" t="n"/>
      <c r="BF91" s="50" t="n"/>
      <c r="BG91" s="50" t="n"/>
      <c r="BH91" s="50" t="n"/>
      <c r="BI91" s="50" t="n"/>
      <c r="BJ91" s="50" t="n"/>
      <c r="BK91" s="50" t="n"/>
      <c r="BL91" s="50" t="n"/>
      <c r="BM91" s="50" t="n"/>
      <c r="BN91" s="50" t="n"/>
      <c r="BO91" s="50" t="n"/>
      <c r="BP91" s="50" t="n"/>
      <c r="BQ91" s="50" t="n"/>
      <c r="BR91" s="50" t="n"/>
      <c r="BS91" s="50" t="n"/>
      <c r="BT91" s="50" t="n"/>
      <c r="BU91" s="50" t="n"/>
      <c r="BV91" s="50" t="n"/>
      <c r="BW91" s="50" t="n"/>
      <c r="BX91" s="50" t="n"/>
      <c r="BY91" s="50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</row>
    <row r="92">
      <c r="A92" s="47">
        <f>IF(Mitarbeiter!B92="","",Mitarbeiter!A92)</f>
        <v/>
      </c>
      <c r="B92" s="48">
        <f>IF(Mitarbeiter!B92="","",Mitarbeiter!B92)</f>
        <v/>
      </c>
      <c r="C92" s="49">
        <f>IF(Mitarbeiter!B92="","",Mitarbeiter!F92)</f>
        <v/>
      </c>
      <c r="D92" s="25">
        <f>IF(Mitarbeiter!B92="","",Berechnung!AD92)</f>
        <v/>
      </c>
      <c r="E92" s="25">
        <f>IF(Mitarbeiter!B92="","",SUM(G92:DV92))</f>
        <v/>
      </c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50" t="n"/>
      <c r="BB92" s="50" t="n"/>
      <c r="BC92" s="50" t="n"/>
      <c r="BD92" s="50" t="n"/>
      <c r="BE92" s="50" t="n"/>
      <c r="BF92" s="50" t="n"/>
      <c r="BG92" s="50" t="n"/>
      <c r="BH92" s="50" t="n"/>
      <c r="BI92" s="50" t="n"/>
      <c r="BJ92" s="50" t="n"/>
      <c r="BK92" s="50" t="n"/>
      <c r="BL92" s="50" t="n"/>
      <c r="BM92" s="50" t="n"/>
      <c r="BN92" s="50" t="n"/>
      <c r="BO92" s="50" t="n"/>
      <c r="BP92" s="50" t="n"/>
      <c r="BQ92" s="50" t="n"/>
      <c r="BR92" s="50" t="n"/>
      <c r="BS92" s="50" t="n"/>
      <c r="BT92" s="50" t="n"/>
      <c r="BU92" s="50" t="n"/>
      <c r="BV92" s="50" t="n"/>
      <c r="BW92" s="50" t="n"/>
      <c r="BX92" s="50" t="n"/>
      <c r="BY92" s="50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</row>
    <row r="93">
      <c r="A93" s="47">
        <f>IF(Mitarbeiter!B93="","",Mitarbeiter!A93)</f>
        <v/>
      </c>
      <c r="B93" s="48">
        <f>IF(Mitarbeiter!B93="","",Mitarbeiter!B93)</f>
        <v/>
      </c>
      <c r="C93" s="49">
        <f>IF(Mitarbeiter!B93="","",Mitarbeiter!F93)</f>
        <v/>
      </c>
      <c r="D93" s="25">
        <f>IF(Mitarbeiter!B93="","",Berechnung!AD93)</f>
        <v/>
      </c>
      <c r="E93" s="25">
        <f>IF(Mitarbeiter!B93="","",SUM(G93:DV93))</f>
        <v/>
      </c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50" t="n"/>
      <c r="BB93" s="50" t="n"/>
      <c r="BC93" s="50" t="n"/>
      <c r="BD93" s="50" t="n"/>
      <c r="BE93" s="50" t="n"/>
      <c r="BF93" s="50" t="n"/>
      <c r="BG93" s="50" t="n"/>
      <c r="BH93" s="50" t="n"/>
      <c r="BI93" s="50" t="n"/>
      <c r="BJ93" s="50" t="n"/>
      <c r="BK93" s="50" t="n"/>
      <c r="BL93" s="50" t="n"/>
      <c r="BM93" s="50" t="n"/>
      <c r="BN93" s="50" t="n"/>
      <c r="BO93" s="50" t="n"/>
      <c r="BP93" s="50" t="n"/>
      <c r="BQ93" s="50" t="n"/>
      <c r="BR93" s="50" t="n"/>
      <c r="BS93" s="50" t="n"/>
      <c r="BT93" s="50" t="n"/>
      <c r="BU93" s="50" t="n"/>
      <c r="BV93" s="50" t="n"/>
      <c r="BW93" s="50" t="n"/>
      <c r="BX93" s="50" t="n"/>
      <c r="BY93" s="50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</row>
    <row r="94">
      <c r="A94" s="47">
        <f>IF(Mitarbeiter!B94="","",Mitarbeiter!A94)</f>
        <v/>
      </c>
      <c r="B94" s="48">
        <f>IF(Mitarbeiter!B94="","",Mitarbeiter!B94)</f>
        <v/>
      </c>
      <c r="C94" s="49">
        <f>IF(Mitarbeiter!B94="","",Mitarbeiter!F94)</f>
        <v/>
      </c>
      <c r="D94" s="25">
        <f>IF(Mitarbeiter!B94="","",Berechnung!AD94)</f>
        <v/>
      </c>
      <c r="E94" s="25">
        <f>IF(Mitarbeiter!B94="","",SUM(G94:DV94))</f>
        <v/>
      </c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50" t="n"/>
      <c r="BB94" s="50" t="n"/>
      <c r="BC94" s="50" t="n"/>
      <c r="BD94" s="50" t="n"/>
      <c r="BE94" s="50" t="n"/>
      <c r="BF94" s="50" t="n"/>
      <c r="BG94" s="50" t="n"/>
      <c r="BH94" s="50" t="n"/>
      <c r="BI94" s="50" t="n"/>
      <c r="BJ94" s="50" t="n"/>
      <c r="BK94" s="50" t="n"/>
      <c r="BL94" s="50" t="n"/>
      <c r="BM94" s="50" t="n"/>
      <c r="BN94" s="50" t="n"/>
      <c r="BO94" s="50" t="n"/>
      <c r="BP94" s="50" t="n"/>
      <c r="BQ94" s="50" t="n"/>
      <c r="BR94" s="50" t="n"/>
      <c r="BS94" s="50" t="n"/>
      <c r="BT94" s="50" t="n"/>
      <c r="BU94" s="50" t="n"/>
      <c r="BV94" s="50" t="n"/>
      <c r="BW94" s="50" t="n"/>
      <c r="BX94" s="50" t="n"/>
      <c r="BY94" s="50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</row>
    <row r="95">
      <c r="A95" s="47">
        <f>IF(Mitarbeiter!B95="","",Mitarbeiter!A95)</f>
        <v/>
      </c>
      <c r="B95" s="48">
        <f>IF(Mitarbeiter!B95="","",Mitarbeiter!B95)</f>
        <v/>
      </c>
      <c r="C95" s="49">
        <f>IF(Mitarbeiter!B95="","",Mitarbeiter!F95)</f>
        <v/>
      </c>
      <c r="D95" s="25">
        <f>IF(Mitarbeiter!B95="","",Berechnung!AD95)</f>
        <v/>
      </c>
      <c r="E95" s="25">
        <f>IF(Mitarbeiter!B95="","",SUM(G95:DV95))</f>
        <v/>
      </c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50" t="n"/>
      <c r="BB95" s="50" t="n"/>
      <c r="BC95" s="50" t="n"/>
      <c r="BD95" s="50" t="n"/>
      <c r="BE95" s="50" t="n"/>
      <c r="BF95" s="50" t="n"/>
      <c r="BG95" s="50" t="n"/>
      <c r="BH95" s="50" t="n"/>
      <c r="BI95" s="50" t="n"/>
      <c r="BJ95" s="50" t="n"/>
      <c r="BK95" s="50" t="n"/>
      <c r="BL95" s="50" t="n"/>
      <c r="BM95" s="50" t="n"/>
      <c r="BN95" s="50" t="n"/>
      <c r="BO95" s="50" t="n"/>
      <c r="BP95" s="50" t="n"/>
      <c r="BQ95" s="50" t="n"/>
      <c r="BR95" s="50" t="n"/>
      <c r="BS95" s="50" t="n"/>
      <c r="BT95" s="50" t="n"/>
      <c r="BU95" s="50" t="n"/>
      <c r="BV95" s="50" t="n"/>
      <c r="BW95" s="50" t="n"/>
      <c r="BX95" s="50" t="n"/>
      <c r="BY95" s="50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</row>
    <row r="96">
      <c r="A96" s="47">
        <f>IF(Mitarbeiter!B96="","",Mitarbeiter!A96)</f>
        <v/>
      </c>
      <c r="B96" s="48">
        <f>IF(Mitarbeiter!B96="","",Mitarbeiter!B96)</f>
        <v/>
      </c>
      <c r="C96" s="49">
        <f>IF(Mitarbeiter!B96="","",Mitarbeiter!F96)</f>
        <v/>
      </c>
      <c r="D96" s="25">
        <f>IF(Mitarbeiter!B96="","",Berechnung!AD96)</f>
        <v/>
      </c>
      <c r="E96" s="25">
        <f>IF(Mitarbeiter!B96="","",SUM(G96:DV96))</f>
        <v/>
      </c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50" t="n"/>
      <c r="BB96" s="50" t="n"/>
      <c r="BC96" s="50" t="n"/>
      <c r="BD96" s="50" t="n"/>
      <c r="BE96" s="50" t="n"/>
      <c r="BF96" s="50" t="n"/>
      <c r="BG96" s="50" t="n"/>
      <c r="BH96" s="50" t="n"/>
      <c r="BI96" s="50" t="n"/>
      <c r="BJ96" s="50" t="n"/>
      <c r="BK96" s="50" t="n"/>
      <c r="BL96" s="50" t="n"/>
      <c r="BM96" s="50" t="n"/>
      <c r="BN96" s="50" t="n"/>
      <c r="BO96" s="50" t="n"/>
      <c r="BP96" s="50" t="n"/>
      <c r="BQ96" s="50" t="n"/>
      <c r="BR96" s="50" t="n"/>
      <c r="BS96" s="50" t="n"/>
      <c r="BT96" s="50" t="n"/>
      <c r="BU96" s="50" t="n"/>
      <c r="BV96" s="50" t="n"/>
      <c r="BW96" s="50" t="n"/>
      <c r="BX96" s="50" t="n"/>
      <c r="BY96" s="50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</row>
    <row r="97">
      <c r="A97" s="47">
        <f>IF(Mitarbeiter!B97="","",Mitarbeiter!A97)</f>
        <v/>
      </c>
      <c r="B97" s="48">
        <f>IF(Mitarbeiter!B97="","",Mitarbeiter!B97)</f>
        <v/>
      </c>
      <c r="C97" s="49">
        <f>IF(Mitarbeiter!B97="","",Mitarbeiter!F97)</f>
        <v/>
      </c>
      <c r="D97" s="25">
        <f>IF(Mitarbeiter!B97="","",Berechnung!AD97)</f>
        <v/>
      </c>
      <c r="E97" s="25">
        <f>IF(Mitarbeiter!B97="","",SUM(G97:DV97))</f>
        <v/>
      </c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50" t="n"/>
      <c r="BB97" s="50" t="n"/>
      <c r="BC97" s="50" t="n"/>
      <c r="BD97" s="50" t="n"/>
      <c r="BE97" s="50" t="n"/>
      <c r="BF97" s="50" t="n"/>
      <c r="BG97" s="50" t="n"/>
      <c r="BH97" s="50" t="n"/>
      <c r="BI97" s="50" t="n"/>
      <c r="BJ97" s="50" t="n"/>
      <c r="BK97" s="50" t="n"/>
      <c r="BL97" s="50" t="n"/>
      <c r="BM97" s="50" t="n"/>
      <c r="BN97" s="50" t="n"/>
      <c r="BO97" s="50" t="n"/>
      <c r="BP97" s="50" t="n"/>
      <c r="BQ97" s="50" t="n"/>
      <c r="BR97" s="50" t="n"/>
      <c r="BS97" s="50" t="n"/>
      <c r="BT97" s="50" t="n"/>
      <c r="BU97" s="50" t="n"/>
      <c r="BV97" s="50" t="n"/>
      <c r="BW97" s="50" t="n"/>
      <c r="BX97" s="50" t="n"/>
      <c r="BY97" s="50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</row>
    <row r="98">
      <c r="A98" s="47">
        <f>IF(Mitarbeiter!B98="","",Mitarbeiter!A98)</f>
        <v/>
      </c>
      <c r="B98" s="48">
        <f>IF(Mitarbeiter!B98="","",Mitarbeiter!B98)</f>
        <v/>
      </c>
      <c r="C98" s="49">
        <f>IF(Mitarbeiter!B98="","",Mitarbeiter!F98)</f>
        <v/>
      </c>
      <c r="D98" s="25">
        <f>IF(Mitarbeiter!B98="","",Berechnung!AD98)</f>
        <v/>
      </c>
      <c r="E98" s="25">
        <f>IF(Mitarbeiter!B98="","",SUM(G98:DV98))</f>
        <v/>
      </c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50" t="n"/>
      <c r="BB98" s="50" t="n"/>
      <c r="BC98" s="50" t="n"/>
      <c r="BD98" s="50" t="n"/>
      <c r="BE98" s="50" t="n"/>
      <c r="BF98" s="50" t="n"/>
      <c r="BG98" s="50" t="n"/>
      <c r="BH98" s="50" t="n"/>
      <c r="BI98" s="50" t="n"/>
      <c r="BJ98" s="50" t="n"/>
      <c r="BK98" s="50" t="n"/>
      <c r="BL98" s="50" t="n"/>
      <c r="BM98" s="50" t="n"/>
      <c r="BN98" s="50" t="n"/>
      <c r="BO98" s="50" t="n"/>
      <c r="BP98" s="50" t="n"/>
      <c r="BQ98" s="50" t="n"/>
      <c r="BR98" s="50" t="n"/>
      <c r="BS98" s="50" t="n"/>
      <c r="BT98" s="50" t="n"/>
      <c r="BU98" s="50" t="n"/>
      <c r="BV98" s="50" t="n"/>
      <c r="BW98" s="50" t="n"/>
      <c r="BX98" s="50" t="n"/>
      <c r="BY98" s="50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</row>
    <row r="99">
      <c r="A99" s="47">
        <f>IF(Mitarbeiter!B99="","",Mitarbeiter!A99)</f>
        <v/>
      </c>
      <c r="B99" s="48">
        <f>IF(Mitarbeiter!B99="","",Mitarbeiter!B99)</f>
        <v/>
      </c>
      <c r="C99" s="49">
        <f>IF(Mitarbeiter!B99="","",Mitarbeiter!F99)</f>
        <v/>
      </c>
      <c r="D99" s="25">
        <f>IF(Mitarbeiter!B99="","",Berechnung!AD99)</f>
        <v/>
      </c>
      <c r="E99" s="25">
        <f>IF(Mitarbeiter!B99="","",SUM(G99:DV99))</f>
        <v/>
      </c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50" t="n"/>
      <c r="BB99" s="50" t="n"/>
      <c r="BC99" s="50" t="n"/>
      <c r="BD99" s="50" t="n"/>
      <c r="BE99" s="50" t="n"/>
      <c r="BF99" s="50" t="n"/>
      <c r="BG99" s="50" t="n"/>
      <c r="BH99" s="50" t="n"/>
      <c r="BI99" s="50" t="n"/>
      <c r="BJ99" s="50" t="n"/>
      <c r="BK99" s="50" t="n"/>
      <c r="BL99" s="50" t="n"/>
      <c r="BM99" s="50" t="n"/>
      <c r="BN99" s="50" t="n"/>
      <c r="BO99" s="50" t="n"/>
      <c r="BP99" s="50" t="n"/>
      <c r="BQ99" s="50" t="n"/>
      <c r="BR99" s="50" t="n"/>
      <c r="BS99" s="50" t="n"/>
      <c r="BT99" s="50" t="n"/>
      <c r="BU99" s="50" t="n"/>
      <c r="BV99" s="50" t="n"/>
      <c r="BW99" s="50" t="n"/>
      <c r="BX99" s="50" t="n"/>
      <c r="BY99" s="50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</row>
    <row r="100">
      <c r="A100" s="47">
        <f>IF(Mitarbeiter!B100="","",Mitarbeiter!A100)</f>
        <v/>
      </c>
      <c r="B100" s="48">
        <f>IF(Mitarbeiter!B100="","",Mitarbeiter!B100)</f>
        <v/>
      </c>
      <c r="C100" s="49">
        <f>IF(Mitarbeiter!B100="","",Mitarbeiter!F100)</f>
        <v/>
      </c>
      <c r="D100" s="25">
        <f>IF(Mitarbeiter!B100="","",Berechnung!AD100)</f>
        <v/>
      </c>
      <c r="E100" s="25">
        <f>IF(Mitarbeiter!B100="","",SUM(G100:DV100))</f>
        <v/>
      </c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50" t="n"/>
      <c r="BB100" s="50" t="n"/>
      <c r="BC100" s="50" t="n"/>
      <c r="BD100" s="50" t="n"/>
      <c r="BE100" s="50" t="n"/>
      <c r="BF100" s="50" t="n"/>
      <c r="BG100" s="50" t="n"/>
      <c r="BH100" s="50" t="n"/>
      <c r="BI100" s="50" t="n"/>
      <c r="BJ100" s="50" t="n"/>
      <c r="BK100" s="50" t="n"/>
      <c r="BL100" s="50" t="n"/>
      <c r="BM100" s="50" t="n"/>
      <c r="BN100" s="50" t="n"/>
      <c r="BO100" s="50" t="n"/>
      <c r="BP100" s="50" t="n"/>
      <c r="BQ100" s="50" t="n"/>
      <c r="BR100" s="50" t="n"/>
      <c r="BS100" s="50" t="n"/>
      <c r="BT100" s="50" t="n"/>
      <c r="BU100" s="50" t="n"/>
      <c r="BV100" s="50" t="n"/>
      <c r="BW100" s="50" t="n"/>
      <c r="BX100" s="50" t="n"/>
      <c r="BY100" s="50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</row>
    <row r="101">
      <c r="A101" s="47">
        <f>IF(Mitarbeiter!B101="","",Mitarbeiter!A101)</f>
        <v/>
      </c>
      <c r="B101" s="48">
        <f>IF(Mitarbeiter!B101="","",Mitarbeiter!B101)</f>
        <v/>
      </c>
      <c r="C101" s="49">
        <f>IF(Mitarbeiter!B101="","",Mitarbeiter!F101)</f>
        <v/>
      </c>
      <c r="D101" s="25">
        <f>IF(Mitarbeiter!B101="","",Berechnung!AD101)</f>
        <v/>
      </c>
      <c r="E101" s="25">
        <f>IF(Mitarbeiter!B101="","",SUM(G101:DV101))</f>
        <v/>
      </c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50" t="n"/>
      <c r="BB101" s="50" t="n"/>
      <c r="BC101" s="50" t="n"/>
      <c r="BD101" s="50" t="n"/>
      <c r="BE101" s="50" t="n"/>
      <c r="BF101" s="50" t="n"/>
      <c r="BG101" s="50" t="n"/>
      <c r="BH101" s="50" t="n"/>
      <c r="BI101" s="50" t="n"/>
      <c r="BJ101" s="50" t="n"/>
      <c r="BK101" s="50" t="n"/>
      <c r="BL101" s="50" t="n"/>
      <c r="BM101" s="50" t="n"/>
      <c r="BN101" s="50" t="n"/>
      <c r="BO101" s="50" t="n"/>
      <c r="BP101" s="50" t="n"/>
      <c r="BQ101" s="50" t="n"/>
      <c r="BR101" s="50" t="n"/>
      <c r="BS101" s="50" t="n"/>
      <c r="BT101" s="50" t="n"/>
      <c r="BU101" s="50" t="n"/>
      <c r="BV101" s="50" t="n"/>
      <c r="BW101" s="50" t="n"/>
      <c r="BX101" s="50" t="n"/>
      <c r="BY101" s="50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</row>
    <row r="102">
      <c r="A102" s="47">
        <f>IF(Mitarbeiter!B102="","",Mitarbeiter!A102)</f>
        <v/>
      </c>
      <c r="B102" s="48">
        <f>IF(Mitarbeiter!B102="","",Mitarbeiter!B102)</f>
        <v/>
      </c>
      <c r="C102" s="49">
        <f>IF(Mitarbeiter!B102="","",Mitarbeiter!F102)</f>
        <v/>
      </c>
      <c r="D102" s="25">
        <f>IF(Mitarbeiter!B102="","",Berechnung!AD102)</f>
        <v/>
      </c>
      <c r="E102" s="25">
        <f>IF(Mitarbeiter!B102="","",SUM(G102:DV102))</f>
        <v/>
      </c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50" t="n"/>
      <c r="BB102" s="50" t="n"/>
      <c r="BC102" s="50" t="n"/>
      <c r="BD102" s="50" t="n"/>
      <c r="BE102" s="50" t="n"/>
      <c r="BF102" s="50" t="n"/>
      <c r="BG102" s="50" t="n"/>
      <c r="BH102" s="50" t="n"/>
      <c r="BI102" s="50" t="n"/>
      <c r="BJ102" s="50" t="n"/>
      <c r="BK102" s="50" t="n"/>
      <c r="BL102" s="50" t="n"/>
      <c r="BM102" s="50" t="n"/>
      <c r="BN102" s="50" t="n"/>
      <c r="BO102" s="50" t="n"/>
      <c r="BP102" s="50" t="n"/>
      <c r="BQ102" s="50" t="n"/>
      <c r="BR102" s="50" t="n"/>
      <c r="BS102" s="50" t="n"/>
      <c r="BT102" s="50" t="n"/>
      <c r="BU102" s="50" t="n"/>
      <c r="BV102" s="50" t="n"/>
      <c r="BW102" s="50" t="n"/>
      <c r="BX102" s="50" t="n"/>
      <c r="BY102" s="50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</row>
    <row r="103">
      <c r="A103" s="47">
        <f>IF(Mitarbeiter!B103="","",Mitarbeiter!A103)</f>
        <v/>
      </c>
      <c r="B103" s="48">
        <f>IF(Mitarbeiter!B103="","",Mitarbeiter!B103)</f>
        <v/>
      </c>
      <c r="C103" s="49">
        <f>IF(Mitarbeiter!B103="","",Mitarbeiter!F103)</f>
        <v/>
      </c>
      <c r="D103" s="25">
        <f>IF(Mitarbeiter!B103="","",Berechnung!AD103)</f>
        <v/>
      </c>
      <c r="E103" s="25">
        <f>IF(Mitarbeiter!B103="","",SUM(G103:DV103))</f>
        <v/>
      </c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50" t="n"/>
      <c r="BB103" s="50" t="n"/>
      <c r="BC103" s="50" t="n"/>
      <c r="BD103" s="50" t="n"/>
      <c r="BE103" s="50" t="n"/>
      <c r="BF103" s="50" t="n"/>
      <c r="BG103" s="50" t="n"/>
      <c r="BH103" s="50" t="n"/>
      <c r="BI103" s="50" t="n"/>
      <c r="BJ103" s="50" t="n"/>
      <c r="BK103" s="50" t="n"/>
      <c r="BL103" s="50" t="n"/>
      <c r="BM103" s="50" t="n"/>
      <c r="BN103" s="50" t="n"/>
      <c r="BO103" s="50" t="n"/>
      <c r="BP103" s="50" t="n"/>
      <c r="BQ103" s="50" t="n"/>
      <c r="BR103" s="50" t="n"/>
      <c r="BS103" s="50" t="n"/>
      <c r="BT103" s="50" t="n"/>
      <c r="BU103" s="50" t="n"/>
      <c r="BV103" s="50" t="n"/>
      <c r="BW103" s="50" t="n"/>
      <c r="BX103" s="50" t="n"/>
      <c r="BY103" s="50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</row>
    <row r="104">
      <c r="A104" s="47">
        <f>IF(Mitarbeiter!B104="","",Mitarbeiter!A104)</f>
        <v/>
      </c>
      <c r="B104" s="48">
        <f>IF(Mitarbeiter!B104="","",Mitarbeiter!B104)</f>
        <v/>
      </c>
      <c r="C104" s="49">
        <f>IF(Mitarbeiter!B104="","",Mitarbeiter!F104)</f>
        <v/>
      </c>
      <c r="D104" s="25">
        <f>IF(Mitarbeiter!B104="","",Berechnung!AD104)</f>
        <v/>
      </c>
      <c r="E104" s="25">
        <f>IF(Mitarbeiter!B104="","",SUM(G104:DV104))</f>
        <v/>
      </c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50" t="n"/>
      <c r="BB104" s="50" t="n"/>
      <c r="BC104" s="50" t="n"/>
      <c r="BD104" s="50" t="n"/>
      <c r="BE104" s="50" t="n"/>
      <c r="BF104" s="50" t="n"/>
      <c r="BG104" s="50" t="n"/>
      <c r="BH104" s="50" t="n"/>
      <c r="BI104" s="50" t="n"/>
      <c r="BJ104" s="50" t="n"/>
      <c r="BK104" s="50" t="n"/>
      <c r="BL104" s="50" t="n"/>
      <c r="BM104" s="50" t="n"/>
      <c r="BN104" s="50" t="n"/>
      <c r="BO104" s="50" t="n"/>
      <c r="BP104" s="50" t="n"/>
      <c r="BQ104" s="50" t="n"/>
      <c r="BR104" s="50" t="n"/>
      <c r="BS104" s="50" t="n"/>
      <c r="BT104" s="50" t="n"/>
      <c r="BU104" s="50" t="n"/>
      <c r="BV104" s="50" t="n"/>
      <c r="BW104" s="50" t="n"/>
      <c r="BX104" s="50" t="n"/>
      <c r="BY104" s="50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</row>
    <row r="105">
      <c r="A105" s="47">
        <f>IF(Mitarbeiter!B105="","",Mitarbeiter!A105)</f>
        <v/>
      </c>
      <c r="B105" s="48">
        <f>IF(Mitarbeiter!B105="","",Mitarbeiter!B105)</f>
        <v/>
      </c>
      <c r="C105" s="49">
        <f>IF(Mitarbeiter!B105="","",Mitarbeiter!F105)</f>
        <v/>
      </c>
      <c r="D105" s="25">
        <f>IF(Mitarbeiter!B105="","",Berechnung!AD105)</f>
        <v/>
      </c>
      <c r="E105" s="25">
        <f>IF(Mitarbeiter!B105="","",SUM(G105:DV105))</f>
        <v/>
      </c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50" t="n"/>
      <c r="BB105" s="50" t="n"/>
      <c r="BC105" s="50" t="n"/>
      <c r="BD105" s="50" t="n"/>
      <c r="BE105" s="50" t="n"/>
      <c r="BF105" s="50" t="n"/>
      <c r="BG105" s="50" t="n"/>
      <c r="BH105" s="50" t="n"/>
      <c r="BI105" s="50" t="n"/>
      <c r="BJ105" s="50" t="n"/>
      <c r="BK105" s="50" t="n"/>
      <c r="BL105" s="50" t="n"/>
      <c r="BM105" s="50" t="n"/>
      <c r="BN105" s="50" t="n"/>
      <c r="BO105" s="50" t="n"/>
      <c r="BP105" s="50" t="n"/>
      <c r="BQ105" s="50" t="n"/>
      <c r="BR105" s="50" t="n"/>
      <c r="BS105" s="50" t="n"/>
      <c r="BT105" s="50" t="n"/>
      <c r="BU105" s="50" t="n"/>
      <c r="BV105" s="50" t="n"/>
      <c r="BW105" s="50" t="n"/>
      <c r="BX105" s="50" t="n"/>
      <c r="BY105" s="50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</row>
    <row r="106">
      <c r="A106" s="47">
        <f>IF(Mitarbeiter!B106="","",Mitarbeiter!A106)</f>
        <v/>
      </c>
      <c r="B106" s="48">
        <f>IF(Mitarbeiter!B106="","",Mitarbeiter!B106)</f>
        <v/>
      </c>
      <c r="C106" s="49">
        <f>IF(Mitarbeiter!B106="","",Mitarbeiter!F106)</f>
        <v/>
      </c>
      <c r="D106" s="25">
        <f>IF(Mitarbeiter!B106="","",Berechnung!AD106)</f>
        <v/>
      </c>
      <c r="E106" s="25">
        <f>IF(Mitarbeiter!B106="","",SUM(G106:DV106))</f>
        <v/>
      </c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50" t="n"/>
      <c r="BB106" s="50" t="n"/>
      <c r="BC106" s="50" t="n"/>
      <c r="BD106" s="50" t="n"/>
      <c r="BE106" s="50" t="n"/>
      <c r="BF106" s="50" t="n"/>
      <c r="BG106" s="50" t="n"/>
      <c r="BH106" s="50" t="n"/>
      <c r="BI106" s="50" t="n"/>
      <c r="BJ106" s="50" t="n"/>
      <c r="BK106" s="50" t="n"/>
      <c r="BL106" s="50" t="n"/>
      <c r="BM106" s="50" t="n"/>
      <c r="BN106" s="50" t="n"/>
      <c r="BO106" s="50" t="n"/>
      <c r="BP106" s="50" t="n"/>
      <c r="BQ106" s="50" t="n"/>
      <c r="BR106" s="50" t="n"/>
      <c r="BS106" s="50" t="n"/>
      <c r="BT106" s="50" t="n"/>
      <c r="BU106" s="50" t="n"/>
      <c r="BV106" s="50" t="n"/>
      <c r="BW106" s="50" t="n"/>
      <c r="BX106" s="50" t="n"/>
      <c r="BY106" s="50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</row>
    <row r="107">
      <c r="A107" s="47">
        <f>IF(Mitarbeiter!B107="","",Mitarbeiter!A107)</f>
        <v/>
      </c>
      <c r="B107" s="48">
        <f>IF(Mitarbeiter!B107="","",Mitarbeiter!B107)</f>
        <v/>
      </c>
      <c r="C107" s="49">
        <f>IF(Mitarbeiter!B107="","",Mitarbeiter!F107)</f>
        <v/>
      </c>
      <c r="D107" s="25">
        <f>IF(Mitarbeiter!B107="","",Berechnung!AD107)</f>
        <v/>
      </c>
      <c r="E107" s="25">
        <f>IF(Mitarbeiter!B107="","",SUM(G107:DV107))</f>
        <v/>
      </c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50" t="n"/>
      <c r="BB107" s="50" t="n"/>
      <c r="BC107" s="50" t="n"/>
      <c r="BD107" s="50" t="n"/>
      <c r="BE107" s="50" t="n"/>
      <c r="BF107" s="50" t="n"/>
      <c r="BG107" s="50" t="n"/>
      <c r="BH107" s="50" t="n"/>
      <c r="BI107" s="50" t="n"/>
      <c r="BJ107" s="50" t="n"/>
      <c r="BK107" s="50" t="n"/>
      <c r="BL107" s="50" t="n"/>
      <c r="BM107" s="50" t="n"/>
      <c r="BN107" s="50" t="n"/>
      <c r="BO107" s="50" t="n"/>
      <c r="BP107" s="50" t="n"/>
      <c r="BQ107" s="50" t="n"/>
      <c r="BR107" s="50" t="n"/>
      <c r="BS107" s="50" t="n"/>
      <c r="BT107" s="50" t="n"/>
      <c r="BU107" s="50" t="n"/>
      <c r="BV107" s="50" t="n"/>
      <c r="BW107" s="50" t="n"/>
      <c r="BX107" s="50" t="n"/>
      <c r="BY107" s="50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</row>
    <row r="108">
      <c r="A108" s="47">
        <f>IF(Mitarbeiter!B108="","",Mitarbeiter!A108)</f>
        <v/>
      </c>
      <c r="B108" s="48">
        <f>IF(Mitarbeiter!B108="","",Mitarbeiter!B108)</f>
        <v/>
      </c>
      <c r="C108" s="49">
        <f>IF(Mitarbeiter!B108="","",Mitarbeiter!F108)</f>
        <v/>
      </c>
      <c r="D108" s="25">
        <f>IF(Mitarbeiter!B108="","",Berechnung!AD108)</f>
        <v/>
      </c>
      <c r="E108" s="25">
        <f>IF(Mitarbeiter!B108="","",SUM(G108:DV108))</f>
        <v/>
      </c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50" t="n"/>
      <c r="BB108" s="50" t="n"/>
      <c r="BC108" s="50" t="n"/>
      <c r="BD108" s="50" t="n"/>
      <c r="BE108" s="50" t="n"/>
      <c r="BF108" s="50" t="n"/>
      <c r="BG108" s="50" t="n"/>
      <c r="BH108" s="50" t="n"/>
      <c r="BI108" s="50" t="n"/>
      <c r="BJ108" s="50" t="n"/>
      <c r="BK108" s="50" t="n"/>
      <c r="BL108" s="50" t="n"/>
      <c r="BM108" s="50" t="n"/>
      <c r="BN108" s="50" t="n"/>
      <c r="BO108" s="50" t="n"/>
      <c r="BP108" s="50" t="n"/>
      <c r="BQ108" s="50" t="n"/>
      <c r="BR108" s="50" t="n"/>
      <c r="BS108" s="50" t="n"/>
      <c r="BT108" s="50" t="n"/>
      <c r="BU108" s="50" t="n"/>
      <c r="BV108" s="50" t="n"/>
      <c r="BW108" s="50" t="n"/>
      <c r="BX108" s="50" t="n"/>
      <c r="BY108" s="50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</row>
    <row r="109">
      <c r="A109" s="47">
        <f>IF(Mitarbeiter!B109="","",Mitarbeiter!A109)</f>
        <v/>
      </c>
      <c r="B109" s="48">
        <f>IF(Mitarbeiter!B109="","",Mitarbeiter!B109)</f>
        <v/>
      </c>
      <c r="C109" s="49">
        <f>IF(Mitarbeiter!B109="","",Mitarbeiter!F109)</f>
        <v/>
      </c>
      <c r="D109" s="25">
        <f>IF(Mitarbeiter!B109="","",Berechnung!AD109)</f>
        <v/>
      </c>
      <c r="E109" s="25">
        <f>IF(Mitarbeiter!B109="","",SUM(G109:DV109))</f>
        <v/>
      </c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50" t="n"/>
      <c r="BB109" s="50" t="n"/>
      <c r="BC109" s="50" t="n"/>
      <c r="BD109" s="50" t="n"/>
      <c r="BE109" s="50" t="n"/>
      <c r="BF109" s="50" t="n"/>
      <c r="BG109" s="50" t="n"/>
      <c r="BH109" s="50" t="n"/>
      <c r="BI109" s="50" t="n"/>
      <c r="BJ109" s="50" t="n"/>
      <c r="BK109" s="50" t="n"/>
      <c r="BL109" s="50" t="n"/>
      <c r="BM109" s="50" t="n"/>
      <c r="BN109" s="50" t="n"/>
      <c r="BO109" s="50" t="n"/>
      <c r="BP109" s="50" t="n"/>
      <c r="BQ109" s="50" t="n"/>
      <c r="BR109" s="50" t="n"/>
      <c r="BS109" s="50" t="n"/>
      <c r="BT109" s="50" t="n"/>
      <c r="BU109" s="50" t="n"/>
      <c r="BV109" s="50" t="n"/>
      <c r="BW109" s="50" t="n"/>
      <c r="BX109" s="50" t="n"/>
      <c r="BY109" s="50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</row>
    <row r="110">
      <c r="A110" s="47">
        <f>IF(Mitarbeiter!B110="","",Mitarbeiter!A110)</f>
        <v/>
      </c>
      <c r="B110" s="48">
        <f>IF(Mitarbeiter!B110="","",Mitarbeiter!B110)</f>
        <v/>
      </c>
      <c r="C110" s="49">
        <f>IF(Mitarbeiter!B110="","",Mitarbeiter!F110)</f>
        <v/>
      </c>
      <c r="D110" s="25">
        <f>IF(Mitarbeiter!B110="","",Berechnung!AD110)</f>
        <v/>
      </c>
      <c r="E110" s="25">
        <f>IF(Mitarbeiter!B110="","",SUM(G110:DV110))</f>
        <v/>
      </c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50" t="n"/>
      <c r="BB110" s="50" t="n"/>
      <c r="BC110" s="50" t="n"/>
      <c r="BD110" s="50" t="n"/>
      <c r="BE110" s="50" t="n"/>
      <c r="BF110" s="50" t="n"/>
      <c r="BG110" s="50" t="n"/>
      <c r="BH110" s="50" t="n"/>
      <c r="BI110" s="50" t="n"/>
      <c r="BJ110" s="50" t="n"/>
      <c r="BK110" s="50" t="n"/>
      <c r="BL110" s="50" t="n"/>
      <c r="BM110" s="50" t="n"/>
      <c r="BN110" s="50" t="n"/>
      <c r="BO110" s="50" t="n"/>
      <c r="BP110" s="50" t="n"/>
      <c r="BQ110" s="50" t="n"/>
      <c r="BR110" s="50" t="n"/>
      <c r="BS110" s="50" t="n"/>
      <c r="BT110" s="50" t="n"/>
      <c r="BU110" s="50" t="n"/>
      <c r="BV110" s="50" t="n"/>
      <c r="BW110" s="50" t="n"/>
      <c r="BX110" s="50" t="n"/>
      <c r="BY110" s="50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</row>
    <row r="111">
      <c r="A111" s="47">
        <f>IF(Mitarbeiter!B111="","",Mitarbeiter!A111)</f>
        <v/>
      </c>
      <c r="B111" s="48">
        <f>IF(Mitarbeiter!B111="","",Mitarbeiter!B111)</f>
        <v/>
      </c>
      <c r="C111" s="49">
        <f>IF(Mitarbeiter!B111="","",Mitarbeiter!F111)</f>
        <v/>
      </c>
      <c r="D111" s="25">
        <f>IF(Mitarbeiter!B111="","",Berechnung!AD111)</f>
        <v/>
      </c>
      <c r="E111" s="25">
        <f>IF(Mitarbeiter!B111="","",SUM(G111:DV111))</f>
        <v/>
      </c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50" t="n"/>
      <c r="BB111" s="50" t="n"/>
      <c r="BC111" s="50" t="n"/>
      <c r="BD111" s="50" t="n"/>
      <c r="BE111" s="50" t="n"/>
      <c r="BF111" s="50" t="n"/>
      <c r="BG111" s="50" t="n"/>
      <c r="BH111" s="50" t="n"/>
      <c r="BI111" s="50" t="n"/>
      <c r="BJ111" s="50" t="n"/>
      <c r="BK111" s="50" t="n"/>
      <c r="BL111" s="50" t="n"/>
      <c r="BM111" s="50" t="n"/>
      <c r="BN111" s="50" t="n"/>
      <c r="BO111" s="50" t="n"/>
      <c r="BP111" s="50" t="n"/>
      <c r="BQ111" s="50" t="n"/>
      <c r="BR111" s="50" t="n"/>
      <c r="BS111" s="50" t="n"/>
      <c r="BT111" s="50" t="n"/>
      <c r="BU111" s="50" t="n"/>
      <c r="BV111" s="50" t="n"/>
      <c r="BW111" s="50" t="n"/>
      <c r="BX111" s="50" t="n"/>
      <c r="BY111" s="50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</row>
    <row r="112">
      <c r="A112" s="47">
        <f>IF(Mitarbeiter!B112="","",Mitarbeiter!A112)</f>
        <v/>
      </c>
      <c r="B112" s="48">
        <f>IF(Mitarbeiter!B112="","",Mitarbeiter!B112)</f>
        <v/>
      </c>
      <c r="C112" s="49">
        <f>IF(Mitarbeiter!B112="","",Mitarbeiter!F112)</f>
        <v/>
      </c>
      <c r="D112" s="25">
        <f>IF(Mitarbeiter!B112="","",Berechnung!AD112)</f>
        <v/>
      </c>
      <c r="E112" s="25">
        <f>IF(Mitarbeiter!B112="","",SUM(G112:DV112))</f>
        <v/>
      </c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50" t="n"/>
      <c r="BB112" s="50" t="n"/>
      <c r="BC112" s="50" t="n"/>
      <c r="BD112" s="50" t="n"/>
      <c r="BE112" s="50" t="n"/>
      <c r="BF112" s="50" t="n"/>
      <c r="BG112" s="50" t="n"/>
      <c r="BH112" s="50" t="n"/>
      <c r="BI112" s="50" t="n"/>
      <c r="BJ112" s="50" t="n"/>
      <c r="BK112" s="50" t="n"/>
      <c r="BL112" s="50" t="n"/>
      <c r="BM112" s="50" t="n"/>
      <c r="BN112" s="50" t="n"/>
      <c r="BO112" s="50" t="n"/>
      <c r="BP112" s="50" t="n"/>
      <c r="BQ112" s="50" t="n"/>
      <c r="BR112" s="50" t="n"/>
      <c r="BS112" s="50" t="n"/>
      <c r="BT112" s="50" t="n"/>
      <c r="BU112" s="50" t="n"/>
      <c r="BV112" s="50" t="n"/>
      <c r="BW112" s="50" t="n"/>
      <c r="BX112" s="50" t="n"/>
      <c r="BY112" s="50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</row>
    <row r="113">
      <c r="A113" s="47">
        <f>IF(Mitarbeiter!B113="","",Mitarbeiter!A113)</f>
        <v/>
      </c>
      <c r="B113" s="48">
        <f>IF(Mitarbeiter!B113="","",Mitarbeiter!B113)</f>
        <v/>
      </c>
      <c r="C113" s="49">
        <f>IF(Mitarbeiter!B113="","",Mitarbeiter!F113)</f>
        <v/>
      </c>
      <c r="D113" s="25">
        <f>IF(Mitarbeiter!B113="","",Berechnung!AD113)</f>
        <v/>
      </c>
      <c r="E113" s="25">
        <f>IF(Mitarbeiter!B113="","",SUM(G113:DV113))</f>
        <v/>
      </c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50" t="n"/>
      <c r="BB113" s="50" t="n"/>
      <c r="BC113" s="50" t="n"/>
      <c r="BD113" s="50" t="n"/>
      <c r="BE113" s="50" t="n"/>
      <c r="BF113" s="50" t="n"/>
      <c r="BG113" s="50" t="n"/>
      <c r="BH113" s="50" t="n"/>
      <c r="BI113" s="50" t="n"/>
      <c r="BJ113" s="50" t="n"/>
      <c r="BK113" s="50" t="n"/>
      <c r="BL113" s="50" t="n"/>
      <c r="BM113" s="50" t="n"/>
      <c r="BN113" s="50" t="n"/>
      <c r="BO113" s="50" t="n"/>
      <c r="BP113" s="50" t="n"/>
      <c r="BQ113" s="50" t="n"/>
      <c r="BR113" s="50" t="n"/>
      <c r="BS113" s="50" t="n"/>
      <c r="BT113" s="50" t="n"/>
      <c r="BU113" s="50" t="n"/>
      <c r="BV113" s="50" t="n"/>
      <c r="BW113" s="50" t="n"/>
      <c r="BX113" s="50" t="n"/>
      <c r="BY113" s="50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</row>
    <row r="114">
      <c r="A114" s="47">
        <f>IF(Mitarbeiter!B114="","",Mitarbeiter!A114)</f>
        <v/>
      </c>
      <c r="B114" s="48">
        <f>IF(Mitarbeiter!B114="","",Mitarbeiter!B114)</f>
        <v/>
      </c>
      <c r="C114" s="49">
        <f>IF(Mitarbeiter!B114="","",Mitarbeiter!F114)</f>
        <v/>
      </c>
      <c r="D114" s="25">
        <f>IF(Mitarbeiter!B114="","",Berechnung!AD114)</f>
        <v/>
      </c>
      <c r="E114" s="25">
        <f>IF(Mitarbeiter!B114="","",SUM(G114:DV114))</f>
        <v/>
      </c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50" t="n"/>
      <c r="BB114" s="50" t="n"/>
      <c r="BC114" s="50" t="n"/>
      <c r="BD114" s="50" t="n"/>
      <c r="BE114" s="50" t="n"/>
      <c r="BF114" s="50" t="n"/>
      <c r="BG114" s="50" t="n"/>
      <c r="BH114" s="50" t="n"/>
      <c r="BI114" s="50" t="n"/>
      <c r="BJ114" s="50" t="n"/>
      <c r="BK114" s="50" t="n"/>
      <c r="BL114" s="50" t="n"/>
      <c r="BM114" s="50" t="n"/>
      <c r="BN114" s="50" t="n"/>
      <c r="BO114" s="50" t="n"/>
      <c r="BP114" s="50" t="n"/>
      <c r="BQ114" s="50" t="n"/>
      <c r="BR114" s="50" t="n"/>
      <c r="BS114" s="50" t="n"/>
      <c r="BT114" s="50" t="n"/>
      <c r="BU114" s="50" t="n"/>
      <c r="BV114" s="50" t="n"/>
      <c r="BW114" s="50" t="n"/>
      <c r="BX114" s="50" t="n"/>
      <c r="BY114" s="50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</row>
    <row r="115">
      <c r="A115" s="47">
        <f>IF(Mitarbeiter!B115="","",Mitarbeiter!A115)</f>
        <v/>
      </c>
      <c r="B115" s="48">
        <f>IF(Mitarbeiter!B115="","",Mitarbeiter!B115)</f>
        <v/>
      </c>
      <c r="C115" s="49">
        <f>IF(Mitarbeiter!B115="","",Mitarbeiter!F115)</f>
        <v/>
      </c>
      <c r="D115" s="25">
        <f>IF(Mitarbeiter!B115="","",Berechnung!AD115)</f>
        <v/>
      </c>
      <c r="E115" s="25">
        <f>IF(Mitarbeiter!B115="","",SUM(G115:DV115))</f>
        <v/>
      </c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50" t="n"/>
      <c r="BB115" s="50" t="n"/>
      <c r="BC115" s="50" t="n"/>
      <c r="BD115" s="50" t="n"/>
      <c r="BE115" s="50" t="n"/>
      <c r="BF115" s="50" t="n"/>
      <c r="BG115" s="50" t="n"/>
      <c r="BH115" s="50" t="n"/>
      <c r="BI115" s="50" t="n"/>
      <c r="BJ115" s="50" t="n"/>
      <c r="BK115" s="50" t="n"/>
      <c r="BL115" s="50" t="n"/>
      <c r="BM115" s="50" t="n"/>
      <c r="BN115" s="50" t="n"/>
      <c r="BO115" s="50" t="n"/>
      <c r="BP115" s="50" t="n"/>
      <c r="BQ115" s="50" t="n"/>
      <c r="BR115" s="50" t="n"/>
      <c r="BS115" s="50" t="n"/>
      <c r="BT115" s="50" t="n"/>
      <c r="BU115" s="50" t="n"/>
      <c r="BV115" s="50" t="n"/>
      <c r="BW115" s="50" t="n"/>
      <c r="BX115" s="50" t="n"/>
      <c r="BY115" s="50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</row>
    <row r="116">
      <c r="A116" s="47">
        <f>IF(Mitarbeiter!B116="","",Mitarbeiter!A116)</f>
        <v/>
      </c>
      <c r="B116" s="48">
        <f>IF(Mitarbeiter!B116="","",Mitarbeiter!B116)</f>
        <v/>
      </c>
      <c r="C116" s="49">
        <f>IF(Mitarbeiter!B116="","",Mitarbeiter!F116)</f>
        <v/>
      </c>
      <c r="D116" s="25">
        <f>IF(Mitarbeiter!B116="","",Berechnung!AD116)</f>
        <v/>
      </c>
      <c r="E116" s="25">
        <f>IF(Mitarbeiter!B116="","",SUM(G116:DV116))</f>
        <v/>
      </c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50" t="n"/>
      <c r="BB116" s="50" t="n"/>
      <c r="BC116" s="50" t="n"/>
      <c r="BD116" s="50" t="n"/>
      <c r="BE116" s="50" t="n"/>
      <c r="BF116" s="50" t="n"/>
      <c r="BG116" s="50" t="n"/>
      <c r="BH116" s="50" t="n"/>
      <c r="BI116" s="50" t="n"/>
      <c r="BJ116" s="50" t="n"/>
      <c r="BK116" s="50" t="n"/>
      <c r="BL116" s="50" t="n"/>
      <c r="BM116" s="50" t="n"/>
      <c r="BN116" s="50" t="n"/>
      <c r="BO116" s="50" t="n"/>
      <c r="BP116" s="50" t="n"/>
      <c r="BQ116" s="50" t="n"/>
      <c r="BR116" s="50" t="n"/>
      <c r="BS116" s="50" t="n"/>
      <c r="BT116" s="50" t="n"/>
      <c r="BU116" s="50" t="n"/>
      <c r="BV116" s="50" t="n"/>
      <c r="BW116" s="50" t="n"/>
      <c r="BX116" s="50" t="n"/>
      <c r="BY116" s="50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</row>
    <row r="117">
      <c r="A117" s="47">
        <f>IF(Mitarbeiter!B117="","",Mitarbeiter!A117)</f>
        <v/>
      </c>
      <c r="B117" s="48">
        <f>IF(Mitarbeiter!B117="","",Mitarbeiter!B117)</f>
        <v/>
      </c>
      <c r="C117" s="49">
        <f>IF(Mitarbeiter!B117="","",Mitarbeiter!F117)</f>
        <v/>
      </c>
      <c r="D117" s="25">
        <f>IF(Mitarbeiter!B117="","",Berechnung!AD117)</f>
        <v/>
      </c>
      <c r="E117" s="25">
        <f>IF(Mitarbeiter!B117="","",SUM(G117:DV117))</f>
        <v/>
      </c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50" t="n"/>
      <c r="BB117" s="50" t="n"/>
      <c r="BC117" s="50" t="n"/>
      <c r="BD117" s="50" t="n"/>
      <c r="BE117" s="50" t="n"/>
      <c r="BF117" s="50" t="n"/>
      <c r="BG117" s="50" t="n"/>
      <c r="BH117" s="50" t="n"/>
      <c r="BI117" s="50" t="n"/>
      <c r="BJ117" s="50" t="n"/>
      <c r="BK117" s="50" t="n"/>
      <c r="BL117" s="50" t="n"/>
      <c r="BM117" s="50" t="n"/>
      <c r="BN117" s="50" t="n"/>
      <c r="BO117" s="50" t="n"/>
      <c r="BP117" s="50" t="n"/>
      <c r="BQ117" s="50" t="n"/>
      <c r="BR117" s="50" t="n"/>
      <c r="BS117" s="50" t="n"/>
      <c r="BT117" s="50" t="n"/>
      <c r="BU117" s="50" t="n"/>
      <c r="BV117" s="50" t="n"/>
      <c r="BW117" s="50" t="n"/>
      <c r="BX117" s="50" t="n"/>
      <c r="BY117" s="50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</row>
    <row r="118">
      <c r="A118" s="47">
        <f>IF(Mitarbeiter!B118="","",Mitarbeiter!A118)</f>
        <v/>
      </c>
      <c r="B118" s="48">
        <f>IF(Mitarbeiter!B118="","",Mitarbeiter!B118)</f>
        <v/>
      </c>
      <c r="C118" s="49">
        <f>IF(Mitarbeiter!B118="","",Mitarbeiter!F118)</f>
        <v/>
      </c>
      <c r="D118" s="25">
        <f>IF(Mitarbeiter!B118="","",Berechnung!AD118)</f>
        <v/>
      </c>
      <c r="E118" s="25">
        <f>IF(Mitarbeiter!B118="","",SUM(G118:DV118))</f>
        <v/>
      </c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50" t="n"/>
      <c r="BB118" s="50" t="n"/>
      <c r="BC118" s="50" t="n"/>
      <c r="BD118" s="50" t="n"/>
      <c r="BE118" s="50" t="n"/>
      <c r="BF118" s="50" t="n"/>
      <c r="BG118" s="50" t="n"/>
      <c r="BH118" s="50" t="n"/>
      <c r="BI118" s="50" t="n"/>
      <c r="BJ118" s="50" t="n"/>
      <c r="BK118" s="50" t="n"/>
      <c r="BL118" s="50" t="n"/>
      <c r="BM118" s="50" t="n"/>
      <c r="BN118" s="50" t="n"/>
      <c r="BO118" s="50" t="n"/>
      <c r="BP118" s="50" t="n"/>
      <c r="BQ118" s="50" t="n"/>
      <c r="BR118" s="50" t="n"/>
      <c r="BS118" s="50" t="n"/>
      <c r="BT118" s="50" t="n"/>
      <c r="BU118" s="50" t="n"/>
      <c r="BV118" s="50" t="n"/>
      <c r="BW118" s="50" t="n"/>
      <c r="BX118" s="50" t="n"/>
      <c r="BY118" s="50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</row>
    <row r="119">
      <c r="A119" s="47">
        <f>IF(Mitarbeiter!B119="","",Mitarbeiter!A119)</f>
        <v/>
      </c>
      <c r="B119" s="48">
        <f>IF(Mitarbeiter!B119="","",Mitarbeiter!B119)</f>
        <v/>
      </c>
      <c r="C119" s="49">
        <f>IF(Mitarbeiter!B119="","",Mitarbeiter!F119)</f>
        <v/>
      </c>
      <c r="D119" s="25">
        <f>IF(Mitarbeiter!B119="","",Berechnung!AD119)</f>
        <v/>
      </c>
      <c r="E119" s="25">
        <f>IF(Mitarbeiter!B119="","",SUM(G119:DV119))</f>
        <v/>
      </c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50" t="n"/>
      <c r="BB119" s="50" t="n"/>
      <c r="BC119" s="50" t="n"/>
      <c r="BD119" s="50" t="n"/>
      <c r="BE119" s="50" t="n"/>
      <c r="BF119" s="50" t="n"/>
      <c r="BG119" s="50" t="n"/>
      <c r="BH119" s="50" t="n"/>
      <c r="BI119" s="50" t="n"/>
      <c r="BJ119" s="50" t="n"/>
      <c r="BK119" s="50" t="n"/>
      <c r="BL119" s="50" t="n"/>
      <c r="BM119" s="50" t="n"/>
      <c r="BN119" s="50" t="n"/>
      <c r="BO119" s="50" t="n"/>
      <c r="BP119" s="50" t="n"/>
      <c r="BQ119" s="50" t="n"/>
      <c r="BR119" s="50" t="n"/>
      <c r="BS119" s="50" t="n"/>
      <c r="BT119" s="50" t="n"/>
      <c r="BU119" s="50" t="n"/>
      <c r="BV119" s="50" t="n"/>
      <c r="BW119" s="50" t="n"/>
      <c r="BX119" s="50" t="n"/>
      <c r="BY119" s="50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</row>
    <row r="120">
      <c r="A120" s="47">
        <f>IF(Mitarbeiter!B120="","",Mitarbeiter!A120)</f>
        <v/>
      </c>
      <c r="B120" s="48">
        <f>IF(Mitarbeiter!B120="","",Mitarbeiter!B120)</f>
        <v/>
      </c>
      <c r="C120" s="49">
        <f>IF(Mitarbeiter!B120="","",Mitarbeiter!F120)</f>
        <v/>
      </c>
      <c r="D120" s="25">
        <f>IF(Mitarbeiter!B120="","",Berechnung!AD120)</f>
        <v/>
      </c>
      <c r="E120" s="25">
        <f>IF(Mitarbeiter!B120="","",SUM(G120:DV120))</f>
        <v/>
      </c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50" t="n"/>
      <c r="BB120" s="50" t="n"/>
      <c r="BC120" s="50" t="n"/>
      <c r="BD120" s="50" t="n"/>
      <c r="BE120" s="50" t="n"/>
      <c r="BF120" s="50" t="n"/>
      <c r="BG120" s="50" t="n"/>
      <c r="BH120" s="50" t="n"/>
      <c r="BI120" s="50" t="n"/>
      <c r="BJ120" s="50" t="n"/>
      <c r="BK120" s="50" t="n"/>
      <c r="BL120" s="50" t="n"/>
      <c r="BM120" s="50" t="n"/>
      <c r="BN120" s="50" t="n"/>
      <c r="BO120" s="50" t="n"/>
      <c r="BP120" s="50" t="n"/>
      <c r="BQ120" s="50" t="n"/>
      <c r="BR120" s="50" t="n"/>
      <c r="BS120" s="50" t="n"/>
      <c r="BT120" s="50" t="n"/>
      <c r="BU120" s="50" t="n"/>
      <c r="BV120" s="50" t="n"/>
      <c r="BW120" s="50" t="n"/>
      <c r="BX120" s="50" t="n"/>
      <c r="BY120" s="50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</row>
    <row r="121">
      <c r="A121" s="47">
        <f>IF(Mitarbeiter!B121="","",Mitarbeiter!A121)</f>
        <v/>
      </c>
      <c r="B121" s="48">
        <f>IF(Mitarbeiter!B121="","",Mitarbeiter!B121)</f>
        <v/>
      </c>
      <c r="C121" s="49">
        <f>IF(Mitarbeiter!B121="","",Mitarbeiter!F121)</f>
        <v/>
      </c>
      <c r="D121" s="25">
        <f>IF(Mitarbeiter!B121="","",Berechnung!AD121)</f>
        <v/>
      </c>
      <c r="E121" s="25">
        <f>IF(Mitarbeiter!B121="","",SUM(G121:DV121))</f>
        <v/>
      </c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50" t="n"/>
      <c r="AY121" s="50" t="n"/>
      <c r="AZ121" s="50" t="n"/>
      <c r="BA121" s="50" t="n"/>
      <c r="BB121" s="50" t="n"/>
      <c r="BC121" s="50" t="n"/>
      <c r="BD121" s="50" t="n"/>
      <c r="BE121" s="50" t="n"/>
      <c r="BF121" s="50" t="n"/>
      <c r="BG121" s="50" t="n"/>
      <c r="BH121" s="50" t="n"/>
      <c r="BI121" s="50" t="n"/>
      <c r="BJ121" s="50" t="n"/>
      <c r="BK121" s="50" t="n"/>
      <c r="BL121" s="50" t="n"/>
      <c r="BM121" s="50" t="n"/>
      <c r="BN121" s="50" t="n"/>
      <c r="BO121" s="50" t="n"/>
      <c r="BP121" s="50" t="n"/>
      <c r="BQ121" s="50" t="n"/>
      <c r="BR121" s="50" t="n"/>
      <c r="BS121" s="50" t="n"/>
      <c r="BT121" s="50" t="n"/>
      <c r="BU121" s="50" t="n"/>
      <c r="BV121" s="50" t="n"/>
      <c r="BW121" s="50" t="n"/>
      <c r="BX121" s="50" t="n"/>
      <c r="BY121" s="50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</row>
    <row r="122">
      <c r="A122" s="47">
        <f>IF(Mitarbeiter!B122="","",Mitarbeiter!A122)</f>
        <v/>
      </c>
      <c r="B122" s="48">
        <f>IF(Mitarbeiter!B122="","",Mitarbeiter!B122)</f>
        <v/>
      </c>
      <c r="C122" s="49">
        <f>IF(Mitarbeiter!B122="","",Mitarbeiter!F122)</f>
        <v/>
      </c>
      <c r="D122" s="25">
        <f>IF(Mitarbeiter!B122="","",Berechnung!AD122)</f>
        <v/>
      </c>
      <c r="E122" s="25">
        <f>IF(Mitarbeiter!B122="","",SUM(G122:DV122))</f>
        <v/>
      </c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50" t="n"/>
      <c r="AY122" s="50" t="n"/>
      <c r="AZ122" s="50" t="n"/>
      <c r="BA122" s="50" t="n"/>
      <c r="BB122" s="50" t="n"/>
      <c r="BC122" s="50" t="n"/>
      <c r="BD122" s="50" t="n"/>
      <c r="BE122" s="50" t="n"/>
      <c r="BF122" s="50" t="n"/>
      <c r="BG122" s="50" t="n"/>
      <c r="BH122" s="50" t="n"/>
      <c r="BI122" s="50" t="n"/>
      <c r="BJ122" s="50" t="n"/>
      <c r="BK122" s="50" t="n"/>
      <c r="BL122" s="50" t="n"/>
      <c r="BM122" s="50" t="n"/>
      <c r="BN122" s="50" t="n"/>
      <c r="BO122" s="50" t="n"/>
      <c r="BP122" s="50" t="n"/>
      <c r="BQ122" s="50" t="n"/>
      <c r="BR122" s="50" t="n"/>
      <c r="BS122" s="50" t="n"/>
      <c r="BT122" s="50" t="n"/>
      <c r="BU122" s="50" t="n"/>
      <c r="BV122" s="50" t="n"/>
      <c r="BW122" s="50" t="n"/>
      <c r="BX122" s="50" t="n"/>
      <c r="BY122" s="50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</row>
    <row r="123">
      <c r="A123" s="47">
        <f>IF(Mitarbeiter!B123="","",Mitarbeiter!A123)</f>
        <v/>
      </c>
      <c r="B123" s="48">
        <f>IF(Mitarbeiter!B123="","",Mitarbeiter!B123)</f>
        <v/>
      </c>
      <c r="C123" s="49">
        <f>IF(Mitarbeiter!B123="","",Mitarbeiter!F123)</f>
        <v/>
      </c>
      <c r="D123" s="25">
        <f>IF(Mitarbeiter!B123="","",Berechnung!AD123)</f>
        <v/>
      </c>
      <c r="E123" s="25">
        <f>IF(Mitarbeiter!B123="","",SUM(G123:DV123))</f>
        <v/>
      </c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50" t="n"/>
      <c r="AY123" s="50" t="n"/>
      <c r="AZ123" s="50" t="n"/>
      <c r="BA123" s="50" t="n"/>
      <c r="BB123" s="50" t="n"/>
      <c r="BC123" s="50" t="n"/>
      <c r="BD123" s="50" t="n"/>
      <c r="BE123" s="50" t="n"/>
      <c r="BF123" s="50" t="n"/>
      <c r="BG123" s="50" t="n"/>
      <c r="BH123" s="50" t="n"/>
      <c r="BI123" s="50" t="n"/>
      <c r="BJ123" s="50" t="n"/>
      <c r="BK123" s="50" t="n"/>
      <c r="BL123" s="50" t="n"/>
      <c r="BM123" s="50" t="n"/>
      <c r="BN123" s="50" t="n"/>
      <c r="BO123" s="50" t="n"/>
      <c r="BP123" s="50" t="n"/>
      <c r="BQ123" s="50" t="n"/>
      <c r="BR123" s="50" t="n"/>
      <c r="BS123" s="50" t="n"/>
      <c r="BT123" s="50" t="n"/>
      <c r="BU123" s="50" t="n"/>
      <c r="BV123" s="50" t="n"/>
      <c r="BW123" s="50" t="n"/>
      <c r="BX123" s="50" t="n"/>
      <c r="BY123" s="50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</row>
    <row r="124">
      <c r="A124" s="47">
        <f>IF(Mitarbeiter!B124="","",Mitarbeiter!A124)</f>
        <v/>
      </c>
      <c r="B124" s="48">
        <f>IF(Mitarbeiter!B124="","",Mitarbeiter!B124)</f>
        <v/>
      </c>
      <c r="C124" s="49">
        <f>IF(Mitarbeiter!B124="","",Mitarbeiter!F124)</f>
        <v/>
      </c>
      <c r="D124" s="25">
        <f>IF(Mitarbeiter!B124="","",Berechnung!AD124)</f>
        <v/>
      </c>
      <c r="E124" s="25">
        <f>IF(Mitarbeiter!B124="","",SUM(G124:DV124))</f>
        <v/>
      </c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50" t="n"/>
      <c r="AY124" s="50" t="n"/>
      <c r="AZ124" s="50" t="n"/>
      <c r="BA124" s="50" t="n"/>
      <c r="BB124" s="50" t="n"/>
      <c r="BC124" s="50" t="n"/>
      <c r="BD124" s="50" t="n"/>
      <c r="BE124" s="50" t="n"/>
      <c r="BF124" s="50" t="n"/>
      <c r="BG124" s="50" t="n"/>
      <c r="BH124" s="50" t="n"/>
      <c r="BI124" s="50" t="n"/>
      <c r="BJ124" s="50" t="n"/>
      <c r="BK124" s="50" t="n"/>
      <c r="BL124" s="50" t="n"/>
      <c r="BM124" s="50" t="n"/>
      <c r="BN124" s="50" t="n"/>
      <c r="BO124" s="50" t="n"/>
      <c r="BP124" s="50" t="n"/>
      <c r="BQ124" s="50" t="n"/>
      <c r="BR124" s="50" t="n"/>
      <c r="BS124" s="50" t="n"/>
      <c r="BT124" s="50" t="n"/>
      <c r="BU124" s="50" t="n"/>
      <c r="BV124" s="50" t="n"/>
      <c r="BW124" s="50" t="n"/>
      <c r="BX124" s="50" t="n"/>
      <c r="BY124" s="50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</row>
    <row r="125">
      <c r="A125" s="47">
        <f>IF(Mitarbeiter!B125="","",Mitarbeiter!A125)</f>
        <v/>
      </c>
      <c r="B125" s="48">
        <f>IF(Mitarbeiter!B125="","",Mitarbeiter!B125)</f>
        <v/>
      </c>
      <c r="C125" s="49">
        <f>IF(Mitarbeiter!B125="","",Mitarbeiter!F125)</f>
        <v/>
      </c>
      <c r="D125" s="25">
        <f>IF(Mitarbeiter!B125="","",Berechnung!AD125)</f>
        <v/>
      </c>
      <c r="E125" s="25">
        <f>IF(Mitarbeiter!B125="","",SUM(G125:DV125))</f>
        <v/>
      </c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50" t="n"/>
      <c r="AY125" s="50" t="n"/>
      <c r="AZ125" s="50" t="n"/>
      <c r="BA125" s="50" t="n"/>
      <c r="BB125" s="50" t="n"/>
      <c r="BC125" s="50" t="n"/>
      <c r="BD125" s="50" t="n"/>
      <c r="BE125" s="50" t="n"/>
      <c r="BF125" s="50" t="n"/>
      <c r="BG125" s="50" t="n"/>
      <c r="BH125" s="50" t="n"/>
      <c r="BI125" s="50" t="n"/>
      <c r="BJ125" s="50" t="n"/>
      <c r="BK125" s="50" t="n"/>
      <c r="BL125" s="50" t="n"/>
      <c r="BM125" s="50" t="n"/>
      <c r="BN125" s="50" t="n"/>
      <c r="BO125" s="50" t="n"/>
      <c r="BP125" s="50" t="n"/>
      <c r="BQ125" s="50" t="n"/>
      <c r="BR125" s="50" t="n"/>
      <c r="BS125" s="50" t="n"/>
      <c r="BT125" s="50" t="n"/>
      <c r="BU125" s="50" t="n"/>
      <c r="BV125" s="50" t="n"/>
      <c r="BW125" s="50" t="n"/>
      <c r="BX125" s="50" t="n"/>
      <c r="BY125" s="50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</row>
    <row r="126">
      <c r="A126" s="47">
        <f>IF(Mitarbeiter!B126="","",Mitarbeiter!A126)</f>
        <v/>
      </c>
      <c r="B126" s="48">
        <f>IF(Mitarbeiter!B126="","",Mitarbeiter!B126)</f>
        <v/>
      </c>
      <c r="C126" s="49">
        <f>IF(Mitarbeiter!B126="","",Mitarbeiter!F126)</f>
        <v/>
      </c>
      <c r="D126" s="25">
        <f>IF(Mitarbeiter!B126="","",Berechnung!AD126)</f>
        <v/>
      </c>
      <c r="E126" s="25">
        <f>IF(Mitarbeiter!B126="","",SUM(G126:DV126))</f>
        <v/>
      </c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50" t="n"/>
      <c r="BB126" s="50" t="n"/>
      <c r="BC126" s="50" t="n"/>
      <c r="BD126" s="50" t="n"/>
      <c r="BE126" s="50" t="n"/>
      <c r="BF126" s="50" t="n"/>
      <c r="BG126" s="50" t="n"/>
      <c r="BH126" s="50" t="n"/>
      <c r="BI126" s="50" t="n"/>
      <c r="BJ126" s="50" t="n"/>
      <c r="BK126" s="50" t="n"/>
      <c r="BL126" s="50" t="n"/>
      <c r="BM126" s="50" t="n"/>
      <c r="BN126" s="50" t="n"/>
      <c r="BO126" s="50" t="n"/>
      <c r="BP126" s="50" t="n"/>
      <c r="BQ126" s="50" t="n"/>
      <c r="BR126" s="50" t="n"/>
      <c r="BS126" s="50" t="n"/>
      <c r="BT126" s="50" t="n"/>
      <c r="BU126" s="50" t="n"/>
      <c r="BV126" s="50" t="n"/>
      <c r="BW126" s="50" t="n"/>
      <c r="BX126" s="50" t="n"/>
      <c r="BY126" s="50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</row>
    <row r="127">
      <c r="A127" s="47">
        <f>IF(Mitarbeiter!B127="","",Mitarbeiter!A127)</f>
        <v/>
      </c>
      <c r="B127" s="48">
        <f>IF(Mitarbeiter!B127="","",Mitarbeiter!B127)</f>
        <v/>
      </c>
      <c r="C127" s="49">
        <f>IF(Mitarbeiter!B127="","",Mitarbeiter!F127)</f>
        <v/>
      </c>
      <c r="D127" s="25">
        <f>IF(Mitarbeiter!B127="","",Berechnung!AD127)</f>
        <v/>
      </c>
      <c r="E127" s="25">
        <f>IF(Mitarbeiter!B127="","",SUM(G127:DV127))</f>
        <v/>
      </c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50" t="n"/>
      <c r="BB127" s="50" t="n"/>
      <c r="BC127" s="50" t="n"/>
      <c r="BD127" s="50" t="n"/>
      <c r="BE127" s="50" t="n"/>
      <c r="BF127" s="50" t="n"/>
      <c r="BG127" s="50" t="n"/>
      <c r="BH127" s="50" t="n"/>
      <c r="BI127" s="50" t="n"/>
      <c r="BJ127" s="50" t="n"/>
      <c r="BK127" s="50" t="n"/>
      <c r="BL127" s="50" t="n"/>
      <c r="BM127" s="50" t="n"/>
      <c r="BN127" s="50" t="n"/>
      <c r="BO127" s="50" t="n"/>
      <c r="BP127" s="50" t="n"/>
      <c r="BQ127" s="50" t="n"/>
      <c r="BR127" s="50" t="n"/>
      <c r="BS127" s="50" t="n"/>
      <c r="BT127" s="50" t="n"/>
      <c r="BU127" s="50" t="n"/>
      <c r="BV127" s="50" t="n"/>
      <c r="BW127" s="50" t="n"/>
      <c r="BX127" s="50" t="n"/>
      <c r="BY127" s="50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</row>
    <row r="128">
      <c r="A128" s="47">
        <f>IF(Mitarbeiter!B128="","",Mitarbeiter!A128)</f>
        <v/>
      </c>
      <c r="B128" s="48">
        <f>IF(Mitarbeiter!B128="","",Mitarbeiter!B128)</f>
        <v/>
      </c>
      <c r="C128" s="49">
        <f>IF(Mitarbeiter!B128="","",Mitarbeiter!F128)</f>
        <v/>
      </c>
      <c r="D128" s="25">
        <f>IF(Mitarbeiter!B128="","",Berechnung!AD128)</f>
        <v/>
      </c>
      <c r="E128" s="25">
        <f>IF(Mitarbeiter!B128="","",SUM(G128:DV128))</f>
        <v/>
      </c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50" t="n"/>
      <c r="BB128" s="50" t="n"/>
      <c r="BC128" s="50" t="n"/>
      <c r="BD128" s="50" t="n"/>
      <c r="BE128" s="50" t="n"/>
      <c r="BF128" s="50" t="n"/>
      <c r="BG128" s="50" t="n"/>
      <c r="BH128" s="50" t="n"/>
      <c r="BI128" s="50" t="n"/>
      <c r="BJ128" s="50" t="n"/>
      <c r="BK128" s="50" t="n"/>
      <c r="BL128" s="50" t="n"/>
      <c r="BM128" s="50" t="n"/>
      <c r="BN128" s="50" t="n"/>
      <c r="BO128" s="50" t="n"/>
      <c r="BP128" s="50" t="n"/>
      <c r="BQ128" s="50" t="n"/>
      <c r="BR128" s="50" t="n"/>
      <c r="BS128" s="50" t="n"/>
      <c r="BT128" s="50" t="n"/>
      <c r="BU128" s="50" t="n"/>
      <c r="BV128" s="50" t="n"/>
      <c r="BW128" s="50" t="n"/>
      <c r="BX128" s="50" t="n"/>
      <c r="BY128" s="50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</row>
    <row r="129">
      <c r="A129" s="47">
        <f>IF(Mitarbeiter!B129="","",Mitarbeiter!A129)</f>
        <v/>
      </c>
      <c r="B129" s="48">
        <f>IF(Mitarbeiter!B129="","",Mitarbeiter!B129)</f>
        <v/>
      </c>
      <c r="C129" s="49">
        <f>IF(Mitarbeiter!B129="","",Mitarbeiter!F129)</f>
        <v/>
      </c>
      <c r="D129" s="25">
        <f>IF(Mitarbeiter!B129="","",Berechnung!AD129)</f>
        <v/>
      </c>
      <c r="E129" s="25">
        <f>IF(Mitarbeiter!B129="","",SUM(G129:DV129))</f>
        <v/>
      </c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50" t="n"/>
      <c r="BB129" s="50" t="n"/>
      <c r="BC129" s="50" t="n"/>
      <c r="BD129" s="50" t="n"/>
      <c r="BE129" s="50" t="n"/>
      <c r="BF129" s="50" t="n"/>
      <c r="BG129" s="50" t="n"/>
      <c r="BH129" s="50" t="n"/>
      <c r="BI129" s="50" t="n"/>
      <c r="BJ129" s="50" t="n"/>
      <c r="BK129" s="50" t="n"/>
      <c r="BL129" s="50" t="n"/>
      <c r="BM129" s="50" t="n"/>
      <c r="BN129" s="50" t="n"/>
      <c r="BO129" s="50" t="n"/>
      <c r="BP129" s="50" t="n"/>
      <c r="BQ129" s="50" t="n"/>
      <c r="BR129" s="50" t="n"/>
      <c r="BS129" s="50" t="n"/>
      <c r="BT129" s="50" t="n"/>
      <c r="BU129" s="50" t="n"/>
      <c r="BV129" s="50" t="n"/>
      <c r="BW129" s="50" t="n"/>
      <c r="BX129" s="50" t="n"/>
      <c r="BY129" s="50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</row>
    <row r="130">
      <c r="A130" s="47">
        <f>IF(Mitarbeiter!B130="","",Mitarbeiter!A130)</f>
        <v/>
      </c>
      <c r="B130" s="48">
        <f>IF(Mitarbeiter!B130="","",Mitarbeiter!B130)</f>
        <v/>
      </c>
      <c r="C130" s="49">
        <f>IF(Mitarbeiter!B130="","",Mitarbeiter!F130)</f>
        <v/>
      </c>
      <c r="D130" s="25">
        <f>IF(Mitarbeiter!B130="","",Berechnung!AD130)</f>
        <v/>
      </c>
      <c r="E130" s="25">
        <f>IF(Mitarbeiter!B130="","",SUM(G130:DV130))</f>
        <v/>
      </c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50" t="n"/>
      <c r="BB130" s="50" t="n"/>
      <c r="BC130" s="50" t="n"/>
      <c r="BD130" s="50" t="n"/>
      <c r="BE130" s="50" t="n"/>
      <c r="BF130" s="50" t="n"/>
      <c r="BG130" s="50" t="n"/>
      <c r="BH130" s="50" t="n"/>
      <c r="BI130" s="50" t="n"/>
      <c r="BJ130" s="50" t="n"/>
      <c r="BK130" s="50" t="n"/>
      <c r="BL130" s="50" t="n"/>
      <c r="BM130" s="50" t="n"/>
      <c r="BN130" s="50" t="n"/>
      <c r="BO130" s="50" t="n"/>
      <c r="BP130" s="50" t="n"/>
      <c r="BQ130" s="50" t="n"/>
      <c r="BR130" s="50" t="n"/>
      <c r="BS130" s="50" t="n"/>
      <c r="BT130" s="50" t="n"/>
      <c r="BU130" s="50" t="n"/>
      <c r="BV130" s="50" t="n"/>
      <c r="BW130" s="50" t="n"/>
      <c r="BX130" s="50" t="n"/>
      <c r="BY130" s="50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</row>
    <row r="131">
      <c r="A131" s="47">
        <f>IF(Mitarbeiter!B131="","",Mitarbeiter!A131)</f>
        <v/>
      </c>
      <c r="B131" s="48">
        <f>IF(Mitarbeiter!B131="","",Mitarbeiter!B131)</f>
        <v/>
      </c>
      <c r="C131" s="49">
        <f>IF(Mitarbeiter!B131="","",Mitarbeiter!F131)</f>
        <v/>
      </c>
      <c r="D131" s="25">
        <f>IF(Mitarbeiter!B131="","",Berechnung!AD131)</f>
        <v/>
      </c>
      <c r="E131" s="25">
        <f>IF(Mitarbeiter!B131="","",SUM(G131:DV131))</f>
        <v/>
      </c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50" t="n"/>
      <c r="BE131" s="50" t="n"/>
      <c r="BF131" s="50" t="n"/>
      <c r="BG131" s="50" t="n"/>
      <c r="BH131" s="50" t="n"/>
      <c r="BI131" s="50" t="n"/>
      <c r="BJ131" s="50" t="n"/>
      <c r="BK131" s="50" t="n"/>
      <c r="BL131" s="50" t="n"/>
      <c r="BM131" s="50" t="n"/>
      <c r="BN131" s="50" t="n"/>
      <c r="BO131" s="50" t="n"/>
      <c r="BP131" s="50" t="n"/>
      <c r="BQ131" s="50" t="n"/>
      <c r="BR131" s="50" t="n"/>
      <c r="BS131" s="50" t="n"/>
      <c r="BT131" s="50" t="n"/>
      <c r="BU131" s="50" t="n"/>
      <c r="BV131" s="50" t="n"/>
      <c r="BW131" s="50" t="n"/>
      <c r="BX131" s="50" t="n"/>
      <c r="BY131" s="50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</row>
    <row r="132">
      <c r="A132" s="47">
        <f>IF(Mitarbeiter!B132="","",Mitarbeiter!A132)</f>
        <v/>
      </c>
      <c r="B132" s="48">
        <f>IF(Mitarbeiter!B132="","",Mitarbeiter!B132)</f>
        <v/>
      </c>
      <c r="C132" s="49">
        <f>IF(Mitarbeiter!B132="","",Mitarbeiter!F132)</f>
        <v/>
      </c>
      <c r="D132" s="25">
        <f>IF(Mitarbeiter!B132="","",Berechnung!AD132)</f>
        <v/>
      </c>
      <c r="E132" s="25">
        <f>IF(Mitarbeiter!B132="","",SUM(G132:DV132))</f>
        <v/>
      </c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50" t="n"/>
      <c r="BB132" s="50" t="n"/>
      <c r="BC132" s="50" t="n"/>
      <c r="BD132" s="50" t="n"/>
      <c r="BE132" s="50" t="n"/>
      <c r="BF132" s="50" t="n"/>
      <c r="BG132" s="50" t="n"/>
      <c r="BH132" s="50" t="n"/>
      <c r="BI132" s="50" t="n"/>
      <c r="BJ132" s="50" t="n"/>
      <c r="BK132" s="50" t="n"/>
      <c r="BL132" s="50" t="n"/>
      <c r="BM132" s="50" t="n"/>
      <c r="BN132" s="50" t="n"/>
      <c r="BO132" s="50" t="n"/>
      <c r="BP132" s="50" t="n"/>
      <c r="BQ132" s="50" t="n"/>
      <c r="BR132" s="50" t="n"/>
      <c r="BS132" s="50" t="n"/>
      <c r="BT132" s="50" t="n"/>
      <c r="BU132" s="50" t="n"/>
      <c r="BV132" s="50" t="n"/>
      <c r="BW132" s="50" t="n"/>
      <c r="BX132" s="50" t="n"/>
      <c r="BY132" s="50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</row>
    <row r="133">
      <c r="A133" s="47">
        <f>IF(Mitarbeiter!B133="","",Mitarbeiter!A133)</f>
        <v/>
      </c>
      <c r="B133" s="48">
        <f>IF(Mitarbeiter!B133="","",Mitarbeiter!B133)</f>
        <v/>
      </c>
      <c r="C133" s="49">
        <f>IF(Mitarbeiter!B133="","",Mitarbeiter!F133)</f>
        <v/>
      </c>
      <c r="D133" s="25">
        <f>IF(Mitarbeiter!B133="","",Berechnung!AD133)</f>
        <v/>
      </c>
      <c r="E133" s="25">
        <f>IF(Mitarbeiter!B133="","",SUM(G133:DV133))</f>
        <v/>
      </c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50" t="n"/>
      <c r="BB133" s="50" t="n"/>
      <c r="BC133" s="50" t="n"/>
      <c r="BD133" s="50" t="n"/>
      <c r="BE133" s="50" t="n"/>
      <c r="BF133" s="50" t="n"/>
      <c r="BG133" s="50" t="n"/>
      <c r="BH133" s="50" t="n"/>
      <c r="BI133" s="50" t="n"/>
      <c r="BJ133" s="50" t="n"/>
      <c r="BK133" s="50" t="n"/>
      <c r="BL133" s="50" t="n"/>
      <c r="BM133" s="50" t="n"/>
      <c r="BN133" s="50" t="n"/>
      <c r="BO133" s="50" t="n"/>
      <c r="BP133" s="50" t="n"/>
      <c r="BQ133" s="50" t="n"/>
      <c r="BR133" s="50" t="n"/>
      <c r="BS133" s="50" t="n"/>
      <c r="BT133" s="50" t="n"/>
      <c r="BU133" s="50" t="n"/>
      <c r="BV133" s="50" t="n"/>
      <c r="BW133" s="50" t="n"/>
      <c r="BX133" s="50" t="n"/>
      <c r="BY133" s="50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</row>
    <row r="134">
      <c r="A134" s="47">
        <f>IF(Mitarbeiter!B134="","",Mitarbeiter!A134)</f>
        <v/>
      </c>
      <c r="B134" s="48">
        <f>IF(Mitarbeiter!B134="","",Mitarbeiter!B134)</f>
        <v/>
      </c>
      <c r="C134" s="49">
        <f>IF(Mitarbeiter!B134="","",Mitarbeiter!F134)</f>
        <v/>
      </c>
      <c r="D134" s="25">
        <f>IF(Mitarbeiter!B134="","",Berechnung!AD134)</f>
        <v/>
      </c>
      <c r="E134" s="25">
        <f>IF(Mitarbeiter!B134="","",SUM(G134:DV134))</f>
        <v/>
      </c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50" t="n"/>
      <c r="BB134" s="50" t="n"/>
      <c r="BC134" s="50" t="n"/>
      <c r="BD134" s="50" t="n"/>
      <c r="BE134" s="50" t="n"/>
      <c r="BF134" s="50" t="n"/>
      <c r="BG134" s="50" t="n"/>
      <c r="BH134" s="50" t="n"/>
      <c r="BI134" s="50" t="n"/>
      <c r="BJ134" s="50" t="n"/>
      <c r="BK134" s="50" t="n"/>
      <c r="BL134" s="50" t="n"/>
      <c r="BM134" s="50" t="n"/>
      <c r="BN134" s="50" t="n"/>
      <c r="BO134" s="50" t="n"/>
      <c r="BP134" s="50" t="n"/>
      <c r="BQ134" s="50" t="n"/>
      <c r="BR134" s="50" t="n"/>
      <c r="BS134" s="50" t="n"/>
      <c r="BT134" s="50" t="n"/>
      <c r="BU134" s="50" t="n"/>
      <c r="BV134" s="50" t="n"/>
      <c r="BW134" s="50" t="n"/>
      <c r="BX134" s="50" t="n"/>
      <c r="BY134" s="50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</row>
    <row r="135">
      <c r="A135" s="47">
        <f>IF(Mitarbeiter!B135="","",Mitarbeiter!A135)</f>
        <v/>
      </c>
      <c r="B135" s="48">
        <f>IF(Mitarbeiter!B135="","",Mitarbeiter!B135)</f>
        <v/>
      </c>
      <c r="C135" s="49">
        <f>IF(Mitarbeiter!B135="","",Mitarbeiter!F135)</f>
        <v/>
      </c>
      <c r="D135" s="25">
        <f>IF(Mitarbeiter!B135="","",Berechnung!AD135)</f>
        <v/>
      </c>
      <c r="E135" s="25">
        <f>IF(Mitarbeiter!B135="","",SUM(G135:DV135))</f>
        <v/>
      </c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50" t="n"/>
      <c r="AY135" s="50" t="n"/>
      <c r="AZ135" s="50" t="n"/>
      <c r="BA135" s="50" t="n"/>
      <c r="BB135" s="50" t="n"/>
      <c r="BC135" s="50" t="n"/>
      <c r="BD135" s="50" t="n"/>
      <c r="BE135" s="50" t="n"/>
      <c r="BF135" s="50" t="n"/>
      <c r="BG135" s="50" t="n"/>
      <c r="BH135" s="50" t="n"/>
      <c r="BI135" s="50" t="n"/>
      <c r="BJ135" s="50" t="n"/>
      <c r="BK135" s="50" t="n"/>
      <c r="BL135" s="50" t="n"/>
      <c r="BM135" s="50" t="n"/>
      <c r="BN135" s="50" t="n"/>
      <c r="BO135" s="50" t="n"/>
      <c r="BP135" s="50" t="n"/>
      <c r="BQ135" s="50" t="n"/>
      <c r="BR135" s="50" t="n"/>
      <c r="BS135" s="50" t="n"/>
      <c r="BT135" s="50" t="n"/>
      <c r="BU135" s="50" t="n"/>
      <c r="BV135" s="50" t="n"/>
      <c r="BW135" s="50" t="n"/>
      <c r="BX135" s="50" t="n"/>
      <c r="BY135" s="50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</row>
    <row r="136">
      <c r="A136" s="47">
        <f>IF(Mitarbeiter!B136="","",Mitarbeiter!A136)</f>
        <v/>
      </c>
      <c r="B136" s="48">
        <f>IF(Mitarbeiter!B136="","",Mitarbeiter!B136)</f>
        <v/>
      </c>
      <c r="C136" s="49">
        <f>IF(Mitarbeiter!B136="","",Mitarbeiter!F136)</f>
        <v/>
      </c>
      <c r="D136" s="25">
        <f>IF(Mitarbeiter!B136="","",Berechnung!AD136)</f>
        <v/>
      </c>
      <c r="E136" s="25">
        <f>IF(Mitarbeiter!B136="","",SUM(G136:DV136))</f>
        <v/>
      </c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  <c r="AQ136" s="50" t="n"/>
      <c r="AR136" s="50" t="n"/>
      <c r="AS136" s="50" t="n"/>
      <c r="AT136" s="50" t="n"/>
      <c r="AU136" s="50" t="n"/>
      <c r="AV136" s="50" t="n"/>
      <c r="AW136" s="50" t="n"/>
      <c r="AX136" s="50" t="n"/>
      <c r="AY136" s="50" t="n"/>
      <c r="AZ136" s="50" t="n"/>
      <c r="BA136" s="50" t="n"/>
      <c r="BB136" s="50" t="n"/>
      <c r="BC136" s="50" t="n"/>
      <c r="BD136" s="50" t="n"/>
      <c r="BE136" s="50" t="n"/>
      <c r="BF136" s="50" t="n"/>
      <c r="BG136" s="50" t="n"/>
      <c r="BH136" s="50" t="n"/>
      <c r="BI136" s="50" t="n"/>
      <c r="BJ136" s="50" t="n"/>
      <c r="BK136" s="50" t="n"/>
      <c r="BL136" s="50" t="n"/>
      <c r="BM136" s="50" t="n"/>
      <c r="BN136" s="50" t="n"/>
      <c r="BO136" s="50" t="n"/>
      <c r="BP136" s="50" t="n"/>
      <c r="BQ136" s="50" t="n"/>
      <c r="BR136" s="50" t="n"/>
      <c r="BS136" s="50" t="n"/>
      <c r="BT136" s="50" t="n"/>
      <c r="BU136" s="50" t="n"/>
      <c r="BV136" s="50" t="n"/>
      <c r="BW136" s="50" t="n"/>
      <c r="BX136" s="50" t="n"/>
      <c r="BY136" s="50" t="n"/>
      <c r="BZ136" s="50" t="n"/>
      <c r="CA136" s="50" t="n"/>
      <c r="CB136" s="50" t="n"/>
      <c r="CC136" s="50" t="n"/>
      <c r="CD136" s="50" t="n"/>
      <c r="CE136" s="50" t="n"/>
      <c r="CF136" s="50" t="n"/>
      <c r="CG136" s="50" t="n"/>
      <c r="CH136" s="50" t="n"/>
      <c r="CI136" s="50" t="n"/>
      <c r="CJ136" s="50" t="n"/>
      <c r="CK136" s="50" t="n"/>
      <c r="CL136" s="50" t="n"/>
      <c r="CM136" s="50" t="n"/>
      <c r="CN136" s="50" t="n"/>
      <c r="CO136" s="50" t="n"/>
      <c r="CP136" s="50" t="n"/>
      <c r="CQ136" s="50" t="n"/>
      <c r="CR136" s="50" t="n"/>
      <c r="CS136" s="50" t="n"/>
      <c r="CT136" s="50" t="n"/>
      <c r="CU136" s="50" t="n"/>
      <c r="CV136" s="50" t="n"/>
      <c r="CW136" s="50" t="n"/>
      <c r="CX136" s="50" t="n"/>
      <c r="CY136" s="50" t="n"/>
      <c r="CZ136" s="50" t="n"/>
      <c r="DA136" s="50" t="n"/>
      <c r="DB136" s="50" t="n"/>
      <c r="DC136" s="50" t="n"/>
      <c r="DD136" s="50" t="n"/>
      <c r="DE136" s="50" t="n"/>
      <c r="DF136" s="50" t="n"/>
      <c r="DG136" s="50" t="n"/>
      <c r="DH136" s="50" t="n"/>
      <c r="DI136" s="50" t="n"/>
      <c r="DJ136" s="50" t="n"/>
      <c r="DK136" s="50" t="n"/>
      <c r="DL136" s="50" t="n"/>
      <c r="DM136" s="50" t="n"/>
      <c r="DN136" s="50" t="n"/>
      <c r="DO136" s="50" t="n"/>
      <c r="DP136" s="50" t="n"/>
      <c r="DQ136" s="50" t="n"/>
      <c r="DR136" s="50" t="n"/>
      <c r="DS136" s="50" t="n"/>
      <c r="DT136" s="50" t="n"/>
      <c r="DU136" s="50" t="n"/>
      <c r="DV136" s="50" t="n"/>
    </row>
    <row r="137">
      <c r="A137" s="47">
        <f>IF(Mitarbeiter!B137="","",Mitarbeiter!A137)</f>
        <v/>
      </c>
      <c r="B137" s="48">
        <f>IF(Mitarbeiter!B137="","",Mitarbeiter!B137)</f>
        <v/>
      </c>
      <c r="C137" s="49">
        <f>IF(Mitarbeiter!B137="","",Mitarbeiter!F137)</f>
        <v/>
      </c>
      <c r="D137" s="25">
        <f>IF(Mitarbeiter!B137="","",Berechnung!AD137)</f>
        <v/>
      </c>
      <c r="E137" s="25">
        <f>IF(Mitarbeiter!B137="","",SUM(G137:DV137))</f>
        <v/>
      </c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  <c r="AQ137" s="50" t="n"/>
      <c r="AR137" s="50" t="n"/>
      <c r="AS137" s="50" t="n"/>
      <c r="AT137" s="50" t="n"/>
      <c r="AU137" s="50" t="n"/>
      <c r="AV137" s="50" t="n"/>
      <c r="AW137" s="50" t="n"/>
      <c r="AX137" s="50" t="n"/>
      <c r="AY137" s="50" t="n"/>
      <c r="AZ137" s="50" t="n"/>
      <c r="BA137" s="50" t="n"/>
      <c r="BB137" s="50" t="n"/>
      <c r="BC137" s="50" t="n"/>
      <c r="BD137" s="50" t="n"/>
      <c r="BE137" s="50" t="n"/>
      <c r="BF137" s="50" t="n"/>
      <c r="BG137" s="50" t="n"/>
      <c r="BH137" s="50" t="n"/>
      <c r="BI137" s="50" t="n"/>
      <c r="BJ137" s="50" t="n"/>
      <c r="BK137" s="50" t="n"/>
      <c r="BL137" s="50" t="n"/>
      <c r="BM137" s="50" t="n"/>
      <c r="BN137" s="50" t="n"/>
      <c r="BO137" s="50" t="n"/>
      <c r="BP137" s="50" t="n"/>
      <c r="BQ137" s="50" t="n"/>
      <c r="BR137" s="50" t="n"/>
      <c r="BS137" s="50" t="n"/>
      <c r="BT137" s="50" t="n"/>
      <c r="BU137" s="50" t="n"/>
      <c r="BV137" s="50" t="n"/>
      <c r="BW137" s="50" t="n"/>
      <c r="BX137" s="50" t="n"/>
      <c r="BY137" s="50" t="n"/>
      <c r="BZ137" s="50" t="n"/>
      <c r="CA137" s="50" t="n"/>
      <c r="CB137" s="50" t="n"/>
      <c r="CC137" s="50" t="n"/>
      <c r="CD137" s="50" t="n"/>
      <c r="CE137" s="50" t="n"/>
      <c r="CF137" s="50" t="n"/>
      <c r="CG137" s="50" t="n"/>
      <c r="CH137" s="50" t="n"/>
      <c r="CI137" s="50" t="n"/>
      <c r="CJ137" s="50" t="n"/>
      <c r="CK137" s="50" t="n"/>
      <c r="CL137" s="50" t="n"/>
      <c r="CM137" s="50" t="n"/>
      <c r="CN137" s="50" t="n"/>
      <c r="CO137" s="50" t="n"/>
      <c r="CP137" s="50" t="n"/>
      <c r="CQ137" s="50" t="n"/>
      <c r="CR137" s="50" t="n"/>
      <c r="CS137" s="50" t="n"/>
      <c r="CT137" s="50" t="n"/>
      <c r="CU137" s="50" t="n"/>
      <c r="CV137" s="50" t="n"/>
      <c r="CW137" s="50" t="n"/>
      <c r="CX137" s="50" t="n"/>
      <c r="CY137" s="50" t="n"/>
      <c r="CZ137" s="50" t="n"/>
      <c r="DA137" s="50" t="n"/>
      <c r="DB137" s="50" t="n"/>
      <c r="DC137" s="50" t="n"/>
      <c r="DD137" s="50" t="n"/>
      <c r="DE137" s="50" t="n"/>
      <c r="DF137" s="50" t="n"/>
      <c r="DG137" s="50" t="n"/>
      <c r="DH137" s="50" t="n"/>
      <c r="DI137" s="50" t="n"/>
      <c r="DJ137" s="50" t="n"/>
      <c r="DK137" s="50" t="n"/>
      <c r="DL137" s="50" t="n"/>
      <c r="DM137" s="50" t="n"/>
      <c r="DN137" s="50" t="n"/>
      <c r="DO137" s="50" t="n"/>
      <c r="DP137" s="50" t="n"/>
      <c r="DQ137" s="50" t="n"/>
      <c r="DR137" s="50" t="n"/>
      <c r="DS137" s="50" t="n"/>
      <c r="DT137" s="50" t="n"/>
      <c r="DU137" s="50" t="n"/>
      <c r="DV137" s="50" t="n"/>
    </row>
    <row r="138">
      <c r="A138" s="47">
        <f>IF(Mitarbeiter!B138="","",Mitarbeiter!A138)</f>
        <v/>
      </c>
      <c r="B138" s="48">
        <f>IF(Mitarbeiter!B138="","",Mitarbeiter!B138)</f>
        <v/>
      </c>
      <c r="C138" s="49">
        <f>IF(Mitarbeiter!B138="","",Mitarbeiter!F138)</f>
        <v/>
      </c>
      <c r="D138" s="25">
        <f>IF(Mitarbeiter!B138="","",Berechnung!AD138)</f>
        <v/>
      </c>
      <c r="E138" s="25">
        <f>IF(Mitarbeiter!B138="","",SUM(G138:DV138))</f>
        <v/>
      </c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  <c r="AQ138" s="50" t="n"/>
      <c r="AR138" s="50" t="n"/>
      <c r="AS138" s="50" t="n"/>
      <c r="AT138" s="50" t="n"/>
      <c r="AU138" s="50" t="n"/>
      <c r="AV138" s="50" t="n"/>
      <c r="AW138" s="50" t="n"/>
      <c r="AX138" s="50" t="n"/>
      <c r="AY138" s="50" t="n"/>
      <c r="AZ138" s="50" t="n"/>
      <c r="BA138" s="50" t="n"/>
      <c r="BB138" s="50" t="n"/>
      <c r="BC138" s="50" t="n"/>
      <c r="BD138" s="50" t="n"/>
      <c r="BE138" s="50" t="n"/>
      <c r="BF138" s="50" t="n"/>
      <c r="BG138" s="50" t="n"/>
      <c r="BH138" s="50" t="n"/>
      <c r="BI138" s="50" t="n"/>
      <c r="BJ138" s="50" t="n"/>
      <c r="BK138" s="50" t="n"/>
      <c r="BL138" s="50" t="n"/>
      <c r="BM138" s="50" t="n"/>
      <c r="BN138" s="50" t="n"/>
      <c r="BO138" s="50" t="n"/>
      <c r="BP138" s="50" t="n"/>
      <c r="BQ138" s="50" t="n"/>
      <c r="BR138" s="50" t="n"/>
      <c r="BS138" s="50" t="n"/>
      <c r="BT138" s="50" t="n"/>
      <c r="BU138" s="50" t="n"/>
      <c r="BV138" s="50" t="n"/>
      <c r="BW138" s="50" t="n"/>
      <c r="BX138" s="50" t="n"/>
      <c r="BY138" s="50" t="n"/>
      <c r="BZ138" s="50" t="n"/>
      <c r="CA138" s="50" t="n"/>
      <c r="CB138" s="50" t="n"/>
      <c r="CC138" s="50" t="n"/>
      <c r="CD138" s="50" t="n"/>
      <c r="CE138" s="50" t="n"/>
      <c r="CF138" s="50" t="n"/>
      <c r="CG138" s="50" t="n"/>
      <c r="CH138" s="50" t="n"/>
      <c r="CI138" s="50" t="n"/>
      <c r="CJ138" s="50" t="n"/>
      <c r="CK138" s="50" t="n"/>
      <c r="CL138" s="50" t="n"/>
      <c r="CM138" s="50" t="n"/>
      <c r="CN138" s="50" t="n"/>
      <c r="CO138" s="50" t="n"/>
      <c r="CP138" s="50" t="n"/>
      <c r="CQ138" s="50" t="n"/>
      <c r="CR138" s="50" t="n"/>
      <c r="CS138" s="50" t="n"/>
      <c r="CT138" s="50" t="n"/>
      <c r="CU138" s="50" t="n"/>
      <c r="CV138" s="50" t="n"/>
      <c r="CW138" s="50" t="n"/>
      <c r="CX138" s="50" t="n"/>
      <c r="CY138" s="50" t="n"/>
      <c r="CZ138" s="50" t="n"/>
      <c r="DA138" s="50" t="n"/>
      <c r="DB138" s="50" t="n"/>
      <c r="DC138" s="50" t="n"/>
      <c r="DD138" s="50" t="n"/>
      <c r="DE138" s="50" t="n"/>
      <c r="DF138" s="50" t="n"/>
      <c r="DG138" s="50" t="n"/>
      <c r="DH138" s="50" t="n"/>
      <c r="DI138" s="50" t="n"/>
      <c r="DJ138" s="50" t="n"/>
      <c r="DK138" s="50" t="n"/>
      <c r="DL138" s="50" t="n"/>
      <c r="DM138" s="50" t="n"/>
      <c r="DN138" s="50" t="n"/>
      <c r="DO138" s="50" t="n"/>
      <c r="DP138" s="50" t="n"/>
      <c r="DQ138" s="50" t="n"/>
      <c r="DR138" s="50" t="n"/>
      <c r="DS138" s="50" t="n"/>
      <c r="DT138" s="50" t="n"/>
      <c r="DU138" s="50" t="n"/>
      <c r="DV138" s="50" t="n"/>
    </row>
    <row r="139">
      <c r="A139" s="47">
        <f>IF(Mitarbeiter!B139="","",Mitarbeiter!A139)</f>
        <v/>
      </c>
      <c r="B139" s="48">
        <f>IF(Mitarbeiter!B139="","",Mitarbeiter!B139)</f>
        <v/>
      </c>
      <c r="C139" s="49">
        <f>IF(Mitarbeiter!B139="","",Mitarbeiter!F139)</f>
        <v/>
      </c>
      <c r="D139" s="25">
        <f>IF(Mitarbeiter!B139="","",Berechnung!AD139)</f>
        <v/>
      </c>
      <c r="E139" s="25">
        <f>IF(Mitarbeiter!B139="","",SUM(G139:DV139))</f>
        <v/>
      </c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  <c r="AQ139" s="50" t="n"/>
      <c r="AR139" s="50" t="n"/>
      <c r="AS139" s="50" t="n"/>
      <c r="AT139" s="50" t="n"/>
      <c r="AU139" s="50" t="n"/>
      <c r="AV139" s="50" t="n"/>
      <c r="AW139" s="50" t="n"/>
      <c r="AX139" s="50" t="n"/>
      <c r="AY139" s="50" t="n"/>
      <c r="AZ139" s="50" t="n"/>
      <c r="BA139" s="50" t="n"/>
      <c r="BB139" s="50" t="n"/>
      <c r="BC139" s="50" t="n"/>
      <c r="BD139" s="50" t="n"/>
      <c r="BE139" s="50" t="n"/>
      <c r="BF139" s="50" t="n"/>
      <c r="BG139" s="50" t="n"/>
      <c r="BH139" s="50" t="n"/>
      <c r="BI139" s="50" t="n"/>
      <c r="BJ139" s="50" t="n"/>
      <c r="BK139" s="50" t="n"/>
      <c r="BL139" s="50" t="n"/>
      <c r="BM139" s="50" t="n"/>
      <c r="BN139" s="50" t="n"/>
      <c r="BO139" s="50" t="n"/>
      <c r="BP139" s="50" t="n"/>
      <c r="BQ139" s="50" t="n"/>
      <c r="BR139" s="50" t="n"/>
      <c r="BS139" s="50" t="n"/>
      <c r="BT139" s="50" t="n"/>
      <c r="BU139" s="50" t="n"/>
      <c r="BV139" s="50" t="n"/>
      <c r="BW139" s="50" t="n"/>
      <c r="BX139" s="50" t="n"/>
      <c r="BY139" s="50" t="n"/>
      <c r="BZ139" s="50" t="n"/>
      <c r="CA139" s="50" t="n"/>
      <c r="CB139" s="50" t="n"/>
      <c r="CC139" s="50" t="n"/>
      <c r="CD139" s="50" t="n"/>
      <c r="CE139" s="50" t="n"/>
      <c r="CF139" s="50" t="n"/>
      <c r="CG139" s="50" t="n"/>
      <c r="CH139" s="50" t="n"/>
      <c r="CI139" s="50" t="n"/>
      <c r="CJ139" s="50" t="n"/>
      <c r="CK139" s="50" t="n"/>
      <c r="CL139" s="50" t="n"/>
      <c r="CM139" s="50" t="n"/>
      <c r="CN139" s="50" t="n"/>
      <c r="CO139" s="50" t="n"/>
      <c r="CP139" s="50" t="n"/>
      <c r="CQ139" s="50" t="n"/>
      <c r="CR139" s="50" t="n"/>
      <c r="CS139" s="50" t="n"/>
      <c r="CT139" s="50" t="n"/>
      <c r="CU139" s="50" t="n"/>
      <c r="CV139" s="50" t="n"/>
      <c r="CW139" s="50" t="n"/>
      <c r="CX139" s="50" t="n"/>
      <c r="CY139" s="50" t="n"/>
      <c r="CZ139" s="50" t="n"/>
      <c r="DA139" s="50" t="n"/>
      <c r="DB139" s="50" t="n"/>
      <c r="DC139" s="50" t="n"/>
      <c r="DD139" s="50" t="n"/>
      <c r="DE139" s="50" t="n"/>
      <c r="DF139" s="50" t="n"/>
      <c r="DG139" s="50" t="n"/>
      <c r="DH139" s="50" t="n"/>
      <c r="DI139" s="50" t="n"/>
      <c r="DJ139" s="50" t="n"/>
      <c r="DK139" s="50" t="n"/>
      <c r="DL139" s="50" t="n"/>
      <c r="DM139" s="50" t="n"/>
      <c r="DN139" s="50" t="n"/>
      <c r="DO139" s="50" t="n"/>
      <c r="DP139" s="50" t="n"/>
      <c r="DQ139" s="50" t="n"/>
      <c r="DR139" s="50" t="n"/>
      <c r="DS139" s="50" t="n"/>
      <c r="DT139" s="50" t="n"/>
      <c r="DU139" s="50" t="n"/>
      <c r="DV139" s="50" t="n"/>
    </row>
    <row r="140">
      <c r="A140" s="47">
        <f>IF(Mitarbeiter!B140="","",Mitarbeiter!A140)</f>
        <v/>
      </c>
      <c r="B140" s="48">
        <f>IF(Mitarbeiter!B140="","",Mitarbeiter!B140)</f>
        <v/>
      </c>
      <c r="C140" s="49">
        <f>IF(Mitarbeiter!B140="","",Mitarbeiter!F140)</f>
        <v/>
      </c>
      <c r="D140" s="25">
        <f>IF(Mitarbeiter!B140="","",Berechnung!AD140)</f>
        <v/>
      </c>
      <c r="E140" s="25">
        <f>IF(Mitarbeiter!B140="","",SUM(G140:DV140))</f>
        <v/>
      </c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50" t="n"/>
      <c r="BB140" s="50" t="n"/>
      <c r="BC140" s="50" t="n"/>
      <c r="BD140" s="50" t="n"/>
      <c r="BE140" s="50" t="n"/>
      <c r="BF140" s="50" t="n"/>
      <c r="BG140" s="50" t="n"/>
      <c r="BH140" s="50" t="n"/>
      <c r="BI140" s="50" t="n"/>
      <c r="BJ140" s="50" t="n"/>
      <c r="BK140" s="50" t="n"/>
      <c r="BL140" s="50" t="n"/>
      <c r="BM140" s="50" t="n"/>
      <c r="BN140" s="50" t="n"/>
      <c r="BO140" s="50" t="n"/>
      <c r="BP140" s="50" t="n"/>
      <c r="BQ140" s="50" t="n"/>
      <c r="BR140" s="50" t="n"/>
      <c r="BS140" s="50" t="n"/>
      <c r="BT140" s="50" t="n"/>
      <c r="BU140" s="50" t="n"/>
      <c r="BV140" s="50" t="n"/>
      <c r="BW140" s="50" t="n"/>
      <c r="BX140" s="50" t="n"/>
      <c r="BY140" s="50" t="n"/>
      <c r="BZ140" s="50" t="n"/>
      <c r="CA140" s="50" t="n"/>
      <c r="CB140" s="50" t="n"/>
      <c r="CC140" s="50" t="n"/>
      <c r="CD140" s="50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</row>
    <row r="141">
      <c r="A141" s="47">
        <f>IF(Mitarbeiter!B141="","",Mitarbeiter!A141)</f>
        <v/>
      </c>
      <c r="B141" s="48">
        <f>IF(Mitarbeiter!B141="","",Mitarbeiter!B141)</f>
        <v/>
      </c>
      <c r="C141" s="49">
        <f>IF(Mitarbeiter!B141="","",Mitarbeiter!F141)</f>
        <v/>
      </c>
      <c r="D141" s="25">
        <f>IF(Mitarbeiter!B141="","",Berechnung!AD141)</f>
        <v/>
      </c>
      <c r="E141" s="25">
        <f>IF(Mitarbeiter!B141="","",SUM(G141:DV141))</f>
        <v/>
      </c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50" t="n"/>
      <c r="BB141" s="50" t="n"/>
      <c r="BC141" s="50" t="n"/>
      <c r="BD141" s="50" t="n"/>
      <c r="BE141" s="50" t="n"/>
      <c r="BF141" s="50" t="n"/>
      <c r="BG141" s="50" t="n"/>
      <c r="BH141" s="50" t="n"/>
      <c r="BI141" s="50" t="n"/>
      <c r="BJ141" s="50" t="n"/>
      <c r="BK141" s="50" t="n"/>
      <c r="BL141" s="50" t="n"/>
      <c r="BM141" s="50" t="n"/>
      <c r="BN141" s="50" t="n"/>
      <c r="BO141" s="50" t="n"/>
      <c r="BP141" s="50" t="n"/>
      <c r="BQ141" s="50" t="n"/>
      <c r="BR141" s="50" t="n"/>
      <c r="BS141" s="50" t="n"/>
      <c r="BT141" s="50" t="n"/>
      <c r="BU141" s="50" t="n"/>
      <c r="BV141" s="50" t="n"/>
      <c r="BW141" s="50" t="n"/>
      <c r="BX141" s="50" t="n"/>
      <c r="BY141" s="50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</row>
    <row r="142">
      <c r="A142" s="47">
        <f>IF(Mitarbeiter!B142="","",Mitarbeiter!A142)</f>
        <v/>
      </c>
      <c r="B142" s="48">
        <f>IF(Mitarbeiter!B142="","",Mitarbeiter!B142)</f>
        <v/>
      </c>
      <c r="C142" s="49">
        <f>IF(Mitarbeiter!B142="","",Mitarbeiter!F142)</f>
        <v/>
      </c>
      <c r="D142" s="25">
        <f>IF(Mitarbeiter!B142="","",Berechnung!AD142)</f>
        <v/>
      </c>
      <c r="E142" s="25">
        <f>IF(Mitarbeiter!B142="","",SUM(G142:DV142))</f>
        <v/>
      </c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50" t="n"/>
      <c r="BB142" s="50" t="n"/>
      <c r="BC142" s="50" t="n"/>
      <c r="BD142" s="50" t="n"/>
      <c r="BE142" s="50" t="n"/>
      <c r="BF142" s="50" t="n"/>
      <c r="BG142" s="50" t="n"/>
      <c r="BH142" s="50" t="n"/>
      <c r="BI142" s="50" t="n"/>
      <c r="BJ142" s="50" t="n"/>
      <c r="BK142" s="50" t="n"/>
      <c r="BL142" s="50" t="n"/>
      <c r="BM142" s="50" t="n"/>
      <c r="BN142" s="50" t="n"/>
      <c r="BO142" s="50" t="n"/>
      <c r="BP142" s="50" t="n"/>
      <c r="BQ142" s="50" t="n"/>
      <c r="BR142" s="50" t="n"/>
      <c r="BS142" s="50" t="n"/>
      <c r="BT142" s="50" t="n"/>
      <c r="BU142" s="50" t="n"/>
      <c r="BV142" s="50" t="n"/>
      <c r="BW142" s="50" t="n"/>
      <c r="BX142" s="50" t="n"/>
      <c r="BY142" s="50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</row>
    <row r="143">
      <c r="A143" s="47">
        <f>IF(Mitarbeiter!B143="","",Mitarbeiter!A143)</f>
        <v/>
      </c>
      <c r="B143" s="48">
        <f>IF(Mitarbeiter!B143="","",Mitarbeiter!B143)</f>
        <v/>
      </c>
      <c r="C143" s="49">
        <f>IF(Mitarbeiter!B143="","",Mitarbeiter!F143)</f>
        <v/>
      </c>
      <c r="D143" s="25">
        <f>IF(Mitarbeiter!B143="","",Berechnung!AD143)</f>
        <v/>
      </c>
      <c r="E143" s="25">
        <f>IF(Mitarbeiter!B143="","",SUM(G143:DV143))</f>
        <v/>
      </c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50" t="n"/>
      <c r="BB143" s="50" t="n"/>
      <c r="BC143" s="50" t="n"/>
      <c r="BD143" s="50" t="n"/>
      <c r="BE143" s="50" t="n"/>
      <c r="BF143" s="50" t="n"/>
      <c r="BG143" s="50" t="n"/>
      <c r="BH143" s="50" t="n"/>
      <c r="BI143" s="50" t="n"/>
      <c r="BJ143" s="50" t="n"/>
      <c r="BK143" s="50" t="n"/>
      <c r="BL143" s="50" t="n"/>
      <c r="BM143" s="50" t="n"/>
      <c r="BN143" s="50" t="n"/>
      <c r="BO143" s="50" t="n"/>
      <c r="BP143" s="50" t="n"/>
      <c r="BQ143" s="50" t="n"/>
      <c r="BR143" s="50" t="n"/>
      <c r="BS143" s="50" t="n"/>
      <c r="BT143" s="50" t="n"/>
      <c r="BU143" s="50" t="n"/>
      <c r="BV143" s="50" t="n"/>
      <c r="BW143" s="50" t="n"/>
      <c r="BX143" s="50" t="n"/>
      <c r="BY143" s="50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</row>
    <row r="144">
      <c r="A144" s="47">
        <f>IF(Mitarbeiter!B144="","",Mitarbeiter!A144)</f>
        <v/>
      </c>
      <c r="B144" s="48">
        <f>IF(Mitarbeiter!B144="","",Mitarbeiter!B144)</f>
        <v/>
      </c>
      <c r="C144" s="49">
        <f>IF(Mitarbeiter!B144="","",Mitarbeiter!F144)</f>
        <v/>
      </c>
      <c r="D144" s="25">
        <f>IF(Mitarbeiter!B144="","",Berechnung!AD144)</f>
        <v/>
      </c>
      <c r="E144" s="25">
        <f>IF(Mitarbeiter!B144="","",SUM(G144:DV144))</f>
        <v/>
      </c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50" t="n"/>
      <c r="BB144" s="50" t="n"/>
      <c r="BC144" s="50" t="n"/>
      <c r="BD144" s="50" t="n"/>
      <c r="BE144" s="50" t="n"/>
      <c r="BF144" s="50" t="n"/>
      <c r="BG144" s="50" t="n"/>
      <c r="BH144" s="50" t="n"/>
      <c r="BI144" s="50" t="n"/>
      <c r="BJ144" s="50" t="n"/>
      <c r="BK144" s="50" t="n"/>
      <c r="BL144" s="50" t="n"/>
      <c r="BM144" s="50" t="n"/>
      <c r="BN144" s="50" t="n"/>
      <c r="BO144" s="50" t="n"/>
      <c r="BP144" s="50" t="n"/>
      <c r="BQ144" s="50" t="n"/>
      <c r="BR144" s="50" t="n"/>
      <c r="BS144" s="50" t="n"/>
      <c r="BT144" s="50" t="n"/>
      <c r="BU144" s="50" t="n"/>
      <c r="BV144" s="50" t="n"/>
      <c r="BW144" s="50" t="n"/>
      <c r="BX144" s="50" t="n"/>
      <c r="BY144" s="50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</row>
    <row r="145">
      <c r="A145" s="47">
        <f>IF(Mitarbeiter!B145="","",Mitarbeiter!A145)</f>
        <v/>
      </c>
      <c r="B145" s="48">
        <f>IF(Mitarbeiter!B145="","",Mitarbeiter!B145)</f>
        <v/>
      </c>
      <c r="C145" s="49">
        <f>IF(Mitarbeiter!B145="","",Mitarbeiter!F145)</f>
        <v/>
      </c>
      <c r="D145" s="25">
        <f>IF(Mitarbeiter!B145="","",Berechnung!AD145)</f>
        <v/>
      </c>
      <c r="E145" s="25">
        <f>IF(Mitarbeiter!B145="","",SUM(G145:DV145))</f>
        <v/>
      </c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50" t="n"/>
      <c r="BB145" s="50" t="n"/>
      <c r="BC145" s="50" t="n"/>
      <c r="BD145" s="50" t="n"/>
      <c r="BE145" s="50" t="n"/>
      <c r="BF145" s="50" t="n"/>
      <c r="BG145" s="50" t="n"/>
      <c r="BH145" s="50" t="n"/>
      <c r="BI145" s="50" t="n"/>
      <c r="BJ145" s="50" t="n"/>
      <c r="BK145" s="50" t="n"/>
      <c r="BL145" s="50" t="n"/>
      <c r="BM145" s="50" t="n"/>
      <c r="BN145" s="50" t="n"/>
      <c r="BO145" s="50" t="n"/>
      <c r="BP145" s="50" t="n"/>
      <c r="BQ145" s="50" t="n"/>
      <c r="BR145" s="50" t="n"/>
      <c r="BS145" s="50" t="n"/>
      <c r="BT145" s="50" t="n"/>
      <c r="BU145" s="50" t="n"/>
      <c r="BV145" s="50" t="n"/>
      <c r="BW145" s="50" t="n"/>
      <c r="BX145" s="50" t="n"/>
      <c r="BY145" s="50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</row>
    <row r="146">
      <c r="A146" s="47">
        <f>IF(Mitarbeiter!B146="","",Mitarbeiter!A146)</f>
        <v/>
      </c>
      <c r="B146" s="48">
        <f>IF(Mitarbeiter!B146="","",Mitarbeiter!B146)</f>
        <v/>
      </c>
      <c r="C146" s="49">
        <f>IF(Mitarbeiter!B146="","",Mitarbeiter!F146)</f>
        <v/>
      </c>
      <c r="D146" s="25">
        <f>IF(Mitarbeiter!B146="","",Berechnung!AD146)</f>
        <v/>
      </c>
      <c r="E146" s="25">
        <f>IF(Mitarbeiter!B146="","",SUM(G146:DV146))</f>
        <v/>
      </c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50" t="n"/>
      <c r="BB146" s="50" t="n"/>
      <c r="BC146" s="50" t="n"/>
      <c r="BD146" s="50" t="n"/>
      <c r="BE146" s="50" t="n"/>
      <c r="BF146" s="50" t="n"/>
      <c r="BG146" s="50" t="n"/>
      <c r="BH146" s="50" t="n"/>
      <c r="BI146" s="50" t="n"/>
      <c r="BJ146" s="50" t="n"/>
      <c r="BK146" s="50" t="n"/>
      <c r="BL146" s="50" t="n"/>
      <c r="BM146" s="50" t="n"/>
      <c r="BN146" s="50" t="n"/>
      <c r="BO146" s="50" t="n"/>
      <c r="BP146" s="50" t="n"/>
      <c r="BQ146" s="50" t="n"/>
      <c r="BR146" s="50" t="n"/>
      <c r="BS146" s="50" t="n"/>
      <c r="BT146" s="50" t="n"/>
      <c r="BU146" s="50" t="n"/>
      <c r="BV146" s="50" t="n"/>
      <c r="BW146" s="50" t="n"/>
      <c r="BX146" s="50" t="n"/>
      <c r="BY146" s="50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</row>
    <row r="147">
      <c r="A147" s="47">
        <f>IF(Mitarbeiter!B147="","",Mitarbeiter!A147)</f>
        <v/>
      </c>
      <c r="B147" s="48">
        <f>IF(Mitarbeiter!B147="","",Mitarbeiter!B147)</f>
        <v/>
      </c>
      <c r="C147" s="49">
        <f>IF(Mitarbeiter!B147="","",Mitarbeiter!F147)</f>
        <v/>
      </c>
      <c r="D147" s="25">
        <f>IF(Mitarbeiter!B147="","",Berechnung!AD147)</f>
        <v/>
      </c>
      <c r="E147" s="25">
        <f>IF(Mitarbeiter!B147="","",SUM(G147:DV147))</f>
        <v/>
      </c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50" t="n"/>
      <c r="BB147" s="50" t="n"/>
      <c r="BC147" s="50" t="n"/>
      <c r="BD147" s="50" t="n"/>
      <c r="BE147" s="50" t="n"/>
      <c r="BF147" s="50" t="n"/>
      <c r="BG147" s="50" t="n"/>
      <c r="BH147" s="50" t="n"/>
      <c r="BI147" s="50" t="n"/>
      <c r="BJ147" s="50" t="n"/>
      <c r="BK147" s="50" t="n"/>
      <c r="BL147" s="50" t="n"/>
      <c r="BM147" s="50" t="n"/>
      <c r="BN147" s="50" t="n"/>
      <c r="BO147" s="50" t="n"/>
      <c r="BP147" s="50" t="n"/>
      <c r="BQ147" s="50" t="n"/>
      <c r="BR147" s="50" t="n"/>
      <c r="BS147" s="50" t="n"/>
      <c r="BT147" s="50" t="n"/>
      <c r="BU147" s="50" t="n"/>
      <c r="BV147" s="50" t="n"/>
      <c r="BW147" s="50" t="n"/>
      <c r="BX147" s="50" t="n"/>
      <c r="BY147" s="50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</row>
    <row r="148">
      <c r="A148" s="47">
        <f>IF(Mitarbeiter!B148="","",Mitarbeiter!A148)</f>
        <v/>
      </c>
      <c r="B148" s="48">
        <f>IF(Mitarbeiter!B148="","",Mitarbeiter!B148)</f>
        <v/>
      </c>
      <c r="C148" s="49">
        <f>IF(Mitarbeiter!B148="","",Mitarbeiter!F148)</f>
        <v/>
      </c>
      <c r="D148" s="25">
        <f>IF(Mitarbeiter!B148="","",Berechnung!AD148)</f>
        <v/>
      </c>
      <c r="E148" s="25">
        <f>IF(Mitarbeiter!B148="","",SUM(G148:DV148))</f>
        <v/>
      </c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50" t="n"/>
      <c r="BB148" s="50" t="n"/>
      <c r="BC148" s="50" t="n"/>
      <c r="BD148" s="50" t="n"/>
      <c r="BE148" s="50" t="n"/>
      <c r="BF148" s="50" t="n"/>
      <c r="BG148" s="50" t="n"/>
      <c r="BH148" s="50" t="n"/>
      <c r="BI148" s="50" t="n"/>
      <c r="BJ148" s="50" t="n"/>
      <c r="BK148" s="50" t="n"/>
      <c r="BL148" s="50" t="n"/>
      <c r="BM148" s="50" t="n"/>
      <c r="BN148" s="50" t="n"/>
      <c r="BO148" s="50" t="n"/>
      <c r="BP148" s="50" t="n"/>
      <c r="BQ148" s="50" t="n"/>
      <c r="BR148" s="50" t="n"/>
      <c r="BS148" s="50" t="n"/>
      <c r="BT148" s="50" t="n"/>
      <c r="BU148" s="50" t="n"/>
      <c r="BV148" s="50" t="n"/>
      <c r="BW148" s="50" t="n"/>
      <c r="BX148" s="50" t="n"/>
      <c r="BY148" s="50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</row>
    <row r="149">
      <c r="A149" s="47">
        <f>IF(Mitarbeiter!B149="","",Mitarbeiter!A149)</f>
        <v/>
      </c>
      <c r="B149" s="48">
        <f>IF(Mitarbeiter!B149="","",Mitarbeiter!B149)</f>
        <v/>
      </c>
      <c r="C149" s="49">
        <f>IF(Mitarbeiter!B149="","",Mitarbeiter!F149)</f>
        <v/>
      </c>
      <c r="D149" s="25">
        <f>IF(Mitarbeiter!B149="","",Berechnung!AD149)</f>
        <v/>
      </c>
      <c r="E149" s="25">
        <f>IF(Mitarbeiter!B149="","",SUM(G149:DV149))</f>
        <v/>
      </c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50" t="n"/>
      <c r="BB149" s="50" t="n"/>
      <c r="BC149" s="50" t="n"/>
      <c r="BD149" s="50" t="n"/>
      <c r="BE149" s="50" t="n"/>
      <c r="BF149" s="50" t="n"/>
      <c r="BG149" s="50" t="n"/>
      <c r="BH149" s="50" t="n"/>
      <c r="BI149" s="50" t="n"/>
      <c r="BJ149" s="50" t="n"/>
      <c r="BK149" s="50" t="n"/>
      <c r="BL149" s="50" t="n"/>
      <c r="BM149" s="50" t="n"/>
      <c r="BN149" s="50" t="n"/>
      <c r="BO149" s="50" t="n"/>
      <c r="BP149" s="50" t="n"/>
      <c r="BQ149" s="50" t="n"/>
      <c r="BR149" s="50" t="n"/>
      <c r="BS149" s="50" t="n"/>
      <c r="BT149" s="50" t="n"/>
      <c r="BU149" s="50" t="n"/>
      <c r="BV149" s="50" t="n"/>
      <c r="BW149" s="50" t="n"/>
      <c r="BX149" s="50" t="n"/>
      <c r="BY149" s="50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</row>
    <row r="150">
      <c r="A150" s="47">
        <f>IF(Mitarbeiter!B150="","",Mitarbeiter!A150)</f>
        <v/>
      </c>
      <c r="B150" s="48">
        <f>IF(Mitarbeiter!B150="","",Mitarbeiter!B150)</f>
        <v/>
      </c>
      <c r="C150" s="49">
        <f>IF(Mitarbeiter!B150="","",Mitarbeiter!F150)</f>
        <v/>
      </c>
      <c r="D150" s="25">
        <f>IF(Mitarbeiter!B150="","",Berechnung!AD150)</f>
        <v/>
      </c>
      <c r="E150" s="25">
        <f>IF(Mitarbeiter!B150="","",SUM(G150:DV150))</f>
        <v/>
      </c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50" t="n"/>
      <c r="BB150" s="50" t="n"/>
      <c r="BC150" s="50" t="n"/>
      <c r="BD150" s="50" t="n"/>
      <c r="BE150" s="50" t="n"/>
      <c r="BF150" s="50" t="n"/>
      <c r="BG150" s="50" t="n"/>
      <c r="BH150" s="50" t="n"/>
      <c r="BI150" s="50" t="n"/>
      <c r="BJ150" s="50" t="n"/>
      <c r="BK150" s="50" t="n"/>
      <c r="BL150" s="50" t="n"/>
      <c r="BM150" s="50" t="n"/>
      <c r="BN150" s="50" t="n"/>
      <c r="BO150" s="50" t="n"/>
      <c r="BP150" s="50" t="n"/>
      <c r="BQ150" s="50" t="n"/>
      <c r="BR150" s="50" t="n"/>
      <c r="BS150" s="50" t="n"/>
      <c r="BT150" s="50" t="n"/>
      <c r="BU150" s="50" t="n"/>
      <c r="BV150" s="50" t="n"/>
      <c r="BW150" s="50" t="n"/>
      <c r="BX150" s="50" t="n"/>
      <c r="BY150" s="50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</row>
    <row r="151">
      <c r="A151" s="47">
        <f>IF(Mitarbeiter!B151="","",Mitarbeiter!A151)</f>
        <v/>
      </c>
      <c r="B151" s="48">
        <f>IF(Mitarbeiter!B151="","",Mitarbeiter!B151)</f>
        <v/>
      </c>
      <c r="C151" s="49">
        <f>IF(Mitarbeiter!B151="","",Mitarbeiter!F151)</f>
        <v/>
      </c>
      <c r="D151" s="25">
        <f>IF(Mitarbeiter!B151="","",Berechnung!AD151)</f>
        <v/>
      </c>
      <c r="E151" s="25">
        <f>IF(Mitarbeiter!B151="","",SUM(G151:DV151))</f>
        <v/>
      </c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50" t="n"/>
      <c r="BB151" s="50" t="n"/>
      <c r="BC151" s="50" t="n"/>
      <c r="BD151" s="50" t="n"/>
      <c r="BE151" s="50" t="n"/>
      <c r="BF151" s="50" t="n"/>
      <c r="BG151" s="50" t="n"/>
      <c r="BH151" s="50" t="n"/>
      <c r="BI151" s="50" t="n"/>
      <c r="BJ151" s="50" t="n"/>
      <c r="BK151" s="50" t="n"/>
      <c r="BL151" s="50" t="n"/>
      <c r="BM151" s="50" t="n"/>
      <c r="BN151" s="50" t="n"/>
      <c r="BO151" s="50" t="n"/>
      <c r="BP151" s="50" t="n"/>
      <c r="BQ151" s="50" t="n"/>
      <c r="BR151" s="50" t="n"/>
      <c r="BS151" s="50" t="n"/>
      <c r="BT151" s="50" t="n"/>
      <c r="BU151" s="50" t="n"/>
      <c r="BV151" s="50" t="n"/>
      <c r="BW151" s="50" t="n"/>
      <c r="BX151" s="50" t="n"/>
      <c r="BY151" s="50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</row>
    <row r="152">
      <c r="A152" s="47">
        <f>IF(Mitarbeiter!B152="","",Mitarbeiter!A152)</f>
        <v/>
      </c>
      <c r="B152" s="48">
        <f>IF(Mitarbeiter!B152="","",Mitarbeiter!B152)</f>
        <v/>
      </c>
      <c r="C152" s="49">
        <f>IF(Mitarbeiter!B152="","",Mitarbeiter!F152)</f>
        <v/>
      </c>
      <c r="D152" s="25">
        <f>IF(Mitarbeiter!B152="","",Berechnung!AD152)</f>
        <v/>
      </c>
      <c r="E152" s="25">
        <f>IF(Mitarbeiter!B152="","",SUM(G152:DV152))</f>
        <v/>
      </c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50" t="n"/>
      <c r="BB152" s="50" t="n"/>
      <c r="BC152" s="50" t="n"/>
      <c r="BD152" s="50" t="n"/>
      <c r="BE152" s="50" t="n"/>
      <c r="BF152" s="50" t="n"/>
      <c r="BG152" s="50" t="n"/>
      <c r="BH152" s="50" t="n"/>
      <c r="BI152" s="50" t="n"/>
      <c r="BJ152" s="50" t="n"/>
      <c r="BK152" s="50" t="n"/>
      <c r="BL152" s="50" t="n"/>
      <c r="BM152" s="50" t="n"/>
      <c r="BN152" s="50" t="n"/>
      <c r="BO152" s="50" t="n"/>
      <c r="BP152" s="50" t="n"/>
      <c r="BQ152" s="50" t="n"/>
      <c r="BR152" s="50" t="n"/>
      <c r="BS152" s="50" t="n"/>
      <c r="BT152" s="50" t="n"/>
      <c r="BU152" s="50" t="n"/>
      <c r="BV152" s="50" t="n"/>
      <c r="BW152" s="50" t="n"/>
      <c r="BX152" s="50" t="n"/>
      <c r="BY152" s="50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</row>
    <row r="153">
      <c r="A153" s="47">
        <f>IF(Mitarbeiter!B153="","",Mitarbeiter!A153)</f>
        <v/>
      </c>
      <c r="B153" s="48">
        <f>IF(Mitarbeiter!B153="","",Mitarbeiter!B153)</f>
        <v/>
      </c>
      <c r="C153" s="49">
        <f>IF(Mitarbeiter!B153="","",Mitarbeiter!F153)</f>
        <v/>
      </c>
      <c r="D153" s="25">
        <f>IF(Mitarbeiter!B153="","",Berechnung!AD153)</f>
        <v/>
      </c>
      <c r="E153" s="25">
        <f>IF(Mitarbeiter!B153="","",SUM(G153:DV153))</f>
        <v/>
      </c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50" t="n"/>
      <c r="BB153" s="50" t="n"/>
      <c r="BC153" s="50" t="n"/>
      <c r="BD153" s="50" t="n"/>
      <c r="BE153" s="50" t="n"/>
      <c r="BF153" s="50" t="n"/>
      <c r="BG153" s="50" t="n"/>
      <c r="BH153" s="50" t="n"/>
      <c r="BI153" s="50" t="n"/>
      <c r="BJ153" s="50" t="n"/>
      <c r="BK153" s="50" t="n"/>
      <c r="BL153" s="50" t="n"/>
      <c r="BM153" s="50" t="n"/>
      <c r="BN153" s="50" t="n"/>
      <c r="BO153" s="50" t="n"/>
      <c r="BP153" s="50" t="n"/>
      <c r="BQ153" s="50" t="n"/>
      <c r="BR153" s="50" t="n"/>
      <c r="BS153" s="50" t="n"/>
      <c r="BT153" s="50" t="n"/>
      <c r="BU153" s="50" t="n"/>
      <c r="BV153" s="50" t="n"/>
      <c r="BW153" s="50" t="n"/>
      <c r="BX153" s="50" t="n"/>
      <c r="BY153" s="50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</row>
    <row r="154">
      <c r="A154" s="47">
        <f>IF(Mitarbeiter!B154="","",Mitarbeiter!A154)</f>
        <v/>
      </c>
      <c r="B154" s="48">
        <f>IF(Mitarbeiter!B154="","",Mitarbeiter!B154)</f>
        <v/>
      </c>
      <c r="C154" s="49">
        <f>IF(Mitarbeiter!B154="","",Mitarbeiter!F154)</f>
        <v/>
      </c>
      <c r="D154" s="25">
        <f>IF(Mitarbeiter!B154="","",Berechnung!AD154)</f>
        <v/>
      </c>
      <c r="E154" s="25">
        <f>IF(Mitarbeiter!B154="","",SUM(G154:DV154))</f>
        <v/>
      </c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50" t="n"/>
      <c r="BB154" s="50" t="n"/>
      <c r="BC154" s="50" t="n"/>
      <c r="BD154" s="50" t="n"/>
      <c r="BE154" s="50" t="n"/>
      <c r="BF154" s="50" t="n"/>
      <c r="BG154" s="50" t="n"/>
      <c r="BH154" s="50" t="n"/>
      <c r="BI154" s="50" t="n"/>
      <c r="BJ154" s="50" t="n"/>
      <c r="BK154" s="50" t="n"/>
      <c r="BL154" s="50" t="n"/>
      <c r="BM154" s="50" t="n"/>
      <c r="BN154" s="50" t="n"/>
      <c r="BO154" s="50" t="n"/>
      <c r="BP154" s="50" t="n"/>
      <c r="BQ154" s="50" t="n"/>
      <c r="BR154" s="50" t="n"/>
      <c r="BS154" s="50" t="n"/>
      <c r="BT154" s="50" t="n"/>
      <c r="BU154" s="50" t="n"/>
      <c r="BV154" s="50" t="n"/>
      <c r="BW154" s="50" t="n"/>
      <c r="BX154" s="50" t="n"/>
      <c r="BY154" s="50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</row>
    <row r="155">
      <c r="A155" s="47">
        <f>IF(Mitarbeiter!B155="","",Mitarbeiter!A155)</f>
        <v/>
      </c>
      <c r="B155" s="48">
        <f>IF(Mitarbeiter!B155="","",Mitarbeiter!B155)</f>
        <v/>
      </c>
      <c r="C155" s="49">
        <f>IF(Mitarbeiter!B155="","",Mitarbeiter!F155)</f>
        <v/>
      </c>
      <c r="D155" s="25">
        <f>IF(Mitarbeiter!B155="","",Berechnung!AD155)</f>
        <v/>
      </c>
      <c r="E155" s="25">
        <f>IF(Mitarbeiter!B155="","",SUM(G155:DV155))</f>
        <v/>
      </c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50" t="n"/>
      <c r="BB155" s="50" t="n"/>
      <c r="BC155" s="50" t="n"/>
      <c r="BD155" s="50" t="n"/>
      <c r="BE155" s="50" t="n"/>
      <c r="BF155" s="50" t="n"/>
      <c r="BG155" s="50" t="n"/>
      <c r="BH155" s="50" t="n"/>
      <c r="BI155" s="50" t="n"/>
      <c r="BJ155" s="50" t="n"/>
      <c r="BK155" s="50" t="n"/>
      <c r="BL155" s="50" t="n"/>
      <c r="BM155" s="50" t="n"/>
      <c r="BN155" s="50" t="n"/>
      <c r="BO155" s="50" t="n"/>
      <c r="BP155" s="50" t="n"/>
      <c r="BQ155" s="50" t="n"/>
      <c r="BR155" s="50" t="n"/>
      <c r="BS155" s="50" t="n"/>
      <c r="BT155" s="50" t="n"/>
      <c r="BU155" s="50" t="n"/>
      <c r="BV155" s="50" t="n"/>
      <c r="BW155" s="50" t="n"/>
      <c r="BX155" s="50" t="n"/>
      <c r="BY155" s="50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</row>
    <row r="156">
      <c r="A156" s="47">
        <f>IF(Mitarbeiter!B156="","",Mitarbeiter!A156)</f>
        <v/>
      </c>
      <c r="B156" s="48">
        <f>IF(Mitarbeiter!B156="","",Mitarbeiter!B156)</f>
        <v/>
      </c>
      <c r="C156" s="49">
        <f>IF(Mitarbeiter!B156="","",Mitarbeiter!F156)</f>
        <v/>
      </c>
      <c r="D156" s="25">
        <f>IF(Mitarbeiter!B156="","",Berechnung!AD156)</f>
        <v/>
      </c>
      <c r="E156" s="25">
        <f>IF(Mitarbeiter!B156="","",SUM(G156:DV156))</f>
        <v/>
      </c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50" t="n"/>
      <c r="BB156" s="50" t="n"/>
      <c r="BC156" s="50" t="n"/>
      <c r="BD156" s="50" t="n"/>
      <c r="BE156" s="50" t="n"/>
      <c r="BF156" s="50" t="n"/>
      <c r="BG156" s="50" t="n"/>
      <c r="BH156" s="50" t="n"/>
      <c r="BI156" s="50" t="n"/>
      <c r="BJ156" s="50" t="n"/>
      <c r="BK156" s="50" t="n"/>
      <c r="BL156" s="50" t="n"/>
      <c r="BM156" s="50" t="n"/>
      <c r="BN156" s="50" t="n"/>
      <c r="BO156" s="50" t="n"/>
      <c r="BP156" s="50" t="n"/>
      <c r="BQ156" s="50" t="n"/>
      <c r="BR156" s="50" t="n"/>
      <c r="BS156" s="50" t="n"/>
      <c r="BT156" s="50" t="n"/>
      <c r="BU156" s="50" t="n"/>
      <c r="BV156" s="50" t="n"/>
      <c r="BW156" s="50" t="n"/>
      <c r="BX156" s="50" t="n"/>
      <c r="BY156" s="50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</row>
    <row r="157">
      <c r="A157" s="47">
        <f>IF(Mitarbeiter!B157="","",Mitarbeiter!A157)</f>
        <v/>
      </c>
      <c r="B157" s="48">
        <f>IF(Mitarbeiter!B157="","",Mitarbeiter!B157)</f>
        <v/>
      </c>
      <c r="C157" s="49">
        <f>IF(Mitarbeiter!B157="","",Mitarbeiter!F157)</f>
        <v/>
      </c>
      <c r="D157" s="25">
        <f>IF(Mitarbeiter!B157="","",Berechnung!AD157)</f>
        <v/>
      </c>
      <c r="E157" s="25">
        <f>IF(Mitarbeiter!B157="","",SUM(G157:DV157))</f>
        <v/>
      </c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50" t="n"/>
      <c r="BB157" s="50" t="n"/>
      <c r="BC157" s="50" t="n"/>
      <c r="BD157" s="50" t="n"/>
      <c r="BE157" s="50" t="n"/>
      <c r="BF157" s="50" t="n"/>
      <c r="BG157" s="50" t="n"/>
      <c r="BH157" s="50" t="n"/>
      <c r="BI157" s="50" t="n"/>
      <c r="BJ157" s="50" t="n"/>
      <c r="BK157" s="50" t="n"/>
      <c r="BL157" s="50" t="n"/>
      <c r="BM157" s="50" t="n"/>
      <c r="BN157" s="50" t="n"/>
      <c r="BO157" s="50" t="n"/>
      <c r="BP157" s="50" t="n"/>
      <c r="BQ157" s="50" t="n"/>
      <c r="BR157" s="50" t="n"/>
      <c r="BS157" s="50" t="n"/>
      <c r="BT157" s="50" t="n"/>
      <c r="BU157" s="50" t="n"/>
      <c r="BV157" s="50" t="n"/>
      <c r="BW157" s="50" t="n"/>
      <c r="BX157" s="50" t="n"/>
      <c r="BY157" s="50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</row>
    <row r="158">
      <c r="A158" s="47">
        <f>IF(Mitarbeiter!B158="","",Mitarbeiter!A158)</f>
        <v/>
      </c>
      <c r="B158" s="48">
        <f>IF(Mitarbeiter!B158="","",Mitarbeiter!B158)</f>
        <v/>
      </c>
      <c r="C158" s="49">
        <f>IF(Mitarbeiter!B158="","",Mitarbeiter!F158)</f>
        <v/>
      </c>
      <c r="D158" s="25">
        <f>IF(Mitarbeiter!B158="","",Berechnung!AD158)</f>
        <v/>
      </c>
      <c r="E158" s="25">
        <f>IF(Mitarbeiter!B158="","",SUM(G158:DV158))</f>
        <v/>
      </c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50" t="n"/>
      <c r="BB158" s="50" t="n"/>
      <c r="BC158" s="50" t="n"/>
      <c r="BD158" s="50" t="n"/>
      <c r="BE158" s="50" t="n"/>
      <c r="BF158" s="50" t="n"/>
      <c r="BG158" s="50" t="n"/>
      <c r="BH158" s="50" t="n"/>
      <c r="BI158" s="50" t="n"/>
      <c r="BJ158" s="50" t="n"/>
      <c r="BK158" s="50" t="n"/>
      <c r="BL158" s="50" t="n"/>
      <c r="BM158" s="50" t="n"/>
      <c r="BN158" s="50" t="n"/>
      <c r="BO158" s="50" t="n"/>
      <c r="BP158" s="50" t="n"/>
      <c r="BQ158" s="50" t="n"/>
      <c r="BR158" s="50" t="n"/>
      <c r="BS158" s="50" t="n"/>
      <c r="BT158" s="50" t="n"/>
      <c r="BU158" s="50" t="n"/>
      <c r="BV158" s="50" t="n"/>
      <c r="BW158" s="50" t="n"/>
      <c r="BX158" s="50" t="n"/>
      <c r="BY158" s="50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</row>
    <row r="159">
      <c r="A159" s="47">
        <f>IF(Mitarbeiter!B159="","",Mitarbeiter!A159)</f>
        <v/>
      </c>
      <c r="B159" s="48">
        <f>IF(Mitarbeiter!B159="","",Mitarbeiter!B159)</f>
        <v/>
      </c>
      <c r="C159" s="49">
        <f>IF(Mitarbeiter!B159="","",Mitarbeiter!F159)</f>
        <v/>
      </c>
      <c r="D159" s="25">
        <f>IF(Mitarbeiter!B159="","",Berechnung!AD159)</f>
        <v/>
      </c>
      <c r="E159" s="25">
        <f>IF(Mitarbeiter!B159="","",SUM(G159:DV159))</f>
        <v/>
      </c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50" t="n"/>
      <c r="BB159" s="50" t="n"/>
      <c r="BC159" s="50" t="n"/>
      <c r="BD159" s="50" t="n"/>
      <c r="BE159" s="50" t="n"/>
      <c r="BF159" s="50" t="n"/>
      <c r="BG159" s="50" t="n"/>
      <c r="BH159" s="50" t="n"/>
      <c r="BI159" s="50" t="n"/>
      <c r="BJ159" s="50" t="n"/>
      <c r="BK159" s="50" t="n"/>
      <c r="BL159" s="50" t="n"/>
      <c r="BM159" s="50" t="n"/>
      <c r="BN159" s="50" t="n"/>
      <c r="BO159" s="50" t="n"/>
      <c r="BP159" s="50" t="n"/>
      <c r="BQ159" s="50" t="n"/>
      <c r="BR159" s="50" t="n"/>
      <c r="BS159" s="50" t="n"/>
      <c r="BT159" s="50" t="n"/>
      <c r="BU159" s="50" t="n"/>
      <c r="BV159" s="50" t="n"/>
      <c r="BW159" s="50" t="n"/>
      <c r="BX159" s="50" t="n"/>
      <c r="BY159" s="50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</row>
    <row r="160">
      <c r="A160" s="47">
        <f>IF(Mitarbeiter!B160="","",Mitarbeiter!A160)</f>
        <v/>
      </c>
      <c r="B160" s="48">
        <f>IF(Mitarbeiter!B160="","",Mitarbeiter!B160)</f>
        <v/>
      </c>
      <c r="C160" s="49">
        <f>IF(Mitarbeiter!B160="","",Mitarbeiter!F160)</f>
        <v/>
      </c>
      <c r="D160" s="25">
        <f>IF(Mitarbeiter!B160="","",Berechnung!AD160)</f>
        <v/>
      </c>
      <c r="E160" s="25">
        <f>IF(Mitarbeiter!B160="","",SUM(G160:DV160))</f>
        <v/>
      </c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50" t="n"/>
      <c r="BB160" s="50" t="n"/>
      <c r="BC160" s="50" t="n"/>
      <c r="BD160" s="50" t="n"/>
      <c r="BE160" s="50" t="n"/>
      <c r="BF160" s="50" t="n"/>
      <c r="BG160" s="50" t="n"/>
      <c r="BH160" s="50" t="n"/>
      <c r="BI160" s="50" t="n"/>
      <c r="BJ160" s="50" t="n"/>
      <c r="BK160" s="50" t="n"/>
      <c r="BL160" s="50" t="n"/>
      <c r="BM160" s="50" t="n"/>
      <c r="BN160" s="50" t="n"/>
      <c r="BO160" s="50" t="n"/>
      <c r="BP160" s="50" t="n"/>
      <c r="BQ160" s="50" t="n"/>
      <c r="BR160" s="50" t="n"/>
      <c r="BS160" s="50" t="n"/>
      <c r="BT160" s="50" t="n"/>
      <c r="BU160" s="50" t="n"/>
      <c r="BV160" s="50" t="n"/>
      <c r="BW160" s="50" t="n"/>
      <c r="BX160" s="50" t="n"/>
      <c r="BY160" s="50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</row>
    <row r="161">
      <c r="A161" s="47">
        <f>IF(Mitarbeiter!B161="","",Mitarbeiter!A161)</f>
        <v/>
      </c>
      <c r="B161" s="48">
        <f>IF(Mitarbeiter!B161="","",Mitarbeiter!B161)</f>
        <v/>
      </c>
      <c r="C161" s="49">
        <f>IF(Mitarbeiter!B161="","",Mitarbeiter!F161)</f>
        <v/>
      </c>
      <c r="D161" s="25">
        <f>IF(Mitarbeiter!B161="","",Berechnung!AD161)</f>
        <v/>
      </c>
      <c r="E161" s="25">
        <f>IF(Mitarbeiter!B161="","",SUM(G161:DV161))</f>
        <v/>
      </c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50" t="n"/>
      <c r="BB161" s="50" t="n"/>
      <c r="BC161" s="50" t="n"/>
      <c r="BD161" s="50" t="n"/>
      <c r="BE161" s="50" t="n"/>
      <c r="BF161" s="50" t="n"/>
      <c r="BG161" s="50" t="n"/>
      <c r="BH161" s="50" t="n"/>
      <c r="BI161" s="50" t="n"/>
      <c r="BJ161" s="50" t="n"/>
      <c r="BK161" s="50" t="n"/>
      <c r="BL161" s="50" t="n"/>
      <c r="BM161" s="50" t="n"/>
      <c r="BN161" s="50" t="n"/>
      <c r="BO161" s="50" t="n"/>
      <c r="BP161" s="50" t="n"/>
      <c r="BQ161" s="50" t="n"/>
      <c r="BR161" s="50" t="n"/>
      <c r="BS161" s="50" t="n"/>
      <c r="BT161" s="50" t="n"/>
      <c r="BU161" s="50" t="n"/>
      <c r="BV161" s="50" t="n"/>
      <c r="BW161" s="50" t="n"/>
      <c r="BX161" s="50" t="n"/>
      <c r="BY161" s="50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</row>
    <row r="162">
      <c r="A162" s="47">
        <f>IF(Mitarbeiter!B162="","",Mitarbeiter!A162)</f>
        <v/>
      </c>
      <c r="B162" s="48">
        <f>IF(Mitarbeiter!B162="","",Mitarbeiter!B162)</f>
        <v/>
      </c>
      <c r="C162" s="49">
        <f>IF(Mitarbeiter!B162="","",Mitarbeiter!F162)</f>
        <v/>
      </c>
      <c r="D162" s="25">
        <f>IF(Mitarbeiter!B162="","",Berechnung!AD162)</f>
        <v/>
      </c>
      <c r="E162" s="25">
        <f>IF(Mitarbeiter!B162="","",SUM(G162:DV162))</f>
        <v/>
      </c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50" t="n"/>
      <c r="BB162" s="50" t="n"/>
      <c r="BC162" s="50" t="n"/>
      <c r="BD162" s="50" t="n"/>
      <c r="BE162" s="50" t="n"/>
      <c r="BF162" s="50" t="n"/>
      <c r="BG162" s="50" t="n"/>
      <c r="BH162" s="50" t="n"/>
      <c r="BI162" s="50" t="n"/>
      <c r="BJ162" s="50" t="n"/>
      <c r="BK162" s="50" t="n"/>
      <c r="BL162" s="50" t="n"/>
      <c r="BM162" s="50" t="n"/>
      <c r="BN162" s="50" t="n"/>
      <c r="BO162" s="50" t="n"/>
      <c r="BP162" s="50" t="n"/>
      <c r="BQ162" s="50" t="n"/>
      <c r="BR162" s="50" t="n"/>
      <c r="BS162" s="50" t="n"/>
      <c r="BT162" s="50" t="n"/>
      <c r="BU162" s="50" t="n"/>
      <c r="BV162" s="50" t="n"/>
      <c r="BW162" s="50" t="n"/>
      <c r="BX162" s="50" t="n"/>
      <c r="BY162" s="50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</row>
    <row r="163">
      <c r="A163" s="47">
        <f>IF(Mitarbeiter!B163="","",Mitarbeiter!A163)</f>
        <v/>
      </c>
      <c r="B163" s="48">
        <f>IF(Mitarbeiter!B163="","",Mitarbeiter!B163)</f>
        <v/>
      </c>
      <c r="C163" s="49">
        <f>IF(Mitarbeiter!B163="","",Mitarbeiter!F163)</f>
        <v/>
      </c>
      <c r="D163" s="25">
        <f>IF(Mitarbeiter!B163="","",Berechnung!AD163)</f>
        <v/>
      </c>
      <c r="E163" s="25">
        <f>IF(Mitarbeiter!B163="","",SUM(G163:DV163))</f>
        <v/>
      </c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50" t="n"/>
      <c r="BB163" s="50" t="n"/>
      <c r="BC163" s="50" t="n"/>
      <c r="BD163" s="50" t="n"/>
      <c r="BE163" s="50" t="n"/>
      <c r="BF163" s="50" t="n"/>
      <c r="BG163" s="50" t="n"/>
      <c r="BH163" s="50" t="n"/>
      <c r="BI163" s="50" t="n"/>
      <c r="BJ163" s="50" t="n"/>
      <c r="BK163" s="50" t="n"/>
      <c r="BL163" s="50" t="n"/>
      <c r="BM163" s="50" t="n"/>
      <c r="BN163" s="50" t="n"/>
      <c r="BO163" s="50" t="n"/>
      <c r="BP163" s="50" t="n"/>
      <c r="BQ163" s="50" t="n"/>
      <c r="BR163" s="50" t="n"/>
      <c r="BS163" s="50" t="n"/>
      <c r="BT163" s="50" t="n"/>
      <c r="BU163" s="50" t="n"/>
      <c r="BV163" s="50" t="n"/>
      <c r="BW163" s="50" t="n"/>
      <c r="BX163" s="50" t="n"/>
      <c r="BY163" s="50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</row>
    <row r="164">
      <c r="A164" s="47">
        <f>IF(Mitarbeiter!B164="","",Mitarbeiter!A164)</f>
        <v/>
      </c>
      <c r="B164" s="48">
        <f>IF(Mitarbeiter!B164="","",Mitarbeiter!B164)</f>
        <v/>
      </c>
      <c r="C164" s="49">
        <f>IF(Mitarbeiter!B164="","",Mitarbeiter!F164)</f>
        <v/>
      </c>
      <c r="D164" s="25">
        <f>IF(Mitarbeiter!B164="","",Berechnung!AD164)</f>
        <v/>
      </c>
      <c r="E164" s="25">
        <f>IF(Mitarbeiter!B164="","",SUM(G164:DV164))</f>
        <v/>
      </c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50" t="n"/>
      <c r="BB164" s="50" t="n"/>
      <c r="BC164" s="50" t="n"/>
      <c r="BD164" s="50" t="n"/>
      <c r="BE164" s="50" t="n"/>
      <c r="BF164" s="50" t="n"/>
      <c r="BG164" s="50" t="n"/>
      <c r="BH164" s="50" t="n"/>
      <c r="BI164" s="50" t="n"/>
      <c r="BJ164" s="50" t="n"/>
      <c r="BK164" s="50" t="n"/>
      <c r="BL164" s="50" t="n"/>
      <c r="BM164" s="50" t="n"/>
      <c r="BN164" s="50" t="n"/>
      <c r="BO164" s="50" t="n"/>
      <c r="BP164" s="50" t="n"/>
      <c r="BQ164" s="50" t="n"/>
      <c r="BR164" s="50" t="n"/>
      <c r="BS164" s="50" t="n"/>
      <c r="BT164" s="50" t="n"/>
      <c r="BU164" s="50" t="n"/>
      <c r="BV164" s="50" t="n"/>
      <c r="BW164" s="50" t="n"/>
      <c r="BX164" s="50" t="n"/>
      <c r="BY164" s="50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</row>
    <row r="165">
      <c r="A165" s="47">
        <f>IF(Mitarbeiter!B165="","",Mitarbeiter!A165)</f>
        <v/>
      </c>
      <c r="B165" s="48">
        <f>IF(Mitarbeiter!B165="","",Mitarbeiter!B165)</f>
        <v/>
      </c>
      <c r="C165" s="49">
        <f>IF(Mitarbeiter!B165="","",Mitarbeiter!F165)</f>
        <v/>
      </c>
      <c r="D165" s="25">
        <f>IF(Mitarbeiter!B165="","",Berechnung!AD165)</f>
        <v/>
      </c>
      <c r="E165" s="25">
        <f>IF(Mitarbeiter!B165="","",SUM(G165:DV165))</f>
        <v/>
      </c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50" t="n"/>
      <c r="BB165" s="50" t="n"/>
      <c r="BC165" s="50" t="n"/>
      <c r="BD165" s="50" t="n"/>
      <c r="BE165" s="50" t="n"/>
      <c r="BF165" s="50" t="n"/>
      <c r="BG165" s="50" t="n"/>
      <c r="BH165" s="50" t="n"/>
      <c r="BI165" s="50" t="n"/>
      <c r="BJ165" s="50" t="n"/>
      <c r="BK165" s="50" t="n"/>
      <c r="BL165" s="50" t="n"/>
      <c r="BM165" s="50" t="n"/>
      <c r="BN165" s="50" t="n"/>
      <c r="BO165" s="50" t="n"/>
      <c r="BP165" s="50" t="n"/>
      <c r="BQ165" s="50" t="n"/>
      <c r="BR165" s="50" t="n"/>
      <c r="BS165" s="50" t="n"/>
      <c r="BT165" s="50" t="n"/>
      <c r="BU165" s="50" t="n"/>
      <c r="BV165" s="50" t="n"/>
      <c r="BW165" s="50" t="n"/>
      <c r="BX165" s="50" t="n"/>
      <c r="BY165" s="50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</row>
    <row r="166">
      <c r="A166" s="47">
        <f>IF(Mitarbeiter!B166="","",Mitarbeiter!A166)</f>
        <v/>
      </c>
      <c r="B166" s="48">
        <f>IF(Mitarbeiter!B166="","",Mitarbeiter!B166)</f>
        <v/>
      </c>
      <c r="C166" s="49">
        <f>IF(Mitarbeiter!B166="","",Mitarbeiter!F166)</f>
        <v/>
      </c>
      <c r="D166" s="25">
        <f>IF(Mitarbeiter!B166="","",Berechnung!AD166)</f>
        <v/>
      </c>
      <c r="E166" s="25">
        <f>IF(Mitarbeiter!B166="","",SUM(G166:DV166))</f>
        <v/>
      </c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50" t="n"/>
      <c r="BB166" s="50" t="n"/>
      <c r="BC166" s="50" t="n"/>
      <c r="BD166" s="50" t="n"/>
      <c r="BE166" s="50" t="n"/>
      <c r="BF166" s="50" t="n"/>
      <c r="BG166" s="50" t="n"/>
      <c r="BH166" s="50" t="n"/>
      <c r="BI166" s="50" t="n"/>
      <c r="BJ166" s="50" t="n"/>
      <c r="BK166" s="50" t="n"/>
      <c r="BL166" s="50" t="n"/>
      <c r="BM166" s="50" t="n"/>
      <c r="BN166" s="50" t="n"/>
      <c r="BO166" s="50" t="n"/>
      <c r="BP166" s="50" t="n"/>
      <c r="BQ166" s="50" t="n"/>
      <c r="BR166" s="50" t="n"/>
      <c r="BS166" s="50" t="n"/>
      <c r="BT166" s="50" t="n"/>
      <c r="BU166" s="50" t="n"/>
      <c r="BV166" s="50" t="n"/>
      <c r="BW166" s="50" t="n"/>
      <c r="BX166" s="50" t="n"/>
      <c r="BY166" s="50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</row>
    <row r="167">
      <c r="A167" s="47">
        <f>IF(Mitarbeiter!B167="","",Mitarbeiter!A167)</f>
        <v/>
      </c>
      <c r="B167" s="48">
        <f>IF(Mitarbeiter!B167="","",Mitarbeiter!B167)</f>
        <v/>
      </c>
      <c r="C167" s="49">
        <f>IF(Mitarbeiter!B167="","",Mitarbeiter!F167)</f>
        <v/>
      </c>
      <c r="D167" s="25">
        <f>IF(Mitarbeiter!B167="","",Berechnung!AD167)</f>
        <v/>
      </c>
      <c r="E167" s="25">
        <f>IF(Mitarbeiter!B167="","",SUM(G167:DV167))</f>
        <v/>
      </c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50" t="n"/>
      <c r="BB167" s="50" t="n"/>
      <c r="BC167" s="50" t="n"/>
      <c r="BD167" s="50" t="n"/>
      <c r="BE167" s="50" t="n"/>
      <c r="BF167" s="50" t="n"/>
      <c r="BG167" s="50" t="n"/>
      <c r="BH167" s="50" t="n"/>
      <c r="BI167" s="50" t="n"/>
      <c r="BJ167" s="50" t="n"/>
      <c r="BK167" s="50" t="n"/>
      <c r="BL167" s="50" t="n"/>
      <c r="BM167" s="50" t="n"/>
      <c r="BN167" s="50" t="n"/>
      <c r="BO167" s="50" t="n"/>
      <c r="BP167" s="50" t="n"/>
      <c r="BQ167" s="50" t="n"/>
      <c r="BR167" s="50" t="n"/>
      <c r="BS167" s="50" t="n"/>
      <c r="BT167" s="50" t="n"/>
      <c r="BU167" s="50" t="n"/>
      <c r="BV167" s="50" t="n"/>
      <c r="BW167" s="50" t="n"/>
      <c r="BX167" s="50" t="n"/>
      <c r="BY167" s="50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</row>
    <row r="168">
      <c r="A168" s="47">
        <f>IF(Mitarbeiter!B168="","",Mitarbeiter!A168)</f>
        <v/>
      </c>
      <c r="B168" s="48">
        <f>IF(Mitarbeiter!B168="","",Mitarbeiter!B168)</f>
        <v/>
      </c>
      <c r="C168" s="49">
        <f>IF(Mitarbeiter!B168="","",Mitarbeiter!F168)</f>
        <v/>
      </c>
      <c r="D168" s="25">
        <f>IF(Mitarbeiter!B168="","",Berechnung!AD168)</f>
        <v/>
      </c>
      <c r="E168" s="25">
        <f>IF(Mitarbeiter!B168="","",SUM(G168:DV168))</f>
        <v/>
      </c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50" t="n"/>
      <c r="BB168" s="50" t="n"/>
      <c r="BC168" s="50" t="n"/>
      <c r="BD168" s="50" t="n"/>
      <c r="BE168" s="50" t="n"/>
      <c r="BF168" s="50" t="n"/>
      <c r="BG168" s="50" t="n"/>
      <c r="BH168" s="50" t="n"/>
      <c r="BI168" s="50" t="n"/>
      <c r="BJ168" s="50" t="n"/>
      <c r="BK168" s="50" t="n"/>
      <c r="BL168" s="50" t="n"/>
      <c r="BM168" s="50" t="n"/>
      <c r="BN168" s="50" t="n"/>
      <c r="BO168" s="50" t="n"/>
      <c r="BP168" s="50" t="n"/>
      <c r="BQ168" s="50" t="n"/>
      <c r="BR168" s="50" t="n"/>
      <c r="BS168" s="50" t="n"/>
      <c r="BT168" s="50" t="n"/>
      <c r="BU168" s="50" t="n"/>
      <c r="BV168" s="50" t="n"/>
      <c r="BW168" s="50" t="n"/>
      <c r="BX168" s="50" t="n"/>
      <c r="BY168" s="50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</row>
    <row r="169">
      <c r="A169" s="47">
        <f>IF(Mitarbeiter!B169="","",Mitarbeiter!A169)</f>
        <v/>
      </c>
      <c r="B169" s="48">
        <f>IF(Mitarbeiter!B169="","",Mitarbeiter!B169)</f>
        <v/>
      </c>
      <c r="C169" s="49">
        <f>IF(Mitarbeiter!B169="","",Mitarbeiter!F169)</f>
        <v/>
      </c>
      <c r="D169" s="25">
        <f>IF(Mitarbeiter!B169="","",Berechnung!AD169)</f>
        <v/>
      </c>
      <c r="E169" s="25">
        <f>IF(Mitarbeiter!B169="","",SUM(G169:DV169))</f>
        <v/>
      </c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50" t="n"/>
      <c r="BB169" s="50" t="n"/>
      <c r="BC169" s="50" t="n"/>
      <c r="BD169" s="50" t="n"/>
      <c r="BE169" s="50" t="n"/>
      <c r="BF169" s="50" t="n"/>
      <c r="BG169" s="50" t="n"/>
      <c r="BH169" s="50" t="n"/>
      <c r="BI169" s="50" t="n"/>
      <c r="BJ169" s="50" t="n"/>
      <c r="BK169" s="50" t="n"/>
      <c r="BL169" s="50" t="n"/>
      <c r="BM169" s="50" t="n"/>
      <c r="BN169" s="50" t="n"/>
      <c r="BO169" s="50" t="n"/>
      <c r="BP169" s="50" t="n"/>
      <c r="BQ169" s="50" t="n"/>
      <c r="BR169" s="50" t="n"/>
      <c r="BS169" s="50" t="n"/>
      <c r="BT169" s="50" t="n"/>
      <c r="BU169" s="50" t="n"/>
      <c r="BV169" s="50" t="n"/>
      <c r="BW169" s="50" t="n"/>
      <c r="BX169" s="50" t="n"/>
      <c r="BY169" s="50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</row>
    <row r="170">
      <c r="A170" s="47">
        <f>IF(Mitarbeiter!B170="","",Mitarbeiter!A170)</f>
        <v/>
      </c>
      <c r="B170" s="48">
        <f>IF(Mitarbeiter!B170="","",Mitarbeiter!B170)</f>
        <v/>
      </c>
      <c r="C170" s="49">
        <f>IF(Mitarbeiter!B170="","",Mitarbeiter!F170)</f>
        <v/>
      </c>
      <c r="D170" s="25">
        <f>IF(Mitarbeiter!B170="","",Berechnung!AD170)</f>
        <v/>
      </c>
      <c r="E170" s="25">
        <f>IF(Mitarbeiter!B170="","",SUM(G170:DV170))</f>
        <v/>
      </c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50" t="n"/>
      <c r="BB170" s="50" t="n"/>
      <c r="BC170" s="50" t="n"/>
      <c r="BD170" s="50" t="n"/>
      <c r="BE170" s="50" t="n"/>
      <c r="BF170" s="50" t="n"/>
      <c r="BG170" s="50" t="n"/>
      <c r="BH170" s="50" t="n"/>
      <c r="BI170" s="50" t="n"/>
      <c r="BJ170" s="50" t="n"/>
      <c r="BK170" s="50" t="n"/>
      <c r="BL170" s="50" t="n"/>
      <c r="BM170" s="50" t="n"/>
      <c r="BN170" s="50" t="n"/>
      <c r="BO170" s="50" t="n"/>
      <c r="BP170" s="50" t="n"/>
      <c r="BQ170" s="50" t="n"/>
      <c r="BR170" s="50" t="n"/>
      <c r="BS170" s="50" t="n"/>
      <c r="BT170" s="50" t="n"/>
      <c r="BU170" s="50" t="n"/>
      <c r="BV170" s="50" t="n"/>
      <c r="BW170" s="50" t="n"/>
      <c r="BX170" s="50" t="n"/>
      <c r="BY170" s="50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</row>
    <row r="171">
      <c r="A171" s="47">
        <f>IF(Mitarbeiter!B171="","",Mitarbeiter!A171)</f>
        <v/>
      </c>
      <c r="B171" s="48">
        <f>IF(Mitarbeiter!B171="","",Mitarbeiter!B171)</f>
        <v/>
      </c>
      <c r="C171" s="49">
        <f>IF(Mitarbeiter!B171="","",Mitarbeiter!F171)</f>
        <v/>
      </c>
      <c r="D171" s="25">
        <f>IF(Mitarbeiter!B171="","",Berechnung!AD171)</f>
        <v/>
      </c>
      <c r="E171" s="25">
        <f>IF(Mitarbeiter!B171="","",SUM(G171:DV171))</f>
        <v/>
      </c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50" t="n"/>
      <c r="BB171" s="50" t="n"/>
      <c r="BC171" s="50" t="n"/>
      <c r="BD171" s="50" t="n"/>
      <c r="BE171" s="50" t="n"/>
      <c r="BF171" s="50" t="n"/>
      <c r="BG171" s="50" t="n"/>
      <c r="BH171" s="50" t="n"/>
      <c r="BI171" s="50" t="n"/>
      <c r="BJ171" s="50" t="n"/>
      <c r="BK171" s="50" t="n"/>
      <c r="BL171" s="50" t="n"/>
      <c r="BM171" s="50" t="n"/>
      <c r="BN171" s="50" t="n"/>
      <c r="BO171" s="50" t="n"/>
      <c r="BP171" s="50" t="n"/>
      <c r="BQ171" s="50" t="n"/>
      <c r="BR171" s="50" t="n"/>
      <c r="BS171" s="50" t="n"/>
      <c r="BT171" s="50" t="n"/>
      <c r="BU171" s="50" t="n"/>
      <c r="BV171" s="50" t="n"/>
      <c r="BW171" s="50" t="n"/>
      <c r="BX171" s="50" t="n"/>
      <c r="BY171" s="50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</row>
    <row r="172">
      <c r="A172" s="47">
        <f>IF(Mitarbeiter!B172="","",Mitarbeiter!A172)</f>
        <v/>
      </c>
      <c r="B172" s="48">
        <f>IF(Mitarbeiter!B172="","",Mitarbeiter!B172)</f>
        <v/>
      </c>
      <c r="C172" s="49">
        <f>IF(Mitarbeiter!B172="","",Mitarbeiter!F172)</f>
        <v/>
      </c>
      <c r="D172" s="25">
        <f>IF(Mitarbeiter!B172="","",Berechnung!AD172)</f>
        <v/>
      </c>
      <c r="E172" s="25">
        <f>IF(Mitarbeiter!B172="","",SUM(G172:DV172))</f>
        <v/>
      </c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50" t="n"/>
      <c r="BB172" s="50" t="n"/>
      <c r="BC172" s="50" t="n"/>
      <c r="BD172" s="50" t="n"/>
      <c r="BE172" s="50" t="n"/>
      <c r="BF172" s="50" t="n"/>
      <c r="BG172" s="50" t="n"/>
      <c r="BH172" s="50" t="n"/>
      <c r="BI172" s="50" t="n"/>
      <c r="BJ172" s="50" t="n"/>
      <c r="BK172" s="50" t="n"/>
      <c r="BL172" s="50" t="n"/>
      <c r="BM172" s="50" t="n"/>
      <c r="BN172" s="50" t="n"/>
      <c r="BO172" s="50" t="n"/>
      <c r="BP172" s="50" t="n"/>
      <c r="BQ172" s="50" t="n"/>
      <c r="BR172" s="50" t="n"/>
      <c r="BS172" s="50" t="n"/>
      <c r="BT172" s="50" t="n"/>
      <c r="BU172" s="50" t="n"/>
      <c r="BV172" s="50" t="n"/>
      <c r="BW172" s="50" t="n"/>
      <c r="BX172" s="50" t="n"/>
      <c r="BY172" s="50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</row>
    <row r="173">
      <c r="A173" s="47">
        <f>IF(Mitarbeiter!B173="","",Mitarbeiter!A173)</f>
        <v/>
      </c>
      <c r="B173" s="48">
        <f>IF(Mitarbeiter!B173="","",Mitarbeiter!B173)</f>
        <v/>
      </c>
      <c r="C173" s="49">
        <f>IF(Mitarbeiter!B173="","",Mitarbeiter!F173)</f>
        <v/>
      </c>
      <c r="D173" s="25">
        <f>IF(Mitarbeiter!B173="","",Berechnung!AD173)</f>
        <v/>
      </c>
      <c r="E173" s="25">
        <f>IF(Mitarbeiter!B173="","",SUM(G173:DV173))</f>
        <v/>
      </c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50" t="n"/>
      <c r="BB173" s="50" t="n"/>
      <c r="BC173" s="50" t="n"/>
      <c r="BD173" s="50" t="n"/>
      <c r="BE173" s="50" t="n"/>
      <c r="BF173" s="50" t="n"/>
      <c r="BG173" s="50" t="n"/>
      <c r="BH173" s="50" t="n"/>
      <c r="BI173" s="50" t="n"/>
      <c r="BJ173" s="50" t="n"/>
      <c r="BK173" s="50" t="n"/>
      <c r="BL173" s="50" t="n"/>
      <c r="BM173" s="50" t="n"/>
      <c r="BN173" s="50" t="n"/>
      <c r="BO173" s="50" t="n"/>
      <c r="BP173" s="50" t="n"/>
      <c r="BQ173" s="50" t="n"/>
      <c r="BR173" s="50" t="n"/>
      <c r="BS173" s="50" t="n"/>
      <c r="BT173" s="50" t="n"/>
      <c r="BU173" s="50" t="n"/>
      <c r="BV173" s="50" t="n"/>
      <c r="BW173" s="50" t="n"/>
      <c r="BX173" s="50" t="n"/>
      <c r="BY173" s="50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</row>
    <row r="174">
      <c r="A174" s="47">
        <f>IF(Mitarbeiter!B174="","",Mitarbeiter!A174)</f>
        <v/>
      </c>
      <c r="B174" s="48">
        <f>IF(Mitarbeiter!B174="","",Mitarbeiter!B174)</f>
        <v/>
      </c>
      <c r="C174" s="49">
        <f>IF(Mitarbeiter!B174="","",Mitarbeiter!F174)</f>
        <v/>
      </c>
      <c r="D174" s="25">
        <f>IF(Mitarbeiter!B174="","",Berechnung!AD174)</f>
        <v/>
      </c>
      <c r="E174" s="25">
        <f>IF(Mitarbeiter!B174="","",SUM(G174:DV174))</f>
        <v/>
      </c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50" t="n"/>
      <c r="BB174" s="50" t="n"/>
      <c r="BC174" s="50" t="n"/>
      <c r="BD174" s="50" t="n"/>
      <c r="BE174" s="50" t="n"/>
      <c r="BF174" s="50" t="n"/>
      <c r="BG174" s="50" t="n"/>
      <c r="BH174" s="50" t="n"/>
      <c r="BI174" s="50" t="n"/>
      <c r="BJ174" s="50" t="n"/>
      <c r="BK174" s="50" t="n"/>
      <c r="BL174" s="50" t="n"/>
      <c r="BM174" s="50" t="n"/>
      <c r="BN174" s="50" t="n"/>
      <c r="BO174" s="50" t="n"/>
      <c r="BP174" s="50" t="n"/>
      <c r="BQ174" s="50" t="n"/>
      <c r="BR174" s="50" t="n"/>
      <c r="BS174" s="50" t="n"/>
      <c r="BT174" s="50" t="n"/>
      <c r="BU174" s="50" t="n"/>
      <c r="BV174" s="50" t="n"/>
      <c r="BW174" s="50" t="n"/>
      <c r="BX174" s="50" t="n"/>
      <c r="BY174" s="50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</row>
    <row r="175">
      <c r="A175" s="47">
        <f>IF(Mitarbeiter!B175="","",Mitarbeiter!A175)</f>
        <v/>
      </c>
      <c r="B175" s="48">
        <f>IF(Mitarbeiter!B175="","",Mitarbeiter!B175)</f>
        <v/>
      </c>
      <c r="C175" s="49">
        <f>IF(Mitarbeiter!B175="","",Mitarbeiter!F175)</f>
        <v/>
      </c>
      <c r="D175" s="25">
        <f>IF(Mitarbeiter!B175="","",Berechnung!AD175)</f>
        <v/>
      </c>
      <c r="E175" s="25">
        <f>IF(Mitarbeiter!B175="","",SUM(G175:DV175))</f>
        <v/>
      </c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50" t="n"/>
      <c r="BB175" s="50" t="n"/>
      <c r="BC175" s="50" t="n"/>
      <c r="BD175" s="50" t="n"/>
      <c r="BE175" s="50" t="n"/>
      <c r="BF175" s="50" t="n"/>
      <c r="BG175" s="50" t="n"/>
      <c r="BH175" s="50" t="n"/>
      <c r="BI175" s="50" t="n"/>
      <c r="BJ175" s="50" t="n"/>
      <c r="BK175" s="50" t="n"/>
      <c r="BL175" s="50" t="n"/>
      <c r="BM175" s="50" t="n"/>
      <c r="BN175" s="50" t="n"/>
      <c r="BO175" s="50" t="n"/>
      <c r="BP175" s="50" t="n"/>
      <c r="BQ175" s="50" t="n"/>
      <c r="BR175" s="50" t="n"/>
      <c r="BS175" s="50" t="n"/>
      <c r="BT175" s="50" t="n"/>
      <c r="BU175" s="50" t="n"/>
      <c r="BV175" s="50" t="n"/>
      <c r="BW175" s="50" t="n"/>
      <c r="BX175" s="50" t="n"/>
      <c r="BY175" s="50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</row>
    <row r="176">
      <c r="A176" s="47">
        <f>IF(Mitarbeiter!B176="","",Mitarbeiter!A176)</f>
        <v/>
      </c>
      <c r="B176" s="48">
        <f>IF(Mitarbeiter!B176="","",Mitarbeiter!B176)</f>
        <v/>
      </c>
      <c r="C176" s="49">
        <f>IF(Mitarbeiter!B176="","",Mitarbeiter!F176)</f>
        <v/>
      </c>
      <c r="D176" s="25">
        <f>IF(Mitarbeiter!B176="","",Berechnung!AD176)</f>
        <v/>
      </c>
      <c r="E176" s="25">
        <f>IF(Mitarbeiter!B176="","",SUM(G176:DV176))</f>
        <v/>
      </c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50" t="n"/>
      <c r="BB176" s="50" t="n"/>
      <c r="BC176" s="50" t="n"/>
      <c r="BD176" s="50" t="n"/>
      <c r="BE176" s="50" t="n"/>
      <c r="BF176" s="50" t="n"/>
      <c r="BG176" s="50" t="n"/>
      <c r="BH176" s="50" t="n"/>
      <c r="BI176" s="50" t="n"/>
      <c r="BJ176" s="50" t="n"/>
      <c r="BK176" s="50" t="n"/>
      <c r="BL176" s="50" t="n"/>
      <c r="BM176" s="50" t="n"/>
      <c r="BN176" s="50" t="n"/>
      <c r="BO176" s="50" t="n"/>
      <c r="BP176" s="50" t="n"/>
      <c r="BQ176" s="50" t="n"/>
      <c r="BR176" s="50" t="n"/>
      <c r="BS176" s="50" t="n"/>
      <c r="BT176" s="50" t="n"/>
      <c r="BU176" s="50" t="n"/>
      <c r="BV176" s="50" t="n"/>
      <c r="BW176" s="50" t="n"/>
      <c r="BX176" s="50" t="n"/>
      <c r="BY176" s="50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</row>
    <row r="177">
      <c r="A177" s="47">
        <f>IF(Mitarbeiter!B177="","",Mitarbeiter!A177)</f>
        <v/>
      </c>
      <c r="B177" s="48">
        <f>IF(Mitarbeiter!B177="","",Mitarbeiter!B177)</f>
        <v/>
      </c>
      <c r="C177" s="49">
        <f>IF(Mitarbeiter!B177="","",Mitarbeiter!F177)</f>
        <v/>
      </c>
      <c r="D177" s="25">
        <f>IF(Mitarbeiter!B177="","",Berechnung!AD177)</f>
        <v/>
      </c>
      <c r="E177" s="25">
        <f>IF(Mitarbeiter!B177="","",SUM(G177:DV177))</f>
        <v/>
      </c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50" t="n"/>
      <c r="BB177" s="50" t="n"/>
      <c r="BC177" s="50" t="n"/>
      <c r="BD177" s="50" t="n"/>
      <c r="BE177" s="50" t="n"/>
      <c r="BF177" s="50" t="n"/>
      <c r="BG177" s="50" t="n"/>
      <c r="BH177" s="50" t="n"/>
      <c r="BI177" s="50" t="n"/>
      <c r="BJ177" s="50" t="n"/>
      <c r="BK177" s="50" t="n"/>
      <c r="BL177" s="50" t="n"/>
      <c r="BM177" s="50" t="n"/>
      <c r="BN177" s="50" t="n"/>
      <c r="BO177" s="50" t="n"/>
      <c r="BP177" s="50" t="n"/>
      <c r="BQ177" s="50" t="n"/>
      <c r="BR177" s="50" t="n"/>
      <c r="BS177" s="50" t="n"/>
      <c r="BT177" s="50" t="n"/>
      <c r="BU177" s="50" t="n"/>
      <c r="BV177" s="50" t="n"/>
      <c r="BW177" s="50" t="n"/>
      <c r="BX177" s="50" t="n"/>
      <c r="BY177" s="50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</row>
    <row r="178">
      <c r="A178" s="47">
        <f>IF(Mitarbeiter!B178="","",Mitarbeiter!A178)</f>
        <v/>
      </c>
      <c r="B178" s="48">
        <f>IF(Mitarbeiter!B178="","",Mitarbeiter!B178)</f>
        <v/>
      </c>
      <c r="C178" s="49">
        <f>IF(Mitarbeiter!B178="","",Mitarbeiter!F178)</f>
        <v/>
      </c>
      <c r="D178" s="25">
        <f>IF(Mitarbeiter!B178="","",Berechnung!AD178)</f>
        <v/>
      </c>
      <c r="E178" s="25">
        <f>IF(Mitarbeiter!B178="","",SUM(G178:DV178))</f>
        <v/>
      </c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50" t="n"/>
      <c r="BB178" s="50" t="n"/>
      <c r="BC178" s="50" t="n"/>
      <c r="BD178" s="50" t="n"/>
      <c r="BE178" s="50" t="n"/>
      <c r="BF178" s="50" t="n"/>
      <c r="BG178" s="50" t="n"/>
      <c r="BH178" s="50" t="n"/>
      <c r="BI178" s="50" t="n"/>
      <c r="BJ178" s="50" t="n"/>
      <c r="BK178" s="50" t="n"/>
      <c r="BL178" s="50" t="n"/>
      <c r="BM178" s="50" t="n"/>
      <c r="BN178" s="50" t="n"/>
      <c r="BO178" s="50" t="n"/>
      <c r="BP178" s="50" t="n"/>
      <c r="BQ178" s="50" t="n"/>
      <c r="BR178" s="50" t="n"/>
      <c r="BS178" s="50" t="n"/>
      <c r="BT178" s="50" t="n"/>
      <c r="BU178" s="50" t="n"/>
      <c r="BV178" s="50" t="n"/>
      <c r="BW178" s="50" t="n"/>
      <c r="BX178" s="50" t="n"/>
      <c r="BY178" s="50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</row>
    <row r="179">
      <c r="A179" s="47">
        <f>IF(Mitarbeiter!B179="","",Mitarbeiter!A179)</f>
        <v/>
      </c>
      <c r="B179" s="48">
        <f>IF(Mitarbeiter!B179="","",Mitarbeiter!B179)</f>
        <v/>
      </c>
      <c r="C179" s="49">
        <f>IF(Mitarbeiter!B179="","",Mitarbeiter!F179)</f>
        <v/>
      </c>
      <c r="D179" s="25">
        <f>IF(Mitarbeiter!B179="","",Berechnung!AD179)</f>
        <v/>
      </c>
      <c r="E179" s="25">
        <f>IF(Mitarbeiter!B179="","",SUM(G179:DV179))</f>
        <v/>
      </c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50" t="n"/>
      <c r="BB179" s="50" t="n"/>
      <c r="BC179" s="50" t="n"/>
      <c r="BD179" s="50" t="n"/>
      <c r="BE179" s="50" t="n"/>
      <c r="BF179" s="50" t="n"/>
      <c r="BG179" s="50" t="n"/>
      <c r="BH179" s="50" t="n"/>
      <c r="BI179" s="50" t="n"/>
      <c r="BJ179" s="50" t="n"/>
      <c r="BK179" s="50" t="n"/>
      <c r="BL179" s="50" t="n"/>
      <c r="BM179" s="50" t="n"/>
      <c r="BN179" s="50" t="n"/>
      <c r="BO179" s="50" t="n"/>
      <c r="BP179" s="50" t="n"/>
      <c r="BQ179" s="50" t="n"/>
      <c r="BR179" s="50" t="n"/>
      <c r="BS179" s="50" t="n"/>
      <c r="BT179" s="50" t="n"/>
      <c r="BU179" s="50" t="n"/>
      <c r="BV179" s="50" t="n"/>
      <c r="BW179" s="50" t="n"/>
      <c r="BX179" s="50" t="n"/>
      <c r="BY179" s="50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</row>
    <row r="180">
      <c r="A180" s="47">
        <f>IF(Mitarbeiter!B180="","",Mitarbeiter!A180)</f>
        <v/>
      </c>
      <c r="B180" s="48">
        <f>IF(Mitarbeiter!B180="","",Mitarbeiter!B180)</f>
        <v/>
      </c>
      <c r="C180" s="49">
        <f>IF(Mitarbeiter!B180="","",Mitarbeiter!F180)</f>
        <v/>
      </c>
      <c r="D180" s="25">
        <f>IF(Mitarbeiter!B180="","",Berechnung!AD180)</f>
        <v/>
      </c>
      <c r="E180" s="25">
        <f>IF(Mitarbeiter!B180="","",SUM(G180:DV180))</f>
        <v/>
      </c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50" t="n"/>
      <c r="BB180" s="50" t="n"/>
      <c r="BC180" s="50" t="n"/>
      <c r="BD180" s="50" t="n"/>
      <c r="BE180" s="50" t="n"/>
      <c r="BF180" s="50" t="n"/>
      <c r="BG180" s="50" t="n"/>
      <c r="BH180" s="50" t="n"/>
      <c r="BI180" s="50" t="n"/>
      <c r="BJ180" s="50" t="n"/>
      <c r="BK180" s="50" t="n"/>
      <c r="BL180" s="50" t="n"/>
      <c r="BM180" s="50" t="n"/>
      <c r="BN180" s="50" t="n"/>
      <c r="BO180" s="50" t="n"/>
      <c r="BP180" s="50" t="n"/>
      <c r="BQ180" s="50" t="n"/>
      <c r="BR180" s="50" t="n"/>
      <c r="BS180" s="50" t="n"/>
      <c r="BT180" s="50" t="n"/>
      <c r="BU180" s="50" t="n"/>
      <c r="BV180" s="50" t="n"/>
      <c r="BW180" s="50" t="n"/>
      <c r="BX180" s="50" t="n"/>
      <c r="BY180" s="50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</row>
    <row r="181">
      <c r="A181" s="47">
        <f>IF(Mitarbeiter!B181="","",Mitarbeiter!A181)</f>
        <v/>
      </c>
      <c r="B181" s="48">
        <f>IF(Mitarbeiter!B181="","",Mitarbeiter!B181)</f>
        <v/>
      </c>
      <c r="C181" s="49">
        <f>IF(Mitarbeiter!B181="","",Mitarbeiter!F181)</f>
        <v/>
      </c>
      <c r="D181" s="25">
        <f>IF(Mitarbeiter!B181="","",Berechnung!AD181)</f>
        <v/>
      </c>
      <c r="E181" s="25">
        <f>IF(Mitarbeiter!B181="","",SUM(G181:DV181))</f>
        <v/>
      </c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50" t="n"/>
      <c r="BB181" s="50" t="n"/>
      <c r="BC181" s="50" t="n"/>
      <c r="BD181" s="50" t="n"/>
      <c r="BE181" s="50" t="n"/>
      <c r="BF181" s="50" t="n"/>
      <c r="BG181" s="50" t="n"/>
      <c r="BH181" s="50" t="n"/>
      <c r="BI181" s="50" t="n"/>
      <c r="BJ181" s="50" t="n"/>
      <c r="BK181" s="50" t="n"/>
      <c r="BL181" s="50" t="n"/>
      <c r="BM181" s="50" t="n"/>
      <c r="BN181" s="50" t="n"/>
      <c r="BO181" s="50" t="n"/>
      <c r="BP181" s="50" t="n"/>
      <c r="BQ181" s="50" t="n"/>
      <c r="BR181" s="50" t="n"/>
      <c r="BS181" s="50" t="n"/>
      <c r="BT181" s="50" t="n"/>
      <c r="BU181" s="50" t="n"/>
      <c r="BV181" s="50" t="n"/>
      <c r="BW181" s="50" t="n"/>
      <c r="BX181" s="50" t="n"/>
      <c r="BY181" s="50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</row>
    <row r="182">
      <c r="A182" s="47">
        <f>IF(Mitarbeiter!B182="","",Mitarbeiter!A182)</f>
        <v/>
      </c>
      <c r="B182" s="48">
        <f>IF(Mitarbeiter!B182="","",Mitarbeiter!B182)</f>
        <v/>
      </c>
      <c r="C182" s="49">
        <f>IF(Mitarbeiter!B182="","",Mitarbeiter!F182)</f>
        <v/>
      </c>
      <c r="D182" s="25">
        <f>IF(Mitarbeiter!B182="","",Berechnung!AD182)</f>
        <v/>
      </c>
      <c r="E182" s="25">
        <f>IF(Mitarbeiter!B182="","",SUM(G182:DV182))</f>
        <v/>
      </c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50" t="n"/>
      <c r="BB182" s="50" t="n"/>
      <c r="BC182" s="50" t="n"/>
      <c r="BD182" s="50" t="n"/>
      <c r="BE182" s="50" t="n"/>
      <c r="BF182" s="50" t="n"/>
      <c r="BG182" s="50" t="n"/>
      <c r="BH182" s="50" t="n"/>
      <c r="BI182" s="50" t="n"/>
      <c r="BJ182" s="50" t="n"/>
      <c r="BK182" s="50" t="n"/>
      <c r="BL182" s="50" t="n"/>
      <c r="BM182" s="50" t="n"/>
      <c r="BN182" s="50" t="n"/>
      <c r="BO182" s="50" t="n"/>
      <c r="BP182" s="50" t="n"/>
      <c r="BQ182" s="50" t="n"/>
      <c r="BR182" s="50" t="n"/>
      <c r="BS182" s="50" t="n"/>
      <c r="BT182" s="50" t="n"/>
      <c r="BU182" s="50" t="n"/>
      <c r="BV182" s="50" t="n"/>
      <c r="BW182" s="50" t="n"/>
      <c r="BX182" s="50" t="n"/>
      <c r="BY182" s="50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</row>
    <row r="183">
      <c r="A183" s="47">
        <f>IF(Mitarbeiter!B183="","",Mitarbeiter!A183)</f>
        <v/>
      </c>
      <c r="B183" s="48">
        <f>IF(Mitarbeiter!B183="","",Mitarbeiter!B183)</f>
        <v/>
      </c>
      <c r="C183" s="49">
        <f>IF(Mitarbeiter!B183="","",Mitarbeiter!F183)</f>
        <v/>
      </c>
      <c r="D183" s="25">
        <f>IF(Mitarbeiter!B183="","",Berechnung!AD183)</f>
        <v/>
      </c>
      <c r="E183" s="25">
        <f>IF(Mitarbeiter!B183="","",SUM(G183:DV183))</f>
        <v/>
      </c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50" t="n"/>
      <c r="BB183" s="50" t="n"/>
      <c r="BC183" s="50" t="n"/>
      <c r="BD183" s="50" t="n"/>
      <c r="BE183" s="50" t="n"/>
      <c r="BF183" s="50" t="n"/>
      <c r="BG183" s="50" t="n"/>
      <c r="BH183" s="50" t="n"/>
      <c r="BI183" s="50" t="n"/>
      <c r="BJ183" s="50" t="n"/>
      <c r="BK183" s="50" t="n"/>
      <c r="BL183" s="50" t="n"/>
      <c r="BM183" s="50" t="n"/>
      <c r="BN183" s="50" t="n"/>
      <c r="BO183" s="50" t="n"/>
      <c r="BP183" s="50" t="n"/>
      <c r="BQ183" s="50" t="n"/>
      <c r="BR183" s="50" t="n"/>
      <c r="BS183" s="50" t="n"/>
      <c r="BT183" s="50" t="n"/>
      <c r="BU183" s="50" t="n"/>
      <c r="BV183" s="50" t="n"/>
      <c r="BW183" s="50" t="n"/>
      <c r="BX183" s="50" t="n"/>
      <c r="BY183" s="50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</row>
    <row r="184">
      <c r="A184" s="47">
        <f>IF(Mitarbeiter!B184="","",Mitarbeiter!A184)</f>
        <v/>
      </c>
      <c r="B184" s="48">
        <f>IF(Mitarbeiter!B184="","",Mitarbeiter!B184)</f>
        <v/>
      </c>
      <c r="C184" s="49">
        <f>IF(Mitarbeiter!B184="","",Mitarbeiter!F184)</f>
        <v/>
      </c>
      <c r="D184" s="25">
        <f>IF(Mitarbeiter!B184="","",Berechnung!AD184)</f>
        <v/>
      </c>
      <c r="E184" s="25">
        <f>IF(Mitarbeiter!B184="","",SUM(G184:DV184))</f>
        <v/>
      </c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50" t="n"/>
      <c r="BB184" s="50" t="n"/>
      <c r="BC184" s="50" t="n"/>
      <c r="BD184" s="50" t="n"/>
      <c r="BE184" s="50" t="n"/>
      <c r="BF184" s="50" t="n"/>
      <c r="BG184" s="50" t="n"/>
      <c r="BH184" s="50" t="n"/>
      <c r="BI184" s="50" t="n"/>
      <c r="BJ184" s="50" t="n"/>
      <c r="BK184" s="50" t="n"/>
      <c r="BL184" s="50" t="n"/>
      <c r="BM184" s="50" t="n"/>
      <c r="BN184" s="50" t="n"/>
      <c r="BO184" s="50" t="n"/>
      <c r="BP184" s="50" t="n"/>
      <c r="BQ184" s="50" t="n"/>
      <c r="BR184" s="50" t="n"/>
      <c r="BS184" s="50" t="n"/>
      <c r="BT184" s="50" t="n"/>
      <c r="BU184" s="50" t="n"/>
      <c r="BV184" s="50" t="n"/>
      <c r="BW184" s="50" t="n"/>
      <c r="BX184" s="50" t="n"/>
      <c r="BY184" s="50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</row>
    <row r="185">
      <c r="A185" s="47">
        <f>IF(Mitarbeiter!B185="","",Mitarbeiter!A185)</f>
        <v/>
      </c>
      <c r="B185" s="48">
        <f>IF(Mitarbeiter!B185="","",Mitarbeiter!B185)</f>
        <v/>
      </c>
      <c r="C185" s="49">
        <f>IF(Mitarbeiter!B185="","",Mitarbeiter!F185)</f>
        <v/>
      </c>
      <c r="D185" s="25">
        <f>IF(Mitarbeiter!B185="","",Berechnung!AD185)</f>
        <v/>
      </c>
      <c r="E185" s="25">
        <f>IF(Mitarbeiter!B185="","",SUM(G185:DV185))</f>
        <v/>
      </c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50" t="n"/>
      <c r="BB185" s="50" t="n"/>
      <c r="BC185" s="50" t="n"/>
      <c r="BD185" s="50" t="n"/>
      <c r="BE185" s="50" t="n"/>
      <c r="BF185" s="50" t="n"/>
      <c r="BG185" s="50" t="n"/>
      <c r="BH185" s="50" t="n"/>
      <c r="BI185" s="50" t="n"/>
      <c r="BJ185" s="50" t="n"/>
      <c r="BK185" s="50" t="n"/>
      <c r="BL185" s="50" t="n"/>
      <c r="BM185" s="50" t="n"/>
      <c r="BN185" s="50" t="n"/>
      <c r="BO185" s="50" t="n"/>
      <c r="BP185" s="50" t="n"/>
      <c r="BQ185" s="50" t="n"/>
      <c r="BR185" s="50" t="n"/>
      <c r="BS185" s="50" t="n"/>
      <c r="BT185" s="50" t="n"/>
      <c r="BU185" s="50" t="n"/>
      <c r="BV185" s="50" t="n"/>
      <c r="BW185" s="50" t="n"/>
      <c r="BX185" s="50" t="n"/>
      <c r="BY185" s="50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</row>
    <row r="186">
      <c r="A186" s="47">
        <f>IF(Mitarbeiter!B186="","",Mitarbeiter!A186)</f>
        <v/>
      </c>
      <c r="B186" s="48">
        <f>IF(Mitarbeiter!B186="","",Mitarbeiter!B186)</f>
        <v/>
      </c>
      <c r="C186" s="49">
        <f>IF(Mitarbeiter!B186="","",Mitarbeiter!F186)</f>
        <v/>
      </c>
      <c r="D186" s="25">
        <f>IF(Mitarbeiter!B186="","",Berechnung!AD186)</f>
        <v/>
      </c>
      <c r="E186" s="25">
        <f>IF(Mitarbeiter!B186="","",SUM(G186:DV186))</f>
        <v/>
      </c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50" t="n"/>
      <c r="BB186" s="50" t="n"/>
      <c r="BC186" s="50" t="n"/>
      <c r="BD186" s="50" t="n"/>
      <c r="BE186" s="50" t="n"/>
      <c r="BF186" s="50" t="n"/>
      <c r="BG186" s="50" t="n"/>
      <c r="BH186" s="50" t="n"/>
      <c r="BI186" s="50" t="n"/>
      <c r="BJ186" s="50" t="n"/>
      <c r="BK186" s="50" t="n"/>
      <c r="BL186" s="50" t="n"/>
      <c r="BM186" s="50" t="n"/>
      <c r="BN186" s="50" t="n"/>
      <c r="BO186" s="50" t="n"/>
      <c r="BP186" s="50" t="n"/>
      <c r="BQ186" s="50" t="n"/>
      <c r="BR186" s="50" t="n"/>
      <c r="BS186" s="50" t="n"/>
      <c r="BT186" s="50" t="n"/>
      <c r="BU186" s="50" t="n"/>
      <c r="BV186" s="50" t="n"/>
      <c r="BW186" s="50" t="n"/>
      <c r="BX186" s="50" t="n"/>
      <c r="BY186" s="50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</row>
    <row r="187">
      <c r="A187" s="47">
        <f>IF(Mitarbeiter!B187="","",Mitarbeiter!A187)</f>
        <v/>
      </c>
      <c r="B187" s="48">
        <f>IF(Mitarbeiter!B187="","",Mitarbeiter!B187)</f>
        <v/>
      </c>
      <c r="C187" s="49">
        <f>IF(Mitarbeiter!B187="","",Mitarbeiter!F187)</f>
        <v/>
      </c>
      <c r="D187" s="25">
        <f>IF(Mitarbeiter!B187="","",Berechnung!AD187)</f>
        <v/>
      </c>
      <c r="E187" s="25">
        <f>IF(Mitarbeiter!B187="","",SUM(G187:DV187))</f>
        <v/>
      </c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50" t="n"/>
      <c r="BB187" s="50" t="n"/>
      <c r="BC187" s="50" t="n"/>
      <c r="BD187" s="50" t="n"/>
      <c r="BE187" s="50" t="n"/>
      <c r="BF187" s="50" t="n"/>
      <c r="BG187" s="50" t="n"/>
      <c r="BH187" s="50" t="n"/>
      <c r="BI187" s="50" t="n"/>
      <c r="BJ187" s="50" t="n"/>
      <c r="BK187" s="50" t="n"/>
      <c r="BL187" s="50" t="n"/>
      <c r="BM187" s="50" t="n"/>
      <c r="BN187" s="50" t="n"/>
      <c r="BO187" s="50" t="n"/>
      <c r="BP187" s="50" t="n"/>
      <c r="BQ187" s="50" t="n"/>
      <c r="BR187" s="50" t="n"/>
      <c r="BS187" s="50" t="n"/>
      <c r="BT187" s="50" t="n"/>
      <c r="BU187" s="50" t="n"/>
      <c r="BV187" s="50" t="n"/>
      <c r="BW187" s="50" t="n"/>
      <c r="BX187" s="50" t="n"/>
      <c r="BY187" s="50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</row>
    <row r="188">
      <c r="A188" s="47">
        <f>IF(Mitarbeiter!B188="","",Mitarbeiter!A188)</f>
        <v/>
      </c>
      <c r="B188" s="48">
        <f>IF(Mitarbeiter!B188="","",Mitarbeiter!B188)</f>
        <v/>
      </c>
      <c r="C188" s="49">
        <f>IF(Mitarbeiter!B188="","",Mitarbeiter!F188)</f>
        <v/>
      </c>
      <c r="D188" s="25">
        <f>IF(Mitarbeiter!B188="","",Berechnung!AD188)</f>
        <v/>
      </c>
      <c r="E188" s="25">
        <f>IF(Mitarbeiter!B188="","",SUM(G188:DV188))</f>
        <v/>
      </c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50" t="n"/>
      <c r="BB188" s="50" t="n"/>
      <c r="BC188" s="50" t="n"/>
      <c r="BD188" s="50" t="n"/>
      <c r="BE188" s="50" t="n"/>
      <c r="BF188" s="50" t="n"/>
      <c r="BG188" s="50" t="n"/>
      <c r="BH188" s="50" t="n"/>
      <c r="BI188" s="50" t="n"/>
      <c r="BJ188" s="50" t="n"/>
      <c r="BK188" s="50" t="n"/>
      <c r="BL188" s="50" t="n"/>
      <c r="BM188" s="50" t="n"/>
      <c r="BN188" s="50" t="n"/>
      <c r="BO188" s="50" t="n"/>
      <c r="BP188" s="50" t="n"/>
      <c r="BQ188" s="50" t="n"/>
      <c r="BR188" s="50" t="n"/>
      <c r="BS188" s="50" t="n"/>
      <c r="BT188" s="50" t="n"/>
      <c r="BU188" s="50" t="n"/>
      <c r="BV188" s="50" t="n"/>
      <c r="BW188" s="50" t="n"/>
      <c r="BX188" s="50" t="n"/>
      <c r="BY188" s="50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</row>
    <row r="189">
      <c r="A189" s="47">
        <f>IF(Mitarbeiter!B189="","",Mitarbeiter!A189)</f>
        <v/>
      </c>
      <c r="B189" s="48">
        <f>IF(Mitarbeiter!B189="","",Mitarbeiter!B189)</f>
        <v/>
      </c>
      <c r="C189" s="49">
        <f>IF(Mitarbeiter!B189="","",Mitarbeiter!F189)</f>
        <v/>
      </c>
      <c r="D189" s="25">
        <f>IF(Mitarbeiter!B189="","",Berechnung!AD189)</f>
        <v/>
      </c>
      <c r="E189" s="25">
        <f>IF(Mitarbeiter!B189="","",SUM(G189:DV189))</f>
        <v/>
      </c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50" t="n"/>
      <c r="BB189" s="50" t="n"/>
      <c r="BC189" s="50" t="n"/>
      <c r="BD189" s="50" t="n"/>
      <c r="BE189" s="50" t="n"/>
      <c r="BF189" s="50" t="n"/>
      <c r="BG189" s="50" t="n"/>
      <c r="BH189" s="50" t="n"/>
      <c r="BI189" s="50" t="n"/>
      <c r="BJ189" s="50" t="n"/>
      <c r="BK189" s="50" t="n"/>
      <c r="BL189" s="50" t="n"/>
      <c r="BM189" s="50" t="n"/>
      <c r="BN189" s="50" t="n"/>
      <c r="BO189" s="50" t="n"/>
      <c r="BP189" s="50" t="n"/>
      <c r="BQ189" s="50" t="n"/>
      <c r="BR189" s="50" t="n"/>
      <c r="BS189" s="50" t="n"/>
      <c r="BT189" s="50" t="n"/>
      <c r="BU189" s="50" t="n"/>
      <c r="BV189" s="50" t="n"/>
      <c r="BW189" s="50" t="n"/>
      <c r="BX189" s="50" t="n"/>
      <c r="BY189" s="50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</row>
    <row r="190">
      <c r="A190" s="47">
        <f>IF(Mitarbeiter!B190="","",Mitarbeiter!A190)</f>
        <v/>
      </c>
      <c r="B190" s="48">
        <f>IF(Mitarbeiter!B190="","",Mitarbeiter!B190)</f>
        <v/>
      </c>
      <c r="C190" s="49">
        <f>IF(Mitarbeiter!B190="","",Mitarbeiter!F190)</f>
        <v/>
      </c>
      <c r="D190" s="25">
        <f>IF(Mitarbeiter!B190="","",Berechnung!AD190)</f>
        <v/>
      </c>
      <c r="E190" s="25">
        <f>IF(Mitarbeiter!B190="","",SUM(G190:DV190))</f>
        <v/>
      </c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50" t="n"/>
      <c r="BB190" s="50" t="n"/>
      <c r="BC190" s="50" t="n"/>
      <c r="BD190" s="50" t="n"/>
      <c r="BE190" s="50" t="n"/>
      <c r="BF190" s="50" t="n"/>
      <c r="BG190" s="50" t="n"/>
      <c r="BH190" s="50" t="n"/>
      <c r="BI190" s="50" t="n"/>
      <c r="BJ190" s="50" t="n"/>
      <c r="BK190" s="50" t="n"/>
      <c r="BL190" s="50" t="n"/>
      <c r="BM190" s="50" t="n"/>
      <c r="BN190" s="50" t="n"/>
      <c r="BO190" s="50" t="n"/>
      <c r="BP190" s="50" t="n"/>
      <c r="BQ190" s="50" t="n"/>
      <c r="BR190" s="50" t="n"/>
      <c r="BS190" s="50" t="n"/>
      <c r="BT190" s="50" t="n"/>
      <c r="BU190" s="50" t="n"/>
      <c r="BV190" s="50" t="n"/>
      <c r="BW190" s="50" t="n"/>
      <c r="BX190" s="50" t="n"/>
      <c r="BY190" s="50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</row>
    <row r="191">
      <c r="A191" s="47">
        <f>IF(Mitarbeiter!B191="","",Mitarbeiter!A191)</f>
        <v/>
      </c>
      <c r="B191" s="48">
        <f>IF(Mitarbeiter!B191="","",Mitarbeiter!B191)</f>
        <v/>
      </c>
      <c r="C191" s="49">
        <f>IF(Mitarbeiter!B191="","",Mitarbeiter!F191)</f>
        <v/>
      </c>
      <c r="D191" s="25">
        <f>IF(Mitarbeiter!B191="","",Berechnung!AD191)</f>
        <v/>
      </c>
      <c r="E191" s="25">
        <f>IF(Mitarbeiter!B191="","",SUM(G191:DV191))</f>
        <v/>
      </c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50" t="n"/>
      <c r="BB191" s="50" t="n"/>
      <c r="BC191" s="50" t="n"/>
      <c r="BD191" s="50" t="n"/>
      <c r="BE191" s="50" t="n"/>
      <c r="BF191" s="50" t="n"/>
      <c r="BG191" s="50" t="n"/>
      <c r="BH191" s="50" t="n"/>
      <c r="BI191" s="50" t="n"/>
      <c r="BJ191" s="50" t="n"/>
      <c r="BK191" s="50" t="n"/>
      <c r="BL191" s="50" t="n"/>
      <c r="BM191" s="50" t="n"/>
      <c r="BN191" s="50" t="n"/>
      <c r="BO191" s="50" t="n"/>
      <c r="BP191" s="50" t="n"/>
      <c r="BQ191" s="50" t="n"/>
      <c r="BR191" s="50" t="n"/>
      <c r="BS191" s="50" t="n"/>
      <c r="BT191" s="50" t="n"/>
      <c r="BU191" s="50" t="n"/>
      <c r="BV191" s="50" t="n"/>
      <c r="BW191" s="50" t="n"/>
      <c r="BX191" s="50" t="n"/>
      <c r="BY191" s="50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</row>
    <row r="192">
      <c r="A192" s="47">
        <f>IF(Mitarbeiter!B192="","",Mitarbeiter!A192)</f>
        <v/>
      </c>
      <c r="B192" s="48">
        <f>IF(Mitarbeiter!B192="","",Mitarbeiter!B192)</f>
        <v/>
      </c>
      <c r="C192" s="49">
        <f>IF(Mitarbeiter!B192="","",Mitarbeiter!F192)</f>
        <v/>
      </c>
      <c r="D192" s="25">
        <f>IF(Mitarbeiter!B192="","",Berechnung!AD192)</f>
        <v/>
      </c>
      <c r="E192" s="25">
        <f>IF(Mitarbeiter!B192="","",SUM(G192:DV192))</f>
        <v/>
      </c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50" t="n"/>
      <c r="BB192" s="50" t="n"/>
      <c r="BC192" s="50" t="n"/>
      <c r="BD192" s="50" t="n"/>
      <c r="BE192" s="50" t="n"/>
      <c r="BF192" s="50" t="n"/>
      <c r="BG192" s="50" t="n"/>
      <c r="BH192" s="50" t="n"/>
      <c r="BI192" s="50" t="n"/>
      <c r="BJ192" s="50" t="n"/>
      <c r="BK192" s="50" t="n"/>
      <c r="BL192" s="50" t="n"/>
      <c r="BM192" s="50" t="n"/>
      <c r="BN192" s="50" t="n"/>
      <c r="BO192" s="50" t="n"/>
      <c r="BP192" s="50" t="n"/>
      <c r="BQ192" s="50" t="n"/>
      <c r="BR192" s="50" t="n"/>
      <c r="BS192" s="50" t="n"/>
      <c r="BT192" s="50" t="n"/>
      <c r="BU192" s="50" t="n"/>
      <c r="BV192" s="50" t="n"/>
      <c r="BW192" s="50" t="n"/>
      <c r="BX192" s="50" t="n"/>
      <c r="BY192" s="50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</row>
    <row r="193">
      <c r="A193" s="47">
        <f>IF(Mitarbeiter!B193="","",Mitarbeiter!A193)</f>
        <v/>
      </c>
      <c r="B193" s="48">
        <f>IF(Mitarbeiter!B193="","",Mitarbeiter!B193)</f>
        <v/>
      </c>
      <c r="C193" s="49">
        <f>IF(Mitarbeiter!B193="","",Mitarbeiter!F193)</f>
        <v/>
      </c>
      <c r="D193" s="25">
        <f>IF(Mitarbeiter!B193="","",Berechnung!AD193)</f>
        <v/>
      </c>
      <c r="E193" s="25">
        <f>IF(Mitarbeiter!B193="","",SUM(G193:DV193))</f>
        <v/>
      </c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50" t="n"/>
      <c r="BB193" s="50" t="n"/>
      <c r="BC193" s="50" t="n"/>
      <c r="BD193" s="50" t="n"/>
      <c r="BE193" s="50" t="n"/>
      <c r="BF193" s="50" t="n"/>
      <c r="BG193" s="50" t="n"/>
      <c r="BH193" s="50" t="n"/>
      <c r="BI193" s="50" t="n"/>
      <c r="BJ193" s="50" t="n"/>
      <c r="BK193" s="50" t="n"/>
      <c r="BL193" s="50" t="n"/>
      <c r="BM193" s="50" t="n"/>
      <c r="BN193" s="50" t="n"/>
      <c r="BO193" s="50" t="n"/>
      <c r="BP193" s="50" t="n"/>
      <c r="BQ193" s="50" t="n"/>
      <c r="BR193" s="50" t="n"/>
      <c r="BS193" s="50" t="n"/>
      <c r="BT193" s="50" t="n"/>
      <c r="BU193" s="50" t="n"/>
      <c r="BV193" s="50" t="n"/>
      <c r="BW193" s="50" t="n"/>
      <c r="BX193" s="50" t="n"/>
      <c r="BY193" s="50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</row>
    <row r="194">
      <c r="A194" s="47">
        <f>IF(Mitarbeiter!B194="","",Mitarbeiter!A194)</f>
        <v/>
      </c>
      <c r="B194" s="48">
        <f>IF(Mitarbeiter!B194="","",Mitarbeiter!B194)</f>
        <v/>
      </c>
      <c r="C194" s="49">
        <f>IF(Mitarbeiter!B194="","",Mitarbeiter!F194)</f>
        <v/>
      </c>
      <c r="D194" s="25">
        <f>IF(Mitarbeiter!B194="","",Berechnung!AD194)</f>
        <v/>
      </c>
      <c r="E194" s="25">
        <f>IF(Mitarbeiter!B194="","",SUM(G194:DV194))</f>
        <v/>
      </c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50" t="n"/>
      <c r="BB194" s="50" t="n"/>
      <c r="BC194" s="50" t="n"/>
      <c r="BD194" s="50" t="n"/>
      <c r="BE194" s="50" t="n"/>
      <c r="BF194" s="50" t="n"/>
      <c r="BG194" s="50" t="n"/>
      <c r="BH194" s="50" t="n"/>
      <c r="BI194" s="50" t="n"/>
      <c r="BJ194" s="50" t="n"/>
      <c r="BK194" s="50" t="n"/>
      <c r="BL194" s="50" t="n"/>
      <c r="BM194" s="50" t="n"/>
      <c r="BN194" s="50" t="n"/>
      <c r="BO194" s="50" t="n"/>
      <c r="BP194" s="50" t="n"/>
      <c r="BQ194" s="50" t="n"/>
      <c r="BR194" s="50" t="n"/>
      <c r="BS194" s="50" t="n"/>
      <c r="BT194" s="50" t="n"/>
      <c r="BU194" s="50" t="n"/>
      <c r="BV194" s="50" t="n"/>
      <c r="BW194" s="50" t="n"/>
      <c r="BX194" s="50" t="n"/>
      <c r="BY194" s="50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</row>
    <row r="195">
      <c r="A195" s="47">
        <f>IF(Mitarbeiter!B195="","",Mitarbeiter!A195)</f>
        <v/>
      </c>
      <c r="B195" s="48">
        <f>IF(Mitarbeiter!B195="","",Mitarbeiter!B195)</f>
        <v/>
      </c>
      <c r="C195" s="49">
        <f>IF(Mitarbeiter!B195="","",Mitarbeiter!F195)</f>
        <v/>
      </c>
      <c r="D195" s="25">
        <f>IF(Mitarbeiter!B195="","",Berechnung!AD195)</f>
        <v/>
      </c>
      <c r="E195" s="25">
        <f>IF(Mitarbeiter!B195="","",SUM(G195:DV195))</f>
        <v/>
      </c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50" t="n"/>
      <c r="BB195" s="50" t="n"/>
      <c r="BC195" s="50" t="n"/>
      <c r="BD195" s="50" t="n"/>
      <c r="BE195" s="50" t="n"/>
      <c r="BF195" s="50" t="n"/>
      <c r="BG195" s="50" t="n"/>
      <c r="BH195" s="50" t="n"/>
      <c r="BI195" s="50" t="n"/>
      <c r="BJ195" s="50" t="n"/>
      <c r="BK195" s="50" t="n"/>
      <c r="BL195" s="50" t="n"/>
      <c r="BM195" s="50" t="n"/>
      <c r="BN195" s="50" t="n"/>
      <c r="BO195" s="50" t="n"/>
      <c r="BP195" s="50" t="n"/>
      <c r="BQ195" s="50" t="n"/>
      <c r="BR195" s="50" t="n"/>
      <c r="BS195" s="50" t="n"/>
      <c r="BT195" s="50" t="n"/>
      <c r="BU195" s="50" t="n"/>
      <c r="BV195" s="50" t="n"/>
      <c r="BW195" s="50" t="n"/>
      <c r="BX195" s="50" t="n"/>
      <c r="BY195" s="50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</row>
    <row r="196">
      <c r="A196" s="47">
        <f>IF(Mitarbeiter!B196="","",Mitarbeiter!A196)</f>
        <v/>
      </c>
      <c r="B196" s="48">
        <f>IF(Mitarbeiter!B196="","",Mitarbeiter!B196)</f>
        <v/>
      </c>
      <c r="C196" s="49">
        <f>IF(Mitarbeiter!B196="","",Mitarbeiter!F196)</f>
        <v/>
      </c>
      <c r="D196" s="25">
        <f>IF(Mitarbeiter!B196="","",Berechnung!AD196)</f>
        <v/>
      </c>
      <c r="E196" s="25">
        <f>IF(Mitarbeiter!B196="","",SUM(G196:DV196))</f>
        <v/>
      </c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50" t="n"/>
      <c r="BB196" s="50" t="n"/>
      <c r="BC196" s="50" t="n"/>
      <c r="BD196" s="50" t="n"/>
      <c r="BE196" s="50" t="n"/>
      <c r="BF196" s="50" t="n"/>
      <c r="BG196" s="50" t="n"/>
      <c r="BH196" s="50" t="n"/>
      <c r="BI196" s="50" t="n"/>
      <c r="BJ196" s="50" t="n"/>
      <c r="BK196" s="50" t="n"/>
      <c r="BL196" s="50" t="n"/>
      <c r="BM196" s="50" t="n"/>
      <c r="BN196" s="50" t="n"/>
      <c r="BO196" s="50" t="n"/>
      <c r="BP196" s="50" t="n"/>
      <c r="BQ196" s="50" t="n"/>
      <c r="BR196" s="50" t="n"/>
      <c r="BS196" s="50" t="n"/>
      <c r="BT196" s="50" t="n"/>
      <c r="BU196" s="50" t="n"/>
      <c r="BV196" s="50" t="n"/>
      <c r="BW196" s="50" t="n"/>
      <c r="BX196" s="50" t="n"/>
      <c r="BY196" s="50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</row>
    <row r="197">
      <c r="A197" s="47">
        <f>IF(Mitarbeiter!B197="","",Mitarbeiter!A197)</f>
        <v/>
      </c>
      <c r="B197" s="48">
        <f>IF(Mitarbeiter!B197="","",Mitarbeiter!B197)</f>
        <v/>
      </c>
      <c r="C197" s="49">
        <f>IF(Mitarbeiter!B197="","",Mitarbeiter!F197)</f>
        <v/>
      </c>
      <c r="D197" s="25">
        <f>IF(Mitarbeiter!B197="","",Berechnung!AD197)</f>
        <v/>
      </c>
      <c r="E197" s="25">
        <f>IF(Mitarbeiter!B197="","",SUM(G197:DV197))</f>
        <v/>
      </c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50" t="n"/>
      <c r="BB197" s="50" t="n"/>
      <c r="BC197" s="50" t="n"/>
      <c r="BD197" s="50" t="n"/>
      <c r="BE197" s="50" t="n"/>
      <c r="BF197" s="50" t="n"/>
      <c r="BG197" s="50" t="n"/>
      <c r="BH197" s="50" t="n"/>
      <c r="BI197" s="50" t="n"/>
      <c r="BJ197" s="50" t="n"/>
      <c r="BK197" s="50" t="n"/>
      <c r="BL197" s="50" t="n"/>
      <c r="BM197" s="50" t="n"/>
      <c r="BN197" s="50" t="n"/>
      <c r="BO197" s="50" t="n"/>
      <c r="BP197" s="50" t="n"/>
      <c r="BQ197" s="50" t="n"/>
      <c r="BR197" s="50" t="n"/>
      <c r="BS197" s="50" t="n"/>
      <c r="BT197" s="50" t="n"/>
      <c r="BU197" s="50" t="n"/>
      <c r="BV197" s="50" t="n"/>
      <c r="BW197" s="50" t="n"/>
      <c r="BX197" s="50" t="n"/>
      <c r="BY197" s="50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</row>
    <row r="198">
      <c r="A198" s="47">
        <f>IF(Mitarbeiter!B198="","",Mitarbeiter!A198)</f>
        <v/>
      </c>
      <c r="B198" s="48">
        <f>IF(Mitarbeiter!B198="","",Mitarbeiter!B198)</f>
        <v/>
      </c>
      <c r="C198" s="49">
        <f>IF(Mitarbeiter!B198="","",Mitarbeiter!F198)</f>
        <v/>
      </c>
      <c r="D198" s="25">
        <f>IF(Mitarbeiter!B198="","",Berechnung!AD198)</f>
        <v/>
      </c>
      <c r="E198" s="25">
        <f>IF(Mitarbeiter!B198="","",SUM(G198:DV198))</f>
        <v/>
      </c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50" t="n"/>
      <c r="BB198" s="50" t="n"/>
      <c r="BC198" s="50" t="n"/>
      <c r="BD198" s="50" t="n"/>
      <c r="BE198" s="50" t="n"/>
      <c r="BF198" s="50" t="n"/>
      <c r="BG198" s="50" t="n"/>
      <c r="BH198" s="50" t="n"/>
      <c r="BI198" s="50" t="n"/>
      <c r="BJ198" s="50" t="n"/>
      <c r="BK198" s="50" t="n"/>
      <c r="BL198" s="50" t="n"/>
      <c r="BM198" s="50" t="n"/>
      <c r="BN198" s="50" t="n"/>
      <c r="BO198" s="50" t="n"/>
      <c r="BP198" s="50" t="n"/>
      <c r="BQ198" s="50" t="n"/>
      <c r="BR198" s="50" t="n"/>
      <c r="BS198" s="50" t="n"/>
      <c r="BT198" s="50" t="n"/>
      <c r="BU198" s="50" t="n"/>
      <c r="BV198" s="50" t="n"/>
      <c r="BW198" s="50" t="n"/>
      <c r="BX198" s="50" t="n"/>
      <c r="BY198" s="50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</row>
    <row r="199">
      <c r="A199" s="47">
        <f>IF(Mitarbeiter!B199="","",Mitarbeiter!A199)</f>
        <v/>
      </c>
      <c r="B199" s="48">
        <f>IF(Mitarbeiter!B199="","",Mitarbeiter!B199)</f>
        <v/>
      </c>
      <c r="C199" s="49">
        <f>IF(Mitarbeiter!B199="","",Mitarbeiter!F199)</f>
        <v/>
      </c>
      <c r="D199" s="25">
        <f>IF(Mitarbeiter!B199="","",Berechnung!AD199)</f>
        <v/>
      </c>
      <c r="E199" s="25">
        <f>IF(Mitarbeiter!B199="","",SUM(G199:DV199))</f>
        <v/>
      </c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50" t="n"/>
      <c r="BB199" s="50" t="n"/>
      <c r="BC199" s="50" t="n"/>
      <c r="BD199" s="50" t="n"/>
      <c r="BE199" s="50" t="n"/>
      <c r="BF199" s="50" t="n"/>
      <c r="BG199" s="50" t="n"/>
      <c r="BH199" s="50" t="n"/>
      <c r="BI199" s="50" t="n"/>
      <c r="BJ199" s="50" t="n"/>
      <c r="BK199" s="50" t="n"/>
      <c r="BL199" s="50" t="n"/>
      <c r="BM199" s="50" t="n"/>
      <c r="BN199" s="50" t="n"/>
      <c r="BO199" s="50" t="n"/>
      <c r="BP199" s="50" t="n"/>
      <c r="BQ199" s="50" t="n"/>
      <c r="BR199" s="50" t="n"/>
      <c r="BS199" s="50" t="n"/>
      <c r="BT199" s="50" t="n"/>
      <c r="BU199" s="50" t="n"/>
      <c r="BV199" s="50" t="n"/>
      <c r="BW199" s="50" t="n"/>
      <c r="BX199" s="50" t="n"/>
      <c r="BY199" s="50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</row>
    <row r="200">
      <c r="A200" s="47">
        <f>IF(Mitarbeiter!B200="","",Mitarbeiter!A200)</f>
        <v/>
      </c>
      <c r="B200" s="48">
        <f>IF(Mitarbeiter!B200="","",Mitarbeiter!B200)</f>
        <v/>
      </c>
      <c r="C200" s="49">
        <f>IF(Mitarbeiter!B200="","",Mitarbeiter!F200)</f>
        <v/>
      </c>
      <c r="D200" s="25">
        <f>IF(Mitarbeiter!B200="","",Berechnung!AD200)</f>
        <v/>
      </c>
      <c r="E200" s="25">
        <f>IF(Mitarbeiter!B200="","",SUM(G200:DV200))</f>
        <v/>
      </c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50" t="n"/>
      <c r="BB200" s="50" t="n"/>
      <c r="BC200" s="50" t="n"/>
      <c r="BD200" s="50" t="n"/>
      <c r="BE200" s="50" t="n"/>
      <c r="BF200" s="50" t="n"/>
      <c r="BG200" s="50" t="n"/>
      <c r="BH200" s="50" t="n"/>
      <c r="BI200" s="50" t="n"/>
      <c r="BJ200" s="50" t="n"/>
      <c r="BK200" s="50" t="n"/>
      <c r="BL200" s="50" t="n"/>
      <c r="BM200" s="50" t="n"/>
      <c r="BN200" s="50" t="n"/>
      <c r="BO200" s="50" t="n"/>
      <c r="BP200" s="50" t="n"/>
      <c r="BQ200" s="50" t="n"/>
      <c r="BR200" s="50" t="n"/>
      <c r="BS200" s="50" t="n"/>
      <c r="BT200" s="50" t="n"/>
      <c r="BU200" s="50" t="n"/>
      <c r="BV200" s="50" t="n"/>
      <c r="BW200" s="50" t="n"/>
      <c r="BX200" s="50" t="n"/>
      <c r="BY200" s="50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</row>
    <row r="201">
      <c r="A201" s="47">
        <f>IF(Mitarbeiter!B201="","",Mitarbeiter!A201)</f>
        <v/>
      </c>
      <c r="B201" s="48">
        <f>IF(Mitarbeiter!B201="","",Mitarbeiter!B201)</f>
        <v/>
      </c>
      <c r="C201" s="49">
        <f>IF(Mitarbeiter!B201="","",Mitarbeiter!F201)</f>
        <v/>
      </c>
      <c r="D201" s="25">
        <f>IF(Mitarbeiter!B201="","",Berechnung!AD201)</f>
        <v/>
      </c>
      <c r="E201" s="25">
        <f>IF(Mitarbeiter!B201="","",SUM(G201:DV201))</f>
        <v/>
      </c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50" t="n"/>
      <c r="BB201" s="50" t="n"/>
      <c r="BC201" s="50" t="n"/>
      <c r="BD201" s="50" t="n"/>
      <c r="BE201" s="50" t="n"/>
      <c r="BF201" s="50" t="n"/>
      <c r="BG201" s="50" t="n"/>
      <c r="BH201" s="50" t="n"/>
      <c r="BI201" s="50" t="n"/>
      <c r="BJ201" s="50" t="n"/>
      <c r="BK201" s="50" t="n"/>
      <c r="BL201" s="50" t="n"/>
      <c r="BM201" s="50" t="n"/>
      <c r="BN201" s="50" t="n"/>
      <c r="BO201" s="50" t="n"/>
      <c r="BP201" s="50" t="n"/>
      <c r="BQ201" s="50" t="n"/>
      <c r="BR201" s="50" t="n"/>
      <c r="BS201" s="50" t="n"/>
      <c r="BT201" s="50" t="n"/>
      <c r="BU201" s="50" t="n"/>
      <c r="BV201" s="50" t="n"/>
      <c r="BW201" s="50" t="n"/>
      <c r="BX201" s="50" t="n"/>
      <c r="BY201" s="50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</row>
    <row r="202">
      <c r="A202" s="47">
        <f>IF(Mitarbeiter!B202="","",Mitarbeiter!A202)</f>
        <v/>
      </c>
      <c r="B202" s="48">
        <f>IF(Mitarbeiter!B202="","",Mitarbeiter!B202)</f>
        <v/>
      </c>
      <c r="C202" s="49">
        <f>IF(Mitarbeiter!B202="","",Mitarbeiter!F202)</f>
        <v/>
      </c>
      <c r="D202" s="25">
        <f>IF(Mitarbeiter!B202="","",Berechnung!AD202)</f>
        <v/>
      </c>
      <c r="E202" s="25">
        <f>IF(Mitarbeiter!B202="","",SUM(G202:DV202))</f>
        <v/>
      </c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50" t="n"/>
      <c r="BB202" s="50" t="n"/>
      <c r="BC202" s="50" t="n"/>
      <c r="BD202" s="50" t="n"/>
      <c r="BE202" s="50" t="n"/>
      <c r="BF202" s="50" t="n"/>
      <c r="BG202" s="50" t="n"/>
      <c r="BH202" s="50" t="n"/>
      <c r="BI202" s="50" t="n"/>
      <c r="BJ202" s="50" t="n"/>
      <c r="BK202" s="50" t="n"/>
      <c r="BL202" s="50" t="n"/>
      <c r="BM202" s="50" t="n"/>
      <c r="BN202" s="50" t="n"/>
      <c r="BO202" s="50" t="n"/>
      <c r="BP202" s="50" t="n"/>
      <c r="BQ202" s="50" t="n"/>
      <c r="BR202" s="50" t="n"/>
      <c r="BS202" s="50" t="n"/>
      <c r="BT202" s="50" t="n"/>
      <c r="BU202" s="50" t="n"/>
      <c r="BV202" s="50" t="n"/>
      <c r="BW202" s="50" t="n"/>
      <c r="BX202" s="50" t="n"/>
      <c r="BY202" s="50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</row>
    <row r="203">
      <c r="A203" s="47">
        <f>IF(Mitarbeiter!B203="","",Mitarbeiter!A203)</f>
        <v/>
      </c>
      <c r="B203" s="48">
        <f>IF(Mitarbeiter!B203="","",Mitarbeiter!B203)</f>
        <v/>
      </c>
      <c r="C203" s="49">
        <f>IF(Mitarbeiter!B203="","",Mitarbeiter!F203)</f>
        <v/>
      </c>
      <c r="D203" s="25">
        <f>IF(Mitarbeiter!B203="","",Berechnung!AD203)</f>
        <v/>
      </c>
      <c r="E203" s="25">
        <f>IF(Mitarbeiter!B203="","",SUM(G203:DV203))</f>
        <v/>
      </c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50" t="n"/>
      <c r="BB203" s="50" t="n"/>
      <c r="BC203" s="50" t="n"/>
      <c r="BD203" s="50" t="n"/>
      <c r="BE203" s="50" t="n"/>
      <c r="BF203" s="50" t="n"/>
      <c r="BG203" s="50" t="n"/>
      <c r="BH203" s="50" t="n"/>
      <c r="BI203" s="50" t="n"/>
      <c r="BJ203" s="50" t="n"/>
      <c r="BK203" s="50" t="n"/>
      <c r="BL203" s="50" t="n"/>
      <c r="BM203" s="50" t="n"/>
      <c r="BN203" s="50" t="n"/>
      <c r="BO203" s="50" t="n"/>
      <c r="BP203" s="50" t="n"/>
      <c r="BQ203" s="50" t="n"/>
      <c r="BR203" s="50" t="n"/>
      <c r="BS203" s="50" t="n"/>
      <c r="BT203" s="50" t="n"/>
      <c r="BU203" s="50" t="n"/>
      <c r="BV203" s="50" t="n"/>
      <c r="BW203" s="50" t="n"/>
      <c r="BX203" s="50" t="n"/>
      <c r="BY203" s="50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</row>
    <row r="204">
      <c r="A204" s="47">
        <f>IF(Mitarbeiter!B204="","",Mitarbeiter!A204)</f>
        <v/>
      </c>
      <c r="B204" s="48">
        <f>IF(Mitarbeiter!B204="","",Mitarbeiter!B204)</f>
        <v/>
      </c>
      <c r="C204" s="49">
        <f>IF(Mitarbeiter!B204="","",Mitarbeiter!F204)</f>
        <v/>
      </c>
      <c r="D204" s="25">
        <f>IF(Mitarbeiter!B204="","",Berechnung!AD204)</f>
        <v/>
      </c>
      <c r="E204" s="25">
        <f>IF(Mitarbeiter!B204="","",SUM(G204:DV204))</f>
        <v/>
      </c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50" t="n"/>
      <c r="BB204" s="50" t="n"/>
      <c r="BC204" s="50" t="n"/>
      <c r="BD204" s="50" t="n"/>
      <c r="BE204" s="50" t="n"/>
      <c r="BF204" s="50" t="n"/>
      <c r="BG204" s="50" t="n"/>
      <c r="BH204" s="50" t="n"/>
      <c r="BI204" s="50" t="n"/>
      <c r="BJ204" s="50" t="n"/>
      <c r="BK204" s="50" t="n"/>
      <c r="BL204" s="50" t="n"/>
      <c r="BM204" s="50" t="n"/>
      <c r="BN204" s="50" t="n"/>
      <c r="BO204" s="50" t="n"/>
      <c r="BP204" s="50" t="n"/>
      <c r="BQ204" s="50" t="n"/>
      <c r="BR204" s="50" t="n"/>
      <c r="BS204" s="50" t="n"/>
      <c r="BT204" s="50" t="n"/>
      <c r="BU204" s="50" t="n"/>
      <c r="BV204" s="50" t="n"/>
      <c r="BW204" s="50" t="n"/>
      <c r="BX204" s="50" t="n"/>
      <c r="BY204" s="50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</row>
    <row r="205">
      <c r="A205" s="47">
        <f>IF(Mitarbeiter!B205="","",Mitarbeiter!A205)</f>
        <v/>
      </c>
      <c r="B205" s="48">
        <f>IF(Mitarbeiter!B205="","",Mitarbeiter!B205)</f>
        <v/>
      </c>
      <c r="C205" s="49">
        <f>IF(Mitarbeiter!B205="","",Mitarbeiter!F205)</f>
        <v/>
      </c>
      <c r="D205" s="25">
        <f>IF(Mitarbeiter!B205="","",Berechnung!AD205)</f>
        <v/>
      </c>
      <c r="E205" s="25">
        <f>IF(Mitarbeiter!B205="","",SUM(G205:DV205))</f>
        <v/>
      </c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50" t="n"/>
      <c r="BB205" s="50" t="n"/>
      <c r="BC205" s="50" t="n"/>
      <c r="BD205" s="50" t="n"/>
      <c r="BE205" s="50" t="n"/>
      <c r="BF205" s="50" t="n"/>
      <c r="BG205" s="50" t="n"/>
      <c r="BH205" s="50" t="n"/>
      <c r="BI205" s="50" t="n"/>
      <c r="BJ205" s="50" t="n"/>
      <c r="BK205" s="50" t="n"/>
      <c r="BL205" s="50" t="n"/>
      <c r="BM205" s="50" t="n"/>
      <c r="BN205" s="50" t="n"/>
      <c r="BO205" s="50" t="n"/>
      <c r="BP205" s="50" t="n"/>
      <c r="BQ205" s="50" t="n"/>
      <c r="BR205" s="50" t="n"/>
      <c r="BS205" s="50" t="n"/>
      <c r="BT205" s="50" t="n"/>
      <c r="BU205" s="50" t="n"/>
      <c r="BV205" s="50" t="n"/>
      <c r="BW205" s="50" t="n"/>
      <c r="BX205" s="50" t="n"/>
      <c r="BY205" s="50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</row>
    <row r="206">
      <c r="A206" s="47">
        <f>IF(Mitarbeiter!B206="","",Mitarbeiter!A206)</f>
        <v/>
      </c>
      <c r="B206" s="48">
        <f>IF(Mitarbeiter!B206="","",Mitarbeiter!B206)</f>
        <v/>
      </c>
      <c r="C206" s="49">
        <f>IF(Mitarbeiter!B206="","",Mitarbeiter!F206)</f>
        <v/>
      </c>
      <c r="D206" s="25">
        <f>IF(Mitarbeiter!B206="","",Berechnung!AD206)</f>
        <v/>
      </c>
      <c r="E206" s="25">
        <f>IF(Mitarbeiter!B206="","",SUM(G206:DV206))</f>
        <v/>
      </c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50" t="n"/>
      <c r="BB206" s="50" t="n"/>
      <c r="BC206" s="50" t="n"/>
      <c r="BD206" s="50" t="n"/>
      <c r="BE206" s="50" t="n"/>
      <c r="BF206" s="50" t="n"/>
      <c r="BG206" s="50" t="n"/>
      <c r="BH206" s="50" t="n"/>
      <c r="BI206" s="50" t="n"/>
      <c r="BJ206" s="50" t="n"/>
      <c r="BK206" s="50" t="n"/>
      <c r="BL206" s="50" t="n"/>
      <c r="BM206" s="50" t="n"/>
      <c r="BN206" s="50" t="n"/>
      <c r="BO206" s="50" t="n"/>
      <c r="BP206" s="50" t="n"/>
      <c r="BQ206" s="50" t="n"/>
      <c r="BR206" s="50" t="n"/>
      <c r="BS206" s="50" t="n"/>
      <c r="BT206" s="50" t="n"/>
      <c r="BU206" s="50" t="n"/>
      <c r="BV206" s="50" t="n"/>
      <c r="BW206" s="50" t="n"/>
      <c r="BX206" s="50" t="n"/>
      <c r="BY206" s="50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</row>
    <row r="207">
      <c r="A207" s="47">
        <f>IF(Mitarbeiter!B207="","",Mitarbeiter!A207)</f>
        <v/>
      </c>
      <c r="B207" s="48">
        <f>IF(Mitarbeiter!B207="","",Mitarbeiter!B207)</f>
        <v/>
      </c>
      <c r="C207" s="49">
        <f>IF(Mitarbeiter!B207="","",Mitarbeiter!F207)</f>
        <v/>
      </c>
      <c r="D207" s="25">
        <f>IF(Mitarbeiter!B207="","",Berechnung!AD207)</f>
        <v/>
      </c>
      <c r="E207" s="25">
        <f>IF(Mitarbeiter!B207="","",SUM(G207:DV207))</f>
        <v/>
      </c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50" t="n"/>
      <c r="BB207" s="50" t="n"/>
      <c r="BC207" s="50" t="n"/>
      <c r="BD207" s="50" t="n"/>
      <c r="BE207" s="50" t="n"/>
      <c r="BF207" s="50" t="n"/>
      <c r="BG207" s="50" t="n"/>
      <c r="BH207" s="50" t="n"/>
      <c r="BI207" s="50" t="n"/>
      <c r="BJ207" s="50" t="n"/>
      <c r="BK207" s="50" t="n"/>
      <c r="BL207" s="50" t="n"/>
      <c r="BM207" s="50" t="n"/>
      <c r="BN207" s="50" t="n"/>
      <c r="BO207" s="50" t="n"/>
      <c r="BP207" s="50" t="n"/>
      <c r="BQ207" s="50" t="n"/>
      <c r="BR207" s="50" t="n"/>
      <c r="BS207" s="50" t="n"/>
      <c r="BT207" s="50" t="n"/>
      <c r="BU207" s="50" t="n"/>
      <c r="BV207" s="50" t="n"/>
      <c r="BW207" s="50" t="n"/>
      <c r="BX207" s="50" t="n"/>
      <c r="BY207" s="50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</row>
    <row r="208">
      <c r="A208" s="47">
        <f>IF(Mitarbeiter!B208="","",Mitarbeiter!A208)</f>
        <v/>
      </c>
      <c r="B208" s="48">
        <f>IF(Mitarbeiter!B208="","",Mitarbeiter!B208)</f>
        <v/>
      </c>
      <c r="C208" s="49">
        <f>IF(Mitarbeiter!B208="","",Mitarbeiter!F208)</f>
        <v/>
      </c>
      <c r="D208" s="25">
        <f>IF(Mitarbeiter!B208="","",Berechnung!AD208)</f>
        <v/>
      </c>
      <c r="E208" s="25">
        <f>IF(Mitarbeiter!B208="","",SUM(G208:DV208))</f>
        <v/>
      </c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50" t="n"/>
      <c r="BB208" s="50" t="n"/>
      <c r="BC208" s="50" t="n"/>
      <c r="BD208" s="50" t="n"/>
      <c r="BE208" s="50" t="n"/>
      <c r="BF208" s="50" t="n"/>
      <c r="BG208" s="50" t="n"/>
      <c r="BH208" s="50" t="n"/>
      <c r="BI208" s="50" t="n"/>
      <c r="BJ208" s="50" t="n"/>
      <c r="BK208" s="50" t="n"/>
      <c r="BL208" s="50" t="n"/>
      <c r="BM208" s="50" t="n"/>
      <c r="BN208" s="50" t="n"/>
      <c r="BO208" s="50" t="n"/>
      <c r="BP208" s="50" t="n"/>
      <c r="BQ208" s="50" t="n"/>
      <c r="BR208" s="50" t="n"/>
      <c r="BS208" s="50" t="n"/>
      <c r="BT208" s="50" t="n"/>
      <c r="BU208" s="50" t="n"/>
      <c r="BV208" s="50" t="n"/>
      <c r="BW208" s="50" t="n"/>
      <c r="BX208" s="50" t="n"/>
      <c r="BY208" s="50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</row>
    <row r="209">
      <c r="A209" s="47">
        <f>IF(Mitarbeiter!B209="","",Mitarbeiter!A209)</f>
        <v/>
      </c>
      <c r="B209" s="48">
        <f>IF(Mitarbeiter!B209="","",Mitarbeiter!B209)</f>
        <v/>
      </c>
      <c r="C209" s="49">
        <f>IF(Mitarbeiter!B209="","",Mitarbeiter!F209)</f>
        <v/>
      </c>
      <c r="D209" s="25">
        <f>IF(Mitarbeiter!B209="","",Berechnung!AD209)</f>
        <v/>
      </c>
      <c r="E209" s="25">
        <f>IF(Mitarbeiter!B209="","",SUM(G209:DV209))</f>
        <v/>
      </c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50" t="n"/>
      <c r="BB209" s="50" t="n"/>
      <c r="BC209" s="50" t="n"/>
      <c r="BD209" s="50" t="n"/>
      <c r="BE209" s="50" t="n"/>
      <c r="BF209" s="50" t="n"/>
      <c r="BG209" s="50" t="n"/>
      <c r="BH209" s="50" t="n"/>
      <c r="BI209" s="50" t="n"/>
      <c r="BJ209" s="50" t="n"/>
      <c r="BK209" s="50" t="n"/>
      <c r="BL209" s="50" t="n"/>
      <c r="BM209" s="50" t="n"/>
      <c r="BN209" s="50" t="n"/>
      <c r="BO209" s="50" t="n"/>
      <c r="BP209" s="50" t="n"/>
      <c r="BQ209" s="50" t="n"/>
      <c r="BR209" s="50" t="n"/>
      <c r="BS209" s="50" t="n"/>
      <c r="BT209" s="50" t="n"/>
      <c r="BU209" s="50" t="n"/>
      <c r="BV209" s="50" t="n"/>
      <c r="BW209" s="50" t="n"/>
      <c r="BX209" s="50" t="n"/>
      <c r="BY209" s="50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</row>
    <row r="210">
      <c r="A210" s="47">
        <f>IF(Mitarbeiter!B210="","",Mitarbeiter!A210)</f>
        <v/>
      </c>
      <c r="B210" s="48">
        <f>IF(Mitarbeiter!B210="","",Mitarbeiter!B210)</f>
        <v/>
      </c>
      <c r="C210" s="49">
        <f>IF(Mitarbeiter!B210="","",Mitarbeiter!F210)</f>
        <v/>
      </c>
      <c r="D210" s="25">
        <f>IF(Mitarbeiter!B210="","",Berechnung!AD210)</f>
        <v/>
      </c>
      <c r="E210" s="25">
        <f>IF(Mitarbeiter!B210="","",SUM(G210:DV210))</f>
        <v/>
      </c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50" t="n"/>
      <c r="BB210" s="50" t="n"/>
      <c r="BC210" s="50" t="n"/>
      <c r="BD210" s="50" t="n"/>
      <c r="BE210" s="50" t="n"/>
      <c r="BF210" s="50" t="n"/>
      <c r="BG210" s="50" t="n"/>
      <c r="BH210" s="50" t="n"/>
      <c r="BI210" s="50" t="n"/>
      <c r="BJ210" s="50" t="n"/>
      <c r="BK210" s="50" t="n"/>
      <c r="BL210" s="50" t="n"/>
      <c r="BM210" s="50" t="n"/>
      <c r="BN210" s="50" t="n"/>
      <c r="BO210" s="50" t="n"/>
      <c r="BP210" s="50" t="n"/>
      <c r="BQ210" s="50" t="n"/>
      <c r="BR210" s="50" t="n"/>
      <c r="BS210" s="50" t="n"/>
      <c r="BT210" s="50" t="n"/>
      <c r="BU210" s="50" t="n"/>
      <c r="BV210" s="50" t="n"/>
      <c r="BW210" s="50" t="n"/>
      <c r="BX210" s="50" t="n"/>
      <c r="BY210" s="50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</row>
    <row r="211">
      <c r="A211" s="47">
        <f>IF(Mitarbeiter!B211="","",Mitarbeiter!A211)</f>
        <v/>
      </c>
      <c r="B211" s="48">
        <f>IF(Mitarbeiter!B211="","",Mitarbeiter!B211)</f>
        <v/>
      </c>
      <c r="C211" s="49">
        <f>IF(Mitarbeiter!B211="","",Mitarbeiter!F211)</f>
        <v/>
      </c>
      <c r="D211" s="25">
        <f>IF(Mitarbeiter!B211="","",Berechnung!AD211)</f>
        <v/>
      </c>
      <c r="E211" s="25">
        <f>IF(Mitarbeiter!B211="","",SUM(G211:DV211))</f>
        <v/>
      </c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50" t="n"/>
      <c r="BB211" s="50" t="n"/>
      <c r="BC211" s="50" t="n"/>
      <c r="BD211" s="50" t="n"/>
      <c r="BE211" s="50" t="n"/>
      <c r="BF211" s="50" t="n"/>
      <c r="BG211" s="50" t="n"/>
      <c r="BH211" s="50" t="n"/>
      <c r="BI211" s="50" t="n"/>
      <c r="BJ211" s="50" t="n"/>
      <c r="BK211" s="50" t="n"/>
      <c r="BL211" s="50" t="n"/>
      <c r="BM211" s="50" t="n"/>
      <c r="BN211" s="50" t="n"/>
      <c r="BO211" s="50" t="n"/>
      <c r="BP211" s="50" t="n"/>
      <c r="BQ211" s="50" t="n"/>
      <c r="BR211" s="50" t="n"/>
      <c r="BS211" s="50" t="n"/>
      <c r="BT211" s="50" t="n"/>
      <c r="BU211" s="50" t="n"/>
      <c r="BV211" s="50" t="n"/>
      <c r="BW211" s="50" t="n"/>
      <c r="BX211" s="50" t="n"/>
      <c r="BY211" s="50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</row>
    <row r="212">
      <c r="A212" s="47">
        <f>IF(Mitarbeiter!B212="","",Mitarbeiter!A212)</f>
        <v/>
      </c>
      <c r="B212" s="48">
        <f>IF(Mitarbeiter!B212="","",Mitarbeiter!B212)</f>
        <v/>
      </c>
      <c r="C212" s="49">
        <f>IF(Mitarbeiter!B212="","",Mitarbeiter!F212)</f>
        <v/>
      </c>
      <c r="D212" s="25">
        <f>IF(Mitarbeiter!B212="","",Berechnung!AD212)</f>
        <v/>
      </c>
      <c r="E212" s="25">
        <f>IF(Mitarbeiter!B212="","",SUM(G212:DV212))</f>
        <v/>
      </c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50" t="n"/>
      <c r="BB212" s="50" t="n"/>
      <c r="BC212" s="50" t="n"/>
      <c r="BD212" s="50" t="n"/>
      <c r="BE212" s="50" t="n"/>
      <c r="BF212" s="50" t="n"/>
      <c r="BG212" s="50" t="n"/>
      <c r="BH212" s="50" t="n"/>
      <c r="BI212" s="50" t="n"/>
      <c r="BJ212" s="50" t="n"/>
      <c r="BK212" s="50" t="n"/>
      <c r="BL212" s="50" t="n"/>
      <c r="BM212" s="50" t="n"/>
      <c r="BN212" s="50" t="n"/>
      <c r="BO212" s="50" t="n"/>
      <c r="BP212" s="50" t="n"/>
      <c r="BQ212" s="50" t="n"/>
      <c r="BR212" s="50" t="n"/>
      <c r="BS212" s="50" t="n"/>
      <c r="BT212" s="50" t="n"/>
      <c r="BU212" s="50" t="n"/>
      <c r="BV212" s="50" t="n"/>
      <c r="BW212" s="50" t="n"/>
      <c r="BX212" s="50" t="n"/>
      <c r="BY212" s="50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</row>
    <row r="213">
      <c r="A213" s="47">
        <f>IF(Mitarbeiter!B213="","",Mitarbeiter!A213)</f>
        <v/>
      </c>
      <c r="B213" s="48">
        <f>IF(Mitarbeiter!B213="","",Mitarbeiter!B213)</f>
        <v/>
      </c>
      <c r="C213" s="49">
        <f>IF(Mitarbeiter!B213="","",Mitarbeiter!F213)</f>
        <v/>
      </c>
      <c r="D213" s="25">
        <f>IF(Mitarbeiter!B213="","",Berechnung!AD213)</f>
        <v/>
      </c>
      <c r="E213" s="25">
        <f>IF(Mitarbeiter!B213="","",SUM(G213:DV213))</f>
        <v/>
      </c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50" t="n"/>
      <c r="BB213" s="50" t="n"/>
      <c r="BC213" s="50" t="n"/>
      <c r="BD213" s="50" t="n"/>
      <c r="BE213" s="50" t="n"/>
      <c r="BF213" s="50" t="n"/>
      <c r="BG213" s="50" t="n"/>
      <c r="BH213" s="50" t="n"/>
      <c r="BI213" s="50" t="n"/>
      <c r="BJ213" s="50" t="n"/>
      <c r="BK213" s="50" t="n"/>
      <c r="BL213" s="50" t="n"/>
      <c r="BM213" s="50" t="n"/>
      <c r="BN213" s="50" t="n"/>
      <c r="BO213" s="50" t="n"/>
      <c r="BP213" s="50" t="n"/>
      <c r="BQ213" s="50" t="n"/>
      <c r="BR213" s="50" t="n"/>
      <c r="BS213" s="50" t="n"/>
      <c r="BT213" s="50" t="n"/>
      <c r="BU213" s="50" t="n"/>
      <c r="BV213" s="50" t="n"/>
      <c r="BW213" s="50" t="n"/>
      <c r="BX213" s="50" t="n"/>
      <c r="BY213" s="50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</row>
    <row r="214">
      <c r="A214" s="47">
        <f>IF(Mitarbeiter!B214="","",Mitarbeiter!A214)</f>
        <v/>
      </c>
      <c r="B214" s="48">
        <f>IF(Mitarbeiter!B214="","",Mitarbeiter!B214)</f>
        <v/>
      </c>
      <c r="C214" s="49">
        <f>IF(Mitarbeiter!B214="","",Mitarbeiter!F214)</f>
        <v/>
      </c>
      <c r="D214" s="25">
        <f>IF(Mitarbeiter!B214="","",Berechnung!AD214)</f>
        <v/>
      </c>
      <c r="E214" s="25">
        <f>IF(Mitarbeiter!B214="","",SUM(G214:DV214))</f>
        <v/>
      </c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50" t="n"/>
      <c r="BB214" s="50" t="n"/>
      <c r="BC214" s="50" t="n"/>
      <c r="BD214" s="50" t="n"/>
      <c r="BE214" s="50" t="n"/>
      <c r="BF214" s="50" t="n"/>
      <c r="BG214" s="50" t="n"/>
      <c r="BH214" s="50" t="n"/>
      <c r="BI214" s="50" t="n"/>
      <c r="BJ214" s="50" t="n"/>
      <c r="BK214" s="50" t="n"/>
      <c r="BL214" s="50" t="n"/>
      <c r="BM214" s="50" t="n"/>
      <c r="BN214" s="50" t="n"/>
      <c r="BO214" s="50" t="n"/>
      <c r="BP214" s="50" t="n"/>
      <c r="BQ214" s="50" t="n"/>
      <c r="BR214" s="50" t="n"/>
      <c r="BS214" s="50" t="n"/>
      <c r="BT214" s="50" t="n"/>
      <c r="BU214" s="50" t="n"/>
      <c r="BV214" s="50" t="n"/>
      <c r="BW214" s="50" t="n"/>
      <c r="BX214" s="50" t="n"/>
      <c r="BY214" s="50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</row>
    <row r="215">
      <c r="A215" s="47">
        <f>IF(Mitarbeiter!B215="","",Mitarbeiter!A215)</f>
        <v/>
      </c>
      <c r="B215" s="48">
        <f>IF(Mitarbeiter!B215="","",Mitarbeiter!B215)</f>
        <v/>
      </c>
      <c r="C215" s="49">
        <f>IF(Mitarbeiter!B215="","",Mitarbeiter!F215)</f>
        <v/>
      </c>
      <c r="D215" s="25">
        <f>IF(Mitarbeiter!B215="","",Berechnung!AD215)</f>
        <v/>
      </c>
      <c r="E215" s="25">
        <f>IF(Mitarbeiter!B215="","",SUM(G215:DV215))</f>
        <v/>
      </c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50" t="n"/>
      <c r="BB215" s="50" t="n"/>
      <c r="BC215" s="50" t="n"/>
      <c r="BD215" s="50" t="n"/>
      <c r="BE215" s="50" t="n"/>
      <c r="BF215" s="50" t="n"/>
      <c r="BG215" s="50" t="n"/>
      <c r="BH215" s="50" t="n"/>
      <c r="BI215" s="50" t="n"/>
      <c r="BJ215" s="50" t="n"/>
      <c r="BK215" s="50" t="n"/>
      <c r="BL215" s="50" t="n"/>
      <c r="BM215" s="50" t="n"/>
      <c r="BN215" s="50" t="n"/>
      <c r="BO215" s="50" t="n"/>
      <c r="BP215" s="50" t="n"/>
      <c r="BQ215" s="50" t="n"/>
      <c r="BR215" s="50" t="n"/>
      <c r="BS215" s="50" t="n"/>
      <c r="BT215" s="50" t="n"/>
      <c r="BU215" s="50" t="n"/>
      <c r="BV215" s="50" t="n"/>
      <c r="BW215" s="50" t="n"/>
      <c r="BX215" s="50" t="n"/>
      <c r="BY215" s="50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</row>
    <row r="216">
      <c r="A216" s="47">
        <f>IF(Mitarbeiter!B216="","",Mitarbeiter!A216)</f>
        <v/>
      </c>
      <c r="B216" s="48">
        <f>IF(Mitarbeiter!B216="","",Mitarbeiter!B216)</f>
        <v/>
      </c>
      <c r="C216" s="49">
        <f>IF(Mitarbeiter!B216="","",Mitarbeiter!F216)</f>
        <v/>
      </c>
      <c r="D216" s="25">
        <f>IF(Mitarbeiter!B216="","",Berechnung!AD216)</f>
        <v/>
      </c>
      <c r="E216" s="25">
        <f>IF(Mitarbeiter!B216="","",SUM(G216:DV216))</f>
        <v/>
      </c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50" t="n"/>
      <c r="BB216" s="50" t="n"/>
      <c r="BC216" s="50" t="n"/>
      <c r="BD216" s="50" t="n"/>
      <c r="BE216" s="50" t="n"/>
      <c r="BF216" s="50" t="n"/>
      <c r="BG216" s="50" t="n"/>
      <c r="BH216" s="50" t="n"/>
      <c r="BI216" s="50" t="n"/>
      <c r="BJ216" s="50" t="n"/>
      <c r="BK216" s="50" t="n"/>
      <c r="BL216" s="50" t="n"/>
      <c r="BM216" s="50" t="n"/>
      <c r="BN216" s="50" t="n"/>
      <c r="BO216" s="50" t="n"/>
      <c r="BP216" s="50" t="n"/>
      <c r="BQ216" s="50" t="n"/>
      <c r="BR216" s="50" t="n"/>
      <c r="BS216" s="50" t="n"/>
      <c r="BT216" s="50" t="n"/>
      <c r="BU216" s="50" t="n"/>
      <c r="BV216" s="50" t="n"/>
      <c r="BW216" s="50" t="n"/>
      <c r="BX216" s="50" t="n"/>
      <c r="BY216" s="50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</row>
    <row r="217">
      <c r="A217" s="47">
        <f>IF(Mitarbeiter!B217="","",Mitarbeiter!A217)</f>
        <v/>
      </c>
      <c r="B217" s="48">
        <f>IF(Mitarbeiter!B217="","",Mitarbeiter!B217)</f>
        <v/>
      </c>
      <c r="C217" s="49">
        <f>IF(Mitarbeiter!B217="","",Mitarbeiter!F217)</f>
        <v/>
      </c>
      <c r="D217" s="25">
        <f>IF(Mitarbeiter!B217="","",Berechnung!AD217)</f>
        <v/>
      </c>
      <c r="E217" s="25">
        <f>IF(Mitarbeiter!B217="","",SUM(G217:DV217))</f>
        <v/>
      </c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50" t="n"/>
      <c r="BB217" s="50" t="n"/>
      <c r="BC217" s="50" t="n"/>
      <c r="BD217" s="50" t="n"/>
      <c r="BE217" s="50" t="n"/>
      <c r="BF217" s="50" t="n"/>
      <c r="BG217" s="50" t="n"/>
      <c r="BH217" s="50" t="n"/>
      <c r="BI217" s="50" t="n"/>
      <c r="BJ217" s="50" t="n"/>
      <c r="BK217" s="50" t="n"/>
      <c r="BL217" s="50" t="n"/>
      <c r="BM217" s="50" t="n"/>
      <c r="BN217" s="50" t="n"/>
      <c r="BO217" s="50" t="n"/>
      <c r="BP217" s="50" t="n"/>
      <c r="BQ217" s="50" t="n"/>
      <c r="BR217" s="50" t="n"/>
      <c r="BS217" s="50" t="n"/>
      <c r="BT217" s="50" t="n"/>
      <c r="BU217" s="50" t="n"/>
      <c r="BV217" s="50" t="n"/>
      <c r="BW217" s="50" t="n"/>
      <c r="BX217" s="50" t="n"/>
      <c r="BY217" s="50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</row>
    <row r="218">
      <c r="A218" s="47">
        <f>IF(Mitarbeiter!B218="","",Mitarbeiter!A218)</f>
        <v/>
      </c>
      <c r="B218" s="48">
        <f>IF(Mitarbeiter!B218="","",Mitarbeiter!B218)</f>
        <v/>
      </c>
      <c r="C218" s="49">
        <f>IF(Mitarbeiter!B218="","",Mitarbeiter!F218)</f>
        <v/>
      </c>
      <c r="D218" s="25">
        <f>IF(Mitarbeiter!B218="","",Berechnung!AD218)</f>
        <v/>
      </c>
      <c r="E218" s="25">
        <f>IF(Mitarbeiter!B218="","",SUM(G218:DV218))</f>
        <v/>
      </c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50" t="n"/>
      <c r="BB218" s="50" t="n"/>
      <c r="BC218" s="50" t="n"/>
      <c r="BD218" s="50" t="n"/>
      <c r="BE218" s="50" t="n"/>
      <c r="BF218" s="50" t="n"/>
      <c r="BG218" s="50" t="n"/>
      <c r="BH218" s="50" t="n"/>
      <c r="BI218" s="50" t="n"/>
      <c r="BJ218" s="50" t="n"/>
      <c r="BK218" s="50" t="n"/>
      <c r="BL218" s="50" t="n"/>
      <c r="BM218" s="50" t="n"/>
      <c r="BN218" s="50" t="n"/>
      <c r="BO218" s="50" t="n"/>
      <c r="BP218" s="50" t="n"/>
      <c r="BQ218" s="50" t="n"/>
      <c r="BR218" s="50" t="n"/>
      <c r="BS218" s="50" t="n"/>
      <c r="BT218" s="50" t="n"/>
      <c r="BU218" s="50" t="n"/>
      <c r="BV218" s="50" t="n"/>
      <c r="BW218" s="50" t="n"/>
      <c r="BX218" s="50" t="n"/>
      <c r="BY218" s="50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</row>
    <row r="219">
      <c r="A219" s="47">
        <f>IF(Mitarbeiter!B219="","",Mitarbeiter!A219)</f>
        <v/>
      </c>
      <c r="B219" s="48">
        <f>IF(Mitarbeiter!B219="","",Mitarbeiter!B219)</f>
        <v/>
      </c>
      <c r="C219" s="49">
        <f>IF(Mitarbeiter!B219="","",Mitarbeiter!F219)</f>
        <v/>
      </c>
      <c r="D219" s="25">
        <f>IF(Mitarbeiter!B219="","",Berechnung!AD219)</f>
        <v/>
      </c>
      <c r="E219" s="25">
        <f>IF(Mitarbeiter!B219="","",SUM(G219:DV219))</f>
        <v/>
      </c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50" t="n"/>
      <c r="BB219" s="50" t="n"/>
      <c r="BC219" s="50" t="n"/>
      <c r="BD219" s="50" t="n"/>
      <c r="BE219" s="50" t="n"/>
      <c r="BF219" s="50" t="n"/>
      <c r="BG219" s="50" t="n"/>
      <c r="BH219" s="50" t="n"/>
      <c r="BI219" s="50" t="n"/>
      <c r="BJ219" s="50" t="n"/>
      <c r="BK219" s="50" t="n"/>
      <c r="BL219" s="50" t="n"/>
      <c r="BM219" s="50" t="n"/>
      <c r="BN219" s="50" t="n"/>
      <c r="BO219" s="50" t="n"/>
      <c r="BP219" s="50" t="n"/>
      <c r="BQ219" s="50" t="n"/>
      <c r="BR219" s="50" t="n"/>
      <c r="BS219" s="50" t="n"/>
      <c r="BT219" s="50" t="n"/>
      <c r="BU219" s="50" t="n"/>
      <c r="BV219" s="50" t="n"/>
      <c r="BW219" s="50" t="n"/>
      <c r="BX219" s="50" t="n"/>
      <c r="BY219" s="50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</row>
    <row r="220">
      <c r="A220" s="47">
        <f>IF(Mitarbeiter!B220="","",Mitarbeiter!A220)</f>
        <v/>
      </c>
      <c r="B220" s="48">
        <f>IF(Mitarbeiter!B220="","",Mitarbeiter!B220)</f>
        <v/>
      </c>
      <c r="C220" s="49">
        <f>IF(Mitarbeiter!B220="","",Mitarbeiter!F220)</f>
        <v/>
      </c>
      <c r="D220" s="25">
        <f>IF(Mitarbeiter!B220="","",Berechnung!AD220)</f>
        <v/>
      </c>
      <c r="E220" s="25">
        <f>IF(Mitarbeiter!B220="","",SUM(G220:DV220))</f>
        <v/>
      </c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50" t="n"/>
      <c r="BB220" s="50" t="n"/>
      <c r="BC220" s="50" t="n"/>
      <c r="BD220" s="50" t="n"/>
      <c r="BE220" s="50" t="n"/>
      <c r="BF220" s="50" t="n"/>
      <c r="BG220" s="50" t="n"/>
      <c r="BH220" s="50" t="n"/>
      <c r="BI220" s="50" t="n"/>
      <c r="BJ220" s="50" t="n"/>
      <c r="BK220" s="50" t="n"/>
      <c r="BL220" s="50" t="n"/>
      <c r="BM220" s="50" t="n"/>
      <c r="BN220" s="50" t="n"/>
      <c r="BO220" s="50" t="n"/>
      <c r="BP220" s="50" t="n"/>
      <c r="BQ220" s="50" t="n"/>
      <c r="BR220" s="50" t="n"/>
      <c r="BS220" s="50" t="n"/>
      <c r="BT220" s="50" t="n"/>
      <c r="BU220" s="50" t="n"/>
      <c r="BV220" s="50" t="n"/>
      <c r="BW220" s="50" t="n"/>
      <c r="BX220" s="50" t="n"/>
      <c r="BY220" s="50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</row>
    <row r="221">
      <c r="A221" s="47">
        <f>IF(Mitarbeiter!B221="","",Mitarbeiter!A221)</f>
        <v/>
      </c>
      <c r="B221" s="48">
        <f>IF(Mitarbeiter!B221="","",Mitarbeiter!B221)</f>
        <v/>
      </c>
      <c r="C221" s="49">
        <f>IF(Mitarbeiter!B221="","",Mitarbeiter!F221)</f>
        <v/>
      </c>
      <c r="D221" s="25">
        <f>IF(Mitarbeiter!B221="","",Berechnung!AD221)</f>
        <v/>
      </c>
      <c r="E221" s="25">
        <f>IF(Mitarbeiter!B221="","",SUM(G221:DV221))</f>
        <v/>
      </c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  <c r="Z221" s="50" t="n"/>
      <c r="AA221" s="50" t="n"/>
      <c r="AB221" s="50" t="n"/>
      <c r="AC221" s="50" t="n"/>
      <c r="AD221" s="50" t="n"/>
      <c r="AE221" s="50" t="n"/>
      <c r="AF221" s="50" t="n"/>
      <c r="AG221" s="50" t="n"/>
      <c r="AH221" s="50" t="n"/>
      <c r="AI221" s="50" t="n"/>
      <c r="AJ221" s="50" t="n"/>
      <c r="AK221" s="50" t="n"/>
      <c r="AL221" s="50" t="n"/>
      <c r="AM221" s="50" t="n"/>
      <c r="AN221" s="50" t="n"/>
      <c r="AO221" s="50" t="n"/>
      <c r="AP221" s="50" t="n"/>
      <c r="AQ221" s="50" t="n"/>
      <c r="AR221" s="50" t="n"/>
      <c r="AS221" s="50" t="n"/>
      <c r="AT221" s="50" t="n"/>
      <c r="AU221" s="50" t="n"/>
      <c r="AV221" s="50" t="n"/>
      <c r="AW221" s="50" t="n"/>
      <c r="AX221" s="50" t="n"/>
      <c r="AY221" s="50" t="n"/>
      <c r="AZ221" s="50" t="n"/>
      <c r="BA221" s="50" t="n"/>
      <c r="BB221" s="50" t="n"/>
      <c r="BC221" s="50" t="n"/>
      <c r="BD221" s="50" t="n"/>
      <c r="BE221" s="50" t="n"/>
      <c r="BF221" s="50" t="n"/>
      <c r="BG221" s="50" t="n"/>
      <c r="BH221" s="50" t="n"/>
      <c r="BI221" s="50" t="n"/>
      <c r="BJ221" s="50" t="n"/>
      <c r="BK221" s="50" t="n"/>
      <c r="BL221" s="50" t="n"/>
      <c r="BM221" s="50" t="n"/>
      <c r="BN221" s="50" t="n"/>
      <c r="BO221" s="50" t="n"/>
      <c r="BP221" s="50" t="n"/>
      <c r="BQ221" s="50" t="n"/>
      <c r="BR221" s="50" t="n"/>
      <c r="BS221" s="50" t="n"/>
      <c r="BT221" s="50" t="n"/>
      <c r="BU221" s="50" t="n"/>
      <c r="BV221" s="50" t="n"/>
      <c r="BW221" s="50" t="n"/>
      <c r="BX221" s="50" t="n"/>
      <c r="BY221" s="50" t="n"/>
      <c r="BZ221" s="50" t="n"/>
      <c r="CA221" s="50" t="n"/>
      <c r="CB221" s="50" t="n"/>
      <c r="CC221" s="50" t="n"/>
      <c r="CD221" s="50" t="n"/>
      <c r="CE221" s="50" t="n"/>
      <c r="CF221" s="50" t="n"/>
      <c r="CG221" s="50" t="n"/>
      <c r="CH221" s="50" t="n"/>
      <c r="CI221" s="50" t="n"/>
      <c r="CJ221" s="50" t="n"/>
      <c r="CK221" s="50" t="n"/>
      <c r="CL221" s="50" t="n"/>
      <c r="CM221" s="50" t="n"/>
      <c r="CN221" s="50" t="n"/>
      <c r="CO221" s="50" t="n"/>
      <c r="CP221" s="50" t="n"/>
      <c r="CQ221" s="50" t="n"/>
      <c r="CR221" s="50" t="n"/>
      <c r="CS221" s="50" t="n"/>
      <c r="CT221" s="50" t="n"/>
      <c r="CU221" s="50" t="n"/>
      <c r="CV221" s="50" t="n"/>
      <c r="CW221" s="50" t="n"/>
      <c r="CX221" s="50" t="n"/>
      <c r="CY221" s="50" t="n"/>
      <c r="CZ221" s="50" t="n"/>
      <c r="DA221" s="50" t="n"/>
      <c r="DB221" s="50" t="n"/>
      <c r="DC221" s="50" t="n"/>
      <c r="DD221" s="50" t="n"/>
      <c r="DE221" s="50" t="n"/>
      <c r="DF221" s="50" t="n"/>
      <c r="DG221" s="50" t="n"/>
      <c r="DH221" s="50" t="n"/>
      <c r="DI221" s="50" t="n"/>
      <c r="DJ221" s="50" t="n"/>
      <c r="DK221" s="50" t="n"/>
      <c r="DL221" s="50" t="n"/>
      <c r="DM221" s="50" t="n"/>
      <c r="DN221" s="50" t="n"/>
      <c r="DO221" s="50" t="n"/>
      <c r="DP221" s="50" t="n"/>
      <c r="DQ221" s="50" t="n"/>
      <c r="DR221" s="50" t="n"/>
      <c r="DS221" s="50" t="n"/>
      <c r="DT221" s="50" t="n"/>
      <c r="DU221" s="50" t="n"/>
      <c r="DV221" s="50" t="n"/>
    </row>
    <row r="222">
      <c r="A222" s="47">
        <f>IF(Mitarbeiter!B222="","",Mitarbeiter!A222)</f>
        <v/>
      </c>
      <c r="B222" s="48">
        <f>IF(Mitarbeiter!B222="","",Mitarbeiter!B222)</f>
        <v/>
      </c>
      <c r="C222" s="49">
        <f>IF(Mitarbeiter!B222="","",Mitarbeiter!F222)</f>
        <v/>
      </c>
      <c r="D222" s="25">
        <f>IF(Mitarbeiter!B222="","",Berechnung!AD222)</f>
        <v/>
      </c>
      <c r="E222" s="25">
        <f>IF(Mitarbeiter!B222="","",SUM(G222:DV222))</f>
        <v/>
      </c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  <c r="Z222" s="50" t="n"/>
      <c r="AA222" s="50" t="n"/>
      <c r="AB222" s="50" t="n"/>
      <c r="AC222" s="50" t="n"/>
      <c r="AD222" s="50" t="n"/>
      <c r="AE222" s="50" t="n"/>
      <c r="AF222" s="50" t="n"/>
      <c r="AG222" s="50" t="n"/>
      <c r="AH222" s="50" t="n"/>
      <c r="AI222" s="50" t="n"/>
      <c r="AJ222" s="50" t="n"/>
      <c r="AK222" s="50" t="n"/>
      <c r="AL222" s="50" t="n"/>
      <c r="AM222" s="50" t="n"/>
      <c r="AN222" s="50" t="n"/>
      <c r="AO222" s="50" t="n"/>
      <c r="AP222" s="50" t="n"/>
      <c r="AQ222" s="50" t="n"/>
      <c r="AR222" s="50" t="n"/>
      <c r="AS222" s="50" t="n"/>
      <c r="AT222" s="50" t="n"/>
      <c r="AU222" s="50" t="n"/>
      <c r="AV222" s="50" t="n"/>
      <c r="AW222" s="50" t="n"/>
      <c r="AX222" s="50" t="n"/>
      <c r="AY222" s="50" t="n"/>
      <c r="AZ222" s="50" t="n"/>
      <c r="BA222" s="50" t="n"/>
      <c r="BB222" s="50" t="n"/>
      <c r="BC222" s="50" t="n"/>
      <c r="BD222" s="50" t="n"/>
      <c r="BE222" s="50" t="n"/>
      <c r="BF222" s="50" t="n"/>
      <c r="BG222" s="50" t="n"/>
      <c r="BH222" s="50" t="n"/>
      <c r="BI222" s="50" t="n"/>
      <c r="BJ222" s="50" t="n"/>
      <c r="BK222" s="50" t="n"/>
      <c r="BL222" s="50" t="n"/>
      <c r="BM222" s="50" t="n"/>
      <c r="BN222" s="50" t="n"/>
      <c r="BO222" s="50" t="n"/>
      <c r="BP222" s="50" t="n"/>
      <c r="BQ222" s="50" t="n"/>
      <c r="BR222" s="50" t="n"/>
      <c r="BS222" s="50" t="n"/>
      <c r="BT222" s="50" t="n"/>
      <c r="BU222" s="50" t="n"/>
      <c r="BV222" s="50" t="n"/>
      <c r="BW222" s="50" t="n"/>
      <c r="BX222" s="50" t="n"/>
      <c r="BY222" s="50" t="n"/>
      <c r="BZ222" s="50" t="n"/>
      <c r="CA222" s="50" t="n"/>
      <c r="CB222" s="50" t="n"/>
      <c r="CC222" s="50" t="n"/>
      <c r="CD222" s="50" t="n"/>
      <c r="CE222" s="50" t="n"/>
      <c r="CF222" s="50" t="n"/>
      <c r="CG222" s="50" t="n"/>
      <c r="CH222" s="50" t="n"/>
      <c r="CI222" s="50" t="n"/>
      <c r="CJ222" s="50" t="n"/>
      <c r="CK222" s="50" t="n"/>
      <c r="CL222" s="50" t="n"/>
      <c r="CM222" s="50" t="n"/>
      <c r="CN222" s="50" t="n"/>
      <c r="CO222" s="50" t="n"/>
      <c r="CP222" s="50" t="n"/>
      <c r="CQ222" s="50" t="n"/>
      <c r="CR222" s="50" t="n"/>
      <c r="CS222" s="50" t="n"/>
      <c r="CT222" s="50" t="n"/>
      <c r="CU222" s="50" t="n"/>
      <c r="CV222" s="50" t="n"/>
      <c r="CW222" s="50" t="n"/>
      <c r="CX222" s="50" t="n"/>
      <c r="CY222" s="50" t="n"/>
      <c r="CZ222" s="50" t="n"/>
      <c r="DA222" s="50" t="n"/>
      <c r="DB222" s="50" t="n"/>
      <c r="DC222" s="50" t="n"/>
      <c r="DD222" s="50" t="n"/>
      <c r="DE222" s="50" t="n"/>
      <c r="DF222" s="50" t="n"/>
      <c r="DG222" s="50" t="n"/>
      <c r="DH222" s="50" t="n"/>
      <c r="DI222" s="50" t="n"/>
      <c r="DJ222" s="50" t="n"/>
      <c r="DK222" s="50" t="n"/>
      <c r="DL222" s="50" t="n"/>
      <c r="DM222" s="50" t="n"/>
      <c r="DN222" s="50" t="n"/>
      <c r="DO222" s="50" t="n"/>
      <c r="DP222" s="50" t="n"/>
      <c r="DQ222" s="50" t="n"/>
      <c r="DR222" s="50" t="n"/>
      <c r="DS222" s="50" t="n"/>
      <c r="DT222" s="50" t="n"/>
      <c r="DU222" s="50" t="n"/>
      <c r="DV222" s="50" t="n"/>
    </row>
    <row r="223">
      <c r="A223" s="47">
        <f>IF(Mitarbeiter!B223="","",Mitarbeiter!A223)</f>
        <v/>
      </c>
      <c r="B223" s="48">
        <f>IF(Mitarbeiter!B223="","",Mitarbeiter!B223)</f>
        <v/>
      </c>
      <c r="C223" s="49">
        <f>IF(Mitarbeiter!B223="","",Mitarbeiter!F223)</f>
        <v/>
      </c>
      <c r="D223" s="25">
        <f>IF(Mitarbeiter!B223="","",Berechnung!AD223)</f>
        <v/>
      </c>
      <c r="E223" s="25">
        <f>IF(Mitarbeiter!B223="","",SUM(G223:DV223))</f>
        <v/>
      </c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  <c r="Z223" s="50" t="n"/>
      <c r="AA223" s="50" t="n"/>
      <c r="AB223" s="50" t="n"/>
      <c r="AC223" s="50" t="n"/>
      <c r="AD223" s="50" t="n"/>
      <c r="AE223" s="50" t="n"/>
      <c r="AF223" s="50" t="n"/>
      <c r="AG223" s="50" t="n"/>
      <c r="AH223" s="50" t="n"/>
      <c r="AI223" s="50" t="n"/>
      <c r="AJ223" s="50" t="n"/>
      <c r="AK223" s="50" t="n"/>
      <c r="AL223" s="50" t="n"/>
      <c r="AM223" s="50" t="n"/>
      <c r="AN223" s="50" t="n"/>
      <c r="AO223" s="50" t="n"/>
      <c r="AP223" s="50" t="n"/>
      <c r="AQ223" s="50" t="n"/>
      <c r="AR223" s="50" t="n"/>
      <c r="AS223" s="50" t="n"/>
      <c r="AT223" s="50" t="n"/>
      <c r="AU223" s="50" t="n"/>
      <c r="AV223" s="50" t="n"/>
      <c r="AW223" s="50" t="n"/>
      <c r="AX223" s="50" t="n"/>
      <c r="AY223" s="50" t="n"/>
      <c r="AZ223" s="50" t="n"/>
      <c r="BA223" s="50" t="n"/>
      <c r="BB223" s="50" t="n"/>
      <c r="BC223" s="50" t="n"/>
      <c r="BD223" s="50" t="n"/>
      <c r="BE223" s="50" t="n"/>
      <c r="BF223" s="50" t="n"/>
      <c r="BG223" s="50" t="n"/>
      <c r="BH223" s="50" t="n"/>
      <c r="BI223" s="50" t="n"/>
      <c r="BJ223" s="50" t="n"/>
      <c r="BK223" s="50" t="n"/>
      <c r="BL223" s="50" t="n"/>
      <c r="BM223" s="50" t="n"/>
      <c r="BN223" s="50" t="n"/>
      <c r="BO223" s="50" t="n"/>
      <c r="BP223" s="50" t="n"/>
      <c r="BQ223" s="50" t="n"/>
      <c r="BR223" s="50" t="n"/>
      <c r="BS223" s="50" t="n"/>
      <c r="BT223" s="50" t="n"/>
      <c r="BU223" s="50" t="n"/>
      <c r="BV223" s="50" t="n"/>
      <c r="BW223" s="50" t="n"/>
      <c r="BX223" s="50" t="n"/>
      <c r="BY223" s="50" t="n"/>
      <c r="BZ223" s="50" t="n"/>
      <c r="CA223" s="50" t="n"/>
      <c r="CB223" s="50" t="n"/>
      <c r="CC223" s="50" t="n"/>
      <c r="CD223" s="50" t="n"/>
      <c r="CE223" s="50" t="n"/>
      <c r="CF223" s="50" t="n"/>
      <c r="CG223" s="50" t="n"/>
      <c r="CH223" s="50" t="n"/>
      <c r="CI223" s="50" t="n"/>
      <c r="CJ223" s="50" t="n"/>
      <c r="CK223" s="50" t="n"/>
      <c r="CL223" s="50" t="n"/>
      <c r="CM223" s="50" t="n"/>
      <c r="CN223" s="50" t="n"/>
      <c r="CO223" s="50" t="n"/>
      <c r="CP223" s="50" t="n"/>
      <c r="CQ223" s="50" t="n"/>
      <c r="CR223" s="50" t="n"/>
      <c r="CS223" s="50" t="n"/>
      <c r="CT223" s="50" t="n"/>
      <c r="CU223" s="50" t="n"/>
      <c r="CV223" s="50" t="n"/>
      <c r="CW223" s="50" t="n"/>
      <c r="CX223" s="50" t="n"/>
      <c r="CY223" s="50" t="n"/>
      <c r="CZ223" s="50" t="n"/>
      <c r="DA223" s="50" t="n"/>
      <c r="DB223" s="50" t="n"/>
      <c r="DC223" s="50" t="n"/>
      <c r="DD223" s="50" t="n"/>
      <c r="DE223" s="50" t="n"/>
      <c r="DF223" s="50" t="n"/>
      <c r="DG223" s="50" t="n"/>
      <c r="DH223" s="50" t="n"/>
      <c r="DI223" s="50" t="n"/>
      <c r="DJ223" s="50" t="n"/>
      <c r="DK223" s="50" t="n"/>
      <c r="DL223" s="50" t="n"/>
      <c r="DM223" s="50" t="n"/>
      <c r="DN223" s="50" t="n"/>
      <c r="DO223" s="50" t="n"/>
      <c r="DP223" s="50" t="n"/>
      <c r="DQ223" s="50" t="n"/>
      <c r="DR223" s="50" t="n"/>
      <c r="DS223" s="50" t="n"/>
      <c r="DT223" s="50" t="n"/>
      <c r="DU223" s="50" t="n"/>
      <c r="DV223" s="50" t="n"/>
    </row>
    <row r="224">
      <c r="A224" s="47">
        <f>IF(Mitarbeiter!B224="","",Mitarbeiter!A224)</f>
        <v/>
      </c>
      <c r="B224" s="48">
        <f>IF(Mitarbeiter!B224="","",Mitarbeiter!B224)</f>
        <v/>
      </c>
      <c r="C224" s="49">
        <f>IF(Mitarbeiter!B224="","",Mitarbeiter!F224)</f>
        <v/>
      </c>
      <c r="D224" s="25">
        <f>IF(Mitarbeiter!B224="","",Berechnung!AD224)</f>
        <v/>
      </c>
      <c r="E224" s="25">
        <f>IF(Mitarbeiter!B224="","",SUM(G224:DV224))</f>
        <v/>
      </c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  <c r="Z224" s="50" t="n"/>
      <c r="AA224" s="50" t="n"/>
      <c r="AB224" s="50" t="n"/>
      <c r="AC224" s="50" t="n"/>
      <c r="AD224" s="50" t="n"/>
      <c r="AE224" s="50" t="n"/>
      <c r="AF224" s="50" t="n"/>
      <c r="AG224" s="50" t="n"/>
      <c r="AH224" s="50" t="n"/>
      <c r="AI224" s="50" t="n"/>
      <c r="AJ224" s="50" t="n"/>
      <c r="AK224" s="50" t="n"/>
      <c r="AL224" s="50" t="n"/>
      <c r="AM224" s="50" t="n"/>
      <c r="AN224" s="50" t="n"/>
      <c r="AO224" s="50" t="n"/>
      <c r="AP224" s="50" t="n"/>
      <c r="AQ224" s="50" t="n"/>
      <c r="AR224" s="50" t="n"/>
      <c r="AS224" s="50" t="n"/>
      <c r="AT224" s="50" t="n"/>
      <c r="AU224" s="50" t="n"/>
      <c r="AV224" s="50" t="n"/>
      <c r="AW224" s="50" t="n"/>
      <c r="AX224" s="50" t="n"/>
      <c r="AY224" s="50" t="n"/>
      <c r="AZ224" s="50" t="n"/>
      <c r="BA224" s="50" t="n"/>
      <c r="BB224" s="50" t="n"/>
      <c r="BC224" s="50" t="n"/>
      <c r="BD224" s="50" t="n"/>
      <c r="BE224" s="50" t="n"/>
      <c r="BF224" s="50" t="n"/>
      <c r="BG224" s="50" t="n"/>
      <c r="BH224" s="50" t="n"/>
      <c r="BI224" s="50" t="n"/>
      <c r="BJ224" s="50" t="n"/>
      <c r="BK224" s="50" t="n"/>
      <c r="BL224" s="50" t="n"/>
      <c r="BM224" s="50" t="n"/>
      <c r="BN224" s="50" t="n"/>
      <c r="BO224" s="50" t="n"/>
      <c r="BP224" s="50" t="n"/>
      <c r="BQ224" s="50" t="n"/>
      <c r="BR224" s="50" t="n"/>
      <c r="BS224" s="50" t="n"/>
      <c r="BT224" s="50" t="n"/>
      <c r="BU224" s="50" t="n"/>
      <c r="BV224" s="50" t="n"/>
      <c r="BW224" s="50" t="n"/>
      <c r="BX224" s="50" t="n"/>
      <c r="BY224" s="50" t="n"/>
      <c r="BZ224" s="50" t="n"/>
      <c r="CA224" s="50" t="n"/>
      <c r="CB224" s="50" t="n"/>
      <c r="CC224" s="50" t="n"/>
      <c r="CD224" s="50" t="n"/>
      <c r="CE224" s="50" t="n"/>
      <c r="CF224" s="50" t="n"/>
      <c r="CG224" s="50" t="n"/>
      <c r="CH224" s="50" t="n"/>
      <c r="CI224" s="50" t="n"/>
      <c r="CJ224" s="50" t="n"/>
      <c r="CK224" s="50" t="n"/>
      <c r="CL224" s="50" t="n"/>
      <c r="CM224" s="50" t="n"/>
      <c r="CN224" s="50" t="n"/>
      <c r="CO224" s="50" t="n"/>
      <c r="CP224" s="50" t="n"/>
      <c r="CQ224" s="50" t="n"/>
      <c r="CR224" s="50" t="n"/>
      <c r="CS224" s="50" t="n"/>
      <c r="CT224" s="50" t="n"/>
      <c r="CU224" s="50" t="n"/>
      <c r="CV224" s="50" t="n"/>
      <c r="CW224" s="50" t="n"/>
      <c r="CX224" s="50" t="n"/>
      <c r="CY224" s="50" t="n"/>
      <c r="CZ224" s="50" t="n"/>
      <c r="DA224" s="50" t="n"/>
      <c r="DB224" s="50" t="n"/>
      <c r="DC224" s="50" t="n"/>
      <c r="DD224" s="50" t="n"/>
      <c r="DE224" s="50" t="n"/>
      <c r="DF224" s="50" t="n"/>
      <c r="DG224" s="50" t="n"/>
      <c r="DH224" s="50" t="n"/>
      <c r="DI224" s="50" t="n"/>
      <c r="DJ224" s="50" t="n"/>
      <c r="DK224" s="50" t="n"/>
      <c r="DL224" s="50" t="n"/>
      <c r="DM224" s="50" t="n"/>
      <c r="DN224" s="50" t="n"/>
      <c r="DO224" s="50" t="n"/>
      <c r="DP224" s="50" t="n"/>
      <c r="DQ224" s="50" t="n"/>
      <c r="DR224" s="50" t="n"/>
      <c r="DS224" s="50" t="n"/>
      <c r="DT224" s="50" t="n"/>
      <c r="DU224" s="50" t="n"/>
      <c r="DV224" s="50" t="n"/>
    </row>
    <row r="225">
      <c r="A225" s="47">
        <f>IF(Mitarbeiter!B225="","",Mitarbeiter!A225)</f>
        <v/>
      </c>
      <c r="B225" s="48">
        <f>IF(Mitarbeiter!B225="","",Mitarbeiter!B225)</f>
        <v/>
      </c>
      <c r="C225" s="49">
        <f>IF(Mitarbeiter!B225="","",Mitarbeiter!F225)</f>
        <v/>
      </c>
      <c r="D225" s="25">
        <f>IF(Mitarbeiter!B225="","",Berechnung!AD225)</f>
        <v/>
      </c>
      <c r="E225" s="25">
        <f>IF(Mitarbeiter!B225="","",SUM(G225:DV225))</f>
        <v/>
      </c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  <c r="Z225" s="50" t="n"/>
      <c r="AA225" s="50" t="n"/>
      <c r="AB225" s="50" t="n"/>
      <c r="AC225" s="50" t="n"/>
      <c r="AD225" s="50" t="n"/>
      <c r="AE225" s="50" t="n"/>
      <c r="AF225" s="50" t="n"/>
      <c r="AG225" s="50" t="n"/>
      <c r="AH225" s="50" t="n"/>
      <c r="AI225" s="50" t="n"/>
      <c r="AJ225" s="50" t="n"/>
      <c r="AK225" s="50" t="n"/>
      <c r="AL225" s="50" t="n"/>
      <c r="AM225" s="50" t="n"/>
      <c r="AN225" s="50" t="n"/>
      <c r="AO225" s="50" t="n"/>
      <c r="AP225" s="50" t="n"/>
      <c r="AQ225" s="50" t="n"/>
      <c r="AR225" s="50" t="n"/>
      <c r="AS225" s="50" t="n"/>
      <c r="AT225" s="50" t="n"/>
      <c r="AU225" s="50" t="n"/>
      <c r="AV225" s="50" t="n"/>
      <c r="AW225" s="50" t="n"/>
      <c r="AX225" s="50" t="n"/>
      <c r="AY225" s="50" t="n"/>
      <c r="AZ225" s="50" t="n"/>
      <c r="BA225" s="50" t="n"/>
      <c r="BB225" s="50" t="n"/>
      <c r="BC225" s="50" t="n"/>
      <c r="BD225" s="50" t="n"/>
      <c r="BE225" s="50" t="n"/>
      <c r="BF225" s="50" t="n"/>
      <c r="BG225" s="50" t="n"/>
      <c r="BH225" s="50" t="n"/>
      <c r="BI225" s="50" t="n"/>
      <c r="BJ225" s="50" t="n"/>
      <c r="BK225" s="50" t="n"/>
      <c r="BL225" s="50" t="n"/>
      <c r="BM225" s="50" t="n"/>
      <c r="BN225" s="50" t="n"/>
      <c r="BO225" s="50" t="n"/>
      <c r="BP225" s="50" t="n"/>
      <c r="BQ225" s="50" t="n"/>
      <c r="BR225" s="50" t="n"/>
      <c r="BS225" s="50" t="n"/>
      <c r="BT225" s="50" t="n"/>
      <c r="BU225" s="50" t="n"/>
      <c r="BV225" s="50" t="n"/>
      <c r="BW225" s="50" t="n"/>
      <c r="BX225" s="50" t="n"/>
      <c r="BY225" s="50" t="n"/>
      <c r="BZ225" s="50" t="n"/>
      <c r="CA225" s="50" t="n"/>
      <c r="CB225" s="50" t="n"/>
      <c r="CC225" s="50" t="n"/>
      <c r="CD225" s="50" t="n"/>
      <c r="CE225" s="50" t="n"/>
      <c r="CF225" s="50" t="n"/>
      <c r="CG225" s="50" t="n"/>
      <c r="CH225" s="50" t="n"/>
      <c r="CI225" s="50" t="n"/>
      <c r="CJ225" s="50" t="n"/>
      <c r="CK225" s="50" t="n"/>
      <c r="CL225" s="50" t="n"/>
      <c r="CM225" s="50" t="n"/>
      <c r="CN225" s="50" t="n"/>
      <c r="CO225" s="50" t="n"/>
      <c r="CP225" s="50" t="n"/>
      <c r="CQ225" s="50" t="n"/>
      <c r="CR225" s="50" t="n"/>
      <c r="CS225" s="50" t="n"/>
      <c r="CT225" s="50" t="n"/>
      <c r="CU225" s="50" t="n"/>
      <c r="CV225" s="50" t="n"/>
      <c r="CW225" s="50" t="n"/>
      <c r="CX225" s="50" t="n"/>
      <c r="CY225" s="50" t="n"/>
      <c r="CZ225" s="50" t="n"/>
      <c r="DA225" s="50" t="n"/>
      <c r="DB225" s="50" t="n"/>
      <c r="DC225" s="50" t="n"/>
      <c r="DD225" s="50" t="n"/>
      <c r="DE225" s="50" t="n"/>
      <c r="DF225" s="50" t="n"/>
      <c r="DG225" s="50" t="n"/>
      <c r="DH225" s="50" t="n"/>
      <c r="DI225" s="50" t="n"/>
      <c r="DJ225" s="50" t="n"/>
      <c r="DK225" s="50" t="n"/>
      <c r="DL225" s="50" t="n"/>
      <c r="DM225" s="50" t="n"/>
      <c r="DN225" s="50" t="n"/>
      <c r="DO225" s="50" t="n"/>
      <c r="DP225" s="50" t="n"/>
      <c r="DQ225" s="50" t="n"/>
      <c r="DR225" s="50" t="n"/>
      <c r="DS225" s="50" t="n"/>
      <c r="DT225" s="50" t="n"/>
      <c r="DU225" s="50" t="n"/>
      <c r="DV225" s="50" t="n"/>
    </row>
    <row r="226">
      <c r="A226" s="47">
        <f>IF(Mitarbeiter!B226="","",Mitarbeiter!A226)</f>
        <v/>
      </c>
      <c r="B226" s="48">
        <f>IF(Mitarbeiter!B226="","",Mitarbeiter!B226)</f>
        <v/>
      </c>
      <c r="C226" s="49">
        <f>IF(Mitarbeiter!B226="","",Mitarbeiter!F226)</f>
        <v/>
      </c>
      <c r="D226" s="25">
        <f>IF(Mitarbeiter!B226="","",Berechnung!AD226)</f>
        <v/>
      </c>
      <c r="E226" s="25">
        <f>IF(Mitarbeiter!B226="","",SUM(G226:DV226))</f>
        <v/>
      </c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  <c r="Z226" s="50" t="n"/>
      <c r="AA226" s="50" t="n"/>
      <c r="AB226" s="50" t="n"/>
      <c r="AC226" s="50" t="n"/>
      <c r="AD226" s="50" t="n"/>
      <c r="AE226" s="50" t="n"/>
      <c r="AF226" s="50" t="n"/>
      <c r="AG226" s="50" t="n"/>
      <c r="AH226" s="50" t="n"/>
      <c r="AI226" s="50" t="n"/>
      <c r="AJ226" s="50" t="n"/>
      <c r="AK226" s="50" t="n"/>
      <c r="AL226" s="50" t="n"/>
      <c r="AM226" s="50" t="n"/>
      <c r="AN226" s="50" t="n"/>
      <c r="AO226" s="50" t="n"/>
      <c r="AP226" s="50" t="n"/>
      <c r="AQ226" s="50" t="n"/>
      <c r="AR226" s="50" t="n"/>
      <c r="AS226" s="50" t="n"/>
      <c r="AT226" s="50" t="n"/>
      <c r="AU226" s="50" t="n"/>
      <c r="AV226" s="50" t="n"/>
      <c r="AW226" s="50" t="n"/>
      <c r="AX226" s="50" t="n"/>
      <c r="AY226" s="50" t="n"/>
      <c r="AZ226" s="50" t="n"/>
      <c r="BA226" s="50" t="n"/>
      <c r="BB226" s="50" t="n"/>
      <c r="BC226" s="50" t="n"/>
      <c r="BD226" s="50" t="n"/>
      <c r="BE226" s="50" t="n"/>
      <c r="BF226" s="50" t="n"/>
      <c r="BG226" s="50" t="n"/>
      <c r="BH226" s="50" t="n"/>
      <c r="BI226" s="50" t="n"/>
      <c r="BJ226" s="50" t="n"/>
      <c r="BK226" s="50" t="n"/>
      <c r="BL226" s="50" t="n"/>
      <c r="BM226" s="50" t="n"/>
      <c r="BN226" s="50" t="n"/>
      <c r="BO226" s="50" t="n"/>
      <c r="BP226" s="50" t="n"/>
      <c r="BQ226" s="50" t="n"/>
      <c r="BR226" s="50" t="n"/>
      <c r="BS226" s="50" t="n"/>
      <c r="BT226" s="50" t="n"/>
      <c r="BU226" s="50" t="n"/>
      <c r="BV226" s="50" t="n"/>
      <c r="BW226" s="50" t="n"/>
      <c r="BX226" s="50" t="n"/>
      <c r="BY226" s="50" t="n"/>
      <c r="BZ226" s="50" t="n"/>
      <c r="CA226" s="50" t="n"/>
      <c r="CB226" s="50" t="n"/>
      <c r="CC226" s="50" t="n"/>
      <c r="CD226" s="50" t="n"/>
      <c r="CE226" s="50" t="n"/>
      <c r="CF226" s="50" t="n"/>
      <c r="CG226" s="50" t="n"/>
      <c r="CH226" s="50" t="n"/>
      <c r="CI226" s="50" t="n"/>
      <c r="CJ226" s="50" t="n"/>
      <c r="CK226" s="50" t="n"/>
      <c r="CL226" s="50" t="n"/>
      <c r="CM226" s="50" t="n"/>
      <c r="CN226" s="50" t="n"/>
      <c r="CO226" s="50" t="n"/>
      <c r="CP226" s="50" t="n"/>
      <c r="CQ226" s="50" t="n"/>
      <c r="CR226" s="50" t="n"/>
      <c r="CS226" s="50" t="n"/>
      <c r="CT226" s="50" t="n"/>
      <c r="CU226" s="50" t="n"/>
      <c r="CV226" s="50" t="n"/>
      <c r="CW226" s="50" t="n"/>
      <c r="CX226" s="50" t="n"/>
      <c r="CY226" s="50" t="n"/>
      <c r="CZ226" s="50" t="n"/>
      <c r="DA226" s="50" t="n"/>
      <c r="DB226" s="50" t="n"/>
      <c r="DC226" s="50" t="n"/>
      <c r="DD226" s="50" t="n"/>
      <c r="DE226" s="50" t="n"/>
      <c r="DF226" s="50" t="n"/>
      <c r="DG226" s="50" t="n"/>
      <c r="DH226" s="50" t="n"/>
      <c r="DI226" s="50" t="n"/>
      <c r="DJ226" s="50" t="n"/>
      <c r="DK226" s="50" t="n"/>
      <c r="DL226" s="50" t="n"/>
      <c r="DM226" s="50" t="n"/>
      <c r="DN226" s="50" t="n"/>
      <c r="DO226" s="50" t="n"/>
      <c r="DP226" s="50" t="n"/>
      <c r="DQ226" s="50" t="n"/>
      <c r="DR226" s="50" t="n"/>
      <c r="DS226" s="50" t="n"/>
      <c r="DT226" s="50" t="n"/>
      <c r="DU226" s="50" t="n"/>
      <c r="DV226" s="50" t="n"/>
    </row>
    <row r="227">
      <c r="A227" s="47">
        <f>IF(Mitarbeiter!B227="","",Mitarbeiter!A227)</f>
        <v/>
      </c>
      <c r="B227" s="48">
        <f>IF(Mitarbeiter!B227="","",Mitarbeiter!B227)</f>
        <v/>
      </c>
      <c r="C227" s="49">
        <f>IF(Mitarbeiter!B227="","",Mitarbeiter!F227)</f>
        <v/>
      </c>
      <c r="D227" s="25">
        <f>IF(Mitarbeiter!B227="","",Berechnung!AD227)</f>
        <v/>
      </c>
      <c r="E227" s="25">
        <f>IF(Mitarbeiter!B227="","",SUM(G227:DV227))</f>
        <v/>
      </c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  <c r="Z227" s="50" t="n"/>
      <c r="AA227" s="50" t="n"/>
      <c r="AB227" s="50" t="n"/>
      <c r="AC227" s="50" t="n"/>
      <c r="AD227" s="50" t="n"/>
      <c r="AE227" s="50" t="n"/>
      <c r="AF227" s="50" t="n"/>
      <c r="AG227" s="50" t="n"/>
      <c r="AH227" s="50" t="n"/>
      <c r="AI227" s="50" t="n"/>
      <c r="AJ227" s="50" t="n"/>
      <c r="AK227" s="50" t="n"/>
      <c r="AL227" s="50" t="n"/>
      <c r="AM227" s="50" t="n"/>
      <c r="AN227" s="50" t="n"/>
      <c r="AO227" s="50" t="n"/>
      <c r="AP227" s="50" t="n"/>
      <c r="AQ227" s="50" t="n"/>
      <c r="AR227" s="50" t="n"/>
      <c r="AS227" s="50" t="n"/>
      <c r="AT227" s="50" t="n"/>
      <c r="AU227" s="50" t="n"/>
      <c r="AV227" s="50" t="n"/>
      <c r="AW227" s="50" t="n"/>
      <c r="AX227" s="50" t="n"/>
      <c r="AY227" s="50" t="n"/>
      <c r="AZ227" s="50" t="n"/>
      <c r="BA227" s="50" t="n"/>
      <c r="BB227" s="50" t="n"/>
      <c r="BC227" s="50" t="n"/>
      <c r="BD227" s="50" t="n"/>
      <c r="BE227" s="50" t="n"/>
      <c r="BF227" s="50" t="n"/>
      <c r="BG227" s="50" t="n"/>
      <c r="BH227" s="50" t="n"/>
      <c r="BI227" s="50" t="n"/>
      <c r="BJ227" s="50" t="n"/>
      <c r="BK227" s="50" t="n"/>
      <c r="BL227" s="50" t="n"/>
      <c r="BM227" s="50" t="n"/>
      <c r="BN227" s="50" t="n"/>
      <c r="BO227" s="50" t="n"/>
      <c r="BP227" s="50" t="n"/>
      <c r="BQ227" s="50" t="n"/>
      <c r="BR227" s="50" t="n"/>
      <c r="BS227" s="50" t="n"/>
      <c r="BT227" s="50" t="n"/>
      <c r="BU227" s="50" t="n"/>
      <c r="BV227" s="50" t="n"/>
      <c r="BW227" s="50" t="n"/>
      <c r="BX227" s="50" t="n"/>
      <c r="BY227" s="50" t="n"/>
      <c r="BZ227" s="50" t="n"/>
      <c r="CA227" s="50" t="n"/>
      <c r="CB227" s="50" t="n"/>
      <c r="CC227" s="50" t="n"/>
      <c r="CD227" s="50" t="n"/>
      <c r="CE227" s="50" t="n"/>
      <c r="CF227" s="50" t="n"/>
      <c r="CG227" s="50" t="n"/>
      <c r="CH227" s="50" t="n"/>
      <c r="CI227" s="50" t="n"/>
      <c r="CJ227" s="50" t="n"/>
      <c r="CK227" s="50" t="n"/>
      <c r="CL227" s="50" t="n"/>
      <c r="CM227" s="50" t="n"/>
      <c r="CN227" s="50" t="n"/>
      <c r="CO227" s="50" t="n"/>
      <c r="CP227" s="50" t="n"/>
      <c r="CQ227" s="50" t="n"/>
      <c r="CR227" s="50" t="n"/>
      <c r="CS227" s="50" t="n"/>
      <c r="CT227" s="50" t="n"/>
      <c r="CU227" s="50" t="n"/>
      <c r="CV227" s="50" t="n"/>
      <c r="CW227" s="50" t="n"/>
      <c r="CX227" s="50" t="n"/>
      <c r="CY227" s="50" t="n"/>
      <c r="CZ227" s="50" t="n"/>
      <c r="DA227" s="50" t="n"/>
      <c r="DB227" s="50" t="n"/>
      <c r="DC227" s="50" t="n"/>
      <c r="DD227" s="50" t="n"/>
      <c r="DE227" s="50" t="n"/>
      <c r="DF227" s="50" t="n"/>
      <c r="DG227" s="50" t="n"/>
      <c r="DH227" s="50" t="n"/>
      <c r="DI227" s="50" t="n"/>
      <c r="DJ227" s="50" t="n"/>
      <c r="DK227" s="50" t="n"/>
      <c r="DL227" s="50" t="n"/>
      <c r="DM227" s="50" t="n"/>
      <c r="DN227" s="50" t="n"/>
      <c r="DO227" s="50" t="n"/>
      <c r="DP227" s="50" t="n"/>
      <c r="DQ227" s="50" t="n"/>
      <c r="DR227" s="50" t="n"/>
      <c r="DS227" s="50" t="n"/>
      <c r="DT227" s="50" t="n"/>
      <c r="DU227" s="50" t="n"/>
      <c r="DV227" s="50" t="n"/>
    </row>
    <row r="228">
      <c r="A228" s="47">
        <f>IF(Mitarbeiter!B228="","",Mitarbeiter!A228)</f>
        <v/>
      </c>
      <c r="B228" s="48">
        <f>IF(Mitarbeiter!B228="","",Mitarbeiter!B228)</f>
        <v/>
      </c>
      <c r="C228" s="49">
        <f>IF(Mitarbeiter!B228="","",Mitarbeiter!F228)</f>
        <v/>
      </c>
      <c r="D228" s="25">
        <f>IF(Mitarbeiter!B228="","",Berechnung!AD228)</f>
        <v/>
      </c>
      <c r="E228" s="25">
        <f>IF(Mitarbeiter!B228="","",SUM(G228:DV228))</f>
        <v/>
      </c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  <c r="Z228" s="50" t="n"/>
      <c r="AA228" s="50" t="n"/>
      <c r="AB228" s="50" t="n"/>
      <c r="AC228" s="50" t="n"/>
      <c r="AD228" s="50" t="n"/>
      <c r="AE228" s="50" t="n"/>
      <c r="AF228" s="50" t="n"/>
      <c r="AG228" s="50" t="n"/>
      <c r="AH228" s="50" t="n"/>
      <c r="AI228" s="50" t="n"/>
      <c r="AJ228" s="50" t="n"/>
      <c r="AK228" s="50" t="n"/>
      <c r="AL228" s="50" t="n"/>
      <c r="AM228" s="50" t="n"/>
      <c r="AN228" s="50" t="n"/>
      <c r="AO228" s="50" t="n"/>
      <c r="AP228" s="50" t="n"/>
      <c r="AQ228" s="50" t="n"/>
      <c r="AR228" s="50" t="n"/>
      <c r="AS228" s="50" t="n"/>
      <c r="AT228" s="50" t="n"/>
      <c r="AU228" s="50" t="n"/>
      <c r="AV228" s="50" t="n"/>
      <c r="AW228" s="50" t="n"/>
      <c r="AX228" s="50" t="n"/>
      <c r="AY228" s="50" t="n"/>
      <c r="AZ228" s="50" t="n"/>
      <c r="BA228" s="50" t="n"/>
      <c r="BB228" s="50" t="n"/>
      <c r="BC228" s="50" t="n"/>
      <c r="BD228" s="50" t="n"/>
      <c r="BE228" s="50" t="n"/>
      <c r="BF228" s="50" t="n"/>
      <c r="BG228" s="50" t="n"/>
      <c r="BH228" s="50" t="n"/>
      <c r="BI228" s="50" t="n"/>
      <c r="BJ228" s="50" t="n"/>
      <c r="BK228" s="50" t="n"/>
      <c r="BL228" s="50" t="n"/>
      <c r="BM228" s="50" t="n"/>
      <c r="BN228" s="50" t="n"/>
      <c r="BO228" s="50" t="n"/>
      <c r="BP228" s="50" t="n"/>
      <c r="BQ228" s="50" t="n"/>
      <c r="BR228" s="50" t="n"/>
      <c r="BS228" s="50" t="n"/>
      <c r="BT228" s="50" t="n"/>
      <c r="BU228" s="50" t="n"/>
      <c r="BV228" s="50" t="n"/>
      <c r="BW228" s="50" t="n"/>
      <c r="BX228" s="50" t="n"/>
      <c r="BY228" s="50" t="n"/>
      <c r="BZ228" s="50" t="n"/>
      <c r="CA228" s="50" t="n"/>
      <c r="CB228" s="50" t="n"/>
      <c r="CC228" s="50" t="n"/>
      <c r="CD228" s="50" t="n"/>
      <c r="CE228" s="50" t="n"/>
      <c r="CF228" s="50" t="n"/>
      <c r="CG228" s="50" t="n"/>
      <c r="CH228" s="50" t="n"/>
      <c r="CI228" s="50" t="n"/>
      <c r="CJ228" s="50" t="n"/>
      <c r="CK228" s="50" t="n"/>
      <c r="CL228" s="50" t="n"/>
      <c r="CM228" s="50" t="n"/>
      <c r="CN228" s="50" t="n"/>
      <c r="CO228" s="50" t="n"/>
      <c r="CP228" s="50" t="n"/>
      <c r="CQ228" s="50" t="n"/>
      <c r="CR228" s="50" t="n"/>
      <c r="CS228" s="50" t="n"/>
      <c r="CT228" s="50" t="n"/>
      <c r="CU228" s="50" t="n"/>
      <c r="CV228" s="50" t="n"/>
      <c r="CW228" s="50" t="n"/>
      <c r="CX228" s="50" t="n"/>
      <c r="CY228" s="50" t="n"/>
      <c r="CZ228" s="50" t="n"/>
      <c r="DA228" s="50" t="n"/>
      <c r="DB228" s="50" t="n"/>
      <c r="DC228" s="50" t="n"/>
      <c r="DD228" s="50" t="n"/>
      <c r="DE228" s="50" t="n"/>
      <c r="DF228" s="50" t="n"/>
      <c r="DG228" s="50" t="n"/>
      <c r="DH228" s="50" t="n"/>
      <c r="DI228" s="50" t="n"/>
      <c r="DJ228" s="50" t="n"/>
      <c r="DK228" s="50" t="n"/>
      <c r="DL228" s="50" t="n"/>
      <c r="DM228" s="50" t="n"/>
      <c r="DN228" s="50" t="n"/>
      <c r="DO228" s="50" t="n"/>
      <c r="DP228" s="50" t="n"/>
      <c r="DQ228" s="50" t="n"/>
      <c r="DR228" s="50" t="n"/>
      <c r="DS228" s="50" t="n"/>
      <c r="DT228" s="50" t="n"/>
      <c r="DU228" s="50" t="n"/>
      <c r="DV228" s="50" t="n"/>
    </row>
    <row r="229">
      <c r="A229" s="47">
        <f>IF(Mitarbeiter!B229="","",Mitarbeiter!A229)</f>
        <v/>
      </c>
      <c r="B229" s="48">
        <f>IF(Mitarbeiter!B229="","",Mitarbeiter!B229)</f>
        <v/>
      </c>
      <c r="C229" s="49">
        <f>IF(Mitarbeiter!B229="","",Mitarbeiter!F229)</f>
        <v/>
      </c>
      <c r="D229" s="25">
        <f>IF(Mitarbeiter!B229="","",Berechnung!AD229)</f>
        <v/>
      </c>
      <c r="E229" s="25">
        <f>IF(Mitarbeiter!B229="","",SUM(G229:DV229))</f>
        <v/>
      </c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  <c r="Z229" s="50" t="n"/>
      <c r="AA229" s="50" t="n"/>
      <c r="AB229" s="50" t="n"/>
      <c r="AC229" s="50" t="n"/>
      <c r="AD229" s="50" t="n"/>
      <c r="AE229" s="50" t="n"/>
      <c r="AF229" s="50" t="n"/>
      <c r="AG229" s="50" t="n"/>
      <c r="AH229" s="50" t="n"/>
      <c r="AI229" s="50" t="n"/>
      <c r="AJ229" s="50" t="n"/>
      <c r="AK229" s="50" t="n"/>
      <c r="AL229" s="50" t="n"/>
      <c r="AM229" s="50" t="n"/>
      <c r="AN229" s="50" t="n"/>
      <c r="AO229" s="50" t="n"/>
      <c r="AP229" s="50" t="n"/>
      <c r="AQ229" s="50" t="n"/>
      <c r="AR229" s="50" t="n"/>
      <c r="AS229" s="50" t="n"/>
      <c r="AT229" s="50" t="n"/>
      <c r="AU229" s="50" t="n"/>
      <c r="AV229" s="50" t="n"/>
      <c r="AW229" s="50" t="n"/>
      <c r="AX229" s="50" t="n"/>
      <c r="AY229" s="50" t="n"/>
      <c r="AZ229" s="50" t="n"/>
      <c r="BA229" s="50" t="n"/>
      <c r="BB229" s="50" t="n"/>
      <c r="BC229" s="50" t="n"/>
      <c r="BD229" s="50" t="n"/>
      <c r="BE229" s="50" t="n"/>
      <c r="BF229" s="50" t="n"/>
      <c r="BG229" s="50" t="n"/>
      <c r="BH229" s="50" t="n"/>
      <c r="BI229" s="50" t="n"/>
      <c r="BJ229" s="50" t="n"/>
      <c r="BK229" s="50" t="n"/>
      <c r="BL229" s="50" t="n"/>
      <c r="BM229" s="50" t="n"/>
      <c r="BN229" s="50" t="n"/>
      <c r="BO229" s="50" t="n"/>
      <c r="BP229" s="50" t="n"/>
      <c r="BQ229" s="50" t="n"/>
      <c r="BR229" s="50" t="n"/>
      <c r="BS229" s="50" t="n"/>
      <c r="BT229" s="50" t="n"/>
      <c r="BU229" s="50" t="n"/>
      <c r="BV229" s="50" t="n"/>
      <c r="BW229" s="50" t="n"/>
      <c r="BX229" s="50" t="n"/>
      <c r="BY229" s="50" t="n"/>
      <c r="BZ229" s="50" t="n"/>
      <c r="CA229" s="50" t="n"/>
      <c r="CB229" s="50" t="n"/>
      <c r="CC229" s="50" t="n"/>
      <c r="CD229" s="50" t="n"/>
      <c r="CE229" s="50" t="n"/>
      <c r="CF229" s="50" t="n"/>
      <c r="CG229" s="50" t="n"/>
      <c r="CH229" s="50" t="n"/>
      <c r="CI229" s="50" t="n"/>
      <c r="CJ229" s="50" t="n"/>
      <c r="CK229" s="50" t="n"/>
      <c r="CL229" s="50" t="n"/>
      <c r="CM229" s="50" t="n"/>
      <c r="CN229" s="50" t="n"/>
      <c r="CO229" s="50" t="n"/>
      <c r="CP229" s="50" t="n"/>
      <c r="CQ229" s="50" t="n"/>
      <c r="CR229" s="50" t="n"/>
      <c r="CS229" s="50" t="n"/>
      <c r="CT229" s="50" t="n"/>
      <c r="CU229" s="50" t="n"/>
      <c r="CV229" s="50" t="n"/>
      <c r="CW229" s="50" t="n"/>
      <c r="CX229" s="50" t="n"/>
      <c r="CY229" s="50" t="n"/>
      <c r="CZ229" s="50" t="n"/>
      <c r="DA229" s="50" t="n"/>
      <c r="DB229" s="50" t="n"/>
      <c r="DC229" s="50" t="n"/>
      <c r="DD229" s="50" t="n"/>
      <c r="DE229" s="50" t="n"/>
      <c r="DF229" s="50" t="n"/>
      <c r="DG229" s="50" t="n"/>
      <c r="DH229" s="50" t="n"/>
      <c r="DI229" s="50" t="n"/>
      <c r="DJ229" s="50" t="n"/>
      <c r="DK229" s="50" t="n"/>
      <c r="DL229" s="50" t="n"/>
      <c r="DM229" s="50" t="n"/>
      <c r="DN229" s="50" t="n"/>
      <c r="DO229" s="50" t="n"/>
      <c r="DP229" s="50" t="n"/>
      <c r="DQ229" s="50" t="n"/>
      <c r="DR229" s="50" t="n"/>
      <c r="DS229" s="50" t="n"/>
      <c r="DT229" s="50" t="n"/>
      <c r="DU229" s="50" t="n"/>
      <c r="DV229" s="50" t="n"/>
    </row>
    <row r="230">
      <c r="A230" s="47">
        <f>IF(Mitarbeiter!B230="","",Mitarbeiter!A230)</f>
        <v/>
      </c>
      <c r="B230" s="48">
        <f>IF(Mitarbeiter!B230="","",Mitarbeiter!B230)</f>
        <v/>
      </c>
      <c r="C230" s="49">
        <f>IF(Mitarbeiter!B230="","",Mitarbeiter!F230)</f>
        <v/>
      </c>
      <c r="D230" s="25">
        <f>IF(Mitarbeiter!B230="","",Berechnung!AD230)</f>
        <v/>
      </c>
      <c r="E230" s="25">
        <f>IF(Mitarbeiter!B230="","",SUM(G230:DV230))</f>
        <v/>
      </c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  <c r="Z230" s="50" t="n"/>
      <c r="AA230" s="50" t="n"/>
      <c r="AB230" s="50" t="n"/>
      <c r="AC230" s="50" t="n"/>
      <c r="AD230" s="50" t="n"/>
      <c r="AE230" s="50" t="n"/>
      <c r="AF230" s="50" t="n"/>
      <c r="AG230" s="50" t="n"/>
      <c r="AH230" s="50" t="n"/>
      <c r="AI230" s="50" t="n"/>
      <c r="AJ230" s="50" t="n"/>
      <c r="AK230" s="50" t="n"/>
      <c r="AL230" s="50" t="n"/>
      <c r="AM230" s="50" t="n"/>
      <c r="AN230" s="50" t="n"/>
      <c r="AO230" s="50" t="n"/>
      <c r="AP230" s="50" t="n"/>
      <c r="AQ230" s="50" t="n"/>
      <c r="AR230" s="50" t="n"/>
      <c r="AS230" s="50" t="n"/>
      <c r="AT230" s="50" t="n"/>
      <c r="AU230" s="50" t="n"/>
      <c r="AV230" s="50" t="n"/>
      <c r="AW230" s="50" t="n"/>
      <c r="AX230" s="50" t="n"/>
      <c r="AY230" s="50" t="n"/>
      <c r="AZ230" s="50" t="n"/>
      <c r="BA230" s="50" t="n"/>
      <c r="BB230" s="50" t="n"/>
      <c r="BC230" s="50" t="n"/>
      <c r="BD230" s="50" t="n"/>
      <c r="BE230" s="50" t="n"/>
      <c r="BF230" s="50" t="n"/>
      <c r="BG230" s="50" t="n"/>
      <c r="BH230" s="50" t="n"/>
      <c r="BI230" s="50" t="n"/>
      <c r="BJ230" s="50" t="n"/>
      <c r="BK230" s="50" t="n"/>
      <c r="BL230" s="50" t="n"/>
      <c r="BM230" s="50" t="n"/>
      <c r="BN230" s="50" t="n"/>
      <c r="BO230" s="50" t="n"/>
      <c r="BP230" s="50" t="n"/>
      <c r="BQ230" s="50" t="n"/>
      <c r="BR230" s="50" t="n"/>
      <c r="BS230" s="50" t="n"/>
      <c r="BT230" s="50" t="n"/>
      <c r="BU230" s="50" t="n"/>
      <c r="BV230" s="50" t="n"/>
      <c r="BW230" s="50" t="n"/>
      <c r="BX230" s="50" t="n"/>
      <c r="BY230" s="50" t="n"/>
      <c r="BZ230" s="50" t="n"/>
      <c r="CA230" s="50" t="n"/>
      <c r="CB230" s="50" t="n"/>
      <c r="CC230" s="50" t="n"/>
      <c r="CD230" s="50" t="n"/>
      <c r="CE230" s="50" t="n"/>
      <c r="CF230" s="50" t="n"/>
      <c r="CG230" s="50" t="n"/>
      <c r="CH230" s="50" t="n"/>
      <c r="CI230" s="50" t="n"/>
      <c r="CJ230" s="50" t="n"/>
      <c r="CK230" s="50" t="n"/>
      <c r="CL230" s="50" t="n"/>
      <c r="CM230" s="50" t="n"/>
      <c r="CN230" s="50" t="n"/>
      <c r="CO230" s="50" t="n"/>
      <c r="CP230" s="50" t="n"/>
      <c r="CQ230" s="50" t="n"/>
      <c r="CR230" s="50" t="n"/>
      <c r="CS230" s="50" t="n"/>
      <c r="CT230" s="50" t="n"/>
      <c r="CU230" s="50" t="n"/>
      <c r="CV230" s="50" t="n"/>
      <c r="CW230" s="50" t="n"/>
      <c r="CX230" s="50" t="n"/>
      <c r="CY230" s="50" t="n"/>
      <c r="CZ230" s="50" t="n"/>
      <c r="DA230" s="50" t="n"/>
      <c r="DB230" s="50" t="n"/>
      <c r="DC230" s="50" t="n"/>
      <c r="DD230" s="50" t="n"/>
      <c r="DE230" s="50" t="n"/>
      <c r="DF230" s="50" t="n"/>
      <c r="DG230" s="50" t="n"/>
      <c r="DH230" s="50" t="n"/>
      <c r="DI230" s="50" t="n"/>
      <c r="DJ230" s="50" t="n"/>
      <c r="DK230" s="50" t="n"/>
      <c r="DL230" s="50" t="n"/>
      <c r="DM230" s="50" t="n"/>
      <c r="DN230" s="50" t="n"/>
      <c r="DO230" s="50" t="n"/>
      <c r="DP230" s="50" t="n"/>
      <c r="DQ230" s="50" t="n"/>
      <c r="DR230" s="50" t="n"/>
      <c r="DS230" s="50" t="n"/>
      <c r="DT230" s="50" t="n"/>
      <c r="DU230" s="50" t="n"/>
      <c r="DV230" s="50" t="n"/>
    </row>
    <row r="231">
      <c r="A231" s="47">
        <f>IF(Mitarbeiter!B231="","",Mitarbeiter!A231)</f>
        <v/>
      </c>
      <c r="B231" s="48">
        <f>IF(Mitarbeiter!B231="","",Mitarbeiter!B231)</f>
        <v/>
      </c>
      <c r="C231" s="49">
        <f>IF(Mitarbeiter!B231="","",Mitarbeiter!F231)</f>
        <v/>
      </c>
      <c r="D231" s="25">
        <f>IF(Mitarbeiter!B231="","",Berechnung!AD231)</f>
        <v/>
      </c>
      <c r="E231" s="25">
        <f>IF(Mitarbeiter!B231="","",SUM(G231:DV231))</f>
        <v/>
      </c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  <c r="Z231" s="50" t="n"/>
      <c r="AA231" s="50" t="n"/>
      <c r="AB231" s="50" t="n"/>
      <c r="AC231" s="50" t="n"/>
      <c r="AD231" s="50" t="n"/>
      <c r="AE231" s="50" t="n"/>
      <c r="AF231" s="50" t="n"/>
      <c r="AG231" s="50" t="n"/>
      <c r="AH231" s="50" t="n"/>
      <c r="AI231" s="50" t="n"/>
      <c r="AJ231" s="50" t="n"/>
      <c r="AK231" s="50" t="n"/>
      <c r="AL231" s="50" t="n"/>
      <c r="AM231" s="50" t="n"/>
      <c r="AN231" s="50" t="n"/>
      <c r="AO231" s="50" t="n"/>
      <c r="AP231" s="50" t="n"/>
      <c r="AQ231" s="50" t="n"/>
      <c r="AR231" s="50" t="n"/>
      <c r="AS231" s="50" t="n"/>
      <c r="AT231" s="50" t="n"/>
      <c r="AU231" s="50" t="n"/>
      <c r="AV231" s="50" t="n"/>
      <c r="AW231" s="50" t="n"/>
      <c r="AX231" s="50" t="n"/>
      <c r="AY231" s="50" t="n"/>
      <c r="AZ231" s="50" t="n"/>
      <c r="BA231" s="50" t="n"/>
      <c r="BB231" s="50" t="n"/>
      <c r="BC231" s="50" t="n"/>
      <c r="BD231" s="50" t="n"/>
      <c r="BE231" s="50" t="n"/>
      <c r="BF231" s="50" t="n"/>
      <c r="BG231" s="50" t="n"/>
      <c r="BH231" s="50" t="n"/>
      <c r="BI231" s="50" t="n"/>
      <c r="BJ231" s="50" t="n"/>
      <c r="BK231" s="50" t="n"/>
      <c r="BL231" s="50" t="n"/>
      <c r="BM231" s="50" t="n"/>
      <c r="BN231" s="50" t="n"/>
      <c r="BO231" s="50" t="n"/>
      <c r="BP231" s="50" t="n"/>
      <c r="BQ231" s="50" t="n"/>
      <c r="BR231" s="50" t="n"/>
      <c r="BS231" s="50" t="n"/>
      <c r="BT231" s="50" t="n"/>
      <c r="BU231" s="50" t="n"/>
      <c r="BV231" s="50" t="n"/>
      <c r="BW231" s="50" t="n"/>
      <c r="BX231" s="50" t="n"/>
      <c r="BY231" s="50" t="n"/>
      <c r="BZ231" s="50" t="n"/>
      <c r="CA231" s="50" t="n"/>
      <c r="CB231" s="50" t="n"/>
      <c r="CC231" s="50" t="n"/>
      <c r="CD231" s="50" t="n"/>
      <c r="CE231" s="50" t="n"/>
      <c r="CF231" s="50" t="n"/>
      <c r="CG231" s="50" t="n"/>
      <c r="CH231" s="50" t="n"/>
      <c r="CI231" s="50" t="n"/>
      <c r="CJ231" s="50" t="n"/>
      <c r="CK231" s="50" t="n"/>
      <c r="CL231" s="50" t="n"/>
      <c r="CM231" s="50" t="n"/>
      <c r="CN231" s="50" t="n"/>
      <c r="CO231" s="50" t="n"/>
      <c r="CP231" s="50" t="n"/>
      <c r="CQ231" s="50" t="n"/>
      <c r="CR231" s="50" t="n"/>
      <c r="CS231" s="50" t="n"/>
      <c r="CT231" s="50" t="n"/>
      <c r="CU231" s="50" t="n"/>
      <c r="CV231" s="50" t="n"/>
      <c r="CW231" s="50" t="n"/>
      <c r="CX231" s="50" t="n"/>
      <c r="CY231" s="50" t="n"/>
      <c r="CZ231" s="50" t="n"/>
      <c r="DA231" s="50" t="n"/>
      <c r="DB231" s="50" t="n"/>
      <c r="DC231" s="50" t="n"/>
      <c r="DD231" s="50" t="n"/>
      <c r="DE231" s="50" t="n"/>
      <c r="DF231" s="50" t="n"/>
      <c r="DG231" s="50" t="n"/>
      <c r="DH231" s="50" t="n"/>
      <c r="DI231" s="50" t="n"/>
      <c r="DJ231" s="50" t="n"/>
      <c r="DK231" s="50" t="n"/>
      <c r="DL231" s="50" t="n"/>
      <c r="DM231" s="50" t="n"/>
      <c r="DN231" s="50" t="n"/>
      <c r="DO231" s="50" t="n"/>
      <c r="DP231" s="50" t="n"/>
      <c r="DQ231" s="50" t="n"/>
      <c r="DR231" s="50" t="n"/>
      <c r="DS231" s="50" t="n"/>
      <c r="DT231" s="50" t="n"/>
      <c r="DU231" s="50" t="n"/>
      <c r="DV231" s="50" t="n"/>
    </row>
    <row r="232">
      <c r="A232" s="47">
        <f>IF(Mitarbeiter!B232="","",Mitarbeiter!A232)</f>
        <v/>
      </c>
      <c r="B232" s="48">
        <f>IF(Mitarbeiter!B232="","",Mitarbeiter!B232)</f>
        <v/>
      </c>
      <c r="C232" s="49">
        <f>IF(Mitarbeiter!B232="","",Mitarbeiter!F232)</f>
        <v/>
      </c>
      <c r="D232" s="25">
        <f>IF(Mitarbeiter!B232="","",Berechnung!AD232)</f>
        <v/>
      </c>
      <c r="E232" s="25">
        <f>IF(Mitarbeiter!B232="","",SUM(G232:DV232))</f>
        <v/>
      </c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  <c r="Z232" s="50" t="n"/>
      <c r="AA232" s="50" t="n"/>
      <c r="AB232" s="50" t="n"/>
      <c r="AC232" s="50" t="n"/>
      <c r="AD232" s="50" t="n"/>
      <c r="AE232" s="50" t="n"/>
      <c r="AF232" s="50" t="n"/>
      <c r="AG232" s="50" t="n"/>
      <c r="AH232" s="50" t="n"/>
      <c r="AI232" s="50" t="n"/>
      <c r="AJ232" s="50" t="n"/>
      <c r="AK232" s="50" t="n"/>
      <c r="AL232" s="50" t="n"/>
      <c r="AM232" s="50" t="n"/>
      <c r="AN232" s="50" t="n"/>
      <c r="AO232" s="50" t="n"/>
      <c r="AP232" s="50" t="n"/>
      <c r="AQ232" s="50" t="n"/>
      <c r="AR232" s="50" t="n"/>
      <c r="AS232" s="50" t="n"/>
      <c r="AT232" s="50" t="n"/>
      <c r="AU232" s="50" t="n"/>
      <c r="AV232" s="50" t="n"/>
      <c r="AW232" s="50" t="n"/>
      <c r="AX232" s="50" t="n"/>
      <c r="AY232" s="50" t="n"/>
      <c r="AZ232" s="50" t="n"/>
      <c r="BA232" s="50" t="n"/>
      <c r="BB232" s="50" t="n"/>
      <c r="BC232" s="50" t="n"/>
      <c r="BD232" s="50" t="n"/>
      <c r="BE232" s="50" t="n"/>
      <c r="BF232" s="50" t="n"/>
      <c r="BG232" s="50" t="n"/>
      <c r="BH232" s="50" t="n"/>
      <c r="BI232" s="50" t="n"/>
      <c r="BJ232" s="50" t="n"/>
      <c r="BK232" s="50" t="n"/>
      <c r="BL232" s="50" t="n"/>
      <c r="BM232" s="50" t="n"/>
      <c r="BN232" s="50" t="n"/>
      <c r="BO232" s="50" t="n"/>
      <c r="BP232" s="50" t="n"/>
      <c r="BQ232" s="50" t="n"/>
      <c r="BR232" s="50" t="n"/>
      <c r="BS232" s="50" t="n"/>
      <c r="BT232" s="50" t="n"/>
      <c r="BU232" s="50" t="n"/>
      <c r="BV232" s="50" t="n"/>
      <c r="BW232" s="50" t="n"/>
      <c r="BX232" s="50" t="n"/>
      <c r="BY232" s="50" t="n"/>
      <c r="BZ232" s="50" t="n"/>
      <c r="CA232" s="50" t="n"/>
      <c r="CB232" s="50" t="n"/>
      <c r="CC232" s="50" t="n"/>
      <c r="CD232" s="50" t="n"/>
      <c r="CE232" s="50" t="n"/>
      <c r="CF232" s="50" t="n"/>
      <c r="CG232" s="50" t="n"/>
      <c r="CH232" s="50" t="n"/>
      <c r="CI232" s="50" t="n"/>
      <c r="CJ232" s="50" t="n"/>
      <c r="CK232" s="50" t="n"/>
      <c r="CL232" s="50" t="n"/>
      <c r="CM232" s="50" t="n"/>
      <c r="CN232" s="50" t="n"/>
      <c r="CO232" s="50" t="n"/>
      <c r="CP232" s="50" t="n"/>
      <c r="CQ232" s="50" t="n"/>
      <c r="CR232" s="50" t="n"/>
      <c r="CS232" s="50" t="n"/>
      <c r="CT232" s="50" t="n"/>
      <c r="CU232" s="50" t="n"/>
      <c r="CV232" s="50" t="n"/>
      <c r="CW232" s="50" t="n"/>
      <c r="CX232" s="50" t="n"/>
      <c r="CY232" s="50" t="n"/>
      <c r="CZ232" s="50" t="n"/>
      <c r="DA232" s="50" t="n"/>
      <c r="DB232" s="50" t="n"/>
      <c r="DC232" s="50" t="n"/>
      <c r="DD232" s="50" t="n"/>
      <c r="DE232" s="50" t="n"/>
      <c r="DF232" s="50" t="n"/>
      <c r="DG232" s="50" t="n"/>
      <c r="DH232" s="50" t="n"/>
      <c r="DI232" s="50" t="n"/>
      <c r="DJ232" s="50" t="n"/>
      <c r="DK232" s="50" t="n"/>
      <c r="DL232" s="50" t="n"/>
      <c r="DM232" s="50" t="n"/>
      <c r="DN232" s="50" t="n"/>
      <c r="DO232" s="50" t="n"/>
      <c r="DP232" s="50" t="n"/>
      <c r="DQ232" s="50" t="n"/>
      <c r="DR232" s="50" t="n"/>
      <c r="DS232" s="50" t="n"/>
      <c r="DT232" s="50" t="n"/>
      <c r="DU232" s="50" t="n"/>
      <c r="DV232" s="50" t="n"/>
    </row>
    <row r="233">
      <c r="A233" s="47">
        <f>IF(Mitarbeiter!B233="","",Mitarbeiter!A233)</f>
        <v/>
      </c>
      <c r="B233" s="48">
        <f>IF(Mitarbeiter!B233="","",Mitarbeiter!B233)</f>
        <v/>
      </c>
      <c r="C233" s="49">
        <f>IF(Mitarbeiter!B233="","",Mitarbeiter!F233)</f>
        <v/>
      </c>
      <c r="D233" s="25">
        <f>IF(Mitarbeiter!B233="","",Berechnung!AD233)</f>
        <v/>
      </c>
      <c r="E233" s="25">
        <f>IF(Mitarbeiter!B233="","",SUM(G233:DV233))</f>
        <v/>
      </c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  <c r="Z233" s="50" t="n"/>
      <c r="AA233" s="50" t="n"/>
      <c r="AB233" s="50" t="n"/>
      <c r="AC233" s="50" t="n"/>
      <c r="AD233" s="50" t="n"/>
      <c r="AE233" s="50" t="n"/>
      <c r="AF233" s="50" t="n"/>
      <c r="AG233" s="50" t="n"/>
      <c r="AH233" s="50" t="n"/>
      <c r="AI233" s="50" t="n"/>
      <c r="AJ233" s="50" t="n"/>
      <c r="AK233" s="50" t="n"/>
      <c r="AL233" s="50" t="n"/>
      <c r="AM233" s="50" t="n"/>
      <c r="AN233" s="50" t="n"/>
      <c r="AO233" s="50" t="n"/>
      <c r="AP233" s="50" t="n"/>
      <c r="AQ233" s="50" t="n"/>
      <c r="AR233" s="50" t="n"/>
      <c r="AS233" s="50" t="n"/>
      <c r="AT233" s="50" t="n"/>
      <c r="AU233" s="50" t="n"/>
      <c r="AV233" s="50" t="n"/>
      <c r="AW233" s="50" t="n"/>
      <c r="AX233" s="50" t="n"/>
      <c r="AY233" s="50" t="n"/>
      <c r="AZ233" s="50" t="n"/>
      <c r="BA233" s="50" t="n"/>
      <c r="BB233" s="50" t="n"/>
      <c r="BC233" s="50" t="n"/>
      <c r="BD233" s="50" t="n"/>
      <c r="BE233" s="50" t="n"/>
      <c r="BF233" s="50" t="n"/>
      <c r="BG233" s="50" t="n"/>
      <c r="BH233" s="50" t="n"/>
      <c r="BI233" s="50" t="n"/>
      <c r="BJ233" s="50" t="n"/>
      <c r="BK233" s="50" t="n"/>
      <c r="BL233" s="50" t="n"/>
      <c r="BM233" s="50" t="n"/>
      <c r="BN233" s="50" t="n"/>
      <c r="BO233" s="50" t="n"/>
      <c r="BP233" s="50" t="n"/>
      <c r="BQ233" s="50" t="n"/>
      <c r="BR233" s="50" t="n"/>
      <c r="BS233" s="50" t="n"/>
      <c r="BT233" s="50" t="n"/>
      <c r="BU233" s="50" t="n"/>
      <c r="BV233" s="50" t="n"/>
      <c r="BW233" s="50" t="n"/>
      <c r="BX233" s="50" t="n"/>
      <c r="BY233" s="50" t="n"/>
      <c r="BZ233" s="50" t="n"/>
      <c r="CA233" s="50" t="n"/>
      <c r="CB233" s="50" t="n"/>
      <c r="CC233" s="50" t="n"/>
      <c r="CD233" s="50" t="n"/>
      <c r="CE233" s="50" t="n"/>
      <c r="CF233" s="50" t="n"/>
      <c r="CG233" s="50" t="n"/>
      <c r="CH233" s="50" t="n"/>
      <c r="CI233" s="50" t="n"/>
      <c r="CJ233" s="50" t="n"/>
      <c r="CK233" s="50" t="n"/>
      <c r="CL233" s="50" t="n"/>
      <c r="CM233" s="50" t="n"/>
      <c r="CN233" s="50" t="n"/>
      <c r="CO233" s="50" t="n"/>
      <c r="CP233" s="50" t="n"/>
      <c r="CQ233" s="50" t="n"/>
      <c r="CR233" s="50" t="n"/>
      <c r="CS233" s="50" t="n"/>
      <c r="CT233" s="50" t="n"/>
      <c r="CU233" s="50" t="n"/>
      <c r="CV233" s="50" t="n"/>
      <c r="CW233" s="50" t="n"/>
      <c r="CX233" s="50" t="n"/>
      <c r="CY233" s="50" t="n"/>
      <c r="CZ233" s="50" t="n"/>
      <c r="DA233" s="50" t="n"/>
      <c r="DB233" s="50" t="n"/>
      <c r="DC233" s="50" t="n"/>
      <c r="DD233" s="50" t="n"/>
      <c r="DE233" s="50" t="n"/>
      <c r="DF233" s="50" t="n"/>
      <c r="DG233" s="50" t="n"/>
      <c r="DH233" s="50" t="n"/>
      <c r="DI233" s="50" t="n"/>
      <c r="DJ233" s="50" t="n"/>
      <c r="DK233" s="50" t="n"/>
      <c r="DL233" s="50" t="n"/>
      <c r="DM233" s="50" t="n"/>
      <c r="DN233" s="50" t="n"/>
      <c r="DO233" s="50" t="n"/>
      <c r="DP233" s="50" t="n"/>
      <c r="DQ233" s="50" t="n"/>
      <c r="DR233" s="50" t="n"/>
      <c r="DS233" s="50" t="n"/>
      <c r="DT233" s="50" t="n"/>
      <c r="DU233" s="50" t="n"/>
      <c r="DV233" s="50" t="n"/>
    </row>
    <row r="234">
      <c r="A234" s="47">
        <f>IF(Mitarbeiter!B234="","",Mitarbeiter!A234)</f>
        <v/>
      </c>
      <c r="B234" s="48">
        <f>IF(Mitarbeiter!B234="","",Mitarbeiter!B234)</f>
        <v/>
      </c>
      <c r="C234" s="49">
        <f>IF(Mitarbeiter!B234="","",Mitarbeiter!F234)</f>
        <v/>
      </c>
      <c r="D234" s="25">
        <f>IF(Mitarbeiter!B234="","",Berechnung!AD234)</f>
        <v/>
      </c>
      <c r="E234" s="25">
        <f>IF(Mitarbeiter!B234="","",SUM(G234:DV234))</f>
        <v/>
      </c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  <c r="Z234" s="50" t="n"/>
      <c r="AA234" s="50" t="n"/>
      <c r="AB234" s="50" t="n"/>
      <c r="AC234" s="50" t="n"/>
      <c r="AD234" s="50" t="n"/>
      <c r="AE234" s="50" t="n"/>
      <c r="AF234" s="50" t="n"/>
      <c r="AG234" s="50" t="n"/>
      <c r="AH234" s="50" t="n"/>
      <c r="AI234" s="50" t="n"/>
      <c r="AJ234" s="50" t="n"/>
      <c r="AK234" s="50" t="n"/>
      <c r="AL234" s="50" t="n"/>
      <c r="AM234" s="50" t="n"/>
      <c r="AN234" s="50" t="n"/>
      <c r="AO234" s="50" t="n"/>
      <c r="AP234" s="50" t="n"/>
      <c r="AQ234" s="50" t="n"/>
      <c r="AR234" s="50" t="n"/>
      <c r="AS234" s="50" t="n"/>
      <c r="AT234" s="50" t="n"/>
      <c r="AU234" s="50" t="n"/>
      <c r="AV234" s="50" t="n"/>
      <c r="AW234" s="50" t="n"/>
      <c r="AX234" s="50" t="n"/>
      <c r="AY234" s="50" t="n"/>
      <c r="AZ234" s="50" t="n"/>
      <c r="BA234" s="50" t="n"/>
      <c r="BB234" s="50" t="n"/>
      <c r="BC234" s="50" t="n"/>
      <c r="BD234" s="50" t="n"/>
      <c r="BE234" s="50" t="n"/>
      <c r="BF234" s="50" t="n"/>
      <c r="BG234" s="50" t="n"/>
      <c r="BH234" s="50" t="n"/>
      <c r="BI234" s="50" t="n"/>
      <c r="BJ234" s="50" t="n"/>
      <c r="BK234" s="50" t="n"/>
      <c r="BL234" s="50" t="n"/>
      <c r="BM234" s="50" t="n"/>
      <c r="BN234" s="50" t="n"/>
      <c r="BO234" s="50" t="n"/>
      <c r="BP234" s="50" t="n"/>
      <c r="BQ234" s="50" t="n"/>
      <c r="BR234" s="50" t="n"/>
      <c r="BS234" s="50" t="n"/>
      <c r="BT234" s="50" t="n"/>
      <c r="BU234" s="50" t="n"/>
      <c r="BV234" s="50" t="n"/>
      <c r="BW234" s="50" t="n"/>
      <c r="BX234" s="50" t="n"/>
      <c r="BY234" s="50" t="n"/>
      <c r="BZ234" s="50" t="n"/>
      <c r="CA234" s="50" t="n"/>
      <c r="CB234" s="50" t="n"/>
      <c r="CC234" s="50" t="n"/>
      <c r="CD234" s="50" t="n"/>
      <c r="CE234" s="50" t="n"/>
      <c r="CF234" s="50" t="n"/>
      <c r="CG234" s="50" t="n"/>
      <c r="CH234" s="50" t="n"/>
      <c r="CI234" s="50" t="n"/>
      <c r="CJ234" s="50" t="n"/>
      <c r="CK234" s="50" t="n"/>
      <c r="CL234" s="50" t="n"/>
      <c r="CM234" s="50" t="n"/>
      <c r="CN234" s="50" t="n"/>
      <c r="CO234" s="50" t="n"/>
      <c r="CP234" s="50" t="n"/>
      <c r="CQ234" s="50" t="n"/>
      <c r="CR234" s="50" t="n"/>
      <c r="CS234" s="50" t="n"/>
      <c r="CT234" s="50" t="n"/>
      <c r="CU234" s="50" t="n"/>
      <c r="CV234" s="50" t="n"/>
      <c r="CW234" s="50" t="n"/>
      <c r="CX234" s="50" t="n"/>
      <c r="CY234" s="50" t="n"/>
      <c r="CZ234" s="50" t="n"/>
      <c r="DA234" s="50" t="n"/>
      <c r="DB234" s="50" t="n"/>
      <c r="DC234" s="50" t="n"/>
      <c r="DD234" s="50" t="n"/>
      <c r="DE234" s="50" t="n"/>
      <c r="DF234" s="50" t="n"/>
      <c r="DG234" s="50" t="n"/>
      <c r="DH234" s="50" t="n"/>
      <c r="DI234" s="50" t="n"/>
      <c r="DJ234" s="50" t="n"/>
      <c r="DK234" s="50" t="n"/>
      <c r="DL234" s="50" t="n"/>
      <c r="DM234" s="50" t="n"/>
      <c r="DN234" s="50" t="n"/>
      <c r="DO234" s="50" t="n"/>
      <c r="DP234" s="50" t="n"/>
      <c r="DQ234" s="50" t="n"/>
      <c r="DR234" s="50" t="n"/>
      <c r="DS234" s="50" t="n"/>
      <c r="DT234" s="50" t="n"/>
      <c r="DU234" s="50" t="n"/>
      <c r="DV234" s="50" t="n"/>
    </row>
    <row r="235">
      <c r="A235" s="47">
        <f>IF(Mitarbeiter!B235="","",Mitarbeiter!A235)</f>
        <v/>
      </c>
      <c r="B235" s="48">
        <f>IF(Mitarbeiter!B235="","",Mitarbeiter!B235)</f>
        <v/>
      </c>
      <c r="C235" s="49">
        <f>IF(Mitarbeiter!B235="","",Mitarbeiter!F235)</f>
        <v/>
      </c>
      <c r="D235" s="25">
        <f>IF(Mitarbeiter!B235="","",Berechnung!AD235)</f>
        <v/>
      </c>
      <c r="E235" s="25">
        <f>IF(Mitarbeiter!B235="","",SUM(G235:DV235))</f>
        <v/>
      </c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  <c r="Z235" s="50" t="n"/>
      <c r="AA235" s="50" t="n"/>
      <c r="AB235" s="50" t="n"/>
      <c r="AC235" s="50" t="n"/>
      <c r="AD235" s="50" t="n"/>
      <c r="AE235" s="50" t="n"/>
      <c r="AF235" s="50" t="n"/>
      <c r="AG235" s="50" t="n"/>
      <c r="AH235" s="50" t="n"/>
      <c r="AI235" s="50" t="n"/>
      <c r="AJ235" s="50" t="n"/>
      <c r="AK235" s="50" t="n"/>
      <c r="AL235" s="50" t="n"/>
      <c r="AM235" s="50" t="n"/>
      <c r="AN235" s="50" t="n"/>
      <c r="AO235" s="50" t="n"/>
      <c r="AP235" s="50" t="n"/>
      <c r="AQ235" s="50" t="n"/>
      <c r="AR235" s="50" t="n"/>
      <c r="AS235" s="50" t="n"/>
      <c r="AT235" s="50" t="n"/>
      <c r="AU235" s="50" t="n"/>
      <c r="AV235" s="50" t="n"/>
      <c r="AW235" s="50" t="n"/>
      <c r="AX235" s="50" t="n"/>
      <c r="AY235" s="50" t="n"/>
      <c r="AZ235" s="50" t="n"/>
      <c r="BA235" s="50" t="n"/>
      <c r="BB235" s="50" t="n"/>
      <c r="BC235" s="50" t="n"/>
      <c r="BD235" s="50" t="n"/>
      <c r="BE235" s="50" t="n"/>
      <c r="BF235" s="50" t="n"/>
      <c r="BG235" s="50" t="n"/>
      <c r="BH235" s="50" t="n"/>
      <c r="BI235" s="50" t="n"/>
      <c r="BJ235" s="50" t="n"/>
      <c r="BK235" s="50" t="n"/>
      <c r="BL235" s="50" t="n"/>
      <c r="BM235" s="50" t="n"/>
      <c r="BN235" s="50" t="n"/>
      <c r="BO235" s="50" t="n"/>
      <c r="BP235" s="50" t="n"/>
      <c r="BQ235" s="50" t="n"/>
      <c r="BR235" s="50" t="n"/>
      <c r="BS235" s="50" t="n"/>
      <c r="BT235" s="50" t="n"/>
      <c r="BU235" s="50" t="n"/>
      <c r="BV235" s="50" t="n"/>
      <c r="BW235" s="50" t="n"/>
      <c r="BX235" s="50" t="n"/>
      <c r="BY235" s="50" t="n"/>
      <c r="BZ235" s="50" t="n"/>
      <c r="CA235" s="50" t="n"/>
      <c r="CB235" s="50" t="n"/>
      <c r="CC235" s="50" t="n"/>
      <c r="CD235" s="50" t="n"/>
      <c r="CE235" s="50" t="n"/>
      <c r="CF235" s="50" t="n"/>
      <c r="CG235" s="50" t="n"/>
      <c r="CH235" s="50" t="n"/>
      <c r="CI235" s="50" t="n"/>
      <c r="CJ235" s="50" t="n"/>
      <c r="CK235" s="50" t="n"/>
      <c r="CL235" s="50" t="n"/>
      <c r="CM235" s="50" t="n"/>
      <c r="CN235" s="50" t="n"/>
      <c r="CO235" s="50" t="n"/>
      <c r="CP235" s="50" t="n"/>
      <c r="CQ235" s="50" t="n"/>
      <c r="CR235" s="50" t="n"/>
      <c r="CS235" s="50" t="n"/>
      <c r="CT235" s="50" t="n"/>
      <c r="CU235" s="50" t="n"/>
      <c r="CV235" s="50" t="n"/>
      <c r="CW235" s="50" t="n"/>
      <c r="CX235" s="50" t="n"/>
      <c r="CY235" s="50" t="n"/>
      <c r="CZ235" s="50" t="n"/>
      <c r="DA235" s="50" t="n"/>
      <c r="DB235" s="50" t="n"/>
      <c r="DC235" s="50" t="n"/>
      <c r="DD235" s="50" t="n"/>
      <c r="DE235" s="50" t="n"/>
      <c r="DF235" s="50" t="n"/>
      <c r="DG235" s="50" t="n"/>
      <c r="DH235" s="50" t="n"/>
      <c r="DI235" s="50" t="n"/>
      <c r="DJ235" s="50" t="n"/>
      <c r="DK235" s="50" t="n"/>
      <c r="DL235" s="50" t="n"/>
      <c r="DM235" s="50" t="n"/>
      <c r="DN235" s="50" t="n"/>
      <c r="DO235" s="50" t="n"/>
      <c r="DP235" s="50" t="n"/>
      <c r="DQ235" s="50" t="n"/>
      <c r="DR235" s="50" t="n"/>
      <c r="DS235" s="50" t="n"/>
      <c r="DT235" s="50" t="n"/>
      <c r="DU235" s="50" t="n"/>
      <c r="DV235" s="50" t="n"/>
    </row>
    <row r="236">
      <c r="A236" s="47">
        <f>IF(Mitarbeiter!B236="","",Mitarbeiter!A236)</f>
        <v/>
      </c>
      <c r="B236" s="48">
        <f>IF(Mitarbeiter!B236="","",Mitarbeiter!B236)</f>
        <v/>
      </c>
      <c r="C236" s="49">
        <f>IF(Mitarbeiter!B236="","",Mitarbeiter!F236)</f>
        <v/>
      </c>
      <c r="D236" s="25">
        <f>IF(Mitarbeiter!B236="","",Berechnung!AD236)</f>
        <v/>
      </c>
      <c r="E236" s="25">
        <f>IF(Mitarbeiter!B236="","",SUM(G236:DV236))</f>
        <v/>
      </c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  <c r="Z236" s="50" t="n"/>
      <c r="AA236" s="50" t="n"/>
      <c r="AB236" s="50" t="n"/>
      <c r="AC236" s="50" t="n"/>
      <c r="AD236" s="50" t="n"/>
      <c r="AE236" s="50" t="n"/>
      <c r="AF236" s="50" t="n"/>
      <c r="AG236" s="50" t="n"/>
      <c r="AH236" s="50" t="n"/>
      <c r="AI236" s="50" t="n"/>
      <c r="AJ236" s="50" t="n"/>
      <c r="AK236" s="50" t="n"/>
      <c r="AL236" s="50" t="n"/>
      <c r="AM236" s="50" t="n"/>
      <c r="AN236" s="50" t="n"/>
      <c r="AO236" s="50" t="n"/>
      <c r="AP236" s="50" t="n"/>
      <c r="AQ236" s="50" t="n"/>
      <c r="AR236" s="50" t="n"/>
      <c r="AS236" s="50" t="n"/>
      <c r="AT236" s="50" t="n"/>
      <c r="AU236" s="50" t="n"/>
      <c r="AV236" s="50" t="n"/>
      <c r="AW236" s="50" t="n"/>
      <c r="AX236" s="50" t="n"/>
      <c r="AY236" s="50" t="n"/>
      <c r="AZ236" s="50" t="n"/>
      <c r="BA236" s="50" t="n"/>
      <c r="BB236" s="50" t="n"/>
      <c r="BC236" s="50" t="n"/>
      <c r="BD236" s="50" t="n"/>
      <c r="BE236" s="50" t="n"/>
      <c r="BF236" s="50" t="n"/>
      <c r="BG236" s="50" t="n"/>
      <c r="BH236" s="50" t="n"/>
      <c r="BI236" s="50" t="n"/>
      <c r="BJ236" s="50" t="n"/>
      <c r="BK236" s="50" t="n"/>
      <c r="BL236" s="50" t="n"/>
      <c r="BM236" s="50" t="n"/>
      <c r="BN236" s="50" t="n"/>
      <c r="BO236" s="50" t="n"/>
      <c r="BP236" s="50" t="n"/>
      <c r="BQ236" s="50" t="n"/>
      <c r="BR236" s="50" t="n"/>
      <c r="BS236" s="50" t="n"/>
      <c r="BT236" s="50" t="n"/>
      <c r="BU236" s="50" t="n"/>
      <c r="BV236" s="50" t="n"/>
      <c r="BW236" s="50" t="n"/>
      <c r="BX236" s="50" t="n"/>
      <c r="BY236" s="50" t="n"/>
      <c r="BZ236" s="50" t="n"/>
      <c r="CA236" s="50" t="n"/>
      <c r="CB236" s="50" t="n"/>
      <c r="CC236" s="50" t="n"/>
      <c r="CD236" s="50" t="n"/>
      <c r="CE236" s="50" t="n"/>
      <c r="CF236" s="50" t="n"/>
      <c r="CG236" s="50" t="n"/>
      <c r="CH236" s="50" t="n"/>
      <c r="CI236" s="50" t="n"/>
      <c r="CJ236" s="50" t="n"/>
      <c r="CK236" s="50" t="n"/>
      <c r="CL236" s="50" t="n"/>
      <c r="CM236" s="50" t="n"/>
      <c r="CN236" s="50" t="n"/>
      <c r="CO236" s="50" t="n"/>
      <c r="CP236" s="50" t="n"/>
      <c r="CQ236" s="50" t="n"/>
      <c r="CR236" s="50" t="n"/>
      <c r="CS236" s="50" t="n"/>
      <c r="CT236" s="50" t="n"/>
      <c r="CU236" s="50" t="n"/>
      <c r="CV236" s="50" t="n"/>
      <c r="CW236" s="50" t="n"/>
      <c r="CX236" s="50" t="n"/>
      <c r="CY236" s="50" t="n"/>
      <c r="CZ236" s="50" t="n"/>
      <c r="DA236" s="50" t="n"/>
      <c r="DB236" s="50" t="n"/>
      <c r="DC236" s="50" t="n"/>
      <c r="DD236" s="50" t="n"/>
      <c r="DE236" s="50" t="n"/>
      <c r="DF236" s="50" t="n"/>
      <c r="DG236" s="50" t="n"/>
      <c r="DH236" s="50" t="n"/>
      <c r="DI236" s="50" t="n"/>
      <c r="DJ236" s="50" t="n"/>
      <c r="DK236" s="50" t="n"/>
      <c r="DL236" s="50" t="n"/>
      <c r="DM236" s="50" t="n"/>
      <c r="DN236" s="50" t="n"/>
      <c r="DO236" s="50" t="n"/>
      <c r="DP236" s="50" t="n"/>
      <c r="DQ236" s="50" t="n"/>
      <c r="DR236" s="50" t="n"/>
      <c r="DS236" s="50" t="n"/>
      <c r="DT236" s="50" t="n"/>
      <c r="DU236" s="50" t="n"/>
      <c r="DV236" s="50" t="n"/>
    </row>
    <row r="237">
      <c r="A237" s="47">
        <f>IF(Mitarbeiter!B237="","",Mitarbeiter!A237)</f>
        <v/>
      </c>
      <c r="B237" s="48">
        <f>IF(Mitarbeiter!B237="","",Mitarbeiter!B237)</f>
        <v/>
      </c>
      <c r="C237" s="49">
        <f>IF(Mitarbeiter!B237="","",Mitarbeiter!F237)</f>
        <v/>
      </c>
      <c r="D237" s="25">
        <f>IF(Mitarbeiter!B237="","",Berechnung!AD237)</f>
        <v/>
      </c>
      <c r="E237" s="25">
        <f>IF(Mitarbeiter!B237="","",SUM(G237:DV237))</f>
        <v/>
      </c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  <c r="Z237" s="50" t="n"/>
      <c r="AA237" s="50" t="n"/>
      <c r="AB237" s="50" t="n"/>
      <c r="AC237" s="50" t="n"/>
      <c r="AD237" s="50" t="n"/>
      <c r="AE237" s="50" t="n"/>
      <c r="AF237" s="50" t="n"/>
      <c r="AG237" s="50" t="n"/>
      <c r="AH237" s="50" t="n"/>
      <c r="AI237" s="50" t="n"/>
      <c r="AJ237" s="50" t="n"/>
      <c r="AK237" s="50" t="n"/>
      <c r="AL237" s="50" t="n"/>
      <c r="AM237" s="50" t="n"/>
      <c r="AN237" s="50" t="n"/>
      <c r="AO237" s="50" t="n"/>
      <c r="AP237" s="50" t="n"/>
      <c r="AQ237" s="50" t="n"/>
      <c r="AR237" s="50" t="n"/>
      <c r="AS237" s="50" t="n"/>
      <c r="AT237" s="50" t="n"/>
      <c r="AU237" s="50" t="n"/>
      <c r="AV237" s="50" t="n"/>
      <c r="AW237" s="50" t="n"/>
      <c r="AX237" s="50" t="n"/>
      <c r="AY237" s="50" t="n"/>
      <c r="AZ237" s="50" t="n"/>
      <c r="BA237" s="50" t="n"/>
      <c r="BB237" s="50" t="n"/>
      <c r="BC237" s="50" t="n"/>
      <c r="BD237" s="50" t="n"/>
      <c r="BE237" s="50" t="n"/>
      <c r="BF237" s="50" t="n"/>
      <c r="BG237" s="50" t="n"/>
      <c r="BH237" s="50" t="n"/>
      <c r="BI237" s="50" t="n"/>
      <c r="BJ237" s="50" t="n"/>
      <c r="BK237" s="50" t="n"/>
      <c r="BL237" s="50" t="n"/>
      <c r="BM237" s="50" t="n"/>
      <c r="BN237" s="50" t="n"/>
      <c r="BO237" s="50" t="n"/>
      <c r="BP237" s="50" t="n"/>
      <c r="BQ237" s="50" t="n"/>
      <c r="BR237" s="50" t="n"/>
      <c r="BS237" s="50" t="n"/>
      <c r="BT237" s="50" t="n"/>
      <c r="BU237" s="50" t="n"/>
      <c r="BV237" s="50" t="n"/>
      <c r="BW237" s="50" t="n"/>
      <c r="BX237" s="50" t="n"/>
      <c r="BY237" s="50" t="n"/>
      <c r="BZ237" s="50" t="n"/>
      <c r="CA237" s="50" t="n"/>
      <c r="CB237" s="50" t="n"/>
      <c r="CC237" s="50" t="n"/>
      <c r="CD237" s="50" t="n"/>
      <c r="CE237" s="50" t="n"/>
      <c r="CF237" s="50" t="n"/>
      <c r="CG237" s="50" t="n"/>
      <c r="CH237" s="50" t="n"/>
      <c r="CI237" s="50" t="n"/>
      <c r="CJ237" s="50" t="n"/>
      <c r="CK237" s="50" t="n"/>
      <c r="CL237" s="50" t="n"/>
      <c r="CM237" s="50" t="n"/>
      <c r="CN237" s="50" t="n"/>
      <c r="CO237" s="50" t="n"/>
      <c r="CP237" s="50" t="n"/>
      <c r="CQ237" s="50" t="n"/>
      <c r="CR237" s="50" t="n"/>
      <c r="CS237" s="50" t="n"/>
      <c r="CT237" s="50" t="n"/>
      <c r="CU237" s="50" t="n"/>
      <c r="CV237" s="50" t="n"/>
      <c r="CW237" s="50" t="n"/>
      <c r="CX237" s="50" t="n"/>
      <c r="CY237" s="50" t="n"/>
      <c r="CZ237" s="50" t="n"/>
      <c r="DA237" s="50" t="n"/>
      <c r="DB237" s="50" t="n"/>
      <c r="DC237" s="50" t="n"/>
      <c r="DD237" s="50" t="n"/>
      <c r="DE237" s="50" t="n"/>
      <c r="DF237" s="50" t="n"/>
      <c r="DG237" s="50" t="n"/>
      <c r="DH237" s="50" t="n"/>
      <c r="DI237" s="50" t="n"/>
      <c r="DJ237" s="50" t="n"/>
      <c r="DK237" s="50" t="n"/>
      <c r="DL237" s="50" t="n"/>
      <c r="DM237" s="50" t="n"/>
      <c r="DN237" s="50" t="n"/>
      <c r="DO237" s="50" t="n"/>
      <c r="DP237" s="50" t="n"/>
      <c r="DQ237" s="50" t="n"/>
      <c r="DR237" s="50" t="n"/>
      <c r="DS237" s="50" t="n"/>
      <c r="DT237" s="50" t="n"/>
      <c r="DU237" s="50" t="n"/>
      <c r="DV237" s="50" t="n"/>
    </row>
    <row r="238">
      <c r="A238" s="47">
        <f>IF(Mitarbeiter!B238="","",Mitarbeiter!A238)</f>
        <v/>
      </c>
      <c r="B238" s="48">
        <f>IF(Mitarbeiter!B238="","",Mitarbeiter!B238)</f>
        <v/>
      </c>
      <c r="C238" s="49">
        <f>IF(Mitarbeiter!B238="","",Mitarbeiter!F238)</f>
        <v/>
      </c>
      <c r="D238" s="25">
        <f>IF(Mitarbeiter!B238="","",Berechnung!AD238)</f>
        <v/>
      </c>
      <c r="E238" s="25">
        <f>IF(Mitarbeiter!B238="","",SUM(G238:DV238))</f>
        <v/>
      </c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  <c r="AA238" s="50" t="n"/>
      <c r="AB238" s="50" t="n"/>
      <c r="AC238" s="50" t="n"/>
      <c r="AD238" s="50" t="n"/>
      <c r="AE238" s="50" t="n"/>
      <c r="AF238" s="50" t="n"/>
      <c r="AG238" s="50" t="n"/>
      <c r="AH238" s="50" t="n"/>
      <c r="AI238" s="50" t="n"/>
      <c r="AJ238" s="50" t="n"/>
      <c r="AK238" s="50" t="n"/>
      <c r="AL238" s="50" t="n"/>
      <c r="AM238" s="50" t="n"/>
      <c r="AN238" s="50" t="n"/>
      <c r="AO238" s="50" t="n"/>
      <c r="AP238" s="50" t="n"/>
      <c r="AQ238" s="50" t="n"/>
      <c r="AR238" s="50" t="n"/>
      <c r="AS238" s="50" t="n"/>
      <c r="AT238" s="50" t="n"/>
      <c r="AU238" s="50" t="n"/>
      <c r="AV238" s="50" t="n"/>
      <c r="AW238" s="50" t="n"/>
      <c r="AX238" s="50" t="n"/>
      <c r="AY238" s="50" t="n"/>
      <c r="AZ238" s="50" t="n"/>
      <c r="BA238" s="50" t="n"/>
      <c r="BB238" s="50" t="n"/>
      <c r="BC238" s="50" t="n"/>
      <c r="BD238" s="50" t="n"/>
      <c r="BE238" s="50" t="n"/>
      <c r="BF238" s="50" t="n"/>
      <c r="BG238" s="50" t="n"/>
      <c r="BH238" s="50" t="n"/>
      <c r="BI238" s="50" t="n"/>
      <c r="BJ238" s="50" t="n"/>
      <c r="BK238" s="50" t="n"/>
      <c r="BL238" s="50" t="n"/>
      <c r="BM238" s="50" t="n"/>
      <c r="BN238" s="50" t="n"/>
      <c r="BO238" s="50" t="n"/>
      <c r="BP238" s="50" t="n"/>
      <c r="BQ238" s="50" t="n"/>
      <c r="BR238" s="50" t="n"/>
      <c r="BS238" s="50" t="n"/>
      <c r="BT238" s="50" t="n"/>
      <c r="BU238" s="50" t="n"/>
      <c r="BV238" s="50" t="n"/>
      <c r="BW238" s="50" t="n"/>
      <c r="BX238" s="50" t="n"/>
      <c r="BY238" s="50" t="n"/>
      <c r="BZ238" s="50" t="n"/>
      <c r="CA238" s="50" t="n"/>
      <c r="CB238" s="50" t="n"/>
      <c r="CC238" s="50" t="n"/>
      <c r="CD238" s="50" t="n"/>
      <c r="CE238" s="50" t="n"/>
      <c r="CF238" s="50" t="n"/>
      <c r="CG238" s="50" t="n"/>
      <c r="CH238" s="50" t="n"/>
      <c r="CI238" s="50" t="n"/>
      <c r="CJ238" s="50" t="n"/>
      <c r="CK238" s="50" t="n"/>
      <c r="CL238" s="50" t="n"/>
      <c r="CM238" s="50" t="n"/>
      <c r="CN238" s="50" t="n"/>
      <c r="CO238" s="50" t="n"/>
      <c r="CP238" s="50" t="n"/>
      <c r="CQ238" s="50" t="n"/>
      <c r="CR238" s="50" t="n"/>
      <c r="CS238" s="50" t="n"/>
      <c r="CT238" s="50" t="n"/>
      <c r="CU238" s="50" t="n"/>
      <c r="CV238" s="50" t="n"/>
      <c r="CW238" s="50" t="n"/>
      <c r="CX238" s="50" t="n"/>
      <c r="CY238" s="50" t="n"/>
      <c r="CZ238" s="50" t="n"/>
      <c r="DA238" s="50" t="n"/>
      <c r="DB238" s="50" t="n"/>
      <c r="DC238" s="50" t="n"/>
      <c r="DD238" s="50" t="n"/>
      <c r="DE238" s="50" t="n"/>
      <c r="DF238" s="50" t="n"/>
      <c r="DG238" s="50" t="n"/>
      <c r="DH238" s="50" t="n"/>
      <c r="DI238" s="50" t="n"/>
      <c r="DJ238" s="50" t="n"/>
      <c r="DK238" s="50" t="n"/>
      <c r="DL238" s="50" t="n"/>
      <c r="DM238" s="50" t="n"/>
      <c r="DN238" s="50" t="n"/>
      <c r="DO238" s="50" t="n"/>
      <c r="DP238" s="50" t="n"/>
      <c r="DQ238" s="50" t="n"/>
      <c r="DR238" s="50" t="n"/>
      <c r="DS238" s="50" t="n"/>
      <c r="DT238" s="50" t="n"/>
      <c r="DU238" s="50" t="n"/>
      <c r="DV238" s="50" t="n"/>
    </row>
    <row r="239">
      <c r="A239" s="47">
        <f>IF(Mitarbeiter!B239="","",Mitarbeiter!A239)</f>
        <v/>
      </c>
      <c r="B239" s="48">
        <f>IF(Mitarbeiter!B239="","",Mitarbeiter!B239)</f>
        <v/>
      </c>
      <c r="C239" s="49">
        <f>IF(Mitarbeiter!B239="","",Mitarbeiter!F239)</f>
        <v/>
      </c>
      <c r="D239" s="25">
        <f>IF(Mitarbeiter!B239="","",Berechnung!AD239)</f>
        <v/>
      </c>
      <c r="E239" s="25">
        <f>IF(Mitarbeiter!B239="","",SUM(G239:DV239))</f>
        <v/>
      </c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  <c r="AA239" s="50" t="n"/>
      <c r="AB239" s="50" t="n"/>
      <c r="AC239" s="50" t="n"/>
      <c r="AD239" s="50" t="n"/>
      <c r="AE239" s="50" t="n"/>
      <c r="AF239" s="50" t="n"/>
      <c r="AG239" s="50" t="n"/>
      <c r="AH239" s="50" t="n"/>
      <c r="AI239" s="50" t="n"/>
      <c r="AJ239" s="50" t="n"/>
      <c r="AK239" s="50" t="n"/>
      <c r="AL239" s="50" t="n"/>
      <c r="AM239" s="50" t="n"/>
      <c r="AN239" s="50" t="n"/>
      <c r="AO239" s="50" t="n"/>
      <c r="AP239" s="50" t="n"/>
      <c r="AQ239" s="50" t="n"/>
      <c r="AR239" s="50" t="n"/>
      <c r="AS239" s="50" t="n"/>
      <c r="AT239" s="50" t="n"/>
      <c r="AU239" s="50" t="n"/>
      <c r="AV239" s="50" t="n"/>
      <c r="AW239" s="50" t="n"/>
      <c r="AX239" s="50" t="n"/>
      <c r="AY239" s="50" t="n"/>
      <c r="AZ239" s="50" t="n"/>
      <c r="BA239" s="50" t="n"/>
      <c r="BB239" s="50" t="n"/>
      <c r="BC239" s="50" t="n"/>
      <c r="BD239" s="50" t="n"/>
      <c r="BE239" s="50" t="n"/>
      <c r="BF239" s="50" t="n"/>
      <c r="BG239" s="50" t="n"/>
      <c r="BH239" s="50" t="n"/>
      <c r="BI239" s="50" t="n"/>
      <c r="BJ239" s="50" t="n"/>
      <c r="BK239" s="50" t="n"/>
      <c r="BL239" s="50" t="n"/>
      <c r="BM239" s="50" t="n"/>
      <c r="BN239" s="50" t="n"/>
      <c r="BO239" s="50" t="n"/>
      <c r="BP239" s="50" t="n"/>
      <c r="BQ239" s="50" t="n"/>
      <c r="BR239" s="50" t="n"/>
      <c r="BS239" s="50" t="n"/>
      <c r="BT239" s="50" t="n"/>
      <c r="BU239" s="50" t="n"/>
      <c r="BV239" s="50" t="n"/>
      <c r="BW239" s="50" t="n"/>
      <c r="BX239" s="50" t="n"/>
      <c r="BY239" s="50" t="n"/>
      <c r="BZ239" s="50" t="n"/>
      <c r="CA239" s="50" t="n"/>
      <c r="CB239" s="50" t="n"/>
      <c r="CC239" s="50" t="n"/>
      <c r="CD239" s="50" t="n"/>
      <c r="CE239" s="50" t="n"/>
      <c r="CF239" s="50" t="n"/>
      <c r="CG239" s="50" t="n"/>
      <c r="CH239" s="50" t="n"/>
      <c r="CI239" s="50" t="n"/>
      <c r="CJ239" s="50" t="n"/>
      <c r="CK239" s="50" t="n"/>
      <c r="CL239" s="50" t="n"/>
      <c r="CM239" s="50" t="n"/>
      <c r="CN239" s="50" t="n"/>
      <c r="CO239" s="50" t="n"/>
      <c r="CP239" s="50" t="n"/>
      <c r="CQ239" s="50" t="n"/>
      <c r="CR239" s="50" t="n"/>
      <c r="CS239" s="50" t="n"/>
      <c r="CT239" s="50" t="n"/>
      <c r="CU239" s="50" t="n"/>
      <c r="CV239" s="50" t="n"/>
      <c r="CW239" s="50" t="n"/>
      <c r="CX239" s="50" t="n"/>
      <c r="CY239" s="50" t="n"/>
      <c r="CZ239" s="50" t="n"/>
      <c r="DA239" s="50" t="n"/>
      <c r="DB239" s="50" t="n"/>
      <c r="DC239" s="50" t="n"/>
      <c r="DD239" s="50" t="n"/>
      <c r="DE239" s="50" t="n"/>
      <c r="DF239" s="50" t="n"/>
      <c r="DG239" s="50" t="n"/>
      <c r="DH239" s="50" t="n"/>
      <c r="DI239" s="50" t="n"/>
      <c r="DJ239" s="50" t="n"/>
      <c r="DK239" s="50" t="n"/>
      <c r="DL239" s="50" t="n"/>
      <c r="DM239" s="50" t="n"/>
      <c r="DN239" s="50" t="n"/>
      <c r="DO239" s="50" t="n"/>
      <c r="DP239" s="50" t="n"/>
      <c r="DQ239" s="50" t="n"/>
      <c r="DR239" s="50" t="n"/>
      <c r="DS239" s="50" t="n"/>
      <c r="DT239" s="50" t="n"/>
      <c r="DU239" s="50" t="n"/>
      <c r="DV239" s="50" t="n"/>
    </row>
    <row r="240">
      <c r="A240" s="47">
        <f>IF(Mitarbeiter!B240="","",Mitarbeiter!A240)</f>
        <v/>
      </c>
      <c r="B240" s="48">
        <f>IF(Mitarbeiter!B240="","",Mitarbeiter!B240)</f>
        <v/>
      </c>
      <c r="C240" s="49">
        <f>IF(Mitarbeiter!B240="","",Mitarbeiter!F240)</f>
        <v/>
      </c>
      <c r="D240" s="25">
        <f>IF(Mitarbeiter!B240="","",Berechnung!AD240)</f>
        <v/>
      </c>
      <c r="E240" s="25">
        <f>IF(Mitarbeiter!B240="","",SUM(G240:DV240))</f>
        <v/>
      </c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  <c r="AA240" s="50" t="n"/>
      <c r="AB240" s="50" t="n"/>
      <c r="AC240" s="50" t="n"/>
      <c r="AD240" s="50" t="n"/>
      <c r="AE240" s="50" t="n"/>
      <c r="AF240" s="50" t="n"/>
      <c r="AG240" s="50" t="n"/>
      <c r="AH240" s="50" t="n"/>
      <c r="AI240" s="50" t="n"/>
      <c r="AJ240" s="50" t="n"/>
      <c r="AK240" s="50" t="n"/>
      <c r="AL240" s="50" t="n"/>
      <c r="AM240" s="50" t="n"/>
      <c r="AN240" s="50" t="n"/>
      <c r="AO240" s="50" t="n"/>
      <c r="AP240" s="50" t="n"/>
      <c r="AQ240" s="50" t="n"/>
      <c r="AR240" s="50" t="n"/>
      <c r="AS240" s="50" t="n"/>
      <c r="AT240" s="50" t="n"/>
      <c r="AU240" s="50" t="n"/>
      <c r="AV240" s="50" t="n"/>
      <c r="AW240" s="50" t="n"/>
      <c r="AX240" s="50" t="n"/>
      <c r="AY240" s="50" t="n"/>
      <c r="AZ240" s="50" t="n"/>
      <c r="BA240" s="50" t="n"/>
      <c r="BB240" s="50" t="n"/>
      <c r="BC240" s="50" t="n"/>
      <c r="BD240" s="50" t="n"/>
      <c r="BE240" s="50" t="n"/>
      <c r="BF240" s="50" t="n"/>
      <c r="BG240" s="50" t="n"/>
      <c r="BH240" s="50" t="n"/>
      <c r="BI240" s="50" t="n"/>
      <c r="BJ240" s="50" t="n"/>
      <c r="BK240" s="50" t="n"/>
      <c r="BL240" s="50" t="n"/>
      <c r="BM240" s="50" t="n"/>
      <c r="BN240" s="50" t="n"/>
      <c r="BO240" s="50" t="n"/>
      <c r="BP240" s="50" t="n"/>
      <c r="BQ240" s="50" t="n"/>
      <c r="BR240" s="50" t="n"/>
      <c r="BS240" s="50" t="n"/>
      <c r="BT240" s="50" t="n"/>
      <c r="BU240" s="50" t="n"/>
      <c r="BV240" s="50" t="n"/>
      <c r="BW240" s="50" t="n"/>
      <c r="BX240" s="50" t="n"/>
      <c r="BY240" s="50" t="n"/>
      <c r="BZ240" s="50" t="n"/>
      <c r="CA240" s="50" t="n"/>
      <c r="CB240" s="50" t="n"/>
      <c r="CC240" s="50" t="n"/>
      <c r="CD240" s="50" t="n"/>
      <c r="CE240" s="50" t="n"/>
      <c r="CF240" s="50" t="n"/>
      <c r="CG240" s="50" t="n"/>
      <c r="CH240" s="50" t="n"/>
      <c r="CI240" s="50" t="n"/>
      <c r="CJ240" s="50" t="n"/>
      <c r="CK240" s="50" t="n"/>
      <c r="CL240" s="50" t="n"/>
      <c r="CM240" s="50" t="n"/>
      <c r="CN240" s="50" t="n"/>
      <c r="CO240" s="50" t="n"/>
      <c r="CP240" s="50" t="n"/>
      <c r="CQ240" s="50" t="n"/>
      <c r="CR240" s="50" t="n"/>
      <c r="CS240" s="50" t="n"/>
      <c r="CT240" s="50" t="n"/>
      <c r="CU240" s="50" t="n"/>
      <c r="CV240" s="50" t="n"/>
      <c r="CW240" s="50" t="n"/>
      <c r="CX240" s="50" t="n"/>
      <c r="CY240" s="50" t="n"/>
      <c r="CZ240" s="50" t="n"/>
      <c r="DA240" s="50" t="n"/>
      <c r="DB240" s="50" t="n"/>
      <c r="DC240" s="50" t="n"/>
      <c r="DD240" s="50" t="n"/>
      <c r="DE240" s="50" t="n"/>
      <c r="DF240" s="50" t="n"/>
      <c r="DG240" s="50" t="n"/>
      <c r="DH240" s="50" t="n"/>
      <c r="DI240" s="50" t="n"/>
      <c r="DJ240" s="50" t="n"/>
      <c r="DK240" s="50" t="n"/>
      <c r="DL240" s="50" t="n"/>
      <c r="DM240" s="50" t="n"/>
      <c r="DN240" s="50" t="n"/>
      <c r="DO240" s="50" t="n"/>
      <c r="DP240" s="50" t="n"/>
      <c r="DQ240" s="50" t="n"/>
      <c r="DR240" s="50" t="n"/>
      <c r="DS240" s="50" t="n"/>
      <c r="DT240" s="50" t="n"/>
      <c r="DU240" s="50" t="n"/>
      <c r="DV240" s="50" t="n"/>
    </row>
    <row r="241">
      <c r="A241" s="47">
        <f>IF(Mitarbeiter!B241="","",Mitarbeiter!A241)</f>
        <v/>
      </c>
      <c r="B241" s="48">
        <f>IF(Mitarbeiter!B241="","",Mitarbeiter!B241)</f>
        <v/>
      </c>
      <c r="C241" s="49">
        <f>IF(Mitarbeiter!B241="","",Mitarbeiter!F241)</f>
        <v/>
      </c>
      <c r="D241" s="25">
        <f>IF(Mitarbeiter!B241="","",Berechnung!AD241)</f>
        <v/>
      </c>
      <c r="E241" s="25">
        <f>IF(Mitarbeiter!B241="","",SUM(G241:DV241))</f>
        <v/>
      </c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  <c r="AA241" s="50" t="n"/>
      <c r="AB241" s="50" t="n"/>
      <c r="AC241" s="50" t="n"/>
      <c r="AD241" s="50" t="n"/>
      <c r="AE241" s="50" t="n"/>
      <c r="AF241" s="50" t="n"/>
      <c r="AG241" s="50" t="n"/>
      <c r="AH241" s="50" t="n"/>
      <c r="AI241" s="50" t="n"/>
      <c r="AJ241" s="50" t="n"/>
      <c r="AK241" s="50" t="n"/>
      <c r="AL241" s="50" t="n"/>
      <c r="AM241" s="50" t="n"/>
      <c r="AN241" s="50" t="n"/>
      <c r="AO241" s="50" t="n"/>
      <c r="AP241" s="50" t="n"/>
      <c r="AQ241" s="50" t="n"/>
      <c r="AR241" s="50" t="n"/>
      <c r="AS241" s="50" t="n"/>
      <c r="AT241" s="50" t="n"/>
      <c r="AU241" s="50" t="n"/>
      <c r="AV241" s="50" t="n"/>
      <c r="AW241" s="50" t="n"/>
      <c r="AX241" s="50" t="n"/>
      <c r="AY241" s="50" t="n"/>
      <c r="AZ241" s="50" t="n"/>
      <c r="BA241" s="50" t="n"/>
      <c r="BB241" s="50" t="n"/>
      <c r="BC241" s="50" t="n"/>
      <c r="BD241" s="50" t="n"/>
      <c r="BE241" s="50" t="n"/>
      <c r="BF241" s="50" t="n"/>
      <c r="BG241" s="50" t="n"/>
      <c r="BH241" s="50" t="n"/>
      <c r="BI241" s="50" t="n"/>
      <c r="BJ241" s="50" t="n"/>
      <c r="BK241" s="50" t="n"/>
      <c r="BL241" s="50" t="n"/>
      <c r="BM241" s="50" t="n"/>
      <c r="BN241" s="50" t="n"/>
      <c r="BO241" s="50" t="n"/>
      <c r="BP241" s="50" t="n"/>
      <c r="BQ241" s="50" t="n"/>
      <c r="BR241" s="50" t="n"/>
      <c r="BS241" s="50" t="n"/>
      <c r="BT241" s="50" t="n"/>
      <c r="BU241" s="50" t="n"/>
      <c r="BV241" s="50" t="n"/>
      <c r="BW241" s="50" t="n"/>
      <c r="BX241" s="50" t="n"/>
      <c r="BY241" s="50" t="n"/>
      <c r="BZ241" s="50" t="n"/>
      <c r="CA241" s="50" t="n"/>
      <c r="CB241" s="50" t="n"/>
      <c r="CC241" s="50" t="n"/>
      <c r="CD241" s="50" t="n"/>
      <c r="CE241" s="50" t="n"/>
      <c r="CF241" s="50" t="n"/>
      <c r="CG241" s="50" t="n"/>
      <c r="CH241" s="50" t="n"/>
      <c r="CI241" s="50" t="n"/>
      <c r="CJ241" s="50" t="n"/>
      <c r="CK241" s="50" t="n"/>
      <c r="CL241" s="50" t="n"/>
      <c r="CM241" s="50" t="n"/>
      <c r="CN241" s="50" t="n"/>
      <c r="CO241" s="50" t="n"/>
      <c r="CP241" s="50" t="n"/>
      <c r="CQ241" s="50" t="n"/>
      <c r="CR241" s="50" t="n"/>
      <c r="CS241" s="50" t="n"/>
      <c r="CT241" s="50" t="n"/>
      <c r="CU241" s="50" t="n"/>
      <c r="CV241" s="50" t="n"/>
      <c r="CW241" s="50" t="n"/>
      <c r="CX241" s="50" t="n"/>
      <c r="CY241" s="50" t="n"/>
      <c r="CZ241" s="50" t="n"/>
      <c r="DA241" s="50" t="n"/>
      <c r="DB241" s="50" t="n"/>
      <c r="DC241" s="50" t="n"/>
      <c r="DD241" s="50" t="n"/>
      <c r="DE241" s="50" t="n"/>
      <c r="DF241" s="50" t="n"/>
      <c r="DG241" s="50" t="n"/>
      <c r="DH241" s="50" t="n"/>
      <c r="DI241" s="50" t="n"/>
      <c r="DJ241" s="50" t="n"/>
      <c r="DK241" s="50" t="n"/>
      <c r="DL241" s="50" t="n"/>
      <c r="DM241" s="50" t="n"/>
      <c r="DN241" s="50" t="n"/>
      <c r="DO241" s="50" t="n"/>
      <c r="DP241" s="50" t="n"/>
      <c r="DQ241" s="50" t="n"/>
      <c r="DR241" s="50" t="n"/>
      <c r="DS241" s="50" t="n"/>
      <c r="DT241" s="50" t="n"/>
      <c r="DU241" s="50" t="n"/>
      <c r="DV241" s="50" t="n"/>
    </row>
    <row r="242">
      <c r="A242" s="47">
        <f>IF(Mitarbeiter!B242="","",Mitarbeiter!A242)</f>
        <v/>
      </c>
      <c r="B242" s="48">
        <f>IF(Mitarbeiter!B242="","",Mitarbeiter!B242)</f>
        <v/>
      </c>
      <c r="C242" s="49">
        <f>IF(Mitarbeiter!B242="","",Mitarbeiter!F242)</f>
        <v/>
      </c>
      <c r="D242" s="25">
        <f>IF(Mitarbeiter!B242="","",Berechnung!AD242)</f>
        <v/>
      </c>
      <c r="E242" s="25">
        <f>IF(Mitarbeiter!B242="","",SUM(G242:DV242))</f>
        <v/>
      </c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  <c r="AA242" s="50" t="n"/>
      <c r="AB242" s="50" t="n"/>
      <c r="AC242" s="50" t="n"/>
      <c r="AD242" s="50" t="n"/>
      <c r="AE242" s="50" t="n"/>
      <c r="AF242" s="50" t="n"/>
      <c r="AG242" s="50" t="n"/>
      <c r="AH242" s="50" t="n"/>
      <c r="AI242" s="50" t="n"/>
      <c r="AJ242" s="50" t="n"/>
      <c r="AK242" s="50" t="n"/>
      <c r="AL242" s="50" t="n"/>
      <c r="AM242" s="50" t="n"/>
      <c r="AN242" s="50" t="n"/>
      <c r="AO242" s="50" t="n"/>
      <c r="AP242" s="50" t="n"/>
      <c r="AQ242" s="50" t="n"/>
      <c r="AR242" s="50" t="n"/>
      <c r="AS242" s="50" t="n"/>
      <c r="AT242" s="50" t="n"/>
      <c r="AU242" s="50" t="n"/>
      <c r="AV242" s="50" t="n"/>
      <c r="AW242" s="50" t="n"/>
      <c r="AX242" s="50" t="n"/>
      <c r="AY242" s="50" t="n"/>
      <c r="AZ242" s="50" t="n"/>
      <c r="BA242" s="50" t="n"/>
      <c r="BB242" s="50" t="n"/>
      <c r="BC242" s="50" t="n"/>
      <c r="BD242" s="50" t="n"/>
      <c r="BE242" s="50" t="n"/>
      <c r="BF242" s="50" t="n"/>
      <c r="BG242" s="50" t="n"/>
      <c r="BH242" s="50" t="n"/>
      <c r="BI242" s="50" t="n"/>
      <c r="BJ242" s="50" t="n"/>
      <c r="BK242" s="50" t="n"/>
      <c r="BL242" s="50" t="n"/>
      <c r="BM242" s="50" t="n"/>
      <c r="BN242" s="50" t="n"/>
      <c r="BO242" s="50" t="n"/>
      <c r="BP242" s="50" t="n"/>
      <c r="BQ242" s="50" t="n"/>
      <c r="BR242" s="50" t="n"/>
      <c r="BS242" s="50" t="n"/>
      <c r="BT242" s="50" t="n"/>
      <c r="BU242" s="50" t="n"/>
      <c r="BV242" s="50" t="n"/>
      <c r="BW242" s="50" t="n"/>
      <c r="BX242" s="50" t="n"/>
      <c r="BY242" s="50" t="n"/>
      <c r="BZ242" s="50" t="n"/>
      <c r="CA242" s="50" t="n"/>
      <c r="CB242" s="50" t="n"/>
      <c r="CC242" s="50" t="n"/>
      <c r="CD242" s="50" t="n"/>
      <c r="CE242" s="50" t="n"/>
      <c r="CF242" s="50" t="n"/>
      <c r="CG242" s="50" t="n"/>
      <c r="CH242" s="50" t="n"/>
      <c r="CI242" s="50" t="n"/>
      <c r="CJ242" s="50" t="n"/>
      <c r="CK242" s="50" t="n"/>
      <c r="CL242" s="50" t="n"/>
      <c r="CM242" s="50" t="n"/>
      <c r="CN242" s="50" t="n"/>
      <c r="CO242" s="50" t="n"/>
      <c r="CP242" s="50" t="n"/>
      <c r="CQ242" s="50" t="n"/>
      <c r="CR242" s="50" t="n"/>
      <c r="CS242" s="50" t="n"/>
      <c r="CT242" s="50" t="n"/>
      <c r="CU242" s="50" t="n"/>
      <c r="CV242" s="50" t="n"/>
      <c r="CW242" s="50" t="n"/>
      <c r="CX242" s="50" t="n"/>
      <c r="CY242" s="50" t="n"/>
      <c r="CZ242" s="50" t="n"/>
      <c r="DA242" s="50" t="n"/>
      <c r="DB242" s="50" t="n"/>
      <c r="DC242" s="50" t="n"/>
      <c r="DD242" s="50" t="n"/>
      <c r="DE242" s="50" t="n"/>
      <c r="DF242" s="50" t="n"/>
      <c r="DG242" s="50" t="n"/>
      <c r="DH242" s="50" t="n"/>
      <c r="DI242" s="50" t="n"/>
      <c r="DJ242" s="50" t="n"/>
      <c r="DK242" s="50" t="n"/>
      <c r="DL242" s="50" t="n"/>
      <c r="DM242" s="50" t="n"/>
      <c r="DN242" s="50" t="n"/>
      <c r="DO242" s="50" t="n"/>
      <c r="DP242" s="50" t="n"/>
      <c r="DQ242" s="50" t="n"/>
      <c r="DR242" s="50" t="n"/>
      <c r="DS242" s="50" t="n"/>
      <c r="DT242" s="50" t="n"/>
      <c r="DU242" s="50" t="n"/>
      <c r="DV242" s="50" t="n"/>
    </row>
    <row r="243">
      <c r="A243" s="47">
        <f>IF(Mitarbeiter!B243="","",Mitarbeiter!A243)</f>
        <v/>
      </c>
      <c r="B243" s="48">
        <f>IF(Mitarbeiter!B243="","",Mitarbeiter!B243)</f>
        <v/>
      </c>
      <c r="C243" s="49">
        <f>IF(Mitarbeiter!B243="","",Mitarbeiter!F243)</f>
        <v/>
      </c>
      <c r="D243" s="25">
        <f>IF(Mitarbeiter!B243="","",Berechnung!AD243)</f>
        <v/>
      </c>
      <c r="E243" s="25">
        <f>IF(Mitarbeiter!B243="","",SUM(G243:DV243))</f>
        <v/>
      </c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  <c r="AA243" s="50" t="n"/>
      <c r="AB243" s="50" t="n"/>
      <c r="AC243" s="50" t="n"/>
      <c r="AD243" s="50" t="n"/>
      <c r="AE243" s="50" t="n"/>
      <c r="AF243" s="50" t="n"/>
      <c r="AG243" s="50" t="n"/>
      <c r="AH243" s="50" t="n"/>
      <c r="AI243" s="50" t="n"/>
      <c r="AJ243" s="50" t="n"/>
      <c r="AK243" s="50" t="n"/>
      <c r="AL243" s="50" t="n"/>
      <c r="AM243" s="50" t="n"/>
      <c r="AN243" s="50" t="n"/>
      <c r="AO243" s="50" t="n"/>
      <c r="AP243" s="50" t="n"/>
      <c r="AQ243" s="50" t="n"/>
      <c r="AR243" s="50" t="n"/>
      <c r="AS243" s="50" t="n"/>
      <c r="AT243" s="50" t="n"/>
      <c r="AU243" s="50" t="n"/>
      <c r="AV243" s="50" t="n"/>
      <c r="AW243" s="50" t="n"/>
      <c r="AX243" s="50" t="n"/>
      <c r="AY243" s="50" t="n"/>
      <c r="AZ243" s="50" t="n"/>
      <c r="BA243" s="50" t="n"/>
      <c r="BB243" s="50" t="n"/>
      <c r="BC243" s="50" t="n"/>
      <c r="BD243" s="50" t="n"/>
      <c r="BE243" s="50" t="n"/>
      <c r="BF243" s="50" t="n"/>
      <c r="BG243" s="50" t="n"/>
      <c r="BH243" s="50" t="n"/>
      <c r="BI243" s="50" t="n"/>
      <c r="BJ243" s="50" t="n"/>
      <c r="BK243" s="50" t="n"/>
      <c r="BL243" s="50" t="n"/>
      <c r="BM243" s="50" t="n"/>
      <c r="BN243" s="50" t="n"/>
      <c r="BO243" s="50" t="n"/>
      <c r="BP243" s="50" t="n"/>
      <c r="BQ243" s="50" t="n"/>
      <c r="BR243" s="50" t="n"/>
      <c r="BS243" s="50" t="n"/>
      <c r="BT243" s="50" t="n"/>
      <c r="BU243" s="50" t="n"/>
      <c r="BV243" s="50" t="n"/>
      <c r="BW243" s="50" t="n"/>
      <c r="BX243" s="50" t="n"/>
      <c r="BY243" s="50" t="n"/>
      <c r="BZ243" s="50" t="n"/>
      <c r="CA243" s="50" t="n"/>
      <c r="CB243" s="50" t="n"/>
      <c r="CC243" s="50" t="n"/>
      <c r="CD243" s="50" t="n"/>
      <c r="CE243" s="50" t="n"/>
      <c r="CF243" s="50" t="n"/>
      <c r="CG243" s="50" t="n"/>
      <c r="CH243" s="50" t="n"/>
      <c r="CI243" s="50" t="n"/>
      <c r="CJ243" s="50" t="n"/>
      <c r="CK243" s="50" t="n"/>
      <c r="CL243" s="50" t="n"/>
      <c r="CM243" s="50" t="n"/>
      <c r="CN243" s="50" t="n"/>
      <c r="CO243" s="50" t="n"/>
      <c r="CP243" s="50" t="n"/>
      <c r="CQ243" s="50" t="n"/>
      <c r="CR243" s="50" t="n"/>
      <c r="CS243" s="50" t="n"/>
      <c r="CT243" s="50" t="n"/>
      <c r="CU243" s="50" t="n"/>
      <c r="CV243" s="50" t="n"/>
      <c r="CW243" s="50" t="n"/>
      <c r="CX243" s="50" t="n"/>
      <c r="CY243" s="50" t="n"/>
      <c r="CZ243" s="50" t="n"/>
      <c r="DA243" s="50" t="n"/>
      <c r="DB243" s="50" t="n"/>
      <c r="DC243" s="50" t="n"/>
      <c r="DD243" s="50" t="n"/>
      <c r="DE243" s="50" t="n"/>
      <c r="DF243" s="50" t="n"/>
      <c r="DG243" s="50" t="n"/>
      <c r="DH243" s="50" t="n"/>
      <c r="DI243" s="50" t="n"/>
      <c r="DJ243" s="50" t="n"/>
      <c r="DK243" s="50" t="n"/>
      <c r="DL243" s="50" t="n"/>
      <c r="DM243" s="50" t="n"/>
      <c r="DN243" s="50" t="n"/>
      <c r="DO243" s="50" t="n"/>
      <c r="DP243" s="50" t="n"/>
      <c r="DQ243" s="50" t="n"/>
      <c r="DR243" s="50" t="n"/>
      <c r="DS243" s="50" t="n"/>
      <c r="DT243" s="50" t="n"/>
      <c r="DU243" s="50" t="n"/>
      <c r="DV243" s="50" t="n"/>
    </row>
    <row r="244">
      <c r="A244" s="47">
        <f>IF(Mitarbeiter!B244="","",Mitarbeiter!A244)</f>
        <v/>
      </c>
      <c r="B244" s="48">
        <f>IF(Mitarbeiter!B244="","",Mitarbeiter!B244)</f>
        <v/>
      </c>
      <c r="C244" s="49">
        <f>IF(Mitarbeiter!B244="","",Mitarbeiter!F244)</f>
        <v/>
      </c>
      <c r="D244" s="25">
        <f>IF(Mitarbeiter!B244="","",Berechnung!AD244)</f>
        <v/>
      </c>
      <c r="E244" s="25">
        <f>IF(Mitarbeiter!B244="","",SUM(G244:DV244))</f>
        <v/>
      </c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  <c r="AA244" s="50" t="n"/>
      <c r="AB244" s="50" t="n"/>
      <c r="AC244" s="50" t="n"/>
      <c r="AD244" s="50" t="n"/>
      <c r="AE244" s="50" t="n"/>
      <c r="AF244" s="50" t="n"/>
      <c r="AG244" s="50" t="n"/>
      <c r="AH244" s="50" t="n"/>
      <c r="AI244" s="50" t="n"/>
      <c r="AJ244" s="50" t="n"/>
      <c r="AK244" s="50" t="n"/>
      <c r="AL244" s="50" t="n"/>
      <c r="AM244" s="50" t="n"/>
      <c r="AN244" s="50" t="n"/>
      <c r="AO244" s="50" t="n"/>
      <c r="AP244" s="50" t="n"/>
      <c r="AQ244" s="50" t="n"/>
      <c r="AR244" s="50" t="n"/>
      <c r="AS244" s="50" t="n"/>
      <c r="AT244" s="50" t="n"/>
      <c r="AU244" s="50" t="n"/>
      <c r="AV244" s="50" t="n"/>
      <c r="AW244" s="50" t="n"/>
      <c r="AX244" s="50" t="n"/>
      <c r="AY244" s="50" t="n"/>
      <c r="AZ244" s="50" t="n"/>
      <c r="BA244" s="50" t="n"/>
      <c r="BB244" s="50" t="n"/>
      <c r="BC244" s="50" t="n"/>
      <c r="BD244" s="50" t="n"/>
      <c r="BE244" s="50" t="n"/>
      <c r="BF244" s="50" t="n"/>
      <c r="BG244" s="50" t="n"/>
      <c r="BH244" s="50" t="n"/>
      <c r="BI244" s="50" t="n"/>
      <c r="BJ244" s="50" t="n"/>
      <c r="BK244" s="50" t="n"/>
      <c r="BL244" s="50" t="n"/>
      <c r="BM244" s="50" t="n"/>
      <c r="BN244" s="50" t="n"/>
      <c r="BO244" s="50" t="n"/>
      <c r="BP244" s="50" t="n"/>
      <c r="BQ244" s="50" t="n"/>
      <c r="BR244" s="50" t="n"/>
      <c r="BS244" s="50" t="n"/>
      <c r="BT244" s="50" t="n"/>
      <c r="BU244" s="50" t="n"/>
      <c r="BV244" s="50" t="n"/>
      <c r="BW244" s="50" t="n"/>
      <c r="BX244" s="50" t="n"/>
      <c r="BY244" s="50" t="n"/>
      <c r="BZ244" s="50" t="n"/>
      <c r="CA244" s="50" t="n"/>
      <c r="CB244" s="50" t="n"/>
      <c r="CC244" s="50" t="n"/>
      <c r="CD244" s="50" t="n"/>
      <c r="CE244" s="50" t="n"/>
      <c r="CF244" s="50" t="n"/>
      <c r="CG244" s="50" t="n"/>
      <c r="CH244" s="50" t="n"/>
      <c r="CI244" s="50" t="n"/>
      <c r="CJ244" s="50" t="n"/>
      <c r="CK244" s="50" t="n"/>
      <c r="CL244" s="50" t="n"/>
      <c r="CM244" s="50" t="n"/>
      <c r="CN244" s="50" t="n"/>
      <c r="CO244" s="50" t="n"/>
      <c r="CP244" s="50" t="n"/>
      <c r="CQ244" s="50" t="n"/>
      <c r="CR244" s="50" t="n"/>
      <c r="CS244" s="50" t="n"/>
      <c r="CT244" s="50" t="n"/>
      <c r="CU244" s="50" t="n"/>
      <c r="CV244" s="50" t="n"/>
      <c r="CW244" s="50" t="n"/>
      <c r="CX244" s="50" t="n"/>
      <c r="CY244" s="50" t="n"/>
      <c r="CZ244" s="50" t="n"/>
      <c r="DA244" s="50" t="n"/>
      <c r="DB244" s="50" t="n"/>
      <c r="DC244" s="50" t="n"/>
      <c r="DD244" s="50" t="n"/>
      <c r="DE244" s="50" t="n"/>
      <c r="DF244" s="50" t="n"/>
      <c r="DG244" s="50" t="n"/>
      <c r="DH244" s="50" t="n"/>
      <c r="DI244" s="50" t="n"/>
      <c r="DJ244" s="50" t="n"/>
      <c r="DK244" s="50" t="n"/>
      <c r="DL244" s="50" t="n"/>
      <c r="DM244" s="50" t="n"/>
      <c r="DN244" s="50" t="n"/>
      <c r="DO244" s="50" t="n"/>
      <c r="DP244" s="50" t="n"/>
      <c r="DQ244" s="50" t="n"/>
      <c r="DR244" s="50" t="n"/>
      <c r="DS244" s="50" t="n"/>
      <c r="DT244" s="50" t="n"/>
      <c r="DU244" s="50" t="n"/>
      <c r="DV244" s="50" t="n"/>
    </row>
    <row r="245">
      <c r="A245" s="47">
        <f>IF(Mitarbeiter!B245="","",Mitarbeiter!A245)</f>
        <v/>
      </c>
      <c r="B245" s="48">
        <f>IF(Mitarbeiter!B245="","",Mitarbeiter!B245)</f>
        <v/>
      </c>
      <c r="C245" s="49">
        <f>IF(Mitarbeiter!B245="","",Mitarbeiter!F245)</f>
        <v/>
      </c>
      <c r="D245" s="25">
        <f>IF(Mitarbeiter!B245="","",Berechnung!AD245)</f>
        <v/>
      </c>
      <c r="E245" s="25">
        <f>IF(Mitarbeiter!B245="","",SUM(G245:DV245))</f>
        <v/>
      </c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  <c r="AA245" s="50" t="n"/>
      <c r="AB245" s="50" t="n"/>
      <c r="AC245" s="50" t="n"/>
      <c r="AD245" s="50" t="n"/>
      <c r="AE245" s="50" t="n"/>
      <c r="AF245" s="50" t="n"/>
      <c r="AG245" s="50" t="n"/>
      <c r="AH245" s="50" t="n"/>
      <c r="AI245" s="50" t="n"/>
      <c r="AJ245" s="50" t="n"/>
      <c r="AK245" s="50" t="n"/>
      <c r="AL245" s="50" t="n"/>
      <c r="AM245" s="50" t="n"/>
      <c r="AN245" s="50" t="n"/>
      <c r="AO245" s="50" t="n"/>
      <c r="AP245" s="50" t="n"/>
      <c r="AQ245" s="50" t="n"/>
      <c r="AR245" s="50" t="n"/>
      <c r="AS245" s="50" t="n"/>
      <c r="AT245" s="50" t="n"/>
      <c r="AU245" s="50" t="n"/>
      <c r="AV245" s="50" t="n"/>
      <c r="AW245" s="50" t="n"/>
      <c r="AX245" s="50" t="n"/>
      <c r="AY245" s="50" t="n"/>
      <c r="AZ245" s="50" t="n"/>
      <c r="BA245" s="50" t="n"/>
      <c r="BB245" s="50" t="n"/>
      <c r="BC245" s="50" t="n"/>
      <c r="BD245" s="50" t="n"/>
      <c r="BE245" s="50" t="n"/>
      <c r="BF245" s="50" t="n"/>
      <c r="BG245" s="50" t="n"/>
      <c r="BH245" s="50" t="n"/>
      <c r="BI245" s="50" t="n"/>
      <c r="BJ245" s="50" t="n"/>
      <c r="BK245" s="50" t="n"/>
      <c r="BL245" s="50" t="n"/>
      <c r="BM245" s="50" t="n"/>
      <c r="BN245" s="50" t="n"/>
      <c r="BO245" s="50" t="n"/>
      <c r="BP245" s="50" t="n"/>
      <c r="BQ245" s="50" t="n"/>
      <c r="BR245" s="50" t="n"/>
      <c r="BS245" s="50" t="n"/>
      <c r="BT245" s="50" t="n"/>
      <c r="BU245" s="50" t="n"/>
      <c r="BV245" s="50" t="n"/>
      <c r="BW245" s="50" t="n"/>
      <c r="BX245" s="50" t="n"/>
      <c r="BY245" s="50" t="n"/>
      <c r="BZ245" s="50" t="n"/>
      <c r="CA245" s="50" t="n"/>
      <c r="CB245" s="50" t="n"/>
      <c r="CC245" s="50" t="n"/>
      <c r="CD245" s="50" t="n"/>
      <c r="CE245" s="50" t="n"/>
      <c r="CF245" s="50" t="n"/>
      <c r="CG245" s="50" t="n"/>
      <c r="CH245" s="50" t="n"/>
      <c r="CI245" s="50" t="n"/>
      <c r="CJ245" s="50" t="n"/>
      <c r="CK245" s="50" t="n"/>
      <c r="CL245" s="50" t="n"/>
      <c r="CM245" s="50" t="n"/>
      <c r="CN245" s="50" t="n"/>
      <c r="CO245" s="50" t="n"/>
      <c r="CP245" s="50" t="n"/>
      <c r="CQ245" s="50" t="n"/>
      <c r="CR245" s="50" t="n"/>
      <c r="CS245" s="50" t="n"/>
      <c r="CT245" s="50" t="n"/>
      <c r="CU245" s="50" t="n"/>
      <c r="CV245" s="50" t="n"/>
      <c r="CW245" s="50" t="n"/>
      <c r="CX245" s="50" t="n"/>
      <c r="CY245" s="50" t="n"/>
      <c r="CZ245" s="50" t="n"/>
      <c r="DA245" s="50" t="n"/>
      <c r="DB245" s="50" t="n"/>
      <c r="DC245" s="50" t="n"/>
      <c r="DD245" s="50" t="n"/>
      <c r="DE245" s="50" t="n"/>
      <c r="DF245" s="50" t="n"/>
      <c r="DG245" s="50" t="n"/>
      <c r="DH245" s="50" t="n"/>
      <c r="DI245" s="50" t="n"/>
      <c r="DJ245" s="50" t="n"/>
      <c r="DK245" s="50" t="n"/>
      <c r="DL245" s="50" t="n"/>
      <c r="DM245" s="50" t="n"/>
      <c r="DN245" s="50" t="n"/>
      <c r="DO245" s="50" t="n"/>
      <c r="DP245" s="50" t="n"/>
      <c r="DQ245" s="50" t="n"/>
      <c r="DR245" s="50" t="n"/>
      <c r="DS245" s="50" t="n"/>
      <c r="DT245" s="50" t="n"/>
      <c r="DU245" s="50" t="n"/>
      <c r="DV245" s="50" t="n"/>
    </row>
    <row r="246">
      <c r="A246" s="47">
        <f>IF(Mitarbeiter!B246="","",Mitarbeiter!A246)</f>
        <v/>
      </c>
      <c r="B246" s="48">
        <f>IF(Mitarbeiter!B246="","",Mitarbeiter!B246)</f>
        <v/>
      </c>
      <c r="C246" s="49">
        <f>IF(Mitarbeiter!B246="","",Mitarbeiter!F246)</f>
        <v/>
      </c>
      <c r="D246" s="25">
        <f>IF(Mitarbeiter!B246="","",Berechnung!AD246)</f>
        <v/>
      </c>
      <c r="E246" s="25">
        <f>IF(Mitarbeiter!B246="","",SUM(G246:DV246))</f>
        <v/>
      </c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  <c r="AA246" s="50" t="n"/>
      <c r="AB246" s="50" t="n"/>
      <c r="AC246" s="50" t="n"/>
      <c r="AD246" s="50" t="n"/>
      <c r="AE246" s="50" t="n"/>
      <c r="AF246" s="50" t="n"/>
      <c r="AG246" s="50" t="n"/>
      <c r="AH246" s="50" t="n"/>
      <c r="AI246" s="50" t="n"/>
      <c r="AJ246" s="50" t="n"/>
      <c r="AK246" s="50" t="n"/>
      <c r="AL246" s="50" t="n"/>
      <c r="AM246" s="50" t="n"/>
      <c r="AN246" s="50" t="n"/>
      <c r="AO246" s="50" t="n"/>
      <c r="AP246" s="50" t="n"/>
      <c r="AQ246" s="50" t="n"/>
      <c r="AR246" s="50" t="n"/>
      <c r="AS246" s="50" t="n"/>
      <c r="AT246" s="50" t="n"/>
      <c r="AU246" s="50" t="n"/>
      <c r="AV246" s="50" t="n"/>
      <c r="AW246" s="50" t="n"/>
      <c r="AX246" s="50" t="n"/>
      <c r="AY246" s="50" t="n"/>
      <c r="AZ246" s="50" t="n"/>
      <c r="BA246" s="50" t="n"/>
      <c r="BB246" s="50" t="n"/>
      <c r="BC246" s="50" t="n"/>
      <c r="BD246" s="50" t="n"/>
      <c r="BE246" s="50" t="n"/>
      <c r="BF246" s="50" t="n"/>
      <c r="BG246" s="50" t="n"/>
      <c r="BH246" s="50" t="n"/>
      <c r="BI246" s="50" t="n"/>
      <c r="BJ246" s="50" t="n"/>
      <c r="BK246" s="50" t="n"/>
      <c r="BL246" s="50" t="n"/>
      <c r="BM246" s="50" t="n"/>
      <c r="BN246" s="50" t="n"/>
      <c r="BO246" s="50" t="n"/>
      <c r="BP246" s="50" t="n"/>
      <c r="BQ246" s="50" t="n"/>
      <c r="BR246" s="50" t="n"/>
      <c r="BS246" s="50" t="n"/>
      <c r="BT246" s="50" t="n"/>
      <c r="BU246" s="50" t="n"/>
      <c r="BV246" s="50" t="n"/>
      <c r="BW246" s="50" t="n"/>
      <c r="BX246" s="50" t="n"/>
      <c r="BY246" s="50" t="n"/>
      <c r="BZ246" s="50" t="n"/>
      <c r="CA246" s="50" t="n"/>
      <c r="CB246" s="50" t="n"/>
      <c r="CC246" s="50" t="n"/>
      <c r="CD246" s="50" t="n"/>
      <c r="CE246" s="50" t="n"/>
      <c r="CF246" s="50" t="n"/>
      <c r="CG246" s="50" t="n"/>
      <c r="CH246" s="50" t="n"/>
      <c r="CI246" s="50" t="n"/>
      <c r="CJ246" s="50" t="n"/>
      <c r="CK246" s="50" t="n"/>
      <c r="CL246" s="50" t="n"/>
      <c r="CM246" s="50" t="n"/>
      <c r="CN246" s="50" t="n"/>
      <c r="CO246" s="50" t="n"/>
      <c r="CP246" s="50" t="n"/>
      <c r="CQ246" s="50" t="n"/>
      <c r="CR246" s="50" t="n"/>
      <c r="CS246" s="50" t="n"/>
      <c r="CT246" s="50" t="n"/>
      <c r="CU246" s="50" t="n"/>
      <c r="CV246" s="50" t="n"/>
      <c r="CW246" s="50" t="n"/>
      <c r="CX246" s="50" t="n"/>
      <c r="CY246" s="50" t="n"/>
      <c r="CZ246" s="50" t="n"/>
      <c r="DA246" s="50" t="n"/>
      <c r="DB246" s="50" t="n"/>
      <c r="DC246" s="50" t="n"/>
      <c r="DD246" s="50" t="n"/>
      <c r="DE246" s="50" t="n"/>
      <c r="DF246" s="50" t="n"/>
      <c r="DG246" s="50" t="n"/>
      <c r="DH246" s="50" t="n"/>
      <c r="DI246" s="50" t="n"/>
      <c r="DJ246" s="50" t="n"/>
      <c r="DK246" s="50" t="n"/>
      <c r="DL246" s="50" t="n"/>
      <c r="DM246" s="50" t="n"/>
      <c r="DN246" s="50" t="n"/>
      <c r="DO246" s="50" t="n"/>
      <c r="DP246" s="50" t="n"/>
      <c r="DQ246" s="50" t="n"/>
      <c r="DR246" s="50" t="n"/>
      <c r="DS246" s="50" t="n"/>
      <c r="DT246" s="50" t="n"/>
      <c r="DU246" s="50" t="n"/>
      <c r="DV246" s="50" t="n"/>
    </row>
    <row r="247">
      <c r="A247" s="47">
        <f>IF(Mitarbeiter!B247="","",Mitarbeiter!A247)</f>
        <v/>
      </c>
      <c r="B247" s="48">
        <f>IF(Mitarbeiter!B247="","",Mitarbeiter!B247)</f>
        <v/>
      </c>
      <c r="C247" s="49">
        <f>IF(Mitarbeiter!B247="","",Mitarbeiter!F247)</f>
        <v/>
      </c>
      <c r="D247" s="25">
        <f>IF(Mitarbeiter!B247="","",Berechnung!AD247)</f>
        <v/>
      </c>
      <c r="E247" s="25">
        <f>IF(Mitarbeiter!B247="","",SUM(G247:DV247))</f>
        <v/>
      </c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  <c r="AA247" s="50" t="n"/>
      <c r="AB247" s="50" t="n"/>
      <c r="AC247" s="50" t="n"/>
      <c r="AD247" s="50" t="n"/>
      <c r="AE247" s="50" t="n"/>
      <c r="AF247" s="50" t="n"/>
      <c r="AG247" s="50" t="n"/>
      <c r="AH247" s="50" t="n"/>
      <c r="AI247" s="50" t="n"/>
      <c r="AJ247" s="50" t="n"/>
      <c r="AK247" s="50" t="n"/>
      <c r="AL247" s="50" t="n"/>
      <c r="AM247" s="50" t="n"/>
      <c r="AN247" s="50" t="n"/>
      <c r="AO247" s="50" t="n"/>
      <c r="AP247" s="50" t="n"/>
      <c r="AQ247" s="50" t="n"/>
      <c r="AR247" s="50" t="n"/>
      <c r="AS247" s="50" t="n"/>
      <c r="AT247" s="50" t="n"/>
      <c r="AU247" s="50" t="n"/>
      <c r="AV247" s="50" t="n"/>
      <c r="AW247" s="50" t="n"/>
      <c r="AX247" s="50" t="n"/>
      <c r="AY247" s="50" t="n"/>
      <c r="AZ247" s="50" t="n"/>
      <c r="BA247" s="50" t="n"/>
      <c r="BB247" s="50" t="n"/>
      <c r="BC247" s="50" t="n"/>
      <c r="BD247" s="50" t="n"/>
      <c r="BE247" s="50" t="n"/>
      <c r="BF247" s="50" t="n"/>
      <c r="BG247" s="50" t="n"/>
      <c r="BH247" s="50" t="n"/>
      <c r="BI247" s="50" t="n"/>
      <c r="BJ247" s="50" t="n"/>
      <c r="BK247" s="50" t="n"/>
      <c r="BL247" s="50" t="n"/>
      <c r="BM247" s="50" t="n"/>
      <c r="BN247" s="50" t="n"/>
      <c r="BO247" s="50" t="n"/>
      <c r="BP247" s="50" t="n"/>
      <c r="BQ247" s="50" t="n"/>
      <c r="BR247" s="50" t="n"/>
      <c r="BS247" s="50" t="n"/>
      <c r="BT247" s="50" t="n"/>
      <c r="BU247" s="50" t="n"/>
      <c r="BV247" s="50" t="n"/>
      <c r="BW247" s="50" t="n"/>
      <c r="BX247" s="50" t="n"/>
      <c r="BY247" s="50" t="n"/>
      <c r="BZ247" s="50" t="n"/>
      <c r="CA247" s="50" t="n"/>
      <c r="CB247" s="50" t="n"/>
      <c r="CC247" s="50" t="n"/>
      <c r="CD247" s="50" t="n"/>
      <c r="CE247" s="50" t="n"/>
      <c r="CF247" s="50" t="n"/>
      <c r="CG247" s="50" t="n"/>
      <c r="CH247" s="50" t="n"/>
      <c r="CI247" s="50" t="n"/>
      <c r="CJ247" s="50" t="n"/>
      <c r="CK247" s="50" t="n"/>
      <c r="CL247" s="50" t="n"/>
      <c r="CM247" s="50" t="n"/>
      <c r="CN247" s="50" t="n"/>
      <c r="CO247" s="50" t="n"/>
      <c r="CP247" s="50" t="n"/>
      <c r="CQ247" s="50" t="n"/>
      <c r="CR247" s="50" t="n"/>
      <c r="CS247" s="50" t="n"/>
      <c r="CT247" s="50" t="n"/>
      <c r="CU247" s="50" t="n"/>
      <c r="CV247" s="50" t="n"/>
      <c r="CW247" s="50" t="n"/>
      <c r="CX247" s="50" t="n"/>
      <c r="CY247" s="50" t="n"/>
      <c r="CZ247" s="50" t="n"/>
      <c r="DA247" s="50" t="n"/>
      <c r="DB247" s="50" t="n"/>
      <c r="DC247" s="50" t="n"/>
      <c r="DD247" s="50" t="n"/>
      <c r="DE247" s="50" t="n"/>
      <c r="DF247" s="50" t="n"/>
      <c r="DG247" s="50" t="n"/>
      <c r="DH247" s="50" t="n"/>
      <c r="DI247" s="50" t="n"/>
      <c r="DJ247" s="50" t="n"/>
      <c r="DK247" s="50" t="n"/>
      <c r="DL247" s="50" t="n"/>
      <c r="DM247" s="50" t="n"/>
      <c r="DN247" s="50" t="n"/>
      <c r="DO247" s="50" t="n"/>
      <c r="DP247" s="50" t="n"/>
      <c r="DQ247" s="50" t="n"/>
      <c r="DR247" s="50" t="n"/>
      <c r="DS247" s="50" t="n"/>
      <c r="DT247" s="50" t="n"/>
      <c r="DU247" s="50" t="n"/>
      <c r="DV247" s="50" t="n"/>
    </row>
    <row r="248">
      <c r="A248" s="47">
        <f>IF(Mitarbeiter!B248="","",Mitarbeiter!A248)</f>
        <v/>
      </c>
      <c r="B248" s="48">
        <f>IF(Mitarbeiter!B248="","",Mitarbeiter!B248)</f>
        <v/>
      </c>
      <c r="C248" s="49">
        <f>IF(Mitarbeiter!B248="","",Mitarbeiter!F248)</f>
        <v/>
      </c>
      <c r="D248" s="25">
        <f>IF(Mitarbeiter!B248="","",Berechnung!AD248)</f>
        <v/>
      </c>
      <c r="E248" s="25">
        <f>IF(Mitarbeiter!B248="","",SUM(G248:DV248))</f>
        <v/>
      </c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  <c r="AA248" s="50" t="n"/>
      <c r="AB248" s="50" t="n"/>
      <c r="AC248" s="50" t="n"/>
      <c r="AD248" s="50" t="n"/>
      <c r="AE248" s="50" t="n"/>
      <c r="AF248" s="50" t="n"/>
      <c r="AG248" s="50" t="n"/>
      <c r="AH248" s="50" t="n"/>
      <c r="AI248" s="50" t="n"/>
      <c r="AJ248" s="50" t="n"/>
      <c r="AK248" s="50" t="n"/>
      <c r="AL248" s="50" t="n"/>
      <c r="AM248" s="50" t="n"/>
      <c r="AN248" s="50" t="n"/>
      <c r="AO248" s="50" t="n"/>
      <c r="AP248" s="50" t="n"/>
      <c r="AQ248" s="50" t="n"/>
      <c r="AR248" s="50" t="n"/>
      <c r="AS248" s="50" t="n"/>
      <c r="AT248" s="50" t="n"/>
      <c r="AU248" s="50" t="n"/>
      <c r="AV248" s="50" t="n"/>
      <c r="AW248" s="50" t="n"/>
      <c r="AX248" s="50" t="n"/>
      <c r="AY248" s="50" t="n"/>
      <c r="AZ248" s="50" t="n"/>
      <c r="BA248" s="50" t="n"/>
      <c r="BB248" s="50" t="n"/>
      <c r="BC248" s="50" t="n"/>
      <c r="BD248" s="50" t="n"/>
      <c r="BE248" s="50" t="n"/>
      <c r="BF248" s="50" t="n"/>
      <c r="BG248" s="50" t="n"/>
      <c r="BH248" s="50" t="n"/>
      <c r="BI248" s="50" t="n"/>
      <c r="BJ248" s="50" t="n"/>
      <c r="BK248" s="50" t="n"/>
      <c r="BL248" s="50" t="n"/>
      <c r="BM248" s="50" t="n"/>
      <c r="BN248" s="50" t="n"/>
      <c r="BO248" s="50" t="n"/>
      <c r="BP248" s="50" t="n"/>
      <c r="BQ248" s="50" t="n"/>
      <c r="BR248" s="50" t="n"/>
      <c r="BS248" s="50" t="n"/>
      <c r="BT248" s="50" t="n"/>
      <c r="BU248" s="50" t="n"/>
      <c r="BV248" s="50" t="n"/>
      <c r="BW248" s="50" t="n"/>
      <c r="BX248" s="50" t="n"/>
      <c r="BY248" s="50" t="n"/>
      <c r="BZ248" s="50" t="n"/>
      <c r="CA248" s="50" t="n"/>
      <c r="CB248" s="50" t="n"/>
      <c r="CC248" s="50" t="n"/>
      <c r="CD248" s="50" t="n"/>
      <c r="CE248" s="50" t="n"/>
      <c r="CF248" s="50" t="n"/>
      <c r="CG248" s="50" t="n"/>
      <c r="CH248" s="50" t="n"/>
      <c r="CI248" s="50" t="n"/>
      <c r="CJ248" s="50" t="n"/>
      <c r="CK248" s="50" t="n"/>
      <c r="CL248" s="50" t="n"/>
      <c r="CM248" s="50" t="n"/>
      <c r="CN248" s="50" t="n"/>
      <c r="CO248" s="50" t="n"/>
      <c r="CP248" s="50" t="n"/>
      <c r="CQ248" s="50" t="n"/>
      <c r="CR248" s="50" t="n"/>
      <c r="CS248" s="50" t="n"/>
      <c r="CT248" s="50" t="n"/>
      <c r="CU248" s="50" t="n"/>
      <c r="CV248" s="50" t="n"/>
      <c r="CW248" s="50" t="n"/>
      <c r="CX248" s="50" t="n"/>
      <c r="CY248" s="50" t="n"/>
      <c r="CZ248" s="50" t="n"/>
      <c r="DA248" s="50" t="n"/>
      <c r="DB248" s="50" t="n"/>
      <c r="DC248" s="50" t="n"/>
      <c r="DD248" s="50" t="n"/>
      <c r="DE248" s="50" t="n"/>
      <c r="DF248" s="50" t="n"/>
      <c r="DG248" s="50" t="n"/>
      <c r="DH248" s="50" t="n"/>
      <c r="DI248" s="50" t="n"/>
      <c r="DJ248" s="50" t="n"/>
      <c r="DK248" s="50" t="n"/>
      <c r="DL248" s="50" t="n"/>
      <c r="DM248" s="50" t="n"/>
      <c r="DN248" s="50" t="n"/>
      <c r="DO248" s="50" t="n"/>
      <c r="DP248" s="50" t="n"/>
      <c r="DQ248" s="50" t="n"/>
      <c r="DR248" s="50" t="n"/>
      <c r="DS248" s="50" t="n"/>
      <c r="DT248" s="50" t="n"/>
      <c r="DU248" s="50" t="n"/>
      <c r="DV248" s="50" t="n"/>
    </row>
    <row r="249">
      <c r="A249" s="47">
        <f>IF(Mitarbeiter!B249="","",Mitarbeiter!A249)</f>
        <v/>
      </c>
      <c r="B249" s="48">
        <f>IF(Mitarbeiter!B249="","",Mitarbeiter!B249)</f>
        <v/>
      </c>
      <c r="C249" s="49">
        <f>IF(Mitarbeiter!B249="","",Mitarbeiter!F249)</f>
        <v/>
      </c>
      <c r="D249" s="25">
        <f>IF(Mitarbeiter!B249="","",Berechnung!AD249)</f>
        <v/>
      </c>
      <c r="E249" s="25">
        <f>IF(Mitarbeiter!B249="","",SUM(G249:DV249))</f>
        <v/>
      </c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  <c r="AA249" s="50" t="n"/>
      <c r="AB249" s="50" t="n"/>
      <c r="AC249" s="50" t="n"/>
      <c r="AD249" s="50" t="n"/>
      <c r="AE249" s="50" t="n"/>
      <c r="AF249" s="50" t="n"/>
      <c r="AG249" s="50" t="n"/>
      <c r="AH249" s="50" t="n"/>
      <c r="AI249" s="50" t="n"/>
      <c r="AJ249" s="50" t="n"/>
      <c r="AK249" s="50" t="n"/>
      <c r="AL249" s="50" t="n"/>
      <c r="AM249" s="50" t="n"/>
      <c r="AN249" s="50" t="n"/>
      <c r="AO249" s="50" t="n"/>
      <c r="AP249" s="50" t="n"/>
      <c r="AQ249" s="50" t="n"/>
      <c r="AR249" s="50" t="n"/>
      <c r="AS249" s="50" t="n"/>
      <c r="AT249" s="50" t="n"/>
      <c r="AU249" s="50" t="n"/>
      <c r="AV249" s="50" t="n"/>
      <c r="AW249" s="50" t="n"/>
      <c r="AX249" s="50" t="n"/>
      <c r="AY249" s="50" t="n"/>
      <c r="AZ249" s="50" t="n"/>
      <c r="BA249" s="50" t="n"/>
      <c r="BB249" s="50" t="n"/>
      <c r="BC249" s="50" t="n"/>
      <c r="BD249" s="50" t="n"/>
      <c r="BE249" s="50" t="n"/>
      <c r="BF249" s="50" t="n"/>
      <c r="BG249" s="50" t="n"/>
      <c r="BH249" s="50" t="n"/>
      <c r="BI249" s="50" t="n"/>
      <c r="BJ249" s="50" t="n"/>
      <c r="BK249" s="50" t="n"/>
      <c r="BL249" s="50" t="n"/>
      <c r="BM249" s="50" t="n"/>
      <c r="BN249" s="50" t="n"/>
      <c r="BO249" s="50" t="n"/>
      <c r="BP249" s="50" t="n"/>
      <c r="BQ249" s="50" t="n"/>
      <c r="BR249" s="50" t="n"/>
      <c r="BS249" s="50" t="n"/>
      <c r="BT249" s="50" t="n"/>
      <c r="BU249" s="50" t="n"/>
      <c r="BV249" s="50" t="n"/>
      <c r="BW249" s="50" t="n"/>
      <c r="BX249" s="50" t="n"/>
      <c r="BY249" s="50" t="n"/>
      <c r="BZ249" s="50" t="n"/>
      <c r="CA249" s="50" t="n"/>
      <c r="CB249" s="50" t="n"/>
      <c r="CC249" s="50" t="n"/>
      <c r="CD249" s="50" t="n"/>
      <c r="CE249" s="50" t="n"/>
      <c r="CF249" s="50" t="n"/>
      <c r="CG249" s="50" t="n"/>
      <c r="CH249" s="50" t="n"/>
      <c r="CI249" s="50" t="n"/>
      <c r="CJ249" s="50" t="n"/>
      <c r="CK249" s="50" t="n"/>
      <c r="CL249" s="50" t="n"/>
      <c r="CM249" s="50" t="n"/>
      <c r="CN249" s="50" t="n"/>
      <c r="CO249" s="50" t="n"/>
      <c r="CP249" s="50" t="n"/>
      <c r="CQ249" s="50" t="n"/>
      <c r="CR249" s="50" t="n"/>
      <c r="CS249" s="50" t="n"/>
      <c r="CT249" s="50" t="n"/>
      <c r="CU249" s="50" t="n"/>
      <c r="CV249" s="50" t="n"/>
      <c r="CW249" s="50" t="n"/>
      <c r="CX249" s="50" t="n"/>
      <c r="CY249" s="50" t="n"/>
      <c r="CZ249" s="50" t="n"/>
      <c r="DA249" s="50" t="n"/>
      <c r="DB249" s="50" t="n"/>
      <c r="DC249" s="50" t="n"/>
      <c r="DD249" s="50" t="n"/>
      <c r="DE249" s="50" t="n"/>
      <c r="DF249" s="50" t="n"/>
      <c r="DG249" s="50" t="n"/>
      <c r="DH249" s="50" t="n"/>
      <c r="DI249" s="50" t="n"/>
      <c r="DJ249" s="50" t="n"/>
      <c r="DK249" s="50" t="n"/>
      <c r="DL249" s="50" t="n"/>
      <c r="DM249" s="50" t="n"/>
      <c r="DN249" s="50" t="n"/>
      <c r="DO249" s="50" t="n"/>
      <c r="DP249" s="50" t="n"/>
      <c r="DQ249" s="50" t="n"/>
      <c r="DR249" s="50" t="n"/>
      <c r="DS249" s="50" t="n"/>
      <c r="DT249" s="50" t="n"/>
      <c r="DU249" s="50" t="n"/>
      <c r="DV249" s="50" t="n"/>
    </row>
    <row r="250">
      <c r="A250" s="47">
        <f>IF(Mitarbeiter!B250="","",Mitarbeiter!A250)</f>
        <v/>
      </c>
      <c r="B250" s="48">
        <f>IF(Mitarbeiter!B250="","",Mitarbeiter!B250)</f>
        <v/>
      </c>
      <c r="C250" s="49">
        <f>IF(Mitarbeiter!B250="","",Mitarbeiter!F250)</f>
        <v/>
      </c>
      <c r="D250" s="25">
        <f>IF(Mitarbeiter!B250="","",Berechnung!AD250)</f>
        <v/>
      </c>
      <c r="E250" s="25">
        <f>IF(Mitarbeiter!B250="","",SUM(G250:DV250))</f>
        <v/>
      </c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  <c r="AA250" s="50" t="n"/>
      <c r="AB250" s="50" t="n"/>
      <c r="AC250" s="50" t="n"/>
      <c r="AD250" s="50" t="n"/>
      <c r="AE250" s="50" t="n"/>
      <c r="AF250" s="50" t="n"/>
      <c r="AG250" s="50" t="n"/>
      <c r="AH250" s="50" t="n"/>
      <c r="AI250" s="50" t="n"/>
      <c r="AJ250" s="50" t="n"/>
      <c r="AK250" s="50" t="n"/>
      <c r="AL250" s="50" t="n"/>
      <c r="AM250" s="50" t="n"/>
      <c r="AN250" s="50" t="n"/>
      <c r="AO250" s="50" t="n"/>
      <c r="AP250" s="50" t="n"/>
      <c r="AQ250" s="50" t="n"/>
      <c r="AR250" s="50" t="n"/>
      <c r="AS250" s="50" t="n"/>
      <c r="AT250" s="50" t="n"/>
      <c r="AU250" s="50" t="n"/>
      <c r="AV250" s="50" t="n"/>
      <c r="AW250" s="50" t="n"/>
      <c r="AX250" s="50" t="n"/>
      <c r="AY250" s="50" t="n"/>
      <c r="AZ250" s="50" t="n"/>
      <c r="BA250" s="50" t="n"/>
      <c r="BB250" s="50" t="n"/>
      <c r="BC250" s="50" t="n"/>
      <c r="BD250" s="50" t="n"/>
      <c r="BE250" s="50" t="n"/>
      <c r="BF250" s="50" t="n"/>
      <c r="BG250" s="50" t="n"/>
      <c r="BH250" s="50" t="n"/>
      <c r="BI250" s="50" t="n"/>
      <c r="BJ250" s="50" t="n"/>
      <c r="BK250" s="50" t="n"/>
      <c r="BL250" s="50" t="n"/>
      <c r="BM250" s="50" t="n"/>
      <c r="BN250" s="50" t="n"/>
      <c r="BO250" s="50" t="n"/>
      <c r="BP250" s="50" t="n"/>
      <c r="BQ250" s="50" t="n"/>
      <c r="BR250" s="50" t="n"/>
      <c r="BS250" s="50" t="n"/>
      <c r="BT250" s="50" t="n"/>
      <c r="BU250" s="50" t="n"/>
      <c r="BV250" s="50" t="n"/>
      <c r="BW250" s="50" t="n"/>
      <c r="BX250" s="50" t="n"/>
      <c r="BY250" s="50" t="n"/>
      <c r="BZ250" s="50" t="n"/>
      <c r="CA250" s="50" t="n"/>
      <c r="CB250" s="50" t="n"/>
      <c r="CC250" s="50" t="n"/>
      <c r="CD250" s="50" t="n"/>
      <c r="CE250" s="50" t="n"/>
      <c r="CF250" s="50" t="n"/>
      <c r="CG250" s="50" t="n"/>
      <c r="CH250" s="50" t="n"/>
      <c r="CI250" s="50" t="n"/>
      <c r="CJ250" s="50" t="n"/>
      <c r="CK250" s="50" t="n"/>
      <c r="CL250" s="50" t="n"/>
      <c r="CM250" s="50" t="n"/>
      <c r="CN250" s="50" t="n"/>
      <c r="CO250" s="50" t="n"/>
      <c r="CP250" s="50" t="n"/>
      <c r="CQ250" s="50" t="n"/>
      <c r="CR250" s="50" t="n"/>
      <c r="CS250" s="50" t="n"/>
      <c r="CT250" s="50" t="n"/>
      <c r="CU250" s="50" t="n"/>
      <c r="CV250" s="50" t="n"/>
      <c r="CW250" s="50" t="n"/>
      <c r="CX250" s="50" t="n"/>
      <c r="CY250" s="50" t="n"/>
      <c r="CZ250" s="50" t="n"/>
      <c r="DA250" s="50" t="n"/>
      <c r="DB250" s="50" t="n"/>
      <c r="DC250" s="50" t="n"/>
      <c r="DD250" s="50" t="n"/>
      <c r="DE250" s="50" t="n"/>
      <c r="DF250" s="50" t="n"/>
      <c r="DG250" s="50" t="n"/>
      <c r="DH250" s="50" t="n"/>
      <c r="DI250" s="50" t="n"/>
      <c r="DJ250" s="50" t="n"/>
      <c r="DK250" s="50" t="n"/>
      <c r="DL250" s="50" t="n"/>
      <c r="DM250" s="50" t="n"/>
      <c r="DN250" s="50" t="n"/>
      <c r="DO250" s="50" t="n"/>
      <c r="DP250" s="50" t="n"/>
      <c r="DQ250" s="50" t="n"/>
      <c r="DR250" s="50" t="n"/>
      <c r="DS250" s="50" t="n"/>
      <c r="DT250" s="50" t="n"/>
      <c r="DU250" s="50" t="n"/>
      <c r="DV250" s="50" t="n"/>
    </row>
    <row r="251">
      <c r="A251" s="47">
        <f>IF(Mitarbeiter!B251="","",Mitarbeiter!A251)</f>
        <v/>
      </c>
      <c r="B251" s="48">
        <f>IF(Mitarbeiter!B251="","",Mitarbeiter!B251)</f>
        <v/>
      </c>
      <c r="C251" s="49">
        <f>IF(Mitarbeiter!B251="","",Mitarbeiter!F251)</f>
        <v/>
      </c>
      <c r="D251" s="25">
        <f>IF(Mitarbeiter!B251="","",Berechnung!AD251)</f>
        <v/>
      </c>
      <c r="E251" s="25">
        <f>IF(Mitarbeiter!B251="","",SUM(G251:DV251))</f>
        <v/>
      </c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  <c r="AA251" s="50" t="n"/>
      <c r="AB251" s="50" t="n"/>
      <c r="AC251" s="50" t="n"/>
      <c r="AD251" s="50" t="n"/>
      <c r="AE251" s="50" t="n"/>
      <c r="AF251" s="50" t="n"/>
      <c r="AG251" s="50" t="n"/>
      <c r="AH251" s="50" t="n"/>
      <c r="AI251" s="50" t="n"/>
      <c r="AJ251" s="50" t="n"/>
      <c r="AK251" s="50" t="n"/>
      <c r="AL251" s="50" t="n"/>
      <c r="AM251" s="50" t="n"/>
      <c r="AN251" s="50" t="n"/>
      <c r="AO251" s="50" t="n"/>
      <c r="AP251" s="50" t="n"/>
      <c r="AQ251" s="50" t="n"/>
      <c r="AR251" s="50" t="n"/>
      <c r="AS251" s="50" t="n"/>
      <c r="AT251" s="50" t="n"/>
      <c r="AU251" s="50" t="n"/>
      <c r="AV251" s="50" t="n"/>
      <c r="AW251" s="50" t="n"/>
      <c r="AX251" s="50" t="n"/>
      <c r="AY251" s="50" t="n"/>
      <c r="AZ251" s="50" t="n"/>
      <c r="BA251" s="50" t="n"/>
      <c r="BB251" s="50" t="n"/>
      <c r="BC251" s="50" t="n"/>
      <c r="BD251" s="50" t="n"/>
      <c r="BE251" s="50" t="n"/>
      <c r="BF251" s="50" t="n"/>
      <c r="BG251" s="50" t="n"/>
      <c r="BH251" s="50" t="n"/>
      <c r="BI251" s="50" t="n"/>
      <c r="BJ251" s="50" t="n"/>
      <c r="BK251" s="50" t="n"/>
      <c r="BL251" s="50" t="n"/>
      <c r="BM251" s="50" t="n"/>
      <c r="BN251" s="50" t="n"/>
      <c r="BO251" s="50" t="n"/>
      <c r="BP251" s="50" t="n"/>
      <c r="BQ251" s="50" t="n"/>
      <c r="BR251" s="50" t="n"/>
      <c r="BS251" s="50" t="n"/>
      <c r="BT251" s="50" t="n"/>
      <c r="BU251" s="50" t="n"/>
      <c r="BV251" s="50" t="n"/>
      <c r="BW251" s="50" t="n"/>
      <c r="BX251" s="50" t="n"/>
      <c r="BY251" s="50" t="n"/>
      <c r="BZ251" s="50" t="n"/>
      <c r="CA251" s="50" t="n"/>
      <c r="CB251" s="50" t="n"/>
      <c r="CC251" s="50" t="n"/>
      <c r="CD251" s="50" t="n"/>
      <c r="CE251" s="50" t="n"/>
      <c r="CF251" s="50" t="n"/>
      <c r="CG251" s="50" t="n"/>
      <c r="CH251" s="50" t="n"/>
      <c r="CI251" s="50" t="n"/>
      <c r="CJ251" s="50" t="n"/>
      <c r="CK251" s="50" t="n"/>
      <c r="CL251" s="50" t="n"/>
      <c r="CM251" s="50" t="n"/>
      <c r="CN251" s="50" t="n"/>
      <c r="CO251" s="50" t="n"/>
      <c r="CP251" s="50" t="n"/>
      <c r="CQ251" s="50" t="n"/>
      <c r="CR251" s="50" t="n"/>
      <c r="CS251" s="50" t="n"/>
      <c r="CT251" s="50" t="n"/>
      <c r="CU251" s="50" t="n"/>
      <c r="CV251" s="50" t="n"/>
      <c r="CW251" s="50" t="n"/>
      <c r="CX251" s="50" t="n"/>
      <c r="CY251" s="50" t="n"/>
      <c r="CZ251" s="50" t="n"/>
      <c r="DA251" s="50" t="n"/>
      <c r="DB251" s="50" t="n"/>
      <c r="DC251" s="50" t="n"/>
      <c r="DD251" s="50" t="n"/>
      <c r="DE251" s="50" t="n"/>
      <c r="DF251" s="50" t="n"/>
      <c r="DG251" s="50" t="n"/>
      <c r="DH251" s="50" t="n"/>
      <c r="DI251" s="50" t="n"/>
      <c r="DJ251" s="50" t="n"/>
      <c r="DK251" s="50" t="n"/>
      <c r="DL251" s="50" t="n"/>
      <c r="DM251" s="50" t="n"/>
      <c r="DN251" s="50" t="n"/>
      <c r="DO251" s="50" t="n"/>
      <c r="DP251" s="50" t="n"/>
      <c r="DQ251" s="50" t="n"/>
      <c r="DR251" s="50" t="n"/>
      <c r="DS251" s="50" t="n"/>
      <c r="DT251" s="50" t="n"/>
      <c r="DU251" s="50" t="n"/>
      <c r="DV251" s="50" t="n"/>
    </row>
    <row r="252">
      <c r="A252" s="47">
        <f>IF(Mitarbeiter!B252="","",Mitarbeiter!A252)</f>
        <v/>
      </c>
      <c r="B252" s="48">
        <f>IF(Mitarbeiter!B252="","",Mitarbeiter!B252)</f>
        <v/>
      </c>
      <c r="C252" s="49">
        <f>IF(Mitarbeiter!B252="","",Mitarbeiter!F252)</f>
        <v/>
      </c>
      <c r="D252" s="25">
        <f>IF(Mitarbeiter!B252="","",Berechnung!AD252)</f>
        <v/>
      </c>
      <c r="E252" s="25">
        <f>IF(Mitarbeiter!B252="","",SUM(G252:DV252))</f>
        <v/>
      </c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  <c r="AA252" s="50" t="n"/>
      <c r="AB252" s="50" t="n"/>
      <c r="AC252" s="50" t="n"/>
      <c r="AD252" s="50" t="n"/>
      <c r="AE252" s="50" t="n"/>
      <c r="AF252" s="50" t="n"/>
      <c r="AG252" s="50" t="n"/>
      <c r="AH252" s="50" t="n"/>
      <c r="AI252" s="50" t="n"/>
      <c r="AJ252" s="50" t="n"/>
      <c r="AK252" s="50" t="n"/>
      <c r="AL252" s="50" t="n"/>
      <c r="AM252" s="50" t="n"/>
      <c r="AN252" s="50" t="n"/>
      <c r="AO252" s="50" t="n"/>
      <c r="AP252" s="50" t="n"/>
      <c r="AQ252" s="50" t="n"/>
      <c r="AR252" s="50" t="n"/>
      <c r="AS252" s="50" t="n"/>
      <c r="AT252" s="50" t="n"/>
      <c r="AU252" s="50" t="n"/>
      <c r="AV252" s="50" t="n"/>
      <c r="AW252" s="50" t="n"/>
      <c r="AX252" s="50" t="n"/>
      <c r="AY252" s="50" t="n"/>
      <c r="AZ252" s="50" t="n"/>
      <c r="BA252" s="50" t="n"/>
      <c r="BB252" s="50" t="n"/>
      <c r="BC252" s="50" t="n"/>
      <c r="BD252" s="50" t="n"/>
      <c r="BE252" s="50" t="n"/>
      <c r="BF252" s="50" t="n"/>
      <c r="BG252" s="50" t="n"/>
      <c r="BH252" s="50" t="n"/>
      <c r="BI252" s="50" t="n"/>
      <c r="BJ252" s="50" t="n"/>
      <c r="BK252" s="50" t="n"/>
      <c r="BL252" s="50" t="n"/>
      <c r="BM252" s="50" t="n"/>
      <c r="BN252" s="50" t="n"/>
      <c r="BO252" s="50" t="n"/>
      <c r="BP252" s="50" t="n"/>
      <c r="BQ252" s="50" t="n"/>
      <c r="BR252" s="50" t="n"/>
      <c r="BS252" s="50" t="n"/>
      <c r="BT252" s="50" t="n"/>
      <c r="BU252" s="50" t="n"/>
      <c r="BV252" s="50" t="n"/>
      <c r="BW252" s="50" t="n"/>
      <c r="BX252" s="50" t="n"/>
      <c r="BY252" s="50" t="n"/>
      <c r="BZ252" s="50" t="n"/>
      <c r="CA252" s="50" t="n"/>
      <c r="CB252" s="50" t="n"/>
      <c r="CC252" s="50" t="n"/>
      <c r="CD252" s="50" t="n"/>
      <c r="CE252" s="50" t="n"/>
      <c r="CF252" s="50" t="n"/>
      <c r="CG252" s="50" t="n"/>
      <c r="CH252" s="50" t="n"/>
      <c r="CI252" s="50" t="n"/>
      <c r="CJ252" s="50" t="n"/>
      <c r="CK252" s="50" t="n"/>
      <c r="CL252" s="50" t="n"/>
      <c r="CM252" s="50" t="n"/>
      <c r="CN252" s="50" t="n"/>
      <c r="CO252" s="50" t="n"/>
      <c r="CP252" s="50" t="n"/>
      <c r="CQ252" s="50" t="n"/>
      <c r="CR252" s="50" t="n"/>
      <c r="CS252" s="50" t="n"/>
      <c r="CT252" s="50" t="n"/>
      <c r="CU252" s="50" t="n"/>
      <c r="CV252" s="50" t="n"/>
      <c r="CW252" s="50" t="n"/>
      <c r="CX252" s="50" t="n"/>
      <c r="CY252" s="50" t="n"/>
      <c r="CZ252" s="50" t="n"/>
      <c r="DA252" s="50" t="n"/>
      <c r="DB252" s="50" t="n"/>
      <c r="DC252" s="50" t="n"/>
      <c r="DD252" s="50" t="n"/>
      <c r="DE252" s="50" t="n"/>
      <c r="DF252" s="50" t="n"/>
      <c r="DG252" s="50" t="n"/>
      <c r="DH252" s="50" t="n"/>
      <c r="DI252" s="50" t="n"/>
      <c r="DJ252" s="50" t="n"/>
      <c r="DK252" s="50" t="n"/>
      <c r="DL252" s="50" t="n"/>
      <c r="DM252" s="50" t="n"/>
      <c r="DN252" s="50" t="n"/>
      <c r="DO252" s="50" t="n"/>
      <c r="DP252" s="50" t="n"/>
      <c r="DQ252" s="50" t="n"/>
      <c r="DR252" s="50" t="n"/>
      <c r="DS252" s="50" t="n"/>
      <c r="DT252" s="50" t="n"/>
      <c r="DU252" s="50" t="n"/>
      <c r="DV252" s="50" t="n"/>
    </row>
    <row r="253">
      <c r="A253" s="47">
        <f>IF(Mitarbeiter!B253="","",Mitarbeiter!A253)</f>
        <v/>
      </c>
      <c r="B253" s="48">
        <f>IF(Mitarbeiter!B253="","",Mitarbeiter!B253)</f>
        <v/>
      </c>
      <c r="C253" s="49">
        <f>IF(Mitarbeiter!B253="","",Mitarbeiter!F253)</f>
        <v/>
      </c>
      <c r="D253" s="25">
        <f>IF(Mitarbeiter!B253="","",Berechnung!AD253)</f>
        <v/>
      </c>
      <c r="E253" s="25">
        <f>IF(Mitarbeiter!B253="","",SUM(G253:DV253))</f>
        <v/>
      </c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  <c r="AA253" s="50" t="n"/>
      <c r="AB253" s="50" t="n"/>
      <c r="AC253" s="50" t="n"/>
      <c r="AD253" s="50" t="n"/>
      <c r="AE253" s="50" t="n"/>
      <c r="AF253" s="50" t="n"/>
      <c r="AG253" s="50" t="n"/>
      <c r="AH253" s="50" t="n"/>
      <c r="AI253" s="50" t="n"/>
      <c r="AJ253" s="50" t="n"/>
      <c r="AK253" s="50" t="n"/>
      <c r="AL253" s="50" t="n"/>
      <c r="AM253" s="50" t="n"/>
      <c r="AN253" s="50" t="n"/>
      <c r="AO253" s="50" t="n"/>
      <c r="AP253" s="50" t="n"/>
      <c r="AQ253" s="50" t="n"/>
      <c r="AR253" s="50" t="n"/>
      <c r="AS253" s="50" t="n"/>
      <c r="AT253" s="50" t="n"/>
      <c r="AU253" s="50" t="n"/>
      <c r="AV253" s="50" t="n"/>
      <c r="AW253" s="50" t="n"/>
      <c r="AX253" s="50" t="n"/>
      <c r="AY253" s="50" t="n"/>
      <c r="AZ253" s="50" t="n"/>
      <c r="BA253" s="50" t="n"/>
      <c r="BB253" s="50" t="n"/>
      <c r="BC253" s="50" t="n"/>
      <c r="BD253" s="50" t="n"/>
      <c r="BE253" s="50" t="n"/>
      <c r="BF253" s="50" t="n"/>
      <c r="BG253" s="50" t="n"/>
      <c r="BH253" s="50" t="n"/>
      <c r="BI253" s="50" t="n"/>
      <c r="BJ253" s="50" t="n"/>
      <c r="BK253" s="50" t="n"/>
      <c r="BL253" s="50" t="n"/>
      <c r="BM253" s="50" t="n"/>
      <c r="BN253" s="50" t="n"/>
      <c r="BO253" s="50" t="n"/>
      <c r="BP253" s="50" t="n"/>
      <c r="BQ253" s="50" t="n"/>
      <c r="BR253" s="50" t="n"/>
      <c r="BS253" s="50" t="n"/>
      <c r="BT253" s="50" t="n"/>
      <c r="BU253" s="50" t="n"/>
      <c r="BV253" s="50" t="n"/>
      <c r="BW253" s="50" t="n"/>
      <c r="BX253" s="50" t="n"/>
      <c r="BY253" s="50" t="n"/>
      <c r="BZ253" s="50" t="n"/>
      <c r="CA253" s="50" t="n"/>
      <c r="CB253" s="50" t="n"/>
      <c r="CC253" s="50" t="n"/>
      <c r="CD253" s="50" t="n"/>
      <c r="CE253" s="50" t="n"/>
      <c r="CF253" s="50" t="n"/>
      <c r="CG253" s="50" t="n"/>
      <c r="CH253" s="50" t="n"/>
      <c r="CI253" s="50" t="n"/>
      <c r="CJ253" s="50" t="n"/>
      <c r="CK253" s="50" t="n"/>
      <c r="CL253" s="50" t="n"/>
      <c r="CM253" s="50" t="n"/>
      <c r="CN253" s="50" t="n"/>
      <c r="CO253" s="50" t="n"/>
      <c r="CP253" s="50" t="n"/>
      <c r="CQ253" s="50" t="n"/>
      <c r="CR253" s="50" t="n"/>
      <c r="CS253" s="50" t="n"/>
      <c r="CT253" s="50" t="n"/>
      <c r="CU253" s="50" t="n"/>
      <c r="CV253" s="50" t="n"/>
      <c r="CW253" s="50" t="n"/>
      <c r="CX253" s="50" t="n"/>
      <c r="CY253" s="50" t="n"/>
      <c r="CZ253" s="50" t="n"/>
      <c r="DA253" s="50" t="n"/>
      <c r="DB253" s="50" t="n"/>
      <c r="DC253" s="50" t="n"/>
      <c r="DD253" s="50" t="n"/>
      <c r="DE253" s="50" t="n"/>
      <c r="DF253" s="50" t="n"/>
      <c r="DG253" s="50" t="n"/>
      <c r="DH253" s="50" t="n"/>
      <c r="DI253" s="50" t="n"/>
      <c r="DJ253" s="50" t="n"/>
      <c r="DK253" s="50" t="n"/>
      <c r="DL253" s="50" t="n"/>
      <c r="DM253" s="50" t="n"/>
      <c r="DN253" s="50" t="n"/>
      <c r="DO253" s="50" t="n"/>
      <c r="DP253" s="50" t="n"/>
      <c r="DQ253" s="50" t="n"/>
      <c r="DR253" s="50" t="n"/>
      <c r="DS253" s="50" t="n"/>
      <c r="DT253" s="50" t="n"/>
      <c r="DU253" s="50" t="n"/>
      <c r="DV253" s="50" t="n"/>
    </row>
    <row r="254">
      <c r="A254" s="47">
        <f>IF(Mitarbeiter!B254="","",Mitarbeiter!A254)</f>
        <v/>
      </c>
      <c r="B254" s="48">
        <f>IF(Mitarbeiter!B254="","",Mitarbeiter!B254)</f>
        <v/>
      </c>
      <c r="C254" s="49">
        <f>IF(Mitarbeiter!B254="","",Mitarbeiter!F254)</f>
        <v/>
      </c>
      <c r="D254" s="25">
        <f>IF(Mitarbeiter!B254="","",Berechnung!AD254)</f>
        <v/>
      </c>
      <c r="E254" s="25">
        <f>IF(Mitarbeiter!B254="","",SUM(G254:DV254))</f>
        <v/>
      </c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  <c r="AA254" s="50" t="n"/>
      <c r="AB254" s="50" t="n"/>
      <c r="AC254" s="50" t="n"/>
      <c r="AD254" s="50" t="n"/>
      <c r="AE254" s="50" t="n"/>
      <c r="AF254" s="50" t="n"/>
      <c r="AG254" s="50" t="n"/>
      <c r="AH254" s="50" t="n"/>
      <c r="AI254" s="50" t="n"/>
      <c r="AJ254" s="50" t="n"/>
      <c r="AK254" s="50" t="n"/>
      <c r="AL254" s="50" t="n"/>
      <c r="AM254" s="50" t="n"/>
      <c r="AN254" s="50" t="n"/>
      <c r="AO254" s="50" t="n"/>
      <c r="AP254" s="50" t="n"/>
      <c r="AQ254" s="50" t="n"/>
      <c r="AR254" s="50" t="n"/>
      <c r="AS254" s="50" t="n"/>
      <c r="AT254" s="50" t="n"/>
      <c r="AU254" s="50" t="n"/>
      <c r="AV254" s="50" t="n"/>
      <c r="AW254" s="50" t="n"/>
      <c r="AX254" s="50" t="n"/>
      <c r="AY254" s="50" t="n"/>
      <c r="AZ254" s="50" t="n"/>
      <c r="BA254" s="50" t="n"/>
      <c r="BB254" s="50" t="n"/>
      <c r="BC254" s="50" t="n"/>
      <c r="BD254" s="50" t="n"/>
      <c r="BE254" s="50" t="n"/>
      <c r="BF254" s="50" t="n"/>
      <c r="BG254" s="50" t="n"/>
      <c r="BH254" s="50" t="n"/>
      <c r="BI254" s="50" t="n"/>
      <c r="BJ254" s="50" t="n"/>
      <c r="BK254" s="50" t="n"/>
      <c r="BL254" s="50" t="n"/>
      <c r="BM254" s="50" t="n"/>
      <c r="BN254" s="50" t="n"/>
      <c r="BO254" s="50" t="n"/>
      <c r="BP254" s="50" t="n"/>
      <c r="BQ254" s="50" t="n"/>
      <c r="BR254" s="50" t="n"/>
      <c r="BS254" s="50" t="n"/>
      <c r="BT254" s="50" t="n"/>
      <c r="BU254" s="50" t="n"/>
      <c r="BV254" s="50" t="n"/>
      <c r="BW254" s="50" t="n"/>
      <c r="BX254" s="50" t="n"/>
      <c r="BY254" s="50" t="n"/>
      <c r="BZ254" s="50" t="n"/>
      <c r="CA254" s="50" t="n"/>
      <c r="CB254" s="50" t="n"/>
      <c r="CC254" s="50" t="n"/>
      <c r="CD254" s="50" t="n"/>
      <c r="CE254" s="50" t="n"/>
      <c r="CF254" s="50" t="n"/>
      <c r="CG254" s="50" t="n"/>
      <c r="CH254" s="50" t="n"/>
      <c r="CI254" s="50" t="n"/>
      <c r="CJ254" s="50" t="n"/>
      <c r="CK254" s="50" t="n"/>
      <c r="CL254" s="50" t="n"/>
      <c r="CM254" s="50" t="n"/>
      <c r="CN254" s="50" t="n"/>
      <c r="CO254" s="50" t="n"/>
      <c r="CP254" s="50" t="n"/>
      <c r="CQ254" s="50" t="n"/>
      <c r="CR254" s="50" t="n"/>
      <c r="CS254" s="50" t="n"/>
      <c r="CT254" s="50" t="n"/>
      <c r="CU254" s="50" t="n"/>
      <c r="CV254" s="50" t="n"/>
      <c r="CW254" s="50" t="n"/>
      <c r="CX254" s="50" t="n"/>
      <c r="CY254" s="50" t="n"/>
      <c r="CZ254" s="50" t="n"/>
      <c r="DA254" s="50" t="n"/>
      <c r="DB254" s="50" t="n"/>
      <c r="DC254" s="50" t="n"/>
      <c r="DD254" s="50" t="n"/>
      <c r="DE254" s="50" t="n"/>
      <c r="DF254" s="50" t="n"/>
      <c r="DG254" s="50" t="n"/>
      <c r="DH254" s="50" t="n"/>
      <c r="DI254" s="50" t="n"/>
      <c r="DJ254" s="50" t="n"/>
      <c r="DK254" s="50" t="n"/>
      <c r="DL254" s="50" t="n"/>
      <c r="DM254" s="50" t="n"/>
      <c r="DN254" s="50" t="n"/>
      <c r="DO254" s="50" t="n"/>
      <c r="DP254" s="50" t="n"/>
      <c r="DQ254" s="50" t="n"/>
      <c r="DR254" s="50" t="n"/>
      <c r="DS254" s="50" t="n"/>
      <c r="DT254" s="50" t="n"/>
      <c r="DU254" s="50" t="n"/>
      <c r="DV254" s="50" t="n"/>
    </row>
    <row r="255">
      <c r="A255" s="47">
        <f>IF(Mitarbeiter!B255="","",Mitarbeiter!A255)</f>
        <v/>
      </c>
      <c r="B255" s="48">
        <f>IF(Mitarbeiter!B255="","",Mitarbeiter!B255)</f>
        <v/>
      </c>
      <c r="C255" s="49">
        <f>IF(Mitarbeiter!B255="","",Mitarbeiter!F255)</f>
        <v/>
      </c>
      <c r="D255" s="25">
        <f>IF(Mitarbeiter!B255="","",Berechnung!AD255)</f>
        <v/>
      </c>
      <c r="E255" s="25">
        <f>IF(Mitarbeiter!B255="","",SUM(G255:DV255))</f>
        <v/>
      </c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  <c r="AA255" s="50" t="n"/>
      <c r="AB255" s="50" t="n"/>
      <c r="AC255" s="50" t="n"/>
      <c r="AD255" s="50" t="n"/>
      <c r="AE255" s="50" t="n"/>
      <c r="AF255" s="50" t="n"/>
      <c r="AG255" s="50" t="n"/>
      <c r="AH255" s="50" t="n"/>
      <c r="AI255" s="50" t="n"/>
      <c r="AJ255" s="50" t="n"/>
      <c r="AK255" s="50" t="n"/>
      <c r="AL255" s="50" t="n"/>
      <c r="AM255" s="50" t="n"/>
      <c r="AN255" s="50" t="n"/>
      <c r="AO255" s="50" t="n"/>
      <c r="AP255" s="50" t="n"/>
      <c r="AQ255" s="50" t="n"/>
      <c r="AR255" s="50" t="n"/>
      <c r="AS255" s="50" t="n"/>
      <c r="AT255" s="50" t="n"/>
      <c r="AU255" s="50" t="n"/>
      <c r="AV255" s="50" t="n"/>
      <c r="AW255" s="50" t="n"/>
      <c r="AX255" s="50" t="n"/>
      <c r="AY255" s="50" t="n"/>
      <c r="AZ255" s="50" t="n"/>
      <c r="BA255" s="50" t="n"/>
      <c r="BB255" s="50" t="n"/>
      <c r="BC255" s="50" t="n"/>
      <c r="BD255" s="50" t="n"/>
      <c r="BE255" s="50" t="n"/>
      <c r="BF255" s="50" t="n"/>
      <c r="BG255" s="50" t="n"/>
      <c r="BH255" s="50" t="n"/>
      <c r="BI255" s="50" t="n"/>
      <c r="BJ255" s="50" t="n"/>
      <c r="BK255" s="50" t="n"/>
      <c r="BL255" s="50" t="n"/>
      <c r="BM255" s="50" t="n"/>
      <c r="BN255" s="50" t="n"/>
      <c r="BO255" s="50" t="n"/>
      <c r="BP255" s="50" t="n"/>
      <c r="BQ255" s="50" t="n"/>
      <c r="BR255" s="50" t="n"/>
      <c r="BS255" s="50" t="n"/>
      <c r="BT255" s="50" t="n"/>
      <c r="BU255" s="50" t="n"/>
      <c r="BV255" s="50" t="n"/>
      <c r="BW255" s="50" t="n"/>
      <c r="BX255" s="50" t="n"/>
      <c r="BY255" s="50" t="n"/>
      <c r="BZ255" s="50" t="n"/>
      <c r="CA255" s="50" t="n"/>
      <c r="CB255" s="50" t="n"/>
      <c r="CC255" s="50" t="n"/>
      <c r="CD255" s="50" t="n"/>
      <c r="CE255" s="50" t="n"/>
      <c r="CF255" s="50" t="n"/>
      <c r="CG255" s="50" t="n"/>
      <c r="CH255" s="50" t="n"/>
      <c r="CI255" s="50" t="n"/>
      <c r="CJ255" s="50" t="n"/>
      <c r="CK255" s="50" t="n"/>
      <c r="CL255" s="50" t="n"/>
      <c r="CM255" s="50" t="n"/>
      <c r="CN255" s="50" t="n"/>
      <c r="CO255" s="50" t="n"/>
      <c r="CP255" s="50" t="n"/>
      <c r="CQ255" s="50" t="n"/>
      <c r="CR255" s="50" t="n"/>
      <c r="CS255" s="50" t="n"/>
      <c r="CT255" s="50" t="n"/>
      <c r="CU255" s="50" t="n"/>
      <c r="CV255" s="50" t="n"/>
      <c r="CW255" s="50" t="n"/>
      <c r="CX255" s="50" t="n"/>
      <c r="CY255" s="50" t="n"/>
      <c r="CZ255" s="50" t="n"/>
      <c r="DA255" s="50" t="n"/>
      <c r="DB255" s="50" t="n"/>
      <c r="DC255" s="50" t="n"/>
      <c r="DD255" s="50" t="n"/>
      <c r="DE255" s="50" t="n"/>
      <c r="DF255" s="50" t="n"/>
      <c r="DG255" s="50" t="n"/>
      <c r="DH255" s="50" t="n"/>
      <c r="DI255" s="50" t="n"/>
      <c r="DJ255" s="50" t="n"/>
      <c r="DK255" s="50" t="n"/>
      <c r="DL255" s="50" t="n"/>
      <c r="DM255" s="50" t="n"/>
      <c r="DN255" s="50" t="n"/>
      <c r="DO255" s="50" t="n"/>
      <c r="DP255" s="50" t="n"/>
      <c r="DQ255" s="50" t="n"/>
      <c r="DR255" s="50" t="n"/>
      <c r="DS255" s="50" t="n"/>
      <c r="DT255" s="50" t="n"/>
      <c r="DU255" s="50" t="n"/>
      <c r="DV255" s="50" t="n"/>
    </row>
    <row r="256">
      <c r="A256" s="47">
        <f>IF(Mitarbeiter!B256="","",Mitarbeiter!A256)</f>
        <v/>
      </c>
      <c r="B256" s="48">
        <f>IF(Mitarbeiter!B256="","",Mitarbeiter!B256)</f>
        <v/>
      </c>
      <c r="C256" s="49">
        <f>IF(Mitarbeiter!B256="","",Mitarbeiter!F256)</f>
        <v/>
      </c>
      <c r="D256" s="25">
        <f>IF(Mitarbeiter!B256="","",Berechnung!AD256)</f>
        <v/>
      </c>
      <c r="E256" s="25">
        <f>IF(Mitarbeiter!B256="","",SUM(G256:DV256))</f>
        <v/>
      </c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  <c r="AA256" s="50" t="n"/>
      <c r="AB256" s="50" t="n"/>
      <c r="AC256" s="50" t="n"/>
      <c r="AD256" s="50" t="n"/>
      <c r="AE256" s="50" t="n"/>
      <c r="AF256" s="50" t="n"/>
      <c r="AG256" s="50" t="n"/>
      <c r="AH256" s="50" t="n"/>
      <c r="AI256" s="50" t="n"/>
      <c r="AJ256" s="50" t="n"/>
      <c r="AK256" s="50" t="n"/>
      <c r="AL256" s="50" t="n"/>
      <c r="AM256" s="50" t="n"/>
      <c r="AN256" s="50" t="n"/>
      <c r="AO256" s="50" t="n"/>
      <c r="AP256" s="50" t="n"/>
      <c r="AQ256" s="50" t="n"/>
      <c r="AR256" s="50" t="n"/>
      <c r="AS256" s="50" t="n"/>
      <c r="AT256" s="50" t="n"/>
      <c r="AU256" s="50" t="n"/>
      <c r="AV256" s="50" t="n"/>
      <c r="AW256" s="50" t="n"/>
      <c r="AX256" s="50" t="n"/>
      <c r="AY256" s="50" t="n"/>
      <c r="AZ256" s="50" t="n"/>
      <c r="BA256" s="50" t="n"/>
      <c r="BB256" s="50" t="n"/>
      <c r="BC256" s="50" t="n"/>
      <c r="BD256" s="50" t="n"/>
      <c r="BE256" s="50" t="n"/>
      <c r="BF256" s="50" t="n"/>
      <c r="BG256" s="50" t="n"/>
      <c r="BH256" s="50" t="n"/>
      <c r="BI256" s="50" t="n"/>
      <c r="BJ256" s="50" t="n"/>
      <c r="BK256" s="50" t="n"/>
      <c r="BL256" s="50" t="n"/>
      <c r="BM256" s="50" t="n"/>
      <c r="BN256" s="50" t="n"/>
      <c r="BO256" s="50" t="n"/>
      <c r="BP256" s="50" t="n"/>
      <c r="BQ256" s="50" t="n"/>
      <c r="BR256" s="50" t="n"/>
      <c r="BS256" s="50" t="n"/>
      <c r="BT256" s="50" t="n"/>
      <c r="BU256" s="50" t="n"/>
      <c r="BV256" s="50" t="n"/>
      <c r="BW256" s="50" t="n"/>
      <c r="BX256" s="50" t="n"/>
      <c r="BY256" s="50" t="n"/>
      <c r="BZ256" s="50" t="n"/>
      <c r="CA256" s="50" t="n"/>
      <c r="CB256" s="50" t="n"/>
      <c r="CC256" s="50" t="n"/>
      <c r="CD256" s="50" t="n"/>
      <c r="CE256" s="50" t="n"/>
      <c r="CF256" s="50" t="n"/>
      <c r="CG256" s="50" t="n"/>
      <c r="CH256" s="50" t="n"/>
      <c r="CI256" s="50" t="n"/>
      <c r="CJ256" s="50" t="n"/>
      <c r="CK256" s="50" t="n"/>
      <c r="CL256" s="50" t="n"/>
      <c r="CM256" s="50" t="n"/>
      <c r="CN256" s="50" t="n"/>
      <c r="CO256" s="50" t="n"/>
      <c r="CP256" s="50" t="n"/>
      <c r="CQ256" s="50" t="n"/>
      <c r="CR256" s="50" t="n"/>
      <c r="CS256" s="50" t="n"/>
      <c r="CT256" s="50" t="n"/>
      <c r="CU256" s="50" t="n"/>
      <c r="CV256" s="50" t="n"/>
      <c r="CW256" s="50" t="n"/>
      <c r="CX256" s="50" t="n"/>
      <c r="CY256" s="50" t="n"/>
      <c r="CZ256" s="50" t="n"/>
      <c r="DA256" s="50" t="n"/>
      <c r="DB256" s="50" t="n"/>
      <c r="DC256" s="50" t="n"/>
      <c r="DD256" s="50" t="n"/>
      <c r="DE256" s="50" t="n"/>
      <c r="DF256" s="50" t="n"/>
      <c r="DG256" s="50" t="n"/>
      <c r="DH256" s="50" t="n"/>
      <c r="DI256" s="50" t="n"/>
      <c r="DJ256" s="50" t="n"/>
      <c r="DK256" s="50" t="n"/>
      <c r="DL256" s="50" t="n"/>
      <c r="DM256" s="50" t="n"/>
      <c r="DN256" s="50" t="n"/>
      <c r="DO256" s="50" t="n"/>
      <c r="DP256" s="50" t="n"/>
      <c r="DQ256" s="50" t="n"/>
      <c r="DR256" s="50" t="n"/>
      <c r="DS256" s="50" t="n"/>
      <c r="DT256" s="50" t="n"/>
      <c r="DU256" s="50" t="n"/>
      <c r="DV256" s="50" t="n"/>
    </row>
    <row r="257">
      <c r="A257" s="47">
        <f>IF(Mitarbeiter!B257="","",Mitarbeiter!A257)</f>
        <v/>
      </c>
      <c r="B257" s="48">
        <f>IF(Mitarbeiter!B257="","",Mitarbeiter!B257)</f>
        <v/>
      </c>
      <c r="C257" s="49">
        <f>IF(Mitarbeiter!B257="","",Mitarbeiter!F257)</f>
        <v/>
      </c>
      <c r="D257" s="25">
        <f>IF(Mitarbeiter!B257="","",Berechnung!AD257)</f>
        <v/>
      </c>
      <c r="E257" s="25">
        <f>IF(Mitarbeiter!B257="","",SUM(G257:DV257))</f>
        <v/>
      </c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  <c r="AA257" s="50" t="n"/>
      <c r="AB257" s="50" t="n"/>
      <c r="AC257" s="50" t="n"/>
      <c r="AD257" s="50" t="n"/>
      <c r="AE257" s="50" t="n"/>
      <c r="AF257" s="50" t="n"/>
      <c r="AG257" s="50" t="n"/>
      <c r="AH257" s="50" t="n"/>
      <c r="AI257" s="50" t="n"/>
      <c r="AJ257" s="50" t="n"/>
      <c r="AK257" s="50" t="n"/>
      <c r="AL257" s="50" t="n"/>
      <c r="AM257" s="50" t="n"/>
      <c r="AN257" s="50" t="n"/>
      <c r="AO257" s="50" t="n"/>
      <c r="AP257" s="50" t="n"/>
      <c r="AQ257" s="50" t="n"/>
      <c r="AR257" s="50" t="n"/>
      <c r="AS257" s="50" t="n"/>
      <c r="AT257" s="50" t="n"/>
      <c r="AU257" s="50" t="n"/>
      <c r="AV257" s="50" t="n"/>
      <c r="AW257" s="50" t="n"/>
      <c r="AX257" s="50" t="n"/>
      <c r="AY257" s="50" t="n"/>
      <c r="AZ257" s="50" t="n"/>
      <c r="BA257" s="50" t="n"/>
      <c r="BB257" s="50" t="n"/>
      <c r="BC257" s="50" t="n"/>
      <c r="BD257" s="50" t="n"/>
      <c r="BE257" s="50" t="n"/>
      <c r="BF257" s="50" t="n"/>
      <c r="BG257" s="50" t="n"/>
      <c r="BH257" s="50" t="n"/>
      <c r="BI257" s="50" t="n"/>
      <c r="BJ257" s="50" t="n"/>
      <c r="BK257" s="50" t="n"/>
      <c r="BL257" s="50" t="n"/>
      <c r="BM257" s="50" t="n"/>
      <c r="BN257" s="50" t="n"/>
      <c r="BO257" s="50" t="n"/>
      <c r="BP257" s="50" t="n"/>
      <c r="BQ257" s="50" t="n"/>
      <c r="BR257" s="50" t="n"/>
      <c r="BS257" s="50" t="n"/>
      <c r="BT257" s="50" t="n"/>
      <c r="BU257" s="50" t="n"/>
      <c r="BV257" s="50" t="n"/>
      <c r="BW257" s="50" t="n"/>
      <c r="BX257" s="50" t="n"/>
      <c r="BY257" s="50" t="n"/>
      <c r="BZ257" s="50" t="n"/>
      <c r="CA257" s="50" t="n"/>
      <c r="CB257" s="50" t="n"/>
      <c r="CC257" s="50" t="n"/>
      <c r="CD257" s="50" t="n"/>
      <c r="CE257" s="50" t="n"/>
      <c r="CF257" s="50" t="n"/>
      <c r="CG257" s="50" t="n"/>
      <c r="CH257" s="50" t="n"/>
      <c r="CI257" s="50" t="n"/>
      <c r="CJ257" s="50" t="n"/>
      <c r="CK257" s="50" t="n"/>
      <c r="CL257" s="50" t="n"/>
      <c r="CM257" s="50" t="n"/>
      <c r="CN257" s="50" t="n"/>
      <c r="CO257" s="50" t="n"/>
      <c r="CP257" s="50" t="n"/>
      <c r="CQ257" s="50" t="n"/>
      <c r="CR257" s="50" t="n"/>
      <c r="CS257" s="50" t="n"/>
      <c r="CT257" s="50" t="n"/>
      <c r="CU257" s="50" t="n"/>
      <c r="CV257" s="50" t="n"/>
      <c r="CW257" s="50" t="n"/>
      <c r="CX257" s="50" t="n"/>
      <c r="CY257" s="50" t="n"/>
      <c r="CZ257" s="50" t="n"/>
      <c r="DA257" s="50" t="n"/>
      <c r="DB257" s="50" t="n"/>
      <c r="DC257" s="50" t="n"/>
      <c r="DD257" s="50" t="n"/>
      <c r="DE257" s="50" t="n"/>
      <c r="DF257" s="50" t="n"/>
      <c r="DG257" s="50" t="n"/>
      <c r="DH257" s="50" t="n"/>
      <c r="DI257" s="50" t="n"/>
      <c r="DJ257" s="50" t="n"/>
      <c r="DK257" s="50" t="n"/>
      <c r="DL257" s="50" t="n"/>
      <c r="DM257" s="50" t="n"/>
      <c r="DN257" s="50" t="n"/>
      <c r="DO257" s="50" t="n"/>
      <c r="DP257" s="50" t="n"/>
      <c r="DQ257" s="50" t="n"/>
      <c r="DR257" s="50" t="n"/>
      <c r="DS257" s="50" t="n"/>
      <c r="DT257" s="50" t="n"/>
      <c r="DU257" s="50" t="n"/>
      <c r="DV257" s="50" t="n"/>
    </row>
    <row r="258">
      <c r="A258" s="47">
        <f>IF(Mitarbeiter!B258="","",Mitarbeiter!A258)</f>
        <v/>
      </c>
      <c r="B258" s="48">
        <f>IF(Mitarbeiter!B258="","",Mitarbeiter!B258)</f>
        <v/>
      </c>
      <c r="C258" s="49">
        <f>IF(Mitarbeiter!B258="","",Mitarbeiter!F258)</f>
        <v/>
      </c>
      <c r="D258" s="25">
        <f>IF(Mitarbeiter!B258="","",Berechnung!AD258)</f>
        <v/>
      </c>
      <c r="E258" s="25">
        <f>IF(Mitarbeiter!B258="","",SUM(G258:DV258))</f>
        <v/>
      </c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  <c r="AB258" s="50" t="n"/>
      <c r="AC258" s="50" t="n"/>
      <c r="AD258" s="50" t="n"/>
      <c r="AE258" s="50" t="n"/>
      <c r="AF258" s="50" t="n"/>
      <c r="AG258" s="50" t="n"/>
      <c r="AH258" s="50" t="n"/>
      <c r="AI258" s="50" t="n"/>
      <c r="AJ258" s="50" t="n"/>
      <c r="AK258" s="50" t="n"/>
      <c r="AL258" s="50" t="n"/>
      <c r="AM258" s="50" t="n"/>
      <c r="AN258" s="50" t="n"/>
      <c r="AO258" s="50" t="n"/>
      <c r="AP258" s="50" t="n"/>
      <c r="AQ258" s="50" t="n"/>
      <c r="AR258" s="50" t="n"/>
      <c r="AS258" s="50" t="n"/>
      <c r="AT258" s="50" t="n"/>
      <c r="AU258" s="50" t="n"/>
      <c r="AV258" s="50" t="n"/>
      <c r="AW258" s="50" t="n"/>
      <c r="AX258" s="50" t="n"/>
      <c r="AY258" s="50" t="n"/>
      <c r="AZ258" s="50" t="n"/>
      <c r="BA258" s="50" t="n"/>
      <c r="BB258" s="50" t="n"/>
      <c r="BC258" s="50" t="n"/>
      <c r="BD258" s="50" t="n"/>
      <c r="BE258" s="50" t="n"/>
      <c r="BF258" s="50" t="n"/>
      <c r="BG258" s="50" t="n"/>
      <c r="BH258" s="50" t="n"/>
      <c r="BI258" s="50" t="n"/>
      <c r="BJ258" s="50" t="n"/>
      <c r="BK258" s="50" t="n"/>
      <c r="BL258" s="50" t="n"/>
      <c r="BM258" s="50" t="n"/>
      <c r="BN258" s="50" t="n"/>
      <c r="BO258" s="50" t="n"/>
      <c r="BP258" s="50" t="n"/>
      <c r="BQ258" s="50" t="n"/>
      <c r="BR258" s="50" t="n"/>
      <c r="BS258" s="50" t="n"/>
      <c r="BT258" s="50" t="n"/>
      <c r="BU258" s="50" t="n"/>
      <c r="BV258" s="50" t="n"/>
      <c r="BW258" s="50" t="n"/>
      <c r="BX258" s="50" t="n"/>
      <c r="BY258" s="50" t="n"/>
      <c r="BZ258" s="50" t="n"/>
      <c r="CA258" s="50" t="n"/>
      <c r="CB258" s="50" t="n"/>
      <c r="CC258" s="50" t="n"/>
      <c r="CD258" s="50" t="n"/>
      <c r="CE258" s="50" t="n"/>
      <c r="CF258" s="50" t="n"/>
      <c r="CG258" s="50" t="n"/>
      <c r="CH258" s="50" t="n"/>
      <c r="CI258" s="50" t="n"/>
      <c r="CJ258" s="50" t="n"/>
      <c r="CK258" s="50" t="n"/>
      <c r="CL258" s="50" t="n"/>
      <c r="CM258" s="50" t="n"/>
      <c r="CN258" s="50" t="n"/>
      <c r="CO258" s="50" t="n"/>
      <c r="CP258" s="50" t="n"/>
      <c r="CQ258" s="50" t="n"/>
      <c r="CR258" s="50" t="n"/>
      <c r="CS258" s="50" t="n"/>
      <c r="CT258" s="50" t="n"/>
      <c r="CU258" s="50" t="n"/>
      <c r="CV258" s="50" t="n"/>
      <c r="CW258" s="50" t="n"/>
      <c r="CX258" s="50" t="n"/>
      <c r="CY258" s="50" t="n"/>
      <c r="CZ258" s="50" t="n"/>
      <c r="DA258" s="50" t="n"/>
      <c r="DB258" s="50" t="n"/>
      <c r="DC258" s="50" t="n"/>
      <c r="DD258" s="50" t="n"/>
      <c r="DE258" s="50" t="n"/>
      <c r="DF258" s="50" t="n"/>
      <c r="DG258" s="50" t="n"/>
      <c r="DH258" s="50" t="n"/>
      <c r="DI258" s="50" t="n"/>
      <c r="DJ258" s="50" t="n"/>
      <c r="DK258" s="50" t="n"/>
      <c r="DL258" s="50" t="n"/>
      <c r="DM258" s="50" t="n"/>
      <c r="DN258" s="50" t="n"/>
      <c r="DO258" s="50" t="n"/>
      <c r="DP258" s="50" t="n"/>
      <c r="DQ258" s="50" t="n"/>
      <c r="DR258" s="50" t="n"/>
      <c r="DS258" s="50" t="n"/>
      <c r="DT258" s="50" t="n"/>
      <c r="DU258" s="50" t="n"/>
      <c r="DV258" s="50" t="n"/>
    </row>
    <row r="259">
      <c r="A259" s="47">
        <f>IF(Mitarbeiter!B259="","",Mitarbeiter!A259)</f>
        <v/>
      </c>
      <c r="B259" s="48">
        <f>IF(Mitarbeiter!B259="","",Mitarbeiter!B259)</f>
        <v/>
      </c>
      <c r="C259" s="49">
        <f>IF(Mitarbeiter!B259="","",Mitarbeiter!F259)</f>
        <v/>
      </c>
      <c r="D259" s="25">
        <f>IF(Mitarbeiter!B259="","",Berechnung!AD259)</f>
        <v/>
      </c>
      <c r="E259" s="25">
        <f>IF(Mitarbeiter!B259="","",SUM(G259:DV259))</f>
        <v/>
      </c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  <c r="AA259" s="50" t="n"/>
      <c r="AB259" s="50" t="n"/>
      <c r="AC259" s="50" t="n"/>
      <c r="AD259" s="50" t="n"/>
      <c r="AE259" s="50" t="n"/>
      <c r="AF259" s="50" t="n"/>
      <c r="AG259" s="50" t="n"/>
      <c r="AH259" s="50" t="n"/>
      <c r="AI259" s="50" t="n"/>
      <c r="AJ259" s="50" t="n"/>
      <c r="AK259" s="50" t="n"/>
      <c r="AL259" s="50" t="n"/>
      <c r="AM259" s="50" t="n"/>
      <c r="AN259" s="50" t="n"/>
      <c r="AO259" s="50" t="n"/>
      <c r="AP259" s="50" t="n"/>
      <c r="AQ259" s="50" t="n"/>
      <c r="AR259" s="50" t="n"/>
      <c r="AS259" s="50" t="n"/>
      <c r="AT259" s="50" t="n"/>
      <c r="AU259" s="50" t="n"/>
      <c r="AV259" s="50" t="n"/>
      <c r="AW259" s="50" t="n"/>
      <c r="AX259" s="50" t="n"/>
      <c r="AY259" s="50" t="n"/>
      <c r="AZ259" s="50" t="n"/>
      <c r="BA259" s="50" t="n"/>
      <c r="BB259" s="50" t="n"/>
      <c r="BC259" s="50" t="n"/>
      <c r="BD259" s="50" t="n"/>
      <c r="BE259" s="50" t="n"/>
      <c r="BF259" s="50" t="n"/>
      <c r="BG259" s="50" t="n"/>
      <c r="BH259" s="50" t="n"/>
      <c r="BI259" s="50" t="n"/>
      <c r="BJ259" s="50" t="n"/>
      <c r="BK259" s="50" t="n"/>
      <c r="BL259" s="50" t="n"/>
      <c r="BM259" s="50" t="n"/>
      <c r="BN259" s="50" t="n"/>
      <c r="BO259" s="50" t="n"/>
      <c r="BP259" s="50" t="n"/>
      <c r="BQ259" s="50" t="n"/>
      <c r="BR259" s="50" t="n"/>
      <c r="BS259" s="50" t="n"/>
      <c r="BT259" s="50" t="n"/>
      <c r="BU259" s="50" t="n"/>
      <c r="BV259" s="50" t="n"/>
      <c r="BW259" s="50" t="n"/>
      <c r="BX259" s="50" t="n"/>
      <c r="BY259" s="50" t="n"/>
      <c r="BZ259" s="50" t="n"/>
      <c r="CA259" s="50" t="n"/>
      <c r="CB259" s="50" t="n"/>
      <c r="CC259" s="50" t="n"/>
      <c r="CD259" s="50" t="n"/>
      <c r="CE259" s="50" t="n"/>
      <c r="CF259" s="50" t="n"/>
      <c r="CG259" s="50" t="n"/>
      <c r="CH259" s="50" t="n"/>
      <c r="CI259" s="50" t="n"/>
      <c r="CJ259" s="50" t="n"/>
      <c r="CK259" s="50" t="n"/>
      <c r="CL259" s="50" t="n"/>
      <c r="CM259" s="50" t="n"/>
      <c r="CN259" s="50" t="n"/>
      <c r="CO259" s="50" t="n"/>
      <c r="CP259" s="50" t="n"/>
      <c r="CQ259" s="50" t="n"/>
      <c r="CR259" s="50" t="n"/>
      <c r="CS259" s="50" t="n"/>
      <c r="CT259" s="50" t="n"/>
      <c r="CU259" s="50" t="n"/>
      <c r="CV259" s="50" t="n"/>
      <c r="CW259" s="50" t="n"/>
      <c r="CX259" s="50" t="n"/>
      <c r="CY259" s="50" t="n"/>
      <c r="CZ259" s="50" t="n"/>
      <c r="DA259" s="50" t="n"/>
      <c r="DB259" s="50" t="n"/>
      <c r="DC259" s="50" t="n"/>
      <c r="DD259" s="50" t="n"/>
      <c r="DE259" s="50" t="n"/>
      <c r="DF259" s="50" t="n"/>
      <c r="DG259" s="50" t="n"/>
      <c r="DH259" s="50" t="n"/>
      <c r="DI259" s="50" t="n"/>
      <c r="DJ259" s="50" t="n"/>
      <c r="DK259" s="50" t="n"/>
      <c r="DL259" s="50" t="n"/>
      <c r="DM259" s="50" t="n"/>
      <c r="DN259" s="50" t="n"/>
      <c r="DO259" s="50" t="n"/>
      <c r="DP259" s="50" t="n"/>
      <c r="DQ259" s="50" t="n"/>
      <c r="DR259" s="50" t="n"/>
      <c r="DS259" s="50" t="n"/>
      <c r="DT259" s="50" t="n"/>
      <c r="DU259" s="50" t="n"/>
      <c r="DV259" s="50" t="n"/>
    </row>
    <row r="260">
      <c r="A260" s="47">
        <f>IF(Mitarbeiter!B260="","",Mitarbeiter!A260)</f>
        <v/>
      </c>
      <c r="B260" s="48">
        <f>IF(Mitarbeiter!B260="","",Mitarbeiter!B260)</f>
        <v/>
      </c>
      <c r="C260" s="49">
        <f>IF(Mitarbeiter!B260="","",Mitarbeiter!F260)</f>
        <v/>
      </c>
      <c r="D260" s="25">
        <f>IF(Mitarbeiter!B260="","",Berechnung!AD260)</f>
        <v/>
      </c>
      <c r="E260" s="25">
        <f>IF(Mitarbeiter!B260="","",SUM(G260:DV260))</f>
        <v/>
      </c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  <c r="AA260" s="50" t="n"/>
      <c r="AB260" s="50" t="n"/>
      <c r="AC260" s="50" t="n"/>
      <c r="AD260" s="50" t="n"/>
      <c r="AE260" s="50" t="n"/>
      <c r="AF260" s="50" t="n"/>
      <c r="AG260" s="50" t="n"/>
      <c r="AH260" s="50" t="n"/>
      <c r="AI260" s="50" t="n"/>
      <c r="AJ260" s="50" t="n"/>
      <c r="AK260" s="50" t="n"/>
      <c r="AL260" s="50" t="n"/>
      <c r="AM260" s="50" t="n"/>
      <c r="AN260" s="50" t="n"/>
      <c r="AO260" s="50" t="n"/>
      <c r="AP260" s="50" t="n"/>
      <c r="AQ260" s="50" t="n"/>
      <c r="AR260" s="50" t="n"/>
      <c r="AS260" s="50" t="n"/>
      <c r="AT260" s="50" t="n"/>
      <c r="AU260" s="50" t="n"/>
      <c r="AV260" s="50" t="n"/>
      <c r="AW260" s="50" t="n"/>
      <c r="AX260" s="50" t="n"/>
      <c r="AY260" s="50" t="n"/>
      <c r="AZ260" s="50" t="n"/>
      <c r="BA260" s="50" t="n"/>
      <c r="BB260" s="50" t="n"/>
      <c r="BC260" s="50" t="n"/>
      <c r="BD260" s="50" t="n"/>
      <c r="BE260" s="50" t="n"/>
      <c r="BF260" s="50" t="n"/>
      <c r="BG260" s="50" t="n"/>
      <c r="BH260" s="50" t="n"/>
      <c r="BI260" s="50" t="n"/>
      <c r="BJ260" s="50" t="n"/>
      <c r="BK260" s="50" t="n"/>
      <c r="BL260" s="50" t="n"/>
      <c r="BM260" s="50" t="n"/>
      <c r="BN260" s="50" t="n"/>
      <c r="BO260" s="50" t="n"/>
      <c r="BP260" s="50" t="n"/>
      <c r="BQ260" s="50" t="n"/>
      <c r="BR260" s="50" t="n"/>
      <c r="BS260" s="50" t="n"/>
      <c r="BT260" s="50" t="n"/>
      <c r="BU260" s="50" t="n"/>
      <c r="BV260" s="50" t="n"/>
      <c r="BW260" s="50" t="n"/>
      <c r="BX260" s="50" t="n"/>
      <c r="BY260" s="50" t="n"/>
      <c r="BZ260" s="50" t="n"/>
      <c r="CA260" s="50" t="n"/>
      <c r="CB260" s="50" t="n"/>
      <c r="CC260" s="50" t="n"/>
      <c r="CD260" s="50" t="n"/>
      <c r="CE260" s="50" t="n"/>
      <c r="CF260" s="50" t="n"/>
      <c r="CG260" s="50" t="n"/>
      <c r="CH260" s="50" t="n"/>
      <c r="CI260" s="50" t="n"/>
      <c r="CJ260" s="50" t="n"/>
      <c r="CK260" s="50" t="n"/>
      <c r="CL260" s="50" t="n"/>
      <c r="CM260" s="50" t="n"/>
      <c r="CN260" s="50" t="n"/>
      <c r="CO260" s="50" t="n"/>
      <c r="CP260" s="50" t="n"/>
      <c r="CQ260" s="50" t="n"/>
      <c r="CR260" s="50" t="n"/>
      <c r="CS260" s="50" t="n"/>
      <c r="CT260" s="50" t="n"/>
      <c r="CU260" s="50" t="n"/>
      <c r="CV260" s="50" t="n"/>
      <c r="CW260" s="50" t="n"/>
      <c r="CX260" s="50" t="n"/>
      <c r="CY260" s="50" t="n"/>
      <c r="CZ260" s="50" t="n"/>
      <c r="DA260" s="50" t="n"/>
      <c r="DB260" s="50" t="n"/>
      <c r="DC260" s="50" t="n"/>
      <c r="DD260" s="50" t="n"/>
      <c r="DE260" s="50" t="n"/>
      <c r="DF260" s="50" t="n"/>
      <c r="DG260" s="50" t="n"/>
      <c r="DH260" s="50" t="n"/>
      <c r="DI260" s="50" t="n"/>
      <c r="DJ260" s="50" t="n"/>
      <c r="DK260" s="50" t="n"/>
      <c r="DL260" s="50" t="n"/>
      <c r="DM260" s="50" t="n"/>
      <c r="DN260" s="50" t="n"/>
      <c r="DO260" s="50" t="n"/>
      <c r="DP260" s="50" t="n"/>
      <c r="DQ260" s="50" t="n"/>
      <c r="DR260" s="50" t="n"/>
      <c r="DS260" s="50" t="n"/>
      <c r="DT260" s="50" t="n"/>
      <c r="DU260" s="50" t="n"/>
      <c r="DV260" s="50" t="n"/>
    </row>
    <row r="261">
      <c r="A261" s="47">
        <f>IF(Mitarbeiter!B261="","",Mitarbeiter!A261)</f>
        <v/>
      </c>
      <c r="B261" s="48">
        <f>IF(Mitarbeiter!B261="","",Mitarbeiter!B261)</f>
        <v/>
      </c>
      <c r="C261" s="49">
        <f>IF(Mitarbeiter!B261="","",Mitarbeiter!F261)</f>
        <v/>
      </c>
      <c r="D261" s="25">
        <f>IF(Mitarbeiter!B261="","",Berechnung!AD261)</f>
        <v/>
      </c>
      <c r="E261" s="25">
        <f>IF(Mitarbeiter!B261="","",SUM(G261:DV261))</f>
        <v/>
      </c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  <c r="AA261" s="50" t="n"/>
      <c r="AB261" s="50" t="n"/>
      <c r="AC261" s="50" t="n"/>
      <c r="AD261" s="50" t="n"/>
      <c r="AE261" s="50" t="n"/>
      <c r="AF261" s="50" t="n"/>
      <c r="AG261" s="50" t="n"/>
      <c r="AH261" s="50" t="n"/>
      <c r="AI261" s="50" t="n"/>
      <c r="AJ261" s="50" t="n"/>
      <c r="AK261" s="50" t="n"/>
      <c r="AL261" s="50" t="n"/>
      <c r="AM261" s="50" t="n"/>
      <c r="AN261" s="50" t="n"/>
      <c r="AO261" s="50" t="n"/>
      <c r="AP261" s="50" t="n"/>
      <c r="AQ261" s="50" t="n"/>
      <c r="AR261" s="50" t="n"/>
      <c r="AS261" s="50" t="n"/>
      <c r="AT261" s="50" t="n"/>
      <c r="AU261" s="50" t="n"/>
      <c r="AV261" s="50" t="n"/>
      <c r="AW261" s="50" t="n"/>
      <c r="AX261" s="50" t="n"/>
      <c r="AY261" s="50" t="n"/>
      <c r="AZ261" s="50" t="n"/>
      <c r="BA261" s="50" t="n"/>
      <c r="BB261" s="50" t="n"/>
      <c r="BC261" s="50" t="n"/>
      <c r="BD261" s="50" t="n"/>
      <c r="BE261" s="50" t="n"/>
      <c r="BF261" s="50" t="n"/>
      <c r="BG261" s="50" t="n"/>
      <c r="BH261" s="50" t="n"/>
      <c r="BI261" s="50" t="n"/>
      <c r="BJ261" s="50" t="n"/>
      <c r="BK261" s="50" t="n"/>
      <c r="BL261" s="50" t="n"/>
      <c r="BM261" s="50" t="n"/>
      <c r="BN261" s="50" t="n"/>
      <c r="BO261" s="50" t="n"/>
      <c r="BP261" s="50" t="n"/>
      <c r="BQ261" s="50" t="n"/>
      <c r="BR261" s="50" t="n"/>
      <c r="BS261" s="50" t="n"/>
      <c r="BT261" s="50" t="n"/>
      <c r="BU261" s="50" t="n"/>
      <c r="BV261" s="50" t="n"/>
      <c r="BW261" s="50" t="n"/>
      <c r="BX261" s="50" t="n"/>
      <c r="BY261" s="50" t="n"/>
      <c r="BZ261" s="50" t="n"/>
      <c r="CA261" s="50" t="n"/>
      <c r="CB261" s="50" t="n"/>
      <c r="CC261" s="50" t="n"/>
      <c r="CD261" s="50" t="n"/>
      <c r="CE261" s="50" t="n"/>
      <c r="CF261" s="50" t="n"/>
      <c r="CG261" s="50" t="n"/>
      <c r="CH261" s="50" t="n"/>
      <c r="CI261" s="50" t="n"/>
      <c r="CJ261" s="50" t="n"/>
      <c r="CK261" s="50" t="n"/>
      <c r="CL261" s="50" t="n"/>
      <c r="CM261" s="50" t="n"/>
      <c r="CN261" s="50" t="n"/>
      <c r="CO261" s="50" t="n"/>
      <c r="CP261" s="50" t="n"/>
      <c r="CQ261" s="50" t="n"/>
      <c r="CR261" s="50" t="n"/>
      <c r="CS261" s="50" t="n"/>
      <c r="CT261" s="50" t="n"/>
      <c r="CU261" s="50" t="n"/>
      <c r="CV261" s="50" t="n"/>
      <c r="CW261" s="50" t="n"/>
      <c r="CX261" s="50" t="n"/>
      <c r="CY261" s="50" t="n"/>
      <c r="CZ261" s="50" t="n"/>
      <c r="DA261" s="50" t="n"/>
      <c r="DB261" s="50" t="n"/>
      <c r="DC261" s="50" t="n"/>
      <c r="DD261" s="50" t="n"/>
      <c r="DE261" s="50" t="n"/>
      <c r="DF261" s="50" t="n"/>
      <c r="DG261" s="50" t="n"/>
      <c r="DH261" s="50" t="n"/>
      <c r="DI261" s="50" t="n"/>
      <c r="DJ261" s="50" t="n"/>
      <c r="DK261" s="50" t="n"/>
      <c r="DL261" s="50" t="n"/>
      <c r="DM261" s="50" t="n"/>
      <c r="DN261" s="50" t="n"/>
      <c r="DO261" s="50" t="n"/>
      <c r="DP261" s="50" t="n"/>
      <c r="DQ261" s="50" t="n"/>
      <c r="DR261" s="50" t="n"/>
      <c r="DS261" s="50" t="n"/>
      <c r="DT261" s="50" t="n"/>
      <c r="DU261" s="50" t="n"/>
      <c r="DV261" s="50" t="n"/>
    </row>
    <row r="262">
      <c r="A262" s="47">
        <f>IF(Mitarbeiter!B262="","",Mitarbeiter!A262)</f>
        <v/>
      </c>
      <c r="B262" s="48">
        <f>IF(Mitarbeiter!B262="","",Mitarbeiter!B262)</f>
        <v/>
      </c>
      <c r="C262" s="49">
        <f>IF(Mitarbeiter!B262="","",Mitarbeiter!F262)</f>
        <v/>
      </c>
      <c r="D262" s="25">
        <f>IF(Mitarbeiter!B262="","",Berechnung!AD262)</f>
        <v/>
      </c>
      <c r="E262" s="25">
        <f>IF(Mitarbeiter!B262="","",SUM(G262:DV262))</f>
        <v/>
      </c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  <c r="AA262" s="50" t="n"/>
      <c r="AB262" s="50" t="n"/>
      <c r="AC262" s="50" t="n"/>
      <c r="AD262" s="50" t="n"/>
      <c r="AE262" s="50" t="n"/>
      <c r="AF262" s="50" t="n"/>
      <c r="AG262" s="50" t="n"/>
      <c r="AH262" s="50" t="n"/>
      <c r="AI262" s="50" t="n"/>
      <c r="AJ262" s="50" t="n"/>
      <c r="AK262" s="50" t="n"/>
      <c r="AL262" s="50" t="n"/>
      <c r="AM262" s="50" t="n"/>
      <c r="AN262" s="50" t="n"/>
      <c r="AO262" s="50" t="n"/>
      <c r="AP262" s="50" t="n"/>
      <c r="AQ262" s="50" t="n"/>
      <c r="AR262" s="50" t="n"/>
      <c r="AS262" s="50" t="n"/>
      <c r="AT262" s="50" t="n"/>
      <c r="AU262" s="50" t="n"/>
      <c r="AV262" s="50" t="n"/>
      <c r="AW262" s="50" t="n"/>
      <c r="AX262" s="50" t="n"/>
      <c r="AY262" s="50" t="n"/>
      <c r="AZ262" s="50" t="n"/>
      <c r="BA262" s="50" t="n"/>
      <c r="BB262" s="50" t="n"/>
      <c r="BC262" s="50" t="n"/>
      <c r="BD262" s="50" t="n"/>
      <c r="BE262" s="50" t="n"/>
      <c r="BF262" s="50" t="n"/>
      <c r="BG262" s="50" t="n"/>
      <c r="BH262" s="50" t="n"/>
      <c r="BI262" s="50" t="n"/>
      <c r="BJ262" s="50" t="n"/>
      <c r="BK262" s="50" t="n"/>
      <c r="BL262" s="50" t="n"/>
      <c r="BM262" s="50" t="n"/>
      <c r="BN262" s="50" t="n"/>
      <c r="BO262" s="50" t="n"/>
      <c r="BP262" s="50" t="n"/>
      <c r="BQ262" s="50" t="n"/>
      <c r="BR262" s="50" t="n"/>
      <c r="BS262" s="50" t="n"/>
      <c r="BT262" s="50" t="n"/>
      <c r="BU262" s="50" t="n"/>
      <c r="BV262" s="50" t="n"/>
      <c r="BW262" s="50" t="n"/>
      <c r="BX262" s="50" t="n"/>
      <c r="BY262" s="50" t="n"/>
      <c r="BZ262" s="50" t="n"/>
      <c r="CA262" s="50" t="n"/>
      <c r="CB262" s="50" t="n"/>
      <c r="CC262" s="50" t="n"/>
      <c r="CD262" s="50" t="n"/>
      <c r="CE262" s="50" t="n"/>
      <c r="CF262" s="50" t="n"/>
      <c r="CG262" s="50" t="n"/>
      <c r="CH262" s="50" t="n"/>
      <c r="CI262" s="50" t="n"/>
      <c r="CJ262" s="50" t="n"/>
      <c r="CK262" s="50" t="n"/>
      <c r="CL262" s="50" t="n"/>
      <c r="CM262" s="50" t="n"/>
      <c r="CN262" s="50" t="n"/>
      <c r="CO262" s="50" t="n"/>
      <c r="CP262" s="50" t="n"/>
      <c r="CQ262" s="50" t="n"/>
      <c r="CR262" s="50" t="n"/>
      <c r="CS262" s="50" t="n"/>
      <c r="CT262" s="50" t="n"/>
      <c r="CU262" s="50" t="n"/>
      <c r="CV262" s="50" t="n"/>
      <c r="CW262" s="50" t="n"/>
      <c r="CX262" s="50" t="n"/>
      <c r="CY262" s="50" t="n"/>
      <c r="CZ262" s="50" t="n"/>
      <c r="DA262" s="50" t="n"/>
      <c r="DB262" s="50" t="n"/>
      <c r="DC262" s="50" t="n"/>
      <c r="DD262" s="50" t="n"/>
      <c r="DE262" s="50" t="n"/>
      <c r="DF262" s="50" t="n"/>
      <c r="DG262" s="50" t="n"/>
      <c r="DH262" s="50" t="n"/>
      <c r="DI262" s="50" t="n"/>
      <c r="DJ262" s="50" t="n"/>
      <c r="DK262" s="50" t="n"/>
      <c r="DL262" s="50" t="n"/>
      <c r="DM262" s="50" t="n"/>
      <c r="DN262" s="50" t="n"/>
      <c r="DO262" s="50" t="n"/>
      <c r="DP262" s="50" t="n"/>
      <c r="DQ262" s="50" t="n"/>
      <c r="DR262" s="50" t="n"/>
      <c r="DS262" s="50" t="n"/>
      <c r="DT262" s="50" t="n"/>
      <c r="DU262" s="50" t="n"/>
      <c r="DV262" s="50" t="n"/>
    </row>
    <row r="263">
      <c r="A263" s="47">
        <f>IF(Mitarbeiter!B263="","",Mitarbeiter!A263)</f>
        <v/>
      </c>
      <c r="B263" s="48">
        <f>IF(Mitarbeiter!B263="","",Mitarbeiter!B263)</f>
        <v/>
      </c>
      <c r="C263" s="49">
        <f>IF(Mitarbeiter!B263="","",Mitarbeiter!F263)</f>
        <v/>
      </c>
      <c r="D263" s="25">
        <f>IF(Mitarbeiter!B263="","",Berechnung!AD263)</f>
        <v/>
      </c>
      <c r="E263" s="25">
        <f>IF(Mitarbeiter!B263="","",SUM(G263:DV263))</f>
        <v/>
      </c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  <c r="AA263" s="50" t="n"/>
      <c r="AB263" s="50" t="n"/>
      <c r="AC263" s="50" t="n"/>
      <c r="AD263" s="50" t="n"/>
      <c r="AE263" s="50" t="n"/>
      <c r="AF263" s="50" t="n"/>
      <c r="AG263" s="50" t="n"/>
      <c r="AH263" s="50" t="n"/>
      <c r="AI263" s="50" t="n"/>
      <c r="AJ263" s="50" t="n"/>
      <c r="AK263" s="50" t="n"/>
      <c r="AL263" s="50" t="n"/>
      <c r="AM263" s="50" t="n"/>
      <c r="AN263" s="50" t="n"/>
      <c r="AO263" s="50" t="n"/>
      <c r="AP263" s="50" t="n"/>
      <c r="AQ263" s="50" t="n"/>
      <c r="AR263" s="50" t="n"/>
      <c r="AS263" s="50" t="n"/>
      <c r="AT263" s="50" t="n"/>
      <c r="AU263" s="50" t="n"/>
      <c r="AV263" s="50" t="n"/>
      <c r="AW263" s="50" t="n"/>
      <c r="AX263" s="50" t="n"/>
      <c r="AY263" s="50" t="n"/>
      <c r="AZ263" s="50" t="n"/>
      <c r="BA263" s="50" t="n"/>
      <c r="BB263" s="50" t="n"/>
      <c r="BC263" s="50" t="n"/>
      <c r="BD263" s="50" t="n"/>
      <c r="BE263" s="50" t="n"/>
      <c r="BF263" s="50" t="n"/>
      <c r="BG263" s="50" t="n"/>
      <c r="BH263" s="50" t="n"/>
      <c r="BI263" s="50" t="n"/>
      <c r="BJ263" s="50" t="n"/>
      <c r="BK263" s="50" t="n"/>
      <c r="BL263" s="50" t="n"/>
      <c r="BM263" s="50" t="n"/>
      <c r="BN263" s="50" t="n"/>
      <c r="BO263" s="50" t="n"/>
      <c r="BP263" s="50" t="n"/>
      <c r="BQ263" s="50" t="n"/>
      <c r="BR263" s="50" t="n"/>
      <c r="BS263" s="50" t="n"/>
      <c r="BT263" s="50" t="n"/>
      <c r="BU263" s="50" t="n"/>
      <c r="BV263" s="50" t="n"/>
      <c r="BW263" s="50" t="n"/>
      <c r="BX263" s="50" t="n"/>
      <c r="BY263" s="50" t="n"/>
      <c r="BZ263" s="50" t="n"/>
      <c r="CA263" s="50" t="n"/>
      <c r="CB263" s="50" t="n"/>
      <c r="CC263" s="50" t="n"/>
      <c r="CD263" s="50" t="n"/>
      <c r="CE263" s="50" t="n"/>
      <c r="CF263" s="50" t="n"/>
      <c r="CG263" s="50" t="n"/>
      <c r="CH263" s="50" t="n"/>
      <c r="CI263" s="50" t="n"/>
      <c r="CJ263" s="50" t="n"/>
      <c r="CK263" s="50" t="n"/>
      <c r="CL263" s="50" t="n"/>
      <c r="CM263" s="50" t="n"/>
      <c r="CN263" s="50" t="n"/>
      <c r="CO263" s="50" t="n"/>
      <c r="CP263" s="50" t="n"/>
      <c r="CQ263" s="50" t="n"/>
      <c r="CR263" s="50" t="n"/>
      <c r="CS263" s="50" t="n"/>
      <c r="CT263" s="50" t="n"/>
      <c r="CU263" s="50" t="n"/>
      <c r="CV263" s="50" t="n"/>
      <c r="CW263" s="50" t="n"/>
      <c r="CX263" s="50" t="n"/>
      <c r="CY263" s="50" t="n"/>
      <c r="CZ263" s="50" t="n"/>
      <c r="DA263" s="50" t="n"/>
      <c r="DB263" s="50" t="n"/>
      <c r="DC263" s="50" t="n"/>
      <c r="DD263" s="50" t="n"/>
      <c r="DE263" s="50" t="n"/>
      <c r="DF263" s="50" t="n"/>
      <c r="DG263" s="50" t="n"/>
      <c r="DH263" s="50" t="n"/>
      <c r="DI263" s="50" t="n"/>
      <c r="DJ263" s="50" t="n"/>
      <c r="DK263" s="50" t="n"/>
      <c r="DL263" s="50" t="n"/>
      <c r="DM263" s="50" t="n"/>
      <c r="DN263" s="50" t="n"/>
      <c r="DO263" s="50" t="n"/>
      <c r="DP263" s="50" t="n"/>
      <c r="DQ263" s="50" t="n"/>
      <c r="DR263" s="50" t="n"/>
      <c r="DS263" s="50" t="n"/>
      <c r="DT263" s="50" t="n"/>
      <c r="DU263" s="50" t="n"/>
      <c r="DV263" s="50" t="n"/>
    </row>
    <row r="264">
      <c r="A264" s="47">
        <f>IF(Mitarbeiter!B264="","",Mitarbeiter!A264)</f>
        <v/>
      </c>
      <c r="B264" s="48">
        <f>IF(Mitarbeiter!B264="","",Mitarbeiter!B264)</f>
        <v/>
      </c>
      <c r="C264" s="49">
        <f>IF(Mitarbeiter!B264="","",Mitarbeiter!F264)</f>
        <v/>
      </c>
      <c r="D264" s="25">
        <f>IF(Mitarbeiter!B264="","",Berechnung!AD264)</f>
        <v/>
      </c>
      <c r="E264" s="25">
        <f>IF(Mitarbeiter!B264="","",SUM(G264:DV264))</f>
        <v/>
      </c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  <c r="AA264" s="50" t="n"/>
      <c r="AB264" s="50" t="n"/>
      <c r="AC264" s="50" t="n"/>
      <c r="AD264" s="50" t="n"/>
      <c r="AE264" s="50" t="n"/>
      <c r="AF264" s="50" t="n"/>
      <c r="AG264" s="50" t="n"/>
      <c r="AH264" s="50" t="n"/>
      <c r="AI264" s="50" t="n"/>
      <c r="AJ264" s="50" t="n"/>
      <c r="AK264" s="50" t="n"/>
      <c r="AL264" s="50" t="n"/>
      <c r="AM264" s="50" t="n"/>
      <c r="AN264" s="50" t="n"/>
      <c r="AO264" s="50" t="n"/>
      <c r="AP264" s="50" t="n"/>
      <c r="AQ264" s="50" t="n"/>
      <c r="AR264" s="50" t="n"/>
      <c r="AS264" s="50" t="n"/>
      <c r="AT264" s="50" t="n"/>
      <c r="AU264" s="50" t="n"/>
      <c r="AV264" s="50" t="n"/>
      <c r="AW264" s="50" t="n"/>
      <c r="AX264" s="50" t="n"/>
      <c r="AY264" s="50" t="n"/>
      <c r="AZ264" s="50" t="n"/>
      <c r="BA264" s="50" t="n"/>
      <c r="BB264" s="50" t="n"/>
      <c r="BC264" s="50" t="n"/>
      <c r="BD264" s="50" t="n"/>
      <c r="BE264" s="50" t="n"/>
      <c r="BF264" s="50" t="n"/>
      <c r="BG264" s="50" t="n"/>
      <c r="BH264" s="50" t="n"/>
      <c r="BI264" s="50" t="n"/>
      <c r="BJ264" s="50" t="n"/>
      <c r="BK264" s="50" t="n"/>
      <c r="BL264" s="50" t="n"/>
      <c r="BM264" s="50" t="n"/>
      <c r="BN264" s="50" t="n"/>
      <c r="BO264" s="50" t="n"/>
      <c r="BP264" s="50" t="n"/>
      <c r="BQ264" s="50" t="n"/>
      <c r="BR264" s="50" t="n"/>
      <c r="BS264" s="50" t="n"/>
      <c r="BT264" s="50" t="n"/>
      <c r="BU264" s="50" t="n"/>
      <c r="BV264" s="50" t="n"/>
      <c r="BW264" s="50" t="n"/>
      <c r="BX264" s="50" t="n"/>
      <c r="BY264" s="50" t="n"/>
      <c r="BZ264" s="50" t="n"/>
      <c r="CA264" s="50" t="n"/>
      <c r="CB264" s="50" t="n"/>
      <c r="CC264" s="50" t="n"/>
      <c r="CD264" s="50" t="n"/>
      <c r="CE264" s="50" t="n"/>
      <c r="CF264" s="50" t="n"/>
      <c r="CG264" s="50" t="n"/>
      <c r="CH264" s="50" t="n"/>
      <c r="CI264" s="50" t="n"/>
      <c r="CJ264" s="50" t="n"/>
      <c r="CK264" s="50" t="n"/>
      <c r="CL264" s="50" t="n"/>
      <c r="CM264" s="50" t="n"/>
      <c r="CN264" s="50" t="n"/>
      <c r="CO264" s="50" t="n"/>
      <c r="CP264" s="50" t="n"/>
      <c r="CQ264" s="50" t="n"/>
      <c r="CR264" s="50" t="n"/>
      <c r="CS264" s="50" t="n"/>
      <c r="CT264" s="50" t="n"/>
      <c r="CU264" s="50" t="n"/>
      <c r="CV264" s="50" t="n"/>
      <c r="CW264" s="50" t="n"/>
      <c r="CX264" s="50" t="n"/>
      <c r="CY264" s="50" t="n"/>
      <c r="CZ264" s="50" t="n"/>
      <c r="DA264" s="50" t="n"/>
      <c r="DB264" s="50" t="n"/>
      <c r="DC264" s="50" t="n"/>
      <c r="DD264" s="50" t="n"/>
      <c r="DE264" s="50" t="n"/>
      <c r="DF264" s="50" t="n"/>
      <c r="DG264" s="50" t="n"/>
      <c r="DH264" s="50" t="n"/>
      <c r="DI264" s="50" t="n"/>
      <c r="DJ264" s="50" t="n"/>
      <c r="DK264" s="50" t="n"/>
      <c r="DL264" s="50" t="n"/>
      <c r="DM264" s="50" t="n"/>
      <c r="DN264" s="50" t="n"/>
      <c r="DO264" s="50" t="n"/>
      <c r="DP264" s="50" t="n"/>
      <c r="DQ264" s="50" t="n"/>
      <c r="DR264" s="50" t="n"/>
      <c r="DS264" s="50" t="n"/>
      <c r="DT264" s="50" t="n"/>
      <c r="DU264" s="50" t="n"/>
      <c r="DV264" s="50" t="n"/>
    </row>
    <row r="265">
      <c r="A265" s="47">
        <f>IF(Mitarbeiter!B265="","",Mitarbeiter!A265)</f>
        <v/>
      </c>
      <c r="B265" s="48">
        <f>IF(Mitarbeiter!B265="","",Mitarbeiter!B265)</f>
        <v/>
      </c>
      <c r="C265" s="49">
        <f>IF(Mitarbeiter!B265="","",Mitarbeiter!F265)</f>
        <v/>
      </c>
      <c r="D265" s="25">
        <f>IF(Mitarbeiter!B265="","",Berechnung!AD265)</f>
        <v/>
      </c>
      <c r="E265" s="25">
        <f>IF(Mitarbeiter!B265="","",SUM(G265:DV265))</f>
        <v/>
      </c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  <c r="AA265" s="50" t="n"/>
      <c r="AB265" s="50" t="n"/>
      <c r="AC265" s="50" t="n"/>
      <c r="AD265" s="50" t="n"/>
      <c r="AE265" s="50" t="n"/>
      <c r="AF265" s="50" t="n"/>
      <c r="AG265" s="50" t="n"/>
      <c r="AH265" s="50" t="n"/>
      <c r="AI265" s="50" t="n"/>
      <c r="AJ265" s="50" t="n"/>
      <c r="AK265" s="50" t="n"/>
      <c r="AL265" s="50" t="n"/>
      <c r="AM265" s="50" t="n"/>
      <c r="AN265" s="50" t="n"/>
      <c r="AO265" s="50" t="n"/>
      <c r="AP265" s="50" t="n"/>
      <c r="AQ265" s="50" t="n"/>
      <c r="AR265" s="50" t="n"/>
      <c r="AS265" s="50" t="n"/>
      <c r="AT265" s="50" t="n"/>
      <c r="AU265" s="50" t="n"/>
      <c r="AV265" s="50" t="n"/>
      <c r="AW265" s="50" t="n"/>
      <c r="AX265" s="50" t="n"/>
      <c r="AY265" s="50" t="n"/>
      <c r="AZ265" s="50" t="n"/>
      <c r="BA265" s="50" t="n"/>
      <c r="BB265" s="50" t="n"/>
      <c r="BC265" s="50" t="n"/>
      <c r="BD265" s="50" t="n"/>
      <c r="BE265" s="50" t="n"/>
      <c r="BF265" s="50" t="n"/>
      <c r="BG265" s="50" t="n"/>
      <c r="BH265" s="50" t="n"/>
      <c r="BI265" s="50" t="n"/>
      <c r="BJ265" s="50" t="n"/>
      <c r="BK265" s="50" t="n"/>
      <c r="BL265" s="50" t="n"/>
      <c r="BM265" s="50" t="n"/>
      <c r="BN265" s="50" t="n"/>
      <c r="BO265" s="50" t="n"/>
      <c r="BP265" s="50" t="n"/>
      <c r="BQ265" s="50" t="n"/>
      <c r="BR265" s="50" t="n"/>
      <c r="BS265" s="50" t="n"/>
      <c r="BT265" s="50" t="n"/>
      <c r="BU265" s="50" t="n"/>
      <c r="BV265" s="50" t="n"/>
      <c r="BW265" s="50" t="n"/>
      <c r="BX265" s="50" t="n"/>
      <c r="BY265" s="50" t="n"/>
      <c r="BZ265" s="50" t="n"/>
      <c r="CA265" s="50" t="n"/>
      <c r="CB265" s="50" t="n"/>
      <c r="CC265" s="50" t="n"/>
      <c r="CD265" s="50" t="n"/>
      <c r="CE265" s="50" t="n"/>
      <c r="CF265" s="50" t="n"/>
      <c r="CG265" s="50" t="n"/>
      <c r="CH265" s="50" t="n"/>
      <c r="CI265" s="50" t="n"/>
      <c r="CJ265" s="50" t="n"/>
      <c r="CK265" s="50" t="n"/>
      <c r="CL265" s="50" t="n"/>
      <c r="CM265" s="50" t="n"/>
      <c r="CN265" s="50" t="n"/>
      <c r="CO265" s="50" t="n"/>
      <c r="CP265" s="50" t="n"/>
      <c r="CQ265" s="50" t="n"/>
      <c r="CR265" s="50" t="n"/>
      <c r="CS265" s="50" t="n"/>
      <c r="CT265" s="50" t="n"/>
      <c r="CU265" s="50" t="n"/>
      <c r="CV265" s="50" t="n"/>
      <c r="CW265" s="50" t="n"/>
      <c r="CX265" s="50" t="n"/>
      <c r="CY265" s="50" t="n"/>
      <c r="CZ265" s="50" t="n"/>
      <c r="DA265" s="50" t="n"/>
      <c r="DB265" s="50" t="n"/>
      <c r="DC265" s="50" t="n"/>
      <c r="DD265" s="50" t="n"/>
      <c r="DE265" s="50" t="n"/>
      <c r="DF265" s="50" t="n"/>
      <c r="DG265" s="50" t="n"/>
      <c r="DH265" s="50" t="n"/>
      <c r="DI265" s="50" t="n"/>
      <c r="DJ265" s="50" t="n"/>
      <c r="DK265" s="50" t="n"/>
      <c r="DL265" s="50" t="n"/>
      <c r="DM265" s="50" t="n"/>
      <c r="DN265" s="50" t="n"/>
      <c r="DO265" s="50" t="n"/>
      <c r="DP265" s="50" t="n"/>
      <c r="DQ265" s="50" t="n"/>
      <c r="DR265" s="50" t="n"/>
      <c r="DS265" s="50" t="n"/>
      <c r="DT265" s="50" t="n"/>
      <c r="DU265" s="50" t="n"/>
      <c r="DV265" s="50" t="n"/>
    </row>
    <row r="266">
      <c r="A266" s="47">
        <f>IF(Mitarbeiter!B266="","",Mitarbeiter!A266)</f>
        <v/>
      </c>
      <c r="B266" s="48">
        <f>IF(Mitarbeiter!B266="","",Mitarbeiter!B266)</f>
        <v/>
      </c>
      <c r="C266" s="49">
        <f>IF(Mitarbeiter!B266="","",Mitarbeiter!F266)</f>
        <v/>
      </c>
      <c r="D266" s="25">
        <f>IF(Mitarbeiter!B266="","",Berechnung!AD266)</f>
        <v/>
      </c>
      <c r="E266" s="25">
        <f>IF(Mitarbeiter!B266="","",SUM(G266:DV266))</f>
        <v/>
      </c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  <c r="AA266" s="50" t="n"/>
      <c r="AB266" s="50" t="n"/>
      <c r="AC266" s="50" t="n"/>
      <c r="AD266" s="50" t="n"/>
      <c r="AE266" s="50" t="n"/>
      <c r="AF266" s="50" t="n"/>
      <c r="AG266" s="50" t="n"/>
      <c r="AH266" s="50" t="n"/>
      <c r="AI266" s="50" t="n"/>
      <c r="AJ266" s="50" t="n"/>
      <c r="AK266" s="50" t="n"/>
      <c r="AL266" s="50" t="n"/>
      <c r="AM266" s="50" t="n"/>
      <c r="AN266" s="50" t="n"/>
      <c r="AO266" s="50" t="n"/>
      <c r="AP266" s="50" t="n"/>
      <c r="AQ266" s="50" t="n"/>
      <c r="AR266" s="50" t="n"/>
      <c r="AS266" s="50" t="n"/>
      <c r="AT266" s="50" t="n"/>
      <c r="AU266" s="50" t="n"/>
      <c r="AV266" s="50" t="n"/>
      <c r="AW266" s="50" t="n"/>
      <c r="AX266" s="50" t="n"/>
      <c r="AY266" s="50" t="n"/>
      <c r="AZ266" s="50" t="n"/>
      <c r="BA266" s="50" t="n"/>
      <c r="BB266" s="50" t="n"/>
      <c r="BC266" s="50" t="n"/>
      <c r="BD266" s="50" t="n"/>
      <c r="BE266" s="50" t="n"/>
      <c r="BF266" s="50" t="n"/>
      <c r="BG266" s="50" t="n"/>
      <c r="BH266" s="50" t="n"/>
      <c r="BI266" s="50" t="n"/>
      <c r="BJ266" s="50" t="n"/>
      <c r="BK266" s="50" t="n"/>
      <c r="BL266" s="50" t="n"/>
      <c r="BM266" s="50" t="n"/>
      <c r="BN266" s="50" t="n"/>
      <c r="BO266" s="50" t="n"/>
      <c r="BP266" s="50" t="n"/>
      <c r="BQ266" s="50" t="n"/>
      <c r="BR266" s="50" t="n"/>
      <c r="BS266" s="50" t="n"/>
      <c r="BT266" s="50" t="n"/>
      <c r="BU266" s="50" t="n"/>
      <c r="BV266" s="50" t="n"/>
      <c r="BW266" s="50" t="n"/>
      <c r="BX266" s="50" t="n"/>
      <c r="BY266" s="50" t="n"/>
      <c r="BZ266" s="50" t="n"/>
      <c r="CA266" s="50" t="n"/>
      <c r="CB266" s="50" t="n"/>
      <c r="CC266" s="50" t="n"/>
      <c r="CD266" s="50" t="n"/>
      <c r="CE266" s="50" t="n"/>
      <c r="CF266" s="50" t="n"/>
      <c r="CG266" s="50" t="n"/>
      <c r="CH266" s="50" t="n"/>
      <c r="CI266" s="50" t="n"/>
      <c r="CJ266" s="50" t="n"/>
      <c r="CK266" s="50" t="n"/>
      <c r="CL266" s="50" t="n"/>
      <c r="CM266" s="50" t="n"/>
      <c r="CN266" s="50" t="n"/>
      <c r="CO266" s="50" t="n"/>
      <c r="CP266" s="50" t="n"/>
      <c r="CQ266" s="50" t="n"/>
      <c r="CR266" s="50" t="n"/>
      <c r="CS266" s="50" t="n"/>
      <c r="CT266" s="50" t="n"/>
      <c r="CU266" s="50" t="n"/>
      <c r="CV266" s="50" t="n"/>
      <c r="CW266" s="50" t="n"/>
      <c r="CX266" s="50" t="n"/>
      <c r="CY266" s="50" t="n"/>
      <c r="CZ266" s="50" t="n"/>
      <c r="DA266" s="50" t="n"/>
      <c r="DB266" s="50" t="n"/>
      <c r="DC266" s="50" t="n"/>
      <c r="DD266" s="50" t="n"/>
      <c r="DE266" s="50" t="n"/>
      <c r="DF266" s="50" t="n"/>
      <c r="DG266" s="50" t="n"/>
      <c r="DH266" s="50" t="n"/>
      <c r="DI266" s="50" t="n"/>
      <c r="DJ266" s="50" t="n"/>
      <c r="DK266" s="50" t="n"/>
      <c r="DL266" s="50" t="n"/>
      <c r="DM266" s="50" t="n"/>
      <c r="DN266" s="50" t="n"/>
      <c r="DO266" s="50" t="n"/>
      <c r="DP266" s="50" t="n"/>
      <c r="DQ266" s="50" t="n"/>
      <c r="DR266" s="50" t="n"/>
      <c r="DS266" s="50" t="n"/>
      <c r="DT266" s="50" t="n"/>
      <c r="DU266" s="50" t="n"/>
      <c r="DV266" s="50" t="n"/>
    </row>
    <row r="267">
      <c r="A267" s="47">
        <f>IF(Mitarbeiter!B267="","",Mitarbeiter!A267)</f>
        <v/>
      </c>
      <c r="B267" s="48">
        <f>IF(Mitarbeiter!B267="","",Mitarbeiter!B267)</f>
        <v/>
      </c>
      <c r="C267" s="49">
        <f>IF(Mitarbeiter!B267="","",Mitarbeiter!F267)</f>
        <v/>
      </c>
      <c r="D267" s="25">
        <f>IF(Mitarbeiter!B267="","",Berechnung!AD267)</f>
        <v/>
      </c>
      <c r="E267" s="25">
        <f>IF(Mitarbeiter!B267="","",SUM(G267:DV267))</f>
        <v/>
      </c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  <c r="AA267" s="50" t="n"/>
      <c r="AB267" s="50" t="n"/>
      <c r="AC267" s="50" t="n"/>
      <c r="AD267" s="50" t="n"/>
      <c r="AE267" s="50" t="n"/>
      <c r="AF267" s="50" t="n"/>
      <c r="AG267" s="50" t="n"/>
      <c r="AH267" s="50" t="n"/>
      <c r="AI267" s="50" t="n"/>
      <c r="AJ267" s="50" t="n"/>
      <c r="AK267" s="50" t="n"/>
      <c r="AL267" s="50" t="n"/>
      <c r="AM267" s="50" t="n"/>
      <c r="AN267" s="50" t="n"/>
      <c r="AO267" s="50" t="n"/>
      <c r="AP267" s="50" t="n"/>
      <c r="AQ267" s="50" t="n"/>
      <c r="AR267" s="50" t="n"/>
      <c r="AS267" s="50" t="n"/>
      <c r="AT267" s="50" t="n"/>
      <c r="AU267" s="50" t="n"/>
      <c r="AV267" s="50" t="n"/>
      <c r="AW267" s="50" t="n"/>
      <c r="AX267" s="50" t="n"/>
      <c r="AY267" s="50" t="n"/>
      <c r="AZ267" s="50" t="n"/>
      <c r="BA267" s="50" t="n"/>
      <c r="BB267" s="50" t="n"/>
      <c r="BC267" s="50" t="n"/>
      <c r="BD267" s="50" t="n"/>
      <c r="BE267" s="50" t="n"/>
      <c r="BF267" s="50" t="n"/>
      <c r="BG267" s="50" t="n"/>
      <c r="BH267" s="50" t="n"/>
      <c r="BI267" s="50" t="n"/>
      <c r="BJ267" s="50" t="n"/>
      <c r="BK267" s="50" t="n"/>
      <c r="BL267" s="50" t="n"/>
      <c r="BM267" s="50" t="n"/>
      <c r="BN267" s="50" t="n"/>
      <c r="BO267" s="50" t="n"/>
      <c r="BP267" s="50" t="n"/>
      <c r="BQ267" s="50" t="n"/>
      <c r="BR267" s="50" t="n"/>
      <c r="BS267" s="50" t="n"/>
      <c r="BT267" s="50" t="n"/>
      <c r="BU267" s="50" t="n"/>
      <c r="BV267" s="50" t="n"/>
      <c r="BW267" s="50" t="n"/>
      <c r="BX267" s="50" t="n"/>
      <c r="BY267" s="50" t="n"/>
      <c r="BZ267" s="50" t="n"/>
      <c r="CA267" s="50" t="n"/>
      <c r="CB267" s="50" t="n"/>
      <c r="CC267" s="50" t="n"/>
      <c r="CD267" s="50" t="n"/>
      <c r="CE267" s="50" t="n"/>
      <c r="CF267" s="50" t="n"/>
      <c r="CG267" s="50" t="n"/>
      <c r="CH267" s="50" t="n"/>
      <c r="CI267" s="50" t="n"/>
      <c r="CJ267" s="50" t="n"/>
      <c r="CK267" s="50" t="n"/>
      <c r="CL267" s="50" t="n"/>
      <c r="CM267" s="50" t="n"/>
      <c r="CN267" s="50" t="n"/>
      <c r="CO267" s="50" t="n"/>
      <c r="CP267" s="50" t="n"/>
      <c r="CQ267" s="50" t="n"/>
      <c r="CR267" s="50" t="n"/>
      <c r="CS267" s="50" t="n"/>
      <c r="CT267" s="50" t="n"/>
      <c r="CU267" s="50" t="n"/>
      <c r="CV267" s="50" t="n"/>
      <c r="CW267" s="50" t="n"/>
      <c r="CX267" s="50" t="n"/>
      <c r="CY267" s="50" t="n"/>
      <c r="CZ267" s="50" t="n"/>
      <c r="DA267" s="50" t="n"/>
      <c r="DB267" s="50" t="n"/>
      <c r="DC267" s="50" t="n"/>
      <c r="DD267" s="50" t="n"/>
      <c r="DE267" s="50" t="n"/>
      <c r="DF267" s="50" t="n"/>
      <c r="DG267" s="50" t="n"/>
      <c r="DH267" s="50" t="n"/>
      <c r="DI267" s="50" t="n"/>
      <c r="DJ267" s="50" t="n"/>
      <c r="DK267" s="50" t="n"/>
      <c r="DL267" s="50" t="n"/>
      <c r="DM267" s="50" t="n"/>
      <c r="DN267" s="50" t="n"/>
      <c r="DO267" s="50" t="n"/>
      <c r="DP267" s="50" t="n"/>
      <c r="DQ267" s="50" t="n"/>
      <c r="DR267" s="50" t="n"/>
      <c r="DS267" s="50" t="n"/>
      <c r="DT267" s="50" t="n"/>
      <c r="DU267" s="50" t="n"/>
      <c r="DV267" s="50" t="n"/>
    </row>
    <row r="268">
      <c r="A268" s="47">
        <f>IF(Mitarbeiter!B268="","",Mitarbeiter!A268)</f>
        <v/>
      </c>
      <c r="B268" s="48">
        <f>IF(Mitarbeiter!B268="","",Mitarbeiter!B268)</f>
        <v/>
      </c>
      <c r="C268" s="49">
        <f>IF(Mitarbeiter!B268="","",Mitarbeiter!F268)</f>
        <v/>
      </c>
      <c r="D268" s="25">
        <f>IF(Mitarbeiter!B268="","",Berechnung!AD268)</f>
        <v/>
      </c>
      <c r="E268" s="25">
        <f>IF(Mitarbeiter!B268="","",SUM(G268:DV268))</f>
        <v/>
      </c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  <c r="AA268" s="50" t="n"/>
      <c r="AB268" s="50" t="n"/>
      <c r="AC268" s="50" t="n"/>
      <c r="AD268" s="50" t="n"/>
      <c r="AE268" s="50" t="n"/>
      <c r="AF268" s="50" t="n"/>
      <c r="AG268" s="50" t="n"/>
      <c r="AH268" s="50" t="n"/>
      <c r="AI268" s="50" t="n"/>
      <c r="AJ268" s="50" t="n"/>
      <c r="AK268" s="50" t="n"/>
      <c r="AL268" s="50" t="n"/>
      <c r="AM268" s="50" t="n"/>
      <c r="AN268" s="50" t="n"/>
      <c r="AO268" s="50" t="n"/>
      <c r="AP268" s="50" t="n"/>
      <c r="AQ268" s="50" t="n"/>
      <c r="AR268" s="50" t="n"/>
      <c r="AS268" s="50" t="n"/>
      <c r="AT268" s="50" t="n"/>
      <c r="AU268" s="50" t="n"/>
      <c r="AV268" s="50" t="n"/>
      <c r="AW268" s="50" t="n"/>
      <c r="AX268" s="50" t="n"/>
      <c r="AY268" s="50" t="n"/>
      <c r="AZ268" s="50" t="n"/>
      <c r="BA268" s="50" t="n"/>
      <c r="BB268" s="50" t="n"/>
      <c r="BC268" s="50" t="n"/>
      <c r="BD268" s="50" t="n"/>
      <c r="BE268" s="50" t="n"/>
      <c r="BF268" s="50" t="n"/>
      <c r="BG268" s="50" t="n"/>
      <c r="BH268" s="50" t="n"/>
      <c r="BI268" s="50" t="n"/>
      <c r="BJ268" s="50" t="n"/>
      <c r="BK268" s="50" t="n"/>
      <c r="BL268" s="50" t="n"/>
      <c r="BM268" s="50" t="n"/>
      <c r="BN268" s="50" t="n"/>
      <c r="BO268" s="50" t="n"/>
      <c r="BP268" s="50" t="n"/>
      <c r="BQ268" s="50" t="n"/>
      <c r="BR268" s="50" t="n"/>
      <c r="BS268" s="50" t="n"/>
      <c r="BT268" s="50" t="n"/>
      <c r="BU268" s="50" t="n"/>
      <c r="BV268" s="50" t="n"/>
      <c r="BW268" s="50" t="n"/>
      <c r="BX268" s="50" t="n"/>
      <c r="BY268" s="50" t="n"/>
      <c r="BZ268" s="50" t="n"/>
      <c r="CA268" s="50" t="n"/>
      <c r="CB268" s="50" t="n"/>
      <c r="CC268" s="50" t="n"/>
      <c r="CD268" s="50" t="n"/>
      <c r="CE268" s="50" t="n"/>
      <c r="CF268" s="50" t="n"/>
      <c r="CG268" s="50" t="n"/>
      <c r="CH268" s="50" t="n"/>
      <c r="CI268" s="50" t="n"/>
      <c r="CJ268" s="50" t="n"/>
      <c r="CK268" s="50" t="n"/>
      <c r="CL268" s="50" t="n"/>
      <c r="CM268" s="50" t="n"/>
      <c r="CN268" s="50" t="n"/>
      <c r="CO268" s="50" t="n"/>
      <c r="CP268" s="50" t="n"/>
      <c r="CQ268" s="50" t="n"/>
      <c r="CR268" s="50" t="n"/>
      <c r="CS268" s="50" t="n"/>
      <c r="CT268" s="50" t="n"/>
      <c r="CU268" s="50" t="n"/>
      <c r="CV268" s="50" t="n"/>
      <c r="CW268" s="50" t="n"/>
      <c r="CX268" s="50" t="n"/>
      <c r="CY268" s="50" t="n"/>
      <c r="CZ268" s="50" t="n"/>
      <c r="DA268" s="50" t="n"/>
      <c r="DB268" s="50" t="n"/>
      <c r="DC268" s="50" t="n"/>
      <c r="DD268" s="50" t="n"/>
      <c r="DE268" s="50" t="n"/>
      <c r="DF268" s="50" t="n"/>
      <c r="DG268" s="50" t="n"/>
      <c r="DH268" s="50" t="n"/>
      <c r="DI268" s="50" t="n"/>
      <c r="DJ268" s="50" t="n"/>
      <c r="DK268" s="50" t="n"/>
      <c r="DL268" s="50" t="n"/>
      <c r="DM268" s="50" t="n"/>
      <c r="DN268" s="50" t="n"/>
      <c r="DO268" s="50" t="n"/>
      <c r="DP268" s="50" t="n"/>
      <c r="DQ268" s="50" t="n"/>
      <c r="DR268" s="50" t="n"/>
      <c r="DS268" s="50" t="n"/>
      <c r="DT268" s="50" t="n"/>
      <c r="DU268" s="50" t="n"/>
      <c r="DV268" s="50" t="n"/>
    </row>
    <row r="269">
      <c r="A269" s="47">
        <f>IF(Mitarbeiter!B269="","",Mitarbeiter!A269)</f>
        <v/>
      </c>
      <c r="B269" s="48">
        <f>IF(Mitarbeiter!B269="","",Mitarbeiter!B269)</f>
        <v/>
      </c>
      <c r="C269" s="49">
        <f>IF(Mitarbeiter!B269="","",Mitarbeiter!F269)</f>
        <v/>
      </c>
      <c r="D269" s="25">
        <f>IF(Mitarbeiter!B269="","",Berechnung!AD269)</f>
        <v/>
      </c>
      <c r="E269" s="25">
        <f>IF(Mitarbeiter!B269="","",SUM(G269:DV269))</f>
        <v/>
      </c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  <c r="AA269" s="50" t="n"/>
      <c r="AB269" s="50" t="n"/>
      <c r="AC269" s="50" t="n"/>
      <c r="AD269" s="50" t="n"/>
      <c r="AE269" s="50" t="n"/>
      <c r="AF269" s="50" t="n"/>
      <c r="AG269" s="50" t="n"/>
      <c r="AH269" s="50" t="n"/>
      <c r="AI269" s="50" t="n"/>
      <c r="AJ269" s="50" t="n"/>
      <c r="AK269" s="50" t="n"/>
      <c r="AL269" s="50" t="n"/>
      <c r="AM269" s="50" t="n"/>
      <c r="AN269" s="50" t="n"/>
      <c r="AO269" s="50" t="n"/>
      <c r="AP269" s="50" t="n"/>
      <c r="AQ269" s="50" t="n"/>
      <c r="AR269" s="50" t="n"/>
      <c r="AS269" s="50" t="n"/>
      <c r="AT269" s="50" t="n"/>
      <c r="AU269" s="50" t="n"/>
      <c r="AV269" s="50" t="n"/>
      <c r="AW269" s="50" t="n"/>
      <c r="AX269" s="50" t="n"/>
      <c r="AY269" s="50" t="n"/>
      <c r="AZ269" s="50" t="n"/>
      <c r="BA269" s="50" t="n"/>
      <c r="BB269" s="50" t="n"/>
      <c r="BC269" s="50" t="n"/>
      <c r="BD269" s="50" t="n"/>
      <c r="BE269" s="50" t="n"/>
      <c r="BF269" s="50" t="n"/>
      <c r="BG269" s="50" t="n"/>
      <c r="BH269" s="50" t="n"/>
      <c r="BI269" s="50" t="n"/>
      <c r="BJ269" s="50" t="n"/>
      <c r="BK269" s="50" t="n"/>
      <c r="BL269" s="50" t="n"/>
      <c r="BM269" s="50" t="n"/>
      <c r="BN269" s="50" t="n"/>
      <c r="BO269" s="50" t="n"/>
      <c r="BP269" s="50" t="n"/>
      <c r="BQ269" s="50" t="n"/>
      <c r="BR269" s="50" t="n"/>
      <c r="BS269" s="50" t="n"/>
      <c r="BT269" s="50" t="n"/>
      <c r="BU269" s="50" t="n"/>
      <c r="BV269" s="50" t="n"/>
      <c r="BW269" s="50" t="n"/>
      <c r="BX269" s="50" t="n"/>
      <c r="BY269" s="50" t="n"/>
      <c r="BZ269" s="50" t="n"/>
      <c r="CA269" s="50" t="n"/>
      <c r="CB269" s="50" t="n"/>
      <c r="CC269" s="50" t="n"/>
      <c r="CD269" s="50" t="n"/>
      <c r="CE269" s="50" t="n"/>
      <c r="CF269" s="50" t="n"/>
      <c r="CG269" s="50" t="n"/>
      <c r="CH269" s="50" t="n"/>
      <c r="CI269" s="50" t="n"/>
      <c r="CJ269" s="50" t="n"/>
      <c r="CK269" s="50" t="n"/>
      <c r="CL269" s="50" t="n"/>
      <c r="CM269" s="50" t="n"/>
      <c r="CN269" s="50" t="n"/>
      <c r="CO269" s="50" t="n"/>
      <c r="CP269" s="50" t="n"/>
      <c r="CQ269" s="50" t="n"/>
      <c r="CR269" s="50" t="n"/>
      <c r="CS269" s="50" t="n"/>
      <c r="CT269" s="50" t="n"/>
      <c r="CU269" s="50" t="n"/>
      <c r="CV269" s="50" t="n"/>
      <c r="CW269" s="50" t="n"/>
      <c r="CX269" s="50" t="n"/>
      <c r="CY269" s="50" t="n"/>
      <c r="CZ269" s="50" t="n"/>
      <c r="DA269" s="50" t="n"/>
      <c r="DB269" s="50" t="n"/>
      <c r="DC269" s="50" t="n"/>
      <c r="DD269" s="50" t="n"/>
      <c r="DE269" s="50" t="n"/>
      <c r="DF269" s="50" t="n"/>
      <c r="DG269" s="50" t="n"/>
      <c r="DH269" s="50" t="n"/>
      <c r="DI269" s="50" t="n"/>
      <c r="DJ269" s="50" t="n"/>
      <c r="DK269" s="50" t="n"/>
      <c r="DL269" s="50" t="n"/>
      <c r="DM269" s="50" t="n"/>
      <c r="DN269" s="50" t="n"/>
      <c r="DO269" s="50" t="n"/>
      <c r="DP269" s="50" t="n"/>
      <c r="DQ269" s="50" t="n"/>
      <c r="DR269" s="50" t="n"/>
      <c r="DS269" s="50" t="n"/>
      <c r="DT269" s="50" t="n"/>
      <c r="DU269" s="50" t="n"/>
      <c r="DV269" s="50" t="n"/>
    </row>
    <row r="270">
      <c r="A270" s="47">
        <f>IF(Mitarbeiter!B270="","",Mitarbeiter!A270)</f>
        <v/>
      </c>
      <c r="B270" s="48">
        <f>IF(Mitarbeiter!B270="","",Mitarbeiter!B270)</f>
        <v/>
      </c>
      <c r="C270" s="49">
        <f>IF(Mitarbeiter!B270="","",Mitarbeiter!F270)</f>
        <v/>
      </c>
      <c r="D270" s="25">
        <f>IF(Mitarbeiter!B270="","",Berechnung!AD270)</f>
        <v/>
      </c>
      <c r="E270" s="25">
        <f>IF(Mitarbeiter!B270="","",SUM(G270:DV270))</f>
        <v/>
      </c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  <c r="AA270" s="50" t="n"/>
      <c r="AB270" s="50" t="n"/>
      <c r="AC270" s="50" t="n"/>
      <c r="AD270" s="50" t="n"/>
      <c r="AE270" s="50" t="n"/>
      <c r="AF270" s="50" t="n"/>
      <c r="AG270" s="50" t="n"/>
      <c r="AH270" s="50" t="n"/>
      <c r="AI270" s="50" t="n"/>
      <c r="AJ270" s="50" t="n"/>
      <c r="AK270" s="50" t="n"/>
      <c r="AL270" s="50" t="n"/>
      <c r="AM270" s="50" t="n"/>
      <c r="AN270" s="50" t="n"/>
      <c r="AO270" s="50" t="n"/>
      <c r="AP270" s="50" t="n"/>
      <c r="AQ270" s="50" t="n"/>
      <c r="AR270" s="50" t="n"/>
      <c r="AS270" s="50" t="n"/>
      <c r="AT270" s="50" t="n"/>
      <c r="AU270" s="50" t="n"/>
      <c r="AV270" s="50" t="n"/>
      <c r="AW270" s="50" t="n"/>
      <c r="AX270" s="50" t="n"/>
      <c r="AY270" s="50" t="n"/>
      <c r="AZ270" s="50" t="n"/>
      <c r="BA270" s="50" t="n"/>
      <c r="BB270" s="50" t="n"/>
      <c r="BC270" s="50" t="n"/>
      <c r="BD270" s="50" t="n"/>
      <c r="BE270" s="50" t="n"/>
      <c r="BF270" s="50" t="n"/>
      <c r="BG270" s="50" t="n"/>
      <c r="BH270" s="50" t="n"/>
      <c r="BI270" s="50" t="n"/>
      <c r="BJ270" s="50" t="n"/>
      <c r="BK270" s="50" t="n"/>
      <c r="BL270" s="50" t="n"/>
      <c r="BM270" s="50" t="n"/>
      <c r="BN270" s="50" t="n"/>
      <c r="BO270" s="50" t="n"/>
      <c r="BP270" s="50" t="n"/>
      <c r="BQ270" s="50" t="n"/>
      <c r="BR270" s="50" t="n"/>
      <c r="BS270" s="50" t="n"/>
      <c r="BT270" s="50" t="n"/>
      <c r="BU270" s="50" t="n"/>
      <c r="BV270" s="50" t="n"/>
      <c r="BW270" s="50" t="n"/>
      <c r="BX270" s="50" t="n"/>
      <c r="BY270" s="50" t="n"/>
      <c r="BZ270" s="50" t="n"/>
      <c r="CA270" s="50" t="n"/>
      <c r="CB270" s="50" t="n"/>
      <c r="CC270" s="50" t="n"/>
      <c r="CD270" s="50" t="n"/>
      <c r="CE270" s="50" t="n"/>
      <c r="CF270" s="50" t="n"/>
      <c r="CG270" s="50" t="n"/>
      <c r="CH270" s="50" t="n"/>
      <c r="CI270" s="50" t="n"/>
      <c r="CJ270" s="50" t="n"/>
      <c r="CK270" s="50" t="n"/>
      <c r="CL270" s="50" t="n"/>
      <c r="CM270" s="50" t="n"/>
      <c r="CN270" s="50" t="n"/>
      <c r="CO270" s="50" t="n"/>
      <c r="CP270" s="50" t="n"/>
      <c r="CQ270" s="50" t="n"/>
      <c r="CR270" s="50" t="n"/>
      <c r="CS270" s="50" t="n"/>
      <c r="CT270" s="50" t="n"/>
      <c r="CU270" s="50" t="n"/>
      <c r="CV270" s="50" t="n"/>
      <c r="CW270" s="50" t="n"/>
      <c r="CX270" s="50" t="n"/>
      <c r="CY270" s="50" t="n"/>
      <c r="CZ270" s="50" t="n"/>
      <c r="DA270" s="50" t="n"/>
      <c r="DB270" s="50" t="n"/>
      <c r="DC270" s="50" t="n"/>
      <c r="DD270" s="50" t="n"/>
      <c r="DE270" s="50" t="n"/>
      <c r="DF270" s="50" t="n"/>
      <c r="DG270" s="50" t="n"/>
      <c r="DH270" s="50" t="n"/>
      <c r="DI270" s="50" t="n"/>
      <c r="DJ270" s="50" t="n"/>
      <c r="DK270" s="50" t="n"/>
      <c r="DL270" s="50" t="n"/>
      <c r="DM270" s="50" t="n"/>
      <c r="DN270" s="50" t="n"/>
      <c r="DO270" s="50" t="n"/>
      <c r="DP270" s="50" t="n"/>
      <c r="DQ270" s="50" t="n"/>
      <c r="DR270" s="50" t="n"/>
      <c r="DS270" s="50" t="n"/>
      <c r="DT270" s="50" t="n"/>
      <c r="DU270" s="50" t="n"/>
      <c r="DV270" s="50" t="n"/>
    </row>
    <row r="271">
      <c r="A271" s="47">
        <f>IF(Mitarbeiter!B271="","",Mitarbeiter!A271)</f>
        <v/>
      </c>
      <c r="B271" s="48">
        <f>IF(Mitarbeiter!B271="","",Mitarbeiter!B271)</f>
        <v/>
      </c>
      <c r="C271" s="49">
        <f>IF(Mitarbeiter!B271="","",Mitarbeiter!F271)</f>
        <v/>
      </c>
      <c r="D271" s="25">
        <f>IF(Mitarbeiter!B271="","",Berechnung!AD271)</f>
        <v/>
      </c>
      <c r="E271" s="25">
        <f>IF(Mitarbeiter!B271="","",SUM(G271:DV271))</f>
        <v/>
      </c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  <c r="AA271" s="50" t="n"/>
      <c r="AB271" s="50" t="n"/>
      <c r="AC271" s="50" t="n"/>
      <c r="AD271" s="50" t="n"/>
      <c r="AE271" s="50" t="n"/>
      <c r="AF271" s="50" t="n"/>
      <c r="AG271" s="50" t="n"/>
      <c r="AH271" s="50" t="n"/>
      <c r="AI271" s="50" t="n"/>
      <c r="AJ271" s="50" t="n"/>
      <c r="AK271" s="50" t="n"/>
      <c r="AL271" s="50" t="n"/>
      <c r="AM271" s="50" t="n"/>
      <c r="AN271" s="50" t="n"/>
      <c r="AO271" s="50" t="n"/>
      <c r="AP271" s="50" t="n"/>
      <c r="AQ271" s="50" t="n"/>
      <c r="AR271" s="50" t="n"/>
      <c r="AS271" s="50" t="n"/>
      <c r="AT271" s="50" t="n"/>
      <c r="AU271" s="50" t="n"/>
      <c r="AV271" s="50" t="n"/>
      <c r="AW271" s="50" t="n"/>
      <c r="AX271" s="50" t="n"/>
      <c r="AY271" s="50" t="n"/>
      <c r="AZ271" s="50" t="n"/>
      <c r="BA271" s="50" t="n"/>
      <c r="BB271" s="50" t="n"/>
      <c r="BC271" s="50" t="n"/>
      <c r="BD271" s="50" t="n"/>
      <c r="BE271" s="50" t="n"/>
      <c r="BF271" s="50" t="n"/>
      <c r="BG271" s="50" t="n"/>
      <c r="BH271" s="50" t="n"/>
      <c r="BI271" s="50" t="n"/>
      <c r="BJ271" s="50" t="n"/>
      <c r="BK271" s="50" t="n"/>
      <c r="BL271" s="50" t="n"/>
      <c r="BM271" s="50" t="n"/>
      <c r="BN271" s="50" t="n"/>
      <c r="BO271" s="50" t="n"/>
      <c r="BP271" s="50" t="n"/>
      <c r="BQ271" s="50" t="n"/>
      <c r="BR271" s="50" t="n"/>
      <c r="BS271" s="50" t="n"/>
      <c r="BT271" s="50" t="n"/>
      <c r="BU271" s="50" t="n"/>
      <c r="BV271" s="50" t="n"/>
      <c r="BW271" s="50" t="n"/>
      <c r="BX271" s="50" t="n"/>
      <c r="BY271" s="50" t="n"/>
      <c r="BZ271" s="50" t="n"/>
      <c r="CA271" s="50" t="n"/>
      <c r="CB271" s="50" t="n"/>
      <c r="CC271" s="50" t="n"/>
      <c r="CD271" s="50" t="n"/>
      <c r="CE271" s="50" t="n"/>
      <c r="CF271" s="50" t="n"/>
      <c r="CG271" s="50" t="n"/>
      <c r="CH271" s="50" t="n"/>
      <c r="CI271" s="50" t="n"/>
      <c r="CJ271" s="50" t="n"/>
      <c r="CK271" s="50" t="n"/>
      <c r="CL271" s="50" t="n"/>
      <c r="CM271" s="50" t="n"/>
      <c r="CN271" s="50" t="n"/>
      <c r="CO271" s="50" t="n"/>
      <c r="CP271" s="50" t="n"/>
      <c r="CQ271" s="50" t="n"/>
      <c r="CR271" s="50" t="n"/>
      <c r="CS271" s="50" t="n"/>
      <c r="CT271" s="50" t="n"/>
      <c r="CU271" s="50" t="n"/>
      <c r="CV271" s="50" t="n"/>
      <c r="CW271" s="50" t="n"/>
      <c r="CX271" s="50" t="n"/>
      <c r="CY271" s="50" t="n"/>
      <c r="CZ271" s="50" t="n"/>
      <c r="DA271" s="50" t="n"/>
      <c r="DB271" s="50" t="n"/>
      <c r="DC271" s="50" t="n"/>
      <c r="DD271" s="50" t="n"/>
      <c r="DE271" s="50" t="n"/>
      <c r="DF271" s="50" t="n"/>
      <c r="DG271" s="50" t="n"/>
      <c r="DH271" s="50" t="n"/>
      <c r="DI271" s="50" t="n"/>
      <c r="DJ271" s="50" t="n"/>
      <c r="DK271" s="50" t="n"/>
      <c r="DL271" s="50" t="n"/>
      <c r="DM271" s="50" t="n"/>
      <c r="DN271" s="50" t="n"/>
      <c r="DO271" s="50" t="n"/>
      <c r="DP271" s="50" t="n"/>
      <c r="DQ271" s="50" t="n"/>
      <c r="DR271" s="50" t="n"/>
      <c r="DS271" s="50" t="n"/>
      <c r="DT271" s="50" t="n"/>
      <c r="DU271" s="50" t="n"/>
      <c r="DV271" s="50" t="n"/>
    </row>
    <row r="272">
      <c r="A272" s="47">
        <f>IF(Mitarbeiter!B272="","",Mitarbeiter!A272)</f>
        <v/>
      </c>
      <c r="B272" s="48">
        <f>IF(Mitarbeiter!B272="","",Mitarbeiter!B272)</f>
        <v/>
      </c>
      <c r="C272" s="49">
        <f>IF(Mitarbeiter!B272="","",Mitarbeiter!F272)</f>
        <v/>
      </c>
      <c r="D272" s="25">
        <f>IF(Mitarbeiter!B272="","",Berechnung!AD272)</f>
        <v/>
      </c>
      <c r="E272" s="25">
        <f>IF(Mitarbeiter!B272="","",SUM(G272:DV272))</f>
        <v/>
      </c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  <c r="AA272" s="50" t="n"/>
      <c r="AB272" s="50" t="n"/>
      <c r="AC272" s="50" t="n"/>
      <c r="AD272" s="50" t="n"/>
      <c r="AE272" s="50" t="n"/>
      <c r="AF272" s="50" t="n"/>
      <c r="AG272" s="50" t="n"/>
      <c r="AH272" s="50" t="n"/>
      <c r="AI272" s="50" t="n"/>
      <c r="AJ272" s="50" t="n"/>
      <c r="AK272" s="50" t="n"/>
      <c r="AL272" s="50" t="n"/>
      <c r="AM272" s="50" t="n"/>
      <c r="AN272" s="50" t="n"/>
      <c r="AO272" s="50" t="n"/>
      <c r="AP272" s="50" t="n"/>
      <c r="AQ272" s="50" t="n"/>
      <c r="AR272" s="50" t="n"/>
      <c r="AS272" s="50" t="n"/>
      <c r="AT272" s="50" t="n"/>
      <c r="AU272" s="50" t="n"/>
      <c r="AV272" s="50" t="n"/>
      <c r="AW272" s="50" t="n"/>
      <c r="AX272" s="50" t="n"/>
      <c r="AY272" s="50" t="n"/>
      <c r="AZ272" s="50" t="n"/>
      <c r="BA272" s="50" t="n"/>
      <c r="BB272" s="50" t="n"/>
      <c r="BC272" s="50" t="n"/>
      <c r="BD272" s="50" t="n"/>
      <c r="BE272" s="50" t="n"/>
      <c r="BF272" s="50" t="n"/>
      <c r="BG272" s="50" t="n"/>
      <c r="BH272" s="50" t="n"/>
      <c r="BI272" s="50" t="n"/>
      <c r="BJ272" s="50" t="n"/>
      <c r="BK272" s="50" t="n"/>
      <c r="BL272" s="50" t="n"/>
      <c r="BM272" s="50" t="n"/>
      <c r="BN272" s="50" t="n"/>
      <c r="BO272" s="50" t="n"/>
      <c r="BP272" s="50" t="n"/>
      <c r="BQ272" s="50" t="n"/>
      <c r="BR272" s="50" t="n"/>
      <c r="BS272" s="50" t="n"/>
      <c r="BT272" s="50" t="n"/>
      <c r="BU272" s="50" t="n"/>
      <c r="BV272" s="50" t="n"/>
      <c r="BW272" s="50" t="n"/>
      <c r="BX272" s="50" t="n"/>
      <c r="BY272" s="50" t="n"/>
      <c r="BZ272" s="50" t="n"/>
      <c r="CA272" s="50" t="n"/>
      <c r="CB272" s="50" t="n"/>
      <c r="CC272" s="50" t="n"/>
      <c r="CD272" s="50" t="n"/>
      <c r="CE272" s="50" t="n"/>
      <c r="CF272" s="50" t="n"/>
      <c r="CG272" s="50" t="n"/>
      <c r="CH272" s="50" t="n"/>
      <c r="CI272" s="50" t="n"/>
      <c r="CJ272" s="50" t="n"/>
      <c r="CK272" s="50" t="n"/>
      <c r="CL272" s="50" t="n"/>
      <c r="CM272" s="50" t="n"/>
      <c r="CN272" s="50" t="n"/>
      <c r="CO272" s="50" t="n"/>
      <c r="CP272" s="50" t="n"/>
      <c r="CQ272" s="50" t="n"/>
      <c r="CR272" s="50" t="n"/>
      <c r="CS272" s="50" t="n"/>
      <c r="CT272" s="50" t="n"/>
      <c r="CU272" s="50" t="n"/>
      <c r="CV272" s="50" t="n"/>
      <c r="CW272" s="50" t="n"/>
      <c r="CX272" s="50" t="n"/>
      <c r="CY272" s="50" t="n"/>
      <c r="CZ272" s="50" t="n"/>
      <c r="DA272" s="50" t="n"/>
      <c r="DB272" s="50" t="n"/>
      <c r="DC272" s="50" t="n"/>
      <c r="DD272" s="50" t="n"/>
      <c r="DE272" s="50" t="n"/>
      <c r="DF272" s="50" t="n"/>
      <c r="DG272" s="50" t="n"/>
      <c r="DH272" s="50" t="n"/>
      <c r="DI272" s="50" t="n"/>
      <c r="DJ272" s="50" t="n"/>
      <c r="DK272" s="50" t="n"/>
      <c r="DL272" s="50" t="n"/>
      <c r="DM272" s="50" t="n"/>
      <c r="DN272" s="50" t="n"/>
      <c r="DO272" s="50" t="n"/>
      <c r="DP272" s="50" t="n"/>
      <c r="DQ272" s="50" t="n"/>
      <c r="DR272" s="50" t="n"/>
      <c r="DS272" s="50" t="n"/>
      <c r="DT272" s="50" t="n"/>
      <c r="DU272" s="50" t="n"/>
      <c r="DV272" s="50" t="n"/>
    </row>
    <row r="273">
      <c r="A273" s="47">
        <f>IF(Mitarbeiter!B273="","",Mitarbeiter!A273)</f>
        <v/>
      </c>
      <c r="B273" s="48">
        <f>IF(Mitarbeiter!B273="","",Mitarbeiter!B273)</f>
        <v/>
      </c>
      <c r="C273" s="49">
        <f>IF(Mitarbeiter!B273="","",Mitarbeiter!F273)</f>
        <v/>
      </c>
      <c r="D273" s="25">
        <f>IF(Mitarbeiter!B273="","",Berechnung!AD273)</f>
        <v/>
      </c>
      <c r="E273" s="25">
        <f>IF(Mitarbeiter!B273="","",SUM(G273:DV273))</f>
        <v/>
      </c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  <c r="AA273" s="50" t="n"/>
      <c r="AB273" s="50" t="n"/>
      <c r="AC273" s="50" t="n"/>
      <c r="AD273" s="50" t="n"/>
      <c r="AE273" s="50" t="n"/>
      <c r="AF273" s="50" t="n"/>
      <c r="AG273" s="50" t="n"/>
      <c r="AH273" s="50" t="n"/>
      <c r="AI273" s="50" t="n"/>
      <c r="AJ273" s="50" t="n"/>
      <c r="AK273" s="50" t="n"/>
      <c r="AL273" s="50" t="n"/>
      <c r="AM273" s="50" t="n"/>
      <c r="AN273" s="50" t="n"/>
      <c r="AO273" s="50" t="n"/>
      <c r="AP273" s="50" t="n"/>
      <c r="AQ273" s="50" t="n"/>
      <c r="AR273" s="50" t="n"/>
      <c r="AS273" s="50" t="n"/>
      <c r="AT273" s="50" t="n"/>
      <c r="AU273" s="50" t="n"/>
      <c r="AV273" s="50" t="n"/>
      <c r="AW273" s="50" t="n"/>
      <c r="AX273" s="50" t="n"/>
      <c r="AY273" s="50" t="n"/>
      <c r="AZ273" s="50" t="n"/>
      <c r="BA273" s="50" t="n"/>
      <c r="BB273" s="50" t="n"/>
      <c r="BC273" s="50" t="n"/>
      <c r="BD273" s="50" t="n"/>
      <c r="BE273" s="50" t="n"/>
      <c r="BF273" s="50" t="n"/>
      <c r="BG273" s="50" t="n"/>
      <c r="BH273" s="50" t="n"/>
      <c r="BI273" s="50" t="n"/>
      <c r="BJ273" s="50" t="n"/>
      <c r="BK273" s="50" t="n"/>
      <c r="BL273" s="50" t="n"/>
      <c r="BM273" s="50" t="n"/>
      <c r="BN273" s="50" t="n"/>
      <c r="BO273" s="50" t="n"/>
      <c r="BP273" s="50" t="n"/>
      <c r="BQ273" s="50" t="n"/>
      <c r="BR273" s="50" t="n"/>
      <c r="BS273" s="50" t="n"/>
      <c r="BT273" s="50" t="n"/>
      <c r="BU273" s="50" t="n"/>
      <c r="BV273" s="50" t="n"/>
      <c r="BW273" s="50" t="n"/>
      <c r="BX273" s="50" t="n"/>
      <c r="BY273" s="50" t="n"/>
      <c r="BZ273" s="50" t="n"/>
      <c r="CA273" s="50" t="n"/>
      <c r="CB273" s="50" t="n"/>
      <c r="CC273" s="50" t="n"/>
      <c r="CD273" s="50" t="n"/>
      <c r="CE273" s="50" t="n"/>
      <c r="CF273" s="50" t="n"/>
      <c r="CG273" s="50" t="n"/>
      <c r="CH273" s="50" t="n"/>
      <c r="CI273" s="50" t="n"/>
      <c r="CJ273" s="50" t="n"/>
      <c r="CK273" s="50" t="n"/>
      <c r="CL273" s="50" t="n"/>
      <c r="CM273" s="50" t="n"/>
      <c r="CN273" s="50" t="n"/>
      <c r="CO273" s="50" t="n"/>
      <c r="CP273" s="50" t="n"/>
      <c r="CQ273" s="50" t="n"/>
      <c r="CR273" s="50" t="n"/>
      <c r="CS273" s="50" t="n"/>
      <c r="CT273" s="50" t="n"/>
      <c r="CU273" s="50" t="n"/>
      <c r="CV273" s="50" t="n"/>
      <c r="CW273" s="50" t="n"/>
      <c r="CX273" s="50" t="n"/>
      <c r="CY273" s="50" t="n"/>
      <c r="CZ273" s="50" t="n"/>
      <c r="DA273" s="50" t="n"/>
      <c r="DB273" s="50" t="n"/>
      <c r="DC273" s="50" t="n"/>
      <c r="DD273" s="50" t="n"/>
      <c r="DE273" s="50" t="n"/>
      <c r="DF273" s="50" t="n"/>
      <c r="DG273" s="50" t="n"/>
      <c r="DH273" s="50" t="n"/>
      <c r="DI273" s="50" t="n"/>
      <c r="DJ273" s="50" t="n"/>
      <c r="DK273" s="50" t="n"/>
      <c r="DL273" s="50" t="n"/>
      <c r="DM273" s="50" t="n"/>
      <c r="DN273" s="50" t="n"/>
      <c r="DO273" s="50" t="n"/>
      <c r="DP273" s="50" t="n"/>
      <c r="DQ273" s="50" t="n"/>
      <c r="DR273" s="50" t="n"/>
      <c r="DS273" s="50" t="n"/>
      <c r="DT273" s="50" t="n"/>
      <c r="DU273" s="50" t="n"/>
      <c r="DV273" s="50" t="n"/>
    </row>
    <row r="274">
      <c r="A274" s="47">
        <f>IF(Mitarbeiter!B274="","",Mitarbeiter!A274)</f>
        <v/>
      </c>
      <c r="B274" s="48">
        <f>IF(Mitarbeiter!B274="","",Mitarbeiter!B274)</f>
        <v/>
      </c>
      <c r="C274" s="49">
        <f>IF(Mitarbeiter!B274="","",Mitarbeiter!F274)</f>
        <v/>
      </c>
      <c r="D274" s="25">
        <f>IF(Mitarbeiter!B274="","",Berechnung!AD274)</f>
        <v/>
      </c>
      <c r="E274" s="25">
        <f>IF(Mitarbeiter!B274="","",SUM(G274:DV274))</f>
        <v/>
      </c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  <c r="AA274" s="50" t="n"/>
      <c r="AB274" s="50" t="n"/>
      <c r="AC274" s="50" t="n"/>
      <c r="AD274" s="50" t="n"/>
      <c r="AE274" s="50" t="n"/>
      <c r="AF274" s="50" t="n"/>
      <c r="AG274" s="50" t="n"/>
      <c r="AH274" s="50" t="n"/>
      <c r="AI274" s="50" t="n"/>
      <c r="AJ274" s="50" t="n"/>
      <c r="AK274" s="50" t="n"/>
      <c r="AL274" s="50" t="n"/>
      <c r="AM274" s="50" t="n"/>
      <c r="AN274" s="50" t="n"/>
      <c r="AO274" s="50" t="n"/>
      <c r="AP274" s="50" t="n"/>
      <c r="AQ274" s="50" t="n"/>
      <c r="AR274" s="50" t="n"/>
      <c r="AS274" s="50" t="n"/>
      <c r="AT274" s="50" t="n"/>
      <c r="AU274" s="50" t="n"/>
      <c r="AV274" s="50" t="n"/>
      <c r="AW274" s="50" t="n"/>
      <c r="AX274" s="50" t="n"/>
      <c r="AY274" s="50" t="n"/>
      <c r="AZ274" s="50" t="n"/>
      <c r="BA274" s="50" t="n"/>
      <c r="BB274" s="50" t="n"/>
      <c r="BC274" s="50" t="n"/>
      <c r="BD274" s="50" t="n"/>
      <c r="BE274" s="50" t="n"/>
      <c r="BF274" s="50" t="n"/>
      <c r="BG274" s="50" t="n"/>
      <c r="BH274" s="50" t="n"/>
      <c r="BI274" s="50" t="n"/>
      <c r="BJ274" s="50" t="n"/>
      <c r="BK274" s="50" t="n"/>
      <c r="BL274" s="50" t="n"/>
      <c r="BM274" s="50" t="n"/>
      <c r="BN274" s="50" t="n"/>
      <c r="BO274" s="50" t="n"/>
      <c r="BP274" s="50" t="n"/>
      <c r="BQ274" s="50" t="n"/>
      <c r="BR274" s="50" t="n"/>
      <c r="BS274" s="50" t="n"/>
      <c r="BT274" s="50" t="n"/>
      <c r="BU274" s="50" t="n"/>
      <c r="BV274" s="50" t="n"/>
      <c r="BW274" s="50" t="n"/>
      <c r="BX274" s="50" t="n"/>
      <c r="BY274" s="50" t="n"/>
      <c r="BZ274" s="50" t="n"/>
      <c r="CA274" s="50" t="n"/>
      <c r="CB274" s="50" t="n"/>
      <c r="CC274" s="50" t="n"/>
      <c r="CD274" s="50" t="n"/>
      <c r="CE274" s="50" t="n"/>
      <c r="CF274" s="50" t="n"/>
      <c r="CG274" s="50" t="n"/>
      <c r="CH274" s="50" t="n"/>
      <c r="CI274" s="50" t="n"/>
      <c r="CJ274" s="50" t="n"/>
      <c r="CK274" s="50" t="n"/>
      <c r="CL274" s="50" t="n"/>
      <c r="CM274" s="50" t="n"/>
      <c r="CN274" s="50" t="n"/>
      <c r="CO274" s="50" t="n"/>
      <c r="CP274" s="50" t="n"/>
      <c r="CQ274" s="50" t="n"/>
      <c r="CR274" s="50" t="n"/>
      <c r="CS274" s="50" t="n"/>
      <c r="CT274" s="50" t="n"/>
      <c r="CU274" s="50" t="n"/>
      <c r="CV274" s="50" t="n"/>
      <c r="CW274" s="50" t="n"/>
      <c r="CX274" s="50" t="n"/>
      <c r="CY274" s="50" t="n"/>
      <c r="CZ274" s="50" t="n"/>
      <c r="DA274" s="50" t="n"/>
      <c r="DB274" s="50" t="n"/>
      <c r="DC274" s="50" t="n"/>
      <c r="DD274" s="50" t="n"/>
      <c r="DE274" s="50" t="n"/>
      <c r="DF274" s="50" t="n"/>
      <c r="DG274" s="50" t="n"/>
      <c r="DH274" s="50" t="n"/>
      <c r="DI274" s="50" t="n"/>
      <c r="DJ274" s="50" t="n"/>
      <c r="DK274" s="50" t="n"/>
      <c r="DL274" s="50" t="n"/>
      <c r="DM274" s="50" t="n"/>
      <c r="DN274" s="50" t="n"/>
      <c r="DO274" s="50" t="n"/>
      <c r="DP274" s="50" t="n"/>
      <c r="DQ274" s="50" t="n"/>
      <c r="DR274" s="50" t="n"/>
      <c r="DS274" s="50" t="n"/>
      <c r="DT274" s="50" t="n"/>
      <c r="DU274" s="50" t="n"/>
      <c r="DV274" s="50" t="n"/>
    </row>
    <row r="275">
      <c r="A275" s="47">
        <f>IF(Mitarbeiter!B275="","",Mitarbeiter!A275)</f>
        <v/>
      </c>
      <c r="B275" s="48">
        <f>IF(Mitarbeiter!B275="","",Mitarbeiter!B275)</f>
        <v/>
      </c>
      <c r="C275" s="49">
        <f>IF(Mitarbeiter!B275="","",Mitarbeiter!F275)</f>
        <v/>
      </c>
      <c r="D275" s="25">
        <f>IF(Mitarbeiter!B275="","",Berechnung!AD275)</f>
        <v/>
      </c>
      <c r="E275" s="25">
        <f>IF(Mitarbeiter!B275="","",SUM(G275:DV275))</f>
        <v/>
      </c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  <c r="AA275" s="50" t="n"/>
      <c r="AB275" s="50" t="n"/>
      <c r="AC275" s="50" t="n"/>
      <c r="AD275" s="50" t="n"/>
      <c r="AE275" s="50" t="n"/>
      <c r="AF275" s="50" t="n"/>
      <c r="AG275" s="50" t="n"/>
      <c r="AH275" s="50" t="n"/>
      <c r="AI275" s="50" t="n"/>
      <c r="AJ275" s="50" t="n"/>
      <c r="AK275" s="50" t="n"/>
      <c r="AL275" s="50" t="n"/>
      <c r="AM275" s="50" t="n"/>
      <c r="AN275" s="50" t="n"/>
      <c r="AO275" s="50" t="n"/>
      <c r="AP275" s="50" t="n"/>
      <c r="AQ275" s="50" t="n"/>
      <c r="AR275" s="50" t="n"/>
      <c r="AS275" s="50" t="n"/>
      <c r="AT275" s="50" t="n"/>
      <c r="AU275" s="50" t="n"/>
      <c r="AV275" s="50" t="n"/>
      <c r="AW275" s="50" t="n"/>
      <c r="AX275" s="50" t="n"/>
      <c r="AY275" s="50" t="n"/>
      <c r="AZ275" s="50" t="n"/>
      <c r="BA275" s="50" t="n"/>
      <c r="BB275" s="50" t="n"/>
      <c r="BC275" s="50" t="n"/>
      <c r="BD275" s="50" t="n"/>
      <c r="BE275" s="50" t="n"/>
      <c r="BF275" s="50" t="n"/>
      <c r="BG275" s="50" t="n"/>
      <c r="BH275" s="50" t="n"/>
      <c r="BI275" s="50" t="n"/>
      <c r="BJ275" s="50" t="n"/>
      <c r="BK275" s="50" t="n"/>
      <c r="BL275" s="50" t="n"/>
      <c r="BM275" s="50" t="n"/>
      <c r="BN275" s="50" t="n"/>
      <c r="BO275" s="50" t="n"/>
      <c r="BP275" s="50" t="n"/>
      <c r="BQ275" s="50" t="n"/>
      <c r="BR275" s="50" t="n"/>
      <c r="BS275" s="50" t="n"/>
      <c r="BT275" s="50" t="n"/>
      <c r="BU275" s="50" t="n"/>
      <c r="BV275" s="50" t="n"/>
      <c r="BW275" s="50" t="n"/>
      <c r="BX275" s="50" t="n"/>
      <c r="BY275" s="50" t="n"/>
      <c r="BZ275" s="50" t="n"/>
      <c r="CA275" s="50" t="n"/>
      <c r="CB275" s="50" t="n"/>
      <c r="CC275" s="50" t="n"/>
      <c r="CD275" s="50" t="n"/>
      <c r="CE275" s="50" t="n"/>
      <c r="CF275" s="50" t="n"/>
      <c r="CG275" s="50" t="n"/>
      <c r="CH275" s="50" t="n"/>
      <c r="CI275" s="50" t="n"/>
      <c r="CJ275" s="50" t="n"/>
      <c r="CK275" s="50" t="n"/>
      <c r="CL275" s="50" t="n"/>
      <c r="CM275" s="50" t="n"/>
      <c r="CN275" s="50" t="n"/>
      <c r="CO275" s="50" t="n"/>
      <c r="CP275" s="50" t="n"/>
      <c r="CQ275" s="50" t="n"/>
      <c r="CR275" s="50" t="n"/>
      <c r="CS275" s="50" t="n"/>
      <c r="CT275" s="50" t="n"/>
      <c r="CU275" s="50" t="n"/>
      <c r="CV275" s="50" t="n"/>
      <c r="CW275" s="50" t="n"/>
      <c r="CX275" s="50" t="n"/>
      <c r="CY275" s="50" t="n"/>
      <c r="CZ275" s="50" t="n"/>
      <c r="DA275" s="50" t="n"/>
      <c r="DB275" s="50" t="n"/>
      <c r="DC275" s="50" t="n"/>
      <c r="DD275" s="50" t="n"/>
      <c r="DE275" s="50" t="n"/>
      <c r="DF275" s="50" t="n"/>
      <c r="DG275" s="50" t="n"/>
      <c r="DH275" s="50" t="n"/>
      <c r="DI275" s="50" t="n"/>
      <c r="DJ275" s="50" t="n"/>
      <c r="DK275" s="50" t="n"/>
      <c r="DL275" s="50" t="n"/>
      <c r="DM275" s="50" t="n"/>
      <c r="DN275" s="50" t="n"/>
      <c r="DO275" s="50" t="n"/>
      <c r="DP275" s="50" t="n"/>
      <c r="DQ275" s="50" t="n"/>
      <c r="DR275" s="50" t="n"/>
      <c r="DS275" s="50" t="n"/>
      <c r="DT275" s="50" t="n"/>
      <c r="DU275" s="50" t="n"/>
      <c r="DV275" s="50" t="n"/>
    </row>
    <row r="276">
      <c r="A276" s="47">
        <f>IF(Mitarbeiter!B276="","",Mitarbeiter!A276)</f>
        <v/>
      </c>
      <c r="B276" s="48">
        <f>IF(Mitarbeiter!B276="","",Mitarbeiter!B276)</f>
        <v/>
      </c>
      <c r="C276" s="49">
        <f>IF(Mitarbeiter!B276="","",Mitarbeiter!F276)</f>
        <v/>
      </c>
      <c r="D276" s="25">
        <f>IF(Mitarbeiter!B276="","",Berechnung!AD276)</f>
        <v/>
      </c>
      <c r="E276" s="25">
        <f>IF(Mitarbeiter!B276="","",SUM(G276:DV276))</f>
        <v/>
      </c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  <c r="AA276" s="50" t="n"/>
      <c r="AB276" s="50" t="n"/>
      <c r="AC276" s="50" t="n"/>
      <c r="AD276" s="50" t="n"/>
      <c r="AE276" s="50" t="n"/>
      <c r="AF276" s="50" t="n"/>
      <c r="AG276" s="50" t="n"/>
      <c r="AH276" s="50" t="n"/>
      <c r="AI276" s="50" t="n"/>
      <c r="AJ276" s="50" t="n"/>
      <c r="AK276" s="50" t="n"/>
      <c r="AL276" s="50" t="n"/>
      <c r="AM276" s="50" t="n"/>
      <c r="AN276" s="50" t="n"/>
      <c r="AO276" s="50" t="n"/>
      <c r="AP276" s="50" t="n"/>
      <c r="AQ276" s="50" t="n"/>
      <c r="AR276" s="50" t="n"/>
      <c r="AS276" s="50" t="n"/>
      <c r="AT276" s="50" t="n"/>
      <c r="AU276" s="50" t="n"/>
      <c r="AV276" s="50" t="n"/>
      <c r="AW276" s="50" t="n"/>
      <c r="AX276" s="50" t="n"/>
      <c r="AY276" s="50" t="n"/>
      <c r="AZ276" s="50" t="n"/>
      <c r="BA276" s="50" t="n"/>
      <c r="BB276" s="50" t="n"/>
      <c r="BC276" s="50" t="n"/>
      <c r="BD276" s="50" t="n"/>
      <c r="BE276" s="50" t="n"/>
      <c r="BF276" s="50" t="n"/>
      <c r="BG276" s="50" t="n"/>
      <c r="BH276" s="50" t="n"/>
      <c r="BI276" s="50" t="n"/>
      <c r="BJ276" s="50" t="n"/>
      <c r="BK276" s="50" t="n"/>
      <c r="BL276" s="50" t="n"/>
      <c r="BM276" s="50" t="n"/>
      <c r="BN276" s="50" t="n"/>
      <c r="BO276" s="50" t="n"/>
      <c r="BP276" s="50" t="n"/>
      <c r="BQ276" s="50" t="n"/>
      <c r="BR276" s="50" t="n"/>
      <c r="BS276" s="50" t="n"/>
      <c r="BT276" s="50" t="n"/>
      <c r="BU276" s="50" t="n"/>
      <c r="BV276" s="50" t="n"/>
      <c r="BW276" s="50" t="n"/>
      <c r="BX276" s="50" t="n"/>
      <c r="BY276" s="50" t="n"/>
      <c r="BZ276" s="50" t="n"/>
      <c r="CA276" s="50" t="n"/>
      <c r="CB276" s="50" t="n"/>
      <c r="CC276" s="50" t="n"/>
      <c r="CD276" s="50" t="n"/>
      <c r="CE276" s="50" t="n"/>
      <c r="CF276" s="50" t="n"/>
      <c r="CG276" s="50" t="n"/>
      <c r="CH276" s="50" t="n"/>
      <c r="CI276" s="50" t="n"/>
      <c r="CJ276" s="50" t="n"/>
      <c r="CK276" s="50" t="n"/>
      <c r="CL276" s="50" t="n"/>
      <c r="CM276" s="50" t="n"/>
      <c r="CN276" s="50" t="n"/>
      <c r="CO276" s="50" t="n"/>
      <c r="CP276" s="50" t="n"/>
      <c r="CQ276" s="50" t="n"/>
      <c r="CR276" s="50" t="n"/>
      <c r="CS276" s="50" t="n"/>
      <c r="CT276" s="50" t="n"/>
      <c r="CU276" s="50" t="n"/>
      <c r="CV276" s="50" t="n"/>
      <c r="CW276" s="50" t="n"/>
      <c r="CX276" s="50" t="n"/>
      <c r="CY276" s="50" t="n"/>
      <c r="CZ276" s="50" t="n"/>
      <c r="DA276" s="50" t="n"/>
      <c r="DB276" s="50" t="n"/>
      <c r="DC276" s="50" t="n"/>
      <c r="DD276" s="50" t="n"/>
      <c r="DE276" s="50" t="n"/>
      <c r="DF276" s="50" t="n"/>
      <c r="DG276" s="50" t="n"/>
      <c r="DH276" s="50" t="n"/>
      <c r="DI276" s="50" t="n"/>
      <c r="DJ276" s="50" t="n"/>
      <c r="DK276" s="50" t="n"/>
      <c r="DL276" s="50" t="n"/>
      <c r="DM276" s="50" t="n"/>
      <c r="DN276" s="50" t="n"/>
      <c r="DO276" s="50" t="n"/>
      <c r="DP276" s="50" t="n"/>
      <c r="DQ276" s="50" t="n"/>
      <c r="DR276" s="50" t="n"/>
      <c r="DS276" s="50" t="n"/>
      <c r="DT276" s="50" t="n"/>
      <c r="DU276" s="50" t="n"/>
      <c r="DV276" s="50" t="n"/>
    </row>
    <row r="277">
      <c r="A277" s="47">
        <f>IF(Mitarbeiter!B277="","",Mitarbeiter!A277)</f>
        <v/>
      </c>
      <c r="B277" s="48">
        <f>IF(Mitarbeiter!B277="","",Mitarbeiter!B277)</f>
        <v/>
      </c>
      <c r="C277" s="49">
        <f>IF(Mitarbeiter!B277="","",Mitarbeiter!F277)</f>
        <v/>
      </c>
      <c r="D277" s="25">
        <f>IF(Mitarbeiter!B277="","",Berechnung!AD277)</f>
        <v/>
      </c>
      <c r="E277" s="25">
        <f>IF(Mitarbeiter!B277="","",SUM(G277:DV277))</f>
        <v/>
      </c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  <c r="AA277" s="50" t="n"/>
      <c r="AB277" s="50" t="n"/>
      <c r="AC277" s="50" t="n"/>
      <c r="AD277" s="50" t="n"/>
      <c r="AE277" s="50" t="n"/>
      <c r="AF277" s="50" t="n"/>
      <c r="AG277" s="50" t="n"/>
      <c r="AH277" s="50" t="n"/>
      <c r="AI277" s="50" t="n"/>
      <c r="AJ277" s="50" t="n"/>
      <c r="AK277" s="50" t="n"/>
      <c r="AL277" s="50" t="n"/>
      <c r="AM277" s="50" t="n"/>
      <c r="AN277" s="50" t="n"/>
      <c r="AO277" s="50" t="n"/>
      <c r="AP277" s="50" t="n"/>
      <c r="AQ277" s="50" t="n"/>
      <c r="AR277" s="50" t="n"/>
      <c r="AS277" s="50" t="n"/>
      <c r="AT277" s="50" t="n"/>
      <c r="AU277" s="50" t="n"/>
      <c r="AV277" s="50" t="n"/>
      <c r="AW277" s="50" t="n"/>
      <c r="AX277" s="50" t="n"/>
      <c r="AY277" s="50" t="n"/>
      <c r="AZ277" s="50" t="n"/>
      <c r="BA277" s="50" t="n"/>
      <c r="BB277" s="50" t="n"/>
      <c r="BC277" s="50" t="n"/>
      <c r="BD277" s="50" t="n"/>
      <c r="BE277" s="50" t="n"/>
      <c r="BF277" s="50" t="n"/>
      <c r="BG277" s="50" t="n"/>
      <c r="BH277" s="50" t="n"/>
      <c r="BI277" s="50" t="n"/>
      <c r="BJ277" s="50" t="n"/>
      <c r="BK277" s="50" t="n"/>
      <c r="BL277" s="50" t="n"/>
      <c r="BM277" s="50" t="n"/>
      <c r="BN277" s="50" t="n"/>
      <c r="BO277" s="50" t="n"/>
      <c r="BP277" s="50" t="n"/>
      <c r="BQ277" s="50" t="n"/>
      <c r="BR277" s="50" t="n"/>
      <c r="BS277" s="50" t="n"/>
      <c r="BT277" s="50" t="n"/>
      <c r="BU277" s="50" t="n"/>
      <c r="BV277" s="50" t="n"/>
      <c r="BW277" s="50" t="n"/>
      <c r="BX277" s="50" t="n"/>
      <c r="BY277" s="50" t="n"/>
      <c r="BZ277" s="50" t="n"/>
      <c r="CA277" s="50" t="n"/>
      <c r="CB277" s="50" t="n"/>
      <c r="CC277" s="50" t="n"/>
      <c r="CD277" s="50" t="n"/>
      <c r="CE277" s="50" t="n"/>
      <c r="CF277" s="50" t="n"/>
      <c r="CG277" s="50" t="n"/>
      <c r="CH277" s="50" t="n"/>
      <c r="CI277" s="50" t="n"/>
      <c r="CJ277" s="50" t="n"/>
      <c r="CK277" s="50" t="n"/>
      <c r="CL277" s="50" t="n"/>
      <c r="CM277" s="50" t="n"/>
      <c r="CN277" s="50" t="n"/>
      <c r="CO277" s="50" t="n"/>
      <c r="CP277" s="50" t="n"/>
      <c r="CQ277" s="50" t="n"/>
      <c r="CR277" s="50" t="n"/>
      <c r="CS277" s="50" t="n"/>
      <c r="CT277" s="50" t="n"/>
      <c r="CU277" s="50" t="n"/>
      <c r="CV277" s="50" t="n"/>
      <c r="CW277" s="50" t="n"/>
      <c r="CX277" s="50" t="n"/>
      <c r="CY277" s="50" t="n"/>
      <c r="CZ277" s="50" t="n"/>
      <c r="DA277" s="50" t="n"/>
      <c r="DB277" s="50" t="n"/>
      <c r="DC277" s="50" t="n"/>
      <c r="DD277" s="50" t="n"/>
      <c r="DE277" s="50" t="n"/>
      <c r="DF277" s="50" t="n"/>
      <c r="DG277" s="50" t="n"/>
      <c r="DH277" s="50" t="n"/>
      <c r="DI277" s="50" t="n"/>
      <c r="DJ277" s="50" t="n"/>
      <c r="DK277" s="50" t="n"/>
      <c r="DL277" s="50" t="n"/>
      <c r="DM277" s="50" t="n"/>
      <c r="DN277" s="50" t="n"/>
      <c r="DO277" s="50" t="n"/>
      <c r="DP277" s="50" t="n"/>
      <c r="DQ277" s="50" t="n"/>
      <c r="DR277" s="50" t="n"/>
      <c r="DS277" s="50" t="n"/>
      <c r="DT277" s="50" t="n"/>
      <c r="DU277" s="50" t="n"/>
      <c r="DV277" s="50" t="n"/>
    </row>
    <row r="278">
      <c r="A278" s="47">
        <f>IF(Mitarbeiter!B278="","",Mitarbeiter!A278)</f>
        <v/>
      </c>
      <c r="B278" s="48">
        <f>IF(Mitarbeiter!B278="","",Mitarbeiter!B278)</f>
        <v/>
      </c>
      <c r="C278" s="49">
        <f>IF(Mitarbeiter!B278="","",Mitarbeiter!F278)</f>
        <v/>
      </c>
      <c r="D278" s="25">
        <f>IF(Mitarbeiter!B278="","",Berechnung!AD278)</f>
        <v/>
      </c>
      <c r="E278" s="25">
        <f>IF(Mitarbeiter!B278="","",SUM(G278:DV278))</f>
        <v/>
      </c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  <c r="AA278" s="50" t="n"/>
      <c r="AB278" s="50" t="n"/>
      <c r="AC278" s="50" t="n"/>
      <c r="AD278" s="50" t="n"/>
      <c r="AE278" s="50" t="n"/>
      <c r="AF278" s="50" t="n"/>
      <c r="AG278" s="50" t="n"/>
      <c r="AH278" s="50" t="n"/>
      <c r="AI278" s="50" t="n"/>
      <c r="AJ278" s="50" t="n"/>
      <c r="AK278" s="50" t="n"/>
      <c r="AL278" s="50" t="n"/>
      <c r="AM278" s="50" t="n"/>
      <c r="AN278" s="50" t="n"/>
      <c r="AO278" s="50" t="n"/>
      <c r="AP278" s="50" t="n"/>
      <c r="AQ278" s="50" t="n"/>
      <c r="AR278" s="50" t="n"/>
      <c r="AS278" s="50" t="n"/>
      <c r="AT278" s="50" t="n"/>
      <c r="AU278" s="50" t="n"/>
      <c r="AV278" s="50" t="n"/>
      <c r="AW278" s="50" t="n"/>
      <c r="AX278" s="50" t="n"/>
      <c r="AY278" s="50" t="n"/>
      <c r="AZ278" s="50" t="n"/>
      <c r="BA278" s="50" t="n"/>
      <c r="BB278" s="50" t="n"/>
      <c r="BC278" s="50" t="n"/>
      <c r="BD278" s="50" t="n"/>
      <c r="BE278" s="50" t="n"/>
      <c r="BF278" s="50" t="n"/>
      <c r="BG278" s="50" t="n"/>
      <c r="BH278" s="50" t="n"/>
      <c r="BI278" s="50" t="n"/>
      <c r="BJ278" s="50" t="n"/>
      <c r="BK278" s="50" t="n"/>
      <c r="BL278" s="50" t="n"/>
      <c r="BM278" s="50" t="n"/>
      <c r="BN278" s="50" t="n"/>
      <c r="BO278" s="50" t="n"/>
      <c r="BP278" s="50" t="n"/>
      <c r="BQ278" s="50" t="n"/>
      <c r="BR278" s="50" t="n"/>
      <c r="BS278" s="50" t="n"/>
      <c r="BT278" s="50" t="n"/>
      <c r="BU278" s="50" t="n"/>
      <c r="BV278" s="50" t="n"/>
      <c r="BW278" s="50" t="n"/>
      <c r="BX278" s="50" t="n"/>
      <c r="BY278" s="50" t="n"/>
      <c r="BZ278" s="50" t="n"/>
      <c r="CA278" s="50" t="n"/>
      <c r="CB278" s="50" t="n"/>
      <c r="CC278" s="50" t="n"/>
      <c r="CD278" s="50" t="n"/>
      <c r="CE278" s="50" t="n"/>
      <c r="CF278" s="50" t="n"/>
      <c r="CG278" s="50" t="n"/>
      <c r="CH278" s="50" t="n"/>
      <c r="CI278" s="50" t="n"/>
      <c r="CJ278" s="50" t="n"/>
      <c r="CK278" s="50" t="n"/>
      <c r="CL278" s="50" t="n"/>
      <c r="CM278" s="50" t="n"/>
      <c r="CN278" s="50" t="n"/>
      <c r="CO278" s="50" t="n"/>
      <c r="CP278" s="50" t="n"/>
      <c r="CQ278" s="50" t="n"/>
      <c r="CR278" s="50" t="n"/>
      <c r="CS278" s="50" t="n"/>
      <c r="CT278" s="50" t="n"/>
      <c r="CU278" s="50" t="n"/>
      <c r="CV278" s="50" t="n"/>
      <c r="CW278" s="50" t="n"/>
      <c r="CX278" s="50" t="n"/>
      <c r="CY278" s="50" t="n"/>
      <c r="CZ278" s="50" t="n"/>
      <c r="DA278" s="50" t="n"/>
      <c r="DB278" s="50" t="n"/>
      <c r="DC278" s="50" t="n"/>
      <c r="DD278" s="50" t="n"/>
      <c r="DE278" s="50" t="n"/>
      <c r="DF278" s="50" t="n"/>
      <c r="DG278" s="50" t="n"/>
      <c r="DH278" s="50" t="n"/>
      <c r="DI278" s="50" t="n"/>
      <c r="DJ278" s="50" t="n"/>
      <c r="DK278" s="50" t="n"/>
      <c r="DL278" s="50" t="n"/>
      <c r="DM278" s="50" t="n"/>
      <c r="DN278" s="50" t="n"/>
      <c r="DO278" s="50" t="n"/>
      <c r="DP278" s="50" t="n"/>
      <c r="DQ278" s="50" t="n"/>
      <c r="DR278" s="50" t="n"/>
      <c r="DS278" s="50" t="n"/>
      <c r="DT278" s="50" t="n"/>
      <c r="DU278" s="50" t="n"/>
      <c r="DV278" s="50" t="n"/>
    </row>
    <row r="279">
      <c r="A279" s="47">
        <f>IF(Mitarbeiter!B279="","",Mitarbeiter!A279)</f>
        <v/>
      </c>
      <c r="B279" s="48">
        <f>IF(Mitarbeiter!B279="","",Mitarbeiter!B279)</f>
        <v/>
      </c>
      <c r="C279" s="49">
        <f>IF(Mitarbeiter!B279="","",Mitarbeiter!F279)</f>
        <v/>
      </c>
      <c r="D279" s="25">
        <f>IF(Mitarbeiter!B279="","",Berechnung!AD279)</f>
        <v/>
      </c>
      <c r="E279" s="25">
        <f>IF(Mitarbeiter!B279="","",SUM(G279:DV279))</f>
        <v/>
      </c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  <c r="AA279" s="50" t="n"/>
      <c r="AB279" s="50" t="n"/>
      <c r="AC279" s="50" t="n"/>
      <c r="AD279" s="50" t="n"/>
      <c r="AE279" s="50" t="n"/>
      <c r="AF279" s="50" t="n"/>
      <c r="AG279" s="50" t="n"/>
      <c r="AH279" s="50" t="n"/>
      <c r="AI279" s="50" t="n"/>
      <c r="AJ279" s="50" t="n"/>
      <c r="AK279" s="50" t="n"/>
      <c r="AL279" s="50" t="n"/>
      <c r="AM279" s="50" t="n"/>
      <c r="AN279" s="50" t="n"/>
      <c r="AO279" s="50" t="n"/>
      <c r="AP279" s="50" t="n"/>
      <c r="AQ279" s="50" t="n"/>
      <c r="AR279" s="50" t="n"/>
      <c r="AS279" s="50" t="n"/>
      <c r="AT279" s="50" t="n"/>
      <c r="AU279" s="50" t="n"/>
      <c r="AV279" s="50" t="n"/>
      <c r="AW279" s="50" t="n"/>
      <c r="AX279" s="50" t="n"/>
      <c r="AY279" s="50" t="n"/>
      <c r="AZ279" s="50" t="n"/>
      <c r="BA279" s="50" t="n"/>
      <c r="BB279" s="50" t="n"/>
      <c r="BC279" s="50" t="n"/>
      <c r="BD279" s="50" t="n"/>
      <c r="BE279" s="50" t="n"/>
      <c r="BF279" s="50" t="n"/>
      <c r="BG279" s="50" t="n"/>
      <c r="BH279" s="50" t="n"/>
      <c r="BI279" s="50" t="n"/>
      <c r="BJ279" s="50" t="n"/>
      <c r="BK279" s="50" t="n"/>
      <c r="BL279" s="50" t="n"/>
      <c r="BM279" s="50" t="n"/>
      <c r="BN279" s="50" t="n"/>
      <c r="BO279" s="50" t="n"/>
      <c r="BP279" s="50" t="n"/>
      <c r="BQ279" s="50" t="n"/>
      <c r="BR279" s="50" t="n"/>
      <c r="BS279" s="50" t="n"/>
      <c r="BT279" s="50" t="n"/>
      <c r="BU279" s="50" t="n"/>
      <c r="BV279" s="50" t="n"/>
      <c r="BW279" s="50" t="n"/>
      <c r="BX279" s="50" t="n"/>
      <c r="BY279" s="50" t="n"/>
      <c r="BZ279" s="50" t="n"/>
      <c r="CA279" s="50" t="n"/>
      <c r="CB279" s="50" t="n"/>
      <c r="CC279" s="50" t="n"/>
      <c r="CD279" s="50" t="n"/>
      <c r="CE279" s="50" t="n"/>
      <c r="CF279" s="50" t="n"/>
      <c r="CG279" s="50" t="n"/>
      <c r="CH279" s="50" t="n"/>
      <c r="CI279" s="50" t="n"/>
      <c r="CJ279" s="50" t="n"/>
      <c r="CK279" s="50" t="n"/>
      <c r="CL279" s="50" t="n"/>
      <c r="CM279" s="50" t="n"/>
      <c r="CN279" s="50" t="n"/>
      <c r="CO279" s="50" t="n"/>
      <c r="CP279" s="50" t="n"/>
      <c r="CQ279" s="50" t="n"/>
      <c r="CR279" s="50" t="n"/>
      <c r="CS279" s="50" t="n"/>
      <c r="CT279" s="50" t="n"/>
      <c r="CU279" s="50" t="n"/>
      <c r="CV279" s="50" t="n"/>
      <c r="CW279" s="50" t="n"/>
      <c r="CX279" s="50" t="n"/>
      <c r="CY279" s="50" t="n"/>
      <c r="CZ279" s="50" t="n"/>
      <c r="DA279" s="50" t="n"/>
      <c r="DB279" s="50" t="n"/>
      <c r="DC279" s="50" t="n"/>
      <c r="DD279" s="50" t="n"/>
      <c r="DE279" s="50" t="n"/>
      <c r="DF279" s="50" t="n"/>
      <c r="DG279" s="50" t="n"/>
      <c r="DH279" s="50" t="n"/>
      <c r="DI279" s="50" t="n"/>
      <c r="DJ279" s="50" t="n"/>
      <c r="DK279" s="50" t="n"/>
      <c r="DL279" s="50" t="n"/>
      <c r="DM279" s="50" t="n"/>
      <c r="DN279" s="50" t="n"/>
      <c r="DO279" s="50" t="n"/>
      <c r="DP279" s="50" t="n"/>
      <c r="DQ279" s="50" t="n"/>
      <c r="DR279" s="50" t="n"/>
      <c r="DS279" s="50" t="n"/>
      <c r="DT279" s="50" t="n"/>
      <c r="DU279" s="50" t="n"/>
      <c r="DV279" s="50" t="n"/>
    </row>
    <row r="280">
      <c r="A280" s="47">
        <f>IF(Mitarbeiter!B280="","",Mitarbeiter!A280)</f>
        <v/>
      </c>
      <c r="B280" s="48">
        <f>IF(Mitarbeiter!B280="","",Mitarbeiter!B280)</f>
        <v/>
      </c>
      <c r="C280" s="49">
        <f>IF(Mitarbeiter!B280="","",Mitarbeiter!F280)</f>
        <v/>
      </c>
      <c r="D280" s="25">
        <f>IF(Mitarbeiter!B280="","",Berechnung!AD280)</f>
        <v/>
      </c>
      <c r="E280" s="25">
        <f>IF(Mitarbeiter!B280="","",SUM(G280:DV280))</f>
        <v/>
      </c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  <c r="AA280" s="50" t="n"/>
      <c r="AB280" s="50" t="n"/>
      <c r="AC280" s="50" t="n"/>
      <c r="AD280" s="50" t="n"/>
      <c r="AE280" s="50" t="n"/>
      <c r="AF280" s="50" t="n"/>
      <c r="AG280" s="50" t="n"/>
      <c r="AH280" s="50" t="n"/>
      <c r="AI280" s="50" t="n"/>
      <c r="AJ280" s="50" t="n"/>
      <c r="AK280" s="50" t="n"/>
      <c r="AL280" s="50" t="n"/>
      <c r="AM280" s="50" t="n"/>
      <c r="AN280" s="50" t="n"/>
      <c r="AO280" s="50" t="n"/>
      <c r="AP280" s="50" t="n"/>
      <c r="AQ280" s="50" t="n"/>
      <c r="AR280" s="50" t="n"/>
      <c r="AS280" s="50" t="n"/>
      <c r="AT280" s="50" t="n"/>
      <c r="AU280" s="50" t="n"/>
      <c r="AV280" s="50" t="n"/>
      <c r="AW280" s="50" t="n"/>
      <c r="AX280" s="50" t="n"/>
      <c r="AY280" s="50" t="n"/>
      <c r="AZ280" s="50" t="n"/>
      <c r="BA280" s="50" t="n"/>
      <c r="BB280" s="50" t="n"/>
      <c r="BC280" s="50" t="n"/>
      <c r="BD280" s="50" t="n"/>
      <c r="BE280" s="50" t="n"/>
      <c r="BF280" s="50" t="n"/>
      <c r="BG280" s="50" t="n"/>
      <c r="BH280" s="50" t="n"/>
      <c r="BI280" s="50" t="n"/>
      <c r="BJ280" s="50" t="n"/>
      <c r="BK280" s="50" t="n"/>
      <c r="BL280" s="50" t="n"/>
      <c r="BM280" s="50" t="n"/>
      <c r="BN280" s="50" t="n"/>
      <c r="BO280" s="50" t="n"/>
      <c r="BP280" s="50" t="n"/>
      <c r="BQ280" s="50" t="n"/>
      <c r="BR280" s="50" t="n"/>
      <c r="BS280" s="50" t="n"/>
      <c r="BT280" s="50" t="n"/>
      <c r="BU280" s="50" t="n"/>
      <c r="BV280" s="50" t="n"/>
      <c r="BW280" s="50" t="n"/>
      <c r="BX280" s="50" t="n"/>
      <c r="BY280" s="50" t="n"/>
      <c r="BZ280" s="50" t="n"/>
      <c r="CA280" s="50" t="n"/>
      <c r="CB280" s="50" t="n"/>
      <c r="CC280" s="50" t="n"/>
      <c r="CD280" s="50" t="n"/>
      <c r="CE280" s="50" t="n"/>
      <c r="CF280" s="50" t="n"/>
      <c r="CG280" s="50" t="n"/>
      <c r="CH280" s="50" t="n"/>
      <c r="CI280" s="50" t="n"/>
      <c r="CJ280" s="50" t="n"/>
      <c r="CK280" s="50" t="n"/>
      <c r="CL280" s="50" t="n"/>
      <c r="CM280" s="50" t="n"/>
      <c r="CN280" s="50" t="n"/>
      <c r="CO280" s="50" t="n"/>
      <c r="CP280" s="50" t="n"/>
      <c r="CQ280" s="50" t="n"/>
      <c r="CR280" s="50" t="n"/>
      <c r="CS280" s="50" t="n"/>
      <c r="CT280" s="50" t="n"/>
      <c r="CU280" s="50" t="n"/>
      <c r="CV280" s="50" t="n"/>
      <c r="CW280" s="50" t="n"/>
      <c r="CX280" s="50" t="n"/>
      <c r="CY280" s="50" t="n"/>
      <c r="CZ280" s="50" t="n"/>
      <c r="DA280" s="50" t="n"/>
      <c r="DB280" s="50" t="n"/>
      <c r="DC280" s="50" t="n"/>
      <c r="DD280" s="50" t="n"/>
      <c r="DE280" s="50" t="n"/>
      <c r="DF280" s="50" t="n"/>
      <c r="DG280" s="50" t="n"/>
      <c r="DH280" s="50" t="n"/>
      <c r="DI280" s="50" t="n"/>
      <c r="DJ280" s="50" t="n"/>
      <c r="DK280" s="50" t="n"/>
      <c r="DL280" s="50" t="n"/>
      <c r="DM280" s="50" t="n"/>
      <c r="DN280" s="50" t="n"/>
      <c r="DO280" s="50" t="n"/>
      <c r="DP280" s="50" t="n"/>
      <c r="DQ280" s="50" t="n"/>
      <c r="DR280" s="50" t="n"/>
      <c r="DS280" s="50" t="n"/>
      <c r="DT280" s="50" t="n"/>
      <c r="DU280" s="50" t="n"/>
      <c r="DV280" s="50" t="n"/>
    </row>
    <row r="281">
      <c r="A281" s="47">
        <f>IF(Mitarbeiter!B281="","",Mitarbeiter!A281)</f>
        <v/>
      </c>
      <c r="B281" s="48">
        <f>IF(Mitarbeiter!B281="","",Mitarbeiter!B281)</f>
        <v/>
      </c>
      <c r="C281" s="49">
        <f>IF(Mitarbeiter!B281="","",Mitarbeiter!F281)</f>
        <v/>
      </c>
      <c r="D281" s="25">
        <f>IF(Mitarbeiter!B281="","",Berechnung!AD281)</f>
        <v/>
      </c>
      <c r="E281" s="25">
        <f>IF(Mitarbeiter!B281="","",SUM(G281:DV281))</f>
        <v/>
      </c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  <c r="AA281" s="50" t="n"/>
      <c r="AB281" s="50" t="n"/>
      <c r="AC281" s="50" t="n"/>
      <c r="AD281" s="50" t="n"/>
      <c r="AE281" s="50" t="n"/>
      <c r="AF281" s="50" t="n"/>
      <c r="AG281" s="50" t="n"/>
      <c r="AH281" s="50" t="n"/>
      <c r="AI281" s="50" t="n"/>
      <c r="AJ281" s="50" t="n"/>
      <c r="AK281" s="50" t="n"/>
      <c r="AL281" s="50" t="n"/>
      <c r="AM281" s="50" t="n"/>
      <c r="AN281" s="50" t="n"/>
      <c r="AO281" s="50" t="n"/>
      <c r="AP281" s="50" t="n"/>
      <c r="AQ281" s="50" t="n"/>
      <c r="AR281" s="50" t="n"/>
      <c r="AS281" s="50" t="n"/>
      <c r="AT281" s="50" t="n"/>
      <c r="AU281" s="50" t="n"/>
      <c r="AV281" s="50" t="n"/>
      <c r="AW281" s="50" t="n"/>
      <c r="AX281" s="50" t="n"/>
      <c r="AY281" s="50" t="n"/>
      <c r="AZ281" s="50" t="n"/>
      <c r="BA281" s="50" t="n"/>
      <c r="BB281" s="50" t="n"/>
      <c r="BC281" s="50" t="n"/>
      <c r="BD281" s="50" t="n"/>
      <c r="BE281" s="50" t="n"/>
      <c r="BF281" s="50" t="n"/>
      <c r="BG281" s="50" t="n"/>
      <c r="BH281" s="50" t="n"/>
      <c r="BI281" s="50" t="n"/>
      <c r="BJ281" s="50" t="n"/>
      <c r="BK281" s="50" t="n"/>
      <c r="BL281" s="50" t="n"/>
      <c r="BM281" s="50" t="n"/>
      <c r="BN281" s="50" t="n"/>
      <c r="BO281" s="50" t="n"/>
      <c r="BP281" s="50" t="n"/>
      <c r="BQ281" s="50" t="n"/>
      <c r="BR281" s="50" t="n"/>
      <c r="BS281" s="50" t="n"/>
      <c r="BT281" s="50" t="n"/>
      <c r="BU281" s="50" t="n"/>
      <c r="BV281" s="50" t="n"/>
      <c r="BW281" s="50" t="n"/>
      <c r="BX281" s="50" t="n"/>
      <c r="BY281" s="50" t="n"/>
      <c r="BZ281" s="50" t="n"/>
      <c r="CA281" s="50" t="n"/>
      <c r="CB281" s="50" t="n"/>
      <c r="CC281" s="50" t="n"/>
      <c r="CD281" s="50" t="n"/>
      <c r="CE281" s="50" t="n"/>
      <c r="CF281" s="50" t="n"/>
      <c r="CG281" s="50" t="n"/>
      <c r="CH281" s="50" t="n"/>
      <c r="CI281" s="50" t="n"/>
      <c r="CJ281" s="50" t="n"/>
      <c r="CK281" s="50" t="n"/>
      <c r="CL281" s="50" t="n"/>
      <c r="CM281" s="50" t="n"/>
      <c r="CN281" s="50" t="n"/>
      <c r="CO281" s="50" t="n"/>
      <c r="CP281" s="50" t="n"/>
      <c r="CQ281" s="50" t="n"/>
      <c r="CR281" s="50" t="n"/>
      <c r="CS281" s="50" t="n"/>
      <c r="CT281" s="50" t="n"/>
      <c r="CU281" s="50" t="n"/>
      <c r="CV281" s="50" t="n"/>
      <c r="CW281" s="50" t="n"/>
      <c r="CX281" s="50" t="n"/>
      <c r="CY281" s="50" t="n"/>
      <c r="CZ281" s="50" t="n"/>
      <c r="DA281" s="50" t="n"/>
      <c r="DB281" s="50" t="n"/>
      <c r="DC281" s="50" t="n"/>
      <c r="DD281" s="50" t="n"/>
      <c r="DE281" s="50" t="n"/>
      <c r="DF281" s="50" t="n"/>
      <c r="DG281" s="50" t="n"/>
      <c r="DH281" s="50" t="n"/>
      <c r="DI281" s="50" t="n"/>
      <c r="DJ281" s="50" t="n"/>
      <c r="DK281" s="50" t="n"/>
      <c r="DL281" s="50" t="n"/>
      <c r="DM281" s="50" t="n"/>
      <c r="DN281" s="50" t="n"/>
      <c r="DO281" s="50" t="n"/>
      <c r="DP281" s="50" t="n"/>
      <c r="DQ281" s="50" t="n"/>
      <c r="DR281" s="50" t="n"/>
      <c r="DS281" s="50" t="n"/>
      <c r="DT281" s="50" t="n"/>
      <c r="DU281" s="50" t="n"/>
      <c r="DV281" s="50" t="n"/>
    </row>
    <row r="282">
      <c r="A282" s="47">
        <f>IF(Mitarbeiter!B282="","",Mitarbeiter!A282)</f>
        <v/>
      </c>
      <c r="B282" s="48">
        <f>IF(Mitarbeiter!B282="","",Mitarbeiter!B282)</f>
        <v/>
      </c>
      <c r="C282" s="49">
        <f>IF(Mitarbeiter!B282="","",Mitarbeiter!F282)</f>
        <v/>
      </c>
      <c r="D282" s="25">
        <f>IF(Mitarbeiter!B282="","",Berechnung!AD282)</f>
        <v/>
      </c>
      <c r="E282" s="25">
        <f>IF(Mitarbeiter!B282="","",SUM(G282:DV282))</f>
        <v/>
      </c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  <c r="AA282" s="50" t="n"/>
      <c r="AB282" s="50" t="n"/>
      <c r="AC282" s="50" t="n"/>
      <c r="AD282" s="50" t="n"/>
      <c r="AE282" s="50" t="n"/>
      <c r="AF282" s="50" t="n"/>
      <c r="AG282" s="50" t="n"/>
      <c r="AH282" s="50" t="n"/>
      <c r="AI282" s="50" t="n"/>
      <c r="AJ282" s="50" t="n"/>
      <c r="AK282" s="50" t="n"/>
      <c r="AL282" s="50" t="n"/>
      <c r="AM282" s="50" t="n"/>
      <c r="AN282" s="50" t="n"/>
      <c r="AO282" s="50" t="n"/>
      <c r="AP282" s="50" t="n"/>
      <c r="AQ282" s="50" t="n"/>
      <c r="AR282" s="50" t="n"/>
      <c r="AS282" s="50" t="n"/>
      <c r="AT282" s="50" t="n"/>
      <c r="AU282" s="50" t="n"/>
      <c r="AV282" s="50" t="n"/>
      <c r="AW282" s="50" t="n"/>
      <c r="AX282" s="50" t="n"/>
      <c r="AY282" s="50" t="n"/>
      <c r="AZ282" s="50" t="n"/>
      <c r="BA282" s="50" t="n"/>
      <c r="BB282" s="50" t="n"/>
      <c r="BC282" s="50" t="n"/>
      <c r="BD282" s="50" t="n"/>
      <c r="BE282" s="50" t="n"/>
      <c r="BF282" s="50" t="n"/>
      <c r="BG282" s="50" t="n"/>
      <c r="BH282" s="50" t="n"/>
      <c r="BI282" s="50" t="n"/>
      <c r="BJ282" s="50" t="n"/>
      <c r="BK282" s="50" t="n"/>
      <c r="BL282" s="50" t="n"/>
      <c r="BM282" s="50" t="n"/>
      <c r="BN282" s="50" t="n"/>
      <c r="BO282" s="50" t="n"/>
      <c r="BP282" s="50" t="n"/>
      <c r="BQ282" s="50" t="n"/>
      <c r="BR282" s="50" t="n"/>
      <c r="BS282" s="50" t="n"/>
      <c r="BT282" s="50" t="n"/>
      <c r="BU282" s="50" t="n"/>
      <c r="BV282" s="50" t="n"/>
      <c r="BW282" s="50" t="n"/>
      <c r="BX282" s="50" t="n"/>
      <c r="BY282" s="50" t="n"/>
      <c r="BZ282" s="50" t="n"/>
      <c r="CA282" s="50" t="n"/>
      <c r="CB282" s="50" t="n"/>
      <c r="CC282" s="50" t="n"/>
      <c r="CD282" s="50" t="n"/>
      <c r="CE282" s="50" t="n"/>
      <c r="CF282" s="50" t="n"/>
      <c r="CG282" s="50" t="n"/>
      <c r="CH282" s="50" t="n"/>
      <c r="CI282" s="50" t="n"/>
      <c r="CJ282" s="50" t="n"/>
      <c r="CK282" s="50" t="n"/>
      <c r="CL282" s="50" t="n"/>
      <c r="CM282" s="50" t="n"/>
      <c r="CN282" s="50" t="n"/>
      <c r="CO282" s="50" t="n"/>
      <c r="CP282" s="50" t="n"/>
      <c r="CQ282" s="50" t="n"/>
      <c r="CR282" s="50" t="n"/>
      <c r="CS282" s="50" t="n"/>
      <c r="CT282" s="50" t="n"/>
      <c r="CU282" s="50" t="n"/>
      <c r="CV282" s="50" t="n"/>
      <c r="CW282" s="50" t="n"/>
      <c r="CX282" s="50" t="n"/>
      <c r="CY282" s="50" t="n"/>
      <c r="CZ282" s="50" t="n"/>
      <c r="DA282" s="50" t="n"/>
      <c r="DB282" s="50" t="n"/>
      <c r="DC282" s="50" t="n"/>
      <c r="DD282" s="50" t="n"/>
      <c r="DE282" s="50" t="n"/>
      <c r="DF282" s="50" t="n"/>
      <c r="DG282" s="50" t="n"/>
      <c r="DH282" s="50" t="n"/>
      <c r="DI282" s="50" t="n"/>
      <c r="DJ282" s="50" t="n"/>
      <c r="DK282" s="50" t="n"/>
      <c r="DL282" s="50" t="n"/>
      <c r="DM282" s="50" t="n"/>
      <c r="DN282" s="50" t="n"/>
      <c r="DO282" s="50" t="n"/>
      <c r="DP282" s="50" t="n"/>
      <c r="DQ282" s="50" t="n"/>
      <c r="DR282" s="50" t="n"/>
      <c r="DS282" s="50" t="n"/>
      <c r="DT282" s="50" t="n"/>
      <c r="DU282" s="50" t="n"/>
      <c r="DV282" s="50" t="n"/>
    </row>
    <row r="283">
      <c r="A283" s="47">
        <f>IF(Mitarbeiter!B283="","",Mitarbeiter!A283)</f>
        <v/>
      </c>
      <c r="B283" s="48">
        <f>IF(Mitarbeiter!B283="","",Mitarbeiter!B283)</f>
        <v/>
      </c>
      <c r="C283" s="49">
        <f>IF(Mitarbeiter!B283="","",Mitarbeiter!F283)</f>
        <v/>
      </c>
      <c r="D283" s="25">
        <f>IF(Mitarbeiter!B283="","",Berechnung!AD283)</f>
        <v/>
      </c>
      <c r="E283" s="25">
        <f>IF(Mitarbeiter!B283="","",SUM(G283:DV283))</f>
        <v/>
      </c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  <c r="AA283" s="50" t="n"/>
      <c r="AB283" s="50" t="n"/>
      <c r="AC283" s="50" t="n"/>
      <c r="AD283" s="50" t="n"/>
      <c r="AE283" s="50" t="n"/>
      <c r="AF283" s="50" t="n"/>
      <c r="AG283" s="50" t="n"/>
      <c r="AH283" s="50" t="n"/>
      <c r="AI283" s="50" t="n"/>
      <c r="AJ283" s="50" t="n"/>
      <c r="AK283" s="50" t="n"/>
      <c r="AL283" s="50" t="n"/>
      <c r="AM283" s="50" t="n"/>
      <c r="AN283" s="50" t="n"/>
      <c r="AO283" s="50" t="n"/>
      <c r="AP283" s="50" t="n"/>
      <c r="AQ283" s="50" t="n"/>
      <c r="AR283" s="50" t="n"/>
      <c r="AS283" s="50" t="n"/>
      <c r="AT283" s="50" t="n"/>
      <c r="AU283" s="50" t="n"/>
      <c r="AV283" s="50" t="n"/>
      <c r="AW283" s="50" t="n"/>
      <c r="AX283" s="50" t="n"/>
      <c r="AY283" s="50" t="n"/>
      <c r="AZ283" s="50" t="n"/>
      <c r="BA283" s="50" t="n"/>
      <c r="BB283" s="50" t="n"/>
      <c r="BC283" s="50" t="n"/>
      <c r="BD283" s="50" t="n"/>
      <c r="BE283" s="50" t="n"/>
      <c r="BF283" s="50" t="n"/>
      <c r="BG283" s="50" t="n"/>
      <c r="BH283" s="50" t="n"/>
      <c r="BI283" s="50" t="n"/>
      <c r="BJ283" s="50" t="n"/>
      <c r="BK283" s="50" t="n"/>
      <c r="BL283" s="50" t="n"/>
      <c r="BM283" s="50" t="n"/>
      <c r="BN283" s="50" t="n"/>
      <c r="BO283" s="50" t="n"/>
      <c r="BP283" s="50" t="n"/>
      <c r="BQ283" s="50" t="n"/>
      <c r="BR283" s="50" t="n"/>
      <c r="BS283" s="50" t="n"/>
      <c r="BT283" s="50" t="n"/>
      <c r="BU283" s="50" t="n"/>
      <c r="BV283" s="50" t="n"/>
      <c r="BW283" s="50" t="n"/>
      <c r="BX283" s="50" t="n"/>
      <c r="BY283" s="50" t="n"/>
      <c r="BZ283" s="50" t="n"/>
      <c r="CA283" s="50" t="n"/>
      <c r="CB283" s="50" t="n"/>
      <c r="CC283" s="50" t="n"/>
      <c r="CD283" s="50" t="n"/>
      <c r="CE283" s="50" t="n"/>
      <c r="CF283" s="50" t="n"/>
      <c r="CG283" s="50" t="n"/>
      <c r="CH283" s="50" t="n"/>
      <c r="CI283" s="50" t="n"/>
      <c r="CJ283" s="50" t="n"/>
      <c r="CK283" s="50" t="n"/>
      <c r="CL283" s="50" t="n"/>
      <c r="CM283" s="50" t="n"/>
      <c r="CN283" s="50" t="n"/>
      <c r="CO283" s="50" t="n"/>
      <c r="CP283" s="50" t="n"/>
      <c r="CQ283" s="50" t="n"/>
      <c r="CR283" s="50" t="n"/>
      <c r="CS283" s="50" t="n"/>
      <c r="CT283" s="50" t="n"/>
      <c r="CU283" s="50" t="n"/>
      <c r="CV283" s="50" t="n"/>
      <c r="CW283" s="50" t="n"/>
      <c r="CX283" s="50" t="n"/>
      <c r="CY283" s="50" t="n"/>
      <c r="CZ283" s="50" t="n"/>
      <c r="DA283" s="50" t="n"/>
      <c r="DB283" s="50" t="n"/>
      <c r="DC283" s="50" t="n"/>
      <c r="DD283" s="50" t="n"/>
      <c r="DE283" s="50" t="n"/>
      <c r="DF283" s="50" t="n"/>
      <c r="DG283" s="50" t="n"/>
      <c r="DH283" s="50" t="n"/>
      <c r="DI283" s="50" t="n"/>
      <c r="DJ283" s="50" t="n"/>
      <c r="DK283" s="50" t="n"/>
      <c r="DL283" s="50" t="n"/>
      <c r="DM283" s="50" t="n"/>
      <c r="DN283" s="50" t="n"/>
      <c r="DO283" s="50" t="n"/>
      <c r="DP283" s="50" t="n"/>
      <c r="DQ283" s="50" t="n"/>
      <c r="DR283" s="50" t="n"/>
      <c r="DS283" s="50" t="n"/>
      <c r="DT283" s="50" t="n"/>
      <c r="DU283" s="50" t="n"/>
      <c r="DV283" s="50" t="n"/>
    </row>
    <row r="284">
      <c r="A284" s="47">
        <f>IF(Mitarbeiter!B284="","",Mitarbeiter!A284)</f>
        <v/>
      </c>
      <c r="B284" s="48">
        <f>IF(Mitarbeiter!B284="","",Mitarbeiter!B284)</f>
        <v/>
      </c>
      <c r="C284" s="49">
        <f>IF(Mitarbeiter!B284="","",Mitarbeiter!F284)</f>
        <v/>
      </c>
      <c r="D284" s="25">
        <f>IF(Mitarbeiter!B284="","",Berechnung!AD284)</f>
        <v/>
      </c>
      <c r="E284" s="25">
        <f>IF(Mitarbeiter!B284="","",SUM(G284:DV284))</f>
        <v/>
      </c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  <c r="AA284" s="50" t="n"/>
      <c r="AB284" s="50" t="n"/>
      <c r="AC284" s="50" t="n"/>
      <c r="AD284" s="50" t="n"/>
      <c r="AE284" s="50" t="n"/>
      <c r="AF284" s="50" t="n"/>
      <c r="AG284" s="50" t="n"/>
      <c r="AH284" s="50" t="n"/>
      <c r="AI284" s="50" t="n"/>
      <c r="AJ284" s="50" t="n"/>
      <c r="AK284" s="50" t="n"/>
      <c r="AL284" s="50" t="n"/>
      <c r="AM284" s="50" t="n"/>
      <c r="AN284" s="50" t="n"/>
      <c r="AO284" s="50" t="n"/>
      <c r="AP284" s="50" t="n"/>
      <c r="AQ284" s="50" t="n"/>
      <c r="AR284" s="50" t="n"/>
      <c r="AS284" s="50" t="n"/>
      <c r="AT284" s="50" t="n"/>
      <c r="AU284" s="50" t="n"/>
      <c r="AV284" s="50" t="n"/>
      <c r="AW284" s="50" t="n"/>
      <c r="AX284" s="50" t="n"/>
      <c r="AY284" s="50" t="n"/>
      <c r="AZ284" s="50" t="n"/>
      <c r="BA284" s="50" t="n"/>
      <c r="BB284" s="50" t="n"/>
      <c r="BC284" s="50" t="n"/>
      <c r="BD284" s="50" t="n"/>
      <c r="BE284" s="50" t="n"/>
      <c r="BF284" s="50" t="n"/>
      <c r="BG284" s="50" t="n"/>
      <c r="BH284" s="50" t="n"/>
      <c r="BI284" s="50" t="n"/>
      <c r="BJ284" s="50" t="n"/>
      <c r="BK284" s="50" t="n"/>
      <c r="BL284" s="50" t="n"/>
      <c r="BM284" s="50" t="n"/>
      <c r="BN284" s="50" t="n"/>
      <c r="BO284" s="50" t="n"/>
      <c r="BP284" s="50" t="n"/>
      <c r="BQ284" s="50" t="n"/>
      <c r="BR284" s="50" t="n"/>
      <c r="BS284" s="50" t="n"/>
      <c r="BT284" s="50" t="n"/>
      <c r="BU284" s="50" t="n"/>
      <c r="BV284" s="50" t="n"/>
      <c r="BW284" s="50" t="n"/>
      <c r="BX284" s="50" t="n"/>
      <c r="BY284" s="50" t="n"/>
      <c r="BZ284" s="50" t="n"/>
      <c r="CA284" s="50" t="n"/>
      <c r="CB284" s="50" t="n"/>
      <c r="CC284" s="50" t="n"/>
      <c r="CD284" s="50" t="n"/>
      <c r="CE284" s="50" t="n"/>
      <c r="CF284" s="50" t="n"/>
      <c r="CG284" s="50" t="n"/>
      <c r="CH284" s="50" t="n"/>
      <c r="CI284" s="50" t="n"/>
      <c r="CJ284" s="50" t="n"/>
      <c r="CK284" s="50" t="n"/>
      <c r="CL284" s="50" t="n"/>
      <c r="CM284" s="50" t="n"/>
      <c r="CN284" s="50" t="n"/>
      <c r="CO284" s="50" t="n"/>
      <c r="CP284" s="50" t="n"/>
      <c r="CQ284" s="50" t="n"/>
      <c r="CR284" s="50" t="n"/>
      <c r="CS284" s="50" t="n"/>
      <c r="CT284" s="50" t="n"/>
      <c r="CU284" s="50" t="n"/>
      <c r="CV284" s="50" t="n"/>
      <c r="CW284" s="50" t="n"/>
      <c r="CX284" s="50" t="n"/>
      <c r="CY284" s="50" t="n"/>
      <c r="CZ284" s="50" t="n"/>
      <c r="DA284" s="50" t="n"/>
      <c r="DB284" s="50" t="n"/>
      <c r="DC284" s="50" t="n"/>
      <c r="DD284" s="50" t="n"/>
      <c r="DE284" s="50" t="n"/>
      <c r="DF284" s="50" t="n"/>
      <c r="DG284" s="50" t="n"/>
      <c r="DH284" s="50" t="n"/>
      <c r="DI284" s="50" t="n"/>
      <c r="DJ284" s="50" t="n"/>
      <c r="DK284" s="50" t="n"/>
      <c r="DL284" s="50" t="n"/>
      <c r="DM284" s="50" t="n"/>
      <c r="DN284" s="50" t="n"/>
      <c r="DO284" s="50" t="n"/>
      <c r="DP284" s="50" t="n"/>
      <c r="DQ284" s="50" t="n"/>
      <c r="DR284" s="50" t="n"/>
      <c r="DS284" s="50" t="n"/>
      <c r="DT284" s="50" t="n"/>
      <c r="DU284" s="50" t="n"/>
      <c r="DV284" s="50" t="n"/>
    </row>
    <row r="285">
      <c r="A285" s="47">
        <f>IF(Mitarbeiter!B285="","",Mitarbeiter!A285)</f>
        <v/>
      </c>
      <c r="B285" s="48">
        <f>IF(Mitarbeiter!B285="","",Mitarbeiter!B285)</f>
        <v/>
      </c>
      <c r="C285" s="49">
        <f>IF(Mitarbeiter!B285="","",Mitarbeiter!F285)</f>
        <v/>
      </c>
      <c r="D285" s="25">
        <f>IF(Mitarbeiter!B285="","",Berechnung!AD285)</f>
        <v/>
      </c>
      <c r="E285" s="25">
        <f>IF(Mitarbeiter!B285="","",SUM(G285:DV285))</f>
        <v/>
      </c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  <c r="AA285" s="50" t="n"/>
      <c r="AB285" s="50" t="n"/>
      <c r="AC285" s="50" t="n"/>
      <c r="AD285" s="50" t="n"/>
      <c r="AE285" s="50" t="n"/>
      <c r="AF285" s="50" t="n"/>
      <c r="AG285" s="50" t="n"/>
      <c r="AH285" s="50" t="n"/>
      <c r="AI285" s="50" t="n"/>
      <c r="AJ285" s="50" t="n"/>
      <c r="AK285" s="50" t="n"/>
      <c r="AL285" s="50" t="n"/>
      <c r="AM285" s="50" t="n"/>
      <c r="AN285" s="50" t="n"/>
      <c r="AO285" s="50" t="n"/>
      <c r="AP285" s="50" t="n"/>
      <c r="AQ285" s="50" t="n"/>
      <c r="AR285" s="50" t="n"/>
      <c r="AS285" s="50" t="n"/>
      <c r="AT285" s="50" t="n"/>
      <c r="AU285" s="50" t="n"/>
      <c r="AV285" s="50" t="n"/>
      <c r="AW285" s="50" t="n"/>
      <c r="AX285" s="50" t="n"/>
      <c r="AY285" s="50" t="n"/>
      <c r="AZ285" s="50" t="n"/>
      <c r="BA285" s="50" t="n"/>
      <c r="BB285" s="50" t="n"/>
      <c r="BC285" s="50" t="n"/>
      <c r="BD285" s="50" t="n"/>
      <c r="BE285" s="50" t="n"/>
      <c r="BF285" s="50" t="n"/>
      <c r="BG285" s="50" t="n"/>
      <c r="BH285" s="50" t="n"/>
      <c r="BI285" s="50" t="n"/>
      <c r="BJ285" s="50" t="n"/>
      <c r="BK285" s="50" t="n"/>
      <c r="BL285" s="50" t="n"/>
      <c r="BM285" s="50" t="n"/>
      <c r="BN285" s="50" t="n"/>
      <c r="BO285" s="50" t="n"/>
      <c r="BP285" s="50" t="n"/>
      <c r="BQ285" s="50" t="n"/>
      <c r="BR285" s="50" t="n"/>
      <c r="BS285" s="50" t="n"/>
      <c r="BT285" s="50" t="n"/>
      <c r="BU285" s="50" t="n"/>
      <c r="BV285" s="50" t="n"/>
      <c r="BW285" s="50" t="n"/>
      <c r="BX285" s="50" t="n"/>
      <c r="BY285" s="50" t="n"/>
      <c r="BZ285" s="50" t="n"/>
      <c r="CA285" s="50" t="n"/>
      <c r="CB285" s="50" t="n"/>
      <c r="CC285" s="50" t="n"/>
      <c r="CD285" s="50" t="n"/>
      <c r="CE285" s="50" t="n"/>
      <c r="CF285" s="50" t="n"/>
      <c r="CG285" s="50" t="n"/>
      <c r="CH285" s="50" t="n"/>
      <c r="CI285" s="50" t="n"/>
      <c r="CJ285" s="50" t="n"/>
      <c r="CK285" s="50" t="n"/>
      <c r="CL285" s="50" t="n"/>
      <c r="CM285" s="50" t="n"/>
      <c r="CN285" s="50" t="n"/>
      <c r="CO285" s="50" t="n"/>
      <c r="CP285" s="50" t="n"/>
      <c r="CQ285" s="50" t="n"/>
      <c r="CR285" s="50" t="n"/>
      <c r="CS285" s="50" t="n"/>
      <c r="CT285" s="50" t="n"/>
      <c r="CU285" s="50" t="n"/>
      <c r="CV285" s="50" t="n"/>
      <c r="CW285" s="50" t="n"/>
      <c r="CX285" s="50" t="n"/>
      <c r="CY285" s="50" t="n"/>
      <c r="CZ285" s="50" t="n"/>
      <c r="DA285" s="50" t="n"/>
      <c r="DB285" s="50" t="n"/>
      <c r="DC285" s="50" t="n"/>
      <c r="DD285" s="50" t="n"/>
      <c r="DE285" s="50" t="n"/>
      <c r="DF285" s="50" t="n"/>
      <c r="DG285" s="50" t="n"/>
      <c r="DH285" s="50" t="n"/>
      <c r="DI285" s="50" t="n"/>
      <c r="DJ285" s="50" t="n"/>
      <c r="DK285" s="50" t="n"/>
      <c r="DL285" s="50" t="n"/>
      <c r="DM285" s="50" t="n"/>
      <c r="DN285" s="50" t="n"/>
      <c r="DO285" s="50" t="n"/>
      <c r="DP285" s="50" t="n"/>
      <c r="DQ285" s="50" t="n"/>
      <c r="DR285" s="50" t="n"/>
      <c r="DS285" s="50" t="n"/>
      <c r="DT285" s="50" t="n"/>
      <c r="DU285" s="50" t="n"/>
      <c r="DV285" s="50" t="n"/>
    </row>
    <row r="286">
      <c r="A286" s="47">
        <f>IF(Mitarbeiter!B286="","",Mitarbeiter!A286)</f>
        <v/>
      </c>
      <c r="B286" s="48">
        <f>IF(Mitarbeiter!B286="","",Mitarbeiter!B286)</f>
        <v/>
      </c>
      <c r="C286" s="49">
        <f>IF(Mitarbeiter!B286="","",Mitarbeiter!F286)</f>
        <v/>
      </c>
      <c r="D286" s="25">
        <f>IF(Mitarbeiter!B286="","",Berechnung!AD286)</f>
        <v/>
      </c>
      <c r="E286" s="25">
        <f>IF(Mitarbeiter!B286="","",SUM(G286:DV286))</f>
        <v/>
      </c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  <c r="AA286" s="50" t="n"/>
      <c r="AB286" s="50" t="n"/>
      <c r="AC286" s="50" t="n"/>
      <c r="AD286" s="50" t="n"/>
      <c r="AE286" s="50" t="n"/>
      <c r="AF286" s="50" t="n"/>
      <c r="AG286" s="50" t="n"/>
      <c r="AH286" s="50" t="n"/>
      <c r="AI286" s="50" t="n"/>
      <c r="AJ286" s="50" t="n"/>
      <c r="AK286" s="50" t="n"/>
      <c r="AL286" s="50" t="n"/>
      <c r="AM286" s="50" t="n"/>
      <c r="AN286" s="50" t="n"/>
      <c r="AO286" s="50" t="n"/>
      <c r="AP286" s="50" t="n"/>
      <c r="AQ286" s="50" t="n"/>
      <c r="AR286" s="50" t="n"/>
      <c r="AS286" s="50" t="n"/>
      <c r="AT286" s="50" t="n"/>
      <c r="AU286" s="50" t="n"/>
      <c r="AV286" s="50" t="n"/>
      <c r="AW286" s="50" t="n"/>
      <c r="AX286" s="50" t="n"/>
      <c r="AY286" s="50" t="n"/>
      <c r="AZ286" s="50" t="n"/>
      <c r="BA286" s="50" t="n"/>
      <c r="BB286" s="50" t="n"/>
      <c r="BC286" s="50" t="n"/>
      <c r="BD286" s="50" t="n"/>
      <c r="BE286" s="50" t="n"/>
      <c r="BF286" s="50" t="n"/>
      <c r="BG286" s="50" t="n"/>
      <c r="BH286" s="50" t="n"/>
      <c r="BI286" s="50" t="n"/>
      <c r="BJ286" s="50" t="n"/>
      <c r="BK286" s="50" t="n"/>
      <c r="BL286" s="50" t="n"/>
      <c r="BM286" s="50" t="n"/>
      <c r="BN286" s="50" t="n"/>
      <c r="BO286" s="50" t="n"/>
      <c r="BP286" s="50" t="n"/>
      <c r="BQ286" s="50" t="n"/>
      <c r="BR286" s="50" t="n"/>
      <c r="BS286" s="50" t="n"/>
      <c r="BT286" s="50" t="n"/>
      <c r="BU286" s="50" t="n"/>
      <c r="BV286" s="50" t="n"/>
      <c r="BW286" s="50" t="n"/>
      <c r="BX286" s="50" t="n"/>
      <c r="BY286" s="50" t="n"/>
      <c r="BZ286" s="50" t="n"/>
      <c r="CA286" s="50" t="n"/>
      <c r="CB286" s="50" t="n"/>
      <c r="CC286" s="50" t="n"/>
      <c r="CD286" s="50" t="n"/>
      <c r="CE286" s="50" t="n"/>
      <c r="CF286" s="50" t="n"/>
      <c r="CG286" s="50" t="n"/>
      <c r="CH286" s="50" t="n"/>
      <c r="CI286" s="50" t="n"/>
      <c r="CJ286" s="50" t="n"/>
      <c r="CK286" s="50" t="n"/>
      <c r="CL286" s="50" t="n"/>
      <c r="CM286" s="50" t="n"/>
      <c r="CN286" s="50" t="n"/>
      <c r="CO286" s="50" t="n"/>
      <c r="CP286" s="50" t="n"/>
      <c r="CQ286" s="50" t="n"/>
      <c r="CR286" s="50" t="n"/>
      <c r="CS286" s="50" t="n"/>
      <c r="CT286" s="50" t="n"/>
      <c r="CU286" s="50" t="n"/>
      <c r="CV286" s="50" t="n"/>
      <c r="CW286" s="50" t="n"/>
      <c r="CX286" s="50" t="n"/>
      <c r="CY286" s="50" t="n"/>
      <c r="CZ286" s="50" t="n"/>
      <c r="DA286" s="50" t="n"/>
      <c r="DB286" s="50" t="n"/>
      <c r="DC286" s="50" t="n"/>
      <c r="DD286" s="50" t="n"/>
      <c r="DE286" s="50" t="n"/>
      <c r="DF286" s="50" t="n"/>
      <c r="DG286" s="50" t="n"/>
      <c r="DH286" s="50" t="n"/>
      <c r="DI286" s="50" t="n"/>
      <c r="DJ286" s="50" t="n"/>
      <c r="DK286" s="50" t="n"/>
      <c r="DL286" s="50" t="n"/>
      <c r="DM286" s="50" t="n"/>
      <c r="DN286" s="50" t="n"/>
      <c r="DO286" s="50" t="n"/>
      <c r="DP286" s="50" t="n"/>
      <c r="DQ286" s="50" t="n"/>
      <c r="DR286" s="50" t="n"/>
      <c r="DS286" s="50" t="n"/>
      <c r="DT286" s="50" t="n"/>
      <c r="DU286" s="50" t="n"/>
      <c r="DV286" s="50" t="n"/>
    </row>
    <row r="287">
      <c r="A287" s="47">
        <f>IF(Mitarbeiter!B287="","",Mitarbeiter!A287)</f>
        <v/>
      </c>
      <c r="B287" s="48">
        <f>IF(Mitarbeiter!B287="","",Mitarbeiter!B287)</f>
        <v/>
      </c>
      <c r="C287" s="49">
        <f>IF(Mitarbeiter!B287="","",Mitarbeiter!F287)</f>
        <v/>
      </c>
      <c r="D287" s="25">
        <f>IF(Mitarbeiter!B287="","",Berechnung!AD287)</f>
        <v/>
      </c>
      <c r="E287" s="25">
        <f>IF(Mitarbeiter!B287="","",SUM(G287:DV287))</f>
        <v/>
      </c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  <c r="AA287" s="50" t="n"/>
      <c r="AB287" s="50" t="n"/>
      <c r="AC287" s="50" t="n"/>
      <c r="AD287" s="50" t="n"/>
      <c r="AE287" s="50" t="n"/>
      <c r="AF287" s="50" t="n"/>
      <c r="AG287" s="50" t="n"/>
      <c r="AH287" s="50" t="n"/>
      <c r="AI287" s="50" t="n"/>
      <c r="AJ287" s="50" t="n"/>
      <c r="AK287" s="50" t="n"/>
      <c r="AL287" s="50" t="n"/>
      <c r="AM287" s="50" t="n"/>
      <c r="AN287" s="50" t="n"/>
      <c r="AO287" s="50" t="n"/>
      <c r="AP287" s="50" t="n"/>
      <c r="AQ287" s="50" t="n"/>
      <c r="AR287" s="50" t="n"/>
      <c r="AS287" s="50" t="n"/>
      <c r="AT287" s="50" t="n"/>
      <c r="AU287" s="50" t="n"/>
      <c r="AV287" s="50" t="n"/>
      <c r="AW287" s="50" t="n"/>
      <c r="AX287" s="50" t="n"/>
      <c r="AY287" s="50" t="n"/>
      <c r="AZ287" s="50" t="n"/>
      <c r="BA287" s="50" t="n"/>
      <c r="BB287" s="50" t="n"/>
      <c r="BC287" s="50" t="n"/>
      <c r="BD287" s="50" t="n"/>
      <c r="BE287" s="50" t="n"/>
      <c r="BF287" s="50" t="n"/>
      <c r="BG287" s="50" t="n"/>
      <c r="BH287" s="50" t="n"/>
      <c r="BI287" s="50" t="n"/>
      <c r="BJ287" s="50" t="n"/>
      <c r="BK287" s="50" t="n"/>
      <c r="BL287" s="50" t="n"/>
      <c r="BM287" s="50" t="n"/>
      <c r="BN287" s="50" t="n"/>
      <c r="BO287" s="50" t="n"/>
      <c r="BP287" s="50" t="n"/>
      <c r="BQ287" s="50" t="n"/>
      <c r="BR287" s="50" t="n"/>
      <c r="BS287" s="50" t="n"/>
      <c r="BT287" s="50" t="n"/>
      <c r="BU287" s="50" t="n"/>
      <c r="BV287" s="50" t="n"/>
      <c r="BW287" s="50" t="n"/>
      <c r="BX287" s="50" t="n"/>
      <c r="BY287" s="50" t="n"/>
      <c r="BZ287" s="50" t="n"/>
      <c r="CA287" s="50" t="n"/>
      <c r="CB287" s="50" t="n"/>
      <c r="CC287" s="50" t="n"/>
      <c r="CD287" s="50" t="n"/>
      <c r="CE287" s="50" t="n"/>
      <c r="CF287" s="50" t="n"/>
      <c r="CG287" s="50" t="n"/>
      <c r="CH287" s="50" t="n"/>
      <c r="CI287" s="50" t="n"/>
      <c r="CJ287" s="50" t="n"/>
      <c r="CK287" s="50" t="n"/>
      <c r="CL287" s="50" t="n"/>
      <c r="CM287" s="50" t="n"/>
      <c r="CN287" s="50" t="n"/>
      <c r="CO287" s="50" t="n"/>
      <c r="CP287" s="50" t="n"/>
      <c r="CQ287" s="50" t="n"/>
      <c r="CR287" s="50" t="n"/>
      <c r="CS287" s="50" t="n"/>
      <c r="CT287" s="50" t="n"/>
      <c r="CU287" s="50" t="n"/>
      <c r="CV287" s="50" t="n"/>
      <c r="CW287" s="50" t="n"/>
      <c r="CX287" s="50" t="n"/>
      <c r="CY287" s="50" t="n"/>
      <c r="CZ287" s="50" t="n"/>
      <c r="DA287" s="50" t="n"/>
      <c r="DB287" s="50" t="n"/>
      <c r="DC287" s="50" t="n"/>
      <c r="DD287" s="50" t="n"/>
      <c r="DE287" s="50" t="n"/>
      <c r="DF287" s="50" t="n"/>
      <c r="DG287" s="50" t="n"/>
      <c r="DH287" s="50" t="n"/>
      <c r="DI287" s="50" t="n"/>
      <c r="DJ287" s="50" t="n"/>
      <c r="DK287" s="50" t="n"/>
      <c r="DL287" s="50" t="n"/>
      <c r="DM287" s="50" t="n"/>
      <c r="DN287" s="50" t="n"/>
      <c r="DO287" s="50" t="n"/>
      <c r="DP287" s="50" t="n"/>
      <c r="DQ287" s="50" t="n"/>
      <c r="DR287" s="50" t="n"/>
      <c r="DS287" s="50" t="n"/>
      <c r="DT287" s="50" t="n"/>
      <c r="DU287" s="50" t="n"/>
      <c r="DV287" s="50" t="n"/>
    </row>
    <row r="288">
      <c r="A288" s="47">
        <f>IF(Mitarbeiter!B288="","",Mitarbeiter!A288)</f>
        <v/>
      </c>
      <c r="B288" s="48">
        <f>IF(Mitarbeiter!B288="","",Mitarbeiter!B288)</f>
        <v/>
      </c>
      <c r="C288" s="49">
        <f>IF(Mitarbeiter!B288="","",Mitarbeiter!F288)</f>
        <v/>
      </c>
      <c r="D288" s="25">
        <f>IF(Mitarbeiter!B288="","",Berechnung!AD288)</f>
        <v/>
      </c>
      <c r="E288" s="25">
        <f>IF(Mitarbeiter!B288="","",SUM(G288:DV288))</f>
        <v/>
      </c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  <c r="AA288" s="50" t="n"/>
      <c r="AB288" s="50" t="n"/>
      <c r="AC288" s="50" t="n"/>
      <c r="AD288" s="50" t="n"/>
      <c r="AE288" s="50" t="n"/>
      <c r="AF288" s="50" t="n"/>
      <c r="AG288" s="50" t="n"/>
      <c r="AH288" s="50" t="n"/>
      <c r="AI288" s="50" t="n"/>
      <c r="AJ288" s="50" t="n"/>
      <c r="AK288" s="50" t="n"/>
      <c r="AL288" s="50" t="n"/>
      <c r="AM288" s="50" t="n"/>
      <c r="AN288" s="50" t="n"/>
      <c r="AO288" s="50" t="n"/>
      <c r="AP288" s="50" t="n"/>
      <c r="AQ288" s="50" t="n"/>
      <c r="AR288" s="50" t="n"/>
      <c r="AS288" s="50" t="n"/>
      <c r="AT288" s="50" t="n"/>
      <c r="AU288" s="50" t="n"/>
      <c r="AV288" s="50" t="n"/>
      <c r="AW288" s="50" t="n"/>
      <c r="AX288" s="50" t="n"/>
      <c r="AY288" s="50" t="n"/>
      <c r="AZ288" s="50" t="n"/>
      <c r="BA288" s="50" t="n"/>
      <c r="BB288" s="50" t="n"/>
      <c r="BC288" s="50" t="n"/>
      <c r="BD288" s="50" t="n"/>
      <c r="BE288" s="50" t="n"/>
      <c r="BF288" s="50" t="n"/>
      <c r="BG288" s="50" t="n"/>
      <c r="BH288" s="50" t="n"/>
      <c r="BI288" s="50" t="n"/>
      <c r="BJ288" s="50" t="n"/>
      <c r="BK288" s="50" t="n"/>
      <c r="BL288" s="50" t="n"/>
      <c r="BM288" s="50" t="n"/>
      <c r="BN288" s="50" t="n"/>
      <c r="BO288" s="50" t="n"/>
      <c r="BP288" s="50" t="n"/>
      <c r="BQ288" s="50" t="n"/>
      <c r="BR288" s="50" t="n"/>
      <c r="BS288" s="50" t="n"/>
      <c r="BT288" s="50" t="n"/>
      <c r="BU288" s="50" t="n"/>
      <c r="BV288" s="50" t="n"/>
      <c r="BW288" s="50" t="n"/>
      <c r="BX288" s="50" t="n"/>
      <c r="BY288" s="50" t="n"/>
      <c r="BZ288" s="50" t="n"/>
      <c r="CA288" s="50" t="n"/>
      <c r="CB288" s="50" t="n"/>
      <c r="CC288" s="50" t="n"/>
      <c r="CD288" s="50" t="n"/>
      <c r="CE288" s="50" t="n"/>
      <c r="CF288" s="50" t="n"/>
      <c r="CG288" s="50" t="n"/>
      <c r="CH288" s="50" t="n"/>
      <c r="CI288" s="50" t="n"/>
      <c r="CJ288" s="50" t="n"/>
      <c r="CK288" s="50" t="n"/>
      <c r="CL288" s="50" t="n"/>
      <c r="CM288" s="50" t="n"/>
      <c r="CN288" s="50" t="n"/>
      <c r="CO288" s="50" t="n"/>
      <c r="CP288" s="50" t="n"/>
      <c r="CQ288" s="50" t="n"/>
      <c r="CR288" s="50" t="n"/>
      <c r="CS288" s="50" t="n"/>
      <c r="CT288" s="50" t="n"/>
      <c r="CU288" s="50" t="n"/>
      <c r="CV288" s="50" t="n"/>
      <c r="CW288" s="50" t="n"/>
      <c r="CX288" s="50" t="n"/>
      <c r="CY288" s="50" t="n"/>
      <c r="CZ288" s="50" t="n"/>
      <c r="DA288" s="50" t="n"/>
      <c r="DB288" s="50" t="n"/>
      <c r="DC288" s="50" t="n"/>
      <c r="DD288" s="50" t="n"/>
      <c r="DE288" s="50" t="n"/>
      <c r="DF288" s="50" t="n"/>
      <c r="DG288" s="50" t="n"/>
      <c r="DH288" s="50" t="n"/>
      <c r="DI288" s="50" t="n"/>
      <c r="DJ288" s="50" t="n"/>
      <c r="DK288" s="50" t="n"/>
      <c r="DL288" s="50" t="n"/>
      <c r="DM288" s="50" t="n"/>
      <c r="DN288" s="50" t="n"/>
      <c r="DO288" s="50" t="n"/>
      <c r="DP288" s="50" t="n"/>
      <c r="DQ288" s="50" t="n"/>
      <c r="DR288" s="50" t="n"/>
      <c r="DS288" s="50" t="n"/>
      <c r="DT288" s="50" t="n"/>
      <c r="DU288" s="50" t="n"/>
      <c r="DV288" s="50" t="n"/>
    </row>
    <row r="289">
      <c r="A289" s="47">
        <f>IF(Mitarbeiter!B289="","",Mitarbeiter!A289)</f>
        <v/>
      </c>
      <c r="B289" s="48">
        <f>IF(Mitarbeiter!B289="","",Mitarbeiter!B289)</f>
        <v/>
      </c>
      <c r="C289" s="49">
        <f>IF(Mitarbeiter!B289="","",Mitarbeiter!F289)</f>
        <v/>
      </c>
      <c r="D289" s="25">
        <f>IF(Mitarbeiter!B289="","",Berechnung!AD289)</f>
        <v/>
      </c>
      <c r="E289" s="25">
        <f>IF(Mitarbeiter!B289="","",SUM(G289:DV289))</f>
        <v/>
      </c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  <c r="AA289" s="50" t="n"/>
      <c r="AB289" s="50" t="n"/>
      <c r="AC289" s="50" t="n"/>
      <c r="AD289" s="50" t="n"/>
      <c r="AE289" s="50" t="n"/>
      <c r="AF289" s="50" t="n"/>
      <c r="AG289" s="50" t="n"/>
      <c r="AH289" s="50" t="n"/>
      <c r="AI289" s="50" t="n"/>
      <c r="AJ289" s="50" t="n"/>
      <c r="AK289" s="50" t="n"/>
      <c r="AL289" s="50" t="n"/>
      <c r="AM289" s="50" t="n"/>
      <c r="AN289" s="50" t="n"/>
      <c r="AO289" s="50" t="n"/>
      <c r="AP289" s="50" t="n"/>
      <c r="AQ289" s="50" t="n"/>
      <c r="AR289" s="50" t="n"/>
      <c r="AS289" s="50" t="n"/>
      <c r="AT289" s="50" t="n"/>
      <c r="AU289" s="50" t="n"/>
      <c r="AV289" s="50" t="n"/>
      <c r="AW289" s="50" t="n"/>
      <c r="AX289" s="50" t="n"/>
      <c r="AY289" s="50" t="n"/>
      <c r="AZ289" s="50" t="n"/>
      <c r="BA289" s="50" t="n"/>
      <c r="BB289" s="50" t="n"/>
      <c r="BC289" s="50" t="n"/>
      <c r="BD289" s="50" t="n"/>
      <c r="BE289" s="50" t="n"/>
      <c r="BF289" s="50" t="n"/>
      <c r="BG289" s="50" t="n"/>
      <c r="BH289" s="50" t="n"/>
      <c r="BI289" s="50" t="n"/>
      <c r="BJ289" s="50" t="n"/>
      <c r="BK289" s="50" t="n"/>
      <c r="BL289" s="50" t="n"/>
      <c r="BM289" s="50" t="n"/>
      <c r="BN289" s="50" t="n"/>
      <c r="BO289" s="50" t="n"/>
      <c r="BP289" s="50" t="n"/>
      <c r="BQ289" s="50" t="n"/>
      <c r="BR289" s="50" t="n"/>
      <c r="BS289" s="50" t="n"/>
      <c r="BT289" s="50" t="n"/>
      <c r="BU289" s="50" t="n"/>
      <c r="BV289" s="50" t="n"/>
      <c r="BW289" s="50" t="n"/>
      <c r="BX289" s="50" t="n"/>
      <c r="BY289" s="50" t="n"/>
      <c r="BZ289" s="50" t="n"/>
      <c r="CA289" s="50" t="n"/>
      <c r="CB289" s="50" t="n"/>
      <c r="CC289" s="50" t="n"/>
      <c r="CD289" s="50" t="n"/>
      <c r="CE289" s="50" t="n"/>
      <c r="CF289" s="50" t="n"/>
      <c r="CG289" s="50" t="n"/>
      <c r="CH289" s="50" t="n"/>
      <c r="CI289" s="50" t="n"/>
      <c r="CJ289" s="50" t="n"/>
      <c r="CK289" s="50" t="n"/>
      <c r="CL289" s="50" t="n"/>
      <c r="CM289" s="50" t="n"/>
      <c r="CN289" s="50" t="n"/>
      <c r="CO289" s="50" t="n"/>
      <c r="CP289" s="50" t="n"/>
      <c r="CQ289" s="50" t="n"/>
      <c r="CR289" s="50" t="n"/>
      <c r="CS289" s="50" t="n"/>
      <c r="CT289" s="50" t="n"/>
      <c r="CU289" s="50" t="n"/>
      <c r="CV289" s="50" t="n"/>
      <c r="CW289" s="50" t="n"/>
      <c r="CX289" s="50" t="n"/>
      <c r="CY289" s="50" t="n"/>
      <c r="CZ289" s="50" t="n"/>
      <c r="DA289" s="50" t="n"/>
      <c r="DB289" s="50" t="n"/>
      <c r="DC289" s="50" t="n"/>
      <c r="DD289" s="50" t="n"/>
      <c r="DE289" s="50" t="n"/>
      <c r="DF289" s="50" t="n"/>
      <c r="DG289" s="50" t="n"/>
      <c r="DH289" s="50" t="n"/>
      <c r="DI289" s="50" t="n"/>
      <c r="DJ289" s="50" t="n"/>
      <c r="DK289" s="50" t="n"/>
      <c r="DL289" s="50" t="n"/>
      <c r="DM289" s="50" t="n"/>
      <c r="DN289" s="50" t="n"/>
      <c r="DO289" s="50" t="n"/>
      <c r="DP289" s="50" t="n"/>
      <c r="DQ289" s="50" t="n"/>
      <c r="DR289" s="50" t="n"/>
      <c r="DS289" s="50" t="n"/>
      <c r="DT289" s="50" t="n"/>
      <c r="DU289" s="50" t="n"/>
      <c r="DV289" s="50" t="n"/>
    </row>
    <row r="290">
      <c r="A290" s="47">
        <f>IF(Mitarbeiter!B290="","",Mitarbeiter!A290)</f>
        <v/>
      </c>
      <c r="B290" s="48">
        <f>IF(Mitarbeiter!B290="","",Mitarbeiter!B290)</f>
        <v/>
      </c>
      <c r="C290" s="49">
        <f>IF(Mitarbeiter!B290="","",Mitarbeiter!F290)</f>
        <v/>
      </c>
      <c r="D290" s="25">
        <f>IF(Mitarbeiter!B290="","",Berechnung!AD290)</f>
        <v/>
      </c>
      <c r="E290" s="25">
        <f>IF(Mitarbeiter!B290="","",SUM(G290:DV290))</f>
        <v/>
      </c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  <c r="AA290" s="50" t="n"/>
      <c r="AB290" s="50" t="n"/>
      <c r="AC290" s="50" t="n"/>
      <c r="AD290" s="50" t="n"/>
      <c r="AE290" s="50" t="n"/>
      <c r="AF290" s="50" t="n"/>
      <c r="AG290" s="50" t="n"/>
      <c r="AH290" s="50" t="n"/>
      <c r="AI290" s="50" t="n"/>
      <c r="AJ290" s="50" t="n"/>
      <c r="AK290" s="50" t="n"/>
      <c r="AL290" s="50" t="n"/>
      <c r="AM290" s="50" t="n"/>
      <c r="AN290" s="50" t="n"/>
      <c r="AO290" s="50" t="n"/>
      <c r="AP290" s="50" t="n"/>
      <c r="AQ290" s="50" t="n"/>
      <c r="AR290" s="50" t="n"/>
      <c r="AS290" s="50" t="n"/>
      <c r="AT290" s="50" t="n"/>
      <c r="AU290" s="50" t="n"/>
      <c r="AV290" s="50" t="n"/>
      <c r="AW290" s="50" t="n"/>
      <c r="AX290" s="50" t="n"/>
      <c r="AY290" s="50" t="n"/>
      <c r="AZ290" s="50" t="n"/>
      <c r="BA290" s="50" t="n"/>
      <c r="BB290" s="50" t="n"/>
      <c r="BC290" s="50" t="n"/>
      <c r="BD290" s="50" t="n"/>
      <c r="BE290" s="50" t="n"/>
      <c r="BF290" s="50" t="n"/>
      <c r="BG290" s="50" t="n"/>
      <c r="BH290" s="50" t="n"/>
      <c r="BI290" s="50" t="n"/>
      <c r="BJ290" s="50" t="n"/>
      <c r="BK290" s="50" t="n"/>
      <c r="BL290" s="50" t="n"/>
      <c r="BM290" s="50" t="n"/>
      <c r="BN290" s="50" t="n"/>
      <c r="BO290" s="50" t="n"/>
      <c r="BP290" s="50" t="n"/>
      <c r="BQ290" s="50" t="n"/>
      <c r="BR290" s="50" t="n"/>
      <c r="BS290" s="50" t="n"/>
      <c r="BT290" s="50" t="n"/>
      <c r="BU290" s="50" t="n"/>
      <c r="BV290" s="50" t="n"/>
      <c r="BW290" s="50" t="n"/>
      <c r="BX290" s="50" t="n"/>
      <c r="BY290" s="50" t="n"/>
      <c r="BZ290" s="50" t="n"/>
      <c r="CA290" s="50" t="n"/>
      <c r="CB290" s="50" t="n"/>
      <c r="CC290" s="50" t="n"/>
      <c r="CD290" s="50" t="n"/>
      <c r="CE290" s="50" t="n"/>
      <c r="CF290" s="50" t="n"/>
      <c r="CG290" s="50" t="n"/>
      <c r="CH290" s="50" t="n"/>
      <c r="CI290" s="50" t="n"/>
      <c r="CJ290" s="50" t="n"/>
      <c r="CK290" s="50" t="n"/>
      <c r="CL290" s="50" t="n"/>
      <c r="CM290" s="50" t="n"/>
      <c r="CN290" s="50" t="n"/>
      <c r="CO290" s="50" t="n"/>
      <c r="CP290" s="50" t="n"/>
      <c r="CQ290" s="50" t="n"/>
      <c r="CR290" s="50" t="n"/>
      <c r="CS290" s="50" t="n"/>
      <c r="CT290" s="50" t="n"/>
      <c r="CU290" s="50" t="n"/>
      <c r="CV290" s="50" t="n"/>
      <c r="CW290" s="50" t="n"/>
      <c r="CX290" s="50" t="n"/>
      <c r="CY290" s="50" t="n"/>
      <c r="CZ290" s="50" t="n"/>
      <c r="DA290" s="50" t="n"/>
      <c r="DB290" s="50" t="n"/>
      <c r="DC290" s="50" t="n"/>
      <c r="DD290" s="50" t="n"/>
      <c r="DE290" s="50" t="n"/>
      <c r="DF290" s="50" t="n"/>
      <c r="DG290" s="50" t="n"/>
      <c r="DH290" s="50" t="n"/>
      <c r="DI290" s="50" t="n"/>
      <c r="DJ290" s="50" t="n"/>
      <c r="DK290" s="50" t="n"/>
      <c r="DL290" s="50" t="n"/>
      <c r="DM290" s="50" t="n"/>
      <c r="DN290" s="50" t="n"/>
      <c r="DO290" s="50" t="n"/>
      <c r="DP290" s="50" t="n"/>
      <c r="DQ290" s="50" t="n"/>
      <c r="DR290" s="50" t="n"/>
      <c r="DS290" s="50" t="n"/>
      <c r="DT290" s="50" t="n"/>
      <c r="DU290" s="50" t="n"/>
      <c r="DV290" s="50" t="n"/>
    </row>
    <row r="291">
      <c r="A291" s="47">
        <f>IF(Mitarbeiter!B291="","",Mitarbeiter!A291)</f>
        <v/>
      </c>
      <c r="B291" s="48">
        <f>IF(Mitarbeiter!B291="","",Mitarbeiter!B291)</f>
        <v/>
      </c>
      <c r="C291" s="49">
        <f>IF(Mitarbeiter!B291="","",Mitarbeiter!F291)</f>
        <v/>
      </c>
      <c r="D291" s="25">
        <f>IF(Mitarbeiter!B291="","",Berechnung!AD291)</f>
        <v/>
      </c>
      <c r="E291" s="25">
        <f>IF(Mitarbeiter!B291="","",SUM(G291:DV291))</f>
        <v/>
      </c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  <c r="AA291" s="50" t="n"/>
      <c r="AB291" s="50" t="n"/>
      <c r="AC291" s="50" t="n"/>
      <c r="AD291" s="50" t="n"/>
      <c r="AE291" s="50" t="n"/>
      <c r="AF291" s="50" t="n"/>
      <c r="AG291" s="50" t="n"/>
      <c r="AH291" s="50" t="n"/>
      <c r="AI291" s="50" t="n"/>
      <c r="AJ291" s="50" t="n"/>
      <c r="AK291" s="50" t="n"/>
      <c r="AL291" s="50" t="n"/>
      <c r="AM291" s="50" t="n"/>
      <c r="AN291" s="50" t="n"/>
      <c r="AO291" s="50" t="n"/>
      <c r="AP291" s="50" t="n"/>
      <c r="AQ291" s="50" t="n"/>
      <c r="AR291" s="50" t="n"/>
      <c r="AS291" s="50" t="n"/>
      <c r="AT291" s="50" t="n"/>
      <c r="AU291" s="50" t="n"/>
      <c r="AV291" s="50" t="n"/>
      <c r="AW291" s="50" t="n"/>
      <c r="AX291" s="50" t="n"/>
      <c r="AY291" s="50" t="n"/>
      <c r="AZ291" s="50" t="n"/>
      <c r="BA291" s="50" t="n"/>
      <c r="BB291" s="50" t="n"/>
      <c r="BC291" s="50" t="n"/>
      <c r="BD291" s="50" t="n"/>
      <c r="BE291" s="50" t="n"/>
      <c r="BF291" s="50" t="n"/>
      <c r="BG291" s="50" t="n"/>
      <c r="BH291" s="50" t="n"/>
      <c r="BI291" s="50" t="n"/>
      <c r="BJ291" s="50" t="n"/>
      <c r="BK291" s="50" t="n"/>
      <c r="BL291" s="50" t="n"/>
      <c r="BM291" s="50" t="n"/>
      <c r="BN291" s="50" t="n"/>
      <c r="BO291" s="50" t="n"/>
      <c r="BP291" s="50" t="n"/>
      <c r="BQ291" s="50" t="n"/>
      <c r="BR291" s="50" t="n"/>
      <c r="BS291" s="50" t="n"/>
      <c r="BT291" s="50" t="n"/>
      <c r="BU291" s="50" t="n"/>
      <c r="BV291" s="50" t="n"/>
      <c r="BW291" s="50" t="n"/>
      <c r="BX291" s="50" t="n"/>
      <c r="BY291" s="50" t="n"/>
      <c r="BZ291" s="50" t="n"/>
      <c r="CA291" s="50" t="n"/>
      <c r="CB291" s="50" t="n"/>
      <c r="CC291" s="50" t="n"/>
      <c r="CD291" s="50" t="n"/>
      <c r="CE291" s="50" t="n"/>
      <c r="CF291" s="50" t="n"/>
      <c r="CG291" s="50" t="n"/>
      <c r="CH291" s="50" t="n"/>
      <c r="CI291" s="50" t="n"/>
      <c r="CJ291" s="50" t="n"/>
      <c r="CK291" s="50" t="n"/>
      <c r="CL291" s="50" t="n"/>
      <c r="CM291" s="50" t="n"/>
      <c r="CN291" s="50" t="n"/>
      <c r="CO291" s="50" t="n"/>
      <c r="CP291" s="50" t="n"/>
      <c r="CQ291" s="50" t="n"/>
      <c r="CR291" s="50" t="n"/>
      <c r="CS291" s="50" t="n"/>
      <c r="CT291" s="50" t="n"/>
      <c r="CU291" s="50" t="n"/>
      <c r="CV291" s="50" t="n"/>
      <c r="CW291" s="50" t="n"/>
      <c r="CX291" s="50" t="n"/>
      <c r="CY291" s="50" t="n"/>
      <c r="CZ291" s="50" t="n"/>
      <c r="DA291" s="50" t="n"/>
      <c r="DB291" s="50" t="n"/>
      <c r="DC291" s="50" t="n"/>
      <c r="DD291" s="50" t="n"/>
      <c r="DE291" s="50" t="n"/>
      <c r="DF291" s="50" t="n"/>
      <c r="DG291" s="50" t="n"/>
      <c r="DH291" s="50" t="n"/>
      <c r="DI291" s="50" t="n"/>
      <c r="DJ291" s="50" t="n"/>
      <c r="DK291" s="50" t="n"/>
      <c r="DL291" s="50" t="n"/>
      <c r="DM291" s="50" t="n"/>
      <c r="DN291" s="50" t="n"/>
      <c r="DO291" s="50" t="n"/>
      <c r="DP291" s="50" t="n"/>
      <c r="DQ291" s="50" t="n"/>
      <c r="DR291" s="50" t="n"/>
      <c r="DS291" s="50" t="n"/>
      <c r="DT291" s="50" t="n"/>
      <c r="DU291" s="50" t="n"/>
      <c r="DV291" s="50" t="n"/>
    </row>
    <row r="292">
      <c r="A292" s="47">
        <f>IF(Mitarbeiter!B292="","",Mitarbeiter!A292)</f>
        <v/>
      </c>
      <c r="B292" s="48">
        <f>IF(Mitarbeiter!B292="","",Mitarbeiter!B292)</f>
        <v/>
      </c>
      <c r="C292" s="49">
        <f>IF(Mitarbeiter!B292="","",Mitarbeiter!F292)</f>
        <v/>
      </c>
      <c r="D292" s="25">
        <f>IF(Mitarbeiter!B292="","",Berechnung!AD292)</f>
        <v/>
      </c>
      <c r="E292" s="25">
        <f>IF(Mitarbeiter!B292="","",SUM(G292:DV292))</f>
        <v/>
      </c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  <c r="AA292" s="50" t="n"/>
      <c r="AB292" s="50" t="n"/>
      <c r="AC292" s="50" t="n"/>
      <c r="AD292" s="50" t="n"/>
      <c r="AE292" s="50" t="n"/>
      <c r="AF292" s="50" t="n"/>
      <c r="AG292" s="50" t="n"/>
      <c r="AH292" s="50" t="n"/>
      <c r="AI292" s="50" t="n"/>
      <c r="AJ292" s="50" t="n"/>
      <c r="AK292" s="50" t="n"/>
      <c r="AL292" s="50" t="n"/>
      <c r="AM292" s="50" t="n"/>
      <c r="AN292" s="50" t="n"/>
      <c r="AO292" s="50" t="n"/>
      <c r="AP292" s="50" t="n"/>
      <c r="AQ292" s="50" t="n"/>
      <c r="AR292" s="50" t="n"/>
      <c r="AS292" s="50" t="n"/>
      <c r="AT292" s="50" t="n"/>
      <c r="AU292" s="50" t="n"/>
      <c r="AV292" s="50" t="n"/>
      <c r="AW292" s="50" t="n"/>
      <c r="AX292" s="50" t="n"/>
      <c r="AY292" s="50" t="n"/>
      <c r="AZ292" s="50" t="n"/>
      <c r="BA292" s="50" t="n"/>
      <c r="BB292" s="50" t="n"/>
      <c r="BC292" s="50" t="n"/>
      <c r="BD292" s="50" t="n"/>
      <c r="BE292" s="50" t="n"/>
      <c r="BF292" s="50" t="n"/>
      <c r="BG292" s="50" t="n"/>
      <c r="BH292" s="50" t="n"/>
      <c r="BI292" s="50" t="n"/>
      <c r="BJ292" s="50" t="n"/>
      <c r="BK292" s="50" t="n"/>
      <c r="BL292" s="50" t="n"/>
      <c r="BM292" s="50" t="n"/>
      <c r="BN292" s="50" t="n"/>
      <c r="BO292" s="50" t="n"/>
      <c r="BP292" s="50" t="n"/>
      <c r="BQ292" s="50" t="n"/>
      <c r="BR292" s="50" t="n"/>
      <c r="BS292" s="50" t="n"/>
      <c r="BT292" s="50" t="n"/>
      <c r="BU292" s="50" t="n"/>
      <c r="BV292" s="50" t="n"/>
      <c r="BW292" s="50" t="n"/>
      <c r="BX292" s="50" t="n"/>
      <c r="BY292" s="50" t="n"/>
      <c r="BZ292" s="50" t="n"/>
      <c r="CA292" s="50" t="n"/>
      <c r="CB292" s="50" t="n"/>
      <c r="CC292" s="50" t="n"/>
      <c r="CD292" s="50" t="n"/>
      <c r="CE292" s="50" t="n"/>
      <c r="CF292" s="50" t="n"/>
      <c r="CG292" s="50" t="n"/>
      <c r="CH292" s="50" t="n"/>
      <c r="CI292" s="50" t="n"/>
      <c r="CJ292" s="50" t="n"/>
      <c r="CK292" s="50" t="n"/>
      <c r="CL292" s="50" t="n"/>
      <c r="CM292" s="50" t="n"/>
      <c r="CN292" s="50" t="n"/>
      <c r="CO292" s="50" t="n"/>
      <c r="CP292" s="50" t="n"/>
      <c r="CQ292" s="50" t="n"/>
      <c r="CR292" s="50" t="n"/>
      <c r="CS292" s="50" t="n"/>
      <c r="CT292" s="50" t="n"/>
      <c r="CU292" s="50" t="n"/>
      <c r="CV292" s="50" t="n"/>
      <c r="CW292" s="50" t="n"/>
      <c r="CX292" s="50" t="n"/>
      <c r="CY292" s="50" t="n"/>
      <c r="CZ292" s="50" t="n"/>
      <c r="DA292" s="50" t="n"/>
      <c r="DB292" s="50" t="n"/>
      <c r="DC292" s="50" t="n"/>
      <c r="DD292" s="50" t="n"/>
      <c r="DE292" s="50" t="n"/>
      <c r="DF292" s="50" t="n"/>
      <c r="DG292" s="50" t="n"/>
      <c r="DH292" s="50" t="n"/>
      <c r="DI292" s="50" t="n"/>
      <c r="DJ292" s="50" t="n"/>
      <c r="DK292" s="50" t="n"/>
      <c r="DL292" s="50" t="n"/>
      <c r="DM292" s="50" t="n"/>
      <c r="DN292" s="50" t="n"/>
      <c r="DO292" s="50" t="n"/>
      <c r="DP292" s="50" t="n"/>
      <c r="DQ292" s="50" t="n"/>
      <c r="DR292" s="50" t="n"/>
      <c r="DS292" s="50" t="n"/>
      <c r="DT292" s="50" t="n"/>
      <c r="DU292" s="50" t="n"/>
      <c r="DV292" s="50" t="n"/>
    </row>
    <row r="293">
      <c r="A293" s="47">
        <f>IF(Mitarbeiter!B293="","",Mitarbeiter!A293)</f>
        <v/>
      </c>
      <c r="B293" s="48">
        <f>IF(Mitarbeiter!B293="","",Mitarbeiter!B293)</f>
        <v/>
      </c>
      <c r="C293" s="49">
        <f>IF(Mitarbeiter!B293="","",Mitarbeiter!F293)</f>
        <v/>
      </c>
      <c r="D293" s="25">
        <f>IF(Mitarbeiter!B293="","",Berechnung!AD293)</f>
        <v/>
      </c>
      <c r="E293" s="25">
        <f>IF(Mitarbeiter!B293="","",SUM(G293:DV293))</f>
        <v/>
      </c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  <c r="AA293" s="50" t="n"/>
      <c r="AB293" s="50" t="n"/>
      <c r="AC293" s="50" t="n"/>
      <c r="AD293" s="50" t="n"/>
      <c r="AE293" s="50" t="n"/>
      <c r="AF293" s="50" t="n"/>
      <c r="AG293" s="50" t="n"/>
      <c r="AH293" s="50" t="n"/>
      <c r="AI293" s="50" t="n"/>
      <c r="AJ293" s="50" t="n"/>
      <c r="AK293" s="50" t="n"/>
      <c r="AL293" s="50" t="n"/>
      <c r="AM293" s="50" t="n"/>
      <c r="AN293" s="50" t="n"/>
      <c r="AO293" s="50" t="n"/>
      <c r="AP293" s="50" t="n"/>
      <c r="AQ293" s="50" t="n"/>
      <c r="AR293" s="50" t="n"/>
      <c r="AS293" s="50" t="n"/>
      <c r="AT293" s="50" t="n"/>
      <c r="AU293" s="50" t="n"/>
      <c r="AV293" s="50" t="n"/>
      <c r="AW293" s="50" t="n"/>
      <c r="AX293" s="50" t="n"/>
      <c r="AY293" s="50" t="n"/>
      <c r="AZ293" s="50" t="n"/>
      <c r="BA293" s="50" t="n"/>
      <c r="BB293" s="50" t="n"/>
      <c r="BC293" s="50" t="n"/>
      <c r="BD293" s="50" t="n"/>
      <c r="BE293" s="50" t="n"/>
      <c r="BF293" s="50" t="n"/>
      <c r="BG293" s="50" t="n"/>
      <c r="BH293" s="50" t="n"/>
      <c r="BI293" s="50" t="n"/>
      <c r="BJ293" s="50" t="n"/>
      <c r="BK293" s="50" t="n"/>
      <c r="BL293" s="50" t="n"/>
      <c r="BM293" s="50" t="n"/>
      <c r="BN293" s="50" t="n"/>
      <c r="BO293" s="50" t="n"/>
      <c r="BP293" s="50" t="n"/>
      <c r="BQ293" s="50" t="n"/>
      <c r="BR293" s="50" t="n"/>
      <c r="BS293" s="50" t="n"/>
      <c r="BT293" s="50" t="n"/>
      <c r="BU293" s="50" t="n"/>
      <c r="BV293" s="50" t="n"/>
      <c r="BW293" s="50" t="n"/>
      <c r="BX293" s="50" t="n"/>
      <c r="BY293" s="50" t="n"/>
      <c r="BZ293" s="50" t="n"/>
      <c r="CA293" s="50" t="n"/>
      <c r="CB293" s="50" t="n"/>
      <c r="CC293" s="50" t="n"/>
      <c r="CD293" s="50" t="n"/>
      <c r="CE293" s="50" t="n"/>
      <c r="CF293" s="50" t="n"/>
      <c r="CG293" s="50" t="n"/>
      <c r="CH293" s="50" t="n"/>
      <c r="CI293" s="50" t="n"/>
      <c r="CJ293" s="50" t="n"/>
      <c r="CK293" s="50" t="n"/>
      <c r="CL293" s="50" t="n"/>
      <c r="CM293" s="50" t="n"/>
      <c r="CN293" s="50" t="n"/>
      <c r="CO293" s="50" t="n"/>
      <c r="CP293" s="50" t="n"/>
      <c r="CQ293" s="50" t="n"/>
      <c r="CR293" s="50" t="n"/>
      <c r="CS293" s="50" t="n"/>
      <c r="CT293" s="50" t="n"/>
      <c r="CU293" s="50" t="n"/>
      <c r="CV293" s="50" t="n"/>
      <c r="CW293" s="50" t="n"/>
      <c r="CX293" s="50" t="n"/>
      <c r="CY293" s="50" t="n"/>
      <c r="CZ293" s="50" t="n"/>
      <c r="DA293" s="50" t="n"/>
      <c r="DB293" s="50" t="n"/>
      <c r="DC293" s="50" t="n"/>
      <c r="DD293" s="50" t="n"/>
      <c r="DE293" s="50" t="n"/>
      <c r="DF293" s="50" t="n"/>
      <c r="DG293" s="50" t="n"/>
      <c r="DH293" s="50" t="n"/>
      <c r="DI293" s="50" t="n"/>
      <c r="DJ293" s="50" t="n"/>
      <c r="DK293" s="50" t="n"/>
      <c r="DL293" s="50" t="n"/>
      <c r="DM293" s="50" t="n"/>
      <c r="DN293" s="50" t="n"/>
      <c r="DO293" s="50" t="n"/>
      <c r="DP293" s="50" t="n"/>
      <c r="DQ293" s="50" t="n"/>
      <c r="DR293" s="50" t="n"/>
      <c r="DS293" s="50" t="n"/>
      <c r="DT293" s="50" t="n"/>
      <c r="DU293" s="50" t="n"/>
      <c r="DV293" s="50" t="n"/>
    </row>
    <row r="294">
      <c r="A294" s="47">
        <f>IF(Mitarbeiter!B294="","",Mitarbeiter!A294)</f>
        <v/>
      </c>
      <c r="B294" s="48">
        <f>IF(Mitarbeiter!B294="","",Mitarbeiter!B294)</f>
        <v/>
      </c>
      <c r="C294" s="49">
        <f>IF(Mitarbeiter!B294="","",Mitarbeiter!F294)</f>
        <v/>
      </c>
      <c r="D294" s="25">
        <f>IF(Mitarbeiter!B294="","",Berechnung!AD294)</f>
        <v/>
      </c>
      <c r="E294" s="25">
        <f>IF(Mitarbeiter!B294="","",SUM(G294:DV294))</f>
        <v/>
      </c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  <c r="AA294" s="50" t="n"/>
      <c r="AB294" s="50" t="n"/>
      <c r="AC294" s="50" t="n"/>
      <c r="AD294" s="50" t="n"/>
      <c r="AE294" s="50" t="n"/>
      <c r="AF294" s="50" t="n"/>
      <c r="AG294" s="50" t="n"/>
      <c r="AH294" s="50" t="n"/>
      <c r="AI294" s="50" t="n"/>
      <c r="AJ294" s="50" t="n"/>
      <c r="AK294" s="50" t="n"/>
      <c r="AL294" s="50" t="n"/>
      <c r="AM294" s="50" t="n"/>
      <c r="AN294" s="50" t="n"/>
      <c r="AO294" s="50" t="n"/>
      <c r="AP294" s="50" t="n"/>
      <c r="AQ294" s="50" t="n"/>
      <c r="AR294" s="50" t="n"/>
      <c r="AS294" s="50" t="n"/>
      <c r="AT294" s="50" t="n"/>
      <c r="AU294" s="50" t="n"/>
      <c r="AV294" s="50" t="n"/>
      <c r="AW294" s="50" t="n"/>
      <c r="AX294" s="50" t="n"/>
      <c r="AY294" s="50" t="n"/>
      <c r="AZ294" s="50" t="n"/>
      <c r="BA294" s="50" t="n"/>
      <c r="BB294" s="50" t="n"/>
      <c r="BC294" s="50" t="n"/>
      <c r="BD294" s="50" t="n"/>
      <c r="BE294" s="50" t="n"/>
      <c r="BF294" s="50" t="n"/>
      <c r="BG294" s="50" t="n"/>
      <c r="BH294" s="50" t="n"/>
      <c r="BI294" s="50" t="n"/>
      <c r="BJ294" s="50" t="n"/>
      <c r="BK294" s="50" t="n"/>
      <c r="BL294" s="50" t="n"/>
      <c r="BM294" s="50" t="n"/>
      <c r="BN294" s="50" t="n"/>
      <c r="BO294" s="50" t="n"/>
      <c r="BP294" s="50" t="n"/>
      <c r="BQ294" s="50" t="n"/>
      <c r="BR294" s="50" t="n"/>
      <c r="BS294" s="50" t="n"/>
      <c r="BT294" s="50" t="n"/>
      <c r="BU294" s="50" t="n"/>
      <c r="BV294" s="50" t="n"/>
      <c r="BW294" s="50" t="n"/>
      <c r="BX294" s="50" t="n"/>
      <c r="BY294" s="50" t="n"/>
      <c r="BZ294" s="50" t="n"/>
      <c r="CA294" s="50" t="n"/>
      <c r="CB294" s="50" t="n"/>
      <c r="CC294" s="50" t="n"/>
      <c r="CD294" s="50" t="n"/>
      <c r="CE294" s="50" t="n"/>
      <c r="CF294" s="50" t="n"/>
      <c r="CG294" s="50" t="n"/>
      <c r="CH294" s="50" t="n"/>
      <c r="CI294" s="50" t="n"/>
      <c r="CJ294" s="50" t="n"/>
      <c r="CK294" s="50" t="n"/>
      <c r="CL294" s="50" t="n"/>
      <c r="CM294" s="50" t="n"/>
      <c r="CN294" s="50" t="n"/>
      <c r="CO294" s="50" t="n"/>
      <c r="CP294" s="50" t="n"/>
      <c r="CQ294" s="50" t="n"/>
      <c r="CR294" s="50" t="n"/>
      <c r="CS294" s="50" t="n"/>
      <c r="CT294" s="50" t="n"/>
      <c r="CU294" s="50" t="n"/>
      <c r="CV294" s="50" t="n"/>
      <c r="CW294" s="50" t="n"/>
      <c r="CX294" s="50" t="n"/>
      <c r="CY294" s="50" t="n"/>
      <c r="CZ294" s="50" t="n"/>
      <c r="DA294" s="50" t="n"/>
      <c r="DB294" s="50" t="n"/>
      <c r="DC294" s="50" t="n"/>
      <c r="DD294" s="50" t="n"/>
      <c r="DE294" s="50" t="n"/>
      <c r="DF294" s="50" t="n"/>
      <c r="DG294" s="50" t="n"/>
      <c r="DH294" s="50" t="n"/>
      <c r="DI294" s="50" t="n"/>
      <c r="DJ294" s="50" t="n"/>
      <c r="DK294" s="50" t="n"/>
      <c r="DL294" s="50" t="n"/>
      <c r="DM294" s="50" t="n"/>
      <c r="DN294" s="50" t="n"/>
      <c r="DO294" s="50" t="n"/>
      <c r="DP294" s="50" t="n"/>
      <c r="DQ294" s="50" t="n"/>
      <c r="DR294" s="50" t="n"/>
      <c r="DS294" s="50" t="n"/>
      <c r="DT294" s="50" t="n"/>
      <c r="DU294" s="50" t="n"/>
      <c r="DV294" s="50" t="n"/>
    </row>
    <row r="295">
      <c r="A295" s="47">
        <f>IF(Mitarbeiter!B295="","",Mitarbeiter!A295)</f>
        <v/>
      </c>
      <c r="B295" s="48">
        <f>IF(Mitarbeiter!B295="","",Mitarbeiter!B295)</f>
        <v/>
      </c>
      <c r="C295" s="49">
        <f>IF(Mitarbeiter!B295="","",Mitarbeiter!F295)</f>
        <v/>
      </c>
      <c r="D295" s="25">
        <f>IF(Mitarbeiter!B295="","",Berechnung!AD295)</f>
        <v/>
      </c>
      <c r="E295" s="25">
        <f>IF(Mitarbeiter!B295="","",SUM(G295:DV295))</f>
        <v/>
      </c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  <c r="AA295" s="50" t="n"/>
      <c r="AB295" s="50" t="n"/>
      <c r="AC295" s="50" t="n"/>
      <c r="AD295" s="50" t="n"/>
      <c r="AE295" s="50" t="n"/>
      <c r="AF295" s="50" t="n"/>
      <c r="AG295" s="50" t="n"/>
      <c r="AH295" s="50" t="n"/>
      <c r="AI295" s="50" t="n"/>
      <c r="AJ295" s="50" t="n"/>
      <c r="AK295" s="50" t="n"/>
      <c r="AL295" s="50" t="n"/>
      <c r="AM295" s="50" t="n"/>
      <c r="AN295" s="50" t="n"/>
      <c r="AO295" s="50" t="n"/>
      <c r="AP295" s="50" t="n"/>
      <c r="AQ295" s="50" t="n"/>
      <c r="AR295" s="50" t="n"/>
      <c r="AS295" s="50" t="n"/>
      <c r="AT295" s="50" t="n"/>
      <c r="AU295" s="50" t="n"/>
      <c r="AV295" s="50" t="n"/>
      <c r="AW295" s="50" t="n"/>
      <c r="AX295" s="50" t="n"/>
      <c r="AY295" s="50" t="n"/>
      <c r="AZ295" s="50" t="n"/>
      <c r="BA295" s="50" t="n"/>
      <c r="BB295" s="50" t="n"/>
      <c r="BC295" s="50" t="n"/>
      <c r="BD295" s="50" t="n"/>
      <c r="BE295" s="50" t="n"/>
      <c r="BF295" s="50" t="n"/>
      <c r="BG295" s="50" t="n"/>
      <c r="BH295" s="50" t="n"/>
      <c r="BI295" s="50" t="n"/>
      <c r="BJ295" s="50" t="n"/>
      <c r="BK295" s="50" t="n"/>
      <c r="BL295" s="50" t="n"/>
      <c r="BM295" s="50" t="n"/>
      <c r="BN295" s="50" t="n"/>
      <c r="BO295" s="50" t="n"/>
      <c r="BP295" s="50" t="n"/>
      <c r="BQ295" s="50" t="n"/>
      <c r="BR295" s="50" t="n"/>
      <c r="BS295" s="50" t="n"/>
      <c r="BT295" s="50" t="n"/>
      <c r="BU295" s="50" t="n"/>
      <c r="BV295" s="50" t="n"/>
      <c r="BW295" s="50" t="n"/>
      <c r="BX295" s="50" t="n"/>
      <c r="BY295" s="50" t="n"/>
      <c r="BZ295" s="50" t="n"/>
      <c r="CA295" s="50" t="n"/>
      <c r="CB295" s="50" t="n"/>
      <c r="CC295" s="50" t="n"/>
      <c r="CD295" s="50" t="n"/>
      <c r="CE295" s="50" t="n"/>
      <c r="CF295" s="50" t="n"/>
      <c r="CG295" s="50" t="n"/>
      <c r="CH295" s="50" t="n"/>
      <c r="CI295" s="50" t="n"/>
      <c r="CJ295" s="50" t="n"/>
      <c r="CK295" s="50" t="n"/>
      <c r="CL295" s="50" t="n"/>
      <c r="CM295" s="50" t="n"/>
      <c r="CN295" s="50" t="n"/>
      <c r="CO295" s="50" t="n"/>
      <c r="CP295" s="50" t="n"/>
      <c r="CQ295" s="50" t="n"/>
      <c r="CR295" s="50" t="n"/>
      <c r="CS295" s="50" t="n"/>
      <c r="CT295" s="50" t="n"/>
      <c r="CU295" s="50" t="n"/>
      <c r="CV295" s="50" t="n"/>
      <c r="CW295" s="50" t="n"/>
      <c r="CX295" s="50" t="n"/>
      <c r="CY295" s="50" t="n"/>
      <c r="CZ295" s="50" t="n"/>
      <c r="DA295" s="50" t="n"/>
      <c r="DB295" s="50" t="n"/>
      <c r="DC295" s="50" t="n"/>
      <c r="DD295" s="50" t="n"/>
      <c r="DE295" s="50" t="n"/>
      <c r="DF295" s="50" t="n"/>
      <c r="DG295" s="50" t="n"/>
      <c r="DH295" s="50" t="n"/>
      <c r="DI295" s="50" t="n"/>
      <c r="DJ295" s="50" t="n"/>
      <c r="DK295" s="50" t="n"/>
      <c r="DL295" s="50" t="n"/>
      <c r="DM295" s="50" t="n"/>
      <c r="DN295" s="50" t="n"/>
      <c r="DO295" s="50" t="n"/>
      <c r="DP295" s="50" t="n"/>
      <c r="DQ295" s="50" t="n"/>
      <c r="DR295" s="50" t="n"/>
      <c r="DS295" s="50" t="n"/>
      <c r="DT295" s="50" t="n"/>
      <c r="DU295" s="50" t="n"/>
      <c r="DV295" s="50" t="n"/>
    </row>
    <row r="296">
      <c r="A296" s="47">
        <f>IF(Mitarbeiter!B296="","",Mitarbeiter!A296)</f>
        <v/>
      </c>
      <c r="B296" s="48">
        <f>IF(Mitarbeiter!B296="","",Mitarbeiter!B296)</f>
        <v/>
      </c>
      <c r="C296" s="49">
        <f>IF(Mitarbeiter!B296="","",Mitarbeiter!F296)</f>
        <v/>
      </c>
      <c r="D296" s="25">
        <f>IF(Mitarbeiter!B296="","",Berechnung!AD296)</f>
        <v/>
      </c>
      <c r="E296" s="25">
        <f>IF(Mitarbeiter!B296="","",SUM(G296:DV296))</f>
        <v/>
      </c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  <c r="AA296" s="50" t="n"/>
      <c r="AB296" s="50" t="n"/>
      <c r="AC296" s="50" t="n"/>
      <c r="AD296" s="50" t="n"/>
      <c r="AE296" s="50" t="n"/>
      <c r="AF296" s="50" t="n"/>
      <c r="AG296" s="50" t="n"/>
      <c r="AH296" s="50" t="n"/>
      <c r="AI296" s="50" t="n"/>
      <c r="AJ296" s="50" t="n"/>
      <c r="AK296" s="50" t="n"/>
      <c r="AL296" s="50" t="n"/>
      <c r="AM296" s="50" t="n"/>
      <c r="AN296" s="50" t="n"/>
      <c r="AO296" s="50" t="n"/>
      <c r="AP296" s="50" t="n"/>
      <c r="AQ296" s="50" t="n"/>
      <c r="AR296" s="50" t="n"/>
      <c r="AS296" s="50" t="n"/>
      <c r="AT296" s="50" t="n"/>
      <c r="AU296" s="50" t="n"/>
      <c r="AV296" s="50" t="n"/>
      <c r="AW296" s="50" t="n"/>
      <c r="AX296" s="50" t="n"/>
      <c r="AY296" s="50" t="n"/>
      <c r="AZ296" s="50" t="n"/>
      <c r="BA296" s="50" t="n"/>
      <c r="BB296" s="50" t="n"/>
      <c r="BC296" s="50" t="n"/>
      <c r="BD296" s="50" t="n"/>
      <c r="BE296" s="50" t="n"/>
      <c r="BF296" s="50" t="n"/>
      <c r="BG296" s="50" t="n"/>
      <c r="BH296" s="50" t="n"/>
      <c r="BI296" s="50" t="n"/>
      <c r="BJ296" s="50" t="n"/>
      <c r="BK296" s="50" t="n"/>
      <c r="BL296" s="50" t="n"/>
      <c r="BM296" s="50" t="n"/>
      <c r="BN296" s="50" t="n"/>
      <c r="BO296" s="50" t="n"/>
      <c r="BP296" s="50" t="n"/>
      <c r="BQ296" s="50" t="n"/>
      <c r="BR296" s="50" t="n"/>
      <c r="BS296" s="50" t="n"/>
      <c r="BT296" s="50" t="n"/>
      <c r="BU296" s="50" t="n"/>
      <c r="BV296" s="50" t="n"/>
      <c r="BW296" s="50" t="n"/>
      <c r="BX296" s="50" t="n"/>
      <c r="BY296" s="50" t="n"/>
      <c r="BZ296" s="50" t="n"/>
      <c r="CA296" s="50" t="n"/>
      <c r="CB296" s="50" t="n"/>
      <c r="CC296" s="50" t="n"/>
      <c r="CD296" s="50" t="n"/>
      <c r="CE296" s="50" t="n"/>
      <c r="CF296" s="50" t="n"/>
      <c r="CG296" s="50" t="n"/>
      <c r="CH296" s="50" t="n"/>
      <c r="CI296" s="50" t="n"/>
      <c r="CJ296" s="50" t="n"/>
      <c r="CK296" s="50" t="n"/>
      <c r="CL296" s="50" t="n"/>
      <c r="CM296" s="50" t="n"/>
      <c r="CN296" s="50" t="n"/>
      <c r="CO296" s="50" t="n"/>
      <c r="CP296" s="50" t="n"/>
      <c r="CQ296" s="50" t="n"/>
      <c r="CR296" s="50" t="n"/>
      <c r="CS296" s="50" t="n"/>
      <c r="CT296" s="50" t="n"/>
      <c r="CU296" s="50" t="n"/>
      <c r="CV296" s="50" t="n"/>
      <c r="CW296" s="50" t="n"/>
      <c r="CX296" s="50" t="n"/>
      <c r="CY296" s="50" t="n"/>
      <c r="CZ296" s="50" t="n"/>
      <c r="DA296" s="50" t="n"/>
      <c r="DB296" s="50" t="n"/>
      <c r="DC296" s="50" t="n"/>
      <c r="DD296" s="50" t="n"/>
      <c r="DE296" s="50" t="n"/>
      <c r="DF296" s="50" t="n"/>
      <c r="DG296" s="50" t="n"/>
      <c r="DH296" s="50" t="n"/>
      <c r="DI296" s="50" t="n"/>
      <c r="DJ296" s="50" t="n"/>
      <c r="DK296" s="50" t="n"/>
      <c r="DL296" s="50" t="n"/>
      <c r="DM296" s="50" t="n"/>
      <c r="DN296" s="50" t="n"/>
      <c r="DO296" s="50" t="n"/>
      <c r="DP296" s="50" t="n"/>
      <c r="DQ296" s="50" t="n"/>
      <c r="DR296" s="50" t="n"/>
      <c r="DS296" s="50" t="n"/>
      <c r="DT296" s="50" t="n"/>
      <c r="DU296" s="50" t="n"/>
      <c r="DV296" s="50" t="n"/>
    </row>
    <row r="297">
      <c r="A297" s="47">
        <f>IF(Mitarbeiter!B297="","",Mitarbeiter!A297)</f>
        <v/>
      </c>
      <c r="B297" s="48">
        <f>IF(Mitarbeiter!B297="","",Mitarbeiter!B297)</f>
        <v/>
      </c>
      <c r="C297" s="49">
        <f>IF(Mitarbeiter!B297="","",Mitarbeiter!F297)</f>
        <v/>
      </c>
      <c r="D297" s="25">
        <f>IF(Mitarbeiter!B297="","",Berechnung!AD297)</f>
        <v/>
      </c>
      <c r="E297" s="25">
        <f>IF(Mitarbeiter!B297="","",SUM(G297:DV297))</f>
        <v/>
      </c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  <c r="AA297" s="50" t="n"/>
      <c r="AB297" s="50" t="n"/>
      <c r="AC297" s="50" t="n"/>
      <c r="AD297" s="50" t="n"/>
      <c r="AE297" s="50" t="n"/>
      <c r="AF297" s="50" t="n"/>
      <c r="AG297" s="50" t="n"/>
      <c r="AH297" s="50" t="n"/>
      <c r="AI297" s="50" t="n"/>
      <c r="AJ297" s="50" t="n"/>
      <c r="AK297" s="50" t="n"/>
      <c r="AL297" s="50" t="n"/>
      <c r="AM297" s="50" t="n"/>
      <c r="AN297" s="50" t="n"/>
      <c r="AO297" s="50" t="n"/>
      <c r="AP297" s="50" t="n"/>
      <c r="AQ297" s="50" t="n"/>
      <c r="AR297" s="50" t="n"/>
      <c r="AS297" s="50" t="n"/>
      <c r="AT297" s="50" t="n"/>
      <c r="AU297" s="50" t="n"/>
      <c r="AV297" s="50" t="n"/>
      <c r="AW297" s="50" t="n"/>
      <c r="AX297" s="50" t="n"/>
      <c r="AY297" s="50" t="n"/>
      <c r="AZ297" s="50" t="n"/>
      <c r="BA297" s="50" t="n"/>
      <c r="BB297" s="50" t="n"/>
      <c r="BC297" s="50" t="n"/>
      <c r="BD297" s="50" t="n"/>
      <c r="BE297" s="50" t="n"/>
      <c r="BF297" s="50" t="n"/>
      <c r="BG297" s="50" t="n"/>
      <c r="BH297" s="50" t="n"/>
      <c r="BI297" s="50" t="n"/>
      <c r="BJ297" s="50" t="n"/>
      <c r="BK297" s="50" t="n"/>
      <c r="BL297" s="50" t="n"/>
      <c r="BM297" s="50" t="n"/>
      <c r="BN297" s="50" t="n"/>
      <c r="BO297" s="50" t="n"/>
      <c r="BP297" s="50" t="n"/>
      <c r="BQ297" s="50" t="n"/>
      <c r="BR297" s="50" t="n"/>
      <c r="BS297" s="50" t="n"/>
      <c r="BT297" s="50" t="n"/>
      <c r="BU297" s="50" t="n"/>
      <c r="BV297" s="50" t="n"/>
      <c r="BW297" s="50" t="n"/>
      <c r="BX297" s="50" t="n"/>
      <c r="BY297" s="50" t="n"/>
      <c r="BZ297" s="50" t="n"/>
      <c r="CA297" s="50" t="n"/>
      <c r="CB297" s="50" t="n"/>
      <c r="CC297" s="50" t="n"/>
      <c r="CD297" s="50" t="n"/>
      <c r="CE297" s="50" t="n"/>
      <c r="CF297" s="50" t="n"/>
      <c r="CG297" s="50" t="n"/>
      <c r="CH297" s="50" t="n"/>
      <c r="CI297" s="50" t="n"/>
      <c r="CJ297" s="50" t="n"/>
      <c r="CK297" s="50" t="n"/>
      <c r="CL297" s="50" t="n"/>
      <c r="CM297" s="50" t="n"/>
      <c r="CN297" s="50" t="n"/>
      <c r="CO297" s="50" t="n"/>
      <c r="CP297" s="50" t="n"/>
      <c r="CQ297" s="50" t="n"/>
      <c r="CR297" s="50" t="n"/>
      <c r="CS297" s="50" t="n"/>
      <c r="CT297" s="50" t="n"/>
      <c r="CU297" s="50" t="n"/>
      <c r="CV297" s="50" t="n"/>
      <c r="CW297" s="50" t="n"/>
      <c r="CX297" s="50" t="n"/>
      <c r="CY297" s="50" t="n"/>
      <c r="CZ297" s="50" t="n"/>
      <c r="DA297" s="50" t="n"/>
      <c r="DB297" s="50" t="n"/>
      <c r="DC297" s="50" t="n"/>
      <c r="DD297" s="50" t="n"/>
      <c r="DE297" s="50" t="n"/>
      <c r="DF297" s="50" t="n"/>
      <c r="DG297" s="50" t="n"/>
      <c r="DH297" s="50" t="n"/>
      <c r="DI297" s="50" t="n"/>
      <c r="DJ297" s="50" t="n"/>
      <c r="DK297" s="50" t="n"/>
      <c r="DL297" s="50" t="n"/>
      <c r="DM297" s="50" t="n"/>
      <c r="DN297" s="50" t="n"/>
      <c r="DO297" s="50" t="n"/>
      <c r="DP297" s="50" t="n"/>
      <c r="DQ297" s="50" t="n"/>
      <c r="DR297" s="50" t="n"/>
      <c r="DS297" s="50" t="n"/>
      <c r="DT297" s="50" t="n"/>
      <c r="DU297" s="50" t="n"/>
      <c r="DV297" s="50" t="n"/>
    </row>
    <row r="298">
      <c r="A298" s="47">
        <f>IF(Mitarbeiter!B298="","",Mitarbeiter!A298)</f>
        <v/>
      </c>
      <c r="B298" s="48">
        <f>IF(Mitarbeiter!B298="","",Mitarbeiter!B298)</f>
        <v/>
      </c>
      <c r="C298" s="49">
        <f>IF(Mitarbeiter!B298="","",Mitarbeiter!F298)</f>
        <v/>
      </c>
      <c r="D298" s="25">
        <f>IF(Mitarbeiter!B298="","",Berechnung!AD298)</f>
        <v/>
      </c>
      <c r="E298" s="25">
        <f>IF(Mitarbeiter!B298="","",SUM(G298:DV298))</f>
        <v/>
      </c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  <c r="AA298" s="50" t="n"/>
      <c r="AB298" s="50" t="n"/>
      <c r="AC298" s="50" t="n"/>
      <c r="AD298" s="50" t="n"/>
      <c r="AE298" s="50" t="n"/>
      <c r="AF298" s="50" t="n"/>
      <c r="AG298" s="50" t="n"/>
      <c r="AH298" s="50" t="n"/>
      <c r="AI298" s="50" t="n"/>
      <c r="AJ298" s="50" t="n"/>
      <c r="AK298" s="50" t="n"/>
      <c r="AL298" s="50" t="n"/>
      <c r="AM298" s="50" t="n"/>
      <c r="AN298" s="50" t="n"/>
      <c r="AO298" s="50" t="n"/>
      <c r="AP298" s="50" t="n"/>
      <c r="AQ298" s="50" t="n"/>
      <c r="AR298" s="50" t="n"/>
      <c r="AS298" s="50" t="n"/>
      <c r="AT298" s="50" t="n"/>
      <c r="AU298" s="50" t="n"/>
      <c r="AV298" s="50" t="n"/>
      <c r="AW298" s="50" t="n"/>
      <c r="AX298" s="50" t="n"/>
      <c r="AY298" s="50" t="n"/>
      <c r="AZ298" s="50" t="n"/>
      <c r="BA298" s="50" t="n"/>
      <c r="BB298" s="50" t="n"/>
      <c r="BC298" s="50" t="n"/>
      <c r="BD298" s="50" t="n"/>
      <c r="BE298" s="50" t="n"/>
      <c r="BF298" s="50" t="n"/>
      <c r="BG298" s="50" t="n"/>
      <c r="BH298" s="50" t="n"/>
      <c r="BI298" s="50" t="n"/>
      <c r="BJ298" s="50" t="n"/>
      <c r="BK298" s="50" t="n"/>
      <c r="BL298" s="50" t="n"/>
      <c r="BM298" s="50" t="n"/>
      <c r="BN298" s="50" t="n"/>
      <c r="BO298" s="50" t="n"/>
      <c r="BP298" s="50" t="n"/>
      <c r="BQ298" s="50" t="n"/>
      <c r="BR298" s="50" t="n"/>
      <c r="BS298" s="50" t="n"/>
      <c r="BT298" s="50" t="n"/>
      <c r="BU298" s="50" t="n"/>
      <c r="BV298" s="50" t="n"/>
      <c r="BW298" s="50" t="n"/>
      <c r="BX298" s="50" t="n"/>
      <c r="BY298" s="50" t="n"/>
      <c r="BZ298" s="50" t="n"/>
      <c r="CA298" s="50" t="n"/>
      <c r="CB298" s="50" t="n"/>
      <c r="CC298" s="50" t="n"/>
      <c r="CD298" s="50" t="n"/>
      <c r="CE298" s="50" t="n"/>
      <c r="CF298" s="50" t="n"/>
      <c r="CG298" s="50" t="n"/>
      <c r="CH298" s="50" t="n"/>
      <c r="CI298" s="50" t="n"/>
      <c r="CJ298" s="50" t="n"/>
      <c r="CK298" s="50" t="n"/>
      <c r="CL298" s="50" t="n"/>
      <c r="CM298" s="50" t="n"/>
      <c r="CN298" s="50" t="n"/>
      <c r="CO298" s="50" t="n"/>
      <c r="CP298" s="50" t="n"/>
      <c r="CQ298" s="50" t="n"/>
      <c r="CR298" s="50" t="n"/>
      <c r="CS298" s="50" t="n"/>
      <c r="CT298" s="50" t="n"/>
      <c r="CU298" s="50" t="n"/>
      <c r="CV298" s="50" t="n"/>
      <c r="CW298" s="50" t="n"/>
      <c r="CX298" s="50" t="n"/>
      <c r="CY298" s="50" t="n"/>
      <c r="CZ298" s="50" t="n"/>
      <c r="DA298" s="50" t="n"/>
      <c r="DB298" s="50" t="n"/>
      <c r="DC298" s="50" t="n"/>
      <c r="DD298" s="50" t="n"/>
      <c r="DE298" s="50" t="n"/>
      <c r="DF298" s="50" t="n"/>
      <c r="DG298" s="50" t="n"/>
      <c r="DH298" s="50" t="n"/>
      <c r="DI298" s="50" t="n"/>
      <c r="DJ298" s="50" t="n"/>
      <c r="DK298" s="50" t="n"/>
      <c r="DL298" s="50" t="n"/>
      <c r="DM298" s="50" t="n"/>
      <c r="DN298" s="50" t="n"/>
      <c r="DO298" s="50" t="n"/>
      <c r="DP298" s="50" t="n"/>
      <c r="DQ298" s="50" t="n"/>
      <c r="DR298" s="50" t="n"/>
      <c r="DS298" s="50" t="n"/>
      <c r="DT298" s="50" t="n"/>
      <c r="DU298" s="50" t="n"/>
      <c r="DV298" s="50" t="n"/>
    </row>
    <row r="299">
      <c r="A299" s="47">
        <f>IF(Mitarbeiter!B299="","",Mitarbeiter!A299)</f>
        <v/>
      </c>
      <c r="B299" s="48">
        <f>IF(Mitarbeiter!B299="","",Mitarbeiter!B299)</f>
        <v/>
      </c>
      <c r="C299" s="49">
        <f>IF(Mitarbeiter!B299="","",Mitarbeiter!F299)</f>
        <v/>
      </c>
      <c r="D299" s="25">
        <f>IF(Mitarbeiter!B299="","",Berechnung!AD299)</f>
        <v/>
      </c>
      <c r="E299" s="25">
        <f>IF(Mitarbeiter!B299="","",SUM(G299:DV299))</f>
        <v/>
      </c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  <c r="AA299" s="50" t="n"/>
      <c r="AB299" s="50" t="n"/>
      <c r="AC299" s="50" t="n"/>
      <c r="AD299" s="50" t="n"/>
      <c r="AE299" s="50" t="n"/>
      <c r="AF299" s="50" t="n"/>
      <c r="AG299" s="50" t="n"/>
      <c r="AH299" s="50" t="n"/>
      <c r="AI299" s="50" t="n"/>
      <c r="AJ299" s="50" t="n"/>
      <c r="AK299" s="50" t="n"/>
      <c r="AL299" s="50" t="n"/>
      <c r="AM299" s="50" t="n"/>
      <c r="AN299" s="50" t="n"/>
      <c r="AO299" s="50" t="n"/>
      <c r="AP299" s="50" t="n"/>
      <c r="AQ299" s="50" t="n"/>
      <c r="AR299" s="50" t="n"/>
      <c r="AS299" s="50" t="n"/>
      <c r="AT299" s="50" t="n"/>
      <c r="AU299" s="50" t="n"/>
      <c r="AV299" s="50" t="n"/>
      <c r="AW299" s="50" t="n"/>
      <c r="AX299" s="50" t="n"/>
      <c r="AY299" s="50" t="n"/>
      <c r="AZ299" s="50" t="n"/>
      <c r="BA299" s="50" t="n"/>
      <c r="BB299" s="50" t="n"/>
      <c r="BC299" s="50" t="n"/>
      <c r="BD299" s="50" t="n"/>
      <c r="BE299" s="50" t="n"/>
      <c r="BF299" s="50" t="n"/>
      <c r="BG299" s="50" t="n"/>
      <c r="BH299" s="50" t="n"/>
      <c r="BI299" s="50" t="n"/>
      <c r="BJ299" s="50" t="n"/>
      <c r="BK299" s="50" t="n"/>
      <c r="BL299" s="50" t="n"/>
      <c r="BM299" s="50" t="n"/>
      <c r="BN299" s="50" t="n"/>
      <c r="BO299" s="50" t="n"/>
      <c r="BP299" s="50" t="n"/>
      <c r="BQ299" s="50" t="n"/>
      <c r="BR299" s="50" t="n"/>
      <c r="BS299" s="50" t="n"/>
      <c r="BT299" s="50" t="n"/>
      <c r="BU299" s="50" t="n"/>
      <c r="BV299" s="50" t="n"/>
      <c r="BW299" s="50" t="n"/>
      <c r="BX299" s="50" t="n"/>
      <c r="BY299" s="50" t="n"/>
      <c r="BZ299" s="50" t="n"/>
      <c r="CA299" s="50" t="n"/>
      <c r="CB299" s="50" t="n"/>
      <c r="CC299" s="50" t="n"/>
      <c r="CD299" s="50" t="n"/>
      <c r="CE299" s="50" t="n"/>
      <c r="CF299" s="50" t="n"/>
      <c r="CG299" s="50" t="n"/>
      <c r="CH299" s="50" t="n"/>
      <c r="CI299" s="50" t="n"/>
      <c r="CJ299" s="50" t="n"/>
      <c r="CK299" s="50" t="n"/>
      <c r="CL299" s="50" t="n"/>
      <c r="CM299" s="50" t="n"/>
      <c r="CN299" s="50" t="n"/>
      <c r="CO299" s="50" t="n"/>
      <c r="CP299" s="50" t="n"/>
      <c r="CQ299" s="50" t="n"/>
      <c r="CR299" s="50" t="n"/>
      <c r="CS299" s="50" t="n"/>
      <c r="CT299" s="50" t="n"/>
      <c r="CU299" s="50" t="n"/>
      <c r="CV299" s="50" t="n"/>
      <c r="CW299" s="50" t="n"/>
      <c r="CX299" s="50" t="n"/>
      <c r="CY299" s="50" t="n"/>
      <c r="CZ299" s="50" t="n"/>
      <c r="DA299" s="50" t="n"/>
      <c r="DB299" s="50" t="n"/>
      <c r="DC299" s="50" t="n"/>
      <c r="DD299" s="50" t="n"/>
      <c r="DE299" s="50" t="n"/>
      <c r="DF299" s="50" t="n"/>
      <c r="DG299" s="50" t="n"/>
      <c r="DH299" s="50" t="n"/>
      <c r="DI299" s="50" t="n"/>
      <c r="DJ299" s="50" t="n"/>
      <c r="DK299" s="50" t="n"/>
      <c r="DL299" s="50" t="n"/>
      <c r="DM299" s="50" t="n"/>
      <c r="DN299" s="50" t="n"/>
      <c r="DO299" s="50" t="n"/>
      <c r="DP299" s="50" t="n"/>
      <c r="DQ299" s="50" t="n"/>
      <c r="DR299" s="50" t="n"/>
      <c r="DS299" s="50" t="n"/>
      <c r="DT299" s="50" t="n"/>
      <c r="DU299" s="50" t="n"/>
      <c r="DV299" s="50" t="n"/>
    </row>
    <row r="300">
      <c r="A300" s="47">
        <f>IF(Mitarbeiter!B300="","",Mitarbeiter!A300)</f>
        <v/>
      </c>
      <c r="B300" s="48">
        <f>IF(Mitarbeiter!B300="","",Mitarbeiter!B300)</f>
        <v/>
      </c>
      <c r="C300" s="49">
        <f>IF(Mitarbeiter!B300="","",Mitarbeiter!F300)</f>
        <v/>
      </c>
      <c r="D300" s="25">
        <f>IF(Mitarbeiter!B300="","",Berechnung!AD300)</f>
        <v/>
      </c>
      <c r="E300" s="25">
        <f>IF(Mitarbeiter!B300="","",SUM(G300:DV300))</f>
        <v/>
      </c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  <c r="AA300" s="50" t="n"/>
      <c r="AB300" s="50" t="n"/>
      <c r="AC300" s="50" t="n"/>
      <c r="AD300" s="50" t="n"/>
      <c r="AE300" s="50" t="n"/>
      <c r="AF300" s="50" t="n"/>
      <c r="AG300" s="50" t="n"/>
      <c r="AH300" s="50" t="n"/>
      <c r="AI300" s="50" t="n"/>
      <c r="AJ300" s="50" t="n"/>
      <c r="AK300" s="50" t="n"/>
      <c r="AL300" s="50" t="n"/>
      <c r="AM300" s="50" t="n"/>
      <c r="AN300" s="50" t="n"/>
      <c r="AO300" s="50" t="n"/>
      <c r="AP300" s="50" t="n"/>
      <c r="AQ300" s="50" t="n"/>
      <c r="AR300" s="50" t="n"/>
      <c r="AS300" s="50" t="n"/>
      <c r="AT300" s="50" t="n"/>
      <c r="AU300" s="50" t="n"/>
      <c r="AV300" s="50" t="n"/>
      <c r="AW300" s="50" t="n"/>
      <c r="AX300" s="50" t="n"/>
      <c r="AY300" s="50" t="n"/>
      <c r="AZ300" s="50" t="n"/>
      <c r="BA300" s="50" t="n"/>
      <c r="BB300" s="50" t="n"/>
      <c r="BC300" s="50" t="n"/>
      <c r="BD300" s="50" t="n"/>
      <c r="BE300" s="50" t="n"/>
      <c r="BF300" s="50" t="n"/>
      <c r="BG300" s="50" t="n"/>
      <c r="BH300" s="50" t="n"/>
      <c r="BI300" s="50" t="n"/>
      <c r="BJ300" s="50" t="n"/>
      <c r="BK300" s="50" t="n"/>
      <c r="BL300" s="50" t="n"/>
      <c r="BM300" s="50" t="n"/>
      <c r="BN300" s="50" t="n"/>
      <c r="BO300" s="50" t="n"/>
      <c r="BP300" s="50" t="n"/>
      <c r="BQ300" s="50" t="n"/>
      <c r="BR300" s="50" t="n"/>
      <c r="BS300" s="50" t="n"/>
      <c r="BT300" s="50" t="n"/>
      <c r="BU300" s="50" t="n"/>
      <c r="BV300" s="50" t="n"/>
      <c r="BW300" s="50" t="n"/>
      <c r="BX300" s="50" t="n"/>
      <c r="BY300" s="50" t="n"/>
      <c r="BZ300" s="50" t="n"/>
      <c r="CA300" s="50" t="n"/>
      <c r="CB300" s="50" t="n"/>
      <c r="CC300" s="50" t="n"/>
      <c r="CD300" s="50" t="n"/>
      <c r="CE300" s="50" t="n"/>
      <c r="CF300" s="50" t="n"/>
      <c r="CG300" s="50" t="n"/>
      <c r="CH300" s="50" t="n"/>
      <c r="CI300" s="50" t="n"/>
      <c r="CJ300" s="50" t="n"/>
      <c r="CK300" s="50" t="n"/>
      <c r="CL300" s="50" t="n"/>
      <c r="CM300" s="50" t="n"/>
      <c r="CN300" s="50" t="n"/>
      <c r="CO300" s="50" t="n"/>
      <c r="CP300" s="50" t="n"/>
      <c r="CQ300" s="50" t="n"/>
      <c r="CR300" s="50" t="n"/>
      <c r="CS300" s="50" t="n"/>
      <c r="CT300" s="50" t="n"/>
      <c r="CU300" s="50" t="n"/>
      <c r="CV300" s="50" t="n"/>
      <c r="CW300" s="50" t="n"/>
      <c r="CX300" s="50" t="n"/>
      <c r="CY300" s="50" t="n"/>
      <c r="CZ300" s="50" t="n"/>
      <c r="DA300" s="50" t="n"/>
      <c r="DB300" s="50" t="n"/>
      <c r="DC300" s="50" t="n"/>
      <c r="DD300" s="50" t="n"/>
      <c r="DE300" s="50" t="n"/>
      <c r="DF300" s="50" t="n"/>
      <c r="DG300" s="50" t="n"/>
      <c r="DH300" s="50" t="n"/>
      <c r="DI300" s="50" t="n"/>
      <c r="DJ300" s="50" t="n"/>
      <c r="DK300" s="50" t="n"/>
      <c r="DL300" s="50" t="n"/>
      <c r="DM300" s="50" t="n"/>
      <c r="DN300" s="50" t="n"/>
      <c r="DO300" s="50" t="n"/>
      <c r="DP300" s="50" t="n"/>
      <c r="DQ300" s="50" t="n"/>
      <c r="DR300" s="50" t="n"/>
      <c r="DS300" s="50" t="n"/>
      <c r="DT300" s="50" t="n"/>
      <c r="DU300" s="50" t="n"/>
      <c r="DV300" s="50" t="n"/>
    </row>
    <row r="301">
      <c r="A301" s="47">
        <f>IF(Mitarbeiter!B301="","",Mitarbeiter!A301)</f>
        <v/>
      </c>
      <c r="B301" s="48">
        <f>IF(Mitarbeiter!B301="","",Mitarbeiter!B301)</f>
        <v/>
      </c>
      <c r="C301" s="49">
        <f>IF(Mitarbeiter!B301="","",Mitarbeiter!F301)</f>
        <v/>
      </c>
      <c r="D301" s="25">
        <f>IF(Mitarbeiter!B301="","",Berechnung!AD301)</f>
        <v/>
      </c>
      <c r="E301" s="25">
        <f>IF(Mitarbeiter!B301="","",SUM(G301:DV301))</f>
        <v/>
      </c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  <c r="AB301" s="50" t="n"/>
      <c r="AC301" s="50" t="n"/>
      <c r="AD301" s="50" t="n"/>
      <c r="AE301" s="50" t="n"/>
      <c r="AF301" s="50" t="n"/>
      <c r="AG301" s="50" t="n"/>
      <c r="AH301" s="50" t="n"/>
      <c r="AI301" s="50" t="n"/>
      <c r="AJ301" s="50" t="n"/>
      <c r="AK301" s="50" t="n"/>
      <c r="AL301" s="50" t="n"/>
      <c r="AM301" s="50" t="n"/>
      <c r="AN301" s="50" t="n"/>
      <c r="AO301" s="50" t="n"/>
      <c r="AP301" s="50" t="n"/>
      <c r="AQ301" s="50" t="n"/>
      <c r="AR301" s="50" t="n"/>
      <c r="AS301" s="50" t="n"/>
      <c r="AT301" s="50" t="n"/>
      <c r="AU301" s="50" t="n"/>
      <c r="AV301" s="50" t="n"/>
      <c r="AW301" s="50" t="n"/>
      <c r="AX301" s="50" t="n"/>
      <c r="AY301" s="50" t="n"/>
      <c r="AZ301" s="50" t="n"/>
      <c r="BA301" s="50" t="n"/>
      <c r="BB301" s="50" t="n"/>
      <c r="BC301" s="50" t="n"/>
      <c r="BD301" s="50" t="n"/>
      <c r="BE301" s="50" t="n"/>
      <c r="BF301" s="50" t="n"/>
      <c r="BG301" s="50" t="n"/>
      <c r="BH301" s="50" t="n"/>
      <c r="BI301" s="50" t="n"/>
      <c r="BJ301" s="50" t="n"/>
      <c r="BK301" s="50" t="n"/>
      <c r="BL301" s="50" t="n"/>
      <c r="BM301" s="50" t="n"/>
      <c r="BN301" s="50" t="n"/>
      <c r="BO301" s="50" t="n"/>
      <c r="BP301" s="50" t="n"/>
      <c r="BQ301" s="50" t="n"/>
      <c r="BR301" s="50" t="n"/>
      <c r="BS301" s="50" t="n"/>
      <c r="BT301" s="50" t="n"/>
      <c r="BU301" s="50" t="n"/>
      <c r="BV301" s="50" t="n"/>
      <c r="BW301" s="50" t="n"/>
      <c r="BX301" s="50" t="n"/>
      <c r="BY301" s="50" t="n"/>
      <c r="BZ301" s="50" t="n"/>
      <c r="CA301" s="50" t="n"/>
      <c r="CB301" s="50" t="n"/>
      <c r="CC301" s="50" t="n"/>
      <c r="CD301" s="50" t="n"/>
      <c r="CE301" s="50" t="n"/>
      <c r="CF301" s="50" t="n"/>
      <c r="CG301" s="50" t="n"/>
      <c r="CH301" s="50" t="n"/>
      <c r="CI301" s="50" t="n"/>
      <c r="CJ301" s="50" t="n"/>
      <c r="CK301" s="50" t="n"/>
      <c r="CL301" s="50" t="n"/>
      <c r="CM301" s="50" t="n"/>
      <c r="CN301" s="50" t="n"/>
      <c r="CO301" s="50" t="n"/>
      <c r="CP301" s="50" t="n"/>
      <c r="CQ301" s="50" t="n"/>
      <c r="CR301" s="50" t="n"/>
      <c r="CS301" s="50" t="n"/>
      <c r="CT301" s="50" t="n"/>
      <c r="CU301" s="50" t="n"/>
      <c r="CV301" s="50" t="n"/>
      <c r="CW301" s="50" t="n"/>
      <c r="CX301" s="50" t="n"/>
      <c r="CY301" s="50" t="n"/>
      <c r="CZ301" s="50" t="n"/>
      <c r="DA301" s="50" t="n"/>
      <c r="DB301" s="50" t="n"/>
      <c r="DC301" s="50" t="n"/>
      <c r="DD301" s="50" t="n"/>
      <c r="DE301" s="50" t="n"/>
      <c r="DF301" s="50" t="n"/>
      <c r="DG301" s="50" t="n"/>
      <c r="DH301" s="50" t="n"/>
      <c r="DI301" s="50" t="n"/>
      <c r="DJ301" s="50" t="n"/>
      <c r="DK301" s="50" t="n"/>
      <c r="DL301" s="50" t="n"/>
      <c r="DM301" s="50" t="n"/>
      <c r="DN301" s="50" t="n"/>
      <c r="DO301" s="50" t="n"/>
      <c r="DP301" s="50" t="n"/>
      <c r="DQ301" s="50" t="n"/>
      <c r="DR301" s="50" t="n"/>
      <c r="DS301" s="50" t="n"/>
      <c r="DT301" s="50" t="n"/>
      <c r="DU301" s="50" t="n"/>
      <c r="DV301" s="50" t="n"/>
    </row>
    <row r="302">
      <c r="A302" s="47">
        <f>IF(Mitarbeiter!B302="","",Mitarbeiter!A302)</f>
        <v/>
      </c>
      <c r="B302" s="48">
        <f>IF(Mitarbeiter!B302="","",Mitarbeiter!B302)</f>
        <v/>
      </c>
      <c r="C302" s="49">
        <f>IF(Mitarbeiter!B302="","",Mitarbeiter!F302)</f>
        <v/>
      </c>
      <c r="D302" s="25">
        <f>IF(Mitarbeiter!B302="","",Berechnung!AD302)</f>
        <v/>
      </c>
      <c r="E302" s="25">
        <f>IF(Mitarbeiter!B302="","",SUM(G302:DV302))</f>
        <v/>
      </c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  <c r="AA302" s="50" t="n"/>
      <c r="AB302" s="50" t="n"/>
      <c r="AC302" s="50" t="n"/>
      <c r="AD302" s="50" t="n"/>
      <c r="AE302" s="50" t="n"/>
      <c r="AF302" s="50" t="n"/>
      <c r="AG302" s="50" t="n"/>
      <c r="AH302" s="50" t="n"/>
      <c r="AI302" s="50" t="n"/>
      <c r="AJ302" s="50" t="n"/>
      <c r="AK302" s="50" t="n"/>
      <c r="AL302" s="50" t="n"/>
      <c r="AM302" s="50" t="n"/>
      <c r="AN302" s="50" t="n"/>
      <c r="AO302" s="50" t="n"/>
      <c r="AP302" s="50" t="n"/>
      <c r="AQ302" s="50" t="n"/>
      <c r="AR302" s="50" t="n"/>
      <c r="AS302" s="50" t="n"/>
      <c r="AT302" s="50" t="n"/>
      <c r="AU302" s="50" t="n"/>
      <c r="AV302" s="50" t="n"/>
      <c r="AW302" s="50" t="n"/>
      <c r="AX302" s="50" t="n"/>
      <c r="AY302" s="50" t="n"/>
      <c r="AZ302" s="50" t="n"/>
      <c r="BA302" s="50" t="n"/>
      <c r="BB302" s="50" t="n"/>
      <c r="BC302" s="50" t="n"/>
      <c r="BD302" s="50" t="n"/>
      <c r="BE302" s="50" t="n"/>
      <c r="BF302" s="50" t="n"/>
      <c r="BG302" s="50" t="n"/>
      <c r="BH302" s="50" t="n"/>
      <c r="BI302" s="50" t="n"/>
      <c r="BJ302" s="50" t="n"/>
      <c r="BK302" s="50" t="n"/>
      <c r="BL302" s="50" t="n"/>
      <c r="BM302" s="50" t="n"/>
      <c r="BN302" s="50" t="n"/>
      <c r="BO302" s="50" t="n"/>
      <c r="BP302" s="50" t="n"/>
      <c r="BQ302" s="50" t="n"/>
      <c r="BR302" s="50" t="n"/>
      <c r="BS302" s="50" t="n"/>
      <c r="BT302" s="50" t="n"/>
      <c r="BU302" s="50" t="n"/>
      <c r="BV302" s="50" t="n"/>
      <c r="BW302" s="50" t="n"/>
      <c r="BX302" s="50" t="n"/>
      <c r="BY302" s="50" t="n"/>
      <c r="BZ302" s="50" t="n"/>
      <c r="CA302" s="50" t="n"/>
      <c r="CB302" s="50" t="n"/>
      <c r="CC302" s="50" t="n"/>
      <c r="CD302" s="50" t="n"/>
      <c r="CE302" s="50" t="n"/>
      <c r="CF302" s="50" t="n"/>
      <c r="CG302" s="50" t="n"/>
      <c r="CH302" s="50" t="n"/>
      <c r="CI302" s="50" t="n"/>
      <c r="CJ302" s="50" t="n"/>
      <c r="CK302" s="50" t="n"/>
      <c r="CL302" s="50" t="n"/>
      <c r="CM302" s="50" t="n"/>
      <c r="CN302" s="50" t="n"/>
      <c r="CO302" s="50" t="n"/>
      <c r="CP302" s="50" t="n"/>
      <c r="CQ302" s="50" t="n"/>
      <c r="CR302" s="50" t="n"/>
      <c r="CS302" s="50" t="n"/>
      <c r="CT302" s="50" t="n"/>
      <c r="CU302" s="50" t="n"/>
      <c r="CV302" s="50" t="n"/>
      <c r="CW302" s="50" t="n"/>
      <c r="CX302" s="50" t="n"/>
      <c r="CY302" s="50" t="n"/>
      <c r="CZ302" s="50" t="n"/>
      <c r="DA302" s="50" t="n"/>
      <c r="DB302" s="50" t="n"/>
      <c r="DC302" s="50" t="n"/>
      <c r="DD302" s="50" t="n"/>
      <c r="DE302" s="50" t="n"/>
      <c r="DF302" s="50" t="n"/>
      <c r="DG302" s="50" t="n"/>
      <c r="DH302" s="50" t="n"/>
      <c r="DI302" s="50" t="n"/>
      <c r="DJ302" s="50" t="n"/>
      <c r="DK302" s="50" t="n"/>
      <c r="DL302" s="50" t="n"/>
      <c r="DM302" s="50" t="n"/>
      <c r="DN302" s="50" t="n"/>
      <c r="DO302" s="50" t="n"/>
      <c r="DP302" s="50" t="n"/>
      <c r="DQ302" s="50" t="n"/>
      <c r="DR302" s="50" t="n"/>
      <c r="DS302" s="50" t="n"/>
      <c r="DT302" s="50" t="n"/>
      <c r="DU302" s="50" t="n"/>
      <c r="DV302" s="50" t="n"/>
    </row>
    <row r="303">
      <c r="A303" s="47">
        <f>IF(Mitarbeiter!B303="","",Mitarbeiter!A303)</f>
        <v/>
      </c>
      <c r="B303" s="48">
        <f>IF(Mitarbeiter!B303="","",Mitarbeiter!B303)</f>
        <v/>
      </c>
      <c r="C303" s="49">
        <f>IF(Mitarbeiter!B303="","",Mitarbeiter!F303)</f>
        <v/>
      </c>
      <c r="D303" s="25">
        <f>IF(Mitarbeiter!B303="","",Berechnung!AD303)</f>
        <v/>
      </c>
      <c r="E303" s="25">
        <f>IF(Mitarbeiter!B303="","",SUM(G303:DV303))</f>
        <v/>
      </c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  <c r="AA303" s="50" t="n"/>
      <c r="AB303" s="50" t="n"/>
      <c r="AC303" s="50" t="n"/>
      <c r="AD303" s="50" t="n"/>
      <c r="AE303" s="50" t="n"/>
      <c r="AF303" s="50" t="n"/>
      <c r="AG303" s="50" t="n"/>
      <c r="AH303" s="50" t="n"/>
      <c r="AI303" s="50" t="n"/>
      <c r="AJ303" s="50" t="n"/>
      <c r="AK303" s="50" t="n"/>
      <c r="AL303" s="50" t="n"/>
      <c r="AM303" s="50" t="n"/>
      <c r="AN303" s="50" t="n"/>
      <c r="AO303" s="50" t="n"/>
      <c r="AP303" s="50" t="n"/>
      <c r="AQ303" s="50" t="n"/>
      <c r="AR303" s="50" t="n"/>
      <c r="AS303" s="50" t="n"/>
      <c r="AT303" s="50" t="n"/>
      <c r="AU303" s="50" t="n"/>
      <c r="AV303" s="50" t="n"/>
      <c r="AW303" s="50" t="n"/>
      <c r="AX303" s="50" t="n"/>
      <c r="AY303" s="50" t="n"/>
      <c r="AZ303" s="50" t="n"/>
      <c r="BA303" s="50" t="n"/>
      <c r="BB303" s="50" t="n"/>
      <c r="BC303" s="50" t="n"/>
      <c r="BD303" s="50" t="n"/>
      <c r="BE303" s="50" t="n"/>
      <c r="BF303" s="50" t="n"/>
      <c r="BG303" s="50" t="n"/>
      <c r="BH303" s="50" t="n"/>
      <c r="BI303" s="50" t="n"/>
      <c r="BJ303" s="50" t="n"/>
      <c r="BK303" s="50" t="n"/>
      <c r="BL303" s="50" t="n"/>
      <c r="BM303" s="50" t="n"/>
      <c r="BN303" s="50" t="n"/>
      <c r="BO303" s="50" t="n"/>
      <c r="BP303" s="50" t="n"/>
      <c r="BQ303" s="50" t="n"/>
      <c r="BR303" s="50" t="n"/>
      <c r="BS303" s="50" t="n"/>
      <c r="BT303" s="50" t="n"/>
      <c r="BU303" s="50" t="n"/>
      <c r="BV303" s="50" t="n"/>
      <c r="BW303" s="50" t="n"/>
      <c r="BX303" s="50" t="n"/>
      <c r="BY303" s="50" t="n"/>
      <c r="BZ303" s="50" t="n"/>
      <c r="CA303" s="50" t="n"/>
      <c r="CB303" s="50" t="n"/>
      <c r="CC303" s="50" t="n"/>
      <c r="CD303" s="50" t="n"/>
      <c r="CE303" s="50" t="n"/>
      <c r="CF303" s="50" t="n"/>
      <c r="CG303" s="50" t="n"/>
      <c r="CH303" s="50" t="n"/>
      <c r="CI303" s="50" t="n"/>
      <c r="CJ303" s="50" t="n"/>
      <c r="CK303" s="50" t="n"/>
      <c r="CL303" s="50" t="n"/>
      <c r="CM303" s="50" t="n"/>
      <c r="CN303" s="50" t="n"/>
      <c r="CO303" s="50" t="n"/>
      <c r="CP303" s="50" t="n"/>
      <c r="CQ303" s="50" t="n"/>
      <c r="CR303" s="50" t="n"/>
      <c r="CS303" s="50" t="n"/>
      <c r="CT303" s="50" t="n"/>
      <c r="CU303" s="50" t="n"/>
      <c r="CV303" s="50" t="n"/>
      <c r="CW303" s="50" t="n"/>
      <c r="CX303" s="50" t="n"/>
      <c r="CY303" s="50" t="n"/>
      <c r="CZ303" s="50" t="n"/>
      <c r="DA303" s="50" t="n"/>
      <c r="DB303" s="50" t="n"/>
      <c r="DC303" s="50" t="n"/>
      <c r="DD303" s="50" t="n"/>
      <c r="DE303" s="50" t="n"/>
      <c r="DF303" s="50" t="n"/>
      <c r="DG303" s="50" t="n"/>
      <c r="DH303" s="50" t="n"/>
      <c r="DI303" s="50" t="n"/>
      <c r="DJ303" s="50" t="n"/>
      <c r="DK303" s="50" t="n"/>
      <c r="DL303" s="50" t="n"/>
      <c r="DM303" s="50" t="n"/>
      <c r="DN303" s="50" t="n"/>
      <c r="DO303" s="50" t="n"/>
      <c r="DP303" s="50" t="n"/>
      <c r="DQ303" s="50" t="n"/>
      <c r="DR303" s="50" t="n"/>
      <c r="DS303" s="50" t="n"/>
      <c r="DT303" s="50" t="n"/>
      <c r="DU303" s="50" t="n"/>
      <c r="DV303" s="50" t="n"/>
    </row>
    <row r="304">
      <c r="A304" s="47">
        <f>IF(Mitarbeiter!B304="","",Mitarbeiter!A304)</f>
        <v/>
      </c>
      <c r="B304" s="48">
        <f>IF(Mitarbeiter!B304="","",Mitarbeiter!B304)</f>
        <v/>
      </c>
      <c r="C304" s="49">
        <f>IF(Mitarbeiter!B304="","",Mitarbeiter!F304)</f>
        <v/>
      </c>
      <c r="D304" s="25">
        <f>IF(Mitarbeiter!B304="","",Berechnung!AD304)</f>
        <v/>
      </c>
      <c r="E304" s="25">
        <f>IF(Mitarbeiter!B304="","",SUM(G304:DV304))</f>
        <v/>
      </c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  <c r="AA304" s="50" t="n"/>
      <c r="AB304" s="50" t="n"/>
      <c r="AC304" s="50" t="n"/>
      <c r="AD304" s="50" t="n"/>
      <c r="AE304" s="50" t="n"/>
      <c r="AF304" s="50" t="n"/>
      <c r="AG304" s="50" t="n"/>
      <c r="AH304" s="50" t="n"/>
      <c r="AI304" s="50" t="n"/>
      <c r="AJ304" s="50" t="n"/>
      <c r="AK304" s="50" t="n"/>
      <c r="AL304" s="50" t="n"/>
      <c r="AM304" s="50" t="n"/>
      <c r="AN304" s="50" t="n"/>
      <c r="AO304" s="50" t="n"/>
      <c r="AP304" s="50" t="n"/>
      <c r="AQ304" s="50" t="n"/>
      <c r="AR304" s="50" t="n"/>
      <c r="AS304" s="50" t="n"/>
      <c r="AT304" s="50" t="n"/>
      <c r="AU304" s="50" t="n"/>
      <c r="AV304" s="50" t="n"/>
      <c r="AW304" s="50" t="n"/>
      <c r="AX304" s="50" t="n"/>
      <c r="AY304" s="50" t="n"/>
      <c r="AZ304" s="50" t="n"/>
      <c r="BA304" s="50" t="n"/>
      <c r="BB304" s="50" t="n"/>
      <c r="BC304" s="50" t="n"/>
      <c r="BD304" s="50" t="n"/>
      <c r="BE304" s="50" t="n"/>
      <c r="BF304" s="50" t="n"/>
      <c r="BG304" s="50" t="n"/>
      <c r="BH304" s="50" t="n"/>
      <c r="BI304" s="50" t="n"/>
      <c r="BJ304" s="50" t="n"/>
      <c r="BK304" s="50" t="n"/>
      <c r="BL304" s="50" t="n"/>
      <c r="BM304" s="50" t="n"/>
      <c r="BN304" s="50" t="n"/>
      <c r="BO304" s="50" t="n"/>
      <c r="BP304" s="50" t="n"/>
      <c r="BQ304" s="50" t="n"/>
      <c r="BR304" s="50" t="n"/>
      <c r="BS304" s="50" t="n"/>
      <c r="BT304" s="50" t="n"/>
      <c r="BU304" s="50" t="n"/>
      <c r="BV304" s="50" t="n"/>
      <c r="BW304" s="50" t="n"/>
      <c r="BX304" s="50" t="n"/>
      <c r="BY304" s="50" t="n"/>
      <c r="BZ304" s="50" t="n"/>
      <c r="CA304" s="50" t="n"/>
      <c r="CB304" s="50" t="n"/>
      <c r="CC304" s="50" t="n"/>
      <c r="CD304" s="50" t="n"/>
      <c r="CE304" s="50" t="n"/>
      <c r="CF304" s="50" t="n"/>
      <c r="CG304" s="50" t="n"/>
      <c r="CH304" s="50" t="n"/>
      <c r="CI304" s="50" t="n"/>
      <c r="CJ304" s="50" t="n"/>
      <c r="CK304" s="50" t="n"/>
      <c r="CL304" s="50" t="n"/>
      <c r="CM304" s="50" t="n"/>
      <c r="CN304" s="50" t="n"/>
      <c r="CO304" s="50" t="n"/>
      <c r="CP304" s="50" t="n"/>
      <c r="CQ304" s="50" t="n"/>
      <c r="CR304" s="50" t="n"/>
      <c r="CS304" s="50" t="n"/>
      <c r="CT304" s="50" t="n"/>
      <c r="CU304" s="50" t="n"/>
      <c r="CV304" s="50" t="n"/>
      <c r="CW304" s="50" t="n"/>
      <c r="CX304" s="50" t="n"/>
      <c r="CY304" s="50" t="n"/>
      <c r="CZ304" s="50" t="n"/>
      <c r="DA304" s="50" t="n"/>
      <c r="DB304" s="50" t="n"/>
      <c r="DC304" s="50" t="n"/>
      <c r="DD304" s="50" t="n"/>
      <c r="DE304" s="50" t="n"/>
      <c r="DF304" s="50" t="n"/>
      <c r="DG304" s="50" t="n"/>
      <c r="DH304" s="50" t="n"/>
      <c r="DI304" s="50" t="n"/>
      <c r="DJ304" s="50" t="n"/>
      <c r="DK304" s="50" t="n"/>
      <c r="DL304" s="50" t="n"/>
      <c r="DM304" s="50" t="n"/>
      <c r="DN304" s="50" t="n"/>
      <c r="DO304" s="50" t="n"/>
      <c r="DP304" s="50" t="n"/>
      <c r="DQ304" s="50" t="n"/>
      <c r="DR304" s="50" t="n"/>
      <c r="DS304" s="50" t="n"/>
      <c r="DT304" s="50" t="n"/>
      <c r="DU304" s="50" t="n"/>
      <c r="DV304" s="50" t="n"/>
    </row>
    <row r="305">
      <c r="A305" s="47">
        <f>IF(Mitarbeiter!B305="","",Mitarbeiter!A305)</f>
        <v/>
      </c>
      <c r="B305" s="48">
        <f>IF(Mitarbeiter!B305="","",Mitarbeiter!B305)</f>
        <v/>
      </c>
      <c r="C305" s="49">
        <f>IF(Mitarbeiter!B305="","",Mitarbeiter!F305)</f>
        <v/>
      </c>
      <c r="D305" s="25">
        <f>IF(Mitarbeiter!B305="","",Berechnung!AD305)</f>
        <v/>
      </c>
      <c r="E305" s="25">
        <f>IF(Mitarbeiter!B305="","",SUM(G305:DV305))</f>
        <v/>
      </c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  <c r="AA305" s="50" t="n"/>
      <c r="AB305" s="50" t="n"/>
      <c r="AC305" s="50" t="n"/>
      <c r="AD305" s="50" t="n"/>
      <c r="AE305" s="50" t="n"/>
      <c r="AF305" s="50" t="n"/>
      <c r="AG305" s="50" t="n"/>
      <c r="AH305" s="50" t="n"/>
      <c r="AI305" s="50" t="n"/>
      <c r="AJ305" s="50" t="n"/>
      <c r="AK305" s="50" t="n"/>
      <c r="AL305" s="50" t="n"/>
      <c r="AM305" s="50" t="n"/>
      <c r="AN305" s="50" t="n"/>
      <c r="AO305" s="50" t="n"/>
      <c r="AP305" s="50" t="n"/>
      <c r="AQ305" s="50" t="n"/>
      <c r="AR305" s="50" t="n"/>
      <c r="AS305" s="50" t="n"/>
      <c r="AT305" s="50" t="n"/>
      <c r="AU305" s="50" t="n"/>
      <c r="AV305" s="50" t="n"/>
      <c r="AW305" s="50" t="n"/>
      <c r="AX305" s="50" t="n"/>
      <c r="AY305" s="50" t="n"/>
      <c r="AZ305" s="50" t="n"/>
      <c r="BA305" s="50" t="n"/>
      <c r="BB305" s="50" t="n"/>
      <c r="BC305" s="50" t="n"/>
      <c r="BD305" s="50" t="n"/>
      <c r="BE305" s="50" t="n"/>
      <c r="BF305" s="50" t="n"/>
      <c r="BG305" s="50" t="n"/>
      <c r="BH305" s="50" t="n"/>
      <c r="BI305" s="50" t="n"/>
      <c r="BJ305" s="50" t="n"/>
      <c r="BK305" s="50" t="n"/>
      <c r="BL305" s="50" t="n"/>
      <c r="BM305" s="50" t="n"/>
      <c r="BN305" s="50" t="n"/>
      <c r="BO305" s="50" t="n"/>
      <c r="BP305" s="50" t="n"/>
      <c r="BQ305" s="50" t="n"/>
      <c r="BR305" s="50" t="n"/>
      <c r="BS305" s="50" t="n"/>
      <c r="BT305" s="50" t="n"/>
      <c r="BU305" s="50" t="n"/>
      <c r="BV305" s="50" t="n"/>
      <c r="BW305" s="50" t="n"/>
      <c r="BX305" s="50" t="n"/>
      <c r="BY305" s="50" t="n"/>
      <c r="BZ305" s="50" t="n"/>
      <c r="CA305" s="50" t="n"/>
      <c r="CB305" s="50" t="n"/>
      <c r="CC305" s="50" t="n"/>
      <c r="CD305" s="50" t="n"/>
      <c r="CE305" s="50" t="n"/>
      <c r="CF305" s="50" t="n"/>
      <c r="CG305" s="50" t="n"/>
      <c r="CH305" s="50" t="n"/>
      <c r="CI305" s="50" t="n"/>
      <c r="CJ305" s="50" t="n"/>
      <c r="CK305" s="50" t="n"/>
      <c r="CL305" s="50" t="n"/>
      <c r="CM305" s="50" t="n"/>
      <c r="CN305" s="50" t="n"/>
      <c r="CO305" s="50" t="n"/>
      <c r="CP305" s="50" t="n"/>
      <c r="CQ305" s="50" t="n"/>
      <c r="CR305" s="50" t="n"/>
      <c r="CS305" s="50" t="n"/>
      <c r="CT305" s="50" t="n"/>
      <c r="CU305" s="50" t="n"/>
      <c r="CV305" s="50" t="n"/>
      <c r="CW305" s="50" t="n"/>
      <c r="CX305" s="50" t="n"/>
      <c r="CY305" s="50" t="n"/>
      <c r="CZ305" s="50" t="n"/>
      <c r="DA305" s="50" t="n"/>
      <c r="DB305" s="50" t="n"/>
      <c r="DC305" s="50" t="n"/>
      <c r="DD305" s="50" t="n"/>
      <c r="DE305" s="50" t="n"/>
      <c r="DF305" s="50" t="n"/>
      <c r="DG305" s="50" t="n"/>
      <c r="DH305" s="50" t="n"/>
      <c r="DI305" s="50" t="n"/>
      <c r="DJ305" s="50" t="n"/>
      <c r="DK305" s="50" t="n"/>
      <c r="DL305" s="50" t="n"/>
      <c r="DM305" s="50" t="n"/>
      <c r="DN305" s="50" t="n"/>
      <c r="DO305" s="50" t="n"/>
      <c r="DP305" s="50" t="n"/>
      <c r="DQ305" s="50" t="n"/>
      <c r="DR305" s="50" t="n"/>
      <c r="DS305" s="50" t="n"/>
      <c r="DT305" s="50" t="n"/>
      <c r="DU305" s="50" t="n"/>
      <c r="DV305" s="50" t="n"/>
    </row>
  </sheetData>
  <mergeCells count="16">
    <mergeCell ref="A2:F2"/>
    <mergeCell ref="CA4:CL4"/>
    <mergeCell ref="G3:AD3"/>
    <mergeCell ref="BC4:BN4"/>
    <mergeCell ref="CY4:DJ4"/>
    <mergeCell ref="BC3:BZ3"/>
    <mergeCell ref="CY3:DV3"/>
    <mergeCell ref="CM4:CX4"/>
    <mergeCell ref="AE3:BB3"/>
    <mergeCell ref="CA3:CX3"/>
    <mergeCell ref="DK4:DV4"/>
    <mergeCell ref="S4:AD4"/>
    <mergeCell ref="G4:R4"/>
    <mergeCell ref="AQ4:BB4"/>
    <mergeCell ref="AE4:AP4"/>
    <mergeCell ref="BO4:BZ4"/>
  </mergeCells>
  <conditionalFormatting sqref="G6:G305">
    <cfRule type="expression" priority="1" dxfId="3">
      <formula>N(G6)+N(S6)&gt;31</formula>
    </cfRule>
    <cfRule type="expression" priority="2" dxfId="4">
      <formula>AND($B6&lt;&gt;"",OR(DATE(2026,2,0)&lt;Mitarbeiter!$C6,AND(Mitarbeiter!$D6&lt;&gt;"",DATE(2026,1,1)&gt;Mitarbeiter!$D6)))</formula>
    </cfRule>
  </conditionalFormatting>
  <conditionalFormatting sqref="S6:S305">
    <cfRule type="expression" priority="3" dxfId="3">
      <formula>N(S6)+N(G6)&gt;31</formula>
    </cfRule>
    <cfRule type="expression" priority="4" dxfId="4">
      <formula>AND($B6&lt;&gt;"",OR(DATE(2026,2,0)&lt;Mitarbeiter!$C6,AND(Mitarbeiter!$D6&lt;&gt;"",DATE(2026,1,1)&gt;Mitarbeiter!$D6)))</formula>
    </cfRule>
  </conditionalFormatting>
  <conditionalFormatting sqref="H6:H305">
    <cfRule type="expression" priority="5" dxfId="3">
      <formula>N(H6)+N(T6)&gt;28</formula>
    </cfRule>
    <cfRule type="expression" priority="6" dxfId="4">
      <formula>AND($B6&lt;&gt;"",OR(DATE(2026,3,0)&lt;Mitarbeiter!$C6,AND(Mitarbeiter!$D6&lt;&gt;"",DATE(2026,2,1)&gt;Mitarbeiter!$D6)))</formula>
    </cfRule>
  </conditionalFormatting>
  <conditionalFormatting sqref="T6:T305">
    <cfRule type="expression" priority="7" dxfId="3">
      <formula>N(T6)+N(H6)&gt;28</formula>
    </cfRule>
    <cfRule type="expression" priority="8" dxfId="4">
      <formula>AND($B6&lt;&gt;"",OR(DATE(2026,3,0)&lt;Mitarbeiter!$C6,AND(Mitarbeiter!$D6&lt;&gt;"",DATE(2026,2,1)&gt;Mitarbeiter!$D6)))</formula>
    </cfRule>
  </conditionalFormatting>
  <conditionalFormatting sqref="I6:I305">
    <cfRule type="expression" priority="9" dxfId="3">
      <formula>N(I6)+N(U6)&gt;31</formula>
    </cfRule>
    <cfRule type="expression" priority="10" dxfId="4">
      <formula>AND($B6&lt;&gt;"",OR(DATE(2026,4,0)&lt;Mitarbeiter!$C6,AND(Mitarbeiter!$D6&lt;&gt;"",DATE(2026,3,1)&gt;Mitarbeiter!$D6)))</formula>
    </cfRule>
  </conditionalFormatting>
  <conditionalFormatting sqref="U6:U305">
    <cfRule type="expression" priority="11" dxfId="3">
      <formula>N(U6)+N(I6)&gt;31</formula>
    </cfRule>
    <cfRule type="expression" priority="12" dxfId="4">
      <formula>AND($B6&lt;&gt;"",OR(DATE(2026,4,0)&lt;Mitarbeiter!$C6,AND(Mitarbeiter!$D6&lt;&gt;"",DATE(2026,3,1)&gt;Mitarbeiter!$D6)))</formula>
    </cfRule>
  </conditionalFormatting>
  <conditionalFormatting sqref="J6:J305">
    <cfRule type="expression" priority="13" dxfId="3">
      <formula>N(J6)+N(V6)&gt;30</formula>
    </cfRule>
    <cfRule type="expression" priority="14" dxfId="4">
      <formula>AND($B6&lt;&gt;"",OR(DATE(2026,5,0)&lt;Mitarbeiter!$C6,AND(Mitarbeiter!$D6&lt;&gt;"",DATE(2026,4,1)&gt;Mitarbeiter!$D6)))</formula>
    </cfRule>
  </conditionalFormatting>
  <conditionalFormatting sqref="V6:V305">
    <cfRule type="expression" priority="15" dxfId="3">
      <formula>N(V6)+N(J6)&gt;30</formula>
    </cfRule>
    <cfRule type="expression" priority="16" dxfId="4">
      <formula>AND($B6&lt;&gt;"",OR(DATE(2026,5,0)&lt;Mitarbeiter!$C6,AND(Mitarbeiter!$D6&lt;&gt;"",DATE(2026,4,1)&gt;Mitarbeiter!$D6)))</formula>
    </cfRule>
  </conditionalFormatting>
  <conditionalFormatting sqref="K6:K305">
    <cfRule type="expression" priority="17" dxfId="3">
      <formula>N(K6)+N(W6)&gt;31</formula>
    </cfRule>
    <cfRule type="expression" priority="18" dxfId="4">
      <formula>AND($B6&lt;&gt;"",OR(DATE(2026,6,0)&lt;Mitarbeiter!$C6,AND(Mitarbeiter!$D6&lt;&gt;"",DATE(2026,5,1)&gt;Mitarbeiter!$D6)))</formula>
    </cfRule>
  </conditionalFormatting>
  <conditionalFormatting sqref="W6:W305">
    <cfRule type="expression" priority="19" dxfId="3">
      <formula>N(W6)+N(K6)&gt;31</formula>
    </cfRule>
    <cfRule type="expression" priority="20" dxfId="4">
      <formula>AND($B6&lt;&gt;"",OR(DATE(2026,6,0)&lt;Mitarbeiter!$C6,AND(Mitarbeiter!$D6&lt;&gt;"",DATE(2026,5,1)&gt;Mitarbeiter!$D6)))</formula>
    </cfRule>
  </conditionalFormatting>
  <conditionalFormatting sqref="L6:L305">
    <cfRule type="expression" priority="21" dxfId="3">
      <formula>N(L6)+N(X6)&gt;30</formula>
    </cfRule>
    <cfRule type="expression" priority="22" dxfId="4">
      <formula>AND($B6&lt;&gt;"",OR(DATE(2026,7,0)&lt;Mitarbeiter!$C6,AND(Mitarbeiter!$D6&lt;&gt;"",DATE(2026,6,1)&gt;Mitarbeiter!$D6)))</formula>
    </cfRule>
  </conditionalFormatting>
  <conditionalFormatting sqref="X6:X305">
    <cfRule type="expression" priority="23" dxfId="3">
      <formula>N(X6)+N(L6)&gt;30</formula>
    </cfRule>
    <cfRule type="expression" priority="24" dxfId="4">
      <formula>AND($B6&lt;&gt;"",OR(DATE(2026,7,0)&lt;Mitarbeiter!$C6,AND(Mitarbeiter!$D6&lt;&gt;"",DATE(2026,6,1)&gt;Mitarbeiter!$D6)))</formula>
    </cfRule>
  </conditionalFormatting>
  <conditionalFormatting sqref="M6:M305">
    <cfRule type="expression" priority="25" dxfId="3">
      <formula>N(M6)+N(Y6)&gt;31</formula>
    </cfRule>
    <cfRule type="expression" priority="26" dxfId="4">
      <formula>AND($B6&lt;&gt;"",OR(DATE(2026,8,0)&lt;Mitarbeiter!$C6,AND(Mitarbeiter!$D6&lt;&gt;"",DATE(2026,7,1)&gt;Mitarbeiter!$D6)))</formula>
    </cfRule>
  </conditionalFormatting>
  <conditionalFormatting sqref="Y6:Y305">
    <cfRule type="expression" priority="27" dxfId="3">
      <formula>N(Y6)+N(M6)&gt;31</formula>
    </cfRule>
    <cfRule type="expression" priority="28" dxfId="4">
      <formula>AND($B6&lt;&gt;"",OR(DATE(2026,8,0)&lt;Mitarbeiter!$C6,AND(Mitarbeiter!$D6&lt;&gt;"",DATE(2026,7,1)&gt;Mitarbeiter!$D6)))</formula>
    </cfRule>
  </conditionalFormatting>
  <conditionalFormatting sqref="N6:N305">
    <cfRule type="expression" priority="29" dxfId="3">
      <formula>N(N6)+N(Z6)&gt;31</formula>
    </cfRule>
    <cfRule type="expression" priority="30" dxfId="4">
      <formula>AND($B6&lt;&gt;"",OR(DATE(2026,9,0)&lt;Mitarbeiter!$C6,AND(Mitarbeiter!$D6&lt;&gt;"",DATE(2026,8,1)&gt;Mitarbeiter!$D6)))</formula>
    </cfRule>
  </conditionalFormatting>
  <conditionalFormatting sqref="Z6:Z305">
    <cfRule type="expression" priority="31" dxfId="3">
      <formula>N(Z6)+N(N6)&gt;31</formula>
    </cfRule>
    <cfRule type="expression" priority="32" dxfId="4">
      <formula>AND($B6&lt;&gt;"",OR(DATE(2026,9,0)&lt;Mitarbeiter!$C6,AND(Mitarbeiter!$D6&lt;&gt;"",DATE(2026,8,1)&gt;Mitarbeiter!$D6)))</formula>
    </cfRule>
  </conditionalFormatting>
  <conditionalFormatting sqref="O6:O305">
    <cfRule type="expression" priority="33" dxfId="3">
      <formula>N(O6)+N(AA6)&gt;30</formula>
    </cfRule>
    <cfRule type="expression" priority="34" dxfId="4">
      <formula>AND($B6&lt;&gt;"",OR(DATE(2026,10,0)&lt;Mitarbeiter!$C6,AND(Mitarbeiter!$D6&lt;&gt;"",DATE(2026,9,1)&gt;Mitarbeiter!$D6)))</formula>
    </cfRule>
  </conditionalFormatting>
  <conditionalFormatting sqref="AA6:AA305">
    <cfRule type="expression" priority="35" dxfId="3">
      <formula>N(AA6)+N(O6)&gt;30</formula>
    </cfRule>
    <cfRule type="expression" priority="36" dxfId="4">
      <formula>AND($B6&lt;&gt;"",OR(DATE(2026,10,0)&lt;Mitarbeiter!$C6,AND(Mitarbeiter!$D6&lt;&gt;"",DATE(2026,9,1)&gt;Mitarbeiter!$D6)))</formula>
    </cfRule>
  </conditionalFormatting>
  <conditionalFormatting sqref="P6:P305">
    <cfRule type="expression" priority="37" dxfId="3">
      <formula>N(P6)+N(AB6)&gt;31</formula>
    </cfRule>
    <cfRule type="expression" priority="38" dxfId="4">
      <formula>AND($B6&lt;&gt;"",OR(DATE(2026,11,0)&lt;Mitarbeiter!$C6,AND(Mitarbeiter!$D6&lt;&gt;"",DATE(2026,10,1)&gt;Mitarbeiter!$D6)))</formula>
    </cfRule>
  </conditionalFormatting>
  <conditionalFormatting sqref="AB6:AB305">
    <cfRule type="expression" priority="39" dxfId="3">
      <formula>N(AB6)+N(P6)&gt;31</formula>
    </cfRule>
    <cfRule type="expression" priority="40" dxfId="4">
      <formula>AND($B6&lt;&gt;"",OR(DATE(2026,11,0)&lt;Mitarbeiter!$C6,AND(Mitarbeiter!$D6&lt;&gt;"",DATE(2026,10,1)&gt;Mitarbeiter!$D6)))</formula>
    </cfRule>
  </conditionalFormatting>
  <conditionalFormatting sqref="Q6:Q305">
    <cfRule type="expression" priority="41" dxfId="3">
      <formula>N(Q6)+N(AC6)&gt;30</formula>
    </cfRule>
    <cfRule type="expression" priority="42" dxfId="4">
      <formula>AND($B6&lt;&gt;"",OR(DATE(2026,12,0)&lt;Mitarbeiter!$C6,AND(Mitarbeiter!$D6&lt;&gt;"",DATE(2026,11,1)&gt;Mitarbeiter!$D6)))</formula>
    </cfRule>
  </conditionalFormatting>
  <conditionalFormatting sqref="AC6:AC305">
    <cfRule type="expression" priority="43" dxfId="3">
      <formula>N(AC6)+N(Q6)&gt;30</formula>
    </cfRule>
    <cfRule type="expression" priority="44" dxfId="4">
      <formula>AND($B6&lt;&gt;"",OR(DATE(2026,12,0)&lt;Mitarbeiter!$C6,AND(Mitarbeiter!$D6&lt;&gt;"",DATE(2026,11,1)&gt;Mitarbeiter!$D6)))</formula>
    </cfRule>
  </conditionalFormatting>
  <conditionalFormatting sqref="R6:R305">
    <cfRule type="expression" priority="45" dxfId="3">
      <formula>N(R6)+N(AD6)&gt;31</formula>
    </cfRule>
    <cfRule type="expression" priority="46" dxfId="4">
      <formula>AND($B6&lt;&gt;"",OR(DATE(2026,13,0)&lt;Mitarbeiter!$C6,AND(Mitarbeiter!$D6&lt;&gt;"",DATE(2026,12,1)&gt;Mitarbeiter!$D6)))</formula>
    </cfRule>
  </conditionalFormatting>
  <conditionalFormatting sqref="AD6:AD305">
    <cfRule type="expression" priority="47" dxfId="3">
      <formula>N(AD6)+N(R6)&gt;31</formula>
    </cfRule>
    <cfRule type="expression" priority="48" dxfId="4">
      <formula>AND($B6&lt;&gt;"",OR(DATE(2026,13,0)&lt;Mitarbeiter!$C6,AND(Mitarbeiter!$D6&lt;&gt;"",DATE(2026,12,1)&gt;Mitarbeiter!$D6)))</formula>
    </cfRule>
  </conditionalFormatting>
  <conditionalFormatting sqref="AE6:AE305">
    <cfRule type="expression" priority="49" dxfId="3">
      <formula>N(AE6)+N(AQ6)&gt;31</formula>
    </cfRule>
    <cfRule type="expression" priority="50" dxfId="4">
      <formula>AND($B6&lt;&gt;"",OR(DATE(2027,2,0)&lt;Mitarbeiter!$C6,AND(Mitarbeiter!$D6&lt;&gt;"",DATE(2027,1,1)&gt;Mitarbeiter!$D6)))</formula>
    </cfRule>
  </conditionalFormatting>
  <conditionalFormatting sqref="AQ6:AQ305">
    <cfRule type="expression" priority="51" dxfId="3">
      <formula>N(AQ6)+N(AE6)&gt;31</formula>
    </cfRule>
    <cfRule type="expression" priority="52" dxfId="4">
      <formula>AND($B6&lt;&gt;"",OR(DATE(2027,2,0)&lt;Mitarbeiter!$C6,AND(Mitarbeiter!$D6&lt;&gt;"",DATE(2027,1,1)&gt;Mitarbeiter!$D6)))</formula>
    </cfRule>
  </conditionalFormatting>
  <conditionalFormatting sqref="AF6:AF305">
    <cfRule type="expression" priority="53" dxfId="3">
      <formula>N(AF6)+N(AR6)&gt;28</formula>
    </cfRule>
    <cfRule type="expression" priority="54" dxfId="4">
      <formula>AND($B6&lt;&gt;"",OR(DATE(2027,3,0)&lt;Mitarbeiter!$C6,AND(Mitarbeiter!$D6&lt;&gt;"",DATE(2027,2,1)&gt;Mitarbeiter!$D6)))</formula>
    </cfRule>
  </conditionalFormatting>
  <conditionalFormatting sqref="AR6:AR305">
    <cfRule type="expression" priority="55" dxfId="3">
      <formula>N(AR6)+N(AF6)&gt;28</formula>
    </cfRule>
    <cfRule type="expression" priority="56" dxfId="4">
      <formula>AND($B6&lt;&gt;"",OR(DATE(2027,3,0)&lt;Mitarbeiter!$C6,AND(Mitarbeiter!$D6&lt;&gt;"",DATE(2027,2,1)&gt;Mitarbeiter!$D6)))</formula>
    </cfRule>
  </conditionalFormatting>
  <conditionalFormatting sqref="AG6:AG305">
    <cfRule type="expression" priority="57" dxfId="3">
      <formula>N(AG6)+N(AS6)&gt;31</formula>
    </cfRule>
    <cfRule type="expression" priority="58" dxfId="4">
      <formula>AND($B6&lt;&gt;"",OR(DATE(2027,4,0)&lt;Mitarbeiter!$C6,AND(Mitarbeiter!$D6&lt;&gt;"",DATE(2027,3,1)&gt;Mitarbeiter!$D6)))</formula>
    </cfRule>
  </conditionalFormatting>
  <conditionalFormatting sqref="AS6:AS305">
    <cfRule type="expression" priority="59" dxfId="3">
      <formula>N(AS6)+N(AG6)&gt;31</formula>
    </cfRule>
    <cfRule type="expression" priority="60" dxfId="4">
      <formula>AND($B6&lt;&gt;"",OR(DATE(2027,4,0)&lt;Mitarbeiter!$C6,AND(Mitarbeiter!$D6&lt;&gt;"",DATE(2027,3,1)&gt;Mitarbeiter!$D6)))</formula>
    </cfRule>
  </conditionalFormatting>
  <conditionalFormatting sqref="AH6:AH305">
    <cfRule type="expression" priority="61" dxfId="3">
      <formula>N(AH6)+N(AT6)&gt;30</formula>
    </cfRule>
    <cfRule type="expression" priority="62" dxfId="4">
      <formula>AND($B6&lt;&gt;"",OR(DATE(2027,5,0)&lt;Mitarbeiter!$C6,AND(Mitarbeiter!$D6&lt;&gt;"",DATE(2027,4,1)&gt;Mitarbeiter!$D6)))</formula>
    </cfRule>
  </conditionalFormatting>
  <conditionalFormatting sqref="AT6:AT305">
    <cfRule type="expression" priority="63" dxfId="3">
      <formula>N(AT6)+N(AH6)&gt;30</formula>
    </cfRule>
    <cfRule type="expression" priority="64" dxfId="4">
      <formula>AND($B6&lt;&gt;"",OR(DATE(2027,5,0)&lt;Mitarbeiter!$C6,AND(Mitarbeiter!$D6&lt;&gt;"",DATE(2027,4,1)&gt;Mitarbeiter!$D6)))</formula>
    </cfRule>
  </conditionalFormatting>
  <conditionalFormatting sqref="AI6:AI305">
    <cfRule type="expression" priority="65" dxfId="3">
      <formula>N(AI6)+N(AU6)&gt;31</formula>
    </cfRule>
    <cfRule type="expression" priority="66" dxfId="4">
      <formula>AND($B6&lt;&gt;"",OR(DATE(2027,6,0)&lt;Mitarbeiter!$C6,AND(Mitarbeiter!$D6&lt;&gt;"",DATE(2027,5,1)&gt;Mitarbeiter!$D6)))</formula>
    </cfRule>
  </conditionalFormatting>
  <conditionalFormatting sqref="AU6:AU305">
    <cfRule type="expression" priority="67" dxfId="3">
      <formula>N(AU6)+N(AI6)&gt;31</formula>
    </cfRule>
    <cfRule type="expression" priority="68" dxfId="4">
      <formula>AND($B6&lt;&gt;"",OR(DATE(2027,6,0)&lt;Mitarbeiter!$C6,AND(Mitarbeiter!$D6&lt;&gt;"",DATE(2027,5,1)&gt;Mitarbeiter!$D6)))</formula>
    </cfRule>
  </conditionalFormatting>
  <conditionalFormatting sqref="AJ6:AJ305">
    <cfRule type="expression" priority="69" dxfId="3">
      <formula>N(AJ6)+N(AV6)&gt;30</formula>
    </cfRule>
    <cfRule type="expression" priority="70" dxfId="4">
      <formula>AND($B6&lt;&gt;"",OR(DATE(2027,7,0)&lt;Mitarbeiter!$C6,AND(Mitarbeiter!$D6&lt;&gt;"",DATE(2027,6,1)&gt;Mitarbeiter!$D6)))</formula>
    </cfRule>
  </conditionalFormatting>
  <conditionalFormatting sqref="AV6:AV305">
    <cfRule type="expression" priority="71" dxfId="3">
      <formula>N(AV6)+N(AJ6)&gt;30</formula>
    </cfRule>
    <cfRule type="expression" priority="72" dxfId="4">
      <formula>AND($B6&lt;&gt;"",OR(DATE(2027,7,0)&lt;Mitarbeiter!$C6,AND(Mitarbeiter!$D6&lt;&gt;"",DATE(2027,6,1)&gt;Mitarbeiter!$D6)))</formula>
    </cfRule>
  </conditionalFormatting>
  <conditionalFormatting sqref="AK6:AK305">
    <cfRule type="expression" priority="73" dxfId="3">
      <formula>N(AK6)+N(AW6)&gt;31</formula>
    </cfRule>
    <cfRule type="expression" priority="74" dxfId="4">
      <formula>AND($B6&lt;&gt;"",OR(DATE(2027,8,0)&lt;Mitarbeiter!$C6,AND(Mitarbeiter!$D6&lt;&gt;"",DATE(2027,7,1)&gt;Mitarbeiter!$D6)))</formula>
    </cfRule>
  </conditionalFormatting>
  <conditionalFormatting sqref="AW6:AW305">
    <cfRule type="expression" priority="75" dxfId="3">
      <formula>N(AW6)+N(AK6)&gt;31</formula>
    </cfRule>
    <cfRule type="expression" priority="76" dxfId="4">
      <formula>AND($B6&lt;&gt;"",OR(DATE(2027,8,0)&lt;Mitarbeiter!$C6,AND(Mitarbeiter!$D6&lt;&gt;"",DATE(2027,7,1)&gt;Mitarbeiter!$D6)))</formula>
    </cfRule>
  </conditionalFormatting>
  <conditionalFormatting sqref="AL6:AL305">
    <cfRule type="expression" priority="77" dxfId="3">
      <formula>N(AL6)+N(AX6)&gt;31</formula>
    </cfRule>
    <cfRule type="expression" priority="78" dxfId="4">
      <formula>AND($B6&lt;&gt;"",OR(DATE(2027,9,0)&lt;Mitarbeiter!$C6,AND(Mitarbeiter!$D6&lt;&gt;"",DATE(2027,8,1)&gt;Mitarbeiter!$D6)))</formula>
    </cfRule>
  </conditionalFormatting>
  <conditionalFormatting sqref="AX6:AX305">
    <cfRule type="expression" priority="79" dxfId="3">
      <formula>N(AX6)+N(AL6)&gt;31</formula>
    </cfRule>
    <cfRule type="expression" priority="80" dxfId="4">
      <formula>AND($B6&lt;&gt;"",OR(DATE(2027,9,0)&lt;Mitarbeiter!$C6,AND(Mitarbeiter!$D6&lt;&gt;"",DATE(2027,8,1)&gt;Mitarbeiter!$D6)))</formula>
    </cfRule>
  </conditionalFormatting>
  <conditionalFormatting sqref="AM6:AM305">
    <cfRule type="expression" priority="81" dxfId="3">
      <formula>N(AM6)+N(AY6)&gt;30</formula>
    </cfRule>
    <cfRule type="expression" priority="82" dxfId="4">
      <formula>AND($B6&lt;&gt;"",OR(DATE(2027,10,0)&lt;Mitarbeiter!$C6,AND(Mitarbeiter!$D6&lt;&gt;"",DATE(2027,9,1)&gt;Mitarbeiter!$D6)))</formula>
    </cfRule>
  </conditionalFormatting>
  <conditionalFormatting sqref="AY6:AY305">
    <cfRule type="expression" priority="83" dxfId="3">
      <formula>N(AY6)+N(AM6)&gt;30</formula>
    </cfRule>
    <cfRule type="expression" priority="84" dxfId="4">
      <formula>AND($B6&lt;&gt;"",OR(DATE(2027,10,0)&lt;Mitarbeiter!$C6,AND(Mitarbeiter!$D6&lt;&gt;"",DATE(2027,9,1)&gt;Mitarbeiter!$D6)))</formula>
    </cfRule>
  </conditionalFormatting>
  <conditionalFormatting sqref="AN6:AN305">
    <cfRule type="expression" priority="85" dxfId="3">
      <formula>N(AN6)+N(AZ6)&gt;31</formula>
    </cfRule>
    <cfRule type="expression" priority="86" dxfId="4">
      <formula>AND($B6&lt;&gt;"",OR(DATE(2027,11,0)&lt;Mitarbeiter!$C6,AND(Mitarbeiter!$D6&lt;&gt;"",DATE(2027,10,1)&gt;Mitarbeiter!$D6)))</formula>
    </cfRule>
  </conditionalFormatting>
  <conditionalFormatting sqref="AZ6:AZ305">
    <cfRule type="expression" priority="87" dxfId="3">
      <formula>N(AZ6)+N(AN6)&gt;31</formula>
    </cfRule>
    <cfRule type="expression" priority="88" dxfId="4">
      <formula>AND($B6&lt;&gt;"",OR(DATE(2027,11,0)&lt;Mitarbeiter!$C6,AND(Mitarbeiter!$D6&lt;&gt;"",DATE(2027,10,1)&gt;Mitarbeiter!$D6)))</formula>
    </cfRule>
  </conditionalFormatting>
  <conditionalFormatting sqref="AO6:AO305">
    <cfRule type="expression" priority="89" dxfId="3">
      <formula>N(AO6)+N(BA6)&gt;30</formula>
    </cfRule>
    <cfRule type="expression" priority="90" dxfId="4">
      <formula>AND($B6&lt;&gt;"",OR(DATE(2027,12,0)&lt;Mitarbeiter!$C6,AND(Mitarbeiter!$D6&lt;&gt;"",DATE(2027,11,1)&gt;Mitarbeiter!$D6)))</formula>
    </cfRule>
  </conditionalFormatting>
  <conditionalFormatting sqref="BA6:BA305">
    <cfRule type="expression" priority="91" dxfId="3">
      <formula>N(BA6)+N(AO6)&gt;30</formula>
    </cfRule>
    <cfRule type="expression" priority="92" dxfId="4">
      <formula>AND($B6&lt;&gt;"",OR(DATE(2027,12,0)&lt;Mitarbeiter!$C6,AND(Mitarbeiter!$D6&lt;&gt;"",DATE(2027,11,1)&gt;Mitarbeiter!$D6)))</formula>
    </cfRule>
  </conditionalFormatting>
  <conditionalFormatting sqref="AP6:AP305">
    <cfRule type="expression" priority="93" dxfId="3">
      <formula>N(AP6)+N(BB6)&gt;31</formula>
    </cfRule>
    <cfRule type="expression" priority="94" dxfId="4">
      <formula>AND($B6&lt;&gt;"",OR(DATE(2027,13,0)&lt;Mitarbeiter!$C6,AND(Mitarbeiter!$D6&lt;&gt;"",DATE(2027,12,1)&gt;Mitarbeiter!$D6)))</formula>
    </cfRule>
  </conditionalFormatting>
  <conditionalFormatting sqref="BB6:BB305">
    <cfRule type="expression" priority="95" dxfId="3">
      <formula>N(BB6)+N(AP6)&gt;31</formula>
    </cfRule>
    <cfRule type="expression" priority="96" dxfId="4">
      <formula>AND($B6&lt;&gt;"",OR(DATE(2027,13,0)&lt;Mitarbeiter!$C6,AND(Mitarbeiter!$D6&lt;&gt;"",DATE(2027,12,1)&gt;Mitarbeiter!$D6)))</formula>
    </cfRule>
  </conditionalFormatting>
  <conditionalFormatting sqref="BC6:BC305">
    <cfRule type="expression" priority="97" dxfId="3">
      <formula>N(BC6)+N(BO6)&gt;31</formula>
    </cfRule>
    <cfRule type="expression" priority="98" dxfId="4">
      <formula>AND($B6&lt;&gt;"",OR(DATE(2028,2,0)&lt;Mitarbeiter!$C6,AND(Mitarbeiter!$D6&lt;&gt;"",DATE(2028,1,1)&gt;Mitarbeiter!$D6)))</formula>
    </cfRule>
  </conditionalFormatting>
  <conditionalFormatting sqref="BO6:BO305">
    <cfRule type="expression" priority="99" dxfId="3">
      <formula>N(BO6)+N(BC6)&gt;31</formula>
    </cfRule>
    <cfRule type="expression" priority="100" dxfId="4">
      <formula>AND($B6&lt;&gt;"",OR(DATE(2028,2,0)&lt;Mitarbeiter!$C6,AND(Mitarbeiter!$D6&lt;&gt;"",DATE(2028,1,1)&gt;Mitarbeiter!$D6)))</formula>
    </cfRule>
  </conditionalFormatting>
  <conditionalFormatting sqref="BD6:BD305">
    <cfRule type="expression" priority="101" dxfId="3">
      <formula>N(BD6)+N(BP6)&gt;29</formula>
    </cfRule>
    <cfRule type="expression" priority="102" dxfId="4">
      <formula>AND($B6&lt;&gt;"",OR(DATE(2028,3,0)&lt;Mitarbeiter!$C6,AND(Mitarbeiter!$D6&lt;&gt;"",DATE(2028,2,1)&gt;Mitarbeiter!$D6)))</formula>
    </cfRule>
  </conditionalFormatting>
  <conditionalFormatting sqref="BP6:BP305">
    <cfRule type="expression" priority="103" dxfId="3">
      <formula>N(BP6)+N(BD6)&gt;29</formula>
    </cfRule>
    <cfRule type="expression" priority="104" dxfId="4">
      <formula>AND($B6&lt;&gt;"",OR(DATE(2028,3,0)&lt;Mitarbeiter!$C6,AND(Mitarbeiter!$D6&lt;&gt;"",DATE(2028,2,1)&gt;Mitarbeiter!$D6)))</formula>
    </cfRule>
  </conditionalFormatting>
  <conditionalFormatting sqref="BE6:BE305">
    <cfRule type="expression" priority="105" dxfId="3">
      <formula>N(BE6)+N(BQ6)&gt;31</formula>
    </cfRule>
    <cfRule type="expression" priority="106" dxfId="4">
      <formula>AND($B6&lt;&gt;"",OR(DATE(2028,4,0)&lt;Mitarbeiter!$C6,AND(Mitarbeiter!$D6&lt;&gt;"",DATE(2028,3,1)&gt;Mitarbeiter!$D6)))</formula>
    </cfRule>
  </conditionalFormatting>
  <conditionalFormatting sqref="BQ6:BQ305">
    <cfRule type="expression" priority="107" dxfId="3">
      <formula>N(BQ6)+N(BE6)&gt;31</formula>
    </cfRule>
    <cfRule type="expression" priority="108" dxfId="4">
      <formula>AND($B6&lt;&gt;"",OR(DATE(2028,4,0)&lt;Mitarbeiter!$C6,AND(Mitarbeiter!$D6&lt;&gt;"",DATE(2028,3,1)&gt;Mitarbeiter!$D6)))</formula>
    </cfRule>
  </conditionalFormatting>
  <conditionalFormatting sqref="BF6:BF305">
    <cfRule type="expression" priority="109" dxfId="3">
      <formula>N(BF6)+N(BR6)&gt;30</formula>
    </cfRule>
    <cfRule type="expression" priority="110" dxfId="4">
      <formula>AND($B6&lt;&gt;"",OR(DATE(2028,5,0)&lt;Mitarbeiter!$C6,AND(Mitarbeiter!$D6&lt;&gt;"",DATE(2028,4,1)&gt;Mitarbeiter!$D6)))</formula>
    </cfRule>
  </conditionalFormatting>
  <conditionalFormatting sqref="BR6:BR305">
    <cfRule type="expression" priority="111" dxfId="3">
      <formula>N(BR6)+N(BF6)&gt;30</formula>
    </cfRule>
    <cfRule type="expression" priority="112" dxfId="4">
      <formula>AND($B6&lt;&gt;"",OR(DATE(2028,5,0)&lt;Mitarbeiter!$C6,AND(Mitarbeiter!$D6&lt;&gt;"",DATE(2028,4,1)&gt;Mitarbeiter!$D6)))</formula>
    </cfRule>
  </conditionalFormatting>
  <conditionalFormatting sqref="BG6:BG305">
    <cfRule type="expression" priority="113" dxfId="3">
      <formula>N(BG6)+N(BS6)&gt;31</formula>
    </cfRule>
    <cfRule type="expression" priority="114" dxfId="4">
      <formula>AND($B6&lt;&gt;"",OR(DATE(2028,6,0)&lt;Mitarbeiter!$C6,AND(Mitarbeiter!$D6&lt;&gt;"",DATE(2028,5,1)&gt;Mitarbeiter!$D6)))</formula>
    </cfRule>
  </conditionalFormatting>
  <conditionalFormatting sqref="BS6:BS305">
    <cfRule type="expression" priority="115" dxfId="3">
      <formula>N(BS6)+N(BG6)&gt;31</formula>
    </cfRule>
    <cfRule type="expression" priority="116" dxfId="4">
      <formula>AND($B6&lt;&gt;"",OR(DATE(2028,6,0)&lt;Mitarbeiter!$C6,AND(Mitarbeiter!$D6&lt;&gt;"",DATE(2028,5,1)&gt;Mitarbeiter!$D6)))</formula>
    </cfRule>
  </conditionalFormatting>
  <conditionalFormatting sqref="BH6:BH305">
    <cfRule type="expression" priority="117" dxfId="3">
      <formula>N(BH6)+N(BT6)&gt;30</formula>
    </cfRule>
    <cfRule type="expression" priority="118" dxfId="4">
      <formula>AND($B6&lt;&gt;"",OR(DATE(2028,7,0)&lt;Mitarbeiter!$C6,AND(Mitarbeiter!$D6&lt;&gt;"",DATE(2028,6,1)&gt;Mitarbeiter!$D6)))</formula>
    </cfRule>
  </conditionalFormatting>
  <conditionalFormatting sqref="BT6:BT305">
    <cfRule type="expression" priority="119" dxfId="3">
      <formula>N(BT6)+N(BH6)&gt;30</formula>
    </cfRule>
    <cfRule type="expression" priority="120" dxfId="4">
      <formula>AND($B6&lt;&gt;"",OR(DATE(2028,7,0)&lt;Mitarbeiter!$C6,AND(Mitarbeiter!$D6&lt;&gt;"",DATE(2028,6,1)&gt;Mitarbeiter!$D6)))</formula>
    </cfRule>
  </conditionalFormatting>
  <conditionalFormatting sqref="BI6:BI305">
    <cfRule type="expression" priority="121" dxfId="3">
      <formula>N(BI6)+N(BU6)&gt;31</formula>
    </cfRule>
    <cfRule type="expression" priority="122" dxfId="4">
      <formula>AND($B6&lt;&gt;"",OR(DATE(2028,8,0)&lt;Mitarbeiter!$C6,AND(Mitarbeiter!$D6&lt;&gt;"",DATE(2028,7,1)&gt;Mitarbeiter!$D6)))</formula>
    </cfRule>
  </conditionalFormatting>
  <conditionalFormatting sqref="BU6:BU305">
    <cfRule type="expression" priority="123" dxfId="3">
      <formula>N(BU6)+N(BI6)&gt;31</formula>
    </cfRule>
    <cfRule type="expression" priority="124" dxfId="4">
      <formula>AND($B6&lt;&gt;"",OR(DATE(2028,8,0)&lt;Mitarbeiter!$C6,AND(Mitarbeiter!$D6&lt;&gt;"",DATE(2028,7,1)&gt;Mitarbeiter!$D6)))</formula>
    </cfRule>
  </conditionalFormatting>
  <conditionalFormatting sqref="BJ6:BJ305">
    <cfRule type="expression" priority="125" dxfId="3">
      <formula>N(BJ6)+N(BV6)&gt;31</formula>
    </cfRule>
    <cfRule type="expression" priority="126" dxfId="4">
      <formula>AND($B6&lt;&gt;"",OR(DATE(2028,9,0)&lt;Mitarbeiter!$C6,AND(Mitarbeiter!$D6&lt;&gt;"",DATE(2028,8,1)&gt;Mitarbeiter!$D6)))</formula>
    </cfRule>
  </conditionalFormatting>
  <conditionalFormatting sqref="BV6:BV305">
    <cfRule type="expression" priority="127" dxfId="3">
      <formula>N(BV6)+N(BJ6)&gt;31</formula>
    </cfRule>
    <cfRule type="expression" priority="128" dxfId="4">
      <formula>AND($B6&lt;&gt;"",OR(DATE(2028,9,0)&lt;Mitarbeiter!$C6,AND(Mitarbeiter!$D6&lt;&gt;"",DATE(2028,8,1)&gt;Mitarbeiter!$D6)))</formula>
    </cfRule>
  </conditionalFormatting>
  <conditionalFormatting sqref="BK6:BK305">
    <cfRule type="expression" priority="129" dxfId="3">
      <formula>N(BK6)+N(BW6)&gt;30</formula>
    </cfRule>
    <cfRule type="expression" priority="130" dxfId="4">
      <formula>AND($B6&lt;&gt;"",OR(DATE(2028,10,0)&lt;Mitarbeiter!$C6,AND(Mitarbeiter!$D6&lt;&gt;"",DATE(2028,9,1)&gt;Mitarbeiter!$D6)))</formula>
    </cfRule>
  </conditionalFormatting>
  <conditionalFormatting sqref="BW6:BW305">
    <cfRule type="expression" priority="131" dxfId="3">
      <formula>N(BW6)+N(BK6)&gt;30</formula>
    </cfRule>
    <cfRule type="expression" priority="132" dxfId="4">
      <formula>AND($B6&lt;&gt;"",OR(DATE(2028,10,0)&lt;Mitarbeiter!$C6,AND(Mitarbeiter!$D6&lt;&gt;"",DATE(2028,9,1)&gt;Mitarbeiter!$D6)))</formula>
    </cfRule>
  </conditionalFormatting>
  <conditionalFormatting sqref="BL6:BL305">
    <cfRule type="expression" priority="133" dxfId="3">
      <formula>N(BL6)+N(BX6)&gt;31</formula>
    </cfRule>
    <cfRule type="expression" priority="134" dxfId="4">
      <formula>AND($B6&lt;&gt;"",OR(DATE(2028,11,0)&lt;Mitarbeiter!$C6,AND(Mitarbeiter!$D6&lt;&gt;"",DATE(2028,10,1)&gt;Mitarbeiter!$D6)))</formula>
    </cfRule>
  </conditionalFormatting>
  <conditionalFormatting sqref="BX6:BX305">
    <cfRule type="expression" priority="135" dxfId="3">
      <formula>N(BX6)+N(BL6)&gt;31</formula>
    </cfRule>
    <cfRule type="expression" priority="136" dxfId="4">
      <formula>AND($B6&lt;&gt;"",OR(DATE(2028,11,0)&lt;Mitarbeiter!$C6,AND(Mitarbeiter!$D6&lt;&gt;"",DATE(2028,10,1)&gt;Mitarbeiter!$D6)))</formula>
    </cfRule>
  </conditionalFormatting>
  <conditionalFormatting sqref="BM6:BM305">
    <cfRule type="expression" priority="137" dxfId="3">
      <formula>N(BM6)+N(BY6)&gt;30</formula>
    </cfRule>
    <cfRule type="expression" priority="138" dxfId="4">
      <formula>AND($B6&lt;&gt;"",OR(DATE(2028,12,0)&lt;Mitarbeiter!$C6,AND(Mitarbeiter!$D6&lt;&gt;"",DATE(2028,11,1)&gt;Mitarbeiter!$D6)))</formula>
    </cfRule>
  </conditionalFormatting>
  <conditionalFormatting sqref="BY6:BY305">
    <cfRule type="expression" priority="139" dxfId="3">
      <formula>N(BY6)+N(BM6)&gt;30</formula>
    </cfRule>
    <cfRule type="expression" priority="140" dxfId="4">
      <formula>AND($B6&lt;&gt;"",OR(DATE(2028,12,0)&lt;Mitarbeiter!$C6,AND(Mitarbeiter!$D6&lt;&gt;"",DATE(2028,11,1)&gt;Mitarbeiter!$D6)))</formula>
    </cfRule>
  </conditionalFormatting>
  <conditionalFormatting sqref="BN6:BN305">
    <cfRule type="expression" priority="141" dxfId="3">
      <formula>N(BN6)+N(BZ6)&gt;31</formula>
    </cfRule>
    <cfRule type="expression" priority="142" dxfId="4">
      <formula>AND($B6&lt;&gt;"",OR(DATE(2028,13,0)&lt;Mitarbeiter!$C6,AND(Mitarbeiter!$D6&lt;&gt;"",DATE(2028,12,1)&gt;Mitarbeiter!$D6)))</formula>
    </cfRule>
  </conditionalFormatting>
  <conditionalFormatting sqref="BZ6:BZ305">
    <cfRule type="expression" priority="143" dxfId="3">
      <formula>N(BZ6)+N(BN6)&gt;31</formula>
    </cfRule>
    <cfRule type="expression" priority="144" dxfId="4">
      <formula>AND($B6&lt;&gt;"",OR(DATE(2028,13,0)&lt;Mitarbeiter!$C6,AND(Mitarbeiter!$D6&lt;&gt;"",DATE(2028,12,1)&gt;Mitarbeiter!$D6)))</formula>
    </cfRule>
  </conditionalFormatting>
  <conditionalFormatting sqref="CA6:CA305">
    <cfRule type="expression" priority="145" dxfId="3">
      <formula>N(CA6)+N(CM6)&gt;31</formula>
    </cfRule>
    <cfRule type="expression" priority="146" dxfId="4">
      <formula>AND($B6&lt;&gt;"",OR(DATE(2029,2,0)&lt;Mitarbeiter!$C6,AND(Mitarbeiter!$D6&lt;&gt;"",DATE(2029,1,1)&gt;Mitarbeiter!$D6)))</formula>
    </cfRule>
  </conditionalFormatting>
  <conditionalFormatting sqref="CM6:CM305">
    <cfRule type="expression" priority="147" dxfId="3">
      <formula>N(CM6)+N(CA6)&gt;31</formula>
    </cfRule>
    <cfRule type="expression" priority="148" dxfId="4">
      <formula>AND($B6&lt;&gt;"",OR(DATE(2029,2,0)&lt;Mitarbeiter!$C6,AND(Mitarbeiter!$D6&lt;&gt;"",DATE(2029,1,1)&gt;Mitarbeiter!$D6)))</formula>
    </cfRule>
  </conditionalFormatting>
  <conditionalFormatting sqref="CB6:CB305">
    <cfRule type="expression" priority="149" dxfId="3">
      <formula>N(CB6)+N(CN6)&gt;28</formula>
    </cfRule>
    <cfRule type="expression" priority="150" dxfId="4">
      <formula>AND($B6&lt;&gt;"",OR(DATE(2029,3,0)&lt;Mitarbeiter!$C6,AND(Mitarbeiter!$D6&lt;&gt;"",DATE(2029,2,1)&gt;Mitarbeiter!$D6)))</formula>
    </cfRule>
  </conditionalFormatting>
  <conditionalFormatting sqref="CN6:CN305">
    <cfRule type="expression" priority="151" dxfId="3">
      <formula>N(CN6)+N(CB6)&gt;28</formula>
    </cfRule>
    <cfRule type="expression" priority="152" dxfId="4">
      <formula>AND($B6&lt;&gt;"",OR(DATE(2029,3,0)&lt;Mitarbeiter!$C6,AND(Mitarbeiter!$D6&lt;&gt;"",DATE(2029,2,1)&gt;Mitarbeiter!$D6)))</formula>
    </cfRule>
  </conditionalFormatting>
  <conditionalFormatting sqref="CC6:CC305">
    <cfRule type="expression" priority="153" dxfId="3">
      <formula>N(CC6)+N(CO6)&gt;31</formula>
    </cfRule>
    <cfRule type="expression" priority="154" dxfId="4">
      <formula>AND($B6&lt;&gt;"",OR(DATE(2029,4,0)&lt;Mitarbeiter!$C6,AND(Mitarbeiter!$D6&lt;&gt;"",DATE(2029,3,1)&gt;Mitarbeiter!$D6)))</formula>
    </cfRule>
  </conditionalFormatting>
  <conditionalFormatting sqref="CO6:CO305">
    <cfRule type="expression" priority="155" dxfId="3">
      <formula>N(CO6)+N(CC6)&gt;31</formula>
    </cfRule>
    <cfRule type="expression" priority="156" dxfId="4">
      <formula>AND($B6&lt;&gt;"",OR(DATE(2029,4,0)&lt;Mitarbeiter!$C6,AND(Mitarbeiter!$D6&lt;&gt;"",DATE(2029,3,1)&gt;Mitarbeiter!$D6)))</formula>
    </cfRule>
  </conditionalFormatting>
  <conditionalFormatting sqref="CD6:CD305">
    <cfRule type="expression" priority="157" dxfId="3">
      <formula>N(CD6)+N(CP6)&gt;30</formula>
    </cfRule>
    <cfRule type="expression" priority="158" dxfId="4">
      <formula>AND($B6&lt;&gt;"",OR(DATE(2029,5,0)&lt;Mitarbeiter!$C6,AND(Mitarbeiter!$D6&lt;&gt;"",DATE(2029,4,1)&gt;Mitarbeiter!$D6)))</formula>
    </cfRule>
  </conditionalFormatting>
  <conditionalFormatting sqref="CP6:CP305">
    <cfRule type="expression" priority="159" dxfId="3">
      <formula>N(CP6)+N(CD6)&gt;30</formula>
    </cfRule>
    <cfRule type="expression" priority="160" dxfId="4">
      <formula>AND($B6&lt;&gt;"",OR(DATE(2029,5,0)&lt;Mitarbeiter!$C6,AND(Mitarbeiter!$D6&lt;&gt;"",DATE(2029,4,1)&gt;Mitarbeiter!$D6)))</formula>
    </cfRule>
  </conditionalFormatting>
  <conditionalFormatting sqref="CE6:CE305">
    <cfRule type="expression" priority="161" dxfId="3">
      <formula>N(CE6)+N(CQ6)&gt;31</formula>
    </cfRule>
    <cfRule type="expression" priority="162" dxfId="4">
      <formula>AND($B6&lt;&gt;"",OR(DATE(2029,6,0)&lt;Mitarbeiter!$C6,AND(Mitarbeiter!$D6&lt;&gt;"",DATE(2029,5,1)&gt;Mitarbeiter!$D6)))</formula>
    </cfRule>
  </conditionalFormatting>
  <conditionalFormatting sqref="CQ6:CQ305">
    <cfRule type="expression" priority="163" dxfId="3">
      <formula>N(CQ6)+N(CE6)&gt;31</formula>
    </cfRule>
    <cfRule type="expression" priority="164" dxfId="4">
      <formula>AND($B6&lt;&gt;"",OR(DATE(2029,6,0)&lt;Mitarbeiter!$C6,AND(Mitarbeiter!$D6&lt;&gt;"",DATE(2029,5,1)&gt;Mitarbeiter!$D6)))</formula>
    </cfRule>
  </conditionalFormatting>
  <conditionalFormatting sqref="CF6:CF305">
    <cfRule type="expression" priority="165" dxfId="3">
      <formula>N(CF6)+N(CR6)&gt;30</formula>
    </cfRule>
    <cfRule type="expression" priority="166" dxfId="4">
      <formula>AND($B6&lt;&gt;"",OR(DATE(2029,7,0)&lt;Mitarbeiter!$C6,AND(Mitarbeiter!$D6&lt;&gt;"",DATE(2029,6,1)&gt;Mitarbeiter!$D6)))</formula>
    </cfRule>
  </conditionalFormatting>
  <conditionalFormatting sqref="CR6:CR305">
    <cfRule type="expression" priority="167" dxfId="3">
      <formula>N(CR6)+N(CF6)&gt;30</formula>
    </cfRule>
    <cfRule type="expression" priority="168" dxfId="4">
      <formula>AND($B6&lt;&gt;"",OR(DATE(2029,7,0)&lt;Mitarbeiter!$C6,AND(Mitarbeiter!$D6&lt;&gt;"",DATE(2029,6,1)&gt;Mitarbeiter!$D6)))</formula>
    </cfRule>
  </conditionalFormatting>
  <conditionalFormatting sqref="CG6:CG305">
    <cfRule type="expression" priority="169" dxfId="3">
      <formula>N(CG6)+N(CS6)&gt;31</formula>
    </cfRule>
    <cfRule type="expression" priority="170" dxfId="4">
      <formula>AND($B6&lt;&gt;"",OR(DATE(2029,8,0)&lt;Mitarbeiter!$C6,AND(Mitarbeiter!$D6&lt;&gt;"",DATE(2029,7,1)&gt;Mitarbeiter!$D6)))</formula>
    </cfRule>
  </conditionalFormatting>
  <conditionalFormatting sqref="CS6:CS305">
    <cfRule type="expression" priority="171" dxfId="3">
      <formula>N(CS6)+N(CG6)&gt;31</formula>
    </cfRule>
    <cfRule type="expression" priority="172" dxfId="4">
      <formula>AND($B6&lt;&gt;"",OR(DATE(2029,8,0)&lt;Mitarbeiter!$C6,AND(Mitarbeiter!$D6&lt;&gt;"",DATE(2029,7,1)&gt;Mitarbeiter!$D6)))</formula>
    </cfRule>
  </conditionalFormatting>
  <conditionalFormatting sqref="CH6:CH305">
    <cfRule type="expression" priority="173" dxfId="3">
      <formula>N(CH6)+N(CT6)&gt;31</formula>
    </cfRule>
    <cfRule type="expression" priority="174" dxfId="4">
      <formula>AND($B6&lt;&gt;"",OR(DATE(2029,9,0)&lt;Mitarbeiter!$C6,AND(Mitarbeiter!$D6&lt;&gt;"",DATE(2029,8,1)&gt;Mitarbeiter!$D6)))</formula>
    </cfRule>
  </conditionalFormatting>
  <conditionalFormatting sqref="CT6:CT305">
    <cfRule type="expression" priority="175" dxfId="3">
      <formula>N(CT6)+N(CH6)&gt;31</formula>
    </cfRule>
    <cfRule type="expression" priority="176" dxfId="4">
      <formula>AND($B6&lt;&gt;"",OR(DATE(2029,9,0)&lt;Mitarbeiter!$C6,AND(Mitarbeiter!$D6&lt;&gt;"",DATE(2029,8,1)&gt;Mitarbeiter!$D6)))</formula>
    </cfRule>
  </conditionalFormatting>
  <conditionalFormatting sqref="CI6:CI305">
    <cfRule type="expression" priority="177" dxfId="3">
      <formula>N(CI6)+N(CU6)&gt;30</formula>
    </cfRule>
    <cfRule type="expression" priority="178" dxfId="4">
      <formula>AND($B6&lt;&gt;"",OR(DATE(2029,10,0)&lt;Mitarbeiter!$C6,AND(Mitarbeiter!$D6&lt;&gt;"",DATE(2029,9,1)&gt;Mitarbeiter!$D6)))</formula>
    </cfRule>
  </conditionalFormatting>
  <conditionalFormatting sqref="CU6:CU305">
    <cfRule type="expression" priority="179" dxfId="3">
      <formula>N(CU6)+N(CI6)&gt;30</formula>
    </cfRule>
    <cfRule type="expression" priority="180" dxfId="4">
      <formula>AND($B6&lt;&gt;"",OR(DATE(2029,10,0)&lt;Mitarbeiter!$C6,AND(Mitarbeiter!$D6&lt;&gt;"",DATE(2029,9,1)&gt;Mitarbeiter!$D6)))</formula>
    </cfRule>
  </conditionalFormatting>
  <conditionalFormatting sqref="CJ6:CJ305">
    <cfRule type="expression" priority="181" dxfId="3">
      <formula>N(CJ6)+N(CV6)&gt;31</formula>
    </cfRule>
    <cfRule type="expression" priority="182" dxfId="4">
      <formula>AND($B6&lt;&gt;"",OR(DATE(2029,11,0)&lt;Mitarbeiter!$C6,AND(Mitarbeiter!$D6&lt;&gt;"",DATE(2029,10,1)&gt;Mitarbeiter!$D6)))</formula>
    </cfRule>
  </conditionalFormatting>
  <conditionalFormatting sqref="CV6:CV305">
    <cfRule type="expression" priority="183" dxfId="3">
      <formula>N(CV6)+N(CJ6)&gt;31</formula>
    </cfRule>
    <cfRule type="expression" priority="184" dxfId="4">
      <formula>AND($B6&lt;&gt;"",OR(DATE(2029,11,0)&lt;Mitarbeiter!$C6,AND(Mitarbeiter!$D6&lt;&gt;"",DATE(2029,10,1)&gt;Mitarbeiter!$D6)))</formula>
    </cfRule>
  </conditionalFormatting>
  <conditionalFormatting sqref="CK6:CK305">
    <cfRule type="expression" priority="185" dxfId="3">
      <formula>N(CK6)+N(CW6)&gt;30</formula>
    </cfRule>
    <cfRule type="expression" priority="186" dxfId="4">
      <formula>AND($B6&lt;&gt;"",OR(DATE(2029,12,0)&lt;Mitarbeiter!$C6,AND(Mitarbeiter!$D6&lt;&gt;"",DATE(2029,11,1)&gt;Mitarbeiter!$D6)))</formula>
    </cfRule>
  </conditionalFormatting>
  <conditionalFormatting sqref="CW6:CW305">
    <cfRule type="expression" priority="187" dxfId="3">
      <formula>N(CW6)+N(CK6)&gt;30</formula>
    </cfRule>
    <cfRule type="expression" priority="188" dxfId="4">
      <formula>AND($B6&lt;&gt;"",OR(DATE(2029,12,0)&lt;Mitarbeiter!$C6,AND(Mitarbeiter!$D6&lt;&gt;"",DATE(2029,11,1)&gt;Mitarbeiter!$D6)))</formula>
    </cfRule>
  </conditionalFormatting>
  <conditionalFormatting sqref="CL6:CL305">
    <cfRule type="expression" priority="189" dxfId="3">
      <formula>N(CL6)+N(CX6)&gt;31</formula>
    </cfRule>
    <cfRule type="expression" priority="190" dxfId="4">
      <formula>AND($B6&lt;&gt;"",OR(DATE(2029,13,0)&lt;Mitarbeiter!$C6,AND(Mitarbeiter!$D6&lt;&gt;"",DATE(2029,12,1)&gt;Mitarbeiter!$D6)))</formula>
    </cfRule>
  </conditionalFormatting>
  <conditionalFormatting sqref="CX6:CX305">
    <cfRule type="expression" priority="191" dxfId="3">
      <formula>N(CX6)+N(CL6)&gt;31</formula>
    </cfRule>
    <cfRule type="expression" priority="192" dxfId="4">
      <formula>AND($B6&lt;&gt;"",OR(DATE(2029,13,0)&lt;Mitarbeiter!$C6,AND(Mitarbeiter!$D6&lt;&gt;"",DATE(2029,12,1)&gt;Mitarbeiter!$D6)))</formula>
    </cfRule>
  </conditionalFormatting>
  <conditionalFormatting sqref="CY6:CY305">
    <cfRule type="expression" priority="193" dxfId="3">
      <formula>N(CY6)+N(DK6)&gt;31</formula>
    </cfRule>
    <cfRule type="expression" priority="194" dxfId="4">
      <formula>AND($B6&lt;&gt;"",OR(DATE(2030,2,0)&lt;Mitarbeiter!$C6,AND(Mitarbeiter!$D6&lt;&gt;"",DATE(2030,1,1)&gt;Mitarbeiter!$D6)))</formula>
    </cfRule>
  </conditionalFormatting>
  <conditionalFormatting sqref="DK6:DK305">
    <cfRule type="expression" priority="195" dxfId="3">
      <formula>N(DK6)+N(CY6)&gt;31</formula>
    </cfRule>
    <cfRule type="expression" priority="196" dxfId="4">
      <formula>AND($B6&lt;&gt;"",OR(DATE(2030,2,0)&lt;Mitarbeiter!$C6,AND(Mitarbeiter!$D6&lt;&gt;"",DATE(2030,1,1)&gt;Mitarbeiter!$D6)))</formula>
    </cfRule>
  </conditionalFormatting>
  <conditionalFormatting sqref="CZ6:CZ305">
    <cfRule type="expression" priority="197" dxfId="3">
      <formula>N(CZ6)+N(DL6)&gt;28</formula>
    </cfRule>
    <cfRule type="expression" priority="198" dxfId="4">
      <formula>AND($B6&lt;&gt;"",OR(DATE(2030,3,0)&lt;Mitarbeiter!$C6,AND(Mitarbeiter!$D6&lt;&gt;"",DATE(2030,2,1)&gt;Mitarbeiter!$D6)))</formula>
    </cfRule>
  </conditionalFormatting>
  <conditionalFormatting sqref="DL6:DL305">
    <cfRule type="expression" priority="199" dxfId="3">
      <formula>N(DL6)+N(CZ6)&gt;28</formula>
    </cfRule>
    <cfRule type="expression" priority="200" dxfId="4">
      <formula>AND($B6&lt;&gt;"",OR(DATE(2030,3,0)&lt;Mitarbeiter!$C6,AND(Mitarbeiter!$D6&lt;&gt;"",DATE(2030,2,1)&gt;Mitarbeiter!$D6)))</formula>
    </cfRule>
  </conditionalFormatting>
  <conditionalFormatting sqref="DA6:DA305">
    <cfRule type="expression" priority="201" dxfId="3">
      <formula>N(DA6)+N(DM6)&gt;31</formula>
    </cfRule>
    <cfRule type="expression" priority="202" dxfId="4">
      <formula>AND($B6&lt;&gt;"",OR(DATE(2030,4,0)&lt;Mitarbeiter!$C6,AND(Mitarbeiter!$D6&lt;&gt;"",DATE(2030,3,1)&gt;Mitarbeiter!$D6)))</formula>
    </cfRule>
  </conditionalFormatting>
  <conditionalFormatting sqref="DM6:DM305">
    <cfRule type="expression" priority="203" dxfId="3">
      <formula>N(DM6)+N(DA6)&gt;31</formula>
    </cfRule>
    <cfRule type="expression" priority="204" dxfId="4">
      <formula>AND($B6&lt;&gt;"",OR(DATE(2030,4,0)&lt;Mitarbeiter!$C6,AND(Mitarbeiter!$D6&lt;&gt;"",DATE(2030,3,1)&gt;Mitarbeiter!$D6)))</formula>
    </cfRule>
  </conditionalFormatting>
  <conditionalFormatting sqref="DB6:DB305">
    <cfRule type="expression" priority="205" dxfId="3">
      <formula>N(DB6)+N(DN6)&gt;30</formula>
    </cfRule>
    <cfRule type="expression" priority="206" dxfId="4">
      <formula>AND($B6&lt;&gt;"",OR(DATE(2030,5,0)&lt;Mitarbeiter!$C6,AND(Mitarbeiter!$D6&lt;&gt;"",DATE(2030,4,1)&gt;Mitarbeiter!$D6)))</formula>
    </cfRule>
  </conditionalFormatting>
  <conditionalFormatting sqref="DN6:DN305">
    <cfRule type="expression" priority="207" dxfId="3">
      <formula>N(DN6)+N(DB6)&gt;30</formula>
    </cfRule>
    <cfRule type="expression" priority="208" dxfId="4">
      <formula>AND($B6&lt;&gt;"",OR(DATE(2030,5,0)&lt;Mitarbeiter!$C6,AND(Mitarbeiter!$D6&lt;&gt;"",DATE(2030,4,1)&gt;Mitarbeiter!$D6)))</formula>
    </cfRule>
  </conditionalFormatting>
  <conditionalFormatting sqref="DC6:DC305">
    <cfRule type="expression" priority="209" dxfId="3">
      <formula>N(DC6)+N(DO6)&gt;31</formula>
    </cfRule>
    <cfRule type="expression" priority="210" dxfId="4">
      <formula>AND($B6&lt;&gt;"",OR(DATE(2030,6,0)&lt;Mitarbeiter!$C6,AND(Mitarbeiter!$D6&lt;&gt;"",DATE(2030,5,1)&gt;Mitarbeiter!$D6)))</formula>
    </cfRule>
  </conditionalFormatting>
  <conditionalFormatting sqref="DO6:DO305">
    <cfRule type="expression" priority="211" dxfId="3">
      <formula>N(DO6)+N(DC6)&gt;31</formula>
    </cfRule>
    <cfRule type="expression" priority="212" dxfId="4">
      <formula>AND($B6&lt;&gt;"",OR(DATE(2030,6,0)&lt;Mitarbeiter!$C6,AND(Mitarbeiter!$D6&lt;&gt;"",DATE(2030,5,1)&gt;Mitarbeiter!$D6)))</formula>
    </cfRule>
  </conditionalFormatting>
  <conditionalFormatting sqref="DD6:DD305">
    <cfRule type="expression" priority="213" dxfId="3">
      <formula>N(DD6)+N(DP6)&gt;30</formula>
    </cfRule>
    <cfRule type="expression" priority="214" dxfId="4">
      <formula>AND($B6&lt;&gt;"",OR(DATE(2030,7,0)&lt;Mitarbeiter!$C6,AND(Mitarbeiter!$D6&lt;&gt;"",DATE(2030,6,1)&gt;Mitarbeiter!$D6)))</formula>
    </cfRule>
  </conditionalFormatting>
  <conditionalFormatting sqref="DP6:DP305">
    <cfRule type="expression" priority="215" dxfId="3">
      <formula>N(DP6)+N(DD6)&gt;30</formula>
    </cfRule>
    <cfRule type="expression" priority="216" dxfId="4">
      <formula>AND($B6&lt;&gt;"",OR(DATE(2030,7,0)&lt;Mitarbeiter!$C6,AND(Mitarbeiter!$D6&lt;&gt;"",DATE(2030,6,1)&gt;Mitarbeiter!$D6)))</formula>
    </cfRule>
  </conditionalFormatting>
  <conditionalFormatting sqref="DE6:DE305">
    <cfRule type="expression" priority="217" dxfId="3">
      <formula>N(DE6)+N(DQ6)&gt;31</formula>
    </cfRule>
    <cfRule type="expression" priority="218" dxfId="4">
      <formula>AND($B6&lt;&gt;"",OR(DATE(2030,8,0)&lt;Mitarbeiter!$C6,AND(Mitarbeiter!$D6&lt;&gt;"",DATE(2030,7,1)&gt;Mitarbeiter!$D6)))</formula>
    </cfRule>
  </conditionalFormatting>
  <conditionalFormatting sqref="DQ6:DQ305">
    <cfRule type="expression" priority="219" dxfId="3">
      <formula>N(DQ6)+N(DE6)&gt;31</formula>
    </cfRule>
    <cfRule type="expression" priority="220" dxfId="4">
      <formula>AND($B6&lt;&gt;"",OR(DATE(2030,8,0)&lt;Mitarbeiter!$C6,AND(Mitarbeiter!$D6&lt;&gt;"",DATE(2030,7,1)&gt;Mitarbeiter!$D6)))</formula>
    </cfRule>
  </conditionalFormatting>
  <conditionalFormatting sqref="DF6:DF305">
    <cfRule type="expression" priority="221" dxfId="3">
      <formula>N(DF6)+N(DR6)&gt;31</formula>
    </cfRule>
    <cfRule type="expression" priority="222" dxfId="4">
      <formula>AND($B6&lt;&gt;"",OR(DATE(2030,9,0)&lt;Mitarbeiter!$C6,AND(Mitarbeiter!$D6&lt;&gt;"",DATE(2030,8,1)&gt;Mitarbeiter!$D6)))</formula>
    </cfRule>
  </conditionalFormatting>
  <conditionalFormatting sqref="DR6:DR305">
    <cfRule type="expression" priority="223" dxfId="3">
      <formula>N(DR6)+N(DF6)&gt;31</formula>
    </cfRule>
    <cfRule type="expression" priority="224" dxfId="4">
      <formula>AND($B6&lt;&gt;"",OR(DATE(2030,9,0)&lt;Mitarbeiter!$C6,AND(Mitarbeiter!$D6&lt;&gt;"",DATE(2030,8,1)&gt;Mitarbeiter!$D6)))</formula>
    </cfRule>
  </conditionalFormatting>
  <conditionalFormatting sqref="DG6:DG305">
    <cfRule type="expression" priority="225" dxfId="3">
      <formula>N(DG6)+N(DS6)&gt;30</formula>
    </cfRule>
    <cfRule type="expression" priority="226" dxfId="4">
      <formula>AND($B6&lt;&gt;"",OR(DATE(2030,10,0)&lt;Mitarbeiter!$C6,AND(Mitarbeiter!$D6&lt;&gt;"",DATE(2030,9,1)&gt;Mitarbeiter!$D6)))</formula>
    </cfRule>
  </conditionalFormatting>
  <conditionalFormatting sqref="DS6:DS305">
    <cfRule type="expression" priority="227" dxfId="3">
      <formula>N(DS6)+N(DG6)&gt;30</formula>
    </cfRule>
    <cfRule type="expression" priority="228" dxfId="4">
      <formula>AND($B6&lt;&gt;"",OR(DATE(2030,10,0)&lt;Mitarbeiter!$C6,AND(Mitarbeiter!$D6&lt;&gt;"",DATE(2030,9,1)&gt;Mitarbeiter!$D6)))</formula>
    </cfRule>
  </conditionalFormatting>
  <conditionalFormatting sqref="DH6:DH305">
    <cfRule type="expression" priority="229" dxfId="3">
      <formula>N(DH6)+N(DT6)&gt;31</formula>
    </cfRule>
    <cfRule type="expression" priority="230" dxfId="4">
      <formula>AND($B6&lt;&gt;"",OR(DATE(2030,11,0)&lt;Mitarbeiter!$C6,AND(Mitarbeiter!$D6&lt;&gt;"",DATE(2030,10,1)&gt;Mitarbeiter!$D6)))</formula>
    </cfRule>
  </conditionalFormatting>
  <conditionalFormatting sqref="DT6:DT305">
    <cfRule type="expression" priority="231" dxfId="3">
      <formula>N(DT6)+N(DH6)&gt;31</formula>
    </cfRule>
    <cfRule type="expression" priority="232" dxfId="4">
      <formula>AND($B6&lt;&gt;"",OR(DATE(2030,11,0)&lt;Mitarbeiter!$C6,AND(Mitarbeiter!$D6&lt;&gt;"",DATE(2030,10,1)&gt;Mitarbeiter!$D6)))</formula>
    </cfRule>
  </conditionalFormatting>
  <conditionalFormatting sqref="DI6:DI305">
    <cfRule type="expression" priority="233" dxfId="3">
      <formula>N(DI6)+N(DU6)&gt;30</formula>
    </cfRule>
    <cfRule type="expression" priority="234" dxfId="4">
      <formula>AND($B6&lt;&gt;"",OR(DATE(2030,12,0)&lt;Mitarbeiter!$C6,AND(Mitarbeiter!$D6&lt;&gt;"",DATE(2030,11,1)&gt;Mitarbeiter!$D6)))</formula>
    </cfRule>
  </conditionalFormatting>
  <conditionalFormatting sqref="DU6:DU305">
    <cfRule type="expression" priority="235" dxfId="3">
      <formula>N(DU6)+N(DI6)&gt;30</formula>
    </cfRule>
    <cfRule type="expression" priority="236" dxfId="4">
      <formula>AND($B6&lt;&gt;"",OR(DATE(2030,12,0)&lt;Mitarbeiter!$C6,AND(Mitarbeiter!$D6&lt;&gt;"",DATE(2030,11,1)&gt;Mitarbeiter!$D6)))</formula>
    </cfRule>
  </conditionalFormatting>
  <conditionalFormatting sqref="DJ6:DJ305">
    <cfRule type="expression" priority="237" dxfId="3">
      <formula>N(DJ6)+N(DV6)&gt;31</formula>
    </cfRule>
    <cfRule type="expression" priority="238" dxfId="4">
      <formula>AND($B6&lt;&gt;"",OR(DATE(2030,13,0)&lt;Mitarbeiter!$C6,AND(Mitarbeiter!$D6&lt;&gt;"",DATE(2030,12,1)&gt;Mitarbeiter!$D6)))</formula>
    </cfRule>
  </conditionalFormatting>
  <conditionalFormatting sqref="DV6:DV305">
    <cfRule type="expression" priority="239" dxfId="3">
      <formula>N(DV6)+N(DJ6)&gt;31</formula>
    </cfRule>
    <cfRule type="expression" priority="240" dxfId="4">
      <formula>AND($B6&lt;&gt;"",OR(DATE(2030,13,0)&lt;Mitarbeiter!$C6,AND(Mitarbeiter!$D6&lt;&gt;"",DATE(2030,12,1)&gt;Mitarbeiter!$D6)))</formula>
    </cfRule>
  </conditionalFormatting>
  <dataValidations count="1">
    <dataValidation sqref="G6:DV305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BM30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1" customWidth="1" min="4" max="4"/>
    <col width="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outlineLevel="1" width="7" customWidth="1" min="18" max="29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outlineLevel="1" width="7" customWidth="1" min="30" max="41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outlineLevel="1" width="7" customWidth="1" min="42" max="53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outlineLevel="1" width="7" customWidth="1" min="54" max="65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</cols>
  <sheetData>
    <row r="1">
      <c r="A1" s="1" t="inlineStr">
        <is>
          <t>Ist-Stunden je Mitarbeiter und Monat</t>
        </is>
      </c>
      <c r="N1" s="12" t="inlineStr">
        <is>
          <t>→ Erklärung</t>
        </is>
      </c>
    </row>
    <row r="2" ht="40" customHeight="1">
      <c r="A2" s="13" t="inlineStr">
        <is>
          <t>Tatsächlich geleistete Stunden je MA und Monat (beide Objekte zusammen). Je Jahr ein Block. Spalte C = Auswertungsjahr, D = alle Jahre seit Eintritt. Grau = nicht beschäftigt.</t>
        </is>
      </c>
    </row>
    <row r="4">
      <c r="A4" s="41" t="n"/>
      <c r="B4" s="41" t="n"/>
      <c r="C4" s="41" t="n"/>
      <c r="D4" s="41" t="n"/>
      <c r="E4" s="41" t="n"/>
      <c r="F4" s="46" t="inlineStr">
        <is>
          <t>2026</t>
        </is>
      </c>
      <c r="R4" s="46" t="inlineStr">
        <is>
          <t>2027</t>
        </is>
      </c>
      <c r="AD4" s="46" t="inlineStr">
        <is>
          <t>2028</t>
        </is>
      </c>
      <c r="AP4" s="46" t="inlineStr">
        <is>
          <t>2029</t>
        </is>
      </c>
      <c r="BB4" s="46" t="inlineStr">
        <is>
          <t>2030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Ist-Std.
Ausw.-Jahr</t>
        </is>
      </c>
      <c r="D5" s="21" t="inlineStr">
        <is>
          <t>Ist-Std. seit
Eintritt</t>
        </is>
      </c>
      <c r="E5" s="21" t="inlineStr"/>
      <c r="F5" s="42" t="inlineStr">
        <is>
          <t>Jan</t>
        </is>
      </c>
      <c r="G5" s="42" t="inlineStr">
        <is>
          <t>Feb</t>
        </is>
      </c>
      <c r="H5" s="42" t="inlineStr">
        <is>
          <t>Mär</t>
        </is>
      </c>
      <c r="I5" s="42" t="inlineStr">
        <is>
          <t>Apr</t>
        </is>
      </c>
      <c r="J5" s="42" t="inlineStr">
        <is>
          <t>Mai</t>
        </is>
      </c>
      <c r="K5" s="42" t="inlineStr">
        <is>
          <t>Jun</t>
        </is>
      </c>
      <c r="L5" s="42" t="inlineStr">
        <is>
          <t>Jul</t>
        </is>
      </c>
      <c r="M5" s="42" t="inlineStr">
        <is>
          <t>Aug</t>
        </is>
      </c>
      <c r="N5" s="42" t="inlineStr">
        <is>
          <t>Sep</t>
        </is>
      </c>
      <c r="O5" s="42" t="inlineStr">
        <is>
          <t>Okt</t>
        </is>
      </c>
      <c r="P5" s="42" t="inlineStr">
        <is>
          <t>Nov</t>
        </is>
      </c>
      <c r="Q5" s="42" t="inlineStr">
        <is>
          <t>Dez</t>
        </is>
      </c>
      <c r="R5" s="42" t="inlineStr">
        <is>
          <t>Jan</t>
        </is>
      </c>
      <c r="S5" s="42" t="inlineStr">
        <is>
          <t>Feb</t>
        </is>
      </c>
      <c r="T5" s="42" t="inlineStr">
        <is>
          <t>Mär</t>
        </is>
      </c>
      <c r="U5" s="42" t="inlineStr">
        <is>
          <t>Apr</t>
        </is>
      </c>
      <c r="V5" s="42" t="inlineStr">
        <is>
          <t>Mai</t>
        </is>
      </c>
      <c r="W5" s="42" t="inlineStr">
        <is>
          <t>Jun</t>
        </is>
      </c>
      <c r="X5" s="42" t="inlineStr">
        <is>
          <t>Jul</t>
        </is>
      </c>
      <c r="Y5" s="42" t="inlineStr">
        <is>
          <t>Aug</t>
        </is>
      </c>
      <c r="Z5" s="42" t="inlineStr">
        <is>
          <t>Sep</t>
        </is>
      </c>
      <c r="AA5" s="42" t="inlineStr">
        <is>
          <t>Okt</t>
        </is>
      </c>
      <c r="AB5" s="42" t="inlineStr">
        <is>
          <t>Nov</t>
        </is>
      </c>
      <c r="AC5" s="42" t="inlineStr">
        <is>
          <t>Dez</t>
        </is>
      </c>
      <c r="AD5" s="42" t="inlineStr">
        <is>
          <t>Jan</t>
        </is>
      </c>
      <c r="AE5" s="42" t="inlineStr">
        <is>
          <t>Feb</t>
        </is>
      </c>
      <c r="AF5" s="42" t="inlineStr">
        <is>
          <t>Mär</t>
        </is>
      </c>
      <c r="AG5" s="42" t="inlineStr">
        <is>
          <t>Apr</t>
        </is>
      </c>
      <c r="AH5" s="42" t="inlineStr">
        <is>
          <t>Mai</t>
        </is>
      </c>
      <c r="AI5" s="42" t="inlineStr">
        <is>
          <t>Jun</t>
        </is>
      </c>
      <c r="AJ5" s="42" t="inlineStr">
        <is>
          <t>Jul</t>
        </is>
      </c>
      <c r="AK5" s="42" t="inlineStr">
        <is>
          <t>Aug</t>
        </is>
      </c>
      <c r="AL5" s="42" t="inlineStr">
        <is>
          <t>Sep</t>
        </is>
      </c>
      <c r="AM5" s="42" t="inlineStr">
        <is>
          <t>Okt</t>
        </is>
      </c>
      <c r="AN5" s="42" t="inlineStr">
        <is>
          <t>Nov</t>
        </is>
      </c>
      <c r="AO5" s="42" t="inlineStr">
        <is>
          <t>Dez</t>
        </is>
      </c>
      <c r="AP5" s="42" t="inlineStr">
        <is>
          <t>Jan</t>
        </is>
      </c>
      <c r="AQ5" s="42" t="inlineStr">
        <is>
          <t>Feb</t>
        </is>
      </c>
      <c r="AR5" s="42" t="inlineStr">
        <is>
          <t>Mär</t>
        </is>
      </c>
      <c r="AS5" s="42" t="inlineStr">
        <is>
          <t>Apr</t>
        </is>
      </c>
      <c r="AT5" s="42" t="inlineStr">
        <is>
          <t>Mai</t>
        </is>
      </c>
      <c r="AU5" s="42" t="inlineStr">
        <is>
          <t>Jun</t>
        </is>
      </c>
      <c r="AV5" s="42" t="inlineStr">
        <is>
          <t>Jul</t>
        </is>
      </c>
      <c r="AW5" s="42" t="inlineStr">
        <is>
          <t>Aug</t>
        </is>
      </c>
      <c r="AX5" s="42" t="inlineStr">
        <is>
          <t>Sep</t>
        </is>
      </c>
      <c r="AY5" s="42" t="inlineStr">
        <is>
          <t>Okt</t>
        </is>
      </c>
      <c r="AZ5" s="42" t="inlineStr">
        <is>
          <t>Nov</t>
        </is>
      </c>
      <c r="BA5" s="42" t="inlineStr">
        <is>
          <t>Dez</t>
        </is>
      </c>
      <c r="BB5" s="42" t="inlineStr">
        <is>
          <t>Jan</t>
        </is>
      </c>
      <c r="BC5" s="42" t="inlineStr">
        <is>
          <t>Feb</t>
        </is>
      </c>
      <c r="BD5" s="42" t="inlineStr">
        <is>
          <t>Mär</t>
        </is>
      </c>
      <c r="BE5" s="42" t="inlineStr">
        <is>
          <t>Apr</t>
        </is>
      </c>
      <c r="BF5" s="42" t="inlineStr">
        <is>
          <t>Mai</t>
        </is>
      </c>
      <c r="BG5" s="42" t="inlineStr">
        <is>
          <t>Jun</t>
        </is>
      </c>
      <c r="BH5" s="42" t="inlineStr">
        <is>
          <t>Jul</t>
        </is>
      </c>
      <c r="BI5" s="42" t="inlineStr">
        <is>
          <t>Aug</t>
        </is>
      </c>
      <c r="BJ5" s="42" t="inlineStr">
        <is>
          <t>Sep</t>
        </is>
      </c>
      <c r="BK5" s="42" t="inlineStr">
        <is>
          <t>Okt</t>
        </is>
      </c>
      <c r="BL5" s="42" t="inlineStr">
        <is>
          <t>Nov</t>
        </is>
      </c>
      <c r="BM5" s="42" t="inlineStr">
        <is>
          <t>Dez</t>
        </is>
      </c>
    </row>
    <row r="6">
      <c r="A6" s="47">
        <f>IF(Mitarbeiter!B6="","",Mitarbeiter!A6)</f>
        <v/>
      </c>
      <c r="B6" s="48">
        <f>IF(Mitarbeiter!B6="","",Mitarbeiter!B6)</f>
        <v/>
      </c>
      <c r="C6" s="37">
        <f>IF(Mitarbeiter!B6="","",N(INDEX($F6:$BM6,1,(Einstellungen!$C$3-2026)*12+1))+N(INDEX($F6:$BM6,1,(Einstellungen!$C$3-2026)*12+2))+N(INDEX($F6:$BM6,1,(Einstellungen!$C$3-2026)*12+3))+N(INDEX($F6:$BM6,1,(Einstellungen!$C$3-2026)*12+4))+N(INDEX($F6:$BM6,1,(Einstellungen!$C$3-2026)*12+5))+N(INDEX($F6:$BM6,1,(Einstellungen!$C$3-2026)*12+6))+N(INDEX($F6:$BM6,1,(Einstellungen!$C$3-2026)*12+7))+N(INDEX($F6:$BM6,1,(Einstellungen!$C$3-2026)*12+8))+N(INDEX($F6:$BM6,1,(Einstellungen!$C$3-2026)*12+9))+N(INDEX($F6:$BM6,1,(Einstellungen!$C$3-2026)*12+10))+N(INDEX($F6:$BM6,1,(Einstellungen!$C$3-2026)*12+11))+N(INDEX($F6:$BM6,1,(Einstellungen!$C$3-2026)*12+12)))</f>
        <v/>
      </c>
      <c r="D6" s="37">
        <f>IF(Mitarbeiter!B6="","",SUM(F6:BM6))</f>
        <v/>
      </c>
      <c r="F6" s="51" t="n">
        <v>172</v>
      </c>
      <c r="G6" s="51" t="n">
        <v>172</v>
      </c>
      <c r="H6" s="51" t="n">
        <v>190</v>
      </c>
      <c r="I6" s="51" t="n">
        <v>166</v>
      </c>
      <c r="J6" s="51" t="n">
        <v>190</v>
      </c>
      <c r="K6" s="51" t="n">
        <v>126</v>
      </c>
      <c r="L6" s="51" t="n">
        <v>190</v>
      </c>
      <c r="M6" s="51" t="n">
        <v>190</v>
      </c>
      <c r="N6" s="51" t="n">
        <v>160</v>
      </c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  <c r="AU6" s="51" t="n"/>
      <c r="AV6" s="51" t="n"/>
      <c r="AW6" s="51" t="n"/>
      <c r="AX6" s="51" t="n"/>
      <c r="AY6" s="51" t="n"/>
      <c r="AZ6" s="51" t="n"/>
      <c r="BA6" s="51" t="n"/>
      <c r="BB6" s="51" t="n"/>
      <c r="BC6" s="51" t="n"/>
      <c r="BD6" s="51" t="n"/>
      <c r="BE6" s="51" t="n"/>
      <c r="BF6" s="51" t="n"/>
      <c r="BG6" s="51" t="n"/>
      <c r="BH6" s="51" t="n"/>
      <c r="BI6" s="51" t="n"/>
      <c r="BJ6" s="51" t="n"/>
      <c r="BK6" s="51" t="n"/>
      <c r="BL6" s="51" t="n"/>
      <c r="BM6" s="51" t="n"/>
    </row>
    <row r="7">
      <c r="A7" s="47">
        <f>IF(Mitarbeiter!B7="","",Mitarbeiter!A7)</f>
        <v/>
      </c>
      <c r="B7" s="48">
        <f>IF(Mitarbeiter!B7="","",Mitarbeiter!B7)</f>
        <v/>
      </c>
      <c r="C7" s="37">
        <f>IF(Mitarbeiter!B7="","",N(INDEX($F7:$BM7,1,(Einstellungen!$C$3-2026)*12+1))+N(INDEX($F7:$BM7,1,(Einstellungen!$C$3-2026)*12+2))+N(INDEX($F7:$BM7,1,(Einstellungen!$C$3-2026)*12+3))+N(INDEX($F7:$BM7,1,(Einstellungen!$C$3-2026)*12+4))+N(INDEX($F7:$BM7,1,(Einstellungen!$C$3-2026)*12+5))+N(INDEX($F7:$BM7,1,(Einstellungen!$C$3-2026)*12+6))+N(INDEX($F7:$BM7,1,(Einstellungen!$C$3-2026)*12+7))+N(INDEX($F7:$BM7,1,(Einstellungen!$C$3-2026)*12+8))+N(INDEX($F7:$BM7,1,(Einstellungen!$C$3-2026)*12+9))+N(INDEX($F7:$BM7,1,(Einstellungen!$C$3-2026)*12+10))+N(INDEX($F7:$BM7,1,(Einstellungen!$C$3-2026)*12+11))+N(INDEX($F7:$BM7,1,(Einstellungen!$C$3-2026)*12+12)))</f>
        <v/>
      </c>
      <c r="D7" s="37">
        <f>IF(Mitarbeiter!B7="","",SUM(F7:BM7))</f>
        <v/>
      </c>
      <c r="F7" s="51" t="n">
        <v>92</v>
      </c>
      <c r="G7" s="51" t="n">
        <v>66</v>
      </c>
      <c r="H7" s="51" t="n">
        <v>86</v>
      </c>
      <c r="I7" s="51" t="n">
        <v>86</v>
      </c>
      <c r="J7" s="51" t="n">
        <v>80</v>
      </c>
      <c r="K7" s="51" t="n">
        <v>68</v>
      </c>
      <c r="L7" s="51" t="n">
        <v>104</v>
      </c>
      <c r="M7" s="51" t="n">
        <v>80</v>
      </c>
      <c r="N7" s="51" t="n">
        <v>86</v>
      </c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  <c r="AU7" s="51" t="n"/>
      <c r="AV7" s="51" t="n"/>
      <c r="AW7" s="51" t="n"/>
      <c r="AX7" s="51" t="n"/>
      <c r="AY7" s="51" t="n"/>
      <c r="AZ7" s="51" t="n"/>
      <c r="BA7" s="51" t="n"/>
      <c r="BB7" s="51" t="n"/>
      <c r="BC7" s="51" t="n"/>
      <c r="BD7" s="51" t="n"/>
      <c r="BE7" s="51" t="n"/>
      <c r="BF7" s="51" t="n"/>
      <c r="BG7" s="51" t="n"/>
      <c r="BH7" s="51" t="n"/>
      <c r="BI7" s="51" t="n"/>
      <c r="BJ7" s="51" t="n"/>
      <c r="BK7" s="51" t="n"/>
      <c r="BL7" s="51" t="n"/>
      <c r="BM7" s="51" t="n"/>
    </row>
    <row r="8">
      <c r="A8" s="47">
        <f>IF(Mitarbeiter!B8="","",Mitarbeiter!A8)</f>
        <v/>
      </c>
      <c r="B8" s="48">
        <f>IF(Mitarbeiter!B8="","",Mitarbeiter!B8)</f>
        <v/>
      </c>
      <c r="C8" s="37">
        <f>IF(Mitarbeiter!B8="","",N(INDEX($F8:$BM8,1,(Einstellungen!$C$3-2026)*12+1))+N(INDEX($F8:$BM8,1,(Einstellungen!$C$3-2026)*12+2))+N(INDEX($F8:$BM8,1,(Einstellungen!$C$3-2026)*12+3))+N(INDEX($F8:$BM8,1,(Einstellungen!$C$3-2026)*12+4))+N(INDEX($F8:$BM8,1,(Einstellungen!$C$3-2026)*12+5))+N(INDEX($F8:$BM8,1,(Einstellungen!$C$3-2026)*12+6))+N(INDEX($F8:$BM8,1,(Einstellungen!$C$3-2026)*12+7))+N(INDEX($F8:$BM8,1,(Einstellungen!$C$3-2026)*12+8))+N(INDEX($F8:$BM8,1,(Einstellungen!$C$3-2026)*12+9))+N(INDEX($F8:$BM8,1,(Einstellungen!$C$3-2026)*12+10))+N(INDEX($F8:$BM8,1,(Einstellungen!$C$3-2026)*12+11))+N(INDEX($F8:$BM8,1,(Einstellungen!$C$3-2026)*12+12)))</f>
        <v/>
      </c>
      <c r="D8" s="37">
        <f>IF(Mitarbeiter!B8="","",SUM(F8:BM8))</f>
        <v/>
      </c>
      <c r="F8" s="51" t="n">
        <v>172</v>
      </c>
      <c r="G8" s="51" t="n">
        <v>152</v>
      </c>
      <c r="H8" s="51" t="n">
        <v>64</v>
      </c>
      <c r="I8" s="51" t="n">
        <v>102</v>
      </c>
      <c r="J8" s="51" t="n">
        <v>172</v>
      </c>
      <c r="K8" s="51" t="n">
        <v>160</v>
      </c>
      <c r="L8" s="51" t="n">
        <v>190</v>
      </c>
      <c r="M8" s="51" t="n">
        <v>142</v>
      </c>
      <c r="N8" s="51" t="n">
        <v>172</v>
      </c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  <c r="AZ8" s="51" t="n"/>
      <c r="BA8" s="51" t="n"/>
      <c r="BB8" s="51" t="n"/>
      <c r="BC8" s="51" t="n"/>
      <c r="BD8" s="51" t="n"/>
      <c r="BE8" s="51" t="n"/>
      <c r="BF8" s="51" t="n"/>
      <c r="BG8" s="51" t="n"/>
      <c r="BH8" s="51" t="n"/>
      <c r="BI8" s="51" t="n"/>
      <c r="BJ8" s="51" t="n"/>
      <c r="BK8" s="51" t="n"/>
      <c r="BL8" s="51" t="n"/>
      <c r="BM8" s="51" t="n"/>
    </row>
    <row r="9">
      <c r="A9" s="47">
        <f>IF(Mitarbeiter!B9="","",Mitarbeiter!A9)</f>
        <v/>
      </c>
      <c r="B9" s="48">
        <f>IF(Mitarbeiter!B9="","",Mitarbeiter!B9)</f>
        <v/>
      </c>
      <c r="C9" s="37">
        <f>IF(Mitarbeiter!B9="","",N(INDEX($F9:$BM9,1,(Einstellungen!$C$3-2026)*12+1))+N(INDEX($F9:$BM9,1,(Einstellungen!$C$3-2026)*12+2))+N(INDEX($F9:$BM9,1,(Einstellungen!$C$3-2026)*12+3))+N(INDEX($F9:$BM9,1,(Einstellungen!$C$3-2026)*12+4))+N(INDEX($F9:$BM9,1,(Einstellungen!$C$3-2026)*12+5))+N(INDEX($F9:$BM9,1,(Einstellungen!$C$3-2026)*12+6))+N(INDEX($F9:$BM9,1,(Einstellungen!$C$3-2026)*12+7))+N(INDEX($F9:$BM9,1,(Einstellungen!$C$3-2026)*12+8))+N(INDEX($F9:$BM9,1,(Einstellungen!$C$3-2026)*12+9))+N(INDEX($F9:$BM9,1,(Einstellungen!$C$3-2026)*12+10))+N(INDEX($F9:$BM9,1,(Einstellungen!$C$3-2026)*12+11))+N(INDEX($F9:$BM9,1,(Einstellungen!$C$3-2026)*12+12)))</f>
        <v/>
      </c>
      <c r="D9" s="37">
        <f>IF(Mitarbeiter!B9="","",SUM(F9:BM9))</f>
        <v/>
      </c>
      <c r="F9" s="51" t="n">
        <v>70</v>
      </c>
      <c r="G9" s="51" t="n">
        <v>190</v>
      </c>
      <c r="H9" s="51" t="n">
        <v>166</v>
      </c>
      <c r="I9" s="51" t="n">
        <v>190</v>
      </c>
      <c r="J9" s="51" t="n">
        <v>172</v>
      </c>
      <c r="K9" s="51" t="n">
        <v>172</v>
      </c>
      <c r="L9" s="51" t="n">
        <v>182</v>
      </c>
      <c r="M9" s="51" t="n">
        <v>148</v>
      </c>
      <c r="N9" s="51" t="n">
        <v>190</v>
      </c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  <c r="AU9" s="51" t="n"/>
      <c r="AV9" s="51" t="n"/>
      <c r="AW9" s="51" t="n"/>
      <c r="AX9" s="51" t="n"/>
      <c r="AY9" s="51" t="n"/>
      <c r="AZ9" s="51" t="n"/>
      <c r="BA9" s="51" t="n"/>
      <c r="BB9" s="51" t="n"/>
      <c r="BC9" s="51" t="n"/>
      <c r="BD9" s="51" t="n"/>
      <c r="BE9" s="51" t="n"/>
      <c r="BF9" s="51" t="n"/>
      <c r="BG9" s="51" t="n"/>
      <c r="BH9" s="51" t="n"/>
      <c r="BI9" s="51" t="n"/>
      <c r="BJ9" s="51" t="n"/>
      <c r="BK9" s="51" t="n"/>
      <c r="BL9" s="51" t="n"/>
      <c r="BM9" s="51" t="n"/>
    </row>
    <row r="10">
      <c r="A10" s="47">
        <f>IF(Mitarbeiter!B10="","",Mitarbeiter!A10)</f>
        <v/>
      </c>
      <c r="B10" s="48">
        <f>IF(Mitarbeiter!B10="","",Mitarbeiter!B10)</f>
        <v/>
      </c>
      <c r="C10" s="37">
        <f>IF(Mitarbeiter!B10="","",N(INDEX($F10:$BM10,1,(Einstellungen!$C$3-2026)*12+1))+N(INDEX($F10:$BM10,1,(Einstellungen!$C$3-2026)*12+2))+N(INDEX($F10:$BM10,1,(Einstellungen!$C$3-2026)*12+3))+N(INDEX($F10:$BM10,1,(Einstellungen!$C$3-2026)*12+4))+N(INDEX($F10:$BM10,1,(Einstellungen!$C$3-2026)*12+5))+N(INDEX($F10:$BM10,1,(Einstellungen!$C$3-2026)*12+6))+N(INDEX($F10:$BM10,1,(Einstellungen!$C$3-2026)*12+7))+N(INDEX($F10:$BM10,1,(Einstellungen!$C$3-2026)*12+8))+N(INDEX($F10:$BM10,1,(Einstellungen!$C$3-2026)*12+9))+N(INDEX($F10:$BM10,1,(Einstellungen!$C$3-2026)*12+10))+N(INDEX($F10:$BM10,1,(Einstellungen!$C$3-2026)*12+11))+N(INDEX($F10:$BM10,1,(Einstellungen!$C$3-2026)*12+12)))</f>
        <v/>
      </c>
      <c r="D10" s="37">
        <f>IF(Mitarbeiter!B10="","",SUM(F10:BM10))</f>
        <v/>
      </c>
      <c r="F10" s="51" t="n">
        <v>178</v>
      </c>
      <c r="G10" s="51" t="n">
        <v>178</v>
      </c>
      <c r="H10" s="51" t="n">
        <v>160</v>
      </c>
      <c r="I10" s="51" t="n">
        <v>182</v>
      </c>
      <c r="J10" s="51" t="n">
        <v>166</v>
      </c>
      <c r="K10" s="51" t="n">
        <v>164</v>
      </c>
      <c r="L10" s="51" t="n">
        <v>182</v>
      </c>
      <c r="M10" s="51" t="n">
        <v>160</v>
      </c>
      <c r="N10" s="51" t="n">
        <v>160</v>
      </c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  <c r="AU10" s="51" t="n"/>
      <c r="AV10" s="51" t="n"/>
      <c r="AW10" s="51" t="n"/>
      <c r="AX10" s="51" t="n"/>
      <c r="AY10" s="51" t="n"/>
      <c r="AZ10" s="51" t="n"/>
      <c r="BA10" s="51" t="n"/>
      <c r="BB10" s="51" t="n"/>
      <c r="BC10" s="51" t="n"/>
      <c r="BD10" s="51" t="n"/>
      <c r="BE10" s="51" t="n"/>
      <c r="BF10" s="51" t="n"/>
      <c r="BG10" s="51" t="n"/>
      <c r="BH10" s="51" t="n"/>
      <c r="BI10" s="51" t="n"/>
      <c r="BJ10" s="51" t="n"/>
      <c r="BK10" s="51" t="n"/>
      <c r="BL10" s="51" t="n"/>
      <c r="BM10" s="51" t="n"/>
    </row>
    <row r="11">
      <c r="A11" s="47">
        <f>IF(Mitarbeiter!B11="","",Mitarbeiter!A11)</f>
        <v/>
      </c>
      <c r="B11" s="48">
        <f>IF(Mitarbeiter!B11="","",Mitarbeiter!B11)</f>
        <v/>
      </c>
      <c r="C11" s="37">
        <f>IF(Mitarbeiter!B11="","",N(INDEX($F11:$BM11,1,(Einstellungen!$C$3-2026)*12+1))+N(INDEX($F11:$BM11,1,(Einstellungen!$C$3-2026)*12+2))+N(INDEX($F11:$BM11,1,(Einstellungen!$C$3-2026)*12+3))+N(INDEX($F11:$BM11,1,(Einstellungen!$C$3-2026)*12+4))+N(INDEX($F11:$BM11,1,(Einstellungen!$C$3-2026)*12+5))+N(INDEX($F11:$BM11,1,(Einstellungen!$C$3-2026)*12+6))+N(INDEX($F11:$BM11,1,(Einstellungen!$C$3-2026)*12+7))+N(INDEX($F11:$BM11,1,(Einstellungen!$C$3-2026)*12+8))+N(INDEX($F11:$BM11,1,(Einstellungen!$C$3-2026)*12+9))+N(INDEX($F11:$BM11,1,(Einstellungen!$C$3-2026)*12+10))+N(INDEX($F11:$BM11,1,(Einstellungen!$C$3-2026)*12+11))+N(INDEX($F11:$BM11,1,(Einstellungen!$C$3-2026)*12+12)))</f>
        <v/>
      </c>
      <c r="D11" s="37">
        <f>IF(Mitarbeiter!B11="","",SUM(F11:BM11))</f>
        <v/>
      </c>
      <c r="F11" s="51" t="n">
        <v>178</v>
      </c>
      <c r="G11" s="51" t="n">
        <v>154</v>
      </c>
      <c r="H11" s="51" t="n">
        <v>178</v>
      </c>
      <c r="I11" s="51" t="n">
        <v>178</v>
      </c>
      <c r="J11" s="51" t="n">
        <v>166</v>
      </c>
      <c r="K11" s="51" t="n">
        <v>190</v>
      </c>
      <c r="L11" s="51" t="n">
        <v>172</v>
      </c>
      <c r="M11" s="51" t="n">
        <v>112</v>
      </c>
      <c r="N11" s="51" t="n">
        <v>172</v>
      </c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  <c r="AT11" s="51" t="n"/>
      <c r="AU11" s="51" t="n"/>
      <c r="AV11" s="51" t="n"/>
      <c r="AW11" s="51" t="n"/>
      <c r="AX11" s="51" t="n"/>
      <c r="AY11" s="51" t="n"/>
      <c r="AZ11" s="51" t="n"/>
      <c r="BA11" s="51" t="n"/>
      <c r="BB11" s="51" t="n"/>
      <c r="BC11" s="51" t="n"/>
      <c r="BD11" s="51" t="n"/>
      <c r="BE11" s="51" t="n"/>
      <c r="BF11" s="51" t="n"/>
      <c r="BG11" s="51" t="n"/>
      <c r="BH11" s="51" t="n"/>
      <c r="BI11" s="51" t="n"/>
      <c r="BJ11" s="51" t="n"/>
      <c r="BK11" s="51" t="n"/>
      <c r="BL11" s="51" t="n"/>
      <c r="BM11" s="51" t="n"/>
    </row>
    <row r="12">
      <c r="A12" s="47">
        <f>IF(Mitarbeiter!B12="","",Mitarbeiter!A12)</f>
        <v/>
      </c>
      <c r="B12" s="48">
        <f>IF(Mitarbeiter!B12="","",Mitarbeiter!B12)</f>
        <v/>
      </c>
      <c r="C12" s="37">
        <f>IF(Mitarbeiter!B12="","",N(INDEX($F12:$BM12,1,(Einstellungen!$C$3-2026)*12+1))+N(INDEX($F12:$BM12,1,(Einstellungen!$C$3-2026)*12+2))+N(INDEX($F12:$BM12,1,(Einstellungen!$C$3-2026)*12+3))+N(INDEX($F12:$BM12,1,(Einstellungen!$C$3-2026)*12+4))+N(INDEX($F12:$BM12,1,(Einstellungen!$C$3-2026)*12+5))+N(INDEX($F12:$BM12,1,(Einstellungen!$C$3-2026)*12+6))+N(INDEX($F12:$BM12,1,(Einstellungen!$C$3-2026)*12+7))+N(INDEX($F12:$BM12,1,(Einstellungen!$C$3-2026)*12+8))+N(INDEX($F12:$BM12,1,(Einstellungen!$C$3-2026)*12+9))+N(INDEX($F12:$BM12,1,(Einstellungen!$C$3-2026)*12+10))+N(INDEX($F12:$BM12,1,(Einstellungen!$C$3-2026)*12+11))+N(INDEX($F12:$BM12,1,(Einstellungen!$C$3-2026)*12+12)))</f>
        <v/>
      </c>
      <c r="D12" s="37">
        <f>IF(Mitarbeiter!B12="","",SUM(F12:BM12))</f>
        <v/>
      </c>
      <c r="F12" s="51" t="n">
        <v>182</v>
      </c>
      <c r="G12" s="51" t="n">
        <v>8</v>
      </c>
      <c r="H12" s="51" t="n">
        <v>178</v>
      </c>
      <c r="I12" s="51" t="n">
        <v>172</v>
      </c>
      <c r="J12" s="51" t="n">
        <v>154</v>
      </c>
      <c r="K12" s="51" t="n">
        <v>172</v>
      </c>
      <c r="L12" s="51" t="n">
        <v>178</v>
      </c>
      <c r="M12" s="51" t="n">
        <v>172</v>
      </c>
      <c r="N12" s="51" t="n">
        <v>178</v>
      </c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  <c r="AU12" s="51" t="n"/>
      <c r="AV12" s="51" t="n"/>
      <c r="AW12" s="51" t="n"/>
      <c r="AX12" s="51" t="n"/>
      <c r="AY12" s="51" t="n"/>
      <c r="AZ12" s="51" t="n"/>
      <c r="BA12" s="51" t="n"/>
      <c r="BB12" s="51" t="n"/>
      <c r="BC12" s="51" t="n"/>
      <c r="BD12" s="51" t="n"/>
      <c r="BE12" s="51" t="n"/>
      <c r="BF12" s="51" t="n"/>
      <c r="BG12" s="51" t="n"/>
      <c r="BH12" s="51" t="n"/>
      <c r="BI12" s="51" t="n"/>
      <c r="BJ12" s="51" t="n"/>
      <c r="BK12" s="51" t="n"/>
      <c r="BL12" s="51" t="n"/>
      <c r="BM12" s="51" t="n"/>
    </row>
    <row r="13">
      <c r="A13" s="47">
        <f>IF(Mitarbeiter!B13="","",Mitarbeiter!A13)</f>
        <v/>
      </c>
      <c r="B13" s="48">
        <f>IF(Mitarbeiter!B13="","",Mitarbeiter!B13)</f>
        <v/>
      </c>
      <c r="C13" s="37">
        <f>IF(Mitarbeiter!B13="","",N(INDEX($F13:$BM13,1,(Einstellungen!$C$3-2026)*12+1))+N(INDEX($F13:$BM13,1,(Einstellungen!$C$3-2026)*12+2))+N(INDEX($F13:$BM13,1,(Einstellungen!$C$3-2026)*12+3))+N(INDEX($F13:$BM13,1,(Einstellungen!$C$3-2026)*12+4))+N(INDEX($F13:$BM13,1,(Einstellungen!$C$3-2026)*12+5))+N(INDEX($F13:$BM13,1,(Einstellungen!$C$3-2026)*12+6))+N(INDEX($F13:$BM13,1,(Einstellungen!$C$3-2026)*12+7))+N(INDEX($F13:$BM13,1,(Einstellungen!$C$3-2026)*12+8))+N(INDEX($F13:$BM13,1,(Einstellungen!$C$3-2026)*12+9))+N(INDEX($F13:$BM13,1,(Einstellungen!$C$3-2026)*12+10))+N(INDEX($F13:$BM13,1,(Einstellungen!$C$3-2026)*12+11))+N(INDEX($F13:$BM13,1,(Einstellungen!$C$3-2026)*12+12)))</f>
        <v/>
      </c>
      <c r="D13" s="37">
        <f>IF(Mitarbeiter!B13="","",SUM(F13:BM13))</f>
        <v/>
      </c>
      <c r="F13" s="51" t="n">
        <v>139</v>
      </c>
      <c r="G13" s="51" t="n">
        <v>139</v>
      </c>
      <c r="H13" s="51" t="n">
        <v>129</v>
      </c>
      <c r="I13" s="51" t="n">
        <v>129</v>
      </c>
      <c r="J13" s="51" t="n">
        <v>147</v>
      </c>
      <c r="K13" s="51" t="n">
        <v>147</v>
      </c>
      <c r="L13" s="51" t="n">
        <v>135</v>
      </c>
      <c r="M13" s="51" t="n">
        <v>127</v>
      </c>
      <c r="N13" s="51" t="n">
        <v>117</v>
      </c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  <c r="AT13" s="51" t="n"/>
      <c r="AU13" s="51" t="n"/>
      <c r="AV13" s="51" t="n"/>
      <c r="AW13" s="51" t="n"/>
      <c r="AX13" s="51" t="n"/>
      <c r="AY13" s="51" t="n"/>
      <c r="AZ13" s="51" t="n"/>
      <c r="BA13" s="51" t="n"/>
      <c r="BB13" s="51" t="n"/>
      <c r="BC13" s="51" t="n"/>
      <c r="BD13" s="51" t="n"/>
      <c r="BE13" s="51" t="n"/>
      <c r="BF13" s="51" t="n"/>
      <c r="BG13" s="51" t="n"/>
      <c r="BH13" s="51" t="n"/>
      <c r="BI13" s="51" t="n"/>
      <c r="BJ13" s="51" t="n"/>
      <c r="BK13" s="51" t="n"/>
      <c r="BL13" s="51" t="n"/>
      <c r="BM13" s="51" t="n"/>
    </row>
    <row r="14">
      <c r="A14" s="47">
        <f>IF(Mitarbeiter!B14="","",Mitarbeiter!A14)</f>
        <v/>
      </c>
      <c r="B14" s="48">
        <f>IF(Mitarbeiter!B14="","",Mitarbeiter!B14)</f>
        <v/>
      </c>
      <c r="C14" s="37">
        <f>IF(Mitarbeiter!B14="","",N(INDEX($F14:$BM14,1,(Einstellungen!$C$3-2026)*12+1))+N(INDEX($F14:$BM14,1,(Einstellungen!$C$3-2026)*12+2))+N(INDEX($F14:$BM14,1,(Einstellungen!$C$3-2026)*12+3))+N(INDEX($F14:$BM14,1,(Einstellungen!$C$3-2026)*12+4))+N(INDEX($F14:$BM14,1,(Einstellungen!$C$3-2026)*12+5))+N(INDEX($F14:$BM14,1,(Einstellungen!$C$3-2026)*12+6))+N(INDEX($F14:$BM14,1,(Einstellungen!$C$3-2026)*12+7))+N(INDEX($F14:$BM14,1,(Einstellungen!$C$3-2026)*12+8))+N(INDEX($F14:$BM14,1,(Einstellungen!$C$3-2026)*12+9))+N(INDEX($F14:$BM14,1,(Einstellungen!$C$3-2026)*12+10))+N(INDEX($F14:$BM14,1,(Einstellungen!$C$3-2026)*12+11))+N(INDEX($F14:$BM14,1,(Einstellungen!$C$3-2026)*12+12)))</f>
        <v/>
      </c>
      <c r="D14" s="37">
        <f>IF(Mitarbeiter!B14="","",SUM(F14:BM14))</f>
        <v/>
      </c>
      <c r="F14" s="51" t="n">
        <v>139</v>
      </c>
      <c r="G14" s="51" t="n">
        <v>117</v>
      </c>
      <c r="H14" s="51" t="n">
        <v>135</v>
      </c>
      <c r="I14" s="51" t="n">
        <v>123</v>
      </c>
      <c r="J14" s="51" t="n">
        <v>129</v>
      </c>
      <c r="K14" s="51" t="n">
        <v>81</v>
      </c>
      <c r="L14" s="51" t="n">
        <v>123</v>
      </c>
      <c r="M14" s="51" t="n">
        <v>135</v>
      </c>
      <c r="N14" s="51" t="n">
        <v>111</v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  <c r="AU14" s="51" t="n"/>
      <c r="AV14" s="51" t="n"/>
      <c r="AW14" s="51" t="n"/>
      <c r="AX14" s="51" t="n"/>
      <c r="AY14" s="51" t="n"/>
      <c r="AZ14" s="51" t="n"/>
      <c r="BA14" s="51" t="n"/>
      <c r="BB14" s="51" t="n"/>
      <c r="BC14" s="51" t="n"/>
      <c r="BD14" s="51" t="n"/>
      <c r="BE14" s="51" t="n"/>
      <c r="BF14" s="51" t="n"/>
      <c r="BG14" s="51" t="n"/>
      <c r="BH14" s="51" t="n"/>
      <c r="BI14" s="51" t="n"/>
      <c r="BJ14" s="51" t="n"/>
      <c r="BK14" s="51" t="n"/>
      <c r="BL14" s="51" t="n"/>
      <c r="BM14" s="51" t="n"/>
    </row>
    <row r="15">
      <c r="A15" s="47">
        <f>IF(Mitarbeiter!B15="","",Mitarbeiter!A15)</f>
        <v/>
      </c>
      <c r="B15" s="48">
        <f>IF(Mitarbeiter!B15="","",Mitarbeiter!B15)</f>
        <v/>
      </c>
      <c r="C15" s="37">
        <f>IF(Mitarbeiter!B15="","",N(INDEX($F15:$BM15,1,(Einstellungen!$C$3-2026)*12+1))+N(INDEX($F15:$BM15,1,(Einstellungen!$C$3-2026)*12+2))+N(INDEX($F15:$BM15,1,(Einstellungen!$C$3-2026)*12+3))+N(INDEX($F15:$BM15,1,(Einstellungen!$C$3-2026)*12+4))+N(INDEX($F15:$BM15,1,(Einstellungen!$C$3-2026)*12+5))+N(INDEX($F15:$BM15,1,(Einstellungen!$C$3-2026)*12+6))+N(INDEX($F15:$BM15,1,(Einstellungen!$C$3-2026)*12+7))+N(INDEX($F15:$BM15,1,(Einstellungen!$C$3-2026)*12+8))+N(INDEX($F15:$BM15,1,(Einstellungen!$C$3-2026)*12+9))+N(INDEX($F15:$BM15,1,(Einstellungen!$C$3-2026)*12+10))+N(INDEX($F15:$BM15,1,(Einstellungen!$C$3-2026)*12+11))+N(INDEX($F15:$BM15,1,(Einstellungen!$C$3-2026)*12+12)))</f>
        <v/>
      </c>
      <c r="D15" s="37">
        <f>IF(Mitarbeiter!B15="","",SUM(F15:BM15))</f>
        <v/>
      </c>
      <c r="F15" s="51" t="n">
        <v>182</v>
      </c>
      <c r="G15" s="51" t="n">
        <v>190</v>
      </c>
      <c r="H15" s="51" t="n">
        <v>178</v>
      </c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  <c r="AT15" s="51" t="n"/>
      <c r="AU15" s="51" t="n"/>
      <c r="AV15" s="51" t="n"/>
      <c r="AW15" s="51" t="n"/>
      <c r="AX15" s="51" t="n"/>
      <c r="AY15" s="51" t="n"/>
      <c r="AZ15" s="51" t="n"/>
      <c r="BA15" s="51" t="n"/>
      <c r="BB15" s="51" t="n"/>
      <c r="BC15" s="51" t="n"/>
      <c r="BD15" s="51" t="n"/>
      <c r="BE15" s="51" t="n"/>
      <c r="BF15" s="51" t="n"/>
      <c r="BG15" s="51" t="n"/>
      <c r="BH15" s="51" t="n"/>
      <c r="BI15" s="51" t="n"/>
      <c r="BJ15" s="51" t="n"/>
      <c r="BK15" s="51" t="n"/>
      <c r="BL15" s="51" t="n"/>
      <c r="BM15" s="51" t="n"/>
    </row>
    <row r="16">
      <c r="A16" s="47">
        <f>IF(Mitarbeiter!B16="","",Mitarbeiter!A16)</f>
        <v/>
      </c>
      <c r="B16" s="48">
        <f>IF(Mitarbeiter!B16="","",Mitarbeiter!B16)</f>
        <v/>
      </c>
      <c r="C16" s="37">
        <f>IF(Mitarbeiter!B16="","",N(INDEX($F16:$BM16,1,(Einstellungen!$C$3-2026)*12+1))+N(INDEX($F16:$BM16,1,(Einstellungen!$C$3-2026)*12+2))+N(INDEX($F16:$BM16,1,(Einstellungen!$C$3-2026)*12+3))+N(INDEX($F16:$BM16,1,(Einstellungen!$C$3-2026)*12+4))+N(INDEX($F16:$BM16,1,(Einstellungen!$C$3-2026)*12+5))+N(INDEX($F16:$BM16,1,(Einstellungen!$C$3-2026)*12+6))+N(INDEX($F16:$BM16,1,(Einstellungen!$C$3-2026)*12+7))+N(INDEX($F16:$BM16,1,(Einstellungen!$C$3-2026)*12+8))+N(INDEX($F16:$BM16,1,(Einstellungen!$C$3-2026)*12+9))+N(INDEX($F16:$BM16,1,(Einstellungen!$C$3-2026)*12+10))+N(INDEX($F16:$BM16,1,(Einstellungen!$C$3-2026)*12+11))+N(INDEX($F16:$BM16,1,(Einstellungen!$C$3-2026)*12+12)))</f>
        <v/>
      </c>
      <c r="D16" s="37">
        <f>IF(Mitarbeiter!B16="","",SUM(F16:BM16))</f>
        <v/>
      </c>
      <c r="F16" s="51" t="n">
        <v>93</v>
      </c>
      <c r="G16" s="51" t="n">
        <v>129</v>
      </c>
      <c r="H16" s="51" t="n">
        <v>111</v>
      </c>
      <c r="I16" s="51" t="n">
        <v>111</v>
      </c>
      <c r="J16" s="51" t="n">
        <v>117</v>
      </c>
      <c r="K16" s="51" t="n">
        <v>117</v>
      </c>
      <c r="L16" s="51" t="n">
        <v>147</v>
      </c>
      <c r="M16" s="51" t="n">
        <v>99</v>
      </c>
      <c r="N16" s="51" t="n">
        <v>117</v>
      </c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  <c r="AT16" s="51" t="n"/>
      <c r="AU16" s="51" t="n"/>
      <c r="AV16" s="51" t="n"/>
      <c r="AW16" s="51" t="n"/>
      <c r="AX16" s="51" t="n"/>
      <c r="AY16" s="51" t="n"/>
      <c r="AZ16" s="51" t="n"/>
      <c r="BA16" s="51" t="n"/>
      <c r="BB16" s="51" t="n"/>
      <c r="BC16" s="51" t="n"/>
      <c r="BD16" s="51" t="n"/>
      <c r="BE16" s="51" t="n"/>
      <c r="BF16" s="51" t="n"/>
      <c r="BG16" s="51" t="n"/>
      <c r="BH16" s="51" t="n"/>
      <c r="BI16" s="51" t="n"/>
      <c r="BJ16" s="51" t="n"/>
      <c r="BK16" s="51" t="n"/>
      <c r="BL16" s="51" t="n"/>
      <c r="BM16" s="51" t="n"/>
    </row>
    <row r="17">
      <c r="A17" s="47">
        <f>IF(Mitarbeiter!B17="","",Mitarbeiter!A17)</f>
        <v/>
      </c>
      <c r="B17" s="48">
        <f>IF(Mitarbeiter!B17="","",Mitarbeiter!B17)</f>
        <v/>
      </c>
      <c r="C17" s="37">
        <f>IF(Mitarbeiter!B17="","",N(INDEX($F17:$BM17,1,(Einstellungen!$C$3-2026)*12+1))+N(INDEX($F17:$BM17,1,(Einstellungen!$C$3-2026)*12+2))+N(INDEX($F17:$BM17,1,(Einstellungen!$C$3-2026)*12+3))+N(INDEX($F17:$BM17,1,(Einstellungen!$C$3-2026)*12+4))+N(INDEX($F17:$BM17,1,(Einstellungen!$C$3-2026)*12+5))+N(INDEX($F17:$BM17,1,(Einstellungen!$C$3-2026)*12+6))+N(INDEX($F17:$BM17,1,(Einstellungen!$C$3-2026)*12+7))+N(INDEX($F17:$BM17,1,(Einstellungen!$C$3-2026)*12+8))+N(INDEX($F17:$BM17,1,(Einstellungen!$C$3-2026)*12+9))+N(INDEX($F17:$BM17,1,(Einstellungen!$C$3-2026)*12+10))+N(INDEX($F17:$BM17,1,(Einstellungen!$C$3-2026)*12+11))+N(INDEX($F17:$BM17,1,(Einstellungen!$C$3-2026)*12+12)))</f>
        <v/>
      </c>
      <c r="D17" s="37">
        <f>IF(Mitarbeiter!B17="","",SUM(F17:BM17))</f>
        <v/>
      </c>
      <c r="F17" s="51" t="n">
        <v>178</v>
      </c>
      <c r="G17" s="51" t="n">
        <v>190</v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  <c r="AU17" s="51" t="n"/>
      <c r="AV17" s="51" t="n"/>
      <c r="AW17" s="51" t="n"/>
      <c r="AX17" s="51" t="n"/>
      <c r="AY17" s="51" t="n"/>
      <c r="AZ17" s="51" t="n"/>
      <c r="BA17" s="51" t="n"/>
      <c r="BB17" s="51" t="n"/>
      <c r="BC17" s="51" t="n"/>
      <c r="BD17" s="51" t="n"/>
      <c r="BE17" s="51" t="n"/>
      <c r="BF17" s="51" t="n"/>
      <c r="BG17" s="51" t="n"/>
      <c r="BH17" s="51" t="n"/>
      <c r="BI17" s="51" t="n"/>
      <c r="BJ17" s="51" t="n"/>
      <c r="BK17" s="51" t="n"/>
      <c r="BL17" s="51" t="n"/>
      <c r="BM17" s="51" t="n"/>
    </row>
    <row r="18">
      <c r="A18" s="47">
        <f>IF(Mitarbeiter!B18="","",Mitarbeiter!A18)</f>
        <v/>
      </c>
      <c r="B18" s="48">
        <f>IF(Mitarbeiter!B18="","",Mitarbeiter!B18)</f>
        <v/>
      </c>
      <c r="C18" s="37">
        <f>IF(Mitarbeiter!B18="","",N(INDEX($F18:$BM18,1,(Einstellungen!$C$3-2026)*12+1))+N(INDEX($F18:$BM18,1,(Einstellungen!$C$3-2026)*12+2))+N(INDEX($F18:$BM18,1,(Einstellungen!$C$3-2026)*12+3))+N(INDEX($F18:$BM18,1,(Einstellungen!$C$3-2026)*12+4))+N(INDEX($F18:$BM18,1,(Einstellungen!$C$3-2026)*12+5))+N(INDEX($F18:$BM18,1,(Einstellungen!$C$3-2026)*12+6))+N(INDEX($F18:$BM18,1,(Einstellungen!$C$3-2026)*12+7))+N(INDEX($F18:$BM18,1,(Einstellungen!$C$3-2026)*12+8))+N(INDEX($F18:$BM18,1,(Einstellungen!$C$3-2026)*12+9))+N(INDEX($F18:$BM18,1,(Einstellungen!$C$3-2026)*12+10))+N(INDEX($F18:$BM18,1,(Einstellungen!$C$3-2026)*12+11))+N(INDEX($F18:$BM18,1,(Einstellungen!$C$3-2026)*12+12)))</f>
        <v/>
      </c>
      <c r="D18" s="37">
        <f>IF(Mitarbeiter!B18="","",SUM(F18:BM18))</f>
        <v/>
      </c>
      <c r="F18" s="51" t="n">
        <v>190</v>
      </c>
      <c r="G18" s="51" t="n">
        <v>182</v>
      </c>
      <c r="H18" s="51" t="n">
        <v>124</v>
      </c>
      <c r="I18" s="51" t="n">
        <v>172</v>
      </c>
      <c r="J18" s="51" t="n">
        <v>160</v>
      </c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  <c r="AT18" s="51" t="n"/>
      <c r="AU18" s="51" t="n"/>
      <c r="AV18" s="51" t="n"/>
      <c r="AW18" s="51" t="n"/>
      <c r="AX18" s="51" t="n"/>
      <c r="AY18" s="51" t="n"/>
      <c r="AZ18" s="51" t="n"/>
      <c r="BA18" s="51" t="n"/>
      <c r="BB18" s="51" t="n"/>
      <c r="BC18" s="51" t="n"/>
      <c r="BD18" s="51" t="n"/>
      <c r="BE18" s="51" t="n"/>
      <c r="BF18" s="51" t="n"/>
      <c r="BG18" s="51" t="n"/>
      <c r="BH18" s="51" t="n"/>
      <c r="BI18" s="51" t="n"/>
      <c r="BJ18" s="51" t="n"/>
      <c r="BK18" s="51" t="n"/>
      <c r="BL18" s="51" t="n"/>
      <c r="BM18" s="51" t="n"/>
    </row>
    <row r="19">
      <c r="A19" s="47">
        <f>IF(Mitarbeiter!B19="","",Mitarbeiter!A19)</f>
        <v/>
      </c>
      <c r="B19" s="48">
        <f>IF(Mitarbeiter!B19="","",Mitarbeiter!B19)</f>
        <v/>
      </c>
      <c r="C19" s="37">
        <f>IF(Mitarbeiter!B19="","",N(INDEX($F19:$BM19,1,(Einstellungen!$C$3-2026)*12+1))+N(INDEX($F19:$BM19,1,(Einstellungen!$C$3-2026)*12+2))+N(INDEX($F19:$BM19,1,(Einstellungen!$C$3-2026)*12+3))+N(INDEX($F19:$BM19,1,(Einstellungen!$C$3-2026)*12+4))+N(INDEX($F19:$BM19,1,(Einstellungen!$C$3-2026)*12+5))+N(INDEX($F19:$BM19,1,(Einstellungen!$C$3-2026)*12+6))+N(INDEX($F19:$BM19,1,(Einstellungen!$C$3-2026)*12+7))+N(INDEX($F19:$BM19,1,(Einstellungen!$C$3-2026)*12+8))+N(INDEX($F19:$BM19,1,(Einstellungen!$C$3-2026)*12+9))+N(INDEX($F19:$BM19,1,(Einstellungen!$C$3-2026)*12+10))+N(INDEX($F19:$BM19,1,(Einstellungen!$C$3-2026)*12+11))+N(INDEX($F19:$BM19,1,(Einstellungen!$C$3-2026)*12+12)))</f>
        <v/>
      </c>
      <c r="D19" s="37">
        <f>IF(Mitarbeiter!B19="","",SUM(F19:BM19))</f>
        <v/>
      </c>
      <c r="F19" s="51" t="n">
        <v>172</v>
      </c>
      <c r="G19" s="51" t="n">
        <v>182</v>
      </c>
      <c r="H19" s="51" t="n">
        <v>166</v>
      </c>
      <c r="I19" s="51" t="n">
        <v>160</v>
      </c>
      <c r="J19" s="51" t="n">
        <v>160</v>
      </c>
      <c r="K19" s="51" t="n">
        <v>190</v>
      </c>
      <c r="L19" s="51" t="n">
        <v>160</v>
      </c>
      <c r="M19" s="51" t="n">
        <v>182</v>
      </c>
      <c r="N19" s="51" t="n">
        <v>172</v>
      </c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  <c r="AT19" s="51" t="n"/>
      <c r="AU19" s="51" t="n"/>
      <c r="AV19" s="51" t="n"/>
      <c r="AW19" s="51" t="n"/>
      <c r="AX19" s="51" t="n"/>
      <c r="AY19" s="51" t="n"/>
      <c r="AZ19" s="51" t="n"/>
      <c r="BA19" s="51" t="n"/>
      <c r="BB19" s="51" t="n"/>
      <c r="BC19" s="51" t="n"/>
      <c r="BD19" s="51" t="n"/>
      <c r="BE19" s="51" t="n"/>
      <c r="BF19" s="51" t="n"/>
      <c r="BG19" s="51" t="n"/>
      <c r="BH19" s="51" t="n"/>
      <c r="BI19" s="51" t="n"/>
      <c r="BJ19" s="51" t="n"/>
      <c r="BK19" s="51" t="n"/>
      <c r="BL19" s="51" t="n"/>
      <c r="BM19" s="51" t="n"/>
    </row>
    <row r="20">
      <c r="A20" s="47">
        <f>IF(Mitarbeiter!B20="","",Mitarbeiter!A20)</f>
        <v/>
      </c>
      <c r="B20" s="48">
        <f>IF(Mitarbeiter!B20="","",Mitarbeiter!B20)</f>
        <v/>
      </c>
      <c r="C20" s="37">
        <f>IF(Mitarbeiter!B20="","",N(INDEX($F20:$BM20,1,(Einstellungen!$C$3-2026)*12+1))+N(INDEX($F20:$BM20,1,(Einstellungen!$C$3-2026)*12+2))+N(INDEX($F20:$BM20,1,(Einstellungen!$C$3-2026)*12+3))+N(INDEX($F20:$BM20,1,(Einstellungen!$C$3-2026)*12+4))+N(INDEX($F20:$BM20,1,(Einstellungen!$C$3-2026)*12+5))+N(INDEX($F20:$BM20,1,(Einstellungen!$C$3-2026)*12+6))+N(INDEX($F20:$BM20,1,(Einstellungen!$C$3-2026)*12+7))+N(INDEX($F20:$BM20,1,(Einstellungen!$C$3-2026)*12+8))+N(INDEX($F20:$BM20,1,(Einstellungen!$C$3-2026)*12+9))+N(INDEX($F20:$BM20,1,(Einstellungen!$C$3-2026)*12+10))+N(INDEX($F20:$BM20,1,(Einstellungen!$C$3-2026)*12+11))+N(INDEX($F20:$BM20,1,(Einstellungen!$C$3-2026)*12+12)))</f>
        <v/>
      </c>
      <c r="D20" s="37">
        <f>IF(Mitarbeiter!B20="","",SUM(F20:BM20))</f>
        <v/>
      </c>
      <c r="F20" s="51" t="n">
        <v>172</v>
      </c>
      <c r="G20" s="51" t="n">
        <v>158</v>
      </c>
      <c r="H20" s="51" t="n">
        <v>182</v>
      </c>
      <c r="I20" s="51" t="n">
        <v>190</v>
      </c>
      <c r="J20" s="51" t="n">
        <v>182</v>
      </c>
      <c r="K20" s="51" t="n">
        <v>178</v>
      </c>
      <c r="L20" s="51" t="n">
        <v>178</v>
      </c>
      <c r="M20" s="51" t="n">
        <v>178</v>
      </c>
      <c r="N20" s="51" t="n">
        <v>166</v>
      </c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  <c r="AU20" s="51" t="n"/>
      <c r="AV20" s="51" t="n"/>
      <c r="AW20" s="51" t="n"/>
      <c r="AX20" s="51" t="n"/>
      <c r="AY20" s="51" t="n"/>
      <c r="AZ20" s="51" t="n"/>
      <c r="BA20" s="51" t="n"/>
      <c r="BB20" s="51" t="n"/>
      <c r="BC20" s="51" t="n"/>
      <c r="BD20" s="51" t="n"/>
      <c r="BE20" s="51" t="n"/>
      <c r="BF20" s="51" t="n"/>
      <c r="BG20" s="51" t="n"/>
      <c r="BH20" s="51" t="n"/>
      <c r="BI20" s="51" t="n"/>
      <c r="BJ20" s="51" t="n"/>
      <c r="BK20" s="51" t="n"/>
      <c r="BL20" s="51" t="n"/>
      <c r="BM20" s="51" t="n"/>
    </row>
    <row r="21">
      <c r="A21" s="47">
        <f>IF(Mitarbeiter!B21="","",Mitarbeiter!A21)</f>
        <v/>
      </c>
      <c r="B21" s="48">
        <f>IF(Mitarbeiter!B21="","",Mitarbeiter!B21)</f>
        <v/>
      </c>
      <c r="C21" s="37">
        <f>IF(Mitarbeiter!B21="","",N(INDEX($F21:$BM21,1,(Einstellungen!$C$3-2026)*12+1))+N(INDEX($F21:$BM21,1,(Einstellungen!$C$3-2026)*12+2))+N(INDEX($F21:$BM21,1,(Einstellungen!$C$3-2026)*12+3))+N(INDEX($F21:$BM21,1,(Einstellungen!$C$3-2026)*12+4))+N(INDEX($F21:$BM21,1,(Einstellungen!$C$3-2026)*12+5))+N(INDEX($F21:$BM21,1,(Einstellungen!$C$3-2026)*12+6))+N(INDEX($F21:$BM21,1,(Einstellungen!$C$3-2026)*12+7))+N(INDEX($F21:$BM21,1,(Einstellungen!$C$3-2026)*12+8))+N(INDEX($F21:$BM21,1,(Einstellungen!$C$3-2026)*12+9))+N(INDEX($F21:$BM21,1,(Einstellungen!$C$3-2026)*12+10))+N(INDEX($F21:$BM21,1,(Einstellungen!$C$3-2026)*12+11))+N(INDEX($F21:$BM21,1,(Einstellungen!$C$3-2026)*12+12)))</f>
        <v/>
      </c>
      <c r="D21" s="37">
        <f>IF(Mitarbeiter!B21="","",SUM(F21:BM21))</f>
        <v/>
      </c>
      <c r="F21" s="51" t="n">
        <v>172</v>
      </c>
      <c r="G21" s="51" t="n">
        <v>178</v>
      </c>
      <c r="H21" s="51" t="n">
        <v>160</v>
      </c>
      <c r="I21" s="51" t="n">
        <v>160</v>
      </c>
      <c r="J21" s="51" t="n">
        <v>166</v>
      </c>
      <c r="K21" s="51" t="n">
        <v>172</v>
      </c>
      <c r="L21" s="51" t="n">
        <v>190</v>
      </c>
      <c r="M21" s="51" t="n">
        <v>82</v>
      </c>
      <c r="N21" s="51" t="n">
        <v>172</v>
      </c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  <c r="AT21" s="51" t="n"/>
      <c r="AU21" s="51" t="n"/>
      <c r="AV21" s="51" t="n"/>
      <c r="AW21" s="51" t="n"/>
      <c r="AX21" s="51" t="n"/>
      <c r="AY21" s="51" t="n"/>
      <c r="AZ21" s="51" t="n"/>
      <c r="BA21" s="51" t="n"/>
      <c r="BB21" s="51" t="n"/>
      <c r="BC21" s="51" t="n"/>
      <c r="BD21" s="51" t="n"/>
      <c r="BE21" s="51" t="n"/>
      <c r="BF21" s="51" t="n"/>
      <c r="BG21" s="51" t="n"/>
      <c r="BH21" s="51" t="n"/>
      <c r="BI21" s="51" t="n"/>
      <c r="BJ21" s="51" t="n"/>
      <c r="BK21" s="51" t="n"/>
      <c r="BL21" s="51" t="n"/>
      <c r="BM21" s="51" t="n"/>
    </row>
    <row r="22">
      <c r="A22" s="47">
        <f>IF(Mitarbeiter!B22="","",Mitarbeiter!A22)</f>
        <v/>
      </c>
      <c r="B22" s="48">
        <f>IF(Mitarbeiter!B22="","",Mitarbeiter!B22)</f>
        <v/>
      </c>
      <c r="C22" s="37">
        <f>IF(Mitarbeiter!B22="","",N(INDEX($F22:$BM22,1,(Einstellungen!$C$3-2026)*12+1))+N(INDEX($F22:$BM22,1,(Einstellungen!$C$3-2026)*12+2))+N(INDEX($F22:$BM22,1,(Einstellungen!$C$3-2026)*12+3))+N(INDEX($F22:$BM22,1,(Einstellungen!$C$3-2026)*12+4))+N(INDEX($F22:$BM22,1,(Einstellungen!$C$3-2026)*12+5))+N(INDEX($F22:$BM22,1,(Einstellungen!$C$3-2026)*12+6))+N(INDEX($F22:$BM22,1,(Einstellungen!$C$3-2026)*12+7))+N(INDEX($F22:$BM22,1,(Einstellungen!$C$3-2026)*12+8))+N(INDEX($F22:$BM22,1,(Einstellungen!$C$3-2026)*12+9))+N(INDEX($F22:$BM22,1,(Einstellungen!$C$3-2026)*12+10))+N(INDEX($F22:$BM22,1,(Einstellungen!$C$3-2026)*12+11))+N(INDEX($F22:$BM22,1,(Einstellungen!$C$3-2026)*12+12)))</f>
        <v/>
      </c>
      <c r="D22" s="37">
        <f>IF(Mitarbeiter!B22="","",SUM(F22:BM22))</f>
        <v/>
      </c>
      <c r="F22" s="51" t="n">
        <v>129</v>
      </c>
      <c r="G22" s="51" t="n">
        <v>117</v>
      </c>
      <c r="H22" s="51" t="n">
        <v>139</v>
      </c>
      <c r="I22" s="51" t="n">
        <v>129</v>
      </c>
      <c r="J22" s="51" t="n">
        <v>129</v>
      </c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  <c r="AU22" s="51" t="n"/>
      <c r="AV22" s="51" t="n"/>
      <c r="AW22" s="51" t="n"/>
      <c r="AX22" s="51" t="n"/>
      <c r="AY22" s="51" t="n"/>
      <c r="AZ22" s="51" t="n"/>
      <c r="BA22" s="51" t="n"/>
      <c r="BB22" s="51" t="n"/>
      <c r="BC22" s="51" t="n"/>
      <c r="BD22" s="51" t="n"/>
      <c r="BE22" s="51" t="n"/>
      <c r="BF22" s="51" t="n"/>
      <c r="BG22" s="51" t="n"/>
      <c r="BH22" s="51" t="n"/>
      <c r="BI22" s="51" t="n"/>
      <c r="BJ22" s="51" t="n"/>
      <c r="BK22" s="51" t="n"/>
      <c r="BL22" s="51" t="n"/>
      <c r="BM22" s="51" t="n"/>
    </row>
    <row r="23">
      <c r="A23" s="47">
        <f>IF(Mitarbeiter!B23="","",Mitarbeiter!A23)</f>
        <v/>
      </c>
      <c r="B23" s="48">
        <f>IF(Mitarbeiter!B23="","",Mitarbeiter!B23)</f>
        <v/>
      </c>
      <c r="C23" s="37">
        <f>IF(Mitarbeiter!B23="","",N(INDEX($F23:$BM23,1,(Einstellungen!$C$3-2026)*12+1))+N(INDEX($F23:$BM23,1,(Einstellungen!$C$3-2026)*12+2))+N(INDEX($F23:$BM23,1,(Einstellungen!$C$3-2026)*12+3))+N(INDEX($F23:$BM23,1,(Einstellungen!$C$3-2026)*12+4))+N(INDEX($F23:$BM23,1,(Einstellungen!$C$3-2026)*12+5))+N(INDEX($F23:$BM23,1,(Einstellungen!$C$3-2026)*12+6))+N(INDEX($F23:$BM23,1,(Einstellungen!$C$3-2026)*12+7))+N(INDEX($F23:$BM23,1,(Einstellungen!$C$3-2026)*12+8))+N(INDEX($F23:$BM23,1,(Einstellungen!$C$3-2026)*12+9))+N(INDEX($F23:$BM23,1,(Einstellungen!$C$3-2026)*12+10))+N(INDEX($F23:$BM23,1,(Einstellungen!$C$3-2026)*12+11))+N(INDEX($F23:$BM23,1,(Einstellungen!$C$3-2026)*12+12)))</f>
        <v/>
      </c>
      <c r="D23" s="37">
        <f>IF(Mitarbeiter!B23="","",SUM(F23:BM23))</f>
        <v/>
      </c>
      <c r="F23" s="51" t="n">
        <v>110</v>
      </c>
      <c r="G23" s="51" t="n">
        <v>190</v>
      </c>
      <c r="H23" s="51" t="n">
        <v>134</v>
      </c>
      <c r="I23" s="51" t="n">
        <v>178</v>
      </c>
      <c r="J23" s="51" t="n">
        <v>166</v>
      </c>
      <c r="K23" s="51" t="n">
        <v>182</v>
      </c>
      <c r="L23" s="51" t="n">
        <v>178</v>
      </c>
      <c r="M23" s="51" t="n">
        <v>172</v>
      </c>
      <c r="N23" s="51" t="n">
        <v>172</v>
      </c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  <c r="AT23" s="51" t="n"/>
      <c r="AU23" s="51" t="n"/>
      <c r="AV23" s="51" t="n"/>
      <c r="AW23" s="51" t="n"/>
      <c r="AX23" s="51" t="n"/>
      <c r="AY23" s="51" t="n"/>
      <c r="AZ23" s="51" t="n"/>
      <c r="BA23" s="51" t="n"/>
      <c r="BB23" s="51" t="n"/>
      <c r="BC23" s="51" t="n"/>
      <c r="BD23" s="51" t="n"/>
      <c r="BE23" s="51" t="n"/>
      <c r="BF23" s="51" t="n"/>
      <c r="BG23" s="51" t="n"/>
      <c r="BH23" s="51" t="n"/>
      <c r="BI23" s="51" t="n"/>
      <c r="BJ23" s="51" t="n"/>
      <c r="BK23" s="51" t="n"/>
      <c r="BL23" s="51" t="n"/>
      <c r="BM23" s="51" t="n"/>
    </row>
    <row r="24">
      <c r="A24" s="47">
        <f>IF(Mitarbeiter!B24="","",Mitarbeiter!A24)</f>
        <v/>
      </c>
      <c r="B24" s="48">
        <f>IF(Mitarbeiter!B24="","",Mitarbeiter!B24)</f>
        <v/>
      </c>
      <c r="C24" s="37">
        <f>IF(Mitarbeiter!B24="","",N(INDEX($F24:$BM24,1,(Einstellungen!$C$3-2026)*12+1))+N(INDEX($F24:$BM24,1,(Einstellungen!$C$3-2026)*12+2))+N(INDEX($F24:$BM24,1,(Einstellungen!$C$3-2026)*12+3))+N(INDEX($F24:$BM24,1,(Einstellungen!$C$3-2026)*12+4))+N(INDEX($F24:$BM24,1,(Einstellungen!$C$3-2026)*12+5))+N(INDEX($F24:$BM24,1,(Einstellungen!$C$3-2026)*12+6))+N(INDEX($F24:$BM24,1,(Einstellungen!$C$3-2026)*12+7))+N(INDEX($F24:$BM24,1,(Einstellungen!$C$3-2026)*12+8))+N(INDEX($F24:$BM24,1,(Einstellungen!$C$3-2026)*12+9))+N(INDEX($F24:$BM24,1,(Einstellungen!$C$3-2026)*12+10))+N(INDEX($F24:$BM24,1,(Einstellungen!$C$3-2026)*12+11))+N(INDEX($F24:$BM24,1,(Einstellungen!$C$3-2026)*12+12)))</f>
        <v/>
      </c>
      <c r="D24" s="37">
        <f>IF(Mitarbeiter!B24="","",SUM(F24:BM24))</f>
        <v/>
      </c>
      <c r="F24" s="51" t="n">
        <v>172</v>
      </c>
      <c r="G24" s="51" t="n">
        <v>160</v>
      </c>
      <c r="H24" s="51" t="n">
        <v>190</v>
      </c>
      <c r="I24" s="51" t="n">
        <v>182</v>
      </c>
      <c r="J24" s="51" t="n">
        <v>178</v>
      </c>
      <c r="K24" s="51" t="n">
        <v>182</v>
      </c>
      <c r="L24" s="51" t="n">
        <v>182</v>
      </c>
      <c r="M24" s="51" t="n">
        <v>132</v>
      </c>
      <c r="N24" s="51" t="n">
        <v>142</v>
      </c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  <c r="AU24" s="51" t="n"/>
      <c r="AV24" s="51" t="n"/>
      <c r="AW24" s="51" t="n"/>
      <c r="AX24" s="51" t="n"/>
      <c r="AY24" s="51" t="n"/>
      <c r="AZ24" s="51" t="n"/>
      <c r="BA24" s="51" t="n"/>
      <c r="BB24" s="51" t="n"/>
      <c r="BC24" s="51" t="n"/>
      <c r="BD24" s="51" t="n"/>
      <c r="BE24" s="51" t="n"/>
      <c r="BF24" s="51" t="n"/>
      <c r="BG24" s="51" t="n"/>
      <c r="BH24" s="51" t="n"/>
      <c r="BI24" s="51" t="n"/>
      <c r="BJ24" s="51" t="n"/>
      <c r="BK24" s="51" t="n"/>
      <c r="BL24" s="51" t="n"/>
      <c r="BM24" s="51" t="n"/>
    </row>
    <row r="25">
      <c r="A25" s="47">
        <f>IF(Mitarbeiter!B25="","",Mitarbeiter!A25)</f>
        <v/>
      </c>
      <c r="B25" s="48">
        <f>IF(Mitarbeiter!B25="","",Mitarbeiter!B25)</f>
        <v/>
      </c>
      <c r="C25" s="37">
        <f>IF(Mitarbeiter!B25="","",N(INDEX($F25:$BM25,1,(Einstellungen!$C$3-2026)*12+1))+N(INDEX($F25:$BM25,1,(Einstellungen!$C$3-2026)*12+2))+N(INDEX($F25:$BM25,1,(Einstellungen!$C$3-2026)*12+3))+N(INDEX($F25:$BM25,1,(Einstellungen!$C$3-2026)*12+4))+N(INDEX($F25:$BM25,1,(Einstellungen!$C$3-2026)*12+5))+N(INDEX($F25:$BM25,1,(Einstellungen!$C$3-2026)*12+6))+N(INDEX($F25:$BM25,1,(Einstellungen!$C$3-2026)*12+7))+N(INDEX($F25:$BM25,1,(Einstellungen!$C$3-2026)*12+8))+N(INDEX($F25:$BM25,1,(Einstellungen!$C$3-2026)*12+9))+N(INDEX($F25:$BM25,1,(Einstellungen!$C$3-2026)*12+10))+N(INDEX($F25:$BM25,1,(Einstellungen!$C$3-2026)*12+11))+N(INDEX($F25:$BM25,1,(Einstellungen!$C$3-2026)*12+12)))</f>
        <v/>
      </c>
      <c r="D25" s="37">
        <f>IF(Mitarbeiter!B25="","",SUM(F25:BM25))</f>
        <v/>
      </c>
      <c r="F25" s="51" t="n">
        <v>136</v>
      </c>
      <c r="G25" s="51" t="n">
        <v>166</v>
      </c>
      <c r="H25" s="51" t="n">
        <v>76</v>
      </c>
      <c r="I25" s="51" t="n">
        <v>172</v>
      </c>
      <c r="J25" s="51" t="n">
        <v>190</v>
      </c>
      <c r="K25" s="51" t="n">
        <v>172</v>
      </c>
      <c r="L25" s="51" t="n">
        <v>190</v>
      </c>
      <c r="M25" s="51" t="n">
        <v>178</v>
      </c>
      <c r="N25" s="51" t="n">
        <v>136</v>
      </c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  <c r="AT25" s="51" t="n"/>
      <c r="AU25" s="51" t="n"/>
      <c r="AV25" s="51" t="n"/>
      <c r="AW25" s="51" t="n"/>
      <c r="AX25" s="51" t="n"/>
      <c r="AY25" s="51" t="n"/>
      <c r="AZ25" s="51" t="n"/>
      <c r="BA25" s="51" t="n"/>
      <c r="BB25" s="51" t="n"/>
      <c r="BC25" s="51" t="n"/>
      <c r="BD25" s="51" t="n"/>
      <c r="BE25" s="51" t="n"/>
      <c r="BF25" s="51" t="n"/>
      <c r="BG25" s="51" t="n"/>
      <c r="BH25" s="51" t="n"/>
      <c r="BI25" s="51" t="n"/>
      <c r="BJ25" s="51" t="n"/>
      <c r="BK25" s="51" t="n"/>
      <c r="BL25" s="51" t="n"/>
      <c r="BM25" s="51" t="n"/>
    </row>
    <row r="26">
      <c r="A26" s="47">
        <f>IF(Mitarbeiter!B26="","",Mitarbeiter!A26)</f>
        <v/>
      </c>
      <c r="B26" s="48">
        <f>IF(Mitarbeiter!B26="","",Mitarbeiter!B26)</f>
        <v/>
      </c>
      <c r="C26" s="37">
        <f>IF(Mitarbeiter!B26="","",N(INDEX($F26:$BM26,1,(Einstellungen!$C$3-2026)*12+1))+N(INDEX($F26:$BM26,1,(Einstellungen!$C$3-2026)*12+2))+N(INDEX($F26:$BM26,1,(Einstellungen!$C$3-2026)*12+3))+N(INDEX($F26:$BM26,1,(Einstellungen!$C$3-2026)*12+4))+N(INDEX($F26:$BM26,1,(Einstellungen!$C$3-2026)*12+5))+N(INDEX($F26:$BM26,1,(Einstellungen!$C$3-2026)*12+6))+N(INDEX($F26:$BM26,1,(Einstellungen!$C$3-2026)*12+7))+N(INDEX($F26:$BM26,1,(Einstellungen!$C$3-2026)*12+8))+N(INDEX($F26:$BM26,1,(Einstellungen!$C$3-2026)*12+9))+N(INDEX($F26:$BM26,1,(Einstellungen!$C$3-2026)*12+10))+N(INDEX($F26:$BM26,1,(Einstellungen!$C$3-2026)*12+11))+N(INDEX($F26:$BM26,1,(Einstellungen!$C$3-2026)*12+12)))</f>
        <v/>
      </c>
      <c r="D26" s="37">
        <f>IF(Mitarbeiter!B26="","",SUM(F26:BM26))</f>
        <v/>
      </c>
      <c r="F26" s="51" t="n">
        <v>32</v>
      </c>
      <c r="G26" s="51" t="n">
        <v>74</v>
      </c>
      <c r="H26" s="51" t="n">
        <v>92</v>
      </c>
      <c r="I26" s="51" t="n">
        <v>86</v>
      </c>
      <c r="J26" s="51" t="n">
        <v>104</v>
      </c>
      <c r="K26" s="51" t="n">
        <v>80</v>
      </c>
      <c r="L26" s="51" t="n">
        <v>68</v>
      </c>
      <c r="M26" s="51" t="n">
        <v>68</v>
      </c>
      <c r="N26" s="51" t="n">
        <v>74</v>
      </c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  <c r="AT26" s="51" t="n"/>
      <c r="AU26" s="51" t="n"/>
      <c r="AV26" s="51" t="n"/>
      <c r="AW26" s="51" t="n"/>
      <c r="AX26" s="51" t="n"/>
      <c r="AY26" s="51" t="n"/>
      <c r="AZ26" s="51" t="n"/>
      <c r="BA26" s="51" t="n"/>
      <c r="BB26" s="51" t="n"/>
      <c r="BC26" s="51" t="n"/>
      <c r="BD26" s="51" t="n"/>
      <c r="BE26" s="51" t="n"/>
      <c r="BF26" s="51" t="n"/>
      <c r="BG26" s="51" t="n"/>
      <c r="BH26" s="51" t="n"/>
      <c r="BI26" s="51" t="n"/>
      <c r="BJ26" s="51" t="n"/>
      <c r="BK26" s="51" t="n"/>
      <c r="BL26" s="51" t="n"/>
      <c r="BM26" s="51" t="n"/>
    </row>
    <row r="27">
      <c r="A27" s="47">
        <f>IF(Mitarbeiter!B27="","",Mitarbeiter!A27)</f>
        <v/>
      </c>
      <c r="B27" s="48">
        <f>IF(Mitarbeiter!B27="","",Mitarbeiter!B27)</f>
        <v/>
      </c>
      <c r="C27" s="37">
        <f>IF(Mitarbeiter!B27="","",N(INDEX($F27:$BM27,1,(Einstellungen!$C$3-2026)*12+1))+N(INDEX($F27:$BM27,1,(Einstellungen!$C$3-2026)*12+2))+N(INDEX($F27:$BM27,1,(Einstellungen!$C$3-2026)*12+3))+N(INDEX($F27:$BM27,1,(Einstellungen!$C$3-2026)*12+4))+N(INDEX($F27:$BM27,1,(Einstellungen!$C$3-2026)*12+5))+N(INDEX($F27:$BM27,1,(Einstellungen!$C$3-2026)*12+6))+N(INDEX($F27:$BM27,1,(Einstellungen!$C$3-2026)*12+7))+N(INDEX($F27:$BM27,1,(Einstellungen!$C$3-2026)*12+8))+N(INDEX($F27:$BM27,1,(Einstellungen!$C$3-2026)*12+9))+N(INDEX($F27:$BM27,1,(Einstellungen!$C$3-2026)*12+10))+N(INDEX($F27:$BM27,1,(Einstellungen!$C$3-2026)*12+11))+N(INDEX($F27:$BM27,1,(Einstellungen!$C$3-2026)*12+12)))</f>
        <v/>
      </c>
      <c r="D27" s="37">
        <f>IF(Mitarbeiter!B27="","",SUM(F27:BM27))</f>
        <v/>
      </c>
      <c r="F27" s="51" t="n">
        <v>92</v>
      </c>
      <c r="G27" s="51" t="n">
        <v>92</v>
      </c>
      <c r="H27" s="51" t="n">
        <v>96</v>
      </c>
      <c r="I27" s="51" t="n">
        <v>104</v>
      </c>
      <c r="J27" s="51" t="n">
        <v>96</v>
      </c>
      <c r="K27" s="51" t="n">
        <v>92</v>
      </c>
      <c r="L27" s="51" t="n">
        <v>96</v>
      </c>
      <c r="M27" s="51" t="n">
        <v>86</v>
      </c>
      <c r="N27" s="51" t="n">
        <v>82</v>
      </c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  <c r="AT27" s="51" t="n"/>
      <c r="AU27" s="51" t="n"/>
      <c r="AV27" s="51" t="n"/>
      <c r="AW27" s="51" t="n"/>
      <c r="AX27" s="51" t="n"/>
      <c r="AY27" s="51" t="n"/>
      <c r="AZ27" s="51" t="n"/>
      <c r="BA27" s="51" t="n"/>
      <c r="BB27" s="51" t="n"/>
      <c r="BC27" s="51" t="n"/>
      <c r="BD27" s="51" t="n"/>
      <c r="BE27" s="51" t="n"/>
      <c r="BF27" s="51" t="n"/>
      <c r="BG27" s="51" t="n"/>
      <c r="BH27" s="51" t="n"/>
      <c r="BI27" s="51" t="n"/>
      <c r="BJ27" s="51" t="n"/>
      <c r="BK27" s="51" t="n"/>
      <c r="BL27" s="51" t="n"/>
      <c r="BM27" s="51" t="n"/>
    </row>
    <row r="28">
      <c r="A28" s="47">
        <f>IF(Mitarbeiter!B28="","",Mitarbeiter!A28)</f>
        <v/>
      </c>
      <c r="B28" s="48">
        <f>IF(Mitarbeiter!B28="","",Mitarbeiter!B28)</f>
        <v/>
      </c>
      <c r="C28" s="37">
        <f>IF(Mitarbeiter!B28="","",N(INDEX($F28:$BM28,1,(Einstellungen!$C$3-2026)*12+1))+N(INDEX($F28:$BM28,1,(Einstellungen!$C$3-2026)*12+2))+N(INDEX($F28:$BM28,1,(Einstellungen!$C$3-2026)*12+3))+N(INDEX($F28:$BM28,1,(Einstellungen!$C$3-2026)*12+4))+N(INDEX($F28:$BM28,1,(Einstellungen!$C$3-2026)*12+5))+N(INDEX($F28:$BM28,1,(Einstellungen!$C$3-2026)*12+6))+N(INDEX($F28:$BM28,1,(Einstellungen!$C$3-2026)*12+7))+N(INDEX($F28:$BM28,1,(Einstellungen!$C$3-2026)*12+8))+N(INDEX($F28:$BM28,1,(Einstellungen!$C$3-2026)*12+9))+N(INDEX($F28:$BM28,1,(Einstellungen!$C$3-2026)*12+10))+N(INDEX($F28:$BM28,1,(Einstellungen!$C$3-2026)*12+11))+N(INDEX($F28:$BM28,1,(Einstellungen!$C$3-2026)*12+12)))</f>
        <v/>
      </c>
      <c r="D28" s="37">
        <f>IF(Mitarbeiter!B28="","",SUM(F28:BM28))</f>
        <v/>
      </c>
      <c r="F28" s="51" t="n">
        <v>166</v>
      </c>
      <c r="G28" s="51" t="n">
        <v>172</v>
      </c>
      <c r="H28" s="51" t="n">
        <v>36</v>
      </c>
      <c r="I28" s="51" t="n">
        <v>138</v>
      </c>
      <c r="J28" s="51" t="n">
        <v>122</v>
      </c>
      <c r="K28" s="51" t="n">
        <v>142</v>
      </c>
      <c r="L28" s="51" t="n">
        <v>172</v>
      </c>
      <c r="M28" s="51" t="n">
        <v>172</v>
      </c>
      <c r="N28" s="51" t="n">
        <v>172</v>
      </c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  <c r="AT28" s="51" t="n"/>
      <c r="AU28" s="51" t="n"/>
      <c r="AV28" s="51" t="n"/>
      <c r="AW28" s="51" t="n"/>
      <c r="AX28" s="51" t="n"/>
      <c r="AY28" s="51" t="n"/>
      <c r="AZ28" s="51" t="n"/>
      <c r="BA28" s="51" t="n"/>
      <c r="BB28" s="51" t="n"/>
      <c r="BC28" s="51" t="n"/>
      <c r="BD28" s="51" t="n"/>
      <c r="BE28" s="51" t="n"/>
      <c r="BF28" s="51" t="n"/>
      <c r="BG28" s="51" t="n"/>
      <c r="BH28" s="51" t="n"/>
      <c r="BI28" s="51" t="n"/>
      <c r="BJ28" s="51" t="n"/>
      <c r="BK28" s="51" t="n"/>
      <c r="BL28" s="51" t="n"/>
      <c r="BM28" s="51" t="n"/>
    </row>
    <row r="29">
      <c r="A29" s="47">
        <f>IF(Mitarbeiter!B29="","",Mitarbeiter!A29)</f>
        <v/>
      </c>
      <c r="B29" s="48">
        <f>IF(Mitarbeiter!B29="","",Mitarbeiter!B29)</f>
        <v/>
      </c>
      <c r="C29" s="37">
        <f>IF(Mitarbeiter!B29="","",N(INDEX($F29:$BM29,1,(Einstellungen!$C$3-2026)*12+1))+N(INDEX($F29:$BM29,1,(Einstellungen!$C$3-2026)*12+2))+N(INDEX($F29:$BM29,1,(Einstellungen!$C$3-2026)*12+3))+N(INDEX($F29:$BM29,1,(Einstellungen!$C$3-2026)*12+4))+N(INDEX($F29:$BM29,1,(Einstellungen!$C$3-2026)*12+5))+N(INDEX($F29:$BM29,1,(Einstellungen!$C$3-2026)*12+6))+N(INDEX($F29:$BM29,1,(Einstellungen!$C$3-2026)*12+7))+N(INDEX($F29:$BM29,1,(Einstellungen!$C$3-2026)*12+8))+N(INDEX($F29:$BM29,1,(Einstellungen!$C$3-2026)*12+9))+N(INDEX($F29:$BM29,1,(Einstellungen!$C$3-2026)*12+10))+N(INDEX($F29:$BM29,1,(Einstellungen!$C$3-2026)*12+11))+N(INDEX($F29:$BM29,1,(Einstellungen!$C$3-2026)*12+12)))</f>
        <v/>
      </c>
      <c r="D29" s="37">
        <f>IF(Mitarbeiter!B29="","",SUM(F29:BM29))</f>
        <v/>
      </c>
      <c r="F29" s="51" t="n">
        <v>160</v>
      </c>
      <c r="G29" s="51" t="n">
        <v>178</v>
      </c>
      <c r="H29" s="51" t="n">
        <v>172</v>
      </c>
      <c r="I29" s="51" t="n">
        <v>166</v>
      </c>
      <c r="J29" s="51" t="n">
        <v>172</v>
      </c>
      <c r="K29" s="51" t="n">
        <v>144</v>
      </c>
      <c r="L29" s="51" t="n">
        <v>166</v>
      </c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  <c r="AT29" s="51" t="n"/>
      <c r="AU29" s="51" t="n"/>
      <c r="AV29" s="51" t="n"/>
      <c r="AW29" s="51" t="n"/>
      <c r="AX29" s="51" t="n"/>
      <c r="AY29" s="51" t="n"/>
      <c r="AZ29" s="51" t="n"/>
      <c r="BA29" s="51" t="n"/>
      <c r="BB29" s="51" t="n"/>
      <c r="BC29" s="51" t="n"/>
      <c r="BD29" s="51" t="n"/>
      <c r="BE29" s="51" t="n"/>
      <c r="BF29" s="51" t="n"/>
      <c r="BG29" s="51" t="n"/>
      <c r="BH29" s="51" t="n"/>
      <c r="BI29" s="51" t="n"/>
      <c r="BJ29" s="51" t="n"/>
      <c r="BK29" s="51" t="n"/>
      <c r="BL29" s="51" t="n"/>
      <c r="BM29" s="51" t="n"/>
    </row>
    <row r="30">
      <c r="A30" s="47">
        <f>IF(Mitarbeiter!B30="","",Mitarbeiter!A30)</f>
        <v/>
      </c>
      <c r="B30" s="48">
        <f>IF(Mitarbeiter!B30="","",Mitarbeiter!B30)</f>
        <v/>
      </c>
      <c r="C30" s="37">
        <f>IF(Mitarbeiter!B30="","",N(INDEX($F30:$BM30,1,(Einstellungen!$C$3-2026)*12+1))+N(INDEX($F30:$BM30,1,(Einstellungen!$C$3-2026)*12+2))+N(INDEX($F30:$BM30,1,(Einstellungen!$C$3-2026)*12+3))+N(INDEX($F30:$BM30,1,(Einstellungen!$C$3-2026)*12+4))+N(INDEX($F30:$BM30,1,(Einstellungen!$C$3-2026)*12+5))+N(INDEX($F30:$BM30,1,(Einstellungen!$C$3-2026)*12+6))+N(INDEX($F30:$BM30,1,(Einstellungen!$C$3-2026)*12+7))+N(INDEX($F30:$BM30,1,(Einstellungen!$C$3-2026)*12+8))+N(INDEX($F30:$BM30,1,(Einstellungen!$C$3-2026)*12+9))+N(INDEX($F30:$BM30,1,(Einstellungen!$C$3-2026)*12+10))+N(INDEX($F30:$BM30,1,(Einstellungen!$C$3-2026)*12+11))+N(INDEX($F30:$BM30,1,(Einstellungen!$C$3-2026)*12+12)))</f>
        <v/>
      </c>
      <c r="D30" s="37">
        <f>IF(Mitarbeiter!B30="","",SUM(F30:BM30))</f>
        <v/>
      </c>
      <c r="F30" s="51" t="n">
        <v>160</v>
      </c>
      <c r="G30" s="51" t="n">
        <v>116</v>
      </c>
      <c r="H30" s="51" t="n">
        <v>178</v>
      </c>
      <c r="I30" s="51" t="n">
        <v>178</v>
      </c>
      <c r="J30" s="51" t="n">
        <v>178</v>
      </c>
      <c r="K30" s="51" t="n">
        <v>178</v>
      </c>
      <c r="L30" s="51" t="n">
        <v>166</v>
      </c>
      <c r="M30" s="51" t="n">
        <v>156</v>
      </c>
      <c r="N30" s="51" t="n">
        <v>166</v>
      </c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  <c r="AT30" s="51" t="n"/>
      <c r="AU30" s="51" t="n"/>
      <c r="AV30" s="51" t="n"/>
      <c r="AW30" s="51" t="n"/>
      <c r="AX30" s="51" t="n"/>
      <c r="AY30" s="51" t="n"/>
      <c r="AZ30" s="51" t="n"/>
      <c r="BA30" s="51" t="n"/>
      <c r="BB30" s="51" t="n"/>
      <c r="BC30" s="51" t="n"/>
      <c r="BD30" s="51" t="n"/>
      <c r="BE30" s="51" t="n"/>
      <c r="BF30" s="51" t="n"/>
      <c r="BG30" s="51" t="n"/>
      <c r="BH30" s="51" t="n"/>
      <c r="BI30" s="51" t="n"/>
      <c r="BJ30" s="51" t="n"/>
      <c r="BK30" s="51" t="n"/>
      <c r="BL30" s="51" t="n"/>
      <c r="BM30" s="51" t="n"/>
    </row>
    <row r="31">
      <c r="A31" s="47">
        <f>IF(Mitarbeiter!B31="","",Mitarbeiter!A31)</f>
        <v/>
      </c>
      <c r="B31" s="48">
        <f>IF(Mitarbeiter!B31="","",Mitarbeiter!B31)</f>
        <v/>
      </c>
      <c r="C31" s="37">
        <f>IF(Mitarbeiter!B31="","",N(INDEX($F31:$BM31,1,(Einstellungen!$C$3-2026)*12+1))+N(INDEX($F31:$BM31,1,(Einstellungen!$C$3-2026)*12+2))+N(INDEX($F31:$BM31,1,(Einstellungen!$C$3-2026)*12+3))+N(INDEX($F31:$BM31,1,(Einstellungen!$C$3-2026)*12+4))+N(INDEX($F31:$BM31,1,(Einstellungen!$C$3-2026)*12+5))+N(INDEX($F31:$BM31,1,(Einstellungen!$C$3-2026)*12+6))+N(INDEX($F31:$BM31,1,(Einstellungen!$C$3-2026)*12+7))+N(INDEX($F31:$BM31,1,(Einstellungen!$C$3-2026)*12+8))+N(INDEX($F31:$BM31,1,(Einstellungen!$C$3-2026)*12+9))+N(INDEX($F31:$BM31,1,(Einstellungen!$C$3-2026)*12+10))+N(INDEX($F31:$BM31,1,(Einstellungen!$C$3-2026)*12+11))+N(INDEX($F31:$BM31,1,(Einstellungen!$C$3-2026)*12+12)))</f>
        <v/>
      </c>
      <c r="D31" s="37">
        <f>IF(Mitarbeiter!B31="","",SUM(F31:BM31))</f>
        <v/>
      </c>
      <c r="F31" s="51" t="n">
        <v>172</v>
      </c>
      <c r="G31" s="51" t="n">
        <v>178</v>
      </c>
      <c r="H31" s="51" t="n">
        <v>160</v>
      </c>
      <c r="I31" s="51" t="n">
        <v>142</v>
      </c>
      <c r="J31" s="51" t="n">
        <v>190</v>
      </c>
      <c r="K31" s="51" t="n">
        <v>182</v>
      </c>
      <c r="L31" s="51" t="n">
        <v>172</v>
      </c>
      <c r="M31" s="51" t="n">
        <v>150</v>
      </c>
      <c r="N31" s="51" t="n">
        <v>160</v>
      </c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  <c r="AT31" s="51" t="n"/>
      <c r="AU31" s="51" t="n"/>
      <c r="AV31" s="51" t="n"/>
      <c r="AW31" s="51" t="n"/>
      <c r="AX31" s="51" t="n"/>
      <c r="AY31" s="51" t="n"/>
      <c r="AZ31" s="51" t="n"/>
      <c r="BA31" s="51" t="n"/>
      <c r="BB31" s="51" t="n"/>
      <c r="BC31" s="51" t="n"/>
      <c r="BD31" s="51" t="n"/>
      <c r="BE31" s="51" t="n"/>
      <c r="BF31" s="51" t="n"/>
      <c r="BG31" s="51" t="n"/>
      <c r="BH31" s="51" t="n"/>
      <c r="BI31" s="51" t="n"/>
      <c r="BJ31" s="51" t="n"/>
      <c r="BK31" s="51" t="n"/>
      <c r="BL31" s="51" t="n"/>
      <c r="BM31" s="51" t="n"/>
    </row>
    <row r="32">
      <c r="A32" s="47">
        <f>IF(Mitarbeiter!B32="","",Mitarbeiter!A32)</f>
        <v/>
      </c>
      <c r="B32" s="48">
        <f>IF(Mitarbeiter!B32="","",Mitarbeiter!B32)</f>
        <v/>
      </c>
      <c r="C32" s="37">
        <f>IF(Mitarbeiter!B32="","",N(INDEX($F32:$BM32,1,(Einstellungen!$C$3-2026)*12+1))+N(INDEX($F32:$BM32,1,(Einstellungen!$C$3-2026)*12+2))+N(INDEX($F32:$BM32,1,(Einstellungen!$C$3-2026)*12+3))+N(INDEX($F32:$BM32,1,(Einstellungen!$C$3-2026)*12+4))+N(INDEX($F32:$BM32,1,(Einstellungen!$C$3-2026)*12+5))+N(INDEX($F32:$BM32,1,(Einstellungen!$C$3-2026)*12+6))+N(INDEX($F32:$BM32,1,(Einstellungen!$C$3-2026)*12+7))+N(INDEX($F32:$BM32,1,(Einstellungen!$C$3-2026)*12+8))+N(INDEX($F32:$BM32,1,(Einstellungen!$C$3-2026)*12+9))+N(INDEX($F32:$BM32,1,(Einstellungen!$C$3-2026)*12+10))+N(INDEX($F32:$BM32,1,(Einstellungen!$C$3-2026)*12+11))+N(INDEX($F32:$BM32,1,(Einstellungen!$C$3-2026)*12+12)))</f>
        <v/>
      </c>
      <c r="D32" s="37">
        <f>IF(Mitarbeiter!B32="","",SUM(F32:BM32))</f>
        <v/>
      </c>
      <c r="F32" s="51" t="n">
        <v>160</v>
      </c>
      <c r="G32" s="51" t="n">
        <v>172</v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1" t="n"/>
      <c r="AU32" s="51" t="n"/>
      <c r="AV32" s="51" t="n"/>
      <c r="AW32" s="51" t="n"/>
      <c r="AX32" s="51" t="n"/>
      <c r="AY32" s="51" t="n"/>
      <c r="AZ32" s="51" t="n"/>
      <c r="BA32" s="51" t="n"/>
      <c r="BB32" s="51" t="n"/>
      <c r="BC32" s="51" t="n"/>
      <c r="BD32" s="51" t="n"/>
      <c r="BE32" s="51" t="n"/>
      <c r="BF32" s="51" t="n"/>
      <c r="BG32" s="51" t="n"/>
      <c r="BH32" s="51" t="n"/>
      <c r="BI32" s="51" t="n"/>
      <c r="BJ32" s="51" t="n"/>
      <c r="BK32" s="51" t="n"/>
      <c r="BL32" s="51" t="n"/>
      <c r="BM32" s="51" t="n"/>
    </row>
    <row r="33">
      <c r="A33" s="47">
        <f>IF(Mitarbeiter!B33="","",Mitarbeiter!A33)</f>
        <v/>
      </c>
      <c r="B33" s="48">
        <f>IF(Mitarbeiter!B33="","",Mitarbeiter!B33)</f>
        <v/>
      </c>
      <c r="C33" s="37">
        <f>IF(Mitarbeiter!B33="","",N(INDEX($F33:$BM33,1,(Einstellungen!$C$3-2026)*12+1))+N(INDEX($F33:$BM33,1,(Einstellungen!$C$3-2026)*12+2))+N(INDEX($F33:$BM33,1,(Einstellungen!$C$3-2026)*12+3))+N(INDEX($F33:$BM33,1,(Einstellungen!$C$3-2026)*12+4))+N(INDEX($F33:$BM33,1,(Einstellungen!$C$3-2026)*12+5))+N(INDEX($F33:$BM33,1,(Einstellungen!$C$3-2026)*12+6))+N(INDEX($F33:$BM33,1,(Einstellungen!$C$3-2026)*12+7))+N(INDEX($F33:$BM33,1,(Einstellungen!$C$3-2026)*12+8))+N(INDEX($F33:$BM33,1,(Einstellungen!$C$3-2026)*12+9))+N(INDEX($F33:$BM33,1,(Einstellungen!$C$3-2026)*12+10))+N(INDEX($F33:$BM33,1,(Einstellungen!$C$3-2026)*12+11))+N(INDEX($F33:$BM33,1,(Einstellungen!$C$3-2026)*12+12)))</f>
        <v/>
      </c>
      <c r="D33" s="37">
        <f>IF(Mitarbeiter!B33="","",SUM(F33:BM33))</f>
        <v/>
      </c>
      <c r="F33" s="51" t="n">
        <v>166</v>
      </c>
      <c r="G33" s="51" t="n">
        <v>190</v>
      </c>
      <c r="H33" s="51" t="n">
        <v>178</v>
      </c>
      <c r="I33" s="51" t="n">
        <v>160</v>
      </c>
      <c r="J33" s="51" t="n">
        <v>60</v>
      </c>
      <c r="K33" s="51" t="n">
        <v>166</v>
      </c>
      <c r="L33" s="51" t="n">
        <v>86</v>
      </c>
      <c r="M33" s="51" t="n">
        <v>172</v>
      </c>
      <c r="N33" s="51" t="n">
        <v>182</v>
      </c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  <c r="AT33" s="51" t="n"/>
      <c r="AU33" s="51" t="n"/>
      <c r="AV33" s="51" t="n"/>
      <c r="AW33" s="51" t="n"/>
      <c r="AX33" s="51" t="n"/>
      <c r="AY33" s="51" t="n"/>
      <c r="AZ33" s="51" t="n"/>
      <c r="BA33" s="51" t="n"/>
      <c r="BB33" s="51" t="n"/>
      <c r="BC33" s="51" t="n"/>
      <c r="BD33" s="51" t="n"/>
      <c r="BE33" s="51" t="n"/>
      <c r="BF33" s="51" t="n"/>
      <c r="BG33" s="51" t="n"/>
      <c r="BH33" s="51" t="n"/>
      <c r="BI33" s="51" t="n"/>
      <c r="BJ33" s="51" t="n"/>
      <c r="BK33" s="51" t="n"/>
      <c r="BL33" s="51" t="n"/>
      <c r="BM33" s="51" t="n"/>
    </row>
    <row r="34">
      <c r="A34" s="47">
        <f>IF(Mitarbeiter!B34="","",Mitarbeiter!A34)</f>
        <v/>
      </c>
      <c r="B34" s="48">
        <f>IF(Mitarbeiter!B34="","",Mitarbeiter!B34)</f>
        <v/>
      </c>
      <c r="C34" s="37">
        <f>IF(Mitarbeiter!B34="","",N(INDEX($F34:$BM34,1,(Einstellungen!$C$3-2026)*12+1))+N(INDEX($F34:$BM34,1,(Einstellungen!$C$3-2026)*12+2))+N(INDEX($F34:$BM34,1,(Einstellungen!$C$3-2026)*12+3))+N(INDEX($F34:$BM34,1,(Einstellungen!$C$3-2026)*12+4))+N(INDEX($F34:$BM34,1,(Einstellungen!$C$3-2026)*12+5))+N(INDEX($F34:$BM34,1,(Einstellungen!$C$3-2026)*12+6))+N(INDEX($F34:$BM34,1,(Einstellungen!$C$3-2026)*12+7))+N(INDEX($F34:$BM34,1,(Einstellungen!$C$3-2026)*12+8))+N(INDEX($F34:$BM34,1,(Einstellungen!$C$3-2026)*12+9))+N(INDEX($F34:$BM34,1,(Einstellungen!$C$3-2026)*12+10))+N(INDEX($F34:$BM34,1,(Einstellungen!$C$3-2026)*12+11))+N(INDEX($F34:$BM34,1,(Einstellungen!$C$3-2026)*12+12)))</f>
        <v/>
      </c>
      <c r="D34" s="37">
        <f>IF(Mitarbeiter!B34="","",SUM(F34:BM34))</f>
        <v/>
      </c>
      <c r="F34" s="51" t="n">
        <v>129</v>
      </c>
      <c r="G34" s="51" t="n">
        <v>123</v>
      </c>
      <c r="H34" s="51" t="n">
        <v>139</v>
      </c>
      <c r="I34" s="51" t="n">
        <v>135</v>
      </c>
      <c r="J34" s="51" t="n">
        <v>147</v>
      </c>
      <c r="K34" s="51" t="n">
        <v>147</v>
      </c>
      <c r="L34" s="51" t="n">
        <v>129</v>
      </c>
      <c r="M34" s="51" t="n">
        <v>147</v>
      </c>
      <c r="N34" s="51" t="n">
        <v>117</v>
      </c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  <c r="AU34" s="51" t="n"/>
      <c r="AV34" s="51" t="n"/>
      <c r="AW34" s="51" t="n"/>
      <c r="AX34" s="51" t="n"/>
      <c r="AY34" s="51" t="n"/>
      <c r="AZ34" s="51" t="n"/>
      <c r="BA34" s="51" t="n"/>
      <c r="BB34" s="51" t="n"/>
      <c r="BC34" s="51" t="n"/>
      <c r="BD34" s="51" t="n"/>
      <c r="BE34" s="51" t="n"/>
      <c r="BF34" s="51" t="n"/>
      <c r="BG34" s="51" t="n"/>
      <c r="BH34" s="51" t="n"/>
      <c r="BI34" s="51" t="n"/>
      <c r="BJ34" s="51" t="n"/>
      <c r="BK34" s="51" t="n"/>
      <c r="BL34" s="51" t="n"/>
      <c r="BM34" s="51" t="n"/>
    </row>
    <row r="35">
      <c r="A35" s="47">
        <f>IF(Mitarbeiter!B35="","",Mitarbeiter!A35)</f>
        <v/>
      </c>
      <c r="B35" s="48">
        <f>IF(Mitarbeiter!B35="","",Mitarbeiter!B35)</f>
        <v/>
      </c>
      <c r="C35" s="37">
        <f>IF(Mitarbeiter!B35="","",N(INDEX($F35:$BM35,1,(Einstellungen!$C$3-2026)*12+1))+N(INDEX($F35:$BM35,1,(Einstellungen!$C$3-2026)*12+2))+N(INDEX($F35:$BM35,1,(Einstellungen!$C$3-2026)*12+3))+N(INDEX($F35:$BM35,1,(Einstellungen!$C$3-2026)*12+4))+N(INDEX($F35:$BM35,1,(Einstellungen!$C$3-2026)*12+5))+N(INDEX($F35:$BM35,1,(Einstellungen!$C$3-2026)*12+6))+N(INDEX($F35:$BM35,1,(Einstellungen!$C$3-2026)*12+7))+N(INDEX($F35:$BM35,1,(Einstellungen!$C$3-2026)*12+8))+N(INDEX($F35:$BM35,1,(Einstellungen!$C$3-2026)*12+9))+N(INDEX($F35:$BM35,1,(Einstellungen!$C$3-2026)*12+10))+N(INDEX($F35:$BM35,1,(Einstellungen!$C$3-2026)*12+11))+N(INDEX($F35:$BM35,1,(Einstellungen!$C$3-2026)*12+12)))</f>
        <v/>
      </c>
      <c r="D35" s="37">
        <f>IF(Mitarbeiter!B35="","",SUM(F35:BM35))</f>
        <v/>
      </c>
      <c r="F35" s="51" t="n">
        <v>46</v>
      </c>
      <c r="G35" s="51" t="n">
        <v>80</v>
      </c>
      <c r="H35" s="51" t="n">
        <v>48</v>
      </c>
      <c r="I35" s="51" t="n">
        <v>80</v>
      </c>
      <c r="J35" s="51" t="n">
        <v>54</v>
      </c>
      <c r="K35" s="51" t="n">
        <v>26</v>
      </c>
      <c r="L35" s="51" t="n">
        <v>82</v>
      </c>
      <c r="M35" s="51" t="n">
        <v>80</v>
      </c>
      <c r="N35" s="51" t="n">
        <v>86</v>
      </c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  <c r="AT35" s="51" t="n"/>
      <c r="AU35" s="51" t="n"/>
      <c r="AV35" s="51" t="n"/>
      <c r="AW35" s="51" t="n"/>
      <c r="AX35" s="51" t="n"/>
      <c r="AY35" s="51" t="n"/>
      <c r="AZ35" s="51" t="n"/>
      <c r="BA35" s="51" t="n"/>
      <c r="BB35" s="51" t="n"/>
      <c r="BC35" s="51" t="n"/>
      <c r="BD35" s="51" t="n"/>
      <c r="BE35" s="51" t="n"/>
      <c r="BF35" s="51" t="n"/>
      <c r="BG35" s="51" t="n"/>
      <c r="BH35" s="51" t="n"/>
      <c r="BI35" s="51" t="n"/>
      <c r="BJ35" s="51" t="n"/>
      <c r="BK35" s="51" t="n"/>
      <c r="BL35" s="51" t="n"/>
      <c r="BM35" s="51" t="n"/>
    </row>
    <row r="36">
      <c r="A36" s="47">
        <f>IF(Mitarbeiter!B36="","",Mitarbeiter!A36)</f>
        <v/>
      </c>
      <c r="B36" s="48">
        <f>IF(Mitarbeiter!B36="","",Mitarbeiter!B36)</f>
        <v/>
      </c>
      <c r="C36" s="37">
        <f>IF(Mitarbeiter!B36="","",N(INDEX($F36:$BM36,1,(Einstellungen!$C$3-2026)*12+1))+N(INDEX($F36:$BM36,1,(Einstellungen!$C$3-2026)*12+2))+N(INDEX($F36:$BM36,1,(Einstellungen!$C$3-2026)*12+3))+N(INDEX($F36:$BM36,1,(Einstellungen!$C$3-2026)*12+4))+N(INDEX($F36:$BM36,1,(Einstellungen!$C$3-2026)*12+5))+N(INDEX($F36:$BM36,1,(Einstellungen!$C$3-2026)*12+6))+N(INDEX($F36:$BM36,1,(Einstellungen!$C$3-2026)*12+7))+N(INDEX($F36:$BM36,1,(Einstellungen!$C$3-2026)*12+8))+N(INDEX($F36:$BM36,1,(Einstellungen!$C$3-2026)*12+9))+N(INDEX($F36:$BM36,1,(Einstellungen!$C$3-2026)*12+10))+N(INDEX($F36:$BM36,1,(Einstellungen!$C$3-2026)*12+11))+N(INDEX($F36:$BM36,1,(Einstellungen!$C$3-2026)*12+12)))</f>
        <v/>
      </c>
      <c r="D36" s="37">
        <f>IF(Mitarbeiter!B36="","",SUM(F36:BM36))</f>
        <v/>
      </c>
      <c r="F36" s="51" t="n">
        <v>135</v>
      </c>
      <c r="G36" s="51" t="n">
        <v>147</v>
      </c>
      <c r="H36" s="51" t="n">
        <v>87</v>
      </c>
      <c r="I36" s="51" t="n">
        <v>135</v>
      </c>
      <c r="J36" s="51" t="n">
        <v>105</v>
      </c>
      <c r="K36" s="51" t="n">
        <v>111</v>
      </c>
      <c r="L36" s="51" t="n">
        <v>139</v>
      </c>
      <c r="M36" s="51" t="n">
        <v>129</v>
      </c>
      <c r="N36" s="51" t="n">
        <v>129</v>
      </c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  <c r="AT36" s="51" t="n"/>
      <c r="AU36" s="51" t="n"/>
      <c r="AV36" s="51" t="n"/>
      <c r="AW36" s="51" t="n"/>
      <c r="AX36" s="51" t="n"/>
      <c r="AY36" s="51" t="n"/>
      <c r="AZ36" s="51" t="n"/>
      <c r="BA36" s="51" t="n"/>
      <c r="BB36" s="51" t="n"/>
      <c r="BC36" s="51" t="n"/>
      <c r="BD36" s="51" t="n"/>
      <c r="BE36" s="51" t="n"/>
      <c r="BF36" s="51" t="n"/>
      <c r="BG36" s="51" t="n"/>
      <c r="BH36" s="51" t="n"/>
      <c r="BI36" s="51" t="n"/>
      <c r="BJ36" s="51" t="n"/>
      <c r="BK36" s="51" t="n"/>
      <c r="BL36" s="51" t="n"/>
      <c r="BM36" s="51" t="n"/>
    </row>
    <row r="37">
      <c r="A37" s="47">
        <f>IF(Mitarbeiter!B37="","",Mitarbeiter!A37)</f>
        <v/>
      </c>
      <c r="B37" s="48">
        <f>IF(Mitarbeiter!B37="","",Mitarbeiter!B37)</f>
        <v/>
      </c>
      <c r="C37" s="37">
        <f>IF(Mitarbeiter!B37="","",N(INDEX($F37:$BM37,1,(Einstellungen!$C$3-2026)*12+1))+N(INDEX($F37:$BM37,1,(Einstellungen!$C$3-2026)*12+2))+N(INDEX($F37:$BM37,1,(Einstellungen!$C$3-2026)*12+3))+N(INDEX($F37:$BM37,1,(Einstellungen!$C$3-2026)*12+4))+N(INDEX($F37:$BM37,1,(Einstellungen!$C$3-2026)*12+5))+N(INDEX($F37:$BM37,1,(Einstellungen!$C$3-2026)*12+6))+N(INDEX($F37:$BM37,1,(Einstellungen!$C$3-2026)*12+7))+N(INDEX($F37:$BM37,1,(Einstellungen!$C$3-2026)*12+8))+N(INDEX($F37:$BM37,1,(Einstellungen!$C$3-2026)*12+9))+N(INDEX($F37:$BM37,1,(Einstellungen!$C$3-2026)*12+10))+N(INDEX($F37:$BM37,1,(Einstellungen!$C$3-2026)*12+11))+N(INDEX($F37:$BM37,1,(Einstellungen!$C$3-2026)*12+12)))</f>
        <v/>
      </c>
      <c r="D37" s="37">
        <f>IF(Mitarbeiter!B37="","",SUM(F37:BM37))</f>
        <v/>
      </c>
      <c r="F37" s="51" t="n">
        <v>104</v>
      </c>
      <c r="G37" s="51" t="n">
        <v>104</v>
      </c>
      <c r="H37" s="51" t="n">
        <v>80</v>
      </c>
      <c r="I37" s="51" t="n">
        <v>96</v>
      </c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  <c r="AT37" s="51" t="n"/>
      <c r="AU37" s="51" t="n"/>
      <c r="AV37" s="51" t="n"/>
      <c r="AW37" s="51" t="n"/>
      <c r="AX37" s="51" t="n"/>
      <c r="AY37" s="51" t="n"/>
      <c r="AZ37" s="51" t="n"/>
      <c r="BA37" s="51" t="n"/>
      <c r="BB37" s="51" t="n"/>
      <c r="BC37" s="51" t="n"/>
      <c r="BD37" s="51" t="n"/>
      <c r="BE37" s="51" t="n"/>
      <c r="BF37" s="51" t="n"/>
      <c r="BG37" s="51" t="n"/>
      <c r="BH37" s="51" t="n"/>
      <c r="BI37" s="51" t="n"/>
      <c r="BJ37" s="51" t="n"/>
      <c r="BK37" s="51" t="n"/>
      <c r="BL37" s="51" t="n"/>
      <c r="BM37" s="51" t="n"/>
    </row>
    <row r="38">
      <c r="A38" s="47">
        <f>IF(Mitarbeiter!B38="","",Mitarbeiter!A38)</f>
        <v/>
      </c>
      <c r="B38" s="48">
        <f>IF(Mitarbeiter!B38="","",Mitarbeiter!B38)</f>
        <v/>
      </c>
      <c r="C38" s="37">
        <f>IF(Mitarbeiter!B38="","",N(INDEX($F38:$BM38,1,(Einstellungen!$C$3-2026)*12+1))+N(INDEX($F38:$BM38,1,(Einstellungen!$C$3-2026)*12+2))+N(INDEX($F38:$BM38,1,(Einstellungen!$C$3-2026)*12+3))+N(INDEX($F38:$BM38,1,(Einstellungen!$C$3-2026)*12+4))+N(INDEX($F38:$BM38,1,(Einstellungen!$C$3-2026)*12+5))+N(INDEX($F38:$BM38,1,(Einstellungen!$C$3-2026)*12+6))+N(INDEX($F38:$BM38,1,(Einstellungen!$C$3-2026)*12+7))+N(INDEX($F38:$BM38,1,(Einstellungen!$C$3-2026)*12+8))+N(INDEX($F38:$BM38,1,(Einstellungen!$C$3-2026)*12+9))+N(INDEX($F38:$BM38,1,(Einstellungen!$C$3-2026)*12+10))+N(INDEX($F38:$BM38,1,(Einstellungen!$C$3-2026)*12+11))+N(INDEX($F38:$BM38,1,(Einstellungen!$C$3-2026)*12+12)))</f>
        <v/>
      </c>
      <c r="D38" s="37">
        <f>IF(Mitarbeiter!B38="","",SUM(F38:BM38))</f>
        <v/>
      </c>
      <c r="F38" s="51" t="n">
        <v>178</v>
      </c>
      <c r="G38" s="51" t="n">
        <v>178</v>
      </c>
      <c r="H38" s="51" t="n">
        <v>182</v>
      </c>
      <c r="I38" s="51" t="n">
        <v>190</v>
      </c>
      <c r="J38" s="51" t="n">
        <v>190</v>
      </c>
      <c r="K38" s="51" t="n">
        <v>160</v>
      </c>
      <c r="L38" s="51" t="n">
        <v>172</v>
      </c>
      <c r="M38" s="51" t="n">
        <v>160</v>
      </c>
      <c r="N38" s="51" t="n">
        <v>190</v>
      </c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  <c r="AT38" s="51" t="n"/>
      <c r="AU38" s="51" t="n"/>
      <c r="AV38" s="51" t="n"/>
      <c r="AW38" s="51" t="n"/>
      <c r="AX38" s="51" t="n"/>
      <c r="AY38" s="51" t="n"/>
      <c r="AZ38" s="51" t="n"/>
      <c r="BA38" s="51" t="n"/>
      <c r="BB38" s="51" t="n"/>
      <c r="BC38" s="51" t="n"/>
      <c r="BD38" s="51" t="n"/>
      <c r="BE38" s="51" t="n"/>
      <c r="BF38" s="51" t="n"/>
      <c r="BG38" s="51" t="n"/>
      <c r="BH38" s="51" t="n"/>
      <c r="BI38" s="51" t="n"/>
      <c r="BJ38" s="51" t="n"/>
      <c r="BK38" s="51" t="n"/>
      <c r="BL38" s="51" t="n"/>
      <c r="BM38" s="51" t="n"/>
    </row>
    <row r="39">
      <c r="A39" s="47">
        <f>IF(Mitarbeiter!B39="","",Mitarbeiter!A39)</f>
        <v/>
      </c>
      <c r="B39" s="48">
        <f>IF(Mitarbeiter!B39="","",Mitarbeiter!B39)</f>
        <v/>
      </c>
      <c r="C39" s="37">
        <f>IF(Mitarbeiter!B39="","",N(INDEX($F39:$BM39,1,(Einstellungen!$C$3-2026)*12+1))+N(INDEX($F39:$BM39,1,(Einstellungen!$C$3-2026)*12+2))+N(INDEX($F39:$BM39,1,(Einstellungen!$C$3-2026)*12+3))+N(INDEX($F39:$BM39,1,(Einstellungen!$C$3-2026)*12+4))+N(INDEX($F39:$BM39,1,(Einstellungen!$C$3-2026)*12+5))+N(INDEX($F39:$BM39,1,(Einstellungen!$C$3-2026)*12+6))+N(INDEX($F39:$BM39,1,(Einstellungen!$C$3-2026)*12+7))+N(INDEX($F39:$BM39,1,(Einstellungen!$C$3-2026)*12+8))+N(INDEX($F39:$BM39,1,(Einstellungen!$C$3-2026)*12+9))+N(INDEX($F39:$BM39,1,(Einstellungen!$C$3-2026)*12+10))+N(INDEX($F39:$BM39,1,(Einstellungen!$C$3-2026)*12+11))+N(INDEX($F39:$BM39,1,(Einstellungen!$C$3-2026)*12+12)))</f>
        <v/>
      </c>
      <c r="D39" s="37">
        <f>IF(Mitarbeiter!B39="","",SUM(F39:BM39))</f>
        <v/>
      </c>
      <c r="F39" s="51" t="n">
        <v>117</v>
      </c>
      <c r="G39" s="51" t="n">
        <v>123</v>
      </c>
      <c r="H39" s="51" t="n">
        <v>21</v>
      </c>
      <c r="I39" s="51" t="n">
        <v>129</v>
      </c>
      <c r="J39" s="51" t="n">
        <v>129</v>
      </c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  <c r="AT39" s="51" t="n"/>
      <c r="AU39" s="51" t="n"/>
      <c r="AV39" s="51" t="n"/>
      <c r="AW39" s="51" t="n"/>
      <c r="AX39" s="51" t="n"/>
      <c r="AY39" s="51" t="n"/>
      <c r="AZ39" s="51" t="n"/>
      <c r="BA39" s="51" t="n"/>
      <c r="BB39" s="51" t="n"/>
      <c r="BC39" s="51" t="n"/>
      <c r="BD39" s="51" t="n"/>
      <c r="BE39" s="51" t="n"/>
      <c r="BF39" s="51" t="n"/>
      <c r="BG39" s="51" t="n"/>
      <c r="BH39" s="51" t="n"/>
      <c r="BI39" s="51" t="n"/>
      <c r="BJ39" s="51" t="n"/>
      <c r="BK39" s="51" t="n"/>
      <c r="BL39" s="51" t="n"/>
      <c r="BM39" s="51" t="n"/>
    </row>
    <row r="40">
      <c r="A40" s="47">
        <f>IF(Mitarbeiter!B40="","",Mitarbeiter!A40)</f>
        <v/>
      </c>
      <c r="B40" s="48">
        <f>IF(Mitarbeiter!B40="","",Mitarbeiter!B40)</f>
        <v/>
      </c>
      <c r="C40" s="37">
        <f>IF(Mitarbeiter!B40="","",N(INDEX($F40:$BM40,1,(Einstellungen!$C$3-2026)*12+1))+N(INDEX($F40:$BM40,1,(Einstellungen!$C$3-2026)*12+2))+N(INDEX($F40:$BM40,1,(Einstellungen!$C$3-2026)*12+3))+N(INDEX($F40:$BM40,1,(Einstellungen!$C$3-2026)*12+4))+N(INDEX($F40:$BM40,1,(Einstellungen!$C$3-2026)*12+5))+N(INDEX($F40:$BM40,1,(Einstellungen!$C$3-2026)*12+6))+N(INDEX($F40:$BM40,1,(Einstellungen!$C$3-2026)*12+7))+N(INDEX($F40:$BM40,1,(Einstellungen!$C$3-2026)*12+8))+N(INDEX($F40:$BM40,1,(Einstellungen!$C$3-2026)*12+9))+N(INDEX($F40:$BM40,1,(Einstellungen!$C$3-2026)*12+10))+N(INDEX($F40:$BM40,1,(Einstellungen!$C$3-2026)*12+11))+N(INDEX($F40:$BM40,1,(Einstellungen!$C$3-2026)*12+12)))</f>
        <v/>
      </c>
      <c r="D40" s="37">
        <f>IF(Mitarbeiter!B40="","",SUM(F40:BM40))</f>
        <v/>
      </c>
      <c r="F40" s="51" t="n">
        <v>166</v>
      </c>
      <c r="G40" s="51" t="n">
        <v>172</v>
      </c>
      <c r="H40" s="51" t="n">
        <v>158</v>
      </c>
      <c r="I40" s="51" t="n">
        <v>182</v>
      </c>
      <c r="J40" s="51" t="n">
        <v>190</v>
      </c>
      <c r="K40" s="51" t="n">
        <v>160</v>
      </c>
      <c r="L40" s="51" t="n">
        <v>166</v>
      </c>
      <c r="M40" s="51" t="n">
        <v>164</v>
      </c>
      <c r="N40" s="51" t="n">
        <v>178</v>
      </c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  <c r="AT40" s="51" t="n"/>
      <c r="AU40" s="51" t="n"/>
      <c r="AV40" s="51" t="n"/>
      <c r="AW40" s="51" t="n"/>
      <c r="AX40" s="51" t="n"/>
      <c r="AY40" s="51" t="n"/>
      <c r="AZ40" s="51" t="n"/>
      <c r="BA40" s="51" t="n"/>
      <c r="BB40" s="51" t="n"/>
      <c r="BC40" s="51" t="n"/>
      <c r="BD40" s="51" t="n"/>
      <c r="BE40" s="51" t="n"/>
      <c r="BF40" s="51" t="n"/>
      <c r="BG40" s="51" t="n"/>
      <c r="BH40" s="51" t="n"/>
      <c r="BI40" s="51" t="n"/>
      <c r="BJ40" s="51" t="n"/>
      <c r="BK40" s="51" t="n"/>
      <c r="BL40" s="51" t="n"/>
      <c r="BM40" s="51" t="n"/>
    </row>
    <row r="41">
      <c r="A41" s="47">
        <f>IF(Mitarbeiter!B41="","",Mitarbeiter!A41)</f>
        <v/>
      </c>
      <c r="B41" s="48">
        <f>IF(Mitarbeiter!B41="","",Mitarbeiter!B41)</f>
        <v/>
      </c>
      <c r="C41" s="37">
        <f>IF(Mitarbeiter!B41="","",N(INDEX($F41:$BM41,1,(Einstellungen!$C$3-2026)*12+1))+N(INDEX($F41:$BM41,1,(Einstellungen!$C$3-2026)*12+2))+N(INDEX($F41:$BM41,1,(Einstellungen!$C$3-2026)*12+3))+N(INDEX($F41:$BM41,1,(Einstellungen!$C$3-2026)*12+4))+N(INDEX($F41:$BM41,1,(Einstellungen!$C$3-2026)*12+5))+N(INDEX($F41:$BM41,1,(Einstellungen!$C$3-2026)*12+6))+N(INDEX($F41:$BM41,1,(Einstellungen!$C$3-2026)*12+7))+N(INDEX($F41:$BM41,1,(Einstellungen!$C$3-2026)*12+8))+N(INDEX($F41:$BM41,1,(Einstellungen!$C$3-2026)*12+9))+N(INDEX($F41:$BM41,1,(Einstellungen!$C$3-2026)*12+10))+N(INDEX($F41:$BM41,1,(Einstellungen!$C$3-2026)*12+11))+N(INDEX($F41:$BM41,1,(Einstellungen!$C$3-2026)*12+12)))</f>
        <v/>
      </c>
      <c r="D41" s="37">
        <f>IF(Mitarbeiter!B41="","",SUM(F41:BM41))</f>
        <v/>
      </c>
      <c r="F41" s="51" t="n">
        <v>172</v>
      </c>
      <c r="G41" s="51" t="n">
        <v>156</v>
      </c>
      <c r="H41" s="51" t="n">
        <v>144</v>
      </c>
      <c r="I41" s="51" t="n">
        <v>136</v>
      </c>
      <c r="J41" s="51" t="n">
        <v>178</v>
      </c>
      <c r="K41" s="51" t="n">
        <v>172</v>
      </c>
      <c r="L41" s="51" t="n">
        <v>166</v>
      </c>
      <c r="M41" s="51" t="n">
        <v>182</v>
      </c>
      <c r="N41" s="51" t="n">
        <v>152</v>
      </c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  <c r="AT41" s="51" t="n"/>
      <c r="AU41" s="51" t="n"/>
      <c r="AV41" s="51" t="n"/>
      <c r="AW41" s="51" t="n"/>
      <c r="AX41" s="51" t="n"/>
      <c r="AY41" s="51" t="n"/>
      <c r="AZ41" s="51" t="n"/>
      <c r="BA41" s="51" t="n"/>
      <c r="BB41" s="51" t="n"/>
      <c r="BC41" s="51" t="n"/>
      <c r="BD41" s="51" t="n"/>
      <c r="BE41" s="51" t="n"/>
      <c r="BF41" s="51" t="n"/>
      <c r="BG41" s="51" t="n"/>
      <c r="BH41" s="51" t="n"/>
      <c r="BI41" s="51" t="n"/>
      <c r="BJ41" s="51" t="n"/>
      <c r="BK41" s="51" t="n"/>
      <c r="BL41" s="51" t="n"/>
      <c r="BM41" s="51" t="n"/>
    </row>
    <row r="42">
      <c r="A42" s="47">
        <f>IF(Mitarbeiter!B42="","",Mitarbeiter!A42)</f>
        <v/>
      </c>
      <c r="B42" s="48">
        <f>IF(Mitarbeiter!B42="","",Mitarbeiter!B42)</f>
        <v/>
      </c>
      <c r="C42" s="37">
        <f>IF(Mitarbeiter!B42="","",N(INDEX($F42:$BM42,1,(Einstellungen!$C$3-2026)*12+1))+N(INDEX($F42:$BM42,1,(Einstellungen!$C$3-2026)*12+2))+N(INDEX($F42:$BM42,1,(Einstellungen!$C$3-2026)*12+3))+N(INDEX($F42:$BM42,1,(Einstellungen!$C$3-2026)*12+4))+N(INDEX($F42:$BM42,1,(Einstellungen!$C$3-2026)*12+5))+N(INDEX($F42:$BM42,1,(Einstellungen!$C$3-2026)*12+6))+N(INDEX($F42:$BM42,1,(Einstellungen!$C$3-2026)*12+7))+N(INDEX($F42:$BM42,1,(Einstellungen!$C$3-2026)*12+8))+N(INDEX($F42:$BM42,1,(Einstellungen!$C$3-2026)*12+9))+N(INDEX($F42:$BM42,1,(Einstellungen!$C$3-2026)*12+10))+N(INDEX($F42:$BM42,1,(Einstellungen!$C$3-2026)*12+11))+N(INDEX($F42:$BM42,1,(Einstellungen!$C$3-2026)*12+12)))</f>
        <v/>
      </c>
      <c r="D42" s="37">
        <f>IF(Mitarbeiter!B42="","",SUM(F42:BM42))</f>
        <v/>
      </c>
      <c r="F42" s="51" t="n">
        <v>164</v>
      </c>
      <c r="G42" s="51" t="n">
        <v>172</v>
      </c>
      <c r="H42" s="51" t="n">
        <v>172</v>
      </c>
      <c r="I42" s="51" t="n">
        <v>182</v>
      </c>
      <c r="J42" s="51" t="n">
        <v>160</v>
      </c>
      <c r="K42" s="51" t="n">
        <v>172</v>
      </c>
      <c r="L42" s="51" t="n">
        <v>190</v>
      </c>
      <c r="M42" s="51" t="n">
        <v>182</v>
      </c>
      <c r="N42" s="51" t="n">
        <v>182</v>
      </c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  <c r="AU42" s="51" t="n"/>
      <c r="AV42" s="51" t="n"/>
      <c r="AW42" s="51" t="n"/>
      <c r="AX42" s="51" t="n"/>
      <c r="AY42" s="51" t="n"/>
      <c r="AZ42" s="51" t="n"/>
      <c r="BA42" s="51" t="n"/>
      <c r="BB42" s="51" t="n"/>
      <c r="BC42" s="51" t="n"/>
      <c r="BD42" s="51" t="n"/>
      <c r="BE42" s="51" t="n"/>
      <c r="BF42" s="51" t="n"/>
      <c r="BG42" s="51" t="n"/>
      <c r="BH42" s="51" t="n"/>
      <c r="BI42" s="51" t="n"/>
      <c r="BJ42" s="51" t="n"/>
      <c r="BK42" s="51" t="n"/>
      <c r="BL42" s="51" t="n"/>
      <c r="BM42" s="51" t="n"/>
    </row>
    <row r="43">
      <c r="A43" s="47">
        <f>IF(Mitarbeiter!B43="","",Mitarbeiter!A43)</f>
        <v/>
      </c>
      <c r="B43" s="48">
        <f>IF(Mitarbeiter!B43="","",Mitarbeiter!B43)</f>
        <v/>
      </c>
      <c r="C43" s="37">
        <f>IF(Mitarbeiter!B43="","",N(INDEX($F43:$BM43,1,(Einstellungen!$C$3-2026)*12+1))+N(INDEX($F43:$BM43,1,(Einstellungen!$C$3-2026)*12+2))+N(INDEX($F43:$BM43,1,(Einstellungen!$C$3-2026)*12+3))+N(INDEX($F43:$BM43,1,(Einstellungen!$C$3-2026)*12+4))+N(INDEX($F43:$BM43,1,(Einstellungen!$C$3-2026)*12+5))+N(INDEX($F43:$BM43,1,(Einstellungen!$C$3-2026)*12+6))+N(INDEX($F43:$BM43,1,(Einstellungen!$C$3-2026)*12+7))+N(INDEX($F43:$BM43,1,(Einstellungen!$C$3-2026)*12+8))+N(INDEX($F43:$BM43,1,(Einstellungen!$C$3-2026)*12+9))+N(INDEX($F43:$BM43,1,(Einstellungen!$C$3-2026)*12+10))+N(INDEX($F43:$BM43,1,(Einstellungen!$C$3-2026)*12+11))+N(INDEX($F43:$BM43,1,(Einstellungen!$C$3-2026)*12+12)))</f>
        <v/>
      </c>
      <c r="D43" s="37">
        <f>IF(Mitarbeiter!B43="","",SUM(F43:BM43))</f>
        <v/>
      </c>
      <c r="F43" s="51" t="n">
        <v>172</v>
      </c>
      <c r="G43" s="51" t="n">
        <v>160</v>
      </c>
      <c r="H43" s="51" t="n">
        <v>160</v>
      </c>
      <c r="I43" s="51" t="n">
        <v>190</v>
      </c>
      <c r="J43" s="51" t="n">
        <v>172</v>
      </c>
      <c r="K43" s="51" t="n">
        <v>172</v>
      </c>
      <c r="L43" s="51" t="n">
        <v>190</v>
      </c>
      <c r="M43" s="51" t="n">
        <v>182</v>
      </c>
      <c r="N43" s="51" t="n">
        <v>166</v>
      </c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  <c r="AT43" s="51" t="n"/>
      <c r="AU43" s="51" t="n"/>
      <c r="AV43" s="51" t="n"/>
      <c r="AW43" s="51" t="n"/>
      <c r="AX43" s="51" t="n"/>
      <c r="AY43" s="51" t="n"/>
      <c r="AZ43" s="51" t="n"/>
      <c r="BA43" s="51" t="n"/>
      <c r="BB43" s="51" t="n"/>
      <c r="BC43" s="51" t="n"/>
      <c r="BD43" s="51" t="n"/>
      <c r="BE43" s="51" t="n"/>
      <c r="BF43" s="51" t="n"/>
      <c r="BG43" s="51" t="n"/>
      <c r="BH43" s="51" t="n"/>
      <c r="BI43" s="51" t="n"/>
      <c r="BJ43" s="51" t="n"/>
      <c r="BK43" s="51" t="n"/>
      <c r="BL43" s="51" t="n"/>
      <c r="BM43" s="51" t="n"/>
    </row>
    <row r="44">
      <c r="A44" s="47">
        <f>IF(Mitarbeiter!B44="","",Mitarbeiter!A44)</f>
        <v/>
      </c>
      <c r="B44" s="48">
        <f>IF(Mitarbeiter!B44="","",Mitarbeiter!B44)</f>
        <v/>
      </c>
      <c r="C44" s="37">
        <f>IF(Mitarbeiter!B44="","",N(INDEX($F44:$BM44,1,(Einstellungen!$C$3-2026)*12+1))+N(INDEX($F44:$BM44,1,(Einstellungen!$C$3-2026)*12+2))+N(INDEX($F44:$BM44,1,(Einstellungen!$C$3-2026)*12+3))+N(INDEX($F44:$BM44,1,(Einstellungen!$C$3-2026)*12+4))+N(INDEX($F44:$BM44,1,(Einstellungen!$C$3-2026)*12+5))+N(INDEX($F44:$BM44,1,(Einstellungen!$C$3-2026)*12+6))+N(INDEX($F44:$BM44,1,(Einstellungen!$C$3-2026)*12+7))+N(INDEX($F44:$BM44,1,(Einstellungen!$C$3-2026)*12+8))+N(INDEX($F44:$BM44,1,(Einstellungen!$C$3-2026)*12+9))+N(INDEX($F44:$BM44,1,(Einstellungen!$C$3-2026)*12+10))+N(INDEX($F44:$BM44,1,(Einstellungen!$C$3-2026)*12+11))+N(INDEX($F44:$BM44,1,(Einstellungen!$C$3-2026)*12+12)))</f>
        <v/>
      </c>
      <c r="D44" s="37">
        <f>IF(Mitarbeiter!B44="","",SUM(F44:BM44))</f>
        <v/>
      </c>
      <c r="F44" s="51" t="n">
        <v>172</v>
      </c>
      <c r="G44" s="51" t="n">
        <v>172</v>
      </c>
      <c r="H44" s="51" t="n">
        <v>166</v>
      </c>
      <c r="I44" s="51" t="n">
        <v>172</v>
      </c>
      <c r="J44" s="51" t="n">
        <v>172</v>
      </c>
      <c r="K44" s="51" t="n">
        <v>182</v>
      </c>
      <c r="L44" s="51" t="n">
        <v>182</v>
      </c>
      <c r="M44" s="51" t="n">
        <v>190</v>
      </c>
      <c r="N44" s="51" t="n">
        <v>190</v>
      </c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  <c r="AT44" s="51" t="n"/>
      <c r="AU44" s="51" t="n"/>
      <c r="AV44" s="51" t="n"/>
      <c r="AW44" s="51" t="n"/>
      <c r="AX44" s="51" t="n"/>
      <c r="AY44" s="51" t="n"/>
      <c r="AZ44" s="51" t="n"/>
      <c r="BA44" s="51" t="n"/>
      <c r="BB44" s="51" t="n"/>
      <c r="BC44" s="51" t="n"/>
      <c r="BD44" s="51" t="n"/>
      <c r="BE44" s="51" t="n"/>
      <c r="BF44" s="51" t="n"/>
      <c r="BG44" s="51" t="n"/>
      <c r="BH44" s="51" t="n"/>
      <c r="BI44" s="51" t="n"/>
      <c r="BJ44" s="51" t="n"/>
      <c r="BK44" s="51" t="n"/>
      <c r="BL44" s="51" t="n"/>
      <c r="BM44" s="51" t="n"/>
    </row>
    <row r="45">
      <c r="A45" s="47">
        <f>IF(Mitarbeiter!B45="","",Mitarbeiter!A45)</f>
        <v/>
      </c>
      <c r="B45" s="48">
        <f>IF(Mitarbeiter!B45="","",Mitarbeiter!B45)</f>
        <v/>
      </c>
      <c r="C45" s="37">
        <f>IF(Mitarbeiter!B45="","",N(INDEX($F45:$BM45,1,(Einstellungen!$C$3-2026)*12+1))+N(INDEX($F45:$BM45,1,(Einstellungen!$C$3-2026)*12+2))+N(INDEX($F45:$BM45,1,(Einstellungen!$C$3-2026)*12+3))+N(INDEX($F45:$BM45,1,(Einstellungen!$C$3-2026)*12+4))+N(INDEX($F45:$BM45,1,(Einstellungen!$C$3-2026)*12+5))+N(INDEX($F45:$BM45,1,(Einstellungen!$C$3-2026)*12+6))+N(INDEX($F45:$BM45,1,(Einstellungen!$C$3-2026)*12+7))+N(INDEX($F45:$BM45,1,(Einstellungen!$C$3-2026)*12+8))+N(INDEX($F45:$BM45,1,(Einstellungen!$C$3-2026)*12+9))+N(INDEX($F45:$BM45,1,(Einstellungen!$C$3-2026)*12+10))+N(INDEX($F45:$BM45,1,(Einstellungen!$C$3-2026)*12+11))+N(INDEX($F45:$BM45,1,(Einstellungen!$C$3-2026)*12+12)))</f>
        <v/>
      </c>
      <c r="D45" s="37">
        <f>IF(Mitarbeiter!B45="","",SUM(F45:BM45))</f>
        <v/>
      </c>
      <c r="F45" s="51" t="n">
        <v>64</v>
      </c>
      <c r="G45" s="51" t="n">
        <v>178</v>
      </c>
      <c r="H45" s="51" t="n">
        <v>120</v>
      </c>
      <c r="I45" s="51" t="n">
        <v>172</v>
      </c>
      <c r="J45" s="51" t="n">
        <v>172</v>
      </c>
      <c r="K45" s="51" t="n">
        <v>172</v>
      </c>
      <c r="L45" s="51" t="n">
        <v>182</v>
      </c>
      <c r="M45" s="51" t="n">
        <v>160</v>
      </c>
      <c r="N45" s="51" t="n">
        <v>154</v>
      </c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  <c r="AT45" s="51" t="n"/>
      <c r="AU45" s="51" t="n"/>
      <c r="AV45" s="51" t="n"/>
      <c r="AW45" s="51" t="n"/>
      <c r="AX45" s="51" t="n"/>
      <c r="AY45" s="51" t="n"/>
      <c r="AZ45" s="51" t="n"/>
      <c r="BA45" s="51" t="n"/>
      <c r="BB45" s="51" t="n"/>
      <c r="BC45" s="51" t="n"/>
      <c r="BD45" s="51" t="n"/>
      <c r="BE45" s="51" t="n"/>
      <c r="BF45" s="51" t="n"/>
      <c r="BG45" s="51" t="n"/>
      <c r="BH45" s="51" t="n"/>
      <c r="BI45" s="51" t="n"/>
      <c r="BJ45" s="51" t="n"/>
      <c r="BK45" s="51" t="n"/>
      <c r="BL45" s="51" t="n"/>
      <c r="BM45" s="51" t="n"/>
    </row>
    <row r="46">
      <c r="A46" s="47">
        <f>IF(Mitarbeiter!B46="","",Mitarbeiter!A46)</f>
        <v/>
      </c>
      <c r="B46" s="48">
        <f>IF(Mitarbeiter!B46="","",Mitarbeiter!B46)</f>
        <v/>
      </c>
      <c r="C46" s="37">
        <f>IF(Mitarbeiter!B46="","",N(INDEX($F46:$BM46,1,(Einstellungen!$C$3-2026)*12+1))+N(INDEX($F46:$BM46,1,(Einstellungen!$C$3-2026)*12+2))+N(INDEX($F46:$BM46,1,(Einstellungen!$C$3-2026)*12+3))+N(INDEX($F46:$BM46,1,(Einstellungen!$C$3-2026)*12+4))+N(INDEX($F46:$BM46,1,(Einstellungen!$C$3-2026)*12+5))+N(INDEX($F46:$BM46,1,(Einstellungen!$C$3-2026)*12+6))+N(INDEX($F46:$BM46,1,(Einstellungen!$C$3-2026)*12+7))+N(INDEX($F46:$BM46,1,(Einstellungen!$C$3-2026)*12+8))+N(INDEX($F46:$BM46,1,(Einstellungen!$C$3-2026)*12+9))+N(INDEX($F46:$BM46,1,(Einstellungen!$C$3-2026)*12+10))+N(INDEX($F46:$BM46,1,(Einstellungen!$C$3-2026)*12+11))+N(INDEX($F46:$BM46,1,(Einstellungen!$C$3-2026)*12+12)))</f>
        <v/>
      </c>
      <c r="D46" s="37">
        <f>IF(Mitarbeiter!B46="","",SUM(F46:BM46))</f>
        <v/>
      </c>
      <c r="F46" s="51" t="n">
        <v>172</v>
      </c>
      <c r="G46" s="51" t="n">
        <v>160</v>
      </c>
      <c r="H46" s="51" t="n">
        <v>166</v>
      </c>
      <c r="I46" s="51" t="n">
        <v>172</v>
      </c>
      <c r="J46" s="51" t="n">
        <v>166</v>
      </c>
      <c r="K46" s="51" t="n">
        <v>172</v>
      </c>
      <c r="L46" s="51" t="n">
        <v>182</v>
      </c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  <c r="AT46" s="51" t="n"/>
      <c r="AU46" s="51" t="n"/>
      <c r="AV46" s="51" t="n"/>
      <c r="AW46" s="51" t="n"/>
      <c r="AX46" s="51" t="n"/>
      <c r="AY46" s="51" t="n"/>
      <c r="AZ46" s="51" t="n"/>
      <c r="BA46" s="51" t="n"/>
      <c r="BB46" s="51" t="n"/>
      <c r="BC46" s="51" t="n"/>
      <c r="BD46" s="51" t="n"/>
      <c r="BE46" s="51" t="n"/>
      <c r="BF46" s="51" t="n"/>
      <c r="BG46" s="51" t="n"/>
      <c r="BH46" s="51" t="n"/>
      <c r="BI46" s="51" t="n"/>
      <c r="BJ46" s="51" t="n"/>
      <c r="BK46" s="51" t="n"/>
      <c r="BL46" s="51" t="n"/>
      <c r="BM46" s="51" t="n"/>
    </row>
    <row r="47">
      <c r="A47" s="47">
        <f>IF(Mitarbeiter!B47="","",Mitarbeiter!A47)</f>
        <v/>
      </c>
      <c r="B47" s="48">
        <f>IF(Mitarbeiter!B47="","",Mitarbeiter!B47)</f>
        <v/>
      </c>
      <c r="C47" s="37">
        <f>IF(Mitarbeiter!B47="","",N(INDEX($F47:$BM47,1,(Einstellungen!$C$3-2026)*12+1))+N(INDEX($F47:$BM47,1,(Einstellungen!$C$3-2026)*12+2))+N(INDEX($F47:$BM47,1,(Einstellungen!$C$3-2026)*12+3))+N(INDEX($F47:$BM47,1,(Einstellungen!$C$3-2026)*12+4))+N(INDEX($F47:$BM47,1,(Einstellungen!$C$3-2026)*12+5))+N(INDEX($F47:$BM47,1,(Einstellungen!$C$3-2026)*12+6))+N(INDEX($F47:$BM47,1,(Einstellungen!$C$3-2026)*12+7))+N(INDEX($F47:$BM47,1,(Einstellungen!$C$3-2026)*12+8))+N(INDEX($F47:$BM47,1,(Einstellungen!$C$3-2026)*12+9))+N(INDEX($F47:$BM47,1,(Einstellungen!$C$3-2026)*12+10))+N(INDEX($F47:$BM47,1,(Einstellungen!$C$3-2026)*12+11))+N(INDEX($F47:$BM47,1,(Einstellungen!$C$3-2026)*12+12)))</f>
        <v/>
      </c>
      <c r="D47" s="37">
        <f>IF(Mitarbeiter!B47="","",SUM(F47:BM47))</f>
        <v/>
      </c>
      <c r="F47" s="51" t="n">
        <v>96</v>
      </c>
      <c r="G47" s="51" t="n">
        <v>62</v>
      </c>
      <c r="H47" s="51" t="n">
        <v>80</v>
      </c>
      <c r="I47" s="51" t="n">
        <v>86</v>
      </c>
      <c r="J47" s="51" t="n">
        <v>74</v>
      </c>
      <c r="K47" s="51" t="n">
        <v>88</v>
      </c>
      <c r="L47" s="51" t="n">
        <v>82</v>
      </c>
      <c r="M47" s="51" t="n">
        <v>86</v>
      </c>
      <c r="N47" s="51" t="n">
        <v>80</v>
      </c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  <c r="AT47" s="51" t="n"/>
      <c r="AU47" s="51" t="n"/>
      <c r="AV47" s="51" t="n"/>
      <c r="AW47" s="51" t="n"/>
      <c r="AX47" s="51" t="n"/>
      <c r="AY47" s="51" t="n"/>
      <c r="AZ47" s="51" t="n"/>
      <c r="BA47" s="51" t="n"/>
      <c r="BB47" s="51" t="n"/>
      <c r="BC47" s="51" t="n"/>
      <c r="BD47" s="51" t="n"/>
      <c r="BE47" s="51" t="n"/>
      <c r="BF47" s="51" t="n"/>
      <c r="BG47" s="51" t="n"/>
      <c r="BH47" s="51" t="n"/>
      <c r="BI47" s="51" t="n"/>
      <c r="BJ47" s="51" t="n"/>
      <c r="BK47" s="51" t="n"/>
      <c r="BL47" s="51" t="n"/>
      <c r="BM47" s="51" t="n"/>
    </row>
    <row r="48">
      <c r="A48" s="47">
        <f>IF(Mitarbeiter!B48="","",Mitarbeiter!A48)</f>
        <v/>
      </c>
      <c r="B48" s="48">
        <f>IF(Mitarbeiter!B48="","",Mitarbeiter!B48)</f>
        <v/>
      </c>
      <c r="C48" s="37">
        <f>IF(Mitarbeiter!B48="","",N(INDEX($F48:$BM48,1,(Einstellungen!$C$3-2026)*12+1))+N(INDEX($F48:$BM48,1,(Einstellungen!$C$3-2026)*12+2))+N(INDEX($F48:$BM48,1,(Einstellungen!$C$3-2026)*12+3))+N(INDEX($F48:$BM48,1,(Einstellungen!$C$3-2026)*12+4))+N(INDEX($F48:$BM48,1,(Einstellungen!$C$3-2026)*12+5))+N(INDEX($F48:$BM48,1,(Einstellungen!$C$3-2026)*12+6))+N(INDEX($F48:$BM48,1,(Einstellungen!$C$3-2026)*12+7))+N(INDEX($F48:$BM48,1,(Einstellungen!$C$3-2026)*12+8))+N(INDEX($F48:$BM48,1,(Einstellungen!$C$3-2026)*12+9))+N(INDEX($F48:$BM48,1,(Einstellungen!$C$3-2026)*12+10))+N(INDEX($F48:$BM48,1,(Einstellungen!$C$3-2026)*12+11))+N(INDEX($F48:$BM48,1,(Einstellungen!$C$3-2026)*12+12)))</f>
        <v/>
      </c>
      <c r="D48" s="37">
        <f>IF(Mitarbeiter!B48="","",SUM(F48:BM48))</f>
        <v/>
      </c>
      <c r="F48" s="51" t="n">
        <v>170</v>
      </c>
      <c r="G48" s="51" t="n">
        <v>150</v>
      </c>
      <c r="H48" s="51" t="n">
        <v>172</v>
      </c>
      <c r="I48" s="51" t="n">
        <v>190</v>
      </c>
      <c r="J48" s="51" t="n">
        <v>166</v>
      </c>
      <c r="K48" s="51" t="n">
        <v>160</v>
      </c>
      <c r="L48" s="51" t="n">
        <v>172</v>
      </c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  <c r="AT48" s="51" t="n"/>
      <c r="AU48" s="51" t="n"/>
      <c r="AV48" s="51" t="n"/>
      <c r="AW48" s="51" t="n"/>
      <c r="AX48" s="51" t="n"/>
      <c r="AY48" s="51" t="n"/>
      <c r="AZ48" s="51" t="n"/>
      <c r="BA48" s="51" t="n"/>
      <c r="BB48" s="51" t="n"/>
      <c r="BC48" s="51" t="n"/>
      <c r="BD48" s="51" t="n"/>
      <c r="BE48" s="51" t="n"/>
      <c r="BF48" s="51" t="n"/>
      <c r="BG48" s="51" t="n"/>
      <c r="BH48" s="51" t="n"/>
      <c r="BI48" s="51" t="n"/>
      <c r="BJ48" s="51" t="n"/>
      <c r="BK48" s="51" t="n"/>
      <c r="BL48" s="51" t="n"/>
      <c r="BM48" s="51" t="n"/>
    </row>
    <row r="49">
      <c r="A49" s="47">
        <f>IF(Mitarbeiter!B49="","",Mitarbeiter!A49)</f>
        <v/>
      </c>
      <c r="B49" s="48">
        <f>IF(Mitarbeiter!B49="","",Mitarbeiter!B49)</f>
        <v/>
      </c>
      <c r="C49" s="37">
        <f>IF(Mitarbeiter!B49="","",N(INDEX($F49:$BM49,1,(Einstellungen!$C$3-2026)*12+1))+N(INDEX($F49:$BM49,1,(Einstellungen!$C$3-2026)*12+2))+N(INDEX($F49:$BM49,1,(Einstellungen!$C$3-2026)*12+3))+N(INDEX($F49:$BM49,1,(Einstellungen!$C$3-2026)*12+4))+N(INDEX($F49:$BM49,1,(Einstellungen!$C$3-2026)*12+5))+N(INDEX($F49:$BM49,1,(Einstellungen!$C$3-2026)*12+6))+N(INDEX($F49:$BM49,1,(Einstellungen!$C$3-2026)*12+7))+N(INDEX($F49:$BM49,1,(Einstellungen!$C$3-2026)*12+8))+N(INDEX($F49:$BM49,1,(Einstellungen!$C$3-2026)*12+9))+N(INDEX($F49:$BM49,1,(Einstellungen!$C$3-2026)*12+10))+N(INDEX($F49:$BM49,1,(Einstellungen!$C$3-2026)*12+11))+N(INDEX($F49:$BM49,1,(Einstellungen!$C$3-2026)*12+12)))</f>
        <v/>
      </c>
      <c r="D49" s="37">
        <f>IF(Mitarbeiter!B49="","",SUM(F49:BM49))</f>
        <v/>
      </c>
      <c r="F49" s="51" t="n">
        <v>172</v>
      </c>
      <c r="G49" s="51" t="n">
        <v>158</v>
      </c>
      <c r="H49" s="51" t="n">
        <v>94</v>
      </c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  <c r="AT49" s="51" t="n"/>
      <c r="AU49" s="51" t="n"/>
      <c r="AV49" s="51" t="n"/>
      <c r="AW49" s="51" t="n"/>
      <c r="AX49" s="51" t="n"/>
      <c r="AY49" s="51" t="n"/>
      <c r="AZ49" s="51" t="n"/>
      <c r="BA49" s="51" t="n"/>
      <c r="BB49" s="51" t="n"/>
      <c r="BC49" s="51" t="n"/>
      <c r="BD49" s="51" t="n"/>
      <c r="BE49" s="51" t="n"/>
      <c r="BF49" s="51" t="n"/>
      <c r="BG49" s="51" t="n"/>
      <c r="BH49" s="51" t="n"/>
      <c r="BI49" s="51" t="n"/>
      <c r="BJ49" s="51" t="n"/>
      <c r="BK49" s="51" t="n"/>
      <c r="BL49" s="51" t="n"/>
      <c r="BM49" s="51" t="n"/>
    </row>
    <row r="50">
      <c r="A50" s="47">
        <f>IF(Mitarbeiter!B50="","",Mitarbeiter!A50)</f>
        <v/>
      </c>
      <c r="B50" s="48">
        <f>IF(Mitarbeiter!B50="","",Mitarbeiter!B50)</f>
        <v/>
      </c>
      <c r="C50" s="37">
        <f>IF(Mitarbeiter!B50="","",N(INDEX($F50:$BM50,1,(Einstellungen!$C$3-2026)*12+1))+N(INDEX($F50:$BM50,1,(Einstellungen!$C$3-2026)*12+2))+N(INDEX($F50:$BM50,1,(Einstellungen!$C$3-2026)*12+3))+N(INDEX($F50:$BM50,1,(Einstellungen!$C$3-2026)*12+4))+N(INDEX($F50:$BM50,1,(Einstellungen!$C$3-2026)*12+5))+N(INDEX($F50:$BM50,1,(Einstellungen!$C$3-2026)*12+6))+N(INDEX($F50:$BM50,1,(Einstellungen!$C$3-2026)*12+7))+N(INDEX($F50:$BM50,1,(Einstellungen!$C$3-2026)*12+8))+N(INDEX($F50:$BM50,1,(Einstellungen!$C$3-2026)*12+9))+N(INDEX($F50:$BM50,1,(Einstellungen!$C$3-2026)*12+10))+N(INDEX($F50:$BM50,1,(Einstellungen!$C$3-2026)*12+11))+N(INDEX($F50:$BM50,1,(Einstellungen!$C$3-2026)*12+12)))</f>
        <v/>
      </c>
      <c r="D50" s="37">
        <f>IF(Mitarbeiter!B50="","",SUM(F50:BM50))</f>
        <v/>
      </c>
      <c r="F50" s="51" t="n">
        <v>160</v>
      </c>
      <c r="G50" s="51" t="n">
        <v>160</v>
      </c>
      <c r="H50" s="51" t="n">
        <v>190</v>
      </c>
      <c r="I50" s="51" t="n">
        <v>190</v>
      </c>
      <c r="J50" s="51" t="n">
        <v>166</v>
      </c>
      <c r="K50" s="51" t="n">
        <v>172</v>
      </c>
      <c r="L50" s="51" t="n">
        <v>190</v>
      </c>
      <c r="M50" s="51" t="n">
        <v>160</v>
      </c>
      <c r="N50" s="51" t="n">
        <v>160</v>
      </c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  <c r="AT50" s="51" t="n"/>
      <c r="AU50" s="51" t="n"/>
      <c r="AV50" s="51" t="n"/>
      <c r="AW50" s="51" t="n"/>
      <c r="AX50" s="51" t="n"/>
      <c r="AY50" s="51" t="n"/>
      <c r="AZ50" s="51" t="n"/>
      <c r="BA50" s="51" t="n"/>
      <c r="BB50" s="51" t="n"/>
      <c r="BC50" s="51" t="n"/>
      <c r="BD50" s="51" t="n"/>
      <c r="BE50" s="51" t="n"/>
      <c r="BF50" s="51" t="n"/>
      <c r="BG50" s="51" t="n"/>
      <c r="BH50" s="51" t="n"/>
      <c r="BI50" s="51" t="n"/>
      <c r="BJ50" s="51" t="n"/>
      <c r="BK50" s="51" t="n"/>
      <c r="BL50" s="51" t="n"/>
      <c r="BM50" s="51" t="n"/>
    </row>
    <row r="51">
      <c r="A51" s="47">
        <f>IF(Mitarbeiter!B51="","",Mitarbeiter!A51)</f>
        <v/>
      </c>
      <c r="B51" s="48">
        <f>IF(Mitarbeiter!B51="","",Mitarbeiter!B51)</f>
        <v/>
      </c>
      <c r="C51" s="37">
        <f>IF(Mitarbeiter!B51="","",N(INDEX($F51:$BM51,1,(Einstellungen!$C$3-2026)*12+1))+N(INDEX($F51:$BM51,1,(Einstellungen!$C$3-2026)*12+2))+N(INDEX($F51:$BM51,1,(Einstellungen!$C$3-2026)*12+3))+N(INDEX($F51:$BM51,1,(Einstellungen!$C$3-2026)*12+4))+N(INDEX($F51:$BM51,1,(Einstellungen!$C$3-2026)*12+5))+N(INDEX($F51:$BM51,1,(Einstellungen!$C$3-2026)*12+6))+N(INDEX($F51:$BM51,1,(Einstellungen!$C$3-2026)*12+7))+N(INDEX($F51:$BM51,1,(Einstellungen!$C$3-2026)*12+8))+N(INDEX($F51:$BM51,1,(Einstellungen!$C$3-2026)*12+9))+N(INDEX($F51:$BM51,1,(Einstellungen!$C$3-2026)*12+10))+N(INDEX($F51:$BM51,1,(Einstellungen!$C$3-2026)*12+11))+N(INDEX($F51:$BM51,1,(Einstellungen!$C$3-2026)*12+12)))</f>
        <v/>
      </c>
      <c r="D51" s="37">
        <f>IF(Mitarbeiter!B51="","",SUM(F51:BM51))</f>
        <v/>
      </c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  <c r="AT51" s="51" t="n"/>
      <c r="AU51" s="51" t="n"/>
      <c r="AV51" s="51" t="n"/>
      <c r="AW51" s="51" t="n"/>
      <c r="AX51" s="51" t="n"/>
      <c r="AY51" s="51" t="n"/>
      <c r="AZ51" s="51" t="n"/>
      <c r="BA51" s="51" t="n"/>
      <c r="BB51" s="51" t="n"/>
      <c r="BC51" s="51" t="n"/>
      <c r="BD51" s="51" t="n"/>
      <c r="BE51" s="51" t="n"/>
      <c r="BF51" s="51" t="n"/>
      <c r="BG51" s="51" t="n"/>
      <c r="BH51" s="51" t="n"/>
      <c r="BI51" s="51" t="n"/>
      <c r="BJ51" s="51" t="n"/>
      <c r="BK51" s="51" t="n"/>
      <c r="BL51" s="51" t="n"/>
      <c r="BM51" s="51" t="n"/>
    </row>
    <row r="52">
      <c r="A52" s="47">
        <f>IF(Mitarbeiter!B52="","",Mitarbeiter!A52)</f>
        <v/>
      </c>
      <c r="B52" s="48">
        <f>IF(Mitarbeiter!B52="","",Mitarbeiter!B52)</f>
        <v/>
      </c>
      <c r="C52" s="37">
        <f>IF(Mitarbeiter!B52="","",N(INDEX($F52:$BM52,1,(Einstellungen!$C$3-2026)*12+1))+N(INDEX($F52:$BM52,1,(Einstellungen!$C$3-2026)*12+2))+N(INDEX($F52:$BM52,1,(Einstellungen!$C$3-2026)*12+3))+N(INDEX($F52:$BM52,1,(Einstellungen!$C$3-2026)*12+4))+N(INDEX($F52:$BM52,1,(Einstellungen!$C$3-2026)*12+5))+N(INDEX($F52:$BM52,1,(Einstellungen!$C$3-2026)*12+6))+N(INDEX($F52:$BM52,1,(Einstellungen!$C$3-2026)*12+7))+N(INDEX($F52:$BM52,1,(Einstellungen!$C$3-2026)*12+8))+N(INDEX($F52:$BM52,1,(Einstellungen!$C$3-2026)*12+9))+N(INDEX($F52:$BM52,1,(Einstellungen!$C$3-2026)*12+10))+N(INDEX($F52:$BM52,1,(Einstellungen!$C$3-2026)*12+11))+N(INDEX($F52:$BM52,1,(Einstellungen!$C$3-2026)*12+12)))</f>
        <v/>
      </c>
      <c r="D52" s="37">
        <f>IF(Mitarbeiter!B52="","",SUM(F52:BM52))</f>
        <v/>
      </c>
      <c r="F52" s="51" t="n"/>
      <c r="G52" s="51" t="n"/>
      <c r="H52" s="51" t="n"/>
      <c r="I52" s="51" t="n"/>
      <c r="J52" s="51" t="n"/>
      <c r="K52" s="51" t="n">
        <v>129</v>
      </c>
      <c r="L52" s="51" t="n">
        <v>135</v>
      </c>
      <c r="M52" s="51" t="n">
        <v>129</v>
      </c>
      <c r="N52" s="51" t="n">
        <v>99</v>
      </c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  <c r="AT52" s="51" t="n"/>
      <c r="AU52" s="51" t="n"/>
      <c r="AV52" s="51" t="n"/>
      <c r="AW52" s="51" t="n"/>
      <c r="AX52" s="51" t="n"/>
      <c r="AY52" s="51" t="n"/>
      <c r="AZ52" s="51" t="n"/>
      <c r="BA52" s="51" t="n"/>
      <c r="BB52" s="51" t="n"/>
      <c r="BC52" s="51" t="n"/>
      <c r="BD52" s="51" t="n"/>
      <c r="BE52" s="51" t="n"/>
      <c r="BF52" s="51" t="n"/>
      <c r="BG52" s="51" t="n"/>
      <c r="BH52" s="51" t="n"/>
      <c r="BI52" s="51" t="n"/>
      <c r="BJ52" s="51" t="n"/>
      <c r="BK52" s="51" t="n"/>
      <c r="BL52" s="51" t="n"/>
      <c r="BM52" s="51" t="n"/>
    </row>
    <row r="53">
      <c r="A53" s="47">
        <f>IF(Mitarbeiter!B53="","",Mitarbeiter!A53)</f>
        <v/>
      </c>
      <c r="B53" s="48">
        <f>IF(Mitarbeiter!B53="","",Mitarbeiter!B53)</f>
        <v/>
      </c>
      <c r="C53" s="37">
        <f>IF(Mitarbeiter!B53="","",N(INDEX($F53:$BM53,1,(Einstellungen!$C$3-2026)*12+1))+N(INDEX($F53:$BM53,1,(Einstellungen!$C$3-2026)*12+2))+N(INDEX($F53:$BM53,1,(Einstellungen!$C$3-2026)*12+3))+N(INDEX($F53:$BM53,1,(Einstellungen!$C$3-2026)*12+4))+N(INDEX($F53:$BM53,1,(Einstellungen!$C$3-2026)*12+5))+N(INDEX($F53:$BM53,1,(Einstellungen!$C$3-2026)*12+6))+N(INDEX($F53:$BM53,1,(Einstellungen!$C$3-2026)*12+7))+N(INDEX($F53:$BM53,1,(Einstellungen!$C$3-2026)*12+8))+N(INDEX($F53:$BM53,1,(Einstellungen!$C$3-2026)*12+9))+N(INDEX($F53:$BM53,1,(Einstellungen!$C$3-2026)*12+10))+N(INDEX($F53:$BM53,1,(Einstellungen!$C$3-2026)*12+11))+N(INDEX($F53:$BM53,1,(Einstellungen!$C$3-2026)*12+12)))</f>
        <v/>
      </c>
      <c r="D53" s="37">
        <f>IF(Mitarbeiter!B53="","",SUM(F53:BM53))</f>
        <v/>
      </c>
      <c r="F53" s="51" t="n"/>
      <c r="G53" s="51" t="n">
        <v>94</v>
      </c>
      <c r="H53" s="51" t="n">
        <v>170</v>
      </c>
      <c r="I53" s="51" t="n">
        <v>160</v>
      </c>
      <c r="J53" s="51" t="n">
        <v>160</v>
      </c>
      <c r="K53" s="51" t="n">
        <v>166</v>
      </c>
      <c r="L53" s="51" t="n">
        <v>166</v>
      </c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  <c r="AT53" s="51" t="n"/>
      <c r="AU53" s="51" t="n"/>
      <c r="AV53" s="51" t="n"/>
      <c r="AW53" s="51" t="n"/>
      <c r="AX53" s="51" t="n"/>
      <c r="AY53" s="51" t="n"/>
      <c r="AZ53" s="51" t="n"/>
      <c r="BA53" s="51" t="n"/>
      <c r="BB53" s="51" t="n"/>
      <c r="BC53" s="51" t="n"/>
      <c r="BD53" s="51" t="n"/>
      <c r="BE53" s="51" t="n"/>
      <c r="BF53" s="51" t="n"/>
      <c r="BG53" s="51" t="n"/>
      <c r="BH53" s="51" t="n"/>
      <c r="BI53" s="51" t="n"/>
      <c r="BJ53" s="51" t="n"/>
      <c r="BK53" s="51" t="n"/>
      <c r="BL53" s="51" t="n"/>
      <c r="BM53" s="51" t="n"/>
    </row>
    <row r="54">
      <c r="A54" s="47">
        <f>IF(Mitarbeiter!B54="","",Mitarbeiter!A54)</f>
        <v/>
      </c>
      <c r="B54" s="48">
        <f>IF(Mitarbeiter!B54="","",Mitarbeiter!B54)</f>
        <v/>
      </c>
      <c r="C54" s="37">
        <f>IF(Mitarbeiter!B54="","",N(INDEX($F54:$BM54,1,(Einstellungen!$C$3-2026)*12+1))+N(INDEX($F54:$BM54,1,(Einstellungen!$C$3-2026)*12+2))+N(INDEX($F54:$BM54,1,(Einstellungen!$C$3-2026)*12+3))+N(INDEX($F54:$BM54,1,(Einstellungen!$C$3-2026)*12+4))+N(INDEX($F54:$BM54,1,(Einstellungen!$C$3-2026)*12+5))+N(INDEX($F54:$BM54,1,(Einstellungen!$C$3-2026)*12+6))+N(INDEX($F54:$BM54,1,(Einstellungen!$C$3-2026)*12+7))+N(INDEX($F54:$BM54,1,(Einstellungen!$C$3-2026)*12+8))+N(INDEX($F54:$BM54,1,(Einstellungen!$C$3-2026)*12+9))+N(INDEX($F54:$BM54,1,(Einstellungen!$C$3-2026)*12+10))+N(INDEX($F54:$BM54,1,(Einstellungen!$C$3-2026)*12+11))+N(INDEX($F54:$BM54,1,(Einstellungen!$C$3-2026)*12+12)))</f>
        <v/>
      </c>
      <c r="D54" s="37">
        <f>IF(Mitarbeiter!B54="","",SUM(F54:BM54))</f>
        <v/>
      </c>
      <c r="F54" s="51" t="n"/>
      <c r="G54" s="51" t="n"/>
      <c r="H54" s="51" t="n"/>
      <c r="I54" s="51" t="n"/>
      <c r="J54" s="51" t="n">
        <v>142</v>
      </c>
      <c r="K54" s="51" t="n">
        <v>172</v>
      </c>
      <c r="L54" s="51" t="n">
        <v>120</v>
      </c>
      <c r="M54" s="51" t="n">
        <v>172</v>
      </c>
      <c r="N54" s="51" t="n">
        <v>162</v>
      </c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  <c r="AT54" s="51" t="n"/>
      <c r="AU54" s="51" t="n"/>
      <c r="AV54" s="51" t="n"/>
      <c r="AW54" s="51" t="n"/>
      <c r="AX54" s="51" t="n"/>
      <c r="AY54" s="51" t="n"/>
      <c r="AZ54" s="51" t="n"/>
      <c r="BA54" s="51" t="n"/>
      <c r="BB54" s="51" t="n"/>
      <c r="BC54" s="51" t="n"/>
      <c r="BD54" s="51" t="n"/>
      <c r="BE54" s="51" t="n"/>
      <c r="BF54" s="51" t="n"/>
      <c r="BG54" s="51" t="n"/>
      <c r="BH54" s="51" t="n"/>
      <c r="BI54" s="51" t="n"/>
      <c r="BJ54" s="51" t="n"/>
      <c r="BK54" s="51" t="n"/>
      <c r="BL54" s="51" t="n"/>
      <c r="BM54" s="51" t="n"/>
    </row>
    <row r="55">
      <c r="A55" s="47">
        <f>IF(Mitarbeiter!B55="","",Mitarbeiter!A55)</f>
        <v/>
      </c>
      <c r="B55" s="48">
        <f>IF(Mitarbeiter!B55="","",Mitarbeiter!B55)</f>
        <v/>
      </c>
      <c r="C55" s="37">
        <f>IF(Mitarbeiter!B55="","",N(INDEX($F55:$BM55,1,(Einstellungen!$C$3-2026)*12+1))+N(INDEX($F55:$BM55,1,(Einstellungen!$C$3-2026)*12+2))+N(INDEX($F55:$BM55,1,(Einstellungen!$C$3-2026)*12+3))+N(INDEX($F55:$BM55,1,(Einstellungen!$C$3-2026)*12+4))+N(INDEX($F55:$BM55,1,(Einstellungen!$C$3-2026)*12+5))+N(INDEX($F55:$BM55,1,(Einstellungen!$C$3-2026)*12+6))+N(INDEX($F55:$BM55,1,(Einstellungen!$C$3-2026)*12+7))+N(INDEX($F55:$BM55,1,(Einstellungen!$C$3-2026)*12+8))+N(INDEX($F55:$BM55,1,(Einstellungen!$C$3-2026)*12+9))+N(INDEX($F55:$BM55,1,(Einstellungen!$C$3-2026)*12+10))+N(INDEX($F55:$BM55,1,(Einstellungen!$C$3-2026)*12+11))+N(INDEX($F55:$BM55,1,(Einstellungen!$C$3-2026)*12+12)))</f>
        <v/>
      </c>
      <c r="D55" s="37">
        <f>IF(Mitarbeiter!B55="","",SUM(F55:BM55))</f>
        <v/>
      </c>
      <c r="F55" s="51" t="n"/>
      <c r="G55" s="51" t="n">
        <v>160</v>
      </c>
      <c r="H55" s="51" t="n">
        <v>172</v>
      </c>
      <c r="I55" s="51" t="n">
        <v>178</v>
      </c>
      <c r="J55" s="51" t="n">
        <v>166</v>
      </c>
      <c r="K55" s="51" t="n">
        <v>182</v>
      </c>
      <c r="L55" s="51" t="n">
        <v>76</v>
      </c>
      <c r="M55" s="51" t="n">
        <v>178</v>
      </c>
      <c r="N55" s="51" t="n">
        <v>160</v>
      </c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  <c r="AT55" s="51" t="n"/>
      <c r="AU55" s="51" t="n"/>
      <c r="AV55" s="51" t="n"/>
      <c r="AW55" s="51" t="n"/>
      <c r="AX55" s="51" t="n"/>
      <c r="AY55" s="51" t="n"/>
      <c r="AZ55" s="51" t="n"/>
      <c r="BA55" s="51" t="n"/>
      <c r="BB55" s="51" t="n"/>
      <c r="BC55" s="51" t="n"/>
      <c r="BD55" s="51" t="n"/>
      <c r="BE55" s="51" t="n"/>
      <c r="BF55" s="51" t="n"/>
      <c r="BG55" s="51" t="n"/>
      <c r="BH55" s="51" t="n"/>
      <c r="BI55" s="51" t="n"/>
      <c r="BJ55" s="51" t="n"/>
      <c r="BK55" s="51" t="n"/>
      <c r="BL55" s="51" t="n"/>
      <c r="BM55" s="51" t="n"/>
    </row>
    <row r="56">
      <c r="A56" s="47">
        <f>IF(Mitarbeiter!B56="","",Mitarbeiter!A56)</f>
        <v/>
      </c>
      <c r="B56" s="48">
        <f>IF(Mitarbeiter!B56="","",Mitarbeiter!B56)</f>
        <v/>
      </c>
      <c r="C56" s="37">
        <f>IF(Mitarbeiter!B56="","",N(INDEX($F56:$BM56,1,(Einstellungen!$C$3-2026)*12+1))+N(INDEX($F56:$BM56,1,(Einstellungen!$C$3-2026)*12+2))+N(INDEX($F56:$BM56,1,(Einstellungen!$C$3-2026)*12+3))+N(INDEX($F56:$BM56,1,(Einstellungen!$C$3-2026)*12+4))+N(INDEX($F56:$BM56,1,(Einstellungen!$C$3-2026)*12+5))+N(INDEX($F56:$BM56,1,(Einstellungen!$C$3-2026)*12+6))+N(INDEX($F56:$BM56,1,(Einstellungen!$C$3-2026)*12+7))+N(INDEX($F56:$BM56,1,(Einstellungen!$C$3-2026)*12+8))+N(INDEX($F56:$BM56,1,(Einstellungen!$C$3-2026)*12+9))+N(INDEX($F56:$BM56,1,(Einstellungen!$C$3-2026)*12+10))+N(INDEX($F56:$BM56,1,(Einstellungen!$C$3-2026)*12+11))+N(INDEX($F56:$BM56,1,(Einstellungen!$C$3-2026)*12+12)))</f>
        <v/>
      </c>
      <c r="D56" s="37">
        <f>IF(Mitarbeiter!B56="","",SUM(F56:BM56))</f>
        <v/>
      </c>
      <c r="F56" s="51" t="n"/>
      <c r="G56" s="51" t="n"/>
      <c r="H56" s="51" t="n"/>
      <c r="I56" s="51" t="n"/>
      <c r="J56" s="51" t="n"/>
      <c r="K56" s="51" t="n"/>
      <c r="L56" s="51" t="n"/>
      <c r="M56" s="51" t="n">
        <v>160</v>
      </c>
      <c r="N56" s="51" t="n">
        <v>110</v>
      </c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  <c r="AT56" s="51" t="n"/>
      <c r="AU56" s="51" t="n"/>
      <c r="AV56" s="51" t="n"/>
      <c r="AW56" s="51" t="n"/>
      <c r="AX56" s="51" t="n"/>
      <c r="AY56" s="51" t="n"/>
      <c r="AZ56" s="51" t="n"/>
      <c r="BA56" s="51" t="n"/>
      <c r="BB56" s="51" t="n"/>
      <c r="BC56" s="51" t="n"/>
      <c r="BD56" s="51" t="n"/>
      <c r="BE56" s="51" t="n"/>
      <c r="BF56" s="51" t="n"/>
      <c r="BG56" s="51" t="n"/>
      <c r="BH56" s="51" t="n"/>
      <c r="BI56" s="51" t="n"/>
      <c r="BJ56" s="51" t="n"/>
      <c r="BK56" s="51" t="n"/>
      <c r="BL56" s="51" t="n"/>
      <c r="BM56" s="51" t="n"/>
    </row>
    <row r="57">
      <c r="A57" s="47">
        <f>IF(Mitarbeiter!B57="","",Mitarbeiter!A57)</f>
        <v/>
      </c>
      <c r="B57" s="48">
        <f>IF(Mitarbeiter!B57="","",Mitarbeiter!B57)</f>
        <v/>
      </c>
      <c r="C57" s="37">
        <f>IF(Mitarbeiter!B57="","",N(INDEX($F57:$BM57,1,(Einstellungen!$C$3-2026)*12+1))+N(INDEX($F57:$BM57,1,(Einstellungen!$C$3-2026)*12+2))+N(INDEX($F57:$BM57,1,(Einstellungen!$C$3-2026)*12+3))+N(INDEX($F57:$BM57,1,(Einstellungen!$C$3-2026)*12+4))+N(INDEX($F57:$BM57,1,(Einstellungen!$C$3-2026)*12+5))+N(INDEX($F57:$BM57,1,(Einstellungen!$C$3-2026)*12+6))+N(INDEX($F57:$BM57,1,(Einstellungen!$C$3-2026)*12+7))+N(INDEX($F57:$BM57,1,(Einstellungen!$C$3-2026)*12+8))+N(INDEX($F57:$BM57,1,(Einstellungen!$C$3-2026)*12+9))+N(INDEX($F57:$BM57,1,(Einstellungen!$C$3-2026)*12+10))+N(INDEX($F57:$BM57,1,(Einstellungen!$C$3-2026)*12+11))+N(INDEX($F57:$BM57,1,(Einstellungen!$C$3-2026)*12+12)))</f>
        <v/>
      </c>
      <c r="D57" s="37">
        <f>IF(Mitarbeiter!B57="","",SUM(F57:BM57))</f>
        <v/>
      </c>
      <c r="F57" s="51" t="n"/>
      <c r="G57" s="51" t="n"/>
      <c r="H57" s="51" t="n">
        <v>82</v>
      </c>
      <c r="I57" s="51" t="n">
        <v>104</v>
      </c>
      <c r="J57" s="51" t="n">
        <v>104</v>
      </c>
      <c r="K57" s="51" t="n">
        <v>92</v>
      </c>
      <c r="L57" s="51" t="n">
        <v>74</v>
      </c>
      <c r="M57" s="51" t="n">
        <v>104</v>
      </c>
      <c r="N57" s="51" t="n">
        <v>92</v>
      </c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  <c r="AT57" s="51" t="n"/>
      <c r="AU57" s="51" t="n"/>
      <c r="AV57" s="51" t="n"/>
      <c r="AW57" s="51" t="n"/>
      <c r="AX57" s="51" t="n"/>
      <c r="AY57" s="51" t="n"/>
      <c r="AZ57" s="51" t="n"/>
      <c r="BA57" s="51" t="n"/>
      <c r="BB57" s="51" t="n"/>
      <c r="BC57" s="51" t="n"/>
      <c r="BD57" s="51" t="n"/>
      <c r="BE57" s="51" t="n"/>
      <c r="BF57" s="51" t="n"/>
      <c r="BG57" s="51" t="n"/>
      <c r="BH57" s="51" t="n"/>
      <c r="BI57" s="51" t="n"/>
      <c r="BJ57" s="51" t="n"/>
      <c r="BK57" s="51" t="n"/>
      <c r="BL57" s="51" t="n"/>
      <c r="BM57" s="51" t="n"/>
    </row>
    <row r="58">
      <c r="A58" s="47">
        <f>IF(Mitarbeiter!B58="","",Mitarbeiter!A58)</f>
        <v/>
      </c>
      <c r="B58" s="48">
        <f>IF(Mitarbeiter!B58="","",Mitarbeiter!B58)</f>
        <v/>
      </c>
      <c r="C58" s="37">
        <f>IF(Mitarbeiter!B58="","",N(INDEX($F58:$BM58,1,(Einstellungen!$C$3-2026)*12+1))+N(INDEX($F58:$BM58,1,(Einstellungen!$C$3-2026)*12+2))+N(INDEX($F58:$BM58,1,(Einstellungen!$C$3-2026)*12+3))+N(INDEX($F58:$BM58,1,(Einstellungen!$C$3-2026)*12+4))+N(INDEX($F58:$BM58,1,(Einstellungen!$C$3-2026)*12+5))+N(INDEX($F58:$BM58,1,(Einstellungen!$C$3-2026)*12+6))+N(INDEX($F58:$BM58,1,(Einstellungen!$C$3-2026)*12+7))+N(INDEX($F58:$BM58,1,(Einstellungen!$C$3-2026)*12+8))+N(INDEX($F58:$BM58,1,(Einstellungen!$C$3-2026)*12+9))+N(INDEX($F58:$BM58,1,(Einstellungen!$C$3-2026)*12+10))+N(INDEX($F58:$BM58,1,(Einstellungen!$C$3-2026)*12+11))+N(INDEX($F58:$BM58,1,(Einstellungen!$C$3-2026)*12+12)))</f>
        <v/>
      </c>
      <c r="D58" s="37">
        <f>IF(Mitarbeiter!B58="","",SUM(F58:BM58))</f>
        <v/>
      </c>
      <c r="F58" s="51" t="n"/>
      <c r="G58" s="51" t="n"/>
      <c r="H58" s="51" t="n">
        <v>139</v>
      </c>
      <c r="I58" s="51" t="n">
        <v>97</v>
      </c>
      <c r="J58" s="51" t="n">
        <v>135</v>
      </c>
      <c r="K58" s="51" t="n">
        <v>139</v>
      </c>
      <c r="L58" s="51" t="n">
        <v>117</v>
      </c>
      <c r="M58" s="51" t="n">
        <v>117</v>
      </c>
      <c r="N58" s="51" t="n">
        <v>123</v>
      </c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  <c r="AT58" s="51" t="n"/>
      <c r="AU58" s="51" t="n"/>
      <c r="AV58" s="51" t="n"/>
      <c r="AW58" s="51" t="n"/>
      <c r="AX58" s="51" t="n"/>
      <c r="AY58" s="51" t="n"/>
      <c r="AZ58" s="51" t="n"/>
      <c r="BA58" s="51" t="n"/>
      <c r="BB58" s="51" t="n"/>
      <c r="BC58" s="51" t="n"/>
      <c r="BD58" s="51" t="n"/>
      <c r="BE58" s="51" t="n"/>
      <c r="BF58" s="51" t="n"/>
      <c r="BG58" s="51" t="n"/>
      <c r="BH58" s="51" t="n"/>
      <c r="BI58" s="51" t="n"/>
      <c r="BJ58" s="51" t="n"/>
      <c r="BK58" s="51" t="n"/>
      <c r="BL58" s="51" t="n"/>
      <c r="BM58" s="51" t="n"/>
    </row>
    <row r="59">
      <c r="A59" s="47">
        <f>IF(Mitarbeiter!B59="","",Mitarbeiter!A59)</f>
        <v/>
      </c>
      <c r="B59" s="48">
        <f>IF(Mitarbeiter!B59="","",Mitarbeiter!B59)</f>
        <v/>
      </c>
      <c r="C59" s="37">
        <f>IF(Mitarbeiter!B59="","",N(INDEX($F59:$BM59,1,(Einstellungen!$C$3-2026)*12+1))+N(INDEX($F59:$BM59,1,(Einstellungen!$C$3-2026)*12+2))+N(INDEX($F59:$BM59,1,(Einstellungen!$C$3-2026)*12+3))+N(INDEX($F59:$BM59,1,(Einstellungen!$C$3-2026)*12+4))+N(INDEX($F59:$BM59,1,(Einstellungen!$C$3-2026)*12+5))+N(INDEX($F59:$BM59,1,(Einstellungen!$C$3-2026)*12+6))+N(INDEX($F59:$BM59,1,(Einstellungen!$C$3-2026)*12+7))+N(INDEX($F59:$BM59,1,(Einstellungen!$C$3-2026)*12+8))+N(INDEX($F59:$BM59,1,(Einstellungen!$C$3-2026)*12+9))+N(INDEX($F59:$BM59,1,(Einstellungen!$C$3-2026)*12+10))+N(INDEX($F59:$BM59,1,(Einstellungen!$C$3-2026)*12+11))+N(INDEX($F59:$BM59,1,(Einstellungen!$C$3-2026)*12+12)))</f>
        <v/>
      </c>
      <c r="D59" s="37">
        <f>IF(Mitarbeiter!B59="","",SUM(F59:BM59))</f>
        <v/>
      </c>
      <c r="F59" s="51" t="n"/>
      <c r="G59" s="51" t="n">
        <v>160</v>
      </c>
      <c r="H59" s="51" t="n">
        <v>172</v>
      </c>
      <c r="I59" s="51" t="n">
        <v>190</v>
      </c>
      <c r="J59" s="51" t="n">
        <v>182</v>
      </c>
      <c r="K59" s="51" t="n">
        <v>172</v>
      </c>
      <c r="L59" s="51" t="n">
        <v>190</v>
      </c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  <c r="AT59" s="51" t="n"/>
      <c r="AU59" s="51" t="n"/>
      <c r="AV59" s="51" t="n"/>
      <c r="AW59" s="51" t="n"/>
      <c r="AX59" s="51" t="n"/>
      <c r="AY59" s="51" t="n"/>
      <c r="AZ59" s="51" t="n"/>
      <c r="BA59" s="51" t="n"/>
      <c r="BB59" s="51" t="n"/>
      <c r="BC59" s="51" t="n"/>
      <c r="BD59" s="51" t="n"/>
      <c r="BE59" s="51" t="n"/>
      <c r="BF59" s="51" t="n"/>
      <c r="BG59" s="51" t="n"/>
      <c r="BH59" s="51" t="n"/>
      <c r="BI59" s="51" t="n"/>
      <c r="BJ59" s="51" t="n"/>
      <c r="BK59" s="51" t="n"/>
      <c r="BL59" s="51" t="n"/>
      <c r="BM59" s="51" t="n"/>
    </row>
    <row r="60">
      <c r="A60" s="47">
        <f>IF(Mitarbeiter!B60="","",Mitarbeiter!A60)</f>
        <v/>
      </c>
      <c r="B60" s="48">
        <f>IF(Mitarbeiter!B60="","",Mitarbeiter!B60)</f>
        <v/>
      </c>
      <c r="C60" s="37">
        <f>IF(Mitarbeiter!B60="","",N(INDEX($F60:$BM60,1,(Einstellungen!$C$3-2026)*12+1))+N(INDEX($F60:$BM60,1,(Einstellungen!$C$3-2026)*12+2))+N(INDEX($F60:$BM60,1,(Einstellungen!$C$3-2026)*12+3))+N(INDEX($F60:$BM60,1,(Einstellungen!$C$3-2026)*12+4))+N(INDEX($F60:$BM60,1,(Einstellungen!$C$3-2026)*12+5))+N(INDEX($F60:$BM60,1,(Einstellungen!$C$3-2026)*12+6))+N(INDEX($F60:$BM60,1,(Einstellungen!$C$3-2026)*12+7))+N(INDEX($F60:$BM60,1,(Einstellungen!$C$3-2026)*12+8))+N(INDEX($F60:$BM60,1,(Einstellungen!$C$3-2026)*12+9))+N(INDEX($F60:$BM60,1,(Einstellungen!$C$3-2026)*12+10))+N(INDEX($F60:$BM60,1,(Einstellungen!$C$3-2026)*12+11))+N(INDEX($F60:$BM60,1,(Einstellungen!$C$3-2026)*12+12)))</f>
        <v/>
      </c>
      <c r="D60" s="37">
        <f>IF(Mitarbeiter!B60="","",SUM(F60:BM60))</f>
        <v/>
      </c>
      <c r="F60" s="51" t="n"/>
      <c r="G60" s="51" t="n">
        <v>190</v>
      </c>
      <c r="H60" s="51" t="n">
        <v>166</v>
      </c>
      <c r="I60" s="51" t="n">
        <v>190</v>
      </c>
      <c r="J60" s="51" t="n">
        <v>172</v>
      </c>
      <c r="K60" s="51" t="n">
        <v>148</v>
      </c>
      <c r="L60" s="51" t="n">
        <v>136</v>
      </c>
      <c r="M60" s="51" t="n">
        <v>190</v>
      </c>
      <c r="N60" s="51" t="n">
        <v>190</v>
      </c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  <c r="AT60" s="51" t="n"/>
      <c r="AU60" s="51" t="n"/>
      <c r="AV60" s="51" t="n"/>
      <c r="AW60" s="51" t="n"/>
      <c r="AX60" s="51" t="n"/>
      <c r="AY60" s="51" t="n"/>
      <c r="AZ60" s="51" t="n"/>
      <c r="BA60" s="51" t="n"/>
      <c r="BB60" s="51" t="n"/>
      <c r="BC60" s="51" t="n"/>
      <c r="BD60" s="51" t="n"/>
      <c r="BE60" s="51" t="n"/>
      <c r="BF60" s="51" t="n"/>
      <c r="BG60" s="51" t="n"/>
      <c r="BH60" s="51" t="n"/>
      <c r="BI60" s="51" t="n"/>
      <c r="BJ60" s="51" t="n"/>
      <c r="BK60" s="51" t="n"/>
      <c r="BL60" s="51" t="n"/>
      <c r="BM60" s="51" t="n"/>
    </row>
    <row r="61">
      <c r="A61" s="47">
        <f>IF(Mitarbeiter!B61="","",Mitarbeiter!A61)</f>
        <v/>
      </c>
      <c r="B61" s="48">
        <f>IF(Mitarbeiter!B61="","",Mitarbeiter!B61)</f>
        <v/>
      </c>
      <c r="C61" s="37">
        <f>IF(Mitarbeiter!B61="","",N(INDEX($F61:$BM61,1,(Einstellungen!$C$3-2026)*12+1))+N(INDEX($F61:$BM61,1,(Einstellungen!$C$3-2026)*12+2))+N(INDEX($F61:$BM61,1,(Einstellungen!$C$3-2026)*12+3))+N(INDEX($F61:$BM61,1,(Einstellungen!$C$3-2026)*12+4))+N(INDEX($F61:$BM61,1,(Einstellungen!$C$3-2026)*12+5))+N(INDEX($F61:$BM61,1,(Einstellungen!$C$3-2026)*12+6))+N(INDEX($F61:$BM61,1,(Einstellungen!$C$3-2026)*12+7))+N(INDEX($F61:$BM61,1,(Einstellungen!$C$3-2026)*12+8))+N(INDEX($F61:$BM61,1,(Einstellungen!$C$3-2026)*12+9))+N(INDEX($F61:$BM61,1,(Einstellungen!$C$3-2026)*12+10))+N(INDEX($F61:$BM61,1,(Einstellungen!$C$3-2026)*12+11))+N(INDEX($F61:$BM61,1,(Einstellungen!$C$3-2026)*12+12)))</f>
        <v/>
      </c>
      <c r="D61" s="37">
        <f>IF(Mitarbeiter!B61="","",SUM(F61:BM61))</f>
        <v/>
      </c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  <c r="AT61" s="51" t="n"/>
      <c r="AU61" s="51" t="n"/>
      <c r="AV61" s="51" t="n"/>
      <c r="AW61" s="51" t="n"/>
      <c r="AX61" s="51" t="n"/>
      <c r="AY61" s="51" t="n"/>
      <c r="AZ61" s="51" t="n"/>
      <c r="BA61" s="51" t="n"/>
      <c r="BB61" s="51" t="n"/>
      <c r="BC61" s="51" t="n"/>
      <c r="BD61" s="51" t="n"/>
      <c r="BE61" s="51" t="n"/>
      <c r="BF61" s="51" t="n"/>
      <c r="BG61" s="51" t="n"/>
      <c r="BH61" s="51" t="n"/>
      <c r="BI61" s="51" t="n"/>
      <c r="BJ61" s="51" t="n"/>
      <c r="BK61" s="51" t="n"/>
      <c r="BL61" s="51" t="n"/>
      <c r="BM61" s="51" t="n"/>
    </row>
    <row r="62">
      <c r="A62" s="47">
        <f>IF(Mitarbeiter!B62="","",Mitarbeiter!A62)</f>
        <v/>
      </c>
      <c r="B62" s="48">
        <f>IF(Mitarbeiter!B62="","",Mitarbeiter!B62)</f>
        <v/>
      </c>
      <c r="C62" s="37">
        <f>IF(Mitarbeiter!B62="","",N(INDEX($F62:$BM62,1,(Einstellungen!$C$3-2026)*12+1))+N(INDEX($F62:$BM62,1,(Einstellungen!$C$3-2026)*12+2))+N(INDEX($F62:$BM62,1,(Einstellungen!$C$3-2026)*12+3))+N(INDEX($F62:$BM62,1,(Einstellungen!$C$3-2026)*12+4))+N(INDEX($F62:$BM62,1,(Einstellungen!$C$3-2026)*12+5))+N(INDEX($F62:$BM62,1,(Einstellungen!$C$3-2026)*12+6))+N(INDEX($F62:$BM62,1,(Einstellungen!$C$3-2026)*12+7))+N(INDEX($F62:$BM62,1,(Einstellungen!$C$3-2026)*12+8))+N(INDEX($F62:$BM62,1,(Einstellungen!$C$3-2026)*12+9))+N(INDEX($F62:$BM62,1,(Einstellungen!$C$3-2026)*12+10))+N(INDEX($F62:$BM62,1,(Einstellungen!$C$3-2026)*12+11))+N(INDEX($F62:$BM62,1,(Einstellungen!$C$3-2026)*12+12)))</f>
        <v/>
      </c>
      <c r="D62" s="37">
        <f>IF(Mitarbeiter!B62="","",SUM(F62:BM62))</f>
        <v/>
      </c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  <c r="AT62" s="51" t="n"/>
      <c r="AU62" s="51" t="n"/>
      <c r="AV62" s="51" t="n"/>
      <c r="AW62" s="51" t="n"/>
      <c r="AX62" s="51" t="n"/>
      <c r="AY62" s="51" t="n"/>
      <c r="AZ62" s="51" t="n"/>
      <c r="BA62" s="51" t="n"/>
      <c r="BB62" s="51" t="n"/>
      <c r="BC62" s="51" t="n"/>
      <c r="BD62" s="51" t="n"/>
      <c r="BE62" s="51" t="n"/>
      <c r="BF62" s="51" t="n"/>
      <c r="BG62" s="51" t="n"/>
      <c r="BH62" s="51" t="n"/>
      <c r="BI62" s="51" t="n"/>
      <c r="BJ62" s="51" t="n"/>
      <c r="BK62" s="51" t="n"/>
      <c r="BL62" s="51" t="n"/>
      <c r="BM62" s="51" t="n"/>
    </row>
    <row r="63">
      <c r="A63" s="47">
        <f>IF(Mitarbeiter!B63="","",Mitarbeiter!A63)</f>
        <v/>
      </c>
      <c r="B63" s="48">
        <f>IF(Mitarbeiter!B63="","",Mitarbeiter!B63)</f>
        <v/>
      </c>
      <c r="C63" s="37">
        <f>IF(Mitarbeiter!B63="","",N(INDEX($F63:$BM63,1,(Einstellungen!$C$3-2026)*12+1))+N(INDEX($F63:$BM63,1,(Einstellungen!$C$3-2026)*12+2))+N(INDEX($F63:$BM63,1,(Einstellungen!$C$3-2026)*12+3))+N(INDEX($F63:$BM63,1,(Einstellungen!$C$3-2026)*12+4))+N(INDEX($F63:$BM63,1,(Einstellungen!$C$3-2026)*12+5))+N(INDEX($F63:$BM63,1,(Einstellungen!$C$3-2026)*12+6))+N(INDEX($F63:$BM63,1,(Einstellungen!$C$3-2026)*12+7))+N(INDEX($F63:$BM63,1,(Einstellungen!$C$3-2026)*12+8))+N(INDEX($F63:$BM63,1,(Einstellungen!$C$3-2026)*12+9))+N(INDEX($F63:$BM63,1,(Einstellungen!$C$3-2026)*12+10))+N(INDEX($F63:$BM63,1,(Einstellungen!$C$3-2026)*12+11))+N(INDEX($F63:$BM63,1,(Einstellungen!$C$3-2026)*12+12)))</f>
        <v/>
      </c>
      <c r="D63" s="37">
        <f>IF(Mitarbeiter!B63="","",SUM(F63:BM63))</f>
        <v/>
      </c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  <c r="AT63" s="51" t="n"/>
      <c r="AU63" s="51" t="n"/>
      <c r="AV63" s="51" t="n"/>
      <c r="AW63" s="51" t="n"/>
      <c r="AX63" s="51" t="n"/>
      <c r="AY63" s="51" t="n"/>
      <c r="AZ63" s="51" t="n"/>
      <c r="BA63" s="51" t="n"/>
      <c r="BB63" s="51" t="n"/>
      <c r="BC63" s="51" t="n"/>
      <c r="BD63" s="51" t="n"/>
      <c r="BE63" s="51" t="n"/>
      <c r="BF63" s="51" t="n"/>
      <c r="BG63" s="51" t="n"/>
      <c r="BH63" s="51" t="n"/>
      <c r="BI63" s="51" t="n"/>
      <c r="BJ63" s="51" t="n"/>
      <c r="BK63" s="51" t="n"/>
      <c r="BL63" s="51" t="n"/>
      <c r="BM63" s="51" t="n"/>
    </row>
    <row r="64">
      <c r="A64" s="47">
        <f>IF(Mitarbeiter!B64="","",Mitarbeiter!A64)</f>
        <v/>
      </c>
      <c r="B64" s="48">
        <f>IF(Mitarbeiter!B64="","",Mitarbeiter!B64)</f>
        <v/>
      </c>
      <c r="C64" s="37">
        <f>IF(Mitarbeiter!B64="","",N(INDEX($F64:$BM64,1,(Einstellungen!$C$3-2026)*12+1))+N(INDEX($F64:$BM64,1,(Einstellungen!$C$3-2026)*12+2))+N(INDEX($F64:$BM64,1,(Einstellungen!$C$3-2026)*12+3))+N(INDEX($F64:$BM64,1,(Einstellungen!$C$3-2026)*12+4))+N(INDEX($F64:$BM64,1,(Einstellungen!$C$3-2026)*12+5))+N(INDEX($F64:$BM64,1,(Einstellungen!$C$3-2026)*12+6))+N(INDEX($F64:$BM64,1,(Einstellungen!$C$3-2026)*12+7))+N(INDEX($F64:$BM64,1,(Einstellungen!$C$3-2026)*12+8))+N(INDEX($F64:$BM64,1,(Einstellungen!$C$3-2026)*12+9))+N(INDEX($F64:$BM64,1,(Einstellungen!$C$3-2026)*12+10))+N(INDEX($F64:$BM64,1,(Einstellungen!$C$3-2026)*12+11))+N(INDEX($F64:$BM64,1,(Einstellungen!$C$3-2026)*12+12)))</f>
        <v/>
      </c>
      <c r="D64" s="37">
        <f>IF(Mitarbeiter!B64="","",SUM(F64:BM64))</f>
        <v/>
      </c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  <c r="AT64" s="51" t="n"/>
      <c r="AU64" s="51" t="n"/>
      <c r="AV64" s="51" t="n"/>
      <c r="AW64" s="51" t="n"/>
      <c r="AX64" s="51" t="n"/>
      <c r="AY64" s="51" t="n"/>
      <c r="AZ64" s="51" t="n"/>
      <c r="BA64" s="51" t="n"/>
      <c r="BB64" s="51" t="n"/>
      <c r="BC64" s="51" t="n"/>
      <c r="BD64" s="51" t="n"/>
      <c r="BE64" s="51" t="n"/>
      <c r="BF64" s="51" t="n"/>
      <c r="BG64" s="51" t="n"/>
      <c r="BH64" s="51" t="n"/>
      <c r="BI64" s="51" t="n"/>
      <c r="BJ64" s="51" t="n"/>
      <c r="BK64" s="51" t="n"/>
      <c r="BL64" s="51" t="n"/>
      <c r="BM64" s="51" t="n"/>
    </row>
    <row r="65">
      <c r="A65" s="47">
        <f>IF(Mitarbeiter!B65="","",Mitarbeiter!A65)</f>
        <v/>
      </c>
      <c r="B65" s="48">
        <f>IF(Mitarbeiter!B65="","",Mitarbeiter!B65)</f>
        <v/>
      </c>
      <c r="C65" s="37">
        <f>IF(Mitarbeiter!B65="","",N(INDEX($F65:$BM65,1,(Einstellungen!$C$3-2026)*12+1))+N(INDEX($F65:$BM65,1,(Einstellungen!$C$3-2026)*12+2))+N(INDEX($F65:$BM65,1,(Einstellungen!$C$3-2026)*12+3))+N(INDEX($F65:$BM65,1,(Einstellungen!$C$3-2026)*12+4))+N(INDEX($F65:$BM65,1,(Einstellungen!$C$3-2026)*12+5))+N(INDEX($F65:$BM65,1,(Einstellungen!$C$3-2026)*12+6))+N(INDEX($F65:$BM65,1,(Einstellungen!$C$3-2026)*12+7))+N(INDEX($F65:$BM65,1,(Einstellungen!$C$3-2026)*12+8))+N(INDEX($F65:$BM65,1,(Einstellungen!$C$3-2026)*12+9))+N(INDEX($F65:$BM65,1,(Einstellungen!$C$3-2026)*12+10))+N(INDEX($F65:$BM65,1,(Einstellungen!$C$3-2026)*12+11))+N(INDEX($F65:$BM65,1,(Einstellungen!$C$3-2026)*12+12)))</f>
        <v/>
      </c>
      <c r="D65" s="37">
        <f>IF(Mitarbeiter!B65="","",SUM(F65:BM65))</f>
        <v/>
      </c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  <c r="AT65" s="51" t="n"/>
      <c r="AU65" s="51" t="n"/>
      <c r="AV65" s="51" t="n"/>
      <c r="AW65" s="51" t="n"/>
      <c r="AX65" s="51" t="n"/>
      <c r="AY65" s="51" t="n"/>
      <c r="AZ65" s="51" t="n"/>
      <c r="BA65" s="51" t="n"/>
      <c r="BB65" s="51" t="n"/>
      <c r="BC65" s="51" t="n"/>
      <c r="BD65" s="51" t="n"/>
      <c r="BE65" s="51" t="n"/>
      <c r="BF65" s="51" t="n"/>
      <c r="BG65" s="51" t="n"/>
      <c r="BH65" s="51" t="n"/>
      <c r="BI65" s="51" t="n"/>
      <c r="BJ65" s="51" t="n"/>
      <c r="BK65" s="51" t="n"/>
      <c r="BL65" s="51" t="n"/>
      <c r="BM65" s="51" t="n"/>
    </row>
    <row r="66">
      <c r="A66" s="47">
        <f>IF(Mitarbeiter!B66="","",Mitarbeiter!A66)</f>
        <v/>
      </c>
      <c r="B66" s="48">
        <f>IF(Mitarbeiter!B66="","",Mitarbeiter!B66)</f>
        <v/>
      </c>
      <c r="C66" s="37">
        <f>IF(Mitarbeiter!B66="","",N(INDEX($F66:$BM66,1,(Einstellungen!$C$3-2026)*12+1))+N(INDEX($F66:$BM66,1,(Einstellungen!$C$3-2026)*12+2))+N(INDEX($F66:$BM66,1,(Einstellungen!$C$3-2026)*12+3))+N(INDEX($F66:$BM66,1,(Einstellungen!$C$3-2026)*12+4))+N(INDEX($F66:$BM66,1,(Einstellungen!$C$3-2026)*12+5))+N(INDEX($F66:$BM66,1,(Einstellungen!$C$3-2026)*12+6))+N(INDEX($F66:$BM66,1,(Einstellungen!$C$3-2026)*12+7))+N(INDEX($F66:$BM66,1,(Einstellungen!$C$3-2026)*12+8))+N(INDEX($F66:$BM66,1,(Einstellungen!$C$3-2026)*12+9))+N(INDEX($F66:$BM66,1,(Einstellungen!$C$3-2026)*12+10))+N(INDEX($F66:$BM66,1,(Einstellungen!$C$3-2026)*12+11))+N(INDEX($F66:$BM66,1,(Einstellungen!$C$3-2026)*12+12)))</f>
        <v/>
      </c>
      <c r="D66" s="37">
        <f>IF(Mitarbeiter!B66="","",SUM(F66:BM66))</f>
        <v/>
      </c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  <c r="AT66" s="51" t="n"/>
      <c r="AU66" s="51" t="n"/>
      <c r="AV66" s="51" t="n"/>
      <c r="AW66" s="51" t="n"/>
      <c r="AX66" s="51" t="n"/>
      <c r="AY66" s="51" t="n"/>
      <c r="AZ66" s="51" t="n"/>
      <c r="BA66" s="51" t="n"/>
      <c r="BB66" s="51" t="n"/>
      <c r="BC66" s="51" t="n"/>
      <c r="BD66" s="51" t="n"/>
      <c r="BE66" s="51" t="n"/>
      <c r="BF66" s="51" t="n"/>
      <c r="BG66" s="51" t="n"/>
      <c r="BH66" s="51" t="n"/>
      <c r="BI66" s="51" t="n"/>
      <c r="BJ66" s="51" t="n"/>
      <c r="BK66" s="51" t="n"/>
      <c r="BL66" s="51" t="n"/>
      <c r="BM66" s="51" t="n"/>
    </row>
    <row r="67">
      <c r="A67" s="47">
        <f>IF(Mitarbeiter!B67="","",Mitarbeiter!A67)</f>
        <v/>
      </c>
      <c r="B67" s="48">
        <f>IF(Mitarbeiter!B67="","",Mitarbeiter!B67)</f>
        <v/>
      </c>
      <c r="C67" s="37">
        <f>IF(Mitarbeiter!B67="","",N(INDEX($F67:$BM67,1,(Einstellungen!$C$3-2026)*12+1))+N(INDEX($F67:$BM67,1,(Einstellungen!$C$3-2026)*12+2))+N(INDEX($F67:$BM67,1,(Einstellungen!$C$3-2026)*12+3))+N(INDEX($F67:$BM67,1,(Einstellungen!$C$3-2026)*12+4))+N(INDEX($F67:$BM67,1,(Einstellungen!$C$3-2026)*12+5))+N(INDEX($F67:$BM67,1,(Einstellungen!$C$3-2026)*12+6))+N(INDEX($F67:$BM67,1,(Einstellungen!$C$3-2026)*12+7))+N(INDEX($F67:$BM67,1,(Einstellungen!$C$3-2026)*12+8))+N(INDEX($F67:$BM67,1,(Einstellungen!$C$3-2026)*12+9))+N(INDEX($F67:$BM67,1,(Einstellungen!$C$3-2026)*12+10))+N(INDEX($F67:$BM67,1,(Einstellungen!$C$3-2026)*12+11))+N(INDEX($F67:$BM67,1,(Einstellungen!$C$3-2026)*12+12)))</f>
        <v/>
      </c>
      <c r="D67" s="37">
        <f>IF(Mitarbeiter!B67="","",SUM(F67:BM67))</f>
        <v/>
      </c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  <c r="AT67" s="51" t="n"/>
      <c r="AU67" s="51" t="n"/>
      <c r="AV67" s="51" t="n"/>
      <c r="AW67" s="51" t="n"/>
      <c r="AX67" s="51" t="n"/>
      <c r="AY67" s="51" t="n"/>
      <c r="AZ67" s="51" t="n"/>
      <c r="BA67" s="51" t="n"/>
      <c r="BB67" s="51" t="n"/>
      <c r="BC67" s="51" t="n"/>
      <c r="BD67" s="51" t="n"/>
      <c r="BE67" s="51" t="n"/>
      <c r="BF67" s="51" t="n"/>
      <c r="BG67" s="51" t="n"/>
      <c r="BH67" s="51" t="n"/>
      <c r="BI67" s="51" t="n"/>
      <c r="BJ67" s="51" t="n"/>
      <c r="BK67" s="51" t="n"/>
      <c r="BL67" s="51" t="n"/>
      <c r="BM67" s="51" t="n"/>
    </row>
    <row r="68">
      <c r="A68" s="47">
        <f>IF(Mitarbeiter!B68="","",Mitarbeiter!A68)</f>
        <v/>
      </c>
      <c r="B68" s="48">
        <f>IF(Mitarbeiter!B68="","",Mitarbeiter!B68)</f>
        <v/>
      </c>
      <c r="C68" s="37">
        <f>IF(Mitarbeiter!B68="","",N(INDEX($F68:$BM68,1,(Einstellungen!$C$3-2026)*12+1))+N(INDEX($F68:$BM68,1,(Einstellungen!$C$3-2026)*12+2))+N(INDEX($F68:$BM68,1,(Einstellungen!$C$3-2026)*12+3))+N(INDEX($F68:$BM68,1,(Einstellungen!$C$3-2026)*12+4))+N(INDEX($F68:$BM68,1,(Einstellungen!$C$3-2026)*12+5))+N(INDEX($F68:$BM68,1,(Einstellungen!$C$3-2026)*12+6))+N(INDEX($F68:$BM68,1,(Einstellungen!$C$3-2026)*12+7))+N(INDEX($F68:$BM68,1,(Einstellungen!$C$3-2026)*12+8))+N(INDEX($F68:$BM68,1,(Einstellungen!$C$3-2026)*12+9))+N(INDEX($F68:$BM68,1,(Einstellungen!$C$3-2026)*12+10))+N(INDEX($F68:$BM68,1,(Einstellungen!$C$3-2026)*12+11))+N(INDEX($F68:$BM68,1,(Einstellungen!$C$3-2026)*12+12)))</f>
        <v/>
      </c>
      <c r="D68" s="37">
        <f>IF(Mitarbeiter!B68="","",SUM(F68:BM68))</f>
        <v/>
      </c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  <c r="AT68" s="51" t="n"/>
      <c r="AU68" s="51" t="n"/>
      <c r="AV68" s="51" t="n"/>
      <c r="AW68" s="51" t="n"/>
      <c r="AX68" s="51" t="n"/>
      <c r="AY68" s="51" t="n"/>
      <c r="AZ68" s="51" t="n"/>
      <c r="BA68" s="51" t="n"/>
      <c r="BB68" s="51" t="n"/>
      <c r="BC68" s="51" t="n"/>
      <c r="BD68" s="51" t="n"/>
      <c r="BE68" s="51" t="n"/>
      <c r="BF68" s="51" t="n"/>
      <c r="BG68" s="51" t="n"/>
      <c r="BH68" s="51" t="n"/>
      <c r="BI68" s="51" t="n"/>
      <c r="BJ68" s="51" t="n"/>
      <c r="BK68" s="51" t="n"/>
      <c r="BL68" s="51" t="n"/>
      <c r="BM68" s="51" t="n"/>
    </row>
    <row r="69">
      <c r="A69" s="47">
        <f>IF(Mitarbeiter!B69="","",Mitarbeiter!A69)</f>
        <v/>
      </c>
      <c r="B69" s="48">
        <f>IF(Mitarbeiter!B69="","",Mitarbeiter!B69)</f>
        <v/>
      </c>
      <c r="C69" s="37">
        <f>IF(Mitarbeiter!B69="","",N(INDEX($F69:$BM69,1,(Einstellungen!$C$3-2026)*12+1))+N(INDEX($F69:$BM69,1,(Einstellungen!$C$3-2026)*12+2))+N(INDEX($F69:$BM69,1,(Einstellungen!$C$3-2026)*12+3))+N(INDEX($F69:$BM69,1,(Einstellungen!$C$3-2026)*12+4))+N(INDEX($F69:$BM69,1,(Einstellungen!$C$3-2026)*12+5))+N(INDEX($F69:$BM69,1,(Einstellungen!$C$3-2026)*12+6))+N(INDEX($F69:$BM69,1,(Einstellungen!$C$3-2026)*12+7))+N(INDEX($F69:$BM69,1,(Einstellungen!$C$3-2026)*12+8))+N(INDEX($F69:$BM69,1,(Einstellungen!$C$3-2026)*12+9))+N(INDEX($F69:$BM69,1,(Einstellungen!$C$3-2026)*12+10))+N(INDEX($F69:$BM69,1,(Einstellungen!$C$3-2026)*12+11))+N(INDEX($F69:$BM69,1,(Einstellungen!$C$3-2026)*12+12)))</f>
        <v/>
      </c>
      <c r="D69" s="37">
        <f>IF(Mitarbeiter!B69="","",SUM(F69:BM69))</f>
        <v/>
      </c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  <c r="AT69" s="51" t="n"/>
      <c r="AU69" s="51" t="n"/>
      <c r="AV69" s="51" t="n"/>
      <c r="AW69" s="51" t="n"/>
      <c r="AX69" s="51" t="n"/>
      <c r="AY69" s="51" t="n"/>
      <c r="AZ69" s="51" t="n"/>
      <c r="BA69" s="51" t="n"/>
      <c r="BB69" s="51" t="n"/>
      <c r="BC69" s="51" t="n"/>
      <c r="BD69" s="51" t="n"/>
      <c r="BE69" s="51" t="n"/>
      <c r="BF69" s="51" t="n"/>
      <c r="BG69" s="51" t="n"/>
      <c r="BH69" s="51" t="n"/>
      <c r="BI69" s="51" t="n"/>
      <c r="BJ69" s="51" t="n"/>
      <c r="BK69" s="51" t="n"/>
      <c r="BL69" s="51" t="n"/>
      <c r="BM69" s="51" t="n"/>
    </row>
    <row r="70">
      <c r="A70" s="47">
        <f>IF(Mitarbeiter!B70="","",Mitarbeiter!A70)</f>
        <v/>
      </c>
      <c r="B70" s="48">
        <f>IF(Mitarbeiter!B70="","",Mitarbeiter!B70)</f>
        <v/>
      </c>
      <c r="C70" s="37">
        <f>IF(Mitarbeiter!B70="","",N(INDEX($F70:$BM70,1,(Einstellungen!$C$3-2026)*12+1))+N(INDEX($F70:$BM70,1,(Einstellungen!$C$3-2026)*12+2))+N(INDEX($F70:$BM70,1,(Einstellungen!$C$3-2026)*12+3))+N(INDEX($F70:$BM70,1,(Einstellungen!$C$3-2026)*12+4))+N(INDEX($F70:$BM70,1,(Einstellungen!$C$3-2026)*12+5))+N(INDEX($F70:$BM70,1,(Einstellungen!$C$3-2026)*12+6))+N(INDEX($F70:$BM70,1,(Einstellungen!$C$3-2026)*12+7))+N(INDEX($F70:$BM70,1,(Einstellungen!$C$3-2026)*12+8))+N(INDEX($F70:$BM70,1,(Einstellungen!$C$3-2026)*12+9))+N(INDEX($F70:$BM70,1,(Einstellungen!$C$3-2026)*12+10))+N(INDEX($F70:$BM70,1,(Einstellungen!$C$3-2026)*12+11))+N(INDEX($F70:$BM70,1,(Einstellungen!$C$3-2026)*12+12)))</f>
        <v/>
      </c>
      <c r="D70" s="37">
        <f>IF(Mitarbeiter!B70="","",SUM(F70:BM70))</f>
        <v/>
      </c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  <c r="AT70" s="51" t="n"/>
      <c r="AU70" s="51" t="n"/>
      <c r="AV70" s="51" t="n"/>
      <c r="AW70" s="51" t="n"/>
      <c r="AX70" s="51" t="n"/>
      <c r="AY70" s="51" t="n"/>
      <c r="AZ70" s="51" t="n"/>
      <c r="BA70" s="51" t="n"/>
      <c r="BB70" s="51" t="n"/>
      <c r="BC70" s="51" t="n"/>
      <c r="BD70" s="51" t="n"/>
      <c r="BE70" s="51" t="n"/>
      <c r="BF70" s="51" t="n"/>
      <c r="BG70" s="51" t="n"/>
      <c r="BH70" s="51" t="n"/>
      <c r="BI70" s="51" t="n"/>
      <c r="BJ70" s="51" t="n"/>
      <c r="BK70" s="51" t="n"/>
      <c r="BL70" s="51" t="n"/>
      <c r="BM70" s="51" t="n"/>
    </row>
    <row r="71">
      <c r="A71" s="47">
        <f>IF(Mitarbeiter!B71="","",Mitarbeiter!A71)</f>
        <v/>
      </c>
      <c r="B71" s="48">
        <f>IF(Mitarbeiter!B71="","",Mitarbeiter!B71)</f>
        <v/>
      </c>
      <c r="C71" s="37">
        <f>IF(Mitarbeiter!B71="","",N(INDEX($F71:$BM71,1,(Einstellungen!$C$3-2026)*12+1))+N(INDEX($F71:$BM71,1,(Einstellungen!$C$3-2026)*12+2))+N(INDEX($F71:$BM71,1,(Einstellungen!$C$3-2026)*12+3))+N(INDEX($F71:$BM71,1,(Einstellungen!$C$3-2026)*12+4))+N(INDEX($F71:$BM71,1,(Einstellungen!$C$3-2026)*12+5))+N(INDEX($F71:$BM71,1,(Einstellungen!$C$3-2026)*12+6))+N(INDEX($F71:$BM71,1,(Einstellungen!$C$3-2026)*12+7))+N(INDEX($F71:$BM71,1,(Einstellungen!$C$3-2026)*12+8))+N(INDEX($F71:$BM71,1,(Einstellungen!$C$3-2026)*12+9))+N(INDEX($F71:$BM71,1,(Einstellungen!$C$3-2026)*12+10))+N(INDEX($F71:$BM71,1,(Einstellungen!$C$3-2026)*12+11))+N(INDEX($F71:$BM71,1,(Einstellungen!$C$3-2026)*12+12)))</f>
        <v/>
      </c>
      <c r="D71" s="37">
        <f>IF(Mitarbeiter!B71="","",SUM(F71:BM71))</f>
        <v/>
      </c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  <c r="AT71" s="51" t="n"/>
      <c r="AU71" s="51" t="n"/>
      <c r="AV71" s="51" t="n"/>
      <c r="AW71" s="51" t="n"/>
      <c r="AX71" s="51" t="n"/>
      <c r="AY71" s="51" t="n"/>
      <c r="AZ71" s="51" t="n"/>
      <c r="BA71" s="51" t="n"/>
      <c r="BB71" s="51" t="n"/>
      <c r="BC71" s="51" t="n"/>
      <c r="BD71" s="51" t="n"/>
      <c r="BE71" s="51" t="n"/>
      <c r="BF71" s="51" t="n"/>
      <c r="BG71" s="51" t="n"/>
      <c r="BH71" s="51" t="n"/>
      <c r="BI71" s="51" t="n"/>
      <c r="BJ71" s="51" t="n"/>
      <c r="BK71" s="51" t="n"/>
      <c r="BL71" s="51" t="n"/>
      <c r="BM71" s="51" t="n"/>
    </row>
    <row r="72">
      <c r="A72" s="47">
        <f>IF(Mitarbeiter!B72="","",Mitarbeiter!A72)</f>
        <v/>
      </c>
      <c r="B72" s="48">
        <f>IF(Mitarbeiter!B72="","",Mitarbeiter!B72)</f>
        <v/>
      </c>
      <c r="C72" s="37">
        <f>IF(Mitarbeiter!B72="","",N(INDEX($F72:$BM72,1,(Einstellungen!$C$3-2026)*12+1))+N(INDEX($F72:$BM72,1,(Einstellungen!$C$3-2026)*12+2))+N(INDEX($F72:$BM72,1,(Einstellungen!$C$3-2026)*12+3))+N(INDEX($F72:$BM72,1,(Einstellungen!$C$3-2026)*12+4))+N(INDEX($F72:$BM72,1,(Einstellungen!$C$3-2026)*12+5))+N(INDEX($F72:$BM72,1,(Einstellungen!$C$3-2026)*12+6))+N(INDEX($F72:$BM72,1,(Einstellungen!$C$3-2026)*12+7))+N(INDEX($F72:$BM72,1,(Einstellungen!$C$3-2026)*12+8))+N(INDEX($F72:$BM72,1,(Einstellungen!$C$3-2026)*12+9))+N(INDEX($F72:$BM72,1,(Einstellungen!$C$3-2026)*12+10))+N(INDEX($F72:$BM72,1,(Einstellungen!$C$3-2026)*12+11))+N(INDEX($F72:$BM72,1,(Einstellungen!$C$3-2026)*12+12)))</f>
        <v/>
      </c>
      <c r="D72" s="37">
        <f>IF(Mitarbeiter!B72="","",SUM(F72:BM72))</f>
        <v/>
      </c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  <c r="AT72" s="51" t="n"/>
      <c r="AU72" s="51" t="n"/>
      <c r="AV72" s="51" t="n"/>
      <c r="AW72" s="51" t="n"/>
      <c r="AX72" s="51" t="n"/>
      <c r="AY72" s="51" t="n"/>
      <c r="AZ72" s="51" t="n"/>
      <c r="BA72" s="51" t="n"/>
      <c r="BB72" s="51" t="n"/>
      <c r="BC72" s="51" t="n"/>
      <c r="BD72" s="51" t="n"/>
      <c r="BE72" s="51" t="n"/>
      <c r="BF72" s="51" t="n"/>
      <c r="BG72" s="51" t="n"/>
      <c r="BH72" s="51" t="n"/>
      <c r="BI72" s="51" t="n"/>
      <c r="BJ72" s="51" t="n"/>
      <c r="BK72" s="51" t="n"/>
      <c r="BL72" s="51" t="n"/>
      <c r="BM72" s="51" t="n"/>
    </row>
    <row r="73">
      <c r="A73" s="47">
        <f>IF(Mitarbeiter!B73="","",Mitarbeiter!A73)</f>
        <v/>
      </c>
      <c r="B73" s="48">
        <f>IF(Mitarbeiter!B73="","",Mitarbeiter!B73)</f>
        <v/>
      </c>
      <c r="C73" s="37">
        <f>IF(Mitarbeiter!B73="","",N(INDEX($F73:$BM73,1,(Einstellungen!$C$3-2026)*12+1))+N(INDEX($F73:$BM73,1,(Einstellungen!$C$3-2026)*12+2))+N(INDEX($F73:$BM73,1,(Einstellungen!$C$3-2026)*12+3))+N(INDEX($F73:$BM73,1,(Einstellungen!$C$3-2026)*12+4))+N(INDEX($F73:$BM73,1,(Einstellungen!$C$3-2026)*12+5))+N(INDEX($F73:$BM73,1,(Einstellungen!$C$3-2026)*12+6))+N(INDEX($F73:$BM73,1,(Einstellungen!$C$3-2026)*12+7))+N(INDEX($F73:$BM73,1,(Einstellungen!$C$3-2026)*12+8))+N(INDEX($F73:$BM73,1,(Einstellungen!$C$3-2026)*12+9))+N(INDEX($F73:$BM73,1,(Einstellungen!$C$3-2026)*12+10))+N(INDEX($F73:$BM73,1,(Einstellungen!$C$3-2026)*12+11))+N(INDEX($F73:$BM73,1,(Einstellungen!$C$3-2026)*12+12)))</f>
        <v/>
      </c>
      <c r="D73" s="37">
        <f>IF(Mitarbeiter!B73="","",SUM(F73:BM73))</f>
        <v/>
      </c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  <c r="AT73" s="51" t="n"/>
      <c r="AU73" s="51" t="n"/>
      <c r="AV73" s="51" t="n"/>
      <c r="AW73" s="51" t="n"/>
      <c r="AX73" s="51" t="n"/>
      <c r="AY73" s="51" t="n"/>
      <c r="AZ73" s="51" t="n"/>
      <c r="BA73" s="51" t="n"/>
      <c r="BB73" s="51" t="n"/>
      <c r="BC73" s="51" t="n"/>
      <c r="BD73" s="51" t="n"/>
      <c r="BE73" s="51" t="n"/>
      <c r="BF73" s="51" t="n"/>
      <c r="BG73" s="51" t="n"/>
      <c r="BH73" s="51" t="n"/>
      <c r="BI73" s="51" t="n"/>
      <c r="BJ73" s="51" t="n"/>
      <c r="BK73" s="51" t="n"/>
      <c r="BL73" s="51" t="n"/>
      <c r="BM73" s="51" t="n"/>
    </row>
    <row r="74">
      <c r="A74" s="47">
        <f>IF(Mitarbeiter!B74="","",Mitarbeiter!A74)</f>
        <v/>
      </c>
      <c r="B74" s="48">
        <f>IF(Mitarbeiter!B74="","",Mitarbeiter!B74)</f>
        <v/>
      </c>
      <c r="C74" s="37">
        <f>IF(Mitarbeiter!B74="","",N(INDEX($F74:$BM74,1,(Einstellungen!$C$3-2026)*12+1))+N(INDEX($F74:$BM74,1,(Einstellungen!$C$3-2026)*12+2))+N(INDEX($F74:$BM74,1,(Einstellungen!$C$3-2026)*12+3))+N(INDEX($F74:$BM74,1,(Einstellungen!$C$3-2026)*12+4))+N(INDEX($F74:$BM74,1,(Einstellungen!$C$3-2026)*12+5))+N(INDEX($F74:$BM74,1,(Einstellungen!$C$3-2026)*12+6))+N(INDEX($F74:$BM74,1,(Einstellungen!$C$3-2026)*12+7))+N(INDEX($F74:$BM74,1,(Einstellungen!$C$3-2026)*12+8))+N(INDEX($F74:$BM74,1,(Einstellungen!$C$3-2026)*12+9))+N(INDEX($F74:$BM74,1,(Einstellungen!$C$3-2026)*12+10))+N(INDEX($F74:$BM74,1,(Einstellungen!$C$3-2026)*12+11))+N(INDEX($F74:$BM74,1,(Einstellungen!$C$3-2026)*12+12)))</f>
        <v/>
      </c>
      <c r="D74" s="37">
        <f>IF(Mitarbeiter!B74="","",SUM(F74:BM74))</f>
        <v/>
      </c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  <c r="AT74" s="51" t="n"/>
      <c r="AU74" s="51" t="n"/>
      <c r="AV74" s="51" t="n"/>
      <c r="AW74" s="51" t="n"/>
      <c r="AX74" s="51" t="n"/>
      <c r="AY74" s="51" t="n"/>
      <c r="AZ74" s="51" t="n"/>
      <c r="BA74" s="51" t="n"/>
      <c r="BB74" s="51" t="n"/>
      <c r="BC74" s="51" t="n"/>
      <c r="BD74" s="51" t="n"/>
      <c r="BE74" s="51" t="n"/>
      <c r="BF74" s="51" t="n"/>
      <c r="BG74" s="51" t="n"/>
      <c r="BH74" s="51" t="n"/>
      <c r="BI74" s="51" t="n"/>
      <c r="BJ74" s="51" t="n"/>
      <c r="BK74" s="51" t="n"/>
      <c r="BL74" s="51" t="n"/>
      <c r="BM74" s="51" t="n"/>
    </row>
    <row r="75">
      <c r="A75" s="47">
        <f>IF(Mitarbeiter!B75="","",Mitarbeiter!A75)</f>
        <v/>
      </c>
      <c r="B75" s="48">
        <f>IF(Mitarbeiter!B75="","",Mitarbeiter!B75)</f>
        <v/>
      </c>
      <c r="C75" s="37">
        <f>IF(Mitarbeiter!B75="","",N(INDEX($F75:$BM75,1,(Einstellungen!$C$3-2026)*12+1))+N(INDEX($F75:$BM75,1,(Einstellungen!$C$3-2026)*12+2))+N(INDEX($F75:$BM75,1,(Einstellungen!$C$3-2026)*12+3))+N(INDEX($F75:$BM75,1,(Einstellungen!$C$3-2026)*12+4))+N(INDEX($F75:$BM75,1,(Einstellungen!$C$3-2026)*12+5))+N(INDEX($F75:$BM75,1,(Einstellungen!$C$3-2026)*12+6))+N(INDEX($F75:$BM75,1,(Einstellungen!$C$3-2026)*12+7))+N(INDEX($F75:$BM75,1,(Einstellungen!$C$3-2026)*12+8))+N(INDEX($F75:$BM75,1,(Einstellungen!$C$3-2026)*12+9))+N(INDEX($F75:$BM75,1,(Einstellungen!$C$3-2026)*12+10))+N(INDEX($F75:$BM75,1,(Einstellungen!$C$3-2026)*12+11))+N(INDEX($F75:$BM75,1,(Einstellungen!$C$3-2026)*12+12)))</f>
        <v/>
      </c>
      <c r="D75" s="37">
        <f>IF(Mitarbeiter!B75="","",SUM(F75:BM75))</f>
        <v/>
      </c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  <c r="AT75" s="51" t="n"/>
      <c r="AU75" s="51" t="n"/>
      <c r="AV75" s="51" t="n"/>
      <c r="AW75" s="51" t="n"/>
      <c r="AX75" s="51" t="n"/>
      <c r="AY75" s="51" t="n"/>
      <c r="AZ75" s="51" t="n"/>
      <c r="BA75" s="51" t="n"/>
      <c r="BB75" s="51" t="n"/>
      <c r="BC75" s="51" t="n"/>
      <c r="BD75" s="51" t="n"/>
      <c r="BE75" s="51" t="n"/>
      <c r="BF75" s="51" t="n"/>
      <c r="BG75" s="51" t="n"/>
      <c r="BH75" s="51" t="n"/>
      <c r="BI75" s="51" t="n"/>
      <c r="BJ75" s="51" t="n"/>
      <c r="BK75" s="51" t="n"/>
      <c r="BL75" s="51" t="n"/>
      <c r="BM75" s="51" t="n"/>
    </row>
    <row r="76">
      <c r="A76" s="47">
        <f>IF(Mitarbeiter!B76="","",Mitarbeiter!A76)</f>
        <v/>
      </c>
      <c r="B76" s="48">
        <f>IF(Mitarbeiter!B76="","",Mitarbeiter!B76)</f>
        <v/>
      </c>
      <c r="C76" s="37">
        <f>IF(Mitarbeiter!B76="","",N(INDEX($F76:$BM76,1,(Einstellungen!$C$3-2026)*12+1))+N(INDEX($F76:$BM76,1,(Einstellungen!$C$3-2026)*12+2))+N(INDEX($F76:$BM76,1,(Einstellungen!$C$3-2026)*12+3))+N(INDEX($F76:$BM76,1,(Einstellungen!$C$3-2026)*12+4))+N(INDEX($F76:$BM76,1,(Einstellungen!$C$3-2026)*12+5))+N(INDEX($F76:$BM76,1,(Einstellungen!$C$3-2026)*12+6))+N(INDEX($F76:$BM76,1,(Einstellungen!$C$3-2026)*12+7))+N(INDEX($F76:$BM76,1,(Einstellungen!$C$3-2026)*12+8))+N(INDEX($F76:$BM76,1,(Einstellungen!$C$3-2026)*12+9))+N(INDEX($F76:$BM76,1,(Einstellungen!$C$3-2026)*12+10))+N(INDEX($F76:$BM76,1,(Einstellungen!$C$3-2026)*12+11))+N(INDEX($F76:$BM76,1,(Einstellungen!$C$3-2026)*12+12)))</f>
        <v/>
      </c>
      <c r="D76" s="37">
        <f>IF(Mitarbeiter!B76="","",SUM(F76:BM76))</f>
        <v/>
      </c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  <c r="AT76" s="51" t="n"/>
      <c r="AU76" s="51" t="n"/>
      <c r="AV76" s="51" t="n"/>
      <c r="AW76" s="51" t="n"/>
      <c r="AX76" s="51" t="n"/>
      <c r="AY76" s="51" t="n"/>
      <c r="AZ76" s="51" t="n"/>
      <c r="BA76" s="51" t="n"/>
      <c r="BB76" s="51" t="n"/>
      <c r="BC76" s="51" t="n"/>
      <c r="BD76" s="51" t="n"/>
      <c r="BE76" s="51" t="n"/>
      <c r="BF76" s="51" t="n"/>
      <c r="BG76" s="51" t="n"/>
      <c r="BH76" s="51" t="n"/>
      <c r="BI76" s="51" t="n"/>
      <c r="BJ76" s="51" t="n"/>
      <c r="BK76" s="51" t="n"/>
      <c r="BL76" s="51" t="n"/>
      <c r="BM76" s="51" t="n"/>
    </row>
    <row r="77">
      <c r="A77" s="47">
        <f>IF(Mitarbeiter!B77="","",Mitarbeiter!A77)</f>
        <v/>
      </c>
      <c r="B77" s="48">
        <f>IF(Mitarbeiter!B77="","",Mitarbeiter!B77)</f>
        <v/>
      </c>
      <c r="C77" s="37">
        <f>IF(Mitarbeiter!B77="","",N(INDEX($F77:$BM77,1,(Einstellungen!$C$3-2026)*12+1))+N(INDEX($F77:$BM77,1,(Einstellungen!$C$3-2026)*12+2))+N(INDEX($F77:$BM77,1,(Einstellungen!$C$3-2026)*12+3))+N(INDEX($F77:$BM77,1,(Einstellungen!$C$3-2026)*12+4))+N(INDEX($F77:$BM77,1,(Einstellungen!$C$3-2026)*12+5))+N(INDEX($F77:$BM77,1,(Einstellungen!$C$3-2026)*12+6))+N(INDEX($F77:$BM77,1,(Einstellungen!$C$3-2026)*12+7))+N(INDEX($F77:$BM77,1,(Einstellungen!$C$3-2026)*12+8))+N(INDEX($F77:$BM77,1,(Einstellungen!$C$3-2026)*12+9))+N(INDEX($F77:$BM77,1,(Einstellungen!$C$3-2026)*12+10))+N(INDEX($F77:$BM77,1,(Einstellungen!$C$3-2026)*12+11))+N(INDEX($F77:$BM77,1,(Einstellungen!$C$3-2026)*12+12)))</f>
        <v/>
      </c>
      <c r="D77" s="37">
        <f>IF(Mitarbeiter!B77="","",SUM(F77:BM77))</f>
        <v/>
      </c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  <c r="AT77" s="51" t="n"/>
      <c r="AU77" s="51" t="n"/>
      <c r="AV77" s="51" t="n"/>
      <c r="AW77" s="51" t="n"/>
      <c r="AX77" s="51" t="n"/>
      <c r="AY77" s="51" t="n"/>
      <c r="AZ77" s="51" t="n"/>
      <c r="BA77" s="51" t="n"/>
      <c r="BB77" s="51" t="n"/>
      <c r="BC77" s="51" t="n"/>
      <c r="BD77" s="51" t="n"/>
      <c r="BE77" s="51" t="n"/>
      <c r="BF77" s="51" t="n"/>
      <c r="BG77" s="51" t="n"/>
      <c r="BH77" s="51" t="n"/>
      <c r="BI77" s="51" t="n"/>
      <c r="BJ77" s="51" t="n"/>
      <c r="BK77" s="51" t="n"/>
      <c r="BL77" s="51" t="n"/>
      <c r="BM77" s="51" t="n"/>
    </row>
    <row r="78">
      <c r="A78" s="47">
        <f>IF(Mitarbeiter!B78="","",Mitarbeiter!A78)</f>
        <v/>
      </c>
      <c r="B78" s="48">
        <f>IF(Mitarbeiter!B78="","",Mitarbeiter!B78)</f>
        <v/>
      </c>
      <c r="C78" s="37">
        <f>IF(Mitarbeiter!B78="","",N(INDEX($F78:$BM78,1,(Einstellungen!$C$3-2026)*12+1))+N(INDEX($F78:$BM78,1,(Einstellungen!$C$3-2026)*12+2))+N(INDEX($F78:$BM78,1,(Einstellungen!$C$3-2026)*12+3))+N(INDEX($F78:$BM78,1,(Einstellungen!$C$3-2026)*12+4))+N(INDEX($F78:$BM78,1,(Einstellungen!$C$3-2026)*12+5))+N(INDEX($F78:$BM78,1,(Einstellungen!$C$3-2026)*12+6))+N(INDEX($F78:$BM78,1,(Einstellungen!$C$3-2026)*12+7))+N(INDEX($F78:$BM78,1,(Einstellungen!$C$3-2026)*12+8))+N(INDEX($F78:$BM78,1,(Einstellungen!$C$3-2026)*12+9))+N(INDEX($F78:$BM78,1,(Einstellungen!$C$3-2026)*12+10))+N(INDEX($F78:$BM78,1,(Einstellungen!$C$3-2026)*12+11))+N(INDEX($F78:$BM78,1,(Einstellungen!$C$3-2026)*12+12)))</f>
        <v/>
      </c>
      <c r="D78" s="37">
        <f>IF(Mitarbeiter!B78="","",SUM(F78:BM78))</f>
        <v/>
      </c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  <c r="AU78" s="51" t="n"/>
      <c r="AV78" s="51" t="n"/>
      <c r="AW78" s="51" t="n"/>
      <c r="AX78" s="51" t="n"/>
      <c r="AY78" s="51" t="n"/>
      <c r="AZ78" s="51" t="n"/>
      <c r="BA78" s="51" t="n"/>
      <c r="BB78" s="51" t="n"/>
      <c r="BC78" s="51" t="n"/>
      <c r="BD78" s="51" t="n"/>
      <c r="BE78" s="51" t="n"/>
      <c r="BF78" s="51" t="n"/>
      <c r="BG78" s="51" t="n"/>
      <c r="BH78" s="51" t="n"/>
      <c r="BI78" s="51" t="n"/>
      <c r="BJ78" s="51" t="n"/>
      <c r="BK78" s="51" t="n"/>
      <c r="BL78" s="51" t="n"/>
      <c r="BM78" s="51" t="n"/>
    </row>
    <row r="79">
      <c r="A79" s="47">
        <f>IF(Mitarbeiter!B79="","",Mitarbeiter!A79)</f>
        <v/>
      </c>
      <c r="B79" s="48">
        <f>IF(Mitarbeiter!B79="","",Mitarbeiter!B79)</f>
        <v/>
      </c>
      <c r="C79" s="37">
        <f>IF(Mitarbeiter!B79="","",N(INDEX($F79:$BM79,1,(Einstellungen!$C$3-2026)*12+1))+N(INDEX($F79:$BM79,1,(Einstellungen!$C$3-2026)*12+2))+N(INDEX($F79:$BM79,1,(Einstellungen!$C$3-2026)*12+3))+N(INDEX($F79:$BM79,1,(Einstellungen!$C$3-2026)*12+4))+N(INDEX($F79:$BM79,1,(Einstellungen!$C$3-2026)*12+5))+N(INDEX($F79:$BM79,1,(Einstellungen!$C$3-2026)*12+6))+N(INDEX($F79:$BM79,1,(Einstellungen!$C$3-2026)*12+7))+N(INDEX($F79:$BM79,1,(Einstellungen!$C$3-2026)*12+8))+N(INDEX($F79:$BM79,1,(Einstellungen!$C$3-2026)*12+9))+N(INDEX($F79:$BM79,1,(Einstellungen!$C$3-2026)*12+10))+N(INDEX($F79:$BM79,1,(Einstellungen!$C$3-2026)*12+11))+N(INDEX($F79:$BM79,1,(Einstellungen!$C$3-2026)*12+12)))</f>
        <v/>
      </c>
      <c r="D79" s="37">
        <f>IF(Mitarbeiter!B79="","",SUM(F79:BM79))</f>
        <v/>
      </c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  <c r="AT79" s="51" t="n"/>
      <c r="AU79" s="51" t="n"/>
      <c r="AV79" s="51" t="n"/>
      <c r="AW79" s="51" t="n"/>
      <c r="AX79" s="51" t="n"/>
      <c r="AY79" s="51" t="n"/>
      <c r="AZ79" s="51" t="n"/>
      <c r="BA79" s="51" t="n"/>
      <c r="BB79" s="51" t="n"/>
      <c r="BC79" s="51" t="n"/>
      <c r="BD79" s="51" t="n"/>
      <c r="BE79" s="51" t="n"/>
      <c r="BF79" s="51" t="n"/>
      <c r="BG79" s="51" t="n"/>
      <c r="BH79" s="51" t="n"/>
      <c r="BI79" s="51" t="n"/>
      <c r="BJ79" s="51" t="n"/>
      <c r="BK79" s="51" t="n"/>
      <c r="BL79" s="51" t="n"/>
      <c r="BM79" s="51" t="n"/>
    </row>
    <row r="80">
      <c r="A80" s="47">
        <f>IF(Mitarbeiter!B80="","",Mitarbeiter!A80)</f>
        <v/>
      </c>
      <c r="B80" s="48">
        <f>IF(Mitarbeiter!B80="","",Mitarbeiter!B80)</f>
        <v/>
      </c>
      <c r="C80" s="37">
        <f>IF(Mitarbeiter!B80="","",N(INDEX($F80:$BM80,1,(Einstellungen!$C$3-2026)*12+1))+N(INDEX($F80:$BM80,1,(Einstellungen!$C$3-2026)*12+2))+N(INDEX($F80:$BM80,1,(Einstellungen!$C$3-2026)*12+3))+N(INDEX($F80:$BM80,1,(Einstellungen!$C$3-2026)*12+4))+N(INDEX($F80:$BM80,1,(Einstellungen!$C$3-2026)*12+5))+N(INDEX($F80:$BM80,1,(Einstellungen!$C$3-2026)*12+6))+N(INDEX($F80:$BM80,1,(Einstellungen!$C$3-2026)*12+7))+N(INDEX($F80:$BM80,1,(Einstellungen!$C$3-2026)*12+8))+N(INDEX($F80:$BM80,1,(Einstellungen!$C$3-2026)*12+9))+N(INDEX($F80:$BM80,1,(Einstellungen!$C$3-2026)*12+10))+N(INDEX($F80:$BM80,1,(Einstellungen!$C$3-2026)*12+11))+N(INDEX($F80:$BM80,1,(Einstellungen!$C$3-2026)*12+12)))</f>
        <v/>
      </c>
      <c r="D80" s="37">
        <f>IF(Mitarbeiter!B80="","",SUM(F80:BM80))</f>
        <v/>
      </c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  <c r="AT80" s="51" t="n"/>
      <c r="AU80" s="51" t="n"/>
      <c r="AV80" s="51" t="n"/>
      <c r="AW80" s="51" t="n"/>
      <c r="AX80" s="51" t="n"/>
      <c r="AY80" s="51" t="n"/>
      <c r="AZ80" s="51" t="n"/>
      <c r="BA80" s="51" t="n"/>
      <c r="BB80" s="51" t="n"/>
      <c r="BC80" s="51" t="n"/>
      <c r="BD80" s="51" t="n"/>
      <c r="BE80" s="51" t="n"/>
      <c r="BF80" s="51" t="n"/>
      <c r="BG80" s="51" t="n"/>
      <c r="BH80" s="51" t="n"/>
      <c r="BI80" s="51" t="n"/>
      <c r="BJ80" s="51" t="n"/>
      <c r="BK80" s="51" t="n"/>
      <c r="BL80" s="51" t="n"/>
      <c r="BM80" s="51" t="n"/>
    </row>
    <row r="81">
      <c r="A81" s="47">
        <f>IF(Mitarbeiter!B81="","",Mitarbeiter!A81)</f>
        <v/>
      </c>
      <c r="B81" s="48">
        <f>IF(Mitarbeiter!B81="","",Mitarbeiter!B81)</f>
        <v/>
      </c>
      <c r="C81" s="37">
        <f>IF(Mitarbeiter!B81="","",N(INDEX($F81:$BM81,1,(Einstellungen!$C$3-2026)*12+1))+N(INDEX($F81:$BM81,1,(Einstellungen!$C$3-2026)*12+2))+N(INDEX($F81:$BM81,1,(Einstellungen!$C$3-2026)*12+3))+N(INDEX($F81:$BM81,1,(Einstellungen!$C$3-2026)*12+4))+N(INDEX($F81:$BM81,1,(Einstellungen!$C$3-2026)*12+5))+N(INDEX($F81:$BM81,1,(Einstellungen!$C$3-2026)*12+6))+N(INDEX($F81:$BM81,1,(Einstellungen!$C$3-2026)*12+7))+N(INDEX($F81:$BM81,1,(Einstellungen!$C$3-2026)*12+8))+N(INDEX($F81:$BM81,1,(Einstellungen!$C$3-2026)*12+9))+N(INDEX($F81:$BM81,1,(Einstellungen!$C$3-2026)*12+10))+N(INDEX($F81:$BM81,1,(Einstellungen!$C$3-2026)*12+11))+N(INDEX($F81:$BM81,1,(Einstellungen!$C$3-2026)*12+12)))</f>
        <v/>
      </c>
      <c r="D81" s="37">
        <f>IF(Mitarbeiter!B81="","",SUM(F81:BM81))</f>
        <v/>
      </c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  <c r="AT81" s="51" t="n"/>
      <c r="AU81" s="51" t="n"/>
      <c r="AV81" s="51" t="n"/>
      <c r="AW81" s="51" t="n"/>
      <c r="AX81" s="51" t="n"/>
      <c r="AY81" s="51" t="n"/>
      <c r="AZ81" s="51" t="n"/>
      <c r="BA81" s="51" t="n"/>
      <c r="BB81" s="51" t="n"/>
      <c r="BC81" s="51" t="n"/>
      <c r="BD81" s="51" t="n"/>
      <c r="BE81" s="51" t="n"/>
      <c r="BF81" s="51" t="n"/>
      <c r="BG81" s="51" t="n"/>
      <c r="BH81" s="51" t="n"/>
      <c r="BI81" s="51" t="n"/>
      <c r="BJ81" s="51" t="n"/>
      <c r="BK81" s="51" t="n"/>
      <c r="BL81" s="51" t="n"/>
      <c r="BM81" s="51" t="n"/>
    </row>
    <row r="82">
      <c r="A82" s="47">
        <f>IF(Mitarbeiter!B82="","",Mitarbeiter!A82)</f>
        <v/>
      </c>
      <c r="B82" s="48">
        <f>IF(Mitarbeiter!B82="","",Mitarbeiter!B82)</f>
        <v/>
      </c>
      <c r="C82" s="37">
        <f>IF(Mitarbeiter!B82="","",N(INDEX($F82:$BM82,1,(Einstellungen!$C$3-2026)*12+1))+N(INDEX($F82:$BM82,1,(Einstellungen!$C$3-2026)*12+2))+N(INDEX($F82:$BM82,1,(Einstellungen!$C$3-2026)*12+3))+N(INDEX($F82:$BM82,1,(Einstellungen!$C$3-2026)*12+4))+N(INDEX($F82:$BM82,1,(Einstellungen!$C$3-2026)*12+5))+N(INDEX($F82:$BM82,1,(Einstellungen!$C$3-2026)*12+6))+N(INDEX($F82:$BM82,1,(Einstellungen!$C$3-2026)*12+7))+N(INDEX($F82:$BM82,1,(Einstellungen!$C$3-2026)*12+8))+N(INDEX($F82:$BM82,1,(Einstellungen!$C$3-2026)*12+9))+N(INDEX($F82:$BM82,1,(Einstellungen!$C$3-2026)*12+10))+N(INDEX($F82:$BM82,1,(Einstellungen!$C$3-2026)*12+11))+N(INDEX($F82:$BM82,1,(Einstellungen!$C$3-2026)*12+12)))</f>
        <v/>
      </c>
      <c r="D82" s="37">
        <f>IF(Mitarbeiter!B82="","",SUM(F82:BM82))</f>
        <v/>
      </c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  <c r="AT82" s="51" t="n"/>
      <c r="AU82" s="51" t="n"/>
      <c r="AV82" s="51" t="n"/>
      <c r="AW82" s="51" t="n"/>
      <c r="AX82" s="51" t="n"/>
      <c r="AY82" s="51" t="n"/>
      <c r="AZ82" s="51" t="n"/>
      <c r="BA82" s="51" t="n"/>
      <c r="BB82" s="51" t="n"/>
      <c r="BC82" s="51" t="n"/>
      <c r="BD82" s="51" t="n"/>
      <c r="BE82" s="51" t="n"/>
      <c r="BF82" s="51" t="n"/>
      <c r="BG82" s="51" t="n"/>
      <c r="BH82" s="51" t="n"/>
      <c r="BI82" s="51" t="n"/>
      <c r="BJ82" s="51" t="n"/>
      <c r="BK82" s="51" t="n"/>
      <c r="BL82" s="51" t="n"/>
      <c r="BM82" s="51" t="n"/>
    </row>
    <row r="83">
      <c r="A83" s="47">
        <f>IF(Mitarbeiter!B83="","",Mitarbeiter!A83)</f>
        <v/>
      </c>
      <c r="B83" s="48">
        <f>IF(Mitarbeiter!B83="","",Mitarbeiter!B83)</f>
        <v/>
      </c>
      <c r="C83" s="37">
        <f>IF(Mitarbeiter!B83="","",N(INDEX($F83:$BM83,1,(Einstellungen!$C$3-2026)*12+1))+N(INDEX($F83:$BM83,1,(Einstellungen!$C$3-2026)*12+2))+N(INDEX($F83:$BM83,1,(Einstellungen!$C$3-2026)*12+3))+N(INDEX($F83:$BM83,1,(Einstellungen!$C$3-2026)*12+4))+N(INDEX($F83:$BM83,1,(Einstellungen!$C$3-2026)*12+5))+N(INDEX($F83:$BM83,1,(Einstellungen!$C$3-2026)*12+6))+N(INDEX($F83:$BM83,1,(Einstellungen!$C$3-2026)*12+7))+N(INDEX($F83:$BM83,1,(Einstellungen!$C$3-2026)*12+8))+N(INDEX($F83:$BM83,1,(Einstellungen!$C$3-2026)*12+9))+N(INDEX($F83:$BM83,1,(Einstellungen!$C$3-2026)*12+10))+N(INDEX($F83:$BM83,1,(Einstellungen!$C$3-2026)*12+11))+N(INDEX($F83:$BM83,1,(Einstellungen!$C$3-2026)*12+12)))</f>
        <v/>
      </c>
      <c r="D83" s="37">
        <f>IF(Mitarbeiter!B83="","",SUM(F83:BM83))</f>
        <v/>
      </c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  <c r="AT83" s="51" t="n"/>
      <c r="AU83" s="51" t="n"/>
      <c r="AV83" s="51" t="n"/>
      <c r="AW83" s="51" t="n"/>
      <c r="AX83" s="51" t="n"/>
      <c r="AY83" s="51" t="n"/>
      <c r="AZ83" s="51" t="n"/>
      <c r="BA83" s="51" t="n"/>
      <c r="BB83" s="51" t="n"/>
      <c r="BC83" s="51" t="n"/>
      <c r="BD83" s="51" t="n"/>
      <c r="BE83" s="51" t="n"/>
      <c r="BF83" s="51" t="n"/>
      <c r="BG83" s="51" t="n"/>
      <c r="BH83" s="51" t="n"/>
      <c r="BI83" s="51" t="n"/>
      <c r="BJ83" s="51" t="n"/>
      <c r="BK83" s="51" t="n"/>
      <c r="BL83" s="51" t="n"/>
      <c r="BM83" s="51" t="n"/>
    </row>
    <row r="84">
      <c r="A84" s="47">
        <f>IF(Mitarbeiter!B84="","",Mitarbeiter!A84)</f>
        <v/>
      </c>
      <c r="B84" s="48">
        <f>IF(Mitarbeiter!B84="","",Mitarbeiter!B84)</f>
        <v/>
      </c>
      <c r="C84" s="37">
        <f>IF(Mitarbeiter!B84="","",N(INDEX($F84:$BM84,1,(Einstellungen!$C$3-2026)*12+1))+N(INDEX($F84:$BM84,1,(Einstellungen!$C$3-2026)*12+2))+N(INDEX($F84:$BM84,1,(Einstellungen!$C$3-2026)*12+3))+N(INDEX($F84:$BM84,1,(Einstellungen!$C$3-2026)*12+4))+N(INDEX($F84:$BM84,1,(Einstellungen!$C$3-2026)*12+5))+N(INDEX($F84:$BM84,1,(Einstellungen!$C$3-2026)*12+6))+N(INDEX($F84:$BM84,1,(Einstellungen!$C$3-2026)*12+7))+N(INDEX($F84:$BM84,1,(Einstellungen!$C$3-2026)*12+8))+N(INDEX($F84:$BM84,1,(Einstellungen!$C$3-2026)*12+9))+N(INDEX($F84:$BM84,1,(Einstellungen!$C$3-2026)*12+10))+N(INDEX($F84:$BM84,1,(Einstellungen!$C$3-2026)*12+11))+N(INDEX($F84:$BM84,1,(Einstellungen!$C$3-2026)*12+12)))</f>
        <v/>
      </c>
      <c r="D84" s="37">
        <f>IF(Mitarbeiter!B84="","",SUM(F84:BM84))</f>
        <v/>
      </c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  <c r="AT84" s="51" t="n"/>
      <c r="AU84" s="51" t="n"/>
      <c r="AV84" s="51" t="n"/>
      <c r="AW84" s="51" t="n"/>
      <c r="AX84" s="51" t="n"/>
      <c r="AY84" s="51" t="n"/>
      <c r="AZ84" s="51" t="n"/>
      <c r="BA84" s="51" t="n"/>
      <c r="BB84" s="51" t="n"/>
      <c r="BC84" s="51" t="n"/>
      <c r="BD84" s="51" t="n"/>
      <c r="BE84" s="51" t="n"/>
      <c r="BF84" s="51" t="n"/>
      <c r="BG84" s="51" t="n"/>
      <c r="BH84" s="51" t="n"/>
      <c r="BI84" s="51" t="n"/>
      <c r="BJ84" s="51" t="n"/>
      <c r="BK84" s="51" t="n"/>
      <c r="BL84" s="51" t="n"/>
      <c r="BM84" s="51" t="n"/>
    </row>
    <row r="85">
      <c r="A85" s="47">
        <f>IF(Mitarbeiter!B85="","",Mitarbeiter!A85)</f>
        <v/>
      </c>
      <c r="B85" s="48">
        <f>IF(Mitarbeiter!B85="","",Mitarbeiter!B85)</f>
        <v/>
      </c>
      <c r="C85" s="37">
        <f>IF(Mitarbeiter!B85="","",N(INDEX($F85:$BM85,1,(Einstellungen!$C$3-2026)*12+1))+N(INDEX($F85:$BM85,1,(Einstellungen!$C$3-2026)*12+2))+N(INDEX($F85:$BM85,1,(Einstellungen!$C$3-2026)*12+3))+N(INDEX($F85:$BM85,1,(Einstellungen!$C$3-2026)*12+4))+N(INDEX($F85:$BM85,1,(Einstellungen!$C$3-2026)*12+5))+N(INDEX($F85:$BM85,1,(Einstellungen!$C$3-2026)*12+6))+N(INDEX($F85:$BM85,1,(Einstellungen!$C$3-2026)*12+7))+N(INDEX($F85:$BM85,1,(Einstellungen!$C$3-2026)*12+8))+N(INDEX($F85:$BM85,1,(Einstellungen!$C$3-2026)*12+9))+N(INDEX($F85:$BM85,1,(Einstellungen!$C$3-2026)*12+10))+N(INDEX($F85:$BM85,1,(Einstellungen!$C$3-2026)*12+11))+N(INDEX($F85:$BM85,1,(Einstellungen!$C$3-2026)*12+12)))</f>
        <v/>
      </c>
      <c r="D85" s="37">
        <f>IF(Mitarbeiter!B85="","",SUM(F85:BM85))</f>
        <v/>
      </c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  <c r="AT85" s="51" t="n"/>
      <c r="AU85" s="51" t="n"/>
      <c r="AV85" s="51" t="n"/>
      <c r="AW85" s="51" t="n"/>
      <c r="AX85" s="51" t="n"/>
      <c r="AY85" s="51" t="n"/>
      <c r="AZ85" s="51" t="n"/>
      <c r="BA85" s="51" t="n"/>
      <c r="BB85" s="51" t="n"/>
      <c r="BC85" s="51" t="n"/>
      <c r="BD85" s="51" t="n"/>
      <c r="BE85" s="51" t="n"/>
      <c r="BF85" s="51" t="n"/>
      <c r="BG85" s="51" t="n"/>
      <c r="BH85" s="51" t="n"/>
      <c r="BI85" s="51" t="n"/>
      <c r="BJ85" s="51" t="n"/>
      <c r="BK85" s="51" t="n"/>
      <c r="BL85" s="51" t="n"/>
      <c r="BM85" s="51" t="n"/>
    </row>
    <row r="86">
      <c r="A86" s="47">
        <f>IF(Mitarbeiter!B86="","",Mitarbeiter!A86)</f>
        <v/>
      </c>
      <c r="B86" s="48">
        <f>IF(Mitarbeiter!B86="","",Mitarbeiter!B86)</f>
        <v/>
      </c>
      <c r="C86" s="37">
        <f>IF(Mitarbeiter!B86="","",N(INDEX($F86:$BM86,1,(Einstellungen!$C$3-2026)*12+1))+N(INDEX($F86:$BM86,1,(Einstellungen!$C$3-2026)*12+2))+N(INDEX($F86:$BM86,1,(Einstellungen!$C$3-2026)*12+3))+N(INDEX($F86:$BM86,1,(Einstellungen!$C$3-2026)*12+4))+N(INDEX($F86:$BM86,1,(Einstellungen!$C$3-2026)*12+5))+N(INDEX($F86:$BM86,1,(Einstellungen!$C$3-2026)*12+6))+N(INDEX($F86:$BM86,1,(Einstellungen!$C$3-2026)*12+7))+N(INDEX($F86:$BM86,1,(Einstellungen!$C$3-2026)*12+8))+N(INDEX($F86:$BM86,1,(Einstellungen!$C$3-2026)*12+9))+N(INDEX($F86:$BM86,1,(Einstellungen!$C$3-2026)*12+10))+N(INDEX($F86:$BM86,1,(Einstellungen!$C$3-2026)*12+11))+N(INDEX($F86:$BM86,1,(Einstellungen!$C$3-2026)*12+12)))</f>
        <v/>
      </c>
      <c r="D86" s="37">
        <f>IF(Mitarbeiter!B86="","",SUM(F86:BM86))</f>
        <v/>
      </c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  <c r="AT86" s="51" t="n"/>
      <c r="AU86" s="51" t="n"/>
      <c r="AV86" s="51" t="n"/>
      <c r="AW86" s="51" t="n"/>
      <c r="AX86" s="51" t="n"/>
      <c r="AY86" s="51" t="n"/>
      <c r="AZ86" s="51" t="n"/>
      <c r="BA86" s="51" t="n"/>
      <c r="BB86" s="51" t="n"/>
      <c r="BC86" s="51" t="n"/>
      <c r="BD86" s="51" t="n"/>
      <c r="BE86" s="51" t="n"/>
      <c r="BF86" s="51" t="n"/>
      <c r="BG86" s="51" t="n"/>
      <c r="BH86" s="51" t="n"/>
      <c r="BI86" s="51" t="n"/>
      <c r="BJ86" s="51" t="n"/>
      <c r="BK86" s="51" t="n"/>
      <c r="BL86" s="51" t="n"/>
      <c r="BM86" s="51" t="n"/>
    </row>
    <row r="87">
      <c r="A87" s="47">
        <f>IF(Mitarbeiter!B87="","",Mitarbeiter!A87)</f>
        <v/>
      </c>
      <c r="B87" s="48">
        <f>IF(Mitarbeiter!B87="","",Mitarbeiter!B87)</f>
        <v/>
      </c>
      <c r="C87" s="37">
        <f>IF(Mitarbeiter!B87="","",N(INDEX($F87:$BM87,1,(Einstellungen!$C$3-2026)*12+1))+N(INDEX($F87:$BM87,1,(Einstellungen!$C$3-2026)*12+2))+N(INDEX($F87:$BM87,1,(Einstellungen!$C$3-2026)*12+3))+N(INDEX($F87:$BM87,1,(Einstellungen!$C$3-2026)*12+4))+N(INDEX($F87:$BM87,1,(Einstellungen!$C$3-2026)*12+5))+N(INDEX($F87:$BM87,1,(Einstellungen!$C$3-2026)*12+6))+N(INDEX($F87:$BM87,1,(Einstellungen!$C$3-2026)*12+7))+N(INDEX($F87:$BM87,1,(Einstellungen!$C$3-2026)*12+8))+N(INDEX($F87:$BM87,1,(Einstellungen!$C$3-2026)*12+9))+N(INDEX($F87:$BM87,1,(Einstellungen!$C$3-2026)*12+10))+N(INDEX($F87:$BM87,1,(Einstellungen!$C$3-2026)*12+11))+N(INDEX($F87:$BM87,1,(Einstellungen!$C$3-2026)*12+12)))</f>
        <v/>
      </c>
      <c r="D87" s="37">
        <f>IF(Mitarbeiter!B87="","",SUM(F87:BM87))</f>
        <v/>
      </c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  <c r="AT87" s="51" t="n"/>
      <c r="AU87" s="51" t="n"/>
      <c r="AV87" s="51" t="n"/>
      <c r="AW87" s="51" t="n"/>
      <c r="AX87" s="51" t="n"/>
      <c r="AY87" s="51" t="n"/>
      <c r="AZ87" s="51" t="n"/>
      <c r="BA87" s="51" t="n"/>
      <c r="BB87" s="51" t="n"/>
      <c r="BC87" s="51" t="n"/>
      <c r="BD87" s="51" t="n"/>
      <c r="BE87" s="51" t="n"/>
      <c r="BF87" s="51" t="n"/>
      <c r="BG87" s="51" t="n"/>
      <c r="BH87" s="51" t="n"/>
      <c r="BI87" s="51" t="n"/>
      <c r="BJ87" s="51" t="n"/>
      <c r="BK87" s="51" t="n"/>
      <c r="BL87" s="51" t="n"/>
      <c r="BM87" s="51" t="n"/>
    </row>
    <row r="88">
      <c r="A88" s="47">
        <f>IF(Mitarbeiter!B88="","",Mitarbeiter!A88)</f>
        <v/>
      </c>
      <c r="B88" s="48">
        <f>IF(Mitarbeiter!B88="","",Mitarbeiter!B88)</f>
        <v/>
      </c>
      <c r="C88" s="37">
        <f>IF(Mitarbeiter!B88="","",N(INDEX($F88:$BM88,1,(Einstellungen!$C$3-2026)*12+1))+N(INDEX($F88:$BM88,1,(Einstellungen!$C$3-2026)*12+2))+N(INDEX($F88:$BM88,1,(Einstellungen!$C$3-2026)*12+3))+N(INDEX($F88:$BM88,1,(Einstellungen!$C$3-2026)*12+4))+N(INDEX($F88:$BM88,1,(Einstellungen!$C$3-2026)*12+5))+N(INDEX($F88:$BM88,1,(Einstellungen!$C$3-2026)*12+6))+N(INDEX($F88:$BM88,1,(Einstellungen!$C$3-2026)*12+7))+N(INDEX($F88:$BM88,1,(Einstellungen!$C$3-2026)*12+8))+N(INDEX($F88:$BM88,1,(Einstellungen!$C$3-2026)*12+9))+N(INDEX($F88:$BM88,1,(Einstellungen!$C$3-2026)*12+10))+N(INDEX($F88:$BM88,1,(Einstellungen!$C$3-2026)*12+11))+N(INDEX($F88:$BM88,1,(Einstellungen!$C$3-2026)*12+12)))</f>
        <v/>
      </c>
      <c r="D88" s="37">
        <f>IF(Mitarbeiter!B88="","",SUM(F88:BM88))</f>
        <v/>
      </c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  <c r="AT88" s="51" t="n"/>
      <c r="AU88" s="51" t="n"/>
      <c r="AV88" s="51" t="n"/>
      <c r="AW88" s="51" t="n"/>
      <c r="AX88" s="51" t="n"/>
      <c r="AY88" s="51" t="n"/>
      <c r="AZ88" s="51" t="n"/>
      <c r="BA88" s="51" t="n"/>
      <c r="BB88" s="51" t="n"/>
      <c r="BC88" s="51" t="n"/>
      <c r="BD88" s="51" t="n"/>
      <c r="BE88" s="51" t="n"/>
      <c r="BF88" s="51" t="n"/>
      <c r="BG88" s="51" t="n"/>
      <c r="BH88" s="51" t="n"/>
      <c r="BI88" s="51" t="n"/>
      <c r="BJ88" s="51" t="n"/>
      <c r="BK88" s="51" t="n"/>
      <c r="BL88" s="51" t="n"/>
      <c r="BM88" s="51" t="n"/>
    </row>
    <row r="89">
      <c r="A89" s="47">
        <f>IF(Mitarbeiter!B89="","",Mitarbeiter!A89)</f>
        <v/>
      </c>
      <c r="B89" s="48">
        <f>IF(Mitarbeiter!B89="","",Mitarbeiter!B89)</f>
        <v/>
      </c>
      <c r="C89" s="37">
        <f>IF(Mitarbeiter!B89="","",N(INDEX($F89:$BM89,1,(Einstellungen!$C$3-2026)*12+1))+N(INDEX($F89:$BM89,1,(Einstellungen!$C$3-2026)*12+2))+N(INDEX($F89:$BM89,1,(Einstellungen!$C$3-2026)*12+3))+N(INDEX($F89:$BM89,1,(Einstellungen!$C$3-2026)*12+4))+N(INDEX($F89:$BM89,1,(Einstellungen!$C$3-2026)*12+5))+N(INDEX($F89:$BM89,1,(Einstellungen!$C$3-2026)*12+6))+N(INDEX($F89:$BM89,1,(Einstellungen!$C$3-2026)*12+7))+N(INDEX($F89:$BM89,1,(Einstellungen!$C$3-2026)*12+8))+N(INDEX($F89:$BM89,1,(Einstellungen!$C$3-2026)*12+9))+N(INDEX($F89:$BM89,1,(Einstellungen!$C$3-2026)*12+10))+N(INDEX($F89:$BM89,1,(Einstellungen!$C$3-2026)*12+11))+N(INDEX($F89:$BM89,1,(Einstellungen!$C$3-2026)*12+12)))</f>
        <v/>
      </c>
      <c r="D89" s="37">
        <f>IF(Mitarbeiter!B89="","",SUM(F89:BM89))</f>
        <v/>
      </c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  <c r="AT89" s="51" t="n"/>
      <c r="AU89" s="51" t="n"/>
      <c r="AV89" s="51" t="n"/>
      <c r="AW89" s="51" t="n"/>
      <c r="AX89" s="51" t="n"/>
      <c r="AY89" s="51" t="n"/>
      <c r="AZ89" s="51" t="n"/>
      <c r="BA89" s="51" t="n"/>
      <c r="BB89" s="51" t="n"/>
      <c r="BC89" s="51" t="n"/>
      <c r="BD89" s="51" t="n"/>
      <c r="BE89" s="51" t="n"/>
      <c r="BF89" s="51" t="n"/>
      <c r="BG89" s="51" t="n"/>
      <c r="BH89" s="51" t="n"/>
      <c r="BI89" s="51" t="n"/>
      <c r="BJ89" s="51" t="n"/>
      <c r="BK89" s="51" t="n"/>
      <c r="BL89" s="51" t="n"/>
      <c r="BM89" s="51" t="n"/>
    </row>
    <row r="90">
      <c r="A90" s="47">
        <f>IF(Mitarbeiter!B90="","",Mitarbeiter!A90)</f>
        <v/>
      </c>
      <c r="B90" s="48">
        <f>IF(Mitarbeiter!B90="","",Mitarbeiter!B90)</f>
        <v/>
      </c>
      <c r="C90" s="37">
        <f>IF(Mitarbeiter!B90="","",N(INDEX($F90:$BM90,1,(Einstellungen!$C$3-2026)*12+1))+N(INDEX($F90:$BM90,1,(Einstellungen!$C$3-2026)*12+2))+N(INDEX($F90:$BM90,1,(Einstellungen!$C$3-2026)*12+3))+N(INDEX($F90:$BM90,1,(Einstellungen!$C$3-2026)*12+4))+N(INDEX($F90:$BM90,1,(Einstellungen!$C$3-2026)*12+5))+N(INDEX($F90:$BM90,1,(Einstellungen!$C$3-2026)*12+6))+N(INDEX($F90:$BM90,1,(Einstellungen!$C$3-2026)*12+7))+N(INDEX($F90:$BM90,1,(Einstellungen!$C$3-2026)*12+8))+N(INDEX($F90:$BM90,1,(Einstellungen!$C$3-2026)*12+9))+N(INDEX($F90:$BM90,1,(Einstellungen!$C$3-2026)*12+10))+N(INDEX($F90:$BM90,1,(Einstellungen!$C$3-2026)*12+11))+N(INDEX($F90:$BM90,1,(Einstellungen!$C$3-2026)*12+12)))</f>
        <v/>
      </c>
      <c r="D90" s="37">
        <f>IF(Mitarbeiter!B90="","",SUM(F90:BM90))</f>
        <v/>
      </c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  <c r="AT90" s="51" t="n"/>
      <c r="AU90" s="51" t="n"/>
      <c r="AV90" s="51" t="n"/>
      <c r="AW90" s="51" t="n"/>
      <c r="AX90" s="51" t="n"/>
      <c r="AY90" s="51" t="n"/>
      <c r="AZ90" s="51" t="n"/>
      <c r="BA90" s="51" t="n"/>
      <c r="BB90" s="51" t="n"/>
      <c r="BC90" s="51" t="n"/>
      <c r="BD90" s="51" t="n"/>
      <c r="BE90" s="51" t="n"/>
      <c r="BF90" s="51" t="n"/>
      <c r="BG90" s="51" t="n"/>
      <c r="BH90" s="51" t="n"/>
      <c r="BI90" s="51" t="n"/>
      <c r="BJ90" s="51" t="n"/>
      <c r="BK90" s="51" t="n"/>
      <c r="BL90" s="51" t="n"/>
      <c r="BM90" s="51" t="n"/>
    </row>
    <row r="91">
      <c r="A91" s="47">
        <f>IF(Mitarbeiter!B91="","",Mitarbeiter!A91)</f>
        <v/>
      </c>
      <c r="B91" s="48">
        <f>IF(Mitarbeiter!B91="","",Mitarbeiter!B91)</f>
        <v/>
      </c>
      <c r="C91" s="37">
        <f>IF(Mitarbeiter!B91="","",N(INDEX($F91:$BM91,1,(Einstellungen!$C$3-2026)*12+1))+N(INDEX($F91:$BM91,1,(Einstellungen!$C$3-2026)*12+2))+N(INDEX($F91:$BM91,1,(Einstellungen!$C$3-2026)*12+3))+N(INDEX($F91:$BM91,1,(Einstellungen!$C$3-2026)*12+4))+N(INDEX($F91:$BM91,1,(Einstellungen!$C$3-2026)*12+5))+N(INDEX($F91:$BM91,1,(Einstellungen!$C$3-2026)*12+6))+N(INDEX($F91:$BM91,1,(Einstellungen!$C$3-2026)*12+7))+N(INDEX($F91:$BM91,1,(Einstellungen!$C$3-2026)*12+8))+N(INDEX($F91:$BM91,1,(Einstellungen!$C$3-2026)*12+9))+N(INDEX($F91:$BM91,1,(Einstellungen!$C$3-2026)*12+10))+N(INDEX($F91:$BM91,1,(Einstellungen!$C$3-2026)*12+11))+N(INDEX($F91:$BM91,1,(Einstellungen!$C$3-2026)*12+12)))</f>
        <v/>
      </c>
      <c r="D91" s="37">
        <f>IF(Mitarbeiter!B91="","",SUM(F91:BM91))</f>
        <v/>
      </c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  <c r="AT91" s="51" t="n"/>
      <c r="AU91" s="51" t="n"/>
      <c r="AV91" s="51" t="n"/>
      <c r="AW91" s="51" t="n"/>
      <c r="AX91" s="51" t="n"/>
      <c r="AY91" s="51" t="n"/>
      <c r="AZ91" s="51" t="n"/>
      <c r="BA91" s="51" t="n"/>
      <c r="BB91" s="51" t="n"/>
      <c r="BC91" s="51" t="n"/>
      <c r="BD91" s="51" t="n"/>
      <c r="BE91" s="51" t="n"/>
      <c r="BF91" s="51" t="n"/>
      <c r="BG91" s="51" t="n"/>
      <c r="BH91" s="51" t="n"/>
      <c r="BI91" s="51" t="n"/>
      <c r="BJ91" s="51" t="n"/>
      <c r="BK91" s="51" t="n"/>
      <c r="BL91" s="51" t="n"/>
      <c r="BM91" s="51" t="n"/>
    </row>
    <row r="92">
      <c r="A92" s="47">
        <f>IF(Mitarbeiter!B92="","",Mitarbeiter!A92)</f>
        <v/>
      </c>
      <c r="B92" s="48">
        <f>IF(Mitarbeiter!B92="","",Mitarbeiter!B92)</f>
        <v/>
      </c>
      <c r="C92" s="37">
        <f>IF(Mitarbeiter!B92="","",N(INDEX($F92:$BM92,1,(Einstellungen!$C$3-2026)*12+1))+N(INDEX($F92:$BM92,1,(Einstellungen!$C$3-2026)*12+2))+N(INDEX($F92:$BM92,1,(Einstellungen!$C$3-2026)*12+3))+N(INDEX($F92:$BM92,1,(Einstellungen!$C$3-2026)*12+4))+N(INDEX($F92:$BM92,1,(Einstellungen!$C$3-2026)*12+5))+N(INDEX($F92:$BM92,1,(Einstellungen!$C$3-2026)*12+6))+N(INDEX($F92:$BM92,1,(Einstellungen!$C$3-2026)*12+7))+N(INDEX($F92:$BM92,1,(Einstellungen!$C$3-2026)*12+8))+N(INDEX($F92:$BM92,1,(Einstellungen!$C$3-2026)*12+9))+N(INDEX($F92:$BM92,1,(Einstellungen!$C$3-2026)*12+10))+N(INDEX($F92:$BM92,1,(Einstellungen!$C$3-2026)*12+11))+N(INDEX($F92:$BM92,1,(Einstellungen!$C$3-2026)*12+12)))</f>
        <v/>
      </c>
      <c r="D92" s="37">
        <f>IF(Mitarbeiter!B92="","",SUM(F92:BM92))</f>
        <v/>
      </c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  <c r="AT92" s="51" t="n"/>
      <c r="AU92" s="51" t="n"/>
      <c r="AV92" s="51" t="n"/>
      <c r="AW92" s="51" t="n"/>
      <c r="AX92" s="51" t="n"/>
      <c r="AY92" s="51" t="n"/>
      <c r="AZ92" s="51" t="n"/>
      <c r="BA92" s="51" t="n"/>
      <c r="BB92" s="51" t="n"/>
      <c r="BC92" s="51" t="n"/>
      <c r="BD92" s="51" t="n"/>
      <c r="BE92" s="51" t="n"/>
      <c r="BF92" s="51" t="n"/>
      <c r="BG92" s="51" t="n"/>
      <c r="BH92" s="51" t="n"/>
      <c r="BI92" s="51" t="n"/>
      <c r="BJ92" s="51" t="n"/>
      <c r="BK92" s="51" t="n"/>
      <c r="BL92" s="51" t="n"/>
      <c r="BM92" s="51" t="n"/>
    </row>
    <row r="93">
      <c r="A93" s="47">
        <f>IF(Mitarbeiter!B93="","",Mitarbeiter!A93)</f>
        <v/>
      </c>
      <c r="B93" s="48">
        <f>IF(Mitarbeiter!B93="","",Mitarbeiter!B93)</f>
        <v/>
      </c>
      <c r="C93" s="37">
        <f>IF(Mitarbeiter!B93="","",N(INDEX($F93:$BM93,1,(Einstellungen!$C$3-2026)*12+1))+N(INDEX($F93:$BM93,1,(Einstellungen!$C$3-2026)*12+2))+N(INDEX($F93:$BM93,1,(Einstellungen!$C$3-2026)*12+3))+N(INDEX($F93:$BM93,1,(Einstellungen!$C$3-2026)*12+4))+N(INDEX($F93:$BM93,1,(Einstellungen!$C$3-2026)*12+5))+N(INDEX($F93:$BM93,1,(Einstellungen!$C$3-2026)*12+6))+N(INDEX($F93:$BM93,1,(Einstellungen!$C$3-2026)*12+7))+N(INDEX($F93:$BM93,1,(Einstellungen!$C$3-2026)*12+8))+N(INDEX($F93:$BM93,1,(Einstellungen!$C$3-2026)*12+9))+N(INDEX($F93:$BM93,1,(Einstellungen!$C$3-2026)*12+10))+N(INDEX($F93:$BM93,1,(Einstellungen!$C$3-2026)*12+11))+N(INDEX($F93:$BM93,1,(Einstellungen!$C$3-2026)*12+12)))</f>
        <v/>
      </c>
      <c r="D93" s="37">
        <f>IF(Mitarbeiter!B93="","",SUM(F93:BM93))</f>
        <v/>
      </c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  <c r="AT93" s="51" t="n"/>
      <c r="AU93" s="51" t="n"/>
      <c r="AV93" s="51" t="n"/>
      <c r="AW93" s="51" t="n"/>
      <c r="AX93" s="51" t="n"/>
      <c r="AY93" s="51" t="n"/>
      <c r="AZ93" s="51" t="n"/>
      <c r="BA93" s="51" t="n"/>
      <c r="BB93" s="51" t="n"/>
      <c r="BC93" s="51" t="n"/>
      <c r="BD93" s="51" t="n"/>
      <c r="BE93" s="51" t="n"/>
      <c r="BF93" s="51" t="n"/>
      <c r="BG93" s="51" t="n"/>
      <c r="BH93" s="51" t="n"/>
      <c r="BI93" s="51" t="n"/>
      <c r="BJ93" s="51" t="n"/>
      <c r="BK93" s="51" t="n"/>
      <c r="BL93" s="51" t="n"/>
      <c r="BM93" s="51" t="n"/>
    </row>
    <row r="94">
      <c r="A94" s="47">
        <f>IF(Mitarbeiter!B94="","",Mitarbeiter!A94)</f>
        <v/>
      </c>
      <c r="B94" s="48">
        <f>IF(Mitarbeiter!B94="","",Mitarbeiter!B94)</f>
        <v/>
      </c>
      <c r="C94" s="37">
        <f>IF(Mitarbeiter!B94="","",N(INDEX($F94:$BM94,1,(Einstellungen!$C$3-2026)*12+1))+N(INDEX($F94:$BM94,1,(Einstellungen!$C$3-2026)*12+2))+N(INDEX($F94:$BM94,1,(Einstellungen!$C$3-2026)*12+3))+N(INDEX($F94:$BM94,1,(Einstellungen!$C$3-2026)*12+4))+N(INDEX($F94:$BM94,1,(Einstellungen!$C$3-2026)*12+5))+N(INDEX($F94:$BM94,1,(Einstellungen!$C$3-2026)*12+6))+N(INDEX($F94:$BM94,1,(Einstellungen!$C$3-2026)*12+7))+N(INDEX($F94:$BM94,1,(Einstellungen!$C$3-2026)*12+8))+N(INDEX($F94:$BM94,1,(Einstellungen!$C$3-2026)*12+9))+N(INDEX($F94:$BM94,1,(Einstellungen!$C$3-2026)*12+10))+N(INDEX($F94:$BM94,1,(Einstellungen!$C$3-2026)*12+11))+N(INDEX($F94:$BM94,1,(Einstellungen!$C$3-2026)*12+12)))</f>
        <v/>
      </c>
      <c r="D94" s="37">
        <f>IF(Mitarbeiter!B94="","",SUM(F94:BM94))</f>
        <v/>
      </c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  <c r="AT94" s="51" t="n"/>
      <c r="AU94" s="51" t="n"/>
      <c r="AV94" s="51" t="n"/>
      <c r="AW94" s="51" t="n"/>
      <c r="AX94" s="51" t="n"/>
      <c r="AY94" s="51" t="n"/>
      <c r="AZ94" s="51" t="n"/>
      <c r="BA94" s="51" t="n"/>
      <c r="BB94" s="51" t="n"/>
      <c r="BC94" s="51" t="n"/>
      <c r="BD94" s="51" t="n"/>
      <c r="BE94" s="51" t="n"/>
      <c r="BF94" s="51" t="n"/>
      <c r="BG94" s="51" t="n"/>
      <c r="BH94" s="51" t="n"/>
      <c r="BI94" s="51" t="n"/>
      <c r="BJ94" s="51" t="n"/>
      <c r="BK94" s="51" t="n"/>
      <c r="BL94" s="51" t="n"/>
      <c r="BM94" s="51" t="n"/>
    </row>
    <row r="95">
      <c r="A95" s="47">
        <f>IF(Mitarbeiter!B95="","",Mitarbeiter!A95)</f>
        <v/>
      </c>
      <c r="B95" s="48">
        <f>IF(Mitarbeiter!B95="","",Mitarbeiter!B95)</f>
        <v/>
      </c>
      <c r="C95" s="37">
        <f>IF(Mitarbeiter!B95="","",N(INDEX($F95:$BM95,1,(Einstellungen!$C$3-2026)*12+1))+N(INDEX($F95:$BM95,1,(Einstellungen!$C$3-2026)*12+2))+N(INDEX($F95:$BM95,1,(Einstellungen!$C$3-2026)*12+3))+N(INDEX($F95:$BM95,1,(Einstellungen!$C$3-2026)*12+4))+N(INDEX($F95:$BM95,1,(Einstellungen!$C$3-2026)*12+5))+N(INDEX($F95:$BM95,1,(Einstellungen!$C$3-2026)*12+6))+N(INDEX($F95:$BM95,1,(Einstellungen!$C$3-2026)*12+7))+N(INDEX($F95:$BM95,1,(Einstellungen!$C$3-2026)*12+8))+N(INDEX($F95:$BM95,1,(Einstellungen!$C$3-2026)*12+9))+N(INDEX($F95:$BM95,1,(Einstellungen!$C$3-2026)*12+10))+N(INDEX($F95:$BM95,1,(Einstellungen!$C$3-2026)*12+11))+N(INDEX($F95:$BM95,1,(Einstellungen!$C$3-2026)*12+12)))</f>
        <v/>
      </c>
      <c r="D95" s="37">
        <f>IF(Mitarbeiter!B95="","",SUM(F95:BM95))</f>
        <v/>
      </c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  <c r="AT95" s="51" t="n"/>
      <c r="AU95" s="51" t="n"/>
      <c r="AV95" s="51" t="n"/>
      <c r="AW95" s="51" t="n"/>
      <c r="AX95" s="51" t="n"/>
      <c r="AY95" s="51" t="n"/>
      <c r="AZ95" s="51" t="n"/>
      <c r="BA95" s="51" t="n"/>
      <c r="BB95" s="51" t="n"/>
      <c r="BC95" s="51" t="n"/>
      <c r="BD95" s="51" t="n"/>
      <c r="BE95" s="51" t="n"/>
      <c r="BF95" s="51" t="n"/>
      <c r="BG95" s="51" t="n"/>
      <c r="BH95" s="51" t="n"/>
      <c r="BI95" s="51" t="n"/>
      <c r="BJ95" s="51" t="n"/>
      <c r="BK95" s="51" t="n"/>
      <c r="BL95" s="51" t="n"/>
      <c r="BM95" s="51" t="n"/>
    </row>
    <row r="96">
      <c r="A96" s="47">
        <f>IF(Mitarbeiter!B96="","",Mitarbeiter!A96)</f>
        <v/>
      </c>
      <c r="B96" s="48">
        <f>IF(Mitarbeiter!B96="","",Mitarbeiter!B96)</f>
        <v/>
      </c>
      <c r="C96" s="37">
        <f>IF(Mitarbeiter!B96="","",N(INDEX($F96:$BM96,1,(Einstellungen!$C$3-2026)*12+1))+N(INDEX($F96:$BM96,1,(Einstellungen!$C$3-2026)*12+2))+N(INDEX($F96:$BM96,1,(Einstellungen!$C$3-2026)*12+3))+N(INDEX($F96:$BM96,1,(Einstellungen!$C$3-2026)*12+4))+N(INDEX($F96:$BM96,1,(Einstellungen!$C$3-2026)*12+5))+N(INDEX($F96:$BM96,1,(Einstellungen!$C$3-2026)*12+6))+N(INDEX($F96:$BM96,1,(Einstellungen!$C$3-2026)*12+7))+N(INDEX($F96:$BM96,1,(Einstellungen!$C$3-2026)*12+8))+N(INDEX($F96:$BM96,1,(Einstellungen!$C$3-2026)*12+9))+N(INDEX($F96:$BM96,1,(Einstellungen!$C$3-2026)*12+10))+N(INDEX($F96:$BM96,1,(Einstellungen!$C$3-2026)*12+11))+N(INDEX($F96:$BM96,1,(Einstellungen!$C$3-2026)*12+12)))</f>
        <v/>
      </c>
      <c r="D96" s="37">
        <f>IF(Mitarbeiter!B96="","",SUM(F96:BM96))</f>
        <v/>
      </c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  <c r="AT96" s="51" t="n"/>
      <c r="AU96" s="51" t="n"/>
      <c r="AV96" s="51" t="n"/>
      <c r="AW96" s="51" t="n"/>
      <c r="AX96" s="51" t="n"/>
      <c r="AY96" s="51" t="n"/>
      <c r="AZ96" s="51" t="n"/>
      <c r="BA96" s="51" t="n"/>
      <c r="BB96" s="51" t="n"/>
      <c r="BC96" s="51" t="n"/>
      <c r="BD96" s="51" t="n"/>
      <c r="BE96" s="51" t="n"/>
      <c r="BF96" s="51" t="n"/>
      <c r="BG96" s="51" t="n"/>
      <c r="BH96" s="51" t="n"/>
      <c r="BI96" s="51" t="n"/>
      <c r="BJ96" s="51" t="n"/>
      <c r="BK96" s="51" t="n"/>
      <c r="BL96" s="51" t="n"/>
      <c r="BM96" s="51" t="n"/>
    </row>
    <row r="97">
      <c r="A97" s="47">
        <f>IF(Mitarbeiter!B97="","",Mitarbeiter!A97)</f>
        <v/>
      </c>
      <c r="B97" s="48">
        <f>IF(Mitarbeiter!B97="","",Mitarbeiter!B97)</f>
        <v/>
      </c>
      <c r="C97" s="37">
        <f>IF(Mitarbeiter!B97="","",N(INDEX($F97:$BM97,1,(Einstellungen!$C$3-2026)*12+1))+N(INDEX($F97:$BM97,1,(Einstellungen!$C$3-2026)*12+2))+N(INDEX($F97:$BM97,1,(Einstellungen!$C$3-2026)*12+3))+N(INDEX($F97:$BM97,1,(Einstellungen!$C$3-2026)*12+4))+N(INDEX($F97:$BM97,1,(Einstellungen!$C$3-2026)*12+5))+N(INDEX($F97:$BM97,1,(Einstellungen!$C$3-2026)*12+6))+N(INDEX($F97:$BM97,1,(Einstellungen!$C$3-2026)*12+7))+N(INDEX($F97:$BM97,1,(Einstellungen!$C$3-2026)*12+8))+N(INDEX($F97:$BM97,1,(Einstellungen!$C$3-2026)*12+9))+N(INDEX($F97:$BM97,1,(Einstellungen!$C$3-2026)*12+10))+N(INDEX($F97:$BM97,1,(Einstellungen!$C$3-2026)*12+11))+N(INDEX($F97:$BM97,1,(Einstellungen!$C$3-2026)*12+12)))</f>
        <v/>
      </c>
      <c r="D97" s="37">
        <f>IF(Mitarbeiter!B97="","",SUM(F97:BM97))</f>
        <v/>
      </c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  <c r="AT97" s="51" t="n"/>
      <c r="AU97" s="51" t="n"/>
      <c r="AV97" s="51" t="n"/>
      <c r="AW97" s="51" t="n"/>
      <c r="AX97" s="51" t="n"/>
      <c r="AY97" s="51" t="n"/>
      <c r="AZ97" s="51" t="n"/>
      <c r="BA97" s="51" t="n"/>
      <c r="BB97" s="51" t="n"/>
      <c r="BC97" s="51" t="n"/>
      <c r="BD97" s="51" t="n"/>
      <c r="BE97" s="51" t="n"/>
      <c r="BF97" s="51" t="n"/>
      <c r="BG97" s="51" t="n"/>
      <c r="BH97" s="51" t="n"/>
      <c r="BI97" s="51" t="n"/>
      <c r="BJ97" s="51" t="n"/>
      <c r="BK97" s="51" t="n"/>
      <c r="BL97" s="51" t="n"/>
      <c r="BM97" s="51" t="n"/>
    </row>
    <row r="98">
      <c r="A98" s="47">
        <f>IF(Mitarbeiter!B98="","",Mitarbeiter!A98)</f>
        <v/>
      </c>
      <c r="B98" s="48">
        <f>IF(Mitarbeiter!B98="","",Mitarbeiter!B98)</f>
        <v/>
      </c>
      <c r="C98" s="37">
        <f>IF(Mitarbeiter!B98="","",N(INDEX($F98:$BM98,1,(Einstellungen!$C$3-2026)*12+1))+N(INDEX($F98:$BM98,1,(Einstellungen!$C$3-2026)*12+2))+N(INDEX($F98:$BM98,1,(Einstellungen!$C$3-2026)*12+3))+N(INDEX($F98:$BM98,1,(Einstellungen!$C$3-2026)*12+4))+N(INDEX($F98:$BM98,1,(Einstellungen!$C$3-2026)*12+5))+N(INDEX($F98:$BM98,1,(Einstellungen!$C$3-2026)*12+6))+N(INDEX($F98:$BM98,1,(Einstellungen!$C$3-2026)*12+7))+N(INDEX($F98:$BM98,1,(Einstellungen!$C$3-2026)*12+8))+N(INDEX($F98:$BM98,1,(Einstellungen!$C$3-2026)*12+9))+N(INDEX($F98:$BM98,1,(Einstellungen!$C$3-2026)*12+10))+N(INDEX($F98:$BM98,1,(Einstellungen!$C$3-2026)*12+11))+N(INDEX($F98:$BM98,1,(Einstellungen!$C$3-2026)*12+12)))</f>
        <v/>
      </c>
      <c r="D98" s="37">
        <f>IF(Mitarbeiter!B98="","",SUM(F98:BM98))</f>
        <v/>
      </c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  <c r="AT98" s="51" t="n"/>
      <c r="AU98" s="51" t="n"/>
      <c r="AV98" s="51" t="n"/>
      <c r="AW98" s="51" t="n"/>
      <c r="AX98" s="51" t="n"/>
      <c r="AY98" s="51" t="n"/>
      <c r="AZ98" s="51" t="n"/>
      <c r="BA98" s="51" t="n"/>
      <c r="BB98" s="51" t="n"/>
      <c r="BC98" s="51" t="n"/>
      <c r="BD98" s="51" t="n"/>
      <c r="BE98" s="51" t="n"/>
      <c r="BF98" s="51" t="n"/>
      <c r="BG98" s="51" t="n"/>
      <c r="BH98" s="51" t="n"/>
      <c r="BI98" s="51" t="n"/>
      <c r="BJ98" s="51" t="n"/>
      <c r="BK98" s="51" t="n"/>
      <c r="BL98" s="51" t="n"/>
      <c r="BM98" s="51" t="n"/>
    </row>
    <row r="99">
      <c r="A99" s="47">
        <f>IF(Mitarbeiter!B99="","",Mitarbeiter!A99)</f>
        <v/>
      </c>
      <c r="B99" s="48">
        <f>IF(Mitarbeiter!B99="","",Mitarbeiter!B99)</f>
        <v/>
      </c>
      <c r="C99" s="37">
        <f>IF(Mitarbeiter!B99="","",N(INDEX($F99:$BM99,1,(Einstellungen!$C$3-2026)*12+1))+N(INDEX($F99:$BM99,1,(Einstellungen!$C$3-2026)*12+2))+N(INDEX($F99:$BM99,1,(Einstellungen!$C$3-2026)*12+3))+N(INDEX($F99:$BM99,1,(Einstellungen!$C$3-2026)*12+4))+N(INDEX($F99:$BM99,1,(Einstellungen!$C$3-2026)*12+5))+N(INDEX($F99:$BM99,1,(Einstellungen!$C$3-2026)*12+6))+N(INDEX($F99:$BM99,1,(Einstellungen!$C$3-2026)*12+7))+N(INDEX($F99:$BM99,1,(Einstellungen!$C$3-2026)*12+8))+N(INDEX($F99:$BM99,1,(Einstellungen!$C$3-2026)*12+9))+N(INDEX($F99:$BM99,1,(Einstellungen!$C$3-2026)*12+10))+N(INDEX($F99:$BM99,1,(Einstellungen!$C$3-2026)*12+11))+N(INDEX($F99:$BM99,1,(Einstellungen!$C$3-2026)*12+12)))</f>
        <v/>
      </c>
      <c r="D99" s="37">
        <f>IF(Mitarbeiter!B99="","",SUM(F99:BM99))</f>
        <v/>
      </c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  <c r="AU99" s="51" t="n"/>
      <c r="AV99" s="51" t="n"/>
      <c r="AW99" s="51" t="n"/>
      <c r="AX99" s="51" t="n"/>
      <c r="AY99" s="51" t="n"/>
      <c r="AZ99" s="51" t="n"/>
      <c r="BA99" s="51" t="n"/>
      <c r="BB99" s="51" t="n"/>
      <c r="BC99" s="51" t="n"/>
      <c r="BD99" s="51" t="n"/>
      <c r="BE99" s="51" t="n"/>
      <c r="BF99" s="51" t="n"/>
      <c r="BG99" s="51" t="n"/>
      <c r="BH99" s="51" t="n"/>
      <c r="BI99" s="51" t="n"/>
      <c r="BJ99" s="51" t="n"/>
      <c r="BK99" s="51" t="n"/>
      <c r="BL99" s="51" t="n"/>
      <c r="BM99" s="51" t="n"/>
    </row>
    <row r="100">
      <c r="A100" s="47">
        <f>IF(Mitarbeiter!B100="","",Mitarbeiter!A100)</f>
        <v/>
      </c>
      <c r="B100" s="48">
        <f>IF(Mitarbeiter!B100="","",Mitarbeiter!B100)</f>
        <v/>
      </c>
      <c r="C100" s="37">
        <f>IF(Mitarbeiter!B100="","",N(INDEX($F100:$BM100,1,(Einstellungen!$C$3-2026)*12+1))+N(INDEX($F100:$BM100,1,(Einstellungen!$C$3-2026)*12+2))+N(INDEX($F100:$BM100,1,(Einstellungen!$C$3-2026)*12+3))+N(INDEX($F100:$BM100,1,(Einstellungen!$C$3-2026)*12+4))+N(INDEX($F100:$BM100,1,(Einstellungen!$C$3-2026)*12+5))+N(INDEX($F100:$BM100,1,(Einstellungen!$C$3-2026)*12+6))+N(INDEX($F100:$BM100,1,(Einstellungen!$C$3-2026)*12+7))+N(INDEX($F100:$BM100,1,(Einstellungen!$C$3-2026)*12+8))+N(INDEX($F100:$BM100,1,(Einstellungen!$C$3-2026)*12+9))+N(INDEX($F100:$BM100,1,(Einstellungen!$C$3-2026)*12+10))+N(INDEX($F100:$BM100,1,(Einstellungen!$C$3-2026)*12+11))+N(INDEX($F100:$BM100,1,(Einstellungen!$C$3-2026)*12+12)))</f>
        <v/>
      </c>
      <c r="D100" s="37">
        <f>IF(Mitarbeiter!B100="","",SUM(F100:BM100))</f>
        <v/>
      </c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  <c r="AT100" s="51" t="n"/>
      <c r="AU100" s="51" t="n"/>
      <c r="AV100" s="51" t="n"/>
      <c r="AW100" s="51" t="n"/>
      <c r="AX100" s="51" t="n"/>
      <c r="AY100" s="51" t="n"/>
      <c r="AZ100" s="51" t="n"/>
      <c r="BA100" s="51" t="n"/>
      <c r="BB100" s="51" t="n"/>
      <c r="BC100" s="51" t="n"/>
      <c r="BD100" s="51" t="n"/>
      <c r="BE100" s="51" t="n"/>
      <c r="BF100" s="51" t="n"/>
      <c r="BG100" s="51" t="n"/>
      <c r="BH100" s="51" t="n"/>
      <c r="BI100" s="51" t="n"/>
      <c r="BJ100" s="51" t="n"/>
      <c r="BK100" s="51" t="n"/>
      <c r="BL100" s="51" t="n"/>
      <c r="BM100" s="51" t="n"/>
    </row>
    <row r="101">
      <c r="A101" s="47">
        <f>IF(Mitarbeiter!B101="","",Mitarbeiter!A101)</f>
        <v/>
      </c>
      <c r="B101" s="48">
        <f>IF(Mitarbeiter!B101="","",Mitarbeiter!B101)</f>
        <v/>
      </c>
      <c r="C101" s="37">
        <f>IF(Mitarbeiter!B101="","",N(INDEX($F101:$BM101,1,(Einstellungen!$C$3-2026)*12+1))+N(INDEX($F101:$BM101,1,(Einstellungen!$C$3-2026)*12+2))+N(INDEX($F101:$BM101,1,(Einstellungen!$C$3-2026)*12+3))+N(INDEX($F101:$BM101,1,(Einstellungen!$C$3-2026)*12+4))+N(INDEX($F101:$BM101,1,(Einstellungen!$C$3-2026)*12+5))+N(INDEX($F101:$BM101,1,(Einstellungen!$C$3-2026)*12+6))+N(INDEX($F101:$BM101,1,(Einstellungen!$C$3-2026)*12+7))+N(INDEX($F101:$BM101,1,(Einstellungen!$C$3-2026)*12+8))+N(INDEX($F101:$BM101,1,(Einstellungen!$C$3-2026)*12+9))+N(INDEX($F101:$BM101,1,(Einstellungen!$C$3-2026)*12+10))+N(INDEX($F101:$BM101,1,(Einstellungen!$C$3-2026)*12+11))+N(INDEX($F101:$BM101,1,(Einstellungen!$C$3-2026)*12+12)))</f>
        <v/>
      </c>
      <c r="D101" s="37">
        <f>IF(Mitarbeiter!B101="","",SUM(F101:BM101))</f>
        <v/>
      </c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  <c r="AT101" s="51" t="n"/>
      <c r="AU101" s="51" t="n"/>
      <c r="AV101" s="51" t="n"/>
      <c r="AW101" s="51" t="n"/>
      <c r="AX101" s="51" t="n"/>
      <c r="AY101" s="51" t="n"/>
      <c r="AZ101" s="51" t="n"/>
      <c r="BA101" s="51" t="n"/>
      <c r="BB101" s="51" t="n"/>
      <c r="BC101" s="51" t="n"/>
      <c r="BD101" s="51" t="n"/>
      <c r="BE101" s="51" t="n"/>
      <c r="BF101" s="51" t="n"/>
      <c r="BG101" s="51" t="n"/>
      <c r="BH101" s="51" t="n"/>
      <c r="BI101" s="51" t="n"/>
      <c r="BJ101" s="51" t="n"/>
      <c r="BK101" s="51" t="n"/>
      <c r="BL101" s="51" t="n"/>
      <c r="BM101" s="51" t="n"/>
    </row>
    <row r="102">
      <c r="A102" s="47">
        <f>IF(Mitarbeiter!B102="","",Mitarbeiter!A102)</f>
        <v/>
      </c>
      <c r="B102" s="48">
        <f>IF(Mitarbeiter!B102="","",Mitarbeiter!B102)</f>
        <v/>
      </c>
      <c r="C102" s="37">
        <f>IF(Mitarbeiter!B102="","",N(INDEX($F102:$BM102,1,(Einstellungen!$C$3-2026)*12+1))+N(INDEX($F102:$BM102,1,(Einstellungen!$C$3-2026)*12+2))+N(INDEX($F102:$BM102,1,(Einstellungen!$C$3-2026)*12+3))+N(INDEX($F102:$BM102,1,(Einstellungen!$C$3-2026)*12+4))+N(INDEX($F102:$BM102,1,(Einstellungen!$C$3-2026)*12+5))+N(INDEX($F102:$BM102,1,(Einstellungen!$C$3-2026)*12+6))+N(INDEX($F102:$BM102,1,(Einstellungen!$C$3-2026)*12+7))+N(INDEX($F102:$BM102,1,(Einstellungen!$C$3-2026)*12+8))+N(INDEX($F102:$BM102,1,(Einstellungen!$C$3-2026)*12+9))+N(INDEX($F102:$BM102,1,(Einstellungen!$C$3-2026)*12+10))+N(INDEX($F102:$BM102,1,(Einstellungen!$C$3-2026)*12+11))+N(INDEX($F102:$BM102,1,(Einstellungen!$C$3-2026)*12+12)))</f>
        <v/>
      </c>
      <c r="D102" s="37">
        <f>IF(Mitarbeiter!B102="","",SUM(F102:BM102))</f>
        <v/>
      </c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51" t="n"/>
      <c r="AX102" s="51" t="n"/>
      <c r="AY102" s="51" t="n"/>
      <c r="AZ102" s="51" t="n"/>
      <c r="BA102" s="51" t="n"/>
      <c r="BB102" s="51" t="n"/>
      <c r="BC102" s="51" t="n"/>
      <c r="BD102" s="51" t="n"/>
      <c r="BE102" s="51" t="n"/>
      <c r="BF102" s="51" t="n"/>
      <c r="BG102" s="51" t="n"/>
      <c r="BH102" s="51" t="n"/>
      <c r="BI102" s="51" t="n"/>
      <c r="BJ102" s="51" t="n"/>
      <c r="BK102" s="51" t="n"/>
      <c r="BL102" s="51" t="n"/>
      <c r="BM102" s="51" t="n"/>
    </row>
    <row r="103">
      <c r="A103" s="47">
        <f>IF(Mitarbeiter!B103="","",Mitarbeiter!A103)</f>
        <v/>
      </c>
      <c r="B103" s="48">
        <f>IF(Mitarbeiter!B103="","",Mitarbeiter!B103)</f>
        <v/>
      </c>
      <c r="C103" s="37">
        <f>IF(Mitarbeiter!B103="","",N(INDEX($F103:$BM103,1,(Einstellungen!$C$3-2026)*12+1))+N(INDEX($F103:$BM103,1,(Einstellungen!$C$3-2026)*12+2))+N(INDEX($F103:$BM103,1,(Einstellungen!$C$3-2026)*12+3))+N(INDEX($F103:$BM103,1,(Einstellungen!$C$3-2026)*12+4))+N(INDEX($F103:$BM103,1,(Einstellungen!$C$3-2026)*12+5))+N(INDEX($F103:$BM103,1,(Einstellungen!$C$3-2026)*12+6))+N(INDEX($F103:$BM103,1,(Einstellungen!$C$3-2026)*12+7))+N(INDEX($F103:$BM103,1,(Einstellungen!$C$3-2026)*12+8))+N(INDEX($F103:$BM103,1,(Einstellungen!$C$3-2026)*12+9))+N(INDEX($F103:$BM103,1,(Einstellungen!$C$3-2026)*12+10))+N(INDEX($F103:$BM103,1,(Einstellungen!$C$3-2026)*12+11))+N(INDEX($F103:$BM103,1,(Einstellungen!$C$3-2026)*12+12)))</f>
        <v/>
      </c>
      <c r="D103" s="37">
        <f>IF(Mitarbeiter!B103="","",SUM(F103:BM103))</f>
        <v/>
      </c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  <c r="AT103" s="51" t="n"/>
      <c r="AU103" s="51" t="n"/>
      <c r="AV103" s="51" t="n"/>
      <c r="AW103" s="51" t="n"/>
      <c r="AX103" s="51" t="n"/>
      <c r="AY103" s="51" t="n"/>
      <c r="AZ103" s="51" t="n"/>
      <c r="BA103" s="51" t="n"/>
      <c r="BB103" s="51" t="n"/>
      <c r="BC103" s="51" t="n"/>
      <c r="BD103" s="51" t="n"/>
      <c r="BE103" s="51" t="n"/>
      <c r="BF103" s="51" t="n"/>
      <c r="BG103" s="51" t="n"/>
      <c r="BH103" s="51" t="n"/>
      <c r="BI103" s="51" t="n"/>
      <c r="BJ103" s="51" t="n"/>
      <c r="BK103" s="51" t="n"/>
      <c r="BL103" s="51" t="n"/>
      <c r="BM103" s="51" t="n"/>
    </row>
    <row r="104">
      <c r="A104" s="47">
        <f>IF(Mitarbeiter!B104="","",Mitarbeiter!A104)</f>
        <v/>
      </c>
      <c r="B104" s="48">
        <f>IF(Mitarbeiter!B104="","",Mitarbeiter!B104)</f>
        <v/>
      </c>
      <c r="C104" s="37">
        <f>IF(Mitarbeiter!B104="","",N(INDEX($F104:$BM104,1,(Einstellungen!$C$3-2026)*12+1))+N(INDEX($F104:$BM104,1,(Einstellungen!$C$3-2026)*12+2))+N(INDEX($F104:$BM104,1,(Einstellungen!$C$3-2026)*12+3))+N(INDEX($F104:$BM104,1,(Einstellungen!$C$3-2026)*12+4))+N(INDEX($F104:$BM104,1,(Einstellungen!$C$3-2026)*12+5))+N(INDEX($F104:$BM104,1,(Einstellungen!$C$3-2026)*12+6))+N(INDEX($F104:$BM104,1,(Einstellungen!$C$3-2026)*12+7))+N(INDEX($F104:$BM104,1,(Einstellungen!$C$3-2026)*12+8))+N(INDEX($F104:$BM104,1,(Einstellungen!$C$3-2026)*12+9))+N(INDEX($F104:$BM104,1,(Einstellungen!$C$3-2026)*12+10))+N(INDEX($F104:$BM104,1,(Einstellungen!$C$3-2026)*12+11))+N(INDEX($F104:$BM104,1,(Einstellungen!$C$3-2026)*12+12)))</f>
        <v/>
      </c>
      <c r="D104" s="37">
        <f>IF(Mitarbeiter!B104="","",SUM(F104:BM104))</f>
        <v/>
      </c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  <c r="AT104" s="51" t="n"/>
      <c r="AU104" s="51" t="n"/>
      <c r="AV104" s="51" t="n"/>
      <c r="AW104" s="51" t="n"/>
      <c r="AX104" s="51" t="n"/>
      <c r="AY104" s="51" t="n"/>
      <c r="AZ104" s="51" t="n"/>
      <c r="BA104" s="51" t="n"/>
      <c r="BB104" s="51" t="n"/>
      <c r="BC104" s="51" t="n"/>
      <c r="BD104" s="51" t="n"/>
      <c r="BE104" s="51" t="n"/>
      <c r="BF104" s="51" t="n"/>
      <c r="BG104" s="51" t="n"/>
      <c r="BH104" s="51" t="n"/>
      <c r="BI104" s="51" t="n"/>
      <c r="BJ104" s="51" t="n"/>
      <c r="BK104" s="51" t="n"/>
      <c r="BL104" s="51" t="n"/>
      <c r="BM104" s="51" t="n"/>
    </row>
    <row r="105">
      <c r="A105" s="47">
        <f>IF(Mitarbeiter!B105="","",Mitarbeiter!A105)</f>
        <v/>
      </c>
      <c r="B105" s="48">
        <f>IF(Mitarbeiter!B105="","",Mitarbeiter!B105)</f>
        <v/>
      </c>
      <c r="C105" s="37">
        <f>IF(Mitarbeiter!B105="","",N(INDEX($F105:$BM105,1,(Einstellungen!$C$3-2026)*12+1))+N(INDEX($F105:$BM105,1,(Einstellungen!$C$3-2026)*12+2))+N(INDEX($F105:$BM105,1,(Einstellungen!$C$3-2026)*12+3))+N(INDEX($F105:$BM105,1,(Einstellungen!$C$3-2026)*12+4))+N(INDEX($F105:$BM105,1,(Einstellungen!$C$3-2026)*12+5))+N(INDEX($F105:$BM105,1,(Einstellungen!$C$3-2026)*12+6))+N(INDEX($F105:$BM105,1,(Einstellungen!$C$3-2026)*12+7))+N(INDEX($F105:$BM105,1,(Einstellungen!$C$3-2026)*12+8))+N(INDEX($F105:$BM105,1,(Einstellungen!$C$3-2026)*12+9))+N(INDEX($F105:$BM105,1,(Einstellungen!$C$3-2026)*12+10))+N(INDEX($F105:$BM105,1,(Einstellungen!$C$3-2026)*12+11))+N(INDEX($F105:$BM105,1,(Einstellungen!$C$3-2026)*12+12)))</f>
        <v/>
      </c>
      <c r="D105" s="37">
        <f>IF(Mitarbeiter!B105="","",SUM(F105:BM105))</f>
        <v/>
      </c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  <c r="AT105" s="51" t="n"/>
      <c r="AU105" s="51" t="n"/>
      <c r="AV105" s="51" t="n"/>
      <c r="AW105" s="51" t="n"/>
      <c r="AX105" s="51" t="n"/>
      <c r="AY105" s="51" t="n"/>
      <c r="AZ105" s="51" t="n"/>
      <c r="BA105" s="51" t="n"/>
      <c r="BB105" s="51" t="n"/>
      <c r="BC105" s="51" t="n"/>
      <c r="BD105" s="51" t="n"/>
      <c r="BE105" s="51" t="n"/>
      <c r="BF105" s="51" t="n"/>
      <c r="BG105" s="51" t="n"/>
      <c r="BH105" s="51" t="n"/>
      <c r="BI105" s="51" t="n"/>
      <c r="BJ105" s="51" t="n"/>
      <c r="BK105" s="51" t="n"/>
      <c r="BL105" s="51" t="n"/>
      <c r="BM105" s="51" t="n"/>
    </row>
    <row r="106">
      <c r="A106" s="47">
        <f>IF(Mitarbeiter!B106="","",Mitarbeiter!A106)</f>
        <v/>
      </c>
      <c r="B106" s="48">
        <f>IF(Mitarbeiter!B106="","",Mitarbeiter!B106)</f>
        <v/>
      </c>
      <c r="C106" s="37">
        <f>IF(Mitarbeiter!B106="","",N(INDEX($F106:$BM106,1,(Einstellungen!$C$3-2026)*12+1))+N(INDEX($F106:$BM106,1,(Einstellungen!$C$3-2026)*12+2))+N(INDEX($F106:$BM106,1,(Einstellungen!$C$3-2026)*12+3))+N(INDEX($F106:$BM106,1,(Einstellungen!$C$3-2026)*12+4))+N(INDEX($F106:$BM106,1,(Einstellungen!$C$3-2026)*12+5))+N(INDEX($F106:$BM106,1,(Einstellungen!$C$3-2026)*12+6))+N(INDEX($F106:$BM106,1,(Einstellungen!$C$3-2026)*12+7))+N(INDEX($F106:$BM106,1,(Einstellungen!$C$3-2026)*12+8))+N(INDEX($F106:$BM106,1,(Einstellungen!$C$3-2026)*12+9))+N(INDEX($F106:$BM106,1,(Einstellungen!$C$3-2026)*12+10))+N(INDEX($F106:$BM106,1,(Einstellungen!$C$3-2026)*12+11))+N(INDEX($F106:$BM106,1,(Einstellungen!$C$3-2026)*12+12)))</f>
        <v/>
      </c>
      <c r="D106" s="37">
        <f>IF(Mitarbeiter!B106="","",SUM(F106:BM106))</f>
        <v/>
      </c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  <c r="AT106" s="51" t="n"/>
      <c r="AU106" s="51" t="n"/>
      <c r="AV106" s="51" t="n"/>
      <c r="AW106" s="51" t="n"/>
      <c r="AX106" s="51" t="n"/>
      <c r="AY106" s="51" t="n"/>
      <c r="AZ106" s="51" t="n"/>
      <c r="BA106" s="51" t="n"/>
      <c r="BB106" s="51" t="n"/>
      <c r="BC106" s="51" t="n"/>
      <c r="BD106" s="51" t="n"/>
      <c r="BE106" s="51" t="n"/>
      <c r="BF106" s="51" t="n"/>
      <c r="BG106" s="51" t="n"/>
      <c r="BH106" s="51" t="n"/>
      <c r="BI106" s="51" t="n"/>
      <c r="BJ106" s="51" t="n"/>
      <c r="BK106" s="51" t="n"/>
      <c r="BL106" s="51" t="n"/>
      <c r="BM106" s="51" t="n"/>
    </row>
    <row r="107">
      <c r="A107" s="47">
        <f>IF(Mitarbeiter!B107="","",Mitarbeiter!A107)</f>
        <v/>
      </c>
      <c r="B107" s="48">
        <f>IF(Mitarbeiter!B107="","",Mitarbeiter!B107)</f>
        <v/>
      </c>
      <c r="C107" s="37">
        <f>IF(Mitarbeiter!B107="","",N(INDEX($F107:$BM107,1,(Einstellungen!$C$3-2026)*12+1))+N(INDEX($F107:$BM107,1,(Einstellungen!$C$3-2026)*12+2))+N(INDEX($F107:$BM107,1,(Einstellungen!$C$3-2026)*12+3))+N(INDEX($F107:$BM107,1,(Einstellungen!$C$3-2026)*12+4))+N(INDEX($F107:$BM107,1,(Einstellungen!$C$3-2026)*12+5))+N(INDEX($F107:$BM107,1,(Einstellungen!$C$3-2026)*12+6))+N(INDEX($F107:$BM107,1,(Einstellungen!$C$3-2026)*12+7))+N(INDEX($F107:$BM107,1,(Einstellungen!$C$3-2026)*12+8))+N(INDEX($F107:$BM107,1,(Einstellungen!$C$3-2026)*12+9))+N(INDEX($F107:$BM107,1,(Einstellungen!$C$3-2026)*12+10))+N(INDEX($F107:$BM107,1,(Einstellungen!$C$3-2026)*12+11))+N(INDEX($F107:$BM107,1,(Einstellungen!$C$3-2026)*12+12)))</f>
        <v/>
      </c>
      <c r="D107" s="37">
        <f>IF(Mitarbeiter!B107="","",SUM(F107:BM107))</f>
        <v/>
      </c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  <c r="AT107" s="51" t="n"/>
      <c r="AU107" s="51" t="n"/>
      <c r="AV107" s="51" t="n"/>
      <c r="AW107" s="51" t="n"/>
      <c r="AX107" s="51" t="n"/>
      <c r="AY107" s="51" t="n"/>
      <c r="AZ107" s="51" t="n"/>
      <c r="BA107" s="51" t="n"/>
      <c r="BB107" s="51" t="n"/>
      <c r="BC107" s="51" t="n"/>
      <c r="BD107" s="51" t="n"/>
      <c r="BE107" s="51" t="n"/>
      <c r="BF107" s="51" t="n"/>
      <c r="BG107" s="51" t="n"/>
      <c r="BH107" s="51" t="n"/>
      <c r="BI107" s="51" t="n"/>
      <c r="BJ107" s="51" t="n"/>
      <c r="BK107" s="51" t="n"/>
      <c r="BL107" s="51" t="n"/>
      <c r="BM107" s="51" t="n"/>
    </row>
    <row r="108">
      <c r="A108" s="47">
        <f>IF(Mitarbeiter!B108="","",Mitarbeiter!A108)</f>
        <v/>
      </c>
      <c r="B108" s="48">
        <f>IF(Mitarbeiter!B108="","",Mitarbeiter!B108)</f>
        <v/>
      </c>
      <c r="C108" s="37">
        <f>IF(Mitarbeiter!B108="","",N(INDEX($F108:$BM108,1,(Einstellungen!$C$3-2026)*12+1))+N(INDEX($F108:$BM108,1,(Einstellungen!$C$3-2026)*12+2))+N(INDEX($F108:$BM108,1,(Einstellungen!$C$3-2026)*12+3))+N(INDEX($F108:$BM108,1,(Einstellungen!$C$3-2026)*12+4))+N(INDEX($F108:$BM108,1,(Einstellungen!$C$3-2026)*12+5))+N(INDEX($F108:$BM108,1,(Einstellungen!$C$3-2026)*12+6))+N(INDEX($F108:$BM108,1,(Einstellungen!$C$3-2026)*12+7))+N(INDEX($F108:$BM108,1,(Einstellungen!$C$3-2026)*12+8))+N(INDEX($F108:$BM108,1,(Einstellungen!$C$3-2026)*12+9))+N(INDEX($F108:$BM108,1,(Einstellungen!$C$3-2026)*12+10))+N(INDEX($F108:$BM108,1,(Einstellungen!$C$3-2026)*12+11))+N(INDEX($F108:$BM108,1,(Einstellungen!$C$3-2026)*12+12)))</f>
        <v/>
      </c>
      <c r="D108" s="37">
        <f>IF(Mitarbeiter!B108="","",SUM(F108:BM108))</f>
        <v/>
      </c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  <c r="AT108" s="51" t="n"/>
      <c r="AU108" s="51" t="n"/>
      <c r="AV108" s="51" t="n"/>
      <c r="AW108" s="51" t="n"/>
      <c r="AX108" s="51" t="n"/>
      <c r="AY108" s="51" t="n"/>
      <c r="AZ108" s="51" t="n"/>
      <c r="BA108" s="51" t="n"/>
      <c r="BB108" s="51" t="n"/>
      <c r="BC108" s="51" t="n"/>
      <c r="BD108" s="51" t="n"/>
      <c r="BE108" s="51" t="n"/>
      <c r="BF108" s="51" t="n"/>
      <c r="BG108" s="51" t="n"/>
      <c r="BH108" s="51" t="n"/>
      <c r="BI108" s="51" t="n"/>
      <c r="BJ108" s="51" t="n"/>
      <c r="BK108" s="51" t="n"/>
      <c r="BL108" s="51" t="n"/>
      <c r="BM108" s="51" t="n"/>
    </row>
    <row r="109">
      <c r="A109" s="47">
        <f>IF(Mitarbeiter!B109="","",Mitarbeiter!A109)</f>
        <v/>
      </c>
      <c r="B109" s="48">
        <f>IF(Mitarbeiter!B109="","",Mitarbeiter!B109)</f>
        <v/>
      </c>
      <c r="C109" s="37">
        <f>IF(Mitarbeiter!B109="","",N(INDEX($F109:$BM109,1,(Einstellungen!$C$3-2026)*12+1))+N(INDEX($F109:$BM109,1,(Einstellungen!$C$3-2026)*12+2))+N(INDEX($F109:$BM109,1,(Einstellungen!$C$3-2026)*12+3))+N(INDEX($F109:$BM109,1,(Einstellungen!$C$3-2026)*12+4))+N(INDEX($F109:$BM109,1,(Einstellungen!$C$3-2026)*12+5))+N(INDEX($F109:$BM109,1,(Einstellungen!$C$3-2026)*12+6))+N(INDEX($F109:$BM109,1,(Einstellungen!$C$3-2026)*12+7))+N(INDEX($F109:$BM109,1,(Einstellungen!$C$3-2026)*12+8))+N(INDEX($F109:$BM109,1,(Einstellungen!$C$3-2026)*12+9))+N(INDEX($F109:$BM109,1,(Einstellungen!$C$3-2026)*12+10))+N(INDEX($F109:$BM109,1,(Einstellungen!$C$3-2026)*12+11))+N(INDEX($F109:$BM109,1,(Einstellungen!$C$3-2026)*12+12)))</f>
        <v/>
      </c>
      <c r="D109" s="37">
        <f>IF(Mitarbeiter!B109="","",SUM(F109:BM109))</f>
        <v/>
      </c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  <c r="AT109" s="51" t="n"/>
      <c r="AU109" s="51" t="n"/>
      <c r="AV109" s="51" t="n"/>
      <c r="AW109" s="51" t="n"/>
      <c r="AX109" s="51" t="n"/>
      <c r="AY109" s="51" t="n"/>
      <c r="AZ109" s="51" t="n"/>
      <c r="BA109" s="51" t="n"/>
      <c r="BB109" s="51" t="n"/>
      <c r="BC109" s="51" t="n"/>
      <c r="BD109" s="51" t="n"/>
      <c r="BE109" s="51" t="n"/>
      <c r="BF109" s="51" t="n"/>
      <c r="BG109" s="51" t="n"/>
      <c r="BH109" s="51" t="n"/>
      <c r="BI109" s="51" t="n"/>
      <c r="BJ109" s="51" t="n"/>
      <c r="BK109" s="51" t="n"/>
      <c r="BL109" s="51" t="n"/>
      <c r="BM109" s="51" t="n"/>
    </row>
    <row r="110">
      <c r="A110" s="47">
        <f>IF(Mitarbeiter!B110="","",Mitarbeiter!A110)</f>
        <v/>
      </c>
      <c r="B110" s="48">
        <f>IF(Mitarbeiter!B110="","",Mitarbeiter!B110)</f>
        <v/>
      </c>
      <c r="C110" s="37">
        <f>IF(Mitarbeiter!B110="","",N(INDEX($F110:$BM110,1,(Einstellungen!$C$3-2026)*12+1))+N(INDEX($F110:$BM110,1,(Einstellungen!$C$3-2026)*12+2))+N(INDEX($F110:$BM110,1,(Einstellungen!$C$3-2026)*12+3))+N(INDEX($F110:$BM110,1,(Einstellungen!$C$3-2026)*12+4))+N(INDEX($F110:$BM110,1,(Einstellungen!$C$3-2026)*12+5))+N(INDEX($F110:$BM110,1,(Einstellungen!$C$3-2026)*12+6))+N(INDEX($F110:$BM110,1,(Einstellungen!$C$3-2026)*12+7))+N(INDEX($F110:$BM110,1,(Einstellungen!$C$3-2026)*12+8))+N(INDEX($F110:$BM110,1,(Einstellungen!$C$3-2026)*12+9))+N(INDEX($F110:$BM110,1,(Einstellungen!$C$3-2026)*12+10))+N(INDEX($F110:$BM110,1,(Einstellungen!$C$3-2026)*12+11))+N(INDEX($F110:$BM110,1,(Einstellungen!$C$3-2026)*12+12)))</f>
        <v/>
      </c>
      <c r="D110" s="37">
        <f>IF(Mitarbeiter!B110="","",SUM(F110:BM110))</f>
        <v/>
      </c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  <c r="AT110" s="51" t="n"/>
      <c r="AU110" s="51" t="n"/>
      <c r="AV110" s="51" t="n"/>
      <c r="AW110" s="51" t="n"/>
      <c r="AX110" s="51" t="n"/>
      <c r="AY110" s="51" t="n"/>
      <c r="AZ110" s="51" t="n"/>
      <c r="BA110" s="51" t="n"/>
      <c r="BB110" s="51" t="n"/>
      <c r="BC110" s="51" t="n"/>
      <c r="BD110" s="51" t="n"/>
      <c r="BE110" s="51" t="n"/>
      <c r="BF110" s="51" t="n"/>
      <c r="BG110" s="51" t="n"/>
      <c r="BH110" s="51" t="n"/>
      <c r="BI110" s="51" t="n"/>
      <c r="BJ110" s="51" t="n"/>
      <c r="BK110" s="51" t="n"/>
      <c r="BL110" s="51" t="n"/>
      <c r="BM110" s="51" t="n"/>
    </row>
    <row r="111">
      <c r="A111" s="47">
        <f>IF(Mitarbeiter!B111="","",Mitarbeiter!A111)</f>
        <v/>
      </c>
      <c r="B111" s="48">
        <f>IF(Mitarbeiter!B111="","",Mitarbeiter!B111)</f>
        <v/>
      </c>
      <c r="C111" s="37">
        <f>IF(Mitarbeiter!B111="","",N(INDEX($F111:$BM111,1,(Einstellungen!$C$3-2026)*12+1))+N(INDEX($F111:$BM111,1,(Einstellungen!$C$3-2026)*12+2))+N(INDEX($F111:$BM111,1,(Einstellungen!$C$3-2026)*12+3))+N(INDEX($F111:$BM111,1,(Einstellungen!$C$3-2026)*12+4))+N(INDEX($F111:$BM111,1,(Einstellungen!$C$3-2026)*12+5))+N(INDEX($F111:$BM111,1,(Einstellungen!$C$3-2026)*12+6))+N(INDEX($F111:$BM111,1,(Einstellungen!$C$3-2026)*12+7))+N(INDEX($F111:$BM111,1,(Einstellungen!$C$3-2026)*12+8))+N(INDEX($F111:$BM111,1,(Einstellungen!$C$3-2026)*12+9))+N(INDEX($F111:$BM111,1,(Einstellungen!$C$3-2026)*12+10))+N(INDEX($F111:$BM111,1,(Einstellungen!$C$3-2026)*12+11))+N(INDEX($F111:$BM111,1,(Einstellungen!$C$3-2026)*12+12)))</f>
        <v/>
      </c>
      <c r="D111" s="37">
        <f>IF(Mitarbeiter!B111="","",SUM(F111:BM111))</f>
        <v/>
      </c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  <c r="AT111" s="51" t="n"/>
      <c r="AU111" s="51" t="n"/>
      <c r="AV111" s="51" t="n"/>
      <c r="AW111" s="51" t="n"/>
      <c r="AX111" s="51" t="n"/>
      <c r="AY111" s="51" t="n"/>
      <c r="AZ111" s="51" t="n"/>
      <c r="BA111" s="51" t="n"/>
      <c r="BB111" s="51" t="n"/>
      <c r="BC111" s="51" t="n"/>
      <c r="BD111" s="51" t="n"/>
      <c r="BE111" s="51" t="n"/>
      <c r="BF111" s="51" t="n"/>
      <c r="BG111" s="51" t="n"/>
      <c r="BH111" s="51" t="n"/>
      <c r="BI111" s="51" t="n"/>
      <c r="BJ111" s="51" t="n"/>
      <c r="BK111" s="51" t="n"/>
      <c r="BL111" s="51" t="n"/>
      <c r="BM111" s="51" t="n"/>
    </row>
    <row r="112">
      <c r="A112" s="47">
        <f>IF(Mitarbeiter!B112="","",Mitarbeiter!A112)</f>
        <v/>
      </c>
      <c r="B112" s="48">
        <f>IF(Mitarbeiter!B112="","",Mitarbeiter!B112)</f>
        <v/>
      </c>
      <c r="C112" s="37">
        <f>IF(Mitarbeiter!B112="","",N(INDEX($F112:$BM112,1,(Einstellungen!$C$3-2026)*12+1))+N(INDEX($F112:$BM112,1,(Einstellungen!$C$3-2026)*12+2))+N(INDEX($F112:$BM112,1,(Einstellungen!$C$3-2026)*12+3))+N(INDEX($F112:$BM112,1,(Einstellungen!$C$3-2026)*12+4))+N(INDEX($F112:$BM112,1,(Einstellungen!$C$3-2026)*12+5))+N(INDEX($F112:$BM112,1,(Einstellungen!$C$3-2026)*12+6))+N(INDEX($F112:$BM112,1,(Einstellungen!$C$3-2026)*12+7))+N(INDEX($F112:$BM112,1,(Einstellungen!$C$3-2026)*12+8))+N(INDEX($F112:$BM112,1,(Einstellungen!$C$3-2026)*12+9))+N(INDEX($F112:$BM112,1,(Einstellungen!$C$3-2026)*12+10))+N(INDEX($F112:$BM112,1,(Einstellungen!$C$3-2026)*12+11))+N(INDEX($F112:$BM112,1,(Einstellungen!$C$3-2026)*12+12)))</f>
        <v/>
      </c>
      <c r="D112" s="37">
        <f>IF(Mitarbeiter!B112="","",SUM(F112:BM112))</f>
        <v/>
      </c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  <c r="AT112" s="51" t="n"/>
      <c r="AU112" s="51" t="n"/>
      <c r="AV112" s="51" t="n"/>
      <c r="AW112" s="51" t="n"/>
      <c r="AX112" s="51" t="n"/>
      <c r="AY112" s="51" t="n"/>
      <c r="AZ112" s="51" t="n"/>
      <c r="BA112" s="51" t="n"/>
      <c r="BB112" s="51" t="n"/>
      <c r="BC112" s="51" t="n"/>
      <c r="BD112" s="51" t="n"/>
      <c r="BE112" s="51" t="n"/>
      <c r="BF112" s="51" t="n"/>
      <c r="BG112" s="51" t="n"/>
      <c r="BH112" s="51" t="n"/>
      <c r="BI112" s="51" t="n"/>
      <c r="BJ112" s="51" t="n"/>
      <c r="BK112" s="51" t="n"/>
      <c r="BL112" s="51" t="n"/>
      <c r="BM112" s="51" t="n"/>
    </row>
    <row r="113">
      <c r="A113" s="47">
        <f>IF(Mitarbeiter!B113="","",Mitarbeiter!A113)</f>
        <v/>
      </c>
      <c r="B113" s="48">
        <f>IF(Mitarbeiter!B113="","",Mitarbeiter!B113)</f>
        <v/>
      </c>
      <c r="C113" s="37">
        <f>IF(Mitarbeiter!B113="","",N(INDEX($F113:$BM113,1,(Einstellungen!$C$3-2026)*12+1))+N(INDEX($F113:$BM113,1,(Einstellungen!$C$3-2026)*12+2))+N(INDEX($F113:$BM113,1,(Einstellungen!$C$3-2026)*12+3))+N(INDEX($F113:$BM113,1,(Einstellungen!$C$3-2026)*12+4))+N(INDEX($F113:$BM113,1,(Einstellungen!$C$3-2026)*12+5))+N(INDEX($F113:$BM113,1,(Einstellungen!$C$3-2026)*12+6))+N(INDEX($F113:$BM113,1,(Einstellungen!$C$3-2026)*12+7))+N(INDEX($F113:$BM113,1,(Einstellungen!$C$3-2026)*12+8))+N(INDEX($F113:$BM113,1,(Einstellungen!$C$3-2026)*12+9))+N(INDEX($F113:$BM113,1,(Einstellungen!$C$3-2026)*12+10))+N(INDEX($F113:$BM113,1,(Einstellungen!$C$3-2026)*12+11))+N(INDEX($F113:$BM113,1,(Einstellungen!$C$3-2026)*12+12)))</f>
        <v/>
      </c>
      <c r="D113" s="37">
        <f>IF(Mitarbeiter!B113="","",SUM(F113:BM113))</f>
        <v/>
      </c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  <c r="AT113" s="51" t="n"/>
      <c r="AU113" s="51" t="n"/>
      <c r="AV113" s="51" t="n"/>
      <c r="AW113" s="51" t="n"/>
      <c r="AX113" s="51" t="n"/>
      <c r="AY113" s="51" t="n"/>
      <c r="AZ113" s="51" t="n"/>
      <c r="BA113" s="51" t="n"/>
      <c r="BB113" s="51" t="n"/>
      <c r="BC113" s="51" t="n"/>
      <c r="BD113" s="51" t="n"/>
      <c r="BE113" s="51" t="n"/>
      <c r="BF113" s="51" t="n"/>
      <c r="BG113" s="51" t="n"/>
      <c r="BH113" s="51" t="n"/>
      <c r="BI113" s="51" t="n"/>
      <c r="BJ113" s="51" t="n"/>
      <c r="BK113" s="51" t="n"/>
      <c r="BL113" s="51" t="n"/>
      <c r="BM113" s="51" t="n"/>
    </row>
    <row r="114">
      <c r="A114" s="47">
        <f>IF(Mitarbeiter!B114="","",Mitarbeiter!A114)</f>
        <v/>
      </c>
      <c r="B114" s="48">
        <f>IF(Mitarbeiter!B114="","",Mitarbeiter!B114)</f>
        <v/>
      </c>
      <c r="C114" s="37">
        <f>IF(Mitarbeiter!B114="","",N(INDEX($F114:$BM114,1,(Einstellungen!$C$3-2026)*12+1))+N(INDEX($F114:$BM114,1,(Einstellungen!$C$3-2026)*12+2))+N(INDEX($F114:$BM114,1,(Einstellungen!$C$3-2026)*12+3))+N(INDEX($F114:$BM114,1,(Einstellungen!$C$3-2026)*12+4))+N(INDEX($F114:$BM114,1,(Einstellungen!$C$3-2026)*12+5))+N(INDEX($F114:$BM114,1,(Einstellungen!$C$3-2026)*12+6))+N(INDEX($F114:$BM114,1,(Einstellungen!$C$3-2026)*12+7))+N(INDEX($F114:$BM114,1,(Einstellungen!$C$3-2026)*12+8))+N(INDEX($F114:$BM114,1,(Einstellungen!$C$3-2026)*12+9))+N(INDEX($F114:$BM114,1,(Einstellungen!$C$3-2026)*12+10))+N(INDEX($F114:$BM114,1,(Einstellungen!$C$3-2026)*12+11))+N(INDEX($F114:$BM114,1,(Einstellungen!$C$3-2026)*12+12)))</f>
        <v/>
      </c>
      <c r="D114" s="37">
        <f>IF(Mitarbeiter!B114="","",SUM(F114:BM114))</f>
        <v/>
      </c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  <c r="AT114" s="51" t="n"/>
      <c r="AU114" s="51" t="n"/>
      <c r="AV114" s="51" t="n"/>
      <c r="AW114" s="51" t="n"/>
      <c r="AX114" s="51" t="n"/>
      <c r="AY114" s="51" t="n"/>
      <c r="AZ114" s="51" t="n"/>
      <c r="BA114" s="51" t="n"/>
      <c r="BB114" s="51" t="n"/>
      <c r="BC114" s="51" t="n"/>
      <c r="BD114" s="51" t="n"/>
      <c r="BE114" s="51" t="n"/>
      <c r="BF114" s="51" t="n"/>
      <c r="BG114" s="51" t="n"/>
      <c r="BH114" s="51" t="n"/>
      <c r="BI114" s="51" t="n"/>
      <c r="BJ114" s="51" t="n"/>
      <c r="BK114" s="51" t="n"/>
      <c r="BL114" s="51" t="n"/>
      <c r="BM114" s="51" t="n"/>
    </row>
    <row r="115">
      <c r="A115" s="47">
        <f>IF(Mitarbeiter!B115="","",Mitarbeiter!A115)</f>
        <v/>
      </c>
      <c r="B115" s="48">
        <f>IF(Mitarbeiter!B115="","",Mitarbeiter!B115)</f>
        <v/>
      </c>
      <c r="C115" s="37">
        <f>IF(Mitarbeiter!B115="","",N(INDEX($F115:$BM115,1,(Einstellungen!$C$3-2026)*12+1))+N(INDEX($F115:$BM115,1,(Einstellungen!$C$3-2026)*12+2))+N(INDEX($F115:$BM115,1,(Einstellungen!$C$3-2026)*12+3))+N(INDEX($F115:$BM115,1,(Einstellungen!$C$3-2026)*12+4))+N(INDEX($F115:$BM115,1,(Einstellungen!$C$3-2026)*12+5))+N(INDEX($F115:$BM115,1,(Einstellungen!$C$3-2026)*12+6))+N(INDEX($F115:$BM115,1,(Einstellungen!$C$3-2026)*12+7))+N(INDEX($F115:$BM115,1,(Einstellungen!$C$3-2026)*12+8))+N(INDEX($F115:$BM115,1,(Einstellungen!$C$3-2026)*12+9))+N(INDEX($F115:$BM115,1,(Einstellungen!$C$3-2026)*12+10))+N(INDEX($F115:$BM115,1,(Einstellungen!$C$3-2026)*12+11))+N(INDEX($F115:$BM115,1,(Einstellungen!$C$3-2026)*12+12)))</f>
        <v/>
      </c>
      <c r="D115" s="37">
        <f>IF(Mitarbeiter!B115="","",SUM(F115:BM115))</f>
        <v/>
      </c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  <c r="AT115" s="51" t="n"/>
      <c r="AU115" s="51" t="n"/>
      <c r="AV115" s="51" t="n"/>
      <c r="AW115" s="51" t="n"/>
      <c r="AX115" s="51" t="n"/>
      <c r="AY115" s="51" t="n"/>
      <c r="AZ115" s="51" t="n"/>
      <c r="BA115" s="51" t="n"/>
      <c r="BB115" s="51" t="n"/>
      <c r="BC115" s="51" t="n"/>
      <c r="BD115" s="51" t="n"/>
      <c r="BE115" s="51" t="n"/>
      <c r="BF115" s="51" t="n"/>
      <c r="BG115" s="51" t="n"/>
      <c r="BH115" s="51" t="n"/>
      <c r="BI115" s="51" t="n"/>
      <c r="BJ115" s="51" t="n"/>
      <c r="BK115" s="51" t="n"/>
      <c r="BL115" s="51" t="n"/>
      <c r="BM115" s="51" t="n"/>
    </row>
    <row r="116">
      <c r="A116" s="47">
        <f>IF(Mitarbeiter!B116="","",Mitarbeiter!A116)</f>
        <v/>
      </c>
      <c r="B116" s="48">
        <f>IF(Mitarbeiter!B116="","",Mitarbeiter!B116)</f>
        <v/>
      </c>
      <c r="C116" s="37">
        <f>IF(Mitarbeiter!B116="","",N(INDEX($F116:$BM116,1,(Einstellungen!$C$3-2026)*12+1))+N(INDEX($F116:$BM116,1,(Einstellungen!$C$3-2026)*12+2))+N(INDEX($F116:$BM116,1,(Einstellungen!$C$3-2026)*12+3))+N(INDEX($F116:$BM116,1,(Einstellungen!$C$3-2026)*12+4))+N(INDEX($F116:$BM116,1,(Einstellungen!$C$3-2026)*12+5))+N(INDEX($F116:$BM116,1,(Einstellungen!$C$3-2026)*12+6))+N(INDEX($F116:$BM116,1,(Einstellungen!$C$3-2026)*12+7))+N(INDEX($F116:$BM116,1,(Einstellungen!$C$3-2026)*12+8))+N(INDEX($F116:$BM116,1,(Einstellungen!$C$3-2026)*12+9))+N(INDEX($F116:$BM116,1,(Einstellungen!$C$3-2026)*12+10))+N(INDEX($F116:$BM116,1,(Einstellungen!$C$3-2026)*12+11))+N(INDEX($F116:$BM116,1,(Einstellungen!$C$3-2026)*12+12)))</f>
        <v/>
      </c>
      <c r="D116" s="37">
        <f>IF(Mitarbeiter!B116="","",SUM(F116:BM116))</f>
        <v/>
      </c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  <c r="AT116" s="51" t="n"/>
      <c r="AU116" s="51" t="n"/>
      <c r="AV116" s="51" t="n"/>
      <c r="AW116" s="51" t="n"/>
      <c r="AX116" s="51" t="n"/>
      <c r="AY116" s="51" t="n"/>
      <c r="AZ116" s="51" t="n"/>
      <c r="BA116" s="51" t="n"/>
      <c r="BB116" s="51" t="n"/>
      <c r="BC116" s="51" t="n"/>
      <c r="BD116" s="51" t="n"/>
      <c r="BE116" s="51" t="n"/>
      <c r="BF116" s="51" t="n"/>
      <c r="BG116" s="51" t="n"/>
      <c r="BH116" s="51" t="n"/>
      <c r="BI116" s="51" t="n"/>
      <c r="BJ116" s="51" t="n"/>
      <c r="BK116" s="51" t="n"/>
      <c r="BL116" s="51" t="n"/>
      <c r="BM116" s="51" t="n"/>
    </row>
    <row r="117">
      <c r="A117" s="47">
        <f>IF(Mitarbeiter!B117="","",Mitarbeiter!A117)</f>
        <v/>
      </c>
      <c r="B117" s="48">
        <f>IF(Mitarbeiter!B117="","",Mitarbeiter!B117)</f>
        <v/>
      </c>
      <c r="C117" s="37">
        <f>IF(Mitarbeiter!B117="","",N(INDEX($F117:$BM117,1,(Einstellungen!$C$3-2026)*12+1))+N(INDEX($F117:$BM117,1,(Einstellungen!$C$3-2026)*12+2))+N(INDEX($F117:$BM117,1,(Einstellungen!$C$3-2026)*12+3))+N(INDEX($F117:$BM117,1,(Einstellungen!$C$3-2026)*12+4))+N(INDEX($F117:$BM117,1,(Einstellungen!$C$3-2026)*12+5))+N(INDEX($F117:$BM117,1,(Einstellungen!$C$3-2026)*12+6))+N(INDEX($F117:$BM117,1,(Einstellungen!$C$3-2026)*12+7))+N(INDEX($F117:$BM117,1,(Einstellungen!$C$3-2026)*12+8))+N(INDEX($F117:$BM117,1,(Einstellungen!$C$3-2026)*12+9))+N(INDEX($F117:$BM117,1,(Einstellungen!$C$3-2026)*12+10))+N(INDEX($F117:$BM117,1,(Einstellungen!$C$3-2026)*12+11))+N(INDEX($F117:$BM117,1,(Einstellungen!$C$3-2026)*12+12)))</f>
        <v/>
      </c>
      <c r="D117" s="37">
        <f>IF(Mitarbeiter!B117="","",SUM(F117:BM117))</f>
        <v/>
      </c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  <c r="AT117" s="51" t="n"/>
      <c r="AU117" s="51" t="n"/>
      <c r="AV117" s="51" t="n"/>
      <c r="AW117" s="51" t="n"/>
      <c r="AX117" s="51" t="n"/>
      <c r="AY117" s="51" t="n"/>
      <c r="AZ117" s="51" t="n"/>
      <c r="BA117" s="51" t="n"/>
      <c r="BB117" s="51" t="n"/>
      <c r="BC117" s="51" t="n"/>
      <c r="BD117" s="51" t="n"/>
      <c r="BE117" s="51" t="n"/>
      <c r="BF117" s="51" t="n"/>
      <c r="BG117" s="51" t="n"/>
      <c r="BH117" s="51" t="n"/>
      <c r="BI117" s="51" t="n"/>
      <c r="BJ117" s="51" t="n"/>
      <c r="BK117" s="51" t="n"/>
      <c r="BL117" s="51" t="n"/>
      <c r="BM117" s="51" t="n"/>
    </row>
    <row r="118">
      <c r="A118" s="47">
        <f>IF(Mitarbeiter!B118="","",Mitarbeiter!A118)</f>
        <v/>
      </c>
      <c r="B118" s="48">
        <f>IF(Mitarbeiter!B118="","",Mitarbeiter!B118)</f>
        <v/>
      </c>
      <c r="C118" s="37">
        <f>IF(Mitarbeiter!B118="","",N(INDEX($F118:$BM118,1,(Einstellungen!$C$3-2026)*12+1))+N(INDEX($F118:$BM118,1,(Einstellungen!$C$3-2026)*12+2))+N(INDEX($F118:$BM118,1,(Einstellungen!$C$3-2026)*12+3))+N(INDEX($F118:$BM118,1,(Einstellungen!$C$3-2026)*12+4))+N(INDEX($F118:$BM118,1,(Einstellungen!$C$3-2026)*12+5))+N(INDEX($F118:$BM118,1,(Einstellungen!$C$3-2026)*12+6))+N(INDEX($F118:$BM118,1,(Einstellungen!$C$3-2026)*12+7))+N(INDEX($F118:$BM118,1,(Einstellungen!$C$3-2026)*12+8))+N(INDEX($F118:$BM118,1,(Einstellungen!$C$3-2026)*12+9))+N(INDEX($F118:$BM118,1,(Einstellungen!$C$3-2026)*12+10))+N(INDEX($F118:$BM118,1,(Einstellungen!$C$3-2026)*12+11))+N(INDEX($F118:$BM118,1,(Einstellungen!$C$3-2026)*12+12)))</f>
        <v/>
      </c>
      <c r="D118" s="37">
        <f>IF(Mitarbeiter!B118="","",SUM(F118:BM118))</f>
        <v/>
      </c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  <c r="AT118" s="51" t="n"/>
      <c r="AU118" s="51" t="n"/>
      <c r="AV118" s="51" t="n"/>
      <c r="AW118" s="51" t="n"/>
      <c r="AX118" s="51" t="n"/>
      <c r="AY118" s="51" t="n"/>
      <c r="AZ118" s="51" t="n"/>
      <c r="BA118" s="51" t="n"/>
      <c r="BB118" s="51" t="n"/>
      <c r="BC118" s="51" t="n"/>
      <c r="BD118" s="51" t="n"/>
      <c r="BE118" s="51" t="n"/>
      <c r="BF118" s="51" t="n"/>
      <c r="BG118" s="51" t="n"/>
      <c r="BH118" s="51" t="n"/>
      <c r="BI118" s="51" t="n"/>
      <c r="BJ118" s="51" t="n"/>
      <c r="BK118" s="51" t="n"/>
      <c r="BL118" s="51" t="n"/>
      <c r="BM118" s="51" t="n"/>
    </row>
    <row r="119">
      <c r="A119" s="47">
        <f>IF(Mitarbeiter!B119="","",Mitarbeiter!A119)</f>
        <v/>
      </c>
      <c r="B119" s="48">
        <f>IF(Mitarbeiter!B119="","",Mitarbeiter!B119)</f>
        <v/>
      </c>
      <c r="C119" s="37">
        <f>IF(Mitarbeiter!B119="","",N(INDEX($F119:$BM119,1,(Einstellungen!$C$3-2026)*12+1))+N(INDEX($F119:$BM119,1,(Einstellungen!$C$3-2026)*12+2))+N(INDEX($F119:$BM119,1,(Einstellungen!$C$3-2026)*12+3))+N(INDEX($F119:$BM119,1,(Einstellungen!$C$3-2026)*12+4))+N(INDEX($F119:$BM119,1,(Einstellungen!$C$3-2026)*12+5))+N(INDEX($F119:$BM119,1,(Einstellungen!$C$3-2026)*12+6))+N(INDEX($F119:$BM119,1,(Einstellungen!$C$3-2026)*12+7))+N(INDEX($F119:$BM119,1,(Einstellungen!$C$3-2026)*12+8))+N(INDEX($F119:$BM119,1,(Einstellungen!$C$3-2026)*12+9))+N(INDEX($F119:$BM119,1,(Einstellungen!$C$3-2026)*12+10))+N(INDEX($F119:$BM119,1,(Einstellungen!$C$3-2026)*12+11))+N(INDEX($F119:$BM119,1,(Einstellungen!$C$3-2026)*12+12)))</f>
        <v/>
      </c>
      <c r="D119" s="37">
        <f>IF(Mitarbeiter!B119="","",SUM(F119:BM119))</f>
        <v/>
      </c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  <c r="AT119" s="51" t="n"/>
      <c r="AU119" s="51" t="n"/>
      <c r="AV119" s="51" t="n"/>
      <c r="AW119" s="51" t="n"/>
      <c r="AX119" s="51" t="n"/>
      <c r="AY119" s="51" t="n"/>
      <c r="AZ119" s="51" t="n"/>
      <c r="BA119" s="51" t="n"/>
      <c r="BB119" s="51" t="n"/>
      <c r="BC119" s="51" t="n"/>
      <c r="BD119" s="51" t="n"/>
      <c r="BE119" s="51" t="n"/>
      <c r="BF119" s="51" t="n"/>
      <c r="BG119" s="51" t="n"/>
      <c r="BH119" s="51" t="n"/>
      <c r="BI119" s="51" t="n"/>
      <c r="BJ119" s="51" t="n"/>
      <c r="BK119" s="51" t="n"/>
      <c r="BL119" s="51" t="n"/>
      <c r="BM119" s="51" t="n"/>
    </row>
    <row r="120">
      <c r="A120" s="47">
        <f>IF(Mitarbeiter!B120="","",Mitarbeiter!A120)</f>
        <v/>
      </c>
      <c r="B120" s="48">
        <f>IF(Mitarbeiter!B120="","",Mitarbeiter!B120)</f>
        <v/>
      </c>
      <c r="C120" s="37">
        <f>IF(Mitarbeiter!B120="","",N(INDEX($F120:$BM120,1,(Einstellungen!$C$3-2026)*12+1))+N(INDEX($F120:$BM120,1,(Einstellungen!$C$3-2026)*12+2))+N(INDEX($F120:$BM120,1,(Einstellungen!$C$3-2026)*12+3))+N(INDEX($F120:$BM120,1,(Einstellungen!$C$3-2026)*12+4))+N(INDEX($F120:$BM120,1,(Einstellungen!$C$3-2026)*12+5))+N(INDEX($F120:$BM120,1,(Einstellungen!$C$3-2026)*12+6))+N(INDEX($F120:$BM120,1,(Einstellungen!$C$3-2026)*12+7))+N(INDEX($F120:$BM120,1,(Einstellungen!$C$3-2026)*12+8))+N(INDEX($F120:$BM120,1,(Einstellungen!$C$3-2026)*12+9))+N(INDEX($F120:$BM120,1,(Einstellungen!$C$3-2026)*12+10))+N(INDEX($F120:$BM120,1,(Einstellungen!$C$3-2026)*12+11))+N(INDEX($F120:$BM120,1,(Einstellungen!$C$3-2026)*12+12)))</f>
        <v/>
      </c>
      <c r="D120" s="37">
        <f>IF(Mitarbeiter!B120="","",SUM(F120:BM120))</f>
        <v/>
      </c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  <c r="AT120" s="51" t="n"/>
      <c r="AU120" s="51" t="n"/>
      <c r="AV120" s="51" t="n"/>
      <c r="AW120" s="51" t="n"/>
      <c r="AX120" s="51" t="n"/>
      <c r="AY120" s="51" t="n"/>
      <c r="AZ120" s="51" t="n"/>
      <c r="BA120" s="51" t="n"/>
      <c r="BB120" s="51" t="n"/>
      <c r="BC120" s="51" t="n"/>
      <c r="BD120" s="51" t="n"/>
      <c r="BE120" s="51" t="n"/>
      <c r="BF120" s="51" t="n"/>
      <c r="BG120" s="51" t="n"/>
      <c r="BH120" s="51" t="n"/>
      <c r="BI120" s="51" t="n"/>
      <c r="BJ120" s="51" t="n"/>
      <c r="BK120" s="51" t="n"/>
      <c r="BL120" s="51" t="n"/>
      <c r="BM120" s="51" t="n"/>
    </row>
    <row r="121">
      <c r="A121" s="47">
        <f>IF(Mitarbeiter!B121="","",Mitarbeiter!A121)</f>
        <v/>
      </c>
      <c r="B121" s="48">
        <f>IF(Mitarbeiter!B121="","",Mitarbeiter!B121)</f>
        <v/>
      </c>
      <c r="C121" s="37">
        <f>IF(Mitarbeiter!B121="","",N(INDEX($F121:$BM121,1,(Einstellungen!$C$3-2026)*12+1))+N(INDEX($F121:$BM121,1,(Einstellungen!$C$3-2026)*12+2))+N(INDEX($F121:$BM121,1,(Einstellungen!$C$3-2026)*12+3))+N(INDEX($F121:$BM121,1,(Einstellungen!$C$3-2026)*12+4))+N(INDEX($F121:$BM121,1,(Einstellungen!$C$3-2026)*12+5))+N(INDEX($F121:$BM121,1,(Einstellungen!$C$3-2026)*12+6))+N(INDEX($F121:$BM121,1,(Einstellungen!$C$3-2026)*12+7))+N(INDEX($F121:$BM121,1,(Einstellungen!$C$3-2026)*12+8))+N(INDEX($F121:$BM121,1,(Einstellungen!$C$3-2026)*12+9))+N(INDEX($F121:$BM121,1,(Einstellungen!$C$3-2026)*12+10))+N(INDEX($F121:$BM121,1,(Einstellungen!$C$3-2026)*12+11))+N(INDEX($F121:$BM121,1,(Einstellungen!$C$3-2026)*12+12)))</f>
        <v/>
      </c>
      <c r="D121" s="37">
        <f>IF(Mitarbeiter!B121="","",SUM(F121:BM121))</f>
        <v/>
      </c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  <c r="AT121" s="51" t="n"/>
      <c r="AU121" s="51" t="n"/>
      <c r="AV121" s="51" t="n"/>
      <c r="AW121" s="51" t="n"/>
      <c r="AX121" s="51" t="n"/>
      <c r="AY121" s="51" t="n"/>
      <c r="AZ121" s="51" t="n"/>
      <c r="BA121" s="51" t="n"/>
      <c r="BB121" s="51" t="n"/>
      <c r="BC121" s="51" t="n"/>
      <c r="BD121" s="51" t="n"/>
      <c r="BE121" s="51" t="n"/>
      <c r="BF121" s="51" t="n"/>
      <c r="BG121" s="51" t="n"/>
      <c r="BH121" s="51" t="n"/>
      <c r="BI121" s="51" t="n"/>
      <c r="BJ121" s="51" t="n"/>
      <c r="BK121" s="51" t="n"/>
      <c r="BL121" s="51" t="n"/>
      <c r="BM121" s="51" t="n"/>
    </row>
    <row r="122">
      <c r="A122" s="47">
        <f>IF(Mitarbeiter!B122="","",Mitarbeiter!A122)</f>
        <v/>
      </c>
      <c r="B122" s="48">
        <f>IF(Mitarbeiter!B122="","",Mitarbeiter!B122)</f>
        <v/>
      </c>
      <c r="C122" s="37">
        <f>IF(Mitarbeiter!B122="","",N(INDEX($F122:$BM122,1,(Einstellungen!$C$3-2026)*12+1))+N(INDEX($F122:$BM122,1,(Einstellungen!$C$3-2026)*12+2))+N(INDEX($F122:$BM122,1,(Einstellungen!$C$3-2026)*12+3))+N(INDEX($F122:$BM122,1,(Einstellungen!$C$3-2026)*12+4))+N(INDEX($F122:$BM122,1,(Einstellungen!$C$3-2026)*12+5))+N(INDEX($F122:$BM122,1,(Einstellungen!$C$3-2026)*12+6))+N(INDEX($F122:$BM122,1,(Einstellungen!$C$3-2026)*12+7))+N(INDEX($F122:$BM122,1,(Einstellungen!$C$3-2026)*12+8))+N(INDEX($F122:$BM122,1,(Einstellungen!$C$3-2026)*12+9))+N(INDEX($F122:$BM122,1,(Einstellungen!$C$3-2026)*12+10))+N(INDEX($F122:$BM122,1,(Einstellungen!$C$3-2026)*12+11))+N(INDEX($F122:$BM122,1,(Einstellungen!$C$3-2026)*12+12)))</f>
        <v/>
      </c>
      <c r="D122" s="37">
        <f>IF(Mitarbeiter!B122="","",SUM(F122:BM122))</f>
        <v/>
      </c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  <c r="AT122" s="51" t="n"/>
      <c r="AU122" s="51" t="n"/>
      <c r="AV122" s="51" t="n"/>
      <c r="AW122" s="51" t="n"/>
      <c r="AX122" s="51" t="n"/>
      <c r="AY122" s="51" t="n"/>
      <c r="AZ122" s="51" t="n"/>
      <c r="BA122" s="51" t="n"/>
      <c r="BB122" s="51" t="n"/>
      <c r="BC122" s="51" t="n"/>
      <c r="BD122" s="51" t="n"/>
      <c r="BE122" s="51" t="n"/>
      <c r="BF122" s="51" t="n"/>
      <c r="BG122" s="51" t="n"/>
      <c r="BH122" s="51" t="n"/>
      <c r="BI122" s="51" t="n"/>
      <c r="BJ122" s="51" t="n"/>
      <c r="BK122" s="51" t="n"/>
      <c r="BL122" s="51" t="n"/>
      <c r="BM122" s="51" t="n"/>
    </row>
    <row r="123">
      <c r="A123" s="47">
        <f>IF(Mitarbeiter!B123="","",Mitarbeiter!A123)</f>
        <v/>
      </c>
      <c r="B123" s="48">
        <f>IF(Mitarbeiter!B123="","",Mitarbeiter!B123)</f>
        <v/>
      </c>
      <c r="C123" s="37">
        <f>IF(Mitarbeiter!B123="","",N(INDEX($F123:$BM123,1,(Einstellungen!$C$3-2026)*12+1))+N(INDEX($F123:$BM123,1,(Einstellungen!$C$3-2026)*12+2))+N(INDEX($F123:$BM123,1,(Einstellungen!$C$3-2026)*12+3))+N(INDEX($F123:$BM123,1,(Einstellungen!$C$3-2026)*12+4))+N(INDEX($F123:$BM123,1,(Einstellungen!$C$3-2026)*12+5))+N(INDEX($F123:$BM123,1,(Einstellungen!$C$3-2026)*12+6))+N(INDEX($F123:$BM123,1,(Einstellungen!$C$3-2026)*12+7))+N(INDEX($F123:$BM123,1,(Einstellungen!$C$3-2026)*12+8))+N(INDEX($F123:$BM123,1,(Einstellungen!$C$3-2026)*12+9))+N(INDEX($F123:$BM123,1,(Einstellungen!$C$3-2026)*12+10))+N(INDEX($F123:$BM123,1,(Einstellungen!$C$3-2026)*12+11))+N(INDEX($F123:$BM123,1,(Einstellungen!$C$3-2026)*12+12)))</f>
        <v/>
      </c>
      <c r="D123" s="37">
        <f>IF(Mitarbeiter!B123="","",SUM(F123:BM123))</f>
        <v/>
      </c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  <c r="AT123" s="51" t="n"/>
      <c r="AU123" s="51" t="n"/>
      <c r="AV123" s="51" t="n"/>
      <c r="AW123" s="51" t="n"/>
      <c r="AX123" s="51" t="n"/>
      <c r="AY123" s="51" t="n"/>
      <c r="AZ123" s="51" t="n"/>
      <c r="BA123" s="51" t="n"/>
      <c r="BB123" s="51" t="n"/>
      <c r="BC123" s="51" t="n"/>
      <c r="BD123" s="51" t="n"/>
      <c r="BE123" s="51" t="n"/>
      <c r="BF123" s="51" t="n"/>
      <c r="BG123" s="51" t="n"/>
      <c r="BH123" s="51" t="n"/>
      <c r="BI123" s="51" t="n"/>
      <c r="BJ123" s="51" t="n"/>
      <c r="BK123" s="51" t="n"/>
      <c r="BL123" s="51" t="n"/>
      <c r="BM123" s="51" t="n"/>
    </row>
    <row r="124">
      <c r="A124" s="47">
        <f>IF(Mitarbeiter!B124="","",Mitarbeiter!A124)</f>
        <v/>
      </c>
      <c r="B124" s="48">
        <f>IF(Mitarbeiter!B124="","",Mitarbeiter!B124)</f>
        <v/>
      </c>
      <c r="C124" s="37">
        <f>IF(Mitarbeiter!B124="","",N(INDEX($F124:$BM124,1,(Einstellungen!$C$3-2026)*12+1))+N(INDEX($F124:$BM124,1,(Einstellungen!$C$3-2026)*12+2))+N(INDEX($F124:$BM124,1,(Einstellungen!$C$3-2026)*12+3))+N(INDEX($F124:$BM124,1,(Einstellungen!$C$3-2026)*12+4))+N(INDEX($F124:$BM124,1,(Einstellungen!$C$3-2026)*12+5))+N(INDEX($F124:$BM124,1,(Einstellungen!$C$3-2026)*12+6))+N(INDEX($F124:$BM124,1,(Einstellungen!$C$3-2026)*12+7))+N(INDEX($F124:$BM124,1,(Einstellungen!$C$3-2026)*12+8))+N(INDEX($F124:$BM124,1,(Einstellungen!$C$3-2026)*12+9))+N(INDEX($F124:$BM124,1,(Einstellungen!$C$3-2026)*12+10))+N(INDEX($F124:$BM124,1,(Einstellungen!$C$3-2026)*12+11))+N(INDEX($F124:$BM124,1,(Einstellungen!$C$3-2026)*12+12)))</f>
        <v/>
      </c>
      <c r="D124" s="37">
        <f>IF(Mitarbeiter!B124="","",SUM(F124:BM124))</f>
        <v/>
      </c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  <c r="AT124" s="51" t="n"/>
      <c r="AU124" s="51" t="n"/>
      <c r="AV124" s="51" t="n"/>
      <c r="AW124" s="51" t="n"/>
      <c r="AX124" s="51" t="n"/>
      <c r="AY124" s="51" t="n"/>
      <c r="AZ124" s="51" t="n"/>
      <c r="BA124" s="51" t="n"/>
      <c r="BB124" s="51" t="n"/>
      <c r="BC124" s="51" t="n"/>
      <c r="BD124" s="51" t="n"/>
      <c r="BE124" s="51" t="n"/>
      <c r="BF124" s="51" t="n"/>
      <c r="BG124" s="51" t="n"/>
      <c r="BH124" s="51" t="n"/>
      <c r="BI124" s="51" t="n"/>
      <c r="BJ124" s="51" t="n"/>
      <c r="BK124" s="51" t="n"/>
      <c r="BL124" s="51" t="n"/>
      <c r="BM124" s="51" t="n"/>
    </row>
    <row r="125">
      <c r="A125" s="47">
        <f>IF(Mitarbeiter!B125="","",Mitarbeiter!A125)</f>
        <v/>
      </c>
      <c r="B125" s="48">
        <f>IF(Mitarbeiter!B125="","",Mitarbeiter!B125)</f>
        <v/>
      </c>
      <c r="C125" s="37">
        <f>IF(Mitarbeiter!B125="","",N(INDEX($F125:$BM125,1,(Einstellungen!$C$3-2026)*12+1))+N(INDEX($F125:$BM125,1,(Einstellungen!$C$3-2026)*12+2))+N(INDEX($F125:$BM125,1,(Einstellungen!$C$3-2026)*12+3))+N(INDEX($F125:$BM125,1,(Einstellungen!$C$3-2026)*12+4))+N(INDEX($F125:$BM125,1,(Einstellungen!$C$3-2026)*12+5))+N(INDEX($F125:$BM125,1,(Einstellungen!$C$3-2026)*12+6))+N(INDEX($F125:$BM125,1,(Einstellungen!$C$3-2026)*12+7))+N(INDEX($F125:$BM125,1,(Einstellungen!$C$3-2026)*12+8))+N(INDEX($F125:$BM125,1,(Einstellungen!$C$3-2026)*12+9))+N(INDEX($F125:$BM125,1,(Einstellungen!$C$3-2026)*12+10))+N(INDEX($F125:$BM125,1,(Einstellungen!$C$3-2026)*12+11))+N(INDEX($F125:$BM125,1,(Einstellungen!$C$3-2026)*12+12)))</f>
        <v/>
      </c>
      <c r="D125" s="37">
        <f>IF(Mitarbeiter!B125="","",SUM(F125:BM125))</f>
        <v/>
      </c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  <c r="AU125" s="51" t="n"/>
      <c r="AV125" s="51" t="n"/>
      <c r="AW125" s="51" t="n"/>
      <c r="AX125" s="51" t="n"/>
      <c r="AY125" s="51" t="n"/>
      <c r="AZ125" s="51" t="n"/>
      <c r="BA125" s="51" t="n"/>
      <c r="BB125" s="51" t="n"/>
      <c r="BC125" s="51" t="n"/>
      <c r="BD125" s="51" t="n"/>
      <c r="BE125" s="51" t="n"/>
      <c r="BF125" s="51" t="n"/>
      <c r="BG125" s="51" t="n"/>
      <c r="BH125" s="51" t="n"/>
      <c r="BI125" s="51" t="n"/>
      <c r="BJ125" s="51" t="n"/>
      <c r="BK125" s="51" t="n"/>
      <c r="BL125" s="51" t="n"/>
      <c r="BM125" s="51" t="n"/>
    </row>
    <row r="126">
      <c r="A126" s="47">
        <f>IF(Mitarbeiter!B126="","",Mitarbeiter!A126)</f>
        <v/>
      </c>
      <c r="B126" s="48">
        <f>IF(Mitarbeiter!B126="","",Mitarbeiter!B126)</f>
        <v/>
      </c>
      <c r="C126" s="37">
        <f>IF(Mitarbeiter!B126="","",N(INDEX($F126:$BM126,1,(Einstellungen!$C$3-2026)*12+1))+N(INDEX($F126:$BM126,1,(Einstellungen!$C$3-2026)*12+2))+N(INDEX($F126:$BM126,1,(Einstellungen!$C$3-2026)*12+3))+N(INDEX($F126:$BM126,1,(Einstellungen!$C$3-2026)*12+4))+N(INDEX($F126:$BM126,1,(Einstellungen!$C$3-2026)*12+5))+N(INDEX($F126:$BM126,1,(Einstellungen!$C$3-2026)*12+6))+N(INDEX($F126:$BM126,1,(Einstellungen!$C$3-2026)*12+7))+N(INDEX($F126:$BM126,1,(Einstellungen!$C$3-2026)*12+8))+N(INDEX($F126:$BM126,1,(Einstellungen!$C$3-2026)*12+9))+N(INDEX($F126:$BM126,1,(Einstellungen!$C$3-2026)*12+10))+N(INDEX($F126:$BM126,1,(Einstellungen!$C$3-2026)*12+11))+N(INDEX($F126:$BM126,1,(Einstellungen!$C$3-2026)*12+12)))</f>
        <v/>
      </c>
      <c r="D126" s="37">
        <f>IF(Mitarbeiter!B126="","",SUM(F126:BM126))</f>
        <v/>
      </c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  <c r="AT126" s="51" t="n"/>
      <c r="AU126" s="51" t="n"/>
      <c r="AV126" s="51" t="n"/>
      <c r="AW126" s="51" t="n"/>
      <c r="AX126" s="51" t="n"/>
      <c r="AY126" s="51" t="n"/>
      <c r="AZ126" s="51" t="n"/>
      <c r="BA126" s="51" t="n"/>
      <c r="BB126" s="51" t="n"/>
      <c r="BC126" s="51" t="n"/>
      <c r="BD126" s="51" t="n"/>
      <c r="BE126" s="51" t="n"/>
      <c r="BF126" s="51" t="n"/>
      <c r="BG126" s="51" t="n"/>
      <c r="BH126" s="51" t="n"/>
      <c r="BI126" s="51" t="n"/>
      <c r="BJ126" s="51" t="n"/>
      <c r="BK126" s="51" t="n"/>
      <c r="BL126" s="51" t="n"/>
      <c r="BM126" s="51" t="n"/>
    </row>
    <row r="127">
      <c r="A127" s="47">
        <f>IF(Mitarbeiter!B127="","",Mitarbeiter!A127)</f>
        <v/>
      </c>
      <c r="B127" s="48">
        <f>IF(Mitarbeiter!B127="","",Mitarbeiter!B127)</f>
        <v/>
      </c>
      <c r="C127" s="37">
        <f>IF(Mitarbeiter!B127="","",N(INDEX($F127:$BM127,1,(Einstellungen!$C$3-2026)*12+1))+N(INDEX($F127:$BM127,1,(Einstellungen!$C$3-2026)*12+2))+N(INDEX($F127:$BM127,1,(Einstellungen!$C$3-2026)*12+3))+N(INDEX($F127:$BM127,1,(Einstellungen!$C$3-2026)*12+4))+N(INDEX($F127:$BM127,1,(Einstellungen!$C$3-2026)*12+5))+N(INDEX($F127:$BM127,1,(Einstellungen!$C$3-2026)*12+6))+N(INDEX($F127:$BM127,1,(Einstellungen!$C$3-2026)*12+7))+N(INDEX($F127:$BM127,1,(Einstellungen!$C$3-2026)*12+8))+N(INDEX($F127:$BM127,1,(Einstellungen!$C$3-2026)*12+9))+N(INDEX($F127:$BM127,1,(Einstellungen!$C$3-2026)*12+10))+N(INDEX($F127:$BM127,1,(Einstellungen!$C$3-2026)*12+11))+N(INDEX($F127:$BM127,1,(Einstellungen!$C$3-2026)*12+12)))</f>
        <v/>
      </c>
      <c r="D127" s="37">
        <f>IF(Mitarbeiter!B127="","",SUM(F127:BM127))</f>
        <v/>
      </c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  <c r="AT127" s="51" t="n"/>
      <c r="AU127" s="51" t="n"/>
      <c r="AV127" s="51" t="n"/>
      <c r="AW127" s="51" t="n"/>
      <c r="AX127" s="51" t="n"/>
      <c r="AY127" s="51" t="n"/>
      <c r="AZ127" s="51" t="n"/>
      <c r="BA127" s="51" t="n"/>
      <c r="BB127" s="51" t="n"/>
      <c r="BC127" s="51" t="n"/>
      <c r="BD127" s="51" t="n"/>
      <c r="BE127" s="51" t="n"/>
      <c r="BF127" s="51" t="n"/>
      <c r="BG127" s="51" t="n"/>
      <c r="BH127" s="51" t="n"/>
      <c r="BI127" s="51" t="n"/>
      <c r="BJ127" s="51" t="n"/>
      <c r="BK127" s="51" t="n"/>
      <c r="BL127" s="51" t="n"/>
      <c r="BM127" s="51" t="n"/>
    </row>
    <row r="128">
      <c r="A128" s="47">
        <f>IF(Mitarbeiter!B128="","",Mitarbeiter!A128)</f>
        <v/>
      </c>
      <c r="B128" s="48">
        <f>IF(Mitarbeiter!B128="","",Mitarbeiter!B128)</f>
        <v/>
      </c>
      <c r="C128" s="37">
        <f>IF(Mitarbeiter!B128="","",N(INDEX($F128:$BM128,1,(Einstellungen!$C$3-2026)*12+1))+N(INDEX($F128:$BM128,1,(Einstellungen!$C$3-2026)*12+2))+N(INDEX($F128:$BM128,1,(Einstellungen!$C$3-2026)*12+3))+N(INDEX($F128:$BM128,1,(Einstellungen!$C$3-2026)*12+4))+N(INDEX($F128:$BM128,1,(Einstellungen!$C$3-2026)*12+5))+N(INDEX($F128:$BM128,1,(Einstellungen!$C$3-2026)*12+6))+N(INDEX($F128:$BM128,1,(Einstellungen!$C$3-2026)*12+7))+N(INDEX($F128:$BM128,1,(Einstellungen!$C$3-2026)*12+8))+N(INDEX($F128:$BM128,1,(Einstellungen!$C$3-2026)*12+9))+N(INDEX($F128:$BM128,1,(Einstellungen!$C$3-2026)*12+10))+N(INDEX($F128:$BM128,1,(Einstellungen!$C$3-2026)*12+11))+N(INDEX($F128:$BM128,1,(Einstellungen!$C$3-2026)*12+12)))</f>
        <v/>
      </c>
      <c r="D128" s="37">
        <f>IF(Mitarbeiter!B128="","",SUM(F128:BM128))</f>
        <v/>
      </c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  <c r="AT128" s="51" t="n"/>
      <c r="AU128" s="51" t="n"/>
      <c r="AV128" s="51" t="n"/>
      <c r="AW128" s="51" t="n"/>
      <c r="AX128" s="51" t="n"/>
      <c r="AY128" s="51" t="n"/>
      <c r="AZ128" s="51" t="n"/>
      <c r="BA128" s="51" t="n"/>
      <c r="BB128" s="51" t="n"/>
      <c r="BC128" s="51" t="n"/>
      <c r="BD128" s="51" t="n"/>
      <c r="BE128" s="51" t="n"/>
      <c r="BF128" s="51" t="n"/>
      <c r="BG128" s="51" t="n"/>
      <c r="BH128" s="51" t="n"/>
      <c r="BI128" s="51" t="n"/>
      <c r="BJ128" s="51" t="n"/>
      <c r="BK128" s="51" t="n"/>
      <c r="BL128" s="51" t="n"/>
      <c r="BM128" s="51" t="n"/>
    </row>
    <row r="129">
      <c r="A129" s="47">
        <f>IF(Mitarbeiter!B129="","",Mitarbeiter!A129)</f>
        <v/>
      </c>
      <c r="B129" s="48">
        <f>IF(Mitarbeiter!B129="","",Mitarbeiter!B129)</f>
        <v/>
      </c>
      <c r="C129" s="37">
        <f>IF(Mitarbeiter!B129="","",N(INDEX($F129:$BM129,1,(Einstellungen!$C$3-2026)*12+1))+N(INDEX($F129:$BM129,1,(Einstellungen!$C$3-2026)*12+2))+N(INDEX($F129:$BM129,1,(Einstellungen!$C$3-2026)*12+3))+N(INDEX($F129:$BM129,1,(Einstellungen!$C$3-2026)*12+4))+N(INDEX($F129:$BM129,1,(Einstellungen!$C$3-2026)*12+5))+N(INDEX($F129:$BM129,1,(Einstellungen!$C$3-2026)*12+6))+N(INDEX($F129:$BM129,1,(Einstellungen!$C$3-2026)*12+7))+N(INDEX($F129:$BM129,1,(Einstellungen!$C$3-2026)*12+8))+N(INDEX($F129:$BM129,1,(Einstellungen!$C$3-2026)*12+9))+N(INDEX($F129:$BM129,1,(Einstellungen!$C$3-2026)*12+10))+N(INDEX($F129:$BM129,1,(Einstellungen!$C$3-2026)*12+11))+N(INDEX($F129:$BM129,1,(Einstellungen!$C$3-2026)*12+12)))</f>
        <v/>
      </c>
      <c r="D129" s="37">
        <f>IF(Mitarbeiter!B129="","",SUM(F129:BM129))</f>
        <v/>
      </c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  <c r="AT129" s="51" t="n"/>
      <c r="AU129" s="51" t="n"/>
      <c r="AV129" s="51" t="n"/>
      <c r="AW129" s="51" t="n"/>
      <c r="AX129" s="51" t="n"/>
      <c r="AY129" s="51" t="n"/>
      <c r="AZ129" s="51" t="n"/>
      <c r="BA129" s="51" t="n"/>
      <c r="BB129" s="51" t="n"/>
      <c r="BC129" s="51" t="n"/>
      <c r="BD129" s="51" t="n"/>
      <c r="BE129" s="51" t="n"/>
      <c r="BF129" s="51" t="n"/>
      <c r="BG129" s="51" t="n"/>
      <c r="BH129" s="51" t="n"/>
      <c r="BI129" s="51" t="n"/>
      <c r="BJ129" s="51" t="n"/>
      <c r="BK129" s="51" t="n"/>
      <c r="BL129" s="51" t="n"/>
      <c r="BM129" s="51" t="n"/>
    </row>
    <row r="130">
      <c r="A130" s="47">
        <f>IF(Mitarbeiter!B130="","",Mitarbeiter!A130)</f>
        <v/>
      </c>
      <c r="B130" s="48">
        <f>IF(Mitarbeiter!B130="","",Mitarbeiter!B130)</f>
        <v/>
      </c>
      <c r="C130" s="37">
        <f>IF(Mitarbeiter!B130="","",N(INDEX($F130:$BM130,1,(Einstellungen!$C$3-2026)*12+1))+N(INDEX($F130:$BM130,1,(Einstellungen!$C$3-2026)*12+2))+N(INDEX($F130:$BM130,1,(Einstellungen!$C$3-2026)*12+3))+N(INDEX($F130:$BM130,1,(Einstellungen!$C$3-2026)*12+4))+N(INDEX($F130:$BM130,1,(Einstellungen!$C$3-2026)*12+5))+N(INDEX($F130:$BM130,1,(Einstellungen!$C$3-2026)*12+6))+N(INDEX($F130:$BM130,1,(Einstellungen!$C$3-2026)*12+7))+N(INDEX($F130:$BM130,1,(Einstellungen!$C$3-2026)*12+8))+N(INDEX($F130:$BM130,1,(Einstellungen!$C$3-2026)*12+9))+N(INDEX($F130:$BM130,1,(Einstellungen!$C$3-2026)*12+10))+N(INDEX($F130:$BM130,1,(Einstellungen!$C$3-2026)*12+11))+N(INDEX($F130:$BM130,1,(Einstellungen!$C$3-2026)*12+12)))</f>
        <v/>
      </c>
      <c r="D130" s="37">
        <f>IF(Mitarbeiter!B130="","",SUM(F130:BM130))</f>
        <v/>
      </c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  <c r="AT130" s="51" t="n"/>
      <c r="AU130" s="51" t="n"/>
      <c r="AV130" s="51" t="n"/>
      <c r="AW130" s="51" t="n"/>
      <c r="AX130" s="51" t="n"/>
      <c r="AY130" s="51" t="n"/>
      <c r="AZ130" s="51" t="n"/>
      <c r="BA130" s="51" t="n"/>
      <c r="BB130" s="51" t="n"/>
      <c r="BC130" s="51" t="n"/>
      <c r="BD130" s="51" t="n"/>
      <c r="BE130" s="51" t="n"/>
      <c r="BF130" s="51" t="n"/>
      <c r="BG130" s="51" t="n"/>
      <c r="BH130" s="51" t="n"/>
      <c r="BI130" s="51" t="n"/>
      <c r="BJ130" s="51" t="n"/>
      <c r="BK130" s="51" t="n"/>
      <c r="BL130" s="51" t="n"/>
      <c r="BM130" s="51" t="n"/>
    </row>
    <row r="131">
      <c r="A131" s="47">
        <f>IF(Mitarbeiter!B131="","",Mitarbeiter!A131)</f>
        <v/>
      </c>
      <c r="B131" s="48">
        <f>IF(Mitarbeiter!B131="","",Mitarbeiter!B131)</f>
        <v/>
      </c>
      <c r="C131" s="37">
        <f>IF(Mitarbeiter!B131="","",N(INDEX($F131:$BM131,1,(Einstellungen!$C$3-2026)*12+1))+N(INDEX($F131:$BM131,1,(Einstellungen!$C$3-2026)*12+2))+N(INDEX($F131:$BM131,1,(Einstellungen!$C$3-2026)*12+3))+N(INDEX($F131:$BM131,1,(Einstellungen!$C$3-2026)*12+4))+N(INDEX($F131:$BM131,1,(Einstellungen!$C$3-2026)*12+5))+N(INDEX($F131:$BM131,1,(Einstellungen!$C$3-2026)*12+6))+N(INDEX($F131:$BM131,1,(Einstellungen!$C$3-2026)*12+7))+N(INDEX($F131:$BM131,1,(Einstellungen!$C$3-2026)*12+8))+N(INDEX($F131:$BM131,1,(Einstellungen!$C$3-2026)*12+9))+N(INDEX($F131:$BM131,1,(Einstellungen!$C$3-2026)*12+10))+N(INDEX($F131:$BM131,1,(Einstellungen!$C$3-2026)*12+11))+N(INDEX($F131:$BM131,1,(Einstellungen!$C$3-2026)*12+12)))</f>
        <v/>
      </c>
      <c r="D131" s="37">
        <f>IF(Mitarbeiter!B131="","",SUM(F131:BM131))</f>
        <v/>
      </c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  <c r="AT131" s="51" t="n"/>
      <c r="AU131" s="51" t="n"/>
      <c r="AV131" s="51" t="n"/>
      <c r="AW131" s="51" t="n"/>
      <c r="AX131" s="51" t="n"/>
      <c r="AY131" s="51" t="n"/>
      <c r="AZ131" s="51" t="n"/>
      <c r="BA131" s="51" t="n"/>
      <c r="BB131" s="51" t="n"/>
      <c r="BC131" s="51" t="n"/>
      <c r="BD131" s="51" t="n"/>
      <c r="BE131" s="51" t="n"/>
      <c r="BF131" s="51" t="n"/>
      <c r="BG131" s="51" t="n"/>
      <c r="BH131" s="51" t="n"/>
      <c r="BI131" s="51" t="n"/>
      <c r="BJ131" s="51" t="n"/>
      <c r="BK131" s="51" t="n"/>
      <c r="BL131" s="51" t="n"/>
      <c r="BM131" s="51" t="n"/>
    </row>
    <row r="132">
      <c r="A132" s="47">
        <f>IF(Mitarbeiter!B132="","",Mitarbeiter!A132)</f>
        <v/>
      </c>
      <c r="B132" s="48">
        <f>IF(Mitarbeiter!B132="","",Mitarbeiter!B132)</f>
        <v/>
      </c>
      <c r="C132" s="37">
        <f>IF(Mitarbeiter!B132="","",N(INDEX($F132:$BM132,1,(Einstellungen!$C$3-2026)*12+1))+N(INDEX($F132:$BM132,1,(Einstellungen!$C$3-2026)*12+2))+N(INDEX($F132:$BM132,1,(Einstellungen!$C$3-2026)*12+3))+N(INDEX($F132:$BM132,1,(Einstellungen!$C$3-2026)*12+4))+N(INDEX($F132:$BM132,1,(Einstellungen!$C$3-2026)*12+5))+N(INDEX($F132:$BM132,1,(Einstellungen!$C$3-2026)*12+6))+N(INDEX($F132:$BM132,1,(Einstellungen!$C$3-2026)*12+7))+N(INDEX($F132:$BM132,1,(Einstellungen!$C$3-2026)*12+8))+N(INDEX($F132:$BM132,1,(Einstellungen!$C$3-2026)*12+9))+N(INDEX($F132:$BM132,1,(Einstellungen!$C$3-2026)*12+10))+N(INDEX($F132:$BM132,1,(Einstellungen!$C$3-2026)*12+11))+N(INDEX($F132:$BM132,1,(Einstellungen!$C$3-2026)*12+12)))</f>
        <v/>
      </c>
      <c r="D132" s="37">
        <f>IF(Mitarbeiter!B132="","",SUM(F132:BM132))</f>
        <v/>
      </c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  <c r="AU132" s="51" t="n"/>
      <c r="AV132" s="51" t="n"/>
      <c r="AW132" s="51" t="n"/>
      <c r="AX132" s="51" t="n"/>
      <c r="AY132" s="51" t="n"/>
      <c r="AZ132" s="51" t="n"/>
      <c r="BA132" s="51" t="n"/>
      <c r="BB132" s="51" t="n"/>
      <c r="BC132" s="51" t="n"/>
      <c r="BD132" s="51" t="n"/>
      <c r="BE132" s="51" t="n"/>
      <c r="BF132" s="51" t="n"/>
      <c r="BG132" s="51" t="n"/>
      <c r="BH132" s="51" t="n"/>
      <c r="BI132" s="51" t="n"/>
      <c r="BJ132" s="51" t="n"/>
      <c r="BK132" s="51" t="n"/>
      <c r="BL132" s="51" t="n"/>
      <c r="BM132" s="51" t="n"/>
    </row>
    <row r="133">
      <c r="A133" s="47">
        <f>IF(Mitarbeiter!B133="","",Mitarbeiter!A133)</f>
        <v/>
      </c>
      <c r="B133" s="48">
        <f>IF(Mitarbeiter!B133="","",Mitarbeiter!B133)</f>
        <v/>
      </c>
      <c r="C133" s="37">
        <f>IF(Mitarbeiter!B133="","",N(INDEX($F133:$BM133,1,(Einstellungen!$C$3-2026)*12+1))+N(INDEX($F133:$BM133,1,(Einstellungen!$C$3-2026)*12+2))+N(INDEX($F133:$BM133,1,(Einstellungen!$C$3-2026)*12+3))+N(INDEX($F133:$BM133,1,(Einstellungen!$C$3-2026)*12+4))+N(INDEX($F133:$BM133,1,(Einstellungen!$C$3-2026)*12+5))+N(INDEX($F133:$BM133,1,(Einstellungen!$C$3-2026)*12+6))+N(INDEX($F133:$BM133,1,(Einstellungen!$C$3-2026)*12+7))+N(INDEX($F133:$BM133,1,(Einstellungen!$C$3-2026)*12+8))+N(INDEX($F133:$BM133,1,(Einstellungen!$C$3-2026)*12+9))+N(INDEX($F133:$BM133,1,(Einstellungen!$C$3-2026)*12+10))+N(INDEX($F133:$BM133,1,(Einstellungen!$C$3-2026)*12+11))+N(INDEX($F133:$BM133,1,(Einstellungen!$C$3-2026)*12+12)))</f>
        <v/>
      </c>
      <c r="D133" s="37">
        <f>IF(Mitarbeiter!B133="","",SUM(F133:BM133))</f>
        <v/>
      </c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  <c r="AU133" s="51" t="n"/>
      <c r="AV133" s="51" t="n"/>
      <c r="AW133" s="51" t="n"/>
      <c r="AX133" s="51" t="n"/>
      <c r="AY133" s="51" t="n"/>
      <c r="AZ133" s="51" t="n"/>
      <c r="BA133" s="51" t="n"/>
      <c r="BB133" s="51" t="n"/>
      <c r="BC133" s="51" t="n"/>
      <c r="BD133" s="51" t="n"/>
      <c r="BE133" s="51" t="n"/>
      <c r="BF133" s="51" t="n"/>
      <c r="BG133" s="51" t="n"/>
      <c r="BH133" s="51" t="n"/>
      <c r="BI133" s="51" t="n"/>
      <c r="BJ133" s="51" t="n"/>
      <c r="BK133" s="51" t="n"/>
      <c r="BL133" s="51" t="n"/>
      <c r="BM133" s="51" t="n"/>
    </row>
    <row r="134">
      <c r="A134" s="47">
        <f>IF(Mitarbeiter!B134="","",Mitarbeiter!A134)</f>
        <v/>
      </c>
      <c r="B134" s="48">
        <f>IF(Mitarbeiter!B134="","",Mitarbeiter!B134)</f>
        <v/>
      </c>
      <c r="C134" s="37">
        <f>IF(Mitarbeiter!B134="","",N(INDEX($F134:$BM134,1,(Einstellungen!$C$3-2026)*12+1))+N(INDEX($F134:$BM134,1,(Einstellungen!$C$3-2026)*12+2))+N(INDEX($F134:$BM134,1,(Einstellungen!$C$3-2026)*12+3))+N(INDEX($F134:$BM134,1,(Einstellungen!$C$3-2026)*12+4))+N(INDEX($F134:$BM134,1,(Einstellungen!$C$3-2026)*12+5))+N(INDEX($F134:$BM134,1,(Einstellungen!$C$3-2026)*12+6))+N(INDEX($F134:$BM134,1,(Einstellungen!$C$3-2026)*12+7))+N(INDEX($F134:$BM134,1,(Einstellungen!$C$3-2026)*12+8))+N(INDEX($F134:$BM134,1,(Einstellungen!$C$3-2026)*12+9))+N(INDEX($F134:$BM134,1,(Einstellungen!$C$3-2026)*12+10))+N(INDEX($F134:$BM134,1,(Einstellungen!$C$3-2026)*12+11))+N(INDEX($F134:$BM134,1,(Einstellungen!$C$3-2026)*12+12)))</f>
        <v/>
      </c>
      <c r="D134" s="37">
        <f>IF(Mitarbeiter!B134="","",SUM(F134:BM134))</f>
        <v/>
      </c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  <c r="AT134" s="51" t="n"/>
      <c r="AU134" s="51" t="n"/>
      <c r="AV134" s="51" t="n"/>
      <c r="AW134" s="51" t="n"/>
      <c r="AX134" s="51" t="n"/>
      <c r="AY134" s="51" t="n"/>
      <c r="AZ134" s="51" t="n"/>
      <c r="BA134" s="51" t="n"/>
      <c r="BB134" s="51" t="n"/>
      <c r="BC134" s="51" t="n"/>
      <c r="BD134" s="51" t="n"/>
      <c r="BE134" s="51" t="n"/>
      <c r="BF134" s="51" t="n"/>
      <c r="BG134" s="51" t="n"/>
      <c r="BH134" s="51" t="n"/>
      <c r="BI134" s="51" t="n"/>
      <c r="BJ134" s="51" t="n"/>
      <c r="BK134" s="51" t="n"/>
      <c r="BL134" s="51" t="n"/>
      <c r="BM134" s="51" t="n"/>
    </row>
    <row r="135">
      <c r="A135" s="47">
        <f>IF(Mitarbeiter!B135="","",Mitarbeiter!A135)</f>
        <v/>
      </c>
      <c r="B135" s="48">
        <f>IF(Mitarbeiter!B135="","",Mitarbeiter!B135)</f>
        <v/>
      </c>
      <c r="C135" s="37">
        <f>IF(Mitarbeiter!B135="","",N(INDEX($F135:$BM135,1,(Einstellungen!$C$3-2026)*12+1))+N(INDEX($F135:$BM135,1,(Einstellungen!$C$3-2026)*12+2))+N(INDEX($F135:$BM135,1,(Einstellungen!$C$3-2026)*12+3))+N(INDEX($F135:$BM135,1,(Einstellungen!$C$3-2026)*12+4))+N(INDEX($F135:$BM135,1,(Einstellungen!$C$3-2026)*12+5))+N(INDEX($F135:$BM135,1,(Einstellungen!$C$3-2026)*12+6))+N(INDEX($F135:$BM135,1,(Einstellungen!$C$3-2026)*12+7))+N(INDEX($F135:$BM135,1,(Einstellungen!$C$3-2026)*12+8))+N(INDEX($F135:$BM135,1,(Einstellungen!$C$3-2026)*12+9))+N(INDEX($F135:$BM135,1,(Einstellungen!$C$3-2026)*12+10))+N(INDEX($F135:$BM135,1,(Einstellungen!$C$3-2026)*12+11))+N(INDEX($F135:$BM135,1,(Einstellungen!$C$3-2026)*12+12)))</f>
        <v/>
      </c>
      <c r="D135" s="37">
        <f>IF(Mitarbeiter!B135="","",SUM(F135:BM135))</f>
        <v/>
      </c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  <c r="AT135" s="51" t="n"/>
      <c r="AU135" s="51" t="n"/>
      <c r="AV135" s="51" t="n"/>
      <c r="AW135" s="51" t="n"/>
      <c r="AX135" s="51" t="n"/>
      <c r="AY135" s="51" t="n"/>
      <c r="AZ135" s="51" t="n"/>
      <c r="BA135" s="51" t="n"/>
      <c r="BB135" s="51" t="n"/>
      <c r="BC135" s="51" t="n"/>
      <c r="BD135" s="51" t="n"/>
      <c r="BE135" s="51" t="n"/>
      <c r="BF135" s="51" t="n"/>
      <c r="BG135" s="51" t="n"/>
      <c r="BH135" s="51" t="n"/>
      <c r="BI135" s="51" t="n"/>
      <c r="BJ135" s="51" t="n"/>
      <c r="BK135" s="51" t="n"/>
      <c r="BL135" s="51" t="n"/>
      <c r="BM135" s="51" t="n"/>
    </row>
    <row r="136">
      <c r="A136" s="47">
        <f>IF(Mitarbeiter!B136="","",Mitarbeiter!A136)</f>
        <v/>
      </c>
      <c r="B136" s="48">
        <f>IF(Mitarbeiter!B136="","",Mitarbeiter!B136)</f>
        <v/>
      </c>
      <c r="C136" s="37">
        <f>IF(Mitarbeiter!B136="","",N(INDEX($F136:$BM136,1,(Einstellungen!$C$3-2026)*12+1))+N(INDEX($F136:$BM136,1,(Einstellungen!$C$3-2026)*12+2))+N(INDEX($F136:$BM136,1,(Einstellungen!$C$3-2026)*12+3))+N(INDEX($F136:$BM136,1,(Einstellungen!$C$3-2026)*12+4))+N(INDEX($F136:$BM136,1,(Einstellungen!$C$3-2026)*12+5))+N(INDEX($F136:$BM136,1,(Einstellungen!$C$3-2026)*12+6))+N(INDEX($F136:$BM136,1,(Einstellungen!$C$3-2026)*12+7))+N(INDEX($F136:$BM136,1,(Einstellungen!$C$3-2026)*12+8))+N(INDEX($F136:$BM136,1,(Einstellungen!$C$3-2026)*12+9))+N(INDEX($F136:$BM136,1,(Einstellungen!$C$3-2026)*12+10))+N(INDEX($F136:$BM136,1,(Einstellungen!$C$3-2026)*12+11))+N(INDEX($F136:$BM136,1,(Einstellungen!$C$3-2026)*12+12)))</f>
        <v/>
      </c>
      <c r="D136" s="37">
        <f>IF(Mitarbeiter!B136="","",SUM(F136:BM136))</f>
        <v/>
      </c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  <c r="AT136" s="51" t="n"/>
      <c r="AU136" s="51" t="n"/>
      <c r="AV136" s="51" t="n"/>
      <c r="AW136" s="51" t="n"/>
      <c r="AX136" s="51" t="n"/>
      <c r="AY136" s="51" t="n"/>
      <c r="AZ136" s="51" t="n"/>
      <c r="BA136" s="51" t="n"/>
      <c r="BB136" s="51" t="n"/>
      <c r="BC136" s="51" t="n"/>
      <c r="BD136" s="51" t="n"/>
      <c r="BE136" s="51" t="n"/>
      <c r="BF136" s="51" t="n"/>
      <c r="BG136" s="51" t="n"/>
      <c r="BH136" s="51" t="n"/>
      <c r="BI136" s="51" t="n"/>
      <c r="BJ136" s="51" t="n"/>
      <c r="BK136" s="51" t="n"/>
      <c r="BL136" s="51" t="n"/>
      <c r="BM136" s="51" t="n"/>
    </row>
    <row r="137">
      <c r="A137" s="47">
        <f>IF(Mitarbeiter!B137="","",Mitarbeiter!A137)</f>
        <v/>
      </c>
      <c r="B137" s="48">
        <f>IF(Mitarbeiter!B137="","",Mitarbeiter!B137)</f>
        <v/>
      </c>
      <c r="C137" s="37">
        <f>IF(Mitarbeiter!B137="","",N(INDEX($F137:$BM137,1,(Einstellungen!$C$3-2026)*12+1))+N(INDEX($F137:$BM137,1,(Einstellungen!$C$3-2026)*12+2))+N(INDEX($F137:$BM137,1,(Einstellungen!$C$3-2026)*12+3))+N(INDEX($F137:$BM137,1,(Einstellungen!$C$3-2026)*12+4))+N(INDEX($F137:$BM137,1,(Einstellungen!$C$3-2026)*12+5))+N(INDEX($F137:$BM137,1,(Einstellungen!$C$3-2026)*12+6))+N(INDEX($F137:$BM137,1,(Einstellungen!$C$3-2026)*12+7))+N(INDEX($F137:$BM137,1,(Einstellungen!$C$3-2026)*12+8))+N(INDEX($F137:$BM137,1,(Einstellungen!$C$3-2026)*12+9))+N(INDEX($F137:$BM137,1,(Einstellungen!$C$3-2026)*12+10))+N(INDEX($F137:$BM137,1,(Einstellungen!$C$3-2026)*12+11))+N(INDEX($F137:$BM137,1,(Einstellungen!$C$3-2026)*12+12)))</f>
        <v/>
      </c>
      <c r="D137" s="37">
        <f>IF(Mitarbeiter!B137="","",SUM(F137:BM137))</f>
        <v/>
      </c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  <c r="AT137" s="51" t="n"/>
      <c r="AU137" s="51" t="n"/>
      <c r="AV137" s="51" t="n"/>
      <c r="AW137" s="51" t="n"/>
      <c r="AX137" s="51" t="n"/>
      <c r="AY137" s="51" t="n"/>
      <c r="AZ137" s="51" t="n"/>
      <c r="BA137" s="51" t="n"/>
      <c r="BB137" s="51" t="n"/>
      <c r="BC137" s="51" t="n"/>
      <c r="BD137" s="51" t="n"/>
      <c r="BE137" s="51" t="n"/>
      <c r="BF137" s="51" t="n"/>
      <c r="BG137" s="51" t="n"/>
      <c r="BH137" s="51" t="n"/>
      <c r="BI137" s="51" t="n"/>
      <c r="BJ137" s="51" t="n"/>
      <c r="BK137" s="51" t="n"/>
      <c r="BL137" s="51" t="n"/>
      <c r="BM137" s="51" t="n"/>
    </row>
    <row r="138">
      <c r="A138" s="47">
        <f>IF(Mitarbeiter!B138="","",Mitarbeiter!A138)</f>
        <v/>
      </c>
      <c r="B138" s="48">
        <f>IF(Mitarbeiter!B138="","",Mitarbeiter!B138)</f>
        <v/>
      </c>
      <c r="C138" s="37">
        <f>IF(Mitarbeiter!B138="","",N(INDEX($F138:$BM138,1,(Einstellungen!$C$3-2026)*12+1))+N(INDEX($F138:$BM138,1,(Einstellungen!$C$3-2026)*12+2))+N(INDEX($F138:$BM138,1,(Einstellungen!$C$3-2026)*12+3))+N(INDEX($F138:$BM138,1,(Einstellungen!$C$3-2026)*12+4))+N(INDEX($F138:$BM138,1,(Einstellungen!$C$3-2026)*12+5))+N(INDEX($F138:$BM138,1,(Einstellungen!$C$3-2026)*12+6))+N(INDEX($F138:$BM138,1,(Einstellungen!$C$3-2026)*12+7))+N(INDEX($F138:$BM138,1,(Einstellungen!$C$3-2026)*12+8))+N(INDEX($F138:$BM138,1,(Einstellungen!$C$3-2026)*12+9))+N(INDEX($F138:$BM138,1,(Einstellungen!$C$3-2026)*12+10))+N(INDEX($F138:$BM138,1,(Einstellungen!$C$3-2026)*12+11))+N(INDEX($F138:$BM138,1,(Einstellungen!$C$3-2026)*12+12)))</f>
        <v/>
      </c>
      <c r="D138" s="37">
        <f>IF(Mitarbeiter!B138="","",SUM(F138:BM138))</f>
        <v/>
      </c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  <c r="AT138" s="51" t="n"/>
      <c r="AU138" s="51" t="n"/>
      <c r="AV138" s="51" t="n"/>
      <c r="AW138" s="51" t="n"/>
      <c r="AX138" s="51" t="n"/>
      <c r="AY138" s="51" t="n"/>
      <c r="AZ138" s="51" t="n"/>
      <c r="BA138" s="51" t="n"/>
      <c r="BB138" s="51" t="n"/>
      <c r="BC138" s="51" t="n"/>
      <c r="BD138" s="51" t="n"/>
      <c r="BE138" s="51" t="n"/>
      <c r="BF138" s="51" t="n"/>
      <c r="BG138" s="51" t="n"/>
      <c r="BH138" s="51" t="n"/>
      <c r="BI138" s="51" t="n"/>
      <c r="BJ138" s="51" t="n"/>
      <c r="BK138" s="51" t="n"/>
      <c r="BL138" s="51" t="n"/>
      <c r="BM138" s="51" t="n"/>
    </row>
    <row r="139">
      <c r="A139" s="47">
        <f>IF(Mitarbeiter!B139="","",Mitarbeiter!A139)</f>
        <v/>
      </c>
      <c r="B139" s="48">
        <f>IF(Mitarbeiter!B139="","",Mitarbeiter!B139)</f>
        <v/>
      </c>
      <c r="C139" s="37">
        <f>IF(Mitarbeiter!B139="","",N(INDEX($F139:$BM139,1,(Einstellungen!$C$3-2026)*12+1))+N(INDEX($F139:$BM139,1,(Einstellungen!$C$3-2026)*12+2))+N(INDEX($F139:$BM139,1,(Einstellungen!$C$3-2026)*12+3))+N(INDEX($F139:$BM139,1,(Einstellungen!$C$3-2026)*12+4))+N(INDEX($F139:$BM139,1,(Einstellungen!$C$3-2026)*12+5))+N(INDEX($F139:$BM139,1,(Einstellungen!$C$3-2026)*12+6))+N(INDEX($F139:$BM139,1,(Einstellungen!$C$3-2026)*12+7))+N(INDEX($F139:$BM139,1,(Einstellungen!$C$3-2026)*12+8))+N(INDEX($F139:$BM139,1,(Einstellungen!$C$3-2026)*12+9))+N(INDEX($F139:$BM139,1,(Einstellungen!$C$3-2026)*12+10))+N(INDEX($F139:$BM139,1,(Einstellungen!$C$3-2026)*12+11))+N(INDEX($F139:$BM139,1,(Einstellungen!$C$3-2026)*12+12)))</f>
        <v/>
      </c>
      <c r="D139" s="37">
        <f>IF(Mitarbeiter!B139="","",SUM(F139:BM139))</f>
        <v/>
      </c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  <c r="AT139" s="51" t="n"/>
      <c r="AU139" s="51" t="n"/>
      <c r="AV139" s="51" t="n"/>
      <c r="AW139" s="51" t="n"/>
      <c r="AX139" s="51" t="n"/>
      <c r="AY139" s="51" t="n"/>
      <c r="AZ139" s="51" t="n"/>
      <c r="BA139" s="51" t="n"/>
      <c r="BB139" s="51" t="n"/>
      <c r="BC139" s="51" t="n"/>
      <c r="BD139" s="51" t="n"/>
      <c r="BE139" s="51" t="n"/>
      <c r="BF139" s="51" t="n"/>
      <c r="BG139" s="51" t="n"/>
      <c r="BH139" s="51" t="n"/>
      <c r="BI139" s="51" t="n"/>
      <c r="BJ139" s="51" t="n"/>
      <c r="BK139" s="51" t="n"/>
      <c r="BL139" s="51" t="n"/>
      <c r="BM139" s="51" t="n"/>
    </row>
    <row r="140">
      <c r="A140" s="47">
        <f>IF(Mitarbeiter!B140="","",Mitarbeiter!A140)</f>
        <v/>
      </c>
      <c r="B140" s="48">
        <f>IF(Mitarbeiter!B140="","",Mitarbeiter!B140)</f>
        <v/>
      </c>
      <c r="C140" s="37">
        <f>IF(Mitarbeiter!B140="","",N(INDEX($F140:$BM140,1,(Einstellungen!$C$3-2026)*12+1))+N(INDEX($F140:$BM140,1,(Einstellungen!$C$3-2026)*12+2))+N(INDEX($F140:$BM140,1,(Einstellungen!$C$3-2026)*12+3))+N(INDEX($F140:$BM140,1,(Einstellungen!$C$3-2026)*12+4))+N(INDEX($F140:$BM140,1,(Einstellungen!$C$3-2026)*12+5))+N(INDEX($F140:$BM140,1,(Einstellungen!$C$3-2026)*12+6))+N(INDEX($F140:$BM140,1,(Einstellungen!$C$3-2026)*12+7))+N(INDEX($F140:$BM140,1,(Einstellungen!$C$3-2026)*12+8))+N(INDEX($F140:$BM140,1,(Einstellungen!$C$3-2026)*12+9))+N(INDEX($F140:$BM140,1,(Einstellungen!$C$3-2026)*12+10))+N(INDEX($F140:$BM140,1,(Einstellungen!$C$3-2026)*12+11))+N(INDEX($F140:$BM140,1,(Einstellungen!$C$3-2026)*12+12)))</f>
        <v/>
      </c>
      <c r="D140" s="37">
        <f>IF(Mitarbeiter!B140="","",SUM(F140:BM140))</f>
        <v/>
      </c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  <c r="AT140" s="51" t="n"/>
      <c r="AU140" s="51" t="n"/>
      <c r="AV140" s="51" t="n"/>
      <c r="AW140" s="51" t="n"/>
      <c r="AX140" s="51" t="n"/>
      <c r="AY140" s="51" t="n"/>
      <c r="AZ140" s="51" t="n"/>
      <c r="BA140" s="51" t="n"/>
      <c r="BB140" s="51" t="n"/>
      <c r="BC140" s="51" t="n"/>
      <c r="BD140" s="51" t="n"/>
      <c r="BE140" s="51" t="n"/>
      <c r="BF140" s="51" t="n"/>
      <c r="BG140" s="51" t="n"/>
      <c r="BH140" s="51" t="n"/>
      <c r="BI140" s="51" t="n"/>
      <c r="BJ140" s="51" t="n"/>
      <c r="BK140" s="51" t="n"/>
      <c r="BL140" s="51" t="n"/>
      <c r="BM140" s="51" t="n"/>
    </row>
    <row r="141">
      <c r="A141" s="47">
        <f>IF(Mitarbeiter!B141="","",Mitarbeiter!A141)</f>
        <v/>
      </c>
      <c r="B141" s="48">
        <f>IF(Mitarbeiter!B141="","",Mitarbeiter!B141)</f>
        <v/>
      </c>
      <c r="C141" s="37">
        <f>IF(Mitarbeiter!B141="","",N(INDEX($F141:$BM141,1,(Einstellungen!$C$3-2026)*12+1))+N(INDEX($F141:$BM141,1,(Einstellungen!$C$3-2026)*12+2))+N(INDEX($F141:$BM141,1,(Einstellungen!$C$3-2026)*12+3))+N(INDEX($F141:$BM141,1,(Einstellungen!$C$3-2026)*12+4))+N(INDEX($F141:$BM141,1,(Einstellungen!$C$3-2026)*12+5))+N(INDEX($F141:$BM141,1,(Einstellungen!$C$3-2026)*12+6))+N(INDEX($F141:$BM141,1,(Einstellungen!$C$3-2026)*12+7))+N(INDEX($F141:$BM141,1,(Einstellungen!$C$3-2026)*12+8))+N(INDEX($F141:$BM141,1,(Einstellungen!$C$3-2026)*12+9))+N(INDEX($F141:$BM141,1,(Einstellungen!$C$3-2026)*12+10))+N(INDEX($F141:$BM141,1,(Einstellungen!$C$3-2026)*12+11))+N(INDEX($F141:$BM141,1,(Einstellungen!$C$3-2026)*12+12)))</f>
        <v/>
      </c>
      <c r="D141" s="37">
        <f>IF(Mitarbeiter!B141="","",SUM(F141:BM141))</f>
        <v/>
      </c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  <c r="AT141" s="51" t="n"/>
      <c r="AU141" s="51" t="n"/>
      <c r="AV141" s="51" t="n"/>
      <c r="AW141" s="51" t="n"/>
      <c r="AX141" s="51" t="n"/>
      <c r="AY141" s="51" t="n"/>
      <c r="AZ141" s="51" t="n"/>
      <c r="BA141" s="51" t="n"/>
      <c r="BB141" s="51" t="n"/>
      <c r="BC141" s="51" t="n"/>
      <c r="BD141" s="51" t="n"/>
      <c r="BE141" s="51" t="n"/>
      <c r="BF141" s="51" t="n"/>
      <c r="BG141" s="51" t="n"/>
      <c r="BH141" s="51" t="n"/>
      <c r="BI141" s="51" t="n"/>
      <c r="BJ141" s="51" t="n"/>
      <c r="BK141" s="51" t="n"/>
      <c r="BL141" s="51" t="n"/>
      <c r="BM141" s="51" t="n"/>
    </row>
    <row r="142">
      <c r="A142" s="47">
        <f>IF(Mitarbeiter!B142="","",Mitarbeiter!A142)</f>
        <v/>
      </c>
      <c r="B142" s="48">
        <f>IF(Mitarbeiter!B142="","",Mitarbeiter!B142)</f>
        <v/>
      </c>
      <c r="C142" s="37">
        <f>IF(Mitarbeiter!B142="","",N(INDEX($F142:$BM142,1,(Einstellungen!$C$3-2026)*12+1))+N(INDEX($F142:$BM142,1,(Einstellungen!$C$3-2026)*12+2))+N(INDEX($F142:$BM142,1,(Einstellungen!$C$3-2026)*12+3))+N(INDEX($F142:$BM142,1,(Einstellungen!$C$3-2026)*12+4))+N(INDEX($F142:$BM142,1,(Einstellungen!$C$3-2026)*12+5))+N(INDEX($F142:$BM142,1,(Einstellungen!$C$3-2026)*12+6))+N(INDEX($F142:$BM142,1,(Einstellungen!$C$3-2026)*12+7))+N(INDEX($F142:$BM142,1,(Einstellungen!$C$3-2026)*12+8))+N(INDEX($F142:$BM142,1,(Einstellungen!$C$3-2026)*12+9))+N(INDEX($F142:$BM142,1,(Einstellungen!$C$3-2026)*12+10))+N(INDEX($F142:$BM142,1,(Einstellungen!$C$3-2026)*12+11))+N(INDEX($F142:$BM142,1,(Einstellungen!$C$3-2026)*12+12)))</f>
        <v/>
      </c>
      <c r="D142" s="37">
        <f>IF(Mitarbeiter!B142="","",SUM(F142:BM142))</f>
        <v/>
      </c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  <c r="AN142" s="51" t="n"/>
      <c r="AO142" s="51" t="n"/>
      <c r="AP142" s="51" t="n"/>
      <c r="AQ142" s="51" t="n"/>
      <c r="AR142" s="51" t="n"/>
      <c r="AS142" s="51" t="n"/>
      <c r="AT142" s="51" t="n"/>
      <c r="AU142" s="51" t="n"/>
      <c r="AV142" s="51" t="n"/>
      <c r="AW142" s="51" t="n"/>
      <c r="AX142" s="51" t="n"/>
      <c r="AY142" s="51" t="n"/>
      <c r="AZ142" s="51" t="n"/>
      <c r="BA142" s="51" t="n"/>
      <c r="BB142" s="51" t="n"/>
      <c r="BC142" s="51" t="n"/>
      <c r="BD142" s="51" t="n"/>
      <c r="BE142" s="51" t="n"/>
      <c r="BF142" s="51" t="n"/>
      <c r="BG142" s="51" t="n"/>
      <c r="BH142" s="51" t="n"/>
      <c r="BI142" s="51" t="n"/>
      <c r="BJ142" s="51" t="n"/>
      <c r="BK142" s="51" t="n"/>
      <c r="BL142" s="51" t="n"/>
      <c r="BM142" s="51" t="n"/>
    </row>
    <row r="143">
      <c r="A143" s="47">
        <f>IF(Mitarbeiter!B143="","",Mitarbeiter!A143)</f>
        <v/>
      </c>
      <c r="B143" s="48">
        <f>IF(Mitarbeiter!B143="","",Mitarbeiter!B143)</f>
        <v/>
      </c>
      <c r="C143" s="37">
        <f>IF(Mitarbeiter!B143="","",N(INDEX($F143:$BM143,1,(Einstellungen!$C$3-2026)*12+1))+N(INDEX($F143:$BM143,1,(Einstellungen!$C$3-2026)*12+2))+N(INDEX($F143:$BM143,1,(Einstellungen!$C$3-2026)*12+3))+N(INDEX($F143:$BM143,1,(Einstellungen!$C$3-2026)*12+4))+N(INDEX($F143:$BM143,1,(Einstellungen!$C$3-2026)*12+5))+N(INDEX($F143:$BM143,1,(Einstellungen!$C$3-2026)*12+6))+N(INDEX($F143:$BM143,1,(Einstellungen!$C$3-2026)*12+7))+N(INDEX($F143:$BM143,1,(Einstellungen!$C$3-2026)*12+8))+N(INDEX($F143:$BM143,1,(Einstellungen!$C$3-2026)*12+9))+N(INDEX($F143:$BM143,1,(Einstellungen!$C$3-2026)*12+10))+N(INDEX($F143:$BM143,1,(Einstellungen!$C$3-2026)*12+11))+N(INDEX($F143:$BM143,1,(Einstellungen!$C$3-2026)*12+12)))</f>
        <v/>
      </c>
      <c r="D143" s="37">
        <f>IF(Mitarbeiter!B143="","",SUM(F143:BM143))</f>
        <v/>
      </c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  <c r="AN143" s="51" t="n"/>
      <c r="AO143" s="51" t="n"/>
      <c r="AP143" s="51" t="n"/>
      <c r="AQ143" s="51" t="n"/>
      <c r="AR143" s="51" t="n"/>
      <c r="AS143" s="51" t="n"/>
      <c r="AT143" s="51" t="n"/>
      <c r="AU143" s="51" t="n"/>
      <c r="AV143" s="51" t="n"/>
      <c r="AW143" s="51" t="n"/>
      <c r="AX143" s="51" t="n"/>
      <c r="AY143" s="51" t="n"/>
      <c r="AZ143" s="51" t="n"/>
      <c r="BA143" s="51" t="n"/>
      <c r="BB143" s="51" t="n"/>
      <c r="BC143" s="51" t="n"/>
      <c r="BD143" s="51" t="n"/>
      <c r="BE143" s="51" t="n"/>
      <c r="BF143" s="51" t="n"/>
      <c r="BG143" s="51" t="n"/>
      <c r="BH143" s="51" t="n"/>
      <c r="BI143" s="51" t="n"/>
      <c r="BJ143" s="51" t="n"/>
      <c r="BK143" s="51" t="n"/>
      <c r="BL143" s="51" t="n"/>
      <c r="BM143" s="51" t="n"/>
    </row>
    <row r="144">
      <c r="A144" s="47">
        <f>IF(Mitarbeiter!B144="","",Mitarbeiter!A144)</f>
        <v/>
      </c>
      <c r="B144" s="48">
        <f>IF(Mitarbeiter!B144="","",Mitarbeiter!B144)</f>
        <v/>
      </c>
      <c r="C144" s="37">
        <f>IF(Mitarbeiter!B144="","",N(INDEX($F144:$BM144,1,(Einstellungen!$C$3-2026)*12+1))+N(INDEX($F144:$BM144,1,(Einstellungen!$C$3-2026)*12+2))+N(INDEX($F144:$BM144,1,(Einstellungen!$C$3-2026)*12+3))+N(INDEX($F144:$BM144,1,(Einstellungen!$C$3-2026)*12+4))+N(INDEX($F144:$BM144,1,(Einstellungen!$C$3-2026)*12+5))+N(INDEX($F144:$BM144,1,(Einstellungen!$C$3-2026)*12+6))+N(INDEX($F144:$BM144,1,(Einstellungen!$C$3-2026)*12+7))+N(INDEX($F144:$BM144,1,(Einstellungen!$C$3-2026)*12+8))+N(INDEX($F144:$BM144,1,(Einstellungen!$C$3-2026)*12+9))+N(INDEX($F144:$BM144,1,(Einstellungen!$C$3-2026)*12+10))+N(INDEX($F144:$BM144,1,(Einstellungen!$C$3-2026)*12+11))+N(INDEX($F144:$BM144,1,(Einstellungen!$C$3-2026)*12+12)))</f>
        <v/>
      </c>
      <c r="D144" s="37">
        <f>IF(Mitarbeiter!B144="","",SUM(F144:BM144))</f>
        <v/>
      </c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  <c r="AE144" s="51" t="n"/>
      <c r="AF144" s="51" t="n"/>
      <c r="AG144" s="51" t="n"/>
      <c r="AH144" s="51" t="n"/>
      <c r="AI144" s="51" t="n"/>
      <c r="AJ144" s="51" t="n"/>
      <c r="AK144" s="51" t="n"/>
      <c r="AL144" s="51" t="n"/>
      <c r="AM144" s="51" t="n"/>
      <c r="AN144" s="51" t="n"/>
      <c r="AO144" s="51" t="n"/>
      <c r="AP144" s="51" t="n"/>
      <c r="AQ144" s="51" t="n"/>
      <c r="AR144" s="51" t="n"/>
      <c r="AS144" s="51" t="n"/>
      <c r="AT144" s="51" t="n"/>
      <c r="AU144" s="51" t="n"/>
      <c r="AV144" s="51" t="n"/>
      <c r="AW144" s="51" t="n"/>
      <c r="AX144" s="51" t="n"/>
      <c r="AY144" s="51" t="n"/>
      <c r="AZ144" s="51" t="n"/>
      <c r="BA144" s="51" t="n"/>
      <c r="BB144" s="51" t="n"/>
      <c r="BC144" s="51" t="n"/>
      <c r="BD144" s="51" t="n"/>
      <c r="BE144" s="51" t="n"/>
      <c r="BF144" s="51" t="n"/>
      <c r="BG144" s="51" t="n"/>
      <c r="BH144" s="51" t="n"/>
      <c r="BI144" s="51" t="n"/>
      <c r="BJ144" s="51" t="n"/>
      <c r="BK144" s="51" t="n"/>
      <c r="BL144" s="51" t="n"/>
      <c r="BM144" s="51" t="n"/>
    </row>
    <row r="145">
      <c r="A145" s="47">
        <f>IF(Mitarbeiter!B145="","",Mitarbeiter!A145)</f>
        <v/>
      </c>
      <c r="B145" s="48">
        <f>IF(Mitarbeiter!B145="","",Mitarbeiter!B145)</f>
        <v/>
      </c>
      <c r="C145" s="37">
        <f>IF(Mitarbeiter!B145="","",N(INDEX($F145:$BM145,1,(Einstellungen!$C$3-2026)*12+1))+N(INDEX($F145:$BM145,1,(Einstellungen!$C$3-2026)*12+2))+N(INDEX($F145:$BM145,1,(Einstellungen!$C$3-2026)*12+3))+N(INDEX($F145:$BM145,1,(Einstellungen!$C$3-2026)*12+4))+N(INDEX($F145:$BM145,1,(Einstellungen!$C$3-2026)*12+5))+N(INDEX($F145:$BM145,1,(Einstellungen!$C$3-2026)*12+6))+N(INDEX($F145:$BM145,1,(Einstellungen!$C$3-2026)*12+7))+N(INDEX($F145:$BM145,1,(Einstellungen!$C$3-2026)*12+8))+N(INDEX($F145:$BM145,1,(Einstellungen!$C$3-2026)*12+9))+N(INDEX($F145:$BM145,1,(Einstellungen!$C$3-2026)*12+10))+N(INDEX($F145:$BM145,1,(Einstellungen!$C$3-2026)*12+11))+N(INDEX($F145:$BM145,1,(Einstellungen!$C$3-2026)*12+12)))</f>
        <v/>
      </c>
      <c r="D145" s="37">
        <f>IF(Mitarbeiter!B145="","",SUM(F145:BM145))</f>
        <v/>
      </c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  <c r="AA145" s="51" t="n"/>
      <c r="AB145" s="51" t="n"/>
      <c r="AC145" s="51" t="n"/>
      <c r="AD145" s="51" t="n"/>
      <c r="AE145" s="51" t="n"/>
      <c r="AF145" s="51" t="n"/>
      <c r="AG145" s="51" t="n"/>
      <c r="AH145" s="51" t="n"/>
      <c r="AI145" s="51" t="n"/>
      <c r="AJ145" s="51" t="n"/>
      <c r="AK145" s="51" t="n"/>
      <c r="AL145" s="51" t="n"/>
      <c r="AM145" s="51" t="n"/>
      <c r="AN145" s="51" t="n"/>
      <c r="AO145" s="51" t="n"/>
      <c r="AP145" s="51" t="n"/>
      <c r="AQ145" s="51" t="n"/>
      <c r="AR145" s="51" t="n"/>
      <c r="AS145" s="51" t="n"/>
      <c r="AT145" s="51" t="n"/>
      <c r="AU145" s="51" t="n"/>
      <c r="AV145" s="51" t="n"/>
      <c r="AW145" s="51" t="n"/>
      <c r="AX145" s="51" t="n"/>
      <c r="AY145" s="51" t="n"/>
      <c r="AZ145" s="51" t="n"/>
      <c r="BA145" s="51" t="n"/>
      <c r="BB145" s="51" t="n"/>
      <c r="BC145" s="51" t="n"/>
      <c r="BD145" s="51" t="n"/>
      <c r="BE145" s="51" t="n"/>
      <c r="BF145" s="51" t="n"/>
      <c r="BG145" s="51" t="n"/>
      <c r="BH145" s="51" t="n"/>
      <c r="BI145" s="51" t="n"/>
      <c r="BJ145" s="51" t="n"/>
      <c r="BK145" s="51" t="n"/>
      <c r="BL145" s="51" t="n"/>
      <c r="BM145" s="51" t="n"/>
    </row>
    <row r="146">
      <c r="A146" s="47">
        <f>IF(Mitarbeiter!B146="","",Mitarbeiter!A146)</f>
        <v/>
      </c>
      <c r="B146" s="48">
        <f>IF(Mitarbeiter!B146="","",Mitarbeiter!B146)</f>
        <v/>
      </c>
      <c r="C146" s="37">
        <f>IF(Mitarbeiter!B146="","",N(INDEX($F146:$BM146,1,(Einstellungen!$C$3-2026)*12+1))+N(INDEX($F146:$BM146,1,(Einstellungen!$C$3-2026)*12+2))+N(INDEX($F146:$BM146,1,(Einstellungen!$C$3-2026)*12+3))+N(INDEX($F146:$BM146,1,(Einstellungen!$C$3-2026)*12+4))+N(INDEX($F146:$BM146,1,(Einstellungen!$C$3-2026)*12+5))+N(INDEX($F146:$BM146,1,(Einstellungen!$C$3-2026)*12+6))+N(INDEX($F146:$BM146,1,(Einstellungen!$C$3-2026)*12+7))+N(INDEX($F146:$BM146,1,(Einstellungen!$C$3-2026)*12+8))+N(INDEX($F146:$BM146,1,(Einstellungen!$C$3-2026)*12+9))+N(INDEX($F146:$BM146,1,(Einstellungen!$C$3-2026)*12+10))+N(INDEX($F146:$BM146,1,(Einstellungen!$C$3-2026)*12+11))+N(INDEX($F146:$BM146,1,(Einstellungen!$C$3-2026)*12+12)))</f>
        <v/>
      </c>
      <c r="D146" s="37">
        <f>IF(Mitarbeiter!B146="","",SUM(F146:BM146))</f>
        <v/>
      </c>
      <c r="F146" s="51" t="n"/>
      <c r="G146" s="51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  <c r="AA146" s="51" t="n"/>
      <c r="AB146" s="51" t="n"/>
      <c r="AC146" s="51" t="n"/>
      <c r="AD146" s="51" t="n"/>
      <c r="AE146" s="51" t="n"/>
      <c r="AF146" s="51" t="n"/>
      <c r="AG146" s="51" t="n"/>
      <c r="AH146" s="51" t="n"/>
      <c r="AI146" s="51" t="n"/>
      <c r="AJ146" s="51" t="n"/>
      <c r="AK146" s="51" t="n"/>
      <c r="AL146" s="51" t="n"/>
      <c r="AM146" s="51" t="n"/>
      <c r="AN146" s="51" t="n"/>
      <c r="AO146" s="51" t="n"/>
      <c r="AP146" s="51" t="n"/>
      <c r="AQ146" s="51" t="n"/>
      <c r="AR146" s="51" t="n"/>
      <c r="AS146" s="51" t="n"/>
      <c r="AT146" s="51" t="n"/>
      <c r="AU146" s="51" t="n"/>
      <c r="AV146" s="51" t="n"/>
      <c r="AW146" s="51" t="n"/>
      <c r="AX146" s="51" t="n"/>
      <c r="AY146" s="51" t="n"/>
      <c r="AZ146" s="51" t="n"/>
      <c r="BA146" s="51" t="n"/>
      <c r="BB146" s="51" t="n"/>
      <c r="BC146" s="51" t="n"/>
      <c r="BD146" s="51" t="n"/>
      <c r="BE146" s="51" t="n"/>
      <c r="BF146" s="51" t="n"/>
      <c r="BG146" s="51" t="n"/>
      <c r="BH146" s="51" t="n"/>
      <c r="BI146" s="51" t="n"/>
      <c r="BJ146" s="51" t="n"/>
      <c r="BK146" s="51" t="n"/>
      <c r="BL146" s="51" t="n"/>
      <c r="BM146" s="51" t="n"/>
    </row>
    <row r="147">
      <c r="A147" s="47">
        <f>IF(Mitarbeiter!B147="","",Mitarbeiter!A147)</f>
        <v/>
      </c>
      <c r="B147" s="48">
        <f>IF(Mitarbeiter!B147="","",Mitarbeiter!B147)</f>
        <v/>
      </c>
      <c r="C147" s="37">
        <f>IF(Mitarbeiter!B147="","",N(INDEX($F147:$BM147,1,(Einstellungen!$C$3-2026)*12+1))+N(INDEX($F147:$BM147,1,(Einstellungen!$C$3-2026)*12+2))+N(INDEX($F147:$BM147,1,(Einstellungen!$C$3-2026)*12+3))+N(INDEX($F147:$BM147,1,(Einstellungen!$C$3-2026)*12+4))+N(INDEX($F147:$BM147,1,(Einstellungen!$C$3-2026)*12+5))+N(INDEX($F147:$BM147,1,(Einstellungen!$C$3-2026)*12+6))+N(INDEX($F147:$BM147,1,(Einstellungen!$C$3-2026)*12+7))+N(INDEX($F147:$BM147,1,(Einstellungen!$C$3-2026)*12+8))+N(INDEX($F147:$BM147,1,(Einstellungen!$C$3-2026)*12+9))+N(INDEX($F147:$BM147,1,(Einstellungen!$C$3-2026)*12+10))+N(INDEX($F147:$BM147,1,(Einstellungen!$C$3-2026)*12+11))+N(INDEX($F147:$BM147,1,(Einstellungen!$C$3-2026)*12+12)))</f>
        <v/>
      </c>
      <c r="D147" s="37">
        <f>IF(Mitarbeiter!B147="","",SUM(F147:BM147))</f>
        <v/>
      </c>
      <c r="F147" s="51" t="n"/>
      <c r="G147" s="51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  <c r="AA147" s="51" t="n"/>
      <c r="AB147" s="51" t="n"/>
      <c r="AC147" s="51" t="n"/>
      <c r="AD147" s="51" t="n"/>
      <c r="AE147" s="51" t="n"/>
      <c r="AF147" s="51" t="n"/>
      <c r="AG147" s="51" t="n"/>
      <c r="AH147" s="51" t="n"/>
      <c r="AI147" s="51" t="n"/>
      <c r="AJ147" s="51" t="n"/>
      <c r="AK147" s="51" t="n"/>
      <c r="AL147" s="51" t="n"/>
      <c r="AM147" s="51" t="n"/>
      <c r="AN147" s="51" t="n"/>
      <c r="AO147" s="51" t="n"/>
      <c r="AP147" s="51" t="n"/>
      <c r="AQ147" s="51" t="n"/>
      <c r="AR147" s="51" t="n"/>
      <c r="AS147" s="51" t="n"/>
      <c r="AT147" s="51" t="n"/>
      <c r="AU147" s="51" t="n"/>
      <c r="AV147" s="51" t="n"/>
      <c r="AW147" s="51" t="n"/>
      <c r="AX147" s="51" t="n"/>
      <c r="AY147" s="51" t="n"/>
      <c r="AZ147" s="51" t="n"/>
      <c r="BA147" s="51" t="n"/>
      <c r="BB147" s="51" t="n"/>
      <c r="BC147" s="51" t="n"/>
      <c r="BD147" s="51" t="n"/>
      <c r="BE147" s="51" t="n"/>
      <c r="BF147" s="51" t="n"/>
      <c r="BG147" s="51" t="n"/>
      <c r="BH147" s="51" t="n"/>
      <c r="BI147" s="51" t="n"/>
      <c r="BJ147" s="51" t="n"/>
      <c r="BK147" s="51" t="n"/>
      <c r="BL147" s="51" t="n"/>
      <c r="BM147" s="51" t="n"/>
    </row>
    <row r="148">
      <c r="A148" s="47">
        <f>IF(Mitarbeiter!B148="","",Mitarbeiter!A148)</f>
        <v/>
      </c>
      <c r="B148" s="48">
        <f>IF(Mitarbeiter!B148="","",Mitarbeiter!B148)</f>
        <v/>
      </c>
      <c r="C148" s="37">
        <f>IF(Mitarbeiter!B148="","",N(INDEX($F148:$BM148,1,(Einstellungen!$C$3-2026)*12+1))+N(INDEX($F148:$BM148,1,(Einstellungen!$C$3-2026)*12+2))+N(INDEX($F148:$BM148,1,(Einstellungen!$C$3-2026)*12+3))+N(INDEX($F148:$BM148,1,(Einstellungen!$C$3-2026)*12+4))+N(INDEX($F148:$BM148,1,(Einstellungen!$C$3-2026)*12+5))+N(INDEX($F148:$BM148,1,(Einstellungen!$C$3-2026)*12+6))+N(INDEX($F148:$BM148,1,(Einstellungen!$C$3-2026)*12+7))+N(INDEX($F148:$BM148,1,(Einstellungen!$C$3-2026)*12+8))+N(INDEX($F148:$BM148,1,(Einstellungen!$C$3-2026)*12+9))+N(INDEX($F148:$BM148,1,(Einstellungen!$C$3-2026)*12+10))+N(INDEX($F148:$BM148,1,(Einstellungen!$C$3-2026)*12+11))+N(INDEX($F148:$BM148,1,(Einstellungen!$C$3-2026)*12+12)))</f>
        <v/>
      </c>
      <c r="D148" s="37">
        <f>IF(Mitarbeiter!B148="","",SUM(F148:BM148))</f>
        <v/>
      </c>
      <c r="F148" s="51" t="n"/>
      <c r="G148" s="51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  <c r="AA148" s="51" t="n"/>
      <c r="AB148" s="51" t="n"/>
      <c r="AC148" s="51" t="n"/>
      <c r="AD148" s="51" t="n"/>
      <c r="AE148" s="51" t="n"/>
      <c r="AF148" s="51" t="n"/>
      <c r="AG148" s="51" t="n"/>
      <c r="AH148" s="51" t="n"/>
      <c r="AI148" s="51" t="n"/>
      <c r="AJ148" s="51" t="n"/>
      <c r="AK148" s="51" t="n"/>
      <c r="AL148" s="51" t="n"/>
      <c r="AM148" s="51" t="n"/>
      <c r="AN148" s="51" t="n"/>
      <c r="AO148" s="51" t="n"/>
      <c r="AP148" s="51" t="n"/>
      <c r="AQ148" s="51" t="n"/>
      <c r="AR148" s="51" t="n"/>
      <c r="AS148" s="51" t="n"/>
      <c r="AT148" s="51" t="n"/>
      <c r="AU148" s="51" t="n"/>
      <c r="AV148" s="51" t="n"/>
      <c r="AW148" s="51" t="n"/>
      <c r="AX148" s="51" t="n"/>
      <c r="AY148" s="51" t="n"/>
      <c r="AZ148" s="51" t="n"/>
      <c r="BA148" s="51" t="n"/>
      <c r="BB148" s="51" t="n"/>
      <c r="BC148" s="51" t="n"/>
      <c r="BD148" s="51" t="n"/>
      <c r="BE148" s="51" t="n"/>
      <c r="BF148" s="51" t="n"/>
      <c r="BG148" s="51" t="n"/>
      <c r="BH148" s="51" t="n"/>
      <c r="BI148" s="51" t="n"/>
      <c r="BJ148" s="51" t="n"/>
      <c r="BK148" s="51" t="n"/>
      <c r="BL148" s="51" t="n"/>
      <c r="BM148" s="51" t="n"/>
    </row>
    <row r="149">
      <c r="A149" s="47">
        <f>IF(Mitarbeiter!B149="","",Mitarbeiter!A149)</f>
        <v/>
      </c>
      <c r="B149" s="48">
        <f>IF(Mitarbeiter!B149="","",Mitarbeiter!B149)</f>
        <v/>
      </c>
      <c r="C149" s="37">
        <f>IF(Mitarbeiter!B149="","",N(INDEX($F149:$BM149,1,(Einstellungen!$C$3-2026)*12+1))+N(INDEX($F149:$BM149,1,(Einstellungen!$C$3-2026)*12+2))+N(INDEX($F149:$BM149,1,(Einstellungen!$C$3-2026)*12+3))+N(INDEX($F149:$BM149,1,(Einstellungen!$C$3-2026)*12+4))+N(INDEX($F149:$BM149,1,(Einstellungen!$C$3-2026)*12+5))+N(INDEX($F149:$BM149,1,(Einstellungen!$C$3-2026)*12+6))+N(INDEX($F149:$BM149,1,(Einstellungen!$C$3-2026)*12+7))+N(INDEX($F149:$BM149,1,(Einstellungen!$C$3-2026)*12+8))+N(INDEX($F149:$BM149,1,(Einstellungen!$C$3-2026)*12+9))+N(INDEX($F149:$BM149,1,(Einstellungen!$C$3-2026)*12+10))+N(INDEX($F149:$BM149,1,(Einstellungen!$C$3-2026)*12+11))+N(INDEX($F149:$BM149,1,(Einstellungen!$C$3-2026)*12+12)))</f>
        <v/>
      </c>
      <c r="D149" s="37">
        <f>IF(Mitarbeiter!B149="","",SUM(F149:BM149))</f>
        <v/>
      </c>
      <c r="F149" s="51" t="n"/>
      <c r="G149" s="51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  <c r="AA149" s="51" t="n"/>
      <c r="AB149" s="51" t="n"/>
      <c r="AC149" s="51" t="n"/>
      <c r="AD149" s="51" t="n"/>
      <c r="AE149" s="51" t="n"/>
      <c r="AF149" s="51" t="n"/>
      <c r="AG149" s="51" t="n"/>
      <c r="AH149" s="51" t="n"/>
      <c r="AI149" s="51" t="n"/>
      <c r="AJ149" s="51" t="n"/>
      <c r="AK149" s="51" t="n"/>
      <c r="AL149" s="51" t="n"/>
      <c r="AM149" s="51" t="n"/>
      <c r="AN149" s="51" t="n"/>
      <c r="AO149" s="51" t="n"/>
      <c r="AP149" s="51" t="n"/>
      <c r="AQ149" s="51" t="n"/>
      <c r="AR149" s="51" t="n"/>
      <c r="AS149" s="51" t="n"/>
      <c r="AT149" s="51" t="n"/>
      <c r="AU149" s="51" t="n"/>
      <c r="AV149" s="51" t="n"/>
      <c r="AW149" s="51" t="n"/>
      <c r="AX149" s="51" t="n"/>
      <c r="AY149" s="51" t="n"/>
      <c r="AZ149" s="51" t="n"/>
      <c r="BA149" s="51" t="n"/>
      <c r="BB149" s="51" t="n"/>
      <c r="BC149" s="51" t="n"/>
      <c r="BD149" s="51" t="n"/>
      <c r="BE149" s="51" t="n"/>
      <c r="BF149" s="51" t="n"/>
      <c r="BG149" s="51" t="n"/>
      <c r="BH149" s="51" t="n"/>
      <c r="BI149" s="51" t="n"/>
      <c r="BJ149" s="51" t="n"/>
      <c r="BK149" s="51" t="n"/>
      <c r="BL149" s="51" t="n"/>
      <c r="BM149" s="51" t="n"/>
    </row>
    <row r="150">
      <c r="A150" s="47">
        <f>IF(Mitarbeiter!B150="","",Mitarbeiter!A150)</f>
        <v/>
      </c>
      <c r="B150" s="48">
        <f>IF(Mitarbeiter!B150="","",Mitarbeiter!B150)</f>
        <v/>
      </c>
      <c r="C150" s="37">
        <f>IF(Mitarbeiter!B150="","",N(INDEX($F150:$BM150,1,(Einstellungen!$C$3-2026)*12+1))+N(INDEX($F150:$BM150,1,(Einstellungen!$C$3-2026)*12+2))+N(INDEX($F150:$BM150,1,(Einstellungen!$C$3-2026)*12+3))+N(INDEX($F150:$BM150,1,(Einstellungen!$C$3-2026)*12+4))+N(INDEX($F150:$BM150,1,(Einstellungen!$C$3-2026)*12+5))+N(INDEX($F150:$BM150,1,(Einstellungen!$C$3-2026)*12+6))+N(INDEX($F150:$BM150,1,(Einstellungen!$C$3-2026)*12+7))+N(INDEX($F150:$BM150,1,(Einstellungen!$C$3-2026)*12+8))+N(INDEX($F150:$BM150,1,(Einstellungen!$C$3-2026)*12+9))+N(INDEX($F150:$BM150,1,(Einstellungen!$C$3-2026)*12+10))+N(INDEX($F150:$BM150,1,(Einstellungen!$C$3-2026)*12+11))+N(INDEX($F150:$BM150,1,(Einstellungen!$C$3-2026)*12+12)))</f>
        <v/>
      </c>
      <c r="D150" s="37">
        <f>IF(Mitarbeiter!B150="","",SUM(F150:BM150))</f>
        <v/>
      </c>
      <c r="F150" s="51" t="n"/>
      <c r="G150" s="51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  <c r="AA150" s="51" t="n"/>
      <c r="AB150" s="51" t="n"/>
      <c r="AC150" s="51" t="n"/>
      <c r="AD150" s="51" t="n"/>
      <c r="AE150" s="51" t="n"/>
      <c r="AF150" s="51" t="n"/>
      <c r="AG150" s="51" t="n"/>
      <c r="AH150" s="51" t="n"/>
      <c r="AI150" s="51" t="n"/>
      <c r="AJ150" s="51" t="n"/>
      <c r="AK150" s="51" t="n"/>
      <c r="AL150" s="51" t="n"/>
      <c r="AM150" s="51" t="n"/>
      <c r="AN150" s="51" t="n"/>
      <c r="AO150" s="51" t="n"/>
      <c r="AP150" s="51" t="n"/>
      <c r="AQ150" s="51" t="n"/>
      <c r="AR150" s="51" t="n"/>
      <c r="AS150" s="51" t="n"/>
      <c r="AT150" s="51" t="n"/>
      <c r="AU150" s="51" t="n"/>
      <c r="AV150" s="51" t="n"/>
      <c r="AW150" s="51" t="n"/>
      <c r="AX150" s="51" t="n"/>
      <c r="AY150" s="51" t="n"/>
      <c r="AZ150" s="51" t="n"/>
      <c r="BA150" s="51" t="n"/>
      <c r="BB150" s="51" t="n"/>
      <c r="BC150" s="51" t="n"/>
      <c r="BD150" s="51" t="n"/>
      <c r="BE150" s="51" t="n"/>
      <c r="BF150" s="51" t="n"/>
      <c r="BG150" s="51" t="n"/>
      <c r="BH150" s="51" t="n"/>
      <c r="BI150" s="51" t="n"/>
      <c r="BJ150" s="51" t="n"/>
      <c r="BK150" s="51" t="n"/>
      <c r="BL150" s="51" t="n"/>
      <c r="BM150" s="51" t="n"/>
    </row>
    <row r="151">
      <c r="A151" s="47">
        <f>IF(Mitarbeiter!B151="","",Mitarbeiter!A151)</f>
        <v/>
      </c>
      <c r="B151" s="48">
        <f>IF(Mitarbeiter!B151="","",Mitarbeiter!B151)</f>
        <v/>
      </c>
      <c r="C151" s="37">
        <f>IF(Mitarbeiter!B151="","",N(INDEX($F151:$BM151,1,(Einstellungen!$C$3-2026)*12+1))+N(INDEX($F151:$BM151,1,(Einstellungen!$C$3-2026)*12+2))+N(INDEX($F151:$BM151,1,(Einstellungen!$C$3-2026)*12+3))+N(INDEX($F151:$BM151,1,(Einstellungen!$C$3-2026)*12+4))+N(INDEX($F151:$BM151,1,(Einstellungen!$C$3-2026)*12+5))+N(INDEX($F151:$BM151,1,(Einstellungen!$C$3-2026)*12+6))+N(INDEX($F151:$BM151,1,(Einstellungen!$C$3-2026)*12+7))+N(INDEX($F151:$BM151,1,(Einstellungen!$C$3-2026)*12+8))+N(INDEX($F151:$BM151,1,(Einstellungen!$C$3-2026)*12+9))+N(INDEX($F151:$BM151,1,(Einstellungen!$C$3-2026)*12+10))+N(INDEX($F151:$BM151,1,(Einstellungen!$C$3-2026)*12+11))+N(INDEX($F151:$BM151,1,(Einstellungen!$C$3-2026)*12+12)))</f>
        <v/>
      </c>
      <c r="D151" s="37">
        <f>IF(Mitarbeiter!B151="","",SUM(F151:BM151))</f>
        <v/>
      </c>
      <c r="F151" s="51" t="n"/>
      <c r="G151" s="51" t="n"/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  <c r="R151" s="51" t="n"/>
      <c r="S151" s="51" t="n"/>
      <c r="T151" s="51" t="n"/>
      <c r="U151" s="51" t="n"/>
      <c r="V151" s="51" t="n"/>
      <c r="W151" s="51" t="n"/>
      <c r="X151" s="51" t="n"/>
      <c r="Y151" s="51" t="n"/>
      <c r="Z151" s="51" t="n"/>
      <c r="AA151" s="51" t="n"/>
      <c r="AB151" s="51" t="n"/>
      <c r="AC151" s="51" t="n"/>
      <c r="AD151" s="51" t="n"/>
      <c r="AE151" s="51" t="n"/>
      <c r="AF151" s="51" t="n"/>
      <c r="AG151" s="51" t="n"/>
      <c r="AH151" s="51" t="n"/>
      <c r="AI151" s="51" t="n"/>
      <c r="AJ151" s="51" t="n"/>
      <c r="AK151" s="51" t="n"/>
      <c r="AL151" s="51" t="n"/>
      <c r="AM151" s="51" t="n"/>
      <c r="AN151" s="51" t="n"/>
      <c r="AO151" s="51" t="n"/>
      <c r="AP151" s="51" t="n"/>
      <c r="AQ151" s="51" t="n"/>
      <c r="AR151" s="51" t="n"/>
      <c r="AS151" s="51" t="n"/>
      <c r="AT151" s="51" t="n"/>
      <c r="AU151" s="51" t="n"/>
      <c r="AV151" s="51" t="n"/>
      <c r="AW151" s="51" t="n"/>
      <c r="AX151" s="51" t="n"/>
      <c r="AY151" s="51" t="n"/>
      <c r="AZ151" s="51" t="n"/>
      <c r="BA151" s="51" t="n"/>
      <c r="BB151" s="51" t="n"/>
      <c r="BC151" s="51" t="n"/>
      <c r="BD151" s="51" t="n"/>
      <c r="BE151" s="51" t="n"/>
      <c r="BF151" s="51" t="n"/>
      <c r="BG151" s="51" t="n"/>
      <c r="BH151" s="51" t="n"/>
      <c r="BI151" s="51" t="n"/>
      <c r="BJ151" s="51" t="n"/>
      <c r="BK151" s="51" t="n"/>
      <c r="BL151" s="51" t="n"/>
      <c r="BM151" s="51" t="n"/>
    </row>
    <row r="152">
      <c r="A152" s="47">
        <f>IF(Mitarbeiter!B152="","",Mitarbeiter!A152)</f>
        <v/>
      </c>
      <c r="B152" s="48">
        <f>IF(Mitarbeiter!B152="","",Mitarbeiter!B152)</f>
        <v/>
      </c>
      <c r="C152" s="37">
        <f>IF(Mitarbeiter!B152="","",N(INDEX($F152:$BM152,1,(Einstellungen!$C$3-2026)*12+1))+N(INDEX($F152:$BM152,1,(Einstellungen!$C$3-2026)*12+2))+N(INDEX($F152:$BM152,1,(Einstellungen!$C$3-2026)*12+3))+N(INDEX($F152:$BM152,1,(Einstellungen!$C$3-2026)*12+4))+N(INDEX($F152:$BM152,1,(Einstellungen!$C$3-2026)*12+5))+N(INDEX($F152:$BM152,1,(Einstellungen!$C$3-2026)*12+6))+N(INDEX($F152:$BM152,1,(Einstellungen!$C$3-2026)*12+7))+N(INDEX($F152:$BM152,1,(Einstellungen!$C$3-2026)*12+8))+N(INDEX($F152:$BM152,1,(Einstellungen!$C$3-2026)*12+9))+N(INDEX($F152:$BM152,1,(Einstellungen!$C$3-2026)*12+10))+N(INDEX($F152:$BM152,1,(Einstellungen!$C$3-2026)*12+11))+N(INDEX($F152:$BM152,1,(Einstellungen!$C$3-2026)*12+12)))</f>
        <v/>
      </c>
      <c r="D152" s="37">
        <f>IF(Mitarbeiter!B152="","",SUM(F152:BM152))</f>
        <v/>
      </c>
      <c r="F152" s="51" t="n"/>
      <c r="G152" s="51" t="n"/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  <c r="R152" s="51" t="n"/>
      <c r="S152" s="51" t="n"/>
      <c r="T152" s="51" t="n"/>
      <c r="U152" s="51" t="n"/>
      <c r="V152" s="51" t="n"/>
      <c r="W152" s="51" t="n"/>
      <c r="X152" s="51" t="n"/>
      <c r="Y152" s="51" t="n"/>
      <c r="Z152" s="51" t="n"/>
      <c r="AA152" s="51" t="n"/>
      <c r="AB152" s="51" t="n"/>
      <c r="AC152" s="51" t="n"/>
      <c r="AD152" s="51" t="n"/>
      <c r="AE152" s="51" t="n"/>
      <c r="AF152" s="51" t="n"/>
      <c r="AG152" s="51" t="n"/>
      <c r="AH152" s="51" t="n"/>
      <c r="AI152" s="51" t="n"/>
      <c r="AJ152" s="51" t="n"/>
      <c r="AK152" s="51" t="n"/>
      <c r="AL152" s="51" t="n"/>
      <c r="AM152" s="51" t="n"/>
      <c r="AN152" s="51" t="n"/>
      <c r="AO152" s="51" t="n"/>
      <c r="AP152" s="51" t="n"/>
      <c r="AQ152" s="51" t="n"/>
      <c r="AR152" s="51" t="n"/>
      <c r="AS152" s="51" t="n"/>
      <c r="AT152" s="51" t="n"/>
      <c r="AU152" s="51" t="n"/>
      <c r="AV152" s="51" t="n"/>
      <c r="AW152" s="51" t="n"/>
      <c r="AX152" s="51" t="n"/>
      <c r="AY152" s="51" t="n"/>
      <c r="AZ152" s="51" t="n"/>
      <c r="BA152" s="51" t="n"/>
      <c r="BB152" s="51" t="n"/>
      <c r="BC152" s="51" t="n"/>
      <c r="BD152" s="51" t="n"/>
      <c r="BE152" s="51" t="n"/>
      <c r="BF152" s="51" t="n"/>
      <c r="BG152" s="51" t="n"/>
      <c r="BH152" s="51" t="n"/>
      <c r="BI152" s="51" t="n"/>
      <c r="BJ152" s="51" t="n"/>
      <c r="BK152" s="51" t="n"/>
      <c r="BL152" s="51" t="n"/>
      <c r="BM152" s="51" t="n"/>
    </row>
    <row r="153">
      <c r="A153" s="47">
        <f>IF(Mitarbeiter!B153="","",Mitarbeiter!A153)</f>
        <v/>
      </c>
      <c r="B153" s="48">
        <f>IF(Mitarbeiter!B153="","",Mitarbeiter!B153)</f>
        <v/>
      </c>
      <c r="C153" s="37">
        <f>IF(Mitarbeiter!B153="","",N(INDEX($F153:$BM153,1,(Einstellungen!$C$3-2026)*12+1))+N(INDEX($F153:$BM153,1,(Einstellungen!$C$3-2026)*12+2))+N(INDEX($F153:$BM153,1,(Einstellungen!$C$3-2026)*12+3))+N(INDEX($F153:$BM153,1,(Einstellungen!$C$3-2026)*12+4))+N(INDEX($F153:$BM153,1,(Einstellungen!$C$3-2026)*12+5))+N(INDEX($F153:$BM153,1,(Einstellungen!$C$3-2026)*12+6))+N(INDEX($F153:$BM153,1,(Einstellungen!$C$3-2026)*12+7))+N(INDEX($F153:$BM153,1,(Einstellungen!$C$3-2026)*12+8))+N(INDEX($F153:$BM153,1,(Einstellungen!$C$3-2026)*12+9))+N(INDEX($F153:$BM153,1,(Einstellungen!$C$3-2026)*12+10))+N(INDEX($F153:$BM153,1,(Einstellungen!$C$3-2026)*12+11))+N(INDEX($F153:$BM153,1,(Einstellungen!$C$3-2026)*12+12)))</f>
        <v/>
      </c>
      <c r="D153" s="37">
        <f>IF(Mitarbeiter!B153="","",SUM(F153:BM153))</f>
        <v/>
      </c>
      <c r="F153" s="51" t="n"/>
      <c r="G153" s="51" t="n"/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  <c r="R153" s="51" t="n"/>
      <c r="S153" s="51" t="n"/>
      <c r="T153" s="51" t="n"/>
      <c r="U153" s="51" t="n"/>
      <c r="V153" s="51" t="n"/>
      <c r="W153" s="51" t="n"/>
      <c r="X153" s="51" t="n"/>
      <c r="Y153" s="51" t="n"/>
      <c r="Z153" s="51" t="n"/>
      <c r="AA153" s="51" t="n"/>
      <c r="AB153" s="51" t="n"/>
      <c r="AC153" s="51" t="n"/>
      <c r="AD153" s="51" t="n"/>
      <c r="AE153" s="51" t="n"/>
      <c r="AF153" s="51" t="n"/>
      <c r="AG153" s="51" t="n"/>
      <c r="AH153" s="51" t="n"/>
      <c r="AI153" s="51" t="n"/>
      <c r="AJ153" s="51" t="n"/>
      <c r="AK153" s="51" t="n"/>
      <c r="AL153" s="51" t="n"/>
      <c r="AM153" s="51" t="n"/>
      <c r="AN153" s="51" t="n"/>
      <c r="AO153" s="51" t="n"/>
      <c r="AP153" s="51" t="n"/>
      <c r="AQ153" s="51" t="n"/>
      <c r="AR153" s="51" t="n"/>
      <c r="AS153" s="51" t="n"/>
      <c r="AT153" s="51" t="n"/>
      <c r="AU153" s="51" t="n"/>
      <c r="AV153" s="51" t="n"/>
      <c r="AW153" s="51" t="n"/>
      <c r="AX153" s="51" t="n"/>
      <c r="AY153" s="51" t="n"/>
      <c r="AZ153" s="51" t="n"/>
      <c r="BA153" s="51" t="n"/>
      <c r="BB153" s="51" t="n"/>
      <c r="BC153" s="51" t="n"/>
      <c r="BD153" s="51" t="n"/>
      <c r="BE153" s="51" t="n"/>
      <c r="BF153" s="51" t="n"/>
      <c r="BG153" s="51" t="n"/>
      <c r="BH153" s="51" t="n"/>
      <c r="BI153" s="51" t="n"/>
      <c r="BJ153" s="51" t="n"/>
      <c r="BK153" s="51" t="n"/>
      <c r="BL153" s="51" t="n"/>
      <c r="BM153" s="51" t="n"/>
    </row>
    <row r="154">
      <c r="A154" s="47">
        <f>IF(Mitarbeiter!B154="","",Mitarbeiter!A154)</f>
        <v/>
      </c>
      <c r="B154" s="48">
        <f>IF(Mitarbeiter!B154="","",Mitarbeiter!B154)</f>
        <v/>
      </c>
      <c r="C154" s="37">
        <f>IF(Mitarbeiter!B154="","",N(INDEX($F154:$BM154,1,(Einstellungen!$C$3-2026)*12+1))+N(INDEX($F154:$BM154,1,(Einstellungen!$C$3-2026)*12+2))+N(INDEX($F154:$BM154,1,(Einstellungen!$C$3-2026)*12+3))+N(INDEX($F154:$BM154,1,(Einstellungen!$C$3-2026)*12+4))+N(INDEX($F154:$BM154,1,(Einstellungen!$C$3-2026)*12+5))+N(INDEX($F154:$BM154,1,(Einstellungen!$C$3-2026)*12+6))+N(INDEX($F154:$BM154,1,(Einstellungen!$C$3-2026)*12+7))+N(INDEX($F154:$BM154,1,(Einstellungen!$C$3-2026)*12+8))+N(INDEX($F154:$BM154,1,(Einstellungen!$C$3-2026)*12+9))+N(INDEX($F154:$BM154,1,(Einstellungen!$C$3-2026)*12+10))+N(INDEX($F154:$BM154,1,(Einstellungen!$C$3-2026)*12+11))+N(INDEX($F154:$BM154,1,(Einstellungen!$C$3-2026)*12+12)))</f>
        <v/>
      </c>
      <c r="D154" s="37">
        <f>IF(Mitarbeiter!B154="","",SUM(F154:BM154))</f>
        <v/>
      </c>
      <c r="F154" s="51" t="n"/>
      <c r="G154" s="51" t="n"/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  <c r="R154" s="51" t="n"/>
      <c r="S154" s="51" t="n"/>
      <c r="T154" s="51" t="n"/>
      <c r="U154" s="51" t="n"/>
      <c r="V154" s="51" t="n"/>
      <c r="W154" s="51" t="n"/>
      <c r="X154" s="51" t="n"/>
      <c r="Y154" s="51" t="n"/>
      <c r="Z154" s="51" t="n"/>
      <c r="AA154" s="51" t="n"/>
      <c r="AB154" s="51" t="n"/>
      <c r="AC154" s="51" t="n"/>
      <c r="AD154" s="51" t="n"/>
      <c r="AE154" s="51" t="n"/>
      <c r="AF154" s="51" t="n"/>
      <c r="AG154" s="51" t="n"/>
      <c r="AH154" s="51" t="n"/>
      <c r="AI154" s="51" t="n"/>
      <c r="AJ154" s="51" t="n"/>
      <c r="AK154" s="51" t="n"/>
      <c r="AL154" s="51" t="n"/>
      <c r="AM154" s="51" t="n"/>
      <c r="AN154" s="51" t="n"/>
      <c r="AO154" s="51" t="n"/>
      <c r="AP154" s="51" t="n"/>
      <c r="AQ154" s="51" t="n"/>
      <c r="AR154" s="51" t="n"/>
      <c r="AS154" s="51" t="n"/>
      <c r="AT154" s="51" t="n"/>
      <c r="AU154" s="51" t="n"/>
      <c r="AV154" s="51" t="n"/>
      <c r="AW154" s="51" t="n"/>
      <c r="AX154" s="51" t="n"/>
      <c r="AY154" s="51" t="n"/>
      <c r="AZ154" s="51" t="n"/>
      <c r="BA154" s="51" t="n"/>
      <c r="BB154" s="51" t="n"/>
      <c r="BC154" s="51" t="n"/>
      <c r="BD154" s="51" t="n"/>
      <c r="BE154" s="51" t="n"/>
      <c r="BF154" s="51" t="n"/>
      <c r="BG154" s="51" t="n"/>
      <c r="BH154" s="51" t="n"/>
      <c r="BI154" s="51" t="n"/>
      <c r="BJ154" s="51" t="n"/>
      <c r="BK154" s="51" t="n"/>
      <c r="BL154" s="51" t="n"/>
      <c r="BM154" s="51" t="n"/>
    </row>
    <row r="155">
      <c r="A155" s="47">
        <f>IF(Mitarbeiter!B155="","",Mitarbeiter!A155)</f>
        <v/>
      </c>
      <c r="B155" s="48">
        <f>IF(Mitarbeiter!B155="","",Mitarbeiter!B155)</f>
        <v/>
      </c>
      <c r="C155" s="37">
        <f>IF(Mitarbeiter!B155="","",N(INDEX($F155:$BM155,1,(Einstellungen!$C$3-2026)*12+1))+N(INDEX($F155:$BM155,1,(Einstellungen!$C$3-2026)*12+2))+N(INDEX($F155:$BM155,1,(Einstellungen!$C$3-2026)*12+3))+N(INDEX($F155:$BM155,1,(Einstellungen!$C$3-2026)*12+4))+N(INDEX($F155:$BM155,1,(Einstellungen!$C$3-2026)*12+5))+N(INDEX($F155:$BM155,1,(Einstellungen!$C$3-2026)*12+6))+N(INDEX($F155:$BM155,1,(Einstellungen!$C$3-2026)*12+7))+N(INDEX($F155:$BM155,1,(Einstellungen!$C$3-2026)*12+8))+N(INDEX($F155:$BM155,1,(Einstellungen!$C$3-2026)*12+9))+N(INDEX($F155:$BM155,1,(Einstellungen!$C$3-2026)*12+10))+N(INDEX($F155:$BM155,1,(Einstellungen!$C$3-2026)*12+11))+N(INDEX($F155:$BM155,1,(Einstellungen!$C$3-2026)*12+12)))</f>
        <v/>
      </c>
      <c r="D155" s="37">
        <f>IF(Mitarbeiter!B155="","",SUM(F155:BM155))</f>
        <v/>
      </c>
      <c r="F155" s="51" t="n"/>
      <c r="G155" s="51" t="n"/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  <c r="R155" s="51" t="n"/>
      <c r="S155" s="51" t="n"/>
      <c r="T155" s="51" t="n"/>
      <c r="U155" s="51" t="n"/>
      <c r="V155" s="51" t="n"/>
      <c r="W155" s="51" t="n"/>
      <c r="X155" s="51" t="n"/>
      <c r="Y155" s="51" t="n"/>
      <c r="Z155" s="51" t="n"/>
      <c r="AA155" s="51" t="n"/>
      <c r="AB155" s="51" t="n"/>
      <c r="AC155" s="51" t="n"/>
      <c r="AD155" s="51" t="n"/>
      <c r="AE155" s="51" t="n"/>
      <c r="AF155" s="51" t="n"/>
      <c r="AG155" s="51" t="n"/>
      <c r="AH155" s="51" t="n"/>
      <c r="AI155" s="51" t="n"/>
      <c r="AJ155" s="51" t="n"/>
      <c r="AK155" s="51" t="n"/>
      <c r="AL155" s="51" t="n"/>
      <c r="AM155" s="51" t="n"/>
      <c r="AN155" s="51" t="n"/>
      <c r="AO155" s="51" t="n"/>
      <c r="AP155" s="51" t="n"/>
      <c r="AQ155" s="51" t="n"/>
      <c r="AR155" s="51" t="n"/>
      <c r="AS155" s="51" t="n"/>
      <c r="AT155" s="51" t="n"/>
      <c r="AU155" s="51" t="n"/>
      <c r="AV155" s="51" t="n"/>
      <c r="AW155" s="51" t="n"/>
      <c r="AX155" s="51" t="n"/>
      <c r="AY155" s="51" t="n"/>
      <c r="AZ155" s="51" t="n"/>
      <c r="BA155" s="51" t="n"/>
      <c r="BB155" s="51" t="n"/>
      <c r="BC155" s="51" t="n"/>
      <c r="BD155" s="51" t="n"/>
      <c r="BE155" s="51" t="n"/>
      <c r="BF155" s="51" t="n"/>
      <c r="BG155" s="51" t="n"/>
      <c r="BH155" s="51" t="n"/>
      <c r="BI155" s="51" t="n"/>
      <c r="BJ155" s="51" t="n"/>
      <c r="BK155" s="51" t="n"/>
      <c r="BL155" s="51" t="n"/>
      <c r="BM155" s="51" t="n"/>
    </row>
    <row r="156">
      <c r="A156" s="47">
        <f>IF(Mitarbeiter!B156="","",Mitarbeiter!A156)</f>
        <v/>
      </c>
      <c r="B156" s="48">
        <f>IF(Mitarbeiter!B156="","",Mitarbeiter!B156)</f>
        <v/>
      </c>
      <c r="C156" s="37">
        <f>IF(Mitarbeiter!B156="","",N(INDEX($F156:$BM156,1,(Einstellungen!$C$3-2026)*12+1))+N(INDEX($F156:$BM156,1,(Einstellungen!$C$3-2026)*12+2))+N(INDEX($F156:$BM156,1,(Einstellungen!$C$3-2026)*12+3))+N(INDEX($F156:$BM156,1,(Einstellungen!$C$3-2026)*12+4))+N(INDEX($F156:$BM156,1,(Einstellungen!$C$3-2026)*12+5))+N(INDEX($F156:$BM156,1,(Einstellungen!$C$3-2026)*12+6))+N(INDEX($F156:$BM156,1,(Einstellungen!$C$3-2026)*12+7))+N(INDEX($F156:$BM156,1,(Einstellungen!$C$3-2026)*12+8))+N(INDEX($F156:$BM156,1,(Einstellungen!$C$3-2026)*12+9))+N(INDEX($F156:$BM156,1,(Einstellungen!$C$3-2026)*12+10))+N(INDEX($F156:$BM156,1,(Einstellungen!$C$3-2026)*12+11))+N(INDEX($F156:$BM156,1,(Einstellungen!$C$3-2026)*12+12)))</f>
        <v/>
      </c>
      <c r="D156" s="37">
        <f>IF(Mitarbeiter!B156="","",SUM(F156:BM156))</f>
        <v/>
      </c>
      <c r="F156" s="51" t="n"/>
      <c r="G156" s="51" t="n"/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  <c r="R156" s="51" t="n"/>
      <c r="S156" s="51" t="n"/>
      <c r="T156" s="51" t="n"/>
      <c r="U156" s="51" t="n"/>
      <c r="V156" s="51" t="n"/>
      <c r="W156" s="51" t="n"/>
      <c r="X156" s="51" t="n"/>
      <c r="Y156" s="51" t="n"/>
      <c r="Z156" s="51" t="n"/>
      <c r="AA156" s="51" t="n"/>
      <c r="AB156" s="51" t="n"/>
      <c r="AC156" s="51" t="n"/>
      <c r="AD156" s="51" t="n"/>
      <c r="AE156" s="51" t="n"/>
      <c r="AF156" s="51" t="n"/>
      <c r="AG156" s="51" t="n"/>
      <c r="AH156" s="51" t="n"/>
      <c r="AI156" s="51" t="n"/>
      <c r="AJ156" s="51" t="n"/>
      <c r="AK156" s="51" t="n"/>
      <c r="AL156" s="51" t="n"/>
      <c r="AM156" s="51" t="n"/>
      <c r="AN156" s="51" t="n"/>
      <c r="AO156" s="51" t="n"/>
      <c r="AP156" s="51" t="n"/>
      <c r="AQ156" s="51" t="n"/>
      <c r="AR156" s="51" t="n"/>
      <c r="AS156" s="51" t="n"/>
      <c r="AT156" s="51" t="n"/>
      <c r="AU156" s="51" t="n"/>
      <c r="AV156" s="51" t="n"/>
      <c r="AW156" s="51" t="n"/>
      <c r="AX156" s="51" t="n"/>
      <c r="AY156" s="51" t="n"/>
      <c r="AZ156" s="51" t="n"/>
      <c r="BA156" s="51" t="n"/>
      <c r="BB156" s="51" t="n"/>
      <c r="BC156" s="51" t="n"/>
      <c r="BD156" s="51" t="n"/>
      <c r="BE156" s="51" t="n"/>
      <c r="BF156" s="51" t="n"/>
      <c r="BG156" s="51" t="n"/>
      <c r="BH156" s="51" t="n"/>
      <c r="BI156" s="51" t="n"/>
      <c r="BJ156" s="51" t="n"/>
      <c r="BK156" s="51" t="n"/>
      <c r="BL156" s="51" t="n"/>
      <c r="BM156" s="51" t="n"/>
    </row>
    <row r="157">
      <c r="A157" s="47">
        <f>IF(Mitarbeiter!B157="","",Mitarbeiter!A157)</f>
        <v/>
      </c>
      <c r="B157" s="48">
        <f>IF(Mitarbeiter!B157="","",Mitarbeiter!B157)</f>
        <v/>
      </c>
      <c r="C157" s="37">
        <f>IF(Mitarbeiter!B157="","",N(INDEX($F157:$BM157,1,(Einstellungen!$C$3-2026)*12+1))+N(INDEX($F157:$BM157,1,(Einstellungen!$C$3-2026)*12+2))+N(INDEX($F157:$BM157,1,(Einstellungen!$C$3-2026)*12+3))+N(INDEX($F157:$BM157,1,(Einstellungen!$C$3-2026)*12+4))+N(INDEX($F157:$BM157,1,(Einstellungen!$C$3-2026)*12+5))+N(INDEX($F157:$BM157,1,(Einstellungen!$C$3-2026)*12+6))+N(INDEX($F157:$BM157,1,(Einstellungen!$C$3-2026)*12+7))+N(INDEX($F157:$BM157,1,(Einstellungen!$C$3-2026)*12+8))+N(INDEX($F157:$BM157,1,(Einstellungen!$C$3-2026)*12+9))+N(INDEX($F157:$BM157,1,(Einstellungen!$C$3-2026)*12+10))+N(INDEX($F157:$BM157,1,(Einstellungen!$C$3-2026)*12+11))+N(INDEX($F157:$BM157,1,(Einstellungen!$C$3-2026)*12+12)))</f>
        <v/>
      </c>
      <c r="D157" s="37">
        <f>IF(Mitarbeiter!B157="","",SUM(F157:BM157))</f>
        <v/>
      </c>
      <c r="F157" s="51" t="n"/>
      <c r="G157" s="51" t="n"/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  <c r="R157" s="51" t="n"/>
      <c r="S157" s="51" t="n"/>
      <c r="T157" s="51" t="n"/>
      <c r="U157" s="51" t="n"/>
      <c r="V157" s="51" t="n"/>
      <c r="W157" s="51" t="n"/>
      <c r="X157" s="51" t="n"/>
      <c r="Y157" s="51" t="n"/>
      <c r="Z157" s="51" t="n"/>
      <c r="AA157" s="51" t="n"/>
      <c r="AB157" s="51" t="n"/>
      <c r="AC157" s="51" t="n"/>
      <c r="AD157" s="51" t="n"/>
      <c r="AE157" s="51" t="n"/>
      <c r="AF157" s="51" t="n"/>
      <c r="AG157" s="51" t="n"/>
      <c r="AH157" s="51" t="n"/>
      <c r="AI157" s="51" t="n"/>
      <c r="AJ157" s="51" t="n"/>
      <c r="AK157" s="51" t="n"/>
      <c r="AL157" s="51" t="n"/>
      <c r="AM157" s="51" t="n"/>
      <c r="AN157" s="51" t="n"/>
      <c r="AO157" s="51" t="n"/>
      <c r="AP157" s="51" t="n"/>
      <c r="AQ157" s="51" t="n"/>
      <c r="AR157" s="51" t="n"/>
      <c r="AS157" s="51" t="n"/>
      <c r="AT157" s="51" t="n"/>
      <c r="AU157" s="51" t="n"/>
      <c r="AV157" s="51" t="n"/>
      <c r="AW157" s="51" t="n"/>
      <c r="AX157" s="51" t="n"/>
      <c r="AY157" s="51" t="n"/>
      <c r="AZ157" s="51" t="n"/>
      <c r="BA157" s="51" t="n"/>
      <c r="BB157" s="51" t="n"/>
      <c r="BC157" s="51" t="n"/>
      <c r="BD157" s="51" t="n"/>
      <c r="BE157" s="51" t="n"/>
      <c r="BF157" s="51" t="n"/>
      <c r="BG157" s="51" t="n"/>
      <c r="BH157" s="51" t="n"/>
      <c r="BI157" s="51" t="n"/>
      <c r="BJ157" s="51" t="n"/>
      <c r="BK157" s="51" t="n"/>
      <c r="BL157" s="51" t="n"/>
      <c r="BM157" s="51" t="n"/>
    </row>
    <row r="158">
      <c r="A158" s="47">
        <f>IF(Mitarbeiter!B158="","",Mitarbeiter!A158)</f>
        <v/>
      </c>
      <c r="B158" s="48">
        <f>IF(Mitarbeiter!B158="","",Mitarbeiter!B158)</f>
        <v/>
      </c>
      <c r="C158" s="37">
        <f>IF(Mitarbeiter!B158="","",N(INDEX($F158:$BM158,1,(Einstellungen!$C$3-2026)*12+1))+N(INDEX($F158:$BM158,1,(Einstellungen!$C$3-2026)*12+2))+N(INDEX($F158:$BM158,1,(Einstellungen!$C$3-2026)*12+3))+N(INDEX($F158:$BM158,1,(Einstellungen!$C$3-2026)*12+4))+N(INDEX($F158:$BM158,1,(Einstellungen!$C$3-2026)*12+5))+N(INDEX($F158:$BM158,1,(Einstellungen!$C$3-2026)*12+6))+N(INDEX($F158:$BM158,1,(Einstellungen!$C$3-2026)*12+7))+N(INDEX($F158:$BM158,1,(Einstellungen!$C$3-2026)*12+8))+N(INDEX($F158:$BM158,1,(Einstellungen!$C$3-2026)*12+9))+N(INDEX($F158:$BM158,1,(Einstellungen!$C$3-2026)*12+10))+N(INDEX($F158:$BM158,1,(Einstellungen!$C$3-2026)*12+11))+N(INDEX($F158:$BM158,1,(Einstellungen!$C$3-2026)*12+12)))</f>
        <v/>
      </c>
      <c r="D158" s="37">
        <f>IF(Mitarbeiter!B158="","",SUM(F158:BM158))</f>
        <v/>
      </c>
      <c r="F158" s="51" t="n"/>
      <c r="G158" s="51" t="n"/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  <c r="R158" s="51" t="n"/>
      <c r="S158" s="51" t="n"/>
      <c r="T158" s="51" t="n"/>
      <c r="U158" s="51" t="n"/>
      <c r="V158" s="51" t="n"/>
      <c r="W158" s="51" t="n"/>
      <c r="X158" s="51" t="n"/>
      <c r="Y158" s="51" t="n"/>
      <c r="Z158" s="51" t="n"/>
      <c r="AA158" s="51" t="n"/>
      <c r="AB158" s="51" t="n"/>
      <c r="AC158" s="51" t="n"/>
      <c r="AD158" s="51" t="n"/>
      <c r="AE158" s="51" t="n"/>
      <c r="AF158" s="51" t="n"/>
      <c r="AG158" s="51" t="n"/>
      <c r="AH158" s="51" t="n"/>
      <c r="AI158" s="51" t="n"/>
      <c r="AJ158" s="51" t="n"/>
      <c r="AK158" s="51" t="n"/>
      <c r="AL158" s="51" t="n"/>
      <c r="AM158" s="51" t="n"/>
      <c r="AN158" s="51" t="n"/>
      <c r="AO158" s="51" t="n"/>
      <c r="AP158" s="51" t="n"/>
      <c r="AQ158" s="51" t="n"/>
      <c r="AR158" s="51" t="n"/>
      <c r="AS158" s="51" t="n"/>
      <c r="AT158" s="51" t="n"/>
      <c r="AU158" s="51" t="n"/>
      <c r="AV158" s="51" t="n"/>
      <c r="AW158" s="51" t="n"/>
      <c r="AX158" s="51" t="n"/>
      <c r="AY158" s="51" t="n"/>
      <c r="AZ158" s="51" t="n"/>
      <c r="BA158" s="51" t="n"/>
      <c r="BB158" s="51" t="n"/>
      <c r="BC158" s="51" t="n"/>
      <c r="BD158" s="51" t="n"/>
      <c r="BE158" s="51" t="n"/>
      <c r="BF158" s="51" t="n"/>
      <c r="BG158" s="51" t="n"/>
      <c r="BH158" s="51" t="n"/>
      <c r="BI158" s="51" t="n"/>
      <c r="BJ158" s="51" t="n"/>
      <c r="BK158" s="51" t="n"/>
      <c r="BL158" s="51" t="n"/>
      <c r="BM158" s="51" t="n"/>
    </row>
    <row r="159">
      <c r="A159" s="47">
        <f>IF(Mitarbeiter!B159="","",Mitarbeiter!A159)</f>
        <v/>
      </c>
      <c r="B159" s="48">
        <f>IF(Mitarbeiter!B159="","",Mitarbeiter!B159)</f>
        <v/>
      </c>
      <c r="C159" s="37">
        <f>IF(Mitarbeiter!B159="","",N(INDEX($F159:$BM159,1,(Einstellungen!$C$3-2026)*12+1))+N(INDEX($F159:$BM159,1,(Einstellungen!$C$3-2026)*12+2))+N(INDEX($F159:$BM159,1,(Einstellungen!$C$3-2026)*12+3))+N(INDEX($F159:$BM159,1,(Einstellungen!$C$3-2026)*12+4))+N(INDEX($F159:$BM159,1,(Einstellungen!$C$3-2026)*12+5))+N(INDEX($F159:$BM159,1,(Einstellungen!$C$3-2026)*12+6))+N(INDEX($F159:$BM159,1,(Einstellungen!$C$3-2026)*12+7))+N(INDEX($F159:$BM159,1,(Einstellungen!$C$3-2026)*12+8))+N(INDEX($F159:$BM159,1,(Einstellungen!$C$3-2026)*12+9))+N(INDEX($F159:$BM159,1,(Einstellungen!$C$3-2026)*12+10))+N(INDEX($F159:$BM159,1,(Einstellungen!$C$3-2026)*12+11))+N(INDEX($F159:$BM159,1,(Einstellungen!$C$3-2026)*12+12)))</f>
        <v/>
      </c>
      <c r="D159" s="37">
        <f>IF(Mitarbeiter!B159="","",SUM(F159:BM159))</f>
        <v/>
      </c>
      <c r="F159" s="51" t="n"/>
      <c r="G159" s="51" t="n"/>
      <c r="H159" s="51" t="n"/>
      <c r="I159" s="51" t="n"/>
      <c r="J159" s="51" t="n"/>
      <c r="K159" s="51" t="n"/>
      <c r="L159" s="51" t="n"/>
      <c r="M159" s="51" t="n"/>
      <c r="N159" s="51" t="n"/>
      <c r="O159" s="51" t="n"/>
      <c r="P159" s="51" t="n"/>
      <c r="Q159" s="51" t="n"/>
      <c r="R159" s="51" t="n"/>
      <c r="S159" s="51" t="n"/>
      <c r="T159" s="51" t="n"/>
      <c r="U159" s="51" t="n"/>
      <c r="V159" s="51" t="n"/>
      <c r="W159" s="51" t="n"/>
      <c r="X159" s="51" t="n"/>
      <c r="Y159" s="51" t="n"/>
      <c r="Z159" s="51" t="n"/>
      <c r="AA159" s="51" t="n"/>
      <c r="AB159" s="51" t="n"/>
      <c r="AC159" s="51" t="n"/>
      <c r="AD159" s="51" t="n"/>
      <c r="AE159" s="51" t="n"/>
      <c r="AF159" s="51" t="n"/>
      <c r="AG159" s="51" t="n"/>
      <c r="AH159" s="51" t="n"/>
      <c r="AI159" s="51" t="n"/>
      <c r="AJ159" s="51" t="n"/>
      <c r="AK159" s="51" t="n"/>
      <c r="AL159" s="51" t="n"/>
      <c r="AM159" s="51" t="n"/>
      <c r="AN159" s="51" t="n"/>
      <c r="AO159" s="51" t="n"/>
      <c r="AP159" s="51" t="n"/>
      <c r="AQ159" s="51" t="n"/>
      <c r="AR159" s="51" t="n"/>
      <c r="AS159" s="51" t="n"/>
      <c r="AT159" s="51" t="n"/>
      <c r="AU159" s="51" t="n"/>
      <c r="AV159" s="51" t="n"/>
      <c r="AW159" s="51" t="n"/>
      <c r="AX159" s="51" t="n"/>
      <c r="AY159" s="51" t="n"/>
      <c r="AZ159" s="51" t="n"/>
      <c r="BA159" s="51" t="n"/>
      <c r="BB159" s="51" t="n"/>
      <c r="BC159" s="51" t="n"/>
      <c r="BD159" s="51" t="n"/>
      <c r="BE159" s="51" t="n"/>
      <c r="BF159" s="51" t="n"/>
      <c r="BG159" s="51" t="n"/>
      <c r="BH159" s="51" t="n"/>
      <c r="BI159" s="51" t="n"/>
      <c r="BJ159" s="51" t="n"/>
      <c r="BK159" s="51" t="n"/>
      <c r="BL159" s="51" t="n"/>
      <c r="BM159" s="51" t="n"/>
    </row>
    <row r="160">
      <c r="A160" s="47">
        <f>IF(Mitarbeiter!B160="","",Mitarbeiter!A160)</f>
        <v/>
      </c>
      <c r="B160" s="48">
        <f>IF(Mitarbeiter!B160="","",Mitarbeiter!B160)</f>
        <v/>
      </c>
      <c r="C160" s="37">
        <f>IF(Mitarbeiter!B160="","",N(INDEX($F160:$BM160,1,(Einstellungen!$C$3-2026)*12+1))+N(INDEX($F160:$BM160,1,(Einstellungen!$C$3-2026)*12+2))+N(INDEX($F160:$BM160,1,(Einstellungen!$C$3-2026)*12+3))+N(INDEX($F160:$BM160,1,(Einstellungen!$C$3-2026)*12+4))+N(INDEX($F160:$BM160,1,(Einstellungen!$C$3-2026)*12+5))+N(INDEX($F160:$BM160,1,(Einstellungen!$C$3-2026)*12+6))+N(INDEX($F160:$BM160,1,(Einstellungen!$C$3-2026)*12+7))+N(INDEX($F160:$BM160,1,(Einstellungen!$C$3-2026)*12+8))+N(INDEX($F160:$BM160,1,(Einstellungen!$C$3-2026)*12+9))+N(INDEX($F160:$BM160,1,(Einstellungen!$C$3-2026)*12+10))+N(INDEX($F160:$BM160,1,(Einstellungen!$C$3-2026)*12+11))+N(INDEX($F160:$BM160,1,(Einstellungen!$C$3-2026)*12+12)))</f>
        <v/>
      </c>
      <c r="D160" s="37">
        <f>IF(Mitarbeiter!B160="","",SUM(F160:BM160))</f>
        <v/>
      </c>
      <c r="F160" s="51" t="n"/>
      <c r="G160" s="51" t="n"/>
      <c r="H160" s="51" t="n"/>
      <c r="I160" s="51" t="n"/>
      <c r="J160" s="51" t="n"/>
      <c r="K160" s="51" t="n"/>
      <c r="L160" s="51" t="n"/>
      <c r="M160" s="51" t="n"/>
      <c r="N160" s="51" t="n"/>
      <c r="O160" s="51" t="n"/>
      <c r="P160" s="51" t="n"/>
      <c r="Q160" s="51" t="n"/>
      <c r="R160" s="51" t="n"/>
      <c r="S160" s="51" t="n"/>
      <c r="T160" s="51" t="n"/>
      <c r="U160" s="51" t="n"/>
      <c r="V160" s="51" t="n"/>
      <c r="W160" s="51" t="n"/>
      <c r="X160" s="51" t="n"/>
      <c r="Y160" s="51" t="n"/>
      <c r="Z160" s="51" t="n"/>
      <c r="AA160" s="51" t="n"/>
      <c r="AB160" s="51" t="n"/>
      <c r="AC160" s="51" t="n"/>
      <c r="AD160" s="51" t="n"/>
      <c r="AE160" s="51" t="n"/>
      <c r="AF160" s="51" t="n"/>
      <c r="AG160" s="51" t="n"/>
      <c r="AH160" s="51" t="n"/>
      <c r="AI160" s="51" t="n"/>
      <c r="AJ160" s="51" t="n"/>
      <c r="AK160" s="51" t="n"/>
      <c r="AL160" s="51" t="n"/>
      <c r="AM160" s="51" t="n"/>
      <c r="AN160" s="51" t="n"/>
      <c r="AO160" s="51" t="n"/>
      <c r="AP160" s="51" t="n"/>
      <c r="AQ160" s="51" t="n"/>
      <c r="AR160" s="51" t="n"/>
      <c r="AS160" s="51" t="n"/>
      <c r="AT160" s="51" t="n"/>
      <c r="AU160" s="51" t="n"/>
      <c r="AV160" s="51" t="n"/>
      <c r="AW160" s="51" t="n"/>
      <c r="AX160" s="51" t="n"/>
      <c r="AY160" s="51" t="n"/>
      <c r="AZ160" s="51" t="n"/>
      <c r="BA160" s="51" t="n"/>
      <c r="BB160" s="51" t="n"/>
      <c r="BC160" s="51" t="n"/>
      <c r="BD160" s="51" t="n"/>
      <c r="BE160" s="51" t="n"/>
      <c r="BF160" s="51" t="n"/>
      <c r="BG160" s="51" t="n"/>
      <c r="BH160" s="51" t="n"/>
      <c r="BI160" s="51" t="n"/>
      <c r="BJ160" s="51" t="n"/>
      <c r="BK160" s="51" t="n"/>
      <c r="BL160" s="51" t="n"/>
      <c r="BM160" s="51" t="n"/>
    </row>
    <row r="161">
      <c r="A161" s="47">
        <f>IF(Mitarbeiter!B161="","",Mitarbeiter!A161)</f>
        <v/>
      </c>
      <c r="B161" s="48">
        <f>IF(Mitarbeiter!B161="","",Mitarbeiter!B161)</f>
        <v/>
      </c>
      <c r="C161" s="37">
        <f>IF(Mitarbeiter!B161="","",N(INDEX($F161:$BM161,1,(Einstellungen!$C$3-2026)*12+1))+N(INDEX($F161:$BM161,1,(Einstellungen!$C$3-2026)*12+2))+N(INDEX($F161:$BM161,1,(Einstellungen!$C$3-2026)*12+3))+N(INDEX($F161:$BM161,1,(Einstellungen!$C$3-2026)*12+4))+N(INDEX($F161:$BM161,1,(Einstellungen!$C$3-2026)*12+5))+N(INDEX($F161:$BM161,1,(Einstellungen!$C$3-2026)*12+6))+N(INDEX($F161:$BM161,1,(Einstellungen!$C$3-2026)*12+7))+N(INDEX($F161:$BM161,1,(Einstellungen!$C$3-2026)*12+8))+N(INDEX($F161:$BM161,1,(Einstellungen!$C$3-2026)*12+9))+N(INDEX($F161:$BM161,1,(Einstellungen!$C$3-2026)*12+10))+N(INDEX($F161:$BM161,1,(Einstellungen!$C$3-2026)*12+11))+N(INDEX($F161:$BM161,1,(Einstellungen!$C$3-2026)*12+12)))</f>
        <v/>
      </c>
      <c r="D161" s="37">
        <f>IF(Mitarbeiter!B161="","",SUM(F161:BM161))</f>
        <v/>
      </c>
      <c r="F161" s="51" t="n"/>
      <c r="G161" s="51" t="n"/>
      <c r="H161" s="51" t="n"/>
      <c r="I161" s="51" t="n"/>
      <c r="J161" s="51" t="n"/>
      <c r="K161" s="51" t="n"/>
      <c r="L161" s="51" t="n"/>
      <c r="M161" s="51" t="n"/>
      <c r="N161" s="51" t="n"/>
      <c r="O161" s="51" t="n"/>
      <c r="P161" s="51" t="n"/>
      <c r="Q161" s="51" t="n"/>
      <c r="R161" s="51" t="n"/>
      <c r="S161" s="51" t="n"/>
      <c r="T161" s="51" t="n"/>
      <c r="U161" s="51" t="n"/>
      <c r="V161" s="51" t="n"/>
      <c r="W161" s="51" t="n"/>
      <c r="X161" s="51" t="n"/>
      <c r="Y161" s="51" t="n"/>
      <c r="Z161" s="51" t="n"/>
      <c r="AA161" s="51" t="n"/>
      <c r="AB161" s="51" t="n"/>
      <c r="AC161" s="51" t="n"/>
      <c r="AD161" s="51" t="n"/>
      <c r="AE161" s="51" t="n"/>
      <c r="AF161" s="51" t="n"/>
      <c r="AG161" s="51" t="n"/>
      <c r="AH161" s="51" t="n"/>
      <c r="AI161" s="51" t="n"/>
      <c r="AJ161" s="51" t="n"/>
      <c r="AK161" s="51" t="n"/>
      <c r="AL161" s="51" t="n"/>
      <c r="AM161" s="51" t="n"/>
      <c r="AN161" s="51" t="n"/>
      <c r="AO161" s="51" t="n"/>
      <c r="AP161" s="51" t="n"/>
      <c r="AQ161" s="51" t="n"/>
      <c r="AR161" s="51" t="n"/>
      <c r="AS161" s="51" t="n"/>
      <c r="AT161" s="51" t="n"/>
      <c r="AU161" s="51" t="n"/>
      <c r="AV161" s="51" t="n"/>
      <c r="AW161" s="51" t="n"/>
      <c r="AX161" s="51" t="n"/>
      <c r="AY161" s="51" t="n"/>
      <c r="AZ161" s="51" t="n"/>
      <c r="BA161" s="51" t="n"/>
      <c r="BB161" s="51" t="n"/>
      <c r="BC161" s="51" t="n"/>
      <c r="BD161" s="51" t="n"/>
      <c r="BE161" s="51" t="n"/>
      <c r="BF161" s="51" t="n"/>
      <c r="BG161" s="51" t="n"/>
      <c r="BH161" s="51" t="n"/>
      <c r="BI161" s="51" t="n"/>
      <c r="BJ161" s="51" t="n"/>
      <c r="BK161" s="51" t="n"/>
      <c r="BL161" s="51" t="n"/>
      <c r="BM161" s="51" t="n"/>
    </row>
    <row r="162">
      <c r="A162" s="47">
        <f>IF(Mitarbeiter!B162="","",Mitarbeiter!A162)</f>
        <v/>
      </c>
      <c r="B162" s="48">
        <f>IF(Mitarbeiter!B162="","",Mitarbeiter!B162)</f>
        <v/>
      </c>
      <c r="C162" s="37">
        <f>IF(Mitarbeiter!B162="","",N(INDEX($F162:$BM162,1,(Einstellungen!$C$3-2026)*12+1))+N(INDEX($F162:$BM162,1,(Einstellungen!$C$3-2026)*12+2))+N(INDEX($F162:$BM162,1,(Einstellungen!$C$3-2026)*12+3))+N(INDEX($F162:$BM162,1,(Einstellungen!$C$3-2026)*12+4))+N(INDEX($F162:$BM162,1,(Einstellungen!$C$3-2026)*12+5))+N(INDEX($F162:$BM162,1,(Einstellungen!$C$3-2026)*12+6))+N(INDEX($F162:$BM162,1,(Einstellungen!$C$3-2026)*12+7))+N(INDEX($F162:$BM162,1,(Einstellungen!$C$3-2026)*12+8))+N(INDEX($F162:$BM162,1,(Einstellungen!$C$3-2026)*12+9))+N(INDEX($F162:$BM162,1,(Einstellungen!$C$3-2026)*12+10))+N(INDEX($F162:$BM162,1,(Einstellungen!$C$3-2026)*12+11))+N(INDEX($F162:$BM162,1,(Einstellungen!$C$3-2026)*12+12)))</f>
        <v/>
      </c>
      <c r="D162" s="37">
        <f>IF(Mitarbeiter!B162="","",SUM(F162:BM162))</f>
        <v/>
      </c>
      <c r="F162" s="51" t="n"/>
      <c r="G162" s="51" t="n"/>
      <c r="H162" s="51" t="n"/>
      <c r="I162" s="51" t="n"/>
      <c r="J162" s="51" t="n"/>
      <c r="K162" s="51" t="n"/>
      <c r="L162" s="51" t="n"/>
      <c r="M162" s="51" t="n"/>
      <c r="N162" s="51" t="n"/>
      <c r="O162" s="51" t="n"/>
      <c r="P162" s="51" t="n"/>
      <c r="Q162" s="51" t="n"/>
      <c r="R162" s="51" t="n"/>
      <c r="S162" s="51" t="n"/>
      <c r="T162" s="51" t="n"/>
      <c r="U162" s="51" t="n"/>
      <c r="V162" s="51" t="n"/>
      <c r="W162" s="51" t="n"/>
      <c r="X162" s="51" t="n"/>
      <c r="Y162" s="51" t="n"/>
      <c r="Z162" s="51" t="n"/>
      <c r="AA162" s="51" t="n"/>
      <c r="AB162" s="51" t="n"/>
      <c r="AC162" s="51" t="n"/>
      <c r="AD162" s="51" t="n"/>
      <c r="AE162" s="51" t="n"/>
      <c r="AF162" s="51" t="n"/>
      <c r="AG162" s="51" t="n"/>
      <c r="AH162" s="51" t="n"/>
      <c r="AI162" s="51" t="n"/>
      <c r="AJ162" s="51" t="n"/>
      <c r="AK162" s="51" t="n"/>
      <c r="AL162" s="51" t="n"/>
      <c r="AM162" s="51" t="n"/>
      <c r="AN162" s="51" t="n"/>
      <c r="AO162" s="51" t="n"/>
      <c r="AP162" s="51" t="n"/>
      <c r="AQ162" s="51" t="n"/>
      <c r="AR162" s="51" t="n"/>
      <c r="AS162" s="51" t="n"/>
      <c r="AT162" s="51" t="n"/>
      <c r="AU162" s="51" t="n"/>
      <c r="AV162" s="51" t="n"/>
      <c r="AW162" s="51" t="n"/>
      <c r="AX162" s="51" t="n"/>
      <c r="AY162" s="51" t="n"/>
      <c r="AZ162" s="51" t="n"/>
      <c r="BA162" s="51" t="n"/>
      <c r="BB162" s="51" t="n"/>
      <c r="BC162" s="51" t="n"/>
      <c r="BD162" s="51" t="n"/>
      <c r="BE162" s="51" t="n"/>
      <c r="BF162" s="51" t="n"/>
      <c r="BG162" s="51" t="n"/>
      <c r="BH162" s="51" t="n"/>
      <c r="BI162" s="51" t="n"/>
      <c r="BJ162" s="51" t="n"/>
      <c r="BK162" s="51" t="n"/>
      <c r="BL162" s="51" t="n"/>
      <c r="BM162" s="51" t="n"/>
    </row>
    <row r="163">
      <c r="A163" s="47">
        <f>IF(Mitarbeiter!B163="","",Mitarbeiter!A163)</f>
        <v/>
      </c>
      <c r="B163" s="48">
        <f>IF(Mitarbeiter!B163="","",Mitarbeiter!B163)</f>
        <v/>
      </c>
      <c r="C163" s="37">
        <f>IF(Mitarbeiter!B163="","",N(INDEX($F163:$BM163,1,(Einstellungen!$C$3-2026)*12+1))+N(INDEX($F163:$BM163,1,(Einstellungen!$C$3-2026)*12+2))+N(INDEX($F163:$BM163,1,(Einstellungen!$C$3-2026)*12+3))+N(INDEX($F163:$BM163,1,(Einstellungen!$C$3-2026)*12+4))+N(INDEX($F163:$BM163,1,(Einstellungen!$C$3-2026)*12+5))+N(INDEX($F163:$BM163,1,(Einstellungen!$C$3-2026)*12+6))+N(INDEX($F163:$BM163,1,(Einstellungen!$C$3-2026)*12+7))+N(INDEX($F163:$BM163,1,(Einstellungen!$C$3-2026)*12+8))+N(INDEX($F163:$BM163,1,(Einstellungen!$C$3-2026)*12+9))+N(INDEX($F163:$BM163,1,(Einstellungen!$C$3-2026)*12+10))+N(INDEX($F163:$BM163,1,(Einstellungen!$C$3-2026)*12+11))+N(INDEX($F163:$BM163,1,(Einstellungen!$C$3-2026)*12+12)))</f>
        <v/>
      </c>
      <c r="D163" s="37">
        <f>IF(Mitarbeiter!B163="","",SUM(F163:BM163))</f>
        <v/>
      </c>
      <c r="F163" s="51" t="n"/>
      <c r="G163" s="51" t="n"/>
      <c r="H163" s="51" t="n"/>
      <c r="I163" s="51" t="n"/>
      <c r="J163" s="51" t="n"/>
      <c r="K163" s="51" t="n"/>
      <c r="L163" s="51" t="n"/>
      <c r="M163" s="51" t="n"/>
      <c r="N163" s="51" t="n"/>
      <c r="O163" s="51" t="n"/>
      <c r="P163" s="51" t="n"/>
      <c r="Q163" s="51" t="n"/>
      <c r="R163" s="51" t="n"/>
      <c r="S163" s="51" t="n"/>
      <c r="T163" s="51" t="n"/>
      <c r="U163" s="51" t="n"/>
      <c r="V163" s="51" t="n"/>
      <c r="W163" s="51" t="n"/>
      <c r="X163" s="51" t="n"/>
      <c r="Y163" s="51" t="n"/>
      <c r="Z163" s="51" t="n"/>
      <c r="AA163" s="51" t="n"/>
      <c r="AB163" s="51" t="n"/>
      <c r="AC163" s="51" t="n"/>
      <c r="AD163" s="51" t="n"/>
      <c r="AE163" s="51" t="n"/>
      <c r="AF163" s="51" t="n"/>
      <c r="AG163" s="51" t="n"/>
      <c r="AH163" s="51" t="n"/>
      <c r="AI163" s="51" t="n"/>
      <c r="AJ163" s="51" t="n"/>
      <c r="AK163" s="51" t="n"/>
      <c r="AL163" s="51" t="n"/>
      <c r="AM163" s="51" t="n"/>
      <c r="AN163" s="51" t="n"/>
      <c r="AO163" s="51" t="n"/>
      <c r="AP163" s="51" t="n"/>
      <c r="AQ163" s="51" t="n"/>
      <c r="AR163" s="51" t="n"/>
      <c r="AS163" s="51" t="n"/>
      <c r="AT163" s="51" t="n"/>
      <c r="AU163" s="51" t="n"/>
      <c r="AV163" s="51" t="n"/>
      <c r="AW163" s="51" t="n"/>
      <c r="AX163" s="51" t="n"/>
      <c r="AY163" s="51" t="n"/>
      <c r="AZ163" s="51" t="n"/>
      <c r="BA163" s="51" t="n"/>
      <c r="BB163" s="51" t="n"/>
      <c r="BC163" s="51" t="n"/>
      <c r="BD163" s="51" t="n"/>
      <c r="BE163" s="51" t="n"/>
      <c r="BF163" s="51" t="n"/>
      <c r="BG163" s="51" t="n"/>
      <c r="BH163" s="51" t="n"/>
      <c r="BI163" s="51" t="n"/>
      <c r="BJ163" s="51" t="n"/>
      <c r="BK163" s="51" t="n"/>
      <c r="BL163" s="51" t="n"/>
      <c r="BM163" s="51" t="n"/>
    </row>
    <row r="164">
      <c r="A164" s="47">
        <f>IF(Mitarbeiter!B164="","",Mitarbeiter!A164)</f>
        <v/>
      </c>
      <c r="B164" s="48">
        <f>IF(Mitarbeiter!B164="","",Mitarbeiter!B164)</f>
        <v/>
      </c>
      <c r="C164" s="37">
        <f>IF(Mitarbeiter!B164="","",N(INDEX($F164:$BM164,1,(Einstellungen!$C$3-2026)*12+1))+N(INDEX($F164:$BM164,1,(Einstellungen!$C$3-2026)*12+2))+N(INDEX($F164:$BM164,1,(Einstellungen!$C$3-2026)*12+3))+N(INDEX($F164:$BM164,1,(Einstellungen!$C$3-2026)*12+4))+N(INDEX($F164:$BM164,1,(Einstellungen!$C$3-2026)*12+5))+N(INDEX($F164:$BM164,1,(Einstellungen!$C$3-2026)*12+6))+N(INDEX($F164:$BM164,1,(Einstellungen!$C$3-2026)*12+7))+N(INDEX($F164:$BM164,1,(Einstellungen!$C$3-2026)*12+8))+N(INDEX($F164:$BM164,1,(Einstellungen!$C$3-2026)*12+9))+N(INDEX($F164:$BM164,1,(Einstellungen!$C$3-2026)*12+10))+N(INDEX($F164:$BM164,1,(Einstellungen!$C$3-2026)*12+11))+N(INDEX($F164:$BM164,1,(Einstellungen!$C$3-2026)*12+12)))</f>
        <v/>
      </c>
      <c r="D164" s="37">
        <f>IF(Mitarbeiter!B164="","",SUM(F164:BM164))</f>
        <v/>
      </c>
      <c r="F164" s="51" t="n"/>
      <c r="G164" s="51" t="n"/>
      <c r="H164" s="51" t="n"/>
      <c r="I164" s="51" t="n"/>
      <c r="J164" s="51" t="n"/>
      <c r="K164" s="51" t="n"/>
      <c r="L164" s="51" t="n"/>
      <c r="M164" s="51" t="n"/>
      <c r="N164" s="51" t="n"/>
      <c r="O164" s="51" t="n"/>
      <c r="P164" s="51" t="n"/>
      <c r="Q164" s="51" t="n"/>
      <c r="R164" s="51" t="n"/>
      <c r="S164" s="51" t="n"/>
      <c r="T164" s="51" t="n"/>
      <c r="U164" s="51" t="n"/>
      <c r="V164" s="51" t="n"/>
      <c r="W164" s="51" t="n"/>
      <c r="X164" s="51" t="n"/>
      <c r="Y164" s="51" t="n"/>
      <c r="Z164" s="51" t="n"/>
      <c r="AA164" s="51" t="n"/>
      <c r="AB164" s="51" t="n"/>
      <c r="AC164" s="51" t="n"/>
      <c r="AD164" s="51" t="n"/>
      <c r="AE164" s="51" t="n"/>
      <c r="AF164" s="51" t="n"/>
      <c r="AG164" s="51" t="n"/>
      <c r="AH164" s="51" t="n"/>
      <c r="AI164" s="51" t="n"/>
      <c r="AJ164" s="51" t="n"/>
      <c r="AK164" s="51" t="n"/>
      <c r="AL164" s="51" t="n"/>
      <c r="AM164" s="51" t="n"/>
      <c r="AN164" s="51" t="n"/>
      <c r="AO164" s="51" t="n"/>
      <c r="AP164" s="51" t="n"/>
      <c r="AQ164" s="51" t="n"/>
      <c r="AR164" s="51" t="n"/>
      <c r="AS164" s="51" t="n"/>
      <c r="AT164" s="51" t="n"/>
      <c r="AU164" s="51" t="n"/>
      <c r="AV164" s="51" t="n"/>
      <c r="AW164" s="51" t="n"/>
      <c r="AX164" s="51" t="n"/>
      <c r="AY164" s="51" t="n"/>
      <c r="AZ164" s="51" t="n"/>
      <c r="BA164" s="51" t="n"/>
      <c r="BB164" s="51" t="n"/>
      <c r="BC164" s="51" t="n"/>
      <c r="BD164" s="51" t="n"/>
      <c r="BE164" s="51" t="n"/>
      <c r="BF164" s="51" t="n"/>
      <c r="BG164" s="51" t="n"/>
      <c r="BH164" s="51" t="n"/>
      <c r="BI164" s="51" t="n"/>
      <c r="BJ164" s="51" t="n"/>
      <c r="BK164" s="51" t="n"/>
      <c r="BL164" s="51" t="n"/>
      <c r="BM164" s="51" t="n"/>
    </row>
    <row r="165">
      <c r="A165" s="47">
        <f>IF(Mitarbeiter!B165="","",Mitarbeiter!A165)</f>
        <v/>
      </c>
      <c r="B165" s="48">
        <f>IF(Mitarbeiter!B165="","",Mitarbeiter!B165)</f>
        <v/>
      </c>
      <c r="C165" s="37">
        <f>IF(Mitarbeiter!B165="","",N(INDEX($F165:$BM165,1,(Einstellungen!$C$3-2026)*12+1))+N(INDEX($F165:$BM165,1,(Einstellungen!$C$3-2026)*12+2))+N(INDEX($F165:$BM165,1,(Einstellungen!$C$3-2026)*12+3))+N(INDEX($F165:$BM165,1,(Einstellungen!$C$3-2026)*12+4))+N(INDEX($F165:$BM165,1,(Einstellungen!$C$3-2026)*12+5))+N(INDEX($F165:$BM165,1,(Einstellungen!$C$3-2026)*12+6))+N(INDEX($F165:$BM165,1,(Einstellungen!$C$3-2026)*12+7))+N(INDEX($F165:$BM165,1,(Einstellungen!$C$3-2026)*12+8))+N(INDEX($F165:$BM165,1,(Einstellungen!$C$3-2026)*12+9))+N(INDEX($F165:$BM165,1,(Einstellungen!$C$3-2026)*12+10))+N(INDEX($F165:$BM165,1,(Einstellungen!$C$3-2026)*12+11))+N(INDEX($F165:$BM165,1,(Einstellungen!$C$3-2026)*12+12)))</f>
        <v/>
      </c>
      <c r="D165" s="37">
        <f>IF(Mitarbeiter!B165="","",SUM(F165:BM165))</f>
        <v/>
      </c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51" t="n"/>
      <c r="P165" s="51" t="n"/>
      <c r="Q165" s="51" t="n"/>
      <c r="R165" s="51" t="n"/>
      <c r="S165" s="51" t="n"/>
      <c r="T165" s="51" t="n"/>
      <c r="U165" s="51" t="n"/>
      <c r="V165" s="51" t="n"/>
      <c r="W165" s="51" t="n"/>
      <c r="X165" s="51" t="n"/>
      <c r="Y165" s="51" t="n"/>
      <c r="Z165" s="51" t="n"/>
      <c r="AA165" s="51" t="n"/>
      <c r="AB165" s="51" t="n"/>
      <c r="AC165" s="51" t="n"/>
      <c r="AD165" s="51" t="n"/>
      <c r="AE165" s="51" t="n"/>
      <c r="AF165" s="51" t="n"/>
      <c r="AG165" s="51" t="n"/>
      <c r="AH165" s="51" t="n"/>
      <c r="AI165" s="51" t="n"/>
      <c r="AJ165" s="51" t="n"/>
      <c r="AK165" s="51" t="n"/>
      <c r="AL165" s="51" t="n"/>
      <c r="AM165" s="51" t="n"/>
      <c r="AN165" s="51" t="n"/>
      <c r="AO165" s="51" t="n"/>
      <c r="AP165" s="51" t="n"/>
      <c r="AQ165" s="51" t="n"/>
      <c r="AR165" s="51" t="n"/>
      <c r="AS165" s="51" t="n"/>
      <c r="AT165" s="51" t="n"/>
      <c r="AU165" s="51" t="n"/>
      <c r="AV165" s="51" t="n"/>
      <c r="AW165" s="51" t="n"/>
      <c r="AX165" s="51" t="n"/>
      <c r="AY165" s="51" t="n"/>
      <c r="AZ165" s="51" t="n"/>
      <c r="BA165" s="51" t="n"/>
      <c r="BB165" s="51" t="n"/>
      <c r="BC165" s="51" t="n"/>
      <c r="BD165" s="51" t="n"/>
      <c r="BE165" s="51" t="n"/>
      <c r="BF165" s="51" t="n"/>
      <c r="BG165" s="51" t="n"/>
      <c r="BH165" s="51" t="n"/>
      <c r="BI165" s="51" t="n"/>
      <c r="BJ165" s="51" t="n"/>
      <c r="BK165" s="51" t="n"/>
      <c r="BL165" s="51" t="n"/>
      <c r="BM165" s="51" t="n"/>
    </row>
    <row r="166">
      <c r="A166" s="47">
        <f>IF(Mitarbeiter!B166="","",Mitarbeiter!A166)</f>
        <v/>
      </c>
      <c r="B166" s="48">
        <f>IF(Mitarbeiter!B166="","",Mitarbeiter!B166)</f>
        <v/>
      </c>
      <c r="C166" s="37">
        <f>IF(Mitarbeiter!B166="","",N(INDEX($F166:$BM166,1,(Einstellungen!$C$3-2026)*12+1))+N(INDEX($F166:$BM166,1,(Einstellungen!$C$3-2026)*12+2))+N(INDEX($F166:$BM166,1,(Einstellungen!$C$3-2026)*12+3))+N(INDEX($F166:$BM166,1,(Einstellungen!$C$3-2026)*12+4))+N(INDEX($F166:$BM166,1,(Einstellungen!$C$3-2026)*12+5))+N(INDEX($F166:$BM166,1,(Einstellungen!$C$3-2026)*12+6))+N(INDEX($F166:$BM166,1,(Einstellungen!$C$3-2026)*12+7))+N(INDEX($F166:$BM166,1,(Einstellungen!$C$3-2026)*12+8))+N(INDEX($F166:$BM166,1,(Einstellungen!$C$3-2026)*12+9))+N(INDEX($F166:$BM166,1,(Einstellungen!$C$3-2026)*12+10))+N(INDEX($F166:$BM166,1,(Einstellungen!$C$3-2026)*12+11))+N(INDEX($F166:$BM166,1,(Einstellungen!$C$3-2026)*12+12)))</f>
        <v/>
      </c>
      <c r="D166" s="37">
        <f>IF(Mitarbeiter!B166="","",SUM(F166:BM166))</f>
        <v/>
      </c>
      <c r="F166" s="51" t="n"/>
      <c r="G166" s="51" t="n"/>
      <c r="H166" s="51" t="n"/>
      <c r="I166" s="51" t="n"/>
      <c r="J166" s="51" t="n"/>
      <c r="K166" s="51" t="n"/>
      <c r="L166" s="51" t="n"/>
      <c r="M166" s="51" t="n"/>
      <c r="N166" s="51" t="n"/>
      <c r="O166" s="51" t="n"/>
      <c r="P166" s="51" t="n"/>
      <c r="Q166" s="51" t="n"/>
      <c r="R166" s="51" t="n"/>
      <c r="S166" s="51" t="n"/>
      <c r="T166" s="51" t="n"/>
      <c r="U166" s="51" t="n"/>
      <c r="V166" s="51" t="n"/>
      <c r="W166" s="51" t="n"/>
      <c r="X166" s="51" t="n"/>
      <c r="Y166" s="51" t="n"/>
      <c r="Z166" s="51" t="n"/>
      <c r="AA166" s="51" t="n"/>
      <c r="AB166" s="51" t="n"/>
      <c r="AC166" s="51" t="n"/>
      <c r="AD166" s="51" t="n"/>
      <c r="AE166" s="51" t="n"/>
      <c r="AF166" s="51" t="n"/>
      <c r="AG166" s="51" t="n"/>
      <c r="AH166" s="51" t="n"/>
      <c r="AI166" s="51" t="n"/>
      <c r="AJ166" s="51" t="n"/>
      <c r="AK166" s="51" t="n"/>
      <c r="AL166" s="51" t="n"/>
      <c r="AM166" s="51" t="n"/>
      <c r="AN166" s="51" t="n"/>
      <c r="AO166" s="51" t="n"/>
      <c r="AP166" s="51" t="n"/>
      <c r="AQ166" s="51" t="n"/>
      <c r="AR166" s="51" t="n"/>
      <c r="AS166" s="51" t="n"/>
      <c r="AT166" s="51" t="n"/>
      <c r="AU166" s="51" t="n"/>
      <c r="AV166" s="51" t="n"/>
      <c r="AW166" s="51" t="n"/>
      <c r="AX166" s="51" t="n"/>
      <c r="AY166" s="51" t="n"/>
      <c r="AZ166" s="51" t="n"/>
      <c r="BA166" s="51" t="n"/>
      <c r="BB166" s="51" t="n"/>
      <c r="BC166" s="51" t="n"/>
      <c r="BD166" s="51" t="n"/>
      <c r="BE166" s="51" t="n"/>
      <c r="BF166" s="51" t="n"/>
      <c r="BG166" s="51" t="n"/>
      <c r="BH166" s="51" t="n"/>
      <c r="BI166" s="51" t="n"/>
      <c r="BJ166" s="51" t="n"/>
      <c r="BK166" s="51" t="n"/>
      <c r="BL166" s="51" t="n"/>
      <c r="BM166" s="51" t="n"/>
    </row>
    <row r="167">
      <c r="A167" s="47">
        <f>IF(Mitarbeiter!B167="","",Mitarbeiter!A167)</f>
        <v/>
      </c>
      <c r="B167" s="48">
        <f>IF(Mitarbeiter!B167="","",Mitarbeiter!B167)</f>
        <v/>
      </c>
      <c r="C167" s="37">
        <f>IF(Mitarbeiter!B167="","",N(INDEX($F167:$BM167,1,(Einstellungen!$C$3-2026)*12+1))+N(INDEX($F167:$BM167,1,(Einstellungen!$C$3-2026)*12+2))+N(INDEX($F167:$BM167,1,(Einstellungen!$C$3-2026)*12+3))+N(INDEX($F167:$BM167,1,(Einstellungen!$C$3-2026)*12+4))+N(INDEX($F167:$BM167,1,(Einstellungen!$C$3-2026)*12+5))+N(INDEX($F167:$BM167,1,(Einstellungen!$C$3-2026)*12+6))+N(INDEX($F167:$BM167,1,(Einstellungen!$C$3-2026)*12+7))+N(INDEX($F167:$BM167,1,(Einstellungen!$C$3-2026)*12+8))+N(INDEX($F167:$BM167,1,(Einstellungen!$C$3-2026)*12+9))+N(INDEX($F167:$BM167,1,(Einstellungen!$C$3-2026)*12+10))+N(INDEX($F167:$BM167,1,(Einstellungen!$C$3-2026)*12+11))+N(INDEX($F167:$BM167,1,(Einstellungen!$C$3-2026)*12+12)))</f>
        <v/>
      </c>
      <c r="D167" s="37">
        <f>IF(Mitarbeiter!B167="","",SUM(F167:BM167))</f>
        <v/>
      </c>
      <c r="F167" s="51" t="n"/>
      <c r="G167" s="51" t="n"/>
      <c r="H167" s="51" t="n"/>
      <c r="I167" s="51" t="n"/>
      <c r="J167" s="51" t="n"/>
      <c r="K167" s="51" t="n"/>
      <c r="L167" s="51" t="n"/>
      <c r="M167" s="51" t="n"/>
      <c r="N167" s="51" t="n"/>
      <c r="O167" s="51" t="n"/>
      <c r="P167" s="51" t="n"/>
      <c r="Q167" s="51" t="n"/>
      <c r="R167" s="51" t="n"/>
      <c r="S167" s="51" t="n"/>
      <c r="T167" s="51" t="n"/>
      <c r="U167" s="51" t="n"/>
      <c r="V167" s="51" t="n"/>
      <c r="W167" s="51" t="n"/>
      <c r="X167" s="51" t="n"/>
      <c r="Y167" s="51" t="n"/>
      <c r="Z167" s="51" t="n"/>
      <c r="AA167" s="51" t="n"/>
      <c r="AB167" s="51" t="n"/>
      <c r="AC167" s="51" t="n"/>
      <c r="AD167" s="51" t="n"/>
      <c r="AE167" s="51" t="n"/>
      <c r="AF167" s="51" t="n"/>
      <c r="AG167" s="51" t="n"/>
      <c r="AH167" s="51" t="n"/>
      <c r="AI167" s="51" t="n"/>
      <c r="AJ167" s="51" t="n"/>
      <c r="AK167" s="51" t="n"/>
      <c r="AL167" s="51" t="n"/>
      <c r="AM167" s="51" t="n"/>
      <c r="AN167" s="51" t="n"/>
      <c r="AO167" s="51" t="n"/>
      <c r="AP167" s="51" t="n"/>
      <c r="AQ167" s="51" t="n"/>
      <c r="AR167" s="51" t="n"/>
      <c r="AS167" s="51" t="n"/>
      <c r="AT167" s="51" t="n"/>
      <c r="AU167" s="51" t="n"/>
      <c r="AV167" s="51" t="n"/>
      <c r="AW167" s="51" t="n"/>
      <c r="AX167" s="51" t="n"/>
      <c r="AY167" s="51" t="n"/>
      <c r="AZ167" s="51" t="n"/>
      <c r="BA167" s="51" t="n"/>
      <c r="BB167" s="51" t="n"/>
      <c r="BC167" s="51" t="n"/>
      <c r="BD167" s="51" t="n"/>
      <c r="BE167" s="51" t="n"/>
      <c r="BF167" s="51" t="n"/>
      <c r="BG167" s="51" t="n"/>
      <c r="BH167" s="51" t="n"/>
      <c r="BI167" s="51" t="n"/>
      <c r="BJ167" s="51" t="n"/>
      <c r="BK167" s="51" t="n"/>
      <c r="BL167" s="51" t="n"/>
      <c r="BM167" s="51" t="n"/>
    </row>
    <row r="168">
      <c r="A168" s="47">
        <f>IF(Mitarbeiter!B168="","",Mitarbeiter!A168)</f>
        <v/>
      </c>
      <c r="B168" s="48">
        <f>IF(Mitarbeiter!B168="","",Mitarbeiter!B168)</f>
        <v/>
      </c>
      <c r="C168" s="37">
        <f>IF(Mitarbeiter!B168="","",N(INDEX($F168:$BM168,1,(Einstellungen!$C$3-2026)*12+1))+N(INDEX($F168:$BM168,1,(Einstellungen!$C$3-2026)*12+2))+N(INDEX($F168:$BM168,1,(Einstellungen!$C$3-2026)*12+3))+N(INDEX($F168:$BM168,1,(Einstellungen!$C$3-2026)*12+4))+N(INDEX($F168:$BM168,1,(Einstellungen!$C$3-2026)*12+5))+N(INDEX($F168:$BM168,1,(Einstellungen!$C$3-2026)*12+6))+N(INDEX($F168:$BM168,1,(Einstellungen!$C$3-2026)*12+7))+N(INDEX($F168:$BM168,1,(Einstellungen!$C$3-2026)*12+8))+N(INDEX($F168:$BM168,1,(Einstellungen!$C$3-2026)*12+9))+N(INDEX($F168:$BM168,1,(Einstellungen!$C$3-2026)*12+10))+N(INDEX($F168:$BM168,1,(Einstellungen!$C$3-2026)*12+11))+N(INDEX($F168:$BM168,1,(Einstellungen!$C$3-2026)*12+12)))</f>
        <v/>
      </c>
      <c r="D168" s="37">
        <f>IF(Mitarbeiter!B168="","",SUM(F168:BM168))</f>
        <v/>
      </c>
      <c r="F168" s="51" t="n"/>
      <c r="G168" s="51" t="n"/>
      <c r="H168" s="51" t="n"/>
      <c r="I168" s="51" t="n"/>
      <c r="J168" s="51" t="n"/>
      <c r="K168" s="51" t="n"/>
      <c r="L168" s="51" t="n"/>
      <c r="M168" s="51" t="n"/>
      <c r="N168" s="51" t="n"/>
      <c r="O168" s="51" t="n"/>
      <c r="P168" s="51" t="n"/>
      <c r="Q168" s="51" t="n"/>
      <c r="R168" s="51" t="n"/>
      <c r="S168" s="51" t="n"/>
      <c r="T168" s="51" t="n"/>
      <c r="U168" s="51" t="n"/>
      <c r="V168" s="51" t="n"/>
      <c r="W168" s="51" t="n"/>
      <c r="X168" s="51" t="n"/>
      <c r="Y168" s="51" t="n"/>
      <c r="Z168" s="51" t="n"/>
      <c r="AA168" s="51" t="n"/>
      <c r="AB168" s="51" t="n"/>
      <c r="AC168" s="51" t="n"/>
      <c r="AD168" s="51" t="n"/>
      <c r="AE168" s="51" t="n"/>
      <c r="AF168" s="51" t="n"/>
      <c r="AG168" s="51" t="n"/>
      <c r="AH168" s="51" t="n"/>
      <c r="AI168" s="51" t="n"/>
      <c r="AJ168" s="51" t="n"/>
      <c r="AK168" s="51" t="n"/>
      <c r="AL168" s="51" t="n"/>
      <c r="AM168" s="51" t="n"/>
      <c r="AN168" s="51" t="n"/>
      <c r="AO168" s="51" t="n"/>
      <c r="AP168" s="51" t="n"/>
      <c r="AQ168" s="51" t="n"/>
      <c r="AR168" s="51" t="n"/>
      <c r="AS168" s="51" t="n"/>
      <c r="AT168" s="51" t="n"/>
      <c r="AU168" s="51" t="n"/>
      <c r="AV168" s="51" t="n"/>
      <c r="AW168" s="51" t="n"/>
      <c r="AX168" s="51" t="n"/>
      <c r="AY168" s="51" t="n"/>
      <c r="AZ168" s="51" t="n"/>
      <c r="BA168" s="51" t="n"/>
      <c r="BB168" s="51" t="n"/>
      <c r="BC168" s="51" t="n"/>
      <c r="BD168" s="51" t="n"/>
      <c r="BE168" s="51" t="n"/>
      <c r="BF168" s="51" t="n"/>
      <c r="BG168" s="51" t="n"/>
      <c r="BH168" s="51" t="n"/>
      <c r="BI168" s="51" t="n"/>
      <c r="BJ168" s="51" t="n"/>
      <c r="BK168" s="51" t="n"/>
      <c r="BL168" s="51" t="n"/>
      <c r="BM168" s="51" t="n"/>
    </row>
    <row r="169">
      <c r="A169" s="47">
        <f>IF(Mitarbeiter!B169="","",Mitarbeiter!A169)</f>
        <v/>
      </c>
      <c r="B169" s="48">
        <f>IF(Mitarbeiter!B169="","",Mitarbeiter!B169)</f>
        <v/>
      </c>
      <c r="C169" s="37">
        <f>IF(Mitarbeiter!B169="","",N(INDEX($F169:$BM169,1,(Einstellungen!$C$3-2026)*12+1))+N(INDEX($F169:$BM169,1,(Einstellungen!$C$3-2026)*12+2))+N(INDEX($F169:$BM169,1,(Einstellungen!$C$3-2026)*12+3))+N(INDEX($F169:$BM169,1,(Einstellungen!$C$3-2026)*12+4))+N(INDEX($F169:$BM169,1,(Einstellungen!$C$3-2026)*12+5))+N(INDEX($F169:$BM169,1,(Einstellungen!$C$3-2026)*12+6))+N(INDEX($F169:$BM169,1,(Einstellungen!$C$3-2026)*12+7))+N(INDEX($F169:$BM169,1,(Einstellungen!$C$3-2026)*12+8))+N(INDEX($F169:$BM169,1,(Einstellungen!$C$3-2026)*12+9))+N(INDEX($F169:$BM169,1,(Einstellungen!$C$3-2026)*12+10))+N(INDEX($F169:$BM169,1,(Einstellungen!$C$3-2026)*12+11))+N(INDEX($F169:$BM169,1,(Einstellungen!$C$3-2026)*12+12)))</f>
        <v/>
      </c>
      <c r="D169" s="37">
        <f>IF(Mitarbeiter!B169="","",SUM(F169:BM169))</f>
        <v/>
      </c>
      <c r="F169" s="51" t="n"/>
      <c r="G169" s="51" t="n"/>
      <c r="H169" s="51" t="n"/>
      <c r="I169" s="51" t="n"/>
      <c r="J169" s="51" t="n"/>
      <c r="K169" s="51" t="n"/>
      <c r="L169" s="51" t="n"/>
      <c r="M169" s="51" t="n"/>
      <c r="N169" s="51" t="n"/>
      <c r="O169" s="51" t="n"/>
      <c r="P169" s="51" t="n"/>
      <c r="Q169" s="51" t="n"/>
      <c r="R169" s="51" t="n"/>
      <c r="S169" s="51" t="n"/>
      <c r="T169" s="51" t="n"/>
      <c r="U169" s="51" t="n"/>
      <c r="V169" s="51" t="n"/>
      <c r="W169" s="51" t="n"/>
      <c r="X169" s="51" t="n"/>
      <c r="Y169" s="51" t="n"/>
      <c r="Z169" s="51" t="n"/>
      <c r="AA169" s="51" t="n"/>
      <c r="AB169" s="51" t="n"/>
      <c r="AC169" s="51" t="n"/>
      <c r="AD169" s="51" t="n"/>
      <c r="AE169" s="51" t="n"/>
      <c r="AF169" s="51" t="n"/>
      <c r="AG169" s="51" t="n"/>
      <c r="AH169" s="51" t="n"/>
      <c r="AI169" s="51" t="n"/>
      <c r="AJ169" s="51" t="n"/>
      <c r="AK169" s="51" t="n"/>
      <c r="AL169" s="51" t="n"/>
      <c r="AM169" s="51" t="n"/>
      <c r="AN169" s="51" t="n"/>
      <c r="AO169" s="51" t="n"/>
      <c r="AP169" s="51" t="n"/>
      <c r="AQ169" s="51" t="n"/>
      <c r="AR169" s="51" t="n"/>
      <c r="AS169" s="51" t="n"/>
      <c r="AT169" s="51" t="n"/>
      <c r="AU169" s="51" t="n"/>
      <c r="AV169" s="51" t="n"/>
      <c r="AW169" s="51" t="n"/>
      <c r="AX169" s="51" t="n"/>
      <c r="AY169" s="51" t="n"/>
      <c r="AZ169" s="51" t="n"/>
      <c r="BA169" s="51" t="n"/>
      <c r="BB169" s="51" t="n"/>
      <c r="BC169" s="51" t="n"/>
      <c r="BD169" s="51" t="n"/>
      <c r="BE169" s="51" t="n"/>
      <c r="BF169" s="51" t="n"/>
      <c r="BG169" s="51" t="n"/>
      <c r="BH169" s="51" t="n"/>
      <c r="BI169" s="51" t="n"/>
      <c r="BJ169" s="51" t="n"/>
      <c r="BK169" s="51" t="n"/>
      <c r="BL169" s="51" t="n"/>
      <c r="BM169" s="51" t="n"/>
    </row>
    <row r="170">
      <c r="A170" s="47">
        <f>IF(Mitarbeiter!B170="","",Mitarbeiter!A170)</f>
        <v/>
      </c>
      <c r="B170" s="48">
        <f>IF(Mitarbeiter!B170="","",Mitarbeiter!B170)</f>
        <v/>
      </c>
      <c r="C170" s="37">
        <f>IF(Mitarbeiter!B170="","",N(INDEX($F170:$BM170,1,(Einstellungen!$C$3-2026)*12+1))+N(INDEX($F170:$BM170,1,(Einstellungen!$C$3-2026)*12+2))+N(INDEX($F170:$BM170,1,(Einstellungen!$C$3-2026)*12+3))+N(INDEX($F170:$BM170,1,(Einstellungen!$C$3-2026)*12+4))+N(INDEX($F170:$BM170,1,(Einstellungen!$C$3-2026)*12+5))+N(INDEX($F170:$BM170,1,(Einstellungen!$C$3-2026)*12+6))+N(INDEX($F170:$BM170,1,(Einstellungen!$C$3-2026)*12+7))+N(INDEX($F170:$BM170,1,(Einstellungen!$C$3-2026)*12+8))+N(INDEX($F170:$BM170,1,(Einstellungen!$C$3-2026)*12+9))+N(INDEX($F170:$BM170,1,(Einstellungen!$C$3-2026)*12+10))+N(INDEX($F170:$BM170,1,(Einstellungen!$C$3-2026)*12+11))+N(INDEX($F170:$BM170,1,(Einstellungen!$C$3-2026)*12+12)))</f>
        <v/>
      </c>
      <c r="D170" s="37">
        <f>IF(Mitarbeiter!B170="","",SUM(F170:BM170))</f>
        <v/>
      </c>
      <c r="F170" s="51" t="n"/>
      <c r="G170" s="51" t="n"/>
      <c r="H170" s="51" t="n"/>
      <c r="I170" s="51" t="n"/>
      <c r="J170" s="51" t="n"/>
      <c r="K170" s="51" t="n"/>
      <c r="L170" s="51" t="n"/>
      <c r="M170" s="51" t="n"/>
      <c r="N170" s="51" t="n"/>
      <c r="O170" s="51" t="n"/>
      <c r="P170" s="51" t="n"/>
      <c r="Q170" s="51" t="n"/>
      <c r="R170" s="51" t="n"/>
      <c r="S170" s="51" t="n"/>
      <c r="T170" s="51" t="n"/>
      <c r="U170" s="51" t="n"/>
      <c r="V170" s="51" t="n"/>
      <c r="W170" s="51" t="n"/>
      <c r="X170" s="51" t="n"/>
      <c r="Y170" s="51" t="n"/>
      <c r="Z170" s="51" t="n"/>
      <c r="AA170" s="51" t="n"/>
      <c r="AB170" s="51" t="n"/>
      <c r="AC170" s="51" t="n"/>
      <c r="AD170" s="51" t="n"/>
      <c r="AE170" s="51" t="n"/>
      <c r="AF170" s="51" t="n"/>
      <c r="AG170" s="51" t="n"/>
      <c r="AH170" s="51" t="n"/>
      <c r="AI170" s="51" t="n"/>
      <c r="AJ170" s="51" t="n"/>
      <c r="AK170" s="51" t="n"/>
      <c r="AL170" s="51" t="n"/>
      <c r="AM170" s="51" t="n"/>
      <c r="AN170" s="51" t="n"/>
      <c r="AO170" s="51" t="n"/>
      <c r="AP170" s="51" t="n"/>
      <c r="AQ170" s="51" t="n"/>
      <c r="AR170" s="51" t="n"/>
      <c r="AS170" s="51" t="n"/>
      <c r="AT170" s="51" t="n"/>
      <c r="AU170" s="51" t="n"/>
      <c r="AV170" s="51" t="n"/>
      <c r="AW170" s="51" t="n"/>
      <c r="AX170" s="51" t="n"/>
      <c r="AY170" s="51" t="n"/>
      <c r="AZ170" s="51" t="n"/>
      <c r="BA170" s="51" t="n"/>
      <c r="BB170" s="51" t="n"/>
      <c r="BC170" s="51" t="n"/>
      <c r="BD170" s="51" t="n"/>
      <c r="BE170" s="51" t="n"/>
      <c r="BF170" s="51" t="n"/>
      <c r="BG170" s="51" t="n"/>
      <c r="BH170" s="51" t="n"/>
      <c r="BI170" s="51" t="n"/>
      <c r="BJ170" s="51" t="n"/>
      <c r="BK170" s="51" t="n"/>
      <c r="BL170" s="51" t="n"/>
      <c r="BM170" s="51" t="n"/>
    </row>
    <row r="171">
      <c r="A171" s="47">
        <f>IF(Mitarbeiter!B171="","",Mitarbeiter!A171)</f>
        <v/>
      </c>
      <c r="B171" s="48">
        <f>IF(Mitarbeiter!B171="","",Mitarbeiter!B171)</f>
        <v/>
      </c>
      <c r="C171" s="37">
        <f>IF(Mitarbeiter!B171="","",N(INDEX($F171:$BM171,1,(Einstellungen!$C$3-2026)*12+1))+N(INDEX($F171:$BM171,1,(Einstellungen!$C$3-2026)*12+2))+N(INDEX($F171:$BM171,1,(Einstellungen!$C$3-2026)*12+3))+N(INDEX($F171:$BM171,1,(Einstellungen!$C$3-2026)*12+4))+N(INDEX($F171:$BM171,1,(Einstellungen!$C$3-2026)*12+5))+N(INDEX($F171:$BM171,1,(Einstellungen!$C$3-2026)*12+6))+N(INDEX($F171:$BM171,1,(Einstellungen!$C$3-2026)*12+7))+N(INDEX($F171:$BM171,1,(Einstellungen!$C$3-2026)*12+8))+N(INDEX($F171:$BM171,1,(Einstellungen!$C$3-2026)*12+9))+N(INDEX($F171:$BM171,1,(Einstellungen!$C$3-2026)*12+10))+N(INDEX($F171:$BM171,1,(Einstellungen!$C$3-2026)*12+11))+N(INDEX($F171:$BM171,1,(Einstellungen!$C$3-2026)*12+12)))</f>
        <v/>
      </c>
      <c r="D171" s="37">
        <f>IF(Mitarbeiter!B171="","",SUM(F171:BM171))</f>
        <v/>
      </c>
      <c r="F171" s="51" t="n"/>
      <c r="G171" s="51" t="n"/>
      <c r="H171" s="51" t="n"/>
      <c r="I171" s="51" t="n"/>
      <c r="J171" s="51" t="n"/>
      <c r="K171" s="51" t="n"/>
      <c r="L171" s="51" t="n"/>
      <c r="M171" s="51" t="n"/>
      <c r="N171" s="51" t="n"/>
      <c r="O171" s="51" t="n"/>
      <c r="P171" s="51" t="n"/>
      <c r="Q171" s="51" t="n"/>
      <c r="R171" s="51" t="n"/>
      <c r="S171" s="51" t="n"/>
      <c r="T171" s="51" t="n"/>
      <c r="U171" s="51" t="n"/>
      <c r="V171" s="51" t="n"/>
      <c r="W171" s="51" t="n"/>
      <c r="X171" s="51" t="n"/>
      <c r="Y171" s="51" t="n"/>
      <c r="Z171" s="51" t="n"/>
      <c r="AA171" s="51" t="n"/>
      <c r="AB171" s="51" t="n"/>
      <c r="AC171" s="51" t="n"/>
      <c r="AD171" s="51" t="n"/>
      <c r="AE171" s="51" t="n"/>
      <c r="AF171" s="51" t="n"/>
      <c r="AG171" s="51" t="n"/>
      <c r="AH171" s="51" t="n"/>
      <c r="AI171" s="51" t="n"/>
      <c r="AJ171" s="51" t="n"/>
      <c r="AK171" s="51" t="n"/>
      <c r="AL171" s="51" t="n"/>
      <c r="AM171" s="51" t="n"/>
      <c r="AN171" s="51" t="n"/>
      <c r="AO171" s="51" t="n"/>
      <c r="AP171" s="51" t="n"/>
      <c r="AQ171" s="51" t="n"/>
      <c r="AR171" s="51" t="n"/>
      <c r="AS171" s="51" t="n"/>
      <c r="AT171" s="51" t="n"/>
      <c r="AU171" s="51" t="n"/>
      <c r="AV171" s="51" t="n"/>
      <c r="AW171" s="51" t="n"/>
      <c r="AX171" s="51" t="n"/>
      <c r="AY171" s="51" t="n"/>
      <c r="AZ171" s="51" t="n"/>
      <c r="BA171" s="51" t="n"/>
      <c r="BB171" s="51" t="n"/>
      <c r="BC171" s="51" t="n"/>
      <c r="BD171" s="51" t="n"/>
      <c r="BE171" s="51" t="n"/>
      <c r="BF171" s="51" t="n"/>
      <c r="BG171" s="51" t="n"/>
      <c r="BH171" s="51" t="n"/>
      <c r="BI171" s="51" t="n"/>
      <c r="BJ171" s="51" t="n"/>
      <c r="BK171" s="51" t="n"/>
      <c r="BL171" s="51" t="n"/>
      <c r="BM171" s="51" t="n"/>
    </row>
    <row r="172">
      <c r="A172" s="47">
        <f>IF(Mitarbeiter!B172="","",Mitarbeiter!A172)</f>
        <v/>
      </c>
      <c r="B172" s="48">
        <f>IF(Mitarbeiter!B172="","",Mitarbeiter!B172)</f>
        <v/>
      </c>
      <c r="C172" s="37">
        <f>IF(Mitarbeiter!B172="","",N(INDEX($F172:$BM172,1,(Einstellungen!$C$3-2026)*12+1))+N(INDEX($F172:$BM172,1,(Einstellungen!$C$3-2026)*12+2))+N(INDEX($F172:$BM172,1,(Einstellungen!$C$3-2026)*12+3))+N(INDEX($F172:$BM172,1,(Einstellungen!$C$3-2026)*12+4))+N(INDEX($F172:$BM172,1,(Einstellungen!$C$3-2026)*12+5))+N(INDEX($F172:$BM172,1,(Einstellungen!$C$3-2026)*12+6))+N(INDEX($F172:$BM172,1,(Einstellungen!$C$3-2026)*12+7))+N(INDEX($F172:$BM172,1,(Einstellungen!$C$3-2026)*12+8))+N(INDEX($F172:$BM172,1,(Einstellungen!$C$3-2026)*12+9))+N(INDEX($F172:$BM172,1,(Einstellungen!$C$3-2026)*12+10))+N(INDEX($F172:$BM172,1,(Einstellungen!$C$3-2026)*12+11))+N(INDEX($F172:$BM172,1,(Einstellungen!$C$3-2026)*12+12)))</f>
        <v/>
      </c>
      <c r="D172" s="37">
        <f>IF(Mitarbeiter!B172="","",SUM(F172:BM172))</f>
        <v/>
      </c>
      <c r="F172" s="51" t="n"/>
      <c r="G172" s="51" t="n"/>
      <c r="H172" s="51" t="n"/>
      <c r="I172" s="51" t="n"/>
      <c r="J172" s="51" t="n"/>
      <c r="K172" s="51" t="n"/>
      <c r="L172" s="51" t="n"/>
      <c r="M172" s="51" t="n"/>
      <c r="N172" s="51" t="n"/>
      <c r="O172" s="51" t="n"/>
      <c r="P172" s="51" t="n"/>
      <c r="Q172" s="51" t="n"/>
      <c r="R172" s="51" t="n"/>
      <c r="S172" s="51" t="n"/>
      <c r="T172" s="51" t="n"/>
      <c r="U172" s="51" t="n"/>
      <c r="V172" s="51" t="n"/>
      <c r="W172" s="51" t="n"/>
      <c r="X172" s="51" t="n"/>
      <c r="Y172" s="51" t="n"/>
      <c r="Z172" s="51" t="n"/>
      <c r="AA172" s="51" t="n"/>
      <c r="AB172" s="51" t="n"/>
      <c r="AC172" s="51" t="n"/>
      <c r="AD172" s="51" t="n"/>
      <c r="AE172" s="51" t="n"/>
      <c r="AF172" s="51" t="n"/>
      <c r="AG172" s="51" t="n"/>
      <c r="AH172" s="51" t="n"/>
      <c r="AI172" s="51" t="n"/>
      <c r="AJ172" s="51" t="n"/>
      <c r="AK172" s="51" t="n"/>
      <c r="AL172" s="51" t="n"/>
      <c r="AM172" s="51" t="n"/>
      <c r="AN172" s="51" t="n"/>
      <c r="AO172" s="51" t="n"/>
      <c r="AP172" s="51" t="n"/>
      <c r="AQ172" s="51" t="n"/>
      <c r="AR172" s="51" t="n"/>
      <c r="AS172" s="51" t="n"/>
      <c r="AT172" s="51" t="n"/>
      <c r="AU172" s="51" t="n"/>
      <c r="AV172" s="51" t="n"/>
      <c r="AW172" s="51" t="n"/>
      <c r="AX172" s="51" t="n"/>
      <c r="AY172" s="51" t="n"/>
      <c r="AZ172" s="51" t="n"/>
      <c r="BA172" s="51" t="n"/>
      <c r="BB172" s="51" t="n"/>
      <c r="BC172" s="51" t="n"/>
      <c r="BD172" s="51" t="n"/>
      <c r="BE172" s="51" t="n"/>
      <c r="BF172" s="51" t="n"/>
      <c r="BG172" s="51" t="n"/>
      <c r="BH172" s="51" t="n"/>
      <c r="BI172" s="51" t="n"/>
      <c r="BJ172" s="51" t="n"/>
      <c r="BK172" s="51" t="n"/>
      <c r="BL172" s="51" t="n"/>
      <c r="BM172" s="51" t="n"/>
    </row>
    <row r="173">
      <c r="A173" s="47">
        <f>IF(Mitarbeiter!B173="","",Mitarbeiter!A173)</f>
        <v/>
      </c>
      <c r="B173" s="48">
        <f>IF(Mitarbeiter!B173="","",Mitarbeiter!B173)</f>
        <v/>
      </c>
      <c r="C173" s="37">
        <f>IF(Mitarbeiter!B173="","",N(INDEX($F173:$BM173,1,(Einstellungen!$C$3-2026)*12+1))+N(INDEX($F173:$BM173,1,(Einstellungen!$C$3-2026)*12+2))+N(INDEX($F173:$BM173,1,(Einstellungen!$C$3-2026)*12+3))+N(INDEX($F173:$BM173,1,(Einstellungen!$C$3-2026)*12+4))+N(INDEX($F173:$BM173,1,(Einstellungen!$C$3-2026)*12+5))+N(INDEX($F173:$BM173,1,(Einstellungen!$C$3-2026)*12+6))+N(INDEX($F173:$BM173,1,(Einstellungen!$C$3-2026)*12+7))+N(INDEX($F173:$BM173,1,(Einstellungen!$C$3-2026)*12+8))+N(INDEX($F173:$BM173,1,(Einstellungen!$C$3-2026)*12+9))+N(INDEX($F173:$BM173,1,(Einstellungen!$C$3-2026)*12+10))+N(INDEX($F173:$BM173,1,(Einstellungen!$C$3-2026)*12+11))+N(INDEX($F173:$BM173,1,(Einstellungen!$C$3-2026)*12+12)))</f>
        <v/>
      </c>
      <c r="D173" s="37">
        <f>IF(Mitarbeiter!B173="","",SUM(F173:BM173))</f>
        <v/>
      </c>
      <c r="F173" s="51" t="n"/>
      <c r="G173" s="51" t="n"/>
      <c r="H173" s="51" t="n"/>
      <c r="I173" s="51" t="n"/>
      <c r="J173" s="51" t="n"/>
      <c r="K173" s="51" t="n"/>
      <c r="L173" s="51" t="n"/>
      <c r="M173" s="51" t="n"/>
      <c r="N173" s="51" t="n"/>
      <c r="O173" s="51" t="n"/>
      <c r="P173" s="51" t="n"/>
      <c r="Q173" s="51" t="n"/>
      <c r="R173" s="51" t="n"/>
      <c r="S173" s="51" t="n"/>
      <c r="T173" s="51" t="n"/>
      <c r="U173" s="51" t="n"/>
      <c r="V173" s="51" t="n"/>
      <c r="W173" s="51" t="n"/>
      <c r="X173" s="51" t="n"/>
      <c r="Y173" s="51" t="n"/>
      <c r="Z173" s="51" t="n"/>
      <c r="AA173" s="51" t="n"/>
      <c r="AB173" s="51" t="n"/>
      <c r="AC173" s="51" t="n"/>
      <c r="AD173" s="51" t="n"/>
      <c r="AE173" s="51" t="n"/>
      <c r="AF173" s="51" t="n"/>
      <c r="AG173" s="51" t="n"/>
      <c r="AH173" s="51" t="n"/>
      <c r="AI173" s="51" t="n"/>
      <c r="AJ173" s="51" t="n"/>
      <c r="AK173" s="51" t="n"/>
      <c r="AL173" s="51" t="n"/>
      <c r="AM173" s="51" t="n"/>
      <c r="AN173" s="51" t="n"/>
      <c r="AO173" s="51" t="n"/>
      <c r="AP173" s="51" t="n"/>
      <c r="AQ173" s="51" t="n"/>
      <c r="AR173" s="51" t="n"/>
      <c r="AS173" s="51" t="n"/>
      <c r="AT173" s="51" t="n"/>
      <c r="AU173" s="51" t="n"/>
      <c r="AV173" s="51" t="n"/>
      <c r="AW173" s="51" t="n"/>
      <c r="AX173" s="51" t="n"/>
      <c r="AY173" s="51" t="n"/>
      <c r="AZ173" s="51" t="n"/>
      <c r="BA173" s="51" t="n"/>
      <c r="BB173" s="51" t="n"/>
      <c r="BC173" s="51" t="n"/>
      <c r="BD173" s="51" t="n"/>
      <c r="BE173" s="51" t="n"/>
      <c r="BF173" s="51" t="n"/>
      <c r="BG173" s="51" t="n"/>
      <c r="BH173" s="51" t="n"/>
      <c r="BI173" s="51" t="n"/>
      <c r="BJ173" s="51" t="n"/>
      <c r="BK173" s="51" t="n"/>
      <c r="BL173" s="51" t="n"/>
      <c r="BM173" s="51" t="n"/>
    </row>
    <row r="174">
      <c r="A174" s="47">
        <f>IF(Mitarbeiter!B174="","",Mitarbeiter!A174)</f>
        <v/>
      </c>
      <c r="B174" s="48">
        <f>IF(Mitarbeiter!B174="","",Mitarbeiter!B174)</f>
        <v/>
      </c>
      <c r="C174" s="37">
        <f>IF(Mitarbeiter!B174="","",N(INDEX($F174:$BM174,1,(Einstellungen!$C$3-2026)*12+1))+N(INDEX($F174:$BM174,1,(Einstellungen!$C$3-2026)*12+2))+N(INDEX($F174:$BM174,1,(Einstellungen!$C$3-2026)*12+3))+N(INDEX($F174:$BM174,1,(Einstellungen!$C$3-2026)*12+4))+N(INDEX($F174:$BM174,1,(Einstellungen!$C$3-2026)*12+5))+N(INDEX($F174:$BM174,1,(Einstellungen!$C$3-2026)*12+6))+N(INDEX($F174:$BM174,1,(Einstellungen!$C$3-2026)*12+7))+N(INDEX($F174:$BM174,1,(Einstellungen!$C$3-2026)*12+8))+N(INDEX($F174:$BM174,1,(Einstellungen!$C$3-2026)*12+9))+N(INDEX($F174:$BM174,1,(Einstellungen!$C$3-2026)*12+10))+N(INDEX($F174:$BM174,1,(Einstellungen!$C$3-2026)*12+11))+N(INDEX($F174:$BM174,1,(Einstellungen!$C$3-2026)*12+12)))</f>
        <v/>
      </c>
      <c r="D174" s="37">
        <f>IF(Mitarbeiter!B174="","",SUM(F174:BM174))</f>
        <v/>
      </c>
      <c r="F174" s="51" t="n"/>
      <c r="G174" s="51" t="n"/>
      <c r="H174" s="51" t="n"/>
      <c r="I174" s="51" t="n"/>
      <c r="J174" s="51" t="n"/>
      <c r="K174" s="51" t="n"/>
      <c r="L174" s="51" t="n"/>
      <c r="M174" s="51" t="n"/>
      <c r="N174" s="51" t="n"/>
      <c r="O174" s="51" t="n"/>
      <c r="P174" s="51" t="n"/>
      <c r="Q174" s="51" t="n"/>
      <c r="R174" s="51" t="n"/>
      <c r="S174" s="51" t="n"/>
      <c r="T174" s="51" t="n"/>
      <c r="U174" s="51" t="n"/>
      <c r="V174" s="51" t="n"/>
      <c r="W174" s="51" t="n"/>
      <c r="X174" s="51" t="n"/>
      <c r="Y174" s="51" t="n"/>
      <c r="Z174" s="51" t="n"/>
      <c r="AA174" s="51" t="n"/>
      <c r="AB174" s="51" t="n"/>
      <c r="AC174" s="51" t="n"/>
      <c r="AD174" s="51" t="n"/>
      <c r="AE174" s="51" t="n"/>
      <c r="AF174" s="51" t="n"/>
      <c r="AG174" s="51" t="n"/>
      <c r="AH174" s="51" t="n"/>
      <c r="AI174" s="51" t="n"/>
      <c r="AJ174" s="51" t="n"/>
      <c r="AK174" s="51" t="n"/>
      <c r="AL174" s="51" t="n"/>
      <c r="AM174" s="51" t="n"/>
      <c r="AN174" s="51" t="n"/>
      <c r="AO174" s="51" t="n"/>
      <c r="AP174" s="51" t="n"/>
      <c r="AQ174" s="51" t="n"/>
      <c r="AR174" s="51" t="n"/>
      <c r="AS174" s="51" t="n"/>
      <c r="AT174" s="51" t="n"/>
      <c r="AU174" s="51" t="n"/>
      <c r="AV174" s="51" t="n"/>
      <c r="AW174" s="51" t="n"/>
      <c r="AX174" s="51" t="n"/>
      <c r="AY174" s="51" t="n"/>
      <c r="AZ174" s="51" t="n"/>
      <c r="BA174" s="51" t="n"/>
      <c r="BB174" s="51" t="n"/>
      <c r="BC174" s="51" t="n"/>
      <c r="BD174" s="51" t="n"/>
      <c r="BE174" s="51" t="n"/>
      <c r="BF174" s="51" t="n"/>
      <c r="BG174" s="51" t="n"/>
      <c r="BH174" s="51" t="n"/>
      <c r="BI174" s="51" t="n"/>
      <c r="BJ174" s="51" t="n"/>
      <c r="BK174" s="51" t="n"/>
      <c r="BL174" s="51" t="n"/>
      <c r="BM174" s="51" t="n"/>
    </row>
    <row r="175">
      <c r="A175" s="47">
        <f>IF(Mitarbeiter!B175="","",Mitarbeiter!A175)</f>
        <v/>
      </c>
      <c r="B175" s="48">
        <f>IF(Mitarbeiter!B175="","",Mitarbeiter!B175)</f>
        <v/>
      </c>
      <c r="C175" s="37">
        <f>IF(Mitarbeiter!B175="","",N(INDEX($F175:$BM175,1,(Einstellungen!$C$3-2026)*12+1))+N(INDEX($F175:$BM175,1,(Einstellungen!$C$3-2026)*12+2))+N(INDEX($F175:$BM175,1,(Einstellungen!$C$3-2026)*12+3))+N(INDEX($F175:$BM175,1,(Einstellungen!$C$3-2026)*12+4))+N(INDEX($F175:$BM175,1,(Einstellungen!$C$3-2026)*12+5))+N(INDEX($F175:$BM175,1,(Einstellungen!$C$3-2026)*12+6))+N(INDEX($F175:$BM175,1,(Einstellungen!$C$3-2026)*12+7))+N(INDEX($F175:$BM175,1,(Einstellungen!$C$3-2026)*12+8))+N(INDEX($F175:$BM175,1,(Einstellungen!$C$3-2026)*12+9))+N(INDEX($F175:$BM175,1,(Einstellungen!$C$3-2026)*12+10))+N(INDEX($F175:$BM175,1,(Einstellungen!$C$3-2026)*12+11))+N(INDEX($F175:$BM175,1,(Einstellungen!$C$3-2026)*12+12)))</f>
        <v/>
      </c>
      <c r="D175" s="37">
        <f>IF(Mitarbeiter!B175="","",SUM(F175:BM175))</f>
        <v/>
      </c>
      <c r="F175" s="51" t="n"/>
      <c r="G175" s="51" t="n"/>
      <c r="H175" s="51" t="n"/>
      <c r="I175" s="51" t="n"/>
      <c r="J175" s="51" t="n"/>
      <c r="K175" s="51" t="n"/>
      <c r="L175" s="51" t="n"/>
      <c r="M175" s="51" t="n"/>
      <c r="N175" s="51" t="n"/>
      <c r="O175" s="51" t="n"/>
      <c r="P175" s="51" t="n"/>
      <c r="Q175" s="51" t="n"/>
      <c r="R175" s="51" t="n"/>
      <c r="S175" s="51" t="n"/>
      <c r="T175" s="51" t="n"/>
      <c r="U175" s="51" t="n"/>
      <c r="V175" s="51" t="n"/>
      <c r="W175" s="51" t="n"/>
      <c r="X175" s="51" t="n"/>
      <c r="Y175" s="51" t="n"/>
      <c r="Z175" s="51" t="n"/>
      <c r="AA175" s="51" t="n"/>
      <c r="AB175" s="51" t="n"/>
      <c r="AC175" s="51" t="n"/>
      <c r="AD175" s="51" t="n"/>
      <c r="AE175" s="51" t="n"/>
      <c r="AF175" s="51" t="n"/>
      <c r="AG175" s="51" t="n"/>
      <c r="AH175" s="51" t="n"/>
      <c r="AI175" s="51" t="n"/>
      <c r="AJ175" s="51" t="n"/>
      <c r="AK175" s="51" t="n"/>
      <c r="AL175" s="51" t="n"/>
      <c r="AM175" s="51" t="n"/>
      <c r="AN175" s="51" t="n"/>
      <c r="AO175" s="51" t="n"/>
      <c r="AP175" s="51" t="n"/>
      <c r="AQ175" s="51" t="n"/>
      <c r="AR175" s="51" t="n"/>
      <c r="AS175" s="51" t="n"/>
      <c r="AT175" s="51" t="n"/>
      <c r="AU175" s="51" t="n"/>
      <c r="AV175" s="51" t="n"/>
      <c r="AW175" s="51" t="n"/>
      <c r="AX175" s="51" t="n"/>
      <c r="AY175" s="51" t="n"/>
      <c r="AZ175" s="51" t="n"/>
      <c r="BA175" s="51" t="n"/>
      <c r="BB175" s="51" t="n"/>
      <c r="BC175" s="51" t="n"/>
      <c r="BD175" s="51" t="n"/>
      <c r="BE175" s="51" t="n"/>
      <c r="BF175" s="51" t="n"/>
      <c r="BG175" s="51" t="n"/>
      <c r="BH175" s="51" t="n"/>
      <c r="BI175" s="51" t="n"/>
      <c r="BJ175" s="51" t="n"/>
      <c r="BK175" s="51" t="n"/>
      <c r="BL175" s="51" t="n"/>
      <c r="BM175" s="51" t="n"/>
    </row>
    <row r="176">
      <c r="A176" s="47">
        <f>IF(Mitarbeiter!B176="","",Mitarbeiter!A176)</f>
        <v/>
      </c>
      <c r="B176" s="48">
        <f>IF(Mitarbeiter!B176="","",Mitarbeiter!B176)</f>
        <v/>
      </c>
      <c r="C176" s="37">
        <f>IF(Mitarbeiter!B176="","",N(INDEX($F176:$BM176,1,(Einstellungen!$C$3-2026)*12+1))+N(INDEX($F176:$BM176,1,(Einstellungen!$C$3-2026)*12+2))+N(INDEX($F176:$BM176,1,(Einstellungen!$C$3-2026)*12+3))+N(INDEX($F176:$BM176,1,(Einstellungen!$C$3-2026)*12+4))+N(INDEX($F176:$BM176,1,(Einstellungen!$C$3-2026)*12+5))+N(INDEX($F176:$BM176,1,(Einstellungen!$C$3-2026)*12+6))+N(INDEX($F176:$BM176,1,(Einstellungen!$C$3-2026)*12+7))+N(INDEX($F176:$BM176,1,(Einstellungen!$C$3-2026)*12+8))+N(INDEX($F176:$BM176,1,(Einstellungen!$C$3-2026)*12+9))+N(INDEX($F176:$BM176,1,(Einstellungen!$C$3-2026)*12+10))+N(INDEX($F176:$BM176,1,(Einstellungen!$C$3-2026)*12+11))+N(INDEX($F176:$BM176,1,(Einstellungen!$C$3-2026)*12+12)))</f>
        <v/>
      </c>
      <c r="D176" s="37">
        <f>IF(Mitarbeiter!B176="","",SUM(F176:BM176))</f>
        <v/>
      </c>
      <c r="F176" s="51" t="n"/>
      <c r="G176" s="51" t="n"/>
      <c r="H176" s="51" t="n"/>
      <c r="I176" s="51" t="n"/>
      <c r="J176" s="51" t="n"/>
      <c r="K176" s="51" t="n"/>
      <c r="L176" s="51" t="n"/>
      <c r="M176" s="51" t="n"/>
      <c r="N176" s="51" t="n"/>
      <c r="O176" s="51" t="n"/>
      <c r="P176" s="51" t="n"/>
      <c r="Q176" s="51" t="n"/>
      <c r="R176" s="51" t="n"/>
      <c r="S176" s="51" t="n"/>
      <c r="T176" s="51" t="n"/>
      <c r="U176" s="51" t="n"/>
      <c r="V176" s="51" t="n"/>
      <c r="W176" s="51" t="n"/>
      <c r="X176" s="51" t="n"/>
      <c r="Y176" s="51" t="n"/>
      <c r="Z176" s="51" t="n"/>
      <c r="AA176" s="51" t="n"/>
      <c r="AB176" s="51" t="n"/>
      <c r="AC176" s="51" t="n"/>
      <c r="AD176" s="51" t="n"/>
      <c r="AE176" s="51" t="n"/>
      <c r="AF176" s="51" t="n"/>
      <c r="AG176" s="51" t="n"/>
      <c r="AH176" s="51" t="n"/>
      <c r="AI176" s="51" t="n"/>
      <c r="AJ176" s="51" t="n"/>
      <c r="AK176" s="51" t="n"/>
      <c r="AL176" s="51" t="n"/>
      <c r="AM176" s="51" t="n"/>
      <c r="AN176" s="51" t="n"/>
      <c r="AO176" s="51" t="n"/>
      <c r="AP176" s="51" t="n"/>
      <c r="AQ176" s="51" t="n"/>
      <c r="AR176" s="51" t="n"/>
      <c r="AS176" s="51" t="n"/>
      <c r="AT176" s="51" t="n"/>
      <c r="AU176" s="51" t="n"/>
      <c r="AV176" s="51" t="n"/>
      <c r="AW176" s="51" t="n"/>
      <c r="AX176" s="51" t="n"/>
      <c r="AY176" s="51" t="n"/>
      <c r="AZ176" s="51" t="n"/>
      <c r="BA176" s="51" t="n"/>
      <c r="BB176" s="51" t="n"/>
      <c r="BC176" s="51" t="n"/>
      <c r="BD176" s="51" t="n"/>
      <c r="BE176" s="51" t="n"/>
      <c r="BF176" s="51" t="n"/>
      <c r="BG176" s="51" t="n"/>
      <c r="BH176" s="51" t="n"/>
      <c r="BI176" s="51" t="n"/>
      <c r="BJ176" s="51" t="n"/>
      <c r="BK176" s="51" t="n"/>
      <c r="BL176" s="51" t="n"/>
      <c r="BM176" s="51" t="n"/>
    </row>
    <row r="177">
      <c r="A177" s="47">
        <f>IF(Mitarbeiter!B177="","",Mitarbeiter!A177)</f>
        <v/>
      </c>
      <c r="B177" s="48">
        <f>IF(Mitarbeiter!B177="","",Mitarbeiter!B177)</f>
        <v/>
      </c>
      <c r="C177" s="37">
        <f>IF(Mitarbeiter!B177="","",N(INDEX($F177:$BM177,1,(Einstellungen!$C$3-2026)*12+1))+N(INDEX($F177:$BM177,1,(Einstellungen!$C$3-2026)*12+2))+N(INDEX($F177:$BM177,1,(Einstellungen!$C$3-2026)*12+3))+N(INDEX($F177:$BM177,1,(Einstellungen!$C$3-2026)*12+4))+N(INDEX($F177:$BM177,1,(Einstellungen!$C$3-2026)*12+5))+N(INDEX($F177:$BM177,1,(Einstellungen!$C$3-2026)*12+6))+N(INDEX($F177:$BM177,1,(Einstellungen!$C$3-2026)*12+7))+N(INDEX($F177:$BM177,1,(Einstellungen!$C$3-2026)*12+8))+N(INDEX($F177:$BM177,1,(Einstellungen!$C$3-2026)*12+9))+N(INDEX($F177:$BM177,1,(Einstellungen!$C$3-2026)*12+10))+N(INDEX($F177:$BM177,1,(Einstellungen!$C$3-2026)*12+11))+N(INDEX($F177:$BM177,1,(Einstellungen!$C$3-2026)*12+12)))</f>
        <v/>
      </c>
      <c r="D177" s="37">
        <f>IF(Mitarbeiter!B177="","",SUM(F177:BM177))</f>
        <v/>
      </c>
      <c r="F177" s="51" t="n"/>
      <c r="G177" s="51" t="n"/>
      <c r="H177" s="51" t="n"/>
      <c r="I177" s="51" t="n"/>
      <c r="J177" s="51" t="n"/>
      <c r="K177" s="51" t="n"/>
      <c r="L177" s="51" t="n"/>
      <c r="M177" s="51" t="n"/>
      <c r="N177" s="51" t="n"/>
      <c r="O177" s="51" t="n"/>
      <c r="P177" s="51" t="n"/>
      <c r="Q177" s="51" t="n"/>
      <c r="R177" s="51" t="n"/>
      <c r="S177" s="51" t="n"/>
      <c r="T177" s="51" t="n"/>
      <c r="U177" s="51" t="n"/>
      <c r="V177" s="51" t="n"/>
      <c r="W177" s="51" t="n"/>
      <c r="X177" s="51" t="n"/>
      <c r="Y177" s="51" t="n"/>
      <c r="Z177" s="51" t="n"/>
      <c r="AA177" s="51" t="n"/>
      <c r="AB177" s="51" t="n"/>
      <c r="AC177" s="51" t="n"/>
      <c r="AD177" s="51" t="n"/>
      <c r="AE177" s="51" t="n"/>
      <c r="AF177" s="51" t="n"/>
      <c r="AG177" s="51" t="n"/>
      <c r="AH177" s="51" t="n"/>
      <c r="AI177" s="51" t="n"/>
      <c r="AJ177" s="51" t="n"/>
      <c r="AK177" s="51" t="n"/>
      <c r="AL177" s="51" t="n"/>
      <c r="AM177" s="51" t="n"/>
      <c r="AN177" s="51" t="n"/>
      <c r="AO177" s="51" t="n"/>
      <c r="AP177" s="51" t="n"/>
      <c r="AQ177" s="51" t="n"/>
      <c r="AR177" s="51" t="n"/>
      <c r="AS177" s="51" t="n"/>
      <c r="AT177" s="51" t="n"/>
      <c r="AU177" s="51" t="n"/>
      <c r="AV177" s="51" t="n"/>
      <c r="AW177" s="51" t="n"/>
      <c r="AX177" s="51" t="n"/>
      <c r="AY177" s="51" t="n"/>
      <c r="AZ177" s="51" t="n"/>
      <c r="BA177" s="51" t="n"/>
      <c r="BB177" s="51" t="n"/>
      <c r="BC177" s="51" t="n"/>
      <c r="BD177" s="51" t="n"/>
      <c r="BE177" s="51" t="n"/>
      <c r="BF177" s="51" t="n"/>
      <c r="BG177" s="51" t="n"/>
      <c r="BH177" s="51" t="n"/>
      <c r="BI177" s="51" t="n"/>
      <c r="BJ177" s="51" t="n"/>
      <c r="BK177" s="51" t="n"/>
      <c r="BL177" s="51" t="n"/>
      <c r="BM177" s="51" t="n"/>
    </row>
    <row r="178">
      <c r="A178" s="47">
        <f>IF(Mitarbeiter!B178="","",Mitarbeiter!A178)</f>
        <v/>
      </c>
      <c r="B178" s="48">
        <f>IF(Mitarbeiter!B178="","",Mitarbeiter!B178)</f>
        <v/>
      </c>
      <c r="C178" s="37">
        <f>IF(Mitarbeiter!B178="","",N(INDEX($F178:$BM178,1,(Einstellungen!$C$3-2026)*12+1))+N(INDEX($F178:$BM178,1,(Einstellungen!$C$3-2026)*12+2))+N(INDEX($F178:$BM178,1,(Einstellungen!$C$3-2026)*12+3))+N(INDEX($F178:$BM178,1,(Einstellungen!$C$3-2026)*12+4))+N(INDEX($F178:$BM178,1,(Einstellungen!$C$3-2026)*12+5))+N(INDEX($F178:$BM178,1,(Einstellungen!$C$3-2026)*12+6))+N(INDEX($F178:$BM178,1,(Einstellungen!$C$3-2026)*12+7))+N(INDEX($F178:$BM178,1,(Einstellungen!$C$3-2026)*12+8))+N(INDEX($F178:$BM178,1,(Einstellungen!$C$3-2026)*12+9))+N(INDEX($F178:$BM178,1,(Einstellungen!$C$3-2026)*12+10))+N(INDEX($F178:$BM178,1,(Einstellungen!$C$3-2026)*12+11))+N(INDEX($F178:$BM178,1,(Einstellungen!$C$3-2026)*12+12)))</f>
        <v/>
      </c>
      <c r="D178" s="37">
        <f>IF(Mitarbeiter!B178="","",SUM(F178:BM178))</f>
        <v/>
      </c>
      <c r="F178" s="51" t="n"/>
      <c r="G178" s="51" t="n"/>
      <c r="H178" s="51" t="n"/>
      <c r="I178" s="51" t="n"/>
      <c r="J178" s="51" t="n"/>
      <c r="K178" s="51" t="n"/>
      <c r="L178" s="51" t="n"/>
      <c r="M178" s="51" t="n"/>
      <c r="N178" s="51" t="n"/>
      <c r="O178" s="51" t="n"/>
      <c r="P178" s="51" t="n"/>
      <c r="Q178" s="51" t="n"/>
      <c r="R178" s="51" t="n"/>
      <c r="S178" s="51" t="n"/>
      <c r="T178" s="51" t="n"/>
      <c r="U178" s="51" t="n"/>
      <c r="V178" s="51" t="n"/>
      <c r="W178" s="51" t="n"/>
      <c r="X178" s="51" t="n"/>
      <c r="Y178" s="51" t="n"/>
      <c r="Z178" s="51" t="n"/>
      <c r="AA178" s="51" t="n"/>
      <c r="AB178" s="51" t="n"/>
      <c r="AC178" s="51" t="n"/>
      <c r="AD178" s="51" t="n"/>
      <c r="AE178" s="51" t="n"/>
      <c r="AF178" s="51" t="n"/>
      <c r="AG178" s="51" t="n"/>
      <c r="AH178" s="51" t="n"/>
      <c r="AI178" s="51" t="n"/>
      <c r="AJ178" s="51" t="n"/>
      <c r="AK178" s="51" t="n"/>
      <c r="AL178" s="51" t="n"/>
      <c r="AM178" s="51" t="n"/>
      <c r="AN178" s="51" t="n"/>
      <c r="AO178" s="51" t="n"/>
      <c r="AP178" s="51" t="n"/>
      <c r="AQ178" s="51" t="n"/>
      <c r="AR178" s="51" t="n"/>
      <c r="AS178" s="51" t="n"/>
      <c r="AT178" s="51" t="n"/>
      <c r="AU178" s="51" t="n"/>
      <c r="AV178" s="51" t="n"/>
      <c r="AW178" s="51" t="n"/>
      <c r="AX178" s="51" t="n"/>
      <c r="AY178" s="51" t="n"/>
      <c r="AZ178" s="51" t="n"/>
      <c r="BA178" s="51" t="n"/>
      <c r="BB178" s="51" t="n"/>
      <c r="BC178" s="51" t="n"/>
      <c r="BD178" s="51" t="n"/>
      <c r="BE178" s="51" t="n"/>
      <c r="BF178" s="51" t="n"/>
      <c r="BG178" s="51" t="n"/>
      <c r="BH178" s="51" t="n"/>
      <c r="BI178" s="51" t="n"/>
      <c r="BJ178" s="51" t="n"/>
      <c r="BK178" s="51" t="n"/>
      <c r="BL178" s="51" t="n"/>
      <c r="BM178" s="51" t="n"/>
    </row>
    <row r="179">
      <c r="A179" s="47">
        <f>IF(Mitarbeiter!B179="","",Mitarbeiter!A179)</f>
        <v/>
      </c>
      <c r="B179" s="48">
        <f>IF(Mitarbeiter!B179="","",Mitarbeiter!B179)</f>
        <v/>
      </c>
      <c r="C179" s="37">
        <f>IF(Mitarbeiter!B179="","",N(INDEX($F179:$BM179,1,(Einstellungen!$C$3-2026)*12+1))+N(INDEX($F179:$BM179,1,(Einstellungen!$C$3-2026)*12+2))+N(INDEX($F179:$BM179,1,(Einstellungen!$C$3-2026)*12+3))+N(INDEX($F179:$BM179,1,(Einstellungen!$C$3-2026)*12+4))+N(INDEX($F179:$BM179,1,(Einstellungen!$C$3-2026)*12+5))+N(INDEX($F179:$BM179,1,(Einstellungen!$C$3-2026)*12+6))+N(INDEX($F179:$BM179,1,(Einstellungen!$C$3-2026)*12+7))+N(INDEX($F179:$BM179,1,(Einstellungen!$C$3-2026)*12+8))+N(INDEX($F179:$BM179,1,(Einstellungen!$C$3-2026)*12+9))+N(INDEX($F179:$BM179,1,(Einstellungen!$C$3-2026)*12+10))+N(INDEX($F179:$BM179,1,(Einstellungen!$C$3-2026)*12+11))+N(INDEX($F179:$BM179,1,(Einstellungen!$C$3-2026)*12+12)))</f>
        <v/>
      </c>
      <c r="D179" s="37">
        <f>IF(Mitarbeiter!B179="","",SUM(F179:BM179))</f>
        <v/>
      </c>
      <c r="F179" s="51" t="n"/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51" t="n"/>
      <c r="R179" s="51" t="n"/>
      <c r="S179" s="51" t="n"/>
      <c r="T179" s="51" t="n"/>
      <c r="U179" s="51" t="n"/>
      <c r="V179" s="51" t="n"/>
      <c r="W179" s="51" t="n"/>
      <c r="X179" s="51" t="n"/>
      <c r="Y179" s="51" t="n"/>
      <c r="Z179" s="51" t="n"/>
      <c r="AA179" s="51" t="n"/>
      <c r="AB179" s="51" t="n"/>
      <c r="AC179" s="51" t="n"/>
      <c r="AD179" s="51" t="n"/>
      <c r="AE179" s="51" t="n"/>
      <c r="AF179" s="51" t="n"/>
      <c r="AG179" s="51" t="n"/>
      <c r="AH179" s="51" t="n"/>
      <c r="AI179" s="51" t="n"/>
      <c r="AJ179" s="51" t="n"/>
      <c r="AK179" s="51" t="n"/>
      <c r="AL179" s="51" t="n"/>
      <c r="AM179" s="51" t="n"/>
      <c r="AN179" s="51" t="n"/>
      <c r="AO179" s="51" t="n"/>
      <c r="AP179" s="51" t="n"/>
      <c r="AQ179" s="51" t="n"/>
      <c r="AR179" s="51" t="n"/>
      <c r="AS179" s="51" t="n"/>
      <c r="AT179" s="51" t="n"/>
      <c r="AU179" s="51" t="n"/>
      <c r="AV179" s="51" t="n"/>
      <c r="AW179" s="51" t="n"/>
      <c r="AX179" s="51" t="n"/>
      <c r="AY179" s="51" t="n"/>
      <c r="AZ179" s="51" t="n"/>
      <c r="BA179" s="51" t="n"/>
      <c r="BB179" s="51" t="n"/>
      <c r="BC179" s="51" t="n"/>
      <c r="BD179" s="51" t="n"/>
      <c r="BE179" s="51" t="n"/>
      <c r="BF179" s="51" t="n"/>
      <c r="BG179" s="51" t="n"/>
      <c r="BH179" s="51" t="n"/>
      <c r="BI179" s="51" t="n"/>
      <c r="BJ179" s="51" t="n"/>
      <c r="BK179" s="51" t="n"/>
      <c r="BL179" s="51" t="n"/>
      <c r="BM179" s="51" t="n"/>
    </row>
    <row r="180">
      <c r="A180" s="47">
        <f>IF(Mitarbeiter!B180="","",Mitarbeiter!A180)</f>
        <v/>
      </c>
      <c r="B180" s="48">
        <f>IF(Mitarbeiter!B180="","",Mitarbeiter!B180)</f>
        <v/>
      </c>
      <c r="C180" s="37">
        <f>IF(Mitarbeiter!B180="","",N(INDEX($F180:$BM180,1,(Einstellungen!$C$3-2026)*12+1))+N(INDEX($F180:$BM180,1,(Einstellungen!$C$3-2026)*12+2))+N(INDEX($F180:$BM180,1,(Einstellungen!$C$3-2026)*12+3))+N(INDEX($F180:$BM180,1,(Einstellungen!$C$3-2026)*12+4))+N(INDEX($F180:$BM180,1,(Einstellungen!$C$3-2026)*12+5))+N(INDEX($F180:$BM180,1,(Einstellungen!$C$3-2026)*12+6))+N(INDEX($F180:$BM180,1,(Einstellungen!$C$3-2026)*12+7))+N(INDEX($F180:$BM180,1,(Einstellungen!$C$3-2026)*12+8))+N(INDEX($F180:$BM180,1,(Einstellungen!$C$3-2026)*12+9))+N(INDEX($F180:$BM180,1,(Einstellungen!$C$3-2026)*12+10))+N(INDEX($F180:$BM180,1,(Einstellungen!$C$3-2026)*12+11))+N(INDEX($F180:$BM180,1,(Einstellungen!$C$3-2026)*12+12)))</f>
        <v/>
      </c>
      <c r="D180" s="37">
        <f>IF(Mitarbeiter!B180="","",SUM(F180:BM180))</f>
        <v/>
      </c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51" t="n"/>
      <c r="R180" s="51" t="n"/>
      <c r="S180" s="51" t="n"/>
      <c r="T180" s="51" t="n"/>
      <c r="U180" s="51" t="n"/>
      <c r="V180" s="51" t="n"/>
      <c r="W180" s="51" t="n"/>
      <c r="X180" s="51" t="n"/>
      <c r="Y180" s="51" t="n"/>
      <c r="Z180" s="51" t="n"/>
      <c r="AA180" s="51" t="n"/>
      <c r="AB180" s="51" t="n"/>
      <c r="AC180" s="51" t="n"/>
      <c r="AD180" s="51" t="n"/>
      <c r="AE180" s="51" t="n"/>
      <c r="AF180" s="51" t="n"/>
      <c r="AG180" s="51" t="n"/>
      <c r="AH180" s="51" t="n"/>
      <c r="AI180" s="51" t="n"/>
      <c r="AJ180" s="51" t="n"/>
      <c r="AK180" s="51" t="n"/>
      <c r="AL180" s="51" t="n"/>
      <c r="AM180" s="51" t="n"/>
      <c r="AN180" s="51" t="n"/>
      <c r="AO180" s="51" t="n"/>
      <c r="AP180" s="51" t="n"/>
      <c r="AQ180" s="51" t="n"/>
      <c r="AR180" s="51" t="n"/>
      <c r="AS180" s="51" t="n"/>
      <c r="AT180" s="51" t="n"/>
      <c r="AU180" s="51" t="n"/>
      <c r="AV180" s="51" t="n"/>
      <c r="AW180" s="51" t="n"/>
      <c r="AX180" s="51" t="n"/>
      <c r="AY180" s="51" t="n"/>
      <c r="AZ180" s="51" t="n"/>
      <c r="BA180" s="51" t="n"/>
      <c r="BB180" s="51" t="n"/>
      <c r="BC180" s="51" t="n"/>
      <c r="BD180" s="51" t="n"/>
      <c r="BE180" s="51" t="n"/>
      <c r="BF180" s="51" t="n"/>
      <c r="BG180" s="51" t="n"/>
      <c r="BH180" s="51" t="n"/>
      <c r="BI180" s="51" t="n"/>
      <c r="BJ180" s="51" t="n"/>
      <c r="BK180" s="51" t="n"/>
      <c r="BL180" s="51" t="n"/>
      <c r="BM180" s="51" t="n"/>
    </row>
    <row r="181">
      <c r="A181" s="47">
        <f>IF(Mitarbeiter!B181="","",Mitarbeiter!A181)</f>
        <v/>
      </c>
      <c r="B181" s="48">
        <f>IF(Mitarbeiter!B181="","",Mitarbeiter!B181)</f>
        <v/>
      </c>
      <c r="C181" s="37">
        <f>IF(Mitarbeiter!B181="","",N(INDEX($F181:$BM181,1,(Einstellungen!$C$3-2026)*12+1))+N(INDEX($F181:$BM181,1,(Einstellungen!$C$3-2026)*12+2))+N(INDEX($F181:$BM181,1,(Einstellungen!$C$3-2026)*12+3))+N(INDEX($F181:$BM181,1,(Einstellungen!$C$3-2026)*12+4))+N(INDEX($F181:$BM181,1,(Einstellungen!$C$3-2026)*12+5))+N(INDEX($F181:$BM181,1,(Einstellungen!$C$3-2026)*12+6))+N(INDEX($F181:$BM181,1,(Einstellungen!$C$3-2026)*12+7))+N(INDEX($F181:$BM181,1,(Einstellungen!$C$3-2026)*12+8))+N(INDEX($F181:$BM181,1,(Einstellungen!$C$3-2026)*12+9))+N(INDEX($F181:$BM181,1,(Einstellungen!$C$3-2026)*12+10))+N(INDEX($F181:$BM181,1,(Einstellungen!$C$3-2026)*12+11))+N(INDEX($F181:$BM181,1,(Einstellungen!$C$3-2026)*12+12)))</f>
        <v/>
      </c>
      <c r="D181" s="37">
        <f>IF(Mitarbeiter!B181="","",SUM(F181:BM181))</f>
        <v/>
      </c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51" t="n"/>
      <c r="R181" s="51" t="n"/>
      <c r="S181" s="51" t="n"/>
      <c r="T181" s="51" t="n"/>
      <c r="U181" s="51" t="n"/>
      <c r="V181" s="51" t="n"/>
      <c r="W181" s="51" t="n"/>
      <c r="X181" s="51" t="n"/>
      <c r="Y181" s="51" t="n"/>
      <c r="Z181" s="51" t="n"/>
      <c r="AA181" s="51" t="n"/>
      <c r="AB181" s="51" t="n"/>
      <c r="AC181" s="51" t="n"/>
      <c r="AD181" s="51" t="n"/>
      <c r="AE181" s="51" t="n"/>
      <c r="AF181" s="51" t="n"/>
      <c r="AG181" s="51" t="n"/>
      <c r="AH181" s="51" t="n"/>
      <c r="AI181" s="51" t="n"/>
      <c r="AJ181" s="51" t="n"/>
      <c r="AK181" s="51" t="n"/>
      <c r="AL181" s="51" t="n"/>
      <c r="AM181" s="51" t="n"/>
      <c r="AN181" s="51" t="n"/>
      <c r="AO181" s="51" t="n"/>
      <c r="AP181" s="51" t="n"/>
      <c r="AQ181" s="51" t="n"/>
      <c r="AR181" s="51" t="n"/>
      <c r="AS181" s="51" t="n"/>
      <c r="AT181" s="51" t="n"/>
      <c r="AU181" s="51" t="n"/>
      <c r="AV181" s="51" t="n"/>
      <c r="AW181" s="51" t="n"/>
      <c r="AX181" s="51" t="n"/>
      <c r="AY181" s="51" t="n"/>
      <c r="AZ181" s="51" t="n"/>
      <c r="BA181" s="51" t="n"/>
      <c r="BB181" s="51" t="n"/>
      <c r="BC181" s="51" t="n"/>
      <c r="BD181" s="51" t="n"/>
      <c r="BE181" s="51" t="n"/>
      <c r="BF181" s="51" t="n"/>
      <c r="BG181" s="51" t="n"/>
      <c r="BH181" s="51" t="n"/>
      <c r="BI181" s="51" t="n"/>
      <c r="BJ181" s="51" t="n"/>
      <c r="BK181" s="51" t="n"/>
      <c r="BL181" s="51" t="n"/>
      <c r="BM181" s="51" t="n"/>
    </row>
    <row r="182">
      <c r="A182" s="47">
        <f>IF(Mitarbeiter!B182="","",Mitarbeiter!A182)</f>
        <v/>
      </c>
      <c r="B182" s="48">
        <f>IF(Mitarbeiter!B182="","",Mitarbeiter!B182)</f>
        <v/>
      </c>
      <c r="C182" s="37">
        <f>IF(Mitarbeiter!B182="","",N(INDEX($F182:$BM182,1,(Einstellungen!$C$3-2026)*12+1))+N(INDEX($F182:$BM182,1,(Einstellungen!$C$3-2026)*12+2))+N(INDEX($F182:$BM182,1,(Einstellungen!$C$3-2026)*12+3))+N(INDEX($F182:$BM182,1,(Einstellungen!$C$3-2026)*12+4))+N(INDEX($F182:$BM182,1,(Einstellungen!$C$3-2026)*12+5))+N(INDEX($F182:$BM182,1,(Einstellungen!$C$3-2026)*12+6))+N(INDEX($F182:$BM182,1,(Einstellungen!$C$3-2026)*12+7))+N(INDEX($F182:$BM182,1,(Einstellungen!$C$3-2026)*12+8))+N(INDEX($F182:$BM182,1,(Einstellungen!$C$3-2026)*12+9))+N(INDEX($F182:$BM182,1,(Einstellungen!$C$3-2026)*12+10))+N(INDEX($F182:$BM182,1,(Einstellungen!$C$3-2026)*12+11))+N(INDEX($F182:$BM182,1,(Einstellungen!$C$3-2026)*12+12)))</f>
        <v/>
      </c>
      <c r="D182" s="37">
        <f>IF(Mitarbeiter!B182="","",SUM(F182:BM182))</f>
        <v/>
      </c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51" t="n"/>
      <c r="R182" s="51" t="n"/>
      <c r="S182" s="51" t="n"/>
      <c r="T182" s="51" t="n"/>
      <c r="U182" s="51" t="n"/>
      <c r="V182" s="51" t="n"/>
      <c r="W182" s="51" t="n"/>
      <c r="X182" s="51" t="n"/>
      <c r="Y182" s="51" t="n"/>
      <c r="Z182" s="51" t="n"/>
      <c r="AA182" s="51" t="n"/>
      <c r="AB182" s="51" t="n"/>
      <c r="AC182" s="51" t="n"/>
      <c r="AD182" s="51" t="n"/>
      <c r="AE182" s="51" t="n"/>
      <c r="AF182" s="51" t="n"/>
      <c r="AG182" s="51" t="n"/>
      <c r="AH182" s="51" t="n"/>
      <c r="AI182" s="51" t="n"/>
      <c r="AJ182" s="51" t="n"/>
      <c r="AK182" s="51" t="n"/>
      <c r="AL182" s="51" t="n"/>
      <c r="AM182" s="51" t="n"/>
      <c r="AN182" s="51" t="n"/>
      <c r="AO182" s="51" t="n"/>
      <c r="AP182" s="51" t="n"/>
      <c r="AQ182" s="51" t="n"/>
      <c r="AR182" s="51" t="n"/>
      <c r="AS182" s="51" t="n"/>
      <c r="AT182" s="51" t="n"/>
      <c r="AU182" s="51" t="n"/>
      <c r="AV182" s="51" t="n"/>
      <c r="AW182" s="51" t="n"/>
      <c r="AX182" s="51" t="n"/>
      <c r="AY182" s="51" t="n"/>
      <c r="AZ182" s="51" t="n"/>
      <c r="BA182" s="51" t="n"/>
      <c r="BB182" s="51" t="n"/>
      <c r="BC182" s="51" t="n"/>
      <c r="BD182" s="51" t="n"/>
      <c r="BE182" s="51" t="n"/>
      <c r="BF182" s="51" t="n"/>
      <c r="BG182" s="51" t="n"/>
      <c r="BH182" s="51" t="n"/>
      <c r="BI182" s="51" t="n"/>
      <c r="BJ182" s="51" t="n"/>
      <c r="BK182" s="51" t="n"/>
      <c r="BL182" s="51" t="n"/>
      <c r="BM182" s="51" t="n"/>
    </row>
    <row r="183">
      <c r="A183" s="47">
        <f>IF(Mitarbeiter!B183="","",Mitarbeiter!A183)</f>
        <v/>
      </c>
      <c r="B183" s="48">
        <f>IF(Mitarbeiter!B183="","",Mitarbeiter!B183)</f>
        <v/>
      </c>
      <c r="C183" s="37">
        <f>IF(Mitarbeiter!B183="","",N(INDEX($F183:$BM183,1,(Einstellungen!$C$3-2026)*12+1))+N(INDEX($F183:$BM183,1,(Einstellungen!$C$3-2026)*12+2))+N(INDEX($F183:$BM183,1,(Einstellungen!$C$3-2026)*12+3))+N(INDEX($F183:$BM183,1,(Einstellungen!$C$3-2026)*12+4))+N(INDEX($F183:$BM183,1,(Einstellungen!$C$3-2026)*12+5))+N(INDEX($F183:$BM183,1,(Einstellungen!$C$3-2026)*12+6))+N(INDEX($F183:$BM183,1,(Einstellungen!$C$3-2026)*12+7))+N(INDEX($F183:$BM183,1,(Einstellungen!$C$3-2026)*12+8))+N(INDEX($F183:$BM183,1,(Einstellungen!$C$3-2026)*12+9))+N(INDEX($F183:$BM183,1,(Einstellungen!$C$3-2026)*12+10))+N(INDEX($F183:$BM183,1,(Einstellungen!$C$3-2026)*12+11))+N(INDEX($F183:$BM183,1,(Einstellungen!$C$3-2026)*12+12)))</f>
        <v/>
      </c>
      <c r="D183" s="37">
        <f>IF(Mitarbeiter!B183="","",SUM(F183:BM183))</f>
        <v/>
      </c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51" t="n"/>
      <c r="R183" s="51" t="n"/>
      <c r="S183" s="51" t="n"/>
      <c r="T183" s="51" t="n"/>
      <c r="U183" s="51" t="n"/>
      <c r="V183" s="51" t="n"/>
      <c r="W183" s="51" t="n"/>
      <c r="X183" s="51" t="n"/>
      <c r="Y183" s="51" t="n"/>
      <c r="Z183" s="51" t="n"/>
      <c r="AA183" s="51" t="n"/>
      <c r="AB183" s="51" t="n"/>
      <c r="AC183" s="51" t="n"/>
      <c r="AD183" s="51" t="n"/>
      <c r="AE183" s="51" t="n"/>
      <c r="AF183" s="51" t="n"/>
      <c r="AG183" s="51" t="n"/>
      <c r="AH183" s="51" t="n"/>
      <c r="AI183" s="51" t="n"/>
      <c r="AJ183" s="51" t="n"/>
      <c r="AK183" s="51" t="n"/>
      <c r="AL183" s="51" t="n"/>
      <c r="AM183" s="51" t="n"/>
      <c r="AN183" s="51" t="n"/>
      <c r="AO183" s="51" t="n"/>
      <c r="AP183" s="51" t="n"/>
      <c r="AQ183" s="51" t="n"/>
      <c r="AR183" s="51" t="n"/>
      <c r="AS183" s="51" t="n"/>
      <c r="AT183" s="51" t="n"/>
      <c r="AU183" s="51" t="n"/>
      <c r="AV183" s="51" t="n"/>
      <c r="AW183" s="51" t="n"/>
      <c r="AX183" s="51" t="n"/>
      <c r="AY183" s="51" t="n"/>
      <c r="AZ183" s="51" t="n"/>
      <c r="BA183" s="51" t="n"/>
      <c r="BB183" s="51" t="n"/>
      <c r="BC183" s="51" t="n"/>
      <c r="BD183" s="51" t="n"/>
      <c r="BE183" s="51" t="n"/>
      <c r="BF183" s="51" t="n"/>
      <c r="BG183" s="51" t="n"/>
      <c r="BH183" s="51" t="n"/>
      <c r="BI183" s="51" t="n"/>
      <c r="BJ183" s="51" t="n"/>
      <c r="BK183" s="51" t="n"/>
      <c r="BL183" s="51" t="n"/>
      <c r="BM183" s="51" t="n"/>
    </row>
    <row r="184">
      <c r="A184" s="47">
        <f>IF(Mitarbeiter!B184="","",Mitarbeiter!A184)</f>
        <v/>
      </c>
      <c r="B184" s="48">
        <f>IF(Mitarbeiter!B184="","",Mitarbeiter!B184)</f>
        <v/>
      </c>
      <c r="C184" s="37">
        <f>IF(Mitarbeiter!B184="","",N(INDEX($F184:$BM184,1,(Einstellungen!$C$3-2026)*12+1))+N(INDEX($F184:$BM184,1,(Einstellungen!$C$3-2026)*12+2))+N(INDEX($F184:$BM184,1,(Einstellungen!$C$3-2026)*12+3))+N(INDEX($F184:$BM184,1,(Einstellungen!$C$3-2026)*12+4))+N(INDEX($F184:$BM184,1,(Einstellungen!$C$3-2026)*12+5))+N(INDEX($F184:$BM184,1,(Einstellungen!$C$3-2026)*12+6))+N(INDEX($F184:$BM184,1,(Einstellungen!$C$3-2026)*12+7))+N(INDEX($F184:$BM184,1,(Einstellungen!$C$3-2026)*12+8))+N(INDEX($F184:$BM184,1,(Einstellungen!$C$3-2026)*12+9))+N(INDEX($F184:$BM184,1,(Einstellungen!$C$3-2026)*12+10))+N(INDEX($F184:$BM184,1,(Einstellungen!$C$3-2026)*12+11))+N(INDEX($F184:$BM184,1,(Einstellungen!$C$3-2026)*12+12)))</f>
        <v/>
      </c>
      <c r="D184" s="37">
        <f>IF(Mitarbeiter!B184="","",SUM(F184:BM184))</f>
        <v/>
      </c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51" t="n"/>
      <c r="R184" s="51" t="n"/>
      <c r="S184" s="51" t="n"/>
      <c r="T184" s="51" t="n"/>
      <c r="U184" s="51" t="n"/>
      <c r="V184" s="51" t="n"/>
      <c r="W184" s="51" t="n"/>
      <c r="X184" s="51" t="n"/>
      <c r="Y184" s="51" t="n"/>
      <c r="Z184" s="51" t="n"/>
      <c r="AA184" s="51" t="n"/>
      <c r="AB184" s="51" t="n"/>
      <c r="AC184" s="51" t="n"/>
      <c r="AD184" s="51" t="n"/>
      <c r="AE184" s="51" t="n"/>
      <c r="AF184" s="51" t="n"/>
      <c r="AG184" s="51" t="n"/>
      <c r="AH184" s="51" t="n"/>
      <c r="AI184" s="51" t="n"/>
      <c r="AJ184" s="51" t="n"/>
      <c r="AK184" s="51" t="n"/>
      <c r="AL184" s="51" t="n"/>
      <c r="AM184" s="51" t="n"/>
      <c r="AN184" s="51" t="n"/>
      <c r="AO184" s="51" t="n"/>
      <c r="AP184" s="51" t="n"/>
      <c r="AQ184" s="51" t="n"/>
      <c r="AR184" s="51" t="n"/>
      <c r="AS184" s="51" t="n"/>
      <c r="AT184" s="51" t="n"/>
      <c r="AU184" s="51" t="n"/>
      <c r="AV184" s="51" t="n"/>
      <c r="AW184" s="51" t="n"/>
      <c r="AX184" s="51" t="n"/>
      <c r="AY184" s="51" t="n"/>
      <c r="AZ184" s="51" t="n"/>
      <c r="BA184" s="51" t="n"/>
      <c r="BB184" s="51" t="n"/>
      <c r="BC184" s="51" t="n"/>
      <c r="BD184" s="51" t="n"/>
      <c r="BE184" s="51" t="n"/>
      <c r="BF184" s="51" t="n"/>
      <c r="BG184" s="51" t="n"/>
      <c r="BH184" s="51" t="n"/>
      <c r="BI184" s="51" t="n"/>
      <c r="BJ184" s="51" t="n"/>
      <c r="BK184" s="51" t="n"/>
      <c r="BL184" s="51" t="n"/>
      <c r="BM184" s="51" t="n"/>
    </row>
    <row r="185">
      <c r="A185" s="47">
        <f>IF(Mitarbeiter!B185="","",Mitarbeiter!A185)</f>
        <v/>
      </c>
      <c r="B185" s="48">
        <f>IF(Mitarbeiter!B185="","",Mitarbeiter!B185)</f>
        <v/>
      </c>
      <c r="C185" s="37">
        <f>IF(Mitarbeiter!B185="","",N(INDEX($F185:$BM185,1,(Einstellungen!$C$3-2026)*12+1))+N(INDEX($F185:$BM185,1,(Einstellungen!$C$3-2026)*12+2))+N(INDEX($F185:$BM185,1,(Einstellungen!$C$3-2026)*12+3))+N(INDEX($F185:$BM185,1,(Einstellungen!$C$3-2026)*12+4))+N(INDEX($F185:$BM185,1,(Einstellungen!$C$3-2026)*12+5))+N(INDEX($F185:$BM185,1,(Einstellungen!$C$3-2026)*12+6))+N(INDEX($F185:$BM185,1,(Einstellungen!$C$3-2026)*12+7))+N(INDEX($F185:$BM185,1,(Einstellungen!$C$3-2026)*12+8))+N(INDEX($F185:$BM185,1,(Einstellungen!$C$3-2026)*12+9))+N(INDEX($F185:$BM185,1,(Einstellungen!$C$3-2026)*12+10))+N(INDEX($F185:$BM185,1,(Einstellungen!$C$3-2026)*12+11))+N(INDEX($F185:$BM185,1,(Einstellungen!$C$3-2026)*12+12)))</f>
        <v/>
      </c>
      <c r="D185" s="37">
        <f>IF(Mitarbeiter!B185="","",SUM(F185:BM185))</f>
        <v/>
      </c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51" t="n"/>
      <c r="R185" s="51" t="n"/>
      <c r="S185" s="51" t="n"/>
      <c r="T185" s="51" t="n"/>
      <c r="U185" s="51" t="n"/>
      <c r="V185" s="51" t="n"/>
      <c r="W185" s="51" t="n"/>
      <c r="X185" s="51" t="n"/>
      <c r="Y185" s="51" t="n"/>
      <c r="Z185" s="51" t="n"/>
      <c r="AA185" s="51" t="n"/>
      <c r="AB185" s="51" t="n"/>
      <c r="AC185" s="51" t="n"/>
      <c r="AD185" s="51" t="n"/>
      <c r="AE185" s="51" t="n"/>
      <c r="AF185" s="51" t="n"/>
      <c r="AG185" s="51" t="n"/>
      <c r="AH185" s="51" t="n"/>
      <c r="AI185" s="51" t="n"/>
      <c r="AJ185" s="51" t="n"/>
      <c r="AK185" s="51" t="n"/>
      <c r="AL185" s="51" t="n"/>
      <c r="AM185" s="51" t="n"/>
      <c r="AN185" s="51" t="n"/>
      <c r="AO185" s="51" t="n"/>
      <c r="AP185" s="51" t="n"/>
      <c r="AQ185" s="51" t="n"/>
      <c r="AR185" s="51" t="n"/>
      <c r="AS185" s="51" t="n"/>
      <c r="AT185" s="51" t="n"/>
      <c r="AU185" s="51" t="n"/>
      <c r="AV185" s="51" t="n"/>
      <c r="AW185" s="51" t="n"/>
      <c r="AX185" s="51" t="n"/>
      <c r="AY185" s="51" t="n"/>
      <c r="AZ185" s="51" t="n"/>
      <c r="BA185" s="51" t="n"/>
      <c r="BB185" s="51" t="n"/>
      <c r="BC185" s="51" t="n"/>
      <c r="BD185" s="51" t="n"/>
      <c r="BE185" s="51" t="n"/>
      <c r="BF185" s="51" t="n"/>
      <c r="BG185" s="51" t="n"/>
      <c r="BH185" s="51" t="n"/>
      <c r="BI185" s="51" t="n"/>
      <c r="BJ185" s="51" t="n"/>
      <c r="BK185" s="51" t="n"/>
      <c r="BL185" s="51" t="n"/>
      <c r="BM185" s="51" t="n"/>
    </row>
    <row r="186">
      <c r="A186" s="47">
        <f>IF(Mitarbeiter!B186="","",Mitarbeiter!A186)</f>
        <v/>
      </c>
      <c r="B186" s="48">
        <f>IF(Mitarbeiter!B186="","",Mitarbeiter!B186)</f>
        <v/>
      </c>
      <c r="C186" s="37">
        <f>IF(Mitarbeiter!B186="","",N(INDEX($F186:$BM186,1,(Einstellungen!$C$3-2026)*12+1))+N(INDEX($F186:$BM186,1,(Einstellungen!$C$3-2026)*12+2))+N(INDEX($F186:$BM186,1,(Einstellungen!$C$3-2026)*12+3))+N(INDEX($F186:$BM186,1,(Einstellungen!$C$3-2026)*12+4))+N(INDEX($F186:$BM186,1,(Einstellungen!$C$3-2026)*12+5))+N(INDEX($F186:$BM186,1,(Einstellungen!$C$3-2026)*12+6))+N(INDEX($F186:$BM186,1,(Einstellungen!$C$3-2026)*12+7))+N(INDEX($F186:$BM186,1,(Einstellungen!$C$3-2026)*12+8))+N(INDEX($F186:$BM186,1,(Einstellungen!$C$3-2026)*12+9))+N(INDEX($F186:$BM186,1,(Einstellungen!$C$3-2026)*12+10))+N(INDEX($F186:$BM186,1,(Einstellungen!$C$3-2026)*12+11))+N(INDEX($F186:$BM186,1,(Einstellungen!$C$3-2026)*12+12)))</f>
        <v/>
      </c>
      <c r="D186" s="37">
        <f>IF(Mitarbeiter!B186="","",SUM(F186:BM186))</f>
        <v/>
      </c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51" t="n"/>
      <c r="R186" s="51" t="n"/>
      <c r="S186" s="51" t="n"/>
      <c r="T186" s="51" t="n"/>
      <c r="U186" s="51" t="n"/>
      <c r="V186" s="51" t="n"/>
      <c r="W186" s="51" t="n"/>
      <c r="X186" s="51" t="n"/>
      <c r="Y186" s="51" t="n"/>
      <c r="Z186" s="51" t="n"/>
      <c r="AA186" s="51" t="n"/>
      <c r="AB186" s="51" t="n"/>
      <c r="AC186" s="51" t="n"/>
      <c r="AD186" s="51" t="n"/>
      <c r="AE186" s="51" t="n"/>
      <c r="AF186" s="51" t="n"/>
      <c r="AG186" s="51" t="n"/>
      <c r="AH186" s="51" t="n"/>
      <c r="AI186" s="51" t="n"/>
      <c r="AJ186" s="51" t="n"/>
      <c r="AK186" s="51" t="n"/>
      <c r="AL186" s="51" t="n"/>
      <c r="AM186" s="51" t="n"/>
      <c r="AN186" s="51" t="n"/>
      <c r="AO186" s="51" t="n"/>
      <c r="AP186" s="51" t="n"/>
      <c r="AQ186" s="51" t="n"/>
      <c r="AR186" s="51" t="n"/>
      <c r="AS186" s="51" t="n"/>
      <c r="AT186" s="51" t="n"/>
      <c r="AU186" s="51" t="n"/>
      <c r="AV186" s="51" t="n"/>
      <c r="AW186" s="51" t="n"/>
      <c r="AX186" s="51" t="n"/>
      <c r="AY186" s="51" t="n"/>
      <c r="AZ186" s="51" t="n"/>
      <c r="BA186" s="51" t="n"/>
      <c r="BB186" s="51" t="n"/>
      <c r="BC186" s="51" t="n"/>
      <c r="BD186" s="51" t="n"/>
      <c r="BE186" s="51" t="n"/>
      <c r="BF186" s="51" t="n"/>
      <c r="BG186" s="51" t="n"/>
      <c r="BH186" s="51" t="n"/>
      <c r="BI186" s="51" t="n"/>
      <c r="BJ186" s="51" t="n"/>
      <c r="BK186" s="51" t="n"/>
      <c r="BL186" s="51" t="n"/>
      <c r="BM186" s="51" t="n"/>
    </row>
    <row r="187">
      <c r="A187" s="47">
        <f>IF(Mitarbeiter!B187="","",Mitarbeiter!A187)</f>
        <v/>
      </c>
      <c r="B187" s="48">
        <f>IF(Mitarbeiter!B187="","",Mitarbeiter!B187)</f>
        <v/>
      </c>
      <c r="C187" s="37">
        <f>IF(Mitarbeiter!B187="","",N(INDEX($F187:$BM187,1,(Einstellungen!$C$3-2026)*12+1))+N(INDEX($F187:$BM187,1,(Einstellungen!$C$3-2026)*12+2))+N(INDEX($F187:$BM187,1,(Einstellungen!$C$3-2026)*12+3))+N(INDEX($F187:$BM187,1,(Einstellungen!$C$3-2026)*12+4))+N(INDEX($F187:$BM187,1,(Einstellungen!$C$3-2026)*12+5))+N(INDEX($F187:$BM187,1,(Einstellungen!$C$3-2026)*12+6))+N(INDEX($F187:$BM187,1,(Einstellungen!$C$3-2026)*12+7))+N(INDEX($F187:$BM187,1,(Einstellungen!$C$3-2026)*12+8))+N(INDEX($F187:$BM187,1,(Einstellungen!$C$3-2026)*12+9))+N(INDEX($F187:$BM187,1,(Einstellungen!$C$3-2026)*12+10))+N(INDEX($F187:$BM187,1,(Einstellungen!$C$3-2026)*12+11))+N(INDEX($F187:$BM187,1,(Einstellungen!$C$3-2026)*12+12)))</f>
        <v/>
      </c>
      <c r="D187" s="37">
        <f>IF(Mitarbeiter!B187="","",SUM(F187:BM187))</f>
        <v/>
      </c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51" t="n"/>
      <c r="R187" s="51" t="n"/>
      <c r="S187" s="51" t="n"/>
      <c r="T187" s="51" t="n"/>
      <c r="U187" s="51" t="n"/>
      <c r="V187" s="51" t="n"/>
      <c r="W187" s="51" t="n"/>
      <c r="X187" s="51" t="n"/>
      <c r="Y187" s="51" t="n"/>
      <c r="Z187" s="51" t="n"/>
      <c r="AA187" s="51" t="n"/>
      <c r="AB187" s="51" t="n"/>
      <c r="AC187" s="51" t="n"/>
      <c r="AD187" s="51" t="n"/>
      <c r="AE187" s="51" t="n"/>
      <c r="AF187" s="51" t="n"/>
      <c r="AG187" s="51" t="n"/>
      <c r="AH187" s="51" t="n"/>
      <c r="AI187" s="51" t="n"/>
      <c r="AJ187" s="51" t="n"/>
      <c r="AK187" s="51" t="n"/>
      <c r="AL187" s="51" t="n"/>
      <c r="AM187" s="51" t="n"/>
      <c r="AN187" s="51" t="n"/>
      <c r="AO187" s="51" t="n"/>
      <c r="AP187" s="51" t="n"/>
      <c r="AQ187" s="51" t="n"/>
      <c r="AR187" s="51" t="n"/>
      <c r="AS187" s="51" t="n"/>
      <c r="AT187" s="51" t="n"/>
      <c r="AU187" s="51" t="n"/>
      <c r="AV187" s="51" t="n"/>
      <c r="AW187" s="51" t="n"/>
      <c r="AX187" s="51" t="n"/>
      <c r="AY187" s="51" t="n"/>
      <c r="AZ187" s="51" t="n"/>
      <c r="BA187" s="51" t="n"/>
      <c r="BB187" s="51" t="n"/>
      <c r="BC187" s="51" t="n"/>
      <c r="BD187" s="51" t="n"/>
      <c r="BE187" s="51" t="n"/>
      <c r="BF187" s="51" t="n"/>
      <c r="BG187" s="51" t="n"/>
      <c r="BH187" s="51" t="n"/>
      <c r="BI187" s="51" t="n"/>
      <c r="BJ187" s="51" t="n"/>
      <c r="BK187" s="51" t="n"/>
      <c r="BL187" s="51" t="n"/>
      <c r="BM187" s="51" t="n"/>
    </row>
    <row r="188">
      <c r="A188" s="47">
        <f>IF(Mitarbeiter!B188="","",Mitarbeiter!A188)</f>
        <v/>
      </c>
      <c r="B188" s="48">
        <f>IF(Mitarbeiter!B188="","",Mitarbeiter!B188)</f>
        <v/>
      </c>
      <c r="C188" s="37">
        <f>IF(Mitarbeiter!B188="","",N(INDEX($F188:$BM188,1,(Einstellungen!$C$3-2026)*12+1))+N(INDEX($F188:$BM188,1,(Einstellungen!$C$3-2026)*12+2))+N(INDEX($F188:$BM188,1,(Einstellungen!$C$3-2026)*12+3))+N(INDEX($F188:$BM188,1,(Einstellungen!$C$3-2026)*12+4))+N(INDEX($F188:$BM188,1,(Einstellungen!$C$3-2026)*12+5))+N(INDEX($F188:$BM188,1,(Einstellungen!$C$3-2026)*12+6))+N(INDEX($F188:$BM188,1,(Einstellungen!$C$3-2026)*12+7))+N(INDEX($F188:$BM188,1,(Einstellungen!$C$3-2026)*12+8))+N(INDEX($F188:$BM188,1,(Einstellungen!$C$3-2026)*12+9))+N(INDEX($F188:$BM188,1,(Einstellungen!$C$3-2026)*12+10))+N(INDEX($F188:$BM188,1,(Einstellungen!$C$3-2026)*12+11))+N(INDEX($F188:$BM188,1,(Einstellungen!$C$3-2026)*12+12)))</f>
        <v/>
      </c>
      <c r="D188" s="37">
        <f>IF(Mitarbeiter!B188="","",SUM(F188:BM188))</f>
        <v/>
      </c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51" t="n"/>
      <c r="R188" s="51" t="n"/>
      <c r="S188" s="51" t="n"/>
      <c r="T188" s="51" t="n"/>
      <c r="U188" s="51" t="n"/>
      <c r="V188" s="51" t="n"/>
      <c r="W188" s="51" t="n"/>
      <c r="X188" s="51" t="n"/>
      <c r="Y188" s="51" t="n"/>
      <c r="Z188" s="51" t="n"/>
      <c r="AA188" s="51" t="n"/>
      <c r="AB188" s="51" t="n"/>
      <c r="AC188" s="51" t="n"/>
      <c r="AD188" s="51" t="n"/>
      <c r="AE188" s="51" t="n"/>
      <c r="AF188" s="51" t="n"/>
      <c r="AG188" s="51" t="n"/>
      <c r="AH188" s="51" t="n"/>
      <c r="AI188" s="51" t="n"/>
      <c r="AJ188" s="51" t="n"/>
      <c r="AK188" s="51" t="n"/>
      <c r="AL188" s="51" t="n"/>
      <c r="AM188" s="51" t="n"/>
      <c r="AN188" s="51" t="n"/>
      <c r="AO188" s="51" t="n"/>
      <c r="AP188" s="51" t="n"/>
      <c r="AQ188" s="51" t="n"/>
      <c r="AR188" s="51" t="n"/>
      <c r="AS188" s="51" t="n"/>
      <c r="AT188" s="51" t="n"/>
      <c r="AU188" s="51" t="n"/>
      <c r="AV188" s="51" t="n"/>
      <c r="AW188" s="51" t="n"/>
      <c r="AX188" s="51" t="n"/>
      <c r="AY188" s="51" t="n"/>
      <c r="AZ188" s="51" t="n"/>
      <c r="BA188" s="51" t="n"/>
      <c r="BB188" s="51" t="n"/>
      <c r="BC188" s="51" t="n"/>
      <c r="BD188" s="51" t="n"/>
      <c r="BE188" s="51" t="n"/>
      <c r="BF188" s="51" t="n"/>
      <c r="BG188" s="51" t="n"/>
      <c r="BH188" s="51" t="n"/>
      <c r="BI188" s="51" t="n"/>
      <c r="BJ188" s="51" t="n"/>
      <c r="BK188" s="51" t="n"/>
      <c r="BL188" s="51" t="n"/>
      <c r="BM188" s="51" t="n"/>
    </row>
    <row r="189">
      <c r="A189" s="47">
        <f>IF(Mitarbeiter!B189="","",Mitarbeiter!A189)</f>
        <v/>
      </c>
      <c r="B189" s="48">
        <f>IF(Mitarbeiter!B189="","",Mitarbeiter!B189)</f>
        <v/>
      </c>
      <c r="C189" s="37">
        <f>IF(Mitarbeiter!B189="","",N(INDEX($F189:$BM189,1,(Einstellungen!$C$3-2026)*12+1))+N(INDEX($F189:$BM189,1,(Einstellungen!$C$3-2026)*12+2))+N(INDEX($F189:$BM189,1,(Einstellungen!$C$3-2026)*12+3))+N(INDEX($F189:$BM189,1,(Einstellungen!$C$3-2026)*12+4))+N(INDEX($F189:$BM189,1,(Einstellungen!$C$3-2026)*12+5))+N(INDEX($F189:$BM189,1,(Einstellungen!$C$3-2026)*12+6))+N(INDEX($F189:$BM189,1,(Einstellungen!$C$3-2026)*12+7))+N(INDEX($F189:$BM189,1,(Einstellungen!$C$3-2026)*12+8))+N(INDEX($F189:$BM189,1,(Einstellungen!$C$3-2026)*12+9))+N(INDEX($F189:$BM189,1,(Einstellungen!$C$3-2026)*12+10))+N(INDEX($F189:$BM189,1,(Einstellungen!$C$3-2026)*12+11))+N(INDEX($F189:$BM189,1,(Einstellungen!$C$3-2026)*12+12)))</f>
        <v/>
      </c>
      <c r="D189" s="37">
        <f>IF(Mitarbeiter!B189="","",SUM(F189:BM189))</f>
        <v/>
      </c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51" t="n"/>
      <c r="R189" s="51" t="n"/>
      <c r="S189" s="51" t="n"/>
      <c r="T189" s="51" t="n"/>
      <c r="U189" s="51" t="n"/>
      <c r="V189" s="51" t="n"/>
      <c r="W189" s="51" t="n"/>
      <c r="X189" s="51" t="n"/>
      <c r="Y189" s="51" t="n"/>
      <c r="Z189" s="51" t="n"/>
      <c r="AA189" s="51" t="n"/>
      <c r="AB189" s="51" t="n"/>
      <c r="AC189" s="51" t="n"/>
      <c r="AD189" s="51" t="n"/>
      <c r="AE189" s="51" t="n"/>
      <c r="AF189" s="51" t="n"/>
      <c r="AG189" s="51" t="n"/>
      <c r="AH189" s="51" t="n"/>
      <c r="AI189" s="51" t="n"/>
      <c r="AJ189" s="51" t="n"/>
      <c r="AK189" s="51" t="n"/>
      <c r="AL189" s="51" t="n"/>
      <c r="AM189" s="51" t="n"/>
      <c r="AN189" s="51" t="n"/>
      <c r="AO189" s="51" t="n"/>
      <c r="AP189" s="51" t="n"/>
      <c r="AQ189" s="51" t="n"/>
      <c r="AR189" s="51" t="n"/>
      <c r="AS189" s="51" t="n"/>
      <c r="AT189" s="51" t="n"/>
      <c r="AU189" s="51" t="n"/>
      <c r="AV189" s="51" t="n"/>
      <c r="AW189" s="51" t="n"/>
      <c r="AX189" s="51" t="n"/>
      <c r="AY189" s="51" t="n"/>
      <c r="AZ189" s="51" t="n"/>
      <c r="BA189" s="51" t="n"/>
      <c r="BB189" s="51" t="n"/>
      <c r="BC189" s="51" t="n"/>
      <c r="BD189" s="51" t="n"/>
      <c r="BE189" s="51" t="n"/>
      <c r="BF189" s="51" t="n"/>
      <c r="BG189" s="51" t="n"/>
      <c r="BH189" s="51" t="n"/>
      <c r="BI189" s="51" t="n"/>
      <c r="BJ189" s="51" t="n"/>
      <c r="BK189" s="51" t="n"/>
      <c r="BL189" s="51" t="n"/>
      <c r="BM189" s="51" t="n"/>
    </row>
    <row r="190">
      <c r="A190" s="47">
        <f>IF(Mitarbeiter!B190="","",Mitarbeiter!A190)</f>
        <v/>
      </c>
      <c r="B190" s="48">
        <f>IF(Mitarbeiter!B190="","",Mitarbeiter!B190)</f>
        <v/>
      </c>
      <c r="C190" s="37">
        <f>IF(Mitarbeiter!B190="","",N(INDEX($F190:$BM190,1,(Einstellungen!$C$3-2026)*12+1))+N(INDEX($F190:$BM190,1,(Einstellungen!$C$3-2026)*12+2))+N(INDEX($F190:$BM190,1,(Einstellungen!$C$3-2026)*12+3))+N(INDEX($F190:$BM190,1,(Einstellungen!$C$3-2026)*12+4))+N(INDEX($F190:$BM190,1,(Einstellungen!$C$3-2026)*12+5))+N(INDEX($F190:$BM190,1,(Einstellungen!$C$3-2026)*12+6))+N(INDEX($F190:$BM190,1,(Einstellungen!$C$3-2026)*12+7))+N(INDEX($F190:$BM190,1,(Einstellungen!$C$3-2026)*12+8))+N(INDEX($F190:$BM190,1,(Einstellungen!$C$3-2026)*12+9))+N(INDEX($F190:$BM190,1,(Einstellungen!$C$3-2026)*12+10))+N(INDEX($F190:$BM190,1,(Einstellungen!$C$3-2026)*12+11))+N(INDEX($F190:$BM190,1,(Einstellungen!$C$3-2026)*12+12)))</f>
        <v/>
      </c>
      <c r="D190" s="37">
        <f>IF(Mitarbeiter!B190="","",SUM(F190:BM190))</f>
        <v/>
      </c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51" t="n"/>
      <c r="R190" s="51" t="n"/>
      <c r="S190" s="51" t="n"/>
      <c r="T190" s="51" t="n"/>
      <c r="U190" s="51" t="n"/>
      <c r="V190" s="51" t="n"/>
      <c r="W190" s="51" t="n"/>
      <c r="X190" s="51" t="n"/>
      <c r="Y190" s="51" t="n"/>
      <c r="Z190" s="51" t="n"/>
      <c r="AA190" s="51" t="n"/>
      <c r="AB190" s="51" t="n"/>
      <c r="AC190" s="51" t="n"/>
      <c r="AD190" s="51" t="n"/>
      <c r="AE190" s="51" t="n"/>
      <c r="AF190" s="51" t="n"/>
      <c r="AG190" s="51" t="n"/>
      <c r="AH190" s="51" t="n"/>
      <c r="AI190" s="51" t="n"/>
      <c r="AJ190" s="51" t="n"/>
      <c r="AK190" s="51" t="n"/>
      <c r="AL190" s="51" t="n"/>
      <c r="AM190" s="51" t="n"/>
      <c r="AN190" s="51" t="n"/>
      <c r="AO190" s="51" t="n"/>
      <c r="AP190" s="51" t="n"/>
      <c r="AQ190" s="51" t="n"/>
      <c r="AR190" s="51" t="n"/>
      <c r="AS190" s="51" t="n"/>
      <c r="AT190" s="51" t="n"/>
      <c r="AU190" s="51" t="n"/>
      <c r="AV190" s="51" t="n"/>
      <c r="AW190" s="51" t="n"/>
      <c r="AX190" s="51" t="n"/>
      <c r="AY190" s="51" t="n"/>
      <c r="AZ190" s="51" t="n"/>
      <c r="BA190" s="51" t="n"/>
      <c r="BB190" s="51" t="n"/>
      <c r="BC190" s="51" t="n"/>
      <c r="BD190" s="51" t="n"/>
      <c r="BE190" s="51" t="n"/>
      <c r="BF190" s="51" t="n"/>
      <c r="BG190" s="51" t="n"/>
      <c r="BH190" s="51" t="n"/>
      <c r="BI190" s="51" t="n"/>
      <c r="BJ190" s="51" t="n"/>
      <c r="BK190" s="51" t="n"/>
      <c r="BL190" s="51" t="n"/>
      <c r="BM190" s="51" t="n"/>
    </row>
    <row r="191">
      <c r="A191" s="47">
        <f>IF(Mitarbeiter!B191="","",Mitarbeiter!A191)</f>
        <v/>
      </c>
      <c r="B191" s="48">
        <f>IF(Mitarbeiter!B191="","",Mitarbeiter!B191)</f>
        <v/>
      </c>
      <c r="C191" s="37">
        <f>IF(Mitarbeiter!B191="","",N(INDEX($F191:$BM191,1,(Einstellungen!$C$3-2026)*12+1))+N(INDEX($F191:$BM191,1,(Einstellungen!$C$3-2026)*12+2))+N(INDEX($F191:$BM191,1,(Einstellungen!$C$3-2026)*12+3))+N(INDEX($F191:$BM191,1,(Einstellungen!$C$3-2026)*12+4))+N(INDEX($F191:$BM191,1,(Einstellungen!$C$3-2026)*12+5))+N(INDEX($F191:$BM191,1,(Einstellungen!$C$3-2026)*12+6))+N(INDEX($F191:$BM191,1,(Einstellungen!$C$3-2026)*12+7))+N(INDEX($F191:$BM191,1,(Einstellungen!$C$3-2026)*12+8))+N(INDEX($F191:$BM191,1,(Einstellungen!$C$3-2026)*12+9))+N(INDEX($F191:$BM191,1,(Einstellungen!$C$3-2026)*12+10))+N(INDEX($F191:$BM191,1,(Einstellungen!$C$3-2026)*12+11))+N(INDEX($F191:$BM191,1,(Einstellungen!$C$3-2026)*12+12)))</f>
        <v/>
      </c>
      <c r="D191" s="37">
        <f>IF(Mitarbeiter!B191="","",SUM(F191:BM191))</f>
        <v/>
      </c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51" t="n"/>
      <c r="R191" s="51" t="n"/>
      <c r="S191" s="51" t="n"/>
      <c r="T191" s="51" t="n"/>
      <c r="U191" s="51" t="n"/>
      <c r="V191" s="51" t="n"/>
      <c r="W191" s="51" t="n"/>
      <c r="X191" s="51" t="n"/>
      <c r="Y191" s="51" t="n"/>
      <c r="Z191" s="51" t="n"/>
      <c r="AA191" s="51" t="n"/>
      <c r="AB191" s="51" t="n"/>
      <c r="AC191" s="51" t="n"/>
      <c r="AD191" s="51" t="n"/>
      <c r="AE191" s="51" t="n"/>
      <c r="AF191" s="51" t="n"/>
      <c r="AG191" s="51" t="n"/>
      <c r="AH191" s="51" t="n"/>
      <c r="AI191" s="51" t="n"/>
      <c r="AJ191" s="51" t="n"/>
      <c r="AK191" s="51" t="n"/>
      <c r="AL191" s="51" t="n"/>
      <c r="AM191" s="51" t="n"/>
      <c r="AN191" s="51" t="n"/>
      <c r="AO191" s="51" t="n"/>
      <c r="AP191" s="51" t="n"/>
      <c r="AQ191" s="51" t="n"/>
      <c r="AR191" s="51" t="n"/>
      <c r="AS191" s="51" t="n"/>
      <c r="AT191" s="51" t="n"/>
      <c r="AU191" s="51" t="n"/>
      <c r="AV191" s="51" t="n"/>
      <c r="AW191" s="51" t="n"/>
      <c r="AX191" s="51" t="n"/>
      <c r="AY191" s="51" t="n"/>
      <c r="AZ191" s="51" t="n"/>
      <c r="BA191" s="51" t="n"/>
      <c r="BB191" s="51" t="n"/>
      <c r="BC191" s="51" t="n"/>
      <c r="BD191" s="51" t="n"/>
      <c r="BE191" s="51" t="n"/>
      <c r="BF191" s="51" t="n"/>
      <c r="BG191" s="51" t="n"/>
      <c r="BH191" s="51" t="n"/>
      <c r="BI191" s="51" t="n"/>
      <c r="BJ191" s="51" t="n"/>
      <c r="BK191" s="51" t="n"/>
      <c r="BL191" s="51" t="n"/>
      <c r="BM191" s="51" t="n"/>
    </row>
    <row r="192">
      <c r="A192" s="47">
        <f>IF(Mitarbeiter!B192="","",Mitarbeiter!A192)</f>
        <v/>
      </c>
      <c r="B192" s="48">
        <f>IF(Mitarbeiter!B192="","",Mitarbeiter!B192)</f>
        <v/>
      </c>
      <c r="C192" s="37">
        <f>IF(Mitarbeiter!B192="","",N(INDEX($F192:$BM192,1,(Einstellungen!$C$3-2026)*12+1))+N(INDEX($F192:$BM192,1,(Einstellungen!$C$3-2026)*12+2))+N(INDEX($F192:$BM192,1,(Einstellungen!$C$3-2026)*12+3))+N(INDEX($F192:$BM192,1,(Einstellungen!$C$3-2026)*12+4))+N(INDEX($F192:$BM192,1,(Einstellungen!$C$3-2026)*12+5))+N(INDEX($F192:$BM192,1,(Einstellungen!$C$3-2026)*12+6))+N(INDEX($F192:$BM192,1,(Einstellungen!$C$3-2026)*12+7))+N(INDEX($F192:$BM192,1,(Einstellungen!$C$3-2026)*12+8))+N(INDEX($F192:$BM192,1,(Einstellungen!$C$3-2026)*12+9))+N(INDEX($F192:$BM192,1,(Einstellungen!$C$3-2026)*12+10))+N(INDEX($F192:$BM192,1,(Einstellungen!$C$3-2026)*12+11))+N(INDEX($F192:$BM192,1,(Einstellungen!$C$3-2026)*12+12)))</f>
        <v/>
      </c>
      <c r="D192" s="37">
        <f>IF(Mitarbeiter!B192="","",SUM(F192:BM192))</f>
        <v/>
      </c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51" t="n"/>
      <c r="R192" s="51" t="n"/>
      <c r="S192" s="51" t="n"/>
      <c r="T192" s="51" t="n"/>
      <c r="U192" s="51" t="n"/>
      <c r="V192" s="51" t="n"/>
      <c r="W192" s="51" t="n"/>
      <c r="X192" s="51" t="n"/>
      <c r="Y192" s="51" t="n"/>
      <c r="Z192" s="51" t="n"/>
      <c r="AA192" s="51" t="n"/>
      <c r="AB192" s="51" t="n"/>
      <c r="AC192" s="51" t="n"/>
      <c r="AD192" s="51" t="n"/>
      <c r="AE192" s="51" t="n"/>
      <c r="AF192" s="51" t="n"/>
      <c r="AG192" s="51" t="n"/>
      <c r="AH192" s="51" t="n"/>
      <c r="AI192" s="51" t="n"/>
      <c r="AJ192" s="51" t="n"/>
      <c r="AK192" s="51" t="n"/>
      <c r="AL192" s="51" t="n"/>
      <c r="AM192" s="51" t="n"/>
      <c r="AN192" s="51" t="n"/>
      <c r="AO192" s="51" t="n"/>
      <c r="AP192" s="51" t="n"/>
      <c r="AQ192" s="51" t="n"/>
      <c r="AR192" s="51" t="n"/>
      <c r="AS192" s="51" t="n"/>
      <c r="AT192" s="51" t="n"/>
      <c r="AU192" s="51" t="n"/>
      <c r="AV192" s="51" t="n"/>
      <c r="AW192" s="51" t="n"/>
      <c r="AX192" s="51" t="n"/>
      <c r="AY192" s="51" t="n"/>
      <c r="AZ192" s="51" t="n"/>
      <c r="BA192" s="51" t="n"/>
      <c r="BB192" s="51" t="n"/>
      <c r="BC192" s="51" t="n"/>
      <c r="BD192" s="51" t="n"/>
      <c r="BE192" s="51" t="n"/>
      <c r="BF192" s="51" t="n"/>
      <c r="BG192" s="51" t="n"/>
      <c r="BH192" s="51" t="n"/>
      <c r="BI192" s="51" t="n"/>
      <c r="BJ192" s="51" t="n"/>
      <c r="BK192" s="51" t="n"/>
      <c r="BL192" s="51" t="n"/>
      <c r="BM192" s="51" t="n"/>
    </row>
    <row r="193">
      <c r="A193" s="47">
        <f>IF(Mitarbeiter!B193="","",Mitarbeiter!A193)</f>
        <v/>
      </c>
      <c r="B193" s="48">
        <f>IF(Mitarbeiter!B193="","",Mitarbeiter!B193)</f>
        <v/>
      </c>
      <c r="C193" s="37">
        <f>IF(Mitarbeiter!B193="","",N(INDEX($F193:$BM193,1,(Einstellungen!$C$3-2026)*12+1))+N(INDEX($F193:$BM193,1,(Einstellungen!$C$3-2026)*12+2))+N(INDEX($F193:$BM193,1,(Einstellungen!$C$3-2026)*12+3))+N(INDEX($F193:$BM193,1,(Einstellungen!$C$3-2026)*12+4))+N(INDEX($F193:$BM193,1,(Einstellungen!$C$3-2026)*12+5))+N(INDEX($F193:$BM193,1,(Einstellungen!$C$3-2026)*12+6))+N(INDEX($F193:$BM193,1,(Einstellungen!$C$3-2026)*12+7))+N(INDEX($F193:$BM193,1,(Einstellungen!$C$3-2026)*12+8))+N(INDEX($F193:$BM193,1,(Einstellungen!$C$3-2026)*12+9))+N(INDEX($F193:$BM193,1,(Einstellungen!$C$3-2026)*12+10))+N(INDEX($F193:$BM193,1,(Einstellungen!$C$3-2026)*12+11))+N(INDEX($F193:$BM193,1,(Einstellungen!$C$3-2026)*12+12)))</f>
        <v/>
      </c>
      <c r="D193" s="37">
        <f>IF(Mitarbeiter!B193="","",SUM(F193:BM193))</f>
        <v/>
      </c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51" t="n"/>
      <c r="R193" s="51" t="n"/>
      <c r="S193" s="51" t="n"/>
      <c r="T193" s="51" t="n"/>
      <c r="U193" s="51" t="n"/>
      <c r="V193" s="51" t="n"/>
      <c r="W193" s="51" t="n"/>
      <c r="X193" s="51" t="n"/>
      <c r="Y193" s="51" t="n"/>
      <c r="Z193" s="51" t="n"/>
      <c r="AA193" s="51" t="n"/>
      <c r="AB193" s="51" t="n"/>
      <c r="AC193" s="51" t="n"/>
      <c r="AD193" s="51" t="n"/>
      <c r="AE193" s="51" t="n"/>
      <c r="AF193" s="51" t="n"/>
      <c r="AG193" s="51" t="n"/>
      <c r="AH193" s="51" t="n"/>
      <c r="AI193" s="51" t="n"/>
      <c r="AJ193" s="51" t="n"/>
      <c r="AK193" s="51" t="n"/>
      <c r="AL193" s="51" t="n"/>
      <c r="AM193" s="51" t="n"/>
      <c r="AN193" s="51" t="n"/>
      <c r="AO193" s="51" t="n"/>
      <c r="AP193" s="51" t="n"/>
      <c r="AQ193" s="51" t="n"/>
      <c r="AR193" s="51" t="n"/>
      <c r="AS193" s="51" t="n"/>
      <c r="AT193" s="51" t="n"/>
      <c r="AU193" s="51" t="n"/>
      <c r="AV193" s="51" t="n"/>
      <c r="AW193" s="51" t="n"/>
      <c r="AX193" s="51" t="n"/>
      <c r="AY193" s="51" t="n"/>
      <c r="AZ193" s="51" t="n"/>
      <c r="BA193" s="51" t="n"/>
      <c r="BB193" s="51" t="n"/>
      <c r="BC193" s="51" t="n"/>
      <c r="BD193" s="51" t="n"/>
      <c r="BE193" s="51" t="n"/>
      <c r="BF193" s="51" t="n"/>
      <c r="BG193" s="51" t="n"/>
      <c r="BH193" s="51" t="n"/>
      <c r="BI193" s="51" t="n"/>
      <c r="BJ193" s="51" t="n"/>
      <c r="BK193" s="51" t="n"/>
      <c r="BL193" s="51" t="n"/>
      <c r="BM193" s="51" t="n"/>
    </row>
    <row r="194">
      <c r="A194" s="47">
        <f>IF(Mitarbeiter!B194="","",Mitarbeiter!A194)</f>
        <v/>
      </c>
      <c r="B194" s="48">
        <f>IF(Mitarbeiter!B194="","",Mitarbeiter!B194)</f>
        <v/>
      </c>
      <c r="C194" s="37">
        <f>IF(Mitarbeiter!B194="","",N(INDEX($F194:$BM194,1,(Einstellungen!$C$3-2026)*12+1))+N(INDEX($F194:$BM194,1,(Einstellungen!$C$3-2026)*12+2))+N(INDEX($F194:$BM194,1,(Einstellungen!$C$3-2026)*12+3))+N(INDEX($F194:$BM194,1,(Einstellungen!$C$3-2026)*12+4))+N(INDEX($F194:$BM194,1,(Einstellungen!$C$3-2026)*12+5))+N(INDEX($F194:$BM194,1,(Einstellungen!$C$3-2026)*12+6))+N(INDEX($F194:$BM194,1,(Einstellungen!$C$3-2026)*12+7))+N(INDEX($F194:$BM194,1,(Einstellungen!$C$3-2026)*12+8))+N(INDEX($F194:$BM194,1,(Einstellungen!$C$3-2026)*12+9))+N(INDEX($F194:$BM194,1,(Einstellungen!$C$3-2026)*12+10))+N(INDEX($F194:$BM194,1,(Einstellungen!$C$3-2026)*12+11))+N(INDEX($F194:$BM194,1,(Einstellungen!$C$3-2026)*12+12)))</f>
        <v/>
      </c>
      <c r="D194" s="37">
        <f>IF(Mitarbeiter!B194="","",SUM(F194:BM194))</f>
        <v/>
      </c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51" t="n"/>
      <c r="R194" s="51" t="n"/>
      <c r="S194" s="51" t="n"/>
      <c r="T194" s="51" t="n"/>
      <c r="U194" s="51" t="n"/>
      <c r="V194" s="51" t="n"/>
      <c r="W194" s="51" t="n"/>
      <c r="X194" s="51" t="n"/>
      <c r="Y194" s="51" t="n"/>
      <c r="Z194" s="51" t="n"/>
      <c r="AA194" s="51" t="n"/>
      <c r="AB194" s="51" t="n"/>
      <c r="AC194" s="51" t="n"/>
      <c r="AD194" s="51" t="n"/>
      <c r="AE194" s="51" t="n"/>
      <c r="AF194" s="51" t="n"/>
      <c r="AG194" s="51" t="n"/>
      <c r="AH194" s="51" t="n"/>
      <c r="AI194" s="51" t="n"/>
      <c r="AJ194" s="51" t="n"/>
      <c r="AK194" s="51" t="n"/>
      <c r="AL194" s="51" t="n"/>
      <c r="AM194" s="51" t="n"/>
      <c r="AN194" s="51" t="n"/>
      <c r="AO194" s="51" t="n"/>
      <c r="AP194" s="51" t="n"/>
      <c r="AQ194" s="51" t="n"/>
      <c r="AR194" s="51" t="n"/>
      <c r="AS194" s="51" t="n"/>
      <c r="AT194" s="51" t="n"/>
      <c r="AU194" s="51" t="n"/>
      <c r="AV194" s="51" t="n"/>
      <c r="AW194" s="51" t="n"/>
      <c r="AX194" s="51" t="n"/>
      <c r="AY194" s="51" t="n"/>
      <c r="AZ194" s="51" t="n"/>
      <c r="BA194" s="51" t="n"/>
      <c r="BB194" s="51" t="n"/>
      <c r="BC194" s="51" t="n"/>
      <c r="BD194" s="51" t="n"/>
      <c r="BE194" s="51" t="n"/>
      <c r="BF194" s="51" t="n"/>
      <c r="BG194" s="51" t="n"/>
      <c r="BH194" s="51" t="n"/>
      <c r="BI194" s="51" t="n"/>
      <c r="BJ194" s="51" t="n"/>
      <c r="BK194" s="51" t="n"/>
      <c r="BL194" s="51" t="n"/>
      <c r="BM194" s="51" t="n"/>
    </row>
    <row r="195">
      <c r="A195" s="47">
        <f>IF(Mitarbeiter!B195="","",Mitarbeiter!A195)</f>
        <v/>
      </c>
      <c r="B195" s="48">
        <f>IF(Mitarbeiter!B195="","",Mitarbeiter!B195)</f>
        <v/>
      </c>
      <c r="C195" s="37">
        <f>IF(Mitarbeiter!B195="","",N(INDEX($F195:$BM195,1,(Einstellungen!$C$3-2026)*12+1))+N(INDEX($F195:$BM195,1,(Einstellungen!$C$3-2026)*12+2))+N(INDEX($F195:$BM195,1,(Einstellungen!$C$3-2026)*12+3))+N(INDEX($F195:$BM195,1,(Einstellungen!$C$3-2026)*12+4))+N(INDEX($F195:$BM195,1,(Einstellungen!$C$3-2026)*12+5))+N(INDEX($F195:$BM195,1,(Einstellungen!$C$3-2026)*12+6))+N(INDEX($F195:$BM195,1,(Einstellungen!$C$3-2026)*12+7))+N(INDEX($F195:$BM195,1,(Einstellungen!$C$3-2026)*12+8))+N(INDEX($F195:$BM195,1,(Einstellungen!$C$3-2026)*12+9))+N(INDEX($F195:$BM195,1,(Einstellungen!$C$3-2026)*12+10))+N(INDEX($F195:$BM195,1,(Einstellungen!$C$3-2026)*12+11))+N(INDEX($F195:$BM195,1,(Einstellungen!$C$3-2026)*12+12)))</f>
        <v/>
      </c>
      <c r="D195" s="37">
        <f>IF(Mitarbeiter!B195="","",SUM(F195:BM195))</f>
        <v/>
      </c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51" t="n"/>
      <c r="R195" s="51" t="n"/>
      <c r="S195" s="51" t="n"/>
      <c r="T195" s="51" t="n"/>
      <c r="U195" s="51" t="n"/>
      <c r="V195" s="51" t="n"/>
      <c r="W195" s="51" t="n"/>
      <c r="X195" s="51" t="n"/>
      <c r="Y195" s="51" t="n"/>
      <c r="Z195" s="51" t="n"/>
      <c r="AA195" s="51" t="n"/>
      <c r="AB195" s="51" t="n"/>
      <c r="AC195" s="51" t="n"/>
      <c r="AD195" s="51" t="n"/>
      <c r="AE195" s="51" t="n"/>
      <c r="AF195" s="51" t="n"/>
      <c r="AG195" s="51" t="n"/>
      <c r="AH195" s="51" t="n"/>
      <c r="AI195" s="51" t="n"/>
      <c r="AJ195" s="51" t="n"/>
      <c r="AK195" s="51" t="n"/>
      <c r="AL195" s="51" t="n"/>
      <c r="AM195" s="51" t="n"/>
      <c r="AN195" s="51" t="n"/>
      <c r="AO195" s="51" t="n"/>
      <c r="AP195" s="51" t="n"/>
      <c r="AQ195" s="51" t="n"/>
      <c r="AR195" s="51" t="n"/>
      <c r="AS195" s="51" t="n"/>
      <c r="AT195" s="51" t="n"/>
      <c r="AU195" s="51" t="n"/>
      <c r="AV195" s="51" t="n"/>
      <c r="AW195" s="51" t="n"/>
      <c r="AX195" s="51" t="n"/>
      <c r="AY195" s="51" t="n"/>
      <c r="AZ195" s="51" t="n"/>
      <c r="BA195" s="51" t="n"/>
      <c r="BB195" s="51" t="n"/>
      <c r="BC195" s="51" t="n"/>
      <c r="BD195" s="51" t="n"/>
      <c r="BE195" s="51" t="n"/>
      <c r="BF195" s="51" t="n"/>
      <c r="BG195" s="51" t="n"/>
      <c r="BH195" s="51" t="n"/>
      <c r="BI195" s="51" t="n"/>
      <c r="BJ195" s="51" t="n"/>
      <c r="BK195" s="51" t="n"/>
      <c r="BL195" s="51" t="n"/>
      <c r="BM195" s="51" t="n"/>
    </row>
    <row r="196">
      <c r="A196" s="47">
        <f>IF(Mitarbeiter!B196="","",Mitarbeiter!A196)</f>
        <v/>
      </c>
      <c r="B196" s="48">
        <f>IF(Mitarbeiter!B196="","",Mitarbeiter!B196)</f>
        <v/>
      </c>
      <c r="C196" s="37">
        <f>IF(Mitarbeiter!B196="","",N(INDEX($F196:$BM196,1,(Einstellungen!$C$3-2026)*12+1))+N(INDEX($F196:$BM196,1,(Einstellungen!$C$3-2026)*12+2))+N(INDEX($F196:$BM196,1,(Einstellungen!$C$3-2026)*12+3))+N(INDEX($F196:$BM196,1,(Einstellungen!$C$3-2026)*12+4))+N(INDEX($F196:$BM196,1,(Einstellungen!$C$3-2026)*12+5))+N(INDEX($F196:$BM196,1,(Einstellungen!$C$3-2026)*12+6))+N(INDEX($F196:$BM196,1,(Einstellungen!$C$3-2026)*12+7))+N(INDEX($F196:$BM196,1,(Einstellungen!$C$3-2026)*12+8))+N(INDEX($F196:$BM196,1,(Einstellungen!$C$3-2026)*12+9))+N(INDEX($F196:$BM196,1,(Einstellungen!$C$3-2026)*12+10))+N(INDEX($F196:$BM196,1,(Einstellungen!$C$3-2026)*12+11))+N(INDEX($F196:$BM196,1,(Einstellungen!$C$3-2026)*12+12)))</f>
        <v/>
      </c>
      <c r="D196" s="37">
        <f>IF(Mitarbeiter!B196="","",SUM(F196:BM196))</f>
        <v/>
      </c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51" t="n"/>
      <c r="R196" s="51" t="n"/>
      <c r="S196" s="51" t="n"/>
      <c r="T196" s="51" t="n"/>
      <c r="U196" s="51" t="n"/>
      <c r="V196" s="51" t="n"/>
      <c r="W196" s="51" t="n"/>
      <c r="X196" s="51" t="n"/>
      <c r="Y196" s="51" t="n"/>
      <c r="Z196" s="51" t="n"/>
      <c r="AA196" s="51" t="n"/>
      <c r="AB196" s="51" t="n"/>
      <c r="AC196" s="51" t="n"/>
      <c r="AD196" s="51" t="n"/>
      <c r="AE196" s="51" t="n"/>
      <c r="AF196" s="51" t="n"/>
      <c r="AG196" s="51" t="n"/>
      <c r="AH196" s="51" t="n"/>
      <c r="AI196" s="51" t="n"/>
      <c r="AJ196" s="51" t="n"/>
      <c r="AK196" s="51" t="n"/>
      <c r="AL196" s="51" t="n"/>
      <c r="AM196" s="51" t="n"/>
      <c r="AN196" s="51" t="n"/>
      <c r="AO196" s="51" t="n"/>
      <c r="AP196" s="51" t="n"/>
      <c r="AQ196" s="51" t="n"/>
      <c r="AR196" s="51" t="n"/>
      <c r="AS196" s="51" t="n"/>
      <c r="AT196" s="51" t="n"/>
      <c r="AU196" s="51" t="n"/>
      <c r="AV196" s="51" t="n"/>
      <c r="AW196" s="51" t="n"/>
      <c r="AX196" s="51" t="n"/>
      <c r="AY196" s="51" t="n"/>
      <c r="AZ196" s="51" t="n"/>
      <c r="BA196" s="51" t="n"/>
      <c r="BB196" s="51" t="n"/>
      <c r="BC196" s="51" t="n"/>
      <c r="BD196" s="51" t="n"/>
      <c r="BE196" s="51" t="n"/>
      <c r="BF196" s="51" t="n"/>
      <c r="BG196" s="51" t="n"/>
      <c r="BH196" s="51" t="n"/>
      <c r="BI196" s="51" t="n"/>
      <c r="BJ196" s="51" t="n"/>
      <c r="BK196" s="51" t="n"/>
      <c r="BL196" s="51" t="n"/>
      <c r="BM196" s="51" t="n"/>
    </row>
    <row r="197">
      <c r="A197" s="47">
        <f>IF(Mitarbeiter!B197="","",Mitarbeiter!A197)</f>
        <v/>
      </c>
      <c r="B197" s="48">
        <f>IF(Mitarbeiter!B197="","",Mitarbeiter!B197)</f>
        <v/>
      </c>
      <c r="C197" s="37">
        <f>IF(Mitarbeiter!B197="","",N(INDEX($F197:$BM197,1,(Einstellungen!$C$3-2026)*12+1))+N(INDEX($F197:$BM197,1,(Einstellungen!$C$3-2026)*12+2))+N(INDEX($F197:$BM197,1,(Einstellungen!$C$3-2026)*12+3))+N(INDEX($F197:$BM197,1,(Einstellungen!$C$3-2026)*12+4))+N(INDEX($F197:$BM197,1,(Einstellungen!$C$3-2026)*12+5))+N(INDEX($F197:$BM197,1,(Einstellungen!$C$3-2026)*12+6))+N(INDEX($F197:$BM197,1,(Einstellungen!$C$3-2026)*12+7))+N(INDEX($F197:$BM197,1,(Einstellungen!$C$3-2026)*12+8))+N(INDEX($F197:$BM197,1,(Einstellungen!$C$3-2026)*12+9))+N(INDEX($F197:$BM197,1,(Einstellungen!$C$3-2026)*12+10))+N(INDEX($F197:$BM197,1,(Einstellungen!$C$3-2026)*12+11))+N(INDEX($F197:$BM197,1,(Einstellungen!$C$3-2026)*12+12)))</f>
        <v/>
      </c>
      <c r="D197" s="37">
        <f>IF(Mitarbeiter!B197="","",SUM(F197:BM197))</f>
        <v/>
      </c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51" t="n"/>
      <c r="R197" s="51" t="n"/>
      <c r="S197" s="51" t="n"/>
      <c r="T197" s="51" t="n"/>
      <c r="U197" s="51" t="n"/>
      <c r="V197" s="51" t="n"/>
      <c r="W197" s="51" t="n"/>
      <c r="X197" s="51" t="n"/>
      <c r="Y197" s="51" t="n"/>
      <c r="Z197" s="51" t="n"/>
      <c r="AA197" s="51" t="n"/>
      <c r="AB197" s="51" t="n"/>
      <c r="AC197" s="51" t="n"/>
      <c r="AD197" s="51" t="n"/>
      <c r="AE197" s="51" t="n"/>
      <c r="AF197" s="51" t="n"/>
      <c r="AG197" s="51" t="n"/>
      <c r="AH197" s="51" t="n"/>
      <c r="AI197" s="51" t="n"/>
      <c r="AJ197" s="51" t="n"/>
      <c r="AK197" s="51" t="n"/>
      <c r="AL197" s="51" t="n"/>
      <c r="AM197" s="51" t="n"/>
      <c r="AN197" s="51" t="n"/>
      <c r="AO197" s="51" t="n"/>
      <c r="AP197" s="51" t="n"/>
      <c r="AQ197" s="51" t="n"/>
      <c r="AR197" s="51" t="n"/>
      <c r="AS197" s="51" t="n"/>
      <c r="AT197" s="51" t="n"/>
      <c r="AU197" s="51" t="n"/>
      <c r="AV197" s="51" t="n"/>
      <c r="AW197" s="51" t="n"/>
      <c r="AX197" s="51" t="n"/>
      <c r="AY197" s="51" t="n"/>
      <c r="AZ197" s="51" t="n"/>
      <c r="BA197" s="51" t="n"/>
      <c r="BB197" s="51" t="n"/>
      <c r="BC197" s="51" t="n"/>
      <c r="BD197" s="51" t="n"/>
      <c r="BE197" s="51" t="n"/>
      <c r="BF197" s="51" t="n"/>
      <c r="BG197" s="51" t="n"/>
      <c r="BH197" s="51" t="n"/>
      <c r="BI197" s="51" t="n"/>
      <c r="BJ197" s="51" t="n"/>
      <c r="BK197" s="51" t="n"/>
      <c r="BL197" s="51" t="n"/>
      <c r="BM197" s="51" t="n"/>
    </row>
    <row r="198">
      <c r="A198" s="47">
        <f>IF(Mitarbeiter!B198="","",Mitarbeiter!A198)</f>
        <v/>
      </c>
      <c r="B198" s="48">
        <f>IF(Mitarbeiter!B198="","",Mitarbeiter!B198)</f>
        <v/>
      </c>
      <c r="C198" s="37">
        <f>IF(Mitarbeiter!B198="","",N(INDEX($F198:$BM198,1,(Einstellungen!$C$3-2026)*12+1))+N(INDEX($F198:$BM198,1,(Einstellungen!$C$3-2026)*12+2))+N(INDEX($F198:$BM198,1,(Einstellungen!$C$3-2026)*12+3))+N(INDEX($F198:$BM198,1,(Einstellungen!$C$3-2026)*12+4))+N(INDEX($F198:$BM198,1,(Einstellungen!$C$3-2026)*12+5))+N(INDEX($F198:$BM198,1,(Einstellungen!$C$3-2026)*12+6))+N(INDEX($F198:$BM198,1,(Einstellungen!$C$3-2026)*12+7))+N(INDEX($F198:$BM198,1,(Einstellungen!$C$3-2026)*12+8))+N(INDEX($F198:$BM198,1,(Einstellungen!$C$3-2026)*12+9))+N(INDEX($F198:$BM198,1,(Einstellungen!$C$3-2026)*12+10))+N(INDEX($F198:$BM198,1,(Einstellungen!$C$3-2026)*12+11))+N(INDEX($F198:$BM198,1,(Einstellungen!$C$3-2026)*12+12)))</f>
        <v/>
      </c>
      <c r="D198" s="37">
        <f>IF(Mitarbeiter!B198="","",SUM(F198:BM198))</f>
        <v/>
      </c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51" t="n"/>
      <c r="R198" s="51" t="n"/>
      <c r="S198" s="51" t="n"/>
      <c r="T198" s="51" t="n"/>
      <c r="U198" s="51" t="n"/>
      <c r="V198" s="51" t="n"/>
      <c r="W198" s="51" t="n"/>
      <c r="X198" s="51" t="n"/>
      <c r="Y198" s="51" t="n"/>
      <c r="Z198" s="51" t="n"/>
      <c r="AA198" s="51" t="n"/>
      <c r="AB198" s="51" t="n"/>
      <c r="AC198" s="51" t="n"/>
      <c r="AD198" s="51" t="n"/>
      <c r="AE198" s="51" t="n"/>
      <c r="AF198" s="51" t="n"/>
      <c r="AG198" s="51" t="n"/>
      <c r="AH198" s="51" t="n"/>
      <c r="AI198" s="51" t="n"/>
      <c r="AJ198" s="51" t="n"/>
      <c r="AK198" s="51" t="n"/>
      <c r="AL198" s="51" t="n"/>
      <c r="AM198" s="51" t="n"/>
      <c r="AN198" s="51" t="n"/>
      <c r="AO198" s="51" t="n"/>
      <c r="AP198" s="51" t="n"/>
      <c r="AQ198" s="51" t="n"/>
      <c r="AR198" s="51" t="n"/>
      <c r="AS198" s="51" t="n"/>
      <c r="AT198" s="51" t="n"/>
      <c r="AU198" s="51" t="n"/>
      <c r="AV198" s="51" t="n"/>
      <c r="AW198" s="51" t="n"/>
      <c r="AX198" s="51" t="n"/>
      <c r="AY198" s="51" t="n"/>
      <c r="AZ198" s="51" t="n"/>
      <c r="BA198" s="51" t="n"/>
      <c r="BB198" s="51" t="n"/>
      <c r="BC198" s="51" t="n"/>
      <c r="BD198" s="51" t="n"/>
      <c r="BE198" s="51" t="n"/>
      <c r="BF198" s="51" t="n"/>
      <c r="BG198" s="51" t="n"/>
      <c r="BH198" s="51" t="n"/>
      <c r="BI198" s="51" t="n"/>
      <c r="BJ198" s="51" t="n"/>
      <c r="BK198" s="51" t="n"/>
      <c r="BL198" s="51" t="n"/>
      <c r="BM198" s="51" t="n"/>
    </row>
    <row r="199">
      <c r="A199" s="47">
        <f>IF(Mitarbeiter!B199="","",Mitarbeiter!A199)</f>
        <v/>
      </c>
      <c r="B199" s="48">
        <f>IF(Mitarbeiter!B199="","",Mitarbeiter!B199)</f>
        <v/>
      </c>
      <c r="C199" s="37">
        <f>IF(Mitarbeiter!B199="","",N(INDEX($F199:$BM199,1,(Einstellungen!$C$3-2026)*12+1))+N(INDEX($F199:$BM199,1,(Einstellungen!$C$3-2026)*12+2))+N(INDEX($F199:$BM199,1,(Einstellungen!$C$3-2026)*12+3))+N(INDEX($F199:$BM199,1,(Einstellungen!$C$3-2026)*12+4))+N(INDEX($F199:$BM199,1,(Einstellungen!$C$3-2026)*12+5))+N(INDEX($F199:$BM199,1,(Einstellungen!$C$3-2026)*12+6))+N(INDEX($F199:$BM199,1,(Einstellungen!$C$3-2026)*12+7))+N(INDEX($F199:$BM199,1,(Einstellungen!$C$3-2026)*12+8))+N(INDEX($F199:$BM199,1,(Einstellungen!$C$3-2026)*12+9))+N(INDEX($F199:$BM199,1,(Einstellungen!$C$3-2026)*12+10))+N(INDEX($F199:$BM199,1,(Einstellungen!$C$3-2026)*12+11))+N(INDEX($F199:$BM199,1,(Einstellungen!$C$3-2026)*12+12)))</f>
        <v/>
      </c>
      <c r="D199" s="37">
        <f>IF(Mitarbeiter!B199="","",SUM(F199:BM199))</f>
        <v/>
      </c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51" t="n"/>
      <c r="R199" s="51" t="n"/>
      <c r="S199" s="51" t="n"/>
      <c r="T199" s="51" t="n"/>
      <c r="U199" s="51" t="n"/>
      <c r="V199" s="51" t="n"/>
      <c r="W199" s="51" t="n"/>
      <c r="X199" s="51" t="n"/>
      <c r="Y199" s="51" t="n"/>
      <c r="Z199" s="51" t="n"/>
      <c r="AA199" s="51" t="n"/>
      <c r="AB199" s="51" t="n"/>
      <c r="AC199" s="51" t="n"/>
      <c r="AD199" s="51" t="n"/>
      <c r="AE199" s="51" t="n"/>
      <c r="AF199" s="51" t="n"/>
      <c r="AG199" s="51" t="n"/>
      <c r="AH199" s="51" t="n"/>
      <c r="AI199" s="51" t="n"/>
      <c r="AJ199" s="51" t="n"/>
      <c r="AK199" s="51" t="n"/>
      <c r="AL199" s="51" t="n"/>
      <c r="AM199" s="51" t="n"/>
      <c r="AN199" s="51" t="n"/>
      <c r="AO199" s="51" t="n"/>
      <c r="AP199" s="51" t="n"/>
      <c r="AQ199" s="51" t="n"/>
      <c r="AR199" s="51" t="n"/>
      <c r="AS199" s="51" t="n"/>
      <c r="AT199" s="51" t="n"/>
      <c r="AU199" s="51" t="n"/>
      <c r="AV199" s="51" t="n"/>
      <c r="AW199" s="51" t="n"/>
      <c r="AX199" s="51" t="n"/>
      <c r="AY199" s="51" t="n"/>
      <c r="AZ199" s="51" t="n"/>
      <c r="BA199" s="51" t="n"/>
      <c r="BB199" s="51" t="n"/>
      <c r="BC199" s="51" t="n"/>
      <c r="BD199" s="51" t="n"/>
      <c r="BE199" s="51" t="n"/>
      <c r="BF199" s="51" t="n"/>
      <c r="BG199" s="51" t="n"/>
      <c r="BH199" s="51" t="n"/>
      <c r="BI199" s="51" t="n"/>
      <c r="BJ199" s="51" t="n"/>
      <c r="BK199" s="51" t="n"/>
      <c r="BL199" s="51" t="n"/>
      <c r="BM199" s="51" t="n"/>
    </row>
    <row r="200">
      <c r="A200" s="47">
        <f>IF(Mitarbeiter!B200="","",Mitarbeiter!A200)</f>
        <v/>
      </c>
      <c r="B200" s="48">
        <f>IF(Mitarbeiter!B200="","",Mitarbeiter!B200)</f>
        <v/>
      </c>
      <c r="C200" s="37">
        <f>IF(Mitarbeiter!B200="","",N(INDEX($F200:$BM200,1,(Einstellungen!$C$3-2026)*12+1))+N(INDEX($F200:$BM200,1,(Einstellungen!$C$3-2026)*12+2))+N(INDEX($F200:$BM200,1,(Einstellungen!$C$3-2026)*12+3))+N(INDEX($F200:$BM200,1,(Einstellungen!$C$3-2026)*12+4))+N(INDEX($F200:$BM200,1,(Einstellungen!$C$3-2026)*12+5))+N(INDEX($F200:$BM200,1,(Einstellungen!$C$3-2026)*12+6))+N(INDEX($F200:$BM200,1,(Einstellungen!$C$3-2026)*12+7))+N(INDEX($F200:$BM200,1,(Einstellungen!$C$3-2026)*12+8))+N(INDEX($F200:$BM200,1,(Einstellungen!$C$3-2026)*12+9))+N(INDEX($F200:$BM200,1,(Einstellungen!$C$3-2026)*12+10))+N(INDEX($F200:$BM200,1,(Einstellungen!$C$3-2026)*12+11))+N(INDEX($F200:$BM200,1,(Einstellungen!$C$3-2026)*12+12)))</f>
        <v/>
      </c>
      <c r="D200" s="37">
        <f>IF(Mitarbeiter!B200="","",SUM(F200:BM200))</f>
        <v/>
      </c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51" t="n"/>
      <c r="R200" s="51" t="n"/>
      <c r="S200" s="51" t="n"/>
      <c r="T200" s="51" t="n"/>
      <c r="U200" s="51" t="n"/>
      <c r="V200" s="51" t="n"/>
      <c r="W200" s="51" t="n"/>
      <c r="X200" s="51" t="n"/>
      <c r="Y200" s="51" t="n"/>
      <c r="Z200" s="51" t="n"/>
      <c r="AA200" s="51" t="n"/>
      <c r="AB200" s="51" t="n"/>
      <c r="AC200" s="51" t="n"/>
      <c r="AD200" s="51" t="n"/>
      <c r="AE200" s="51" t="n"/>
      <c r="AF200" s="51" t="n"/>
      <c r="AG200" s="51" t="n"/>
      <c r="AH200" s="51" t="n"/>
      <c r="AI200" s="51" t="n"/>
      <c r="AJ200" s="51" t="n"/>
      <c r="AK200" s="51" t="n"/>
      <c r="AL200" s="51" t="n"/>
      <c r="AM200" s="51" t="n"/>
      <c r="AN200" s="51" t="n"/>
      <c r="AO200" s="51" t="n"/>
      <c r="AP200" s="51" t="n"/>
      <c r="AQ200" s="51" t="n"/>
      <c r="AR200" s="51" t="n"/>
      <c r="AS200" s="51" t="n"/>
      <c r="AT200" s="51" t="n"/>
      <c r="AU200" s="51" t="n"/>
      <c r="AV200" s="51" t="n"/>
      <c r="AW200" s="51" t="n"/>
      <c r="AX200" s="51" t="n"/>
      <c r="AY200" s="51" t="n"/>
      <c r="AZ200" s="51" t="n"/>
      <c r="BA200" s="51" t="n"/>
      <c r="BB200" s="51" t="n"/>
      <c r="BC200" s="51" t="n"/>
      <c r="BD200" s="51" t="n"/>
      <c r="BE200" s="51" t="n"/>
      <c r="BF200" s="51" t="n"/>
      <c r="BG200" s="51" t="n"/>
      <c r="BH200" s="51" t="n"/>
      <c r="BI200" s="51" t="n"/>
      <c r="BJ200" s="51" t="n"/>
      <c r="BK200" s="51" t="n"/>
      <c r="BL200" s="51" t="n"/>
      <c r="BM200" s="51" t="n"/>
    </row>
    <row r="201">
      <c r="A201" s="47">
        <f>IF(Mitarbeiter!B201="","",Mitarbeiter!A201)</f>
        <v/>
      </c>
      <c r="B201" s="48">
        <f>IF(Mitarbeiter!B201="","",Mitarbeiter!B201)</f>
        <v/>
      </c>
      <c r="C201" s="37">
        <f>IF(Mitarbeiter!B201="","",N(INDEX($F201:$BM201,1,(Einstellungen!$C$3-2026)*12+1))+N(INDEX($F201:$BM201,1,(Einstellungen!$C$3-2026)*12+2))+N(INDEX($F201:$BM201,1,(Einstellungen!$C$3-2026)*12+3))+N(INDEX($F201:$BM201,1,(Einstellungen!$C$3-2026)*12+4))+N(INDEX($F201:$BM201,1,(Einstellungen!$C$3-2026)*12+5))+N(INDEX($F201:$BM201,1,(Einstellungen!$C$3-2026)*12+6))+N(INDEX($F201:$BM201,1,(Einstellungen!$C$3-2026)*12+7))+N(INDEX($F201:$BM201,1,(Einstellungen!$C$3-2026)*12+8))+N(INDEX($F201:$BM201,1,(Einstellungen!$C$3-2026)*12+9))+N(INDEX($F201:$BM201,1,(Einstellungen!$C$3-2026)*12+10))+N(INDEX($F201:$BM201,1,(Einstellungen!$C$3-2026)*12+11))+N(INDEX($F201:$BM201,1,(Einstellungen!$C$3-2026)*12+12)))</f>
        <v/>
      </c>
      <c r="D201" s="37">
        <f>IF(Mitarbeiter!B201="","",SUM(F201:BM201))</f>
        <v/>
      </c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51" t="n"/>
      <c r="R201" s="51" t="n"/>
      <c r="S201" s="51" t="n"/>
      <c r="T201" s="51" t="n"/>
      <c r="U201" s="51" t="n"/>
      <c r="V201" s="51" t="n"/>
      <c r="W201" s="51" t="n"/>
      <c r="X201" s="51" t="n"/>
      <c r="Y201" s="51" t="n"/>
      <c r="Z201" s="51" t="n"/>
      <c r="AA201" s="51" t="n"/>
      <c r="AB201" s="51" t="n"/>
      <c r="AC201" s="51" t="n"/>
      <c r="AD201" s="51" t="n"/>
      <c r="AE201" s="51" t="n"/>
      <c r="AF201" s="51" t="n"/>
      <c r="AG201" s="51" t="n"/>
      <c r="AH201" s="51" t="n"/>
      <c r="AI201" s="51" t="n"/>
      <c r="AJ201" s="51" t="n"/>
      <c r="AK201" s="51" t="n"/>
      <c r="AL201" s="51" t="n"/>
      <c r="AM201" s="51" t="n"/>
      <c r="AN201" s="51" t="n"/>
      <c r="AO201" s="51" t="n"/>
      <c r="AP201" s="51" t="n"/>
      <c r="AQ201" s="51" t="n"/>
      <c r="AR201" s="51" t="n"/>
      <c r="AS201" s="51" t="n"/>
      <c r="AT201" s="51" t="n"/>
      <c r="AU201" s="51" t="n"/>
      <c r="AV201" s="51" t="n"/>
      <c r="AW201" s="51" t="n"/>
      <c r="AX201" s="51" t="n"/>
      <c r="AY201" s="51" t="n"/>
      <c r="AZ201" s="51" t="n"/>
      <c r="BA201" s="51" t="n"/>
      <c r="BB201" s="51" t="n"/>
      <c r="BC201" s="51" t="n"/>
      <c r="BD201" s="51" t="n"/>
      <c r="BE201" s="51" t="n"/>
      <c r="BF201" s="51" t="n"/>
      <c r="BG201" s="51" t="n"/>
      <c r="BH201" s="51" t="n"/>
      <c r="BI201" s="51" t="n"/>
      <c r="BJ201" s="51" t="n"/>
      <c r="BK201" s="51" t="n"/>
      <c r="BL201" s="51" t="n"/>
      <c r="BM201" s="51" t="n"/>
    </row>
    <row r="202">
      <c r="A202" s="47">
        <f>IF(Mitarbeiter!B202="","",Mitarbeiter!A202)</f>
        <v/>
      </c>
      <c r="B202" s="48">
        <f>IF(Mitarbeiter!B202="","",Mitarbeiter!B202)</f>
        <v/>
      </c>
      <c r="C202" s="37">
        <f>IF(Mitarbeiter!B202="","",N(INDEX($F202:$BM202,1,(Einstellungen!$C$3-2026)*12+1))+N(INDEX($F202:$BM202,1,(Einstellungen!$C$3-2026)*12+2))+N(INDEX($F202:$BM202,1,(Einstellungen!$C$3-2026)*12+3))+N(INDEX($F202:$BM202,1,(Einstellungen!$C$3-2026)*12+4))+N(INDEX($F202:$BM202,1,(Einstellungen!$C$3-2026)*12+5))+N(INDEX($F202:$BM202,1,(Einstellungen!$C$3-2026)*12+6))+N(INDEX($F202:$BM202,1,(Einstellungen!$C$3-2026)*12+7))+N(INDEX($F202:$BM202,1,(Einstellungen!$C$3-2026)*12+8))+N(INDEX($F202:$BM202,1,(Einstellungen!$C$3-2026)*12+9))+N(INDEX($F202:$BM202,1,(Einstellungen!$C$3-2026)*12+10))+N(INDEX($F202:$BM202,1,(Einstellungen!$C$3-2026)*12+11))+N(INDEX($F202:$BM202,1,(Einstellungen!$C$3-2026)*12+12)))</f>
        <v/>
      </c>
      <c r="D202" s="37">
        <f>IF(Mitarbeiter!B202="","",SUM(F202:BM202))</f>
        <v/>
      </c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51" t="n"/>
      <c r="R202" s="51" t="n"/>
      <c r="S202" s="51" t="n"/>
      <c r="T202" s="51" t="n"/>
      <c r="U202" s="51" t="n"/>
      <c r="V202" s="51" t="n"/>
      <c r="W202" s="51" t="n"/>
      <c r="X202" s="51" t="n"/>
      <c r="Y202" s="51" t="n"/>
      <c r="Z202" s="51" t="n"/>
      <c r="AA202" s="51" t="n"/>
      <c r="AB202" s="51" t="n"/>
      <c r="AC202" s="51" t="n"/>
      <c r="AD202" s="51" t="n"/>
      <c r="AE202" s="51" t="n"/>
      <c r="AF202" s="51" t="n"/>
      <c r="AG202" s="51" t="n"/>
      <c r="AH202" s="51" t="n"/>
      <c r="AI202" s="51" t="n"/>
      <c r="AJ202" s="51" t="n"/>
      <c r="AK202" s="51" t="n"/>
      <c r="AL202" s="51" t="n"/>
      <c r="AM202" s="51" t="n"/>
      <c r="AN202" s="51" t="n"/>
      <c r="AO202" s="51" t="n"/>
      <c r="AP202" s="51" t="n"/>
      <c r="AQ202" s="51" t="n"/>
      <c r="AR202" s="51" t="n"/>
      <c r="AS202" s="51" t="n"/>
      <c r="AT202" s="51" t="n"/>
      <c r="AU202" s="51" t="n"/>
      <c r="AV202" s="51" t="n"/>
      <c r="AW202" s="51" t="n"/>
      <c r="AX202" s="51" t="n"/>
      <c r="AY202" s="51" t="n"/>
      <c r="AZ202" s="51" t="n"/>
      <c r="BA202" s="51" t="n"/>
      <c r="BB202" s="51" t="n"/>
      <c r="BC202" s="51" t="n"/>
      <c r="BD202" s="51" t="n"/>
      <c r="BE202" s="51" t="n"/>
      <c r="BF202" s="51" t="n"/>
      <c r="BG202" s="51" t="n"/>
      <c r="BH202" s="51" t="n"/>
      <c r="BI202" s="51" t="n"/>
      <c r="BJ202" s="51" t="n"/>
      <c r="BK202" s="51" t="n"/>
      <c r="BL202" s="51" t="n"/>
      <c r="BM202" s="51" t="n"/>
    </row>
    <row r="203">
      <c r="A203" s="47">
        <f>IF(Mitarbeiter!B203="","",Mitarbeiter!A203)</f>
        <v/>
      </c>
      <c r="B203" s="48">
        <f>IF(Mitarbeiter!B203="","",Mitarbeiter!B203)</f>
        <v/>
      </c>
      <c r="C203" s="37">
        <f>IF(Mitarbeiter!B203="","",N(INDEX($F203:$BM203,1,(Einstellungen!$C$3-2026)*12+1))+N(INDEX($F203:$BM203,1,(Einstellungen!$C$3-2026)*12+2))+N(INDEX($F203:$BM203,1,(Einstellungen!$C$3-2026)*12+3))+N(INDEX($F203:$BM203,1,(Einstellungen!$C$3-2026)*12+4))+N(INDEX($F203:$BM203,1,(Einstellungen!$C$3-2026)*12+5))+N(INDEX($F203:$BM203,1,(Einstellungen!$C$3-2026)*12+6))+N(INDEX($F203:$BM203,1,(Einstellungen!$C$3-2026)*12+7))+N(INDEX($F203:$BM203,1,(Einstellungen!$C$3-2026)*12+8))+N(INDEX($F203:$BM203,1,(Einstellungen!$C$3-2026)*12+9))+N(INDEX($F203:$BM203,1,(Einstellungen!$C$3-2026)*12+10))+N(INDEX($F203:$BM203,1,(Einstellungen!$C$3-2026)*12+11))+N(INDEX($F203:$BM203,1,(Einstellungen!$C$3-2026)*12+12)))</f>
        <v/>
      </c>
      <c r="D203" s="37">
        <f>IF(Mitarbeiter!B203="","",SUM(F203:BM203))</f>
        <v/>
      </c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51" t="n"/>
      <c r="R203" s="51" t="n"/>
      <c r="S203" s="51" t="n"/>
      <c r="T203" s="51" t="n"/>
      <c r="U203" s="51" t="n"/>
      <c r="V203" s="51" t="n"/>
      <c r="W203" s="51" t="n"/>
      <c r="X203" s="51" t="n"/>
      <c r="Y203" s="51" t="n"/>
      <c r="Z203" s="51" t="n"/>
      <c r="AA203" s="51" t="n"/>
      <c r="AB203" s="51" t="n"/>
      <c r="AC203" s="51" t="n"/>
      <c r="AD203" s="51" t="n"/>
      <c r="AE203" s="51" t="n"/>
      <c r="AF203" s="51" t="n"/>
      <c r="AG203" s="51" t="n"/>
      <c r="AH203" s="51" t="n"/>
      <c r="AI203" s="51" t="n"/>
      <c r="AJ203" s="51" t="n"/>
      <c r="AK203" s="51" t="n"/>
      <c r="AL203" s="51" t="n"/>
      <c r="AM203" s="51" t="n"/>
      <c r="AN203" s="51" t="n"/>
      <c r="AO203" s="51" t="n"/>
      <c r="AP203" s="51" t="n"/>
      <c r="AQ203" s="51" t="n"/>
      <c r="AR203" s="51" t="n"/>
      <c r="AS203" s="51" t="n"/>
      <c r="AT203" s="51" t="n"/>
      <c r="AU203" s="51" t="n"/>
      <c r="AV203" s="51" t="n"/>
      <c r="AW203" s="51" t="n"/>
      <c r="AX203" s="51" t="n"/>
      <c r="AY203" s="51" t="n"/>
      <c r="AZ203" s="51" t="n"/>
      <c r="BA203" s="51" t="n"/>
      <c r="BB203" s="51" t="n"/>
      <c r="BC203" s="51" t="n"/>
      <c r="BD203" s="51" t="n"/>
      <c r="BE203" s="51" t="n"/>
      <c r="BF203" s="51" t="n"/>
      <c r="BG203" s="51" t="n"/>
      <c r="BH203" s="51" t="n"/>
      <c r="BI203" s="51" t="n"/>
      <c r="BJ203" s="51" t="n"/>
      <c r="BK203" s="51" t="n"/>
      <c r="BL203" s="51" t="n"/>
      <c r="BM203" s="51" t="n"/>
    </row>
    <row r="204">
      <c r="A204" s="47">
        <f>IF(Mitarbeiter!B204="","",Mitarbeiter!A204)</f>
        <v/>
      </c>
      <c r="B204" s="48">
        <f>IF(Mitarbeiter!B204="","",Mitarbeiter!B204)</f>
        <v/>
      </c>
      <c r="C204" s="37">
        <f>IF(Mitarbeiter!B204="","",N(INDEX($F204:$BM204,1,(Einstellungen!$C$3-2026)*12+1))+N(INDEX($F204:$BM204,1,(Einstellungen!$C$3-2026)*12+2))+N(INDEX($F204:$BM204,1,(Einstellungen!$C$3-2026)*12+3))+N(INDEX($F204:$BM204,1,(Einstellungen!$C$3-2026)*12+4))+N(INDEX($F204:$BM204,1,(Einstellungen!$C$3-2026)*12+5))+N(INDEX($F204:$BM204,1,(Einstellungen!$C$3-2026)*12+6))+N(INDEX($F204:$BM204,1,(Einstellungen!$C$3-2026)*12+7))+N(INDEX($F204:$BM204,1,(Einstellungen!$C$3-2026)*12+8))+N(INDEX($F204:$BM204,1,(Einstellungen!$C$3-2026)*12+9))+N(INDEX($F204:$BM204,1,(Einstellungen!$C$3-2026)*12+10))+N(INDEX($F204:$BM204,1,(Einstellungen!$C$3-2026)*12+11))+N(INDEX($F204:$BM204,1,(Einstellungen!$C$3-2026)*12+12)))</f>
        <v/>
      </c>
      <c r="D204" s="37">
        <f>IF(Mitarbeiter!B204="","",SUM(F204:BM204))</f>
        <v/>
      </c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51" t="n"/>
      <c r="R204" s="51" t="n"/>
      <c r="S204" s="51" t="n"/>
      <c r="T204" s="51" t="n"/>
      <c r="U204" s="51" t="n"/>
      <c r="V204" s="51" t="n"/>
      <c r="W204" s="51" t="n"/>
      <c r="X204" s="51" t="n"/>
      <c r="Y204" s="51" t="n"/>
      <c r="Z204" s="51" t="n"/>
      <c r="AA204" s="51" t="n"/>
      <c r="AB204" s="51" t="n"/>
      <c r="AC204" s="51" t="n"/>
      <c r="AD204" s="51" t="n"/>
      <c r="AE204" s="51" t="n"/>
      <c r="AF204" s="51" t="n"/>
      <c r="AG204" s="51" t="n"/>
      <c r="AH204" s="51" t="n"/>
      <c r="AI204" s="51" t="n"/>
      <c r="AJ204" s="51" t="n"/>
      <c r="AK204" s="51" t="n"/>
      <c r="AL204" s="51" t="n"/>
      <c r="AM204" s="51" t="n"/>
      <c r="AN204" s="51" t="n"/>
      <c r="AO204" s="51" t="n"/>
      <c r="AP204" s="51" t="n"/>
      <c r="AQ204" s="51" t="n"/>
      <c r="AR204" s="51" t="n"/>
      <c r="AS204" s="51" t="n"/>
      <c r="AT204" s="51" t="n"/>
      <c r="AU204" s="51" t="n"/>
      <c r="AV204" s="51" t="n"/>
      <c r="AW204" s="51" t="n"/>
      <c r="AX204" s="51" t="n"/>
      <c r="AY204" s="51" t="n"/>
      <c r="AZ204" s="51" t="n"/>
      <c r="BA204" s="51" t="n"/>
      <c r="BB204" s="51" t="n"/>
      <c r="BC204" s="51" t="n"/>
      <c r="BD204" s="51" t="n"/>
      <c r="BE204" s="51" t="n"/>
      <c r="BF204" s="51" t="n"/>
      <c r="BG204" s="51" t="n"/>
      <c r="BH204" s="51" t="n"/>
      <c r="BI204" s="51" t="n"/>
      <c r="BJ204" s="51" t="n"/>
      <c r="BK204" s="51" t="n"/>
      <c r="BL204" s="51" t="n"/>
      <c r="BM204" s="51" t="n"/>
    </row>
    <row r="205">
      <c r="A205" s="47">
        <f>IF(Mitarbeiter!B205="","",Mitarbeiter!A205)</f>
        <v/>
      </c>
      <c r="B205" s="48">
        <f>IF(Mitarbeiter!B205="","",Mitarbeiter!B205)</f>
        <v/>
      </c>
      <c r="C205" s="37">
        <f>IF(Mitarbeiter!B205="","",N(INDEX($F205:$BM205,1,(Einstellungen!$C$3-2026)*12+1))+N(INDEX($F205:$BM205,1,(Einstellungen!$C$3-2026)*12+2))+N(INDEX($F205:$BM205,1,(Einstellungen!$C$3-2026)*12+3))+N(INDEX($F205:$BM205,1,(Einstellungen!$C$3-2026)*12+4))+N(INDEX($F205:$BM205,1,(Einstellungen!$C$3-2026)*12+5))+N(INDEX($F205:$BM205,1,(Einstellungen!$C$3-2026)*12+6))+N(INDEX($F205:$BM205,1,(Einstellungen!$C$3-2026)*12+7))+N(INDEX($F205:$BM205,1,(Einstellungen!$C$3-2026)*12+8))+N(INDEX($F205:$BM205,1,(Einstellungen!$C$3-2026)*12+9))+N(INDEX($F205:$BM205,1,(Einstellungen!$C$3-2026)*12+10))+N(INDEX($F205:$BM205,1,(Einstellungen!$C$3-2026)*12+11))+N(INDEX($F205:$BM205,1,(Einstellungen!$C$3-2026)*12+12)))</f>
        <v/>
      </c>
      <c r="D205" s="37">
        <f>IF(Mitarbeiter!B205="","",SUM(F205:BM205))</f>
        <v/>
      </c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51" t="n"/>
      <c r="R205" s="51" t="n"/>
      <c r="S205" s="51" t="n"/>
      <c r="T205" s="51" t="n"/>
      <c r="U205" s="51" t="n"/>
      <c r="V205" s="51" t="n"/>
      <c r="W205" s="51" t="n"/>
      <c r="X205" s="51" t="n"/>
      <c r="Y205" s="51" t="n"/>
      <c r="Z205" s="51" t="n"/>
      <c r="AA205" s="51" t="n"/>
      <c r="AB205" s="51" t="n"/>
      <c r="AC205" s="51" t="n"/>
      <c r="AD205" s="51" t="n"/>
      <c r="AE205" s="51" t="n"/>
      <c r="AF205" s="51" t="n"/>
      <c r="AG205" s="51" t="n"/>
      <c r="AH205" s="51" t="n"/>
      <c r="AI205" s="51" t="n"/>
      <c r="AJ205" s="51" t="n"/>
      <c r="AK205" s="51" t="n"/>
      <c r="AL205" s="51" t="n"/>
      <c r="AM205" s="51" t="n"/>
      <c r="AN205" s="51" t="n"/>
      <c r="AO205" s="51" t="n"/>
      <c r="AP205" s="51" t="n"/>
      <c r="AQ205" s="51" t="n"/>
      <c r="AR205" s="51" t="n"/>
      <c r="AS205" s="51" t="n"/>
      <c r="AT205" s="51" t="n"/>
      <c r="AU205" s="51" t="n"/>
      <c r="AV205" s="51" t="n"/>
      <c r="AW205" s="51" t="n"/>
      <c r="AX205" s="51" t="n"/>
      <c r="AY205" s="51" t="n"/>
      <c r="AZ205" s="51" t="n"/>
      <c r="BA205" s="51" t="n"/>
      <c r="BB205" s="51" t="n"/>
      <c r="BC205" s="51" t="n"/>
      <c r="BD205" s="51" t="n"/>
      <c r="BE205" s="51" t="n"/>
      <c r="BF205" s="51" t="n"/>
      <c r="BG205" s="51" t="n"/>
      <c r="BH205" s="51" t="n"/>
      <c r="BI205" s="51" t="n"/>
      <c r="BJ205" s="51" t="n"/>
      <c r="BK205" s="51" t="n"/>
      <c r="BL205" s="51" t="n"/>
      <c r="BM205" s="51" t="n"/>
    </row>
    <row r="206">
      <c r="A206" s="47">
        <f>IF(Mitarbeiter!B206="","",Mitarbeiter!A206)</f>
        <v/>
      </c>
      <c r="B206" s="48">
        <f>IF(Mitarbeiter!B206="","",Mitarbeiter!B206)</f>
        <v/>
      </c>
      <c r="C206" s="37">
        <f>IF(Mitarbeiter!B206="","",N(INDEX($F206:$BM206,1,(Einstellungen!$C$3-2026)*12+1))+N(INDEX($F206:$BM206,1,(Einstellungen!$C$3-2026)*12+2))+N(INDEX($F206:$BM206,1,(Einstellungen!$C$3-2026)*12+3))+N(INDEX($F206:$BM206,1,(Einstellungen!$C$3-2026)*12+4))+N(INDEX($F206:$BM206,1,(Einstellungen!$C$3-2026)*12+5))+N(INDEX($F206:$BM206,1,(Einstellungen!$C$3-2026)*12+6))+N(INDEX($F206:$BM206,1,(Einstellungen!$C$3-2026)*12+7))+N(INDEX($F206:$BM206,1,(Einstellungen!$C$3-2026)*12+8))+N(INDEX($F206:$BM206,1,(Einstellungen!$C$3-2026)*12+9))+N(INDEX($F206:$BM206,1,(Einstellungen!$C$3-2026)*12+10))+N(INDEX($F206:$BM206,1,(Einstellungen!$C$3-2026)*12+11))+N(INDEX($F206:$BM206,1,(Einstellungen!$C$3-2026)*12+12)))</f>
        <v/>
      </c>
      <c r="D206" s="37">
        <f>IF(Mitarbeiter!B206="","",SUM(F206:BM206))</f>
        <v/>
      </c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51" t="n"/>
      <c r="R206" s="51" t="n"/>
      <c r="S206" s="51" t="n"/>
      <c r="T206" s="51" t="n"/>
      <c r="U206" s="51" t="n"/>
      <c r="V206" s="51" t="n"/>
      <c r="W206" s="51" t="n"/>
      <c r="X206" s="51" t="n"/>
      <c r="Y206" s="51" t="n"/>
      <c r="Z206" s="51" t="n"/>
      <c r="AA206" s="51" t="n"/>
      <c r="AB206" s="51" t="n"/>
      <c r="AC206" s="51" t="n"/>
      <c r="AD206" s="51" t="n"/>
      <c r="AE206" s="51" t="n"/>
      <c r="AF206" s="51" t="n"/>
      <c r="AG206" s="51" t="n"/>
      <c r="AH206" s="51" t="n"/>
      <c r="AI206" s="51" t="n"/>
      <c r="AJ206" s="51" t="n"/>
      <c r="AK206" s="51" t="n"/>
      <c r="AL206" s="51" t="n"/>
      <c r="AM206" s="51" t="n"/>
      <c r="AN206" s="51" t="n"/>
      <c r="AO206" s="51" t="n"/>
      <c r="AP206" s="51" t="n"/>
      <c r="AQ206" s="51" t="n"/>
      <c r="AR206" s="51" t="n"/>
      <c r="AS206" s="51" t="n"/>
      <c r="AT206" s="51" t="n"/>
      <c r="AU206" s="51" t="n"/>
      <c r="AV206" s="51" t="n"/>
      <c r="AW206" s="51" t="n"/>
      <c r="AX206" s="51" t="n"/>
      <c r="AY206" s="51" t="n"/>
      <c r="AZ206" s="51" t="n"/>
      <c r="BA206" s="51" t="n"/>
      <c r="BB206" s="51" t="n"/>
      <c r="BC206" s="51" t="n"/>
      <c r="BD206" s="51" t="n"/>
      <c r="BE206" s="51" t="n"/>
      <c r="BF206" s="51" t="n"/>
      <c r="BG206" s="51" t="n"/>
      <c r="BH206" s="51" t="n"/>
      <c r="BI206" s="51" t="n"/>
      <c r="BJ206" s="51" t="n"/>
      <c r="BK206" s="51" t="n"/>
      <c r="BL206" s="51" t="n"/>
      <c r="BM206" s="51" t="n"/>
    </row>
    <row r="207">
      <c r="A207" s="47">
        <f>IF(Mitarbeiter!B207="","",Mitarbeiter!A207)</f>
        <v/>
      </c>
      <c r="B207" s="48">
        <f>IF(Mitarbeiter!B207="","",Mitarbeiter!B207)</f>
        <v/>
      </c>
      <c r="C207" s="37">
        <f>IF(Mitarbeiter!B207="","",N(INDEX($F207:$BM207,1,(Einstellungen!$C$3-2026)*12+1))+N(INDEX($F207:$BM207,1,(Einstellungen!$C$3-2026)*12+2))+N(INDEX($F207:$BM207,1,(Einstellungen!$C$3-2026)*12+3))+N(INDEX($F207:$BM207,1,(Einstellungen!$C$3-2026)*12+4))+N(INDEX($F207:$BM207,1,(Einstellungen!$C$3-2026)*12+5))+N(INDEX($F207:$BM207,1,(Einstellungen!$C$3-2026)*12+6))+N(INDEX($F207:$BM207,1,(Einstellungen!$C$3-2026)*12+7))+N(INDEX($F207:$BM207,1,(Einstellungen!$C$3-2026)*12+8))+N(INDEX($F207:$BM207,1,(Einstellungen!$C$3-2026)*12+9))+N(INDEX($F207:$BM207,1,(Einstellungen!$C$3-2026)*12+10))+N(INDEX($F207:$BM207,1,(Einstellungen!$C$3-2026)*12+11))+N(INDEX($F207:$BM207,1,(Einstellungen!$C$3-2026)*12+12)))</f>
        <v/>
      </c>
      <c r="D207" s="37">
        <f>IF(Mitarbeiter!B207="","",SUM(F207:BM207))</f>
        <v/>
      </c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51" t="n"/>
      <c r="R207" s="51" t="n"/>
      <c r="S207" s="51" t="n"/>
      <c r="T207" s="51" t="n"/>
      <c r="U207" s="51" t="n"/>
      <c r="V207" s="51" t="n"/>
      <c r="W207" s="51" t="n"/>
      <c r="X207" s="51" t="n"/>
      <c r="Y207" s="51" t="n"/>
      <c r="Z207" s="51" t="n"/>
      <c r="AA207" s="51" t="n"/>
      <c r="AB207" s="51" t="n"/>
      <c r="AC207" s="51" t="n"/>
      <c r="AD207" s="51" t="n"/>
      <c r="AE207" s="51" t="n"/>
      <c r="AF207" s="51" t="n"/>
      <c r="AG207" s="51" t="n"/>
      <c r="AH207" s="51" t="n"/>
      <c r="AI207" s="51" t="n"/>
      <c r="AJ207" s="51" t="n"/>
      <c r="AK207" s="51" t="n"/>
      <c r="AL207" s="51" t="n"/>
      <c r="AM207" s="51" t="n"/>
      <c r="AN207" s="51" t="n"/>
      <c r="AO207" s="51" t="n"/>
      <c r="AP207" s="51" t="n"/>
      <c r="AQ207" s="51" t="n"/>
      <c r="AR207" s="51" t="n"/>
      <c r="AS207" s="51" t="n"/>
      <c r="AT207" s="51" t="n"/>
      <c r="AU207" s="51" t="n"/>
      <c r="AV207" s="51" t="n"/>
      <c r="AW207" s="51" t="n"/>
      <c r="AX207" s="51" t="n"/>
      <c r="AY207" s="51" t="n"/>
      <c r="AZ207" s="51" t="n"/>
      <c r="BA207" s="51" t="n"/>
      <c r="BB207" s="51" t="n"/>
      <c r="BC207" s="51" t="n"/>
      <c r="BD207" s="51" t="n"/>
      <c r="BE207" s="51" t="n"/>
      <c r="BF207" s="51" t="n"/>
      <c r="BG207" s="51" t="n"/>
      <c r="BH207" s="51" t="n"/>
      <c r="BI207" s="51" t="n"/>
      <c r="BJ207" s="51" t="n"/>
      <c r="BK207" s="51" t="n"/>
      <c r="BL207" s="51" t="n"/>
      <c r="BM207" s="51" t="n"/>
    </row>
    <row r="208">
      <c r="A208" s="47">
        <f>IF(Mitarbeiter!B208="","",Mitarbeiter!A208)</f>
        <v/>
      </c>
      <c r="B208" s="48">
        <f>IF(Mitarbeiter!B208="","",Mitarbeiter!B208)</f>
        <v/>
      </c>
      <c r="C208" s="37">
        <f>IF(Mitarbeiter!B208="","",N(INDEX($F208:$BM208,1,(Einstellungen!$C$3-2026)*12+1))+N(INDEX($F208:$BM208,1,(Einstellungen!$C$3-2026)*12+2))+N(INDEX($F208:$BM208,1,(Einstellungen!$C$3-2026)*12+3))+N(INDEX($F208:$BM208,1,(Einstellungen!$C$3-2026)*12+4))+N(INDEX($F208:$BM208,1,(Einstellungen!$C$3-2026)*12+5))+N(INDEX($F208:$BM208,1,(Einstellungen!$C$3-2026)*12+6))+N(INDEX($F208:$BM208,1,(Einstellungen!$C$3-2026)*12+7))+N(INDEX($F208:$BM208,1,(Einstellungen!$C$3-2026)*12+8))+N(INDEX($F208:$BM208,1,(Einstellungen!$C$3-2026)*12+9))+N(INDEX($F208:$BM208,1,(Einstellungen!$C$3-2026)*12+10))+N(INDEX($F208:$BM208,1,(Einstellungen!$C$3-2026)*12+11))+N(INDEX($F208:$BM208,1,(Einstellungen!$C$3-2026)*12+12)))</f>
        <v/>
      </c>
      <c r="D208" s="37">
        <f>IF(Mitarbeiter!B208="","",SUM(F208:BM208))</f>
        <v/>
      </c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51" t="n"/>
      <c r="R208" s="51" t="n"/>
      <c r="S208" s="51" t="n"/>
      <c r="T208" s="51" t="n"/>
      <c r="U208" s="51" t="n"/>
      <c r="V208" s="51" t="n"/>
      <c r="W208" s="51" t="n"/>
      <c r="X208" s="51" t="n"/>
      <c r="Y208" s="51" t="n"/>
      <c r="Z208" s="51" t="n"/>
      <c r="AA208" s="51" t="n"/>
      <c r="AB208" s="51" t="n"/>
      <c r="AC208" s="51" t="n"/>
      <c r="AD208" s="51" t="n"/>
      <c r="AE208" s="51" t="n"/>
      <c r="AF208" s="51" t="n"/>
      <c r="AG208" s="51" t="n"/>
      <c r="AH208" s="51" t="n"/>
      <c r="AI208" s="51" t="n"/>
      <c r="AJ208" s="51" t="n"/>
      <c r="AK208" s="51" t="n"/>
      <c r="AL208" s="51" t="n"/>
      <c r="AM208" s="51" t="n"/>
      <c r="AN208" s="51" t="n"/>
      <c r="AO208" s="51" t="n"/>
      <c r="AP208" s="51" t="n"/>
      <c r="AQ208" s="51" t="n"/>
      <c r="AR208" s="51" t="n"/>
      <c r="AS208" s="51" t="n"/>
      <c r="AT208" s="51" t="n"/>
      <c r="AU208" s="51" t="n"/>
      <c r="AV208" s="51" t="n"/>
      <c r="AW208" s="51" t="n"/>
      <c r="AX208" s="51" t="n"/>
      <c r="AY208" s="51" t="n"/>
      <c r="AZ208" s="51" t="n"/>
      <c r="BA208" s="51" t="n"/>
      <c r="BB208" s="51" t="n"/>
      <c r="BC208" s="51" t="n"/>
      <c r="BD208" s="51" t="n"/>
      <c r="BE208" s="51" t="n"/>
      <c r="BF208" s="51" t="n"/>
      <c r="BG208" s="51" t="n"/>
      <c r="BH208" s="51" t="n"/>
      <c r="BI208" s="51" t="n"/>
      <c r="BJ208" s="51" t="n"/>
      <c r="BK208" s="51" t="n"/>
      <c r="BL208" s="51" t="n"/>
      <c r="BM208" s="51" t="n"/>
    </row>
    <row r="209">
      <c r="A209" s="47">
        <f>IF(Mitarbeiter!B209="","",Mitarbeiter!A209)</f>
        <v/>
      </c>
      <c r="B209" s="48">
        <f>IF(Mitarbeiter!B209="","",Mitarbeiter!B209)</f>
        <v/>
      </c>
      <c r="C209" s="37">
        <f>IF(Mitarbeiter!B209="","",N(INDEX($F209:$BM209,1,(Einstellungen!$C$3-2026)*12+1))+N(INDEX($F209:$BM209,1,(Einstellungen!$C$3-2026)*12+2))+N(INDEX($F209:$BM209,1,(Einstellungen!$C$3-2026)*12+3))+N(INDEX($F209:$BM209,1,(Einstellungen!$C$3-2026)*12+4))+N(INDEX($F209:$BM209,1,(Einstellungen!$C$3-2026)*12+5))+N(INDEX($F209:$BM209,1,(Einstellungen!$C$3-2026)*12+6))+N(INDEX($F209:$BM209,1,(Einstellungen!$C$3-2026)*12+7))+N(INDEX($F209:$BM209,1,(Einstellungen!$C$3-2026)*12+8))+N(INDEX($F209:$BM209,1,(Einstellungen!$C$3-2026)*12+9))+N(INDEX($F209:$BM209,1,(Einstellungen!$C$3-2026)*12+10))+N(INDEX($F209:$BM209,1,(Einstellungen!$C$3-2026)*12+11))+N(INDEX($F209:$BM209,1,(Einstellungen!$C$3-2026)*12+12)))</f>
        <v/>
      </c>
      <c r="D209" s="37">
        <f>IF(Mitarbeiter!B209="","",SUM(F209:BM209))</f>
        <v/>
      </c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51" t="n"/>
      <c r="R209" s="51" t="n"/>
      <c r="S209" s="51" t="n"/>
      <c r="T209" s="51" t="n"/>
      <c r="U209" s="51" t="n"/>
      <c r="V209" s="51" t="n"/>
      <c r="W209" s="51" t="n"/>
      <c r="X209" s="51" t="n"/>
      <c r="Y209" s="51" t="n"/>
      <c r="Z209" s="51" t="n"/>
      <c r="AA209" s="51" t="n"/>
      <c r="AB209" s="51" t="n"/>
      <c r="AC209" s="51" t="n"/>
      <c r="AD209" s="51" t="n"/>
      <c r="AE209" s="51" t="n"/>
      <c r="AF209" s="51" t="n"/>
      <c r="AG209" s="51" t="n"/>
      <c r="AH209" s="51" t="n"/>
      <c r="AI209" s="51" t="n"/>
      <c r="AJ209" s="51" t="n"/>
      <c r="AK209" s="51" t="n"/>
      <c r="AL209" s="51" t="n"/>
      <c r="AM209" s="51" t="n"/>
      <c r="AN209" s="51" t="n"/>
      <c r="AO209" s="51" t="n"/>
      <c r="AP209" s="51" t="n"/>
      <c r="AQ209" s="51" t="n"/>
      <c r="AR209" s="51" t="n"/>
      <c r="AS209" s="51" t="n"/>
      <c r="AT209" s="51" t="n"/>
      <c r="AU209" s="51" t="n"/>
      <c r="AV209" s="51" t="n"/>
      <c r="AW209" s="51" t="n"/>
      <c r="AX209" s="51" t="n"/>
      <c r="AY209" s="51" t="n"/>
      <c r="AZ209" s="51" t="n"/>
      <c r="BA209" s="51" t="n"/>
      <c r="BB209" s="51" t="n"/>
      <c r="BC209" s="51" t="n"/>
      <c r="BD209" s="51" t="n"/>
      <c r="BE209" s="51" t="n"/>
      <c r="BF209" s="51" t="n"/>
      <c r="BG209" s="51" t="n"/>
      <c r="BH209" s="51" t="n"/>
      <c r="BI209" s="51" t="n"/>
      <c r="BJ209" s="51" t="n"/>
      <c r="BK209" s="51" t="n"/>
      <c r="BL209" s="51" t="n"/>
      <c r="BM209" s="51" t="n"/>
    </row>
    <row r="210">
      <c r="A210" s="47">
        <f>IF(Mitarbeiter!B210="","",Mitarbeiter!A210)</f>
        <v/>
      </c>
      <c r="B210" s="48">
        <f>IF(Mitarbeiter!B210="","",Mitarbeiter!B210)</f>
        <v/>
      </c>
      <c r="C210" s="37">
        <f>IF(Mitarbeiter!B210="","",N(INDEX($F210:$BM210,1,(Einstellungen!$C$3-2026)*12+1))+N(INDEX($F210:$BM210,1,(Einstellungen!$C$3-2026)*12+2))+N(INDEX($F210:$BM210,1,(Einstellungen!$C$3-2026)*12+3))+N(INDEX($F210:$BM210,1,(Einstellungen!$C$3-2026)*12+4))+N(INDEX($F210:$BM210,1,(Einstellungen!$C$3-2026)*12+5))+N(INDEX($F210:$BM210,1,(Einstellungen!$C$3-2026)*12+6))+N(INDEX($F210:$BM210,1,(Einstellungen!$C$3-2026)*12+7))+N(INDEX($F210:$BM210,1,(Einstellungen!$C$3-2026)*12+8))+N(INDEX($F210:$BM210,1,(Einstellungen!$C$3-2026)*12+9))+N(INDEX($F210:$BM210,1,(Einstellungen!$C$3-2026)*12+10))+N(INDEX($F210:$BM210,1,(Einstellungen!$C$3-2026)*12+11))+N(INDEX($F210:$BM210,1,(Einstellungen!$C$3-2026)*12+12)))</f>
        <v/>
      </c>
      <c r="D210" s="37">
        <f>IF(Mitarbeiter!B210="","",SUM(F210:BM210))</f>
        <v/>
      </c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51" t="n"/>
      <c r="R210" s="51" t="n"/>
      <c r="S210" s="51" t="n"/>
      <c r="T210" s="51" t="n"/>
      <c r="U210" s="51" t="n"/>
      <c r="V210" s="51" t="n"/>
      <c r="W210" s="51" t="n"/>
      <c r="X210" s="51" t="n"/>
      <c r="Y210" s="51" t="n"/>
      <c r="Z210" s="51" t="n"/>
      <c r="AA210" s="51" t="n"/>
      <c r="AB210" s="51" t="n"/>
      <c r="AC210" s="51" t="n"/>
      <c r="AD210" s="51" t="n"/>
      <c r="AE210" s="51" t="n"/>
      <c r="AF210" s="51" t="n"/>
      <c r="AG210" s="51" t="n"/>
      <c r="AH210" s="51" t="n"/>
      <c r="AI210" s="51" t="n"/>
      <c r="AJ210" s="51" t="n"/>
      <c r="AK210" s="51" t="n"/>
      <c r="AL210" s="51" t="n"/>
      <c r="AM210" s="51" t="n"/>
      <c r="AN210" s="51" t="n"/>
      <c r="AO210" s="51" t="n"/>
      <c r="AP210" s="51" t="n"/>
      <c r="AQ210" s="51" t="n"/>
      <c r="AR210" s="51" t="n"/>
      <c r="AS210" s="51" t="n"/>
      <c r="AT210" s="51" t="n"/>
      <c r="AU210" s="51" t="n"/>
      <c r="AV210" s="51" t="n"/>
      <c r="AW210" s="51" t="n"/>
      <c r="AX210" s="51" t="n"/>
      <c r="AY210" s="51" t="n"/>
      <c r="AZ210" s="51" t="n"/>
      <c r="BA210" s="51" t="n"/>
      <c r="BB210" s="51" t="n"/>
      <c r="BC210" s="51" t="n"/>
      <c r="BD210" s="51" t="n"/>
      <c r="BE210" s="51" t="n"/>
      <c r="BF210" s="51" t="n"/>
      <c r="BG210" s="51" t="n"/>
      <c r="BH210" s="51" t="n"/>
      <c r="BI210" s="51" t="n"/>
      <c r="BJ210" s="51" t="n"/>
      <c r="BK210" s="51" t="n"/>
      <c r="BL210" s="51" t="n"/>
      <c r="BM210" s="51" t="n"/>
    </row>
    <row r="211">
      <c r="A211" s="47">
        <f>IF(Mitarbeiter!B211="","",Mitarbeiter!A211)</f>
        <v/>
      </c>
      <c r="B211" s="48">
        <f>IF(Mitarbeiter!B211="","",Mitarbeiter!B211)</f>
        <v/>
      </c>
      <c r="C211" s="37">
        <f>IF(Mitarbeiter!B211="","",N(INDEX($F211:$BM211,1,(Einstellungen!$C$3-2026)*12+1))+N(INDEX($F211:$BM211,1,(Einstellungen!$C$3-2026)*12+2))+N(INDEX($F211:$BM211,1,(Einstellungen!$C$3-2026)*12+3))+N(INDEX($F211:$BM211,1,(Einstellungen!$C$3-2026)*12+4))+N(INDEX($F211:$BM211,1,(Einstellungen!$C$3-2026)*12+5))+N(INDEX($F211:$BM211,1,(Einstellungen!$C$3-2026)*12+6))+N(INDEX($F211:$BM211,1,(Einstellungen!$C$3-2026)*12+7))+N(INDEX($F211:$BM211,1,(Einstellungen!$C$3-2026)*12+8))+N(INDEX($F211:$BM211,1,(Einstellungen!$C$3-2026)*12+9))+N(INDEX($F211:$BM211,1,(Einstellungen!$C$3-2026)*12+10))+N(INDEX($F211:$BM211,1,(Einstellungen!$C$3-2026)*12+11))+N(INDEX($F211:$BM211,1,(Einstellungen!$C$3-2026)*12+12)))</f>
        <v/>
      </c>
      <c r="D211" s="37">
        <f>IF(Mitarbeiter!B211="","",SUM(F211:BM211))</f>
        <v/>
      </c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51" t="n"/>
      <c r="R211" s="51" t="n"/>
      <c r="S211" s="51" t="n"/>
      <c r="T211" s="51" t="n"/>
      <c r="U211" s="51" t="n"/>
      <c r="V211" s="51" t="n"/>
      <c r="W211" s="51" t="n"/>
      <c r="X211" s="51" t="n"/>
      <c r="Y211" s="51" t="n"/>
      <c r="Z211" s="51" t="n"/>
      <c r="AA211" s="51" t="n"/>
      <c r="AB211" s="51" t="n"/>
      <c r="AC211" s="51" t="n"/>
      <c r="AD211" s="51" t="n"/>
      <c r="AE211" s="51" t="n"/>
      <c r="AF211" s="51" t="n"/>
      <c r="AG211" s="51" t="n"/>
      <c r="AH211" s="51" t="n"/>
      <c r="AI211" s="51" t="n"/>
      <c r="AJ211" s="51" t="n"/>
      <c r="AK211" s="51" t="n"/>
      <c r="AL211" s="51" t="n"/>
      <c r="AM211" s="51" t="n"/>
      <c r="AN211" s="51" t="n"/>
      <c r="AO211" s="51" t="n"/>
      <c r="AP211" s="51" t="n"/>
      <c r="AQ211" s="51" t="n"/>
      <c r="AR211" s="51" t="n"/>
      <c r="AS211" s="51" t="n"/>
      <c r="AT211" s="51" t="n"/>
      <c r="AU211" s="51" t="n"/>
      <c r="AV211" s="51" t="n"/>
      <c r="AW211" s="51" t="n"/>
      <c r="AX211" s="51" t="n"/>
      <c r="AY211" s="51" t="n"/>
      <c r="AZ211" s="51" t="n"/>
      <c r="BA211" s="51" t="n"/>
      <c r="BB211" s="51" t="n"/>
      <c r="BC211" s="51" t="n"/>
      <c r="BD211" s="51" t="n"/>
      <c r="BE211" s="51" t="n"/>
      <c r="BF211" s="51" t="n"/>
      <c r="BG211" s="51" t="n"/>
      <c r="BH211" s="51" t="n"/>
      <c r="BI211" s="51" t="n"/>
      <c r="BJ211" s="51" t="n"/>
      <c r="BK211" s="51" t="n"/>
      <c r="BL211" s="51" t="n"/>
      <c r="BM211" s="51" t="n"/>
    </row>
    <row r="212">
      <c r="A212" s="47">
        <f>IF(Mitarbeiter!B212="","",Mitarbeiter!A212)</f>
        <v/>
      </c>
      <c r="B212" s="48">
        <f>IF(Mitarbeiter!B212="","",Mitarbeiter!B212)</f>
        <v/>
      </c>
      <c r="C212" s="37">
        <f>IF(Mitarbeiter!B212="","",N(INDEX($F212:$BM212,1,(Einstellungen!$C$3-2026)*12+1))+N(INDEX($F212:$BM212,1,(Einstellungen!$C$3-2026)*12+2))+N(INDEX($F212:$BM212,1,(Einstellungen!$C$3-2026)*12+3))+N(INDEX($F212:$BM212,1,(Einstellungen!$C$3-2026)*12+4))+N(INDEX($F212:$BM212,1,(Einstellungen!$C$3-2026)*12+5))+N(INDEX($F212:$BM212,1,(Einstellungen!$C$3-2026)*12+6))+N(INDEX($F212:$BM212,1,(Einstellungen!$C$3-2026)*12+7))+N(INDEX($F212:$BM212,1,(Einstellungen!$C$3-2026)*12+8))+N(INDEX($F212:$BM212,1,(Einstellungen!$C$3-2026)*12+9))+N(INDEX($F212:$BM212,1,(Einstellungen!$C$3-2026)*12+10))+N(INDEX($F212:$BM212,1,(Einstellungen!$C$3-2026)*12+11))+N(INDEX($F212:$BM212,1,(Einstellungen!$C$3-2026)*12+12)))</f>
        <v/>
      </c>
      <c r="D212" s="37">
        <f>IF(Mitarbeiter!B212="","",SUM(F212:BM212))</f>
        <v/>
      </c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51" t="n"/>
      <c r="R212" s="51" t="n"/>
      <c r="S212" s="51" t="n"/>
      <c r="T212" s="51" t="n"/>
      <c r="U212" s="51" t="n"/>
      <c r="V212" s="51" t="n"/>
      <c r="W212" s="51" t="n"/>
      <c r="X212" s="51" t="n"/>
      <c r="Y212" s="51" t="n"/>
      <c r="Z212" s="51" t="n"/>
      <c r="AA212" s="51" t="n"/>
      <c r="AB212" s="51" t="n"/>
      <c r="AC212" s="51" t="n"/>
      <c r="AD212" s="51" t="n"/>
      <c r="AE212" s="51" t="n"/>
      <c r="AF212" s="51" t="n"/>
      <c r="AG212" s="51" t="n"/>
      <c r="AH212" s="51" t="n"/>
      <c r="AI212" s="51" t="n"/>
      <c r="AJ212" s="51" t="n"/>
      <c r="AK212" s="51" t="n"/>
      <c r="AL212" s="51" t="n"/>
      <c r="AM212" s="51" t="n"/>
      <c r="AN212" s="51" t="n"/>
      <c r="AO212" s="51" t="n"/>
      <c r="AP212" s="51" t="n"/>
      <c r="AQ212" s="51" t="n"/>
      <c r="AR212" s="51" t="n"/>
      <c r="AS212" s="51" t="n"/>
      <c r="AT212" s="51" t="n"/>
      <c r="AU212" s="51" t="n"/>
      <c r="AV212" s="51" t="n"/>
      <c r="AW212" s="51" t="n"/>
      <c r="AX212" s="51" t="n"/>
      <c r="AY212" s="51" t="n"/>
      <c r="AZ212" s="51" t="n"/>
      <c r="BA212" s="51" t="n"/>
      <c r="BB212" s="51" t="n"/>
      <c r="BC212" s="51" t="n"/>
      <c r="BD212" s="51" t="n"/>
      <c r="BE212" s="51" t="n"/>
      <c r="BF212" s="51" t="n"/>
      <c r="BG212" s="51" t="n"/>
      <c r="BH212" s="51" t="n"/>
      <c r="BI212" s="51" t="n"/>
      <c r="BJ212" s="51" t="n"/>
      <c r="BK212" s="51" t="n"/>
      <c r="BL212" s="51" t="n"/>
      <c r="BM212" s="51" t="n"/>
    </row>
    <row r="213">
      <c r="A213" s="47">
        <f>IF(Mitarbeiter!B213="","",Mitarbeiter!A213)</f>
        <v/>
      </c>
      <c r="B213" s="48">
        <f>IF(Mitarbeiter!B213="","",Mitarbeiter!B213)</f>
        <v/>
      </c>
      <c r="C213" s="37">
        <f>IF(Mitarbeiter!B213="","",N(INDEX($F213:$BM213,1,(Einstellungen!$C$3-2026)*12+1))+N(INDEX($F213:$BM213,1,(Einstellungen!$C$3-2026)*12+2))+N(INDEX($F213:$BM213,1,(Einstellungen!$C$3-2026)*12+3))+N(INDEX($F213:$BM213,1,(Einstellungen!$C$3-2026)*12+4))+N(INDEX($F213:$BM213,1,(Einstellungen!$C$3-2026)*12+5))+N(INDEX($F213:$BM213,1,(Einstellungen!$C$3-2026)*12+6))+N(INDEX($F213:$BM213,1,(Einstellungen!$C$3-2026)*12+7))+N(INDEX($F213:$BM213,1,(Einstellungen!$C$3-2026)*12+8))+N(INDEX($F213:$BM213,1,(Einstellungen!$C$3-2026)*12+9))+N(INDEX($F213:$BM213,1,(Einstellungen!$C$3-2026)*12+10))+N(INDEX($F213:$BM213,1,(Einstellungen!$C$3-2026)*12+11))+N(INDEX($F213:$BM213,1,(Einstellungen!$C$3-2026)*12+12)))</f>
        <v/>
      </c>
      <c r="D213" s="37">
        <f>IF(Mitarbeiter!B213="","",SUM(F213:BM213))</f>
        <v/>
      </c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51" t="n"/>
      <c r="R213" s="51" t="n"/>
      <c r="S213" s="51" t="n"/>
      <c r="T213" s="51" t="n"/>
      <c r="U213" s="51" t="n"/>
      <c r="V213" s="51" t="n"/>
      <c r="W213" s="51" t="n"/>
      <c r="X213" s="51" t="n"/>
      <c r="Y213" s="51" t="n"/>
      <c r="Z213" s="51" t="n"/>
      <c r="AA213" s="51" t="n"/>
      <c r="AB213" s="51" t="n"/>
      <c r="AC213" s="51" t="n"/>
      <c r="AD213" s="51" t="n"/>
      <c r="AE213" s="51" t="n"/>
      <c r="AF213" s="51" t="n"/>
      <c r="AG213" s="51" t="n"/>
      <c r="AH213" s="51" t="n"/>
      <c r="AI213" s="51" t="n"/>
      <c r="AJ213" s="51" t="n"/>
      <c r="AK213" s="51" t="n"/>
      <c r="AL213" s="51" t="n"/>
      <c r="AM213" s="51" t="n"/>
      <c r="AN213" s="51" t="n"/>
      <c r="AO213" s="51" t="n"/>
      <c r="AP213" s="51" t="n"/>
      <c r="AQ213" s="51" t="n"/>
      <c r="AR213" s="51" t="n"/>
      <c r="AS213" s="51" t="n"/>
      <c r="AT213" s="51" t="n"/>
      <c r="AU213" s="51" t="n"/>
      <c r="AV213" s="51" t="n"/>
      <c r="AW213" s="51" t="n"/>
      <c r="AX213" s="51" t="n"/>
      <c r="AY213" s="51" t="n"/>
      <c r="AZ213" s="51" t="n"/>
      <c r="BA213" s="51" t="n"/>
      <c r="BB213" s="51" t="n"/>
      <c r="BC213" s="51" t="n"/>
      <c r="BD213" s="51" t="n"/>
      <c r="BE213" s="51" t="n"/>
      <c r="BF213" s="51" t="n"/>
      <c r="BG213" s="51" t="n"/>
      <c r="BH213" s="51" t="n"/>
      <c r="BI213" s="51" t="n"/>
      <c r="BJ213" s="51" t="n"/>
      <c r="BK213" s="51" t="n"/>
      <c r="BL213" s="51" t="n"/>
      <c r="BM213" s="51" t="n"/>
    </row>
    <row r="214">
      <c r="A214" s="47">
        <f>IF(Mitarbeiter!B214="","",Mitarbeiter!A214)</f>
        <v/>
      </c>
      <c r="B214" s="48">
        <f>IF(Mitarbeiter!B214="","",Mitarbeiter!B214)</f>
        <v/>
      </c>
      <c r="C214" s="37">
        <f>IF(Mitarbeiter!B214="","",N(INDEX($F214:$BM214,1,(Einstellungen!$C$3-2026)*12+1))+N(INDEX($F214:$BM214,1,(Einstellungen!$C$3-2026)*12+2))+N(INDEX($F214:$BM214,1,(Einstellungen!$C$3-2026)*12+3))+N(INDEX($F214:$BM214,1,(Einstellungen!$C$3-2026)*12+4))+N(INDEX($F214:$BM214,1,(Einstellungen!$C$3-2026)*12+5))+N(INDEX($F214:$BM214,1,(Einstellungen!$C$3-2026)*12+6))+N(INDEX($F214:$BM214,1,(Einstellungen!$C$3-2026)*12+7))+N(INDEX($F214:$BM214,1,(Einstellungen!$C$3-2026)*12+8))+N(INDEX($F214:$BM214,1,(Einstellungen!$C$3-2026)*12+9))+N(INDEX($F214:$BM214,1,(Einstellungen!$C$3-2026)*12+10))+N(INDEX($F214:$BM214,1,(Einstellungen!$C$3-2026)*12+11))+N(INDEX($F214:$BM214,1,(Einstellungen!$C$3-2026)*12+12)))</f>
        <v/>
      </c>
      <c r="D214" s="37">
        <f>IF(Mitarbeiter!B214="","",SUM(F214:BM214))</f>
        <v/>
      </c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51" t="n"/>
      <c r="R214" s="51" t="n"/>
      <c r="S214" s="51" t="n"/>
      <c r="T214" s="51" t="n"/>
      <c r="U214" s="51" t="n"/>
      <c r="V214" s="51" t="n"/>
      <c r="W214" s="51" t="n"/>
      <c r="X214" s="51" t="n"/>
      <c r="Y214" s="51" t="n"/>
      <c r="Z214" s="51" t="n"/>
      <c r="AA214" s="51" t="n"/>
      <c r="AB214" s="51" t="n"/>
      <c r="AC214" s="51" t="n"/>
      <c r="AD214" s="51" t="n"/>
      <c r="AE214" s="51" t="n"/>
      <c r="AF214" s="51" t="n"/>
      <c r="AG214" s="51" t="n"/>
      <c r="AH214" s="51" t="n"/>
      <c r="AI214" s="51" t="n"/>
      <c r="AJ214" s="51" t="n"/>
      <c r="AK214" s="51" t="n"/>
      <c r="AL214" s="51" t="n"/>
      <c r="AM214" s="51" t="n"/>
      <c r="AN214" s="51" t="n"/>
      <c r="AO214" s="51" t="n"/>
      <c r="AP214" s="51" t="n"/>
      <c r="AQ214" s="51" t="n"/>
      <c r="AR214" s="51" t="n"/>
      <c r="AS214" s="51" t="n"/>
      <c r="AT214" s="51" t="n"/>
      <c r="AU214" s="51" t="n"/>
      <c r="AV214" s="51" t="n"/>
      <c r="AW214" s="51" t="n"/>
      <c r="AX214" s="51" t="n"/>
      <c r="AY214" s="51" t="n"/>
      <c r="AZ214" s="51" t="n"/>
      <c r="BA214" s="51" t="n"/>
      <c r="BB214" s="51" t="n"/>
      <c r="BC214" s="51" t="n"/>
      <c r="BD214" s="51" t="n"/>
      <c r="BE214" s="51" t="n"/>
      <c r="BF214" s="51" t="n"/>
      <c r="BG214" s="51" t="n"/>
      <c r="BH214" s="51" t="n"/>
      <c r="BI214" s="51" t="n"/>
      <c r="BJ214" s="51" t="n"/>
      <c r="BK214" s="51" t="n"/>
      <c r="BL214" s="51" t="n"/>
      <c r="BM214" s="51" t="n"/>
    </row>
    <row r="215">
      <c r="A215" s="47">
        <f>IF(Mitarbeiter!B215="","",Mitarbeiter!A215)</f>
        <v/>
      </c>
      <c r="B215" s="48">
        <f>IF(Mitarbeiter!B215="","",Mitarbeiter!B215)</f>
        <v/>
      </c>
      <c r="C215" s="37">
        <f>IF(Mitarbeiter!B215="","",N(INDEX($F215:$BM215,1,(Einstellungen!$C$3-2026)*12+1))+N(INDEX($F215:$BM215,1,(Einstellungen!$C$3-2026)*12+2))+N(INDEX($F215:$BM215,1,(Einstellungen!$C$3-2026)*12+3))+N(INDEX($F215:$BM215,1,(Einstellungen!$C$3-2026)*12+4))+N(INDEX($F215:$BM215,1,(Einstellungen!$C$3-2026)*12+5))+N(INDEX($F215:$BM215,1,(Einstellungen!$C$3-2026)*12+6))+N(INDEX($F215:$BM215,1,(Einstellungen!$C$3-2026)*12+7))+N(INDEX($F215:$BM215,1,(Einstellungen!$C$3-2026)*12+8))+N(INDEX($F215:$BM215,1,(Einstellungen!$C$3-2026)*12+9))+N(INDEX($F215:$BM215,1,(Einstellungen!$C$3-2026)*12+10))+N(INDEX($F215:$BM215,1,(Einstellungen!$C$3-2026)*12+11))+N(INDEX($F215:$BM215,1,(Einstellungen!$C$3-2026)*12+12)))</f>
        <v/>
      </c>
      <c r="D215" s="37">
        <f>IF(Mitarbeiter!B215="","",SUM(F215:BM215))</f>
        <v/>
      </c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51" t="n"/>
      <c r="R215" s="51" t="n"/>
      <c r="S215" s="51" t="n"/>
      <c r="T215" s="51" t="n"/>
      <c r="U215" s="51" t="n"/>
      <c r="V215" s="51" t="n"/>
      <c r="W215" s="51" t="n"/>
      <c r="X215" s="51" t="n"/>
      <c r="Y215" s="51" t="n"/>
      <c r="Z215" s="51" t="n"/>
      <c r="AA215" s="51" t="n"/>
      <c r="AB215" s="51" t="n"/>
      <c r="AC215" s="51" t="n"/>
      <c r="AD215" s="51" t="n"/>
      <c r="AE215" s="51" t="n"/>
      <c r="AF215" s="51" t="n"/>
      <c r="AG215" s="51" t="n"/>
      <c r="AH215" s="51" t="n"/>
      <c r="AI215" s="51" t="n"/>
      <c r="AJ215" s="51" t="n"/>
      <c r="AK215" s="51" t="n"/>
      <c r="AL215" s="51" t="n"/>
      <c r="AM215" s="51" t="n"/>
      <c r="AN215" s="51" t="n"/>
      <c r="AO215" s="51" t="n"/>
      <c r="AP215" s="51" t="n"/>
      <c r="AQ215" s="51" t="n"/>
      <c r="AR215" s="51" t="n"/>
      <c r="AS215" s="51" t="n"/>
      <c r="AT215" s="51" t="n"/>
      <c r="AU215" s="51" t="n"/>
      <c r="AV215" s="51" t="n"/>
      <c r="AW215" s="51" t="n"/>
      <c r="AX215" s="51" t="n"/>
      <c r="AY215" s="51" t="n"/>
      <c r="AZ215" s="51" t="n"/>
      <c r="BA215" s="51" t="n"/>
      <c r="BB215" s="51" t="n"/>
      <c r="BC215" s="51" t="n"/>
      <c r="BD215" s="51" t="n"/>
      <c r="BE215" s="51" t="n"/>
      <c r="BF215" s="51" t="n"/>
      <c r="BG215" s="51" t="n"/>
      <c r="BH215" s="51" t="n"/>
      <c r="BI215" s="51" t="n"/>
      <c r="BJ215" s="51" t="n"/>
      <c r="BK215" s="51" t="n"/>
      <c r="BL215" s="51" t="n"/>
      <c r="BM215" s="51" t="n"/>
    </row>
    <row r="216">
      <c r="A216" s="47">
        <f>IF(Mitarbeiter!B216="","",Mitarbeiter!A216)</f>
        <v/>
      </c>
      <c r="B216" s="48">
        <f>IF(Mitarbeiter!B216="","",Mitarbeiter!B216)</f>
        <v/>
      </c>
      <c r="C216" s="37">
        <f>IF(Mitarbeiter!B216="","",N(INDEX($F216:$BM216,1,(Einstellungen!$C$3-2026)*12+1))+N(INDEX($F216:$BM216,1,(Einstellungen!$C$3-2026)*12+2))+N(INDEX($F216:$BM216,1,(Einstellungen!$C$3-2026)*12+3))+N(INDEX($F216:$BM216,1,(Einstellungen!$C$3-2026)*12+4))+N(INDEX($F216:$BM216,1,(Einstellungen!$C$3-2026)*12+5))+N(INDEX($F216:$BM216,1,(Einstellungen!$C$3-2026)*12+6))+N(INDEX($F216:$BM216,1,(Einstellungen!$C$3-2026)*12+7))+N(INDEX($F216:$BM216,1,(Einstellungen!$C$3-2026)*12+8))+N(INDEX($F216:$BM216,1,(Einstellungen!$C$3-2026)*12+9))+N(INDEX($F216:$BM216,1,(Einstellungen!$C$3-2026)*12+10))+N(INDEX($F216:$BM216,1,(Einstellungen!$C$3-2026)*12+11))+N(INDEX($F216:$BM216,1,(Einstellungen!$C$3-2026)*12+12)))</f>
        <v/>
      </c>
      <c r="D216" s="37">
        <f>IF(Mitarbeiter!B216="","",SUM(F216:BM216))</f>
        <v/>
      </c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51" t="n"/>
      <c r="R216" s="51" t="n"/>
      <c r="S216" s="51" t="n"/>
      <c r="T216" s="51" t="n"/>
      <c r="U216" s="51" t="n"/>
      <c r="V216" s="51" t="n"/>
      <c r="W216" s="51" t="n"/>
      <c r="X216" s="51" t="n"/>
      <c r="Y216" s="51" t="n"/>
      <c r="Z216" s="51" t="n"/>
      <c r="AA216" s="51" t="n"/>
      <c r="AB216" s="51" t="n"/>
      <c r="AC216" s="51" t="n"/>
      <c r="AD216" s="51" t="n"/>
      <c r="AE216" s="51" t="n"/>
      <c r="AF216" s="51" t="n"/>
      <c r="AG216" s="51" t="n"/>
      <c r="AH216" s="51" t="n"/>
      <c r="AI216" s="51" t="n"/>
      <c r="AJ216" s="51" t="n"/>
      <c r="AK216" s="51" t="n"/>
      <c r="AL216" s="51" t="n"/>
      <c r="AM216" s="51" t="n"/>
      <c r="AN216" s="51" t="n"/>
      <c r="AO216" s="51" t="n"/>
      <c r="AP216" s="51" t="n"/>
      <c r="AQ216" s="51" t="n"/>
      <c r="AR216" s="51" t="n"/>
      <c r="AS216" s="51" t="n"/>
      <c r="AT216" s="51" t="n"/>
      <c r="AU216" s="51" t="n"/>
      <c r="AV216" s="51" t="n"/>
      <c r="AW216" s="51" t="n"/>
      <c r="AX216" s="51" t="n"/>
      <c r="AY216" s="51" t="n"/>
      <c r="AZ216" s="51" t="n"/>
      <c r="BA216" s="51" t="n"/>
      <c r="BB216" s="51" t="n"/>
      <c r="BC216" s="51" t="n"/>
      <c r="BD216" s="51" t="n"/>
      <c r="BE216" s="51" t="n"/>
      <c r="BF216" s="51" t="n"/>
      <c r="BG216" s="51" t="n"/>
      <c r="BH216" s="51" t="n"/>
      <c r="BI216" s="51" t="n"/>
      <c r="BJ216" s="51" t="n"/>
      <c r="BK216" s="51" t="n"/>
      <c r="BL216" s="51" t="n"/>
      <c r="BM216" s="51" t="n"/>
    </row>
    <row r="217">
      <c r="A217" s="47">
        <f>IF(Mitarbeiter!B217="","",Mitarbeiter!A217)</f>
        <v/>
      </c>
      <c r="B217" s="48">
        <f>IF(Mitarbeiter!B217="","",Mitarbeiter!B217)</f>
        <v/>
      </c>
      <c r="C217" s="37">
        <f>IF(Mitarbeiter!B217="","",N(INDEX($F217:$BM217,1,(Einstellungen!$C$3-2026)*12+1))+N(INDEX($F217:$BM217,1,(Einstellungen!$C$3-2026)*12+2))+N(INDEX($F217:$BM217,1,(Einstellungen!$C$3-2026)*12+3))+N(INDEX($F217:$BM217,1,(Einstellungen!$C$3-2026)*12+4))+N(INDEX($F217:$BM217,1,(Einstellungen!$C$3-2026)*12+5))+N(INDEX($F217:$BM217,1,(Einstellungen!$C$3-2026)*12+6))+N(INDEX($F217:$BM217,1,(Einstellungen!$C$3-2026)*12+7))+N(INDEX($F217:$BM217,1,(Einstellungen!$C$3-2026)*12+8))+N(INDEX($F217:$BM217,1,(Einstellungen!$C$3-2026)*12+9))+N(INDEX($F217:$BM217,1,(Einstellungen!$C$3-2026)*12+10))+N(INDEX($F217:$BM217,1,(Einstellungen!$C$3-2026)*12+11))+N(INDEX($F217:$BM217,1,(Einstellungen!$C$3-2026)*12+12)))</f>
        <v/>
      </c>
      <c r="D217" s="37">
        <f>IF(Mitarbeiter!B217="","",SUM(F217:BM217))</f>
        <v/>
      </c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51" t="n"/>
      <c r="R217" s="51" t="n"/>
      <c r="S217" s="51" t="n"/>
      <c r="T217" s="51" t="n"/>
      <c r="U217" s="51" t="n"/>
      <c r="V217" s="51" t="n"/>
      <c r="W217" s="51" t="n"/>
      <c r="X217" s="51" t="n"/>
      <c r="Y217" s="51" t="n"/>
      <c r="Z217" s="51" t="n"/>
      <c r="AA217" s="51" t="n"/>
      <c r="AB217" s="51" t="n"/>
      <c r="AC217" s="51" t="n"/>
      <c r="AD217" s="51" t="n"/>
      <c r="AE217" s="51" t="n"/>
      <c r="AF217" s="51" t="n"/>
      <c r="AG217" s="51" t="n"/>
      <c r="AH217" s="51" t="n"/>
      <c r="AI217" s="51" t="n"/>
      <c r="AJ217" s="51" t="n"/>
      <c r="AK217" s="51" t="n"/>
      <c r="AL217" s="51" t="n"/>
      <c r="AM217" s="51" t="n"/>
      <c r="AN217" s="51" t="n"/>
      <c r="AO217" s="51" t="n"/>
      <c r="AP217" s="51" t="n"/>
      <c r="AQ217" s="51" t="n"/>
      <c r="AR217" s="51" t="n"/>
      <c r="AS217" s="51" t="n"/>
      <c r="AT217" s="51" t="n"/>
      <c r="AU217" s="51" t="n"/>
      <c r="AV217" s="51" t="n"/>
      <c r="AW217" s="51" t="n"/>
      <c r="AX217" s="51" t="n"/>
      <c r="AY217" s="51" t="n"/>
      <c r="AZ217" s="51" t="n"/>
      <c r="BA217" s="51" t="n"/>
      <c r="BB217" s="51" t="n"/>
      <c r="BC217" s="51" t="n"/>
      <c r="BD217" s="51" t="n"/>
      <c r="BE217" s="51" t="n"/>
      <c r="BF217" s="51" t="n"/>
      <c r="BG217" s="51" t="n"/>
      <c r="BH217" s="51" t="n"/>
      <c r="BI217" s="51" t="n"/>
      <c r="BJ217" s="51" t="n"/>
      <c r="BK217" s="51" t="n"/>
      <c r="BL217" s="51" t="n"/>
      <c r="BM217" s="51" t="n"/>
    </row>
    <row r="218">
      <c r="A218" s="47">
        <f>IF(Mitarbeiter!B218="","",Mitarbeiter!A218)</f>
        <v/>
      </c>
      <c r="B218" s="48">
        <f>IF(Mitarbeiter!B218="","",Mitarbeiter!B218)</f>
        <v/>
      </c>
      <c r="C218" s="37">
        <f>IF(Mitarbeiter!B218="","",N(INDEX($F218:$BM218,1,(Einstellungen!$C$3-2026)*12+1))+N(INDEX($F218:$BM218,1,(Einstellungen!$C$3-2026)*12+2))+N(INDEX($F218:$BM218,1,(Einstellungen!$C$3-2026)*12+3))+N(INDEX($F218:$BM218,1,(Einstellungen!$C$3-2026)*12+4))+N(INDEX($F218:$BM218,1,(Einstellungen!$C$3-2026)*12+5))+N(INDEX($F218:$BM218,1,(Einstellungen!$C$3-2026)*12+6))+N(INDEX($F218:$BM218,1,(Einstellungen!$C$3-2026)*12+7))+N(INDEX($F218:$BM218,1,(Einstellungen!$C$3-2026)*12+8))+N(INDEX($F218:$BM218,1,(Einstellungen!$C$3-2026)*12+9))+N(INDEX($F218:$BM218,1,(Einstellungen!$C$3-2026)*12+10))+N(INDEX($F218:$BM218,1,(Einstellungen!$C$3-2026)*12+11))+N(INDEX($F218:$BM218,1,(Einstellungen!$C$3-2026)*12+12)))</f>
        <v/>
      </c>
      <c r="D218" s="37">
        <f>IF(Mitarbeiter!B218="","",SUM(F218:BM218))</f>
        <v/>
      </c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51" t="n"/>
      <c r="R218" s="51" t="n"/>
      <c r="S218" s="51" t="n"/>
      <c r="T218" s="51" t="n"/>
      <c r="U218" s="51" t="n"/>
      <c r="V218" s="51" t="n"/>
      <c r="W218" s="51" t="n"/>
      <c r="X218" s="51" t="n"/>
      <c r="Y218" s="51" t="n"/>
      <c r="Z218" s="51" t="n"/>
      <c r="AA218" s="51" t="n"/>
      <c r="AB218" s="51" t="n"/>
      <c r="AC218" s="51" t="n"/>
      <c r="AD218" s="51" t="n"/>
      <c r="AE218" s="51" t="n"/>
      <c r="AF218" s="51" t="n"/>
      <c r="AG218" s="51" t="n"/>
      <c r="AH218" s="51" t="n"/>
      <c r="AI218" s="51" t="n"/>
      <c r="AJ218" s="51" t="n"/>
      <c r="AK218" s="51" t="n"/>
      <c r="AL218" s="51" t="n"/>
      <c r="AM218" s="51" t="n"/>
      <c r="AN218" s="51" t="n"/>
      <c r="AO218" s="51" t="n"/>
      <c r="AP218" s="51" t="n"/>
      <c r="AQ218" s="51" t="n"/>
      <c r="AR218" s="51" t="n"/>
      <c r="AS218" s="51" t="n"/>
      <c r="AT218" s="51" t="n"/>
      <c r="AU218" s="51" t="n"/>
      <c r="AV218" s="51" t="n"/>
      <c r="AW218" s="51" t="n"/>
      <c r="AX218" s="51" t="n"/>
      <c r="AY218" s="51" t="n"/>
      <c r="AZ218" s="51" t="n"/>
      <c r="BA218" s="51" t="n"/>
      <c r="BB218" s="51" t="n"/>
      <c r="BC218" s="51" t="n"/>
      <c r="BD218" s="51" t="n"/>
      <c r="BE218" s="51" t="n"/>
      <c r="BF218" s="51" t="n"/>
      <c r="BG218" s="51" t="n"/>
      <c r="BH218" s="51" t="n"/>
      <c r="BI218" s="51" t="n"/>
      <c r="BJ218" s="51" t="n"/>
      <c r="BK218" s="51" t="n"/>
      <c r="BL218" s="51" t="n"/>
      <c r="BM218" s="51" t="n"/>
    </row>
    <row r="219">
      <c r="A219" s="47">
        <f>IF(Mitarbeiter!B219="","",Mitarbeiter!A219)</f>
        <v/>
      </c>
      <c r="B219" s="48">
        <f>IF(Mitarbeiter!B219="","",Mitarbeiter!B219)</f>
        <v/>
      </c>
      <c r="C219" s="37">
        <f>IF(Mitarbeiter!B219="","",N(INDEX($F219:$BM219,1,(Einstellungen!$C$3-2026)*12+1))+N(INDEX($F219:$BM219,1,(Einstellungen!$C$3-2026)*12+2))+N(INDEX($F219:$BM219,1,(Einstellungen!$C$3-2026)*12+3))+N(INDEX($F219:$BM219,1,(Einstellungen!$C$3-2026)*12+4))+N(INDEX($F219:$BM219,1,(Einstellungen!$C$3-2026)*12+5))+N(INDEX($F219:$BM219,1,(Einstellungen!$C$3-2026)*12+6))+N(INDEX($F219:$BM219,1,(Einstellungen!$C$3-2026)*12+7))+N(INDEX($F219:$BM219,1,(Einstellungen!$C$3-2026)*12+8))+N(INDEX($F219:$BM219,1,(Einstellungen!$C$3-2026)*12+9))+N(INDEX($F219:$BM219,1,(Einstellungen!$C$3-2026)*12+10))+N(INDEX($F219:$BM219,1,(Einstellungen!$C$3-2026)*12+11))+N(INDEX($F219:$BM219,1,(Einstellungen!$C$3-2026)*12+12)))</f>
        <v/>
      </c>
      <c r="D219" s="37">
        <f>IF(Mitarbeiter!B219="","",SUM(F219:BM219))</f>
        <v/>
      </c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51" t="n"/>
      <c r="R219" s="51" t="n"/>
      <c r="S219" s="51" t="n"/>
      <c r="T219" s="51" t="n"/>
      <c r="U219" s="51" t="n"/>
      <c r="V219" s="51" t="n"/>
      <c r="W219" s="51" t="n"/>
      <c r="X219" s="51" t="n"/>
      <c r="Y219" s="51" t="n"/>
      <c r="Z219" s="51" t="n"/>
      <c r="AA219" s="51" t="n"/>
      <c r="AB219" s="51" t="n"/>
      <c r="AC219" s="51" t="n"/>
      <c r="AD219" s="51" t="n"/>
      <c r="AE219" s="51" t="n"/>
      <c r="AF219" s="51" t="n"/>
      <c r="AG219" s="51" t="n"/>
      <c r="AH219" s="51" t="n"/>
      <c r="AI219" s="51" t="n"/>
      <c r="AJ219" s="51" t="n"/>
      <c r="AK219" s="51" t="n"/>
      <c r="AL219" s="51" t="n"/>
      <c r="AM219" s="51" t="n"/>
      <c r="AN219" s="51" t="n"/>
      <c r="AO219" s="51" t="n"/>
      <c r="AP219" s="51" t="n"/>
      <c r="AQ219" s="51" t="n"/>
      <c r="AR219" s="51" t="n"/>
      <c r="AS219" s="51" t="n"/>
      <c r="AT219" s="51" t="n"/>
      <c r="AU219" s="51" t="n"/>
      <c r="AV219" s="51" t="n"/>
      <c r="AW219" s="51" t="n"/>
      <c r="AX219" s="51" t="n"/>
      <c r="AY219" s="51" t="n"/>
      <c r="AZ219" s="51" t="n"/>
      <c r="BA219" s="51" t="n"/>
      <c r="BB219" s="51" t="n"/>
      <c r="BC219" s="51" t="n"/>
      <c r="BD219" s="51" t="n"/>
      <c r="BE219" s="51" t="n"/>
      <c r="BF219" s="51" t="n"/>
      <c r="BG219" s="51" t="n"/>
      <c r="BH219" s="51" t="n"/>
      <c r="BI219" s="51" t="n"/>
      <c r="BJ219" s="51" t="n"/>
      <c r="BK219" s="51" t="n"/>
      <c r="BL219" s="51" t="n"/>
      <c r="BM219" s="51" t="n"/>
    </row>
    <row r="220">
      <c r="A220" s="47">
        <f>IF(Mitarbeiter!B220="","",Mitarbeiter!A220)</f>
        <v/>
      </c>
      <c r="B220" s="48">
        <f>IF(Mitarbeiter!B220="","",Mitarbeiter!B220)</f>
        <v/>
      </c>
      <c r="C220" s="37">
        <f>IF(Mitarbeiter!B220="","",N(INDEX($F220:$BM220,1,(Einstellungen!$C$3-2026)*12+1))+N(INDEX($F220:$BM220,1,(Einstellungen!$C$3-2026)*12+2))+N(INDEX($F220:$BM220,1,(Einstellungen!$C$3-2026)*12+3))+N(INDEX($F220:$BM220,1,(Einstellungen!$C$3-2026)*12+4))+N(INDEX($F220:$BM220,1,(Einstellungen!$C$3-2026)*12+5))+N(INDEX($F220:$BM220,1,(Einstellungen!$C$3-2026)*12+6))+N(INDEX($F220:$BM220,1,(Einstellungen!$C$3-2026)*12+7))+N(INDEX($F220:$BM220,1,(Einstellungen!$C$3-2026)*12+8))+N(INDEX($F220:$BM220,1,(Einstellungen!$C$3-2026)*12+9))+N(INDEX($F220:$BM220,1,(Einstellungen!$C$3-2026)*12+10))+N(INDEX($F220:$BM220,1,(Einstellungen!$C$3-2026)*12+11))+N(INDEX($F220:$BM220,1,(Einstellungen!$C$3-2026)*12+12)))</f>
        <v/>
      </c>
      <c r="D220" s="37">
        <f>IF(Mitarbeiter!B220="","",SUM(F220:BM220))</f>
        <v/>
      </c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51" t="n"/>
      <c r="R220" s="51" t="n"/>
      <c r="S220" s="51" t="n"/>
      <c r="T220" s="51" t="n"/>
      <c r="U220" s="51" t="n"/>
      <c r="V220" s="51" t="n"/>
      <c r="W220" s="51" t="n"/>
      <c r="X220" s="51" t="n"/>
      <c r="Y220" s="51" t="n"/>
      <c r="Z220" s="51" t="n"/>
      <c r="AA220" s="51" t="n"/>
      <c r="AB220" s="51" t="n"/>
      <c r="AC220" s="51" t="n"/>
      <c r="AD220" s="51" t="n"/>
      <c r="AE220" s="51" t="n"/>
      <c r="AF220" s="51" t="n"/>
      <c r="AG220" s="51" t="n"/>
      <c r="AH220" s="51" t="n"/>
      <c r="AI220" s="51" t="n"/>
      <c r="AJ220" s="51" t="n"/>
      <c r="AK220" s="51" t="n"/>
      <c r="AL220" s="51" t="n"/>
      <c r="AM220" s="51" t="n"/>
      <c r="AN220" s="51" t="n"/>
      <c r="AO220" s="51" t="n"/>
      <c r="AP220" s="51" t="n"/>
      <c r="AQ220" s="51" t="n"/>
      <c r="AR220" s="51" t="n"/>
      <c r="AS220" s="51" t="n"/>
      <c r="AT220" s="51" t="n"/>
      <c r="AU220" s="51" t="n"/>
      <c r="AV220" s="51" t="n"/>
      <c r="AW220" s="51" t="n"/>
      <c r="AX220" s="51" t="n"/>
      <c r="AY220" s="51" t="n"/>
      <c r="AZ220" s="51" t="n"/>
      <c r="BA220" s="51" t="n"/>
      <c r="BB220" s="51" t="n"/>
      <c r="BC220" s="51" t="n"/>
      <c r="BD220" s="51" t="n"/>
      <c r="BE220" s="51" t="n"/>
      <c r="BF220" s="51" t="n"/>
      <c r="BG220" s="51" t="n"/>
      <c r="BH220" s="51" t="n"/>
      <c r="BI220" s="51" t="n"/>
      <c r="BJ220" s="51" t="n"/>
      <c r="BK220" s="51" t="n"/>
      <c r="BL220" s="51" t="n"/>
      <c r="BM220" s="51" t="n"/>
    </row>
    <row r="221">
      <c r="A221" s="47">
        <f>IF(Mitarbeiter!B221="","",Mitarbeiter!A221)</f>
        <v/>
      </c>
      <c r="B221" s="48">
        <f>IF(Mitarbeiter!B221="","",Mitarbeiter!B221)</f>
        <v/>
      </c>
      <c r="C221" s="37">
        <f>IF(Mitarbeiter!B221="","",N(INDEX($F221:$BM221,1,(Einstellungen!$C$3-2026)*12+1))+N(INDEX($F221:$BM221,1,(Einstellungen!$C$3-2026)*12+2))+N(INDEX($F221:$BM221,1,(Einstellungen!$C$3-2026)*12+3))+N(INDEX($F221:$BM221,1,(Einstellungen!$C$3-2026)*12+4))+N(INDEX($F221:$BM221,1,(Einstellungen!$C$3-2026)*12+5))+N(INDEX($F221:$BM221,1,(Einstellungen!$C$3-2026)*12+6))+N(INDEX($F221:$BM221,1,(Einstellungen!$C$3-2026)*12+7))+N(INDEX($F221:$BM221,1,(Einstellungen!$C$3-2026)*12+8))+N(INDEX($F221:$BM221,1,(Einstellungen!$C$3-2026)*12+9))+N(INDEX($F221:$BM221,1,(Einstellungen!$C$3-2026)*12+10))+N(INDEX($F221:$BM221,1,(Einstellungen!$C$3-2026)*12+11))+N(INDEX($F221:$BM221,1,(Einstellungen!$C$3-2026)*12+12)))</f>
        <v/>
      </c>
      <c r="D221" s="37">
        <f>IF(Mitarbeiter!B221="","",SUM(F221:BM221))</f>
        <v/>
      </c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51" t="n"/>
      <c r="R221" s="51" t="n"/>
      <c r="S221" s="51" t="n"/>
      <c r="T221" s="51" t="n"/>
      <c r="U221" s="51" t="n"/>
      <c r="V221" s="51" t="n"/>
      <c r="W221" s="51" t="n"/>
      <c r="X221" s="51" t="n"/>
      <c r="Y221" s="51" t="n"/>
      <c r="Z221" s="51" t="n"/>
      <c r="AA221" s="51" t="n"/>
      <c r="AB221" s="51" t="n"/>
      <c r="AC221" s="51" t="n"/>
      <c r="AD221" s="51" t="n"/>
      <c r="AE221" s="51" t="n"/>
      <c r="AF221" s="51" t="n"/>
      <c r="AG221" s="51" t="n"/>
      <c r="AH221" s="51" t="n"/>
      <c r="AI221" s="51" t="n"/>
      <c r="AJ221" s="51" t="n"/>
      <c r="AK221" s="51" t="n"/>
      <c r="AL221" s="51" t="n"/>
      <c r="AM221" s="51" t="n"/>
      <c r="AN221" s="51" t="n"/>
      <c r="AO221" s="51" t="n"/>
      <c r="AP221" s="51" t="n"/>
      <c r="AQ221" s="51" t="n"/>
      <c r="AR221" s="51" t="n"/>
      <c r="AS221" s="51" t="n"/>
      <c r="AT221" s="51" t="n"/>
      <c r="AU221" s="51" t="n"/>
      <c r="AV221" s="51" t="n"/>
      <c r="AW221" s="51" t="n"/>
      <c r="AX221" s="51" t="n"/>
      <c r="AY221" s="51" t="n"/>
      <c r="AZ221" s="51" t="n"/>
      <c r="BA221" s="51" t="n"/>
      <c r="BB221" s="51" t="n"/>
      <c r="BC221" s="51" t="n"/>
      <c r="BD221" s="51" t="n"/>
      <c r="BE221" s="51" t="n"/>
      <c r="BF221" s="51" t="n"/>
      <c r="BG221" s="51" t="n"/>
      <c r="BH221" s="51" t="n"/>
      <c r="BI221" s="51" t="n"/>
      <c r="BJ221" s="51" t="n"/>
      <c r="BK221" s="51" t="n"/>
      <c r="BL221" s="51" t="n"/>
      <c r="BM221" s="51" t="n"/>
    </row>
    <row r="222">
      <c r="A222" s="47">
        <f>IF(Mitarbeiter!B222="","",Mitarbeiter!A222)</f>
        <v/>
      </c>
      <c r="B222" s="48">
        <f>IF(Mitarbeiter!B222="","",Mitarbeiter!B222)</f>
        <v/>
      </c>
      <c r="C222" s="37">
        <f>IF(Mitarbeiter!B222="","",N(INDEX($F222:$BM222,1,(Einstellungen!$C$3-2026)*12+1))+N(INDEX($F222:$BM222,1,(Einstellungen!$C$3-2026)*12+2))+N(INDEX($F222:$BM222,1,(Einstellungen!$C$3-2026)*12+3))+N(INDEX($F222:$BM222,1,(Einstellungen!$C$3-2026)*12+4))+N(INDEX($F222:$BM222,1,(Einstellungen!$C$3-2026)*12+5))+N(INDEX($F222:$BM222,1,(Einstellungen!$C$3-2026)*12+6))+N(INDEX($F222:$BM222,1,(Einstellungen!$C$3-2026)*12+7))+N(INDEX($F222:$BM222,1,(Einstellungen!$C$3-2026)*12+8))+N(INDEX($F222:$BM222,1,(Einstellungen!$C$3-2026)*12+9))+N(INDEX($F222:$BM222,1,(Einstellungen!$C$3-2026)*12+10))+N(INDEX($F222:$BM222,1,(Einstellungen!$C$3-2026)*12+11))+N(INDEX($F222:$BM222,1,(Einstellungen!$C$3-2026)*12+12)))</f>
        <v/>
      </c>
      <c r="D222" s="37">
        <f>IF(Mitarbeiter!B222="","",SUM(F222:BM222))</f>
        <v/>
      </c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51" t="n"/>
      <c r="R222" s="51" t="n"/>
      <c r="S222" s="51" t="n"/>
      <c r="T222" s="51" t="n"/>
      <c r="U222" s="51" t="n"/>
      <c r="V222" s="51" t="n"/>
      <c r="W222" s="51" t="n"/>
      <c r="X222" s="51" t="n"/>
      <c r="Y222" s="51" t="n"/>
      <c r="Z222" s="51" t="n"/>
      <c r="AA222" s="51" t="n"/>
      <c r="AB222" s="51" t="n"/>
      <c r="AC222" s="51" t="n"/>
      <c r="AD222" s="51" t="n"/>
      <c r="AE222" s="51" t="n"/>
      <c r="AF222" s="51" t="n"/>
      <c r="AG222" s="51" t="n"/>
      <c r="AH222" s="51" t="n"/>
      <c r="AI222" s="51" t="n"/>
      <c r="AJ222" s="51" t="n"/>
      <c r="AK222" s="51" t="n"/>
      <c r="AL222" s="51" t="n"/>
      <c r="AM222" s="51" t="n"/>
      <c r="AN222" s="51" t="n"/>
      <c r="AO222" s="51" t="n"/>
      <c r="AP222" s="51" t="n"/>
      <c r="AQ222" s="51" t="n"/>
      <c r="AR222" s="51" t="n"/>
      <c r="AS222" s="51" t="n"/>
      <c r="AT222" s="51" t="n"/>
      <c r="AU222" s="51" t="n"/>
      <c r="AV222" s="51" t="n"/>
      <c r="AW222" s="51" t="n"/>
      <c r="AX222" s="51" t="n"/>
      <c r="AY222" s="51" t="n"/>
      <c r="AZ222" s="51" t="n"/>
      <c r="BA222" s="51" t="n"/>
      <c r="BB222" s="51" t="n"/>
      <c r="BC222" s="51" t="n"/>
      <c r="BD222" s="51" t="n"/>
      <c r="BE222" s="51" t="n"/>
      <c r="BF222" s="51" t="n"/>
      <c r="BG222" s="51" t="n"/>
      <c r="BH222" s="51" t="n"/>
      <c r="BI222" s="51" t="n"/>
      <c r="BJ222" s="51" t="n"/>
      <c r="BK222" s="51" t="n"/>
      <c r="BL222" s="51" t="n"/>
      <c r="BM222" s="51" t="n"/>
    </row>
    <row r="223">
      <c r="A223" s="47">
        <f>IF(Mitarbeiter!B223="","",Mitarbeiter!A223)</f>
        <v/>
      </c>
      <c r="B223" s="48">
        <f>IF(Mitarbeiter!B223="","",Mitarbeiter!B223)</f>
        <v/>
      </c>
      <c r="C223" s="37">
        <f>IF(Mitarbeiter!B223="","",N(INDEX($F223:$BM223,1,(Einstellungen!$C$3-2026)*12+1))+N(INDEX($F223:$BM223,1,(Einstellungen!$C$3-2026)*12+2))+N(INDEX($F223:$BM223,1,(Einstellungen!$C$3-2026)*12+3))+N(INDEX($F223:$BM223,1,(Einstellungen!$C$3-2026)*12+4))+N(INDEX($F223:$BM223,1,(Einstellungen!$C$3-2026)*12+5))+N(INDEX($F223:$BM223,1,(Einstellungen!$C$3-2026)*12+6))+N(INDEX($F223:$BM223,1,(Einstellungen!$C$3-2026)*12+7))+N(INDEX($F223:$BM223,1,(Einstellungen!$C$3-2026)*12+8))+N(INDEX($F223:$BM223,1,(Einstellungen!$C$3-2026)*12+9))+N(INDEX($F223:$BM223,1,(Einstellungen!$C$3-2026)*12+10))+N(INDEX($F223:$BM223,1,(Einstellungen!$C$3-2026)*12+11))+N(INDEX($F223:$BM223,1,(Einstellungen!$C$3-2026)*12+12)))</f>
        <v/>
      </c>
      <c r="D223" s="37">
        <f>IF(Mitarbeiter!B223="","",SUM(F223:BM223))</f>
        <v/>
      </c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51" t="n"/>
      <c r="R223" s="51" t="n"/>
      <c r="S223" s="51" t="n"/>
      <c r="T223" s="51" t="n"/>
      <c r="U223" s="51" t="n"/>
      <c r="V223" s="51" t="n"/>
      <c r="W223" s="51" t="n"/>
      <c r="X223" s="51" t="n"/>
      <c r="Y223" s="51" t="n"/>
      <c r="Z223" s="51" t="n"/>
      <c r="AA223" s="51" t="n"/>
      <c r="AB223" s="51" t="n"/>
      <c r="AC223" s="51" t="n"/>
      <c r="AD223" s="51" t="n"/>
      <c r="AE223" s="51" t="n"/>
      <c r="AF223" s="51" t="n"/>
      <c r="AG223" s="51" t="n"/>
      <c r="AH223" s="51" t="n"/>
      <c r="AI223" s="51" t="n"/>
      <c r="AJ223" s="51" t="n"/>
      <c r="AK223" s="51" t="n"/>
      <c r="AL223" s="51" t="n"/>
      <c r="AM223" s="51" t="n"/>
      <c r="AN223" s="51" t="n"/>
      <c r="AO223" s="51" t="n"/>
      <c r="AP223" s="51" t="n"/>
      <c r="AQ223" s="51" t="n"/>
      <c r="AR223" s="51" t="n"/>
      <c r="AS223" s="51" t="n"/>
      <c r="AT223" s="51" t="n"/>
      <c r="AU223" s="51" t="n"/>
      <c r="AV223" s="51" t="n"/>
      <c r="AW223" s="51" t="n"/>
      <c r="AX223" s="51" t="n"/>
      <c r="AY223" s="51" t="n"/>
      <c r="AZ223" s="51" t="n"/>
      <c r="BA223" s="51" t="n"/>
      <c r="BB223" s="51" t="n"/>
      <c r="BC223" s="51" t="n"/>
      <c r="BD223" s="51" t="n"/>
      <c r="BE223" s="51" t="n"/>
      <c r="BF223" s="51" t="n"/>
      <c r="BG223" s="51" t="n"/>
      <c r="BH223" s="51" t="n"/>
      <c r="BI223" s="51" t="n"/>
      <c r="BJ223" s="51" t="n"/>
      <c r="BK223" s="51" t="n"/>
      <c r="BL223" s="51" t="n"/>
      <c r="BM223" s="51" t="n"/>
    </row>
    <row r="224">
      <c r="A224" s="47">
        <f>IF(Mitarbeiter!B224="","",Mitarbeiter!A224)</f>
        <v/>
      </c>
      <c r="B224" s="48">
        <f>IF(Mitarbeiter!B224="","",Mitarbeiter!B224)</f>
        <v/>
      </c>
      <c r="C224" s="37">
        <f>IF(Mitarbeiter!B224="","",N(INDEX($F224:$BM224,1,(Einstellungen!$C$3-2026)*12+1))+N(INDEX($F224:$BM224,1,(Einstellungen!$C$3-2026)*12+2))+N(INDEX($F224:$BM224,1,(Einstellungen!$C$3-2026)*12+3))+N(INDEX($F224:$BM224,1,(Einstellungen!$C$3-2026)*12+4))+N(INDEX($F224:$BM224,1,(Einstellungen!$C$3-2026)*12+5))+N(INDEX($F224:$BM224,1,(Einstellungen!$C$3-2026)*12+6))+N(INDEX($F224:$BM224,1,(Einstellungen!$C$3-2026)*12+7))+N(INDEX($F224:$BM224,1,(Einstellungen!$C$3-2026)*12+8))+N(INDEX($F224:$BM224,1,(Einstellungen!$C$3-2026)*12+9))+N(INDEX($F224:$BM224,1,(Einstellungen!$C$3-2026)*12+10))+N(INDEX($F224:$BM224,1,(Einstellungen!$C$3-2026)*12+11))+N(INDEX($F224:$BM224,1,(Einstellungen!$C$3-2026)*12+12)))</f>
        <v/>
      </c>
      <c r="D224" s="37">
        <f>IF(Mitarbeiter!B224="","",SUM(F224:BM224))</f>
        <v/>
      </c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51" t="n"/>
      <c r="R224" s="51" t="n"/>
      <c r="S224" s="51" t="n"/>
      <c r="T224" s="51" t="n"/>
      <c r="U224" s="51" t="n"/>
      <c r="V224" s="51" t="n"/>
      <c r="W224" s="51" t="n"/>
      <c r="X224" s="51" t="n"/>
      <c r="Y224" s="51" t="n"/>
      <c r="Z224" s="51" t="n"/>
      <c r="AA224" s="51" t="n"/>
      <c r="AB224" s="51" t="n"/>
      <c r="AC224" s="51" t="n"/>
      <c r="AD224" s="51" t="n"/>
      <c r="AE224" s="51" t="n"/>
      <c r="AF224" s="51" t="n"/>
      <c r="AG224" s="51" t="n"/>
      <c r="AH224" s="51" t="n"/>
      <c r="AI224" s="51" t="n"/>
      <c r="AJ224" s="51" t="n"/>
      <c r="AK224" s="51" t="n"/>
      <c r="AL224" s="51" t="n"/>
      <c r="AM224" s="51" t="n"/>
      <c r="AN224" s="51" t="n"/>
      <c r="AO224" s="51" t="n"/>
      <c r="AP224" s="51" t="n"/>
      <c r="AQ224" s="51" t="n"/>
      <c r="AR224" s="51" t="n"/>
      <c r="AS224" s="51" t="n"/>
      <c r="AT224" s="51" t="n"/>
      <c r="AU224" s="51" t="n"/>
      <c r="AV224" s="51" t="n"/>
      <c r="AW224" s="51" t="n"/>
      <c r="AX224" s="51" t="n"/>
      <c r="AY224" s="51" t="n"/>
      <c r="AZ224" s="51" t="n"/>
      <c r="BA224" s="51" t="n"/>
      <c r="BB224" s="51" t="n"/>
      <c r="BC224" s="51" t="n"/>
      <c r="BD224" s="51" t="n"/>
      <c r="BE224" s="51" t="n"/>
      <c r="BF224" s="51" t="n"/>
      <c r="BG224" s="51" t="n"/>
      <c r="BH224" s="51" t="n"/>
      <c r="BI224" s="51" t="n"/>
      <c r="BJ224" s="51" t="n"/>
      <c r="BK224" s="51" t="n"/>
      <c r="BL224" s="51" t="n"/>
      <c r="BM224" s="51" t="n"/>
    </row>
    <row r="225">
      <c r="A225" s="47">
        <f>IF(Mitarbeiter!B225="","",Mitarbeiter!A225)</f>
        <v/>
      </c>
      <c r="B225" s="48">
        <f>IF(Mitarbeiter!B225="","",Mitarbeiter!B225)</f>
        <v/>
      </c>
      <c r="C225" s="37">
        <f>IF(Mitarbeiter!B225="","",N(INDEX($F225:$BM225,1,(Einstellungen!$C$3-2026)*12+1))+N(INDEX($F225:$BM225,1,(Einstellungen!$C$3-2026)*12+2))+N(INDEX($F225:$BM225,1,(Einstellungen!$C$3-2026)*12+3))+N(INDEX($F225:$BM225,1,(Einstellungen!$C$3-2026)*12+4))+N(INDEX($F225:$BM225,1,(Einstellungen!$C$3-2026)*12+5))+N(INDEX($F225:$BM225,1,(Einstellungen!$C$3-2026)*12+6))+N(INDEX($F225:$BM225,1,(Einstellungen!$C$3-2026)*12+7))+N(INDEX($F225:$BM225,1,(Einstellungen!$C$3-2026)*12+8))+N(INDEX($F225:$BM225,1,(Einstellungen!$C$3-2026)*12+9))+N(INDEX($F225:$BM225,1,(Einstellungen!$C$3-2026)*12+10))+N(INDEX($F225:$BM225,1,(Einstellungen!$C$3-2026)*12+11))+N(INDEX($F225:$BM225,1,(Einstellungen!$C$3-2026)*12+12)))</f>
        <v/>
      </c>
      <c r="D225" s="37">
        <f>IF(Mitarbeiter!B225="","",SUM(F225:BM225))</f>
        <v/>
      </c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51" t="n"/>
      <c r="T225" s="51" t="n"/>
      <c r="U225" s="51" t="n"/>
      <c r="V225" s="51" t="n"/>
      <c r="W225" s="51" t="n"/>
      <c r="X225" s="51" t="n"/>
      <c r="Y225" s="51" t="n"/>
      <c r="Z225" s="51" t="n"/>
      <c r="AA225" s="51" t="n"/>
      <c r="AB225" s="51" t="n"/>
      <c r="AC225" s="51" t="n"/>
      <c r="AD225" s="51" t="n"/>
      <c r="AE225" s="51" t="n"/>
      <c r="AF225" s="51" t="n"/>
      <c r="AG225" s="51" t="n"/>
      <c r="AH225" s="51" t="n"/>
      <c r="AI225" s="51" t="n"/>
      <c r="AJ225" s="51" t="n"/>
      <c r="AK225" s="51" t="n"/>
      <c r="AL225" s="51" t="n"/>
      <c r="AM225" s="51" t="n"/>
      <c r="AN225" s="51" t="n"/>
      <c r="AO225" s="51" t="n"/>
      <c r="AP225" s="51" t="n"/>
      <c r="AQ225" s="51" t="n"/>
      <c r="AR225" s="51" t="n"/>
      <c r="AS225" s="51" t="n"/>
      <c r="AT225" s="51" t="n"/>
      <c r="AU225" s="51" t="n"/>
      <c r="AV225" s="51" t="n"/>
      <c r="AW225" s="51" t="n"/>
      <c r="AX225" s="51" t="n"/>
      <c r="AY225" s="51" t="n"/>
      <c r="AZ225" s="51" t="n"/>
      <c r="BA225" s="51" t="n"/>
      <c r="BB225" s="51" t="n"/>
      <c r="BC225" s="51" t="n"/>
      <c r="BD225" s="51" t="n"/>
      <c r="BE225" s="51" t="n"/>
      <c r="BF225" s="51" t="n"/>
      <c r="BG225" s="51" t="n"/>
      <c r="BH225" s="51" t="n"/>
      <c r="BI225" s="51" t="n"/>
      <c r="BJ225" s="51" t="n"/>
      <c r="BK225" s="51" t="n"/>
      <c r="BL225" s="51" t="n"/>
      <c r="BM225" s="51" t="n"/>
    </row>
    <row r="226">
      <c r="A226" s="47">
        <f>IF(Mitarbeiter!B226="","",Mitarbeiter!A226)</f>
        <v/>
      </c>
      <c r="B226" s="48">
        <f>IF(Mitarbeiter!B226="","",Mitarbeiter!B226)</f>
        <v/>
      </c>
      <c r="C226" s="37">
        <f>IF(Mitarbeiter!B226="","",N(INDEX($F226:$BM226,1,(Einstellungen!$C$3-2026)*12+1))+N(INDEX($F226:$BM226,1,(Einstellungen!$C$3-2026)*12+2))+N(INDEX($F226:$BM226,1,(Einstellungen!$C$3-2026)*12+3))+N(INDEX($F226:$BM226,1,(Einstellungen!$C$3-2026)*12+4))+N(INDEX($F226:$BM226,1,(Einstellungen!$C$3-2026)*12+5))+N(INDEX($F226:$BM226,1,(Einstellungen!$C$3-2026)*12+6))+N(INDEX($F226:$BM226,1,(Einstellungen!$C$3-2026)*12+7))+N(INDEX($F226:$BM226,1,(Einstellungen!$C$3-2026)*12+8))+N(INDEX($F226:$BM226,1,(Einstellungen!$C$3-2026)*12+9))+N(INDEX($F226:$BM226,1,(Einstellungen!$C$3-2026)*12+10))+N(INDEX($F226:$BM226,1,(Einstellungen!$C$3-2026)*12+11))+N(INDEX($F226:$BM226,1,(Einstellungen!$C$3-2026)*12+12)))</f>
        <v/>
      </c>
      <c r="D226" s="37">
        <f>IF(Mitarbeiter!B226="","",SUM(F226:BM226))</f>
        <v/>
      </c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51" t="n"/>
      <c r="R226" s="51" t="n"/>
      <c r="S226" s="51" t="n"/>
      <c r="T226" s="51" t="n"/>
      <c r="U226" s="51" t="n"/>
      <c r="V226" s="51" t="n"/>
      <c r="W226" s="51" t="n"/>
      <c r="X226" s="51" t="n"/>
      <c r="Y226" s="51" t="n"/>
      <c r="Z226" s="51" t="n"/>
      <c r="AA226" s="51" t="n"/>
      <c r="AB226" s="51" t="n"/>
      <c r="AC226" s="51" t="n"/>
      <c r="AD226" s="51" t="n"/>
      <c r="AE226" s="51" t="n"/>
      <c r="AF226" s="51" t="n"/>
      <c r="AG226" s="51" t="n"/>
      <c r="AH226" s="51" t="n"/>
      <c r="AI226" s="51" t="n"/>
      <c r="AJ226" s="51" t="n"/>
      <c r="AK226" s="51" t="n"/>
      <c r="AL226" s="51" t="n"/>
      <c r="AM226" s="51" t="n"/>
      <c r="AN226" s="51" t="n"/>
      <c r="AO226" s="51" t="n"/>
      <c r="AP226" s="51" t="n"/>
      <c r="AQ226" s="51" t="n"/>
      <c r="AR226" s="51" t="n"/>
      <c r="AS226" s="51" t="n"/>
      <c r="AT226" s="51" t="n"/>
      <c r="AU226" s="51" t="n"/>
      <c r="AV226" s="51" t="n"/>
      <c r="AW226" s="51" t="n"/>
      <c r="AX226" s="51" t="n"/>
      <c r="AY226" s="51" t="n"/>
      <c r="AZ226" s="51" t="n"/>
      <c r="BA226" s="51" t="n"/>
      <c r="BB226" s="51" t="n"/>
      <c r="BC226" s="51" t="n"/>
      <c r="BD226" s="51" t="n"/>
      <c r="BE226" s="51" t="n"/>
      <c r="BF226" s="51" t="n"/>
      <c r="BG226" s="51" t="n"/>
      <c r="BH226" s="51" t="n"/>
      <c r="BI226" s="51" t="n"/>
      <c r="BJ226" s="51" t="n"/>
      <c r="BK226" s="51" t="n"/>
      <c r="BL226" s="51" t="n"/>
      <c r="BM226" s="51" t="n"/>
    </row>
    <row r="227">
      <c r="A227" s="47">
        <f>IF(Mitarbeiter!B227="","",Mitarbeiter!A227)</f>
        <v/>
      </c>
      <c r="B227" s="48">
        <f>IF(Mitarbeiter!B227="","",Mitarbeiter!B227)</f>
        <v/>
      </c>
      <c r="C227" s="37">
        <f>IF(Mitarbeiter!B227="","",N(INDEX($F227:$BM227,1,(Einstellungen!$C$3-2026)*12+1))+N(INDEX($F227:$BM227,1,(Einstellungen!$C$3-2026)*12+2))+N(INDEX($F227:$BM227,1,(Einstellungen!$C$3-2026)*12+3))+N(INDEX($F227:$BM227,1,(Einstellungen!$C$3-2026)*12+4))+N(INDEX($F227:$BM227,1,(Einstellungen!$C$3-2026)*12+5))+N(INDEX($F227:$BM227,1,(Einstellungen!$C$3-2026)*12+6))+N(INDEX($F227:$BM227,1,(Einstellungen!$C$3-2026)*12+7))+N(INDEX($F227:$BM227,1,(Einstellungen!$C$3-2026)*12+8))+N(INDEX($F227:$BM227,1,(Einstellungen!$C$3-2026)*12+9))+N(INDEX($F227:$BM227,1,(Einstellungen!$C$3-2026)*12+10))+N(INDEX($F227:$BM227,1,(Einstellungen!$C$3-2026)*12+11))+N(INDEX($F227:$BM227,1,(Einstellungen!$C$3-2026)*12+12)))</f>
        <v/>
      </c>
      <c r="D227" s="37">
        <f>IF(Mitarbeiter!B227="","",SUM(F227:BM227))</f>
        <v/>
      </c>
      <c r="F227" s="51" t="n"/>
      <c r="G227" s="51" t="n"/>
      <c r="H227" s="51" t="n"/>
      <c r="I227" s="51" t="n"/>
      <c r="J227" s="51" t="n"/>
      <c r="K227" s="51" t="n"/>
      <c r="L227" s="51" t="n"/>
      <c r="M227" s="51" t="n"/>
      <c r="N227" s="51" t="n"/>
      <c r="O227" s="51" t="n"/>
      <c r="P227" s="51" t="n"/>
      <c r="Q227" s="51" t="n"/>
      <c r="R227" s="51" t="n"/>
      <c r="S227" s="51" t="n"/>
      <c r="T227" s="51" t="n"/>
      <c r="U227" s="51" t="n"/>
      <c r="V227" s="51" t="n"/>
      <c r="W227" s="51" t="n"/>
      <c r="X227" s="51" t="n"/>
      <c r="Y227" s="51" t="n"/>
      <c r="Z227" s="51" t="n"/>
      <c r="AA227" s="51" t="n"/>
      <c r="AB227" s="51" t="n"/>
      <c r="AC227" s="51" t="n"/>
      <c r="AD227" s="51" t="n"/>
      <c r="AE227" s="51" t="n"/>
      <c r="AF227" s="51" t="n"/>
      <c r="AG227" s="51" t="n"/>
      <c r="AH227" s="51" t="n"/>
      <c r="AI227" s="51" t="n"/>
      <c r="AJ227" s="51" t="n"/>
      <c r="AK227" s="51" t="n"/>
      <c r="AL227" s="51" t="n"/>
      <c r="AM227" s="51" t="n"/>
      <c r="AN227" s="51" t="n"/>
      <c r="AO227" s="51" t="n"/>
      <c r="AP227" s="51" t="n"/>
      <c r="AQ227" s="51" t="n"/>
      <c r="AR227" s="51" t="n"/>
      <c r="AS227" s="51" t="n"/>
      <c r="AT227" s="51" t="n"/>
      <c r="AU227" s="51" t="n"/>
      <c r="AV227" s="51" t="n"/>
      <c r="AW227" s="51" t="n"/>
      <c r="AX227" s="51" t="n"/>
      <c r="AY227" s="51" t="n"/>
      <c r="AZ227" s="51" t="n"/>
      <c r="BA227" s="51" t="n"/>
      <c r="BB227" s="51" t="n"/>
      <c r="BC227" s="51" t="n"/>
      <c r="BD227" s="51" t="n"/>
      <c r="BE227" s="51" t="n"/>
      <c r="BF227" s="51" t="n"/>
      <c r="BG227" s="51" t="n"/>
      <c r="BH227" s="51" t="n"/>
      <c r="BI227" s="51" t="n"/>
      <c r="BJ227" s="51" t="n"/>
      <c r="BK227" s="51" t="n"/>
      <c r="BL227" s="51" t="n"/>
      <c r="BM227" s="51" t="n"/>
    </row>
    <row r="228">
      <c r="A228" s="47">
        <f>IF(Mitarbeiter!B228="","",Mitarbeiter!A228)</f>
        <v/>
      </c>
      <c r="B228" s="48">
        <f>IF(Mitarbeiter!B228="","",Mitarbeiter!B228)</f>
        <v/>
      </c>
      <c r="C228" s="37">
        <f>IF(Mitarbeiter!B228="","",N(INDEX($F228:$BM228,1,(Einstellungen!$C$3-2026)*12+1))+N(INDEX($F228:$BM228,1,(Einstellungen!$C$3-2026)*12+2))+N(INDEX($F228:$BM228,1,(Einstellungen!$C$3-2026)*12+3))+N(INDEX($F228:$BM228,1,(Einstellungen!$C$3-2026)*12+4))+N(INDEX($F228:$BM228,1,(Einstellungen!$C$3-2026)*12+5))+N(INDEX($F228:$BM228,1,(Einstellungen!$C$3-2026)*12+6))+N(INDEX($F228:$BM228,1,(Einstellungen!$C$3-2026)*12+7))+N(INDEX($F228:$BM228,1,(Einstellungen!$C$3-2026)*12+8))+N(INDEX($F228:$BM228,1,(Einstellungen!$C$3-2026)*12+9))+N(INDEX($F228:$BM228,1,(Einstellungen!$C$3-2026)*12+10))+N(INDEX($F228:$BM228,1,(Einstellungen!$C$3-2026)*12+11))+N(INDEX($F228:$BM228,1,(Einstellungen!$C$3-2026)*12+12)))</f>
        <v/>
      </c>
      <c r="D228" s="37">
        <f>IF(Mitarbeiter!B228="","",SUM(F228:BM228))</f>
        <v/>
      </c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  <c r="T228" s="51" t="n"/>
      <c r="U228" s="51" t="n"/>
      <c r="V228" s="51" t="n"/>
      <c r="W228" s="51" t="n"/>
      <c r="X228" s="51" t="n"/>
      <c r="Y228" s="51" t="n"/>
      <c r="Z228" s="51" t="n"/>
      <c r="AA228" s="51" t="n"/>
      <c r="AB228" s="51" t="n"/>
      <c r="AC228" s="51" t="n"/>
      <c r="AD228" s="51" t="n"/>
      <c r="AE228" s="51" t="n"/>
      <c r="AF228" s="51" t="n"/>
      <c r="AG228" s="51" t="n"/>
      <c r="AH228" s="51" t="n"/>
      <c r="AI228" s="51" t="n"/>
      <c r="AJ228" s="51" t="n"/>
      <c r="AK228" s="51" t="n"/>
      <c r="AL228" s="51" t="n"/>
      <c r="AM228" s="51" t="n"/>
      <c r="AN228" s="51" t="n"/>
      <c r="AO228" s="51" t="n"/>
      <c r="AP228" s="51" t="n"/>
      <c r="AQ228" s="51" t="n"/>
      <c r="AR228" s="51" t="n"/>
      <c r="AS228" s="51" t="n"/>
      <c r="AT228" s="51" t="n"/>
      <c r="AU228" s="51" t="n"/>
      <c r="AV228" s="51" t="n"/>
      <c r="AW228" s="51" t="n"/>
      <c r="AX228" s="51" t="n"/>
      <c r="AY228" s="51" t="n"/>
      <c r="AZ228" s="51" t="n"/>
      <c r="BA228" s="51" t="n"/>
      <c r="BB228" s="51" t="n"/>
      <c r="BC228" s="51" t="n"/>
      <c r="BD228" s="51" t="n"/>
      <c r="BE228" s="51" t="n"/>
      <c r="BF228" s="51" t="n"/>
      <c r="BG228" s="51" t="n"/>
      <c r="BH228" s="51" t="n"/>
      <c r="BI228" s="51" t="n"/>
      <c r="BJ228" s="51" t="n"/>
      <c r="BK228" s="51" t="n"/>
      <c r="BL228" s="51" t="n"/>
      <c r="BM228" s="51" t="n"/>
    </row>
    <row r="229">
      <c r="A229" s="47">
        <f>IF(Mitarbeiter!B229="","",Mitarbeiter!A229)</f>
        <v/>
      </c>
      <c r="B229" s="48">
        <f>IF(Mitarbeiter!B229="","",Mitarbeiter!B229)</f>
        <v/>
      </c>
      <c r="C229" s="37">
        <f>IF(Mitarbeiter!B229="","",N(INDEX($F229:$BM229,1,(Einstellungen!$C$3-2026)*12+1))+N(INDEX($F229:$BM229,1,(Einstellungen!$C$3-2026)*12+2))+N(INDEX($F229:$BM229,1,(Einstellungen!$C$3-2026)*12+3))+N(INDEX($F229:$BM229,1,(Einstellungen!$C$3-2026)*12+4))+N(INDEX($F229:$BM229,1,(Einstellungen!$C$3-2026)*12+5))+N(INDEX($F229:$BM229,1,(Einstellungen!$C$3-2026)*12+6))+N(INDEX($F229:$BM229,1,(Einstellungen!$C$3-2026)*12+7))+N(INDEX($F229:$BM229,1,(Einstellungen!$C$3-2026)*12+8))+N(INDEX($F229:$BM229,1,(Einstellungen!$C$3-2026)*12+9))+N(INDEX($F229:$BM229,1,(Einstellungen!$C$3-2026)*12+10))+N(INDEX($F229:$BM229,1,(Einstellungen!$C$3-2026)*12+11))+N(INDEX($F229:$BM229,1,(Einstellungen!$C$3-2026)*12+12)))</f>
        <v/>
      </c>
      <c r="D229" s="37">
        <f>IF(Mitarbeiter!B229="","",SUM(F229:BM229))</f>
        <v/>
      </c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  <c r="T229" s="51" t="n"/>
      <c r="U229" s="51" t="n"/>
      <c r="V229" s="51" t="n"/>
      <c r="W229" s="51" t="n"/>
      <c r="X229" s="51" t="n"/>
      <c r="Y229" s="51" t="n"/>
      <c r="Z229" s="51" t="n"/>
      <c r="AA229" s="51" t="n"/>
      <c r="AB229" s="51" t="n"/>
      <c r="AC229" s="51" t="n"/>
      <c r="AD229" s="51" t="n"/>
      <c r="AE229" s="51" t="n"/>
      <c r="AF229" s="51" t="n"/>
      <c r="AG229" s="51" t="n"/>
      <c r="AH229" s="51" t="n"/>
      <c r="AI229" s="51" t="n"/>
      <c r="AJ229" s="51" t="n"/>
      <c r="AK229" s="51" t="n"/>
      <c r="AL229" s="51" t="n"/>
      <c r="AM229" s="51" t="n"/>
      <c r="AN229" s="51" t="n"/>
      <c r="AO229" s="51" t="n"/>
      <c r="AP229" s="51" t="n"/>
      <c r="AQ229" s="51" t="n"/>
      <c r="AR229" s="51" t="n"/>
      <c r="AS229" s="51" t="n"/>
      <c r="AT229" s="51" t="n"/>
      <c r="AU229" s="51" t="n"/>
      <c r="AV229" s="51" t="n"/>
      <c r="AW229" s="51" t="n"/>
      <c r="AX229" s="51" t="n"/>
      <c r="AY229" s="51" t="n"/>
      <c r="AZ229" s="51" t="n"/>
      <c r="BA229" s="51" t="n"/>
      <c r="BB229" s="51" t="n"/>
      <c r="BC229" s="51" t="n"/>
      <c r="BD229" s="51" t="n"/>
      <c r="BE229" s="51" t="n"/>
      <c r="BF229" s="51" t="n"/>
      <c r="BG229" s="51" t="n"/>
      <c r="BH229" s="51" t="n"/>
      <c r="BI229" s="51" t="n"/>
      <c r="BJ229" s="51" t="n"/>
      <c r="BK229" s="51" t="n"/>
      <c r="BL229" s="51" t="n"/>
      <c r="BM229" s="51" t="n"/>
    </row>
    <row r="230">
      <c r="A230" s="47">
        <f>IF(Mitarbeiter!B230="","",Mitarbeiter!A230)</f>
        <v/>
      </c>
      <c r="B230" s="48">
        <f>IF(Mitarbeiter!B230="","",Mitarbeiter!B230)</f>
        <v/>
      </c>
      <c r="C230" s="37">
        <f>IF(Mitarbeiter!B230="","",N(INDEX($F230:$BM230,1,(Einstellungen!$C$3-2026)*12+1))+N(INDEX($F230:$BM230,1,(Einstellungen!$C$3-2026)*12+2))+N(INDEX($F230:$BM230,1,(Einstellungen!$C$3-2026)*12+3))+N(INDEX($F230:$BM230,1,(Einstellungen!$C$3-2026)*12+4))+N(INDEX($F230:$BM230,1,(Einstellungen!$C$3-2026)*12+5))+N(INDEX($F230:$BM230,1,(Einstellungen!$C$3-2026)*12+6))+N(INDEX($F230:$BM230,1,(Einstellungen!$C$3-2026)*12+7))+N(INDEX($F230:$BM230,1,(Einstellungen!$C$3-2026)*12+8))+N(INDEX($F230:$BM230,1,(Einstellungen!$C$3-2026)*12+9))+N(INDEX($F230:$BM230,1,(Einstellungen!$C$3-2026)*12+10))+N(INDEX($F230:$BM230,1,(Einstellungen!$C$3-2026)*12+11))+N(INDEX($F230:$BM230,1,(Einstellungen!$C$3-2026)*12+12)))</f>
        <v/>
      </c>
      <c r="D230" s="37">
        <f>IF(Mitarbeiter!B230="","",SUM(F230:BM230))</f>
        <v/>
      </c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  <c r="T230" s="51" t="n"/>
      <c r="U230" s="51" t="n"/>
      <c r="V230" s="51" t="n"/>
      <c r="W230" s="51" t="n"/>
      <c r="X230" s="51" t="n"/>
      <c r="Y230" s="51" t="n"/>
      <c r="Z230" s="51" t="n"/>
      <c r="AA230" s="51" t="n"/>
      <c r="AB230" s="51" t="n"/>
      <c r="AC230" s="51" t="n"/>
      <c r="AD230" s="51" t="n"/>
      <c r="AE230" s="51" t="n"/>
      <c r="AF230" s="51" t="n"/>
      <c r="AG230" s="51" t="n"/>
      <c r="AH230" s="51" t="n"/>
      <c r="AI230" s="51" t="n"/>
      <c r="AJ230" s="51" t="n"/>
      <c r="AK230" s="51" t="n"/>
      <c r="AL230" s="51" t="n"/>
      <c r="AM230" s="51" t="n"/>
      <c r="AN230" s="51" t="n"/>
      <c r="AO230" s="51" t="n"/>
      <c r="AP230" s="51" t="n"/>
      <c r="AQ230" s="51" t="n"/>
      <c r="AR230" s="51" t="n"/>
      <c r="AS230" s="51" t="n"/>
      <c r="AT230" s="51" t="n"/>
      <c r="AU230" s="51" t="n"/>
      <c r="AV230" s="51" t="n"/>
      <c r="AW230" s="51" t="n"/>
      <c r="AX230" s="51" t="n"/>
      <c r="AY230" s="51" t="n"/>
      <c r="AZ230" s="51" t="n"/>
      <c r="BA230" s="51" t="n"/>
      <c r="BB230" s="51" t="n"/>
      <c r="BC230" s="51" t="n"/>
      <c r="BD230" s="51" t="n"/>
      <c r="BE230" s="51" t="n"/>
      <c r="BF230" s="51" t="n"/>
      <c r="BG230" s="51" t="n"/>
      <c r="BH230" s="51" t="n"/>
      <c r="BI230" s="51" t="n"/>
      <c r="BJ230" s="51" t="n"/>
      <c r="BK230" s="51" t="n"/>
      <c r="BL230" s="51" t="n"/>
      <c r="BM230" s="51" t="n"/>
    </row>
    <row r="231">
      <c r="A231" s="47">
        <f>IF(Mitarbeiter!B231="","",Mitarbeiter!A231)</f>
        <v/>
      </c>
      <c r="B231" s="48">
        <f>IF(Mitarbeiter!B231="","",Mitarbeiter!B231)</f>
        <v/>
      </c>
      <c r="C231" s="37">
        <f>IF(Mitarbeiter!B231="","",N(INDEX($F231:$BM231,1,(Einstellungen!$C$3-2026)*12+1))+N(INDEX($F231:$BM231,1,(Einstellungen!$C$3-2026)*12+2))+N(INDEX($F231:$BM231,1,(Einstellungen!$C$3-2026)*12+3))+N(INDEX($F231:$BM231,1,(Einstellungen!$C$3-2026)*12+4))+N(INDEX($F231:$BM231,1,(Einstellungen!$C$3-2026)*12+5))+N(INDEX($F231:$BM231,1,(Einstellungen!$C$3-2026)*12+6))+N(INDEX($F231:$BM231,1,(Einstellungen!$C$3-2026)*12+7))+N(INDEX($F231:$BM231,1,(Einstellungen!$C$3-2026)*12+8))+N(INDEX($F231:$BM231,1,(Einstellungen!$C$3-2026)*12+9))+N(INDEX($F231:$BM231,1,(Einstellungen!$C$3-2026)*12+10))+N(INDEX($F231:$BM231,1,(Einstellungen!$C$3-2026)*12+11))+N(INDEX($F231:$BM231,1,(Einstellungen!$C$3-2026)*12+12)))</f>
        <v/>
      </c>
      <c r="D231" s="37">
        <f>IF(Mitarbeiter!B231="","",SUM(F231:BM231))</f>
        <v/>
      </c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  <c r="T231" s="51" t="n"/>
      <c r="U231" s="51" t="n"/>
      <c r="V231" s="51" t="n"/>
      <c r="W231" s="51" t="n"/>
      <c r="X231" s="51" t="n"/>
      <c r="Y231" s="51" t="n"/>
      <c r="Z231" s="51" t="n"/>
      <c r="AA231" s="51" t="n"/>
      <c r="AB231" s="51" t="n"/>
      <c r="AC231" s="51" t="n"/>
      <c r="AD231" s="51" t="n"/>
      <c r="AE231" s="51" t="n"/>
      <c r="AF231" s="51" t="n"/>
      <c r="AG231" s="51" t="n"/>
      <c r="AH231" s="51" t="n"/>
      <c r="AI231" s="51" t="n"/>
      <c r="AJ231" s="51" t="n"/>
      <c r="AK231" s="51" t="n"/>
      <c r="AL231" s="51" t="n"/>
      <c r="AM231" s="51" t="n"/>
      <c r="AN231" s="51" t="n"/>
      <c r="AO231" s="51" t="n"/>
      <c r="AP231" s="51" t="n"/>
      <c r="AQ231" s="51" t="n"/>
      <c r="AR231" s="51" t="n"/>
      <c r="AS231" s="51" t="n"/>
      <c r="AT231" s="51" t="n"/>
      <c r="AU231" s="51" t="n"/>
      <c r="AV231" s="51" t="n"/>
      <c r="AW231" s="51" t="n"/>
      <c r="AX231" s="51" t="n"/>
      <c r="AY231" s="51" t="n"/>
      <c r="AZ231" s="51" t="n"/>
      <c r="BA231" s="51" t="n"/>
      <c r="BB231" s="51" t="n"/>
      <c r="BC231" s="51" t="n"/>
      <c r="BD231" s="51" t="n"/>
      <c r="BE231" s="51" t="n"/>
      <c r="BF231" s="51" t="n"/>
      <c r="BG231" s="51" t="n"/>
      <c r="BH231" s="51" t="n"/>
      <c r="BI231" s="51" t="n"/>
      <c r="BJ231" s="51" t="n"/>
      <c r="BK231" s="51" t="n"/>
      <c r="BL231" s="51" t="n"/>
      <c r="BM231" s="51" t="n"/>
    </row>
    <row r="232">
      <c r="A232" s="47">
        <f>IF(Mitarbeiter!B232="","",Mitarbeiter!A232)</f>
        <v/>
      </c>
      <c r="B232" s="48">
        <f>IF(Mitarbeiter!B232="","",Mitarbeiter!B232)</f>
        <v/>
      </c>
      <c r="C232" s="37">
        <f>IF(Mitarbeiter!B232="","",N(INDEX($F232:$BM232,1,(Einstellungen!$C$3-2026)*12+1))+N(INDEX($F232:$BM232,1,(Einstellungen!$C$3-2026)*12+2))+N(INDEX($F232:$BM232,1,(Einstellungen!$C$3-2026)*12+3))+N(INDEX($F232:$BM232,1,(Einstellungen!$C$3-2026)*12+4))+N(INDEX($F232:$BM232,1,(Einstellungen!$C$3-2026)*12+5))+N(INDEX($F232:$BM232,1,(Einstellungen!$C$3-2026)*12+6))+N(INDEX($F232:$BM232,1,(Einstellungen!$C$3-2026)*12+7))+N(INDEX($F232:$BM232,1,(Einstellungen!$C$3-2026)*12+8))+N(INDEX($F232:$BM232,1,(Einstellungen!$C$3-2026)*12+9))+N(INDEX($F232:$BM232,1,(Einstellungen!$C$3-2026)*12+10))+N(INDEX($F232:$BM232,1,(Einstellungen!$C$3-2026)*12+11))+N(INDEX($F232:$BM232,1,(Einstellungen!$C$3-2026)*12+12)))</f>
        <v/>
      </c>
      <c r="D232" s="37">
        <f>IF(Mitarbeiter!B232="","",SUM(F232:BM232))</f>
        <v/>
      </c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  <c r="T232" s="51" t="n"/>
      <c r="U232" s="51" t="n"/>
      <c r="V232" s="51" t="n"/>
      <c r="W232" s="51" t="n"/>
      <c r="X232" s="51" t="n"/>
      <c r="Y232" s="51" t="n"/>
      <c r="Z232" s="51" t="n"/>
      <c r="AA232" s="51" t="n"/>
      <c r="AB232" s="51" t="n"/>
      <c r="AC232" s="51" t="n"/>
      <c r="AD232" s="51" t="n"/>
      <c r="AE232" s="51" t="n"/>
      <c r="AF232" s="51" t="n"/>
      <c r="AG232" s="51" t="n"/>
      <c r="AH232" s="51" t="n"/>
      <c r="AI232" s="51" t="n"/>
      <c r="AJ232" s="51" t="n"/>
      <c r="AK232" s="51" t="n"/>
      <c r="AL232" s="51" t="n"/>
      <c r="AM232" s="51" t="n"/>
      <c r="AN232" s="51" t="n"/>
      <c r="AO232" s="51" t="n"/>
      <c r="AP232" s="51" t="n"/>
      <c r="AQ232" s="51" t="n"/>
      <c r="AR232" s="51" t="n"/>
      <c r="AS232" s="51" t="n"/>
      <c r="AT232" s="51" t="n"/>
      <c r="AU232" s="51" t="n"/>
      <c r="AV232" s="51" t="n"/>
      <c r="AW232" s="51" t="n"/>
      <c r="AX232" s="51" t="n"/>
      <c r="AY232" s="51" t="n"/>
      <c r="AZ232" s="51" t="n"/>
      <c r="BA232" s="51" t="n"/>
      <c r="BB232" s="51" t="n"/>
      <c r="BC232" s="51" t="n"/>
      <c r="BD232" s="51" t="n"/>
      <c r="BE232" s="51" t="n"/>
      <c r="BF232" s="51" t="n"/>
      <c r="BG232" s="51" t="n"/>
      <c r="BH232" s="51" t="n"/>
      <c r="BI232" s="51" t="n"/>
      <c r="BJ232" s="51" t="n"/>
      <c r="BK232" s="51" t="n"/>
      <c r="BL232" s="51" t="n"/>
      <c r="BM232" s="51" t="n"/>
    </row>
    <row r="233">
      <c r="A233" s="47">
        <f>IF(Mitarbeiter!B233="","",Mitarbeiter!A233)</f>
        <v/>
      </c>
      <c r="B233" s="48">
        <f>IF(Mitarbeiter!B233="","",Mitarbeiter!B233)</f>
        <v/>
      </c>
      <c r="C233" s="37">
        <f>IF(Mitarbeiter!B233="","",N(INDEX($F233:$BM233,1,(Einstellungen!$C$3-2026)*12+1))+N(INDEX($F233:$BM233,1,(Einstellungen!$C$3-2026)*12+2))+N(INDEX($F233:$BM233,1,(Einstellungen!$C$3-2026)*12+3))+N(INDEX($F233:$BM233,1,(Einstellungen!$C$3-2026)*12+4))+N(INDEX($F233:$BM233,1,(Einstellungen!$C$3-2026)*12+5))+N(INDEX($F233:$BM233,1,(Einstellungen!$C$3-2026)*12+6))+N(INDEX($F233:$BM233,1,(Einstellungen!$C$3-2026)*12+7))+N(INDEX($F233:$BM233,1,(Einstellungen!$C$3-2026)*12+8))+N(INDEX($F233:$BM233,1,(Einstellungen!$C$3-2026)*12+9))+N(INDEX($F233:$BM233,1,(Einstellungen!$C$3-2026)*12+10))+N(INDEX($F233:$BM233,1,(Einstellungen!$C$3-2026)*12+11))+N(INDEX($F233:$BM233,1,(Einstellungen!$C$3-2026)*12+12)))</f>
        <v/>
      </c>
      <c r="D233" s="37">
        <f>IF(Mitarbeiter!B233="","",SUM(F233:BM233))</f>
        <v/>
      </c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  <c r="T233" s="51" t="n"/>
      <c r="U233" s="51" t="n"/>
      <c r="V233" s="51" t="n"/>
      <c r="W233" s="51" t="n"/>
      <c r="X233" s="51" t="n"/>
      <c r="Y233" s="51" t="n"/>
      <c r="Z233" s="51" t="n"/>
      <c r="AA233" s="51" t="n"/>
      <c r="AB233" s="51" t="n"/>
      <c r="AC233" s="51" t="n"/>
      <c r="AD233" s="51" t="n"/>
      <c r="AE233" s="51" t="n"/>
      <c r="AF233" s="51" t="n"/>
      <c r="AG233" s="51" t="n"/>
      <c r="AH233" s="51" t="n"/>
      <c r="AI233" s="51" t="n"/>
      <c r="AJ233" s="51" t="n"/>
      <c r="AK233" s="51" t="n"/>
      <c r="AL233" s="51" t="n"/>
      <c r="AM233" s="51" t="n"/>
      <c r="AN233" s="51" t="n"/>
      <c r="AO233" s="51" t="n"/>
      <c r="AP233" s="51" t="n"/>
      <c r="AQ233" s="51" t="n"/>
      <c r="AR233" s="51" t="n"/>
      <c r="AS233" s="51" t="n"/>
      <c r="AT233" s="51" t="n"/>
      <c r="AU233" s="51" t="n"/>
      <c r="AV233" s="51" t="n"/>
      <c r="AW233" s="51" t="n"/>
      <c r="AX233" s="51" t="n"/>
      <c r="AY233" s="51" t="n"/>
      <c r="AZ233" s="51" t="n"/>
      <c r="BA233" s="51" t="n"/>
      <c r="BB233" s="51" t="n"/>
      <c r="BC233" s="51" t="n"/>
      <c r="BD233" s="51" t="n"/>
      <c r="BE233" s="51" t="n"/>
      <c r="BF233" s="51" t="n"/>
      <c r="BG233" s="51" t="n"/>
      <c r="BH233" s="51" t="n"/>
      <c r="BI233" s="51" t="n"/>
      <c r="BJ233" s="51" t="n"/>
      <c r="BK233" s="51" t="n"/>
      <c r="BL233" s="51" t="n"/>
      <c r="BM233" s="51" t="n"/>
    </row>
    <row r="234">
      <c r="A234" s="47">
        <f>IF(Mitarbeiter!B234="","",Mitarbeiter!A234)</f>
        <v/>
      </c>
      <c r="B234" s="48">
        <f>IF(Mitarbeiter!B234="","",Mitarbeiter!B234)</f>
        <v/>
      </c>
      <c r="C234" s="37">
        <f>IF(Mitarbeiter!B234="","",N(INDEX($F234:$BM234,1,(Einstellungen!$C$3-2026)*12+1))+N(INDEX($F234:$BM234,1,(Einstellungen!$C$3-2026)*12+2))+N(INDEX($F234:$BM234,1,(Einstellungen!$C$3-2026)*12+3))+N(INDEX($F234:$BM234,1,(Einstellungen!$C$3-2026)*12+4))+N(INDEX($F234:$BM234,1,(Einstellungen!$C$3-2026)*12+5))+N(INDEX($F234:$BM234,1,(Einstellungen!$C$3-2026)*12+6))+N(INDEX($F234:$BM234,1,(Einstellungen!$C$3-2026)*12+7))+N(INDEX($F234:$BM234,1,(Einstellungen!$C$3-2026)*12+8))+N(INDEX($F234:$BM234,1,(Einstellungen!$C$3-2026)*12+9))+N(INDEX($F234:$BM234,1,(Einstellungen!$C$3-2026)*12+10))+N(INDEX($F234:$BM234,1,(Einstellungen!$C$3-2026)*12+11))+N(INDEX($F234:$BM234,1,(Einstellungen!$C$3-2026)*12+12)))</f>
        <v/>
      </c>
      <c r="D234" s="37">
        <f>IF(Mitarbeiter!B234="","",SUM(F234:BM234))</f>
        <v/>
      </c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  <c r="T234" s="51" t="n"/>
      <c r="U234" s="51" t="n"/>
      <c r="V234" s="51" t="n"/>
      <c r="W234" s="51" t="n"/>
      <c r="X234" s="51" t="n"/>
      <c r="Y234" s="51" t="n"/>
      <c r="Z234" s="51" t="n"/>
      <c r="AA234" s="51" t="n"/>
      <c r="AB234" s="51" t="n"/>
      <c r="AC234" s="51" t="n"/>
      <c r="AD234" s="51" t="n"/>
      <c r="AE234" s="51" t="n"/>
      <c r="AF234" s="51" t="n"/>
      <c r="AG234" s="51" t="n"/>
      <c r="AH234" s="51" t="n"/>
      <c r="AI234" s="51" t="n"/>
      <c r="AJ234" s="51" t="n"/>
      <c r="AK234" s="51" t="n"/>
      <c r="AL234" s="51" t="n"/>
      <c r="AM234" s="51" t="n"/>
      <c r="AN234" s="51" t="n"/>
      <c r="AO234" s="51" t="n"/>
      <c r="AP234" s="51" t="n"/>
      <c r="AQ234" s="51" t="n"/>
      <c r="AR234" s="51" t="n"/>
      <c r="AS234" s="51" t="n"/>
      <c r="AT234" s="51" t="n"/>
      <c r="AU234" s="51" t="n"/>
      <c r="AV234" s="51" t="n"/>
      <c r="AW234" s="51" t="n"/>
      <c r="AX234" s="51" t="n"/>
      <c r="AY234" s="51" t="n"/>
      <c r="AZ234" s="51" t="n"/>
      <c r="BA234" s="51" t="n"/>
      <c r="BB234" s="51" t="n"/>
      <c r="BC234" s="51" t="n"/>
      <c r="BD234" s="51" t="n"/>
      <c r="BE234" s="51" t="n"/>
      <c r="BF234" s="51" t="n"/>
      <c r="BG234" s="51" t="n"/>
      <c r="BH234" s="51" t="n"/>
      <c r="BI234" s="51" t="n"/>
      <c r="BJ234" s="51" t="n"/>
      <c r="BK234" s="51" t="n"/>
      <c r="BL234" s="51" t="n"/>
      <c r="BM234" s="51" t="n"/>
    </row>
    <row r="235">
      <c r="A235" s="47">
        <f>IF(Mitarbeiter!B235="","",Mitarbeiter!A235)</f>
        <v/>
      </c>
      <c r="B235" s="48">
        <f>IF(Mitarbeiter!B235="","",Mitarbeiter!B235)</f>
        <v/>
      </c>
      <c r="C235" s="37">
        <f>IF(Mitarbeiter!B235="","",N(INDEX($F235:$BM235,1,(Einstellungen!$C$3-2026)*12+1))+N(INDEX($F235:$BM235,1,(Einstellungen!$C$3-2026)*12+2))+N(INDEX($F235:$BM235,1,(Einstellungen!$C$3-2026)*12+3))+N(INDEX($F235:$BM235,1,(Einstellungen!$C$3-2026)*12+4))+N(INDEX($F235:$BM235,1,(Einstellungen!$C$3-2026)*12+5))+N(INDEX($F235:$BM235,1,(Einstellungen!$C$3-2026)*12+6))+N(INDEX($F235:$BM235,1,(Einstellungen!$C$3-2026)*12+7))+N(INDEX($F235:$BM235,1,(Einstellungen!$C$3-2026)*12+8))+N(INDEX($F235:$BM235,1,(Einstellungen!$C$3-2026)*12+9))+N(INDEX($F235:$BM235,1,(Einstellungen!$C$3-2026)*12+10))+N(INDEX($F235:$BM235,1,(Einstellungen!$C$3-2026)*12+11))+N(INDEX($F235:$BM235,1,(Einstellungen!$C$3-2026)*12+12)))</f>
        <v/>
      </c>
      <c r="D235" s="37">
        <f>IF(Mitarbeiter!B235="","",SUM(F235:BM235))</f>
        <v/>
      </c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  <c r="T235" s="51" t="n"/>
      <c r="U235" s="51" t="n"/>
      <c r="V235" s="51" t="n"/>
      <c r="W235" s="51" t="n"/>
      <c r="X235" s="51" t="n"/>
      <c r="Y235" s="51" t="n"/>
      <c r="Z235" s="51" t="n"/>
      <c r="AA235" s="51" t="n"/>
      <c r="AB235" s="51" t="n"/>
      <c r="AC235" s="51" t="n"/>
      <c r="AD235" s="51" t="n"/>
      <c r="AE235" s="51" t="n"/>
      <c r="AF235" s="51" t="n"/>
      <c r="AG235" s="51" t="n"/>
      <c r="AH235" s="51" t="n"/>
      <c r="AI235" s="51" t="n"/>
      <c r="AJ235" s="51" t="n"/>
      <c r="AK235" s="51" t="n"/>
      <c r="AL235" s="51" t="n"/>
      <c r="AM235" s="51" t="n"/>
      <c r="AN235" s="51" t="n"/>
      <c r="AO235" s="51" t="n"/>
      <c r="AP235" s="51" t="n"/>
      <c r="AQ235" s="51" t="n"/>
      <c r="AR235" s="51" t="n"/>
      <c r="AS235" s="51" t="n"/>
      <c r="AT235" s="51" t="n"/>
      <c r="AU235" s="51" t="n"/>
      <c r="AV235" s="51" t="n"/>
      <c r="AW235" s="51" t="n"/>
      <c r="AX235" s="51" t="n"/>
      <c r="AY235" s="51" t="n"/>
      <c r="AZ235" s="51" t="n"/>
      <c r="BA235" s="51" t="n"/>
      <c r="BB235" s="51" t="n"/>
      <c r="BC235" s="51" t="n"/>
      <c r="BD235" s="51" t="n"/>
      <c r="BE235" s="51" t="n"/>
      <c r="BF235" s="51" t="n"/>
      <c r="BG235" s="51" t="n"/>
      <c r="BH235" s="51" t="n"/>
      <c r="BI235" s="51" t="n"/>
      <c r="BJ235" s="51" t="n"/>
      <c r="BK235" s="51" t="n"/>
      <c r="BL235" s="51" t="n"/>
      <c r="BM235" s="51" t="n"/>
    </row>
    <row r="236">
      <c r="A236" s="47">
        <f>IF(Mitarbeiter!B236="","",Mitarbeiter!A236)</f>
        <v/>
      </c>
      <c r="B236" s="48">
        <f>IF(Mitarbeiter!B236="","",Mitarbeiter!B236)</f>
        <v/>
      </c>
      <c r="C236" s="37">
        <f>IF(Mitarbeiter!B236="","",N(INDEX($F236:$BM236,1,(Einstellungen!$C$3-2026)*12+1))+N(INDEX($F236:$BM236,1,(Einstellungen!$C$3-2026)*12+2))+N(INDEX($F236:$BM236,1,(Einstellungen!$C$3-2026)*12+3))+N(INDEX($F236:$BM236,1,(Einstellungen!$C$3-2026)*12+4))+N(INDEX($F236:$BM236,1,(Einstellungen!$C$3-2026)*12+5))+N(INDEX($F236:$BM236,1,(Einstellungen!$C$3-2026)*12+6))+N(INDEX($F236:$BM236,1,(Einstellungen!$C$3-2026)*12+7))+N(INDEX($F236:$BM236,1,(Einstellungen!$C$3-2026)*12+8))+N(INDEX($F236:$BM236,1,(Einstellungen!$C$3-2026)*12+9))+N(INDEX($F236:$BM236,1,(Einstellungen!$C$3-2026)*12+10))+N(INDEX($F236:$BM236,1,(Einstellungen!$C$3-2026)*12+11))+N(INDEX($F236:$BM236,1,(Einstellungen!$C$3-2026)*12+12)))</f>
        <v/>
      </c>
      <c r="D236" s="37">
        <f>IF(Mitarbeiter!B236="","",SUM(F236:BM236))</f>
        <v/>
      </c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  <c r="T236" s="51" t="n"/>
      <c r="U236" s="51" t="n"/>
      <c r="V236" s="51" t="n"/>
      <c r="W236" s="51" t="n"/>
      <c r="X236" s="51" t="n"/>
      <c r="Y236" s="51" t="n"/>
      <c r="Z236" s="51" t="n"/>
      <c r="AA236" s="51" t="n"/>
      <c r="AB236" s="51" t="n"/>
      <c r="AC236" s="51" t="n"/>
      <c r="AD236" s="51" t="n"/>
      <c r="AE236" s="51" t="n"/>
      <c r="AF236" s="51" t="n"/>
      <c r="AG236" s="51" t="n"/>
      <c r="AH236" s="51" t="n"/>
      <c r="AI236" s="51" t="n"/>
      <c r="AJ236" s="51" t="n"/>
      <c r="AK236" s="51" t="n"/>
      <c r="AL236" s="51" t="n"/>
      <c r="AM236" s="51" t="n"/>
      <c r="AN236" s="51" t="n"/>
      <c r="AO236" s="51" t="n"/>
      <c r="AP236" s="51" t="n"/>
      <c r="AQ236" s="51" t="n"/>
      <c r="AR236" s="51" t="n"/>
      <c r="AS236" s="51" t="n"/>
      <c r="AT236" s="51" t="n"/>
      <c r="AU236" s="51" t="n"/>
      <c r="AV236" s="51" t="n"/>
      <c r="AW236" s="51" t="n"/>
      <c r="AX236" s="51" t="n"/>
      <c r="AY236" s="51" t="n"/>
      <c r="AZ236" s="51" t="n"/>
      <c r="BA236" s="51" t="n"/>
      <c r="BB236" s="51" t="n"/>
      <c r="BC236" s="51" t="n"/>
      <c r="BD236" s="51" t="n"/>
      <c r="BE236" s="51" t="n"/>
      <c r="BF236" s="51" t="n"/>
      <c r="BG236" s="51" t="n"/>
      <c r="BH236" s="51" t="n"/>
      <c r="BI236" s="51" t="n"/>
      <c r="BJ236" s="51" t="n"/>
      <c r="BK236" s="51" t="n"/>
      <c r="BL236" s="51" t="n"/>
      <c r="BM236" s="51" t="n"/>
    </row>
    <row r="237">
      <c r="A237" s="47">
        <f>IF(Mitarbeiter!B237="","",Mitarbeiter!A237)</f>
        <v/>
      </c>
      <c r="B237" s="48">
        <f>IF(Mitarbeiter!B237="","",Mitarbeiter!B237)</f>
        <v/>
      </c>
      <c r="C237" s="37">
        <f>IF(Mitarbeiter!B237="","",N(INDEX($F237:$BM237,1,(Einstellungen!$C$3-2026)*12+1))+N(INDEX($F237:$BM237,1,(Einstellungen!$C$3-2026)*12+2))+N(INDEX($F237:$BM237,1,(Einstellungen!$C$3-2026)*12+3))+N(INDEX($F237:$BM237,1,(Einstellungen!$C$3-2026)*12+4))+N(INDEX($F237:$BM237,1,(Einstellungen!$C$3-2026)*12+5))+N(INDEX($F237:$BM237,1,(Einstellungen!$C$3-2026)*12+6))+N(INDEX($F237:$BM237,1,(Einstellungen!$C$3-2026)*12+7))+N(INDEX($F237:$BM237,1,(Einstellungen!$C$3-2026)*12+8))+N(INDEX($F237:$BM237,1,(Einstellungen!$C$3-2026)*12+9))+N(INDEX($F237:$BM237,1,(Einstellungen!$C$3-2026)*12+10))+N(INDEX($F237:$BM237,1,(Einstellungen!$C$3-2026)*12+11))+N(INDEX($F237:$BM237,1,(Einstellungen!$C$3-2026)*12+12)))</f>
        <v/>
      </c>
      <c r="D237" s="37">
        <f>IF(Mitarbeiter!B237="","",SUM(F237:BM237))</f>
        <v/>
      </c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  <c r="T237" s="51" t="n"/>
      <c r="U237" s="51" t="n"/>
      <c r="V237" s="51" t="n"/>
      <c r="W237" s="51" t="n"/>
      <c r="X237" s="51" t="n"/>
      <c r="Y237" s="51" t="n"/>
      <c r="Z237" s="51" t="n"/>
      <c r="AA237" s="51" t="n"/>
      <c r="AB237" s="51" t="n"/>
      <c r="AC237" s="51" t="n"/>
      <c r="AD237" s="51" t="n"/>
      <c r="AE237" s="51" t="n"/>
      <c r="AF237" s="51" t="n"/>
      <c r="AG237" s="51" t="n"/>
      <c r="AH237" s="51" t="n"/>
      <c r="AI237" s="51" t="n"/>
      <c r="AJ237" s="51" t="n"/>
      <c r="AK237" s="51" t="n"/>
      <c r="AL237" s="51" t="n"/>
      <c r="AM237" s="51" t="n"/>
      <c r="AN237" s="51" t="n"/>
      <c r="AO237" s="51" t="n"/>
      <c r="AP237" s="51" t="n"/>
      <c r="AQ237" s="51" t="n"/>
      <c r="AR237" s="51" t="n"/>
      <c r="AS237" s="51" t="n"/>
      <c r="AT237" s="51" t="n"/>
      <c r="AU237" s="51" t="n"/>
      <c r="AV237" s="51" t="n"/>
      <c r="AW237" s="51" t="n"/>
      <c r="AX237" s="51" t="n"/>
      <c r="AY237" s="51" t="n"/>
      <c r="AZ237" s="51" t="n"/>
      <c r="BA237" s="51" t="n"/>
      <c r="BB237" s="51" t="n"/>
      <c r="BC237" s="51" t="n"/>
      <c r="BD237" s="51" t="n"/>
      <c r="BE237" s="51" t="n"/>
      <c r="BF237" s="51" t="n"/>
      <c r="BG237" s="51" t="n"/>
      <c r="BH237" s="51" t="n"/>
      <c r="BI237" s="51" t="n"/>
      <c r="BJ237" s="51" t="n"/>
      <c r="BK237" s="51" t="n"/>
      <c r="BL237" s="51" t="n"/>
      <c r="BM237" s="51" t="n"/>
    </row>
    <row r="238">
      <c r="A238" s="47">
        <f>IF(Mitarbeiter!B238="","",Mitarbeiter!A238)</f>
        <v/>
      </c>
      <c r="B238" s="48">
        <f>IF(Mitarbeiter!B238="","",Mitarbeiter!B238)</f>
        <v/>
      </c>
      <c r="C238" s="37">
        <f>IF(Mitarbeiter!B238="","",N(INDEX($F238:$BM238,1,(Einstellungen!$C$3-2026)*12+1))+N(INDEX($F238:$BM238,1,(Einstellungen!$C$3-2026)*12+2))+N(INDEX($F238:$BM238,1,(Einstellungen!$C$3-2026)*12+3))+N(INDEX($F238:$BM238,1,(Einstellungen!$C$3-2026)*12+4))+N(INDEX($F238:$BM238,1,(Einstellungen!$C$3-2026)*12+5))+N(INDEX($F238:$BM238,1,(Einstellungen!$C$3-2026)*12+6))+N(INDEX($F238:$BM238,1,(Einstellungen!$C$3-2026)*12+7))+N(INDEX($F238:$BM238,1,(Einstellungen!$C$3-2026)*12+8))+N(INDEX($F238:$BM238,1,(Einstellungen!$C$3-2026)*12+9))+N(INDEX($F238:$BM238,1,(Einstellungen!$C$3-2026)*12+10))+N(INDEX($F238:$BM238,1,(Einstellungen!$C$3-2026)*12+11))+N(INDEX($F238:$BM238,1,(Einstellungen!$C$3-2026)*12+12)))</f>
        <v/>
      </c>
      <c r="D238" s="37">
        <f>IF(Mitarbeiter!B238="","",SUM(F238:BM238))</f>
        <v/>
      </c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  <c r="T238" s="51" t="n"/>
      <c r="U238" s="51" t="n"/>
      <c r="V238" s="51" t="n"/>
      <c r="W238" s="51" t="n"/>
      <c r="X238" s="51" t="n"/>
      <c r="Y238" s="51" t="n"/>
      <c r="Z238" s="51" t="n"/>
      <c r="AA238" s="51" t="n"/>
      <c r="AB238" s="51" t="n"/>
      <c r="AC238" s="51" t="n"/>
      <c r="AD238" s="51" t="n"/>
      <c r="AE238" s="51" t="n"/>
      <c r="AF238" s="51" t="n"/>
      <c r="AG238" s="51" t="n"/>
      <c r="AH238" s="51" t="n"/>
      <c r="AI238" s="51" t="n"/>
      <c r="AJ238" s="51" t="n"/>
      <c r="AK238" s="51" t="n"/>
      <c r="AL238" s="51" t="n"/>
      <c r="AM238" s="51" t="n"/>
      <c r="AN238" s="51" t="n"/>
      <c r="AO238" s="51" t="n"/>
      <c r="AP238" s="51" t="n"/>
      <c r="AQ238" s="51" t="n"/>
      <c r="AR238" s="51" t="n"/>
      <c r="AS238" s="51" t="n"/>
      <c r="AT238" s="51" t="n"/>
      <c r="AU238" s="51" t="n"/>
      <c r="AV238" s="51" t="n"/>
      <c r="AW238" s="51" t="n"/>
      <c r="AX238" s="51" t="n"/>
      <c r="AY238" s="51" t="n"/>
      <c r="AZ238" s="51" t="n"/>
      <c r="BA238" s="51" t="n"/>
      <c r="BB238" s="51" t="n"/>
      <c r="BC238" s="51" t="n"/>
      <c r="BD238" s="51" t="n"/>
      <c r="BE238" s="51" t="n"/>
      <c r="BF238" s="51" t="n"/>
      <c r="BG238" s="51" t="n"/>
      <c r="BH238" s="51" t="n"/>
      <c r="BI238" s="51" t="n"/>
      <c r="BJ238" s="51" t="n"/>
      <c r="BK238" s="51" t="n"/>
      <c r="BL238" s="51" t="n"/>
      <c r="BM238" s="51" t="n"/>
    </row>
    <row r="239">
      <c r="A239" s="47">
        <f>IF(Mitarbeiter!B239="","",Mitarbeiter!A239)</f>
        <v/>
      </c>
      <c r="B239" s="48">
        <f>IF(Mitarbeiter!B239="","",Mitarbeiter!B239)</f>
        <v/>
      </c>
      <c r="C239" s="37">
        <f>IF(Mitarbeiter!B239="","",N(INDEX($F239:$BM239,1,(Einstellungen!$C$3-2026)*12+1))+N(INDEX($F239:$BM239,1,(Einstellungen!$C$3-2026)*12+2))+N(INDEX($F239:$BM239,1,(Einstellungen!$C$3-2026)*12+3))+N(INDEX($F239:$BM239,1,(Einstellungen!$C$3-2026)*12+4))+N(INDEX($F239:$BM239,1,(Einstellungen!$C$3-2026)*12+5))+N(INDEX($F239:$BM239,1,(Einstellungen!$C$3-2026)*12+6))+N(INDEX($F239:$BM239,1,(Einstellungen!$C$3-2026)*12+7))+N(INDEX($F239:$BM239,1,(Einstellungen!$C$3-2026)*12+8))+N(INDEX($F239:$BM239,1,(Einstellungen!$C$3-2026)*12+9))+N(INDEX($F239:$BM239,1,(Einstellungen!$C$3-2026)*12+10))+N(INDEX($F239:$BM239,1,(Einstellungen!$C$3-2026)*12+11))+N(INDEX($F239:$BM239,1,(Einstellungen!$C$3-2026)*12+12)))</f>
        <v/>
      </c>
      <c r="D239" s="37">
        <f>IF(Mitarbeiter!B239="","",SUM(F239:BM239))</f>
        <v/>
      </c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  <c r="T239" s="51" t="n"/>
      <c r="U239" s="51" t="n"/>
      <c r="V239" s="51" t="n"/>
      <c r="W239" s="51" t="n"/>
      <c r="X239" s="51" t="n"/>
      <c r="Y239" s="51" t="n"/>
      <c r="Z239" s="51" t="n"/>
      <c r="AA239" s="51" t="n"/>
      <c r="AB239" s="51" t="n"/>
      <c r="AC239" s="51" t="n"/>
      <c r="AD239" s="51" t="n"/>
      <c r="AE239" s="51" t="n"/>
      <c r="AF239" s="51" t="n"/>
      <c r="AG239" s="51" t="n"/>
      <c r="AH239" s="51" t="n"/>
      <c r="AI239" s="51" t="n"/>
      <c r="AJ239" s="51" t="n"/>
      <c r="AK239" s="51" t="n"/>
      <c r="AL239" s="51" t="n"/>
      <c r="AM239" s="51" t="n"/>
      <c r="AN239" s="51" t="n"/>
      <c r="AO239" s="51" t="n"/>
      <c r="AP239" s="51" t="n"/>
      <c r="AQ239" s="51" t="n"/>
      <c r="AR239" s="51" t="n"/>
      <c r="AS239" s="51" t="n"/>
      <c r="AT239" s="51" t="n"/>
      <c r="AU239" s="51" t="n"/>
      <c r="AV239" s="51" t="n"/>
      <c r="AW239" s="51" t="n"/>
      <c r="AX239" s="51" t="n"/>
      <c r="AY239" s="51" t="n"/>
      <c r="AZ239" s="51" t="n"/>
      <c r="BA239" s="51" t="n"/>
      <c r="BB239" s="51" t="n"/>
      <c r="BC239" s="51" t="n"/>
      <c r="BD239" s="51" t="n"/>
      <c r="BE239" s="51" t="n"/>
      <c r="BF239" s="51" t="n"/>
      <c r="BG239" s="51" t="n"/>
      <c r="BH239" s="51" t="n"/>
      <c r="BI239" s="51" t="n"/>
      <c r="BJ239" s="51" t="n"/>
      <c r="BK239" s="51" t="n"/>
      <c r="BL239" s="51" t="n"/>
      <c r="BM239" s="51" t="n"/>
    </row>
    <row r="240">
      <c r="A240" s="47">
        <f>IF(Mitarbeiter!B240="","",Mitarbeiter!A240)</f>
        <v/>
      </c>
      <c r="B240" s="48">
        <f>IF(Mitarbeiter!B240="","",Mitarbeiter!B240)</f>
        <v/>
      </c>
      <c r="C240" s="37">
        <f>IF(Mitarbeiter!B240="","",N(INDEX($F240:$BM240,1,(Einstellungen!$C$3-2026)*12+1))+N(INDEX($F240:$BM240,1,(Einstellungen!$C$3-2026)*12+2))+N(INDEX($F240:$BM240,1,(Einstellungen!$C$3-2026)*12+3))+N(INDEX($F240:$BM240,1,(Einstellungen!$C$3-2026)*12+4))+N(INDEX($F240:$BM240,1,(Einstellungen!$C$3-2026)*12+5))+N(INDEX($F240:$BM240,1,(Einstellungen!$C$3-2026)*12+6))+N(INDEX($F240:$BM240,1,(Einstellungen!$C$3-2026)*12+7))+N(INDEX($F240:$BM240,1,(Einstellungen!$C$3-2026)*12+8))+N(INDEX($F240:$BM240,1,(Einstellungen!$C$3-2026)*12+9))+N(INDEX($F240:$BM240,1,(Einstellungen!$C$3-2026)*12+10))+N(INDEX($F240:$BM240,1,(Einstellungen!$C$3-2026)*12+11))+N(INDEX($F240:$BM240,1,(Einstellungen!$C$3-2026)*12+12)))</f>
        <v/>
      </c>
      <c r="D240" s="37">
        <f>IF(Mitarbeiter!B240="","",SUM(F240:BM240))</f>
        <v/>
      </c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  <c r="T240" s="51" t="n"/>
      <c r="U240" s="51" t="n"/>
      <c r="V240" s="51" t="n"/>
      <c r="W240" s="51" t="n"/>
      <c r="X240" s="51" t="n"/>
      <c r="Y240" s="51" t="n"/>
      <c r="Z240" s="51" t="n"/>
      <c r="AA240" s="51" t="n"/>
      <c r="AB240" s="51" t="n"/>
      <c r="AC240" s="51" t="n"/>
      <c r="AD240" s="51" t="n"/>
      <c r="AE240" s="51" t="n"/>
      <c r="AF240" s="51" t="n"/>
      <c r="AG240" s="51" t="n"/>
      <c r="AH240" s="51" t="n"/>
      <c r="AI240" s="51" t="n"/>
      <c r="AJ240" s="51" t="n"/>
      <c r="AK240" s="51" t="n"/>
      <c r="AL240" s="51" t="n"/>
      <c r="AM240" s="51" t="n"/>
      <c r="AN240" s="51" t="n"/>
      <c r="AO240" s="51" t="n"/>
      <c r="AP240" s="51" t="n"/>
      <c r="AQ240" s="51" t="n"/>
      <c r="AR240" s="51" t="n"/>
      <c r="AS240" s="51" t="n"/>
      <c r="AT240" s="51" t="n"/>
      <c r="AU240" s="51" t="n"/>
      <c r="AV240" s="51" t="n"/>
      <c r="AW240" s="51" t="n"/>
      <c r="AX240" s="51" t="n"/>
      <c r="AY240" s="51" t="n"/>
      <c r="AZ240" s="51" t="n"/>
      <c r="BA240" s="51" t="n"/>
      <c r="BB240" s="51" t="n"/>
      <c r="BC240" s="51" t="n"/>
      <c r="BD240" s="51" t="n"/>
      <c r="BE240" s="51" t="n"/>
      <c r="BF240" s="51" t="n"/>
      <c r="BG240" s="51" t="n"/>
      <c r="BH240" s="51" t="n"/>
      <c r="BI240" s="51" t="n"/>
      <c r="BJ240" s="51" t="n"/>
      <c r="BK240" s="51" t="n"/>
      <c r="BL240" s="51" t="n"/>
      <c r="BM240" s="51" t="n"/>
    </row>
    <row r="241">
      <c r="A241" s="47">
        <f>IF(Mitarbeiter!B241="","",Mitarbeiter!A241)</f>
        <v/>
      </c>
      <c r="B241" s="48">
        <f>IF(Mitarbeiter!B241="","",Mitarbeiter!B241)</f>
        <v/>
      </c>
      <c r="C241" s="37">
        <f>IF(Mitarbeiter!B241="","",N(INDEX($F241:$BM241,1,(Einstellungen!$C$3-2026)*12+1))+N(INDEX($F241:$BM241,1,(Einstellungen!$C$3-2026)*12+2))+N(INDEX($F241:$BM241,1,(Einstellungen!$C$3-2026)*12+3))+N(INDEX($F241:$BM241,1,(Einstellungen!$C$3-2026)*12+4))+N(INDEX($F241:$BM241,1,(Einstellungen!$C$3-2026)*12+5))+N(INDEX($F241:$BM241,1,(Einstellungen!$C$3-2026)*12+6))+N(INDEX($F241:$BM241,1,(Einstellungen!$C$3-2026)*12+7))+N(INDEX($F241:$BM241,1,(Einstellungen!$C$3-2026)*12+8))+N(INDEX($F241:$BM241,1,(Einstellungen!$C$3-2026)*12+9))+N(INDEX($F241:$BM241,1,(Einstellungen!$C$3-2026)*12+10))+N(INDEX($F241:$BM241,1,(Einstellungen!$C$3-2026)*12+11))+N(INDEX($F241:$BM241,1,(Einstellungen!$C$3-2026)*12+12)))</f>
        <v/>
      </c>
      <c r="D241" s="37">
        <f>IF(Mitarbeiter!B241="","",SUM(F241:BM241))</f>
        <v/>
      </c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  <c r="T241" s="51" t="n"/>
      <c r="U241" s="51" t="n"/>
      <c r="V241" s="51" t="n"/>
      <c r="W241" s="51" t="n"/>
      <c r="X241" s="51" t="n"/>
      <c r="Y241" s="51" t="n"/>
      <c r="Z241" s="51" t="n"/>
      <c r="AA241" s="51" t="n"/>
      <c r="AB241" s="51" t="n"/>
      <c r="AC241" s="51" t="n"/>
      <c r="AD241" s="51" t="n"/>
      <c r="AE241" s="51" t="n"/>
      <c r="AF241" s="51" t="n"/>
      <c r="AG241" s="51" t="n"/>
      <c r="AH241" s="51" t="n"/>
      <c r="AI241" s="51" t="n"/>
      <c r="AJ241" s="51" t="n"/>
      <c r="AK241" s="51" t="n"/>
      <c r="AL241" s="51" t="n"/>
      <c r="AM241" s="51" t="n"/>
      <c r="AN241" s="51" t="n"/>
      <c r="AO241" s="51" t="n"/>
      <c r="AP241" s="51" t="n"/>
      <c r="AQ241" s="51" t="n"/>
      <c r="AR241" s="51" t="n"/>
      <c r="AS241" s="51" t="n"/>
      <c r="AT241" s="51" t="n"/>
      <c r="AU241" s="51" t="n"/>
      <c r="AV241" s="51" t="n"/>
      <c r="AW241" s="51" t="n"/>
      <c r="AX241" s="51" t="n"/>
      <c r="AY241" s="51" t="n"/>
      <c r="AZ241" s="51" t="n"/>
      <c r="BA241" s="51" t="n"/>
      <c r="BB241" s="51" t="n"/>
      <c r="BC241" s="51" t="n"/>
      <c r="BD241" s="51" t="n"/>
      <c r="BE241" s="51" t="n"/>
      <c r="BF241" s="51" t="n"/>
      <c r="BG241" s="51" t="n"/>
      <c r="BH241" s="51" t="n"/>
      <c r="BI241" s="51" t="n"/>
      <c r="BJ241" s="51" t="n"/>
      <c r="BK241" s="51" t="n"/>
      <c r="BL241" s="51" t="n"/>
      <c r="BM241" s="51" t="n"/>
    </row>
    <row r="242">
      <c r="A242" s="47">
        <f>IF(Mitarbeiter!B242="","",Mitarbeiter!A242)</f>
        <v/>
      </c>
      <c r="B242" s="48">
        <f>IF(Mitarbeiter!B242="","",Mitarbeiter!B242)</f>
        <v/>
      </c>
      <c r="C242" s="37">
        <f>IF(Mitarbeiter!B242="","",N(INDEX($F242:$BM242,1,(Einstellungen!$C$3-2026)*12+1))+N(INDEX($F242:$BM242,1,(Einstellungen!$C$3-2026)*12+2))+N(INDEX($F242:$BM242,1,(Einstellungen!$C$3-2026)*12+3))+N(INDEX($F242:$BM242,1,(Einstellungen!$C$3-2026)*12+4))+N(INDEX($F242:$BM242,1,(Einstellungen!$C$3-2026)*12+5))+N(INDEX($F242:$BM242,1,(Einstellungen!$C$3-2026)*12+6))+N(INDEX($F242:$BM242,1,(Einstellungen!$C$3-2026)*12+7))+N(INDEX($F242:$BM242,1,(Einstellungen!$C$3-2026)*12+8))+N(INDEX($F242:$BM242,1,(Einstellungen!$C$3-2026)*12+9))+N(INDEX($F242:$BM242,1,(Einstellungen!$C$3-2026)*12+10))+N(INDEX($F242:$BM242,1,(Einstellungen!$C$3-2026)*12+11))+N(INDEX($F242:$BM242,1,(Einstellungen!$C$3-2026)*12+12)))</f>
        <v/>
      </c>
      <c r="D242" s="37">
        <f>IF(Mitarbeiter!B242="","",SUM(F242:BM242))</f>
        <v/>
      </c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  <c r="T242" s="51" t="n"/>
      <c r="U242" s="51" t="n"/>
      <c r="V242" s="51" t="n"/>
      <c r="W242" s="51" t="n"/>
      <c r="X242" s="51" t="n"/>
      <c r="Y242" s="51" t="n"/>
      <c r="Z242" s="51" t="n"/>
      <c r="AA242" s="51" t="n"/>
      <c r="AB242" s="51" t="n"/>
      <c r="AC242" s="51" t="n"/>
      <c r="AD242" s="51" t="n"/>
      <c r="AE242" s="51" t="n"/>
      <c r="AF242" s="51" t="n"/>
      <c r="AG242" s="51" t="n"/>
      <c r="AH242" s="51" t="n"/>
      <c r="AI242" s="51" t="n"/>
      <c r="AJ242" s="51" t="n"/>
      <c r="AK242" s="51" t="n"/>
      <c r="AL242" s="51" t="n"/>
      <c r="AM242" s="51" t="n"/>
      <c r="AN242" s="51" t="n"/>
      <c r="AO242" s="51" t="n"/>
      <c r="AP242" s="51" t="n"/>
      <c r="AQ242" s="51" t="n"/>
      <c r="AR242" s="51" t="n"/>
      <c r="AS242" s="51" t="n"/>
      <c r="AT242" s="51" t="n"/>
      <c r="AU242" s="51" t="n"/>
      <c r="AV242" s="51" t="n"/>
      <c r="AW242" s="51" t="n"/>
      <c r="AX242" s="51" t="n"/>
      <c r="AY242" s="51" t="n"/>
      <c r="AZ242" s="51" t="n"/>
      <c r="BA242" s="51" t="n"/>
      <c r="BB242" s="51" t="n"/>
      <c r="BC242" s="51" t="n"/>
      <c r="BD242" s="51" t="n"/>
      <c r="BE242" s="51" t="n"/>
      <c r="BF242" s="51" t="n"/>
      <c r="BG242" s="51" t="n"/>
      <c r="BH242" s="51" t="n"/>
      <c r="BI242" s="51" t="n"/>
      <c r="BJ242" s="51" t="n"/>
      <c r="BK242" s="51" t="n"/>
      <c r="BL242" s="51" t="n"/>
      <c r="BM242" s="51" t="n"/>
    </row>
    <row r="243">
      <c r="A243" s="47">
        <f>IF(Mitarbeiter!B243="","",Mitarbeiter!A243)</f>
        <v/>
      </c>
      <c r="B243" s="48">
        <f>IF(Mitarbeiter!B243="","",Mitarbeiter!B243)</f>
        <v/>
      </c>
      <c r="C243" s="37">
        <f>IF(Mitarbeiter!B243="","",N(INDEX($F243:$BM243,1,(Einstellungen!$C$3-2026)*12+1))+N(INDEX($F243:$BM243,1,(Einstellungen!$C$3-2026)*12+2))+N(INDEX($F243:$BM243,1,(Einstellungen!$C$3-2026)*12+3))+N(INDEX($F243:$BM243,1,(Einstellungen!$C$3-2026)*12+4))+N(INDEX($F243:$BM243,1,(Einstellungen!$C$3-2026)*12+5))+N(INDEX($F243:$BM243,1,(Einstellungen!$C$3-2026)*12+6))+N(INDEX($F243:$BM243,1,(Einstellungen!$C$3-2026)*12+7))+N(INDEX($F243:$BM243,1,(Einstellungen!$C$3-2026)*12+8))+N(INDEX($F243:$BM243,1,(Einstellungen!$C$3-2026)*12+9))+N(INDEX($F243:$BM243,1,(Einstellungen!$C$3-2026)*12+10))+N(INDEX($F243:$BM243,1,(Einstellungen!$C$3-2026)*12+11))+N(INDEX($F243:$BM243,1,(Einstellungen!$C$3-2026)*12+12)))</f>
        <v/>
      </c>
      <c r="D243" s="37">
        <f>IF(Mitarbeiter!B243="","",SUM(F243:BM243))</f>
        <v/>
      </c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  <c r="T243" s="51" t="n"/>
      <c r="U243" s="51" t="n"/>
      <c r="V243" s="51" t="n"/>
      <c r="W243" s="51" t="n"/>
      <c r="X243" s="51" t="n"/>
      <c r="Y243" s="51" t="n"/>
      <c r="Z243" s="51" t="n"/>
      <c r="AA243" s="51" t="n"/>
      <c r="AB243" s="51" t="n"/>
      <c r="AC243" s="51" t="n"/>
      <c r="AD243" s="51" t="n"/>
      <c r="AE243" s="51" t="n"/>
      <c r="AF243" s="51" t="n"/>
      <c r="AG243" s="51" t="n"/>
      <c r="AH243" s="51" t="n"/>
      <c r="AI243" s="51" t="n"/>
      <c r="AJ243" s="51" t="n"/>
      <c r="AK243" s="51" t="n"/>
      <c r="AL243" s="51" t="n"/>
      <c r="AM243" s="51" t="n"/>
      <c r="AN243" s="51" t="n"/>
      <c r="AO243" s="51" t="n"/>
      <c r="AP243" s="51" t="n"/>
      <c r="AQ243" s="51" t="n"/>
      <c r="AR243" s="51" t="n"/>
      <c r="AS243" s="51" t="n"/>
      <c r="AT243" s="51" t="n"/>
      <c r="AU243" s="51" t="n"/>
      <c r="AV243" s="51" t="n"/>
      <c r="AW243" s="51" t="n"/>
      <c r="AX243" s="51" t="n"/>
      <c r="AY243" s="51" t="n"/>
      <c r="AZ243" s="51" t="n"/>
      <c r="BA243" s="51" t="n"/>
      <c r="BB243" s="51" t="n"/>
      <c r="BC243" s="51" t="n"/>
      <c r="BD243" s="51" t="n"/>
      <c r="BE243" s="51" t="n"/>
      <c r="BF243" s="51" t="n"/>
      <c r="BG243" s="51" t="n"/>
      <c r="BH243" s="51" t="n"/>
      <c r="BI243" s="51" t="n"/>
      <c r="BJ243" s="51" t="n"/>
      <c r="BK243" s="51" t="n"/>
      <c r="BL243" s="51" t="n"/>
      <c r="BM243" s="51" t="n"/>
    </row>
    <row r="244">
      <c r="A244" s="47">
        <f>IF(Mitarbeiter!B244="","",Mitarbeiter!A244)</f>
        <v/>
      </c>
      <c r="B244" s="48">
        <f>IF(Mitarbeiter!B244="","",Mitarbeiter!B244)</f>
        <v/>
      </c>
      <c r="C244" s="37">
        <f>IF(Mitarbeiter!B244="","",N(INDEX($F244:$BM244,1,(Einstellungen!$C$3-2026)*12+1))+N(INDEX($F244:$BM244,1,(Einstellungen!$C$3-2026)*12+2))+N(INDEX($F244:$BM244,1,(Einstellungen!$C$3-2026)*12+3))+N(INDEX($F244:$BM244,1,(Einstellungen!$C$3-2026)*12+4))+N(INDEX($F244:$BM244,1,(Einstellungen!$C$3-2026)*12+5))+N(INDEX($F244:$BM244,1,(Einstellungen!$C$3-2026)*12+6))+N(INDEX($F244:$BM244,1,(Einstellungen!$C$3-2026)*12+7))+N(INDEX($F244:$BM244,1,(Einstellungen!$C$3-2026)*12+8))+N(INDEX($F244:$BM244,1,(Einstellungen!$C$3-2026)*12+9))+N(INDEX($F244:$BM244,1,(Einstellungen!$C$3-2026)*12+10))+N(INDEX($F244:$BM244,1,(Einstellungen!$C$3-2026)*12+11))+N(INDEX($F244:$BM244,1,(Einstellungen!$C$3-2026)*12+12)))</f>
        <v/>
      </c>
      <c r="D244" s="37">
        <f>IF(Mitarbeiter!B244="","",SUM(F244:BM244))</f>
        <v/>
      </c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  <c r="T244" s="51" t="n"/>
      <c r="U244" s="51" t="n"/>
      <c r="V244" s="51" t="n"/>
      <c r="W244" s="51" t="n"/>
      <c r="X244" s="51" t="n"/>
      <c r="Y244" s="51" t="n"/>
      <c r="Z244" s="51" t="n"/>
      <c r="AA244" s="51" t="n"/>
      <c r="AB244" s="51" t="n"/>
      <c r="AC244" s="51" t="n"/>
      <c r="AD244" s="51" t="n"/>
      <c r="AE244" s="51" t="n"/>
      <c r="AF244" s="51" t="n"/>
      <c r="AG244" s="51" t="n"/>
      <c r="AH244" s="51" t="n"/>
      <c r="AI244" s="51" t="n"/>
      <c r="AJ244" s="51" t="n"/>
      <c r="AK244" s="51" t="n"/>
      <c r="AL244" s="51" t="n"/>
      <c r="AM244" s="51" t="n"/>
      <c r="AN244" s="51" t="n"/>
      <c r="AO244" s="51" t="n"/>
      <c r="AP244" s="51" t="n"/>
      <c r="AQ244" s="51" t="n"/>
      <c r="AR244" s="51" t="n"/>
      <c r="AS244" s="51" t="n"/>
      <c r="AT244" s="51" t="n"/>
      <c r="AU244" s="51" t="n"/>
      <c r="AV244" s="51" t="n"/>
      <c r="AW244" s="51" t="n"/>
      <c r="AX244" s="51" t="n"/>
      <c r="AY244" s="51" t="n"/>
      <c r="AZ244" s="51" t="n"/>
      <c r="BA244" s="51" t="n"/>
      <c r="BB244" s="51" t="n"/>
      <c r="BC244" s="51" t="n"/>
      <c r="BD244" s="51" t="n"/>
      <c r="BE244" s="51" t="n"/>
      <c r="BF244" s="51" t="n"/>
      <c r="BG244" s="51" t="n"/>
      <c r="BH244" s="51" t="n"/>
      <c r="BI244" s="51" t="n"/>
      <c r="BJ244" s="51" t="n"/>
      <c r="BK244" s="51" t="n"/>
      <c r="BL244" s="51" t="n"/>
      <c r="BM244" s="51" t="n"/>
    </row>
    <row r="245">
      <c r="A245" s="47">
        <f>IF(Mitarbeiter!B245="","",Mitarbeiter!A245)</f>
        <v/>
      </c>
      <c r="B245" s="48">
        <f>IF(Mitarbeiter!B245="","",Mitarbeiter!B245)</f>
        <v/>
      </c>
      <c r="C245" s="37">
        <f>IF(Mitarbeiter!B245="","",N(INDEX($F245:$BM245,1,(Einstellungen!$C$3-2026)*12+1))+N(INDEX($F245:$BM245,1,(Einstellungen!$C$3-2026)*12+2))+N(INDEX($F245:$BM245,1,(Einstellungen!$C$3-2026)*12+3))+N(INDEX($F245:$BM245,1,(Einstellungen!$C$3-2026)*12+4))+N(INDEX($F245:$BM245,1,(Einstellungen!$C$3-2026)*12+5))+N(INDEX($F245:$BM245,1,(Einstellungen!$C$3-2026)*12+6))+N(INDEX($F245:$BM245,1,(Einstellungen!$C$3-2026)*12+7))+N(INDEX($F245:$BM245,1,(Einstellungen!$C$3-2026)*12+8))+N(INDEX($F245:$BM245,1,(Einstellungen!$C$3-2026)*12+9))+N(INDEX($F245:$BM245,1,(Einstellungen!$C$3-2026)*12+10))+N(INDEX($F245:$BM245,1,(Einstellungen!$C$3-2026)*12+11))+N(INDEX($F245:$BM245,1,(Einstellungen!$C$3-2026)*12+12)))</f>
        <v/>
      </c>
      <c r="D245" s="37">
        <f>IF(Mitarbeiter!B245="","",SUM(F245:BM245))</f>
        <v/>
      </c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  <c r="T245" s="51" t="n"/>
      <c r="U245" s="51" t="n"/>
      <c r="V245" s="51" t="n"/>
      <c r="W245" s="51" t="n"/>
      <c r="X245" s="51" t="n"/>
      <c r="Y245" s="51" t="n"/>
      <c r="Z245" s="51" t="n"/>
      <c r="AA245" s="51" t="n"/>
      <c r="AB245" s="51" t="n"/>
      <c r="AC245" s="51" t="n"/>
      <c r="AD245" s="51" t="n"/>
      <c r="AE245" s="51" t="n"/>
      <c r="AF245" s="51" t="n"/>
      <c r="AG245" s="51" t="n"/>
      <c r="AH245" s="51" t="n"/>
      <c r="AI245" s="51" t="n"/>
      <c r="AJ245" s="51" t="n"/>
      <c r="AK245" s="51" t="n"/>
      <c r="AL245" s="51" t="n"/>
      <c r="AM245" s="51" t="n"/>
      <c r="AN245" s="51" t="n"/>
      <c r="AO245" s="51" t="n"/>
      <c r="AP245" s="51" t="n"/>
      <c r="AQ245" s="51" t="n"/>
      <c r="AR245" s="51" t="n"/>
      <c r="AS245" s="51" t="n"/>
      <c r="AT245" s="51" t="n"/>
      <c r="AU245" s="51" t="n"/>
      <c r="AV245" s="51" t="n"/>
      <c r="AW245" s="51" t="n"/>
      <c r="AX245" s="51" t="n"/>
      <c r="AY245" s="51" t="n"/>
      <c r="AZ245" s="51" t="n"/>
      <c r="BA245" s="51" t="n"/>
      <c r="BB245" s="51" t="n"/>
      <c r="BC245" s="51" t="n"/>
      <c r="BD245" s="51" t="n"/>
      <c r="BE245" s="51" t="n"/>
      <c r="BF245" s="51" t="n"/>
      <c r="BG245" s="51" t="n"/>
      <c r="BH245" s="51" t="n"/>
      <c r="BI245" s="51" t="n"/>
      <c r="BJ245" s="51" t="n"/>
      <c r="BK245" s="51" t="n"/>
      <c r="BL245" s="51" t="n"/>
      <c r="BM245" s="51" t="n"/>
    </row>
    <row r="246">
      <c r="A246" s="47">
        <f>IF(Mitarbeiter!B246="","",Mitarbeiter!A246)</f>
        <v/>
      </c>
      <c r="B246" s="48">
        <f>IF(Mitarbeiter!B246="","",Mitarbeiter!B246)</f>
        <v/>
      </c>
      <c r="C246" s="37">
        <f>IF(Mitarbeiter!B246="","",N(INDEX($F246:$BM246,1,(Einstellungen!$C$3-2026)*12+1))+N(INDEX($F246:$BM246,1,(Einstellungen!$C$3-2026)*12+2))+N(INDEX($F246:$BM246,1,(Einstellungen!$C$3-2026)*12+3))+N(INDEX($F246:$BM246,1,(Einstellungen!$C$3-2026)*12+4))+N(INDEX($F246:$BM246,1,(Einstellungen!$C$3-2026)*12+5))+N(INDEX($F246:$BM246,1,(Einstellungen!$C$3-2026)*12+6))+N(INDEX($F246:$BM246,1,(Einstellungen!$C$3-2026)*12+7))+N(INDEX($F246:$BM246,1,(Einstellungen!$C$3-2026)*12+8))+N(INDEX($F246:$BM246,1,(Einstellungen!$C$3-2026)*12+9))+N(INDEX($F246:$BM246,1,(Einstellungen!$C$3-2026)*12+10))+N(INDEX($F246:$BM246,1,(Einstellungen!$C$3-2026)*12+11))+N(INDEX($F246:$BM246,1,(Einstellungen!$C$3-2026)*12+12)))</f>
        <v/>
      </c>
      <c r="D246" s="37">
        <f>IF(Mitarbeiter!B246="","",SUM(F246:BM246))</f>
        <v/>
      </c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  <c r="T246" s="51" t="n"/>
      <c r="U246" s="51" t="n"/>
      <c r="V246" s="51" t="n"/>
      <c r="W246" s="51" t="n"/>
      <c r="X246" s="51" t="n"/>
      <c r="Y246" s="51" t="n"/>
      <c r="Z246" s="51" t="n"/>
      <c r="AA246" s="51" t="n"/>
      <c r="AB246" s="51" t="n"/>
      <c r="AC246" s="51" t="n"/>
      <c r="AD246" s="51" t="n"/>
      <c r="AE246" s="51" t="n"/>
      <c r="AF246" s="51" t="n"/>
      <c r="AG246" s="51" t="n"/>
      <c r="AH246" s="51" t="n"/>
      <c r="AI246" s="51" t="n"/>
      <c r="AJ246" s="51" t="n"/>
      <c r="AK246" s="51" t="n"/>
      <c r="AL246" s="51" t="n"/>
      <c r="AM246" s="51" t="n"/>
      <c r="AN246" s="51" t="n"/>
      <c r="AO246" s="51" t="n"/>
      <c r="AP246" s="51" t="n"/>
      <c r="AQ246" s="51" t="n"/>
      <c r="AR246" s="51" t="n"/>
      <c r="AS246" s="51" t="n"/>
      <c r="AT246" s="51" t="n"/>
      <c r="AU246" s="51" t="n"/>
      <c r="AV246" s="51" t="n"/>
      <c r="AW246" s="51" t="n"/>
      <c r="AX246" s="51" t="n"/>
      <c r="AY246" s="51" t="n"/>
      <c r="AZ246" s="51" t="n"/>
      <c r="BA246" s="51" t="n"/>
      <c r="BB246" s="51" t="n"/>
      <c r="BC246" s="51" t="n"/>
      <c r="BD246" s="51" t="n"/>
      <c r="BE246" s="51" t="n"/>
      <c r="BF246" s="51" t="n"/>
      <c r="BG246" s="51" t="n"/>
      <c r="BH246" s="51" t="n"/>
      <c r="BI246" s="51" t="n"/>
      <c r="BJ246" s="51" t="n"/>
      <c r="BK246" s="51" t="n"/>
      <c r="BL246" s="51" t="n"/>
      <c r="BM246" s="51" t="n"/>
    </row>
    <row r="247">
      <c r="A247" s="47">
        <f>IF(Mitarbeiter!B247="","",Mitarbeiter!A247)</f>
        <v/>
      </c>
      <c r="B247" s="48">
        <f>IF(Mitarbeiter!B247="","",Mitarbeiter!B247)</f>
        <v/>
      </c>
      <c r="C247" s="37">
        <f>IF(Mitarbeiter!B247="","",N(INDEX($F247:$BM247,1,(Einstellungen!$C$3-2026)*12+1))+N(INDEX($F247:$BM247,1,(Einstellungen!$C$3-2026)*12+2))+N(INDEX($F247:$BM247,1,(Einstellungen!$C$3-2026)*12+3))+N(INDEX($F247:$BM247,1,(Einstellungen!$C$3-2026)*12+4))+N(INDEX($F247:$BM247,1,(Einstellungen!$C$3-2026)*12+5))+N(INDEX($F247:$BM247,1,(Einstellungen!$C$3-2026)*12+6))+N(INDEX($F247:$BM247,1,(Einstellungen!$C$3-2026)*12+7))+N(INDEX($F247:$BM247,1,(Einstellungen!$C$3-2026)*12+8))+N(INDEX($F247:$BM247,1,(Einstellungen!$C$3-2026)*12+9))+N(INDEX($F247:$BM247,1,(Einstellungen!$C$3-2026)*12+10))+N(INDEX($F247:$BM247,1,(Einstellungen!$C$3-2026)*12+11))+N(INDEX($F247:$BM247,1,(Einstellungen!$C$3-2026)*12+12)))</f>
        <v/>
      </c>
      <c r="D247" s="37">
        <f>IF(Mitarbeiter!B247="","",SUM(F247:BM247))</f>
        <v/>
      </c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  <c r="T247" s="51" t="n"/>
      <c r="U247" s="51" t="n"/>
      <c r="V247" s="51" t="n"/>
      <c r="W247" s="51" t="n"/>
      <c r="X247" s="51" t="n"/>
      <c r="Y247" s="51" t="n"/>
      <c r="Z247" s="51" t="n"/>
      <c r="AA247" s="51" t="n"/>
      <c r="AB247" s="51" t="n"/>
      <c r="AC247" s="51" t="n"/>
      <c r="AD247" s="51" t="n"/>
      <c r="AE247" s="51" t="n"/>
      <c r="AF247" s="51" t="n"/>
      <c r="AG247" s="51" t="n"/>
      <c r="AH247" s="51" t="n"/>
      <c r="AI247" s="51" t="n"/>
      <c r="AJ247" s="51" t="n"/>
      <c r="AK247" s="51" t="n"/>
      <c r="AL247" s="51" t="n"/>
      <c r="AM247" s="51" t="n"/>
      <c r="AN247" s="51" t="n"/>
      <c r="AO247" s="51" t="n"/>
      <c r="AP247" s="51" t="n"/>
      <c r="AQ247" s="51" t="n"/>
      <c r="AR247" s="51" t="n"/>
      <c r="AS247" s="51" t="n"/>
      <c r="AT247" s="51" t="n"/>
      <c r="AU247" s="51" t="n"/>
      <c r="AV247" s="51" t="n"/>
      <c r="AW247" s="51" t="n"/>
      <c r="AX247" s="51" t="n"/>
      <c r="AY247" s="51" t="n"/>
      <c r="AZ247" s="51" t="n"/>
      <c r="BA247" s="51" t="n"/>
      <c r="BB247" s="51" t="n"/>
      <c r="BC247" s="51" t="n"/>
      <c r="BD247" s="51" t="n"/>
      <c r="BE247" s="51" t="n"/>
      <c r="BF247" s="51" t="n"/>
      <c r="BG247" s="51" t="n"/>
      <c r="BH247" s="51" t="n"/>
      <c r="BI247" s="51" t="n"/>
      <c r="BJ247" s="51" t="n"/>
      <c r="BK247" s="51" t="n"/>
      <c r="BL247" s="51" t="n"/>
      <c r="BM247" s="51" t="n"/>
    </row>
    <row r="248">
      <c r="A248" s="47">
        <f>IF(Mitarbeiter!B248="","",Mitarbeiter!A248)</f>
        <v/>
      </c>
      <c r="B248" s="48">
        <f>IF(Mitarbeiter!B248="","",Mitarbeiter!B248)</f>
        <v/>
      </c>
      <c r="C248" s="37">
        <f>IF(Mitarbeiter!B248="","",N(INDEX($F248:$BM248,1,(Einstellungen!$C$3-2026)*12+1))+N(INDEX($F248:$BM248,1,(Einstellungen!$C$3-2026)*12+2))+N(INDEX($F248:$BM248,1,(Einstellungen!$C$3-2026)*12+3))+N(INDEX($F248:$BM248,1,(Einstellungen!$C$3-2026)*12+4))+N(INDEX($F248:$BM248,1,(Einstellungen!$C$3-2026)*12+5))+N(INDEX($F248:$BM248,1,(Einstellungen!$C$3-2026)*12+6))+N(INDEX($F248:$BM248,1,(Einstellungen!$C$3-2026)*12+7))+N(INDEX($F248:$BM248,1,(Einstellungen!$C$3-2026)*12+8))+N(INDEX($F248:$BM248,1,(Einstellungen!$C$3-2026)*12+9))+N(INDEX($F248:$BM248,1,(Einstellungen!$C$3-2026)*12+10))+N(INDEX($F248:$BM248,1,(Einstellungen!$C$3-2026)*12+11))+N(INDEX($F248:$BM248,1,(Einstellungen!$C$3-2026)*12+12)))</f>
        <v/>
      </c>
      <c r="D248" s="37">
        <f>IF(Mitarbeiter!B248="","",SUM(F248:BM248))</f>
        <v/>
      </c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  <c r="T248" s="51" t="n"/>
      <c r="U248" s="51" t="n"/>
      <c r="V248" s="51" t="n"/>
      <c r="W248" s="51" t="n"/>
      <c r="X248" s="51" t="n"/>
      <c r="Y248" s="51" t="n"/>
      <c r="Z248" s="51" t="n"/>
      <c r="AA248" s="51" t="n"/>
      <c r="AB248" s="51" t="n"/>
      <c r="AC248" s="51" t="n"/>
      <c r="AD248" s="51" t="n"/>
      <c r="AE248" s="51" t="n"/>
      <c r="AF248" s="51" t="n"/>
      <c r="AG248" s="51" t="n"/>
      <c r="AH248" s="51" t="n"/>
      <c r="AI248" s="51" t="n"/>
      <c r="AJ248" s="51" t="n"/>
      <c r="AK248" s="51" t="n"/>
      <c r="AL248" s="51" t="n"/>
      <c r="AM248" s="51" t="n"/>
      <c r="AN248" s="51" t="n"/>
      <c r="AO248" s="51" t="n"/>
      <c r="AP248" s="51" t="n"/>
      <c r="AQ248" s="51" t="n"/>
      <c r="AR248" s="51" t="n"/>
      <c r="AS248" s="51" t="n"/>
      <c r="AT248" s="51" t="n"/>
      <c r="AU248" s="51" t="n"/>
      <c r="AV248" s="51" t="n"/>
      <c r="AW248" s="51" t="n"/>
      <c r="AX248" s="51" t="n"/>
      <c r="AY248" s="51" t="n"/>
      <c r="AZ248" s="51" t="n"/>
      <c r="BA248" s="51" t="n"/>
      <c r="BB248" s="51" t="n"/>
      <c r="BC248" s="51" t="n"/>
      <c r="BD248" s="51" t="n"/>
      <c r="BE248" s="51" t="n"/>
      <c r="BF248" s="51" t="n"/>
      <c r="BG248" s="51" t="n"/>
      <c r="BH248" s="51" t="n"/>
      <c r="BI248" s="51" t="n"/>
      <c r="BJ248" s="51" t="n"/>
      <c r="BK248" s="51" t="n"/>
      <c r="BL248" s="51" t="n"/>
      <c r="BM248" s="51" t="n"/>
    </row>
    <row r="249">
      <c r="A249" s="47">
        <f>IF(Mitarbeiter!B249="","",Mitarbeiter!A249)</f>
        <v/>
      </c>
      <c r="B249" s="48">
        <f>IF(Mitarbeiter!B249="","",Mitarbeiter!B249)</f>
        <v/>
      </c>
      <c r="C249" s="37">
        <f>IF(Mitarbeiter!B249="","",N(INDEX($F249:$BM249,1,(Einstellungen!$C$3-2026)*12+1))+N(INDEX($F249:$BM249,1,(Einstellungen!$C$3-2026)*12+2))+N(INDEX($F249:$BM249,1,(Einstellungen!$C$3-2026)*12+3))+N(INDEX($F249:$BM249,1,(Einstellungen!$C$3-2026)*12+4))+N(INDEX($F249:$BM249,1,(Einstellungen!$C$3-2026)*12+5))+N(INDEX($F249:$BM249,1,(Einstellungen!$C$3-2026)*12+6))+N(INDEX($F249:$BM249,1,(Einstellungen!$C$3-2026)*12+7))+N(INDEX($F249:$BM249,1,(Einstellungen!$C$3-2026)*12+8))+N(INDEX($F249:$BM249,1,(Einstellungen!$C$3-2026)*12+9))+N(INDEX($F249:$BM249,1,(Einstellungen!$C$3-2026)*12+10))+N(INDEX($F249:$BM249,1,(Einstellungen!$C$3-2026)*12+11))+N(INDEX($F249:$BM249,1,(Einstellungen!$C$3-2026)*12+12)))</f>
        <v/>
      </c>
      <c r="D249" s="37">
        <f>IF(Mitarbeiter!B249="","",SUM(F249:BM249))</f>
        <v/>
      </c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  <c r="T249" s="51" t="n"/>
      <c r="U249" s="51" t="n"/>
      <c r="V249" s="51" t="n"/>
      <c r="W249" s="51" t="n"/>
      <c r="X249" s="51" t="n"/>
      <c r="Y249" s="51" t="n"/>
      <c r="Z249" s="51" t="n"/>
      <c r="AA249" s="51" t="n"/>
      <c r="AB249" s="51" t="n"/>
      <c r="AC249" s="51" t="n"/>
      <c r="AD249" s="51" t="n"/>
      <c r="AE249" s="51" t="n"/>
      <c r="AF249" s="51" t="n"/>
      <c r="AG249" s="51" t="n"/>
      <c r="AH249" s="51" t="n"/>
      <c r="AI249" s="51" t="n"/>
      <c r="AJ249" s="51" t="n"/>
      <c r="AK249" s="51" t="n"/>
      <c r="AL249" s="51" t="n"/>
      <c r="AM249" s="51" t="n"/>
      <c r="AN249" s="51" t="n"/>
      <c r="AO249" s="51" t="n"/>
      <c r="AP249" s="51" t="n"/>
      <c r="AQ249" s="51" t="n"/>
      <c r="AR249" s="51" t="n"/>
      <c r="AS249" s="51" t="n"/>
      <c r="AT249" s="51" t="n"/>
      <c r="AU249" s="51" t="n"/>
      <c r="AV249" s="51" t="n"/>
      <c r="AW249" s="51" t="n"/>
      <c r="AX249" s="51" t="n"/>
      <c r="AY249" s="51" t="n"/>
      <c r="AZ249" s="51" t="n"/>
      <c r="BA249" s="51" t="n"/>
      <c r="BB249" s="51" t="n"/>
      <c r="BC249" s="51" t="n"/>
      <c r="BD249" s="51" t="n"/>
      <c r="BE249" s="51" t="n"/>
      <c r="BF249" s="51" t="n"/>
      <c r="BG249" s="51" t="n"/>
      <c r="BH249" s="51" t="n"/>
      <c r="BI249" s="51" t="n"/>
      <c r="BJ249" s="51" t="n"/>
      <c r="BK249" s="51" t="n"/>
      <c r="BL249" s="51" t="n"/>
      <c r="BM249" s="51" t="n"/>
    </row>
    <row r="250">
      <c r="A250" s="47">
        <f>IF(Mitarbeiter!B250="","",Mitarbeiter!A250)</f>
        <v/>
      </c>
      <c r="B250" s="48">
        <f>IF(Mitarbeiter!B250="","",Mitarbeiter!B250)</f>
        <v/>
      </c>
      <c r="C250" s="37">
        <f>IF(Mitarbeiter!B250="","",N(INDEX($F250:$BM250,1,(Einstellungen!$C$3-2026)*12+1))+N(INDEX($F250:$BM250,1,(Einstellungen!$C$3-2026)*12+2))+N(INDEX($F250:$BM250,1,(Einstellungen!$C$3-2026)*12+3))+N(INDEX($F250:$BM250,1,(Einstellungen!$C$3-2026)*12+4))+N(INDEX($F250:$BM250,1,(Einstellungen!$C$3-2026)*12+5))+N(INDEX($F250:$BM250,1,(Einstellungen!$C$3-2026)*12+6))+N(INDEX($F250:$BM250,1,(Einstellungen!$C$3-2026)*12+7))+N(INDEX($F250:$BM250,1,(Einstellungen!$C$3-2026)*12+8))+N(INDEX($F250:$BM250,1,(Einstellungen!$C$3-2026)*12+9))+N(INDEX($F250:$BM250,1,(Einstellungen!$C$3-2026)*12+10))+N(INDEX($F250:$BM250,1,(Einstellungen!$C$3-2026)*12+11))+N(INDEX($F250:$BM250,1,(Einstellungen!$C$3-2026)*12+12)))</f>
        <v/>
      </c>
      <c r="D250" s="37">
        <f>IF(Mitarbeiter!B250="","",SUM(F250:BM250))</f>
        <v/>
      </c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  <c r="S250" s="51" t="n"/>
      <c r="T250" s="51" t="n"/>
      <c r="U250" s="51" t="n"/>
      <c r="V250" s="51" t="n"/>
      <c r="W250" s="51" t="n"/>
      <c r="X250" s="51" t="n"/>
      <c r="Y250" s="51" t="n"/>
      <c r="Z250" s="51" t="n"/>
      <c r="AA250" s="51" t="n"/>
      <c r="AB250" s="51" t="n"/>
      <c r="AC250" s="51" t="n"/>
      <c r="AD250" s="51" t="n"/>
      <c r="AE250" s="51" t="n"/>
      <c r="AF250" s="51" t="n"/>
      <c r="AG250" s="51" t="n"/>
      <c r="AH250" s="51" t="n"/>
      <c r="AI250" s="51" t="n"/>
      <c r="AJ250" s="51" t="n"/>
      <c r="AK250" s="51" t="n"/>
      <c r="AL250" s="51" t="n"/>
      <c r="AM250" s="51" t="n"/>
      <c r="AN250" s="51" t="n"/>
      <c r="AO250" s="51" t="n"/>
      <c r="AP250" s="51" t="n"/>
      <c r="AQ250" s="51" t="n"/>
      <c r="AR250" s="51" t="n"/>
      <c r="AS250" s="51" t="n"/>
      <c r="AT250" s="51" t="n"/>
      <c r="AU250" s="51" t="n"/>
      <c r="AV250" s="51" t="n"/>
      <c r="AW250" s="51" t="n"/>
      <c r="AX250" s="51" t="n"/>
      <c r="AY250" s="51" t="n"/>
      <c r="AZ250" s="51" t="n"/>
      <c r="BA250" s="51" t="n"/>
      <c r="BB250" s="51" t="n"/>
      <c r="BC250" s="51" t="n"/>
      <c r="BD250" s="51" t="n"/>
      <c r="BE250" s="51" t="n"/>
      <c r="BF250" s="51" t="n"/>
      <c r="BG250" s="51" t="n"/>
      <c r="BH250" s="51" t="n"/>
      <c r="BI250" s="51" t="n"/>
      <c r="BJ250" s="51" t="n"/>
      <c r="BK250" s="51" t="n"/>
      <c r="BL250" s="51" t="n"/>
      <c r="BM250" s="51" t="n"/>
    </row>
    <row r="251">
      <c r="A251" s="47">
        <f>IF(Mitarbeiter!B251="","",Mitarbeiter!A251)</f>
        <v/>
      </c>
      <c r="B251" s="48">
        <f>IF(Mitarbeiter!B251="","",Mitarbeiter!B251)</f>
        <v/>
      </c>
      <c r="C251" s="37">
        <f>IF(Mitarbeiter!B251="","",N(INDEX($F251:$BM251,1,(Einstellungen!$C$3-2026)*12+1))+N(INDEX($F251:$BM251,1,(Einstellungen!$C$3-2026)*12+2))+N(INDEX($F251:$BM251,1,(Einstellungen!$C$3-2026)*12+3))+N(INDEX($F251:$BM251,1,(Einstellungen!$C$3-2026)*12+4))+N(INDEX($F251:$BM251,1,(Einstellungen!$C$3-2026)*12+5))+N(INDEX($F251:$BM251,1,(Einstellungen!$C$3-2026)*12+6))+N(INDEX($F251:$BM251,1,(Einstellungen!$C$3-2026)*12+7))+N(INDEX($F251:$BM251,1,(Einstellungen!$C$3-2026)*12+8))+N(INDEX($F251:$BM251,1,(Einstellungen!$C$3-2026)*12+9))+N(INDEX($F251:$BM251,1,(Einstellungen!$C$3-2026)*12+10))+N(INDEX($F251:$BM251,1,(Einstellungen!$C$3-2026)*12+11))+N(INDEX($F251:$BM251,1,(Einstellungen!$C$3-2026)*12+12)))</f>
        <v/>
      </c>
      <c r="D251" s="37">
        <f>IF(Mitarbeiter!B251="","",SUM(F251:BM251))</f>
        <v/>
      </c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  <c r="S251" s="51" t="n"/>
      <c r="T251" s="51" t="n"/>
      <c r="U251" s="51" t="n"/>
      <c r="V251" s="51" t="n"/>
      <c r="W251" s="51" t="n"/>
      <c r="X251" s="51" t="n"/>
      <c r="Y251" s="51" t="n"/>
      <c r="Z251" s="51" t="n"/>
      <c r="AA251" s="51" t="n"/>
      <c r="AB251" s="51" t="n"/>
      <c r="AC251" s="51" t="n"/>
      <c r="AD251" s="51" t="n"/>
      <c r="AE251" s="51" t="n"/>
      <c r="AF251" s="51" t="n"/>
      <c r="AG251" s="51" t="n"/>
      <c r="AH251" s="51" t="n"/>
      <c r="AI251" s="51" t="n"/>
      <c r="AJ251" s="51" t="n"/>
      <c r="AK251" s="51" t="n"/>
      <c r="AL251" s="51" t="n"/>
      <c r="AM251" s="51" t="n"/>
      <c r="AN251" s="51" t="n"/>
      <c r="AO251" s="51" t="n"/>
      <c r="AP251" s="51" t="n"/>
      <c r="AQ251" s="51" t="n"/>
      <c r="AR251" s="51" t="n"/>
      <c r="AS251" s="51" t="n"/>
      <c r="AT251" s="51" t="n"/>
      <c r="AU251" s="51" t="n"/>
      <c r="AV251" s="51" t="n"/>
      <c r="AW251" s="51" t="n"/>
      <c r="AX251" s="51" t="n"/>
      <c r="AY251" s="51" t="n"/>
      <c r="AZ251" s="51" t="n"/>
      <c r="BA251" s="51" t="n"/>
      <c r="BB251" s="51" t="n"/>
      <c r="BC251" s="51" t="n"/>
      <c r="BD251" s="51" t="n"/>
      <c r="BE251" s="51" t="n"/>
      <c r="BF251" s="51" t="n"/>
      <c r="BG251" s="51" t="n"/>
      <c r="BH251" s="51" t="n"/>
      <c r="BI251" s="51" t="n"/>
      <c r="BJ251" s="51" t="n"/>
      <c r="BK251" s="51" t="n"/>
      <c r="BL251" s="51" t="n"/>
      <c r="BM251" s="51" t="n"/>
    </row>
    <row r="252">
      <c r="A252" s="47">
        <f>IF(Mitarbeiter!B252="","",Mitarbeiter!A252)</f>
        <v/>
      </c>
      <c r="B252" s="48">
        <f>IF(Mitarbeiter!B252="","",Mitarbeiter!B252)</f>
        <v/>
      </c>
      <c r="C252" s="37">
        <f>IF(Mitarbeiter!B252="","",N(INDEX($F252:$BM252,1,(Einstellungen!$C$3-2026)*12+1))+N(INDEX($F252:$BM252,1,(Einstellungen!$C$3-2026)*12+2))+N(INDEX($F252:$BM252,1,(Einstellungen!$C$3-2026)*12+3))+N(INDEX($F252:$BM252,1,(Einstellungen!$C$3-2026)*12+4))+N(INDEX($F252:$BM252,1,(Einstellungen!$C$3-2026)*12+5))+N(INDEX($F252:$BM252,1,(Einstellungen!$C$3-2026)*12+6))+N(INDEX($F252:$BM252,1,(Einstellungen!$C$3-2026)*12+7))+N(INDEX($F252:$BM252,1,(Einstellungen!$C$3-2026)*12+8))+N(INDEX($F252:$BM252,1,(Einstellungen!$C$3-2026)*12+9))+N(INDEX($F252:$BM252,1,(Einstellungen!$C$3-2026)*12+10))+N(INDEX($F252:$BM252,1,(Einstellungen!$C$3-2026)*12+11))+N(INDEX($F252:$BM252,1,(Einstellungen!$C$3-2026)*12+12)))</f>
        <v/>
      </c>
      <c r="D252" s="37">
        <f>IF(Mitarbeiter!B252="","",SUM(F252:BM252))</f>
        <v/>
      </c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  <c r="S252" s="51" t="n"/>
      <c r="T252" s="51" t="n"/>
      <c r="U252" s="51" t="n"/>
      <c r="V252" s="51" t="n"/>
      <c r="W252" s="51" t="n"/>
      <c r="X252" s="51" t="n"/>
      <c r="Y252" s="51" t="n"/>
      <c r="Z252" s="51" t="n"/>
      <c r="AA252" s="51" t="n"/>
      <c r="AB252" s="51" t="n"/>
      <c r="AC252" s="51" t="n"/>
      <c r="AD252" s="51" t="n"/>
      <c r="AE252" s="51" t="n"/>
      <c r="AF252" s="51" t="n"/>
      <c r="AG252" s="51" t="n"/>
      <c r="AH252" s="51" t="n"/>
      <c r="AI252" s="51" t="n"/>
      <c r="AJ252" s="51" t="n"/>
      <c r="AK252" s="51" t="n"/>
      <c r="AL252" s="51" t="n"/>
      <c r="AM252" s="51" t="n"/>
      <c r="AN252" s="51" t="n"/>
      <c r="AO252" s="51" t="n"/>
      <c r="AP252" s="51" t="n"/>
      <c r="AQ252" s="51" t="n"/>
      <c r="AR252" s="51" t="n"/>
      <c r="AS252" s="51" t="n"/>
      <c r="AT252" s="51" t="n"/>
      <c r="AU252" s="51" t="n"/>
      <c r="AV252" s="51" t="n"/>
      <c r="AW252" s="51" t="n"/>
      <c r="AX252" s="51" t="n"/>
      <c r="AY252" s="51" t="n"/>
      <c r="AZ252" s="51" t="n"/>
      <c r="BA252" s="51" t="n"/>
      <c r="BB252" s="51" t="n"/>
      <c r="BC252" s="51" t="n"/>
      <c r="BD252" s="51" t="n"/>
      <c r="BE252" s="51" t="n"/>
      <c r="BF252" s="51" t="n"/>
      <c r="BG252" s="51" t="n"/>
      <c r="BH252" s="51" t="n"/>
      <c r="BI252" s="51" t="n"/>
      <c r="BJ252" s="51" t="n"/>
      <c r="BK252" s="51" t="n"/>
      <c r="BL252" s="51" t="n"/>
      <c r="BM252" s="51" t="n"/>
    </row>
    <row r="253">
      <c r="A253" s="47">
        <f>IF(Mitarbeiter!B253="","",Mitarbeiter!A253)</f>
        <v/>
      </c>
      <c r="B253" s="48">
        <f>IF(Mitarbeiter!B253="","",Mitarbeiter!B253)</f>
        <v/>
      </c>
      <c r="C253" s="37">
        <f>IF(Mitarbeiter!B253="","",N(INDEX($F253:$BM253,1,(Einstellungen!$C$3-2026)*12+1))+N(INDEX($F253:$BM253,1,(Einstellungen!$C$3-2026)*12+2))+N(INDEX($F253:$BM253,1,(Einstellungen!$C$3-2026)*12+3))+N(INDEX($F253:$BM253,1,(Einstellungen!$C$3-2026)*12+4))+N(INDEX($F253:$BM253,1,(Einstellungen!$C$3-2026)*12+5))+N(INDEX($F253:$BM253,1,(Einstellungen!$C$3-2026)*12+6))+N(INDEX($F253:$BM253,1,(Einstellungen!$C$3-2026)*12+7))+N(INDEX($F253:$BM253,1,(Einstellungen!$C$3-2026)*12+8))+N(INDEX($F253:$BM253,1,(Einstellungen!$C$3-2026)*12+9))+N(INDEX($F253:$BM253,1,(Einstellungen!$C$3-2026)*12+10))+N(INDEX($F253:$BM253,1,(Einstellungen!$C$3-2026)*12+11))+N(INDEX($F253:$BM253,1,(Einstellungen!$C$3-2026)*12+12)))</f>
        <v/>
      </c>
      <c r="D253" s="37">
        <f>IF(Mitarbeiter!B253="","",SUM(F253:BM253))</f>
        <v/>
      </c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  <c r="S253" s="51" t="n"/>
      <c r="T253" s="51" t="n"/>
      <c r="U253" s="51" t="n"/>
      <c r="V253" s="51" t="n"/>
      <c r="W253" s="51" t="n"/>
      <c r="X253" s="51" t="n"/>
      <c r="Y253" s="51" t="n"/>
      <c r="Z253" s="51" t="n"/>
      <c r="AA253" s="51" t="n"/>
      <c r="AB253" s="51" t="n"/>
      <c r="AC253" s="51" t="n"/>
      <c r="AD253" s="51" t="n"/>
      <c r="AE253" s="51" t="n"/>
      <c r="AF253" s="51" t="n"/>
      <c r="AG253" s="51" t="n"/>
      <c r="AH253" s="51" t="n"/>
      <c r="AI253" s="51" t="n"/>
      <c r="AJ253" s="51" t="n"/>
      <c r="AK253" s="51" t="n"/>
      <c r="AL253" s="51" t="n"/>
      <c r="AM253" s="51" t="n"/>
      <c r="AN253" s="51" t="n"/>
      <c r="AO253" s="51" t="n"/>
      <c r="AP253" s="51" t="n"/>
      <c r="AQ253" s="51" t="n"/>
      <c r="AR253" s="51" t="n"/>
      <c r="AS253" s="51" t="n"/>
      <c r="AT253" s="51" t="n"/>
      <c r="AU253" s="51" t="n"/>
      <c r="AV253" s="51" t="n"/>
      <c r="AW253" s="51" t="n"/>
      <c r="AX253" s="51" t="n"/>
      <c r="AY253" s="51" t="n"/>
      <c r="AZ253" s="51" t="n"/>
      <c r="BA253" s="51" t="n"/>
      <c r="BB253" s="51" t="n"/>
      <c r="BC253" s="51" t="n"/>
      <c r="BD253" s="51" t="n"/>
      <c r="BE253" s="51" t="n"/>
      <c r="BF253" s="51" t="n"/>
      <c r="BG253" s="51" t="n"/>
      <c r="BH253" s="51" t="n"/>
      <c r="BI253" s="51" t="n"/>
      <c r="BJ253" s="51" t="n"/>
      <c r="BK253" s="51" t="n"/>
      <c r="BL253" s="51" t="n"/>
      <c r="BM253" s="51" t="n"/>
    </row>
    <row r="254">
      <c r="A254" s="47">
        <f>IF(Mitarbeiter!B254="","",Mitarbeiter!A254)</f>
        <v/>
      </c>
      <c r="B254" s="48">
        <f>IF(Mitarbeiter!B254="","",Mitarbeiter!B254)</f>
        <v/>
      </c>
      <c r="C254" s="37">
        <f>IF(Mitarbeiter!B254="","",N(INDEX($F254:$BM254,1,(Einstellungen!$C$3-2026)*12+1))+N(INDEX($F254:$BM254,1,(Einstellungen!$C$3-2026)*12+2))+N(INDEX($F254:$BM254,1,(Einstellungen!$C$3-2026)*12+3))+N(INDEX($F254:$BM254,1,(Einstellungen!$C$3-2026)*12+4))+N(INDEX($F254:$BM254,1,(Einstellungen!$C$3-2026)*12+5))+N(INDEX($F254:$BM254,1,(Einstellungen!$C$3-2026)*12+6))+N(INDEX($F254:$BM254,1,(Einstellungen!$C$3-2026)*12+7))+N(INDEX($F254:$BM254,1,(Einstellungen!$C$3-2026)*12+8))+N(INDEX($F254:$BM254,1,(Einstellungen!$C$3-2026)*12+9))+N(INDEX($F254:$BM254,1,(Einstellungen!$C$3-2026)*12+10))+N(INDEX($F254:$BM254,1,(Einstellungen!$C$3-2026)*12+11))+N(INDEX($F254:$BM254,1,(Einstellungen!$C$3-2026)*12+12)))</f>
        <v/>
      </c>
      <c r="D254" s="37">
        <f>IF(Mitarbeiter!B254="","",SUM(F254:BM254))</f>
        <v/>
      </c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  <c r="S254" s="51" t="n"/>
      <c r="T254" s="51" t="n"/>
      <c r="U254" s="51" t="n"/>
      <c r="V254" s="51" t="n"/>
      <c r="W254" s="51" t="n"/>
      <c r="X254" s="51" t="n"/>
      <c r="Y254" s="51" t="n"/>
      <c r="Z254" s="51" t="n"/>
      <c r="AA254" s="51" t="n"/>
      <c r="AB254" s="51" t="n"/>
      <c r="AC254" s="51" t="n"/>
      <c r="AD254" s="51" t="n"/>
      <c r="AE254" s="51" t="n"/>
      <c r="AF254" s="51" t="n"/>
      <c r="AG254" s="51" t="n"/>
      <c r="AH254" s="51" t="n"/>
      <c r="AI254" s="51" t="n"/>
      <c r="AJ254" s="51" t="n"/>
      <c r="AK254" s="51" t="n"/>
      <c r="AL254" s="51" t="n"/>
      <c r="AM254" s="51" t="n"/>
      <c r="AN254" s="51" t="n"/>
      <c r="AO254" s="51" t="n"/>
      <c r="AP254" s="51" t="n"/>
      <c r="AQ254" s="51" t="n"/>
      <c r="AR254" s="51" t="n"/>
      <c r="AS254" s="51" t="n"/>
      <c r="AT254" s="51" t="n"/>
      <c r="AU254" s="51" t="n"/>
      <c r="AV254" s="51" t="n"/>
      <c r="AW254" s="51" t="n"/>
      <c r="AX254" s="51" t="n"/>
      <c r="AY254" s="51" t="n"/>
      <c r="AZ254" s="51" t="n"/>
      <c r="BA254" s="51" t="n"/>
      <c r="BB254" s="51" t="n"/>
      <c r="BC254" s="51" t="n"/>
      <c r="BD254" s="51" t="n"/>
      <c r="BE254" s="51" t="n"/>
      <c r="BF254" s="51" t="n"/>
      <c r="BG254" s="51" t="n"/>
      <c r="BH254" s="51" t="n"/>
      <c r="BI254" s="51" t="n"/>
      <c r="BJ254" s="51" t="n"/>
      <c r="BK254" s="51" t="n"/>
      <c r="BL254" s="51" t="n"/>
      <c r="BM254" s="51" t="n"/>
    </row>
    <row r="255">
      <c r="A255" s="47">
        <f>IF(Mitarbeiter!B255="","",Mitarbeiter!A255)</f>
        <v/>
      </c>
      <c r="B255" s="48">
        <f>IF(Mitarbeiter!B255="","",Mitarbeiter!B255)</f>
        <v/>
      </c>
      <c r="C255" s="37">
        <f>IF(Mitarbeiter!B255="","",N(INDEX($F255:$BM255,1,(Einstellungen!$C$3-2026)*12+1))+N(INDEX($F255:$BM255,1,(Einstellungen!$C$3-2026)*12+2))+N(INDEX($F255:$BM255,1,(Einstellungen!$C$3-2026)*12+3))+N(INDEX($F255:$BM255,1,(Einstellungen!$C$3-2026)*12+4))+N(INDEX($F255:$BM255,1,(Einstellungen!$C$3-2026)*12+5))+N(INDEX($F255:$BM255,1,(Einstellungen!$C$3-2026)*12+6))+N(INDEX($F255:$BM255,1,(Einstellungen!$C$3-2026)*12+7))+N(INDEX($F255:$BM255,1,(Einstellungen!$C$3-2026)*12+8))+N(INDEX($F255:$BM255,1,(Einstellungen!$C$3-2026)*12+9))+N(INDEX($F255:$BM255,1,(Einstellungen!$C$3-2026)*12+10))+N(INDEX($F255:$BM255,1,(Einstellungen!$C$3-2026)*12+11))+N(INDEX($F255:$BM255,1,(Einstellungen!$C$3-2026)*12+12)))</f>
        <v/>
      </c>
      <c r="D255" s="37">
        <f>IF(Mitarbeiter!B255="","",SUM(F255:BM255))</f>
        <v/>
      </c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  <c r="S255" s="51" t="n"/>
      <c r="T255" s="51" t="n"/>
      <c r="U255" s="51" t="n"/>
      <c r="V255" s="51" t="n"/>
      <c r="W255" s="51" t="n"/>
      <c r="X255" s="51" t="n"/>
      <c r="Y255" s="51" t="n"/>
      <c r="Z255" s="51" t="n"/>
      <c r="AA255" s="51" t="n"/>
      <c r="AB255" s="51" t="n"/>
      <c r="AC255" s="51" t="n"/>
      <c r="AD255" s="51" t="n"/>
      <c r="AE255" s="51" t="n"/>
      <c r="AF255" s="51" t="n"/>
      <c r="AG255" s="51" t="n"/>
      <c r="AH255" s="51" t="n"/>
      <c r="AI255" s="51" t="n"/>
      <c r="AJ255" s="51" t="n"/>
      <c r="AK255" s="51" t="n"/>
      <c r="AL255" s="51" t="n"/>
      <c r="AM255" s="51" t="n"/>
      <c r="AN255" s="51" t="n"/>
      <c r="AO255" s="51" t="n"/>
      <c r="AP255" s="51" t="n"/>
      <c r="AQ255" s="51" t="n"/>
      <c r="AR255" s="51" t="n"/>
      <c r="AS255" s="51" t="n"/>
      <c r="AT255" s="51" t="n"/>
      <c r="AU255" s="51" t="n"/>
      <c r="AV255" s="51" t="n"/>
      <c r="AW255" s="51" t="n"/>
      <c r="AX255" s="51" t="n"/>
      <c r="AY255" s="51" t="n"/>
      <c r="AZ255" s="51" t="n"/>
      <c r="BA255" s="51" t="n"/>
      <c r="BB255" s="51" t="n"/>
      <c r="BC255" s="51" t="n"/>
      <c r="BD255" s="51" t="n"/>
      <c r="BE255" s="51" t="n"/>
      <c r="BF255" s="51" t="n"/>
      <c r="BG255" s="51" t="n"/>
      <c r="BH255" s="51" t="n"/>
      <c r="BI255" s="51" t="n"/>
      <c r="BJ255" s="51" t="n"/>
      <c r="BK255" s="51" t="n"/>
      <c r="BL255" s="51" t="n"/>
      <c r="BM255" s="51" t="n"/>
    </row>
    <row r="256">
      <c r="A256" s="47">
        <f>IF(Mitarbeiter!B256="","",Mitarbeiter!A256)</f>
        <v/>
      </c>
      <c r="B256" s="48">
        <f>IF(Mitarbeiter!B256="","",Mitarbeiter!B256)</f>
        <v/>
      </c>
      <c r="C256" s="37">
        <f>IF(Mitarbeiter!B256="","",N(INDEX($F256:$BM256,1,(Einstellungen!$C$3-2026)*12+1))+N(INDEX($F256:$BM256,1,(Einstellungen!$C$3-2026)*12+2))+N(INDEX($F256:$BM256,1,(Einstellungen!$C$3-2026)*12+3))+N(INDEX($F256:$BM256,1,(Einstellungen!$C$3-2026)*12+4))+N(INDEX($F256:$BM256,1,(Einstellungen!$C$3-2026)*12+5))+N(INDEX($F256:$BM256,1,(Einstellungen!$C$3-2026)*12+6))+N(INDEX($F256:$BM256,1,(Einstellungen!$C$3-2026)*12+7))+N(INDEX($F256:$BM256,1,(Einstellungen!$C$3-2026)*12+8))+N(INDEX($F256:$BM256,1,(Einstellungen!$C$3-2026)*12+9))+N(INDEX($F256:$BM256,1,(Einstellungen!$C$3-2026)*12+10))+N(INDEX($F256:$BM256,1,(Einstellungen!$C$3-2026)*12+11))+N(INDEX($F256:$BM256,1,(Einstellungen!$C$3-2026)*12+12)))</f>
        <v/>
      </c>
      <c r="D256" s="37">
        <f>IF(Mitarbeiter!B256="","",SUM(F256:BM256))</f>
        <v/>
      </c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  <c r="S256" s="51" t="n"/>
      <c r="T256" s="51" t="n"/>
      <c r="U256" s="51" t="n"/>
      <c r="V256" s="51" t="n"/>
      <c r="W256" s="51" t="n"/>
      <c r="X256" s="51" t="n"/>
      <c r="Y256" s="51" t="n"/>
      <c r="Z256" s="51" t="n"/>
      <c r="AA256" s="51" t="n"/>
      <c r="AB256" s="51" t="n"/>
      <c r="AC256" s="51" t="n"/>
      <c r="AD256" s="51" t="n"/>
      <c r="AE256" s="51" t="n"/>
      <c r="AF256" s="51" t="n"/>
      <c r="AG256" s="51" t="n"/>
      <c r="AH256" s="51" t="n"/>
      <c r="AI256" s="51" t="n"/>
      <c r="AJ256" s="51" t="n"/>
      <c r="AK256" s="51" t="n"/>
      <c r="AL256" s="51" t="n"/>
      <c r="AM256" s="51" t="n"/>
      <c r="AN256" s="51" t="n"/>
      <c r="AO256" s="51" t="n"/>
      <c r="AP256" s="51" t="n"/>
      <c r="AQ256" s="51" t="n"/>
      <c r="AR256" s="51" t="n"/>
      <c r="AS256" s="51" t="n"/>
      <c r="AT256" s="51" t="n"/>
      <c r="AU256" s="51" t="n"/>
      <c r="AV256" s="51" t="n"/>
      <c r="AW256" s="51" t="n"/>
      <c r="AX256" s="51" t="n"/>
      <c r="AY256" s="51" t="n"/>
      <c r="AZ256" s="51" t="n"/>
      <c r="BA256" s="51" t="n"/>
      <c r="BB256" s="51" t="n"/>
      <c r="BC256" s="51" t="n"/>
      <c r="BD256" s="51" t="n"/>
      <c r="BE256" s="51" t="n"/>
      <c r="BF256" s="51" t="n"/>
      <c r="BG256" s="51" t="n"/>
      <c r="BH256" s="51" t="n"/>
      <c r="BI256" s="51" t="n"/>
      <c r="BJ256" s="51" t="n"/>
      <c r="BK256" s="51" t="n"/>
      <c r="BL256" s="51" t="n"/>
      <c r="BM256" s="51" t="n"/>
    </row>
    <row r="257">
      <c r="A257" s="47">
        <f>IF(Mitarbeiter!B257="","",Mitarbeiter!A257)</f>
        <v/>
      </c>
      <c r="B257" s="48">
        <f>IF(Mitarbeiter!B257="","",Mitarbeiter!B257)</f>
        <v/>
      </c>
      <c r="C257" s="37">
        <f>IF(Mitarbeiter!B257="","",N(INDEX($F257:$BM257,1,(Einstellungen!$C$3-2026)*12+1))+N(INDEX($F257:$BM257,1,(Einstellungen!$C$3-2026)*12+2))+N(INDEX($F257:$BM257,1,(Einstellungen!$C$3-2026)*12+3))+N(INDEX($F257:$BM257,1,(Einstellungen!$C$3-2026)*12+4))+N(INDEX($F257:$BM257,1,(Einstellungen!$C$3-2026)*12+5))+N(INDEX($F257:$BM257,1,(Einstellungen!$C$3-2026)*12+6))+N(INDEX($F257:$BM257,1,(Einstellungen!$C$3-2026)*12+7))+N(INDEX($F257:$BM257,1,(Einstellungen!$C$3-2026)*12+8))+N(INDEX($F257:$BM257,1,(Einstellungen!$C$3-2026)*12+9))+N(INDEX($F257:$BM257,1,(Einstellungen!$C$3-2026)*12+10))+N(INDEX($F257:$BM257,1,(Einstellungen!$C$3-2026)*12+11))+N(INDEX($F257:$BM257,1,(Einstellungen!$C$3-2026)*12+12)))</f>
        <v/>
      </c>
      <c r="D257" s="37">
        <f>IF(Mitarbeiter!B257="","",SUM(F257:BM257))</f>
        <v/>
      </c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  <c r="S257" s="51" t="n"/>
      <c r="T257" s="51" t="n"/>
      <c r="U257" s="51" t="n"/>
      <c r="V257" s="51" t="n"/>
      <c r="W257" s="51" t="n"/>
      <c r="X257" s="51" t="n"/>
      <c r="Y257" s="51" t="n"/>
      <c r="Z257" s="51" t="n"/>
      <c r="AA257" s="51" t="n"/>
      <c r="AB257" s="51" t="n"/>
      <c r="AC257" s="51" t="n"/>
      <c r="AD257" s="51" t="n"/>
      <c r="AE257" s="51" t="n"/>
      <c r="AF257" s="51" t="n"/>
      <c r="AG257" s="51" t="n"/>
      <c r="AH257" s="51" t="n"/>
      <c r="AI257" s="51" t="n"/>
      <c r="AJ257" s="51" t="n"/>
      <c r="AK257" s="51" t="n"/>
      <c r="AL257" s="51" t="n"/>
      <c r="AM257" s="51" t="n"/>
      <c r="AN257" s="51" t="n"/>
      <c r="AO257" s="51" t="n"/>
      <c r="AP257" s="51" t="n"/>
      <c r="AQ257" s="51" t="n"/>
      <c r="AR257" s="51" t="n"/>
      <c r="AS257" s="51" t="n"/>
      <c r="AT257" s="51" t="n"/>
      <c r="AU257" s="51" t="n"/>
      <c r="AV257" s="51" t="n"/>
      <c r="AW257" s="51" t="n"/>
      <c r="AX257" s="51" t="n"/>
      <c r="AY257" s="51" t="n"/>
      <c r="AZ257" s="51" t="n"/>
      <c r="BA257" s="51" t="n"/>
      <c r="BB257" s="51" t="n"/>
      <c r="BC257" s="51" t="n"/>
      <c r="BD257" s="51" t="n"/>
      <c r="BE257" s="51" t="n"/>
      <c r="BF257" s="51" t="n"/>
      <c r="BG257" s="51" t="n"/>
      <c r="BH257" s="51" t="n"/>
      <c r="BI257" s="51" t="n"/>
      <c r="BJ257" s="51" t="n"/>
      <c r="BK257" s="51" t="n"/>
      <c r="BL257" s="51" t="n"/>
      <c r="BM257" s="51" t="n"/>
    </row>
    <row r="258">
      <c r="A258" s="47">
        <f>IF(Mitarbeiter!B258="","",Mitarbeiter!A258)</f>
        <v/>
      </c>
      <c r="B258" s="48">
        <f>IF(Mitarbeiter!B258="","",Mitarbeiter!B258)</f>
        <v/>
      </c>
      <c r="C258" s="37">
        <f>IF(Mitarbeiter!B258="","",N(INDEX($F258:$BM258,1,(Einstellungen!$C$3-2026)*12+1))+N(INDEX($F258:$BM258,1,(Einstellungen!$C$3-2026)*12+2))+N(INDEX($F258:$BM258,1,(Einstellungen!$C$3-2026)*12+3))+N(INDEX($F258:$BM258,1,(Einstellungen!$C$3-2026)*12+4))+N(INDEX($F258:$BM258,1,(Einstellungen!$C$3-2026)*12+5))+N(INDEX($F258:$BM258,1,(Einstellungen!$C$3-2026)*12+6))+N(INDEX($F258:$BM258,1,(Einstellungen!$C$3-2026)*12+7))+N(INDEX($F258:$BM258,1,(Einstellungen!$C$3-2026)*12+8))+N(INDEX($F258:$BM258,1,(Einstellungen!$C$3-2026)*12+9))+N(INDEX($F258:$BM258,1,(Einstellungen!$C$3-2026)*12+10))+N(INDEX($F258:$BM258,1,(Einstellungen!$C$3-2026)*12+11))+N(INDEX($F258:$BM258,1,(Einstellungen!$C$3-2026)*12+12)))</f>
        <v/>
      </c>
      <c r="D258" s="37">
        <f>IF(Mitarbeiter!B258="","",SUM(F258:BM258))</f>
        <v/>
      </c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  <c r="S258" s="51" t="n"/>
      <c r="T258" s="51" t="n"/>
      <c r="U258" s="51" t="n"/>
      <c r="V258" s="51" t="n"/>
      <c r="W258" s="51" t="n"/>
      <c r="X258" s="51" t="n"/>
      <c r="Y258" s="51" t="n"/>
      <c r="Z258" s="51" t="n"/>
      <c r="AA258" s="51" t="n"/>
      <c r="AB258" s="51" t="n"/>
      <c r="AC258" s="51" t="n"/>
      <c r="AD258" s="51" t="n"/>
      <c r="AE258" s="51" t="n"/>
      <c r="AF258" s="51" t="n"/>
      <c r="AG258" s="51" t="n"/>
      <c r="AH258" s="51" t="n"/>
      <c r="AI258" s="51" t="n"/>
      <c r="AJ258" s="51" t="n"/>
      <c r="AK258" s="51" t="n"/>
      <c r="AL258" s="51" t="n"/>
      <c r="AM258" s="51" t="n"/>
      <c r="AN258" s="51" t="n"/>
      <c r="AO258" s="51" t="n"/>
      <c r="AP258" s="51" t="n"/>
      <c r="AQ258" s="51" t="n"/>
      <c r="AR258" s="51" t="n"/>
      <c r="AS258" s="51" t="n"/>
      <c r="AT258" s="51" t="n"/>
      <c r="AU258" s="51" t="n"/>
      <c r="AV258" s="51" t="n"/>
      <c r="AW258" s="51" t="n"/>
      <c r="AX258" s="51" t="n"/>
      <c r="AY258" s="51" t="n"/>
      <c r="AZ258" s="51" t="n"/>
      <c r="BA258" s="51" t="n"/>
      <c r="BB258" s="51" t="n"/>
      <c r="BC258" s="51" t="n"/>
      <c r="BD258" s="51" t="n"/>
      <c r="BE258" s="51" t="n"/>
      <c r="BF258" s="51" t="n"/>
      <c r="BG258" s="51" t="n"/>
      <c r="BH258" s="51" t="n"/>
      <c r="BI258" s="51" t="n"/>
      <c r="BJ258" s="51" t="n"/>
      <c r="BK258" s="51" t="n"/>
      <c r="BL258" s="51" t="n"/>
      <c r="BM258" s="51" t="n"/>
    </row>
    <row r="259">
      <c r="A259" s="47">
        <f>IF(Mitarbeiter!B259="","",Mitarbeiter!A259)</f>
        <v/>
      </c>
      <c r="B259" s="48">
        <f>IF(Mitarbeiter!B259="","",Mitarbeiter!B259)</f>
        <v/>
      </c>
      <c r="C259" s="37">
        <f>IF(Mitarbeiter!B259="","",N(INDEX($F259:$BM259,1,(Einstellungen!$C$3-2026)*12+1))+N(INDEX($F259:$BM259,1,(Einstellungen!$C$3-2026)*12+2))+N(INDEX($F259:$BM259,1,(Einstellungen!$C$3-2026)*12+3))+N(INDEX($F259:$BM259,1,(Einstellungen!$C$3-2026)*12+4))+N(INDEX($F259:$BM259,1,(Einstellungen!$C$3-2026)*12+5))+N(INDEX($F259:$BM259,1,(Einstellungen!$C$3-2026)*12+6))+N(INDEX($F259:$BM259,1,(Einstellungen!$C$3-2026)*12+7))+N(INDEX($F259:$BM259,1,(Einstellungen!$C$3-2026)*12+8))+N(INDEX($F259:$BM259,1,(Einstellungen!$C$3-2026)*12+9))+N(INDEX($F259:$BM259,1,(Einstellungen!$C$3-2026)*12+10))+N(INDEX($F259:$BM259,1,(Einstellungen!$C$3-2026)*12+11))+N(INDEX($F259:$BM259,1,(Einstellungen!$C$3-2026)*12+12)))</f>
        <v/>
      </c>
      <c r="D259" s="37">
        <f>IF(Mitarbeiter!B259="","",SUM(F259:BM259))</f>
        <v/>
      </c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  <c r="S259" s="51" t="n"/>
      <c r="T259" s="51" t="n"/>
      <c r="U259" s="51" t="n"/>
      <c r="V259" s="51" t="n"/>
      <c r="W259" s="51" t="n"/>
      <c r="X259" s="51" t="n"/>
      <c r="Y259" s="51" t="n"/>
      <c r="Z259" s="51" t="n"/>
      <c r="AA259" s="51" t="n"/>
      <c r="AB259" s="51" t="n"/>
      <c r="AC259" s="51" t="n"/>
      <c r="AD259" s="51" t="n"/>
      <c r="AE259" s="51" t="n"/>
      <c r="AF259" s="51" t="n"/>
      <c r="AG259" s="51" t="n"/>
      <c r="AH259" s="51" t="n"/>
      <c r="AI259" s="51" t="n"/>
      <c r="AJ259" s="51" t="n"/>
      <c r="AK259" s="51" t="n"/>
      <c r="AL259" s="51" t="n"/>
      <c r="AM259" s="51" t="n"/>
      <c r="AN259" s="51" t="n"/>
      <c r="AO259" s="51" t="n"/>
      <c r="AP259" s="51" t="n"/>
      <c r="AQ259" s="51" t="n"/>
      <c r="AR259" s="51" t="n"/>
      <c r="AS259" s="51" t="n"/>
      <c r="AT259" s="51" t="n"/>
      <c r="AU259" s="51" t="n"/>
      <c r="AV259" s="51" t="n"/>
      <c r="AW259" s="51" t="n"/>
      <c r="AX259" s="51" t="n"/>
      <c r="AY259" s="51" t="n"/>
      <c r="AZ259" s="51" t="n"/>
      <c r="BA259" s="51" t="n"/>
      <c r="BB259" s="51" t="n"/>
      <c r="BC259" s="51" t="n"/>
      <c r="BD259" s="51" t="n"/>
      <c r="BE259" s="51" t="n"/>
      <c r="BF259" s="51" t="n"/>
      <c r="BG259" s="51" t="n"/>
      <c r="BH259" s="51" t="n"/>
      <c r="BI259" s="51" t="n"/>
      <c r="BJ259" s="51" t="n"/>
      <c r="BK259" s="51" t="n"/>
      <c r="BL259" s="51" t="n"/>
      <c r="BM259" s="51" t="n"/>
    </row>
    <row r="260">
      <c r="A260" s="47">
        <f>IF(Mitarbeiter!B260="","",Mitarbeiter!A260)</f>
        <v/>
      </c>
      <c r="B260" s="48">
        <f>IF(Mitarbeiter!B260="","",Mitarbeiter!B260)</f>
        <v/>
      </c>
      <c r="C260" s="37">
        <f>IF(Mitarbeiter!B260="","",N(INDEX($F260:$BM260,1,(Einstellungen!$C$3-2026)*12+1))+N(INDEX($F260:$BM260,1,(Einstellungen!$C$3-2026)*12+2))+N(INDEX($F260:$BM260,1,(Einstellungen!$C$3-2026)*12+3))+N(INDEX($F260:$BM260,1,(Einstellungen!$C$3-2026)*12+4))+N(INDEX($F260:$BM260,1,(Einstellungen!$C$3-2026)*12+5))+N(INDEX($F260:$BM260,1,(Einstellungen!$C$3-2026)*12+6))+N(INDEX($F260:$BM260,1,(Einstellungen!$C$3-2026)*12+7))+N(INDEX($F260:$BM260,1,(Einstellungen!$C$3-2026)*12+8))+N(INDEX($F260:$BM260,1,(Einstellungen!$C$3-2026)*12+9))+N(INDEX($F260:$BM260,1,(Einstellungen!$C$3-2026)*12+10))+N(INDEX($F260:$BM260,1,(Einstellungen!$C$3-2026)*12+11))+N(INDEX($F260:$BM260,1,(Einstellungen!$C$3-2026)*12+12)))</f>
        <v/>
      </c>
      <c r="D260" s="37">
        <f>IF(Mitarbeiter!B260="","",SUM(F260:BM260))</f>
        <v/>
      </c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  <c r="S260" s="51" t="n"/>
      <c r="T260" s="51" t="n"/>
      <c r="U260" s="51" t="n"/>
      <c r="V260" s="51" t="n"/>
      <c r="W260" s="51" t="n"/>
      <c r="X260" s="51" t="n"/>
      <c r="Y260" s="51" t="n"/>
      <c r="Z260" s="51" t="n"/>
      <c r="AA260" s="51" t="n"/>
      <c r="AB260" s="51" t="n"/>
      <c r="AC260" s="51" t="n"/>
      <c r="AD260" s="51" t="n"/>
      <c r="AE260" s="51" t="n"/>
      <c r="AF260" s="51" t="n"/>
      <c r="AG260" s="51" t="n"/>
      <c r="AH260" s="51" t="n"/>
      <c r="AI260" s="51" t="n"/>
      <c r="AJ260" s="51" t="n"/>
      <c r="AK260" s="51" t="n"/>
      <c r="AL260" s="51" t="n"/>
      <c r="AM260" s="51" t="n"/>
      <c r="AN260" s="51" t="n"/>
      <c r="AO260" s="51" t="n"/>
      <c r="AP260" s="51" t="n"/>
      <c r="AQ260" s="51" t="n"/>
      <c r="AR260" s="51" t="n"/>
      <c r="AS260" s="51" t="n"/>
      <c r="AT260" s="51" t="n"/>
      <c r="AU260" s="51" t="n"/>
      <c r="AV260" s="51" t="n"/>
      <c r="AW260" s="51" t="n"/>
      <c r="AX260" s="51" t="n"/>
      <c r="AY260" s="51" t="n"/>
      <c r="AZ260" s="51" t="n"/>
      <c r="BA260" s="51" t="n"/>
      <c r="BB260" s="51" t="n"/>
      <c r="BC260" s="51" t="n"/>
      <c r="BD260" s="51" t="n"/>
      <c r="BE260" s="51" t="n"/>
      <c r="BF260" s="51" t="n"/>
      <c r="BG260" s="51" t="n"/>
      <c r="BH260" s="51" t="n"/>
      <c r="BI260" s="51" t="n"/>
      <c r="BJ260" s="51" t="n"/>
      <c r="BK260" s="51" t="n"/>
      <c r="BL260" s="51" t="n"/>
      <c r="BM260" s="51" t="n"/>
    </row>
    <row r="261">
      <c r="A261" s="47">
        <f>IF(Mitarbeiter!B261="","",Mitarbeiter!A261)</f>
        <v/>
      </c>
      <c r="B261" s="48">
        <f>IF(Mitarbeiter!B261="","",Mitarbeiter!B261)</f>
        <v/>
      </c>
      <c r="C261" s="37">
        <f>IF(Mitarbeiter!B261="","",N(INDEX($F261:$BM261,1,(Einstellungen!$C$3-2026)*12+1))+N(INDEX($F261:$BM261,1,(Einstellungen!$C$3-2026)*12+2))+N(INDEX($F261:$BM261,1,(Einstellungen!$C$3-2026)*12+3))+N(INDEX($F261:$BM261,1,(Einstellungen!$C$3-2026)*12+4))+N(INDEX($F261:$BM261,1,(Einstellungen!$C$3-2026)*12+5))+N(INDEX($F261:$BM261,1,(Einstellungen!$C$3-2026)*12+6))+N(INDEX($F261:$BM261,1,(Einstellungen!$C$3-2026)*12+7))+N(INDEX($F261:$BM261,1,(Einstellungen!$C$3-2026)*12+8))+N(INDEX($F261:$BM261,1,(Einstellungen!$C$3-2026)*12+9))+N(INDEX($F261:$BM261,1,(Einstellungen!$C$3-2026)*12+10))+N(INDEX($F261:$BM261,1,(Einstellungen!$C$3-2026)*12+11))+N(INDEX($F261:$BM261,1,(Einstellungen!$C$3-2026)*12+12)))</f>
        <v/>
      </c>
      <c r="D261" s="37">
        <f>IF(Mitarbeiter!B261="","",SUM(F261:BM261))</f>
        <v/>
      </c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  <c r="AA261" s="51" t="n"/>
      <c r="AB261" s="51" t="n"/>
      <c r="AC261" s="51" t="n"/>
      <c r="AD261" s="51" t="n"/>
      <c r="AE261" s="51" t="n"/>
      <c r="AF261" s="51" t="n"/>
      <c r="AG261" s="51" t="n"/>
      <c r="AH261" s="51" t="n"/>
      <c r="AI261" s="51" t="n"/>
      <c r="AJ261" s="51" t="n"/>
      <c r="AK261" s="51" t="n"/>
      <c r="AL261" s="51" t="n"/>
      <c r="AM261" s="51" t="n"/>
      <c r="AN261" s="51" t="n"/>
      <c r="AO261" s="51" t="n"/>
      <c r="AP261" s="51" t="n"/>
      <c r="AQ261" s="51" t="n"/>
      <c r="AR261" s="51" t="n"/>
      <c r="AS261" s="51" t="n"/>
      <c r="AT261" s="51" t="n"/>
      <c r="AU261" s="51" t="n"/>
      <c r="AV261" s="51" t="n"/>
      <c r="AW261" s="51" t="n"/>
      <c r="AX261" s="51" t="n"/>
      <c r="AY261" s="51" t="n"/>
      <c r="AZ261" s="51" t="n"/>
      <c r="BA261" s="51" t="n"/>
      <c r="BB261" s="51" t="n"/>
      <c r="BC261" s="51" t="n"/>
      <c r="BD261" s="51" t="n"/>
      <c r="BE261" s="51" t="n"/>
      <c r="BF261" s="51" t="n"/>
      <c r="BG261" s="51" t="n"/>
      <c r="BH261" s="51" t="n"/>
      <c r="BI261" s="51" t="n"/>
      <c r="BJ261" s="51" t="n"/>
      <c r="BK261" s="51" t="n"/>
      <c r="BL261" s="51" t="n"/>
      <c r="BM261" s="51" t="n"/>
    </row>
    <row r="262">
      <c r="A262" s="47">
        <f>IF(Mitarbeiter!B262="","",Mitarbeiter!A262)</f>
        <v/>
      </c>
      <c r="B262" s="48">
        <f>IF(Mitarbeiter!B262="","",Mitarbeiter!B262)</f>
        <v/>
      </c>
      <c r="C262" s="37">
        <f>IF(Mitarbeiter!B262="","",N(INDEX($F262:$BM262,1,(Einstellungen!$C$3-2026)*12+1))+N(INDEX($F262:$BM262,1,(Einstellungen!$C$3-2026)*12+2))+N(INDEX($F262:$BM262,1,(Einstellungen!$C$3-2026)*12+3))+N(INDEX($F262:$BM262,1,(Einstellungen!$C$3-2026)*12+4))+N(INDEX($F262:$BM262,1,(Einstellungen!$C$3-2026)*12+5))+N(INDEX($F262:$BM262,1,(Einstellungen!$C$3-2026)*12+6))+N(INDEX($F262:$BM262,1,(Einstellungen!$C$3-2026)*12+7))+N(INDEX($F262:$BM262,1,(Einstellungen!$C$3-2026)*12+8))+N(INDEX($F262:$BM262,1,(Einstellungen!$C$3-2026)*12+9))+N(INDEX($F262:$BM262,1,(Einstellungen!$C$3-2026)*12+10))+N(INDEX($F262:$BM262,1,(Einstellungen!$C$3-2026)*12+11))+N(INDEX($F262:$BM262,1,(Einstellungen!$C$3-2026)*12+12)))</f>
        <v/>
      </c>
      <c r="D262" s="37">
        <f>IF(Mitarbeiter!B262="","",SUM(F262:BM262))</f>
        <v/>
      </c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  <c r="AA262" s="51" t="n"/>
      <c r="AB262" s="51" t="n"/>
      <c r="AC262" s="51" t="n"/>
      <c r="AD262" s="51" t="n"/>
      <c r="AE262" s="51" t="n"/>
      <c r="AF262" s="51" t="n"/>
      <c r="AG262" s="51" t="n"/>
      <c r="AH262" s="51" t="n"/>
      <c r="AI262" s="51" t="n"/>
      <c r="AJ262" s="51" t="n"/>
      <c r="AK262" s="51" t="n"/>
      <c r="AL262" s="51" t="n"/>
      <c r="AM262" s="51" t="n"/>
      <c r="AN262" s="51" t="n"/>
      <c r="AO262" s="51" t="n"/>
      <c r="AP262" s="51" t="n"/>
      <c r="AQ262" s="51" t="n"/>
      <c r="AR262" s="51" t="n"/>
      <c r="AS262" s="51" t="n"/>
      <c r="AT262" s="51" t="n"/>
      <c r="AU262" s="51" t="n"/>
      <c r="AV262" s="51" t="n"/>
      <c r="AW262" s="51" t="n"/>
      <c r="AX262" s="51" t="n"/>
      <c r="AY262" s="51" t="n"/>
      <c r="AZ262" s="51" t="n"/>
      <c r="BA262" s="51" t="n"/>
      <c r="BB262" s="51" t="n"/>
      <c r="BC262" s="51" t="n"/>
      <c r="BD262" s="51" t="n"/>
      <c r="BE262" s="51" t="n"/>
      <c r="BF262" s="51" t="n"/>
      <c r="BG262" s="51" t="n"/>
      <c r="BH262" s="51" t="n"/>
      <c r="BI262" s="51" t="n"/>
      <c r="BJ262" s="51" t="n"/>
      <c r="BK262" s="51" t="n"/>
      <c r="BL262" s="51" t="n"/>
      <c r="BM262" s="51" t="n"/>
    </row>
    <row r="263">
      <c r="A263" s="47">
        <f>IF(Mitarbeiter!B263="","",Mitarbeiter!A263)</f>
        <v/>
      </c>
      <c r="B263" s="48">
        <f>IF(Mitarbeiter!B263="","",Mitarbeiter!B263)</f>
        <v/>
      </c>
      <c r="C263" s="37">
        <f>IF(Mitarbeiter!B263="","",N(INDEX($F263:$BM263,1,(Einstellungen!$C$3-2026)*12+1))+N(INDEX($F263:$BM263,1,(Einstellungen!$C$3-2026)*12+2))+N(INDEX($F263:$BM263,1,(Einstellungen!$C$3-2026)*12+3))+N(INDEX($F263:$BM263,1,(Einstellungen!$C$3-2026)*12+4))+N(INDEX($F263:$BM263,1,(Einstellungen!$C$3-2026)*12+5))+N(INDEX($F263:$BM263,1,(Einstellungen!$C$3-2026)*12+6))+N(INDEX($F263:$BM263,1,(Einstellungen!$C$3-2026)*12+7))+N(INDEX($F263:$BM263,1,(Einstellungen!$C$3-2026)*12+8))+N(INDEX($F263:$BM263,1,(Einstellungen!$C$3-2026)*12+9))+N(INDEX($F263:$BM263,1,(Einstellungen!$C$3-2026)*12+10))+N(INDEX($F263:$BM263,1,(Einstellungen!$C$3-2026)*12+11))+N(INDEX($F263:$BM263,1,(Einstellungen!$C$3-2026)*12+12)))</f>
        <v/>
      </c>
      <c r="D263" s="37">
        <f>IF(Mitarbeiter!B263="","",SUM(F263:BM263))</f>
        <v/>
      </c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  <c r="AA263" s="51" t="n"/>
      <c r="AB263" s="51" t="n"/>
      <c r="AC263" s="51" t="n"/>
      <c r="AD263" s="51" t="n"/>
      <c r="AE263" s="51" t="n"/>
      <c r="AF263" s="51" t="n"/>
      <c r="AG263" s="51" t="n"/>
      <c r="AH263" s="51" t="n"/>
      <c r="AI263" s="51" t="n"/>
      <c r="AJ263" s="51" t="n"/>
      <c r="AK263" s="51" t="n"/>
      <c r="AL263" s="51" t="n"/>
      <c r="AM263" s="51" t="n"/>
      <c r="AN263" s="51" t="n"/>
      <c r="AO263" s="51" t="n"/>
      <c r="AP263" s="51" t="n"/>
      <c r="AQ263" s="51" t="n"/>
      <c r="AR263" s="51" t="n"/>
      <c r="AS263" s="51" t="n"/>
      <c r="AT263" s="51" t="n"/>
      <c r="AU263" s="51" t="n"/>
      <c r="AV263" s="51" t="n"/>
      <c r="AW263" s="51" t="n"/>
      <c r="AX263" s="51" t="n"/>
      <c r="AY263" s="51" t="n"/>
      <c r="AZ263" s="51" t="n"/>
      <c r="BA263" s="51" t="n"/>
      <c r="BB263" s="51" t="n"/>
      <c r="BC263" s="51" t="n"/>
      <c r="BD263" s="51" t="n"/>
      <c r="BE263" s="51" t="n"/>
      <c r="BF263" s="51" t="n"/>
      <c r="BG263" s="51" t="n"/>
      <c r="BH263" s="51" t="n"/>
      <c r="BI263" s="51" t="n"/>
      <c r="BJ263" s="51" t="n"/>
      <c r="BK263" s="51" t="n"/>
      <c r="BL263" s="51" t="n"/>
      <c r="BM263" s="51" t="n"/>
    </row>
    <row r="264">
      <c r="A264" s="47">
        <f>IF(Mitarbeiter!B264="","",Mitarbeiter!A264)</f>
        <v/>
      </c>
      <c r="B264" s="48">
        <f>IF(Mitarbeiter!B264="","",Mitarbeiter!B264)</f>
        <v/>
      </c>
      <c r="C264" s="37">
        <f>IF(Mitarbeiter!B264="","",N(INDEX($F264:$BM264,1,(Einstellungen!$C$3-2026)*12+1))+N(INDEX($F264:$BM264,1,(Einstellungen!$C$3-2026)*12+2))+N(INDEX($F264:$BM264,1,(Einstellungen!$C$3-2026)*12+3))+N(INDEX($F264:$BM264,1,(Einstellungen!$C$3-2026)*12+4))+N(INDEX($F264:$BM264,1,(Einstellungen!$C$3-2026)*12+5))+N(INDEX($F264:$BM264,1,(Einstellungen!$C$3-2026)*12+6))+N(INDEX($F264:$BM264,1,(Einstellungen!$C$3-2026)*12+7))+N(INDEX($F264:$BM264,1,(Einstellungen!$C$3-2026)*12+8))+N(INDEX($F264:$BM264,1,(Einstellungen!$C$3-2026)*12+9))+N(INDEX($F264:$BM264,1,(Einstellungen!$C$3-2026)*12+10))+N(INDEX($F264:$BM264,1,(Einstellungen!$C$3-2026)*12+11))+N(INDEX($F264:$BM264,1,(Einstellungen!$C$3-2026)*12+12)))</f>
        <v/>
      </c>
      <c r="D264" s="37">
        <f>IF(Mitarbeiter!B264="","",SUM(F264:BM264))</f>
        <v/>
      </c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  <c r="AA264" s="51" t="n"/>
      <c r="AB264" s="51" t="n"/>
      <c r="AC264" s="51" t="n"/>
      <c r="AD264" s="51" t="n"/>
      <c r="AE264" s="51" t="n"/>
      <c r="AF264" s="51" t="n"/>
      <c r="AG264" s="51" t="n"/>
      <c r="AH264" s="51" t="n"/>
      <c r="AI264" s="51" t="n"/>
      <c r="AJ264" s="51" t="n"/>
      <c r="AK264" s="51" t="n"/>
      <c r="AL264" s="51" t="n"/>
      <c r="AM264" s="51" t="n"/>
      <c r="AN264" s="51" t="n"/>
      <c r="AO264" s="51" t="n"/>
      <c r="AP264" s="51" t="n"/>
      <c r="AQ264" s="51" t="n"/>
      <c r="AR264" s="51" t="n"/>
      <c r="AS264" s="51" t="n"/>
      <c r="AT264" s="51" t="n"/>
      <c r="AU264" s="51" t="n"/>
      <c r="AV264" s="51" t="n"/>
      <c r="AW264" s="51" t="n"/>
      <c r="AX264" s="51" t="n"/>
      <c r="AY264" s="51" t="n"/>
      <c r="AZ264" s="51" t="n"/>
      <c r="BA264" s="51" t="n"/>
      <c r="BB264" s="51" t="n"/>
      <c r="BC264" s="51" t="n"/>
      <c r="BD264" s="51" t="n"/>
      <c r="BE264" s="51" t="n"/>
      <c r="BF264" s="51" t="n"/>
      <c r="BG264" s="51" t="n"/>
      <c r="BH264" s="51" t="n"/>
      <c r="BI264" s="51" t="n"/>
      <c r="BJ264" s="51" t="n"/>
      <c r="BK264" s="51" t="n"/>
      <c r="BL264" s="51" t="n"/>
      <c r="BM264" s="51" t="n"/>
    </row>
    <row r="265">
      <c r="A265" s="47">
        <f>IF(Mitarbeiter!B265="","",Mitarbeiter!A265)</f>
        <v/>
      </c>
      <c r="B265" s="48">
        <f>IF(Mitarbeiter!B265="","",Mitarbeiter!B265)</f>
        <v/>
      </c>
      <c r="C265" s="37">
        <f>IF(Mitarbeiter!B265="","",N(INDEX($F265:$BM265,1,(Einstellungen!$C$3-2026)*12+1))+N(INDEX($F265:$BM265,1,(Einstellungen!$C$3-2026)*12+2))+N(INDEX($F265:$BM265,1,(Einstellungen!$C$3-2026)*12+3))+N(INDEX($F265:$BM265,1,(Einstellungen!$C$3-2026)*12+4))+N(INDEX($F265:$BM265,1,(Einstellungen!$C$3-2026)*12+5))+N(INDEX($F265:$BM265,1,(Einstellungen!$C$3-2026)*12+6))+N(INDEX($F265:$BM265,1,(Einstellungen!$C$3-2026)*12+7))+N(INDEX($F265:$BM265,1,(Einstellungen!$C$3-2026)*12+8))+N(INDEX($F265:$BM265,1,(Einstellungen!$C$3-2026)*12+9))+N(INDEX($F265:$BM265,1,(Einstellungen!$C$3-2026)*12+10))+N(INDEX($F265:$BM265,1,(Einstellungen!$C$3-2026)*12+11))+N(INDEX($F265:$BM265,1,(Einstellungen!$C$3-2026)*12+12)))</f>
        <v/>
      </c>
      <c r="D265" s="37">
        <f>IF(Mitarbeiter!B265="","",SUM(F265:BM265))</f>
        <v/>
      </c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  <c r="AA265" s="51" t="n"/>
      <c r="AB265" s="51" t="n"/>
      <c r="AC265" s="51" t="n"/>
      <c r="AD265" s="51" t="n"/>
      <c r="AE265" s="51" t="n"/>
      <c r="AF265" s="51" t="n"/>
      <c r="AG265" s="51" t="n"/>
      <c r="AH265" s="51" t="n"/>
      <c r="AI265" s="51" t="n"/>
      <c r="AJ265" s="51" t="n"/>
      <c r="AK265" s="51" t="n"/>
      <c r="AL265" s="51" t="n"/>
      <c r="AM265" s="51" t="n"/>
      <c r="AN265" s="51" t="n"/>
      <c r="AO265" s="51" t="n"/>
      <c r="AP265" s="51" t="n"/>
      <c r="AQ265" s="51" t="n"/>
      <c r="AR265" s="51" t="n"/>
      <c r="AS265" s="51" t="n"/>
      <c r="AT265" s="51" t="n"/>
      <c r="AU265" s="51" t="n"/>
      <c r="AV265" s="51" t="n"/>
      <c r="AW265" s="51" t="n"/>
      <c r="AX265" s="51" t="n"/>
      <c r="AY265" s="51" t="n"/>
      <c r="AZ265" s="51" t="n"/>
      <c r="BA265" s="51" t="n"/>
      <c r="BB265" s="51" t="n"/>
      <c r="BC265" s="51" t="n"/>
      <c r="BD265" s="51" t="n"/>
      <c r="BE265" s="51" t="n"/>
      <c r="BF265" s="51" t="n"/>
      <c r="BG265" s="51" t="n"/>
      <c r="BH265" s="51" t="n"/>
      <c r="BI265" s="51" t="n"/>
      <c r="BJ265" s="51" t="n"/>
      <c r="BK265" s="51" t="n"/>
      <c r="BL265" s="51" t="n"/>
      <c r="BM265" s="51" t="n"/>
    </row>
    <row r="266">
      <c r="A266" s="47">
        <f>IF(Mitarbeiter!B266="","",Mitarbeiter!A266)</f>
        <v/>
      </c>
      <c r="B266" s="48">
        <f>IF(Mitarbeiter!B266="","",Mitarbeiter!B266)</f>
        <v/>
      </c>
      <c r="C266" s="37">
        <f>IF(Mitarbeiter!B266="","",N(INDEX($F266:$BM266,1,(Einstellungen!$C$3-2026)*12+1))+N(INDEX($F266:$BM266,1,(Einstellungen!$C$3-2026)*12+2))+N(INDEX($F266:$BM266,1,(Einstellungen!$C$3-2026)*12+3))+N(INDEX($F266:$BM266,1,(Einstellungen!$C$3-2026)*12+4))+N(INDEX($F266:$BM266,1,(Einstellungen!$C$3-2026)*12+5))+N(INDEX($F266:$BM266,1,(Einstellungen!$C$3-2026)*12+6))+N(INDEX($F266:$BM266,1,(Einstellungen!$C$3-2026)*12+7))+N(INDEX($F266:$BM266,1,(Einstellungen!$C$3-2026)*12+8))+N(INDEX($F266:$BM266,1,(Einstellungen!$C$3-2026)*12+9))+N(INDEX($F266:$BM266,1,(Einstellungen!$C$3-2026)*12+10))+N(INDEX($F266:$BM266,1,(Einstellungen!$C$3-2026)*12+11))+N(INDEX($F266:$BM266,1,(Einstellungen!$C$3-2026)*12+12)))</f>
        <v/>
      </c>
      <c r="D266" s="37">
        <f>IF(Mitarbeiter!B266="","",SUM(F266:BM266))</f>
        <v/>
      </c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  <c r="AA266" s="51" t="n"/>
      <c r="AB266" s="51" t="n"/>
      <c r="AC266" s="51" t="n"/>
      <c r="AD266" s="51" t="n"/>
      <c r="AE266" s="51" t="n"/>
      <c r="AF266" s="51" t="n"/>
      <c r="AG266" s="51" t="n"/>
      <c r="AH266" s="51" t="n"/>
      <c r="AI266" s="51" t="n"/>
      <c r="AJ266" s="51" t="n"/>
      <c r="AK266" s="51" t="n"/>
      <c r="AL266" s="51" t="n"/>
      <c r="AM266" s="51" t="n"/>
      <c r="AN266" s="51" t="n"/>
      <c r="AO266" s="51" t="n"/>
      <c r="AP266" s="51" t="n"/>
      <c r="AQ266" s="51" t="n"/>
      <c r="AR266" s="51" t="n"/>
      <c r="AS266" s="51" t="n"/>
      <c r="AT266" s="51" t="n"/>
      <c r="AU266" s="51" t="n"/>
      <c r="AV266" s="51" t="n"/>
      <c r="AW266" s="51" t="n"/>
      <c r="AX266" s="51" t="n"/>
      <c r="AY266" s="51" t="n"/>
      <c r="AZ266" s="51" t="n"/>
      <c r="BA266" s="51" t="n"/>
      <c r="BB266" s="51" t="n"/>
      <c r="BC266" s="51" t="n"/>
      <c r="BD266" s="51" t="n"/>
      <c r="BE266" s="51" t="n"/>
      <c r="BF266" s="51" t="n"/>
      <c r="BG266" s="51" t="n"/>
      <c r="BH266" s="51" t="n"/>
      <c r="BI266" s="51" t="n"/>
      <c r="BJ266" s="51" t="n"/>
      <c r="BK266" s="51" t="n"/>
      <c r="BL266" s="51" t="n"/>
      <c r="BM266" s="51" t="n"/>
    </row>
    <row r="267">
      <c r="A267" s="47">
        <f>IF(Mitarbeiter!B267="","",Mitarbeiter!A267)</f>
        <v/>
      </c>
      <c r="B267" s="48">
        <f>IF(Mitarbeiter!B267="","",Mitarbeiter!B267)</f>
        <v/>
      </c>
      <c r="C267" s="37">
        <f>IF(Mitarbeiter!B267="","",N(INDEX($F267:$BM267,1,(Einstellungen!$C$3-2026)*12+1))+N(INDEX($F267:$BM267,1,(Einstellungen!$C$3-2026)*12+2))+N(INDEX($F267:$BM267,1,(Einstellungen!$C$3-2026)*12+3))+N(INDEX($F267:$BM267,1,(Einstellungen!$C$3-2026)*12+4))+N(INDEX($F267:$BM267,1,(Einstellungen!$C$3-2026)*12+5))+N(INDEX($F267:$BM267,1,(Einstellungen!$C$3-2026)*12+6))+N(INDEX($F267:$BM267,1,(Einstellungen!$C$3-2026)*12+7))+N(INDEX($F267:$BM267,1,(Einstellungen!$C$3-2026)*12+8))+N(INDEX($F267:$BM267,1,(Einstellungen!$C$3-2026)*12+9))+N(INDEX($F267:$BM267,1,(Einstellungen!$C$3-2026)*12+10))+N(INDEX($F267:$BM267,1,(Einstellungen!$C$3-2026)*12+11))+N(INDEX($F267:$BM267,1,(Einstellungen!$C$3-2026)*12+12)))</f>
        <v/>
      </c>
      <c r="D267" s="37">
        <f>IF(Mitarbeiter!B267="","",SUM(F267:BM267))</f>
        <v/>
      </c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  <c r="AA267" s="51" t="n"/>
      <c r="AB267" s="51" t="n"/>
      <c r="AC267" s="51" t="n"/>
      <c r="AD267" s="51" t="n"/>
      <c r="AE267" s="51" t="n"/>
      <c r="AF267" s="51" t="n"/>
      <c r="AG267" s="51" t="n"/>
      <c r="AH267" s="51" t="n"/>
      <c r="AI267" s="51" t="n"/>
      <c r="AJ267" s="51" t="n"/>
      <c r="AK267" s="51" t="n"/>
      <c r="AL267" s="51" t="n"/>
      <c r="AM267" s="51" t="n"/>
      <c r="AN267" s="51" t="n"/>
      <c r="AO267" s="51" t="n"/>
      <c r="AP267" s="51" t="n"/>
      <c r="AQ267" s="51" t="n"/>
      <c r="AR267" s="51" t="n"/>
      <c r="AS267" s="51" t="n"/>
      <c r="AT267" s="51" t="n"/>
      <c r="AU267" s="51" t="n"/>
      <c r="AV267" s="51" t="n"/>
      <c r="AW267" s="51" t="n"/>
      <c r="AX267" s="51" t="n"/>
      <c r="AY267" s="51" t="n"/>
      <c r="AZ267" s="51" t="n"/>
      <c r="BA267" s="51" t="n"/>
      <c r="BB267" s="51" t="n"/>
      <c r="BC267" s="51" t="n"/>
      <c r="BD267" s="51" t="n"/>
      <c r="BE267" s="51" t="n"/>
      <c r="BF267" s="51" t="n"/>
      <c r="BG267" s="51" t="n"/>
      <c r="BH267" s="51" t="n"/>
      <c r="BI267" s="51" t="n"/>
      <c r="BJ267" s="51" t="n"/>
      <c r="BK267" s="51" t="n"/>
      <c r="BL267" s="51" t="n"/>
      <c r="BM267" s="51" t="n"/>
    </row>
    <row r="268">
      <c r="A268" s="47">
        <f>IF(Mitarbeiter!B268="","",Mitarbeiter!A268)</f>
        <v/>
      </c>
      <c r="B268" s="48">
        <f>IF(Mitarbeiter!B268="","",Mitarbeiter!B268)</f>
        <v/>
      </c>
      <c r="C268" s="37">
        <f>IF(Mitarbeiter!B268="","",N(INDEX($F268:$BM268,1,(Einstellungen!$C$3-2026)*12+1))+N(INDEX($F268:$BM268,1,(Einstellungen!$C$3-2026)*12+2))+N(INDEX($F268:$BM268,1,(Einstellungen!$C$3-2026)*12+3))+N(INDEX($F268:$BM268,1,(Einstellungen!$C$3-2026)*12+4))+N(INDEX($F268:$BM268,1,(Einstellungen!$C$3-2026)*12+5))+N(INDEX($F268:$BM268,1,(Einstellungen!$C$3-2026)*12+6))+N(INDEX($F268:$BM268,1,(Einstellungen!$C$3-2026)*12+7))+N(INDEX($F268:$BM268,1,(Einstellungen!$C$3-2026)*12+8))+N(INDEX($F268:$BM268,1,(Einstellungen!$C$3-2026)*12+9))+N(INDEX($F268:$BM268,1,(Einstellungen!$C$3-2026)*12+10))+N(INDEX($F268:$BM268,1,(Einstellungen!$C$3-2026)*12+11))+N(INDEX($F268:$BM268,1,(Einstellungen!$C$3-2026)*12+12)))</f>
        <v/>
      </c>
      <c r="D268" s="37">
        <f>IF(Mitarbeiter!B268="","",SUM(F268:BM268))</f>
        <v/>
      </c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  <c r="AA268" s="51" t="n"/>
      <c r="AB268" s="51" t="n"/>
      <c r="AC268" s="51" t="n"/>
      <c r="AD268" s="51" t="n"/>
      <c r="AE268" s="51" t="n"/>
      <c r="AF268" s="51" t="n"/>
      <c r="AG268" s="51" t="n"/>
      <c r="AH268" s="51" t="n"/>
      <c r="AI268" s="51" t="n"/>
      <c r="AJ268" s="51" t="n"/>
      <c r="AK268" s="51" t="n"/>
      <c r="AL268" s="51" t="n"/>
      <c r="AM268" s="51" t="n"/>
      <c r="AN268" s="51" t="n"/>
      <c r="AO268" s="51" t="n"/>
      <c r="AP268" s="51" t="n"/>
      <c r="AQ268" s="51" t="n"/>
      <c r="AR268" s="51" t="n"/>
      <c r="AS268" s="51" t="n"/>
      <c r="AT268" s="51" t="n"/>
      <c r="AU268" s="51" t="n"/>
      <c r="AV268" s="51" t="n"/>
      <c r="AW268" s="51" t="n"/>
      <c r="AX268" s="51" t="n"/>
      <c r="AY268" s="51" t="n"/>
      <c r="AZ268" s="51" t="n"/>
      <c r="BA268" s="51" t="n"/>
      <c r="BB268" s="51" t="n"/>
      <c r="BC268" s="51" t="n"/>
      <c r="BD268" s="51" t="n"/>
      <c r="BE268" s="51" t="n"/>
      <c r="BF268" s="51" t="n"/>
      <c r="BG268" s="51" t="n"/>
      <c r="BH268" s="51" t="n"/>
      <c r="BI268" s="51" t="n"/>
      <c r="BJ268" s="51" t="n"/>
      <c r="BK268" s="51" t="n"/>
      <c r="BL268" s="51" t="n"/>
      <c r="BM268" s="51" t="n"/>
    </row>
    <row r="269">
      <c r="A269" s="47">
        <f>IF(Mitarbeiter!B269="","",Mitarbeiter!A269)</f>
        <v/>
      </c>
      <c r="B269" s="48">
        <f>IF(Mitarbeiter!B269="","",Mitarbeiter!B269)</f>
        <v/>
      </c>
      <c r="C269" s="37">
        <f>IF(Mitarbeiter!B269="","",N(INDEX($F269:$BM269,1,(Einstellungen!$C$3-2026)*12+1))+N(INDEX($F269:$BM269,1,(Einstellungen!$C$3-2026)*12+2))+N(INDEX($F269:$BM269,1,(Einstellungen!$C$3-2026)*12+3))+N(INDEX($F269:$BM269,1,(Einstellungen!$C$3-2026)*12+4))+N(INDEX($F269:$BM269,1,(Einstellungen!$C$3-2026)*12+5))+N(INDEX($F269:$BM269,1,(Einstellungen!$C$3-2026)*12+6))+N(INDEX($F269:$BM269,1,(Einstellungen!$C$3-2026)*12+7))+N(INDEX($F269:$BM269,1,(Einstellungen!$C$3-2026)*12+8))+N(INDEX($F269:$BM269,1,(Einstellungen!$C$3-2026)*12+9))+N(INDEX($F269:$BM269,1,(Einstellungen!$C$3-2026)*12+10))+N(INDEX($F269:$BM269,1,(Einstellungen!$C$3-2026)*12+11))+N(INDEX($F269:$BM269,1,(Einstellungen!$C$3-2026)*12+12)))</f>
        <v/>
      </c>
      <c r="D269" s="37">
        <f>IF(Mitarbeiter!B269="","",SUM(F269:BM269))</f>
        <v/>
      </c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  <c r="AA269" s="51" t="n"/>
      <c r="AB269" s="51" t="n"/>
      <c r="AC269" s="51" t="n"/>
      <c r="AD269" s="51" t="n"/>
      <c r="AE269" s="51" t="n"/>
      <c r="AF269" s="51" t="n"/>
      <c r="AG269" s="51" t="n"/>
      <c r="AH269" s="51" t="n"/>
      <c r="AI269" s="51" t="n"/>
      <c r="AJ269" s="51" t="n"/>
      <c r="AK269" s="51" t="n"/>
      <c r="AL269" s="51" t="n"/>
      <c r="AM269" s="51" t="n"/>
      <c r="AN269" s="51" t="n"/>
      <c r="AO269" s="51" t="n"/>
      <c r="AP269" s="51" t="n"/>
      <c r="AQ269" s="51" t="n"/>
      <c r="AR269" s="51" t="n"/>
      <c r="AS269" s="51" t="n"/>
      <c r="AT269" s="51" t="n"/>
      <c r="AU269" s="51" t="n"/>
      <c r="AV269" s="51" t="n"/>
      <c r="AW269" s="51" t="n"/>
      <c r="AX269" s="51" t="n"/>
      <c r="AY269" s="51" t="n"/>
      <c r="AZ269" s="51" t="n"/>
      <c r="BA269" s="51" t="n"/>
      <c r="BB269" s="51" t="n"/>
      <c r="BC269" s="51" t="n"/>
      <c r="BD269" s="51" t="n"/>
      <c r="BE269" s="51" t="n"/>
      <c r="BF269" s="51" t="n"/>
      <c r="BG269" s="51" t="n"/>
      <c r="BH269" s="51" t="n"/>
      <c r="BI269" s="51" t="n"/>
      <c r="BJ269" s="51" t="n"/>
      <c r="BK269" s="51" t="n"/>
      <c r="BL269" s="51" t="n"/>
      <c r="BM269" s="51" t="n"/>
    </row>
    <row r="270">
      <c r="A270" s="47">
        <f>IF(Mitarbeiter!B270="","",Mitarbeiter!A270)</f>
        <v/>
      </c>
      <c r="B270" s="48">
        <f>IF(Mitarbeiter!B270="","",Mitarbeiter!B270)</f>
        <v/>
      </c>
      <c r="C270" s="37">
        <f>IF(Mitarbeiter!B270="","",N(INDEX($F270:$BM270,1,(Einstellungen!$C$3-2026)*12+1))+N(INDEX($F270:$BM270,1,(Einstellungen!$C$3-2026)*12+2))+N(INDEX($F270:$BM270,1,(Einstellungen!$C$3-2026)*12+3))+N(INDEX($F270:$BM270,1,(Einstellungen!$C$3-2026)*12+4))+N(INDEX($F270:$BM270,1,(Einstellungen!$C$3-2026)*12+5))+N(INDEX($F270:$BM270,1,(Einstellungen!$C$3-2026)*12+6))+N(INDEX($F270:$BM270,1,(Einstellungen!$C$3-2026)*12+7))+N(INDEX($F270:$BM270,1,(Einstellungen!$C$3-2026)*12+8))+N(INDEX($F270:$BM270,1,(Einstellungen!$C$3-2026)*12+9))+N(INDEX($F270:$BM270,1,(Einstellungen!$C$3-2026)*12+10))+N(INDEX($F270:$BM270,1,(Einstellungen!$C$3-2026)*12+11))+N(INDEX($F270:$BM270,1,(Einstellungen!$C$3-2026)*12+12)))</f>
        <v/>
      </c>
      <c r="D270" s="37">
        <f>IF(Mitarbeiter!B270="","",SUM(F270:BM270))</f>
        <v/>
      </c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  <c r="AA270" s="51" t="n"/>
      <c r="AB270" s="51" t="n"/>
      <c r="AC270" s="51" t="n"/>
      <c r="AD270" s="51" t="n"/>
      <c r="AE270" s="51" t="n"/>
      <c r="AF270" s="51" t="n"/>
      <c r="AG270" s="51" t="n"/>
      <c r="AH270" s="51" t="n"/>
      <c r="AI270" s="51" t="n"/>
      <c r="AJ270" s="51" t="n"/>
      <c r="AK270" s="51" t="n"/>
      <c r="AL270" s="51" t="n"/>
      <c r="AM270" s="51" t="n"/>
      <c r="AN270" s="51" t="n"/>
      <c r="AO270" s="51" t="n"/>
      <c r="AP270" s="51" t="n"/>
      <c r="AQ270" s="51" t="n"/>
      <c r="AR270" s="51" t="n"/>
      <c r="AS270" s="51" t="n"/>
      <c r="AT270" s="51" t="n"/>
      <c r="AU270" s="51" t="n"/>
      <c r="AV270" s="51" t="n"/>
      <c r="AW270" s="51" t="n"/>
      <c r="AX270" s="51" t="n"/>
      <c r="AY270" s="51" t="n"/>
      <c r="AZ270" s="51" t="n"/>
      <c r="BA270" s="51" t="n"/>
      <c r="BB270" s="51" t="n"/>
      <c r="BC270" s="51" t="n"/>
      <c r="BD270" s="51" t="n"/>
      <c r="BE270" s="51" t="n"/>
      <c r="BF270" s="51" t="n"/>
      <c r="BG270" s="51" t="n"/>
      <c r="BH270" s="51" t="n"/>
      <c r="BI270" s="51" t="n"/>
      <c r="BJ270" s="51" t="n"/>
      <c r="BK270" s="51" t="n"/>
      <c r="BL270" s="51" t="n"/>
      <c r="BM270" s="51" t="n"/>
    </row>
    <row r="271">
      <c r="A271" s="47">
        <f>IF(Mitarbeiter!B271="","",Mitarbeiter!A271)</f>
        <v/>
      </c>
      <c r="B271" s="48">
        <f>IF(Mitarbeiter!B271="","",Mitarbeiter!B271)</f>
        <v/>
      </c>
      <c r="C271" s="37">
        <f>IF(Mitarbeiter!B271="","",N(INDEX($F271:$BM271,1,(Einstellungen!$C$3-2026)*12+1))+N(INDEX($F271:$BM271,1,(Einstellungen!$C$3-2026)*12+2))+N(INDEX($F271:$BM271,1,(Einstellungen!$C$3-2026)*12+3))+N(INDEX($F271:$BM271,1,(Einstellungen!$C$3-2026)*12+4))+N(INDEX($F271:$BM271,1,(Einstellungen!$C$3-2026)*12+5))+N(INDEX($F271:$BM271,1,(Einstellungen!$C$3-2026)*12+6))+N(INDEX($F271:$BM271,1,(Einstellungen!$C$3-2026)*12+7))+N(INDEX($F271:$BM271,1,(Einstellungen!$C$3-2026)*12+8))+N(INDEX($F271:$BM271,1,(Einstellungen!$C$3-2026)*12+9))+N(INDEX($F271:$BM271,1,(Einstellungen!$C$3-2026)*12+10))+N(INDEX($F271:$BM271,1,(Einstellungen!$C$3-2026)*12+11))+N(INDEX($F271:$BM271,1,(Einstellungen!$C$3-2026)*12+12)))</f>
        <v/>
      </c>
      <c r="D271" s="37">
        <f>IF(Mitarbeiter!B271="","",SUM(F271:BM271))</f>
        <v/>
      </c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  <c r="AA271" s="51" t="n"/>
      <c r="AB271" s="51" t="n"/>
      <c r="AC271" s="51" t="n"/>
      <c r="AD271" s="51" t="n"/>
      <c r="AE271" s="51" t="n"/>
      <c r="AF271" s="51" t="n"/>
      <c r="AG271" s="51" t="n"/>
      <c r="AH271" s="51" t="n"/>
      <c r="AI271" s="51" t="n"/>
      <c r="AJ271" s="51" t="n"/>
      <c r="AK271" s="51" t="n"/>
      <c r="AL271" s="51" t="n"/>
      <c r="AM271" s="51" t="n"/>
      <c r="AN271" s="51" t="n"/>
      <c r="AO271" s="51" t="n"/>
      <c r="AP271" s="51" t="n"/>
      <c r="AQ271" s="51" t="n"/>
      <c r="AR271" s="51" t="n"/>
      <c r="AS271" s="51" t="n"/>
      <c r="AT271" s="51" t="n"/>
      <c r="AU271" s="51" t="n"/>
      <c r="AV271" s="51" t="n"/>
      <c r="AW271" s="51" t="n"/>
      <c r="AX271" s="51" t="n"/>
      <c r="AY271" s="51" t="n"/>
      <c r="AZ271" s="51" t="n"/>
      <c r="BA271" s="51" t="n"/>
      <c r="BB271" s="51" t="n"/>
      <c r="BC271" s="51" t="n"/>
      <c r="BD271" s="51" t="n"/>
      <c r="BE271" s="51" t="n"/>
      <c r="BF271" s="51" t="n"/>
      <c r="BG271" s="51" t="n"/>
      <c r="BH271" s="51" t="n"/>
      <c r="BI271" s="51" t="n"/>
      <c r="BJ271" s="51" t="n"/>
      <c r="BK271" s="51" t="n"/>
      <c r="BL271" s="51" t="n"/>
      <c r="BM271" s="51" t="n"/>
    </row>
    <row r="272">
      <c r="A272" s="47">
        <f>IF(Mitarbeiter!B272="","",Mitarbeiter!A272)</f>
        <v/>
      </c>
      <c r="B272" s="48">
        <f>IF(Mitarbeiter!B272="","",Mitarbeiter!B272)</f>
        <v/>
      </c>
      <c r="C272" s="37">
        <f>IF(Mitarbeiter!B272="","",N(INDEX($F272:$BM272,1,(Einstellungen!$C$3-2026)*12+1))+N(INDEX($F272:$BM272,1,(Einstellungen!$C$3-2026)*12+2))+N(INDEX($F272:$BM272,1,(Einstellungen!$C$3-2026)*12+3))+N(INDEX($F272:$BM272,1,(Einstellungen!$C$3-2026)*12+4))+N(INDEX($F272:$BM272,1,(Einstellungen!$C$3-2026)*12+5))+N(INDEX($F272:$BM272,1,(Einstellungen!$C$3-2026)*12+6))+N(INDEX($F272:$BM272,1,(Einstellungen!$C$3-2026)*12+7))+N(INDEX($F272:$BM272,1,(Einstellungen!$C$3-2026)*12+8))+N(INDEX($F272:$BM272,1,(Einstellungen!$C$3-2026)*12+9))+N(INDEX($F272:$BM272,1,(Einstellungen!$C$3-2026)*12+10))+N(INDEX($F272:$BM272,1,(Einstellungen!$C$3-2026)*12+11))+N(INDEX($F272:$BM272,1,(Einstellungen!$C$3-2026)*12+12)))</f>
        <v/>
      </c>
      <c r="D272" s="37">
        <f>IF(Mitarbeiter!B272="","",SUM(F272:BM272))</f>
        <v/>
      </c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  <c r="AA272" s="51" t="n"/>
      <c r="AB272" s="51" t="n"/>
      <c r="AC272" s="51" t="n"/>
      <c r="AD272" s="51" t="n"/>
      <c r="AE272" s="51" t="n"/>
      <c r="AF272" s="51" t="n"/>
      <c r="AG272" s="51" t="n"/>
      <c r="AH272" s="51" t="n"/>
      <c r="AI272" s="51" t="n"/>
      <c r="AJ272" s="51" t="n"/>
      <c r="AK272" s="51" t="n"/>
      <c r="AL272" s="51" t="n"/>
      <c r="AM272" s="51" t="n"/>
      <c r="AN272" s="51" t="n"/>
      <c r="AO272" s="51" t="n"/>
      <c r="AP272" s="51" t="n"/>
      <c r="AQ272" s="51" t="n"/>
      <c r="AR272" s="51" t="n"/>
      <c r="AS272" s="51" t="n"/>
      <c r="AT272" s="51" t="n"/>
      <c r="AU272" s="51" t="n"/>
      <c r="AV272" s="51" t="n"/>
      <c r="AW272" s="51" t="n"/>
      <c r="AX272" s="51" t="n"/>
      <c r="AY272" s="51" t="n"/>
      <c r="AZ272" s="51" t="n"/>
      <c r="BA272" s="51" t="n"/>
      <c r="BB272" s="51" t="n"/>
      <c r="BC272" s="51" t="n"/>
      <c r="BD272" s="51" t="n"/>
      <c r="BE272" s="51" t="n"/>
      <c r="BF272" s="51" t="n"/>
      <c r="BG272" s="51" t="n"/>
      <c r="BH272" s="51" t="n"/>
      <c r="BI272" s="51" t="n"/>
      <c r="BJ272" s="51" t="n"/>
      <c r="BK272" s="51" t="n"/>
      <c r="BL272" s="51" t="n"/>
      <c r="BM272" s="51" t="n"/>
    </row>
    <row r="273">
      <c r="A273" s="47">
        <f>IF(Mitarbeiter!B273="","",Mitarbeiter!A273)</f>
        <v/>
      </c>
      <c r="B273" s="48">
        <f>IF(Mitarbeiter!B273="","",Mitarbeiter!B273)</f>
        <v/>
      </c>
      <c r="C273" s="37">
        <f>IF(Mitarbeiter!B273="","",N(INDEX($F273:$BM273,1,(Einstellungen!$C$3-2026)*12+1))+N(INDEX($F273:$BM273,1,(Einstellungen!$C$3-2026)*12+2))+N(INDEX($F273:$BM273,1,(Einstellungen!$C$3-2026)*12+3))+N(INDEX($F273:$BM273,1,(Einstellungen!$C$3-2026)*12+4))+N(INDEX($F273:$BM273,1,(Einstellungen!$C$3-2026)*12+5))+N(INDEX($F273:$BM273,1,(Einstellungen!$C$3-2026)*12+6))+N(INDEX($F273:$BM273,1,(Einstellungen!$C$3-2026)*12+7))+N(INDEX($F273:$BM273,1,(Einstellungen!$C$3-2026)*12+8))+N(INDEX($F273:$BM273,1,(Einstellungen!$C$3-2026)*12+9))+N(INDEX($F273:$BM273,1,(Einstellungen!$C$3-2026)*12+10))+N(INDEX($F273:$BM273,1,(Einstellungen!$C$3-2026)*12+11))+N(INDEX($F273:$BM273,1,(Einstellungen!$C$3-2026)*12+12)))</f>
        <v/>
      </c>
      <c r="D273" s="37">
        <f>IF(Mitarbeiter!B273="","",SUM(F273:BM273))</f>
        <v/>
      </c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  <c r="AA273" s="51" t="n"/>
      <c r="AB273" s="51" t="n"/>
      <c r="AC273" s="51" t="n"/>
      <c r="AD273" s="51" t="n"/>
      <c r="AE273" s="51" t="n"/>
      <c r="AF273" s="51" t="n"/>
      <c r="AG273" s="51" t="n"/>
      <c r="AH273" s="51" t="n"/>
      <c r="AI273" s="51" t="n"/>
      <c r="AJ273" s="51" t="n"/>
      <c r="AK273" s="51" t="n"/>
      <c r="AL273" s="51" t="n"/>
      <c r="AM273" s="51" t="n"/>
      <c r="AN273" s="51" t="n"/>
      <c r="AO273" s="51" t="n"/>
      <c r="AP273" s="51" t="n"/>
      <c r="AQ273" s="51" t="n"/>
      <c r="AR273" s="51" t="n"/>
      <c r="AS273" s="51" t="n"/>
      <c r="AT273" s="51" t="n"/>
      <c r="AU273" s="51" t="n"/>
      <c r="AV273" s="51" t="n"/>
      <c r="AW273" s="51" t="n"/>
      <c r="AX273" s="51" t="n"/>
      <c r="AY273" s="51" t="n"/>
      <c r="AZ273" s="51" t="n"/>
      <c r="BA273" s="51" t="n"/>
      <c r="BB273" s="51" t="n"/>
      <c r="BC273" s="51" t="n"/>
      <c r="BD273" s="51" t="n"/>
      <c r="BE273" s="51" t="n"/>
      <c r="BF273" s="51" t="n"/>
      <c r="BG273" s="51" t="n"/>
      <c r="BH273" s="51" t="n"/>
      <c r="BI273" s="51" t="n"/>
      <c r="BJ273" s="51" t="n"/>
      <c r="BK273" s="51" t="n"/>
      <c r="BL273" s="51" t="n"/>
      <c r="BM273" s="51" t="n"/>
    </row>
    <row r="274">
      <c r="A274" s="47">
        <f>IF(Mitarbeiter!B274="","",Mitarbeiter!A274)</f>
        <v/>
      </c>
      <c r="B274" s="48">
        <f>IF(Mitarbeiter!B274="","",Mitarbeiter!B274)</f>
        <v/>
      </c>
      <c r="C274" s="37">
        <f>IF(Mitarbeiter!B274="","",N(INDEX($F274:$BM274,1,(Einstellungen!$C$3-2026)*12+1))+N(INDEX($F274:$BM274,1,(Einstellungen!$C$3-2026)*12+2))+N(INDEX($F274:$BM274,1,(Einstellungen!$C$3-2026)*12+3))+N(INDEX($F274:$BM274,1,(Einstellungen!$C$3-2026)*12+4))+N(INDEX($F274:$BM274,1,(Einstellungen!$C$3-2026)*12+5))+N(INDEX($F274:$BM274,1,(Einstellungen!$C$3-2026)*12+6))+N(INDEX($F274:$BM274,1,(Einstellungen!$C$3-2026)*12+7))+N(INDEX($F274:$BM274,1,(Einstellungen!$C$3-2026)*12+8))+N(INDEX($F274:$BM274,1,(Einstellungen!$C$3-2026)*12+9))+N(INDEX($F274:$BM274,1,(Einstellungen!$C$3-2026)*12+10))+N(INDEX($F274:$BM274,1,(Einstellungen!$C$3-2026)*12+11))+N(INDEX($F274:$BM274,1,(Einstellungen!$C$3-2026)*12+12)))</f>
        <v/>
      </c>
      <c r="D274" s="37">
        <f>IF(Mitarbeiter!B274="","",SUM(F274:BM274))</f>
        <v/>
      </c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  <c r="AA274" s="51" t="n"/>
      <c r="AB274" s="51" t="n"/>
      <c r="AC274" s="51" t="n"/>
      <c r="AD274" s="51" t="n"/>
      <c r="AE274" s="51" t="n"/>
      <c r="AF274" s="51" t="n"/>
      <c r="AG274" s="51" t="n"/>
      <c r="AH274" s="51" t="n"/>
      <c r="AI274" s="51" t="n"/>
      <c r="AJ274" s="51" t="n"/>
      <c r="AK274" s="51" t="n"/>
      <c r="AL274" s="51" t="n"/>
      <c r="AM274" s="51" t="n"/>
      <c r="AN274" s="51" t="n"/>
      <c r="AO274" s="51" t="n"/>
      <c r="AP274" s="51" t="n"/>
      <c r="AQ274" s="51" t="n"/>
      <c r="AR274" s="51" t="n"/>
      <c r="AS274" s="51" t="n"/>
      <c r="AT274" s="51" t="n"/>
      <c r="AU274" s="51" t="n"/>
      <c r="AV274" s="51" t="n"/>
      <c r="AW274" s="51" t="n"/>
      <c r="AX274" s="51" t="n"/>
      <c r="AY274" s="51" t="n"/>
      <c r="AZ274" s="51" t="n"/>
      <c r="BA274" s="51" t="n"/>
      <c r="BB274" s="51" t="n"/>
      <c r="BC274" s="51" t="n"/>
      <c r="BD274" s="51" t="n"/>
      <c r="BE274" s="51" t="n"/>
      <c r="BF274" s="51" t="n"/>
      <c r="BG274" s="51" t="n"/>
      <c r="BH274" s="51" t="n"/>
      <c r="BI274" s="51" t="n"/>
      <c r="BJ274" s="51" t="n"/>
      <c r="BK274" s="51" t="n"/>
      <c r="BL274" s="51" t="n"/>
      <c r="BM274" s="51" t="n"/>
    </row>
    <row r="275">
      <c r="A275" s="47">
        <f>IF(Mitarbeiter!B275="","",Mitarbeiter!A275)</f>
        <v/>
      </c>
      <c r="B275" s="48">
        <f>IF(Mitarbeiter!B275="","",Mitarbeiter!B275)</f>
        <v/>
      </c>
      <c r="C275" s="37">
        <f>IF(Mitarbeiter!B275="","",N(INDEX($F275:$BM275,1,(Einstellungen!$C$3-2026)*12+1))+N(INDEX($F275:$BM275,1,(Einstellungen!$C$3-2026)*12+2))+N(INDEX($F275:$BM275,1,(Einstellungen!$C$3-2026)*12+3))+N(INDEX($F275:$BM275,1,(Einstellungen!$C$3-2026)*12+4))+N(INDEX($F275:$BM275,1,(Einstellungen!$C$3-2026)*12+5))+N(INDEX($F275:$BM275,1,(Einstellungen!$C$3-2026)*12+6))+N(INDEX($F275:$BM275,1,(Einstellungen!$C$3-2026)*12+7))+N(INDEX($F275:$BM275,1,(Einstellungen!$C$3-2026)*12+8))+N(INDEX($F275:$BM275,1,(Einstellungen!$C$3-2026)*12+9))+N(INDEX($F275:$BM275,1,(Einstellungen!$C$3-2026)*12+10))+N(INDEX($F275:$BM275,1,(Einstellungen!$C$3-2026)*12+11))+N(INDEX($F275:$BM275,1,(Einstellungen!$C$3-2026)*12+12)))</f>
        <v/>
      </c>
      <c r="D275" s="37">
        <f>IF(Mitarbeiter!B275="","",SUM(F275:BM275))</f>
        <v/>
      </c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  <c r="AA275" s="51" t="n"/>
      <c r="AB275" s="51" t="n"/>
      <c r="AC275" s="51" t="n"/>
      <c r="AD275" s="51" t="n"/>
      <c r="AE275" s="51" t="n"/>
      <c r="AF275" s="51" t="n"/>
      <c r="AG275" s="51" t="n"/>
      <c r="AH275" s="51" t="n"/>
      <c r="AI275" s="51" t="n"/>
      <c r="AJ275" s="51" t="n"/>
      <c r="AK275" s="51" t="n"/>
      <c r="AL275" s="51" t="n"/>
      <c r="AM275" s="51" t="n"/>
      <c r="AN275" s="51" t="n"/>
      <c r="AO275" s="51" t="n"/>
      <c r="AP275" s="51" t="n"/>
      <c r="AQ275" s="51" t="n"/>
      <c r="AR275" s="51" t="n"/>
      <c r="AS275" s="51" t="n"/>
      <c r="AT275" s="51" t="n"/>
      <c r="AU275" s="51" t="n"/>
      <c r="AV275" s="51" t="n"/>
      <c r="AW275" s="51" t="n"/>
      <c r="AX275" s="51" t="n"/>
      <c r="AY275" s="51" t="n"/>
      <c r="AZ275" s="51" t="n"/>
      <c r="BA275" s="51" t="n"/>
      <c r="BB275" s="51" t="n"/>
      <c r="BC275" s="51" t="n"/>
      <c r="BD275" s="51" t="n"/>
      <c r="BE275" s="51" t="n"/>
      <c r="BF275" s="51" t="n"/>
      <c r="BG275" s="51" t="n"/>
      <c r="BH275" s="51" t="n"/>
      <c r="BI275" s="51" t="n"/>
      <c r="BJ275" s="51" t="n"/>
      <c r="BK275" s="51" t="n"/>
      <c r="BL275" s="51" t="n"/>
      <c r="BM275" s="51" t="n"/>
    </row>
    <row r="276">
      <c r="A276" s="47">
        <f>IF(Mitarbeiter!B276="","",Mitarbeiter!A276)</f>
        <v/>
      </c>
      <c r="B276" s="48">
        <f>IF(Mitarbeiter!B276="","",Mitarbeiter!B276)</f>
        <v/>
      </c>
      <c r="C276" s="37">
        <f>IF(Mitarbeiter!B276="","",N(INDEX($F276:$BM276,1,(Einstellungen!$C$3-2026)*12+1))+N(INDEX($F276:$BM276,1,(Einstellungen!$C$3-2026)*12+2))+N(INDEX($F276:$BM276,1,(Einstellungen!$C$3-2026)*12+3))+N(INDEX($F276:$BM276,1,(Einstellungen!$C$3-2026)*12+4))+N(INDEX($F276:$BM276,1,(Einstellungen!$C$3-2026)*12+5))+N(INDEX($F276:$BM276,1,(Einstellungen!$C$3-2026)*12+6))+N(INDEX($F276:$BM276,1,(Einstellungen!$C$3-2026)*12+7))+N(INDEX($F276:$BM276,1,(Einstellungen!$C$3-2026)*12+8))+N(INDEX($F276:$BM276,1,(Einstellungen!$C$3-2026)*12+9))+N(INDEX($F276:$BM276,1,(Einstellungen!$C$3-2026)*12+10))+N(INDEX($F276:$BM276,1,(Einstellungen!$C$3-2026)*12+11))+N(INDEX($F276:$BM276,1,(Einstellungen!$C$3-2026)*12+12)))</f>
        <v/>
      </c>
      <c r="D276" s="37">
        <f>IF(Mitarbeiter!B276="","",SUM(F276:BM276))</f>
        <v/>
      </c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  <c r="AA276" s="51" t="n"/>
      <c r="AB276" s="51" t="n"/>
      <c r="AC276" s="51" t="n"/>
      <c r="AD276" s="51" t="n"/>
      <c r="AE276" s="51" t="n"/>
      <c r="AF276" s="51" t="n"/>
      <c r="AG276" s="51" t="n"/>
      <c r="AH276" s="51" t="n"/>
      <c r="AI276" s="51" t="n"/>
      <c r="AJ276" s="51" t="n"/>
      <c r="AK276" s="51" t="n"/>
      <c r="AL276" s="51" t="n"/>
      <c r="AM276" s="51" t="n"/>
      <c r="AN276" s="51" t="n"/>
      <c r="AO276" s="51" t="n"/>
      <c r="AP276" s="51" t="n"/>
      <c r="AQ276" s="51" t="n"/>
      <c r="AR276" s="51" t="n"/>
      <c r="AS276" s="51" t="n"/>
      <c r="AT276" s="51" t="n"/>
      <c r="AU276" s="51" t="n"/>
      <c r="AV276" s="51" t="n"/>
      <c r="AW276" s="51" t="n"/>
      <c r="AX276" s="51" t="n"/>
      <c r="AY276" s="51" t="n"/>
      <c r="AZ276" s="51" t="n"/>
      <c r="BA276" s="51" t="n"/>
      <c r="BB276" s="51" t="n"/>
      <c r="BC276" s="51" t="n"/>
      <c r="BD276" s="51" t="n"/>
      <c r="BE276" s="51" t="n"/>
      <c r="BF276" s="51" t="n"/>
      <c r="BG276" s="51" t="n"/>
      <c r="BH276" s="51" t="n"/>
      <c r="BI276" s="51" t="n"/>
      <c r="BJ276" s="51" t="n"/>
      <c r="BK276" s="51" t="n"/>
      <c r="BL276" s="51" t="n"/>
      <c r="BM276" s="51" t="n"/>
    </row>
    <row r="277">
      <c r="A277" s="47">
        <f>IF(Mitarbeiter!B277="","",Mitarbeiter!A277)</f>
        <v/>
      </c>
      <c r="B277" s="48">
        <f>IF(Mitarbeiter!B277="","",Mitarbeiter!B277)</f>
        <v/>
      </c>
      <c r="C277" s="37">
        <f>IF(Mitarbeiter!B277="","",N(INDEX($F277:$BM277,1,(Einstellungen!$C$3-2026)*12+1))+N(INDEX($F277:$BM277,1,(Einstellungen!$C$3-2026)*12+2))+N(INDEX($F277:$BM277,1,(Einstellungen!$C$3-2026)*12+3))+N(INDEX($F277:$BM277,1,(Einstellungen!$C$3-2026)*12+4))+N(INDEX($F277:$BM277,1,(Einstellungen!$C$3-2026)*12+5))+N(INDEX($F277:$BM277,1,(Einstellungen!$C$3-2026)*12+6))+N(INDEX($F277:$BM277,1,(Einstellungen!$C$3-2026)*12+7))+N(INDEX($F277:$BM277,1,(Einstellungen!$C$3-2026)*12+8))+N(INDEX($F277:$BM277,1,(Einstellungen!$C$3-2026)*12+9))+N(INDEX($F277:$BM277,1,(Einstellungen!$C$3-2026)*12+10))+N(INDEX($F277:$BM277,1,(Einstellungen!$C$3-2026)*12+11))+N(INDEX($F277:$BM277,1,(Einstellungen!$C$3-2026)*12+12)))</f>
        <v/>
      </c>
      <c r="D277" s="37">
        <f>IF(Mitarbeiter!B277="","",SUM(F277:BM277))</f>
        <v/>
      </c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  <c r="AA277" s="51" t="n"/>
      <c r="AB277" s="51" t="n"/>
      <c r="AC277" s="51" t="n"/>
      <c r="AD277" s="51" t="n"/>
      <c r="AE277" s="51" t="n"/>
      <c r="AF277" s="51" t="n"/>
      <c r="AG277" s="51" t="n"/>
      <c r="AH277" s="51" t="n"/>
      <c r="AI277" s="51" t="n"/>
      <c r="AJ277" s="51" t="n"/>
      <c r="AK277" s="51" t="n"/>
      <c r="AL277" s="51" t="n"/>
      <c r="AM277" s="51" t="n"/>
      <c r="AN277" s="51" t="n"/>
      <c r="AO277" s="51" t="n"/>
      <c r="AP277" s="51" t="n"/>
      <c r="AQ277" s="51" t="n"/>
      <c r="AR277" s="51" t="n"/>
      <c r="AS277" s="51" t="n"/>
      <c r="AT277" s="51" t="n"/>
      <c r="AU277" s="51" t="n"/>
      <c r="AV277" s="51" t="n"/>
      <c r="AW277" s="51" t="n"/>
      <c r="AX277" s="51" t="n"/>
      <c r="AY277" s="51" t="n"/>
      <c r="AZ277" s="51" t="n"/>
      <c r="BA277" s="51" t="n"/>
      <c r="BB277" s="51" t="n"/>
      <c r="BC277" s="51" t="n"/>
      <c r="BD277" s="51" t="n"/>
      <c r="BE277" s="51" t="n"/>
      <c r="BF277" s="51" t="n"/>
      <c r="BG277" s="51" t="n"/>
      <c r="BH277" s="51" t="n"/>
      <c r="BI277" s="51" t="n"/>
      <c r="BJ277" s="51" t="n"/>
      <c r="BK277" s="51" t="n"/>
      <c r="BL277" s="51" t="n"/>
      <c r="BM277" s="51" t="n"/>
    </row>
    <row r="278">
      <c r="A278" s="47">
        <f>IF(Mitarbeiter!B278="","",Mitarbeiter!A278)</f>
        <v/>
      </c>
      <c r="B278" s="48">
        <f>IF(Mitarbeiter!B278="","",Mitarbeiter!B278)</f>
        <v/>
      </c>
      <c r="C278" s="37">
        <f>IF(Mitarbeiter!B278="","",N(INDEX($F278:$BM278,1,(Einstellungen!$C$3-2026)*12+1))+N(INDEX($F278:$BM278,1,(Einstellungen!$C$3-2026)*12+2))+N(INDEX($F278:$BM278,1,(Einstellungen!$C$3-2026)*12+3))+N(INDEX($F278:$BM278,1,(Einstellungen!$C$3-2026)*12+4))+N(INDEX($F278:$BM278,1,(Einstellungen!$C$3-2026)*12+5))+N(INDEX($F278:$BM278,1,(Einstellungen!$C$3-2026)*12+6))+N(INDEX($F278:$BM278,1,(Einstellungen!$C$3-2026)*12+7))+N(INDEX($F278:$BM278,1,(Einstellungen!$C$3-2026)*12+8))+N(INDEX($F278:$BM278,1,(Einstellungen!$C$3-2026)*12+9))+N(INDEX($F278:$BM278,1,(Einstellungen!$C$3-2026)*12+10))+N(INDEX($F278:$BM278,1,(Einstellungen!$C$3-2026)*12+11))+N(INDEX($F278:$BM278,1,(Einstellungen!$C$3-2026)*12+12)))</f>
        <v/>
      </c>
      <c r="D278" s="37">
        <f>IF(Mitarbeiter!B278="","",SUM(F278:BM278))</f>
        <v/>
      </c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  <c r="AA278" s="51" t="n"/>
      <c r="AB278" s="51" t="n"/>
      <c r="AC278" s="51" t="n"/>
      <c r="AD278" s="51" t="n"/>
      <c r="AE278" s="51" t="n"/>
      <c r="AF278" s="51" t="n"/>
      <c r="AG278" s="51" t="n"/>
      <c r="AH278" s="51" t="n"/>
      <c r="AI278" s="51" t="n"/>
      <c r="AJ278" s="51" t="n"/>
      <c r="AK278" s="51" t="n"/>
      <c r="AL278" s="51" t="n"/>
      <c r="AM278" s="51" t="n"/>
      <c r="AN278" s="51" t="n"/>
      <c r="AO278" s="51" t="n"/>
      <c r="AP278" s="51" t="n"/>
      <c r="AQ278" s="51" t="n"/>
      <c r="AR278" s="51" t="n"/>
      <c r="AS278" s="51" t="n"/>
      <c r="AT278" s="51" t="n"/>
      <c r="AU278" s="51" t="n"/>
      <c r="AV278" s="51" t="n"/>
      <c r="AW278" s="51" t="n"/>
      <c r="AX278" s="51" t="n"/>
      <c r="AY278" s="51" t="n"/>
      <c r="AZ278" s="51" t="n"/>
      <c r="BA278" s="51" t="n"/>
      <c r="BB278" s="51" t="n"/>
      <c r="BC278" s="51" t="n"/>
      <c r="BD278" s="51" t="n"/>
      <c r="BE278" s="51" t="n"/>
      <c r="BF278" s="51" t="n"/>
      <c r="BG278" s="51" t="n"/>
      <c r="BH278" s="51" t="n"/>
      <c r="BI278" s="51" t="n"/>
      <c r="BJ278" s="51" t="n"/>
      <c r="BK278" s="51" t="n"/>
      <c r="BL278" s="51" t="n"/>
      <c r="BM278" s="51" t="n"/>
    </row>
    <row r="279">
      <c r="A279" s="47">
        <f>IF(Mitarbeiter!B279="","",Mitarbeiter!A279)</f>
        <v/>
      </c>
      <c r="B279" s="48">
        <f>IF(Mitarbeiter!B279="","",Mitarbeiter!B279)</f>
        <v/>
      </c>
      <c r="C279" s="37">
        <f>IF(Mitarbeiter!B279="","",N(INDEX($F279:$BM279,1,(Einstellungen!$C$3-2026)*12+1))+N(INDEX($F279:$BM279,1,(Einstellungen!$C$3-2026)*12+2))+N(INDEX($F279:$BM279,1,(Einstellungen!$C$3-2026)*12+3))+N(INDEX($F279:$BM279,1,(Einstellungen!$C$3-2026)*12+4))+N(INDEX($F279:$BM279,1,(Einstellungen!$C$3-2026)*12+5))+N(INDEX($F279:$BM279,1,(Einstellungen!$C$3-2026)*12+6))+N(INDEX($F279:$BM279,1,(Einstellungen!$C$3-2026)*12+7))+N(INDEX($F279:$BM279,1,(Einstellungen!$C$3-2026)*12+8))+N(INDEX($F279:$BM279,1,(Einstellungen!$C$3-2026)*12+9))+N(INDEX($F279:$BM279,1,(Einstellungen!$C$3-2026)*12+10))+N(INDEX($F279:$BM279,1,(Einstellungen!$C$3-2026)*12+11))+N(INDEX($F279:$BM279,1,(Einstellungen!$C$3-2026)*12+12)))</f>
        <v/>
      </c>
      <c r="D279" s="37">
        <f>IF(Mitarbeiter!B279="","",SUM(F279:BM279))</f>
        <v/>
      </c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  <c r="AA279" s="51" t="n"/>
      <c r="AB279" s="51" t="n"/>
      <c r="AC279" s="51" t="n"/>
      <c r="AD279" s="51" t="n"/>
      <c r="AE279" s="51" t="n"/>
      <c r="AF279" s="51" t="n"/>
      <c r="AG279" s="51" t="n"/>
      <c r="AH279" s="51" t="n"/>
      <c r="AI279" s="51" t="n"/>
      <c r="AJ279" s="51" t="n"/>
      <c r="AK279" s="51" t="n"/>
      <c r="AL279" s="51" t="n"/>
      <c r="AM279" s="51" t="n"/>
      <c r="AN279" s="51" t="n"/>
      <c r="AO279" s="51" t="n"/>
      <c r="AP279" s="51" t="n"/>
      <c r="AQ279" s="51" t="n"/>
      <c r="AR279" s="51" t="n"/>
      <c r="AS279" s="51" t="n"/>
      <c r="AT279" s="51" t="n"/>
      <c r="AU279" s="51" t="n"/>
      <c r="AV279" s="51" t="n"/>
      <c r="AW279" s="51" t="n"/>
      <c r="AX279" s="51" t="n"/>
      <c r="AY279" s="51" t="n"/>
      <c r="AZ279" s="51" t="n"/>
      <c r="BA279" s="51" t="n"/>
      <c r="BB279" s="51" t="n"/>
      <c r="BC279" s="51" t="n"/>
      <c r="BD279" s="51" t="n"/>
      <c r="BE279" s="51" t="n"/>
      <c r="BF279" s="51" t="n"/>
      <c r="BG279" s="51" t="n"/>
      <c r="BH279" s="51" t="n"/>
      <c r="BI279" s="51" t="n"/>
      <c r="BJ279" s="51" t="n"/>
      <c r="BK279" s="51" t="n"/>
      <c r="BL279" s="51" t="n"/>
      <c r="BM279" s="51" t="n"/>
    </row>
    <row r="280">
      <c r="A280" s="47">
        <f>IF(Mitarbeiter!B280="","",Mitarbeiter!A280)</f>
        <v/>
      </c>
      <c r="B280" s="48">
        <f>IF(Mitarbeiter!B280="","",Mitarbeiter!B280)</f>
        <v/>
      </c>
      <c r="C280" s="37">
        <f>IF(Mitarbeiter!B280="","",N(INDEX($F280:$BM280,1,(Einstellungen!$C$3-2026)*12+1))+N(INDEX($F280:$BM280,1,(Einstellungen!$C$3-2026)*12+2))+N(INDEX($F280:$BM280,1,(Einstellungen!$C$3-2026)*12+3))+N(INDEX($F280:$BM280,1,(Einstellungen!$C$3-2026)*12+4))+N(INDEX($F280:$BM280,1,(Einstellungen!$C$3-2026)*12+5))+N(INDEX($F280:$BM280,1,(Einstellungen!$C$3-2026)*12+6))+N(INDEX($F280:$BM280,1,(Einstellungen!$C$3-2026)*12+7))+N(INDEX($F280:$BM280,1,(Einstellungen!$C$3-2026)*12+8))+N(INDEX($F280:$BM280,1,(Einstellungen!$C$3-2026)*12+9))+N(INDEX($F280:$BM280,1,(Einstellungen!$C$3-2026)*12+10))+N(INDEX($F280:$BM280,1,(Einstellungen!$C$3-2026)*12+11))+N(INDEX($F280:$BM280,1,(Einstellungen!$C$3-2026)*12+12)))</f>
        <v/>
      </c>
      <c r="D280" s="37">
        <f>IF(Mitarbeiter!B280="","",SUM(F280:BM280))</f>
        <v/>
      </c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  <c r="AA280" s="51" t="n"/>
      <c r="AB280" s="51" t="n"/>
      <c r="AC280" s="51" t="n"/>
      <c r="AD280" s="51" t="n"/>
      <c r="AE280" s="51" t="n"/>
      <c r="AF280" s="51" t="n"/>
      <c r="AG280" s="51" t="n"/>
      <c r="AH280" s="51" t="n"/>
      <c r="AI280" s="51" t="n"/>
      <c r="AJ280" s="51" t="n"/>
      <c r="AK280" s="51" t="n"/>
      <c r="AL280" s="51" t="n"/>
      <c r="AM280" s="51" t="n"/>
      <c r="AN280" s="51" t="n"/>
      <c r="AO280" s="51" t="n"/>
      <c r="AP280" s="51" t="n"/>
      <c r="AQ280" s="51" t="n"/>
      <c r="AR280" s="51" t="n"/>
      <c r="AS280" s="51" t="n"/>
      <c r="AT280" s="51" t="n"/>
      <c r="AU280" s="51" t="n"/>
      <c r="AV280" s="51" t="n"/>
      <c r="AW280" s="51" t="n"/>
      <c r="AX280" s="51" t="n"/>
      <c r="AY280" s="51" t="n"/>
      <c r="AZ280" s="51" t="n"/>
      <c r="BA280" s="51" t="n"/>
      <c r="BB280" s="51" t="n"/>
      <c r="BC280" s="51" t="n"/>
      <c r="BD280" s="51" t="n"/>
      <c r="BE280" s="51" t="n"/>
      <c r="BF280" s="51" t="n"/>
      <c r="BG280" s="51" t="n"/>
      <c r="BH280" s="51" t="n"/>
      <c r="BI280" s="51" t="n"/>
      <c r="BJ280" s="51" t="n"/>
      <c r="BK280" s="51" t="n"/>
      <c r="BL280" s="51" t="n"/>
      <c r="BM280" s="51" t="n"/>
    </row>
    <row r="281">
      <c r="A281" s="47">
        <f>IF(Mitarbeiter!B281="","",Mitarbeiter!A281)</f>
        <v/>
      </c>
      <c r="B281" s="48">
        <f>IF(Mitarbeiter!B281="","",Mitarbeiter!B281)</f>
        <v/>
      </c>
      <c r="C281" s="37">
        <f>IF(Mitarbeiter!B281="","",N(INDEX($F281:$BM281,1,(Einstellungen!$C$3-2026)*12+1))+N(INDEX($F281:$BM281,1,(Einstellungen!$C$3-2026)*12+2))+N(INDEX($F281:$BM281,1,(Einstellungen!$C$3-2026)*12+3))+N(INDEX($F281:$BM281,1,(Einstellungen!$C$3-2026)*12+4))+N(INDEX($F281:$BM281,1,(Einstellungen!$C$3-2026)*12+5))+N(INDEX($F281:$BM281,1,(Einstellungen!$C$3-2026)*12+6))+N(INDEX($F281:$BM281,1,(Einstellungen!$C$3-2026)*12+7))+N(INDEX($F281:$BM281,1,(Einstellungen!$C$3-2026)*12+8))+N(INDEX($F281:$BM281,1,(Einstellungen!$C$3-2026)*12+9))+N(INDEX($F281:$BM281,1,(Einstellungen!$C$3-2026)*12+10))+N(INDEX($F281:$BM281,1,(Einstellungen!$C$3-2026)*12+11))+N(INDEX($F281:$BM281,1,(Einstellungen!$C$3-2026)*12+12)))</f>
        <v/>
      </c>
      <c r="D281" s="37">
        <f>IF(Mitarbeiter!B281="","",SUM(F281:BM281))</f>
        <v/>
      </c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  <c r="AA281" s="51" t="n"/>
      <c r="AB281" s="51" t="n"/>
      <c r="AC281" s="51" t="n"/>
      <c r="AD281" s="51" t="n"/>
      <c r="AE281" s="51" t="n"/>
      <c r="AF281" s="51" t="n"/>
      <c r="AG281" s="51" t="n"/>
      <c r="AH281" s="51" t="n"/>
      <c r="AI281" s="51" t="n"/>
      <c r="AJ281" s="51" t="n"/>
      <c r="AK281" s="51" t="n"/>
      <c r="AL281" s="51" t="n"/>
      <c r="AM281" s="51" t="n"/>
      <c r="AN281" s="51" t="n"/>
      <c r="AO281" s="51" t="n"/>
      <c r="AP281" s="51" t="n"/>
      <c r="AQ281" s="51" t="n"/>
      <c r="AR281" s="51" t="n"/>
      <c r="AS281" s="51" t="n"/>
      <c r="AT281" s="51" t="n"/>
      <c r="AU281" s="51" t="n"/>
      <c r="AV281" s="51" t="n"/>
      <c r="AW281" s="51" t="n"/>
      <c r="AX281" s="51" t="n"/>
      <c r="AY281" s="51" t="n"/>
      <c r="AZ281" s="51" t="n"/>
      <c r="BA281" s="51" t="n"/>
      <c r="BB281" s="51" t="n"/>
      <c r="BC281" s="51" t="n"/>
      <c r="BD281" s="51" t="n"/>
      <c r="BE281" s="51" t="n"/>
      <c r="BF281" s="51" t="n"/>
      <c r="BG281" s="51" t="n"/>
      <c r="BH281" s="51" t="n"/>
      <c r="BI281" s="51" t="n"/>
      <c r="BJ281" s="51" t="n"/>
      <c r="BK281" s="51" t="n"/>
      <c r="BL281" s="51" t="n"/>
      <c r="BM281" s="51" t="n"/>
    </row>
    <row r="282">
      <c r="A282" s="47">
        <f>IF(Mitarbeiter!B282="","",Mitarbeiter!A282)</f>
        <v/>
      </c>
      <c r="B282" s="48">
        <f>IF(Mitarbeiter!B282="","",Mitarbeiter!B282)</f>
        <v/>
      </c>
      <c r="C282" s="37">
        <f>IF(Mitarbeiter!B282="","",N(INDEX($F282:$BM282,1,(Einstellungen!$C$3-2026)*12+1))+N(INDEX($F282:$BM282,1,(Einstellungen!$C$3-2026)*12+2))+N(INDEX($F282:$BM282,1,(Einstellungen!$C$3-2026)*12+3))+N(INDEX($F282:$BM282,1,(Einstellungen!$C$3-2026)*12+4))+N(INDEX($F282:$BM282,1,(Einstellungen!$C$3-2026)*12+5))+N(INDEX($F282:$BM282,1,(Einstellungen!$C$3-2026)*12+6))+N(INDEX($F282:$BM282,1,(Einstellungen!$C$3-2026)*12+7))+N(INDEX($F282:$BM282,1,(Einstellungen!$C$3-2026)*12+8))+N(INDEX($F282:$BM282,1,(Einstellungen!$C$3-2026)*12+9))+N(INDEX($F282:$BM282,1,(Einstellungen!$C$3-2026)*12+10))+N(INDEX($F282:$BM282,1,(Einstellungen!$C$3-2026)*12+11))+N(INDEX($F282:$BM282,1,(Einstellungen!$C$3-2026)*12+12)))</f>
        <v/>
      </c>
      <c r="D282" s="37">
        <f>IF(Mitarbeiter!B282="","",SUM(F282:BM282))</f>
        <v/>
      </c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  <c r="AA282" s="51" t="n"/>
      <c r="AB282" s="51" t="n"/>
      <c r="AC282" s="51" t="n"/>
      <c r="AD282" s="51" t="n"/>
      <c r="AE282" s="51" t="n"/>
      <c r="AF282" s="51" t="n"/>
      <c r="AG282" s="51" t="n"/>
      <c r="AH282" s="51" t="n"/>
      <c r="AI282" s="51" t="n"/>
      <c r="AJ282" s="51" t="n"/>
      <c r="AK282" s="51" t="n"/>
      <c r="AL282" s="51" t="n"/>
      <c r="AM282" s="51" t="n"/>
      <c r="AN282" s="51" t="n"/>
      <c r="AO282" s="51" t="n"/>
      <c r="AP282" s="51" t="n"/>
      <c r="AQ282" s="51" t="n"/>
      <c r="AR282" s="51" t="n"/>
      <c r="AS282" s="51" t="n"/>
      <c r="AT282" s="51" t="n"/>
      <c r="AU282" s="51" t="n"/>
      <c r="AV282" s="51" t="n"/>
      <c r="AW282" s="51" t="n"/>
      <c r="AX282" s="51" t="n"/>
      <c r="AY282" s="51" t="n"/>
      <c r="AZ282" s="51" t="n"/>
      <c r="BA282" s="51" t="n"/>
      <c r="BB282" s="51" t="n"/>
      <c r="BC282" s="51" t="n"/>
      <c r="BD282" s="51" t="n"/>
      <c r="BE282" s="51" t="n"/>
      <c r="BF282" s="51" t="n"/>
      <c r="BG282" s="51" t="n"/>
      <c r="BH282" s="51" t="n"/>
      <c r="BI282" s="51" t="n"/>
      <c r="BJ282" s="51" t="n"/>
      <c r="BK282" s="51" t="n"/>
      <c r="BL282" s="51" t="n"/>
      <c r="BM282" s="51" t="n"/>
    </row>
    <row r="283">
      <c r="A283" s="47">
        <f>IF(Mitarbeiter!B283="","",Mitarbeiter!A283)</f>
        <v/>
      </c>
      <c r="B283" s="48">
        <f>IF(Mitarbeiter!B283="","",Mitarbeiter!B283)</f>
        <v/>
      </c>
      <c r="C283" s="37">
        <f>IF(Mitarbeiter!B283="","",N(INDEX($F283:$BM283,1,(Einstellungen!$C$3-2026)*12+1))+N(INDEX($F283:$BM283,1,(Einstellungen!$C$3-2026)*12+2))+N(INDEX($F283:$BM283,1,(Einstellungen!$C$3-2026)*12+3))+N(INDEX($F283:$BM283,1,(Einstellungen!$C$3-2026)*12+4))+N(INDEX($F283:$BM283,1,(Einstellungen!$C$3-2026)*12+5))+N(INDEX($F283:$BM283,1,(Einstellungen!$C$3-2026)*12+6))+N(INDEX($F283:$BM283,1,(Einstellungen!$C$3-2026)*12+7))+N(INDEX($F283:$BM283,1,(Einstellungen!$C$3-2026)*12+8))+N(INDEX($F283:$BM283,1,(Einstellungen!$C$3-2026)*12+9))+N(INDEX($F283:$BM283,1,(Einstellungen!$C$3-2026)*12+10))+N(INDEX($F283:$BM283,1,(Einstellungen!$C$3-2026)*12+11))+N(INDEX($F283:$BM283,1,(Einstellungen!$C$3-2026)*12+12)))</f>
        <v/>
      </c>
      <c r="D283" s="37">
        <f>IF(Mitarbeiter!B283="","",SUM(F283:BM283))</f>
        <v/>
      </c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  <c r="AA283" s="51" t="n"/>
      <c r="AB283" s="51" t="n"/>
      <c r="AC283" s="51" t="n"/>
      <c r="AD283" s="51" t="n"/>
      <c r="AE283" s="51" t="n"/>
      <c r="AF283" s="51" t="n"/>
      <c r="AG283" s="51" t="n"/>
      <c r="AH283" s="51" t="n"/>
      <c r="AI283" s="51" t="n"/>
      <c r="AJ283" s="51" t="n"/>
      <c r="AK283" s="51" t="n"/>
      <c r="AL283" s="51" t="n"/>
      <c r="AM283" s="51" t="n"/>
      <c r="AN283" s="51" t="n"/>
      <c r="AO283" s="51" t="n"/>
      <c r="AP283" s="51" t="n"/>
      <c r="AQ283" s="51" t="n"/>
      <c r="AR283" s="51" t="n"/>
      <c r="AS283" s="51" t="n"/>
      <c r="AT283" s="51" t="n"/>
      <c r="AU283" s="51" t="n"/>
      <c r="AV283" s="51" t="n"/>
      <c r="AW283" s="51" t="n"/>
      <c r="AX283" s="51" t="n"/>
      <c r="AY283" s="51" t="n"/>
      <c r="AZ283" s="51" t="n"/>
      <c r="BA283" s="51" t="n"/>
      <c r="BB283" s="51" t="n"/>
      <c r="BC283" s="51" t="n"/>
      <c r="BD283" s="51" t="n"/>
      <c r="BE283" s="51" t="n"/>
      <c r="BF283" s="51" t="n"/>
      <c r="BG283" s="51" t="n"/>
      <c r="BH283" s="51" t="n"/>
      <c r="BI283" s="51" t="n"/>
      <c r="BJ283" s="51" t="n"/>
      <c r="BK283" s="51" t="n"/>
      <c r="BL283" s="51" t="n"/>
      <c r="BM283" s="51" t="n"/>
    </row>
    <row r="284">
      <c r="A284" s="47">
        <f>IF(Mitarbeiter!B284="","",Mitarbeiter!A284)</f>
        <v/>
      </c>
      <c r="B284" s="48">
        <f>IF(Mitarbeiter!B284="","",Mitarbeiter!B284)</f>
        <v/>
      </c>
      <c r="C284" s="37">
        <f>IF(Mitarbeiter!B284="","",N(INDEX($F284:$BM284,1,(Einstellungen!$C$3-2026)*12+1))+N(INDEX($F284:$BM284,1,(Einstellungen!$C$3-2026)*12+2))+N(INDEX($F284:$BM284,1,(Einstellungen!$C$3-2026)*12+3))+N(INDEX($F284:$BM284,1,(Einstellungen!$C$3-2026)*12+4))+N(INDEX($F284:$BM284,1,(Einstellungen!$C$3-2026)*12+5))+N(INDEX($F284:$BM284,1,(Einstellungen!$C$3-2026)*12+6))+N(INDEX($F284:$BM284,1,(Einstellungen!$C$3-2026)*12+7))+N(INDEX($F284:$BM284,1,(Einstellungen!$C$3-2026)*12+8))+N(INDEX($F284:$BM284,1,(Einstellungen!$C$3-2026)*12+9))+N(INDEX($F284:$BM284,1,(Einstellungen!$C$3-2026)*12+10))+N(INDEX($F284:$BM284,1,(Einstellungen!$C$3-2026)*12+11))+N(INDEX($F284:$BM284,1,(Einstellungen!$C$3-2026)*12+12)))</f>
        <v/>
      </c>
      <c r="D284" s="37">
        <f>IF(Mitarbeiter!B284="","",SUM(F284:BM284))</f>
        <v/>
      </c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  <c r="AA284" s="51" t="n"/>
      <c r="AB284" s="51" t="n"/>
      <c r="AC284" s="51" t="n"/>
      <c r="AD284" s="51" t="n"/>
      <c r="AE284" s="51" t="n"/>
      <c r="AF284" s="51" t="n"/>
      <c r="AG284" s="51" t="n"/>
      <c r="AH284" s="51" t="n"/>
      <c r="AI284" s="51" t="n"/>
      <c r="AJ284" s="51" t="n"/>
      <c r="AK284" s="51" t="n"/>
      <c r="AL284" s="51" t="n"/>
      <c r="AM284" s="51" t="n"/>
      <c r="AN284" s="51" t="n"/>
      <c r="AO284" s="51" t="n"/>
      <c r="AP284" s="51" t="n"/>
      <c r="AQ284" s="51" t="n"/>
      <c r="AR284" s="51" t="n"/>
      <c r="AS284" s="51" t="n"/>
      <c r="AT284" s="51" t="n"/>
      <c r="AU284" s="51" t="n"/>
      <c r="AV284" s="51" t="n"/>
      <c r="AW284" s="51" t="n"/>
      <c r="AX284" s="51" t="n"/>
      <c r="AY284" s="51" t="n"/>
      <c r="AZ284" s="51" t="n"/>
      <c r="BA284" s="51" t="n"/>
      <c r="BB284" s="51" t="n"/>
      <c r="BC284" s="51" t="n"/>
      <c r="BD284" s="51" t="n"/>
      <c r="BE284" s="51" t="n"/>
      <c r="BF284" s="51" t="n"/>
      <c r="BG284" s="51" t="n"/>
      <c r="BH284" s="51" t="n"/>
      <c r="BI284" s="51" t="n"/>
      <c r="BJ284" s="51" t="n"/>
      <c r="BK284" s="51" t="n"/>
      <c r="BL284" s="51" t="n"/>
      <c r="BM284" s="51" t="n"/>
    </row>
    <row r="285">
      <c r="A285" s="47">
        <f>IF(Mitarbeiter!B285="","",Mitarbeiter!A285)</f>
        <v/>
      </c>
      <c r="B285" s="48">
        <f>IF(Mitarbeiter!B285="","",Mitarbeiter!B285)</f>
        <v/>
      </c>
      <c r="C285" s="37">
        <f>IF(Mitarbeiter!B285="","",N(INDEX($F285:$BM285,1,(Einstellungen!$C$3-2026)*12+1))+N(INDEX($F285:$BM285,1,(Einstellungen!$C$3-2026)*12+2))+N(INDEX($F285:$BM285,1,(Einstellungen!$C$3-2026)*12+3))+N(INDEX($F285:$BM285,1,(Einstellungen!$C$3-2026)*12+4))+N(INDEX($F285:$BM285,1,(Einstellungen!$C$3-2026)*12+5))+N(INDEX($F285:$BM285,1,(Einstellungen!$C$3-2026)*12+6))+N(INDEX($F285:$BM285,1,(Einstellungen!$C$3-2026)*12+7))+N(INDEX($F285:$BM285,1,(Einstellungen!$C$3-2026)*12+8))+N(INDEX($F285:$BM285,1,(Einstellungen!$C$3-2026)*12+9))+N(INDEX($F285:$BM285,1,(Einstellungen!$C$3-2026)*12+10))+N(INDEX($F285:$BM285,1,(Einstellungen!$C$3-2026)*12+11))+N(INDEX($F285:$BM285,1,(Einstellungen!$C$3-2026)*12+12)))</f>
        <v/>
      </c>
      <c r="D285" s="37">
        <f>IF(Mitarbeiter!B285="","",SUM(F285:BM285))</f>
        <v/>
      </c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  <c r="AA285" s="51" t="n"/>
      <c r="AB285" s="51" t="n"/>
      <c r="AC285" s="51" t="n"/>
      <c r="AD285" s="51" t="n"/>
      <c r="AE285" s="51" t="n"/>
      <c r="AF285" s="51" t="n"/>
      <c r="AG285" s="51" t="n"/>
      <c r="AH285" s="51" t="n"/>
      <c r="AI285" s="51" t="n"/>
      <c r="AJ285" s="51" t="n"/>
      <c r="AK285" s="51" t="n"/>
      <c r="AL285" s="51" t="n"/>
      <c r="AM285" s="51" t="n"/>
      <c r="AN285" s="51" t="n"/>
      <c r="AO285" s="51" t="n"/>
      <c r="AP285" s="51" t="n"/>
      <c r="AQ285" s="51" t="n"/>
      <c r="AR285" s="51" t="n"/>
      <c r="AS285" s="51" t="n"/>
      <c r="AT285" s="51" t="n"/>
      <c r="AU285" s="51" t="n"/>
      <c r="AV285" s="51" t="n"/>
      <c r="AW285" s="51" t="n"/>
      <c r="AX285" s="51" t="n"/>
      <c r="AY285" s="51" t="n"/>
      <c r="AZ285" s="51" t="n"/>
      <c r="BA285" s="51" t="n"/>
      <c r="BB285" s="51" t="n"/>
      <c r="BC285" s="51" t="n"/>
      <c r="BD285" s="51" t="n"/>
      <c r="BE285" s="51" t="n"/>
      <c r="BF285" s="51" t="n"/>
      <c r="BG285" s="51" t="n"/>
      <c r="BH285" s="51" t="n"/>
      <c r="BI285" s="51" t="n"/>
      <c r="BJ285" s="51" t="n"/>
      <c r="BK285" s="51" t="n"/>
      <c r="BL285" s="51" t="n"/>
      <c r="BM285" s="51" t="n"/>
    </row>
    <row r="286">
      <c r="A286" s="47">
        <f>IF(Mitarbeiter!B286="","",Mitarbeiter!A286)</f>
        <v/>
      </c>
      <c r="B286" s="48">
        <f>IF(Mitarbeiter!B286="","",Mitarbeiter!B286)</f>
        <v/>
      </c>
      <c r="C286" s="37">
        <f>IF(Mitarbeiter!B286="","",N(INDEX($F286:$BM286,1,(Einstellungen!$C$3-2026)*12+1))+N(INDEX($F286:$BM286,1,(Einstellungen!$C$3-2026)*12+2))+N(INDEX($F286:$BM286,1,(Einstellungen!$C$3-2026)*12+3))+N(INDEX($F286:$BM286,1,(Einstellungen!$C$3-2026)*12+4))+N(INDEX($F286:$BM286,1,(Einstellungen!$C$3-2026)*12+5))+N(INDEX($F286:$BM286,1,(Einstellungen!$C$3-2026)*12+6))+N(INDEX($F286:$BM286,1,(Einstellungen!$C$3-2026)*12+7))+N(INDEX($F286:$BM286,1,(Einstellungen!$C$3-2026)*12+8))+N(INDEX($F286:$BM286,1,(Einstellungen!$C$3-2026)*12+9))+N(INDEX($F286:$BM286,1,(Einstellungen!$C$3-2026)*12+10))+N(INDEX($F286:$BM286,1,(Einstellungen!$C$3-2026)*12+11))+N(INDEX($F286:$BM286,1,(Einstellungen!$C$3-2026)*12+12)))</f>
        <v/>
      </c>
      <c r="D286" s="37">
        <f>IF(Mitarbeiter!B286="","",SUM(F286:BM286))</f>
        <v/>
      </c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  <c r="AA286" s="51" t="n"/>
      <c r="AB286" s="51" t="n"/>
      <c r="AC286" s="51" t="n"/>
      <c r="AD286" s="51" t="n"/>
      <c r="AE286" s="51" t="n"/>
      <c r="AF286" s="51" t="n"/>
      <c r="AG286" s="51" t="n"/>
      <c r="AH286" s="51" t="n"/>
      <c r="AI286" s="51" t="n"/>
      <c r="AJ286" s="51" t="n"/>
      <c r="AK286" s="51" t="n"/>
      <c r="AL286" s="51" t="n"/>
      <c r="AM286" s="51" t="n"/>
      <c r="AN286" s="51" t="n"/>
      <c r="AO286" s="51" t="n"/>
      <c r="AP286" s="51" t="n"/>
      <c r="AQ286" s="51" t="n"/>
      <c r="AR286" s="51" t="n"/>
      <c r="AS286" s="51" t="n"/>
      <c r="AT286" s="51" t="n"/>
      <c r="AU286" s="51" t="n"/>
      <c r="AV286" s="51" t="n"/>
      <c r="AW286" s="51" t="n"/>
      <c r="AX286" s="51" t="n"/>
      <c r="AY286" s="51" t="n"/>
      <c r="AZ286" s="51" t="n"/>
      <c r="BA286" s="51" t="n"/>
      <c r="BB286" s="51" t="n"/>
      <c r="BC286" s="51" t="n"/>
      <c r="BD286" s="51" t="n"/>
      <c r="BE286" s="51" t="n"/>
      <c r="BF286" s="51" t="n"/>
      <c r="BG286" s="51" t="n"/>
      <c r="BH286" s="51" t="n"/>
      <c r="BI286" s="51" t="n"/>
      <c r="BJ286" s="51" t="n"/>
      <c r="BK286" s="51" t="n"/>
      <c r="BL286" s="51" t="n"/>
      <c r="BM286" s="51" t="n"/>
    </row>
    <row r="287">
      <c r="A287" s="47">
        <f>IF(Mitarbeiter!B287="","",Mitarbeiter!A287)</f>
        <v/>
      </c>
      <c r="B287" s="48">
        <f>IF(Mitarbeiter!B287="","",Mitarbeiter!B287)</f>
        <v/>
      </c>
      <c r="C287" s="37">
        <f>IF(Mitarbeiter!B287="","",N(INDEX($F287:$BM287,1,(Einstellungen!$C$3-2026)*12+1))+N(INDEX($F287:$BM287,1,(Einstellungen!$C$3-2026)*12+2))+N(INDEX($F287:$BM287,1,(Einstellungen!$C$3-2026)*12+3))+N(INDEX($F287:$BM287,1,(Einstellungen!$C$3-2026)*12+4))+N(INDEX($F287:$BM287,1,(Einstellungen!$C$3-2026)*12+5))+N(INDEX($F287:$BM287,1,(Einstellungen!$C$3-2026)*12+6))+N(INDEX($F287:$BM287,1,(Einstellungen!$C$3-2026)*12+7))+N(INDEX($F287:$BM287,1,(Einstellungen!$C$3-2026)*12+8))+N(INDEX($F287:$BM287,1,(Einstellungen!$C$3-2026)*12+9))+N(INDEX($F287:$BM287,1,(Einstellungen!$C$3-2026)*12+10))+N(INDEX($F287:$BM287,1,(Einstellungen!$C$3-2026)*12+11))+N(INDEX($F287:$BM287,1,(Einstellungen!$C$3-2026)*12+12)))</f>
        <v/>
      </c>
      <c r="D287" s="37">
        <f>IF(Mitarbeiter!B287="","",SUM(F287:BM287))</f>
        <v/>
      </c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  <c r="AA287" s="51" t="n"/>
      <c r="AB287" s="51" t="n"/>
      <c r="AC287" s="51" t="n"/>
      <c r="AD287" s="51" t="n"/>
      <c r="AE287" s="51" t="n"/>
      <c r="AF287" s="51" t="n"/>
      <c r="AG287" s="51" t="n"/>
      <c r="AH287" s="51" t="n"/>
      <c r="AI287" s="51" t="n"/>
      <c r="AJ287" s="51" t="n"/>
      <c r="AK287" s="51" t="n"/>
      <c r="AL287" s="51" t="n"/>
      <c r="AM287" s="51" t="n"/>
      <c r="AN287" s="51" t="n"/>
      <c r="AO287" s="51" t="n"/>
      <c r="AP287" s="51" t="n"/>
      <c r="AQ287" s="51" t="n"/>
      <c r="AR287" s="51" t="n"/>
      <c r="AS287" s="51" t="n"/>
      <c r="AT287" s="51" t="n"/>
      <c r="AU287" s="51" t="n"/>
      <c r="AV287" s="51" t="n"/>
      <c r="AW287" s="51" t="n"/>
      <c r="AX287" s="51" t="n"/>
      <c r="AY287" s="51" t="n"/>
      <c r="AZ287" s="51" t="n"/>
      <c r="BA287" s="51" t="n"/>
      <c r="BB287" s="51" t="n"/>
      <c r="BC287" s="51" t="n"/>
      <c r="BD287" s="51" t="n"/>
      <c r="BE287" s="51" t="n"/>
      <c r="BF287" s="51" t="n"/>
      <c r="BG287" s="51" t="n"/>
      <c r="BH287" s="51" t="n"/>
      <c r="BI287" s="51" t="n"/>
      <c r="BJ287" s="51" t="n"/>
      <c r="BK287" s="51" t="n"/>
      <c r="BL287" s="51" t="n"/>
      <c r="BM287" s="51" t="n"/>
    </row>
    <row r="288">
      <c r="A288" s="47">
        <f>IF(Mitarbeiter!B288="","",Mitarbeiter!A288)</f>
        <v/>
      </c>
      <c r="B288" s="48">
        <f>IF(Mitarbeiter!B288="","",Mitarbeiter!B288)</f>
        <v/>
      </c>
      <c r="C288" s="37">
        <f>IF(Mitarbeiter!B288="","",N(INDEX($F288:$BM288,1,(Einstellungen!$C$3-2026)*12+1))+N(INDEX($F288:$BM288,1,(Einstellungen!$C$3-2026)*12+2))+N(INDEX($F288:$BM288,1,(Einstellungen!$C$3-2026)*12+3))+N(INDEX($F288:$BM288,1,(Einstellungen!$C$3-2026)*12+4))+N(INDEX($F288:$BM288,1,(Einstellungen!$C$3-2026)*12+5))+N(INDEX($F288:$BM288,1,(Einstellungen!$C$3-2026)*12+6))+N(INDEX($F288:$BM288,1,(Einstellungen!$C$3-2026)*12+7))+N(INDEX($F288:$BM288,1,(Einstellungen!$C$3-2026)*12+8))+N(INDEX($F288:$BM288,1,(Einstellungen!$C$3-2026)*12+9))+N(INDEX($F288:$BM288,1,(Einstellungen!$C$3-2026)*12+10))+N(INDEX($F288:$BM288,1,(Einstellungen!$C$3-2026)*12+11))+N(INDEX($F288:$BM288,1,(Einstellungen!$C$3-2026)*12+12)))</f>
        <v/>
      </c>
      <c r="D288" s="37">
        <f>IF(Mitarbeiter!B288="","",SUM(F288:BM288))</f>
        <v/>
      </c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  <c r="AA288" s="51" t="n"/>
      <c r="AB288" s="51" t="n"/>
      <c r="AC288" s="51" t="n"/>
      <c r="AD288" s="51" t="n"/>
      <c r="AE288" s="51" t="n"/>
      <c r="AF288" s="51" t="n"/>
      <c r="AG288" s="51" t="n"/>
      <c r="AH288" s="51" t="n"/>
      <c r="AI288" s="51" t="n"/>
      <c r="AJ288" s="51" t="n"/>
      <c r="AK288" s="51" t="n"/>
      <c r="AL288" s="51" t="n"/>
      <c r="AM288" s="51" t="n"/>
      <c r="AN288" s="51" t="n"/>
      <c r="AO288" s="51" t="n"/>
      <c r="AP288" s="51" t="n"/>
      <c r="AQ288" s="51" t="n"/>
      <c r="AR288" s="51" t="n"/>
      <c r="AS288" s="51" t="n"/>
      <c r="AT288" s="51" t="n"/>
      <c r="AU288" s="51" t="n"/>
      <c r="AV288" s="51" t="n"/>
      <c r="AW288" s="51" t="n"/>
      <c r="AX288" s="51" t="n"/>
      <c r="AY288" s="51" t="n"/>
      <c r="AZ288" s="51" t="n"/>
      <c r="BA288" s="51" t="n"/>
      <c r="BB288" s="51" t="n"/>
      <c r="BC288" s="51" t="n"/>
      <c r="BD288" s="51" t="n"/>
      <c r="BE288" s="51" t="n"/>
      <c r="BF288" s="51" t="n"/>
      <c r="BG288" s="51" t="n"/>
      <c r="BH288" s="51" t="n"/>
      <c r="BI288" s="51" t="n"/>
      <c r="BJ288" s="51" t="n"/>
      <c r="BK288" s="51" t="n"/>
      <c r="BL288" s="51" t="n"/>
      <c r="BM288" s="51" t="n"/>
    </row>
    <row r="289">
      <c r="A289" s="47">
        <f>IF(Mitarbeiter!B289="","",Mitarbeiter!A289)</f>
        <v/>
      </c>
      <c r="B289" s="48">
        <f>IF(Mitarbeiter!B289="","",Mitarbeiter!B289)</f>
        <v/>
      </c>
      <c r="C289" s="37">
        <f>IF(Mitarbeiter!B289="","",N(INDEX($F289:$BM289,1,(Einstellungen!$C$3-2026)*12+1))+N(INDEX($F289:$BM289,1,(Einstellungen!$C$3-2026)*12+2))+N(INDEX($F289:$BM289,1,(Einstellungen!$C$3-2026)*12+3))+N(INDEX($F289:$BM289,1,(Einstellungen!$C$3-2026)*12+4))+N(INDEX($F289:$BM289,1,(Einstellungen!$C$3-2026)*12+5))+N(INDEX($F289:$BM289,1,(Einstellungen!$C$3-2026)*12+6))+N(INDEX($F289:$BM289,1,(Einstellungen!$C$3-2026)*12+7))+N(INDEX($F289:$BM289,1,(Einstellungen!$C$3-2026)*12+8))+N(INDEX($F289:$BM289,1,(Einstellungen!$C$3-2026)*12+9))+N(INDEX($F289:$BM289,1,(Einstellungen!$C$3-2026)*12+10))+N(INDEX($F289:$BM289,1,(Einstellungen!$C$3-2026)*12+11))+N(INDEX($F289:$BM289,1,(Einstellungen!$C$3-2026)*12+12)))</f>
        <v/>
      </c>
      <c r="D289" s="37">
        <f>IF(Mitarbeiter!B289="","",SUM(F289:BM289))</f>
        <v/>
      </c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  <c r="AA289" s="51" t="n"/>
      <c r="AB289" s="51" t="n"/>
      <c r="AC289" s="51" t="n"/>
      <c r="AD289" s="51" t="n"/>
      <c r="AE289" s="51" t="n"/>
      <c r="AF289" s="51" t="n"/>
      <c r="AG289" s="51" t="n"/>
      <c r="AH289" s="51" t="n"/>
      <c r="AI289" s="51" t="n"/>
      <c r="AJ289" s="51" t="n"/>
      <c r="AK289" s="51" t="n"/>
      <c r="AL289" s="51" t="n"/>
      <c r="AM289" s="51" t="n"/>
      <c r="AN289" s="51" t="n"/>
      <c r="AO289" s="51" t="n"/>
      <c r="AP289" s="51" t="n"/>
      <c r="AQ289" s="51" t="n"/>
      <c r="AR289" s="51" t="n"/>
      <c r="AS289" s="51" t="n"/>
      <c r="AT289" s="51" t="n"/>
      <c r="AU289" s="51" t="n"/>
      <c r="AV289" s="51" t="n"/>
      <c r="AW289" s="51" t="n"/>
      <c r="AX289" s="51" t="n"/>
      <c r="AY289" s="51" t="n"/>
      <c r="AZ289" s="51" t="n"/>
      <c r="BA289" s="51" t="n"/>
      <c r="BB289" s="51" t="n"/>
      <c r="BC289" s="51" t="n"/>
      <c r="BD289" s="51" t="n"/>
      <c r="BE289" s="51" t="n"/>
      <c r="BF289" s="51" t="n"/>
      <c r="BG289" s="51" t="n"/>
      <c r="BH289" s="51" t="n"/>
      <c r="BI289" s="51" t="n"/>
      <c r="BJ289" s="51" t="n"/>
      <c r="BK289" s="51" t="n"/>
      <c r="BL289" s="51" t="n"/>
      <c r="BM289" s="51" t="n"/>
    </row>
    <row r="290">
      <c r="A290" s="47">
        <f>IF(Mitarbeiter!B290="","",Mitarbeiter!A290)</f>
        <v/>
      </c>
      <c r="B290" s="48">
        <f>IF(Mitarbeiter!B290="","",Mitarbeiter!B290)</f>
        <v/>
      </c>
      <c r="C290" s="37">
        <f>IF(Mitarbeiter!B290="","",N(INDEX($F290:$BM290,1,(Einstellungen!$C$3-2026)*12+1))+N(INDEX($F290:$BM290,1,(Einstellungen!$C$3-2026)*12+2))+N(INDEX($F290:$BM290,1,(Einstellungen!$C$3-2026)*12+3))+N(INDEX($F290:$BM290,1,(Einstellungen!$C$3-2026)*12+4))+N(INDEX($F290:$BM290,1,(Einstellungen!$C$3-2026)*12+5))+N(INDEX($F290:$BM290,1,(Einstellungen!$C$3-2026)*12+6))+N(INDEX($F290:$BM290,1,(Einstellungen!$C$3-2026)*12+7))+N(INDEX($F290:$BM290,1,(Einstellungen!$C$3-2026)*12+8))+N(INDEX($F290:$BM290,1,(Einstellungen!$C$3-2026)*12+9))+N(INDEX($F290:$BM290,1,(Einstellungen!$C$3-2026)*12+10))+N(INDEX($F290:$BM290,1,(Einstellungen!$C$3-2026)*12+11))+N(INDEX($F290:$BM290,1,(Einstellungen!$C$3-2026)*12+12)))</f>
        <v/>
      </c>
      <c r="D290" s="37">
        <f>IF(Mitarbeiter!B290="","",SUM(F290:BM290))</f>
        <v/>
      </c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  <c r="AA290" s="51" t="n"/>
      <c r="AB290" s="51" t="n"/>
      <c r="AC290" s="51" t="n"/>
      <c r="AD290" s="51" t="n"/>
      <c r="AE290" s="51" t="n"/>
      <c r="AF290" s="51" t="n"/>
      <c r="AG290" s="51" t="n"/>
      <c r="AH290" s="51" t="n"/>
      <c r="AI290" s="51" t="n"/>
      <c r="AJ290" s="51" t="n"/>
      <c r="AK290" s="51" t="n"/>
      <c r="AL290" s="51" t="n"/>
      <c r="AM290" s="51" t="n"/>
      <c r="AN290" s="51" t="n"/>
      <c r="AO290" s="51" t="n"/>
      <c r="AP290" s="51" t="n"/>
      <c r="AQ290" s="51" t="n"/>
      <c r="AR290" s="51" t="n"/>
      <c r="AS290" s="51" t="n"/>
      <c r="AT290" s="51" t="n"/>
      <c r="AU290" s="51" t="n"/>
      <c r="AV290" s="51" t="n"/>
      <c r="AW290" s="51" t="n"/>
      <c r="AX290" s="51" t="n"/>
      <c r="AY290" s="51" t="n"/>
      <c r="AZ290" s="51" t="n"/>
      <c r="BA290" s="51" t="n"/>
      <c r="BB290" s="51" t="n"/>
      <c r="BC290" s="51" t="n"/>
      <c r="BD290" s="51" t="n"/>
      <c r="BE290" s="51" t="n"/>
      <c r="BF290" s="51" t="n"/>
      <c r="BG290" s="51" t="n"/>
      <c r="BH290" s="51" t="n"/>
      <c r="BI290" s="51" t="n"/>
      <c r="BJ290" s="51" t="n"/>
      <c r="BK290" s="51" t="n"/>
      <c r="BL290" s="51" t="n"/>
      <c r="BM290" s="51" t="n"/>
    </row>
    <row r="291">
      <c r="A291" s="47">
        <f>IF(Mitarbeiter!B291="","",Mitarbeiter!A291)</f>
        <v/>
      </c>
      <c r="B291" s="48">
        <f>IF(Mitarbeiter!B291="","",Mitarbeiter!B291)</f>
        <v/>
      </c>
      <c r="C291" s="37">
        <f>IF(Mitarbeiter!B291="","",N(INDEX($F291:$BM291,1,(Einstellungen!$C$3-2026)*12+1))+N(INDEX($F291:$BM291,1,(Einstellungen!$C$3-2026)*12+2))+N(INDEX($F291:$BM291,1,(Einstellungen!$C$3-2026)*12+3))+N(INDEX($F291:$BM291,1,(Einstellungen!$C$3-2026)*12+4))+N(INDEX($F291:$BM291,1,(Einstellungen!$C$3-2026)*12+5))+N(INDEX($F291:$BM291,1,(Einstellungen!$C$3-2026)*12+6))+N(INDEX($F291:$BM291,1,(Einstellungen!$C$3-2026)*12+7))+N(INDEX($F291:$BM291,1,(Einstellungen!$C$3-2026)*12+8))+N(INDEX($F291:$BM291,1,(Einstellungen!$C$3-2026)*12+9))+N(INDEX($F291:$BM291,1,(Einstellungen!$C$3-2026)*12+10))+N(INDEX($F291:$BM291,1,(Einstellungen!$C$3-2026)*12+11))+N(INDEX($F291:$BM291,1,(Einstellungen!$C$3-2026)*12+12)))</f>
        <v/>
      </c>
      <c r="D291" s="37">
        <f>IF(Mitarbeiter!B291="","",SUM(F291:BM291))</f>
        <v/>
      </c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  <c r="AA291" s="51" t="n"/>
      <c r="AB291" s="51" t="n"/>
      <c r="AC291" s="51" t="n"/>
      <c r="AD291" s="51" t="n"/>
      <c r="AE291" s="51" t="n"/>
      <c r="AF291" s="51" t="n"/>
      <c r="AG291" s="51" t="n"/>
      <c r="AH291" s="51" t="n"/>
      <c r="AI291" s="51" t="n"/>
      <c r="AJ291" s="51" t="n"/>
      <c r="AK291" s="51" t="n"/>
      <c r="AL291" s="51" t="n"/>
      <c r="AM291" s="51" t="n"/>
      <c r="AN291" s="51" t="n"/>
      <c r="AO291" s="51" t="n"/>
      <c r="AP291" s="51" t="n"/>
      <c r="AQ291" s="51" t="n"/>
      <c r="AR291" s="51" t="n"/>
      <c r="AS291" s="51" t="n"/>
      <c r="AT291" s="51" t="n"/>
      <c r="AU291" s="51" t="n"/>
      <c r="AV291" s="51" t="n"/>
      <c r="AW291" s="51" t="n"/>
      <c r="AX291" s="51" t="n"/>
      <c r="AY291" s="51" t="n"/>
      <c r="AZ291" s="51" t="n"/>
      <c r="BA291" s="51" t="n"/>
      <c r="BB291" s="51" t="n"/>
      <c r="BC291" s="51" t="n"/>
      <c r="BD291" s="51" t="n"/>
      <c r="BE291" s="51" t="n"/>
      <c r="BF291" s="51" t="n"/>
      <c r="BG291" s="51" t="n"/>
      <c r="BH291" s="51" t="n"/>
      <c r="BI291" s="51" t="n"/>
      <c r="BJ291" s="51" t="n"/>
      <c r="BK291" s="51" t="n"/>
      <c r="BL291" s="51" t="n"/>
      <c r="BM291" s="51" t="n"/>
    </row>
    <row r="292">
      <c r="A292" s="47">
        <f>IF(Mitarbeiter!B292="","",Mitarbeiter!A292)</f>
        <v/>
      </c>
      <c r="B292" s="48">
        <f>IF(Mitarbeiter!B292="","",Mitarbeiter!B292)</f>
        <v/>
      </c>
      <c r="C292" s="37">
        <f>IF(Mitarbeiter!B292="","",N(INDEX($F292:$BM292,1,(Einstellungen!$C$3-2026)*12+1))+N(INDEX($F292:$BM292,1,(Einstellungen!$C$3-2026)*12+2))+N(INDEX($F292:$BM292,1,(Einstellungen!$C$3-2026)*12+3))+N(INDEX($F292:$BM292,1,(Einstellungen!$C$3-2026)*12+4))+N(INDEX($F292:$BM292,1,(Einstellungen!$C$3-2026)*12+5))+N(INDEX($F292:$BM292,1,(Einstellungen!$C$3-2026)*12+6))+N(INDEX($F292:$BM292,1,(Einstellungen!$C$3-2026)*12+7))+N(INDEX($F292:$BM292,1,(Einstellungen!$C$3-2026)*12+8))+N(INDEX($F292:$BM292,1,(Einstellungen!$C$3-2026)*12+9))+N(INDEX($F292:$BM292,1,(Einstellungen!$C$3-2026)*12+10))+N(INDEX($F292:$BM292,1,(Einstellungen!$C$3-2026)*12+11))+N(INDEX($F292:$BM292,1,(Einstellungen!$C$3-2026)*12+12)))</f>
        <v/>
      </c>
      <c r="D292" s="37">
        <f>IF(Mitarbeiter!B292="","",SUM(F292:BM292))</f>
        <v/>
      </c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  <c r="AA292" s="51" t="n"/>
      <c r="AB292" s="51" t="n"/>
      <c r="AC292" s="51" t="n"/>
      <c r="AD292" s="51" t="n"/>
      <c r="AE292" s="51" t="n"/>
      <c r="AF292" s="51" t="n"/>
      <c r="AG292" s="51" t="n"/>
      <c r="AH292" s="51" t="n"/>
      <c r="AI292" s="51" t="n"/>
      <c r="AJ292" s="51" t="n"/>
      <c r="AK292" s="51" t="n"/>
      <c r="AL292" s="51" t="n"/>
      <c r="AM292" s="51" t="n"/>
      <c r="AN292" s="51" t="n"/>
      <c r="AO292" s="51" t="n"/>
      <c r="AP292" s="51" t="n"/>
      <c r="AQ292" s="51" t="n"/>
      <c r="AR292" s="51" t="n"/>
      <c r="AS292" s="51" t="n"/>
      <c r="AT292" s="51" t="n"/>
      <c r="AU292" s="51" t="n"/>
      <c r="AV292" s="51" t="n"/>
      <c r="AW292" s="51" t="n"/>
      <c r="AX292" s="51" t="n"/>
      <c r="AY292" s="51" t="n"/>
      <c r="AZ292" s="51" t="n"/>
      <c r="BA292" s="51" t="n"/>
      <c r="BB292" s="51" t="n"/>
      <c r="BC292" s="51" t="n"/>
      <c r="BD292" s="51" t="n"/>
      <c r="BE292" s="51" t="n"/>
      <c r="BF292" s="51" t="n"/>
      <c r="BG292" s="51" t="n"/>
      <c r="BH292" s="51" t="n"/>
      <c r="BI292" s="51" t="n"/>
      <c r="BJ292" s="51" t="n"/>
      <c r="BK292" s="51" t="n"/>
      <c r="BL292" s="51" t="n"/>
      <c r="BM292" s="51" t="n"/>
    </row>
    <row r="293">
      <c r="A293" s="47">
        <f>IF(Mitarbeiter!B293="","",Mitarbeiter!A293)</f>
        <v/>
      </c>
      <c r="B293" s="48">
        <f>IF(Mitarbeiter!B293="","",Mitarbeiter!B293)</f>
        <v/>
      </c>
      <c r="C293" s="37">
        <f>IF(Mitarbeiter!B293="","",N(INDEX($F293:$BM293,1,(Einstellungen!$C$3-2026)*12+1))+N(INDEX($F293:$BM293,1,(Einstellungen!$C$3-2026)*12+2))+N(INDEX($F293:$BM293,1,(Einstellungen!$C$3-2026)*12+3))+N(INDEX($F293:$BM293,1,(Einstellungen!$C$3-2026)*12+4))+N(INDEX($F293:$BM293,1,(Einstellungen!$C$3-2026)*12+5))+N(INDEX($F293:$BM293,1,(Einstellungen!$C$3-2026)*12+6))+N(INDEX($F293:$BM293,1,(Einstellungen!$C$3-2026)*12+7))+N(INDEX($F293:$BM293,1,(Einstellungen!$C$3-2026)*12+8))+N(INDEX($F293:$BM293,1,(Einstellungen!$C$3-2026)*12+9))+N(INDEX($F293:$BM293,1,(Einstellungen!$C$3-2026)*12+10))+N(INDEX($F293:$BM293,1,(Einstellungen!$C$3-2026)*12+11))+N(INDEX($F293:$BM293,1,(Einstellungen!$C$3-2026)*12+12)))</f>
        <v/>
      </c>
      <c r="D293" s="37">
        <f>IF(Mitarbeiter!B293="","",SUM(F293:BM293))</f>
        <v/>
      </c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  <c r="AA293" s="51" t="n"/>
      <c r="AB293" s="51" t="n"/>
      <c r="AC293" s="51" t="n"/>
      <c r="AD293" s="51" t="n"/>
      <c r="AE293" s="51" t="n"/>
      <c r="AF293" s="51" t="n"/>
      <c r="AG293" s="51" t="n"/>
      <c r="AH293" s="51" t="n"/>
      <c r="AI293" s="51" t="n"/>
      <c r="AJ293" s="51" t="n"/>
      <c r="AK293" s="51" t="n"/>
      <c r="AL293" s="51" t="n"/>
      <c r="AM293" s="51" t="n"/>
      <c r="AN293" s="51" t="n"/>
      <c r="AO293" s="51" t="n"/>
      <c r="AP293" s="51" t="n"/>
      <c r="AQ293" s="51" t="n"/>
      <c r="AR293" s="51" t="n"/>
      <c r="AS293" s="51" t="n"/>
      <c r="AT293" s="51" t="n"/>
      <c r="AU293" s="51" t="n"/>
      <c r="AV293" s="51" t="n"/>
      <c r="AW293" s="51" t="n"/>
      <c r="AX293" s="51" t="n"/>
      <c r="AY293" s="51" t="n"/>
      <c r="AZ293" s="51" t="n"/>
      <c r="BA293" s="51" t="n"/>
      <c r="BB293" s="51" t="n"/>
      <c r="BC293" s="51" t="n"/>
      <c r="BD293" s="51" t="n"/>
      <c r="BE293" s="51" t="n"/>
      <c r="BF293" s="51" t="n"/>
      <c r="BG293" s="51" t="n"/>
      <c r="BH293" s="51" t="n"/>
      <c r="BI293" s="51" t="n"/>
      <c r="BJ293" s="51" t="n"/>
      <c r="BK293" s="51" t="n"/>
      <c r="BL293" s="51" t="n"/>
      <c r="BM293" s="51" t="n"/>
    </row>
    <row r="294">
      <c r="A294" s="47">
        <f>IF(Mitarbeiter!B294="","",Mitarbeiter!A294)</f>
        <v/>
      </c>
      <c r="B294" s="48">
        <f>IF(Mitarbeiter!B294="","",Mitarbeiter!B294)</f>
        <v/>
      </c>
      <c r="C294" s="37">
        <f>IF(Mitarbeiter!B294="","",N(INDEX($F294:$BM294,1,(Einstellungen!$C$3-2026)*12+1))+N(INDEX($F294:$BM294,1,(Einstellungen!$C$3-2026)*12+2))+N(INDEX($F294:$BM294,1,(Einstellungen!$C$3-2026)*12+3))+N(INDEX($F294:$BM294,1,(Einstellungen!$C$3-2026)*12+4))+N(INDEX($F294:$BM294,1,(Einstellungen!$C$3-2026)*12+5))+N(INDEX($F294:$BM294,1,(Einstellungen!$C$3-2026)*12+6))+N(INDEX($F294:$BM294,1,(Einstellungen!$C$3-2026)*12+7))+N(INDEX($F294:$BM294,1,(Einstellungen!$C$3-2026)*12+8))+N(INDEX($F294:$BM294,1,(Einstellungen!$C$3-2026)*12+9))+N(INDEX($F294:$BM294,1,(Einstellungen!$C$3-2026)*12+10))+N(INDEX($F294:$BM294,1,(Einstellungen!$C$3-2026)*12+11))+N(INDEX($F294:$BM294,1,(Einstellungen!$C$3-2026)*12+12)))</f>
        <v/>
      </c>
      <c r="D294" s="37">
        <f>IF(Mitarbeiter!B294="","",SUM(F294:BM294))</f>
        <v/>
      </c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  <c r="AA294" s="51" t="n"/>
      <c r="AB294" s="51" t="n"/>
      <c r="AC294" s="51" t="n"/>
      <c r="AD294" s="51" t="n"/>
      <c r="AE294" s="51" t="n"/>
      <c r="AF294" s="51" t="n"/>
      <c r="AG294" s="51" t="n"/>
      <c r="AH294" s="51" t="n"/>
      <c r="AI294" s="51" t="n"/>
      <c r="AJ294" s="51" t="n"/>
      <c r="AK294" s="51" t="n"/>
      <c r="AL294" s="51" t="n"/>
      <c r="AM294" s="51" t="n"/>
      <c r="AN294" s="51" t="n"/>
      <c r="AO294" s="51" t="n"/>
      <c r="AP294" s="51" t="n"/>
      <c r="AQ294" s="51" t="n"/>
      <c r="AR294" s="51" t="n"/>
      <c r="AS294" s="51" t="n"/>
      <c r="AT294" s="51" t="n"/>
      <c r="AU294" s="51" t="n"/>
      <c r="AV294" s="51" t="n"/>
      <c r="AW294" s="51" t="n"/>
      <c r="AX294" s="51" t="n"/>
      <c r="AY294" s="51" t="n"/>
      <c r="AZ294" s="51" t="n"/>
      <c r="BA294" s="51" t="n"/>
      <c r="BB294" s="51" t="n"/>
      <c r="BC294" s="51" t="n"/>
      <c r="BD294" s="51" t="n"/>
      <c r="BE294" s="51" t="n"/>
      <c r="BF294" s="51" t="n"/>
      <c r="BG294" s="51" t="n"/>
      <c r="BH294" s="51" t="n"/>
      <c r="BI294" s="51" t="n"/>
      <c r="BJ294" s="51" t="n"/>
      <c r="BK294" s="51" t="n"/>
      <c r="BL294" s="51" t="n"/>
      <c r="BM294" s="51" t="n"/>
    </row>
    <row r="295">
      <c r="A295" s="47">
        <f>IF(Mitarbeiter!B295="","",Mitarbeiter!A295)</f>
        <v/>
      </c>
      <c r="B295" s="48">
        <f>IF(Mitarbeiter!B295="","",Mitarbeiter!B295)</f>
        <v/>
      </c>
      <c r="C295" s="37">
        <f>IF(Mitarbeiter!B295="","",N(INDEX($F295:$BM295,1,(Einstellungen!$C$3-2026)*12+1))+N(INDEX($F295:$BM295,1,(Einstellungen!$C$3-2026)*12+2))+N(INDEX($F295:$BM295,1,(Einstellungen!$C$3-2026)*12+3))+N(INDEX($F295:$BM295,1,(Einstellungen!$C$3-2026)*12+4))+N(INDEX($F295:$BM295,1,(Einstellungen!$C$3-2026)*12+5))+N(INDEX($F295:$BM295,1,(Einstellungen!$C$3-2026)*12+6))+N(INDEX($F295:$BM295,1,(Einstellungen!$C$3-2026)*12+7))+N(INDEX($F295:$BM295,1,(Einstellungen!$C$3-2026)*12+8))+N(INDEX($F295:$BM295,1,(Einstellungen!$C$3-2026)*12+9))+N(INDEX($F295:$BM295,1,(Einstellungen!$C$3-2026)*12+10))+N(INDEX($F295:$BM295,1,(Einstellungen!$C$3-2026)*12+11))+N(INDEX($F295:$BM295,1,(Einstellungen!$C$3-2026)*12+12)))</f>
        <v/>
      </c>
      <c r="D295" s="37">
        <f>IF(Mitarbeiter!B295="","",SUM(F295:BM295))</f>
        <v/>
      </c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  <c r="AA295" s="51" t="n"/>
      <c r="AB295" s="51" t="n"/>
      <c r="AC295" s="51" t="n"/>
      <c r="AD295" s="51" t="n"/>
      <c r="AE295" s="51" t="n"/>
      <c r="AF295" s="51" t="n"/>
      <c r="AG295" s="51" t="n"/>
      <c r="AH295" s="51" t="n"/>
      <c r="AI295" s="51" t="n"/>
      <c r="AJ295" s="51" t="n"/>
      <c r="AK295" s="51" t="n"/>
      <c r="AL295" s="51" t="n"/>
      <c r="AM295" s="51" t="n"/>
      <c r="AN295" s="51" t="n"/>
      <c r="AO295" s="51" t="n"/>
      <c r="AP295" s="51" t="n"/>
      <c r="AQ295" s="51" t="n"/>
      <c r="AR295" s="51" t="n"/>
      <c r="AS295" s="51" t="n"/>
      <c r="AT295" s="51" t="n"/>
      <c r="AU295" s="51" t="n"/>
      <c r="AV295" s="51" t="n"/>
      <c r="AW295" s="51" t="n"/>
      <c r="AX295" s="51" t="n"/>
      <c r="AY295" s="51" t="n"/>
      <c r="AZ295" s="51" t="n"/>
      <c r="BA295" s="51" t="n"/>
      <c r="BB295" s="51" t="n"/>
      <c r="BC295" s="51" t="n"/>
      <c r="BD295" s="51" t="n"/>
      <c r="BE295" s="51" t="n"/>
      <c r="BF295" s="51" t="n"/>
      <c r="BG295" s="51" t="n"/>
      <c r="BH295" s="51" t="n"/>
      <c r="BI295" s="51" t="n"/>
      <c r="BJ295" s="51" t="n"/>
      <c r="BK295" s="51" t="n"/>
      <c r="BL295" s="51" t="n"/>
      <c r="BM295" s="51" t="n"/>
    </row>
    <row r="296">
      <c r="A296" s="47">
        <f>IF(Mitarbeiter!B296="","",Mitarbeiter!A296)</f>
        <v/>
      </c>
      <c r="B296" s="48">
        <f>IF(Mitarbeiter!B296="","",Mitarbeiter!B296)</f>
        <v/>
      </c>
      <c r="C296" s="37">
        <f>IF(Mitarbeiter!B296="","",N(INDEX($F296:$BM296,1,(Einstellungen!$C$3-2026)*12+1))+N(INDEX($F296:$BM296,1,(Einstellungen!$C$3-2026)*12+2))+N(INDEX($F296:$BM296,1,(Einstellungen!$C$3-2026)*12+3))+N(INDEX($F296:$BM296,1,(Einstellungen!$C$3-2026)*12+4))+N(INDEX($F296:$BM296,1,(Einstellungen!$C$3-2026)*12+5))+N(INDEX($F296:$BM296,1,(Einstellungen!$C$3-2026)*12+6))+N(INDEX($F296:$BM296,1,(Einstellungen!$C$3-2026)*12+7))+N(INDEX($F296:$BM296,1,(Einstellungen!$C$3-2026)*12+8))+N(INDEX($F296:$BM296,1,(Einstellungen!$C$3-2026)*12+9))+N(INDEX($F296:$BM296,1,(Einstellungen!$C$3-2026)*12+10))+N(INDEX($F296:$BM296,1,(Einstellungen!$C$3-2026)*12+11))+N(INDEX($F296:$BM296,1,(Einstellungen!$C$3-2026)*12+12)))</f>
        <v/>
      </c>
      <c r="D296" s="37">
        <f>IF(Mitarbeiter!B296="","",SUM(F296:BM296))</f>
        <v/>
      </c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  <c r="AA296" s="51" t="n"/>
      <c r="AB296" s="51" t="n"/>
      <c r="AC296" s="51" t="n"/>
      <c r="AD296" s="51" t="n"/>
      <c r="AE296" s="51" t="n"/>
      <c r="AF296" s="51" t="n"/>
      <c r="AG296" s="51" t="n"/>
      <c r="AH296" s="51" t="n"/>
      <c r="AI296" s="51" t="n"/>
      <c r="AJ296" s="51" t="n"/>
      <c r="AK296" s="51" t="n"/>
      <c r="AL296" s="51" t="n"/>
      <c r="AM296" s="51" t="n"/>
      <c r="AN296" s="51" t="n"/>
      <c r="AO296" s="51" t="n"/>
      <c r="AP296" s="51" t="n"/>
      <c r="AQ296" s="51" t="n"/>
      <c r="AR296" s="51" t="n"/>
      <c r="AS296" s="51" t="n"/>
      <c r="AT296" s="51" t="n"/>
      <c r="AU296" s="51" t="n"/>
      <c r="AV296" s="51" t="n"/>
      <c r="AW296" s="51" t="n"/>
      <c r="AX296" s="51" t="n"/>
      <c r="AY296" s="51" t="n"/>
      <c r="AZ296" s="51" t="n"/>
      <c r="BA296" s="51" t="n"/>
      <c r="BB296" s="51" t="n"/>
      <c r="BC296" s="51" t="n"/>
      <c r="BD296" s="51" t="n"/>
      <c r="BE296" s="51" t="n"/>
      <c r="BF296" s="51" t="n"/>
      <c r="BG296" s="51" t="n"/>
      <c r="BH296" s="51" t="n"/>
      <c r="BI296" s="51" t="n"/>
      <c r="BJ296" s="51" t="n"/>
      <c r="BK296" s="51" t="n"/>
      <c r="BL296" s="51" t="n"/>
      <c r="BM296" s="51" t="n"/>
    </row>
    <row r="297">
      <c r="A297" s="47">
        <f>IF(Mitarbeiter!B297="","",Mitarbeiter!A297)</f>
        <v/>
      </c>
      <c r="B297" s="48">
        <f>IF(Mitarbeiter!B297="","",Mitarbeiter!B297)</f>
        <v/>
      </c>
      <c r="C297" s="37">
        <f>IF(Mitarbeiter!B297="","",N(INDEX($F297:$BM297,1,(Einstellungen!$C$3-2026)*12+1))+N(INDEX($F297:$BM297,1,(Einstellungen!$C$3-2026)*12+2))+N(INDEX($F297:$BM297,1,(Einstellungen!$C$3-2026)*12+3))+N(INDEX($F297:$BM297,1,(Einstellungen!$C$3-2026)*12+4))+N(INDEX($F297:$BM297,1,(Einstellungen!$C$3-2026)*12+5))+N(INDEX($F297:$BM297,1,(Einstellungen!$C$3-2026)*12+6))+N(INDEX($F297:$BM297,1,(Einstellungen!$C$3-2026)*12+7))+N(INDEX($F297:$BM297,1,(Einstellungen!$C$3-2026)*12+8))+N(INDEX($F297:$BM297,1,(Einstellungen!$C$3-2026)*12+9))+N(INDEX($F297:$BM297,1,(Einstellungen!$C$3-2026)*12+10))+N(INDEX($F297:$BM297,1,(Einstellungen!$C$3-2026)*12+11))+N(INDEX($F297:$BM297,1,(Einstellungen!$C$3-2026)*12+12)))</f>
        <v/>
      </c>
      <c r="D297" s="37">
        <f>IF(Mitarbeiter!B297="","",SUM(F297:BM297))</f>
        <v/>
      </c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  <c r="AA297" s="51" t="n"/>
      <c r="AB297" s="51" t="n"/>
      <c r="AC297" s="51" t="n"/>
      <c r="AD297" s="51" t="n"/>
      <c r="AE297" s="51" t="n"/>
      <c r="AF297" s="51" t="n"/>
      <c r="AG297" s="51" t="n"/>
      <c r="AH297" s="51" t="n"/>
      <c r="AI297" s="51" t="n"/>
      <c r="AJ297" s="51" t="n"/>
      <c r="AK297" s="51" t="n"/>
      <c r="AL297" s="51" t="n"/>
      <c r="AM297" s="51" t="n"/>
      <c r="AN297" s="51" t="n"/>
      <c r="AO297" s="51" t="n"/>
      <c r="AP297" s="51" t="n"/>
      <c r="AQ297" s="51" t="n"/>
      <c r="AR297" s="51" t="n"/>
      <c r="AS297" s="51" t="n"/>
      <c r="AT297" s="51" t="n"/>
      <c r="AU297" s="51" t="n"/>
      <c r="AV297" s="51" t="n"/>
      <c r="AW297" s="51" t="n"/>
      <c r="AX297" s="51" t="n"/>
      <c r="AY297" s="51" t="n"/>
      <c r="AZ297" s="51" t="n"/>
      <c r="BA297" s="51" t="n"/>
      <c r="BB297" s="51" t="n"/>
      <c r="BC297" s="51" t="n"/>
      <c r="BD297" s="51" t="n"/>
      <c r="BE297" s="51" t="n"/>
      <c r="BF297" s="51" t="n"/>
      <c r="BG297" s="51" t="n"/>
      <c r="BH297" s="51" t="n"/>
      <c r="BI297" s="51" t="n"/>
      <c r="BJ297" s="51" t="n"/>
      <c r="BK297" s="51" t="n"/>
      <c r="BL297" s="51" t="n"/>
      <c r="BM297" s="51" t="n"/>
    </row>
    <row r="298">
      <c r="A298" s="47">
        <f>IF(Mitarbeiter!B298="","",Mitarbeiter!A298)</f>
        <v/>
      </c>
      <c r="B298" s="48">
        <f>IF(Mitarbeiter!B298="","",Mitarbeiter!B298)</f>
        <v/>
      </c>
      <c r="C298" s="37">
        <f>IF(Mitarbeiter!B298="","",N(INDEX($F298:$BM298,1,(Einstellungen!$C$3-2026)*12+1))+N(INDEX($F298:$BM298,1,(Einstellungen!$C$3-2026)*12+2))+N(INDEX($F298:$BM298,1,(Einstellungen!$C$3-2026)*12+3))+N(INDEX($F298:$BM298,1,(Einstellungen!$C$3-2026)*12+4))+N(INDEX($F298:$BM298,1,(Einstellungen!$C$3-2026)*12+5))+N(INDEX($F298:$BM298,1,(Einstellungen!$C$3-2026)*12+6))+N(INDEX($F298:$BM298,1,(Einstellungen!$C$3-2026)*12+7))+N(INDEX($F298:$BM298,1,(Einstellungen!$C$3-2026)*12+8))+N(INDEX($F298:$BM298,1,(Einstellungen!$C$3-2026)*12+9))+N(INDEX($F298:$BM298,1,(Einstellungen!$C$3-2026)*12+10))+N(INDEX($F298:$BM298,1,(Einstellungen!$C$3-2026)*12+11))+N(INDEX($F298:$BM298,1,(Einstellungen!$C$3-2026)*12+12)))</f>
        <v/>
      </c>
      <c r="D298" s="37">
        <f>IF(Mitarbeiter!B298="","",SUM(F298:BM298))</f>
        <v/>
      </c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  <c r="AA298" s="51" t="n"/>
      <c r="AB298" s="51" t="n"/>
      <c r="AC298" s="51" t="n"/>
      <c r="AD298" s="51" t="n"/>
      <c r="AE298" s="51" t="n"/>
      <c r="AF298" s="51" t="n"/>
      <c r="AG298" s="51" t="n"/>
      <c r="AH298" s="51" t="n"/>
      <c r="AI298" s="51" t="n"/>
      <c r="AJ298" s="51" t="n"/>
      <c r="AK298" s="51" t="n"/>
      <c r="AL298" s="51" t="n"/>
      <c r="AM298" s="51" t="n"/>
      <c r="AN298" s="51" t="n"/>
      <c r="AO298" s="51" t="n"/>
      <c r="AP298" s="51" t="n"/>
      <c r="AQ298" s="51" t="n"/>
      <c r="AR298" s="51" t="n"/>
      <c r="AS298" s="51" t="n"/>
      <c r="AT298" s="51" t="n"/>
      <c r="AU298" s="51" t="n"/>
      <c r="AV298" s="51" t="n"/>
      <c r="AW298" s="51" t="n"/>
      <c r="AX298" s="51" t="n"/>
      <c r="AY298" s="51" t="n"/>
      <c r="AZ298" s="51" t="n"/>
      <c r="BA298" s="51" t="n"/>
      <c r="BB298" s="51" t="n"/>
      <c r="BC298" s="51" t="n"/>
      <c r="BD298" s="51" t="n"/>
      <c r="BE298" s="51" t="n"/>
      <c r="BF298" s="51" t="n"/>
      <c r="BG298" s="51" t="n"/>
      <c r="BH298" s="51" t="n"/>
      <c r="BI298" s="51" t="n"/>
      <c r="BJ298" s="51" t="n"/>
      <c r="BK298" s="51" t="n"/>
      <c r="BL298" s="51" t="n"/>
      <c r="BM298" s="51" t="n"/>
    </row>
    <row r="299">
      <c r="A299" s="47">
        <f>IF(Mitarbeiter!B299="","",Mitarbeiter!A299)</f>
        <v/>
      </c>
      <c r="B299" s="48">
        <f>IF(Mitarbeiter!B299="","",Mitarbeiter!B299)</f>
        <v/>
      </c>
      <c r="C299" s="37">
        <f>IF(Mitarbeiter!B299="","",N(INDEX($F299:$BM299,1,(Einstellungen!$C$3-2026)*12+1))+N(INDEX($F299:$BM299,1,(Einstellungen!$C$3-2026)*12+2))+N(INDEX($F299:$BM299,1,(Einstellungen!$C$3-2026)*12+3))+N(INDEX($F299:$BM299,1,(Einstellungen!$C$3-2026)*12+4))+N(INDEX($F299:$BM299,1,(Einstellungen!$C$3-2026)*12+5))+N(INDEX($F299:$BM299,1,(Einstellungen!$C$3-2026)*12+6))+N(INDEX($F299:$BM299,1,(Einstellungen!$C$3-2026)*12+7))+N(INDEX($F299:$BM299,1,(Einstellungen!$C$3-2026)*12+8))+N(INDEX($F299:$BM299,1,(Einstellungen!$C$3-2026)*12+9))+N(INDEX($F299:$BM299,1,(Einstellungen!$C$3-2026)*12+10))+N(INDEX($F299:$BM299,1,(Einstellungen!$C$3-2026)*12+11))+N(INDEX($F299:$BM299,1,(Einstellungen!$C$3-2026)*12+12)))</f>
        <v/>
      </c>
      <c r="D299" s="37">
        <f>IF(Mitarbeiter!B299="","",SUM(F299:BM299))</f>
        <v/>
      </c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  <c r="AA299" s="51" t="n"/>
      <c r="AB299" s="51" t="n"/>
      <c r="AC299" s="51" t="n"/>
      <c r="AD299" s="51" t="n"/>
      <c r="AE299" s="51" t="n"/>
      <c r="AF299" s="51" t="n"/>
      <c r="AG299" s="51" t="n"/>
      <c r="AH299" s="51" t="n"/>
      <c r="AI299" s="51" t="n"/>
      <c r="AJ299" s="51" t="n"/>
      <c r="AK299" s="51" t="n"/>
      <c r="AL299" s="51" t="n"/>
      <c r="AM299" s="51" t="n"/>
      <c r="AN299" s="51" t="n"/>
      <c r="AO299" s="51" t="n"/>
      <c r="AP299" s="51" t="n"/>
      <c r="AQ299" s="51" t="n"/>
      <c r="AR299" s="51" t="n"/>
      <c r="AS299" s="51" t="n"/>
      <c r="AT299" s="51" t="n"/>
      <c r="AU299" s="51" t="n"/>
      <c r="AV299" s="51" t="n"/>
      <c r="AW299" s="51" t="n"/>
      <c r="AX299" s="51" t="n"/>
      <c r="AY299" s="51" t="n"/>
      <c r="AZ299" s="51" t="n"/>
      <c r="BA299" s="51" t="n"/>
      <c r="BB299" s="51" t="n"/>
      <c r="BC299" s="51" t="n"/>
      <c r="BD299" s="51" t="n"/>
      <c r="BE299" s="51" t="n"/>
      <c r="BF299" s="51" t="n"/>
      <c r="BG299" s="51" t="n"/>
      <c r="BH299" s="51" t="n"/>
      <c r="BI299" s="51" t="n"/>
      <c r="BJ299" s="51" t="n"/>
      <c r="BK299" s="51" t="n"/>
      <c r="BL299" s="51" t="n"/>
      <c r="BM299" s="51" t="n"/>
    </row>
    <row r="300">
      <c r="A300" s="47">
        <f>IF(Mitarbeiter!B300="","",Mitarbeiter!A300)</f>
        <v/>
      </c>
      <c r="B300" s="48">
        <f>IF(Mitarbeiter!B300="","",Mitarbeiter!B300)</f>
        <v/>
      </c>
      <c r="C300" s="37">
        <f>IF(Mitarbeiter!B300="","",N(INDEX($F300:$BM300,1,(Einstellungen!$C$3-2026)*12+1))+N(INDEX($F300:$BM300,1,(Einstellungen!$C$3-2026)*12+2))+N(INDEX($F300:$BM300,1,(Einstellungen!$C$3-2026)*12+3))+N(INDEX($F300:$BM300,1,(Einstellungen!$C$3-2026)*12+4))+N(INDEX($F300:$BM300,1,(Einstellungen!$C$3-2026)*12+5))+N(INDEX($F300:$BM300,1,(Einstellungen!$C$3-2026)*12+6))+N(INDEX($F300:$BM300,1,(Einstellungen!$C$3-2026)*12+7))+N(INDEX($F300:$BM300,1,(Einstellungen!$C$3-2026)*12+8))+N(INDEX($F300:$BM300,1,(Einstellungen!$C$3-2026)*12+9))+N(INDEX($F300:$BM300,1,(Einstellungen!$C$3-2026)*12+10))+N(INDEX($F300:$BM300,1,(Einstellungen!$C$3-2026)*12+11))+N(INDEX($F300:$BM300,1,(Einstellungen!$C$3-2026)*12+12)))</f>
        <v/>
      </c>
      <c r="D300" s="37">
        <f>IF(Mitarbeiter!B300="","",SUM(F300:BM300))</f>
        <v/>
      </c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  <c r="AA300" s="51" t="n"/>
      <c r="AB300" s="51" t="n"/>
      <c r="AC300" s="51" t="n"/>
      <c r="AD300" s="51" t="n"/>
      <c r="AE300" s="51" t="n"/>
      <c r="AF300" s="51" t="n"/>
      <c r="AG300" s="51" t="n"/>
      <c r="AH300" s="51" t="n"/>
      <c r="AI300" s="51" t="n"/>
      <c r="AJ300" s="51" t="n"/>
      <c r="AK300" s="51" t="n"/>
      <c r="AL300" s="51" t="n"/>
      <c r="AM300" s="51" t="n"/>
      <c r="AN300" s="51" t="n"/>
      <c r="AO300" s="51" t="n"/>
      <c r="AP300" s="51" t="n"/>
      <c r="AQ300" s="51" t="n"/>
      <c r="AR300" s="51" t="n"/>
      <c r="AS300" s="51" t="n"/>
      <c r="AT300" s="51" t="n"/>
      <c r="AU300" s="51" t="n"/>
      <c r="AV300" s="51" t="n"/>
      <c r="AW300" s="51" t="n"/>
      <c r="AX300" s="51" t="n"/>
      <c r="AY300" s="51" t="n"/>
      <c r="AZ300" s="51" t="n"/>
      <c r="BA300" s="51" t="n"/>
      <c r="BB300" s="51" t="n"/>
      <c r="BC300" s="51" t="n"/>
      <c r="BD300" s="51" t="n"/>
      <c r="BE300" s="51" t="n"/>
      <c r="BF300" s="51" t="n"/>
      <c r="BG300" s="51" t="n"/>
      <c r="BH300" s="51" t="n"/>
      <c r="BI300" s="51" t="n"/>
      <c r="BJ300" s="51" t="n"/>
      <c r="BK300" s="51" t="n"/>
      <c r="BL300" s="51" t="n"/>
      <c r="BM300" s="51" t="n"/>
    </row>
    <row r="301">
      <c r="A301" s="47">
        <f>IF(Mitarbeiter!B301="","",Mitarbeiter!A301)</f>
        <v/>
      </c>
      <c r="B301" s="48">
        <f>IF(Mitarbeiter!B301="","",Mitarbeiter!B301)</f>
        <v/>
      </c>
      <c r="C301" s="37">
        <f>IF(Mitarbeiter!B301="","",N(INDEX($F301:$BM301,1,(Einstellungen!$C$3-2026)*12+1))+N(INDEX($F301:$BM301,1,(Einstellungen!$C$3-2026)*12+2))+N(INDEX($F301:$BM301,1,(Einstellungen!$C$3-2026)*12+3))+N(INDEX($F301:$BM301,1,(Einstellungen!$C$3-2026)*12+4))+N(INDEX($F301:$BM301,1,(Einstellungen!$C$3-2026)*12+5))+N(INDEX($F301:$BM301,1,(Einstellungen!$C$3-2026)*12+6))+N(INDEX($F301:$BM301,1,(Einstellungen!$C$3-2026)*12+7))+N(INDEX($F301:$BM301,1,(Einstellungen!$C$3-2026)*12+8))+N(INDEX($F301:$BM301,1,(Einstellungen!$C$3-2026)*12+9))+N(INDEX($F301:$BM301,1,(Einstellungen!$C$3-2026)*12+10))+N(INDEX($F301:$BM301,1,(Einstellungen!$C$3-2026)*12+11))+N(INDEX($F301:$BM301,1,(Einstellungen!$C$3-2026)*12+12)))</f>
        <v/>
      </c>
      <c r="D301" s="37">
        <f>IF(Mitarbeiter!B301="","",SUM(F301:BM301))</f>
        <v/>
      </c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  <c r="AA301" s="51" t="n"/>
      <c r="AB301" s="51" t="n"/>
      <c r="AC301" s="51" t="n"/>
      <c r="AD301" s="51" t="n"/>
      <c r="AE301" s="51" t="n"/>
      <c r="AF301" s="51" t="n"/>
      <c r="AG301" s="51" t="n"/>
      <c r="AH301" s="51" t="n"/>
      <c r="AI301" s="51" t="n"/>
      <c r="AJ301" s="51" t="n"/>
      <c r="AK301" s="51" t="n"/>
      <c r="AL301" s="51" t="n"/>
      <c r="AM301" s="51" t="n"/>
      <c r="AN301" s="51" t="n"/>
      <c r="AO301" s="51" t="n"/>
      <c r="AP301" s="51" t="n"/>
      <c r="AQ301" s="51" t="n"/>
      <c r="AR301" s="51" t="n"/>
      <c r="AS301" s="51" t="n"/>
      <c r="AT301" s="51" t="n"/>
      <c r="AU301" s="51" t="n"/>
      <c r="AV301" s="51" t="n"/>
      <c r="AW301" s="51" t="n"/>
      <c r="AX301" s="51" t="n"/>
      <c r="AY301" s="51" t="n"/>
      <c r="AZ301" s="51" t="n"/>
      <c r="BA301" s="51" t="n"/>
      <c r="BB301" s="51" t="n"/>
      <c r="BC301" s="51" t="n"/>
      <c r="BD301" s="51" t="n"/>
      <c r="BE301" s="51" t="n"/>
      <c r="BF301" s="51" t="n"/>
      <c r="BG301" s="51" t="n"/>
      <c r="BH301" s="51" t="n"/>
      <c r="BI301" s="51" t="n"/>
      <c r="BJ301" s="51" t="n"/>
      <c r="BK301" s="51" t="n"/>
      <c r="BL301" s="51" t="n"/>
      <c r="BM301" s="51" t="n"/>
    </row>
    <row r="302">
      <c r="A302" s="47">
        <f>IF(Mitarbeiter!B302="","",Mitarbeiter!A302)</f>
        <v/>
      </c>
      <c r="B302" s="48">
        <f>IF(Mitarbeiter!B302="","",Mitarbeiter!B302)</f>
        <v/>
      </c>
      <c r="C302" s="37">
        <f>IF(Mitarbeiter!B302="","",N(INDEX($F302:$BM302,1,(Einstellungen!$C$3-2026)*12+1))+N(INDEX($F302:$BM302,1,(Einstellungen!$C$3-2026)*12+2))+N(INDEX($F302:$BM302,1,(Einstellungen!$C$3-2026)*12+3))+N(INDEX($F302:$BM302,1,(Einstellungen!$C$3-2026)*12+4))+N(INDEX($F302:$BM302,1,(Einstellungen!$C$3-2026)*12+5))+N(INDEX($F302:$BM302,1,(Einstellungen!$C$3-2026)*12+6))+N(INDEX($F302:$BM302,1,(Einstellungen!$C$3-2026)*12+7))+N(INDEX($F302:$BM302,1,(Einstellungen!$C$3-2026)*12+8))+N(INDEX($F302:$BM302,1,(Einstellungen!$C$3-2026)*12+9))+N(INDEX($F302:$BM302,1,(Einstellungen!$C$3-2026)*12+10))+N(INDEX($F302:$BM302,1,(Einstellungen!$C$3-2026)*12+11))+N(INDEX($F302:$BM302,1,(Einstellungen!$C$3-2026)*12+12)))</f>
        <v/>
      </c>
      <c r="D302" s="37">
        <f>IF(Mitarbeiter!B302="","",SUM(F302:BM302))</f>
        <v/>
      </c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  <c r="AA302" s="51" t="n"/>
      <c r="AB302" s="51" t="n"/>
      <c r="AC302" s="51" t="n"/>
      <c r="AD302" s="51" t="n"/>
      <c r="AE302" s="51" t="n"/>
      <c r="AF302" s="51" t="n"/>
      <c r="AG302" s="51" t="n"/>
      <c r="AH302" s="51" t="n"/>
      <c r="AI302" s="51" t="n"/>
      <c r="AJ302" s="51" t="n"/>
      <c r="AK302" s="51" t="n"/>
      <c r="AL302" s="51" t="n"/>
      <c r="AM302" s="51" t="n"/>
      <c r="AN302" s="51" t="n"/>
      <c r="AO302" s="51" t="n"/>
      <c r="AP302" s="51" t="n"/>
      <c r="AQ302" s="51" t="n"/>
      <c r="AR302" s="51" t="n"/>
      <c r="AS302" s="51" t="n"/>
      <c r="AT302" s="51" t="n"/>
      <c r="AU302" s="51" t="n"/>
      <c r="AV302" s="51" t="n"/>
      <c r="AW302" s="51" t="n"/>
      <c r="AX302" s="51" t="n"/>
      <c r="AY302" s="51" t="n"/>
      <c r="AZ302" s="51" t="n"/>
      <c r="BA302" s="51" t="n"/>
      <c r="BB302" s="51" t="n"/>
      <c r="BC302" s="51" t="n"/>
      <c r="BD302" s="51" t="n"/>
      <c r="BE302" s="51" t="n"/>
      <c r="BF302" s="51" t="n"/>
      <c r="BG302" s="51" t="n"/>
      <c r="BH302" s="51" t="n"/>
      <c r="BI302" s="51" t="n"/>
      <c r="BJ302" s="51" t="n"/>
      <c r="BK302" s="51" t="n"/>
      <c r="BL302" s="51" t="n"/>
      <c r="BM302" s="51" t="n"/>
    </row>
    <row r="303">
      <c r="A303" s="47">
        <f>IF(Mitarbeiter!B303="","",Mitarbeiter!A303)</f>
        <v/>
      </c>
      <c r="B303" s="48">
        <f>IF(Mitarbeiter!B303="","",Mitarbeiter!B303)</f>
        <v/>
      </c>
      <c r="C303" s="37">
        <f>IF(Mitarbeiter!B303="","",N(INDEX($F303:$BM303,1,(Einstellungen!$C$3-2026)*12+1))+N(INDEX($F303:$BM303,1,(Einstellungen!$C$3-2026)*12+2))+N(INDEX($F303:$BM303,1,(Einstellungen!$C$3-2026)*12+3))+N(INDEX($F303:$BM303,1,(Einstellungen!$C$3-2026)*12+4))+N(INDEX($F303:$BM303,1,(Einstellungen!$C$3-2026)*12+5))+N(INDEX($F303:$BM303,1,(Einstellungen!$C$3-2026)*12+6))+N(INDEX($F303:$BM303,1,(Einstellungen!$C$3-2026)*12+7))+N(INDEX($F303:$BM303,1,(Einstellungen!$C$3-2026)*12+8))+N(INDEX($F303:$BM303,1,(Einstellungen!$C$3-2026)*12+9))+N(INDEX($F303:$BM303,1,(Einstellungen!$C$3-2026)*12+10))+N(INDEX($F303:$BM303,1,(Einstellungen!$C$3-2026)*12+11))+N(INDEX($F303:$BM303,1,(Einstellungen!$C$3-2026)*12+12)))</f>
        <v/>
      </c>
      <c r="D303" s="37">
        <f>IF(Mitarbeiter!B303="","",SUM(F303:BM303))</f>
        <v/>
      </c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  <c r="AA303" s="51" t="n"/>
      <c r="AB303" s="51" t="n"/>
      <c r="AC303" s="51" t="n"/>
      <c r="AD303" s="51" t="n"/>
      <c r="AE303" s="51" t="n"/>
      <c r="AF303" s="51" t="n"/>
      <c r="AG303" s="51" t="n"/>
      <c r="AH303" s="51" t="n"/>
      <c r="AI303" s="51" t="n"/>
      <c r="AJ303" s="51" t="n"/>
      <c r="AK303" s="51" t="n"/>
      <c r="AL303" s="51" t="n"/>
      <c r="AM303" s="51" t="n"/>
      <c r="AN303" s="51" t="n"/>
      <c r="AO303" s="51" t="n"/>
      <c r="AP303" s="51" t="n"/>
      <c r="AQ303" s="51" t="n"/>
      <c r="AR303" s="51" t="n"/>
      <c r="AS303" s="51" t="n"/>
      <c r="AT303" s="51" t="n"/>
      <c r="AU303" s="51" t="n"/>
      <c r="AV303" s="51" t="n"/>
      <c r="AW303" s="51" t="n"/>
      <c r="AX303" s="51" t="n"/>
      <c r="AY303" s="51" t="n"/>
      <c r="AZ303" s="51" t="n"/>
      <c r="BA303" s="51" t="n"/>
      <c r="BB303" s="51" t="n"/>
      <c r="BC303" s="51" t="n"/>
      <c r="BD303" s="51" t="n"/>
      <c r="BE303" s="51" t="n"/>
      <c r="BF303" s="51" t="n"/>
      <c r="BG303" s="51" t="n"/>
      <c r="BH303" s="51" t="n"/>
      <c r="BI303" s="51" t="n"/>
      <c r="BJ303" s="51" t="n"/>
      <c r="BK303" s="51" t="n"/>
      <c r="BL303" s="51" t="n"/>
      <c r="BM303" s="51" t="n"/>
    </row>
    <row r="304">
      <c r="A304" s="47">
        <f>IF(Mitarbeiter!B304="","",Mitarbeiter!A304)</f>
        <v/>
      </c>
      <c r="B304" s="48">
        <f>IF(Mitarbeiter!B304="","",Mitarbeiter!B304)</f>
        <v/>
      </c>
      <c r="C304" s="37">
        <f>IF(Mitarbeiter!B304="","",N(INDEX($F304:$BM304,1,(Einstellungen!$C$3-2026)*12+1))+N(INDEX($F304:$BM304,1,(Einstellungen!$C$3-2026)*12+2))+N(INDEX($F304:$BM304,1,(Einstellungen!$C$3-2026)*12+3))+N(INDEX($F304:$BM304,1,(Einstellungen!$C$3-2026)*12+4))+N(INDEX($F304:$BM304,1,(Einstellungen!$C$3-2026)*12+5))+N(INDEX($F304:$BM304,1,(Einstellungen!$C$3-2026)*12+6))+N(INDEX($F304:$BM304,1,(Einstellungen!$C$3-2026)*12+7))+N(INDEX($F304:$BM304,1,(Einstellungen!$C$3-2026)*12+8))+N(INDEX($F304:$BM304,1,(Einstellungen!$C$3-2026)*12+9))+N(INDEX($F304:$BM304,1,(Einstellungen!$C$3-2026)*12+10))+N(INDEX($F304:$BM304,1,(Einstellungen!$C$3-2026)*12+11))+N(INDEX($F304:$BM304,1,(Einstellungen!$C$3-2026)*12+12)))</f>
        <v/>
      </c>
      <c r="D304" s="37">
        <f>IF(Mitarbeiter!B304="","",SUM(F304:BM304))</f>
        <v/>
      </c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  <c r="AA304" s="51" t="n"/>
      <c r="AB304" s="51" t="n"/>
      <c r="AC304" s="51" t="n"/>
      <c r="AD304" s="51" t="n"/>
      <c r="AE304" s="51" t="n"/>
      <c r="AF304" s="51" t="n"/>
      <c r="AG304" s="51" t="n"/>
      <c r="AH304" s="51" t="n"/>
      <c r="AI304" s="51" t="n"/>
      <c r="AJ304" s="51" t="n"/>
      <c r="AK304" s="51" t="n"/>
      <c r="AL304" s="51" t="n"/>
      <c r="AM304" s="51" t="n"/>
      <c r="AN304" s="51" t="n"/>
      <c r="AO304" s="51" t="n"/>
      <c r="AP304" s="51" t="n"/>
      <c r="AQ304" s="51" t="n"/>
      <c r="AR304" s="51" t="n"/>
      <c r="AS304" s="51" t="n"/>
      <c r="AT304" s="51" t="n"/>
      <c r="AU304" s="51" t="n"/>
      <c r="AV304" s="51" t="n"/>
      <c r="AW304" s="51" t="n"/>
      <c r="AX304" s="51" t="n"/>
      <c r="AY304" s="51" t="n"/>
      <c r="AZ304" s="51" t="n"/>
      <c r="BA304" s="51" t="n"/>
      <c r="BB304" s="51" t="n"/>
      <c r="BC304" s="51" t="n"/>
      <c r="BD304" s="51" t="n"/>
      <c r="BE304" s="51" t="n"/>
      <c r="BF304" s="51" t="n"/>
      <c r="BG304" s="51" t="n"/>
      <c r="BH304" s="51" t="n"/>
      <c r="BI304" s="51" t="n"/>
      <c r="BJ304" s="51" t="n"/>
      <c r="BK304" s="51" t="n"/>
      <c r="BL304" s="51" t="n"/>
      <c r="BM304" s="51" t="n"/>
    </row>
    <row r="305">
      <c r="A305" s="47">
        <f>IF(Mitarbeiter!B305="","",Mitarbeiter!A305)</f>
        <v/>
      </c>
      <c r="B305" s="48">
        <f>IF(Mitarbeiter!B305="","",Mitarbeiter!B305)</f>
        <v/>
      </c>
      <c r="C305" s="37">
        <f>IF(Mitarbeiter!B305="","",N(INDEX($F305:$BM305,1,(Einstellungen!$C$3-2026)*12+1))+N(INDEX($F305:$BM305,1,(Einstellungen!$C$3-2026)*12+2))+N(INDEX($F305:$BM305,1,(Einstellungen!$C$3-2026)*12+3))+N(INDEX($F305:$BM305,1,(Einstellungen!$C$3-2026)*12+4))+N(INDEX($F305:$BM305,1,(Einstellungen!$C$3-2026)*12+5))+N(INDEX($F305:$BM305,1,(Einstellungen!$C$3-2026)*12+6))+N(INDEX($F305:$BM305,1,(Einstellungen!$C$3-2026)*12+7))+N(INDEX($F305:$BM305,1,(Einstellungen!$C$3-2026)*12+8))+N(INDEX($F305:$BM305,1,(Einstellungen!$C$3-2026)*12+9))+N(INDEX($F305:$BM305,1,(Einstellungen!$C$3-2026)*12+10))+N(INDEX($F305:$BM305,1,(Einstellungen!$C$3-2026)*12+11))+N(INDEX($F305:$BM305,1,(Einstellungen!$C$3-2026)*12+12)))</f>
        <v/>
      </c>
      <c r="D305" s="37">
        <f>IF(Mitarbeiter!B305="","",SUM(F305:BM305))</f>
        <v/>
      </c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  <c r="AA305" s="51" t="n"/>
      <c r="AB305" s="51" t="n"/>
      <c r="AC305" s="51" t="n"/>
      <c r="AD305" s="51" t="n"/>
      <c r="AE305" s="51" t="n"/>
      <c r="AF305" s="51" t="n"/>
      <c r="AG305" s="51" t="n"/>
      <c r="AH305" s="51" t="n"/>
      <c r="AI305" s="51" t="n"/>
      <c r="AJ305" s="51" t="n"/>
      <c r="AK305" s="51" t="n"/>
      <c r="AL305" s="51" t="n"/>
      <c r="AM305" s="51" t="n"/>
      <c r="AN305" s="51" t="n"/>
      <c r="AO305" s="51" t="n"/>
      <c r="AP305" s="51" t="n"/>
      <c r="AQ305" s="51" t="n"/>
      <c r="AR305" s="51" t="n"/>
      <c r="AS305" s="51" t="n"/>
      <c r="AT305" s="51" t="n"/>
      <c r="AU305" s="51" t="n"/>
      <c r="AV305" s="51" t="n"/>
      <c r="AW305" s="51" t="n"/>
      <c r="AX305" s="51" t="n"/>
      <c r="AY305" s="51" t="n"/>
      <c r="AZ305" s="51" t="n"/>
      <c r="BA305" s="51" t="n"/>
      <c r="BB305" s="51" t="n"/>
      <c r="BC305" s="51" t="n"/>
      <c r="BD305" s="51" t="n"/>
      <c r="BE305" s="51" t="n"/>
      <c r="BF305" s="51" t="n"/>
      <c r="BG305" s="51" t="n"/>
      <c r="BH305" s="51" t="n"/>
      <c r="BI305" s="51" t="n"/>
      <c r="BJ305" s="51" t="n"/>
      <c r="BK305" s="51" t="n"/>
      <c r="BL305" s="51" t="n"/>
      <c r="BM305" s="51" t="n"/>
    </row>
    <row r="306">
      <c r="A306" s="41" t="n"/>
      <c r="B306" s="41" t="inlineStr">
        <is>
          <t>Summe</t>
        </is>
      </c>
      <c r="C306" s="45">
        <f>SUM(C6:C305)</f>
        <v/>
      </c>
      <c r="D306" s="45">
        <f>SUM(D6:D305)</f>
        <v/>
      </c>
      <c r="F306" s="45">
        <f>SUM(F6:F305)</f>
        <v/>
      </c>
      <c r="G306" s="45">
        <f>SUM(G6:G305)</f>
        <v/>
      </c>
      <c r="H306" s="45">
        <f>SUM(H6:H305)</f>
        <v/>
      </c>
      <c r="I306" s="45">
        <f>SUM(I6:I305)</f>
        <v/>
      </c>
      <c r="J306" s="45">
        <f>SUM(J6:J305)</f>
        <v/>
      </c>
      <c r="K306" s="45">
        <f>SUM(K6:K305)</f>
        <v/>
      </c>
      <c r="L306" s="45">
        <f>SUM(L6:L305)</f>
        <v/>
      </c>
      <c r="M306" s="45">
        <f>SUM(M6:M305)</f>
        <v/>
      </c>
      <c r="N306" s="45">
        <f>SUM(N6:N305)</f>
        <v/>
      </c>
      <c r="O306" s="45">
        <f>SUM(O6:O305)</f>
        <v/>
      </c>
      <c r="P306" s="45">
        <f>SUM(P6:P305)</f>
        <v/>
      </c>
      <c r="Q306" s="45">
        <f>SUM(Q6:Q305)</f>
        <v/>
      </c>
      <c r="R306" s="45">
        <f>SUM(R6:R305)</f>
        <v/>
      </c>
      <c r="S306" s="45">
        <f>SUM(S6:S305)</f>
        <v/>
      </c>
      <c r="T306" s="45">
        <f>SUM(T6:T305)</f>
        <v/>
      </c>
      <c r="U306" s="45">
        <f>SUM(U6:U305)</f>
        <v/>
      </c>
      <c r="V306" s="45">
        <f>SUM(V6:V305)</f>
        <v/>
      </c>
      <c r="W306" s="45">
        <f>SUM(W6:W305)</f>
        <v/>
      </c>
      <c r="X306" s="45">
        <f>SUM(X6:X305)</f>
        <v/>
      </c>
      <c r="Y306" s="45">
        <f>SUM(Y6:Y305)</f>
        <v/>
      </c>
      <c r="Z306" s="45">
        <f>SUM(Z6:Z305)</f>
        <v/>
      </c>
      <c r="AA306" s="45">
        <f>SUM(AA6:AA305)</f>
        <v/>
      </c>
      <c r="AB306" s="45">
        <f>SUM(AB6:AB305)</f>
        <v/>
      </c>
      <c r="AC306" s="45">
        <f>SUM(AC6:AC305)</f>
        <v/>
      </c>
      <c r="AD306" s="45">
        <f>SUM(AD6:AD305)</f>
        <v/>
      </c>
      <c r="AE306" s="45">
        <f>SUM(AE6:AE305)</f>
        <v/>
      </c>
      <c r="AF306" s="45">
        <f>SUM(AF6:AF305)</f>
        <v/>
      </c>
      <c r="AG306" s="45">
        <f>SUM(AG6:AG305)</f>
        <v/>
      </c>
      <c r="AH306" s="45">
        <f>SUM(AH6:AH305)</f>
        <v/>
      </c>
      <c r="AI306" s="45">
        <f>SUM(AI6:AI305)</f>
        <v/>
      </c>
      <c r="AJ306" s="45">
        <f>SUM(AJ6:AJ305)</f>
        <v/>
      </c>
      <c r="AK306" s="45">
        <f>SUM(AK6:AK305)</f>
        <v/>
      </c>
      <c r="AL306" s="45">
        <f>SUM(AL6:AL305)</f>
        <v/>
      </c>
      <c r="AM306" s="45">
        <f>SUM(AM6:AM305)</f>
        <v/>
      </c>
      <c r="AN306" s="45">
        <f>SUM(AN6:AN305)</f>
        <v/>
      </c>
      <c r="AO306" s="45">
        <f>SUM(AO6:AO305)</f>
        <v/>
      </c>
      <c r="AP306" s="45">
        <f>SUM(AP6:AP305)</f>
        <v/>
      </c>
      <c r="AQ306" s="45">
        <f>SUM(AQ6:AQ305)</f>
        <v/>
      </c>
      <c r="AR306" s="45">
        <f>SUM(AR6:AR305)</f>
        <v/>
      </c>
      <c r="AS306" s="45">
        <f>SUM(AS6:AS305)</f>
        <v/>
      </c>
      <c r="AT306" s="45">
        <f>SUM(AT6:AT305)</f>
        <v/>
      </c>
      <c r="AU306" s="45">
        <f>SUM(AU6:AU305)</f>
        <v/>
      </c>
      <c r="AV306" s="45">
        <f>SUM(AV6:AV305)</f>
        <v/>
      </c>
      <c r="AW306" s="45">
        <f>SUM(AW6:AW305)</f>
        <v/>
      </c>
      <c r="AX306" s="45">
        <f>SUM(AX6:AX305)</f>
        <v/>
      </c>
      <c r="AY306" s="45">
        <f>SUM(AY6:AY305)</f>
        <v/>
      </c>
      <c r="AZ306" s="45">
        <f>SUM(AZ6:AZ305)</f>
        <v/>
      </c>
      <c r="BA306" s="45">
        <f>SUM(BA6:BA305)</f>
        <v/>
      </c>
      <c r="BB306" s="45">
        <f>SUM(BB6:BB305)</f>
        <v/>
      </c>
      <c r="BC306" s="45">
        <f>SUM(BC6:BC305)</f>
        <v/>
      </c>
      <c r="BD306" s="45">
        <f>SUM(BD6:BD305)</f>
        <v/>
      </c>
      <c r="BE306" s="45">
        <f>SUM(BE6:BE305)</f>
        <v/>
      </c>
      <c r="BF306" s="45">
        <f>SUM(BF6:BF305)</f>
        <v/>
      </c>
      <c r="BG306" s="45">
        <f>SUM(BG6:BG305)</f>
        <v/>
      </c>
      <c r="BH306" s="45">
        <f>SUM(BH6:BH305)</f>
        <v/>
      </c>
      <c r="BI306" s="45">
        <f>SUM(BI6:BI305)</f>
        <v/>
      </c>
      <c r="BJ306" s="45">
        <f>SUM(BJ6:BJ305)</f>
        <v/>
      </c>
      <c r="BK306" s="45">
        <f>SUM(BK6:BK305)</f>
        <v/>
      </c>
      <c r="BL306" s="45">
        <f>SUM(BL6:BL305)</f>
        <v/>
      </c>
      <c r="BM306" s="45">
        <f>SUM(BM6:BM305)</f>
        <v/>
      </c>
    </row>
  </sheetData>
  <mergeCells count="6">
    <mergeCell ref="BB4:BM4"/>
    <mergeCell ref="A2:E2"/>
    <mergeCell ref="R4:AC4"/>
    <mergeCell ref="AD4:AO4"/>
    <mergeCell ref="AP4:BA4"/>
    <mergeCell ref="F4:Q4"/>
  </mergeCells>
  <conditionalFormatting sqref="F6:F305">
    <cfRule type="expression" priority="1" dxfId="4">
      <formula>AND($B6&lt;&gt;"",OR(DATE(2026,2,0)&lt;Mitarbeiter!$C6,AND(Mitarbeiter!$D6&lt;&gt;"",DATE(2026,1,1)&gt;Mitarbeiter!$D6)))</formula>
    </cfRule>
  </conditionalFormatting>
  <conditionalFormatting sqref="G6:G305">
    <cfRule type="expression" priority="2" dxfId="4">
      <formula>AND($B6&lt;&gt;"",OR(DATE(2026,3,0)&lt;Mitarbeiter!$C6,AND(Mitarbeiter!$D6&lt;&gt;"",DATE(2026,2,1)&gt;Mitarbeiter!$D6)))</formula>
    </cfRule>
  </conditionalFormatting>
  <conditionalFormatting sqref="H6:H305">
    <cfRule type="expression" priority="3" dxfId="4">
      <formula>AND($B6&lt;&gt;"",OR(DATE(2026,4,0)&lt;Mitarbeiter!$C6,AND(Mitarbeiter!$D6&lt;&gt;"",DATE(2026,3,1)&gt;Mitarbeiter!$D6)))</formula>
    </cfRule>
  </conditionalFormatting>
  <conditionalFormatting sqref="I6:I305">
    <cfRule type="expression" priority="4" dxfId="4">
      <formula>AND($B6&lt;&gt;"",OR(DATE(2026,5,0)&lt;Mitarbeiter!$C6,AND(Mitarbeiter!$D6&lt;&gt;"",DATE(2026,4,1)&gt;Mitarbeiter!$D6)))</formula>
    </cfRule>
  </conditionalFormatting>
  <conditionalFormatting sqref="J6:J305">
    <cfRule type="expression" priority="5" dxfId="4">
      <formula>AND($B6&lt;&gt;"",OR(DATE(2026,6,0)&lt;Mitarbeiter!$C6,AND(Mitarbeiter!$D6&lt;&gt;"",DATE(2026,5,1)&gt;Mitarbeiter!$D6)))</formula>
    </cfRule>
  </conditionalFormatting>
  <conditionalFormatting sqref="K6:K305">
    <cfRule type="expression" priority="6" dxfId="4">
      <formula>AND($B6&lt;&gt;"",OR(DATE(2026,7,0)&lt;Mitarbeiter!$C6,AND(Mitarbeiter!$D6&lt;&gt;"",DATE(2026,6,1)&gt;Mitarbeiter!$D6)))</formula>
    </cfRule>
  </conditionalFormatting>
  <conditionalFormatting sqref="L6:L305">
    <cfRule type="expression" priority="7" dxfId="4">
      <formula>AND($B6&lt;&gt;"",OR(DATE(2026,8,0)&lt;Mitarbeiter!$C6,AND(Mitarbeiter!$D6&lt;&gt;"",DATE(2026,7,1)&gt;Mitarbeiter!$D6)))</formula>
    </cfRule>
  </conditionalFormatting>
  <conditionalFormatting sqref="M6:M305">
    <cfRule type="expression" priority="8" dxfId="4">
      <formula>AND($B6&lt;&gt;"",OR(DATE(2026,9,0)&lt;Mitarbeiter!$C6,AND(Mitarbeiter!$D6&lt;&gt;"",DATE(2026,8,1)&gt;Mitarbeiter!$D6)))</formula>
    </cfRule>
  </conditionalFormatting>
  <conditionalFormatting sqref="N6:N305">
    <cfRule type="expression" priority="9" dxfId="4">
      <formula>AND($B6&lt;&gt;"",OR(DATE(2026,10,0)&lt;Mitarbeiter!$C6,AND(Mitarbeiter!$D6&lt;&gt;"",DATE(2026,9,1)&gt;Mitarbeiter!$D6)))</formula>
    </cfRule>
  </conditionalFormatting>
  <conditionalFormatting sqref="O6:O305">
    <cfRule type="expression" priority="10" dxfId="4">
      <formula>AND($B6&lt;&gt;"",OR(DATE(2026,11,0)&lt;Mitarbeiter!$C6,AND(Mitarbeiter!$D6&lt;&gt;"",DATE(2026,10,1)&gt;Mitarbeiter!$D6)))</formula>
    </cfRule>
  </conditionalFormatting>
  <conditionalFormatting sqref="P6:P305">
    <cfRule type="expression" priority="11" dxfId="4">
      <formula>AND($B6&lt;&gt;"",OR(DATE(2026,12,0)&lt;Mitarbeiter!$C6,AND(Mitarbeiter!$D6&lt;&gt;"",DATE(2026,11,1)&gt;Mitarbeiter!$D6)))</formula>
    </cfRule>
  </conditionalFormatting>
  <conditionalFormatting sqref="Q6:Q305">
    <cfRule type="expression" priority="12" dxfId="4">
      <formula>AND($B6&lt;&gt;"",OR(DATE(2026,13,0)&lt;Mitarbeiter!$C6,AND(Mitarbeiter!$D6&lt;&gt;"",DATE(2026,12,1)&gt;Mitarbeiter!$D6)))</formula>
    </cfRule>
  </conditionalFormatting>
  <conditionalFormatting sqref="R6:R305">
    <cfRule type="expression" priority="13" dxfId="4">
      <formula>AND($B6&lt;&gt;"",OR(DATE(2027,2,0)&lt;Mitarbeiter!$C6,AND(Mitarbeiter!$D6&lt;&gt;"",DATE(2027,1,1)&gt;Mitarbeiter!$D6)))</formula>
    </cfRule>
  </conditionalFormatting>
  <conditionalFormatting sqref="S6:S305">
    <cfRule type="expression" priority="14" dxfId="4">
      <formula>AND($B6&lt;&gt;"",OR(DATE(2027,3,0)&lt;Mitarbeiter!$C6,AND(Mitarbeiter!$D6&lt;&gt;"",DATE(2027,2,1)&gt;Mitarbeiter!$D6)))</formula>
    </cfRule>
  </conditionalFormatting>
  <conditionalFormatting sqref="T6:T305">
    <cfRule type="expression" priority="15" dxfId="4">
      <formula>AND($B6&lt;&gt;"",OR(DATE(2027,4,0)&lt;Mitarbeiter!$C6,AND(Mitarbeiter!$D6&lt;&gt;"",DATE(2027,3,1)&gt;Mitarbeiter!$D6)))</formula>
    </cfRule>
  </conditionalFormatting>
  <conditionalFormatting sqref="U6:U305">
    <cfRule type="expression" priority="16" dxfId="4">
      <formula>AND($B6&lt;&gt;"",OR(DATE(2027,5,0)&lt;Mitarbeiter!$C6,AND(Mitarbeiter!$D6&lt;&gt;"",DATE(2027,4,1)&gt;Mitarbeiter!$D6)))</formula>
    </cfRule>
  </conditionalFormatting>
  <conditionalFormatting sqref="V6:V305">
    <cfRule type="expression" priority="17" dxfId="4">
      <formula>AND($B6&lt;&gt;"",OR(DATE(2027,6,0)&lt;Mitarbeiter!$C6,AND(Mitarbeiter!$D6&lt;&gt;"",DATE(2027,5,1)&gt;Mitarbeiter!$D6)))</formula>
    </cfRule>
  </conditionalFormatting>
  <conditionalFormatting sqref="W6:W305">
    <cfRule type="expression" priority="18" dxfId="4">
      <formula>AND($B6&lt;&gt;"",OR(DATE(2027,7,0)&lt;Mitarbeiter!$C6,AND(Mitarbeiter!$D6&lt;&gt;"",DATE(2027,6,1)&gt;Mitarbeiter!$D6)))</formula>
    </cfRule>
  </conditionalFormatting>
  <conditionalFormatting sqref="X6:X305">
    <cfRule type="expression" priority="19" dxfId="4">
      <formula>AND($B6&lt;&gt;"",OR(DATE(2027,8,0)&lt;Mitarbeiter!$C6,AND(Mitarbeiter!$D6&lt;&gt;"",DATE(2027,7,1)&gt;Mitarbeiter!$D6)))</formula>
    </cfRule>
  </conditionalFormatting>
  <conditionalFormatting sqref="Y6:Y305">
    <cfRule type="expression" priority="20" dxfId="4">
      <formula>AND($B6&lt;&gt;"",OR(DATE(2027,9,0)&lt;Mitarbeiter!$C6,AND(Mitarbeiter!$D6&lt;&gt;"",DATE(2027,8,1)&gt;Mitarbeiter!$D6)))</formula>
    </cfRule>
  </conditionalFormatting>
  <conditionalFormatting sqref="Z6:Z305">
    <cfRule type="expression" priority="21" dxfId="4">
      <formula>AND($B6&lt;&gt;"",OR(DATE(2027,10,0)&lt;Mitarbeiter!$C6,AND(Mitarbeiter!$D6&lt;&gt;"",DATE(2027,9,1)&gt;Mitarbeiter!$D6)))</formula>
    </cfRule>
  </conditionalFormatting>
  <conditionalFormatting sqref="AA6:AA305">
    <cfRule type="expression" priority="22" dxfId="4">
      <formula>AND($B6&lt;&gt;"",OR(DATE(2027,11,0)&lt;Mitarbeiter!$C6,AND(Mitarbeiter!$D6&lt;&gt;"",DATE(2027,10,1)&gt;Mitarbeiter!$D6)))</formula>
    </cfRule>
  </conditionalFormatting>
  <conditionalFormatting sqref="AB6:AB305">
    <cfRule type="expression" priority="23" dxfId="4">
      <formula>AND($B6&lt;&gt;"",OR(DATE(2027,12,0)&lt;Mitarbeiter!$C6,AND(Mitarbeiter!$D6&lt;&gt;"",DATE(2027,11,1)&gt;Mitarbeiter!$D6)))</formula>
    </cfRule>
  </conditionalFormatting>
  <conditionalFormatting sqref="AC6:AC305">
    <cfRule type="expression" priority="24" dxfId="4">
      <formula>AND($B6&lt;&gt;"",OR(DATE(2027,13,0)&lt;Mitarbeiter!$C6,AND(Mitarbeiter!$D6&lt;&gt;"",DATE(2027,12,1)&gt;Mitarbeiter!$D6)))</formula>
    </cfRule>
  </conditionalFormatting>
  <conditionalFormatting sqref="AD6:AD305">
    <cfRule type="expression" priority="25" dxfId="4">
      <formula>AND($B6&lt;&gt;"",OR(DATE(2028,2,0)&lt;Mitarbeiter!$C6,AND(Mitarbeiter!$D6&lt;&gt;"",DATE(2028,1,1)&gt;Mitarbeiter!$D6)))</formula>
    </cfRule>
  </conditionalFormatting>
  <conditionalFormatting sqref="AE6:AE305">
    <cfRule type="expression" priority="26" dxfId="4">
      <formula>AND($B6&lt;&gt;"",OR(DATE(2028,3,0)&lt;Mitarbeiter!$C6,AND(Mitarbeiter!$D6&lt;&gt;"",DATE(2028,2,1)&gt;Mitarbeiter!$D6)))</formula>
    </cfRule>
  </conditionalFormatting>
  <conditionalFormatting sqref="AF6:AF305">
    <cfRule type="expression" priority="27" dxfId="4">
      <formula>AND($B6&lt;&gt;"",OR(DATE(2028,4,0)&lt;Mitarbeiter!$C6,AND(Mitarbeiter!$D6&lt;&gt;"",DATE(2028,3,1)&gt;Mitarbeiter!$D6)))</formula>
    </cfRule>
  </conditionalFormatting>
  <conditionalFormatting sqref="AG6:AG305">
    <cfRule type="expression" priority="28" dxfId="4">
      <formula>AND($B6&lt;&gt;"",OR(DATE(2028,5,0)&lt;Mitarbeiter!$C6,AND(Mitarbeiter!$D6&lt;&gt;"",DATE(2028,4,1)&gt;Mitarbeiter!$D6)))</formula>
    </cfRule>
  </conditionalFormatting>
  <conditionalFormatting sqref="AH6:AH305">
    <cfRule type="expression" priority="29" dxfId="4">
      <formula>AND($B6&lt;&gt;"",OR(DATE(2028,6,0)&lt;Mitarbeiter!$C6,AND(Mitarbeiter!$D6&lt;&gt;"",DATE(2028,5,1)&gt;Mitarbeiter!$D6)))</formula>
    </cfRule>
  </conditionalFormatting>
  <conditionalFormatting sqref="AI6:AI305">
    <cfRule type="expression" priority="30" dxfId="4">
      <formula>AND($B6&lt;&gt;"",OR(DATE(2028,7,0)&lt;Mitarbeiter!$C6,AND(Mitarbeiter!$D6&lt;&gt;"",DATE(2028,6,1)&gt;Mitarbeiter!$D6)))</formula>
    </cfRule>
  </conditionalFormatting>
  <conditionalFormatting sqref="AJ6:AJ305">
    <cfRule type="expression" priority="31" dxfId="4">
      <formula>AND($B6&lt;&gt;"",OR(DATE(2028,8,0)&lt;Mitarbeiter!$C6,AND(Mitarbeiter!$D6&lt;&gt;"",DATE(2028,7,1)&gt;Mitarbeiter!$D6)))</formula>
    </cfRule>
  </conditionalFormatting>
  <conditionalFormatting sqref="AK6:AK305">
    <cfRule type="expression" priority="32" dxfId="4">
      <formula>AND($B6&lt;&gt;"",OR(DATE(2028,9,0)&lt;Mitarbeiter!$C6,AND(Mitarbeiter!$D6&lt;&gt;"",DATE(2028,8,1)&gt;Mitarbeiter!$D6)))</formula>
    </cfRule>
  </conditionalFormatting>
  <conditionalFormatting sqref="AL6:AL305">
    <cfRule type="expression" priority="33" dxfId="4">
      <formula>AND($B6&lt;&gt;"",OR(DATE(2028,10,0)&lt;Mitarbeiter!$C6,AND(Mitarbeiter!$D6&lt;&gt;"",DATE(2028,9,1)&gt;Mitarbeiter!$D6)))</formula>
    </cfRule>
  </conditionalFormatting>
  <conditionalFormatting sqref="AM6:AM305">
    <cfRule type="expression" priority="34" dxfId="4">
      <formula>AND($B6&lt;&gt;"",OR(DATE(2028,11,0)&lt;Mitarbeiter!$C6,AND(Mitarbeiter!$D6&lt;&gt;"",DATE(2028,10,1)&gt;Mitarbeiter!$D6)))</formula>
    </cfRule>
  </conditionalFormatting>
  <conditionalFormatting sqref="AN6:AN305">
    <cfRule type="expression" priority="35" dxfId="4">
      <formula>AND($B6&lt;&gt;"",OR(DATE(2028,12,0)&lt;Mitarbeiter!$C6,AND(Mitarbeiter!$D6&lt;&gt;"",DATE(2028,11,1)&gt;Mitarbeiter!$D6)))</formula>
    </cfRule>
  </conditionalFormatting>
  <conditionalFormatting sqref="AO6:AO305">
    <cfRule type="expression" priority="36" dxfId="4">
      <formula>AND($B6&lt;&gt;"",OR(DATE(2028,13,0)&lt;Mitarbeiter!$C6,AND(Mitarbeiter!$D6&lt;&gt;"",DATE(2028,12,1)&gt;Mitarbeiter!$D6)))</formula>
    </cfRule>
  </conditionalFormatting>
  <conditionalFormatting sqref="AP6:AP305">
    <cfRule type="expression" priority="37" dxfId="4">
      <formula>AND($B6&lt;&gt;"",OR(DATE(2029,2,0)&lt;Mitarbeiter!$C6,AND(Mitarbeiter!$D6&lt;&gt;"",DATE(2029,1,1)&gt;Mitarbeiter!$D6)))</formula>
    </cfRule>
  </conditionalFormatting>
  <conditionalFormatting sqref="AQ6:AQ305">
    <cfRule type="expression" priority="38" dxfId="4">
      <formula>AND($B6&lt;&gt;"",OR(DATE(2029,3,0)&lt;Mitarbeiter!$C6,AND(Mitarbeiter!$D6&lt;&gt;"",DATE(2029,2,1)&gt;Mitarbeiter!$D6)))</formula>
    </cfRule>
  </conditionalFormatting>
  <conditionalFormatting sqref="AR6:AR305">
    <cfRule type="expression" priority="39" dxfId="4">
      <formula>AND($B6&lt;&gt;"",OR(DATE(2029,4,0)&lt;Mitarbeiter!$C6,AND(Mitarbeiter!$D6&lt;&gt;"",DATE(2029,3,1)&gt;Mitarbeiter!$D6)))</formula>
    </cfRule>
  </conditionalFormatting>
  <conditionalFormatting sqref="AS6:AS305">
    <cfRule type="expression" priority="40" dxfId="4">
      <formula>AND($B6&lt;&gt;"",OR(DATE(2029,5,0)&lt;Mitarbeiter!$C6,AND(Mitarbeiter!$D6&lt;&gt;"",DATE(2029,4,1)&gt;Mitarbeiter!$D6)))</formula>
    </cfRule>
  </conditionalFormatting>
  <conditionalFormatting sqref="AT6:AT305">
    <cfRule type="expression" priority="41" dxfId="4">
      <formula>AND($B6&lt;&gt;"",OR(DATE(2029,6,0)&lt;Mitarbeiter!$C6,AND(Mitarbeiter!$D6&lt;&gt;"",DATE(2029,5,1)&gt;Mitarbeiter!$D6)))</formula>
    </cfRule>
  </conditionalFormatting>
  <conditionalFormatting sqref="AU6:AU305">
    <cfRule type="expression" priority="42" dxfId="4">
      <formula>AND($B6&lt;&gt;"",OR(DATE(2029,7,0)&lt;Mitarbeiter!$C6,AND(Mitarbeiter!$D6&lt;&gt;"",DATE(2029,6,1)&gt;Mitarbeiter!$D6)))</formula>
    </cfRule>
  </conditionalFormatting>
  <conditionalFormatting sqref="AV6:AV305">
    <cfRule type="expression" priority="43" dxfId="4">
      <formula>AND($B6&lt;&gt;"",OR(DATE(2029,8,0)&lt;Mitarbeiter!$C6,AND(Mitarbeiter!$D6&lt;&gt;"",DATE(2029,7,1)&gt;Mitarbeiter!$D6)))</formula>
    </cfRule>
  </conditionalFormatting>
  <conditionalFormatting sqref="AW6:AW305">
    <cfRule type="expression" priority="44" dxfId="4">
      <formula>AND($B6&lt;&gt;"",OR(DATE(2029,9,0)&lt;Mitarbeiter!$C6,AND(Mitarbeiter!$D6&lt;&gt;"",DATE(2029,8,1)&gt;Mitarbeiter!$D6)))</formula>
    </cfRule>
  </conditionalFormatting>
  <conditionalFormatting sqref="AX6:AX305">
    <cfRule type="expression" priority="45" dxfId="4">
      <formula>AND($B6&lt;&gt;"",OR(DATE(2029,10,0)&lt;Mitarbeiter!$C6,AND(Mitarbeiter!$D6&lt;&gt;"",DATE(2029,9,1)&gt;Mitarbeiter!$D6)))</formula>
    </cfRule>
  </conditionalFormatting>
  <conditionalFormatting sqref="AY6:AY305">
    <cfRule type="expression" priority="46" dxfId="4">
      <formula>AND($B6&lt;&gt;"",OR(DATE(2029,11,0)&lt;Mitarbeiter!$C6,AND(Mitarbeiter!$D6&lt;&gt;"",DATE(2029,10,1)&gt;Mitarbeiter!$D6)))</formula>
    </cfRule>
  </conditionalFormatting>
  <conditionalFormatting sqref="AZ6:AZ305">
    <cfRule type="expression" priority="47" dxfId="4">
      <formula>AND($B6&lt;&gt;"",OR(DATE(2029,12,0)&lt;Mitarbeiter!$C6,AND(Mitarbeiter!$D6&lt;&gt;"",DATE(2029,11,1)&gt;Mitarbeiter!$D6)))</formula>
    </cfRule>
  </conditionalFormatting>
  <conditionalFormatting sqref="BA6:BA305">
    <cfRule type="expression" priority="48" dxfId="4">
      <formula>AND($B6&lt;&gt;"",OR(DATE(2029,13,0)&lt;Mitarbeiter!$C6,AND(Mitarbeiter!$D6&lt;&gt;"",DATE(2029,12,1)&gt;Mitarbeiter!$D6)))</formula>
    </cfRule>
  </conditionalFormatting>
  <conditionalFormatting sqref="BB6:BB305">
    <cfRule type="expression" priority="49" dxfId="4">
      <formula>AND($B6&lt;&gt;"",OR(DATE(2030,2,0)&lt;Mitarbeiter!$C6,AND(Mitarbeiter!$D6&lt;&gt;"",DATE(2030,1,1)&gt;Mitarbeiter!$D6)))</formula>
    </cfRule>
  </conditionalFormatting>
  <conditionalFormatting sqref="BC6:BC305">
    <cfRule type="expression" priority="50" dxfId="4">
      <formula>AND($B6&lt;&gt;"",OR(DATE(2030,3,0)&lt;Mitarbeiter!$C6,AND(Mitarbeiter!$D6&lt;&gt;"",DATE(2030,2,1)&gt;Mitarbeiter!$D6)))</formula>
    </cfRule>
  </conditionalFormatting>
  <conditionalFormatting sqref="BD6:BD305">
    <cfRule type="expression" priority="51" dxfId="4">
      <formula>AND($B6&lt;&gt;"",OR(DATE(2030,4,0)&lt;Mitarbeiter!$C6,AND(Mitarbeiter!$D6&lt;&gt;"",DATE(2030,3,1)&gt;Mitarbeiter!$D6)))</formula>
    </cfRule>
  </conditionalFormatting>
  <conditionalFormatting sqref="BE6:BE305">
    <cfRule type="expression" priority="52" dxfId="4">
      <formula>AND($B6&lt;&gt;"",OR(DATE(2030,5,0)&lt;Mitarbeiter!$C6,AND(Mitarbeiter!$D6&lt;&gt;"",DATE(2030,4,1)&gt;Mitarbeiter!$D6)))</formula>
    </cfRule>
  </conditionalFormatting>
  <conditionalFormatting sqref="BF6:BF305">
    <cfRule type="expression" priority="53" dxfId="4">
      <formula>AND($B6&lt;&gt;"",OR(DATE(2030,6,0)&lt;Mitarbeiter!$C6,AND(Mitarbeiter!$D6&lt;&gt;"",DATE(2030,5,1)&gt;Mitarbeiter!$D6)))</formula>
    </cfRule>
  </conditionalFormatting>
  <conditionalFormatting sqref="BG6:BG305">
    <cfRule type="expression" priority="54" dxfId="4">
      <formula>AND($B6&lt;&gt;"",OR(DATE(2030,7,0)&lt;Mitarbeiter!$C6,AND(Mitarbeiter!$D6&lt;&gt;"",DATE(2030,6,1)&gt;Mitarbeiter!$D6)))</formula>
    </cfRule>
  </conditionalFormatting>
  <conditionalFormatting sqref="BH6:BH305">
    <cfRule type="expression" priority="55" dxfId="4">
      <formula>AND($B6&lt;&gt;"",OR(DATE(2030,8,0)&lt;Mitarbeiter!$C6,AND(Mitarbeiter!$D6&lt;&gt;"",DATE(2030,7,1)&gt;Mitarbeiter!$D6)))</formula>
    </cfRule>
  </conditionalFormatting>
  <conditionalFormatting sqref="BI6:BI305">
    <cfRule type="expression" priority="56" dxfId="4">
      <formula>AND($B6&lt;&gt;"",OR(DATE(2030,9,0)&lt;Mitarbeiter!$C6,AND(Mitarbeiter!$D6&lt;&gt;"",DATE(2030,8,1)&gt;Mitarbeiter!$D6)))</formula>
    </cfRule>
  </conditionalFormatting>
  <conditionalFormatting sqref="BJ6:BJ305">
    <cfRule type="expression" priority="57" dxfId="4">
      <formula>AND($B6&lt;&gt;"",OR(DATE(2030,10,0)&lt;Mitarbeiter!$C6,AND(Mitarbeiter!$D6&lt;&gt;"",DATE(2030,9,1)&gt;Mitarbeiter!$D6)))</formula>
    </cfRule>
  </conditionalFormatting>
  <conditionalFormatting sqref="BK6:BK305">
    <cfRule type="expression" priority="58" dxfId="4">
      <formula>AND($B6&lt;&gt;"",OR(DATE(2030,11,0)&lt;Mitarbeiter!$C6,AND(Mitarbeiter!$D6&lt;&gt;"",DATE(2030,10,1)&gt;Mitarbeiter!$D6)))</formula>
    </cfRule>
  </conditionalFormatting>
  <conditionalFormatting sqref="BL6:BL305">
    <cfRule type="expression" priority="59" dxfId="4">
      <formula>AND($B6&lt;&gt;"",OR(DATE(2030,12,0)&lt;Mitarbeiter!$C6,AND(Mitarbeiter!$D6&lt;&gt;"",DATE(2030,11,1)&gt;Mitarbeiter!$D6)))</formula>
    </cfRule>
  </conditionalFormatting>
  <conditionalFormatting sqref="BM6:BM305">
    <cfRule type="expression" priority="60" dxfId="4">
      <formula>AND($B6&lt;&gt;"",OR(DATE(2030,13,0)&lt;Mitarbeiter!$C6,AND(Mitarbeiter!$D6&lt;&gt;"",DATE(2030,12,1)&gt;Mitarbeiter!$D6)))</formula>
    </cfRule>
  </conditionalFormatting>
  <dataValidations count="1">
    <dataValidation sqref="F6:BM305" showDropDown="0" showInputMessage="0" showErrorMessage="1" allowBlank="0" error="Ist-Stunden je Monat 0–400" type="decimal" operator="between">
      <formula1>0</formula1>
      <formula2>400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„Krankheitstage“. Quote = Krankstunden ÷ (Gesamtstunden + Krankstunden); falls Gesamtstunden Krankstunden schon enthalten (Einstellungen = Ja): Krankstunden ÷ Gesamtstunden.</t>
        </is>
      </c>
    </row>
    <row r="4">
      <c r="A4" s="41" t="n"/>
      <c r="B4" s="42">
        <f>Einstellungen!$C$4</f>
        <v/>
      </c>
      <c r="C4" s="52" t="n"/>
      <c r="D4" s="52" t="n"/>
      <c r="E4" s="52" t="n"/>
      <c r="F4" s="52" t="n"/>
      <c r="G4" s="43">
        <f>Einstellungen!$C$5</f>
        <v/>
      </c>
      <c r="H4" s="53" t="n"/>
      <c r="I4" s="53" t="n"/>
      <c r="J4" s="53" t="n"/>
      <c r="K4" s="53" t="n"/>
      <c r="L4" s="54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42" t="inlineStr">
        <is>
          <t>Gesamt-
stunden</t>
        </is>
      </c>
      <c r="C5" s="42" t="inlineStr">
        <is>
          <t>Krank-
stunden</t>
        </is>
      </c>
      <c r="D5" s="42" t="inlineStr">
        <is>
          <t>Kranken-
quote</t>
        </is>
      </c>
      <c r="E5" s="42" t="inlineStr">
        <is>
          <t>Krank-
tage</t>
        </is>
      </c>
      <c r="F5" s="42" t="inlineStr">
        <is>
          <t>Kranke
MA</t>
        </is>
      </c>
      <c r="G5" s="43" t="inlineStr">
        <is>
          <t>Gesamt-
stunden</t>
        </is>
      </c>
      <c r="H5" s="43" t="inlineStr">
        <is>
          <t>Krank-
stunden</t>
        </is>
      </c>
      <c r="I5" s="43" t="inlineStr">
        <is>
          <t>Kranken-
quote</t>
        </is>
      </c>
      <c r="J5" s="43" t="inlineStr">
        <is>
          <t>Krank-
tage</t>
        </is>
      </c>
      <c r="K5" s="43" t="inlineStr">
        <is>
          <t>Kranke
MA</t>
        </is>
      </c>
      <c r="L5" s="54" t="inlineStr">
        <is>
          <t>Gesamt-
stunden</t>
        </is>
      </c>
      <c r="M5" s="54" t="inlineStr">
        <is>
          <t>Krank-
stunden</t>
        </is>
      </c>
      <c r="N5" s="54" t="inlineStr">
        <is>
          <t>Kranken-
quote</t>
        </is>
      </c>
      <c r="O5" s="54" t="inlineStr">
        <is>
          <t>Krank-
tage</t>
        </is>
      </c>
      <c r="P5" s="54" t="inlineStr">
        <is>
          <t>Kranke
MA</t>
        </is>
      </c>
    </row>
    <row r="6">
      <c r="A6" s="56" t="inlineStr">
        <is>
          <t>Januar</t>
        </is>
      </c>
      <c r="B6" s="57">
        <f>N(INDEX('Stunden Objekte'!$B$5:$K$16,1,(Einstellungen!$C$3-2026)*2+1))</f>
        <v/>
      </c>
      <c r="C6" s="58">
        <f>SUMPRODUCT(Berechnung!$D$6:$D$305,Berechnung!$C$6:$C$305)</f>
        <v/>
      </c>
      <c r="D6" s="40">
        <f>IF(Einstellungen!$C$10="Ja",IF(B6&gt;0,C6/B6,0),IF(B6+C6&gt;0,C6/(B6+C6),0))</f>
        <v/>
      </c>
      <c r="E6" s="36">
        <f>SUM(Berechnung!$D$6:$D$305)</f>
        <v/>
      </c>
      <c r="F6" s="36">
        <f>COUNTIF(Berechnung!$D$6:$D$305,"&gt;0")</f>
        <v/>
      </c>
      <c r="G6" s="57">
        <f>N(INDEX('Stunden Objekte'!$B$5:$K$16,1,(Einstellungen!$C$3-2026)*2+2))</f>
        <v/>
      </c>
      <c r="H6" s="58">
        <f>SUMPRODUCT(Berechnung!$Q$6:$Q$305,Berechnung!$C$6:$C$305)</f>
        <v/>
      </c>
      <c r="I6" s="40">
        <f>IF(Einstellungen!$C$10="Ja",IF(G6&gt;0,H6/G6,0),IF(G6+H6&gt;0,H6/(G6+H6),0))</f>
        <v/>
      </c>
      <c r="J6" s="36">
        <f>SUM(Berechnung!$Q$6:$Q$305)</f>
        <v/>
      </c>
      <c r="K6" s="36">
        <f>COUNTIF(Berechnung!$Q$6:$Q$305,"&gt;0")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SUMPRODUCT(((Berechnung!$D$6:$D$305+Berechnung!$Q$6:$Q$305)&gt;0)*1)</f>
        <v/>
      </c>
    </row>
    <row r="7">
      <c r="A7" s="56" t="inlineStr">
        <is>
          <t>Februar</t>
        </is>
      </c>
      <c r="B7" s="57">
        <f>N(INDEX('Stunden Objekte'!$B$5:$K$16,2,(Einstellungen!$C$3-2026)*2+1))</f>
        <v/>
      </c>
      <c r="C7" s="58">
        <f>SUMPRODUCT(Berechnung!$E$6:$E$305,Berechnung!$C$6:$C$305)</f>
        <v/>
      </c>
      <c r="D7" s="40">
        <f>IF(Einstellungen!$C$10="Ja",IF(B7&gt;0,C7/B7,0),IF(B7+C7&gt;0,C7/(B7+C7),0))</f>
        <v/>
      </c>
      <c r="E7" s="36">
        <f>SUM(Berechnung!$E$6:$E$305)</f>
        <v/>
      </c>
      <c r="F7" s="36">
        <f>COUNTIF(Berechnung!$E$6:$E$305,"&gt;0")</f>
        <v/>
      </c>
      <c r="G7" s="57">
        <f>N(INDEX('Stunden Objekte'!$B$5:$K$16,2,(Einstellungen!$C$3-2026)*2+2))</f>
        <v/>
      </c>
      <c r="H7" s="58">
        <f>SUMPRODUCT(Berechnung!$R$6:$R$305,Berechnung!$C$6:$C$305)</f>
        <v/>
      </c>
      <c r="I7" s="40">
        <f>IF(Einstellungen!$C$10="Ja",IF(G7&gt;0,H7/G7,0),IF(G7+H7&gt;0,H7/(G7+H7),0))</f>
        <v/>
      </c>
      <c r="J7" s="36">
        <f>SUM(Berechnung!$R$6:$R$305)</f>
        <v/>
      </c>
      <c r="K7" s="36">
        <f>COUNTIF(Berechnung!$R$6:$R$305,"&gt;0")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SUMPRODUCT(((Berechnung!$E$6:$E$305+Berechnung!$R$6:$R$305)&gt;0)*1)</f>
        <v/>
      </c>
    </row>
    <row r="8">
      <c r="A8" s="56" t="inlineStr">
        <is>
          <t>März</t>
        </is>
      </c>
      <c r="B8" s="57">
        <f>N(INDEX('Stunden Objekte'!$B$5:$K$16,3,(Einstellungen!$C$3-2026)*2+1))</f>
        <v/>
      </c>
      <c r="C8" s="58">
        <f>SUMPRODUCT(Berechnung!$F$6:$F$305,Berechnung!$C$6:$C$305)</f>
        <v/>
      </c>
      <c r="D8" s="40">
        <f>IF(Einstellungen!$C$10="Ja",IF(B8&gt;0,C8/B8,0),IF(B8+C8&gt;0,C8/(B8+C8),0))</f>
        <v/>
      </c>
      <c r="E8" s="36">
        <f>SUM(Berechnung!$F$6:$F$305)</f>
        <v/>
      </c>
      <c r="F8" s="36">
        <f>COUNTIF(Berechnung!$F$6:$F$305,"&gt;0")</f>
        <v/>
      </c>
      <c r="G8" s="57">
        <f>N(INDEX('Stunden Objekte'!$B$5:$K$16,3,(Einstellungen!$C$3-2026)*2+2))</f>
        <v/>
      </c>
      <c r="H8" s="58">
        <f>SUMPRODUCT(Berechnung!$S$6:$S$305,Berechnung!$C$6:$C$305)</f>
        <v/>
      </c>
      <c r="I8" s="40">
        <f>IF(Einstellungen!$C$10="Ja",IF(G8&gt;0,H8/G8,0),IF(G8+H8&gt;0,H8/(G8+H8),0))</f>
        <v/>
      </c>
      <c r="J8" s="36">
        <f>SUM(Berechnung!$S$6:$S$305)</f>
        <v/>
      </c>
      <c r="K8" s="36">
        <f>COUNTIF(Berechnung!$S$6:$S$305,"&gt;0")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SUMPRODUCT(((Berechnung!$F$6:$F$305+Berechnung!$S$6:$S$305)&gt;0)*1)</f>
        <v/>
      </c>
    </row>
    <row r="9">
      <c r="A9" s="56" t="inlineStr">
        <is>
          <t>April</t>
        </is>
      </c>
      <c r="B9" s="57">
        <f>N(INDEX('Stunden Objekte'!$B$5:$K$16,4,(Einstellungen!$C$3-2026)*2+1))</f>
        <v/>
      </c>
      <c r="C9" s="58">
        <f>SUMPRODUCT(Berechnung!$G$6:$G$305,Berechnung!$C$6:$C$305)</f>
        <v/>
      </c>
      <c r="D9" s="40">
        <f>IF(Einstellungen!$C$10="Ja",IF(B9&gt;0,C9/B9,0),IF(B9+C9&gt;0,C9/(B9+C9),0))</f>
        <v/>
      </c>
      <c r="E9" s="36">
        <f>SUM(Berechnung!$G$6:$G$305)</f>
        <v/>
      </c>
      <c r="F9" s="36">
        <f>COUNTIF(Berechnung!$G$6:$G$305,"&gt;0")</f>
        <v/>
      </c>
      <c r="G9" s="57">
        <f>N(INDEX('Stunden Objekte'!$B$5:$K$16,4,(Einstellungen!$C$3-2026)*2+2))</f>
        <v/>
      </c>
      <c r="H9" s="58">
        <f>SUMPRODUCT(Berechnung!$T$6:$T$305,Berechnung!$C$6:$C$305)</f>
        <v/>
      </c>
      <c r="I9" s="40">
        <f>IF(Einstellungen!$C$10="Ja",IF(G9&gt;0,H9/G9,0),IF(G9+H9&gt;0,H9/(G9+H9),0))</f>
        <v/>
      </c>
      <c r="J9" s="36">
        <f>SUM(Berechnung!$T$6:$T$305)</f>
        <v/>
      </c>
      <c r="K9" s="36">
        <f>COUNTIF(Berechnung!$T$6:$T$305,"&gt;0")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SUMPRODUCT(((Berechnung!$G$6:$G$305+Berechnung!$T$6:$T$305)&gt;0)*1)</f>
        <v/>
      </c>
    </row>
    <row r="10">
      <c r="A10" s="56" t="inlineStr">
        <is>
          <t>Mai</t>
        </is>
      </c>
      <c r="B10" s="57">
        <f>N(INDEX('Stunden Objekte'!$B$5:$K$16,5,(Einstellungen!$C$3-2026)*2+1))</f>
        <v/>
      </c>
      <c r="C10" s="58">
        <f>SUMPRODUCT(Berechnung!$H$6:$H$305,Berechnung!$C$6:$C$305)</f>
        <v/>
      </c>
      <c r="D10" s="40">
        <f>IF(Einstellungen!$C$10="Ja",IF(B10&gt;0,C10/B10,0),IF(B10+C10&gt;0,C10/(B10+C10),0))</f>
        <v/>
      </c>
      <c r="E10" s="36">
        <f>SUM(Berechnung!$H$6:$H$305)</f>
        <v/>
      </c>
      <c r="F10" s="36">
        <f>COUNTIF(Berechnung!$H$6:$H$305,"&gt;0")</f>
        <v/>
      </c>
      <c r="G10" s="57">
        <f>N(INDEX('Stunden Objekte'!$B$5:$K$16,5,(Einstellungen!$C$3-2026)*2+2))</f>
        <v/>
      </c>
      <c r="H10" s="58">
        <f>SUMPRODUCT(Berechnung!$U$6:$U$305,Berechnung!$C$6:$C$305)</f>
        <v/>
      </c>
      <c r="I10" s="40">
        <f>IF(Einstellungen!$C$10="Ja",IF(G10&gt;0,H10/G10,0),IF(G10+H10&gt;0,H10/(G10+H10),0))</f>
        <v/>
      </c>
      <c r="J10" s="36">
        <f>SUM(Berechnung!$U$6:$U$305)</f>
        <v/>
      </c>
      <c r="K10" s="36">
        <f>COUNTIF(Berechnung!$U$6:$U$305,"&gt;0")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SUMPRODUCT(((Berechnung!$H$6:$H$305+Berechnung!$U$6:$U$305)&gt;0)*1)</f>
        <v/>
      </c>
    </row>
    <row r="11">
      <c r="A11" s="56" t="inlineStr">
        <is>
          <t>Juni</t>
        </is>
      </c>
      <c r="B11" s="57">
        <f>N(INDEX('Stunden Objekte'!$B$5:$K$16,6,(Einstellungen!$C$3-2026)*2+1))</f>
        <v/>
      </c>
      <c r="C11" s="58">
        <f>SUMPRODUCT(Berechnung!$I$6:$I$305,Berechnung!$C$6:$C$305)</f>
        <v/>
      </c>
      <c r="D11" s="40">
        <f>IF(Einstellungen!$C$10="Ja",IF(B11&gt;0,C11/B11,0),IF(B11+C11&gt;0,C11/(B11+C11),0))</f>
        <v/>
      </c>
      <c r="E11" s="36">
        <f>SUM(Berechnung!$I$6:$I$305)</f>
        <v/>
      </c>
      <c r="F11" s="36">
        <f>COUNTIF(Berechnung!$I$6:$I$305,"&gt;0")</f>
        <v/>
      </c>
      <c r="G11" s="57">
        <f>N(INDEX('Stunden Objekte'!$B$5:$K$16,6,(Einstellungen!$C$3-2026)*2+2))</f>
        <v/>
      </c>
      <c r="H11" s="58">
        <f>SUMPRODUCT(Berechnung!$V$6:$V$305,Berechnung!$C$6:$C$305)</f>
        <v/>
      </c>
      <c r="I11" s="40">
        <f>IF(Einstellungen!$C$10="Ja",IF(G11&gt;0,H11/G11,0),IF(G11+H11&gt;0,H11/(G11+H11),0))</f>
        <v/>
      </c>
      <c r="J11" s="36">
        <f>SUM(Berechnung!$V$6:$V$305)</f>
        <v/>
      </c>
      <c r="K11" s="36">
        <f>COUNTIF(Berechnung!$V$6:$V$305,"&gt;0")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SUMPRODUCT(((Berechnung!$I$6:$I$305+Berechnung!$V$6:$V$305)&gt;0)*1)</f>
        <v/>
      </c>
    </row>
    <row r="12">
      <c r="A12" s="56" t="inlineStr">
        <is>
          <t>Juli</t>
        </is>
      </c>
      <c r="B12" s="57">
        <f>N(INDEX('Stunden Objekte'!$B$5:$K$16,7,(Einstellungen!$C$3-2026)*2+1))</f>
        <v/>
      </c>
      <c r="C12" s="58">
        <f>SUMPRODUCT(Berechnung!$J$6:$J$305,Berechnung!$C$6:$C$305)</f>
        <v/>
      </c>
      <c r="D12" s="40">
        <f>IF(Einstellungen!$C$10="Ja",IF(B12&gt;0,C12/B12,0),IF(B12+C12&gt;0,C12/(B12+C12),0))</f>
        <v/>
      </c>
      <c r="E12" s="36">
        <f>SUM(Berechnung!$J$6:$J$305)</f>
        <v/>
      </c>
      <c r="F12" s="36">
        <f>COUNTIF(Berechnung!$J$6:$J$305,"&gt;0")</f>
        <v/>
      </c>
      <c r="G12" s="57">
        <f>N(INDEX('Stunden Objekte'!$B$5:$K$16,7,(Einstellungen!$C$3-2026)*2+2))</f>
        <v/>
      </c>
      <c r="H12" s="58">
        <f>SUMPRODUCT(Berechnung!$W$6:$W$305,Berechnung!$C$6:$C$305)</f>
        <v/>
      </c>
      <c r="I12" s="40">
        <f>IF(Einstellungen!$C$10="Ja",IF(G12&gt;0,H12/G12,0),IF(G12+H12&gt;0,H12/(G12+H12),0))</f>
        <v/>
      </c>
      <c r="J12" s="36">
        <f>SUM(Berechnung!$W$6:$W$305)</f>
        <v/>
      </c>
      <c r="K12" s="36">
        <f>COUNTIF(Berechnung!$W$6:$W$305,"&gt;0")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SUMPRODUCT(((Berechnung!$J$6:$J$305+Berechnung!$W$6:$W$305)&gt;0)*1)</f>
        <v/>
      </c>
    </row>
    <row r="13">
      <c r="A13" s="56" t="inlineStr">
        <is>
          <t>August</t>
        </is>
      </c>
      <c r="B13" s="57">
        <f>N(INDEX('Stunden Objekte'!$B$5:$K$16,8,(Einstellungen!$C$3-2026)*2+1))</f>
        <v/>
      </c>
      <c r="C13" s="58">
        <f>SUMPRODUCT(Berechnung!$K$6:$K$305,Berechnung!$C$6:$C$305)</f>
        <v/>
      </c>
      <c r="D13" s="40">
        <f>IF(Einstellungen!$C$10="Ja",IF(B13&gt;0,C13/B13,0),IF(B13+C13&gt;0,C13/(B13+C13),0))</f>
        <v/>
      </c>
      <c r="E13" s="36">
        <f>SUM(Berechnung!$K$6:$K$305)</f>
        <v/>
      </c>
      <c r="F13" s="36">
        <f>COUNTIF(Berechnung!$K$6:$K$305,"&gt;0")</f>
        <v/>
      </c>
      <c r="G13" s="57">
        <f>N(INDEX('Stunden Objekte'!$B$5:$K$16,8,(Einstellungen!$C$3-2026)*2+2))</f>
        <v/>
      </c>
      <c r="H13" s="58">
        <f>SUMPRODUCT(Berechnung!$X$6:$X$305,Berechnung!$C$6:$C$305)</f>
        <v/>
      </c>
      <c r="I13" s="40">
        <f>IF(Einstellungen!$C$10="Ja",IF(G13&gt;0,H13/G13,0),IF(G13+H13&gt;0,H13/(G13+H13),0))</f>
        <v/>
      </c>
      <c r="J13" s="36">
        <f>SUM(Berechnung!$X$6:$X$305)</f>
        <v/>
      </c>
      <c r="K13" s="36">
        <f>COUNTIF(Berechnung!$X$6:$X$305,"&gt;0")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SUMPRODUCT(((Berechnung!$K$6:$K$305+Berechnung!$X$6:$X$305)&gt;0)*1)</f>
        <v/>
      </c>
    </row>
    <row r="14">
      <c r="A14" s="56" t="inlineStr">
        <is>
          <t>September</t>
        </is>
      </c>
      <c r="B14" s="57">
        <f>N(INDEX('Stunden Objekte'!$B$5:$K$16,9,(Einstellungen!$C$3-2026)*2+1))</f>
        <v/>
      </c>
      <c r="C14" s="58">
        <f>SUMPRODUCT(Berechnung!$L$6:$L$305,Berechnung!$C$6:$C$305)</f>
        <v/>
      </c>
      <c r="D14" s="40">
        <f>IF(Einstellungen!$C$10="Ja",IF(B14&gt;0,C14/B14,0),IF(B14+C14&gt;0,C14/(B14+C14),0))</f>
        <v/>
      </c>
      <c r="E14" s="36">
        <f>SUM(Berechnung!$L$6:$L$305)</f>
        <v/>
      </c>
      <c r="F14" s="36">
        <f>COUNTIF(Berechnung!$L$6:$L$305,"&gt;0")</f>
        <v/>
      </c>
      <c r="G14" s="57">
        <f>N(INDEX('Stunden Objekte'!$B$5:$K$16,9,(Einstellungen!$C$3-2026)*2+2))</f>
        <v/>
      </c>
      <c r="H14" s="58">
        <f>SUMPRODUCT(Berechnung!$Y$6:$Y$305,Berechnung!$C$6:$C$305)</f>
        <v/>
      </c>
      <c r="I14" s="40">
        <f>IF(Einstellungen!$C$10="Ja",IF(G14&gt;0,H14/G14,0),IF(G14+H14&gt;0,H14/(G14+H14),0))</f>
        <v/>
      </c>
      <c r="J14" s="36">
        <f>SUM(Berechnung!$Y$6:$Y$305)</f>
        <v/>
      </c>
      <c r="K14" s="36">
        <f>COUNTIF(Berechnung!$Y$6:$Y$305,"&gt;0")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SUMPRODUCT(((Berechnung!$L$6:$L$305+Berechnung!$Y$6:$Y$305)&gt;0)*1)</f>
        <v/>
      </c>
    </row>
    <row r="15">
      <c r="A15" s="56" t="inlineStr">
        <is>
          <t>Oktober</t>
        </is>
      </c>
      <c r="B15" s="57">
        <f>N(INDEX('Stunden Objekte'!$B$5:$K$16,10,(Einstellungen!$C$3-2026)*2+1))</f>
        <v/>
      </c>
      <c r="C15" s="58">
        <f>SUMPRODUCT(Berechnung!$M$6:$M$305,Berechnung!$C$6:$C$305)</f>
        <v/>
      </c>
      <c r="D15" s="40">
        <f>IF(Einstellungen!$C$10="Ja",IF(B15&gt;0,C15/B15,0),IF(B15+C15&gt;0,C15/(B15+C15),0))</f>
        <v/>
      </c>
      <c r="E15" s="36">
        <f>SUM(Berechnung!$M$6:$M$305)</f>
        <v/>
      </c>
      <c r="F15" s="36">
        <f>COUNTIF(Berechnung!$M$6:$M$305,"&gt;0")</f>
        <v/>
      </c>
      <c r="G15" s="57">
        <f>N(INDEX('Stunden Objekte'!$B$5:$K$16,10,(Einstellungen!$C$3-2026)*2+2))</f>
        <v/>
      </c>
      <c r="H15" s="58">
        <f>SUMPRODUCT(Berechnung!$Z$6:$Z$305,Berechnung!$C$6:$C$305)</f>
        <v/>
      </c>
      <c r="I15" s="40">
        <f>IF(Einstellungen!$C$10="Ja",IF(G15&gt;0,H15/G15,0),IF(G15+H15&gt;0,H15/(G15+H15),0))</f>
        <v/>
      </c>
      <c r="J15" s="36">
        <f>SUM(Berechnung!$Z$6:$Z$305)</f>
        <v/>
      </c>
      <c r="K15" s="36">
        <f>COUNTIF(Berechnung!$Z$6:$Z$305,"&gt;0")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SUMPRODUCT(((Berechnung!$M$6:$M$305+Berechnung!$Z$6:$Z$305)&gt;0)*1)</f>
        <v/>
      </c>
    </row>
    <row r="16">
      <c r="A16" s="56" t="inlineStr">
        <is>
          <t>November</t>
        </is>
      </c>
      <c r="B16" s="57">
        <f>N(INDEX('Stunden Objekte'!$B$5:$K$16,11,(Einstellungen!$C$3-2026)*2+1))</f>
        <v/>
      </c>
      <c r="C16" s="58">
        <f>SUMPRODUCT(Berechnung!$N$6:$N$305,Berechnung!$C$6:$C$305)</f>
        <v/>
      </c>
      <c r="D16" s="40">
        <f>IF(Einstellungen!$C$10="Ja",IF(B16&gt;0,C16/B16,0),IF(B16+C16&gt;0,C16/(B16+C16),0))</f>
        <v/>
      </c>
      <c r="E16" s="36">
        <f>SUM(Berechnung!$N$6:$N$305)</f>
        <v/>
      </c>
      <c r="F16" s="36">
        <f>COUNTIF(Berechnung!$N$6:$N$305,"&gt;0")</f>
        <v/>
      </c>
      <c r="G16" s="57">
        <f>N(INDEX('Stunden Objekte'!$B$5:$K$16,11,(Einstellungen!$C$3-2026)*2+2))</f>
        <v/>
      </c>
      <c r="H16" s="58">
        <f>SUMPRODUCT(Berechnung!$AA$6:$AA$305,Berechnung!$C$6:$C$305)</f>
        <v/>
      </c>
      <c r="I16" s="40">
        <f>IF(Einstellungen!$C$10="Ja",IF(G16&gt;0,H16/G16,0),IF(G16+H16&gt;0,H16/(G16+H16),0))</f>
        <v/>
      </c>
      <c r="J16" s="36">
        <f>SUM(Berechnung!$AA$6:$AA$305)</f>
        <v/>
      </c>
      <c r="K16" s="36">
        <f>COUNTIF(Berechnung!$AA$6:$AA$305,"&gt;0")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SUMPRODUCT(((Berechnung!$N$6:$N$305+Berechnung!$AA$6:$AA$305)&gt;0)*1)</f>
        <v/>
      </c>
    </row>
    <row r="17">
      <c r="A17" s="56" t="inlineStr">
        <is>
          <t>Dezember</t>
        </is>
      </c>
      <c r="B17" s="57">
        <f>N(INDEX('Stunden Objekte'!$B$5:$K$16,12,(Einstellungen!$C$3-2026)*2+1))</f>
        <v/>
      </c>
      <c r="C17" s="58">
        <f>SUMPRODUCT(Berechnung!$O$6:$O$305,Berechnung!$C$6:$C$305)</f>
        <v/>
      </c>
      <c r="D17" s="40">
        <f>IF(Einstellungen!$C$10="Ja",IF(B17&gt;0,C17/B17,0),IF(B17+C17&gt;0,C17/(B17+C17),0))</f>
        <v/>
      </c>
      <c r="E17" s="36">
        <f>SUM(Berechnung!$O$6:$O$305)</f>
        <v/>
      </c>
      <c r="F17" s="36">
        <f>COUNTIF(Berechnung!$O$6:$O$305,"&gt;0")</f>
        <v/>
      </c>
      <c r="G17" s="57">
        <f>N(INDEX('Stunden Objekte'!$B$5:$K$16,12,(Einstellungen!$C$3-2026)*2+2))</f>
        <v/>
      </c>
      <c r="H17" s="58">
        <f>SUMPRODUCT(Berechnung!$AB$6:$AB$305,Berechnung!$C$6:$C$305)</f>
        <v/>
      </c>
      <c r="I17" s="40">
        <f>IF(Einstellungen!$C$10="Ja",IF(G17&gt;0,H17/G17,0),IF(G17+H17&gt;0,H17/(G17+H17),0))</f>
        <v/>
      </c>
      <c r="J17" s="36">
        <f>SUM(Berechnung!$AB$6:$AB$305)</f>
        <v/>
      </c>
      <c r="K17" s="36">
        <f>COUNTIF(Berechnung!$AB$6:$AB$305,"&gt;0")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SUMPRODUCT(((Berechnung!$O$6:$O$305+Berechnung!$AB$6:$AB$305)&gt;0)*1)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COUNTIF(Berechnung!$P$6:$P$305,"&gt;0")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COUNTIF(Berechnung!$AC$6:$AC$305,"&gt;0")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COUNTIF(Berechnung!$AD$6:$AD$305,"&gt;0")</f>
        <v/>
      </c>
    </row>
    <row r="20">
      <c r="A20" s="16" t="inlineStr">
        <is>
          <t>Kranke MA = Personen mit mind. einem Krankheitstag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1" t="n"/>
      <c r="B22" s="42">
        <f>Einstellungen!$C$4</f>
        <v/>
      </c>
      <c r="C22" s="52" t="n"/>
      <c r="D22" s="52" t="n"/>
      <c r="E22" s="43">
        <f>Einstellungen!$C$5</f>
        <v/>
      </c>
      <c r="F22" s="53" t="n"/>
      <c r="G22" s="53" t="n"/>
      <c r="H22" s="54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42" t="inlineStr">
        <is>
          <t>Gesamtstd.
kumuliert</t>
        </is>
      </c>
      <c r="C23" s="42" t="inlineStr">
        <is>
          <t>Krankstd.
kumuliert</t>
        </is>
      </c>
      <c r="D23" s="42" t="inlineStr">
        <is>
          <t>Quote
kumuliert</t>
        </is>
      </c>
      <c r="E23" s="43" t="inlineStr">
        <is>
          <t>Gesamtstd.
kumuliert</t>
        </is>
      </c>
      <c r="F23" s="43" t="inlineStr">
        <is>
          <t>Krankstd.
kumuliert</t>
        </is>
      </c>
      <c r="G23" s="43" t="inlineStr">
        <is>
          <t>Quote
kumuliert</t>
        </is>
      </c>
      <c r="H23" s="54" t="inlineStr">
        <is>
          <t>Gesamtstd.
kumuliert</t>
        </is>
      </c>
      <c r="I23" s="54" t="inlineStr">
        <is>
          <t>Krankstd.
kumuliert</t>
        </is>
      </c>
      <c r="J23" s="54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5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5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5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10" customWidth="1" min="5" max="5"/>
    <col width="9" customWidth="1" min="6" max="6"/>
    <col width="11" customWidth="1" min="7" max="7"/>
    <col width="11" customWidth="1" min="8" max="8"/>
    <col width="7" customWidth="1" min="9" max="9"/>
    <col width="10" customWidth="1" min="10" max="10"/>
    <col width="10" customWidth="1" min="11" max="11"/>
    <col width="9" customWidth="1" min="12" max="12"/>
    <col width="6" customWidth="1" min="13" max="13"/>
    <col width="14" customWidth="1" min="14" max="14"/>
    <col width="9" customWidth="1" min="15" max="15"/>
    <col width="8" customWidth="1" min="16" max="16"/>
    <col width="10" customWidth="1" min="17" max="17"/>
    <col width="10" customWidth="1" min="18" max="18"/>
    <col width="9" customWidth="1" min="19" max="19"/>
    <col width="14" customWidth="1" min="20" max="20"/>
    <col width="3" customWidth="1" min="21" max="21"/>
    <col width="30" customWidth="1" min="22" max="22"/>
    <col width="22" customWidth="1" min="23" max="23"/>
    <col width="10" customWidth="1" min="24" max="24"/>
    <col width="10" customWidth="1" min="25" max="25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Quote = Krankstunden ÷ Bezugsstunden. Bezugsstunden je Monat = das Höhere aus Soll und (Ist + Krank) – wer mehr als Soll arbeitet, wird mit seinen Ist-Stunden gewertet. Rang und Ampel beruhen darauf. Rechts: Quote seit Zugehörigkeit über alle erfassten Jahre ab Eintritt (eigene Ampel).</t>
        </is>
      </c>
    </row>
    <row r="4">
      <c r="A4" s="41" t="n"/>
      <c r="B4" s="41" t="n"/>
      <c r="C4" s="41" t="n"/>
      <c r="D4" s="41">
        <f>"Auswertungsjahr "&amp;Einstellungen!$C$3</f>
        <v/>
      </c>
      <c r="E4" s="38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9" t="n"/>
      <c r="P4" s="43" t="inlineStr">
        <is>
          <t>Seit Zugehörigkeit (alle Jahre ab Eintritt)</t>
        </is>
      </c>
      <c r="Q4" s="53" t="n"/>
      <c r="R4" s="53" t="n"/>
      <c r="S4" s="53" t="n"/>
      <c r="T4" s="53" t="n"/>
      <c r="V4" s="2" t="inlineStr">
        <is>
          <t>Kennzahlen (Auswertungsjahr)</t>
        </is>
      </c>
      <c r="W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Ist-
stunden</t>
        </is>
      </c>
      <c r="F5" s="21" t="inlineStr">
        <is>
          <t>Krank-
stunden</t>
        </is>
      </c>
      <c r="G5" s="21">
        <f>"Kranktage "&amp;Einstellungen!$C$4</f>
        <v/>
      </c>
      <c r="H5" s="21">
        <f>"Kranktage "&amp;Einstellungen!$C$5</f>
        <v/>
      </c>
      <c r="I5" s="21" t="inlineStr">
        <is>
          <t>Krank-
tage</t>
        </is>
      </c>
      <c r="J5" s="21" t="inlineStr">
        <is>
          <t>Monate mit
Krankheit</t>
        </is>
      </c>
      <c r="K5" s="21" t="inlineStr">
        <is>
          <t>Bezugs-
stunden</t>
        </is>
      </c>
      <c r="L5" s="21" t="inlineStr">
        <is>
          <t>Kranken-
quote</t>
        </is>
      </c>
      <c r="M5" s="21" t="inlineStr">
        <is>
          <t>Rang</t>
        </is>
      </c>
      <c r="N5" s="21" t="inlineStr">
        <is>
          <t>Bewertung</t>
        </is>
      </c>
      <c r="O5" s="21" t="inlineStr">
        <is>
          <t>Sortier-
hilfe</t>
        </is>
      </c>
      <c r="P5" s="43" t="inlineStr">
        <is>
          <t>Krank-
tage</t>
        </is>
      </c>
      <c r="Q5" s="43" t="inlineStr">
        <is>
          <t>Krank-
stunden</t>
        </is>
      </c>
      <c r="R5" s="43" t="inlineStr">
        <is>
          <t>Bezugs-
stunden</t>
        </is>
      </c>
      <c r="S5" s="43" t="inlineStr">
        <is>
          <t>Quote</t>
        </is>
      </c>
      <c r="T5" s="43" t="inlineStr">
        <is>
          <t>Bewertung</t>
        </is>
      </c>
      <c r="V5" s="6" t="inlineStr">
        <is>
          <t>MA mit Quote</t>
        </is>
      </c>
      <c r="W5" s="34">
        <f>COUNT($L$6:$L$305)</f>
        <v/>
      </c>
    </row>
    <row r="6">
      <c r="A6" s="47">
        <f>IF(Mitarbeiter!B6="","",Mitarbeiter!A6)</f>
        <v/>
      </c>
      <c r="B6" s="48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7">
        <f>IF(Mitarbeiter!B6="","",'Ist-Stunden'!C6)</f>
        <v/>
      </c>
      <c r="F6" s="57">
        <f>IF(B6="","",Berechnung!AE6)</f>
        <v/>
      </c>
      <c r="G6" s="61">
        <f>IF(B6="","",Berechnung!P6)</f>
        <v/>
      </c>
      <c r="H6" s="61">
        <f>IF(B6="","",Berechnung!AC6)</f>
        <v/>
      </c>
      <c r="I6" s="61">
        <f>IF(B6="","",Berechnung!AD6)</f>
        <v/>
      </c>
      <c r="J6" s="36">
        <f>IF(B6="","",SUMPRODUCT(((Berechnung!D6:O6+Berechnung!Q6:AB6)&gt;0)*1))</f>
        <v/>
      </c>
      <c r="K6" s="57">
        <f>IF(B6="","",Berechnung!AH6)</f>
        <v/>
      </c>
      <c r="L6" s="40">
        <f>IF(B6="","",IF(N(K6)&gt;0,F6/K6,""))</f>
        <v/>
      </c>
      <c r="M6" s="62">
        <f>IF(L6="","",RANK(L6,$L$6:$L$305,0))</f>
        <v/>
      </c>
      <c r="N6" s="56">
        <f>IF(B6="","",IF(L6="","",IF(L6&lt;=Einstellungen!$C$7,"unauffällig",IF(L6&lt;=Einstellungen!$C$8,"auffällig","kritisch"))))</f>
        <v/>
      </c>
      <c r="O6" s="63">
        <f>IF(L6="",-1,L6+ROW()/1000000000)</f>
        <v/>
      </c>
      <c r="P6" s="61">
        <f>IF(B6="","",Berechnung!AF6)</f>
        <v/>
      </c>
      <c r="Q6" s="57">
        <f>IF(B6="","",Berechnung!AG6)</f>
        <v/>
      </c>
      <c r="R6" s="57">
        <f>IF(B6="","",Berechnung!AI6)</f>
        <v/>
      </c>
      <c r="S6" s="59">
        <f>IF(B6="","",IF(N(R6)&gt;0,Q6/R6,""))</f>
        <v/>
      </c>
      <c r="T6" s="56">
        <f>IF(B6="","",IF(S6="","",IF(S6&lt;=Einstellungen!$C$7,"unauffällig",IF(S6&lt;=Einstellungen!$C$8,"auffällig","kritisch"))))</f>
        <v/>
      </c>
      <c r="V6" s="6" t="inlineStr">
        <is>
          <t>Ø Krankenquote (gewichtet)</t>
        </is>
      </c>
      <c r="W6" s="40">
        <f>IF(SUM(K6:K305)&gt;0,SUM(F6:F305)/SUM(K6:K305),0)</f>
        <v/>
      </c>
    </row>
    <row r="7">
      <c r="A7" s="47">
        <f>IF(Mitarbeiter!B7="","",Mitarbeiter!A7)</f>
        <v/>
      </c>
      <c r="B7" s="48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7">
        <f>IF(Mitarbeiter!B7="","",'Ist-Stunden'!C7)</f>
        <v/>
      </c>
      <c r="F7" s="57">
        <f>IF(B7="","",Berechnung!AE7)</f>
        <v/>
      </c>
      <c r="G7" s="61">
        <f>IF(B7="","",Berechnung!P7)</f>
        <v/>
      </c>
      <c r="H7" s="61">
        <f>IF(B7="","",Berechnung!AC7)</f>
        <v/>
      </c>
      <c r="I7" s="61">
        <f>IF(B7="","",Berechnung!AD7)</f>
        <v/>
      </c>
      <c r="J7" s="36">
        <f>IF(B7="","",SUMPRODUCT(((Berechnung!D7:O7+Berechnung!Q7:AB7)&gt;0)*1))</f>
        <v/>
      </c>
      <c r="K7" s="57">
        <f>IF(B7="","",Berechnung!AH7)</f>
        <v/>
      </c>
      <c r="L7" s="40">
        <f>IF(B7="","",IF(N(K7)&gt;0,F7/K7,""))</f>
        <v/>
      </c>
      <c r="M7" s="62">
        <f>IF(L7="","",RANK(L7,$L$6:$L$305,0))</f>
        <v/>
      </c>
      <c r="N7" s="56">
        <f>IF(B7="","",IF(L7="","",IF(L7&lt;=Einstellungen!$C$7,"unauffällig",IF(L7&lt;=Einstellungen!$C$8,"auffällig","kritisch"))))</f>
        <v/>
      </c>
      <c r="O7" s="63">
        <f>IF(L7="",-1,L7+ROW()/1000000000)</f>
        <v/>
      </c>
      <c r="P7" s="61">
        <f>IF(B7="","",Berechnung!AF7)</f>
        <v/>
      </c>
      <c r="Q7" s="57">
        <f>IF(B7="","",Berechnung!AG7)</f>
        <v/>
      </c>
      <c r="R7" s="57">
        <f>IF(B7="","",Berechnung!AI7)</f>
        <v/>
      </c>
      <c r="S7" s="59">
        <f>IF(B7="","",IF(N(R7)&gt;0,Q7/R7,""))</f>
        <v/>
      </c>
      <c r="T7" s="56">
        <f>IF(B7="","",IF(S7="","",IF(S7&lt;=Einstellungen!$C$7,"unauffällig",IF(S7&lt;=Einstellungen!$C$8,"auffällig","kritisch"))))</f>
        <v/>
      </c>
      <c r="V7" s="6" t="inlineStr">
        <is>
          <t>Ø Krankenquote (je MA)</t>
        </is>
      </c>
      <c r="W7" s="40">
        <f>IFERROR(AVERAGE($L$6:$L$305),0)</f>
        <v/>
      </c>
    </row>
    <row r="8">
      <c r="A8" s="47">
        <f>IF(Mitarbeiter!B8="","",Mitarbeiter!A8)</f>
        <v/>
      </c>
      <c r="B8" s="48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7">
        <f>IF(Mitarbeiter!B8="","",'Ist-Stunden'!C8)</f>
        <v/>
      </c>
      <c r="F8" s="57">
        <f>IF(B8="","",Berechnung!AE8)</f>
        <v/>
      </c>
      <c r="G8" s="61">
        <f>IF(B8="","",Berechnung!P8)</f>
        <v/>
      </c>
      <c r="H8" s="61">
        <f>IF(B8="","",Berechnung!AC8)</f>
        <v/>
      </c>
      <c r="I8" s="61">
        <f>IF(B8="","",Berechnung!AD8)</f>
        <v/>
      </c>
      <c r="J8" s="36">
        <f>IF(B8="","",SUMPRODUCT(((Berechnung!D8:O8+Berechnung!Q8:AB8)&gt;0)*1))</f>
        <v/>
      </c>
      <c r="K8" s="57">
        <f>IF(B8="","",Berechnung!AH8)</f>
        <v/>
      </c>
      <c r="L8" s="40">
        <f>IF(B8="","",IF(N(K8)&gt;0,F8/K8,""))</f>
        <v/>
      </c>
      <c r="M8" s="62">
        <f>IF(L8="","",RANK(L8,$L$6:$L$305,0))</f>
        <v/>
      </c>
      <c r="N8" s="56">
        <f>IF(B8="","",IF(L8="","",IF(L8&lt;=Einstellungen!$C$7,"unauffällig",IF(L8&lt;=Einstellungen!$C$8,"auffällig","kritisch"))))</f>
        <v/>
      </c>
      <c r="O8" s="63">
        <f>IF(L8="",-1,L8+ROW()/1000000000)</f>
        <v/>
      </c>
      <c r="P8" s="61">
        <f>IF(B8="","",Berechnung!AF8)</f>
        <v/>
      </c>
      <c r="Q8" s="57">
        <f>IF(B8="","",Berechnung!AG8)</f>
        <v/>
      </c>
      <c r="R8" s="57">
        <f>IF(B8="","",Berechnung!AI8)</f>
        <v/>
      </c>
      <c r="S8" s="59">
        <f>IF(B8="","",IF(N(R8)&gt;0,Q8/R8,""))</f>
        <v/>
      </c>
      <c r="T8" s="56">
        <f>IF(B8="","",IF(S8="","",IF(S8&lt;=Einstellungen!$C$7,"unauffällig",IF(S8&lt;=Einstellungen!$C$8,"auffällig","kritisch"))))</f>
        <v/>
      </c>
      <c r="V8" s="6" t="inlineStr">
        <is>
          <t>Median</t>
        </is>
      </c>
      <c r="W8" s="40">
        <f>IFERROR(MEDIAN($L$6:$L$305),0)</f>
        <v/>
      </c>
    </row>
    <row r="9">
      <c r="A9" s="47">
        <f>IF(Mitarbeiter!B9="","",Mitarbeiter!A9)</f>
        <v/>
      </c>
      <c r="B9" s="48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7">
        <f>IF(Mitarbeiter!B9="","",'Ist-Stunden'!C9)</f>
        <v/>
      </c>
      <c r="F9" s="57">
        <f>IF(B9="","",Berechnung!AE9)</f>
        <v/>
      </c>
      <c r="G9" s="61">
        <f>IF(B9="","",Berechnung!P9)</f>
        <v/>
      </c>
      <c r="H9" s="61">
        <f>IF(B9="","",Berechnung!AC9)</f>
        <v/>
      </c>
      <c r="I9" s="61">
        <f>IF(B9="","",Berechnung!AD9)</f>
        <v/>
      </c>
      <c r="J9" s="36">
        <f>IF(B9="","",SUMPRODUCT(((Berechnung!D9:O9+Berechnung!Q9:AB9)&gt;0)*1))</f>
        <v/>
      </c>
      <c r="K9" s="57">
        <f>IF(B9="","",Berechnung!AH9)</f>
        <v/>
      </c>
      <c r="L9" s="40">
        <f>IF(B9="","",IF(N(K9)&gt;0,F9/K9,""))</f>
        <v/>
      </c>
      <c r="M9" s="62">
        <f>IF(L9="","",RANK(L9,$L$6:$L$305,0))</f>
        <v/>
      </c>
      <c r="N9" s="56">
        <f>IF(B9="","",IF(L9="","",IF(L9&lt;=Einstellungen!$C$7,"unauffällig",IF(L9&lt;=Einstellungen!$C$8,"auffällig","kritisch"))))</f>
        <v/>
      </c>
      <c r="O9" s="63">
        <f>IF(L9="",-1,L9+ROW()/1000000000)</f>
        <v/>
      </c>
      <c r="P9" s="61">
        <f>IF(B9="","",Berechnung!AF9)</f>
        <v/>
      </c>
      <c r="Q9" s="57">
        <f>IF(B9="","",Berechnung!AG9)</f>
        <v/>
      </c>
      <c r="R9" s="57">
        <f>IF(B9="","",Berechnung!AI9)</f>
        <v/>
      </c>
      <c r="S9" s="59">
        <f>IF(B9="","",IF(N(R9)&gt;0,Q9/R9,""))</f>
        <v/>
      </c>
      <c r="T9" s="56">
        <f>IF(B9="","",IF(S9="","",IF(S9&lt;=Einstellungen!$C$7,"unauffällig",IF(S9&lt;=Einstellungen!$C$8,"auffällig","kritisch"))))</f>
        <v/>
      </c>
      <c r="V9" s="6" t="inlineStr">
        <is>
          <t>Höchste Quote</t>
        </is>
      </c>
      <c r="W9" s="40">
        <f>IFERROR(MAX($L$6:$L$305),0)</f>
        <v/>
      </c>
    </row>
    <row r="10">
      <c r="A10" s="47">
        <f>IF(Mitarbeiter!B10="","",Mitarbeiter!A10)</f>
        <v/>
      </c>
      <c r="B10" s="48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7">
        <f>IF(Mitarbeiter!B10="","",'Ist-Stunden'!C10)</f>
        <v/>
      </c>
      <c r="F10" s="57">
        <f>IF(B10="","",Berechnung!AE10)</f>
        <v/>
      </c>
      <c r="G10" s="61">
        <f>IF(B10="","",Berechnung!P10)</f>
        <v/>
      </c>
      <c r="H10" s="61">
        <f>IF(B10="","",Berechnung!AC10)</f>
        <v/>
      </c>
      <c r="I10" s="61">
        <f>IF(B10="","",Berechnung!AD10)</f>
        <v/>
      </c>
      <c r="J10" s="36">
        <f>IF(B10="","",SUMPRODUCT(((Berechnung!D10:O10+Berechnung!Q10:AB10)&gt;0)*1))</f>
        <v/>
      </c>
      <c r="K10" s="57">
        <f>IF(B10="","",Berechnung!AH10)</f>
        <v/>
      </c>
      <c r="L10" s="40">
        <f>IF(B10="","",IF(N(K10)&gt;0,F10/K10,""))</f>
        <v/>
      </c>
      <c r="M10" s="62">
        <f>IF(L10="","",RANK(L10,$L$6:$L$305,0))</f>
        <v/>
      </c>
      <c r="N10" s="56">
        <f>IF(B10="","",IF(L10="","",IF(L10&lt;=Einstellungen!$C$7,"unauffällig",IF(L10&lt;=Einstellungen!$C$8,"auffällig","kritisch"))))</f>
        <v/>
      </c>
      <c r="O10" s="63">
        <f>IF(L10="",-1,L10+ROW()/1000000000)</f>
        <v/>
      </c>
      <c r="P10" s="61">
        <f>IF(B10="","",Berechnung!AF10)</f>
        <v/>
      </c>
      <c r="Q10" s="57">
        <f>IF(B10="","",Berechnung!AG10)</f>
        <v/>
      </c>
      <c r="R10" s="57">
        <f>IF(B10="","",Berechnung!AI10)</f>
        <v/>
      </c>
      <c r="S10" s="59">
        <f>IF(B10="","",IF(N(R10)&gt;0,Q10/R10,""))</f>
        <v/>
      </c>
      <c r="T10" s="56">
        <f>IF(B10="","",IF(S10="","",IF(S10&lt;=Einstellungen!$C$7,"unauffällig",IF(S10&lt;=Einstellungen!$C$8,"auffällig","kritisch"))))</f>
        <v/>
      </c>
      <c r="V10" s="6" t="inlineStr">
        <is>
          <t>MA ohne Krankheitstag</t>
        </is>
      </c>
      <c r="W10" s="34">
        <f>COUNTIFS($L$6:$L$305,0)</f>
        <v/>
      </c>
    </row>
    <row r="11">
      <c r="A11" s="47">
        <f>IF(Mitarbeiter!B11="","",Mitarbeiter!A11)</f>
        <v/>
      </c>
      <c r="B11" s="48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7">
        <f>IF(Mitarbeiter!B11="","",'Ist-Stunden'!C11)</f>
        <v/>
      </c>
      <c r="F11" s="57">
        <f>IF(B11="","",Berechnung!AE11)</f>
        <v/>
      </c>
      <c r="G11" s="61">
        <f>IF(B11="","",Berechnung!P11)</f>
        <v/>
      </c>
      <c r="H11" s="61">
        <f>IF(B11="","",Berechnung!AC11)</f>
        <v/>
      </c>
      <c r="I11" s="61">
        <f>IF(B11="","",Berechnung!AD11)</f>
        <v/>
      </c>
      <c r="J11" s="36">
        <f>IF(B11="","",SUMPRODUCT(((Berechnung!D11:O11+Berechnung!Q11:AB11)&gt;0)*1))</f>
        <v/>
      </c>
      <c r="K11" s="57">
        <f>IF(B11="","",Berechnung!AH11)</f>
        <v/>
      </c>
      <c r="L11" s="40">
        <f>IF(B11="","",IF(N(K11)&gt;0,F11/K11,""))</f>
        <v/>
      </c>
      <c r="M11" s="62">
        <f>IF(L11="","",RANK(L11,$L$6:$L$305,0))</f>
        <v/>
      </c>
      <c r="N11" s="56">
        <f>IF(B11="","",IF(L11="","",IF(L11&lt;=Einstellungen!$C$7,"unauffällig",IF(L11&lt;=Einstellungen!$C$8,"auffällig","kritisch"))))</f>
        <v/>
      </c>
      <c r="O11" s="63">
        <f>IF(L11="",-1,L11+ROW()/1000000000)</f>
        <v/>
      </c>
      <c r="P11" s="61">
        <f>IF(B11="","",Berechnung!AF11)</f>
        <v/>
      </c>
      <c r="Q11" s="57">
        <f>IF(B11="","",Berechnung!AG11)</f>
        <v/>
      </c>
      <c r="R11" s="57">
        <f>IF(B11="","",Berechnung!AI11)</f>
        <v/>
      </c>
      <c r="S11" s="59">
        <f>IF(B11="","",IF(N(R11)&gt;0,Q11/R11,""))</f>
        <v/>
      </c>
      <c r="T11" s="56">
        <f>IF(B11="","",IF(S11="","",IF(S11&lt;=Einstellungen!$C$7,"unauffällig",IF(S11&lt;=Einstellungen!$C$8,"auffällig","kritisch"))))</f>
        <v/>
      </c>
      <c r="V11" s="6" t="inlineStr">
        <is>
          <t>MA unauffällig</t>
        </is>
      </c>
      <c r="W11" s="34">
        <f>COUNTIF($N$6:$N$305,"unauffällig")</f>
        <v/>
      </c>
    </row>
    <row r="12">
      <c r="A12" s="47">
        <f>IF(Mitarbeiter!B12="","",Mitarbeiter!A12)</f>
        <v/>
      </c>
      <c r="B12" s="48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7">
        <f>IF(Mitarbeiter!B12="","",'Ist-Stunden'!C12)</f>
        <v/>
      </c>
      <c r="F12" s="57">
        <f>IF(B12="","",Berechnung!AE12)</f>
        <v/>
      </c>
      <c r="G12" s="61">
        <f>IF(B12="","",Berechnung!P12)</f>
        <v/>
      </c>
      <c r="H12" s="61">
        <f>IF(B12="","",Berechnung!AC12)</f>
        <v/>
      </c>
      <c r="I12" s="61">
        <f>IF(B12="","",Berechnung!AD12)</f>
        <v/>
      </c>
      <c r="J12" s="36">
        <f>IF(B12="","",SUMPRODUCT(((Berechnung!D12:O12+Berechnung!Q12:AB12)&gt;0)*1))</f>
        <v/>
      </c>
      <c r="K12" s="57">
        <f>IF(B12="","",Berechnung!AH12)</f>
        <v/>
      </c>
      <c r="L12" s="40">
        <f>IF(B12="","",IF(N(K12)&gt;0,F12/K12,""))</f>
        <v/>
      </c>
      <c r="M12" s="62">
        <f>IF(L12="","",RANK(L12,$L$6:$L$305,0))</f>
        <v/>
      </c>
      <c r="N12" s="56">
        <f>IF(B12="","",IF(L12="","",IF(L12&lt;=Einstellungen!$C$7,"unauffällig",IF(L12&lt;=Einstellungen!$C$8,"auffällig","kritisch"))))</f>
        <v/>
      </c>
      <c r="O12" s="63">
        <f>IF(L12="",-1,L12+ROW()/1000000000)</f>
        <v/>
      </c>
      <c r="P12" s="61">
        <f>IF(B12="","",Berechnung!AF12)</f>
        <v/>
      </c>
      <c r="Q12" s="57">
        <f>IF(B12="","",Berechnung!AG12)</f>
        <v/>
      </c>
      <c r="R12" s="57">
        <f>IF(B12="","",Berechnung!AI12)</f>
        <v/>
      </c>
      <c r="S12" s="59">
        <f>IF(B12="","",IF(N(R12)&gt;0,Q12/R12,""))</f>
        <v/>
      </c>
      <c r="T12" s="56">
        <f>IF(B12="","",IF(S12="","",IF(S12&lt;=Einstellungen!$C$7,"unauffällig",IF(S12&lt;=Einstellungen!$C$8,"auffällig","kritisch"))))</f>
        <v/>
      </c>
      <c r="V12" s="6" t="inlineStr">
        <is>
          <t>MA auffällig</t>
        </is>
      </c>
      <c r="W12" s="34">
        <f>COUNTIF($N$6:$N$305,"auffällig")</f>
        <v/>
      </c>
    </row>
    <row r="13">
      <c r="A13" s="47">
        <f>IF(Mitarbeiter!B13="","",Mitarbeiter!A13)</f>
        <v/>
      </c>
      <c r="B13" s="48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7">
        <f>IF(Mitarbeiter!B13="","",'Ist-Stunden'!C13)</f>
        <v/>
      </c>
      <c r="F13" s="57">
        <f>IF(B13="","",Berechnung!AE13)</f>
        <v/>
      </c>
      <c r="G13" s="61">
        <f>IF(B13="","",Berechnung!P13)</f>
        <v/>
      </c>
      <c r="H13" s="61">
        <f>IF(B13="","",Berechnung!AC13)</f>
        <v/>
      </c>
      <c r="I13" s="61">
        <f>IF(B13="","",Berechnung!AD13)</f>
        <v/>
      </c>
      <c r="J13" s="36">
        <f>IF(B13="","",SUMPRODUCT(((Berechnung!D13:O13+Berechnung!Q13:AB13)&gt;0)*1))</f>
        <v/>
      </c>
      <c r="K13" s="57">
        <f>IF(B13="","",Berechnung!AH13)</f>
        <v/>
      </c>
      <c r="L13" s="40">
        <f>IF(B13="","",IF(N(K13)&gt;0,F13/K13,""))</f>
        <v/>
      </c>
      <c r="M13" s="62">
        <f>IF(L13="","",RANK(L13,$L$6:$L$305,0))</f>
        <v/>
      </c>
      <c r="N13" s="56">
        <f>IF(B13="","",IF(L13="","",IF(L13&lt;=Einstellungen!$C$7,"unauffällig",IF(L13&lt;=Einstellungen!$C$8,"auffällig","kritisch"))))</f>
        <v/>
      </c>
      <c r="O13" s="63">
        <f>IF(L13="",-1,L13+ROW()/1000000000)</f>
        <v/>
      </c>
      <c r="P13" s="61">
        <f>IF(B13="","",Berechnung!AF13)</f>
        <v/>
      </c>
      <c r="Q13" s="57">
        <f>IF(B13="","",Berechnung!AG13)</f>
        <v/>
      </c>
      <c r="R13" s="57">
        <f>IF(B13="","",Berechnung!AI13)</f>
        <v/>
      </c>
      <c r="S13" s="59">
        <f>IF(B13="","",IF(N(R13)&gt;0,Q13/R13,""))</f>
        <v/>
      </c>
      <c r="T13" s="56">
        <f>IF(B13="","",IF(S13="","",IF(S13&lt;=Einstellungen!$C$7,"unauffällig",IF(S13&lt;=Einstellungen!$C$8,"auffällig","kritisch"))))</f>
        <v/>
      </c>
      <c r="V13" s="6" t="inlineStr">
        <is>
          <t>MA kritisch</t>
        </is>
      </c>
      <c r="W13" s="34">
        <f>COUNTIF($N$6:$N$305,"kritisch")</f>
        <v/>
      </c>
    </row>
    <row r="14">
      <c r="A14" s="47">
        <f>IF(Mitarbeiter!B14="","",Mitarbeiter!A14)</f>
        <v/>
      </c>
      <c r="B14" s="48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7">
        <f>IF(Mitarbeiter!B14="","",'Ist-Stunden'!C14)</f>
        <v/>
      </c>
      <c r="F14" s="57">
        <f>IF(B14="","",Berechnung!AE14)</f>
        <v/>
      </c>
      <c r="G14" s="61">
        <f>IF(B14="","",Berechnung!P14)</f>
        <v/>
      </c>
      <c r="H14" s="61">
        <f>IF(B14="","",Berechnung!AC14)</f>
        <v/>
      </c>
      <c r="I14" s="61">
        <f>IF(B14="","",Berechnung!AD14)</f>
        <v/>
      </c>
      <c r="J14" s="36">
        <f>IF(B14="","",SUMPRODUCT(((Berechnung!D14:O14+Berechnung!Q14:AB14)&gt;0)*1))</f>
        <v/>
      </c>
      <c r="K14" s="57">
        <f>IF(B14="","",Berechnung!AH14)</f>
        <v/>
      </c>
      <c r="L14" s="40">
        <f>IF(B14="","",IF(N(K14)&gt;0,F14/K14,""))</f>
        <v/>
      </c>
      <c r="M14" s="62">
        <f>IF(L14="","",RANK(L14,$L$6:$L$305,0))</f>
        <v/>
      </c>
      <c r="N14" s="56">
        <f>IF(B14="","",IF(L14="","",IF(L14&lt;=Einstellungen!$C$7,"unauffällig",IF(L14&lt;=Einstellungen!$C$8,"auffällig","kritisch"))))</f>
        <v/>
      </c>
      <c r="O14" s="63">
        <f>IF(L14="",-1,L14+ROW()/1000000000)</f>
        <v/>
      </c>
      <c r="P14" s="61">
        <f>IF(B14="","",Berechnung!AF14)</f>
        <v/>
      </c>
      <c r="Q14" s="57">
        <f>IF(B14="","",Berechnung!AG14)</f>
        <v/>
      </c>
      <c r="R14" s="57">
        <f>IF(B14="","",Berechnung!AI14)</f>
        <v/>
      </c>
      <c r="S14" s="59">
        <f>IF(B14="","",IF(N(R14)&gt;0,Q14/R14,""))</f>
        <v/>
      </c>
      <c r="T14" s="56">
        <f>IF(B14="","",IF(S14="","",IF(S14&lt;=Einstellungen!$C$7,"unauffällig",IF(S14&lt;=Einstellungen!$C$8,"auffällig","kritisch"))))</f>
        <v/>
      </c>
      <c r="V14" s="6" t="inlineStr">
        <is>
          <t>MA ohne Ist-Stunden</t>
        </is>
      </c>
      <c r="W14" s="34">
        <f>COUNTIF(E6:E305,0)</f>
        <v/>
      </c>
    </row>
    <row r="15">
      <c r="A15" s="47">
        <f>IF(Mitarbeiter!B15="","",Mitarbeiter!A15)</f>
        <v/>
      </c>
      <c r="B15" s="48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7">
        <f>IF(Mitarbeiter!B15="","",'Ist-Stunden'!C15)</f>
        <v/>
      </c>
      <c r="F15" s="57">
        <f>IF(B15="","",Berechnung!AE15)</f>
        <v/>
      </c>
      <c r="G15" s="61">
        <f>IF(B15="","",Berechnung!P15)</f>
        <v/>
      </c>
      <c r="H15" s="61">
        <f>IF(B15="","",Berechnung!AC15)</f>
        <v/>
      </c>
      <c r="I15" s="61">
        <f>IF(B15="","",Berechnung!AD15)</f>
        <v/>
      </c>
      <c r="J15" s="36">
        <f>IF(B15="","",SUMPRODUCT(((Berechnung!D15:O15+Berechnung!Q15:AB15)&gt;0)*1))</f>
        <v/>
      </c>
      <c r="K15" s="57">
        <f>IF(B15="","",Berechnung!AH15)</f>
        <v/>
      </c>
      <c r="L15" s="40">
        <f>IF(B15="","",IF(N(K15)&gt;0,F15/K15,""))</f>
        <v/>
      </c>
      <c r="M15" s="62">
        <f>IF(L15="","",RANK(L15,$L$6:$L$305,0))</f>
        <v/>
      </c>
      <c r="N15" s="56">
        <f>IF(B15="","",IF(L15="","",IF(L15&lt;=Einstellungen!$C$7,"unauffällig",IF(L15&lt;=Einstellungen!$C$8,"auffällig","kritisch"))))</f>
        <v/>
      </c>
      <c r="O15" s="63">
        <f>IF(L15="",-1,L15+ROW()/1000000000)</f>
        <v/>
      </c>
      <c r="P15" s="61">
        <f>IF(B15="","",Berechnung!AF15)</f>
        <v/>
      </c>
      <c r="Q15" s="57">
        <f>IF(B15="","",Berechnung!AG15)</f>
        <v/>
      </c>
      <c r="R15" s="57">
        <f>IF(B15="","",Berechnung!AI15)</f>
        <v/>
      </c>
      <c r="S15" s="59">
        <f>IF(B15="","",IF(N(R15)&gt;0,Q15/R15,""))</f>
        <v/>
      </c>
      <c r="T15" s="56">
        <f>IF(B15="","",IF(S15="","",IF(S15&lt;=Einstellungen!$C$7,"unauffällig",IF(S15&lt;=Einstellungen!$C$8,"auffällig","kritisch"))))</f>
        <v/>
      </c>
      <c r="V15" s="6" t="inlineStr">
        <is>
          <t>Krankstunden gesamt</t>
        </is>
      </c>
      <c r="W15" s="64">
        <f>SUM(F6:F305)</f>
        <v/>
      </c>
    </row>
    <row r="16">
      <c r="A16" s="47">
        <f>IF(Mitarbeiter!B16="","",Mitarbeiter!A16)</f>
        <v/>
      </c>
      <c r="B16" s="48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7">
        <f>IF(Mitarbeiter!B16="","",'Ist-Stunden'!C16)</f>
        <v/>
      </c>
      <c r="F16" s="57">
        <f>IF(B16="","",Berechnung!AE16)</f>
        <v/>
      </c>
      <c r="G16" s="61">
        <f>IF(B16="","",Berechnung!P16)</f>
        <v/>
      </c>
      <c r="H16" s="61">
        <f>IF(B16="","",Berechnung!AC16)</f>
        <v/>
      </c>
      <c r="I16" s="61">
        <f>IF(B16="","",Berechnung!AD16)</f>
        <v/>
      </c>
      <c r="J16" s="36">
        <f>IF(B16="","",SUMPRODUCT(((Berechnung!D16:O16+Berechnung!Q16:AB16)&gt;0)*1))</f>
        <v/>
      </c>
      <c r="K16" s="57">
        <f>IF(B16="","",Berechnung!AH16)</f>
        <v/>
      </c>
      <c r="L16" s="40">
        <f>IF(B16="","",IF(N(K16)&gt;0,F16/K16,""))</f>
        <v/>
      </c>
      <c r="M16" s="62">
        <f>IF(L16="","",RANK(L16,$L$6:$L$305,0))</f>
        <v/>
      </c>
      <c r="N16" s="56">
        <f>IF(B16="","",IF(L16="","",IF(L16&lt;=Einstellungen!$C$7,"unauffällig",IF(L16&lt;=Einstellungen!$C$8,"auffällig","kritisch"))))</f>
        <v/>
      </c>
      <c r="O16" s="63">
        <f>IF(L16="",-1,L16+ROW()/1000000000)</f>
        <v/>
      </c>
      <c r="P16" s="61">
        <f>IF(B16="","",Berechnung!AF16)</f>
        <v/>
      </c>
      <c r="Q16" s="57">
        <f>IF(B16="","",Berechnung!AG16)</f>
        <v/>
      </c>
      <c r="R16" s="57">
        <f>IF(B16="","",Berechnung!AI16)</f>
        <v/>
      </c>
      <c r="S16" s="59">
        <f>IF(B16="","",IF(N(R16)&gt;0,Q16/R16,""))</f>
        <v/>
      </c>
      <c r="T16" s="56">
        <f>IF(B16="","",IF(S16="","",IF(S16&lt;=Einstellungen!$C$7,"unauffällig",IF(S16&lt;=Einstellungen!$C$8,"auffällig","kritisch"))))</f>
        <v/>
      </c>
      <c r="V16" s="6" t="inlineStr">
        <is>
          <t>Krankheitstage gesamt</t>
        </is>
      </c>
      <c r="W16" s="34">
        <f>SUM(I6:I305)</f>
        <v/>
      </c>
    </row>
    <row r="17">
      <c r="A17" s="47">
        <f>IF(Mitarbeiter!B17="","",Mitarbeiter!A17)</f>
        <v/>
      </c>
      <c r="B17" s="48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7">
        <f>IF(Mitarbeiter!B17="","",'Ist-Stunden'!C17)</f>
        <v/>
      </c>
      <c r="F17" s="57">
        <f>IF(B17="","",Berechnung!AE17)</f>
        <v/>
      </c>
      <c r="G17" s="61">
        <f>IF(B17="","",Berechnung!P17)</f>
        <v/>
      </c>
      <c r="H17" s="61">
        <f>IF(B17="","",Berechnung!AC17)</f>
        <v/>
      </c>
      <c r="I17" s="61">
        <f>IF(B17="","",Berechnung!AD17)</f>
        <v/>
      </c>
      <c r="J17" s="36">
        <f>IF(B17="","",SUMPRODUCT(((Berechnung!D17:O17+Berechnung!Q17:AB17)&gt;0)*1))</f>
        <v/>
      </c>
      <c r="K17" s="57">
        <f>IF(B17="","",Berechnung!AH17)</f>
        <v/>
      </c>
      <c r="L17" s="40">
        <f>IF(B17="","",IF(N(K17)&gt;0,F17/K17,""))</f>
        <v/>
      </c>
      <c r="M17" s="62">
        <f>IF(L17="","",RANK(L17,$L$6:$L$305,0))</f>
        <v/>
      </c>
      <c r="N17" s="56">
        <f>IF(B17="","",IF(L17="","",IF(L17&lt;=Einstellungen!$C$7,"unauffällig",IF(L17&lt;=Einstellungen!$C$8,"auffällig","kritisch"))))</f>
        <v/>
      </c>
      <c r="O17" s="63">
        <f>IF(L17="",-1,L17+ROW()/1000000000)</f>
        <v/>
      </c>
      <c r="P17" s="61">
        <f>IF(B17="","",Berechnung!AF17)</f>
        <v/>
      </c>
      <c r="Q17" s="57">
        <f>IF(B17="","",Berechnung!AG17)</f>
        <v/>
      </c>
      <c r="R17" s="57">
        <f>IF(B17="","",Berechnung!AI17)</f>
        <v/>
      </c>
      <c r="S17" s="59">
        <f>IF(B17="","",IF(N(R17)&gt;0,Q17/R17,""))</f>
        <v/>
      </c>
      <c r="T17" s="56">
        <f>IF(B17="","",IF(S17="","",IF(S17&lt;=Einstellungen!$C$7,"unauffällig",IF(S17&lt;=Einstellungen!$C$8,"auffällig","kritisch"))))</f>
        <v/>
      </c>
    </row>
    <row r="18">
      <c r="A18" s="47">
        <f>IF(Mitarbeiter!B18="","",Mitarbeiter!A18)</f>
        <v/>
      </c>
      <c r="B18" s="48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7">
        <f>IF(Mitarbeiter!B18="","",'Ist-Stunden'!C18)</f>
        <v/>
      </c>
      <c r="F18" s="57">
        <f>IF(B18="","",Berechnung!AE18)</f>
        <v/>
      </c>
      <c r="G18" s="61">
        <f>IF(B18="","",Berechnung!P18)</f>
        <v/>
      </c>
      <c r="H18" s="61">
        <f>IF(B18="","",Berechnung!AC18)</f>
        <v/>
      </c>
      <c r="I18" s="61">
        <f>IF(B18="","",Berechnung!AD18)</f>
        <v/>
      </c>
      <c r="J18" s="36">
        <f>IF(B18="","",SUMPRODUCT(((Berechnung!D18:O18+Berechnung!Q18:AB18)&gt;0)*1))</f>
        <v/>
      </c>
      <c r="K18" s="57">
        <f>IF(B18="","",Berechnung!AH18)</f>
        <v/>
      </c>
      <c r="L18" s="40">
        <f>IF(B18="","",IF(N(K18)&gt;0,F18/K18,""))</f>
        <v/>
      </c>
      <c r="M18" s="62">
        <f>IF(L18="","",RANK(L18,$L$6:$L$305,0))</f>
        <v/>
      </c>
      <c r="N18" s="56">
        <f>IF(B18="","",IF(L18="","",IF(L18&lt;=Einstellungen!$C$7,"unauffällig",IF(L18&lt;=Einstellungen!$C$8,"auffällig","kritisch"))))</f>
        <v/>
      </c>
      <c r="O18" s="63">
        <f>IF(L18="",-1,L18+ROW()/1000000000)</f>
        <v/>
      </c>
      <c r="P18" s="61">
        <f>IF(B18="","",Berechnung!AF18)</f>
        <v/>
      </c>
      <c r="Q18" s="57">
        <f>IF(B18="","",Berechnung!AG18)</f>
        <v/>
      </c>
      <c r="R18" s="57">
        <f>IF(B18="","",Berechnung!AI18)</f>
        <v/>
      </c>
      <c r="S18" s="59">
        <f>IF(B18="","",IF(N(R18)&gt;0,Q18/R18,""))</f>
        <v/>
      </c>
      <c r="T18" s="56">
        <f>IF(B18="","",IF(S18="","",IF(S18&lt;=Einstellungen!$C$7,"unauffällig",IF(S18&lt;=Einstellungen!$C$8,"auffällig","kritisch"))))</f>
        <v/>
      </c>
      <c r="V18" s="41" t="inlineStr">
        <is>
          <t>Bewertung</t>
        </is>
      </c>
      <c r="W18" s="21" t="inlineStr">
        <is>
          <t>Anzahl MA</t>
        </is>
      </c>
    </row>
    <row r="19">
      <c r="A19" s="47">
        <f>IF(Mitarbeiter!B19="","",Mitarbeiter!A19)</f>
        <v/>
      </c>
      <c r="B19" s="48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7">
        <f>IF(Mitarbeiter!B19="","",'Ist-Stunden'!C19)</f>
        <v/>
      </c>
      <c r="F19" s="57">
        <f>IF(B19="","",Berechnung!AE19)</f>
        <v/>
      </c>
      <c r="G19" s="61">
        <f>IF(B19="","",Berechnung!P19)</f>
        <v/>
      </c>
      <c r="H19" s="61">
        <f>IF(B19="","",Berechnung!AC19)</f>
        <v/>
      </c>
      <c r="I19" s="61">
        <f>IF(B19="","",Berechnung!AD19)</f>
        <v/>
      </c>
      <c r="J19" s="36">
        <f>IF(B19="","",SUMPRODUCT(((Berechnung!D19:O19+Berechnung!Q19:AB19)&gt;0)*1))</f>
        <v/>
      </c>
      <c r="K19" s="57">
        <f>IF(B19="","",Berechnung!AH19)</f>
        <v/>
      </c>
      <c r="L19" s="40">
        <f>IF(B19="","",IF(N(K19)&gt;0,F19/K19,""))</f>
        <v/>
      </c>
      <c r="M19" s="62">
        <f>IF(L19="","",RANK(L19,$L$6:$L$305,0))</f>
        <v/>
      </c>
      <c r="N19" s="56">
        <f>IF(B19="","",IF(L19="","",IF(L19&lt;=Einstellungen!$C$7,"unauffällig",IF(L19&lt;=Einstellungen!$C$8,"auffällig","kritisch"))))</f>
        <v/>
      </c>
      <c r="O19" s="63">
        <f>IF(L19="",-1,L19+ROW()/1000000000)</f>
        <v/>
      </c>
      <c r="P19" s="61">
        <f>IF(B19="","",Berechnung!AF19)</f>
        <v/>
      </c>
      <c r="Q19" s="57">
        <f>IF(B19="","",Berechnung!AG19)</f>
        <v/>
      </c>
      <c r="R19" s="57">
        <f>IF(B19="","",Berechnung!AI19)</f>
        <v/>
      </c>
      <c r="S19" s="59">
        <f>IF(B19="","",IF(N(R19)&gt;0,Q19/R19,""))</f>
        <v/>
      </c>
      <c r="T19" s="56">
        <f>IF(B19="","",IF(S19="","",IF(S19&lt;=Einstellungen!$C$7,"unauffällig",IF(S19&lt;=Einstellungen!$C$8,"auffällig","kritisch"))))</f>
        <v/>
      </c>
      <c r="V19" s="6" t="inlineStr">
        <is>
          <t>unauffällig</t>
        </is>
      </c>
      <c r="W19" s="34">
        <f>W11</f>
        <v/>
      </c>
    </row>
    <row r="20">
      <c r="A20" s="47">
        <f>IF(Mitarbeiter!B20="","",Mitarbeiter!A20)</f>
        <v/>
      </c>
      <c r="B20" s="48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7">
        <f>IF(Mitarbeiter!B20="","",'Ist-Stunden'!C20)</f>
        <v/>
      </c>
      <c r="F20" s="57">
        <f>IF(B20="","",Berechnung!AE20)</f>
        <v/>
      </c>
      <c r="G20" s="61">
        <f>IF(B20="","",Berechnung!P20)</f>
        <v/>
      </c>
      <c r="H20" s="61">
        <f>IF(B20="","",Berechnung!AC20)</f>
        <v/>
      </c>
      <c r="I20" s="61">
        <f>IF(B20="","",Berechnung!AD20)</f>
        <v/>
      </c>
      <c r="J20" s="36">
        <f>IF(B20="","",SUMPRODUCT(((Berechnung!D20:O20+Berechnung!Q20:AB20)&gt;0)*1))</f>
        <v/>
      </c>
      <c r="K20" s="57">
        <f>IF(B20="","",Berechnung!AH20)</f>
        <v/>
      </c>
      <c r="L20" s="40">
        <f>IF(B20="","",IF(N(K20)&gt;0,F20/K20,""))</f>
        <v/>
      </c>
      <c r="M20" s="62">
        <f>IF(L20="","",RANK(L20,$L$6:$L$305,0))</f>
        <v/>
      </c>
      <c r="N20" s="56">
        <f>IF(B20="","",IF(L20="","",IF(L20&lt;=Einstellungen!$C$7,"unauffällig",IF(L20&lt;=Einstellungen!$C$8,"auffällig","kritisch"))))</f>
        <v/>
      </c>
      <c r="O20" s="63">
        <f>IF(L20="",-1,L20+ROW()/1000000000)</f>
        <v/>
      </c>
      <c r="P20" s="61">
        <f>IF(B20="","",Berechnung!AF20)</f>
        <v/>
      </c>
      <c r="Q20" s="57">
        <f>IF(B20="","",Berechnung!AG20)</f>
        <v/>
      </c>
      <c r="R20" s="57">
        <f>IF(B20="","",Berechnung!AI20)</f>
        <v/>
      </c>
      <c r="S20" s="59">
        <f>IF(B20="","",IF(N(R20)&gt;0,Q20/R20,""))</f>
        <v/>
      </c>
      <c r="T20" s="56">
        <f>IF(B20="","",IF(S20="","",IF(S20&lt;=Einstellungen!$C$7,"unauffällig",IF(S20&lt;=Einstellungen!$C$8,"auffällig","kritisch"))))</f>
        <v/>
      </c>
      <c r="V20" s="6" t="inlineStr">
        <is>
          <t>auffällig</t>
        </is>
      </c>
      <c r="W20" s="34">
        <f>W12</f>
        <v/>
      </c>
    </row>
    <row r="21">
      <c r="A21" s="47">
        <f>IF(Mitarbeiter!B21="","",Mitarbeiter!A21)</f>
        <v/>
      </c>
      <c r="B21" s="48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7">
        <f>IF(Mitarbeiter!B21="","",'Ist-Stunden'!C21)</f>
        <v/>
      </c>
      <c r="F21" s="57">
        <f>IF(B21="","",Berechnung!AE21)</f>
        <v/>
      </c>
      <c r="G21" s="61">
        <f>IF(B21="","",Berechnung!P21)</f>
        <v/>
      </c>
      <c r="H21" s="61">
        <f>IF(B21="","",Berechnung!AC21)</f>
        <v/>
      </c>
      <c r="I21" s="61">
        <f>IF(B21="","",Berechnung!AD21)</f>
        <v/>
      </c>
      <c r="J21" s="36">
        <f>IF(B21="","",SUMPRODUCT(((Berechnung!D21:O21+Berechnung!Q21:AB21)&gt;0)*1))</f>
        <v/>
      </c>
      <c r="K21" s="57">
        <f>IF(B21="","",Berechnung!AH21)</f>
        <v/>
      </c>
      <c r="L21" s="40">
        <f>IF(B21="","",IF(N(K21)&gt;0,F21/K21,""))</f>
        <v/>
      </c>
      <c r="M21" s="62">
        <f>IF(L21="","",RANK(L21,$L$6:$L$305,0))</f>
        <v/>
      </c>
      <c r="N21" s="56">
        <f>IF(B21="","",IF(L21="","",IF(L21&lt;=Einstellungen!$C$7,"unauffällig",IF(L21&lt;=Einstellungen!$C$8,"auffällig","kritisch"))))</f>
        <v/>
      </c>
      <c r="O21" s="63">
        <f>IF(L21="",-1,L21+ROW()/1000000000)</f>
        <v/>
      </c>
      <c r="P21" s="61">
        <f>IF(B21="","",Berechnung!AF21)</f>
        <v/>
      </c>
      <c r="Q21" s="57">
        <f>IF(B21="","",Berechnung!AG21)</f>
        <v/>
      </c>
      <c r="R21" s="57">
        <f>IF(B21="","",Berechnung!AI21)</f>
        <v/>
      </c>
      <c r="S21" s="59">
        <f>IF(B21="","",IF(N(R21)&gt;0,Q21/R21,""))</f>
        <v/>
      </c>
      <c r="T21" s="56">
        <f>IF(B21="","",IF(S21="","",IF(S21&lt;=Einstellungen!$C$7,"unauffällig",IF(S21&lt;=Einstellungen!$C$8,"auffällig","kritisch"))))</f>
        <v/>
      </c>
      <c r="V21" s="6" t="inlineStr">
        <is>
          <t>kritisch</t>
        </is>
      </c>
      <c r="W21" s="34">
        <f>W13</f>
        <v/>
      </c>
    </row>
    <row r="22">
      <c r="A22" s="47">
        <f>IF(Mitarbeiter!B22="","",Mitarbeiter!A22)</f>
        <v/>
      </c>
      <c r="B22" s="48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7">
        <f>IF(Mitarbeiter!B22="","",'Ist-Stunden'!C22)</f>
        <v/>
      </c>
      <c r="F22" s="57">
        <f>IF(B22="","",Berechnung!AE22)</f>
        <v/>
      </c>
      <c r="G22" s="61">
        <f>IF(B22="","",Berechnung!P22)</f>
        <v/>
      </c>
      <c r="H22" s="61">
        <f>IF(B22="","",Berechnung!AC22)</f>
        <v/>
      </c>
      <c r="I22" s="61">
        <f>IF(B22="","",Berechnung!AD22)</f>
        <v/>
      </c>
      <c r="J22" s="36">
        <f>IF(B22="","",SUMPRODUCT(((Berechnung!D22:O22+Berechnung!Q22:AB22)&gt;0)*1))</f>
        <v/>
      </c>
      <c r="K22" s="57">
        <f>IF(B22="","",Berechnung!AH22)</f>
        <v/>
      </c>
      <c r="L22" s="40">
        <f>IF(B22="","",IF(N(K22)&gt;0,F22/K22,""))</f>
        <v/>
      </c>
      <c r="M22" s="62">
        <f>IF(L22="","",RANK(L22,$L$6:$L$305,0))</f>
        <v/>
      </c>
      <c r="N22" s="56">
        <f>IF(B22="","",IF(L22="","",IF(L22&lt;=Einstellungen!$C$7,"unauffällig",IF(L22&lt;=Einstellungen!$C$8,"auffällig","kritisch"))))</f>
        <v/>
      </c>
      <c r="O22" s="63">
        <f>IF(L22="",-1,L22+ROW()/1000000000)</f>
        <v/>
      </c>
      <c r="P22" s="61">
        <f>IF(B22="","",Berechnung!AF22)</f>
        <v/>
      </c>
      <c r="Q22" s="57">
        <f>IF(B22="","",Berechnung!AG22)</f>
        <v/>
      </c>
      <c r="R22" s="57">
        <f>IF(B22="","",Berechnung!AI22)</f>
        <v/>
      </c>
      <c r="S22" s="59">
        <f>IF(B22="","",IF(N(R22)&gt;0,Q22/R22,""))</f>
        <v/>
      </c>
      <c r="T22" s="56">
        <f>IF(B22="","",IF(S22="","",IF(S22&lt;=Einstellungen!$C$7,"unauffällig",IF(S22&lt;=Einstellungen!$C$8,"auffällig","kritisch"))))</f>
        <v/>
      </c>
    </row>
    <row r="23">
      <c r="A23" s="47">
        <f>IF(Mitarbeiter!B23="","",Mitarbeiter!A23)</f>
        <v/>
      </c>
      <c r="B23" s="48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7">
        <f>IF(Mitarbeiter!B23="","",'Ist-Stunden'!C23)</f>
        <v/>
      </c>
      <c r="F23" s="57">
        <f>IF(B23="","",Berechnung!AE23)</f>
        <v/>
      </c>
      <c r="G23" s="61">
        <f>IF(B23="","",Berechnung!P23)</f>
        <v/>
      </c>
      <c r="H23" s="61">
        <f>IF(B23="","",Berechnung!AC23)</f>
        <v/>
      </c>
      <c r="I23" s="61">
        <f>IF(B23="","",Berechnung!AD23)</f>
        <v/>
      </c>
      <c r="J23" s="36">
        <f>IF(B23="","",SUMPRODUCT(((Berechnung!D23:O23+Berechnung!Q23:AB23)&gt;0)*1))</f>
        <v/>
      </c>
      <c r="K23" s="57">
        <f>IF(B23="","",Berechnung!AH23)</f>
        <v/>
      </c>
      <c r="L23" s="40">
        <f>IF(B23="","",IF(N(K23)&gt;0,F23/K23,""))</f>
        <v/>
      </c>
      <c r="M23" s="62">
        <f>IF(L23="","",RANK(L23,$L$6:$L$305,0))</f>
        <v/>
      </c>
      <c r="N23" s="56">
        <f>IF(B23="","",IF(L23="","",IF(L23&lt;=Einstellungen!$C$7,"unauffällig",IF(L23&lt;=Einstellungen!$C$8,"auffällig","kritisch"))))</f>
        <v/>
      </c>
      <c r="O23" s="63">
        <f>IF(L23="",-1,L23+ROW()/1000000000)</f>
        <v/>
      </c>
      <c r="P23" s="61">
        <f>IF(B23="","",Berechnung!AF23)</f>
        <v/>
      </c>
      <c r="Q23" s="57">
        <f>IF(B23="","",Berechnung!AG23)</f>
        <v/>
      </c>
      <c r="R23" s="57">
        <f>IF(B23="","",Berechnung!AI23)</f>
        <v/>
      </c>
      <c r="S23" s="59">
        <f>IF(B23="","",IF(N(R23)&gt;0,Q23/R23,""))</f>
        <v/>
      </c>
      <c r="T23" s="56">
        <f>IF(B23="","",IF(S23="","",IF(S23&lt;=Einstellungen!$C$7,"unauffällig",IF(S23&lt;=Einstellungen!$C$8,"auffällig","kritisch"))))</f>
        <v/>
      </c>
    </row>
    <row r="24">
      <c r="A24" s="47">
        <f>IF(Mitarbeiter!B24="","",Mitarbeiter!A24)</f>
        <v/>
      </c>
      <c r="B24" s="48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7">
        <f>IF(Mitarbeiter!B24="","",'Ist-Stunden'!C24)</f>
        <v/>
      </c>
      <c r="F24" s="57">
        <f>IF(B24="","",Berechnung!AE24)</f>
        <v/>
      </c>
      <c r="G24" s="61">
        <f>IF(B24="","",Berechnung!P24)</f>
        <v/>
      </c>
      <c r="H24" s="61">
        <f>IF(B24="","",Berechnung!AC24)</f>
        <v/>
      </c>
      <c r="I24" s="61">
        <f>IF(B24="","",Berechnung!AD24)</f>
        <v/>
      </c>
      <c r="J24" s="36">
        <f>IF(B24="","",SUMPRODUCT(((Berechnung!D24:O24+Berechnung!Q24:AB24)&gt;0)*1))</f>
        <v/>
      </c>
      <c r="K24" s="57">
        <f>IF(B24="","",Berechnung!AH24)</f>
        <v/>
      </c>
      <c r="L24" s="40">
        <f>IF(B24="","",IF(N(K24)&gt;0,F24/K24,""))</f>
        <v/>
      </c>
      <c r="M24" s="62">
        <f>IF(L24="","",RANK(L24,$L$6:$L$305,0))</f>
        <v/>
      </c>
      <c r="N24" s="56">
        <f>IF(B24="","",IF(L24="","",IF(L24&lt;=Einstellungen!$C$7,"unauffällig",IF(L24&lt;=Einstellungen!$C$8,"auffällig","kritisch"))))</f>
        <v/>
      </c>
      <c r="O24" s="63">
        <f>IF(L24="",-1,L24+ROW()/1000000000)</f>
        <v/>
      </c>
      <c r="P24" s="61">
        <f>IF(B24="","",Berechnung!AF24)</f>
        <v/>
      </c>
      <c r="Q24" s="57">
        <f>IF(B24="","",Berechnung!AG24)</f>
        <v/>
      </c>
      <c r="R24" s="57">
        <f>IF(B24="","",Berechnung!AI24)</f>
        <v/>
      </c>
      <c r="S24" s="59">
        <f>IF(B24="","",IF(N(R24)&gt;0,Q24/R24,""))</f>
        <v/>
      </c>
      <c r="T24" s="56">
        <f>IF(B24="","",IF(S24="","",IF(S24&lt;=Einstellungen!$C$7,"unauffällig",IF(S24&lt;=Einstellungen!$C$8,"auffällig","kritisch"))))</f>
        <v/>
      </c>
      <c r="V24" s="2" t="inlineStr">
        <is>
          <t>Top 10 – höchste Krankenquote</t>
        </is>
      </c>
      <c r="W24" s="2" t="n"/>
      <c r="X24" s="2" t="n"/>
      <c r="Y24" s="2" t="n"/>
    </row>
    <row r="25" ht="18" customHeight="1">
      <c r="A25" s="47">
        <f>IF(Mitarbeiter!B25="","",Mitarbeiter!A25)</f>
        <v/>
      </c>
      <c r="B25" s="48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7">
        <f>IF(Mitarbeiter!B25="","",'Ist-Stunden'!C25)</f>
        <v/>
      </c>
      <c r="F25" s="57">
        <f>IF(B25="","",Berechnung!AE25)</f>
        <v/>
      </c>
      <c r="G25" s="61">
        <f>IF(B25="","",Berechnung!P25)</f>
        <v/>
      </c>
      <c r="H25" s="61">
        <f>IF(B25="","",Berechnung!AC25)</f>
        <v/>
      </c>
      <c r="I25" s="61">
        <f>IF(B25="","",Berechnung!AD25)</f>
        <v/>
      </c>
      <c r="J25" s="36">
        <f>IF(B25="","",SUMPRODUCT(((Berechnung!D25:O25+Berechnung!Q25:AB25)&gt;0)*1))</f>
        <v/>
      </c>
      <c r="K25" s="57">
        <f>IF(B25="","",Berechnung!AH25)</f>
        <v/>
      </c>
      <c r="L25" s="40">
        <f>IF(B25="","",IF(N(K25)&gt;0,F25/K25,""))</f>
        <v/>
      </c>
      <c r="M25" s="62">
        <f>IF(L25="","",RANK(L25,$L$6:$L$305,0))</f>
        <v/>
      </c>
      <c r="N25" s="56">
        <f>IF(B25="","",IF(L25="","",IF(L25&lt;=Einstellungen!$C$7,"unauffällig",IF(L25&lt;=Einstellungen!$C$8,"auffällig","kritisch"))))</f>
        <v/>
      </c>
      <c r="O25" s="63">
        <f>IF(L25="",-1,L25+ROW()/1000000000)</f>
        <v/>
      </c>
      <c r="P25" s="61">
        <f>IF(B25="","",Berechnung!AF25)</f>
        <v/>
      </c>
      <c r="Q25" s="57">
        <f>IF(B25="","",Berechnung!AG25)</f>
        <v/>
      </c>
      <c r="R25" s="57">
        <f>IF(B25="","",Berechnung!AI25)</f>
        <v/>
      </c>
      <c r="S25" s="59">
        <f>IF(B25="","",IF(N(R25)&gt;0,Q25/R25,""))</f>
        <v/>
      </c>
      <c r="T25" s="56">
        <f>IF(B25="","",IF(S25="","",IF(S25&lt;=Einstellungen!$C$7,"unauffällig",IF(S25&lt;=Einstellungen!$C$8,"auffällig","kritisch"))))</f>
        <v/>
      </c>
      <c r="V25" s="21" t="inlineStr">
        <is>
          <t>Rang</t>
        </is>
      </c>
      <c r="W25" s="21" t="inlineStr">
        <is>
          <t>Name</t>
        </is>
      </c>
      <c r="X25" s="21" t="inlineStr">
        <is>
          <t>Quote</t>
        </is>
      </c>
      <c r="Y25" s="21" t="inlineStr">
        <is>
          <t>Krankstd.</t>
        </is>
      </c>
    </row>
    <row r="26">
      <c r="A26" s="47">
        <f>IF(Mitarbeiter!B26="","",Mitarbeiter!A26)</f>
        <v/>
      </c>
      <c r="B26" s="48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7">
        <f>IF(Mitarbeiter!B26="","",'Ist-Stunden'!C26)</f>
        <v/>
      </c>
      <c r="F26" s="57">
        <f>IF(B26="","",Berechnung!AE26)</f>
        <v/>
      </c>
      <c r="G26" s="61">
        <f>IF(B26="","",Berechnung!P26)</f>
        <v/>
      </c>
      <c r="H26" s="61">
        <f>IF(B26="","",Berechnung!AC26)</f>
        <v/>
      </c>
      <c r="I26" s="61">
        <f>IF(B26="","",Berechnung!AD26)</f>
        <v/>
      </c>
      <c r="J26" s="36">
        <f>IF(B26="","",SUMPRODUCT(((Berechnung!D26:O26+Berechnung!Q26:AB26)&gt;0)*1))</f>
        <v/>
      </c>
      <c r="K26" s="57">
        <f>IF(B26="","",Berechnung!AH26)</f>
        <v/>
      </c>
      <c r="L26" s="40">
        <f>IF(B26="","",IF(N(K26)&gt;0,F26/K26,""))</f>
        <v/>
      </c>
      <c r="M26" s="62">
        <f>IF(L26="","",RANK(L26,$L$6:$L$305,0))</f>
        <v/>
      </c>
      <c r="N26" s="56">
        <f>IF(B26="","",IF(L26="","",IF(L26&lt;=Einstellungen!$C$7,"unauffällig",IF(L26&lt;=Einstellungen!$C$8,"auffällig","kritisch"))))</f>
        <v/>
      </c>
      <c r="O26" s="63">
        <f>IF(L26="",-1,L26+ROW()/1000000000)</f>
        <v/>
      </c>
      <c r="P26" s="61">
        <f>IF(B26="","",Berechnung!AF26)</f>
        <v/>
      </c>
      <c r="Q26" s="57">
        <f>IF(B26="","",Berechnung!AG26)</f>
        <v/>
      </c>
      <c r="R26" s="57">
        <f>IF(B26="","",Berechnung!AI26)</f>
        <v/>
      </c>
      <c r="S26" s="59">
        <f>IF(B26="","",IF(N(R26)&gt;0,Q26/R26,""))</f>
        <v/>
      </c>
      <c r="T26" s="56">
        <f>IF(B26="","",IF(S26="","",IF(S26&lt;=Einstellungen!$C$7,"unauffällig",IF(S26&lt;=Einstellungen!$C$8,"auffällig","kritisch"))))</f>
        <v/>
      </c>
      <c r="V26" s="56" t="n">
        <v>1</v>
      </c>
      <c r="W26" s="6">
        <f>IFERROR(IF(LARGE($O$6:$O$305,1)&gt;0,INDEX($B$6:$B$305,MATCH(LARGE($O$6:$O$305,1),$O$6:$O$305,0)),""),"")</f>
        <v/>
      </c>
      <c r="X26" s="40">
        <f>IFERROR(IF(LARGE($O$6:$O$305,1)&gt;0,INDEX($L$6:$L$305,MATCH(LARGE($O$6:$O$305,1),$O$6:$O$305,0)),""),"")</f>
        <v/>
      </c>
      <c r="Y26" s="58">
        <f>IFERROR(IF(LARGE($O$6:$O$305,1)&gt;0,INDEX($F$6:$F$305,MATCH(LARGE($O$6:$O$305,1),$O$6:$O$305,0)),""),"")</f>
        <v/>
      </c>
    </row>
    <row r="27">
      <c r="A27" s="47">
        <f>IF(Mitarbeiter!B27="","",Mitarbeiter!A27)</f>
        <v/>
      </c>
      <c r="B27" s="48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7">
        <f>IF(Mitarbeiter!B27="","",'Ist-Stunden'!C27)</f>
        <v/>
      </c>
      <c r="F27" s="57">
        <f>IF(B27="","",Berechnung!AE27)</f>
        <v/>
      </c>
      <c r="G27" s="61">
        <f>IF(B27="","",Berechnung!P27)</f>
        <v/>
      </c>
      <c r="H27" s="61">
        <f>IF(B27="","",Berechnung!AC27)</f>
        <v/>
      </c>
      <c r="I27" s="61">
        <f>IF(B27="","",Berechnung!AD27)</f>
        <v/>
      </c>
      <c r="J27" s="36">
        <f>IF(B27="","",SUMPRODUCT(((Berechnung!D27:O27+Berechnung!Q27:AB27)&gt;0)*1))</f>
        <v/>
      </c>
      <c r="K27" s="57">
        <f>IF(B27="","",Berechnung!AH27)</f>
        <v/>
      </c>
      <c r="L27" s="40">
        <f>IF(B27="","",IF(N(K27)&gt;0,F27/K27,""))</f>
        <v/>
      </c>
      <c r="M27" s="62">
        <f>IF(L27="","",RANK(L27,$L$6:$L$305,0))</f>
        <v/>
      </c>
      <c r="N27" s="56">
        <f>IF(B27="","",IF(L27="","",IF(L27&lt;=Einstellungen!$C$7,"unauffällig",IF(L27&lt;=Einstellungen!$C$8,"auffällig","kritisch"))))</f>
        <v/>
      </c>
      <c r="O27" s="63">
        <f>IF(L27="",-1,L27+ROW()/1000000000)</f>
        <v/>
      </c>
      <c r="P27" s="61">
        <f>IF(B27="","",Berechnung!AF27)</f>
        <v/>
      </c>
      <c r="Q27" s="57">
        <f>IF(B27="","",Berechnung!AG27)</f>
        <v/>
      </c>
      <c r="R27" s="57">
        <f>IF(B27="","",Berechnung!AI27)</f>
        <v/>
      </c>
      <c r="S27" s="59">
        <f>IF(B27="","",IF(N(R27)&gt;0,Q27/R27,""))</f>
        <v/>
      </c>
      <c r="T27" s="56">
        <f>IF(B27="","",IF(S27="","",IF(S27&lt;=Einstellungen!$C$7,"unauffällig",IF(S27&lt;=Einstellungen!$C$8,"auffällig","kritisch"))))</f>
        <v/>
      </c>
      <c r="V27" s="56" t="n">
        <v>2</v>
      </c>
      <c r="W27" s="6">
        <f>IFERROR(IF(LARGE($O$6:$O$305,2)&gt;0,INDEX($B$6:$B$305,MATCH(LARGE($O$6:$O$305,2),$O$6:$O$305,0)),""),"")</f>
        <v/>
      </c>
      <c r="X27" s="40">
        <f>IFERROR(IF(LARGE($O$6:$O$305,2)&gt;0,INDEX($L$6:$L$305,MATCH(LARGE($O$6:$O$305,2),$O$6:$O$305,0)),""),"")</f>
        <v/>
      </c>
      <c r="Y27" s="58">
        <f>IFERROR(IF(LARGE($O$6:$O$305,2)&gt;0,INDEX($F$6:$F$305,MATCH(LARGE($O$6:$O$305,2),$O$6:$O$305,0)),""),"")</f>
        <v/>
      </c>
    </row>
    <row r="28">
      <c r="A28" s="47">
        <f>IF(Mitarbeiter!B28="","",Mitarbeiter!A28)</f>
        <v/>
      </c>
      <c r="B28" s="48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7">
        <f>IF(Mitarbeiter!B28="","",'Ist-Stunden'!C28)</f>
        <v/>
      </c>
      <c r="F28" s="57">
        <f>IF(B28="","",Berechnung!AE28)</f>
        <v/>
      </c>
      <c r="G28" s="61">
        <f>IF(B28="","",Berechnung!P28)</f>
        <v/>
      </c>
      <c r="H28" s="61">
        <f>IF(B28="","",Berechnung!AC28)</f>
        <v/>
      </c>
      <c r="I28" s="61">
        <f>IF(B28="","",Berechnung!AD28)</f>
        <v/>
      </c>
      <c r="J28" s="36">
        <f>IF(B28="","",SUMPRODUCT(((Berechnung!D28:O28+Berechnung!Q28:AB28)&gt;0)*1))</f>
        <v/>
      </c>
      <c r="K28" s="57">
        <f>IF(B28="","",Berechnung!AH28)</f>
        <v/>
      </c>
      <c r="L28" s="40">
        <f>IF(B28="","",IF(N(K28)&gt;0,F28/K28,""))</f>
        <v/>
      </c>
      <c r="M28" s="62">
        <f>IF(L28="","",RANK(L28,$L$6:$L$305,0))</f>
        <v/>
      </c>
      <c r="N28" s="56">
        <f>IF(B28="","",IF(L28="","",IF(L28&lt;=Einstellungen!$C$7,"unauffällig",IF(L28&lt;=Einstellungen!$C$8,"auffällig","kritisch"))))</f>
        <v/>
      </c>
      <c r="O28" s="63">
        <f>IF(L28="",-1,L28+ROW()/1000000000)</f>
        <v/>
      </c>
      <c r="P28" s="61">
        <f>IF(B28="","",Berechnung!AF28)</f>
        <v/>
      </c>
      <c r="Q28" s="57">
        <f>IF(B28="","",Berechnung!AG28)</f>
        <v/>
      </c>
      <c r="R28" s="57">
        <f>IF(B28="","",Berechnung!AI28)</f>
        <v/>
      </c>
      <c r="S28" s="59">
        <f>IF(B28="","",IF(N(R28)&gt;0,Q28/R28,""))</f>
        <v/>
      </c>
      <c r="T28" s="56">
        <f>IF(B28="","",IF(S28="","",IF(S28&lt;=Einstellungen!$C$7,"unauffällig",IF(S28&lt;=Einstellungen!$C$8,"auffällig","kritisch"))))</f>
        <v/>
      </c>
      <c r="V28" s="56" t="n">
        <v>3</v>
      </c>
      <c r="W28" s="6">
        <f>IFERROR(IF(LARGE($O$6:$O$305,3)&gt;0,INDEX($B$6:$B$305,MATCH(LARGE($O$6:$O$305,3),$O$6:$O$305,0)),""),"")</f>
        <v/>
      </c>
      <c r="X28" s="40">
        <f>IFERROR(IF(LARGE($O$6:$O$305,3)&gt;0,INDEX($L$6:$L$305,MATCH(LARGE($O$6:$O$305,3),$O$6:$O$305,0)),""),"")</f>
        <v/>
      </c>
      <c r="Y28" s="58">
        <f>IFERROR(IF(LARGE($O$6:$O$305,3)&gt;0,INDEX($F$6:$F$305,MATCH(LARGE($O$6:$O$305,3),$O$6:$O$305,0)),""),"")</f>
        <v/>
      </c>
    </row>
    <row r="29">
      <c r="A29" s="47">
        <f>IF(Mitarbeiter!B29="","",Mitarbeiter!A29)</f>
        <v/>
      </c>
      <c r="B29" s="48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7">
        <f>IF(Mitarbeiter!B29="","",'Ist-Stunden'!C29)</f>
        <v/>
      </c>
      <c r="F29" s="57">
        <f>IF(B29="","",Berechnung!AE29)</f>
        <v/>
      </c>
      <c r="G29" s="61">
        <f>IF(B29="","",Berechnung!P29)</f>
        <v/>
      </c>
      <c r="H29" s="61">
        <f>IF(B29="","",Berechnung!AC29)</f>
        <v/>
      </c>
      <c r="I29" s="61">
        <f>IF(B29="","",Berechnung!AD29)</f>
        <v/>
      </c>
      <c r="J29" s="36">
        <f>IF(B29="","",SUMPRODUCT(((Berechnung!D29:O29+Berechnung!Q29:AB29)&gt;0)*1))</f>
        <v/>
      </c>
      <c r="K29" s="57">
        <f>IF(B29="","",Berechnung!AH29)</f>
        <v/>
      </c>
      <c r="L29" s="40">
        <f>IF(B29="","",IF(N(K29)&gt;0,F29/K29,""))</f>
        <v/>
      </c>
      <c r="M29" s="62">
        <f>IF(L29="","",RANK(L29,$L$6:$L$305,0))</f>
        <v/>
      </c>
      <c r="N29" s="56">
        <f>IF(B29="","",IF(L29="","",IF(L29&lt;=Einstellungen!$C$7,"unauffällig",IF(L29&lt;=Einstellungen!$C$8,"auffällig","kritisch"))))</f>
        <v/>
      </c>
      <c r="O29" s="63">
        <f>IF(L29="",-1,L29+ROW()/1000000000)</f>
        <v/>
      </c>
      <c r="P29" s="61">
        <f>IF(B29="","",Berechnung!AF29)</f>
        <v/>
      </c>
      <c r="Q29" s="57">
        <f>IF(B29="","",Berechnung!AG29)</f>
        <v/>
      </c>
      <c r="R29" s="57">
        <f>IF(B29="","",Berechnung!AI29)</f>
        <v/>
      </c>
      <c r="S29" s="59">
        <f>IF(B29="","",IF(N(R29)&gt;0,Q29/R29,""))</f>
        <v/>
      </c>
      <c r="T29" s="56">
        <f>IF(B29="","",IF(S29="","",IF(S29&lt;=Einstellungen!$C$7,"unauffällig",IF(S29&lt;=Einstellungen!$C$8,"auffällig","kritisch"))))</f>
        <v/>
      </c>
      <c r="V29" s="56" t="n">
        <v>4</v>
      </c>
      <c r="W29" s="6">
        <f>IFERROR(IF(LARGE($O$6:$O$305,4)&gt;0,INDEX($B$6:$B$305,MATCH(LARGE($O$6:$O$305,4),$O$6:$O$305,0)),""),"")</f>
        <v/>
      </c>
      <c r="X29" s="40">
        <f>IFERROR(IF(LARGE($O$6:$O$305,4)&gt;0,INDEX($L$6:$L$305,MATCH(LARGE($O$6:$O$305,4),$O$6:$O$305,0)),""),"")</f>
        <v/>
      </c>
      <c r="Y29" s="58">
        <f>IFERROR(IF(LARGE($O$6:$O$305,4)&gt;0,INDEX($F$6:$F$305,MATCH(LARGE($O$6:$O$305,4),$O$6:$O$305,0)),""),"")</f>
        <v/>
      </c>
    </row>
    <row r="30">
      <c r="A30" s="47">
        <f>IF(Mitarbeiter!B30="","",Mitarbeiter!A30)</f>
        <v/>
      </c>
      <c r="B30" s="48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7">
        <f>IF(Mitarbeiter!B30="","",'Ist-Stunden'!C30)</f>
        <v/>
      </c>
      <c r="F30" s="57">
        <f>IF(B30="","",Berechnung!AE30)</f>
        <v/>
      </c>
      <c r="G30" s="61">
        <f>IF(B30="","",Berechnung!P30)</f>
        <v/>
      </c>
      <c r="H30" s="61">
        <f>IF(B30="","",Berechnung!AC30)</f>
        <v/>
      </c>
      <c r="I30" s="61">
        <f>IF(B30="","",Berechnung!AD30)</f>
        <v/>
      </c>
      <c r="J30" s="36">
        <f>IF(B30="","",SUMPRODUCT(((Berechnung!D30:O30+Berechnung!Q30:AB30)&gt;0)*1))</f>
        <v/>
      </c>
      <c r="K30" s="57">
        <f>IF(B30="","",Berechnung!AH30)</f>
        <v/>
      </c>
      <c r="L30" s="40">
        <f>IF(B30="","",IF(N(K30)&gt;0,F30/K30,""))</f>
        <v/>
      </c>
      <c r="M30" s="62">
        <f>IF(L30="","",RANK(L30,$L$6:$L$305,0))</f>
        <v/>
      </c>
      <c r="N30" s="56">
        <f>IF(B30="","",IF(L30="","",IF(L30&lt;=Einstellungen!$C$7,"unauffällig",IF(L30&lt;=Einstellungen!$C$8,"auffällig","kritisch"))))</f>
        <v/>
      </c>
      <c r="O30" s="63">
        <f>IF(L30="",-1,L30+ROW()/1000000000)</f>
        <v/>
      </c>
      <c r="P30" s="61">
        <f>IF(B30="","",Berechnung!AF30)</f>
        <v/>
      </c>
      <c r="Q30" s="57">
        <f>IF(B30="","",Berechnung!AG30)</f>
        <v/>
      </c>
      <c r="R30" s="57">
        <f>IF(B30="","",Berechnung!AI30)</f>
        <v/>
      </c>
      <c r="S30" s="59">
        <f>IF(B30="","",IF(N(R30)&gt;0,Q30/R30,""))</f>
        <v/>
      </c>
      <c r="T30" s="56">
        <f>IF(B30="","",IF(S30="","",IF(S30&lt;=Einstellungen!$C$7,"unauffällig",IF(S30&lt;=Einstellungen!$C$8,"auffällig","kritisch"))))</f>
        <v/>
      </c>
      <c r="V30" s="56" t="n">
        <v>5</v>
      </c>
      <c r="W30" s="6">
        <f>IFERROR(IF(LARGE($O$6:$O$305,5)&gt;0,INDEX($B$6:$B$305,MATCH(LARGE($O$6:$O$305,5),$O$6:$O$305,0)),""),"")</f>
        <v/>
      </c>
      <c r="X30" s="40">
        <f>IFERROR(IF(LARGE($O$6:$O$305,5)&gt;0,INDEX($L$6:$L$305,MATCH(LARGE($O$6:$O$305,5),$O$6:$O$305,0)),""),"")</f>
        <v/>
      </c>
      <c r="Y30" s="58">
        <f>IFERROR(IF(LARGE($O$6:$O$305,5)&gt;0,INDEX($F$6:$F$305,MATCH(LARGE($O$6:$O$305,5),$O$6:$O$305,0)),""),"")</f>
        <v/>
      </c>
    </row>
    <row r="31">
      <c r="A31" s="47">
        <f>IF(Mitarbeiter!B31="","",Mitarbeiter!A31)</f>
        <v/>
      </c>
      <c r="B31" s="48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7">
        <f>IF(Mitarbeiter!B31="","",'Ist-Stunden'!C31)</f>
        <v/>
      </c>
      <c r="F31" s="57">
        <f>IF(B31="","",Berechnung!AE31)</f>
        <v/>
      </c>
      <c r="G31" s="61">
        <f>IF(B31="","",Berechnung!P31)</f>
        <v/>
      </c>
      <c r="H31" s="61">
        <f>IF(B31="","",Berechnung!AC31)</f>
        <v/>
      </c>
      <c r="I31" s="61">
        <f>IF(B31="","",Berechnung!AD31)</f>
        <v/>
      </c>
      <c r="J31" s="36">
        <f>IF(B31="","",SUMPRODUCT(((Berechnung!D31:O31+Berechnung!Q31:AB31)&gt;0)*1))</f>
        <v/>
      </c>
      <c r="K31" s="57">
        <f>IF(B31="","",Berechnung!AH31)</f>
        <v/>
      </c>
      <c r="L31" s="40">
        <f>IF(B31="","",IF(N(K31)&gt;0,F31/K31,""))</f>
        <v/>
      </c>
      <c r="M31" s="62">
        <f>IF(L31="","",RANK(L31,$L$6:$L$305,0))</f>
        <v/>
      </c>
      <c r="N31" s="56">
        <f>IF(B31="","",IF(L31="","",IF(L31&lt;=Einstellungen!$C$7,"unauffällig",IF(L31&lt;=Einstellungen!$C$8,"auffällig","kritisch"))))</f>
        <v/>
      </c>
      <c r="O31" s="63">
        <f>IF(L31="",-1,L31+ROW()/1000000000)</f>
        <v/>
      </c>
      <c r="P31" s="61">
        <f>IF(B31="","",Berechnung!AF31)</f>
        <v/>
      </c>
      <c r="Q31" s="57">
        <f>IF(B31="","",Berechnung!AG31)</f>
        <v/>
      </c>
      <c r="R31" s="57">
        <f>IF(B31="","",Berechnung!AI31)</f>
        <v/>
      </c>
      <c r="S31" s="59">
        <f>IF(B31="","",IF(N(R31)&gt;0,Q31/R31,""))</f>
        <v/>
      </c>
      <c r="T31" s="56">
        <f>IF(B31="","",IF(S31="","",IF(S31&lt;=Einstellungen!$C$7,"unauffällig",IF(S31&lt;=Einstellungen!$C$8,"auffällig","kritisch"))))</f>
        <v/>
      </c>
      <c r="V31" s="56" t="n">
        <v>6</v>
      </c>
      <c r="W31" s="6">
        <f>IFERROR(IF(LARGE($O$6:$O$305,6)&gt;0,INDEX($B$6:$B$305,MATCH(LARGE($O$6:$O$305,6),$O$6:$O$305,0)),""),"")</f>
        <v/>
      </c>
      <c r="X31" s="40">
        <f>IFERROR(IF(LARGE($O$6:$O$305,6)&gt;0,INDEX($L$6:$L$305,MATCH(LARGE($O$6:$O$305,6),$O$6:$O$305,0)),""),"")</f>
        <v/>
      </c>
      <c r="Y31" s="58">
        <f>IFERROR(IF(LARGE($O$6:$O$305,6)&gt;0,INDEX($F$6:$F$305,MATCH(LARGE($O$6:$O$305,6),$O$6:$O$305,0)),""),"")</f>
        <v/>
      </c>
    </row>
    <row r="32">
      <c r="A32" s="47">
        <f>IF(Mitarbeiter!B32="","",Mitarbeiter!A32)</f>
        <v/>
      </c>
      <c r="B32" s="48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7">
        <f>IF(Mitarbeiter!B32="","",'Ist-Stunden'!C32)</f>
        <v/>
      </c>
      <c r="F32" s="57">
        <f>IF(B32="","",Berechnung!AE32)</f>
        <v/>
      </c>
      <c r="G32" s="61">
        <f>IF(B32="","",Berechnung!P32)</f>
        <v/>
      </c>
      <c r="H32" s="61">
        <f>IF(B32="","",Berechnung!AC32)</f>
        <v/>
      </c>
      <c r="I32" s="61">
        <f>IF(B32="","",Berechnung!AD32)</f>
        <v/>
      </c>
      <c r="J32" s="36">
        <f>IF(B32="","",SUMPRODUCT(((Berechnung!D32:O32+Berechnung!Q32:AB32)&gt;0)*1))</f>
        <v/>
      </c>
      <c r="K32" s="57">
        <f>IF(B32="","",Berechnung!AH32)</f>
        <v/>
      </c>
      <c r="L32" s="40">
        <f>IF(B32="","",IF(N(K32)&gt;0,F32/K32,""))</f>
        <v/>
      </c>
      <c r="M32" s="62">
        <f>IF(L32="","",RANK(L32,$L$6:$L$305,0))</f>
        <v/>
      </c>
      <c r="N32" s="56">
        <f>IF(B32="","",IF(L32="","",IF(L32&lt;=Einstellungen!$C$7,"unauffällig",IF(L32&lt;=Einstellungen!$C$8,"auffällig","kritisch"))))</f>
        <v/>
      </c>
      <c r="O32" s="63">
        <f>IF(L32="",-1,L32+ROW()/1000000000)</f>
        <v/>
      </c>
      <c r="P32" s="61">
        <f>IF(B32="","",Berechnung!AF32)</f>
        <v/>
      </c>
      <c r="Q32" s="57">
        <f>IF(B32="","",Berechnung!AG32)</f>
        <v/>
      </c>
      <c r="R32" s="57">
        <f>IF(B32="","",Berechnung!AI32)</f>
        <v/>
      </c>
      <c r="S32" s="59">
        <f>IF(B32="","",IF(N(R32)&gt;0,Q32/R32,""))</f>
        <v/>
      </c>
      <c r="T32" s="56">
        <f>IF(B32="","",IF(S32="","",IF(S32&lt;=Einstellungen!$C$7,"unauffällig",IF(S32&lt;=Einstellungen!$C$8,"auffällig","kritisch"))))</f>
        <v/>
      </c>
      <c r="V32" s="56" t="n">
        <v>7</v>
      </c>
      <c r="W32" s="6">
        <f>IFERROR(IF(LARGE($O$6:$O$305,7)&gt;0,INDEX($B$6:$B$305,MATCH(LARGE($O$6:$O$305,7),$O$6:$O$305,0)),""),"")</f>
        <v/>
      </c>
      <c r="X32" s="40">
        <f>IFERROR(IF(LARGE($O$6:$O$305,7)&gt;0,INDEX($L$6:$L$305,MATCH(LARGE($O$6:$O$305,7),$O$6:$O$305,0)),""),"")</f>
        <v/>
      </c>
      <c r="Y32" s="58">
        <f>IFERROR(IF(LARGE($O$6:$O$305,7)&gt;0,INDEX($F$6:$F$305,MATCH(LARGE($O$6:$O$305,7),$O$6:$O$305,0)),""),"")</f>
        <v/>
      </c>
    </row>
    <row r="33">
      <c r="A33" s="47">
        <f>IF(Mitarbeiter!B33="","",Mitarbeiter!A33)</f>
        <v/>
      </c>
      <c r="B33" s="48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7">
        <f>IF(Mitarbeiter!B33="","",'Ist-Stunden'!C33)</f>
        <v/>
      </c>
      <c r="F33" s="57">
        <f>IF(B33="","",Berechnung!AE33)</f>
        <v/>
      </c>
      <c r="G33" s="61">
        <f>IF(B33="","",Berechnung!P33)</f>
        <v/>
      </c>
      <c r="H33" s="61">
        <f>IF(B33="","",Berechnung!AC33)</f>
        <v/>
      </c>
      <c r="I33" s="61">
        <f>IF(B33="","",Berechnung!AD33)</f>
        <v/>
      </c>
      <c r="J33" s="36">
        <f>IF(B33="","",SUMPRODUCT(((Berechnung!D33:O33+Berechnung!Q33:AB33)&gt;0)*1))</f>
        <v/>
      </c>
      <c r="K33" s="57">
        <f>IF(B33="","",Berechnung!AH33)</f>
        <v/>
      </c>
      <c r="L33" s="40">
        <f>IF(B33="","",IF(N(K33)&gt;0,F33/K33,""))</f>
        <v/>
      </c>
      <c r="M33" s="62">
        <f>IF(L33="","",RANK(L33,$L$6:$L$305,0))</f>
        <v/>
      </c>
      <c r="N33" s="56">
        <f>IF(B33="","",IF(L33="","",IF(L33&lt;=Einstellungen!$C$7,"unauffällig",IF(L33&lt;=Einstellungen!$C$8,"auffällig","kritisch"))))</f>
        <v/>
      </c>
      <c r="O33" s="63">
        <f>IF(L33="",-1,L33+ROW()/1000000000)</f>
        <v/>
      </c>
      <c r="P33" s="61">
        <f>IF(B33="","",Berechnung!AF33)</f>
        <v/>
      </c>
      <c r="Q33" s="57">
        <f>IF(B33="","",Berechnung!AG33)</f>
        <v/>
      </c>
      <c r="R33" s="57">
        <f>IF(B33="","",Berechnung!AI33)</f>
        <v/>
      </c>
      <c r="S33" s="59">
        <f>IF(B33="","",IF(N(R33)&gt;0,Q33/R33,""))</f>
        <v/>
      </c>
      <c r="T33" s="56">
        <f>IF(B33="","",IF(S33="","",IF(S33&lt;=Einstellungen!$C$7,"unauffällig",IF(S33&lt;=Einstellungen!$C$8,"auffällig","kritisch"))))</f>
        <v/>
      </c>
      <c r="V33" s="56" t="n">
        <v>8</v>
      </c>
      <c r="W33" s="6">
        <f>IFERROR(IF(LARGE($O$6:$O$305,8)&gt;0,INDEX($B$6:$B$305,MATCH(LARGE($O$6:$O$305,8),$O$6:$O$305,0)),""),"")</f>
        <v/>
      </c>
      <c r="X33" s="40">
        <f>IFERROR(IF(LARGE($O$6:$O$305,8)&gt;0,INDEX($L$6:$L$305,MATCH(LARGE($O$6:$O$305,8),$O$6:$O$305,0)),""),"")</f>
        <v/>
      </c>
      <c r="Y33" s="58">
        <f>IFERROR(IF(LARGE($O$6:$O$305,8)&gt;0,INDEX($F$6:$F$305,MATCH(LARGE($O$6:$O$305,8),$O$6:$O$305,0)),""),"")</f>
        <v/>
      </c>
    </row>
    <row r="34">
      <c r="A34" s="47">
        <f>IF(Mitarbeiter!B34="","",Mitarbeiter!A34)</f>
        <v/>
      </c>
      <c r="B34" s="48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7">
        <f>IF(Mitarbeiter!B34="","",'Ist-Stunden'!C34)</f>
        <v/>
      </c>
      <c r="F34" s="57">
        <f>IF(B34="","",Berechnung!AE34)</f>
        <v/>
      </c>
      <c r="G34" s="61">
        <f>IF(B34="","",Berechnung!P34)</f>
        <v/>
      </c>
      <c r="H34" s="61">
        <f>IF(B34="","",Berechnung!AC34)</f>
        <v/>
      </c>
      <c r="I34" s="61">
        <f>IF(B34="","",Berechnung!AD34)</f>
        <v/>
      </c>
      <c r="J34" s="36">
        <f>IF(B34="","",SUMPRODUCT(((Berechnung!D34:O34+Berechnung!Q34:AB34)&gt;0)*1))</f>
        <v/>
      </c>
      <c r="K34" s="57">
        <f>IF(B34="","",Berechnung!AH34)</f>
        <v/>
      </c>
      <c r="L34" s="40">
        <f>IF(B34="","",IF(N(K34)&gt;0,F34/K34,""))</f>
        <v/>
      </c>
      <c r="M34" s="62">
        <f>IF(L34="","",RANK(L34,$L$6:$L$305,0))</f>
        <v/>
      </c>
      <c r="N34" s="56">
        <f>IF(B34="","",IF(L34="","",IF(L34&lt;=Einstellungen!$C$7,"unauffällig",IF(L34&lt;=Einstellungen!$C$8,"auffällig","kritisch"))))</f>
        <v/>
      </c>
      <c r="O34" s="63">
        <f>IF(L34="",-1,L34+ROW()/1000000000)</f>
        <v/>
      </c>
      <c r="P34" s="61">
        <f>IF(B34="","",Berechnung!AF34)</f>
        <v/>
      </c>
      <c r="Q34" s="57">
        <f>IF(B34="","",Berechnung!AG34)</f>
        <v/>
      </c>
      <c r="R34" s="57">
        <f>IF(B34="","",Berechnung!AI34)</f>
        <v/>
      </c>
      <c r="S34" s="59">
        <f>IF(B34="","",IF(N(R34)&gt;0,Q34/R34,""))</f>
        <v/>
      </c>
      <c r="T34" s="56">
        <f>IF(B34="","",IF(S34="","",IF(S34&lt;=Einstellungen!$C$7,"unauffällig",IF(S34&lt;=Einstellungen!$C$8,"auffällig","kritisch"))))</f>
        <v/>
      </c>
      <c r="V34" s="56" t="n">
        <v>9</v>
      </c>
      <c r="W34" s="6">
        <f>IFERROR(IF(LARGE($O$6:$O$305,9)&gt;0,INDEX($B$6:$B$305,MATCH(LARGE($O$6:$O$305,9),$O$6:$O$305,0)),""),"")</f>
        <v/>
      </c>
      <c r="X34" s="40">
        <f>IFERROR(IF(LARGE($O$6:$O$305,9)&gt;0,INDEX($L$6:$L$305,MATCH(LARGE($O$6:$O$305,9),$O$6:$O$305,0)),""),"")</f>
        <v/>
      </c>
      <c r="Y34" s="58">
        <f>IFERROR(IF(LARGE($O$6:$O$305,9)&gt;0,INDEX($F$6:$F$305,MATCH(LARGE($O$6:$O$305,9),$O$6:$O$305,0)),""),"")</f>
        <v/>
      </c>
    </row>
    <row r="35">
      <c r="A35" s="47">
        <f>IF(Mitarbeiter!B35="","",Mitarbeiter!A35)</f>
        <v/>
      </c>
      <c r="B35" s="48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7">
        <f>IF(Mitarbeiter!B35="","",'Ist-Stunden'!C35)</f>
        <v/>
      </c>
      <c r="F35" s="57">
        <f>IF(B35="","",Berechnung!AE35)</f>
        <v/>
      </c>
      <c r="G35" s="61">
        <f>IF(B35="","",Berechnung!P35)</f>
        <v/>
      </c>
      <c r="H35" s="61">
        <f>IF(B35="","",Berechnung!AC35)</f>
        <v/>
      </c>
      <c r="I35" s="61">
        <f>IF(B35="","",Berechnung!AD35)</f>
        <v/>
      </c>
      <c r="J35" s="36">
        <f>IF(B35="","",SUMPRODUCT(((Berechnung!D35:O35+Berechnung!Q35:AB35)&gt;0)*1))</f>
        <v/>
      </c>
      <c r="K35" s="57">
        <f>IF(B35="","",Berechnung!AH35)</f>
        <v/>
      </c>
      <c r="L35" s="40">
        <f>IF(B35="","",IF(N(K35)&gt;0,F35/K35,""))</f>
        <v/>
      </c>
      <c r="M35" s="62">
        <f>IF(L35="","",RANK(L35,$L$6:$L$305,0))</f>
        <v/>
      </c>
      <c r="N35" s="56">
        <f>IF(B35="","",IF(L35="","",IF(L35&lt;=Einstellungen!$C$7,"unauffällig",IF(L35&lt;=Einstellungen!$C$8,"auffällig","kritisch"))))</f>
        <v/>
      </c>
      <c r="O35" s="63">
        <f>IF(L35="",-1,L35+ROW()/1000000000)</f>
        <v/>
      </c>
      <c r="P35" s="61">
        <f>IF(B35="","",Berechnung!AF35)</f>
        <v/>
      </c>
      <c r="Q35" s="57">
        <f>IF(B35="","",Berechnung!AG35)</f>
        <v/>
      </c>
      <c r="R35" s="57">
        <f>IF(B35="","",Berechnung!AI35)</f>
        <v/>
      </c>
      <c r="S35" s="59">
        <f>IF(B35="","",IF(N(R35)&gt;0,Q35/R35,""))</f>
        <v/>
      </c>
      <c r="T35" s="56">
        <f>IF(B35="","",IF(S35="","",IF(S35&lt;=Einstellungen!$C$7,"unauffällig",IF(S35&lt;=Einstellungen!$C$8,"auffällig","kritisch"))))</f>
        <v/>
      </c>
      <c r="V35" s="56" t="n">
        <v>10</v>
      </c>
      <c r="W35" s="6">
        <f>IFERROR(IF(LARGE($O$6:$O$305,10)&gt;0,INDEX($B$6:$B$305,MATCH(LARGE($O$6:$O$305,10),$O$6:$O$305,0)),""),"")</f>
        <v/>
      </c>
      <c r="X35" s="40">
        <f>IFERROR(IF(LARGE($O$6:$O$305,10)&gt;0,INDEX($L$6:$L$305,MATCH(LARGE($O$6:$O$305,10),$O$6:$O$305,0)),""),"")</f>
        <v/>
      </c>
      <c r="Y35" s="58">
        <f>IFERROR(IF(LARGE($O$6:$O$305,10)&gt;0,INDEX($F$6:$F$305,MATCH(LARGE($O$6:$O$305,10),$O$6:$O$305,0)),""),"")</f>
        <v/>
      </c>
    </row>
    <row r="36">
      <c r="A36" s="47">
        <f>IF(Mitarbeiter!B36="","",Mitarbeiter!A36)</f>
        <v/>
      </c>
      <c r="B36" s="48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7">
        <f>IF(Mitarbeiter!B36="","",'Ist-Stunden'!C36)</f>
        <v/>
      </c>
      <c r="F36" s="57">
        <f>IF(B36="","",Berechnung!AE36)</f>
        <v/>
      </c>
      <c r="G36" s="61">
        <f>IF(B36="","",Berechnung!P36)</f>
        <v/>
      </c>
      <c r="H36" s="61">
        <f>IF(B36="","",Berechnung!AC36)</f>
        <v/>
      </c>
      <c r="I36" s="61">
        <f>IF(B36="","",Berechnung!AD36)</f>
        <v/>
      </c>
      <c r="J36" s="36">
        <f>IF(B36="","",SUMPRODUCT(((Berechnung!D36:O36+Berechnung!Q36:AB36)&gt;0)*1))</f>
        <v/>
      </c>
      <c r="K36" s="57">
        <f>IF(B36="","",Berechnung!AH36)</f>
        <v/>
      </c>
      <c r="L36" s="40">
        <f>IF(B36="","",IF(N(K36)&gt;0,F36/K36,""))</f>
        <v/>
      </c>
      <c r="M36" s="62">
        <f>IF(L36="","",RANK(L36,$L$6:$L$305,0))</f>
        <v/>
      </c>
      <c r="N36" s="56">
        <f>IF(B36="","",IF(L36="","",IF(L36&lt;=Einstellungen!$C$7,"unauffällig",IF(L36&lt;=Einstellungen!$C$8,"auffällig","kritisch"))))</f>
        <v/>
      </c>
      <c r="O36" s="63">
        <f>IF(L36="",-1,L36+ROW()/1000000000)</f>
        <v/>
      </c>
      <c r="P36" s="61">
        <f>IF(B36="","",Berechnung!AF36)</f>
        <v/>
      </c>
      <c r="Q36" s="57">
        <f>IF(B36="","",Berechnung!AG36)</f>
        <v/>
      </c>
      <c r="R36" s="57">
        <f>IF(B36="","",Berechnung!AI36)</f>
        <v/>
      </c>
      <c r="S36" s="59">
        <f>IF(B36="","",IF(N(R36)&gt;0,Q36/R36,""))</f>
        <v/>
      </c>
      <c r="T36" s="56">
        <f>IF(B36="","",IF(S36="","",IF(S36&lt;=Einstellungen!$C$7,"unauffällig",IF(S36&lt;=Einstellungen!$C$8,"auffällig","kritisch"))))</f>
        <v/>
      </c>
    </row>
    <row r="37">
      <c r="A37" s="47">
        <f>IF(Mitarbeiter!B37="","",Mitarbeiter!A37)</f>
        <v/>
      </c>
      <c r="B37" s="48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7">
        <f>IF(Mitarbeiter!B37="","",'Ist-Stunden'!C37)</f>
        <v/>
      </c>
      <c r="F37" s="57">
        <f>IF(B37="","",Berechnung!AE37)</f>
        <v/>
      </c>
      <c r="G37" s="61">
        <f>IF(B37="","",Berechnung!P37)</f>
        <v/>
      </c>
      <c r="H37" s="61">
        <f>IF(B37="","",Berechnung!AC37)</f>
        <v/>
      </c>
      <c r="I37" s="61">
        <f>IF(B37="","",Berechnung!AD37)</f>
        <v/>
      </c>
      <c r="J37" s="36">
        <f>IF(B37="","",SUMPRODUCT(((Berechnung!D37:O37+Berechnung!Q37:AB37)&gt;0)*1))</f>
        <v/>
      </c>
      <c r="K37" s="57">
        <f>IF(B37="","",Berechnung!AH37)</f>
        <v/>
      </c>
      <c r="L37" s="40">
        <f>IF(B37="","",IF(N(K37)&gt;0,F37/K37,""))</f>
        <v/>
      </c>
      <c r="M37" s="62">
        <f>IF(L37="","",RANK(L37,$L$6:$L$305,0))</f>
        <v/>
      </c>
      <c r="N37" s="56">
        <f>IF(B37="","",IF(L37="","",IF(L37&lt;=Einstellungen!$C$7,"unauffällig",IF(L37&lt;=Einstellungen!$C$8,"auffällig","kritisch"))))</f>
        <v/>
      </c>
      <c r="O37" s="63">
        <f>IF(L37="",-1,L37+ROW()/1000000000)</f>
        <v/>
      </c>
      <c r="P37" s="61">
        <f>IF(B37="","",Berechnung!AF37)</f>
        <v/>
      </c>
      <c r="Q37" s="57">
        <f>IF(B37="","",Berechnung!AG37)</f>
        <v/>
      </c>
      <c r="R37" s="57">
        <f>IF(B37="","",Berechnung!AI37)</f>
        <v/>
      </c>
      <c r="S37" s="59">
        <f>IF(B37="","",IF(N(R37)&gt;0,Q37/R37,""))</f>
        <v/>
      </c>
      <c r="T37" s="56">
        <f>IF(B37="","",IF(S37="","",IF(S37&lt;=Einstellungen!$C$7,"unauffällig",IF(S37&lt;=Einstellungen!$C$8,"auffällig","kritisch"))))</f>
        <v/>
      </c>
    </row>
    <row r="38">
      <c r="A38" s="47">
        <f>IF(Mitarbeiter!B38="","",Mitarbeiter!A38)</f>
        <v/>
      </c>
      <c r="B38" s="48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7">
        <f>IF(Mitarbeiter!B38="","",'Ist-Stunden'!C38)</f>
        <v/>
      </c>
      <c r="F38" s="57">
        <f>IF(B38="","",Berechnung!AE38)</f>
        <v/>
      </c>
      <c r="G38" s="61">
        <f>IF(B38="","",Berechnung!P38)</f>
        <v/>
      </c>
      <c r="H38" s="61">
        <f>IF(B38="","",Berechnung!AC38)</f>
        <v/>
      </c>
      <c r="I38" s="61">
        <f>IF(B38="","",Berechnung!AD38)</f>
        <v/>
      </c>
      <c r="J38" s="36">
        <f>IF(B38="","",SUMPRODUCT(((Berechnung!D38:O38+Berechnung!Q38:AB38)&gt;0)*1))</f>
        <v/>
      </c>
      <c r="K38" s="57">
        <f>IF(B38="","",Berechnung!AH38)</f>
        <v/>
      </c>
      <c r="L38" s="40">
        <f>IF(B38="","",IF(N(K38)&gt;0,F38/K38,""))</f>
        <v/>
      </c>
      <c r="M38" s="62">
        <f>IF(L38="","",RANK(L38,$L$6:$L$305,0))</f>
        <v/>
      </c>
      <c r="N38" s="56">
        <f>IF(B38="","",IF(L38="","",IF(L38&lt;=Einstellungen!$C$7,"unauffällig",IF(L38&lt;=Einstellungen!$C$8,"auffällig","kritisch"))))</f>
        <v/>
      </c>
      <c r="O38" s="63">
        <f>IF(L38="",-1,L38+ROW()/1000000000)</f>
        <v/>
      </c>
      <c r="P38" s="61">
        <f>IF(B38="","",Berechnung!AF38)</f>
        <v/>
      </c>
      <c r="Q38" s="57">
        <f>IF(B38="","",Berechnung!AG38)</f>
        <v/>
      </c>
      <c r="R38" s="57">
        <f>IF(B38="","",Berechnung!AI38)</f>
        <v/>
      </c>
      <c r="S38" s="59">
        <f>IF(B38="","",IF(N(R38)&gt;0,Q38/R38,""))</f>
        <v/>
      </c>
      <c r="T38" s="56">
        <f>IF(B38="","",IF(S38="","",IF(S38&lt;=Einstellungen!$C$7,"unauffällig",IF(S38&lt;=Einstellungen!$C$8,"auffällig","kritisch"))))</f>
        <v/>
      </c>
    </row>
    <row r="39">
      <c r="A39" s="47">
        <f>IF(Mitarbeiter!B39="","",Mitarbeiter!A39)</f>
        <v/>
      </c>
      <c r="B39" s="48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7">
        <f>IF(Mitarbeiter!B39="","",'Ist-Stunden'!C39)</f>
        <v/>
      </c>
      <c r="F39" s="57">
        <f>IF(B39="","",Berechnung!AE39)</f>
        <v/>
      </c>
      <c r="G39" s="61">
        <f>IF(B39="","",Berechnung!P39)</f>
        <v/>
      </c>
      <c r="H39" s="61">
        <f>IF(B39="","",Berechnung!AC39)</f>
        <v/>
      </c>
      <c r="I39" s="61">
        <f>IF(B39="","",Berechnung!AD39)</f>
        <v/>
      </c>
      <c r="J39" s="36">
        <f>IF(B39="","",SUMPRODUCT(((Berechnung!D39:O39+Berechnung!Q39:AB39)&gt;0)*1))</f>
        <v/>
      </c>
      <c r="K39" s="57">
        <f>IF(B39="","",Berechnung!AH39)</f>
        <v/>
      </c>
      <c r="L39" s="40">
        <f>IF(B39="","",IF(N(K39)&gt;0,F39/K39,""))</f>
        <v/>
      </c>
      <c r="M39" s="62">
        <f>IF(L39="","",RANK(L39,$L$6:$L$305,0))</f>
        <v/>
      </c>
      <c r="N39" s="56">
        <f>IF(B39="","",IF(L39="","",IF(L39&lt;=Einstellungen!$C$7,"unauffällig",IF(L39&lt;=Einstellungen!$C$8,"auffällig","kritisch"))))</f>
        <v/>
      </c>
      <c r="O39" s="63">
        <f>IF(L39="",-1,L39+ROW()/1000000000)</f>
        <v/>
      </c>
      <c r="P39" s="61">
        <f>IF(B39="","",Berechnung!AF39)</f>
        <v/>
      </c>
      <c r="Q39" s="57">
        <f>IF(B39="","",Berechnung!AG39)</f>
        <v/>
      </c>
      <c r="R39" s="57">
        <f>IF(B39="","",Berechnung!AI39)</f>
        <v/>
      </c>
      <c r="S39" s="59">
        <f>IF(B39="","",IF(N(R39)&gt;0,Q39/R39,""))</f>
        <v/>
      </c>
      <c r="T39" s="56">
        <f>IF(B39="","",IF(S39="","",IF(S39&lt;=Einstellungen!$C$7,"unauffällig",IF(S39&lt;=Einstellungen!$C$8,"auffällig","kritisch"))))</f>
        <v/>
      </c>
    </row>
    <row r="40">
      <c r="A40" s="47">
        <f>IF(Mitarbeiter!B40="","",Mitarbeiter!A40)</f>
        <v/>
      </c>
      <c r="B40" s="48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7">
        <f>IF(Mitarbeiter!B40="","",'Ist-Stunden'!C40)</f>
        <v/>
      </c>
      <c r="F40" s="57">
        <f>IF(B40="","",Berechnung!AE40)</f>
        <v/>
      </c>
      <c r="G40" s="61">
        <f>IF(B40="","",Berechnung!P40)</f>
        <v/>
      </c>
      <c r="H40" s="61">
        <f>IF(B40="","",Berechnung!AC40)</f>
        <v/>
      </c>
      <c r="I40" s="61">
        <f>IF(B40="","",Berechnung!AD40)</f>
        <v/>
      </c>
      <c r="J40" s="36">
        <f>IF(B40="","",SUMPRODUCT(((Berechnung!D40:O40+Berechnung!Q40:AB40)&gt;0)*1))</f>
        <v/>
      </c>
      <c r="K40" s="57">
        <f>IF(B40="","",Berechnung!AH40)</f>
        <v/>
      </c>
      <c r="L40" s="40">
        <f>IF(B40="","",IF(N(K40)&gt;0,F40/K40,""))</f>
        <v/>
      </c>
      <c r="M40" s="62">
        <f>IF(L40="","",RANK(L40,$L$6:$L$305,0))</f>
        <v/>
      </c>
      <c r="N40" s="56">
        <f>IF(B40="","",IF(L40="","",IF(L40&lt;=Einstellungen!$C$7,"unauffällig",IF(L40&lt;=Einstellungen!$C$8,"auffällig","kritisch"))))</f>
        <v/>
      </c>
      <c r="O40" s="63">
        <f>IF(L40="",-1,L40+ROW()/1000000000)</f>
        <v/>
      </c>
      <c r="P40" s="61">
        <f>IF(B40="","",Berechnung!AF40)</f>
        <v/>
      </c>
      <c r="Q40" s="57">
        <f>IF(B40="","",Berechnung!AG40)</f>
        <v/>
      </c>
      <c r="R40" s="57">
        <f>IF(B40="","",Berechnung!AI40)</f>
        <v/>
      </c>
      <c r="S40" s="59">
        <f>IF(B40="","",IF(N(R40)&gt;0,Q40/R40,""))</f>
        <v/>
      </c>
      <c r="T40" s="56">
        <f>IF(B40="","",IF(S40="","",IF(S40&lt;=Einstellungen!$C$7,"unauffällig",IF(S40&lt;=Einstellungen!$C$8,"auffällig","kritisch"))))</f>
        <v/>
      </c>
    </row>
    <row r="41">
      <c r="A41" s="47">
        <f>IF(Mitarbeiter!B41="","",Mitarbeiter!A41)</f>
        <v/>
      </c>
      <c r="B41" s="48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7">
        <f>IF(Mitarbeiter!B41="","",'Ist-Stunden'!C41)</f>
        <v/>
      </c>
      <c r="F41" s="57">
        <f>IF(B41="","",Berechnung!AE41)</f>
        <v/>
      </c>
      <c r="G41" s="61">
        <f>IF(B41="","",Berechnung!P41)</f>
        <v/>
      </c>
      <c r="H41" s="61">
        <f>IF(B41="","",Berechnung!AC41)</f>
        <v/>
      </c>
      <c r="I41" s="61">
        <f>IF(B41="","",Berechnung!AD41)</f>
        <v/>
      </c>
      <c r="J41" s="36">
        <f>IF(B41="","",SUMPRODUCT(((Berechnung!D41:O41+Berechnung!Q41:AB41)&gt;0)*1))</f>
        <v/>
      </c>
      <c r="K41" s="57">
        <f>IF(B41="","",Berechnung!AH41)</f>
        <v/>
      </c>
      <c r="L41" s="40">
        <f>IF(B41="","",IF(N(K41)&gt;0,F41/K41,""))</f>
        <v/>
      </c>
      <c r="M41" s="62">
        <f>IF(L41="","",RANK(L41,$L$6:$L$305,0))</f>
        <v/>
      </c>
      <c r="N41" s="56">
        <f>IF(B41="","",IF(L41="","",IF(L41&lt;=Einstellungen!$C$7,"unauffällig",IF(L41&lt;=Einstellungen!$C$8,"auffällig","kritisch"))))</f>
        <v/>
      </c>
      <c r="O41" s="63">
        <f>IF(L41="",-1,L41+ROW()/1000000000)</f>
        <v/>
      </c>
      <c r="P41" s="61">
        <f>IF(B41="","",Berechnung!AF41)</f>
        <v/>
      </c>
      <c r="Q41" s="57">
        <f>IF(B41="","",Berechnung!AG41)</f>
        <v/>
      </c>
      <c r="R41" s="57">
        <f>IF(B41="","",Berechnung!AI41)</f>
        <v/>
      </c>
      <c r="S41" s="59">
        <f>IF(B41="","",IF(N(R41)&gt;0,Q41/R41,""))</f>
        <v/>
      </c>
      <c r="T41" s="56">
        <f>IF(B41="","",IF(S41="","",IF(S41&lt;=Einstellungen!$C$7,"unauffällig",IF(S41&lt;=Einstellungen!$C$8,"auffällig","kritisch"))))</f>
        <v/>
      </c>
    </row>
    <row r="42">
      <c r="A42" s="47">
        <f>IF(Mitarbeiter!B42="","",Mitarbeiter!A42)</f>
        <v/>
      </c>
      <c r="B42" s="48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7">
        <f>IF(Mitarbeiter!B42="","",'Ist-Stunden'!C42)</f>
        <v/>
      </c>
      <c r="F42" s="57">
        <f>IF(B42="","",Berechnung!AE42)</f>
        <v/>
      </c>
      <c r="G42" s="61">
        <f>IF(B42="","",Berechnung!P42)</f>
        <v/>
      </c>
      <c r="H42" s="61">
        <f>IF(B42="","",Berechnung!AC42)</f>
        <v/>
      </c>
      <c r="I42" s="61">
        <f>IF(B42="","",Berechnung!AD42)</f>
        <v/>
      </c>
      <c r="J42" s="36">
        <f>IF(B42="","",SUMPRODUCT(((Berechnung!D42:O42+Berechnung!Q42:AB42)&gt;0)*1))</f>
        <v/>
      </c>
      <c r="K42" s="57">
        <f>IF(B42="","",Berechnung!AH42)</f>
        <v/>
      </c>
      <c r="L42" s="40">
        <f>IF(B42="","",IF(N(K42)&gt;0,F42/K42,""))</f>
        <v/>
      </c>
      <c r="M42" s="62">
        <f>IF(L42="","",RANK(L42,$L$6:$L$305,0))</f>
        <v/>
      </c>
      <c r="N42" s="56">
        <f>IF(B42="","",IF(L42="","",IF(L42&lt;=Einstellungen!$C$7,"unauffällig",IF(L42&lt;=Einstellungen!$C$8,"auffällig","kritisch"))))</f>
        <v/>
      </c>
      <c r="O42" s="63">
        <f>IF(L42="",-1,L42+ROW()/1000000000)</f>
        <v/>
      </c>
      <c r="P42" s="61">
        <f>IF(B42="","",Berechnung!AF42)</f>
        <v/>
      </c>
      <c r="Q42" s="57">
        <f>IF(B42="","",Berechnung!AG42)</f>
        <v/>
      </c>
      <c r="R42" s="57">
        <f>IF(B42="","",Berechnung!AI42)</f>
        <v/>
      </c>
      <c r="S42" s="59">
        <f>IF(B42="","",IF(N(R42)&gt;0,Q42/R42,""))</f>
        <v/>
      </c>
      <c r="T42" s="56">
        <f>IF(B42="","",IF(S42="","",IF(S42&lt;=Einstellungen!$C$7,"unauffällig",IF(S42&lt;=Einstellungen!$C$8,"auffällig","kritisch"))))</f>
        <v/>
      </c>
    </row>
    <row r="43">
      <c r="A43" s="47">
        <f>IF(Mitarbeiter!B43="","",Mitarbeiter!A43)</f>
        <v/>
      </c>
      <c r="B43" s="48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7">
        <f>IF(Mitarbeiter!B43="","",'Ist-Stunden'!C43)</f>
        <v/>
      </c>
      <c r="F43" s="57">
        <f>IF(B43="","",Berechnung!AE43)</f>
        <v/>
      </c>
      <c r="G43" s="61">
        <f>IF(B43="","",Berechnung!P43)</f>
        <v/>
      </c>
      <c r="H43" s="61">
        <f>IF(B43="","",Berechnung!AC43)</f>
        <v/>
      </c>
      <c r="I43" s="61">
        <f>IF(B43="","",Berechnung!AD43)</f>
        <v/>
      </c>
      <c r="J43" s="36">
        <f>IF(B43="","",SUMPRODUCT(((Berechnung!D43:O43+Berechnung!Q43:AB43)&gt;0)*1))</f>
        <v/>
      </c>
      <c r="K43" s="57">
        <f>IF(B43="","",Berechnung!AH43)</f>
        <v/>
      </c>
      <c r="L43" s="40">
        <f>IF(B43="","",IF(N(K43)&gt;0,F43/K43,""))</f>
        <v/>
      </c>
      <c r="M43" s="62">
        <f>IF(L43="","",RANK(L43,$L$6:$L$305,0))</f>
        <v/>
      </c>
      <c r="N43" s="56">
        <f>IF(B43="","",IF(L43="","",IF(L43&lt;=Einstellungen!$C$7,"unauffällig",IF(L43&lt;=Einstellungen!$C$8,"auffällig","kritisch"))))</f>
        <v/>
      </c>
      <c r="O43" s="63">
        <f>IF(L43="",-1,L43+ROW()/1000000000)</f>
        <v/>
      </c>
      <c r="P43" s="61">
        <f>IF(B43="","",Berechnung!AF43)</f>
        <v/>
      </c>
      <c r="Q43" s="57">
        <f>IF(B43="","",Berechnung!AG43)</f>
        <v/>
      </c>
      <c r="R43" s="57">
        <f>IF(B43="","",Berechnung!AI43)</f>
        <v/>
      </c>
      <c r="S43" s="59">
        <f>IF(B43="","",IF(N(R43)&gt;0,Q43/R43,""))</f>
        <v/>
      </c>
      <c r="T43" s="56">
        <f>IF(B43="","",IF(S43="","",IF(S43&lt;=Einstellungen!$C$7,"unauffällig",IF(S43&lt;=Einstellungen!$C$8,"auffällig","kritisch"))))</f>
        <v/>
      </c>
    </row>
    <row r="44">
      <c r="A44" s="47">
        <f>IF(Mitarbeiter!B44="","",Mitarbeiter!A44)</f>
        <v/>
      </c>
      <c r="B44" s="48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7">
        <f>IF(Mitarbeiter!B44="","",'Ist-Stunden'!C44)</f>
        <v/>
      </c>
      <c r="F44" s="57">
        <f>IF(B44="","",Berechnung!AE44)</f>
        <v/>
      </c>
      <c r="G44" s="61">
        <f>IF(B44="","",Berechnung!P44)</f>
        <v/>
      </c>
      <c r="H44" s="61">
        <f>IF(B44="","",Berechnung!AC44)</f>
        <v/>
      </c>
      <c r="I44" s="61">
        <f>IF(B44="","",Berechnung!AD44)</f>
        <v/>
      </c>
      <c r="J44" s="36">
        <f>IF(B44="","",SUMPRODUCT(((Berechnung!D44:O44+Berechnung!Q44:AB44)&gt;0)*1))</f>
        <v/>
      </c>
      <c r="K44" s="57">
        <f>IF(B44="","",Berechnung!AH44)</f>
        <v/>
      </c>
      <c r="L44" s="40">
        <f>IF(B44="","",IF(N(K44)&gt;0,F44/K44,""))</f>
        <v/>
      </c>
      <c r="M44" s="62">
        <f>IF(L44="","",RANK(L44,$L$6:$L$305,0))</f>
        <v/>
      </c>
      <c r="N44" s="56">
        <f>IF(B44="","",IF(L44="","",IF(L44&lt;=Einstellungen!$C$7,"unauffällig",IF(L44&lt;=Einstellungen!$C$8,"auffällig","kritisch"))))</f>
        <v/>
      </c>
      <c r="O44" s="63">
        <f>IF(L44="",-1,L44+ROW()/1000000000)</f>
        <v/>
      </c>
      <c r="P44" s="61">
        <f>IF(B44="","",Berechnung!AF44)</f>
        <v/>
      </c>
      <c r="Q44" s="57">
        <f>IF(B44="","",Berechnung!AG44)</f>
        <v/>
      </c>
      <c r="R44" s="57">
        <f>IF(B44="","",Berechnung!AI44)</f>
        <v/>
      </c>
      <c r="S44" s="59">
        <f>IF(B44="","",IF(N(R44)&gt;0,Q44/R44,""))</f>
        <v/>
      </c>
      <c r="T44" s="56">
        <f>IF(B44="","",IF(S44="","",IF(S44&lt;=Einstellungen!$C$7,"unauffällig",IF(S44&lt;=Einstellungen!$C$8,"auffällig","kritisch"))))</f>
        <v/>
      </c>
    </row>
    <row r="45">
      <c r="A45" s="47">
        <f>IF(Mitarbeiter!B45="","",Mitarbeiter!A45)</f>
        <v/>
      </c>
      <c r="B45" s="48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7">
        <f>IF(Mitarbeiter!B45="","",'Ist-Stunden'!C45)</f>
        <v/>
      </c>
      <c r="F45" s="57">
        <f>IF(B45="","",Berechnung!AE45)</f>
        <v/>
      </c>
      <c r="G45" s="61">
        <f>IF(B45="","",Berechnung!P45)</f>
        <v/>
      </c>
      <c r="H45" s="61">
        <f>IF(B45="","",Berechnung!AC45)</f>
        <v/>
      </c>
      <c r="I45" s="61">
        <f>IF(B45="","",Berechnung!AD45)</f>
        <v/>
      </c>
      <c r="J45" s="36">
        <f>IF(B45="","",SUMPRODUCT(((Berechnung!D45:O45+Berechnung!Q45:AB45)&gt;0)*1))</f>
        <v/>
      </c>
      <c r="K45" s="57">
        <f>IF(B45="","",Berechnung!AH45)</f>
        <v/>
      </c>
      <c r="L45" s="40">
        <f>IF(B45="","",IF(N(K45)&gt;0,F45/K45,""))</f>
        <v/>
      </c>
      <c r="M45" s="62">
        <f>IF(L45="","",RANK(L45,$L$6:$L$305,0))</f>
        <v/>
      </c>
      <c r="N45" s="56">
        <f>IF(B45="","",IF(L45="","",IF(L45&lt;=Einstellungen!$C$7,"unauffällig",IF(L45&lt;=Einstellungen!$C$8,"auffällig","kritisch"))))</f>
        <v/>
      </c>
      <c r="O45" s="63">
        <f>IF(L45="",-1,L45+ROW()/1000000000)</f>
        <v/>
      </c>
      <c r="P45" s="61">
        <f>IF(B45="","",Berechnung!AF45)</f>
        <v/>
      </c>
      <c r="Q45" s="57">
        <f>IF(B45="","",Berechnung!AG45)</f>
        <v/>
      </c>
      <c r="R45" s="57">
        <f>IF(B45="","",Berechnung!AI45)</f>
        <v/>
      </c>
      <c r="S45" s="59">
        <f>IF(B45="","",IF(N(R45)&gt;0,Q45/R45,""))</f>
        <v/>
      </c>
      <c r="T45" s="56">
        <f>IF(B45="","",IF(S45="","",IF(S45&lt;=Einstellungen!$C$7,"unauffällig",IF(S45&lt;=Einstellungen!$C$8,"auffällig","kritisch"))))</f>
        <v/>
      </c>
    </row>
    <row r="46">
      <c r="A46" s="47">
        <f>IF(Mitarbeiter!B46="","",Mitarbeiter!A46)</f>
        <v/>
      </c>
      <c r="B46" s="48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7">
        <f>IF(Mitarbeiter!B46="","",'Ist-Stunden'!C46)</f>
        <v/>
      </c>
      <c r="F46" s="57">
        <f>IF(B46="","",Berechnung!AE46)</f>
        <v/>
      </c>
      <c r="G46" s="61">
        <f>IF(B46="","",Berechnung!P46)</f>
        <v/>
      </c>
      <c r="H46" s="61">
        <f>IF(B46="","",Berechnung!AC46)</f>
        <v/>
      </c>
      <c r="I46" s="61">
        <f>IF(B46="","",Berechnung!AD46)</f>
        <v/>
      </c>
      <c r="J46" s="36">
        <f>IF(B46="","",SUMPRODUCT(((Berechnung!D46:O46+Berechnung!Q46:AB46)&gt;0)*1))</f>
        <v/>
      </c>
      <c r="K46" s="57">
        <f>IF(B46="","",Berechnung!AH46)</f>
        <v/>
      </c>
      <c r="L46" s="40">
        <f>IF(B46="","",IF(N(K46)&gt;0,F46/K46,""))</f>
        <v/>
      </c>
      <c r="M46" s="62">
        <f>IF(L46="","",RANK(L46,$L$6:$L$305,0))</f>
        <v/>
      </c>
      <c r="N46" s="56">
        <f>IF(B46="","",IF(L46="","",IF(L46&lt;=Einstellungen!$C$7,"unauffällig",IF(L46&lt;=Einstellungen!$C$8,"auffällig","kritisch"))))</f>
        <v/>
      </c>
      <c r="O46" s="63">
        <f>IF(L46="",-1,L46+ROW()/1000000000)</f>
        <v/>
      </c>
      <c r="P46" s="61">
        <f>IF(B46="","",Berechnung!AF46)</f>
        <v/>
      </c>
      <c r="Q46" s="57">
        <f>IF(B46="","",Berechnung!AG46)</f>
        <v/>
      </c>
      <c r="R46" s="57">
        <f>IF(B46="","",Berechnung!AI46)</f>
        <v/>
      </c>
      <c r="S46" s="59">
        <f>IF(B46="","",IF(N(R46)&gt;0,Q46/R46,""))</f>
        <v/>
      </c>
      <c r="T46" s="56">
        <f>IF(B46="","",IF(S46="","",IF(S46&lt;=Einstellungen!$C$7,"unauffällig",IF(S46&lt;=Einstellungen!$C$8,"auffällig","kritisch"))))</f>
        <v/>
      </c>
    </row>
    <row r="47">
      <c r="A47" s="47">
        <f>IF(Mitarbeiter!B47="","",Mitarbeiter!A47)</f>
        <v/>
      </c>
      <c r="B47" s="48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7">
        <f>IF(Mitarbeiter!B47="","",'Ist-Stunden'!C47)</f>
        <v/>
      </c>
      <c r="F47" s="57">
        <f>IF(B47="","",Berechnung!AE47)</f>
        <v/>
      </c>
      <c r="G47" s="61">
        <f>IF(B47="","",Berechnung!P47)</f>
        <v/>
      </c>
      <c r="H47" s="61">
        <f>IF(B47="","",Berechnung!AC47)</f>
        <v/>
      </c>
      <c r="I47" s="61">
        <f>IF(B47="","",Berechnung!AD47)</f>
        <v/>
      </c>
      <c r="J47" s="36">
        <f>IF(B47="","",SUMPRODUCT(((Berechnung!D47:O47+Berechnung!Q47:AB47)&gt;0)*1))</f>
        <v/>
      </c>
      <c r="K47" s="57">
        <f>IF(B47="","",Berechnung!AH47)</f>
        <v/>
      </c>
      <c r="L47" s="40">
        <f>IF(B47="","",IF(N(K47)&gt;0,F47/K47,""))</f>
        <v/>
      </c>
      <c r="M47" s="62">
        <f>IF(L47="","",RANK(L47,$L$6:$L$305,0))</f>
        <v/>
      </c>
      <c r="N47" s="56">
        <f>IF(B47="","",IF(L47="","",IF(L47&lt;=Einstellungen!$C$7,"unauffällig",IF(L47&lt;=Einstellungen!$C$8,"auffällig","kritisch"))))</f>
        <v/>
      </c>
      <c r="O47" s="63">
        <f>IF(L47="",-1,L47+ROW()/1000000000)</f>
        <v/>
      </c>
      <c r="P47" s="61">
        <f>IF(B47="","",Berechnung!AF47)</f>
        <v/>
      </c>
      <c r="Q47" s="57">
        <f>IF(B47="","",Berechnung!AG47)</f>
        <v/>
      </c>
      <c r="R47" s="57">
        <f>IF(B47="","",Berechnung!AI47)</f>
        <v/>
      </c>
      <c r="S47" s="59">
        <f>IF(B47="","",IF(N(R47)&gt;0,Q47/R47,""))</f>
        <v/>
      </c>
      <c r="T47" s="56">
        <f>IF(B47="","",IF(S47="","",IF(S47&lt;=Einstellungen!$C$7,"unauffällig",IF(S47&lt;=Einstellungen!$C$8,"auffällig","kritisch"))))</f>
        <v/>
      </c>
    </row>
    <row r="48">
      <c r="A48" s="47">
        <f>IF(Mitarbeiter!B48="","",Mitarbeiter!A48)</f>
        <v/>
      </c>
      <c r="B48" s="48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7">
        <f>IF(Mitarbeiter!B48="","",'Ist-Stunden'!C48)</f>
        <v/>
      </c>
      <c r="F48" s="57">
        <f>IF(B48="","",Berechnung!AE48)</f>
        <v/>
      </c>
      <c r="G48" s="61">
        <f>IF(B48="","",Berechnung!P48)</f>
        <v/>
      </c>
      <c r="H48" s="61">
        <f>IF(B48="","",Berechnung!AC48)</f>
        <v/>
      </c>
      <c r="I48" s="61">
        <f>IF(B48="","",Berechnung!AD48)</f>
        <v/>
      </c>
      <c r="J48" s="36">
        <f>IF(B48="","",SUMPRODUCT(((Berechnung!D48:O48+Berechnung!Q48:AB48)&gt;0)*1))</f>
        <v/>
      </c>
      <c r="K48" s="57">
        <f>IF(B48="","",Berechnung!AH48)</f>
        <v/>
      </c>
      <c r="L48" s="40">
        <f>IF(B48="","",IF(N(K48)&gt;0,F48/K48,""))</f>
        <v/>
      </c>
      <c r="M48" s="62">
        <f>IF(L48="","",RANK(L48,$L$6:$L$305,0))</f>
        <v/>
      </c>
      <c r="N48" s="56">
        <f>IF(B48="","",IF(L48="","",IF(L48&lt;=Einstellungen!$C$7,"unauffällig",IF(L48&lt;=Einstellungen!$C$8,"auffällig","kritisch"))))</f>
        <v/>
      </c>
      <c r="O48" s="63">
        <f>IF(L48="",-1,L48+ROW()/1000000000)</f>
        <v/>
      </c>
      <c r="P48" s="61">
        <f>IF(B48="","",Berechnung!AF48)</f>
        <v/>
      </c>
      <c r="Q48" s="57">
        <f>IF(B48="","",Berechnung!AG48)</f>
        <v/>
      </c>
      <c r="R48" s="57">
        <f>IF(B48="","",Berechnung!AI48)</f>
        <v/>
      </c>
      <c r="S48" s="59">
        <f>IF(B48="","",IF(N(R48)&gt;0,Q48/R48,""))</f>
        <v/>
      </c>
      <c r="T48" s="56">
        <f>IF(B48="","",IF(S48="","",IF(S48&lt;=Einstellungen!$C$7,"unauffällig",IF(S48&lt;=Einstellungen!$C$8,"auffällig","kritisch"))))</f>
        <v/>
      </c>
    </row>
    <row r="49">
      <c r="A49" s="47">
        <f>IF(Mitarbeiter!B49="","",Mitarbeiter!A49)</f>
        <v/>
      </c>
      <c r="B49" s="48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7">
        <f>IF(Mitarbeiter!B49="","",'Ist-Stunden'!C49)</f>
        <v/>
      </c>
      <c r="F49" s="57">
        <f>IF(B49="","",Berechnung!AE49)</f>
        <v/>
      </c>
      <c r="G49" s="61">
        <f>IF(B49="","",Berechnung!P49)</f>
        <v/>
      </c>
      <c r="H49" s="61">
        <f>IF(B49="","",Berechnung!AC49)</f>
        <v/>
      </c>
      <c r="I49" s="61">
        <f>IF(B49="","",Berechnung!AD49)</f>
        <v/>
      </c>
      <c r="J49" s="36">
        <f>IF(B49="","",SUMPRODUCT(((Berechnung!D49:O49+Berechnung!Q49:AB49)&gt;0)*1))</f>
        <v/>
      </c>
      <c r="K49" s="57">
        <f>IF(B49="","",Berechnung!AH49)</f>
        <v/>
      </c>
      <c r="L49" s="40">
        <f>IF(B49="","",IF(N(K49)&gt;0,F49/K49,""))</f>
        <v/>
      </c>
      <c r="M49" s="62">
        <f>IF(L49="","",RANK(L49,$L$6:$L$305,0))</f>
        <v/>
      </c>
      <c r="N49" s="56">
        <f>IF(B49="","",IF(L49="","",IF(L49&lt;=Einstellungen!$C$7,"unauffällig",IF(L49&lt;=Einstellungen!$C$8,"auffällig","kritisch"))))</f>
        <v/>
      </c>
      <c r="O49" s="63">
        <f>IF(L49="",-1,L49+ROW()/1000000000)</f>
        <v/>
      </c>
      <c r="P49" s="61">
        <f>IF(B49="","",Berechnung!AF49)</f>
        <v/>
      </c>
      <c r="Q49" s="57">
        <f>IF(B49="","",Berechnung!AG49)</f>
        <v/>
      </c>
      <c r="R49" s="57">
        <f>IF(B49="","",Berechnung!AI49)</f>
        <v/>
      </c>
      <c r="S49" s="59">
        <f>IF(B49="","",IF(N(R49)&gt;0,Q49/R49,""))</f>
        <v/>
      </c>
      <c r="T49" s="56">
        <f>IF(B49="","",IF(S49="","",IF(S49&lt;=Einstellungen!$C$7,"unauffällig",IF(S49&lt;=Einstellungen!$C$8,"auffällig","kritisch"))))</f>
        <v/>
      </c>
    </row>
    <row r="50">
      <c r="A50" s="47">
        <f>IF(Mitarbeiter!B50="","",Mitarbeiter!A50)</f>
        <v/>
      </c>
      <c r="B50" s="48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7">
        <f>IF(Mitarbeiter!B50="","",'Ist-Stunden'!C50)</f>
        <v/>
      </c>
      <c r="F50" s="57">
        <f>IF(B50="","",Berechnung!AE50)</f>
        <v/>
      </c>
      <c r="G50" s="61">
        <f>IF(B50="","",Berechnung!P50)</f>
        <v/>
      </c>
      <c r="H50" s="61">
        <f>IF(B50="","",Berechnung!AC50)</f>
        <v/>
      </c>
      <c r="I50" s="61">
        <f>IF(B50="","",Berechnung!AD50)</f>
        <v/>
      </c>
      <c r="J50" s="36">
        <f>IF(B50="","",SUMPRODUCT(((Berechnung!D50:O50+Berechnung!Q50:AB50)&gt;0)*1))</f>
        <v/>
      </c>
      <c r="K50" s="57">
        <f>IF(B50="","",Berechnung!AH50)</f>
        <v/>
      </c>
      <c r="L50" s="40">
        <f>IF(B50="","",IF(N(K50)&gt;0,F50/K50,""))</f>
        <v/>
      </c>
      <c r="M50" s="62">
        <f>IF(L50="","",RANK(L50,$L$6:$L$305,0))</f>
        <v/>
      </c>
      <c r="N50" s="56">
        <f>IF(B50="","",IF(L50="","",IF(L50&lt;=Einstellungen!$C$7,"unauffällig",IF(L50&lt;=Einstellungen!$C$8,"auffällig","kritisch"))))</f>
        <v/>
      </c>
      <c r="O50" s="63">
        <f>IF(L50="",-1,L50+ROW()/1000000000)</f>
        <v/>
      </c>
      <c r="P50" s="61">
        <f>IF(B50="","",Berechnung!AF50)</f>
        <v/>
      </c>
      <c r="Q50" s="57">
        <f>IF(B50="","",Berechnung!AG50)</f>
        <v/>
      </c>
      <c r="R50" s="57">
        <f>IF(B50="","",Berechnung!AI50)</f>
        <v/>
      </c>
      <c r="S50" s="59">
        <f>IF(B50="","",IF(N(R50)&gt;0,Q50/R50,""))</f>
        <v/>
      </c>
      <c r="T50" s="56">
        <f>IF(B50="","",IF(S50="","",IF(S50&lt;=Einstellungen!$C$7,"unauffällig",IF(S50&lt;=Einstellungen!$C$8,"auffällig","kritisch"))))</f>
        <v/>
      </c>
    </row>
    <row r="51">
      <c r="A51" s="47">
        <f>IF(Mitarbeiter!B51="","",Mitarbeiter!A51)</f>
        <v/>
      </c>
      <c r="B51" s="48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7">
        <f>IF(Mitarbeiter!B51="","",'Ist-Stunden'!C51)</f>
        <v/>
      </c>
      <c r="F51" s="57">
        <f>IF(B51="","",Berechnung!AE51)</f>
        <v/>
      </c>
      <c r="G51" s="61">
        <f>IF(B51="","",Berechnung!P51)</f>
        <v/>
      </c>
      <c r="H51" s="61">
        <f>IF(B51="","",Berechnung!AC51)</f>
        <v/>
      </c>
      <c r="I51" s="61">
        <f>IF(B51="","",Berechnung!AD51)</f>
        <v/>
      </c>
      <c r="J51" s="36">
        <f>IF(B51="","",SUMPRODUCT(((Berechnung!D51:O51+Berechnung!Q51:AB51)&gt;0)*1))</f>
        <v/>
      </c>
      <c r="K51" s="57">
        <f>IF(B51="","",Berechnung!AH51)</f>
        <v/>
      </c>
      <c r="L51" s="40">
        <f>IF(B51="","",IF(N(K51)&gt;0,F51/K51,""))</f>
        <v/>
      </c>
      <c r="M51" s="62">
        <f>IF(L51="","",RANK(L51,$L$6:$L$305,0))</f>
        <v/>
      </c>
      <c r="N51" s="56">
        <f>IF(B51="","",IF(L51="","",IF(L51&lt;=Einstellungen!$C$7,"unauffällig",IF(L51&lt;=Einstellungen!$C$8,"auffällig","kritisch"))))</f>
        <v/>
      </c>
      <c r="O51" s="63">
        <f>IF(L51="",-1,L51+ROW()/1000000000)</f>
        <v/>
      </c>
      <c r="P51" s="61">
        <f>IF(B51="","",Berechnung!AF51)</f>
        <v/>
      </c>
      <c r="Q51" s="57">
        <f>IF(B51="","",Berechnung!AG51)</f>
        <v/>
      </c>
      <c r="R51" s="57">
        <f>IF(B51="","",Berechnung!AI51)</f>
        <v/>
      </c>
      <c r="S51" s="59">
        <f>IF(B51="","",IF(N(R51)&gt;0,Q51/R51,""))</f>
        <v/>
      </c>
      <c r="T51" s="56">
        <f>IF(B51="","",IF(S51="","",IF(S51&lt;=Einstellungen!$C$7,"unauffällig",IF(S51&lt;=Einstellungen!$C$8,"auffällig","kritisch"))))</f>
        <v/>
      </c>
    </row>
    <row r="52">
      <c r="A52" s="47">
        <f>IF(Mitarbeiter!B52="","",Mitarbeiter!A52)</f>
        <v/>
      </c>
      <c r="B52" s="48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7">
        <f>IF(Mitarbeiter!B52="","",'Ist-Stunden'!C52)</f>
        <v/>
      </c>
      <c r="F52" s="57">
        <f>IF(B52="","",Berechnung!AE52)</f>
        <v/>
      </c>
      <c r="G52" s="61">
        <f>IF(B52="","",Berechnung!P52)</f>
        <v/>
      </c>
      <c r="H52" s="61">
        <f>IF(B52="","",Berechnung!AC52)</f>
        <v/>
      </c>
      <c r="I52" s="61">
        <f>IF(B52="","",Berechnung!AD52)</f>
        <v/>
      </c>
      <c r="J52" s="36">
        <f>IF(B52="","",SUMPRODUCT(((Berechnung!D52:O52+Berechnung!Q52:AB52)&gt;0)*1))</f>
        <v/>
      </c>
      <c r="K52" s="57">
        <f>IF(B52="","",Berechnung!AH52)</f>
        <v/>
      </c>
      <c r="L52" s="40">
        <f>IF(B52="","",IF(N(K52)&gt;0,F52/K52,""))</f>
        <v/>
      </c>
      <c r="M52" s="62">
        <f>IF(L52="","",RANK(L52,$L$6:$L$305,0))</f>
        <v/>
      </c>
      <c r="N52" s="56">
        <f>IF(B52="","",IF(L52="","",IF(L52&lt;=Einstellungen!$C$7,"unauffällig",IF(L52&lt;=Einstellungen!$C$8,"auffällig","kritisch"))))</f>
        <v/>
      </c>
      <c r="O52" s="63">
        <f>IF(L52="",-1,L52+ROW()/1000000000)</f>
        <v/>
      </c>
      <c r="P52" s="61">
        <f>IF(B52="","",Berechnung!AF52)</f>
        <v/>
      </c>
      <c r="Q52" s="57">
        <f>IF(B52="","",Berechnung!AG52)</f>
        <v/>
      </c>
      <c r="R52" s="57">
        <f>IF(B52="","",Berechnung!AI52)</f>
        <v/>
      </c>
      <c r="S52" s="59">
        <f>IF(B52="","",IF(N(R52)&gt;0,Q52/R52,""))</f>
        <v/>
      </c>
      <c r="T52" s="56">
        <f>IF(B52="","",IF(S52="","",IF(S52&lt;=Einstellungen!$C$7,"unauffällig",IF(S52&lt;=Einstellungen!$C$8,"auffällig","kritisch"))))</f>
        <v/>
      </c>
    </row>
    <row r="53">
      <c r="A53" s="47">
        <f>IF(Mitarbeiter!B53="","",Mitarbeiter!A53)</f>
        <v/>
      </c>
      <c r="B53" s="48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7">
        <f>IF(Mitarbeiter!B53="","",'Ist-Stunden'!C53)</f>
        <v/>
      </c>
      <c r="F53" s="57">
        <f>IF(B53="","",Berechnung!AE53)</f>
        <v/>
      </c>
      <c r="G53" s="61">
        <f>IF(B53="","",Berechnung!P53)</f>
        <v/>
      </c>
      <c r="H53" s="61">
        <f>IF(B53="","",Berechnung!AC53)</f>
        <v/>
      </c>
      <c r="I53" s="61">
        <f>IF(B53="","",Berechnung!AD53)</f>
        <v/>
      </c>
      <c r="J53" s="36">
        <f>IF(B53="","",SUMPRODUCT(((Berechnung!D53:O53+Berechnung!Q53:AB53)&gt;0)*1))</f>
        <v/>
      </c>
      <c r="K53" s="57">
        <f>IF(B53="","",Berechnung!AH53)</f>
        <v/>
      </c>
      <c r="L53" s="40">
        <f>IF(B53="","",IF(N(K53)&gt;0,F53/K53,""))</f>
        <v/>
      </c>
      <c r="M53" s="62">
        <f>IF(L53="","",RANK(L53,$L$6:$L$305,0))</f>
        <v/>
      </c>
      <c r="N53" s="56">
        <f>IF(B53="","",IF(L53="","",IF(L53&lt;=Einstellungen!$C$7,"unauffällig",IF(L53&lt;=Einstellungen!$C$8,"auffällig","kritisch"))))</f>
        <v/>
      </c>
      <c r="O53" s="63">
        <f>IF(L53="",-1,L53+ROW()/1000000000)</f>
        <v/>
      </c>
      <c r="P53" s="61">
        <f>IF(B53="","",Berechnung!AF53)</f>
        <v/>
      </c>
      <c r="Q53" s="57">
        <f>IF(B53="","",Berechnung!AG53)</f>
        <v/>
      </c>
      <c r="R53" s="57">
        <f>IF(B53="","",Berechnung!AI53)</f>
        <v/>
      </c>
      <c r="S53" s="59">
        <f>IF(B53="","",IF(N(R53)&gt;0,Q53/R53,""))</f>
        <v/>
      </c>
      <c r="T53" s="56">
        <f>IF(B53="","",IF(S53="","",IF(S53&lt;=Einstellungen!$C$7,"unauffällig",IF(S53&lt;=Einstellungen!$C$8,"auffällig","kritisch"))))</f>
        <v/>
      </c>
    </row>
    <row r="54">
      <c r="A54" s="47">
        <f>IF(Mitarbeiter!B54="","",Mitarbeiter!A54)</f>
        <v/>
      </c>
      <c r="B54" s="48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7">
        <f>IF(Mitarbeiter!B54="","",'Ist-Stunden'!C54)</f>
        <v/>
      </c>
      <c r="F54" s="57">
        <f>IF(B54="","",Berechnung!AE54)</f>
        <v/>
      </c>
      <c r="G54" s="61">
        <f>IF(B54="","",Berechnung!P54)</f>
        <v/>
      </c>
      <c r="H54" s="61">
        <f>IF(B54="","",Berechnung!AC54)</f>
        <v/>
      </c>
      <c r="I54" s="61">
        <f>IF(B54="","",Berechnung!AD54)</f>
        <v/>
      </c>
      <c r="J54" s="36">
        <f>IF(B54="","",SUMPRODUCT(((Berechnung!D54:O54+Berechnung!Q54:AB54)&gt;0)*1))</f>
        <v/>
      </c>
      <c r="K54" s="57">
        <f>IF(B54="","",Berechnung!AH54)</f>
        <v/>
      </c>
      <c r="L54" s="40">
        <f>IF(B54="","",IF(N(K54)&gt;0,F54/K54,""))</f>
        <v/>
      </c>
      <c r="M54" s="62">
        <f>IF(L54="","",RANK(L54,$L$6:$L$305,0))</f>
        <v/>
      </c>
      <c r="N54" s="56">
        <f>IF(B54="","",IF(L54="","",IF(L54&lt;=Einstellungen!$C$7,"unauffällig",IF(L54&lt;=Einstellungen!$C$8,"auffällig","kritisch"))))</f>
        <v/>
      </c>
      <c r="O54" s="63">
        <f>IF(L54="",-1,L54+ROW()/1000000000)</f>
        <v/>
      </c>
      <c r="P54" s="61">
        <f>IF(B54="","",Berechnung!AF54)</f>
        <v/>
      </c>
      <c r="Q54" s="57">
        <f>IF(B54="","",Berechnung!AG54)</f>
        <v/>
      </c>
      <c r="R54" s="57">
        <f>IF(B54="","",Berechnung!AI54)</f>
        <v/>
      </c>
      <c r="S54" s="59">
        <f>IF(B54="","",IF(N(R54)&gt;0,Q54/R54,""))</f>
        <v/>
      </c>
      <c r="T54" s="56">
        <f>IF(B54="","",IF(S54="","",IF(S54&lt;=Einstellungen!$C$7,"unauffällig",IF(S54&lt;=Einstellungen!$C$8,"auffällig","kritisch"))))</f>
        <v/>
      </c>
    </row>
    <row r="55">
      <c r="A55" s="47">
        <f>IF(Mitarbeiter!B55="","",Mitarbeiter!A55)</f>
        <v/>
      </c>
      <c r="B55" s="48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7">
        <f>IF(Mitarbeiter!B55="","",'Ist-Stunden'!C55)</f>
        <v/>
      </c>
      <c r="F55" s="57">
        <f>IF(B55="","",Berechnung!AE55)</f>
        <v/>
      </c>
      <c r="G55" s="61">
        <f>IF(B55="","",Berechnung!P55)</f>
        <v/>
      </c>
      <c r="H55" s="61">
        <f>IF(B55="","",Berechnung!AC55)</f>
        <v/>
      </c>
      <c r="I55" s="61">
        <f>IF(B55="","",Berechnung!AD55)</f>
        <v/>
      </c>
      <c r="J55" s="36">
        <f>IF(B55="","",SUMPRODUCT(((Berechnung!D55:O55+Berechnung!Q55:AB55)&gt;0)*1))</f>
        <v/>
      </c>
      <c r="K55" s="57">
        <f>IF(B55="","",Berechnung!AH55)</f>
        <v/>
      </c>
      <c r="L55" s="40">
        <f>IF(B55="","",IF(N(K55)&gt;0,F55/K55,""))</f>
        <v/>
      </c>
      <c r="M55" s="62">
        <f>IF(L55="","",RANK(L55,$L$6:$L$305,0))</f>
        <v/>
      </c>
      <c r="N55" s="56">
        <f>IF(B55="","",IF(L55="","",IF(L55&lt;=Einstellungen!$C$7,"unauffällig",IF(L55&lt;=Einstellungen!$C$8,"auffällig","kritisch"))))</f>
        <v/>
      </c>
      <c r="O55" s="63">
        <f>IF(L55="",-1,L55+ROW()/1000000000)</f>
        <v/>
      </c>
      <c r="P55" s="61">
        <f>IF(B55="","",Berechnung!AF55)</f>
        <v/>
      </c>
      <c r="Q55" s="57">
        <f>IF(B55="","",Berechnung!AG55)</f>
        <v/>
      </c>
      <c r="R55" s="57">
        <f>IF(B55="","",Berechnung!AI55)</f>
        <v/>
      </c>
      <c r="S55" s="59">
        <f>IF(B55="","",IF(N(R55)&gt;0,Q55/R55,""))</f>
        <v/>
      </c>
      <c r="T55" s="56">
        <f>IF(B55="","",IF(S55="","",IF(S55&lt;=Einstellungen!$C$7,"unauffällig",IF(S55&lt;=Einstellungen!$C$8,"auffällig","kritisch"))))</f>
        <v/>
      </c>
    </row>
    <row r="56">
      <c r="A56" s="47">
        <f>IF(Mitarbeiter!B56="","",Mitarbeiter!A56)</f>
        <v/>
      </c>
      <c r="B56" s="48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7">
        <f>IF(Mitarbeiter!B56="","",'Ist-Stunden'!C56)</f>
        <v/>
      </c>
      <c r="F56" s="57">
        <f>IF(B56="","",Berechnung!AE56)</f>
        <v/>
      </c>
      <c r="G56" s="61">
        <f>IF(B56="","",Berechnung!P56)</f>
        <v/>
      </c>
      <c r="H56" s="61">
        <f>IF(B56="","",Berechnung!AC56)</f>
        <v/>
      </c>
      <c r="I56" s="61">
        <f>IF(B56="","",Berechnung!AD56)</f>
        <v/>
      </c>
      <c r="J56" s="36">
        <f>IF(B56="","",SUMPRODUCT(((Berechnung!D56:O56+Berechnung!Q56:AB56)&gt;0)*1))</f>
        <v/>
      </c>
      <c r="K56" s="57">
        <f>IF(B56="","",Berechnung!AH56)</f>
        <v/>
      </c>
      <c r="L56" s="40">
        <f>IF(B56="","",IF(N(K56)&gt;0,F56/K56,""))</f>
        <v/>
      </c>
      <c r="M56" s="62">
        <f>IF(L56="","",RANK(L56,$L$6:$L$305,0))</f>
        <v/>
      </c>
      <c r="N56" s="56">
        <f>IF(B56="","",IF(L56="","",IF(L56&lt;=Einstellungen!$C$7,"unauffällig",IF(L56&lt;=Einstellungen!$C$8,"auffällig","kritisch"))))</f>
        <v/>
      </c>
      <c r="O56" s="63">
        <f>IF(L56="",-1,L56+ROW()/1000000000)</f>
        <v/>
      </c>
      <c r="P56" s="61">
        <f>IF(B56="","",Berechnung!AF56)</f>
        <v/>
      </c>
      <c r="Q56" s="57">
        <f>IF(B56="","",Berechnung!AG56)</f>
        <v/>
      </c>
      <c r="R56" s="57">
        <f>IF(B56="","",Berechnung!AI56)</f>
        <v/>
      </c>
      <c r="S56" s="59">
        <f>IF(B56="","",IF(N(R56)&gt;0,Q56/R56,""))</f>
        <v/>
      </c>
      <c r="T56" s="56">
        <f>IF(B56="","",IF(S56="","",IF(S56&lt;=Einstellungen!$C$7,"unauffällig",IF(S56&lt;=Einstellungen!$C$8,"auffällig","kritisch"))))</f>
        <v/>
      </c>
    </row>
    <row r="57">
      <c r="A57" s="47">
        <f>IF(Mitarbeiter!B57="","",Mitarbeiter!A57)</f>
        <v/>
      </c>
      <c r="B57" s="48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7">
        <f>IF(Mitarbeiter!B57="","",'Ist-Stunden'!C57)</f>
        <v/>
      </c>
      <c r="F57" s="57">
        <f>IF(B57="","",Berechnung!AE57)</f>
        <v/>
      </c>
      <c r="G57" s="61">
        <f>IF(B57="","",Berechnung!P57)</f>
        <v/>
      </c>
      <c r="H57" s="61">
        <f>IF(B57="","",Berechnung!AC57)</f>
        <v/>
      </c>
      <c r="I57" s="61">
        <f>IF(B57="","",Berechnung!AD57)</f>
        <v/>
      </c>
      <c r="J57" s="36">
        <f>IF(B57="","",SUMPRODUCT(((Berechnung!D57:O57+Berechnung!Q57:AB57)&gt;0)*1))</f>
        <v/>
      </c>
      <c r="K57" s="57">
        <f>IF(B57="","",Berechnung!AH57)</f>
        <v/>
      </c>
      <c r="L57" s="40">
        <f>IF(B57="","",IF(N(K57)&gt;0,F57/K57,""))</f>
        <v/>
      </c>
      <c r="M57" s="62">
        <f>IF(L57="","",RANK(L57,$L$6:$L$305,0))</f>
        <v/>
      </c>
      <c r="N57" s="56">
        <f>IF(B57="","",IF(L57="","",IF(L57&lt;=Einstellungen!$C$7,"unauffällig",IF(L57&lt;=Einstellungen!$C$8,"auffällig","kritisch"))))</f>
        <v/>
      </c>
      <c r="O57" s="63">
        <f>IF(L57="",-1,L57+ROW()/1000000000)</f>
        <v/>
      </c>
      <c r="P57" s="61">
        <f>IF(B57="","",Berechnung!AF57)</f>
        <v/>
      </c>
      <c r="Q57" s="57">
        <f>IF(B57="","",Berechnung!AG57)</f>
        <v/>
      </c>
      <c r="R57" s="57">
        <f>IF(B57="","",Berechnung!AI57)</f>
        <v/>
      </c>
      <c r="S57" s="59">
        <f>IF(B57="","",IF(N(R57)&gt;0,Q57/R57,""))</f>
        <v/>
      </c>
      <c r="T57" s="56">
        <f>IF(B57="","",IF(S57="","",IF(S57&lt;=Einstellungen!$C$7,"unauffällig",IF(S57&lt;=Einstellungen!$C$8,"auffällig","kritisch"))))</f>
        <v/>
      </c>
    </row>
    <row r="58">
      <c r="A58" s="47">
        <f>IF(Mitarbeiter!B58="","",Mitarbeiter!A58)</f>
        <v/>
      </c>
      <c r="B58" s="48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7">
        <f>IF(Mitarbeiter!B58="","",'Ist-Stunden'!C58)</f>
        <v/>
      </c>
      <c r="F58" s="57">
        <f>IF(B58="","",Berechnung!AE58)</f>
        <v/>
      </c>
      <c r="G58" s="61">
        <f>IF(B58="","",Berechnung!P58)</f>
        <v/>
      </c>
      <c r="H58" s="61">
        <f>IF(B58="","",Berechnung!AC58)</f>
        <v/>
      </c>
      <c r="I58" s="61">
        <f>IF(B58="","",Berechnung!AD58)</f>
        <v/>
      </c>
      <c r="J58" s="36">
        <f>IF(B58="","",SUMPRODUCT(((Berechnung!D58:O58+Berechnung!Q58:AB58)&gt;0)*1))</f>
        <v/>
      </c>
      <c r="K58" s="57">
        <f>IF(B58="","",Berechnung!AH58)</f>
        <v/>
      </c>
      <c r="L58" s="40">
        <f>IF(B58="","",IF(N(K58)&gt;0,F58/K58,""))</f>
        <v/>
      </c>
      <c r="M58" s="62">
        <f>IF(L58="","",RANK(L58,$L$6:$L$305,0))</f>
        <v/>
      </c>
      <c r="N58" s="56">
        <f>IF(B58="","",IF(L58="","",IF(L58&lt;=Einstellungen!$C$7,"unauffällig",IF(L58&lt;=Einstellungen!$C$8,"auffällig","kritisch"))))</f>
        <v/>
      </c>
      <c r="O58" s="63">
        <f>IF(L58="",-1,L58+ROW()/1000000000)</f>
        <v/>
      </c>
      <c r="P58" s="61">
        <f>IF(B58="","",Berechnung!AF58)</f>
        <v/>
      </c>
      <c r="Q58" s="57">
        <f>IF(B58="","",Berechnung!AG58)</f>
        <v/>
      </c>
      <c r="R58" s="57">
        <f>IF(B58="","",Berechnung!AI58)</f>
        <v/>
      </c>
      <c r="S58" s="59">
        <f>IF(B58="","",IF(N(R58)&gt;0,Q58/R58,""))</f>
        <v/>
      </c>
      <c r="T58" s="56">
        <f>IF(B58="","",IF(S58="","",IF(S58&lt;=Einstellungen!$C$7,"unauffällig",IF(S58&lt;=Einstellungen!$C$8,"auffällig","kritisch"))))</f>
        <v/>
      </c>
    </row>
    <row r="59">
      <c r="A59" s="47">
        <f>IF(Mitarbeiter!B59="","",Mitarbeiter!A59)</f>
        <v/>
      </c>
      <c r="B59" s="48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7">
        <f>IF(Mitarbeiter!B59="","",'Ist-Stunden'!C59)</f>
        <v/>
      </c>
      <c r="F59" s="57">
        <f>IF(B59="","",Berechnung!AE59)</f>
        <v/>
      </c>
      <c r="G59" s="61">
        <f>IF(B59="","",Berechnung!P59)</f>
        <v/>
      </c>
      <c r="H59" s="61">
        <f>IF(B59="","",Berechnung!AC59)</f>
        <v/>
      </c>
      <c r="I59" s="61">
        <f>IF(B59="","",Berechnung!AD59)</f>
        <v/>
      </c>
      <c r="J59" s="36">
        <f>IF(B59="","",SUMPRODUCT(((Berechnung!D59:O59+Berechnung!Q59:AB59)&gt;0)*1))</f>
        <v/>
      </c>
      <c r="K59" s="57">
        <f>IF(B59="","",Berechnung!AH59)</f>
        <v/>
      </c>
      <c r="L59" s="40">
        <f>IF(B59="","",IF(N(K59)&gt;0,F59/K59,""))</f>
        <v/>
      </c>
      <c r="M59" s="62">
        <f>IF(L59="","",RANK(L59,$L$6:$L$305,0))</f>
        <v/>
      </c>
      <c r="N59" s="56">
        <f>IF(B59="","",IF(L59="","",IF(L59&lt;=Einstellungen!$C$7,"unauffällig",IF(L59&lt;=Einstellungen!$C$8,"auffällig","kritisch"))))</f>
        <v/>
      </c>
      <c r="O59" s="63">
        <f>IF(L59="",-1,L59+ROW()/1000000000)</f>
        <v/>
      </c>
      <c r="P59" s="61">
        <f>IF(B59="","",Berechnung!AF59)</f>
        <v/>
      </c>
      <c r="Q59" s="57">
        <f>IF(B59="","",Berechnung!AG59)</f>
        <v/>
      </c>
      <c r="R59" s="57">
        <f>IF(B59="","",Berechnung!AI59)</f>
        <v/>
      </c>
      <c r="S59" s="59">
        <f>IF(B59="","",IF(N(R59)&gt;0,Q59/R59,""))</f>
        <v/>
      </c>
      <c r="T59" s="56">
        <f>IF(B59="","",IF(S59="","",IF(S59&lt;=Einstellungen!$C$7,"unauffällig",IF(S59&lt;=Einstellungen!$C$8,"auffällig","kritisch"))))</f>
        <v/>
      </c>
    </row>
    <row r="60">
      <c r="A60" s="47">
        <f>IF(Mitarbeiter!B60="","",Mitarbeiter!A60)</f>
        <v/>
      </c>
      <c r="B60" s="48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7">
        <f>IF(Mitarbeiter!B60="","",'Ist-Stunden'!C60)</f>
        <v/>
      </c>
      <c r="F60" s="57">
        <f>IF(B60="","",Berechnung!AE60)</f>
        <v/>
      </c>
      <c r="G60" s="61">
        <f>IF(B60="","",Berechnung!P60)</f>
        <v/>
      </c>
      <c r="H60" s="61">
        <f>IF(B60="","",Berechnung!AC60)</f>
        <v/>
      </c>
      <c r="I60" s="61">
        <f>IF(B60="","",Berechnung!AD60)</f>
        <v/>
      </c>
      <c r="J60" s="36">
        <f>IF(B60="","",SUMPRODUCT(((Berechnung!D60:O60+Berechnung!Q60:AB60)&gt;0)*1))</f>
        <v/>
      </c>
      <c r="K60" s="57">
        <f>IF(B60="","",Berechnung!AH60)</f>
        <v/>
      </c>
      <c r="L60" s="40">
        <f>IF(B60="","",IF(N(K60)&gt;0,F60/K60,""))</f>
        <v/>
      </c>
      <c r="M60" s="62">
        <f>IF(L60="","",RANK(L60,$L$6:$L$305,0))</f>
        <v/>
      </c>
      <c r="N60" s="56">
        <f>IF(B60="","",IF(L60="","",IF(L60&lt;=Einstellungen!$C$7,"unauffällig",IF(L60&lt;=Einstellungen!$C$8,"auffällig","kritisch"))))</f>
        <v/>
      </c>
      <c r="O60" s="63">
        <f>IF(L60="",-1,L60+ROW()/1000000000)</f>
        <v/>
      </c>
      <c r="P60" s="61">
        <f>IF(B60="","",Berechnung!AF60)</f>
        <v/>
      </c>
      <c r="Q60" s="57">
        <f>IF(B60="","",Berechnung!AG60)</f>
        <v/>
      </c>
      <c r="R60" s="57">
        <f>IF(B60="","",Berechnung!AI60)</f>
        <v/>
      </c>
      <c r="S60" s="59">
        <f>IF(B60="","",IF(N(R60)&gt;0,Q60/R60,""))</f>
        <v/>
      </c>
      <c r="T60" s="56">
        <f>IF(B60="","",IF(S60="","",IF(S60&lt;=Einstellungen!$C$7,"unauffällig",IF(S60&lt;=Einstellungen!$C$8,"auffällig","kritisch"))))</f>
        <v/>
      </c>
    </row>
    <row r="61">
      <c r="A61" s="47">
        <f>IF(Mitarbeiter!B61="","",Mitarbeiter!A61)</f>
        <v/>
      </c>
      <c r="B61" s="48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7">
        <f>IF(Mitarbeiter!B61="","",'Ist-Stunden'!C61)</f>
        <v/>
      </c>
      <c r="F61" s="57">
        <f>IF(B61="","",Berechnung!AE61)</f>
        <v/>
      </c>
      <c r="G61" s="61">
        <f>IF(B61="","",Berechnung!P61)</f>
        <v/>
      </c>
      <c r="H61" s="61">
        <f>IF(B61="","",Berechnung!AC61)</f>
        <v/>
      </c>
      <c r="I61" s="61">
        <f>IF(B61="","",Berechnung!AD61)</f>
        <v/>
      </c>
      <c r="J61" s="36">
        <f>IF(B61="","",SUMPRODUCT(((Berechnung!D61:O61+Berechnung!Q61:AB61)&gt;0)*1))</f>
        <v/>
      </c>
      <c r="K61" s="57">
        <f>IF(B61="","",Berechnung!AH61)</f>
        <v/>
      </c>
      <c r="L61" s="40">
        <f>IF(B61="","",IF(N(K61)&gt;0,F61/K61,""))</f>
        <v/>
      </c>
      <c r="M61" s="62">
        <f>IF(L61="","",RANK(L61,$L$6:$L$305,0))</f>
        <v/>
      </c>
      <c r="N61" s="56">
        <f>IF(B61="","",IF(L61="","",IF(L61&lt;=Einstellungen!$C$7,"unauffällig",IF(L61&lt;=Einstellungen!$C$8,"auffällig","kritisch"))))</f>
        <v/>
      </c>
      <c r="O61" s="63">
        <f>IF(L61="",-1,L61+ROW()/1000000000)</f>
        <v/>
      </c>
      <c r="P61" s="61">
        <f>IF(B61="","",Berechnung!AF61)</f>
        <v/>
      </c>
      <c r="Q61" s="57">
        <f>IF(B61="","",Berechnung!AG61)</f>
        <v/>
      </c>
      <c r="R61" s="57">
        <f>IF(B61="","",Berechnung!AI61)</f>
        <v/>
      </c>
      <c r="S61" s="59">
        <f>IF(B61="","",IF(N(R61)&gt;0,Q61/R61,""))</f>
        <v/>
      </c>
      <c r="T61" s="56">
        <f>IF(B61="","",IF(S61="","",IF(S61&lt;=Einstellungen!$C$7,"unauffällig",IF(S61&lt;=Einstellungen!$C$8,"auffällig","kritisch"))))</f>
        <v/>
      </c>
    </row>
    <row r="62">
      <c r="A62" s="47">
        <f>IF(Mitarbeiter!B62="","",Mitarbeiter!A62)</f>
        <v/>
      </c>
      <c r="B62" s="48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7">
        <f>IF(Mitarbeiter!B62="","",'Ist-Stunden'!C62)</f>
        <v/>
      </c>
      <c r="F62" s="57">
        <f>IF(B62="","",Berechnung!AE62)</f>
        <v/>
      </c>
      <c r="G62" s="61">
        <f>IF(B62="","",Berechnung!P62)</f>
        <v/>
      </c>
      <c r="H62" s="61">
        <f>IF(B62="","",Berechnung!AC62)</f>
        <v/>
      </c>
      <c r="I62" s="61">
        <f>IF(B62="","",Berechnung!AD62)</f>
        <v/>
      </c>
      <c r="J62" s="36">
        <f>IF(B62="","",SUMPRODUCT(((Berechnung!D62:O62+Berechnung!Q62:AB62)&gt;0)*1))</f>
        <v/>
      </c>
      <c r="K62" s="57">
        <f>IF(B62="","",Berechnung!AH62)</f>
        <v/>
      </c>
      <c r="L62" s="40">
        <f>IF(B62="","",IF(N(K62)&gt;0,F62/K62,""))</f>
        <v/>
      </c>
      <c r="M62" s="62">
        <f>IF(L62="","",RANK(L62,$L$6:$L$305,0))</f>
        <v/>
      </c>
      <c r="N62" s="56">
        <f>IF(B62="","",IF(L62="","",IF(L62&lt;=Einstellungen!$C$7,"unauffällig",IF(L62&lt;=Einstellungen!$C$8,"auffällig","kritisch"))))</f>
        <v/>
      </c>
      <c r="O62" s="63">
        <f>IF(L62="",-1,L62+ROW()/1000000000)</f>
        <v/>
      </c>
      <c r="P62" s="61">
        <f>IF(B62="","",Berechnung!AF62)</f>
        <v/>
      </c>
      <c r="Q62" s="57">
        <f>IF(B62="","",Berechnung!AG62)</f>
        <v/>
      </c>
      <c r="R62" s="57">
        <f>IF(B62="","",Berechnung!AI62)</f>
        <v/>
      </c>
      <c r="S62" s="59">
        <f>IF(B62="","",IF(N(R62)&gt;0,Q62/R62,""))</f>
        <v/>
      </c>
      <c r="T62" s="56">
        <f>IF(B62="","",IF(S62="","",IF(S62&lt;=Einstellungen!$C$7,"unauffällig",IF(S62&lt;=Einstellungen!$C$8,"auffällig","kritisch"))))</f>
        <v/>
      </c>
    </row>
    <row r="63">
      <c r="A63" s="47">
        <f>IF(Mitarbeiter!B63="","",Mitarbeiter!A63)</f>
        <v/>
      </c>
      <c r="B63" s="48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7">
        <f>IF(Mitarbeiter!B63="","",'Ist-Stunden'!C63)</f>
        <v/>
      </c>
      <c r="F63" s="57">
        <f>IF(B63="","",Berechnung!AE63)</f>
        <v/>
      </c>
      <c r="G63" s="61">
        <f>IF(B63="","",Berechnung!P63)</f>
        <v/>
      </c>
      <c r="H63" s="61">
        <f>IF(B63="","",Berechnung!AC63)</f>
        <v/>
      </c>
      <c r="I63" s="61">
        <f>IF(B63="","",Berechnung!AD63)</f>
        <v/>
      </c>
      <c r="J63" s="36">
        <f>IF(B63="","",SUMPRODUCT(((Berechnung!D63:O63+Berechnung!Q63:AB63)&gt;0)*1))</f>
        <v/>
      </c>
      <c r="K63" s="57">
        <f>IF(B63="","",Berechnung!AH63)</f>
        <v/>
      </c>
      <c r="L63" s="40">
        <f>IF(B63="","",IF(N(K63)&gt;0,F63/K63,""))</f>
        <v/>
      </c>
      <c r="M63" s="62">
        <f>IF(L63="","",RANK(L63,$L$6:$L$305,0))</f>
        <v/>
      </c>
      <c r="N63" s="56">
        <f>IF(B63="","",IF(L63="","",IF(L63&lt;=Einstellungen!$C$7,"unauffällig",IF(L63&lt;=Einstellungen!$C$8,"auffällig","kritisch"))))</f>
        <v/>
      </c>
      <c r="O63" s="63">
        <f>IF(L63="",-1,L63+ROW()/1000000000)</f>
        <v/>
      </c>
      <c r="P63" s="61">
        <f>IF(B63="","",Berechnung!AF63)</f>
        <v/>
      </c>
      <c r="Q63" s="57">
        <f>IF(B63="","",Berechnung!AG63)</f>
        <v/>
      </c>
      <c r="R63" s="57">
        <f>IF(B63="","",Berechnung!AI63)</f>
        <v/>
      </c>
      <c r="S63" s="59">
        <f>IF(B63="","",IF(N(R63)&gt;0,Q63/R63,""))</f>
        <v/>
      </c>
      <c r="T63" s="56">
        <f>IF(B63="","",IF(S63="","",IF(S63&lt;=Einstellungen!$C$7,"unauffällig",IF(S63&lt;=Einstellungen!$C$8,"auffällig","kritisch"))))</f>
        <v/>
      </c>
    </row>
    <row r="64">
      <c r="A64" s="47">
        <f>IF(Mitarbeiter!B64="","",Mitarbeiter!A64)</f>
        <v/>
      </c>
      <c r="B64" s="48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7">
        <f>IF(Mitarbeiter!B64="","",'Ist-Stunden'!C64)</f>
        <v/>
      </c>
      <c r="F64" s="57">
        <f>IF(B64="","",Berechnung!AE64)</f>
        <v/>
      </c>
      <c r="G64" s="61">
        <f>IF(B64="","",Berechnung!P64)</f>
        <v/>
      </c>
      <c r="H64" s="61">
        <f>IF(B64="","",Berechnung!AC64)</f>
        <v/>
      </c>
      <c r="I64" s="61">
        <f>IF(B64="","",Berechnung!AD64)</f>
        <v/>
      </c>
      <c r="J64" s="36">
        <f>IF(B64="","",SUMPRODUCT(((Berechnung!D64:O64+Berechnung!Q64:AB64)&gt;0)*1))</f>
        <v/>
      </c>
      <c r="K64" s="57">
        <f>IF(B64="","",Berechnung!AH64)</f>
        <v/>
      </c>
      <c r="L64" s="40">
        <f>IF(B64="","",IF(N(K64)&gt;0,F64/K64,""))</f>
        <v/>
      </c>
      <c r="M64" s="62">
        <f>IF(L64="","",RANK(L64,$L$6:$L$305,0))</f>
        <v/>
      </c>
      <c r="N64" s="56">
        <f>IF(B64="","",IF(L64="","",IF(L64&lt;=Einstellungen!$C$7,"unauffällig",IF(L64&lt;=Einstellungen!$C$8,"auffällig","kritisch"))))</f>
        <v/>
      </c>
      <c r="O64" s="63">
        <f>IF(L64="",-1,L64+ROW()/1000000000)</f>
        <v/>
      </c>
      <c r="P64" s="61">
        <f>IF(B64="","",Berechnung!AF64)</f>
        <v/>
      </c>
      <c r="Q64" s="57">
        <f>IF(B64="","",Berechnung!AG64)</f>
        <v/>
      </c>
      <c r="R64" s="57">
        <f>IF(B64="","",Berechnung!AI64)</f>
        <v/>
      </c>
      <c r="S64" s="59">
        <f>IF(B64="","",IF(N(R64)&gt;0,Q64/R64,""))</f>
        <v/>
      </c>
      <c r="T64" s="56">
        <f>IF(B64="","",IF(S64="","",IF(S64&lt;=Einstellungen!$C$7,"unauffällig",IF(S64&lt;=Einstellungen!$C$8,"auffällig","kritisch"))))</f>
        <v/>
      </c>
    </row>
    <row r="65">
      <c r="A65" s="47">
        <f>IF(Mitarbeiter!B65="","",Mitarbeiter!A65)</f>
        <v/>
      </c>
      <c r="B65" s="48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7">
        <f>IF(Mitarbeiter!B65="","",'Ist-Stunden'!C65)</f>
        <v/>
      </c>
      <c r="F65" s="57">
        <f>IF(B65="","",Berechnung!AE65)</f>
        <v/>
      </c>
      <c r="G65" s="61">
        <f>IF(B65="","",Berechnung!P65)</f>
        <v/>
      </c>
      <c r="H65" s="61">
        <f>IF(B65="","",Berechnung!AC65)</f>
        <v/>
      </c>
      <c r="I65" s="61">
        <f>IF(B65="","",Berechnung!AD65)</f>
        <v/>
      </c>
      <c r="J65" s="36">
        <f>IF(B65="","",SUMPRODUCT(((Berechnung!D65:O65+Berechnung!Q65:AB65)&gt;0)*1))</f>
        <v/>
      </c>
      <c r="K65" s="57">
        <f>IF(B65="","",Berechnung!AH65)</f>
        <v/>
      </c>
      <c r="L65" s="40">
        <f>IF(B65="","",IF(N(K65)&gt;0,F65/K65,""))</f>
        <v/>
      </c>
      <c r="M65" s="62">
        <f>IF(L65="","",RANK(L65,$L$6:$L$305,0))</f>
        <v/>
      </c>
      <c r="N65" s="56">
        <f>IF(B65="","",IF(L65="","",IF(L65&lt;=Einstellungen!$C$7,"unauffällig",IF(L65&lt;=Einstellungen!$C$8,"auffällig","kritisch"))))</f>
        <v/>
      </c>
      <c r="O65" s="63">
        <f>IF(L65="",-1,L65+ROW()/1000000000)</f>
        <v/>
      </c>
      <c r="P65" s="61">
        <f>IF(B65="","",Berechnung!AF65)</f>
        <v/>
      </c>
      <c r="Q65" s="57">
        <f>IF(B65="","",Berechnung!AG65)</f>
        <v/>
      </c>
      <c r="R65" s="57">
        <f>IF(B65="","",Berechnung!AI65)</f>
        <v/>
      </c>
      <c r="S65" s="59">
        <f>IF(B65="","",IF(N(R65)&gt;0,Q65/R65,""))</f>
        <v/>
      </c>
      <c r="T65" s="56">
        <f>IF(B65="","",IF(S65="","",IF(S65&lt;=Einstellungen!$C$7,"unauffällig",IF(S65&lt;=Einstellungen!$C$8,"auffällig","kritisch"))))</f>
        <v/>
      </c>
    </row>
    <row r="66">
      <c r="A66" s="47">
        <f>IF(Mitarbeiter!B66="","",Mitarbeiter!A66)</f>
        <v/>
      </c>
      <c r="B66" s="48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7">
        <f>IF(Mitarbeiter!B66="","",'Ist-Stunden'!C66)</f>
        <v/>
      </c>
      <c r="F66" s="57">
        <f>IF(B66="","",Berechnung!AE66)</f>
        <v/>
      </c>
      <c r="G66" s="61">
        <f>IF(B66="","",Berechnung!P66)</f>
        <v/>
      </c>
      <c r="H66" s="61">
        <f>IF(B66="","",Berechnung!AC66)</f>
        <v/>
      </c>
      <c r="I66" s="61">
        <f>IF(B66="","",Berechnung!AD66)</f>
        <v/>
      </c>
      <c r="J66" s="36">
        <f>IF(B66="","",SUMPRODUCT(((Berechnung!D66:O66+Berechnung!Q66:AB66)&gt;0)*1))</f>
        <v/>
      </c>
      <c r="K66" s="57">
        <f>IF(B66="","",Berechnung!AH66)</f>
        <v/>
      </c>
      <c r="L66" s="40">
        <f>IF(B66="","",IF(N(K66)&gt;0,F66/K66,""))</f>
        <v/>
      </c>
      <c r="M66" s="62">
        <f>IF(L66="","",RANK(L66,$L$6:$L$305,0))</f>
        <v/>
      </c>
      <c r="N66" s="56">
        <f>IF(B66="","",IF(L66="","",IF(L66&lt;=Einstellungen!$C$7,"unauffällig",IF(L66&lt;=Einstellungen!$C$8,"auffällig","kritisch"))))</f>
        <v/>
      </c>
      <c r="O66" s="63">
        <f>IF(L66="",-1,L66+ROW()/1000000000)</f>
        <v/>
      </c>
      <c r="P66" s="61">
        <f>IF(B66="","",Berechnung!AF66)</f>
        <v/>
      </c>
      <c r="Q66" s="57">
        <f>IF(B66="","",Berechnung!AG66)</f>
        <v/>
      </c>
      <c r="R66" s="57">
        <f>IF(B66="","",Berechnung!AI66)</f>
        <v/>
      </c>
      <c r="S66" s="59">
        <f>IF(B66="","",IF(N(R66)&gt;0,Q66/R66,""))</f>
        <v/>
      </c>
      <c r="T66" s="56">
        <f>IF(B66="","",IF(S66="","",IF(S66&lt;=Einstellungen!$C$7,"unauffällig",IF(S66&lt;=Einstellungen!$C$8,"auffällig","kritisch"))))</f>
        <v/>
      </c>
    </row>
    <row r="67">
      <c r="A67" s="47">
        <f>IF(Mitarbeiter!B67="","",Mitarbeiter!A67)</f>
        <v/>
      </c>
      <c r="B67" s="48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7">
        <f>IF(Mitarbeiter!B67="","",'Ist-Stunden'!C67)</f>
        <v/>
      </c>
      <c r="F67" s="57">
        <f>IF(B67="","",Berechnung!AE67)</f>
        <v/>
      </c>
      <c r="G67" s="61">
        <f>IF(B67="","",Berechnung!P67)</f>
        <v/>
      </c>
      <c r="H67" s="61">
        <f>IF(B67="","",Berechnung!AC67)</f>
        <v/>
      </c>
      <c r="I67" s="61">
        <f>IF(B67="","",Berechnung!AD67)</f>
        <v/>
      </c>
      <c r="J67" s="36">
        <f>IF(B67="","",SUMPRODUCT(((Berechnung!D67:O67+Berechnung!Q67:AB67)&gt;0)*1))</f>
        <v/>
      </c>
      <c r="K67" s="57">
        <f>IF(B67="","",Berechnung!AH67)</f>
        <v/>
      </c>
      <c r="L67" s="40">
        <f>IF(B67="","",IF(N(K67)&gt;0,F67/K67,""))</f>
        <v/>
      </c>
      <c r="M67" s="62">
        <f>IF(L67="","",RANK(L67,$L$6:$L$305,0))</f>
        <v/>
      </c>
      <c r="N67" s="56">
        <f>IF(B67="","",IF(L67="","",IF(L67&lt;=Einstellungen!$C$7,"unauffällig",IF(L67&lt;=Einstellungen!$C$8,"auffällig","kritisch"))))</f>
        <v/>
      </c>
      <c r="O67" s="63">
        <f>IF(L67="",-1,L67+ROW()/1000000000)</f>
        <v/>
      </c>
      <c r="P67" s="61">
        <f>IF(B67="","",Berechnung!AF67)</f>
        <v/>
      </c>
      <c r="Q67" s="57">
        <f>IF(B67="","",Berechnung!AG67)</f>
        <v/>
      </c>
      <c r="R67" s="57">
        <f>IF(B67="","",Berechnung!AI67)</f>
        <v/>
      </c>
      <c r="S67" s="59">
        <f>IF(B67="","",IF(N(R67)&gt;0,Q67/R67,""))</f>
        <v/>
      </c>
      <c r="T67" s="56">
        <f>IF(B67="","",IF(S67="","",IF(S67&lt;=Einstellungen!$C$7,"unauffällig",IF(S67&lt;=Einstellungen!$C$8,"auffällig","kritisch"))))</f>
        <v/>
      </c>
    </row>
    <row r="68">
      <c r="A68" s="47">
        <f>IF(Mitarbeiter!B68="","",Mitarbeiter!A68)</f>
        <v/>
      </c>
      <c r="B68" s="48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7">
        <f>IF(Mitarbeiter!B68="","",'Ist-Stunden'!C68)</f>
        <v/>
      </c>
      <c r="F68" s="57">
        <f>IF(B68="","",Berechnung!AE68)</f>
        <v/>
      </c>
      <c r="G68" s="61">
        <f>IF(B68="","",Berechnung!P68)</f>
        <v/>
      </c>
      <c r="H68" s="61">
        <f>IF(B68="","",Berechnung!AC68)</f>
        <v/>
      </c>
      <c r="I68" s="61">
        <f>IF(B68="","",Berechnung!AD68)</f>
        <v/>
      </c>
      <c r="J68" s="36">
        <f>IF(B68="","",SUMPRODUCT(((Berechnung!D68:O68+Berechnung!Q68:AB68)&gt;0)*1))</f>
        <v/>
      </c>
      <c r="K68" s="57">
        <f>IF(B68="","",Berechnung!AH68)</f>
        <v/>
      </c>
      <c r="L68" s="40">
        <f>IF(B68="","",IF(N(K68)&gt;0,F68/K68,""))</f>
        <v/>
      </c>
      <c r="M68" s="62">
        <f>IF(L68="","",RANK(L68,$L$6:$L$305,0))</f>
        <v/>
      </c>
      <c r="N68" s="56">
        <f>IF(B68="","",IF(L68="","",IF(L68&lt;=Einstellungen!$C$7,"unauffällig",IF(L68&lt;=Einstellungen!$C$8,"auffällig","kritisch"))))</f>
        <v/>
      </c>
      <c r="O68" s="63">
        <f>IF(L68="",-1,L68+ROW()/1000000000)</f>
        <v/>
      </c>
      <c r="P68" s="61">
        <f>IF(B68="","",Berechnung!AF68)</f>
        <v/>
      </c>
      <c r="Q68" s="57">
        <f>IF(B68="","",Berechnung!AG68)</f>
        <v/>
      </c>
      <c r="R68" s="57">
        <f>IF(B68="","",Berechnung!AI68)</f>
        <v/>
      </c>
      <c r="S68" s="59">
        <f>IF(B68="","",IF(N(R68)&gt;0,Q68/R68,""))</f>
        <v/>
      </c>
      <c r="T68" s="56">
        <f>IF(B68="","",IF(S68="","",IF(S68&lt;=Einstellungen!$C$7,"unauffällig",IF(S68&lt;=Einstellungen!$C$8,"auffällig","kritisch"))))</f>
        <v/>
      </c>
    </row>
    <row r="69">
      <c r="A69" s="47">
        <f>IF(Mitarbeiter!B69="","",Mitarbeiter!A69)</f>
        <v/>
      </c>
      <c r="B69" s="48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7">
        <f>IF(Mitarbeiter!B69="","",'Ist-Stunden'!C69)</f>
        <v/>
      </c>
      <c r="F69" s="57">
        <f>IF(B69="","",Berechnung!AE69)</f>
        <v/>
      </c>
      <c r="G69" s="61">
        <f>IF(B69="","",Berechnung!P69)</f>
        <v/>
      </c>
      <c r="H69" s="61">
        <f>IF(B69="","",Berechnung!AC69)</f>
        <v/>
      </c>
      <c r="I69" s="61">
        <f>IF(B69="","",Berechnung!AD69)</f>
        <v/>
      </c>
      <c r="J69" s="36">
        <f>IF(B69="","",SUMPRODUCT(((Berechnung!D69:O69+Berechnung!Q69:AB69)&gt;0)*1))</f>
        <v/>
      </c>
      <c r="K69" s="57">
        <f>IF(B69="","",Berechnung!AH69)</f>
        <v/>
      </c>
      <c r="L69" s="40">
        <f>IF(B69="","",IF(N(K69)&gt;0,F69/K69,""))</f>
        <v/>
      </c>
      <c r="M69" s="62">
        <f>IF(L69="","",RANK(L69,$L$6:$L$305,0))</f>
        <v/>
      </c>
      <c r="N69" s="56">
        <f>IF(B69="","",IF(L69="","",IF(L69&lt;=Einstellungen!$C$7,"unauffällig",IF(L69&lt;=Einstellungen!$C$8,"auffällig","kritisch"))))</f>
        <v/>
      </c>
      <c r="O69" s="63">
        <f>IF(L69="",-1,L69+ROW()/1000000000)</f>
        <v/>
      </c>
      <c r="P69" s="61">
        <f>IF(B69="","",Berechnung!AF69)</f>
        <v/>
      </c>
      <c r="Q69" s="57">
        <f>IF(B69="","",Berechnung!AG69)</f>
        <v/>
      </c>
      <c r="R69" s="57">
        <f>IF(B69="","",Berechnung!AI69)</f>
        <v/>
      </c>
      <c r="S69" s="59">
        <f>IF(B69="","",IF(N(R69)&gt;0,Q69/R69,""))</f>
        <v/>
      </c>
      <c r="T69" s="56">
        <f>IF(B69="","",IF(S69="","",IF(S69&lt;=Einstellungen!$C$7,"unauffällig",IF(S69&lt;=Einstellungen!$C$8,"auffällig","kritisch"))))</f>
        <v/>
      </c>
    </row>
    <row r="70">
      <c r="A70" s="47">
        <f>IF(Mitarbeiter!B70="","",Mitarbeiter!A70)</f>
        <v/>
      </c>
      <c r="B70" s="48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7">
        <f>IF(Mitarbeiter!B70="","",'Ist-Stunden'!C70)</f>
        <v/>
      </c>
      <c r="F70" s="57">
        <f>IF(B70="","",Berechnung!AE70)</f>
        <v/>
      </c>
      <c r="G70" s="61">
        <f>IF(B70="","",Berechnung!P70)</f>
        <v/>
      </c>
      <c r="H70" s="61">
        <f>IF(B70="","",Berechnung!AC70)</f>
        <v/>
      </c>
      <c r="I70" s="61">
        <f>IF(B70="","",Berechnung!AD70)</f>
        <v/>
      </c>
      <c r="J70" s="36">
        <f>IF(B70="","",SUMPRODUCT(((Berechnung!D70:O70+Berechnung!Q70:AB70)&gt;0)*1))</f>
        <v/>
      </c>
      <c r="K70" s="57">
        <f>IF(B70="","",Berechnung!AH70)</f>
        <v/>
      </c>
      <c r="L70" s="40">
        <f>IF(B70="","",IF(N(K70)&gt;0,F70/K70,""))</f>
        <v/>
      </c>
      <c r="M70" s="62">
        <f>IF(L70="","",RANK(L70,$L$6:$L$305,0))</f>
        <v/>
      </c>
      <c r="N70" s="56">
        <f>IF(B70="","",IF(L70="","",IF(L70&lt;=Einstellungen!$C$7,"unauffällig",IF(L70&lt;=Einstellungen!$C$8,"auffällig","kritisch"))))</f>
        <v/>
      </c>
      <c r="O70" s="63">
        <f>IF(L70="",-1,L70+ROW()/1000000000)</f>
        <v/>
      </c>
      <c r="P70" s="61">
        <f>IF(B70="","",Berechnung!AF70)</f>
        <v/>
      </c>
      <c r="Q70" s="57">
        <f>IF(B70="","",Berechnung!AG70)</f>
        <v/>
      </c>
      <c r="R70" s="57">
        <f>IF(B70="","",Berechnung!AI70)</f>
        <v/>
      </c>
      <c r="S70" s="59">
        <f>IF(B70="","",IF(N(R70)&gt;0,Q70/R70,""))</f>
        <v/>
      </c>
      <c r="T70" s="56">
        <f>IF(B70="","",IF(S70="","",IF(S70&lt;=Einstellungen!$C$7,"unauffällig",IF(S70&lt;=Einstellungen!$C$8,"auffällig","kritisch"))))</f>
        <v/>
      </c>
    </row>
    <row r="71">
      <c r="A71" s="47">
        <f>IF(Mitarbeiter!B71="","",Mitarbeiter!A71)</f>
        <v/>
      </c>
      <c r="B71" s="48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7">
        <f>IF(Mitarbeiter!B71="","",'Ist-Stunden'!C71)</f>
        <v/>
      </c>
      <c r="F71" s="57">
        <f>IF(B71="","",Berechnung!AE71)</f>
        <v/>
      </c>
      <c r="G71" s="61">
        <f>IF(B71="","",Berechnung!P71)</f>
        <v/>
      </c>
      <c r="H71" s="61">
        <f>IF(B71="","",Berechnung!AC71)</f>
        <v/>
      </c>
      <c r="I71" s="61">
        <f>IF(B71="","",Berechnung!AD71)</f>
        <v/>
      </c>
      <c r="J71" s="36">
        <f>IF(B71="","",SUMPRODUCT(((Berechnung!D71:O71+Berechnung!Q71:AB71)&gt;0)*1))</f>
        <v/>
      </c>
      <c r="K71" s="57">
        <f>IF(B71="","",Berechnung!AH71)</f>
        <v/>
      </c>
      <c r="L71" s="40">
        <f>IF(B71="","",IF(N(K71)&gt;0,F71/K71,""))</f>
        <v/>
      </c>
      <c r="M71" s="62">
        <f>IF(L71="","",RANK(L71,$L$6:$L$305,0))</f>
        <v/>
      </c>
      <c r="N71" s="56">
        <f>IF(B71="","",IF(L71="","",IF(L71&lt;=Einstellungen!$C$7,"unauffällig",IF(L71&lt;=Einstellungen!$C$8,"auffällig","kritisch"))))</f>
        <v/>
      </c>
      <c r="O71" s="63">
        <f>IF(L71="",-1,L71+ROW()/1000000000)</f>
        <v/>
      </c>
      <c r="P71" s="61">
        <f>IF(B71="","",Berechnung!AF71)</f>
        <v/>
      </c>
      <c r="Q71" s="57">
        <f>IF(B71="","",Berechnung!AG71)</f>
        <v/>
      </c>
      <c r="R71" s="57">
        <f>IF(B71="","",Berechnung!AI71)</f>
        <v/>
      </c>
      <c r="S71" s="59">
        <f>IF(B71="","",IF(N(R71)&gt;0,Q71/R71,""))</f>
        <v/>
      </c>
      <c r="T71" s="56">
        <f>IF(B71="","",IF(S71="","",IF(S71&lt;=Einstellungen!$C$7,"unauffällig",IF(S71&lt;=Einstellungen!$C$8,"auffällig","kritisch"))))</f>
        <v/>
      </c>
    </row>
    <row r="72">
      <c r="A72" s="47">
        <f>IF(Mitarbeiter!B72="","",Mitarbeiter!A72)</f>
        <v/>
      </c>
      <c r="B72" s="48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7">
        <f>IF(Mitarbeiter!B72="","",'Ist-Stunden'!C72)</f>
        <v/>
      </c>
      <c r="F72" s="57">
        <f>IF(B72="","",Berechnung!AE72)</f>
        <v/>
      </c>
      <c r="G72" s="61">
        <f>IF(B72="","",Berechnung!P72)</f>
        <v/>
      </c>
      <c r="H72" s="61">
        <f>IF(B72="","",Berechnung!AC72)</f>
        <v/>
      </c>
      <c r="I72" s="61">
        <f>IF(B72="","",Berechnung!AD72)</f>
        <v/>
      </c>
      <c r="J72" s="36">
        <f>IF(B72="","",SUMPRODUCT(((Berechnung!D72:O72+Berechnung!Q72:AB72)&gt;0)*1))</f>
        <v/>
      </c>
      <c r="K72" s="57">
        <f>IF(B72="","",Berechnung!AH72)</f>
        <v/>
      </c>
      <c r="L72" s="40">
        <f>IF(B72="","",IF(N(K72)&gt;0,F72/K72,""))</f>
        <v/>
      </c>
      <c r="M72" s="62">
        <f>IF(L72="","",RANK(L72,$L$6:$L$305,0))</f>
        <v/>
      </c>
      <c r="N72" s="56">
        <f>IF(B72="","",IF(L72="","",IF(L72&lt;=Einstellungen!$C$7,"unauffällig",IF(L72&lt;=Einstellungen!$C$8,"auffällig","kritisch"))))</f>
        <v/>
      </c>
      <c r="O72" s="63">
        <f>IF(L72="",-1,L72+ROW()/1000000000)</f>
        <v/>
      </c>
      <c r="P72" s="61">
        <f>IF(B72="","",Berechnung!AF72)</f>
        <v/>
      </c>
      <c r="Q72" s="57">
        <f>IF(B72="","",Berechnung!AG72)</f>
        <v/>
      </c>
      <c r="R72" s="57">
        <f>IF(B72="","",Berechnung!AI72)</f>
        <v/>
      </c>
      <c r="S72" s="59">
        <f>IF(B72="","",IF(N(R72)&gt;0,Q72/R72,""))</f>
        <v/>
      </c>
      <c r="T72" s="56">
        <f>IF(B72="","",IF(S72="","",IF(S72&lt;=Einstellungen!$C$7,"unauffällig",IF(S72&lt;=Einstellungen!$C$8,"auffällig","kritisch"))))</f>
        <v/>
      </c>
    </row>
    <row r="73">
      <c r="A73" s="47">
        <f>IF(Mitarbeiter!B73="","",Mitarbeiter!A73)</f>
        <v/>
      </c>
      <c r="B73" s="48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7">
        <f>IF(Mitarbeiter!B73="","",'Ist-Stunden'!C73)</f>
        <v/>
      </c>
      <c r="F73" s="57">
        <f>IF(B73="","",Berechnung!AE73)</f>
        <v/>
      </c>
      <c r="G73" s="61">
        <f>IF(B73="","",Berechnung!P73)</f>
        <v/>
      </c>
      <c r="H73" s="61">
        <f>IF(B73="","",Berechnung!AC73)</f>
        <v/>
      </c>
      <c r="I73" s="61">
        <f>IF(B73="","",Berechnung!AD73)</f>
        <v/>
      </c>
      <c r="J73" s="36">
        <f>IF(B73="","",SUMPRODUCT(((Berechnung!D73:O73+Berechnung!Q73:AB73)&gt;0)*1))</f>
        <v/>
      </c>
      <c r="K73" s="57">
        <f>IF(B73="","",Berechnung!AH73)</f>
        <v/>
      </c>
      <c r="L73" s="40">
        <f>IF(B73="","",IF(N(K73)&gt;0,F73/K73,""))</f>
        <v/>
      </c>
      <c r="M73" s="62">
        <f>IF(L73="","",RANK(L73,$L$6:$L$305,0))</f>
        <v/>
      </c>
      <c r="N73" s="56">
        <f>IF(B73="","",IF(L73="","",IF(L73&lt;=Einstellungen!$C$7,"unauffällig",IF(L73&lt;=Einstellungen!$C$8,"auffällig","kritisch"))))</f>
        <v/>
      </c>
      <c r="O73" s="63">
        <f>IF(L73="",-1,L73+ROW()/1000000000)</f>
        <v/>
      </c>
      <c r="P73" s="61">
        <f>IF(B73="","",Berechnung!AF73)</f>
        <v/>
      </c>
      <c r="Q73" s="57">
        <f>IF(B73="","",Berechnung!AG73)</f>
        <v/>
      </c>
      <c r="R73" s="57">
        <f>IF(B73="","",Berechnung!AI73)</f>
        <v/>
      </c>
      <c r="S73" s="59">
        <f>IF(B73="","",IF(N(R73)&gt;0,Q73/R73,""))</f>
        <v/>
      </c>
      <c r="T73" s="56">
        <f>IF(B73="","",IF(S73="","",IF(S73&lt;=Einstellungen!$C$7,"unauffällig",IF(S73&lt;=Einstellungen!$C$8,"auffällig","kritisch"))))</f>
        <v/>
      </c>
    </row>
    <row r="74">
      <c r="A74" s="47">
        <f>IF(Mitarbeiter!B74="","",Mitarbeiter!A74)</f>
        <v/>
      </c>
      <c r="B74" s="48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7">
        <f>IF(Mitarbeiter!B74="","",'Ist-Stunden'!C74)</f>
        <v/>
      </c>
      <c r="F74" s="57">
        <f>IF(B74="","",Berechnung!AE74)</f>
        <v/>
      </c>
      <c r="G74" s="61">
        <f>IF(B74="","",Berechnung!P74)</f>
        <v/>
      </c>
      <c r="H74" s="61">
        <f>IF(B74="","",Berechnung!AC74)</f>
        <v/>
      </c>
      <c r="I74" s="61">
        <f>IF(B74="","",Berechnung!AD74)</f>
        <v/>
      </c>
      <c r="J74" s="36">
        <f>IF(B74="","",SUMPRODUCT(((Berechnung!D74:O74+Berechnung!Q74:AB74)&gt;0)*1))</f>
        <v/>
      </c>
      <c r="K74" s="57">
        <f>IF(B74="","",Berechnung!AH74)</f>
        <v/>
      </c>
      <c r="L74" s="40">
        <f>IF(B74="","",IF(N(K74)&gt;0,F74/K74,""))</f>
        <v/>
      </c>
      <c r="M74" s="62">
        <f>IF(L74="","",RANK(L74,$L$6:$L$305,0))</f>
        <v/>
      </c>
      <c r="N74" s="56">
        <f>IF(B74="","",IF(L74="","",IF(L74&lt;=Einstellungen!$C$7,"unauffällig",IF(L74&lt;=Einstellungen!$C$8,"auffällig","kritisch"))))</f>
        <v/>
      </c>
      <c r="O74" s="63">
        <f>IF(L74="",-1,L74+ROW()/1000000000)</f>
        <v/>
      </c>
      <c r="P74" s="61">
        <f>IF(B74="","",Berechnung!AF74)</f>
        <v/>
      </c>
      <c r="Q74" s="57">
        <f>IF(B74="","",Berechnung!AG74)</f>
        <v/>
      </c>
      <c r="R74" s="57">
        <f>IF(B74="","",Berechnung!AI74)</f>
        <v/>
      </c>
      <c r="S74" s="59">
        <f>IF(B74="","",IF(N(R74)&gt;0,Q74/R74,""))</f>
        <v/>
      </c>
      <c r="T74" s="56">
        <f>IF(B74="","",IF(S74="","",IF(S74&lt;=Einstellungen!$C$7,"unauffällig",IF(S74&lt;=Einstellungen!$C$8,"auffällig","kritisch"))))</f>
        <v/>
      </c>
    </row>
    <row r="75">
      <c r="A75" s="47">
        <f>IF(Mitarbeiter!B75="","",Mitarbeiter!A75)</f>
        <v/>
      </c>
      <c r="B75" s="48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7">
        <f>IF(Mitarbeiter!B75="","",'Ist-Stunden'!C75)</f>
        <v/>
      </c>
      <c r="F75" s="57">
        <f>IF(B75="","",Berechnung!AE75)</f>
        <v/>
      </c>
      <c r="G75" s="61">
        <f>IF(B75="","",Berechnung!P75)</f>
        <v/>
      </c>
      <c r="H75" s="61">
        <f>IF(B75="","",Berechnung!AC75)</f>
        <v/>
      </c>
      <c r="I75" s="61">
        <f>IF(B75="","",Berechnung!AD75)</f>
        <v/>
      </c>
      <c r="J75" s="36">
        <f>IF(B75="","",SUMPRODUCT(((Berechnung!D75:O75+Berechnung!Q75:AB75)&gt;0)*1))</f>
        <v/>
      </c>
      <c r="K75" s="57">
        <f>IF(B75="","",Berechnung!AH75)</f>
        <v/>
      </c>
      <c r="L75" s="40">
        <f>IF(B75="","",IF(N(K75)&gt;0,F75/K75,""))</f>
        <v/>
      </c>
      <c r="M75" s="62">
        <f>IF(L75="","",RANK(L75,$L$6:$L$305,0))</f>
        <v/>
      </c>
      <c r="N75" s="56">
        <f>IF(B75="","",IF(L75="","",IF(L75&lt;=Einstellungen!$C$7,"unauffällig",IF(L75&lt;=Einstellungen!$C$8,"auffällig","kritisch"))))</f>
        <v/>
      </c>
      <c r="O75" s="63">
        <f>IF(L75="",-1,L75+ROW()/1000000000)</f>
        <v/>
      </c>
      <c r="P75" s="61">
        <f>IF(B75="","",Berechnung!AF75)</f>
        <v/>
      </c>
      <c r="Q75" s="57">
        <f>IF(B75="","",Berechnung!AG75)</f>
        <v/>
      </c>
      <c r="R75" s="57">
        <f>IF(B75="","",Berechnung!AI75)</f>
        <v/>
      </c>
      <c r="S75" s="59">
        <f>IF(B75="","",IF(N(R75)&gt;0,Q75/R75,""))</f>
        <v/>
      </c>
      <c r="T75" s="56">
        <f>IF(B75="","",IF(S75="","",IF(S75&lt;=Einstellungen!$C$7,"unauffällig",IF(S75&lt;=Einstellungen!$C$8,"auffällig","kritisch"))))</f>
        <v/>
      </c>
    </row>
    <row r="76">
      <c r="A76" s="47">
        <f>IF(Mitarbeiter!B76="","",Mitarbeiter!A76)</f>
        <v/>
      </c>
      <c r="B76" s="48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7">
        <f>IF(Mitarbeiter!B76="","",'Ist-Stunden'!C76)</f>
        <v/>
      </c>
      <c r="F76" s="57">
        <f>IF(B76="","",Berechnung!AE76)</f>
        <v/>
      </c>
      <c r="G76" s="61">
        <f>IF(B76="","",Berechnung!P76)</f>
        <v/>
      </c>
      <c r="H76" s="61">
        <f>IF(B76="","",Berechnung!AC76)</f>
        <v/>
      </c>
      <c r="I76" s="61">
        <f>IF(B76="","",Berechnung!AD76)</f>
        <v/>
      </c>
      <c r="J76" s="36">
        <f>IF(B76="","",SUMPRODUCT(((Berechnung!D76:O76+Berechnung!Q76:AB76)&gt;0)*1))</f>
        <v/>
      </c>
      <c r="K76" s="57">
        <f>IF(B76="","",Berechnung!AH76)</f>
        <v/>
      </c>
      <c r="L76" s="40">
        <f>IF(B76="","",IF(N(K76)&gt;0,F76/K76,""))</f>
        <v/>
      </c>
      <c r="M76" s="62">
        <f>IF(L76="","",RANK(L76,$L$6:$L$305,0))</f>
        <v/>
      </c>
      <c r="N76" s="56">
        <f>IF(B76="","",IF(L76="","",IF(L76&lt;=Einstellungen!$C$7,"unauffällig",IF(L76&lt;=Einstellungen!$C$8,"auffällig","kritisch"))))</f>
        <v/>
      </c>
      <c r="O76" s="63">
        <f>IF(L76="",-1,L76+ROW()/1000000000)</f>
        <v/>
      </c>
      <c r="P76" s="61">
        <f>IF(B76="","",Berechnung!AF76)</f>
        <v/>
      </c>
      <c r="Q76" s="57">
        <f>IF(B76="","",Berechnung!AG76)</f>
        <v/>
      </c>
      <c r="R76" s="57">
        <f>IF(B76="","",Berechnung!AI76)</f>
        <v/>
      </c>
      <c r="S76" s="59">
        <f>IF(B76="","",IF(N(R76)&gt;0,Q76/R76,""))</f>
        <v/>
      </c>
      <c r="T76" s="56">
        <f>IF(B76="","",IF(S76="","",IF(S76&lt;=Einstellungen!$C$7,"unauffällig",IF(S76&lt;=Einstellungen!$C$8,"auffällig","kritisch"))))</f>
        <v/>
      </c>
    </row>
    <row r="77">
      <c r="A77" s="47">
        <f>IF(Mitarbeiter!B77="","",Mitarbeiter!A77)</f>
        <v/>
      </c>
      <c r="B77" s="48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7">
        <f>IF(Mitarbeiter!B77="","",'Ist-Stunden'!C77)</f>
        <v/>
      </c>
      <c r="F77" s="57">
        <f>IF(B77="","",Berechnung!AE77)</f>
        <v/>
      </c>
      <c r="G77" s="61">
        <f>IF(B77="","",Berechnung!P77)</f>
        <v/>
      </c>
      <c r="H77" s="61">
        <f>IF(B77="","",Berechnung!AC77)</f>
        <v/>
      </c>
      <c r="I77" s="61">
        <f>IF(B77="","",Berechnung!AD77)</f>
        <v/>
      </c>
      <c r="J77" s="36">
        <f>IF(B77="","",SUMPRODUCT(((Berechnung!D77:O77+Berechnung!Q77:AB77)&gt;0)*1))</f>
        <v/>
      </c>
      <c r="K77" s="57">
        <f>IF(B77="","",Berechnung!AH77)</f>
        <v/>
      </c>
      <c r="L77" s="40">
        <f>IF(B77="","",IF(N(K77)&gt;0,F77/K77,""))</f>
        <v/>
      </c>
      <c r="M77" s="62">
        <f>IF(L77="","",RANK(L77,$L$6:$L$305,0))</f>
        <v/>
      </c>
      <c r="N77" s="56">
        <f>IF(B77="","",IF(L77="","",IF(L77&lt;=Einstellungen!$C$7,"unauffällig",IF(L77&lt;=Einstellungen!$C$8,"auffällig","kritisch"))))</f>
        <v/>
      </c>
      <c r="O77" s="63">
        <f>IF(L77="",-1,L77+ROW()/1000000000)</f>
        <v/>
      </c>
      <c r="P77" s="61">
        <f>IF(B77="","",Berechnung!AF77)</f>
        <v/>
      </c>
      <c r="Q77" s="57">
        <f>IF(B77="","",Berechnung!AG77)</f>
        <v/>
      </c>
      <c r="R77" s="57">
        <f>IF(B77="","",Berechnung!AI77)</f>
        <v/>
      </c>
      <c r="S77" s="59">
        <f>IF(B77="","",IF(N(R77)&gt;0,Q77/R77,""))</f>
        <v/>
      </c>
      <c r="T77" s="56">
        <f>IF(B77="","",IF(S77="","",IF(S77&lt;=Einstellungen!$C$7,"unauffällig",IF(S77&lt;=Einstellungen!$C$8,"auffällig","kritisch"))))</f>
        <v/>
      </c>
    </row>
    <row r="78">
      <c r="A78" s="47">
        <f>IF(Mitarbeiter!B78="","",Mitarbeiter!A78)</f>
        <v/>
      </c>
      <c r="B78" s="48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7">
        <f>IF(Mitarbeiter!B78="","",'Ist-Stunden'!C78)</f>
        <v/>
      </c>
      <c r="F78" s="57">
        <f>IF(B78="","",Berechnung!AE78)</f>
        <v/>
      </c>
      <c r="G78" s="61">
        <f>IF(B78="","",Berechnung!P78)</f>
        <v/>
      </c>
      <c r="H78" s="61">
        <f>IF(B78="","",Berechnung!AC78)</f>
        <v/>
      </c>
      <c r="I78" s="61">
        <f>IF(B78="","",Berechnung!AD78)</f>
        <v/>
      </c>
      <c r="J78" s="36">
        <f>IF(B78="","",SUMPRODUCT(((Berechnung!D78:O78+Berechnung!Q78:AB78)&gt;0)*1))</f>
        <v/>
      </c>
      <c r="K78" s="57">
        <f>IF(B78="","",Berechnung!AH78)</f>
        <v/>
      </c>
      <c r="L78" s="40">
        <f>IF(B78="","",IF(N(K78)&gt;0,F78/K78,""))</f>
        <v/>
      </c>
      <c r="M78" s="62">
        <f>IF(L78="","",RANK(L78,$L$6:$L$305,0))</f>
        <v/>
      </c>
      <c r="N78" s="56">
        <f>IF(B78="","",IF(L78="","",IF(L78&lt;=Einstellungen!$C$7,"unauffällig",IF(L78&lt;=Einstellungen!$C$8,"auffällig","kritisch"))))</f>
        <v/>
      </c>
      <c r="O78" s="63">
        <f>IF(L78="",-1,L78+ROW()/1000000000)</f>
        <v/>
      </c>
      <c r="P78" s="61">
        <f>IF(B78="","",Berechnung!AF78)</f>
        <v/>
      </c>
      <c r="Q78" s="57">
        <f>IF(B78="","",Berechnung!AG78)</f>
        <v/>
      </c>
      <c r="R78" s="57">
        <f>IF(B78="","",Berechnung!AI78)</f>
        <v/>
      </c>
      <c r="S78" s="59">
        <f>IF(B78="","",IF(N(R78)&gt;0,Q78/R78,""))</f>
        <v/>
      </c>
      <c r="T78" s="56">
        <f>IF(B78="","",IF(S78="","",IF(S78&lt;=Einstellungen!$C$7,"unauffällig",IF(S78&lt;=Einstellungen!$C$8,"auffällig","kritisch"))))</f>
        <v/>
      </c>
    </row>
    <row r="79">
      <c r="A79" s="47">
        <f>IF(Mitarbeiter!B79="","",Mitarbeiter!A79)</f>
        <v/>
      </c>
      <c r="B79" s="48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7">
        <f>IF(Mitarbeiter!B79="","",'Ist-Stunden'!C79)</f>
        <v/>
      </c>
      <c r="F79" s="57">
        <f>IF(B79="","",Berechnung!AE79)</f>
        <v/>
      </c>
      <c r="G79" s="61">
        <f>IF(B79="","",Berechnung!P79)</f>
        <v/>
      </c>
      <c r="H79" s="61">
        <f>IF(B79="","",Berechnung!AC79)</f>
        <v/>
      </c>
      <c r="I79" s="61">
        <f>IF(B79="","",Berechnung!AD79)</f>
        <v/>
      </c>
      <c r="J79" s="36">
        <f>IF(B79="","",SUMPRODUCT(((Berechnung!D79:O79+Berechnung!Q79:AB79)&gt;0)*1))</f>
        <v/>
      </c>
      <c r="K79" s="57">
        <f>IF(B79="","",Berechnung!AH79)</f>
        <v/>
      </c>
      <c r="L79" s="40">
        <f>IF(B79="","",IF(N(K79)&gt;0,F79/K79,""))</f>
        <v/>
      </c>
      <c r="M79" s="62">
        <f>IF(L79="","",RANK(L79,$L$6:$L$305,0))</f>
        <v/>
      </c>
      <c r="N79" s="56">
        <f>IF(B79="","",IF(L79="","",IF(L79&lt;=Einstellungen!$C$7,"unauffällig",IF(L79&lt;=Einstellungen!$C$8,"auffällig","kritisch"))))</f>
        <v/>
      </c>
      <c r="O79" s="63">
        <f>IF(L79="",-1,L79+ROW()/1000000000)</f>
        <v/>
      </c>
      <c r="P79" s="61">
        <f>IF(B79="","",Berechnung!AF79)</f>
        <v/>
      </c>
      <c r="Q79" s="57">
        <f>IF(B79="","",Berechnung!AG79)</f>
        <v/>
      </c>
      <c r="R79" s="57">
        <f>IF(B79="","",Berechnung!AI79)</f>
        <v/>
      </c>
      <c r="S79" s="59">
        <f>IF(B79="","",IF(N(R79)&gt;0,Q79/R79,""))</f>
        <v/>
      </c>
      <c r="T79" s="56">
        <f>IF(B79="","",IF(S79="","",IF(S79&lt;=Einstellungen!$C$7,"unauffällig",IF(S79&lt;=Einstellungen!$C$8,"auffällig","kritisch"))))</f>
        <v/>
      </c>
    </row>
    <row r="80">
      <c r="A80" s="47">
        <f>IF(Mitarbeiter!B80="","",Mitarbeiter!A80)</f>
        <v/>
      </c>
      <c r="B80" s="48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7">
        <f>IF(Mitarbeiter!B80="","",'Ist-Stunden'!C80)</f>
        <v/>
      </c>
      <c r="F80" s="57">
        <f>IF(B80="","",Berechnung!AE80)</f>
        <v/>
      </c>
      <c r="G80" s="61">
        <f>IF(B80="","",Berechnung!P80)</f>
        <v/>
      </c>
      <c r="H80" s="61">
        <f>IF(B80="","",Berechnung!AC80)</f>
        <v/>
      </c>
      <c r="I80" s="61">
        <f>IF(B80="","",Berechnung!AD80)</f>
        <v/>
      </c>
      <c r="J80" s="36">
        <f>IF(B80="","",SUMPRODUCT(((Berechnung!D80:O80+Berechnung!Q80:AB80)&gt;0)*1))</f>
        <v/>
      </c>
      <c r="K80" s="57">
        <f>IF(B80="","",Berechnung!AH80)</f>
        <v/>
      </c>
      <c r="L80" s="40">
        <f>IF(B80="","",IF(N(K80)&gt;0,F80/K80,""))</f>
        <v/>
      </c>
      <c r="M80" s="62">
        <f>IF(L80="","",RANK(L80,$L$6:$L$305,0))</f>
        <v/>
      </c>
      <c r="N80" s="56">
        <f>IF(B80="","",IF(L80="","",IF(L80&lt;=Einstellungen!$C$7,"unauffällig",IF(L80&lt;=Einstellungen!$C$8,"auffällig","kritisch"))))</f>
        <v/>
      </c>
      <c r="O80" s="63">
        <f>IF(L80="",-1,L80+ROW()/1000000000)</f>
        <v/>
      </c>
      <c r="P80" s="61">
        <f>IF(B80="","",Berechnung!AF80)</f>
        <v/>
      </c>
      <c r="Q80" s="57">
        <f>IF(B80="","",Berechnung!AG80)</f>
        <v/>
      </c>
      <c r="R80" s="57">
        <f>IF(B80="","",Berechnung!AI80)</f>
        <v/>
      </c>
      <c r="S80" s="59">
        <f>IF(B80="","",IF(N(R80)&gt;0,Q80/R80,""))</f>
        <v/>
      </c>
      <c r="T80" s="56">
        <f>IF(B80="","",IF(S80="","",IF(S80&lt;=Einstellungen!$C$7,"unauffällig",IF(S80&lt;=Einstellungen!$C$8,"auffällig","kritisch"))))</f>
        <v/>
      </c>
    </row>
    <row r="81">
      <c r="A81" s="47">
        <f>IF(Mitarbeiter!B81="","",Mitarbeiter!A81)</f>
        <v/>
      </c>
      <c r="B81" s="48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7">
        <f>IF(Mitarbeiter!B81="","",'Ist-Stunden'!C81)</f>
        <v/>
      </c>
      <c r="F81" s="57">
        <f>IF(B81="","",Berechnung!AE81)</f>
        <v/>
      </c>
      <c r="G81" s="61">
        <f>IF(B81="","",Berechnung!P81)</f>
        <v/>
      </c>
      <c r="H81" s="61">
        <f>IF(B81="","",Berechnung!AC81)</f>
        <v/>
      </c>
      <c r="I81" s="61">
        <f>IF(B81="","",Berechnung!AD81)</f>
        <v/>
      </c>
      <c r="J81" s="36">
        <f>IF(B81="","",SUMPRODUCT(((Berechnung!D81:O81+Berechnung!Q81:AB81)&gt;0)*1))</f>
        <v/>
      </c>
      <c r="K81" s="57">
        <f>IF(B81="","",Berechnung!AH81)</f>
        <v/>
      </c>
      <c r="L81" s="40">
        <f>IF(B81="","",IF(N(K81)&gt;0,F81/K81,""))</f>
        <v/>
      </c>
      <c r="M81" s="62">
        <f>IF(L81="","",RANK(L81,$L$6:$L$305,0))</f>
        <v/>
      </c>
      <c r="N81" s="56">
        <f>IF(B81="","",IF(L81="","",IF(L81&lt;=Einstellungen!$C$7,"unauffällig",IF(L81&lt;=Einstellungen!$C$8,"auffällig","kritisch"))))</f>
        <v/>
      </c>
      <c r="O81" s="63">
        <f>IF(L81="",-1,L81+ROW()/1000000000)</f>
        <v/>
      </c>
      <c r="P81" s="61">
        <f>IF(B81="","",Berechnung!AF81)</f>
        <v/>
      </c>
      <c r="Q81" s="57">
        <f>IF(B81="","",Berechnung!AG81)</f>
        <v/>
      </c>
      <c r="R81" s="57">
        <f>IF(B81="","",Berechnung!AI81)</f>
        <v/>
      </c>
      <c r="S81" s="59">
        <f>IF(B81="","",IF(N(R81)&gt;0,Q81/R81,""))</f>
        <v/>
      </c>
      <c r="T81" s="56">
        <f>IF(B81="","",IF(S81="","",IF(S81&lt;=Einstellungen!$C$7,"unauffällig",IF(S81&lt;=Einstellungen!$C$8,"auffällig","kritisch"))))</f>
        <v/>
      </c>
    </row>
    <row r="82">
      <c r="A82" s="47">
        <f>IF(Mitarbeiter!B82="","",Mitarbeiter!A82)</f>
        <v/>
      </c>
      <c r="B82" s="48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7">
        <f>IF(Mitarbeiter!B82="","",'Ist-Stunden'!C82)</f>
        <v/>
      </c>
      <c r="F82" s="57">
        <f>IF(B82="","",Berechnung!AE82)</f>
        <v/>
      </c>
      <c r="G82" s="61">
        <f>IF(B82="","",Berechnung!P82)</f>
        <v/>
      </c>
      <c r="H82" s="61">
        <f>IF(B82="","",Berechnung!AC82)</f>
        <v/>
      </c>
      <c r="I82" s="61">
        <f>IF(B82="","",Berechnung!AD82)</f>
        <v/>
      </c>
      <c r="J82" s="36">
        <f>IF(B82="","",SUMPRODUCT(((Berechnung!D82:O82+Berechnung!Q82:AB82)&gt;0)*1))</f>
        <v/>
      </c>
      <c r="K82" s="57">
        <f>IF(B82="","",Berechnung!AH82)</f>
        <v/>
      </c>
      <c r="L82" s="40">
        <f>IF(B82="","",IF(N(K82)&gt;0,F82/K82,""))</f>
        <v/>
      </c>
      <c r="M82" s="62">
        <f>IF(L82="","",RANK(L82,$L$6:$L$305,0))</f>
        <v/>
      </c>
      <c r="N82" s="56">
        <f>IF(B82="","",IF(L82="","",IF(L82&lt;=Einstellungen!$C$7,"unauffällig",IF(L82&lt;=Einstellungen!$C$8,"auffällig","kritisch"))))</f>
        <v/>
      </c>
      <c r="O82" s="63">
        <f>IF(L82="",-1,L82+ROW()/1000000000)</f>
        <v/>
      </c>
      <c r="P82" s="61">
        <f>IF(B82="","",Berechnung!AF82)</f>
        <v/>
      </c>
      <c r="Q82" s="57">
        <f>IF(B82="","",Berechnung!AG82)</f>
        <v/>
      </c>
      <c r="R82" s="57">
        <f>IF(B82="","",Berechnung!AI82)</f>
        <v/>
      </c>
      <c r="S82" s="59">
        <f>IF(B82="","",IF(N(R82)&gt;0,Q82/R82,""))</f>
        <v/>
      </c>
      <c r="T82" s="56">
        <f>IF(B82="","",IF(S82="","",IF(S82&lt;=Einstellungen!$C$7,"unauffällig",IF(S82&lt;=Einstellungen!$C$8,"auffällig","kritisch"))))</f>
        <v/>
      </c>
    </row>
    <row r="83">
      <c r="A83" s="47">
        <f>IF(Mitarbeiter!B83="","",Mitarbeiter!A83)</f>
        <v/>
      </c>
      <c r="B83" s="48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7">
        <f>IF(Mitarbeiter!B83="","",'Ist-Stunden'!C83)</f>
        <v/>
      </c>
      <c r="F83" s="57">
        <f>IF(B83="","",Berechnung!AE83)</f>
        <v/>
      </c>
      <c r="G83" s="61">
        <f>IF(B83="","",Berechnung!P83)</f>
        <v/>
      </c>
      <c r="H83" s="61">
        <f>IF(B83="","",Berechnung!AC83)</f>
        <v/>
      </c>
      <c r="I83" s="61">
        <f>IF(B83="","",Berechnung!AD83)</f>
        <v/>
      </c>
      <c r="J83" s="36">
        <f>IF(B83="","",SUMPRODUCT(((Berechnung!D83:O83+Berechnung!Q83:AB83)&gt;0)*1))</f>
        <v/>
      </c>
      <c r="K83" s="57">
        <f>IF(B83="","",Berechnung!AH83)</f>
        <v/>
      </c>
      <c r="L83" s="40">
        <f>IF(B83="","",IF(N(K83)&gt;0,F83/K83,""))</f>
        <v/>
      </c>
      <c r="M83" s="62">
        <f>IF(L83="","",RANK(L83,$L$6:$L$305,0))</f>
        <v/>
      </c>
      <c r="N83" s="56">
        <f>IF(B83="","",IF(L83="","",IF(L83&lt;=Einstellungen!$C$7,"unauffällig",IF(L83&lt;=Einstellungen!$C$8,"auffällig","kritisch"))))</f>
        <v/>
      </c>
      <c r="O83" s="63">
        <f>IF(L83="",-1,L83+ROW()/1000000000)</f>
        <v/>
      </c>
      <c r="P83" s="61">
        <f>IF(B83="","",Berechnung!AF83)</f>
        <v/>
      </c>
      <c r="Q83" s="57">
        <f>IF(B83="","",Berechnung!AG83)</f>
        <v/>
      </c>
      <c r="R83" s="57">
        <f>IF(B83="","",Berechnung!AI83)</f>
        <v/>
      </c>
      <c r="S83" s="59">
        <f>IF(B83="","",IF(N(R83)&gt;0,Q83/R83,""))</f>
        <v/>
      </c>
      <c r="T83" s="56">
        <f>IF(B83="","",IF(S83="","",IF(S83&lt;=Einstellungen!$C$7,"unauffällig",IF(S83&lt;=Einstellungen!$C$8,"auffällig","kritisch"))))</f>
        <v/>
      </c>
    </row>
    <row r="84">
      <c r="A84" s="47">
        <f>IF(Mitarbeiter!B84="","",Mitarbeiter!A84)</f>
        <v/>
      </c>
      <c r="B84" s="48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7">
        <f>IF(Mitarbeiter!B84="","",'Ist-Stunden'!C84)</f>
        <v/>
      </c>
      <c r="F84" s="57">
        <f>IF(B84="","",Berechnung!AE84)</f>
        <v/>
      </c>
      <c r="G84" s="61">
        <f>IF(B84="","",Berechnung!P84)</f>
        <v/>
      </c>
      <c r="H84" s="61">
        <f>IF(B84="","",Berechnung!AC84)</f>
        <v/>
      </c>
      <c r="I84" s="61">
        <f>IF(B84="","",Berechnung!AD84)</f>
        <v/>
      </c>
      <c r="J84" s="36">
        <f>IF(B84="","",SUMPRODUCT(((Berechnung!D84:O84+Berechnung!Q84:AB84)&gt;0)*1))</f>
        <v/>
      </c>
      <c r="K84" s="57">
        <f>IF(B84="","",Berechnung!AH84)</f>
        <v/>
      </c>
      <c r="L84" s="40">
        <f>IF(B84="","",IF(N(K84)&gt;0,F84/K84,""))</f>
        <v/>
      </c>
      <c r="M84" s="62">
        <f>IF(L84="","",RANK(L84,$L$6:$L$305,0))</f>
        <v/>
      </c>
      <c r="N84" s="56">
        <f>IF(B84="","",IF(L84="","",IF(L84&lt;=Einstellungen!$C$7,"unauffällig",IF(L84&lt;=Einstellungen!$C$8,"auffällig","kritisch"))))</f>
        <v/>
      </c>
      <c r="O84" s="63">
        <f>IF(L84="",-1,L84+ROW()/1000000000)</f>
        <v/>
      </c>
      <c r="P84" s="61">
        <f>IF(B84="","",Berechnung!AF84)</f>
        <v/>
      </c>
      <c r="Q84" s="57">
        <f>IF(B84="","",Berechnung!AG84)</f>
        <v/>
      </c>
      <c r="R84" s="57">
        <f>IF(B84="","",Berechnung!AI84)</f>
        <v/>
      </c>
      <c r="S84" s="59">
        <f>IF(B84="","",IF(N(R84)&gt;0,Q84/R84,""))</f>
        <v/>
      </c>
      <c r="T84" s="56">
        <f>IF(B84="","",IF(S84="","",IF(S84&lt;=Einstellungen!$C$7,"unauffällig",IF(S84&lt;=Einstellungen!$C$8,"auffällig","kritisch"))))</f>
        <v/>
      </c>
    </row>
    <row r="85">
      <c r="A85" s="47">
        <f>IF(Mitarbeiter!B85="","",Mitarbeiter!A85)</f>
        <v/>
      </c>
      <c r="B85" s="48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7">
        <f>IF(Mitarbeiter!B85="","",'Ist-Stunden'!C85)</f>
        <v/>
      </c>
      <c r="F85" s="57">
        <f>IF(B85="","",Berechnung!AE85)</f>
        <v/>
      </c>
      <c r="G85" s="61">
        <f>IF(B85="","",Berechnung!P85)</f>
        <v/>
      </c>
      <c r="H85" s="61">
        <f>IF(B85="","",Berechnung!AC85)</f>
        <v/>
      </c>
      <c r="I85" s="61">
        <f>IF(B85="","",Berechnung!AD85)</f>
        <v/>
      </c>
      <c r="J85" s="36">
        <f>IF(B85="","",SUMPRODUCT(((Berechnung!D85:O85+Berechnung!Q85:AB85)&gt;0)*1))</f>
        <v/>
      </c>
      <c r="K85" s="57">
        <f>IF(B85="","",Berechnung!AH85)</f>
        <v/>
      </c>
      <c r="L85" s="40">
        <f>IF(B85="","",IF(N(K85)&gt;0,F85/K85,""))</f>
        <v/>
      </c>
      <c r="M85" s="62">
        <f>IF(L85="","",RANK(L85,$L$6:$L$305,0))</f>
        <v/>
      </c>
      <c r="N85" s="56">
        <f>IF(B85="","",IF(L85="","",IF(L85&lt;=Einstellungen!$C$7,"unauffällig",IF(L85&lt;=Einstellungen!$C$8,"auffällig","kritisch"))))</f>
        <v/>
      </c>
      <c r="O85" s="63">
        <f>IF(L85="",-1,L85+ROW()/1000000000)</f>
        <v/>
      </c>
      <c r="P85" s="61">
        <f>IF(B85="","",Berechnung!AF85)</f>
        <v/>
      </c>
      <c r="Q85" s="57">
        <f>IF(B85="","",Berechnung!AG85)</f>
        <v/>
      </c>
      <c r="R85" s="57">
        <f>IF(B85="","",Berechnung!AI85)</f>
        <v/>
      </c>
      <c r="S85" s="59">
        <f>IF(B85="","",IF(N(R85)&gt;0,Q85/R85,""))</f>
        <v/>
      </c>
      <c r="T85" s="56">
        <f>IF(B85="","",IF(S85="","",IF(S85&lt;=Einstellungen!$C$7,"unauffällig",IF(S85&lt;=Einstellungen!$C$8,"auffällig","kritisch"))))</f>
        <v/>
      </c>
    </row>
    <row r="86">
      <c r="A86" s="47">
        <f>IF(Mitarbeiter!B86="","",Mitarbeiter!A86)</f>
        <v/>
      </c>
      <c r="B86" s="48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7">
        <f>IF(Mitarbeiter!B86="","",'Ist-Stunden'!C86)</f>
        <v/>
      </c>
      <c r="F86" s="57">
        <f>IF(B86="","",Berechnung!AE86)</f>
        <v/>
      </c>
      <c r="G86" s="61">
        <f>IF(B86="","",Berechnung!P86)</f>
        <v/>
      </c>
      <c r="H86" s="61">
        <f>IF(B86="","",Berechnung!AC86)</f>
        <v/>
      </c>
      <c r="I86" s="61">
        <f>IF(B86="","",Berechnung!AD86)</f>
        <v/>
      </c>
      <c r="J86" s="36">
        <f>IF(B86="","",SUMPRODUCT(((Berechnung!D86:O86+Berechnung!Q86:AB86)&gt;0)*1))</f>
        <v/>
      </c>
      <c r="K86" s="57">
        <f>IF(B86="","",Berechnung!AH86)</f>
        <v/>
      </c>
      <c r="L86" s="40">
        <f>IF(B86="","",IF(N(K86)&gt;0,F86/K86,""))</f>
        <v/>
      </c>
      <c r="M86" s="62">
        <f>IF(L86="","",RANK(L86,$L$6:$L$305,0))</f>
        <v/>
      </c>
      <c r="N86" s="56">
        <f>IF(B86="","",IF(L86="","",IF(L86&lt;=Einstellungen!$C$7,"unauffällig",IF(L86&lt;=Einstellungen!$C$8,"auffällig","kritisch"))))</f>
        <v/>
      </c>
      <c r="O86" s="63">
        <f>IF(L86="",-1,L86+ROW()/1000000000)</f>
        <v/>
      </c>
      <c r="P86" s="61">
        <f>IF(B86="","",Berechnung!AF86)</f>
        <v/>
      </c>
      <c r="Q86" s="57">
        <f>IF(B86="","",Berechnung!AG86)</f>
        <v/>
      </c>
      <c r="R86" s="57">
        <f>IF(B86="","",Berechnung!AI86)</f>
        <v/>
      </c>
      <c r="S86" s="59">
        <f>IF(B86="","",IF(N(R86)&gt;0,Q86/R86,""))</f>
        <v/>
      </c>
      <c r="T86" s="56">
        <f>IF(B86="","",IF(S86="","",IF(S86&lt;=Einstellungen!$C$7,"unauffällig",IF(S86&lt;=Einstellungen!$C$8,"auffällig","kritisch"))))</f>
        <v/>
      </c>
    </row>
    <row r="87">
      <c r="A87" s="47">
        <f>IF(Mitarbeiter!B87="","",Mitarbeiter!A87)</f>
        <v/>
      </c>
      <c r="B87" s="48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7">
        <f>IF(Mitarbeiter!B87="","",'Ist-Stunden'!C87)</f>
        <v/>
      </c>
      <c r="F87" s="57">
        <f>IF(B87="","",Berechnung!AE87)</f>
        <v/>
      </c>
      <c r="G87" s="61">
        <f>IF(B87="","",Berechnung!P87)</f>
        <v/>
      </c>
      <c r="H87" s="61">
        <f>IF(B87="","",Berechnung!AC87)</f>
        <v/>
      </c>
      <c r="I87" s="61">
        <f>IF(B87="","",Berechnung!AD87)</f>
        <v/>
      </c>
      <c r="J87" s="36">
        <f>IF(B87="","",SUMPRODUCT(((Berechnung!D87:O87+Berechnung!Q87:AB87)&gt;0)*1))</f>
        <v/>
      </c>
      <c r="K87" s="57">
        <f>IF(B87="","",Berechnung!AH87)</f>
        <v/>
      </c>
      <c r="L87" s="40">
        <f>IF(B87="","",IF(N(K87)&gt;0,F87/K87,""))</f>
        <v/>
      </c>
      <c r="M87" s="62">
        <f>IF(L87="","",RANK(L87,$L$6:$L$305,0))</f>
        <v/>
      </c>
      <c r="N87" s="56">
        <f>IF(B87="","",IF(L87="","",IF(L87&lt;=Einstellungen!$C$7,"unauffällig",IF(L87&lt;=Einstellungen!$C$8,"auffällig","kritisch"))))</f>
        <v/>
      </c>
      <c r="O87" s="63">
        <f>IF(L87="",-1,L87+ROW()/1000000000)</f>
        <v/>
      </c>
      <c r="P87" s="61">
        <f>IF(B87="","",Berechnung!AF87)</f>
        <v/>
      </c>
      <c r="Q87" s="57">
        <f>IF(B87="","",Berechnung!AG87)</f>
        <v/>
      </c>
      <c r="R87" s="57">
        <f>IF(B87="","",Berechnung!AI87)</f>
        <v/>
      </c>
      <c r="S87" s="59">
        <f>IF(B87="","",IF(N(R87)&gt;0,Q87/R87,""))</f>
        <v/>
      </c>
      <c r="T87" s="56">
        <f>IF(B87="","",IF(S87="","",IF(S87&lt;=Einstellungen!$C$7,"unauffällig",IF(S87&lt;=Einstellungen!$C$8,"auffällig","kritisch"))))</f>
        <v/>
      </c>
    </row>
    <row r="88">
      <c r="A88" s="47">
        <f>IF(Mitarbeiter!B88="","",Mitarbeiter!A88)</f>
        <v/>
      </c>
      <c r="B88" s="48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7">
        <f>IF(Mitarbeiter!B88="","",'Ist-Stunden'!C88)</f>
        <v/>
      </c>
      <c r="F88" s="57">
        <f>IF(B88="","",Berechnung!AE88)</f>
        <v/>
      </c>
      <c r="G88" s="61">
        <f>IF(B88="","",Berechnung!P88)</f>
        <v/>
      </c>
      <c r="H88" s="61">
        <f>IF(B88="","",Berechnung!AC88)</f>
        <v/>
      </c>
      <c r="I88" s="61">
        <f>IF(B88="","",Berechnung!AD88)</f>
        <v/>
      </c>
      <c r="J88" s="36">
        <f>IF(B88="","",SUMPRODUCT(((Berechnung!D88:O88+Berechnung!Q88:AB88)&gt;0)*1))</f>
        <v/>
      </c>
      <c r="K88" s="57">
        <f>IF(B88="","",Berechnung!AH88)</f>
        <v/>
      </c>
      <c r="L88" s="40">
        <f>IF(B88="","",IF(N(K88)&gt;0,F88/K88,""))</f>
        <v/>
      </c>
      <c r="M88" s="62">
        <f>IF(L88="","",RANK(L88,$L$6:$L$305,0))</f>
        <v/>
      </c>
      <c r="N88" s="56">
        <f>IF(B88="","",IF(L88="","",IF(L88&lt;=Einstellungen!$C$7,"unauffällig",IF(L88&lt;=Einstellungen!$C$8,"auffällig","kritisch"))))</f>
        <v/>
      </c>
      <c r="O88" s="63">
        <f>IF(L88="",-1,L88+ROW()/1000000000)</f>
        <v/>
      </c>
      <c r="P88" s="61">
        <f>IF(B88="","",Berechnung!AF88)</f>
        <v/>
      </c>
      <c r="Q88" s="57">
        <f>IF(B88="","",Berechnung!AG88)</f>
        <v/>
      </c>
      <c r="R88" s="57">
        <f>IF(B88="","",Berechnung!AI88)</f>
        <v/>
      </c>
      <c r="S88" s="59">
        <f>IF(B88="","",IF(N(R88)&gt;0,Q88/R88,""))</f>
        <v/>
      </c>
      <c r="T88" s="56">
        <f>IF(B88="","",IF(S88="","",IF(S88&lt;=Einstellungen!$C$7,"unauffällig",IF(S88&lt;=Einstellungen!$C$8,"auffällig","kritisch"))))</f>
        <v/>
      </c>
    </row>
    <row r="89">
      <c r="A89" s="47">
        <f>IF(Mitarbeiter!B89="","",Mitarbeiter!A89)</f>
        <v/>
      </c>
      <c r="B89" s="48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7">
        <f>IF(Mitarbeiter!B89="","",'Ist-Stunden'!C89)</f>
        <v/>
      </c>
      <c r="F89" s="57">
        <f>IF(B89="","",Berechnung!AE89)</f>
        <v/>
      </c>
      <c r="G89" s="61">
        <f>IF(B89="","",Berechnung!P89)</f>
        <v/>
      </c>
      <c r="H89" s="61">
        <f>IF(B89="","",Berechnung!AC89)</f>
        <v/>
      </c>
      <c r="I89" s="61">
        <f>IF(B89="","",Berechnung!AD89)</f>
        <v/>
      </c>
      <c r="J89" s="36">
        <f>IF(B89="","",SUMPRODUCT(((Berechnung!D89:O89+Berechnung!Q89:AB89)&gt;0)*1))</f>
        <v/>
      </c>
      <c r="K89" s="57">
        <f>IF(B89="","",Berechnung!AH89)</f>
        <v/>
      </c>
      <c r="L89" s="40">
        <f>IF(B89="","",IF(N(K89)&gt;0,F89/K89,""))</f>
        <v/>
      </c>
      <c r="M89" s="62">
        <f>IF(L89="","",RANK(L89,$L$6:$L$305,0))</f>
        <v/>
      </c>
      <c r="N89" s="56">
        <f>IF(B89="","",IF(L89="","",IF(L89&lt;=Einstellungen!$C$7,"unauffällig",IF(L89&lt;=Einstellungen!$C$8,"auffällig","kritisch"))))</f>
        <v/>
      </c>
      <c r="O89" s="63">
        <f>IF(L89="",-1,L89+ROW()/1000000000)</f>
        <v/>
      </c>
      <c r="P89" s="61">
        <f>IF(B89="","",Berechnung!AF89)</f>
        <v/>
      </c>
      <c r="Q89" s="57">
        <f>IF(B89="","",Berechnung!AG89)</f>
        <v/>
      </c>
      <c r="R89" s="57">
        <f>IF(B89="","",Berechnung!AI89)</f>
        <v/>
      </c>
      <c r="S89" s="59">
        <f>IF(B89="","",IF(N(R89)&gt;0,Q89/R89,""))</f>
        <v/>
      </c>
      <c r="T89" s="56">
        <f>IF(B89="","",IF(S89="","",IF(S89&lt;=Einstellungen!$C$7,"unauffällig",IF(S89&lt;=Einstellungen!$C$8,"auffällig","kritisch"))))</f>
        <v/>
      </c>
    </row>
    <row r="90">
      <c r="A90" s="47">
        <f>IF(Mitarbeiter!B90="","",Mitarbeiter!A90)</f>
        <v/>
      </c>
      <c r="B90" s="48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7">
        <f>IF(Mitarbeiter!B90="","",'Ist-Stunden'!C90)</f>
        <v/>
      </c>
      <c r="F90" s="57">
        <f>IF(B90="","",Berechnung!AE90)</f>
        <v/>
      </c>
      <c r="G90" s="61">
        <f>IF(B90="","",Berechnung!P90)</f>
        <v/>
      </c>
      <c r="H90" s="61">
        <f>IF(B90="","",Berechnung!AC90)</f>
        <v/>
      </c>
      <c r="I90" s="61">
        <f>IF(B90="","",Berechnung!AD90)</f>
        <v/>
      </c>
      <c r="J90" s="36">
        <f>IF(B90="","",SUMPRODUCT(((Berechnung!D90:O90+Berechnung!Q90:AB90)&gt;0)*1))</f>
        <v/>
      </c>
      <c r="K90" s="57">
        <f>IF(B90="","",Berechnung!AH90)</f>
        <v/>
      </c>
      <c r="L90" s="40">
        <f>IF(B90="","",IF(N(K90)&gt;0,F90/K90,""))</f>
        <v/>
      </c>
      <c r="M90" s="62">
        <f>IF(L90="","",RANK(L90,$L$6:$L$305,0))</f>
        <v/>
      </c>
      <c r="N90" s="56">
        <f>IF(B90="","",IF(L90="","",IF(L90&lt;=Einstellungen!$C$7,"unauffällig",IF(L90&lt;=Einstellungen!$C$8,"auffällig","kritisch"))))</f>
        <v/>
      </c>
      <c r="O90" s="63">
        <f>IF(L90="",-1,L90+ROW()/1000000000)</f>
        <v/>
      </c>
      <c r="P90" s="61">
        <f>IF(B90="","",Berechnung!AF90)</f>
        <v/>
      </c>
      <c r="Q90" s="57">
        <f>IF(B90="","",Berechnung!AG90)</f>
        <v/>
      </c>
      <c r="R90" s="57">
        <f>IF(B90="","",Berechnung!AI90)</f>
        <v/>
      </c>
      <c r="S90" s="59">
        <f>IF(B90="","",IF(N(R90)&gt;0,Q90/R90,""))</f>
        <v/>
      </c>
      <c r="T90" s="56">
        <f>IF(B90="","",IF(S90="","",IF(S90&lt;=Einstellungen!$C$7,"unauffällig",IF(S90&lt;=Einstellungen!$C$8,"auffällig","kritisch"))))</f>
        <v/>
      </c>
    </row>
    <row r="91">
      <c r="A91" s="47">
        <f>IF(Mitarbeiter!B91="","",Mitarbeiter!A91)</f>
        <v/>
      </c>
      <c r="B91" s="48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7">
        <f>IF(Mitarbeiter!B91="","",'Ist-Stunden'!C91)</f>
        <v/>
      </c>
      <c r="F91" s="57">
        <f>IF(B91="","",Berechnung!AE91)</f>
        <v/>
      </c>
      <c r="G91" s="61">
        <f>IF(B91="","",Berechnung!P91)</f>
        <v/>
      </c>
      <c r="H91" s="61">
        <f>IF(B91="","",Berechnung!AC91)</f>
        <v/>
      </c>
      <c r="I91" s="61">
        <f>IF(B91="","",Berechnung!AD91)</f>
        <v/>
      </c>
      <c r="J91" s="36">
        <f>IF(B91="","",SUMPRODUCT(((Berechnung!D91:O91+Berechnung!Q91:AB91)&gt;0)*1))</f>
        <v/>
      </c>
      <c r="K91" s="57">
        <f>IF(B91="","",Berechnung!AH91)</f>
        <v/>
      </c>
      <c r="L91" s="40">
        <f>IF(B91="","",IF(N(K91)&gt;0,F91/K91,""))</f>
        <v/>
      </c>
      <c r="M91" s="62">
        <f>IF(L91="","",RANK(L91,$L$6:$L$305,0))</f>
        <v/>
      </c>
      <c r="N91" s="56">
        <f>IF(B91="","",IF(L91="","",IF(L91&lt;=Einstellungen!$C$7,"unauffällig",IF(L91&lt;=Einstellungen!$C$8,"auffällig","kritisch"))))</f>
        <v/>
      </c>
      <c r="O91" s="63">
        <f>IF(L91="",-1,L91+ROW()/1000000000)</f>
        <v/>
      </c>
      <c r="P91" s="61">
        <f>IF(B91="","",Berechnung!AF91)</f>
        <v/>
      </c>
      <c r="Q91" s="57">
        <f>IF(B91="","",Berechnung!AG91)</f>
        <v/>
      </c>
      <c r="R91" s="57">
        <f>IF(B91="","",Berechnung!AI91)</f>
        <v/>
      </c>
      <c r="S91" s="59">
        <f>IF(B91="","",IF(N(R91)&gt;0,Q91/R91,""))</f>
        <v/>
      </c>
      <c r="T91" s="56">
        <f>IF(B91="","",IF(S91="","",IF(S91&lt;=Einstellungen!$C$7,"unauffällig",IF(S91&lt;=Einstellungen!$C$8,"auffällig","kritisch"))))</f>
        <v/>
      </c>
    </row>
    <row r="92">
      <c r="A92" s="47">
        <f>IF(Mitarbeiter!B92="","",Mitarbeiter!A92)</f>
        <v/>
      </c>
      <c r="B92" s="48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7">
        <f>IF(Mitarbeiter!B92="","",'Ist-Stunden'!C92)</f>
        <v/>
      </c>
      <c r="F92" s="57">
        <f>IF(B92="","",Berechnung!AE92)</f>
        <v/>
      </c>
      <c r="G92" s="61">
        <f>IF(B92="","",Berechnung!P92)</f>
        <v/>
      </c>
      <c r="H92" s="61">
        <f>IF(B92="","",Berechnung!AC92)</f>
        <v/>
      </c>
      <c r="I92" s="61">
        <f>IF(B92="","",Berechnung!AD92)</f>
        <v/>
      </c>
      <c r="J92" s="36">
        <f>IF(B92="","",SUMPRODUCT(((Berechnung!D92:O92+Berechnung!Q92:AB92)&gt;0)*1))</f>
        <v/>
      </c>
      <c r="K92" s="57">
        <f>IF(B92="","",Berechnung!AH92)</f>
        <v/>
      </c>
      <c r="L92" s="40">
        <f>IF(B92="","",IF(N(K92)&gt;0,F92/K92,""))</f>
        <v/>
      </c>
      <c r="M92" s="62">
        <f>IF(L92="","",RANK(L92,$L$6:$L$305,0))</f>
        <v/>
      </c>
      <c r="N92" s="56">
        <f>IF(B92="","",IF(L92="","",IF(L92&lt;=Einstellungen!$C$7,"unauffällig",IF(L92&lt;=Einstellungen!$C$8,"auffällig","kritisch"))))</f>
        <v/>
      </c>
      <c r="O92" s="63">
        <f>IF(L92="",-1,L92+ROW()/1000000000)</f>
        <v/>
      </c>
      <c r="P92" s="61">
        <f>IF(B92="","",Berechnung!AF92)</f>
        <v/>
      </c>
      <c r="Q92" s="57">
        <f>IF(B92="","",Berechnung!AG92)</f>
        <v/>
      </c>
      <c r="R92" s="57">
        <f>IF(B92="","",Berechnung!AI92)</f>
        <v/>
      </c>
      <c r="S92" s="59">
        <f>IF(B92="","",IF(N(R92)&gt;0,Q92/R92,""))</f>
        <v/>
      </c>
      <c r="T92" s="56">
        <f>IF(B92="","",IF(S92="","",IF(S92&lt;=Einstellungen!$C$7,"unauffällig",IF(S92&lt;=Einstellungen!$C$8,"auffällig","kritisch"))))</f>
        <v/>
      </c>
    </row>
    <row r="93">
      <c r="A93" s="47">
        <f>IF(Mitarbeiter!B93="","",Mitarbeiter!A93)</f>
        <v/>
      </c>
      <c r="B93" s="48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7">
        <f>IF(Mitarbeiter!B93="","",'Ist-Stunden'!C93)</f>
        <v/>
      </c>
      <c r="F93" s="57">
        <f>IF(B93="","",Berechnung!AE93)</f>
        <v/>
      </c>
      <c r="G93" s="61">
        <f>IF(B93="","",Berechnung!P93)</f>
        <v/>
      </c>
      <c r="H93" s="61">
        <f>IF(B93="","",Berechnung!AC93)</f>
        <v/>
      </c>
      <c r="I93" s="61">
        <f>IF(B93="","",Berechnung!AD93)</f>
        <v/>
      </c>
      <c r="J93" s="36">
        <f>IF(B93="","",SUMPRODUCT(((Berechnung!D93:O93+Berechnung!Q93:AB93)&gt;0)*1))</f>
        <v/>
      </c>
      <c r="K93" s="57">
        <f>IF(B93="","",Berechnung!AH93)</f>
        <v/>
      </c>
      <c r="L93" s="40">
        <f>IF(B93="","",IF(N(K93)&gt;0,F93/K93,""))</f>
        <v/>
      </c>
      <c r="M93" s="62">
        <f>IF(L93="","",RANK(L93,$L$6:$L$305,0))</f>
        <v/>
      </c>
      <c r="N93" s="56">
        <f>IF(B93="","",IF(L93="","",IF(L93&lt;=Einstellungen!$C$7,"unauffällig",IF(L93&lt;=Einstellungen!$C$8,"auffällig","kritisch"))))</f>
        <v/>
      </c>
      <c r="O93" s="63">
        <f>IF(L93="",-1,L93+ROW()/1000000000)</f>
        <v/>
      </c>
      <c r="P93" s="61">
        <f>IF(B93="","",Berechnung!AF93)</f>
        <v/>
      </c>
      <c r="Q93" s="57">
        <f>IF(B93="","",Berechnung!AG93)</f>
        <v/>
      </c>
      <c r="R93" s="57">
        <f>IF(B93="","",Berechnung!AI93)</f>
        <v/>
      </c>
      <c r="S93" s="59">
        <f>IF(B93="","",IF(N(R93)&gt;0,Q93/R93,""))</f>
        <v/>
      </c>
      <c r="T93" s="56">
        <f>IF(B93="","",IF(S93="","",IF(S93&lt;=Einstellungen!$C$7,"unauffällig",IF(S93&lt;=Einstellungen!$C$8,"auffällig","kritisch"))))</f>
        <v/>
      </c>
    </row>
    <row r="94">
      <c r="A94" s="47">
        <f>IF(Mitarbeiter!B94="","",Mitarbeiter!A94)</f>
        <v/>
      </c>
      <c r="B94" s="48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7">
        <f>IF(Mitarbeiter!B94="","",'Ist-Stunden'!C94)</f>
        <v/>
      </c>
      <c r="F94" s="57">
        <f>IF(B94="","",Berechnung!AE94)</f>
        <v/>
      </c>
      <c r="G94" s="61">
        <f>IF(B94="","",Berechnung!P94)</f>
        <v/>
      </c>
      <c r="H94" s="61">
        <f>IF(B94="","",Berechnung!AC94)</f>
        <v/>
      </c>
      <c r="I94" s="61">
        <f>IF(B94="","",Berechnung!AD94)</f>
        <v/>
      </c>
      <c r="J94" s="36">
        <f>IF(B94="","",SUMPRODUCT(((Berechnung!D94:O94+Berechnung!Q94:AB94)&gt;0)*1))</f>
        <v/>
      </c>
      <c r="K94" s="57">
        <f>IF(B94="","",Berechnung!AH94)</f>
        <v/>
      </c>
      <c r="L94" s="40">
        <f>IF(B94="","",IF(N(K94)&gt;0,F94/K94,""))</f>
        <v/>
      </c>
      <c r="M94" s="62">
        <f>IF(L94="","",RANK(L94,$L$6:$L$305,0))</f>
        <v/>
      </c>
      <c r="N94" s="56">
        <f>IF(B94="","",IF(L94="","",IF(L94&lt;=Einstellungen!$C$7,"unauffällig",IF(L94&lt;=Einstellungen!$C$8,"auffällig","kritisch"))))</f>
        <v/>
      </c>
      <c r="O94" s="63">
        <f>IF(L94="",-1,L94+ROW()/1000000000)</f>
        <v/>
      </c>
      <c r="P94" s="61">
        <f>IF(B94="","",Berechnung!AF94)</f>
        <v/>
      </c>
      <c r="Q94" s="57">
        <f>IF(B94="","",Berechnung!AG94)</f>
        <v/>
      </c>
      <c r="R94" s="57">
        <f>IF(B94="","",Berechnung!AI94)</f>
        <v/>
      </c>
      <c r="S94" s="59">
        <f>IF(B94="","",IF(N(R94)&gt;0,Q94/R94,""))</f>
        <v/>
      </c>
      <c r="T94" s="56">
        <f>IF(B94="","",IF(S94="","",IF(S94&lt;=Einstellungen!$C$7,"unauffällig",IF(S94&lt;=Einstellungen!$C$8,"auffällig","kritisch"))))</f>
        <v/>
      </c>
    </row>
    <row r="95">
      <c r="A95" s="47">
        <f>IF(Mitarbeiter!B95="","",Mitarbeiter!A95)</f>
        <v/>
      </c>
      <c r="B95" s="48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7">
        <f>IF(Mitarbeiter!B95="","",'Ist-Stunden'!C95)</f>
        <v/>
      </c>
      <c r="F95" s="57">
        <f>IF(B95="","",Berechnung!AE95)</f>
        <v/>
      </c>
      <c r="G95" s="61">
        <f>IF(B95="","",Berechnung!P95)</f>
        <v/>
      </c>
      <c r="H95" s="61">
        <f>IF(B95="","",Berechnung!AC95)</f>
        <v/>
      </c>
      <c r="I95" s="61">
        <f>IF(B95="","",Berechnung!AD95)</f>
        <v/>
      </c>
      <c r="J95" s="36">
        <f>IF(B95="","",SUMPRODUCT(((Berechnung!D95:O95+Berechnung!Q95:AB95)&gt;0)*1))</f>
        <v/>
      </c>
      <c r="K95" s="57">
        <f>IF(B95="","",Berechnung!AH95)</f>
        <v/>
      </c>
      <c r="L95" s="40">
        <f>IF(B95="","",IF(N(K95)&gt;0,F95/K95,""))</f>
        <v/>
      </c>
      <c r="M95" s="62">
        <f>IF(L95="","",RANK(L95,$L$6:$L$305,0))</f>
        <v/>
      </c>
      <c r="N95" s="56">
        <f>IF(B95="","",IF(L95="","",IF(L95&lt;=Einstellungen!$C$7,"unauffällig",IF(L95&lt;=Einstellungen!$C$8,"auffällig","kritisch"))))</f>
        <v/>
      </c>
      <c r="O95" s="63">
        <f>IF(L95="",-1,L95+ROW()/1000000000)</f>
        <v/>
      </c>
      <c r="P95" s="61">
        <f>IF(B95="","",Berechnung!AF95)</f>
        <v/>
      </c>
      <c r="Q95" s="57">
        <f>IF(B95="","",Berechnung!AG95)</f>
        <v/>
      </c>
      <c r="R95" s="57">
        <f>IF(B95="","",Berechnung!AI95)</f>
        <v/>
      </c>
      <c r="S95" s="59">
        <f>IF(B95="","",IF(N(R95)&gt;0,Q95/R95,""))</f>
        <v/>
      </c>
      <c r="T95" s="56">
        <f>IF(B95="","",IF(S95="","",IF(S95&lt;=Einstellungen!$C$7,"unauffällig",IF(S95&lt;=Einstellungen!$C$8,"auffällig","kritisch"))))</f>
        <v/>
      </c>
    </row>
    <row r="96">
      <c r="A96" s="47">
        <f>IF(Mitarbeiter!B96="","",Mitarbeiter!A96)</f>
        <v/>
      </c>
      <c r="B96" s="48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7">
        <f>IF(Mitarbeiter!B96="","",'Ist-Stunden'!C96)</f>
        <v/>
      </c>
      <c r="F96" s="57">
        <f>IF(B96="","",Berechnung!AE96)</f>
        <v/>
      </c>
      <c r="G96" s="61">
        <f>IF(B96="","",Berechnung!P96)</f>
        <v/>
      </c>
      <c r="H96" s="61">
        <f>IF(B96="","",Berechnung!AC96)</f>
        <v/>
      </c>
      <c r="I96" s="61">
        <f>IF(B96="","",Berechnung!AD96)</f>
        <v/>
      </c>
      <c r="J96" s="36">
        <f>IF(B96="","",SUMPRODUCT(((Berechnung!D96:O96+Berechnung!Q96:AB96)&gt;0)*1))</f>
        <v/>
      </c>
      <c r="K96" s="57">
        <f>IF(B96="","",Berechnung!AH96)</f>
        <v/>
      </c>
      <c r="L96" s="40">
        <f>IF(B96="","",IF(N(K96)&gt;0,F96/K96,""))</f>
        <v/>
      </c>
      <c r="M96" s="62">
        <f>IF(L96="","",RANK(L96,$L$6:$L$305,0))</f>
        <v/>
      </c>
      <c r="N96" s="56">
        <f>IF(B96="","",IF(L96="","",IF(L96&lt;=Einstellungen!$C$7,"unauffällig",IF(L96&lt;=Einstellungen!$C$8,"auffällig","kritisch"))))</f>
        <v/>
      </c>
      <c r="O96" s="63">
        <f>IF(L96="",-1,L96+ROW()/1000000000)</f>
        <v/>
      </c>
      <c r="P96" s="61">
        <f>IF(B96="","",Berechnung!AF96)</f>
        <v/>
      </c>
      <c r="Q96" s="57">
        <f>IF(B96="","",Berechnung!AG96)</f>
        <v/>
      </c>
      <c r="R96" s="57">
        <f>IF(B96="","",Berechnung!AI96)</f>
        <v/>
      </c>
      <c r="S96" s="59">
        <f>IF(B96="","",IF(N(R96)&gt;0,Q96/R96,""))</f>
        <v/>
      </c>
      <c r="T96" s="56">
        <f>IF(B96="","",IF(S96="","",IF(S96&lt;=Einstellungen!$C$7,"unauffällig",IF(S96&lt;=Einstellungen!$C$8,"auffällig","kritisch"))))</f>
        <v/>
      </c>
    </row>
    <row r="97">
      <c r="A97" s="47">
        <f>IF(Mitarbeiter!B97="","",Mitarbeiter!A97)</f>
        <v/>
      </c>
      <c r="B97" s="48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7">
        <f>IF(Mitarbeiter!B97="","",'Ist-Stunden'!C97)</f>
        <v/>
      </c>
      <c r="F97" s="57">
        <f>IF(B97="","",Berechnung!AE97)</f>
        <v/>
      </c>
      <c r="G97" s="61">
        <f>IF(B97="","",Berechnung!P97)</f>
        <v/>
      </c>
      <c r="H97" s="61">
        <f>IF(B97="","",Berechnung!AC97)</f>
        <v/>
      </c>
      <c r="I97" s="61">
        <f>IF(B97="","",Berechnung!AD97)</f>
        <v/>
      </c>
      <c r="J97" s="36">
        <f>IF(B97="","",SUMPRODUCT(((Berechnung!D97:O97+Berechnung!Q97:AB97)&gt;0)*1))</f>
        <v/>
      </c>
      <c r="K97" s="57">
        <f>IF(B97="","",Berechnung!AH97)</f>
        <v/>
      </c>
      <c r="L97" s="40">
        <f>IF(B97="","",IF(N(K97)&gt;0,F97/K97,""))</f>
        <v/>
      </c>
      <c r="M97" s="62">
        <f>IF(L97="","",RANK(L97,$L$6:$L$305,0))</f>
        <v/>
      </c>
      <c r="N97" s="56">
        <f>IF(B97="","",IF(L97="","",IF(L97&lt;=Einstellungen!$C$7,"unauffällig",IF(L97&lt;=Einstellungen!$C$8,"auffällig","kritisch"))))</f>
        <v/>
      </c>
      <c r="O97" s="63">
        <f>IF(L97="",-1,L97+ROW()/1000000000)</f>
        <v/>
      </c>
      <c r="P97" s="61">
        <f>IF(B97="","",Berechnung!AF97)</f>
        <v/>
      </c>
      <c r="Q97" s="57">
        <f>IF(B97="","",Berechnung!AG97)</f>
        <v/>
      </c>
      <c r="R97" s="57">
        <f>IF(B97="","",Berechnung!AI97)</f>
        <v/>
      </c>
      <c r="S97" s="59">
        <f>IF(B97="","",IF(N(R97)&gt;0,Q97/R97,""))</f>
        <v/>
      </c>
      <c r="T97" s="56">
        <f>IF(B97="","",IF(S97="","",IF(S97&lt;=Einstellungen!$C$7,"unauffällig",IF(S97&lt;=Einstellungen!$C$8,"auffällig","kritisch"))))</f>
        <v/>
      </c>
    </row>
    <row r="98">
      <c r="A98" s="47">
        <f>IF(Mitarbeiter!B98="","",Mitarbeiter!A98)</f>
        <v/>
      </c>
      <c r="B98" s="48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7">
        <f>IF(Mitarbeiter!B98="","",'Ist-Stunden'!C98)</f>
        <v/>
      </c>
      <c r="F98" s="57">
        <f>IF(B98="","",Berechnung!AE98)</f>
        <v/>
      </c>
      <c r="G98" s="61">
        <f>IF(B98="","",Berechnung!P98)</f>
        <v/>
      </c>
      <c r="H98" s="61">
        <f>IF(B98="","",Berechnung!AC98)</f>
        <v/>
      </c>
      <c r="I98" s="61">
        <f>IF(B98="","",Berechnung!AD98)</f>
        <v/>
      </c>
      <c r="J98" s="36">
        <f>IF(B98="","",SUMPRODUCT(((Berechnung!D98:O98+Berechnung!Q98:AB98)&gt;0)*1))</f>
        <v/>
      </c>
      <c r="K98" s="57">
        <f>IF(B98="","",Berechnung!AH98)</f>
        <v/>
      </c>
      <c r="L98" s="40">
        <f>IF(B98="","",IF(N(K98)&gt;0,F98/K98,""))</f>
        <v/>
      </c>
      <c r="M98" s="62">
        <f>IF(L98="","",RANK(L98,$L$6:$L$305,0))</f>
        <v/>
      </c>
      <c r="N98" s="56">
        <f>IF(B98="","",IF(L98="","",IF(L98&lt;=Einstellungen!$C$7,"unauffällig",IF(L98&lt;=Einstellungen!$C$8,"auffällig","kritisch"))))</f>
        <v/>
      </c>
      <c r="O98" s="63">
        <f>IF(L98="",-1,L98+ROW()/1000000000)</f>
        <v/>
      </c>
      <c r="P98" s="61">
        <f>IF(B98="","",Berechnung!AF98)</f>
        <v/>
      </c>
      <c r="Q98" s="57">
        <f>IF(B98="","",Berechnung!AG98)</f>
        <v/>
      </c>
      <c r="R98" s="57">
        <f>IF(B98="","",Berechnung!AI98)</f>
        <v/>
      </c>
      <c r="S98" s="59">
        <f>IF(B98="","",IF(N(R98)&gt;0,Q98/R98,""))</f>
        <v/>
      </c>
      <c r="T98" s="56">
        <f>IF(B98="","",IF(S98="","",IF(S98&lt;=Einstellungen!$C$7,"unauffällig",IF(S98&lt;=Einstellungen!$C$8,"auffällig","kritisch"))))</f>
        <v/>
      </c>
    </row>
    <row r="99">
      <c r="A99" s="47">
        <f>IF(Mitarbeiter!B99="","",Mitarbeiter!A99)</f>
        <v/>
      </c>
      <c r="B99" s="48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7">
        <f>IF(Mitarbeiter!B99="","",'Ist-Stunden'!C99)</f>
        <v/>
      </c>
      <c r="F99" s="57">
        <f>IF(B99="","",Berechnung!AE99)</f>
        <v/>
      </c>
      <c r="G99" s="61">
        <f>IF(B99="","",Berechnung!P99)</f>
        <v/>
      </c>
      <c r="H99" s="61">
        <f>IF(B99="","",Berechnung!AC99)</f>
        <v/>
      </c>
      <c r="I99" s="61">
        <f>IF(B99="","",Berechnung!AD99)</f>
        <v/>
      </c>
      <c r="J99" s="36">
        <f>IF(B99="","",SUMPRODUCT(((Berechnung!D99:O99+Berechnung!Q99:AB99)&gt;0)*1))</f>
        <v/>
      </c>
      <c r="K99" s="57">
        <f>IF(B99="","",Berechnung!AH99)</f>
        <v/>
      </c>
      <c r="L99" s="40">
        <f>IF(B99="","",IF(N(K99)&gt;0,F99/K99,""))</f>
        <v/>
      </c>
      <c r="M99" s="62">
        <f>IF(L99="","",RANK(L99,$L$6:$L$305,0))</f>
        <v/>
      </c>
      <c r="N99" s="56">
        <f>IF(B99="","",IF(L99="","",IF(L99&lt;=Einstellungen!$C$7,"unauffällig",IF(L99&lt;=Einstellungen!$C$8,"auffällig","kritisch"))))</f>
        <v/>
      </c>
      <c r="O99" s="63">
        <f>IF(L99="",-1,L99+ROW()/1000000000)</f>
        <v/>
      </c>
      <c r="P99" s="61">
        <f>IF(B99="","",Berechnung!AF99)</f>
        <v/>
      </c>
      <c r="Q99" s="57">
        <f>IF(B99="","",Berechnung!AG99)</f>
        <v/>
      </c>
      <c r="R99" s="57">
        <f>IF(B99="","",Berechnung!AI99)</f>
        <v/>
      </c>
      <c r="S99" s="59">
        <f>IF(B99="","",IF(N(R99)&gt;0,Q99/R99,""))</f>
        <v/>
      </c>
      <c r="T99" s="56">
        <f>IF(B99="","",IF(S99="","",IF(S99&lt;=Einstellungen!$C$7,"unauffällig",IF(S99&lt;=Einstellungen!$C$8,"auffällig","kritisch"))))</f>
        <v/>
      </c>
    </row>
    <row r="100">
      <c r="A100" s="47">
        <f>IF(Mitarbeiter!B100="","",Mitarbeiter!A100)</f>
        <v/>
      </c>
      <c r="B100" s="48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7">
        <f>IF(Mitarbeiter!B100="","",'Ist-Stunden'!C100)</f>
        <v/>
      </c>
      <c r="F100" s="57">
        <f>IF(B100="","",Berechnung!AE100)</f>
        <v/>
      </c>
      <c r="G100" s="61">
        <f>IF(B100="","",Berechnung!P100)</f>
        <v/>
      </c>
      <c r="H100" s="61">
        <f>IF(B100="","",Berechnung!AC100)</f>
        <v/>
      </c>
      <c r="I100" s="61">
        <f>IF(B100="","",Berechnung!AD100)</f>
        <v/>
      </c>
      <c r="J100" s="36">
        <f>IF(B100="","",SUMPRODUCT(((Berechnung!D100:O100+Berechnung!Q100:AB100)&gt;0)*1))</f>
        <v/>
      </c>
      <c r="K100" s="57">
        <f>IF(B100="","",Berechnung!AH100)</f>
        <v/>
      </c>
      <c r="L100" s="40">
        <f>IF(B100="","",IF(N(K100)&gt;0,F100/K100,""))</f>
        <v/>
      </c>
      <c r="M100" s="62">
        <f>IF(L100="","",RANK(L100,$L$6:$L$305,0))</f>
        <v/>
      </c>
      <c r="N100" s="56">
        <f>IF(B100="","",IF(L100="","",IF(L100&lt;=Einstellungen!$C$7,"unauffällig",IF(L100&lt;=Einstellungen!$C$8,"auffällig","kritisch"))))</f>
        <v/>
      </c>
      <c r="O100" s="63">
        <f>IF(L100="",-1,L100+ROW()/1000000000)</f>
        <v/>
      </c>
      <c r="P100" s="61">
        <f>IF(B100="","",Berechnung!AF100)</f>
        <v/>
      </c>
      <c r="Q100" s="57">
        <f>IF(B100="","",Berechnung!AG100)</f>
        <v/>
      </c>
      <c r="R100" s="57">
        <f>IF(B100="","",Berechnung!AI100)</f>
        <v/>
      </c>
      <c r="S100" s="59">
        <f>IF(B100="","",IF(N(R100)&gt;0,Q100/R100,""))</f>
        <v/>
      </c>
      <c r="T100" s="56">
        <f>IF(B100="","",IF(S100="","",IF(S100&lt;=Einstellungen!$C$7,"unauffällig",IF(S100&lt;=Einstellungen!$C$8,"auffällig","kritisch"))))</f>
        <v/>
      </c>
    </row>
    <row r="101">
      <c r="A101" s="47">
        <f>IF(Mitarbeiter!B101="","",Mitarbeiter!A101)</f>
        <v/>
      </c>
      <c r="B101" s="48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7">
        <f>IF(Mitarbeiter!B101="","",'Ist-Stunden'!C101)</f>
        <v/>
      </c>
      <c r="F101" s="57">
        <f>IF(B101="","",Berechnung!AE101)</f>
        <v/>
      </c>
      <c r="G101" s="61">
        <f>IF(B101="","",Berechnung!P101)</f>
        <v/>
      </c>
      <c r="H101" s="61">
        <f>IF(B101="","",Berechnung!AC101)</f>
        <v/>
      </c>
      <c r="I101" s="61">
        <f>IF(B101="","",Berechnung!AD101)</f>
        <v/>
      </c>
      <c r="J101" s="36">
        <f>IF(B101="","",SUMPRODUCT(((Berechnung!D101:O101+Berechnung!Q101:AB101)&gt;0)*1))</f>
        <v/>
      </c>
      <c r="K101" s="57">
        <f>IF(B101="","",Berechnung!AH101)</f>
        <v/>
      </c>
      <c r="L101" s="40">
        <f>IF(B101="","",IF(N(K101)&gt;0,F101/K101,""))</f>
        <v/>
      </c>
      <c r="M101" s="62">
        <f>IF(L101="","",RANK(L101,$L$6:$L$305,0))</f>
        <v/>
      </c>
      <c r="N101" s="56">
        <f>IF(B101="","",IF(L101="","",IF(L101&lt;=Einstellungen!$C$7,"unauffällig",IF(L101&lt;=Einstellungen!$C$8,"auffällig","kritisch"))))</f>
        <v/>
      </c>
      <c r="O101" s="63">
        <f>IF(L101="",-1,L101+ROW()/1000000000)</f>
        <v/>
      </c>
      <c r="P101" s="61">
        <f>IF(B101="","",Berechnung!AF101)</f>
        <v/>
      </c>
      <c r="Q101" s="57">
        <f>IF(B101="","",Berechnung!AG101)</f>
        <v/>
      </c>
      <c r="R101" s="57">
        <f>IF(B101="","",Berechnung!AI101)</f>
        <v/>
      </c>
      <c r="S101" s="59">
        <f>IF(B101="","",IF(N(R101)&gt;0,Q101/R101,""))</f>
        <v/>
      </c>
      <c r="T101" s="56">
        <f>IF(B101="","",IF(S101="","",IF(S101&lt;=Einstellungen!$C$7,"unauffällig",IF(S101&lt;=Einstellungen!$C$8,"auffällig","kritisch"))))</f>
        <v/>
      </c>
    </row>
    <row r="102">
      <c r="A102" s="47">
        <f>IF(Mitarbeiter!B102="","",Mitarbeiter!A102)</f>
        <v/>
      </c>
      <c r="B102" s="48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7">
        <f>IF(Mitarbeiter!B102="","",'Ist-Stunden'!C102)</f>
        <v/>
      </c>
      <c r="F102" s="57">
        <f>IF(B102="","",Berechnung!AE102)</f>
        <v/>
      </c>
      <c r="G102" s="61">
        <f>IF(B102="","",Berechnung!P102)</f>
        <v/>
      </c>
      <c r="H102" s="61">
        <f>IF(B102="","",Berechnung!AC102)</f>
        <v/>
      </c>
      <c r="I102" s="61">
        <f>IF(B102="","",Berechnung!AD102)</f>
        <v/>
      </c>
      <c r="J102" s="36">
        <f>IF(B102="","",SUMPRODUCT(((Berechnung!D102:O102+Berechnung!Q102:AB102)&gt;0)*1))</f>
        <v/>
      </c>
      <c r="K102" s="57">
        <f>IF(B102="","",Berechnung!AH102)</f>
        <v/>
      </c>
      <c r="L102" s="40">
        <f>IF(B102="","",IF(N(K102)&gt;0,F102/K102,""))</f>
        <v/>
      </c>
      <c r="M102" s="62">
        <f>IF(L102="","",RANK(L102,$L$6:$L$305,0))</f>
        <v/>
      </c>
      <c r="N102" s="56">
        <f>IF(B102="","",IF(L102="","",IF(L102&lt;=Einstellungen!$C$7,"unauffällig",IF(L102&lt;=Einstellungen!$C$8,"auffällig","kritisch"))))</f>
        <v/>
      </c>
      <c r="O102" s="63">
        <f>IF(L102="",-1,L102+ROW()/1000000000)</f>
        <v/>
      </c>
      <c r="P102" s="61">
        <f>IF(B102="","",Berechnung!AF102)</f>
        <v/>
      </c>
      <c r="Q102" s="57">
        <f>IF(B102="","",Berechnung!AG102)</f>
        <v/>
      </c>
      <c r="R102" s="57">
        <f>IF(B102="","",Berechnung!AI102)</f>
        <v/>
      </c>
      <c r="S102" s="59">
        <f>IF(B102="","",IF(N(R102)&gt;0,Q102/R102,""))</f>
        <v/>
      </c>
      <c r="T102" s="56">
        <f>IF(B102="","",IF(S102="","",IF(S102&lt;=Einstellungen!$C$7,"unauffällig",IF(S102&lt;=Einstellungen!$C$8,"auffällig","kritisch"))))</f>
        <v/>
      </c>
    </row>
    <row r="103">
      <c r="A103" s="47">
        <f>IF(Mitarbeiter!B103="","",Mitarbeiter!A103)</f>
        <v/>
      </c>
      <c r="B103" s="48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7">
        <f>IF(Mitarbeiter!B103="","",'Ist-Stunden'!C103)</f>
        <v/>
      </c>
      <c r="F103" s="57">
        <f>IF(B103="","",Berechnung!AE103)</f>
        <v/>
      </c>
      <c r="G103" s="61">
        <f>IF(B103="","",Berechnung!P103)</f>
        <v/>
      </c>
      <c r="H103" s="61">
        <f>IF(B103="","",Berechnung!AC103)</f>
        <v/>
      </c>
      <c r="I103" s="61">
        <f>IF(B103="","",Berechnung!AD103)</f>
        <v/>
      </c>
      <c r="J103" s="36">
        <f>IF(B103="","",SUMPRODUCT(((Berechnung!D103:O103+Berechnung!Q103:AB103)&gt;0)*1))</f>
        <v/>
      </c>
      <c r="K103" s="57">
        <f>IF(B103="","",Berechnung!AH103)</f>
        <v/>
      </c>
      <c r="L103" s="40">
        <f>IF(B103="","",IF(N(K103)&gt;0,F103/K103,""))</f>
        <v/>
      </c>
      <c r="M103" s="62">
        <f>IF(L103="","",RANK(L103,$L$6:$L$305,0))</f>
        <v/>
      </c>
      <c r="N103" s="56">
        <f>IF(B103="","",IF(L103="","",IF(L103&lt;=Einstellungen!$C$7,"unauffällig",IF(L103&lt;=Einstellungen!$C$8,"auffällig","kritisch"))))</f>
        <v/>
      </c>
      <c r="O103" s="63">
        <f>IF(L103="",-1,L103+ROW()/1000000000)</f>
        <v/>
      </c>
      <c r="P103" s="61">
        <f>IF(B103="","",Berechnung!AF103)</f>
        <v/>
      </c>
      <c r="Q103" s="57">
        <f>IF(B103="","",Berechnung!AG103)</f>
        <v/>
      </c>
      <c r="R103" s="57">
        <f>IF(B103="","",Berechnung!AI103)</f>
        <v/>
      </c>
      <c r="S103" s="59">
        <f>IF(B103="","",IF(N(R103)&gt;0,Q103/R103,""))</f>
        <v/>
      </c>
      <c r="T103" s="56">
        <f>IF(B103="","",IF(S103="","",IF(S103&lt;=Einstellungen!$C$7,"unauffällig",IF(S103&lt;=Einstellungen!$C$8,"auffällig","kritisch"))))</f>
        <v/>
      </c>
    </row>
    <row r="104">
      <c r="A104" s="47">
        <f>IF(Mitarbeiter!B104="","",Mitarbeiter!A104)</f>
        <v/>
      </c>
      <c r="B104" s="48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7">
        <f>IF(Mitarbeiter!B104="","",'Ist-Stunden'!C104)</f>
        <v/>
      </c>
      <c r="F104" s="57">
        <f>IF(B104="","",Berechnung!AE104)</f>
        <v/>
      </c>
      <c r="G104" s="61">
        <f>IF(B104="","",Berechnung!P104)</f>
        <v/>
      </c>
      <c r="H104" s="61">
        <f>IF(B104="","",Berechnung!AC104)</f>
        <v/>
      </c>
      <c r="I104" s="61">
        <f>IF(B104="","",Berechnung!AD104)</f>
        <v/>
      </c>
      <c r="J104" s="36">
        <f>IF(B104="","",SUMPRODUCT(((Berechnung!D104:O104+Berechnung!Q104:AB104)&gt;0)*1))</f>
        <v/>
      </c>
      <c r="K104" s="57">
        <f>IF(B104="","",Berechnung!AH104)</f>
        <v/>
      </c>
      <c r="L104" s="40">
        <f>IF(B104="","",IF(N(K104)&gt;0,F104/K104,""))</f>
        <v/>
      </c>
      <c r="M104" s="62">
        <f>IF(L104="","",RANK(L104,$L$6:$L$305,0))</f>
        <v/>
      </c>
      <c r="N104" s="56">
        <f>IF(B104="","",IF(L104="","",IF(L104&lt;=Einstellungen!$C$7,"unauffällig",IF(L104&lt;=Einstellungen!$C$8,"auffällig","kritisch"))))</f>
        <v/>
      </c>
      <c r="O104" s="63">
        <f>IF(L104="",-1,L104+ROW()/1000000000)</f>
        <v/>
      </c>
      <c r="P104" s="61">
        <f>IF(B104="","",Berechnung!AF104)</f>
        <v/>
      </c>
      <c r="Q104" s="57">
        <f>IF(B104="","",Berechnung!AG104)</f>
        <v/>
      </c>
      <c r="R104" s="57">
        <f>IF(B104="","",Berechnung!AI104)</f>
        <v/>
      </c>
      <c r="S104" s="59">
        <f>IF(B104="","",IF(N(R104)&gt;0,Q104/R104,""))</f>
        <v/>
      </c>
      <c r="T104" s="56">
        <f>IF(B104="","",IF(S104="","",IF(S104&lt;=Einstellungen!$C$7,"unauffällig",IF(S104&lt;=Einstellungen!$C$8,"auffällig","kritisch"))))</f>
        <v/>
      </c>
    </row>
    <row r="105">
      <c r="A105" s="47">
        <f>IF(Mitarbeiter!B105="","",Mitarbeiter!A105)</f>
        <v/>
      </c>
      <c r="B105" s="48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7">
        <f>IF(Mitarbeiter!B105="","",'Ist-Stunden'!C105)</f>
        <v/>
      </c>
      <c r="F105" s="57">
        <f>IF(B105="","",Berechnung!AE105)</f>
        <v/>
      </c>
      <c r="G105" s="61">
        <f>IF(B105="","",Berechnung!P105)</f>
        <v/>
      </c>
      <c r="H105" s="61">
        <f>IF(B105="","",Berechnung!AC105)</f>
        <v/>
      </c>
      <c r="I105" s="61">
        <f>IF(B105="","",Berechnung!AD105)</f>
        <v/>
      </c>
      <c r="J105" s="36">
        <f>IF(B105="","",SUMPRODUCT(((Berechnung!D105:O105+Berechnung!Q105:AB105)&gt;0)*1))</f>
        <v/>
      </c>
      <c r="K105" s="57">
        <f>IF(B105="","",Berechnung!AH105)</f>
        <v/>
      </c>
      <c r="L105" s="40">
        <f>IF(B105="","",IF(N(K105)&gt;0,F105/K105,""))</f>
        <v/>
      </c>
      <c r="M105" s="62">
        <f>IF(L105="","",RANK(L105,$L$6:$L$305,0))</f>
        <v/>
      </c>
      <c r="N105" s="56">
        <f>IF(B105="","",IF(L105="","",IF(L105&lt;=Einstellungen!$C$7,"unauffällig",IF(L105&lt;=Einstellungen!$C$8,"auffällig","kritisch"))))</f>
        <v/>
      </c>
      <c r="O105" s="63">
        <f>IF(L105="",-1,L105+ROW()/1000000000)</f>
        <v/>
      </c>
      <c r="P105" s="61">
        <f>IF(B105="","",Berechnung!AF105)</f>
        <v/>
      </c>
      <c r="Q105" s="57">
        <f>IF(B105="","",Berechnung!AG105)</f>
        <v/>
      </c>
      <c r="R105" s="57">
        <f>IF(B105="","",Berechnung!AI105)</f>
        <v/>
      </c>
      <c r="S105" s="59">
        <f>IF(B105="","",IF(N(R105)&gt;0,Q105/R105,""))</f>
        <v/>
      </c>
      <c r="T105" s="56">
        <f>IF(B105="","",IF(S105="","",IF(S105&lt;=Einstellungen!$C$7,"unauffällig",IF(S105&lt;=Einstellungen!$C$8,"auffällig","kritisch"))))</f>
        <v/>
      </c>
    </row>
    <row r="106">
      <c r="A106" s="47">
        <f>IF(Mitarbeiter!B106="","",Mitarbeiter!A106)</f>
        <v/>
      </c>
      <c r="B106" s="48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7">
        <f>IF(Mitarbeiter!B106="","",'Ist-Stunden'!C106)</f>
        <v/>
      </c>
      <c r="F106" s="57">
        <f>IF(B106="","",Berechnung!AE106)</f>
        <v/>
      </c>
      <c r="G106" s="61">
        <f>IF(B106="","",Berechnung!P106)</f>
        <v/>
      </c>
      <c r="H106" s="61">
        <f>IF(B106="","",Berechnung!AC106)</f>
        <v/>
      </c>
      <c r="I106" s="61">
        <f>IF(B106="","",Berechnung!AD106)</f>
        <v/>
      </c>
      <c r="J106" s="36">
        <f>IF(B106="","",SUMPRODUCT(((Berechnung!D106:O106+Berechnung!Q106:AB106)&gt;0)*1))</f>
        <v/>
      </c>
      <c r="K106" s="57">
        <f>IF(B106="","",Berechnung!AH106)</f>
        <v/>
      </c>
      <c r="L106" s="40">
        <f>IF(B106="","",IF(N(K106)&gt;0,F106/K106,""))</f>
        <v/>
      </c>
      <c r="M106" s="62">
        <f>IF(L106="","",RANK(L106,$L$6:$L$305,0))</f>
        <v/>
      </c>
      <c r="N106" s="56">
        <f>IF(B106="","",IF(L106="","",IF(L106&lt;=Einstellungen!$C$7,"unauffällig",IF(L106&lt;=Einstellungen!$C$8,"auffällig","kritisch"))))</f>
        <v/>
      </c>
      <c r="O106" s="63">
        <f>IF(L106="",-1,L106+ROW()/1000000000)</f>
        <v/>
      </c>
      <c r="P106" s="61">
        <f>IF(B106="","",Berechnung!AF106)</f>
        <v/>
      </c>
      <c r="Q106" s="57">
        <f>IF(B106="","",Berechnung!AG106)</f>
        <v/>
      </c>
      <c r="R106" s="57">
        <f>IF(B106="","",Berechnung!AI106)</f>
        <v/>
      </c>
      <c r="S106" s="59">
        <f>IF(B106="","",IF(N(R106)&gt;0,Q106/R106,""))</f>
        <v/>
      </c>
      <c r="T106" s="56">
        <f>IF(B106="","",IF(S106="","",IF(S106&lt;=Einstellungen!$C$7,"unauffällig",IF(S106&lt;=Einstellungen!$C$8,"auffällig","kritisch"))))</f>
        <v/>
      </c>
    </row>
    <row r="107">
      <c r="A107" s="47">
        <f>IF(Mitarbeiter!B107="","",Mitarbeiter!A107)</f>
        <v/>
      </c>
      <c r="B107" s="48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7">
        <f>IF(Mitarbeiter!B107="","",'Ist-Stunden'!C107)</f>
        <v/>
      </c>
      <c r="F107" s="57">
        <f>IF(B107="","",Berechnung!AE107)</f>
        <v/>
      </c>
      <c r="G107" s="61">
        <f>IF(B107="","",Berechnung!P107)</f>
        <v/>
      </c>
      <c r="H107" s="61">
        <f>IF(B107="","",Berechnung!AC107)</f>
        <v/>
      </c>
      <c r="I107" s="61">
        <f>IF(B107="","",Berechnung!AD107)</f>
        <v/>
      </c>
      <c r="J107" s="36">
        <f>IF(B107="","",SUMPRODUCT(((Berechnung!D107:O107+Berechnung!Q107:AB107)&gt;0)*1))</f>
        <v/>
      </c>
      <c r="K107" s="57">
        <f>IF(B107="","",Berechnung!AH107)</f>
        <v/>
      </c>
      <c r="L107" s="40">
        <f>IF(B107="","",IF(N(K107)&gt;0,F107/K107,""))</f>
        <v/>
      </c>
      <c r="M107" s="62">
        <f>IF(L107="","",RANK(L107,$L$6:$L$305,0))</f>
        <v/>
      </c>
      <c r="N107" s="56">
        <f>IF(B107="","",IF(L107="","",IF(L107&lt;=Einstellungen!$C$7,"unauffällig",IF(L107&lt;=Einstellungen!$C$8,"auffällig","kritisch"))))</f>
        <v/>
      </c>
      <c r="O107" s="63">
        <f>IF(L107="",-1,L107+ROW()/1000000000)</f>
        <v/>
      </c>
      <c r="P107" s="61">
        <f>IF(B107="","",Berechnung!AF107)</f>
        <v/>
      </c>
      <c r="Q107" s="57">
        <f>IF(B107="","",Berechnung!AG107)</f>
        <v/>
      </c>
      <c r="R107" s="57">
        <f>IF(B107="","",Berechnung!AI107)</f>
        <v/>
      </c>
      <c r="S107" s="59">
        <f>IF(B107="","",IF(N(R107)&gt;0,Q107/R107,""))</f>
        <v/>
      </c>
      <c r="T107" s="56">
        <f>IF(B107="","",IF(S107="","",IF(S107&lt;=Einstellungen!$C$7,"unauffällig",IF(S107&lt;=Einstellungen!$C$8,"auffällig","kritisch"))))</f>
        <v/>
      </c>
    </row>
    <row r="108">
      <c r="A108" s="47">
        <f>IF(Mitarbeiter!B108="","",Mitarbeiter!A108)</f>
        <v/>
      </c>
      <c r="B108" s="48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7">
        <f>IF(Mitarbeiter!B108="","",'Ist-Stunden'!C108)</f>
        <v/>
      </c>
      <c r="F108" s="57">
        <f>IF(B108="","",Berechnung!AE108)</f>
        <v/>
      </c>
      <c r="G108" s="61">
        <f>IF(B108="","",Berechnung!P108)</f>
        <v/>
      </c>
      <c r="H108" s="61">
        <f>IF(B108="","",Berechnung!AC108)</f>
        <v/>
      </c>
      <c r="I108" s="61">
        <f>IF(B108="","",Berechnung!AD108)</f>
        <v/>
      </c>
      <c r="J108" s="36">
        <f>IF(B108="","",SUMPRODUCT(((Berechnung!D108:O108+Berechnung!Q108:AB108)&gt;0)*1))</f>
        <v/>
      </c>
      <c r="K108" s="57">
        <f>IF(B108="","",Berechnung!AH108)</f>
        <v/>
      </c>
      <c r="L108" s="40">
        <f>IF(B108="","",IF(N(K108)&gt;0,F108/K108,""))</f>
        <v/>
      </c>
      <c r="M108" s="62">
        <f>IF(L108="","",RANK(L108,$L$6:$L$305,0))</f>
        <v/>
      </c>
      <c r="N108" s="56">
        <f>IF(B108="","",IF(L108="","",IF(L108&lt;=Einstellungen!$C$7,"unauffällig",IF(L108&lt;=Einstellungen!$C$8,"auffällig","kritisch"))))</f>
        <v/>
      </c>
      <c r="O108" s="63">
        <f>IF(L108="",-1,L108+ROW()/1000000000)</f>
        <v/>
      </c>
      <c r="P108" s="61">
        <f>IF(B108="","",Berechnung!AF108)</f>
        <v/>
      </c>
      <c r="Q108" s="57">
        <f>IF(B108="","",Berechnung!AG108)</f>
        <v/>
      </c>
      <c r="R108" s="57">
        <f>IF(B108="","",Berechnung!AI108)</f>
        <v/>
      </c>
      <c r="S108" s="59">
        <f>IF(B108="","",IF(N(R108)&gt;0,Q108/R108,""))</f>
        <v/>
      </c>
      <c r="T108" s="56">
        <f>IF(B108="","",IF(S108="","",IF(S108&lt;=Einstellungen!$C$7,"unauffällig",IF(S108&lt;=Einstellungen!$C$8,"auffällig","kritisch"))))</f>
        <v/>
      </c>
    </row>
    <row r="109">
      <c r="A109" s="47">
        <f>IF(Mitarbeiter!B109="","",Mitarbeiter!A109)</f>
        <v/>
      </c>
      <c r="B109" s="48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7">
        <f>IF(Mitarbeiter!B109="","",'Ist-Stunden'!C109)</f>
        <v/>
      </c>
      <c r="F109" s="57">
        <f>IF(B109="","",Berechnung!AE109)</f>
        <v/>
      </c>
      <c r="G109" s="61">
        <f>IF(B109="","",Berechnung!P109)</f>
        <v/>
      </c>
      <c r="H109" s="61">
        <f>IF(B109="","",Berechnung!AC109)</f>
        <v/>
      </c>
      <c r="I109" s="61">
        <f>IF(B109="","",Berechnung!AD109)</f>
        <v/>
      </c>
      <c r="J109" s="36">
        <f>IF(B109="","",SUMPRODUCT(((Berechnung!D109:O109+Berechnung!Q109:AB109)&gt;0)*1))</f>
        <v/>
      </c>
      <c r="K109" s="57">
        <f>IF(B109="","",Berechnung!AH109)</f>
        <v/>
      </c>
      <c r="L109" s="40">
        <f>IF(B109="","",IF(N(K109)&gt;0,F109/K109,""))</f>
        <v/>
      </c>
      <c r="M109" s="62">
        <f>IF(L109="","",RANK(L109,$L$6:$L$305,0))</f>
        <v/>
      </c>
      <c r="N109" s="56">
        <f>IF(B109="","",IF(L109="","",IF(L109&lt;=Einstellungen!$C$7,"unauffällig",IF(L109&lt;=Einstellungen!$C$8,"auffällig","kritisch"))))</f>
        <v/>
      </c>
      <c r="O109" s="63">
        <f>IF(L109="",-1,L109+ROW()/1000000000)</f>
        <v/>
      </c>
      <c r="P109" s="61">
        <f>IF(B109="","",Berechnung!AF109)</f>
        <v/>
      </c>
      <c r="Q109" s="57">
        <f>IF(B109="","",Berechnung!AG109)</f>
        <v/>
      </c>
      <c r="R109" s="57">
        <f>IF(B109="","",Berechnung!AI109)</f>
        <v/>
      </c>
      <c r="S109" s="59">
        <f>IF(B109="","",IF(N(R109)&gt;0,Q109/R109,""))</f>
        <v/>
      </c>
      <c r="T109" s="56">
        <f>IF(B109="","",IF(S109="","",IF(S109&lt;=Einstellungen!$C$7,"unauffällig",IF(S109&lt;=Einstellungen!$C$8,"auffällig","kritisch"))))</f>
        <v/>
      </c>
    </row>
    <row r="110">
      <c r="A110" s="47">
        <f>IF(Mitarbeiter!B110="","",Mitarbeiter!A110)</f>
        <v/>
      </c>
      <c r="B110" s="48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7">
        <f>IF(Mitarbeiter!B110="","",'Ist-Stunden'!C110)</f>
        <v/>
      </c>
      <c r="F110" s="57">
        <f>IF(B110="","",Berechnung!AE110)</f>
        <v/>
      </c>
      <c r="G110" s="61">
        <f>IF(B110="","",Berechnung!P110)</f>
        <v/>
      </c>
      <c r="H110" s="61">
        <f>IF(B110="","",Berechnung!AC110)</f>
        <v/>
      </c>
      <c r="I110" s="61">
        <f>IF(B110="","",Berechnung!AD110)</f>
        <v/>
      </c>
      <c r="J110" s="36">
        <f>IF(B110="","",SUMPRODUCT(((Berechnung!D110:O110+Berechnung!Q110:AB110)&gt;0)*1))</f>
        <v/>
      </c>
      <c r="K110" s="57">
        <f>IF(B110="","",Berechnung!AH110)</f>
        <v/>
      </c>
      <c r="L110" s="40">
        <f>IF(B110="","",IF(N(K110)&gt;0,F110/K110,""))</f>
        <v/>
      </c>
      <c r="M110" s="62">
        <f>IF(L110="","",RANK(L110,$L$6:$L$305,0))</f>
        <v/>
      </c>
      <c r="N110" s="56">
        <f>IF(B110="","",IF(L110="","",IF(L110&lt;=Einstellungen!$C$7,"unauffällig",IF(L110&lt;=Einstellungen!$C$8,"auffällig","kritisch"))))</f>
        <v/>
      </c>
      <c r="O110" s="63">
        <f>IF(L110="",-1,L110+ROW()/1000000000)</f>
        <v/>
      </c>
      <c r="P110" s="61">
        <f>IF(B110="","",Berechnung!AF110)</f>
        <v/>
      </c>
      <c r="Q110" s="57">
        <f>IF(B110="","",Berechnung!AG110)</f>
        <v/>
      </c>
      <c r="R110" s="57">
        <f>IF(B110="","",Berechnung!AI110)</f>
        <v/>
      </c>
      <c r="S110" s="59">
        <f>IF(B110="","",IF(N(R110)&gt;0,Q110/R110,""))</f>
        <v/>
      </c>
      <c r="T110" s="56">
        <f>IF(B110="","",IF(S110="","",IF(S110&lt;=Einstellungen!$C$7,"unauffällig",IF(S110&lt;=Einstellungen!$C$8,"auffällig","kritisch"))))</f>
        <v/>
      </c>
    </row>
    <row r="111">
      <c r="A111" s="47">
        <f>IF(Mitarbeiter!B111="","",Mitarbeiter!A111)</f>
        <v/>
      </c>
      <c r="B111" s="48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7">
        <f>IF(Mitarbeiter!B111="","",'Ist-Stunden'!C111)</f>
        <v/>
      </c>
      <c r="F111" s="57">
        <f>IF(B111="","",Berechnung!AE111)</f>
        <v/>
      </c>
      <c r="G111" s="61">
        <f>IF(B111="","",Berechnung!P111)</f>
        <v/>
      </c>
      <c r="H111" s="61">
        <f>IF(B111="","",Berechnung!AC111)</f>
        <v/>
      </c>
      <c r="I111" s="61">
        <f>IF(B111="","",Berechnung!AD111)</f>
        <v/>
      </c>
      <c r="J111" s="36">
        <f>IF(B111="","",SUMPRODUCT(((Berechnung!D111:O111+Berechnung!Q111:AB111)&gt;0)*1))</f>
        <v/>
      </c>
      <c r="K111" s="57">
        <f>IF(B111="","",Berechnung!AH111)</f>
        <v/>
      </c>
      <c r="L111" s="40">
        <f>IF(B111="","",IF(N(K111)&gt;0,F111/K111,""))</f>
        <v/>
      </c>
      <c r="M111" s="62">
        <f>IF(L111="","",RANK(L111,$L$6:$L$305,0))</f>
        <v/>
      </c>
      <c r="N111" s="56">
        <f>IF(B111="","",IF(L111="","",IF(L111&lt;=Einstellungen!$C$7,"unauffällig",IF(L111&lt;=Einstellungen!$C$8,"auffällig","kritisch"))))</f>
        <v/>
      </c>
      <c r="O111" s="63">
        <f>IF(L111="",-1,L111+ROW()/1000000000)</f>
        <v/>
      </c>
      <c r="P111" s="61">
        <f>IF(B111="","",Berechnung!AF111)</f>
        <v/>
      </c>
      <c r="Q111" s="57">
        <f>IF(B111="","",Berechnung!AG111)</f>
        <v/>
      </c>
      <c r="R111" s="57">
        <f>IF(B111="","",Berechnung!AI111)</f>
        <v/>
      </c>
      <c r="S111" s="59">
        <f>IF(B111="","",IF(N(R111)&gt;0,Q111/R111,""))</f>
        <v/>
      </c>
      <c r="T111" s="56">
        <f>IF(B111="","",IF(S111="","",IF(S111&lt;=Einstellungen!$C$7,"unauffällig",IF(S111&lt;=Einstellungen!$C$8,"auffällig","kritisch"))))</f>
        <v/>
      </c>
    </row>
    <row r="112">
      <c r="A112" s="47">
        <f>IF(Mitarbeiter!B112="","",Mitarbeiter!A112)</f>
        <v/>
      </c>
      <c r="B112" s="48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7">
        <f>IF(Mitarbeiter!B112="","",'Ist-Stunden'!C112)</f>
        <v/>
      </c>
      <c r="F112" s="57">
        <f>IF(B112="","",Berechnung!AE112)</f>
        <v/>
      </c>
      <c r="G112" s="61">
        <f>IF(B112="","",Berechnung!P112)</f>
        <v/>
      </c>
      <c r="H112" s="61">
        <f>IF(B112="","",Berechnung!AC112)</f>
        <v/>
      </c>
      <c r="I112" s="61">
        <f>IF(B112="","",Berechnung!AD112)</f>
        <v/>
      </c>
      <c r="J112" s="36">
        <f>IF(B112="","",SUMPRODUCT(((Berechnung!D112:O112+Berechnung!Q112:AB112)&gt;0)*1))</f>
        <v/>
      </c>
      <c r="K112" s="57">
        <f>IF(B112="","",Berechnung!AH112)</f>
        <v/>
      </c>
      <c r="L112" s="40">
        <f>IF(B112="","",IF(N(K112)&gt;0,F112/K112,""))</f>
        <v/>
      </c>
      <c r="M112" s="62">
        <f>IF(L112="","",RANK(L112,$L$6:$L$305,0))</f>
        <v/>
      </c>
      <c r="N112" s="56">
        <f>IF(B112="","",IF(L112="","",IF(L112&lt;=Einstellungen!$C$7,"unauffällig",IF(L112&lt;=Einstellungen!$C$8,"auffällig","kritisch"))))</f>
        <v/>
      </c>
      <c r="O112" s="63">
        <f>IF(L112="",-1,L112+ROW()/1000000000)</f>
        <v/>
      </c>
      <c r="P112" s="61">
        <f>IF(B112="","",Berechnung!AF112)</f>
        <v/>
      </c>
      <c r="Q112" s="57">
        <f>IF(B112="","",Berechnung!AG112)</f>
        <v/>
      </c>
      <c r="R112" s="57">
        <f>IF(B112="","",Berechnung!AI112)</f>
        <v/>
      </c>
      <c r="S112" s="59">
        <f>IF(B112="","",IF(N(R112)&gt;0,Q112/R112,""))</f>
        <v/>
      </c>
      <c r="T112" s="56">
        <f>IF(B112="","",IF(S112="","",IF(S112&lt;=Einstellungen!$C$7,"unauffällig",IF(S112&lt;=Einstellungen!$C$8,"auffällig","kritisch"))))</f>
        <v/>
      </c>
    </row>
    <row r="113">
      <c r="A113" s="47">
        <f>IF(Mitarbeiter!B113="","",Mitarbeiter!A113)</f>
        <v/>
      </c>
      <c r="B113" s="48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7">
        <f>IF(Mitarbeiter!B113="","",'Ist-Stunden'!C113)</f>
        <v/>
      </c>
      <c r="F113" s="57">
        <f>IF(B113="","",Berechnung!AE113)</f>
        <v/>
      </c>
      <c r="G113" s="61">
        <f>IF(B113="","",Berechnung!P113)</f>
        <v/>
      </c>
      <c r="H113" s="61">
        <f>IF(B113="","",Berechnung!AC113)</f>
        <v/>
      </c>
      <c r="I113" s="61">
        <f>IF(B113="","",Berechnung!AD113)</f>
        <v/>
      </c>
      <c r="J113" s="36">
        <f>IF(B113="","",SUMPRODUCT(((Berechnung!D113:O113+Berechnung!Q113:AB113)&gt;0)*1))</f>
        <v/>
      </c>
      <c r="K113" s="57">
        <f>IF(B113="","",Berechnung!AH113)</f>
        <v/>
      </c>
      <c r="L113" s="40">
        <f>IF(B113="","",IF(N(K113)&gt;0,F113/K113,""))</f>
        <v/>
      </c>
      <c r="M113" s="62">
        <f>IF(L113="","",RANK(L113,$L$6:$L$305,0))</f>
        <v/>
      </c>
      <c r="N113" s="56">
        <f>IF(B113="","",IF(L113="","",IF(L113&lt;=Einstellungen!$C$7,"unauffällig",IF(L113&lt;=Einstellungen!$C$8,"auffällig","kritisch"))))</f>
        <v/>
      </c>
      <c r="O113" s="63">
        <f>IF(L113="",-1,L113+ROW()/1000000000)</f>
        <v/>
      </c>
      <c r="P113" s="61">
        <f>IF(B113="","",Berechnung!AF113)</f>
        <v/>
      </c>
      <c r="Q113" s="57">
        <f>IF(B113="","",Berechnung!AG113)</f>
        <v/>
      </c>
      <c r="R113" s="57">
        <f>IF(B113="","",Berechnung!AI113)</f>
        <v/>
      </c>
      <c r="S113" s="59">
        <f>IF(B113="","",IF(N(R113)&gt;0,Q113/R113,""))</f>
        <v/>
      </c>
      <c r="T113" s="56">
        <f>IF(B113="","",IF(S113="","",IF(S113&lt;=Einstellungen!$C$7,"unauffällig",IF(S113&lt;=Einstellungen!$C$8,"auffällig","kritisch"))))</f>
        <v/>
      </c>
    </row>
    <row r="114">
      <c r="A114" s="47">
        <f>IF(Mitarbeiter!B114="","",Mitarbeiter!A114)</f>
        <v/>
      </c>
      <c r="B114" s="48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7">
        <f>IF(Mitarbeiter!B114="","",'Ist-Stunden'!C114)</f>
        <v/>
      </c>
      <c r="F114" s="57">
        <f>IF(B114="","",Berechnung!AE114)</f>
        <v/>
      </c>
      <c r="G114" s="61">
        <f>IF(B114="","",Berechnung!P114)</f>
        <v/>
      </c>
      <c r="H114" s="61">
        <f>IF(B114="","",Berechnung!AC114)</f>
        <v/>
      </c>
      <c r="I114" s="61">
        <f>IF(B114="","",Berechnung!AD114)</f>
        <v/>
      </c>
      <c r="J114" s="36">
        <f>IF(B114="","",SUMPRODUCT(((Berechnung!D114:O114+Berechnung!Q114:AB114)&gt;0)*1))</f>
        <v/>
      </c>
      <c r="K114" s="57">
        <f>IF(B114="","",Berechnung!AH114)</f>
        <v/>
      </c>
      <c r="L114" s="40">
        <f>IF(B114="","",IF(N(K114)&gt;0,F114/K114,""))</f>
        <v/>
      </c>
      <c r="M114" s="62">
        <f>IF(L114="","",RANK(L114,$L$6:$L$305,0))</f>
        <v/>
      </c>
      <c r="N114" s="56">
        <f>IF(B114="","",IF(L114="","",IF(L114&lt;=Einstellungen!$C$7,"unauffällig",IF(L114&lt;=Einstellungen!$C$8,"auffällig","kritisch"))))</f>
        <v/>
      </c>
      <c r="O114" s="63">
        <f>IF(L114="",-1,L114+ROW()/1000000000)</f>
        <v/>
      </c>
      <c r="P114" s="61">
        <f>IF(B114="","",Berechnung!AF114)</f>
        <v/>
      </c>
      <c r="Q114" s="57">
        <f>IF(B114="","",Berechnung!AG114)</f>
        <v/>
      </c>
      <c r="R114" s="57">
        <f>IF(B114="","",Berechnung!AI114)</f>
        <v/>
      </c>
      <c r="S114" s="59">
        <f>IF(B114="","",IF(N(R114)&gt;0,Q114/R114,""))</f>
        <v/>
      </c>
      <c r="T114" s="56">
        <f>IF(B114="","",IF(S114="","",IF(S114&lt;=Einstellungen!$C$7,"unauffällig",IF(S114&lt;=Einstellungen!$C$8,"auffällig","kritisch"))))</f>
        <v/>
      </c>
    </row>
    <row r="115">
      <c r="A115" s="47">
        <f>IF(Mitarbeiter!B115="","",Mitarbeiter!A115)</f>
        <v/>
      </c>
      <c r="B115" s="48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7">
        <f>IF(Mitarbeiter!B115="","",'Ist-Stunden'!C115)</f>
        <v/>
      </c>
      <c r="F115" s="57">
        <f>IF(B115="","",Berechnung!AE115)</f>
        <v/>
      </c>
      <c r="G115" s="61">
        <f>IF(B115="","",Berechnung!P115)</f>
        <v/>
      </c>
      <c r="H115" s="61">
        <f>IF(B115="","",Berechnung!AC115)</f>
        <v/>
      </c>
      <c r="I115" s="61">
        <f>IF(B115="","",Berechnung!AD115)</f>
        <v/>
      </c>
      <c r="J115" s="36">
        <f>IF(B115="","",SUMPRODUCT(((Berechnung!D115:O115+Berechnung!Q115:AB115)&gt;0)*1))</f>
        <v/>
      </c>
      <c r="K115" s="57">
        <f>IF(B115="","",Berechnung!AH115)</f>
        <v/>
      </c>
      <c r="L115" s="40">
        <f>IF(B115="","",IF(N(K115)&gt;0,F115/K115,""))</f>
        <v/>
      </c>
      <c r="M115" s="62">
        <f>IF(L115="","",RANK(L115,$L$6:$L$305,0))</f>
        <v/>
      </c>
      <c r="N115" s="56">
        <f>IF(B115="","",IF(L115="","",IF(L115&lt;=Einstellungen!$C$7,"unauffällig",IF(L115&lt;=Einstellungen!$C$8,"auffällig","kritisch"))))</f>
        <v/>
      </c>
      <c r="O115" s="63">
        <f>IF(L115="",-1,L115+ROW()/1000000000)</f>
        <v/>
      </c>
      <c r="P115" s="61">
        <f>IF(B115="","",Berechnung!AF115)</f>
        <v/>
      </c>
      <c r="Q115" s="57">
        <f>IF(B115="","",Berechnung!AG115)</f>
        <v/>
      </c>
      <c r="R115" s="57">
        <f>IF(B115="","",Berechnung!AI115)</f>
        <v/>
      </c>
      <c r="S115" s="59">
        <f>IF(B115="","",IF(N(R115)&gt;0,Q115/R115,""))</f>
        <v/>
      </c>
      <c r="T115" s="56">
        <f>IF(B115="","",IF(S115="","",IF(S115&lt;=Einstellungen!$C$7,"unauffällig",IF(S115&lt;=Einstellungen!$C$8,"auffällig","kritisch"))))</f>
        <v/>
      </c>
    </row>
    <row r="116">
      <c r="A116" s="47">
        <f>IF(Mitarbeiter!B116="","",Mitarbeiter!A116)</f>
        <v/>
      </c>
      <c r="B116" s="48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7">
        <f>IF(Mitarbeiter!B116="","",'Ist-Stunden'!C116)</f>
        <v/>
      </c>
      <c r="F116" s="57">
        <f>IF(B116="","",Berechnung!AE116)</f>
        <v/>
      </c>
      <c r="G116" s="61">
        <f>IF(B116="","",Berechnung!P116)</f>
        <v/>
      </c>
      <c r="H116" s="61">
        <f>IF(B116="","",Berechnung!AC116)</f>
        <v/>
      </c>
      <c r="I116" s="61">
        <f>IF(B116="","",Berechnung!AD116)</f>
        <v/>
      </c>
      <c r="J116" s="36">
        <f>IF(B116="","",SUMPRODUCT(((Berechnung!D116:O116+Berechnung!Q116:AB116)&gt;0)*1))</f>
        <v/>
      </c>
      <c r="K116" s="57">
        <f>IF(B116="","",Berechnung!AH116)</f>
        <v/>
      </c>
      <c r="L116" s="40">
        <f>IF(B116="","",IF(N(K116)&gt;0,F116/K116,""))</f>
        <v/>
      </c>
      <c r="M116" s="62">
        <f>IF(L116="","",RANK(L116,$L$6:$L$305,0))</f>
        <v/>
      </c>
      <c r="N116" s="56">
        <f>IF(B116="","",IF(L116="","",IF(L116&lt;=Einstellungen!$C$7,"unauffällig",IF(L116&lt;=Einstellungen!$C$8,"auffällig","kritisch"))))</f>
        <v/>
      </c>
      <c r="O116" s="63">
        <f>IF(L116="",-1,L116+ROW()/1000000000)</f>
        <v/>
      </c>
      <c r="P116" s="61">
        <f>IF(B116="","",Berechnung!AF116)</f>
        <v/>
      </c>
      <c r="Q116" s="57">
        <f>IF(B116="","",Berechnung!AG116)</f>
        <v/>
      </c>
      <c r="R116" s="57">
        <f>IF(B116="","",Berechnung!AI116)</f>
        <v/>
      </c>
      <c r="S116" s="59">
        <f>IF(B116="","",IF(N(R116)&gt;0,Q116/R116,""))</f>
        <v/>
      </c>
      <c r="T116" s="56">
        <f>IF(B116="","",IF(S116="","",IF(S116&lt;=Einstellungen!$C$7,"unauffällig",IF(S116&lt;=Einstellungen!$C$8,"auffällig","kritisch"))))</f>
        <v/>
      </c>
    </row>
    <row r="117">
      <c r="A117" s="47">
        <f>IF(Mitarbeiter!B117="","",Mitarbeiter!A117)</f>
        <v/>
      </c>
      <c r="B117" s="48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7">
        <f>IF(Mitarbeiter!B117="","",'Ist-Stunden'!C117)</f>
        <v/>
      </c>
      <c r="F117" s="57">
        <f>IF(B117="","",Berechnung!AE117)</f>
        <v/>
      </c>
      <c r="G117" s="61">
        <f>IF(B117="","",Berechnung!P117)</f>
        <v/>
      </c>
      <c r="H117" s="61">
        <f>IF(B117="","",Berechnung!AC117)</f>
        <v/>
      </c>
      <c r="I117" s="61">
        <f>IF(B117="","",Berechnung!AD117)</f>
        <v/>
      </c>
      <c r="J117" s="36">
        <f>IF(B117="","",SUMPRODUCT(((Berechnung!D117:O117+Berechnung!Q117:AB117)&gt;0)*1))</f>
        <v/>
      </c>
      <c r="K117" s="57">
        <f>IF(B117="","",Berechnung!AH117)</f>
        <v/>
      </c>
      <c r="L117" s="40">
        <f>IF(B117="","",IF(N(K117)&gt;0,F117/K117,""))</f>
        <v/>
      </c>
      <c r="M117" s="62">
        <f>IF(L117="","",RANK(L117,$L$6:$L$305,0))</f>
        <v/>
      </c>
      <c r="N117" s="56">
        <f>IF(B117="","",IF(L117="","",IF(L117&lt;=Einstellungen!$C$7,"unauffällig",IF(L117&lt;=Einstellungen!$C$8,"auffällig","kritisch"))))</f>
        <v/>
      </c>
      <c r="O117" s="63">
        <f>IF(L117="",-1,L117+ROW()/1000000000)</f>
        <v/>
      </c>
      <c r="P117" s="61">
        <f>IF(B117="","",Berechnung!AF117)</f>
        <v/>
      </c>
      <c r="Q117" s="57">
        <f>IF(B117="","",Berechnung!AG117)</f>
        <v/>
      </c>
      <c r="R117" s="57">
        <f>IF(B117="","",Berechnung!AI117)</f>
        <v/>
      </c>
      <c r="S117" s="59">
        <f>IF(B117="","",IF(N(R117)&gt;0,Q117/R117,""))</f>
        <v/>
      </c>
      <c r="T117" s="56">
        <f>IF(B117="","",IF(S117="","",IF(S117&lt;=Einstellungen!$C$7,"unauffällig",IF(S117&lt;=Einstellungen!$C$8,"auffällig","kritisch"))))</f>
        <v/>
      </c>
    </row>
    <row r="118">
      <c r="A118" s="47">
        <f>IF(Mitarbeiter!B118="","",Mitarbeiter!A118)</f>
        <v/>
      </c>
      <c r="B118" s="48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7">
        <f>IF(Mitarbeiter!B118="","",'Ist-Stunden'!C118)</f>
        <v/>
      </c>
      <c r="F118" s="57">
        <f>IF(B118="","",Berechnung!AE118)</f>
        <v/>
      </c>
      <c r="G118" s="61">
        <f>IF(B118="","",Berechnung!P118)</f>
        <v/>
      </c>
      <c r="H118" s="61">
        <f>IF(B118="","",Berechnung!AC118)</f>
        <v/>
      </c>
      <c r="I118" s="61">
        <f>IF(B118="","",Berechnung!AD118)</f>
        <v/>
      </c>
      <c r="J118" s="36">
        <f>IF(B118="","",SUMPRODUCT(((Berechnung!D118:O118+Berechnung!Q118:AB118)&gt;0)*1))</f>
        <v/>
      </c>
      <c r="K118" s="57">
        <f>IF(B118="","",Berechnung!AH118)</f>
        <v/>
      </c>
      <c r="L118" s="40">
        <f>IF(B118="","",IF(N(K118)&gt;0,F118/K118,""))</f>
        <v/>
      </c>
      <c r="M118" s="62">
        <f>IF(L118="","",RANK(L118,$L$6:$L$305,0))</f>
        <v/>
      </c>
      <c r="N118" s="56">
        <f>IF(B118="","",IF(L118="","",IF(L118&lt;=Einstellungen!$C$7,"unauffällig",IF(L118&lt;=Einstellungen!$C$8,"auffällig","kritisch"))))</f>
        <v/>
      </c>
      <c r="O118" s="63">
        <f>IF(L118="",-1,L118+ROW()/1000000000)</f>
        <v/>
      </c>
      <c r="P118" s="61">
        <f>IF(B118="","",Berechnung!AF118)</f>
        <v/>
      </c>
      <c r="Q118" s="57">
        <f>IF(B118="","",Berechnung!AG118)</f>
        <v/>
      </c>
      <c r="R118" s="57">
        <f>IF(B118="","",Berechnung!AI118)</f>
        <v/>
      </c>
      <c r="S118" s="59">
        <f>IF(B118="","",IF(N(R118)&gt;0,Q118/R118,""))</f>
        <v/>
      </c>
      <c r="T118" s="56">
        <f>IF(B118="","",IF(S118="","",IF(S118&lt;=Einstellungen!$C$7,"unauffällig",IF(S118&lt;=Einstellungen!$C$8,"auffällig","kritisch"))))</f>
        <v/>
      </c>
    </row>
    <row r="119">
      <c r="A119" s="47">
        <f>IF(Mitarbeiter!B119="","",Mitarbeiter!A119)</f>
        <v/>
      </c>
      <c r="B119" s="48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7">
        <f>IF(Mitarbeiter!B119="","",'Ist-Stunden'!C119)</f>
        <v/>
      </c>
      <c r="F119" s="57">
        <f>IF(B119="","",Berechnung!AE119)</f>
        <v/>
      </c>
      <c r="G119" s="61">
        <f>IF(B119="","",Berechnung!P119)</f>
        <v/>
      </c>
      <c r="H119" s="61">
        <f>IF(B119="","",Berechnung!AC119)</f>
        <v/>
      </c>
      <c r="I119" s="61">
        <f>IF(B119="","",Berechnung!AD119)</f>
        <v/>
      </c>
      <c r="J119" s="36">
        <f>IF(B119="","",SUMPRODUCT(((Berechnung!D119:O119+Berechnung!Q119:AB119)&gt;0)*1))</f>
        <v/>
      </c>
      <c r="K119" s="57">
        <f>IF(B119="","",Berechnung!AH119)</f>
        <v/>
      </c>
      <c r="L119" s="40">
        <f>IF(B119="","",IF(N(K119)&gt;0,F119/K119,""))</f>
        <v/>
      </c>
      <c r="M119" s="62">
        <f>IF(L119="","",RANK(L119,$L$6:$L$305,0))</f>
        <v/>
      </c>
      <c r="N119" s="56">
        <f>IF(B119="","",IF(L119="","",IF(L119&lt;=Einstellungen!$C$7,"unauffällig",IF(L119&lt;=Einstellungen!$C$8,"auffällig","kritisch"))))</f>
        <v/>
      </c>
      <c r="O119" s="63">
        <f>IF(L119="",-1,L119+ROW()/1000000000)</f>
        <v/>
      </c>
      <c r="P119" s="61">
        <f>IF(B119="","",Berechnung!AF119)</f>
        <v/>
      </c>
      <c r="Q119" s="57">
        <f>IF(B119="","",Berechnung!AG119)</f>
        <v/>
      </c>
      <c r="R119" s="57">
        <f>IF(B119="","",Berechnung!AI119)</f>
        <v/>
      </c>
      <c r="S119" s="59">
        <f>IF(B119="","",IF(N(R119)&gt;0,Q119/R119,""))</f>
        <v/>
      </c>
      <c r="T119" s="56">
        <f>IF(B119="","",IF(S119="","",IF(S119&lt;=Einstellungen!$C$7,"unauffällig",IF(S119&lt;=Einstellungen!$C$8,"auffällig","kritisch"))))</f>
        <v/>
      </c>
    </row>
    <row r="120">
      <c r="A120" s="47">
        <f>IF(Mitarbeiter!B120="","",Mitarbeiter!A120)</f>
        <v/>
      </c>
      <c r="B120" s="48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7">
        <f>IF(Mitarbeiter!B120="","",'Ist-Stunden'!C120)</f>
        <v/>
      </c>
      <c r="F120" s="57">
        <f>IF(B120="","",Berechnung!AE120)</f>
        <v/>
      </c>
      <c r="G120" s="61">
        <f>IF(B120="","",Berechnung!P120)</f>
        <v/>
      </c>
      <c r="H120" s="61">
        <f>IF(B120="","",Berechnung!AC120)</f>
        <v/>
      </c>
      <c r="I120" s="61">
        <f>IF(B120="","",Berechnung!AD120)</f>
        <v/>
      </c>
      <c r="J120" s="36">
        <f>IF(B120="","",SUMPRODUCT(((Berechnung!D120:O120+Berechnung!Q120:AB120)&gt;0)*1))</f>
        <v/>
      </c>
      <c r="K120" s="57">
        <f>IF(B120="","",Berechnung!AH120)</f>
        <v/>
      </c>
      <c r="L120" s="40">
        <f>IF(B120="","",IF(N(K120)&gt;0,F120/K120,""))</f>
        <v/>
      </c>
      <c r="M120" s="62">
        <f>IF(L120="","",RANK(L120,$L$6:$L$305,0))</f>
        <v/>
      </c>
      <c r="N120" s="56">
        <f>IF(B120="","",IF(L120="","",IF(L120&lt;=Einstellungen!$C$7,"unauffällig",IF(L120&lt;=Einstellungen!$C$8,"auffällig","kritisch"))))</f>
        <v/>
      </c>
      <c r="O120" s="63">
        <f>IF(L120="",-1,L120+ROW()/1000000000)</f>
        <v/>
      </c>
      <c r="P120" s="61">
        <f>IF(B120="","",Berechnung!AF120)</f>
        <v/>
      </c>
      <c r="Q120" s="57">
        <f>IF(B120="","",Berechnung!AG120)</f>
        <v/>
      </c>
      <c r="R120" s="57">
        <f>IF(B120="","",Berechnung!AI120)</f>
        <v/>
      </c>
      <c r="S120" s="59">
        <f>IF(B120="","",IF(N(R120)&gt;0,Q120/R120,""))</f>
        <v/>
      </c>
      <c r="T120" s="56">
        <f>IF(B120="","",IF(S120="","",IF(S120&lt;=Einstellungen!$C$7,"unauffällig",IF(S120&lt;=Einstellungen!$C$8,"auffällig","kritisch"))))</f>
        <v/>
      </c>
    </row>
    <row r="121">
      <c r="A121" s="47">
        <f>IF(Mitarbeiter!B121="","",Mitarbeiter!A121)</f>
        <v/>
      </c>
      <c r="B121" s="48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7">
        <f>IF(Mitarbeiter!B121="","",'Ist-Stunden'!C121)</f>
        <v/>
      </c>
      <c r="F121" s="57">
        <f>IF(B121="","",Berechnung!AE121)</f>
        <v/>
      </c>
      <c r="G121" s="61">
        <f>IF(B121="","",Berechnung!P121)</f>
        <v/>
      </c>
      <c r="H121" s="61">
        <f>IF(B121="","",Berechnung!AC121)</f>
        <v/>
      </c>
      <c r="I121" s="61">
        <f>IF(B121="","",Berechnung!AD121)</f>
        <v/>
      </c>
      <c r="J121" s="36">
        <f>IF(B121="","",SUMPRODUCT(((Berechnung!D121:O121+Berechnung!Q121:AB121)&gt;0)*1))</f>
        <v/>
      </c>
      <c r="K121" s="57">
        <f>IF(B121="","",Berechnung!AH121)</f>
        <v/>
      </c>
      <c r="L121" s="40">
        <f>IF(B121="","",IF(N(K121)&gt;0,F121/K121,""))</f>
        <v/>
      </c>
      <c r="M121" s="62">
        <f>IF(L121="","",RANK(L121,$L$6:$L$305,0))</f>
        <v/>
      </c>
      <c r="N121" s="56">
        <f>IF(B121="","",IF(L121="","",IF(L121&lt;=Einstellungen!$C$7,"unauffällig",IF(L121&lt;=Einstellungen!$C$8,"auffällig","kritisch"))))</f>
        <v/>
      </c>
      <c r="O121" s="63">
        <f>IF(L121="",-1,L121+ROW()/1000000000)</f>
        <v/>
      </c>
      <c r="P121" s="61">
        <f>IF(B121="","",Berechnung!AF121)</f>
        <v/>
      </c>
      <c r="Q121" s="57">
        <f>IF(B121="","",Berechnung!AG121)</f>
        <v/>
      </c>
      <c r="R121" s="57">
        <f>IF(B121="","",Berechnung!AI121)</f>
        <v/>
      </c>
      <c r="S121" s="59">
        <f>IF(B121="","",IF(N(R121)&gt;0,Q121/R121,""))</f>
        <v/>
      </c>
      <c r="T121" s="56">
        <f>IF(B121="","",IF(S121="","",IF(S121&lt;=Einstellungen!$C$7,"unauffällig",IF(S121&lt;=Einstellungen!$C$8,"auffällig","kritisch"))))</f>
        <v/>
      </c>
    </row>
    <row r="122">
      <c r="A122" s="47">
        <f>IF(Mitarbeiter!B122="","",Mitarbeiter!A122)</f>
        <v/>
      </c>
      <c r="B122" s="48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7">
        <f>IF(Mitarbeiter!B122="","",'Ist-Stunden'!C122)</f>
        <v/>
      </c>
      <c r="F122" s="57">
        <f>IF(B122="","",Berechnung!AE122)</f>
        <v/>
      </c>
      <c r="G122" s="61">
        <f>IF(B122="","",Berechnung!P122)</f>
        <v/>
      </c>
      <c r="H122" s="61">
        <f>IF(B122="","",Berechnung!AC122)</f>
        <v/>
      </c>
      <c r="I122" s="61">
        <f>IF(B122="","",Berechnung!AD122)</f>
        <v/>
      </c>
      <c r="J122" s="36">
        <f>IF(B122="","",SUMPRODUCT(((Berechnung!D122:O122+Berechnung!Q122:AB122)&gt;0)*1))</f>
        <v/>
      </c>
      <c r="K122" s="57">
        <f>IF(B122="","",Berechnung!AH122)</f>
        <v/>
      </c>
      <c r="L122" s="40">
        <f>IF(B122="","",IF(N(K122)&gt;0,F122/K122,""))</f>
        <v/>
      </c>
      <c r="M122" s="62">
        <f>IF(L122="","",RANK(L122,$L$6:$L$305,0))</f>
        <v/>
      </c>
      <c r="N122" s="56">
        <f>IF(B122="","",IF(L122="","",IF(L122&lt;=Einstellungen!$C$7,"unauffällig",IF(L122&lt;=Einstellungen!$C$8,"auffällig","kritisch"))))</f>
        <v/>
      </c>
      <c r="O122" s="63">
        <f>IF(L122="",-1,L122+ROW()/1000000000)</f>
        <v/>
      </c>
      <c r="P122" s="61">
        <f>IF(B122="","",Berechnung!AF122)</f>
        <v/>
      </c>
      <c r="Q122" s="57">
        <f>IF(B122="","",Berechnung!AG122)</f>
        <v/>
      </c>
      <c r="R122" s="57">
        <f>IF(B122="","",Berechnung!AI122)</f>
        <v/>
      </c>
      <c r="S122" s="59">
        <f>IF(B122="","",IF(N(R122)&gt;0,Q122/R122,""))</f>
        <v/>
      </c>
      <c r="T122" s="56">
        <f>IF(B122="","",IF(S122="","",IF(S122&lt;=Einstellungen!$C$7,"unauffällig",IF(S122&lt;=Einstellungen!$C$8,"auffällig","kritisch"))))</f>
        <v/>
      </c>
    </row>
    <row r="123">
      <c r="A123" s="47">
        <f>IF(Mitarbeiter!B123="","",Mitarbeiter!A123)</f>
        <v/>
      </c>
      <c r="B123" s="48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7">
        <f>IF(Mitarbeiter!B123="","",'Ist-Stunden'!C123)</f>
        <v/>
      </c>
      <c r="F123" s="57">
        <f>IF(B123="","",Berechnung!AE123)</f>
        <v/>
      </c>
      <c r="G123" s="61">
        <f>IF(B123="","",Berechnung!P123)</f>
        <v/>
      </c>
      <c r="H123" s="61">
        <f>IF(B123="","",Berechnung!AC123)</f>
        <v/>
      </c>
      <c r="I123" s="61">
        <f>IF(B123="","",Berechnung!AD123)</f>
        <v/>
      </c>
      <c r="J123" s="36">
        <f>IF(B123="","",SUMPRODUCT(((Berechnung!D123:O123+Berechnung!Q123:AB123)&gt;0)*1))</f>
        <v/>
      </c>
      <c r="K123" s="57">
        <f>IF(B123="","",Berechnung!AH123)</f>
        <v/>
      </c>
      <c r="L123" s="40">
        <f>IF(B123="","",IF(N(K123)&gt;0,F123/K123,""))</f>
        <v/>
      </c>
      <c r="M123" s="62">
        <f>IF(L123="","",RANK(L123,$L$6:$L$305,0))</f>
        <v/>
      </c>
      <c r="N123" s="56">
        <f>IF(B123="","",IF(L123="","",IF(L123&lt;=Einstellungen!$C$7,"unauffällig",IF(L123&lt;=Einstellungen!$C$8,"auffällig","kritisch"))))</f>
        <v/>
      </c>
      <c r="O123" s="63">
        <f>IF(L123="",-1,L123+ROW()/1000000000)</f>
        <v/>
      </c>
      <c r="P123" s="61">
        <f>IF(B123="","",Berechnung!AF123)</f>
        <v/>
      </c>
      <c r="Q123" s="57">
        <f>IF(B123="","",Berechnung!AG123)</f>
        <v/>
      </c>
      <c r="R123" s="57">
        <f>IF(B123="","",Berechnung!AI123)</f>
        <v/>
      </c>
      <c r="S123" s="59">
        <f>IF(B123="","",IF(N(R123)&gt;0,Q123/R123,""))</f>
        <v/>
      </c>
      <c r="T123" s="56">
        <f>IF(B123="","",IF(S123="","",IF(S123&lt;=Einstellungen!$C$7,"unauffällig",IF(S123&lt;=Einstellungen!$C$8,"auffällig","kritisch"))))</f>
        <v/>
      </c>
    </row>
    <row r="124">
      <c r="A124" s="47">
        <f>IF(Mitarbeiter!B124="","",Mitarbeiter!A124)</f>
        <v/>
      </c>
      <c r="B124" s="48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7">
        <f>IF(Mitarbeiter!B124="","",'Ist-Stunden'!C124)</f>
        <v/>
      </c>
      <c r="F124" s="57">
        <f>IF(B124="","",Berechnung!AE124)</f>
        <v/>
      </c>
      <c r="G124" s="61">
        <f>IF(B124="","",Berechnung!P124)</f>
        <v/>
      </c>
      <c r="H124" s="61">
        <f>IF(B124="","",Berechnung!AC124)</f>
        <v/>
      </c>
      <c r="I124" s="61">
        <f>IF(B124="","",Berechnung!AD124)</f>
        <v/>
      </c>
      <c r="J124" s="36">
        <f>IF(B124="","",SUMPRODUCT(((Berechnung!D124:O124+Berechnung!Q124:AB124)&gt;0)*1))</f>
        <v/>
      </c>
      <c r="K124" s="57">
        <f>IF(B124="","",Berechnung!AH124)</f>
        <v/>
      </c>
      <c r="L124" s="40">
        <f>IF(B124="","",IF(N(K124)&gt;0,F124/K124,""))</f>
        <v/>
      </c>
      <c r="M124" s="62">
        <f>IF(L124="","",RANK(L124,$L$6:$L$305,0))</f>
        <v/>
      </c>
      <c r="N124" s="56">
        <f>IF(B124="","",IF(L124="","",IF(L124&lt;=Einstellungen!$C$7,"unauffällig",IF(L124&lt;=Einstellungen!$C$8,"auffällig","kritisch"))))</f>
        <v/>
      </c>
      <c r="O124" s="63">
        <f>IF(L124="",-1,L124+ROW()/1000000000)</f>
        <v/>
      </c>
      <c r="P124" s="61">
        <f>IF(B124="","",Berechnung!AF124)</f>
        <v/>
      </c>
      <c r="Q124" s="57">
        <f>IF(B124="","",Berechnung!AG124)</f>
        <v/>
      </c>
      <c r="R124" s="57">
        <f>IF(B124="","",Berechnung!AI124)</f>
        <v/>
      </c>
      <c r="S124" s="59">
        <f>IF(B124="","",IF(N(R124)&gt;0,Q124/R124,""))</f>
        <v/>
      </c>
      <c r="T124" s="56">
        <f>IF(B124="","",IF(S124="","",IF(S124&lt;=Einstellungen!$C$7,"unauffällig",IF(S124&lt;=Einstellungen!$C$8,"auffällig","kritisch"))))</f>
        <v/>
      </c>
    </row>
    <row r="125">
      <c r="A125" s="47">
        <f>IF(Mitarbeiter!B125="","",Mitarbeiter!A125)</f>
        <v/>
      </c>
      <c r="B125" s="48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7">
        <f>IF(Mitarbeiter!B125="","",'Ist-Stunden'!C125)</f>
        <v/>
      </c>
      <c r="F125" s="57">
        <f>IF(B125="","",Berechnung!AE125)</f>
        <v/>
      </c>
      <c r="G125" s="61">
        <f>IF(B125="","",Berechnung!P125)</f>
        <v/>
      </c>
      <c r="H125" s="61">
        <f>IF(B125="","",Berechnung!AC125)</f>
        <v/>
      </c>
      <c r="I125" s="61">
        <f>IF(B125="","",Berechnung!AD125)</f>
        <v/>
      </c>
      <c r="J125" s="36">
        <f>IF(B125="","",SUMPRODUCT(((Berechnung!D125:O125+Berechnung!Q125:AB125)&gt;0)*1))</f>
        <v/>
      </c>
      <c r="K125" s="57">
        <f>IF(B125="","",Berechnung!AH125)</f>
        <v/>
      </c>
      <c r="L125" s="40">
        <f>IF(B125="","",IF(N(K125)&gt;0,F125/K125,""))</f>
        <v/>
      </c>
      <c r="M125" s="62">
        <f>IF(L125="","",RANK(L125,$L$6:$L$305,0))</f>
        <v/>
      </c>
      <c r="N125" s="56">
        <f>IF(B125="","",IF(L125="","",IF(L125&lt;=Einstellungen!$C$7,"unauffällig",IF(L125&lt;=Einstellungen!$C$8,"auffällig","kritisch"))))</f>
        <v/>
      </c>
      <c r="O125" s="63">
        <f>IF(L125="",-1,L125+ROW()/1000000000)</f>
        <v/>
      </c>
      <c r="P125" s="61">
        <f>IF(B125="","",Berechnung!AF125)</f>
        <v/>
      </c>
      <c r="Q125" s="57">
        <f>IF(B125="","",Berechnung!AG125)</f>
        <v/>
      </c>
      <c r="R125" s="57">
        <f>IF(B125="","",Berechnung!AI125)</f>
        <v/>
      </c>
      <c r="S125" s="59">
        <f>IF(B125="","",IF(N(R125)&gt;0,Q125/R125,""))</f>
        <v/>
      </c>
      <c r="T125" s="56">
        <f>IF(B125="","",IF(S125="","",IF(S125&lt;=Einstellungen!$C$7,"unauffällig",IF(S125&lt;=Einstellungen!$C$8,"auffällig","kritisch"))))</f>
        <v/>
      </c>
    </row>
    <row r="126">
      <c r="A126" s="47">
        <f>IF(Mitarbeiter!B126="","",Mitarbeiter!A126)</f>
        <v/>
      </c>
      <c r="B126" s="48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7">
        <f>IF(Mitarbeiter!B126="","",'Ist-Stunden'!C126)</f>
        <v/>
      </c>
      <c r="F126" s="57">
        <f>IF(B126="","",Berechnung!AE126)</f>
        <v/>
      </c>
      <c r="G126" s="61">
        <f>IF(B126="","",Berechnung!P126)</f>
        <v/>
      </c>
      <c r="H126" s="61">
        <f>IF(B126="","",Berechnung!AC126)</f>
        <v/>
      </c>
      <c r="I126" s="61">
        <f>IF(B126="","",Berechnung!AD126)</f>
        <v/>
      </c>
      <c r="J126" s="36">
        <f>IF(B126="","",SUMPRODUCT(((Berechnung!D126:O126+Berechnung!Q126:AB126)&gt;0)*1))</f>
        <v/>
      </c>
      <c r="K126" s="57">
        <f>IF(B126="","",Berechnung!AH126)</f>
        <v/>
      </c>
      <c r="L126" s="40">
        <f>IF(B126="","",IF(N(K126)&gt;0,F126/K126,""))</f>
        <v/>
      </c>
      <c r="M126" s="62">
        <f>IF(L126="","",RANK(L126,$L$6:$L$305,0))</f>
        <v/>
      </c>
      <c r="N126" s="56">
        <f>IF(B126="","",IF(L126="","",IF(L126&lt;=Einstellungen!$C$7,"unauffällig",IF(L126&lt;=Einstellungen!$C$8,"auffällig","kritisch"))))</f>
        <v/>
      </c>
      <c r="O126" s="63">
        <f>IF(L126="",-1,L126+ROW()/1000000000)</f>
        <v/>
      </c>
      <c r="P126" s="61">
        <f>IF(B126="","",Berechnung!AF126)</f>
        <v/>
      </c>
      <c r="Q126" s="57">
        <f>IF(B126="","",Berechnung!AG126)</f>
        <v/>
      </c>
      <c r="R126" s="57">
        <f>IF(B126="","",Berechnung!AI126)</f>
        <v/>
      </c>
      <c r="S126" s="59">
        <f>IF(B126="","",IF(N(R126)&gt;0,Q126/R126,""))</f>
        <v/>
      </c>
      <c r="T126" s="56">
        <f>IF(B126="","",IF(S126="","",IF(S126&lt;=Einstellungen!$C$7,"unauffällig",IF(S126&lt;=Einstellungen!$C$8,"auffällig","kritisch"))))</f>
        <v/>
      </c>
    </row>
    <row r="127">
      <c r="A127" s="47">
        <f>IF(Mitarbeiter!B127="","",Mitarbeiter!A127)</f>
        <v/>
      </c>
      <c r="B127" s="48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7">
        <f>IF(Mitarbeiter!B127="","",'Ist-Stunden'!C127)</f>
        <v/>
      </c>
      <c r="F127" s="57">
        <f>IF(B127="","",Berechnung!AE127)</f>
        <v/>
      </c>
      <c r="G127" s="61">
        <f>IF(B127="","",Berechnung!P127)</f>
        <v/>
      </c>
      <c r="H127" s="61">
        <f>IF(B127="","",Berechnung!AC127)</f>
        <v/>
      </c>
      <c r="I127" s="61">
        <f>IF(B127="","",Berechnung!AD127)</f>
        <v/>
      </c>
      <c r="J127" s="36">
        <f>IF(B127="","",SUMPRODUCT(((Berechnung!D127:O127+Berechnung!Q127:AB127)&gt;0)*1))</f>
        <v/>
      </c>
      <c r="K127" s="57">
        <f>IF(B127="","",Berechnung!AH127)</f>
        <v/>
      </c>
      <c r="L127" s="40">
        <f>IF(B127="","",IF(N(K127)&gt;0,F127/K127,""))</f>
        <v/>
      </c>
      <c r="M127" s="62">
        <f>IF(L127="","",RANK(L127,$L$6:$L$305,0))</f>
        <v/>
      </c>
      <c r="N127" s="56">
        <f>IF(B127="","",IF(L127="","",IF(L127&lt;=Einstellungen!$C$7,"unauffällig",IF(L127&lt;=Einstellungen!$C$8,"auffällig","kritisch"))))</f>
        <v/>
      </c>
      <c r="O127" s="63">
        <f>IF(L127="",-1,L127+ROW()/1000000000)</f>
        <v/>
      </c>
      <c r="P127" s="61">
        <f>IF(B127="","",Berechnung!AF127)</f>
        <v/>
      </c>
      <c r="Q127" s="57">
        <f>IF(B127="","",Berechnung!AG127)</f>
        <v/>
      </c>
      <c r="R127" s="57">
        <f>IF(B127="","",Berechnung!AI127)</f>
        <v/>
      </c>
      <c r="S127" s="59">
        <f>IF(B127="","",IF(N(R127)&gt;0,Q127/R127,""))</f>
        <v/>
      </c>
      <c r="T127" s="56">
        <f>IF(B127="","",IF(S127="","",IF(S127&lt;=Einstellungen!$C$7,"unauffällig",IF(S127&lt;=Einstellungen!$C$8,"auffällig","kritisch"))))</f>
        <v/>
      </c>
    </row>
    <row r="128">
      <c r="A128" s="47">
        <f>IF(Mitarbeiter!B128="","",Mitarbeiter!A128)</f>
        <v/>
      </c>
      <c r="B128" s="48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7">
        <f>IF(Mitarbeiter!B128="","",'Ist-Stunden'!C128)</f>
        <v/>
      </c>
      <c r="F128" s="57">
        <f>IF(B128="","",Berechnung!AE128)</f>
        <v/>
      </c>
      <c r="G128" s="61">
        <f>IF(B128="","",Berechnung!P128)</f>
        <v/>
      </c>
      <c r="H128" s="61">
        <f>IF(B128="","",Berechnung!AC128)</f>
        <v/>
      </c>
      <c r="I128" s="61">
        <f>IF(B128="","",Berechnung!AD128)</f>
        <v/>
      </c>
      <c r="J128" s="36">
        <f>IF(B128="","",SUMPRODUCT(((Berechnung!D128:O128+Berechnung!Q128:AB128)&gt;0)*1))</f>
        <v/>
      </c>
      <c r="K128" s="57">
        <f>IF(B128="","",Berechnung!AH128)</f>
        <v/>
      </c>
      <c r="L128" s="40">
        <f>IF(B128="","",IF(N(K128)&gt;0,F128/K128,""))</f>
        <v/>
      </c>
      <c r="M128" s="62">
        <f>IF(L128="","",RANK(L128,$L$6:$L$305,0))</f>
        <v/>
      </c>
      <c r="N128" s="56">
        <f>IF(B128="","",IF(L128="","",IF(L128&lt;=Einstellungen!$C$7,"unauffällig",IF(L128&lt;=Einstellungen!$C$8,"auffällig","kritisch"))))</f>
        <v/>
      </c>
      <c r="O128" s="63">
        <f>IF(L128="",-1,L128+ROW()/1000000000)</f>
        <v/>
      </c>
      <c r="P128" s="61">
        <f>IF(B128="","",Berechnung!AF128)</f>
        <v/>
      </c>
      <c r="Q128" s="57">
        <f>IF(B128="","",Berechnung!AG128)</f>
        <v/>
      </c>
      <c r="R128" s="57">
        <f>IF(B128="","",Berechnung!AI128)</f>
        <v/>
      </c>
      <c r="S128" s="59">
        <f>IF(B128="","",IF(N(R128)&gt;0,Q128/R128,""))</f>
        <v/>
      </c>
      <c r="T128" s="56">
        <f>IF(B128="","",IF(S128="","",IF(S128&lt;=Einstellungen!$C$7,"unauffällig",IF(S128&lt;=Einstellungen!$C$8,"auffällig","kritisch"))))</f>
        <v/>
      </c>
    </row>
    <row r="129">
      <c r="A129" s="47">
        <f>IF(Mitarbeiter!B129="","",Mitarbeiter!A129)</f>
        <v/>
      </c>
      <c r="B129" s="48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7">
        <f>IF(Mitarbeiter!B129="","",'Ist-Stunden'!C129)</f>
        <v/>
      </c>
      <c r="F129" s="57">
        <f>IF(B129="","",Berechnung!AE129)</f>
        <v/>
      </c>
      <c r="G129" s="61">
        <f>IF(B129="","",Berechnung!P129)</f>
        <v/>
      </c>
      <c r="H129" s="61">
        <f>IF(B129="","",Berechnung!AC129)</f>
        <v/>
      </c>
      <c r="I129" s="61">
        <f>IF(B129="","",Berechnung!AD129)</f>
        <v/>
      </c>
      <c r="J129" s="36">
        <f>IF(B129="","",SUMPRODUCT(((Berechnung!D129:O129+Berechnung!Q129:AB129)&gt;0)*1))</f>
        <v/>
      </c>
      <c r="K129" s="57">
        <f>IF(B129="","",Berechnung!AH129)</f>
        <v/>
      </c>
      <c r="L129" s="40">
        <f>IF(B129="","",IF(N(K129)&gt;0,F129/K129,""))</f>
        <v/>
      </c>
      <c r="M129" s="62">
        <f>IF(L129="","",RANK(L129,$L$6:$L$305,0))</f>
        <v/>
      </c>
      <c r="N129" s="56">
        <f>IF(B129="","",IF(L129="","",IF(L129&lt;=Einstellungen!$C$7,"unauffällig",IF(L129&lt;=Einstellungen!$C$8,"auffällig","kritisch"))))</f>
        <v/>
      </c>
      <c r="O129" s="63">
        <f>IF(L129="",-1,L129+ROW()/1000000000)</f>
        <v/>
      </c>
      <c r="P129" s="61">
        <f>IF(B129="","",Berechnung!AF129)</f>
        <v/>
      </c>
      <c r="Q129" s="57">
        <f>IF(B129="","",Berechnung!AG129)</f>
        <v/>
      </c>
      <c r="R129" s="57">
        <f>IF(B129="","",Berechnung!AI129)</f>
        <v/>
      </c>
      <c r="S129" s="59">
        <f>IF(B129="","",IF(N(R129)&gt;0,Q129/R129,""))</f>
        <v/>
      </c>
      <c r="T129" s="56">
        <f>IF(B129="","",IF(S129="","",IF(S129&lt;=Einstellungen!$C$7,"unauffällig",IF(S129&lt;=Einstellungen!$C$8,"auffällig","kritisch"))))</f>
        <v/>
      </c>
    </row>
    <row r="130">
      <c r="A130" s="47">
        <f>IF(Mitarbeiter!B130="","",Mitarbeiter!A130)</f>
        <v/>
      </c>
      <c r="B130" s="48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7">
        <f>IF(Mitarbeiter!B130="","",'Ist-Stunden'!C130)</f>
        <v/>
      </c>
      <c r="F130" s="57">
        <f>IF(B130="","",Berechnung!AE130)</f>
        <v/>
      </c>
      <c r="G130" s="61">
        <f>IF(B130="","",Berechnung!P130)</f>
        <v/>
      </c>
      <c r="H130" s="61">
        <f>IF(B130="","",Berechnung!AC130)</f>
        <v/>
      </c>
      <c r="I130" s="61">
        <f>IF(B130="","",Berechnung!AD130)</f>
        <v/>
      </c>
      <c r="J130" s="36">
        <f>IF(B130="","",SUMPRODUCT(((Berechnung!D130:O130+Berechnung!Q130:AB130)&gt;0)*1))</f>
        <v/>
      </c>
      <c r="K130" s="57">
        <f>IF(B130="","",Berechnung!AH130)</f>
        <v/>
      </c>
      <c r="L130" s="40">
        <f>IF(B130="","",IF(N(K130)&gt;0,F130/K130,""))</f>
        <v/>
      </c>
      <c r="M130" s="62">
        <f>IF(L130="","",RANK(L130,$L$6:$L$305,0))</f>
        <v/>
      </c>
      <c r="N130" s="56">
        <f>IF(B130="","",IF(L130="","",IF(L130&lt;=Einstellungen!$C$7,"unauffällig",IF(L130&lt;=Einstellungen!$C$8,"auffällig","kritisch"))))</f>
        <v/>
      </c>
      <c r="O130" s="63">
        <f>IF(L130="",-1,L130+ROW()/1000000000)</f>
        <v/>
      </c>
      <c r="P130" s="61">
        <f>IF(B130="","",Berechnung!AF130)</f>
        <v/>
      </c>
      <c r="Q130" s="57">
        <f>IF(B130="","",Berechnung!AG130)</f>
        <v/>
      </c>
      <c r="R130" s="57">
        <f>IF(B130="","",Berechnung!AI130)</f>
        <v/>
      </c>
      <c r="S130" s="59">
        <f>IF(B130="","",IF(N(R130)&gt;0,Q130/R130,""))</f>
        <v/>
      </c>
      <c r="T130" s="56">
        <f>IF(B130="","",IF(S130="","",IF(S130&lt;=Einstellungen!$C$7,"unauffällig",IF(S130&lt;=Einstellungen!$C$8,"auffällig","kritisch"))))</f>
        <v/>
      </c>
    </row>
    <row r="131">
      <c r="A131" s="47">
        <f>IF(Mitarbeiter!B131="","",Mitarbeiter!A131)</f>
        <v/>
      </c>
      <c r="B131" s="48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7">
        <f>IF(Mitarbeiter!B131="","",'Ist-Stunden'!C131)</f>
        <v/>
      </c>
      <c r="F131" s="57">
        <f>IF(B131="","",Berechnung!AE131)</f>
        <v/>
      </c>
      <c r="G131" s="61">
        <f>IF(B131="","",Berechnung!P131)</f>
        <v/>
      </c>
      <c r="H131" s="61">
        <f>IF(B131="","",Berechnung!AC131)</f>
        <v/>
      </c>
      <c r="I131" s="61">
        <f>IF(B131="","",Berechnung!AD131)</f>
        <v/>
      </c>
      <c r="J131" s="36">
        <f>IF(B131="","",SUMPRODUCT(((Berechnung!D131:O131+Berechnung!Q131:AB131)&gt;0)*1))</f>
        <v/>
      </c>
      <c r="K131" s="57">
        <f>IF(B131="","",Berechnung!AH131)</f>
        <v/>
      </c>
      <c r="L131" s="40">
        <f>IF(B131="","",IF(N(K131)&gt;0,F131/K131,""))</f>
        <v/>
      </c>
      <c r="M131" s="62">
        <f>IF(L131="","",RANK(L131,$L$6:$L$305,0))</f>
        <v/>
      </c>
      <c r="N131" s="56">
        <f>IF(B131="","",IF(L131="","",IF(L131&lt;=Einstellungen!$C$7,"unauffällig",IF(L131&lt;=Einstellungen!$C$8,"auffällig","kritisch"))))</f>
        <v/>
      </c>
      <c r="O131" s="63">
        <f>IF(L131="",-1,L131+ROW()/1000000000)</f>
        <v/>
      </c>
      <c r="P131" s="61">
        <f>IF(B131="","",Berechnung!AF131)</f>
        <v/>
      </c>
      <c r="Q131" s="57">
        <f>IF(B131="","",Berechnung!AG131)</f>
        <v/>
      </c>
      <c r="R131" s="57">
        <f>IF(B131="","",Berechnung!AI131)</f>
        <v/>
      </c>
      <c r="S131" s="59">
        <f>IF(B131="","",IF(N(R131)&gt;0,Q131/R131,""))</f>
        <v/>
      </c>
      <c r="T131" s="56">
        <f>IF(B131="","",IF(S131="","",IF(S131&lt;=Einstellungen!$C$7,"unauffällig",IF(S131&lt;=Einstellungen!$C$8,"auffällig","kritisch"))))</f>
        <v/>
      </c>
    </row>
    <row r="132">
      <c r="A132" s="47">
        <f>IF(Mitarbeiter!B132="","",Mitarbeiter!A132)</f>
        <v/>
      </c>
      <c r="B132" s="48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7">
        <f>IF(Mitarbeiter!B132="","",'Ist-Stunden'!C132)</f>
        <v/>
      </c>
      <c r="F132" s="57">
        <f>IF(B132="","",Berechnung!AE132)</f>
        <v/>
      </c>
      <c r="G132" s="61">
        <f>IF(B132="","",Berechnung!P132)</f>
        <v/>
      </c>
      <c r="H132" s="61">
        <f>IF(B132="","",Berechnung!AC132)</f>
        <v/>
      </c>
      <c r="I132" s="61">
        <f>IF(B132="","",Berechnung!AD132)</f>
        <v/>
      </c>
      <c r="J132" s="36">
        <f>IF(B132="","",SUMPRODUCT(((Berechnung!D132:O132+Berechnung!Q132:AB132)&gt;0)*1))</f>
        <v/>
      </c>
      <c r="K132" s="57">
        <f>IF(B132="","",Berechnung!AH132)</f>
        <v/>
      </c>
      <c r="L132" s="40">
        <f>IF(B132="","",IF(N(K132)&gt;0,F132/K132,""))</f>
        <v/>
      </c>
      <c r="M132" s="62">
        <f>IF(L132="","",RANK(L132,$L$6:$L$305,0))</f>
        <v/>
      </c>
      <c r="N132" s="56">
        <f>IF(B132="","",IF(L132="","",IF(L132&lt;=Einstellungen!$C$7,"unauffällig",IF(L132&lt;=Einstellungen!$C$8,"auffällig","kritisch"))))</f>
        <v/>
      </c>
      <c r="O132" s="63">
        <f>IF(L132="",-1,L132+ROW()/1000000000)</f>
        <v/>
      </c>
      <c r="P132" s="61">
        <f>IF(B132="","",Berechnung!AF132)</f>
        <v/>
      </c>
      <c r="Q132" s="57">
        <f>IF(B132="","",Berechnung!AG132)</f>
        <v/>
      </c>
      <c r="R132" s="57">
        <f>IF(B132="","",Berechnung!AI132)</f>
        <v/>
      </c>
      <c r="S132" s="59">
        <f>IF(B132="","",IF(N(R132)&gt;0,Q132/R132,""))</f>
        <v/>
      </c>
      <c r="T132" s="56">
        <f>IF(B132="","",IF(S132="","",IF(S132&lt;=Einstellungen!$C$7,"unauffällig",IF(S132&lt;=Einstellungen!$C$8,"auffällig","kritisch"))))</f>
        <v/>
      </c>
    </row>
    <row r="133">
      <c r="A133" s="47">
        <f>IF(Mitarbeiter!B133="","",Mitarbeiter!A133)</f>
        <v/>
      </c>
      <c r="B133" s="48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7">
        <f>IF(Mitarbeiter!B133="","",'Ist-Stunden'!C133)</f>
        <v/>
      </c>
      <c r="F133" s="57">
        <f>IF(B133="","",Berechnung!AE133)</f>
        <v/>
      </c>
      <c r="G133" s="61">
        <f>IF(B133="","",Berechnung!P133)</f>
        <v/>
      </c>
      <c r="H133" s="61">
        <f>IF(B133="","",Berechnung!AC133)</f>
        <v/>
      </c>
      <c r="I133" s="61">
        <f>IF(B133="","",Berechnung!AD133)</f>
        <v/>
      </c>
      <c r="J133" s="36">
        <f>IF(B133="","",SUMPRODUCT(((Berechnung!D133:O133+Berechnung!Q133:AB133)&gt;0)*1))</f>
        <v/>
      </c>
      <c r="K133" s="57">
        <f>IF(B133="","",Berechnung!AH133)</f>
        <v/>
      </c>
      <c r="L133" s="40">
        <f>IF(B133="","",IF(N(K133)&gt;0,F133/K133,""))</f>
        <v/>
      </c>
      <c r="M133" s="62">
        <f>IF(L133="","",RANK(L133,$L$6:$L$305,0))</f>
        <v/>
      </c>
      <c r="N133" s="56">
        <f>IF(B133="","",IF(L133="","",IF(L133&lt;=Einstellungen!$C$7,"unauffällig",IF(L133&lt;=Einstellungen!$C$8,"auffällig","kritisch"))))</f>
        <v/>
      </c>
      <c r="O133" s="63">
        <f>IF(L133="",-1,L133+ROW()/1000000000)</f>
        <v/>
      </c>
      <c r="P133" s="61">
        <f>IF(B133="","",Berechnung!AF133)</f>
        <v/>
      </c>
      <c r="Q133" s="57">
        <f>IF(B133="","",Berechnung!AG133)</f>
        <v/>
      </c>
      <c r="R133" s="57">
        <f>IF(B133="","",Berechnung!AI133)</f>
        <v/>
      </c>
      <c r="S133" s="59">
        <f>IF(B133="","",IF(N(R133)&gt;0,Q133/R133,""))</f>
        <v/>
      </c>
      <c r="T133" s="56">
        <f>IF(B133="","",IF(S133="","",IF(S133&lt;=Einstellungen!$C$7,"unauffällig",IF(S133&lt;=Einstellungen!$C$8,"auffällig","kritisch"))))</f>
        <v/>
      </c>
    </row>
    <row r="134">
      <c r="A134" s="47">
        <f>IF(Mitarbeiter!B134="","",Mitarbeiter!A134)</f>
        <v/>
      </c>
      <c r="B134" s="48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7">
        <f>IF(Mitarbeiter!B134="","",'Ist-Stunden'!C134)</f>
        <v/>
      </c>
      <c r="F134" s="57">
        <f>IF(B134="","",Berechnung!AE134)</f>
        <v/>
      </c>
      <c r="G134" s="61">
        <f>IF(B134="","",Berechnung!P134)</f>
        <v/>
      </c>
      <c r="H134" s="61">
        <f>IF(B134="","",Berechnung!AC134)</f>
        <v/>
      </c>
      <c r="I134" s="61">
        <f>IF(B134="","",Berechnung!AD134)</f>
        <v/>
      </c>
      <c r="J134" s="36">
        <f>IF(B134="","",SUMPRODUCT(((Berechnung!D134:O134+Berechnung!Q134:AB134)&gt;0)*1))</f>
        <v/>
      </c>
      <c r="K134" s="57">
        <f>IF(B134="","",Berechnung!AH134)</f>
        <v/>
      </c>
      <c r="L134" s="40">
        <f>IF(B134="","",IF(N(K134)&gt;0,F134/K134,""))</f>
        <v/>
      </c>
      <c r="M134" s="62">
        <f>IF(L134="","",RANK(L134,$L$6:$L$305,0))</f>
        <v/>
      </c>
      <c r="N134" s="56">
        <f>IF(B134="","",IF(L134="","",IF(L134&lt;=Einstellungen!$C$7,"unauffällig",IF(L134&lt;=Einstellungen!$C$8,"auffällig","kritisch"))))</f>
        <v/>
      </c>
      <c r="O134" s="63">
        <f>IF(L134="",-1,L134+ROW()/1000000000)</f>
        <v/>
      </c>
      <c r="P134" s="61">
        <f>IF(B134="","",Berechnung!AF134)</f>
        <v/>
      </c>
      <c r="Q134" s="57">
        <f>IF(B134="","",Berechnung!AG134)</f>
        <v/>
      </c>
      <c r="R134" s="57">
        <f>IF(B134="","",Berechnung!AI134)</f>
        <v/>
      </c>
      <c r="S134" s="59">
        <f>IF(B134="","",IF(N(R134)&gt;0,Q134/R134,""))</f>
        <v/>
      </c>
      <c r="T134" s="56">
        <f>IF(B134="","",IF(S134="","",IF(S134&lt;=Einstellungen!$C$7,"unauffällig",IF(S134&lt;=Einstellungen!$C$8,"auffällig","kritisch"))))</f>
        <v/>
      </c>
    </row>
    <row r="135">
      <c r="A135" s="47">
        <f>IF(Mitarbeiter!B135="","",Mitarbeiter!A135)</f>
        <v/>
      </c>
      <c r="B135" s="48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7">
        <f>IF(Mitarbeiter!B135="","",'Ist-Stunden'!C135)</f>
        <v/>
      </c>
      <c r="F135" s="57">
        <f>IF(B135="","",Berechnung!AE135)</f>
        <v/>
      </c>
      <c r="G135" s="61">
        <f>IF(B135="","",Berechnung!P135)</f>
        <v/>
      </c>
      <c r="H135" s="61">
        <f>IF(B135="","",Berechnung!AC135)</f>
        <v/>
      </c>
      <c r="I135" s="61">
        <f>IF(B135="","",Berechnung!AD135)</f>
        <v/>
      </c>
      <c r="J135" s="36">
        <f>IF(B135="","",SUMPRODUCT(((Berechnung!D135:O135+Berechnung!Q135:AB135)&gt;0)*1))</f>
        <v/>
      </c>
      <c r="K135" s="57">
        <f>IF(B135="","",Berechnung!AH135)</f>
        <v/>
      </c>
      <c r="L135" s="40">
        <f>IF(B135="","",IF(N(K135)&gt;0,F135/K135,""))</f>
        <v/>
      </c>
      <c r="M135" s="62">
        <f>IF(L135="","",RANK(L135,$L$6:$L$305,0))</f>
        <v/>
      </c>
      <c r="N135" s="56">
        <f>IF(B135="","",IF(L135="","",IF(L135&lt;=Einstellungen!$C$7,"unauffällig",IF(L135&lt;=Einstellungen!$C$8,"auffällig","kritisch"))))</f>
        <v/>
      </c>
      <c r="O135" s="63">
        <f>IF(L135="",-1,L135+ROW()/1000000000)</f>
        <v/>
      </c>
      <c r="P135" s="61">
        <f>IF(B135="","",Berechnung!AF135)</f>
        <v/>
      </c>
      <c r="Q135" s="57">
        <f>IF(B135="","",Berechnung!AG135)</f>
        <v/>
      </c>
      <c r="R135" s="57">
        <f>IF(B135="","",Berechnung!AI135)</f>
        <v/>
      </c>
      <c r="S135" s="59">
        <f>IF(B135="","",IF(N(R135)&gt;0,Q135/R135,""))</f>
        <v/>
      </c>
      <c r="T135" s="56">
        <f>IF(B135="","",IF(S135="","",IF(S135&lt;=Einstellungen!$C$7,"unauffällig",IF(S135&lt;=Einstellungen!$C$8,"auffällig","kritisch"))))</f>
        <v/>
      </c>
    </row>
    <row r="136">
      <c r="A136" s="47">
        <f>IF(Mitarbeiter!B136="","",Mitarbeiter!A136)</f>
        <v/>
      </c>
      <c r="B136" s="48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7">
        <f>IF(Mitarbeiter!B136="","",'Ist-Stunden'!C136)</f>
        <v/>
      </c>
      <c r="F136" s="57">
        <f>IF(B136="","",Berechnung!AE136)</f>
        <v/>
      </c>
      <c r="G136" s="61">
        <f>IF(B136="","",Berechnung!P136)</f>
        <v/>
      </c>
      <c r="H136" s="61">
        <f>IF(B136="","",Berechnung!AC136)</f>
        <v/>
      </c>
      <c r="I136" s="61">
        <f>IF(B136="","",Berechnung!AD136)</f>
        <v/>
      </c>
      <c r="J136" s="36">
        <f>IF(B136="","",SUMPRODUCT(((Berechnung!D136:O136+Berechnung!Q136:AB136)&gt;0)*1))</f>
        <v/>
      </c>
      <c r="K136" s="57">
        <f>IF(B136="","",Berechnung!AH136)</f>
        <v/>
      </c>
      <c r="L136" s="40">
        <f>IF(B136="","",IF(N(K136)&gt;0,F136/K136,""))</f>
        <v/>
      </c>
      <c r="M136" s="62">
        <f>IF(L136="","",RANK(L136,$L$6:$L$305,0))</f>
        <v/>
      </c>
      <c r="N136" s="56">
        <f>IF(B136="","",IF(L136="","",IF(L136&lt;=Einstellungen!$C$7,"unauffällig",IF(L136&lt;=Einstellungen!$C$8,"auffällig","kritisch"))))</f>
        <v/>
      </c>
      <c r="O136" s="63">
        <f>IF(L136="",-1,L136+ROW()/1000000000)</f>
        <v/>
      </c>
      <c r="P136" s="61">
        <f>IF(B136="","",Berechnung!AF136)</f>
        <v/>
      </c>
      <c r="Q136" s="57">
        <f>IF(B136="","",Berechnung!AG136)</f>
        <v/>
      </c>
      <c r="R136" s="57">
        <f>IF(B136="","",Berechnung!AI136)</f>
        <v/>
      </c>
      <c r="S136" s="59">
        <f>IF(B136="","",IF(N(R136)&gt;0,Q136/R136,""))</f>
        <v/>
      </c>
      <c r="T136" s="56">
        <f>IF(B136="","",IF(S136="","",IF(S136&lt;=Einstellungen!$C$7,"unauffällig",IF(S136&lt;=Einstellungen!$C$8,"auffällig","kritisch"))))</f>
        <v/>
      </c>
    </row>
    <row r="137">
      <c r="A137" s="47">
        <f>IF(Mitarbeiter!B137="","",Mitarbeiter!A137)</f>
        <v/>
      </c>
      <c r="B137" s="48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7">
        <f>IF(Mitarbeiter!B137="","",'Ist-Stunden'!C137)</f>
        <v/>
      </c>
      <c r="F137" s="57">
        <f>IF(B137="","",Berechnung!AE137)</f>
        <v/>
      </c>
      <c r="G137" s="61">
        <f>IF(B137="","",Berechnung!P137)</f>
        <v/>
      </c>
      <c r="H137" s="61">
        <f>IF(B137="","",Berechnung!AC137)</f>
        <v/>
      </c>
      <c r="I137" s="61">
        <f>IF(B137="","",Berechnung!AD137)</f>
        <v/>
      </c>
      <c r="J137" s="36">
        <f>IF(B137="","",SUMPRODUCT(((Berechnung!D137:O137+Berechnung!Q137:AB137)&gt;0)*1))</f>
        <v/>
      </c>
      <c r="K137" s="57">
        <f>IF(B137="","",Berechnung!AH137)</f>
        <v/>
      </c>
      <c r="L137" s="40">
        <f>IF(B137="","",IF(N(K137)&gt;0,F137/K137,""))</f>
        <v/>
      </c>
      <c r="M137" s="62">
        <f>IF(L137="","",RANK(L137,$L$6:$L$305,0))</f>
        <v/>
      </c>
      <c r="N137" s="56">
        <f>IF(B137="","",IF(L137="","",IF(L137&lt;=Einstellungen!$C$7,"unauffällig",IF(L137&lt;=Einstellungen!$C$8,"auffällig","kritisch"))))</f>
        <v/>
      </c>
      <c r="O137" s="63">
        <f>IF(L137="",-1,L137+ROW()/1000000000)</f>
        <v/>
      </c>
      <c r="P137" s="61">
        <f>IF(B137="","",Berechnung!AF137)</f>
        <v/>
      </c>
      <c r="Q137" s="57">
        <f>IF(B137="","",Berechnung!AG137)</f>
        <v/>
      </c>
      <c r="R137" s="57">
        <f>IF(B137="","",Berechnung!AI137)</f>
        <v/>
      </c>
      <c r="S137" s="59">
        <f>IF(B137="","",IF(N(R137)&gt;0,Q137/R137,""))</f>
        <v/>
      </c>
      <c r="T137" s="56">
        <f>IF(B137="","",IF(S137="","",IF(S137&lt;=Einstellungen!$C$7,"unauffällig",IF(S137&lt;=Einstellungen!$C$8,"auffällig","kritisch"))))</f>
        <v/>
      </c>
    </row>
    <row r="138">
      <c r="A138" s="47">
        <f>IF(Mitarbeiter!B138="","",Mitarbeiter!A138)</f>
        <v/>
      </c>
      <c r="B138" s="48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7">
        <f>IF(Mitarbeiter!B138="","",'Ist-Stunden'!C138)</f>
        <v/>
      </c>
      <c r="F138" s="57">
        <f>IF(B138="","",Berechnung!AE138)</f>
        <v/>
      </c>
      <c r="G138" s="61">
        <f>IF(B138="","",Berechnung!P138)</f>
        <v/>
      </c>
      <c r="H138" s="61">
        <f>IF(B138="","",Berechnung!AC138)</f>
        <v/>
      </c>
      <c r="I138" s="61">
        <f>IF(B138="","",Berechnung!AD138)</f>
        <v/>
      </c>
      <c r="J138" s="36">
        <f>IF(B138="","",SUMPRODUCT(((Berechnung!D138:O138+Berechnung!Q138:AB138)&gt;0)*1))</f>
        <v/>
      </c>
      <c r="K138" s="57">
        <f>IF(B138="","",Berechnung!AH138)</f>
        <v/>
      </c>
      <c r="L138" s="40">
        <f>IF(B138="","",IF(N(K138)&gt;0,F138/K138,""))</f>
        <v/>
      </c>
      <c r="M138" s="62">
        <f>IF(L138="","",RANK(L138,$L$6:$L$305,0))</f>
        <v/>
      </c>
      <c r="N138" s="56">
        <f>IF(B138="","",IF(L138="","",IF(L138&lt;=Einstellungen!$C$7,"unauffällig",IF(L138&lt;=Einstellungen!$C$8,"auffällig","kritisch"))))</f>
        <v/>
      </c>
      <c r="O138" s="63">
        <f>IF(L138="",-1,L138+ROW()/1000000000)</f>
        <v/>
      </c>
      <c r="P138" s="61">
        <f>IF(B138="","",Berechnung!AF138)</f>
        <v/>
      </c>
      <c r="Q138" s="57">
        <f>IF(B138="","",Berechnung!AG138)</f>
        <v/>
      </c>
      <c r="R138" s="57">
        <f>IF(B138="","",Berechnung!AI138)</f>
        <v/>
      </c>
      <c r="S138" s="59">
        <f>IF(B138="","",IF(N(R138)&gt;0,Q138/R138,""))</f>
        <v/>
      </c>
      <c r="T138" s="56">
        <f>IF(B138="","",IF(S138="","",IF(S138&lt;=Einstellungen!$C$7,"unauffällig",IF(S138&lt;=Einstellungen!$C$8,"auffällig","kritisch"))))</f>
        <v/>
      </c>
    </row>
    <row r="139">
      <c r="A139" s="47">
        <f>IF(Mitarbeiter!B139="","",Mitarbeiter!A139)</f>
        <v/>
      </c>
      <c r="B139" s="48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7">
        <f>IF(Mitarbeiter!B139="","",'Ist-Stunden'!C139)</f>
        <v/>
      </c>
      <c r="F139" s="57">
        <f>IF(B139="","",Berechnung!AE139)</f>
        <v/>
      </c>
      <c r="G139" s="61">
        <f>IF(B139="","",Berechnung!P139)</f>
        <v/>
      </c>
      <c r="H139" s="61">
        <f>IF(B139="","",Berechnung!AC139)</f>
        <v/>
      </c>
      <c r="I139" s="61">
        <f>IF(B139="","",Berechnung!AD139)</f>
        <v/>
      </c>
      <c r="J139" s="36">
        <f>IF(B139="","",SUMPRODUCT(((Berechnung!D139:O139+Berechnung!Q139:AB139)&gt;0)*1))</f>
        <v/>
      </c>
      <c r="K139" s="57">
        <f>IF(B139="","",Berechnung!AH139)</f>
        <v/>
      </c>
      <c r="L139" s="40">
        <f>IF(B139="","",IF(N(K139)&gt;0,F139/K139,""))</f>
        <v/>
      </c>
      <c r="M139" s="62">
        <f>IF(L139="","",RANK(L139,$L$6:$L$305,0))</f>
        <v/>
      </c>
      <c r="N139" s="56">
        <f>IF(B139="","",IF(L139="","",IF(L139&lt;=Einstellungen!$C$7,"unauffällig",IF(L139&lt;=Einstellungen!$C$8,"auffällig","kritisch"))))</f>
        <v/>
      </c>
      <c r="O139" s="63">
        <f>IF(L139="",-1,L139+ROW()/1000000000)</f>
        <v/>
      </c>
      <c r="P139" s="61">
        <f>IF(B139="","",Berechnung!AF139)</f>
        <v/>
      </c>
      <c r="Q139" s="57">
        <f>IF(B139="","",Berechnung!AG139)</f>
        <v/>
      </c>
      <c r="R139" s="57">
        <f>IF(B139="","",Berechnung!AI139)</f>
        <v/>
      </c>
      <c r="S139" s="59">
        <f>IF(B139="","",IF(N(R139)&gt;0,Q139/R139,""))</f>
        <v/>
      </c>
      <c r="T139" s="56">
        <f>IF(B139="","",IF(S139="","",IF(S139&lt;=Einstellungen!$C$7,"unauffällig",IF(S139&lt;=Einstellungen!$C$8,"auffällig","kritisch"))))</f>
        <v/>
      </c>
    </row>
    <row r="140">
      <c r="A140" s="47">
        <f>IF(Mitarbeiter!B140="","",Mitarbeiter!A140)</f>
        <v/>
      </c>
      <c r="B140" s="48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7">
        <f>IF(Mitarbeiter!B140="","",'Ist-Stunden'!C140)</f>
        <v/>
      </c>
      <c r="F140" s="57">
        <f>IF(B140="","",Berechnung!AE140)</f>
        <v/>
      </c>
      <c r="G140" s="61">
        <f>IF(B140="","",Berechnung!P140)</f>
        <v/>
      </c>
      <c r="H140" s="61">
        <f>IF(B140="","",Berechnung!AC140)</f>
        <v/>
      </c>
      <c r="I140" s="61">
        <f>IF(B140="","",Berechnung!AD140)</f>
        <v/>
      </c>
      <c r="J140" s="36">
        <f>IF(B140="","",SUMPRODUCT(((Berechnung!D140:O140+Berechnung!Q140:AB140)&gt;0)*1))</f>
        <v/>
      </c>
      <c r="K140" s="57">
        <f>IF(B140="","",Berechnung!AH140)</f>
        <v/>
      </c>
      <c r="L140" s="40">
        <f>IF(B140="","",IF(N(K140)&gt;0,F140/K140,""))</f>
        <v/>
      </c>
      <c r="M140" s="62">
        <f>IF(L140="","",RANK(L140,$L$6:$L$305,0))</f>
        <v/>
      </c>
      <c r="N140" s="56">
        <f>IF(B140="","",IF(L140="","",IF(L140&lt;=Einstellungen!$C$7,"unauffällig",IF(L140&lt;=Einstellungen!$C$8,"auffällig","kritisch"))))</f>
        <v/>
      </c>
      <c r="O140" s="63">
        <f>IF(L140="",-1,L140+ROW()/1000000000)</f>
        <v/>
      </c>
      <c r="P140" s="61">
        <f>IF(B140="","",Berechnung!AF140)</f>
        <v/>
      </c>
      <c r="Q140" s="57">
        <f>IF(B140="","",Berechnung!AG140)</f>
        <v/>
      </c>
      <c r="R140" s="57">
        <f>IF(B140="","",Berechnung!AI140)</f>
        <v/>
      </c>
      <c r="S140" s="59">
        <f>IF(B140="","",IF(N(R140)&gt;0,Q140/R140,""))</f>
        <v/>
      </c>
      <c r="T140" s="56">
        <f>IF(B140="","",IF(S140="","",IF(S140&lt;=Einstellungen!$C$7,"unauffällig",IF(S140&lt;=Einstellungen!$C$8,"auffällig","kritisch"))))</f>
        <v/>
      </c>
    </row>
    <row r="141">
      <c r="A141" s="47">
        <f>IF(Mitarbeiter!B141="","",Mitarbeiter!A141)</f>
        <v/>
      </c>
      <c r="B141" s="48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7">
        <f>IF(Mitarbeiter!B141="","",'Ist-Stunden'!C141)</f>
        <v/>
      </c>
      <c r="F141" s="57">
        <f>IF(B141="","",Berechnung!AE141)</f>
        <v/>
      </c>
      <c r="G141" s="61">
        <f>IF(B141="","",Berechnung!P141)</f>
        <v/>
      </c>
      <c r="H141" s="61">
        <f>IF(B141="","",Berechnung!AC141)</f>
        <v/>
      </c>
      <c r="I141" s="61">
        <f>IF(B141="","",Berechnung!AD141)</f>
        <v/>
      </c>
      <c r="J141" s="36">
        <f>IF(B141="","",SUMPRODUCT(((Berechnung!D141:O141+Berechnung!Q141:AB141)&gt;0)*1))</f>
        <v/>
      </c>
      <c r="K141" s="57">
        <f>IF(B141="","",Berechnung!AH141)</f>
        <v/>
      </c>
      <c r="L141" s="40">
        <f>IF(B141="","",IF(N(K141)&gt;0,F141/K141,""))</f>
        <v/>
      </c>
      <c r="M141" s="62">
        <f>IF(L141="","",RANK(L141,$L$6:$L$305,0))</f>
        <v/>
      </c>
      <c r="N141" s="56">
        <f>IF(B141="","",IF(L141="","",IF(L141&lt;=Einstellungen!$C$7,"unauffällig",IF(L141&lt;=Einstellungen!$C$8,"auffällig","kritisch"))))</f>
        <v/>
      </c>
      <c r="O141" s="63">
        <f>IF(L141="",-1,L141+ROW()/1000000000)</f>
        <v/>
      </c>
      <c r="P141" s="61">
        <f>IF(B141="","",Berechnung!AF141)</f>
        <v/>
      </c>
      <c r="Q141" s="57">
        <f>IF(B141="","",Berechnung!AG141)</f>
        <v/>
      </c>
      <c r="R141" s="57">
        <f>IF(B141="","",Berechnung!AI141)</f>
        <v/>
      </c>
      <c r="S141" s="59">
        <f>IF(B141="","",IF(N(R141)&gt;0,Q141/R141,""))</f>
        <v/>
      </c>
      <c r="T141" s="56">
        <f>IF(B141="","",IF(S141="","",IF(S141&lt;=Einstellungen!$C$7,"unauffällig",IF(S141&lt;=Einstellungen!$C$8,"auffällig","kritisch"))))</f>
        <v/>
      </c>
    </row>
    <row r="142">
      <c r="A142" s="47">
        <f>IF(Mitarbeiter!B142="","",Mitarbeiter!A142)</f>
        <v/>
      </c>
      <c r="B142" s="48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7">
        <f>IF(Mitarbeiter!B142="","",'Ist-Stunden'!C142)</f>
        <v/>
      </c>
      <c r="F142" s="57">
        <f>IF(B142="","",Berechnung!AE142)</f>
        <v/>
      </c>
      <c r="G142" s="61">
        <f>IF(B142="","",Berechnung!P142)</f>
        <v/>
      </c>
      <c r="H142" s="61">
        <f>IF(B142="","",Berechnung!AC142)</f>
        <v/>
      </c>
      <c r="I142" s="61">
        <f>IF(B142="","",Berechnung!AD142)</f>
        <v/>
      </c>
      <c r="J142" s="36">
        <f>IF(B142="","",SUMPRODUCT(((Berechnung!D142:O142+Berechnung!Q142:AB142)&gt;0)*1))</f>
        <v/>
      </c>
      <c r="K142" s="57">
        <f>IF(B142="","",Berechnung!AH142)</f>
        <v/>
      </c>
      <c r="L142" s="40">
        <f>IF(B142="","",IF(N(K142)&gt;0,F142/K142,""))</f>
        <v/>
      </c>
      <c r="M142" s="62">
        <f>IF(L142="","",RANK(L142,$L$6:$L$305,0))</f>
        <v/>
      </c>
      <c r="N142" s="56">
        <f>IF(B142="","",IF(L142="","",IF(L142&lt;=Einstellungen!$C$7,"unauffällig",IF(L142&lt;=Einstellungen!$C$8,"auffällig","kritisch"))))</f>
        <v/>
      </c>
      <c r="O142" s="63">
        <f>IF(L142="",-1,L142+ROW()/1000000000)</f>
        <v/>
      </c>
      <c r="P142" s="61">
        <f>IF(B142="","",Berechnung!AF142)</f>
        <v/>
      </c>
      <c r="Q142" s="57">
        <f>IF(B142="","",Berechnung!AG142)</f>
        <v/>
      </c>
      <c r="R142" s="57">
        <f>IF(B142="","",Berechnung!AI142)</f>
        <v/>
      </c>
      <c r="S142" s="59">
        <f>IF(B142="","",IF(N(R142)&gt;0,Q142/R142,""))</f>
        <v/>
      </c>
      <c r="T142" s="56">
        <f>IF(B142="","",IF(S142="","",IF(S142&lt;=Einstellungen!$C$7,"unauffällig",IF(S142&lt;=Einstellungen!$C$8,"auffällig","kritisch"))))</f>
        <v/>
      </c>
    </row>
    <row r="143">
      <c r="A143" s="47">
        <f>IF(Mitarbeiter!B143="","",Mitarbeiter!A143)</f>
        <v/>
      </c>
      <c r="B143" s="48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7">
        <f>IF(Mitarbeiter!B143="","",'Ist-Stunden'!C143)</f>
        <v/>
      </c>
      <c r="F143" s="57">
        <f>IF(B143="","",Berechnung!AE143)</f>
        <v/>
      </c>
      <c r="G143" s="61">
        <f>IF(B143="","",Berechnung!P143)</f>
        <v/>
      </c>
      <c r="H143" s="61">
        <f>IF(B143="","",Berechnung!AC143)</f>
        <v/>
      </c>
      <c r="I143" s="61">
        <f>IF(B143="","",Berechnung!AD143)</f>
        <v/>
      </c>
      <c r="J143" s="36">
        <f>IF(B143="","",SUMPRODUCT(((Berechnung!D143:O143+Berechnung!Q143:AB143)&gt;0)*1))</f>
        <v/>
      </c>
      <c r="K143" s="57">
        <f>IF(B143="","",Berechnung!AH143)</f>
        <v/>
      </c>
      <c r="L143" s="40">
        <f>IF(B143="","",IF(N(K143)&gt;0,F143/K143,""))</f>
        <v/>
      </c>
      <c r="M143" s="62">
        <f>IF(L143="","",RANK(L143,$L$6:$L$305,0))</f>
        <v/>
      </c>
      <c r="N143" s="56">
        <f>IF(B143="","",IF(L143="","",IF(L143&lt;=Einstellungen!$C$7,"unauffällig",IF(L143&lt;=Einstellungen!$C$8,"auffällig","kritisch"))))</f>
        <v/>
      </c>
      <c r="O143" s="63">
        <f>IF(L143="",-1,L143+ROW()/1000000000)</f>
        <v/>
      </c>
      <c r="P143" s="61">
        <f>IF(B143="","",Berechnung!AF143)</f>
        <v/>
      </c>
      <c r="Q143" s="57">
        <f>IF(B143="","",Berechnung!AG143)</f>
        <v/>
      </c>
      <c r="R143" s="57">
        <f>IF(B143="","",Berechnung!AI143)</f>
        <v/>
      </c>
      <c r="S143" s="59">
        <f>IF(B143="","",IF(N(R143)&gt;0,Q143/R143,""))</f>
        <v/>
      </c>
      <c r="T143" s="56">
        <f>IF(B143="","",IF(S143="","",IF(S143&lt;=Einstellungen!$C$7,"unauffällig",IF(S143&lt;=Einstellungen!$C$8,"auffällig","kritisch"))))</f>
        <v/>
      </c>
    </row>
    <row r="144">
      <c r="A144" s="47">
        <f>IF(Mitarbeiter!B144="","",Mitarbeiter!A144)</f>
        <v/>
      </c>
      <c r="B144" s="48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7">
        <f>IF(Mitarbeiter!B144="","",'Ist-Stunden'!C144)</f>
        <v/>
      </c>
      <c r="F144" s="57">
        <f>IF(B144="","",Berechnung!AE144)</f>
        <v/>
      </c>
      <c r="G144" s="61">
        <f>IF(B144="","",Berechnung!P144)</f>
        <v/>
      </c>
      <c r="H144" s="61">
        <f>IF(B144="","",Berechnung!AC144)</f>
        <v/>
      </c>
      <c r="I144" s="61">
        <f>IF(B144="","",Berechnung!AD144)</f>
        <v/>
      </c>
      <c r="J144" s="36">
        <f>IF(B144="","",SUMPRODUCT(((Berechnung!D144:O144+Berechnung!Q144:AB144)&gt;0)*1))</f>
        <v/>
      </c>
      <c r="K144" s="57">
        <f>IF(B144="","",Berechnung!AH144)</f>
        <v/>
      </c>
      <c r="L144" s="40">
        <f>IF(B144="","",IF(N(K144)&gt;0,F144/K144,""))</f>
        <v/>
      </c>
      <c r="M144" s="62">
        <f>IF(L144="","",RANK(L144,$L$6:$L$305,0))</f>
        <v/>
      </c>
      <c r="N144" s="56">
        <f>IF(B144="","",IF(L144="","",IF(L144&lt;=Einstellungen!$C$7,"unauffällig",IF(L144&lt;=Einstellungen!$C$8,"auffällig","kritisch"))))</f>
        <v/>
      </c>
      <c r="O144" s="63">
        <f>IF(L144="",-1,L144+ROW()/1000000000)</f>
        <v/>
      </c>
      <c r="P144" s="61">
        <f>IF(B144="","",Berechnung!AF144)</f>
        <v/>
      </c>
      <c r="Q144" s="57">
        <f>IF(B144="","",Berechnung!AG144)</f>
        <v/>
      </c>
      <c r="R144" s="57">
        <f>IF(B144="","",Berechnung!AI144)</f>
        <v/>
      </c>
      <c r="S144" s="59">
        <f>IF(B144="","",IF(N(R144)&gt;0,Q144/R144,""))</f>
        <v/>
      </c>
      <c r="T144" s="56">
        <f>IF(B144="","",IF(S144="","",IF(S144&lt;=Einstellungen!$C$7,"unauffällig",IF(S144&lt;=Einstellungen!$C$8,"auffällig","kritisch"))))</f>
        <v/>
      </c>
    </row>
    <row r="145">
      <c r="A145" s="47">
        <f>IF(Mitarbeiter!B145="","",Mitarbeiter!A145)</f>
        <v/>
      </c>
      <c r="B145" s="48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7">
        <f>IF(Mitarbeiter!B145="","",'Ist-Stunden'!C145)</f>
        <v/>
      </c>
      <c r="F145" s="57">
        <f>IF(B145="","",Berechnung!AE145)</f>
        <v/>
      </c>
      <c r="G145" s="61">
        <f>IF(B145="","",Berechnung!P145)</f>
        <v/>
      </c>
      <c r="H145" s="61">
        <f>IF(B145="","",Berechnung!AC145)</f>
        <v/>
      </c>
      <c r="I145" s="61">
        <f>IF(B145="","",Berechnung!AD145)</f>
        <v/>
      </c>
      <c r="J145" s="36">
        <f>IF(B145="","",SUMPRODUCT(((Berechnung!D145:O145+Berechnung!Q145:AB145)&gt;0)*1))</f>
        <v/>
      </c>
      <c r="K145" s="57">
        <f>IF(B145="","",Berechnung!AH145)</f>
        <v/>
      </c>
      <c r="L145" s="40">
        <f>IF(B145="","",IF(N(K145)&gt;0,F145/K145,""))</f>
        <v/>
      </c>
      <c r="M145" s="62">
        <f>IF(L145="","",RANK(L145,$L$6:$L$305,0))</f>
        <v/>
      </c>
      <c r="N145" s="56">
        <f>IF(B145="","",IF(L145="","",IF(L145&lt;=Einstellungen!$C$7,"unauffällig",IF(L145&lt;=Einstellungen!$C$8,"auffällig","kritisch"))))</f>
        <v/>
      </c>
      <c r="O145" s="63">
        <f>IF(L145="",-1,L145+ROW()/1000000000)</f>
        <v/>
      </c>
      <c r="P145" s="61">
        <f>IF(B145="","",Berechnung!AF145)</f>
        <v/>
      </c>
      <c r="Q145" s="57">
        <f>IF(B145="","",Berechnung!AG145)</f>
        <v/>
      </c>
      <c r="R145" s="57">
        <f>IF(B145="","",Berechnung!AI145)</f>
        <v/>
      </c>
      <c r="S145" s="59">
        <f>IF(B145="","",IF(N(R145)&gt;0,Q145/R145,""))</f>
        <v/>
      </c>
      <c r="T145" s="56">
        <f>IF(B145="","",IF(S145="","",IF(S145&lt;=Einstellungen!$C$7,"unauffällig",IF(S145&lt;=Einstellungen!$C$8,"auffällig","kritisch"))))</f>
        <v/>
      </c>
    </row>
    <row r="146">
      <c r="A146" s="47">
        <f>IF(Mitarbeiter!B146="","",Mitarbeiter!A146)</f>
        <v/>
      </c>
      <c r="B146" s="48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7">
        <f>IF(Mitarbeiter!B146="","",'Ist-Stunden'!C146)</f>
        <v/>
      </c>
      <c r="F146" s="57">
        <f>IF(B146="","",Berechnung!AE146)</f>
        <v/>
      </c>
      <c r="G146" s="61">
        <f>IF(B146="","",Berechnung!P146)</f>
        <v/>
      </c>
      <c r="H146" s="61">
        <f>IF(B146="","",Berechnung!AC146)</f>
        <v/>
      </c>
      <c r="I146" s="61">
        <f>IF(B146="","",Berechnung!AD146)</f>
        <v/>
      </c>
      <c r="J146" s="36">
        <f>IF(B146="","",SUMPRODUCT(((Berechnung!D146:O146+Berechnung!Q146:AB146)&gt;0)*1))</f>
        <v/>
      </c>
      <c r="K146" s="57">
        <f>IF(B146="","",Berechnung!AH146)</f>
        <v/>
      </c>
      <c r="L146" s="40">
        <f>IF(B146="","",IF(N(K146)&gt;0,F146/K146,""))</f>
        <v/>
      </c>
      <c r="M146" s="62">
        <f>IF(L146="","",RANK(L146,$L$6:$L$305,0))</f>
        <v/>
      </c>
      <c r="N146" s="56">
        <f>IF(B146="","",IF(L146="","",IF(L146&lt;=Einstellungen!$C$7,"unauffällig",IF(L146&lt;=Einstellungen!$C$8,"auffällig","kritisch"))))</f>
        <v/>
      </c>
      <c r="O146" s="63">
        <f>IF(L146="",-1,L146+ROW()/1000000000)</f>
        <v/>
      </c>
      <c r="P146" s="61">
        <f>IF(B146="","",Berechnung!AF146)</f>
        <v/>
      </c>
      <c r="Q146" s="57">
        <f>IF(B146="","",Berechnung!AG146)</f>
        <v/>
      </c>
      <c r="R146" s="57">
        <f>IF(B146="","",Berechnung!AI146)</f>
        <v/>
      </c>
      <c r="S146" s="59">
        <f>IF(B146="","",IF(N(R146)&gt;0,Q146/R146,""))</f>
        <v/>
      </c>
      <c r="T146" s="56">
        <f>IF(B146="","",IF(S146="","",IF(S146&lt;=Einstellungen!$C$7,"unauffällig",IF(S146&lt;=Einstellungen!$C$8,"auffällig","kritisch"))))</f>
        <v/>
      </c>
    </row>
    <row r="147">
      <c r="A147" s="47">
        <f>IF(Mitarbeiter!B147="","",Mitarbeiter!A147)</f>
        <v/>
      </c>
      <c r="B147" s="48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7">
        <f>IF(Mitarbeiter!B147="","",'Ist-Stunden'!C147)</f>
        <v/>
      </c>
      <c r="F147" s="57">
        <f>IF(B147="","",Berechnung!AE147)</f>
        <v/>
      </c>
      <c r="G147" s="61">
        <f>IF(B147="","",Berechnung!P147)</f>
        <v/>
      </c>
      <c r="H147" s="61">
        <f>IF(B147="","",Berechnung!AC147)</f>
        <v/>
      </c>
      <c r="I147" s="61">
        <f>IF(B147="","",Berechnung!AD147)</f>
        <v/>
      </c>
      <c r="J147" s="36">
        <f>IF(B147="","",SUMPRODUCT(((Berechnung!D147:O147+Berechnung!Q147:AB147)&gt;0)*1))</f>
        <v/>
      </c>
      <c r="K147" s="57">
        <f>IF(B147="","",Berechnung!AH147)</f>
        <v/>
      </c>
      <c r="L147" s="40">
        <f>IF(B147="","",IF(N(K147)&gt;0,F147/K147,""))</f>
        <v/>
      </c>
      <c r="M147" s="62">
        <f>IF(L147="","",RANK(L147,$L$6:$L$305,0))</f>
        <v/>
      </c>
      <c r="N147" s="56">
        <f>IF(B147="","",IF(L147="","",IF(L147&lt;=Einstellungen!$C$7,"unauffällig",IF(L147&lt;=Einstellungen!$C$8,"auffällig","kritisch"))))</f>
        <v/>
      </c>
      <c r="O147" s="63">
        <f>IF(L147="",-1,L147+ROW()/1000000000)</f>
        <v/>
      </c>
      <c r="P147" s="61">
        <f>IF(B147="","",Berechnung!AF147)</f>
        <v/>
      </c>
      <c r="Q147" s="57">
        <f>IF(B147="","",Berechnung!AG147)</f>
        <v/>
      </c>
      <c r="R147" s="57">
        <f>IF(B147="","",Berechnung!AI147)</f>
        <v/>
      </c>
      <c r="S147" s="59">
        <f>IF(B147="","",IF(N(R147)&gt;0,Q147/R147,""))</f>
        <v/>
      </c>
      <c r="T147" s="56">
        <f>IF(B147="","",IF(S147="","",IF(S147&lt;=Einstellungen!$C$7,"unauffällig",IF(S147&lt;=Einstellungen!$C$8,"auffällig","kritisch"))))</f>
        <v/>
      </c>
    </row>
    <row r="148">
      <c r="A148" s="47">
        <f>IF(Mitarbeiter!B148="","",Mitarbeiter!A148)</f>
        <v/>
      </c>
      <c r="B148" s="48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7">
        <f>IF(Mitarbeiter!B148="","",'Ist-Stunden'!C148)</f>
        <v/>
      </c>
      <c r="F148" s="57">
        <f>IF(B148="","",Berechnung!AE148)</f>
        <v/>
      </c>
      <c r="G148" s="61">
        <f>IF(B148="","",Berechnung!P148)</f>
        <v/>
      </c>
      <c r="H148" s="61">
        <f>IF(B148="","",Berechnung!AC148)</f>
        <v/>
      </c>
      <c r="I148" s="61">
        <f>IF(B148="","",Berechnung!AD148)</f>
        <v/>
      </c>
      <c r="J148" s="36">
        <f>IF(B148="","",SUMPRODUCT(((Berechnung!D148:O148+Berechnung!Q148:AB148)&gt;0)*1))</f>
        <v/>
      </c>
      <c r="K148" s="57">
        <f>IF(B148="","",Berechnung!AH148)</f>
        <v/>
      </c>
      <c r="L148" s="40">
        <f>IF(B148="","",IF(N(K148)&gt;0,F148/K148,""))</f>
        <v/>
      </c>
      <c r="M148" s="62">
        <f>IF(L148="","",RANK(L148,$L$6:$L$305,0))</f>
        <v/>
      </c>
      <c r="N148" s="56">
        <f>IF(B148="","",IF(L148="","",IF(L148&lt;=Einstellungen!$C$7,"unauffällig",IF(L148&lt;=Einstellungen!$C$8,"auffällig","kritisch"))))</f>
        <v/>
      </c>
      <c r="O148" s="63">
        <f>IF(L148="",-1,L148+ROW()/1000000000)</f>
        <v/>
      </c>
      <c r="P148" s="61">
        <f>IF(B148="","",Berechnung!AF148)</f>
        <v/>
      </c>
      <c r="Q148" s="57">
        <f>IF(B148="","",Berechnung!AG148)</f>
        <v/>
      </c>
      <c r="R148" s="57">
        <f>IF(B148="","",Berechnung!AI148)</f>
        <v/>
      </c>
      <c r="S148" s="59">
        <f>IF(B148="","",IF(N(R148)&gt;0,Q148/R148,""))</f>
        <v/>
      </c>
      <c r="T148" s="56">
        <f>IF(B148="","",IF(S148="","",IF(S148&lt;=Einstellungen!$C$7,"unauffällig",IF(S148&lt;=Einstellungen!$C$8,"auffällig","kritisch"))))</f>
        <v/>
      </c>
    </row>
    <row r="149">
      <c r="A149" s="47">
        <f>IF(Mitarbeiter!B149="","",Mitarbeiter!A149)</f>
        <v/>
      </c>
      <c r="B149" s="48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7">
        <f>IF(Mitarbeiter!B149="","",'Ist-Stunden'!C149)</f>
        <v/>
      </c>
      <c r="F149" s="57">
        <f>IF(B149="","",Berechnung!AE149)</f>
        <v/>
      </c>
      <c r="G149" s="61">
        <f>IF(B149="","",Berechnung!P149)</f>
        <v/>
      </c>
      <c r="H149" s="61">
        <f>IF(B149="","",Berechnung!AC149)</f>
        <v/>
      </c>
      <c r="I149" s="61">
        <f>IF(B149="","",Berechnung!AD149)</f>
        <v/>
      </c>
      <c r="J149" s="36">
        <f>IF(B149="","",SUMPRODUCT(((Berechnung!D149:O149+Berechnung!Q149:AB149)&gt;0)*1))</f>
        <v/>
      </c>
      <c r="K149" s="57">
        <f>IF(B149="","",Berechnung!AH149)</f>
        <v/>
      </c>
      <c r="L149" s="40">
        <f>IF(B149="","",IF(N(K149)&gt;0,F149/K149,""))</f>
        <v/>
      </c>
      <c r="M149" s="62">
        <f>IF(L149="","",RANK(L149,$L$6:$L$305,0))</f>
        <v/>
      </c>
      <c r="N149" s="56">
        <f>IF(B149="","",IF(L149="","",IF(L149&lt;=Einstellungen!$C$7,"unauffällig",IF(L149&lt;=Einstellungen!$C$8,"auffällig","kritisch"))))</f>
        <v/>
      </c>
      <c r="O149" s="63">
        <f>IF(L149="",-1,L149+ROW()/1000000000)</f>
        <v/>
      </c>
      <c r="P149" s="61">
        <f>IF(B149="","",Berechnung!AF149)</f>
        <v/>
      </c>
      <c r="Q149" s="57">
        <f>IF(B149="","",Berechnung!AG149)</f>
        <v/>
      </c>
      <c r="R149" s="57">
        <f>IF(B149="","",Berechnung!AI149)</f>
        <v/>
      </c>
      <c r="S149" s="59">
        <f>IF(B149="","",IF(N(R149)&gt;0,Q149/R149,""))</f>
        <v/>
      </c>
      <c r="T149" s="56">
        <f>IF(B149="","",IF(S149="","",IF(S149&lt;=Einstellungen!$C$7,"unauffällig",IF(S149&lt;=Einstellungen!$C$8,"auffällig","kritisch"))))</f>
        <v/>
      </c>
    </row>
    <row r="150">
      <c r="A150" s="47">
        <f>IF(Mitarbeiter!B150="","",Mitarbeiter!A150)</f>
        <v/>
      </c>
      <c r="B150" s="48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7">
        <f>IF(Mitarbeiter!B150="","",'Ist-Stunden'!C150)</f>
        <v/>
      </c>
      <c r="F150" s="57">
        <f>IF(B150="","",Berechnung!AE150)</f>
        <v/>
      </c>
      <c r="G150" s="61">
        <f>IF(B150="","",Berechnung!P150)</f>
        <v/>
      </c>
      <c r="H150" s="61">
        <f>IF(B150="","",Berechnung!AC150)</f>
        <v/>
      </c>
      <c r="I150" s="61">
        <f>IF(B150="","",Berechnung!AD150)</f>
        <v/>
      </c>
      <c r="J150" s="36">
        <f>IF(B150="","",SUMPRODUCT(((Berechnung!D150:O150+Berechnung!Q150:AB150)&gt;0)*1))</f>
        <v/>
      </c>
      <c r="K150" s="57">
        <f>IF(B150="","",Berechnung!AH150)</f>
        <v/>
      </c>
      <c r="L150" s="40">
        <f>IF(B150="","",IF(N(K150)&gt;0,F150/K150,""))</f>
        <v/>
      </c>
      <c r="M150" s="62">
        <f>IF(L150="","",RANK(L150,$L$6:$L$305,0))</f>
        <v/>
      </c>
      <c r="N150" s="56">
        <f>IF(B150="","",IF(L150="","",IF(L150&lt;=Einstellungen!$C$7,"unauffällig",IF(L150&lt;=Einstellungen!$C$8,"auffällig","kritisch"))))</f>
        <v/>
      </c>
      <c r="O150" s="63">
        <f>IF(L150="",-1,L150+ROW()/1000000000)</f>
        <v/>
      </c>
      <c r="P150" s="61">
        <f>IF(B150="","",Berechnung!AF150)</f>
        <v/>
      </c>
      <c r="Q150" s="57">
        <f>IF(B150="","",Berechnung!AG150)</f>
        <v/>
      </c>
      <c r="R150" s="57">
        <f>IF(B150="","",Berechnung!AI150)</f>
        <v/>
      </c>
      <c r="S150" s="59">
        <f>IF(B150="","",IF(N(R150)&gt;0,Q150/R150,""))</f>
        <v/>
      </c>
      <c r="T150" s="56">
        <f>IF(B150="","",IF(S150="","",IF(S150&lt;=Einstellungen!$C$7,"unauffällig",IF(S150&lt;=Einstellungen!$C$8,"auffällig","kritisch"))))</f>
        <v/>
      </c>
    </row>
    <row r="151">
      <c r="A151" s="47">
        <f>IF(Mitarbeiter!B151="","",Mitarbeiter!A151)</f>
        <v/>
      </c>
      <c r="B151" s="48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7">
        <f>IF(Mitarbeiter!B151="","",'Ist-Stunden'!C151)</f>
        <v/>
      </c>
      <c r="F151" s="57">
        <f>IF(B151="","",Berechnung!AE151)</f>
        <v/>
      </c>
      <c r="G151" s="61">
        <f>IF(B151="","",Berechnung!P151)</f>
        <v/>
      </c>
      <c r="H151" s="61">
        <f>IF(B151="","",Berechnung!AC151)</f>
        <v/>
      </c>
      <c r="I151" s="61">
        <f>IF(B151="","",Berechnung!AD151)</f>
        <v/>
      </c>
      <c r="J151" s="36">
        <f>IF(B151="","",SUMPRODUCT(((Berechnung!D151:O151+Berechnung!Q151:AB151)&gt;0)*1))</f>
        <v/>
      </c>
      <c r="K151" s="57">
        <f>IF(B151="","",Berechnung!AH151)</f>
        <v/>
      </c>
      <c r="L151" s="40">
        <f>IF(B151="","",IF(N(K151)&gt;0,F151/K151,""))</f>
        <v/>
      </c>
      <c r="M151" s="62">
        <f>IF(L151="","",RANK(L151,$L$6:$L$305,0))</f>
        <v/>
      </c>
      <c r="N151" s="56">
        <f>IF(B151="","",IF(L151="","",IF(L151&lt;=Einstellungen!$C$7,"unauffällig",IF(L151&lt;=Einstellungen!$C$8,"auffällig","kritisch"))))</f>
        <v/>
      </c>
      <c r="O151" s="63">
        <f>IF(L151="",-1,L151+ROW()/1000000000)</f>
        <v/>
      </c>
      <c r="P151" s="61">
        <f>IF(B151="","",Berechnung!AF151)</f>
        <v/>
      </c>
      <c r="Q151" s="57">
        <f>IF(B151="","",Berechnung!AG151)</f>
        <v/>
      </c>
      <c r="R151" s="57">
        <f>IF(B151="","",Berechnung!AI151)</f>
        <v/>
      </c>
      <c r="S151" s="59">
        <f>IF(B151="","",IF(N(R151)&gt;0,Q151/R151,""))</f>
        <v/>
      </c>
      <c r="T151" s="56">
        <f>IF(B151="","",IF(S151="","",IF(S151&lt;=Einstellungen!$C$7,"unauffällig",IF(S151&lt;=Einstellungen!$C$8,"auffällig","kritisch"))))</f>
        <v/>
      </c>
    </row>
    <row r="152">
      <c r="A152" s="47">
        <f>IF(Mitarbeiter!B152="","",Mitarbeiter!A152)</f>
        <v/>
      </c>
      <c r="B152" s="48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7">
        <f>IF(Mitarbeiter!B152="","",'Ist-Stunden'!C152)</f>
        <v/>
      </c>
      <c r="F152" s="57">
        <f>IF(B152="","",Berechnung!AE152)</f>
        <v/>
      </c>
      <c r="G152" s="61">
        <f>IF(B152="","",Berechnung!P152)</f>
        <v/>
      </c>
      <c r="H152" s="61">
        <f>IF(B152="","",Berechnung!AC152)</f>
        <v/>
      </c>
      <c r="I152" s="61">
        <f>IF(B152="","",Berechnung!AD152)</f>
        <v/>
      </c>
      <c r="J152" s="36">
        <f>IF(B152="","",SUMPRODUCT(((Berechnung!D152:O152+Berechnung!Q152:AB152)&gt;0)*1))</f>
        <v/>
      </c>
      <c r="K152" s="57">
        <f>IF(B152="","",Berechnung!AH152)</f>
        <v/>
      </c>
      <c r="L152" s="40">
        <f>IF(B152="","",IF(N(K152)&gt;0,F152/K152,""))</f>
        <v/>
      </c>
      <c r="M152" s="62">
        <f>IF(L152="","",RANK(L152,$L$6:$L$305,0))</f>
        <v/>
      </c>
      <c r="N152" s="56">
        <f>IF(B152="","",IF(L152="","",IF(L152&lt;=Einstellungen!$C$7,"unauffällig",IF(L152&lt;=Einstellungen!$C$8,"auffällig","kritisch"))))</f>
        <v/>
      </c>
      <c r="O152" s="63">
        <f>IF(L152="",-1,L152+ROW()/1000000000)</f>
        <v/>
      </c>
      <c r="P152" s="61">
        <f>IF(B152="","",Berechnung!AF152)</f>
        <v/>
      </c>
      <c r="Q152" s="57">
        <f>IF(B152="","",Berechnung!AG152)</f>
        <v/>
      </c>
      <c r="R152" s="57">
        <f>IF(B152="","",Berechnung!AI152)</f>
        <v/>
      </c>
      <c r="S152" s="59">
        <f>IF(B152="","",IF(N(R152)&gt;0,Q152/R152,""))</f>
        <v/>
      </c>
      <c r="T152" s="56">
        <f>IF(B152="","",IF(S152="","",IF(S152&lt;=Einstellungen!$C$7,"unauffällig",IF(S152&lt;=Einstellungen!$C$8,"auffällig","kritisch"))))</f>
        <v/>
      </c>
    </row>
    <row r="153">
      <c r="A153" s="47">
        <f>IF(Mitarbeiter!B153="","",Mitarbeiter!A153)</f>
        <v/>
      </c>
      <c r="B153" s="48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7">
        <f>IF(Mitarbeiter!B153="","",'Ist-Stunden'!C153)</f>
        <v/>
      </c>
      <c r="F153" s="57">
        <f>IF(B153="","",Berechnung!AE153)</f>
        <v/>
      </c>
      <c r="G153" s="61">
        <f>IF(B153="","",Berechnung!P153)</f>
        <v/>
      </c>
      <c r="H153" s="61">
        <f>IF(B153="","",Berechnung!AC153)</f>
        <v/>
      </c>
      <c r="I153" s="61">
        <f>IF(B153="","",Berechnung!AD153)</f>
        <v/>
      </c>
      <c r="J153" s="36">
        <f>IF(B153="","",SUMPRODUCT(((Berechnung!D153:O153+Berechnung!Q153:AB153)&gt;0)*1))</f>
        <v/>
      </c>
      <c r="K153" s="57">
        <f>IF(B153="","",Berechnung!AH153)</f>
        <v/>
      </c>
      <c r="L153" s="40">
        <f>IF(B153="","",IF(N(K153)&gt;0,F153/K153,""))</f>
        <v/>
      </c>
      <c r="M153" s="62">
        <f>IF(L153="","",RANK(L153,$L$6:$L$305,0))</f>
        <v/>
      </c>
      <c r="N153" s="56">
        <f>IF(B153="","",IF(L153="","",IF(L153&lt;=Einstellungen!$C$7,"unauffällig",IF(L153&lt;=Einstellungen!$C$8,"auffällig","kritisch"))))</f>
        <v/>
      </c>
      <c r="O153" s="63">
        <f>IF(L153="",-1,L153+ROW()/1000000000)</f>
        <v/>
      </c>
      <c r="P153" s="61">
        <f>IF(B153="","",Berechnung!AF153)</f>
        <v/>
      </c>
      <c r="Q153" s="57">
        <f>IF(B153="","",Berechnung!AG153)</f>
        <v/>
      </c>
      <c r="R153" s="57">
        <f>IF(B153="","",Berechnung!AI153)</f>
        <v/>
      </c>
      <c r="S153" s="59">
        <f>IF(B153="","",IF(N(R153)&gt;0,Q153/R153,""))</f>
        <v/>
      </c>
      <c r="T153" s="56">
        <f>IF(B153="","",IF(S153="","",IF(S153&lt;=Einstellungen!$C$7,"unauffällig",IF(S153&lt;=Einstellungen!$C$8,"auffällig","kritisch"))))</f>
        <v/>
      </c>
    </row>
    <row r="154">
      <c r="A154" s="47">
        <f>IF(Mitarbeiter!B154="","",Mitarbeiter!A154)</f>
        <v/>
      </c>
      <c r="B154" s="48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7">
        <f>IF(Mitarbeiter!B154="","",'Ist-Stunden'!C154)</f>
        <v/>
      </c>
      <c r="F154" s="57">
        <f>IF(B154="","",Berechnung!AE154)</f>
        <v/>
      </c>
      <c r="G154" s="61">
        <f>IF(B154="","",Berechnung!P154)</f>
        <v/>
      </c>
      <c r="H154" s="61">
        <f>IF(B154="","",Berechnung!AC154)</f>
        <v/>
      </c>
      <c r="I154" s="61">
        <f>IF(B154="","",Berechnung!AD154)</f>
        <v/>
      </c>
      <c r="J154" s="36">
        <f>IF(B154="","",SUMPRODUCT(((Berechnung!D154:O154+Berechnung!Q154:AB154)&gt;0)*1))</f>
        <v/>
      </c>
      <c r="K154" s="57">
        <f>IF(B154="","",Berechnung!AH154)</f>
        <v/>
      </c>
      <c r="L154" s="40">
        <f>IF(B154="","",IF(N(K154)&gt;0,F154/K154,""))</f>
        <v/>
      </c>
      <c r="M154" s="62">
        <f>IF(L154="","",RANK(L154,$L$6:$L$305,0))</f>
        <v/>
      </c>
      <c r="N154" s="56">
        <f>IF(B154="","",IF(L154="","",IF(L154&lt;=Einstellungen!$C$7,"unauffällig",IF(L154&lt;=Einstellungen!$C$8,"auffällig","kritisch"))))</f>
        <v/>
      </c>
      <c r="O154" s="63">
        <f>IF(L154="",-1,L154+ROW()/1000000000)</f>
        <v/>
      </c>
      <c r="P154" s="61">
        <f>IF(B154="","",Berechnung!AF154)</f>
        <v/>
      </c>
      <c r="Q154" s="57">
        <f>IF(B154="","",Berechnung!AG154)</f>
        <v/>
      </c>
      <c r="R154" s="57">
        <f>IF(B154="","",Berechnung!AI154)</f>
        <v/>
      </c>
      <c r="S154" s="59">
        <f>IF(B154="","",IF(N(R154)&gt;0,Q154/R154,""))</f>
        <v/>
      </c>
      <c r="T154" s="56">
        <f>IF(B154="","",IF(S154="","",IF(S154&lt;=Einstellungen!$C$7,"unauffällig",IF(S154&lt;=Einstellungen!$C$8,"auffällig","kritisch"))))</f>
        <v/>
      </c>
    </row>
    <row r="155">
      <c r="A155" s="47">
        <f>IF(Mitarbeiter!B155="","",Mitarbeiter!A155)</f>
        <v/>
      </c>
      <c r="B155" s="48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7">
        <f>IF(Mitarbeiter!B155="","",'Ist-Stunden'!C155)</f>
        <v/>
      </c>
      <c r="F155" s="57">
        <f>IF(B155="","",Berechnung!AE155)</f>
        <v/>
      </c>
      <c r="G155" s="61">
        <f>IF(B155="","",Berechnung!P155)</f>
        <v/>
      </c>
      <c r="H155" s="61">
        <f>IF(B155="","",Berechnung!AC155)</f>
        <v/>
      </c>
      <c r="I155" s="61">
        <f>IF(B155="","",Berechnung!AD155)</f>
        <v/>
      </c>
      <c r="J155" s="36">
        <f>IF(B155="","",SUMPRODUCT(((Berechnung!D155:O155+Berechnung!Q155:AB155)&gt;0)*1))</f>
        <v/>
      </c>
      <c r="K155" s="57">
        <f>IF(B155="","",Berechnung!AH155)</f>
        <v/>
      </c>
      <c r="L155" s="40">
        <f>IF(B155="","",IF(N(K155)&gt;0,F155/K155,""))</f>
        <v/>
      </c>
      <c r="M155" s="62">
        <f>IF(L155="","",RANK(L155,$L$6:$L$305,0))</f>
        <v/>
      </c>
      <c r="N155" s="56">
        <f>IF(B155="","",IF(L155="","",IF(L155&lt;=Einstellungen!$C$7,"unauffällig",IF(L155&lt;=Einstellungen!$C$8,"auffällig","kritisch"))))</f>
        <v/>
      </c>
      <c r="O155" s="63">
        <f>IF(L155="",-1,L155+ROW()/1000000000)</f>
        <v/>
      </c>
      <c r="P155" s="61">
        <f>IF(B155="","",Berechnung!AF155)</f>
        <v/>
      </c>
      <c r="Q155" s="57">
        <f>IF(B155="","",Berechnung!AG155)</f>
        <v/>
      </c>
      <c r="R155" s="57">
        <f>IF(B155="","",Berechnung!AI155)</f>
        <v/>
      </c>
      <c r="S155" s="59">
        <f>IF(B155="","",IF(N(R155)&gt;0,Q155/R155,""))</f>
        <v/>
      </c>
      <c r="T155" s="56">
        <f>IF(B155="","",IF(S155="","",IF(S155&lt;=Einstellungen!$C$7,"unauffällig",IF(S155&lt;=Einstellungen!$C$8,"auffällig","kritisch"))))</f>
        <v/>
      </c>
    </row>
    <row r="156">
      <c r="A156" s="47">
        <f>IF(Mitarbeiter!B156="","",Mitarbeiter!A156)</f>
        <v/>
      </c>
      <c r="B156" s="48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7">
        <f>IF(Mitarbeiter!B156="","",'Ist-Stunden'!C156)</f>
        <v/>
      </c>
      <c r="F156" s="57">
        <f>IF(B156="","",Berechnung!AE156)</f>
        <v/>
      </c>
      <c r="G156" s="61">
        <f>IF(B156="","",Berechnung!P156)</f>
        <v/>
      </c>
      <c r="H156" s="61">
        <f>IF(B156="","",Berechnung!AC156)</f>
        <v/>
      </c>
      <c r="I156" s="61">
        <f>IF(B156="","",Berechnung!AD156)</f>
        <v/>
      </c>
      <c r="J156" s="36">
        <f>IF(B156="","",SUMPRODUCT(((Berechnung!D156:O156+Berechnung!Q156:AB156)&gt;0)*1))</f>
        <v/>
      </c>
      <c r="K156" s="57">
        <f>IF(B156="","",Berechnung!AH156)</f>
        <v/>
      </c>
      <c r="L156" s="40">
        <f>IF(B156="","",IF(N(K156)&gt;0,F156/K156,""))</f>
        <v/>
      </c>
      <c r="M156" s="62">
        <f>IF(L156="","",RANK(L156,$L$6:$L$305,0))</f>
        <v/>
      </c>
      <c r="N156" s="56">
        <f>IF(B156="","",IF(L156="","",IF(L156&lt;=Einstellungen!$C$7,"unauffällig",IF(L156&lt;=Einstellungen!$C$8,"auffällig","kritisch"))))</f>
        <v/>
      </c>
      <c r="O156" s="63">
        <f>IF(L156="",-1,L156+ROW()/1000000000)</f>
        <v/>
      </c>
      <c r="P156" s="61">
        <f>IF(B156="","",Berechnung!AF156)</f>
        <v/>
      </c>
      <c r="Q156" s="57">
        <f>IF(B156="","",Berechnung!AG156)</f>
        <v/>
      </c>
      <c r="R156" s="57">
        <f>IF(B156="","",Berechnung!AI156)</f>
        <v/>
      </c>
      <c r="S156" s="59">
        <f>IF(B156="","",IF(N(R156)&gt;0,Q156/R156,""))</f>
        <v/>
      </c>
      <c r="T156" s="56">
        <f>IF(B156="","",IF(S156="","",IF(S156&lt;=Einstellungen!$C$7,"unauffällig",IF(S156&lt;=Einstellungen!$C$8,"auffällig","kritisch"))))</f>
        <v/>
      </c>
    </row>
    <row r="157">
      <c r="A157" s="47">
        <f>IF(Mitarbeiter!B157="","",Mitarbeiter!A157)</f>
        <v/>
      </c>
      <c r="B157" s="48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7">
        <f>IF(Mitarbeiter!B157="","",'Ist-Stunden'!C157)</f>
        <v/>
      </c>
      <c r="F157" s="57">
        <f>IF(B157="","",Berechnung!AE157)</f>
        <v/>
      </c>
      <c r="G157" s="61">
        <f>IF(B157="","",Berechnung!P157)</f>
        <v/>
      </c>
      <c r="H157" s="61">
        <f>IF(B157="","",Berechnung!AC157)</f>
        <v/>
      </c>
      <c r="I157" s="61">
        <f>IF(B157="","",Berechnung!AD157)</f>
        <v/>
      </c>
      <c r="J157" s="36">
        <f>IF(B157="","",SUMPRODUCT(((Berechnung!D157:O157+Berechnung!Q157:AB157)&gt;0)*1))</f>
        <v/>
      </c>
      <c r="K157" s="57">
        <f>IF(B157="","",Berechnung!AH157)</f>
        <v/>
      </c>
      <c r="L157" s="40">
        <f>IF(B157="","",IF(N(K157)&gt;0,F157/K157,""))</f>
        <v/>
      </c>
      <c r="M157" s="62">
        <f>IF(L157="","",RANK(L157,$L$6:$L$305,0))</f>
        <v/>
      </c>
      <c r="N157" s="56">
        <f>IF(B157="","",IF(L157="","",IF(L157&lt;=Einstellungen!$C$7,"unauffällig",IF(L157&lt;=Einstellungen!$C$8,"auffällig","kritisch"))))</f>
        <v/>
      </c>
      <c r="O157" s="63">
        <f>IF(L157="",-1,L157+ROW()/1000000000)</f>
        <v/>
      </c>
      <c r="P157" s="61">
        <f>IF(B157="","",Berechnung!AF157)</f>
        <v/>
      </c>
      <c r="Q157" s="57">
        <f>IF(B157="","",Berechnung!AG157)</f>
        <v/>
      </c>
      <c r="R157" s="57">
        <f>IF(B157="","",Berechnung!AI157)</f>
        <v/>
      </c>
      <c r="S157" s="59">
        <f>IF(B157="","",IF(N(R157)&gt;0,Q157/R157,""))</f>
        <v/>
      </c>
      <c r="T157" s="56">
        <f>IF(B157="","",IF(S157="","",IF(S157&lt;=Einstellungen!$C$7,"unauffällig",IF(S157&lt;=Einstellungen!$C$8,"auffällig","kritisch"))))</f>
        <v/>
      </c>
    </row>
    <row r="158">
      <c r="A158" s="47">
        <f>IF(Mitarbeiter!B158="","",Mitarbeiter!A158)</f>
        <v/>
      </c>
      <c r="B158" s="48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7">
        <f>IF(Mitarbeiter!B158="","",'Ist-Stunden'!C158)</f>
        <v/>
      </c>
      <c r="F158" s="57">
        <f>IF(B158="","",Berechnung!AE158)</f>
        <v/>
      </c>
      <c r="G158" s="61">
        <f>IF(B158="","",Berechnung!P158)</f>
        <v/>
      </c>
      <c r="H158" s="61">
        <f>IF(B158="","",Berechnung!AC158)</f>
        <v/>
      </c>
      <c r="I158" s="61">
        <f>IF(B158="","",Berechnung!AD158)</f>
        <v/>
      </c>
      <c r="J158" s="36">
        <f>IF(B158="","",SUMPRODUCT(((Berechnung!D158:O158+Berechnung!Q158:AB158)&gt;0)*1))</f>
        <v/>
      </c>
      <c r="K158" s="57">
        <f>IF(B158="","",Berechnung!AH158)</f>
        <v/>
      </c>
      <c r="L158" s="40">
        <f>IF(B158="","",IF(N(K158)&gt;0,F158/K158,""))</f>
        <v/>
      </c>
      <c r="M158" s="62">
        <f>IF(L158="","",RANK(L158,$L$6:$L$305,0))</f>
        <v/>
      </c>
      <c r="N158" s="56">
        <f>IF(B158="","",IF(L158="","",IF(L158&lt;=Einstellungen!$C$7,"unauffällig",IF(L158&lt;=Einstellungen!$C$8,"auffällig","kritisch"))))</f>
        <v/>
      </c>
      <c r="O158" s="63">
        <f>IF(L158="",-1,L158+ROW()/1000000000)</f>
        <v/>
      </c>
      <c r="P158" s="61">
        <f>IF(B158="","",Berechnung!AF158)</f>
        <v/>
      </c>
      <c r="Q158" s="57">
        <f>IF(B158="","",Berechnung!AG158)</f>
        <v/>
      </c>
      <c r="R158" s="57">
        <f>IF(B158="","",Berechnung!AI158)</f>
        <v/>
      </c>
      <c r="S158" s="59">
        <f>IF(B158="","",IF(N(R158)&gt;0,Q158/R158,""))</f>
        <v/>
      </c>
      <c r="T158" s="56">
        <f>IF(B158="","",IF(S158="","",IF(S158&lt;=Einstellungen!$C$7,"unauffällig",IF(S158&lt;=Einstellungen!$C$8,"auffällig","kritisch"))))</f>
        <v/>
      </c>
    </row>
    <row r="159">
      <c r="A159" s="47">
        <f>IF(Mitarbeiter!B159="","",Mitarbeiter!A159)</f>
        <v/>
      </c>
      <c r="B159" s="48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7">
        <f>IF(Mitarbeiter!B159="","",'Ist-Stunden'!C159)</f>
        <v/>
      </c>
      <c r="F159" s="57">
        <f>IF(B159="","",Berechnung!AE159)</f>
        <v/>
      </c>
      <c r="G159" s="61">
        <f>IF(B159="","",Berechnung!P159)</f>
        <v/>
      </c>
      <c r="H159" s="61">
        <f>IF(B159="","",Berechnung!AC159)</f>
        <v/>
      </c>
      <c r="I159" s="61">
        <f>IF(B159="","",Berechnung!AD159)</f>
        <v/>
      </c>
      <c r="J159" s="36">
        <f>IF(B159="","",SUMPRODUCT(((Berechnung!D159:O159+Berechnung!Q159:AB159)&gt;0)*1))</f>
        <v/>
      </c>
      <c r="K159" s="57">
        <f>IF(B159="","",Berechnung!AH159)</f>
        <v/>
      </c>
      <c r="L159" s="40">
        <f>IF(B159="","",IF(N(K159)&gt;0,F159/K159,""))</f>
        <v/>
      </c>
      <c r="M159" s="62">
        <f>IF(L159="","",RANK(L159,$L$6:$L$305,0))</f>
        <v/>
      </c>
      <c r="N159" s="56">
        <f>IF(B159="","",IF(L159="","",IF(L159&lt;=Einstellungen!$C$7,"unauffällig",IF(L159&lt;=Einstellungen!$C$8,"auffällig","kritisch"))))</f>
        <v/>
      </c>
      <c r="O159" s="63">
        <f>IF(L159="",-1,L159+ROW()/1000000000)</f>
        <v/>
      </c>
      <c r="P159" s="61">
        <f>IF(B159="","",Berechnung!AF159)</f>
        <v/>
      </c>
      <c r="Q159" s="57">
        <f>IF(B159="","",Berechnung!AG159)</f>
        <v/>
      </c>
      <c r="R159" s="57">
        <f>IF(B159="","",Berechnung!AI159)</f>
        <v/>
      </c>
      <c r="S159" s="59">
        <f>IF(B159="","",IF(N(R159)&gt;0,Q159/R159,""))</f>
        <v/>
      </c>
      <c r="T159" s="56">
        <f>IF(B159="","",IF(S159="","",IF(S159&lt;=Einstellungen!$C$7,"unauffällig",IF(S159&lt;=Einstellungen!$C$8,"auffällig","kritisch"))))</f>
        <v/>
      </c>
    </row>
    <row r="160">
      <c r="A160" s="47">
        <f>IF(Mitarbeiter!B160="","",Mitarbeiter!A160)</f>
        <v/>
      </c>
      <c r="B160" s="48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7">
        <f>IF(Mitarbeiter!B160="","",'Ist-Stunden'!C160)</f>
        <v/>
      </c>
      <c r="F160" s="57">
        <f>IF(B160="","",Berechnung!AE160)</f>
        <v/>
      </c>
      <c r="G160" s="61">
        <f>IF(B160="","",Berechnung!P160)</f>
        <v/>
      </c>
      <c r="H160" s="61">
        <f>IF(B160="","",Berechnung!AC160)</f>
        <v/>
      </c>
      <c r="I160" s="61">
        <f>IF(B160="","",Berechnung!AD160)</f>
        <v/>
      </c>
      <c r="J160" s="36">
        <f>IF(B160="","",SUMPRODUCT(((Berechnung!D160:O160+Berechnung!Q160:AB160)&gt;0)*1))</f>
        <v/>
      </c>
      <c r="K160" s="57">
        <f>IF(B160="","",Berechnung!AH160)</f>
        <v/>
      </c>
      <c r="L160" s="40">
        <f>IF(B160="","",IF(N(K160)&gt;0,F160/K160,""))</f>
        <v/>
      </c>
      <c r="M160" s="62">
        <f>IF(L160="","",RANK(L160,$L$6:$L$305,0))</f>
        <v/>
      </c>
      <c r="N160" s="56">
        <f>IF(B160="","",IF(L160="","",IF(L160&lt;=Einstellungen!$C$7,"unauffällig",IF(L160&lt;=Einstellungen!$C$8,"auffällig","kritisch"))))</f>
        <v/>
      </c>
      <c r="O160" s="63">
        <f>IF(L160="",-1,L160+ROW()/1000000000)</f>
        <v/>
      </c>
      <c r="P160" s="61">
        <f>IF(B160="","",Berechnung!AF160)</f>
        <v/>
      </c>
      <c r="Q160" s="57">
        <f>IF(B160="","",Berechnung!AG160)</f>
        <v/>
      </c>
      <c r="R160" s="57">
        <f>IF(B160="","",Berechnung!AI160)</f>
        <v/>
      </c>
      <c r="S160" s="59">
        <f>IF(B160="","",IF(N(R160)&gt;0,Q160/R160,""))</f>
        <v/>
      </c>
      <c r="T160" s="56">
        <f>IF(B160="","",IF(S160="","",IF(S160&lt;=Einstellungen!$C$7,"unauffällig",IF(S160&lt;=Einstellungen!$C$8,"auffällig","kritisch"))))</f>
        <v/>
      </c>
    </row>
    <row r="161">
      <c r="A161" s="47">
        <f>IF(Mitarbeiter!B161="","",Mitarbeiter!A161)</f>
        <v/>
      </c>
      <c r="B161" s="48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7">
        <f>IF(Mitarbeiter!B161="","",'Ist-Stunden'!C161)</f>
        <v/>
      </c>
      <c r="F161" s="57">
        <f>IF(B161="","",Berechnung!AE161)</f>
        <v/>
      </c>
      <c r="G161" s="61">
        <f>IF(B161="","",Berechnung!P161)</f>
        <v/>
      </c>
      <c r="H161" s="61">
        <f>IF(B161="","",Berechnung!AC161)</f>
        <v/>
      </c>
      <c r="I161" s="61">
        <f>IF(B161="","",Berechnung!AD161)</f>
        <v/>
      </c>
      <c r="J161" s="36">
        <f>IF(B161="","",SUMPRODUCT(((Berechnung!D161:O161+Berechnung!Q161:AB161)&gt;0)*1))</f>
        <v/>
      </c>
      <c r="K161" s="57">
        <f>IF(B161="","",Berechnung!AH161)</f>
        <v/>
      </c>
      <c r="L161" s="40">
        <f>IF(B161="","",IF(N(K161)&gt;0,F161/K161,""))</f>
        <v/>
      </c>
      <c r="M161" s="62">
        <f>IF(L161="","",RANK(L161,$L$6:$L$305,0))</f>
        <v/>
      </c>
      <c r="N161" s="56">
        <f>IF(B161="","",IF(L161="","",IF(L161&lt;=Einstellungen!$C$7,"unauffällig",IF(L161&lt;=Einstellungen!$C$8,"auffällig","kritisch"))))</f>
        <v/>
      </c>
      <c r="O161" s="63">
        <f>IF(L161="",-1,L161+ROW()/1000000000)</f>
        <v/>
      </c>
      <c r="P161" s="61">
        <f>IF(B161="","",Berechnung!AF161)</f>
        <v/>
      </c>
      <c r="Q161" s="57">
        <f>IF(B161="","",Berechnung!AG161)</f>
        <v/>
      </c>
      <c r="R161" s="57">
        <f>IF(B161="","",Berechnung!AI161)</f>
        <v/>
      </c>
      <c r="S161" s="59">
        <f>IF(B161="","",IF(N(R161)&gt;0,Q161/R161,""))</f>
        <v/>
      </c>
      <c r="T161" s="56">
        <f>IF(B161="","",IF(S161="","",IF(S161&lt;=Einstellungen!$C$7,"unauffällig",IF(S161&lt;=Einstellungen!$C$8,"auffällig","kritisch"))))</f>
        <v/>
      </c>
    </row>
    <row r="162">
      <c r="A162" s="47">
        <f>IF(Mitarbeiter!B162="","",Mitarbeiter!A162)</f>
        <v/>
      </c>
      <c r="B162" s="48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7">
        <f>IF(Mitarbeiter!B162="","",'Ist-Stunden'!C162)</f>
        <v/>
      </c>
      <c r="F162" s="57">
        <f>IF(B162="","",Berechnung!AE162)</f>
        <v/>
      </c>
      <c r="G162" s="61">
        <f>IF(B162="","",Berechnung!P162)</f>
        <v/>
      </c>
      <c r="H162" s="61">
        <f>IF(B162="","",Berechnung!AC162)</f>
        <v/>
      </c>
      <c r="I162" s="61">
        <f>IF(B162="","",Berechnung!AD162)</f>
        <v/>
      </c>
      <c r="J162" s="36">
        <f>IF(B162="","",SUMPRODUCT(((Berechnung!D162:O162+Berechnung!Q162:AB162)&gt;0)*1))</f>
        <v/>
      </c>
      <c r="K162" s="57">
        <f>IF(B162="","",Berechnung!AH162)</f>
        <v/>
      </c>
      <c r="L162" s="40">
        <f>IF(B162="","",IF(N(K162)&gt;0,F162/K162,""))</f>
        <v/>
      </c>
      <c r="M162" s="62">
        <f>IF(L162="","",RANK(L162,$L$6:$L$305,0))</f>
        <v/>
      </c>
      <c r="N162" s="56">
        <f>IF(B162="","",IF(L162="","",IF(L162&lt;=Einstellungen!$C$7,"unauffällig",IF(L162&lt;=Einstellungen!$C$8,"auffällig","kritisch"))))</f>
        <v/>
      </c>
      <c r="O162" s="63">
        <f>IF(L162="",-1,L162+ROW()/1000000000)</f>
        <v/>
      </c>
      <c r="P162" s="61">
        <f>IF(B162="","",Berechnung!AF162)</f>
        <v/>
      </c>
      <c r="Q162" s="57">
        <f>IF(B162="","",Berechnung!AG162)</f>
        <v/>
      </c>
      <c r="R162" s="57">
        <f>IF(B162="","",Berechnung!AI162)</f>
        <v/>
      </c>
      <c r="S162" s="59">
        <f>IF(B162="","",IF(N(R162)&gt;0,Q162/R162,""))</f>
        <v/>
      </c>
      <c r="T162" s="56">
        <f>IF(B162="","",IF(S162="","",IF(S162&lt;=Einstellungen!$C$7,"unauffällig",IF(S162&lt;=Einstellungen!$C$8,"auffällig","kritisch"))))</f>
        <v/>
      </c>
    </row>
    <row r="163">
      <c r="A163" s="47">
        <f>IF(Mitarbeiter!B163="","",Mitarbeiter!A163)</f>
        <v/>
      </c>
      <c r="B163" s="48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7">
        <f>IF(Mitarbeiter!B163="","",'Ist-Stunden'!C163)</f>
        <v/>
      </c>
      <c r="F163" s="57">
        <f>IF(B163="","",Berechnung!AE163)</f>
        <v/>
      </c>
      <c r="G163" s="61">
        <f>IF(B163="","",Berechnung!P163)</f>
        <v/>
      </c>
      <c r="H163" s="61">
        <f>IF(B163="","",Berechnung!AC163)</f>
        <v/>
      </c>
      <c r="I163" s="61">
        <f>IF(B163="","",Berechnung!AD163)</f>
        <v/>
      </c>
      <c r="J163" s="36">
        <f>IF(B163="","",SUMPRODUCT(((Berechnung!D163:O163+Berechnung!Q163:AB163)&gt;0)*1))</f>
        <v/>
      </c>
      <c r="K163" s="57">
        <f>IF(B163="","",Berechnung!AH163)</f>
        <v/>
      </c>
      <c r="L163" s="40">
        <f>IF(B163="","",IF(N(K163)&gt;0,F163/K163,""))</f>
        <v/>
      </c>
      <c r="M163" s="62">
        <f>IF(L163="","",RANK(L163,$L$6:$L$305,0))</f>
        <v/>
      </c>
      <c r="N163" s="56">
        <f>IF(B163="","",IF(L163="","",IF(L163&lt;=Einstellungen!$C$7,"unauffällig",IF(L163&lt;=Einstellungen!$C$8,"auffällig","kritisch"))))</f>
        <v/>
      </c>
      <c r="O163" s="63">
        <f>IF(L163="",-1,L163+ROW()/1000000000)</f>
        <v/>
      </c>
      <c r="P163" s="61">
        <f>IF(B163="","",Berechnung!AF163)</f>
        <v/>
      </c>
      <c r="Q163" s="57">
        <f>IF(B163="","",Berechnung!AG163)</f>
        <v/>
      </c>
      <c r="R163" s="57">
        <f>IF(B163="","",Berechnung!AI163)</f>
        <v/>
      </c>
      <c r="S163" s="59">
        <f>IF(B163="","",IF(N(R163)&gt;0,Q163/R163,""))</f>
        <v/>
      </c>
      <c r="T163" s="56">
        <f>IF(B163="","",IF(S163="","",IF(S163&lt;=Einstellungen!$C$7,"unauffällig",IF(S163&lt;=Einstellungen!$C$8,"auffällig","kritisch"))))</f>
        <v/>
      </c>
    </row>
    <row r="164">
      <c r="A164" s="47">
        <f>IF(Mitarbeiter!B164="","",Mitarbeiter!A164)</f>
        <v/>
      </c>
      <c r="B164" s="48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7">
        <f>IF(Mitarbeiter!B164="","",'Ist-Stunden'!C164)</f>
        <v/>
      </c>
      <c r="F164" s="57">
        <f>IF(B164="","",Berechnung!AE164)</f>
        <v/>
      </c>
      <c r="G164" s="61">
        <f>IF(B164="","",Berechnung!P164)</f>
        <v/>
      </c>
      <c r="H164" s="61">
        <f>IF(B164="","",Berechnung!AC164)</f>
        <v/>
      </c>
      <c r="I164" s="61">
        <f>IF(B164="","",Berechnung!AD164)</f>
        <v/>
      </c>
      <c r="J164" s="36">
        <f>IF(B164="","",SUMPRODUCT(((Berechnung!D164:O164+Berechnung!Q164:AB164)&gt;0)*1))</f>
        <v/>
      </c>
      <c r="K164" s="57">
        <f>IF(B164="","",Berechnung!AH164)</f>
        <v/>
      </c>
      <c r="L164" s="40">
        <f>IF(B164="","",IF(N(K164)&gt;0,F164/K164,""))</f>
        <v/>
      </c>
      <c r="M164" s="62">
        <f>IF(L164="","",RANK(L164,$L$6:$L$305,0))</f>
        <v/>
      </c>
      <c r="N164" s="56">
        <f>IF(B164="","",IF(L164="","",IF(L164&lt;=Einstellungen!$C$7,"unauffällig",IF(L164&lt;=Einstellungen!$C$8,"auffällig","kritisch"))))</f>
        <v/>
      </c>
      <c r="O164" s="63">
        <f>IF(L164="",-1,L164+ROW()/1000000000)</f>
        <v/>
      </c>
      <c r="P164" s="61">
        <f>IF(B164="","",Berechnung!AF164)</f>
        <v/>
      </c>
      <c r="Q164" s="57">
        <f>IF(B164="","",Berechnung!AG164)</f>
        <v/>
      </c>
      <c r="R164" s="57">
        <f>IF(B164="","",Berechnung!AI164)</f>
        <v/>
      </c>
      <c r="S164" s="59">
        <f>IF(B164="","",IF(N(R164)&gt;0,Q164/R164,""))</f>
        <v/>
      </c>
      <c r="T164" s="56">
        <f>IF(B164="","",IF(S164="","",IF(S164&lt;=Einstellungen!$C$7,"unauffällig",IF(S164&lt;=Einstellungen!$C$8,"auffällig","kritisch"))))</f>
        <v/>
      </c>
    </row>
    <row r="165">
      <c r="A165" s="47">
        <f>IF(Mitarbeiter!B165="","",Mitarbeiter!A165)</f>
        <v/>
      </c>
      <c r="B165" s="48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7">
        <f>IF(Mitarbeiter!B165="","",'Ist-Stunden'!C165)</f>
        <v/>
      </c>
      <c r="F165" s="57">
        <f>IF(B165="","",Berechnung!AE165)</f>
        <v/>
      </c>
      <c r="G165" s="61">
        <f>IF(B165="","",Berechnung!P165)</f>
        <v/>
      </c>
      <c r="H165" s="61">
        <f>IF(B165="","",Berechnung!AC165)</f>
        <v/>
      </c>
      <c r="I165" s="61">
        <f>IF(B165="","",Berechnung!AD165)</f>
        <v/>
      </c>
      <c r="J165" s="36">
        <f>IF(B165="","",SUMPRODUCT(((Berechnung!D165:O165+Berechnung!Q165:AB165)&gt;0)*1))</f>
        <v/>
      </c>
      <c r="K165" s="57">
        <f>IF(B165="","",Berechnung!AH165)</f>
        <v/>
      </c>
      <c r="L165" s="40">
        <f>IF(B165="","",IF(N(K165)&gt;0,F165/K165,""))</f>
        <v/>
      </c>
      <c r="M165" s="62">
        <f>IF(L165="","",RANK(L165,$L$6:$L$305,0))</f>
        <v/>
      </c>
      <c r="N165" s="56">
        <f>IF(B165="","",IF(L165="","",IF(L165&lt;=Einstellungen!$C$7,"unauffällig",IF(L165&lt;=Einstellungen!$C$8,"auffällig","kritisch"))))</f>
        <v/>
      </c>
      <c r="O165" s="63">
        <f>IF(L165="",-1,L165+ROW()/1000000000)</f>
        <v/>
      </c>
      <c r="P165" s="61">
        <f>IF(B165="","",Berechnung!AF165)</f>
        <v/>
      </c>
      <c r="Q165" s="57">
        <f>IF(B165="","",Berechnung!AG165)</f>
        <v/>
      </c>
      <c r="R165" s="57">
        <f>IF(B165="","",Berechnung!AI165)</f>
        <v/>
      </c>
      <c r="S165" s="59">
        <f>IF(B165="","",IF(N(R165)&gt;0,Q165/R165,""))</f>
        <v/>
      </c>
      <c r="T165" s="56">
        <f>IF(B165="","",IF(S165="","",IF(S165&lt;=Einstellungen!$C$7,"unauffällig",IF(S165&lt;=Einstellungen!$C$8,"auffällig","kritisch"))))</f>
        <v/>
      </c>
    </row>
    <row r="166">
      <c r="A166" s="47">
        <f>IF(Mitarbeiter!B166="","",Mitarbeiter!A166)</f>
        <v/>
      </c>
      <c r="B166" s="48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7">
        <f>IF(Mitarbeiter!B166="","",'Ist-Stunden'!C166)</f>
        <v/>
      </c>
      <c r="F166" s="57">
        <f>IF(B166="","",Berechnung!AE166)</f>
        <v/>
      </c>
      <c r="G166" s="61">
        <f>IF(B166="","",Berechnung!P166)</f>
        <v/>
      </c>
      <c r="H166" s="61">
        <f>IF(B166="","",Berechnung!AC166)</f>
        <v/>
      </c>
      <c r="I166" s="61">
        <f>IF(B166="","",Berechnung!AD166)</f>
        <v/>
      </c>
      <c r="J166" s="36">
        <f>IF(B166="","",SUMPRODUCT(((Berechnung!D166:O166+Berechnung!Q166:AB166)&gt;0)*1))</f>
        <v/>
      </c>
      <c r="K166" s="57">
        <f>IF(B166="","",Berechnung!AH166)</f>
        <v/>
      </c>
      <c r="L166" s="40">
        <f>IF(B166="","",IF(N(K166)&gt;0,F166/K166,""))</f>
        <v/>
      </c>
      <c r="M166" s="62">
        <f>IF(L166="","",RANK(L166,$L$6:$L$305,0))</f>
        <v/>
      </c>
      <c r="N166" s="56">
        <f>IF(B166="","",IF(L166="","",IF(L166&lt;=Einstellungen!$C$7,"unauffällig",IF(L166&lt;=Einstellungen!$C$8,"auffällig","kritisch"))))</f>
        <v/>
      </c>
      <c r="O166" s="63">
        <f>IF(L166="",-1,L166+ROW()/1000000000)</f>
        <v/>
      </c>
      <c r="P166" s="61">
        <f>IF(B166="","",Berechnung!AF166)</f>
        <v/>
      </c>
      <c r="Q166" s="57">
        <f>IF(B166="","",Berechnung!AG166)</f>
        <v/>
      </c>
      <c r="R166" s="57">
        <f>IF(B166="","",Berechnung!AI166)</f>
        <v/>
      </c>
      <c r="S166" s="59">
        <f>IF(B166="","",IF(N(R166)&gt;0,Q166/R166,""))</f>
        <v/>
      </c>
      <c r="T166" s="56">
        <f>IF(B166="","",IF(S166="","",IF(S166&lt;=Einstellungen!$C$7,"unauffällig",IF(S166&lt;=Einstellungen!$C$8,"auffällig","kritisch"))))</f>
        <v/>
      </c>
    </row>
    <row r="167">
      <c r="A167" s="47">
        <f>IF(Mitarbeiter!B167="","",Mitarbeiter!A167)</f>
        <v/>
      </c>
      <c r="B167" s="48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7">
        <f>IF(Mitarbeiter!B167="","",'Ist-Stunden'!C167)</f>
        <v/>
      </c>
      <c r="F167" s="57">
        <f>IF(B167="","",Berechnung!AE167)</f>
        <v/>
      </c>
      <c r="G167" s="61">
        <f>IF(B167="","",Berechnung!P167)</f>
        <v/>
      </c>
      <c r="H167" s="61">
        <f>IF(B167="","",Berechnung!AC167)</f>
        <v/>
      </c>
      <c r="I167" s="61">
        <f>IF(B167="","",Berechnung!AD167)</f>
        <v/>
      </c>
      <c r="J167" s="36">
        <f>IF(B167="","",SUMPRODUCT(((Berechnung!D167:O167+Berechnung!Q167:AB167)&gt;0)*1))</f>
        <v/>
      </c>
      <c r="K167" s="57">
        <f>IF(B167="","",Berechnung!AH167)</f>
        <v/>
      </c>
      <c r="L167" s="40">
        <f>IF(B167="","",IF(N(K167)&gt;0,F167/K167,""))</f>
        <v/>
      </c>
      <c r="M167" s="62">
        <f>IF(L167="","",RANK(L167,$L$6:$L$305,0))</f>
        <v/>
      </c>
      <c r="N167" s="56">
        <f>IF(B167="","",IF(L167="","",IF(L167&lt;=Einstellungen!$C$7,"unauffällig",IF(L167&lt;=Einstellungen!$C$8,"auffällig","kritisch"))))</f>
        <v/>
      </c>
      <c r="O167" s="63">
        <f>IF(L167="",-1,L167+ROW()/1000000000)</f>
        <v/>
      </c>
      <c r="P167" s="61">
        <f>IF(B167="","",Berechnung!AF167)</f>
        <v/>
      </c>
      <c r="Q167" s="57">
        <f>IF(B167="","",Berechnung!AG167)</f>
        <v/>
      </c>
      <c r="R167" s="57">
        <f>IF(B167="","",Berechnung!AI167)</f>
        <v/>
      </c>
      <c r="S167" s="59">
        <f>IF(B167="","",IF(N(R167)&gt;0,Q167/R167,""))</f>
        <v/>
      </c>
      <c r="T167" s="56">
        <f>IF(B167="","",IF(S167="","",IF(S167&lt;=Einstellungen!$C$7,"unauffällig",IF(S167&lt;=Einstellungen!$C$8,"auffällig","kritisch"))))</f>
        <v/>
      </c>
    </row>
    <row r="168">
      <c r="A168" s="47">
        <f>IF(Mitarbeiter!B168="","",Mitarbeiter!A168)</f>
        <v/>
      </c>
      <c r="B168" s="48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7">
        <f>IF(Mitarbeiter!B168="","",'Ist-Stunden'!C168)</f>
        <v/>
      </c>
      <c r="F168" s="57">
        <f>IF(B168="","",Berechnung!AE168)</f>
        <v/>
      </c>
      <c r="G168" s="61">
        <f>IF(B168="","",Berechnung!P168)</f>
        <v/>
      </c>
      <c r="H168" s="61">
        <f>IF(B168="","",Berechnung!AC168)</f>
        <v/>
      </c>
      <c r="I168" s="61">
        <f>IF(B168="","",Berechnung!AD168)</f>
        <v/>
      </c>
      <c r="J168" s="36">
        <f>IF(B168="","",SUMPRODUCT(((Berechnung!D168:O168+Berechnung!Q168:AB168)&gt;0)*1))</f>
        <v/>
      </c>
      <c r="K168" s="57">
        <f>IF(B168="","",Berechnung!AH168)</f>
        <v/>
      </c>
      <c r="L168" s="40">
        <f>IF(B168="","",IF(N(K168)&gt;0,F168/K168,""))</f>
        <v/>
      </c>
      <c r="M168" s="62">
        <f>IF(L168="","",RANK(L168,$L$6:$L$305,0))</f>
        <v/>
      </c>
      <c r="N168" s="56">
        <f>IF(B168="","",IF(L168="","",IF(L168&lt;=Einstellungen!$C$7,"unauffällig",IF(L168&lt;=Einstellungen!$C$8,"auffällig","kritisch"))))</f>
        <v/>
      </c>
      <c r="O168" s="63">
        <f>IF(L168="",-1,L168+ROW()/1000000000)</f>
        <v/>
      </c>
      <c r="P168" s="61">
        <f>IF(B168="","",Berechnung!AF168)</f>
        <v/>
      </c>
      <c r="Q168" s="57">
        <f>IF(B168="","",Berechnung!AG168)</f>
        <v/>
      </c>
      <c r="R168" s="57">
        <f>IF(B168="","",Berechnung!AI168)</f>
        <v/>
      </c>
      <c r="S168" s="59">
        <f>IF(B168="","",IF(N(R168)&gt;0,Q168/R168,""))</f>
        <v/>
      </c>
      <c r="T168" s="56">
        <f>IF(B168="","",IF(S168="","",IF(S168&lt;=Einstellungen!$C$7,"unauffällig",IF(S168&lt;=Einstellungen!$C$8,"auffällig","kritisch"))))</f>
        <v/>
      </c>
    </row>
    <row r="169">
      <c r="A169" s="47">
        <f>IF(Mitarbeiter!B169="","",Mitarbeiter!A169)</f>
        <v/>
      </c>
      <c r="B169" s="48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7">
        <f>IF(Mitarbeiter!B169="","",'Ist-Stunden'!C169)</f>
        <v/>
      </c>
      <c r="F169" s="57">
        <f>IF(B169="","",Berechnung!AE169)</f>
        <v/>
      </c>
      <c r="G169" s="61">
        <f>IF(B169="","",Berechnung!P169)</f>
        <v/>
      </c>
      <c r="H169" s="61">
        <f>IF(B169="","",Berechnung!AC169)</f>
        <v/>
      </c>
      <c r="I169" s="61">
        <f>IF(B169="","",Berechnung!AD169)</f>
        <v/>
      </c>
      <c r="J169" s="36">
        <f>IF(B169="","",SUMPRODUCT(((Berechnung!D169:O169+Berechnung!Q169:AB169)&gt;0)*1))</f>
        <v/>
      </c>
      <c r="K169" s="57">
        <f>IF(B169="","",Berechnung!AH169)</f>
        <v/>
      </c>
      <c r="L169" s="40">
        <f>IF(B169="","",IF(N(K169)&gt;0,F169/K169,""))</f>
        <v/>
      </c>
      <c r="M169" s="62">
        <f>IF(L169="","",RANK(L169,$L$6:$L$305,0))</f>
        <v/>
      </c>
      <c r="N169" s="56">
        <f>IF(B169="","",IF(L169="","",IF(L169&lt;=Einstellungen!$C$7,"unauffällig",IF(L169&lt;=Einstellungen!$C$8,"auffällig","kritisch"))))</f>
        <v/>
      </c>
      <c r="O169" s="63">
        <f>IF(L169="",-1,L169+ROW()/1000000000)</f>
        <v/>
      </c>
      <c r="P169" s="61">
        <f>IF(B169="","",Berechnung!AF169)</f>
        <v/>
      </c>
      <c r="Q169" s="57">
        <f>IF(B169="","",Berechnung!AG169)</f>
        <v/>
      </c>
      <c r="R169" s="57">
        <f>IF(B169="","",Berechnung!AI169)</f>
        <v/>
      </c>
      <c r="S169" s="59">
        <f>IF(B169="","",IF(N(R169)&gt;0,Q169/R169,""))</f>
        <v/>
      </c>
      <c r="T169" s="56">
        <f>IF(B169="","",IF(S169="","",IF(S169&lt;=Einstellungen!$C$7,"unauffällig",IF(S169&lt;=Einstellungen!$C$8,"auffällig","kritisch"))))</f>
        <v/>
      </c>
    </row>
    <row r="170">
      <c r="A170" s="47">
        <f>IF(Mitarbeiter!B170="","",Mitarbeiter!A170)</f>
        <v/>
      </c>
      <c r="B170" s="48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7">
        <f>IF(Mitarbeiter!B170="","",'Ist-Stunden'!C170)</f>
        <v/>
      </c>
      <c r="F170" s="57">
        <f>IF(B170="","",Berechnung!AE170)</f>
        <v/>
      </c>
      <c r="G170" s="61">
        <f>IF(B170="","",Berechnung!P170)</f>
        <v/>
      </c>
      <c r="H170" s="61">
        <f>IF(B170="","",Berechnung!AC170)</f>
        <v/>
      </c>
      <c r="I170" s="61">
        <f>IF(B170="","",Berechnung!AD170)</f>
        <v/>
      </c>
      <c r="J170" s="36">
        <f>IF(B170="","",SUMPRODUCT(((Berechnung!D170:O170+Berechnung!Q170:AB170)&gt;0)*1))</f>
        <v/>
      </c>
      <c r="K170" s="57">
        <f>IF(B170="","",Berechnung!AH170)</f>
        <v/>
      </c>
      <c r="L170" s="40">
        <f>IF(B170="","",IF(N(K170)&gt;0,F170/K170,""))</f>
        <v/>
      </c>
      <c r="M170" s="62">
        <f>IF(L170="","",RANK(L170,$L$6:$L$305,0))</f>
        <v/>
      </c>
      <c r="N170" s="56">
        <f>IF(B170="","",IF(L170="","",IF(L170&lt;=Einstellungen!$C$7,"unauffällig",IF(L170&lt;=Einstellungen!$C$8,"auffällig","kritisch"))))</f>
        <v/>
      </c>
      <c r="O170" s="63">
        <f>IF(L170="",-1,L170+ROW()/1000000000)</f>
        <v/>
      </c>
      <c r="P170" s="61">
        <f>IF(B170="","",Berechnung!AF170)</f>
        <v/>
      </c>
      <c r="Q170" s="57">
        <f>IF(B170="","",Berechnung!AG170)</f>
        <v/>
      </c>
      <c r="R170" s="57">
        <f>IF(B170="","",Berechnung!AI170)</f>
        <v/>
      </c>
      <c r="S170" s="59">
        <f>IF(B170="","",IF(N(R170)&gt;0,Q170/R170,""))</f>
        <v/>
      </c>
      <c r="T170" s="56">
        <f>IF(B170="","",IF(S170="","",IF(S170&lt;=Einstellungen!$C$7,"unauffällig",IF(S170&lt;=Einstellungen!$C$8,"auffällig","kritisch"))))</f>
        <v/>
      </c>
    </row>
    <row r="171">
      <c r="A171" s="47">
        <f>IF(Mitarbeiter!B171="","",Mitarbeiter!A171)</f>
        <v/>
      </c>
      <c r="B171" s="48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7">
        <f>IF(Mitarbeiter!B171="","",'Ist-Stunden'!C171)</f>
        <v/>
      </c>
      <c r="F171" s="57">
        <f>IF(B171="","",Berechnung!AE171)</f>
        <v/>
      </c>
      <c r="G171" s="61">
        <f>IF(B171="","",Berechnung!P171)</f>
        <v/>
      </c>
      <c r="H171" s="61">
        <f>IF(B171="","",Berechnung!AC171)</f>
        <v/>
      </c>
      <c r="I171" s="61">
        <f>IF(B171="","",Berechnung!AD171)</f>
        <v/>
      </c>
      <c r="J171" s="36">
        <f>IF(B171="","",SUMPRODUCT(((Berechnung!D171:O171+Berechnung!Q171:AB171)&gt;0)*1))</f>
        <v/>
      </c>
      <c r="K171" s="57">
        <f>IF(B171="","",Berechnung!AH171)</f>
        <v/>
      </c>
      <c r="L171" s="40">
        <f>IF(B171="","",IF(N(K171)&gt;0,F171/K171,""))</f>
        <v/>
      </c>
      <c r="M171" s="62">
        <f>IF(L171="","",RANK(L171,$L$6:$L$305,0))</f>
        <v/>
      </c>
      <c r="N171" s="56">
        <f>IF(B171="","",IF(L171="","",IF(L171&lt;=Einstellungen!$C$7,"unauffällig",IF(L171&lt;=Einstellungen!$C$8,"auffällig","kritisch"))))</f>
        <v/>
      </c>
      <c r="O171" s="63">
        <f>IF(L171="",-1,L171+ROW()/1000000000)</f>
        <v/>
      </c>
      <c r="P171" s="61">
        <f>IF(B171="","",Berechnung!AF171)</f>
        <v/>
      </c>
      <c r="Q171" s="57">
        <f>IF(B171="","",Berechnung!AG171)</f>
        <v/>
      </c>
      <c r="R171" s="57">
        <f>IF(B171="","",Berechnung!AI171)</f>
        <v/>
      </c>
      <c r="S171" s="59">
        <f>IF(B171="","",IF(N(R171)&gt;0,Q171/R171,""))</f>
        <v/>
      </c>
      <c r="T171" s="56">
        <f>IF(B171="","",IF(S171="","",IF(S171&lt;=Einstellungen!$C$7,"unauffällig",IF(S171&lt;=Einstellungen!$C$8,"auffällig","kritisch"))))</f>
        <v/>
      </c>
    </row>
    <row r="172">
      <c r="A172" s="47">
        <f>IF(Mitarbeiter!B172="","",Mitarbeiter!A172)</f>
        <v/>
      </c>
      <c r="B172" s="48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7">
        <f>IF(Mitarbeiter!B172="","",'Ist-Stunden'!C172)</f>
        <v/>
      </c>
      <c r="F172" s="57">
        <f>IF(B172="","",Berechnung!AE172)</f>
        <v/>
      </c>
      <c r="G172" s="61">
        <f>IF(B172="","",Berechnung!P172)</f>
        <v/>
      </c>
      <c r="H172" s="61">
        <f>IF(B172="","",Berechnung!AC172)</f>
        <v/>
      </c>
      <c r="I172" s="61">
        <f>IF(B172="","",Berechnung!AD172)</f>
        <v/>
      </c>
      <c r="J172" s="36">
        <f>IF(B172="","",SUMPRODUCT(((Berechnung!D172:O172+Berechnung!Q172:AB172)&gt;0)*1))</f>
        <v/>
      </c>
      <c r="K172" s="57">
        <f>IF(B172="","",Berechnung!AH172)</f>
        <v/>
      </c>
      <c r="L172" s="40">
        <f>IF(B172="","",IF(N(K172)&gt;0,F172/K172,""))</f>
        <v/>
      </c>
      <c r="M172" s="62">
        <f>IF(L172="","",RANK(L172,$L$6:$L$305,0))</f>
        <v/>
      </c>
      <c r="N172" s="56">
        <f>IF(B172="","",IF(L172="","",IF(L172&lt;=Einstellungen!$C$7,"unauffällig",IF(L172&lt;=Einstellungen!$C$8,"auffällig","kritisch"))))</f>
        <v/>
      </c>
      <c r="O172" s="63">
        <f>IF(L172="",-1,L172+ROW()/1000000000)</f>
        <v/>
      </c>
      <c r="P172" s="61">
        <f>IF(B172="","",Berechnung!AF172)</f>
        <v/>
      </c>
      <c r="Q172" s="57">
        <f>IF(B172="","",Berechnung!AG172)</f>
        <v/>
      </c>
      <c r="R172" s="57">
        <f>IF(B172="","",Berechnung!AI172)</f>
        <v/>
      </c>
      <c r="S172" s="59">
        <f>IF(B172="","",IF(N(R172)&gt;0,Q172/R172,""))</f>
        <v/>
      </c>
      <c r="T172" s="56">
        <f>IF(B172="","",IF(S172="","",IF(S172&lt;=Einstellungen!$C$7,"unauffällig",IF(S172&lt;=Einstellungen!$C$8,"auffällig","kritisch"))))</f>
        <v/>
      </c>
    </row>
    <row r="173">
      <c r="A173" s="47">
        <f>IF(Mitarbeiter!B173="","",Mitarbeiter!A173)</f>
        <v/>
      </c>
      <c r="B173" s="48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7">
        <f>IF(Mitarbeiter!B173="","",'Ist-Stunden'!C173)</f>
        <v/>
      </c>
      <c r="F173" s="57">
        <f>IF(B173="","",Berechnung!AE173)</f>
        <v/>
      </c>
      <c r="G173" s="61">
        <f>IF(B173="","",Berechnung!P173)</f>
        <v/>
      </c>
      <c r="H173" s="61">
        <f>IF(B173="","",Berechnung!AC173)</f>
        <v/>
      </c>
      <c r="I173" s="61">
        <f>IF(B173="","",Berechnung!AD173)</f>
        <v/>
      </c>
      <c r="J173" s="36">
        <f>IF(B173="","",SUMPRODUCT(((Berechnung!D173:O173+Berechnung!Q173:AB173)&gt;0)*1))</f>
        <v/>
      </c>
      <c r="K173" s="57">
        <f>IF(B173="","",Berechnung!AH173)</f>
        <v/>
      </c>
      <c r="L173" s="40">
        <f>IF(B173="","",IF(N(K173)&gt;0,F173/K173,""))</f>
        <v/>
      </c>
      <c r="M173" s="62">
        <f>IF(L173="","",RANK(L173,$L$6:$L$305,0))</f>
        <v/>
      </c>
      <c r="N173" s="56">
        <f>IF(B173="","",IF(L173="","",IF(L173&lt;=Einstellungen!$C$7,"unauffällig",IF(L173&lt;=Einstellungen!$C$8,"auffällig","kritisch"))))</f>
        <v/>
      </c>
      <c r="O173" s="63">
        <f>IF(L173="",-1,L173+ROW()/1000000000)</f>
        <v/>
      </c>
      <c r="P173" s="61">
        <f>IF(B173="","",Berechnung!AF173)</f>
        <v/>
      </c>
      <c r="Q173" s="57">
        <f>IF(B173="","",Berechnung!AG173)</f>
        <v/>
      </c>
      <c r="R173" s="57">
        <f>IF(B173="","",Berechnung!AI173)</f>
        <v/>
      </c>
      <c r="S173" s="59">
        <f>IF(B173="","",IF(N(R173)&gt;0,Q173/R173,""))</f>
        <v/>
      </c>
      <c r="T173" s="56">
        <f>IF(B173="","",IF(S173="","",IF(S173&lt;=Einstellungen!$C$7,"unauffällig",IF(S173&lt;=Einstellungen!$C$8,"auffällig","kritisch"))))</f>
        <v/>
      </c>
    </row>
    <row r="174">
      <c r="A174" s="47">
        <f>IF(Mitarbeiter!B174="","",Mitarbeiter!A174)</f>
        <v/>
      </c>
      <c r="B174" s="48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7">
        <f>IF(Mitarbeiter!B174="","",'Ist-Stunden'!C174)</f>
        <v/>
      </c>
      <c r="F174" s="57">
        <f>IF(B174="","",Berechnung!AE174)</f>
        <v/>
      </c>
      <c r="G174" s="61">
        <f>IF(B174="","",Berechnung!P174)</f>
        <v/>
      </c>
      <c r="H174" s="61">
        <f>IF(B174="","",Berechnung!AC174)</f>
        <v/>
      </c>
      <c r="I174" s="61">
        <f>IF(B174="","",Berechnung!AD174)</f>
        <v/>
      </c>
      <c r="J174" s="36">
        <f>IF(B174="","",SUMPRODUCT(((Berechnung!D174:O174+Berechnung!Q174:AB174)&gt;0)*1))</f>
        <v/>
      </c>
      <c r="K174" s="57">
        <f>IF(B174="","",Berechnung!AH174)</f>
        <v/>
      </c>
      <c r="L174" s="40">
        <f>IF(B174="","",IF(N(K174)&gt;0,F174/K174,""))</f>
        <v/>
      </c>
      <c r="M174" s="62">
        <f>IF(L174="","",RANK(L174,$L$6:$L$305,0))</f>
        <v/>
      </c>
      <c r="N174" s="56">
        <f>IF(B174="","",IF(L174="","",IF(L174&lt;=Einstellungen!$C$7,"unauffällig",IF(L174&lt;=Einstellungen!$C$8,"auffällig","kritisch"))))</f>
        <v/>
      </c>
      <c r="O174" s="63">
        <f>IF(L174="",-1,L174+ROW()/1000000000)</f>
        <v/>
      </c>
      <c r="P174" s="61">
        <f>IF(B174="","",Berechnung!AF174)</f>
        <v/>
      </c>
      <c r="Q174" s="57">
        <f>IF(B174="","",Berechnung!AG174)</f>
        <v/>
      </c>
      <c r="R174" s="57">
        <f>IF(B174="","",Berechnung!AI174)</f>
        <v/>
      </c>
      <c r="S174" s="59">
        <f>IF(B174="","",IF(N(R174)&gt;0,Q174/R174,""))</f>
        <v/>
      </c>
      <c r="T174" s="56">
        <f>IF(B174="","",IF(S174="","",IF(S174&lt;=Einstellungen!$C$7,"unauffällig",IF(S174&lt;=Einstellungen!$C$8,"auffällig","kritisch"))))</f>
        <v/>
      </c>
    </row>
    <row r="175">
      <c r="A175" s="47">
        <f>IF(Mitarbeiter!B175="","",Mitarbeiter!A175)</f>
        <v/>
      </c>
      <c r="B175" s="48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7">
        <f>IF(Mitarbeiter!B175="","",'Ist-Stunden'!C175)</f>
        <v/>
      </c>
      <c r="F175" s="57">
        <f>IF(B175="","",Berechnung!AE175)</f>
        <v/>
      </c>
      <c r="G175" s="61">
        <f>IF(B175="","",Berechnung!P175)</f>
        <v/>
      </c>
      <c r="H175" s="61">
        <f>IF(B175="","",Berechnung!AC175)</f>
        <v/>
      </c>
      <c r="I175" s="61">
        <f>IF(B175="","",Berechnung!AD175)</f>
        <v/>
      </c>
      <c r="J175" s="36">
        <f>IF(B175="","",SUMPRODUCT(((Berechnung!D175:O175+Berechnung!Q175:AB175)&gt;0)*1))</f>
        <v/>
      </c>
      <c r="K175" s="57">
        <f>IF(B175="","",Berechnung!AH175)</f>
        <v/>
      </c>
      <c r="L175" s="40">
        <f>IF(B175="","",IF(N(K175)&gt;0,F175/K175,""))</f>
        <v/>
      </c>
      <c r="M175" s="62">
        <f>IF(L175="","",RANK(L175,$L$6:$L$305,0))</f>
        <v/>
      </c>
      <c r="N175" s="56">
        <f>IF(B175="","",IF(L175="","",IF(L175&lt;=Einstellungen!$C$7,"unauffällig",IF(L175&lt;=Einstellungen!$C$8,"auffällig","kritisch"))))</f>
        <v/>
      </c>
      <c r="O175" s="63">
        <f>IF(L175="",-1,L175+ROW()/1000000000)</f>
        <v/>
      </c>
      <c r="P175" s="61">
        <f>IF(B175="","",Berechnung!AF175)</f>
        <v/>
      </c>
      <c r="Q175" s="57">
        <f>IF(B175="","",Berechnung!AG175)</f>
        <v/>
      </c>
      <c r="R175" s="57">
        <f>IF(B175="","",Berechnung!AI175)</f>
        <v/>
      </c>
      <c r="S175" s="59">
        <f>IF(B175="","",IF(N(R175)&gt;0,Q175/R175,""))</f>
        <v/>
      </c>
      <c r="T175" s="56">
        <f>IF(B175="","",IF(S175="","",IF(S175&lt;=Einstellungen!$C$7,"unauffällig",IF(S175&lt;=Einstellungen!$C$8,"auffällig","kritisch"))))</f>
        <v/>
      </c>
    </row>
    <row r="176">
      <c r="A176" s="47">
        <f>IF(Mitarbeiter!B176="","",Mitarbeiter!A176)</f>
        <v/>
      </c>
      <c r="B176" s="48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7">
        <f>IF(Mitarbeiter!B176="","",'Ist-Stunden'!C176)</f>
        <v/>
      </c>
      <c r="F176" s="57">
        <f>IF(B176="","",Berechnung!AE176)</f>
        <v/>
      </c>
      <c r="G176" s="61">
        <f>IF(B176="","",Berechnung!P176)</f>
        <v/>
      </c>
      <c r="H176" s="61">
        <f>IF(B176="","",Berechnung!AC176)</f>
        <v/>
      </c>
      <c r="I176" s="61">
        <f>IF(B176="","",Berechnung!AD176)</f>
        <v/>
      </c>
      <c r="J176" s="36">
        <f>IF(B176="","",SUMPRODUCT(((Berechnung!D176:O176+Berechnung!Q176:AB176)&gt;0)*1))</f>
        <v/>
      </c>
      <c r="K176" s="57">
        <f>IF(B176="","",Berechnung!AH176)</f>
        <v/>
      </c>
      <c r="L176" s="40">
        <f>IF(B176="","",IF(N(K176)&gt;0,F176/K176,""))</f>
        <v/>
      </c>
      <c r="M176" s="62">
        <f>IF(L176="","",RANK(L176,$L$6:$L$305,0))</f>
        <v/>
      </c>
      <c r="N176" s="56">
        <f>IF(B176="","",IF(L176="","",IF(L176&lt;=Einstellungen!$C$7,"unauffällig",IF(L176&lt;=Einstellungen!$C$8,"auffällig","kritisch"))))</f>
        <v/>
      </c>
      <c r="O176" s="63">
        <f>IF(L176="",-1,L176+ROW()/1000000000)</f>
        <v/>
      </c>
      <c r="P176" s="61">
        <f>IF(B176="","",Berechnung!AF176)</f>
        <v/>
      </c>
      <c r="Q176" s="57">
        <f>IF(B176="","",Berechnung!AG176)</f>
        <v/>
      </c>
      <c r="R176" s="57">
        <f>IF(B176="","",Berechnung!AI176)</f>
        <v/>
      </c>
      <c r="S176" s="59">
        <f>IF(B176="","",IF(N(R176)&gt;0,Q176/R176,""))</f>
        <v/>
      </c>
      <c r="T176" s="56">
        <f>IF(B176="","",IF(S176="","",IF(S176&lt;=Einstellungen!$C$7,"unauffällig",IF(S176&lt;=Einstellungen!$C$8,"auffällig","kritisch"))))</f>
        <v/>
      </c>
    </row>
    <row r="177">
      <c r="A177" s="47">
        <f>IF(Mitarbeiter!B177="","",Mitarbeiter!A177)</f>
        <v/>
      </c>
      <c r="B177" s="48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7">
        <f>IF(Mitarbeiter!B177="","",'Ist-Stunden'!C177)</f>
        <v/>
      </c>
      <c r="F177" s="57">
        <f>IF(B177="","",Berechnung!AE177)</f>
        <v/>
      </c>
      <c r="G177" s="61">
        <f>IF(B177="","",Berechnung!P177)</f>
        <v/>
      </c>
      <c r="H177" s="61">
        <f>IF(B177="","",Berechnung!AC177)</f>
        <v/>
      </c>
      <c r="I177" s="61">
        <f>IF(B177="","",Berechnung!AD177)</f>
        <v/>
      </c>
      <c r="J177" s="36">
        <f>IF(B177="","",SUMPRODUCT(((Berechnung!D177:O177+Berechnung!Q177:AB177)&gt;0)*1))</f>
        <v/>
      </c>
      <c r="K177" s="57">
        <f>IF(B177="","",Berechnung!AH177)</f>
        <v/>
      </c>
      <c r="L177" s="40">
        <f>IF(B177="","",IF(N(K177)&gt;0,F177/K177,""))</f>
        <v/>
      </c>
      <c r="M177" s="62">
        <f>IF(L177="","",RANK(L177,$L$6:$L$305,0))</f>
        <v/>
      </c>
      <c r="N177" s="56">
        <f>IF(B177="","",IF(L177="","",IF(L177&lt;=Einstellungen!$C$7,"unauffällig",IF(L177&lt;=Einstellungen!$C$8,"auffällig","kritisch"))))</f>
        <v/>
      </c>
      <c r="O177" s="63">
        <f>IF(L177="",-1,L177+ROW()/1000000000)</f>
        <v/>
      </c>
      <c r="P177" s="61">
        <f>IF(B177="","",Berechnung!AF177)</f>
        <v/>
      </c>
      <c r="Q177" s="57">
        <f>IF(B177="","",Berechnung!AG177)</f>
        <v/>
      </c>
      <c r="R177" s="57">
        <f>IF(B177="","",Berechnung!AI177)</f>
        <v/>
      </c>
      <c r="S177" s="59">
        <f>IF(B177="","",IF(N(R177)&gt;0,Q177/R177,""))</f>
        <v/>
      </c>
      <c r="T177" s="56">
        <f>IF(B177="","",IF(S177="","",IF(S177&lt;=Einstellungen!$C$7,"unauffällig",IF(S177&lt;=Einstellungen!$C$8,"auffällig","kritisch"))))</f>
        <v/>
      </c>
    </row>
    <row r="178">
      <c r="A178" s="47">
        <f>IF(Mitarbeiter!B178="","",Mitarbeiter!A178)</f>
        <v/>
      </c>
      <c r="B178" s="48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7">
        <f>IF(Mitarbeiter!B178="","",'Ist-Stunden'!C178)</f>
        <v/>
      </c>
      <c r="F178" s="57">
        <f>IF(B178="","",Berechnung!AE178)</f>
        <v/>
      </c>
      <c r="G178" s="61">
        <f>IF(B178="","",Berechnung!P178)</f>
        <v/>
      </c>
      <c r="H178" s="61">
        <f>IF(B178="","",Berechnung!AC178)</f>
        <v/>
      </c>
      <c r="I178" s="61">
        <f>IF(B178="","",Berechnung!AD178)</f>
        <v/>
      </c>
      <c r="J178" s="36">
        <f>IF(B178="","",SUMPRODUCT(((Berechnung!D178:O178+Berechnung!Q178:AB178)&gt;0)*1))</f>
        <v/>
      </c>
      <c r="K178" s="57">
        <f>IF(B178="","",Berechnung!AH178)</f>
        <v/>
      </c>
      <c r="L178" s="40">
        <f>IF(B178="","",IF(N(K178)&gt;0,F178/K178,""))</f>
        <v/>
      </c>
      <c r="M178" s="62">
        <f>IF(L178="","",RANK(L178,$L$6:$L$305,0))</f>
        <v/>
      </c>
      <c r="N178" s="56">
        <f>IF(B178="","",IF(L178="","",IF(L178&lt;=Einstellungen!$C$7,"unauffällig",IF(L178&lt;=Einstellungen!$C$8,"auffällig","kritisch"))))</f>
        <v/>
      </c>
      <c r="O178" s="63">
        <f>IF(L178="",-1,L178+ROW()/1000000000)</f>
        <v/>
      </c>
      <c r="P178" s="61">
        <f>IF(B178="","",Berechnung!AF178)</f>
        <v/>
      </c>
      <c r="Q178" s="57">
        <f>IF(B178="","",Berechnung!AG178)</f>
        <v/>
      </c>
      <c r="R178" s="57">
        <f>IF(B178="","",Berechnung!AI178)</f>
        <v/>
      </c>
      <c r="S178" s="59">
        <f>IF(B178="","",IF(N(R178)&gt;0,Q178/R178,""))</f>
        <v/>
      </c>
      <c r="T178" s="56">
        <f>IF(B178="","",IF(S178="","",IF(S178&lt;=Einstellungen!$C$7,"unauffällig",IF(S178&lt;=Einstellungen!$C$8,"auffällig","kritisch"))))</f>
        <v/>
      </c>
    </row>
    <row r="179">
      <c r="A179" s="47">
        <f>IF(Mitarbeiter!B179="","",Mitarbeiter!A179)</f>
        <v/>
      </c>
      <c r="B179" s="48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7">
        <f>IF(Mitarbeiter!B179="","",'Ist-Stunden'!C179)</f>
        <v/>
      </c>
      <c r="F179" s="57">
        <f>IF(B179="","",Berechnung!AE179)</f>
        <v/>
      </c>
      <c r="G179" s="61">
        <f>IF(B179="","",Berechnung!P179)</f>
        <v/>
      </c>
      <c r="H179" s="61">
        <f>IF(B179="","",Berechnung!AC179)</f>
        <v/>
      </c>
      <c r="I179" s="61">
        <f>IF(B179="","",Berechnung!AD179)</f>
        <v/>
      </c>
      <c r="J179" s="36">
        <f>IF(B179="","",SUMPRODUCT(((Berechnung!D179:O179+Berechnung!Q179:AB179)&gt;0)*1))</f>
        <v/>
      </c>
      <c r="K179" s="57">
        <f>IF(B179="","",Berechnung!AH179)</f>
        <v/>
      </c>
      <c r="L179" s="40">
        <f>IF(B179="","",IF(N(K179)&gt;0,F179/K179,""))</f>
        <v/>
      </c>
      <c r="M179" s="62">
        <f>IF(L179="","",RANK(L179,$L$6:$L$305,0))</f>
        <v/>
      </c>
      <c r="N179" s="56">
        <f>IF(B179="","",IF(L179="","",IF(L179&lt;=Einstellungen!$C$7,"unauffällig",IF(L179&lt;=Einstellungen!$C$8,"auffällig","kritisch"))))</f>
        <v/>
      </c>
      <c r="O179" s="63">
        <f>IF(L179="",-1,L179+ROW()/1000000000)</f>
        <v/>
      </c>
      <c r="P179" s="61">
        <f>IF(B179="","",Berechnung!AF179)</f>
        <v/>
      </c>
      <c r="Q179" s="57">
        <f>IF(B179="","",Berechnung!AG179)</f>
        <v/>
      </c>
      <c r="R179" s="57">
        <f>IF(B179="","",Berechnung!AI179)</f>
        <v/>
      </c>
      <c r="S179" s="59">
        <f>IF(B179="","",IF(N(R179)&gt;0,Q179/R179,""))</f>
        <v/>
      </c>
      <c r="T179" s="56">
        <f>IF(B179="","",IF(S179="","",IF(S179&lt;=Einstellungen!$C$7,"unauffällig",IF(S179&lt;=Einstellungen!$C$8,"auffällig","kritisch"))))</f>
        <v/>
      </c>
    </row>
    <row r="180">
      <c r="A180" s="47">
        <f>IF(Mitarbeiter!B180="","",Mitarbeiter!A180)</f>
        <v/>
      </c>
      <c r="B180" s="48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7">
        <f>IF(Mitarbeiter!B180="","",'Ist-Stunden'!C180)</f>
        <v/>
      </c>
      <c r="F180" s="57">
        <f>IF(B180="","",Berechnung!AE180)</f>
        <v/>
      </c>
      <c r="G180" s="61">
        <f>IF(B180="","",Berechnung!P180)</f>
        <v/>
      </c>
      <c r="H180" s="61">
        <f>IF(B180="","",Berechnung!AC180)</f>
        <v/>
      </c>
      <c r="I180" s="61">
        <f>IF(B180="","",Berechnung!AD180)</f>
        <v/>
      </c>
      <c r="J180" s="36">
        <f>IF(B180="","",SUMPRODUCT(((Berechnung!D180:O180+Berechnung!Q180:AB180)&gt;0)*1))</f>
        <v/>
      </c>
      <c r="K180" s="57">
        <f>IF(B180="","",Berechnung!AH180)</f>
        <v/>
      </c>
      <c r="L180" s="40">
        <f>IF(B180="","",IF(N(K180)&gt;0,F180/K180,""))</f>
        <v/>
      </c>
      <c r="M180" s="62">
        <f>IF(L180="","",RANK(L180,$L$6:$L$305,0))</f>
        <v/>
      </c>
      <c r="N180" s="56">
        <f>IF(B180="","",IF(L180="","",IF(L180&lt;=Einstellungen!$C$7,"unauffällig",IF(L180&lt;=Einstellungen!$C$8,"auffällig","kritisch"))))</f>
        <v/>
      </c>
      <c r="O180" s="63">
        <f>IF(L180="",-1,L180+ROW()/1000000000)</f>
        <v/>
      </c>
      <c r="P180" s="61">
        <f>IF(B180="","",Berechnung!AF180)</f>
        <v/>
      </c>
      <c r="Q180" s="57">
        <f>IF(B180="","",Berechnung!AG180)</f>
        <v/>
      </c>
      <c r="R180" s="57">
        <f>IF(B180="","",Berechnung!AI180)</f>
        <v/>
      </c>
      <c r="S180" s="59">
        <f>IF(B180="","",IF(N(R180)&gt;0,Q180/R180,""))</f>
        <v/>
      </c>
      <c r="T180" s="56">
        <f>IF(B180="","",IF(S180="","",IF(S180&lt;=Einstellungen!$C$7,"unauffällig",IF(S180&lt;=Einstellungen!$C$8,"auffällig","kritisch"))))</f>
        <v/>
      </c>
    </row>
    <row r="181">
      <c r="A181" s="47">
        <f>IF(Mitarbeiter!B181="","",Mitarbeiter!A181)</f>
        <v/>
      </c>
      <c r="B181" s="48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7">
        <f>IF(Mitarbeiter!B181="","",'Ist-Stunden'!C181)</f>
        <v/>
      </c>
      <c r="F181" s="57">
        <f>IF(B181="","",Berechnung!AE181)</f>
        <v/>
      </c>
      <c r="G181" s="61">
        <f>IF(B181="","",Berechnung!P181)</f>
        <v/>
      </c>
      <c r="H181" s="61">
        <f>IF(B181="","",Berechnung!AC181)</f>
        <v/>
      </c>
      <c r="I181" s="61">
        <f>IF(B181="","",Berechnung!AD181)</f>
        <v/>
      </c>
      <c r="J181" s="36">
        <f>IF(B181="","",SUMPRODUCT(((Berechnung!D181:O181+Berechnung!Q181:AB181)&gt;0)*1))</f>
        <v/>
      </c>
      <c r="K181" s="57">
        <f>IF(B181="","",Berechnung!AH181)</f>
        <v/>
      </c>
      <c r="L181" s="40">
        <f>IF(B181="","",IF(N(K181)&gt;0,F181/K181,""))</f>
        <v/>
      </c>
      <c r="M181" s="62">
        <f>IF(L181="","",RANK(L181,$L$6:$L$305,0))</f>
        <v/>
      </c>
      <c r="N181" s="56">
        <f>IF(B181="","",IF(L181="","",IF(L181&lt;=Einstellungen!$C$7,"unauffällig",IF(L181&lt;=Einstellungen!$C$8,"auffällig","kritisch"))))</f>
        <v/>
      </c>
      <c r="O181" s="63">
        <f>IF(L181="",-1,L181+ROW()/1000000000)</f>
        <v/>
      </c>
      <c r="P181" s="61">
        <f>IF(B181="","",Berechnung!AF181)</f>
        <v/>
      </c>
      <c r="Q181" s="57">
        <f>IF(B181="","",Berechnung!AG181)</f>
        <v/>
      </c>
      <c r="R181" s="57">
        <f>IF(B181="","",Berechnung!AI181)</f>
        <v/>
      </c>
      <c r="S181" s="59">
        <f>IF(B181="","",IF(N(R181)&gt;0,Q181/R181,""))</f>
        <v/>
      </c>
      <c r="T181" s="56">
        <f>IF(B181="","",IF(S181="","",IF(S181&lt;=Einstellungen!$C$7,"unauffällig",IF(S181&lt;=Einstellungen!$C$8,"auffällig","kritisch"))))</f>
        <v/>
      </c>
    </row>
    <row r="182">
      <c r="A182" s="47">
        <f>IF(Mitarbeiter!B182="","",Mitarbeiter!A182)</f>
        <v/>
      </c>
      <c r="B182" s="48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7">
        <f>IF(Mitarbeiter!B182="","",'Ist-Stunden'!C182)</f>
        <v/>
      </c>
      <c r="F182" s="57">
        <f>IF(B182="","",Berechnung!AE182)</f>
        <v/>
      </c>
      <c r="G182" s="61">
        <f>IF(B182="","",Berechnung!P182)</f>
        <v/>
      </c>
      <c r="H182" s="61">
        <f>IF(B182="","",Berechnung!AC182)</f>
        <v/>
      </c>
      <c r="I182" s="61">
        <f>IF(B182="","",Berechnung!AD182)</f>
        <v/>
      </c>
      <c r="J182" s="36">
        <f>IF(B182="","",SUMPRODUCT(((Berechnung!D182:O182+Berechnung!Q182:AB182)&gt;0)*1))</f>
        <v/>
      </c>
      <c r="K182" s="57">
        <f>IF(B182="","",Berechnung!AH182)</f>
        <v/>
      </c>
      <c r="L182" s="40">
        <f>IF(B182="","",IF(N(K182)&gt;0,F182/K182,""))</f>
        <v/>
      </c>
      <c r="M182" s="62">
        <f>IF(L182="","",RANK(L182,$L$6:$L$305,0))</f>
        <v/>
      </c>
      <c r="N182" s="56">
        <f>IF(B182="","",IF(L182="","",IF(L182&lt;=Einstellungen!$C$7,"unauffällig",IF(L182&lt;=Einstellungen!$C$8,"auffällig","kritisch"))))</f>
        <v/>
      </c>
      <c r="O182" s="63">
        <f>IF(L182="",-1,L182+ROW()/1000000000)</f>
        <v/>
      </c>
      <c r="P182" s="61">
        <f>IF(B182="","",Berechnung!AF182)</f>
        <v/>
      </c>
      <c r="Q182" s="57">
        <f>IF(B182="","",Berechnung!AG182)</f>
        <v/>
      </c>
      <c r="R182" s="57">
        <f>IF(B182="","",Berechnung!AI182)</f>
        <v/>
      </c>
      <c r="S182" s="59">
        <f>IF(B182="","",IF(N(R182)&gt;0,Q182/R182,""))</f>
        <v/>
      </c>
      <c r="T182" s="56">
        <f>IF(B182="","",IF(S182="","",IF(S182&lt;=Einstellungen!$C$7,"unauffällig",IF(S182&lt;=Einstellungen!$C$8,"auffällig","kritisch"))))</f>
        <v/>
      </c>
    </row>
    <row r="183">
      <c r="A183" s="47">
        <f>IF(Mitarbeiter!B183="","",Mitarbeiter!A183)</f>
        <v/>
      </c>
      <c r="B183" s="48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7">
        <f>IF(Mitarbeiter!B183="","",'Ist-Stunden'!C183)</f>
        <v/>
      </c>
      <c r="F183" s="57">
        <f>IF(B183="","",Berechnung!AE183)</f>
        <v/>
      </c>
      <c r="G183" s="61">
        <f>IF(B183="","",Berechnung!P183)</f>
        <v/>
      </c>
      <c r="H183" s="61">
        <f>IF(B183="","",Berechnung!AC183)</f>
        <v/>
      </c>
      <c r="I183" s="61">
        <f>IF(B183="","",Berechnung!AD183)</f>
        <v/>
      </c>
      <c r="J183" s="36">
        <f>IF(B183="","",SUMPRODUCT(((Berechnung!D183:O183+Berechnung!Q183:AB183)&gt;0)*1))</f>
        <v/>
      </c>
      <c r="K183" s="57">
        <f>IF(B183="","",Berechnung!AH183)</f>
        <v/>
      </c>
      <c r="L183" s="40">
        <f>IF(B183="","",IF(N(K183)&gt;0,F183/K183,""))</f>
        <v/>
      </c>
      <c r="M183" s="62">
        <f>IF(L183="","",RANK(L183,$L$6:$L$305,0))</f>
        <v/>
      </c>
      <c r="N183" s="56">
        <f>IF(B183="","",IF(L183="","",IF(L183&lt;=Einstellungen!$C$7,"unauffällig",IF(L183&lt;=Einstellungen!$C$8,"auffällig","kritisch"))))</f>
        <v/>
      </c>
      <c r="O183" s="63">
        <f>IF(L183="",-1,L183+ROW()/1000000000)</f>
        <v/>
      </c>
      <c r="P183" s="61">
        <f>IF(B183="","",Berechnung!AF183)</f>
        <v/>
      </c>
      <c r="Q183" s="57">
        <f>IF(B183="","",Berechnung!AG183)</f>
        <v/>
      </c>
      <c r="R183" s="57">
        <f>IF(B183="","",Berechnung!AI183)</f>
        <v/>
      </c>
      <c r="S183" s="59">
        <f>IF(B183="","",IF(N(R183)&gt;0,Q183/R183,""))</f>
        <v/>
      </c>
      <c r="T183" s="56">
        <f>IF(B183="","",IF(S183="","",IF(S183&lt;=Einstellungen!$C$7,"unauffällig",IF(S183&lt;=Einstellungen!$C$8,"auffällig","kritisch"))))</f>
        <v/>
      </c>
    </row>
    <row r="184">
      <c r="A184" s="47">
        <f>IF(Mitarbeiter!B184="","",Mitarbeiter!A184)</f>
        <v/>
      </c>
      <c r="B184" s="48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7">
        <f>IF(Mitarbeiter!B184="","",'Ist-Stunden'!C184)</f>
        <v/>
      </c>
      <c r="F184" s="57">
        <f>IF(B184="","",Berechnung!AE184)</f>
        <v/>
      </c>
      <c r="G184" s="61">
        <f>IF(B184="","",Berechnung!P184)</f>
        <v/>
      </c>
      <c r="H184" s="61">
        <f>IF(B184="","",Berechnung!AC184)</f>
        <v/>
      </c>
      <c r="I184" s="61">
        <f>IF(B184="","",Berechnung!AD184)</f>
        <v/>
      </c>
      <c r="J184" s="36">
        <f>IF(B184="","",SUMPRODUCT(((Berechnung!D184:O184+Berechnung!Q184:AB184)&gt;0)*1))</f>
        <v/>
      </c>
      <c r="K184" s="57">
        <f>IF(B184="","",Berechnung!AH184)</f>
        <v/>
      </c>
      <c r="L184" s="40">
        <f>IF(B184="","",IF(N(K184)&gt;0,F184/K184,""))</f>
        <v/>
      </c>
      <c r="M184" s="62">
        <f>IF(L184="","",RANK(L184,$L$6:$L$305,0))</f>
        <v/>
      </c>
      <c r="N184" s="56">
        <f>IF(B184="","",IF(L184="","",IF(L184&lt;=Einstellungen!$C$7,"unauffällig",IF(L184&lt;=Einstellungen!$C$8,"auffällig","kritisch"))))</f>
        <v/>
      </c>
      <c r="O184" s="63">
        <f>IF(L184="",-1,L184+ROW()/1000000000)</f>
        <v/>
      </c>
      <c r="P184" s="61">
        <f>IF(B184="","",Berechnung!AF184)</f>
        <v/>
      </c>
      <c r="Q184" s="57">
        <f>IF(B184="","",Berechnung!AG184)</f>
        <v/>
      </c>
      <c r="R184" s="57">
        <f>IF(B184="","",Berechnung!AI184)</f>
        <v/>
      </c>
      <c r="S184" s="59">
        <f>IF(B184="","",IF(N(R184)&gt;0,Q184/R184,""))</f>
        <v/>
      </c>
      <c r="T184" s="56">
        <f>IF(B184="","",IF(S184="","",IF(S184&lt;=Einstellungen!$C$7,"unauffällig",IF(S184&lt;=Einstellungen!$C$8,"auffällig","kritisch"))))</f>
        <v/>
      </c>
    </row>
    <row r="185">
      <c r="A185" s="47">
        <f>IF(Mitarbeiter!B185="","",Mitarbeiter!A185)</f>
        <v/>
      </c>
      <c r="B185" s="48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7">
        <f>IF(Mitarbeiter!B185="","",'Ist-Stunden'!C185)</f>
        <v/>
      </c>
      <c r="F185" s="57">
        <f>IF(B185="","",Berechnung!AE185)</f>
        <v/>
      </c>
      <c r="G185" s="61">
        <f>IF(B185="","",Berechnung!P185)</f>
        <v/>
      </c>
      <c r="H185" s="61">
        <f>IF(B185="","",Berechnung!AC185)</f>
        <v/>
      </c>
      <c r="I185" s="61">
        <f>IF(B185="","",Berechnung!AD185)</f>
        <v/>
      </c>
      <c r="J185" s="36">
        <f>IF(B185="","",SUMPRODUCT(((Berechnung!D185:O185+Berechnung!Q185:AB185)&gt;0)*1))</f>
        <v/>
      </c>
      <c r="K185" s="57">
        <f>IF(B185="","",Berechnung!AH185)</f>
        <v/>
      </c>
      <c r="L185" s="40">
        <f>IF(B185="","",IF(N(K185)&gt;0,F185/K185,""))</f>
        <v/>
      </c>
      <c r="M185" s="62">
        <f>IF(L185="","",RANK(L185,$L$6:$L$305,0))</f>
        <v/>
      </c>
      <c r="N185" s="56">
        <f>IF(B185="","",IF(L185="","",IF(L185&lt;=Einstellungen!$C$7,"unauffällig",IF(L185&lt;=Einstellungen!$C$8,"auffällig","kritisch"))))</f>
        <v/>
      </c>
      <c r="O185" s="63">
        <f>IF(L185="",-1,L185+ROW()/1000000000)</f>
        <v/>
      </c>
      <c r="P185" s="61">
        <f>IF(B185="","",Berechnung!AF185)</f>
        <v/>
      </c>
      <c r="Q185" s="57">
        <f>IF(B185="","",Berechnung!AG185)</f>
        <v/>
      </c>
      <c r="R185" s="57">
        <f>IF(B185="","",Berechnung!AI185)</f>
        <v/>
      </c>
      <c r="S185" s="59">
        <f>IF(B185="","",IF(N(R185)&gt;0,Q185/R185,""))</f>
        <v/>
      </c>
      <c r="T185" s="56">
        <f>IF(B185="","",IF(S185="","",IF(S185&lt;=Einstellungen!$C$7,"unauffällig",IF(S185&lt;=Einstellungen!$C$8,"auffällig","kritisch"))))</f>
        <v/>
      </c>
    </row>
    <row r="186">
      <c r="A186" s="47">
        <f>IF(Mitarbeiter!B186="","",Mitarbeiter!A186)</f>
        <v/>
      </c>
      <c r="B186" s="48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7">
        <f>IF(Mitarbeiter!B186="","",'Ist-Stunden'!C186)</f>
        <v/>
      </c>
      <c r="F186" s="57">
        <f>IF(B186="","",Berechnung!AE186)</f>
        <v/>
      </c>
      <c r="G186" s="61">
        <f>IF(B186="","",Berechnung!P186)</f>
        <v/>
      </c>
      <c r="H186" s="61">
        <f>IF(B186="","",Berechnung!AC186)</f>
        <v/>
      </c>
      <c r="I186" s="61">
        <f>IF(B186="","",Berechnung!AD186)</f>
        <v/>
      </c>
      <c r="J186" s="36">
        <f>IF(B186="","",SUMPRODUCT(((Berechnung!D186:O186+Berechnung!Q186:AB186)&gt;0)*1))</f>
        <v/>
      </c>
      <c r="K186" s="57">
        <f>IF(B186="","",Berechnung!AH186)</f>
        <v/>
      </c>
      <c r="L186" s="40">
        <f>IF(B186="","",IF(N(K186)&gt;0,F186/K186,""))</f>
        <v/>
      </c>
      <c r="M186" s="62">
        <f>IF(L186="","",RANK(L186,$L$6:$L$305,0))</f>
        <v/>
      </c>
      <c r="N186" s="56">
        <f>IF(B186="","",IF(L186="","",IF(L186&lt;=Einstellungen!$C$7,"unauffällig",IF(L186&lt;=Einstellungen!$C$8,"auffällig","kritisch"))))</f>
        <v/>
      </c>
      <c r="O186" s="63">
        <f>IF(L186="",-1,L186+ROW()/1000000000)</f>
        <v/>
      </c>
      <c r="P186" s="61">
        <f>IF(B186="","",Berechnung!AF186)</f>
        <v/>
      </c>
      <c r="Q186" s="57">
        <f>IF(B186="","",Berechnung!AG186)</f>
        <v/>
      </c>
      <c r="R186" s="57">
        <f>IF(B186="","",Berechnung!AI186)</f>
        <v/>
      </c>
      <c r="S186" s="59">
        <f>IF(B186="","",IF(N(R186)&gt;0,Q186/R186,""))</f>
        <v/>
      </c>
      <c r="T186" s="56">
        <f>IF(B186="","",IF(S186="","",IF(S186&lt;=Einstellungen!$C$7,"unauffällig",IF(S186&lt;=Einstellungen!$C$8,"auffällig","kritisch"))))</f>
        <v/>
      </c>
    </row>
    <row r="187">
      <c r="A187" s="47">
        <f>IF(Mitarbeiter!B187="","",Mitarbeiter!A187)</f>
        <v/>
      </c>
      <c r="B187" s="48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7">
        <f>IF(Mitarbeiter!B187="","",'Ist-Stunden'!C187)</f>
        <v/>
      </c>
      <c r="F187" s="57">
        <f>IF(B187="","",Berechnung!AE187)</f>
        <v/>
      </c>
      <c r="G187" s="61">
        <f>IF(B187="","",Berechnung!P187)</f>
        <v/>
      </c>
      <c r="H187" s="61">
        <f>IF(B187="","",Berechnung!AC187)</f>
        <v/>
      </c>
      <c r="I187" s="61">
        <f>IF(B187="","",Berechnung!AD187)</f>
        <v/>
      </c>
      <c r="J187" s="36">
        <f>IF(B187="","",SUMPRODUCT(((Berechnung!D187:O187+Berechnung!Q187:AB187)&gt;0)*1))</f>
        <v/>
      </c>
      <c r="K187" s="57">
        <f>IF(B187="","",Berechnung!AH187)</f>
        <v/>
      </c>
      <c r="L187" s="40">
        <f>IF(B187="","",IF(N(K187)&gt;0,F187/K187,""))</f>
        <v/>
      </c>
      <c r="M187" s="62">
        <f>IF(L187="","",RANK(L187,$L$6:$L$305,0))</f>
        <v/>
      </c>
      <c r="N187" s="56">
        <f>IF(B187="","",IF(L187="","",IF(L187&lt;=Einstellungen!$C$7,"unauffällig",IF(L187&lt;=Einstellungen!$C$8,"auffällig","kritisch"))))</f>
        <v/>
      </c>
      <c r="O187" s="63">
        <f>IF(L187="",-1,L187+ROW()/1000000000)</f>
        <v/>
      </c>
      <c r="P187" s="61">
        <f>IF(B187="","",Berechnung!AF187)</f>
        <v/>
      </c>
      <c r="Q187" s="57">
        <f>IF(B187="","",Berechnung!AG187)</f>
        <v/>
      </c>
      <c r="R187" s="57">
        <f>IF(B187="","",Berechnung!AI187)</f>
        <v/>
      </c>
      <c r="S187" s="59">
        <f>IF(B187="","",IF(N(R187)&gt;0,Q187/R187,""))</f>
        <v/>
      </c>
      <c r="T187" s="56">
        <f>IF(B187="","",IF(S187="","",IF(S187&lt;=Einstellungen!$C$7,"unauffällig",IF(S187&lt;=Einstellungen!$C$8,"auffällig","kritisch"))))</f>
        <v/>
      </c>
    </row>
    <row r="188">
      <c r="A188" s="47">
        <f>IF(Mitarbeiter!B188="","",Mitarbeiter!A188)</f>
        <v/>
      </c>
      <c r="B188" s="48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7">
        <f>IF(Mitarbeiter!B188="","",'Ist-Stunden'!C188)</f>
        <v/>
      </c>
      <c r="F188" s="57">
        <f>IF(B188="","",Berechnung!AE188)</f>
        <v/>
      </c>
      <c r="G188" s="61">
        <f>IF(B188="","",Berechnung!P188)</f>
        <v/>
      </c>
      <c r="H188" s="61">
        <f>IF(B188="","",Berechnung!AC188)</f>
        <v/>
      </c>
      <c r="I188" s="61">
        <f>IF(B188="","",Berechnung!AD188)</f>
        <v/>
      </c>
      <c r="J188" s="36">
        <f>IF(B188="","",SUMPRODUCT(((Berechnung!D188:O188+Berechnung!Q188:AB188)&gt;0)*1))</f>
        <v/>
      </c>
      <c r="K188" s="57">
        <f>IF(B188="","",Berechnung!AH188)</f>
        <v/>
      </c>
      <c r="L188" s="40">
        <f>IF(B188="","",IF(N(K188)&gt;0,F188/K188,""))</f>
        <v/>
      </c>
      <c r="M188" s="62">
        <f>IF(L188="","",RANK(L188,$L$6:$L$305,0))</f>
        <v/>
      </c>
      <c r="N188" s="56">
        <f>IF(B188="","",IF(L188="","",IF(L188&lt;=Einstellungen!$C$7,"unauffällig",IF(L188&lt;=Einstellungen!$C$8,"auffällig","kritisch"))))</f>
        <v/>
      </c>
      <c r="O188" s="63">
        <f>IF(L188="",-1,L188+ROW()/1000000000)</f>
        <v/>
      </c>
      <c r="P188" s="61">
        <f>IF(B188="","",Berechnung!AF188)</f>
        <v/>
      </c>
      <c r="Q188" s="57">
        <f>IF(B188="","",Berechnung!AG188)</f>
        <v/>
      </c>
      <c r="R188" s="57">
        <f>IF(B188="","",Berechnung!AI188)</f>
        <v/>
      </c>
      <c r="S188" s="59">
        <f>IF(B188="","",IF(N(R188)&gt;0,Q188/R188,""))</f>
        <v/>
      </c>
      <c r="T188" s="56">
        <f>IF(B188="","",IF(S188="","",IF(S188&lt;=Einstellungen!$C$7,"unauffällig",IF(S188&lt;=Einstellungen!$C$8,"auffällig","kritisch"))))</f>
        <v/>
      </c>
    </row>
    <row r="189">
      <c r="A189" s="47">
        <f>IF(Mitarbeiter!B189="","",Mitarbeiter!A189)</f>
        <v/>
      </c>
      <c r="B189" s="48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7">
        <f>IF(Mitarbeiter!B189="","",'Ist-Stunden'!C189)</f>
        <v/>
      </c>
      <c r="F189" s="57">
        <f>IF(B189="","",Berechnung!AE189)</f>
        <v/>
      </c>
      <c r="G189" s="61">
        <f>IF(B189="","",Berechnung!P189)</f>
        <v/>
      </c>
      <c r="H189" s="61">
        <f>IF(B189="","",Berechnung!AC189)</f>
        <v/>
      </c>
      <c r="I189" s="61">
        <f>IF(B189="","",Berechnung!AD189)</f>
        <v/>
      </c>
      <c r="J189" s="36">
        <f>IF(B189="","",SUMPRODUCT(((Berechnung!D189:O189+Berechnung!Q189:AB189)&gt;0)*1))</f>
        <v/>
      </c>
      <c r="K189" s="57">
        <f>IF(B189="","",Berechnung!AH189)</f>
        <v/>
      </c>
      <c r="L189" s="40">
        <f>IF(B189="","",IF(N(K189)&gt;0,F189/K189,""))</f>
        <v/>
      </c>
      <c r="M189" s="62">
        <f>IF(L189="","",RANK(L189,$L$6:$L$305,0))</f>
        <v/>
      </c>
      <c r="N189" s="56">
        <f>IF(B189="","",IF(L189="","",IF(L189&lt;=Einstellungen!$C$7,"unauffällig",IF(L189&lt;=Einstellungen!$C$8,"auffällig","kritisch"))))</f>
        <v/>
      </c>
      <c r="O189" s="63">
        <f>IF(L189="",-1,L189+ROW()/1000000000)</f>
        <v/>
      </c>
      <c r="P189" s="61">
        <f>IF(B189="","",Berechnung!AF189)</f>
        <v/>
      </c>
      <c r="Q189" s="57">
        <f>IF(B189="","",Berechnung!AG189)</f>
        <v/>
      </c>
      <c r="R189" s="57">
        <f>IF(B189="","",Berechnung!AI189)</f>
        <v/>
      </c>
      <c r="S189" s="59">
        <f>IF(B189="","",IF(N(R189)&gt;0,Q189/R189,""))</f>
        <v/>
      </c>
      <c r="T189" s="56">
        <f>IF(B189="","",IF(S189="","",IF(S189&lt;=Einstellungen!$C$7,"unauffällig",IF(S189&lt;=Einstellungen!$C$8,"auffällig","kritisch"))))</f>
        <v/>
      </c>
    </row>
    <row r="190">
      <c r="A190" s="47">
        <f>IF(Mitarbeiter!B190="","",Mitarbeiter!A190)</f>
        <v/>
      </c>
      <c r="B190" s="48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7">
        <f>IF(Mitarbeiter!B190="","",'Ist-Stunden'!C190)</f>
        <v/>
      </c>
      <c r="F190" s="57">
        <f>IF(B190="","",Berechnung!AE190)</f>
        <v/>
      </c>
      <c r="G190" s="61">
        <f>IF(B190="","",Berechnung!P190)</f>
        <v/>
      </c>
      <c r="H190" s="61">
        <f>IF(B190="","",Berechnung!AC190)</f>
        <v/>
      </c>
      <c r="I190" s="61">
        <f>IF(B190="","",Berechnung!AD190)</f>
        <v/>
      </c>
      <c r="J190" s="36">
        <f>IF(B190="","",SUMPRODUCT(((Berechnung!D190:O190+Berechnung!Q190:AB190)&gt;0)*1))</f>
        <v/>
      </c>
      <c r="K190" s="57">
        <f>IF(B190="","",Berechnung!AH190)</f>
        <v/>
      </c>
      <c r="L190" s="40">
        <f>IF(B190="","",IF(N(K190)&gt;0,F190/K190,""))</f>
        <v/>
      </c>
      <c r="M190" s="62">
        <f>IF(L190="","",RANK(L190,$L$6:$L$305,0))</f>
        <v/>
      </c>
      <c r="N190" s="56">
        <f>IF(B190="","",IF(L190="","",IF(L190&lt;=Einstellungen!$C$7,"unauffällig",IF(L190&lt;=Einstellungen!$C$8,"auffällig","kritisch"))))</f>
        <v/>
      </c>
      <c r="O190" s="63">
        <f>IF(L190="",-1,L190+ROW()/1000000000)</f>
        <v/>
      </c>
      <c r="P190" s="61">
        <f>IF(B190="","",Berechnung!AF190)</f>
        <v/>
      </c>
      <c r="Q190" s="57">
        <f>IF(B190="","",Berechnung!AG190)</f>
        <v/>
      </c>
      <c r="R190" s="57">
        <f>IF(B190="","",Berechnung!AI190)</f>
        <v/>
      </c>
      <c r="S190" s="59">
        <f>IF(B190="","",IF(N(R190)&gt;0,Q190/R190,""))</f>
        <v/>
      </c>
      <c r="T190" s="56">
        <f>IF(B190="","",IF(S190="","",IF(S190&lt;=Einstellungen!$C$7,"unauffällig",IF(S190&lt;=Einstellungen!$C$8,"auffällig","kritisch"))))</f>
        <v/>
      </c>
    </row>
    <row r="191">
      <c r="A191" s="47">
        <f>IF(Mitarbeiter!B191="","",Mitarbeiter!A191)</f>
        <v/>
      </c>
      <c r="B191" s="48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7">
        <f>IF(Mitarbeiter!B191="","",'Ist-Stunden'!C191)</f>
        <v/>
      </c>
      <c r="F191" s="57">
        <f>IF(B191="","",Berechnung!AE191)</f>
        <v/>
      </c>
      <c r="G191" s="61">
        <f>IF(B191="","",Berechnung!P191)</f>
        <v/>
      </c>
      <c r="H191" s="61">
        <f>IF(B191="","",Berechnung!AC191)</f>
        <v/>
      </c>
      <c r="I191" s="61">
        <f>IF(B191="","",Berechnung!AD191)</f>
        <v/>
      </c>
      <c r="J191" s="36">
        <f>IF(B191="","",SUMPRODUCT(((Berechnung!D191:O191+Berechnung!Q191:AB191)&gt;0)*1))</f>
        <v/>
      </c>
      <c r="K191" s="57">
        <f>IF(B191="","",Berechnung!AH191)</f>
        <v/>
      </c>
      <c r="L191" s="40">
        <f>IF(B191="","",IF(N(K191)&gt;0,F191/K191,""))</f>
        <v/>
      </c>
      <c r="M191" s="62">
        <f>IF(L191="","",RANK(L191,$L$6:$L$305,0))</f>
        <v/>
      </c>
      <c r="N191" s="56">
        <f>IF(B191="","",IF(L191="","",IF(L191&lt;=Einstellungen!$C$7,"unauffällig",IF(L191&lt;=Einstellungen!$C$8,"auffällig","kritisch"))))</f>
        <v/>
      </c>
      <c r="O191" s="63">
        <f>IF(L191="",-1,L191+ROW()/1000000000)</f>
        <v/>
      </c>
      <c r="P191" s="61">
        <f>IF(B191="","",Berechnung!AF191)</f>
        <v/>
      </c>
      <c r="Q191" s="57">
        <f>IF(B191="","",Berechnung!AG191)</f>
        <v/>
      </c>
      <c r="R191" s="57">
        <f>IF(B191="","",Berechnung!AI191)</f>
        <v/>
      </c>
      <c r="S191" s="59">
        <f>IF(B191="","",IF(N(R191)&gt;0,Q191/R191,""))</f>
        <v/>
      </c>
      <c r="T191" s="56">
        <f>IF(B191="","",IF(S191="","",IF(S191&lt;=Einstellungen!$C$7,"unauffällig",IF(S191&lt;=Einstellungen!$C$8,"auffällig","kritisch"))))</f>
        <v/>
      </c>
    </row>
    <row r="192">
      <c r="A192" s="47">
        <f>IF(Mitarbeiter!B192="","",Mitarbeiter!A192)</f>
        <v/>
      </c>
      <c r="B192" s="48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7">
        <f>IF(Mitarbeiter!B192="","",'Ist-Stunden'!C192)</f>
        <v/>
      </c>
      <c r="F192" s="57">
        <f>IF(B192="","",Berechnung!AE192)</f>
        <v/>
      </c>
      <c r="G192" s="61">
        <f>IF(B192="","",Berechnung!P192)</f>
        <v/>
      </c>
      <c r="H192" s="61">
        <f>IF(B192="","",Berechnung!AC192)</f>
        <v/>
      </c>
      <c r="I192" s="61">
        <f>IF(B192="","",Berechnung!AD192)</f>
        <v/>
      </c>
      <c r="J192" s="36">
        <f>IF(B192="","",SUMPRODUCT(((Berechnung!D192:O192+Berechnung!Q192:AB192)&gt;0)*1))</f>
        <v/>
      </c>
      <c r="K192" s="57">
        <f>IF(B192="","",Berechnung!AH192)</f>
        <v/>
      </c>
      <c r="L192" s="40">
        <f>IF(B192="","",IF(N(K192)&gt;0,F192/K192,""))</f>
        <v/>
      </c>
      <c r="M192" s="62">
        <f>IF(L192="","",RANK(L192,$L$6:$L$305,0))</f>
        <v/>
      </c>
      <c r="N192" s="56">
        <f>IF(B192="","",IF(L192="","",IF(L192&lt;=Einstellungen!$C$7,"unauffällig",IF(L192&lt;=Einstellungen!$C$8,"auffällig","kritisch"))))</f>
        <v/>
      </c>
      <c r="O192" s="63">
        <f>IF(L192="",-1,L192+ROW()/1000000000)</f>
        <v/>
      </c>
      <c r="P192" s="61">
        <f>IF(B192="","",Berechnung!AF192)</f>
        <v/>
      </c>
      <c r="Q192" s="57">
        <f>IF(B192="","",Berechnung!AG192)</f>
        <v/>
      </c>
      <c r="R192" s="57">
        <f>IF(B192="","",Berechnung!AI192)</f>
        <v/>
      </c>
      <c r="S192" s="59">
        <f>IF(B192="","",IF(N(R192)&gt;0,Q192/R192,""))</f>
        <v/>
      </c>
      <c r="T192" s="56">
        <f>IF(B192="","",IF(S192="","",IF(S192&lt;=Einstellungen!$C$7,"unauffällig",IF(S192&lt;=Einstellungen!$C$8,"auffällig","kritisch"))))</f>
        <v/>
      </c>
    </row>
    <row r="193">
      <c r="A193" s="47">
        <f>IF(Mitarbeiter!B193="","",Mitarbeiter!A193)</f>
        <v/>
      </c>
      <c r="B193" s="48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7">
        <f>IF(Mitarbeiter!B193="","",'Ist-Stunden'!C193)</f>
        <v/>
      </c>
      <c r="F193" s="57">
        <f>IF(B193="","",Berechnung!AE193)</f>
        <v/>
      </c>
      <c r="G193" s="61">
        <f>IF(B193="","",Berechnung!P193)</f>
        <v/>
      </c>
      <c r="H193" s="61">
        <f>IF(B193="","",Berechnung!AC193)</f>
        <v/>
      </c>
      <c r="I193" s="61">
        <f>IF(B193="","",Berechnung!AD193)</f>
        <v/>
      </c>
      <c r="J193" s="36">
        <f>IF(B193="","",SUMPRODUCT(((Berechnung!D193:O193+Berechnung!Q193:AB193)&gt;0)*1))</f>
        <v/>
      </c>
      <c r="K193" s="57">
        <f>IF(B193="","",Berechnung!AH193)</f>
        <v/>
      </c>
      <c r="L193" s="40">
        <f>IF(B193="","",IF(N(K193)&gt;0,F193/K193,""))</f>
        <v/>
      </c>
      <c r="M193" s="62">
        <f>IF(L193="","",RANK(L193,$L$6:$L$305,0))</f>
        <v/>
      </c>
      <c r="N193" s="56">
        <f>IF(B193="","",IF(L193="","",IF(L193&lt;=Einstellungen!$C$7,"unauffällig",IF(L193&lt;=Einstellungen!$C$8,"auffällig","kritisch"))))</f>
        <v/>
      </c>
      <c r="O193" s="63">
        <f>IF(L193="",-1,L193+ROW()/1000000000)</f>
        <v/>
      </c>
      <c r="P193" s="61">
        <f>IF(B193="","",Berechnung!AF193)</f>
        <v/>
      </c>
      <c r="Q193" s="57">
        <f>IF(B193="","",Berechnung!AG193)</f>
        <v/>
      </c>
      <c r="R193" s="57">
        <f>IF(B193="","",Berechnung!AI193)</f>
        <v/>
      </c>
      <c r="S193" s="59">
        <f>IF(B193="","",IF(N(R193)&gt;0,Q193/R193,""))</f>
        <v/>
      </c>
      <c r="T193" s="56">
        <f>IF(B193="","",IF(S193="","",IF(S193&lt;=Einstellungen!$C$7,"unauffällig",IF(S193&lt;=Einstellungen!$C$8,"auffällig","kritisch"))))</f>
        <v/>
      </c>
    </row>
    <row r="194">
      <c r="A194" s="47">
        <f>IF(Mitarbeiter!B194="","",Mitarbeiter!A194)</f>
        <v/>
      </c>
      <c r="B194" s="48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7">
        <f>IF(Mitarbeiter!B194="","",'Ist-Stunden'!C194)</f>
        <v/>
      </c>
      <c r="F194" s="57">
        <f>IF(B194="","",Berechnung!AE194)</f>
        <v/>
      </c>
      <c r="G194" s="61">
        <f>IF(B194="","",Berechnung!P194)</f>
        <v/>
      </c>
      <c r="H194" s="61">
        <f>IF(B194="","",Berechnung!AC194)</f>
        <v/>
      </c>
      <c r="I194" s="61">
        <f>IF(B194="","",Berechnung!AD194)</f>
        <v/>
      </c>
      <c r="J194" s="36">
        <f>IF(B194="","",SUMPRODUCT(((Berechnung!D194:O194+Berechnung!Q194:AB194)&gt;0)*1))</f>
        <v/>
      </c>
      <c r="K194" s="57">
        <f>IF(B194="","",Berechnung!AH194)</f>
        <v/>
      </c>
      <c r="L194" s="40">
        <f>IF(B194="","",IF(N(K194)&gt;0,F194/K194,""))</f>
        <v/>
      </c>
      <c r="M194" s="62">
        <f>IF(L194="","",RANK(L194,$L$6:$L$305,0))</f>
        <v/>
      </c>
      <c r="N194" s="56">
        <f>IF(B194="","",IF(L194="","",IF(L194&lt;=Einstellungen!$C$7,"unauffällig",IF(L194&lt;=Einstellungen!$C$8,"auffällig","kritisch"))))</f>
        <v/>
      </c>
      <c r="O194" s="63">
        <f>IF(L194="",-1,L194+ROW()/1000000000)</f>
        <v/>
      </c>
      <c r="P194" s="61">
        <f>IF(B194="","",Berechnung!AF194)</f>
        <v/>
      </c>
      <c r="Q194" s="57">
        <f>IF(B194="","",Berechnung!AG194)</f>
        <v/>
      </c>
      <c r="R194" s="57">
        <f>IF(B194="","",Berechnung!AI194)</f>
        <v/>
      </c>
      <c r="S194" s="59">
        <f>IF(B194="","",IF(N(R194)&gt;0,Q194/R194,""))</f>
        <v/>
      </c>
      <c r="T194" s="56">
        <f>IF(B194="","",IF(S194="","",IF(S194&lt;=Einstellungen!$C$7,"unauffällig",IF(S194&lt;=Einstellungen!$C$8,"auffällig","kritisch"))))</f>
        <v/>
      </c>
    </row>
    <row r="195">
      <c r="A195" s="47">
        <f>IF(Mitarbeiter!B195="","",Mitarbeiter!A195)</f>
        <v/>
      </c>
      <c r="B195" s="48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7">
        <f>IF(Mitarbeiter!B195="","",'Ist-Stunden'!C195)</f>
        <v/>
      </c>
      <c r="F195" s="57">
        <f>IF(B195="","",Berechnung!AE195)</f>
        <v/>
      </c>
      <c r="G195" s="61">
        <f>IF(B195="","",Berechnung!P195)</f>
        <v/>
      </c>
      <c r="H195" s="61">
        <f>IF(B195="","",Berechnung!AC195)</f>
        <v/>
      </c>
      <c r="I195" s="61">
        <f>IF(B195="","",Berechnung!AD195)</f>
        <v/>
      </c>
      <c r="J195" s="36">
        <f>IF(B195="","",SUMPRODUCT(((Berechnung!D195:O195+Berechnung!Q195:AB195)&gt;0)*1))</f>
        <v/>
      </c>
      <c r="K195" s="57">
        <f>IF(B195="","",Berechnung!AH195)</f>
        <v/>
      </c>
      <c r="L195" s="40">
        <f>IF(B195="","",IF(N(K195)&gt;0,F195/K195,""))</f>
        <v/>
      </c>
      <c r="M195" s="62">
        <f>IF(L195="","",RANK(L195,$L$6:$L$305,0))</f>
        <v/>
      </c>
      <c r="N195" s="56">
        <f>IF(B195="","",IF(L195="","",IF(L195&lt;=Einstellungen!$C$7,"unauffällig",IF(L195&lt;=Einstellungen!$C$8,"auffällig","kritisch"))))</f>
        <v/>
      </c>
      <c r="O195" s="63">
        <f>IF(L195="",-1,L195+ROW()/1000000000)</f>
        <v/>
      </c>
      <c r="P195" s="61">
        <f>IF(B195="","",Berechnung!AF195)</f>
        <v/>
      </c>
      <c r="Q195" s="57">
        <f>IF(B195="","",Berechnung!AG195)</f>
        <v/>
      </c>
      <c r="R195" s="57">
        <f>IF(B195="","",Berechnung!AI195)</f>
        <v/>
      </c>
      <c r="S195" s="59">
        <f>IF(B195="","",IF(N(R195)&gt;0,Q195/R195,""))</f>
        <v/>
      </c>
      <c r="T195" s="56">
        <f>IF(B195="","",IF(S195="","",IF(S195&lt;=Einstellungen!$C$7,"unauffällig",IF(S195&lt;=Einstellungen!$C$8,"auffällig","kritisch"))))</f>
        <v/>
      </c>
    </row>
    <row r="196">
      <c r="A196" s="47">
        <f>IF(Mitarbeiter!B196="","",Mitarbeiter!A196)</f>
        <v/>
      </c>
      <c r="B196" s="48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7">
        <f>IF(Mitarbeiter!B196="","",'Ist-Stunden'!C196)</f>
        <v/>
      </c>
      <c r="F196" s="57">
        <f>IF(B196="","",Berechnung!AE196)</f>
        <v/>
      </c>
      <c r="G196" s="61">
        <f>IF(B196="","",Berechnung!P196)</f>
        <v/>
      </c>
      <c r="H196" s="61">
        <f>IF(B196="","",Berechnung!AC196)</f>
        <v/>
      </c>
      <c r="I196" s="61">
        <f>IF(B196="","",Berechnung!AD196)</f>
        <v/>
      </c>
      <c r="J196" s="36">
        <f>IF(B196="","",SUMPRODUCT(((Berechnung!D196:O196+Berechnung!Q196:AB196)&gt;0)*1))</f>
        <v/>
      </c>
      <c r="K196" s="57">
        <f>IF(B196="","",Berechnung!AH196)</f>
        <v/>
      </c>
      <c r="L196" s="40">
        <f>IF(B196="","",IF(N(K196)&gt;0,F196/K196,""))</f>
        <v/>
      </c>
      <c r="M196" s="62">
        <f>IF(L196="","",RANK(L196,$L$6:$L$305,0))</f>
        <v/>
      </c>
      <c r="N196" s="56">
        <f>IF(B196="","",IF(L196="","",IF(L196&lt;=Einstellungen!$C$7,"unauffällig",IF(L196&lt;=Einstellungen!$C$8,"auffällig","kritisch"))))</f>
        <v/>
      </c>
      <c r="O196" s="63">
        <f>IF(L196="",-1,L196+ROW()/1000000000)</f>
        <v/>
      </c>
      <c r="P196" s="61">
        <f>IF(B196="","",Berechnung!AF196)</f>
        <v/>
      </c>
      <c r="Q196" s="57">
        <f>IF(B196="","",Berechnung!AG196)</f>
        <v/>
      </c>
      <c r="R196" s="57">
        <f>IF(B196="","",Berechnung!AI196)</f>
        <v/>
      </c>
      <c r="S196" s="59">
        <f>IF(B196="","",IF(N(R196)&gt;0,Q196/R196,""))</f>
        <v/>
      </c>
      <c r="T196" s="56">
        <f>IF(B196="","",IF(S196="","",IF(S196&lt;=Einstellungen!$C$7,"unauffällig",IF(S196&lt;=Einstellungen!$C$8,"auffällig","kritisch"))))</f>
        <v/>
      </c>
    </row>
    <row r="197">
      <c r="A197" s="47">
        <f>IF(Mitarbeiter!B197="","",Mitarbeiter!A197)</f>
        <v/>
      </c>
      <c r="B197" s="48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7">
        <f>IF(Mitarbeiter!B197="","",'Ist-Stunden'!C197)</f>
        <v/>
      </c>
      <c r="F197" s="57">
        <f>IF(B197="","",Berechnung!AE197)</f>
        <v/>
      </c>
      <c r="G197" s="61">
        <f>IF(B197="","",Berechnung!P197)</f>
        <v/>
      </c>
      <c r="H197" s="61">
        <f>IF(B197="","",Berechnung!AC197)</f>
        <v/>
      </c>
      <c r="I197" s="61">
        <f>IF(B197="","",Berechnung!AD197)</f>
        <v/>
      </c>
      <c r="J197" s="36">
        <f>IF(B197="","",SUMPRODUCT(((Berechnung!D197:O197+Berechnung!Q197:AB197)&gt;0)*1))</f>
        <v/>
      </c>
      <c r="K197" s="57">
        <f>IF(B197="","",Berechnung!AH197)</f>
        <v/>
      </c>
      <c r="L197" s="40">
        <f>IF(B197="","",IF(N(K197)&gt;0,F197/K197,""))</f>
        <v/>
      </c>
      <c r="M197" s="62">
        <f>IF(L197="","",RANK(L197,$L$6:$L$305,0))</f>
        <v/>
      </c>
      <c r="N197" s="56">
        <f>IF(B197="","",IF(L197="","",IF(L197&lt;=Einstellungen!$C$7,"unauffällig",IF(L197&lt;=Einstellungen!$C$8,"auffällig","kritisch"))))</f>
        <v/>
      </c>
      <c r="O197" s="63">
        <f>IF(L197="",-1,L197+ROW()/1000000000)</f>
        <v/>
      </c>
      <c r="P197" s="61">
        <f>IF(B197="","",Berechnung!AF197)</f>
        <v/>
      </c>
      <c r="Q197" s="57">
        <f>IF(B197="","",Berechnung!AG197)</f>
        <v/>
      </c>
      <c r="R197" s="57">
        <f>IF(B197="","",Berechnung!AI197)</f>
        <v/>
      </c>
      <c r="S197" s="59">
        <f>IF(B197="","",IF(N(R197)&gt;0,Q197/R197,""))</f>
        <v/>
      </c>
      <c r="T197" s="56">
        <f>IF(B197="","",IF(S197="","",IF(S197&lt;=Einstellungen!$C$7,"unauffällig",IF(S197&lt;=Einstellungen!$C$8,"auffällig","kritisch"))))</f>
        <v/>
      </c>
    </row>
    <row r="198">
      <c r="A198" s="47">
        <f>IF(Mitarbeiter!B198="","",Mitarbeiter!A198)</f>
        <v/>
      </c>
      <c r="B198" s="48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7">
        <f>IF(Mitarbeiter!B198="","",'Ist-Stunden'!C198)</f>
        <v/>
      </c>
      <c r="F198" s="57">
        <f>IF(B198="","",Berechnung!AE198)</f>
        <v/>
      </c>
      <c r="G198" s="61">
        <f>IF(B198="","",Berechnung!P198)</f>
        <v/>
      </c>
      <c r="H198" s="61">
        <f>IF(B198="","",Berechnung!AC198)</f>
        <v/>
      </c>
      <c r="I198" s="61">
        <f>IF(B198="","",Berechnung!AD198)</f>
        <v/>
      </c>
      <c r="J198" s="36">
        <f>IF(B198="","",SUMPRODUCT(((Berechnung!D198:O198+Berechnung!Q198:AB198)&gt;0)*1))</f>
        <v/>
      </c>
      <c r="K198" s="57">
        <f>IF(B198="","",Berechnung!AH198)</f>
        <v/>
      </c>
      <c r="L198" s="40">
        <f>IF(B198="","",IF(N(K198)&gt;0,F198/K198,""))</f>
        <v/>
      </c>
      <c r="M198" s="62">
        <f>IF(L198="","",RANK(L198,$L$6:$L$305,0))</f>
        <v/>
      </c>
      <c r="N198" s="56">
        <f>IF(B198="","",IF(L198="","",IF(L198&lt;=Einstellungen!$C$7,"unauffällig",IF(L198&lt;=Einstellungen!$C$8,"auffällig","kritisch"))))</f>
        <v/>
      </c>
      <c r="O198" s="63">
        <f>IF(L198="",-1,L198+ROW()/1000000000)</f>
        <v/>
      </c>
      <c r="P198" s="61">
        <f>IF(B198="","",Berechnung!AF198)</f>
        <v/>
      </c>
      <c r="Q198" s="57">
        <f>IF(B198="","",Berechnung!AG198)</f>
        <v/>
      </c>
      <c r="R198" s="57">
        <f>IF(B198="","",Berechnung!AI198)</f>
        <v/>
      </c>
      <c r="S198" s="59">
        <f>IF(B198="","",IF(N(R198)&gt;0,Q198/R198,""))</f>
        <v/>
      </c>
      <c r="T198" s="56">
        <f>IF(B198="","",IF(S198="","",IF(S198&lt;=Einstellungen!$C$7,"unauffällig",IF(S198&lt;=Einstellungen!$C$8,"auffällig","kritisch"))))</f>
        <v/>
      </c>
    </row>
    <row r="199">
      <c r="A199" s="47">
        <f>IF(Mitarbeiter!B199="","",Mitarbeiter!A199)</f>
        <v/>
      </c>
      <c r="B199" s="48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7">
        <f>IF(Mitarbeiter!B199="","",'Ist-Stunden'!C199)</f>
        <v/>
      </c>
      <c r="F199" s="57">
        <f>IF(B199="","",Berechnung!AE199)</f>
        <v/>
      </c>
      <c r="G199" s="61">
        <f>IF(B199="","",Berechnung!P199)</f>
        <v/>
      </c>
      <c r="H199" s="61">
        <f>IF(B199="","",Berechnung!AC199)</f>
        <v/>
      </c>
      <c r="I199" s="61">
        <f>IF(B199="","",Berechnung!AD199)</f>
        <v/>
      </c>
      <c r="J199" s="36">
        <f>IF(B199="","",SUMPRODUCT(((Berechnung!D199:O199+Berechnung!Q199:AB199)&gt;0)*1))</f>
        <v/>
      </c>
      <c r="K199" s="57">
        <f>IF(B199="","",Berechnung!AH199)</f>
        <v/>
      </c>
      <c r="L199" s="40">
        <f>IF(B199="","",IF(N(K199)&gt;0,F199/K199,""))</f>
        <v/>
      </c>
      <c r="M199" s="62">
        <f>IF(L199="","",RANK(L199,$L$6:$L$305,0))</f>
        <v/>
      </c>
      <c r="N199" s="56">
        <f>IF(B199="","",IF(L199="","",IF(L199&lt;=Einstellungen!$C$7,"unauffällig",IF(L199&lt;=Einstellungen!$C$8,"auffällig","kritisch"))))</f>
        <v/>
      </c>
      <c r="O199" s="63">
        <f>IF(L199="",-1,L199+ROW()/1000000000)</f>
        <v/>
      </c>
      <c r="P199" s="61">
        <f>IF(B199="","",Berechnung!AF199)</f>
        <v/>
      </c>
      <c r="Q199" s="57">
        <f>IF(B199="","",Berechnung!AG199)</f>
        <v/>
      </c>
      <c r="R199" s="57">
        <f>IF(B199="","",Berechnung!AI199)</f>
        <v/>
      </c>
      <c r="S199" s="59">
        <f>IF(B199="","",IF(N(R199)&gt;0,Q199/R199,""))</f>
        <v/>
      </c>
      <c r="T199" s="56">
        <f>IF(B199="","",IF(S199="","",IF(S199&lt;=Einstellungen!$C$7,"unauffällig",IF(S199&lt;=Einstellungen!$C$8,"auffällig","kritisch"))))</f>
        <v/>
      </c>
    </row>
    <row r="200">
      <c r="A200" s="47">
        <f>IF(Mitarbeiter!B200="","",Mitarbeiter!A200)</f>
        <v/>
      </c>
      <c r="B200" s="48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7">
        <f>IF(Mitarbeiter!B200="","",'Ist-Stunden'!C200)</f>
        <v/>
      </c>
      <c r="F200" s="57">
        <f>IF(B200="","",Berechnung!AE200)</f>
        <v/>
      </c>
      <c r="G200" s="61">
        <f>IF(B200="","",Berechnung!P200)</f>
        <v/>
      </c>
      <c r="H200" s="61">
        <f>IF(B200="","",Berechnung!AC200)</f>
        <v/>
      </c>
      <c r="I200" s="61">
        <f>IF(B200="","",Berechnung!AD200)</f>
        <v/>
      </c>
      <c r="J200" s="36">
        <f>IF(B200="","",SUMPRODUCT(((Berechnung!D200:O200+Berechnung!Q200:AB200)&gt;0)*1))</f>
        <v/>
      </c>
      <c r="K200" s="57">
        <f>IF(B200="","",Berechnung!AH200)</f>
        <v/>
      </c>
      <c r="L200" s="40">
        <f>IF(B200="","",IF(N(K200)&gt;0,F200/K200,""))</f>
        <v/>
      </c>
      <c r="M200" s="62">
        <f>IF(L200="","",RANK(L200,$L$6:$L$305,0))</f>
        <v/>
      </c>
      <c r="N200" s="56">
        <f>IF(B200="","",IF(L200="","",IF(L200&lt;=Einstellungen!$C$7,"unauffällig",IF(L200&lt;=Einstellungen!$C$8,"auffällig","kritisch"))))</f>
        <v/>
      </c>
      <c r="O200" s="63">
        <f>IF(L200="",-1,L200+ROW()/1000000000)</f>
        <v/>
      </c>
      <c r="P200" s="61">
        <f>IF(B200="","",Berechnung!AF200)</f>
        <v/>
      </c>
      <c r="Q200" s="57">
        <f>IF(B200="","",Berechnung!AG200)</f>
        <v/>
      </c>
      <c r="R200" s="57">
        <f>IF(B200="","",Berechnung!AI200)</f>
        <v/>
      </c>
      <c r="S200" s="59">
        <f>IF(B200="","",IF(N(R200)&gt;0,Q200/R200,""))</f>
        <v/>
      </c>
      <c r="T200" s="56">
        <f>IF(B200="","",IF(S200="","",IF(S200&lt;=Einstellungen!$C$7,"unauffällig",IF(S200&lt;=Einstellungen!$C$8,"auffällig","kritisch"))))</f>
        <v/>
      </c>
    </row>
    <row r="201">
      <c r="A201" s="47">
        <f>IF(Mitarbeiter!B201="","",Mitarbeiter!A201)</f>
        <v/>
      </c>
      <c r="B201" s="48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7">
        <f>IF(Mitarbeiter!B201="","",'Ist-Stunden'!C201)</f>
        <v/>
      </c>
      <c r="F201" s="57">
        <f>IF(B201="","",Berechnung!AE201)</f>
        <v/>
      </c>
      <c r="G201" s="61">
        <f>IF(B201="","",Berechnung!P201)</f>
        <v/>
      </c>
      <c r="H201" s="61">
        <f>IF(B201="","",Berechnung!AC201)</f>
        <v/>
      </c>
      <c r="I201" s="61">
        <f>IF(B201="","",Berechnung!AD201)</f>
        <v/>
      </c>
      <c r="J201" s="36">
        <f>IF(B201="","",SUMPRODUCT(((Berechnung!D201:O201+Berechnung!Q201:AB201)&gt;0)*1))</f>
        <v/>
      </c>
      <c r="K201" s="57">
        <f>IF(B201="","",Berechnung!AH201)</f>
        <v/>
      </c>
      <c r="L201" s="40">
        <f>IF(B201="","",IF(N(K201)&gt;0,F201/K201,""))</f>
        <v/>
      </c>
      <c r="M201" s="62">
        <f>IF(L201="","",RANK(L201,$L$6:$L$305,0))</f>
        <v/>
      </c>
      <c r="N201" s="56">
        <f>IF(B201="","",IF(L201="","",IF(L201&lt;=Einstellungen!$C$7,"unauffällig",IF(L201&lt;=Einstellungen!$C$8,"auffällig","kritisch"))))</f>
        <v/>
      </c>
      <c r="O201" s="63">
        <f>IF(L201="",-1,L201+ROW()/1000000000)</f>
        <v/>
      </c>
      <c r="P201" s="61">
        <f>IF(B201="","",Berechnung!AF201)</f>
        <v/>
      </c>
      <c r="Q201" s="57">
        <f>IF(B201="","",Berechnung!AG201)</f>
        <v/>
      </c>
      <c r="R201" s="57">
        <f>IF(B201="","",Berechnung!AI201)</f>
        <v/>
      </c>
      <c r="S201" s="59">
        <f>IF(B201="","",IF(N(R201)&gt;0,Q201/R201,""))</f>
        <v/>
      </c>
      <c r="T201" s="56">
        <f>IF(B201="","",IF(S201="","",IF(S201&lt;=Einstellungen!$C$7,"unauffällig",IF(S201&lt;=Einstellungen!$C$8,"auffällig","kritisch"))))</f>
        <v/>
      </c>
    </row>
    <row r="202">
      <c r="A202" s="47">
        <f>IF(Mitarbeiter!B202="","",Mitarbeiter!A202)</f>
        <v/>
      </c>
      <c r="B202" s="48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7">
        <f>IF(Mitarbeiter!B202="","",'Ist-Stunden'!C202)</f>
        <v/>
      </c>
      <c r="F202" s="57">
        <f>IF(B202="","",Berechnung!AE202)</f>
        <v/>
      </c>
      <c r="G202" s="61">
        <f>IF(B202="","",Berechnung!P202)</f>
        <v/>
      </c>
      <c r="H202" s="61">
        <f>IF(B202="","",Berechnung!AC202)</f>
        <v/>
      </c>
      <c r="I202" s="61">
        <f>IF(B202="","",Berechnung!AD202)</f>
        <v/>
      </c>
      <c r="J202" s="36">
        <f>IF(B202="","",SUMPRODUCT(((Berechnung!D202:O202+Berechnung!Q202:AB202)&gt;0)*1))</f>
        <v/>
      </c>
      <c r="K202" s="57">
        <f>IF(B202="","",Berechnung!AH202)</f>
        <v/>
      </c>
      <c r="L202" s="40">
        <f>IF(B202="","",IF(N(K202)&gt;0,F202/K202,""))</f>
        <v/>
      </c>
      <c r="M202" s="62">
        <f>IF(L202="","",RANK(L202,$L$6:$L$305,0))</f>
        <v/>
      </c>
      <c r="N202" s="56">
        <f>IF(B202="","",IF(L202="","",IF(L202&lt;=Einstellungen!$C$7,"unauffällig",IF(L202&lt;=Einstellungen!$C$8,"auffällig","kritisch"))))</f>
        <v/>
      </c>
      <c r="O202" s="63">
        <f>IF(L202="",-1,L202+ROW()/1000000000)</f>
        <v/>
      </c>
      <c r="P202" s="61">
        <f>IF(B202="","",Berechnung!AF202)</f>
        <v/>
      </c>
      <c r="Q202" s="57">
        <f>IF(B202="","",Berechnung!AG202)</f>
        <v/>
      </c>
      <c r="R202" s="57">
        <f>IF(B202="","",Berechnung!AI202)</f>
        <v/>
      </c>
      <c r="S202" s="59">
        <f>IF(B202="","",IF(N(R202)&gt;0,Q202/R202,""))</f>
        <v/>
      </c>
      <c r="T202" s="56">
        <f>IF(B202="","",IF(S202="","",IF(S202&lt;=Einstellungen!$C$7,"unauffällig",IF(S202&lt;=Einstellungen!$C$8,"auffällig","kritisch"))))</f>
        <v/>
      </c>
    </row>
    <row r="203">
      <c r="A203" s="47">
        <f>IF(Mitarbeiter!B203="","",Mitarbeiter!A203)</f>
        <v/>
      </c>
      <c r="B203" s="48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7">
        <f>IF(Mitarbeiter!B203="","",'Ist-Stunden'!C203)</f>
        <v/>
      </c>
      <c r="F203" s="57">
        <f>IF(B203="","",Berechnung!AE203)</f>
        <v/>
      </c>
      <c r="G203" s="61">
        <f>IF(B203="","",Berechnung!P203)</f>
        <v/>
      </c>
      <c r="H203" s="61">
        <f>IF(B203="","",Berechnung!AC203)</f>
        <v/>
      </c>
      <c r="I203" s="61">
        <f>IF(B203="","",Berechnung!AD203)</f>
        <v/>
      </c>
      <c r="J203" s="36">
        <f>IF(B203="","",SUMPRODUCT(((Berechnung!D203:O203+Berechnung!Q203:AB203)&gt;0)*1))</f>
        <v/>
      </c>
      <c r="K203" s="57">
        <f>IF(B203="","",Berechnung!AH203)</f>
        <v/>
      </c>
      <c r="L203" s="40">
        <f>IF(B203="","",IF(N(K203)&gt;0,F203/K203,""))</f>
        <v/>
      </c>
      <c r="M203" s="62">
        <f>IF(L203="","",RANK(L203,$L$6:$L$305,0))</f>
        <v/>
      </c>
      <c r="N203" s="56">
        <f>IF(B203="","",IF(L203="","",IF(L203&lt;=Einstellungen!$C$7,"unauffällig",IF(L203&lt;=Einstellungen!$C$8,"auffällig","kritisch"))))</f>
        <v/>
      </c>
      <c r="O203" s="63">
        <f>IF(L203="",-1,L203+ROW()/1000000000)</f>
        <v/>
      </c>
      <c r="P203" s="61">
        <f>IF(B203="","",Berechnung!AF203)</f>
        <v/>
      </c>
      <c r="Q203" s="57">
        <f>IF(B203="","",Berechnung!AG203)</f>
        <v/>
      </c>
      <c r="R203" s="57">
        <f>IF(B203="","",Berechnung!AI203)</f>
        <v/>
      </c>
      <c r="S203" s="59">
        <f>IF(B203="","",IF(N(R203)&gt;0,Q203/R203,""))</f>
        <v/>
      </c>
      <c r="T203" s="56">
        <f>IF(B203="","",IF(S203="","",IF(S203&lt;=Einstellungen!$C$7,"unauffällig",IF(S203&lt;=Einstellungen!$C$8,"auffällig","kritisch"))))</f>
        <v/>
      </c>
    </row>
    <row r="204">
      <c r="A204" s="47">
        <f>IF(Mitarbeiter!B204="","",Mitarbeiter!A204)</f>
        <v/>
      </c>
      <c r="B204" s="48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7">
        <f>IF(Mitarbeiter!B204="","",'Ist-Stunden'!C204)</f>
        <v/>
      </c>
      <c r="F204" s="57">
        <f>IF(B204="","",Berechnung!AE204)</f>
        <v/>
      </c>
      <c r="G204" s="61">
        <f>IF(B204="","",Berechnung!P204)</f>
        <v/>
      </c>
      <c r="H204" s="61">
        <f>IF(B204="","",Berechnung!AC204)</f>
        <v/>
      </c>
      <c r="I204" s="61">
        <f>IF(B204="","",Berechnung!AD204)</f>
        <v/>
      </c>
      <c r="J204" s="36">
        <f>IF(B204="","",SUMPRODUCT(((Berechnung!D204:O204+Berechnung!Q204:AB204)&gt;0)*1))</f>
        <v/>
      </c>
      <c r="K204" s="57">
        <f>IF(B204="","",Berechnung!AH204)</f>
        <v/>
      </c>
      <c r="L204" s="40">
        <f>IF(B204="","",IF(N(K204)&gt;0,F204/K204,""))</f>
        <v/>
      </c>
      <c r="M204" s="62">
        <f>IF(L204="","",RANK(L204,$L$6:$L$305,0))</f>
        <v/>
      </c>
      <c r="N204" s="56">
        <f>IF(B204="","",IF(L204="","",IF(L204&lt;=Einstellungen!$C$7,"unauffällig",IF(L204&lt;=Einstellungen!$C$8,"auffällig","kritisch"))))</f>
        <v/>
      </c>
      <c r="O204" s="63">
        <f>IF(L204="",-1,L204+ROW()/1000000000)</f>
        <v/>
      </c>
      <c r="P204" s="61">
        <f>IF(B204="","",Berechnung!AF204)</f>
        <v/>
      </c>
      <c r="Q204" s="57">
        <f>IF(B204="","",Berechnung!AG204)</f>
        <v/>
      </c>
      <c r="R204" s="57">
        <f>IF(B204="","",Berechnung!AI204)</f>
        <v/>
      </c>
      <c r="S204" s="59">
        <f>IF(B204="","",IF(N(R204)&gt;0,Q204/R204,""))</f>
        <v/>
      </c>
      <c r="T204" s="56">
        <f>IF(B204="","",IF(S204="","",IF(S204&lt;=Einstellungen!$C$7,"unauffällig",IF(S204&lt;=Einstellungen!$C$8,"auffällig","kritisch"))))</f>
        <v/>
      </c>
    </row>
    <row r="205">
      <c r="A205" s="47">
        <f>IF(Mitarbeiter!B205="","",Mitarbeiter!A205)</f>
        <v/>
      </c>
      <c r="B205" s="48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7">
        <f>IF(Mitarbeiter!B205="","",'Ist-Stunden'!C205)</f>
        <v/>
      </c>
      <c r="F205" s="57">
        <f>IF(B205="","",Berechnung!AE205)</f>
        <v/>
      </c>
      <c r="G205" s="61">
        <f>IF(B205="","",Berechnung!P205)</f>
        <v/>
      </c>
      <c r="H205" s="61">
        <f>IF(B205="","",Berechnung!AC205)</f>
        <v/>
      </c>
      <c r="I205" s="61">
        <f>IF(B205="","",Berechnung!AD205)</f>
        <v/>
      </c>
      <c r="J205" s="36">
        <f>IF(B205="","",SUMPRODUCT(((Berechnung!D205:O205+Berechnung!Q205:AB205)&gt;0)*1))</f>
        <v/>
      </c>
      <c r="K205" s="57">
        <f>IF(B205="","",Berechnung!AH205)</f>
        <v/>
      </c>
      <c r="L205" s="40">
        <f>IF(B205="","",IF(N(K205)&gt;0,F205/K205,""))</f>
        <v/>
      </c>
      <c r="M205" s="62">
        <f>IF(L205="","",RANK(L205,$L$6:$L$305,0))</f>
        <v/>
      </c>
      <c r="N205" s="56">
        <f>IF(B205="","",IF(L205="","",IF(L205&lt;=Einstellungen!$C$7,"unauffällig",IF(L205&lt;=Einstellungen!$C$8,"auffällig","kritisch"))))</f>
        <v/>
      </c>
      <c r="O205" s="63">
        <f>IF(L205="",-1,L205+ROW()/1000000000)</f>
        <v/>
      </c>
      <c r="P205" s="61">
        <f>IF(B205="","",Berechnung!AF205)</f>
        <v/>
      </c>
      <c r="Q205" s="57">
        <f>IF(B205="","",Berechnung!AG205)</f>
        <v/>
      </c>
      <c r="R205" s="57">
        <f>IF(B205="","",Berechnung!AI205)</f>
        <v/>
      </c>
      <c r="S205" s="59">
        <f>IF(B205="","",IF(N(R205)&gt;0,Q205/R205,""))</f>
        <v/>
      </c>
      <c r="T205" s="56">
        <f>IF(B205="","",IF(S205="","",IF(S205&lt;=Einstellungen!$C$7,"unauffällig",IF(S205&lt;=Einstellungen!$C$8,"auffällig","kritisch"))))</f>
        <v/>
      </c>
    </row>
    <row r="206">
      <c r="A206" s="47">
        <f>IF(Mitarbeiter!B206="","",Mitarbeiter!A206)</f>
        <v/>
      </c>
      <c r="B206" s="48">
        <f>IF(Mitarbeiter!B206="","",Mitarbeiter!B206)</f>
        <v/>
      </c>
      <c r="C206" s="7">
        <f>IF(Mitarbeiter!B206="","",Mitarbeiter!G206)</f>
        <v/>
      </c>
      <c r="D206" s="57">
        <f>IF(Mitarbeiter!B206="","",Mitarbeiter!H206)</f>
        <v/>
      </c>
      <c r="E206" s="57">
        <f>IF(Mitarbeiter!B206="","",'Ist-Stunden'!C206)</f>
        <v/>
      </c>
      <c r="F206" s="57">
        <f>IF(B206="","",Berechnung!AE206)</f>
        <v/>
      </c>
      <c r="G206" s="61">
        <f>IF(B206="","",Berechnung!P206)</f>
        <v/>
      </c>
      <c r="H206" s="61">
        <f>IF(B206="","",Berechnung!AC206)</f>
        <v/>
      </c>
      <c r="I206" s="61">
        <f>IF(B206="","",Berechnung!AD206)</f>
        <v/>
      </c>
      <c r="J206" s="36">
        <f>IF(B206="","",SUMPRODUCT(((Berechnung!D206:O206+Berechnung!Q206:AB206)&gt;0)*1))</f>
        <v/>
      </c>
      <c r="K206" s="57">
        <f>IF(B206="","",Berechnung!AH206)</f>
        <v/>
      </c>
      <c r="L206" s="40">
        <f>IF(B206="","",IF(N(K206)&gt;0,F206/K206,""))</f>
        <v/>
      </c>
      <c r="M206" s="62">
        <f>IF(L206="","",RANK(L206,$L$6:$L$305,0))</f>
        <v/>
      </c>
      <c r="N206" s="56">
        <f>IF(B206="","",IF(L206="","",IF(L206&lt;=Einstellungen!$C$7,"unauffällig",IF(L206&lt;=Einstellungen!$C$8,"auffällig","kritisch"))))</f>
        <v/>
      </c>
      <c r="O206" s="63">
        <f>IF(L206="",-1,L206+ROW()/1000000000)</f>
        <v/>
      </c>
      <c r="P206" s="61">
        <f>IF(B206="","",Berechnung!AF206)</f>
        <v/>
      </c>
      <c r="Q206" s="57">
        <f>IF(B206="","",Berechnung!AG206)</f>
        <v/>
      </c>
      <c r="R206" s="57">
        <f>IF(B206="","",Berechnung!AI206)</f>
        <v/>
      </c>
      <c r="S206" s="59">
        <f>IF(B206="","",IF(N(R206)&gt;0,Q206/R206,""))</f>
        <v/>
      </c>
      <c r="T206" s="56">
        <f>IF(B206="","",IF(S206="","",IF(S206&lt;=Einstellungen!$C$7,"unauffällig",IF(S206&lt;=Einstellungen!$C$8,"auffällig","kritisch"))))</f>
        <v/>
      </c>
    </row>
    <row r="207">
      <c r="A207" s="47">
        <f>IF(Mitarbeiter!B207="","",Mitarbeiter!A207)</f>
        <v/>
      </c>
      <c r="B207" s="48">
        <f>IF(Mitarbeiter!B207="","",Mitarbeiter!B207)</f>
        <v/>
      </c>
      <c r="C207" s="7">
        <f>IF(Mitarbeiter!B207="","",Mitarbeiter!G207)</f>
        <v/>
      </c>
      <c r="D207" s="57">
        <f>IF(Mitarbeiter!B207="","",Mitarbeiter!H207)</f>
        <v/>
      </c>
      <c r="E207" s="57">
        <f>IF(Mitarbeiter!B207="","",'Ist-Stunden'!C207)</f>
        <v/>
      </c>
      <c r="F207" s="57">
        <f>IF(B207="","",Berechnung!AE207)</f>
        <v/>
      </c>
      <c r="G207" s="61">
        <f>IF(B207="","",Berechnung!P207)</f>
        <v/>
      </c>
      <c r="H207" s="61">
        <f>IF(B207="","",Berechnung!AC207)</f>
        <v/>
      </c>
      <c r="I207" s="61">
        <f>IF(B207="","",Berechnung!AD207)</f>
        <v/>
      </c>
      <c r="J207" s="36">
        <f>IF(B207="","",SUMPRODUCT(((Berechnung!D207:O207+Berechnung!Q207:AB207)&gt;0)*1))</f>
        <v/>
      </c>
      <c r="K207" s="57">
        <f>IF(B207="","",Berechnung!AH207)</f>
        <v/>
      </c>
      <c r="L207" s="40">
        <f>IF(B207="","",IF(N(K207)&gt;0,F207/K207,""))</f>
        <v/>
      </c>
      <c r="M207" s="62">
        <f>IF(L207="","",RANK(L207,$L$6:$L$305,0))</f>
        <v/>
      </c>
      <c r="N207" s="56">
        <f>IF(B207="","",IF(L207="","",IF(L207&lt;=Einstellungen!$C$7,"unauffällig",IF(L207&lt;=Einstellungen!$C$8,"auffällig","kritisch"))))</f>
        <v/>
      </c>
      <c r="O207" s="63">
        <f>IF(L207="",-1,L207+ROW()/1000000000)</f>
        <v/>
      </c>
      <c r="P207" s="61">
        <f>IF(B207="","",Berechnung!AF207)</f>
        <v/>
      </c>
      <c r="Q207" s="57">
        <f>IF(B207="","",Berechnung!AG207)</f>
        <v/>
      </c>
      <c r="R207" s="57">
        <f>IF(B207="","",Berechnung!AI207)</f>
        <v/>
      </c>
      <c r="S207" s="59">
        <f>IF(B207="","",IF(N(R207)&gt;0,Q207/R207,""))</f>
        <v/>
      </c>
      <c r="T207" s="56">
        <f>IF(B207="","",IF(S207="","",IF(S207&lt;=Einstellungen!$C$7,"unauffällig",IF(S207&lt;=Einstellungen!$C$8,"auffällig","kritisch"))))</f>
        <v/>
      </c>
    </row>
    <row r="208">
      <c r="A208" s="47">
        <f>IF(Mitarbeiter!B208="","",Mitarbeiter!A208)</f>
        <v/>
      </c>
      <c r="B208" s="48">
        <f>IF(Mitarbeiter!B208="","",Mitarbeiter!B208)</f>
        <v/>
      </c>
      <c r="C208" s="7">
        <f>IF(Mitarbeiter!B208="","",Mitarbeiter!G208)</f>
        <v/>
      </c>
      <c r="D208" s="57">
        <f>IF(Mitarbeiter!B208="","",Mitarbeiter!H208)</f>
        <v/>
      </c>
      <c r="E208" s="57">
        <f>IF(Mitarbeiter!B208="","",'Ist-Stunden'!C208)</f>
        <v/>
      </c>
      <c r="F208" s="57">
        <f>IF(B208="","",Berechnung!AE208)</f>
        <v/>
      </c>
      <c r="G208" s="61">
        <f>IF(B208="","",Berechnung!P208)</f>
        <v/>
      </c>
      <c r="H208" s="61">
        <f>IF(B208="","",Berechnung!AC208)</f>
        <v/>
      </c>
      <c r="I208" s="61">
        <f>IF(B208="","",Berechnung!AD208)</f>
        <v/>
      </c>
      <c r="J208" s="36">
        <f>IF(B208="","",SUMPRODUCT(((Berechnung!D208:O208+Berechnung!Q208:AB208)&gt;0)*1))</f>
        <v/>
      </c>
      <c r="K208" s="57">
        <f>IF(B208="","",Berechnung!AH208)</f>
        <v/>
      </c>
      <c r="L208" s="40">
        <f>IF(B208="","",IF(N(K208)&gt;0,F208/K208,""))</f>
        <v/>
      </c>
      <c r="M208" s="62">
        <f>IF(L208="","",RANK(L208,$L$6:$L$305,0))</f>
        <v/>
      </c>
      <c r="N208" s="56">
        <f>IF(B208="","",IF(L208="","",IF(L208&lt;=Einstellungen!$C$7,"unauffällig",IF(L208&lt;=Einstellungen!$C$8,"auffällig","kritisch"))))</f>
        <v/>
      </c>
      <c r="O208" s="63">
        <f>IF(L208="",-1,L208+ROW()/1000000000)</f>
        <v/>
      </c>
      <c r="P208" s="61">
        <f>IF(B208="","",Berechnung!AF208)</f>
        <v/>
      </c>
      <c r="Q208" s="57">
        <f>IF(B208="","",Berechnung!AG208)</f>
        <v/>
      </c>
      <c r="R208" s="57">
        <f>IF(B208="","",Berechnung!AI208)</f>
        <v/>
      </c>
      <c r="S208" s="59">
        <f>IF(B208="","",IF(N(R208)&gt;0,Q208/R208,""))</f>
        <v/>
      </c>
      <c r="T208" s="56">
        <f>IF(B208="","",IF(S208="","",IF(S208&lt;=Einstellungen!$C$7,"unauffällig",IF(S208&lt;=Einstellungen!$C$8,"auffällig","kritisch"))))</f>
        <v/>
      </c>
    </row>
    <row r="209">
      <c r="A209" s="47">
        <f>IF(Mitarbeiter!B209="","",Mitarbeiter!A209)</f>
        <v/>
      </c>
      <c r="B209" s="48">
        <f>IF(Mitarbeiter!B209="","",Mitarbeiter!B209)</f>
        <v/>
      </c>
      <c r="C209" s="7">
        <f>IF(Mitarbeiter!B209="","",Mitarbeiter!G209)</f>
        <v/>
      </c>
      <c r="D209" s="57">
        <f>IF(Mitarbeiter!B209="","",Mitarbeiter!H209)</f>
        <v/>
      </c>
      <c r="E209" s="57">
        <f>IF(Mitarbeiter!B209="","",'Ist-Stunden'!C209)</f>
        <v/>
      </c>
      <c r="F209" s="57">
        <f>IF(B209="","",Berechnung!AE209)</f>
        <v/>
      </c>
      <c r="G209" s="61">
        <f>IF(B209="","",Berechnung!P209)</f>
        <v/>
      </c>
      <c r="H209" s="61">
        <f>IF(B209="","",Berechnung!AC209)</f>
        <v/>
      </c>
      <c r="I209" s="61">
        <f>IF(B209="","",Berechnung!AD209)</f>
        <v/>
      </c>
      <c r="J209" s="36">
        <f>IF(B209="","",SUMPRODUCT(((Berechnung!D209:O209+Berechnung!Q209:AB209)&gt;0)*1))</f>
        <v/>
      </c>
      <c r="K209" s="57">
        <f>IF(B209="","",Berechnung!AH209)</f>
        <v/>
      </c>
      <c r="L209" s="40">
        <f>IF(B209="","",IF(N(K209)&gt;0,F209/K209,""))</f>
        <v/>
      </c>
      <c r="M209" s="62">
        <f>IF(L209="","",RANK(L209,$L$6:$L$305,0))</f>
        <v/>
      </c>
      <c r="N209" s="56">
        <f>IF(B209="","",IF(L209="","",IF(L209&lt;=Einstellungen!$C$7,"unauffällig",IF(L209&lt;=Einstellungen!$C$8,"auffällig","kritisch"))))</f>
        <v/>
      </c>
      <c r="O209" s="63">
        <f>IF(L209="",-1,L209+ROW()/1000000000)</f>
        <v/>
      </c>
      <c r="P209" s="61">
        <f>IF(B209="","",Berechnung!AF209)</f>
        <v/>
      </c>
      <c r="Q209" s="57">
        <f>IF(B209="","",Berechnung!AG209)</f>
        <v/>
      </c>
      <c r="R209" s="57">
        <f>IF(B209="","",Berechnung!AI209)</f>
        <v/>
      </c>
      <c r="S209" s="59">
        <f>IF(B209="","",IF(N(R209)&gt;0,Q209/R209,""))</f>
        <v/>
      </c>
      <c r="T209" s="56">
        <f>IF(B209="","",IF(S209="","",IF(S209&lt;=Einstellungen!$C$7,"unauffällig",IF(S209&lt;=Einstellungen!$C$8,"auffällig","kritisch"))))</f>
        <v/>
      </c>
    </row>
    <row r="210">
      <c r="A210" s="47">
        <f>IF(Mitarbeiter!B210="","",Mitarbeiter!A210)</f>
        <v/>
      </c>
      <c r="B210" s="48">
        <f>IF(Mitarbeiter!B210="","",Mitarbeiter!B210)</f>
        <v/>
      </c>
      <c r="C210" s="7">
        <f>IF(Mitarbeiter!B210="","",Mitarbeiter!G210)</f>
        <v/>
      </c>
      <c r="D210" s="57">
        <f>IF(Mitarbeiter!B210="","",Mitarbeiter!H210)</f>
        <v/>
      </c>
      <c r="E210" s="57">
        <f>IF(Mitarbeiter!B210="","",'Ist-Stunden'!C210)</f>
        <v/>
      </c>
      <c r="F210" s="57">
        <f>IF(B210="","",Berechnung!AE210)</f>
        <v/>
      </c>
      <c r="G210" s="61">
        <f>IF(B210="","",Berechnung!P210)</f>
        <v/>
      </c>
      <c r="H210" s="61">
        <f>IF(B210="","",Berechnung!AC210)</f>
        <v/>
      </c>
      <c r="I210" s="61">
        <f>IF(B210="","",Berechnung!AD210)</f>
        <v/>
      </c>
      <c r="J210" s="36">
        <f>IF(B210="","",SUMPRODUCT(((Berechnung!D210:O210+Berechnung!Q210:AB210)&gt;0)*1))</f>
        <v/>
      </c>
      <c r="K210" s="57">
        <f>IF(B210="","",Berechnung!AH210)</f>
        <v/>
      </c>
      <c r="L210" s="40">
        <f>IF(B210="","",IF(N(K210)&gt;0,F210/K210,""))</f>
        <v/>
      </c>
      <c r="M210" s="62">
        <f>IF(L210="","",RANK(L210,$L$6:$L$305,0))</f>
        <v/>
      </c>
      <c r="N210" s="56">
        <f>IF(B210="","",IF(L210="","",IF(L210&lt;=Einstellungen!$C$7,"unauffällig",IF(L210&lt;=Einstellungen!$C$8,"auffällig","kritisch"))))</f>
        <v/>
      </c>
      <c r="O210" s="63">
        <f>IF(L210="",-1,L210+ROW()/1000000000)</f>
        <v/>
      </c>
      <c r="P210" s="61">
        <f>IF(B210="","",Berechnung!AF210)</f>
        <v/>
      </c>
      <c r="Q210" s="57">
        <f>IF(B210="","",Berechnung!AG210)</f>
        <v/>
      </c>
      <c r="R210" s="57">
        <f>IF(B210="","",Berechnung!AI210)</f>
        <v/>
      </c>
      <c r="S210" s="59">
        <f>IF(B210="","",IF(N(R210)&gt;0,Q210/R210,""))</f>
        <v/>
      </c>
      <c r="T210" s="56">
        <f>IF(B210="","",IF(S210="","",IF(S210&lt;=Einstellungen!$C$7,"unauffällig",IF(S210&lt;=Einstellungen!$C$8,"auffällig","kritisch"))))</f>
        <v/>
      </c>
    </row>
    <row r="211">
      <c r="A211" s="47">
        <f>IF(Mitarbeiter!B211="","",Mitarbeiter!A211)</f>
        <v/>
      </c>
      <c r="B211" s="48">
        <f>IF(Mitarbeiter!B211="","",Mitarbeiter!B211)</f>
        <v/>
      </c>
      <c r="C211" s="7">
        <f>IF(Mitarbeiter!B211="","",Mitarbeiter!G211)</f>
        <v/>
      </c>
      <c r="D211" s="57">
        <f>IF(Mitarbeiter!B211="","",Mitarbeiter!H211)</f>
        <v/>
      </c>
      <c r="E211" s="57">
        <f>IF(Mitarbeiter!B211="","",'Ist-Stunden'!C211)</f>
        <v/>
      </c>
      <c r="F211" s="57">
        <f>IF(B211="","",Berechnung!AE211)</f>
        <v/>
      </c>
      <c r="G211" s="61">
        <f>IF(B211="","",Berechnung!P211)</f>
        <v/>
      </c>
      <c r="H211" s="61">
        <f>IF(B211="","",Berechnung!AC211)</f>
        <v/>
      </c>
      <c r="I211" s="61">
        <f>IF(B211="","",Berechnung!AD211)</f>
        <v/>
      </c>
      <c r="J211" s="36">
        <f>IF(B211="","",SUMPRODUCT(((Berechnung!D211:O211+Berechnung!Q211:AB211)&gt;0)*1))</f>
        <v/>
      </c>
      <c r="K211" s="57">
        <f>IF(B211="","",Berechnung!AH211)</f>
        <v/>
      </c>
      <c r="L211" s="40">
        <f>IF(B211="","",IF(N(K211)&gt;0,F211/K211,""))</f>
        <v/>
      </c>
      <c r="M211" s="62">
        <f>IF(L211="","",RANK(L211,$L$6:$L$305,0))</f>
        <v/>
      </c>
      <c r="N211" s="56">
        <f>IF(B211="","",IF(L211="","",IF(L211&lt;=Einstellungen!$C$7,"unauffällig",IF(L211&lt;=Einstellungen!$C$8,"auffällig","kritisch"))))</f>
        <v/>
      </c>
      <c r="O211" s="63">
        <f>IF(L211="",-1,L211+ROW()/1000000000)</f>
        <v/>
      </c>
      <c r="P211" s="61">
        <f>IF(B211="","",Berechnung!AF211)</f>
        <v/>
      </c>
      <c r="Q211" s="57">
        <f>IF(B211="","",Berechnung!AG211)</f>
        <v/>
      </c>
      <c r="R211" s="57">
        <f>IF(B211="","",Berechnung!AI211)</f>
        <v/>
      </c>
      <c r="S211" s="59">
        <f>IF(B211="","",IF(N(R211)&gt;0,Q211/R211,""))</f>
        <v/>
      </c>
      <c r="T211" s="56">
        <f>IF(B211="","",IF(S211="","",IF(S211&lt;=Einstellungen!$C$7,"unauffällig",IF(S211&lt;=Einstellungen!$C$8,"auffällig","kritisch"))))</f>
        <v/>
      </c>
    </row>
    <row r="212">
      <c r="A212" s="47">
        <f>IF(Mitarbeiter!B212="","",Mitarbeiter!A212)</f>
        <v/>
      </c>
      <c r="B212" s="48">
        <f>IF(Mitarbeiter!B212="","",Mitarbeiter!B212)</f>
        <v/>
      </c>
      <c r="C212" s="7">
        <f>IF(Mitarbeiter!B212="","",Mitarbeiter!G212)</f>
        <v/>
      </c>
      <c r="D212" s="57">
        <f>IF(Mitarbeiter!B212="","",Mitarbeiter!H212)</f>
        <v/>
      </c>
      <c r="E212" s="57">
        <f>IF(Mitarbeiter!B212="","",'Ist-Stunden'!C212)</f>
        <v/>
      </c>
      <c r="F212" s="57">
        <f>IF(B212="","",Berechnung!AE212)</f>
        <v/>
      </c>
      <c r="G212" s="61">
        <f>IF(B212="","",Berechnung!P212)</f>
        <v/>
      </c>
      <c r="H212" s="61">
        <f>IF(B212="","",Berechnung!AC212)</f>
        <v/>
      </c>
      <c r="I212" s="61">
        <f>IF(B212="","",Berechnung!AD212)</f>
        <v/>
      </c>
      <c r="J212" s="36">
        <f>IF(B212="","",SUMPRODUCT(((Berechnung!D212:O212+Berechnung!Q212:AB212)&gt;0)*1))</f>
        <v/>
      </c>
      <c r="K212" s="57">
        <f>IF(B212="","",Berechnung!AH212)</f>
        <v/>
      </c>
      <c r="L212" s="40">
        <f>IF(B212="","",IF(N(K212)&gt;0,F212/K212,""))</f>
        <v/>
      </c>
      <c r="M212" s="62">
        <f>IF(L212="","",RANK(L212,$L$6:$L$305,0))</f>
        <v/>
      </c>
      <c r="N212" s="56">
        <f>IF(B212="","",IF(L212="","",IF(L212&lt;=Einstellungen!$C$7,"unauffällig",IF(L212&lt;=Einstellungen!$C$8,"auffällig","kritisch"))))</f>
        <v/>
      </c>
      <c r="O212" s="63">
        <f>IF(L212="",-1,L212+ROW()/1000000000)</f>
        <v/>
      </c>
      <c r="P212" s="61">
        <f>IF(B212="","",Berechnung!AF212)</f>
        <v/>
      </c>
      <c r="Q212" s="57">
        <f>IF(B212="","",Berechnung!AG212)</f>
        <v/>
      </c>
      <c r="R212" s="57">
        <f>IF(B212="","",Berechnung!AI212)</f>
        <v/>
      </c>
      <c r="S212" s="59">
        <f>IF(B212="","",IF(N(R212)&gt;0,Q212/R212,""))</f>
        <v/>
      </c>
      <c r="T212" s="56">
        <f>IF(B212="","",IF(S212="","",IF(S212&lt;=Einstellungen!$C$7,"unauffällig",IF(S212&lt;=Einstellungen!$C$8,"auffällig","kritisch"))))</f>
        <v/>
      </c>
    </row>
    <row r="213">
      <c r="A213" s="47">
        <f>IF(Mitarbeiter!B213="","",Mitarbeiter!A213)</f>
        <v/>
      </c>
      <c r="B213" s="48">
        <f>IF(Mitarbeiter!B213="","",Mitarbeiter!B213)</f>
        <v/>
      </c>
      <c r="C213" s="7">
        <f>IF(Mitarbeiter!B213="","",Mitarbeiter!G213)</f>
        <v/>
      </c>
      <c r="D213" s="57">
        <f>IF(Mitarbeiter!B213="","",Mitarbeiter!H213)</f>
        <v/>
      </c>
      <c r="E213" s="57">
        <f>IF(Mitarbeiter!B213="","",'Ist-Stunden'!C213)</f>
        <v/>
      </c>
      <c r="F213" s="57">
        <f>IF(B213="","",Berechnung!AE213)</f>
        <v/>
      </c>
      <c r="G213" s="61">
        <f>IF(B213="","",Berechnung!P213)</f>
        <v/>
      </c>
      <c r="H213" s="61">
        <f>IF(B213="","",Berechnung!AC213)</f>
        <v/>
      </c>
      <c r="I213" s="61">
        <f>IF(B213="","",Berechnung!AD213)</f>
        <v/>
      </c>
      <c r="J213" s="36">
        <f>IF(B213="","",SUMPRODUCT(((Berechnung!D213:O213+Berechnung!Q213:AB213)&gt;0)*1))</f>
        <v/>
      </c>
      <c r="K213" s="57">
        <f>IF(B213="","",Berechnung!AH213)</f>
        <v/>
      </c>
      <c r="L213" s="40">
        <f>IF(B213="","",IF(N(K213)&gt;0,F213/K213,""))</f>
        <v/>
      </c>
      <c r="M213" s="62">
        <f>IF(L213="","",RANK(L213,$L$6:$L$305,0))</f>
        <v/>
      </c>
      <c r="N213" s="56">
        <f>IF(B213="","",IF(L213="","",IF(L213&lt;=Einstellungen!$C$7,"unauffällig",IF(L213&lt;=Einstellungen!$C$8,"auffällig","kritisch"))))</f>
        <v/>
      </c>
      <c r="O213" s="63">
        <f>IF(L213="",-1,L213+ROW()/1000000000)</f>
        <v/>
      </c>
      <c r="P213" s="61">
        <f>IF(B213="","",Berechnung!AF213)</f>
        <v/>
      </c>
      <c r="Q213" s="57">
        <f>IF(B213="","",Berechnung!AG213)</f>
        <v/>
      </c>
      <c r="R213" s="57">
        <f>IF(B213="","",Berechnung!AI213)</f>
        <v/>
      </c>
      <c r="S213" s="59">
        <f>IF(B213="","",IF(N(R213)&gt;0,Q213/R213,""))</f>
        <v/>
      </c>
      <c r="T213" s="56">
        <f>IF(B213="","",IF(S213="","",IF(S213&lt;=Einstellungen!$C$7,"unauffällig",IF(S213&lt;=Einstellungen!$C$8,"auffällig","kritisch"))))</f>
        <v/>
      </c>
    </row>
    <row r="214">
      <c r="A214" s="47">
        <f>IF(Mitarbeiter!B214="","",Mitarbeiter!A214)</f>
        <v/>
      </c>
      <c r="B214" s="48">
        <f>IF(Mitarbeiter!B214="","",Mitarbeiter!B214)</f>
        <v/>
      </c>
      <c r="C214" s="7">
        <f>IF(Mitarbeiter!B214="","",Mitarbeiter!G214)</f>
        <v/>
      </c>
      <c r="D214" s="57">
        <f>IF(Mitarbeiter!B214="","",Mitarbeiter!H214)</f>
        <v/>
      </c>
      <c r="E214" s="57">
        <f>IF(Mitarbeiter!B214="","",'Ist-Stunden'!C214)</f>
        <v/>
      </c>
      <c r="F214" s="57">
        <f>IF(B214="","",Berechnung!AE214)</f>
        <v/>
      </c>
      <c r="G214" s="61">
        <f>IF(B214="","",Berechnung!P214)</f>
        <v/>
      </c>
      <c r="H214" s="61">
        <f>IF(B214="","",Berechnung!AC214)</f>
        <v/>
      </c>
      <c r="I214" s="61">
        <f>IF(B214="","",Berechnung!AD214)</f>
        <v/>
      </c>
      <c r="J214" s="36">
        <f>IF(B214="","",SUMPRODUCT(((Berechnung!D214:O214+Berechnung!Q214:AB214)&gt;0)*1))</f>
        <v/>
      </c>
      <c r="K214" s="57">
        <f>IF(B214="","",Berechnung!AH214)</f>
        <v/>
      </c>
      <c r="L214" s="40">
        <f>IF(B214="","",IF(N(K214)&gt;0,F214/K214,""))</f>
        <v/>
      </c>
      <c r="M214" s="62">
        <f>IF(L214="","",RANK(L214,$L$6:$L$305,0))</f>
        <v/>
      </c>
      <c r="N214" s="56">
        <f>IF(B214="","",IF(L214="","",IF(L214&lt;=Einstellungen!$C$7,"unauffällig",IF(L214&lt;=Einstellungen!$C$8,"auffällig","kritisch"))))</f>
        <v/>
      </c>
      <c r="O214" s="63">
        <f>IF(L214="",-1,L214+ROW()/1000000000)</f>
        <v/>
      </c>
      <c r="P214" s="61">
        <f>IF(B214="","",Berechnung!AF214)</f>
        <v/>
      </c>
      <c r="Q214" s="57">
        <f>IF(B214="","",Berechnung!AG214)</f>
        <v/>
      </c>
      <c r="R214" s="57">
        <f>IF(B214="","",Berechnung!AI214)</f>
        <v/>
      </c>
      <c r="S214" s="59">
        <f>IF(B214="","",IF(N(R214)&gt;0,Q214/R214,""))</f>
        <v/>
      </c>
      <c r="T214" s="56">
        <f>IF(B214="","",IF(S214="","",IF(S214&lt;=Einstellungen!$C$7,"unauffällig",IF(S214&lt;=Einstellungen!$C$8,"auffällig","kritisch"))))</f>
        <v/>
      </c>
    </row>
    <row r="215">
      <c r="A215" s="47">
        <f>IF(Mitarbeiter!B215="","",Mitarbeiter!A215)</f>
        <v/>
      </c>
      <c r="B215" s="48">
        <f>IF(Mitarbeiter!B215="","",Mitarbeiter!B215)</f>
        <v/>
      </c>
      <c r="C215" s="7">
        <f>IF(Mitarbeiter!B215="","",Mitarbeiter!G215)</f>
        <v/>
      </c>
      <c r="D215" s="57">
        <f>IF(Mitarbeiter!B215="","",Mitarbeiter!H215)</f>
        <v/>
      </c>
      <c r="E215" s="57">
        <f>IF(Mitarbeiter!B215="","",'Ist-Stunden'!C215)</f>
        <v/>
      </c>
      <c r="F215" s="57">
        <f>IF(B215="","",Berechnung!AE215)</f>
        <v/>
      </c>
      <c r="G215" s="61">
        <f>IF(B215="","",Berechnung!P215)</f>
        <v/>
      </c>
      <c r="H215" s="61">
        <f>IF(B215="","",Berechnung!AC215)</f>
        <v/>
      </c>
      <c r="I215" s="61">
        <f>IF(B215="","",Berechnung!AD215)</f>
        <v/>
      </c>
      <c r="J215" s="36">
        <f>IF(B215="","",SUMPRODUCT(((Berechnung!D215:O215+Berechnung!Q215:AB215)&gt;0)*1))</f>
        <v/>
      </c>
      <c r="K215" s="57">
        <f>IF(B215="","",Berechnung!AH215)</f>
        <v/>
      </c>
      <c r="L215" s="40">
        <f>IF(B215="","",IF(N(K215)&gt;0,F215/K215,""))</f>
        <v/>
      </c>
      <c r="M215" s="62">
        <f>IF(L215="","",RANK(L215,$L$6:$L$305,0))</f>
        <v/>
      </c>
      <c r="N215" s="56">
        <f>IF(B215="","",IF(L215="","",IF(L215&lt;=Einstellungen!$C$7,"unauffällig",IF(L215&lt;=Einstellungen!$C$8,"auffällig","kritisch"))))</f>
        <v/>
      </c>
      <c r="O215" s="63">
        <f>IF(L215="",-1,L215+ROW()/1000000000)</f>
        <v/>
      </c>
      <c r="P215" s="61">
        <f>IF(B215="","",Berechnung!AF215)</f>
        <v/>
      </c>
      <c r="Q215" s="57">
        <f>IF(B215="","",Berechnung!AG215)</f>
        <v/>
      </c>
      <c r="R215" s="57">
        <f>IF(B215="","",Berechnung!AI215)</f>
        <v/>
      </c>
      <c r="S215" s="59">
        <f>IF(B215="","",IF(N(R215)&gt;0,Q215/R215,""))</f>
        <v/>
      </c>
      <c r="T215" s="56">
        <f>IF(B215="","",IF(S215="","",IF(S215&lt;=Einstellungen!$C$7,"unauffällig",IF(S215&lt;=Einstellungen!$C$8,"auffällig","kritisch"))))</f>
        <v/>
      </c>
    </row>
    <row r="216">
      <c r="A216" s="47">
        <f>IF(Mitarbeiter!B216="","",Mitarbeiter!A216)</f>
        <v/>
      </c>
      <c r="B216" s="48">
        <f>IF(Mitarbeiter!B216="","",Mitarbeiter!B216)</f>
        <v/>
      </c>
      <c r="C216" s="7">
        <f>IF(Mitarbeiter!B216="","",Mitarbeiter!G216)</f>
        <v/>
      </c>
      <c r="D216" s="57">
        <f>IF(Mitarbeiter!B216="","",Mitarbeiter!H216)</f>
        <v/>
      </c>
      <c r="E216" s="57">
        <f>IF(Mitarbeiter!B216="","",'Ist-Stunden'!C216)</f>
        <v/>
      </c>
      <c r="F216" s="57">
        <f>IF(B216="","",Berechnung!AE216)</f>
        <v/>
      </c>
      <c r="G216" s="61">
        <f>IF(B216="","",Berechnung!P216)</f>
        <v/>
      </c>
      <c r="H216" s="61">
        <f>IF(B216="","",Berechnung!AC216)</f>
        <v/>
      </c>
      <c r="I216" s="61">
        <f>IF(B216="","",Berechnung!AD216)</f>
        <v/>
      </c>
      <c r="J216" s="36">
        <f>IF(B216="","",SUMPRODUCT(((Berechnung!D216:O216+Berechnung!Q216:AB216)&gt;0)*1))</f>
        <v/>
      </c>
      <c r="K216" s="57">
        <f>IF(B216="","",Berechnung!AH216)</f>
        <v/>
      </c>
      <c r="L216" s="40">
        <f>IF(B216="","",IF(N(K216)&gt;0,F216/K216,""))</f>
        <v/>
      </c>
      <c r="M216" s="62">
        <f>IF(L216="","",RANK(L216,$L$6:$L$305,0))</f>
        <v/>
      </c>
      <c r="N216" s="56">
        <f>IF(B216="","",IF(L216="","",IF(L216&lt;=Einstellungen!$C$7,"unauffällig",IF(L216&lt;=Einstellungen!$C$8,"auffällig","kritisch"))))</f>
        <v/>
      </c>
      <c r="O216" s="63">
        <f>IF(L216="",-1,L216+ROW()/1000000000)</f>
        <v/>
      </c>
      <c r="P216" s="61">
        <f>IF(B216="","",Berechnung!AF216)</f>
        <v/>
      </c>
      <c r="Q216" s="57">
        <f>IF(B216="","",Berechnung!AG216)</f>
        <v/>
      </c>
      <c r="R216" s="57">
        <f>IF(B216="","",Berechnung!AI216)</f>
        <v/>
      </c>
      <c r="S216" s="59">
        <f>IF(B216="","",IF(N(R216)&gt;0,Q216/R216,""))</f>
        <v/>
      </c>
      <c r="T216" s="56">
        <f>IF(B216="","",IF(S216="","",IF(S216&lt;=Einstellungen!$C$7,"unauffällig",IF(S216&lt;=Einstellungen!$C$8,"auffällig","kritisch"))))</f>
        <v/>
      </c>
    </row>
    <row r="217">
      <c r="A217" s="47">
        <f>IF(Mitarbeiter!B217="","",Mitarbeiter!A217)</f>
        <v/>
      </c>
      <c r="B217" s="48">
        <f>IF(Mitarbeiter!B217="","",Mitarbeiter!B217)</f>
        <v/>
      </c>
      <c r="C217" s="7">
        <f>IF(Mitarbeiter!B217="","",Mitarbeiter!G217)</f>
        <v/>
      </c>
      <c r="D217" s="57">
        <f>IF(Mitarbeiter!B217="","",Mitarbeiter!H217)</f>
        <v/>
      </c>
      <c r="E217" s="57">
        <f>IF(Mitarbeiter!B217="","",'Ist-Stunden'!C217)</f>
        <v/>
      </c>
      <c r="F217" s="57">
        <f>IF(B217="","",Berechnung!AE217)</f>
        <v/>
      </c>
      <c r="G217" s="61">
        <f>IF(B217="","",Berechnung!P217)</f>
        <v/>
      </c>
      <c r="H217" s="61">
        <f>IF(B217="","",Berechnung!AC217)</f>
        <v/>
      </c>
      <c r="I217" s="61">
        <f>IF(B217="","",Berechnung!AD217)</f>
        <v/>
      </c>
      <c r="J217" s="36">
        <f>IF(B217="","",SUMPRODUCT(((Berechnung!D217:O217+Berechnung!Q217:AB217)&gt;0)*1))</f>
        <v/>
      </c>
      <c r="K217" s="57">
        <f>IF(B217="","",Berechnung!AH217)</f>
        <v/>
      </c>
      <c r="L217" s="40">
        <f>IF(B217="","",IF(N(K217)&gt;0,F217/K217,""))</f>
        <v/>
      </c>
      <c r="M217" s="62">
        <f>IF(L217="","",RANK(L217,$L$6:$L$305,0))</f>
        <v/>
      </c>
      <c r="N217" s="56">
        <f>IF(B217="","",IF(L217="","",IF(L217&lt;=Einstellungen!$C$7,"unauffällig",IF(L217&lt;=Einstellungen!$C$8,"auffällig","kritisch"))))</f>
        <v/>
      </c>
      <c r="O217" s="63">
        <f>IF(L217="",-1,L217+ROW()/1000000000)</f>
        <v/>
      </c>
      <c r="P217" s="61">
        <f>IF(B217="","",Berechnung!AF217)</f>
        <v/>
      </c>
      <c r="Q217" s="57">
        <f>IF(B217="","",Berechnung!AG217)</f>
        <v/>
      </c>
      <c r="R217" s="57">
        <f>IF(B217="","",Berechnung!AI217)</f>
        <v/>
      </c>
      <c r="S217" s="59">
        <f>IF(B217="","",IF(N(R217)&gt;0,Q217/R217,""))</f>
        <v/>
      </c>
      <c r="T217" s="56">
        <f>IF(B217="","",IF(S217="","",IF(S217&lt;=Einstellungen!$C$7,"unauffällig",IF(S217&lt;=Einstellungen!$C$8,"auffällig","kritisch"))))</f>
        <v/>
      </c>
    </row>
    <row r="218">
      <c r="A218" s="47">
        <f>IF(Mitarbeiter!B218="","",Mitarbeiter!A218)</f>
        <v/>
      </c>
      <c r="B218" s="48">
        <f>IF(Mitarbeiter!B218="","",Mitarbeiter!B218)</f>
        <v/>
      </c>
      <c r="C218" s="7">
        <f>IF(Mitarbeiter!B218="","",Mitarbeiter!G218)</f>
        <v/>
      </c>
      <c r="D218" s="57">
        <f>IF(Mitarbeiter!B218="","",Mitarbeiter!H218)</f>
        <v/>
      </c>
      <c r="E218" s="57">
        <f>IF(Mitarbeiter!B218="","",'Ist-Stunden'!C218)</f>
        <v/>
      </c>
      <c r="F218" s="57">
        <f>IF(B218="","",Berechnung!AE218)</f>
        <v/>
      </c>
      <c r="G218" s="61">
        <f>IF(B218="","",Berechnung!P218)</f>
        <v/>
      </c>
      <c r="H218" s="61">
        <f>IF(B218="","",Berechnung!AC218)</f>
        <v/>
      </c>
      <c r="I218" s="61">
        <f>IF(B218="","",Berechnung!AD218)</f>
        <v/>
      </c>
      <c r="J218" s="36">
        <f>IF(B218="","",SUMPRODUCT(((Berechnung!D218:O218+Berechnung!Q218:AB218)&gt;0)*1))</f>
        <v/>
      </c>
      <c r="K218" s="57">
        <f>IF(B218="","",Berechnung!AH218)</f>
        <v/>
      </c>
      <c r="L218" s="40">
        <f>IF(B218="","",IF(N(K218)&gt;0,F218/K218,""))</f>
        <v/>
      </c>
      <c r="M218" s="62">
        <f>IF(L218="","",RANK(L218,$L$6:$L$305,0))</f>
        <v/>
      </c>
      <c r="N218" s="56">
        <f>IF(B218="","",IF(L218="","",IF(L218&lt;=Einstellungen!$C$7,"unauffällig",IF(L218&lt;=Einstellungen!$C$8,"auffällig","kritisch"))))</f>
        <v/>
      </c>
      <c r="O218" s="63">
        <f>IF(L218="",-1,L218+ROW()/1000000000)</f>
        <v/>
      </c>
      <c r="P218" s="61">
        <f>IF(B218="","",Berechnung!AF218)</f>
        <v/>
      </c>
      <c r="Q218" s="57">
        <f>IF(B218="","",Berechnung!AG218)</f>
        <v/>
      </c>
      <c r="R218" s="57">
        <f>IF(B218="","",Berechnung!AI218)</f>
        <v/>
      </c>
      <c r="S218" s="59">
        <f>IF(B218="","",IF(N(R218)&gt;0,Q218/R218,""))</f>
        <v/>
      </c>
      <c r="T218" s="56">
        <f>IF(B218="","",IF(S218="","",IF(S218&lt;=Einstellungen!$C$7,"unauffällig",IF(S218&lt;=Einstellungen!$C$8,"auffällig","kritisch"))))</f>
        <v/>
      </c>
    </row>
    <row r="219">
      <c r="A219" s="47">
        <f>IF(Mitarbeiter!B219="","",Mitarbeiter!A219)</f>
        <v/>
      </c>
      <c r="B219" s="48">
        <f>IF(Mitarbeiter!B219="","",Mitarbeiter!B219)</f>
        <v/>
      </c>
      <c r="C219" s="7">
        <f>IF(Mitarbeiter!B219="","",Mitarbeiter!G219)</f>
        <v/>
      </c>
      <c r="D219" s="57">
        <f>IF(Mitarbeiter!B219="","",Mitarbeiter!H219)</f>
        <v/>
      </c>
      <c r="E219" s="57">
        <f>IF(Mitarbeiter!B219="","",'Ist-Stunden'!C219)</f>
        <v/>
      </c>
      <c r="F219" s="57">
        <f>IF(B219="","",Berechnung!AE219)</f>
        <v/>
      </c>
      <c r="G219" s="61">
        <f>IF(B219="","",Berechnung!P219)</f>
        <v/>
      </c>
      <c r="H219" s="61">
        <f>IF(B219="","",Berechnung!AC219)</f>
        <v/>
      </c>
      <c r="I219" s="61">
        <f>IF(B219="","",Berechnung!AD219)</f>
        <v/>
      </c>
      <c r="J219" s="36">
        <f>IF(B219="","",SUMPRODUCT(((Berechnung!D219:O219+Berechnung!Q219:AB219)&gt;0)*1))</f>
        <v/>
      </c>
      <c r="K219" s="57">
        <f>IF(B219="","",Berechnung!AH219)</f>
        <v/>
      </c>
      <c r="L219" s="40">
        <f>IF(B219="","",IF(N(K219)&gt;0,F219/K219,""))</f>
        <v/>
      </c>
      <c r="M219" s="62">
        <f>IF(L219="","",RANK(L219,$L$6:$L$305,0))</f>
        <v/>
      </c>
      <c r="N219" s="56">
        <f>IF(B219="","",IF(L219="","",IF(L219&lt;=Einstellungen!$C$7,"unauffällig",IF(L219&lt;=Einstellungen!$C$8,"auffällig","kritisch"))))</f>
        <v/>
      </c>
      <c r="O219" s="63">
        <f>IF(L219="",-1,L219+ROW()/1000000000)</f>
        <v/>
      </c>
      <c r="P219" s="61">
        <f>IF(B219="","",Berechnung!AF219)</f>
        <v/>
      </c>
      <c r="Q219" s="57">
        <f>IF(B219="","",Berechnung!AG219)</f>
        <v/>
      </c>
      <c r="R219" s="57">
        <f>IF(B219="","",Berechnung!AI219)</f>
        <v/>
      </c>
      <c r="S219" s="59">
        <f>IF(B219="","",IF(N(R219)&gt;0,Q219/R219,""))</f>
        <v/>
      </c>
      <c r="T219" s="56">
        <f>IF(B219="","",IF(S219="","",IF(S219&lt;=Einstellungen!$C$7,"unauffällig",IF(S219&lt;=Einstellungen!$C$8,"auffällig","kritisch"))))</f>
        <v/>
      </c>
    </row>
    <row r="220">
      <c r="A220" s="47">
        <f>IF(Mitarbeiter!B220="","",Mitarbeiter!A220)</f>
        <v/>
      </c>
      <c r="B220" s="48">
        <f>IF(Mitarbeiter!B220="","",Mitarbeiter!B220)</f>
        <v/>
      </c>
      <c r="C220" s="7">
        <f>IF(Mitarbeiter!B220="","",Mitarbeiter!G220)</f>
        <v/>
      </c>
      <c r="D220" s="57">
        <f>IF(Mitarbeiter!B220="","",Mitarbeiter!H220)</f>
        <v/>
      </c>
      <c r="E220" s="57">
        <f>IF(Mitarbeiter!B220="","",'Ist-Stunden'!C220)</f>
        <v/>
      </c>
      <c r="F220" s="57">
        <f>IF(B220="","",Berechnung!AE220)</f>
        <v/>
      </c>
      <c r="G220" s="61">
        <f>IF(B220="","",Berechnung!P220)</f>
        <v/>
      </c>
      <c r="H220" s="61">
        <f>IF(B220="","",Berechnung!AC220)</f>
        <v/>
      </c>
      <c r="I220" s="61">
        <f>IF(B220="","",Berechnung!AD220)</f>
        <v/>
      </c>
      <c r="J220" s="36">
        <f>IF(B220="","",SUMPRODUCT(((Berechnung!D220:O220+Berechnung!Q220:AB220)&gt;0)*1))</f>
        <v/>
      </c>
      <c r="K220" s="57">
        <f>IF(B220="","",Berechnung!AH220)</f>
        <v/>
      </c>
      <c r="L220" s="40">
        <f>IF(B220="","",IF(N(K220)&gt;0,F220/K220,""))</f>
        <v/>
      </c>
      <c r="M220" s="62">
        <f>IF(L220="","",RANK(L220,$L$6:$L$305,0))</f>
        <v/>
      </c>
      <c r="N220" s="56">
        <f>IF(B220="","",IF(L220="","",IF(L220&lt;=Einstellungen!$C$7,"unauffällig",IF(L220&lt;=Einstellungen!$C$8,"auffällig","kritisch"))))</f>
        <v/>
      </c>
      <c r="O220" s="63">
        <f>IF(L220="",-1,L220+ROW()/1000000000)</f>
        <v/>
      </c>
      <c r="P220" s="61">
        <f>IF(B220="","",Berechnung!AF220)</f>
        <v/>
      </c>
      <c r="Q220" s="57">
        <f>IF(B220="","",Berechnung!AG220)</f>
        <v/>
      </c>
      <c r="R220" s="57">
        <f>IF(B220="","",Berechnung!AI220)</f>
        <v/>
      </c>
      <c r="S220" s="59">
        <f>IF(B220="","",IF(N(R220)&gt;0,Q220/R220,""))</f>
        <v/>
      </c>
      <c r="T220" s="56">
        <f>IF(B220="","",IF(S220="","",IF(S220&lt;=Einstellungen!$C$7,"unauffällig",IF(S220&lt;=Einstellungen!$C$8,"auffällig","kritisch"))))</f>
        <v/>
      </c>
    </row>
    <row r="221">
      <c r="A221" s="47">
        <f>IF(Mitarbeiter!B221="","",Mitarbeiter!A221)</f>
        <v/>
      </c>
      <c r="B221" s="48">
        <f>IF(Mitarbeiter!B221="","",Mitarbeiter!B221)</f>
        <v/>
      </c>
      <c r="C221" s="7">
        <f>IF(Mitarbeiter!B221="","",Mitarbeiter!G221)</f>
        <v/>
      </c>
      <c r="D221" s="57">
        <f>IF(Mitarbeiter!B221="","",Mitarbeiter!H221)</f>
        <v/>
      </c>
      <c r="E221" s="57">
        <f>IF(Mitarbeiter!B221="","",'Ist-Stunden'!C221)</f>
        <v/>
      </c>
      <c r="F221" s="57">
        <f>IF(B221="","",Berechnung!AE221)</f>
        <v/>
      </c>
      <c r="G221" s="61">
        <f>IF(B221="","",Berechnung!P221)</f>
        <v/>
      </c>
      <c r="H221" s="61">
        <f>IF(B221="","",Berechnung!AC221)</f>
        <v/>
      </c>
      <c r="I221" s="61">
        <f>IF(B221="","",Berechnung!AD221)</f>
        <v/>
      </c>
      <c r="J221" s="36">
        <f>IF(B221="","",SUMPRODUCT(((Berechnung!D221:O221+Berechnung!Q221:AB221)&gt;0)*1))</f>
        <v/>
      </c>
      <c r="K221" s="57">
        <f>IF(B221="","",Berechnung!AH221)</f>
        <v/>
      </c>
      <c r="L221" s="40">
        <f>IF(B221="","",IF(N(K221)&gt;0,F221/K221,""))</f>
        <v/>
      </c>
      <c r="M221" s="62">
        <f>IF(L221="","",RANK(L221,$L$6:$L$305,0))</f>
        <v/>
      </c>
      <c r="N221" s="56">
        <f>IF(B221="","",IF(L221="","",IF(L221&lt;=Einstellungen!$C$7,"unauffällig",IF(L221&lt;=Einstellungen!$C$8,"auffällig","kritisch"))))</f>
        <v/>
      </c>
      <c r="O221" s="63">
        <f>IF(L221="",-1,L221+ROW()/1000000000)</f>
        <v/>
      </c>
      <c r="P221" s="61">
        <f>IF(B221="","",Berechnung!AF221)</f>
        <v/>
      </c>
      <c r="Q221" s="57">
        <f>IF(B221="","",Berechnung!AG221)</f>
        <v/>
      </c>
      <c r="R221" s="57">
        <f>IF(B221="","",Berechnung!AI221)</f>
        <v/>
      </c>
      <c r="S221" s="59">
        <f>IF(B221="","",IF(N(R221)&gt;0,Q221/R221,""))</f>
        <v/>
      </c>
      <c r="T221" s="56">
        <f>IF(B221="","",IF(S221="","",IF(S221&lt;=Einstellungen!$C$7,"unauffällig",IF(S221&lt;=Einstellungen!$C$8,"auffällig","kritisch"))))</f>
        <v/>
      </c>
    </row>
    <row r="222">
      <c r="A222" s="47">
        <f>IF(Mitarbeiter!B222="","",Mitarbeiter!A222)</f>
        <v/>
      </c>
      <c r="B222" s="48">
        <f>IF(Mitarbeiter!B222="","",Mitarbeiter!B222)</f>
        <v/>
      </c>
      <c r="C222" s="7">
        <f>IF(Mitarbeiter!B222="","",Mitarbeiter!G222)</f>
        <v/>
      </c>
      <c r="D222" s="57">
        <f>IF(Mitarbeiter!B222="","",Mitarbeiter!H222)</f>
        <v/>
      </c>
      <c r="E222" s="57">
        <f>IF(Mitarbeiter!B222="","",'Ist-Stunden'!C222)</f>
        <v/>
      </c>
      <c r="F222" s="57">
        <f>IF(B222="","",Berechnung!AE222)</f>
        <v/>
      </c>
      <c r="G222" s="61">
        <f>IF(B222="","",Berechnung!P222)</f>
        <v/>
      </c>
      <c r="H222" s="61">
        <f>IF(B222="","",Berechnung!AC222)</f>
        <v/>
      </c>
      <c r="I222" s="61">
        <f>IF(B222="","",Berechnung!AD222)</f>
        <v/>
      </c>
      <c r="J222" s="36">
        <f>IF(B222="","",SUMPRODUCT(((Berechnung!D222:O222+Berechnung!Q222:AB222)&gt;0)*1))</f>
        <v/>
      </c>
      <c r="K222" s="57">
        <f>IF(B222="","",Berechnung!AH222)</f>
        <v/>
      </c>
      <c r="L222" s="40">
        <f>IF(B222="","",IF(N(K222)&gt;0,F222/K222,""))</f>
        <v/>
      </c>
      <c r="M222" s="62">
        <f>IF(L222="","",RANK(L222,$L$6:$L$305,0))</f>
        <v/>
      </c>
      <c r="N222" s="56">
        <f>IF(B222="","",IF(L222="","",IF(L222&lt;=Einstellungen!$C$7,"unauffällig",IF(L222&lt;=Einstellungen!$C$8,"auffällig","kritisch"))))</f>
        <v/>
      </c>
      <c r="O222" s="63">
        <f>IF(L222="",-1,L222+ROW()/1000000000)</f>
        <v/>
      </c>
      <c r="P222" s="61">
        <f>IF(B222="","",Berechnung!AF222)</f>
        <v/>
      </c>
      <c r="Q222" s="57">
        <f>IF(B222="","",Berechnung!AG222)</f>
        <v/>
      </c>
      <c r="R222" s="57">
        <f>IF(B222="","",Berechnung!AI222)</f>
        <v/>
      </c>
      <c r="S222" s="59">
        <f>IF(B222="","",IF(N(R222)&gt;0,Q222/R222,""))</f>
        <v/>
      </c>
      <c r="T222" s="56">
        <f>IF(B222="","",IF(S222="","",IF(S222&lt;=Einstellungen!$C$7,"unauffällig",IF(S222&lt;=Einstellungen!$C$8,"auffällig","kritisch"))))</f>
        <v/>
      </c>
    </row>
    <row r="223">
      <c r="A223" s="47">
        <f>IF(Mitarbeiter!B223="","",Mitarbeiter!A223)</f>
        <v/>
      </c>
      <c r="B223" s="48">
        <f>IF(Mitarbeiter!B223="","",Mitarbeiter!B223)</f>
        <v/>
      </c>
      <c r="C223" s="7">
        <f>IF(Mitarbeiter!B223="","",Mitarbeiter!G223)</f>
        <v/>
      </c>
      <c r="D223" s="57">
        <f>IF(Mitarbeiter!B223="","",Mitarbeiter!H223)</f>
        <v/>
      </c>
      <c r="E223" s="57">
        <f>IF(Mitarbeiter!B223="","",'Ist-Stunden'!C223)</f>
        <v/>
      </c>
      <c r="F223" s="57">
        <f>IF(B223="","",Berechnung!AE223)</f>
        <v/>
      </c>
      <c r="G223" s="61">
        <f>IF(B223="","",Berechnung!P223)</f>
        <v/>
      </c>
      <c r="H223" s="61">
        <f>IF(B223="","",Berechnung!AC223)</f>
        <v/>
      </c>
      <c r="I223" s="61">
        <f>IF(B223="","",Berechnung!AD223)</f>
        <v/>
      </c>
      <c r="J223" s="36">
        <f>IF(B223="","",SUMPRODUCT(((Berechnung!D223:O223+Berechnung!Q223:AB223)&gt;0)*1))</f>
        <v/>
      </c>
      <c r="K223" s="57">
        <f>IF(B223="","",Berechnung!AH223)</f>
        <v/>
      </c>
      <c r="L223" s="40">
        <f>IF(B223="","",IF(N(K223)&gt;0,F223/K223,""))</f>
        <v/>
      </c>
      <c r="M223" s="62">
        <f>IF(L223="","",RANK(L223,$L$6:$L$305,0))</f>
        <v/>
      </c>
      <c r="N223" s="56">
        <f>IF(B223="","",IF(L223="","",IF(L223&lt;=Einstellungen!$C$7,"unauffällig",IF(L223&lt;=Einstellungen!$C$8,"auffällig","kritisch"))))</f>
        <v/>
      </c>
      <c r="O223" s="63">
        <f>IF(L223="",-1,L223+ROW()/1000000000)</f>
        <v/>
      </c>
      <c r="P223" s="61">
        <f>IF(B223="","",Berechnung!AF223)</f>
        <v/>
      </c>
      <c r="Q223" s="57">
        <f>IF(B223="","",Berechnung!AG223)</f>
        <v/>
      </c>
      <c r="R223" s="57">
        <f>IF(B223="","",Berechnung!AI223)</f>
        <v/>
      </c>
      <c r="S223" s="59">
        <f>IF(B223="","",IF(N(R223)&gt;0,Q223/R223,""))</f>
        <v/>
      </c>
      <c r="T223" s="56">
        <f>IF(B223="","",IF(S223="","",IF(S223&lt;=Einstellungen!$C$7,"unauffällig",IF(S223&lt;=Einstellungen!$C$8,"auffällig","kritisch"))))</f>
        <v/>
      </c>
    </row>
    <row r="224">
      <c r="A224" s="47">
        <f>IF(Mitarbeiter!B224="","",Mitarbeiter!A224)</f>
        <v/>
      </c>
      <c r="B224" s="48">
        <f>IF(Mitarbeiter!B224="","",Mitarbeiter!B224)</f>
        <v/>
      </c>
      <c r="C224" s="7">
        <f>IF(Mitarbeiter!B224="","",Mitarbeiter!G224)</f>
        <v/>
      </c>
      <c r="D224" s="57">
        <f>IF(Mitarbeiter!B224="","",Mitarbeiter!H224)</f>
        <v/>
      </c>
      <c r="E224" s="57">
        <f>IF(Mitarbeiter!B224="","",'Ist-Stunden'!C224)</f>
        <v/>
      </c>
      <c r="F224" s="57">
        <f>IF(B224="","",Berechnung!AE224)</f>
        <v/>
      </c>
      <c r="G224" s="61">
        <f>IF(B224="","",Berechnung!P224)</f>
        <v/>
      </c>
      <c r="H224" s="61">
        <f>IF(B224="","",Berechnung!AC224)</f>
        <v/>
      </c>
      <c r="I224" s="61">
        <f>IF(B224="","",Berechnung!AD224)</f>
        <v/>
      </c>
      <c r="J224" s="36">
        <f>IF(B224="","",SUMPRODUCT(((Berechnung!D224:O224+Berechnung!Q224:AB224)&gt;0)*1))</f>
        <v/>
      </c>
      <c r="K224" s="57">
        <f>IF(B224="","",Berechnung!AH224)</f>
        <v/>
      </c>
      <c r="L224" s="40">
        <f>IF(B224="","",IF(N(K224)&gt;0,F224/K224,""))</f>
        <v/>
      </c>
      <c r="M224" s="62">
        <f>IF(L224="","",RANK(L224,$L$6:$L$305,0))</f>
        <v/>
      </c>
      <c r="N224" s="56">
        <f>IF(B224="","",IF(L224="","",IF(L224&lt;=Einstellungen!$C$7,"unauffällig",IF(L224&lt;=Einstellungen!$C$8,"auffällig","kritisch"))))</f>
        <v/>
      </c>
      <c r="O224" s="63">
        <f>IF(L224="",-1,L224+ROW()/1000000000)</f>
        <v/>
      </c>
      <c r="P224" s="61">
        <f>IF(B224="","",Berechnung!AF224)</f>
        <v/>
      </c>
      <c r="Q224" s="57">
        <f>IF(B224="","",Berechnung!AG224)</f>
        <v/>
      </c>
      <c r="R224" s="57">
        <f>IF(B224="","",Berechnung!AI224)</f>
        <v/>
      </c>
      <c r="S224" s="59">
        <f>IF(B224="","",IF(N(R224)&gt;0,Q224/R224,""))</f>
        <v/>
      </c>
      <c r="T224" s="56">
        <f>IF(B224="","",IF(S224="","",IF(S224&lt;=Einstellungen!$C$7,"unauffällig",IF(S224&lt;=Einstellungen!$C$8,"auffällig","kritisch"))))</f>
        <v/>
      </c>
    </row>
    <row r="225">
      <c r="A225" s="47">
        <f>IF(Mitarbeiter!B225="","",Mitarbeiter!A225)</f>
        <v/>
      </c>
      <c r="B225" s="48">
        <f>IF(Mitarbeiter!B225="","",Mitarbeiter!B225)</f>
        <v/>
      </c>
      <c r="C225" s="7">
        <f>IF(Mitarbeiter!B225="","",Mitarbeiter!G225)</f>
        <v/>
      </c>
      <c r="D225" s="57">
        <f>IF(Mitarbeiter!B225="","",Mitarbeiter!H225)</f>
        <v/>
      </c>
      <c r="E225" s="57">
        <f>IF(Mitarbeiter!B225="","",'Ist-Stunden'!C225)</f>
        <v/>
      </c>
      <c r="F225" s="57">
        <f>IF(B225="","",Berechnung!AE225)</f>
        <v/>
      </c>
      <c r="G225" s="61">
        <f>IF(B225="","",Berechnung!P225)</f>
        <v/>
      </c>
      <c r="H225" s="61">
        <f>IF(B225="","",Berechnung!AC225)</f>
        <v/>
      </c>
      <c r="I225" s="61">
        <f>IF(B225="","",Berechnung!AD225)</f>
        <v/>
      </c>
      <c r="J225" s="36">
        <f>IF(B225="","",SUMPRODUCT(((Berechnung!D225:O225+Berechnung!Q225:AB225)&gt;0)*1))</f>
        <v/>
      </c>
      <c r="K225" s="57">
        <f>IF(B225="","",Berechnung!AH225)</f>
        <v/>
      </c>
      <c r="L225" s="40">
        <f>IF(B225="","",IF(N(K225)&gt;0,F225/K225,""))</f>
        <v/>
      </c>
      <c r="M225" s="62">
        <f>IF(L225="","",RANK(L225,$L$6:$L$305,0))</f>
        <v/>
      </c>
      <c r="N225" s="56">
        <f>IF(B225="","",IF(L225="","",IF(L225&lt;=Einstellungen!$C$7,"unauffällig",IF(L225&lt;=Einstellungen!$C$8,"auffällig","kritisch"))))</f>
        <v/>
      </c>
      <c r="O225" s="63">
        <f>IF(L225="",-1,L225+ROW()/1000000000)</f>
        <v/>
      </c>
      <c r="P225" s="61">
        <f>IF(B225="","",Berechnung!AF225)</f>
        <v/>
      </c>
      <c r="Q225" s="57">
        <f>IF(B225="","",Berechnung!AG225)</f>
        <v/>
      </c>
      <c r="R225" s="57">
        <f>IF(B225="","",Berechnung!AI225)</f>
        <v/>
      </c>
      <c r="S225" s="59">
        <f>IF(B225="","",IF(N(R225)&gt;0,Q225/R225,""))</f>
        <v/>
      </c>
      <c r="T225" s="56">
        <f>IF(B225="","",IF(S225="","",IF(S225&lt;=Einstellungen!$C$7,"unauffällig",IF(S225&lt;=Einstellungen!$C$8,"auffällig","kritisch"))))</f>
        <v/>
      </c>
    </row>
    <row r="226">
      <c r="A226" s="47">
        <f>IF(Mitarbeiter!B226="","",Mitarbeiter!A226)</f>
        <v/>
      </c>
      <c r="B226" s="48">
        <f>IF(Mitarbeiter!B226="","",Mitarbeiter!B226)</f>
        <v/>
      </c>
      <c r="C226" s="7">
        <f>IF(Mitarbeiter!B226="","",Mitarbeiter!G226)</f>
        <v/>
      </c>
      <c r="D226" s="57">
        <f>IF(Mitarbeiter!B226="","",Mitarbeiter!H226)</f>
        <v/>
      </c>
      <c r="E226" s="57">
        <f>IF(Mitarbeiter!B226="","",'Ist-Stunden'!C226)</f>
        <v/>
      </c>
      <c r="F226" s="57">
        <f>IF(B226="","",Berechnung!AE226)</f>
        <v/>
      </c>
      <c r="G226" s="61">
        <f>IF(B226="","",Berechnung!P226)</f>
        <v/>
      </c>
      <c r="H226" s="61">
        <f>IF(B226="","",Berechnung!AC226)</f>
        <v/>
      </c>
      <c r="I226" s="61">
        <f>IF(B226="","",Berechnung!AD226)</f>
        <v/>
      </c>
      <c r="J226" s="36">
        <f>IF(B226="","",SUMPRODUCT(((Berechnung!D226:O226+Berechnung!Q226:AB226)&gt;0)*1))</f>
        <v/>
      </c>
      <c r="K226" s="57">
        <f>IF(B226="","",Berechnung!AH226)</f>
        <v/>
      </c>
      <c r="L226" s="40">
        <f>IF(B226="","",IF(N(K226)&gt;0,F226/K226,""))</f>
        <v/>
      </c>
      <c r="M226" s="62">
        <f>IF(L226="","",RANK(L226,$L$6:$L$305,0))</f>
        <v/>
      </c>
      <c r="N226" s="56">
        <f>IF(B226="","",IF(L226="","",IF(L226&lt;=Einstellungen!$C$7,"unauffällig",IF(L226&lt;=Einstellungen!$C$8,"auffällig","kritisch"))))</f>
        <v/>
      </c>
      <c r="O226" s="63">
        <f>IF(L226="",-1,L226+ROW()/1000000000)</f>
        <v/>
      </c>
      <c r="P226" s="61">
        <f>IF(B226="","",Berechnung!AF226)</f>
        <v/>
      </c>
      <c r="Q226" s="57">
        <f>IF(B226="","",Berechnung!AG226)</f>
        <v/>
      </c>
      <c r="R226" s="57">
        <f>IF(B226="","",Berechnung!AI226)</f>
        <v/>
      </c>
      <c r="S226" s="59">
        <f>IF(B226="","",IF(N(R226)&gt;0,Q226/R226,""))</f>
        <v/>
      </c>
      <c r="T226" s="56">
        <f>IF(B226="","",IF(S226="","",IF(S226&lt;=Einstellungen!$C$7,"unauffällig",IF(S226&lt;=Einstellungen!$C$8,"auffällig","kritisch"))))</f>
        <v/>
      </c>
    </row>
    <row r="227">
      <c r="A227" s="47">
        <f>IF(Mitarbeiter!B227="","",Mitarbeiter!A227)</f>
        <v/>
      </c>
      <c r="B227" s="48">
        <f>IF(Mitarbeiter!B227="","",Mitarbeiter!B227)</f>
        <v/>
      </c>
      <c r="C227" s="7">
        <f>IF(Mitarbeiter!B227="","",Mitarbeiter!G227)</f>
        <v/>
      </c>
      <c r="D227" s="57">
        <f>IF(Mitarbeiter!B227="","",Mitarbeiter!H227)</f>
        <v/>
      </c>
      <c r="E227" s="57">
        <f>IF(Mitarbeiter!B227="","",'Ist-Stunden'!C227)</f>
        <v/>
      </c>
      <c r="F227" s="57">
        <f>IF(B227="","",Berechnung!AE227)</f>
        <v/>
      </c>
      <c r="G227" s="61">
        <f>IF(B227="","",Berechnung!P227)</f>
        <v/>
      </c>
      <c r="H227" s="61">
        <f>IF(B227="","",Berechnung!AC227)</f>
        <v/>
      </c>
      <c r="I227" s="61">
        <f>IF(B227="","",Berechnung!AD227)</f>
        <v/>
      </c>
      <c r="J227" s="36">
        <f>IF(B227="","",SUMPRODUCT(((Berechnung!D227:O227+Berechnung!Q227:AB227)&gt;0)*1))</f>
        <v/>
      </c>
      <c r="K227" s="57">
        <f>IF(B227="","",Berechnung!AH227)</f>
        <v/>
      </c>
      <c r="L227" s="40">
        <f>IF(B227="","",IF(N(K227)&gt;0,F227/K227,""))</f>
        <v/>
      </c>
      <c r="M227" s="62">
        <f>IF(L227="","",RANK(L227,$L$6:$L$305,0))</f>
        <v/>
      </c>
      <c r="N227" s="56">
        <f>IF(B227="","",IF(L227="","",IF(L227&lt;=Einstellungen!$C$7,"unauffällig",IF(L227&lt;=Einstellungen!$C$8,"auffällig","kritisch"))))</f>
        <v/>
      </c>
      <c r="O227" s="63">
        <f>IF(L227="",-1,L227+ROW()/1000000000)</f>
        <v/>
      </c>
      <c r="P227" s="61">
        <f>IF(B227="","",Berechnung!AF227)</f>
        <v/>
      </c>
      <c r="Q227" s="57">
        <f>IF(B227="","",Berechnung!AG227)</f>
        <v/>
      </c>
      <c r="R227" s="57">
        <f>IF(B227="","",Berechnung!AI227)</f>
        <v/>
      </c>
      <c r="S227" s="59">
        <f>IF(B227="","",IF(N(R227)&gt;0,Q227/R227,""))</f>
        <v/>
      </c>
      <c r="T227" s="56">
        <f>IF(B227="","",IF(S227="","",IF(S227&lt;=Einstellungen!$C$7,"unauffällig",IF(S227&lt;=Einstellungen!$C$8,"auffällig","kritisch"))))</f>
        <v/>
      </c>
    </row>
    <row r="228">
      <c r="A228" s="47">
        <f>IF(Mitarbeiter!B228="","",Mitarbeiter!A228)</f>
        <v/>
      </c>
      <c r="B228" s="48">
        <f>IF(Mitarbeiter!B228="","",Mitarbeiter!B228)</f>
        <v/>
      </c>
      <c r="C228" s="7">
        <f>IF(Mitarbeiter!B228="","",Mitarbeiter!G228)</f>
        <v/>
      </c>
      <c r="D228" s="57">
        <f>IF(Mitarbeiter!B228="","",Mitarbeiter!H228)</f>
        <v/>
      </c>
      <c r="E228" s="57">
        <f>IF(Mitarbeiter!B228="","",'Ist-Stunden'!C228)</f>
        <v/>
      </c>
      <c r="F228" s="57">
        <f>IF(B228="","",Berechnung!AE228)</f>
        <v/>
      </c>
      <c r="G228" s="61">
        <f>IF(B228="","",Berechnung!P228)</f>
        <v/>
      </c>
      <c r="H228" s="61">
        <f>IF(B228="","",Berechnung!AC228)</f>
        <v/>
      </c>
      <c r="I228" s="61">
        <f>IF(B228="","",Berechnung!AD228)</f>
        <v/>
      </c>
      <c r="J228" s="36">
        <f>IF(B228="","",SUMPRODUCT(((Berechnung!D228:O228+Berechnung!Q228:AB228)&gt;0)*1))</f>
        <v/>
      </c>
      <c r="K228" s="57">
        <f>IF(B228="","",Berechnung!AH228)</f>
        <v/>
      </c>
      <c r="L228" s="40">
        <f>IF(B228="","",IF(N(K228)&gt;0,F228/K228,""))</f>
        <v/>
      </c>
      <c r="M228" s="62">
        <f>IF(L228="","",RANK(L228,$L$6:$L$305,0))</f>
        <v/>
      </c>
      <c r="N228" s="56">
        <f>IF(B228="","",IF(L228="","",IF(L228&lt;=Einstellungen!$C$7,"unauffällig",IF(L228&lt;=Einstellungen!$C$8,"auffällig","kritisch"))))</f>
        <v/>
      </c>
      <c r="O228" s="63">
        <f>IF(L228="",-1,L228+ROW()/1000000000)</f>
        <v/>
      </c>
      <c r="P228" s="61">
        <f>IF(B228="","",Berechnung!AF228)</f>
        <v/>
      </c>
      <c r="Q228" s="57">
        <f>IF(B228="","",Berechnung!AG228)</f>
        <v/>
      </c>
      <c r="R228" s="57">
        <f>IF(B228="","",Berechnung!AI228)</f>
        <v/>
      </c>
      <c r="S228" s="59">
        <f>IF(B228="","",IF(N(R228)&gt;0,Q228/R228,""))</f>
        <v/>
      </c>
      <c r="T228" s="56">
        <f>IF(B228="","",IF(S228="","",IF(S228&lt;=Einstellungen!$C$7,"unauffällig",IF(S228&lt;=Einstellungen!$C$8,"auffällig","kritisch"))))</f>
        <v/>
      </c>
    </row>
    <row r="229">
      <c r="A229" s="47">
        <f>IF(Mitarbeiter!B229="","",Mitarbeiter!A229)</f>
        <v/>
      </c>
      <c r="B229" s="48">
        <f>IF(Mitarbeiter!B229="","",Mitarbeiter!B229)</f>
        <v/>
      </c>
      <c r="C229" s="7">
        <f>IF(Mitarbeiter!B229="","",Mitarbeiter!G229)</f>
        <v/>
      </c>
      <c r="D229" s="57">
        <f>IF(Mitarbeiter!B229="","",Mitarbeiter!H229)</f>
        <v/>
      </c>
      <c r="E229" s="57">
        <f>IF(Mitarbeiter!B229="","",'Ist-Stunden'!C229)</f>
        <v/>
      </c>
      <c r="F229" s="57">
        <f>IF(B229="","",Berechnung!AE229)</f>
        <v/>
      </c>
      <c r="G229" s="61">
        <f>IF(B229="","",Berechnung!P229)</f>
        <v/>
      </c>
      <c r="H229" s="61">
        <f>IF(B229="","",Berechnung!AC229)</f>
        <v/>
      </c>
      <c r="I229" s="61">
        <f>IF(B229="","",Berechnung!AD229)</f>
        <v/>
      </c>
      <c r="J229" s="36">
        <f>IF(B229="","",SUMPRODUCT(((Berechnung!D229:O229+Berechnung!Q229:AB229)&gt;0)*1))</f>
        <v/>
      </c>
      <c r="K229" s="57">
        <f>IF(B229="","",Berechnung!AH229)</f>
        <v/>
      </c>
      <c r="L229" s="40">
        <f>IF(B229="","",IF(N(K229)&gt;0,F229/K229,""))</f>
        <v/>
      </c>
      <c r="M229" s="62">
        <f>IF(L229="","",RANK(L229,$L$6:$L$305,0))</f>
        <v/>
      </c>
      <c r="N229" s="56">
        <f>IF(B229="","",IF(L229="","",IF(L229&lt;=Einstellungen!$C$7,"unauffällig",IF(L229&lt;=Einstellungen!$C$8,"auffällig","kritisch"))))</f>
        <v/>
      </c>
      <c r="O229" s="63">
        <f>IF(L229="",-1,L229+ROW()/1000000000)</f>
        <v/>
      </c>
      <c r="P229" s="61">
        <f>IF(B229="","",Berechnung!AF229)</f>
        <v/>
      </c>
      <c r="Q229" s="57">
        <f>IF(B229="","",Berechnung!AG229)</f>
        <v/>
      </c>
      <c r="R229" s="57">
        <f>IF(B229="","",Berechnung!AI229)</f>
        <v/>
      </c>
      <c r="S229" s="59">
        <f>IF(B229="","",IF(N(R229)&gt;0,Q229/R229,""))</f>
        <v/>
      </c>
      <c r="T229" s="56">
        <f>IF(B229="","",IF(S229="","",IF(S229&lt;=Einstellungen!$C$7,"unauffällig",IF(S229&lt;=Einstellungen!$C$8,"auffällig","kritisch"))))</f>
        <v/>
      </c>
    </row>
    <row r="230">
      <c r="A230" s="47">
        <f>IF(Mitarbeiter!B230="","",Mitarbeiter!A230)</f>
        <v/>
      </c>
      <c r="B230" s="48">
        <f>IF(Mitarbeiter!B230="","",Mitarbeiter!B230)</f>
        <v/>
      </c>
      <c r="C230" s="7">
        <f>IF(Mitarbeiter!B230="","",Mitarbeiter!G230)</f>
        <v/>
      </c>
      <c r="D230" s="57">
        <f>IF(Mitarbeiter!B230="","",Mitarbeiter!H230)</f>
        <v/>
      </c>
      <c r="E230" s="57">
        <f>IF(Mitarbeiter!B230="","",'Ist-Stunden'!C230)</f>
        <v/>
      </c>
      <c r="F230" s="57">
        <f>IF(B230="","",Berechnung!AE230)</f>
        <v/>
      </c>
      <c r="G230" s="61">
        <f>IF(B230="","",Berechnung!P230)</f>
        <v/>
      </c>
      <c r="H230" s="61">
        <f>IF(B230="","",Berechnung!AC230)</f>
        <v/>
      </c>
      <c r="I230" s="61">
        <f>IF(B230="","",Berechnung!AD230)</f>
        <v/>
      </c>
      <c r="J230" s="36">
        <f>IF(B230="","",SUMPRODUCT(((Berechnung!D230:O230+Berechnung!Q230:AB230)&gt;0)*1))</f>
        <v/>
      </c>
      <c r="K230" s="57">
        <f>IF(B230="","",Berechnung!AH230)</f>
        <v/>
      </c>
      <c r="L230" s="40">
        <f>IF(B230="","",IF(N(K230)&gt;0,F230/K230,""))</f>
        <v/>
      </c>
      <c r="M230" s="62">
        <f>IF(L230="","",RANK(L230,$L$6:$L$305,0))</f>
        <v/>
      </c>
      <c r="N230" s="56">
        <f>IF(B230="","",IF(L230="","",IF(L230&lt;=Einstellungen!$C$7,"unauffällig",IF(L230&lt;=Einstellungen!$C$8,"auffällig","kritisch"))))</f>
        <v/>
      </c>
      <c r="O230" s="63">
        <f>IF(L230="",-1,L230+ROW()/1000000000)</f>
        <v/>
      </c>
      <c r="P230" s="61">
        <f>IF(B230="","",Berechnung!AF230)</f>
        <v/>
      </c>
      <c r="Q230" s="57">
        <f>IF(B230="","",Berechnung!AG230)</f>
        <v/>
      </c>
      <c r="R230" s="57">
        <f>IF(B230="","",Berechnung!AI230)</f>
        <v/>
      </c>
      <c r="S230" s="59">
        <f>IF(B230="","",IF(N(R230)&gt;0,Q230/R230,""))</f>
        <v/>
      </c>
      <c r="T230" s="56">
        <f>IF(B230="","",IF(S230="","",IF(S230&lt;=Einstellungen!$C$7,"unauffällig",IF(S230&lt;=Einstellungen!$C$8,"auffällig","kritisch"))))</f>
        <v/>
      </c>
    </row>
    <row r="231">
      <c r="A231" s="47">
        <f>IF(Mitarbeiter!B231="","",Mitarbeiter!A231)</f>
        <v/>
      </c>
      <c r="B231" s="48">
        <f>IF(Mitarbeiter!B231="","",Mitarbeiter!B231)</f>
        <v/>
      </c>
      <c r="C231" s="7">
        <f>IF(Mitarbeiter!B231="","",Mitarbeiter!G231)</f>
        <v/>
      </c>
      <c r="D231" s="57">
        <f>IF(Mitarbeiter!B231="","",Mitarbeiter!H231)</f>
        <v/>
      </c>
      <c r="E231" s="57">
        <f>IF(Mitarbeiter!B231="","",'Ist-Stunden'!C231)</f>
        <v/>
      </c>
      <c r="F231" s="57">
        <f>IF(B231="","",Berechnung!AE231)</f>
        <v/>
      </c>
      <c r="G231" s="61">
        <f>IF(B231="","",Berechnung!P231)</f>
        <v/>
      </c>
      <c r="H231" s="61">
        <f>IF(B231="","",Berechnung!AC231)</f>
        <v/>
      </c>
      <c r="I231" s="61">
        <f>IF(B231="","",Berechnung!AD231)</f>
        <v/>
      </c>
      <c r="J231" s="36">
        <f>IF(B231="","",SUMPRODUCT(((Berechnung!D231:O231+Berechnung!Q231:AB231)&gt;0)*1))</f>
        <v/>
      </c>
      <c r="K231" s="57">
        <f>IF(B231="","",Berechnung!AH231)</f>
        <v/>
      </c>
      <c r="L231" s="40">
        <f>IF(B231="","",IF(N(K231)&gt;0,F231/K231,""))</f>
        <v/>
      </c>
      <c r="M231" s="62">
        <f>IF(L231="","",RANK(L231,$L$6:$L$305,0))</f>
        <v/>
      </c>
      <c r="N231" s="56">
        <f>IF(B231="","",IF(L231="","",IF(L231&lt;=Einstellungen!$C$7,"unauffällig",IF(L231&lt;=Einstellungen!$C$8,"auffällig","kritisch"))))</f>
        <v/>
      </c>
      <c r="O231" s="63">
        <f>IF(L231="",-1,L231+ROW()/1000000000)</f>
        <v/>
      </c>
      <c r="P231" s="61">
        <f>IF(B231="","",Berechnung!AF231)</f>
        <v/>
      </c>
      <c r="Q231" s="57">
        <f>IF(B231="","",Berechnung!AG231)</f>
        <v/>
      </c>
      <c r="R231" s="57">
        <f>IF(B231="","",Berechnung!AI231)</f>
        <v/>
      </c>
      <c r="S231" s="59">
        <f>IF(B231="","",IF(N(R231)&gt;0,Q231/R231,""))</f>
        <v/>
      </c>
      <c r="T231" s="56">
        <f>IF(B231="","",IF(S231="","",IF(S231&lt;=Einstellungen!$C$7,"unauffällig",IF(S231&lt;=Einstellungen!$C$8,"auffällig","kritisch"))))</f>
        <v/>
      </c>
    </row>
    <row r="232">
      <c r="A232" s="47">
        <f>IF(Mitarbeiter!B232="","",Mitarbeiter!A232)</f>
        <v/>
      </c>
      <c r="B232" s="48">
        <f>IF(Mitarbeiter!B232="","",Mitarbeiter!B232)</f>
        <v/>
      </c>
      <c r="C232" s="7">
        <f>IF(Mitarbeiter!B232="","",Mitarbeiter!G232)</f>
        <v/>
      </c>
      <c r="D232" s="57">
        <f>IF(Mitarbeiter!B232="","",Mitarbeiter!H232)</f>
        <v/>
      </c>
      <c r="E232" s="57">
        <f>IF(Mitarbeiter!B232="","",'Ist-Stunden'!C232)</f>
        <v/>
      </c>
      <c r="F232" s="57">
        <f>IF(B232="","",Berechnung!AE232)</f>
        <v/>
      </c>
      <c r="G232" s="61">
        <f>IF(B232="","",Berechnung!P232)</f>
        <v/>
      </c>
      <c r="H232" s="61">
        <f>IF(B232="","",Berechnung!AC232)</f>
        <v/>
      </c>
      <c r="I232" s="61">
        <f>IF(B232="","",Berechnung!AD232)</f>
        <v/>
      </c>
      <c r="J232" s="36">
        <f>IF(B232="","",SUMPRODUCT(((Berechnung!D232:O232+Berechnung!Q232:AB232)&gt;0)*1))</f>
        <v/>
      </c>
      <c r="K232" s="57">
        <f>IF(B232="","",Berechnung!AH232)</f>
        <v/>
      </c>
      <c r="L232" s="40">
        <f>IF(B232="","",IF(N(K232)&gt;0,F232/K232,""))</f>
        <v/>
      </c>
      <c r="M232" s="62">
        <f>IF(L232="","",RANK(L232,$L$6:$L$305,0))</f>
        <v/>
      </c>
      <c r="N232" s="56">
        <f>IF(B232="","",IF(L232="","",IF(L232&lt;=Einstellungen!$C$7,"unauffällig",IF(L232&lt;=Einstellungen!$C$8,"auffällig","kritisch"))))</f>
        <v/>
      </c>
      <c r="O232" s="63">
        <f>IF(L232="",-1,L232+ROW()/1000000000)</f>
        <v/>
      </c>
      <c r="P232" s="61">
        <f>IF(B232="","",Berechnung!AF232)</f>
        <v/>
      </c>
      <c r="Q232" s="57">
        <f>IF(B232="","",Berechnung!AG232)</f>
        <v/>
      </c>
      <c r="R232" s="57">
        <f>IF(B232="","",Berechnung!AI232)</f>
        <v/>
      </c>
      <c r="S232" s="59">
        <f>IF(B232="","",IF(N(R232)&gt;0,Q232/R232,""))</f>
        <v/>
      </c>
      <c r="T232" s="56">
        <f>IF(B232="","",IF(S232="","",IF(S232&lt;=Einstellungen!$C$7,"unauffällig",IF(S232&lt;=Einstellungen!$C$8,"auffällig","kritisch"))))</f>
        <v/>
      </c>
    </row>
    <row r="233">
      <c r="A233" s="47">
        <f>IF(Mitarbeiter!B233="","",Mitarbeiter!A233)</f>
        <v/>
      </c>
      <c r="B233" s="48">
        <f>IF(Mitarbeiter!B233="","",Mitarbeiter!B233)</f>
        <v/>
      </c>
      <c r="C233" s="7">
        <f>IF(Mitarbeiter!B233="","",Mitarbeiter!G233)</f>
        <v/>
      </c>
      <c r="D233" s="57">
        <f>IF(Mitarbeiter!B233="","",Mitarbeiter!H233)</f>
        <v/>
      </c>
      <c r="E233" s="57">
        <f>IF(Mitarbeiter!B233="","",'Ist-Stunden'!C233)</f>
        <v/>
      </c>
      <c r="F233" s="57">
        <f>IF(B233="","",Berechnung!AE233)</f>
        <v/>
      </c>
      <c r="G233" s="61">
        <f>IF(B233="","",Berechnung!P233)</f>
        <v/>
      </c>
      <c r="H233" s="61">
        <f>IF(B233="","",Berechnung!AC233)</f>
        <v/>
      </c>
      <c r="I233" s="61">
        <f>IF(B233="","",Berechnung!AD233)</f>
        <v/>
      </c>
      <c r="J233" s="36">
        <f>IF(B233="","",SUMPRODUCT(((Berechnung!D233:O233+Berechnung!Q233:AB233)&gt;0)*1))</f>
        <v/>
      </c>
      <c r="K233" s="57">
        <f>IF(B233="","",Berechnung!AH233)</f>
        <v/>
      </c>
      <c r="L233" s="40">
        <f>IF(B233="","",IF(N(K233)&gt;0,F233/K233,""))</f>
        <v/>
      </c>
      <c r="M233" s="62">
        <f>IF(L233="","",RANK(L233,$L$6:$L$305,0))</f>
        <v/>
      </c>
      <c r="N233" s="56">
        <f>IF(B233="","",IF(L233="","",IF(L233&lt;=Einstellungen!$C$7,"unauffällig",IF(L233&lt;=Einstellungen!$C$8,"auffällig","kritisch"))))</f>
        <v/>
      </c>
      <c r="O233" s="63">
        <f>IF(L233="",-1,L233+ROW()/1000000000)</f>
        <v/>
      </c>
      <c r="P233" s="61">
        <f>IF(B233="","",Berechnung!AF233)</f>
        <v/>
      </c>
      <c r="Q233" s="57">
        <f>IF(B233="","",Berechnung!AG233)</f>
        <v/>
      </c>
      <c r="R233" s="57">
        <f>IF(B233="","",Berechnung!AI233)</f>
        <v/>
      </c>
      <c r="S233" s="59">
        <f>IF(B233="","",IF(N(R233)&gt;0,Q233/R233,""))</f>
        <v/>
      </c>
      <c r="T233" s="56">
        <f>IF(B233="","",IF(S233="","",IF(S233&lt;=Einstellungen!$C$7,"unauffällig",IF(S233&lt;=Einstellungen!$C$8,"auffällig","kritisch"))))</f>
        <v/>
      </c>
    </row>
    <row r="234">
      <c r="A234" s="47">
        <f>IF(Mitarbeiter!B234="","",Mitarbeiter!A234)</f>
        <v/>
      </c>
      <c r="B234" s="48">
        <f>IF(Mitarbeiter!B234="","",Mitarbeiter!B234)</f>
        <v/>
      </c>
      <c r="C234" s="7">
        <f>IF(Mitarbeiter!B234="","",Mitarbeiter!G234)</f>
        <v/>
      </c>
      <c r="D234" s="57">
        <f>IF(Mitarbeiter!B234="","",Mitarbeiter!H234)</f>
        <v/>
      </c>
      <c r="E234" s="57">
        <f>IF(Mitarbeiter!B234="","",'Ist-Stunden'!C234)</f>
        <v/>
      </c>
      <c r="F234" s="57">
        <f>IF(B234="","",Berechnung!AE234)</f>
        <v/>
      </c>
      <c r="G234" s="61">
        <f>IF(B234="","",Berechnung!P234)</f>
        <v/>
      </c>
      <c r="H234" s="61">
        <f>IF(B234="","",Berechnung!AC234)</f>
        <v/>
      </c>
      <c r="I234" s="61">
        <f>IF(B234="","",Berechnung!AD234)</f>
        <v/>
      </c>
      <c r="J234" s="36">
        <f>IF(B234="","",SUMPRODUCT(((Berechnung!D234:O234+Berechnung!Q234:AB234)&gt;0)*1))</f>
        <v/>
      </c>
      <c r="K234" s="57">
        <f>IF(B234="","",Berechnung!AH234)</f>
        <v/>
      </c>
      <c r="L234" s="40">
        <f>IF(B234="","",IF(N(K234)&gt;0,F234/K234,""))</f>
        <v/>
      </c>
      <c r="M234" s="62">
        <f>IF(L234="","",RANK(L234,$L$6:$L$305,0))</f>
        <v/>
      </c>
      <c r="N234" s="56">
        <f>IF(B234="","",IF(L234="","",IF(L234&lt;=Einstellungen!$C$7,"unauffällig",IF(L234&lt;=Einstellungen!$C$8,"auffällig","kritisch"))))</f>
        <v/>
      </c>
      <c r="O234" s="63">
        <f>IF(L234="",-1,L234+ROW()/1000000000)</f>
        <v/>
      </c>
      <c r="P234" s="61">
        <f>IF(B234="","",Berechnung!AF234)</f>
        <v/>
      </c>
      <c r="Q234" s="57">
        <f>IF(B234="","",Berechnung!AG234)</f>
        <v/>
      </c>
      <c r="R234" s="57">
        <f>IF(B234="","",Berechnung!AI234)</f>
        <v/>
      </c>
      <c r="S234" s="59">
        <f>IF(B234="","",IF(N(R234)&gt;0,Q234/R234,""))</f>
        <v/>
      </c>
      <c r="T234" s="56">
        <f>IF(B234="","",IF(S234="","",IF(S234&lt;=Einstellungen!$C$7,"unauffällig",IF(S234&lt;=Einstellungen!$C$8,"auffällig","kritisch"))))</f>
        <v/>
      </c>
    </row>
    <row r="235">
      <c r="A235" s="47">
        <f>IF(Mitarbeiter!B235="","",Mitarbeiter!A235)</f>
        <v/>
      </c>
      <c r="B235" s="48">
        <f>IF(Mitarbeiter!B235="","",Mitarbeiter!B235)</f>
        <v/>
      </c>
      <c r="C235" s="7">
        <f>IF(Mitarbeiter!B235="","",Mitarbeiter!G235)</f>
        <v/>
      </c>
      <c r="D235" s="57">
        <f>IF(Mitarbeiter!B235="","",Mitarbeiter!H235)</f>
        <v/>
      </c>
      <c r="E235" s="57">
        <f>IF(Mitarbeiter!B235="","",'Ist-Stunden'!C235)</f>
        <v/>
      </c>
      <c r="F235" s="57">
        <f>IF(B235="","",Berechnung!AE235)</f>
        <v/>
      </c>
      <c r="G235" s="61">
        <f>IF(B235="","",Berechnung!P235)</f>
        <v/>
      </c>
      <c r="H235" s="61">
        <f>IF(B235="","",Berechnung!AC235)</f>
        <v/>
      </c>
      <c r="I235" s="61">
        <f>IF(B235="","",Berechnung!AD235)</f>
        <v/>
      </c>
      <c r="J235" s="36">
        <f>IF(B235="","",SUMPRODUCT(((Berechnung!D235:O235+Berechnung!Q235:AB235)&gt;0)*1))</f>
        <v/>
      </c>
      <c r="K235" s="57">
        <f>IF(B235="","",Berechnung!AH235)</f>
        <v/>
      </c>
      <c r="L235" s="40">
        <f>IF(B235="","",IF(N(K235)&gt;0,F235/K235,""))</f>
        <v/>
      </c>
      <c r="M235" s="62">
        <f>IF(L235="","",RANK(L235,$L$6:$L$305,0))</f>
        <v/>
      </c>
      <c r="N235" s="56">
        <f>IF(B235="","",IF(L235="","",IF(L235&lt;=Einstellungen!$C$7,"unauffällig",IF(L235&lt;=Einstellungen!$C$8,"auffällig","kritisch"))))</f>
        <v/>
      </c>
      <c r="O235" s="63">
        <f>IF(L235="",-1,L235+ROW()/1000000000)</f>
        <v/>
      </c>
      <c r="P235" s="61">
        <f>IF(B235="","",Berechnung!AF235)</f>
        <v/>
      </c>
      <c r="Q235" s="57">
        <f>IF(B235="","",Berechnung!AG235)</f>
        <v/>
      </c>
      <c r="R235" s="57">
        <f>IF(B235="","",Berechnung!AI235)</f>
        <v/>
      </c>
      <c r="S235" s="59">
        <f>IF(B235="","",IF(N(R235)&gt;0,Q235/R235,""))</f>
        <v/>
      </c>
      <c r="T235" s="56">
        <f>IF(B235="","",IF(S235="","",IF(S235&lt;=Einstellungen!$C$7,"unauffällig",IF(S235&lt;=Einstellungen!$C$8,"auffällig","kritisch"))))</f>
        <v/>
      </c>
    </row>
    <row r="236">
      <c r="A236" s="47">
        <f>IF(Mitarbeiter!B236="","",Mitarbeiter!A236)</f>
        <v/>
      </c>
      <c r="B236" s="48">
        <f>IF(Mitarbeiter!B236="","",Mitarbeiter!B236)</f>
        <v/>
      </c>
      <c r="C236" s="7">
        <f>IF(Mitarbeiter!B236="","",Mitarbeiter!G236)</f>
        <v/>
      </c>
      <c r="D236" s="57">
        <f>IF(Mitarbeiter!B236="","",Mitarbeiter!H236)</f>
        <v/>
      </c>
      <c r="E236" s="57">
        <f>IF(Mitarbeiter!B236="","",'Ist-Stunden'!C236)</f>
        <v/>
      </c>
      <c r="F236" s="57">
        <f>IF(B236="","",Berechnung!AE236)</f>
        <v/>
      </c>
      <c r="G236" s="61">
        <f>IF(B236="","",Berechnung!P236)</f>
        <v/>
      </c>
      <c r="H236" s="61">
        <f>IF(B236="","",Berechnung!AC236)</f>
        <v/>
      </c>
      <c r="I236" s="61">
        <f>IF(B236="","",Berechnung!AD236)</f>
        <v/>
      </c>
      <c r="J236" s="36">
        <f>IF(B236="","",SUMPRODUCT(((Berechnung!D236:O236+Berechnung!Q236:AB236)&gt;0)*1))</f>
        <v/>
      </c>
      <c r="K236" s="57">
        <f>IF(B236="","",Berechnung!AH236)</f>
        <v/>
      </c>
      <c r="L236" s="40">
        <f>IF(B236="","",IF(N(K236)&gt;0,F236/K236,""))</f>
        <v/>
      </c>
      <c r="M236" s="62">
        <f>IF(L236="","",RANK(L236,$L$6:$L$305,0))</f>
        <v/>
      </c>
      <c r="N236" s="56">
        <f>IF(B236="","",IF(L236="","",IF(L236&lt;=Einstellungen!$C$7,"unauffällig",IF(L236&lt;=Einstellungen!$C$8,"auffällig","kritisch"))))</f>
        <v/>
      </c>
      <c r="O236" s="63">
        <f>IF(L236="",-1,L236+ROW()/1000000000)</f>
        <v/>
      </c>
      <c r="P236" s="61">
        <f>IF(B236="","",Berechnung!AF236)</f>
        <v/>
      </c>
      <c r="Q236" s="57">
        <f>IF(B236="","",Berechnung!AG236)</f>
        <v/>
      </c>
      <c r="R236" s="57">
        <f>IF(B236="","",Berechnung!AI236)</f>
        <v/>
      </c>
      <c r="S236" s="59">
        <f>IF(B236="","",IF(N(R236)&gt;0,Q236/R236,""))</f>
        <v/>
      </c>
      <c r="T236" s="56">
        <f>IF(B236="","",IF(S236="","",IF(S236&lt;=Einstellungen!$C$7,"unauffällig",IF(S236&lt;=Einstellungen!$C$8,"auffällig","kritisch"))))</f>
        <v/>
      </c>
    </row>
    <row r="237">
      <c r="A237" s="47">
        <f>IF(Mitarbeiter!B237="","",Mitarbeiter!A237)</f>
        <v/>
      </c>
      <c r="B237" s="48">
        <f>IF(Mitarbeiter!B237="","",Mitarbeiter!B237)</f>
        <v/>
      </c>
      <c r="C237" s="7">
        <f>IF(Mitarbeiter!B237="","",Mitarbeiter!G237)</f>
        <v/>
      </c>
      <c r="D237" s="57">
        <f>IF(Mitarbeiter!B237="","",Mitarbeiter!H237)</f>
        <v/>
      </c>
      <c r="E237" s="57">
        <f>IF(Mitarbeiter!B237="","",'Ist-Stunden'!C237)</f>
        <v/>
      </c>
      <c r="F237" s="57">
        <f>IF(B237="","",Berechnung!AE237)</f>
        <v/>
      </c>
      <c r="G237" s="61">
        <f>IF(B237="","",Berechnung!P237)</f>
        <v/>
      </c>
      <c r="H237" s="61">
        <f>IF(B237="","",Berechnung!AC237)</f>
        <v/>
      </c>
      <c r="I237" s="61">
        <f>IF(B237="","",Berechnung!AD237)</f>
        <v/>
      </c>
      <c r="J237" s="36">
        <f>IF(B237="","",SUMPRODUCT(((Berechnung!D237:O237+Berechnung!Q237:AB237)&gt;0)*1))</f>
        <v/>
      </c>
      <c r="K237" s="57">
        <f>IF(B237="","",Berechnung!AH237)</f>
        <v/>
      </c>
      <c r="L237" s="40">
        <f>IF(B237="","",IF(N(K237)&gt;0,F237/K237,""))</f>
        <v/>
      </c>
      <c r="M237" s="62">
        <f>IF(L237="","",RANK(L237,$L$6:$L$305,0))</f>
        <v/>
      </c>
      <c r="N237" s="56">
        <f>IF(B237="","",IF(L237="","",IF(L237&lt;=Einstellungen!$C$7,"unauffällig",IF(L237&lt;=Einstellungen!$C$8,"auffällig","kritisch"))))</f>
        <v/>
      </c>
      <c r="O237" s="63">
        <f>IF(L237="",-1,L237+ROW()/1000000000)</f>
        <v/>
      </c>
      <c r="P237" s="61">
        <f>IF(B237="","",Berechnung!AF237)</f>
        <v/>
      </c>
      <c r="Q237" s="57">
        <f>IF(B237="","",Berechnung!AG237)</f>
        <v/>
      </c>
      <c r="R237" s="57">
        <f>IF(B237="","",Berechnung!AI237)</f>
        <v/>
      </c>
      <c r="S237" s="59">
        <f>IF(B237="","",IF(N(R237)&gt;0,Q237/R237,""))</f>
        <v/>
      </c>
      <c r="T237" s="56">
        <f>IF(B237="","",IF(S237="","",IF(S237&lt;=Einstellungen!$C$7,"unauffällig",IF(S237&lt;=Einstellungen!$C$8,"auffällig","kritisch"))))</f>
        <v/>
      </c>
    </row>
    <row r="238">
      <c r="A238" s="47">
        <f>IF(Mitarbeiter!B238="","",Mitarbeiter!A238)</f>
        <v/>
      </c>
      <c r="B238" s="48">
        <f>IF(Mitarbeiter!B238="","",Mitarbeiter!B238)</f>
        <v/>
      </c>
      <c r="C238" s="7">
        <f>IF(Mitarbeiter!B238="","",Mitarbeiter!G238)</f>
        <v/>
      </c>
      <c r="D238" s="57">
        <f>IF(Mitarbeiter!B238="","",Mitarbeiter!H238)</f>
        <v/>
      </c>
      <c r="E238" s="57">
        <f>IF(Mitarbeiter!B238="","",'Ist-Stunden'!C238)</f>
        <v/>
      </c>
      <c r="F238" s="57">
        <f>IF(B238="","",Berechnung!AE238)</f>
        <v/>
      </c>
      <c r="G238" s="61">
        <f>IF(B238="","",Berechnung!P238)</f>
        <v/>
      </c>
      <c r="H238" s="61">
        <f>IF(B238="","",Berechnung!AC238)</f>
        <v/>
      </c>
      <c r="I238" s="61">
        <f>IF(B238="","",Berechnung!AD238)</f>
        <v/>
      </c>
      <c r="J238" s="36">
        <f>IF(B238="","",SUMPRODUCT(((Berechnung!D238:O238+Berechnung!Q238:AB238)&gt;0)*1))</f>
        <v/>
      </c>
      <c r="K238" s="57">
        <f>IF(B238="","",Berechnung!AH238)</f>
        <v/>
      </c>
      <c r="L238" s="40">
        <f>IF(B238="","",IF(N(K238)&gt;0,F238/K238,""))</f>
        <v/>
      </c>
      <c r="M238" s="62">
        <f>IF(L238="","",RANK(L238,$L$6:$L$305,0))</f>
        <v/>
      </c>
      <c r="N238" s="56">
        <f>IF(B238="","",IF(L238="","",IF(L238&lt;=Einstellungen!$C$7,"unauffällig",IF(L238&lt;=Einstellungen!$C$8,"auffällig","kritisch"))))</f>
        <v/>
      </c>
      <c r="O238" s="63">
        <f>IF(L238="",-1,L238+ROW()/1000000000)</f>
        <v/>
      </c>
      <c r="P238" s="61">
        <f>IF(B238="","",Berechnung!AF238)</f>
        <v/>
      </c>
      <c r="Q238" s="57">
        <f>IF(B238="","",Berechnung!AG238)</f>
        <v/>
      </c>
      <c r="R238" s="57">
        <f>IF(B238="","",Berechnung!AI238)</f>
        <v/>
      </c>
      <c r="S238" s="59">
        <f>IF(B238="","",IF(N(R238)&gt;0,Q238/R238,""))</f>
        <v/>
      </c>
      <c r="T238" s="56">
        <f>IF(B238="","",IF(S238="","",IF(S238&lt;=Einstellungen!$C$7,"unauffällig",IF(S238&lt;=Einstellungen!$C$8,"auffällig","kritisch"))))</f>
        <v/>
      </c>
    </row>
    <row r="239">
      <c r="A239" s="47">
        <f>IF(Mitarbeiter!B239="","",Mitarbeiter!A239)</f>
        <v/>
      </c>
      <c r="B239" s="48">
        <f>IF(Mitarbeiter!B239="","",Mitarbeiter!B239)</f>
        <v/>
      </c>
      <c r="C239" s="7">
        <f>IF(Mitarbeiter!B239="","",Mitarbeiter!G239)</f>
        <v/>
      </c>
      <c r="D239" s="57">
        <f>IF(Mitarbeiter!B239="","",Mitarbeiter!H239)</f>
        <v/>
      </c>
      <c r="E239" s="57">
        <f>IF(Mitarbeiter!B239="","",'Ist-Stunden'!C239)</f>
        <v/>
      </c>
      <c r="F239" s="57">
        <f>IF(B239="","",Berechnung!AE239)</f>
        <v/>
      </c>
      <c r="G239" s="61">
        <f>IF(B239="","",Berechnung!P239)</f>
        <v/>
      </c>
      <c r="H239" s="61">
        <f>IF(B239="","",Berechnung!AC239)</f>
        <v/>
      </c>
      <c r="I239" s="61">
        <f>IF(B239="","",Berechnung!AD239)</f>
        <v/>
      </c>
      <c r="J239" s="36">
        <f>IF(B239="","",SUMPRODUCT(((Berechnung!D239:O239+Berechnung!Q239:AB239)&gt;0)*1))</f>
        <v/>
      </c>
      <c r="K239" s="57">
        <f>IF(B239="","",Berechnung!AH239)</f>
        <v/>
      </c>
      <c r="L239" s="40">
        <f>IF(B239="","",IF(N(K239)&gt;0,F239/K239,""))</f>
        <v/>
      </c>
      <c r="M239" s="62">
        <f>IF(L239="","",RANK(L239,$L$6:$L$305,0))</f>
        <v/>
      </c>
      <c r="N239" s="56">
        <f>IF(B239="","",IF(L239="","",IF(L239&lt;=Einstellungen!$C$7,"unauffällig",IF(L239&lt;=Einstellungen!$C$8,"auffällig","kritisch"))))</f>
        <v/>
      </c>
      <c r="O239" s="63">
        <f>IF(L239="",-1,L239+ROW()/1000000000)</f>
        <v/>
      </c>
      <c r="P239" s="61">
        <f>IF(B239="","",Berechnung!AF239)</f>
        <v/>
      </c>
      <c r="Q239" s="57">
        <f>IF(B239="","",Berechnung!AG239)</f>
        <v/>
      </c>
      <c r="R239" s="57">
        <f>IF(B239="","",Berechnung!AI239)</f>
        <v/>
      </c>
      <c r="S239" s="59">
        <f>IF(B239="","",IF(N(R239)&gt;0,Q239/R239,""))</f>
        <v/>
      </c>
      <c r="T239" s="56">
        <f>IF(B239="","",IF(S239="","",IF(S239&lt;=Einstellungen!$C$7,"unauffällig",IF(S239&lt;=Einstellungen!$C$8,"auffällig","kritisch"))))</f>
        <v/>
      </c>
    </row>
    <row r="240">
      <c r="A240" s="47">
        <f>IF(Mitarbeiter!B240="","",Mitarbeiter!A240)</f>
        <v/>
      </c>
      <c r="B240" s="48">
        <f>IF(Mitarbeiter!B240="","",Mitarbeiter!B240)</f>
        <v/>
      </c>
      <c r="C240" s="7">
        <f>IF(Mitarbeiter!B240="","",Mitarbeiter!G240)</f>
        <v/>
      </c>
      <c r="D240" s="57">
        <f>IF(Mitarbeiter!B240="","",Mitarbeiter!H240)</f>
        <v/>
      </c>
      <c r="E240" s="57">
        <f>IF(Mitarbeiter!B240="","",'Ist-Stunden'!C240)</f>
        <v/>
      </c>
      <c r="F240" s="57">
        <f>IF(B240="","",Berechnung!AE240)</f>
        <v/>
      </c>
      <c r="G240" s="61">
        <f>IF(B240="","",Berechnung!P240)</f>
        <v/>
      </c>
      <c r="H240" s="61">
        <f>IF(B240="","",Berechnung!AC240)</f>
        <v/>
      </c>
      <c r="I240" s="61">
        <f>IF(B240="","",Berechnung!AD240)</f>
        <v/>
      </c>
      <c r="J240" s="36">
        <f>IF(B240="","",SUMPRODUCT(((Berechnung!D240:O240+Berechnung!Q240:AB240)&gt;0)*1))</f>
        <v/>
      </c>
      <c r="K240" s="57">
        <f>IF(B240="","",Berechnung!AH240)</f>
        <v/>
      </c>
      <c r="L240" s="40">
        <f>IF(B240="","",IF(N(K240)&gt;0,F240/K240,""))</f>
        <v/>
      </c>
      <c r="M240" s="62">
        <f>IF(L240="","",RANK(L240,$L$6:$L$305,0))</f>
        <v/>
      </c>
      <c r="N240" s="56">
        <f>IF(B240="","",IF(L240="","",IF(L240&lt;=Einstellungen!$C$7,"unauffällig",IF(L240&lt;=Einstellungen!$C$8,"auffällig","kritisch"))))</f>
        <v/>
      </c>
      <c r="O240" s="63">
        <f>IF(L240="",-1,L240+ROW()/1000000000)</f>
        <v/>
      </c>
      <c r="P240" s="61">
        <f>IF(B240="","",Berechnung!AF240)</f>
        <v/>
      </c>
      <c r="Q240" s="57">
        <f>IF(B240="","",Berechnung!AG240)</f>
        <v/>
      </c>
      <c r="R240" s="57">
        <f>IF(B240="","",Berechnung!AI240)</f>
        <v/>
      </c>
      <c r="S240" s="59">
        <f>IF(B240="","",IF(N(R240)&gt;0,Q240/R240,""))</f>
        <v/>
      </c>
      <c r="T240" s="56">
        <f>IF(B240="","",IF(S240="","",IF(S240&lt;=Einstellungen!$C$7,"unauffällig",IF(S240&lt;=Einstellungen!$C$8,"auffällig","kritisch"))))</f>
        <v/>
      </c>
    </row>
    <row r="241">
      <c r="A241" s="47">
        <f>IF(Mitarbeiter!B241="","",Mitarbeiter!A241)</f>
        <v/>
      </c>
      <c r="B241" s="48">
        <f>IF(Mitarbeiter!B241="","",Mitarbeiter!B241)</f>
        <v/>
      </c>
      <c r="C241" s="7">
        <f>IF(Mitarbeiter!B241="","",Mitarbeiter!G241)</f>
        <v/>
      </c>
      <c r="D241" s="57">
        <f>IF(Mitarbeiter!B241="","",Mitarbeiter!H241)</f>
        <v/>
      </c>
      <c r="E241" s="57">
        <f>IF(Mitarbeiter!B241="","",'Ist-Stunden'!C241)</f>
        <v/>
      </c>
      <c r="F241" s="57">
        <f>IF(B241="","",Berechnung!AE241)</f>
        <v/>
      </c>
      <c r="G241" s="61">
        <f>IF(B241="","",Berechnung!P241)</f>
        <v/>
      </c>
      <c r="H241" s="61">
        <f>IF(B241="","",Berechnung!AC241)</f>
        <v/>
      </c>
      <c r="I241" s="61">
        <f>IF(B241="","",Berechnung!AD241)</f>
        <v/>
      </c>
      <c r="J241" s="36">
        <f>IF(B241="","",SUMPRODUCT(((Berechnung!D241:O241+Berechnung!Q241:AB241)&gt;0)*1))</f>
        <v/>
      </c>
      <c r="K241" s="57">
        <f>IF(B241="","",Berechnung!AH241)</f>
        <v/>
      </c>
      <c r="L241" s="40">
        <f>IF(B241="","",IF(N(K241)&gt;0,F241/K241,""))</f>
        <v/>
      </c>
      <c r="M241" s="62">
        <f>IF(L241="","",RANK(L241,$L$6:$L$305,0))</f>
        <v/>
      </c>
      <c r="N241" s="56">
        <f>IF(B241="","",IF(L241="","",IF(L241&lt;=Einstellungen!$C$7,"unauffällig",IF(L241&lt;=Einstellungen!$C$8,"auffällig","kritisch"))))</f>
        <v/>
      </c>
      <c r="O241" s="63">
        <f>IF(L241="",-1,L241+ROW()/1000000000)</f>
        <v/>
      </c>
      <c r="P241" s="61">
        <f>IF(B241="","",Berechnung!AF241)</f>
        <v/>
      </c>
      <c r="Q241" s="57">
        <f>IF(B241="","",Berechnung!AG241)</f>
        <v/>
      </c>
      <c r="R241" s="57">
        <f>IF(B241="","",Berechnung!AI241)</f>
        <v/>
      </c>
      <c r="S241" s="59">
        <f>IF(B241="","",IF(N(R241)&gt;0,Q241/R241,""))</f>
        <v/>
      </c>
      <c r="T241" s="56">
        <f>IF(B241="","",IF(S241="","",IF(S241&lt;=Einstellungen!$C$7,"unauffällig",IF(S241&lt;=Einstellungen!$C$8,"auffällig","kritisch"))))</f>
        <v/>
      </c>
    </row>
    <row r="242">
      <c r="A242" s="47">
        <f>IF(Mitarbeiter!B242="","",Mitarbeiter!A242)</f>
        <v/>
      </c>
      <c r="B242" s="48">
        <f>IF(Mitarbeiter!B242="","",Mitarbeiter!B242)</f>
        <v/>
      </c>
      <c r="C242" s="7">
        <f>IF(Mitarbeiter!B242="","",Mitarbeiter!G242)</f>
        <v/>
      </c>
      <c r="D242" s="57">
        <f>IF(Mitarbeiter!B242="","",Mitarbeiter!H242)</f>
        <v/>
      </c>
      <c r="E242" s="57">
        <f>IF(Mitarbeiter!B242="","",'Ist-Stunden'!C242)</f>
        <v/>
      </c>
      <c r="F242" s="57">
        <f>IF(B242="","",Berechnung!AE242)</f>
        <v/>
      </c>
      <c r="G242" s="61">
        <f>IF(B242="","",Berechnung!P242)</f>
        <v/>
      </c>
      <c r="H242" s="61">
        <f>IF(B242="","",Berechnung!AC242)</f>
        <v/>
      </c>
      <c r="I242" s="61">
        <f>IF(B242="","",Berechnung!AD242)</f>
        <v/>
      </c>
      <c r="J242" s="36">
        <f>IF(B242="","",SUMPRODUCT(((Berechnung!D242:O242+Berechnung!Q242:AB242)&gt;0)*1))</f>
        <v/>
      </c>
      <c r="K242" s="57">
        <f>IF(B242="","",Berechnung!AH242)</f>
        <v/>
      </c>
      <c r="L242" s="40">
        <f>IF(B242="","",IF(N(K242)&gt;0,F242/K242,""))</f>
        <v/>
      </c>
      <c r="M242" s="62">
        <f>IF(L242="","",RANK(L242,$L$6:$L$305,0))</f>
        <v/>
      </c>
      <c r="N242" s="56">
        <f>IF(B242="","",IF(L242="","",IF(L242&lt;=Einstellungen!$C$7,"unauffällig",IF(L242&lt;=Einstellungen!$C$8,"auffällig","kritisch"))))</f>
        <v/>
      </c>
      <c r="O242" s="63">
        <f>IF(L242="",-1,L242+ROW()/1000000000)</f>
        <v/>
      </c>
      <c r="P242" s="61">
        <f>IF(B242="","",Berechnung!AF242)</f>
        <v/>
      </c>
      <c r="Q242" s="57">
        <f>IF(B242="","",Berechnung!AG242)</f>
        <v/>
      </c>
      <c r="R242" s="57">
        <f>IF(B242="","",Berechnung!AI242)</f>
        <v/>
      </c>
      <c r="S242" s="59">
        <f>IF(B242="","",IF(N(R242)&gt;0,Q242/R242,""))</f>
        <v/>
      </c>
      <c r="T242" s="56">
        <f>IF(B242="","",IF(S242="","",IF(S242&lt;=Einstellungen!$C$7,"unauffällig",IF(S242&lt;=Einstellungen!$C$8,"auffällig","kritisch"))))</f>
        <v/>
      </c>
    </row>
    <row r="243">
      <c r="A243" s="47">
        <f>IF(Mitarbeiter!B243="","",Mitarbeiter!A243)</f>
        <v/>
      </c>
      <c r="B243" s="48">
        <f>IF(Mitarbeiter!B243="","",Mitarbeiter!B243)</f>
        <v/>
      </c>
      <c r="C243" s="7">
        <f>IF(Mitarbeiter!B243="","",Mitarbeiter!G243)</f>
        <v/>
      </c>
      <c r="D243" s="57">
        <f>IF(Mitarbeiter!B243="","",Mitarbeiter!H243)</f>
        <v/>
      </c>
      <c r="E243" s="57">
        <f>IF(Mitarbeiter!B243="","",'Ist-Stunden'!C243)</f>
        <v/>
      </c>
      <c r="F243" s="57">
        <f>IF(B243="","",Berechnung!AE243)</f>
        <v/>
      </c>
      <c r="G243" s="61">
        <f>IF(B243="","",Berechnung!P243)</f>
        <v/>
      </c>
      <c r="H243" s="61">
        <f>IF(B243="","",Berechnung!AC243)</f>
        <v/>
      </c>
      <c r="I243" s="61">
        <f>IF(B243="","",Berechnung!AD243)</f>
        <v/>
      </c>
      <c r="J243" s="36">
        <f>IF(B243="","",SUMPRODUCT(((Berechnung!D243:O243+Berechnung!Q243:AB243)&gt;0)*1))</f>
        <v/>
      </c>
      <c r="K243" s="57">
        <f>IF(B243="","",Berechnung!AH243)</f>
        <v/>
      </c>
      <c r="L243" s="40">
        <f>IF(B243="","",IF(N(K243)&gt;0,F243/K243,""))</f>
        <v/>
      </c>
      <c r="M243" s="62">
        <f>IF(L243="","",RANK(L243,$L$6:$L$305,0))</f>
        <v/>
      </c>
      <c r="N243" s="56">
        <f>IF(B243="","",IF(L243="","",IF(L243&lt;=Einstellungen!$C$7,"unauffällig",IF(L243&lt;=Einstellungen!$C$8,"auffällig","kritisch"))))</f>
        <v/>
      </c>
      <c r="O243" s="63">
        <f>IF(L243="",-1,L243+ROW()/1000000000)</f>
        <v/>
      </c>
      <c r="P243" s="61">
        <f>IF(B243="","",Berechnung!AF243)</f>
        <v/>
      </c>
      <c r="Q243" s="57">
        <f>IF(B243="","",Berechnung!AG243)</f>
        <v/>
      </c>
      <c r="R243" s="57">
        <f>IF(B243="","",Berechnung!AI243)</f>
        <v/>
      </c>
      <c r="S243" s="59">
        <f>IF(B243="","",IF(N(R243)&gt;0,Q243/R243,""))</f>
        <v/>
      </c>
      <c r="T243" s="56">
        <f>IF(B243="","",IF(S243="","",IF(S243&lt;=Einstellungen!$C$7,"unauffällig",IF(S243&lt;=Einstellungen!$C$8,"auffällig","kritisch"))))</f>
        <v/>
      </c>
    </row>
    <row r="244">
      <c r="A244" s="47">
        <f>IF(Mitarbeiter!B244="","",Mitarbeiter!A244)</f>
        <v/>
      </c>
      <c r="B244" s="48">
        <f>IF(Mitarbeiter!B244="","",Mitarbeiter!B244)</f>
        <v/>
      </c>
      <c r="C244" s="7">
        <f>IF(Mitarbeiter!B244="","",Mitarbeiter!G244)</f>
        <v/>
      </c>
      <c r="D244" s="57">
        <f>IF(Mitarbeiter!B244="","",Mitarbeiter!H244)</f>
        <v/>
      </c>
      <c r="E244" s="57">
        <f>IF(Mitarbeiter!B244="","",'Ist-Stunden'!C244)</f>
        <v/>
      </c>
      <c r="F244" s="57">
        <f>IF(B244="","",Berechnung!AE244)</f>
        <v/>
      </c>
      <c r="G244" s="61">
        <f>IF(B244="","",Berechnung!P244)</f>
        <v/>
      </c>
      <c r="H244" s="61">
        <f>IF(B244="","",Berechnung!AC244)</f>
        <v/>
      </c>
      <c r="I244" s="61">
        <f>IF(B244="","",Berechnung!AD244)</f>
        <v/>
      </c>
      <c r="J244" s="36">
        <f>IF(B244="","",SUMPRODUCT(((Berechnung!D244:O244+Berechnung!Q244:AB244)&gt;0)*1))</f>
        <v/>
      </c>
      <c r="K244" s="57">
        <f>IF(B244="","",Berechnung!AH244)</f>
        <v/>
      </c>
      <c r="L244" s="40">
        <f>IF(B244="","",IF(N(K244)&gt;0,F244/K244,""))</f>
        <v/>
      </c>
      <c r="M244" s="62">
        <f>IF(L244="","",RANK(L244,$L$6:$L$305,0))</f>
        <v/>
      </c>
      <c r="N244" s="56">
        <f>IF(B244="","",IF(L244="","",IF(L244&lt;=Einstellungen!$C$7,"unauffällig",IF(L244&lt;=Einstellungen!$C$8,"auffällig","kritisch"))))</f>
        <v/>
      </c>
      <c r="O244" s="63">
        <f>IF(L244="",-1,L244+ROW()/1000000000)</f>
        <v/>
      </c>
      <c r="P244" s="61">
        <f>IF(B244="","",Berechnung!AF244)</f>
        <v/>
      </c>
      <c r="Q244" s="57">
        <f>IF(B244="","",Berechnung!AG244)</f>
        <v/>
      </c>
      <c r="R244" s="57">
        <f>IF(B244="","",Berechnung!AI244)</f>
        <v/>
      </c>
      <c r="S244" s="59">
        <f>IF(B244="","",IF(N(R244)&gt;0,Q244/R244,""))</f>
        <v/>
      </c>
      <c r="T244" s="56">
        <f>IF(B244="","",IF(S244="","",IF(S244&lt;=Einstellungen!$C$7,"unauffällig",IF(S244&lt;=Einstellungen!$C$8,"auffällig","kritisch"))))</f>
        <v/>
      </c>
    </row>
    <row r="245">
      <c r="A245" s="47">
        <f>IF(Mitarbeiter!B245="","",Mitarbeiter!A245)</f>
        <v/>
      </c>
      <c r="B245" s="48">
        <f>IF(Mitarbeiter!B245="","",Mitarbeiter!B245)</f>
        <v/>
      </c>
      <c r="C245" s="7">
        <f>IF(Mitarbeiter!B245="","",Mitarbeiter!G245)</f>
        <v/>
      </c>
      <c r="D245" s="57">
        <f>IF(Mitarbeiter!B245="","",Mitarbeiter!H245)</f>
        <v/>
      </c>
      <c r="E245" s="57">
        <f>IF(Mitarbeiter!B245="","",'Ist-Stunden'!C245)</f>
        <v/>
      </c>
      <c r="F245" s="57">
        <f>IF(B245="","",Berechnung!AE245)</f>
        <v/>
      </c>
      <c r="G245" s="61">
        <f>IF(B245="","",Berechnung!P245)</f>
        <v/>
      </c>
      <c r="H245" s="61">
        <f>IF(B245="","",Berechnung!AC245)</f>
        <v/>
      </c>
      <c r="I245" s="61">
        <f>IF(B245="","",Berechnung!AD245)</f>
        <v/>
      </c>
      <c r="J245" s="36">
        <f>IF(B245="","",SUMPRODUCT(((Berechnung!D245:O245+Berechnung!Q245:AB245)&gt;0)*1))</f>
        <v/>
      </c>
      <c r="K245" s="57">
        <f>IF(B245="","",Berechnung!AH245)</f>
        <v/>
      </c>
      <c r="L245" s="40">
        <f>IF(B245="","",IF(N(K245)&gt;0,F245/K245,""))</f>
        <v/>
      </c>
      <c r="M245" s="62">
        <f>IF(L245="","",RANK(L245,$L$6:$L$305,0))</f>
        <v/>
      </c>
      <c r="N245" s="56">
        <f>IF(B245="","",IF(L245="","",IF(L245&lt;=Einstellungen!$C$7,"unauffällig",IF(L245&lt;=Einstellungen!$C$8,"auffällig","kritisch"))))</f>
        <v/>
      </c>
      <c r="O245" s="63">
        <f>IF(L245="",-1,L245+ROW()/1000000000)</f>
        <v/>
      </c>
      <c r="P245" s="61">
        <f>IF(B245="","",Berechnung!AF245)</f>
        <v/>
      </c>
      <c r="Q245" s="57">
        <f>IF(B245="","",Berechnung!AG245)</f>
        <v/>
      </c>
      <c r="R245" s="57">
        <f>IF(B245="","",Berechnung!AI245)</f>
        <v/>
      </c>
      <c r="S245" s="59">
        <f>IF(B245="","",IF(N(R245)&gt;0,Q245/R245,""))</f>
        <v/>
      </c>
      <c r="T245" s="56">
        <f>IF(B245="","",IF(S245="","",IF(S245&lt;=Einstellungen!$C$7,"unauffällig",IF(S245&lt;=Einstellungen!$C$8,"auffällig","kritisch"))))</f>
        <v/>
      </c>
    </row>
    <row r="246">
      <c r="A246" s="47">
        <f>IF(Mitarbeiter!B246="","",Mitarbeiter!A246)</f>
        <v/>
      </c>
      <c r="B246" s="48">
        <f>IF(Mitarbeiter!B246="","",Mitarbeiter!B246)</f>
        <v/>
      </c>
      <c r="C246" s="7">
        <f>IF(Mitarbeiter!B246="","",Mitarbeiter!G246)</f>
        <v/>
      </c>
      <c r="D246" s="57">
        <f>IF(Mitarbeiter!B246="","",Mitarbeiter!H246)</f>
        <v/>
      </c>
      <c r="E246" s="57">
        <f>IF(Mitarbeiter!B246="","",'Ist-Stunden'!C246)</f>
        <v/>
      </c>
      <c r="F246" s="57">
        <f>IF(B246="","",Berechnung!AE246)</f>
        <v/>
      </c>
      <c r="G246" s="61">
        <f>IF(B246="","",Berechnung!P246)</f>
        <v/>
      </c>
      <c r="H246" s="61">
        <f>IF(B246="","",Berechnung!AC246)</f>
        <v/>
      </c>
      <c r="I246" s="61">
        <f>IF(B246="","",Berechnung!AD246)</f>
        <v/>
      </c>
      <c r="J246" s="36">
        <f>IF(B246="","",SUMPRODUCT(((Berechnung!D246:O246+Berechnung!Q246:AB246)&gt;0)*1))</f>
        <v/>
      </c>
      <c r="K246" s="57">
        <f>IF(B246="","",Berechnung!AH246)</f>
        <v/>
      </c>
      <c r="L246" s="40">
        <f>IF(B246="","",IF(N(K246)&gt;0,F246/K246,""))</f>
        <v/>
      </c>
      <c r="M246" s="62">
        <f>IF(L246="","",RANK(L246,$L$6:$L$305,0))</f>
        <v/>
      </c>
      <c r="N246" s="56">
        <f>IF(B246="","",IF(L246="","",IF(L246&lt;=Einstellungen!$C$7,"unauffällig",IF(L246&lt;=Einstellungen!$C$8,"auffällig","kritisch"))))</f>
        <v/>
      </c>
      <c r="O246" s="63">
        <f>IF(L246="",-1,L246+ROW()/1000000000)</f>
        <v/>
      </c>
      <c r="P246" s="61">
        <f>IF(B246="","",Berechnung!AF246)</f>
        <v/>
      </c>
      <c r="Q246" s="57">
        <f>IF(B246="","",Berechnung!AG246)</f>
        <v/>
      </c>
      <c r="R246" s="57">
        <f>IF(B246="","",Berechnung!AI246)</f>
        <v/>
      </c>
      <c r="S246" s="59">
        <f>IF(B246="","",IF(N(R246)&gt;0,Q246/R246,""))</f>
        <v/>
      </c>
      <c r="T246" s="56">
        <f>IF(B246="","",IF(S246="","",IF(S246&lt;=Einstellungen!$C$7,"unauffällig",IF(S246&lt;=Einstellungen!$C$8,"auffällig","kritisch"))))</f>
        <v/>
      </c>
    </row>
    <row r="247">
      <c r="A247" s="47">
        <f>IF(Mitarbeiter!B247="","",Mitarbeiter!A247)</f>
        <v/>
      </c>
      <c r="B247" s="48">
        <f>IF(Mitarbeiter!B247="","",Mitarbeiter!B247)</f>
        <v/>
      </c>
      <c r="C247" s="7">
        <f>IF(Mitarbeiter!B247="","",Mitarbeiter!G247)</f>
        <v/>
      </c>
      <c r="D247" s="57">
        <f>IF(Mitarbeiter!B247="","",Mitarbeiter!H247)</f>
        <v/>
      </c>
      <c r="E247" s="57">
        <f>IF(Mitarbeiter!B247="","",'Ist-Stunden'!C247)</f>
        <v/>
      </c>
      <c r="F247" s="57">
        <f>IF(B247="","",Berechnung!AE247)</f>
        <v/>
      </c>
      <c r="G247" s="61">
        <f>IF(B247="","",Berechnung!P247)</f>
        <v/>
      </c>
      <c r="H247" s="61">
        <f>IF(B247="","",Berechnung!AC247)</f>
        <v/>
      </c>
      <c r="I247" s="61">
        <f>IF(B247="","",Berechnung!AD247)</f>
        <v/>
      </c>
      <c r="J247" s="36">
        <f>IF(B247="","",SUMPRODUCT(((Berechnung!D247:O247+Berechnung!Q247:AB247)&gt;0)*1))</f>
        <v/>
      </c>
      <c r="K247" s="57">
        <f>IF(B247="","",Berechnung!AH247)</f>
        <v/>
      </c>
      <c r="L247" s="40">
        <f>IF(B247="","",IF(N(K247)&gt;0,F247/K247,""))</f>
        <v/>
      </c>
      <c r="M247" s="62">
        <f>IF(L247="","",RANK(L247,$L$6:$L$305,0))</f>
        <v/>
      </c>
      <c r="N247" s="56">
        <f>IF(B247="","",IF(L247="","",IF(L247&lt;=Einstellungen!$C$7,"unauffällig",IF(L247&lt;=Einstellungen!$C$8,"auffällig","kritisch"))))</f>
        <v/>
      </c>
      <c r="O247" s="63">
        <f>IF(L247="",-1,L247+ROW()/1000000000)</f>
        <v/>
      </c>
      <c r="P247" s="61">
        <f>IF(B247="","",Berechnung!AF247)</f>
        <v/>
      </c>
      <c r="Q247" s="57">
        <f>IF(B247="","",Berechnung!AG247)</f>
        <v/>
      </c>
      <c r="R247" s="57">
        <f>IF(B247="","",Berechnung!AI247)</f>
        <v/>
      </c>
      <c r="S247" s="59">
        <f>IF(B247="","",IF(N(R247)&gt;0,Q247/R247,""))</f>
        <v/>
      </c>
      <c r="T247" s="56">
        <f>IF(B247="","",IF(S247="","",IF(S247&lt;=Einstellungen!$C$7,"unauffällig",IF(S247&lt;=Einstellungen!$C$8,"auffällig","kritisch"))))</f>
        <v/>
      </c>
    </row>
    <row r="248">
      <c r="A248" s="47">
        <f>IF(Mitarbeiter!B248="","",Mitarbeiter!A248)</f>
        <v/>
      </c>
      <c r="B248" s="48">
        <f>IF(Mitarbeiter!B248="","",Mitarbeiter!B248)</f>
        <v/>
      </c>
      <c r="C248" s="7">
        <f>IF(Mitarbeiter!B248="","",Mitarbeiter!G248)</f>
        <v/>
      </c>
      <c r="D248" s="57">
        <f>IF(Mitarbeiter!B248="","",Mitarbeiter!H248)</f>
        <v/>
      </c>
      <c r="E248" s="57">
        <f>IF(Mitarbeiter!B248="","",'Ist-Stunden'!C248)</f>
        <v/>
      </c>
      <c r="F248" s="57">
        <f>IF(B248="","",Berechnung!AE248)</f>
        <v/>
      </c>
      <c r="G248" s="61">
        <f>IF(B248="","",Berechnung!P248)</f>
        <v/>
      </c>
      <c r="H248" s="61">
        <f>IF(B248="","",Berechnung!AC248)</f>
        <v/>
      </c>
      <c r="I248" s="61">
        <f>IF(B248="","",Berechnung!AD248)</f>
        <v/>
      </c>
      <c r="J248" s="36">
        <f>IF(B248="","",SUMPRODUCT(((Berechnung!D248:O248+Berechnung!Q248:AB248)&gt;0)*1))</f>
        <v/>
      </c>
      <c r="K248" s="57">
        <f>IF(B248="","",Berechnung!AH248)</f>
        <v/>
      </c>
      <c r="L248" s="40">
        <f>IF(B248="","",IF(N(K248)&gt;0,F248/K248,""))</f>
        <v/>
      </c>
      <c r="M248" s="62">
        <f>IF(L248="","",RANK(L248,$L$6:$L$305,0))</f>
        <v/>
      </c>
      <c r="N248" s="56">
        <f>IF(B248="","",IF(L248="","",IF(L248&lt;=Einstellungen!$C$7,"unauffällig",IF(L248&lt;=Einstellungen!$C$8,"auffällig","kritisch"))))</f>
        <v/>
      </c>
      <c r="O248" s="63">
        <f>IF(L248="",-1,L248+ROW()/1000000000)</f>
        <v/>
      </c>
      <c r="P248" s="61">
        <f>IF(B248="","",Berechnung!AF248)</f>
        <v/>
      </c>
      <c r="Q248" s="57">
        <f>IF(B248="","",Berechnung!AG248)</f>
        <v/>
      </c>
      <c r="R248" s="57">
        <f>IF(B248="","",Berechnung!AI248)</f>
        <v/>
      </c>
      <c r="S248" s="59">
        <f>IF(B248="","",IF(N(R248)&gt;0,Q248/R248,""))</f>
        <v/>
      </c>
      <c r="T248" s="56">
        <f>IF(B248="","",IF(S248="","",IF(S248&lt;=Einstellungen!$C$7,"unauffällig",IF(S248&lt;=Einstellungen!$C$8,"auffällig","kritisch"))))</f>
        <v/>
      </c>
    </row>
    <row r="249">
      <c r="A249" s="47">
        <f>IF(Mitarbeiter!B249="","",Mitarbeiter!A249)</f>
        <v/>
      </c>
      <c r="B249" s="48">
        <f>IF(Mitarbeiter!B249="","",Mitarbeiter!B249)</f>
        <v/>
      </c>
      <c r="C249" s="7">
        <f>IF(Mitarbeiter!B249="","",Mitarbeiter!G249)</f>
        <v/>
      </c>
      <c r="D249" s="57">
        <f>IF(Mitarbeiter!B249="","",Mitarbeiter!H249)</f>
        <v/>
      </c>
      <c r="E249" s="57">
        <f>IF(Mitarbeiter!B249="","",'Ist-Stunden'!C249)</f>
        <v/>
      </c>
      <c r="F249" s="57">
        <f>IF(B249="","",Berechnung!AE249)</f>
        <v/>
      </c>
      <c r="G249" s="61">
        <f>IF(B249="","",Berechnung!P249)</f>
        <v/>
      </c>
      <c r="H249" s="61">
        <f>IF(B249="","",Berechnung!AC249)</f>
        <v/>
      </c>
      <c r="I249" s="61">
        <f>IF(B249="","",Berechnung!AD249)</f>
        <v/>
      </c>
      <c r="J249" s="36">
        <f>IF(B249="","",SUMPRODUCT(((Berechnung!D249:O249+Berechnung!Q249:AB249)&gt;0)*1))</f>
        <v/>
      </c>
      <c r="K249" s="57">
        <f>IF(B249="","",Berechnung!AH249)</f>
        <v/>
      </c>
      <c r="L249" s="40">
        <f>IF(B249="","",IF(N(K249)&gt;0,F249/K249,""))</f>
        <v/>
      </c>
      <c r="M249" s="62">
        <f>IF(L249="","",RANK(L249,$L$6:$L$305,0))</f>
        <v/>
      </c>
      <c r="N249" s="56">
        <f>IF(B249="","",IF(L249="","",IF(L249&lt;=Einstellungen!$C$7,"unauffällig",IF(L249&lt;=Einstellungen!$C$8,"auffällig","kritisch"))))</f>
        <v/>
      </c>
      <c r="O249" s="63">
        <f>IF(L249="",-1,L249+ROW()/1000000000)</f>
        <v/>
      </c>
      <c r="P249" s="61">
        <f>IF(B249="","",Berechnung!AF249)</f>
        <v/>
      </c>
      <c r="Q249" s="57">
        <f>IF(B249="","",Berechnung!AG249)</f>
        <v/>
      </c>
      <c r="R249" s="57">
        <f>IF(B249="","",Berechnung!AI249)</f>
        <v/>
      </c>
      <c r="S249" s="59">
        <f>IF(B249="","",IF(N(R249)&gt;0,Q249/R249,""))</f>
        <v/>
      </c>
      <c r="T249" s="56">
        <f>IF(B249="","",IF(S249="","",IF(S249&lt;=Einstellungen!$C$7,"unauffällig",IF(S249&lt;=Einstellungen!$C$8,"auffällig","kritisch"))))</f>
        <v/>
      </c>
    </row>
    <row r="250">
      <c r="A250" s="47">
        <f>IF(Mitarbeiter!B250="","",Mitarbeiter!A250)</f>
        <v/>
      </c>
      <c r="B250" s="48">
        <f>IF(Mitarbeiter!B250="","",Mitarbeiter!B250)</f>
        <v/>
      </c>
      <c r="C250" s="7">
        <f>IF(Mitarbeiter!B250="","",Mitarbeiter!G250)</f>
        <v/>
      </c>
      <c r="D250" s="57">
        <f>IF(Mitarbeiter!B250="","",Mitarbeiter!H250)</f>
        <v/>
      </c>
      <c r="E250" s="57">
        <f>IF(Mitarbeiter!B250="","",'Ist-Stunden'!C250)</f>
        <v/>
      </c>
      <c r="F250" s="57">
        <f>IF(B250="","",Berechnung!AE250)</f>
        <v/>
      </c>
      <c r="G250" s="61">
        <f>IF(B250="","",Berechnung!P250)</f>
        <v/>
      </c>
      <c r="H250" s="61">
        <f>IF(B250="","",Berechnung!AC250)</f>
        <v/>
      </c>
      <c r="I250" s="61">
        <f>IF(B250="","",Berechnung!AD250)</f>
        <v/>
      </c>
      <c r="J250" s="36">
        <f>IF(B250="","",SUMPRODUCT(((Berechnung!D250:O250+Berechnung!Q250:AB250)&gt;0)*1))</f>
        <v/>
      </c>
      <c r="K250" s="57">
        <f>IF(B250="","",Berechnung!AH250)</f>
        <v/>
      </c>
      <c r="L250" s="40">
        <f>IF(B250="","",IF(N(K250)&gt;0,F250/K250,""))</f>
        <v/>
      </c>
      <c r="M250" s="62">
        <f>IF(L250="","",RANK(L250,$L$6:$L$305,0))</f>
        <v/>
      </c>
      <c r="N250" s="56">
        <f>IF(B250="","",IF(L250="","",IF(L250&lt;=Einstellungen!$C$7,"unauffällig",IF(L250&lt;=Einstellungen!$C$8,"auffällig","kritisch"))))</f>
        <v/>
      </c>
      <c r="O250" s="63">
        <f>IF(L250="",-1,L250+ROW()/1000000000)</f>
        <v/>
      </c>
      <c r="P250" s="61">
        <f>IF(B250="","",Berechnung!AF250)</f>
        <v/>
      </c>
      <c r="Q250" s="57">
        <f>IF(B250="","",Berechnung!AG250)</f>
        <v/>
      </c>
      <c r="R250" s="57">
        <f>IF(B250="","",Berechnung!AI250)</f>
        <v/>
      </c>
      <c r="S250" s="59">
        <f>IF(B250="","",IF(N(R250)&gt;0,Q250/R250,""))</f>
        <v/>
      </c>
      <c r="T250" s="56">
        <f>IF(B250="","",IF(S250="","",IF(S250&lt;=Einstellungen!$C$7,"unauffällig",IF(S250&lt;=Einstellungen!$C$8,"auffällig","kritisch"))))</f>
        <v/>
      </c>
    </row>
    <row r="251">
      <c r="A251" s="47">
        <f>IF(Mitarbeiter!B251="","",Mitarbeiter!A251)</f>
        <v/>
      </c>
      <c r="B251" s="48">
        <f>IF(Mitarbeiter!B251="","",Mitarbeiter!B251)</f>
        <v/>
      </c>
      <c r="C251" s="7">
        <f>IF(Mitarbeiter!B251="","",Mitarbeiter!G251)</f>
        <v/>
      </c>
      <c r="D251" s="57">
        <f>IF(Mitarbeiter!B251="","",Mitarbeiter!H251)</f>
        <v/>
      </c>
      <c r="E251" s="57">
        <f>IF(Mitarbeiter!B251="","",'Ist-Stunden'!C251)</f>
        <v/>
      </c>
      <c r="F251" s="57">
        <f>IF(B251="","",Berechnung!AE251)</f>
        <v/>
      </c>
      <c r="G251" s="61">
        <f>IF(B251="","",Berechnung!P251)</f>
        <v/>
      </c>
      <c r="H251" s="61">
        <f>IF(B251="","",Berechnung!AC251)</f>
        <v/>
      </c>
      <c r="I251" s="61">
        <f>IF(B251="","",Berechnung!AD251)</f>
        <v/>
      </c>
      <c r="J251" s="36">
        <f>IF(B251="","",SUMPRODUCT(((Berechnung!D251:O251+Berechnung!Q251:AB251)&gt;0)*1))</f>
        <v/>
      </c>
      <c r="K251" s="57">
        <f>IF(B251="","",Berechnung!AH251)</f>
        <v/>
      </c>
      <c r="L251" s="40">
        <f>IF(B251="","",IF(N(K251)&gt;0,F251/K251,""))</f>
        <v/>
      </c>
      <c r="M251" s="62">
        <f>IF(L251="","",RANK(L251,$L$6:$L$305,0))</f>
        <v/>
      </c>
      <c r="N251" s="56">
        <f>IF(B251="","",IF(L251="","",IF(L251&lt;=Einstellungen!$C$7,"unauffällig",IF(L251&lt;=Einstellungen!$C$8,"auffällig","kritisch"))))</f>
        <v/>
      </c>
      <c r="O251" s="63">
        <f>IF(L251="",-1,L251+ROW()/1000000000)</f>
        <v/>
      </c>
      <c r="P251" s="61">
        <f>IF(B251="","",Berechnung!AF251)</f>
        <v/>
      </c>
      <c r="Q251" s="57">
        <f>IF(B251="","",Berechnung!AG251)</f>
        <v/>
      </c>
      <c r="R251" s="57">
        <f>IF(B251="","",Berechnung!AI251)</f>
        <v/>
      </c>
      <c r="S251" s="59">
        <f>IF(B251="","",IF(N(R251)&gt;0,Q251/R251,""))</f>
        <v/>
      </c>
      <c r="T251" s="56">
        <f>IF(B251="","",IF(S251="","",IF(S251&lt;=Einstellungen!$C$7,"unauffällig",IF(S251&lt;=Einstellungen!$C$8,"auffällig","kritisch"))))</f>
        <v/>
      </c>
    </row>
    <row r="252">
      <c r="A252" s="47">
        <f>IF(Mitarbeiter!B252="","",Mitarbeiter!A252)</f>
        <v/>
      </c>
      <c r="B252" s="48">
        <f>IF(Mitarbeiter!B252="","",Mitarbeiter!B252)</f>
        <v/>
      </c>
      <c r="C252" s="7">
        <f>IF(Mitarbeiter!B252="","",Mitarbeiter!G252)</f>
        <v/>
      </c>
      <c r="D252" s="57">
        <f>IF(Mitarbeiter!B252="","",Mitarbeiter!H252)</f>
        <v/>
      </c>
      <c r="E252" s="57">
        <f>IF(Mitarbeiter!B252="","",'Ist-Stunden'!C252)</f>
        <v/>
      </c>
      <c r="F252" s="57">
        <f>IF(B252="","",Berechnung!AE252)</f>
        <v/>
      </c>
      <c r="G252" s="61">
        <f>IF(B252="","",Berechnung!P252)</f>
        <v/>
      </c>
      <c r="H252" s="61">
        <f>IF(B252="","",Berechnung!AC252)</f>
        <v/>
      </c>
      <c r="I252" s="61">
        <f>IF(B252="","",Berechnung!AD252)</f>
        <v/>
      </c>
      <c r="J252" s="36">
        <f>IF(B252="","",SUMPRODUCT(((Berechnung!D252:O252+Berechnung!Q252:AB252)&gt;0)*1))</f>
        <v/>
      </c>
      <c r="K252" s="57">
        <f>IF(B252="","",Berechnung!AH252)</f>
        <v/>
      </c>
      <c r="L252" s="40">
        <f>IF(B252="","",IF(N(K252)&gt;0,F252/K252,""))</f>
        <v/>
      </c>
      <c r="M252" s="62">
        <f>IF(L252="","",RANK(L252,$L$6:$L$305,0))</f>
        <v/>
      </c>
      <c r="N252" s="56">
        <f>IF(B252="","",IF(L252="","",IF(L252&lt;=Einstellungen!$C$7,"unauffällig",IF(L252&lt;=Einstellungen!$C$8,"auffällig","kritisch"))))</f>
        <v/>
      </c>
      <c r="O252" s="63">
        <f>IF(L252="",-1,L252+ROW()/1000000000)</f>
        <v/>
      </c>
      <c r="P252" s="61">
        <f>IF(B252="","",Berechnung!AF252)</f>
        <v/>
      </c>
      <c r="Q252" s="57">
        <f>IF(B252="","",Berechnung!AG252)</f>
        <v/>
      </c>
      <c r="R252" s="57">
        <f>IF(B252="","",Berechnung!AI252)</f>
        <v/>
      </c>
      <c r="S252" s="59">
        <f>IF(B252="","",IF(N(R252)&gt;0,Q252/R252,""))</f>
        <v/>
      </c>
      <c r="T252" s="56">
        <f>IF(B252="","",IF(S252="","",IF(S252&lt;=Einstellungen!$C$7,"unauffällig",IF(S252&lt;=Einstellungen!$C$8,"auffällig","kritisch"))))</f>
        <v/>
      </c>
    </row>
    <row r="253">
      <c r="A253" s="47">
        <f>IF(Mitarbeiter!B253="","",Mitarbeiter!A253)</f>
        <v/>
      </c>
      <c r="B253" s="48">
        <f>IF(Mitarbeiter!B253="","",Mitarbeiter!B253)</f>
        <v/>
      </c>
      <c r="C253" s="7">
        <f>IF(Mitarbeiter!B253="","",Mitarbeiter!G253)</f>
        <v/>
      </c>
      <c r="D253" s="57">
        <f>IF(Mitarbeiter!B253="","",Mitarbeiter!H253)</f>
        <v/>
      </c>
      <c r="E253" s="57">
        <f>IF(Mitarbeiter!B253="","",'Ist-Stunden'!C253)</f>
        <v/>
      </c>
      <c r="F253" s="57">
        <f>IF(B253="","",Berechnung!AE253)</f>
        <v/>
      </c>
      <c r="G253" s="61">
        <f>IF(B253="","",Berechnung!P253)</f>
        <v/>
      </c>
      <c r="H253" s="61">
        <f>IF(B253="","",Berechnung!AC253)</f>
        <v/>
      </c>
      <c r="I253" s="61">
        <f>IF(B253="","",Berechnung!AD253)</f>
        <v/>
      </c>
      <c r="J253" s="36">
        <f>IF(B253="","",SUMPRODUCT(((Berechnung!D253:O253+Berechnung!Q253:AB253)&gt;0)*1))</f>
        <v/>
      </c>
      <c r="K253" s="57">
        <f>IF(B253="","",Berechnung!AH253)</f>
        <v/>
      </c>
      <c r="L253" s="40">
        <f>IF(B253="","",IF(N(K253)&gt;0,F253/K253,""))</f>
        <v/>
      </c>
      <c r="M253" s="62">
        <f>IF(L253="","",RANK(L253,$L$6:$L$305,0))</f>
        <v/>
      </c>
      <c r="N253" s="56">
        <f>IF(B253="","",IF(L253="","",IF(L253&lt;=Einstellungen!$C$7,"unauffällig",IF(L253&lt;=Einstellungen!$C$8,"auffällig","kritisch"))))</f>
        <v/>
      </c>
      <c r="O253" s="63">
        <f>IF(L253="",-1,L253+ROW()/1000000000)</f>
        <v/>
      </c>
      <c r="P253" s="61">
        <f>IF(B253="","",Berechnung!AF253)</f>
        <v/>
      </c>
      <c r="Q253" s="57">
        <f>IF(B253="","",Berechnung!AG253)</f>
        <v/>
      </c>
      <c r="R253" s="57">
        <f>IF(B253="","",Berechnung!AI253)</f>
        <v/>
      </c>
      <c r="S253" s="59">
        <f>IF(B253="","",IF(N(R253)&gt;0,Q253/R253,""))</f>
        <v/>
      </c>
      <c r="T253" s="56">
        <f>IF(B253="","",IF(S253="","",IF(S253&lt;=Einstellungen!$C$7,"unauffällig",IF(S253&lt;=Einstellungen!$C$8,"auffällig","kritisch"))))</f>
        <v/>
      </c>
    </row>
    <row r="254">
      <c r="A254" s="47">
        <f>IF(Mitarbeiter!B254="","",Mitarbeiter!A254)</f>
        <v/>
      </c>
      <c r="B254" s="48">
        <f>IF(Mitarbeiter!B254="","",Mitarbeiter!B254)</f>
        <v/>
      </c>
      <c r="C254" s="7">
        <f>IF(Mitarbeiter!B254="","",Mitarbeiter!G254)</f>
        <v/>
      </c>
      <c r="D254" s="57">
        <f>IF(Mitarbeiter!B254="","",Mitarbeiter!H254)</f>
        <v/>
      </c>
      <c r="E254" s="57">
        <f>IF(Mitarbeiter!B254="","",'Ist-Stunden'!C254)</f>
        <v/>
      </c>
      <c r="F254" s="57">
        <f>IF(B254="","",Berechnung!AE254)</f>
        <v/>
      </c>
      <c r="G254" s="61">
        <f>IF(B254="","",Berechnung!P254)</f>
        <v/>
      </c>
      <c r="H254" s="61">
        <f>IF(B254="","",Berechnung!AC254)</f>
        <v/>
      </c>
      <c r="I254" s="61">
        <f>IF(B254="","",Berechnung!AD254)</f>
        <v/>
      </c>
      <c r="J254" s="36">
        <f>IF(B254="","",SUMPRODUCT(((Berechnung!D254:O254+Berechnung!Q254:AB254)&gt;0)*1))</f>
        <v/>
      </c>
      <c r="K254" s="57">
        <f>IF(B254="","",Berechnung!AH254)</f>
        <v/>
      </c>
      <c r="L254" s="40">
        <f>IF(B254="","",IF(N(K254)&gt;0,F254/K254,""))</f>
        <v/>
      </c>
      <c r="M254" s="62">
        <f>IF(L254="","",RANK(L254,$L$6:$L$305,0))</f>
        <v/>
      </c>
      <c r="N254" s="56">
        <f>IF(B254="","",IF(L254="","",IF(L254&lt;=Einstellungen!$C$7,"unauffällig",IF(L254&lt;=Einstellungen!$C$8,"auffällig","kritisch"))))</f>
        <v/>
      </c>
      <c r="O254" s="63">
        <f>IF(L254="",-1,L254+ROW()/1000000000)</f>
        <v/>
      </c>
      <c r="P254" s="61">
        <f>IF(B254="","",Berechnung!AF254)</f>
        <v/>
      </c>
      <c r="Q254" s="57">
        <f>IF(B254="","",Berechnung!AG254)</f>
        <v/>
      </c>
      <c r="R254" s="57">
        <f>IF(B254="","",Berechnung!AI254)</f>
        <v/>
      </c>
      <c r="S254" s="59">
        <f>IF(B254="","",IF(N(R254)&gt;0,Q254/R254,""))</f>
        <v/>
      </c>
      <c r="T254" s="56">
        <f>IF(B254="","",IF(S254="","",IF(S254&lt;=Einstellungen!$C$7,"unauffällig",IF(S254&lt;=Einstellungen!$C$8,"auffällig","kritisch"))))</f>
        <v/>
      </c>
    </row>
    <row r="255">
      <c r="A255" s="47">
        <f>IF(Mitarbeiter!B255="","",Mitarbeiter!A255)</f>
        <v/>
      </c>
      <c r="B255" s="48">
        <f>IF(Mitarbeiter!B255="","",Mitarbeiter!B255)</f>
        <v/>
      </c>
      <c r="C255" s="7">
        <f>IF(Mitarbeiter!B255="","",Mitarbeiter!G255)</f>
        <v/>
      </c>
      <c r="D255" s="57">
        <f>IF(Mitarbeiter!B255="","",Mitarbeiter!H255)</f>
        <v/>
      </c>
      <c r="E255" s="57">
        <f>IF(Mitarbeiter!B255="","",'Ist-Stunden'!C255)</f>
        <v/>
      </c>
      <c r="F255" s="57">
        <f>IF(B255="","",Berechnung!AE255)</f>
        <v/>
      </c>
      <c r="G255" s="61">
        <f>IF(B255="","",Berechnung!P255)</f>
        <v/>
      </c>
      <c r="H255" s="61">
        <f>IF(B255="","",Berechnung!AC255)</f>
        <v/>
      </c>
      <c r="I255" s="61">
        <f>IF(B255="","",Berechnung!AD255)</f>
        <v/>
      </c>
      <c r="J255" s="36">
        <f>IF(B255="","",SUMPRODUCT(((Berechnung!D255:O255+Berechnung!Q255:AB255)&gt;0)*1))</f>
        <v/>
      </c>
      <c r="K255" s="57">
        <f>IF(B255="","",Berechnung!AH255)</f>
        <v/>
      </c>
      <c r="L255" s="40">
        <f>IF(B255="","",IF(N(K255)&gt;0,F255/K255,""))</f>
        <v/>
      </c>
      <c r="M255" s="62">
        <f>IF(L255="","",RANK(L255,$L$6:$L$305,0))</f>
        <v/>
      </c>
      <c r="N255" s="56">
        <f>IF(B255="","",IF(L255="","",IF(L255&lt;=Einstellungen!$C$7,"unauffällig",IF(L255&lt;=Einstellungen!$C$8,"auffällig","kritisch"))))</f>
        <v/>
      </c>
      <c r="O255" s="63">
        <f>IF(L255="",-1,L255+ROW()/1000000000)</f>
        <v/>
      </c>
      <c r="P255" s="61">
        <f>IF(B255="","",Berechnung!AF255)</f>
        <v/>
      </c>
      <c r="Q255" s="57">
        <f>IF(B255="","",Berechnung!AG255)</f>
        <v/>
      </c>
      <c r="R255" s="57">
        <f>IF(B255="","",Berechnung!AI255)</f>
        <v/>
      </c>
      <c r="S255" s="59">
        <f>IF(B255="","",IF(N(R255)&gt;0,Q255/R255,""))</f>
        <v/>
      </c>
      <c r="T255" s="56">
        <f>IF(B255="","",IF(S255="","",IF(S255&lt;=Einstellungen!$C$7,"unauffällig",IF(S255&lt;=Einstellungen!$C$8,"auffällig","kritisch"))))</f>
        <v/>
      </c>
    </row>
    <row r="256">
      <c r="A256" s="47">
        <f>IF(Mitarbeiter!B256="","",Mitarbeiter!A256)</f>
        <v/>
      </c>
      <c r="B256" s="48">
        <f>IF(Mitarbeiter!B256="","",Mitarbeiter!B256)</f>
        <v/>
      </c>
      <c r="C256" s="7">
        <f>IF(Mitarbeiter!B256="","",Mitarbeiter!G256)</f>
        <v/>
      </c>
      <c r="D256" s="57">
        <f>IF(Mitarbeiter!B256="","",Mitarbeiter!H256)</f>
        <v/>
      </c>
      <c r="E256" s="57">
        <f>IF(Mitarbeiter!B256="","",'Ist-Stunden'!C256)</f>
        <v/>
      </c>
      <c r="F256" s="57">
        <f>IF(B256="","",Berechnung!AE256)</f>
        <v/>
      </c>
      <c r="G256" s="61">
        <f>IF(B256="","",Berechnung!P256)</f>
        <v/>
      </c>
      <c r="H256" s="61">
        <f>IF(B256="","",Berechnung!AC256)</f>
        <v/>
      </c>
      <c r="I256" s="61">
        <f>IF(B256="","",Berechnung!AD256)</f>
        <v/>
      </c>
      <c r="J256" s="36">
        <f>IF(B256="","",SUMPRODUCT(((Berechnung!D256:O256+Berechnung!Q256:AB256)&gt;0)*1))</f>
        <v/>
      </c>
      <c r="K256" s="57">
        <f>IF(B256="","",Berechnung!AH256)</f>
        <v/>
      </c>
      <c r="L256" s="40">
        <f>IF(B256="","",IF(N(K256)&gt;0,F256/K256,""))</f>
        <v/>
      </c>
      <c r="M256" s="62">
        <f>IF(L256="","",RANK(L256,$L$6:$L$305,0))</f>
        <v/>
      </c>
      <c r="N256" s="56">
        <f>IF(B256="","",IF(L256="","",IF(L256&lt;=Einstellungen!$C$7,"unauffällig",IF(L256&lt;=Einstellungen!$C$8,"auffällig","kritisch"))))</f>
        <v/>
      </c>
      <c r="O256" s="63">
        <f>IF(L256="",-1,L256+ROW()/1000000000)</f>
        <v/>
      </c>
      <c r="P256" s="61">
        <f>IF(B256="","",Berechnung!AF256)</f>
        <v/>
      </c>
      <c r="Q256" s="57">
        <f>IF(B256="","",Berechnung!AG256)</f>
        <v/>
      </c>
      <c r="R256" s="57">
        <f>IF(B256="","",Berechnung!AI256)</f>
        <v/>
      </c>
      <c r="S256" s="59">
        <f>IF(B256="","",IF(N(R256)&gt;0,Q256/R256,""))</f>
        <v/>
      </c>
      <c r="T256" s="56">
        <f>IF(B256="","",IF(S256="","",IF(S256&lt;=Einstellungen!$C$7,"unauffällig",IF(S256&lt;=Einstellungen!$C$8,"auffällig","kritisch"))))</f>
        <v/>
      </c>
    </row>
    <row r="257">
      <c r="A257" s="47">
        <f>IF(Mitarbeiter!B257="","",Mitarbeiter!A257)</f>
        <v/>
      </c>
      <c r="B257" s="48">
        <f>IF(Mitarbeiter!B257="","",Mitarbeiter!B257)</f>
        <v/>
      </c>
      <c r="C257" s="7">
        <f>IF(Mitarbeiter!B257="","",Mitarbeiter!G257)</f>
        <v/>
      </c>
      <c r="D257" s="57">
        <f>IF(Mitarbeiter!B257="","",Mitarbeiter!H257)</f>
        <v/>
      </c>
      <c r="E257" s="57">
        <f>IF(Mitarbeiter!B257="","",'Ist-Stunden'!C257)</f>
        <v/>
      </c>
      <c r="F257" s="57">
        <f>IF(B257="","",Berechnung!AE257)</f>
        <v/>
      </c>
      <c r="G257" s="61">
        <f>IF(B257="","",Berechnung!P257)</f>
        <v/>
      </c>
      <c r="H257" s="61">
        <f>IF(B257="","",Berechnung!AC257)</f>
        <v/>
      </c>
      <c r="I257" s="61">
        <f>IF(B257="","",Berechnung!AD257)</f>
        <v/>
      </c>
      <c r="J257" s="36">
        <f>IF(B257="","",SUMPRODUCT(((Berechnung!D257:O257+Berechnung!Q257:AB257)&gt;0)*1))</f>
        <v/>
      </c>
      <c r="K257" s="57">
        <f>IF(B257="","",Berechnung!AH257)</f>
        <v/>
      </c>
      <c r="L257" s="40">
        <f>IF(B257="","",IF(N(K257)&gt;0,F257/K257,""))</f>
        <v/>
      </c>
      <c r="M257" s="62">
        <f>IF(L257="","",RANK(L257,$L$6:$L$305,0))</f>
        <v/>
      </c>
      <c r="N257" s="56">
        <f>IF(B257="","",IF(L257="","",IF(L257&lt;=Einstellungen!$C$7,"unauffällig",IF(L257&lt;=Einstellungen!$C$8,"auffällig","kritisch"))))</f>
        <v/>
      </c>
      <c r="O257" s="63">
        <f>IF(L257="",-1,L257+ROW()/1000000000)</f>
        <v/>
      </c>
      <c r="P257" s="61">
        <f>IF(B257="","",Berechnung!AF257)</f>
        <v/>
      </c>
      <c r="Q257" s="57">
        <f>IF(B257="","",Berechnung!AG257)</f>
        <v/>
      </c>
      <c r="R257" s="57">
        <f>IF(B257="","",Berechnung!AI257)</f>
        <v/>
      </c>
      <c r="S257" s="59">
        <f>IF(B257="","",IF(N(R257)&gt;0,Q257/R257,""))</f>
        <v/>
      </c>
      <c r="T257" s="56">
        <f>IF(B257="","",IF(S257="","",IF(S257&lt;=Einstellungen!$C$7,"unauffällig",IF(S257&lt;=Einstellungen!$C$8,"auffällig","kritisch"))))</f>
        <v/>
      </c>
    </row>
    <row r="258">
      <c r="A258" s="47">
        <f>IF(Mitarbeiter!B258="","",Mitarbeiter!A258)</f>
        <v/>
      </c>
      <c r="B258" s="48">
        <f>IF(Mitarbeiter!B258="","",Mitarbeiter!B258)</f>
        <v/>
      </c>
      <c r="C258" s="7">
        <f>IF(Mitarbeiter!B258="","",Mitarbeiter!G258)</f>
        <v/>
      </c>
      <c r="D258" s="57">
        <f>IF(Mitarbeiter!B258="","",Mitarbeiter!H258)</f>
        <v/>
      </c>
      <c r="E258" s="57">
        <f>IF(Mitarbeiter!B258="","",'Ist-Stunden'!C258)</f>
        <v/>
      </c>
      <c r="F258" s="57">
        <f>IF(B258="","",Berechnung!AE258)</f>
        <v/>
      </c>
      <c r="G258" s="61">
        <f>IF(B258="","",Berechnung!P258)</f>
        <v/>
      </c>
      <c r="H258" s="61">
        <f>IF(B258="","",Berechnung!AC258)</f>
        <v/>
      </c>
      <c r="I258" s="61">
        <f>IF(B258="","",Berechnung!AD258)</f>
        <v/>
      </c>
      <c r="J258" s="36">
        <f>IF(B258="","",SUMPRODUCT(((Berechnung!D258:O258+Berechnung!Q258:AB258)&gt;0)*1))</f>
        <v/>
      </c>
      <c r="K258" s="57">
        <f>IF(B258="","",Berechnung!AH258)</f>
        <v/>
      </c>
      <c r="L258" s="40">
        <f>IF(B258="","",IF(N(K258)&gt;0,F258/K258,""))</f>
        <v/>
      </c>
      <c r="M258" s="62">
        <f>IF(L258="","",RANK(L258,$L$6:$L$305,0))</f>
        <v/>
      </c>
      <c r="N258" s="56">
        <f>IF(B258="","",IF(L258="","",IF(L258&lt;=Einstellungen!$C$7,"unauffällig",IF(L258&lt;=Einstellungen!$C$8,"auffällig","kritisch"))))</f>
        <v/>
      </c>
      <c r="O258" s="63">
        <f>IF(L258="",-1,L258+ROW()/1000000000)</f>
        <v/>
      </c>
      <c r="P258" s="61">
        <f>IF(B258="","",Berechnung!AF258)</f>
        <v/>
      </c>
      <c r="Q258" s="57">
        <f>IF(B258="","",Berechnung!AG258)</f>
        <v/>
      </c>
      <c r="R258" s="57">
        <f>IF(B258="","",Berechnung!AI258)</f>
        <v/>
      </c>
      <c r="S258" s="59">
        <f>IF(B258="","",IF(N(R258)&gt;0,Q258/R258,""))</f>
        <v/>
      </c>
      <c r="T258" s="56">
        <f>IF(B258="","",IF(S258="","",IF(S258&lt;=Einstellungen!$C$7,"unauffällig",IF(S258&lt;=Einstellungen!$C$8,"auffällig","kritisch"))))</f>
        <v/>
      </c>
    </row>
    <row r="259">
      <c r="A259" s="47">
        <f>IF(Mitarbeiter!B259="","",Mitarbeiter!A259)</f>
        <v/>
      </c>
      <c r="B259" s="48">
        <f>IF(Mitarbeiter!B259="","",Mitarbeiter!B259)</f>
        <v/>
      </c>
      <c r="C259" s="7">
        <f>IF(Mitarbeiter!B259="","",Mitarbeiter!G259)</f>
        <v/>
      </c>
      <c r="D259" s="57">
        <f>IF(Mitarbeiter!B259="","",Mitarbeiter!H259)</f>
        <v/>
      </c>
      <c r="E259" s="57">
        <f>IF(Mitarbeiter!B259="","",'Ist-Stunden'!C259)</f>
        <v/>
      </c>
      <c r="F259" s="57">
        <f>IF(B259="","",Berechnung!AE259)</f>
        <v/>
      </c>
      <c r="G259" s="61">
        <f>IF(B259="","",Berechnung!P259)</f>
        <v/>
      </c>
      <c r="H259" s="61">
        <f>IF(B259="","",Berechnung!AC259)</f>
        <v/>
      </c>
      <c r="I259" s="61">
        <f>IF(B259="","",Berechnung!AD259)</f>
        <v/>
      </c>
      <c r="J259" s="36">
        <f>IF(B259="","",SUMPRODUCT(((Berechnung!D259:O259+Berechnung!Q259:AB259)&gt;0)*1))</f>
        <v/>
      </c>
      <c r="K259" s="57">
        <f>IF(B259="","",Berechnung!AH259)</f>
        <v/>
      </c>
      <c r="L259" s="40">
        <f>IF(B259="","",IF(N(K259)&gt;0,F259/K259,""))</f>
        <v/>
      </c>
      <c r="M259" s="62">
        <f>IF(L259="","",RANK(L259,$L$6:$L$305,0))</f>
        <v/>
      </c>
      <c r="N259" s="56">
        <f>IF(B259="","",IF(L259="","",IF(L259&lt;=Einstellungen!$C$7,"unauffällig",IF(L259&lt;=Einstellungen!$C$8,"auffällig","kritisch"))))</f>
        <v/>
      </c>
      <c r="O259" s="63">
        <f>IF(L259="",-1,L259+ROW()/1000000000)</f>
        <v/>
      </c>
      <c r="P259" s="61">
        <f>IF(B259="","",Berechnung!AF259)</f>
        <v/>
      </c>
      <c r="Q259" s="57">
        <f>IF(B259="","",Berechnung!AG259)</f>
        <v/>
      </c>
      <c r="R259" s="57">
        <f>IF(B259="","",Berechnung!AI259)</f>
        <v/>
      </c>
      <c r="S259" s="59">
        <f>IF(B259="","",IF(N(R259)&gt;0,Q259/R259,""))</f>
        <v/>
      </c>
      <c r="T259" s="56">
        <f>IF(B259="","",IF(S259="","",IF(S259&lt;=Einstellungen!$C$7,"unauffällig",IF(S259&lt;=Einstellungen!$C$8,"auffällig","kritisch"))))</f>
        <v/>
      </c>
    </row>
    <row r="260">
      <c r="A260" s="47">
        <f>IF(Mitarbeiter!B260="","",Mitarbeiter!A260)</f>
        <v/>
      </c>
      <c r="B260" s="48">
        <f>IF(Mitarbeiter!B260="","",Mitarbeiter!B260)</f>
        <v/>
      </c>
      <c r="C260" s="7">
        <f>IF(Mitarbeiter!B260="","",Mitarbeiter!G260)</f>
        <v/>
      </c>
      <c r="D260" s="57">
        <f>IF(Mitarbeiter!B260="","",Mitarbeiter!H260)</f>
        <v/>
      </c>
      <c r="E260" s="57">
        <f>IF(Mitarbeiter!B260="","",'Ist-Stunden'!C260)</f>
        <v/>
      </c>
      <c r="F260" s="57">
        <f>IF(B260="","",Berechnung!AE260)</f>
        <v/>
      </c>
      <c r="G260" s="61">
        <f>IF(B260="","",Berechnung!P260)</f>
        <v/>
      </c>
      <c r="H260" s="61">
        <f>IF(B260="","",Berechnung!AC260)</f>
        <v/>
      </c>
      <c r="I260" s="61">
        <f>IF(B260="","",Berechnung!AD260)</f>
        <v/>
      </c>
      <c r="J260" s="36">
        <f>IF(B260="","",SUMPRODUCT(((Berechnung!D260:O260+Berechnung!Q260:AB260)&gt;0)*1))</f>
        <v/>
      </c>
      <c r="K260" s="57">
        <f>IF(B260="","",Berechnung!AH260)</f>
        <v/>
      </c>
      <c r="L260" s="40">
        <f>IF(B260="","",IF(N(K260)&gt;0,F260/K260,""))</f>
        <v/>
      </c>
      <c r="M260" s="62">
        <f>IF(L260="","",RANK(L260,$L$6:$L$305,0))</f>
        <v/>
      </c>
      <c r="N260" s="56">
        <f>IF(B260="","",IF(L260="","",IF(L260&lt;=Einstellungen!$C$7,"unauffällig",IF(L260&lt;=Einstellungen!$C$8,"auffällig","kritisch"))))</f>
        <v/>
      </c>
      <c r="O260" s="63">
        <f>IF(L260="",-1,L260+ROW()/1000000000)</f>
        <v/>
      </c>
      <c r="P260" s="61">
        <f>IF(B260="","",Berechnung!AF260)</f>
        <v/>
      </c>
      <c r="Q260" s="57">
        <f>IF(B260="","",Berechnung!AG260)</f>
        <v/>
      </c>
      <c r="R260" s="57">
        <f>IF(B260="","",Berechnung!AI260)</f>
        <v/>
      </c>
      <c r="S260" s="59">
        <f>IF(B260="","",IF(N(R260)&gt;0,Q260/R260,""))</f>
        <v/>
      </c>
      <c r="T260" s="56">
        <f>IF(B260="","",IF(S260="","",IF(S260&lt;=Einstellungen!$C$7,"unauffällig",IF(S260&lt;=Einstellungen!$C$8,"auffällig","kritisch"))))</f>
        <v/>
      </c>
    </row>
    <row r="261">
      <c r="A261" s="47">
        <f>IF(Mitarbeiter!B261="","",Mitarbeiter!A261)</f>
        <v/>
      </c>
      <c r="B261" s="48">
        <f>IF(Mitarbeiter!B261="","",Mitarbeiter!B261)</f>
        <v/>
      </c>
      <c r="C261" s="7">
        <f>IF(Mitarbeiter!B261="","",Mitarbeiter!G261)</f>
        <v/>
      </c>
      <c r="D261" s="57">
        <f>IF(Mitarbeiter!B261="","",Mitarbeiter!H261)</f>
        <v/>
      </c>
      <c r="E261" s="57">
        <f>IF(Mitarbeiter!B261="","",'Ist-Stunden'!C261)</f>
        <v/>
      </c>
      <c r="F261" s="57">
        <f>IF(B261="","",Berechnung!AE261)</f>
        <v/>
      </c>
      <c r="G261" s="61">
        <f>IF(B261="","",Berechnung!P261)</f>
        <v/>
      </c>
      <c r="H261" s="61">
        <f>IF(B261="","",Berechnung!AC261)</f>
        <v/>
      </c>
      <c r="I261" s="61">
        <f>IF(B261="","",Berechnung!AD261)</f>
        <v/>
      </c>
      <c r="J261" s="36">
        <f>IF(B261="","",SUMPRODUCT(((Berechnung!D261:O261+Berechnung!Q261:AB261)&gt;0)*1))</f>
        <v/>
      </c>
      <c r="K261" s="57">
        <f>IF(B261="","",Berechnung!AH261)</f>
        <v/>
      </c>
      <c r="L261" s="40">
        <f>IF(B261="","",IF(N(K261)&gt;0,F261/K261,""))</f>
        <v/>
      </c>
      <c r="M261" s="62">
        <f>IF(L261="","",RANK(L261,$L$6:$L$305,0))</f>
        <v/>
      </c>
      <c r="N261" s="56">
        <f>IF(B261="","",IF(L261="","",IF(L261&lt;=Einstellungen!$C$7,"unauffällig",IF(L261&lt;=Einstellungen!$C$8,"auffällig","kritisch"))))</f>
        <v/>
      </c>
      <c r="O261" s="63">
        <f>IF(L261="",-1,L261+ROW()/1000000000)</f>
        <v/>
      </c>
      <c r="P261" s="61">
        <f>IF(B261="","",Berechnung!AF261)</f>
        <v/>
      </c>
      <c r="Q261" s="57">
        <f>IF(B261="","",Berechnung!AG261)</f>
        <v/>
      </c>
      <c r="R261" s="57">
        <f>IF(B261="","",Berechnung!AI261)</f>
        <v/>
      </c>
      <c r="S261" s="59">
        <f>IF(B261="","",IF(N(R261)&gt;0,Q261/R261,""))</f>
        <v/>
      </c>
      <c r="T261" s="56">
        <f>IF(B261="","",IF(S261="","",IF(S261&lt;=Einstellungen!$C$7,"unauffällig",IF(S261&lt;=Einstellungen!$C$8,"auffällig","kritisch"))))</f>
        <v/>
      </c>
    </row>
    <row r="262">
      <c r="A262" s="47">
        <f>IF(Mitarbeiter!B262="","",Mitarbeiter!A262)</f>
        <v/>
      </c>
      <c r="B262" s="48">
        <f>IF(Mitarbeiter!B262="","",Mitarbeiter!B262)</f>
        <v/>
      </c>
      <c r="C262" s="7">
        <f>IF(Mitarbeiter!B262="","",Mitarbeiter!G262)</f>
        <v/>
      </c>
      <c r="D262" s="57">
        <f>IF(Mitarbeiter!B262="","",Mitarbeiter!H262)</f>
        <v/>
      </c>
      <c r="E262" s="57">
        <f>IF(Mitarbeiter!B262="","",'Ist-Stunden'!C262)</f>
        <v/>
      </c>
      <c r="F262" s="57">
        <f>IF(B262="","",Berechnung!AE262)</f>
        <v/>
      </c>
      <c r="G262" s="61">
        <f>IF(B262="","",Berechnung!P262)</f>
        <v/>
      </c>
      <c r="H262" s="61">
        <f>IF(B262="","",Berechnung!AC262)</f>
        <v/>
      </c>
      <c r="I262" s="61">
        <f>IF(B262="","",Berechnung!AD262)</f>
        <v/>
      </c>
      <c r="J262" s="36">
        <f>IF(B262="","",SUMPRODUCT(((Berechnung!D262:O262+Berechnung!Q262:AB262)&gt;0)*1))</f>
        <v/>
      </c>
      <c r="K262" s="57">
        <f>IF(B262="","",Berechnung!AH262)</f>
        <v/>
      </c>
      <c r="L262" s="40">
        <f>IF(B262="","",IF(N(K262)&gt;0,F262/K262,""))</f>
        <v/>
      </c>
      <c r="M262" s="62">
        <f>IF(L262="","",RANK(L262,$L$6:$L$305,0))</f>
        <v/>
      </c>
      <c r="N262" s="56">
        <f>IF(B262="","",IF(L262="","",IF(L262&lt;=Einstellungen!$C$7,"unauffällig",IF(L262&lt;=Einstellungen!$C$8,"auffällig","kritisch"))))</f>
        <v/>
      </c>
      <c r="O262" s="63">
        <f>IF(L262="",-1,L262+ROW()/1000000000)</f>
        <v/>
      </c>
      <c r="P262" s="61">
        <f>IF(B262="","",Berechnung!AF262)</f>
        <v/>
      </c>
      <c r="Q262" s="57">
        <f>IF(B262="","",Berechnung!AG262)</f>
        <v/>
      </c>
      <c r="R262" s="57">
        <f>IF(B262="","",Berechnung!AI262)</f>
        <v/>
      </c>
      <c r="S262" s="59">
        <f>IF(B262="","",IF(N(R262)&gt;0,Q262/R262,""))</f>
        <v/>
      </c>
      <c r="T262" s="56">
        <f>IF(B262="","",IF(S262="","",IF(S262&lt;=Einstellungen!$C$7,"unauffällig",IF(S262&lt;=Einstellungen!$C$8,"auffällig","kritisch"))))</f>
        <v/>
      </c>
    </row>
    <row r="263">
      <c r="A263" s="47">
        <f>IF(Mitarbeiter!B263="","",Mitarbeiter!A263)</f>
        <v/>
      </c>
      <c r="B263" s="48">
        <f>IF(Mitarbeiter!B263="","",Mitarbeiter!B263)</f>
        <v/>
      </c>
      <c r="C263" s="7">
        <f>IF(Mitarbeiter!B263="","",Mitarbeiter!G263)</f>
        <v/>
      </c>
      <c r="D263" s="57">
        <f>IF(Mitarbeiter!B263="","",Mitarbeiter!H263)</f>
        <v/>
      </c>
      <c r="E263" s="57">
        <f>IF(Mitarbeiter!B263="","",'Ist-Stunden'!C263)</f>
        <v/>
      </c>
      <c r="F263" s="57">
        <f>IF(B263="","",Berechnung!AE263)</f>
        <v/>
      </c>
      <c r="G263" s="61">
        <f>IF(B263="","",Berechnung!P263)</f>
        <v/>
      </c>
      <c r="H263" s="61">
        <f>IF(B263="","",Berechnung!AC263)</f>
        <v/>
      </c>
      <c r="I263" s="61">
        <f>IF(B263="","",Berechnung!AD263)</f>
        <v/>
      </c>
      <c r="J263" s="36">
        <f>IF(B263="","",SUMPRODUCT(((Berechnung!D263:O263+Berechnung!Q263:AB263)&gt;0)*1))</f>
        <v/>
      </c>
      <c r="K263" s="57">
        <f>IF(B263="","",Berechnung!AH263)</f>
        <v/>
      </c>
      <c r="L263" s="40">
        <f>IF(B263="","",IF(N(K263)&gt;0,F263/K263,""))</f>
        <v/>
      </c>
      <c r="M263" s="62">
        <f>IF(L263="","",RANK(L263,$L$6:$L$305,0))</f>
        <v/>
      </c>
      <c r="N263" s="56">
        <f>IF(B263="","",IF(L263="","",IF(L263&lt;=Einstellungen!$C$7,"unauffällig",IF(L263&lt;=Einstellungen!$C$8,"auffällig","kritisch"))))</f>
        <v/>
      </c>
      <c r="O263" s="63">
        <f>IF(L263="",-1,L263+ROW()/1000000000)</f>
        <v/>
      </c>
      <c r="P263" s="61">
        <f>IF(B263="","",Berechnung!AF263)</f>
        <v/>
      </c>
      <c r="Q263" s="57">
        <f>IF(B263="","",Berechnung!AG263)</f>
        <v/>
      </c>
      <c r="R263" s="57">
        <f>IF(B263="","",Berechnung!AI263)</f>
        <v/>
      </c>
      <c r="S263" s="59">
        <f>IF(B263="","",IF(N(R263)&gt;0,Q263/R263,""))</f>
        <v/>
      </c>
      <c r="T263" s="56">
        <f>IF(B263="","",IF(S263="","",IF(S263&lt;=Einstellungen!$C$7,"unauffällig",IF(S263&lt;=Einstellungen!$C$8,"auffällig","kritisch"))))</f>
        <v/>
      </c>
    </row>
    <row r="264">
      <c r="A264" s="47">
        <f>IF(Mitarbeiter!B264="","",Mitarbeiter!A264)</f>
        <v/>
      </c>
      <c r="B264" s="48">
        <f>IF(Mitarbeiter!B264="","",Mitarbeiter!B264)</f>
        <v/>
      </c>
      <c r="C264" s="7">
        <f>IF(Mitarbeiter!B264="","",Mitarbeiter!G264)</f>
        <v/>
      </c>
      <c r="D264" s="57">
        <f>IF(Mitarbeiter!B264="","",Mitarbeiter!H264)</f>
        <v/>
      </c>
      <c r="E264" s="57">
        <f>IF(Mitarbeiter!B264="","",'Ist-Stunden'!C264)</f>
        <v/>
      </c>
      <c r="F264" s="57">
        <f>IF(B264="","",Berechnung!AE264)</f>
        <v/>
      </c>
      <c r="G264" s="61">
        <f>IF(B264="","",Berechnung!P264)</f>
        <v/>
      </c>
      <c r="H264" s="61">
        <f>IF(B264="","",Berechnung!AC264)</f>
        <v/>
      </c>
      <c r="I264" s="61">
        <f>IF(B264="","",Berechnung!AD264)</f>
        <v/>
      </c>
      <c r="J264" s="36">
        <f>IF(B264="","",SUMPRODUCT(((Berechnung!D264:O264+Berechnung!Q264:AB264)&gt;0)*1))</f>
        <v/>
      </c>
      <c r="K264" s="57">
        <f>IF(B264="","",Berechnung!AH264)</f>
        <v/>
      </c>
      <c r="L264" s="40">
        <f>IF(B264="","",IF(N(K264)&gt;0,F264/K264,""))</f>
        <v/>
      </c>
      <c r="M264" s="62">
        <f>IF(L264="","",RANK(L264,$L$6:$L$305,0))</f>
        <v/>
      </c>
      <c r="N264" s="56">
        <f>IF(B264="","",IF(L264="","",IF(L264&lt;=Einstellungen!$C$7,"unauffällig",IF(L264&lt;=Einstellungen!$C$8,"auffällig","kritisch"))))</f>
        <v/>
      </c>
      <c r="O264" s="63">
        <f>IF(L264="",-1,L264+ROW()/1000000000)</f>
        <v/>
      </c>
      <c r="P264" s="61">
        <f>IF(B264="","",Berechnung!AF264)</f>
        <v/>
      </c>
      <c r="Q264" s="57">
        <f>IF(B264="","",Berechnung!AG264)</f>
        <v/>
      </c>
      <c r="R264" s="57">
        <f>IF(B264="","",Berechnung!AI264)</f>
        <v/>
      </c>
      <c r="S264" s="59">
        <f>IF(B264="","",IF(N(R264)&gt;0,Q264/R264,""))</f>
        <v/>
      </c>
      <c r="T264" s="56">
        <f>IF(B264="","",IF(S264="","",IF(S264&lt;=Einstellungen!$C$7,"unauffällig",IF(S264&lt;=Einstellungen!$C$8,"auffällig","kritisch"))))</f>
        <v/>
      </c>
    </row>
    <row r="265">
      <c r="A265" s="47">
        <f>IF(Mitarbeiter!B265="","",Mitarbeiter!A265)</f>
        <v/>
      </c>
      <c r="B265" s="48">
        <f>IF(Mitarbeiter!B265="","",Mitarbeiter!B265)</f>
        <v/>
      </c>
      <c r="C265" s="7">
        <f>IF(Mitarbeiter!B265="","",Mitarbeiter!G265)</f>
        <v/>
      </c>
      <c r="D265" s="57">
        <f>IF(Mitarbeiter!B265="","",Mitarbeiter!H265)</f>
        <v/>
      </c>
      <c r="E265" s="57">
        <f>IF(Mitarbeiter!B265="","",'Ist-Stunden'!C265)</f>
        <v/>
      </c>
      <c r="F265" s="57">
        <f>IF(B265="","",Berechnung!AE265)</f>
        <v/>
      </c>
      <c r="G265" s="61">
        <f>IF(B265="","",Berechnung!P265)</f>
        <v/>
      </c>
      <c r="H265" s="61">
        <f>IF(B265="","",Berechnung!AC265)</f>
        <v/>
      </c>
      <c r="I265" s="61">
        <f>IF(B265="","",Berechnung!AD265)</f>
        <v/>
      </c>
      <c r="J265" s="36">
        <f>IF(B265="","",SUMPRODUCT(((Berechnung!D265:O265+Berechnung!Q265:AB265)&gt;0)*1))</f>
        <v/>
      </c>
      <c r="K265" s="57">
        <f>IF(B265="","",Berechnung!AH265)</f>
        <v/>
      </c>
      <c r="L265" s="40">
        <f>IF(B265="","",IF(N(K265)&gt;0,F265/K265,""))</f>
        <v/>
      </c>
      <c r="M265" s="62">
        <f>IF(L265="","",RANK(L265,$L$6:$L$305,0))</f>
        <v/>
      </c>
      <c r="N265" s="56">
        <f>IF(B265="","",IF(L265="","",IF(L265&lt;=Einstellungen!$C$7,"unauffällig",IF(L265&lt;=Einstellungen!$C$8,"auffällig","kritisch"))))</f>
        <v/>
      </c>
      <c r="O265" s="63">
        <f>IF(L265="",-1,L265+ROW()/1000000000)</f>
        <v/>
      </c>
      <c r="P265" s="61">
        <f>IF(B265="","",Berechnung!AF265)</f>
        <v/>
      </c>
      <c r="Q265" s="57">
        <f>IF(B265="","",Berechnung!AG265)</f>
        <v/>
      </c>
      <c r="R265" s="57">
        <f>IF(B265="","",Berechnung!AI265)</f>
        <v/>
      </c>
      <c r="S265" s="59">
        <f>IF(B265="","",IF(N(R265)&gt;0,Q265/R265,""))</f>
        <v/>
      </c>
      <c r="T265" s="56">
        <f>IF(B265="","",IF(S265="","",IF(S265&lt;=Einstellungen!$C$7,"unauffällig",IF(S265&lt;=Einstellungen!$C$8,"auffällig","kritisch"))))</f>
        <v/>
      </c>
    </row>
    <row r="266">
      <c r="A266" s="47">
        <f>IF(Mitarbeiter!B266="","",Mitarbeiter!A266)</f>
        <v/>
      </c>
      <c r="B266" s="48">
        <f>IF(Mitarbeiter!B266="","",Mitarbeiter!B266)</f>
        <v/>
      </c>
      <c r="C266" s="7">
        <f>IF(Mitarbeiter!B266="","",Mitarbeiter!G266)</f>
        <v/>
      </c>
      <c r="D266" s="57">
        <f>IF(Mitarbeiter!B266="","",Mitarbeiter!H266)</f>
        <v/>
      </c>
      <c r="E266" s="57">
        <f>IF(Mitarbeiter!B266="","",'Ist-Stunden'!C266)</f>
        <v/>
      </c>
      <c r="F266" s="57">
        <f>IF(B266="","",Berechnung!AE266)</f>
        <v/>
      </c>
      <c r="G266" s="61">
        <f>IF(B266="","",Berechnung!P266)</f>
        <v/>
      </c>
      <c r="H266" s="61">
        <f>IF(B266="","",Berechnung!AC266)</f>
        <v/>
      </c>
      <c r="I266" s="61">
        <f>IF(B266="","",Berechnung!AD266)</f>
        <v/>
      </c>
      <c r="J266" s="36">
        <f>IF(B266="","",SUMPRODUCT(((Berechnung!D266:O266+Berechnung!Q266:AB266)&gt;0)*1))</f>
        <v/>
      </c>
      <c r="K266" s="57">
        <f>IF(B266="","",Berechnung!AH266)</f>
        <v/>
      </c>
      <c r="L266" s="40">
        <f>IF(B266="","",IF(N(K266)&gt;0,F266/K266,""))</f>
        <v/>
      </c>
      <c r="M266" s="62">
        <f>IF(L266="","",RANK(L266,$L$6:$L$305,0))</f>
        <v/>
      </c>
      <c r="N266" s="56">
        <f>IF(B266="","",IF(L266="","",IF(L266&lt;=Einstellungen!$C$7,"unauffällig",IF(L266&lt;=Einstellungen!$C$8,"auffällig","kritisch"))))</f>
        <v/>
      </c>
      <c r="O266" s="63">
        <f>IF(L266="",-1,L266+ROW()/1000000000)</f>
        <v/>
      </c>
      <c r="P266" s="61">
        <f>IF(B266="","",Berechnung!AF266)</f>
        <v/>
      </c>
      <c r="Q266" s="57">
        <f>IF(B266="","",Berechnung!AG266)</f>
        <v/>
      </c>
      <c r="R266" s="57">
        <f>IF(B266="","",Berechnung!AI266)</f>
        <v/>
      </c>
      <c r="S266" s="59">
        <f>IF(B266="","",IF(N(R266)&gt;0,Q266/R266,""))</f>
        <v/>
      </c>
      <c r="T266" s="56">
        <f>IF(B266="","",IF(S266="","",IF(S266&lt;=Einstellungen!$C$7,"unauffällig",IF(S266&lt;=Einstellungen!$C$8,"auffällig","kritisch"))))</f>
        <v/>
      </c>
    </row>
    <row r="267">
      <c r="A267" s="47">
        <f>IF(Mitarbeiter!B267="","",Mitarbeiter!A267)</f>
        <v/>
      </c>
      <c r="B267" s="48">
        <f>IF(Mitarbeiter!B267="","",Mitarbeiter!B267)</f>
        <v/>
      </c>
      <c r="C267" s="7">
        <f>IF(Mitarbeiter!B267="","",Mitarbeiter!G267)</f>
        <v/>
      </c>
      <c r="D267" s="57">
        <f>IF(Mitarbeiter!B267="","",Mitarbeiter!H267)</f>
        <v/>
      </c>
      <c r="E267" s="57">
        <f>IF(Mitarbeiter!B267="","",'Ist-Stunden'!C267)</f>
        <v/>
      </c>
      <c r="F267" s="57">
        <f>IF(B267="","",Berechnung!AE267)</f>
        <v/>
      </c>
      <c r="G267" s="61">
        <f>IF(B267="","",Berechnung!P267)</f>
        <v/>
      </c>
      <c r="H267" s="61">
        <f>IF(B267="","",Berechnung!AC267)</f>
        <v/>
      </c>
      <c r="I267" s="61">
        <f>IF(B267="","",Berechnung!AD267)</f>
        <v/>
      </c>
      <c r="J267" s="36">
        <f>IF(B267="","",SUMPRODUCT(((Berechnung!D267:O267+Berechnung!Q267:AB267)&gt;0)*1))</f>
        <v/>
      </c>
      <c r="K267" s="57">
        <f>IF(B267="","",Berechnung!AH267)</f>
        <v/>
      </c>
      <c r="L267" s="40">
        <f>IF(B267="","",IF(N(K267)&gt;0,F267/K267,""))</f>
        <v/>
      </c>
      <c r="M267" s="62">
        <f>IF(L267="","",RANK(L267,$L$6:$L$305,0))</f>
        <v/>
      </c>
      <c r="N267" s="56">
        <f>IF(B267="","",IF(L267="","",IF(L267&lt;=Einstellungen!$C$7,"unauffällig",IF(L267&lt;=Einstellungen!$C$8,"auffällig","kritisch"))))</f>
        <v/>
      </c>
      <c r="O267" s="63">
        <f>IF(L267="",-1,L267+ROW()/1000000000)</f>
        <v/>
      </c>
      <c r="P267" s="61">
        <f>IF(B267="","",Berechnung!AF267)</f>
        <v/>
      </c>
      <c r="Q267" s="57">
        <f>IF(B267="","",Berechnung!AG267)</f>
        <v/>
      </c>
      <c r="R267" s="57">
        <f>IF(B267="","",Berechnung!AI267)</f>
        <v/>
      </c>
      <c r="S267" s="59">
        <f>IF(B267="","",IF(N(R267)&gt;0,Q267/R267,""))</f>
        <v/>
      </c>
      <c r="T267" s="56">
        <f>IF(B267="","",IF(S267="","",IF(S267&lt;=Einstellungen!$C$7,"unauffällig",IF(S267&lt;=Einstellungen!$C$8,"auffällig","kritisch"))))</f>
        <v/>
      </c>
    </row>
    <row r="268">
      <c r="A268" s="47">
        <f>IF(Mitarbeiter!B268="","",Mitarbeiter!A268)</f>
        <v/>
      </c>
      <c r="B268" s="48">
        <f>IF(Mitarbeiter!B268="","",Mitarbeiter!B268)</f>
        <v/>
      </c>
      <c r="C268" s="7">
        <f>IF(Mitarbeiter!B268="","",Mitarbeiter!G268)</f>
        <v/>
      </c>
      <c r="D268" s="57">
        <f>IF(Mitarbeiter!B268="","",Mitarbeiter!H268)</f>
        <v/>
      </c>
      <c r="E268" s="57">
        <f>IF(Mitarbeiter!B268="","",'Ist-Stunden'!C268)</f>
        <v/>
      </c>
      <c r="F268" s="57">
        <f>IF(B268="","",Berechnung!AE268)</f>
        <v/>
      </c>
      <c r="G268" s="61">
        <f>IF(B268="","",Berechnung!P268)</f>
        <v/>
      </c>
      <c r="H268" s="61">
        <f>IF(B268="","",Berechnung!AC268)</f>
        <v/>
      </c>
      <c r="I268" s="61">
        <f>IF(B268="","",Berechnung!AD268)</f>
        <v/>
      </c>
      <c r="J268" s="36">
        <f>IF(B268="","",SUMPRODUCT(((Berechnung!D268:O268+Berechnung!Q268:AB268)&gt;0)*1))</f>
        <v/>
      </c>
      <c r="K268" s="57">
        <f>IF(B268="","",Berechnung!AH268)</f>
        <v/>
      </c>
      <c r="L268" s="40">
        <f>IF(B268="","",IF(N(K268)&gt;0,F268/K268,""))</f>
        <v/>
      </c>
      <c r="M268" s="62">
        <f>IF(L268="","",RANK(L268,$L$6:$L$305,0))</f>
        <v/>
      </c>
      <c r="N268" s="56">
        <f>IF(B268="","",IF(L268="","",IF(L268&lt;=Einstellungen!$C$7,"unauffällig",IF(L268&lt;=Einstellungen!$C$8,"auffällig","kritisch"))))</f>
        <v/>
      </c>
      <c r="O268" s="63">
        <f>IF(L268="",-1,L268+ROW()/1000000000)</f>
        <v/>
      </c>
      <c r="P268" s="61">
        <f>IF(B268="","",Berechnung!AF268)</f>
        <v/>
      </c>
      <c r="Q268" s="57">
        <f>IF(B268="","",Berechnung!AG268)</f>
        <v/>
      </c>
      <c r="R268" s="57">
        <f>IF(B268="","",Berechnung!AI268)</f>
        <v/>
      </c>
      <c r="S268" s="59">
        <f>IF(B268="","",IF(N(R268)&gt;0,Q268/R268,""))</f>
        <v/>
      </c>
      <c r="T268" s="56">
        <f>IF(B268="","",IF(S268="","",IF(S268&lt;=Einstellungen!$C$7,"unauffällig",IF(S268&lt;=Einstellungen!$C$8,"auffällig","kritisch"))))</f>
        <v/>
      </c>
    </row>
    <row r="269">
      <c r="A269" s="47">
        <f>IF(Mitarbeiter!B269="","",Mitarbeiter!A269)</f>
        <v/>
      </c>
      <c r="B269" s="48">
        <f>IF(Mitarbeiter!B269="","",Mitarbeiter!B269)</f>
        <v/>
      </c>
      <c r="C269" s="7">
        <f>IF(Mitarbeiter!B269="","",Mitarbeiter!G269)</f>
        <v/>
      </c>
      <c r="D269" s="57">
        <f>IF(Mitarbeiter!B269="","",Mitarbeiter!H269)</f>
        <v/>
      </c>
      <c r="E269" s="57">
        <f>IF(Mitarbeiter!B269="","",'Ist-Stunden'!C269)</f>
        <v/>
      </c>
      <c r="F269" s="57">
        <f>IF(B269="","",Berechnung!AE269)</f>
        <v/>
      </c>
      <c r="G269" s="61">
        <f>IF(B269="","",Berechnung!P269)</f>
        <v/>
      </c>
      <c r="H269" s="61">
        <f>IF(B269="","",Berechnung!AC269)</f>
        <v/>
      </c>
      <c r="I269" s="61">
        <f>IF(B269="","",Berechnung!AD269)</f>
        <v/>
      </c>
      <c r="J269" s="36">
        <f>IF(B269="","",SUMPRODUCT(((Berechnung!D269:O269+Berechnung!Q269:AB269)&gt;0)*1))</f>
        <v/>
      </c>
      <c r="K269" s="57">
        <f>IF(B269="","",Berechnung!AH269)</f>
        <v/>
      </c>
      <c r="L269" s="40">
        <f>IF(B269="","",IF(N(K269)&gt;0,F269/K269,""))</f>
        <v/>
      </c>
      <c r="M269" s="62">
        <f>IF(L269="","",RANK(L269,$L$6:$L$305,0))</f>
        <v/>
      </c>
      <c r="N269" s="56">
        <f>IF(B269="","",IF(L269="","",IF(L269&lt;=Einstellungen!$C$7,"unauffällig",IF(L269&lt;=Einstellungen!$C$8,"auffällig","kritisch"))))</f>
        <v/>
      </c>
      <c r="O269" s="63">
        <f>IF(L269="",-1,L269+ROW()/1000000000)</f>
        <v/>
      </c>
      <c r="P269" s="61">
        <f>IF(B269="","",Berechnung!AF269)</f>
        <v/>
      </c>
      <c r="Q269" s="57">
        <f>IF(B269="","",Berechnung!AG269)</f>
        <v/>
      </c>
      <c r="R269" s="57">
        <f>IF(B269="","",Berechnung!AI269)</f>
        <v/>
      </c>
      <c r="S269" s="59">
        <f>IF(B269="","",IF(N(R269)&gt;0,Q269/R269,""))</f>
        <v/>
      </c>
      <c r="T269" s="56">
        <f>IF(B269="","",IF(S269="","",IF(S269&lt;=Einstellungen!$C$7,"unauffällig",IF(S269&lt;=Einstellungen!$C$8,"auffällig","kritisch"))))</f>
        <v/>
      </c>
    </row>
    <row r="270">
      <c r="A270" s="47">
        <f>IF(Mitarbeiter!B270="","",Mitarbeiter!A270)</f>
        <v/>
      </c>
      <c r="B270" s="48">
        <f>IF(Mitarbeiter!B270="","",Mitarbeiter!B270)</f>
        <v/>
      </c>
      <c r="C270" s="7">
        <f>IF(Mitarbeiter!B270="","",Mitarbeiter!G270)</f>
        <v/>
      </c>
      <c r="D270" s="57">
        <f>IF(Mitarbeiter!B270="","",Mitarbeiter!H270)</f>
        <v/>
      </c>
      <c r="E270" s="57">
        <f>IF(Mitarbeiter!B270="","",'Ist-Stunden'!C270)</f>
        <v/>
      </c>
      <c r="F270" s="57">
        <f>IF(B270="","",Berechnung!AE270)</f>
        <v/>
      </c>
      <c r="G270" s="61">
        <f>IF(B270="","",Berechnung!P270)</f>
        <v/>
      </c>
      <c r="H270" s="61">
        <f>IF(B270="","",Berechnung!AC270)</f>
        <v/>
      </c>
      <c r="I270" s="61">
        <f>IF(B270="","",Berechnung!AD270)</f>
        <v/>
      </c>
      <c r="J270" s="36">
        <f>IF(B270="","",SUMPRODUCT(((Berechnung!D270:O270+Berechnung!Q270:AB270)&gt;0)*1))</f>
        <v/>
      </c>
      <c r="K270" s="57">
        <f>IF(B270="","",Berechnung!AH270)</f>
        <v/>
      </c>
      <c r="L270" s="40">
        <f>IF(B270="","",IF(N(K270)&gt;0,F270/K270,""))</f>
        <v/>
      </c>
      <c r="M270" s="62">
        <f>IF(L270="","",RANK(L270,$L$6:$L$305,0))</f>
        <v/>
      </c>
      <c r="N270" s="56">
        <f>IF(B270="","",IF(L270="","",IF(L270&lt;=Einstellungen!$C$7,"unauffällig",IF(L270&lt;=Einstellungen!$C$8,"auffällig","kritisch"))))</f>
        <v/>
      </c>
      <c r="O270" s="63">
        <f>IF(L270="",-1,L270+ROW()/1000000000)</f>
        <v/>
      </c>
      <c r="P270" s="61">
        <f>IF(B270="","",Berechnung!AF270)</f>
        <v/>
      </c>
      <c r="Q270" s="57">
        <f>IF(B270="","",Berechnung!AG270)</f>
        <v/>
      </c>
      <c r="R270" s="57">
        <f>IF(B270="","",Berechnung!AI270)</f>
        <v/>
      </c>
      <c r="S270" s="59">
        <f>IF(B270="","",IF(N(R270)&gt;0,Q270/R270,""))</f>
        <v/>
      </c>
      <c r="T270" s="56">
        <f>IF(B270="","",IF(S270="","",IF(S270&lt;=Einstellungen!$C$7,"unauffällig",IF(S270&lt;=Einstellungen!$C$8,"auffällig","kritisch"))))</f>
        <v/>
      </c>
    </row>
    <row r="271">
      <c r="A271" s="47">
        <f>IF(Mitarbeiter!B271="","",Mitarbeiter!A271)</f>
        <v/>
      </c>
      <c r="B271" s="48">
        <f>IF(Mitarbeiter!B271="","",Mitarbeiter!B271)</f>
        <v/>
      </c>
      <c r="C271" s="7">
        <f>IF(Mitarbeiter!B271="","",Mitarbeiter!G271)</f>
        <v/>
      </c>
      <c r="D271" s="57">
        <f>IF(Mitarbeiter!B271="","",Mitarbeiter!H271)</f>
        <v/>
      </c>
      <c r="E271" s="57">
        <f>IF(Mitarbeiter!B271="","",'Ist-Stunden'!C271)</f>
        <v/>
      </c>
      <c r="F271" s="57">
        <f>IF(B271="","",Berechnung!AE271)</f>
        <v/>
      </c>
      <c r="G271" s="61">
        <f>IF(B271="","",Berechnung!P271)</f>
        <v/>
      </c>
      <c r="H271" s="61">
        <f>IF(B271="","",Berechnung!AC271)</f>
        <v/>
      </c>
      <c r="I271" s="61">
        <f>IF(B271="","",Berechnung!AD271)</f>
        <v/>
      </c>
      <c r="J271" s="36">
        <f>IF(B271="","",SUMPRODUCT(((Berechnung!D271:O271+Berechnung!Q271:AB271)&gt;0)*1))</f>
        <v/>
      </c>
      <c r="K271" s="57">
        <f>IF(B271="","",Berechnung!AH271)</f>
        <v/>
      </c>
      <c r="L271" s="40">
        <f>IF(B271="","",IF(N(K271)&gt;0,F271/K271,""))</f>
        <v/>
      </c>
      <c r="M271" s="62">
        <f>IF(L271="","",RANK(L271,$L$6:$L$305,0))</f>
        <v/>
      </c>
      <c r="N271" s="56">
        <f>IF(B271="","",IF(L271="","",IF(L271&lt;=Einstellungen!$C$7,"unauffällig",IF(L271&lt;=Einstellungen!$C$8,"auffällig","kritisch"))))</f>
        <v/>
      </c>
      <c r="O271" s="63">
        <f>IF(L271="",-1,L271+ROW()/1000000000)</f>
        <v/>
      </c>
      <c r="P271" s="61">
        <f>IF(B271="","",Berechnung!AF271)</f>
        <v/>
      </c>
      <c r="Q271" s="57">
        <f>IF(B271="","",Berechnung!AG271)</f>
        <v/>
      </c>
      <c r="R271" s="57">
        <f>IF(B271="","",Berechnung!AI271)</f>
        <v/>
      </c>
      <c r="S271" s="59">
        <f>IF(B271="","",IF(N(R271)&gt;0,Q271/R271,""))</f>
        <v/>
      </c>
      <c r="T271" s="56">
        <f>IF(B271="","",IF(S271="","",IF(S271&lt;=Einstellungen!$C$7,"unauffällig",IF(S271&lt;=Einstellungen!$C$8,"auffällig","kritisch"))))</f>
        <v/>
      </c>
    </row>
    <row r="272">
      <c r="A272" s="47">
        <f>IF(Mitarbeiter!B272="","",Mitarbeiter!A272)</f>
        <v/>
      </c>
      <c r="B272" s="48">
        <f>IF(Mitarbeiter!B272="","",Mitarbeiter!B272)</f>
        <v/>
      </c>
      <c r="C272" s="7">
        <f>IF(Mitarbeiter!B272="","",Mitarbeiter!G272)</f>
        <v/>
      </c>
      <c r="D272" s="57">
        <f>IF(Mitarbeiter!B272="","",Mitarbeiter!H272)</f>
        <v/>
      </c>
      <c r="E272" s="57">
        <f>IF(Mitarbeiter!B272="","",'Ist-Stunden'!C272)</f>
        <v/>
      </c>
      <c r="F272" s="57">
        <f>IF(B272="","",Berechnung!AE272)</f>
        <v/>
      </c>
      <c r="G272" s="61">
        <f>IF(B272="","",Berechnung!P272)</f>
        <v/>
      </c>
      <c r="H272" s="61">
        <f>IF(B272="","",Berechnung!AC272)</f>
        <v/>
      </c>
      <c r="I272" s="61">
        <f>IF(B272="","",Berechnung!AD272)</f>
        <v/>
      </c>
      <c r="J272" s="36">
        <f>IF(B272="","",SUMPRODUCT(((Berechnung!D272:O272+Berechnung!Q272:AB272)&gt;0)*1))</f>
        <v/>
      </c>
      <c r="K272" s="57">
        <f>IF(B272="","",Berechnung!AH272)</f>
        <v/>
      </c>
      <c r="L272" s="40">
        <f>IF(B272="","",IF(N(K272)&gt;0,F272/K272,""))</f>
        <v/>
      </c>
      <c r="M272" s="62">
        <f>IF(L272="","",RANK(L272,$L$6:$L$305,0))</f>
        <v/>
      </c>
      <c r="N272" s="56">
        <f>IF(B272="","",IF(L272="","",IF(L272&lt;=Einstellungen!$C$7,"unauffällig",IF(L272&lt;=Einstellungen!$C$8,"auffällig","kritisch"))))</f>
        <v/>
      </c>
      <c r="O272" s="63">
        <f>IF(L272="",-1,L272+ROW()/1000000000)</f>
        <v/>
      </c>
      <c r="P272" s="61">
        <f>IF(B272="","",Berechnung!AF272)</f>
        <v/>
      </c>
      <c r="Q272" s="57">
        <f>IF(B272="","",Berechnung!AG272)</f>
        <v/>
      </c>
      <c r="R272" s="57">
        <f>IF(B272="","",Berechnung!AI272)</f>
        <v/>
      </c>
      <c r="S272" s="59">
        <f>IF(B272="","",IF(N(R272)&gt;0,Q272/R272,""))</f>
        <v/>
      </c>
      <c r="T272" s="56">
        <f>IF(B272="","",IF(S272="","",IF(S272&lt;=Einstellungen!$C$7,"unauffällig",IF(S272&lt;=Einstellungen!$C$8,"auffällig","kritisch"))))</f>
        <v/>
      </c>
    </row>
    <row r="273">
      <c r="A273" s="47">
        <f>IF(Mitarbeiter!B273="","",Mitarbeiter!A273)</f>
        <v/>
      </c>
      <c r="B273" s="48">
        <f>IF(Mitarbeiter!B273="","",Mitarbeiter!B273)</f>
        <v/>
      </c>
      <c r="C273" s="7">
        <f>IF(Mitarbeiter!B273="","",Mitarbeiter!G273)</f>
        <v/>
      </c>
      <c r="D273" s="57">
        <f>IF(Mitarbeiter!B273="","",Mitarbeiter!H273)</f>
        <v/>
      </c>
      <c r="E273" s="57">
        <f>IF(Mitarbeiter!B273="","",'Ist-Stunden'!C273)</f>
        <v/>
      </c>
      <c r="F273" s="57">
        <f>IF(B273="","",Berechnung!AE273)</f>
        <v/>
      </c>
      <c r="G273" s="61">
        <f>IF(B273="","",Berechnung!P273)</f>
        <v/>
      </c>
      <c r="H273" s="61">
        <f>IF(B273="","",Berechnung!AC273)</f>
        <v/>
      </c>
      <c r="I273" s="61">
        <f>IF(B273="","",Berechnung!AD273)</f>
        <v/>
      </c>
      <c r="J273" s="36">
        <f>IF(B273="","",SUMPRODUCT(((Berechnung!D273:O273+Berechnung!Q273:AB273)&gt;0)*1))</f>
        <v/>
      </c>
      <c r="K273" s="57">
        <f>IF(B273="","",Berechnung!AH273)</f>
        <v/>
      </c>
      <c r="L273" s="40">
        <f>IF(B273="","",IF(N(K273)&gt;0,F273/K273,""))</f>
        <v/>
      </c>
      <c r="M273" s="62">
        <f>IF(L273="","",RANK(L273,$L$6:$L$305,0))</f>
        <v/>
      </c>
      <c r="N273" s="56">
        <f>IF(B273="","",IF(L273="","",IF(L273&lt;=Einstellungen!$C$7,"unauffällig",IF(L273&lt;=Einstellungen!$C$8,"auffällig","kritisch"))))</f>
        <v/>
      </c>
      <c r="O273" s="63">
        <f>IF(L273="",-1,L273+ROW()/1000000000)</f>
        <v/>
      </c>
      <c r="P273" s="61">
        <f>IF(B273="","",Berechnung!AF273)</f>
        <v/>
      </c>
      <c r="Q273" s="57">
        <f>IF(B273="","",Berechnung!AG273)</f>
        <v/>
      </c>
      <c r="R273" s="57">
        <f>IF(B273="","",Berechnung!AI273)</f>
        <v/>
      </c>
      <c r="S273" s="59">
        <f>IF(B273="","",IF(N(R273)&gt;0,Q273/R273,""))</f>
        <v/>
      </c>
      <c r="T273" s="56">
        <f>IF(B273="","",IF(S273="","",IF(S273&lt;=Einstellungen!$C$7,"unauffällig",IF(S273&lt;=Einstellungen!$C$8,"auffällig","kritisch"))))</f>
        <v/>
      </c>
    </row>
    <row r="274">
      <c r="A274" s="47">
        <f>IF(Mitarbeiter!B274="","",Mitarbeiter!A274)</f>
        <v/>
      </c>
      <c r="B274" s="48">
        <f>IF(Mitarbeiter!B274="","",Mitarbeiter!B274)</f>
        <v/>
      </c>
      <c r="C274" s="7">
        <f>IF(Mitarbeiter!B274="","",Mitarbeiter!G274)</f>
        <v/>
      </c>
      <c r="D274" s="57">
        <f>IF(Mitarbeiter!B274="","",Mitarbeiter!H274)</f>
        <v/>
      </c>
      <c r="E274" s="57">
        <f>IF(Mitarbeiter!B274="","",'Ist-Stunden'!C274)</f>
        <v/>
      </c>
      <c r="F274" s="57">
        <f>IF(B274="","",Berechnung!AE274)</f>
        <v/>
      </c>
      <c r="G274" s="61">
        <f>IF(B274="","",Berechnung!P274)</f>
        <v/>
      </c>
      <c r="H274" s="61">
        <f>IF(B274="","",Berechnung!AC274)</f>
        <v/>
      </c>
      <c r="I274" s="61">
        <f>IF(B274="","",Berechnung!AD274)</f>
        <v/>
      </c>
      <c r="J274" s="36">
        <f>IF(B274="","",SUMPRODUCT(((Berechnung!D274:O274+Berechnung!Q274:AB274)&gt;0)*1))</f>
        <v/>
      </c>
      <c r="K274" s="57">
        <f>IF(B274="","",Berechnung!AH274)</f>
        <v/>
      </c>
      <c r="L274" s="40">
        <f>IF(B274="","",IF(N(K274)&gt;0,F274/K274,""))</f>
        <v/>
      </c>
      <c r="M274" s="62">
        <f>IF(L274="","",RANK(L274,$L$6:$L$305,0))</f>
        <v/>
      </c>
      <c r="N274" s="56">
        <f>IF(B274="","",IF(L274="","",IF(L274&lt;=Einstellungen!$C$7,"unauffällig",IF(L274&lt;=Einstellungen!$C$8,"auffällig","kritisch"))))</f>
        <v/>
      </c>
      <c r="O274" s="63">
        <f>IF(L274="",-1,L274+ROW()/1000000000)</f>
        <v/>
      </c>
      <c r="P274" s="61">
        <f>IF(B274="","",Berechnung!AF274)</f>
        <v/>
      </c>
      <c r="Q274" s="57">
        <f>IF(B274="","",Berechnung!AG274)</f>
        <v/>
      </c>
      <c r="R274" s="57">
        <f>IF(B274="","",Berechnung!AI274)</f>
        <v/>
      </c>
      <c r="S274" s="59">
        <f>IF(B274="","",IF(N(R274)&gt;0,Q274/R274,""))</f>
        <v/>
      </c>
      <c r="T274" s="56">
        <f>IF(B274="","",IF(S274="","",IF(S274&lt;=Einstellungen!$C$7,"unauffällig",IF(S274&lt;=Einstellungen!$C$8,"auffällig","kritisch"))))</f>
        <v/>
      </c>
    </row>
    <row r="275">
      <c r="A275" s="47">
        <f>IF(Mitarbeiter!B275="","",Mitarbeiter!A275)</f>
        <v/>
      </c>
      <c r="B275" s="48">
        <f>IF(Mitarbeiter!B275="","",Mitarbeiter!B275)</f>
        <v/>
      </c>
      <c r="C275" s="7">
        <f>IF(Mitarbeiter!B275="","",Mitarbeiter!G275)</f>
        <v/>
      </c>
      <c r="D275" s="57">
        <f>IF(Mitarbeiter!B275="","",Mitarbeiter!H275)</f>
        <v/>
      </c>
      <c r="E275" s="57">
        <f>IF(Mitarbeiter!B275="","",'Ist-Stunden'!C275)</f>
        <v/>
      </c>
      <c r="F275" s="57">
        <f>IF(B275="","",Berechnung!AE275)</f>
        <v/>
      </c>
      <c r="G275" s="61">
        <f>IF(B275="","",Berechnung!P275)</f>
        <v/>
      </c>
      <c r="H275" s="61">
        <f>IF(B275="","",Berechnung!AC275)</f>
        <v/>
      </c>
      <c r="I275" s="61">
        <f>IF(B275="","",Berechnung!AD275)</f>
        <v/>
      </c>
      <c r="J275" s="36">
        <f>IF(B275="","",SUMPRODUCT(((Berechnung!D275:O275+Berechnung!Q275:AB275)&gt;0)*1))</f>
        <v/>
      </c>
      <c r="K275" s="57">
        <f>IF(B275="","",Berechnung!AH275)</f>
        <v/>
      </c>
      <c r="L275" s="40">
        <f>IF(B275="","",IF(N(K275)&gt;0,F275/K275,""))</f>
        <v/>
      </c>
      <c r="M275" s="62">
        <f>IF(L275="","",RANK(L275,$L$6:$L$305,0))</f>
        <v/>
      </c>
      <c r="N275" s="56">
        <f>IF(B275="","",IF(L275="","",IF(L275&lt;=Einstellungen!$C$7,"unauffällig",IF(L275&lt;=Einstellungen!$C$8,"auffällig","kritisch"))))</f>
        <v/>
      </c>
      <c r="O275" s="63">
        <f>IF(L275="",-1,L275+ROW()/1000000000)</f>
        <v/>
      </c>
      <c r="P275" s="61">
        <f>IF(B275="","",Berechnung!AF275)</f>
        <v/>
      </c>
      <c r="Q275" s="57">
        <f>IF(B275="","",Berechnung!AG275)</f>
        <v/>
      </c>
      <c r="R275" s="57">
        <f>IF(B275="","",Berechnung!AI275)</f>
        <v/>
      </c>
      <c r="S275" s="59">
        <f>IF(B275="","",IF(N(R275)&gt;0,Q275/R275,""))</f>
        <v/>
      </c>
      <c r="T275" s="56">
        <f>IF(B275="","",IF(S275="","",IF(S275&lt;=Einstellungen!$C$7,"unauffällig",IF(S275&lt;=Einstellungen!$C$8,"auffällig","kritisch"))))</f>
        <v/>
      </c>
    </row>
    <row r="276">
      <c r="A276" s="47">
        <f>IF(Mitarbeiter!B276="","",Mitarbeiter!A276)</f>
        <v/>
      </c>
      <c r="B276" s="48">
        <f>IF(Mitarbeiter!B276="","",Mitarbeiter!B276)</f>
        <v/>
      </c>
      <c r="C276" s="7">
        <f>IF(Mitarbeiter!B276="","",Mitarbeiter!G276)</f>
        <v/>
      </c>
      <c r="D276" s="57">
        <f>IF(Mitarbeiter!B276="","",Mitarbeiter!H276)</f>
        <v/>
      </c>
      <c r="E276" s="57">
        <f>IF(Mitarbeiter!B276="","",'Ist-Stunden'!C276)</f>
        <v/>
      </c>
      <c r="F276" s="57">
        <f>IF(B276="","",Berechnung!AE276)</f>
        <v/>
      </c>
      <c r="G276" s="61">
        <f>IF(B276="","",Berechnung!P276)</f>
        <v/>
      </c>
      <c r="H276" s="61">
        <f>IF(B276="","",Berechnung!AC276)</f>
        <v/>
      </c>
      <c r="I276" s="61">
        <f>IF(B276="","",Berechnung!AD276)</f>
        <v/>
      </c>
      <c r="J276" s="36">
        <f>IF(B276="","",SUMPRODUCT(((Berechnung!D276:O276+Berechnung!Q276:AB276)&gt;0)*1))</f>
        <v/>
      </c>
      <c r="K276" s="57">
        <f>IF(B276="","",Berechnung!AH276)</f>
        <v/>
      </c>
      <c r="L276" s="40">
        <f>IF(B276="","",IF(N(K276)&gt;0,F276/K276,""))</f>
        <v/>
      </c>
      <c r="M276" s="62">
        <f>IF(L276="","",RANK(L276,$L$6:$L$305,0))</f>
        <v/>
      </c>
      <c r="N276" s="56">
        <f>IF(B276="","",IF(L276="","",IF(L276&lt;=Einstellungen!$C$7,"unauffällig",IF(L276&lt;=Einstellungen!$C$8,"auffällig","kritisch"))))</f>
        <v/>
      </c>
      <c r="O276" s="63">
        <f>IF(L276="",-1,L276+ROW()/1000000000)</f>
        <v/>
      </c>
      <c r="P276" s="61">
        <f>IF(B276="","",Berechnung!AF276)</f>
        <v/>
      </c>
      <c r="Q276" s="57">
        <f>IF(B276="","",Berechnung!AG276)</f>
        <v/>
      </c>
      <c r="R276" s="57">
        <f>IF(B276="","",Berechnung!AI276)</f>
        <v/>
      </c>
      <c r="S276" s="59">
        <f>IF(B276="","",IF(N(R276)&gt;0,Q276/R276,""))</f>
        <v/>
      </c>
      <c r="T276" s="56">
        <f>IF(B276="","",IF(S276="","",IF(S276&lt;=Einstellungen!$C$7,"unauffällig",IF(S276&lt;=Einstellungen!$C$8,"auffällig","kritisch"))))</f>
        <v/>
      </c>
    </row>
    <row r="277">
      <c r="A277" s="47">
        <f>IF(Mitarbeiter!B277="","",Mitarbeiter!A277)</f>
        <v/>
      </c>
      <c r="B277" s="48">
        <f>IF(Mitarbeiter!B277="","",Mitarbeiter!B277)</f>
        <v/>
      </c>
      <c r="C277" s="7">
        <f>IF(Mitarbeiter!B277="","",Mitarbeiter!G277)</f>
        <v/>
      </c>
      <c r="D277" s="57">
        <f>IF(Mitarbeiter!B277="","",Mitarbeiter!H277)</f>
        <v/>
      </c>
      <c r="E277" s="57">
        <f>IF(Mitarbeiter!B277="","",'Ist-Stunden'!C277)</f>
        <v/>
      </c>
      <c r="F277" s="57">
        <f>IF(B277="","",Berechnung!AE277)</f>
        <v/>
      </c>
      <c r="G277" s="61">
        <f>IF(B277="","",Berechnung!P277)</f>
        <v/>
      </c>
      <c r="H277" s="61">
        <f>IF(B277="","",Berechnung!AC277)</f>
        <v/>
      </c>
      <c r="I277" s="61">
        <f>IF(B277="","",Berechnung!AD277)</f>
        <v/>
      </c>
      <c r="J277" s="36">
        <f>IF(B277="","",SUMPRODUCT(((Berechnung!D277:O277+Berechnung!Q277:AB277)&gt;0)*1))</f>
        <v/>
      </c>
      <c r="K277" s="57">
        <f>IF(B277="","",Berechnung!AH277)</f>
        <v/>
      </c>
      <c r="L277" s="40">
        <f>IF(B277="","",IF(N(K277)&gt;0,F277/K277,""))</f>
        <v/>
      </c>
      <c r="M277" s="62">
        <f>IF(L277="","",RANK(L277,$L$6:$L$305,0))</f>
        <v/>
      </c>
      <c r="N277" s="56">
        <f>IF(B277="","",IF(L277="","",IF(L277&lt;=Einstellungen!$C$7,"unauffällig",IF(L277&lt;=Einstellungen!$C$8,"auffällig","kritisch"))))</f>
        <v/>
      </c>
      <c r="O277" s="63">
        <f>IF(L277="",-1,L277+ROW()/1000000000)</f>
        <v/>
      </c>
      <c r="P277" s="61">
        <f>IF(B277="","",Berechnung!AF277)</f>
        <v/>
      </c>
      <c r="Q277" s="57">
        <f>IF(B277="","",Berechnung!AG277)</f>
        <v/>
      </c>
      <c r="R277" s="57">
        <f>IF(B277="","",Berechnung!AI277)</f>
        <v/>
      </c>
      <c r="S277" s="59">
        <f>IF(B277="","",IF(N(R277)&gt;0,Q277/R277,""))</f>
        <v/>
      </c>
      <c r="T277" s="56">
        <f>IF(B277="","",IF(S277="","",IF(S277&lt;=Einstellungen!$C$7,"unauffällig",IF(S277&lt;=Einstellungen!$C$8,"auffällig","kritisch"))))</f>
        <v/>
      </c>
    </row>
    <row r="278">
      <c r="A278" s="47">
        <f>IF(Mitarbeiter!B278="","",Mitarbeiter!A278)</f>
        <v/>
      </c>
      <c r="B278" s="48">
        <f>IF(Mitarbeiter!B278="","",Mitarbeiter!B278)</f>
        <v/>
      </c>
      <c r="C278" s="7">
        <f>IF(Mitarbeiter!B278="","",Mitarbeiter!G278)</f>
        <v/>
      </c>
      <c r="D278" s="57">
        <f>IF(Mitarbeiter!B278="","",Mitarbeiter!H278)</f>
        <v/>
      </c>
      <c r="E278" s="57">
        <f>IF(Mitarbeiter!B278="","",'Ist-Stunden'!C278)</f>
        <v/>
      </c>
      <c r="F278" s="57">
        <f>IF(B278="","",Berechnung!AE278)</f>
        <v/>
      </c>
      <c r="G278" s="61">
        <f>IF(B278="","",Berechnung!P278)</f>
        <v/>
      </c>
      <c r="H278" s="61">
        <f>IF(B278="","",Berechnung!AC278)</f>
        <v/>
      </c>
      <c r="I278" s="61">
        <f>IF(B278="","",Berechnung!AD278)</f>
        <v/>
      </c>
      <c r="J278" s="36">
        <f>IF(B278="","",SUMPRODUCT(((Berechnung!D278:O278+Berechnung!Q278:AB278)&gt;0)*1))</f>
        <v/>
      </c>
      <c r="K278" s="57">
        <f>IF(B278="","",Berechnung!AH278)</f>
        <v/>
      </c>
      <c r="L278" s="40">
        <f>IF(B278="","",IF(N(K278)&gt;0,F278/K278,""))</f>
        <v/>
      </c>
      <c r="M278" s="62">
        <f>IF(L278="","",RANK(L278,$L$6:$L$305,0))</f>
        <v/>
      </c>
      <c r="N278" s="56">
        <f>IF(B278="","",IF(L278="","",IF(L278&lt;=Einstellungen!$C$7,"unauffällig",IF(L278&lt;=Einstellungen!$C$8,"auffällig","kritisch"))))</f>
        <v/>
      </c>
      <c r="O278" s="63">
        <f>IF(L278="",-1,L278+ROW()/1000000000)</f>
        <v/>
      </c>
      <c r="P278" s="61">
        <f>IF(B278="","",Berechnung!AF278)</f>
        <v/>
      </c>
      <c r="Q278" s="57">
        <f>IF(B278="","",Berechnung!AG278)</f>
        <v/>
      </c>
      <c r="R278" s="57">
        <f>IF(B278="","",Berechnung!AI278)</f>
        <v/>
      </c>
      <c r="S278" s="59">
        <f>IF(B278="","",IF(N(R278)&gt;0,Q278/R278,""))</f>
        <v/>
      </c>
      <c r="T278" s="56">
        <f>IF(B278="","",IF(S278="","",IF(S278&lt;=Einstellungen!$C$7,"unauffällig",IF(S278&lt;=Einstellungen!$C$8,"auffällig","kritisch"))))</f>
        <v/>
      </c>
    </row>
    <row r="279">
      <c r="A279" s="47">
        <f>IF(Mitarbeiter!B279="","",Mitarbeiter!A279)</f>
        <v/>
      </c>
      <c r="B279" s="48">
        <f>IF(Mitarbeiter!B279="","",Mitarbeiter!B279)</f>
        <v/>
      </c>
      <c r="C279" s="7">
        <f>IF(Mitarbeiter!B279="","",Mitarbeiter!G279)</f>
        <v/>
      </c>
      <c r="D279" s="57">
        <f>IF(Mitarbeiter!B279="","",Mitarbeiter!H279)</f>
        <v/>
      </c>
      <c r="E279" s="57">
        <f>IF(Mitarbeiter!B279="","",'Ist-Stunden'!C279)</f>
        <v/>
      </c>
      <c r="F279" s="57">
        <f>IF(B279="","",Berechnung!AE279)</f>
        <v/>
      </c>
      <c r="G279" s="61">
        <f>IF(B279="","",Berechnung!P279)</f>
        <v/>
      </c>
      <c r="H279" s="61">
        <f>IF(B279="","",Berechnung!AC279)</f>
        <v/>
      </c>
      <c r="I279" s="61">
        <f>IF(B279="","",Berechnung!AD279)</f>
        <v/>
      </c>
      <c r="J279" s="36">
        <f>IF(B279="","",SUMPRODUCT(((Berechnung!D279:O279+Berechnung!Q279:AB279)&gt;0)*1))</f>
        <v/>
      </c>
      <c r="K279" s="57">
        <f>IF(B279="","",Berechnung!AH279)</f>
        <v/>
      </c>
      <c r="L279" s="40">
        <f>IF(B279="","",IF(N(K279)&gt;0,F279/K279,""))</f>
        <v/>
      </c>
      <c r="M279" s="62">
        <f>IF(L279="","",RANK(L279,$L$6:$L$305,0))</f>
        <v/>
      </c>
      <c r="N279" s="56">
        <f>IF(B279="","",IF(L279="","",IF(L279&lt;=Einstellungen!$C$7,"unauffällig",IF(L279&lt;=Einstellungen!$C$8,"auffällig","kritisch"))))</f>
        <v/>
      </c>
      <c r="O279" s="63">
        <f>IF(L279="",-1,L279+ROW()/1000000000)</f>
        <v/>
      </c>
      <c r="P279" s="61">
        <f>IF(B279="","",Berechnung!AF279)</f>
        <v/>
      </c>
      <c r="Q279" s="57">
        <f>IF(B279="","",Berechnung!AG279)</f>
        <v/>
      </c>
      <c r="R279" s="57">
        <f>IF(B279="","",Berechnung!AI279)</f>
        <v/>
      </c>
      <c r="S279" s="59">
        <f>IF(B279="","",IF(N(R279)&gt;0,Q279/R279,""))</f>
        <v/>
      </c>
      <c r="T279" s="56">
        <f>IF(B279="","",IF(S279="","",IF(S279&lt;=Einstellungen!$C$7,"unauffällig",IF(S279&lt;=Einstellungen!$C$8,"auffällig","kritisch"))))</f>
        <v/>
      </c>
    </row>
    <row r="280">
      <c r="A280" s="47">
        <f>IF(Mitarbeiter!B280="","",Mitarbeiter!A280)</f>
        <v/>
      </c>
      <c r="B280" s="48">
        <f>IF(Mitarbeiter!B280="","",Mitarbeiter!B280)</f>
        <v/>
      </c>
      <c r="C280" s="7">
        <f>IF(Mitarbeiter!B280="","",Mitarbeiter!G280)</f>
        <v/>
      </c>
      <c r="D280" s="57">
        <f>IF(Mitarbeiter!B280="","",Mitarbeiter!H280)</f>
        <v/>
      </c>
      <c r="E280" s="57">
        <f>IF(Mitarbeiter!B280="","",'Ist-Stunden'!C280)</f>
        <v/>
      </c>
      <c r="F280" s="57">
        <f>IF(B280="","",Berechnung!AE280)</f>
        <v/>
      </c>
      <c r="G280" s="61">
        <f>IF(B280="","",Berechnung!P280)</f>
        <v/>
      </c>
      <c r="H280" s="61">
        <f>IF(B280="","",Berechnung!AC280)</f>
        <v/>
      </c>
      <c r="I280" s="61">
        <f>IF(B280="","",Berechnung!AD280)</f>
        <v/>
      </c>
      <c r="J280" s="36">
        <f>IF(B280="","",SUMPRODUCT(((Berechnung!D280:O280+Berechnung!Q280:AB280)&gt;0)*1))</f>
        <v/>
      </c>
      <c r="K280" s="57">
        <f>IF(B280="","",Berechnung!AH280)</f>
        <v/>
      </c>
      <c r="L280" s="40">
        <f>IF(B280="","",IF(N(K280)&gt;0,F280/K280,""))</f>
        <v/>
      </c>
      <c r="M280" s="62">
        <f>IF(L280="","",RANK(L280,$L$6:$L$305,0))</f>
        <v/>
      </c>
      <c r="N280" s="56">
        <f>IF(B280="","",IF(L280="","",IF(L280&lt;=Einstellungen!$C$7,"unauffällig",IF(L280&lt;=Einstellungen!$C$8,"auffällig","kritisch"))))</f>
        <v/>
      </c>
      <c r="O280" s="63">
        <f>IF(L280="",-1,L280+ROW()/1000000000)</f>
        <v/>
      </c>
      <c r="P280" s="61">
        <f>IF(B280="","",Berechnung!AF280)</f>
        <v/>
      </c>
      <c r="Q280" s="57">
        <f>IF(B280="","",Berechnung!AG280)</f>
        <v/>
      </c>
      <c r="R280" s="57">
        <f>IF(B280="","",Berechnung!AI280)</f>
        <v/>
      </c>
      <c r="S280" s="59">
        <f>IF(B280="","",IF(N(R280)&gt;0,Q280/R280,""))</f>
        <v/>
      </c>
      <c r="T280" s="56">
        <f>IF(B280="","",IF(S280="","",IF(S280&lt;=Einstellungen!$C$7,"unauffällig",IF(S280&lt;=Einstellungen!$C$8,"auffällig","kritisch"))))</f>
        <v/>
      </c>
    </row>
    <row r="281">
      <c r="A281" s="47">
        <f>IF(Mitarbeiter!B281="","",Mitarbeiter!A281)</f>
        <v/>
      </c>
      <c r="B281" s="48">
        <f>IF(Mitarbeiter!B281="","",Mitarbeiter!B281)</f>
        <v/>
      </c>
      <c r="C281" s="7">
        <f>IF(Mitarbeiter!B281="","",Mitarbeiter!G281)</f>
        <v/>
      </c>
      <c r="D281" s="57">
        <f>IF(Mitarbeiter!B281="","",Mitarbeiter!H281)</f>
        <v/>
      </c>
      <c r="E281" s="57">
        <f>IF(Mitarbeiter!B281="","",'Ist-Stunden'!C281)</f>
        <v/>
      </c>
      <c r="F281" s="57">
        <f>IF(B281="","",Berechnung!AE281)</f>
        <v/>
      </c>
      <c r="G281" s="61">
        <f>IF(B281="","",Berechnung!P281)</f>
        <v/>
      </c>
      <c r="H281" s="61">
        <f>IF(B281="","",Berechnung!AC281)</f>
        <v/>
      </c>
      <c r="I281" s="61">
        <f>IF(B281="","",Berechnung!AD281)</f>
        <v/>
      </c>
      <c r="J281" s="36">
        <f>IF(B281="","",SUMPRODUCT(((Berechnung!D281:O281+Berechnung!Q281:AB281)&gt;0)*1))</f>
        <v/>
      </c>
      <c r="K281" s="57">
        <f>IF(B281="","",Berechnung!AH281)</f>
        <v/>
      </c>
      <c r="L281" s="40">
        <f>IF(B281="","",IF(N(K281)&gt;0,F281/K281,""))</f>
        <v/>
      </c>
      <c r="M281" s="62">
        <f>IF(L281="","",RANK(L281,$L$6:$L$305,0))</f>
        <v/>
      </c>
      <c r="N281" s="56">
        <f>IF(B281="","",IF(L281="","",IF(L281&lt;=Einstellungen!$C$7,"unauffällig",IF(L281&lt;=Einstellungen!$C$8,"auffällig","kritisch"))))</f>
        <v/>
      </c>
      <c r="O281" s="63">
        <f>IF(L281="",-1,L281+ROW()/1000000000)</f>
        <v/>
      </c>
      <c r="P281" s="61">
        <f>IF(B281="","",Berechnung!AF281)</f>
        <v/>
      </c>
      <c r="Q281" s="57">
        <f>IF(B281="","",Berechnung!AG281)</f>
        <v/>
      </c>
      <c r="R281" s="57">
        <f>IF(B281="","",Berechnung!AI281)</f>
        <v/>
      </c>
      <c r="S281" s="59">
        <f>IF(B281="","",IF(N(R281)&gt;0,Q281/R281,""))</f>
        <v/>
      </c>
      <c r="T281" s="56">
        <f>IF(B281="","",IF(S281="","",IF(S281&lt;=Einstellungen!$C$7,"unauffällig",IF(S281&lt;=Einstellungen!$C$8,"auffällig","kritisch"))))</f>
        <v/>
      </c>
    </row>
    <row r="282">
      <c r="A282" s="47">
        <f>IF(Mitarbeiter!B282="","",Mitarbeiter!A282)</f>
        <v/>
      </c>
      <c r="B282" s="48">
        <f>IF(Mitarbeiter!B282="","",Mitarbeiter!B282)</f>
        <v/>
      </c>
      <c r="C282" s="7">
        <f>IF(Mitarbeiter!B282="","",Mitarbeiter!G282)</f>
        <v/>
      </c>
      <c r="D282" s="57">
        <f>IF(Mitarbeiter!B282="","",Mitarbeiter!H282)</f>
        <v/>
      </c>
      <c r="E282" s="57">
        <f>IF(Mitarbeiter!B282="","",'Ist-Stunden'!C282)</f>
        <v/>
      </c>
      <c r="F282" s="57">
        <f>IF(B282="","",Berechnung!AE282)</f>
        <v/>
      </c>
      <c r="G282" s="61">
        <f>IF(B282="","",Berechnung!P282)</f>
        <v/>
      </c>
      <c r="H282" s="61">
        <f>IF(B282="","",Berechnung!AC282)</f>
        <v/>
      </c>
      <c r="I282" s="61">
        <f>IF(B282="","",Berechnung!AD282)</f>
        <v/>
      </c>
      <c r="J282" s="36">
        <f>IF(B282="","",SUMPRODUCT(((Berechnung!D282:O282+Berechnung!Q282:AB282)&gt;0)*1))</f>
        <v/>
      </c>
      <c r="K282" s="57">
        <f>IF(B282="","",Berechnung!AH282)</f>
        <v/>
      </c>
      <c r="L282" s="40">
        <f>IF(B282="","",IF(N(K282)&gt;0,F282/K282,""))</f>
        <v/>
      </c>
      <c r="M282" s="62">
        <f>IF(L282="","",RANK(L282,$L$6:$L$305,0))</f>
        <v/>
      </c>
      <c r="N282" s="56">
        <f>IF(B282="","",IF(L282="","",IF(L282&lt;=Einstellungen!$C$7,"unauffällig",IF(L282&lt;=Einstellungen!$C$8,"auffällig","kritisch"))))</f>
        <v/>
      </c>
      <c r="O282" s="63">
        <f>IF(L282="",-1,L282+ROW()/1000000000)</f>
        <v/>
      </c>
      <c r="P282" s="61">
        <f>IF(B282="","",Berechnung!AF282)</f>
        <v/>
      </c>
      <c r="Q282" s="57">
        <f>IF(B282="","",Berechnung!AG282)</f>
        <v/>
      </c>
      <c r="R282" s="57">
        <f>IF(B282="","",Berechnung!AI282)</f>
        <v/>
      </c>
      <c r="S282" s="59">
        <f>IF(B282="","",IF(N(R282)&gt;0,Q282/R282,""))</f>
        <v/>
      </c>
      <c r="T282" s="56">
        <f>IF(B282="","",IF(S282="","",IF(S282&lt;=Einstellungen!$C$7,"unauffällig",IF(S282&lt;=Einstellungen!$C$8,"auffällig","kritisch"))))</f>
        <v/>
      </c>
    </row>
    <row r="283">
      <c r="A283" s="47">
        <f>IF(Mitarbeiter!B283="","",Mitarbeiter!A283)</f>
        <v/>
      </c>
      <c r="B283" s="48">
        <f>IF(Mitarbeiter!B283="","",Mitarbeiter!B283)</f>
        <v/>
      </c>
      <c r="C283" s="7">
        <f>IF(Mitarbeiter!B283="","",Mitarbeiter!G283)</f>
        <v/>
      </c>
      <c r="D283" s="57">
        <f>IF(Mitarbeiter!B283="","",Mitarbeiter!H283)</f>
        <v/>
      </c>
      <c r="E283" s="57">
        <f>IF(Mitarbeiter!B283="","",'Ist-Stunden'!C283)</f>
        <v/>
      </c>
      <c r="F283" s="57">
        <f>IF(B283="","",Berechnung!AE283)</f>
        <v/>
      </c>
      <c r="G283" s="61">
        <f>IF(B283="","",Berechnung!P283)</f>
        <v/>
      </c>
      <c r="H283" s="61">
        <f>IF(B283="","",Berechnung!AC283)</f>
        <v/>
      </c>
      <c r="I283" s="61">
        <f>IF(B283="","",Berechnung!AD283)</f>
        <v/>
      </c>
      <c r="J283" s="36">
        <f>IF(B283="","",SUMPRODUCT(((Berechnung!D283:O283+Berechnung!Q283:AB283)&gt;0)*1))</f>
        <v/>
      </c>
      <c r="K283" s="57">
        <f>IF(B283="","",Berechnung!AH283)</f>
        <v/>
      </c>
      <c r="L283" s="40">
        <f>IF(B283="","",IF(N(K283)&gt;0,F283/K283,""))</f>
        <v/>
      </c>
      <c r="M283" s="62">
        <f>IF(L283="","",RANK(L283,$L$6:$L$305,0))</f>
        <v/>
      </c>
      <c r="N283" s="56">
        <f>IF(B283="","",IF(L283="","",IF(L283&lt;=Einstellungen!$C$7,"unauffällig",IF(L283&lt;=Einstellungen!$C$8,"auffällig","kritisch"))))</f>
        <v/>
      </c>
      <c r="O283" s="63">
        <f>IF(L283="",-1,L283+ROW()/1000000000)</f>
        <v/>
      </c>
      <c r="P283" s="61">
        <f>IF(B283="","",Berechnung!AF283)</f>
        <v/>
      </c>
      <c r="Q283" s="57">
        <f>IF(B283="","",Berechnung!AG283)</f>
        <v/>
      </c>
      <c r="R283" s="57">
        <f>IF(B283="","",Berechnung!AI283)</f>
        <v/>
      </c>
      <c r="S283" s="59">
        <f>IF(B283="","",IF(N(R283)&gt;0,Q283/R283,""))</f>
        <v/>
      </c>
      <c r="T283" s="56">
        <f>IF(B283="","",IF(S283="","",IF(S283&lt;=Einstellungen!$C$7,"unauffällig",IF(S283&lt;=Einstellungen!$C$8,"auffällig","kritisch"))))</f>
        <v/>
      </c>
    </row>
    <row r="284">
      <c r="A284" s="47">
        <f>IF(Mitarbeiter!B284="","",Mitarbeiter!A284)</f>
        <v/>
      </c>
      <c r="B284" s="48">
        <f>IF(Mitarbeiter!B284="","",Mitarbeiter!B284)</f>
        <v/>
      </c>
      <c r="C284" s="7">
        <f>IF(Mitarbeiter!B284="","",Mitarbeiter!G284)</f>
        <v/>
      </c>
      <c r="D284" s="57">
        <f>IF(Mitarbeiter!B284="","",Mitarbeiter!H284)</f>
        <v/>
      </c>
      <c r="E284" s="57">
        <f>IF(Mitarbeiter!B284="","",'Ist-Stunden'!C284)</f>
        <v/>
      </c>
      <c r="F284" s="57">
        <f>IF(B284="","",Berechnung!AE284)</f>
        <v/>
      </c>
      <c r="G284" s="61">
        <f>IF(B284="","",Berechnung!P284)</f>
        <v/>
      </c>
      <c r="H284" s="61">
        <f>IF(B284="","",Berechnung!AC284)</f>
        <v/>
      </c>
      <c r="I284" s="61">
        <f>IF(B284="","",Berechnung!AD284)</f>
        <v/>
      </c>
      <c r="J284" s="36">
        <f>IF(B284="","",SUMPRODUCT(((Berechnung!D284:O284+Berechnung!Q284:AB284)&gt;0)*1))</f>
        <v/>
      </c>
      <c r="K284" s="57">
        <f>IF(B284="","",Berechnung!AH284)</f>
        <v/>
      </c>
      <c r="L284" s="40">
        <f>IF(B284="","",IF(N(K284)&gt;0,F284/K284,""))</f>
        <v/>
      </c>
      <c r="M284" s="62">
        <f>IF(L284="","",RANK(L284,$L$6:$L$305,0))</f>
        <v/>
      </c>
      <c r="N284" s="56">
        <f>IF(B284="","",IF(L284="","",IF(L284&lt;=Einstellungen!$C$7,"unauffällig",IF(L284&lt;=Einstellungen!$C$8,"auffällig","kritisch"))))</f>
        <v/>
      </c>
      <c r="O284" s="63">
        <f>IF(L284="",-1,L284+ROW()/1000000000)</f>
        <v/>
      </c>
      <c r="P284" s="61">
        <f>IF(B284="","",Berechnung!AF284)</f>
        <v/>
      </c>
      <c r="Q284" s="57">
        <f>IF(B284="","",Berechnung!AG284)</f>
        <v/>
      </c>
      <c r="R284" s="57">
        <f>IF(B284="","",Berechnung!AI284)</f>
        <v/>
      </c>
      <c r="S284" s="59">
        <f>IF(B284="","",IF(N(R284)&gt;0,Q284/R284,""))</f>
        <v/>
      </c>
      <c r="T284" s="56">
        <f>IF(B284="","",IF(S284="","",IF(S284&lt;=Einstellungen!$C$7,"unauffällig",IF(S284&lt;=Einstellungen!$C$8,"auffällig","kritisch"))))</f>
        <v/>
      </c>
    </row>
    <row r="285">
      <c r="A285" s="47">
        <f>IF(Mitarbeiter!B285="","",Mitarbeiter!A285)</f>
        <v/>
      </c>
      <c r="B285" s="48">
        <f>IF(Mitarbeiter!B285="","",Mitarbeiter!B285)</f>
        <v/>
      </c>
      <c r="C285" s="7">
        <f>IF(Mitarbeiter!B285="","",Mitarbeiter!G285)</f>
        <v/>
      </c>
      <c r="D285" s="57">
        <f>IF(Mitarbeiter!B285="","",Mitarbeiter!H285)</f>
        <v/>
      </c>
      <c r="E285" s="57">
        <f>IF(Mitarbeiter!B285="","",'Ist-Stunden'!C285)</f>
        <v/>
      </c>
      <c r="F285" s="57">
        <f>IF(B285="","",Berechnung!AE285)</f>
        <v/>
      </c>
      <c r="G285" s="61">
        <f>IF(B285="","",Berechnung!P285)</f>
        <v/>
      </c>
      <c r="H285" s="61">
        <f>IF(B285="","",Berechnung!AC285)</f>
        <v/>
      </c>
      <c r="I285" s="61">
        <f>IF(B285="","",Berechnung!AD285)</f>
        <v/>
      </c>
      <c r="J285" s="36">
        <f>IF(B285="","",SUMPRODUCT(((Berechnung!D285:O285+Berechnung!Q285:AB285)&gt;0)*1))</f>
        <v/>
      </c>
      <c r="K285" s="57">
        <f>IF(B285="","",Berechnung!AH285)</f>
        <v/>
      </c>
      <c r="L285" s="40">
        <f>IF(B285="","",IF(N(K285)&gt;0,F285/K285,""))</f>
        <v/>
      </c>
      <c r="M285" s="62">
        <f>IF(L285="","",RANK(L285,$L$6:$L$305,0))</f>
        <v/>
      </c>
      <c r="N285" s="56">
        <f>IF(B285="","",IF(L285="","",IF(L285&lt;=Einstellungen!$C$7,"unauffällig",IF(L285&lt;=Einstellungen!$C$8,"auffällig","kritisch"))))</f>
        <v/>
      </c>
      <c r="O285" s="63">
        <f>IF(L285="",-1,L285+ROW()/1000000000)</f>
        <v/>
      </c>
      <c r="P285" s="61">
        <f>IF(B285="","",Berechnung!AF285)</f>
        <v/>
      </c>
      <c r="Q285" s="57">
        <f>IF(B285="","",Berechnung!AG285)</f>
        <v/>
      </c>
      <c r="R285" s="57">
        <f>IF(B285="","",Berechnung!AI285)</f>
        <v/>
      </c>
      <c r="S285" s="59">
        <f>IF(B285="","",IF(N(R285)&gt;0,Q285/R285,""))</f>
        <v/>
      </c>
      <c r="T285" s="56">
        <f>IF(B285="","",IF(S285="","",IF(S285&lt;=Einstellungen!$C$7,"unauffällig",IF(S285&lt;=Einstellungen!$C$8,"auffällig","kritisch"))))</f>
        <v/>
      </c>
    </row>
    <row r="286">
      <c r="A286" s="47">
        <f>IF(Mitarbeiter!B286="","",Mitarbeiter!A286)</f>
        <v/>
      </c>
      <c r="B286" s="48">
        <f>IF(Mitarbeiter!B286="","",Mitarbeiter!B286)</f>
        <v/>
      </c>
      <c r="C286" s="7">
        <f>IF(Mitarbeiter!B286="","",Mitarbeiter!G286)</f>
        <v/>
      </c>
      <c r="D286" s="57">
        <f>IF(Mitarbeiter!B286="","",Mitarbeiter!H286)</f>
        <v/>
      </c>
      <c r="E286" s="57">
        <f>IF(Mitarbeiter!B286="","",'Ist-Stunden'!C286)</f>
        <v/>
      </c>
      <c r="F286" s="57">
        <f>IF(B286="","",Berechnung!AE286)</f>
        <v/>
      </c>
      <c r="G286" s="61">
        <f>IF(B286="","",Berechnung!P286)</f>
        <v/>
      </c>
      <c r="H286" s="61">
        <f>IF(B286="","",Berechnung!AC286)</f>
        <v/>
      </c>
      <c r="I286" s="61">
        <f>IF(B286="","",Berechnung!AD286)</f>
        <v/>
      </c>
      <c r="J286" s="36">
        <f>IF(B286="","",SUMPRODUCT(((Berechnung!D286:O286+Berechnung!Q286:AB286)&gt;0)*1))</f>
        <v/>
      </c>
      <c r="K286" s="57">
        <f>IF(B286="","",Berechnung!AH286)</f>
        <v/>
      </c>
      <c r="L286" s="40">
        <f>IF(B286="","",IF(N(K286)&gt;0,F286/K286,""))</f>
        <v/>
      </c>
      <c r="M286" s="62">
        <f>IF(L286="","",RANK(L286,$L$6:$L$305,0))</f>
        <v/>
      </c>
      <c r="N286" s="56">
        <f>IF(B286="","",IF(L286="","",IF(L286&lt;=Einstellungen!$C$7,"unauffällig",IF(L286&lt;=Einstellungen!$C$8,"auffällig","kritisch"))))</f>
        <v/>
      </c>
      <c r="O286" s="63">
        <f>IF(L286="",-1,L286+ROW()/1000000000)</f>
        <v/>
      </c>
      <c r="P286" s="61">
        <f>IF(B286="","",Berechnung!AF286)</f>
        <v/>
      </c>
      <c r="Q286" s="57">
        <f>IF(B286="","",Berechnung!AG286)</f>
        <v/>
      </c>
      <c r="R286" s="57">
        <f>IF(B286="","",Berechnung!AI286)</f>
        <v/>
      </c>
      <c r="S286" s="59">
        <f>IF(B286="","",IF(N(R286)&gt;0,Q286/R286,""))</f>
        <v/>
      </c>
      <c r="T286" s="56">
        <f>IF(B286="","",IF(S286="","",IF(S286&lt;=Einstellungen!$C$7,"unauffällig",IF(S286&lt;=Einstellungen!$C$8,"auffällig","kritisch"))))</f>
        <v/>
      </c>
    </row>
    <row r="287">
      <c r="A287" s="47">
        <f>IF(Mitarbeiter!B287="","",Mitarbeiter!A287)</f>
        <v/>
      </c>
      <c r="B287" s="48">
        <f>IF(Mitarbeiter!B287="","",Mitarbeiter!B287)</f>
        <v/>
      </c>
      <c r="C287" s="7">
        <f>IF(Mitarbeiter!B287="","",Mitarbeiter!G287)</f>
        <v/>
      </c>
      <c r="D287" s="57">
        <f>IF(Mitarbeiter!B287="","",Mitarbeiter!H287)</f>
        <v/>
      </c>
      <c r="E287" s="57">
        <f>IF(Mitarbeiter!B287="","",'Ist-Stunden'!C287)</f>
        <v/>
      </c>
      <c r="F287" s="57">
        <f>IF(B287="","",Berechnung!AE287)</f>
        <v/>
      </c>
      <c r="G287" s="61">
        <f>IF(B287="","",Berechnung!P287)</f>
        <v/>
      </c>
      <c r="H287" s="61">
        <f>IF(B287="","",Berechnung!AC287)</f>
        <v/>
      </c>
      <c r="I287" s="61">
        <f>IF(B287="","",Berechnung!AD287)</f>
        <v/>
      </c>
      <c r="J287" s="36">
        <f>IF(B287="","",SUMPRODUCT(((Berechnung!D287:O287+Berechnung!Q287:AB287)&gt;0)*1))</f>
        <v/>
      </c>
      <c r="K287" s="57">
        <f>IF(B287="","",Berechnung!AH287)</f>
        <v/>
      </c>
      <c r="L287" s="40">
        <f>IF(B287="","",IF(N(K287)&gt;0,F287/K287,""))</f>
        <v/>
      </c>
      <c r="M287" s="62">
        <f>IF(L287="","",RANK(L287,$L$6:$L$305,0))</f>
        <v/>
      </c>
      <c r="N287" s="56">
        <f>IF(B287="","",IF(L287="","",IF(L287&lt;=Einstellungen!$C$7,"unauffällig",IF(L287&lt;=Einstellungen!$C$8,"auffällig","kritisch"))))</f>
        <v/>
      </c>
      <c r="O287" s="63">
        <f>IF(L287="",-1,L287+ROW()/1000000000)</f>
        <v/>
      </c>
      <c r="P287" s="61">
        <f>IF(B287="","",Berechnung!AF287)</f>
        <v/>
      </c>
      <c r="Q287" s="57">
        <f>IF(B287="","",Berechnung!AG287)</f>
        <v/>
      </c>
      <c r="R287" s="57">
        <f>IF(B287="","",Berechnung!AI287)</f>
        <v/>
      </c>
      <c r="S287" s="59">
        <f>IF(B287="","",IF(N(R287)&gt;0,Q287/R287,""))</f>
        <v/>
      </c>
      <c r="T287" s="56">
        <f>IF(B287="","",IF(S287="","",IF(S287&lt;=Einstellungen!$C$7,"unauffällig",IF(S287&lt;=Einstellungen!$C$8,"auffällig","kritisch"))))</f>
        <v/>
      </c>
    </row>
    <row r="288">
      <c r="A288" s="47">
        <f>IF(Mitarbeiter!B288="","",Mitarbeiter!A288)</f>
        <v/>
      </c>
      <c r="B288" s="48">
        <f>IF(Mitarbeiter!B288="","",Mitarbeiter!B288)</f>
        <v/>
      </c>
      <c r="C288" s="7">
        <f>IF(Mitarbeiter!B288="","",Mitarbeiter!G288)</f>
        <v/>
      </c>
      <c r="D288" s="57">
        <f>IF(Mitarbeiter!B288="","",Mitarbeiter!H288)</f>
        <v/>
      </c>
      <c r="E288" s="57">
        <f>IF(Mitarbeiter!B288="","",'Ist-Stunden'!C288)</f>
        <v/>
      </c>
      <c r="F288" s="57">
        <f>IF(B288="","",Berechnung!AE288)</f>
        <v/>
      </c>
      <c r="G288" s="61">
        <f>IF(B288="","",Berechnung!P288)</f>
        <v/>
      </c>
      <c r="H288" s="61">
        <f>IF(B288="","",Berechnung!AC288)</f>
        <v/>
      </c>
      <c r="I288" s="61">
        <f>IF(B288="","",Berechnung!AD288)</f>
        <v/>
      </c>
      <c r="J288" s="36">
        <f>IF(B288="","",SUMPRODUCT(((Berechnung!D288:O288+Berechnung!Q288:AB288)&gt;0)*1))</f>
        <v/>
      </c>
      <c r="K288" s="57">
        <f>IF(B288="","",Berechnung!AH288)</f>
        <v/>
      </c>
      <c r="L288" s="40">
        <f>IF(B288="","",IF(N(K288)&gt;0,F288/K288,""))</f>
        <v/>
      </c>
      <c r="M288" s="62">
        <f>IF(L288="","",RANK(L288,$L$6:$L$305,0))</f>
        <v/>
      </c>
      <c r="N288" s="56">
        <f>IF(B288="","",IF(L288="","",IF(L288&lt;=Einstellungen!$C$7,"unauffällig",IF(L288&lt;=Einstellungen!$C$8,"auffällig","kritisch"))))</f>
        <v/>
      </c>
      <c r="O288" s="63">
        <f>IF(L288="",-1,L288+ROW()/1000000000)</f>
        <v/>
      </c>
      <c r="P288" s="61">
        <f>IF(B288="","",Berechnung!AF288)</f>
        <v/>
      </c>
      <c r="Q288" s="57">
        <f>IF(B288="","",Berechnung!AG288)</f>
        <v/>
      </c>
      <c r="R288" s="57">
        <f>IF(B288="","",Berechnung!AI288)</f>
        <v/>
      </c>
      <c r="S288" s="59">
        <f>IF(B288="","",IF(N(R288)&gt;0,Q288/R288,""))</f>
        <v/>
      </c>
      <c r="T288" s="56">
        <f>IF(B288="","",IF(S288="","",IF(S288&lt;=Einstellungen!$C$7,"unauffällig",IF(S288&lt;=Einstellungen!$C$8,"auffällig","kritisch"))))</f>
        <v/>
      </c>
    </row>
    <row r="289">
      <c r="A289" s="47">
        <f>IF(Mitarbeiter!B289="","",Mitarbeiter!A289)</f>
        <v/>
      </c>
      <c r="B289" s="48">
        <f>IF(Mitarbeiter!B289="","",Mitarbeiter!B289)</f>
        <v/>
      </c>
      <c r="C289" s="7">
        <f>IF(Mitarbeiter!B289="","",Mitarbeiter!G289)</f>
        <v/>
      </c>
      <c r="D289" s="57">
        <f>IF(Mitarbeiter!B289="","",Mitarbeiter!H289)</f>
        <v/>
      </c>
      <c r="E289" s="57">
        <f>IF(Mitarbeiter!B289="","",'Ist-Stunden'!C289)</f>
        <v/>
      </c>
      <c r="F289" s="57">
        <f>IF(B289="","",Berechnung!AE289)</f>
        <v/>
      </c>
      <c r="G289" s="61">
        <f>IF(B289="","",Berechnung!P289)</f>
        <v/>
      </c>
      <c r="H289" s="61">
        <f>IF(B289="","",Berechnung!AC289)</f>
        <v/>
      </c>
      <c r="I289" s="61">
        <f>IF(B289="","",Berechnung!AD289)</f>
        <v/>
      </c>
      <c r="J289" s="36">
        <f>IF(B289="","",SUMPRODUCT(((Berechnung!D289:O289+Berechnung!Q289:AB289)&gt;0)*1))</f>
        <v/>
      </c>
      <c r="K289" s="57">
        <f>IF(B289="","",Berechnung!AH289)</f>
        <v/>
      </c>
      <c r="L289" s="40">
        <f>IF(B289="","",IF(N(K289)&gt;0,F289/K289,""))</f>
        <v/>
      </c>
      <c r="M289" s="62">
        <f>IF(L289="","",RANK(L289,$L$6:$L$305,0))</f>
        <v/>
      </c>
      <c r="N289" s="56">
        <f>IF(B289="","",IF(L289="","",IF(L289&lt;=Einstellungen!$C$7,"unauffällig",IF(L289&lt;=Einstellungen!$C$8,"auffällig","kritisch"))))</f>
        <v/>
      </c>
      <c r="O289" s="63">
        <f>IF(L289="",-1,L289+ROW()/1000000000)</f>
        <v/>
      </c>
      <c r="P289" s="61">
        <f>IF(B289="","",Berechnung!AF289)</f>
        <v/>
      </c>
      <c r="Q289" s="57">
        <f>IF(B289="","",Berechnung!AG289)</f>
        <v/>
      </c>
      <c r="R289" s="57">
        <f>IF(B289="","",Berechnung!AI289)</f>
        <v/>
      </c>
      <c r="S289" s="59">
        <f>IF(B289="","",IF(N(R289)&gt;0,Q289/R289,""))</f>
        <v/>
      </c>
      <c r="T289" s="56">
        <f>IF(B289="","",IF(S289="","",IF(S289&lt;=Einstellungen!$C$7,"unauffällig",IF(S289&lt;=Einstellungen!$C$8,"auffällig","kritisch"))))</f>
        <v/>
      </c>
    </row>
    <row r="290">
      <c r="A290" s="47">
        <f>IF(Mitarbeiter!B290="","",Mitarbeiter!A290)</f>
        <v/>
      </c>
      <c r="B290" s="48">
        <f>IF(Mitarbeiter!B290="","",Mitarbeiter!B290)</f>
        <v/>
      </c>
      <c r="C290" s="7">
        <f>IF(Mitarbeiter!B290="","",Mitarbeiter!G290)</f>
        <v/>
      </c>
      <c r="D290" s="57">
        <f>IF(Mitarbeiter!B290="","",Mitarbeiter!H290)</f>
        <v/>
      </c>
      <c r="E290" s="57">
        <f>IF(Mitarbeiter!B290="","",'Ist-Stunden'!C290)</f>
        <v/>
      </c>
      <c r="F290" s="57">
        <f>IF(B290="","",Berechnung!AE290)</f>
        <v/>
      </c>
      <c r="G290" s="61">
        <f>IF(B290="","",Berechnung!P290)</f>
        <v/>
      </c>
      <c r="H290" s="61">
        <f>IF(B290="","",Berechnung!AC290)</f>
        <v/>
      </c>
      <c r="I290" s="61">
        <f>IF(B290="","",Berechnung!AD290)</f>
        <v/>
      </c>
      <c r="J290" s="36">
        <f>IF(B290="","",SUMPRODUCT(((Berechnung!D290:O290+Berechnung!Q290:AB290)&gt;0)*1))</f>
        <v/>
      </c>
      <c r="K290" s="57">
        <f>IF(B290="","",Berechnung!AH290)</f>
        <v/>
      </c>
      <c r="L290" s="40">
        <f>IF(B290="","",IF(N(K290)&gt;0,F290/K290,""))</f>
        <v/>
      </c>
      <c r="M290" s="62">
        <f>IF(L290="","",RANK(L290,$L$6:$L$305,0))</f>
        <v/>
      </c>
      <c r="N290" s="56">
        <f>IF(B290="","",IF(L290="","",IF(L290&lt;=Einstellungen!$C$7,"unauffällig",IF(L290&lt;=Einstellungen!$C$8,"auffällig","kritisch"))))</f>
        <v/>
      </c>
      <c r="O290" s="63">
        <f>IF(L290="",-1,L290+ROW()/1000000000)</f>
        <v/>
      </c>
      <c r="P290" s="61">
        <f>IF(B290="","",Berechnung!AF290)</f>
        <v/>
      </c>
      <c r="Q290" s="57">
        <f>IF(B290="","",Berechnung!AG290)</f>
        <v/>
      </c>
      <c r="R290" s="57">
        <f>IF(B290="","",Berechnung!AI290)</f>
        <v/>
      </c>
      <c r="S290" s="59">
        <f>IF(B290="","",IF(N(R290)&gt;0,Q290/R290,""))</f>
        <v/>
      </c>
      <c r="T290" s="56">
        <f>IF(B290="","",IF(S290="","",IF(S290&lt;=Einstellungen!$C$7,"unauffällig",IF(S290&lt;=Einstellungen!$C$8,"auffällig","kritisch"))))</f>
        <v/>
      </c>
    </row>
    <row r="291">
      <c r="A291" s="47">
        <f>IF(Mitarbeiter!B291="","",Mitarbeiter!A291)</f>
        <v/>
      </c>
      <c r="B291" s="48">
        <f>IF(Mitarbeiter!B291="","",Mitarbeiter!B291)</f>
        <v/>
      </c>
      <c r="C291" s="7">
        <f>IF(Mitarbeiter!B291="","",Mitarbeiter!G291)</f>
        <v/>
      </c>
      <c r="D291" s="57">
        <f>IF(Mitarbeiter!B291="","",Mitarbeiter!H291)</f>
        <v/>
      </c>
      <c r="E291" s="57">
        <f>IF(Mitarbeiter!B291="","",'Ist-Stunden'!C291)</f>
        <v/>
      </c>
      <c r="F291" s="57">
        <f>IF(B291="","",Berechnung!AE291)</f>
        <v/>
      </c>
      <c r="G291" s="61">
        <f>IF(B291="","",Berechnung!P291)</f>
        <v/>
      </c>
      <c r="H291" s="61">
        <f>IF(B291="","",Berechnung!AC291)</f>
        <v/>
      </c>
      <c r="I291" s="61">
        <f>IF(B291="","",Berechnung!AD291)</f>
        <v/>
      </c>
      <c r="J291" s="36">
        <f>IF(B291="","",SUMPRODUCT(((Berechnung!D291:O291+Berechnung!Q291:AB291)&gt;0)*1))</f>
        <v/>
      </c>
      <c r="K291" s="57">
        <f>IF(B291="","",Berechnung!AH291)</f>
        <v/>
      </c>
      <c r="L291" s="40">
        <f>IF(B291="","",IF(N(K291)&gt;0,F291/K291,""))</f>
        <v/>
      </c>
      <c r="M291" s="62">
        <f>IF(L291="","",RANK(L291,$L$6:$L$305,0))</f>
        <v/>
      </c>
      <c r="N291" s="56">
        <f>IF(B291="","",IF(L291="","",IF(L291&lt;=Einstellungen!$C$7,"unauffällig",IF(L291&lt;=Einstellungen!$C$8,"auffällig","kritisch"))))</f>
        <v/>
      </c>
      <c r="O291" s="63">
        <f>IF(L291="",-1,L291+ROW()/1000000000)</f>
        <v/>
      </c>
      <c r="P291" s="61">
        <f>IF(B291="","",Berechnung!AF291)</f>
        <v/>
      </c>
      <c r="Q291" s="57">
        <f>IF(B291="","",Berechnung!AG291)</f>
        <v/>
      </c>
      <c r="R291" s="57">
        <f>IF(B291="","",Berechnung!AI291)</f>
        <v/>
      </c>
      <c r="S291" s="59">
        <f>IF(B291="","",IF(N(R291)&gt;0,Q291/R291,""))</f>
        <v/>
      </c>
      <c r="T291" s="56">
        <f>IF(B291="","",IF(S291="","",IF(S291&lt;=Einstellungen!$C$7,"unauffällig",IF(S291&lt;=Einstellungen!$C$8,"auffällig","kritisch"))))</f>
        <v/>
      </c>
    </row>
    <row r="292">
      <c r="A292" s="47">
        <f>IF(Mitarbeiter!B292="","",Mitarbeiter!A292)</f>
        <v/>
      </c>
      <c r="B292" s="48">
        <f>IF(Mitarbeiter!B292="","",Mitarbeiter!B292)</f>
        <v/>
      </c>
      <c r="C292" s="7">
        <f>IF(Mitarbeiter!B292="","",Mitarbeiter!G292)</f>
        <v/>
      </c>
      <c r="D292" s="57">
        <f>IF(Mitarbeiter!B292="","",Mitarbeiter!H292)</f>
        <v/>
      </c>
      <c r="E292" s="57">
        <f>IF(Mitarbeiter!B292="","",'Ist-Stunden'!C292)</f>
        <v/>
      </c>
      <c r="F292" s="57">
        <f>IF(B292="","",Berechnung!AE292)</f>
        <v/>
      </c>
      <c r="G292" s="61">
        <f>IF(B292="","",Berechnung!P292)</f>
        <v/>
      </c>
      <c r="H292" s="61">
        <f>IF(B292="","",Berechnung!AC292)</f>
        <v/>
      </c>
      <c r="I292" s="61">
        <f>IF(B292="","",Berechnung!AD292)</f>
        <v/>
      </c>
      <c r="J292" s="36">
        <f>IF(B292="","",SUMPRODUCT(((Berechnung!D292:O292+Berechnung!Q292:AB292)&gt;0)*1))</f>
        <v/>
      </c>
      <c r="K292" s="57">
        <f>IF(B292="","",Berechnung!AH292)</f>
        <v/>
      </c>
      <c r="L292" s="40">
        <f>IF(B292="","",IF(N(K292)&gt;0,F292/K292,""))</f>
        <v/>
      </c>
      <c r="M292" s="62">
        <f>IF(L292="","",RANK(L292,$L$6:$L$305,0))</f>
        <v/>
      </c>
      <c r="N292" s="56">
        <f>IF(B292="","",IF(L292="","",IF(L292&lt;=Einstellungen!$C$7,"unauffällig",IF(L292&lt;=Einstellungen!$C$8,"auffällig","kritisch"))))</f>
        <v/>
      </c>
      <c r="O292" s="63">
        <f>IF(L292="",-1,L292+ROW()/1000000000)</f>
        <v/>
      </c>
      <c r="P292" s="61">
        <f>IF(B292="","",Berechnung!AF292)</f>
        <v/>
      </c>
      <c r="Q292" s="57">
        <f>IF(B292="","",Berechnung!AG292)</f>
        <v/>
      </c>
      <c r="R292" s="57">
        <f>IF(B292="","",Berechnung!AI292)</f>
        <v/>
      </c>
      <c r="S292" s="59">
        <f>IF(B292="","",IF(N(R292)&gt;0,Q292/R292,""))</f>
        <v/>
      </c>
      <c r="T292" s="56">
        <f>IF(B292="","",IF(S292="","",IF(S292&lt;=Einstellungen!$C$7,"unauffällig",IF(S292&lt;=Einstellungen!$C$8,"auffällig","kritisch"))))</f>
        <v/>
      </c>
    </row>
    <row r="293">
      <c r="A293" s="47">
        <f>IF(Mitarbeiter!B293="","",Mitarbeiter!A293)</f>
        <v/>
      </c>
      <c r="B293" s="48">
        <f>IF(Mitarbeiter!B293="","",Mitarbeiter!B293)</f>
        <v/>
      </c>
      <c r="C293" s="7">
        <f>IF(Mitarbeiter!B293="","",Mitarbeiter!G293)</f>
        <v/>
      </c>
      <c r="D293" s="57">
        <f>IF(Mitarbeiter!B293="","",Mitarbeiter!H293)</f>
        <v/>
      </c>
      <c r="E293" s="57">
        <f>IF(Mitarbeiter!B293="","",'Ist-Stunden'!C293)</f>
        <v/>
      </c>
      <c r="F293" s="57">
        <f>IF(B293="","",Berechnung!AE293)</f>
        <v/>
      </c>
      <c r="G293" s="61">
        <f>IF(B293="","",Berechnung!P293)</f>
        <v/>
      </c>
      <c r="H293" s="61">
        <f>IF(B293="","",Berechnung!AC293)</f>
        <v/>
      </c>
      <c r="I293" s="61">
        <f>IF(B293="","",Berechnung!AD293)</f>
        <v/>
      </c>
      <c r="J293" s="36">
        <f>IF(B293="","",SUMPRODUCT(((Berechnung!D293:O293+Berechnung!Q293:AB293)&gt;0)*1))</f>
        <v/>
      </c>
      <c r="K293" s="57">
        <f>IF(B293="","",Berechnung!AH293)</f>
        <v/>
      </c>
      <c r="L293" s="40">
        <f>IF(B293="","",IF(N(K293)&gt;0,F293/K293,""))</f>
        <v/>
      </c>
      <c r="M293" s="62">
        <f>IF(L293="","",RANK(L293,$L$6:$L$305,0))</f>
        <v/>
      </c>
      <c r="N293" s="56">
        <f>IF(B293="","",IF(L293="","",IF(L293&lt;=Einstellungen!$C$7,"unauffällig",IF(L293&lt;=Einstellungen!$C$8,"auffällig","kritisch"))))</f>
        <v/>
      </c>
      <c r="O293" s="63">
        <f>IF(L293="",-1,L293+ROW()/1000000000)</f>
        <v/>
      </c>
      <c r="P293" s="61">
        <f>IF(B293="","",Berechnung!AF293)</f>
        <v/>
      </c>
      <c r="Q293" s="57">
        <f>IF(B293="","",Berechnung!AG293)</f>
        <v/>
      </c>
      <c r="R293" s="57">
        <f>IF(B293="","",Berechnung!AI293)</f>
        <v/>
      </c>
      <c r="S293" s="59">
        <f>IF(B293="","",IF(N(R293)&gt;0,Q293/R293,""))</f>
        <v/>
      </c>
      <c r="T293" s="56">
        <f>IF(B293="","",IF(S293="","",IF(S293&lt;=Einstellungen!$C$7,"unauffällig",IF(S293&lt;=Einstellungen!$C$8,"auffällig","kritisch"))))</f>
        <v/>
      </c>
    </row>
    <row r="294">
      <c r="A294" s="47">
        <f>IF(Mitarbeiter!B294="","",Mitarbeiter!A294)</f>
        <v/>
      </c>
      <c r="B294" s="48">
        <f>IF(Mitarbeiter!B294="","",Mitarbeiter!B294)</f>
        <v/>
      </c>
      <c r="C294" s="7">
        <f>IF(Mitarbeiter!B294="","",Mitarbeiter!G294)</f>
        <v/>
      </c>
      <c r="D294" s="57">
        <f>IF(Mitarbeiter!B294="","",Mitarbeiter!H294)</f>
        <v/>
      </c>
      <c r="E294" s="57">
        <f>IF(Mitarbeiter!B294="","",'Ist-Stunden'!C294)</f>
        <v/>
      </c>
      <c r="F294" s="57">
        <f>IF(B294="","",Berechnung!AE294)</f>
        <v/>
      </c>
      <c r="G294" s="61">
        <f>IF(B294="","",Berechnung!P294)</f>
        <v/>
      </c>
      <c r="H294" s="61">
        <f>IF(B294="","",Berechnung!AC294)</f>
        <v/>
      </c>
      <c r="I294" s="61">
        <f>IF(B294="","",Berechnung!AD294)</f>
        <v/>
      </c>
      <c r="J294" s="36">
        <f>IF(B294="","",SUMPRODUCT(((Berechnung!D294:O294+Berechnung!Q294:AB294)&gt;0)*1))</f>
        <v/>
      </c>
      <c r="K294" s="57">
        <f>IF(B294="","",Berechnung!AH294)</f>
        <v/>
      </c>
      <c r="L294" s="40">
        <f>IF(B294="","",IF(N(K294)&gt;0,F294/K294,""))</f>
        <v/>
      </c>
      <c r="M294" s="62">
        <f>IF(L294="","",RANK(L294,$L$6:$L$305,0))</f>
        <v/>
      </c>
      <c r="N294" s="56">
        <f>IF(B294="","",IF(L294="","",IF(L294&lt;=Einstellungen!$C$7,"unauffällig",IF(L294&lt;=Einstellungen!$C$8,"auffällig","kritisch"))))</f>
        <v/>
      </c>
      <c r="O294" s="63">
        <f>IF(L294="",-1,L294+ROW()/1000000000)</f>
        <v/>
      </c>
      <c r="P294" s="61">
        <f>IF(B294="","",Berechnung!AF294)</f>
        <v/>
      </c>
      <c r="Q294" s="57">
        <f>IF(B294="","",Berechnung!AG294)</f>
        <v/>
      </c>
      <c r="R294" s="57">
        <f>IF(B294="","",Berechnung!AI294)</f>
        <v/>
      </c>
      <c r="S294" s="59">
        <f>IF(B294="","",IF(N(R294)&gt;0,Q294/R294,""))</f>
        <v/>
      </c>
      <c r="T294" s="56">
        <f>IF(B294="","",IF(S294="","",IF(S294&lt;=Einstellungen!$C$7,"unauffällig",IF(S294&lt;=Einstellungen!$C$8,"auffällig","kritisch"))))</f>
        <v/>
      </c>
    </row>
    <row r="295">
      <c r="A295" s="47">
        <f>IF(Mitarbeiter!B295="","",Mitarbeiter!A295)</f>
        <v/>
      </c>
      <c r="B295" s="48">
        <f>IF(Mitarbeiter!B295="","",Mitarbeiter!B295)</f>
        <v/>
      </c>
      <c r="C295" s="7">
        <f>IF(Mitarbeiter!B295="","",Mitarbeiter!G295)</f>
        <v/>
      </c>
      <c r="D295" s="57">
        <f>IF(Mitarbeiter!B295="","",Mitarbeiter!H295)</f>
        <v/>
      </c>
      <c r="E295" s="57">
        <f>IF(Mitarbeiter!B295="","",'Ist-Stunden'!C295)</f>
        <v/>
      </c>
      <c r="F295" s="57">
        <f>IF(B295="","",Berechnung!AE295)</f>
        <v/>
      </c>
      <c r="G295" s="61">
        <f>IF(B295="","",Berechnung!P295)</f>
        <v/>
      </c>
      <c r="H295" s="61">
        <f>IF(B295="","",Berechnung!AC295)</f>
        <v/>
      </c>
      <c r="I295" s="61">
        <f>IF(B295="","",Berechnung!AD295)</f>
        <v/>
      </c>
      <c r="J295" s="36">
        <f>IF(B295="","",SUMPRODUCT(((Berechnung!D295:O295+Berechnung!Q295:AB295)&gt;0)*1))</f>
        <v/>
      </c>
      <c r="K295" s="57">
        <f>IF(B295="","",Berechnung!AH295)</f>
        <v/>
      </c>
      <c r="L295" s="40">
        <f>IF(B295="","",IF(N(K295)&gt;0,F295/K295,""))</f>
        <v/>
      </c>
      <c r="M295" s="62">
        <f>IF(L295="","",RANK(L295,$L$6:$L$305,0))</f>
        <v/>
      </c>
      <c r="N295" s="56">
        <f>IF(B295="","",IF(L295="","",IF(L295&lt;=Einstellungen!$C$7,"unauffällig",IF(L295&lt;=Einstellungen!$C$8,"auffällig","kritisch"))))</f>
        <v/>
      </c>
      <c r="O295" s="63">
        <f>IF(L295="",-1,L295+ROW()/1000000000)</f>
        <v/>
      </c>
      <c r="P295" s="61">
        <f>IF(B295="","",Berechnung!AF295)</f>
        <v/>
      </c>
      <c r="Q295" s="57">
        <f>IF(B295="","",Berechnung!AG295)</f>
        <v/>
      </c>
      <c r="R295" s="57">
        <f>IF(B295="","",Berechnung!AI295)</f>
        <v/>
      </c>
      <c r="S295" s="59">
        <f>IF(B295="","",IF(N(R295)&gt;0,Q295/R295,""))</f>
        <v/>
      </c>
      <c r="T295" s="56">
        <f>IF(B295="","",IF(S295="","",IF(S295&lt;=Einstellungen!$C$7,"unauffällig",IF(S295&lt;=Einstellungen!$C$8,"auffällig","kritisch"))))</f>
        <v/>
      </c>
    </row>
    <row r="296">
      <c r="A296" s="47">
        <f>IF(Mitarbeiter!B296="","",Mitarbeiter!A296)</f>
        <v/>
      </c>
      <c r="B296" s="48">
        <f>IF(Mitarbeiter!B296="","",Mitarbeiter!B296)</f>
        <v/>
      </c>
      <c r="C296" s="7">
        <f>IF(Mitarbeiter!B296="","",Mitarbeiter!G296)</f>
        <v/>
      </c>
      <c r="D296" s="57">
        <f>IF(Mitarbeiter!B296="","",Mitarbeiter!H296)</f>
        <v/>
      </c>
      <c r="E296" s="57">
        <f>IF(Mitarbeiter!B296="","",'Ist-Stunden'!C296)</f>
        <v/>
      </c>
      <c r="F296" s="57">
        <f>IF(B296="","",Berechnung!AE296)</f>
        <v/>
      </c>
      <c r="G296" s="61">
        <f>IF(B296="","",Berechnung!P296)</f>
        <v/>
      </c>
      <c r="H296" s="61">
        <f>IF(B296="","",Berechnung!AC296)</f>
        <v/>
      </c>
      <c r="I296" s="61">
        <f>IF(B296="","",Berechnung!AD296)</f>
        <v/>
      </c>
      <c r="J296" s="36">
        <f>IF(B296="","",SUMPRODUCT(((Berechnung!D296:O296+Berechnung!Q296:AB296)&gt;0)*1))</f>
        <v/>
      </c>
      <c r="K296" s="57">
        <f>IF(B296="","",Berechnung!AH296)</f>
        <v/>
      </c>
      <c r="L296" s="40">
        <f>IF(B296="","",IF(N(K296)&gt;0,F296/K296,""))</f>
        <v/>
      </c>
      <c r="M296" s="62">
        <f>IF(L296="","",RANK(L296,$L$6:$L$305,0))</f>
        <v/>
      </c>
      <c r="N296" s="56">
        <f>IF(B296="","",IF(L296="","",IF(L296&lt;=Einstellungen!$C$7,"unauffällig",IF(L296&lt;=Einstellungen!$C$8,"auffällig","kritisch"))))</f>
        <v/>
      </c>
      <c r="O296" s="63">
        <f>IF(L296="",-1,L296+ROW()/1000000000)</f>
        <v/>
      </c>
      <c r="P296" s="61">
        <f>IF(B296="","",Berechnung!AF296)</f>
        <v/>
      </c>
      <c r="Q296" s="57">
        <f>IF(B296="","",Berechnung!AG296)</f>
        <v/>
      </c>
      <c r="R296" s="57">
        <f>IF(B296="","",Berechnung!AI296)</f>
        <v/>
      </c>
      <c r="S296" s="59">
        <f>IF(B296="","",IF(N(R296)&gt;0,Q296/R296,""))</f>
        <v/>
      </c>
      <c r="T296" s="56">
        <f>IF(B296="","",IF(S296="","",IF(S296&lt;=Einstellungen!$C$7,"unauffällig",IF(S296&lt;=Einstellungen!$C$8,"auffällig","kritisch"))))</f>
        <v/>
      </c>
    </row>
    <row r="297">
      <c r="A297" s="47">
        <f>IF(Mitarbeiter!B297="","",Mitarbeiter!A297)</f>
        <v/>
      </c>
      <c r="B297" s="48">
        <f>IF(Mitarbeiter!B297="","",Mitarbeiter!B297)</f>
        <v/>
      </c>
      <c r="C297" s="7">
        <f>IF(Mitarbeiter!B297="","",Mitarbeiter!G297)</f>
        <v/>
      </c>
      <c r="D297" s="57">
        <f>IF(Mitarbeiter!B297="","",Mitarbeiter!H297)</f>
        <v/>
      </c>
      <c r="E297" s="57">
        <f>IF(Mitarbeiter!B297="","",'Ist-Stunden'!C297)</f>
        <v/>
      </c>
      <c r="F297" s="57">
        <f>IF(B297="","",Berechnung!AE297)</f>
        <v/>
      </c>
      <c r="G297" s="61">
        <f>IF(B297="","",Berechnung!P297)</f>
        <v/>
      </c>
      <c r="H297" s="61">
        <f>IF(B297="","",Berechnung!AC297)</f>
        <v/>
      </c>
      <c r="I297" s="61">
        <f>IF(B297="","",Berechnung!AD297)</f>
        <v/>
      </c>
      <c r="J297" s="36">
        <f>IF(B297="","",SUMPRODUCT(((Berechnung!D297:O297+Berechnung!Q297:AB297)&gt;0)*1))</f>
        <v/>
      </c>
      <c r="K297" s="57">
        <f>IF(B297="","",Berechnung!AH297)</f>
        <v/>
      </c>
      <c r="L297" s="40">
        <f>IF(B297="","",IF(N(K297)&gt;0,F297/K297,""))</f>
        <v/>
      </c>
      <c r="M297" s="62">
        <f>IF(L297="","",RANK(L297,$L$6:$L$305,0))</f>
        <v/>
      </c>
      <c r="N297" s="56">
        <f>IF(B297="","",IF(L297="","",IF(L297&lt;=Einstellungen!$C$7,"unauffällig",IF(L297&lt;=Einstellungen!$C$8,"auffällig","kritisch"))))</f>
        <v/>
      </c>
      <c r="O297" s="63">
        <f>IF(L297="",-1,L297+ROW()/1000000000)</f>
        <v/>
      </c>
      <c r="P297" s="61">
        <f>IF(B297="","",Berechnung!AF297)</f>
        <v/>
      </c>
      <c r="Q297" s="57">
        <f>IF(B297="","",Berechnung!AG297)</f>
        <v/>
      </c>
      <c r="R297" s="57">
        <f>IF(B297="","",Berechnung!AI297)</f>
        <v/>
      </c>
      <c r="S297" s="59">
        <f>IF(B297="","",IF(N(R297)&gt;0,Q297/R297,""))</f>
        <v/>
      </c>
      <c r="T297" s="56">
        <f>IF(B297="","",IF(S297="","",IF(S297&lt;=Einstellungen!$C$7,"unauffällig",IF(S297&lt;=Einstellungen!$C$8,"auffällig","kritisch"))))</f>
        <v/>
      </c>
    </row>
    <row r="298">
      <c r="A298" s="47">
        <f>IF(Mitarbeiter!B298="","",Mitarbeiter!A298)</f>
        <v/>
      </c>
      <c r="B298" s="48">
        <f>IF(Mitarbeiter!B298="","",Mitarbeiter!B298)</f>
        <v/>
      </c>
      <c r="C298" s="7">
        <f>IF(Mitarbeiter!B298="","",Mitarbeiter!G298)</f>
        <v/>
      </c>
      <c r="D298" s="57">
        <f>IF(Mitarbeiter!B298="","",Mitarbeiter!H298)</f>
        <v/>
      </c>
      <c r="E298" s="57">
        <f>IF(Mitarbeiter!B298="","",'Ist-Stunden'!C298)</f>
        <v/>
      </c>
      <c r="F298" s="57">
        <f>IF(B298="","",Berechnung!AE298)</f>
        <v/>
      </c>
      <c r="G298" s="61">
        <f>IF(B298="","",Berechnung!P298)</f>
        <v/>
      </c>
      <c r="H298" s="61">
        <f>IF(B298="","",Berechnung!AC298)</f>
        <v/>
      </c>
      <c r="I298" s="61">
        <f>IF(B298="","",Berechnung!AD298)</f>
        <v/>
      </c>
      <c r="J298" s="36">
        <f>IF(B298="","",SUMPRODUCT(((Berechnung!D298:O298+Berechnung!Q298:AB298)&gt;0)*1))</f>
        <v/>
      </c>
      <c r="K298" s="57">
        <f>IF(B298="","",Berechnung!AH298)</f>
        <v/>
      </c>
      <c r="L298" s="40">
        <f>IF(B298="","",IF(N(K298)&gt;0,F298/K298,""))</f>
        <v/>
      </c>
      <c r="M298" s="62">
        <f>IF(L298="","",RANK(L298,$L$6:$L$305,0))</f>
        <v/>
      </c>
      <c r="N298" s="56">
        <f>IF(B298="","",IF(L298="","",IF(L298&lt;=Einstellungen!$C$7,"unauffällig",IF(L298&lt;=Einstellungen!$C$8,"auffällig","kritisch"))))</f>
        <v/>
      </c>
      <c r="O298" s="63">
        <f>IF(L298="",-1,L298+ROW()/1000000000)</f>
        <v/>
      </c>
      <c r="P298" s="61">
        <f>IF(B298="","",Berechnung!AF298)</f>
        <v/>
      </c>
      <c r="Q298" s="57">
        <f>IF(B298="","",Berechnung!AG298)</f>
        <v/>
      </c>
      <c r="R298" s="57">
        <f>IF(B298="","",Berechnung!AI298)</f>
        <v/>
      </c>
      <c r="S298" s="59">
        <f>IF(B298="","",IF(N(R298)&gt;0,Q298/R298,""))</f>
        <v/>
      </c>
      <c r="T298" s="56">
        <f>IF(B298="","",IF(S298="","",IF(S298&lt;=Einstellungen!$C$7,"unauffällig",IF(S298&lt;=Einstellungen!$C$8,"auffällig","kritisch"))))</f>
        <v/>
      </c>
    </row>
    <row r="299">
      <c r="A299" s="47">
        <f>IF(Mitarbeiter!B299="","",Mitarbeiter!A299)</f>
        <v/>
      </c>
      <c r="B299" s="48">
        <f>IF(Mitarbeiter!B299="","",Mitarbeiter!B299)</f>
        <v/>
      </c>
      <c r="C299" s="7">
        <f>IF(Mitarbeiter!B299="","",Mitarbeiter!G299)</f>
        <v/>
      </c>
      <c r="D299" s="57">
        <f>IF(Mitarbeiter!B299="","",Mitarbeiter!H299)</f>
        <v/>
      </c>
      <c r="E299" s="57">
        <f>IF(Mitarbeiter!B299="","",'Ist-Stunden'!C299)</f>
        <v/>
      </c>
      <c r="F299" s="57">
        <f>IF(B299="","",Berechnung!AE299)</f>
        <v/>
      </c>
      <c r="G299" s="61">
        <f>IF(B299="","",Berechnung!P299)</f>
        <v/>
      </c>
      <c r="H299" s="61">
        <f>IF(B299="","",Berechnung!AC299)</f>
        <v/>
      </c>
      <c r="I299" s="61">
        <f>IF(B299="","",Berechnung!AD299)</f>
        <v/>
      </c>
      <c r="J299" s="36">
        <f>IF(B299="","",SUMPRODUCT(((Berechnung!D299:O299+Berechnung!Q299:AB299)&gt;0)*1))</f>
        <v/>
      </c>
      <c r="K299" s="57">
        <f>IF(B299="","",Berechnung!AH299)</f>
        <v/>
      </c>
      <c r="L299" s="40">
        <f>IF(B299="","",IF(N(K299)&gt;0,F299/K299,""))</f>
        <v/>
      </c>
      <c r="M299" s="62">
        <f>IF(L299="","",RANK(L299,$L$6:$L$305,0))</f>
        <v/>
      </c>
      <c r="N299" s="56">
        <f>IF(B299="","",IF(L299="","",IF(L299&lt;=Einstellungen!$C$7,"unauffällig",IF(L299&lt;=Einstellungen!$C$8,"auffällig","kritisch"))))</f>
        <v/>
      </c>
      <c r="O299" s="63">
        <f>IF(L299="",-1,L299+ROW()/1000000000)</f>
        <v/>
      </c>
      <c r="P299" s="61">
        <f>IF(B299="","",Berechnung!AF299)</f>
        <v/>
      </c>
      <c r="Q299" s="57">
        <f>IF(B299="","",Berechnung!AG299)</f>
        <v/>
      </c>
      <c r="R299" s="57">
        <f>IF(B299="","",Berechnung!AI299)</f>
        <v/>
      </c>
      <c r="S299" s="59">
        <f>IF(B299="","",IF(N(R299)&gt;0,Q299/R299,""))</f>
        <v/>
      </c>
      <c r="T299" s="56">
        <f>IF(B299="","",IF(S299="","",IF(S299&lt;=Einstellungen!$C$7,"unauffällig",IF(S299&lt;=Einstellungen!$C$8,"auffällig","kritisch"))))</f>
        <v/>
      </c>
    </row>
    <row r="300">
      <c r="A300" s="47">
        <f>IF(Mitarbeiter!B300="","",Mitarbeiter!A300)</f>
        <v/>
      </c>
      <c r="B300" s="48">
        <f>IF(Mitarbeiter!B300="","",Mitarbeiter!B300)</f>
        <v/>
      </c>
      <c r="C300" s="7">
        <f>IF(Mitarbeiter!B300="","",Mitarbeiter!G300)</f>
        <v/>
      </c>
      <c r="D300" s="57">
        <f>IF(Mitarbeiter!B300="","",Mitarbeiter!H300)</f>
        <v/>
      </c>
      <c r="E300" s="57">
        <f>IF(Mitarbeiter!B300="","",'Ist-Stunden'!C300)</f>
        <v/>
      </c>
      <c r="F300" s="57">
        <f>IF(B300="","",Berechnung!AE300)</f>
        <v/>
      </c>
      <c r="G300" s="61">
        <f>IF(B300="","",Berechnung!P300)</f>
        <v/>
      </c>
      <c r="H300" s="61">
        <f>IF(B300="","",Berechnung!AC300)</f>
        <v/>
      </c>
      <c r="I300" s="61">
        <f>IF(B300="","",Berechnung!AD300)</f>
        <v/>
      </c>
      <c r="J300" s="36">
        <f>IF(B300="","",SUMPRODUCT(((Berechnung!D300:O300+Berechnung!Q300:AB300)&gt;0)*1))</f>
        <v/>
      </c>
      <c r="K300" s="57">
        <f>IF(B300="","",Berechnung!AH300)</f>
        <v/>
      </c>
      <c r="L300" s="40">
        <f>IF(B300="","",IF(N(K300)&gt;0,F300/K300,""))</f>
        <v/>
      </c>
      <c r="M300" s="62">
        <f>IF(L300="","",RANK(L300,$L$6:$L$305,0))</f>
        <v/>
      </c>
      <c r="N300" s="56">
        <f>IF(B300="","",IF(L300="","",IF(L300&lt;=Einstellungen!$C$7,"unauffällig",IF(L300&lt;=Einstellungen!$C$8,"auffällig","kritisch"))))</f>
        <v/>
      </c>
      <c r="O300" s="63">
        <f>IF(L300="",-1,L300+ROW()/1000000000)</f>
        <v/>
      </c>
      <c r="P300" s="61">
        <f>IF(B300="","",Berechnung!AF300)</f>
        <v/>
      </c>
      <c r="Q300" s="57">
        <f>IF(B300="","",Berechnung!AG300)</f>
        <v/>
      </c>
      <c r="R300" s="57">
        <f>IF(B300="","",Berechnung!AI300)</f>
        <v/>
      </c>
      <c r="S300" s="59">
        <f>IF(B300="","",IF(N(R300)&gt;0,Q300/R300,""))</f>
        <v/>
      </c>
      <c r="T300" s="56">
        <f>IF(B300="","",IF(S300="","",IF(S300&lt;=Einstellungen!$C$7,"unauffällig",IF(S300&lt;=Einstellungen!$C$8,"auffällig","kritisch"))))</f>
        <v/>
      </c>
    </row>
    <row r="301">
      <c r="A301" s="47">
        <f>IF(Mitarbeiter!B301="","",Mitarbeiter!A301)</f>
        <v/>
      </c>
      <c r="B301" s="48">
        <f>IF(Mitarbeiter!B301="","",Mitarbeiter!B301)</f>
        <v/>
      </c>
      <c r="C301" s="7">
        <f>IF(Mitarbeiter!B301="","",Mitarbeiter!G301)</f>
        <v/>
      </c>
      <c r="D301" s="57">
        <f>IF(Mitarbeiter!B301="","",Mitarbeiter!H301)</f>
        <v/>
      </c>
      <c r="E301" s="57">
        <f>IF(Mitarbeiter!B301="","",'Ist-Stunden'!C301)</f>
        <v/>
      </c>
      <c r="F301" s="57">
        <f>IF(B301="","",Berechnung!AE301)</f>
        <v/>
      </c>
      <c r="G301" s="61">
        <f>IF(B301="","",Berechnung!P301)</f>
        <v/>
      </c>
      <c r="H301" s="61">
        <f>IF(B301="","",Berechnung!AC301)</f>
        <v/>
      </c>
      <c r="I301" s="61">
        <f>IF(B301="","",Berechnung!AD301)</f>
        <v/>
      </c>
      <c r="J301" s="36">
        <f>IF(B301="","",SUMPRODUCT(((Berechnung!D301:O301+Berechnung!Q301:AB301)&gt;0)*1))</f>
        <v/>
      </c>
      <c r="K301" s="57">
        <f>IF(B301="","",Berechnung!AH301)</f>
        <v/>
      </c>
      <c r="L301" s="40">
        <f>IF(B301="","",IF(N(K301)&gt;0,F301/K301,""))</f>
        <v/>
      </c>
      <c r="M301" s="62">
        <f>IF(L301="","",RANK(L301,$L$6:$L$305,0))</f>
        <v/>
      </c>
      <c r="N301" s="56">
        <f>IF(B301="","",IF(L301="","",IF(L301&lt;=Einstellungen!$C$7,"unauffällig",IF(L301&lt;=Einstellungen!$C$8,"auffällig","kritisch"))))</f>
        <v/>
      </c>
      <c r="O301" s="63">
        <f>IF(L301="",-1,L301+ROW()/1000000000)</f>
        <v/>
      </c>
      <c r="P301" s="61">
        <f>IF(B301="","",Berechnung!AF301)</f>
        <v/>
      </c>
      <c r="Q301" s="57">
        <f>IF(B301="","",Berechnung!AG301)</f>
        <v/>
      </c>
      <c r="R301" s="57">
        <f>IF(B301="","",Berechnung!AI301)</f>
        <v/>
      </c>
      <c r="S301" s="59">
        <f>IF(B301="","",IF(N(R301)&gt;0,Q301/R301,""))</f>
        <v/>
      </c>
      <c r="T301" s="56">
        <f>IF(B301="","",IF(S301="","",IF(S301&lt;=Einstellungen!$C$7,"unauffällig",IF(S301&lt;=Einstellungen!$C$8,"auffällig","kritisch"))))</f>
        <v/>
      </c>
    </row>
    <row r="302">
      <c r="A302" s="47">
        <f>IF(Mitarbeiter!B302="","",Mitarbeiter!A302)</f>
        <v/>
      </c>
      <c r="B302" s="48">
        <f>IF(Mitarbeiter!B302="","",Mitarbeiter!B302)</f>
        <v/>
      </c>
      <c r="C302" s="7">
        <f>IF(Mitarbeiter!B302="","",Mitarbeiter!G302)</f>
        <v/>
      </c>
      <c r="D302" s="57">
        <f>IF(Mitarbeiter!B302="","",Mitarbeiter!H302)</f>
        <v/>
      </c>
      <c r="E302" s="57">
        <f>IF(Mitarbeiter!B302="","",'Ist-Stunden'!C302)</f>
        <v/>
      </c>
      <c r="F302" s="57">
        <f>IF(B302="","",Berechnung!AE302)</f>
        <v/>
      </c>
      <c r="G302" s="61">
        <f>IF(B302="","",Berechnung!P302)</f>
        <v/>
      </c>
      <c r="H302" s="61">
        <f>IF(B302="","",Berechnung!AC302)</f>
        <v/>
      </c>
      <c r="I302" s="61">
        <f>IF(B302="","",Berechnung!AD302)</f>
        <v/>
      </c>
      <c r="J302" s="36">
        <f>IF(B302="","",SUMPRODUCT(((Berechnung!D302:O302+Berechnung!Q302:AB302)&gt;0)*1))</f>
        <v/>
      </c>
      <c r="K302" s="57">
        <f>IF(B302="","",Berechnung!AH302)</f>
        <v/>
      </c>
      <c r="L302" s="40">
        <f>IF(B302="","",IF(N(K302)&gt;0,F302/K302,""))</f>
        <v/>
      </c>
      <c r="M302" s="62">
        <f>IF(L302="","",RANK(L302,$L$6:$L$305,0))</f>
        <v/>
      </c>
      <c r="N302" s="56">
        <f>IF(B302="","",IF(L302="","",IF(L302&lt;=Einstellungen!$C$7,"unauffällig",IF(L302&lt;=Einstellungen!$C$8,"auffällig","kritisch"))))</f>
        <v/>
      </c>
      <c r="O302" s="63">
        <f>IF(L302="",-1,L302+ROW()/1000000000)</f>
        <v/>
      </c>
      <c r="P302" s="61">
        <f>IF(B302="","",Berechnung!AF302)</f>
        <v/>
      </c>
      <c r="Q302" s="57">
        <f>IF(B302="","",Berechnung!AG302)</f>
        <v/>
      </c>
      <c r="R302" s="57">
        <f>IF(B302="","",Berechnung!AI302)</f>
        <v/>
      </c>
      <c r="S302" s="59">
        <f>IF(B302="","",IF(N(R302)&gt;0,Q302/R302,""))</f>
        <v/>
      </c>
      <c r="T302" s="56">
        <f>IF(B302="","",IF(S302="","",IF(S302&lt;=Einstellungen!$C$7,"unauffällig",IF(S302&lt;=Einstellungen!$C$8,"auffällig","kritisch"))))</f>
        <v/>
      </c>
    </row>
    <row r="303">
      <c r="A303" s="47">
        <f>IF(Mitarbeiter!B303="","",Mitarbeiter!A303)</f>
        <v/>
      </c>
      <c r="B303" s="48">
        <f>IF(Mitarbeiter!B303="","",Mitarbeiter!B303)</f>
        <v/>
      </c>
      <c r="C303" s="7">
        <f>IF(Mitarbeiter!B303="","",Mitarbeiter!G303)</f>
        <v/>
      </c>
      <c r="D303" s="57">
        <f>IF(Mitarbeiter!B303="","",Mitarbeiter!H303)</f>
        <v/>
      </c>
      <c r="E303" s="57">
        <f>IF(Mitarbeiter!B303="","",'Ist-Stunden'!C303)</f>
        <v/>
      </c>
      <c r="F303" s="57">
        <f>IF(B303="","",Berechnung!AE303)</f>
        <v/>
      </c>
      <c r="G303" s="61">
        <f>IF(B303="","",Berechnung!P303)</f>
        <v/>
      </c>
      <c r="H303" s="61">
        <f>IF(B303="","",Berechnung!AC303)</f>
        <v/>
      </c>
      <c r="I303" s="61">
        <f>IF(B303="","",Berechnung!AD303)</f>
        <v/>
      </c>
      <c r="J303" s="36">
        <f>IF(B303="","",SUMPRODUCT(((Berechnung!D303:O303+Berechnung!Q303:AB303)&gt;0)*1))</f>
        <v/>
      </c>
      <c r="K303" s="57">
        <f>IF(B303="","",Berechnung!AH303)</f>
        <v/>
      </c>
      <c r="L303" s="40">
        <f>IF(B303="","",IF(N(K303)&gt;0,F303/K303,""))</f>
        <v/>
      </c>
      <c r="M303" s="62">
        <f>IF(L303="","",RANK(L303,$L$6:$L$305,0))</f>
        <v/>
      </c>
      <c r="N303" s="56">
        <f>IF(B303="","",IF(L303="","",IF(L303&lt;=Einstellungen!$C$7,"unauffällig",IF(L303&lt;=Einstellungen!$C$8,"auffällig","kritisch"))))</f>
        <v/>
      </c>
      <c r="O303" s="63">
        <f>IF(L303="",-1,L303+ROW()/1000000000)</f>
        <v/>
      </c>
      <c r="P303" s="61">
        <f>IF(B303="","",Berechnung!AF303)</f>
        <v/>
      </c>
      <c r="Q303" s="57">
        <f>IF(B303="","",Berechnung!AG303)</f>
        <v/>
      </c>
      <c r="R303" s="57">
        <f>IF(B303="","",Berechnung!AI303)</f>
        <v/>
      </c>
      <c r="S303" s="59">
        <f>IF(B303="","",IF(N(R303)&gt;0,Q303/R303,""))</f>
        <v/>
      </c>
      <c r="T303" s="56">
        <f>IF(B303="","",IF(S303="","",IF(S303&lt;=Einstellungen!$C$7,"unauffällig",IF(S303&lt;=Einstellungen!$C$8,"auffällig","kritisch"))))</f>
        <v/>
      </c>
    </row>
    <row r="304">
      <c r="A304" s="47">
        <f>IF(Mitarbeiter!B304="","",Mitarbeiter!A304)</f>
        <v/>
      </c>
      <c r="B304" s="48">
        <f>IF(Mitarbeiter!B304="","",Mitarbeiter!B304)</f>
        <v/>
      </c>
      <c r="C304" s="7">
        <f>IF(Mitarbeiter!B304="","",Mitarbeiter!G304)</f>
        <v/>
      </c>
      <c r="D304" s="57">
        <f>IF(Mitarbeiter!B304="","",Mitarbeiter!H304)</f>
        <v/>
      </c>
      <c r="E304" s="57">
        <f>IF(Mitarbeiter!B304="","",'Ist-Stunden'!C304)</f>
        <v/>
      </c>
      <c r="F304" s="57">
        <f>IF(B304="","",Berechnung!AE304)</f>
        <v/>
      </c>
      <c r="G304" s="61">
        <f>IF(B304="","",Berechnung!P304)</f>
        <v/>
      </c>
      <c r="H304" s="61">
        <f>IF(B304="","",Berechnung!AC304)</f>
        <v/>
      </c>
      <c r="I304" s="61">
        <f>IF(B304="","",Berechnung!AD304)</f>
        <v/>
      </c>
      <c r="J304" s="36">
        <f>IF(B304="","",SUMPRODUCT(((Berechnung!D304:O304+Berechnung!Q304:AB304)&gt;0)*1))</f>
        <v/>
      </c>
      <c r="K304" s="57">
        <f>IF(B304="","",Berechnung!AH304)</f>
        <v/>
      </c>
      <c r="L304" s="40">
        <f>IF(B304="","",IF(N(K304)&gt;0,F304/K304,""))</f>
        <v/>
      </c>
      <c r="M304" s="62">
        <f>IF(L304="","",RANK(L304,$L$6:$L$305,0))</f>
        <v/>
      </c>
      <c r="N304" s="56">
        <f>IF(B304="","",IF(L304="","",IF(L304&lt;=Einstellungen!$C$7,"unauffällig",IF(L304&lt;=Einstellungen!$C$8,"auffällig","kritisch"))))</f>
        <v/>
      </c>
      <c r="O304" s="63">
        <f>IF(L304="",-1,L304+ROW()/1000000000)</f>
        <v/>
      </c>
      <c r="P304" s="61">
        <f>IF(B304="","",Berechnung!AF304)</f>
        <v/>
      </c>
      <c r="Q304" s="57">
        <f>IF(B304="","",Berechnung!AG304)</f>
        <v/>
      </c>
      <c r="R304" s="57">
        <f>IF(B304="","",Berechnung!AI304)</f>
        <v/>
      </c>
      <c r="S304" s="59">
        <f>IF(B304="","",IF(N(R304)&gt;0,Q304/R304,""))</f>
        <v/>
      </c>
      <c r="T304" s="56">
        <f>IF(B304="","",IF(S304="","",IF(S304&lt;=Einstellungen!$C$7,"unauffällig",IF(S304&lt;=Einstellungen!$C$8,"auffällig","kritisch"))))</f>
        <v/>
      </c>
    </row>
    <row r="305">
      <c r="A305" s="47">
        <f>IF(Mitarbeiter!B305="","",Mitarbeiter!A305)</f>
        <v/>
      </c>
      <c r="B305" s="48">
        <f>IF(Mitarbeiter!B305="","",Mitarbeiter!B305)</f>
        <v/>
      </c>
      <c r="C305" s="7">
        <f>IF(Mitarbeiter!B305="","",Mitarbeiter!G305)</f>
        <v/>
      </c>
      <c r="D305" s="57">
        <f>IF(Mitarbeiter!B305="","",Mitarbeiter!H305)</f>
        <v/>
      </c>
      <c r="E305" s="57">
        <f>IF(Mitarbeiter!B305="","",'Ist-Stunden'!C305)</f>
        <v/>
      </c>
      <c r="F305" s="57">
        <f>IF(B305="","",Berechnung!AE305)</f>
        <v/>
      </c>
      <c r="G305" s="61">
        <f>IF(B305="","",Berechnung!P305)</f>
        <v/>
      </c>
      <c r="H305" s="61">
        <f>IF(B305="","",Berechnung!AC305)</f>
        <v/>
      </c>
      <c r="I305" s="61">
        <f>IF(B305="","",Berechnung!AD305)</f>
        <v/>
      </c>
      <c r="J305" s="36">
        <f>IF(B305="","",SUMPRODUCT(((Berechnung!D305:O305+Berechnung!Q305:AB305)&gt;0)*1))</f>
        <v/>
      </c>
      <c r="K305" s="57">
        <f>IF(B305="","",Berechnung!AH305)</f>
        <v/>
      </c>
      <c r="L305" s="40">
        <f>IF(B305="","",IF(N(K305)&gt;0,F305/K305,""))</f>
        <v/>
      </c>
      <c r="M305" s="62">
        <f>IF(L305="","",RANK(L305,$L$6:$L$305,0))</f>
        <v/>
      </c>
      <c r="N305" s="56">
        <f>IF(B305="","",IF(L305="","",IF(L305&lt;=Einstellungen!$C$7,"unauffällig",IF(L305&lt;=Einstellungen!$C$8,"auffällig","kritisch"))))</f>
        <v/>
      </c>
      <c r="O305" s="63">
        <f>IF(L305="",-1,L305+ROW()/1000000000)</f>
        <v/>
      </c>
      <c r="P305" s="61">
        <f>IF(B305="","",Berechnung!AF305)</f>
        <v/>
      </c>
      <c r="Q305" s="57">
        <f>IF(B305="","",Berechnung!AG305)</f>
        <v/>
      </c>
      <c r="R305" s="57">
        <f>IF(B305="","",Berechnung!AI305)</f>
        <v/>
      </c>
      <c r="S305" s="59">
        <f>IF(B305="","",IF(N(R305)&gt;0,Q305/R305,""))</f>
        <v/>
      </c>
      <c r="T305" s="56">
        <f>IF(B305="","",IF(S305="","",IF(S305&lt;=Einstellungen!$C$7,"unauffällig",IF(S305&lt;=Einstellungen!$C$8,"auffällig","kritisch"))))</f>
        <v/>
      </c>
    </row>
  </sheetData>
  <mergeCells count="3">
    <mergeCell ref="D4:O4"/>
    <mergeCell ref="A2:T2"/>
    <mergeCell ref="P4:T4"/>
  </mergeCells>
  <conditionalFormatting sqref="N6:N305">
    <cfRule type="cellIs" priority="1" operator="equal" dxfId="6">
      <formula>"unauffällig"</formula>
    </cfRule>
    <cfRule type="cellIs" priority="3" operator="equal" dxfId="7">
      <formula>"auffällig"</formula>
    </cfRule>
    <cfRule type="cellIs" priority="5" operator="equal" dxfId="3">
      <formula>"kritisch"</formula>
    </cfRule>
    <cfRule type="cellIs" priority="7" operator="equal" dxfId="8">
      <formula>"keine Daten"</formula>
    </cfRule>
  </conditionalFormatting>
  <conditionalFormatting sqref="T6:T305">
    <cfRule type="cellIs" priority="2" operator="equal" dxfId="6">
      <formula>"unauffällig"</formula>
    </cfRule>
    <cfRule type="cellIs" priority="4" operator="equal" dxfId="7">
      <formula>"auffällig"</formula>
    </cfRule>
    <cfRule type="cellIs" priority="6" operator="equal" dxfId="3">
      <formula>"kritisch"</formula>
    </cfRule>
    <cfRule type="cellIs" priority="8" operator="equal" dxfId="8">
      <formula>"keine Daten"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Ø Tage je
kranken MA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52">
        <f>Einstellungen!$C$4</f>
        <v/>
      </c>
      <c r="B5" s="61">
        <f>'Krankenquote Objekte'!B18</f>
        <v/>
      </c>
      <c r="C5" s="61">
        <f>'Krankenquote Objekte'!C18</f>
        <v/>
      </c>
      <c r="D5" s="65">
        <f>'Krankenquote Objekte'!D18</f>
        <v/>
      </c>
      <c r="E5" s="66">
        <f>IF($C$7&gt;0,C5/$C$7,0)</f>
        <v/>
      </c>
      <c r="F5" s="61">
        <f>'Krankenquote Objekte'!E18</f>
        <v/>
      </c>
      <c r="G5" s="58">
        <f>IF(H5&gt;0,F5/H5,0)</f>
        <v/>
      </c>
      <c r="H5" s="61">
        <f>'Krankenquote Objekte'!F18</f>
        <v/>
      </c>
      <c r="I5" s="67">
        <f>D5-$D$7</f>
        <v/>
      </c>
      <c r="J5" s="68">
        <f>IF(Einstellungen!$C$6*Einstellungen!$C$25&gt;0,C5/(Einstellungen!$C$6/5*Einstellungen!$C$25),0)</f>
        <v/>
      </c>
    </row>
    <row r="6">
      <c r="A6" s="53">
        <f>Einstellungen!$C$5</f>
        <v/>
      </c>
      <c r="B6" s="61">
        <f>'Krankenquote Objekte'!G18</f>
        <v/>
      </c>
      <c r="C6" s="61">
        <f>'Krankenquote Objekte'!H18</f>
        <v/>
      </c>
      <c r="D6" s="65">
        <f>'Krankenquote Objekte'!I18</f>
        <v/>
      </c>
      <c r="E6" s="66">
        <f>IF($C$7&gt;0,C6/$C$7,0)</f>
        <v/>
      </c>
      <c r="F6" s="61">
        <f>'Krankenquote Objekte'!J18</f>
        <v/>
      </c>
      <c r="G6" s="58">
        <f>IF(H6&gt;0,F6/H6,0)</f>
        <v/>
      </c>
      <c r="H6" s="61">
        <f>'Krankenquote Objekte'!K18</f>
        <v/>
      </c>
      <c r="I6" s="67">
        <f>D6-$D$7</f>
        <v/>
      </c>
      <c r="J6" s="68">
        <f>IF(Einstellungen!$C$6*Einstellungen!$C$25&gt;0,C6/(Einstellungen!$C$6/5*Einstellungen!$C$25),0)</f>
        <v/>
      </c>
    </row>
    <row r="7">
      <c r="A7" s="41" t="inlineStr">
        <is>
          <t>Gesamt</t>
        </is>
      </c>
      <c r="B7" s="69">
        <f>SUM(B5:B6)</f>
        <v/>
      </c>
      <c r="C7" s="69">
        <f>SUM(C5:C6)</f>
        <v/>
      </c>
      <c r="D7" s="70">
        <f>'Krankenquote Objekte'!N18</f>
        <v/>
      </c>
      <c r="E7" s="70">
        <f>SUM(E5:E6)</f>
        <v/>
      </c>
      <c r="F7" s="69">
        <f>SUM(F5:F6)</f>
        <v/>
      </c>
      <c r="G7" s="45">
        <f>IF(H7&gt;0,F7/H7,0)</f>
        <v/>
      </c>
      <c r="H7" s="69">
        <f>'Krankenquote Objekte'!P18</f>
        <v/>
      </c>
      <c r="I7" s="41" t="n"/>
      <c r="J7" s="71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2" t="inlineStr">
        <is>
          <t>Objekt mit höchster Quote:</t>
        </is>
      </c>
      <c r="D10" s="72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3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„Krankheitstage“ (beide Objekte). Rechts Ist-Stunden, Krankenquote, Soll- und Bezugsstunden.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Ist-
stunden</t>
        </is>
      </c>
      <c r="Q5" s="21" t="inlineStr">
        <is>
          <t>Kranken-
quote</t>
        </is>
      </c>
      <c r="R5" s="21" t="inlineStr">
        <is>
          <t>Soll-
stunden</t>
        </is>
      </c>
      <c r="S5" s="21" t="inlineStr">
        <is>
          <t>Bezugs-
stunden</t>
        </is>
      </c>
    </row>
    <row r="6">
      <c r="A6" s="47">
        <f>'KQuote Mitarbeiter'!A6</f>
        <v/>
      </c>
      <c r="B6" s="48">
        <f>'KQuote Mitarbeiter'!B6</f>
        <v/>
      </c>
      <c r="C6" s="58">
        <f>IF($B6="","",(N(Berechnung!D6)+N(Berechnung!Q6))*N(Berechnung!C6))</f>
        <v/>
      </c>
      <c r="D6" s="58">
        <f>IF($B6="","",(N(Berechnung!E6)+N(Berechnung!R6))*N(Berechnung!C6))</f>
        <v/>
      </c>
      <c r="E6" s="58">
        <f>IF($B6="","",(N(Berechnung!F6)+N(Berechnung!S6))*N(Berechnung!C6))</f>
        <v/>
      </c>
      <c r="F6" s="58">
        <f>IF($B6="","",(N(Berechnung!G6)+N(Berechnung!T6))*N(Berechnung!C6))</f>
        <v/>
      </c>
      <c r="G6" s="58">
        <f>IF($B6="","",(N(Berechnung!H6)+N(Berechnung!U6))*N(Berechnung!C6))</f>
        <v/>
      </c>
      <c r="H6" s="58">
        <f>IF($B6="","",(N(Berechnung!I6)+N(Berechnung!V6))*N(Berechnung!C6))</f>
        <v/>
      </c>
      <c r="I6" s="58">
        <f>IF($B6="","",(N(Berechnung!J6)+N(Berechnung!W6))*N(Berechnung!C6))</f>
        <v/>
      </c>
      <c r="J6" s="58">
        <f>IF($B6="","",(N(Berechnung!K6)+N(Berechnung!X6))*N(Berechnung!C6))</f>
        <v/>
      </c>
      <c r="K6" s="58">
        <f>IF($B6="","",(N(Berechnung!L6)+N(Berechnung!Y6))*N(Berechnung!C6))</f>
        <v/>
      </c>
      <c r="L6" s="58">
        <f>IF($B6="","",(N(Berechnung!M6)+N(Berechnung!Z6))*N(Berechnung!C6))</f>
        <v/>
      </c>
      <c r="M6" s="58">
        <f>IF($B6="","",(N(Berechnung!N6)+N(Berechnung!AA6))*N(Berechnung!C6))</f>
        <v/>
      </c>
      <c r="N6" s="58">
        <f>IF($B6="","",(N(Berechnung!O6)+N(Berechnung!AB6))*N(Berechnung!C6))</f>
        <v/>
      </c>
      <c r="O6" s="64">
        <f>IF($B6="","",SUM(C6:N6))</f>
        <v/>
      </c>
      <c r="P6" s="57">
        <f>'KQuote Mitarbeiter'!E6</f>
        <v/>
      </c>
      <c r="Q6" s="65">
        <f>'KQuote Mitarbeiter'!L6</f>
        <v/>
      </c>
      <c r="R6" s="57">
        <f>'KQuote Mitarbeiter'!D6</f>
        <v/>
      </c>
      <c r="S6" s="57">
        <f>'KQuote Mitarbeiter'!K6</f>
        <v/>
      </c>
    </row>
    <row r="7">
      <c r="A7" s="47">
        <f>'KQuote Mitarbeiter'!A7</f>
        <v/>
      </c>
      <c r="B7" s="48">
        <f>'KQuote Mitarbeiter'!B7</f>
        <v/>
      </c>
      <c r="C7" s="58">
        <f>IF($B7="","",(N(Berechnung!D7)+N(Berechnung!Q7))*N(Berechnung!C7))</f>
        <v/>
      </c>
      <c r="D7" s="58">
        <f>IF($B7="","",(N(Berechnung!E7)+N(Berechnung!R7))*N(Berechnung!C7))</f>
        <v/>
      </c>
      <c r="E7" s="58">
        <f>IF($B7="","",(N(Berechnung!F7)+N(Berechnung!S7))*N(Berechnung!C7))</f>
        <v/>
      </c>
      <c r="F7" s="58">
        <f>IF($B7="","",(N(Berechnung!G7)+N(Berechnung!T7))*N(Berechnung!C7))</f>
        <v/>
      </c>
      <c r="G7" s="58">
        <f>IF($B7="","",(N(Berechnung!H7)+N(Berechnung!U7))*N(Berechnung!C7))</f>
        <v/>
      </c>
      <c r="H7" s="58">
        <f>IF($B7="","",(N(Berechnung!I7)+N(Berechnung!V7))*N(Berechnung!C7))</f>
        <v/>
      </c>
      <c r="I7" s="58">
        <f>IF($B7="","",(N(Berechnung!J7)+N(Berechnung!W7))*N(Berechnung!C7))</f>
        <v/>
      </c>
      <c r="J7" s="58">
        <f>IF($B7="","",(N(Berechnung!K7)+N(Berechnung!X7))*N(Berechnung!C7))</f>
        <v/>
      </c>
      <c r="K7" s="58">
        <f>IF($B7="","",(N(Berechnung!L7)+N(Berechnung!Y7))*N(Berechnung!C7))</f>
        <v/>
      </c>
      <c r="L7" s="58">
        <f>IF($B7="","",(N(Berechnung!M7)+N(Berechnung!Z7))*N(Berechnung!C7))</f>
        <v/>
      </c>
      <c r="M7" s="58">
        <f>IF($B7="","",(N(Berechnung!N7)+N(Berechnung!AA7))*N(Berechnung!C7))</f>
        <v/>
      </c>
      <c r="N7" s="58">
        <f>IF($B7="","",(N(Berechnung!O7)+N(Berechnung!AB7))*N(Berechnung!C7))</f>
        <v/>
      </c>
      <c r="O7" s="64">
        <f>IF($B7="","",SUM(C7:N7))</f>
        <v/>
      </c>
      <c r="P7" s="57">
        <f>'KQuote Mitarbeiter'!E7</f>
        <v/>
      </c>
      <c r="Q7" s="65">
        <f>'KQuote Mitarbeiter'!L7</f>
        <v/>
      </c>
      <c r="R7" s="57">
        <f>'KQuote Mitarbeiter'!D7</f>
        <v/>
      </c>
      <c r="S7" s="57">
        <f>'KQuote Mitarbeiter'!K7</f>
        <v/>
      </c>
    </row>
    <row r="8">
      <c r="A8" s="47">
        <f>'KQuote Mitarbeiter'!A8</f>
        <v/>
      </c>
      <c r="B8" s="48">
        <f>'KQuote Mitarbeiter'!B8</f>
        <v/>
      </c>
      <c r="C8" s="58">
        <f>IF($B8="","",(N(Berechnung!D8)+N(Berechnung!Q8))*N(Berechnung!C8))</f>
        <v/>
      </c>
      <c r="D8" s="58">
        <f>IF($B8="","",(N(Berechnung!E8)+N(Berechnung!R8))*N(Berechnung!C8))</f>
        <v/>
      </c>
      <c r="E8" s="58">
        <f>IF($B8="","",(N(Berechnung!F8)+N(Berechnung!S8))*N(Berechnung!C8))</f>
        <v/>
      </c>
      <c r="F8" s="58">
        <f>IF($B8="","",(N(Berechnung!G8)+N(Berechnung!T8))*N(Berechnung!C8))</f>
        <v/>
      </c>
      <c r="G8" s="58">
        <f>IF($B8="","",(N(Berechnung!H8)+N(Berechnung!U8))*N(Berechnung!C8))</f>
        <v/>
      </c>
      <c r="H8" s="58">
        <f>IF($B8="","",(N(Berechnung!I8)+N(Berechnung!V8))*N(Berechnung!C8))</f>
        <v/>
      </c>
      <c r="I8" s="58">
        <f>IF($B8="","",(N(Berechnung!J8)+N(Berechnung!W8))*N(Berechnung!C8))</f>
        <v/>
      </c>
      <c r="J8" s="58">
        <f>IF($B8="","",(N(Berechnung!K8)+N(Berechnung!X8))*N(Berechnung!C8))</f>
        <v/>
      </c>
      <c r="K8" s="58">
        <f>IF($B8="","",(N(Berechnung!L8)+N(Berechnung!Y8))*N(Berechnung!C8))</f>
        <v/>
      </c>
      <c r="L8" s="58">
        <f>IF($B8="","",(N(Berechnung!M8)+N(Berechnung!Z8))*N(Berechnung!C8))</f>
        <v/>
      </c>
      <c r="M8" s="58">
        <f>IF($B8="","",(N(Berechnung!N8)+N(Berechnung!AA8))*N(Berechnung!C8))</f>
        <v/>
      </c>
      <c r="N8" s="58">
        <f>IF($B8="","",(N(Berechnung!O8)+N(Berechnung!AB8))*N(Berechnung!C8))</f>
        <v/>
      </c>
      <c r="O8" s="64">
        <f>IF($B8="","",SUM(C8:N8))</f>
        <v/>
      </c>
      <c r="P8" s="57">
        <f>'KQuote Mitarbeiter'!E8</f>
        <v/>
      </c>
      <c r="Q8" s="65">
        <f>'KQuote Mitarbeiter'!L8</f>
        <v/>
      </c>
      <c r="R8" s="57">
        <f>'KQuote Mitarbeiter'!D8</f>
        <v/>
      </c>
      <c r="S8" s="57">
        <f>'KQuote Mitarbeiter'!K8</f>
        <v/>
      </c>
    </row>
    <row r="9">
      <c r="A9" s="47">
        <f>'KQuote Mitarbeiter'!A9</f>
        <v/>
      </c>
      <c r="B9" s="48">
        <f>'KQuote Mitarbeiter'!B9</f>
        <v/>
      </c>
      <c r="C9" s="58">
        <f>IF($B9="","",(N(Berechnung!D9)+N(Berechnung!Q9))*N(Berechnung!C9))</f>
        <v/>
      </c>
      <c r="D9" s="58">
        <f>IF($B9="","",(N(Berechnung!E9)+N(Berechnung!R9))*N(Berechnung!C9))</f>
        <v/>
      </c>
      <c r="E9" s="58">
        <f>IF($B9="","",(N(Berechnung!F9)+N(Berechnung!S9))*N(Berechnung!C9))</f>
        <v/>
      </c>
      <c r="F9" s="58">
        <f>IF($B9="","",(N(Berechnung!G9)+N(Berechnung!T9))*N(Berechnung!C9))</f>
        <v/>
      </c>
      <c r="G9" s="58">
        <f>IF($B9="","",(N(Berechnung!H9)+N(Berechnung!U9))*N(Berechnung!C9))</f>
        <v/>
      </c>
      <c r="H9" s="58">
        <f>IF($B9="","",(N(Berechnung!I9)+N(Berechnung!V9))*N(Berechnung!C9))</f>
        <v/>
      </c>
      <c r="I9" s="58">
        <f>IF($B9="","",(N(Berechnung!J9)+N(Berechnung!W9))*N(Berechnung!C9))</f>
        <v/>
      </c>
      <c r="J9" s="58">
        <f>IF($B9="","",(N(Berechnung!K9)+N(Berechnung!X9))*N(Berechnung!C9))</f>
        <v/>
      </c>
      <c r="K9" s="58">
        <f>IF($B9="","",(N(Berechnung!L9)+N(Berechnung!Y9))*N(Berechnung!C9))</f>
        <v/>
      </c>
      <c r="L9" s="58">
        <f>IF($B9="","",(N(Berechnung!M9)+N(Berechnung!Z9))*N(Berechnung!C9))</f>
        <v/>
      </c>
      <c r="M9" s="58">
        <f>IF($B9="","",(N(Berechnung!N9)+N(Berechnung!AA9))*N(Berechnung!C9))</f>
        <v/>
      </c>
      <c r="N9" s="58">
        <f>IF($B9="","",(N(Berechnung!O9)+N(Berechnung!AB9))*N(Berechnung!C9))</f>
        <v/>
      </c>
      <c r="O9" s="64">
        <f>IF($B9="","",SUM(C9:N9))</f>
        <v/>
      </c>
      <c r="P9" s="57">
        <f>'KQuote Mitarbeiter'!E9</f>
        <v/>
      </c>
      <c r="Q9" s="65">
        <f>'KQuote Mitarbeiter'!L9</f>
        <v/>
      </c>
      <c r="R9" s="57">
        <f>'KQuote Mitarbeiter'!D9</f>
        <v/>
      </c>
      <c r="S9" s="57">
        <f>'KQuote Mitarbeiter'!K9</f>
        <v/>
      </c>
    </row>
    <row r="10">
      <c r="A10" s="47">
        <f>'KQuote Mitarbeiter'!A10</f>
        <v/>
      </c>
      <c r="B10" s="48">
        <f>'KQuote Mitarbeiter'!B10</f>
        <v/>
      </c>
      <c r="C10" s="58">
        <f>IF($B10="","",(N(Berechnung!D10)+N(Berechnung!Q10))*N(Berechnung!C10))</f>
        <v/>
      </c>
      <c r="D10" s="58">
        <f>IF($B10="","",(N(Berechnung!E10)+N(Berechnung!R10))*N(Berechnung!C10))</f>
        <v/>
      </c>
      <c r="E10" s="58">
        <f>IF($B10="","",(N(Berechnung!F10)+N(Berechnung!S10))*N(Berechnung!C10))</f>
        <v/>
      </c>
      <c r="F10" s="58">
        <f>IF($B10="","",(N(Berechnung!G10)+N(Berechnung!T10))*N(Berechnung!C10))</f>
        <v/>
      </c>
      <c r="G10" s="58">
        <f>IF($B10="","",(N(Berechnung!H10)+N(Berechnung!U10))*N(Berechnung!C10))</f>
        <v/>
      </c>
      <c r="H10" s="58">
        <f>IF($B10="","",(N(Berechnung!I10)+N(Berechnung!V10))*N(Berechnung!C10))</f>
        <v/>
      </c>
      <c r="I10" s="58">
        <f>IF($B10="","",(N(Berechnung!J10)+N(Berechnung!W10))*N(Berechnung!C10))</f>
        <v/>
      </c>
      <c r="J10" s="58">
        <f>IF($B10="","",(N(Berechnung!K10)+N(Berechnung!X10))*N(Berechnung!C10))</f>
        <v/>
      </c>
      <c r="K10" s="58">
        <f>IF($B10="","",(N(Berechnung!L10)+N(Berechnung!Y10))*N(Berechnung!C10))</f>
        <v/>
      </c>
      <c r="L10" s="58">
        <f>IF($B10="","",(N(Berechnung!M10)+N(Berechnung!Z10))*N(Berechnung!C10))</f>
        <v/>
      </c>
      <c r="M10" s="58">
        <f>IF($B10="","",(N(Berechnung!N10)+N(Berechnung!AA10))*N(Berechnung!C10))</f>
        <v/>
      </c>
      <c r="N10" s="58">
        <f>IF($B10="","",(N(Berechnung!O10)+N(Berechnung!AB10))*N(Berechnung!C10))</f>
        <v/>
      </c>
      <c r="O10" s="64">
        <f>IF($B10="","",SUM(C10:N10))</f>
        <v/>
      </c>
      <c r="P10" s="57">
        <f>'KQuote Mitarbeiter'!E10</f>
        <v/>
      </c>
      <c r="Q10" s="65">
        <f>'KQuote Mitarbeiter'!L10</f>
        <v/>
      </c>
      <c r="R10" s="57">
        <f>'KQuote Mitarbeiter'!D10</f>
        <v/>
      </c>
      <c r="S10" s="57">
        <f>'KQuote Mitarbeiter'!K10</f>
        <v/>
      </c>
    </row>
    <row r="11">
      <c r="A11" s="47">
        <f>'KQuote Mitarbeiter'!A11</f>
        <v/>
      </c>
      <c r="B11" s="48">
        <f>'KQuote Mitarbeiter'!B11</f>
        <v/>
      </c>
      <c r="C11" s="58">
        <f>IF($B11="","",(N(Berechnung!D11)+N(Berechnung!Q11))*N(Berechnung!C11))</f>
        <v/>
      </c>
      <c r="D11" s="58">
        <f>IF($B11="","",(N(Berechnung!E11)+N(Berechnung!R11))*N(Berechnung!C11))</f>
        <v/>
      </c>
      <c r="E11" s="58">
        <f>IF($B11="","",(N(Berechnung!F11)+N(Berechnung!S11))*N(Berechnung!C11))</f>
        <v/>
      </c>
      <c r="F11" s="58">
        <f>IF($B11="","",(N(Berechnung!G11)+N(Berechnung!T11))*N(Berechnung!C11))</f>
        <v/>
      </c>
      <c r="G11" s="58">
        <f>IF($B11="","",(N(Berechnung!H11)+N(Berechnung!U11))*N(Berechnung!C11))</f>
        <v/>
      </c>
      <c r="H11" s="58">
        <f>IF($B11="","",(N(Berechnung!I11)+N(Berechnung!V11))*N(Berechnung!C11))</f>
        <v/>
      </c>
      <c r="I11" s="58">
        <f>IF($B11="","",(N(Berechnung!J11)+N(Berechnung!W11))*N(Berechnung!C11))</f>
        <v/>
      </c>
      <c r="J11" s="58">
        <f>IF($B11="","",(N(Berechnung!K11)+N(Berechnung!X11))*N(Berechnung!C11))</f>
        <v/>
      </c>
      <c r="K11" s="58">
        <f>IF($B11="","",(N(Berechnung!L11)+N(Berechnung!Y11))*N(Berechnung!C11))</f>
        <v/>
      </c>
      <c r="L11" s="58">
        <f>IF($B11="","",(N(Berechnung!M11)+N(Berechnung!Z11))*N(Berechnung!C11))</f>
        <v/>
      </c>
      <c r="M11" s="58">
        <f>IF($B11="","",(N(Berechnung!N11)+N(Berechnung!AA11))*N(Berechnung!C11))</f>
        <v/>
      </c>
      <c r="N11" s="58">
        <f>IF($B11="","",(N(Berechnung!O11)+N(Berechnung!AB11))*N(Berechnung!C11))</f>
        <v/>
      </c>
      <c r="O11" s="64">
        <f>IF($B11="","",SUM(C11:N11))</f>
        <v/>
      </c>
      <c r="P11" s="57">
        <f>'KQuote Mitarbeiter'!E11</f>
        <v/>
      </c>
      <c r="Q11" s="65">
        <f>'KQuote Mitarbeiter'!L11</f>
        <v/>
      </c>
      <c r="R11" s="57">
        <f>'KQuote Mitarbeiter'!D11</f>
        <v/>
      </c>
      <c r="S11" s="57">
        <f>'KQuote Mitarbeiter'!K11</f>
        <v/>
      </c>
    </row>
    <row r="12">
      <c r="A12" s="47">
        <f>'KQuote Mitarbeiter'!A12</f>
        <v/>
      </c>
      <c r="B12" s="48">
        <f>'KQuote Mitarbeiter'!B12</f>
        <v/>
      </c>
      <c r="C12" s="58">
        <f>IF($B12="","",(N(Berechnung!D12)+N(Berechnung!Q12))*N(Berechnung!C12))</f>
        <v/>
      </c>
      <c r="D12" s="58">
        <f>IF($B12="","",(N(Berechnung!E12)+N(Berechnung!R12))*N(Berechnung!C12))</f>
        <v/>
      </c>
      <c r="E12" s="58">
        <f>IF($B12="","",(N(Berechnung!F12)+N(Berechnung!S12))*N(Berechnung!C12))</f>
        <v/>
      </c>
      <c r="F12" s="58">
        <f>IF($B12="","",(N(Berechnung!G12)+N(Berechnung!T12))*N(Berechnung!C12))</f>
        <v/>
      </c>
      <c r="G12" s="58">
        <f>IF($B12="","",(N(Berechnung!H12)+N(Berechnung!U12))*N(Berechnung!C12))</f>
        <v/>
      </c>
      <c r="H12" s="58">
        <f>IF($B12="","",(N(Berechnung!I12)+N(Berechnung!V12))*N(Berechnung!C12))</f>
        <v/>
      </c>
      <c r="I12" s="58">
        <f>IF($B12="","",(N(Berechnung!J12)+N(Berechnung!W12))*N(Berechnung!C12))</f>
        <v/>
      </c>
      <c r="J12" s="58">
        <f>IF($B12="","",(N(Berechnung!K12)+N(Berechnung!X12))*N(Berechnung!C12))</f>
        <v/>
      </c>
      <c r="K12" s="58">
        <f>IF($B12="","",(N(Berechnung!L12)+N(Berechnung!Y12))*N(Berechnung!C12))</f>
        <v/>
      </c>
      <c r="L12" s="58">
        <f>IF($B12="","",(N(Berechnung!M12)+N(Berechnung!Z12))*N(Berechnung!C12))</f>
        <v/>
      </c>
      <c r="M12" s="58">
        <f>IF($B12="","",(N(Berechnung!N12)+N(Berechnung!AA12))*N(Berechnung!C12))</f>
        <v/>
      </c>
      <c r="N12" s="58">
        <f>IF($B12="","",(N(Berechnung!O12)+N(Berechnung!AB12))*N(Berechnung!C12))</f>
        <v/>
      </c>
      <c r="O12" s="64">
        <f>IF($B12="","",SUM(C12:N12))</f>
        <v/>
      </c>
      <c r="P12" s="57">
        <f>'KQuote Mitarbeiter'!E12</f>
        <v/>
      </c>
      <c r="Q12" s="65">
        <f>'KQuote Mitarbeiter'!L12</f>
        <v/>
      </c>
      <c r="R12" s="57">
        <f>'KQuote Mitarbeiter'!D12</f>
        <v/>
      </c>
      <c r="S12" s="57">
        <f>'KQuote Mitarbeiter'!K12</f>
        <v/>
      </c>
    </row>
    <row r="13">
      <c r="A13" s="47">
        <f>'KQuote Mitarbeiter'!A13</f>
        <v/>
      </c>
      <c r="B13" s="48">
        <f>'KQuote Mitarbeiter'!B13</f>
        <v/>
      </c>
      <c r="C13" s="58">
        <f>IF($B13="","",(N(Berechnung!D13)+N(Berechnung!Q13))*N(Berechnung!C13))</f>
        <v/>
      </c>
      <c r="D13" s="58">
        <f>IF($B13="","",(N(Berechnung!E13)+N(Berechnung!R13))*N(Berechnung!C13))</f>
        <v/>
      </c>
      <c r="E13" s="58">
        <f>IF($B13="","",(N(Berechnung!F13)+N(Berechnung!S13))*N(Berechnung!C13))</f>
        <v/>
      </c>
      <c r="F13" s="58">
        <f>IF($B13="","",(N(Berechnung!G13)+N(Berechnung!T13))*N(Berechnung!C13))</f>
        <v/>
      </c>
      <c r="G13" s="58">
        <f>IF($B13="","",(N(Berechnung!H13)+N(Berechnung!U13))*N(Berechnung!C13))</f>
        <v/>
      </c>
      <c r="H13" s="58">
        <f>IF($B13="","",(N(Berechnung!I13)+N(Berechnung!V13))*N(Berechnung!C13))</f>
        <v/>
      </c>
      <c r="I13" s="58">
        <f>IF($B13="","",(N(Berechnung!J13)+N(Berechnung!W13))*N(Berechnung!C13))</f>
        <v/>
      </c>
      <c r="J13" s="58">
        <f>IF($B13="","",(N(Berechnung!K13)+N(Berechnung!X13))*N(Berechnung!C13))</f>
        <v/>
      </c>
      <c r="K13" s="58">
        <f>IF($B13="","",(N(Berechnung!L13)+N(Berechnung!Y13))*N(Berechnung!C13))</f>
        <v/>
      </c>
      <c r="L13" s="58">
        <f>IF($B13="","",(N(Berechnung!M13)+N(Berechnung!Z13))*N(Berechnung!C13))</f>
        <v/>
      </c>
      <c r="M13" s="58">
        <f>IF($B13="","",(N(Berechnung!N13)+N(Berechnung!AA13))*N(Berechnung!C13))</f>
        <v/>
      </c>
      <c r="N13" s="58">
        <f>IF($B13="","",(N(Berechnung!O13)+N(Berechnung!AB13))*N(Berechnung!C13))</f>
        <v/>
      </c>
      <c r="O13" s="64">
        <f>IF($B13="","",SUM(C13:N13))</f>
        <v/>
      </c>
      <c r="P13" s="57">
        <f>'KQuote Mitarbeiter'!E13</f>
        <v/>
      </c>
      <c r="Q13" s="65">
        <f>'KQuote Mitarbeiter'!L13</f>
        <v/>
      </c>
      <c r="R13" s="57">
        <f>'KQuote Mitarbeiter'!D13</f>
        <v/>
      </c>
      <c r="S13" s="57">
        <f>'KQuote Mitarbeiter'!K13</f>
        <v/>
      </c>
    </row>
    <row r="14">
      <c r="A14" s="47">
        <f>'KQuote Mitarbeiter'!A14</f>
        <v/>
      </c>
      <c r="B14" s="48">
        <f>'KQuote Mitarbeiter'!B14</f>
        <v/>
      </c>
      <c r="C14" s="58">
        <f>IF($B14="","",(N(Berechnung!D14)+N(Berechnung!Q14))*N(Berechnung!C14))</f>
        <v/>
      </c>
      <c r="D14" s="58">
        <f>IF($B14="","",(N(Berechnung!E14)+N(Berechnung!R14))*N(Berechnung!C14))</f>
        <v/>
      </c>
      <c r="E14" s="58">
        <f>IF($B14="","",(N(Berechnung!F14)+N(Berechnung!S14))*N(Berechnung!C14))</f>
        <v/>
      </c>
      <c r="F14" s="58">
        <f>IF($B14="","",(N(Berechnung!G14)+N(Berechnung!T14))*N(Berechnung!C14))</f>
        <v/>
      </c>
      <c r="G14" s="58">
        <f>IF($B14="","",(N(Berechnung!H14)+N(Berechnung!U14))*N(Berechnung!C14))</f>
        <v/>
      </c>
      <c r="H14" s="58">
        <f>IF($B14="","",(N(Berechnung!I14)+N(Berechnung!V14))*N(Berechnung!C14))</f>
        <v/>
      </c>
      <c r="I14" s="58">
        <f>IF($B14="","",(N(Berechnung!J14)+N(Berechnung!W14))*N(Berechnung!C14))</f>
        <v/>
      </c>
      <c r="J14" s="58">
        <f>IF($B14="","",(N(Berechnung!K14)+N(Berechnung!X14))*N(Berechnung!C14))</f>
        <v/>
      </c>
      <c r="K14" s="58">
        <f>IF($B14="","",(N(Berechnung!L14)+N(Berechnung!Y14))*N(Berechnung!C14))</f>
        <v/>
      </c>
      <c r="L14" s="58">
        <f>IF($B14="","",(N(Berechnung!M14)+N(Berechnung!Z14))*N(Berechnung!C14))</f>
        <v/>
      </c>
      <c r="M14" s="58">
        <f>IF($B14="","",(N(Berechnung!N14)+N(Berechnung!AA14))*N(Berechnung!C14))</f>
        <v/>
      </c>
      <c r="N14" s="58">
        <f>IF($B14="","",(N(Berechnung!O14)+N(Berechnung!AB14))*N(Berechnung!C14))</f>
        <v/>
      </c>
      <c r="O14" s="64">
        <f>IF($B14="","",SUM(C14:N14))</f>
        <v/>
      </c>
      <c r="P14" s="57">
        <f>'KQuote Mitarbeiter'!E14</f>
        <v/>
      </c>
      <c r="Q14" s="65">
        <f>'KQuote Mitarbeiter'!L14</f>
        <v/>
      </c>
      <c r="R14" s="57">
        <f>'KQuote Mitarbeiter'!D14</f>
        <v/>
      </c>
      <c r="S14" s="57">
        <f>'KQuote Mitarbeiter'!K14</f>
        <v/>
      </c>
    </row>
    <row r="15">
      <c r="A15" s="47">
        <f>'KQuote Mitarbeiter'!A15</f>
        <v/>
      </c>
      <c r="B15" s="48">
        <f>'KQuote Mitarbeiter'!B15</f>
        <v/>
      </c>
      <c r="C15" s="58">
        <f>IF($B15="","",(N(Berechnung!D15)+N(Berechnung!Q15))*N(Berechnung!C15))</f>
        <v/>
      </c>
      <c r="D15" s="58">
        <f>IF($B15="","",(N(Berechnung!E15)+N(Berechnung!R15))*N(Berechnung!C15))</f>
        <v/>
      </c>
      <c r="E15" s="58">
        <f>IF($B15="","",(N(Berechnung!F15)+N(Berechnung!S15))*N(Berechnung!C15))</f>
        <v/>
      </c>
      <c r="F15" s="58">
        <f>IF($B15="","",(N(Berechnung!G15)+N(Berechnung!T15))*N(Berechnung!C15))</f>
        <v/>
      </c>
      <c r="G15" s="58">
        <f>IF($B15="","",(N(Berechnung!H15)+N(Berechnung!U15))*N(Berechnung!C15))</f>
        <v/>
      </c>
      <c r="H15" s="58">
        <f>IF($B15="","",(N(Berechnung!I15)+N(Berechnung!V15))*N(Berechnung!C15))</f>
        <v/>
      </c>
      <c r="I15" s="58">
        <f>IF($B15="","",(N(Berechnung!J15)+N(Berechnung!W15))*N(Berechnung!C15))</f>
        <v/>
      </c>
      <c r="J15" s="58">
        <f>IF($B15="","",(N(Berechnung!K15)+N(Berechnung!X15))*N(Berechnung!C15))</f>
        <v/>
      </c>
      <c r="K15" s="58">
        <f>IF($B15="","",(N(Berechnung!L15)+N(Berechnung!Y15))*N(Berechnung!C15))</f>
        <v/>
      </c>
      <c r="L15" s="58">
        <f>IF($B15="","",(N(Berechnung!M15)+N(Berechnung!Z15))*N(Berechnung!C15))</f>
        <v/>
      </c>
      <c r="M15" s="58">
        <f>IF($B15="","",(N(Berechnung!N15)+N(Berechnung!AA15))*N(Berechnung!C15))</f>
        <v/>
      </c>
      <c r="N15" s="58">
        <f>IF($B15="","",(N(Berechnung!O15)+N(Berechnung!AB15))*N(Berechnung!C15))</f>
        <v/>
      </c>
      <c r="O15" s="64">
        <f>IF($B15="","",SUM(C15:N15))</f>
        <v/>
      </c>
      <c r="P15" s="57">
        <f>'KQuote Mitarbeiter'!E15</f>
        <v/>
      </c>
      <c r="Q15" s="65">
        <f>'KQuote Mitarbeiter'!L15</f>
        <v/>
      </c>
      <c r="R15" s="57">
        <f>'KQuote Mitarbeiter'!D15</f>
        <v/>
      </c>
      <c r="S15" s="57">
        <f>'KQuote Mitarbeiter'!K15</f>
        <v/>
      </c>
    </row>
    <row r="16">
      <c r="A16" s="47">
        <f>'KQuote Mitarbeiter'!A16</f>
        <v/>
      </c>
      <c r="B16" s="48">
        <f>'KQuote Mitarbeiter'!B16</f>
        <v/>
      </c>
      <c r="C16" s="58">
        <f>IF($B16="","",(N(Berechnung!D16)+N(Berechnung!Q16))*N(Berechnung!C16))</f>
        <v/>
      </c>
      <c r="D16" s="58">
        <f>IF($B16="","",(N(Berechnung!E16)+N(Berechnung!R16))*N(Berechnung!C16))</f>
        <v/>
      </c>
      <c r="E16" s="58">
        <f>IF($B16="","",(N(Berechnung!F16)+N(Berechnung!S16))*N(Berechnung!C16))</f>
        <v/>
      </c>
      <c r="F16" s="58">
        <f>IF($B16="","",(N(Berechnung!G16)+N(Berechnung!T16))*N(Berechnung!C16))</f>
        <v/>
      </c>
      <c r="G16" s="58">
        <f>IF($B16="","",(N(Berechnung!H16)+N(Berechnung!U16))*N(Berechnung!C16))</f>
        <v/>
      </c>
      <c r="H16" s="58">
        <f>IF($B16="","",(N(Berechnung!I16)+N(Berechnung!V16))*N(Berechnung!C16))</f>
        <v/>
      </c>
      <c r="I16" s="58">
        <f>IF($B16="","",(N(Berechnung!J16)+N(Berechnung!W16))*N(Berechnung!C16))</f>
        <v/>
      </c>
      <c r="J16" s="58">
        <f>IF($B16="","",(N(Berechnung!K16)+N(Berechnung!X16))*N(Berechnung!C16))</f>
        <v/>
      </c>
      <c r="K16" s="58">
        <f>IF($B16="","",(N(Berechnung!L16)+N(Berechnung!Y16))*N(Berechnung!C16))</f>
        <v/>
      </c>
      <c r="L16" s="58">
        <f>IF($B16="","",(N(Berechnung!M16)+N(Berechnung!Z16))*N(Berechnung!C16))</f>
        <v/>
      </c>
      <c r="M16" s="58">
        <f>IF($B16="","",(N(Berechnung!N16)+N(Berechnung!AA16))*N(Berechnung!C16))</f>
        <v/>
      </c>
      <c r="N16" s="58">
        <f>IF($B16="","",(N(Berechnung!O16)+N(Berechnung!AB16))*N(Berechnung!C16))</f>
        <v/>
      </c>
      <c r="O16" s="64">
        <f>IF($B16="","",SUM(C16:N16))</f>
        <v/>
      </c>
      <c r="P16" s="57">
        <f>'KQuote Mitarbeiter'!E16</f>
        <v/>
      </c>
      <c r="Q16" s="65">
        <f>'KQuote Mitarbeiter'!L16</f>
        <v/>
      </c>
      <c r="R16" s="57">
        <f>'KQuote Mitarbeiter'!D16</f>
        <v/>
      </c>
      <c r="S16" s="57">
        <f>'KQuote Mitarbeiter'!K16</f>
        <v/>
      </c>
    </row>
    <row r="17">
      <c r="A17" s="47">
        <f>'KQuote Mitarbeiter'!A17</f>
        <v/>
      </c>
      <c r="B17" s="48">
        <f>'KQuote Mitarbeiter'!B17</f>
        <v/>
      </c>
      <c r="C17" s="58">
        <f>IF($B17="","",(N(Berechnung!D17)+N(Berechnung!Q17))*N(Berechnung!C17))</f>
        <v/>
      </c>
      <c r="D17" s="58">
        <f>IF($B17="","",(N(Berechnung!E17)+N(Berechnung!R17))*N(Berechnung!C17))</f>
        <v/>
      </c>
      <c r="E17" s="58">
        <f>IF($B17="","",(N(Berechnung!F17)+N(Berechnung!S17))*N(Berechnung!C17))</f>
        <v/>
      </c>
      <c r="F17" s="58">
        <f>IF($B17="","",(N(Berechnung!G17)+N(Berechnung!T17))*N(Berechnung!C17))</f>
        <v/>
      </c>
      <c r="G17" s="58">
        <f>IF($B17="","",(N(Berechnung!H17)+N(Berechnung!U17))*N(Berechnung!C17))</f>
        <v/>
      </c>
      <c r="H17" s="58">
        <f>IF($B17="","",(N(Berechnung!I17)+N(Berechnung!V17))*N(Berechnung!C17))</f>
        <v/>
      </c>
      <c r="I17" s="58">
        <f>IF($B17="","",(N(Berechnung!J17)+N(Berechnung!W17))*N(Berechnung!C17))</f>
        <v/>
      </c>
      <c r="J17" s="58">
        <f>IF($B17="","",(N(Berechnung!K17)+N(Berechnung!X17))*N(Berechnung!C17))</f>
        <v/>
      </c>
      <c r="K17" s="58">
        <f>IF($B17="","",(N(Berechnung!L17)+N(Berechnung!Y17))*N(Berechnung!C17))</f>
        <v/>
      </c>
      <c r="L17" s="58">
        <f>IF($B17="","",(N(Berechnung!M17)+N(Berechnung!Z17))*N(Berechnung!C17))</f>
        <v/>
      </c>
      <c r="M17" s="58">
        <f>IF($B17="","",(N(Berechnung!N17)+N(Berechnung!AA17))*N(Berechnung!C17))</f>
        <v/>
      </c>
      <c r="N17" s="58">
        <f>IF($B17="","",(N(Berechnung!O17)+N(Berechnung!AB17))*N(Berechnung!C17))</f>
        <v/>
      </c>
      <c r="O17" s="64">
        <f>IF($B17="","",SUM(C17:N17))</f>
        <v/>
      </c>
      <c r="P17" s="57">
        <f>'KQuote Mitarbeiter'!E17</f>
        <v/>
      </c>
      <c r="Q17" s="65">
        <f>'KQuote Mitarbeiter'!L17</f>
        <v/>
      </c>
      <c r="R17" s="57">
        <f>'KQuote Mitarbeiter'!D17</f>
        <v/>
      </c>
      <c r="S17" s="57">
        <f>'KQuote Mitarbeiter'!K17</f>
        <v/>
      </c>
    </row>
    <row r="18">
      <c r="A18" s="47">
        <f>'KQuote Mitarbeiter'!A18</f>
        <v/>
      </c>
      <c r="B18" s="48">
        <f>'KQuote Mitarbeiter'!B18</f>
        <v/>
      </c>
      <c r="C18" s="58">
        <f>IF($B18="","",(N(Berechnung!D18)+N(Berechnung!Q18))*N(Berechnung!C18))</f>
        <v/>
      </c>
      <c r="D18" s="58">
        <f>IF($B18="","",(N(Berechnung!E18)+N(Berechnung!R18))*N(Berechnung!C18))</f>
        <v/>
      </c>
      <c r="E18" s="58">
        <f>IF($B18="","",(N(Berechnung!F18)+N(Berechnung!S18))*N(Berechnung!C18))</f>
        <v/>
      </c>
      <c r="F18" s="58">
        <f>IF($B18="","",(N(Berechnung!G18)+N(Berechnung!T18))*N(Berechnung!C18))</f>
        <v/>
      </c>
      <c r="G18" s="58">
        <f>IF($B18="","",(N(Berechnung!H18)+N(Berechnung!U18))*N(Berechnung!C18))</f>
        <v/>
      </c>
      <c r="H18" s="58">
        <f>IF($B18="","",(N(Berechnung!I18)+N(Berechnung!V18))*N(Berechnung!C18))</f>
        <v/>
      </c>
      <c r="I18" s="58">
        <f>IF($B18="","",(N(Berechnung!J18)+N(Berechnung!W18))*N(Berechnung!C18))</f>
        <v/>
      </c>
      <c r="J18" s="58">
        <f>IF($B18="","",(N(Berechnung!K18)+N(Berechnung!X18))*N(Berechnung!C18))</f>
        <v/>
      </c>
      <c r="K18" s="58">
        <f>IF($B18="","",(N(Berechnung!L18)+N(Berechnung!Y18))*N(Berechnung!C18))</f>
        <v/>
      </c>
      <c r="L18" s="58">
        <f>IF($B18="","",(N(Berechnung!M18)+N(Berechnung!Z18))*N(Berechnung!C18))</f>
        <v/>
      </c>
      <c r="M18" s="58">
        <f>IF($B18="","",(N(Berechnung!N18)+N(Berechnung!AA18))*N(Berechnung!C18))</f>
        <v/>
      </c>
      <c r="N18" s="58">
        <f>IF($B18="","",(N(Berechnung!O18)+N(Berechnung!AB18))*N(Berechnung!C18))</f>
        <v/>
      </c>
      <c r="O18" s="64">
        <f>IF($B18="","",SUM(C18:N18))</f>
        <v/>
      </c>
      <c r="P18" s="57">
        <f>'KQuote Mitarbeiter'!E18</f>
        <v/>
      </c>
      <c r="Q18" s="65">
        <f>'KQuote Mitarbeiter'!L18</f>
        <v/>
      </c>
      <c r="R18" s="57">
        <f>'KQuote Mitarbeiter'!D18</f>
        <v/>
      </c>
      <c r="S18" s="57">
        <f>'KQuote Mitarbeiter'!K18</f>
        <v/>
      </c>
    </row>
    <row r="19">
      <c r="A19" s="47">
        <f>'KQuote Mitarbeiter'!A19</f>
        <v/>
      </c>
      <c r="B19" s="48">
        <f>'KQuote Mitarbeiter'!B19</f>
        <v/>
      </c>
      <c r="C19" s="58">
        <f>IF($B19="","",(N(Berechnung!D19)+N(Berechnung!Q19))*N(Berechnung!C19))</f>
        <v/>
      </c>
      <c r="D19" s="58">
        <f>IF($B19="","",(N(Berechnung!E19)+N(Berechnung!R19))*N(Berechnung!C19))</f>
        <v/>
      </c>
      <c r="E19" s="58">
        <f>IF($B19="","",(N(Berechnung!F19)+N(Berechnung!S19))*N(Berechnung!C19))</f>
        <v/>
      </c>
      <c r="F19" s="58">
        <f>IF($B19="","",(N(Berechnung!G19)+N(Berechnung!T19))*N(Berechnung!C19))</f>
        <v/>
      </c>
      <c r="G19" s="58">
        <f>IF($B19="","",(N(Berechnung!H19)+N(Berechnung!U19))*N(Berechnung!C19))</f>
        <v/>
      </c>
      <c r="H19" s="58">
        <f>IF($B19="","",(N(Berechnung!I19)+N(Berechnung!V19))*N(Berechnung!C19))</f>
        <v/>
      </c>
      <c r="I19" s="58">
        <f>IF($B19="","",(N(Berechnung!J19)+N(Berechnung!W19))*N(Berechnung!C19))</f>
        <v/>
      </c>
      <c r="J19" s="58">
        <f>IF($B19="","",(N(Berechnung!K19)+N(Berechnung!X19))*N(Berechnung!C19))</f>
        <v/>
      </c>
      <c r="K19" s="58">
        <f>IF($B19="","",(N(Berechnung!L19)+N(Berechnung!Y19))*N(Berechnung!C19))</f>
        <v/>
      </c>
      <c r="L19" s="58">
        <f>IF($B19="","",(N(Berechnung!M19)+N(Berechnung!Z19))*N(Berechnung!C19))</f>
        <v/>
      </c>
      <c r="M19" s="58">
        <f>IF($B19="","",(N(Berechnung!N19)+N(Berechnung!AA19))*N(Berechnung!C19))</f>
        <v/>
      </c>
      <c r="N19" s="58">
        <f>IF($B19="","",(N(Berechnung!O19)+N(Berechnung!AB19))*N(Berechnung!C19))</f>
        <v/>
      </c>
      <c r="O19" s="64">
        <f>IF($B19="","",SUM(C19:N19))</f>
        <v/>
      </c>
      <c r="P19" s="57">
        <f>'KQuote Mitarbeiter'!E19</f>
        <v/>
      </c>
      <c r="Q19" s="65">
        <f>'KQuote Mitarbeiter'!L19</f>
        <v/>
      </c>
      <c r="R19" s="57">
        <f>'KQuote Mitarbeiter'!D19</f>
        <v/>
      </c>
      <c r="S19" s="57">
        <f>'KQuote Mitarbeiter'!K19</f>
        <v/>
      </c>
    </row>
    <row r="20">
      <c r="A20" s="47">
        <f>'KQuote Mitarbeiter'!A20</f>
        <v/>
      </c>
      <c r="B20" s="48">
        <f>'KQuote Mitarbeiter'!B20</f>
        <v/>
      </c>
      <c r="C20" s="58">
        <f>IF($B20="","",(N(Berechnung!D20)+N(Berechnung!Q20))*N(Berechnung!C20))</f>
        <v/>
      </c>
      <c r="D20" s="58">
        <f>IF($B20="","",(N(Berechnung!E20)+N(Berechnung!R20))*N(Berechnung!C20))</f>
        <v/>
      </c>
      <c r="E20" s="58">
        <f>IF($B20="","",(N(Berechnung!F20)+N(Berechnung!S20))*N(Berechnung!C20))</f>
        <v/>
      </c>
      <c r="F20" s="58">
        <f>IF($B20="","",(N(Berechnung!G20)+N(Berechnung!T20))*N(Berechnung!C20))</f>
        <v/>
      </c>
      <c r="G20" s="58">
        <f>IF($B20="","",(N(Berechnung!H20)+N(Berechnung!U20))*N(Berechnung!C20))</f>
        <v/>
      </c>
      <c r="H20" s="58">
        <f>IF($B20="","",(N(Berechnung!I20)+N(Berechnung!V20))*N(Berechnung!C20))</f>
        <v/>
      </c>
      <c r="I20" s="58">
        <f>IF($B20="","",(N(Berechnung!J20)+N(Berechnung!W20))*N(Berechnung!C20))</f>
        <v/>
      </c>
      <c r="J20" s="58">
        <f>IF($B20="","",(N(Berechnung!K20)+N(Berechnung!X20))*N(Berechnung!C20))</f>
        <v/>
      </c>
      <c r="K20" s="58">
        <f>IF($B20="","",(N(Berechnung!L20)+N(Berechnung!Y20))*N(Berechnung!C20))</f>
        <v/>
      </c>
      <c r="L20" s="58">
        <f>IF($B20="","",(N(Berechnung!M20)+N(Berechnung!Z20))*N(Berechnung!C20))</f>
        <v/>
      </c>
      <c r="M20" s="58">
        <f>IF($B20="","",(N(Berechnung!N20)+N(Berechnung!AA20))*N(Berechnung!C20))</f>
        <v/>
      </c>
      <c r="N20" s="58">
        <f>IF($B20="","",(N(Berechnung!O20)+N(Berechnung!AB20))*N(Berechnung!C20))</f>
        <v/>
      </c>
      <c r="O20" s="64">
        <f>IF($B20="","",SUM(C20:N20))</f>
        <v/>
      </c>
      <c r="P20" s="57">
        <f>'KQuote Mitarbeiter'!E20</f>
        <v/>
      </c>
      <c r="Q20" s="65">
        <f>'KQuote Mitarbeiter'!L20</f>
        <v/>
      </c>
      <c r="R20" s="57">
        <f>'KQuote Mitarbeiter'!D20</f>
        <v/>
      </c>
      <c r="S20" s="57">
        <f>'KQuote Mitarbeiter'!K20</f>
        <v/>
      </c>
    </row>
    <row r="21">
      <c r="A21" s="47">
        <f>'KQuote Mitarbeiter'!A21</f>
        <v/>
      </c>
      <c r="B21" s="48">
        <f>'KQuote Mitarbeiter'!B21</f>
        <v/>
      </c>
      <c r="C21" s="58">
        <f>IF($B21="","",(N(Berechnung!D21)+N(Berechnung!Q21))*N(Berechnung!C21))</f>
        <v/>
      </c>
      <c r="D21" s="58">
        <f>IF($B21="","",(N(Berechnung!E21)+N(Berechnung!R21))*N(Berechnung!C21))</f>
        <v/>
      </c>
      <c r="E21" s="58">
        <f>IF($B21="","",(N(Berechnung!F21)+N(Berechnung!S21))*N(Berechnung!C21))</f>
        <v/>
      </c>
      <c r="F21" s="58">
        <f>IF($B21="","",(N(Berechnung!G21)+N(Berechnung!T21))*N(Berechnung!C21))</f>
        <v/>
      </c>
      <c r="G21" s="58">
        <f>IF($B21="","",(N(Berechnung!H21)+N(Berechnung!U21))*N(Berechnung!C21))</f>
        <v/>
      </c>
      <c r="H21" s="58">
        <f>IF($B21="","",(N(Berechnung!I21)+N(Berechnung!V21))*N(Berechnung!C21))</f>
        <v/>
      </c>
      <c r="I21" s="58">
        <f>IF($B21="","",(N(Berechnung!J21)+N(Berechnung!W21))*N(Berechnung!C21))</f>
        <v/>
      </c>
      <c r="J21" s="58">
        <f>IF($B21="","",(N(Berechnung!K21)+N(Berechnung!X21))*N(Berechnung!C21))</f>
        <v/>
      </c>
      <c r="K21" s="58">
        <f>IF($B21="","",(N(Berechnung!L21)+N(Berechnung!Y21))*N(Berechnung!C21))</f>
        <v/>
      </c>
      <c r="L21" s="58">
        <f>IF($B21="","",(N(Berechnung!M21)+N(Berechnung!Z21))*N(Berechnung!C21))</f>
        <v/>
      </c>
      <c r="M21" s="58">
        <f>IF($B21="","",(N(Berechnung!N21)+N(Berechnung!AA21))*N(Berechnung!C21))</f>
        <v/>
      </c>
      <c r="N21" s="58">
        <f>IF($B21="","",(N(Berechnung!O21)+N(Berechnung!AB21))*N(Berechnung!C21))</f>
        <v/>
      </c>
      <c r="O21" s="64">
        <f>IF($B21="","",SUM(C21:N21))</f>
        <v/>
      </c>
      <c r="P21" s="57">
        <f>'KQuote Mitarbeiter'!E21</f>
        <v/>
      </c>
      <c r="Q21" s="65">
        <f>'KQuote Mitarbeiter'!L21</f>
        <v/>
      </c>
      <c r="R21" s="57">
        <f>'KQuote Mitarbeiter'!D21</f>
        <v/>
      </c>
      <c r="S21" s="57">
        <f>'KQuote Mitarbeiter'!K21</f>
        <v/>
      </c>
    </row>
    <row r="22">
      <c r="A22" s="47">
        <f>'KQuote Mitarbeiter'!A22</f>
        <v/>
      </c>
      <c r="B22" s="48">
        <f>'KQuote Mitarbeiter'!B22</f>
        <v/>
      </c>
      <c r="C22" s="58">
        <f>IF($B22="","",(N(Berechnung!D22)+N(Berechnung!Q22))*N(Berechnung!C22))</f>
        <v/>
      </c>
      <c r="D22" s="58">
        <f>IF($B22="","",(N(Berechnung!E22)+N(Berechnung!R22))*N(Berechnung!C22))</f>
        <v/>
      </c>
      <c r="E22" s="58">
        <f>IF($B22="","",(N(Berechnung!F22)+N(Berechnung!S22))*N(Berechnung!C22))</f>
        <v/>
      </c>
      <c r="F22" s="58">
        <f>IF($B22="","",(N(Berechnung!G22)+N(Berechnung!T22))*N(Berechnung!C22))</f>
        <v/>
      </c>
      <c r="G22" s="58">
        <f>IF($B22="","",(N(Berechnung!H22)+N(Berechnung!U22))*N(Berechnung!C22))</f>
        <v/>
      </c>
      <c r="H22" s="58">
        <f>IF($B22="","",(N(Berechnung!I22)+N(Berechnung!V22))*N(Berechnung!C22))</f>
        <v/>
      </c>
      <c r="I22" s="58">
        <f>IF($B22="","",(N(Berechnung!J22)+N(Berechnung!W22))*N(Berechnung!C22))</f>
        <v/>
      </c>
      <c r="J22" s="58">
        <f>IF($B22="","",(N(Berechnung!K22)+N(Berechnung!X22))*N(Berechnung!C22))</f>
        <v/>
      </c>
      <c r="K22" s="58">
        <f>IF($B22="","",(N(Berechnung!L22)+N(Berechnung!Y22))*N(Berechnung!C22))</f>
        <v/>
      </c>
      <c r="L22" s="58">
        <f>IF($B22="","",(N(Berechnung!M22)+N(Berechnung!Z22))*N(Berechnung!C22))</f>
        <v/>
      </c>
      <c r="M22" s="58">
        <f>IF($B22="","",(N(Berechnung!N22)+N(Berechnung!AA22))*N(Berechnung!C22))</f>
        <v/>
      </c>
      <c r="N22" s="58">
        <f>IF($B22="","",(N(Berechnung!O22)+N(Berechnung!AB22))*N(Berechnung!C22))</f>
        <v/>
      </c>
      <c r="O22" s="64">
        <f>IF($B22="","",SUM(C22:N22))</f>
        <v/>
      </c>
      <c r="P22" s="57">
        <f>'KQuote Mitarbeiter'!E22</f>
        <v/>
      </c>
      <c r="Q22" s="65">
        <f>'KQuote Mitarbeiter'!L22</f>
        <v/>
      </c>
      <c r="R22" s="57">
        <f>'KQuote Mitarbeiter'!D22</f>
        <v/>
      </c>
      <c r="S22" s="57">
        <f>'KQuote Mitarbeiter'!K22</f>
        <v/>
      </c>
    </row>
    <row r="23">
      <c r="A23" s="47">
        <f>'KQuote Mitarbeiter'!A23</f>
        <v/>
      </c>
      <c r="B23" s="48">
        <f>'KQuote Mitarbeiter'!B23</f>
        <v/>
      </c>
      <c r="C23" s="58">
        <f>IF($B23="","",(N(Berechnung!D23)+N(Berechnung!Q23))*N(Berechnung!C23))</f>
        <v/>
      </c>
      <c r="D23" s="58">
        <f>IF($B23="","",(N(Berechnung!E23)+N(Berechnung!R23))*N(Berechnung!C23))</f>
        <v/>
      </c>
      <c r="E23" s="58">
        <f>IF($B23="","",(N(Berechnung!F23)+N(Berechnung!S23))*N(Berechnung!C23))</f>
        <v/>
      </c>
      <c r="F23" s="58">
        <f>IF($B23="","",(N(Berechnung!G23)+N(Berechnung!T23))*N(Berechnung!C23))</f>
        <v/>
      </c>
      <c r="G23" s="58">
        <f>IF($B23="","",(N(Berechnung!H23)+N(Berechnung!U23))*N(Berechnung!C23))</f>
        <v/>
      </c>
      <c r="H23" s="58">
        <f>IF($B23="","",(N(Berechnung!I23)+N(Berechnung!V23))*N(Berechnung!C23))</f>
        <v/>
      </c>
      <c r="I23" s="58">
        <f>IF($B23="","",(N(Berechnung!J23)+N(Berechnung!W23))*N(Berechnung!C23))</f>
        <v/>
      </c>
      <c r="J23" s="58">
        <f>IF($B23="","",(N(Berechnung!K23)+N(Berechnung!X23))*N(Berechnung!C23))</f>
        <v/>
      </c>
      <c r="K23" s="58">
        <f>IF($B23="","",(N(Berechnung!L23)+N(Berechnung!Y23))*N(Berechnung!C23))</f>
        <v/>
      </c>
      <c r="L23" s="58">
        <f>IF($B23="","",(N(Berechnung!M23)+N(Berechnung!Z23))*N(Berechnung!C23))</f>
        <v/>
      </c>
      <c r="M23" s="58">
        <f>IF($B23="","",(N(Berechnung!N23)+N(Berechnung!AA23))*N(Berechnung!C23))</f>
        <v/>
      </c>
      <c r="N23" s="58">
        <f>IF($B23="","",(N(Berechnung!O23)+N(Berechnung!AB23))*N(Berechnung!C23))</f>
        <v/>
      </c>
      <c r="O23" s="64">
        <f>IF($B23="","",SUM(C23:N23))</f>
        <v/>
      </c>
      <c r="P23" s="57">
        <f>'KQuote Mitarbeiter'!E23</f>
        <v/>
      </c>
      <c r="Q23" s="65">
        <f>'KQuote Mitarbeiter'!L23</f>
        <v/>
      </c>
      <c r="R23" s="57">
        <f>'KQuote Mitarbeiter'!D23</f>
        <v/>
      </c>
      <c r="S23" s="57">
        <f>'KQuote Mitarbeiter'!K23</f>
        <v/>
      </c>
    </row>
    <row r="24">
      <c r="A24" s="47">
        <f>'KQuote Mitarbeiter'!A24</f>
        <v/>
      </c>
      <c r="B24" s="48">
        <f>'KQuote Mitarbeiter'!B24</f>
        <v/>
      </c>
      <c r="C24" s="58">
        <f>IF($B24="","",(N(Berechnung!D24)+N(Berechnung!Q24))*N(Berechnung!C24))</f>
        <v/>
      </c>
      <c r="D24" s="58">
        <f>IF($B24="","",(N(Berechnung!E24)+N(Berechnung!R24))*N(Berechnung!C24))</f>
        <v/>
      </c>
      <c r="E24" s="58">
        <f>IF($B24="","",(N(Berechnung!F24)+N(Berechnung!S24))*N(Berechnung!C24))</f>
        <v/>
      </c>
      <c r="F24" s="58">
        <f>IF($B24="","",(N(Berechnung!G24)+N(Berechnung!T24))*N(Berechnung!C24))</f>
        <v/>
      </c>
      <c r="G24" s="58">
        <f>IF($B24="","",(N(Berechnung!H24)+N(Berechnung!U24))*N(Berechnung!C24))</f>
        <v/>
      </c>
      <c r="H24" s="58">
        <f>IF($B24="","",(N(Berechnung!I24)+N(Berechnung!V24))*N(Berechnung!C24))</f>
        <v/>
      </c>
      <c r="I24" s="58">
        <f>IF($B24="","",(N(Berechnung!J24)+N(Berechnung!W24))*N(Berechnung!C24))</f>
        <v/>
      </c>
      <c r="J24" s="58">
        <f>IF($B24="","",(N(Berechnung!K24)+N(Berechnung!X24))*N(Berechnung!C24))</f>
        <v/>
      </c>
      <c r="K24" s="58">
        <f>IF($B24="","",(N(Berechnung!L24)+N(Berechnung!Y24))*N(Berechnung!C24))</f>
        <v/>
      </c>
      <c r="L24" s="58">
        <f>IF($B24="","",(N(Berechnung!M24)+N(Berechnung!Z24))*N(Berechnung!C24))</f>
        <v/>
      </c>
      <c r="M24" s="58">
        <f>IF($B24="","",(N(Berechnung!N24)+N(Berechnung!AA24))*N(Berechnung!C24))</f>
        <v/>
      </c>
      <c r="N24" s="58">
        <f>IF($B24="","",(N(Berechnung!O24)+N(Berechnung!AB24))*N(Berechnung!C24))</f>
        <v/>
      </c>
      <c r="O24" s="64">
        <f>IF($B24="","",SUM(C24:N24))</f>
        <v/>
      </c>
      <c r="P24" s="57">
        <f>'KQuote Mitarbeiter'!E24</f>
        <v/>
      </c>
      <c r="Q24" s="65">
        <f>'KQuote Mitarbeiter'!L24</f>
        <v/>
      </c>
      <c r="R24" s="57">
        <f>'KQuote Mitarbeiter'!D24</f>
        <v/>
      </c>
      <c r="S24" s="57">
        <f>'KQuote Mitarbeiter'!K24</f>
        <v/>
      </c>
    </row>
    <row r="25">
      <c r="A25" s="47">
        <f>'KQuote Mitarbeiter'!A25</f>
        <v/>
      </c>
      <c r="B25" s="48">
        <f>'KQuote Mitarbeiter'!B25</f>
        <v/>
      </c>
      <c r="C25" s="58">
        <f>IF($B25="","",(N(Berechnung!D25)+N(Berechnung!Q25))*N(Berechnung!C25))</f>
        <v/>
      </c>
      <c r="D25" s="58">
        <f>IF($B25="","",(N(Berechnung!E25)+N(Berechnung!R25))*N(Berechnung!C25))</f>
        <v/>
      </c>
      <c r="E25" s="58">
        <f>IF($B25="","",(N(Berechnung!F25)+N(Berechnung!S25))*N(Berechnung!C25))</f>
        <v/>
      </c>
      <c r="F25" s="58">
        <f>IF($B25="","",(N(Berechnung!G25)+N(Berechnung!T25))*N(Berechnung!C25))</f>
        <v/>
      </c>
      <c r="G25" s="58">
        <f>IF($B25="","",(N(Berechnung!H25)+N(Berechnung!U25))*N(Berechnung!C25))</f>
        <v/>
      </c>
      <c r="H25" s="58">
        <f>IF($B25="","",(N(Berechnung!I25)+N(Berechnung!V25))*N(Berechnung!C25))</f>
        <v/>
      </c>
      <c r="I25" s="58">
        <f>IF($B25="","",(N(Berechnung!J25)+N(Berechnung!W25))*N(Berechnung!C25))</f>
        <v/>
      </c>
      <c r="J25" s="58">
        <f>IF($B25="","",(N(Berechnung!K25)+N(Berechnung!X25))*N(Berechnung!C25))</f>
        <v/>
      </c>
      <c r="K25" s="58">
        <f>IF($B25="","",(N(Berechnung!L25)+N(Berechnung!Y25))*N(Berechnung!C25))</f>
        <v/>
      </c>
      <c r="L25" s="58">
        <f>IF($B25="","",(N(Berechnung!M25)+N(Berechnung!Z25))*N(Berechnung!C25))</f>
        <v/>
      </c>
      <c r="M25" s="58">
        <f>IF($B25="","",(N(Berechnung!N25)+N(Berechnung!AA25))*N(Berechnung!C25))</f>
        <v/>
      </c>
      <c r="N25" s="58">
        <f>IF($B25="","",(N(Berechnung!O25)+N(Berechnung!AB25))*N(Berechnung!C25))</f>
        <v/>
      </c>
      <c r="O25" s="64">
        <f>IF($B25="","",SUM(C25:N25))</f>
        <v/>
      </c>
      <c r="P25" s="57">
        <f>'KQuote Mitarbeiter'!E25</f>
        <v/>
      </c>
      <c r="Q25" s="65">
        <f>'KQuote Mitarbeiter'!L25</f>
        <v/>
      </c>
      <c r="R25" s="57">
        <f>'KQuote Mitarbeiter'!D25</f>
        <v/>
      </c>
      <c r="S25" s="57">
        <f>'KQuote Mitarbeiter'!K25</f>
        <v/>
      </c>
    </row>
    <row r="26">
      <c r="A26" s="47">
        <f>'KQuote Mitarbeiter'!A26</f>
        <v/>
      </c>
      <c r="B26" s="48">
        <f>'KQuote Mitarbeiter'!B26</f>
        <v/>
      </c>
      <c r="C26" s="58">
        <f>IF($B26="","",(N(Berechnung!D26)+N(Berechnung!Q26))*N(Berechnung!C26))</f>
        <v/>
      </c>
      <c r="D26" s="58">
        <f>IF($B26="","",(N(Berechnung!E26)+N(Berechnung!R26))*N(Berechnung!C26))</f>
        <v/>
      </c>
      <c r="E26" s="58">
        <f>IF($B26="","",(N(Berechnung!F26)+N(Berechnung!S26))*N(Berechnung!C26))</f>
        <v/>
      </c>
      <c r="F26" s="58">
        <f>IF($B26="","",(N(Berechnung!G26)+N(Berechnung!T26))*N(Berechnung!C26))</f>
        <v/>
      </c>
      <c r="G26" s="58">
        <f>IF($B26="","",(N(Berechnung!H26)+N(Berechnung!U26))*N(Berechnung!C26))</f>
        <v/>
      </c>
      <c r="H26" s="58">
        <f>IF($B26="","",(N(Berechnung!I26)+N(Berechnung!V26))*N(Berechnung!C26))</f>
        <v/>
      </c>
      <c r="I26" s="58">
        <f>IF($B26="","",(N(Berechnung!J26)+N(Berechnung!W26))*N(Berechnung!C26))</f>
        <v/>
      </c>
      <c r="J26" s="58">
        <f>IF($B26="","",(N(Berechnung!K26)+N(Berechnung!X26))*N(Berechnung!C26))</f>
        <v/>
      </c>
      <c r="K26" s="58">
        <f>IF($B26="","",(N(Berechnung!L26)+N(Berechnung!Y26))*N(Berechnung!C26))</f>
        <v/>
      </c>
      <c r="L26" s="58">
        <f>IF($B26="","",(N(Berechnung!M26)+N(Berechnung!Z26))*N(Berechnung!C26))</f>
        <v/>
      </c>
      <c r="M26" s="58">
        <f>IF($B26="","",(N(Berechnung!N26)+N(Berechnung!AA26))*N(Berechnung!C26))</f>
        <v/>
      </c>
      <c r="N26" s="58">
        <f>IF($B26="","",(N(Berechnung!O26)+N(Berechnung!AB26))*N(Berechnung!C26))</f>
        <v/>
      </c>
      <c r="O26" s="64">
        <f>IF($B26="","",SUM(C26:N26))</f>
        <v/>
      </c>
      <c r="P26" s="57">
        <f>'KQuote Mitarbeiter'!E26</f>
        <v/>
      </c>
      <c r="Q26" s="65">
        <f>'KQuote Mitarbeiter'!L26</f>
        <v/>
      </c>
      <c r="R26" s="57">
        <f>'KQuote Mitarbeiter'!D26</f>
        <v/>
      </c>
      <c r="S26" s="57">
        <f>'KQuote Mitarbeiter'!K26</f>
        <v/>
      </c>
    </row>
    <row r="27">
      <c r="A27" s="47">
        <f>'KQuote Mitarbeiter'!A27</f>
        <v/>
      </c>
      <c r="B27" s="48">
        <f>'KQuote Mitarbeiter'!B27</f>
        <v/>
      </c>
      <c r="C27" s="58">
        <f>IF($B27="","",(N(Berechnung!D27)+N(Berechnung!Q27))*N(Berechnung!C27))</f>
        <v/>
      </c>
      <c r="D27" s="58">
        <f>IF($B27="","",(N(Berechnung!E27)+N(Berechnung!R27))*N(Berechnung!C27))</f>
        <v/>
      </c>
      <c r="E27" s="58">
        <f>IF($B27="","",(N(Berechnung!F27)+N(Berechnung!S27))*N(Berechnung!C27))</f>
        <v/>
      </c>
      <c r="F27" s="58">
        <f>IF($B27="","",(N(Berechnung!G27)+N(Berechnung!T27))*N(Berechnung!C27))</f>
        <v/>
      </c>
      <c r="G27" s="58">
        <f>IF($B27="","",(N(Berechnung!H27)+N(Berechnung!U27))*N(Berechnung!C27))</f>
        <v/>
      </c>
      <c r="H27" s="58">
        <f>IF($B27="","",(N(Berechnung!I27)+N(Berechnung!V27))*N(Berechnung!C27))</f>
        <v/>
      </c>
      <c r="I27" s="58">
        <f>IF($B27="","",(N(Berechnung!J27)+N(Berechnung!W27))*N(Berechnung!C27))</f>
        <v/>
      </c>
      <c r="J27" s="58">
        <f>IF($B27="","",(N(Berechnung!K27)+N(Berechnung!X27))*N(Berechnung!C27))</f>
        <v/>
      </c>
      <c r="K27" s="58">
        <f>IF($B27="","",(N(Berechnung!L27)+N(Berechnung!Y27))*N(Berechnung!C27))</f>
        <v/>
      </c>
      <c r="L27" s="58">
        <f>IF($B27="","",(N(Berechnung!M27)+N(Berechnung!Z27))*N(Berechnung!C27))</f>
        <v/>
      </c>
      <c r="M27" s="58">
        <f>IF($B27="","",(N(Berechnung!N27)+N(Berechnung!AA27))*N(Berechnung!C27))</f>
        <v/>
      </c>
      <c r="N27" s="58">
        <f>IF($B27="","",(N(Berechnung!O27)+N(Berechnung!AB27))*N(Berechnung!C27))</f>
        <v/>
      </c>
      <c r="O27" s="64">
        <f>IF($B27="","",SUM(C27:N27))</f>
        <v/>
      </c>
      <c r="P27" s="57">
        <f>'KQuote Mitarbeiter'!E27</f>
        <v/>
      </c>
      <c r="Q27" s="65">
        <f>'KQuote Mitarbeiter'!L27</f>
        <v/>
      </c>
      <c r="R27" s="57">
        <f>'KQuote Mitarbeiter'!D27</f>
        <v/>
      </c>
      <c r="S27" s="57">
        <f>'KQuote Mitarbeiter'!K27</f>
        <v/>
      </c>
    </row>
    <row r="28">
      <c r="A28" s="47">
        <f>'KQuote Mitarbeiter'!A28</f>
        <v/>
      </c>
      <c r="B28" s="48">
        <f>'KQuote Mitarbeiter'!B28</f>
        <v/>
      </c>
      <c r="C28" s="58">
        <f>IF($B28="","",(N(Berechnung!D28)+N(Berechnung!Q28))*N(Berechnung!C28))</f>
        <v/>
      </c>
      <c r="D28" s="58">
        <f>IF($B28="","",(N(Berechnung!E28)+N(Berechnung!R28))*N(Berechnung!C28))</f>
        <v/>
      </c>
      <c r="E28" s="58">
        <f>IF($B28="","",(N(Berechnung!F28)+N(Berechnung!S28))*N(Berechnung!C28))</f>
        <v/>
      </c>
      <c r="F28" s="58">
        <f>IF($B28="","",(N(Berechnung!G28)+N(Berechnung!T28))*N(Berechnung!C28))</f>
        <v/>
      </c>
      <c r="G28" s="58">
        <f>IF($B28="","",(N(Berechnung!H28)+N(Berechnung!U28))*N(Berechnung!C28))</f>
        <v/>
      </c>
      <c r="H28" s="58">
        <f>IF($B28="","",(N(Berechnung!I28)+N(Berechnung!V28))*N(Berechnung!C28))</f>
        <v/>
      </c>
      <c r="I28" s="58">
        <f>IF($B28="","",(N(Berechnung!J28)+N(Berechnung!W28))*N(Berechnung!C28))</f>
        <v/>
      </c>
      <c r="J28" s="58">
        <f>IF($B28="","",(N(Berechnung!K28)+N(Berechnung!X28))*N(Berechnung!C28))</f>
        <v/>
      </c>
      <c r="K28" s="58">
        <f>IF($B28="","",(N(Berechnung!L28)+N(Berechnung!Y28))*N(Berechnung!C28))</f>
        <v/>
      </c>
      <c r="L28" s="58">
        <f>IF($B28="","",(N(Berechnung!M28)+N(Berechnung!Z28))*N(Berechnung!C28))</f>
        <v/>
      </c>
      <c r="M28" s="58">
        <f>IF($B28="","",(N(Berechnung!N28)+N(Berechnung!AA28))*N(Berechnung!C28))</f>
        <v/>
      </c>
      <c r="N28" s="58">
        <f>IF($B28="","",(N(Berechnung!O28)+N(Berechnung!AB28))*N(Berechnung!C28))</f>
        <v/>
      </c>
      <c r="O28" s="64">
        <f>IF($B28="","",SUM(C28:N28))</f>
        <v/>
      </c>
      <c r="P28" s="57">
        <f>'KQuote Mitarbeiter'!E28</f>
        <v/>
      </c>
      <c r="Q28" s="65">
        <f>'KQuote Mitarbeiter'!L28</f>
        <v/>
      </c>
      <c r="R28" s="57">
        <f>'KQuote Mitarbeiter'!D28</f>
        <v/>
      </c>
      <c r="S28" s="57">
        <f>'KQuote Mitarbeiter'!K28</f>
        <v/>
      </c>
    </row>
    <row r="29">
      <c r="A29" s="47">
        <f>'KQuote Mitarbeiter'!A29</f>
        <v/>
      </c>
      <c r="B29" s="48">
        <f>'KQuote Mitarbeiter'!B29</f>
        <v/>
      </c>
      <c r="C29" s="58">
        <f>IF($B29="","",(N(Berechnung!D29)+N(Berechnung!Q29))*N(Berechnung!C29))</f>
        <v/>
      </c>
      <c r="D29" s="58">
        <f>IF($B29="","",(N(Berechnung!E29)+N(Berechnung!R29))*N(Berechnung!C29))</f>
        <v/>
      </c>
      <c r="E29" s="58">
        <f>IF($B29="","",(N(Berechnung!F29)+N(Berechnung!S29))*N(Berechnung!C29))</f>
        <v/>
      </c>
      <c r="F29" s="58">
        <f>IF($B29="","",(N(Berechnung!G29)+N(Berechnung!T29))*N(Berechnung!C29))</f>
        <v/>
      </c>
      <c r="G29" s="58">
        <f>IF($B29="","",(N(Berechnung!H29)+N(Berechnung!U29))*N(Berechnung!C29))</f>
        <v/>
      </c>
      <c r="H29" s="58">
        <f>IF($B29="","",(N(Berechnung!I29)+N(Berechnung!V29))*N(Berechnung!C29))</f>
        <v/>
      </c>
      <c r="I29" s="58">
        <f>IF($B29="","",(N(Berechnung!J29)+N(Berechnung!W29))*N(Berechnung!C29))</f>
        <v/>
      </c>
      <c r="J29" s="58">
        <f>IF($B29="","",(N(Berechnung!K29)+N(Berechnung!X29))*N(Berechnung!C29))</f>
        <v/>
      </c>
      <c r="K29" s="58">
        <f>IF($B29="","",(N(Berechnung!L29)+N(Berechnung!Y29))*N(Berechnung!C29))</f>
        <v/>
      </c>
      <c r="L29" s="58">
        <f>IF($B29="","",(N(Berechnung!M29)+N(Berechnung!Z29))*N(Berechnung!C29))</f>
        <v/>
      </c>
      <c r="M29" s="58">
        <f>IF($B29="","",(N(Berechnung!N29)+N(Berechnung!AA29))*N(Berechnung!C29))</f>
        <v/>
      </c>
      <c r="N29" s="58">
        <f>IF($B29="","",(N(Berechnung!O29)+N(Berechnung!AB29))*N(Berechnung!C29))</f>
        <v/>
      </c>
      <c r="O29" s="64">
        <f>IF($B29="","",SUM(C29:N29))</f>
        <v/>
      </c>
      <c r="P29" s="57">
        <f>'KQuote Mitarbeiter'!E29</f>
        <v/>
      </c>
      <c r="Q29" s="65">
        <f>'KQuote Mitarbeiter'!L29</f>
        <v/>
      </c>
      <c r="R29" s="57">
        <f>'KQuote Mitarbeiter'!D29</f>
        <v/>
      </c>
      <c r="S29" s="57">
        <f>'KQuote Mitarbeiter'!K29</f>
        <v/>
      </c>
    </row>
    <row r="30">
      <c r="A30" s="47">
        <f>'KQuote Mitarbeiter'!A30</f>
        <v/>
      </c>
      <c r="B30" s="48">
        <f>'KQuote Mitarbeiter'!B30</f>
        <v/>
      </c>
      <c r="C30" s="58">
        <f>IF($B30="","",(N(Berechnung!D30)+N(Berechnung!Q30))*N(Berechnung!C30))</f>
        <v/>
      </c>
      <c r="D30" s="58">
        <f>IF($B30="","",(N(Berechnung!E30)+N(Berechnung!R30))*N(Berechnung!C30))</f>
        <v/>
      </c>
      <c r="E30" s="58">
        <f>IF($B30="","",(N(Berechnung!F30)+N(Berechnung!S30))*N(Berechnung!C30))</f>
        <v/>
      </c>
      <c r="F30" s="58">
        <f>IF($B30="","",(N(Berechnung!G30)+N(Berechnung!T30))*N(Berechnung!C30))</f>
        <v/>
      </c>
      <c r="G30" s="58">
        <f>IF($B30="","",(N(Berechnung!H30)+N(Berechnung!U30))*N(Berechnung!C30))</f>
        <v/>
      </c>
      <c r="H30" s="58">
        <f>IF($B30="","",(N(Berechnung!I30)+N(Berechnung!V30))*N(Berechnung!C30))</f>
        <v/>
      </c>
      <c r="I30" s="58">
        <f>IF($B30="","",(N(Berechnung!J30)+N(Berechnung!W30))*N(Berechnung!C30))</f>
        <v/>
      </c>
      <c r="J30" s="58">
        <f>IF($B30="","",(N(Berechnung!K30)+N(Berechnung!X30))*N(Berechnung!C30))</f>
        <v/>
      </c>
      <c r="K30" s="58">
        <f>IF($B30="","",(N(Berechnung!L30)+N(Berechnung!Y30))*N(Berechnung!C30))</f>
        <v/>
      </c>
      <c r="L30" s="58">
        <f>IF($B30="","",(N(Berechnung!M30)+N(Berechnung!Z30))*N(Berechnung!C30))</f>
        <v/>
      </c>
      <c r="M30" s="58">
        <f>IF($B30="","",(N(Berechnung!N30)+N(Berechnung!AA30))*N(Berechnung!C30))</f>
        <v/>
      </c>
      <c r="N30" s="58">
        <f>IF($B30="","",(N(Berechnung!O30)+N(Berechnung!AB30))*N(Berechnung!C30))</f>
        <v/>
      </c>
      <c r="O30" s="64">
        <f>IF($B30="","",SUM(C30:N30))</f>
        <v/>
      </c>
      <c r="P30" s="57">
        <f>'KQuote Mitarbeiter'!E30</f>
        <v/>
      </c>
      <c r="Q30" s="65">
        <f>'KQuote Mitarbeiter'!L30</f>
        <v/>
      </c>
      <c r="R30" s="57">
        <f>'KQuote Mitarbeiter'!D30</f>
        <v/>
      </c>
      <c r="S30" s="57">
        <f>'KQuote Mitarbeiter'!K30</f>
        <v/>
      </c>
    </row>
    <row r="31">
      <c r="A31" s="47">
        <f>'KQuote Mitarbeiter'!A31</f>
        <v/>
      </c>
      <c r="B31" s="48">
        <f>'KQuote Mitarbeiter'!B31</f>
        <v/>
      </c>
      <c r="C31" s="58">
        <f>IF($B31="","",(N(Berechnung!D31)+N(Berechnung!Q31))*N(Berechnung!C31))</f>
        <v/>
      </c>
      <c r="D31" s="58">
        <f>IF($B31="","",(N(Berechnung!E31)+N(Berechnung!R31))*N(Berechnung!C31))</f>
        <v/>
      </c>
      <c r="E31" s="58">
        <f>IF($B31="","",(N(Berechnung!F31)+N(Berechnung!S31))*N(Berechnung!C31))</f>
        <v/>
      </c>
      <c r="F31" s="58">
        <f>IF($B31="","",(N(Berechnung!G31)+N(Berechnung!T31))*N(Berechnung!C31))</f>
        <v/>
      </c>
      <c r="G31" s="58">
        <f>IF($B31="","",(N(Berechnung!H31)+N(Berechnung!U31))*N(Berechnung!C31))</f>
        <v/>
      </c>
      <c r="H31" s="58">
        <f>IF($B31="","",(N(Berechnung!I31)+N(Berechnung!V31))*N(Berechnung!C31))</f>
        <v/>
      </c>
      <c r="I31" s="58">
        <f>IF($B31="","",(N(Berechnung!J31)+N(Berechnung!W31))*N(Berechnung!C31))</f>
        <v/>
      </c>
      <c r="J31" s="58">
        <f>IF($B31="","",(N(Berechnung!K31)+N(Berechnung!X31))*N(Berechnung!C31))</f>
        <v/>
      </c>
      <c r="K31" s="58">
        <f>IF($B31="","",(N(Berechnung!L31)+N(Berechnung!Y31))*N(Berechnung!C31))</f>
        <v/>
      </c>
      <c r="L31" s="58">
        <f>IF($B31="","",(N(Berechnung!M31)+N(Berechnung!Z31))*N(Berechnung!C31))</f>
        <v/>
      </c>
      <c r="M31" s="58">
        <f>IF($B31="","",(N(Berechnung!N31)+N(Berechnung!AA31))*N(Berechnung!C31))</f>
        <v/>
      </c>
      <c r="N31" s="58">
        <f>IF($B31="","",(N(Berechnung!O31)+N(Berechnung!AB31))*N(Berechnung!C31))</f>
        <v/>
      </c>
      <c r="O31" s="64">
        <f>IF($B31="","",SUM(C31:N31))</f>
        <v/>
      </c>
      <c r="P31" s="57">
        <f>'KQuote Mitarbeiter'!E31</f>
        <v/>
      </c>
      <c r="Q31" s="65">
        <f>'KQuote Mitarbeiter'!L31</f>
        <v/>
      </c>
      <c r="R31" s="57">
        <f>'KQuote Mitarbeiter'!D31</f>
        <v/>
      </c>
      <c r="S31" s="57">
        <f>'KQuote Mitarbeiter'!K31</f>
        <v/>
      </c>
    </row>
    <row r="32">
      <c r="A32" s="47">
        <f>'KQuote Mitarbeiter'!A32</f>
        <v/>
      </c>
      <c r="B32" s="48">
        <f>'KQuote Mitarbeiter'!B32</f>
        <v/>
      </c>
      <c r="C32" s="58">
        <f>IF($B32="","",(N(Berechnung!D32)+N(Berechnung!Q32))*N(Berechnung!C32))</f>
        <v/>
      </c>
      <c r="D32" s="58">
        <f>IF($B32="","",(N(Berechnung!E32)+N(Berechnung!R32))*N(Berechnung!C32))</f>
        <v/>
      </c>
      <c r="E32" s="58">
        <f>IF($B32="","",(N(Berechnung!F32)+N(Berechnung!S32))*N(Berechnung!C32))</f>
        <v/>
      </c>
      <c r="F32" s="58">
        <f>IF($B32="","",(N(Berechnung!G32)+N(Berechnung!T32))*N(Berechnung!C32))</f>
        <v/>
      </c>
      <c r="G32" s="58">
        <f>IF($B32="","",(N(Berechnung!H32)+N(Berechnung!U32))*N(Berechnung!C32))</f>
        <v/>
      </c>
      <c r="H32" s="58">
        <f>IF($B32="","",(N(Berechnung!I32)+N(Berechnung!V32))*N(Berechnung!C32))</f>
        <v/>
      </c>
      <c r="I32" s="58">
        <f>IF($B32="","",(N(Berechnung!J32)+N(Berechnung!W32))*N(Berechnung!C32))</f>
        <v/>
      </c>
      <c r="J32" s="58">
        <f>IF($B32="","",(N(Berechnung!K32)+N(Berechnung!X32))*N(Berechnung!C32))</f>
        <v/>
      </c>
      <c r="K32" s="58">
        <f>IF($B32="","",(N(Berechnung!L32)+N(Berechnung!Y32))*N(Berechnung!C32))</f>
        <v/>
      </c>
      <c r="L32" s="58">
        <f>IF($B32="","",(N(Berechnung!M32)+N(Berechnung!Z32))*N(Berechnung!C32))</f>
        <v/>
      </c>
      <c r="M32" s="58">
        <f>IF($B32="","",(N(Berechnung!N32)+N(Berechnung!AA32))*N(Berechnung!C32))</f>
        <v/>
      </c>
      <c r="N32" s="58">
        <f>IF($B32="","",(N(Berechnung!O32)+N(Berechnung!AB32))*N(Berechnung!C32))</f>
        <v/>
      </c>
      <c r="O32" s="64">
        <f>IF($B32="","",SUM(C32:N32))</f>
        <v/>
      </c>
      <c r="P32" s="57">
        <f>'KQuote Mitarbeiter'!E32</f>
        <v/>
      </c>
      <c r="Q32" s="65">
        <f>'KQuote Mitarbeiter'!L32</f>
        <v/>
      </c>
      <c r="R32" s="57">
        <f>'KQuote Mitarbeiter'!D32</f>
        <v/>
      </c>
      <c r="S32" s="57">
        <f>'KQuote Mitarbeiter'!K32</f>
        <v/>
      </c>
    </row>
    <row r="33">
      <c r="A33" s="47">
        <f>'KQuote Mitarbeiter'!A33</f>
        <v/>
      </c>
      <c r="B33" s="48">
        <f>'KQuote Mitarbeiter'!B33</f>
        <v/>
      </c>
      <c r="C33" s="58">
        <f>IF($B33="","",(N(Berechnung!D33)+N(Berechnung!Q33))*N(Berechnung!C33))</f>
        <v/>
      </c>
      <c r="D33" s="58">
        <f>IF($B33="","",(N(Berechnung!E33)+N(Berechnung!R33))*N(Berechnung!C33))</f>
        <v/>
      </c>
      <c r="E33" s="58">
        <f>IF($B33="","",(N(Berechnung!F33)+N(Berechnung!S33))*N(Berechnung!C33))</f>
        <v/>
      </c>
      <c r="F33" s="58">
        <f>IF($B33="","",(N(Berechnung!G33)+N(Berechnung!T33))*N(Berechnung!C33))</f>
        <v/>
      </c>
      <c r="G33" s="58">
        <f>IF($B33="","",(N(Berechnung!H33)+N(Berechnung!U33))*N(Berechnung!C33))</f>
        <v/>
      </c>
      <c r="H33" s="58">
        <f>IF($B33="","",(N(Berechnung!I33)+N(Berechnung!V33))*N(Berechnung!C33))</f>
        <v/>
      </c>
      <c r="I33" s="58">
        <f>IF($B33="","",(N(Berechnung!J33)+N(Berechnung!W33))*N(Berechnung!C33))</f>
        <v/>
      </c>
      <c r="J33" s="58">
        <f>IF($B33="","",(N(Berechnung!K33)+N(Berechnung!X33))*N(Berechnung!C33))</f>
        <v/>
      </c>
      <c r="K33" s="58">
        <f>IF($B33="","",(N(Berechnung!L33)+N(Berechnung!Y33))*N(Berechnung!C33))</f>
        <v/>
      </c>
      <c r="L33" s="58">
        <f>IF($B33="","",(N(Berechnung!M33)+N(Berechnung!Z33))*N(Berechnung!C33))</f>
        <v/>
      </c>
      <c r="M33" s="58">
        <f>IF($B33="","",(N(Berechnung!N33)+N(Berechnung!AA33))*N(Berechnung!C33))</f>
        <v/>
      </c>
      <c r="N33" s="58">
        <f>IF($B33="","",(N(Berechnung!O33)+N(Berechnung!AB33))*N(Berechnung!C33))</f>
        <v/>
      </c>
      <c r="O33" s="64">
        <f>IF($B33="","",SUM(C33:N33))</f>
        <v/>
      </c>
      <c r="P33" s="57">
        <f>'KQuote Mitarbeiter'!E33</f>
        <v/>
      </c>
      <c r="Q33" s="65">
        <f>'KQuote Mitarbeiter'!L33</f>
        <v/>
      </c>
      <c r="R33" s="57">
        <f>'KQuote Mitarbeiter'!D33</f>
        <v/>
      </c>
      <c r="S33" s="57">
        <f>'KQuote Mitarbeiter'!K33</f>
        <v/>
      </c>
    </row>
    <row r="34">
      <c r="A34" s="47">
        <f>'KQuote Mitarbeiter'!A34</f>
        <v/>
      </c>
      <c r="B34" s="48">
        <f>'KQuote Mitarbeiter'!B34</f>
        <v/>
      </c>
      <c r="C34" s="58">
        <f>IF($B34="","",(N(Berechnung!D34)+N(Berechnung!Q34))*N(Berechnung!C34))</f>
        <v/>
      </c>
      <c r="D34" s="58">
        <f>IF($B34="","",(N(Berechnung!E34)+N(Berechnung!R34))*N(Berechnung!C34))</f>
        <v/>
      </c>
      <c r="E34" s="58">
        <f>IF($B34="","",(N(Berechnung!F34)+N(Berechnung!S34))*N(Berechnung!C34))</f>
        <v/>
      </c>
      <c r="F34" s="58">
        <f>IF($B34="","",(N(Berechnung!G34)+N(Berechnung!T34))*N(Berechnung!C34))</f>
        <v/>
      </c>
      <c r="G34" s="58">
        <f>IF($B34="","",(N(Berechnung!H34)+N(Berechnung!U34))*N(Berechnung!C34))</f>
        <v/>
      </c>
      <c r="H34" s="58">
        <f>IF($B34="","",(N(Berechnung!I34)+N(Berechnung!V34))*N(Berechnung!C34))</f>
        <v/>
      </c>
      <c r="I34" s="58">
        <f>IF($B34="","",(N(Berechnung!J34)+N(Berechnung!W34))*N(Berechnung!C34))</f>
        <v/>
      </c>
      <c r="J34" s="58">
        <f>IF($B34="","",(N(Berechnung!K34)+N(Berechnung!X34))*N(Berechnung!C34))</f>
        <v/>
      </c>
      <c r="K34" s="58">
        <f>IF($B34="","",(N(Berechnung!L34)+N(Berechnung!Y34))*N(Berechnung!C34))</f>
        <v/>
      </c>
      <c r="L34" s="58">
        <f>IF($B34="","",(N(Berechnung!M34)+N(Berechnung!Z34))*N(Berechnung!C34))</f>
        <v/>
      </c>
      <c r="M34" s="58">
        <f>IF($B34="","",(N(Berechnung!N34)+N(Berechnung!AA34))*N(Berechnung!C34))</f>
        <v/>
      </c>
      <c r="N34" s="58">
        <f>IF($B34="","",(N(Berechnung!O34)+N(Berechnung!AB34))*N(Berechnung!C34))</f>
        <v/>
      </c>
      <c r="O34" s="64">
        <f>IF($B34="","",SUM(C34:N34))</f>
        <v/>
      </c>
      <c r="P34" s="57">
        <f>'KQuote Mitarbeiter'!E34</f>
        <v/>
      </c>
      <c r="Q34" s="65">
        <f>'KQuote Mitarbeiter'!L34</f>
        <v/>
      </c>
      <c r="R34" s="57">
        <f>'KQuote Mitarbeiter'!D34</f>
        <v/>
      </c>
      <c r="S34" s="57">
        <f>'KQuote Mitarbeiter'!K34</f>
        <v/>
      </c>
    </row>
    <row r="35">
      <c r="A35" s="47">
        <f>'KQuote Mitarbeiter'!A35</f>
        <v/>
      </c>
      <c r="B35" s="48">
        <f>'KQuote Mitarbeiter'!B35</f>
        <v/>
      </c>
      <c r="C35" s="58">
        <f>IF($B35="","",(N(Berechnung!D35)+N(Berechnung!Q35))*N(Berechnung!C35))</f>
        <v/>
      </c>
      <c r="D35" s="58">
        <f>IF($B35="","",(N(Berechnung!E35)+N(Berechnung!R35))*N(Berechnung!C35))</f>
        <v/>
      </c>
      <c r="E35" s="58">
        <f>IF($B35="","",(N(Berechnung!F35)+N(Berechnung!S35))*N(Berechnung!C35))</f>
        <v/>
      </c>
      <c r="F35" s="58">
        <f>IF($B35="","",(N(Berechnung!G35)+N(Berechnung!T35))*N(Berechnung!C35))</f>
        <v/>
      </c>
      <c r="G35" s="58">
        <f>IF($B35="","",(N(Berechnung!H35)+N(Berechnung!U35))*N(Berechnung!C35))</f>
        <v/>
      </c>
      <c r="H35" s="58">
        <f>IF($B35="","",(N(Berechnung!I35)+N(Berechnung!V35))*N(Berechnung!C35))</f>
        <v/>
      </c>
      <c r="I35" s="58">
        <f>IF($B35="","",(N(Berechnung!J35)+N(Berechnung!W35))*N(Berechnung!C35))</f>
        <v/>
      </c>
      <c r="J35" s="58">
        <f>IF($B35="","",(N(Berechnung!K35)+N(Berechnung!X35))*N(Berechnung!C35))</f>
        <v/>
      </c>
      <c r="K35" s="58">
        <f>IF($B35="","",(N(Berechnung!L35)+N(Berechnung!Y35))*N(Berechnung!C35))</f>
        <v/>
      </c>
      <c r="L35" s="58">
        <f>IF($B35="","",(N(Berechnung!M35)+N(Berechnung!Z35))*N(Berechnung!C35))</f>
        <v/>
      </c>
      <c r="M35" s="58">
        <f>IF($B35="","",(N(Berechnung!N35)+N(Berechnung!AA35))*N(Berechnung!C35))</f>
        <v/>
      </c>
      <c r="N35" s="58">
        <f>IF($B35="","",(N(Berechnung!O35)+N(Berechnung!AB35))*N(Berechnung!C35))</f>
        <v/>
      </c>
      <c r="O35" s="64">
        <f>IF($B35="","",SUM(C35:N35))</f>
        <v/>
      </c>
      <c r="P35" s="57">
        <f>'KQuote Mitarbeiter'!E35</f>
        <v/>
      </c>
      <c r="Q35" s="65">
        <f>'KQuote Mitarbeiter'!L35</f>
        <v/>
      </c>
      <c r="R35" s="57">
        <f>'KQuote Mitarbeiter'!D35</f>
        <v/>
      </c>
      <c r="S35" s="57">
        <f>'KQuote Mitarbeiter'!K35</f>
        <v/>
      </c>
    </row>
    <row r="36">
      <c r="A36" s="47">
        <f>'KQuote Mitarbeiter'!A36</f>
        <v/>
      </c>
      <c r="B36" s="48">
        <f>'KQuote Mitarbeiter'!B36</f>
        <v/>
      </c>
      <c r="C36" s="58">
        <f>IF($B36="","",(N(Berechnung!D36)+N(Berechnung!Q36))*N(Berechnung!C36))</f>
        <v/>
      </c>
      <c r="D36" s="58">
        <f>IF($B36="","",(N(Berechnung!E36)+N(Berechnung!R36))*N(Berechnung!C36))</f>
        <v/>
      </c>
      <c r="E36" s="58">
        <f>IF($B36="","",(N(Berechnung!F36)+N(Berechnung!S36))*N(Berechnung!C36))</f>
        <v/>
      </c>
      <c r="F36" s="58">
        <f>IF($B36="","",(N(Berechnung!G36)+N(Berechnung!T36))*N(Berechnung!C36))</f>
        <v/>
      </c>
      <c r="G36" s="58">
        <f>IF($B36="","",(N(Berechnung!H36)+N(Berechnung!U36))*N(Berechnung!C36))</f>
        <v/>
      </c>
      <c r="H36" s="58">
        <f>IF($B36="","",(N(Berechnung!I36)+N(Berechnung!V36))*N(Berechnung!C36))</f>
        <v/>
      </c>
      <c r="I36" s="58">
        <f>IF($B36="","",(N(Berechnung!J36)+N(Berechnung!W36))*N(Berechnung!C36))</f>
        <v/>
      </c>
      <c r="J36" s="58">
        <f>IF($B36="","",(N(Berechnung!K36)+N(Berechnung!X36))*N(Berechnung!C36))</f>
        <v/>
      </c>
      <c r="K36" s="58">
        <f>IF($B36="","",(N(Berechnung!L36)+N(Berechnung!Y36))*N(Berechnung!C36))</f>
        <v/>
      </c>
      <c r="L36" s="58">
        <f>IF($B36="","",(N(Berechnung!M36)+N(Berechnung!Z36))*N(Berechnung!C36))</f>
        <v/>
      </c>
      <c r="M36" s="58">
        <f>IF($B36="","",(N(Berechnung!N36)+N(Berechnung!AA36))*N(Berechnung!C36))</f>
        <v/>
      </c>
      <c r="N36" s="58">
        <f>IF($B36="","",(N(Berechnung!O36)+N(Berechnung!AB36))*N(Berechnung!C36))</f>
        <v/>
      </c>
      <c r="O36" s="64">
        <f>IF($B36="","",SUM(C36:N36))</f>
        <v/>
      </c>
      <c r="P36" s="57">
        <f>'KQuote Mitarbeiter'!E36</f>
        <v/>
      </c>
      <c r="Q36" s="65">
        <f>'KQuote Mitarbeiter'!L36</f>
        <v/>
      </c>
      <c r="R36" s="57">
        <f>'KQuote Mitarbeiter'!D36</f>
        <v/>
      </c>
      <c r="S36" s="57">
        <f>'KQuote Mitarbeiter'!K36</f>
        <v/>
      </c>
    </row>
    <row r="37">
      <c r="A37" s="47">
        <f>'KQuote Mitarbeiter'!A37</f>
        <v/>
      </c>
      <c r="B37" s="48">
        <f>'KQuote Mitarbeiter'!B37</f>
        <v/>
      </c>
      <c r="C37" s="58">
        <f>IF($B37="","",(N(Berechnung!D37)+N(Berechnung!Q37))*N(Berechnung!C37))</f>
        <v/>
      </c>
      <c r="D37" s="58">
        <f>IF($B37="","",(N(Berechnung!E37)+N(Berechnung!R37))*N(Berechnung!C37))</f>
        <v/>
      </c>
      <c r="E37" s="58">
        <f>IF($B37="","",(N(Berechnung!F37)+N(Berechnung!S37))*N(Berechnung!C37))</f>
        <v/>
      </c>
      <c r="F37" s="58">
        <f>IF($B37="","",(N(Berechnung!G37)+N(Berechnung!T37))*N(Berechnung!C37))</f>
        <v/>
      </c>
      <c r="G37" s="58">
        <f>IF($B37="","",(N(Berechnung!H37)+N(Berechnung!U37))*N(Berechnung!C37))</f>
        <v/>
      </c>
      <c r="H37" s="58">
        <f>IF($B37="","",(N(Berechnung!I37)+N(Berechnung!V37))*N(Berechnung!C37))</f>
        <v/>
      </c>
      <c r="I37" s="58">
        <f>IF($B37="","",(N(Berechnung!J37)+N(Berechnung!W37))*N(Berechnung!C37))</f>
        <v/>
      </c>
      <c r="J37" s="58">
        <f>IF($B37="","",(N(Berechnung!K37)+N(Berechnung!X37))*N(Berechnung!C37))</f>
        <v/>
      </c>
      <c r="K37" s="58">
        <f>IF($B37="","",(N(Berechnung!L37)+N(Berechnung!Y37))*N(Berechnung!C37))</f>
        <v/>
      </c>
      <c r="L37" s="58">
        <f>IF($B37="","",(N(Berechnung!M37)+N(Berechnung!Z37))*N(Berechnung!C37))</f>
        <v/>
      </c>
      <c r="M37" s="58">
        <f>IF($B37="","",(N(Berechnung!N37)+N(Berechnung!AA37))*N(Berechnung!C37))</f>
        <v/>
      </c>
      <c r="N37" s="58">
        <f>IF($B37="","",(N(Berechnung!O37)+N(Berechnung!AB37))*N(Berechnung!C37))</f>
        <v/>
      </c>
      <c r="O37" s="64">
        <f>IF($B37="","",SUM(C37:N37))</f>
        <v/>
      </c>
      <c r="P37" s="57">
        <f>'KQuote Mitarbeiter'!E37</f>
        <v/>
      </c>
      <c r="Q37" s="65">
        <f>'KQuote Mitarbeiter'!L37</f>
        <v/>
      </c>
      <c r="R37" s="57">
        <f>'KQuote Mitarbeiter'!D37</f>
        <v/>
      </c>
      <c r="S37" s="57">
        <f>'KQuote Mitarbeiter'!K37</f>
        <v/>
      </c>
    </row>
    <row r="38">
      <c r="A38" s="47">
        <f>'KQuote Mitarbeiter'!A38</f>
        <v/>
      </c>
      <c r="B38" s="48">
        <f>'KQuote Mitarbeiter'!B38</f>
        <v/>
      </c>
      <c r="C38" s="58">
        <f>IF($B38="","",(N(Berechnung!D38)+N(Berechnung!Q38))*N(Berechnung!C38))</f>
        <v/>
      </c>
      <c r="D38" s="58">
        <f>IF($B38="","",(N(Berechnung!E38)+N(Berechnung!R38))*N(Berechnung!C38))</f>
        <v/>
      </c>
      <c r="E38" s="58">
        <f>IF($B38="","",(N(Berechnung!F38)+N(Berechnung!S38))*N(Berechnung!C38))</f>
        <v/>
      </c>
      <c r="F38" s="58">
        <f>IF($B38="","",(N(Berechnung!G38)+N(Berechnung!T38))*N(Berechnung!C38))</f>
        <v/>
      </c>
      <c r="G38" s="58">
        <f>IF($B38="","",(N(Berechnung!H38)+N(Berechnung!U38))*N(Berechnung!C38))</f>
        <v/>
      </c>
      <c r="H38" s="58">
        <f>IF($B38="","",(N(Berechnung!I38)+N(Berechnung!V38))*N(Berechnung!C38))</f>
        <v/>
      </c>
      <c r="I38" s="58">
        <f>IF($B38="","",(N(Berechnung!J38)+N(Berechnung!W38))*N(Berechnung!C38))</f>
        <v/>
      </c>
      <c r="J38" s="58">
        <f>IF($B38="","",(N(Berechnung!K38)+N(Berechnung!X38))*N(Berechnung!C38))</f>
        <v/>
      </c>
      <c r="K38" s="58">
        <f>IF($B38="","",(N(Berechnung!L38)+N(Berechnung!Y38))*N(Berechnung!C38))</f>
        <v/>
      </c>
      <c r="L38" s="58">
        <f>IF($B38="","",(N(Berechnung!M38)+N(Berechnung!Z38))*N(Berechnung!C38))</f>
        <v/>
      </c>
      <c r="M38" s="58">
        <f>IF($B38="","",(N(Berechnung!N38)+N(Berechnung!AA38))*N(Berechnung!C38))</f>
        <v/>
      </c>
      <c r="N38" s="58">
        <f>IF($B38="","",(N(Berechnung!O38)+N(Berechnung!AB38))*N(Berechnung!C38))</f>
        <v/>
      </c>
      <c r="O38" s="64">
        <f>IF($B38="","",SUM(C38:N38))</f>
        <v/>
      </c>
      <c r="P38" s="57">
        <f>'KQuote Mitarbeiter'!E38</f>
        <v/>
      </c>
      <c r="Q38" s="65">
        <f>'KQuote Mitarbeiter'!L38</f>
        <v/>
      </c>
      <c r="R38" s="57">
        <f>'KQuote Mitarbeiter'!D38</f>
        <v/>
      </c>
      <c r="S38" s="57">
        <f>'KQuote Mitarbeiter'!K38</f>
        <v/>
      </c>
    </row>
    <row r="39">
      <c r="A39" s="47">
        <f>'KQuote Mitarbeiter'!A39</f>
        <v/>
      </c>
      <c r="B39" s="48">
        <f>'KQuote Mitarbeiter'!B39</f>
        <v/>
      </c>
      <c r="C39" s="58">
        <f>IF($B39="","",(N(Berechnung!D39)+N(Berechnung!Q39))*N(Berechnung!C39))</f>
        <v/>
      </c>
      <c r="D39" s="58">
        <f>IF($B39="","",(N(Berechnung!E39)+N(Berechnung!R39))*N(Berechnung!C39))</f>
        <v/>
      </c>
      <c r="E39" s="58">
        <f>IF($B39="","",(N(Berechnung!F39)+N(Berechnung!S39))*N(Berechnung!C39))</f>
        <v/>
      </c>
      <c r="F39" s="58">
        <f>IF($B39="","",(N(Berechnung!G39)+N(Berechnung!T39))*N(Berechnung!C39))</f>
        <v/>
      </c>
      <c r="G39" s="58">
        <f>IF($B39="","",(N(Berechnung!H39)+N(Berechnung!U39))*N(Berechnung!C39))</f>
        <v/>
      </c>
      <c r="H39" s="58">
        <f>IF($B39="","",(N(Berechnung!I39)+N(Berechnung!V39))*N(Berechnung!C39))</f>
        <v/>
      </c>
      <c r="I39" s="58">
        <f>IF($B39="","",(N(Berechnung!J39)+N(Berechnung!W39))*N(Berechnung!C39))</f>
        <v/>
      </c>
      <c r="J39" s="58">
        <f>IF($B39="","",(N(Berechnung!K39)+N(Berechnung!X39))*N(Berechnung!C39))</f>
        <v/>
      </c>
      <c r="K39" s="58">
        <f>IF($B39="","",(N(Berechnung!L39)+N(Berechnung!Y39))*N(Berechnung!C39))</f>
        <v/>
      </c>
      <c r="L39" s="58">
        <f>IF($B39="","",(N(Berechnung!M39)+N(Berechnung!Z39))*N(Berechnung!C39))</f>
        <v/>
      </c>
      <c r="M39" s="58">
        <f>IF($B39="","",(N(Berechnung!N39)+N(Berechnung!AA39))*N(Berechnung!C39))</f>
        <v/>
      </c>
      <c r="N39" s="58">
        <f>IF($B39="","",(N(Berechnung!O39)+N(Berechnung!AB39))*N(Berechnung!C39))</f>
        <v/>
      </c>
      <c r="O39" s="64">
        <f>IF($B39="","",SUM(C39:N39))</f>
        <v/>
      </c>
      <c r="P39" s="57">
        <f>'KQuote Mitarbeiter'!E39</f>
        <v/>
      </c>
      <c r="Q39" s="65">
        <f>'KQuote Mitarbeiter'!L39</f>
        <v/>
      </c>
      <c r="R39" s="57">
        <f>'KQuote Mitarbeiter'!D39</f>
        <v/>
      </c>
      <c r="S39" s="57">
        <f>'KQuote Mitarbeiter'!K39</f>
        <v/>
      </c>
    </row>
    <row r="40">
      <c r="A40" s="47">
        <f>'KQuote Mitarbeiter'!A40</f>
        <v/>
      </c>
      <c r="B40" s="48">
        <f>'KQuote Mitarbeiter'!B40</f>
        <v/>
      </c>
      <c r="C40" s="58">
        <f>IF($B40="","",(N(Berechnung!D40)+N(Berechnung!Q40))*N(Berechnung!C40))</f>
        <v/>
      </c>
      <c r="D40" s="58">
        <f>IF($B40="","",(N(Berechnung!E40)+N(Berechnung!R40))*N(Berechnung!C40))</f>
        <v/>
      </c>
      <c r="E40" s="58">
        <f>IF($B40="","",(N(Berechnung!F40)+N(Berechnung!S40))*N(Berechnung!C40))</f>
        <v/>
      </c>
      <c r="F40" s="58">
        <f>IF($B40="","",(N(Berechnung!G40)+N(Berechnung!T40))*N(Berechnung!C40))</f>
        <v/>
      </c>
      <c r="G40" s="58">
        <f>IF($B40="","",(N(Berechnung!H40)+N(Berechnung!U40))*N(Berechnung!C40))</f>
        <v/>
      </c>
      <c r="H40" s="58">
        <f>IF($B40="","",(N(Berechnung!I40)+N(Berechnung!V40))*N(Berechnung!C40))</f>
        <v/>
      </c>
      <c r="I40" s="58">
        <f>IF($B40="","",(N(Berechnung!J40)+N(Berechnung!W40))*N(Berechnung!C40))</f>
        <v/>
      </c>
      <c r="J40" s="58">
        <f>IF($B40="","",(N(Berechnung!K40)+N(Berechnung!X40))*N(Berechnung!C40))</f>
        <v/>
      </c>
      <c r="K40" s="58">
        <f>IF($B40="","",(N(Berechnung!L40)+N(Berechnung!Y40))*N(Berechnung!C40))</f>
        <v/>
      </c>
      <c r="L40" s="58">
        <f>IF($B40="","",(N(Berechnung!M40)+N(Berechnung!Z40))*N(Berechnung!C40))</f>
        <v/>
      </c>
      <c r="M40" s="58">
        <f>IF($B40="","",(N(Berechnung!N40)+N(Berechnung!AA40))*N(Berechnung!C40))</f>
        <v/>
      </c>
      <c r="N40" s="58">
        <f>IF($B40="","",(N(Berechnung!O40)+N(Berechnung!AB40))*N(Berechnung!C40))</f>
        <v/>
      </c>
      <c r="O40" s="64">
        <f>IF($B40="","",SUM(C40:N40))</f>
        <v/>
      </c>
      <c r="P40" s="57">
        <f>'KQuote Mitarbeiter'!E40</f>
        <v/>
      </c>
      <c r="Q40" s="65">
        <f>'KQuote Mitarbeiter'!L40</f>
        <v/>
      </c>
      <c r="R40" s="57">
        <f>'KQuote Mitarbeiter'!D40</f>
        <v/>
      </c>
      <c r="S40" s="57">
        <f>'KQuote Mitarbeiter'!K40</f>
        <v/>
      </c>
    </row>
    <row r="41">
      <c r="A41" s="47">
        <f>'KQuote Mitarbeiter'!A41</f>
        <v/>
      </c>
      <c r="B41" s="48">
        <f>'KQuote Mitarbeiter'!B41</f>
        <v/>
      </c>
      <c r="C41" s="58">
        <f>IF($B41="","",(N(Berechnung!D41)+N(Berechnung!Q41))*N(Berechnung!C41))</f>
        <v/>
      </c>
      <c r="D41" s="58">
        <f>IF($B41="","",(N(Berechnung!E41)+N(Berechnung!R41))*N(Berechnung!C41))</f>
        <v/>
      </c>
      <c r="E41" s="58">
        <f>IF($B41="","",(N(Berechnung!F41)+N(Berechnung!S41))*N(Berechnung!C41))</f>
        <v/>
      </c>
      <c r="F41" s="58">
        <f>IF($B41="","",(N(Berechnung!G41)+N(Berechnung!T41))*N(Berechnung!C41))</f>
        <v/>
      </c>
      <c r="G41" s="58">
        <f>IF($B41="","",(N(Berechnung!H41)+N(Berechnung!U41))*N(Berechnung!C41))</f>
        <v/>
      </c>
      <c r="H41" s="58">
        <f>IF($B41="","",(N(Berechnung!I41)+N(Berechnung!V41))*N(Berechnung!C41))</f>
        <v/>
      </c>
      <c r="I41" s="58">
        <f>IF($B41="","",(N(Berechnung!J41)+N(Berechnung!W41))*N(Berechnung!C41))</f>
        <v/>
      </c>
      <c r="J41" s="58">
        <f>IF($B41="","",(N(Berechnung!K41)+N(Berechnung!X41))*N(Berechnung!C41))</f>
        <v/>
      </c>
      <c r="K41" s="58">
        <f>IF($B41="","",(N(Berechnung!L41)+N(Berechnung!Y41))*N(Berechnung!C41))</f>
        <v/>
      </c>
      <c r="L41" s="58">
        <f>IF($B41="","",(N(Berechnung!M41)+N(Berechnung!Z41))*N(Berechnung!C41))</f>
        <v/>
      </c>
      <c r="M41" s="58">
        <f>IF($B41="","",(N(Berechnung!N41)+N(Berechnung!AA41))*N(Berechnung!C41))</f>
        <v/>
      </c>
      <c r="N41" s="58">
        <f>IF($B41="","",(N(Berechnung!O41)+N(Berechnung!AB41))*N(Berechnung!C41))</f>
        <v/>
      </c>
      <c r="O41" s="64">
        <f>IF($B41="","",SUM(C41:N41))</f>
        <v/>
      </c>
      <c r="P41" s="57">
        <f>'KQuote Mitarbeiter'!E41</f>
        <v/>
      </c>
      <c r="Q41" s="65">
        <f>'KQuote Mitarbeiter'!L41</f>
        <v/>
      </c>
      <c r="R41" s="57">
        <f>'KQuote Mitarbeiter'!D41</f>
        <v/>
      </c>
      <c r="S41" s="57">
        <f>'KQuote Mitarbeiter'!K41</f>
        <v/>
      </c>
    </row>
    <row r="42">
      <c r="A42" s="47">
        <f>'KQuote Mitarbeiter'!A42</f>
        <v/>
      </c>
      <c r="B42" s="48">
        <f>'KQuote Mitarbeiter'!B42</f>
        <v/>
      </c>
      <c r="C42" s="58">
        <f>IF($B42="","",(N(Berechnung!D42)+N(Berechnung!Q42))*N(Berechnung!C42))</f>
        <v/>
      </c>
      <c r="D42" s="58">
        <f>IF($B42="","",(N(Berechnung!E42)+N(Berechnung!R42))*N(Berechnung!C42))</f>
        <v/>
      </c>
      <c r="E42" s="58">
        <f>IF($B42="","",(N(Berechnung!F42)+N(Berechnung!S42))*N(Berechnung!C42))</f>
        <v/>
      </c>
      <c r="F42" s="58">
        <f>IF($B42="","",(N(Berechnung!G42)+N(Berechnung!T42))*N(Berechnung!C42))</f>
        <v/>
      </c>
      <c r="G42" s="58">
        <f>IF($B42="","",(N(Berechnung!H42)+N(Berechnung!U42))*N(Berechnung!C42))</f>
        <v/>
      </c>
      <c r="H42" s="58">
        <f>IF($B42="","",(N(Berechnung!I42)+N(Berechnung!V42))*N(Berechnung!C42))</f>
        <v/>
      </c>
      <c r="I42" s="58">
        <f>IF($B42="","",(N(Berechnung!J42)+N(Berechnung!W42))*N(Berechnung!C42))</f>
        <v/>
      </c>
      <c r="J42" s="58">
        <f>IF($B42="","",(N(Berechnung!K42)+N(Berechnung!X42))*N(Berechnung!C42))</f>
        <v/>
      </c>
      <c r="K42" s="58">
        <f>IF($B42="","",(N(Berechnung!L42)+N(Berechnung!Y42))*N(Berechnung!C42))</f>
        <v/>
      </c>
      <c r="L42" s="58">
        <f>IF($B42="","",(N(Berechnung!M42)+N(Berechnung!Z42))*N(Berechnung!C42))</f>
        <v/>
      </c>
      <c r="M42" s="58">
        <f>IF($B42="","",(N(Berechnung!N42)+N(Berechnung!AA42))*N(Berechnung!C42))</f>
        <v/>
      </c>
      <c r="N42" s="58">
        <f>IF($B42="","",(N(Berechnung!O42)+N(Berechnung!AB42))*N(Berechnung!C42))</f>
        <v/>
      </c>
      <c r="O42" s="64">
        <f>IF($B42="","",SUM(C42:N42))</f>
        <v/>
      </c>
      <c r="P42" s="57">
        <f>'KQuote Mitarbeiter'!E42</f>
        <v/>
      </c>
      <c r="Q42" s="65">
        <f>'KQuote Mitarbeiter'!L42</f>
        <v/>
      </c>
      <c r="R42" s="57">
        <f>'KQuote Mitarbeiter'!D42</f>
        <v/>
      </c>
      <c r="S42" s="57">
        <f>'KQuote Mitarbeiter'!K42</f>
        <v/>
      </c>
    </row>
    <row r="43">
      <c r="A43" s="47">
        <f>'KQuote Mitarbeiter'!A43</f>
        <v/>
      </c>
      <c r="B43" s="48">
        <f>'KQuote Mitarbeiter'!B43</f>
        <v/>
      </c>
      <c r="C43" s="58">
        <f>IF($B43="","",(N(Berechnung!D43)+N(Berechnung!Q43))*N(Berechnung!C43))</f>
        <v/>
      </c>
      <c r="D43" s="58">
        <f>IF($B43="","",(N(Berechnung!E43)+N(Berechnung!R43))*N(Berechnung!C43))</f>
        <v/>
      </c>
      <c r="E43" s="58">
        <f>IF($B43="","",(N(Berechnung!F43)+N(Berechnung!S43))*N(Berechnung!C43))</f>
        <v/>
      </c>
      <c r="F43" s="58">
        <f>IF($B43="","",(N(Berechnung!G43)+N(Berechnung!T43))*N(Berechnung!C43))</f>
        <v/>
      </c>
      <c r="G43" s="58">
        <f>IF($B43="","",(N(Berechnung!H43)+N(Berechnung!U43))*N(Berechnung!C43))</f>
        <v/>
      </c>
      <c r="H43" s="58">
        <f>IF($B43="","",(N(Berechnung!I43)+N(Berechnung!V43))*N(Berechnung!C43))</f>
        <v/>
      </c>
      <c r="I43" s="58">
        <f>IF($B43="","",(N(Berechnung!J43)+N(Berechnung!W43))*N(Berechnung!C43))</f>
        <v/>
      </c>
      <c r="J43" s="58">
        <f>IF($B43="","",(N(Berechnung!K43)+N(Berechnung!X43))*N(Berechnung!C43))</f>
        <v/>
      </c>
      <c r="K43" s="58">
        <f>IF($B43="","",(N(Berechnung!L43)+N(Berechnung!Y43))*N(Berechnung!C43))</f>
        <v/>
      </c>
      <c r="L43" s="58">
        <f>IF($B43="","",(N(Berechnung!M43)+N(Berechnung!Z43))*N(Berechnung!C43))</f>
        <v/>
      </c>
      <c r="M43" s="58">
        <f>IF($B43="","",(N(Berechnung!N43)+N(Berechnung!AA43))*N(Berechnung!C43))</f>
        <v/>
      </c>
      <c r="N43" s="58">
        <f>IF($B43="","",(N(Berechnung!O43)+N(Berechnung!AB43))*N(Berechnung!C43))</f>
        <v/>
      </c>
      <c r="O43" s="64">
        <f>IF($B43="","",SUM(C43:N43))</f>
        <v/>
      </c>
      <c r="P43" s="57">
        <f>'KQuote Mitarbeiter'!E43</f>
        <v/>
      </c>
      <c r="Q43" s="65">
        <f>'KQuote Mitarbeiter'!L43</f>
        <v/>
      </c>
      <c r="R43" s="57">
        <f>'KQuote Mitarbeiter'!D43</f>
        <v/>
      </c>
      <c r="S43" s="57">
        <f>'KQuote Mitarbeiter'!K43</f>
        <v/>
      </c>
    </row>
    <row r="44">
      <c r="A44" s="47">
        <f>'KQuote Mitarbeiter'!A44</f>
        <v/>
      </c>
      <c r="B44" s="48">
        <f>'KQuote Mitarbeiter'!B44</f>
        <v/>
      </c>
      <c r="C44" s="58">
        <f>IF($B44="","",(N(Berechnung!D44)+N(Berechnung!Q44))*N(Berechnung!C44))</f>
        <v/>
      </c>
      <c r="D44" s="58">
        <f>IF($B44="","",(N(Berechnung!E44)+N(Berechnung!R44))*N(Berechnung!C44))</f>
        <v/>
      </c>
      <c r="E44" s="58">
        <f>IF($B44="","",(N(Berechnung!F44)+N(Berechnung!S44))*N(Berechnung!C44))</f>
        <v/>
      </c>
      <c r="F44" s="58">
        <f>IF($B44="","",(N(Berechnung!G44)+N(Berechnung!T44))*N(Berechnung!C44))</f>
        <v/>
      </c>
      <c r="G44" s="58">
        <f>IF($B44="","",(N(Berechnung!H44)+N(Berechnung!U44))*N(Berechnung!C44))</f>
        <v/>
      </c>
      <c r="H44" s="58">
        <f>IF($B44="","",(N(Berechnung!I44)+N(Berechnung!V44))*N(Berechnung!C44))</f>
        <v/>
      </c>
      <c r="I44" s="58">
        <f>IF($B44="","",(N(Berechnung!J44)+N(Berechnung!W44))*N(Berechnung!C44))</f>
        <v/>
      </c>
      <c r="J44" s="58">
        <f>IF($B44="","",(N(Berechnung!K44)+N(Berechnung!X44))*N(Berechnung!C44))</f>
        <v/>
      </c>
      <c r="K44" s="58">
        <f>IF($B44="","",(N(Berechnung!L44)+N(Berechnung!Y44))*N(Berechnung!C44))</f>
        <v/>
      </c>
      <c r="L44" s="58">
        <f>IF($B44="","",(N(Berechnung!M44)+N(Berechnung!Z44))*N(Berechnung!C44))</f>
        <v/>
      </c>
      <c r="M44" s="58">
        <f>IF($B44="","",(N(Berechnung!N44)+N(Berechnung!AA44))*N(Berechnung!C44))</f>
        <v/>
      </c>
      <c r="N44" s="58">
        <f>IF($B44="","",(N(Berechnung!O44)+N(Berechnung!AB44))*N(Berechnung!C44))</f>
        <v/>
      </c>
      <c r="O44" s="64">
        <f>IF($B44="","",SUM(C44:N44))</f>
        <v/>
      </c>
      <c r="P44" s="57">
        <f>'KQuote Mitarbeiter'!E44</f>
        <v/>
      </c>
      <c r="Q44" s="65">
        <f>'KQuote Mitarbeiter'!L44</f>
        <v/>
      </c>
      <c r="R44" s="57">
        <f>'KQuote Mitarbeiter'!D44</f>
        <v/>
      </c>
      <c r="S44" s="57">
        <f>'KQuote Mitarbeiter'!K44</f>
        <v/>
      </c>
    </row>
    <row r="45">
      <c r="A45" s="47">
        <f>'KQuote Mitarbeiter'!A45</f>
        <v/>
      </c>
      <c r="B45" s="48">
        <f>'KQuote Mitarbeiter'!B45</f>
        <v/>
      </c>
      <c r="C45" s="58">
        <f>IF($B45="","",(N(Berechnung!D45)+N(Berechnung!Q45))*N(Berechnung!C45))</f>
        <v/>
      </c>
      <c r="D45" s="58">
        <f>IF($B45="","",(N(Berechnung!E45)+N(Berechnung!R45))*N(Berechnung!C45))</f>
        <v/>
      </c>
      <c r="E45" s="58">
        <f>IF($B45="","",(N(Berechnung!F45)+N(Berechnung!S45))*N(Berechnung!C45))</f>
        <v/>
      </c>
      <c r="F45" s="58">
        <f>IF($B45="","",(N(Berechnung!G45)+N(Berechnung!T45))*N(Berechnung!C45))</f>
        <v/>
      </c>
      <c r="G45" s="58">
        <f>IF($B45="","",(N(Berechnung!H45)+N(Berechnung!U45))*N(Berechnung!C45))</f>
        <v/>
      </c>
      <c r="H45" s="58">
        <f>IF($B45="","",(N(Berechnung!I45)+N(Berechnung!V45))*N(Berechnung!C45))</f>
        <v/>
      </c>
      <c r="I45" s="58">
        <f>IF($B45="","",(N(Berechnung!J45)+N(Berechnung!W45))*N(Berechnung!C45))</f>
        <v/>
      </c>
      <c r="J45" s="58">
        <f>IF($B45="","",(N(Berechnung!K45)+N(Berechnung!X45))*N(Berechnung!C45))</f>
        <v/>
      </c>
      <c r="K45" s="58">
        <f>IF($B45="","",(N(Berechnung!L45)+N(Berechnung!Y45))*N(Berechnung!C45))</f>
        <v/>
      </c>
      <c r="L45" s="58">
        <f>IF($B45="","",(N(Berechnung!M45)+N(Berechnung!Z45))*N(Berechnung!C45))</f>
        <v/>
      </c>
      <c r="M45" s="58">
        <f>IF($B45="","",(N(Berechnung!N45)+N(Berechnung!AA45))*N(Berechnung!C45))</f>
        <v/>
      </c>
      <c r="N45" s="58">
        <f>IF($B45="","",(N(Berechnung!O45)+N(Berechnung!AB45))*N(Berechnung!C45))</f>
        <v/>
      </c>
      <c r="O45" s="64">
        <f>IF($B45="","",SUM(C45:N45))</f>
        <v/>
      </c>
      <c r="P45" s="57">
        <f>'KQuote Mitarbeiter'!E45</f>
        <v/>
      </c>
      <c r="Q45" s="65">
        <f>'KQuote Mitarbeiter'!L45</f>
        <v/>
      </c>
      <c r="R45" s="57">
        <f>'KQuote Mitarbeiter'!D45</f>
        <v/>
      </c>
      <c r="S45" s="57">
        <f>'KQuote Mitarbeiter'!K45</f>
        <v/>
      </c>
    </row>
    <row r="46">
      <c r="A46" s="47">
        <f>'KQuote Mitarbeiter'!A46</f>
        <v/>
      </c>
      <c r="B46" s="48">
        <f>'KQuote Mitarbeiter'!B46</f>
        <v/>
      </c>
      <c r="C46" s="58">
        <f>IF($B46="","",(N(Berechnung!D46)+N(Berechnung!Q46))*N(Berechnung!C46))</f>
        <v/>
      </c>
      <c r="D46" s="58">
        <f>IF($B46="","",(N(Berechnung!E46)+N(Berechnung!R46))*N(Berechnung!C46))</f>
        <v/>
      </c>
      <c r="E46" s="58">
        <f>IF($B46="","",(N(Berechnung!F46)+N(Berechnung!S46))*N(Berechnung!C46))</f>
        <v/>
      </c>
      <c r="F46" s="58">
        <f>IF($B46="","",(N(Berechnung!G46)+N(Berechnung!T46))*N(Berechnung!C46))</f>
        <v/>
      </c>
      <c r="G46" s="58">
        <f>IF($B46="","",(N(Berechnung!H46)+N(Berechnung!U46))*N(Berechnung!C46))</f>
        <v/>
      </c>
      <c r="H46" s="58">
        <f>IF($B46="","",(N(Berechnung!I46)+N(Berechnung!V46))*N(Berechnung!C46))</f>
        <v/>
      </c>
      <c r="I46" s="58">
        <f>IF($B46="","",(N(Berechnung!J46)+N(Berechnung!W46))*N(Berechnung!C46))</f>
        <v/>
      </c>
      <c r="J46" s="58">
        <f>IF($B46="","",(N(Berechnung!K46)+N(Berechnung!X46))*N(Berechnung!C46))</f>
        <v/>
      </c>
      <c r="K46" s="58">
        <f>IF($B46="","",(N(Berechnung!L46)+N(Berechnung!Y46))*N(Berechnung!C46))</f>
        <v/>
      </c>
      <c r="L46" s="58">
        <f>IF($B46="","",(N(Berechnung!M46)+N(Berechnung!Z46))*N(Berechnung!C46))</f>
        <v/>
      </c>
      <c r="M46" s="58">
        <f>IF($B46="","",(N(Berechnung!N46)+N(Berechnung!AA46))*N(Berechnung!C46))</f>
        <v/>
      </c>
      <c r="N46" s="58">
        <f>IF($B46="","",(N(Berechnung!O46)+N(Berechnung!AB46))*N(Berechnung!C46))</f>
        <v/>
      </c>
      <c r="O46" s="64">
        <f>IF($B46="","",SUM(C46:N46))</f>
        <v/>
      </c>
      <c r="P46" s="57">
        <f>'KQuote Mitarbeiter'!E46</f>
        <v/>
      </c>
      <c r="Q46" s="65">
        <f>'KQuote Mitarbeiter'!L46</f>
        <v/>
      </c>
      <c r="R46" s="57">
        <f>'KQuote Mitarbeiter'!D46</f>
        <v/>
      </c>
      <c r="S46" s="57">
        <f>'KQuote Mitarbeiter'!K46</f>
        <v/>
      </c>
    </row>
    <row r="47">
      <c r="A47" s="47">
        <f>'KQuote Mitarbeiter'!A47</f>
        <v/>
      </c>
      <c r="B47" s="48">
        <f>'KQuote Mitarbeiter'!B47</f>
        <v/>
      </c>
      <c r="C47" s="58">
        <f>IF($B47="","",(N(Berechnung!D47)+N(Berechnung!Q47))*N(Berechnung!C47))</f>
        <v/>
      </c>
      <c r="D47" s="58">
        <f>IF($B47="","",(N(Berechnung!E47)+N(Berechnung!R47))*N(Berechnung!C47))</f>
        <v/>
      </c>
      <c r="E47" s="58">
        <f>IF($B47="","",(N(Berechnung!F47)+N(Berechnung!S47))*N(Berechnung!C47))</f>
        <v/>
      </c>
      <c r="F47" s="58">
        <f>IF($B47="","",(N(Berechnung!G47)+N(Berechnung!T47))*N(Berechnung!C47))</f>
        <v/>
      </c>
      <c r="G47" s="58">
        <f>IF($B47="","",(N(Berechnung!H47)+N(Berechnung!U47))*N(Berechnung!C47))</f>
        <v/>
      </c>
      <c r="H47" s="58">
        <f>IF($B47="","",(N(Berechnung!I47)+N(Berechnung!V47))*N(Berechnung!C47))</f>
        <v/>
      </c>
      <c r="I47" s="58">
        <f>IF($B47="","",(N(Berechnung!J47)+N(Berechnung!W47))*N(Berechnung!C47))</f>
        <v/>
      </c>
      <c r="J47" s="58">
        <f>IF($B47="","",(N(Berechnung!K47)+N(Berechnung!X47))*N(Berechnung!C47))</f>
        <v/>
      </c>
      <c r="K47" s="58">
        <f>IF($B47="","",(N(Berechnung!L47)+N(Berechnung!Y47))*N(Berechnung!C47))</f>
        <v/>
      </c>
      <c r="L47" s="58">
        <f>IF($B47="","",(N(Berechnung!M47)+N(Berechnung!Z47))*N(Berechnung!C47))</f>
        <v/>
      </c>
      <c r="M47" s="58">
        <f>IF($B47="","",(N(Berechnung!N47)+N(Berechnung!AA47))*N(Berechnung!C47))</f>
        <v/>
      </c>
      <c r="N47" s="58">
        <f>IF($B47="","",(N(Berechnung!O47)+N(Berechnung!AB47))*N(Berechnung!C47))</f>
        <v/>
      </c>
      <c r="O47" s="64">
        <f>IF($B47="","",SUM(C47:N47))</f>
        <v/>
      </c>
      <c r="P47" s="57">
        <f>'KQuote Mitarbeiter'!E47</f>
        <v/>
      </c>
      <c r="Q47" s="65">
        <f>'KQuote Mitarbeiter'!L47</f>
        <v/>
      </c>
      <c r="R47" s="57">
        <f>'KQuote Mitarbeiter'!D47</f>
        <v/>
      </c>
      <c r="S47" s="57">
        <f>'KQuote Mitarbeiter'!K47</f>
        <v/>
      </c>
    </row>
    <row r="48">
      <c r="A48" s="47">
        <f>'KQuote Mitarbeiter'!A48</f>
        <v/>
      </c>
      <c r="B48" s="48">
        <f>'KQuote Mitarbeiter'!B48</f>
        <v/>
      </c>
      <c r="C48" s="58">
        <f>IF($B48="","",(N(Berechnung!D48)+N(Berechnung!Q48))*N(Berechnung!C48))</f>
        <v/>
      </c>
      <c r="D48" s="58">
        <f>IF($B48="","",(N(Berechnung!E48)+N(Berechnung!R48))*N(Berechnung!C48))</f>
        <v/>
      </c>
      <c r="E48" s="58">
        <f>IF($B48="","",(N(Berechnung!F48)+N(Berechnung!S48))*N(Berechnung!C48))</f>
        <v/>
      </c>
      <c r="F48" s="58">
        <f>IF($B48="","",(N(Berechnung!G48)+N(Berechnung!T48))*N(Berechnung!C48))</f>
        <v/>
      </c>
      <c r="G48" s="58">
        <f>IF($B48="","",(N(Berechnung!H48)+N(Berechnung!U48))*N(Berechnung!C48))</f>
        <v/>
      </c>
      <c r="H48" s="58">
        <f>IF($B48="","",(N(Berechnung!I48)+N(Berechnung!V48))*N(Berechnung!C48))</f>
        <v/>
      </c>
      <c r="I48" s="58">
        <f>IF($B48="","",(N(Berechnung!J48)+N(Berechnung!W48))*N(Berechnung!C48))</f>
        <v/>
      </c>
      <c r="J48" s="58">
        <f>IF($B48="","",(N(Berechnung!K48)+N(Berechnung!X48))*N(Berechnung!C48))</f>
        <v/>
      </c>
      <c r="K48" s="58">
        <f>IF($B48="","",(N(Berechnung!L48)+N(Berechnung!Y48))*N(Berechnung!C48))</f>
        <v/>
      </c>
      <c r="L48" s="58">
        <f>IF($B48="","",(N(Berechnung!M48)+N(Berechnung!Z48))*N(Berechnung!C48))</f>
        <v/>
      </c>
      <c r="M48" s="58">
        <f>IF($B48="","",(N(Berechnung!N48)+N(Berechnung!AA48))*N(Berechnung!C48))</f>
        <v/>
      </c>
      <c r="N48" s="58">
        <f>IF($B48="","",(N(Berechnung!O48)+N(Berechnung!AB48))*N(Berechnung!C48))</f>
        <v/>
      </c>
      <c r="O48" s="64">
        <f>IF($B48="","",SUM(C48:N48))</f>
        <v/>
      </c>
      <c r="P48" s="57">
        <f>'KQuote Mitarbeiter'!E48</f>
        <v/>
      </c>
      <c r="Q48" s="65">
        <f>'KQuote Mitarbeiter'!L48</f>
        <v/>
      </c>
      <c r="R48" s="57">
        <f>'KQuote Mitarbeiter'!D48</f>
        <v/>
      </c>
      <c r="S48" s="57">
        <f>'KQuote Mitarbeiter'!K48</f>
        <v/>
      </c>
    </row>
    <row r="49">
      <c r="A49" s="47">
        <f>'KQuote Mitarbeiter'!A49</f>
        <v/>
      </c>
      <c r="B49" s="48">
        <f>'KQuote Mitarbeiter'!B49</f>
        <v/>
      </c>
      <c r="C49" s="58">
        <f>IF($B49="","",(N(Berechnung!D49)+N(Berechnung!Q49))*N(Berechnung!C49))</f>
        <v/>
      </c>
      <c r="D49" s="58">
        <f>IF($B49="","",(N(Berechnung!E49)+N(Berechnung!R49))*N(Berechnung!C49))</f>
        <v/>
      </c>
      <c r="E49" s="58">
        <f>IF($B49="","",(N(Berechnung!F49)+N(Berechnung!S49))*N(Berechnung!C49))</f>
        <v/>
      </c>
      <c r="F49" s="58">
        <f>IF($B49="","",(N(Berechnung!G49)+N(Berechnung!T49))*N(Berechnung!C49))</f>
        <v/>
      </c>
      <c r="G49" s="58">
        <f>IF($B49="","",(N(Berechnung!H49)+N(Berechnung!U49))*N(Berechnung!C49))</f>
        <v/>
      </c>
      <c r="H49" s="58">
        <f>IF($B49="","",(N(Berechnung!I49)+N(Berechnung!V49))*N(Berechnung!C49))</f>
        <v/>
      </c>
      <c r="I49" s="58">
        <f>IF($B49="","",(N(Berechnung!J49)+N(Berechnung!W49))*N(Berechnung!C49))</f>
        <v/>
      </c>
      <c r="J49" s="58">
        <f>IF($B49="","",(N(Berechnung!K49)+N(Berechnung!X49))*N(Berechnung!C49))</f>
        <v/>
      </c>
      <c r="K49" s="58">
        <f>IF($B49="","",(N(Berechnung!L49)+N(Berechnung!Y49))*N(Berechnung!C49))</f>
        <v/>
      </c>
      <c r="L49" s="58">
        <f>IF($B49="","",(N(Berechnung!M49)+N(Berechnung!Z49))*N(Berechnung!C49))</f>
        <v/>
      </c>
      <c r="M49" s="58">
        <f>IF($B49="","",(N(Berechnung!N49)+N(Berechnung!AA49))*N(Berechnung!C49))</f>
        <v/>
      </c>
      <c r="N49" s="58">
        <f>IF($B49="","",(N(Berechnung!O49)+N(Berechnung!AB49))*N(Berechnung!C49))</f>
        <v/>
      </c>
      <c r="O49" s="64">
        <f>IF($B49="","",SUM(C49:N49))</f>
        <v/>
      </c>
      <c r="P49" s="57">
        <f>'KQuote Mitarbeiter'!E49</f>
        <v/>
      </c>
      <c r="Q49" s="65">
        <f>'KQuote Mitarbeiter'!L49</f>
        <v/>
      </c>
      <c r="R49" s="57">
        <f>'KQuote Mitarbeiter'!D49</f>
        <v/>
      </c>
      <c r="S49" s="57">
        <f>'KQuote Mitarbeiter'!K49</f>
        <v/>
      </c>
    </row>
    <row r="50">
      <c r="A50" s="47">
        <f>'KQuote Mitarbeiter'!A50</f>
        <v/>
      </c>
      <c r="B50" s="48">
        <f>'KQuote Mitarbeiter'!B50</f>
        <v/>
      </c>
      <c r="C50" s="58">
        <f>IF($B50="","",(N(Berechnung!D50)+N(Berechnung!Q50))*N(Berechnung!C50))</f>
        <v/>
      </c>
      <c r="D50" s="58">
        <f>IF($B50="","",(N(Berechnung!E50)+N(Berechnung!R50))*N(Berechnung!C50))</f>
        <v/>
      </c>
      <c r="E50" s="58">
        <f>IF($B50="","",(N(Berechnung!F50)+N(Berechnung!S50))*N(Berechnung!C50))</f>
        <v/>
      </c>
      <c r="F50" s="58">
        <f>IF($B50="","",(N(Berechnung!G50)+N(Berechnung!T50))*N(Berechnung!C50))</f>
        <v/>
      </c>
      <c r="G50" s="58">
        <f>IF($B50="","",(N(Berechnung!H50)+N(Berechnung!U50))*N(Berechnung!C50))</f>
        <v/>
      </c>
      <c r="H50" s="58">
        <f>IF($B50="","",(N(Berechnung!I50)+N(Berechnung!V50))*N(Berechnung!C50))</f>
        <v/>
      </c>
      <c r="I50" s="58">
        <f>IF($B50="","",(N(Berechnung!J50)+N(Berechnung!W50))*N(Berechnung!C50))</f>
        <v/>
      </c>
      <c r="J50" s="58">
        <f>IF($B50="","",(N(Berechnung!K50)+N(Berechnung!X50))*N(Berechnung!C50))</f>
        <v/>
      </c>
      <c r="K50" s="58">
        <f>IF($B50="","",(N(Berechnung!L50)+N(Berechnung!Y50))*N(Berechnung!C50))</f>
        <v/>
      </c>
      <c r="L50" s="58">
        <f>IF($B50="","",(N(Berechnung!M50)+N(Berechnung!Z50))*N(Berechnung!C50))</f>
        <v/>
      </c>
      <c r="M50" s="58">
        <f>IF($B50="","",(N(Berechnung!N50)+N(Berechnung!AA50))*N(Berechnung!C50))</f>
        <v/>
      </c>
      <c r="N50" s="58">
        <f>IF($B50="","",(N(Berechnung!O50)+N(Berechnung!AB50))*N(Berechnung!C50))</f>
        <v/>
      </c>
      <c r="O50" s="64">
        <f>IF($B50="","",SUM(C50:N50))</f>
        <v/>
      </c>
      <c r="P50" s="57">
        <f>'KQuote Mitarbeiter'!E50</f>
        <v/>
      </c>
      <c r="Q50" s="65">
        <f>'KQuote Mitarbeiter'!L50</f>
        <v/>
      </c>
      <c r="R50" s="57">
        <f>'KQuote Mitarbeiter'!D50</f>
        <v/>
      </c>
      <c r="S50" s="57">
        <f>'KQuote Mitarbeiter'!K50</f>
        <v/>
      </c>
    </row>
    <row r="51">
      <c r="A51" s="47">
        <f>'KQuote Mitarbeiter'!A51</f>
        <v/>
      </c>
      <c r="B51" s="48">
        <f>'KQuote Mitarbeiter'!B51</f>
        <v/>
      </c>
      <c r="C51" s="58">
        <f>IF($B51="","",(N(Berechnung!D51)+N(Berechnung!Q51))*N(Berechnung!C51))</f>
        <v/>
      </c>
      <c r="D51" s="58">
        <f>IF($B51="","",(N(Berechnung!E51)+N(Berechnung!R51))*N(Berechnung!C51))</f>
        <v/>
      </c>
      <c r="E51" s="58">
        <f>IF($B51="","",(N(Berechnung!F51)+N(Berechnung!S51))*N(Berechnung!C51))</f>
        <v/>
      </c>
      <c r="F51" s="58">
        <f>IF($B51="","",(N(Berechnung!G51)+N(Berechnung!T51))*N(Berechnung!C51))</f>
        <v/>
      </c>
      <c r="G51" s="58">
        <f>IF($B51="","",(N(Berechnung!H51)+N(Berechnung!U51))*N(Berechnung!C51))</f>
        <v/>
      </c>
      <c r="H51" s="58">
        <f>IF($B51="","",(N(Berechnung!I51)+N(Berechnung!V51))*N(Berechnung!C51))</f>
        <v/>
      </c>
      <c r="I51" s="58">
        <f>IF($B51="","",(N(Berechnung!J51)+N(Berechnung!W51))*N(Berechnung!C51))</f>
        <v/>
      </c>
      <c r="J51" s="58">
        <f>IF($B51="","",(N(Berechnung!K51)+N(Berechnung!X51))*N(Berechnung!C51))</f>
        <v/>
      </c>
      <c r="K51" s="58">
        <f>IF($B51="","",(N(Berechnung!L51)+N(Berechnung!Y51))*N(Berechnung!C51))</f>
        <v/>
      </c>
      <c r="L51" s="58">
        <f>IF($B51="","",(N(Berechnung!M51)+N(Berechnung!Z51))*N(Berechnung!C51))</f>
        <v/>
      </c>
      <c r="M51" s="58">
        <f>IF($B51="","",(N(Berechnung!N51)+N(Berechnung!AA51))*N(Berechnung!C51))</f>
        <v/>
      </c>
      <c r="N51" s="58">
        <f>IF($B51="","",(N(Berechnung!O51)+N(Berechnung!AB51))*N(Berechnung!C51))</f>
        <v/>
      </c>
      <c r="O51" s="64">
        <f>IF($B51="","",SUM(C51:N51))</f>
        <v/>
      </c>
      <c r="P51" s="57">
        <f>'KQuote Mitarbeiter'!E51</f>
        <v/>
      </c>
      <c r="Q51" s="65">
        <f>'KQuote Mitarbeiter'!L51</f>
        <v/>
      </c>
      <c r="R51" s="57">
        <f>'KQuote Mitarbeiter'!D51</f>
        <v/>
      </c>
      <c r="S51" s="57">
        <f>'KQuote Mitarbeiter'!K51</f>
        <v/>
      </c>
    </row>
    <row r="52">
      <c r="A52" s="47">
        <f>'KQuote Mitarbeiter'!A52</f>
        <v/>
      </c>
      <c r="B52" s="48">
        <f>'KQuote Mitarbeiter'!B52</f>
        <v/>
      </c>
      <c r="C52" s="58">
        <f>IF($B52="","",(N(Berechnung!D52)+N(Berechnung!Q52))*N(Berechnung!C52))</f>
        <v/>
      </c>
      <c r="D52" s="58">
        <f>IF($B52="","",(N(Berechnung!E52)+N(Berechnung!R52))*N(Berechnung!C52))</f>
        <v/>
      </c>
      <c r="E52" s="58">
        <f>IF($B52="","",(N(Berechnung!F52)+N(Berechnung!S52))*N(Berechnung!C52))</f>
        <v/>
      </c>
      <c r="F52" s="58">
        <f>IF($B52="","",(N(Berechnung!G52)+N(Berechnung!T52))*N(Berechnung!C52))</f>
        <v/>
      </c>
      <c r="G52" s="58">
        <f>IF($B52="","",(N(Berechnung!H52)+N(Berechnung!U52))*N(Berechnung!C52))</f>
        <v/>
      </c>
      <c r="H52" s="58">
        <f>IF($B52="","",(N(Berechnung!I52)+N(Berechnung!V52))*N(Berechnung!C52))</f>
        <v/>
      </c>
      <c r="I52" s="58">
        <f>IF($B52="","",(N(Berechnung!J52)+N(Berechnung!W52))*N(Berechnung!C52))</f>
        <v/>
      </c>
      <c r="J52" s="58">
        <f>IF($B52="","",(N(Berechnung!K52)+N(Berechnung!X52))*N(Berechnung!C52))</f>
        <v/>
      </c>
      <c r="K52" s="58">
        <f>IF($B52="","",(N(Berechnung!L52)+N(Berechnung!Y52))*N(Berechnung!C52))</f>
        <v/>
      </c>
      <c r="L52" s="58">
        <f>IF($B52="","",(N(Berechnung!M52)+N(Berechnung!Z52))*N(Berechnung!C52))</f>
        <v/>
      </c>
      <c r="M52" s="58">
        <f>IF($B52="","",(N(Berechnung!N52)+N(Berechnung!AA52))*N(Berechnung!C52))</f>
        <v/>
      </c>
      <c r="N52" s="58">
        <f>IF($B52="","",(N(Berechnung!O52)+N(Berechnung!AB52))*N(Berechnung!C52))</f>
        <v/>
      </c>
      <c r="O52" s="64">
        <f>IF($B52="","",SUM(C52:N52))</f>
        <v/>
      </c>
      <c r="P52" s="57">
        <f>'KQuote Mitarbeiter'!E52</f>
        <v/>
      </c>
      <c r="Q52" s="65">
        <f>'KQuote Mitarbeiter'!L52</f>
        <v/>
      </c>
      <c r="R52" s="57">
        <f>'KQuote Mitarbeiter'!D52</f>
        <v/>
      </c>
      <c r="S52" s="57">
        <f>'KQuote Mitarbeiter'!K52</f>
        <v/>
      </c>
    </row>
    <row r="53">
      <c r="A53" s="47">
        <f>'KQuote Mitarbeiter'!A53</f>
        <v/>
      </c>
      <c r="B53" s="48">
        <f>'KQuote Mitarbeiter'!B53</f>
        <v/>
      </c>
      <c r="C53" s="58">
        <f>IF($B53="","",(N(Berechnung!D53)+N(Berechnung!Q53))*N(Berechnung!C53))</f>
        <v/>
      </c>
      <c r="D53" s="58">
        <f>IF($B53="","",(N(Berechnung!E53)+N(Berechnung!R53))*N(Berechnung!C53))</f>
        <v/>
      </c>
      <c r="E53" s="58">
        <f>IF($B53="","",(N(Berechnung!F53)+N(Berechnung!S53))*N(Berechnung!C53))</f>
        <v/>
      </c>
      <c r="F53" s="58">
        <f>IF($B53="","",(N(Berechnung!G53)+N(Berechnung!T53))*N(Berechnung!C53))</f>
        <v/>
      </c>
      <c r="G53" s="58">
        <f>IF($B53="","",(N(Berechnung!H53)+N(Berechnung!U53))*N(Berechnung!C53))</f>
        <v/>
      </c>
      <c r="H53" s="58">
        <f>IF($B53="","",(N(Berechnung!I53)+N(Berechnung!V53))*N(Berechnung!C53))</f>
        <v/>
      </c>
      <c r="I53" s="58">
        <f>IF($B53="","",(N(Berechnung!J53)+N(Berechnung!W53))*N(Berechnung!C53))</f>
        <v/>
      </c>
      <c r="J53" s="58">
        <f>IF($B53="","",(N(Berechnung!K53)+N(Berechnung!X53))*N(Berechnung!C53))</f>
        <v/>
      </c>
      <c r="K53" s="58">
        <f>IF($B53="","",(N(Berechnung!L53)+N(Berechnung!Y53))*N(Berechnung!C53))</f>
        <v/>
      </c>
      <c r="L53" s="58">
        <f>IF($B53="","",(N(Berechnung!M53)+N(Berechnung!Z53))*N(Berechnung!C53))</f>
        <v/>
      </c>
      <c r="M53" s="58">
        <f>IF($B53="","",(N(Berechnung!N53)+N(Berechnung!AA53))*N(Berechnung!C53))</f>
        <v/>
      </c>
      <c r="N53" s="58">
        <f>IF($B53="","",(N(Berechnung!O53)+N(Berechnung!AB53))*N(Berechnung!C53))</f>
        <v/>
      </c>
      <c r="O53" s="64">
        <f>IF($B53="","",SUM(C53:N53))</f>
        <v/>
      </c>
      <c r="P53" s="57">
        <f>'KQuote Mitarbeiter'!E53</f>
        <v/>
      </c>
      <c r="Q53" s="65">
        <f>'KQuote Mitarbeiter'!L53</f>
        <v/>
      </c>
      <c r="R53" s="57">
        <f>'KQuote Mitarbeiter'!D53</f>
        <v/>
      </c>
      <c r="S53" s="57">
        <f>'KQuote Mitarbeiter'!K53</f>
        <v/>
      </c>
    </row>
    <row r="54">
      <c r="A54" s="47">
        <f>'KQuote Mitarbeiter'!A54</f>
        <v/>
      </c>
      <c r="B54" s="48">
        <f>'KQuote Mitarbeiter'!B54</f>
        <v/>
      </c>
      <c r="C54" s="58">
        <f>IF($B54="","",(N(Berechnung!D54)+N(Berechnung!Q54))*N(Berechnung!C54))</f>
        <v/>
      </c>
      <c r="D54" s="58">
        <f>IF($B54="","",(N(Berechnung!E54)+N(Berechnung!R54))*N(Berechnung!C54))</f>
        <v/>
      </c>
      <c r="E54" s="58">
        <f>IF($B54="","",(N(Berechnung!F54)+N(Berechnung!S54))*N(Berechnung!C54))</f>
        <v/>
      </c>
      <c r="F54" s="58">
        <f>IF($B54="","",(N(Berechnung!G54)+N(Berechnung!T54))*N(Berechnung!C54))</f>
        <v/>
      </c>
      <c r="G54" s="58">
        <f>IF($B54="","",(N(Berechnung!H54)+N(Berechnung!U54))*N(Berechnung!C54))</f>
        <v/>
      </c>
      <c r="H54" s="58">
        <f>IF($B54="","",(N(Berechnung!I54)+N(Berechnung!V54))*N(Berechnung!C54))</f>
        <v/>
      </c>
      <c r="I54" s="58">
        <f>IF($B54="","",(N(Berechnung!J54)+N(Berechnung!W54))*N(Berechnung!C54))</f>
        <v/>
      </c>
      <c r="J54" s="58">
        <f>IF($B54="","",(N(Berechnung!K54)+N(Berechnung!X54))*N(Berechnung!C54))</f>
        <v/>
      </c>
      <c r="K54" s="58">
        <f>IF($B54="","",(N(Berechnung!L54)+N(Berechnung!Y54))*N(Berechnung!C54))</f>
        <v/>
      </c>
      <c r="L54" s="58">
        <f>IF($B54="","",(N(Berechnung!M54)+N(Berechnung!Z54))*N(Berechnung!C54))</f>
        <v/>
      </c>
      <c r="M54" s="58">
        <f>IF($B54="","",(N(Berechnung!N54)+N(Berechnung!AA54))*N(Berechnung!C54))</f>
        <v/>
      </c>
      <c r="N54" s="58">
        <f>IF($B54="","",(N(Berechnung!O54)+N(Berechnung!AB54))*N(Berechnung!C54))</f>
        <v/>
      </c>
      <c r="O54" s="64">
        <f>IF($B54="","",SUM(C54:N54))</f>
        <v/>
      </c>
      <c r="P54" s="57">
        <f>'KQuote Mitarbeiter'!E54</f>
        <v/>
      </c>
      <c r="Q54" s="65">
        <f>'KQuote Mitarbeiter'!L54</f>
        <v/>
      </c>
      <c r="R54" s="57">
        <f>'KQuote Mitarbeiter'!D54</f>
        <v/>
      </c>
      <c r="S54" s="57">
        <f>'KQuote Mitarbeiter'!K54</f>
        <v/>
      </c>
    </row>
    <row r="55">
      <c r="A55" s="47">
        <f>'KQuote Mitarbeiter'!A55</f>
        <v/>
      </c>
      <c r="B55" s="48">
        <f>'KQuote Mitarbeiter'!B55</f>
        <v/>
      </c>
      <c r="C55" s="58">
        <f>IF($B55="","",(N(Berechnung!D55)+N(Berechnung!Q55))*N(Berechnung!C55))</f>
        <v/>
      </c>
      <c r="D55" s="58">
        <f>IF($B55="","",(N(Berechnung!E55)+N(Berechnung!R55))*N(Berechnung!C55))</f>
        <v/>
      </c>
      <c r="E55" s="58">
        <f>IF($B55="","",(N(Berechnung!F55)+N(Berechnung!S55))*N(Berechnung!C55))</f>
        <v/>
      </c>
      <c r="F55" s="58">
        <f>IF($B55="","",(N(Berechnung!G55)+N(Berechnung!T55))*N(Berechnung!C55))</f>
        <v/>
      </c>
      <c r="G55" s="58">
        <f>IF($B55="","",(N(Berechnung!H55)+N(Berechnung!U55))*N(Berechnung!C55))</f>
        <v/>
      </c>
      <c r="H55" s="58">
        <f>IF($B55="","",(N(Berechnung!I55)+N(Berechnung!V55))*N(Berechnung!C55))</f>
        <v/>
      </c>
      <c r="I55" s="58">
        <f>IF($B55="","",(N(Berechnung!J55)+N(Berechnung!W55))*N(Berechnung!C55))</f>
        <v/>
      </c>
      <c r="J55" s="58">
        <f>IF($B55="","",(N(Berechnung!K55)+N(Berechnung!X55))*N(Berechnung!C55))</f>
        <v/>
      </c>
      <c r="K55" s="58">
        <f>IF($B55="","",(N(Berechnung!L55)+N(Berechnung!Y55))*N(Berechnung!C55))</f>
        <v/>
      </c>
      <c r="L55" s="58">
        <f>IF($B55="","",(N(Berechnung!M55)+N(Berechnung!Z55))*N(Berechnung!C55))</f>
        <v/>
      </c>
      <c r="M55" s="58">
        <f>IF($B55="","",(N(Berechnung!N55)+N(Berechnung!AA55))*N(Berechnung!C55))</f>
        <v/>
      </c>
      <c r="N55" s="58">
        <f>IF($B55="","",(N(Berechnung!O55)+N(Berechnung!AB55))*N(Berechnung!C55))</f>
        <v/>
      </c>
      <c r="O55" s="64">
        <f>IF($B55="","",SUM(C55:N55))</f>
        <v/>
      </c>
      <c r="P55" s="57">
        <f>'KQuote Mitarbeiter'!E55</f>
        <v/>
      </c>
      <c r="Q55" s="65">
        <f>'KQuote Mitarbeiter'!L55</f>
        <v/>
      </c>
      <c r="R55" s="57">
        <f>'KQuote Mitarbeiter'!D55</f>
        <v/>
      </c>
      <c r="S55" s="57">
        <f>'KQuote Mitarbeiter'!K55</f>
        <v/>
      </c>
    </row>
    <row r="56">
      <c r="A56" s="47">
        <f>'KQuote Mitarbeiter'!A56</f>
        <v/>
      </c>
      <c r="B56" s="48">
        <f>'KQuote Mitarbeiter'!B56</f>
        <v/>
      </c>
      <c r="C56" s="58">
        <f>IF($B56="","",(N(Berechnung!D56)+N(Berechnung!Q56))*N(Berechnung!C56))</f>
        <v/>
      </c>
      <c r="D56" s="58">
        <f>IF($B56="","",(N(Berechnung!E56)+N(Berechnung!R56))*N(Berechnung!C56))</f>
        <v/>
      </c>
      <c r="E56" s="58">
        <f>IF($B56="","",(N(Berechnung!F56)+N(Berechnung!S56))*N(Berechnung!C56))</f>
        <v/>
      </c>
      <c r="F56" s="58">
        <f>IF($B56="","",(N(Berechnung!G56)+N(Berechnung!T56))*N(Berechnung!C56))</f>
        <v/>
      </c>
      <c r="G56" s="58">
        <f>IF($B56="","",(N(Berechnung!H56)+N(Berechnung!U56))*N(Berechnung!C56))</f>
        <v/>
      </c>
      <c r="H56" s="58">
        <f>IF($B56="","",(N(Berechnung!I56)+N(Berechnung!V56))*N(Berechnung!C56))</f>
        <v/>
      </c>
      <c r="I56" s="58">
        <f>IF($B56="","",(N(Berechnung!J56)+N(Berechnung!W56))*N(Berechnung!C56))</f>
        <v/>
      </c>
      <c r="J56" s="58">
        <f>IF($B56="","",(N(Berechnung!K56)+N(Berechnung!X56))*N(Berechnung!C56))</f>
        <v/>
      </c>
      <c r="K56" s="58">
        <f>IF($B56="","",(N(Berechnung!L56)+N(Berechnung!Y56))*N(Berechnung!C56))</f>
        <v/>
      </c>
      <c r="L56" s="58">
        <f>IF($B56="","",(N(Berechnung!M56)+N(Berechnung!Z56))*N(Berechnung!C56))</f>
        <v/>
      </c>
      <c r="M56" s="58">
        <f>IF($B56="","",(N(Berechnung!N56)+N(Berechnung!AA56))*N(Berechnung!C56))</f>
        <v/>
      </c>
      <c r="N56" s="58">
        <f>IF($B56="","",(N(Berechnung!O56)+N(Berechnung!AB56))*N(Berechnung!C56))</f>
        <v/>
      </c>
      <c r="O56" s="64">
        <f>IF($B56="","",SUM(C56:N56))</f>
        <v/>
      </c>
      <c r="P56" s="57">
        <f>'KQuote Mitarbeiter'!E56</f>
        <v/>
      </c>
      <c r="Q56" s="65">
        <f>'KQuote Mitarbeiter'!L56</f>
        <v/>
      </c>
      <c r="R56" s="57">
        <f>'KQuote Mitarbeiter'!D56</f>
        <v/>
      </c>
      <c r="S56" s="57">
        <f>'KQuote Mitarbeiter'!K56</f>
        <v/>
      </c>
    </row>
    <row r="57">
      <c r="A57" s="47">
        <f>'KQuote Mitarbeiter'!A57</f>
        <v/>
      </c>
      <c r="B57" s="48">
        <f>'KQuote Mitarbeiter'!B57</f>
        <v/>
      </c>
      <c r="C57" s="58">
        <f>IF($B57="","",(N(Berechnung!D57)+N(Berechnung!Q57))*N(Berechnung!C57))</f>
        <v/>
      </c>
      <c r="D57" s="58">
        <f>IF($B57="","",(N(Berechnung!E57)+N(Berechnung!R57))*N(Berechnung!C57))</f>
        <v/>
      </c>
      <c r="E57" s="58">
        <f>IF($B57="","",(N(Berechnung!F57)+N(Berechnung!S57))*N(Berechnung!C57))</f>
        <v/>
      </c>
      <c r="F57" s="58">
        <f>IF($B57="","",(N(Berechnung!G57)+N(Berechnung!T57))*N(Berechnung!C57))</f>
        <v/>
      </c>
      <c r="G57" s="58">
        <f>IF($B57="","",(N(Berechnung!H57)+N(Berechnung!U57))*N(Berechnung!C57))</f>
        <v/>
      </c>
      <c r="H57" s="58">
        <f>IF($B57="","",(N(Berechnung!I57)+N(Berechnung!V57))*N(Berechnung!C57))</f>
        <v/>
      </c>
      <c r="I57" s="58">
        <f>IF($B57="","",(N(Berechnung!J57)+N(Berechnung!W57))*N(Berechnung!C57))</f>
        <v/>
      </c>
      <c r="J57" s="58">
        <f>IF($B57="","",(N(Berechnung!K57)+N(Berechnung!X57))*N(Berechnung!C57))</f>
        <v/>
      </c>
      <c r="K57" s="58">
        <f>IF($B57="","",(N(Berechnung!L57)+N(Berechnung!Y57))*N(Berechnung!C57))</f>
        <v/>
      </c>
      <c r="L57" s="58">
        <f>IF($B57="","",(N(Berechnung!M57)+N(Berechnung!Z57))*N(Berechnung!C57))</f>
        <v/>
      </c>
      <c r="M57" s="58">
        <f>IF($B57="","",(N(Berechnung!N57)+N(Berechnung!AA57))*N(Berechnung!C57))</f>
        <v/>
      </c>
      <c r="N57" s="58">
        <f>IF($B57="","",(N(Berechnung!O57)+N(Berechnung!AB57))*N(Berechnung!C57))</f>
        <v/>
      </c>
      <c r="O57" s="64">
        <f>IF($B57="","",SUM(C57:N57))</f>
        <v/>
      </c>
      <c r="P57" s="57">
        <f>'KQuote Mitarbeiter'!E57</f>
        <v/>
      </c>
      <c r="Q57" s="65">
        <f>'KQuote Mitarbeiter'!L57</f>
        <v/>
      </c>
      <c r="R57" s="57">
        <f>'KQuote Mitarbeiter'!D57</f>
        <v/>
      </c>
      <c r="S57" s="57">
        <f>'KQuote Mitarbeiter'!K57</f>
        <v/>
      </c>
    </row>
    <row r="58">
      <c r="A58" s="47">
        <f>'KQuote Mitarbeiter'!A58</f>
        <v/>
      </c>
      <c r="B58" s="48">
        <f>'KQuote Mitarbeiter'!B58</f>
        <v/>
      </c>
      <c r="C58" s="58">
        <f>IF($B58="","",(N(Berechnung!D58)+N(Berechnung!Q58))*N(Berechnung!C58))</f>
        <v/>
      </c>
      <c r="D58" s="58">
        <f>IF($B58="","",(N(Berechnung!E58)+N(Berechnung!R58))*N(Berechnung!C58))</f>
        <v/>
      </c>
      <c r="E58" s="58">
        <f>IF($B58="","",(N(Berechnung!F58)+N(Berechnung!S58))*N(Berechnung!C58))</f>
        <v/>
      </c>
      <c r="F58" s="58">
        <f>IF($B58="","",(N(Berechnung!G58)+N(Berechnung!T58))*N(Berechnung!C58))</f>
        <v/>
      </c>
      <c r="G58" s="58">
        <f>IF($B58="","",(N(Berechnung!H58)+N(Berechnung!U58))*N(Berechnung!C58))</f>
        <v/>
      </c>
      <c r="H58" s="58">
        <f>IF($B58="","",(N(Berechnung!I58)+N(Berechnung!V58))*N(Berechnung!C58))</f>
        <v/>
      </c>
      <c r="I58" s="58">
        <f>IF($B58="","",(N(Berechnung!J58)+N(Berechnung!W58))*N(Berechnung!C58))</f>
        <v/>
      </c>
      <c r="J58" s="58">
        <f>IF($B58="","",(N(Berechnung!K58)+N(Berechnung!X58))*N(Berechnung!C58))</f>
        <v/>
      </c>
      <c r="K58" s="58">
        <f>IF($B58="","",(N(Berechnung!L58)+N(Berechnung!Y58))*N(Berechnung!C58))</f>
        <v/>
      </c>
      <c r="L58" s="58">
        <f>IF($B58="","",(N(Berechnung!M58)+N(Berechnung!Z58))*N(Berechnung!C58))</f>
        <v/>
      </c>
      <c r="M58" s="58">
        <f>IF($B58="","",(N(Berechnung!N58)+N(Berechnung!AA58))*N(Berechnung!C58))</f>
        <v/>
      </c>
      <c r="N58" s="58">
        <f>IF($B58="","",(N(Berechnung!O58)+N(Berechnung!AB58))*N(Berechnung!C58))</f>
        <v/>
      </c>
      <c r="O58" s="64">
        <f>IF($B58="","",SUM(C58:N58))</f>
        <v/>
      </c>
      <c r="P58" s="57">
        <f>'KQuote Mitarbeiter'!E58</f>
        <v/>
      </c>
      <c r="Q58" s="65">
        <f>'KQuote Mitarbeiter'!L58</f>
        <v/>
      </c>
      <c r="R58" s="57">
        <f>'KQuote Mitarbeiter'!D58</f>
        <v/>
      </c>
      <c r="S58" s="57">
        <f>'KQuote Mitarbeiter'!K58</f>
        <v/>
      </c>
    </row>
    <row r="59">
      <c r="A59" s="47">
        <f>'KQuote Mitarbeiter'!A59</f>
        <v/>
      </c>
      <c r="B59" s="48">
        <f>'KQuote Mitarbeiter'!B59</f>
        <v/>
      </c>
      <c r="C59" s="58">
        <f>IF($B59="","",(N(Berechnung!D59)+N(Berechnung!Q59))*N(Berechnung!C59))</f>
        <v/>
      </c>
      <c r="D59" s="58">
        <f>IF($B59="","",(N(Berechnung!E59)+N(Berechnung!R59))*N(Berechnung!C59))</f>
        <v/>
      </c>
      <c r="E59" s="58">
        <f>IF($B59="","",(N(Berechnung!F59)+N(Berechnung!S59))*N(Berechnung!C59))</f>
        <v/>
      </c>
      <c r="F59" s="58">
        <f>IF($B59="","",(N(Berechnung!G59)+N(Berechnung!T59))*N(Berechnung!C59))</f>
        <v/>
      </c>
      <c r="G59" s="58">
        <f>IF($B59="","",(N(Berechnung!H59)+N(Berechnung!U59))*N(Berechnung!C59))</f>
        <v/>
      </c>
      <c r="H59" s="58">
        <f>IF($B59="","",(N(Berechnung!I59)+N(Berechnung!V59))*N(Berechnung!C59))</f>
        <v/>
      </c>
      <c r="I59" s="58">
        <f>IF($B59="","",(N(Berechnung!J59)+N(Berechnung!W59))*N(Berechnung!C59))</f>
        <v/>
      </c>
      <c r="J59" s="58">
        <f>IF($B59="","",(N(Berechnung!K59)+N(Berechnung!X59))*N(Berechnung!C59))</f>
        <v/>
      </c>
      <c r="K59" s="58">
        <f>IF($B59="","",(N(Berechnung!L59)+N(Berechnung!Y59))*N(Berechnung!C59))</f>
        <v/>
      </c>
      <c r="L59" s="58">
        <f>IF($B59="","",(N(Berechnung!M59)+N(Berechnung!Z59))*N(Berechnung!C59))</f>
        <v/>
      </c>
      <c r="M59" s="58">
        <f>IF($B59="","",(N(Berechnung!N59)+N(Berechnung!AA59))*N(Berechnung!C59))</f>
        <v/>
      </c>
      <c r="N59" s="58">
        <f>IF($B59="","",(N(Berechnung!O59)+N(Berechnung!AB59))*N(Berechnung!C59))</f>
        <v/>
      </c>
      <c r="O59" s="64">
        <f>IF($B59="","",SUM(C59:N59))</f>
        <v/>
      </c>
      <c r="P59" s="57">
        <f>'KQuote Mitarbeiter'!E59</f>
        <v/>
      </c>
      <c r="Q59" s="65">
        <f>'KQuote Mitarbeiter'!L59</f>
        <v/>
      </c>
      <c r="R59" s="57">
        <f>'KQuote Mitarbeiter'!D59</f>
        <v/>
      </c>
      <c r="S59" s="57">
        <f>'KQuote Mitarbeiter'!K59</f>
        <v/>
      </c>
    </row>
    <row r="60">
      <c r="A60" s="47">
        <f>'KQuote Mitarbeiter'!A60</f>
        <v/>
      </c>
      <c r="B60" s="48">
        <f>'KQuote Mitarbeiter'!B60</f>
        <v/>
      </c>
      <c r="C60" s="58">
        <f>IF($B60="","",(N(Berechnung!D60)+N(Berechnung!Q60))*N(Berechnung!C60))</f>
        <v/>
      </c>
      <c r="D60" s="58">
        <f>IF($B60="","",(N(Berechnung!E60)+N(Berechnung!R60))*N(Berechnung!C60))</f>
        <v/>
      </c>
      <c r="E60" s="58">
        <f>IF($B60="","",(N(Berechnung!F60)+N(Berechnung!S60))*N(Berechnung!C60))</f>
        <v/>
      </c>
      <c r="F60" s="58">
        <f>IF($B60="","",(N(Berechnung!G60)+N(Berechnung!T60))*N(Berechnung!C60))</f>
        <v/>
      </c>
      <c r="G60" s="58">
        <f>IF($B60="","",(N(Berechnung!H60)+N(Berechnung!U60))*N(Berechnung!C60))</f>
        <v/>
      </c>
      <c r="H60" s="58">
        <f>IF($B60="","",(N(Berechnung!I60)+N(Berechnung!V60))*N(Berechnung!C60))</f>
        <v/>
      </c>
      <c r="I60" s="58">
        <f>IF($B60="","",(N(Berechnung!J60)+N(Berechnung!W60))*N(Berechnung!C60))</f>
        <v/>
      </c>
      <c r="J60" s="58">
        <f>IF($B60="","",(N(Berechnung!K60)+N(Berechnung!X60))*N(Berechnung!C60))</f>
        <v/>
      </c>
      <c r="K60" s="58">
        <f>IF($B60="","",(N(Berechnung!L60)+N(Berechnung!Y60))*N(Berechnung!C60))</f>
        <v/>
      </c>
      <c r="L60" s="58">
        <f>IF($B60="","",(N(Berechnung!M60)+N(Berechnung!Z60))*N(Berechnung!C60))</f>
        <v/>
      </c>
      <c r="M60" s="58">
        <f>IF($B60="","",(N(Berechnung!N60)+N(Berechnung!AA60))*N(Berechnung!C60))</f>
        <v/>
      </c>
      <c r="N60" s="58">
        <f>IF($B60="","",(N(Berechnung!O60)+N(Berechnung!AB60))*N(Berechnung!C60))</f>
        <v/>
      </c>
      <c r="O60" s="64">
        <f>IF($B60="","",SUM(C60:N60))</f>
        <v/>
      </c>
      <c r="P60" s="57">
        <f>'KQuote Mitarbeiter'!E60</f>
        <v/>
      </c>
      <c r="Q60" s="65">
        <f>'KQuote Mitarbeiter'!L60</f>
        <v/>
      </c>
      <c r="R60" s="57">
        <f>'KQuote Mitarbeiter'!D60</f>
        <v/>
      </c>
      <c r="S60" s="57">
        <f>'KQuote Mitarbeiter'!K60</f>
        <v/>
      </c>
    </row>
    <row r="61">
      <c r="A61" s="47">
        <f>'KQuote Mitarbeiter'!A61</f>
        <v/>
      </c>
      <c r="B61" s="48">
        <f>'KQuote Mitarbeiter'!B61</f>
        <v/>
      </c>
      <c r="C61" s="58">
        <f>IF($B61="","",(N(Berechnung!D61)+N(Berechnung!Q61))*N(Berechnung!C61))</f>
        <v/>
      </c>
      <c r="D61" s="58">
        <f>IF($B61="","",(N(Berechnung!E61)+N(Berechnung!R61))*N(Berechnung!C61))</f>
        <v/>
      </c>
      <c r="E61" s="58">
        <f>IF($B61="","",(N(Berechnung!F61)+N(Berechnung!S61))*N(Berechnung!C61))</f>
        <v/>
      </c>
      <c r="F61" s="58">
        <f>IF($B61="","",(N(Berechnung!G61)+N(Berechnung!T61))*N(Berechnung!C61))</f>
        <v/>
      </c>
      <c r="G61" s="58">
        <f>IF($B61="","",(N(Berechnung!H61)+N(Berechnung!U61))*N(Berechnung!C61))</f>
        <v/>
      </c>
      <c r="H61" s="58">
        <f>IF($B61="","",(N(Berechnung!I61)+N(Berechnung!V61))*N(Berechnung!C61))</f>
        <v/>
      </c>
      <c r="I61" s="58">
        <f>IF($B61="","",(N(Berechnung!J61)+N(Berechnung!W61))*N(Berechnung!C61))</f>
        <v/>
      </c>
      <c r="J61" s="58">
        <f>IF($B61="","",(N(Berechnung!K61)+N(Berechnung!X61))*N(Berechnung!C61))</f>
        <v/>
      </c>
      <c r="K61" s="58">
        <f>IF($B61="","",(N(Berechnung!L61)+N(Berechnung!Y61))*N(Berechnung!C61))</f>
        <v/>
      </c>
      <c r="L61" s="58">
        <f>IF($B61="","",(N(Berechnung!M61)+N(Berechnung!Z61))*N(Berechnung!C61))</f>
        <v/>
      </c>
      <c r="M61" s="58">
        <f>IF($B61="","",(N(Berechnung!N61)+N(Berechnung!AA61))*N(Berechnung!C61))</f>
        <v/>
      </c>
      <c r="N61" s="58">
        <f>IF($B61="","",(N(Berechnung!O61)+N(Berechnung!AB61))*N(Berechnung!C61))</f>
        <v/>
      </c>
      <c r="O61" s="64">
        <f>IF($B61="","",SUM(C61:N61))</f>
        <v/>
      </c>
      <c r="P61" s="57">
        <f>'KQuote Mitarbeiter'!E61</f>
        <v/>
      </c>
      <c r="Q61" s="65">
        <f>'KQuote Mitarbeiter'!L61</f>
        <v/>
      </c>
      <c r="R61" s="57">
        <f>'KQuote Mitarbeiter'!D61</f>
        <v/>
      </c>
      <c r="S61" s="57">
        <f>'KQuote Mitarbeiter'!K61</f>
        <v/>
      </c>
    </row>
    <row r="62">
      <c r="A62" s="47">
        <f>'KQuote Mitarbeiter'!A62</f>
        <v/>
      </c>
      <c r="B62" s="48">
        <f>'KQuote Mitarbeiter'!B62</f>
        <v/>
      </c>
      <c r="C62" s="58">
        <f>IF($B62="","",(N(Berechnung!D62)+N(Berechnung!Q62))*N(Berechnung!C62))</f>
        <v/>
      </c>
      <c r="D62" s="58">
        <f>IF($B62="","",(N(Berechnung!E62)+N(Berechnung!R62))*N(Berechnung!C62))</f>
        <v/>
      </c>
      <c r="E62" s="58">
        <f>IF($B62="","",(N(Berechnung!F62)+N(Berechnung!S62))*N(Berechnung!C62))</f>
        <v/>
      </c>
      <c r="F62" s="58">
        <f>IF($B62="","",(N(Berechnung!G62)+N(Berechnung!T62))*N(Berechnung!C62))</f>
        <v/>
      </c>
      <c r="G62" s="58">
        <f>IF($B62="","",(N(Berechnung!H62)+N(Berechnung!U62))*N(Berechnung!C62))</f>
        <v/>
      </c>
      <c r="H62" s="58">
        <f>IF($B62="","",(N(Berechnung!I62)+N(Berechnung!V62))*N(Berechnung!C62))</f>
        <v/>
      </c>
      <c r="I62" s="58">
        <f>IF($B62="","",(N(Berechnung!J62)+N(Berechnung!W62))*N(Berechnung!C62))</f>
        <v/>
      </c>
      <c r="J62" s="58">
        <f>IF($B62="","",(N(Berechnung!K62)+N(Berechnung!X62))*N(Berechnung!C62))</f>
        <v/>
      </c>
      <c r="K62" s="58">
        <f>IF($B62="","",(N(Berechnung!L62)+N(Berechnung!Y62))*N(Berechnung!C62))</f>
        <v/>
      </c>
      <c r="L62" s="58">
        <f>IF($B62="","",(N(Berechnung!M62)+N(Berechnung!Z62))*N(Berechnung!C62))</f>
        <v/>
      </c>
      <c r="M62" s="58">
        <f>IF($B62="","",(N(Berechnung!N62)+N(Berechnung!AA62))*N(Berechnung!C62))</f>
        <v/>
      </c>
      <c r="N62" s="58">
        <f>IF($B62="","",(N(Berechnung!O62)+N(Berechnung!AB62))*N(Berechnung!C62))</f>
        <v/>
      </c>
      <c r="O62" s="64">
        <f>IF($B62="","",SUM(C62:N62))</f>
        <v/>
      </c>
      <c r="P62" s="57">
        <f>'KQuote Mitarbeiter'!E62</f>
        <v/>
      </c>
      <c r="Q62" s="65">
        <f>'KQuote Mitarbeiter'!L62</f>
        <v/>
      </c>
      <c r="R62" s="57">
        <f>'KQuote Mitarbeiter'!D62</f>
        <v/>
      </c>
      <c r="S62" s="57">
        <f>'KQuote Mitarbeiter'!K62</f>
        <v/>
      </c>
    </row>
    <row r="63">
      <c r="A63" s="47">
        <f>'KQuote Mitarbeiter'!A63</f>
        <v/>
      </c>
      <c r="B63" s="48">
        <f>'KQuote Mitarbeiter'!B63</f>
        <v/>
      </c>
      <c r="C63" s="58">
        <f>IF($B63="","",(N(Berechnung!D63)+N(Berechnung!Q63))*N(Berechnung!C63))</f>
        <v/>
      </c>
      <c r="D63" s="58">
        <f>IF($B63="","",(N(Berechnung!E63)+N(Berechnung!R63))*N(Berechnung!C63))</f>
        <v/>
      </c>
      <c r="E63" s="58">
        <f>IF($B63="","",(N(Berechnung!F63)+N(Berechnung!S63))*N(Berechnung!C63))</f>
        <v/>
      </c>
      <c r="F63" s="58">
        <f>IF($B63="","",(N(Berechnung!G63)+N(Berechnung!T63))*N(Berechnung!C63))</f>
        <v/>
      </c>
      <c r="G63" s="58">
        <f>IF($B63="","",(N(Berechnung!H63)+N(Berechnung!U63))*N(Berechnung!C63))</f>
        <v/>
      </c>
      <c r="H63" s="58">
        <f>IF($B63="","",(N(Berechnung!I63)+N(Berechnung!V63))*N(Berechnung!C63))</f>
        <v/>
      </c>
      <c r="I63" s="58">
        <f>IF($B63="","",(N(Berechnung!J63)+N(Berechnung!W63))*N(Berechnung!C63))</f>
        <v/>
      </c>
      <c r="J63" s="58">
        <f>IF($B63="","",(N(Berechnung!K63)+N(Berechnung!X63))*N(Berechnung!C63))</f>
        <v/>
      </c>
      <c r="K63" s="58">
        <f>IF($B63="","",(N(Berechnung!L63)+N(Berechnung!Y63))*N(Berechnung!C63))</f>
        <v/>
      </c>
      <c r="L63" s="58">
        <f>IF($B63="","",(N(Berechnung!M63)+N(Berechnung!Z63))*N(Berechnung!C63))</f>
        <v/>
      </c>
      <c r="M63" s="58">
        <f>IF($B63="","",(N(Berechnung!N63)+N(Berechnung!AA63))*N(Berechnung!C63))</f>
        <v/>
      </c>
      <c r="N63" s="58">
        <f>IF($B63="","",(N(Berechnung!O63)+N(Berechnung!AB63))*N(Berechnung!C63))</f>
        <v/>
      </c>
      <c r="O63" s="64">
        <f>IF($B63="","",SUM(C63:N63))</f>
        <v/>
      </c>
      <c r="P63" s="57">
        <f>'KQuote Mitarbeiter'!E63</f>
        <v/>
      </c>
      <c r="Q63" s="65">
        <f>'KQuote Mitarbeiter'!L63</f>
        <v/>
      </c>
      <c r="R63" s="57">
        <f>'KQuote Mitarbeiter'!D63</f>
        <v/>
      </c>
      <c r="S63" s="57">
        <f>'KQuote Mitarbeiter'!K63</f>
        <v/>
      </c>
    </row>
    <row r="64">
      <c r="A64" s="47">
        <f>'KQuote Mitarbeiter'!A64</f>
        <v/>
      </c>
      <c r="B64" s="48">
        <f>'KQuote Mitarbeiter'!B64</f>
        <v/>
      </c>
      <c r="C64" s="58">
        <f>IF($B64="","",(N(Berechnung!D64)+N(Berechnung!Q64))*N(Berechnung!C64))</f>
        <v/>
      </c>
      <c r="D64" s="58">
        <f>IF($B64="","",(N(Berechnung!E64)+N(Berechnung!R64))*N(Berechnung!C64))</f>
        <v/>
      </c>
      <c r="E64" s="58">
        <f>IF($B64="","",(N(Berechnung!F64)+N(Berechnung!S64))*N(Berechnung!C64))</f>
        <v/>
      </c>
      <c r="F64" s="58">
        <f>IF($B64="","",(N(Berechnung!G64)+N(Berechnung!T64))*N(Berechnung!C64))</f>
        <v/>
      </c>
      <c r="G64" s="58">
        <f>IF($B64="","",(N(Berechnung!H64)+N(Berechnung!U64))*N(Berechnung!C64))</f>
        <v/>
      </c>
      <c r="H64" s="58">
        <f>IF($B64="","",(N(Berechnung!I64)+N(Berechnung!V64))*N(Berechnung!C64))</f>
        <v/>
      </c>
      <c r="I64" s="58">
        <f>IF($B64="","",(N(Berechnung!J64)+N(Berechnung!W64))*N(Berechnung!C64))</f>
        <v/>
      </c>
      <c r="J64" s="58">
        <f>IF($B64="","",(N(Berechnung!K64)+N(Berechnung!X64))*N(Berechnung!C64))</f>
        <v/>
      </c>
      <c r="K64" s="58">
        <f>IF($B64="","",(N(Berechnung!L64)+N(Berechnung!Y64))*N(Berechnung!C64))</f>
        <v/>
      </c>
      <c r="L64" s="58">
        <f>IF($B64="","",(N(Berechnung!M64)+N(Berechnung!Z64))*N(Berechnung!C64))</f>
        <v/>
      </c>
      <c r="M64" s="58">
        <f>IF($B64="","",(N(Berechnung!N64)+N(Berechnung!AA64))*N(Berechnung!C64))</f>
        <v/>
      </c>
      <c r="N64" s="58">
        <f>IF($B64="","",(N(Berechnung!O64)+N(Berechnung!AB64))*N(Berechnung!C64))</f>
        <v/>
      </c>
      <c r="O64" s="64">
        <f>IF($B64="","",SUM(C64:N64))</f>
        <v/>
      </c>
      <c r="P64" s="57">
        <f>'KQuote Mitarbeiter'!E64</f>
        <v/>
      </c>
      <c r="Q64" s="65">
        <f>'KQuote Mitarbeiter'!L64</f>
        <v/>
      </c>
      <c r="R64" s="57">
        <f>'KQuote Mitarbeiter'!D64</f>
        <v/>
      </c>
      <c r="S64" s="57">
        <f>'KQuote Mitarbeiter'!K64</f>
        <v/>
      </c>
    </row>
    <row r="65">
      <c r="A65" s="47">
        <f>'KQuote Mitarbeiter'!A65</f>
        <v/>
      </c>
      <c r="B65" s="48">
        <f>'KQuote Mitarbeiter'!B65</f>
        <v/>
      </c>
      <c r="C65" s="58">
        <f>IF($B65="","",(N(Berechnung!D65)+N(Berechnung!Q65))*N(Berechnung!C65))</f>
        <v/>
      </c>
      <c r="D65" s="58">
        <f>IF($B65="","",(N(Berechnung!E65)+N(Berechnung!R65))*N(Berechnung!C65))</f>
        <v/>
      </c>
      <c r="E65" s="58">
        <f>IF($B65="","",(N(Berechnung!F65)+N(Berechnung!S65))*N(Berechnung!C65))</f>
        <v/>
      </c>
      <c r="F65" s="58">
        <f>IF($B65="","",(N(Berechnung!G65)+N(Berechnung!T65))*N(Berechnung!C65))</f>
        <v/>
      </c>
      <c r="G65" s="58">
        <f>IF($B65="","",(N(Berechnung!H65)+N(Berechnung!U65))*N(Berechnung!C65))</f>
        <v/>
      </c>
      <c r="H65" s="58">
        <f>IF($B65="","",(N(Berechnung!I65)+N(Berechnung!V65))*N(Berechnung!C65))</f>
        <v/>
      </c>
      <c r="I65" s="58">
        <f>IF($B65="","",(N(Berechnung!J65)+N(Berechnung!W65))*N(Berechnung!C65))</f>
        <v/>
      </c>
      <c r="J65" s="58">
        <f>IF($B65="","",(N(Berechnung!K65)+N(Berechnung!X65))*N(Berechnung!C65))</f>
        <v/>
      </c>
      <c r="K65" s="58">
        <f>IF($B65="","",(N(Berechnung!L65)+N(Berechnung!Y65))*N(Berechnung!C65))</f>
        <v/>
      </c>
      <c r="L65" s="58">
        <f>IF($B65="","",(N(Berechnung!M65)+N(Berechnung!Z65))*N(Berechnung!C65))</f>
        <v/>
      </c>
      <c r="M65" s="58">
        <f>IF($B65="","",(N(Berechnung!N65)+N(Berechnung!AA65))*N(Berechnung!C65))</f>
        <v/>
      </c>
      <c r="N65" s="58">
        <f>IF($B65="","",(N(Berechnung!O65)+N(Berechnung!AB65))*N(Berechnung!C65))</f>
        <v/>
      </c>
      <c r="O65" s="64">
        <f>IF($B65="","",SUM(C65:N65))</f>
        <v/>
      </c>
      <c r="P65" s="57">
        <f>'KQuote Mitarbeiter'!E65</f>
        <v/>
      </c>
      <c r="Q65" s="65">
        <f>'KQuote Mitarbeiter'!L65</f>
        <v/>
      </c>
      <c r="R65" s="57">
        <f>'KQuote Mitarbeiter'!D65</f>
        <v/>
      </c>
      <c r="S65" s="57">
        <f>'KQuote Mitarbeiter'!K65</f>
        <v/>
      </c>
    </row>
    <row r="66">
      <c r="A66" s="47">
        <f>'KQuote Mitarbeiter'!A66</f>
        <v/>
      </c>
      <c r="B66" s="48">
        <f>'KQuote Mitarbeiter'!B66</f>
        <v/>
      </c>
      <c r="C66" s="58">
        <f>IF($B66="","",(N(Berechnung!D66)+N(Berechnung!Q66))*N(Berechnung!C66))</f>
        <v/>
      </c>
      <c r="D66" s="58">
        <f>IF($B66="","",(N(Berechnung!E66)+N(Berechnung!R66))*N(Berechnung!C66))</f>
        <v/>
      </c>
      <c r="E66" s="58">
        <f>IF($B66="","",(N(Berechnung!F66)+N(Berechnung!S66))*N(Berechnung!C66))</f>
        <v/>
      </c>
      <c r="F66" s="58">
        <f>IF($B66="","",(N(Berechnung!G66)+N(Berechnung!T66))*N(Berechnung!C66))</f>
        <v/>
      </c>
      <c r="G66" s="58">
        <f>IF($B66="","",(N(Berechnung!H66)+N(Berechnung!U66))*N(Berechnung!C66))</f>
        <v/>
      </c>
      <c r="H66" s="58">
        <f>IF($B66="","",(N(Berechnung!I66)+N(Berechnung!V66))*N(Berechnung!C66))</f>
        <v/>
      </c>
      <c r="I66" s="58">
        <f>IF($B66="","",(N(Berechnung!J66)+N(Berechnung!W66))*N(Berechnung!C66))</f>
        <v/>
      </c>
      <c r="J66" s="58">
        <f>IF($B66="","",(N(Berechnung!K66)+N(Berechnung!X66))*N(Berechnung!C66))</f>
        <v/>
      </c>
      <c r="K66" s="58">
        <f>IF($B66="","",(N(Berechnung!L66)+N(Berechnung!Y66))*N(Berechnung!C66))</f>
        <v/>
      </c>
      <c r="L66" s="58">
        <f>IF($B66="","",(N(Berechnung!M66)+N(Berechnung!Z66))*N(Berechnung!C66))</f>
        <v/>
      </c>
      <c r="M66" s="58">
        <f>IF($B66="","",(N(Berechnung!N66)+N(Berechnung!AA66))*N(Berechnung!C66))</f>
        <v/>
      </c>
      <c r="N66" s="58">
        <f>IF($B66="","",(N(Berechnung!O66)+N(Berechnung!AB66))*N(Berechnung!C66))</f>
        <v/>
      </c>
      <c r="O66" s="64">
        <f>IF($B66="","",SUM(C66:N66))</f>
        <v/>
      </c>
      <c r="P66" s="57">
        <f>'KQuote Mitarbeiter'!E66</f>
        <v/>
      </c>
      <c r="Q66" s="65">
        <f>'KQuote Mitarbeiter'!L66</f>
        <v/>
      </c>
      <c r="R66" s="57">
        <f>'KQuote Mitarbeiter'!D66</f>
        <v/>
      </c>
      <c r="S66" s="57">
        <f>'KQuote Mitarbeiter'!K66</f>
        <v/>
      </c>
    </row>
    <row r="67">
      <c r="A67" s="47">
        <f>'KQuote Mitarbeiter'!A67</f>
        <v/>
      </c>
      <c r="B67" s="48">
        <f>'KQuote Mitarbeiter'!B67</f>
        <v/>
      </c>
      <c r="C67" s="58">
        <f>IF($B67="","",(N(Berechnung!D67)+N(Berechnung!Q67))*N(Berechnung!C67))</f>
        <v/>
      </c>
      <c r="D67" s="58">
        <f>IF($B67="","",(N(Berechnung!E67)+N(Berechnung!R67))*N(Berechnung!C67))</f>
        <v/>
      </c>
      <c r="E67" s="58">
        <f>IF($B67="","",(N(Berechnung!F67)+N(Berechnung!S67))*N(Berechnung!C67))</f>
        <v/>
      </c>
      <c r="F67" s="58">
        <f>IF($B67="","",(N(Berechnung!G67)+N(Berechnung!T67))*N(Berechnung!C67))</f>
        <v/>
      </c>
      <c r="G67" s="58">
        <f>IF($B67="","",(N(Berechnung!H67)+N(Berechnung!U67))*N(Berechnung!C67))</f>
        <v/>
      </c>
      <c r="H67" s="58">
        <f>IF($B67="","",(N(Berechnung!I67)+N(Berechnung!V67))*N(Berechnung!C67))</f>
        <v/>
      </c>
      <c r="I67" s="58">
        <f>IF($B67="","",(N(Berechnung!J67)+N(Berechnung!W67))*N(Berechnung!C67))</f>
        <v/>
      </c>
      <c r="J67" s="58">
        <f>IF($B67="","",(N(Berechnung!K67)+N(Berechnung!X67))*N(Berechnung!C67))</f>
        <v/>
      </c>
      <c r="K67" s="58">
        <f>IF($B67="","",(N(Berechnung!L67)+N(Berechnung!Y67))*N(Berechnung!C67))</f>
        <v/>
      </c>
      <c r="L67" s="58">
        <f>IF($B67="","",(N(Berechnung!M67)+N(Berechnung!Z67))*N(Berechnung!C67))</f>
        <v/>
      </c>
      <c r="M67" s="58">
        <f>IF($B67="","",(N(Berechnung!N67)+N(Berechnung!AA67))*N(Berechnung!C67))</f>
        <v/>
      </c>
      <c r="N67" s="58">
        <f>IF($B67="","",(N(Berechnung!O67)+N(Berechnung!AB67))*N(Berechnung!C67))</f>
        <v/>
      </c>
      <c r="O67" s="64">
        <f>IF($B67="","",SUM(C67:N67))</f>
        <v/>
      </c>
      <c r="P67" s="57">
        <f>'KQuote Mitarbeiter'!E67</f>
        <v/>
      </c>
      <c r="Q67" s="65">
        <f>'KQuote Mitarbeiter'!L67</f>
        <v/>
      </c>
      <c r="R67" s="57">
        <f>'KQuote Mitarbeiter'!D67</f>
        <v/>
      </c>
      <c r="S67" s="57">
        <f>'KQuote Mitarbeiter'!K67</f>
        <v/>
      </c>
    </row>
    <row r="68">
      <c r="A68" s="47">
        <f>'KQuote Mitarbeiter'!A68</f>
        <v/>
      </c>
      <c r="B68" s="48">
        <f>'KQuote Mitarbeiter'!B68</f>
        <v/>
      </c>
      <c r="C68" s="58">
        <f>IF($B68="","",(N(Berechnung!D68)+N(Berechnung!Q68))*N(Berechnung!C68))</f>
        <v/>
      </c>
      <c r="D68" s="58">
        <f>IF($B68="","",(N(Berechnung!E68)+N(Berechnung!R68))*N(Berechnung!C68))</f>
        <v/>
      </c>
      <c r="E68" s="58">
        <f>IF($B68="","",(N(Berechnung!F68)+N(Berechnung!S68))*N(Berechnung!C68))</f>
        <v/>
      </c>
      <c r="F68" s="58">
        <f>IF($B68="","",(N(Berechnung!G68)+N(Berechnung!T68))*N(Berechnung!C68))</f>
        <v/>
      </c>
      <c r="G68" s="58">
        <f>IF($B68="","",(N(Berechnung!H68)+N(Berechnung!U68))*N(Berechnung!C68))</f>
        <v/>
      </c>
      <c r="H68" s="58">
        <f>IF($B68="","",(N(Berechnung!I68)+N(Berechnung!V68))*N(Berechnung!C68))</f>
        <v/>
      </c>
      <c r="I68" s="58">
        <f>IF($B68="","",(N(Berechnung!J68)+N(Berechnung!W68))*N(Berechnung!C68))</f>
        <v/>
      </c>
      <c r="J68" s="58">
        <f>IF($B68="","",(N(Berechnung!K68)+N(Berechnung!X68))*N(Berechnung!C68))</f>
        <v/>
      </c>
      <c r="K68" s="58">
        <f>IF($B68="","",(N(Berechnung!L68)+N(Berechnung!Y68))*N(Berechnung!C68))</f>
        <v/>
      </c>
      <c r="L68" s="58">
        <f>IF($B68="","",(N(Berechnung!M68)+N(Berechnung!Z68))*N(Berechnung!C68))</f>
        <v/>
      </c>
      <c r="M68" s="58">
        <f>IF($B68="","",(N(Berechnung!N68)+N(Berechnung!AA68))*N(Berechnung!C68))</f>
        <v/>
      </c>
      <c r="N68" s="58">
        <f>IF($B68="","",(N(Berechnung!O68)+N(Berechnung!AB68))*N(Berechnung!C68))</f>
        <v/>
      </c>
      <c r="O68" s="64">
        <f>IF($B68="","",SUM(C68:N68))</f>
        <v/>
      </c>
      <c r="P68" s="57">
        <f>'KQuote Mitarbeiter'!E68</f>
        <v/>
      </c>
      <c r="Q68" s="65">
        <f>'KQuote Mitarbeiter'!L68</f>
        <v/>
      </c>
      <c r="R68" s="57">
        <f>'KQuote Mitarbeiter'!D68</f>
        <v/>
      </c>
      <c r="S68" s="57">
        <f>'KQuote Mitarbeiter'!K68</f>
        <v/>
      </c>
    </row>
    <row r="69">
      <c r="A69" s="47">
        <f>'KQuote Mitarbeiter'!A69</f>
        <v/>
      </c>
      <c r="B69" s="48">
        <f>'KQuote Mitarbeiter'!B69</f>
        <v/>
      </c>
      <c r="C69" s="58">
        <f>IF($B69="","",(N(Berechnung!D69)+N(Berechnung!Q69))*N(Berechnung!C69))</f>
        <v/>
      </c>
      <c r="D69" s="58">
        <f>IF($B69="","",(N(Berechnung!E69)+N(Berechnung!R69))*N(Berechnung!C69))</f>
        <v/>
      </c>
      <c r="E69" s="58">
        <f>IF($B69="","",(N(Berechnung!F69)+N(Berechnung!S69))*N(Berechnung!C69))</f>
        <v/>
      </c>
      <c r="F69" s="58">
        <f>IF($B69="","",(N(Berechnung!G69)+N(Berechnung!T69))*N(Berechnung!C69))</f>
        <v/>
      </c>
      <c r="G69" s="58">
        <f>IF($B69="","",(N(Berechnung!H69)+N(Berechnung!U69))*N(Berechnung!C69))</f>
        <v/>
      </c>
      <c r="H69" s="58">
        <f>IF($B69="","",(N(Berechnung!I69)+N(Berechnung!V69))*N(Berechnung!C69))</f>
        <v/>
      </c>
      <c r="I69" s="58">
        <f>IF($B69="","",(N(Berechnung!J69)+N(Berechnung!W69))*N(Berechnung!C69))</f>
        <v/>
      </c>
      <c r="J69" s="58">
        <f>IF($B69="","",(N(Berechnung!K69)+N(Berechnung!X69))*N(Berechnung!C69))</f>
        <v/>
      </c>
      <c r="K69" s="58">
        <f>IF($B69="","",(N(Berechnung!L69)+N(Berechnung!Y69))*N(Berechnung!C69))</f>
        <v/>
      </c>
      <c r="L69" s="58">
        <f>IF($B69="","",(N(Berechnung!M69)+N(Berechnung!Z69))*N(Berechnung!C69))</f>
        <v/>
      </c>
      <c r="M69" s="58">
        <f>IF($B69="","",(N(Berechnung!N69)+N(Berechnung!AA69))*N(Berechnung!C69))</f>
        <v/>
      </c>
      <c r="N69" s="58">
        <f>IF($B69="","",(N(Berechnung!O69)+N(Berechnung!AB69))*N(Berechnung!C69))</f>
        <v/>
      </c>
      <c r="O69" s="64">
        <f>IF($B69="","",SUM(C69:N69))</f>
        <v/>
      </c>
      <c r="P69" s="57">
        <f>'KQuote Mitarbeiter'!E69</f>
        <v/>
      </c>
      <c r="Q69" s="65">
        <f>'KQuote Mitarbeiter'!L69</f>
        <v/>
      </c>
      <c r="R69" s="57">
        <f>'KQuote Mitarbeiter'!D69</f>
        <v/>
      </c>
      <c r="S69" s="57">
        <f>'KQuote Mitarbeiter'!K69</f>
        <v/>
      </c>
    </row>
    <row r="70">
      <c r="A70" s="47">
        <f>'KQuote Mitarbeiter'!A70</f>
        <v/>
      </c>
      <c r="B70" s="48">
        <f>'KQuote Mitarbeiter'!B70</f>
        <v/>
      </c>
      <c r="C70" s="58">
        <f>IF($B70="","",(N(Berechnung!D70)+N(Berechnung!Q70))*N(Berechnung!C70))</f>
        <v/>
      </c>
      <c r="D70" s="58">
        <f>IF($B70="","",(N(Berechnung!E70)+N(Berechnung!R70))*N(Berechnung!C70))</f>
        <v/>
      </c>
      <c r="E70" s="58">
        <f>IF($B70="","",(N(Berechnung!F70)+N(Berechnung!S70))*N(Berechnung!C70))</f>
        <v/>
      </c>
      <c r="F70" s="58">
        <f>IF($B70="","",(N(Berechnung!G70)+N(Berechnung!T70))*N(Berechnung!C70))</f>
        <v/>
      </c>
      <c r="G70" s="58">
        <f>IF($B70="","",(N(Berechnung!H70)+N(Berechnung!U70))*N(Berechnung!C70))</f>
        <v/>
      </c>
      <c r="H70" s="58">
        <f>IF($B70="","",(N(Berechnung!I70)+N(Berechnung!V70))*N(Berechnung!C70))</f>
        <v/>
      </c>
      <c r="I70" s="58">
        <f>IF($B70="","",(N(Berechnung!J70)+N(Berechnung!W70))*N(Berechnung!C70))</f>
        <v/>
      </c>
      <c r="J70" s="58">
        <f>IF($B70="","",(N(Berechnung!K70)+N(Berechnung!X70))*N(Berechnung!C70))</f>
        <v/>
      </c>
      <c r="K70" s="58">
        <f>IF($B70="","",(N(Berechnung!L70)+N(Berechnung!Y70))*N(Berechnung!C70))</f>
        <v/>
      </c>
      <c r="L70" s="58">
        <f>IF($B70="","",(N(Berechnung!M70)+N(Berechnung!Z70))*N(Berechnung!C70))</f>
        <v/>
      </c>
      <c r="M70" s="58">
        <f>IF($B70="","",(N(Berechnung!N70)+N(Berechnung!AA70))*N(Berechnung!C70))</f>
        <v/>
      </c>
      <c r="N70" s="58">
        <f>IF($B70="","",(N(Berechnung!O70)+N(Berechnung!AB70))*N(Berechnung!C70))</f>
        <v/>
      </c>
      <c r="O70" s="64">
        <f>IF($B70="","",SUM(C70:N70))</f>
        <v/>
      </c>
      <c r="P70" s="57">
        <f>'KQuote Mitarbeiter'!E70</f>
        <v/>
      </c>
      <c r="Q70" s="65">
        <f>'KQuote Mitarbeiter'!L70</f>
        <v/>
      </c>
      <c r="R70" s="57">
        <f>'KQuote Mitarbeiter'!D70</f>
        <v/>
      </c>
      <c r="S70" s="57">
        <f>'KQuote Mitarbeiter'!K70</f>
        <v/>
      </c>
    </row>
    <row r="71">
      <c r="A71" s="47">
        <f>'KQuote Mitarbeiter'!A71</f>
        <v/>
      </c>
      <c r="B71" s="48">
        <f>'KQuote Mitarbeiter'!B71</f>
        <v/>
      </c>
      <c r="C71" s="58">
        <f>IF($B71="","",(N(Berechnung!D71)+N(Berechnung!Q71))*N(Berechnung!C71))</f>
        <v/>
      </c>
      <c r="D71" s="58">
        <f>IF($B71="","",(N(Berechnung!E71)+N(Berechnung!R71))*N(Berechnung!C71))</f>
        <v/>
      </c>
      <c r="E71" s="58">
        <f>IF($B71="","",(N(Berechnung!F71)+N(Berechnung!S71))*N(Berechnung!C71))</f>
        <v/>
      </c>
      <c r="F71" s="58">
        <f>IF($B71="","",(N(Berechnung!G71)+N(Berechnung!T71))*N(Berechnung!C71))</f>
        <v/>
      </c>
      <c r="G71" s="58">
        <f>IF($B71="","",(N(Berechnung!H71)+N(Berechnung!U71))*N(Berechnung!C71))</f>
        <v/>
      </c>
      <c r="H71" s="58">
        <f>IF($B71="","",(N(Berechnung!I71)+N(Berechnung!V71))*N(Berechnung!C71))</f>
        <v/>
      </c>
      <c r="I71" s="58">
        <f>IF($B71="","",(N(Berechnung!J71)+N(Berechnung!W71))*N(Berechnung!C71))</f>
        <v/>
      </c>
      <c r="J71" s="58">
        <f>IF($B71="","",(N(Berechnung!K71)+N(Berechnung!X71))*N(Berechnung!C71))</f>
        <v/>
      </c>
      <c r="K71" s="58">
        <f>IF($B71="","",(N(Berechnung!L71)+N(Berechnung!Y71))*N(Berechnung!C71))</f>
        <v/>
      </c>
      <c r="L71" s="58">
        <f>IF($B71="","",(N(Berechnung!M71)+N(Berechnung!Z71))*N(Berechnung!C71))</f>
        <v/>
      </c>
      <c r="M71" s="58">
        <f>IF($B71="","",(N(Berechnung!N71)+N(Berechnung!AA71))*N(Berechnung!C71))</f>
        <v/>
      </c>
      <c r="N71" s="58">
        <f>IF($B71="","",(N(Berechnung!O71)+N(Berechnung!AB71))*N(Berechnung!C71))</f>
        <v/>
      </c>
      <c r="O71" s="64">
        <f>IF($B71="","",SUM(C71:N71))</f>
        <v/>
      </c>
      <c r="P71" s="57">
        <f>'KQuote Mitarbeiter'!E71</f>
        <v/>
      </c>
      <c r="Q71" s="65">
        <f>'KQuote Mitarbeiter'!L71</f>
        <v/>
      </c>
      <c r="R71" s="57">
        <f>'KQuote Mitarbeiter'!D71</f>
        <v/>
      </c>
      <c r="S71" s="57">
        <f>'KQuote Mitarbeiter'!K71</f>
        <v/>
      </c>
    </row>
    <row r="72">
      <c r="A72" s="47">
        <f>'KQuote Mitarbeiter'!A72</f>
        <v/>
      </c>
      <c r="B72" s="48">
        <f>'KQuote Mitarbeiter'!B72</f>
        <v/>
      </c>
      <c r="C72" s="58">
        <f>IF($B72="","",(N(Berechnung!D72)+N(Berechnung!Q72))*N(Berechnung!C72))</f>
        <v/>
      </c>
      <c r="D72" s="58">
        <f>IF($B72="","",(N(Berechnung!E72)+N(Berechnung!R72))*N(Berechnung!C72))</f>
        <v/>
      </c>
      <c r="E72" s="58">
        <f>IF($B72="","",(N(Berechnung!F72)+N(Berechnung!S72))*N(Berechnung!C72))</f>
        <v/>
      </c>
      <c r="F72" s="58">
        <f>IF($B72="","",(N(Berechnung!G72)+N(Berechnung!T72))*N(Berechnung!C72))</f>
        <v/>
      </c>
      <c r="G72" s="58">
        <f>IF($B72="","",(N(Berechnung!H72)+N(Berechnung!U72))*N(Berechnung!C72))</f>
        <v/>
      </c>
      <c r="H72" s="58">
        <f>IF($B72="","",(N(Berechnung!I72)+N(Berechnung!V72))*N(Berechnung!C72))</f>
        <v/>
      </c>
      <c r="I72" s="58">
        <f>IF($B72="","",(N(Berechnung!J72)+N(Berechnung!W72))*N(Berechnung!C72))</f>
        <v/>
      </c>
      <c r="J72" s="58">
        <f>IF($B72="","",(N(Berechnung!K72)+N(Berechnung!X72))*N(Berechnung!C72))</f>
        <v/>
      </c>
      <c r="K72" s="58">
        <f>IF($B72="","",(N(Berechnung!L72)+N(Berechnung!Y72))*N(Berechnung!C72))</f>
        <v/>
      </c>
      <c r="L72" s="58">
        <f>IF($B72="","",(N(Berechnung!M72)+N(Berechnung!Z72))*N(Berechnung!C72))</f>
        <v/>
      </c>
      <c r="M72" s="58">
        <f>IF($B72="","",(N(Berechnung!N72)+N(Berechnung!AA72))*N(Berechnung!C72))</f>
        <v/>
      </c>
      <c r="N72" s="58">
        <f>IF($B72="","",(N(Berechnung!O72)+N(Berechnung!AB72))*N(Berechnung!C72))</f>
        <v/>
      </c>
      <c r="O72" s="64">
        <f>IF($B72="","",SUM(C72:N72))</f>
        <v/>
      </c>
      <c r="P72" s="57">
        <f>'KQuote Mitarbeiter'!E72</f>
        <v/>
      </c>
      <c r="Q72" s="65">
        <f>'KQuote Mitarbeiter'!L72</f>
        <v/>
      </c>
      <c r="R72" s="57">
        <f>'KQuote Mitarbeiter'!D72</f>
        <v/>
      </c>
      <c r="S72" s="57">
        <f>'KQuote Mitarbeiter'!K72</f>
        <v/>
      </c>
    </row>
    <row r="73">
      <c r="A73" s="47">
        <f>'KQuote Mitarbeiter'!A73</f>
        <v/>
      </c>
      <c r="B73" s="48">
        <f>'KQuote Mitarbeiter'!B73</f>
        <v/>
      </c>
      <c r="C73" s="58">
        <f>IF($B73="","",(N(Berechnung!D73)+N(Berechnung!Q73))*N(Berechnung!C73))</f>
        <v/>
      </c>
      <c r="D73" s="58">
        <f>IF($B73="","",(N(Berechnung!E73)+N(Berechnung!R73))*N(Berechnung!C73))</f>
        <v/>
      </c>
      <c r="E73" s="58">
        <f>IF($B73="","",(N(Berechnung!F73)+N(Berechnung!S73))*N(Berechnung!C73))</f>
        <v/>
      </c>
      <c r="F73" s="58">
        <f>IF($B73="","",(N(Berechnung!G73)+N(Berechnung!T73))*N(Berechnung!C73))</f>
        <v/>
      </c>
      <c r="G73" s="58">
        <f>IF($B73="","",(N(Berechnung!H73)+N(Berechnung!U73))*N(Berechnung!C73))</f>
        <v/>
      </c>
      <c r="H73" s="58">
        <f>IF($B73="","",(N(Berechnung!I73)+N(Berechnung!V73))*N(Berechnung!C73))</f>
        <v/>
      </c>
      <c r="I73" s="58">
        <f>IF($B73="","",(N(Berechnung!J73)+N(Berechnung!W73))*N(Berechnung!C73))</f>
        <v/>
      </c>
      <c r="J73" s="58">
        <f>IF($B73="","",(N(Berechnung!K73)+N(Berechnung!X73))*N(Berechnung!C73))</f>
        <v/>
      </c>
      <c r="K73" s="58">
        <f>IF($B73="","",(N(Berechnung!L73)+N(Berechnung!Y73))*N(Berechnung!C73))</f>
        <v/>
      </c>
      <c r="L73" s="58">
        <f>IF($B73="","",(N(Berechnung!M73)+N(Berechnung!Z73))*N(Berechnung!C73))</f>
        <v/>
      </c>
      <c r="M73" s="58">
        <f>IF($B73="","",(N(Berechnung!N73)+N(Berechnung!AA73))*N(Berechnung!C73))</f>
        <v/>
      </c>
      <c r="N73" s="58">
        <f>IF($B73="","",(N(Berechnung!O73)+N(Berechnung!AB73))*N(Berechnung!C73))</f>
        <v/>
      </c>
      <c r="O73" s="64">
        <f>IF($B73="","",SUM(C73:N73))</f>
        <v/>
      </c>
      <c r="P73" s="57">
        <f>'KQuote Mitarbeiter'!E73</f>
        <v/>
      </c>
      <c r="Q73" s="65">
        <f>'KQuote Mitarbeiter'!L73</f>
        <v/>
      </c>
      <c r="R73" s="57">
        <f>'KQuote Mitarbeiter'!D73</f>
        <v/>
      </c>
      <c r="S73" s="57">
        <f>'KQuote Mitarbeiter'!K73</f>
        <v/>
      </c>
    </row>
    <row r="74">
      <c r="A74" s="47">
        <f>'KQuote Mitarbeiter'!A74</f>
        <v/>
      </c>
      <c r="B74" s="48">
        <f>'KQuote Mitarbeiter'!B74</f>
        <v/>
      </c>
      <c r="C74" s="58">
        <f>IF($B74="","",(N(Berechnung!D74)+N(Berechnung!Q74))*N(Berechnung!C74))</f>
        <v/>
      </c>
      <c r="D74" s="58">
        <f>IF($B74="","",(N(Berechnung!E74)+N(Berechnung!R74))*N(Berechnung!C74))</f>
        <v/>
      </c>
      <c r="E74" s="58">
        <f>IF($B74="","",(N(Berechnung!F74)+N(Berechnung!S74))*N(Berechnung!C74))</f>
        <v/>
      </c>
      <c r="F74" s="58">
        <f>IF($B74="","",(N(Berechnung!G74)+N(Berechnung!T74))*N(Berechnung!C74))</f>
        <v/>
      </c>
      <c r="G74" s="58">
        <f>IF($B74="","",(N(Berechnung!H74)+N(Berechnung!U74))*N(Berechnung!C74))</f>
        <v/>
      </c>
      <c r="H74" s="58">
        <f>IF($B74="","",(N(Berechnung!I74)+N(Berechnung!V74))*N(Berechnung!C74))</f>
        <v/>
      </c>
      <c r="I74" s="58">
        <f>IF($B74="","",(N(Berechnung!J74)+N(Berechnung!W74))*N(Berechnung!C74))</f>
        <v/>
      </c>
      <c r="J74" s="58">
        <f>IF($B74="","",(N(Berechnung!K74)+N(Berechnung!X74))*N(Berechnung!C74))</f>
        <v/>
      </c>
      <c r="K74" s="58">
        <f>IF($B74="","",(N(Berechnung!L74)+N(Berechnung!Y74))*N(Berechnung!C74))</f>
        <v/>
      </c>
      <c r="L74" s="58">
        <f>IF($B74="","",(N(Berechnung!M74)+N(Berechnung!Z74))*N(Berechnung!C74))</f>
        <v/>
      </c>
      <c r="M74" s="58">
        <f>IF($B74="","",(N(Berechnung!N74)+N(Berechnung!AA74))*N(Berechnung!C74))</f>
        <v/>
      </c>
      <c r="N74" s="58">
        <f>IF($B74="","",(N(Berechnung!O74)+N(Berechnung!AB74))*N(Berechnung!C74))</f>
        <v/>
      </c>
      <c r="O74" s="64">
        <f>IF($B74="","",SUM(C74:N74))</f>
        <v/>
      </c>
      <c r="P74" s="57">
        <f>'KQuote Mitarbeiter'!E74</f>
        <v/>
      </c>
      <c r="Q74" s="65">
        <f>'KQuote Mitarbeiter'!L74</f>
        <v/>
      </c>
      <c r="R74" s="57">
        <f>'KQuote Mitarbeiter'!D74</f>
        <v/>
      </c>
      <c r="S74" s="57">
        <f>'KQuote Mitarbeiter'!K74</f>
        <v/>
      </c>
    </row>
    <row r="75">
      <c r="A75" s="47">
        <f>'KQuote Mitarbeiter'!A75</f>
        <v/>
      </c>
      <c r="B75" s="48">
        <f>'KQuote Mitarbeiter'!B75</f>
        <v/>
      </c>
      <c r="C75" s="58">
        <f>IF($B75="","",(N(Berechnung!D75)+N(Berechnung!Q75))*N(Berechnung!C75))</f>
        <v/>
      </c>
      <c r="D75" s="58">
        <f>IF($B75="","",(N(Berechnung!E75)+N(Berechnung!R75))*N(Berechnung!C75))</f>
        <v/>
      </c>
      <c r="E75" s="58">
        <f>IF($B75="","",(N(Berechnung!F75)+N(Berechnung!S75))*N(Berechnung!C75))</f>
        <v/>
      </c>
      <c r="F75" s="58">
        <f>IF($B75="","",(N(Berechnung!G75)+N(Berechnung!T75))*N(Berechnung!C75))</f>
        <v/>
      </c>
      <c r="G75" s="58">
        <f>IF($B75="","",(N(Berechnung!H75)+N(Berechnung!U75))*N(Berechnung!C75))</f>
        <v/>
      </c>
      <c r="H75" s="58">
        <f>IF($B75="","",(N(Berechnung!I75)+N(Berechnung!V75))*N(Berechnung!C75))</f>
        <v/>
      </c>
      <c r="I75" s="58">
        <f>IF($B75="","",(N(Berechnung!J75)+N(Berechnung!W75))*N(Berechnung!C75))</f>
        <v/>
      </c>
      <c r="J75" s="58">
        <f>IF($B75="","",(N(Berechnung!K75)+N(Berechnung!X75))*N(Berechnung!C75))</f>
        <v/>
      </c>
      <c r="K75" s="58">
        <f>IF($B75="","",(N(Berechnung!L75)+N(Berechnung!Y75))*N(Berechnung!C75))</f>
        <v/>
      </c>
      <c r="L75" s="58">
        <f>IF($B75="","",(N(Berechnung!M75)+N(Berechnung!Z75))*N(Berechnung!C75))</f>
        <v/>
      </c>
      <c r="M75" s="58">
        <f>IF($B75="","",(N(Berechnung!N75)+N(Berechnung!AA75))*N(Berechnung!C75))</f>
        <v/>
      </c>
      <c r="N75" s="58">
        <f>IF($B75="","",(N(Berechnung!O75)+N(Berechnung!AB75))*N(Berechnung!C75))</f>
        <v/>
      </c>
      <c r="O75" s="64">
        <f>IF($B75="","",SUM(C75:N75))</f>
        <v/>
      </c>
      <c r="P75" s="57">
        <f>'KQuote Mitarbeiter'!E75</f>
        <v/>
      </c>
      <c r="Q75" s="65">
        <f>'KQuote Mitarbeiter'!L75</f>
        <v/>
      </c>
      <c r="R75" s="57">
        <f>'KQuote Mitarbeiter'!D75</f>
        <v/>
      </c>
      <c r="S75" s="57">
        <f>'KQuote Mitarbeiter'!K75</f>
        <v/>
      </c>
    </row>
    <row r="76">
      <c r="A76" s="47">
        <f>'KQuote Mitarbeiter'!A76</f>
        <v/>
      </c>
      <c r="B76" s="48">
        <f>'KQuote Mitarbeiter'!B76</f>
        <v/>
      </c>
      <c r="C76" s="58">
        <f>IF($B76="","",(N(Berechnung!D76)+N(Berechnung!Q76))*N(Berechnung!C76))</f>
        <v/>
      </c>
      <c r="D76" s="58">
        <f>IF($B76="","",(N(Berechnung!E76)+N(Berechnung!R76))*N(Berechnung!C76))</f>
        <v/>
      </c>
      <c r="E76" s="58">
        <f>IF($B76="","",(N(Berechnung!F76)+N(Berechnung!S76))*N(Berechnung!C76))</f>
        <v/>
      </c>
      <c r="F76" s="58">
        <f>IF($B76="","",(N(Berechnung!G76)+N(Berechnung!T76))*N(Berechnung!C76))</f>
        <v/>
      </c>
      <c r="G76" s="58">
        <f>IF($B76="","",(N(Berechnung!H76)+N(Berechnung!U76))*N(Berechnung!C76))</f>
        <v/>
      </c>
      <c r="H76" s="58">
        <f>IF($B76="","",(N(Berechnung!I76)+N(Berechnung!V76))*N(Berechnung!C76))</f>
        <v/>
      </c>
      <c r="I76" s="58">
        <f>IF($B76="","",(N(Berechnung!J76)+N(Berechnung!W76))*N(Berechnung!C76))</f>
        <v/>
      </c>
      <c r="J76" s="58">
        <f>IF($B76="","",(N(Berechnung!K76)+N(Berechnung!X76))*N(Berechnung!C76))</f>
        <v/>
      </c>
      <c r="K76" s="58">
        <f>IF($B76="","",(N(Berechnung!L76)+N(Berechnung!Y76))*N(Berechnung!C76))</f>
        <v/>
      </c>
      <c r="L76" s="58">
        <f>IF($B76="","",(N(Berechnung!M76)+N(Berechnung!Z76))*N(Berechnung!C76))</f>
        <v/>
      </c>
      <c r="M76" s="58">
        <f>IF($B76="","",(N(Berechnung!N76)+N(Berechnung!AA76))*N(Berechnung!C76))</f>
        <v/>
      </c>
      <c r="N76" s="58">
        <f>IF($B76="","",(N(Berechnung!O76)+N(Berechnung!AB76))*N(Berechnung!C76))</f>
        <v/>
      </c>
      <c r="O76" s="64">
        <f>IF($B76="","",SUM(C76:N76))</f>
        <v/>
      </c>
      <c r="P76" s="57">
        <f>'KQuote Mitarbeiter'!E76</f>
        <v/>
      </c>
      <c r="Q76" s="65">
        <f>'KQuote Mitarbeiter'!L76</f>
        <v/>
      </c>
      <c r="R76" s="57">
        <f>'KQuote Mitarbeiter'!D76</f>
        <v/>
      </c>
      <c r="S76" s="57">
        <f>'KQuote Mitarbeiter'!K76</f>
        <v/>
      </c>
    </row>
    <row r="77">
      <c r="A77" s="47">
        <f>'KQuote Mitarbeiter'!A77</f>
        <v/>
      </c>
      <c r="B77" s="48">
        <f>'KQuote Mitarbeiter'!B77</f>
        <v/>
      </c>
      <c r="C77" s="58">
        <f>IF($B77="","",(N(Berechnung!D77)+N(Berechnung!Q77))*N(Berechnung!C77))</f>
        <v/>
      </c>
      <c r="D77" s="58">
        <f>IF($B77="","",(N(Berechnung!E77)+N(Berechnung!R77))*N(Berechnung!C77))</f>
        <v/>
      </c>
      <c r="E77" s="58">
        <f>IF($B77="","",(N(Berechnung!F77)+N(Berechnung!S77))*N(Berechnung!C77))</f>
        <v/>
      </c>
      <c r="F77" s="58">
        <f>IF($B77="","",(N(Berechnung!G77)+N(Berechnung!T77))*N(Berechnung!C77))</f>
        <v/>
      </c>
      <c r="G77" s="58">
        <f>IF($B77="","",(N(Berechnung!H77)+N(Berechnung!U77))*N(Berechnung!C77))</f>
        <v/>
      </c>
      <c r="H77" s="58">
        <f>IF($B77="","",(N(Berechnung!I77)+N(Berechnung!V77))*N(Berechnung!C77))</f>
        <v/>
      </c>
      <c r="I77" s="58">
        <f>IF($B77="","",(N(Berechnung!J77)+N(Berechnung!W77))*N(Berechnung!C77))</f>
        <v/>
      </c>
      <c r="J77" s="58">
        <f>IF($B77="","",(N(Berechnung!K77)+N(Berechnung!X77))*N(Berechnung!C77))</f>
        <v/>
      </c>
      <c r="K77" s="58">
        <f>IF($B77="","",(N(Berechnung!L77)+N(Berechnung!Y77))*N(Berechnung!C77))</f>
        <v/>
      </c>
      <c r="L77" s="58">
        <f>IF($B77="","",(N(Berechnung!M77)+N(Berechnung!Z77))*N(Berechnung!C77))</f>
        <v/>
      </c>
      <c r="M77" s="58">
        <f>IF($B77="","",(N(Berechnung!N77)+N(Berechnung!AA77))*N(Berechnung!C77))</f>
        <v/>
      </c>
      <c r="N77" s="58">
        <f>IF($B77="","",(N(Berechnung!O77)+N(Berechnung!AB77))*N(Berechnung!C77))</f>
        <v/>
      </c>
      <c r="O77" s="64">
        <f>IF($B77="","",SUM(C77:N77))</f>
        <v/>
      </c>
      <c r="P77" s="57">
        <f>'KQuote Mitarbeiter'!E77</f>
        <v/>
      </c>
      <c r="Q77" s="65">
        <f>'KQuote Mitarbeiter'!L77</f>
        <v/>
      </c>
      <c r="R77" s="57">
        <f>'KQuote Mitarbeiter'!D77</f>
        <v/>
      </c>
      <c r="S77" s="57">
        <f>'KQuote Mitarbeiter'!K77</f>
        <v/>
      </c>
    </row>
    <row r="78">
      <c r="A78" s="47">
        <f>'KQuote Mitarbeiter'!A78</f>
        <v/>
      </c>
      <c r="B78" s="48">
        <f>'KQuote Mitarbeiter'!B78</f>
        <v/>
      </c>
      <c r="C78" s="58">
        <f>IF($B78="","",(N(Berechnung!D78)+N(Berechnung!Q78))*N(Berechnung!C78))</f>
        <v/>
      </c>
      <c r="D78" s="58">
        <f>IF($B78="","",(N(Berechnung!E78)+N(Berechnung!R78))*N(Berechnung!C78))</f>
        <v/>
      </c>
      <c r="E78" s="58">
        <f>IF($B78="","",(N(Berechnung!F78)+N(Berechnung!S78))*N(Berechnung!C78))</f>
        <v/>
      </c>
      <c r="F78" s="58">
        <f>IF($B78="","",(N(Berechnung!G78)+N(Berechnung!T78))*N(Berechnung!C78))</f>
        <v/>
      </c>
      <c r="G78" s="58">
        <f>IF($B78="","",(N(Berechnung!H78)+N(Berechnung!U78))*N(Berechnung!C78))</f>
        <v/>
      </c>
      <c r="H78" s="58">
        <f>IF($B78="","",(N(Berechnung!I78)+N(Berechnung!V78))*N(Berechnung!C78))</f>
        <v/>
      </c>
      <c r="I78" s="58">
        <f>IF($B78="","",(N(Berechnung!J78)+N(Berechnung!W78))*N(Berechnung!C78))</f>
        <v/>
      </c>
      <c r="J78" s="58">
        <f>IF($B78="","",(N(Berechnung!K78)+N(Berechnung!X78))*N(Berechnung!C78))</f>
        <v/>
      </c>
      <c r="K78" s="58">
        <f>IF($B78="","",(N(Berechnung!L78)+N(Berechnung!Y78))*N(Berechnung!C78))</f>
        <v/>
      </c>
      <c r="L78" s="58">
        <f>IF($B78="","",(N(Berechnung!M78)+N(Berechnung!Z78))*N(Berechnung!C78))</f>
        <v/>
      </c>
      <c r="M78" s="58">
        <f>IF($B78="","",(N(Berechnung!N78)+N(Berechnung!AA78))*N(Berechnung!C78))</f>
        <v/>
      </c>
      <c r="N78" s="58">
        <f>IF($B78="","",(N(Berechnung!O78)+N(Berechnung!AB78))*N(Berechnung!C78))</f>
        <v/>
      </c>
      <c r="O78" s="64">
        <f>IF($B78="","",SUM(C78:N78))</f>
        <v/>
      </c>
      <c r="P78" s="57">
        <f>'KQuote Mitarbeiter'!E78</f>
        <v/>
      </c>
      <c r="Q78" s="65">
        <f>'KQuote Mitarbeiter'!L78</f>
        <v/>
      </c>
      <c r="R78" s="57">
        <f>'KQuote Mitarbeiter'!D78</f>
        <v/>
      </c>
      <c r="S78" s="57">
        <f>'KQuote Mitarbeiter'!K78</f>
        <v/>
      </c>
    </row>
    <row r="79">
      <c r="A79" s="47">
        <f>'KQuote Mitarbeiter'!A79</f>
        <v/>
      </c>
      <c r="B79" s="48">
        <f>'KQuote Mitarbeiter'!B79</f>
        <v/>
      </c>
      <c r="C79" s="58">
        <f>IF($B79="","",(N(Berechnung!D79)+N(Berechnung!Q79))*N(Berechnung!C79))</f>
        <v/>
      </c>
      <c r="D79" s="58">
        <f>IF($B79="","",(N(Berechnung!E79)+N(Berechnung!R79))*N(Berechnung!C79))</f>
        <v/>
      </c>
      <c r="E79" s="58">
        <f>IF($B79="","",(N(Berechnung!F79)+N(Berechnung!S79))*N(Berechnung!C79))</f>
        <v/>
      </c>
      <c r="F79" s="58">
        <f>IF($B79="","",(N(Berechnung!G79)+N(Berechnung!T79))*N(Berechnung!C79))</f>
        <v/>
      </c>
      <c r="G79" s="58">
        <f>IF($B79="","",(N(Berechnung!H79)+N(Berechnung!U79))*N(Berechnung!C79))</f>
        <v/>
      </c>
      <c r="H79" s="58">
        <f>IF($B79="","",(N(Berechnung!I79)+N(Berechnung!V79))*N(Berechnung!C79))</f>
        <v/>
      </c>
      <c r="I79" s="58">
        <f>IF($B79="","",(N(Berechnung!J79)+N(Berechnung!W79))*N(Berechnung!C79))</f>
        <v/>
      </c>
      <c r="J79" s="58">
        <f>IF($B79="","",(N(Berechnung!K79)+N(Berechnung!X79))*N(Berechnung!C79))</f>
        <v/>
      </c>
      <c r="K79" s="58">
        <f>IF($B79="","",(N(Berechnung!L79)+N(Berechnung!Y79))*N(Berechnung!C79))</f>
        <v/>
      </c>
      <c r="L79" s="58">
        <f>IF($B79="","",(N(Berechnung!M79)+N(Berechnung!Z79))*N(Berechnung!C79))</f>
        <v/>
      </c>
      <c r="M79" s="58">
        <f>IF($B79="","",(N(Berechnung!N79)+N(Berechnung!AA79))*N(Berechnung!C79))</f>
        <v/>
      </c>
      <c r="N79" s="58">
        <f>IF($B79="","",(N(Berechnung!O79)+N(Berechnung!AB79))*N(Berechnung!C79))</f>
        <v/>
      </c>
      <c r="O79" s="64">
        <f>IF($B79="","",SUM(C79:N79))</f>
        <v/>
      </c>
      <c r="P79" s="57">
        <f>'KQuote Mitarbeiter'!E79</f>
        <v/>
      </c>
      <c r="Q79" s="65">
        <f>'KQuote Mitarbeiter'!L79</f>
        <v/>
      </c>
      <c r="R79" s="57">
        <f>'KQuote Mitarbeiter'!D79</f>
        <v/>
      </c>
      <c r="S79" s="57">
        <f>'KQuote Mitarbeiter'!K79</f>
        <v/>
      </c>
    </row>
    <row r="80">
      <c r="A80" s="47">
        <f>'KQuote Mitarbeiter'!A80</f>
        <v/>
      </c>
      <c r="B80" s="48">
        <f>'KQuote Mitarbeiter'!B80</f>
        <v/>
      </c>
      <c r="C80" s="58">
        <f>IF($B80="","",(N(Berechnung!D80)+N(Berechnung!Q80))*N(Berechnung!C80))</f>
        <v/>
      </c>
      <c r="D80" s="58">
        <f>IF($B80="","",(N(Berechnung!E80)+N(Berechnung!R80))*N(Berechnung!C80))</f>
        <v/>
      </c>
      <c r="E80" s="58">
        <f>IF($B80="","",(N(Berechnung!F80)+N(Berechnung!S80))*N(Berechnung!C80))</f>
        <v/>
      </c>
      <c r="F80" s="58">
        <f>IF($B80="","",(N(Berechnung!G80)+N(Berechnung!T80))*N(Berechnung!C80))</f>
        <v/>
      </c>
      <c r="G80" s="58">
        <f>IF($B80="","",(N(Berechnung!H80)+N(Berechnung!U80))*N(Berechnung!C80))</f>
        <v/>
      </c>
      <c r="H80" s="58">
        <f>IF($B80="","",(N(Berechnung!I80)+N(Berechnung!V80))*N(Berechnung!C80))</f>
        <v/>
      </c>
      <c r="I80" s="58">
        <f>IF($B80="","",(N(Berechnung!J80)+N(Berechnung!W80))*N(Berechnung!C80))</f>
        <v/>
      </c>
      <c r="J80" s="58">
        <f>IF($B80="","",(N(Berechnung!K80)+N(Berechnung!X80))*N(Berechnung!C80))</f>
        <v/>
      </c>
      <c r="K80" s="58">
        <f>IF($B80="","",(N(Berechnung!L80)+N(Berechnung!Y80))*N(Berechnung!C80))</f>
        <v/>
      </c>
      <c r="L80" s="58">
        <f>IF($B80="","",(N(Berechnung!M80)+N(Berechnung!Z80))*N(Berechnung!C80))</f>
        <v/>
      </c>
      <c r="M80" s="58">
        <f>IF($B80="","",(N(Berechnung!N80)+N(Berechnung!AA80))*N(Berechnung!C80))</f>
        <v/>
      </c>
      <c r="N80" s="58">
        <f>IF($B80="","",(N(Berechnung!O80)+N(Berechnung!AB80))*N(Berechnung!C80))</f>
        <v/>
      </c>
      <c r="O80" s="64">
        <f>IF($B80="","",SUM(C80:N80))</f>
        <v/>
      </c>
      <c r="P80" s="57">
        <f>'KQuote Mitarbeiter'!E80</f>
        <v/>
      </c>
      <c r="Q80" s="65">
        <f>'KQuote Mitarbeiter'!L80</f>
        <v/>
      </c>
      <c r="R80" s="57">
        <f>'KQuote Mitarbeiter'!D80</f>
        <v/>
      </c>
      <c r="S80" s="57">
        <f>'KQuote Mitarbeiter'!K80</f>
        <v/>
      </c>
    </row>
    <row r="81">
      <c r="A81" s="47">
        <f>'KQuote Mitarbeiter'!A81</f>
        <v/>
      </c>
      <c r="B81" s="48">
        <f>'KQuote Mitarbeiter'!B81</f>
        <v/>
      </c>
      <c r="C81" s="58">
        <f>IF($B81="","",(N(Berechnung!D81)+N(Berechnung!Q81))*N(Berechnung!C81))</f>
        <v/>
      </c>
      <c r="D81" s="58">
        <f>IF($B81="","",(N(Berechnung!E81)+N(Berechnung!R81))*N(Berechnung!C81))</f>
        <v/>
      </c>
      <c r="E81" s="58">
        <f>IF($B81="","",(N(Berechnung!F81)+N(Berechnung!S81))*N(Berechnung!C81))</f>
        <v/>
      </c>
      <c r="F81" s="58">
        <f>IF($B81="","",(N(Berechnung!G81)+N(Berechnung!T81))*N(Berechnung!C81))</f>
        <v/>
      </c>
      <c r="G81" s="58">
        <f>IF($B81="","",(N(Berechnung!H81)+N(Berechnung!U81))*N(Berechnung!C81))</f>
        <v/>
      </c>
      <c r="H81" s="58">
        <f>IF($B81="","",(N(Berechnung!I81)+N(Berechnung!V81))*N(Berechnung!C81))</f>
        <v/>
      </c>
      <c r="I81" s="58">
        <f>IF($B81="","",(N(Berechnung!J81)+N(Berechnung!W81))*N(Berechnung!C81))</f>
        <v/>
      </c>
      <c r="J81" s="58">
        <f>IF($B81="","",(N(Berechnung!K81)+N(Berechnung!X81))*N(Berechnung!C81))</f>
        <v/>
      </c>
      <c r="K81" s="58">
        <f>IF($B81="","",(N(Berechnung!L81)+N(Berechnung!Y81))*N(Berechnung!C81))</f>
        <v/>
      </c>
      <c r="L81" s="58">
        <f>IF($B81="","",(N(Berechnung!M81)+N(Berechnung!Z81))*N(Berechnung!C81))</f>
        <v/>
      </c>
      <c r="M81" s="58">
        <f>IF($B81="","",(N(Berechnung!N81)+N(Berechnung!AA81))*N(Berechnung!C81))</f>
        <v/>
      </c>
      <c r="N81" s="58">
        <f>IF($B81="","",(N(Berechnung!O81)+N(Berechnung!AB81))*N(Berechnung!C81))</f>
        <v/>
      </c>
      <c r="O81" s="64">
        <f>IF($B81="","",SUM(C81:N81))</f>
        <v/>
      </c>
      <c r="P81" s="57">
        <f>'KQuote Mitarbeiter'!E81</f>
        <v/>
      </c>
      <c r="Q81" s="65">
        <f>'KQuote Mitarbeiter'!L81</f>
        <v/>
      </c>
      <c r="R81" s="57">
        <f>'KQuote Mitarbeiter'!D81</f>
        <v/>
      </c>
      <c r="S81" s="57">
        <f>'KQuote Mitarbeiter'!K81</f>
        <v/>
      </c>
    </row>
    <row r="82">
      <c r="A82" s="47">
        <f>'KQuote Mitarbeiter'!A82</f>
        <v/>
      </c>
      <c r="B82" s="48">
        <f>'KQuote Mitarbeiter'!B82</f>
        <v/>
      </c>
      <c r="C82" s="58">
        <f>IF($B82="","",(N(Berechnung!D82)+N(Berechnung!Q82))*N(Berechnung!C82))</f>
        <v/>
      </c>
      <c r="D82" s="58">
        <f>IF($B82="","",(N(Berechnung!E82)+N(Berechnung!R82))*N(Berechnung!C82))</f>
        <v/>
      </c>
      <c r="E82" s="58">
        <f>IF($B82="","",(N(Berechnung!F82)+N(Berechnung!S82))*N(Berechnung!C82))</f>
        <v/>
      </c>
      <c r="F82" s="58">
        <f>IF($B82="","",(N(Berechnung!G82)+N(Berechnung!T82))*N(Berechnung!C82))</f>
        <v/>
      </c>
      <c r="G82" s="58">
        <f>IF($B82="","",(N(Berechnung!H82)+N(Berechnung!U82))*N(Berechnung!C82))</f>
        <v/>
      </c>
      <c r="H82" s="58">
        <f>IF($B82="","",(N(Berechnung!I82)+N(Berechnung!V82))*N(Berechnung!C82))</f>
        <v/>
      </c>
      <c r="I82" s="58">
        <f>IF($B82="","",(N(Berechnung!J82)+N(Berechnung!W82))*N(Berechnung!C82))</f>
        <v/>
      </c>
      <c r="J82" s="58">
        <f>IF($B82="","",(N(Berechnung!K82)+N(Berechnung!X82))*N(Berechnung!C82))</f>
        <v/>
      </c>
      <c r="K82" s="58">
        <f>IF($B82="","",(N(Berechnung!L82)+N(Berechnung!Y82))*N(Berechnung!C82))</f>
        <v/>
      </c>
      <c r="L82" s="58">
        <f>IF($B82="","",(N(Berechnung!M82)+N(Berechnung!Z82))*N(Berechnung!C82))</f>
        <v/>
      </c>
      <c r="M82" s="58">
        <f>IF($B82="","",(N(Berechnung!N82)+N(Berechnung!AA82))*N(Berechnung!C82))</f>
        <v/>
      </c>
      <c r="N82" s="58">
        <f>IF($B82="","",(N(Berechnung!O82)+N(Berechnung!AB82))*N(Berechnung!C82))</f>
        <v/>
      </c>
      <c r="O82" s="64">
        <f>IF($B82="","",SUM(C82:N82))</f>
        <v/>
      </c>
      <c r="P82" s="57">
        <f>'KQuote Mitarbeiter'!E82</f>
        <v/>
      </c>
      <c r="Q82" s="65">
        <f>'KQuote Mitarbeiter'!L82</f>
        <v/>
      </c>
      <c r="R82" s="57">
        <f>'KQuote Mitarbeiter'!D82</f>
        <v/>
      </c>
      <c r="S82" s="57">
        <f>'KQuote Mitarbeiter'!K82</f>
        <v/>
      </c>
    </row>
    <row r="83">
      <c r="A83" s="47">
        <f>'KQuote Mitarbeiter'!A83</f>
        <v/>
      </c>
      <c r="B83" s="48">
        <f>'KQuote Mitarbeiter'!B83</f>
        <v/>
      </c>
      <c r="C83" s="58">
        <f>IF($B83="","",(N(Berechnung!D83)+N(Berechnung!Q83))*N(Berechnung!C83))</f>
        <v/>
      </c>
      <c r="D83" s="58">
        <f>IF($B83="","",(N(Berechnung!E83)+N(Berechnung!R83))*N(Berechnung!C83))</f>
        <v/>
      </c>
      <c r="E83" s="58">
        <f>IF($B83="","",(N(Berechnung!F83)+N(Berechnung!S83))*N(Berechnung!C83))</f>
        <v/>
      </c>
      <c r="F83" s="58">
        <f>IF($B83="","",(N(Berechnung!G83)+N(Berechnung!T83))*N(Berechnung!C83))</f>
        <v/>
      </c>
      <c r="G83" s="58">
        <f>IF($B83="","",(N(Berechnung!H83)+N(Berechnung!U83))*N(Berechnung!C83))</f>
        <v/>
      </c>
      <c r="H83" s="58">
        <f>IF($B83="","",(N(Berechnung!I83)+N(Berechnung!V83))*N(Berechnung!C83))</f>
        <v/>
      </c>
      <c r="I83" s="58">
        <f>IF($B83="","",(N(Berechnung!J83)+N(Berechnung!W83))*N(Berechnung!C83))</f>
        <v/>
      </c>
      <c r="J83" s="58">
        <f>IF($B83="","",(N(Berechnung!K83)+N(Berechnung!X83))*N(Berechnung!C83))</f>
        <v/>
      </c>
      <c r="K83" s="58">
        <f>IF($B83="","",(N(Berechnung!L83)+N(Berechnung!Y83))*N(Berechnung!C83))</f>
        <v/>
      </c>
      <c r="L83" s="58">
        <f>IF($B83="","",(N(Berechnung!M83)+N(Berechnung!Z83))*N(Berechnung!C83))</f>
        <v/>
      </c>
      <c r="M83" s="58">
        <f>IF($B83="","",(N(Berechnung!N83)+N(Berechnung!AA83))*N(Berechnung!C83))</f>
        <v/>
      </c>
      <c r="N83" s="58">
        <f>IF($B83="","",(N(Berechnung!O83)+N(Berechnung!AB83))*N(Berechnung!C83))</f>
        <v/>
      </c>
      <c r="O83" s="64">
        <f>IF($B83="","",SUM(C83:N83))</f>
        <v/>
      </c>
      <c r="P83" s="57">
        <f>'KQuote Mitarbeiter'!E83</f>
        <v/>
      </c>
      <c r="Q83" s="65">
        <f>'KQuote Mitarbeiter'!L83</f>
        <v/>
      </c>
      <c r="R83" s="57">
        <f>'KQuote Mitarbeiter'!D83</f>
        <v/>
      </c>
      <c r="S83" s="57">
        <f>'KQuote Mitarbeiter'!K83</f>
        <v/>
      </c>
    </row>
    <row r="84">
      <c r="A84" s="47">
        <f>'KQuote Mitarbeiter'!A84</f>
        <v/>
      </c>
      <c r="B84" s="48">
        <f>'KQuote Mitarbeiter'!B84</f>
        <v/>
      </c>
      <c r="C84" s="58">
        <f>IF($B84="","",(N(Berechnung!D84)+N(Berechnung!Q84))*N(Berechnung!C84))</f>
        <v/>
      </c>
      <c r="D84" s="58">
        <f>IF($B84="","",(N(Berechnung!E84)+N(Berechnung!R84))*N(Berechnung!C84))</f>
        <v/>
      </c>
      <c r="E84" s="58">
        <f>IF($B84="","",(N(Berechnung!F84)+N(Berechnung!S84))*N(Berechnung!C84))</f>
        <v/>
      </c>
      <c r="F84" s="58">
        <f>IF($B84="","",(N(Berechnung!G84)+N(Berechnung!T84))*N(Berechnung!C84))</f>
        <v/>
      </c>
      <c r="G84" s="58">
        <f>IF($B84="","",(N(Berechnung!H84)+N(Berechnung!U84))*N(Berechnung!C84))</f>
        <v/>
      </c>
      <c r="H84" s="58">
        <f>IF($B84="","",(N(Berechnung!I84)+N(Berechnung!V84))*N(Berechnung!C84))</f>
        <v/>
      </c>
      <c r="I84" s="58">
        <f>IF($B84="","",(N(Berechnung!J84)+N(Berechnung!W84))*N(Berechnung!C84))</f>
        <v/>
      </c>
      <c r="J84" s="58">
        <f>IF($B84="","",(N(Berechnung!K84)+N(Berechnung!X84))*N(Berechnung!C84))</f>
        <v/>
      </c>
      <c r="K84" s="58">
        <f>IF($B84="","",(N(Berechnung!L84)+N(Berechnung!Y84))*N(Berechnung!C84))</f>
        <v/>
      </c>
      <c r="L84" s="58">
        <f>IF($B84="","",(N(Berechnung!M84)+N(Berechnung!Z84))*N(Berechnung!C84))</f>
        <v/>
      </c>
      <c r="M84" s="58">
        <f>IF($B84="","",(N(Berechnung!N84)+N(Berechnung!AA84))*N(Berechnung!C84))</f>
        <v/>
      </c>
      <c r="N84" s="58">
        <f>IF($B84="","",(N(Berechnung!O84)+N(Berechnung!AB84))*N(Berechnung!C84))</f>
        <v/>
      </c>
      <c r="O84" s="64">
        <f>IF($B84="","",SUM(C84:N84))</f>
        <v/>
      </c>
      <c r="P84" s="57">
        <f>'KQuote Mitarbeiter'!E84</f>
        <v/>
      </c>
      <c r="Q84" s="65">
        <f>'KQuote Mitarbeiter'!L84</f>
        <v/>
      </c>
      <c r="R84" s="57">
        <f>'KQuote Mitarbeiter'!D84</f>
        <v/>
      </c>
      <c r="S84" s="57">
        <f>'KQuote Mitarbeiter'!K84</f>
        <v/>
      </c>
    </row>
    <row r="85">
      <c r="A85" s="47">
        <f>'KQuote Mitarbeiter'!A85</f>
        <v/>
      </c>
      <c r="B85" s="48">
        <f>'KQuote Mitarbeiter'!B85</f>
        <v/>
      </c>
      <c r="C85" s="58">
        <f>IF($B85="","",(N(Berechnung!D85)+N(Berechnung!Q85))*N(Berechnung!C85))</f>
        <v/>
      </c>
      <c r="D85" s="58">
        <f>IF($B85="","",(N(Berechnung!E85)+N(Berechnung!R85))*N(Berechnung!C85))</f>
        <v/>
      </c>
      <c r="E85" s="58">
        <f>IF($B85="","",(N(Berechnung!F85)+N(Berechnung!S85))*N(Berechnung!C85))</f>
        <v/>
      </c>
      <c r="F85" s="58">
        <f>IF($B85="","",(N(Berechnung!G85)+N(Berechnung!T85))*N(Berechnung!C85))</f>
        <v/>
      </c>
      <c r="G85" s="58">
        <f>IF($B85="","",(N(Berechnung!H85)+N(Berechnung!U85))*N(Berechnung!C85))</f>
        <v/>
      </c>
      <c r="H85" s="58">
        <f>IF($B85="","",(N(Berechnung!I85)+N(Berechnung!V85))*N(Berechnung!C85))</f>
        <v/>
      </c>
      <c r="I85" s="58">
        <f>IF($B85="","",(N(Berechnung!J85)+N(Berechnung!W85))*N(Berechnung!C85))</f>
        <v/>
      </c>
      <c r="J85" s="58">
        <f>IF($B85="","",(N(Berechnung!K85)+N(Berechnung!X85))*N(Berechnung!C85))</f>
        <v/>
      </c>
      <c r="K85" s="58">
        <f>IF($B85="","",(N(Berechnung!L85)+N(Berechnung!Y85))*N(Berechnung!C85))</f>
        <v/>
      </c>
      <c r="L85" s="58">
        <f>IF($B85="","",(N(Berechnung!M85)+N(Berechnung!Z85))*N(Berechnung!C85))</f>
        <v/>
      </c>
      <c r="M85" s="58">
        <f>IF($B85="","",(N(Berechnung!N85)+N(Berechnung!AA85))*N(Berechnung!C85))</f>
        <v/>
      </c>
      <c r="N85" s="58">
        <f>IF($B85="","",(N(Berechnung!O85)+N(Berechnung!AB85))*N(Berechnung!C85))</f>
        <v/>
      </c>
      <c r="O85" s="64">
        <f>IF($B85="","",SUM(C85:N85))</f>
        <v/>
      </c>
      <c r="P85" s="57">
        <f>'KQuote Mitarbeiter'!E85</f>
        <v/>
      </c>
      <c r="Q85" s="65">
        <f>'KQuote Mitarbeiter'!L85</f>
        <v/>
      </c>
      <c r="R85" s="57">
        <f>'KQuote Mitarbeiter'!D85</f>
        <v/>
      </c>
      <c r="S85" s="57">
        <f>'KQuote Mitarbeiter'!K85</f>
        <v/>
      </c>
    </row>
    <row r="86">
      <c r="A86" s="47">
        <f>'KQuote Mitarbeiter'!A86</f>
        <v/>
      </c>
      <c r="B86" s="48">
        <f>'KQuote Mitarbeiter'!B86</f>
        <v/>
      </c>
      <c r="C86" s="58">
        <f>IF($B86="","",(N(Berechnung!D86)+N(Berechnung!Q86))*N(Berechnung!C86))</f>
        <v/>
      </c>
      <c r="D86" s="58">
        <f>IF($B86="","",(N(Berechnung!E86)+N(Berechnung!R86))*N(Berechnung!C86))</f>
        <v/>
      </c>
      <c r="E86" s="58">
        <f>IF($B86="","",(N(Berechnung!F86)+N(Berechnung!S86))*N(Berechnung!C86))</f>
        <v/>
      </c>
      <c r="F86" s="58">
        <f>IF($B86="","",(N(Berechnung!G86)+N(Berechnung!T86))*N(Berechnung!C86))</f>
        <v/>
      </c>
      <c r="G86" s="58">
        <f>IF($B86="","",(N(Berechnung!H86)+N(Berechnung!U86))*N(Berechnung!C86))</f>
        <v/>
      </c>
      <c r="H86" s="58">
        <f>IF($B86="","",(N(Berechnung!I86)+N(Berechnung!V86))*N(Berechnung!C86))</f>
        <v/>
      </c>
      <c r="I86" s="58">
        <f>IF($B86="","",(N(Berechnung!J86)+N(Berechnung!W86))*N(Berechnung!C86))</f>
        <v/>
      </c>
      <c r="J86" s="58">
        <f>IF($B86="","",(N(Berechnung!K86)+N(Berechnung!X86))*N(Berechnung!C86))</f>
        <v/>
      </c>
      <c r="K86" s="58">
        <f>IF($B86="","",(N(Berechnung!L86)+N(Berechnung!Y86))*N(Berechnung!C86))</f>
        <v/>
      </c>
      <c r="L86" s="58">
        <f>IF($B86="","",(N(Berechnung!M86)+N(Berechnung!Z86))*N(Berechnung!C86))</f>
        <v/>
      </c>
      <c r="M86" s="58">
        <f>IF($B86="","",(N(Berechnung!N86)+N(Berechnung!AA86))*N(Berechnung!C86))</f>
        <v/>
      </c>
      <c r="N86" s="58">
        <f>IF($B86="","",(N(Berechnung!O86)+N(Berechnung!AB86))*N(Berechnung!C86))</f>
        <v/>
      </c>
      <c r="O86" s="64">
        <f>IF($B86="","",SUM(C86:N86))</f>
        <v/>
      </c>
      <c r="P86" s="57">
        <f>'KQuote Mitarbeiter'!E86</f>
        <v/>
      </c>
      <c r="Q86" s="65">
        <f>'KQuote Mitarbeiter'!L86</f>
        <v/>
      </c>
      <c r="R86" s="57">
        <f>'KQuote Mitarbeiter'!D86</f>
        <v/>
      </c>
      <c r="S86" s="57">
        <f>'KQuote Mitarbeiter'!K86</f>
        <v/>
      </c>
    </row>
    <row r="87">
      <c r="A87" s="47">
        <f>'KQuote Mitarbeiter'!A87</f>
        <v/>
      </c>
      <c r="B87" s="48">
        <f>'KQuote Mitarbeiter'!B87</f>
        <v/>
      </c>
      <c r="C87" s="58">
        <f>IF($B87="","",(N(Berechnung!D87)+N(Berechnung!Q87))*N(Berechnung!C87))</f>
        <v/>
      </c>
      <c r="D87" s="58">
        <f>IF($B87="","",(N(Berechnung!E87)+N(Berechnung!R87))*N(Berechnung!C87))</f>
        <v/>
      </c>
      <c r="E87" s="58">
        <f>IF($B87="","",(N(Berechnung!F87)+N(Berechnung!S87))*N(Berechnung!C87))</f>
        <v/>
      </c>
      <c r="F87" s="58">
        <f>IF($B87="","",(N(Berechnung!G87)+N(Berechnung!T87))*N(Berechnung!C87))</f>
        <v/>
      </c>
      <c r="G87" s="58">
        <f>IF($B87="","",(N(Berechnung!H87)+N(Berechnung!U87))*N(Berechnung!C87))</f>
        <v/>
      </c>
      <c r="H87" s="58">
        <f>IF($B87="","",(N(Berechnung!I87)+N(Berechnung!V87))*N(Berechnung!C87))</f>
        <v/>
      </c>
      <c r="I87" s="58">
        <f>IF($B87="","",(N(Berechnung!J87)+N(Berechnung!W87))*N(Berechnung!C87))</f>
        <v/>
      </c>
      <c r="J87" s="58">
        <f>IF($B87="","",(N(Berechnung!K87)+N(Berechnung!X87))*N(Berechnung!C87))</f>
        <v/>
      </c>
      <c r="K87" s="58">
        <f>IF($B87="","",(N(Berechnung!L87)+N(Berechnung!Y87))*N(Berechnung!C87))</f>
        <v/>
      </c>
      <c r="L87" s="58">
        <f>IF($B87="","",(N(Berechnung!M87)+N(Berechnung!Z87))*N(Berechnung!C87))</f>
        <v/>
      </c>
      <c r="M87" s="58">
        <f>IF($B87="","",(N(Berechnung!N87)+N(Berechnung!AA87))*N(Berechnung!C87))</f>
        <v/>
      </c>
      <c r="N87" s="58">
        <f>IF($B87="","",(N(Berechnung!O87)+N(Berechnung!AB87))*N(Berechnung!C87))</f>
        <v/>
      </c>
      <c r="O87" s="64">
        <f>IF($B87="","",SUM(C87:N87))</f>
        <v/>
      </c>
      <c r="P87" s="57">
        <f>'KQuote Mitarbeiter'!E87</f>
        <v/>
      </c>
      <c r="Q87" s="65">
        <f>'KQuote Mitarbeiter'!L87</f>
        <v/>
      </c>
      <c r="R87" s="57">
        <f>'KQuote Mitarbeiter'!D87</f>
        <v/>
      </c>
      <c r="S87" s="57">
        <f>'KQuote Mitarbeiter'!K87</f>
        <v/>
      </c>
    </row>
    <row r="88">
      <c r="A88" s="47">
        <f>'KQuote Mitarbeiter'!A88</f>
        <v/>
      </c>
      <c r="B88" s="48">
        <f>'KQuote Mitarbeiter'!B88</f>
        <v/>
      </c>
      <c r="C88" s="58">
        <f>IF($B88="","",(N(Berechnung!D88)+N(Berechnung!Q88))*N(Berechnung!C88))</f>
        <v/>
      </c>
      <c r="D88" s="58">
        <f>IF($B88="","",(N(Berechnung!E88)+N(Berechnung!R88))*N(Berechnung!C88))</f>
        <v/>
      </c>
      <c r="E88" s="58">
        <f>IF($B88="","",(N(Berechnung!F88)+N(Berechnung!S88))*N(Berechnung!C88))</f>
        <v/>
      </c>
      <c r="F88" s="58">
        <f>IF($B88="","",(N(Berechnung!G88)+N(Berechnung!T88))*N(Berechnung!C88))</f>
        <v/>
      </c>
      <c r="G88" s="58">
        <f>IF($B88="","",(N(Berechnung!H88)+N(Berechnung!U88))*N(Berechnung!C88))</f>
        <v/>
      </c>
      <c r="H88" s="58">
        <f>IF($B88="","",(N(Berechnung!I88)+N(Berechnung!V88))*N(Berechnung!C88))</f>
        <v/>
      </c>
      <c r="I88" s="58">
        <f>IF($B88="","",(N(Berechnung!J88)+N(Berechnung!W88))*N(Berechnung!C88))</f>
        <v/>
      </c>
      <c r="J88" s="58">
        <f>IF($B88="","",(N(Berechnung!K88)+N(Berechnung!X88))*N(Berechnung!C88))</f>
        <v/>
      </c>
      <c r="K88" s="58">
        <f>IF($B88="","",(N(Berechnung!L88)+N(Berechnung!Y88))*N(Berechnung!C88))</f>
        <v/>
      </c>
      <c r="L88" s="58">
        <f>IF($B88="","",(N(Berechnung!M88)+N(Berechnung!Z88))*N(Berechnung!C88))</f>
        <v/>
      </c>
      <c r="M88" s="58">
        <f>IF($B88="","",(N(Berechnung!N88)+N(Berechnung!AA88))*N(Berechnung!C88))</f>
        <v/>
      </c>
      <c r="N88" s="58">
        <f>IF($B88="","",(N(Berechnung!O88)+N(Berechnung!AB88))*N(Berechnung!C88))</f>
        <v/>
      </c>
      <c r="O88" s="64">
        <f>IF($B88="","",SUM(C88:N88))</f>
        <v/>
      </c>
      <c r="P88" s="57">
        <f>'KQuote Mitarbeiter'!E88</f>
        <v/>
      </c>
      <c r="Q88" s="65">
        <f>'KQuote Mitarbeiter'!L88</f>
        <v/>
      </c>
      <c r="R88" s="57">
        <f>'KQuote Mitarbeiter'!D88</f>
        <v/>
      </c>
      <c r="S88" s="57">
        <f>'KQuote Mitarbeiter'!K88</f>
        <v/>
      </c>
    </row>
    <row r="89">
      <c r="A89" s="47">
        <f>'KQuote Mitarbeiter'!A89</f>
        <v/>
      </c>
      <c r="B89" s="48">
        <f>'KQuote Mitarbeiter'!B89</f>
        <v/>
      </c>
      <c r="C89" s="58">
        <f>IF($B89="","",(N(Berechnung!D89)+N(Berechnung!Q89))*N(Berechnung!C89))</f>
        <v/>
      </c>
      <c r="D89" s="58">
        <f>IF($B89="","",(N(Berechnung!E89)+N(Berechnung!R89))*N(Berechnung!C89))</f>
        <v/>
      </c>
      <c r="E89" s="58">
        <f>IF($B89="","",(N(Berechnung!F89)+N(Berechnung!S89))*N(Berechnung!C89))</f>
        <v/>
      </c>
      <c r="F89" s="58">
        <f>IF($B89="","",(N(Berechnung!G89)+N(Berechnung!T89))*N(Berechnung!C89))</f>
        <v/>
      </c>
      <c r="G89" s="58">
        <f>IF($B89="","",(N(Berechnung!H89)+N(Berechnung!U89))*N(Berechnung!C89))</f>
        <v/>
      </c>
      <c r="H89" s="58">
        <f>IF($B89="","",(N(Berechnung!I89)+N(Berechnung!V89))*N(Berechnung!C89))</f>
        <v/>
      </c>
      <c r="I89" s="58">
        <f>IF($B89="","",(N(Berechnung!J89)+N(Berechnung!W89))*N(Berechnung!C89))</f>
        <v/>
      </c>
      <c r="J89" s="58">
        <f>IF($B89="","",(N(Berechnung!K89)+N(Berechnung!X89))*N(Berechnung!C89))</f>
        <v/>
      </c>
      <c r="K89" s="58">
        <f>IF($B89="","",(N(Berechnung!L89)+N(Berechnung!Y89))*N(Berechnung!C89))</f>
        <v/>
      </c>
      <c r="L89" s="58">
        <f>IF($B89="","",(N(Berechnung!M89)+N(Berechnung!Z89))*N(Berechnung!C89))</f>
        <v/>
      </c>
      <c r="M89" s="58">
        <f>IF($B89="","",(N(Berechnung!N89)+N(Berechnung!AA89))*N(Berechnung!C89))</f>
        <v/>
      </c>
      <c r="N89" s="58">
        <f>IF($B89="","",(N(Berechnung!O89)+N(Berechnung!AB89))*N(Berechnung!C89))</f>
        <v/>
      </c>
      <c r="O89" s="64">
        <f>IF($B89="","",SUM(C89:N89))</f>
        <v/>
      </c>
      <c r="P89" s="57">
        <f>'KQuote Mitarbeiter'!E89</f>
        <v/>
      </c>
      <c r="Q89" s="65">
        <f>'KQuote Mitarbeiter'!L89</f>
        <v/>
      </c>
      <c r="R89" s="57">
        <f>'KQuote Mitarbeiter'!D89</f>
        <v/>
      </c>
      <c r="S89" s="57">
        <f>'KQuote Mitarbeiter'!K89</f>
        <v/>
      </c>
    </row>
    <row r="90">
      <c r="A90" s="47">
        <f>'KQuote Mitarbeiter'!A90</f>
        <v/>
      </c>
      <c r="B90" s="48">
        <f>'KQuote Mitarbeiter'!B90</f>
        <v/>
      </c>
      <c r="C90" s="58">
        <f>IF($B90="","",(N(Berechnung!D90)+N(Berechnung!Q90))*N(Berechnung!C90))</f>
        <v/>
      </c>
      <c r="D90" s="58">
        <f>IF($B90="","",(N(Berechnung!E90)+N(Berechnung!R90))*N(Berechnung!C90))</f>
        <v/>
      </c>
      <c r="E90" s="58">
        <f>IF($B90="","",(N(Berechnung!F90)+N(Berechnung!S90))*N(Berechnung!C90))</f>
        <v/>
      </c>
      <c r="F90" s="58">
        <f>IF($B90="","",(N(Berechnung!G90)+N(Berechnung!T90))*N(Berechnung!C90))</f>
        <v/>
      </c>
      <c r="G90" s="58">
        <f>IF($B90="","",(N(Berechnung!H90)+N(Berechnung!U90))*N(Berechnung!C90))</f>
        <v/>
      </c>
      <c r="H90" s="58">
        <f>IF($B90="","",(N(Berechnung!I90)+N(Berechnung!V90))*N(Berechnung!C90))</f>
        <v/>
      </c>
      <c r="I90" s="58">
        <f>IF($B90="","",(N(Berechnung!J90)+N(Berechnung!W90))*N(Berechnung!C90))</f>
        <v/>
      </c>
      <c r="J90" s="58">
        <f>IF($B90="","",(N(Berechnung!K90)+N(Berechnung!X90))*N(Berechnung!C90))</f>
        <v/>
      </c>
      <c r="K90" s="58">
        <f>IF($B90="","",(N(Berechnung!L90)+N(Berechnung!Y90))*N(Berechnung!C90))</f>
        <v/>
      </c>
      <c r="L90" s="58">
        <f>IF($B90="","",(N(Berechnung!M90)+N(Berechnung!Z90))*N(Berechnung!C90))</f>
        <v/>
      </c>
      <c r="M90" s="58">
        <f>IF($B90="","",(N(Berechnung!N90)+N(Berechnung!AA90))*N(Berechnung!C90))</f>
        <v/>
      </c>
      <c r="N90" s="58">
        <f>IF($B90="","",(N(Berechnung!O90)+N(Berechnung!AB90))*N(Berechnung!C90))</f>
        <v/>
      </c>
      <c r="O90" s="64">
        <f>IF($B90="","",SUM(C90:N90))</f>
        <v/>
      </c>
      <c r="P90" s="57">
        <f>'KQuote Mitarbeiter'!E90</f>
        <v/>
      </c>
      <c r="Q90" s="65">
        <f>'KQuote Mitarbeiter'!L90</f>
        <v/>
      </c>
      <c r="R90" s="57">
        <f>'KQuote Mitarbeiter'!D90</f>
        <v/>
      </c>
      <c r="S90" s="57">
        <f>'KQuote Mitarbeiter'!K90</f>
        <v/>
      </c>
    </row>
    <row r="91">
      <c r="A91" s="47">
        <f>'KQuote Mitarbeiter'!A91</f>
        <v/>
      </c>
      <c r="B91" s="48">
        <f>'KQuote Mitarbeiter'!B91</f>
        <v/>
      </c>
      <c r="C91" s="58">
        <f>IF($B91="","",(N(Berechnung!D91)+N(Berechnung!Q91))*N(Berechnung!C91))</f>
        <v/>
      </c>
      <c r="D91" s="58">
        <f>IF($B91="","",(N(Berechnung!E91)+N(Berechnung!R91))*N(Berechnung!C91))</f>
        <v/>
      </c>
      <c r="E91" s="58">
        <f>IF($B91="","",(N(Berechnung!F91)+N(Berechnung!S91))*N(Berechnung!C91))</f>
        <v/>
      </c>
      <c r="F91" s="58">
        <f>IF($B91="","",(N(Berechnung!G91)+N(Berechnung!T91))*N(Berechnung!C91))</f>
        <v/>
      </c>
      <c r="G91" s="58">
        <f>IF($B91="","",(N(Berechnung!H91)+N(Berechnung!U91))*N(Berechnung!C91))</f>
        <v/>
      </c>
      <c r="H91" s="58">
        <f>IF($B91="","",(N(Berechnung!I91)+N(Berechnung!V91))*N(Berechnung!C91))</f>
        <v/>
      </c>
      <c r="I91" s="58">
        <f>IF($B91="","",(N(Berechnung!J91)+N(Berechnung!W91))*N(Berechnung!C91))</f>
        <v/>
      </c>
      <c r="J91" s="58">
        <f>IF($B91="","",(N(Berechnung!K91)+N(Berechnung!X91))*N(Berechnung!C91))</f>
        <v/>
      </c>
      <c r="K91" s="58">
        <f>IF($B91="","",(N(Berechnung!L91)+N(Berechnung!Y91))*N(Berechnung!C91))</f>
        <v/>
      </c>
      <c r="L91" s="58">
        <f>IF($B91="","",(N(Berechnung!M91)+N(Berechnung!Z91))*N(Berechnung!C91))</f>
        <v/>
      </c>
      <c r="M91" s="58">
        <f>IF($B91="","",(N(Berechnung!N91)+N(Berechnung!AA91))*N(Berechnung!C91))</f>
        <v/>
      </c>
      <c r="N91" s="58">
        <f>IF($B91="","",(N(Berechnung!O91)+N(Berechnung!AB91))*N(Berechnung!C91))</f>
        <v/>
      </c>
      <c r="O91" s="64">
        <f>IF($B91="","",SUM(C91:N91))</f>
        <v/>
      </c>
      <c r="P91" s="57">
        <f>'KQuote Mitarbeiter'!E91</f>
        <v/>
      </c>
      <c r="Q91" s="65">
        <f>'KQuote Mitarbeiter'!L91</f>
        <v/>
      </c>
      <c r="R91" s="57">
        <f>'KQuote Mitarbeiter'!D91</f>
        <v/>
      </c>
      <c r="S91" s="57">
        <f>'KQuote Mitarbeiter'!K91</f>
        <v/>
      </c>
    </row>
    <row r="92">
      <c r="A92" s="47">
        <f>'KQuote Mitarbeiter'!A92</f>
        <v/>
      </c>
      <c r="B92" s="48">
        <f>'KQuote Mitarbeiter'!B92</f>
        <v/>
      </c>
      <c r="C92" s="58">
        <f>IF($B92="","",(N(Berechnung!D92)+N(Berechnung!Q92))*N(Berechnung!C92))</f>
        <v/>
      </c>
      <c r="D92" s="58">
        <f>IF($B92="","",(N(Berechnung!E92)+N(Berechnung!R92))*N(Berechnung!C92))</f>
        <v/>
      </c>
      <c r="E92" s="58">
        <f>IF($B92="","",(N(Berechnung!F92)+N(Berechnung!S92))*N(Berechnung!C92))</f>
        <v/>
      </c>
      <c r="F92" s="58">
        <f>IF($B92="","",(N(Berechnung!G92)+N(Berechnung!T92))*N(Berechnung!C92))</f>
        <v/>
      </c>
      <c r="G92" s="58">
        <f>IF($B92="","",(N(Berechnung!H92)+N(Berechnung!U92))*N(Berechnung!C92))</f>
        <v/>
      </c>
      <c r="H92" s="58">
        <f>IF($B92="","",(N(Berechnung!I92)+N(Berechnung!V92))*N(Berechnung!C92))</f>
        <v/>
      </c>
      <c r="I92" s="58">
        <f>IF($B92="","",(N(Berechnung!J92)+N(Berechnung!W92))*N(Berechnung!C92))</f>
        <v/>
      </c>
      <c r="J92" s="58">
        <f>IF($B92="","",(N(Berechnung!K92)+N(Berechnung!X92))*N(Berechnung!C92))</f>
        <v/>
      </c>
      <c r="K92" s="58">
        <f>IF($B92="","",(N(Berechnung!L92)+N(Berechnung!Y92))*N(Berechnung!C92))</f>
        <v/>
      </c>
      <c r="L92" s="58">
        <f>IF($B92="","",(N(Berechnung!M92)+N(Berechnung!Z92))*N(Berechnung!C92))</f>
        <v/>
      </c>
      <c r="M92" s="58">
        <f>IF($B92="","",(N(Berechnung!N92)+N(Berechnung!AA92))*N(Berechnung!C92))</f>
        <v/>
      </c>
      <c r="N92" s="58">
        <f>IF($B92="","",(N(Berechnung!O92)+N(Berechnung!AB92))*N(Berechnung!C92))</f>
        <v/>
      </c>
      <c r="O92" s="64">
        <f>IF($B92="","",SUM(C92:N92))</f>
        <v/>
      </c>
      <c r="P92" s="57">
        <f>'KQuote Mitarbeiter'!E92</f>
        <v/>
      </c>
      <c r="Q92" s="65">
        <f>'KQuote Mitarbeiter'!L92</f>
        <v/>
      </c>
      <c r="R92" s="57">
        <f>'KQuote Mitarbeiter'!D92</f>
        <v/>
      </c>
      <c r="S92" s="57">
        <f>'KQuote Mitarbeiter'!K92</f>
        <v/>
      </c>
    </row>
    <row r="93">
      <c r="A93" s="47">
        <f>'KQuote Mitarbeiter'!A93</f>
        <v/>
      </c>
      <c r="B93" s="48">
        <f>'KQuote Mitarbeiter'!B93</f>
        <v/>
      </c>
      <c r="C93" s="58">
        <f>IF($B93="","",(N(Berechnung!D93)+N(Berechnung!Q93))*N(Berechnung!C93))</f>
        <v/>
      </c>
      <c r="D93" s="58">
        <f>IF($B93="","",(N(Berechnung!E93)+N(Berechnung!R93))*N(Berechnung!C93))</f>
        <v/>
      </c>
      <c r="E93" s="58">
        <f>IF($B93="","",(N(Berechnung!F93)+N(Berechnung!S93))*N(Berechnung!C93))</f>
        <v/>
      </c>
      <c r="F93" s="58">
        <f>IF($B93="","",(N(Berechnung!G93)+N(Berechnung!T93))*N(Berechnung!C93))</f>
        <v/>
      </c>
      <c r="G93" s="58">
        <f>IF($B93="","",(N(Berechnung!H93)+N(Berechnung!U93))*N(Berechnung!C93))</f>
        <v/>
      </c>
      <c r="H93" s="58">
        <f>IF($B93="","",(N(Berechnung!I93)+N(Berechnung!V93))*N(Berechnung!C93))</f>
        <v/>
      </c>
      <c r="I93" s="58">
        <f>IF($B93="","",(N(Berechnung!J93)+N(Berechnung!W93))*N(Berechnung!C93))</f>
        <v/>
      </c>
      <c r="J93" s="58">
        <f>IF($B93="","",(N(Berechnung!K93)+N(Berechnung!X93))*N(Berechnung!C93))</f>
        <v/>
      </c>
      <c r="K93" s="58">
        <f>IF($B93="","",(N(Berechnung!L93)+N(Berechnung!Y93))*N(Berechnung!C93))</f>
        <v/>
      </c>
      <c r="L93" s="58">
        <f>IF($B93="","",(N(Berechnung!M93)+N(Berechnung!Z93))*N(Berechnung!C93))</f>
        <v/>
      </c>
      <c r="M93" s="58">
        <f>IF($B93="","",(N(Berechnung!N93)+N(Berechnung!AA93))*N(Berechnung!C93))</f>
        <v/>
      </c>
      <c r="N93" s="58">
        <f>IF($B93="","",(N(Berechnung!O93)+N(Berechnung!AB93))*N(Berechnung!C93))</f>
        <v/>
      </c>
      <c r="O93" s="64">
        <f>IF($B93="","",SUM(C93:N93))</f>
        <v/>
      </c>
      <c r="P93" s="57">
        <f>'KQuote Mitarbeiter'!E93</f>
        <v/>
      </c>
      <c r="Q93" s="65">
        <f>'KQuote Mitarbeiter'!L93</f>
        <v/>
      </c>
      <c r="R93" s="57">
        <f>'KQuote Mitarbeiter'!D93</f>
        <v/>
      </c>
      <c r="S93" s="57">
        <f>'KQuote Mitarbeiter'!K93</f>
        <v/>
      </c>
    </row>
    <row r="94">
      <c r="A94" s="47">
        <f>'KQuote Mitarbeiter'!A94</f>
        <v/>
      </c>
      <c r="B94" s="48">
        <f>'KQuote Mitarbeiter'!B94</f>
        <v/>
      </c>
      <c r="C94" s="58">
        <f>IF($B94="","",(N(Berechnung!D94)+N(Berechnung!Q94))*N(Berechnung!C94))</f>
        <v/>
      </c>
      <c r="D94" s="58">
        <f>IF($B94="","",(N(Berechnung!E94)+N(Berechnung!R94))*N(Berechnung!C94))</f>
        <v/>
      </c>
      <c r="E94" s="58">
        <f>IF($B94="","",(N(Berechnung!F94)+N(Berechnung!S94))*N(Berechnung!C94))</f>
        <v/>
      </c>
      <c r="F94" s="58">
        <f>IF($B94="","",(N(Berechnung!G94)+N(Berechnung!T94))*N(Berechnung!C94))</f>
        <v/>
      </c>
      <c r="G94" s="58">
        <f>IF($B94="","",(N(Berechnung!H94)+N(Berechnung!U94))*N(Berechnung!C94))</f>
        <v/>
      </c>
      <c r="H94" s="58">
        <f>IF($B94="","",(N(Berechnung!I94)+N(Berechnung!V94))*N(Berechnung!C94))</f>
        <v/>
      </c>
      <c r="I94" s="58">
        <f>IF($B94="","",(N(Berechnung!J94)+N(Berechnung!W94))*N(Berechnung!C94))</f>
        <v/>
      </c>
      <c r="J94" s="58">
        <f>IF($B94="","",(N(Berechnung!K94)+N(Berechnung!X94))*N(Berechnung!C94))</f>
        <v/>
      </c>
      <c r="K94" s="58">
        <f>IF($B94="","",(N(Berechnung!L94)+N(Berechnung!Y94))*N(Berechnung!C94))</f>
        <v/>
      </c>
      <c r="L94" s="58">
        <f>IF($B94="","",(N(Berechnung!M94)+N(Berechnung!Z94))*N(Berechnung!C94))</f>
        <v/>
      </c>
      <c r="M94" s="58">
        <f>IF($B94="","",(N(Berechnung!N94)+N(Berechnung!AA94))*N(Berechnung!C94))</f>
        <v/>
      </c>
      <c r="N94" s="58">
        <f>IF($B94="","",(N(Berechnung!O94)+N(Berechnung!AB94))*N(Berechnung!C94))</f>
        <v/>
      </c>
      <c r="O94" s="64">
        <f>IF($B94="","",SUM(C94:N94))</f>
        <v/>
      </c>
      <c r="P94" s="57">
        <f>'KQuote Mitarbeiter'!E94</f>
        <v/>
      </c>
      <c r="Q94" s="65">
        <f>'KQuote Mitarbeiter'!L94</f>
        <v/>
      </c>
      <c r="R94" s="57">
        <f>'KQuote Mitarbeiter'!D94</f>
        <v/>
      </c>
      <c r="S94" s="57">
        <f>'KQuote Mitarbeiter'!K94</f>
        <v/>
      </c>
    </row>
    <row r="95">
      <c r="A95" s="47">
        <f>'KQuote Mitarbeiter'!A95</f>
        <v/>
      </c>
      <c r="B95" s="48">
        <f>'KQuote Mitarbeiter'!B95</f>
        <v/>
      </c>
      <c r="C95" s="58">
        <f>IF($B95="","",(N(Berechnung!D95)+N(Berechnung!Q95))*N(Berechnung!C95))</f>
        <v/>
      </c>
      <c r="D95" s="58">
        <f>IF($B95="","",(N(Berechnung!E95)+N(Berechnung!R95))*N(Berechnung!C95))</f>
        <v/>
      </c>
      <c r="E95" s="58">
        <f>IF($B95="","",(N(Berechnung!F95)+N(Berechnung!S95))*N(Berechnung!C95))</f>
        <v/>
      </c>
      <c r="F95" s="58">
        <f>IF($B95="","",(N(Berechnung!G95)+N(Berechnung!T95))*N(Berechnung!C95))</f>
        <v/>
      </c>
      <c r="G95" s="58">
        <f>IF($B95="","",(N(Berechnung!H95)+N(Berechnung!U95))*N(Berechnung!C95))</f>
        <v/>
      </c>
      <c r="H95" s="58">
        <f>IF($B95="","",(N(Berechnung!I95)+N(Berechnung!V95))*N(Berechnung!C95))</f>
        <v/>
      </c>
      <c r="I95" s="58">
        <f>IF($B95="","",(N(Berechnung!J95)+N(Berechnung!W95))*N(Berechnung!C95))</f>
        <v/>
      </c>
      <c r="J95" s="58">
        <f>IF($B95="","",(N(Berechnung!K95)+N(Berechnung!X95))*N(Berechnung!C95))</f>
        <v/>
      </c>
      <c r="K95" s="58">
        <f>IF($B95="","",(N(Berechnung!L95)+N(Berechnung!Y95))*N(Berechnung!C95))</f>
        <v/>
      </c>
      <c r="L95" s="58">
        <f>IF($B95="","",(N(Berechnung!M95)+N(Berechnung!Z95))*N(Berechnung!C95))</f>
        <v/>
      </c>
      <c r="M95" s="58">
        <f>IF($B95="","",(N(Berechnung!N95)+N(Berechnung!AA95))*N(Berechnung!C95))</f>
        <v/>
      </c>
      <c r="N95" s="58">
        <f>IF($B95="","",(N(Berechnung!O95)+N(Berechnung!AB95))*N(Berechnung!C95))</f>
        <v/>
      </c>
      <c r="O95" s="64">
        <f>IF($B95="","",SUM(C95:N95))</f>
        <v/>
      </c>
      <c r="P95" s="57">
        <f>'KQuote Mitarbeiter'!E95</f>
        <v/>
      </c>
      <c r="Q95" s="65">
        <f>'KQuote Mitarbeiter'!L95</f>
        <v/>
      </c>
      <c r="R95" s="57">
        <f>'KQuote Mitarbeiter'!D95</f>
        <v/>
      </c>
      <c r="S95" s="57">
        <f>'KQuote Mitarbeiter'!K95</f>
        <v/>
      </c>
    </row>
    <row r="96">
      <c r="A96" s="47">
        <f>'KQuote Mitarbeiter'!A96</f>
        <v/>
      </c>
      <c r="B96" s="48">
        <f>'KQuote Mitarbeiter'!B96</f>
        <v/>
      </c>
      <c r="C96" s="58">
        <f>IF($B96="","",(N(Berechnung!D96)+N(Berechnung!Q96))*N(Berechnung!C96))</f>
        <v/>
      </c>
      <c r="D96" s="58">
        <f>IF($B96="","",(N(Berechnung!E96)+N(Berechnung!R96))*N(Berechnung!C96))</f>
        <v/>
      </c>
      <c r="E96" s="58">
        <f>IF($B96="","",(N(Berechnung!F96)+N(Berechnung!S96))*N(Berechnung!C96))</f>
        <v/>
      </c>
      <c r="F96" s="58">
        <f>IF($B96="","",(N(Berechnung!G96)+N(Berechnung!T96))*N(Berechnung!C96))</f>
        <v/>
      </c>
      <c r="G96" s="58">
        <f>IF($B96="","",(N(Berechnung!H96)+N(Berechnung!U96))*N(Berechnung!C96))</f>
        <v/>
      </c>
      <c r="H96" s="58">
        <f>IF($B96="","",(N(Berechnung!I96)+N(Berechnung!V96))*N(Berechnung!C96))</f>
        <v/>
      </c>
      <c r="I96" s="58">
        <f>IF($B96="","",(N(Berechnung!J96)+N(Berechnung!W96))*N(Berechnung!C96))</f>
        <v/>
      </c>
      <c r="J96" s="58">
        <f>IF($B96="","",(N(Berechnung!K96)+N(Berechnung!X96))*N(Berechnung!C96))</f>
        <v/>
      </c>
      <c r="K96" s="58">
        <f>IF($B96="","",(N(Berechnung!L96)+N(Berechnung!Y96))*N(Berechnung!C96))</f>
        <v/>
      </c>
      <c r="L96" s="58">
        <f>IF($B96="","",(N(Berechnung!M96)+N(Berechnung!Z96))*N(Berechnung!C96))</f>
        <v/>
      </c>
      <c r="M96" s="58">
        <f>IF($B96="","",(N(Berechnung!N96)+N(Berechnung!AA96))*N(Berechnung!C96))</f>
        <v/>
      </c>
      <c r="N96" s="58">
        <f>IF($B96="","",(N(Berechnung!O96)+N(Berechnung!AB96))*N(Berechnung!C96))</f>
        <v/>
      </c>
      <c r="O96" s="64">
        <f>IF($B96="","",SUM(C96:N96))</f>
        <v/>
      </c>
      <c r="P96" s="57">
        <f>'KQuote Mitarbeiter'!E96</f>
        <v/>
      </c>
      <c r="Q96" s="65">
        <f>'KQuote Mitarbeiter'!L96</f>
        <v/>
      </c>
      <c r="R96" s="57">
        <f>'KQuote Mitarbeiter'!D96</f>
        <v/>
      </c>
      <c r="S96" s="57">
        <f>'KQuote Mitarbeiter'!K96</f>
        <v/>
      </c>
    </row>
    <row r="97">
      <c r="A97" s="47">
        <f>'KQuote Mitarbeiter'!A97</f>
        <v/>
      </c>
      <c r="B97" s="48">
        <f>'KQuote Mitarbeiter'!B97</f>
        <v/>
      </c>
      <c r="C97" s="58">
        <f>IF($B97="","",(N(Berechnung!D97)+N(Berechnung!Q97))*N(Berechnung!C97))</f>
        <v/>
      </c>
      <c r="D97" s="58">
        <f>IF($B97="","",(N(Berechnung!E97)+N(Berechnung!R97))*N(Berechnung!C97))</f>
        <v/>
      </c>
      <c r="E97" s="58">
        <f>IF($B97="","",(N(Berechnung!F97)+N(Berechnung!S97))*N(Berechnung!C97))</f>
        <v/>
      </c>
      <c r="F97" s="58">
        <f>IF($B97="","",(N(Berechnung!G97)+N(Berechnung!T97))*N(Berechnung!C97))</f>
        <v/>
      </c>
      <c r="G97" s="58">
        <f>IF($B97="","",(N(Berechnung!H97)+N(Berechnung!U97))*N(Berechnung!C97))</f>
        <v/>
      </c>
      <c r="H97" s="58">
        <f>IF($B97="","",(N(Berechnung!I97)+N(Berechnung!V97))*N(Berechnung!C97))</f>
        <v/>
      </c>
      <c r="I97" s="58">
        <f>IF($B97="","",(N(Berechnung!J97)+N(Berechnung!W97))*N(Berechnung!C97))</f>
        <v/>
      </c>
      <c r="J97" s="58">
        <f>IF($B97="","",(N(Berechnung!K97)+N(Berechnung!X97))*N(Berechnung!C97))</f>
        <v/>
      </c>
      <c r="K97" s="58">
        <f>IF($B97="","",(N(Berechnung!L97)+N(Berechnung!Y97))*N(Berechnung!C97))</f>
        <v/>
      </c>
      <c r="L97" s="58">
        <f>IF($B97="","",(N(Berechnung!M97)+N(Berechnung!Z97))*N(Berechnung!C97))</f>
        <v/>
      </c>
      <c r="M97" s="58">
        <f>IF($B97="","",(N(Berechnung!N97)+N(Berechnung!AA97))*N(Berechnung!C97))</f>
        <v/>
      </c>
      <c r="N97" s="58">
        <f>IF($B97="","",(N(Berechnung!O97)+N(Berechnung!AB97))*N(Berechnung!C97))</f>
        <v/>
      </c>
      <c r="O97" s="64">
        <f>IF($B97="","",SUM(C97:N97))</f>
        <v/>
      </c>
      <c r="P97" s="57">
        <f>'KQuote Mitarbeiter'!E97</f>
        <v/>
      </c>
      <c r="Q97" s="65">
        <f>'KQuote Mitarbeiter'!L97</f>
        <v/>
      </c>
      <c r="R97" s="57">
        <f>'KQuote Mitarbeiter'!D97</f>
        <v/>
      </c>
      <c r="S97" s="57">
        <f>'KQuote Mitarbeiter'!K97</f>
        <v/>
      </c>
    </row>
    <row r="98">
      <c r="A98" s="47">
        <f>'KQuote Mitarbeiter'!A98</f>
        <v/>
      </c>
      <c r="B98" s="48">
        <f>'KQuote Mitarbeiter'!B98</f>
        <v/>
      </c>
      <c r="C98" s="58">
        <f>IF($B98="","",(N(Berechnung!D98)+N(Berechnung!Q98))*N(Berechnung!C98))</f>
        <v/>
      </c>
      <c r="D98" s="58">
        <f>IF($B98="","",(N(Berechnung!E98)+N(Berechnung!R98))*N(Berechnung!C98))</f>
        <v/>
      </c>
      <c r="E98" s="58">
        <f>IF($B98="","",(N(Berechnung!F98)+N(Berechnung!S98))*N(Berechnung!C98))</f>
        <v/>
      </c>
      <c r="F98" s="58">
        <f>IF($B98="","",(N(Berechnung!G98)+N(Berechnung!T98))*N(Berechnung!C98))</f>
        <v/>
      </c>
      <c r="G98" s="58">
        <f>IF($B98="","",(N(Berechnung!H98)+N(Berechnung!U98))*N(Berechnung!C98))</f>
        <v/>
      </c>
      <c r="H98" s="58">
        <f>IF($B98="","",(N(Berechnung!I98)+N(Berechnung!V98))*N(Berechnung!C98))</f>
        <v/>
      </c>
      <c r="I98" s="58">
        <f>IF($B98="","",(N(Berechnung!J98)+N(Berechnung!W98))*N(Berechnung!C98))</f>
        <v/>
      </c>
      <c r="J98" s="58">
        <f>IF($B98="","",(N(Berechnung!K98)+N(Berechnung!X98))*N(Berechnung!C98))</f>
        <v/>
      </c>
      <c r="K98" s="58">
        <f>IF($B98="","",(N(Berechnung!L98)+N(Berechnung!Y98))*N(Berechnung!C98))</f>
        <v/>
      </c>
      <c r="L98" s="58">
        <f>IF($B98="","",(N(Berechnung!M98)+N(Berechnung!Z98))*N(Berechnung!C98))</f>
        <v/>
      </c>
      <c r="M98" s="58">
        <f>IF($B98="","",(N(Berechnung!N98)+N(Berechnung!AA98))*N(Berechnung!C98))</f>
        <v/>
      </c>
      <c r="N98" s="58">
        <f>IF($B98="","",(N(Berechnung!O98)+N(Berechnung!AB98))*N(Berechnung!C98))</f>
        <v/>
      </c>
      <c r="O98" s="64">
        <f>IF($B98="","",SUM(C98:N98))</f>
        <v/>
      </c>
      <c r="P98" s="57">
        <f>'KQuote Mitarbeiter'!E98</f>
        <v/>
      </c>
      <c r="Q98" s="65">
        <f>'KQuote Mitarbeiter'!L98</f>
        <v/>
      </c>
      <c r="R98" s="57">
        <f>'KQuote Mitarbeiter'!D98</f>
        <v/>
      </c>
      <c r="S98" s="57">
        <f>'KQuote Mitarbeiter'!K98</f>
        <v/>
      </c>
    </row>
    <row r="99">
      <c r="A99" s="47">
        <f>'KQuote Mitarbeiter'!A99</f>
        <v/>
      </c>
      <c r="B99" s="48">
        <f>'KQuote Mitarbeiter'!B99</f>
        <v/>
      </c>
      <c r="C99" s="58">
        <f>IF($B99="","",(N(Berechnung!D99)+N(Berechnung!Q99))*N(Berechnung!C99))</f>
        <v/>
      </c>
      <c r="D99" s="58">
        <f>IF($B99="","",(N(Berechnung!E99)+N(Berechnung!R99))*N(Berechnung!C99))</f>
        <v/>
      </c>
      <c r="E99" s="58">
        <f>IF($B99="","",(N(Berechnung!F99)+N(Berechnung!S99))*N(Berechnung!C99))</f>
        <v/>
      </c>
      <c r="F99" s="58">
        <f>IF($B99="","",(N(Berechnung!G99)+N(Berechnung!T99))*N(Berechnung!C99))</f>
        <v/>
      </c>
      <c r="G99" s="58">
        <f>IF($B99="","",(N(Berechnung!H99)+N(Berechnung!U99))*N(Berechnung!C99))</f>
        <v/>
      </c>
      <c r="H99" s="58">
        <f>IF($B99="","",(N(Berechnung!I99)+N(Berechnung!V99))*N(Berechnung!C99))</f>
        <v/>
      </c>
      <c r="I99" s="58">
        <f>IF($B99="","",(N(Berechnung!J99)+N(Berechnung!W99))*N(Berechnung!C99))</f>
        <v/>
      </c>
      <c r="J99" s="58">
        <f>IF($B99="","",(N(Berechnung!K99)+N(Berechnung!X99))*N(Berechnung!C99))</f>
        <v/>
      </c>
      <c r="K99" s="58">
        <f>IF($B99="","",(N(Berechnung!L99)+N(Berechnung!Y99))*N(Berechnung!C99))</f>
        <v/>
      </c>
      <c r="L99" s="58">
        <f>IF($B99="","",(N(Berechnung!M99)+N(Berechnung!Z99))*N(Berechnung!C99))</f>
        <v/>
      </c>
      <c r="M99" s="58">
        <f>IF($B99="","",(N(Berechnung!N99)+N(Berechnung!AA99))*N(Berechnung!C99))</f>
        <v/>
      </c>
      <c r="N99" s="58">
        <f>IF($B99="","",(N(Berechnung!O99)+N(Berechnung!AB99))*N(Berechnung!C99))</f>
        <v/>
      </c>
      <c r="O99" s="64">
        <f>IF($B99="","",SUM(C99:N99))</f>
        <v/>
      </c>
      <c r="P99" s="57">
        <f>'KQuote Mitarbeiter'!E99</f>
        <v/>
      </c>
      <c r="Q99" s="65">
        <f>'KQuote Mitarbeiter'!L99</f>
        <v/>
      </c>
      <c r="R99" s="57">
        <f>'KQuote Mitarbeiter'!D99</f>
        <v/>
      </c>
      <c r="S99" s="57">
        <f>'KQuote Mitarbeiter'!K99</f>
        <v/>
      </c>
    </row>
    <row r="100">
      <c r="A100" s="47">
        <f>'KQuote Mitarbeiter'!A100</f>
        <v/>
      </c>
      <c r="B100" s="48">
        <f>'KQuote Mitarbeiter'!B100</f>
        <v/>
      </c>
      <c r="C100" s="58">
        <f>IF($B100="","",(N(Berechnung!D100)+N(Berechnung!Q100))*N(Berechnung!C100))</f>
        <v/>
      </c>
      <c r="D100" s="58">
        <f>IF($B100="","",(N(Berechnung!E100)+N(Berechnung!R100))*N(Berechnung!C100))</f>
        <v/>
      </c>
      <c r="E100" s="58">
        <f>IF($B100="","",(N(Berechnung!F100)+N(Berechnung!S100))*N(Berechnung!C100))</f>
        <v/>
      </c>
      <c r="F100" s="58">
        <f>IF($B100="","",(N(Berechnung!G100)+N(Berechnung!T100))*N(Berechnung!C100))</f>
        <v/>
      </c>
      <c r="G100" s="58">
        <f>IF($B100="","",(N(Berechnung!H100)+N(Berechnung!U100))*N(Berechnung!C100))</f>
        <v/>
      </c>
      <c r="H100" s="58">
        <f>IF($B100="","",(N(Berechnung!I100)+N(Berechnung!V100))*N(Berechnung!C100))</f>
        <v/>
      </c>
      <c r="I100" s="58">
        <f>IF($B100="","",(N(Berechnung!J100)+N(Berechnung!W100))*N(Berechnung!C100))</f>
        <v/>
      </c>
      <c r="J100" s="58">
        <f>IF($B100="","",(N(Berechnung!K100)+N(Berechnung!X100))*N(Berechnung!C100))</f>
        <v/>
      </c>
      <c r="K100" s="58">
        <f>IF($B100="","",(N(Berechnung!L100)+N(Berechnung!Y100))*N(Berechnung!C100))</f>
        <v/>
      </c>
      <c r="L100" s="58">
        <f>IF($B100="","",(N(Berechnung!M100)+N(Berechnung!Z100))*N(Berechnung!C100))</f>
        <v/>
      </c>
      <c r="M100" s="58">
        <f>IF($B100="","",(N(Berechnung!N100)+N(Berechnung!AA100))*N(Berechnung!C100))</f>
        <v/>
      </c>
      <c r="N100" s="58">
        <f>IF($B100="","",(N(Berechnung!O100)+N(Berechnung!AB100))*N(Berechnung!C100))</f>
        <v/>
      </c>
      <c r="O100" s="64">
        <f>IF($B100="","",SUM(C100:N100))</f>
        <v/>
      </c>
      <c r="P100" s="57">
        <f>'KQuote Mitarbeiter'!E100</f>
        <v/>
      </c>
      <c r="Q100" s="65">
        <f>'KQuote Mitarbeiter'!L100</f>
        <v/>
      </c>
      <c r="R100" s="57">
        <f>'KQuote Mitarbeiter'!D100</f>
        <v/>
      </c>
      <c r="S100" s="57">
        <f>'KQuote Mitarbeiter'!K100</f>
        <v/>
      </c>
    </row>
    <row r="101">
      <c r="A101" s="47">
        <f>'KQuote Mitarbeiter'!A101</f>
        <v/>
      </c>
      <c r="B101" s="48">
        <f>'KQuote Mitarbeiter'!B101</f>
        <v/>
      </c>
      <c r="C101" s="58">
        <f>IF($B101="","",(N(Berechnung!D101)+N(Berechnung!Q101))*N(Berechnung!C101))</f>
        <v/>
      </c>
      <c r="D101" s="58">
        <f>IF($B101="","",(N(Berechnung!E101)+N(Berechnung!R101))*N(Berechnung!C101))</f>
        <v/>
      </c>
      <c r="E101" s="58">
        <f>IF($B101="","",(N(Berechnung!F101)+N(Berechnung!S101))*N(Berechnung!C101))</f>
        <v/>
      </c>
      <c r="F101" s="58">
        <f>IF($B101="","",(N(Berechnung!G101)+N(Berechnung!T101))*N(Berechnung!C101))</f>
        <v/>
      </c>
      <c r="G101" s="58">
        <f>IF($B101="","",(N(Berechnung!H101)+N(Berechnung!U101))*N(Berechnung!C101))</f>
        <v/>
      </c>
      <c r="H101" s="58">
        <f>IF($B101="","",(N(Berechnung!I101)+N(Berechnung!V101))*N(Berechnung!C101))</f>
        <v/>
      </c>
      <c r="I101" s="58">
        <f>IF($B101="","",(N(Berechnung!J101)+N(Berechnung!W101))*N(Berechnung!C101))</f>
        <v/>
      </c>
      <c r="J101" s="58">
        <f>IF($B101="","",(N(Berechnung!K101)+N(Berechnung!X101))*N(Berechnung!C101))</f>
        <v/>
      </c>
      <c r="K101" s="58">
        <f>IF($B101="","",(N(Berechnung!L101)+N(Berechnung!Y101))*N(Berechnung!C101))</f>
        <v/>
      </c>
      <c r="L101" s="58">
        <f>IF($B101="","",(N(Berechnung!M101)+N(Berechnung!Z101))*N(Berechnung!C101))</f>
        <v/>
      </c>
      <c r="M101" s="58">
        <f>IF($B101="","",(N(Berechnung!N101)+N(Berechnung!AA101))*N(Berechnung!C101))</f>
        <v/>
      </c>
      <c r="N101" s="58">
        <f>IF($B101="","",(N(Berechnung!O101)+N(Berechnung!AB101))*N(Berechnung!C101))</f>
        <v/>
      </c>
      <c r="O101" s="64">
        <f>IF($B101="","",SUM(C101:N101))</f>
        <v/>
      </c>
      <c r="P101" s="57">
        <f>'KQuote Mitarbeiter'!E101</f>
        <v/>
      </c>
      <c r="Q101" s="65">
        <f>'KQuote Mitarbeiter'!L101</f>
        <v/>
      </c>
      <c r="R101" s="57">
        <f>'KQuote Mitarbeiter'!D101</f>
        <v/>
      </c>
      <c r="S101" s="57">
        <f>'KQuote Mitarbeiter'!K101</f>
        <v/>
      </c>
    </row>
    <row r="102">
      <c r="A102" s="47">
        <f>'KQuote Mitarbeiter'!A102</f>
        <v/>
      </c>
      <c r="B102" s="48">
        <f>'KQuote Mitarbeiter'!B102</f>
        <v/>
      </c>
      <c r="C102" s="58">
        <f>IF($B102="","",(N(Berechnung!D102)+N(Berechnung!Q102))*N(Berechnung!C102))</f>
        <v/>
      </c>
      <c r="D102" s="58">
        <f>IF($B102="","",(N(Berechnung!E102)+N(Berechnung!R102))*N(Berechnung!C102))</f>
        <v/>
      </c>
      <c r="E102" s="58">
        <f>IF($B102="","",(N(Berechnung!F102)+N(Berechnung!S102))*N(Berechnung!C102))</f>
        <v/>
      </c>
      <c r="F102" s="58">
        <f>IF($B102="","",(N(Berechnung!G102)+N(Berechnung!T102))*N(Berechnung!C102))</f>
        <v/>
      </c>
      <c r="G102" s="58">
        <f>IF($B102="","",(N(Berechnung!H102)+N(Berechnung!U102))*N(Berechnung!C102))</f>
        <v/>
      </c>
      <c r="H102" s="58">
        <f>IF($B102="","",(N(Berechnung!I102)+N(Berechnung!V102))*N(Berechnung!C102))</f>
        <v/>
      </c>
      <c r="I102" s="58">
        <f>IF($B102="","",(N(Berechnung!J102)+N(Berechnung!W102))*N(Berechnung!C102))</f>
        <v/>
      </c>
      <c r="J102" s="58">
        <f>IF($B102="","",(N(Berechnung!K102)+N(Berechnung!X102))*N(Berechnung!C102))</f>
        <v/>
      </c>
      <c r="K102" s="58">
        <f>IF($B102="","",(N(Berechnung!L102)+N(Berechnung!Y102))*N(Berechnung!C102))</f>
        <v/>
      </c>
      <c r="L102" s="58">
        <f>IF($B102="","",(N(Berechnung!M102)+N(Berechnung!Z102))*N(Berechnung!C102))</f>
        <v/>
      </c>
      <c r="M102" s="58">
        <f>IF($B102="","",(N(Berechnung!N102)+N(Berechnung!AA102))*N(Berechnung!C102))</f>
        <v/>
      </c>
      <c r="N102" s="58">
        <f>IF($B102="","",(N(Berechnung!O102)+N(Berechnung!AB102))*N(Berechnung!C102))</f>
        <v/>
      </c>
      <c r="O102" s="64">
        <f>IF($B102="","",SUM(C102:N102))</f>
        <v/>
      </c>
      <c r="P102" s="57">
        <f>'KQuote Mitarbeiter'!E102</f>
        <v/>
      </c>
      <c r="Q102" s="65">
        <f>'KQuote Mitarbeiter'!L102</f>
        <v/>
      </c>
      <c r="R102" s="57">
        <f>'KQuote Mitarbeiter'!D102</f>
        <v/>
      </c>
      <c r="S102" s="57">
        <f>'KQuote Mitarbeiter'!K102</f>
        <v/>
      </c>
    </row>
    <row r="103">
      <c r="A103" s="47">
        <f>'KQuote Mitarbeiter'!A103</f>
        <v/>
      </c>
      <c r="B103" s="48">
        <f>'KQuote Mitarbeiter'!B103</f>
        <v/>
      </c>
      <c r="C103" s="58">
        <f>IF($B103="","",(N(Berechnung!D103)+N(Berechnung!Q103))*N(Berechnung!C103))</f>
        <v/>
      </c>
      <c r="D103" s="58">
        <f>IF($B103="","",(N(Berechnung!E103)+N(Berechnung!R103))*N(Berechnung!C103))</f>
        <v/>
      </c>
      <c r="E103" s="58">
        <f>IF($B103="","",(N(Berechnung!F103)+N(Berechnung!S103))*N(Berechnung!C103))</f>
        <v/>
      </c>
      <c r="F103" s="58">
        <f>IF($B103="","",(N(Berechnung!G103)+N(Berechnung!T103))*N(Berechnung!C103))</f>
        <v/>
      </c>
      <c r="G103" s="58">
        <f>IF($B103="","",(N(Berechnung!H103)+N(Berechnung!U103))*N(Berechnung!C103))</f>
        <v/>
      </c>
      <c r="H103" s="58">
        <f>IF($B103="","",(N(Berechnung!I103)+N(Berechnung!V103))*N(Berechnung!C103))</f>
        <v/>
      </c>
      <c r="I103" s="58">
        <f>IF($B103="","",(N(Berechnung!J103)+N(Berechnung!W103))*N(Berechnung!C103))</f>
        <v/>
      </c>
      <c r="J103" s="58">
        <f>IF($B103="","",(N(Berechnung!K103)+N(Berechnung!X103))*N(Berechnung!C103))</f>
        <v/>
      </c>
      <c r="K103" s="58">
        <f>IF($B103="","",(N(Berechnung!L103)+N(Berechnung!Y103))*N(Berechnung!C103))</f>
        <v/>
      </c>
      <c r="L103" s="58">
        <f>IF($B103="","",(N(Berechnung!M103)+N(Berechnung!Z103))*N(Berechnung!C103))</f>
        <v/>
      </c>
      <c r="M103" s="58">
        <f>IF($B103="","",(N(Berechnung!N103)+N(Berechnung!AA103))*N(Berechnung!C103))</f>
        <v/>
      </c>
      <c r="N103" s="58">
        <f>IF($B103="","",(N(Berechnung!O103)+N(Berechnung!AB103))*N(Berechnung!C103))</f>
        <v/>
      </c>
      <c r="O103" s="64">
        <f>IF($B103="","",SUM(C103:N103))</f>
        <v/>
      </c>
      <c r="P103" s="57">
        <f>'KQuote Mitarbeiter'!E103</f>
        <v/>
      </c>
      <c r="Q103" s="65">
        <f>'KQuote Mitarbeiter'!L103</f>
        <v/>
      </c>
      <c r="R103" s="57">
        <f>'KQuote Mitarbeiter'!D103</f>
        <v/>
      </c>
      <c r="S103" s="57">
        <f>'KQuote Mitarbeiter'!K103</f>
        <v/>
      </c>
    </row>
    <row r="104">
      <c r="A104" s="47">
        <f>'KQuote Mitarbeiter'!A104</f>
        <v/>
      </c>
      <c r="B104" s="48">
        <f>'KQuote Mitarbeiter'!B104</f>
        <v/>
      </c>
      <c r="C104" s="58">
        <f>IF($B104="","",(N(Berechnung!D104)+N(Berechnung!Q104))*N(Berechnung!C104))</f>
        <v/>
      </c>
      <c r="D104" s="58">
        <f>IF($B104="","",(N(Berechnung!E104)+N(Berechnung!R104))*N(Berechnung!C104))</f>
        <v/>
      </c>
      <c r="E104" s="58">
        <f>IF($B104="","",(N(Berechnung!F104)+N(Berechnung!S104))*N(Berechnung!C104))</f>
        <v/>
      </c>
      <c r="F104" s="58">
        <f>IF($B104="","",(N(Berechnung!G104)+N(Berechnung!T104))*N(Berechnung!C104))</f>
        <v/>
      </c>
      <c r="G104" s="58">
        <f>IF($B104="","",(N(Berechnung!H104)+N(Berechnung!U104))*N(Berechnung!C104))</f>
        <v/>
      </c>
      <c r="H104" s="58">
        <f>IF($B104="","",(N(Berechnung!I104)+N(Berechnung!V104))*N(Berechnung!C104))</f>
        <v/>
      </c>
      <c r="I104" s="58">
        <f>IF($B104="","",(N(Berechnung!J104)+N(Berechnung!W104))*N(Berechnung!C104))</f>
        <v/>
      </c>
      <c r="J104" s="58">
        <f>IF($B104="","",(N(Berechnung!K104)+N(Berechnung!X104))*N(Berechnung!C104))</f>
        <v/>
      </c>
      <c r="K104" s="58">
        <f>IF($B104="","",(N(Berechnung!L104)+N(Berechnung!Y104))*N(Berechnung!C104))</f>
        <v/>
      </c>
      <c r="L104" s="58">
        <f>IF($B104="","",(N(Berechnung!M104)+N(Berechnung!Z104))*N(Berechnung!C104))</f>
        <v/>
      </c>
      <c r="M104" s="58">
        <f>IF($B104="","",(N(Berechnung!N104)+N(Berechnung!AA104))*N(Berechnung!C104))</f>
        <v/>
      </c>
      <c r="N104" s="58">
        <f>IF($B104="","",(N(Berechnung!O104)+N(Berechnung!AB104))*N(Berechnung!C104))</f>
        <v/>
      </c>
      <c r="O104" s="64">
        <f>IF($B104="","",SUM(C104:N104))</f>
        <v/>
      </c>
      <c r="P104" s="57">
        <f>'KQuote Mitarbeiter'!E104</f>
        <v/>
      </c>
      <c r="Q104" s="65">
        <f>'KQuote Mitarbeiter'!L104</f>
        <v/>
      </c>
      <c r="R104" s="57">
        <f>'KQuote Mitarbeiter'!D104</f>
        <v/>
      </c>
      <c r="S104" s="57">
        <f>'KQuote Mitarbeiter'!K104</f>
        <v/>
      </c>
    </row>
    <row r="105">
      <c r="A105" s="47">
        <f>'KQuote Mitarbeiter'!A105</f>
        <v/>
      </c>
      <c r="B105" s="48">
        <f>'KQuote Mitarbeiter'!B105</f>
        <v/>
      </c>
      <c r="C105" s="58">
        <f>IF($B105="","",(N(Berechnung!D105)+N(Berechnung!Q105))*N(Berechnung!C105))</f>
        <v/>
      </c>
      <c r="D105" s="58">
        <f>IF($B105="","",(N(Berechnung!E105)+N(Berechnung!R105))*N(Berechnung!C105))</f>
        <v/>
      </c>
      <c r="E105" s="58">
        <f>IF($B105="","",(N(Berechnung!F105)+N(Berechnung!S105))*N(Berechnung!C105))</f>
        <v/>
      </c>
      <c r="F105" s="58">
        <f>IF($B105="","",(N(Berechnung!G105)+N(Berechnung!T105))*N(Berechnung!C105))</f>
        <v/>
      </c>
      <c r="G105" s="58">
        <f>IF($B105="","",(N(Berechnung!H105)+N(Berechnung!U105))*N(Berechnung!C105))</f>
        <v/>
      </c>
      <c r="H105" s="58">
        <f>IF($B105="","",(N(Berechnung!I105)+N(Berechnung!V105))*N(Berechnung!C105))</f>
        <v/>
      </c>
      <c r="I105" s="58">
        <f>IF($B105="","",(N(Berechnung!J105)+N(Berechnung!W105))*N(Berechnung!C105))</f>
        <v/>
      </c>
      <c r="J105" s="58">
        <f>IF($B105="","",(N(Berechnung!K105)+N(Berechnung!X105))*N(Berechnung!C105))</f>
        <v/>
      </c>
      <c r="K105" s="58">
        <f>IF($B105="","",(N(Berechnung!L105)+N(Berechnung!Y105))*N(Berechnung!C105))</f>
        <v/>
      </c>
      <c r="L105" s="58">
        <f>IF($B105="","",(N(Berechnung!M105)+N(Berechnung!Z105))*N(Berechnung!C105))</f>
        <v/>
      </c>
      <c r="M105" s="58">
        <f>IF($B105="","",(N(Berechnung!N105)+N(Berechnung!AA105))*N(Berechnung!C105))</f>
        <v/>
      </c>
      <c r="N105" s="58">
        <f>IF($B105="","",(N(Berechnung!O105)+N(Berechnung!AB105))*N(Berechnung!C105))</f>
        <v/>
      </c>
      <c r="O105" s="64">
        <f>IF($B105="","",SUM(C105:N105))</f>
        <v/>
      </c>
      <c r="P105" s="57">
        <f>'KQuote Mitarbeiter'!E105</f>
        <v/>
      </c>
      <c r="Q105" s="65">
        <f>'KQuote Mitarbeiter'!L105</f>
        <v/>
      </c>
      <c r="R105" s="57">
        <f>'KQuote Mitarbeiter'!D105</f>
        <v/>
      </c>
      <c r="S105" s="57">
        <f>'KQuote Mitarbeiter'!K105</f>
        <v/>
      </c>
    </row>
    <row r="106">
      <c r="A106" s="47">
        <f>'KQuote Mitarbeiter'!A106</f>
        <v/>
      </c>
      <c r="B106" s="48">
        <f>'KQuote Mitarbeiter'!B106</f>
        <v/>
      </c>
      <c r="C106" s="58">
        <f>IF($B106="","",(N(Berechnung!D106)+N(Berechnung!Q106))*N(Berechnung!C106))</f>
        <v/>
      </c>
      <c r="D106" s="58">
        <f>IF($B106="","",(N(Berechnung!E106)+N(Berechnung!R106))*N(Berechnung!C106))</f>
        <v/>
      </c>
      <c r="E106" s="58">
        <f>IF($B106="","",(N(Berechnung!F106)+N(Berechnung!S106))*N(Berechnung!C106))</f>
        <v/>
      </c>
      <c r="F106" s="58">
        <f>IF($B106="","",(N(Berechnung!G106)+N(Berechnung!T106))*N(Berechnung!C106))</f>
        <v/>
      </c>
      <c r="G106" s="58">
        <f>IF($B106="","",(N(Berechnung!H106)+N(Berechnung!U106))*N(Berechnung!C106))</f>
        <v/>
      </c>
      <c r="H106" s="58">
        <f>IF($B106="","",(N(Berechnung!I106)+N(Berechnung!V106))*N(Berechnung!C106))</f>
        <v/>
      </c>
      <c r="I106" s="58">
        <f>IF($B106="","",(N(Berechnung!J106)+N(Berechnung!W106))*N(Berechnung!C106))</f>
        <v/>
      </c>
      <c r="J106" s="58">
        <f>IF($B106="","",(N(Berechnung!K106)+N(Berechnung!X106))*N(Berechnung!C106))</f>
        <v/>
      </c>
      <c r="K106" s="58">
        <f>IF($B106="","",(N(Berechnung!L106)+N(Berechnung!Y106))*N(Berechnung!C106))</f>
        <v/>
      </c>
      <c r="L106" s="58">
        <f>IF($B106="","",(N(Berechnung!M106)+N(Berechnung!Z106))*N(Berechnung!C106))</f>
        <v/>
      </c>
      <c r="M106" s="58">
        <f>IF($B106="","",(N(Berechnung!N106)+N(Berechnung!AA106))*N(Berechnung!C106))</f>
        <v/>
      </c>
      <c r="N106" s="58">
        <f>IF($B106="","",(N(Berechnung!O106)+N(Berechnung!AB106))*N(Berechnung!C106))</f>
        <v/>
      </c>
      <c r="O106" s="64">
        <f>IF($B106="","",SUM(C106:N106))</f>
        <v/>
      </c>
      <c r="P106" s="57">
        <f>'KQuote Mitarbeiter'!E106</f>
        <v/>
      </c>
      <c r="Q106" s="65">
        <f>'KQuote Mitarbeiter'!L106</f>
        <v/>
      </c>
      <c r="R106" s="57">
        <f>'KQuote Mitarbeiter'!D106</f>
        <v/>
      </c>
      <c r="S106" s="57">
        <f>'KQuote Mitarbeiter'!K106</f>
        <v/>
      </c>
    </row>
    <row r="107">
      <c r="A107" s="47">
        <f>'KQuote Mitarbeiter'!A107</f>
        <v/>
      </c>
      <c r="B107" s="48">
        <f>'KQuote Mitarbeiter'!B107</f>
        <v/>
      </c>
      <c r="C107" s="58">
        <f>IF($B107="","",(N(Berechnung!D107)+N(Berechnung!Q107))*N(Berechnung!C107))</f>
        <v/>
      </c>
      <c r="D107" s="58">
        <f>IF($B107="","",(N(Berechnung!E107)+N(Berechnung!R107))*N(Berechnung!C107))</f>
        <v/>
      </c>
      <c r="E107" s="58">
        <f>IF($B107="","",(N(Berechnung!F107)+N(Berechnung!S107))*N(Berechnung!C107))</f>
        <v/>
      </c>
      <c r="F107" s="58">
        <f>IF($B107="","",(N(Berechnung!G107)+N(Berechnung!T107))*N(Berechnung!C107))</f>
        <v/>
      </c>
      <c r="G107" s="58">
        <f>IF($B107="","",(N(Berechnung!H107)+N(Berechnung!U107))*N(Berechnung!C107))</f>
        <v/>
      </c>
      <c r="H107" s="58">
        <f>IF($B107="","",(N(Berechnung!I107)+N(Berechnung!V107))*N(Berechnung!C107))</f>
        <v/>
      </c>
      <c r="I107" s="58">
        <f>IF($B107="","",(N(Berechnung!J107)+N(Berechnung!W107))*N(Berechnung!C107))</f>
        <v/>
      </c>
      <c r="J107" s="58">
        <f>IF($B107="","",(N(Berechnung!K107)+N(Berechnung!X107))*N(Berechnung!C107))</f>
        <v/>
      </c>
      <c r="K107" s="58">
        <f>IF($B107="","",(N(Berechnung!L107)+N(Berechnung!Y107))*N(Berechnung!C107))</f>
        <v/>
      </c>
      <c r="L107" s="58">
        <f>IF($B107="","",(N(Berechnung!M107)+N(Berechnung!Z107))*N(Berechnung!C107))</f>
        <v/>
      </c>
      <c r="M107" s="58">
        <f>IF($B107="","",(N(Berechnung!N107)+N(Berechnung!AA107))*N(Berechnung!C107))</f>
        <v/>
      </c>
      <c r="N107" s="58">
        <f>IF($B107="","",(N(Berechnung!O107)+N(Berechnung!AB107))*N(Berechnung!C107))</f>
        <v/>
      </c>
      <c r="O107" s="64">
        <f>IF($B107="","",SUM(C107:N107))</f>
        <v/>
      </c>
      <c r="P107" s="57">
        <f>'KQuote Mitarbeiter'!E107</f>
        <v/>
      </c>
      <c r="Q107" s="65">
        <f>'KQuote Mitarbeiter'!L107</f>
        <v/>
      </c>
      <c r="R107" s="57">
        <f>'KQuote Mitarbeiter'!D107</f>
        <v/>
      </c>
      <c r="S107" s="57">
        <f>'KQuote Mitarbeiter'!K107</f>
        <v/>
      </c>
    </row>
    <row r="108">
      <c r="A108" s="47">
        <f>'KQuote Mitarbeiter'!A108</f>
        <v/>
      </c>
      <c r="B108" s="48">
        <f>'KQuote Mitarbeiter'!B108</f>
        <v/>
      </c>
      <c r="C108" s="58">
        <f>IF($B108="","",(N(Berechnung!D108)+N(Berechnung!Q108))*N(Berechnung!C108))</f>
        <v/>
      </c>
      <c r="D108" s="58">
        <f>IF($B108="","",(N(Berechnung!E108)+N(Berechnung!R108))*N(Berechnung!C108))</f>
        <v/>
      </c>
      <c r="E108" s="58">
        <f>IF($B108="","",(N(Berechnung!F108)+N(Berechnung!S108))*N(Berechnung!C108))</f>
        <v/>
      </c>
      <c r="F108" s="58">
        <f>IF($B108="","",(N(Berechnung!G108)+N(Berechnung!T108))*N(Berechnung!C108))</f>
        <v/>
      </c>
      <c r="G108" s="58">
        <f>IF($B108="","",(N(Berechnung!H108)+N(Berechnung!U108))*N(Berechnung!C108))</f>
        <v/>
      </c>
      <c r="H108" s="58">
        <f>IF($B108="","",(N(Berechnung!I108)+N(Berechnung!V108))*N(Berechnung!C108))</f>
        <v/>
      </c>
      <c r="I108" s="58">
        <f>IF($B108="","",(N(Berechnung!J108)+N(Berechnung!W108))*N(Berechnung!C108))</f>
        <v/>
      </c>
      <c r="J108" s="58">
        <f>IF($B108="","",(N(Berechnung!K108)+N(Berechnung!X108))*N(Berechnung!C108))</f>
        <v/>
      </c>
      <c r="K108" s="58">
        <f>IF($B108="","",(N(Berechnung!L108)+N(Berechnung!Y108))*N(Berechnung!C108))</f>
        <v/>
      </c>
      <c r="L108" s="58">
        <f>IF($B108="","",(N(Berechnung!M108)+N(Berechnung!Z108))*N(Berechnung!C108))</f>
        <v/>
      </c>
      <c r="M108" s="58">
        <f>IF($B108="","",(N(Berechnung!N108)+N(Berechnung!AA108))*N(Berechnung!C108))</f>
        <v/>
      </c>
      <c r="N108" s="58">
        <f>IF($B108="","",(N(Berechnung!O108)+N(Berechnung!AB108))*N(Berechnung!C108))</f>
        <v/>
      </c>
      <c r="O108" s="64">
        <f>IF($B108="","",SUM(C108:N108))</f>
        <v/>
      </c>
      <c r="P108" s="57">
        <f>'KQuote Mitarbeiter'!E108</f>
        <v/>
      </c>
      <c r="Q108" s="65">
        <f>'KQuote Mitarbeiter'!L108</f>
        <v/>
      </c>
      <c r="R108" s="57">
        <f>'KQuote Mitarbeiter'!D108</f>
        <v/>
      </c>
      <c r="S108" s="57">
        <f>'KQuote Mitarbeiter'!K108</f>
        <v/>
      </c>
    </row>
    <row r="109">
      <c r="A109" s="47">
        <f>'KQuote Mitarbeiter'!A109</f>
        <v/>
      </c>
      <c r="B109" s="48">
        <f>'KQuote Mitarbeiter'!B109</f>
        <v/>
      </c>
      <c r="C109" s="58">
        <f>IF($B109="","",(N(Berechnung!D109)+N(Berechnung!Q109))*N(Berechnung!C109))</f>
        <v/>
      </c>
      <c r="D109" s="58">
        <f>IF($B109="","",(N(Berechnung!E109)+N(Berechnung!R109))*N(Berechnung!C109))</f>
        <v/>
      </c>
      <c r="E109" s="58">
        <f>IF($B109="","",(N(Berechnung!F109)+N(Berechnung!S109))*N(Berechnung!C109))</f>
        <v/>
      </c>
      <c r="F109" s="58">
        <f>IF($B109="","",(N(Berechnung!G109)+N(Berechnung!T109))*N(Berechnung!C109))</f>
        <v/>
      </c>
      <c r="G109" s="58">
        <f>IF($B109="","",(N(Berechnung!H109)+N(Berechnung!U109))*N(Berechnung!C109))</f>
        <v/>
      </c>
      <c r="H109" s="58">
        <f>IF($B109="","",(N(Berechnung!I109)+N(Berechnung!V109))*N(Berechnung!C109))</f>
        <v/>
      </c>
      <c r="I109" s="58">
        <f>IF($B109="","",(N(Berechnung!J109)+N(Berechnung!W109))*N(Berechnung!C109))</f>
        <v/>
      </c>
      <c r="J109" s="58">
        <f>IF($B109="","",(N(Berechnung!K109)+N(Berechnung!X109))*N(Berechnung!C109))</f>
        <v/>
      </c>
      <c r="K109" s="58">
        <f>IF($B109="","",(N(Berechnung!L109)+N(Berechnung!Y109))*N(Berechnung!C109))</f>
        <v/>
      </c>
      <c r="L109" s="58">
        <f>IF($B109="","",(N(Berechnung!M109)+N(Berechnung!Z109))*N(Berechnung!C109))</f>
        <v/>
      </c>
      <c r="M109" s="58">
        <f>IF($B109="","",(N(Berechnung!N109)+N(Berechnung!AA109))*N(Berechnung!C109))</f>
        <v/>
      </c>
      <c r="N109" s="58">
        <f>IF($B109="","",(N(Berechnung!O109)+N(Berechnung!AB109))*N(Berechnung!C109))</f>
        <v/>
      </c>
      <c r="O109" s="64">
        <f>IF($B109="","",SUM(C109:N109))</f>
        <v/>
      </c>
      <c r="P109" s="57">
        <f>'KQuote Mitarbeiter'!E109</f>
        <v/>
      </c>
      <c r="Q109" s="65">
        <f>'KQuote Mitarbeiter'!L109</f>
        <v/>
      </c>
      <c r="R109" s="57">
        <f>'KQuote Mitarbeiter'!D109</f>
        <v/>
      </c>
      <c r="S109" s="57">
        <f>'KQuote Mitarbeiter'!K109</f>
        <v/>
      </c>
    </row>
    <row r="110">
      <c r="A110" s="47">
        <f>'KQuote Mitarbeiter'!A110</f>
        <v/>
      </c>
      <c r="B110" s="48">
        <f>'KQuote Mitarbeiter'!B110</f>
        <v/>
      </c>
      <c r="C110" s="58">
        <f>IF($B110="","",(N(Berechnung!D110)+N(Berechnung!Q110))*N(Berechnung!C110))</f>
        <v/>
      </c>
      <c r="D110" s="58">
        <f>IF($B110="","",(N(Berechnung!E110)+N(Berechnung!R110))*N(Berechnung!C110))</f>
        <v/>
      </c>
      <c r="E110" s="58">
        <f>IF($B110="","",(N(Berechnung!F110)+N(Berechnung!S110))*N(Berechnung!C110))</f>
        <v/>
      </c>
      <c r="F110" s="58">
        <f>IF($B110="","",(N(Berechnung!G110)+N(Berechnung!T110))*N(Berechnung!C110))</f>
        <v/>
      </c>
      <c r="G110" s="58">
        <f>IF($B110="","",(N(Berechnung!H110)+N(Berechnung!U110))*N(Berechnung!C110))</f>
        <v/>
      </c>
      <c r="H110" s="58">
        <f>IF($B110="","",(N(Berechnung!I110)+N(Berechnung!V110))*N(Berechnung!C110))</f>
        <v/>
      </c>
      <c r="I110" s="58">
        <f>IF($B110="","",(N(Berechnung!J110)+N(Berechnung!W110))*N(Berechnung!C110))</f>
        <v/>
      </c>
      <c r="J110" s="58">
        <f>IF($B110="","",(N(Berechnung!K110)+N(Berechnung!X110))*N(Berechnung!C110))</f>
        <v/>
      </c>
      <c r="K110" s="58">
        <f>IF($B110="","",(N(Berechnung!L110)+N(Berechnung!Y110))*N(Berechnung!C110))</f>
        <v/>
      </c>
      <c r="L110" s="58">
        <f>IF($B110="","",(N(Berechnung!M110)+N(Berechnung!Z110))*N(Berechnung!C110))</f>
        <v/>
      </c>
      <c r="M110" s="58">
        <f>IF($B110="","",(N(Berechnung!N110)+N(Berechnung!AA110))*N(Berechnung!C110))</f>
        <v/>
      </c>
      <c r="N110" s="58">
        <f>IF($B110="","",(N(Berechnung!O110)+N(Berechnung!AB110))*N(Berechnung!C110))</f>
        <v/>
      </c>
      <c r="O110" s="64">
        <f>IF($B110="","",SUM(C110:N110))</f>
        <v/>
      </c>
      <c r="P110" s="57">
        <f>'KQuote Mitarbeiter'!E110</f>
        <v/>
      </c>
      <c r="Q110" s="65">
        <f>'KQuote Mitarbeiter'!L110</f>
        <v/>
      </c>
      <c r="R110" s="57">
        <f>'KQuote Mitarbeiter'!D110</f>
        <v/>
      </c>
      <c r="S110" s="57">
        <f>'KQuote Mitarbeiter'!K110</f>
        <v/>
      </c>
    </row>
    <row r="111">
      <c r="A111" s="47">
        <f>'KQuote Mitarbeiter'!A111</f>
        <v/>
      </c>
      <c r="B111" s="48">
        <f>'KQuote Mitarbeiter'!B111</f>
        <v/>
      </c>
      <c r="C111" s="58">
        <f>IF($B111="","",(N(Berechnung!D111)+N(Berechnung!Q111))*N(Berechnung!C111))</f>
        <v/>
      </c>
      <c r="D111" s="58">
        <f>IF($B111="","",(N(Berechnung!E111)+N(Berechnung!R111))*N(Berechnung!C111))</f>
        <v/>
      </c>
      <c r="E111" s="58">
        <f>IF($B111="","",(N(Berechnung!F111)+N(Berechnung!S111))*N(Berechnung!C111))</f>
        <v/>
      </c>
      <c r="F111" s="58">
        <f>IF($B111="","",(N(Berechnung!G111)+N(Berechnung!T111))*N(Berechnung!C111))</f>
        <v/>
      </c>
      <c r="G111" s="58">
        <f>IF($B111="","",(N(Berechnung!H111)+N(Berechnung!U111))*N(Berechnung!C111))</f>
        <v/>
      </c>
      <c r="H111" s="58">
        <f>IF($B111="","",(N(Berechnung!I111)+N(Berechnung!V111))*N(Berechnung!C111))</f>
        <v/>
      </c>
      <c r="I111" s="58">
        <f>IF($B111="","",(N(Berechnung!J111)+N(Berechnung!W111))*N(Berechnung!C111))</f>
        <v/>
      </c>
      <c r="J111" s="58">
        <f>IF($B111="","",(N(Berechnung!K111)+N(Berechnung!X111))*N(Berechnung!C111))</f>
        <v/>
      </c>
      <c r="K111" s="58">
        <f>IF($B111="","",(N(Berechnung!L111)+N(Berechnung!Y111))*N(Berechnung!C111))</f>
        <v/>
      </c>
      <c r="L111" s="58">
        <f>IF($B111="","",(N(Berechnung!M111)+N(Berechnung!Z111))*N(Berechnung!C111))</f>
        <v/>
      </c>
      <c r="M111" s="58">
        <f>IF($B111="","",(N(Berechnung!N111)+N(Berechnung!AA111))*N(Berechnung!C111))</f>
        <v/>
      </c>
      <c r="N111" s="58">
        <f>IF($B111="","",(N(Berechnung!O111)+N(Berechnung!AB111))*N(Berechnung!C111))</f>
        <v/>
      </c>
      <c r="O111" s="64">
        <f>IF($B111="","",SUM(C111:N111))</f>
        <v/>
      </c>
      <c r="P111" s="57">
        <f>'KQuote Mitarbeiter'!E111</f>
        <v/>
      </c>
      <c r="Q111" s="65">
        <f>'KQuote Mitarbeiter'!L111</f>
        <v/>
      </c>
      <c r="R111" s="57">
        <f>'KQuote Mitarbeiter'!D111</f>
        <v/>
      </c>
      <c r="S111" s="57">
        <f>'KQuote Mitarbeiter'!K111</f>
        <v/>
      </c>
    </row>
    <row r="112">
      <c r="A112" s="47">
        <f>'KQuote Mitarbeiter'!A112</f>
        <v/>
      </c>
      <c r="B112" s="48">
        <f>'KQuote Mitarbeiter'!B112</f>
        <v/>
      </c>
      <c r="C112" s="58">
        <f>IF($B112="","",(N(Berechnung!D112)+N(Berechnung!Q112))*N(Berechnung!C112))</f>
        <v/>
      </c>
      <c r="D112" s="58">
        <f>IF($B112="","",(N(Berechnung!E112)+N(Berechnung!R112))*N(Berechnung!C112))</f>
        <v/>
      </c>
      <c r="E112" s="58">
        <f>IF($B112="","",(N(Berechnung!F112)+N(Berechnung!S112))*N(Berechnung!C112))</f>
        <v/>
      </c>
      <c r="F112" s="58">
        <f>IF($B112="","",(N(Berechnung!G112)+N(Berechnung!T112))*N(Berechnung!C112))</f>
        <v/>
      </c>
      <c r="G112" s="58">
        <f>IF($B112="","",(N(Berechnung!H112)+N(Berechnung!U112))*N(Berechnung!C112))</f>
        <v/>
      </c>
      <c r="H112" s="58">
        <f>IF($B112="","",(N(Berechnung!I112)+N(Berechnung!V112))*N(Berechnung!C112))</f>
        <v/>
      </c>
      <c r="I112" s="58">
        <f>IF($B112="","",(N(Berechnung!J112)+N(Berechnung!W112))*N(Berechnung!C112))</f>
        <v/>
      </c>
      <c r="J112" s="58">
        <f>IF($B112="","",(N(Berechnung!K112)+N(Berechnung!X112))*N(Berechnung!C112))</f>
        <v/>
      </c>
      <c r="K112" s="58">
        <f>IF($B112="","",(N(Berechnung!L112)+N(Berechnung!Y112))*N(Berechnung!C112))</f>
        <v/>
      </c>
      <c r="L112" s="58">
        <f>IF($B112="","",(N(Berechnung!M112)+N(Berechnung!Z112))*N(Berechnung!C112))</f>
        <v/>
      </c>
      <c r="M112" s="58">
        <f>IF($B112="","",(N(Berechnung!N112)+N(Berechnung!AA112))*N(Berechnung!C112))</f>
        <v/>
      </c>
      <c r="N112" s="58">
        <f>IF($B112="","",(N(Berechnung!O112)+N(Berechnung!AB112))*N(Berechnung!C112))</f>
        <v/>
      </c>
      <c r="O112" s="64">
        <f>IF($B112="","",SUM(C112:N112))</f>
        <v/>
      </c>
      <c r="P112" s="57">
        <f>'KQuote Mitarbeiter'!E112</f>
        <v/>
      </c>
      <c r="Q112" s="65">
        <f>'KQuote Mitarbeiter'!L112</f>
        <v/>
      </c>
      <c r="R112" s="57">
        <f>'KQuote Mitarbeiter'!D112</f>
        <v/>
      </c>
      <c r="S112" s="57">
        <f>'KQuote Mitarbeiter'!K112</f>
        <v/>
      </c>
    </row>
    <row r="113">
      <c r="A113" s="47">
        <f>'KQuote Mitarbeiter'!A113</f>
        <v/>
      </c>
      <c r="B113" s="48">
        <f>'KQuote Mitarbeiter'!B113</f>
        <v/>
      </c>
      <c r="C113" s="58">
        <f>IF($B113="","",(N(Berechnung!D113)+N(Berechnung!Q113))*N(Berechnung!C113))</f>
        <v/>
      </c>
      <c r="D113" s="58">
        <f>IF($B113="","",(N(Berechnung!E113)+N(Berechnung!R113))*N(Berechnung!C113))</f>
        <v/>
      </c>
      <c r="E113" s="58">
        <f>IF($B113="","",(N(Berechnung!F113)+N(Berechnung!S113))*N(Berechnung!C113))</f>
        <v/>
      </c>
      <c r="F113" s="58">
        <f>IF($B113="","",(N(Berechnung!G113)+N(Berechnung!T113))*N(Berechnung!C113))</f>
        <v/>
      </c>
      <c r="G113" s="58">
        <f>IF($B113="","",(N(Berechnung!H113)+N(Berechnung!U113))*N(Berechnung!C113))</f>
        <v/>
      </c>
      <c r="H113" s="58">
        <f>IF($B113="","",(N(Berechnung!I113)+N(Berechnung!V113))*N(Berechnung!C113))</f>
        <v/>
      </c>
      <c r="I113" s="58">
        <f>IF($B113="","",(N(Berechnung!J113)+N(Berechnung!W113))*N(Berechnung!C113))</f>
        <v/>
      </c>
      <c r="J113" s="58">
        <f>IF($B113="","",(N(Berechnung!K113)+N(Berechnung!X113))*N(Berechnung!C113))</f>
        <v/>
      </c>
      <c r="K113" s="58">
        <f>IF($B113="","",(N(Berechnung!L113)+N(Berechnung!Y113))*N(Berechnung!C113))</f>
        <v/>
      </c>
      <c r="L113" s="58">
        <f>IF($B113="","",(N(Berechnung!M113)+N(Berechnung!Z113))*N(Berechnung!C113))</f>
        <v/>
      </c>
      <c r="M113" s="58">
        <f>IF($B113="","",(N(Berechnung!N113)+N(Berechnung!AA113))*N(Berechnung!C113))</f>
        <v/>
      </c>
      <c r="N113" s="58">
        <f>IF($B113="","",(N(Berechnung!O113)+N(Berechnung!AB113))*N(Berechnung!C113))</f>
        <v/>
      </c>
      <c r="O113" s="64">
        <f>IF($B113="","",SUM(C113:N113))</f>
        <v/>
      </c>
      <c r="P113" s="57">
        <f>'KQuote Mitarbeiter'!E113</f>
        <v/>
      </c>
      <c r="Q113" s="65">
        <f>'KQuote Mitarbeiter'!L113</f>
        <v/>
      </c>
      <c r="R113" s="57">
        <f>'KQuote Mitarbeiter'!D113</f>
        <v/>
      </c>
      <c r="S113" s="57">
        <f>'KQuote Mitarbeiter'!K113</f>
        <v/>
      </c>
    </row>
    <row r="114">
      <c r="A114" s="47">
        <f>'KQuote Mitarbeiter'!A114</f>
        <v/>
      </c>
      <c r="B114" s="48">
        <f>'KQuote Mitarbeiter'!B114</f>
        <v/>
      </c>
      <c r="C114" s="58">
        <f>IF($B114="","",(N(Berechnung!D114)+N(Berechnung!Q114))*N(Berechnung!C114))</f>
        <v/>
      </c>
      <c r="D114" s="58">
        <f>IF($B114="","",(N(Berechnung!E114)+N(Berechnung!R114))*N(Berechnung!C114))</f>
        <v/>
      </c>
      <c r="E114" s="58">
        <f>IF($B114="","",(N(Berechnung!F114)+N(Berechnung!S114))*N(Berechnung!C114))</f>
        <v/>
      </c>
      <c r="F114" s="58">
        <f>IF($B114="","",(N(Berechnung!G114)+N(Berechnung!T114))*N(Berechnung!C114))</f>
        <v/>
      </c>
      <c r="G114" s="58">
        <f>IF($B114="","",(N(Berechnung!H114)+N(Berechnung!U114))*N(Berechnung!C114))</f>
        <v/>
      </c>
      <c r="H114" s="58">
        <f>IF($B114="","",(N(Berechnung!I114)+N(Berechnung!V114))*N(Berechnung!C114))</f>
        <v/>
      </c>
      <c r="I114" s="58">
        <f>IF($B114="","",(N(Berechnung!J114)+N(Berechnung!W114))*N(Berechnung!C114))</f>
        <v/>
      </c>
      <c r="J114" s="58">
        <f>IF($B114="","",(N(Berechnung!K114)+N(Berechnung!X114))*N(Berechnung!C114))</f>
        <v/>
      </c>
      <c r="K114" s="58">
        <f>IF($B114="","",(N(Berechnung!L114)+N(Berechnung!Y114))*N(Berechnung!C114))</f>
        <v/>
      </c>
      <c r="L114" s="58">
        <f>IF($B114="","",(N(Berechnung!M114)+N(Berechnung!Z114))*N(Berechnung!C114))</f>
        <v/>
      </c>
      <c r="M114" s="58">
        <f>IF($B114="","",(N(Berechnung!N114)+N(Berechnung!AA114))*N(Berechnung!C114))</f>
        <v/>
      </c>
      <c r="N114" s="58">
        <f>IF($B114="","",(N(Berechnung!O114)+N(Berechnung!AB114))*N(Berechnung!C114))</f>
        <v/>
      </c>
      <c r="O114" s="64">
        <f>IF($B114="","",SUM(C114:N114))</f>
        <v/>
      </c>
      <c r="P114" s="57">
        <f>'KQuote Mitarbeiter'!E114</f>
        <v/>
      </c>
      <c r="Q114" s="65">
        <f>'KQuote Mitarbeiter'!L114</f>
        <v/>
      </c>
      <c r="R114" s="57">
        <f>'KQuote Mitarbeiter'!D114</f>
        <v/>
      </c>
      <c r="S114" s="57">
        <f>'KQuote Mitarbeiter'!K114</f>
        <v/>
      </c>
    </row>
    <row r="115">
      <c r="A115" s="47">
        <f>'KQuote Mitarbeiter'!A115</f>
        <v/>
      </c>
      <c r="B115" s="48">
        <f>'KQuote Mitarbeiter'!B115</f>
        <v/>
      </c>
      <c r="C115" s="58">
        <f>IF($B115="","",(N(Berechnung!D115)+N(Berechnung!Q115))*N(Berechnung!C115))</f>
        <v/>
      </c>
      <c r="D115" s="58">
        <f>IF($B115="","",(N(Berechnung!E115)+N(Berechnung!R115))*N(Berechnung!C115))</f>
        <v/>
      </c>
      <c r="E115" s="58">
        <f>IF($B115="","",(N(Berechnung!F115)+N(Berechnung!S115))*N(Berechnung!C115))</f>
        <v/>
      </c>
      <c r="F115" s="58">
        <f>IF($B115="","",(N(Berechnung!G115)+N(Berechnung!T115))*N(Berechnung!C115))</f>
        <v/>
      </c>
      <c r="G115" s="58">
        <f>IF($B115="","",(N(Berechnung!H115)+N(Berechnung!U115))*N(Berechnung!C115))</f>
        <v/>
      </c>
      <c r="H115" s="58">
        <f>IF($B115="","",(N(Berechnung!I115)+N(Berechnung!V115))*N(Berechnung!C115))</f>
        <v/>
      </c>
      <c r="I115" s="58">
        <f>IF($B115="","",(N(Berechnung!J115)+N(Berechnung!W115))*N(Berechnung!C115))</f>
        <v/>
      </c>
      <c r="J115" s="58">
        <f>IF($B115="","",(N(Berechnung!K115)+N(Berechnung!X115))*N(Berechnung!C115))</f>
        <v/>
      </c>
      <c r="K115" s="58">
        <f>IF($B115="","",(N(Berechnung!L115)+N(Berechnung!Y115))*N(Berechnung!C115))</f>
        <v/>
      </c>
      <c r="L115" s="58">
        <f>IF($B115="","",(N(Berechnung!M115)+N(Berechnung!Z115))*N(Berechnung!C115))</f>
        <v/>
      </c>
      <c r="M115" s="58">
        <f>IF($B115="","",(N(Berechnung!N115)+N(Berechnung!AA115))*N(Berechnung!C115))</f>
        <v/>
      </c>
      <c r="N115" s="58">
        <f>IF($B115="","",(N(Berechnung!O115)+N(Berechnung!AB115))*N(Berechnung!C115))</f>
        <v/>
      </c>
      <c r="O115" s="64">
        <f>IF($B115="","",SUM(C115:N115))</f>
        <v/>
      </c>
      <c r="P115" s="57">
        <f>'KQuote Mitarbeiter'!E115</f>
        <v/>
      </c>
      <c r="Q115" s="65">
        <f>'KQuote Mitarbeiter'!L115</f>
        <v/>
      </c>
      <c r="R115" s="57">
        <f>'KQuote Mitarbeiter'!D115</f>
        <v/>
      </c>
      <c r="S115" s="57">
        <f>'KQuote Mitarbeiter'!K115</f>
        <v/>
      </c>
    </row>
    <row r="116">
      <c r="A116" s="47">
        <f>'KQuote Mitarbeiter'!A116</f>
        <v/>
      </c>
      <c r="B116" s="48">
        <f>'KQuote Mitarbeiter'!B116</f>
        <v/>
      </c>
      <c r="C116" s="58">
        <f>IF($B116="","",(N(Berechnung!D116)+N(Berechnung!Q116))*N(Berechnung!C116))</f>
        <v/>
      </c>
      <c r="D116" s="58">
        <f>IF($B116="","",(N(Berechnung!E116)+N(Berechnung!R116))*N(Berechnung!C116))</f>
        <v/>
      </c>
      <c r="E116" s="58">
        <f>IF($B116="","",(N(Berechnung!F116)+N(Berechnung!S116))*N(Berechnung!C116))</f>
        <v/>
      </c>
      <c r="F116" s="58">
        <f>IF($B116="","",(N(Berechnung!G116)+N(Berechnung!T116))*N(Berechnung!C116))</f>
        <v/>
      </c>
      <c r="G116" s="58">
        <f>IF($B116="","",(N(Berechnung!H116)+N(Berechnung!U116))*N(Berechnung!C116))</f>
        <v/>
      </c>
      <c r="H116" s="58">
        <f>IF($B116="","",(N(Berechnung!I116)+N(Berechnung!V116))*N(Berechnung!C116))</f>
        <v/>
      </c>
      <c r="I116" s="58">
        <f>IF($B116="","",(N(Berechnung!J116)+N(Berechnung!W116))*N(Berechnung!C116))</f>
        <v/>
      </c>
      <c r="J116" s="58">
        <f>IF($B116="","",(N(Berechnung!K116)+N(Berechnung!X116))*N(Berechnung!C116))</f>
        <v/>
      </c>
      <c r="K116" s="58">
        <f>IF($B116="","",(N(Berechnung!L116)+N(Berechnung!Y116))*N(Berechnung!C116))</f>
        <v/>
      </c>
      <c r="L116" s="58">
        <f>IF($B116="","",(N(Berechnung!M116)+N(Berechnung!Z116))*N(Berechnung!C116))</f>
        <v/>
      </c>
      <c r="M116" s="58">
        <f>IF($B116="","",(N(Berechnung!N116)+N(Berechnung!AA116))*N(Berechnung!C116))</f>
        <v/>
      </c>
      <c r="N116" s="58">
        <f>IF($B116="","",(N(Berechnung!O116)+N(Berechnung!AB116))*N(Berechnung!C116))</f>
        <v/>
      </c>
      <c r="O116" s="64">
        <f>IF($B116="","",SUM(C116:N116))</f>
        <v/>
      </c>
      <c r="P116" s="57">
        <f>'KQuote Mitarbeiter'!E116</f>
        <v/>
      </c>
      <c r="Q116" s="65">
        <f>'KQuote Mitarbeiter'!L116</f>
        <v/>
      </c>
      <c r="R116" s="57">
        <f>'KQuote Mitarbeiter'!D116</f>
        <v/>
      </c>
      <c r="S116" s="57">
        <f>'KQuote Mitarbeiter'!K116</f>
        <v/>
      </c>
    </row>
    <row r="117">
      <c r="A117" s="47">
        <f>'KQuote Mitarbeiter'!A117</f>
        <v/>
      </c>
      <c r="B117" s="48">
        <f>'KQuote Mitarbeiter'!B117</f>
        <v/>
      </c>
      <c r="C117" s="58">
        <f>IF($B117="","",(N(Berechnung!D117)+N(Berechnung!Q117))*N(Berechnung!C117))</f>
        <v/>
      </c>
      <c r="D117" s="58">
        <f>IF($B117="","",(N(Berechnung!E117)+N(Berechnung!R117))*N(Berechnung!C117))</f>
        <v/>
      </c>
      <c r="E117" s="58">
        <f>IF($B117="","",(N(Berechnung!F117)+N(Berechnung!S117))*N(Berechnung!C117))</f>
        <v/>
      </c>
      <c r="F117" s="58">
        <f>IF($B117="","",(N(Berechnung!G117)+N(Berechnung!T117))*N(Berechnung!C117))</f>
        <v/>
      </c>
      <c r="G117" s="58">
        <f>IF($B117="","",(N(Berechnung!H117)+N(Berechnung!U117))*N(Berechnung!C117))</f>
        <v/>
      </c>
      <c r="H117" s="58">
        <f>IF($B117="","",(N(Berechnung!I117)+N(Berechnung!V117))*N(Berechnung!C117))</f>
        <v/>
      </c>
      <c r="I117" s="58">
        <f>IF($B117="","",(N(Berechnung!J117)+N(Berechnung!W117))*N(Berechnung!C117))</f>
        <v/>
      </c>
      <c r="J117" s="58">
        <f>IF($B117="","",(N(Berechnung!K117)+N(Berechnung!X117))*N(Berechnung!C117))</f>
        <v/>
      </c>
      <c r="K117" s="58">
        <f>IF($B117="","",(N(Berechnung!L117)+N(Berechnung!Y117))*N(Berechnung!C117))</f>
        <v/>
      </c>
      <c r="L117" s="58">
        <f>IF($B117="","",(N(Berechnung!M117)+N(Berechnung!Z117))*N(Berechnung!C117))</f>
        <v/>
      </c>
      <c r="M117" s="58">
        <f>IF($B117="","",(N(Berechnung!N117)+N(Berechnung!AA117))*N(Berechnung!C117))</f>
        <v/>
      </c>
      <c r="N117" s="58">
        <f>IF($B117="","",(N(Berechnung!O117)+N(Berechnung!AB117))*N(Berechnung!C117))</f>
        <v/>
      </c>
      <c r="O117" s="64">
        <f>IF($B117="","",SUM(C117:N117))</f>
        <v/>
      </c>
      <c r="P117" s="57">
        <f>'KQuote Mitarbeiter'!E117</f>
        <v/>
      </c>
      <c r="Q117" s="65">
        <f>'KQuote Mitarbeiter'!L117</f>
        <v/>
      </c>
      <c r="R117" s="57">
        <f>'KQuote Mitarbeiter'!D117</f>
        <v/>
      </c>
      <c r="S117" s="57">
        <f>'KQuote Mitarbeiter'!K117</f>
        <v/>
      </c>
    </row>
    <row r="118">
      <c r="A118" s="47">
        <f>'KQuote Mitarbeiter'!A118</f>
        <v/>
      </c>
      <c r="B118" s="48">
        <f>'KQuote Mitarbeiter'!B118</f>
        <v/>
      </c>
      <c r="C118" s="58">
        <f>IF($B118="","",(N(Berechnung!D118)+N(Berechnung!Q118))*N(Berechnung!C118))</f>
        <v/>
      </c>
      <c r="D118" s="58">
        <f>IF($B118="","",(N(Berechnung!E118)+N(Berechnung!R118))*N(Berechnung!C118))</f>
        <v/>
      </c>
      <c r="E118" s="58">
        <f>IF($B118="","",(N(Berechnung!F118)+N(Berechnung!S118))*N(Berechnung!C118))</f>
        <v/>
      </c>
      <c r="F118" s="58">
        <f>IF($B118="","",(N(Berechnung!G118)+N(Berechnung!T118))*N(Berechnung!C118))</f>
        <v/>
      </c>
      <c r="G118" s="58">
        <f>IF($B118="","",(N(Berechnung!H118)+N(Berechnung!U118))*N(Berechnung!C118))</f>
        <v/>
      </c>
      <c r="H118" s="58">
        <f>IF($B118="","",(N(Berechnung!I118)+N(Berechnung!V118))*N(Berechnung!C118))</f>
        <v/>
      </c>
      <c r="I118" s="58">
        <f>IF($B118="","",(N(Berechnung!J118)+N(Berechnung!W118))*N(Berechnung!C118))</f>
        <v/>
      </c>
      <c r="J118" s="58">
        <f>IF($B118="","",(N(Berechnung!K118)+N(Berechnung!X118))*N(Berechnung!C118))</f>
        <v/>
      </c>
      <c r="K118" s="58">
        <f>IF($B118="","",(N(Berechnung!L118)+N(Berechnung!Y118))*N(Berechnung!C118))</f>
        <v/>
      </c>
      <c r="L118" s="58">
        <f>IF($B118="","",(N(Berechnung!M118)+N(Berechnung!Z118))*N(Berechnung!C118))</f>
        <v/>
      </c>
      <c r="M118" s="58">
        <f>IF($B118="","",(N(Berechnung!N118)+N(Berechnung!AA118))*N(Berechnung!C118))</f>
        <v/>
      </c>
      <c r="N118" s="58">
        <f>IF($B118="","",(N(Berechnung!O118)+N(Berechnung!AB118))*N(Berechnung!C118))</f>
        <v/>
      </c>
      <c r="O118" s="64">
        <f>IF($B118="","",SUM(C118:N118))</f>
        <v/>
      </c>
      <c r="P118" s="57">
        <f>'KQuote Mitarbeiter'!E118</f>
        <v/>
      </c>
      <c r="Q118" s="65">
        <f>'KQuote Mitarbeiter'!L118</f>
        <v/>
      </c>
      <c r="R118" s="57">
        <f>'KQuote Mitarbeiter'!D118</f>
        <v/>
      </c>
      <c r="S118" s="57">
        <f>'KQuote Mitarbeiter'!K118</f>
        <v/>
      </c>
    </row>
    <row r="119">
      <c r="A119" s="47">
        <f>'KQuote Mitarbeiter'!A119</f>
        <v/>
      </c>
      <c r="B119" s="48">
        <f>'KQuote Mitarbeiter'!B119</f>
        <v/>
      </c>
      <c r="C119" s="58">
        <f>IF($B119="","",(N(Berechnung!D119)+N(Berechnung!Q119))*N(Berechnung!C119))</f>
        <v/>
      </c>
      <c r="D119" s="58">
        <f>IF($B119="","",(N(Berechnung!E119)+N(Berechnung!R119))*N(Berechnung!C119))</f>
        <v/>
      </c>
      <c r="E119" s="58">
        <f>IF($B119="","",(N(Berechnung!F119)+N(Berechnung!S119))*N(Berechnung!C119))</f>
        <v/>
      </c>
      <c r="F119" s="58">
        <f>IF($B119="","",(N(Berechnung!G119)+N(Berechnung!T119))*N(Berechnung!C119))</f>
        <v/>
      </c>
      <c r="G119" s="58">
        <f>IF($B119="","",(N(Berechnung!H119)+N(Berechnung!U119))*N(Berechnung!C119))</f>
        <v/>
      </c>
      <c r="H119" s="58">
        <f>IF($B119="","",(N(Berechnung!I119)+N(Berechnung!V119))*N(Berechnung!C119))</f>
        <v/>
      </c>
      <c r="I119" s="58">
        <f>IF($B119="","",(N(Berechnung!J119)+N(Berechnung!W119))*N(Berechnung!C119))</f>
        <v/>
      </c>
      <c r="J119" s="58">
        <f>IF($B119="","",(N(Berechnung!K119)+N(Berechnung!X119))*N(Berechnung!C119))</f>
        <v/>
      </c>
      <c r="K119" s="58">
        <f>IF($B119="","",(N(Berechnung!L119)+N(Berechnung!Y119))*N(Berechnung!C119))</f>
        <v/>
      </c>
      <c r="L119" s="58">
        <f>IF($B119="","",(N(Berechnung!M119)+N(Berechnung!Z119))*N(Berechnung!C119))</f>
        <v/>
      </c>
      <c r="M119" s="58">
        <f>IF($B119="","",(N(Berechnung!N119)+N(Berechnung!AA119))*N(Berechnung!C119))</f>
        <v/>
      </c>
      <c r="N119" s="58">
        <f>IF($B119="","",(N(Berechnung!O119)+N(Berechnung!AB119))*N(Berechnung!C119))</f>
        <v/>
      </c>
      <c r="O119" s="64">
        <f>IF($B119="","",SUM(C119:N119))</f>
        <v/>
      </c>
      <c r="P119" s="57">
        <f>'KQuote Mitarbeiter'!E119</f>
        <v/>
      </c>
      <c r="Q119" s="65">
        <f>'KQuote Mitarbeiter'!L119</f>
        <v/>
      </c>
      <c r="R119" s="57">
        <f>'KQuote Mitarbeiter'!D119</f>
        <v/>
      </c>
      <c r="S119" s="57">
        <f>'KQuote Mitarbeiter'!K119</f>
        <v/>
      </c>
    </row>
    <row r="120">
      <c r="A120" s="47">
        <f>'KQuote Mitarbeiter'!A120</f>
        <v/>
      </c>
      <c r="B120" s="48">
        <f>'KQuote Mitarbeiter'!B120</f>
        <v/>
      </c>
      <c r="C120" s="58">
        <f>IF($B120="","",(N(Berechnung!D120)+N(Berechnung!Q120))*N(Berechnung!C120))</f>
        <v/>
      </c>
      <c r="D120" s="58">
        <f>IF($B120="","",(N(Berechnung!E120)+N(Berechnung!R120))*N(Berechnung!C120))</f>
        <v/>
      </c>
      <c r="E120" s="58">
        <f>IF($B120="","",(N(Berechnung!F120)+N(Berechnung!S120))*N(Berechnung!C120))</f>
        <v/>
      </c>
      <c r="F120" s="58">
        <f>IF($B120="","",(N(Berechnung!G120)+N(Berechnung!T120))*N(Berechnung!C120))</f>
        <v/>
      </c>
      <c r="G120" s="58">
        <f>IF($B120="","",(N(Berechnung!H120)+N(Berechnung!U120))*N(Berechnung!C120))</f>
        <v/>
      </c>
      <c r="H120" s="58">
        <f>IF($B120="","",(N(Berechnung!I120)+N(Berechnung!V120))*N(Berechnung!C120))</f>
        <v/>
      </c>
      <c r="I120" s="58">
        <f>IF($B120="","",(N(Berechnung!J120)+N(Berechnung!W120))*N(Berechnung!C120))</f>
        <v/>
      </c>
      <c r="J120" s="58">
        <f>IF($B120="","",(N(Berechnung!K120)+N(Berechnung!X120))*N(Berechnung!C120))</f>
        <v/>
      </c>
      <c r="K120" s="58">
        <f>IF($B120="","",(N(Berechnung!L120)+N(Berechnung!Y120))*N(Berechnung!C120))</f>
        <v/>
      </c>
      <c r="L120" s="58">
        <f>IF($B120="","",(N(Berechnung!M120)+N(Berechnung!Z120))*N(Berechnung!C120))</f>
        <v/>
      </c>
      <c r="M120" s="58">
        <f>IF($B120="","",(N(Berechnung!N120)+N(Berechnung!AA120))*N(Berechnung!C120))</f>
        <v/>
      </c>
      <c r="N120" s="58">
        <f>IF($B120="","",(N(Berechnung!O120)+N(Berechnung!AB120))*N(Berechnung!C120))</f>
        <v/>
      </c>
      <c r="O120" s="64">
        <f>IF($B120="","",SUM(C120:N120))</f>
        <v/>
      </c>
      <c r="P120" s="57">
        <f>'KQuote Mitarbeiter'!E120</f>
        <v/>
      </c>
      <c r="Q120" s="65">
        <f>'KQuote Mitarbeiter'!L120</f>
        <v/>
      </c>
      <c r="R120" s="57">
        <f>'KQuote Mitarbeiter'!D120</f>
        <v/>
      </c>
      <c r="S120" s="57">
        <f>'KQuote Mitarbeiter'!K120</f>
        <v/>
      </c>
    </row>
    <row r="121">
      <c r="A121" s="47">
        <f>'KQuote Mitarbeiter'!A121</f>
        <v/>
      </c>
      <c r="B121" s="48">
        <f>'KQuote Mitarbeiter'!B121</f>
        <v/>
      </c>
      <c r="C121" s="58">
        <f>IF($B121="","",(N(Berechnung!D121)+N(Berechnung!Q121))*N(Berechnung!C121))</f>
        <v/>
      </c>
      <c r="D121" s="58">
        <f>IF($B121="","",(N(Berechnung!E121)+N(Berechnung!R121))*N(Berechnung!C121))</f>
        <v/>
      </c>
      <c r="E121" s="58">
        <f>IF($B121="","",(N(Berechnung!F121)+N(Berechnung!S121))*N(Berechnung!C121))</f>
        <v/>
      </c>
      <c r="F121" s="58">
        <f>IF($B121="","",(N(Berechnung!G121)+N(Berechnung!T121))*N(Berechnung!C121))</f>
        <v/>
      </c>
      <c r="G121" s="58">
        <f>IF($B121="","",(N(Berechnung!H121)+N(Berechnung!U121))*N(Berechnung!C121))</f>
        <v/>
      </c>
      <c r="H121" s="58">
        <f>IF($B121="","",(N(Berechnung!I121)+N(Berechnung!V121))*N(Berechnung!C121))</f>
        <v/>
      </c>
      <c r="I121" s="58">
        <f>IF($B121="","",(N(Berechnung!J121)+N(Berechnung!W121))*N(Berechnung!C121))</f>
        <v/>
      </c>
      <c r="J121" s="58">
        <f>IF($B121="","",(N(Berechnung!K121)+N(Berechnung!X121))*N(Berechnung!C121))</f>
        <v/>
      </c>
      <c r="K121" s="58">
        <f>IF($B121="","",(N(Berechnung!L121)+N(Berechnung!Y121))*N(Berechnung!C121))</f>
        <v/>
      </c>
      <c r="L121" s="58">
        <f>IF($B121="","",(N(Berechnung!M121)+N(Berechnung!Z121))*N(Berechnung!C121))</f>
        <v/>
      </c>
      <c r="M121" s="58">
        <f>IF($B121="","",(N(Berechnung!N121)+N(Berechnung!AA121))*N(Berechnung!C121))</f>
        <v/>
      </c>
      <c r="N121" s="58">
        <f>IF($B121="","",(N(Berechnung!O121)+N(Berechnung!AB121))*N(Berechnung!C121))</f>
        <v/>
      </c>
      <c r="O121" s="64">
        <f>IF($B121="","",SUM(C121:N121))</f>
        <v/>
      </c>
      <c r="P121" s="57">
        <f>'KQuote Mitarbeiter'!E121</f>
        <v/>
      </c>
      <c r="Q121" s="65">
        <f>'KQuote Mitarbeiter'!L121</f>
        <v/>
      </c>
      <c r="R121" s="57">
        <f>'KQuote Mitarbeiter'!D121</f>
        <v/>
      </c>
      <c r="S121" s="57">
        <f>'KQuote Mitarbeiter'!K121</f>
        <v/>
      </c>
    </row>
    <row r="122">
      <c r="A122" s="47">
        <f>'KQuote Mitarbeiter'!A122</f>
        <v/>
      </c>
      <c r="B122" s="48">
        <f>'KQuote Mitarbeiter'!B122</f>
        <v/>
      </c>
      <c r="C122" s="58">
        <f>IF($B122="","",(N(Berechnung!D122)+N(Berechnung!Q122))*N(Berechnung!C122))</f>
        <v/>
      </c>
      <c r="D122" s="58">
        <f>IF($B122="","",(N(Berechnung!E122)+N(Berechnung!R122))*N(Berechnung!C122))</f>
        <v/>
      </c>
      <c r="E122" s="58">
        <f>IF($B122="","",(N(Berechnung!F122)+N(Berechnung!S122))*N(Berechnung!C122))</f>
        <v/>
      </c>
      <c r="F122" s="58">
        <f>IF($B122="","",(N(Berechnung!G122)+N(Berechnung!T122))*N(Berechnung!C122))</f>
        <v/>
      </c>
      <c r="G122" s="58">
        <f>IF($B122="","",(N(Berechnung!H122)+N(Berechnung!U122))*N(Berechnung!C122))</f>
        <v/>
      </c>
      <c r="H122" s="58">
        <f>IF($B122="","",(N(Berechnung!I122)+N(Berechnung!V122))*N(Berechnung!C122))</f>
        <v/>
      </c>
      <c r="I122" s="58">
        <f>IF($B122="","",(N(Berechnung!J122)+N(Berechnung!W122))*N(Berechnung!C122))</f>
        <v/>
      </c>
      <c r="J122" s="58">
        <f>IF($B122="","",(N(Berechnung!K122)+N(Berechnung!X122))*N(Berechnung!C122))</f>
        <v/>
      </c>
      <c r="K122" s="58">
        <f>IF($B122="","",(N(Berechnung!L122)+N(Berechnung!Y122))*N(Berechnung!C122))</f>
        <v/>
      </c>
      <c r="L122" s="58">
        <f>IF($B122="","",(N(Berechnung!M122)+N(Berechnung!Z122))*N(Berechnung!C122))</f>
        <v/>
      </c>
      <c r="M122" s="58">
        <f>IF($B122="","",(N(Berechnung!N122)+N(Berechnung!AA122))*N(Berechnung!C122))</f>
        <v/>
      </c>
      <c r="N122" s="58">
        <f>IF($B122="","",(N(Berechnung!O122)+N(Berechnung!AB122))*N(Berechnung!C122))</f>
        <v/>
      </c>
      <c r="O122" s="64">
        <f>IF($B122="","",SUM(C122:N122))</f>
        <v/>
      </c>
      <c r="P122" s="57">
        <f>'KQuote Mitarbeiter'!E122</f>
        <v/>
      </c>
      <c r="Q122" s="65">
        <f>'KQuote Mitarbeiter'!L122</f>
        <v/>
      </c>
      <c r="R122" s="57">
        <f>'KQuote Mitarbeiter'!D122</f>
        <v/>
      </c>
      <c r="S122" s="57">
        <f>'KQuote Mitarbeiter'!K122</f>
        <v/>
      </c>
    </row>
    <row r="123">
      <c r="A123" s="47">
        <f>'KQuote Mitarbeiter'!A123</f>
        <v/>
      </c>
      <c r="B123" s="48">
        <f>'KQuote Mitarbeiter'!B123</f>
        <v/>
      </c>
      <c r="C123" s="58">
        <f>IF($B123="","",(N(Berechnung!D123)+N(Berechnung!Q123))*N(Berechnung!C123))</f>
        <v/>
      </c>
      <c r="D123" s="58">
        <f>IF($B123="","",(N(Berechnung!E123)+N(Berechnung!R123))*N(Berechnung!C123))</f>
        <v/>
      </c>
      <c r="E123" s="58">
        <f>IF($B123="","",(N(Berechnung!F123)+N(Berechnung!S123))*N(Berechnung!C123))</f>
        <v/>
      </c>
      <c r="F123" s="58">
        <f>IF($B123="","",(N(Berechnung!G123)+N(Berechnung!T123))*N(Berechnung!C123))</f>
        <v/>
      </c>
      <c r="G123" s="58">
        <f>IF($B123="","",(N(Berechnung!H123)+N(Berechnung!U123))*N(Berechnung!C123))</f>
        <v/>
      </c>
      <c r="H123" s="58">
        <f>IF($B123="","",(N(Berechnung!I123)+N(Berechnung!V123))*N(Berechnung!C123))</f>
        <v/>
      </c>
      <c r="I123" s="58">
        <f>IF($B123="","",(N(Berechnung!J123)+N(Berechnung!W123))*N(Berechnung!C123))</f>
        <v/>
      </c>
      <c r="J123" s="58">
        <f>IF($B123="","",(N(Berechnung!K123)+N(Berechnung!X123))*N(Berechnung!C123))</f>
        <v/>
      </c>
      <c r="K123" s="58">
        <f>IF($B123="","",(N(Berechnung!L123)+N(Berechnung!Y123))*N(Berechnung!C123))</f>
        <v/>
      </c>
      <c r="L123" s="58">
        <f>IF($B123="","",(N(Berechnung!M123)+N(Berechnung!Z123))*N(Berechnung!C123))</f>
        <v/>
      </c>
      <c r="M123" s="58">
        <f>IF($B123="","",(N(Berechnung!N123)+N(Berechnung!AA123))*N(Berechnung!C123))</f>
        <v/>
      </c>
      <c r="N123" s="58">
        <f>IF($B123="","",(N(Berechnung!O123)+N(Berechnung!AB123))*N(Berechnung!C123))</f>
        <v/>
      </c>
      <c r="O123" s="64">
        <f>IF($B123="","",SUM(C123:N123))</f>
        <v/>
      </c>
      <c r="P123" s="57">
        <f>'KQuote Mitarbeiter'!E123</f>
        <v/>
      </c>
      <c r="Q123" s="65">
        <f>'KQuote Mitarbeiter'!L123</f>
        <v/>
      </c>
      <c r="R123" s="57">
        <f>'KQuote Mitarbeiter'!D123</f>
        <v/>
      </c>
      <c r="S123" s="57">
        <f>'KQuote Mitarbeiter'!K123</f>
        <v/>
      </c>
    </row>
    <row r="124">
      <c r="A124" s="47">
        <f>'KQuote Mitarbeiter'!A124</f>
        <v/>
      </c>
      <c r="B124" s="48">
        <f>'KQuote Mitarbeiter'!B124</f>
        <v/>
      </c>
      <c r="C124" s="58">
        <f>IF($B124="","",(N(Berechnung!D124)+N(Berechnung!Q124))*N(Berechnung!C124))</f>
        <v/>
      </c>
      <c r="D124" s="58">
        <f>IF($B124="","",(N(Berechnung!E124)+N(Berechnung!R124))*N(Berechnung!C124))</f>
        <v/>
      </c>
      <c r="E124" s="58">
        <f>IF($B124="","",(N(Berechnung!F124)+N(Berechnung!S124))*N(Berechnung!C124))</f>
        <v/>
      </c>
      <c r="F124" s="58">
        <f>IF($B124="","",(N(Berechnung!G124)+N(Berechnung!T124))*N(Berechnung!C124))</f>
        <v/>
      </c>
      <c r="G124" s="58">
        <f>IF($B124="","",(N(Berechnung!H124)+N(Berechnung!U124))*N(Berechnung!C124))</f>
        <v/>
      </c>
      <c r="H124" s="58">
        <f>IF($B124="","",(N(Berechnung!I124)+N(Berechnung!V124))*N(Berechnung!C124))</f>
        <v/>
      </c>
      <c r="I124" s="58">
        <f>IF($B124="","",(N(Berechnung!J124)+N(Berechnung!W124))*N(Berechnung!C124))</f>
        <v/>
      </c>
      <c r="J124" s="58">
        <f>IF($B124="","",(N(Berechnung!K124)+N(Berechnung!X124))*N(Berechnung!C124))</f>
        <v/>
      </c>
      <c r="K124" s="58">
        <f>IF($B124="","",(N(Berechnung!L124)+N(Berechnung!Y124))*N(Berechnung!C124))</f>
        <v/>
      </c>
      <c r="L124" s="58">
        <f>IF($B124="","",(N(Berechnung!M124)+N(Berechnung!Z124))*N(Berechnung!C124))</f>
        <v/>
      </c>
      <c r="M124" s="58">
        <f>IF($B124="","",(N(Berechnung!N124)+N(Berechnung!AA124))*N(Berechnung!C124))</f>
        <v/>
      </c>
      <c r="N124" s="58">
        <f>IF($B124="","",(N(Berechnung!O124)+N(Berechnung!AB124))*N(Berechnung!C124))</f>
        <v/>
      </c>
      <c r="O124" s="64">
        <f>IF($B124="","",SUM(C124:N124))</f>
        <v/>
      </c>
      <c r="P124" s="57">
        <f>'KQuote Mitarbeiter'!E124</f>
        <v/>
      </c>
      <c r="Q124" s="65">
        <f>'KQuote Mitarbeiter'!L124</f>
        <v/>
      </c>
      <c r="R124" s="57">
        <f>'KQuote Mitarbeiter'!D124</f>
        <v/>
      </c>
      <c r="S124" s="57">
        <f>'KQuote Mitarbeiter'!K124</f>
        <v/>
      </c>
    </row>
    <row r="125">
      <c r="A125" s="47">
        <f>'KQuote Mitarbeiter'!A125</f>
        <v/>
      </c>
      <c r="B125" s="48">
        <f>'KQuote Mitarbeiter'!B125</f>
        <v/>
      </c>
      <c r="C125" s="58">
        <f>IF($B125="","",(N(Berechnung!D125)+N(Berechnung!Q125))*N(Berechnung!C125))</f>
        <v/>
      </c>
      <c r="D125" s="58">
        <f>IF($B125="","",(N(Berechnung!E125)+N(Berechnung!R125))*N(Berechnung!C125))</f>
        <v/>
      </c>
      <c r="E125" s="58">
        <f>IF($B125="","",(N(Berechnung!F125)+N(Berechnung!S125))*N(Berechnung!C125))</f>
        <v/>
      </c>
      <c r="F125" s="58">
        <f>IF($B125="","",(N(Berechnung!G125)+N(Berechnung!T125))*N(Berechnung!C125))</f>
        <v/>
      </c>
      <c r="G125" s="58">
        <f>IF($B125="","",(N(Berechnung!H125)+N(Berechnung!U125))*N(Berechnung!C125))</f>
        <v/>
      </c>
      <c r="H125" s="58">
        <f>IF($B125="","",(N(Berechnung!I125)+N(Berechnung!V125))*N(Berechnung!C125))</f>
        <v/>
      </c>
      <c r="I125" s="58">
        <f>IF($B125="","",(N(Berechnung!J125)+N(Berechnung!W125))*N(Berechnung!C125))</f>
        <v/>
      </c>
      <c r="J125" s="58">
        <f>IF($B125="","",(N(Berechnung!K125)+N(Berechnung!X125))*N(Berechnung!C125))</f>
        <v/>
      </c>
      <c r="K125" s="58">
        <f>IF($B125="","",(N(Berechnung!L125)+N(Berechnung!Y125))*N(Berechnung!C125))</f>
        <v/>
      </c>
      <c r="L125" s="58">
        <f>IF($B125="","",(N(Berechnung!M125)+N(Berechnung!Z125))*N(Berechnung!C125))</f>
        <v/>
      </c>
      <c r="M125" s="58">
        <f>IF($B125="","",(N(Berechnung!N125)+N(Berechnung!AA125))*N(Berechnung!C125))</f>
        <v/>
      </c>
      <c r="N125" s="58">
        <f>IF($B125="","",(N(Berechnung!O125)+N(Berechnung!AB125))*N(Berechnung!C125))</f>
        <v/>
      </c>
      <c r="O125" s="64">
        <f>IF($B125="","",SUM(C125:N125))</f>
        <v/>
      </c>
      <c r="P125" s="57">
        <f>'KQuote Mitarbeiter'!E125</f>
        <v/>
      </c>
      <c r="Q125" s="65">
        <f>'KQuote Mitarbeiter'!L125</f>
        <v/>
      </c>
      <c r="R125" s="57">
        <f>'KQuote Mitarbeiter'!D125</f>
        <v/>
      </c>
      <c r="S125" s="57">
        <f>'KQuote Mitarbeiter'!K125</f>
        <v/>
      </c>
    </row>
    <row r="126">
      <c r="A126" s="47">
        <f>'KQuote Mitarbeiter'!A126</f>
        <v/>
      </c>
      <c r="B126" s="48">
        <f>'KQuote Mitarbeiter'!B126</f>
        <v/>
      </c>
      <c r="C126" s="58">
        <f>IF($B126="","",(N(Berechnung!D126)+N(Berechnung!Q126))*N(Berechnung!C126))</f>
        <v/>
      </c>
      <c r="D126" s="58">
        <f>IF($B126="","",(N(Berechnung!E126)+N(Berechnung!R126))*N(Berechnung!C126))</f>
        <v/>
      </c>
      <c r="E126" s="58">
        <f>IF($B126="","",(N(Berechnung!F126)+N(Berechnung!S126))*N(Berechnung!C126))</f>
        <v/>
      </c>
      <c r="F126" s="58">
        <f>IF($B126="","",(N(Berechnung!G126)+N(Berechnung!T126))*N(Berechnung!C126))</f>
        <v/>
      </c>
      <c r="G126" s="58">
        <f>IF($B126="","",(N(Berechnung!H126)+N(Berechnung!U126))*N(Berechnung!C126))</f>
        <v/>
      </c>
      <c r="H126" s="58">
        <f>IF($B126="","",(N(Berechnung!I126)+N(Berechnung!V126))*N(Berechnung!C126))</f>
        <v/>
      </c>
      <c r="I126" s="58">
        <f>IF($B126="","",(N(Berechnung!J126)+N(Berechnung!W126))*N(Berechnung!C126))</f>
        <v/>
      </c>
      <c r="J126" s="58">
        <f>IF($B126="","",(N(Berechnung!K126)+N(Berechnung!X126))*N(Berechnung!C126))</f>
        <v/>
      </c>
      <c r="K126" s="58">
        <f>IF($B126="","",(N(Berechnung!L126)+N(Berechnung!Y126))*N(Berechnung!C126))</f>
        <v/>
      </c>
      <c r="L126" s="58">
        <f>IF($B126="","",(N(Berechnung!M126)+N(Berechnung!Z126))*N(Berechnung!C126))</f>
        <v/>
      </c>
      <c r="M126" s="58">
        <f>IF($B126="","",(N(Berechnung!N126)+N(Berechnung!AA126))*N(Berechnung!C126))</f>
        <v/>
      </c>
      <c r="N126" s="58">
        <f>IF($B126="","",(N(Berechnung!O126)+N(Berechnung!AB126))*N(Berechnung!C126))</f>
        <v/>
      </c>
      <c r="O126" s="64">
        <f>IF($B126="","",SUM(C126:N126))</f>
        <v/>
      </c>
      <c r="P126" s="57">
        <f>'KQuote Mitarbeiter'!E126</f>
        <v/>
      </c>
      <c r="Q126" s="65">
        <f>'KQuote Mitarbeiter'!L126</f>
        <v/>
      </c>
      <c r="R126" s="57">
        <f>'KQuote Mitarbeiter'!D126</f>
        <v/>
      </c>
      <c r="S126" s="57">
        <f>'KQuote Mitarbeiter'!K126</f>
        <v/>
      </c>
    </row>
    <row r="127">
      <c r="A127" s="47">
        <f>'KQuote Mitarbeiter'!A127</f>
        <v/>
      </c>
      <c r="B127" s="48">
        <f>'KQuote Mitarbeiter'!B127</f>
        <v/>
      </c>
      <c r="C127" s="58">
        <f>IF($B127="","",(N(Berechnung!D127)+N(Berechnung!Q127))*N(Berechnung!C127))</f>
        <v/>
      </c>
      <c r="D127" s="58">
        <f>IF($B127="","",(N(Berechnung!E127)+N(Berechnung!R127))*N(Berechnung!C127))</f>
        <v/>
      </c>
      <c r="E127" s="58">
        <f>IF($B127="","",(N(Berechnung!F127)+N(Berechnung!S127))*N(Berechnung!C127))</f>
        <v/>
      </c>
      <c r="F127" s="58">
        <f>IF($B127="","",(N(Berechnung!G127)+N(Berechnung!T127))*N(Berechnung!C127))</f>
        <v/>
      </c>
      <c r="G127" s="58">
        <f>IF($B127="","",(N(Berechnung!H127)+N(Berechnung!U127))*N(Berechnung!C127))</f>
        <v/>
      </c>
      <c r="H127" s="58">
        <f>IF($B127="","",(N(Berechnung!I127)+N(Berechnung!V127))*N(Berechnung!C127))</f>
        <v/>
      </c>
      <c r="I127" s="58">
        <f>IF($B127="","",(N(Berechnung!J127)+N(Berechnung!W127))*N(Berechnung!C127))</f>
        <v/>
      </c>
      <c r="J127" s="58">
        <f>IF($B127="","",(N(Berechnung!K127)+N(Berechnung!X127))*N(Berechnung!C127))</f>
        <v/>
      </c>
      <c r="K127" s="58">
        <f>IF($B127="","",(N(Berechnung!L127)+N(Berechnung!Y127))*N(Berechnung!C127))</f>
        <v/>
      </c>
      <c r="L127" s="58">
        <f>IF($B127="","",(N(Berechnung!M127)+N(Berechnung!Z127))*N(Berechnung!C127))</f>
        <v/>
      </c>
      <c r="M127" s="58">
        <f>IF($B127="","",(N(Berechnung!N127)+N(Berechnung!AA127))*N(Berechnung!C127))</f>
        <v/>
      </c>
      <c r="N127" s="58">
        <f>IF($B127="","",(N(Berechnung!O127)+N(Berechnung!AB127))*N(Berechnung!C127))</f>
        <v/>
      </c>
      <c r="O127" s="64">
        <f>IF($B127="","",SUM(C127:N127))</f>
        <v/>
      </c>
      <c r="P127" s="57">
        <f>'KQuote Mitarbeiter'!E127</f>
        <v/>
      </c>
      <c r="Q127" s="65">
        <f>'KQuote Mitarbeiter'!L127</f>
        <v/>
      </c>
      <c r="R127" s="57">
        <f>'KQuote Mitarbeiter'!D127</f>
        <v/>
      </c>
      <c r="S127" s="57">
        <f>'KQuote Mitarbeiter'!K127</f>
        <v/>
      </c>
    </row>
    <row r="128">
      <c r="A128" s="47">
        <f>'KQuote Mitarbeiter'!A128</f>
        <v/>
      </c>
      <c r="B128" s="48">
        <f>'KQuote Mitarbeiter'!B128</f>
        <v/>
      </c>
      <c r="C128" s="58">
        <f>IF($B128="","",(N(Berechnung!D128)+N(Berechnung!Q128))*N(Berechnung!C128))</f>
        <v/>
      </c>
      <c r="D128" s="58">
        <f>IF($B128="","",(N(Berechnung!E128)+N(Berechnung!R128))*N(Berechnung!C128))</f>
        <v/>
      </c>
      <c r="E128" s="58">
        <f>IF($B128="","",(N(Berechnung!F128)+N(Berechnung!S128))*N(Berechnung!C128))</f>
        <v/>
      </c>
      <c r="F128" s="58">
        <f>IF($B128="","",(N(Berechnung!G128)+N(Berechnung!T128))*N(Berechnung!C128))</f>
        <v/>
      </c>
      <c r="G128" s="58">
        <f>IF($B128="","",(N(Berechnung!H128)+N(Berechnung!U128))*N(Berechnung!C128))</f>
        <v/>
      </c>
      <c r="H128" s="58">
        <f>IF($B128="","",(N(Berechnung!I128)+N(Berechnung!V128))*N(Berechnung!C128))</f>
        <v/>
      </c>
      <c r="I128" s="58">
        <f>IF($B128="","",(N(Berechnung!J128)+N(Berechnung!W128))*N(Berechnung!C128))</f>
        <v/>
      </c>
      <c r="J128" s="58">
        <f>IF($B128="","",(N(Berechnung!K128)+N(Berechnung!X128))*N(Berechnung!C128))</f>
        <v/>
      </c>
      <c r="K128" s="58">
        <f>IF($B128="","",(N(Berechnung!L128)+N(Berechnung!Y128))*N(Berechnung!C128))</f>
        <v/>
      </c>
      <c r="L128" s="58">
        <f>IF($B128="","",(N(Berechnung!M128)+N(Berechnung!Z128))*N(Berechnung!C128))</f>
        <v/>
      </c>
      <c r="M128" s="58">
        <f>IF($B128="","",(N(Berechnung!N128)+N(Berechnung!AA128))*N(Berechnung!C128))</f>
        <v/>
      </c>
      <c r="N128" s="58">
        <f>IF($B128="","",(N(Berechnung!O128)+N(Berechnung!AB128))*N(Berechnung!C128))</f>
        <v/>
      </c>
      <c r="O128" s="64">
        <f>IF($B128="","",SUM(C128:N128))</f>
        <v/>
      </c>
      <c r="P128" s="57">
        <f>'KQuote Mitarbeiter'!E128</f>
        <v/>
      </c>
      <c r="Q128" s="65">
        <f>'KQuote Mitarbeiter'!L128</f>
        <v/>
      </c>
      <c r="R128" s="57">
        <f>'KQuote Mitarbeiter'!D128</f>
        <v/>
      </c>
      <c r="S128" s="57">
        <f>'KQuote Mitarbeiter'!K128</f>
        <v/>
      </c>
    </row>
    <row r="129">
      <c r="A129" s="47">
        <f>'KQuote Mitarbeiter'!A129</f>
        <v/>
      </c>
      <c r="B129" s="48">
        <f>'KQuote Mitarbeiter'!B129</f>
        <v/>
      </c>
      <c r="C129" s="58">
        <f>IF($B129="","",(N(Berechnung!D129)+N(Berechnung!Q129))*N(Berechnung!C129))</f>
        <v/>
      </c>
      <c r="D129" s="58">
        <f>IF($B129="","",(N(Berechnung!E129)+N(Berechnung!R129))*N(Berechnung!C129))</f>
        <v/>
      </c>
      <c r="E129" s="58">
        <f>IF($B129="","",(N(Berechnung!F129)+N(Berechnung!S129))*N(Berechnung!C129))</f>
        <v/>
      </c>
      <c r="F129" s="58">
        <f>IF($B129="","",(N(Berechnung!G129)+N(Berechnung!T129))*N(Berechnung!C129))</f>
        <v/>
      </c>
      <c r="G129" s="58">
        <f>IF($B129="","",(N(Berechnung!H129)+N(Berechnung!U129))*N(Berechnung!C129))</f>
        <v/>
      </c>
      <c r="H129" s="58">
        <f>IF($B129="","",(N(Berechnung!I129)+N(Berechnung!V129))*N(Berechnung!C129))</f>
        <v/>
      </c>
      <c r="I129" s="58">
        <f>IF($B129="","",(N(Berechnung!J129)+N(Berechnung!W129))*N(Berechnung!C129))</f>
        <v/>
      </c>
      <c r="J129" s="58">
        <f>IF($B129="","",(N(Berechnung!K129)+N(Berechnung!X129))*N(Berechnung!C129))</f>
        <v/>
      </c>
      <c r="K129" s="58">
        <f>IF($B129="","",(N(Berechnung!L129)+N(Berechnung!Y129))*N(Berechnung!C129))</f>
        <v/>
      </c>
      <c r="L129" s="58">
        <f>IF($B129="","",(N(Berechnung!M129)+N(Berechnung!Z129))*N(Berechnung!C129))</f>
        <v/>
      </c>
      <c r="M129" s="58">
        <f>IF($B129="","",(N(Berechnung!N129)+N(Berechnung!AA129))*N(Berechnung!C129))</f>
        <v/>
      </c>
      <c r="N129" s="58">
        <f>IF($B129="","",(N(Berechnung!O129)+N(Berechnung!AB129))*N(Berechnung!C129))</f>
        <v/>
      </c>
      <c r="O129" s="64">
        <f>IF($B129="","",SUM(C129:N129))</f>
        <v/>
      </c>
      <c r="P129" s="57">
        <f>'KQuote Mitarbeiter'!E129</f>
        <v/>
      </c>
      <c r="Q129" s="65">
        <f>'KQuote Mitarbeiter'!L129</f>
        <v/>
      </c>
      <c r="R129" s="57">
        <f>'KQuote Mitarbeiter'!D129</f>
        <v/>
      </c>
      <c r="S129" s="57">
        <f>'KQuote Mitarbeiter'!K129</f>
        <v/>
      </c>
    </row>
    <row r="130">
      <c r="A130" s="47">
        <f>'KQuote Mitarbeiter'!A130</f>
        <v/>
      </c>
      <c r="B130" s="48">
        <f>'KQuote Mitarbeiter'!B130</f>
        <v/>
      </c>
      <c r="C130" s="58">
        <f>IF($B130="","",(N(Berechnung!D130)+N(Berechnung!Q130))*N(Berechnung!C130))</f>
        <v/>
      </c>
      <c r="D130" s="58">
        <f>IF($B130="","",(N(Berechnung!E130)+N(Berechnung!R130))*N(Berechnung!C130))</f>
        <v/>
      </c>
      <c r="E130" s="58">
        <f>IF($B130="","",(N(Berechnung!F130)+N(Berechnung!S130))*N(Berechnung!C130))</f>
        <v/>
      </c>
      <c r="F130" s="58">
        <f>IF($B130="","",(N(Berechnung!G130)+N(Berechnung!T130))*N(Berechnung!C130))</f>
        <v/>
      </c>
      <c r="G130" s="58">
        <f>IF($B130="","",(N(Berechnung!H130)+N(Berechnung!U130))*N(Berechnung!C130))</f>
        <v/>
      </c>
      <c r="H130" s="58">
        <f>IF($B130="","",(N(Berechnung!I130)+N(Berechnung!V130))*N(Berechnung!C130))</f>
        <v/>
      </c>
      <c r="I130" s="58">
        <f>IF($B130="","",(N(Berechnung!J130)+N(Berechnung!W130))*N(Berechnung!C130))</f>
        <v/>
      </c>
      <c r="J130" s="58">
        <f>IF($B130="","",(N(Berechnung!K130)+N(Berechnung!X130))*N(Berechnung!C130))</f>
        <v/>
      </c>
      <c r="K130" s="58">
        <f>IF($B130="","",(N(Berechnung!L130)+N(Berechnung!Y130))*N(Berechnung!C130))</f>
        <v/>
      </c>
      <c r="L130" s="58">
        <f>IF($B130="","",(N(Berechnung!M130)+N(Berechnung!Z130))*N(Berechnung!C130))</f>
        <v/>
      </c>
      <c r="M130" s="58">
        <f>IF($B130="","",(N(Berechnung!N130)+N(Berechnung!AA130))*N(Berechnung!C130))</f>
        <v/>
      </c>
      <c r="N130" s="58">
        <f>IF($B130="","",(N(Berechnung!O130)+N(Berechnung!AB130))*N(Berechnung!C130))</f>
        <v/>
      </c>
      <c r="O130" s="64">
        <f>IF($B130="","",SUM(C130:N130))</f>
        <v/>
      </c>
      <c r="P130" s="57">
        <f>'KQuote Mitarbeiter'!E130</f>
        <v/>
      </c>
      <c r="Q130" s="65">
        <f>'KQuote Mitarbeiter'!L130</f>
        <v/>
      </c>
      <c r="R130" s="57">
        <f>'KQuote Mitarbeiter'!D130</f>
        <v/>
      </c>
      <c r="S130" s="57">
        <f>'KQuote Mitarbeiter'!K130</f>
        <v/>
      </c>
    </row>
    <row r="131">
      <c r="A131" s="47">
        <f>'KQuote Mitarbeiter'!A131</f>
        <v/>
      </c>
      <c r="B131" s="48">
        <f>'KQuote Mitarbeiter'!B131</f>
        <v/>
      </c>
      <c r="C131" s="58">
        <f>IF($B131="","",(N(Berechnung!D131)+N(Berechnung!Q131))*N(Berechnung!C131))</f>
        <v/>
      </c>
      <c r="D131" s="58">
        <f>IF($B131="","",(N(Berechnung!E131)+N(Berechnung!R131))*N(Berechnung!C131))</f>
        <v/>
      </c>
      <c r="E131" s="58">
        <f>IF($B131="","",(N(Berechnung!F131)+N(Berechnung!S131))*N(Berechnung!C131))</f>
        <v/>
      </c>
      <c r="F131" s="58">
        <f>IF($B131="","",(N(Berechnung!G131)+N(Berechnung!T131))*N(Berechnung!C131))</f>
        <v/>
      </c>
      <c r="G131" s="58">
        <f>IF($B131="","",(N(Berechnung!H131)+N(Berechnung!U131))*N(Berechnung!C131))</f>
        <v/>
      </c>
      <c r="H131" s="58">
        <f>IF($B131="","",(N(Berechnung!I131)+N(Berechnung!V131))*N(Berechnung!C131))</f>
        <v/>
      </c>
      <c r="I131" s="58">
        <f>IF($B131="","",(N(Berechnung!J131)+N(Berechnung!W131))*N(Berechnung!C131))</f>
        <v/>
      </c>
      <c r="J131" s="58">
        <f>IF($B131="","",(N(Berechnung!K131)+N(Berechnung!X131))*N(Berechnung!C131))</f>
        <v/>
      </c>
      <c r="K131" s="58">
        <f>IF($B131="","",(N(Berechnung!L131)+N(Berechnung!Y131))*N(Berechnung!C131))</f>
        <v/>
      </c>
      <c r="L131" s="58">
        <f>IF($B131="","",(N(Berechnung!M131)+N(Berechnung!Z131))*N(Berechnung!C131))</f>
        <v/>
      </c>
      <c r="M131" s="58">
        <f>IF($B131="","",(N(Berechnung!N131)+N(Berechnung!AA131))*N(Berechnung!C131))</f>
        <v/>
      </c>
      <c r="N131" s="58">
        <f>IF($B131="","",(N(Berechnung!O131)+N(Berechnung!AB131))*N(Berechnung!C131))</f>
        <v/>
      </c>
      <c r="O131" s="64">
        <f>IF($B131="","",SUM(C131:N131))</f>
        <v/>
      </c>
      <c r="P131" s="57">
        <f>'KQuote Mitarbeiter'!E131</f>
        <v/>
      </c>
      <c r="Q131" s="65">
        <f>'KQuote Mitarbeiter'!L131</f>
        <v/>
      </c>
      <c r="R131" s="57">
        <f>'KQuote Mitarbeiter'!D131</f>
        <v/>
      </c>
      <c r="S131" s="57">
        <f>'KQuote Mitarbeiter'!K131</f>
        <v/>
      </c>
    </row>
    <row r="132">
      <c r="A132" s="47">
        <f>'KQuote Mitarbeiter'!A132</f>
        <v/>
      </c>
      <c r="B132" s="48">
        <f>'KQuote Mitarbeiter'!B132</f>
        <v/>
      </c>
      <c r="C132" s="58">
        <f>IF($B132="","",(N(Berechnung!D132)+N(Berechnung!Q132))*N(Berechnung!C132))</f>
        <v/>
      </c>
      <c r="D132" s="58">
        <f>IF($B132="","",(N(Berechnung!E132)+N(Berechnung!R132))*N(Berechnung!C132))</f>
        <v/>
      </c>
      <c r="E132" s="58">
        <f>IF($B132="","",(N(Berechnung!F132)+N(Berechnung!S132))*N(Berechnung!C132))</f>
        <v/>
      </c>
      <c r="F132" s="58">
        <f>IF($B132="","",(N(Berechnung!G132)+N(Berechnung!T132))*N(Berechnung!C132))</f>
        <v/>
      </c>
      <c r="G132" s="58">
        <f>IF($B132="","",(N(Berechnung!H132)+N(Berechnung!U132))*N(Berechnung!C132))</f>
        <v/>
      </c>
      <c r="H132" s="58">
        <f>IF($B132="","",(N(Berechnung!I132)+N(Berechnung!V132))*N(Berechnung!C132))</f>
        <v/>
      </c>
      <c r="I132" s="58">
        <f>IF($B132="","",(N(Berechnung!J132)+N(Berechnung!W132))*N(Berechnung!C132))</f>
        <v/>
      </c>
      <c r="J132" s="58">
        <f>IF($B132="","",(N(Berechnung!K132)+N(Berechnung!X132))*N(Berechnung!C132))</f>
        <v/>
      </c>
      <c r="K132" s="58">
        <f>IF($B132="","",(N(Berechnung!L132)+N(Berechnung!Y132))*N(Berechnung!C132))</f>
        <v/>
      </c>
      <c r="L132" s="58">
        <f>IF($B132="","",(N(Berechnung!M132)+N(Berechnung!Z132))*N(Berechnung!C132))</f>
        <v/>
      </c>
      <c r="M132" s="58">
        <f>IF($B132="","",(N(Berechnung!N132)+N(Berechnung!AA132))*N(Berechnung!C132))</f>
        <v/>
      </c>
      <c r="N132" s="58">
        <f>IF($B132="","",(N(Berechnung!O132)+N(Berechnung!AB132))*N(Berechnung!C132))</f>
        <v/>
      </c>
      <c r="O132" s="64">
        <f>IF($B132="","",SUM(C132:N132))</f>
        <v/>
      </c>
      <c r="P132" s="57">
        <f>'KQuote Mitarbeiter'!E132</f>
        <v/>
      </c>
      <c r="Q132" s="65">
        <f>'KQuote Mitarbeiter'!L132</f>
        <v/>
      </c>
      <c r="R132" s="57">
        <f>'KQuote Mitarbeiter'!D132</f>
        <v/>
      </c>
      <c r="S132" s="57">
        <f>'KQuote Mitarbeiter'!K132</f>
        <v/>
      </c>
    </row>
    <row r="133">
      <c r="A133" s="47">
        <f>'KQuote Mitarbeiter'!A133</f>
        <v/>
      </c>
      <c r="B133" s="48">
        <f>'KQuote Mitarbeiter'!B133</f>
        <v/>
      </c>
      <c r="C133" s="58">
        <f>IF($B133="","",(N(Berechnung!D133)+N(Berechnung!Q133))*N(Berechnung!C133))</f>
        <v/>
      </c>
      <c r="D133" s="58">
        <f>IF($B133="","",(N(Berechnung!E133)+N(Berechnung!R133))*N(Berechnung!C133))</f>
        <v/>
      </c>
      <c r="E133" s="58">
        <f>IF($B133="","",(N(Berechnung!F133)+N(Berechnung!S133))*N(Berechnung!C133))</f>
        <v/>
      </c>
      <c r="F133" s="58">
        <f>IF($B133="","",(N(Berechnung!G133)+N(Berechnung!T133))*N(Berechnung!C133))</f>
        <v/>
      </c>
      <c r="G133" s="58">
        <f>IF($B133="","",(N(Berechnung!H133)+N(Berechnung!U133))*N(Berechnung!C133))</f>
        <v/>
      </c>
      <c r="H133" s="58">
        <f>IF($B133="","",(N(Berechnung!I133)+N(Berechnung!V133))*N(Berechnung!C133))</f>
        <v/>
      </c>
      <c r="I133" s="58">
        <f>IF($B133="","",(N(Berechnung!J133)+N(Berechnung!W133))*N(Berechnung!C133))</f>
        <v/>
      </c>
      <c r="J133" s="58">
        <f>IF($B133="","",(N(Berechnung!K133)+N(Berechnung!X133))*N(Berechnung!C133))</f>
        <v/>
      </c>
      <c r="K133" s="58">
        <f>IF($B133="","",(N(Berechnung!L133)+N(Berechnung!Y133))*N(Berechnung!C133))</f>
        <v/>
      </c>
      <c r="L133" s="58">
        <f>IF($B133="","",(N(Berechnung!M133)+N(Berechnung!Z133))*N(Berechnung!C133))</f>
        <v/>
      </c>
      <c r="M133" s="58">
        <f>IF($B133="","",(N(Berechnung!N133)+N(Berechnung!AA133))*N(Berechnung!C133))</f>
        <v/>
      </c>
      <c r="N133" s="58">
        <f>IF($B133="","",(N(Berechnung!O133)+N(Berechnung!AB133))*N(Berechnung!C133))</f>
        <v/>
      </c>
      <c r="O133" s="64">
        <f>IF($B133="","",SUM(C133:N133))</f>
        <v/>
      </c>
      <c r="P133" s="57">
        <f>'KQuote Mitarbeiter'!E133</f>
        <v/>
      </c>
      <c r="Q133" s="65">
        <f>'KQuote Mitarbeiter'!L133</f>
        <v/>
      </c>
      <c r="R133" s="57">
        <f>'KQuote Mitarbeiter'!D133</f>
        <v/>
      </c>
      <c r="S133" s="57">
        <f>'KQuote Mitarbeiter'!K133</f>
        <v/>
      </c>
    </row>
    <row r="134">
      <c r="A134" s="47">
        <f>'KQuote Mitarbeiter'!A134</f>
        <v/>
      </c>
      <c r="B134" s="48">
        <f>'KQuote Mitarbeiter'!B134</f>
        <v/>
      </c>
      <c r="C134" s="58">
        <f>IF($B134="","",(N(Berechnung!D134)+N(Berechnung!Q134))*N(Berechnung!C134))</f>
        <v/>
      </c>
      <c r="D134" s="58">
        <f>IF($B134="","",(N(Berechnung!E134)+N(Berechnung!R134))*N(Berechnung!C134))</f>
        <v/>
      </c>
      <c r="E134" s="58">
        <f>IF($B134="","",(N(Berechnung!F134)+N(Berechnung!S134))*N(Berechnung!C134))</f>
        <v/>
      </c>
      <c r="F134" s="58">
        <f>IF($B134="","",(N(Berechnung!G134)+N(Berechnung!T134))*N(Berechnung!C134))</f>
        <v/>
      </c>
      <c r="G134" s="58">
        <f>IF($B134="","",(N(Berechnung!H134)+N(Berechnung!U134))*N(Berechnung!C134))</f>
        <v/>
      </c>
      <c r="H134" s="58">
        <f>IF($B134="","",(N(Berechnung!I134)+N(Berechnung!V134))*N(Berechnung!C134))</f>
        <v/>
      </c>
      <c r="I134" s="58">
        <f>IF($B134="","",(N(Berechnung!J134)+N(Berechnung!W134))*N(Berechnung!C134))</f>
        <v/>
      </c>
      <c r="J134" s="58">
        <f>IF($B134="","",(N(Berechnung!K134)+N(Berechnung!X134))*N(Berechnung!C134))</f>
        <v/>
      </c>
      <c r="K134" s="58">
        <f>IF($B134="","",(N(Berechnung!L134)+N(Berechnung!Y134))*N(Berechnung!C134))</f>
        <v/>
      </c>
      <c r="L134" s="58">
        <f>IF($B134="","",(N(Berechnung!M134)+N(Berechnung!Z134))*N(Berechnung!C134))</f>
        <v/>
      </c>
      <c r="M134" s="58">
        <f>IF($B134="","",(N(Berechnung!N134)+N(Berechnung!AA134))*N(Berechnung!C134))</f>
        <v/>
      </c>
      <c r="N134" s="58">
        <f>IF($B134="","",(N(Berechnung!O134)+N(Berechnung!AB134))*N(Berechnung!C134))</f>
        <v/>
      </c>
      <c r="O134" s="64">
        <f>IF($B134="","",SUM(C134:N134))</f>
        <v/>
      </c>
      <c r="P134" s="57">
        <f>'KQuote Mitarbeiter'!E134</f>
        <v/>
      </c>
      <c r="Q134" s="65">
        <f>'KQuote Mitarbeiter'!L134</f>
        <v/>
      </c>
      <c r="R134" s="57">
        <f>'KQuote Mitarbeiter'!D134</f>
        <v/>
      </c>
      <c r="S134" s="57">
        <f>'KQuote Mitarbeiter'!K134</f>
        <v/>
      </c>
    </row>
    <row r="135">
      <c r="A135" s="47">
        <f>'KQuote Mitarbeiter'!A135</f>
        <v/>
      </c>
      <c r="B135" s="48">
        <f>'KQuote Mitarbeiter'!B135</f>
        <v/>
      </c>
      <c r="C135" s="58">
        <f>IF($B135="","",(N(Berechnung!D135)+N(Berechnung!Q135))*N(Berechnung!C135))</f>
        <v/>
      </c>
      <c r="D135" s="58">
        <f>IF($B135="","",(N(Berechnung!E135)+N(Berechnung!R135))*N(Berechnung!C135))</f>
        <v/>
      </c>
      <c r="E135" s="58">
        <f>IF($B135="","",(N(Berechnung!F135)+N(Berechnung!S135))*N(Berechnung!C135))</f>
        <v/>
      </c>
      <c r="F135" s="58">
        <f>IF($B135="","",(N(Berechnung!G135)+N(Berechnung!T135))*N(Berechnung!C135))</f>
        <v/>
      </c>
      <c r="G135" s="58">
        <f>IF($B135="","",(N(Berechnung!H135)+N(Berechnung!U135))*N(Berechnung!C135))</f>
        <v/>
      </c>
      <c r="H135" s="58">
        <f>IF($B135="","",(N(Berechnung!I135)+N(Berechnung!V135))*N(Berechnung!C135))</f>
        <v/>
      </c>
      <c r="I135" s="58">
        <f>IF($B135="","",(N(Berechnung!J135)+N(Berechnung!W135))*N(Berechnung!C135))</f>
        <v/>
      </c>
      <c r="J135" s="58">
        <f>IF($B135="","",(N(Berechnung!K135)+N(Berechnung!X135))*N(Berechnung!C135))</f>
        <v/>
      </c>
      <c r="K135" s="58">
        <f>IF($B135="","",(N(Berechnung!L135)+N(Berechnung!Y135))*N(Berechnung!C135))</f>
        <v/>
      </c>
      <c r="L135" s="58">
        <f>IF($B135="","",(N(Berechnung!M135)+N(Berechnung!Z135))*N(Berechnung!C135))</f>
        <v/>
      </c>
      <c r="M135" s="58">
        <f>IF($B135="","",(N(Berechnung!N135)+N(Berechnung!AA135))*N(Berechnung!C135))</f>
        <v/>
      </c>
      <c r="N135" s="58">
        <f>IF($B135="","",(N(Berechnung!O135)+N(Berechnung!AB135))*N(Berechnung!C135))</f>
        <v/>
      </c>
      <c r="O135" s="64">
        <f>IF($B135="","",SUM(C135:N135))</f>
        <v/>
      </c>
      <c r="P135" s="57">
        <f>'KQuote Mitarbeiter'!E135</f>
        <v/>
      </c>
      <c r="Q135" s="65">
        <f>'KQuote Mitarbeiter'!L135</f>
        <v/>
      </c>
      <c r="R135" s="57">
        <f>'KQuote Mitarbeiter'!D135</f>
        <v/>
      </c>
      <c r="S135" s="57">
        <f>'KQuote Mitarbeiter'!K135</f>
        <v/>
      </c>
    </row>
    <row r="136">
      <c r="A136" s="47">
        <f>'KQuote Mitarbeiter'!A136</f>
        <v/>
      </c>
      <c r="B136" s="48">
        <f>'KQuote Mitarbeiter'!B136</f>
        <v/>
      </c>
      <c r="C136" s="58">
        <f>IF($B136="","",(N(Berechnung!D136)+N(Berechnung!Q136))*N(Berechnung!C136))</f>
        <v/>
      </c>
      <c r="D136" s="58">
        <f>IF($B136="","",(N(Berechnung!E136)+N(Berechnung!R136))*N(Berechnung!C136))</f>
        <v/>
      </c>
      <c r="E136" s="58">
        <f>IF($B136="","",(N(Berechnung!F136)+N(Berechnung!S136))*N(Berechnung!C136))</f>
        <v/>
      </c>
      <c r="F136" s="58">
        <f>IF($B136="","",(N(Berechnung!G136)+N(Berechnung!T136))*N(Berechnung!C136))</f>
        <v/>
      </c>
      <c r="G136" s="58">
        <f>IF($B136="","",(N(Berechnung!H136)+N(Berechnung!U136))*N(Berechnung!C136))</f>
        <v/>
      </c>
      <c r="H136" s="58">
        <f>IF($B136="","",(N(Berechnung!I136)+N(Berechnung!V136))*N(Berechnung!C136))</f>
        <v/>
      </c>
      <c r="I136" s="58">
        <f>IF($B136="","",(N(Berechnung!J136)+N(Berechnung!W136))*N(Berechnung!C136))</f>
        <v/>
      </c>
      <c r="J136" s="58">
        <f>IF($B136="","",(N(Berechnung!K136)+N(Berechnung!X136))*N(Berechnung!C136))</f>
        <v/>
      </c>
      <c r="K136" s="58">
        <f>IF($B136="","",(N(Berechnung!L136)+N(Berechnung!Y136))*N(Berechnung!C136))</f>
        <v/>
      </c>
      <c r="L136" s="58">
        <f>IF($B136="","",(N(Berechnung!M136)+N(Berechnung!Z136))*N(Berechnung!C136))</f>
        <v/>
      </c>
      <c r="M136" s="58">
        <f>IF($B136="","",(N(Berechnung!N136)+N(Berechnung!AA136))*N(Berechnung!C136))</f>
        <v/>
      </c>
      <c r="N136" s="58">
        <f>IF($B136="","",(N(Berechnung!O136)+N(Berechnung!AB136))*N(Berechnung!C136))</f>
        <v/>
      </c>
      <c r="O136" s="64">
        <f>IF($B136="","",SUM(C136:N136))</f>
        <v/>
      </c>
      <c r="P136" s="57">
        <f>'KQuote Mitarbeiter'!E136</f>
        <v/>
      </c>
      <c r="Q136" s="65">
        <f>'KQuote Mitarbeiter'!L136</f>
        <v/>
      </c>
      <c r="R136" s="57">
        <f>'KQuote Mitarbeiter'!D136</f>
        <v/>
      </c>
      <c r="S136" s="57">
        <f>'KQuote Mitarbeiter'!K136</f>
        <v/>
      </c>
    </row>
    <row r="137">
      <c r="A137" s="47">
        <f>'KQuote Mitarbeiter'!A137</f>
        <v/>
      </c>
      <c r="B137" s="48">
        <f>'KQuote Mitarbeiter'!B137</f>
        <v/>
      </c>
      <c r="C137" s="58">
        <f>IF($B137="","",(N(Berechnung!D137)+N(Berechnung!Q137))*N(Berechnung!C137))</f>
        <v/>
      </c>
      <c r="D137" s="58">
        <f>IF($B137="","",(N(Berechnung!E137)+N(Berechnung!R137))*N(Berechnung!C137))</f>
        <v/>
      </c>
      <c r="E137" s="58">
        <f>IF($B137="","",(N(Berechnung!F137)+N(Berechnung!S137))*N(Berechnung!C137))</f>
        <v/>
      </c>
      <c r="F137" s="58">
        <f>IF($B137="","",(N(Berechnung!G137)+N(Berechnung!T137))*N(Berechnung!C137))</f>
        <v/>
      </c>
      <c r="G137" s="58">
        <f>IF($B137="","",(N(Berechnung!H137)+N(Berechnung!U137))*N(Berechnung!C137))</f>
        <v/>
      </c>
      <c r="H137" s="58">
        <f>IF($B137="","",(N(Berechnung!I137)+N(Berechnung!V137))*N(Berechnung!C137))</f>
        <v/>
      </c>
      <c r="I137" s="58">
        <f>IF($B137="","",(N(Berechnung!J137)+N(Berechnung!W137))*N(Berechnung!C137))</f>
        <v/>
      </c>
      <c r="J137" s="58">
        <f>IF($B137="","",(N(Berechnung!K137)+N(Berechnung!X137))*N(Berechnung!C137))</f>
        <v/>
      </c>
      <c r="K137" s="58">
        <f>IF($B137="","",(N(Berechnung!L137)+N(Berechnung!Y137))*N(Berechnung!C137))</f>
        <v/>
      </c>
      <c r="L137" s="58">
        <f>IF($B137="","",(N(Berechnung!M137)+N(Berechnung!Z137))*N(Berechnung!C137))</f>
        <v/>
      </c>
      <c r="M137" s="58">
        <f>IF($B137="","",(N(Berechnung!N137)+N(Berechnung!AA137))*N(Berechnung!C137))</f>
        <v/>
      </c>
      <c r="N137" s="58">
        <f>IF($B137="","",(N(Berechnung!O137)+N(Berechnung!AB137))*N(Berechnung!C137))</f>
        <v/>
      </c>
      <c r="O137" s="64">
        <f>IF($B137="","",SUM(C137:N137))</f>
        <v/>
      </c>
      <c r="P137" s="57">
        <f>'KQuote Mitarbeiter'!E137</f>
        <v/>
      </c>
      <c r="Q137" s="65">
        <f>'KQuote Mitarbeiter'!L137</f>
        <v/>
      </c>
      <c r="R137" s="57">
        <f>'KQuote Mitarbeiter'!D137</f>
        <v/>
      </c>
      <c r="S137" s="57">
        <f>'KQuote Mitarbeiter'!K137</f>
        <v/>
      </c>
    </row>
    <row r="138">
      <c r="A138" s="47">
        <f>'KQuote Mitarbeiter'!A138</f>
        <v/>
      </c>
      <c r="B138" s="48">
        <f>'KQuote Mitarbeiter'!B138</f>
        <v/>
      </c>
      <c r="C138" s="58">
        <f>IF($B138="","",(N(Berechnung!D138)+N(Berechnung!Q138))*N(Berechnung!C138))</f>
        <v/>
      </c>
      <c r="D138" s="58">
        <f>IF($B138="","",(N(Berechnung!E138)+N(Berechnung!R138))*N(Berechnung!C138))</f>
        <v/>
      </c>
      <c r="E138" s="58">
        <f>IF($B138="","",(N(Berechnung!F138)+N(Berechnung!S138))*N(Berechnung!C138))</f>
        <v/>
      </c>
      <c r="F138" s="58">
        <f>IF($B138="","",(N(Berechnung!G138)+N(Berechnung!T138))*N(Berechnung!C138))</f>
        <v/>
      </c>
      <c r="G138" s="58">
        <f>IF($B138="","",(N(Berechnung!H138)+N(Berechnung!U138))*N(Berechnung!C138))</f>
        <v/>
      </c>
      <c r="H138" s="58">
        <f>IF($B138="","",(N(Berechnung!I138)+N(Berechnung!V138))*N(Berechnung!C138))</f>
        <v/>
      </c>
      <c r="I138" s="58">
        <f>IF($B138="","",(N(Berechnung!J138)+N(Berechnung!W138))*N(Berechnung!C138))</f>
        <v/>
      </c>
      <c r="J138" s="58">
        <f>IF($B138="","",(N(Berechnung!K138)+N(Berechnung!X138))*N(Berechnung!C138))</f>
        <v/>
      </c>
      <c r="K138" s="58">
        <f>IF($B138="","",(N(Berechnung!L138)+N(Berechnung!Y138))*N(Berechnung!C138))</f>
        <v/>
      </c>
      <c r="L138" s="58">
        <f>IF($B138="","",(N(Berechnung!M138)+N(Berechnung!Z138))*N(Berechnung!C138))</f>
        <v/>
      </c>
      <c r="M138" s="58">
        <f>IF($B138="","",(N(Berechnung!N138)+N(Berechnung!AA138))*N(Berechnung!C138))</f>
        <v/>
      </c>
      <c r="N138" s="58">
        <f>IF($B138="","",(N(Berechnung!O138)+N(Berechnung!AB138))*N(Berechnung!C138))</f>
        <v/>
      </c>
      <c r="O138" s="64">
        <f>IF($B138="","",SUM(C138:N138))</f>
        <v/>
      </c>
      <c r="P138" s="57">
        <f>'KQuote Mitarbeiter'!E138</f>
        <v/>
      </c>
      <c r="Q138" s="65">
        <f>'KQuote Mitarbeiter'!L138</f>
        <v/>
      </c>
      <c r="R138" s="57">
        <f>'KQuote Mitarbeiter'!D138</f>
        <v/>
      </c>
      <c r="S138" s="57">
        <f>'KQuote Mitarbeiter'!K138</f>
        <v/>
      </c>
    </row>
    <row r="139">
      <c r="A139" s="47">
        <f>'KQuote Mitarbeiter'!A139</f>
        <v/>
      </c>
      <c r="B139" s="48">
        <f>'KQuote Mitarbeiter'!B139</f>
        <v/>
      </c>
      <c r="C139" s="58">
        <f>IF($B139="","",(N(Berechnung!D139)+N(Berechnung!Q139))*N(Berechnung!C139))</f>
        <v/>
      </c>
      <c r="D139" s="58">
        <f>IF($B139="","",(N(Berechnung!E139)+N(Berechnung!R139))*N(Berechnung!C139))</f>
        <v/>
      </c>
      <c r="E139" s="58">
        <f>IF($B139="","",(N(Berechnung!F139)+N(Berechnung!S139))*N(Berechnung!C139))</f>
        <v/>
      </c>
      <c r="F139" s="58">
        <f>IF($B139="","",(N(Berechnung!G139)+N(Berechnung!T139))*N(Berechnung!C139))</f>
        <v/>
      </c>
      <c r="G139" s="58">
        <f>IF($B139="","",(N(Berechnung!H139)+N(Berechnung!U139))*N(Berechnung!C139))</f>
        <v/>
      </c>
      <c r="H139" s="58">
        <f>IF($B139="","",(N(Berechnung!I139)+N(Berechnung!V139))*N(Berechnung!C139))</f>
        <v/>
      </c>
      <c r="I139" s="58">
        <f>IF($B139="","",(N(Berechnung!J139)+N(Berechnung!W139))*N(Berechnung!C139))</f>
        <v/>
      </c>
      <c r="J139" s="58">
        <f>IF($B139="","",(N(Berechnung!K139)+N(Berechnung!X139))*N(Berechnung!C139))</f>
        <v/>
      </c>
      <c r="K139" s="58">
        <f>IF($B139="","",(N(Berechnung!L139)+N(Berechnung!Y139))*N(Berechnung!C139))</f>
        <v/>
      </c>
      <c r="L139" s="58">
        <f>IF($B139="","",(N(Berechnung!M139)+N(Berechnung!Z139))*N(Berechnung!C139))</f>
        <v/>
      </c>
      <c r="M139" s="58">
        <f>IF($B139="","",(N(Berechnung!N139)+N(Berechnung!AA139))*N(Berechnung!C139))</f>
        <v/>
      </c>
      <c r="N139" s="58">
        <f>IF($B139="","",(N(Berechnung!O139)+N(Berechnung!AB139))*N(Berechnung!C139))</f>
        <v/>
      </c>
      <c r="O139" s="64">
        <f>IF($B139="","",SUM(C139:N139))</f>
        <v/>
      </c>
      <c r="P139" s="57">
        <f>'KQuote Mitarbeiter'!E139</f>
        <v/>
      </c>
      <c r="Q139" s="65">
        <f>'KQuote Mitarbeiter'!L139</f>
        <v/>
      </c>
      <c r="R139" s="57">
        <f>'KQuote Mitarbeiter'!D139</f>
        <v/>
      </c>
      <c r="S139" s="57">
        <f>'KQuote Mitarbeiter'!K139</f>
        <v/>
      </c>
    </row>
    <row r="140">
      <c r="A140" s="47">
        <f>'KQuote Mitarbeiter'!A140</f>
        <v/>
      </c>
      <c r="B140" s="48">
        <f>'KQuote Mitarbeiter'!B140</f>
        <v/>
      </c>
      <c r="C140" s="58">
        <f>IF($B140="","",(N(Berechnung!D140)+N(Berechnung!Q140))*N(Berechnung!C140))</f>
        <v/>
      </c>
      <c r="D140" s="58">
        <f>IF($B140="","",(N(Berechnung!E140)+N(Berechnung!R140))*N(Berechnung!C140))</f>
        <v/>
      </c>
      <c r="E140" s="58">
        <f>IF($B140="","",(N(Berechnung!F140)+N(Berechnung!S140))*N(Berechnung!C140))</f>
        <v/>
      </c>
      <c r="F140" s="58">
        <f>IF($B140="","",(N(Berechnung!G140)+N(Berechnung!T140))*N(Berechnung!C140))</f>
        <v/>
      </c>
      <c r="G140" s="58">
        <f>IF($B140="","",(N(Berechnung!H140)+N(Berechnung!U140))*N(Berechnung!C140))</f>
        <v/>
      </c>
      <c r="H140" s="58">
        <f>IF($B140="","",(N(Berechnung!I140)+N(Berechnung!V140))*N(Berechnung!C140))</f>
        <v/>
      </c>
      <c r="I140" s="58">
        <f>IF($B140="","",(N(Berechnung!J140)+N(Berechnung!W140))*N(Berechnung!C140))</f>
        <v/>
      </c>
      <c r="J140" s="58">
        <f>IF($B140="","",(N(Berechnung!K140)+N(Berechnung!X140))*N(Berechnung!C140))</f>
        <v/>
      </c>
      <c r="K140" s="58">
        <f>IF($B140="","",(N(Berechnung!L140)+N(Berechnung!Y140))*N(Berechnung!C140))</f>
        <v/>
      </c>
      <c r="L140" s="58">
        <f>IF($B140="","",(N(Berechnung!M140)+N(Berechnung!Z140))*N(Berechnung!C140))</f>
        <v/>
      </c>
      <c r="M140" s="58">
        <f>IF($B140="","",(N(Berechnung!N140)+N(Berechnung!AA140))*N(Berechnung!C140))</f>
        <v/>
      </c>
      <c r="N140" s="58">
        <f>IF($B140="","",(N(Berechnung!O140)+N(Berechnung!AB140))*N(Berechnung!C140))</f>
        <v/>
      </c>
      <c r="O140" s="64">
        <f>IF($B140="","",SUM(C140:N140))</f>
        <v/>
      </c>
      <c r="P140" s="57">
        <f>'KQuote Mitarbeiter'!E140</f>
        <v/>
      </c>
      <c r="Q140" s="65">
        <f>'KQuote Mitarbeiter'!L140</f>
        <v/>
      </c>
      <c r="R140" s="57">
        <f>'KQuote Mitarbeiter'!D140</f>
        <v/>
      </c>
      <c r="S140" s="57">
        <f>'KQuote Mitarbeiter'!K140</f>
        <v/>
      </c>
    </row>
    <row r="141">
      <c r="A141" s="47">
        <f>'KQuote Mitarbeiter'!A141</f>
        <v/>
      </c>
      <c r="B141" s="48">
        <f>'KQuote Mitarbeiter'!B141</f>
        <v/>
      </c>
      <c r="C141" s="58">
        <f>IF($B141="","",(N(Berechnung!D141)+N(Berechnung!Q141))*N(Berechnung!C141))</f>
        <v/>
      </c>
      <c r="D141" s="58">
        <f>IF($B141="","",(N(Berechnung!E141)+N(Berechnung!R141))*N(Berechnung!C141))</f>
        <v/>
      </c>
      <c r="E141" s="58">
        <f>IF($B141="","",(N(Berechnung!F141)+N(Berechnung!S141))*N(Berechnung!C141))</f>
        <v/>
      </c>
      <c r="F141" s="58">
        <f>IF($B141="","",(N(Berechnung!G141)+N(Berechnung!T141))*N(Berechnung!C141))</f>
        <v/>
      </c>
      <c r="G141" s="58">
        <f>IF($B141="","",(N(Berechnung!H141)+N(Berechnung!U141))*N(Berechnung!C141))</f>
        <v/>
      </c>
      <c r="H141" s="58">
        <f>IF($B141="","",(N(Berechnung!I141)+N(Berechnung!V141))*N(Berechnung!C141))</f>
        <v/>
      </c>
      <c r="I141" s="58">
        <f>IF($B141="","",(N(Berechnung!J141)+N(Berechnung!W141))*N(Berechnung!C141))</f>
        <v/>
      </c>
      <c r="J141" s="58">
        <f>IF($B141="","",(N(Berechnung!K141)+N(Berechnung!X141))*N(Berechnung!C141))</f>
        <v/>
      </c>
      <c r="K141" s="58">
        <f>IF($B141="","",(N(Berechnung!L141)+N(Berechnung!Y141))*N(Berechnung!C141))</f>
        <v/>
      </c>
      <c r="L141" s="58">
        <f>IF($B141="","",(N(Berechnung!M141)+N(Berechnung!Z141))*N(Berechnung!C141))</f>
        <v/>
      </c>
      <c r="M141" s="58">
        <f>IF($B141="","",(N(Berechnung!N141)+N(Berechnung!AA141))*N(Berechnung!C141))</f>
        <v/>
      </c>
      <c r="N141" s="58">
        <f>IF($B141="","",(N(Berechnung!O141)+N(Berechnung!AB141))*N(Berechnung!C141))</f>
        <v/>
      </c>
      <c r="O141" s="64">
        <f>IF($B141="","",SUM(C141:N141))</f>
        <v/>
      </c>
      <c r="P141" s="57">
        <f>'KQuote Mitarbeiter'!E141</f>
        <v/>
      </c>
      <c r="Q141" s="65">
        <f>'KQuote Mitarbeiter'!L141</f>
        <v/>
      </c>
      <c r="R141" s="57">
        <f>'KQuote Mitarbeiter'!D141</f>
        <v/>
      </c>
      <c r="S141" s="57">
        <f>'KQuote Mitarbeiter'!K141</f>
        <v/>
      </c>
    </row>
    <row r="142">
      <c r="A142" s="47">
        <f>'KQuote Mitarbeiter'!A142</f>
        <v/>
      </c>
      <c r="B142" s="48">
        <f>'KQuote Mitarbeiter'!B142</f>
        <v/>
      </c>
      <c r="C142" s="58">
        <f>IF($B142="","",(N(Berechnung!D142)+N(Berechnung!Q142))*N(Berechnung!C142))</f>
        <v/>
      </c>
      <c r="D142" s="58">
        <f>IF($B142="","",(N(Berechnung!E142)+N(Berechnung!R142))*N(Berechnung!C142))</f>
        <v/>
      </c>
      <c r="E142" s="58">
        <f>IF($B142="","",(N(Berechnung!F142)+N(Berechnung!S142))*N(Berechnung!C142))</f>
        <v/>
      </c>
      <c r="F142" s="58">
        <f>IF($B142="","",(N(Berechnung!G142)+N(Berechnung!T142))*N(Berechnung!C142))</f>
        <v/>
      </c>
      <c r="G142" s="58">
        <f>IF($B142="","",(N(Berechnung!H142)+N(Berechnung!U142))*N(Berechnung!C142))</f>
        <v/>
      </c>
      <c r="H142" s="58">
        <f>IF($B142="","",(N(Berechnung!I142)+N(Berechnung!V142))*N(Berechnung!C142))</f>
        <v/>
      </c>
      <c r="I142" s="58">
        <f>IF($B142="","",(N(Berechnung!J142)+N(Berechnung!W142))*N(Berechnung!C142))</f>
        <v/>
      </c>
      <c r="J142" s="58">
        <f>IF($B142="","",(N(Berechnung!K142)+N(Berechnung!X142))*N(Berechnung!C142))</f>
        <v/>
      </c>
      <c r="K142" s="58">
        <f>IF($B142="","",(N(Berechnung!L142)+N(Berechnung!Y142))*N(Berechnung!C142))</f>
        <v/>
      </c>
      <c r="L142" s="58">
        <f>IF($B142="","",(N(Berechnung!M142)+N(Berechnung!Z142))*N(Berechnung!C142))</f>
        <v/>
      </c>
      <c r="M142" s="58">
        <f>IF($B142="","",(N(Berechnung!N142)+N(Berechnung!AA142))*N(Berechnung!C142))</f>
        <v/>
      </c>
      <c r="N142" s="58">
        <f>IF($B142="","",(N(Berechnung!O142)+N(Berechnung!AB142))*N(Berechnung!C142))</f>
        <v/>
      </c>
      <c r="O142" s="64">
        <f>IF($B142="","",SUM(C142:N142))</f>
        <v/>
      </c>
      <c r="P142" s="57">
        <f>'KQuote Mitarbeiter'!E142</f>
        <v/>
      </c>
      <c r="Q142" s="65">
        <f>'KQuote Mitarbeiter'!L142</f>
        <v/>
      </c>
      <c r="R142" s="57">
        <f>'KQuote Mitarbeiter'!D142</f>
        <v/>
      </c>
      <c r="S142" s="57">
        <f>'KQuote Mitarbeiter'!K142</f>
        <v/>
      </c>
    </row>
    <row r="143">
      <c r="A143" s="47">
        <f>'KQuote Mitarbeiter'!A143</f>
        <v/>
      </c>
      <c r="B143" s="48">
        <f>'KQuote Mitarbeiter'!B143</f>
        <v/>
      </c>
      <c r="C143" s="58">
        <f>IF($B143="","",(N(Berechnung!D143)+N(Berechnung!Q143))*N(Berechnung!C143))</f>
        <v/>
      </c>
      <c r="D143" s="58">
        <f>IF($B143="","",(N(Berechnung!E143)+N(Berechnung!R143))*N(Berechnung!C143))</f>
        <v/>
      </c>
      <c r="E143" s="58">
        <f>IF($B143="","",(N(Berechnung!F143)+N(Berechnung!S143))*N(Berechnung!C143))</f>
        <v/>
      </c>
      <c r="F143" s="58">
        <f>IF($B143="","",(N(Berechnung!G143)+N(Berechnung!T143))*N(Berechnung!C143))</f>
        <v/>
      </c>
      <c r="G143" s="58">
        <f>IF($B143="","",(N(Berechnung!H143)+N(Berechnung!U143))*N(Berechnung!C143))</f>
        <v/>
      </c>
      <c r="H143" s="58">
        <f>IF($B143="","",(N(Berechnung!I143)+N(Berechnung!V143))*N(Berechnung!C143))</f>
        <v/>
      </c>
      <c r="I143" s="58">
        <f>IF($B143="","",(N(Berechnung!J143)+N(Berechnung!W143))*N(Berechnung!C143))</f>
        <v/>
      </c>
      <c r="J143" s="58">
        <f>IF($B143="","",(N(Berechnung!K143)+N(Berechnung!X143))*N(Berechnung!C143))</f>
        <v/>
      </c>
      <c r="K143" s="58">
        <f>IF($B143="","",(N(Berechnung!L143)+N(Berechnung!Y143))*N(Berechnung!C143))</f>
        <v/>
      </c>
      <c r="L143" s="58">
        <f>IF($B143="","",(N(Berechnung!M143)+N(Berechnung!Z143))*N(Berechnung!C143))</f>
        <v/>
      </c>
      <c r="M143" s="58">
        <f>IF($B143="","",(N(Berechnung!N143)+N(Berechnung!AA143))*N(Berechnung!C143))</f>
        <v/>
      </c>
      <c r="N143" s="58">
        <f>IF($B143="","",(N(Berechnung!O143)+N(Berechnung!AB143))*N(Berechnung!C143))</f>
        <v/>
      </c>
      <c r="O143" s="64">
        <f>IF($B143="","",SUM(C143:N143))</f>
        <v/>
      </c>
      <c r="P143" s="57">
        <f>'KQuote Mitarbeiter'!E143</f>
        <v/>
      </c>
      <c r="Q143" s="65">
        <f>'KQuote Mitarbeiter'!L143</f>
        <v/>
      </c>
      <c r="R143" s="57">
        <f>'KQuote Mitarbeiter'!D143</f>
        <v/>
      </c>
      <c r="S143" s="57">
        <f>'KQuote Mitarbeiter'!K143</f>
        <v/>
      </c>
    </row>
    <row r="144">
      <c r="A144" s="47">
        <f>'KQuote Mitarbeiter'!A144</f>
        <v/>
      </c>
      <c r="B144" s="48">
        <f>'KQuote Mitarbeiter'!B144</f>
        <v/>
      </c>
      <c r="C144" s="58">
        <f>IF($B144="","",(N(Berechnung!D144)+N(Berechnung!Q144))*N(Berechnung!C144))</f>
        <v/>
      </c>
      <c r="D144" s="58">
        <f>IF($B144="","",(N(Berechnung!E144)+N(Berechnung!R144))*N(Berechnung!C144))</f>
        <v/>
      </c>
      <c r="E144" s="58">
        <f>IF($B144="","",(N(Berechnung!F144)+N(Berechnung!S144))*N(Berechnung!C144))</f>
        <v/>
      </c>
      <c r="F144" s="58">
        <f>IF($B144="","",(N(Berechnung!G144)+N(Berechnung!T144))*N(Berechnung!C144))</f>
        <v/>
      </c>
      <c r="G144" s="58">
        <f>IF($B144="","",(N(Berechnung!H144)+N(Berechnung!U144))*N(Berechnung!C144))</f>
        <v/>
      </c>
      <c r="H144" s="58">
        <f>IF($B144="","",(N(Berechnung!I144)+N(Berechnung!V144))*N(Berechnung!C144))</f>
        <v/>
      </c>
      <c r="I144" s="58">
        <f>IF($B144="","",(N(Berechnung!J144)+N(Berechnung!W144))*N(Berechnung!C144))</f>
        <v/>
      </c>
      <c r="J144" s="58">
        <f>IF($B144="","",(N(Berechnung!K144)+N(Berechnung!X144))*N(Berechnung!C144))</f>
        <v/>
      </c>
      <c r="K144" s="58">
        <f>IF($B144="","",(N(Berechnung!L144)+N(Berechnung!Y144))*N(Berechnung!C144))</f>
        <v/>
      </c>
      <c r="L144" s="58">
        <f>IF($B144="","",(N(Berechnung!M144)+N(Berechnung!Z144))*N(Berechnung!C144))</f>
        <v/>
      </c>
      <c r="M144" s="58">
        <f>IF($B144="","",(N(Berechnung!N144)+N(Berechnung!AA144))*N(Berechnung!C144))</f>
        <v/>
      </c>
      <c r="N144" s="58">
        <f>IF($B144="","",(N(Berechnung!O144)+N(Berechnung!AB144))*N(Berechnung!C144))</f>
        <v/>
      </c>
      <c r="O144" s="64">
        <f>IF($B144="","",SUM(C144:N144))</f>
        <v/>
      </c>
      <c r="P144" s="57">
        <f>'KQuote Mitarbeiter'!E144</f>
        <v/>
      </c>
      <c r="Q144" s="65">
        <f>'KQuote Mitarbeiter'!L144</f>
        <v/>
      </c>
      <c r="R144" s="57">
        <f>'KQuote Mitarbeiter'!D144</f>
        <v/>
      </c>
      <c r="S144" s="57">
        <f>'KQuote Mitarbeiter'!K144</f>
        <v/>
      </c>
    </row>
    <row r="145">
      <c r="A145" s="47">
        <f>'KQuote Mitarbeiter'!A145</f>
        <v/>
      </c>
      <c r="B145" s="48">
        <f>'KQuote Mitarbeiter'!B145</f>
        <v/>
      </c>
      <c r="C145" s="58">
        <f>IF($B145="","",(N(Berechnung!D145)+N(Berechnung!Q145))*N(Berechnung!C145))</f>
        <v/>
      </c>
      <c r="D145" s="58">
        <f>IF($B145="","",(N(Berechnung!E145)+N(Berechnung!R145))*N(Berechnung!C145))</f>
        <v/>
      </c>
      <c r="E145" s="58">
        <f>IF($B145="","",(N(Berechnung!F145)+N(Berechnung!S145))*N(Berechnung!C145))</f>
        <v/>
      </c>
      <c r="F145" s="58">
        <f>IF($B145="","",(N(Berechnung!G145)+N(Berechnung!T145))*N(Berechnung!C145))</f>
        <v/>
      </c>
      <c r="G145" s="58">
        <f>IF($B145="","",(N(Berechnung!H145)+N(Berechnung!U145))*N(Berechnung!C145))</f>
        <v/>
      </c>
      <c r="H145" s="58">
        <f>IF($B145="","",(N(Berechnung!I145)+N(Berechnung!V145))*N(Berechnung!C145))</f>
        <v/>
      </c>
      <c r="I145" s="58">
        <f>IF($B145="","",(N(Berechnung!J145)+N(Berechnung!W145))*N(Berechnung!C145))</f>
        <v/>
      </c>
      <c r="J145" s="58">
        <f>IF($B145="","",(N(Berechnung!K145)+N(Berechnung!X145))*N(Berechnung!C145))</f>
        <v/>
      </c>
      <c r="K145" s="58">
        <f>IF($B145="","",(N(Berechnung!L145)+N(Berechnung!Y145))*N(Berechnung!C145))</f>
        <v/>
      </c>
      <c r="L145" s="58">
        <f>IF($B145="","",(N(Berechnung!M145)+N(Berechnung!Z145))*N(Berechnung!C145))</f>
        <v/>
      </c>
      <c r="M145" s="58">
        <f>IF($B145="","",(N(Berechnung!N145)+N(Berechnung!AA145))*N(Berechnung!C145))</f>
        <v/>
      </c>
      <c r="N145" s="58">
        <f>IF($B145="","",(N(Berechnung!O145)+N(Berechnung!AB145))*N(Berechnung!C145))</f>
        <v/>
      </c>
      <c r="O145" s="64">
        <f>IF($B145="","",SUM(C145:N145))</f>
        <v/>
      </c>
      <c r="P145" s="57">
        <f>'KQuote Mitarbeiter'!E145</f>
        <v/>
      </c>
      <c r="Q145" s="65">
        <f>'KQuote Mitarbeiter'!L145</f>
        <v/>
      </c>
      <c r="R145" s="57">
        <f>'KQuote Mitarbeiter'!D145</f>
        <v/>
      </c>
      <c r="S145" s="57">
        <f>'KQuote Mitarbeiter'!K145</f>
        <v/>
      </c>
    </row>
    <row r="146">
      <c r="A146" s="47">
        <f>'KQuote Mitarbeiter'!A146</f>
        <v/>
      </c>
      <c r="B146" s="48">
        <f>'KQuote Mitarbeiter'!B146</f>
        <v/>
      </c>
      <c r="C146" s="58">
        <f>IF($B146="","",(N(Berechnung!D146)+N(Berechnung!Q146))*N(Berechnung!C146))</f>
        <v/>
      </c>
      <c r="D146" s="58">
        <f>IF($B146="","",(N(Berechnung!E146)+N(Berechnung!R146))*N(Berechnung!C146))</f>
        <v/>
      </c>
      <c r="E146" s="58">
        <f>IF($B146="","",(N(Berechnung!F146)+N(Berechnung!S146))*N(Berechnung!C146))</f>
        <v/>
      </c>
      <c r="F146" s="58">
        <f>IF($B146="","",(N(Berechnung!G146)+N(Berechnung!T146))*N(Berechnung!C146))</f>
        <v/>
      </c>
      <c r="G146" s="58">
        <f>IF($B146="","",(N(Berechnung!H146)+N(Berechnung!U146))*N(Berechnung!C146))</f>
        <v/>
      </c>
      <c r="H146" s="58">
        <f>IF($B146="","",(N(Berechnung!I146)+N(Berechnung!V146))*N(Berechnung!C146))</f>
        <v/>
      </c>
      <c r="I146" s="58">
        <f>IF($B146="","",(N(Berechnung!J146)+N(Berechnung!W146))*N(Berechnung!C146))</f>
        <v/>
      </c>
      <c r="J146" s="58">
        <f>IF($B146="","",(N(Berechnung!K146)+N(Berechnung!X146))*N(Berechnung!C146))</f>
        <v/>
      </c>
      <c r="K146" s="58">
        <f>IF($B146="","",(N(Berechnung!L146)+N(Berechnung!Y146))*N(Berechnung!C146))</f>
        <v/>
      </c>
      <c r="L146" s="58">
        <f>IF($B146="","",(N(Berechnung!M146)+N(Berechnung!Z146))*N(Berechnung!C146))</f>
        <v/>
      </c>
      <c r="M146" s="58">
        <f>IF($B146="","",(N(Berechnung!N146)+N(Berechnung!AA146))*N(Berechnung!C146))</f>
        <v/>
      </c>
      <c r="N146" s="58">
        <f>IF($B146="","",(N(Berechnung!O146)+N(Berechnung!AB146))*N(Berechnung!C146))</f>
        <v/>
      </c>
      <c r="O146" s="64">
        <f>IF($B146="","",SUM(C146:N146))</f>
        <v/>
      </c>
      <c r="P146" s="57">
        <f>'KQuote Mitarbeiter'!E146</f>
        <v/>
      </c>
      <c r="Q146" s="65">
        <f>'KQuote Mitarbeiter'!L146</f>
        <v/>
      </c>
      <c r="R146" s="57">
        <f>'KQuote Mitarbeiter'!D146</f>
        <v/>
      </c>
      <c r="S146" s="57">
        <f>'KQuote Mitarbeiter'!K146</f>
        <v/>
      </c>
    </row>
    <row r="147">
      <c r="A147" s="47">
        <f>'KQuote Mitarbeiter'!A147</f>
        <v/>
      </c>
      <c r="B147" s="48">
        <f>'KQuote Mitarbeiter'!B147</f>
        <v/>
      </c>
      <c r="C147" s="58">
        <f>IF($B147="","",(N(Berechnung!D147)+N(Berechnung!Q147))*N(Berechnung!C147))</f>
        <v/>
      </c>
      <c r="D147" s="58">
        <f>IF($B147="","",(N(Berechnung!E147)+N(Berechnung!R147))*N(Berechnung!C147))</f>
        <v/>
      </c>
      <c r="E147" s="58">
        <f>IF($B147="","",(N(Berechnung!F147)+N(Berechnung!S147))*N(Berechnung!C147))</f>
        <v/>
      </c>
      <c r="F147" s="58">
        <f>IF($B147="","",(N(Berechnung!G147)+N(Berechnung!T147))*N(Berechnung!C147))</f>
        <v/>
      </c>
      <c r="G147" s="58">
        <f>IF($B147="","",(N(Berechnung!H147)+N(Berechnung!U147))*N(Berechnung!C147))</f>
        <v/>
      </c>
      <c r="H147" s="58">
        <f>IF($B147="","",(N(Berechnung!I147)+N(Berechnung!V147))*N(Berechnung!C147))</f>
        <v/>
      </c>
      <c r="I147" s="58">
        <f>IF($B147="","",(N(Berechnung!J147)+N(Berechnung!W147))*N(Berechnung!C147))</f>
        <v/>
      </c>
      <c r="J147" s="58">
        <f>IF($B147="","",(N(Berechnung!K147)+N(Berechnung!X147))*N(Berechnung!C147))</f>
        <v/>
      </c>
      <c r="K147" s="58">
        <f>IF($B147="","",(N(Berechnung!L147)+N(Berechnung!Y147))*N(Berechnung!C147))</f>
        <v/>
      </c>
      <c r="L147" s="58">
        <f>IF($B147="","",(N(Berechnung!M147)+N(Berechnung!Z147))*N(Berechnung!C147))</f>
        <v/>
      </c>
      <c r="M147" s="58">
        <f>IF($B147="","",(N(Berechnung!N147)+N(Berechnung!AA147))*N(Berechnung!C147))</f>
        <v/>
      </c>
      <c r="N147" s="58">
        <f>IF($B147="","",(N(Berechnung!O147)+N(Berechnung!AB147))*N(Berechnung!C147))</f>
        <v/>
      </c>
      <c r="O147" s="64">
        <f>IF($B147="","",SUM(C147:N147))</f>
        <v/>
      </c>
      <c r="P147" s="57">
        <f>'KQuote Mitarbeiter'!E147</f>
        <v/>
      </c>
      <c r="Q147" s="65">
        <f>'KQuote Mitarbeiter'!L147</f>
        <v/>
      </c>
      <c r="R147" s="57">
        <f>'KQuote Mitarbeiter'!D147</f>
        <v/>
      </c>
      <c r="S147" s="57">
        <f>'KQuote Mitarbeiter'!K147</f>
        <v/>
      </c>
    </row>
    <row r="148">
      <c r="A148" s="47">
        <f>'KQuote Mitarbeiter'!A148</f>
        <v/>
      </c>
      <c r="B148" s="48">
        <f>'KQuote Mitarbeiter'!B148</f>
        <v/>
      </c>
      <c r="C148" s="58">
        <f>IF($B148="","",(N(Berechnung!D148)+N(Berechnung!Q148))*N(Berechnung!C148))</f>
        <v/>
      </c>
      <c r="D148" s="58">
        <f>IF($B148="","",(N(Berechnung!E148)+N(Berechnung!R148))*N(Berechnung!C148))</f>
        <v/>
      </c>
      <c r="E148" s="58">
        <f>IF($B148="","",(N(Berechnung!F148)+N(Berechnung!S148))*N(Berechnung!C148))</f>
        <v/>
      </c>
      <c r="F148" s="58">
        <f>IF($B148="","",(N(Berechnung!G148)+N(Berechnung!T148))*N(Berechnung!C148))</f>
        <v/>
      </c>
      <c r="G148" s="58">
        <f>IF($B148="","",(N(Berechnung!H148)+N(Berechnung!U148))*N(Berechnung!C148))</f>
        <v/>
      </c>
      <c r="H148" s="58">
        <f>IF($B148="","",(N(Berechnung!I148)+N(Berechnung!V148))*N(Berechnung!C148))</f>
        <v/>
      </c>
      <c r="I148" s="58">
        <f>IF($B148="","",(N(Berechnung!J148)+N(Berechnung!W148))*N(Berechnung!C148))</f>
        <v/>
      </c>
      <c r="J148" s="58">
        <f>IF($B148="","",(N(Berechnung!K148)+N(Berechnung!X148))*N(Berechnung!C148))</f>
        <v/>
      </c>
      <c r="K148" s="58">
        <f>IF($B148="","",(N(Berechnung!L148)+N(Berechnung!Y148))*N(Berechnung!C148))</f>
        <v/>
      </c>
      <c r="L148" s="58">
        <f>IF($B148="","",(N(Berechnung!M148)+N(Berechnung!Z148))*N(Berechnung!C148))</f>
        <v/>
      </c>
      <c r="M148" s="58">
        <f>IF($B148="","",(N(Berechnung!N148)+N(Berechnung!AA148))*N(Berechnung!C148))</f>
        <v/>
      </c>
      <c r="N148" s="58">
        <f>IF($B148="","",(N(Berechnung!O148)+N(Berechnung!AB148))*N(Berechnung!C148))</f>
        <v/>
      </c>
      <c r="O148" s="64">
        <f>IF($B148="","",SUM(C148:N148))</f>
        <v/>
      </c>
      <c r="P148" s="57">
        <f>'KQuote Mitarbeiter'!E148</f>
        <v/>
      </c>
      <c r="Q148" s="65">
        <f>'KQuote Mitarbeiter'!L148</f>
        <v/>
      </c>
      <c r="R148" s="57">
        <f>'KQuote Mitarbeiter'!D148</f>
        <v/>
      </c>
      <c r="S148" s="57">
        <f>'KQuote Mitarbeiter'!K148</f>
        <v/>
      </c>
    </row>
    <row r="149">
      <c r="A149" s="47">
        <f>'KQuote Mitarbeiter'!A149</f>
        <v/>
      </c>
      <c r="B149" s="48">
        <f>'KQuote Mitarbeiter'!B149</f>
        <v/>
      </c>
      <c r="C149" s="58">
        <f>IF($B149="","",(N(Berechnung!D149)+N(Berechnung!Q149))*N(Berechnung!C149))</f>
        <v/>
      </c>
      <c r="D149" s="58">
        <f>IF($B149="","",(N(Berechnung!E149)+N(Berechnung!R149))*N(Berechnung!C149))</f>
        <v/>
      </c>
      <c r="E149" s="58">
        <f>IF($B149="","",(N(Berechnung!F149)+N(Berechnung!S149))*N(Berechnung!C149))</f>
        <v/>
      </c>
      <c r="F149" s="58">
        <f>IF($B149="","",(N(Berechnung!G149)+N(Berechnung!T149))*N(Berechnung!C149))</f>
        <v/>
      </c>
      <c r="G149" s="58">
        <f>IF($B149="","",(N(Berechnung!H149)+N(Berechnung!U149))*N(Berechnung!C149))</f>
        <v/>
      </c>
      <c r="H149" s="58">
        <f>IF($B149="","",(N(Berechnung!I149)+N(Berechnung!V149))*N(Berechnung!C149))</f>
        <v/>
      </c>
      <c r="I149" s="58">
        <f>IF($B149="","",(N(Berechnung!J149)+N(Berechnung!W149))*N(Berechnung!C149))</f>
        <v/>
      </c>
      <c r="J149" s="58">
        <f>IF($B149="","",(N(Berechnung!K149)+N(Berechnung!X149))*N(Berechnung!C149))</f>
        <v/>
      </c>
      <c r="K149" s="58">
        <f>IF($B149="","",(N(Berechnung!L149)+N(Berechnung!Y149))*N(Berechnung!C149))</f>
        <v/>
      </c>
      <c r="L149" s="58">
        <f>IF($B149="","",(N(Berechnung!M149)+N(Berechnung!Z149))*N(Berechnung!C149))</f>
        <v/>
      </c>
      <c r="M149" s="58">
        <f>IF($B149="","",(N(Berechnung!N149)+N(Berechnung!AA149))*N(Berechnung!C149))</f>
        <v/>
      </c>
      <c r="N149" s="58">
        <f>IF($B149="","",(N(Berechnung!O149)+N(Berechnung!AB149))*N(Berechnung!C149))</f>
        <v/>
      </c>
      <c r="O149" s="64">
        <f>IF($B149="","",SUM(C149:N149))</f>
        <v/>
      </c>
      <c r="P149" s="57">
        <f>'KQuote Mitarbeiter'!E149</f>
        <v/>
      </c>
      <c r="Q149" s="65">
        <f>'KQuote Mitarbeiter'!L149</f>
        <v/>
      </c>
      <c r="R149" s="57">
        <f>'KQuote Mitarbeiter'!D149</f>
        <v/>
      </c>
      <c r="S149" s="57">
        <f>'KQuote Mitarbeiter'!K149</f>
        <v/>
      </c>
    </row>
    <row r="150">
      <c r="A150" s="47">
        <f>'KQuote Mitarbeiter'!A150</f>
        <v/>
      </c>
      <c r="B150" s="48">
        <f>'KQuote Mitarbeiter'!B150</f>
        <v/>
      </c>
      <c r="C150" s="58">
        <f>IF($B150="","",(N(Berechnung!D150)+N(Berechnung!Q150))*N(Berechnung!C150))</f>
        <v/>
      </c>
      <c r="D150" s="58">
        <f>IF($B150="","",(N(Berechnung!E150)+N(Berechnung!R150))*N(Berechnung!C150))</f>
        <v/>
      </c>
      <c r="E150" s="58">
        <f>IF($B150="","",(N(Berechnung!F150)+N(Berechnung!S150))*N(Berechnung!C150))</f>
        <v/>
      </c>
      <c r="F150" s="58">
        <f>IF($B150="","",(N(Berechnung!G150)+N(Berechnung!T150))*N(Berechnung!C150))</f>
        <v/>
      </c>
      <c r="G150" s="58">
        <f>IF($B150="","",(N(Berechnung!H150)+N(Berechnung!U150))*N(Berechnung!C150))</f>
        <v/>
      </c>
      <c r="H150" s="58">
        <f>IF($B150="","",(N(Berechnung!I150)+N(Berechnung!V150))*N(Berechnung!C150))</f>
        <v/>
      </c>
      <c r="I150" s="58">
        <f>IF($B150="","",(N(Berechnung!J150)+N(Berechnung!W150))*N(Berechnung!C150))</f>
        <v/>
      </c>
      <c r="J150" s="58">
        <f>IF($B150="","",(N(Berechnung!K150)+N(Berechnung!X150))*N(Berechnung!C150))</f>
        <v/>
      </c>
      <c r="K150" s="58">
        <f>IF($B150="","",(N(Berechnung!L150)+N(Berechnung!Y150))*N(Berechnung!C150))</f>
        <v/>
      </c>
      <c r="L150" s="58">
        <f>IF($B150="","",(N(Berechnung!M150)+N(Berechnung!Z150))*N(Berechnung!C150))</f>
        <v/>
      </c>
      <c r="M150" s="58">
        <f>IF($B150="","",(N(Berechnung!N150)+N(Berechnung!AA150))*N(Berechnung!C150))</f>
        <v/>
      </c>
      <c r="N150" s="58">
        <f>IF($B150="","",(N(Berechnung!O150)+N(Berechnung!AB150))*N(Berechnung!C150))</f>
        <v/>
      </c>
      <c r="O150" s="64">
        <f>IF($B150="","",SUM(C150:N150))</f>
        <v/>
      </c>
      <c r="P150" s="57">
        <f>'KQuote Mitarbeiter'!E150</f>
        <v/>
      </c>
      <c r="Q150" s="65">
        <f>'KQuote Mitarbeiter'!L150</f>
        <v/>
      </c>
      <c r="R150" s="57">
        <f>'KQuote Mitarbeiter'!D150</f>
        <v/>
      </c>
      <c r="S150" s="57">
        <f>'KQuote Mitarbeiter'!K150</f>
        <v/>
      </c>
    </row>
    <row r="151">
      <c r="A151" s="47">
        <f>'KQuote Mitarbeiter'!A151</f>
        <v/>
      </c>
      <c r="B151" s="48">
        <f>'KQuote Mitarbeiter'!B151</f>
        <v/>
      </c>
      <c r="C151" s="58">
        <f>IF($B151="","",(N(Berechnung!D151)+N(Berechnung!Q151))*N(Berechnung!C151))</f>
        <v/>
      </c>
      <c r="D151" s="58">
        <f>IF($B151="","",(N(Berechnung!E151)+N(Berechnung!R151))*N(Berechnung!C151))</f>
        <v/>
      </c>
      <c r="E151" s="58">
        <f>IF($B151="","",(N(Berechnung!F151)+N(Berechnung!S151))*N(Berechnung!C151))</f>
        <v/>
      </c>
      <c r="F151" s="58">
        <f>IF($B151="","",(N(Berechnung!G151)+N(Berechnung!T151))*N(Berechnung!C151))</f>
        <v/>
      </c>
      <c r="G151" s="58">
        <f>IF($B151="","",(N(Berechnung!H151)+N(Berechnung!U151))*N(Berechnung!C151))</f>
        <v/>
      </c>
      <c r="H151" s="58">
        <f>IF($B151="","",(N(Berechnung!I151)+N(Berechnung!V151))*N(Berechnung!C151))</f>
        <v/>
      </c>
      <c r="I151" s="58">
        <f>IF($B151="","",(N(Berechnung!J151)+N(Berechnung!W151))*N(Berechnung!C151))</f>
        <v/>
      </c>
      <c r="J151" s="58">
        <f>IF($B151="","",(N(Berechnung!K151)+N(Berechnung!X151))*N(Berechnung!C151))</f>
        <v/>
      </c>
      <c r="K151" s="58">
        <f>IF($B151="","",(N(Berechnung!L151)+N(Berechnung!Y151))*N(Berechnung!C151))</f>
        <v/>
      </c>
      <c r="L151" s="58">
        <f>IF($B151="","",(N(Berechnung!M151)+N(Berechnung!Z151))*N(Berechnung!C151))</f>
        <v/>
      </c>
      <c r="M151" s="58">
        <f>IF($B151="","",(N(Berechnung!N151)+N(Berechnung!AA151))*N(Berechnung!C151))</f>
        <v/>
      </c>
      <c r="N151" s="58">
        <f>IF($B151="","",(N(Berechnung!O151)+N(Berechnung!AB151))*N(Berechnung!C151))</f>
        <v/>
      </c>
      <c r="O151" s="64">
        <f>IF($B151="","",SUM(C151:N151))</f>
        <v/>
      </c>
      <c r="P151" s="57">
        <f>'KQuote Mitarbeiter'!E151</f>
        <v/>
      </c>
      <c r="Q151" s="65">
        <f>'KQuote Mitarbeiter'!L151</f>
        <v/>
      </c>
      <c r="R151" s="57">
        <f>'KQuote Mitarbeiter'!D151</f>
        <v/>
      </c>
      <c r="S151" s="57">
        <f>'KQuote Mitarbeiter'!K151</f>
        <v/>
      </c>
    </row>
    <row r="152">
      <c r="A152" s="47">
        <f>'KQuote Mitarbeiter'!A152</f>
        <v/>
      </c>
      <c r="B152" s="48">
        <f>'KQuote Mitarbeiter'!B152</f>
        <v/>
      </c>
      <c r="C152" s="58">
        <f>IF($B152="","",(N(Berechnung!D152)+N(Berechnung!Q152))*N(Berechnung!C152))</f>
        <v/>
      </c>
      <c r="D152" s="58">
        <f>IF($B152="","",(N(Berechnung!E152)+N(Berechnung!R152))*N(Berechnung!C152))</f>
        <v/>
      </c>
      <c r="E152" s="58">
        <f>IF($B152="","",(N(Berechnung!F152)+N(Berechnung!S152))*N(Berechnung!C152))</f>
        <v/>
      </c>
      <c r="F152" s="58">
        <f>IF($B152="","",(N(Berechnung!G152)+N(Berechnung!T152))*N(Berechnung!C152))</f>
        <v/>
      </c>
      <c r="G152" s="58">
        <f>IF($B152="","",(N(Berechnung!H152)+N(Berechnung!U152))*N(Berechnung!C152))</f>
        <v/>
      </c>
      <c r="H152" s="58">
        <f>IF($B152="","",(N(Berechnung!I152)+N(Berechnung!V152))*N(Berechnung!C152))</f>
        <v/>
      </c>
      <c r="I152" s="58">
        <f>IF($B152="","",(N(Berechnung!J152)+N(Berechnung!W152))*N(Berechnung!C152))</f>
        <v/>
      </c>
      <c r="J152" s="58">
        <f>IF($B152="","",(N(Berechnung!K152)+N(Berechnung!X152))*N(Berechnung!C152))</f>
        <v/>
      </c>
      <c r="K152" s="58">
        <f>IF($B152="","",(N(Berechnung!L152)+N(Berechnung!Y152))*N(Berechnung!C152))</f>
        <v/>
      </c>
      <c r="L152" s="58">
        <f>IF($B152="","",(N(Berechnung!M152)+N(Berechnung!Z152))*N(Berechnung!C152))</f>
        <v/>
      </c>
      <c r="M152" s="58">
        <f>IF($B152="","",(N(Berechnung!N152)+N(Berechnung!AA152))*N(Berechnung!C152))</f>
        <v/>
      </c>
      <c r="N152" s="58">
        <f>IF($B152="","",(N(Berechnung!O152)+N(Berechnung!AB152))*N(Berechnung!C152))</f>
        <v/>
      </c>
      <c r="O152" s="64">
        <f>IF($B152="","",SUM(C152:N152))</f>
        <v/>
      </c>
      <c r="P152" s="57">
        <f>'KQuote Mitarbeiter'!E152</f>
        <v/>
      </c>
      <c r="Q152" s="65">
        <f>'KQuote Mitarbeiter'!L152</f>
        <v/>
      </c>
      <c r="R152" s="57">
        <f>'KQuote Mitarbeiter'!D152</f>
        <v/>
      </c>
      <c r="S152" s="57">
        <f>'KQuote Mitarbeiter'!K152</f>
        <v/>
      </c>
    </row>
    <row r="153">
      <c r="A153" s="47">
        <f>'KQuote Mitarbeiter'!A153</f>
        <v/>
      </c>
      <c r="B153" s="48">
        <f>'KQuote Mitarbeiter'!B153</f>
        <v/>
      </c>
      <c r="C153" s="58">
        <f>IF($B153="","",(N(Berechnung!D153)+N(Berechnung!Q153))*N(Berechnung!C153))</f>
        <v/>
      </c>
      <c r="D153" s="58">
        <f>IF($B153="","",(N(Berechnung!E153)+N(Berechnung!R153))*N(Berechnung!C153))</f>
        <v/>
      </c>
      <c r="E153" s="58">
        <f>IF($B153="","",(N(Berechnung!F153)+N(Berechnung!S153))*N(Berechnung!C153))</f>
        <v/>
      </c>
      <c r="F153" s="58">
        <f>IF($B153="","",(N(Berechnung!G153)+N(Berechnung!T153))*N(Berechnung!C153))</f>
        <v/>
      </c>
      <c r="G153" s="58">
        <f>IF($B153="","",(N(Berechnung!H153)+N(Berechnung!U153))*N(Berechnung!C153))</f>
        <v/>
      </c>
      <c r="H153" s="58">
        <f>IF($B153="","",(N(Berechnung!I153)+N(Berechnung!V153))*N(Berechnung!C153))</f>
        <v/>
      </c>
      <c r="I153" s="58">
        <f>IF($B153="","",(N(Berechnung!J153)+N(Berechnung!W153))*N(Berechnung!C153))</f>
        <v/>
      </c>
      <c r="J153" s="58">
        <f>IF($B153="","",(N(Berechnung!K153)+N(Berechnung!X153))*N(Berechnung!C153))</f>
        <v/>
      </c>
      <c r="K153" s="58">
        <f>IF($B153="","",(N(Berechnung!L153)+N(Berechnung!Y153))*N(Berechnung!C153))</f>
        <v/>
      </c>
      <c r="L153" s="58">
        <f>IF($B153="","",(N(Berechnung!M153)+N(Berechnung!Z153))*N(Berechnung!C153))</f>
        <v/>
      </c>
      <c r="M153" s="58">
        <f>IF($B153="","",(N(Berechnung!N153)+N(Berechnung!AA153))*N(Berechnung!C153))</f>
        <v/>
      </c>
      <c r="N153" s="58">
        <f>IF($B153="","",(N(Berechnung!O153)+N(Berechnung!AB153))*N(Berechnung!C153))</f>
        <v/>
      </c>
      <c r="O153" s="64">
        <f>IF($B153="","",SUM(C153:N153))</f>
        <v/>
      </c>
      <c r="P153" s="57">
        <f>'KQuote Mitarbeiter'!E153</f>
        <v/>
      </c>
      <c r="Q153" s="65">
        <f>'KQuote Mitarbeiter'!L153</f>
        <v/>
      </c>
      <c r="R153" s="57">
        <f>'KQuote Mitarbeiter'!D153</f>
        <v/>
      </c>
      <c r="S153" s="57">
        <f>'KQuote Mitarbeiter'!K153</f>
        <v/>
      </c>
    </row>
    <row r="154">
      <c r="A154" s="47">
        <f>'KQuote Mitarbeiter'!A154</f>
        <v/>
      </c>
      <c r="B154" s="48">
        <f>'KQuote Mitarbeiter'!B154</f>
        <v/>
      </c>
      <c r="C154" s="58">
        <f>IF($B154="","",(N(Berechnung!D154)+N(Berechnung!Q154))*N(Berechnung!C154))</f>
        <v/>
      </c>
      <c r="D154" s="58">
        <f>IF($B154="","",(N(Berechnung!E154)+N(Berechnung!R154))*N(Berechnung!C154))</f>
        <v/>
      </c>
      <c r="E154" s="58">
        <f>IF($B154="","",(N(Berechnung!F154)+N(Berechnung!S154))*N(Berechnung!C154))</f>
        <v/>
      </c>
      <c r="F154" s="58">
        <f>IF($B154="","",(N(Berechnung!G154)+N(Berechnung!T154))*N(Berechnung!C154))</f>
        <v/>
      </c>
      <c r="G154" s="58">
        <f>IF($B154="","",(N(Berechnung!H154)+N(Berechnung!U154))*N(Berechnung!C154))</f>
        <v/>
      </c>
      <c r="H154" s="58">
        <f>IF($B154="","",(N(Berechnung!I154)+N(Berechnung!V154))*N(Berechnung!C154))</f>
        <v/>
      </c>
      <c r="I154" s="58">
        <f>IF($B154="","",(N(Berechnung!J154)+N(Berechnung!W154))*N(Berechnung!C154))</f>
        <v/>
      </c>
      <c r="J154" s="58">
        <f>IF($B154="","",(N(Berechnung!K154)+N(Berechnung!X154))*N(Berechnung!C154))</f>
        <v/>
      </c>
      <c r="K154" s="58">
        <f>IF($B154="","",(N(Berechnung!L154)+N(Berechnung!Y154))*N(Berechnung!C154))</f>
        <v/>
      </c>
      <c r="L154" s="58">
        <f>IF($B154="","",(N(Berechnung!M154)+N(Berechnung!Z154))*N(Berechnung!C154))</f>
        <v/>
      </c>
      <c r="M154" s="58">
        <f>IF($B154="","",(N(Berechnung!N154)+N(Berechnung!AA154))*N(Berechnung!C154))</f>
        <v/>
      </c>
      <c r="N154" s="58">
        <f>IF($B154="","",(N(Berechnung!O154)+N(Berechnung!AB154))*N(Berechnung!C154))</f>
        <v/>
      </c>
      <c r="O154" s="64">
        <f>IF($B154="","",SUM(C154:N154))</f>
        <v/>
      </c>
      <c r="P154" s="57">
        <f>'KQuote Mitarbeiter'!E154</f>
        <v/>
      </c>
      <c r="Q154" s="65">
        <f>'KQuote Mitarbeiter'!L154</f>
        <v/>
      </c>
      <c r="R154" s="57">
        <f>'KQuote Mitarbeiter'!D154</f>
        <v/>
      </c>
      <c r="S154" s="57">
        <f>'KQuote Mitarbeiter'!K154</f>
        <v/>
      </c>
    </row>
    <row r="155">
      <c r="A155" s="47">
        <f>'KQuote Mitarbeiter'!A155</f>
        <v/>
      </c>
      <c r="B155" s="48">
        <f>'KQuote Mitarbeiter'!B155</f>
        <v/>
      </c>
      <c r="C155" s="58">
        <f>IF($B155="","",(N(Berechnung!D155)+N(Berechnung!Q155))*N(Berechnung!C155))</f>
        <v/>
      </c>
      <c r="D155" s="58">
        <f>IF($B155="","",(N(Berechnung!E155)+N(Berechnung!R155))*N(Berechnung!C155))</f>
        <v/>
      </c>
      <c r="E155" s="58">
        <f>IF($B155="","",(N(Berechnung!F155)+N(Berechnung!S155))*N(Berechnung!C155))</f>
        <v/>
      </c>
      <c r="F155" s="58">
        <f>IF($B155="","",(N(Berechnung!G155)+N(Berechnung!T155))*N(Berechnung!C155))</f>
        <v/>
      </c>
      <c r="G155" s="58">
        <f>IF($B155="","",(N(Berechnung!H155)+N(Berechnung!U155))*N(Berechnung!C155))</f>
        <v/>
      </c>
      <c r="H155" s="58">
        <f>IF($B155="","",(N(Berechnung!I155)+N(Berechnung!V155))*N(Berechnung!C155))</f>
        <v/>
      </c>
      <c r="I155" s="58">
        <f>IF($B155="","",(N(Berechnung!J155)+N(Berechnung!W155))*N(Berechnung!C155))</f>
        <v/>
      </c>
      <c r="J155" s="58">
        <f>IF($B155="","",(N(Berechnung!K155)+N(Berechnung!X155))*N(Berechnung!C155))</f>
        <v/>
      </c>
      <c r="K155" s="58">
        <f>IF($B155="","",(N(Berechnung!L155)+N(Berechnung!Y155))*N(Berechnung!C155))</f>
        <v/>
      </c>
      <c r="L155" s="58">
        <f>IF($B155="","",(N(Berechnung!M155)+N(Berechnung!Z155))*N(Berechnung!C155))</f>
        <v/>
      </c>
      <c r="M155" s="58">
        <f>IF($B155="","",(N(Berechnung!N155)+N(Berechnung!AA155))*N(Berechnung!C155))</f>
        <v/>
      </c>
      <c r="N155" s="58">
        <f>IF($B155="","",(N(Berechnung!O155)+N(Berechnung!AB155))*N(Berechnung!C155))</f>
        <v/>
      </c>
      <c r="O155" s="64">
        <f>IF($B155="","",SUM(C155:N155))</f>
        <v/>
      </c>
      <c r="P155" s="57">
        <f>'KQuote Mitarbeiter'!E155</f>
        <v/>
      </c>
      <c r="Q155" s="65">
        <f>'KQuote Mitarbeiter'!L155</f>
        <v/>
      </c>
      <c r="R155" s="57">
        <f>'KQuote Mitarbeiter'!D155</f>
        <v/>
      </c>
      <c r="S155" s="57">
        <f>'KQuote Mitarbeiter'!K155</f>
        <v/>
      </c>
    </row>
    <row r="156">
      <c r="A156" s="47">
        <f>'KQuote Mitarbeiter'!A156</f>
        <v/>
      </c>
      <c r="B156" s="48">
        <f>'KQuote Mitarbeiter'!B156</f>
        <v/>
      </c>
      <c r="C156" s="58">
        <f>IF($B156="","",(N(Berechnung!D156)+N(Berechnung!Q156))*N(Berechnung!C156))</f>
        <v/>
      </c>
      <c r="D156" s="58">
        <f>IF($B156="","",(N(Berechnung!E156)+N(Berechnung!R156))*N(Berechnung!C156))</f>
        <v/>
      </c>
      <c r="E156" s="58">
        <f>IF($B156="","",(N(Berechnung!F156)+N(Berechnung!S156))*N(Berechnung!C156))</f>
        <v/>
      </c>
      <c r="F156" s="58">
        <f>IF($B156="","",(N(Berechnung!G156)+N(Berechnung!T156))*N(Berechnung!C156))</f>
        <v/>
      </c>
      <c r="G156" s="58">
        <f>IF($B156="","",(N(Berechnung!H156)+N(Berechnung!U156))*N(Berechnung!C156))</f>
        <v/>
      </c>
      <c r="H156" s="58">
        <f>IF($B156="","",(N(Berechnung!I156)+N(Berechnung!V156))*N(Berechnung!C156))</f>
        <v/>
      </c>
      <c r="I156" s="58">
        <f>IF($B156="","",(N(Berechnung!J156)+N(Berechnung!W156))*N(Berechnung!C156))</f>
        <v/>
      </c>
      <c r="J156" s="58">
        <f>IF($B156="","",(N(Berechnung!K156)+N(Berechnung!X156))*N(Berechnung!C156))</f>
        <v/>
      </c>
      <c r="K156" s="58">
        <f>IF($B156="","",(N(Berechnung!L156)+N(Berechnung!Y156))*N(Berechnung!C156))</f>
        <v/>
      </c>
      <c r="L156" s="58">
        <f>IF($B156="","",(N(Berechnung!M156)+N(Berechnung!Z156))*N(Berechnung!C156))</f>
        <v/>
      </c>
      <c r="M156" s="58">
        <f>IF($B156="","",(N(Berechnung!N156)+N(Berechnung!AA156))*N(Berechnung!C156))</f>
        <v/>
      </c>
      <c r="N156" s="58">
        <f>IF($B156="","",(N(Berechnung!O156)+N(Berechnung!AB156))*N(Berechnung!C156))</f>
        <v/>
      </c>
      <c r="O156" s="64">
        <f>IF($B156="","",SUM(C156:N156))</f>
        <v/>
      </c>
      <c r="P156" s="57">
        <f>'KQuote Mitarbeiter'!E156</f>
        <v/>
      </c>
      <c r="Q156" s="65">
        <f>'KQuote Mitarbeiter'!L156</f>
        <v/>
      </c>
      <c r="R156" s="57">
        <f>'KQuote Mitarbeiter'!D156</f>
        <v/>
      </c>
      <c r="S156" s="57">
        <f>'KQuote Mitarbeiter'!K156</f>
        <v/>
      </c>
    </row>
    <row r="157">
      <c r="A157" s="47">
        <f>'KQuote Mitarbeiter'!A157</f>
        <v/>
      </c>
      <c r="B157" s="48">
        <f>'KQuote Mitarbeiter'!B157</f>
        <v/>
      </c>
      <c r="C157" s="58">
        <f>IF($B157="","",(N(Berechnung!D157)+N(Berechnung!Q157))*N(Berechnung!C157))</f>
        <v/>
      </c>
      <c r="D157" s="58">
        <f>IF($B157="","",(N(Berechnung!E157)+N(Berechnung!R157))*N(Berechnung!C157))</f>
        <v/>
      </c>
      <c r="E157" s="58">
        <f>IF($B157="","",(N(Berechnung!F157)+N(Berechnung!S157))*N(Berechnung!C157))</f>
        <v/>
      </c>
      <c r="F157" s="58">
        <f>IF($B157="","",(N(Berechnung!G157)+N(Berechnung!T157))*N(Berechnung!C157))</f>
        <v/>
      </c>
      <c r="G157" s="58">
        <f>IF($B157="","",(N(Berechnung!H157)+N(Berechnung!U157))*N(Berechnung!C157))</f>
        <v/>
      </c>
      <c r="H157" s="58">
        <f>IF($B157="","",(N(Berechnung!I157)+N(Berechnung!V157))*N(Berechnung!C157))</f>
        <v/>
      </c>
      <c r="I157" s="58">
        <f>IF($B157="","",(N(Berechnung!J157)+N(Berechnung!W157))*N(Berechnung!C157))</f>
        <v/>
      </c>
      <c r="J157" s="58">
        <f>IF($B157="","",(N(Berechnung!K157)+N(Berechnung!X157))*N(Berechnung!C157))</f>
        <v/>
      </c>
      <c r="K157" s="58">
        <f>IF($B157="","",(N(Berechnung!L157)+N(Berechnung!Y157))*N(Berechnung!C157))</f>
        <v/>
      </c>
      <c r="L157" s="58">
        <f>IF($B157="","",(N(Berechnung!M157)+N(Berechnung!Z157))*N(Berechnung!C157))</f>
        <v/>
      </c>
      <c r="M157" s="58">
        <f>IF($B157="","",(N(Berechnung!N157)+N(Berechnung!AA157))*N(Berechnung!C157))</f>
        <v/>
      </c>
      <c r="N157" s="58">
        <f>IF($B157="","",(N(Berechnung!O157)+N(Berechnung!AB157))*N(Berechnung!C157))</f>
        <v/>
      </c>
      <c r="O157" s="64">
        <f>IF($B157="","",SUM(C157:N157))</f>
        <v/>
      </c>
      <c r="P157" s="57">
        <f>'KQuote Mitarbeiter'!E157</f>
        <v/>
      </c>
      <c r="Q157" s="65">
        <f>'KQuote Mitarbeiter'!L157</f>
        <v/>
      </c>
      <c r="R157" s="57">
        <f>'KQuote Mitarbeiter'!D157</f>
        <v/>
      </c>
      <c r="S157" s="57">
        <f>'KQuote Mitarbeiter'!K157</f>
        <v/>
      </c>
    </row>
    <row r="158">
      <c r="A158" s="47">
        <f>'KQuote Mitarbeiter'!A158</f>
        <v/>
      </c>
      <c r="B158" s="48">
        <f>'KQuote Mitarbeiter'!B158</f>
        <v/>
      </c>
      <c r="C158" s="58">
        <f>IF($B158="","",(N(Berechnung!D158)+N(Berechnung!Q158))*N(Berechnung!C158))</f>
        <v/>
      </c>
      <c r="D158" s="58">
        <f>IF($B158="","",(N(Berechnung!E158)+N(Berechnung!R158))*N(Berechnung!C158))</f>
        <v/>
      </c>
      <c r="E158" s="58">
        <f>IF($B158="","",(N(Berechnung!F158)+N(Berechnung!S158))*N(Berechnung!C158))</f>
        <v/>
      </c>
      <c r="F158" s="58">
        <f>IF($B158="","",(N(Berechnung!G158)+N(Berechnung!T158))*N(Berechnung!C158))</f>
        <v/>
      </c>
      <c r="G158" s="58">
        <f>IF($B158="","",(N(Berechnung!H158)+N(Berechnung!U158))*N(Berechnung!C158))</f>
        <v/>
      </c>
      <c r="H158" s="58">
        <f>IF($B158="","",(N(Berechnung!I158)+N(Berechnung!V158))*N(Berechnung!C158))</f>
        <v/>
      </c>
      <c r="I158" s="58">
        <f>IF($B158="","",(N(Berechnung!J158)+N(Berechnung!W158))*N(Berechnung!C158))</f>
        <v/>
      </c>
      <c r="J158" s="58">
        <f>IF($B158="","",(N(Berechnung!K158)+N(Berechnung!X158))*N(Berechnung!C158))</f>
        <v/>
      </c>
      <c r="K158" s="58">
        <f>IF($B158="","",(N(Berechnung!L158)+N(Berechnung!Y158))*N(Berechnung!C158))</f>
        <v/>
      </c>
      <c r="L158" s="58">
        <f>IF($B158="","",(N(Berechnung!M158)+N(Berechnung!Z158))*N(Berechnung!C158))</f>
        <v/>
      </c>
      <c r="M158" s="58">
        <f>IF($B158="","",(N(Berechnung!N158)+N(Berechnung!AA158))*N(Berechnung!C158))</f>
        <v/>
      </c>
      <c r="N158" s="58">
        <f>IF($B158="","",(N(Berechnung!O158)+N(Berechnung!AB158))*N(Berechnung!C158))</f>
        <v/>
      </c>
      <c r="O158" s="64">
        <f>IF($B158="","",SUM(C158:N158))</f>
        <v/>
      </c>
      <c r="P158" s="57">
        <f>'KQuote Mitarbeiter'!E158</f>
        <v/>
      </c>
      <c r="Q158" s="65">
        <f>'KQuote Mitarbeiter'!L158</f>
        <v/>
      </c>
      <c r="R158" s="57">
        <f>'KQuote Mitarbeiter'!D158</f>
        <v/>
      </c>
      <c r="S158" s="57">
        <f>'KQuote Mitarbeiter'!K158</f>
        <v/>
      </c>
    </row>
    <row r="159">
      <c r="A159" s="47">
        <f>'KQuote Mitarbeiter'!A159</f>
        <v/>
      </c>
      <c r="B159" s="48">
        <f>'KQuote Mitarbeiter'!B159</f>
        <v/>
      </c>
      <c r="C159" s="58">
        <f>IF($B159="","",(N(Berechnung!D159)+N(Berechnung!Q159))*N(Berechnung!C159))</f>
        <v/>
      </c>
      <c r="D159" s="58">
        <f>IF($B159="","",(N(Berechnung!E159)+N(Berechnung!R159))*N(Berechnung!C159))</f>
        <v/>
      </c>
      <c r="E159" s="58">
        <f>IF($B159="","",(N(Berechnung!F159)+N(Berechnung!S159))*N(Berechnung!C159))</f>
        <v/>
      </c>
      <c r="F159" s="58">
        <f>IF($B159="","",(N(Berechnung!G159)+N(Berechnung!T159))*N(Berechnung!C159))</f>
        <v/>
      </c>
      <c r="G159" s="58">
        <f>IF($B159="","",(N(Berechnung!H159)+N(Berechnung!U159))*N(Berechnung!C159))</f>
        <v/>
      </c>
      <c r="H159" s="58">
        <f>IF($B159="","",(N(Berechnung!I159)+N(Berechnung!V159))*N(Berechnung!C159))</f>
        <v/>
      </c>
      <c r="I159" s="58">
        <f>IF($B159="","",(N(Berechnung!J159)+N(Berechnung!W159))*N(Berechnung!C159))</f>
        <v/>
      </c>
      <c r="J159" s="58">
        <f>IF($B159="","",(N(Berechnung!K159)+N(Berechnung!X159))*N(Berechnung!C159))</f>
        <v/>
      </c>
      <c r="K159" s="58">
        <f>IF($B159="","",(N(Berechnung!L159)+N(Berechnung!Y159))*N(Berechnung!C159))</f>
        <v/>
      </c>
      <c r="L159" s="58">
        <f>IF($B159="","",(N(Berechnung!M159)+N(Berechnung!Z159))*N(Berechnung!C159))</f>
        <v/>
      </c>
      <c r="M159" s="58">
        <f>IF($B159="","",(N(Berechnung!N159)+N(Berechnung!AA159))*N(Berechnung!C159))</f>
        <v/>
      </c>
      <c r="N159" s="58">
        <f>IF($B159="","",(N(Berechnung!O159)+N(Berechnung!AB159))*N(Berechnung!C159))</f>
        <v/>
      </c>
      <c r="O159" s="64">
        <f>IF($B159="","",SUM(C159:N159))</f>
        <v/>
      </c>
      <c r="P159" s="57">
        <f>'KQuote Mitarbeiter'!E159</f>
        <v/>
      </c>
      <c r="Q159" s="65">
        <f>'KQuote Mitarbeiter'!L159</f>
        <v/>
      </c>
      <c r="R159" s="57">
        <f>'KQuote Mitarbeiter'!D159</f>
        <v/>
      </c>
      <c r="S159" s="57">
        <f>'KQuote Mitarbeiter'!K159</f>
        <v/>
      </c>
    </row>
    <row r="160">
      <c r="A160" s="47">
        <f>'KQuote Mitarbeiter'!A160</f>
        <v/>
      </c>
      <c r="B160" s="48">
        <f>'KQuote Mitarbeiter'!B160</f>
        <v/>
      </c>
      <c r="C160" s="58">
        <f>IF($B160="","",(N(Berechnung!D160)+N(Berechnung!Q160))*N(Berechnung!C160))</f>
        <v/>
      </c>
      <c r="D160" s="58">
        <f>IF($B160="","",(N(Berechnung!E160)+N(Berechnung!R160))*N(Berechnung!C160))</f>
        <v/>
      </c>
      <c r="E160" s="58">
        <f>IF($B160="","",(N(Berechnung!F160)+N(Berechnung!S160))*N(Berechnung!C160))</f>
        <v/>
      </c>
      <c r="F160" s="58">
        <f>IF($B160="","",(N(Berechnung!G160)+N(Berechnung!T160))*N(Berechnung!C160))</f>
        <v/>
      </c>
      <c r="G160" s="58">
        <f>IF($B160="","",(N(Berechnung!H160)+N(Berechnung!U160))*N(Berechnung!C160))</f>
        <v/>
      </c>
      <c r="H160" s="58">
        <f>IF($B160="","",(N(Berechnung!I160)+N(Berechnung!V160))*N(Berechnung!C160))</f>
        <v/>
      </c>
      <c r="I160" s="58">
        <f>IF($B160="","",(N(Berechnung!J160)+N(Berechnung!W160))*N(Berechnung!C160))</f>
        <v/>
      </c>
      <c r="J160" s="58">
        <f>IF($B160="","",(N(Berechnung!K160)+N(Berechnung!X160))*N(Berechnung!C160))</f>
        <v/>
      </c>
      <c r="K160" s="58">
        <f>IF($B160="","",(N(Berechnung!L160)+N(Berechnung!Y160))*N(Berechnung!C160))</f>
        <v/>
      </c>
      <c r="L160" s="58">
        <f>IF($B160="","",(N(Berechnung!M160)+N(Berechnung!Z160))*N(Berechnung!C160))</f>
        <v/>
      </c>
      <c r="M160" s="58">
        <f>IF($B160="","",(N(Berechnung!N160)+N(Berechnung!AA160))*N(Berechnung!C160))</f>
        <v/>
      </c>
      <c r="N160" s="58">
        <f>IF($B160="","",(N(Berechnung!O160)+N(Berechnung!AB160))*N(Berechnung!C160))</f>
        <v/>
      </c>
      <c r="O160" s="64">
        <f>IF($B160="","",SUM(C160:N160))</f>
        <v/>
      </c>
      <c r="P160" s="57">
        <f>'KQuote Mitarbeiter'!E160</f>
        <v/>
      </c>
      <c r="Q160" s="65">
        <f>'KQuote Mitarbeiter'!L160</f>
        <v/>
      </c>
      <c r="R160" s="57">
        <f>'KQuote Mitarbeiter'!D160</f>
        <v/>
      </c>
      <c r="S160" s="57">
        <f>'KQuote Mitarbeiter'!K160</f>
        <v/>
      </c>
    </row>
    <row r="161">
      <c r="A161" s="47">
        <f>'KQuote Mitarbeiter'!A161</f>
        <v/>
      </c>
      <c r="B161" s="48">
        <f>'KQuote Mitarbeiter'!B161</f>
        <v/>
      </c>
      <c r="C161" s="58">
        <f>IF($B161="","",(N(Berechnung!D161)+N(Berechnung!Q161))*N(Berechnung!C161))</f>
        <v/>
      </c>
      <c r="D161" s="58">
        <f>IF($B161="","",(N(Berechnung!E161)+N(Berechnung!R161))*N(Berechnung!C161))</f>
        <v/>
      </c>
      <c r="E161" s="58">
        <f>IF($B161="","",(N(Berechnung!F161)+N(Berechnung!S161))*N(Berechnung!C161))</f>
        <v/>
      </c>
      <c r="F161" s="58">
        <f>IF($B161="","",(N(Berechnung!G161)+N(Berechnung!T161))*N(Berechnung!C161))</f>
        <v/>
      </c>
      <c r="G161" s="58">
        <f>IF($B161="","",(N(Berechnung!H161)+N(Berechnung!U161))*N(Berechnung!C161))</f>
        <v/>
      </c>
      <c r="H161" s="58">
        <f>IF($B161="","",(N(Berechnung!I161)+N(Berechnung!V161))*N(Berechnung!C161))</f>
        <v/>
      </c>
      <c r="I161" s="58">
        <f>IF($B161="","",(N(Berechnung!J161)+N(Berechnung!W161))*N(Berechnung!C161))</f>
        <v/>
      </c>
      <c r="J161" s="58">
        <f>IF($B161="","",(N(Berechnung!K161)+N(Berechnung!X161))*N(Berechnung!C161))</f>
        <v/>
      </c>
      <c r="K161" s="58">
        <f>IF($B161="","",(N(Berechnung!L161)+N(Berechnung!Y161))*N(Berechnung!C161))</f>
        <v/>
      </c>
      <c r="L161" s="58">
        <f>IF($B161="","",(N(Berechnung!M161)+N(Berechnung!Z161))*N(Berechnung!C161))</f>
        <v/>
      </c>
      <c r="M161" s="58">
        <f>IF($B161="","",(N(Berechnung!N161)+N(Berechnung!AA161))*N(Berechnung!C161))</f>
        <v/>
      </c>
      <c r="N161" s="58">
        <f>IF($B161="","",(N(Berechnung!O161)+N(Berechnung!AB161))*N(Berechnung!C161))</f>
        <v/>
      </c>
      <c r="O161" s="64">
        <f>IF($B161="","",SUM(C161:N161))</f>
        <v/>
      </c>
      <c r="P161" s="57">
        <f>'KQuote Mitarbeiter'!E161</f>
        <v/>
      </c>
      <c r="Q161" s="65">
        <f>'KQuote Mitarbeiter'!L161</f>
        <v/>
      </c>
      <c r="R161" s="57">
        <f>'KQuote Mitarbeiter'!D161</f>
        <v/>
      </c>
      <c r="S161" s="57">
        <f>'KQuote Mitarbeiter'!K161</f>
        <v/>
      </c>
    </row>
    <row r="162">
      <c r="A162" s="47">
        <f>'KQuote Mitarbeiter'!A162</f>
        <v/>
      </c>
      <c r="B162" s="48">
        <f>'KQuote Mitarbeiter'!B162</f>
        <v/>
      </c>
      <c r="C162" s="58">
        <f>IF($B162="","",(N(Berechnung!D162)+N(Berechnung!Q162))*N(Berechnung!C162))</f>
        <v/>
      </c>
      <c r="D162" s="58">
        <f>IF($B162="","",(N(Berechnung!E162)+N(Berechnung!R162))*N(Berechnung!C162))</f>
        <v/>
      </c>
      <c r="E162" s="58">
        <f>IF($B162="","",(N(Berechnung!F162)+N(Berechnung!S162))*N(Berechnung!C162))</f>
        <v/>
      </c>
      <c r="F162" s="58">
        <f>IF($B162="","",(N(Berechnung!G162)+N(Berechnung!T162))*N(Berechnung!C162))</f>
        <v/>
      </c>
      <c r="G162" s="58">
        <f>IF($B162="","",(N(Berechnung!H162)+N(Berechnung!U162))*N(Berechnung!C162))</f>
        <v/>
      </c>
      <c r="H162" s="58">
        <f>IF($B162="","",(N(Berechnung!I162)+N(Berechnung!V162))*N(Berechnung!C162))</f>
        <v/>
      </c>
      <c r="I162" s="58">
        <f>IF($B162="","",(N(Berechnung!J162)+N(Berechnung!W162))*N(Berechnung!C162))</f>
        <v/>
      </c>
      <c r="J162" s="58">
        <f>IF($B162="","",(N(Berechnung!K162)+N(Berechnung!X162))*N(Berechnung!C162))</f>
        <v/>
      </c>
      <c r="K162" s="58">
        <f>IF($B162="","",(N(Berechnung!L162)+N(Berechnung!Y162))*N(Berechnung!C162))</f>
        <v/>
      </c>
      <c r="L162" s="58">
        <f>IF($B162="","",(N(Berechnung!M162)+N(Berechnung!Z162))*N(Berechnung!C162))</f>
        <v/>
      </c>
      <c r="M162" s="58">
        <f>IF($B162="","",(N(Berechnung!N162)+N(Berechnung!AA162))*N(Berechnung!C162))</f>
        <v/>
      </c>
      <c r="N162" s="58">
        <f>IF($B162="","",(N(Berechnung!O162)+N(Berechnung!AB162))*N(Berechnung!C162))</f>
        <v/>
      </c>
      <c r="O162" s="64">
        <f>IF($B162="","",SUM(C162:N162))</f>
        <v/>
      </c>
      <c r="P162" s="57">
        <f>'KQuote Mitarbeiter'!E162</f>
        <v/>
      </c>
      <c r="Q162" s="65">
        <f>'KQuote Mitarbeiter'!L162</f>
        <v/>
      </c>
      <c r="R162" s="57">
        <f>'KQuote Mitarbeiter'!D162</f>
        <v/>
      </c>
      <c r="S162" s="57">
        <f>'KQuote Mitarbeiter'!K162</f>
        <v/>
      </c>
    </row>
    <row r="163">
      <c r="A163" s="47">
        <f>'KQuote Mitarbeiter'!A163</f>
        <v/>
      </c>
      <c r="B163" s="48">
        <f>'KQuote Mitarbeiter'!B163</f>
        <v/>
      </c>
      <c r="C163" s="58">
        <f>IF($B163="","",(N(Berechnung!D163)+N(Berechnung!Q163))*N(Berechnung!C163))</f>
        <v/>
      </c>
      <c r="D163" s="58">
        <f>IF($B163="","",(N(Berechnung!E163)+N(Berechnung!R163))*N(Berechnung!C163))</f>
        <v/>
      </c>
      <c r="E163" s="58">
        <f>IF($B163="","",(N(Berechnung!F163)+N(Berechnung!S163))*N(Berechnung!C163))</f>
        <v/>
      </c>
      <c r="F163" s="58">
        <f>IF($B163="","",(N(Berechnung!G163)+N(Berechnung!T163))*N(Berechnung!C163))</f>
        <v/>
      </c>
      <c r="G163" s="58">
        <f>IF($B163="","",(N(Berechnung!H163)+N(Berechnung!U163))*N(Berechnung!C163))</f>
        <v/>
      </c>
      <c r="H163" s="58">
        <f>IF($B163="","",(N(Berechnung!I163)+N(Berechnung!V163))*N(Berechnung!C163))</f>
        <v/>
      </c>
      <c r="I163" s="58">
        <f>IF($B163="","",(N(Berechnung!J163)+N(Berechnung!W163))*N(Berechnung!C163))</f>
        <v/>
      </c>
      <c r="J163" s="58">
        <f>IF($B163="","",(N(Berechnung!K163)+N(Berechnung!X163))*N(Berechnung!C163))</f>
        <v/>
      </c>
      <c r="K163" s="58">
        <f>IF($B163="","",(N(Berechnung!L163)+N(Berechnung!Y163))*N(Berechnung!C163))</f>
        <v/>
      </c>
      <c r="L163" s="58">
        <f>IF($B163="","",(N(Berechnung!M163)+N(Berechnung!Z163))*N(Berechnung!C163))</f>
        <v/>
      </c>
      <c r="M163" s="58">
        <f>IF($B163="","",(N(Berechnung!N163)+N(Berechnung!AA163))*N(Berechnung!C163))</f>
        <v/>
      </c>
      <c r="N163" s="58">
        <f>IF($B163="","",(N(Berechnung!O163)+N(Berechnung!AB163))*N(Berechnung!C163))</f>
        <v/>
      </c>
      <c r="O163" s="64">
        <f>IF($B163="","",SUM(C163:N163))</f>
        <v/>
      </c>
      <c r="P163" s="57">
        <f>'KQuote Mitarbeiter'!E163</f>
        <v/>
      </c>
      <c r="Q163" s="65">
        <f>'KQuote Mitarbeiter'!L163</f>
        <v/>
      </c>
      <c r="R163" s="57">
        <f>'KQuote Mitarbeiter'!D163</f>
        <v/>
      </c>
      <c r="S163" s="57">
        <f>'KQuote Mitarbeiter'!K163</f>
        <v/>
      </c>
    </row>
    <row r="164">
      <c r="A164" s="47">
        <f>'KQuote Mitarbeiter'!A164</f>
        <v/>
      </c>
      <c r="B164" s="48">
        <f>'KQuote Mitarbeiter'!B164</f>
        <v/>
      </c>
      <c r="C164" s="58">
        <f>IF($B164="","",(N(Berechnung!D164)+N(Berechnung!Q164))*N(Berechnung!C164))</f>
        <v/>
      </c>
      <c r="D164" s="58">
        <f>IF($B164="","",(N(Berechnung!E164)+N(Berechnung!R164))*N(Berechnung!C164))</f>
        <v/>
      </c>
      <c r="E164" s="58">
        <f>IF($B164="","",(N(Berechnung!F164)+N(Berechnung!S164))*N(Berechnung!C164))</f>
        <v/>
      </c>
      <c r="F164" s="58">
        <f>IF($B164="","",(N(Berechnung!G164)+N(Berechnung!T164))*N(Berechnung!C164))</f>
        <v/>
      </c>
      <c r="G164" s="58">
        <f>IF($B164="","",(N(Berechnung!H164)+N(Berechnung!U164))*N(Berechnung!C164))</f>
        <v/>
      </c>
      <c r="H164" s="58">
        <f>IF($B164="","",(N(Berechnung!I164)+N(Berechnung!V164))*N(Berechnung!C164))</f>
        <v/>
      </c>
      <c r="I164" s="58">
        <f>IF($B164="","",(N(Berechnung!J164)+N(Berechnung!W164))*N(Berechnung!C164))</f>
        <v/>
      </c>
      <c r="J164" s="58">
        <f>IF($B164="","",(N(Berechnung!K164)+N(Berechnung!X164))*N(Berechnung!C164))</f>
        <v/>
      </c>
      <c r="K164" s="58">
        <f>IF($B164="","",(N(Berechnung!L164)+N(Berechnung!Y164))*N(Berechnung!C164))</f>
        <v/>
      </c>
      <c r="L164" s="58">
        <f>IF($B164="","",(N(Berechnung!M164)+N(Berechnung!Z164))*N(Berechnung!C164))</f>
        <v/>
      </c>
      <c r="M164" s="58">
        <f>IF($B164="","",(N(Berechnung!N164)+N(Berechnung!AA164))*N(Berechnung!C164))</f>
        <v/>
      </c>
      <c r="N164" s="58">
        <f>IF($B164="","",(N(Berechnung!O164)+N(Berechnung!AB164))*N(Berechnung!C164))</f>
        <v/>
      </c>
      <c r="O164" s="64">
        <f>IF($B164="","",SUM(C164:N164))</f>
        <v/>
      </c>
      <c r="P164" s="57">
        <f>'KQuote Mitarbeiter'!E164</f>
        <v/>
      </c>
      <c r="Q164" s="65">
        <f>'KQuote Mitarbeiter'!L164</f>
        <v/>
      </c>
      <c r="R164" s="57">
        <f>'KQuote Mitarbeiter'!D164</f>
        <v/>
      </c>
      <c r="S164" s="57">
        <f>'KQuote Mitarbeiter'!K164</f>
        <v/>
      </c>
    </row>
    <row r="165">
      <c r="A165" s="47">
        <f>'KQuote Mitarbeiter'!A165</f>
        <v/>
      </c>
      <c r="B165" s="48">
        <f>'KQuote Mitarbeiter'!B165</f>
        <v/>
      </c>
      <c r="C165" s="58">
        <f>IF($B165="","",(N(Berechnung!D165)+N(Berechnung!Q165))*N(Berechnung!C165))</f>
        <v/>
      </c>
      <c r="D165" s="58">
        <f>IF($B165="","",(N(Berechnung!E165)+N(Berechnung!R165))*N(Berechnung!C165))</f>
        <v/>
      </c>
      <c r="E165" s="58">
        <f>IF($B165="","",(N(Berechnung!F165)+N(Berechnung!S165))*N(Berechnung!C165))</f>
        <v/>
      </c>
      <c r="F165" s="58">
        <f>IF($B165="","",(N(Berechnung!G165)+N(Berechnung!T165))*N(Berechnung!C165))</f>
        <v/>
      </c>
      <c r="G165" s="58">
        <f>IF($B165="","",(N(Berechnung!H165)+N(Berechnung!U165))*N(Berechnung!C165))</f>
        <v/>
      </c>
      <c r="H165" s="58">
        <f>IF($B165="","",(N(Berechnung!I165)+N(Berechnung!V165))*N(Berechnung!C165))</f>
        <v/>
      </c>
      <c r="I165" s="58">
        <f>IF($B165="","",(N(Berechnung!J165)+N(Berechnung!W165))*N(Berechnung!C165))</f>
        <v/>
      </c>
      <c r="J165" s="58">
        <f>IF($B165="","",(N(Berechnung!K165)+N(Berechnung!X165))*N(Berechnung!C165))</f>
        <v/>
      </c>
      <c r="K165" s="58">
        <f>IF($B165="","",(N(Berechnung!L165)+N(Berechnung!Y165))*N(Berechnung!C165))</f>
        <v/>
      </c>
      <c r="L165" s="58">
        <f>IF($B165="","",(N(Berechnung!M165)+N(Berechnung!Z165))*N(Berechnung!C165))</f>
        <v/>
      </c>
      <c r="M165" s="58">
        <f>IF($B165="","",(N(Berechnung!N165)+N(Berechnung!AA165))*N(Berechnung!C165))</f>
        <v/>
      </c>
      <c r="N165" s="58">
        <f>IF($B165="","",(N(Berechnung!O165)+N(Berechnung!AB165))*N(Berechnung!C165))</f>
        <v/>
      </c>
      <c r="O165" s="64">
        <f>IF($B165="","",SUM(C165:N165))</f>
        <v/>
      </c>
      <c r="P165" s="57">
        <f>'KQuote Mitarbeiter'!E165</f>
        <v/>
      </c>
      <c r="Q165" s="65">
        <f>'KQuote Mitarbeiter'!L165</f>
        <v/>
      </c>
      <c r="R165" s="57">
        <f>'KQuote Mitarbeiter'!D165</f>
        <v/>
      </c>
      <c r="S165" s="57">
        <f>'KQuote Mitarbeiter'!K165</f>
        <v/>
      </c>
    </row>
    <row r="166">
      <c r="A166" s="47">
        <f>'KQuote Mitarbeiter'!A166</f>
        <v/>
      </c>
      <c r="B166" s="48">
        <f>'KQuote Mitarbeiter'!B166</f>
        <v/>
      </c>
      <c r="C166" s="58">
        <f>IF($B166="","",(N(Berechnung!D166)+N(Berechnung!Q166))*N(Berechnung!C166))</f>
        <v/>
      </c>
      <c r="D166" s="58">
        <f>IF($B166="","",(N(Berechnung!E166)+N(Berechnung!R166))*N(Berechnung!C166))</f>
        <v/>
      </c>
      <c r="E166" s="58">
        <f>IF($B166="","",(N(Berechnung!F166)+N(Berechnung!S166))*N(Berechnung!C166))</f>
        <v/>
      </c>
      <c r="F166" s="58">
        <f>IF($B166="","",(N(Berechnung!G166)+N(Berechnung!T166))*N(Berechnung!C166))</f>
        <v/>
      </c>
      <c r="G166" s="58">
        <f>IF($B166="","",(N(Berechnung!H166)+N(Berechnung!U166))*N(Berechnung!C166))</f>
        <v/>
      </c>
      <c r="H166" s="58">
        <f>IF($B166="","",(N(Berechnung!I166)+N(Berechnung!V166))*N(Berechnung!C166))</f>
        <v/>
      </c>
      <c r="I166" s="58">
        <f>IF($B166="","",(N(Berechnung!J166)+N(Berechnung!W166))*N(Berechnung!C166))</f>
        <v/>
      </c>
      <c r="J166" s="58">
        <f>IF($B166="","",(N(Berechnung!K166)+N(Berechnung!X166))*N(Berechnung!C166))</f>
        <v/>
      </c>
      <c r="K166" s="58">
        <f>IF($B166="","",(N(Berechnung!L166)+N(Berechnung!Y166))*N(Berechnung!C166))</f>
        <v/>
      </c>
      <c r="L166" s="58">
        <f>IF($B166="","",(N(Berechnung!M166)+N(Berechnung!Z166))*N(Berechnung!C166))</f>
        <v/>
      </c>
      <c r="M166" s="58">
        <f>IF($B166="","",(N(Berechnung!N166)+N(Berechnung!AA166))*N(Berechnung!C166))</f>
        <v/>
      </c>
      <c r="N166" s="58">
        <f>IF($B166="","",(N(Berechnung!O166)+N(Berechnung!AB166))*N(Berechnung!C166))</f>
        <v/>
      </c>
      <c r="O166" s="64">
        <f>IF($B166="","",SUM(C166:N166))</f>
        <v/>
      </c>
      <c r="P166" s="57">
        <f>'KQuote Mitarbeiter'!E166</f>
        <v/>
      </c>
      <c r="Q166" s="65">
        <f>'KQuote Mitarbeiter'!L166</f>
        <v/>
      </c>
      <c r="R166" s="57">
        <f>'KQuote Mitarbeiter'!D166</f>
        <v/>
      </c>
      <c r="S166" s="57">
        <f>'KQuote Mitarbeiter'!K166</f>
        <v/>
      </c>
    </row>
    <row r="167">
      <c r="A167" s="47">
        <f>'KQuote Mitarbeiter'!A167</f>
        <v/>
      </c>
      <c r="B167" s="48">
        <f>'KQuote Mitarbeiter'!B167</f>
        <v/>
      </c>
      <c r="C167" s="58">
        <f>IF($B167="","",(N(Berechnung!D167)+N(Berechnung!Q167))*N(Berechnung!C167))</f>
        <v/>
      </c>
      <c r="D167" s="58">
        <f>IF($B167="","",(N(Berechnung!E167)+N(Berechnung!R167))*N(Berechnung!C167))</f>
        <v/>
      </c>
      <c r="E167" s="58">
        <f>IF($B167="","",(N(Berechnung!F167)+N(Berechnung!S167))*N(Berechnung!C167))</f>
        <v/>
      </c>
      <c r="F167" s="58">
        <f>IF($B167="","",(N(Berechnung!G167)+N(Berechnung!T167))*N(Berechnung!C167))</f>
        <v/>
      </c>
      <c r="G167" s="58">
        <f>IF($B167="","",(N(Berechnung!H167)+N(Berechnung!U167))*N(Berechnung!C167))</f>
        <v/>
      </c>
      <c r="H167" s="58">
        <f>IF($B167="","",(N(Berechnung!I167)+N(Berechnung!V167))*N(Berechnung!C167))</f>
        <v/>
      </c>
      <c r="I167" s="58">
        <f>IF($B167="","",(N(Berechnung!J167)+N(Berechnung!W167))*N(Berechnung!C167))</f>
        <v/>
      </c>
      <c r="J167" s="58">
        <f>IF($B167="","",(N(Berechnung!K167)+N(Berechnung!X167))*N(Berechnung!C167))</f>
        <v/>
      </c>
      <c r="K167" s="58">
        <f>IF($B167="","",(N(Berechnung!L167)+N(Berechnung!Y167))*N(Berechnung!C167))</f>
        <v/>
      </c>
      <c r="L167" s="58">
        <f>IF($B167="","",(N(Berechnung!M167)+N(Berechnung!Z167))*N(Berechnung!C167))</f>
        <v/>
      </c>
      <c r="M167" s="58">
        <f>IF($B167="","",(N(Berechnung!N167)+N(Berechnung!AA167))*N(Berechnung!C167))</f>
        <v/>
      </c>
      <c r="N167" s="58">
        <f>IF($B167="","",(N(Berechnung!O167)+N(Berechnung!AB167))*N(Berechnung!C167))</f>
        <v/>
      </c>
      <c r="O167" s="64">
        <f>IF($B167="","",SUM(C167:N167))</f>
        <v/>
      </c>
      <c r="P167" s="57">
        <f>'KQuote Mitarbeiter'!E167</f>
        <v/>
      </c>
      <c r="Q167" s="65">
        <f>'KQuote Mitarbeiter'!L167</f>
        <v/>
      </c>
      <c r="R167" s="57">
        <f>'KQuote Mitarbeiter'!D167</f>
        <v/>
      </c>
      <c r="S167" s="57">
        <f>'KQuote Mitarbeiter'!K167</f>
        <v/>
      </c>
    </row>
    <row r="168">
      <c r="A168" s="47">
        <f>'KQuote Mitarbeiter'!A168</f>
        <v/>
      </c>
      <c r="B168" s="48">
        <f>'KQuote Mitarbeiter'!B168</f>
        <v/>
      </c>
      <c r="C168" s="58">
        <f>IF($B168="","",(N(Berechnung!D168)+N(Berechnung!Q168))*N(Berechnung!C168))</f>
        <v/>
      </c>
      <c r="D168" s="58">
        <f>IF($B168="","",(N(Berechnung!E168)+N(Berechnung!R168))*N(Berechnung!C168))</f>
        <v/>
      </c>
      <c r="E168" s="58">
        <f>IF($B168="","",(N(Berechnung!F168)+N(Berechnung!S168))*N(Berechnung!C168))</f>
        <v/>
      </c>
      <c r="F168" s="58">
        <f>IF($B168="","",(N(Berechnung!G168)+N(Berechnung!T168))*N(Berechnung!C168))</f>
        <v/>
      </c>
      <c r="G168" s="58">
        <f>IF($B168="","",(N(Berechnung!H168)+N(Berechnung!U168))*N(Berechnung!C168))</f>
        <v/>
      </c>
      <c r="H168" s="58">
        <f>IF($B168="","",(N(Berechnung!I168)+N(Berechnung!V168))*N(Berechnung!C168))</f>
        <v/>
      </c>
      <c r="I168" s="58">
        <f>IF($B168="","",(N(Berechnung!J168)+N(Berechnung!W168))*N(Berechnung!C168))</f>
        <v/>
      </c>
      <c r="J168" s="58">
        <f>IF($B168="","",(N(Berechnung!K168)+N(Berechnung!X168))*N(Berechnung!C168))</f>
        <v/>
      </c>
      <c r="K168" s="58">
        <f>IF($B168="","",(N(Berechnung!L168)+N(Berechnung!Y168))*N(Berechnung!C168))</f>
        <v/>
      </c>
      <c r="L168" s="58">
        <f>IF($B168="","",(N(Berechnung!M168)+N(Berechnung!Z168))*N(Berechnung!C168))</f>
        <v/>
      </c>
      <c r="M168" s="58">
        <f>IF($B168="","",(N(Berechnung!N168)+N(Berechnung!AA168))*N(Berechnung!C168))</f>
        <v/>
      </c>
      <c r="N168" s="58">
        <f>IF($B168="","",(N(Berechnung!O168)+N(Berechnung!AB168))*N(Berechnung!C168))</f>
        <v/>
      </c>
      <c r="O168" s="64">
        <f>IF($B168="","",SUM(C168:N168))</f>
        <v/>
      </c>
      <c r="P168" s="57">
        <f>'KQuote Mitarbeiter'!E168</f>
        <v/>
      </c>
      <c r="Q168" s="65">
        <f>'KQuote Mitarbeiter'!L168</f>
        <v/>
      </c>
      <c r="R168" s="57">
        <f>'KQuote Mitarbeiter'!D168</f>
        <v/>
      </c>
      <c r="S168" s="57">
        <f>'KQuote Mitarbeiter'!K168</f>
        <v/>
      </c>
    </row>
    <row r="169">
      <c r="A169" s="47">
        <f>'KQuote Mitarbeiter'!A169</f>
        <v/>
      </c>
      <c r="B169" s="48">
        <f>'KQuote Mitarbeiter'!B169</f>
        <v/>
      </c>
      <c r="C169" s="58">
        <f>IF($B169="","",(N(Berechnung!D169)+N(Berechnung!Q169))*N(Berechnung!C169))</f>
        <v/>
      </c>
      <c r="D169" s="58">
        <f>IF($B169="","",(N(Berechnung!E169)+N(Berechnung!R169))*N(Berechnung!C169))</f>
        <v/>
      </c>
      <c r="E169" s="58">
        <f>IF($B169="","",(N(Berechnung!F169)+N(Berechnung!S169))*N(Berechnung!C169))</f>
        <v/>
      </c>
      <c r="F169" s="58">
        <f>IF($B169="","",(N(Berechnung!G169)+N(Berechnung!T169))*N(Berechnung!C169))</f>
        <v/>
      </c>
      <c r="G169" s="58">
        <f>IF($B169="","",(N(Berechnung!H169)+N(Berechnung!U169))*N(Berechnung!C169))</f>
        <v/>
      </c>
      <c r="H169" s="58">
        <f>IF($B169="","",(N(Berechnung!I169)+N(Berechnung!V169))*N(Berechnung!C169))</f>
        <v/>
      </c>
      <c r="I169" s="58">
        <f>IF($B169="","",(N(Berechnung!J169)+N(Berechnung!W169))*N(Berechnung!C169))</f>
        <v/>
      </c>
      <c r="J169" s="58">
        <f>IF($B169="","",(N(Berechnung!K169)+N(Berechnung!X169))*N(Berechnung!C169))</f>
        <v/>
      </c>
      <c r="K169" s="58">
        <f>IF($B169="","",(N(Berechnung!L169)+N(Berechnung!Y169))*N(Berechnung!C169))</f>
        <v/>
      </c>
      <c r="L169" s="58">
        <f>IF($B169="","",(N(Berechnung!M169)+N(Berechnung!Z169))*N(Berechnung!C169))</f>
        <v/>
      </c>
      <c r="M169" s="58">
        <f>IF($B169="","",(N(Berechnung!N169)+N(Berechnung!AA169))*N(Berechnung!C169))</f>
        <v/>
      </c>
      <c r="N169" s="58">
        <f>IF($B169="","",(N(Berechnung!O169)+N(Berechnung!AB169))*N(Berechnung!C169))</f>
        <v/>
      </c>
      <c r="O169" s="64">
        <f>IF($B169="","",SUM(C169:N169))</f>
        <v/>
      </c>
      <c r="P169" s="57">
        <f>'KQuote Mitarbeiter'!E169</f>
        <v/>
      </c>
      <c r="Q169" s="65">
        <f>'KQuote Mitarbeiter'!L169</f>
        <v/>
      </c>
      <c r="R169" s="57">
        <f>'KQuote Mitarbeiter'!D169</f>
        <v/>
      </c>
      <c r="S169" s="57">
        <f>'KQuote Mitarbeiter'!K169</f>
        <v/>
      </c>
    </row>
    <row r="170">
      <c r="A170" s="47">
        <f>'KQuote Mitarbeiter'!A170</f>
        <v/>
      </c>
      <c r="B170" s="48">
        <f>'KQuote Mitarbeiter'!B170</f>
        <v/>
      </c>
      <c r="C170" s="58">
        <f>IF($B170="","",(N(Berechnung!D170)+N(Berechnung!Q170))*N(Berechnung!C170))</f>
        <v/>
      </c>
      <c r="D170" s="58">
        <f>IF($B170="","",(N(Berechnung!E170)+N(Berechnung!R170))*N(Berechnung!C170))</f>
        <v/>
      </c>
      <c r="E170" s="58">
        <f>IF($B170="","",(N(Berechnung!F170)+N(Berechnung!S170))*N(Berechnung!C170))</f>
        <v/>
      </c>
      <c r="F170" s="58">
        <f>IF($B170="","",(N(Berechnung!G170)+N(Berechnung!T170))*N(Berechnung!C170))</f>
        <v/>
      </c>
      <c r="G170" s="58">
        <f>IF($B170="","",(N(Berechnung!H170)+N(Berechnung!U170))*N(Berechnung!C170))</f>
        <v/>
      </c>
      <c r="H170" s="58">
        <f>IF($B170="","",(N(Berechnung!I170)+N(Berechnung!V170))*N(Berechnung!C170))</f>
        <v/>
      </c>
      <c r="I170" s="58">
        <f>IF($B170="","",(N(Berechnung!J170)+N(Berechnung!W170))*N(Berechnung!C170))</f>
        <v/>
      </c>
      <c r="J170" s="58">
        <f>IF($B170="","",(N(Berechnung!K170)+N(Berechnung!X170))*N(Berechnung!C170))</f>
        <v/>
      </c>
      <c r="K170" s="58">
        <f>IF($B170="","",(N(Berechnung!L170)+N(Berechnung!Y170))*N(Berechnung!C170))</f>
        <v/>
      </c>
      <c r="L170" s="58">
        <f>IF($B170="","",(N(Berechnung!M170)+N(Berechnung!Z170))*N(Berechnung!C170))</f>
        <v/>
      </c>
      <c r="M170" s="58">
        <f>IF($B170="","",(N(Berechnung!N170)+N(Berechnung!AA170))*N(Berechnung!C170))</f>
        <v/>
      </c>
      <c r="N170" s="58">
        <f>IF($B170="","",(N(Berechnung!O170)+N(Berechnung!AB170))*N(Berechnung!C170))</f>
        <v/>
      </c>
      <c r="O170" s="64">
        <f>IF($B170="","",SUM(C170:N170))</f>
        <v/>
      </c>
      <c r="P170" s="57">
        <f>'KQuote Mitarbeiter'!E170</f>
        <v/>
      </c>
      <c r="Q170" s="65">
        <f>'KQuote Mitarbeiter'!L170</f>
        <v/>
      </c>
      <c r="R170" s="57">
        <f>'KQuote Mitarbeiter'!D170</f>
        <v/>
      </c>
      <c r="S170" s="57">
        <f>'KQuote Mitarbeiter'!K170</f>
        <v/>
      </c>
    </row>
    <row r="171">
      <c r="A171" s="47">
        <f>'KQuote Mitarbeiter'!A171</f>
        <v/>
      </c>
      <c r="B171" s="48">
        <f>'KQuote Mitarbeiter'!B171</f>
        <v/>
      </c>
      <c r="C171" s="58">
        <f>IF($B171="","",(N(Berechnung!D171)+N(Berechnung!Q171))*N(Berechnung!C171))</f>
        <v/>
      </c>
      <c r="D171" s="58">
        <f>IF($B171="","",(N(Berechnung!E171)+N(Berechnung!R171))*N(Berechnung!C171))</f>
        <v/>
      </c>
      <c r="E171" s="58">
        <f>IF($B171="","",(N(Berechnung!F171)+N(Berechnung!S171))*N(Berechnung!C171))</f>
        <v/>
      </c>
      <c r="F171" s="58">
        <f>IF($B171="","",(N(Berechnung!G171)+N(Berechnung!T171))*N(Berechnung!C171))</f>
        <v/>
      </c>
      <c r="G171" s="58">
        <f>IF($B171="","",(N(Berechnung!H171)+N(Berechnung!U171))*N(Berechnung!C171))</f>
        <v/>
      </c>
      <c r="H171" s="58">
        <f>IF($B171="","",(N(Berechnung!I171)+N(Berechnung!V171))*N(Berechnung!C171))</f>
        <v/>
      </c>
      <c r="I171" s="58">
        <f>IF($B171="","",(N(Berechnung!J171)+N(Berechnung!W171))*N(Berechnung!C171))</f>
        <v/>
      </c>
      <c r="J171" s="58">
        <f>IF($B171="","",(N(Berechnung!K171)+N(Berechnung!X171))*N(Berechnung!C171))</f>
        <v/>
      </c>
      <c r="K171" s="58">
        <f>IF($B171="","",(N(Berechnung!L171)+N(Berechnung!Y171))*N(Berechnung!C171))</f>
        <v/>
      </c>
      <c r="L171" s="58">
        <f>IF($B171="","",(N(Berechnung!M171)+N(Berechnung!Z171))*N(Berechnung!C171))</f>
        <v/>
      </c>
      <c r="M171" s="58">
        <f>IF($B171="","",(N(Berechnung!N171)+N(Berechnung!AA171))*N(Berechnung!C171))</f>
        <v/>
      </c>
      <c r="N171" s="58">
        <f>IF($B171="","",(N(Berechnung!O171)+N(Berechnung!AB171))*N(Berechnung!C171))</f>
        <v/>
      </c>
      <c r="O171" s="64">
        <f>IF($B171="","",SUM(C171:N171))</f>
        <v/>
      </c>
      <c r="P171" s="57">
        <f>'KQuote Mitarbeiter'!E171</f>
        <v/>
      </c>
      <c r="Q171" s="65">
        <f>'KQuote Mitarbeiter'!L171</f>
        <v/>
      </c>
      <c r="R171" s="57">
        <f>'KQuote Mitarbeiter'!D171</f>
        <v/>
      </c>
      <c r="S171" s="57">
        <f>'KQuote Mitarbeiter'!K171</f>
        <v/>
      </c>
    </row>
    <row r="172">
      <c r="A172" s="47">
        <f>'KQuote Mitarbeiter'!A172</f>
        <v/>
      </c>
      <c r="B172" s="48">
        <f>'KQuote Mitarbeiter'!B172</f>
        <v/>
      </c>
      <c r="C172" s="58">
        <f>IF($B172="","",(N(Berechnung!D172)+N(Berechnung!Q172))*N(Berechnung!C172))</f>
        <v/>
      </c>
      <c r="D172" s="58">
        <f>IF($B172="","",(N(Berechnung!E172)+N(Berechnung!R172))*N(Berechnung!C172))</f>
        <v/>
      </c>
      <c r="E172" s="58">
        <f>IF($B172="","",(N(Berechnung!F172)+N(Berechnung!S172))*N(Berechnung!C172))</f>
        <v/>
      </c>
      <c r="F172" s="58">
        <f>IF($B172="","",(N(Berechnung!G172)+N(Berechnung!T172))*N(Berechnung!C172))</f>
        <v/>
      </c>
      <c r="G172" s="58">
        <f>IF($B172="","",(N(Berechnung!H172)+N(Berechnung!U172))*N(Berechnung!C172))</f>
        <v/>
      </c>
      <c r="H172" s="58">
        <f>IF($B172="","",(N(Berechnung!I172)+N(Berechnung!V172))*N(Berechnung!C172))</f>
        <v/>
      </c>
      <c r="I172" s="58">
        <f>IF($B172="","",(N(Berechnung!J172)+N(Berechnung!W172))*N(Berechnung!C172))</f>
        <v/>
      </c>
      <c r="J172" s="58">
        <f>IF($B172="","",(N(Berechnung!K172)+N(Berechnung!X172))*N(Berechnung!C172))</f>
        <v/>
      </c>
      <c r="K172" s="58">
        <f>IF($B172="","",(N(Berechnung!L172)+N(Berechnung!Y172))*N(Berechnung!C172))</f>
        <v/>
      </c>
      <c r="L172" s="58">
        <f>IF($B172="","",(N(Berechnung!M172)+N(Berechnung!Z172))*N(Berechnung!C172))</f>
        <v/>
      </c>
      <c r="M172" s="58">
        <f>IF($B172="","",(N(Berechnung!N172)+N(Berechnung!AA172))*N(Berechnung!C172))</f>
        <v/>
      </c>
      <c r="N172" s="58">
        <f>IF($B172="","",(N(Berechnung!O172)+N(Berechnung!AB172))*N(Berechnung!C172))</f>
        <v/>
      </c>
      <c r="O172" s="64">
        <f>IF($B172="","",SUM(C172:N172))</f>
        <v/>
      </c>
      <c r="P172" s="57">
        <f>'KQuote Mitarbeiter'!E172</f>
        <v/>
      </c>
      <c r="Q172" s="65">
        <f>'KQuote Mitarbeiter'!L172</f>
        <v/>
      </c>
      <c r="R172" s="57">
        <f>'KQuote Mitarbeiter'!D172</f>
        <v/>
      </c>
      <c r="S172" s="57">
        <f>'KQuote Mitarbeiter'!K172</f>
        <v/>
      </c>
    </row>
    <row r="173">
      <c r="A173" s="47">
        <f>'KQuote Mitarbeiter'!A173</f>
        <v/>
      </c>
      <c r="B173" s="48">
        <f>'KQuote Mitarbeiter'!B173</f>
        <v/>
      </c>
      <c r="C173" s="58">
        <f>IF($B173="","",(N(Berechnung!D173)+N(Berechnung!Q173))*N(Berechnung!C173))</f>
        <v/>
      </c>
      <c r="D173" s="58">
        <f>IF($B173="","",(N(Berechnung!E173)+N(Berechnung!R173))*N(Berechnung!C173))</f>
        <v/>
      </c>
      <c r="E173" s="58">
        <f>IF($B173="","",(N(Berechnung!F173)+N(Berechnung!S173))*N(Berechnung!C173))</f>
        <v/>
      </c>
      <c r="F173" s="58">
        <f>IF($B173="","",(N(Berechnung!G173)+N(Berechnung!T173))*N(Berechnung!C173))</f>
        <v/>
      </c>
      <c r="G173" s="58">
        <f>IF($B173="","",(N(Berechnung!H173)+N(Berechnung!U173))*N(Berechnung!C173))</f>
        <v/>
      </c>
      <c r="H173" s="58">
        <f>IF($B173="","",(N(Berechnung!I173)+N(Berechnung!V173))*N(Berechnung!C173))</f>
        <v/>
      </c>
      <c r="I173" s="58">
        <f>IF($B173="","",(N(Berechnung!J173)+N(Berechnung!W173))*N(Berechnung!C173))</f>
        <v/>
      </c>
      <c r="J173" s="58">
        <f>IF($B173="","",(N(Berechnung!K173)+N(Berechnung!X173))*N(Berechnung!C173))</f>
        <v/>
      </c>
      <c r="K173" s="58">
        <f>IF($B173="","",(N(Berechnung!L173)+N(Berechnung!Y173))*N(Berechnung!C173))</f>
        <v/>
      </c>
      <c r="L173" s="58">
        <f>IF($B173="","",(N(Berechnung!M173)+N(Berechnung!Z173))*N(Berechnung!C173))</f>
        <v/>
      </c>
      <c r="M173" s="58">
        <f>IF($B173="","",(N(Berechnung!N173)+N(Berechnung!AA173))*N(Berechnung!C173))</f>
        <v/>
      </c>
      <c r="N173" s="58">
        <f>IF($B173="","",(N(Berechnung!O173)+N(Berechnung!AB173))*N(Berechnung!C173))</f>
        <v/>
      </c>
      <c r="O173" s="64">
        <f>IF($B173="","",SUM(C173:N173))</f>
        <v/>
      </c>
      <c r="P173" s="57">
        <f>'KQuote Mitarbeiter'!E173</f>
        <v/>
      </c>
      <c r="Q173" s="65">
        <f>'KQuote Mitarbeiter'!L173</f>
        <v/>
      </c>
      <c r="R173" s="57">
        <f>'KQuote Mitarbeiter'!D173</f>
        <v/>
      </c>
      <c r="S173" s="57">
        <f>'KQuote Mitarbeiter'!K173</f>
        <v/>
      </c>
    </row>
    <row r="174">
      <c r="A174" s="47">
        <f>'KQuote Mitarbeiter'!A174</f>
        <v/>
      </c>
      <c r="B174" s="48">
        <f>'KQuote Mitarbeiter'!B174</f>
        <v/>
      </c>
      <c r="C174" s="58">
        <f>IF($B174="","",(N(Berechnung!D174)+N(Berechnung!Q174))*N(Berechnung!C174))</f>
        <v/>
      </c>
      <c r="D174" s="58">
        <f>IF($B174="","",(N(Berechnung!E174)+N(Berechnung!R174))*N(Berechnung!C174))</f>
        <v/>
      </c>
      <c r="E174" s="58">
        <f>IF($B174="","",(N(Berechnung!F174)+N(Berechnung!S174))*N(Berechnung!C174))</f>
        <v/>
      </c>
      <c r="F174" s="58">
        <f>IF($B174="","",(N(Berechnung!G174)+N(Berechnung!T174))*N(Berechnung!C174))</f>
        <v/>
      </c>
      <c r="G174" s="58">
        <f>IF($B174="","",(N(Berechnung!H174)+N(Berechnung!U174))*N(Berechnung!C174))</f>
        <v/>
      </c>
      <c r="H174" s="58">
        <f>IF($B174="","",(N(Berechnung!I174)+N(Berechnung!V174))*N(Berechnung!C174))</f>
        <v/>
      </c>
      <c r="I174" s="58">
        <f>IF($B174="","",(N(Berechnung!J174)+N(Berechnung!W174))*N(Berechnung!C174))</f>
        <v/>
      </c>
      <c r="J174" s="58">
        <f>IF($B174="","",(N(Berechnung!K174)+N(Berechnung!X174))*N(Berechnung!C174))</f>
        <v/>
      </c>
      <c r="K174" s="58">
        <f>IF($B174="","",(N(Berechnung!L174)+N(Berechnung!Y174))*N(Berechnung!C174))</f>
        <v/>
      </c>
      <c r="L174" s="58">
        <f>IF($B174="","",(N(Berechnung!M174)+N(Berechnung!Z174))*N(Berechnung!C174))</f>
        <v/>
      </c>
      <c r="M174" s="58">
        <f>IF($B174="","",(N(Berechnung!N174)+N(Berechnung!AA174))*N(Berechnung!C174))</f>
        <v/>
      </c>
      <c r="N174" s="58">
        <f>IF($B174="","",(N(Berechnung!O174)+N(Berechnung!AB174))*N(Berechnung!C174))</f>
        <v/>
      </c>
      <c r="O174" s="64">
        <f>IF($B174="","",SUM(C174:N174))</f>
        <v/>
      </c>
      <c r="P174" s="57">
        <f>'KQuote Mitarbeiter'!E174</f>
        <v/>
      </c>
      <c r="Q174" s="65">
        <f>'KQuote Mitarbeiter'!L174</f>
        <v/>
      </c>
      <c r="R174" s="57">
        <f>'KQuote Mitarbeiter'!D174</f>
        <v/>
      </c>
      <c r="S174" s="57">
        <f>'KQuote Mitarbeiter'!K174</f>
        <v/>
      </c>
    </row>
    <row r="175">
      <c r="A175" s="47">
        <f>'KQuote Mitarbeiter'!A175</f>
        <v/>
      </c>
      <c r="B175" s="48">
        <f>'KQuote Mitarbeiter'!B175</f>
        <v/>
      </c>
      <c r="C175" s="58">
        <f>IF($B175="","",(N(Berechnung!D175)+N(Berechnung!Q175))*N(Berechnung!C175))</f>
        <v/>
      </c>
      <c r="D175" s="58">
        <f>IF($B175="","",(N(Berechnung!E175)+N(Berechnung!R175))*N(Berechnung!C175))</f>
        <v/>
      </c>
      <c r="E175" s="58">
        <f>IF($B175="","",(N(Berechnung!F175)+N(Berechnung!S175))*N(Berechnung!C175))</f>
        <v/>
      </c>
      <c r="F175" s="58">
        <f>IF($B175="","",(N(Berechnung!G175)+N(Berechnung!T175))*N(Berechnung!C175))</f>
        <v/>
      </c>
      <c r="G175" s="58">
        <f>IF($B175="","",(N(Berechnung!H175)+N(Berechnung!U175))*N(Berechnung!C175))</f>
        <v/>
      </c>
      <c r="H175" s="58">
        <f>IF($B175="","",(N(Berechnung!I175)+N(Berechnung!V175))*N(Berechnung!C175))</f>
        <v/>
      </c>
      <c r="I175" s="58">
        <f>IF($B175="","",(N(Berechnung!J175)+N(Berechnung!W175))*N(Berechnung!C175))</f>
        <v/>
      </c>
      <c r="J175" s="58">
        <f>IF($B175="","",(N(Berechnung!K175)+N(Berechnung!X175))*N(Berechnung!C175))</f>
        <v/>
      </c>
      <c r="K175" s="58">
        <f>IF($B175="","",(N(Berechnung!L175)+N(Berechnung!Y175))*N(Berechnung!C175))</f>
        <v/>
      </c>
      <c r="L175" s="58">
        <f>IF($B175="","",(N(Berechnung!M175)+N(Berechnung!Z175))*N(Berechnung!C175))</f>
        <v/>
      </c>
      <c r="M175" s="58">
        <f>IF($B175="","",(N(Berechnung!N175)+N(Berechnung!AA175))*N(Berechnung!C175))</f>
        <v/>
      </c>
      <c r="N175" s="58">
        <f>IF($B175="","",(N(Berechnung!O175)+N(Berechnung!AB175))*N(Berechnung!C175))</f>
        <v/>
      </c>
      <c r="O175" s="64">
        <f>IF($B175="","",SUM(C175:N175))</f>
        <v/>
      </c>
      <c r="P175" s="57">
        <f>'KQuote Mitarbeiter'!E175</f>
        <v/>
      </c>
      <c r="Q175" s="65">
        <f>'KQuote Mitarbeiter'!L175</f>
        <v/>
      </c>
      <c r="R175" s="57">
        <f>'KQuote Mitarbeiter'!D175</f>
        <v/>
      </c>
      <c r="S175" s="57">
        <f>'KQuote Mitarbeiter'!K175</f>
        <v/>
      </c>
    </row>
    <row r="176">
      <c r="A176" s="47">
        <f>'KQuote Mitarbeiter'!A176</f>
        <v/>
      </c>
      <c r="B176" s="48">
        <f>'KQuote Mitarbeiter'!B176</f>
        <v/>
      </c>
      <c r="C176" s="58">
        <f>IF($B176="","",(N(Berechnung!D176)+N(Berechnung!Q176))*N(Berechnung!C176))</f>
        <v/>
      </c>
      <c r="D176" s="58">
        <f>IF($B176="","",(N(Berechnung!E176)+N(Berechnung!R176))*N(Berechnung!C176))</f>
        <v/>
      </c>
      <c r="E176" s="58">
        <f>IF($B176="","",(N(Berechnung!F176)+N(Berechnung!S176))*N(Berechnung!C176))</f>
        <v/>
      </c>
      <c r="F176" s="58">
        <f>IF($B176="","",(N(Berechnung!G176)+N(Berechnung!T176))*N(Berechnung!C176))</f>
        <v/>
      </c>
      <c r="G176" s="58">
        <f>IF($B176="","",(N(Berechnung!H176)+N(Berechnung!U176))*N(Berechnung!C176))</f>
        <v/>
      </c>
      <c r="H176" s="58">
        <f>IF($B176="","",(N(Berechnung!I176)+N(Berechnung!V176))*N(Berechnung!C176))</f>
        <v/>
      </c>
      <c r="I176" s="58">
        <f>IF($B176="","",(N(Berechnung!J176)+N(Berechnung!W176))*N(Berechnung!C176))</f>
        <v/>
      </c>
      <c r="J176" s="58">
        <f>IF($B176="","",(N(Berechnung!K176)+N(Berechnung!X176))*N(Berechnung!C176))</f>
        <v/>
      </c>
      <c r="K176" s="58">
        <f>IF($B176="","",(N(Berechnung!L176)+N(Berechnung!Y176))*N(Berechnung!C176))</f>
        <v/>
      </c>
      <c r="L176" s="58">
        <f>IF($B176="","",(N(Berechnung!M176)+N(Berechnung!Z176))*N(Berechnung!C176))</f>
        <v/>
      </c>
      <c r="M176" s="58">
        <f>IF($B176="","",(N(Berechnung!N176)+N(Berechnung!AA176))*N(Berechnung!C176))</f>
        <v/>
      </c>
      <c r="N176" s="58">
        <f>IF($B176="","",(N(Berechnung!O176)+N(Berechnung!AB176))*N(Berechnung!C176))</f>
        <v/>
      </c>
      <c r="O176" s="64">
        <f>IF($B176="","",SUM(C176:N176))</f>
        <v/>
      </c>
      <c r="P176" s="57">
        <f>'KQuote Mitarbeiter'!E176</f>
        <v/>
      </c>
      <c r="Q176" s="65">
        <f>'KQuote Mitarbeiter'!L176</f>
        <v/>
      </c>
      <c r="R176" s="57">
        <f>'KQuote Mitarbeiter'!D176</f>
        <v/>
      </c>
      <c r="S176" s="57">
        <f>'KQuote Mitarbeiter'!K176</f>
        <v/>
      </c>
    </row>
    <row r="177">
      <c r="A177" s="47">
        <f>'KQuote Mitarbeiter'!A177</f>
        <v/>
      </c>
      <c r="B177" s="48">
        <f>'KQuote Mitarbeiter'!B177</f>
        <v/>
      </c>
      <c r="C177" s="58">
        <f>IF($B177="","",(N(Berechnung!D177)+N(Berechnung!Q177))*N(Berechnung!C177))</f>
        <v/>
      </c>
      <c r="D177" s="58">
        <f>IF($B177="","",(N(Berechnung!E177)+N(Berechnung!R177))*N(Berechnung!C177))</f>
        <v/>
      </c>
      <c r="E177" s="58">
        <f>IF($B177="","",(N(Berechnung!F177)+N(Berechnung!S177))*N(Berechnung!C177))</f>
        <v/>
      </c>
      <c r="F177" s="58">
        <f>IF($B177="","",(N(Berechnung!G177)+N(Berechnung!T177))*N(Berechnung!C177))</f>
        <v/>
      </c>
      <c r="G177" s="58">
        <f>IF($B177="","",(N(Berechnung!H177)+N(Berechnung!U177))*N(Berechnung!C177))</f>
        <v/>
      </c>
      <c r="H177" s="58">
        <f>IF($B177="","",(N(Berechnung!I177)+N(Berechnung!V177))*N(Berechnung!C177))</f>
        <v/>
      </c>
      <c r="I177" s="58">
        <f>IF($B177="","",(N(Berechnung!J177)+N(Berechnung!W177))*N(Berechnung!C177))</f>
        <v/>
      </c>
      <c r="J177" s="58">
        <f>IF($B177="","",(N(Berechnung!K177)+N(Berechnung!X177))*N(Berechnung!C177))</f>
        <v/>
      </c>
      <c r="K177" s="58">
        <f>IF($B177="","",(N(Berechnung!L177)+N(Berechnung!Y177))*N(Berechnung!C177))</f>
        <v/>
      </c>
      <c r="L177" s="58">
        <f>IF($B177="","",(N(Berechnung!M177)+N(Berechnung!Z177))*N(Berechnung!C177))</f>
        <v/>
      </c>
      <c r="M177" s="58">
        <f>IF($B177="","",(N(Berechnung!N177)+N(Berechnung!AA177))*N(Berechnung!C177))</f>
        <v/>
      </c>
      <c r="N177" s="58">
        <f>IF($B177="","",(N(Berechnung!O177)+N(Berechnung!AB177))*N(Berechnung!C177))</f>
        <v/>
      </c>
      <c r="O177" s="64">
        <f>IF($B177="","",SUM(C177:N177))</f>
        <v/>
      </c>
      <c r="P177" s="57">
        <f>'KQuote Mitarbeiter'!E177</f>
        <v/>
      </c>
      <c r="Q177" s="65">
        <f>'KQuote Mitarbeiter'!L177</f>
        <v/>
      </c>
      <c r="R177" s="57">
        <f>'KQuote Mitarbeiter'!D177</f>
        <v/>
      </c>
      <c r="S177" s="57">
        <f>'KQuote Mitarbeiter'!K177</f>
        <v/>
      </c>
    </row>
    <row r="178">
      <c r="A178" s="47">
        <f>'KQuote Mitarbeiter'!A178</f>
        <v/>
      </c>
      <c r="B178" s="48">
        <f>'KQuote Mitarbeiter'!B178</f>
        <v/>
      </c>
      <c r="C178" s="58">
        <f>IF($B178="","",(N(Berechnung!D178)+N(Berechnung!Q178))*N(Berechnung!C178))</f>
        <v/>
      </c>
      <c r="D178" s="58">
        <f>IF($B178="","",(N(Berechnung!E178)+N(Berechnung!R178))*N(Berechnung!C178))</f>
        <v/>
      </c>
      <c r="E178" s="58">
        <f>IF($B178="","",(N(Berechnung!F178)+N(Berechnung!S178))*N(Berechnung!C178))</f>
        <v/>
      </c>
      <c r="F178" s="58">
        <f>IF($B178="","",(N(Berechnung!G178)+N(Berechnung!T178))*N(Berechnung!C178))</f>
        <v/>
      </c>
      <c r="G178" s="58">
        <f>IF($B178="","",(N(Berechnung!H178)+N(Berechnung!U178))*N(Berechnung!C178))</f>
        <v/>
      </c>
      <c r="H178" s="58">
        <f>IF($B178="","",(N(Berechnung!I178)+N(Berechnung!V178))*N(Berechnung!C178))</f>
        <v/>
      </c>
      <c r="I178" s="58">
        <f>IF($B178="","",(N(Berechnung!J178)+N(Berechnung!W178))*N(Berechnung!C178))</f>
        <v/>
      </c>
      <c r="J178" s="58">
        <f>IF($B178="","",(N(Berechnung!K178)+N(Berechnung!X178))*N(Berechnung!C178))</f>
        <v/>
      </c>
      <c r="K178" s="58">
        <f>IF($B178="","",(N(Berechnung!L178)+N(Berechnung!Y178))*N(Berechnung!C178))</f>
        <v/>
      </c>
      <c r="L178" s="58">
        <f>IF($B178="","",(N(Berechnung!M178)+N(Berechnung!Z178))*N(Berechnung!C178))</f>
        <v/>
      </c>
      <c r="M178" s="58">
        <f>IF($B178="","",(N(Berechnung!N178)+N(Berechnung!AA178))*N(Berechnung!C178))</f>
        <v/>
      </c>
      <c r="N178" s="58">
        <f>IF($B178="","",(N(Berechnung!O178)+N(Berechnung!AB178))*N(Berechnung!C178))</f>
        <v/>
      </c>
      <c r="O178" s="64">
        <f>IF($B178="","",SUM(C178:N178))</f>
        <v/>
      </c>
      <c r="P178" s="57">
        <f>'KQuote Mitarbeiter'!E178</f>
        <v/>
      </c>
      <c r="Q178" s="65">
        <f>'KQuote Mitarbeiter'!L178</f>
        <v/>
      </c>
      <c r="R178" s="57">
        <f>'KQuote Mitarbeiter'!D178</f>
        <v/>
      </c>
      <c r="S178" s="57">
        <f>'KQuote Mitarbeiter'!K178</f>
        <v/>
      </c>
    </row>
    <row r="179">
      <c r="A179" s="47">
        <f>'KQuote Mitarbeiter'!A179</f>
        <v/>
      </c>
      <c r="B179" s="48">
        <f>'KQuote Mitarbeiter'!B179</f>
        <v/>
      </c>
      <c r="C179" s="58">
        <f>IF($B179="","",(N(Berechnung!D179)+N(Berechnung!Q179))*N(Berechnung!C179))</f>
        <v/>
      </c>
      <c r="D179" s="58">
        <f>IF($B179="","",(N(Berechnung!E179)+N(Berechnung!R179))*N(Berechnung!C179))</f>
        <v/>
      </c>
      <c r="E179" s="58">
        <f>IF($B179="","",(N(Berechnung!F179)+N(Berechnung!S179))*N(Berechnung!C179))</f>
        <v/>
      </c>
      <c r="F179" s="58">
        <f>IF($B179="","",(N(Berechnung!G179)+N(Berechnung!T179))*N(Berechnung!C179))</f>
        <v/>
      </c>
      <c r="G179" s="58">
        <f>IF($B179="","",(N(Berechnung!H179)+N(Berechnung!U179))*N(Berechnung!C179))</f>
        <v/>
      </c>
      <c r="H179" s="58">
        <f>IF($B179="","",(N(Berechnung!I179)+N(Berechnung!V179))*N(Berechnung!C179))</f>
        <v/>
      </c>
      <c r="I179" s="58">
        <f>IF($B179="","",(N(Berechnung!J179)+N(Berechnung!W179))*N(Berechnung!C179))</f>
        <v/>
      </c>
      <c r="J179" s="58">
        <f>IF($B179="","",(N(Berechnung!K179)+N(Berechnung!X179))*N(Berechnung!C179))</f>
        <v/>
      </c>
      <c r="K179" s="58">
        <f>IF($B179="","",(N(Berechnung!L179)+N(Berechnung!Y179))*N(Berechnung!C179))</f>
        <v/>
      </c>
      <c r="L179" s="58">
        <f>IF($B179="","",(N(Berechnung!M179)+N(Berechnung!Z179))*N(Berechnung!C179))</f>
        <v/>
      </c>
      <c r="M179" s="58">
        <f>IF($B179="","",(N(Berechnung!N179)+N(Berechnung!AA179))*N(Berechnung!C179))</f>
        <v/>
      </c>
      <c r="N179" s="58">
        <f>IF($B179="","",(N(Berechnung!O179)+N(Berechnung!AB179))*N(Berechnung!C179))</f>
        <v/>
      </c>
      <c r="O179" s="64">
        <f>IF($B179="","",SUM(C179:N179))</f>
        <v/>
      </c>
      <c r="P179" s="57">
        <f>'KQuote Mitarbeiter'!E179</f>
        <v/>
      </c>
      <c r="Q179" s="65">
        <f>'KQuote Mitarbeiter'!L179</f>
        <v/>
      </c>
      <c r="R179" s="57">
        <f>'KQuote Mitarbeiter'!D179</f>
        <v/>
      </c>
      <c r="S179" s="57">
        <f>'KQuote Mitarbeiter'!K179</f>
        <v/>
      </c>
    </row>
    <row r="180">
      <c r="A180" s="47">
        <f>'KQuote Mitarbeiter'!A180</f>
        <v/>
      </c>
      <c r="B180" s="48">
        <f>'KQuote Mitarbeiter'!B180</f>
        <v/>
      </c>
      <c r="C180" s="58">
        <f>IF($B180="","",(N(Berechnung!D180)+N(Berechnung!Q180))*N(Berechnung!C180))</f>
        <v/>
      </c>
      <c r="D180" s="58">
        <f>IF($B180="","",(N(Berechnung!E180)+N(Berechnung!R180))*N(Berechnung!C180))</f>
        <v/>
      </c>
      <c r="E180" s="58">
        <f>IF($B180="","",(N(Berechnung!F180)+N(Berechnung!S180))*N(Berechnung!C180))</f>
        <v/>
      </c>
      <c r="F180" s="58">
        <f>IF($B180="","",(N(Berechnung!G180)+N(Berechnung!T180))*N(Berechnung!C180))</f>
        <v/>
      </c>
      <c r="G180" s="58">
        <f>IF($B180="","",(N(Berechnung!H180)+N(Berechnung!U180))*N(Berechnung!C180))</f>
        <v/>
      </c>
      <c r="H180" s="58">
        <f>IF($B180="","",(N(Berechnung!I180)+N(Berechnung!V180))*N(Berechnung!C180))</f>
        <v/>
      </c>
      <c r="I180" s="58">
        <f>IF($B180="","",(N(Berechnung!J180)+N(Berechnung!W180))*N(Berechnung!C180))</f>
        <v/>
      </c>
      <c r="J180" s="58">
        <f>IF($B180="","",(N(Berechnung!K180)+N(Berechnung!X180))*N(Berechnung!C180))</f>
        <v/>
      </c>
      <c r="K180" s="58">
        <f>IF($B180="","",(N(Berechnung!L180)+N(Berechnung!Y180))*N(Berechnung!C180))</f>
        <v/>
      </c>
      <c r="L180" s="58">
        <f>IF($B180="","",(N(Berechnung!M180)+N(Berechnung!Z180))*N(Berechnung!C180))</f>
        <v/>
      </c>
      <c r="M180" s="58">
        <f>IF($B180="","",(N(Berechnung!N180)+N(Berechnung!AA180))*N(Berechnung!C180))</f>
        <v/>
      </c>
      <c r="N180" s="58">
        <f>IF($B180="","",(N(Berechnung!O180)+N(Berechnung!AB180))*N(Berechnung!C180))</f>
        <v/>
      </c>
      <c r="O180" s="64">
        <f>IF($B180="","",SUM(C180:N180))</f>
        <v/>
      </c>
      <c r="P180" s="57">
        <f>'KQuote Mitarbeiter'!E180</f>
        <v/>
      </c>
      <c r="Q180" s="65">
        <f>'KQuote Mitarbeiter'!L180</f>
        <v/>
      </c>
      <c r="R180" s="57">
        <f>'KQuote Mitarbeiter'!D180</f>
        <v/>
      </c>
      <c r="S180" s="57">
        <f>'KQuote Mitarbeiter'!K180</f>
        <v/>
      </c>
    </row>
    <row r="181">
      <c r="A181" s="47">
        <f>'KQuote Mitarbeiter'!A181</f>
        <v/>
      </c>
      <c r="B181" s="48">
        <f>'KQuote Mitarbeiter'!B181</f>
        <v/>
      </c>
      <c r="C181" s="58">
        <f>IF($B181="","",(N(Berechnung!D181)+N(Berechnung!Q181))*N(Berechnung!C181))</f>
        <v/>
      </c>
      <c r="D181" s="58">
        <f>IF($B181="","",(N(Berechnung!E181)+N(Berechnung!R181))*N(Berechnung!C181))</f>
        <v/>
      </c>
      <c r="E181" s="58">
        <f>IF($B181="","",(N(Berechnung!F181)+N(Berechnung!S181))*N(Berechnung!C181))</f>
        <v/>
      </c>
      <c r="F181" s="58">
        <f>IF($B181="","",(N(Berechnung!G181)+N(Berechnung!T181))*N(Berechnung!C181))</f>
        <v/>
      </c>
      <c r="G181" s="58">
        <f>IF($B181="","",(N(Berechnung!H181)+N(Berechnung!U181))*N(Berechnung!C181))</f>
        <v/>
      </c>
      <c r="H181" s="58">
        <f>IF($B181="","",(N(Berechnung!I181)+N(Berechnung!V181))*N(Berechnung!C181))</f>
        <v/>
      </c>
      <c r="I181" s="58">
        <f>IF($B181="","",(N(Berechnung!J181)+N(Berechnung!W181))*N(Berechnung!C181))</f>
        <v/>
      </c>
      <c r="J181" s="58">
        <f>IF($B181="","",(N(Berechnung!K181)+N(Berechnung!X181))*N(Berechnung!C181))</f>
        <v/>
      </c>
      <c r="K181" s="58">
        <f>IF($B181="","",(N(Berechnung!L181)+N(Berechnung!Y181))*N(Berechnung!C181))</f>
        <v/>
      </c>
      <c r="L181" s="58">
        <f>IF($B181="","",(N(Berechnung!M181)+N(Berechnung!Z181))*N(Berechnung!C181))</f>
        <v/>
      </c>
      <c r="M181" s="58">
        <f>IF($B181="","",(N(Berechnung!N181)+N(Berechnung!AA181))*N(Berechnung!C181))</f>
        <v/>
      </c>
      <c r="N181" s="58">
        <f>IF($B181="","",(N(Berechnung!O181)+N(Berechnung!AB181))*N(Berechnung!C181))</f>
        <v/>
      </c>
      <c r="O181" s="64">
        <f>IF($B181="","",SUM(C181:N181))</f>
        <v/>
      </c>
      <c r="P181" s="57">
        <f>'KQuote Mitarbeiter'!E181</f>
        <v/>
      </c>
      <c r="Q181" s="65">
        <f>'KQuote Mitarbeiter'!L181</f>
        <v/>
      </c>
      <c r="R181" s="57">
        <f>'KQuote Mitarbeiter'!D181</f>
        <v/>
      </c>
      <c r="S181" s="57">
        <f>'KQuote Mitarbeiter'!K181</f>
        <v/>
      </c>
    </row>
    <row r="182">
      <c r="A182" s="47">
        <f>'KQuote Mitarbeiter'!A182</f>
        <v/>
      </c>
      <c r="B182" s="48">
        <f>'KQuote Mitarbeiter'!B182</f>
        <v/>
      </c>
      <c r="C182" s="58">
        <f>IF($B182="","",(N(Berechnung!D182)+N(Berechnung!Q182))*N(Berechnung!C182))</f>
        <v/>
      </c>
      <c r="D182" s="58">
        <f>IF($B182="","",(N(Berechnung!E182)+N(Berechnung!R182))*N(Berechnung!C182))</f>
        <v/>
      </c>
      <c r="E182" s="58">
        <f>IF($B182="","",(N(Berechnung!F182)+N(Berechnung!S182))*N(Berechnung!C182))</f>
        <v/>
      </c>
      <c r="F182" s="58">
        <f>IF($B182="","",(N(Berechnung!G182)+N(Berechnung!T182))*N(Berechnung!C182))</f>
        <v/>
      </c>
      <c r="G182" s="58">
        <f>IF($B182="","",(N(Berechnung!H182)+N(Berechnung!U182))*N(Berechnung!C182))</f>
        <v/>
      </c>
      <c r="H182" s="58">
        <f>IF($B182="","",(N(Berechnung!I182)+N(Berechnung!V182))*N(Berechnung!C182))</f>
        <v/>
      </c>
      <c r="I182" s="58">
        <f>IF($B182="","",(N(Berechnung!J182)+N(Berechnung!W182))*N(Berechnung!C182))</f>
        <v/>
      </c>
      <c r="J182" s="58">
        <f>IF($B182="","",(N(Berechnung!K182)+N(Berechnung!X182))*N(Berechnung!C182))</f>
        <v/>
      </c>
      <c r="K182" s="58">
        <f>IF($B182="","",(N(Berechnung!L182)+N(Berechnung!Y182))*N(Berechnung!C182))</f>
        <v/>
      </c>
      <c r="L182" s="58">
        <f>IF($B182="","",(N(Berechnung!M182)+N(Berechnung!Z182))*N(Berechnung!C182))</f>
        <v/>
      </c>
      <c r="M182" s="58">
        <f>IF($B182="","",(N(Berechnung!N182)+N(Berechnung!AA182))*N(Berechnung!C182))</f>
        <v/>
      </c>
      <c r="N182" s="58">
        <f>IF($B182="","",(N(Berechnung!O182)+N(Berechnung!AB182))*N(Berechnung!C182))</f>
        <v/>
      </c>
      <c r="O182" s="64">
        <f>IF($B182="","",SUM(C182:N182))</f>
        <v/>
      </c>
      <c r="P182" s="57">
        <f>'KQuote Mitarbeiter'!E182</f>
        <v/>
      </c>
      <c r="Q182" s="65">
        <f>'KQuote Mitarbeiter'!L182</f>
        <v/>
      </c>
      <c r="R182" s="57">
        <f>'KQuote Mitarbeiter'!D182</f>
        <v/>
      </c>
      <c r="S182" s="57">
        <f>'KQuote Mitarbeiter'!K182</f>
        <v/>
      </c>
    </row>
    <row r="183">
      <c r="A183" s="47">
        <f>'KQuote Mitarbeiter'!A183</f>
        <v/>
      </c>
      <c r="B183" s="48">
        <f>'KQuote Mitarbeiter'!B183</f>
        <v/>
      </c>
      <c r="C183" s="58">
        <f>IF($B183="","",(N(Berechnung!D183)+N(Berechnung!Q183))*N(Berechnung!C183))</f>
        <v/>
      </c>
      <c r="D183" s="58">
        <f>IF($B183="","",(N(Berechnung!E183)+N(Berechnung!R183))*N(Berechnung!C183))</f>
        <v/>
      </c>
      <c r="E183" s="58">
        <f>IF($B183="","",(N(Berechnung!F183)+N(Berechnung!S183))*N(Berechnung!C183))</f>
        <v/>
      </c>
      <c r="F183" s="58">
        <f>IF($B183="","",(N(Berechnung!G183)+N(Berechnung!T183))*N(Berechnung!C183))</f>
        <v/>
      </c>
      <c r="G183" s="58">
        <f>IF($B183="","",(N(Berechnung!H183)+N(Berechnung!U183))*N(Berechnung!C183))</f>
        <v/>
      </c>
      <c r="H183" s="58">
        <f>IF($B183="","",(N(Berechnung!I183)+N(Berechnung!V183))*N(Berechnung!C183))</f>
        <v/>
      </c>
      <c r="I183" s="58">
        <f>IF($B183="","",(N(Berechnung!J183)+N(Berechnung!W183))*N(Berechnung!C183))</f>
        <v/>
      </c>
      <c r="J183" s="58">
        <f>IF($B183="","",(N(Berechnung!K183)+N(Berechnung!X183))*N(Berechnung!C183))</f>
        <v/>
      </c>
      <c r="K183" s="58">
        <f>IF($B183="","",(N(Berechnung!L183)+N(Berechnung!Y183))*N(Berechnung!C183))</f>
        <v/>
      </c>
      <c r="L183" s="58">
        <f>IF($B183="","",(N(Berechnung!M183)+N(Berechnung!Z183))*N(Berechnung!C183))</f>
        <v/>
      </c>
      <c r="M183" s="58">
        <f>IF($B183="","",(N(Berechnung!N183)+N(Berechnung!AA183))*N(Berechnung!C183))</f>
        <v/>
      </c>
      <c r="N183" s="58">
        <f>IF($B183="","",(N(Berechnung!O183)+N(Berechnung!AB183))*N(Berechnung!C183))</f>
        <v/>
      </c>
      <c r="O183" s="64">
        <f>IF($B183="","",SUM(C183:N183))</f>
        <v/>
      </c>
      <c r="P183" s="57">
        <f>'KQuote Mitarbeiter'!E183</f>
        <v/>
      </c>
      <c r="Q183" s="65">
        <f>'KQuote Mitarbeiter'!L183</f>
        <v/>
      </c>
      <c r="R183" s="57">
        <f>'KQuote Mitarbeiter'!D183</f>
        <v/>
      </c>
      <c r="S183" s="57">
        <f>'KQuote Mitarbeiter'!K183</f>
        <v/>
      </c>
    </row>
    <row r="184">
      <c r="A184" s="47">
        <f>'KQuote Mitarbeiter'!A184</f>
        <v/>
      </c>
      <c r="B184" s="48">
        <f>'KQuote Mitarbeiter'!B184</f>
        <v/>
      </c>
      <c r="C184" s="58">
        <f>IF($B184="","",(N(Berechnung!D184)+N(Berechnung!Q184))*N(Berechnung!C184))</f>
        <v/>
      </c>
      <c r="D184" s="58">
        <f>IF($B184="","",(N(Berechnung!E184)+N(Berechnung!R184))*N(Berechnung!C184))</f>
        <v/>
      </c>
      <c r="E184" s="58">
        <f>IF($B184="","",(N(Berechnung!F184)+N(Berechnung!S184))*N(Berechnung!C184))</f>
        <v/>
      </c>
      <c r="F184" s="58">
        <f>IF($B184="","",(N(Berechnung!G184)+N(Berechnung!T184))*N(Berechnung!C184))</f>
        <v/>
      </c>
      <c r="G184" s="58">
        <f>IF($B184="","",(N(Berechnung!H184)+N(Berechnung!U184))*N(Berechnung!C184))</f>
        <v/>
      </c>
      <c r="H184" s="58">
        <f>IF($B184="","",(N(Berechnung!I184)+N(Berechnung!V184))*N(Berechnung!C184))</f>
        <v/>
      </c>
      <c r="I184" s="58">
        <f>IF($B184="","",(N(Berechnung!J184)+N(Berechnung!W184))*N(Berechnung!C184))</f>
        <v/>
      </c>
      <c r="J184" s="58">
        <f>IF($B184="","",(N(Berechnung!K184)+N(Berechnung!X184))*N(Berechnung!C184))</f>
        <v/>
      </c>
      <c r="K184" s="58">
        <f>IF($B184="","",(N(Berechnung!L184)+N(Berechnung!Y184))*N(Berechnung!C184))</f>
        <v/>
      </c>
      <c r="L184" s="58">
        <f>IF($B184="","",(N(Berechnung!M184)+N(Berechnung!Z184))*N(Berechnung!C184))</f>
        <v/>
      </c>
      <c r="M184" s="58">
        <f>IF($B184="","",(N(Berechnung!N184)+N(Berechnung!AA184))*N(Berechnung!C184))</f>
        <v/>
      </c>
      <c r="N184" s="58">
        <f>IF($B184="","",(N(Berechnung!O184)+N(Berechnung!AB184))*N(Berechnung!C184))</f>
        <v/>
      </c>
      <c r="O184" s="64">
        <f>IF($B184="","",SUM(C184:N184))</f>
        <v/>
      </c>
      <c r="P184" s="57">
        <f>'KQuote Mitarbeiter'!E184</f>
        <v/>
      </c>
      <c r="Q184" s="65">
        <f>'KQuote Mitarbeiter'!L184</f>
        <v/>
      </c>
      <c r="R184" s="57">
        <f>'KQuote Mitarbeiter'!D184</f>
        <v/>
      </c>
      <c r="S184" s="57">
        <f>'KQuote Mitarbeiter'!K184</f>
        <v/>
      </c>
    </row>
    <row r="185">
      <c r="A185" s="47">
        <f>'KQuote Mitarbeiter'!A185</f>
        <v/>
      </c>
      <c r="B185" s="48">
        <f>'KQuote Mitarbeiter'!B185</f>
        <v/>
      </c>
      <c r="C185" s="58">
        <f>IF($B185="","",(N(Berechnung!D185)+N(Berechnung!Q185))*N(Berechnung!C185))</f>
        <v/>
      </c>
      <c r="D185" s="58">
        <f>IF($B185="","",(N(Berechnung!E185)+N(Berechnung!R185))*N(Berechnung!C185))</f>
        <v/>
      </c>
      <c r="E185" s="58">
        <f>IF($B185="","",(N(Berechnung!F185)+N(Berechnung!S185))*N(Berechnung!C185))</f>
        <v/>
      </c>
      <c r="F185" s="58">
        <f>IF($B185="","",(N(Berechnung!G185)+N(Berechnung!T185))*N(Berechnung!C185))</f>
        <v/>
      </c>
      <c r="G185" s="58">
        <f>IF($B185="","",(N(Berechnung!H185)+N(Berechnung!U185))*N(Berechnung!C185))</f>
        <v/>
      </c>
      <c r="H185" s="58">
        <f>IF($B185="","",(N(Berechnung!I185)+N(Berechnung!V185))*N(Berechnung!C185))</f>
        <v/>
      </c>
      <c r="I185" s="58">
        <f>IF($B185="","",(N(Berechnung!J185)+N(Berechnung!W185))*N(Berechnung!C185))</f>
        <v/>
      </c>
      <c r="J185" s="58">
        <f>IF($B185="","",(N(Berechnung!K185)+N(Berechnung!X185))*N(Berechnung!C185))</f>
        <v/>
      </c>
      <c r="K185" s="58">
        <f>IF($B185="","",(N(Berechnung!L185)+N(Berechnung!Y185))*N(Berechnung!C185))</f>
        <v/>
      </c>
      <c r="L185" s="58">
        <f>IF($B185="","",(N(Berechnung!M185)+N(Berechnung!Z185))*N(Berechnung!C185))</f>
        <v/>
      </c>
      <c r="M185" s="58">
        <f>IF($B185="","",(N(Berechnung!N185)+N(Berechnung!AA185))*N(Berechnung!C185))</f>
        <v/>
      </c>
      <c r="N185" s="58">
        <f>IF($B185="","",(N(Berechnung!O185)+N(Berechnung!AB185))*N(Berechnung!C185))</f>
        <v/>
      </c>
      <c r="O185" s="64">
        <f>IF($B185="","",SUM(C185:N185))</f>
        <v/>
      </c>
      <c r="P185" s="57">
        <f>'KQuote Mitarbeiter'!E185</f>
        <v/>
      </c>
      <c r="Q185" s="65">
        <f>'KQuote Mitarbeiter'!L185</f>
        <v/>
      </c>
      <c r="R185" s="57">
        <f>'KQuote Mitarbeiter'!D185</f>
        <v/>
      </c>
      <c r="S185" s="57">
        <f>'KQuote Mitarbeiter'!K185</f>
        <v/>
      </c>
    </row>
    <row r="186">
      <c r="A186" s="47">
        <f>'KQuote Mitarbeiter'!A186</f>
        <v/>
      </c>
      <c r="B186" s="48">
        <f>'KQuote Mitarbeiter'!B186</f>
        <v/>
      </c>
      <c r="C186" s="58">
        <f>IF($B186="","",(N(Berechnung!D186)+N(Berechnung!Q186))*N(Berechnung!C186))</f>
        <v/>
      </c>
      <c r="D186" s="58">
        <f>IF($B186="","",(N(Berechnung!E186)+N(Berechnung!R186))*N(Berechnung!C186))</f>
        <v/>
      </c>
      <c r="E186" s="58">
        <f>IF($B186="","",(N(Berechnung!F186)+N(Berechnung!S186))*N(Berechnung!C186))</f>
        <v/>
      </c>
      <c r="F186" s="58">
        <f>IF($B186="","",(N(Berechnung!G186)+N(Berechnung!T186))*N(Berechnung!C186))</f>
        <v/>
      </c>
      <c r="G186" s="58">
        <f>IF($B186="","",(N(Berechnung!H186)+N(Berechnung!U186))*N(Berechnung!C186))</f>
        <v/>
      </c>
      <c r="H186" s="58">
        <f>IF($B186="","",(N(Berechnung!I186)+N(Berechnung!V186))*N(Berechnung!C186))</f>
        <v/>
      </c>
      <c r="I186" s="58">
        <f>IF($B186="","",(N(Berechnung!J186)+N(Berechnung!W186))*N(Berechnung!C186))</f>
        <v/>
      </c>
      <c r="J186" s="58">
        <f>IF($B186="","",(N(Berechnung!K186)+N(Berechnung!X186))*N(Berechnung!C186))</f>
        <v/>
      </c>
      <c r="K186" s="58">
        <f>IF($B186="","",(N(Berechnung!L186)+N(Berechnung!Y186))*N(Berechnung!C186))</f>
        <v/>
      </c>
      <c r="L186" s="58">
        <f>IF($B186="","",(N(Berechnung!M186)+N(Berechnung!Z186))*N(Berechnung!C186))</f>
        <v/>
      </c>
      <c r="M186" s="58">
        <f>IF($B186="","",(N(Berechnung!N186)+N(Berechnung!AA186))*N(Berechnung!C186))</f>
        <v/>
      </c>
      <c r="N186" s="58">
        <f>IF($B186="","",(N(Berechnung!O186)+N(Berechnung!AB186))*N(Berechnung!C186))</f>
        <v/>
      </c>
      <c r="O186" s="64">
        <f>IF($B186="","",SUM(C186:N186))</f>
        <v/>
      </c>
      <c r="P186" s="57">
        <f>'KQuote Mitarbeiter'!E186</f>
        <v/>
      </c>
      <c r="Q186" s="65">
        <f>'KQuote Mitarbeiter'!L186</f>
        <v/>
      </c>
      <c r="R186" s="57">
        <f>'KQuote Mitarbeiter'!D186</f>
        <v/>
      </c>
      <c r="S186" s="57">
        <f>'KQuote Mitarbeiter'!K186</f>
        <v/>
      </c>
    </row>
    <row r="187">
      <c r="A187" s="47">
        <f>'KQuote Mitarbeiter'!A187</f>
        <v/>
      </c>
      <c r="B187" s="48">
        <f>'KQuote Mitarbeiter'!B187</f>
        <v/>
      </c>
      <c r="C187" s="58">
        <f>IF($B187="","",(N(Berechnung!D187)+N(Berechnung!Q187))*N(Berechnung!C187))</f>
        <v/>
      </c>
      <c r="D187" s="58">
        <f>IF($B187="","",(N(Berechnung!E187)+N(Berechnung!R187))*N(Berechnung!C187))</f>
        <v/>
      </c>
      <c r="E187" s="58">
        <f>IF($B187="","",(N(Berechnung!F187)+N(Berechnung!S187))*N(Berechnung!C187))</f>
        <v/>
      </c>
      <c r="F187" s="58">
        <f>IF($B187="","",(N(Berechnung!G187)+N(Berechnung!T187))*N(Berechnung!C187))</f>
        <v/>
      </c>
      <c r="G187" s="58">
        <f>IF($B187="","",(N(Berechnung!H187)+N(Berechnung!U187))*N(Berechnung!C187))</f>
        <v/>
      </c>
      <c r="H187" s="58">
        <f>IF($B187="","",(N(Berechnung!I187)+N(Berechnung!V187))*N(Berechnung!C187))</f>
        <v/>
      </c>
      <c r="I187" s="58">
        <f>IF($B187="","",(N(Berechnung!J187)+N(Berechnung!W187))*N(Berechnung!C187))</f>
        <v/>
      </c>
      <c r="J187" s="58">
        <f>IF($B187="","",(N(Berechnung!K187)+N(Berechnung!X187))*N(Berechnung!C187))</f>
        <v/>
      </c>
      <c r="K187" s="58">
        <f>IF($B187="","",(N(Berechnung!L187)+N(Berechnung!Y187))*N(Berechnung!C187))</f>
        <v/>
      </c>
      <c r="L187" s="58">
        <f>IF($B187="","",(N(Berechnung!M187)+N(Berechnung!Z187))*N(Berechnung!C187))</f>
        <v/>
      </c>
      <c r="M187" s="58">
        <f>IF($B187="","",(N(Berechnung!N187)+N(Berechnung!AA187))*N(Berechnung!C187))</f>
        <v/>
      </c>
      <c r="N187" s="58">
        <f>IF($B187="","",(N(Berechnung!O187)+N(Berechnung!AB187))*N(Berechnung!C187))</f>
        <v/>
      </c>
      <c r="O187" s="64">
        <f>IF($B187="","",SUM(C187:N187))</f>
        <v/>
      </c>
      <c r="P187" s="57">
        <f>'KQuote Mitarbeiter'!E187</f>
        <v/>
      </c>
      <c r="Q187" s="65">
        <f>'KQuote Mitarbeiter'!L187</f>
        <v/>
      </c>
      <c r="R187" s="57">
        <f>'KQuote Mitarbeiter'!D187</f>
        <v/>
      </c>
      <c r="S187" s="57">
        <f>'KQuote Mitarbeiter'!K187</f>
        <v/>
      </c>
    </row>
    <row r="188">
      <c r="A188" s="47">
        <f>'KQuote Mitarbeiter'!A188</f>
        <v/>
      </c>
      <c r="B188" s="48">
        <f>'KQuote Mitarbeiter'!B188</f>
        <v/>
      </c>
      <c r="C188" s="58">
        <f>IF($B188="","",(N(Berechnung!D188)+N(Berechnung!Q188))*N(Berechnung!C188))</f>
        <v/>
      </c>
      <c r="D188" s="58">
        <f>IF($B188="","",(N(Berechnung!E188)+N(Berechnung!R188))*N(Berechnung!C188))</f>
        <v/>
      </c>
      <c r="E188" s="58">
        <f>IF($B188="","",(N(Berechnung!F188)+N(Berechnung!S188))*N(Berechnung!C188))</f>
        <v/>
      </c>
      <c r="F188" s="58">
        <f>IF($B188="","",(N(Berechnung!G188)+N(Berechnung!T188))*N(Berechnung!C188))</f>
        <v/>
      </c>
      <c r="G188" s="58">
        <f>IF($B188="","",(N(Berechnung!H188)+N(Berechnung!U188))*N(Berechnung!C188))</f>
        <v/>
      </c>
      <c r="H188" s="58">
        <f>IF($B188="","",(N(Berechnung!I188)+N(Berechnung!V188))*N(Berechnung!C188))</f>
        <v/>
      </c>
      <c r="I188" s="58">
        <f>IF($B188="","",(N(Berechnung!J188)+N(Berechnung!W188))*N(Berechnung!C188))</f>
        <v/>
      </c>
      <c r="J188" s="58">
        <f>IF($B188="","",(N(Berechnung!K188)+N(Berechnung!X188))*N(Berechnung!C188))</f>
        <v/>
      </c>
      <c r="K188" s="58">
        <f>IF($B188="","",(N(Berechnung!L188)+N(Berechnung!Y188))*N(Berechnung!C188))</f>
        <v/>
      </c>
      <c r="L188" s="58">
        <f>IF($B188="","",(N(Berechnung!M188)+N(Berechnung!Z188))*N(Berechnung!C188))</f>
        <v/>
      </c>
      <c r="M188" s="58">
        <f>IF($B188="","",(N(Berechnung!N188)+N(Berechnung!AA188))*N(Berechnung!C188))</f>
        <v/>
      </c>
      <c r="N188" s="58">
        <f>IF($B188="","",(N(Berechnung!O188)+N(Berechnung!AB188))*N(Berechnung!C188))</f>
        <v/>
      </c>
      <c r="O188" s="64">
        <f>IF($B188="","",SUM(C188:N188))</f>
        <v/>
      </c>
      <c r="P188" s="57">
        <f>'KQuote Mitarbeiter'!E188</f>
        <v/>
      </c>
      <c r="Q188" s="65">
        <f>'KQuote Mitarbeiter'!L188</f>
        <v/>
      </c>
      <c r="R188" s="57">
        <f>'KQuote Mitarbeiter'!D188</f>
        <v/>
      </c>
      <c r="S188" s="57">
        <f>'KQuote Mitarbeiter'!K188</f>
        <v/>
      </c>
    </row>
    <row r="189">
      <c r="A189" s="47">
        <f>'KQuote Mitarbeiter'!A189</f>
        <v/>
      </c>
      <c r="B189" s="48">
        <f>'KQuote Mitarbeiter'!B189</f>
        <v/>
      </c>
      <c r="C189" s="58">
        <f>IF($B189="","",(N(Berechnung!D189)+N(Berechnung!Q189))*N(Berechnung!C189))</f>
        <v/>
      </c>
      <c r="D189" s="58">
        <f>IF($B189="","",(N(Berechnung!E189)+N(Berechnung!R189))*N(Berechnung!C189))</f>
        <v/>
      </c>
      <c r="E189" s="58">
        <f>IF($B189="","",(N(Berechnung!F189)+N(Berechnung!S189))*N(Berechnung!C189))</f>
        <v/>
      </c>
      <c r="F189" s="58">
        <f>IF($B189="","",(N(Berechnung!G189)+N(Berechnung!T189))*N(Berechnung!C189))</f>
        <v/>
      </c>
      <c r="G189" s="58">
        <f>IF($B189="","",(N(Berechnung!H189)+N(Berechnung!U189))*N(Berechnung!C189))</f>
        <v/>
      </c>
      <c r="H189" s="58">
        <f>IF($B189="","",(N(Berechnung!I189)+N(Berechnung!V189))*N(Berechnung!C189))</f>
        <v/>
      </c>
      <c r="I189" s="58">
        <f>IF($B189="","",(N(Berechnung!J189)+N(Berechnung!W189))*N(Berechnung!C189))</f>
        <v/>
      </c>
      <c r="J189" s="58">
        <f>IF($B189="","",(N(Berechnung!K189)+N(Berechnung!X189))*N(Berechnung!C189))</f>
        <v/>
      </c>
      <c r="K189" s="58">
        <f>IF($B189="","",(N(Berechnung!L189)+N(Berechnung!Y189))*N(Berechnung!C189))</f>
        <v/>
      </c>
      <c r="L189" s="58">
        <f>IF($B189="","",(N(Berechnung!M189)+N(Berechnung!Z189))*N(Berechnung!C189))</f>
        <v/>
      </c>
      <c r="M189" s="58">
        <f>IF($B189="","",(N(Berechnung!N189)+N(Berechnung!AA189))*N(Berechnung!C189))</f>
        <v/>
      </c>
      <c r="N189" s="58">
        <f>IF($B189="","",(N(Berechnung!O189)+N(Berechnung!AB189))*N(Berechnung!C189))</f>
        <v/>
      </c>
      <c r="O189" s="64">
        <f>IF($B189="","",SUM(C189:N189))</f>
        <v/>
      </c>
      <c r="P189" s="57">
        <f>'KQuote Mitarbeiter'!E189</f>
        <v/>
      </c>
      <c r="Q189" s="65">
        <f>'KQuote Mitarbeiter'!L189</f>
        <v/>
      </c>
      <c r="R189" s="57">
        <f>'KQuote Mitarbeiter'!D189</f>
        <v/>
      </c>
      <c r="S189" s="57">
        <f>'KQuote Mitarbeiter'!K189</f>
        <v/>
      </c>
    </row>
    <row r="190">
      <c r="A190" s="47">
        <f>'KQuote Mitarbeiter'!A190</f>
        <v/>
      </c>
      <c r="B190" s="48">
        <f>'KQuote Mitarbeiter'!B190</f>
        <v/>
      </c>
      <c r="C190" s="58">
        <f>IF($B190="","",(N(Berechnung!D190)+N(Berechnung!Q190))*N(Berechnung!C190))</f>
        <v/>
      </c>
      <c r="D190" s="58">
        <f>IF($B190="","",(N(Berechnung!E190)+N(Berechnung!R190))*N(Berechnung!C190))</f>
        <v/>
      </c>
      <c r="E190" s="58">
        <f>IF($B190="","",(N(Berechnung!F190)+N(Berechnung!S190))*N(Berechnung!C190))</f>
        <v/>
      </c>
      <c r="F190" s="58">
        <f>IF($B190="","",(N(Berechnung!G190)+N(Berechnung!T190))*N(Berechnung!C190))</f>
        <v/>
      </c>
      <c r="G190" s="58">
        <f>IF($B190="","",(N(Berechnung!H190)+N(Berechnung!U190))*N(Berechnung!C190))</f>
        <v/>
      </c>
      <c r="H190" s="58">
        <f>IF($B190="","",(N(Berechnung!I190)+N(Berechnung!V190))*N(Berechnung!C190))</f>
        <v/>
      </c>
      <c r="I190" s="58">
        <f>IF($B190="","",(N(Berechnung!J190)+N(Berechnung!W190))*N(Berechnung!C190))</f>
        <v/>
      </c>
      <c r="J190" s="58">
        <f>IF($B190="","",(N(Berechnung!K190)+N(Berechnung!X190))*N(Berechnung!C190))</f>
        <v/>
      </c>
      <c r="K190" s="58">
        <f>IF($B190="","",(N(Berechnung!L190)+N(Berechnung!Y190))*N(Berechnung!C190))</f>
        <v/>
      </c>
      <c r="L190" s="58">
        <f>IF($B190="","",(N(Berechnung!M190)+N(Berechnung!Z190))*N(Berechnung!C190))</f>
        <v/>
      </c>
      <c r="M190" s="58">
        <f>IF($B190="","",(N(Berechnung!N190)+N(Berechnung!AA190))*N(Berechnung!C190))</f>
        <v/>
      </c>
      <c r="N190" s="58">
        <f>IF($B190="","",(N(Berechnung!O190)+N(Berechnung!AB190))*N(Berechnung!C190))</f>
        <v/>
      </c>
      <c r="O190" s="64">
        <f>IF($B190="","",SUM(C190:N190))</f>
        <v/>
      </c>
      <c r="P190" s="57">
        <f>'KQuote Mitarbeiter'!E190</f>
        <v/>
      </c>
      <c r="Q190" s="65">
        <f>'KQuote Mitarbeiter'!L190</f>
        <v/>
      </c>
      <c r="R190" s="57">
        <f>'KQuote Mitarbeiter'!D190</f>
        <v/>
      </c>
      <c r="S190" s="57">
        <f>'KQuote Mitarbeiter'!K190</f>
        <v/>
      </c>
    </row>
    <row r="191">
      <c r="A191" s="47">
        <f>'KQuote Mitarbeiter'!A191</f>
        <v/>
      </c>
      <c r="B191" s="48">
        <f>'KQuote Mitarbeiter'!B191</f>
        <v/>
      </c>
      <c r="C191" s="58">
        <f>IF($B191="","",(N(Berechnung!D191)+N(Berechnung!Q191))*N(Berechnung!C191))</f>
        <v/>
      </c>
      <c r="D191" s="58">
        <f>IF($B191="","",(N(Berechnung!E191)+N(Berechnung!R191))*N(Berechnung!C191))</f>
        <v/>
      </c>
      <c r="E191" s="58">
        <f>IF($B191="","",(N(Berechnung!F191)+N(Berechnung!S191))*N(Berechnung!C191))</f>
        <v/>
      </c>
      <c r="F191" s="58">
        <f>IF($B191="","",(N(Berechnung!G191)+N(Berechnung!T191))*N(Berechnung!C191))</f>
        <v/>
      </c>
      <c r="G191" s="58">
        <f>IF($B191="","",(N(Berechnung!H191)+N(Berechnung!U191))*N(Berechnung!C191))</f>
        <v/>
      </c>
      <c r="H191" s="58">
        <f>IF($B191="","",(N(Berechnung!I191)+N(Berechnung!V191))*N(Berechnung!C191))</f>
        <v/>
      </c>
      <c r="I191" s="58">
        <f>IF($B191="","",(N(Berechnung!J191)+N(Berechnung!W191))*N(Berechnung!C191))</f>
        <v/>
      </c>
      <c r="J191" s="58">
        <f>IF($B191="","",(N(Berechnung!K191)+N(Berechnung!X191))*N(Berechnung!C191))</f>
        <v/>
      </c>
      <c r="K191" s="58">
        <f>IF($B191="","",(N(Berechnung!L191)+N(Berechnung!Y191))*N(Berechnung!C191))</f>
        <v/>
      </c>
      <c r="L191" s="58">
        <f>IF($B191="","",(N(Berechnung!M191)+N(Berechnung!Z191))*N(Berechnung!C191))</f>
        <v/>
      </c>
      <c r="M191" s="58">
        <f>IF($B191="","",(N(Berechnung!N191)+N(Berechnung!AA191))*N(Berechnung!C191))</f>
        <v/>
      </c>
      <c r="N191" s="58">
        <f>IF($B191="","",(N(Berechnung!O191)+N(Berechnung!AB191))*N(Berechnung!C191))</f>
        <v/>
      </c>
      <c r="O191" s="64">
        <f>IF($B191="","",SUM(C191:N191))</f>
        <v/>
      </c>
      <c r="P191" s="57">
        <f>'KQuote Mitarbeiter'!E191</f>
        <v/>
      </c>
      <c r="Q191" s="65">
        <f>'KQuote Mitarbeiter'!L191</f>
        <v/>
      </c>
      <c r="R191" s="57">
        <f>'KQuote Mitarbeiter'!D191</f>
        <v/>
      </c>
      <c r="S191" s="57">
        <f>'KQuote Mitarbeiter'!K191</f>
        <v/>
      </c>
    </row>
    <row r="192">
      <c r="A192" s="47">
        <f>'KQuote Mitarbeiter'!A192</f>
        <v/>
      </c>
      <c r="B192" s="48">
        <f>'KQuote Mitarbeiter'!B192</f>
        <v/>
      </c>
      <c r="C192" s="58">
        <f>IF($B192="","",(N(Berechnung!D192)+N(Berechnung!Q192))*N(Berechnung!C192))</f>
        <v/>
      </c>
      <c r="D192" s="58">
        <f>IF($B192="","",(N(Berechnung!E192)+N(Berechnung!R192))*N(Berechnung!C192))</f>
        <v/>
      </c>
      <c r="E192" s="58">
        <f>IF($B192="","",(N(Berechnung!F192)+N(Berechnung!S192))*N(Berechnung!C192))</f>
        <v/>
      </c>
      <c r="F192" s="58">
        <f>IF($B192="","",(N(Berechnung!G192)+N(Berechnung!T192))*N(Berechnung!C192))</f>
        <v/>
      </c>
      <c r="G192" s="58">
        <f>IF($B192="","",(N(Berechnung!H192)+N(Berechnung!U192))*N(Berechnung!C192))</f>
        <v/>
      </c>
      <c r="H192" s="58">
        <f>IF($B192="","",(N(Berechnung!I192)+N(Berechnung!V192))*N(Berechnung!C192))</f>
        <v/>
      </c>
      <c r="I192" s="58">
        <f>IF($B192="","",(N(Berechnung!J192)+N(Berechnung!W192))*N(Berechnung!C192))</f>
        <v/>
      </c>
      <c r="J192" s="58">
        <f>IF($B192="","",(N(Berechnung!K192)+N(Berechnung!X192))*N(Berechnung!C192))</f>
        <v/>
      </c>
      <c r="K192" s="58">
        <f>IF($B192="","",(N(Berechnung!L192)+N(Berechnung!Y192))*N(Berechnung!C192))</f>
        <v/>
      </c>
      <c r="L192" s="58">
        <f>IF($B192="","",(N(Berechnung!M192)+N(Berechnung!Z192))*N(Berechnung!C192))</f>
        <v/>
      </c>
      <c r="M192" s="58">
        <f>IF($B192="","",(N(Berechnung!N192)+N(Berechnung!AA192))*N(Berechnung!C192))</f>
        <v/>
      </c>
      <c r="N192" s="58">
        <f>IF($B192="","",(N(Berechnung!O192)+N(Berechnung!AB192))*N(Berechnung!C192))</f>
        <v/>
      </c>
      <c r="O192" s="64">
        <f>IF($B192="","",SUM(C192:N192))</f>
        <v/>
      </c>
      <c r="P192" s="57">
        <f>'KQuote Mitarbeiter'!E192</f>
        <v/>
      </c>
      <c r="Q192" s="65">
        <f>'KQuote Mitarbeiter'!L192</f>
        <v/>
      </c>
      <c r="R192" s="57">
        <f>'KQuote Mitarbeiter'!D192</f>
        <v/>
      </c>
      <c r="S192" s="57">
        <f>'KQuote Mitarbeiter'!K192</f>
        <v/>
      </c>
    </row>
    <row r="193">
      <c r="A193" s="47">
        <f>'KQuote Mitarbeiter'!A193</f>
        <v/>
      </c>
      <c r="B193" s="48">
        <f>'KQuote Mitarbeiter'!B193</f>
        <v/>
      </c>
      <c r="C193" s="58">
        <f>IF($B193="","",(N(Berechnung!D193)+N(Berechnung!Q193))*N(Berechnung!C193))</f>
        <v/>
      </c>
      <c r="D193" s="58">
        <f>IF($B193="","",(N(Berechnung!E193)+N(Berechnung!R193))*N(Berechnung!C193))</f>
        <v/>
      </c>
      <c r="E193" s="58">
        <f>IF($B193="","",(N(Berechnung!F193)+N(Berechnung!S193))*N(Berechnung!C193))</f>
        <v/>
      </c>
      <c r="F193" s="58">
        <f>IF($B193="","",(N(Berechnung!G193)+N(Berechnung!T193))*N(Berechnung!C193))</f>
        <v/>
      </c>
      <c r="G193" s="58">
        <f>IF($B193="","",(N(Berechnung!H193)+N(Berechnung!U193))*N(Berechnung!C193))</f>
        <v/>
      </c>
      <c r="H193" s="58">
        <f>IF($B193="","",(N(Berechnung!I193)+N(Berechnung!V193))*N(Berechnung!C193))</f>
        <v/>
      </c>
      <c r="I193" s="58">
        <f>IF($B193="","",(N(Berechnung!J193)+N(Berechnung!W193))*N(Berechnung!C193))</f>
        <v/>
      </c>
      <c r="J193" s="58">
        <f>IF($B193="","",(N(Berechnung!K193)+N(Berechnung!X193))*N(Berechnung!C193))</f>
        <v/>
      </c>
      <c r="K193" s="58">
        <f>IF($B193="","",(N(Berechnung!L193)+N(Berechnung!Y193))*N(Berechnung!C193))</f>
        <v/>
      </c>
      <c r="L193" s="58">
        <f>IF($B193="","",(N(Berechnung!M193)+N(Berechnung!Z193))*N(Berechnung!C193))</f>
        <v/>
      </c>
      <c r="M193" s="58">
        <f>IF($B193="","",(N(Berechnung!N193)+N(Berechnung!AA193))*N(Berechnung!C193))</f>
        <v/>
      </c>
      <c r="N193" s="58">
        <f>IF($B193="","",(N(Berechnung!O193)+N(Berechnung!AB193))*N(Berechnung!C193))</f>
        <v/>
      </c>
      <c r="O193" s="64">
        <f>IF($B193="","",SUM(C193:N193))</f>
        <v/>
      </c>
      <c r="P193" s="57">
        <f>'KQuote Mitarbeiter'!E193</f>
        <v/>
      </c>
      <c r="Q193" s="65">
        <f>'KQuote Mitarbeiter'!L193</f>
        <v/>
      </c>
      <c r="R193" s="57">
        <f>'KQuote Mitarbeiter'!D193</f>
        <v/>
      </c>
      <c r="S193" s="57">
        <f>'KQuote Mitarbeiter'!K193</f>
        <v/>
      </c>
    </row>
    <row r="194">
      <c r="A194" s="47">
        <f>'KQuote Mitarbeiter'!A194</f>
        <v/>
      </c>
      <c r="B194" s="48">
        <f>'KQuote Mitarbeiter'!B194</f>
        <v/>
      </c>
      <c r="C194" s="58">
        <f>IF($B194="","",(N(Berechnung!D194)+N(Berechnung!Q194))*N(Berechnung!C194))</f>
        <v/>
      </c>
      <c r="D194" s="58">
        <f>IF($B194="","",(N(Berechnung!E194)+N(Berechnung!R194))*N(Berechnung!C194))</f>
        <v/>
      </c>
      <c r="E194" s="58">
        <f>IF($B194="","",(N(Berechnung!F194)+N(Berechnung!S194))*N(Berechnung!C194))</f>
        <v/>
      </c>
      <c r="F194" s="58">
        <f>IF($B194="","",(N(Berechnung!G194)+N(Berechnung!T194))*N(Berechnung!C194))</f>
        <v/>
      </c>
      <c r="G194" s="58">
        <f>IF($B194="","",(N(Berechnung!H194)+N(Berechnung!U194))*N(Berechnung!C194))</f>
        <v/>
      </c>
      <c r="H194" s="58">
        <f>IF($B194="","",(N(Berechnung!I194)+N(Berechnung!V194))*N(Berechnung!C194))</f>
        <v/>
      </c>
      <c r="I194" s="58">
        <f>IF($B194="","",(N(Berechnung!J194)+N(Berechnung!W194))*N(Berechnung!C194))</f>
        <v/>
      </c>
      <c r="J194" s="58">
        <f>IF($B194="","",(N(Berechnung!K194)+N(Berechnung!X194))*N(Berechnung!C194))</f>
        <v/>
      </c>
      <c r="K194" s="58">
        <f>IF($B194="","",(N(Berechnung!L194)+N(Berechnung!Y194))*N(Berechnung!C194))</f>
        <v/>
      </c>
      <c r="L194" s="58">
        <f>IF($B194="","",(N(Berechnung!M194)+N(Berechnung!Z194))*N(Berechnung!C194))</f>
        <v/>
      </c>
      <c r="M194" s="58">
        <f>IF($B194="","",(N(Berechnung!N194)+N(Berechnung!AA194))*N(Berechnung!C194))</f>
        <v/>
      </c>
      <c r="N194" s="58">
        <f>IF($B194="","",(N(Berechnung!O194)+N(Berechnung!AB194))*N(Berechnung!C194))</f>
        <v/>
      </c>
      <c r="O194" s="64">
        <f>IF($B194="","",SUM(C194:N194))</f>
        <v/>
      </c>
      <c r="P194" s="57">
        <f>'KQuote Mitarbeiter'!E194</f>
        <v/>
      </c>
      <c r="Q194" s="65">
        <f>'KQuote Mitarbeiter'!L194</f>
        <v/>
      </c>
      <c r="R194" s="57">
        <f>'KQuote Mitarbeiter'!D194</f>
        <v/>
      </c>
      <c r="S194" s="57">
        <f>'KQuote Mitarbeiter'!K194</f>
        <v/>
      </c>
    </row>
    <row r="195">
      <c r="A195" s="47">
        <f>'KQuote Mitarbeiter'!A195</f>
        <v/>
      </c>
      <c r="B195" s="48">
        <f>'KQuote Mitarbeiter'!B195</f>
        <v/>
      </c>
      <c r="C195" s="58">
        <f>IF($B195="","",(N(Berechnung!D195)+N(Berechnung!Q195))*N(Berechnung!C195))</f>
        <v/>
      </c>
      <c r="D195" s="58">
        <f>IF($B195="","",(N(Berechnung!E195)+N(Berechnung!R195))*N(Berechnung!C195))</f>
        <v/>
      </c>
      <c r="E195" s="58">
        <f>IF($B195="","",(N(Berechnung!F195)+N(Berechnung!S195))*N(Berechnung!C195))</f>
        <v/>
      </c>
      <c r="F195" s="58">
        <f>IF($B195="","",(N(Berechnung!G195)+N(Berechnung!T195))*N(Berechnung!C195))</f>
        <v/>
      </c>
      <c r="G195" s="58">
        <f>IF($B195="","",(N(Berechnung!H195)+N(Berechnung!U195))*N(Berechnung!C195))</f>
        <v/>
      </c>
      <c r="H195" s="58">
        <f>IF($B195="","",(N(Berechnung!I195)+N(Berechnung!V195))*N(Berechnung!C195))</f>
        <v/>
      </c>
      <c r="I195" s="58">
        <f>IF($B195="","",(N(Berechnung!J195)+N(Berechnung!W195))*N(Berechnung!C195))</f>
        <v/>
      </c>
      <c r="J195" s="58">
        <f>IF($B195="","",(N(Berechnung!K195)+N(Berechnung!X195))*N(Berechnung!C195))</f>
        <v/>
      </c>
      <c r="K195" s="58">
        <f>IF($B195="","",(N(Berechnung!L195)+N(Berechnung!Y195))*N(Berechnung!C195))</f>
        <v/>
      </c>
      <c r="L195" s="58">
        <f>IF($B195="","",(N(Berechnung!M195)+N(Berechnung!Z195))*N(Berechnung!C195))</f>
        <v/>
      </c>
      <c r="M195" s="58">
        <f>IF($B195="","",(N(Berechnung!N195)+N(Berechnung!AA195))*N(Berechnung!C195))</f>
        <v/>
      </c>
      <c r="N195" s="58">
        <f>IF($B195="","",(N(Berechnung!O195)+N(Berechnung!AB195))*N(Berechnung!C195))</f>
        <v/>
      </c>
      <c r="O195" s="64">
        <f>IF($B195="","",SUM(C195:N195))</f>
        <v/>
      </c>
      <c r="P195" s="57">
        <f>'KQuote Mitarbeiter'!E195</f>
        <v/>
      </c>
      <c r="Q195" s="65">
        <f>'KQuote Mitarbeiter'!L195</f>
        <v/>
      </c>
      <c r="R195" s="57">
        <f>'KQuote Mitarbeiter'!D195</f>
        <v/>
      </c>
      <c r="S195" s="57">
        <f>'KQuote Mitarbeiter'!K195</f>
        <v/>
      </c>
    </row>
    <row r="196">
      <c r="A196" s="47">
        <f>'KQuote Mitarbeiter'!A196</f>
        <v/>
      </c>
      <c r="B196" s="48">
        <f>'KQuote Mitarbeiter'!B196</f>
        <v/>
      </c>
      <c r="C196" s="58">
        <f>IF($B196="","",(N(Berechnung!D196)+N(Berechnung!Q196))*N(Berechnung!C196))</f>
        <v/>
      </c>
      <c r="D196" s="58">
        <f>IF($B196="","",(N(Berechnung!E196)+N(Berechnung!R196))*N(Berechnung!C196))</f>
        <v/>
      </c>
      <c r="E196" s="58">
        <f>IF($B196="","",(N(Berechnung!F196)+N(Berechnung!S196))*N(Berechnung!C196))</f>
        <v/>
      </c>
      <c r="F196" s="58">
        <f>IF($B196="","",(N(Berechnung!G196)+N(Berechnung!T196))*N(Berechnung!C196))</f>
        <v/>
      </c>
      <c r="G196" s="58">
        <f>IF($B196="","",(N(Berechnung!H196)+N(Berechnung!U196))*N(Berechnung!C196))</f>
        <v/>
      </c>
      <c r="H196" s="58">
        <f>IF($B196="","",(N(Berechnung!I196)+N(Berechnung!V196))*N(Berechnung!C196))</f>
        <v/>
      </c>
      <c r="I196" s="58">
        <f>IF($B196="","",(N(Berechnung!J196)+N(Berechnung!W196))*N(Berechnung!C196))</f>
        <v/>
      </c>
      <c r="J196" s="58">
        <f>IF($B196="","",(N(Berechnung!K196)+N(Berechnung!X196))*N(Berechnung!C196))</f>
        <v/>
      </c>
      <c r="K196" s="58">
        <f>IF($B196="","",(N(Berechnung!L196)+N(Berechnung!Y196))*N(Berechnung!C196))</f>
        <v/>
      </c>
      <c r="L196" s="58">
        <f>IF($B196="","",(N(Berechnung!M196)+N(Berechnung!Z196))*N(Berechnung!C196))</f>
        <v/>
      </c>
      <c r="M196" s="58">
        <f>IF($B196="","",(N(Berechnung!N196)+N(Berechnung!AA196))*N(Berechnung!C196))</f>
        <v/>
      </c>
      <c r="N196" s="58">
        <f>IF($B196="","",(N(Berechnung!O196)+N(Berechnung!AB196))*N(Berechnung!C196))</f>
        <v/>
      </c>
      <c r="O196" s="64">
        <f>IF($B196="","",SUM(C196:N196))</f>
        <v/>
      </c>
      <c r="P196" s="57">
        <f>'KQuote Mitarbeiter'!E196</f>
        <v/>
      </c>
      <c r="Q196" s="65">
        <f>'KQuote Mitarbeiter'!L196</f>
        <v/>
      </c>
      <c r="R196" s="57">
        <f>'KQuote Mitarbeiter'!D196</f>
        <v/>
      </c>
      <c r="S196" s="57">
        <f>'KQuote Mitarbeiter'!K196</f>
        <v/>
      </c>
    </row>
    <row r="197">
      <c r="A197" s="47">
        <f>'KQuote Mitarbeiter'!A197</f>
        <v/>
      </c>
      <c r="B197" s="48">
        <f>'KQuote Mitarbeiter'!B197</f>
        <v/>
      </c>
      <c r="C197" s="58">
        <f>IF($B197="","",(N(Berechnung!D197)+N(Berechnung!Q197))*N(Berechnung!C197))</f>
        <v/>
      </c>
      <c r="D197" s="58">
        <f>IF($B197="","",(N(Berechnung!E197)+N(Berechnung!R197))*N(Berechnung!C197))</f>
        <v/>
      </c>
      <c r="E197" s="58">
        <f>IF($B197="","",(N(Berechnung!F197)+N(Berechnung!S197))*N(Berechnung!C197))</f>
        <v/>
      </c>
      <c r="F197" s="58">
        <f>IF($B197="","",(N(Berechnung!G197)+N(Berechnung!T197))*N(Berechnung!C197))</f>
        <v/>
      </c>
      <c r="G197" s="58">
        <f>IF($B197="","",(N(Berechnung!H197)+N(Berechnung!U197))*N(Berechnung!C197))</f>
        <v/>
      </c>
      <c r="H197" s="58">
        <f>IF($B197="","",(N(Berechnung!I197)+N(Berechnung!V197))*N(Berechnung!C197))</f>
        <v/>
      </c>
      <c r="I197" s="58">
        <f>IF($B197="","",(N(Berechnung!J197)+N(Berechnung!W197))*N(Berechnung!C197))</f>
        <v/>
      </c>
      <c r="J197" s="58">
        <f>IF($B197="","",(N(Berechnung!K197)+N(Berechnung!X197))*N(Berechnung!C197))</f>
        <v/>
      </c>
      <c r="K197" s="58">
        <f>IF($B197="","",(N(Berechnung!L197)+N(Berechnung!Y197))*N(Berechnung!C197))</f>
        <v/>
      </c>
      <c r="L197" s="58">
        <f>IF($B197="","",(N(Berechnung!M197)+N(Berechnung!Z197))*N(Berechnung!C197))</f>
        <v/>
      </c>
      <c r="M197" s="58">
        <f>IF($B197="","",(N(Berechnung!N197)+N(Berechnung!AA197))*N(Berechnung!C197))</f>
        <v/>
      </c>
      <c r="N197" s="58">
        <f>IF($B197="","",(N(Berechnung!O197)+N(Berechnung!AB197))*N(Berechnung!C197))</f>
        <v/>
      </c>
      <c r="O197" s="64">
        <f>IF($B197="","",SUM(C197:N197))</f>
        <v/>
      </c>
      <c r="P197" s="57">
        <f>'KQuote Mitarbeiter'!E197</f>
        <v/>
      </c>
      <c r="Q197" s="65">
        <f>'KQuote Mitarbeiter'!L197</f>
        <v/>
      </c>
      <c r="R197" s="57">
        <f>'KQuote Mitarbeiter'!D197</f>
        <v/>
      </c>
      <c r="S197" s="57">
        <f>'KQuote Mitarbeiter'!K197</f>
        <v/>
      </c>
    </row>
    <row r="198">
      <c r="A198" s="47">
        <f>'KQuote Mitarbeiter'!A198</f>
        <v/>
      </c>
      <c r="B198" s="48">
        <f>'KQuote Mitarbeiter'!B198</f>
        <v/>
      </c>
      <c r="C198" s="58">
        <f>IF($B198="","",(N(Berechnung!D198)+N(Berechnung!Q198))*N(Berechnung!C198))</f>
        <v/>
      </c>
      <c r="D198" s="58">
        <f>IF($B198="","",(N(Berechnung!E198)+N(Berechnung!R198))*N(Berechnung!C198))</f>
        <v/>
      </c>
      <c r="E198" s="58">
        <f>IF($B198="","",(N(Berechnung!F198)+N(Berechnung!S198))*N(Berechnung!C198))</f>
        <v/>
      </c>
      <c r="F198" s="58">
        <f>IF($B198="","",(N(Berechnung!G198)+N(Berechnung!T198))*N(Berechnung!C198))</f>
        <v/>
      </c>
      <c r="G198" s="58">
        <f>IF($B198="","",(N(Berechnung!H198)+N(Berechnung!U198))*N(Berechnung!C198))</f>
        <v/>
      </c>
      <c r="H198" s="58">
        <f>IF($B198="","",(N(Berechnung!I198)+N(Berechnung!V198))*N(Berechnung!C198))</f>
        <v/>
      </c>
      <c r="I198" s="58">
        <f>IF($B198="","",(N(Berechnung!J198)+N(Berechnung!W198))*N(Berechnung!C198))</f>
        <v/>
      </c>
      <c r="J198" s="58">
        <f>IF($B198="","",(N(Berechnung!K198)+N(Berechnung!X198))*N(Berechnung!C198))</f>
        <v/>
      </c>
      <c r="K198" s="58">
        <f>IF($B198="","",(N(Berechnung!L198)+N(Berechnung!Y198))*N(Berechnung!C198))</f>
        <v/>
      </c>
      <c r="L198" s="58">
        <f>IF($B198="","",(N(Berechnung!M198)+N(Berechnung!Z198))*N(Berechnung!C198))</f>
        <v/>
      </c>
      <c r="M198" s="58">
        <f>IF($B198="","",(N(Berechnung!N198)+N(Berechnung!AA198))*N(Berechnung!C198))</f>
        <v/>
      </c>
      <c r="N198" s="58">
        <f>IF($B198="","",(N(Berechnung!O198)+N(Berechnung!AB198))*N(Berechnung!C198))</f>
        <v/>
      </c>
      <c r="O198" s="64">
        <f>IF($B198="","",SUM(C198:N198))</f>
        <v/>
      </c>
      <c r="P198" s="57">
        <f>'KQuote Mitarbeiter'!E198</f>
        <v/>
      </c>
      <c r="Q198" s="65">
        <f>'KQuote Mitarbeiter'!L198</f>
        <v/>
      </c>
      <c r="R198" s="57">
        <f>'KQuote Mitarbeiter'!D198</f>
        <v/>
      </c>
      <c r="S198" s="57">
        <f>'KQuote Mitarbeiter'!K198</f>
        <v/>
      </c>
    </row>
    <row r="199">
      <c r="A199" s="47">
        <f>'KQuote Mitarbeiter'!A199</f>
        <v/>
      </c>
      <c r="B199" s="48">
        <f>'KQuote Mitarbeiter'!B199</f>
        <v/>
      </c>
      <c r="C199" s="58">
        <f>IF($B199="","",(N(Berechnung!D199)+N(Berechnung!Q199))*N(Berechnung!C199))</f>
        <v/>
      </c>
      <c r="D199" s="58">
        <f>IF($B199="","",(N(Berechnung!E199)+N(Berechnung!R199))*N(Berechnung!C199))</f>
        <v/>
      </c>
      <c r="E199" s="58">
        <f>IF($B199="","",(N(Berechnung!F199)+N(Berechnung!S199))*N(Berechnung!C199))</f>
        <v/>
      </c>
      <c r="F199" s="58">
        <f>IF($B199="","",(N(Berechnung!G199)+N(Berechnung!T199))*N(Berechnung!C199))</f>
        <v/>
      </c>
      <c r="G199" s="58">
        <f>IF($B199="","",(N(Berechnung!H199)+N(Berechnung!U199))*N(Berechnung!C199))</f>
        <v/>
      </c>
      <c r="H199" s="58">
        <f>IF($B199="","",(N(Berechnung!I199)+N(Berechnung!V199))*N(Berechnung!C199))</f>
        <v/>
      </c>
      <c r="I199" s="58">
        <f>IF($B199="","",(N(Berechnung!J199)+N(Berechnung!W199))*N(Berechnung!C199))</f>
        <v/>
      </c>
      <c r="J199" s="58">
        <f>IF($B199="","",(N(Berechnung!K199)+N(Berechnung!X199))*N(Berechnung!C199))</f>
        <v/>
      </c>
      <c r="K199" s="58">
        <f>IF($B199="","",(N(Berechnung!L199)+N(Berechnung!Y199))*N(Berechnung!C199))</f>
        <v/>
      </c>
      <c r="L199" s="58">
        <f>IF($B199="","",(N(Berechnung!M199)+N(Berechnung!Z199))*N(Berechnung!C199))</f>
        <v/>
      </c>
      <c r="M199" s="58">
        <f>IF($B199="","",(N(Berechnung!N199)+N(Berechnung!AA199))*N(Berechnung!C199))</f>
        <v/>
      </c>
      <c r="N199" s="58">
        <f>IF($B199="","",(N(Berechnung!O199)+N(Berechnung!AB199))*N(Berechnung!C199))</f>
        <v/>
      </c>
      <c r="O199" s="64">
        <f>IF($B199="","",SUM(C199:N199))</f>
        <v/>
      </c>
      <c r="P199" s="57">
        <f>'KQuote Mitarbeiter'!E199</f>
        <v/>
      </c>
      <c r="Q199" s="65">
        <f>'KQuote Mitarbeiter'!L199</f>
        <v/>
      </c>
      <c r="R199" s="57">
        <f>'KQuote Mitarbeiter'!D199</f>
        <v/>
      </c>
      <c r="S199" s="57">
        <f>'KQuote Mitarbeiter'!K199</f>
        <v/>
      </c>
    </row>
    <row r="200">
      <c r="A200" s="47">
        <f>'KQuote Mitarbeiter'!A200</f>
        <v/>
      </c>
      <c r="B200" s="48">
        <f>'KQuote Mitarbeiter'!B200</f>
        <v/>
      </c>
      <c r="C200" s="58">
        <f>IF($B200="","",(N(Berechnung!D200)+N(Berechnung!Q200))*N(Berechnung!C200))</f>
        <v/>
      </c>
      <c r="D200" s="58">
        <f>IF($B200="","",(N(Berechnung!E200)+N(Berechnung!R200))*N(Berechnung!C200))</f>
        <v/>
      </c>
      <c r="E200" s="58">
        <f>IF($B200="","",(N(Berechnung!F200)+N(Berechnung!S200))*N(Berechnung!C200))</f>
        <v/>
      </c>
      <c r="F200" s="58">
        <f>IF($B200="","",(N(Berechnung!G200)+N(Berechnung!T200))*N(Berechnung!C200))</f>
        <v/>
      </c>
      <c r="G200" s="58">
        <f>IF($B200="","",(N(Berechnung!H200)+N(Berechnung!U200))*N(Berechnung!C200))</f>
        <v/>
      </c>
      <c r="H200" s="58">
        <f>IF($B200="","",(N(Berechnung!I200)+N(Berechnung!V200))*N(Berechnung!C200))</f>
        <v/>
      </c>
      <c r="I200" s="58">
        <f>IF($B200="","",(N(Berechnung!J200)+N(Berechnung!W200))*N(Berechnung!C200))</f>
        <v/>
      </c>
      <c r="J200" s="58">
        <f>IF($B200="","",(N(Berechnung!K200)+N(Berechnung!X200))*N(Berechnung!C200))</f>
        <v/>
      </c>
      <c r="K200" s="58">
        <f>IF($B200="","",(N(Berechnung!L200)+N(Berechnung!Y200))*N(Berechnung!C200))</f>
        <v/>
      </c>
      <c r="L200" s="58">
        <f>IF($B200="","",(N(Berechnung!M200)+N(Berechnung!Z200))*N(Berechnung!C200))</f>
        <v/>
      </c>
      <c r="M200" s="58">
        <f>IF($B200="","",(N(Berechnung!N200)+N(Berechnung!AA200))*N(Berechnung!C200))</f>
        <v/>
      </c>
      <c r="N200" s="58">
        <f>IF($B200="","",(N(Berechnung!O200)+N(Berechnung!AB200))*N(Berechnung!C200))</f>
        <v/>
      </c>
      <c r="O200" s="64">
        <f>IF($B200="","",SUM(C200:N200))</f>
        <v/>
      </c>
      <c r="P200" s="57">
        <f>'KQuote Mitarbeiter'!E200</f>
        <v/>
      </c>
      <c r="Q200" s="65">
        <f>'KQuote Mitarbeiter'!L200</f>
        <v/>
      </c>
      <c r="R200" s="57">
        <f>'KQuote Mitarbeiter'!D200</f>
        <v/>
      </c>
      <c r="S200" s="57">
        <f>'KQuote Mitarbeiter'!K200</f>
        <v/>
      </c>
    </row>
    <row r="201">
      <c r="A201" s="47">
        <f>'KQuote Mitarbeiter'!A201</f>
        <v/>
      </c>
      <c r="B201" s="48">
        <f>'KQuote Mitarbeiter'!B201</f>
        <v/>
      </c>
      <c r="C201" s="58">
        <f>IF($B201="","",(N(Berechnung!D201)+N(Berechnung!Q201))*N(Berechnung!C201))</f>
        <v/>
      </c>
      <c r="D201" s="58">
        <f>IF($B201="","",(N(Berechnung!E201)+N(Berechnung!R201))*N(Berechnung!C201))</f>
        <v/>
      </c>
      <c r="E201" s="58">
        <f>IF($B201="","",(N(Berechnung!F201)+N(Berechnung!S201))*N(Berechnung!C201))</f>
        <v/>
      </c>
      <c r="F201" s="58">
        <f>IF($B201="","",(N(Berechnung!G201)+N(Berechnung!T201))*N(Berechnung!C201))</f>
        <v/>
      </c>
      <c r="G201" s="58">
        <f>IF($B201="","",(N(Berechnung!H201)+N(Berechnung!U201))*N(Berechnung!C201))</f>
        <v/>
      </c>
      <c r="H201" s="58">
        <f>IF($B201="","",(N(Berechnung!I201)+N(Berechnung!V201))*N(Berechnung!C201))</f>
        <v/>
      </c>
      <c r="I201" s="58">
        <f>IF($B201="","",(N(Berechnung!J201)+N(Berechnung!W201))*N(Berechnung!C201))</f>
        <v/>
      </c>
      <c r="J201" s="58">
        <f>IF($B201="","",(N(Berechnung!K201)+N(Berechnung!X201))*N(Berechnung!C201))</f>
        <v/>
      </c>
      <c r="K201" s="58">
        <f>IF($B201="","",(N(Berechnung!L201)+N(Berechnung!Y201))*N(Berechnung!C201))</f>
        <v/>
      </c>
      <c r="L201" s="58">
        <f>IF($B201="","",(N(Berechnung!M201)+N(Berechnung!Z201))*N(Berechnung!C201))</f>
        <v/>
      </c>
      <c r="M201" s="58">
        <f>IF($B201="","",(N(Berechnung!N201)+N(Berechnung!AA201))*N(Berechnung!C201))</f>
        <v/>
      </c>
      <c r="N201" s="58">
        <f>IF($B201="","",(N(Berechnung!O201)+N(Berechnung!AB201))*N(Berechnung!C201))</f>
        <v/>
      </c>
      <c r="O201" s="64">
        <f>IF($B201="","",SUM(C201:N201))</f>
        <v/>
      </c>
      <c r="P201" s="57">
        <f>'KQuote Mitarbeiter'!E201</f>
        <v/>
      </c>
      <c r="Q201" s="65">
        <f>'KQuote Mitarbeiter'!L201</f>
        <v/>
      </c>
      <c r="R201" s="57">
        <f>'KQuote Mitarbeiter'!D201</f>
        <v/>
      </c>
      <c r="S201" s="57">
        <f>'KQuote Mitarbeiter'!K201</f>
        <v/>
      </c>
    </row>
    <row r="202">
      <c r="A202" s="47">
        <f>'KQuote Mitarbeiter'!A202</f>
        <v/>
      </c>
      <c r="B202" s="48">
        <f>'KQuote Mitarbeiter'!B202</f>
        <v/>
      </c>
      <c r="C202" s="58">
        <f>IF($B202="","",(N(Berechnung!D202)+N(Berechnung!Q202))*N(Berechnung!C202))</f>
        <v/>
      </c>
      <c r="D202" s="58">
        <f>IF($B202="","",(N(Berechnung!E202)+N(Berechnung!R202))*N(Berechnung!C202))</f>
        <v/>
      </c>
      <c r="E202" s="58">
        <f>IF($B202="","",(N(Berechnung!F202)+N(Berechnung!S202))*N(Berechnung!C202))</f>
        <v/>
      </c>
      <c r="F202" s="58">
        <f>IF($B202="","",(N(Berechnung!G202)+N(Berechnung!T202))*N(Berechnung!C202))</f>
        <v/>
      </c>
      <c r="G202" s="58">
        <f>IF($B202="","",(N(Berechnung!H202)+N(Berechnung!U202))*N(Berechnung!C202))</f>
        <v/>
      </c>
      <c r="H202" s="58">
        <f>IF($B202="","",(N(Berechnung!I202)+N(Berechnung!V202))*N(Berechnung!C202))</f>
        <v/>
      </c>
      <c r="I202" s="58">
        <f>IF($B202="","",(N(Berechnung!J202)+N(Berechnung!W202))*N(Berechnung!C202))</f>
        <v/>
      </c>
      <c r="J202" s="58">
        <f>IF($B202="","",(N(Berechnung!K202)+N(Berechnung!X202))*N(Berechnung!C202))</f>
        <v/>
      </c>
      <c r="K202" s="58">
        <f>IF($B202="","",(N(Berechnung!L202)+N(Berechnung!Y202))*N(Berechnung!C202))</f>
        <v/>
      </c>
      <c r="L202" s="58">
        <f>IF($B202="","",(N(Berechnung!M202)+N(Berechnung!Z202))*N(Berechnung!C202))</f>
        <v/>
      </c>
      <c r="M202" s="58">
        <f>IF($B202="","",(N(Berechnung!N202)+N(Berechnung!AA202))*N(Berechnung!C202))</f>
        <v/>
      </c>
      <c r="N202" s="58">
        <f>IF($B202="","",(N(Berechnung!O202)+N(Berechnung!AB202))*N(Berechnung!C202))</f>
        <v/>
      </c>
      <c r="O202" s="64">
        <f>IF($B202="","",SUM(C202:N202))</f>
        <v/>
      </c>
      <c r="P202" s="57">
        <f>'KQuote Mitarbeiter'!E202</f>
        <v/>
      </c>
      <c r="Q202" s="65">
        <f>'KQuote Mitarbeiter'!L202</f>
        <v/>
      </c>
      <c r="R202" s="57">
        <f>'KQuote Mitarbeiter'!D202</f>
        <v/>
      </c>
      <c r="S202" s="57">
        <f>'KQuote Mitarbeiter'!K202</f>
        <v/>
      </c>
    </row>
    <row r="203">
      <c r="A203" s="47">
        <f>'KQuote Mitarbeiter'!A203</f>
        <v/>
      </c>
      <c r="B203" s="48">
        <f>'KQuote Mitarbeiter'!B203</f>
        <v/>
      </c>
      <c r="C203" s="58">
        <f>IF($B203="","",(N(Berechnung!D203)+N(Berechnung!Q203))*N(Berechnung!C203))</f>
        <v/>
      </c>
      <c r="D203" s="58">
        <f>IF($B203="","",(N(Berechnung!E203)+N(Berechnung!R203))*N(Berechnung!C203))</f>
        <v/>
      </c>
      <c r="E203" s="58">
        <f>IF($B203="","",(N(Berechnung!F203)+N(Berechnung!S203))*N(Berechnung!C203))</f>
        <v/>
      </c>
      <c r="F203" s="58">
        <f>IF($B203="","",(N(Berechnung!G203)+N(Berechnung!T203))*N(Berechnung!C203))</f>
        <v/>
      </c>
      <c r="G203" s="58">
        <f>IF($B203="","",(N(Berechnung!H203)+N(Berechnung!U203))*N(Berechnung!C203))</f>
        <v/>
      </c>
      <c r="H203" s="58">
        <f>IF($B203="","",(N(Berechnung!I203)+N(Berechnung!V203))*N(Berechnung!C203))</f>
        <v/>
      </c>
      <c r="I203" s="58">
        <f>IF($B203="","",(N(Berechnung!J203)+N(Berechnung!W203))*N(Berechnung!C203))</f>
        <v/>
      </c>
      <c r="J203" s="58">
        <f>IF($B203="","",(N(Berechnung!K203)+N(Berechnung!X203))*N(Berechnung!C203))</f>
        <v/>
      </c>
      <c r="K203" s="58">
        <f>IF($B203="","",(N(Berechnung!L203)+N(Berechnung!Y203))*N(Berechnung!C203))</f>
        <v/>
      </c>
      <c r="L203" s="58">
        <f>IF($B203="","",(N(Berechnung!M203)+N(Berechnung!Z203))*N(Berechnung!C203))</f>
        <v/>
      </c>
      <c r="M203" s="58">
        <f>IF($B203="","",(N(Berechnung!N203)+N(Berechnung!AA203))*N(Berechnung!C203))</f>
        <v/>
      </c>
      <c r="N203" s="58">
        <f>IF($B203="","",(N(Berechnung!O203)+N(Berechnung!AB203))*N(Berechnung!C203))</f>
        <v/>
      </c>
      <c r="O203" s="64">
        <f>IF($B203="","",SUM(C203:N203))</f>
        <v/>
      </c>
      <c r="P203" s="57">
        <f>'KQuote Mitarbeiter'!E203</f>
        <v/>
      </c>
      <c r="Q203" s="65">
        <f>'KQuote Mitarbeiter'!L203</f>
        <v/>
      </c>
      <c r="R203" s="57">
        <f>'KQuote Mitarbeiter'!D203</f>
        <v/>
      </c>
      <c r="S203" s="57">
        <f>'KQuote Mitarbeiter'!K203</f>
        <v/>
      </c>
    </row>
    <row r="204">
      <c r="A204" s="47">
        <f>'KQuote Mitarbeiter'!A204</f>
        <v/>
      </c>
      <c r="B204" s="48">
        <f>'KQuote Mitarbeiter'!B204</f>
        <v/>
      </c>
      <c r="C204" s="58">
        <f>IF($B204="","",(N(Berechnung!D204)+N(Berechnung!Q204))*N(Berechnung!C204))</f>
        <v/>
      </c>
      <c r="D204" s="58">
        <f>IF($B204="","",(N(Berechnung!E204)+N(Berechnung!R204))*N(Berechnung!C204))</f>
        <v/>
      </c>
      <c r="E204" s="58">
        <f>IF($B204="","",(N(Berechnung!F204)+N(Berechnung!S204))*N(Berechnung!C204))</f>
        <v/>
      </c>
      <c r="F204" s="58">
        <f>IF($B204="","",(N(Berechnung!G204)+N(Berechnung!T204))*N(Berechnung!C204))</f>
        <v/>
      </c>
      <c r="G204" s="58">
        <f>IF($B204="","",(N(Berechnung!H204)+N(Berechnung!U204))*N(Berechnung!C204))</f>
        <v/>
      </c>
      <c r="H204" s="58">
        <f>IF($B204="","",(N(Berechnung!I204)+N(Berechnung!V204))*N(Berechnung!C204))</f>
        <v/>
      </c>
      <c r="I204" s="58">
        <f>IF($B204="","",(N(Berechnung!J204)+N(Berechnung!W204))*N(Berechnung!C204))</f>
        <v/>
      </c>
      <c r="J204" s="58">
        <f>IF($B204="","",(N(Berechnung!K204)+N(Berechnung!X204))*N(Berechnung!C204))</f>
        <v/>
      </c>
      <c r="K204" s="58">
        <f>IF($B204="","",(N(Berechnung!L204)+N(Berechnung!Y204))*N(Berechnung!C204))</f>
        <v/>
      </c>
      <c r="L204" s="58">
        <f>IF($B204="","",(N(Berechnung!M204)+N(Berechnung!Z204))*N(Berechnung!C204))</f>
        <v/>
      </c>
      <c r="M204" s="58">
        <f>IF($B204="","",(N(Berechnung!N204)+N(Berechnung!AA204))*N(Berechnung!C204))</f>
        <v/>
      </c>
      <c r="N204" s="58">
        <f>IF($B204="","",(N(Berechnung!O204)+N(Berechnung!AB204))*N(Berechnung!C204))</f>
        <v/>
      </c>
      <c r="O204" s="64">
        <f>IF($B204="","",SUM(C204:N204))</f>
        <v/>
      </c>
      <c r="P204" s="57">
        <f>'KQuote Mitarbeiter'!E204</f>
        <v/>
      </c>
      <c r="Q204" s="65">
        <f>'KQuote Mitarbeiter'!L204</f>
        <v/>
      </c>
      <c r="R204" s="57">
        <f>'KQuote Mitarbeiter'!D204</f>
        <v/>
      </c>
      <c r="S204" s="57">
        <f>'KQuote Mitarbeiter'!K204</f>
        <v/>
      </c>
    </row>
    <row r="205">
      <c r="A205" s="47">
        <f>'KQuote Mitarbeiter'!A205</f>
        <v/>
      </c>
      <c r="B205" s="48">
        <f>'KQuote Mitarbeiter'!B205</f>
        <v/>
      </c>
      <c r="C205" s="58">
        <f>IF($B205="","",(N(Berechnung!D205)+N(Berechnung!Q205))*N(Berechnung!C205))</f>
        <v/>
      </c>
      <c r="D205" s="58">
        <f>IF($B205="","",(N(Berechnung!E205)+N(Berechnung!R205))*N(Berechnung!C205))</f>
        <v/>
      </c>
      <c r="E205" s="58">
        <f>IF($B205="","",(N(Berechnung!F205)+N(Berechnung!S205))*N(Berechnung!C205))</f>
        <v/>
      </c>
      <c r="F205" s="58">
        <f>IF($B205="","",(N(Berechnung!G205)+N(Berechnung!T205))*N(Berechnung!C205))</f>
        <v/>
      </c>
      <c r="G205" s="58">
        <f>IF($B205="","",(N(Berechnung!H205)+N(Berechnung!U205))*N(Berechnung!C205))</f>
        <v/>
      </c>
      <c r="H205" s="58">
        <f>IF($B205="","",(N(Berechnung!I205)+N(Berechnung!V205))*N(Berechnung!C205))</f>
        <v/>
      </c>
      <c r="I205" s="58">
        <f>IF($B205="","",(N(Berechnung!J205)+N(Berechnung!W205))*N(Berechnung!C205))</f>
        <v/>
      </c>
      <c r="J205" s="58">
        <f>IF($B205="","",(N(Berechnung!K205)+N(Berechnung!X205))*N(Berechnung!C205))</f>
        <v/>
      </c>
      <c r="K205" s="58">
        <f>IF($B205="","",(N(Berechnung!L205)+N(Berechnung!Y205))*N(Berechnung!C205))</f>
        <v/>
      </c>
      <c r="L205" s="58">
        <f>IF($B205="","",(N(Berechnung!M205)+N(Berechnung!Z205))*N(Berechnung!C205))</f>
        <v/>
      </c>
      <c r="M205" s="58">
        <f>IF($B205="","",(N(Berechnung!N205)+N(Berechnung!AA205))*N(Berechnung!C205))</f>
        <v/>
      </c>
      <c r="N205" s="58">
        <f>IF($B205="","",(N(Berechnung!O205)+N(Berechnung!AB205))*N(Berechnung!C205))</f>
        <v/>
      </c>
      <c r="O205" s="64">
        <f>IF($B205="","",SUM(C205:N205))</f>
        <v/>
      </c>
      <c r="P205" s="57">
        <f>'KQuote Mitarbeiter'!E205</f>
        <v/>
      </c>
      <c r="Q205" s="65">
        <f>'KQuote Mitarbeiter'!L205</f>
        <v/>
      </c>
      <c r="R205" s="57">
        <f>'KQuote Mitarbeiter'!D205</f>
        <v/>
      </c>
      <c r="S205" s="57">
        <f>'KQuote Mitarbeiter'!K205</f>
        <v/>
      </c>
    </row>
    <row r="206">
      <c r="A206" s="47">
        <f>'KQuote Mitarbeiter'!A206</f>
        <v/>
      </c>
      <c r="B206" s="48">
        <f>'KQuote Mitarbeiter'!B206</f>
        <v/>
      </c>
      <c r="C206" s="58">
        <f>IF($B206="","",(N(Berechnung!D206)+N(Berechnung!Q206))*N(Berechnung!C206))</f>
        <v/>
      </c>
      <c r="D206" s="58">
        <f>IF($B206="","",(N(Berechnung!E206)+N(Berechnung!R206))*N(Berechnung!C206))</f>
        <v/>
      </c>
      <c r="E206" s="58">
        <f>IF($B206="","",(N(Berechnung!F206)+N(Berechnung!S206))*N(Berechnung!C206))</f>
        <v/>
      </c>
      <c r="F206" s="58">
        <f>IF($B206="","",(N(Berechnung!G206)+N(Berechnung!T206))*N(Berechnung!C206))</f>
        <v/>
      </c>
      <c r="G206" s="58">
        <f>IF($B206="","",(N(Berechnung!H206)+N(Berechnung!U206))*N(Berechnung!C206))</f>
        <v/>
      </c>
      <c r="H206" s="58">
        <f>IF($B206="","",(N(Berechnung!I206)+N(Berechnung!V206))*N(Berechnung!C206))</f>
        <v/>
      </c>
      <c r="I206" s="58">
        <f>IF($B206="","",(N(Berechnung!J206)+N(Berechnung!W206))*N(Berechnung!C206))</f>
        <v/>
      </c>
      <c r="J206" s="58">
        <f>IF($B206="","",(N(Berechnung!K206)+N(Berechnung!X206))*N(Berechnung!C206))</f>
        <v/>
      </c>
      <c r="K206" s="58">
        <f>IF($B206="","",(N(Berechnung!L206)+N(Berechnung!Y206))*N(Berechnung!C206))</f>
        <v/>
      </c>
      <c r="L206" s="58">
        <f>IF($B206="","",(N(Berechnung!M206)+N(Berechnung!Z206))*N(Berechnung!C206))</f>
        <v/>
      </c>
      <c r="M206" s="58">
        <f>IF($B206="","",(N(Berechnung!N206)+N(Berechnung!AA206))*N(Berechnung!C206))</f>
        <v/>
      </c>
      <c r="N206" s="58">
        <f>IF($B206="","",(N(Berechnung!O206)+N(Berechnung!AB206))*N(Berechnung!C206))</f>
        <v/>
      </c>
      <c r="O206" s="64">
        <f>IF($B206="","",SUM(C206:N206))</f>
        <v/>
      </c>
      <c r="P206" s="57">
        <f>'KQuote Mitarbeiter'!E206</f>
        <v/>
      </c>
      <c r="Q206" s="65">
        <f>'KQuote Mitarbeiter'!L206</f>
        <v/>
      </c>
      <c r="R206" s="57">
        <f>'KQuote Mitarbeiter'!D206</f>
        <v/>
      </c>
      <c r="S206" s="57">
        <f>'KQuote Mitarbeiter'!K206</f>
        <v/>
      </c>
    </row>
    <row r="207">
      <c r="A207" s="47">
        <f>'KQuote Mitarbeiter'!A207</f>
        <v/>
      </c>
      <c r="B207" s="48">
        <f>'KQuote Mitarbeiter'!B207</f>
        <v/>
      </c>
      <c r="C207" s="58">
        <f>IF($B207="","",(N(Berechnung!D207)+N(Berechnung!Q207))*N(Berechnung!C207))</f>
        <v/>
      </c>
      <c r="D207" s="58">
        <f>IF($B207="","",(N(Berechnung!E207)+N(Berechnung!R207))*N(Berechnung!C207))</f>
        <v/>
      </c>
      <c r="E207" s="58">
        <f>IF($B207="","",(N(Berechnung!F207)+N(Berechnung!S207))*N(Berechnung!C207))</f>
        <v/>
      </c>
      <c r="F207" s="58">
        <f>IF($B207="","",(N(Berechnung!G207)+N(Berechnung!T207))*N(Berechnung!C207))</f>
        <v/>
      </c>
      <c r="G207" s="58">
        <f>IF($B207="","",(N(Berechnung!H207)+N(Berechnung!U207))*N(Berechnung!C207))</f>
        <v/>
      </c>
      <c r="H207" s="58">
        <f>IF($B207="","",(N(Berechnung!I207)+N(Berechnung!V207))*N(Berechnung!C207))</f>
        <v/>
      </c>
      <c r="I207" s="58">
        <f>IF($B207="","",(N(Berechnung!J207)+N(Berechnung!W207))*N(Berechnung!C207))</f>
        <v/>
      </c>
      <c r="J207" s="58">
        <f>IF($B207="","",(N(Berechnung!K207)+N(Berechnung!X207))*N(Berechnung!C207))</f>
        <v/>
      </c>
      <c r="K207" s="58">
        <f>IF($B207="","",(N(Berechnung!L207)+N(Berechnung!Y207))*N(Berechnung!C207))</f>
        <v/>
      </c>
      <c r="L207" s="58">
        <f>IF($B207="","",(N(Berechnung!M207)+N(Berechnung!Z207))*N(Berechnung!C207))</f>
        <v/>
      </c>
      <c r="M207" s="58">
        <f>IF($B207="","",(N(Berechnung!N207)+N(Berechnung!AA207))*N(Berechnung!C207))</f>
        <v/>
      </c>
      <c r="N207" s="58">
        <f>IF($B207="","",(N(Berechnung!O207)+N(Berechnung!AB207))*N(Berechnung!C207))</f>
        <v/>
      </c>
      <c r="O207" s="64">
        <f>IF($B207="","",SUM(C207:N207))</f>
        <v/>
      </c>
      <c r="P207" s="57">
        <f>'KQuote Mitarbeiter'!E207</f>
        <v/>
      </c>
      <c r="Q207" s="65">
        <f>'KQuote Mitarbeiter'!L207</f>
        <v/>
      </c>
      <c r="R207" s="57">
        <f>'KQuote Mitarbeiter'!D207</f>
        <v/>
      </c>
      <c r="S207" s="57">
        <f>'KQuote Mitarbeiter'!K207</f>
        <v/>
      </c>
    </row>
    <row r="208">
      <c r="A208" s="47">
        <f>'KQuote Mitarbeiter'!A208</f>
        <v/>
      </c>
      <c r="B208" s="48">
        <f>'KQuote Mitarbeiter'!B208</f>
        <v/>
      </c>
      <c r="C208" s="58">
        <f>IF($B208="","",(N(Berechnung!D208)+N(Berechnung!Q208))*N(Berechnung!C208))</f>
        <v/>
      </c>
      <c r="D208" s="58">
        <f>IF($B208="","",(N(Berechnung!E208)+N(Berechnung!R208))*N(Berechnung!C208))</f>
        <v/>
      </c>
      <c r="E208" s="58">
        <f>IF($B208="","",(N(Berechnung!F208)+N(Berechnung!S208))*N(Berechnung!C208))</f>
        <v/>
      </c>
      <c r="F208" s="58">
        <f>IF($B208="","",(N(Berechnung!G208)+N(Berechnung!T208))*N(Berechnung!C208))</f>
        <v/>
      </c>
      <c r="G208" s="58">
        <f>IF($B208="","",(N(Berechnung!H208)+N(Berechnung!U208))*N(Berechnung!C208))</f>
        <v/>
      </c>
      <c r="H208" s="58">
        <f>IF($B208="","",(N(Berechnung!I208)+N(Berechnung!V208))*N(Berechnung!C208))</f>
        <v/>
      </c>
      <c r="I208" s="58">
        <f>IF($B208="","",(N(Berechnung!J208)+N(Berechnung!W208))*N(Berechnung!C208))</f>
        <v/>
      </c>
      <c r="J208" s="58">
        <f>IF($B208="","",(N(Berechnung!K208)+N(Berechnung!X208))*N(Berechnung!C208))</f>
        <v/>
      </c>
      <c r="K208" s="58">
        <f>IF($B208="","",(N(Berechnung!L208)+N(Berechnung!Y208))*N(Berechnung!C208))</f>
        <v/>
      </c>
      <c r="L208" s="58">
        <f>IF($B208="","",(N(Berechnung!M208)+N(Berechnung!Z208))*N(Berechnung!C208))</f>
        <v/>
      </c>
      <c r="M208" s="58">
        <f>IF($B208="","",(N(Berechnung!N208)+N(Berechnung!AA208))*N(Berechnung!C208))</f>
        <v/>
      </c>
      <c r="N208" s="58">
        <f>IF($B208="","",(N(Berechnung!O208)+N(Berechnung!AB208))*N(Berechnung!C208))</f>
        <v/>
      </c>
      <c r="O208" s="64">
        <f>IF($B208="","",SUM(C208:N208))</f>
        <v/>
      </c>
      <c r="P208" s="57">
        <f>'KQuote Mitarbeiter'!E208</f>
        <v/>
      </c>
      <c r="Q208" s="65">
        <f>'KQuote Mitarbeiter'!L208</f>
        <v/>
      </c>
      <c r="R208" s="57">
        <f>'KQuote Mitarbeiter'!D208</f>
        <v/>
      </c>
      <c r="S208" s="57">
        <f>'KQuote Mitarbeiter'!K208</f>
        <v/>
      </c>
    </row>
    <row r="209">
      <c r="A209" s="47">
        <f>'KQuote Mitarbeiter'!A209</f>
        <v/>
      </c>
      <c r="B209" s="48">
        <f>'KQuote Mitarbeiter'!B209</f>
        <v/>
      </c>
      <c r="C209" s="58">
        <f>IF($B209="","",(N(Berechnung!D209)+N(Berechnung!Q209))*N(Berechnung!C209))</f>
        <v/>
      </c>
      <c r="D209" s="58">
        <f>IF($B209="","",(N(Berechnung!E209)+N(Berechnung!R209))*N(Berechnung!C209))</f>
        <v/>
      </c>
      <c r="E209" s="58">
        <f>IF($B209="","",(N(Berechnung!F209)+N(Berechnung!S209))*N(Berechnung!C209))</f>
        <v/>
      </c>
      <c r="F209" s="58">
        <f>IF($B209="","",(N(Berechnung!G209)+N(Berechnung!T209))*N(Berechnung!C209))</f>
        <v/>
      </c>
      <c r="G209" s="58">
        <f>IF($B209="","",(N(Berechnung!H209)+N(Berechnung!U209))*N(Berechnung!C209))</f>
        <v/>
      </c>
      <c r="H209" s="58">
        <f>IF($B209="","",(N(Berechnung!I209)+N(Berechnung!V209))*N(Berechnung!C209))</f>
        <v/>
      </c>
      <c r="I209" s="58">
        <f>IF($B209="","",(N(Berechnung!J209)+N(Berechnung!W209))*N(Berechnung!C209))</f>
        <v/>
      </c>
      <c r="J209" s="58">
        <f>IF($B209="","",(N(Berechnung!K209)+N(Berechnung!X209))*N(Berechnung!C209))</f>
        <v/>
      </c>
      <c r="K209" s="58">
        <f>IF($B209="","",(N(Berechnung!L209)+N(Berechnung!Y209))*N(Berechnung!C209))</f>
        <v/>
      </c>
      <c r="L209" s="58">
        <f>IF($B209="","",(N(Berechnung!M209)+N(Berechnung!Z209))*N(Berechnung!C209))</f>
        <v/>
      </c>
      <c r="M209" s="58">
        <f>IF($B209="","",(N(Berechnung!N209)+N(Berechnung!AA209))*N(Berechnung!C209))</f>
        <v/>
      </c>
      <c r="N209" s="58">
        <f>IF($B209="","",(N(Berechnung!O209)+N(Berechnung!AB209))*N(Berechnung!C209))</f>
        <v/>
      </c>
      <c r="O209" s="64">
        <f>IF($B209="","",SUM(C209:N209))</f>
        <v/>
      </c>
      <c r="P209" s="57">
        <f>'KQuote Mitarbeiter'!E209</f>
        <v/>
      </c>
      <c r="Q209" s="65">
        <f>'KQuote Mitarbeiter'!L209</f>
        <v/>
      </c>
      <c r="R209" s="57">
        <f>'KQuote Mitarbeiter'!D209</f>
        <v/>
      </c>
      <c r="S209" s="57">
        <f>'KQuote Mitarbeiter'!K209</f>
        <v/>
      </c>
    </row>
    <row r="210">
      <c r="A210" s="47">
        <f>'KQuote Mitarbeiter'!A210</f>
        <v/>
      </c>
      <c r="B210" s="48">
        <f>'KQuote Mitarbeiter'!B210</f>
        <v/>
      </c>
      <c r="C210" s="58">
        <f>IF($B210="","",(N(Berechnung!D210)+N(Berechnung!Q210))*N(Berechnung!C210))</f>
        <v/>
      </c>
      <c r="D210" s="58">
        <f>IF($B210="","",(N(Berechnung!E210)+N(Berechnung!R210))*N(Berechnung!C210))</f>
        <v/>
      </c>
      <c r="E210" s="58">
        <f>IF($B210="","",(N(Berechnung!F210)+N(Berechnung!S210))*N(Berechnung!C210))</f>
        <v/>
      </c>
      <c r="F210" s="58">
        <f>IF($B210="","",(N(Berechnung!G210)+N(Berechnung!T210))*N(Berechnung!C210))</f>
        <v/>
      </c>
      <c r="G210" s="58">
        <f>IF($B210="","",(N(Berechnung!H210)+N(Berechnung!U210))*N(Berechnung!C210))</f>
        <v/>
      </c>
      <c r="H210" s="58">
        <f>IF($B210="","",(N(Berechnung!I210)+N(Berechnung!V210))*N(Berechnung!C210))</f>
        <v/>
      </c>
      <c r="I210" s="58">
        <f>IF($B210="","",(N(Berechnung!J210)+N(Berechnung!W210))*N(Berechnung!C210))</f>
        <v/>
      </c>
      <c r="J210" s="58">
        <f>IF($B210="","",(N(Berechnung!K210)+N(Berechnung!X210))*N(Berechnung!C210))</f>
        <v/>
      </c>
      <c r="K210" s="58">
        <f>IF($B210="","",(N(Berechnung!L210)+N(Berechnung!Y210))*N(Berechnung!C210))</f>
        <v/>
      </c>
      <c r="L210" s="58">
        <f>IF($B210="","",(N(Berechnung!M210)+N(Berechnung!Z210))*N(Berechnung!C210))</f>
        <v/>
      </c>
      <c r="M210" s="58">
        <f>IF($B210="","",(N(Berechnung!N210)+N(Berechnung!AA210))*N(Berechnung!C210))</f>
        <v/>
      </c>
      <c r="N210" s="58">
        <f>IF($B210="","",(N(Berechnung!O210)+N(Berechnung!AB210))*N(Berechnung!C210))</f>
        <v/>
      </c>
      <c r="O210" s="64">
        <f>IF($B210="","",SUM(C210:N210))</f>
        <v/>
      </c>
      <c r="P210" s="57">
        <f>'KQuote Mitarbeiter'!E210</f>
        <v/>
      </c>
      <c r="Q210" s="65">
        <f>'KQuote Mitarbeiter'!L210</f>
        <v/>
      </c>
      <c r="R210" s="57">
        <f>'KQuote Mitarbeiter'!D210</f>
        <v/>
      </c>
      <c r="S210" s="57">
        <f>'KQuote Mitarbeiter'!K210</f>
        <v/>
      </c>
    </row>
    <row r="211">
      <c r="A211" s="47">
        <f>'KQuote Mitarbeiter'!A211</f>
        <v/>
      </c>
      <c r="B211" s="48">
        <f>'KQuote Mitarbeiter'!B211</f>
        <v/>
      </c>
      <c r="C211" s="58">
        <f>IF($B211="","",(N(Berechnung!D211)+N(Berechnung!Q211))*N(Berechnung!C211))</f>
        <v/>
      </c>
      <c r="D211" s="58">
        <f>IF($B211="","",(N(Berechnung!E211)+N(Berechnung!R211))*N(Berechnung!C211))</f>
        <v/>
      </c>
      <c r="E211" s="58">
        <f>IF($B211="","",(N(Berechnung!F211)+N(Berechnung!S211))*N(Berechnung!C211))</f>
        <v/>
      </c>
      <c r="F211" s="58">
        <f>IF($B211="","",(N(Berechnung!G211)+N(Berechnung!T211))*N(Berechnung!C211))</f>
        <v/>
      </c>
      <c r="G211" s="58">
        <f>IF($B211="","",(N(Berechnung!H211)+N(Berechnung!U211))*N(Berechnung!C211))</f>
        <v/>
      </c>
      <c r="H211" s="58">
        <f>IF($B211="","",(N(Berechnung!I211)+N(Berechnung!V211))*N(Berechnung!C211))</f>
        <v/>
      </c>
      <c r="I211" s="58">
        <f>IF($B211="","",(N(Berechnung!J211)+N(Berechnung!W211))*N(Berechnung!C211))</f>
        <v/>
      </c>
      <c r="J211" s="58">
        <f>IF($B211="","",(N(Berechnung!K211)+N(Berechnung!X211))*N(Berechnung!C211))</f>
        <v/>
      </c>
      <c r="K211" s="58">
        <f>IF($B211="","",(N(Berechnung!L211)+N(Berechnung!Y211))*N(Berechnung!C211))</f>
        <v/>
      </c>
      <c r="L211" s="58">
        <f>IF($B211="","",(N(Berechnung!M211)+N(Berechnung!Z211))*N(Berechnung!C211))</f>
        <v/>
      </c>
      <c r="M211" s="58">
        <f>IF($B211="","",(N(Berechnung!N211)+N(Berechnung!AA211))*N(Berechnung!C211))</f>
        <v/>
      </c>
      <c r="N211" s="58">
        <f>IF($B211="","",(N(Berechnung!O211)+N(Berechnung!AB211))*N(Berechnung!C211))</f>
        <v/>
      </c>
      <c r="O211" s="64">
        <f>IF($B211="","",SUM(C211:N211))</f>
        <v/>
      </c>
      <c r="P211" s="57">
        <f>'KQuote Mitarbeiter'!E211</f>
        <v/>
      </c>
      <c r="Q211" s="65">
        <f>'KQuote Mitarbeiter'!L211</f>
        <v/>
      </c>
      <c r="R211" s="57">
        <f>'KQuote Mitarbeiter'!D211</f>
        <v/>
      </c>
      <c r="S211" s="57">
        <f>'KQuote Mitarbeiter'!K211</f>
        <v/>
      </c>
    </row>
    <row r="212">
      <c r="A212" s="47">
        <f>'KQuote Mitarbeiter'!A212</f>
        <v/>
      </c>
      <c r="B212" s="48">
        <f>'KQuote Mitarbeiter'!B212</f>
        <v/>
      </c>
      <c r="C212" s="58">
        <f>IF($B212="","",(N(Berechnung!D212)+N(Berechnung!Q212))*N(Berechnung!C212))</f>
        <v/>
      </c>
      <c r="D212" s="58">
        <f>IF($B212="","",(N(Berechnung!E212)+N(Berechnung!R212))*N(Berechnung!C212))</f>
        <v/>
      </c>
      <c r="E212" s="58">
        <f>IF($B212="","",(N(Berechnung!F212)+N(Berechnung!S212))*N(Berechnung!C212))</f>
        <v/>
      </c>
      <c r="F212" s="58">
        <f>IF($B212="","",(N(Berechnung!G212)+N(Berechnung!T212))*N(Berechnung!C212))</f>
        <v/>
      </c>
      <c r="G212" s="58">
        <f>IF($B212="","",(N(Berechnung!H212)+N(Berechnung!U212))*N(Berechnung!C212))</f>
        <v/>
      </c>
      <c r="H212" s="58">
        <f>IF($B212="","",(N(Berechnung!I212)+N(Berechnung!V212))*N(Berechnung!C212))</f>
        <v/>
      </c>
      <c r="I212" s="58">
        <f>IF($B212="","",(N(Berechnung!J212)+N(Berechnung!W212))*N(Berechnung!C212))</f>
        <v/>
      </c>
      <c r="J212" s="58">
        <f>IF($B212="","",(N(Berechnung!K212)+N(Berechnung!X212))*N(Berechnung!C212))</f>
        <v/>
      </c>
      <c r="K212" s="58">
        <f>IF($B212="","",(N(Berechnung!L212)+N(Berechnung!Y212))*N(Berechnung!C212))</f>
        <v/>
      </c>
      <c r="L212" s="58">
        <f>IF($B212="","",(N(Berechnung!M212)+N(Berechnung!Z212))*N(Berechnung!C212))</f>
        <v/>
      </c>
      <c r="M212" s="58">
        <f>IF($B212="","",(N(Berechnung!N212)+N(Berechnung!AA212))*N(Berechnung!C212))</f>
        <v/>
      </c>
      <c r="N212" s="58">
        <f>IF($B212="","",(N(Berechnung!O212)+N(Berechnung!AB212))*N(Berechnung!C212))</f>
        <v/>
      </c>
      <c r="O212" s="64">
        <f>IF($B212="","",SUM(C212:N212))</f>
        <v/>
      </c>
      <c r="P212" s="57">
        <f>'KQuote Mitarbeiter'!E212</f>
        <v/>
      </c>
      <c r="Q212" s="65">
        <f>'KQuote Mitarbeiter'!L212</f>
        <v/>
      </c>
      <c r="R212" s="57">
        <f>'KQuote Mitarbeiter'!D212</f>
        <v/>
      </c>
      <c r="S212" s="57">
        <f>'KQuote Mitarbeiter'!K212</f>
        <v/>
      </c>
    </row>
    <row r="213">
      <c r="A213" s="47">
        <f>'KQuote Mitarbeiter'!A213</f>
        <v/>
      </c>
      <c r="B213" s="48">
        <f>'KQuote Mitarbeiter'!B213</f>
        <v/>
      </c>
      <c r="C213" s="58">
        <f>IF($B213="","",(N(Berechnung!D213)+N(Berechnung!Q213))*N(Berechnung!C213))</f>
        <v/>
      </c>
      <c r="D213" s="58">
        <f>IF($B213="","",(N(Berechnung!E213)+N(Berechnung!R213))*N(Berechnung!C213))</f>
        <v/>
      </c>
      <c r="E213" s="58">
        <f>IF($B213="","",(N(Berechnung!F213)+N(Berechnung!S213))*N(Berechnung!C213))</f>
        <v/>
      </c>
      <c r="F213" s="58">
        <f>IF($B213="","",(N(Berechnung!G213)+N(Berechnung!T213))*N(Berechnung!C213))</f>
        <v/>
      </c>
      <c r="G213" s="58">
        <f>IF($B213="","",(N(Berechnung!H213)+N(Berechnung!U213))*N(Berechnung!C213))</f>
        <v/>
      </c>
      <c r="H213" s="58">
        <f>IF($B213="","",(N(Berechnung!I213)+N(Berechnung!V213))*N(Berechnung!C213))</f>
        <v/>
      </c>
      <c r="I213" s="58">
        <f>IF($B213="","",(N(Berechnung!J213)+N(Berechnung!W213))*N(Berechnung!C213))</f>
        <v/>
      </c>
      <c r="J213" s="58">
        <f>IF($B213="","",(N(Berechnung!K213)+N(Berechnung!X213))*N(Berechnung!C213))</f>
        <v/>
      </c>
      <c r="K213" s="58">
        <f>IF($B213="","",(N(Berechnung!L213)+N(Berechnung!Y213))*N(Berechnung!C213))</f>
        <v/>
      </c>
      <c r="L213" s="58">
        <f>IF($B213="","",(N(Berechnung!M213)+N(Berechnung!Z213))*N(Berechnung!C213))</f>
        <v/>
      </c>
      <c r="M213" s="58">
        <f>IF($B213="","",(N(Berechnung!N213)+N(Berechnung!AA213))*N(Berechnung!C213))</f>
        <v/>
      </c>
      <c r="N213" s="58">
        <f>IF($B213="","",(N(Berechnung!O213)+N(Berechnung!AB213))*N(Berechnung!C213))</f>
        <v/>
      </c>
      <c r="O213" s="64">
        <f>IF($B213="","",SUM(C213:N213))</f>
        <v/>
      </c>
      <c r="P213" s="57">
        <f>'KQuote Mitarbeiter'!E213</f>
        <v/>
      </c>
      <c r="Q213" s="65">
        <f>'KQuote Mitarbeiter'!L213</f>
        <v/>
      </c>
      <c r="R213" s="57">
        <f>'KQuote Mitarbeiter'!D213</f>
        <v/>
      </c>
      <c r="S213" s="57">
        <f>'KQuote Mitarbeiter'!K213</f>
        <v/>
      </c>
    </row>
    <row r="214">
      <c r="A214" s="47">
        <f>'KQuote Mitarbeiter'!A214</f>
        <v/>
      </c>
      <c r="B214" s="48">
        <f>'KQuote Mitarbeiter'!B214</f>
        <v/>
      </c>
      <c r="C214" s="58">
        <f>IF($B214="","",(N(Berechnung!D214)+N(Berechnung!Q214))*N(Berechnung!C214))</f>
        <v/>
      </c>
      <c r="D214" s="58">
        <f>IF($B214="","",(N(Berechnung!E214)+N(Berechnung!R214))*N(Berechnung!C214))</f>
        <v/>
      </c>
      <c r="E214" s="58">
        <f>IF($B214="","",(N(Berechnung!F214)+N(Berechnung!S214))*N(Berechnung!C214))</f>
        <v/>
      </c>
      <c r="F214" s="58">
        <f>IF($B214="","",(N(Berechnung!G214)+N(Berechnung!T214))*N(Berechnung!C214))</f>
        <v/>
      </c>
      <c r="G214" s="58">
        <f>IF($B214="","",(N(Berechnung!H214)+N(Berechnung!U214))*N(Berechnung!C214))</f>
        <v/>
      </c>
      <c r="H214" s="58">
        <f>IF($B214="","",(N(Berechnung!I214)+N(Berechnung!V214))*N(Berechnung!C214))</f>
        <v/>
      </c>
      <c r="I214" s="58">
        <f>IF($B214="","",(N(Berechnung!J214)+N(Berechnung!W214))*N(Berechnung!C214))</f>
        <v/>
      </c>
      <c r="J214" s="58">
        <f>IF($B214="","",(N(Berechnung!K214)+N(Berechnung!X214))*N(Berechnung!C214))</f>
        <v/>
      </c>
      <c r="K214" s="58">
        <f>IF($B214="","",(N(Berechnung!L214)+N(Berechnung!Y214))*N(Berechnung!C214))</f>
        <v/>
      </c>
      <c r="L214" s="58">
        <f>IF($B214="","",(N(Berechnung!M214)+N(Berechnung!Z214))*N(Berechnung!C214))</f>
        <v/>
      </c>
      <c r="M214" s="58">
        <f>IF($B214="","",(N(Berechnung!N214)+N(Berechnung!AA214))*N(Berechnung!C214))</f>
        <v/>
      </c>
      <c r="N214" s="58">
        <f>IF($B214="","",(N(Berechnung!O214)+N(Berechnung!AB214))*N(Berechnung!C214))</f>
        <v/>
      </c>
      <c r="O214" s="64">
        <f>IF($B214="","",SUM(C214:N214))</f>
        <v/>
      </c>
      <c r="P214" s="57">
        <f>'KQuote Mitarbeiter'!E214</f>
        <v/>
      </c>
      <c r="Q214" s="65">
        <f>'KQuote Mitarbeiter'!L214</f>
        <v/>
      </c>
      <c r="R214" s="57">
        <f>'KQuote Mitarbeiter'!D214</f>
        <v/>
      </c>
      <c r="S214" s="57">
        <f>'KQuote Mitarbeiter'!K214</f>
        <v/>
      </c>
    </row>
    <row r="215">
      <c r="A215" s="47">
        <f>'KQuote Mitarbeiter'!A215</f>
        <v/>
      </c>
      <c r="B215" s="48">
        <f>'KQuote Mitarbeiter'!B215</f>
        <v/>
      </c>
      <c r="C215" s="58">
        <f>IF($B215="","",(N(Berechnung!D215)+N(Berechnung!Q215))*N(Berechnung!C215))</f>
        <v/>
      </c>
      <c r="D215" s="58">
        <f>IF($B215="","",(N(Berechnung!E215)+N(Berechnung!R215))*N(Berechnung!C215))</f>
        <v/>
      </c>
      <c r="E215" s="58">
        <f>IF($B215="","",(N(Berechnung!F215)+N(Berechnung!S215))*N(Berechnung!C215))</f>
        <v/>
      </c>
      <c r="F215" s="58">
        <f>IF($B215="","",(N(Berechnung!G215)+N(Berechnung!T215))*N(Berechnung!C215))</f>
        <v/>
      </c>
      <c r="G215" s="58">
        <f>IF($B215="","",(N(Berechnung!H215)+N(Berechnung!U215))*N(Berechnung!C215))</f>
        <v/>
      </c>
      <c r="H215" s="58">
        <f>IF($B215="","",(N(Berechnung!I215)+N(Berechnung!V215))*N(Berechnung!C215))</f>
        <v/>
      </c>
      <c r="I215" s="58">
        <f>IF($B215="","",(N(Berechnung!J215)+N(Berechnung!W215))*N(Berechnung!C215))</f>
        <v/>
      </c>
      <c r="J215" s="58">
        <f>IF($B215="","",(N(Berechnung!K215)+N(Berechnung!X215))*N(Berechnung!C215))</f>
        <v/>
      </c>
      <c r="K215" s="58">
        <f>IF($B215="","",(N(Berechnung!L215)+N(Berechnung!Y215))*N(Berechnung!C215))</f>
        <v/>
      </c>
      <c r="L215" s="58">
        <f>IF($B215="","",(N(Berechnung!M215)+N(Berechnung!Z215))*N(Berechnung!C215))</f>
        <v/>
      </c>
      <c r="M215" s="58">
        <f>IF($B215="","",(N(Berechnung!N215)+N(Berechnung!AA215))*N(Berechnung!C215))</f>
        <v/>
      </c>
      <c r="N215" s="58">
        <f>IF($B215="","",(N(Berechnung!O215)+N(Berechnung!AB215))*N(Berechnung!C215))</f>
        <v/>
      </c>
      <c r="O215" s="64">
        <f>IF($B215="","",SUM(C215:N215))</f>
        <v/>
      </c>
      <c r="P215" s="57">
        <f>'KQuote Mitarbeiter'!E215</f>
        <v/>
      </c>
      <c r="Q215" s="65">
        <f>'KQuote Mitarbeiter'!L215</f>
        <v/>
      </c>
      <c r="R215" s="57">
        <f>'KQuote Mitarbeiter'!D215</f>
        <v/>
      </c>
      <c r="S215" s="57">
        <f>'KQuote Mitarbeiter'!K215</f>
        <v/>
      </c>
    </row>
    <row r="216">
      <c r="A216" s="47">
        <f>'KQuote Mitarbeiter'!A216</f>
        <v/>
      </c>
      <c r="B216" s="48">
        <f>'KQuote Mitarbeiter'!B216</f>
        <v/>
      </c>
      <c r="C216" s="58">
        <f>IF($B216="","",(N(Berechnung!D216)+N(Berechnung!Q216))*N(Berechnung!C216))</f>
        <v/>
      </c>
      <c r="D216" s="58">
        <f>IF($B216="","",(N(Berechnung!E216)+N(Berechnung!R216))*N(Berechnung!C216))</f>
        <v/>
      </c>
      <c r="E216" s="58">
        <f>IF($B216="","",(N(Berechnung!F216)+N(Berechnung!S216))*N(Berechnung!C216))</f>
        <v/>
      </c>
      <c r="F216" s="58">
        <f>IF($B216="","",(N(Berechnung!G216)+N(Berechnung!T216))*N(Berechnung!C216))</f>
        <v/>
      </c>
      <c r="G216" s="58">
        <f>IF($B216="","",(N(Berechnung!H216)+N(Berechnung!U216))*N(Berechnung!C216))</f>
        <v/>
      </c>
      <c r="H216" s="58">
        <f>IF($B216="","",(N(Berechnung!I216)+N(Berechnung!V216))*N(Berechnung!C216))</f>
        <v/>
      </c>
      <c r="I216" s="58">
        <f>IF($B216="","",(N(Berechnung!J216)+N(Berechnung!W216))*N(Berechnung!C216))</f>
        <v/>
      </c>
      <c r="J216" s="58">
        <f>IF($B216="","",(N(Berechnung!K216)+N(Berechnung!X216))*N(Berechnung!C216))</f>
        <v/>
      </c>
      <c r="K216" s="58">
        <f>IF($B216="","",(N(Berechnung!L216)+N(Berechnung!Y216))*N(Berechnung!C216))</f>
        <v/>
      </c>
      <c r="L216" s="58">
        <f>IF($B216="","",(N(Berechnung!M216)+N(Berechnung!Z216))*N(Berechnung!C216))</f>
        <v/>
      </c>
      <c r="M216" s="58">
        <f>IF($B216="","",(N(Berechnung!N216)+N(Berechnung!AA216))*N(Berechnung!C216))</f>
        <v/>
      </c>
      <c r="N216" s="58">
        <f>IF($B216="","",(N(Berechnung!O216)+N(Berechnung!AB216))*N(Berechnung!C216))</f>
        <v/>
      </c>
      <c r="O216" s="64">
        <f>IF($B216="","",SUM(C216:N216))</f>
        <v/>
      </c>
      <c r="P216" s="57">
        <f>'KQuote Mitarbeiter'!E216</f>
        <v/>
      </c>
      <c r="Q216" s="65">
        <f>'KQuote Mitarbeiter'!L216</f>
        <v/>
      </c>
      <c r="R216" s="57">
        <f>'KQuote Mitarbeiter'!D216</f>
        <v/>
      </c>
      <c r="S216" s="57">
        <f>'KQuote Mitarbeiter'!K216</f>
        <v/>
      </c>
    </row>
    <row r="217">
      <c r="A217" s="47">
        <f>'KQuote Mitarbeiter'!A217</f>
        <v/>
      </c>
      <c r="B217" s="48">
        <f>'KQuote Mitarbeiter'!B217</f>
        <v/>
      </c>
      <c r="C217" s="58">
        <f>IF($B217="","",(N(Berechnung!D217)+N(Berechnung!Q217))*N(Berechnung!C217))</f>
        <v/>
      </c>
      <c r="D217" s="58">
        <f>IF($B217="","",(N(Berechnung!E217)+N(Berechnung!R217))*N(Berechnung!C217))</f>
        <v/>
      </c>
      <c r="E217" s="58">
        <f>IF($B217="","",(N(Berechnung!F217)+N(Berechnung!S217))*N(Berechnung!C217))</f>
        <v/>
      </c>
      <c r="F217" s="58">
        <f>IF($B217="","",(N(Berechnung!G217)+N(Berechnung!T217))*N(Berechnung!C217))</f>
        <v/>
      </c>
      <c r="G217" s="58">
        <f>IF($B217="","",(N(Berechnung!H217)+N(Berechnung!U217))*N(Berechnung!C217))</f>
        <v/>
      </c>
      <c r="H217" s="58">
        <f>IF($B217="","",(N(Berechnung!I217)+N(Berechnung!V217))*N(Berechnung!C217))</f>
        <v/>
      </c>
      <c r="I217" s="58">
        <f>IF($B217="","",(N(Berechnung!J217)+N(Berechnung!W217))*N(Berechnung!C217))</f>
        <v/>
      </c>
      <c r="J217" s="58">
        <f>IF($B217="","",(N(Berechnung!K217)+N(Berechnung!X217))*N(Berechnung!C217))</f>
        <v/>
      </c>
      <c r="K217" s="58">
        <f>IF($B217="","",(N(Berechnung!L217)+N(Berechnung!Y217))*N(Berechnung!C217))</f>
        <v/>
      </c>
      <c r="L217" s="58">
        <f>IF($B217="","",(N(Berechnung!M217)+N(Berechnung!Z217))*N(Berechnung!C217))</f>
        <v/>
      </c>
      <c r="M217" s="58">
        <f>IF($B217="","",(N(Berechnung!N217)+N(Berechnung!AA217))*N(Berechnung!C217))</f>
        <v/>
      </c>
      <c r="N217" s="58">
        <f>IF($B217="","",(N(Berechnung!O217)+N(Berechnung!AB217))*N(Berechnung!C217))</f>
        <v/>
      </c>
      <c r="O217" s="64">
        <f>IF($B217="","",SUM(C217:N217))</f>
        <v/>
      </c>
      <c r="P217" s="57">
        <f>'KQuote Mitarbeiter'!E217</f>
        <v/>
      </c>
      <c r="Q217" s="65">
        <f>'KQuote Mitarbeiter'!L217</f>
        <v/>
      </c>
      <c r="R217" s="57">
        <f>'KQuote Mitarbeiter'!D217</f>
        <v/>
      </c>
      <c r="S217" s="57">
        <f>'KQuote Mitarbeiter'!K217</f>
        <v/>
      </c>
    </row>
    <row r="218">
      <c r="A218" s="47">
        <f>'KQuote Mitarbeiter'!A218</f>
        <v/>
      </c>
      <c r="B218" s="48">
        <f>'KQuote Mitarbeiter'!B218</f>
        <v/>
      </c>
      <c r="C218" s="58">
        <f>IF($B218="","",(N(Berechnung!D218)+N(Berechnung!Q218))*N(Berechnung!C218))</f>
        <v/>
      </c>
      <c r="D218" s="58">
        <f>IF($B218="","",(N(Berechnung!E218)+N(Berechnung!R218))*N(Berechnung!C218))</f>
        <v/>
      </c>
      <c r="E218" s="58">
        <f>IF($B218="","",(N(Berechnung!F218)+N(Berechnung!S218))*N(Berechnung!C218))</f>
        <v/>
      </c>
      <c r="F218" s="58">
        <f>IF($B218="","",(N(Berechnung!G218)+N(Berechnung!T218))*N(Berechnung!C218))</f>
        <v/>
      </c>
      <c r="G218" s="58">
        <f>IF($B218="","",(N(Berechnung!H218)+N(Berechnung!U218))*N(Berechnung!C218))</f>
        <v/>
      </c>
      <c r="H218" s="58">
        <f>IF($B218="","",(N(Berechnung!I218)+N(Berechnung!V218))*N(Berechnung!C218))</f>
        <v/>
      </c>
      <c r="I218" s="58">
        <f>IF($B218="","",(N(Berechnung!J218)+N(Berechnung!W218))*N(Berechnung!C218))</f>
        <v/>
      </c>
      <c r="J218" s="58">
        <f>IF($B218="","",(N(Berechnung!K218)+N(Berechnung!X218))*N(Berechnung!C218))</f>
        <v/>
      </c>
      <c r="K218" s="58">
        <f>IF($B218="","",(N(Berechnung!L218)+N(Berechnung!Y218))*N(Berechnung!C218))</f>
        <v/>
      </c>
      <c r="L218" s="58">
        <f>IF($B218="","",(N(Berechnung!M218)+N(Berechnung!Z218))*N(Berechnung!C218))</f>
        <v/>
      </c>
      <c r="M218" s="58">
        <f>IF($B218="","",(N(Berechnung!N218)+N(Berechnung!AA218))*N(Berechnung!C218))</f>
        <v/>
      </c>
      <c r="N218" s="58">
        <f>IF($B218="","",(N(Berechnung!O218)+N(Berechnung!AB218))*N(Berechnung!C218))</f>
        <v/>
      </c>
      <c r="O218" s="64">
        <f>IF($B218="","",SUM(C218:N218))</f>
        <v/>
      </c>
      <c r="P218" s="57">
        <f>'KQuote Mitarbeiter'!E218</f>
        <v/>
      </c>
      <c r="Q218" s="65">
        <f>'KQuote Mitarbeiter'!L218</f>
        <v/>
      </c>
      <c r="R218" s="57">
        <f>'KQuote Mitarbeiter'!D218</f>
        <v/>
      </c>
      <c r="S218" s="57">
        <f>'KQuote Mitarbeiter'!K218</f>
        <v/>
      </c>
    </row>
    <row r="219">
      <c r="A219" s="47">
        <f>'KQuote Mitarbeiter'!A219</f>
        <v/>
      </c>
      <c r="B219" s="48">
        <f>'KQuote Mitarbeiter'!B219</f>
        <v/>
      </c>
      <c r="C219" s="58">
        <f>IF($B219="","",(N(Berechnung!D219)+N(Berechnung!Q219))*N(Berechnung!C219))</f>
        <v/>
      </c>
      <c r="D219" s="58">
        <f>IF($B219="","",(N(Berechnung!E219)+N(Berechnung!R219))*N(Berechnung!C219))</f>
        <v/>
      </c>
      <c r="E219" s="58">
        <f>IF($B219="","",(N(Berechnung!F219)+N(Berechnung!S219))*N(Berechnung!C219))</f>
        <v/>
      </c>
      <c r="F219" s="58">
        <f>IF($B219="","",(N(Berechnung!G219)+N(Berechnung!T219))*N(Berechnung!C219))</f>
        <v/>
      </c>
      <c r="G219" s="58">
        <f>IF($B219="","",(N(Berechnung!H219)+N(Berechnung!U219))*N(Berechnung!C219))</f>
        <v/>
      </c>
      <c r="H219" s="58">
        <f>IF($B219="","",(N(Berechnung!I219)+N(Berechnung!V219))*N(Berechnung!C219))</f>
        <v/>
      </c>
      <c r="I219" s="58">
        <f>IF($B219="","",(N(Berechnung!J219)+N(Berechnung!W219))*N(Berechnung!C219))</f>
        <v/>
      </c>
      <c r="J219" s="58">
        <f>IF($B219="","",(N(Berechnung!K219)+N(Berechnung!X219))*N(Berechnung!C219))</f>
        <v/>
      </c>
      <c r="K219" s="58">
        <f>IF($B219="","",(N(Berechnung!L219)+N(Berechnung!Y219))*N(Berechnung!C219))</f>
        <v/>
      </c>
      <c r="L219" s="58">
        <f>IF($B219="","",(N(Berechnung!M219)+N(Berechnung!Z219))*N(Berechnung!C219))</f>
        <v/>
      </c>
      <c r="M219" s="58">
        <f>IF($B219="","",(N(Berechnung!N219)+N(Berechnung!AA219))*N(Berechnung!C219))</f>
        <v/>
      </c>
      <c r="N219" s="58">
        <f>IF($B219="","",(N(Berechnung!O219)+N(Berechnung!AB219))*N(Berechnung!C219))</f>
        <v/>
      </c>
      <c r="O219" s="64">
        <f>IF($B219="","",SUM(C219:N219))</f>
        <v/>
      </c>
      <c r="P219" s="57">
        <f>'KQuote Mitarbeiter'!E219</f>
        <v/>
      </c>
      <c r="Q219" s="65">
        <f>'KQuote Mitarbeiter'!L219</f>
        <v/>
      </c>
      <c r="R219" s="57">
        <f>'KQuote Mitarbeiter'!D219</f>
        <v/>
      </c>
      <c r="S219" s="57">
        <f>'KQuote Mitarbeiter'!K219</f>
        <v/>
      </c>
    </row>
    <row r="220">
      <c r="A220" s="47">
        <f>'KQuote Mitarbeiter'!A220</f>
        <v/>
      </c>
      <c r="B220" s="48">
        <f>'KQuote Mitarbeiter'!B220</f>
        <v/>
      </c>
      <c r="C220" s="58">
        <f>IF($B220="","",(N(Berechnung!D220)+N(Berechnung!Q220))*N(Berechnung!C220))</f>
        <v/>
      </c>
      <c r="D220" s="58">
        <f>IF($B220="","",(N(Berechnung!E220)+N(Berechnung!R220))*N(Berechnung!C220))</f>
        <v/>
      </c>
      <c r="E220" s="58">
        <f>IF($B220="","",(N(Berechnung!F220)+N(Berechnung!S220))*N(Berechnung!C220))</f>
        <v/>
      </c>
      <c r="F220" s="58">
        <f>IF($B220="","",(N(Berechnung!G220)+N(Berechnung!T220))*N(Berechnung!C220))</f>
        <v/>
      </c>
      <c r="G220" s="58">
        <f>IF($B220="","",(N(Berechnung!H220)+N(Berechnung!U220))*N(Berechnung!C220))</f>
        <v/>
      </c>
      <c r="H220" s="58">
        <f>IF($B220="","",(N(Berechnung!I220)+N(Berechnung!V220))*N(Berechnung!C220))</f>
        <v/>
      </c>
      <c r="I220" s="58">
        <f>IF($B220="","",(N(Berechnung!J220)+N(Berechnung!W220))*N(Berechnung!C220))</f>
        <v/>
      </c>
      <c r="J220" s="58">
        <f>IF($B220="","",(N(Berechnung!K220)+N(Berechnung!X220))*N(Berechnung!C220))</f>
        <v/>
      </c>
      <c r="K220" s="58">
        <f>IF($B220="","",(N(Berechnung!L220)+N(Berechnung!Y220))*N(Berechnung!C220))</f>
        <v/>
      </c>
      <c r="L220" s="58">
        <f>IF($B220="","",(N(Berechnung!M220)+N(Berechnung!Z220))*N(Berechnung!C220))</f>
        <v/>
      </c>
      <c r="M220" s="58">
        <f>IF($B220="","",(N(Berechnung!N220)+N(Berechnung!AA220))*N(Berechnung!C220))</f>
        <v/>
      </c>
      <c r="N220" s="58">
        <f>IF($B220="","",(N(Berechnung!O220)+N(Berechnung!AB220))*N(Berechnung!C220))</f>
        <v/>
      </c>
      <c r="O220" s="64">
        <f>IF($B220="","",SUM(C220:N220))</f>
        <v/>
      </c>
      <c r="P220" s="57">
        <f>'KQuote Mitarbeiter'!E220</f>
        <v/>
      </c>
      <c r="Q220" s="65">
        <f>'KQuote Mitarbeiter'!L220</f>
        <v/>
      </c>
      <c r="R220" s="57">
        <f>'KQuote Mitarbeiter'!D220</f>
        <v/>
      </c>
      <c r="S220" s="57">
        <f>'KQuote Mitarbeiter'!K220</f>
        <v/>
      </c>
    </row>
    <row r="221">
      <c r="A221" s="47">
        <f>'KQuote Mitarbeiter'!A221</f>
        <v/>
      </c>
      <c r="B221" s="48">
        <f>'KQuote Mitarbeiter'!B221</f>
        <v/>
      </c>
      <c r="C221" s="58">
        <f>IF($B221="","",(N(Berechnung!D221)+N(Berechnung!Q221))*N(Berechnung!C221))</f>
        <v/>
      </c>
      <c r="D221" s="58">
        <f>IF($B221="","",(N(Berechnung!E221)+N(Berechnung!R221))*N(Berechnung!C221))</f>
        <v/>
      </c>
      <c r="E221" s="58">
        <f>IF($B221="","",(N(Berechnung!F221)+N(Berechnung!S221))*N(Berechnung!C221))</f>
        <v/>
      </c>
      <c r="F221" s="58">
        <f>IF($B221="","",(N(Berechnung!G221)+N(Berechnung!T221))*N(Berechnung!C221))</f>
        <v/>
      </c>
      <c r="G221" s="58">
        <f>IF($B221="","",(N(Berechnung!H221)+N(Berechnung!U221))*N(Berechnung!C221))</f>
        <v/>
      </c>
      <c r="H221" s="58">
        <f>IF($B221="","",(N(Berechnung!I221)+N(Berechnung!V221))*N(Berechnung!C221))</f>
        <v/>
      </c>
      <c r="I221" s="58">
        <f>IF($B221="","",(N(Berechnung!J221)+N(Berechnung!W221))*N(Berechnung!C221))</f>
        <v/>
      </c>
      <c r="J221" s="58">
        <f>IF($B221="","",(N(Berechnung!K221)+N(Berechnung!X221))*N(Berechnung!C221))</f>
        <v/>
      </c>
      <c r="K221" s="58">
        <f>IF($B221="","",(N(Berechnung!L221)+N(Berechnung!Y221))*N(Berechnung!C221))</f>
        <v/>
      </c>
      <c r="L221" s="58">
        <f>IF($B221="","",(N(Berechnung!M221)+N(Berechnung!Z221))*N(Berechnung!C221))</f>
        <v/>
      </c>
      <c r="M221" s="58">
        <f>IF($B221="","",(N(Berechnung!N221)+N(Berechnung!AA221))*N(Berechnung!C221))</f>
        <v/>
      </c>
      <c r="N221" s="58">
        <f>IF($B221="","",(N(Berechnung!O221)+N(Berechnung!AB221))*N(Berechnung!C221))</f>
        <v/>
      </c>
      <c r="O221" s="64">
        <f>IF($B221="","",SUM(C221:N221))</f>
        <v/>
      </c>
      <c r="P221" s="57">
        <f>'KQuote Mitarbeiter'!E221</f>
        <v/>
      </c>
      <c r="Q221" s="65">
        <f>'KQuote Mitarbeiter'!L221</f>
        <v/>
      </c>
      <c r="R221" s="57">
        <f>'KQuote Mitarbeiter'!D221</f>
        <v/>
      </c>
      <c r="S221" s="57">
        <f>'KQuote Mitarbeiter'!K221</f>
        <v/>
      </c>
    </row>
    <row r="222">
      <c r="A222" s="47">
        <f>'KQuote Mitarbeiter'!A222</f>
        <v/>
      </c>
      <c r="B222" s="48">
        <f>'KQuote Mitarbeiter'!B222</f>
        <v/>
      </c>
      <c r="C222" s="58">
        <f>IF($B222="","",(N(Berechnung!D222)+N(Berechnung!Q222))*N(Berechnung!C222))</f>
        <v/>
      </c>
      <c r="D222" s="58">
        <f>IF($B222="","",(N(Berechnung!E222)+N(Berechnung!R222))*N(Berechnung!C222))</f>
        <v/>
      </c>
      <c r="E222" s="58">
        <f>IF($B222="","",(N(Berechnung!F222)+N(Berechnung!S222))*N(Berechnung!C222))</f>
        <v/>
      </c>
      <c r="F222" s="58">
        <f>IF($B222="","",(N(Berechnung!G222)+N(Berechnung!T222))*N(Berechnung!C222))</f>
        <v/>
      </c>
      <c r="G222" s="58">
        <f>IF($B222="","",(N(Berechnung!H222)+N(Berechnung!U222))*N(Berechnung!C222))</f>
        <v/>
      </c>
      <c r="H222" s="58">
        <f>IF($B222="","",(N(Berechnung!I222)+N(Berechnung!V222))*N(Berechnung!C222))</f>
        <v/>
      </c>
      <c r="I222" s="58">
        <f>IF($B222="","",(N(Berechnung!J222)+N(Berechnung!W222))*N(Berechnung!C222))</f>
        <v/>
      </c>
      <c r="J222" s="58">
        <f>IF($B222="","",(N(Berechnung!K222)+N(Berechnung!X222))*N(Berechnung!C222))</f>
        <v/>
      </c>
      <c r="K222" s="58">
        <f>IF($B222="","",(N(Berechnung!L222)+N(Berechnung!Y222))*N(Berechnung!C222))</f>
        <v/>
      </c>
      <c r="L222" s="58">
        <f>IF($B222="","",(N(Berechnung!M222)+N(Berechnung!Z222))*N(Berechnung!C222))</f>
        <v/>
      </c>
      <c r="M222" s="58">
        <f>IF($B222="","",(N(Berechnung!N222)+N(Berechnung!AA222))*N(Berechnung!C222))</f>
        <v/>
      </c>
      <c r="N222" s="58">
        <f>IF($B222="","",(N(Berechnung!O222)+N(Berechnung!AB222))*N(Berechnung!C222))</f>
        <v/>
      </c>
      <c r="O222" s="64">
        <f>IF($B222="","",SUM(C222:N222))</f>
        <v/>
      </c>
      <c r="P222" s="57">
        <f>'KQuote Mitarbeiter'!E222</f>
        <v/>
      </c>
      <c r="Q222" s="65">
        <f>'KQuote Mitarbeiter'!L222</f>
        <v/>
      </c>
      <c r="R222" s="57">
        <f>'KQuote Mitarbeiter'!D222</f>
        <v/>
      </c>
      <c r="S222" s="57">
        <f>'KQuote Mitarbeiter'!K222</f>
        <v/>
      </c>
    </row>
    <row r="223">
      <c r="A223" s="47">
        <f>'KQuote Mitarbeiter'!A223</f>
        <v/>
      </c>
      <c r="B223" s="48">
        <f>'KQuote Mitarbeiter'!B223</f>
        <v/>
      </c>
      <c r="C223" s="58">
        <f>IF($B223="","",(N(Berechnung!D223)+N(Berechnung!Q223))*N(Berechnung!C223))</f>
        <v/>
      </c>
      <c r="D223" s="58">
        <f>IF($B223="","",(N(Berechnung!E223)+N(Berechnung!R223))*N(Berechnung!C223))</f>
        <v/>
      </c>
      <c r="E223" s="58">
        <f>IF($B223="","",(N(Berechnung!F223)+N(Berechnung!S223))*N(Berechnung!C223))</f>
        <v/>
      </c>
      <c r="F223" s="58">
        <f>IF($B223="","",(N(Berechnung!G223)+N(Berechnung!T223))*N(Berechnung!C223))</f>
        <v/>
      </c>
      <c r="G223" s="58">
        <f>IF($B223="","",(N(Berechnung!H223)+N(Berechnung!U223))*N(Berechnung!C223))</f>
        <v/>
      </c>
      <c r="H223" s="58">
        <f>IF($B223="","",(N(Berechnung!I223)+N(Berechnung!V223))*N(Berechnung!C223))</f>
        <v/>
      </c>
      <c r="I223" s="58">
        <f>IF($B223="","",(N(Berechnung!J223)+N(Berechnung!W223))*N(Berechnung!C223))</f>
        <v/>
      </c>
      <c r="J223" s="58">
        <f>IF($B223="","",(N(Berechnung!K223)+N(Berechnung!X223))*N(Berechnung!C223))</f>
        <v/>
      </c>
      <c r="K223" s="58">
        <f>IF($B223="","",(N(Berechnung!L223)+N(Berechnung!Y223))*N(Berechnung!C223))</f>
        <v/>
      </c>
      <c r="L223" s="58">
        <f>IF($B223="","",(N(Berechnung!M223)+N(Berechnung!Z223))*N(Berechnung!C223))</f>
        <v/>
      </c>
      <c r="M223" s="58">
        <f>IF($B223="","",(N(Berechnung!N223)+N(Berechnung!AA223))*N(Berechnung!C223))</f>
        <v/>
      </c>
      <c r="N223" s="58">
        <f>IF($B223="","",(N(Berechnung!O223)+N(Berechnung!AB223))*N(Berechnung!C223))</f>
        <v/>
      </c>
      <c r="O223" s="64">
        <f>IF($B223="","",SUM(C223:N223))</f>
        <v/>
      </c>
      <c r="P223" s="57">
        <f>'KQuote Mitarbeiter'!E223</f>
        <v/>
      </c>
      <c r="Q223" s="65">
        <f>'KQuote Mitarbeiter'!L223</f>
        <v/>
      </c>
      <c r="R223" s="57">
        <f>'KQuote Mitarbeiter'!D223</f>
        <v/>
      </c>
      <c r="S223" s="57">
        <f>'KQuote Mitarbeiter'!K223</f>
        <v/>
      </c>
    </row>
    <row r="224">
      <c r="A224" s="47">
        <f>'KQuote Mitarbeiter'!A224</f>
        <v/>
      </c>
      <c r="B224" s="48">
        <f>'KQuote Mitarbeiter'!B224</f>
        <v/>
      </c>
      <c r="C224" s="58">
        <f>IF($B224="","",(N(Berechnung!D224)+N(Berechnung!Q224))*N(Berechnung!C224))</f>
        <v/>
      </c>
      <c r="D224" s="58">
        <f>IF($B224="","",(N(Berechnung!E224)+N(Berechnung!R224))*N(Berechnung!C224))</f>
        <v/>
      </c>
      <c r="E224" s="58">
        <f>IF($B224="","",(N(Berechnung!F224)+N(Berechnung!S224))*N(Berechnung!C224))</f>
        <v/>
      </c>
      <c r="F224" s="58">
        <f>IF($B224="","",(N(Berechnung!G224)+N(Berechnung!T224))*N(Berechnung!C224))</f>
        <v/>
      </c>
      <c r="G224" s="58">
        <f>IF($B224="","",(N(Berechnung!H224)+N(Berechnung!U224))*N(Berechnung!C224))</f>
        <v/>
      </c>
      <c r="H224" s="58">
        <f>IF($B224="","",(N(Berechnung!I224)+N(Berechnung!V224))*N(Berechnung!C224))</f>
        <v/>
      </c>
      <c r="I224" s="58">
        <f>IF($B224="","",(N(Berechnung!J224)+N(Berechnung!W224))*N(Berechnung!C224))</f>
        <v/>
      </c>
      <c r="J224" s="58">
        <f>IF($B224="","",(N(Berechnung!K224)+N(Berechnung!X224))*N(Berechnung!C224))</f>
        <v/>
      </c>
      <c r="K224" s="58">
        <f>IF($B224="","",(N(Berechnung!L224)+N(Berechnung!Y224))*N(Berechnung!C224))</f>
        <v/>
      </c>
      <c r="L224" s="58">
        <f>IF($B224="","",(N(Berechnung!M224)+N(Berechnung!Z224))*N(Berechnung!C224))</f>
        <v/>
      </c>
      <c r="M224" s="58">
        <f>IF($B224="","",(N(Berechnung!N224)+N(Berechnung!AA224))*N(Berechnung!C224))</f>
        <v/>
      </c>
      <c r="N224" s="58">
        <f>IF($B224="","",(N(Berechnung!O224)+N(Berechnung!AB224))*N(Berechnung!C224))</f>
        <v/>
      </c>
      <c r="O224" s="64">
        <f>IF($B224="","",SUM(C224:N224))</f>
        <v/>
      </c>
      <c r="P224" s="57">
        <f>'KQuote Mitarbeiter'!E224</f>
        <v/>
      </c>
      <c r="Q224" s="65">
        <f>'KQuote Mitarbeiter'!L224</f>
        <v/>
      </c>
      <c r="R224" s="57">
        <f>'KQuote Mitarbeiter'!D224</f>
        <v/>
      </c>
      <c r="S224" s="57">
        <f>'KQuote Mitarbeiter'!K224</f>
        <v/>
      </c>
    </row>
    <row r="225">
      <c r="A225" s="47">
        <f>'KQuote Mitarbeiter'!A225</f>
        <v/>
      </c>
      <c r="B225" s="48">
        <f>'KQuote Mitarbeiter'!B225</f>
        <v/>
      </c>
      <c r="C225" s="58">
        <f>IF($B225="","",(N(Berechnung!D225)+N(Berechnung!Q225))*N(Berechnung!C225))</f>
        <v/>
      </c>
      <c r="D225" s="58">
        <f>IF($B225="","",(N(Berechnung!E225)+N(Berechnung!R225))*N(Berechnung!C225))</f>
        <v/>
      </c>
      <c r="E225" s="58">
        <f>IF($B225="","",(N(Berechnung!F225)+N(Berechnung!S225))*N(Berechnung!C225))</f>
        <v/>
      </c>
      <c r="F225" s="58">
        <f>IF($B225="","",(N(Berechnung!G225)+N(Berechnung!T225))*N(Berechnung!C225))</f>
        <v/>
      </c>
      <c r="G225" s="58">
        <f>IF($B225="","",(N(Berechnung!H225)+N(Berechnung!U225))*N(Berechnung!C225))</f>
        <v/>
      </c>
      <c r="H225" s="58">
        <f>IF($B225="","",(N(Berechnung!I225)+N(Berechnung!V225))*N(Berechnung!C225))</f>
        <v/>
      </c>
      <c r="I225" s="58">
        <f>IF($B225="","",(N(Berechnung!J225)+N(Berechnung!W225))*N(Berechnung!C225))</f>
        <v/>
      </c>
      <c r="J225" s="58">
        <f>IF($B225="","",(N(Berechnung!K225)+N(Berechnung!X225))*N(Berechnung!C225))</f>
        <v/>
      </c>
      <c r="K225" s="58">
        <f>IF($B225="","",(N(Berechnung!L225)+N(Berechnung!Y225))*N(Berechnung!C225))</f>
        <v/>
      </c>
      <c r="L225" s="58">
        <f>IF($B225="","",(N(Berechnung!M225)+N(Berechnung!Z225))*N(Berechnung!C225))</f>
        <v/>
      </c>
      <c r="M225" s="58">
        <f>IF($B225="","",(N(Berechnung!N225)+N(Berechnung!AA225))*N(Berechnung!C225))</f>
        <v/>
      </c>
      <c r="N225" s="58">
        <f>IF($B225="","",(N(Berechnung!O225)+N(Berechnung!AB225))*N(Berechnung!C225))</f>
        <v/>
      </c>
      <c r="O225" s="64">
        <f>IF($B225="","",SUM(C225:N225))</f>
        <v/>
      </c>
      <c r="P225" s="57">
        <f>'KQuote Mitarbeiter'!E225</f>
        <v/>
      </c>
      <c r="Q225" s="65">
        <f>'KQuote Mitarbeiter'!L225</f>
        <v/>
      </c>
      <c r="R225" s="57">
        <f>'KQuote Mitarbeiter'!D225</f>
        <v/>
      </c>
      <c r="S225" s="57">
        <f>'KQuote Mitarbeiter'!K225</f>
        <v/>
      </c>
    </row>
    <row r="226">
      <c r="A226" s="47">
        <f>'KQuote Mitarbeiter'!A226</f>
        <v/>
      </c>
      <c r="B226" s="48">
        <f>'KQuote Mitarbeiter'!B226</f>
        <v/>
      </c>
      <c r="C226" s="58">
        <f>IF($B226="","",(N(Berechnung!D226)+N(Berechnung!Q226))*N(Berechnung!C226))</f>
        <v/>
      </c>
      <c r="D226" s="58">
        <f>IF($B226="","",(N(Berechnung!E226)+N(Berechnung!R226))*N(Berechnung!C226))</f>
        <v/>
      </c>
      <c r="E226" s="58">
        <f>IF($B226="","",(N(Berechnung!F226)+N(Berechnung!S226))*N(Berechnung!C226))</f>
        <v/>
      </c>
      <c r="F226" s="58">
        <f>IF($B226="","",(N(Berechnung!G226)+N(Berechnung!T226))*N(Berechnung!C226))</f>
        <v/>
      </c>
      <c r="G226" s="58">
        <f>IF($B226="","",(N(Berechnung!H226)+N(Berechnung!U226))*N(Berechnung!C226))</f>
        <v/>
      </c>
      <c r="H226" s="58">
        <f>IF($B226="","",(N(Berechnung!I226)+N(Berechnung!V226))*N(Berechnung!C226))</f>
        <v/>
      </c>
      <c r="I226" s="58">
        <f>IF($B226="","",(N(Berechnung!J226)+N(Berechnung!W226))*N(Berechnung!C226))</f>
        <v/>
      </c>
      <c r="J226" s="58">
        <f>IF($B226="","",(N(Berechnung!K226)+N(Berechnung!X226))*N(Berechnung!C226))</f>
        <v/>
      </c>
      <c r="K226" s="58">
        <f>IF($B226="","",(N(Berechnung!L226)+N(Berechnung!Y226))*N(Berechnung!C226))</f>
        <v/>
      </c>
      <c r="L226" s="58">
        <f>IF($B226="","",(N(Berechnung!M226)+N(Berechnung!Z226))*N(Berechnung!C226))</f>
        <v/>
      </c>
      <c r="M226" s="58">
        <f>IF($B226="","",(N(Berechnung!N226)+N(Berechnung!AA226))*N(Berechnung!C226))</f>
        <v/>
      </c>
      <c r="N226" s="58">
        <f>IF($B226="","",(N(Berechnung!O226)+N(Berechnung!AB226))*N(Berechnung!C226))</f>
        <v/>
      </c>
      <c r="O226" s="64">
        <f>IF($B226="","",SUM(C226:N226))</f>
        <v/>
      </c>
      <c r="P226" s="57">
        <f>'KQuote Mitarbeiter'!E226</f>
        <v/>
      </c>
      <c r="Q226" s="65">
        <f>'KQuote Mitarbeiter'!L226</f>
        <v/>
      </c>
      <c r="R226" s="57">
        <f>'KQuote Mitarbeiter'!D226</f>
        <v/>
      </c>
      <c r="S226" s="57">
        <f>'KQuote Mitarbeiter'!K226</f>
        <v/>
      </c>
    </row>
    <row r="227">
      <c r="A227" s="47">
        <f>'KQuote Mitarbeiter'!A227</f>
        <v/>
      </c>
      <c r="B227" s="48">
        <f>'KQuote Mitarbeiter'!B227</f>
        <v/>
      </c>
      <c r="C227" s="58">
        <f>IF($B227="","",(N(Berechnung!D227)+N(Berechnung!Q227))*N(Berechnung!C227))</f>
        <v/>
      </c>
      <c r="D227" s="58">
        <f>IF($B227="","",(N(Berechnung!E227)+N(Berechnung!R227))*N(Berechnung!C227))</f>
        <v/>
      </c>
      <c r="E227" s="58">
        <f>IF($B227="","",(N(Berechnung!F227)+N(Berechnung!S227))*N(Berechnung!C227))</f>
        <v/>
      </c>
      <c r="F227" s="58">
        <f>IF($B227="","",(N(Berechnung!G227)+N(Berechnung!T227))*N(Berechnung!C227))</f>
        <v/>
      </c>
      <c r="G227" s="58">
        <f>IF($B227="","",(N(Berechnung!H227)+N(Berechnung!U227))*N(Berechnung!C227))</f>
        <v/>
      </c>
      <c r="H227" s="58">
        <f>IF($B227="","",(N(Berechnung!I227)+N(Berechnung!V227))*N(Berechnung!C227))</f>
        <v/>
      </c>
      <c r="I227" s="58">
        <f>IF($B227="","",(N(Berechnung!J227)+N(Berechnung!W227))*N(Berechnung!C227))</f>
        <v/>
      </c>
      <c r="J227" s="58">
        <f>IF($B227="","",(N(Berechnung!K227)+N(Berechnung!X227))*N(Berechnung!C227))</f>
        <v/>
      </c>
      <c r="K227" s="58">
        <f>IF($B227="","",(N(Berechnung!L227)+N(Berechnung!Y227))*N(Berechnung!C227))</f>
        <v/>
      </c>
      <c r="L227" s="58">
        <f>IF($B227="","",(N(Berechnung!M227)+N(Berechnung!Z227))*N(Berechnung!C227))</f>
        <v/>
      </c>
      <c r="M227" s="58">
        <f>IF($B227="","",(N(Berechnung!N227)+N(Berechnung!AA227))*N(Berechnung!C227))</f>
        <v/>
      </c>
      <c r="N227" s="58">
        <f>IF($B227="","",(N(Berechnung!O227)+N(Berechnung!AB227))*N(Berechnung!C227))</f>
        <v/>
      </c>
      <c r="O227" s="64">
        <f>IF($B227="","",SUM(C227:N227))</f>
        <v/>
      </c>
      <c r="P227" s="57">
        <f>'KQuote Mitarbeiter'!E227</f>
        <v/>
      </c>
      <c r="Q227" s="65">
        <f>'KQuote Mitarbeiter'!L227</f>
        <v/>
      </c>
      <c r="R227" s="57">
        <f>'KQuote Mitarbeiter'!D227</f>
        <v/>
      </c>
      <c r="S227" s="57">
        <f>'KQuote Mitarbeiter'!K227</f>
        <v/>
      </c>
    </row>
    <row r="228">
      <c r="A228" s="47">
        <f>'KQuote Mitarbeiter'!A228</f>
        <v/>
      </c>
      <c r="B228" s="48">
        <f>'KQuote Mitarbeiter'!B228</f>
        <v/>
      </c>
      <c r="C228" s="58">
        <f>IF($B228="","",(N(Berechnung!D228)+N(Berechnung!Q228))*N(Berechnung!C228))</f>
        <v/>
      </c>
      <c r="D228" s="58">
        <f>IF($B228="","",(N(Berechnung!E228)+N(Berechnung!R228))*N(Berechnung!C228))</f>
        <v/>
      </c>
      <c r="E228" s="58">
        <f>IF($B228="","",(N(Berechnung!F228)+N(Berechnung!S228))*N(Berechnung!C228))</f>
        <v/>
      </c>
      <c r="F228" s="58">
        <f>IF($B228="","",(N(Berechnung!G228)+N(Berechnung!T228))*N(Berechnung!C228))</f>
        <v/>
      </c>
      <c r="G228" s="58">
        <f>IF($B228="","",(N(Berechnung!H228)+N(Berechnung!U228))*N(Berechnung!C228))</f>
        <v/>
      </c>
      <c r="H228" s="58">
        <f>IF($B228="","",(N(Berechnung!I228)+N(Berechnung!V228))*N(Berechnung!C228))</f>
        <v/>
      </c>
      <c r="I228" s="58">
        <f>IF($B228="","",(N(Berechnung!J228)+N(Berechnung!W228))*N(Berechnung!C228))</f>
        <v/>
      </c>
      <c r="J228" s="58">
        <f>IF($B228="","",(N(Berechnung!K228)+N(Berechnung!X228))*N(Berechnung!C228))</f>
        <v/>
      </c>
      <c r="K228" s="58">
        <f>IF($B228="","",(N(Berechnung!L228)+N(Berechnung!Y228))*N(Berechnung!C228))</f>
        <v/>
      </c>
      <c r="L228" s="58">
        <f>IF($B228="","",(N(Berechnung!M228)+N(Berechnung!Z228))*N(Berechnung!C228))</f>
        <v/>
      </c>
      <c r="M228" s="58">
        <f>IF($B228="","",(N(Berechnung!N228)+N(Berechnung!AA228))*N(Berechnung!C228))</f>
        <v/>
      </c>
      <c r="N228" s="58">
        <f>IF($B228="","",(N(Berechnung!O228)+N(Berechnung!AB228))*N(Berechnung!C228))</f>
        <v/>
      </c>
      <c r="O228" s="64">
        <f>IF($B228="","",SUM(C228:N228))</f>
        <v/>
      </c>
      <c r="P228" s="57">
        <f>'KQuote Mitarbeiter'!E228</f>
        <v/>
      </c>
      <c r="Q228" s="65">
        <f>'KQuote Mitarbeiter'!L228</f>
        <v/>
      </c>
      <c r="R228" s="57">
        <f>'KQuote Mitarbeiter'!D228</f>
        <v/>
      </c>
      <c r="S228" s="57">
        <f>'KQuote Mitarbeiter'!K228</f>
        <v/>
      </c>
    </row>
    <row r="229">
      <c r="A229" s="47">
        <f>'KQuote Mitarbeiter'!A229</f>
        <v/>
      </c>
      <c r="B229" s="48">
        <f>'KQuote Mitarbeiter'!B229</f>
        <v/>
      </c>
      <c r="C229" s="58">
        <f>IF($B229="","",(N(Berechnung!D229)+N(Berechnung!Q229))*N(Berechnung!C229))</f>
        <v/>
      </c>
      <c r="D229" s="58">
        <f>IF($B229="","",(N(Berechnung!E229)+N(Berechnung!R229))*N(Berechnung!C229))</f>
        <v/>
      </c>
      <c r="E229" s="58">
        <f>IF($B229="","",(N(Berechnung!F229)+N(Berechnung!S229))*N(Berechnung!C229))</f>
        <v/>
      </c>
      <c r="F229" s="58">
        <f>IF($B229="","",(N(Berechnung!G229)+N(Berechnung!T229))*N(Berechnung!C229))</f>
        <v/>
      </c>
      <c r="G229" s="58">
        <f>IF($B229="","",(N(Berechnung!H229)+N(Berechnung!U229))*N(Berechnung!C229))</f>
        <v/>
      </c>
      <c r="H229" s="58">
        <f>IF($B229="","",(N(Berechnung!I229)+N(Berechnung!V229))*N(Berechnung!C229))</f>
        <v/>
      </c>
      <c r="I229" s="58">
        <f>IF($B229="","",(N(Berechnung!J229)+N(Berechnung!W229))*N(Berechnung!C229))</f>
        <v/>
      </c>
      <c r="J229" s="58">
        <f>IF($B229="","",(N(Berechnung!K229)+N(Berechnung!X229))*N(Berechnung!C229))</f>
        <v/>
      </c>
      <c r="K229" s="58">
        <f>IF($B229="","",(N(Berechnung!L229)+N(Berechnung!Y229))*N(Berechnung!C229))</f>
        <v/>
      </c>
      <c r="L229" s="58">
        <f>IF($B229="","",(N(Berechnung!M229)+N(Berechnung!Z229))*N(Berechnung!C229))</f>
        <v/>
      </c>
      <c r="M229" s="58">
        <f>IF($B229="","",(N(Berechnung!N229)+N(Berechnung!AA229))*N(Berechnung!C229))</f>
        <v/>
      </c>
      <c r="N229" s="58">
        <f>IF($B229="","",(N(Berechnung!O229)+N(Berechnung!AB229))*N(Berechnung!C229))</f>
        <v/>
      </c>
      <c r="O229" s="64">
        <f>IF($B229="","",SUM(C229:N229))</f>
        <v/>
      </c>
      <c r="P229" s="57">
        <f>'KQuote Mitarbeiter'!E229</f>
        <v/>
      </c>
      <c r="Q229" s="65">
        <f>'KQuote Mitarbeiter'!L229</f>
        <v/>
      </c>
      <c r="R229" s="57">
        <f>'KQuote Mitarbeiter'!D229</f>
        <v/>
      </c>
      <c r="S229" s="57">
        <f>'KQuote Mitarbeiter'!K229</f>
        <v/>
      </c>
    </row>
    <row r="230">
      <c r="A230" s="47">
        <f>'KQuote Mitarbeiter'!A230</f>
        <v/>
      </c>
      <c r="B230" s="48">
        <f>'KQuote Mitarbeiter'!B230</f>
        <v/>
      </c>
      <c r="C230" s="58">
        <f>IF($B230="","",(N(Berechnung!D230)+N(Berechnung!Q230))*N(Berechnung!C230))</f>
        <v/>
      </c>
      <c r="D230" s="58">
        <f>IF($B230="","",(N(Berechnung!E230)+N(Berechnung!R230))*N(Berechnung!C230))</f>
        <v/>
      </c>
      <c r="E230" s="58">
        <f>IF($B230="","",(N(Berechnung!F230)+N(Berechnung!S230))*N(Berechnung!C230))</f>
        <v/>
      </c>
      <c r="F230" s="58">
        <f>IF($B230="","",(N(Berechnung!G230)+N(Berechnung!T230))*N(Berechnung!C230))</f>
        <v/>
      </c>
      <c r="G230" s="58">
        <f>IF($B230="","",(N(Berechnung!H230)+N(Berechnung!U230))*N(Berechnung!C230))</f>
        <v/>
      </c>
      <c r="H230" s="58">
        <f>IF($B230="","",(N(Berechnung!I230)+N(Berechnung!V230))*N(Berechnung!C230))</f>
        <v/>
      </c>
      <c r="I230" s="58">
        <f>IF($B230="","",(N(Berechnung!J230)+N(Berechnung!W230))*N(Berechnung!C230))</f>
        <v/>
      </c>
      <c r="J230" s="58">
        <f>IF($B230="","",(N(Berechnung!K230)+N(Berechnung!X230))*N(Berechnung!C230))</f>
        <v/>
      </c>
      <c r="K230" s="58">
        <f>IF($B230="","",(N(Berechnung!L230)+N(Berechnung!Y230))*N(Berechnung!C230))</f>
        <v/>
      </c>
      <c r="L230" s="58">
        <f>IF($B230="","",(N(Berechnung!M230)+N(Berechnung!Z230))*N(Berechnung!C230))</f>
        <v/>
      </c>
      <c r="M230" s="58">
        <f>IF($B230="","",(N(Berechnung!N230)+N(Berechnung!AA230))*N(Berechnung!C230))</f>
        <v/>
      </c>
      <c r="N230" s="58">
        <f>IF($B230="","",(N(Berechnung!O230)+N(Berechnung!AB230))*N(Berechnung!C230))</f>
        <v/>
      </c>
      <c r="O230" s="64">
        <f>IF($B230="","",SUM(C230:N230))</f>
        <v/>
      </c>
      <c r="P230" s="57">
        <f>'KQuote Mitarbeiter'!E230</f>
        <v/>
      </c>
      <c r="Q230" s="65">
        <f>'KQuote Mitarbeiter'!L230</f>
        <v/>
      </c>
      <c r="R230" s="57">
        <f>'KQuote Mitarbeiter'!D230</f>
        <v/>
      </c>
      <c r="S230" s="57">
        <f>'KQuote Mitarbeiter'!K230</f>
        <v/>
      </c>
    </row>
    <row r="231">
      <c r="A231" s="47">
        <f>'KQuote Mitarbeiter'!A231</f>
        <v/>
      </c>
      <c r="B231" s="48">
        <f>'KQuote Mitarbeiter'!B231</f>
        <v/>
      </c>
      <c r="C231" s="58">
        <f>IF($B231="","",(N(Berechnung!D231)+N(Berechnung!Q231))*N(Berechnung!C231))</f>
        <v/>
      </c>
      <c r="D231" s="58">
        <f>IF($B231="","",(N(Berechnung!E231)+N(Berechnung!R231))*N(Berechnung!C231))</f>
        <v/>
      </c>
      <c r="E231" s="58">
        <f>IF($B231="","",(N(Berechnung!F231)+N(Berechnung!S231))*N(Berechnung!C231))</f>
        <v/>
      </c>
      <c r="F231" s="58">
        <f>IF($B231="","",(N(Berechnung!G231)+N(Berechnung!T231))*N(Berechnung!C231))</f>
        <v/>
      </c>
      <c r="G231" s="58">
        <f>IF($B231="","",(N(Berechnung!H231)+N(Berechnung!U231))*N(Berechnung!C231))</f>
        <v/>
      </c>
      <c r="H231" s="58">
        <f>IF($B231="","",(N(Berechnung!I231)+N(Berechnung!V231))*N(Berechnung!C231))</f>
        <v/>
      </c>
      <c r="I231" s="58">
        <f>IF($B231="","",(N(Berechnung!J231)+N(Berechnung!W231))*N(Berechnung!C231))</f>
        <v/>
      </c>
      <c r="J231" s="58">
        <f>IF($B231="","",(N(Berechnung!K231)+N(Berechnung!X231))*N(Berechnung!C231))</f>
        <v/>
      </c>
      <c r="K231" s="58">
        <f>IF($B231="","",(N(Berechnung!L231)+N(Berechnung!Y231))*N(Berechnung!C231))</f>
        <v/>
      </c>
      <c r="L231" s="58">
        <f>IF($B231="","",(N(Berechnung!M231)+N(Berechnung!Z231))*N(Berechnung!C231))</f>
        <v/>
      </c>
      <c r="M231" s="58">
        <f>IF($B231="","",(N(Berechnung!N231)+N(Berechnung!AA231))*N(Berechnung!C231))</f>
        <v/>
      </c>
      <c r="N231" s="58">
        <f>IF($B231="","",(N(Berechnung!O231)+N(Berechnung!AB231))*N(Berechnung!C231))</f>
        <v/>
      </c>
      <c r="O231" s="64">
        <f>IF($B231="","",SUM(C231:N231))</f>
        <v/>
      </c>
      <c r="P231" s="57">
        <f>'KQuote Mitarbeiter'!E231</f>
        <v/>
      </c>
      <c r="Q231" s="65">
        <f>'KQuote Mitarbeiter'!L231</f>
        <v/>
      </c>
      <c r="R231" s="57">
        <f>'KQuote Mitarbeiter'!D231</f>
        <v/>
      </c>
      <c r="S231" s="57">
        <f>'KQuote Mitarbeiter'!K231</f>
        <v/>
      </c>
    </row>
    <row r="232">
      <c r="A232" s="47">
        <f>'KQuote Mitarbeiter'!A232</f>
        <v/>
      </c>
      <c r="B232" s="48">
        <f>'KQuote Mitarbeiter'!B232</f>
        <v/>
      </c>
      <c r="C232" s="58">
        <f>IF($B232="","",(N(Berechnung!D232)+N(Berechnung!Q232))*N(Berechnung!C232))</f>
        <v/>
      </c>
      <c r="D232" s="58">
        <f>IF($B232="","",(N(Berechnung!E232)+N(Berechnung!R232))*N(Berechnung!C232))</f>
        <v/>
      </c>
      <c r="E232" s="58">
        <f>IF($B232="","",(N(Berechnung!F232)+N(Berechnung!S232))*N(Berechnung!C232))</f>
        <v/>
      </c>
      <c r="F232" s="58">
        <f>IF($B232="","",(N(Berechnung!G232)+N(Berechnung!T232))*N(Berechnung!C232))</f>
        <v/>
      </c>
      <c r="G232" s="58">
        <f>IF($B232="","",(N(Berechnung!H232)+N(Berechnung!U232))*N(Berechnung!C232))</f>
        <v/>
      </c>
      <c r="H232" s="58">
        <f>IF($B232="","",(N(Berechnung!I232)+N(Berechnung!V232))*N(Berechnung!C232))</f>
        <v/>
      </c>
      <c r="I232" s="58">
        <f>IF($B232="","",(N(Berechnung!J232)+N(Berechnung!W232))*N(Berechnung!C232))</f>
        <v/>
      </c>
      <c r="J232" s="58">
        <f>IF($B232="","",(N(Berechnung!K232)+N(Berechnung!X232))*N(Berechnung!C232))</f>
        <v/>
      </c>
      <c r="K232" s="58">
        <f>IF($B232="","",(N(Berechnung!L232)+N(Berechnung!Y232))*N(Berechnung!C232))</f>
        <v/>
      </c>
      <c r="L232" s="58">
        <f>IF($B232="","",(N(Berechnung!M232)+N(Berechnung!Z232))*N(Berechnung!C232))</f>
        <v/>
      </c>
      <c r="M232" s="58">
        <f>IF($B232="","",(N(Berechnung!N232)+N(Berechnung!AA232))*N(Berechnung!C232))</f>
        <v/>
      </c>
      <c r="N232" s="58">
        <f>IF($B232="","",(N(Berechnung!O232)+N(Berechnung!AB232))*N(Berechnung!C232))</f>
        <v/>
      </c>
      <c r="O232" s="64">
        <f>IF($B232="","",SUM(C232:N232))</f>
        <v/>
      </c>
      <c r="P232" s="57">
        <f>'KQuote Mitarbeiter'!E232</f>
        <v/>
      </c>
      <c r="Q232" s="65">
        <f>'KQuote Mitarbeiter'!L232</f>
        <v/>
      </c>
      <c r="R232" s="57">
        <f>'KQuote Mitarbeiter'!D232</f>
        <v/>
      </c>
      <c r="S232" s="57">
        <f>'KQuote Mitarbeiter'!K232</f>
        <v/>
      </c>
    </row>
    <row r="233">
      <c r="A233" s="47">
        <f>'KQuote Mitarbeiter'!A233</f>
        <v/>
      </c>
      <c r="B233" s="48">
        <f>'KQuote Mitarbeiter'!B233</f>
        <v/>
      </c>
      <c r="C233" s="58">
        <f>IF($B233="","",(N(Berechnung!D233)+N(Berechnung!Q233))*N(Berechnung!C233))</f>
        <v/>
      </c>
      <c r="D233" s="58">
        <f>IF($B233="","",(N(Berechnung!E233)+N(Berechnung!R233))*N(Berechnung!C233))</f>
        <v/>
      </c>
      <c r="E233" s="58">
        <f>IF($B233="","",(N(Berechnung!F233)+N(Berechnung!S233))*N(Berechnung!C233))</f>
        <v/>
      </c>
      <c r="F233" s="58">
        <f>IF($B233="","",(N(Berechnung!G233)+N(Berechnung!T233))*N(Berechnung!C233))</f>
        <v/>
      </c>
      <c r="G233" s="58">
        <f>IF($B233="","",(N(Berechnung!H233)+N(Berechnung!U233))*N(Berechnung!C233))</f>
        <v/>
      </c>
      <c r="H233" s="58">
        <f>IF($B233="","",(N(Berechnung!I233)+N(Berechnung!V233))*N(Berechnung!C233))</f>
        <v/>
      </c>
      <c r="I233" s="58">
        <f>IF($B233="","",(N(Berechnung!J233)+N(Berechnung!W233))*N(Berechnung!C233))</f>
        <v/>
      </c>
      <c r="J233" s="58">
        <f>IF($B233="","",(N(Berechnung!K233)+N(Berechnung!X233))*N(Berechnung!C233))</f>
        <v/>
      </c>
      <c r="K233" s="58">
        <f>IF($B233="","",(N(Berechnung!L233)+N(Berechnung!Y233))*N(Berechnung!C233))</f>
        <v/>
      </c>
      <c r="L233" s="58">
        <f>IF($B233="","",(N(Berechnung!M233)+N(Berechnung!Z233))*N(Berechnung!C233))</f>
        <v/>
      </c>
      <c r="M233" s="58">
        <f>IF($B233="","",(N(Berechnung!N233)+N(Berechnung!AA233))*N(Berechnung!C233))</f>
        <v/>
      </c>
      <c r="N233" s="58">
        <f>IF($B233="","",(N(Berechnung!O233)+N(Berechnung!AB233))*N(Berechnung!C233))</f>
        <v/>
      </c>
      <c r="O233" s="64">
        <f>IF($B233="","",SUM(C233:N233))</f>
        <v/>
      </c>
      <c r="P233" s="57">
        <f>'KQuote Mitarbeiter'!E233</f>
        <v/>
      </c>
      <c r="Q233" s="65">
        <f>'KQuote Mitarbeiter'!L233</f>
        <v/>
      </c>
      <c r="R233" s="57">
        <f>'KQuote Mitarbeiter'!D233</f>
        <v/>
      </c>
      <c r="S233" s="57">
        <f>'KQuote Mitarbeiter'!K233</f>
        <v/>
      </c>
    </row>
    <row r="234">
      <c r="A234" s="47">
        <f>'KQuote Mitarbeiter'!A234</f>
        <v/>
      </c>
      <c r="B234" s="48">
        <f>'KQuote Mitarbeiter'!B234</f>
        <v/>
      </c>
      <c r="C234" s="58">
        <f>IF($B234="","",(N(Berechnung!D234)+N(Berechnung!Q234))*N(Berechnung!C234))</f>
        <v/>
      </c>
      <c r="D234" s="58">
        <f>IF($B234="","",(N(Berechnung!E234)+N(Berechnung!R234))*N(Berechnung!C234))</f>
        <v/>
      </c>
      <c r="E234" s="58">
        <f>IF($B234="","",(N(Berechnung!F234)+N(Berechnung!S234))*N(Berechnung!C234))</f>
        <v/>
      </c>
      <c r="F234" s="58">
        <f>IF($B234="","",(N(Berechnung!G234)+N(Berechnung!T234))*N(Berechnung!C234))</f>
        <v/>
      </c>
      <c r="G234" s="58">
        <f>IF($B234="","",(N(Berechnung!H234)+N(Berechnung!U234))*N(Berechnung!C234))</f>
        <v/>
      </c>
      <c r="H234" s="58">
        <f>IF($B234="","",(N(Berechnung!I234)+N(Berechnung!V234))*N(Berechnung!C234))</f>
        <v/>
      </c>
      <c r="I234" s="58">
        <f>IF($B234="","",(N(Berechnung!J234)+N(Berechnung!W234))*N(Berechnung!C234))</f>
        <v/>
      </c>
      <c r="J234" s="58">
        <f>IF($B234="","",(N(Berechnung!K234)+N(Berechnung!X234))*N(Berechnung!C234))</f>
        <v/>
      </c>
      <c r="K234" s="58">
        <f>IF($B234="","",(N(Berechnung!L234)+N(Berechnung!Y234))*N(Berechnung!C234))</f>
        <v/>
      </c>
      <c r="L234" s="58">
        <f>IF($B234="","",(N(Berechnung!M234)+N(Berechnung!Z234))*N(Berechnung!C234))</f>
        <v/>
      </c>
      <c r="M234" s="58">
        <f>IF($B234="","",(N(Berechnung!N234)+N(Berechnung!AA234))*N(Berechnung!C234))</f>
        <v/>
      </c>
      <c r="N234" s="58">
        <f>IF($B234="","",(N(Berechnung!O234)+N(Berechnung!AB234))*N(Berechnung!C234))</f>
        <v/>
      </c>
      <c r="O234" s="64">
        <f>IF($B234="","",SUM(C234:N234))</f>
        <v/>
      </c>
      <c r="P234" s="57">
        <f>'KQuote Mitarbeiter'!E234</f>
        <v/>
      </c>
      <c r="Q234" s="65">
        <f>'KQuote Mitarbeiter'!L234</f>
        <v/>
      </c>
      <c r="R234" s="57">
        <f>'KQuote Mitarbeiter'!D234</f>
        <v/>
      </c>
      <c r="S234" s="57">
        <f>'KQuote Mitarbeiter'!K234</f>
        <v/>
      </c>
    </row>
    <row r="235">
      <c r="A235" s="47">
        <f>'KQuote Mitarbeiter'!A235</f>
        <v/>
      </c>
      <c r="B235" s="48">
        <f>'KQuote Mitarbeiter'!B235</f>
        <v/>
      </c>
      <c r="C235" s="58">
        <f>IF($B235="","",(N(Berechnung!D235)+N(Berechnung!Q235))*N(Berechnung!C235))</f>
        <v/>
      </c>
      <c r="D235" s="58">
        <f>IF($B235="","",(N(Berechnung!E235)+N(Berechnung!R235))*N(Berechnung!C235))</f>
        <v/>
      </c>
      <c r="E235" s="58">
        <f>IF($B235="","",(N(Berechnung!F235)+N(Berechnung!S235))*N(Berechnung!C235))</f>
        <v/>
      </c>
      <c r="F235" s="58">
        <f>IF($B235="","",(N(Berechnung!G235)+N(Berechnung!T235))*N(Berechnung!C235))</f>
        <v/>
      </c>
      <c r="G235" s="58">
        <f>IF($B235="","",(N(Berechnung!H235)+N(Berechnung!U235))*N(Berechnung!C235))</f>
        <v/>
      </c>
      <c r="H235" s="58">
        <f>IF($B235="","",(N(Berechnung!I235)+N(Berechnung!V235))*N(Berechnung!C235))</f>
        <v/>
      </c>
      <c r="I235" s="58">
        <f>IF($B235="","",(N(Berechnung!J235)+N(Berechnung!W235))*N(Berechnung!C235))</f>
        <v/>
      </c>
      <c r="J235" s="58">
        <f>IF($B235="","",(N(Berechnung!K235)+N(Berechnung!X235))*N(Berechnung!C235))</f>
        <v/>
      </c>
      <c r="K235" s="58">
        <f>IF($B235="","",(N(Berechnung!L235)+N(Berechnung!Y235))*N(Berechnung!C235))</f>
        <v/>
      </c>
      <c r="L235" s="58">
        <f>IF($B235="","",(N(Berechnung!M235)+N(Berechnung!Z235))*N(Berechnung!C235))</f>
        <v/>
      </c>
      <c r="M235" s="58">
        <f>IF($B235="","",(N(Berechnung!N235)+N(Berechnung!AA235))*N(Berechnung!C235))</f>
        <v/>
      </c>
      <c r="N235" s="58">
        <f>IF($B235="","",(N(Berechnung!O235)+N(Berechnung!AB235))*N(Berechnung!C235))</f>
        <v/>
      </c>
      <c r="O235" s="64">
        <f>IF($B235="","",SUM(C235:N235))</f>
        <v/>
      </c>
      <c r="P235" s="57">
        <f>'KQuote Mitarbeiter'!E235</f>
        <v/>
      </c>
      <c r="Q235" s="65">
        <f>'KQuote Mitarbeiter'!L235</f>
        <v/>
      </c>
      <c r="R235" s="57">
        <f>'KQuote Mitarbeiter'!D235</f>
        <v/>
      </c>
      <c r="S235" s="57">
        <f>'KQuote Mitarbeiter'!K235</f>
        <v/>
      </c>
    </row>
    <row r="236">
      <c r="A236" s="47">
        <f>'KQuote Mitarbeiter'!A236</f>
        <v/>
      </c>
      <c r="B236" s="48">
        <f>'KQuote Mitarbeiter'!B236</f>
        <v/>
      </c>
      <c r="C236" s="58">
        <f>IF($B236="","",(N(Berechnung!D236)+N(Berechnung!Q236))*N(Berechnung!C236))</f>
        <v/>
      </c>
      <c r="D236" s="58">
        <f>IF($B236="","",(N(Berechnung!E236)+N(Berechnung!R236))*N(Berechnung!C236))</f>
        <v/>
      </c>
      <c r="E236" s="58">
        <f>IF($B236="","",(N(Berechnung!F236)+N(Berechnung!S236))*N(Berechnung!C236))</f>
        <v/>
      </c>
      <c r="F236" s="58">
        <f>IF($B236="","",(N(Berechnung!G236)+N(Berechnung!T236))*N(Berechnung!C236))</f>
        <v/>
      </c>
      <c r="G236" s="58">
        <f>IF($B236="","",(N(Berechnung!H236)+N(Berechnung!U236))*N(Berechnung!C236))</f>
        <v/>
      </c>
      <c r="H236" s="58">
        <f>IF($B236="","",(N(Berechnung!I236)+N(Berechnung!V236))*N(Berechnung!C236))</f>
        <v/>
      </c>
      <c r="I236" s="58">
        <f>IF($B236="","",(N(Berechnung!J236)+N(Berechnung!W236))*N(Berechnung!C236))</f>
        <v/>
      </c>
      <c r="J236" s="58">
        <f>IF($B236="","",(N(Berechnung!K236)+N(Berechnung!X236))*N(Berechnung!C236))</f>
        <v/>
      </c>
      <c r="K236" s="58">
        <f>IF($B236="","",(N(Berechnung!L236)+N(Berechnung!Y236))*N(Berechnung!C236))</f>
        <v/>
      </c>
      <c r="L236" s="58">
        <f>IF($B236="","",(N(Berechnung!M236)+N(Berechnung!Z236))*N(Berechnung!C236))</f>
        <v/>
      </c>
      <c r="M236" s="58">
        <f>IF($B236="","",(N(Berechnung!N236)+N(Berechnung!AA236))*N(Berechnung!C236))</f>
        <v/>
      </c>
      <c r="N236" s="58">
        <f>IF($B236="","",(N(Berechnung!O236)+N(Berechnung!AB236))*N(Berechnung!C236))</f>
        <v/>
      </c>
      <c r="O236" s="64">
        <f>IF($B236="","",SUM(C236:N236))</f>
        <v/>
      </c>
      <c r="P236" s="57">
        <f>'KQuote Mitarbeiter'!E236</f>
        <v/>
      </c>
      <c r="Q236" s="65">
        <f>'KQuote Mitarbeiter'!L236</f>
        <v/>
      </c>
      <c r="R236" s="57">
        <f>'KQuote Mitarbeiter'!D236</f>
        <v/>
      </c>
      <c r="S236" s="57">
        <f>'KQuote Mitarbeiter'!K236</f>
        <v/>
      </c>
    </row>
    <row r="237">
      <c r="A237" s="47">
        <f>'KQuote Mitarbeiter'!A237</f>
        <v/>
      </c>
      <c r="B237" s="48">
        <f>'KQuote Mitarbeiter'!B237</f>
        <v/>
      </c>
      <c r="C237" s="58">
        <f>IF($B237="","",(N(Berechnung!D237)+N(Berechnung!Q237))*N(Berechnung!C237))</f>
        <v/>
      </c>
      <c r="D237" s="58">
        <f>IF($B237="","",(N(Berechnung!E237)+N(Berechnung!R237))*N(Berechnung!C237))</f>
        <v/>
      </c>
      <c r="E237" s="58">
        <f>IF($B237="","",(N(Berechnung!F237)+N(Berechnung!S237))*N(Berechnung!C237))</f>
        <v/>
      </c>
      <c r="F237" s="58">
        <f>IF($B237="","",(N(Berechnung!G237)+N(Berechnung!T237))*N(Berechnung!C237))</f>
        <v/>
      </c>
      <c r="G237" s="58">
        <f>IF($B237="","",(N(Berechnung!H237)+N(Berechnung!U237))*N(Berechnung!C237))</f>
        <v/>
      </c>
      <c r="H237" s="58">
        <f>IF($B237="","",(N(Berechnung!I237)+N(Berechnung!V237))*N(Berechnung!C237))</f>
        <v/>
      </c>
      <c r="I237" s="58">
        <f>IF($B237="","",(N(Berechnung!J237)+N(Berechnung!W237))*N(Berechnung!C237))</f>
        <v/>
      </c>
      <c r="J237" s="58">
        <f>IF($B237="","",(N(Berechnung!K237)+N(Berechnung!X237))*N(Berechnung!C237))</f>
        <v/>
      </c>
      <c r="K237" s="58">
        <f>IF($B237="","",(N(Berechnung!L237)+N(Berechnung!Y237))*N(Berechnung!C237))</f>
        <v/>
      </c>
      <c r="L237" s="58">
        <f>IF($B237="","",(N(Berechnung!M237)+N(Berechnung!Z237))*N(Berechnung!C237))</f>
        <v/>
      </c>
      <c r="M237" s="58">
        <f>IF($B237="","",(N(Berechnung!N237)+N(Berechnung!AA237))*N(Berechnung!C237))</f>
        <v/>
      </c>
      <c r="N237" s="58">
        <f>IF($B237="","",(N(Berechnung!O237)+N(Berechnung!AB237))*N(Berechnung!C237))</f>
        <v/>
      </c>
      <c r="O237" s="64">
        <f>IF($B237="","",SUM(C237:N237))</f>
        <v/>
      </c>
      <c r="P237" s="57">
        <f>'KQuote Mitarbeiter'!E237</f>
        <v/>
      </c>
      <c r="Q237" s="65">
        <f>'KQuote Mitarbeiter'!L237</f>
        <v/>
      </c>
      <c r="R237" s="57">
        <f>'KQuote Mitarbeiter'!D237</f>
        <v/>
      </c>
      <c r="S237" s="57">
        <f>'KQuote Mitarbeiter'!K237</f>
        <v/>
      </c>
    </row>
    <row r="238">
      <c r="A238" s="47">
        <f>'KQuote Mitarbeiter'!A238</f>
        <v/>
      </c>
      <c r="B238" s="48">
        <f>'KQuote Mitarbeiter'!B238</f>
        <v/>
      </c>
      <c r="C238" s="58">
        <f>IF($B238="","",(N(Berechnung!D238)+N(Berechnung!Q238))*N(Berechnung!C238))</f>
        <v/>
      </c>
      <c r="D238" s="58">
        <f>IF($B238="","",(N(Berechnung!E238)+N(Berechnung!R238))*N(Berechnung!C238))</f>
        <v/>
      </c>
      <c r="E238" s="58">
        <f>IF($B238="","",(N(Berechnung!F238)+N(Berechnung!S238))*N(Berechnung!C238))</f>
        <v/>
      </c>
      <c r="F238" s="58">
        <f>IF($B238="","",(N(Berechnung!G238)+N(Berechnung!T238))*N(Berechnung!C238))</f>
        <v/>
      </c>
      <c r="G238" s="58">
        <f>IF($B238="","",(N(Berechnung!H238)+N(Berechnung!U238))*N(Berechnung!C238))</f>
        <v/>
      </c>
      <c r="H238" s="58">
        <f>IF($B238="","",(N(Berechnung!I238)+N(Berechnung!V238))*N(Berechnung!C238))</f>
        <v/>
      </c>
      <c r="I238" s="58">
        <f>IF($B238="","",(N(Berechnung!J238)+N(Berechnung!W238))*N(Berechnung!C238))</f>
        <v/>
      </c>
      <c r="J238" s="58">
        <f>IF($B238="","",(N(Berechnung!K238)+N(Berechnung!X238))*N(Berechnung!C238))</f>
        <v/>
      </c>
      <c r="K238" s="58">
        <f>IF($B238="","",(N(Berechnung!L238)+N(Berechnung!Y238))*N(Berechnung!C238))</f>
        <v/>
      </c>
      <c r="L238" s="58">
        <f>IF($B238="","",(N(Berechnung!M238)+N(Berechnung!Z238))*N(Berechnung!C238))</f>
        <v/>
      </c>
      <c r="M238" s="58">
        <f>IF($B238="","",(N(Berechnung!N238)+N(Berechnung!AA238))*N(Berechnung!C238))</f>
        <v/>
      </c>
      <c r="N238" s="58">
        <f>IF($B238="","",(N(Berechnung!O238)+N(Berechnung!AB238))*N(Berechnung!C238))</f>
        <v/>
      </c>
      <c r="O238" s="64">
        <f>IF($B238="","",SUM(C238:N238))</f>
        <v/>
      </c>
      <c r="P238" s="57">
        <f>'KQuote Mitarbeiter'!E238</f>
        <v/>
      </c>
      <c r="Q238" s="65">
        <f>'KQuote Mitarbeiter'!L238</f>
        <v/>
      </c>
      <c r="R238" s="57">
        <f>'KQuote Mitarbeiter'!D238</f>
        <v/>
      </c>
      <c r="S238" s="57">
        <f>'KQuote Mitarbeiter'!K238</f>
        <v/>
      </c>
    </row>
    <row r="239">
      <c r="A239" s="47">
        <f>'KQuote Mitarbeiter'!A239</f>
        <v/>
      </c>
      <c r="B239" s="48">
        <f>'KQuote Mitarbeiter'!B239</f>
        <v/>
      </c>
      <c r="C239" s="58">
        <f>IF($B239="","",(N(Berechnung!D239)+N(Berechnung!Q239))*N(Berechnung!C239))</f>
        <v/>
      </c>
      <c r="D239" s="58">
        <f>IF($B239="","",(N(Berechnung!E239)+N(Berechnung!R239))*N(Berechnung!C239))</f>
        <v/>
      </c>
      <c r="E239" s="58">
        <f>IF($B239="","",(N(Berechnung!F239)+N(Berechnung!S239))*N(Berechnung!C239))</f>
        <v/>
      </c>
      <c r="F239" s="58">
        <f>IF($B239="","",(N(Berechnung!G239)+N(Berechnung!T239))*N(Berechnung!C239))</f>
        <v/>
      </c>
      <c r="G239" s="58">
        <f>IF($B239="","",(N(Berechnung!H239)+N(Berechnung!U239))*N(Berechnung!C239))</f>
        <v/>
      </c>
      <c r="H239" s="58">
        <f>IF($B239="","",(N(Berechnung!I239)+N(Berechnung!V239))*N(Berechnung!C239))</f>
        <v/>
      </c>
      <c r="I239" s="58">
        <f>IF($B239="","",(N(Berechnung!J239)+N(Berechnung!W239))*N(Berechnung!C239))</f>
        <v/>
      </c>
      <c r="J239" s="58">
        <f>IF($B239="","",(N(Berechnung!K239)+N(Berechnung!X239))*N(Berechnung!C239))</f>
        <v/>
      </c>
      <c r="K239" s="58">
        <f>IF($B239="","",(N(Berechnung!L239)+N(Berechnung!Y239))*N(Berechnung!C239))</f>
        <v/>
      </c>
      <c r="L239" s="58">
        <f>IF($B239="","",(N(Berechnung!M239)+N(Berechnung!Z239))*N(Berechnung!C239))</f>
        <v/>
      </c>
      <c r="M239" s="58">
        <f>IF($B239="","",(N(Berechnung!N239)+N(Berechnung!AA239))*N(Berechnung!C239))</f>
        <v/>
      </c>
      <c r="N239" s="58">
        <f>IF($B239="","",(N(Berechnung!O239)+N(Berechnung!AB239))*N(Berechnung!C239))</f>
        <v/>
      </c>
      <c r="O239" s="64">
        <f>IF($B239="","",SUM(C239:N239))</f>
        <v/>
      </c>
      <c r="P239" s="57">
        <f>'KQuote Mitarbeiter'!E239</f>
        <v/>
      </c>
      <c r="Q239" s="65">
        <f>'KQuote Mitarbeiter'!L239</f>
        <v/>
      </c>
      <c r="R239" s="57">
        <f>'KQuote Mitarbeiter'!D239</f>
        <v/>
      </c>
      <c r="S239" s="57">
        <f>'KQuote Mitarbeiter'!K239</f>
        <v/>
      </c>
    </row>
    <row r="240">
      <c r="A240" s="47">
        <f>'KQuote Mitarbeiter'!A240</f>
        <v/>
      </c>
      <c r="B240" s="48">
        <f>'KQuote Mitarbeiter'!B240</f>
        <v/>
      </c>
      <c r="C240" s="58">
        <f>IF($B240="","",(N(Berechnung!D240)+N(Berechnung!Q240))*N(Berechnung!C240))</f>
        <v/>
      </c>
      <c r="D240" s="58">
        <f>IF($B240="","",(N(Berechnung!E240)+N(Berechnung!R240))*N(Berechnung!C240))</f>
        <v/>
      </c>
      <c r="E240" s="58">
        <f>IF($B240="","",(N(Berechnung!F240)+N(Berechnung!S240))*N(Berechnung!C240))</f>
        <v/>
      </c>
      <c r="F240" s="58">
        <f>IF($B240="","",(N(Berechnung!G240)+N(Berechnung!T240))*N(Berechnung!C240))</f>
        <v/>
      </c>
      <c r="G240" s="58">
        <f>IF($B240="","",(N(Berechnung!H240)+N(Berechnung!U240))*N(Berechnung!C240))</f>
        <v/>
      </c>
      <c r="H240" s="58">
        <f>IF($B240="","",(N(Berechnung!I240)+N(Berechnung!V240))*N(Berechnung!C240))</f>
        <v/>
      </c>
      <c r="I240" s="58">
        <f>IF($B240="","",(N(Berechnung!J240)+N(Berechnung!W240))*N(Berechnung!C240))</f>
        <v/>
      </c>
      <c r="J240" s="58">
        <f>IF($B240="","",(N(Berechnung!K240)+N(Berechnung!X240))*N(Berechnung!C240))</f>
        <v/>
      </c>
      <c r="K240" s="58">
        <f>IF($B240="","",(N(Berechnung!L240)+N(Berechnung!Y240))*N(Berechnung!C240))</f>
        <v/>
      </c>
      <c r="L240" s="58">
        <f>IF($B240="","",(N(Berechnung!M240)+N(Berechnung!Z240))*N(Berechnung!C240))</f>
        <v/>
      </c>
      <c r="M240" s="58">
        <f>IF($B240="","",(N(Berechnung!N240)+N(Berechnung!AA240))*N(Berechnung!C240))</f>
        <v/>
      </c>
      <c r="N240" s="58">
        <f>IF($B240="","",(N(Berechnung!O240)+N(Berechnung!AB240))*N(Berechnung!C240))</f>
        <v/>
      </c>
      <c r="O240" s="64">
        <f>IF($B240="","",SUM(C240:N240))</f>
        <v/>
      </c>
      <c r="P240" s="57">
        <f>'KQuote Mitarbeiter'!E240</f>
        <v/>
      </c>
      <c r="Q240" s="65">
        <f>'KQuote Mitarbeiter'!L240</f>
        <v/>
      </c>
      <c r="R240" s="57">
        <f>'KQuote Mitarbeiter'!D240</f>
        <v/>
      </c>
      <c r="S240" s="57">
        <f>'KQuote Mitarbeiter'!K240</f>
        <v/>
      </c>
    </row>
    <row r="241">
      <c r="A241" s="47">
        <f>'KQuote Mitarbeiter'!A241</f>
        <v/>
      </c>
      <c r="B241" s="48">
        <f>'KQuote Mitarbeiter'!B241</f>
        <v/>
      </c>
      <c r="C241" s="58">
        <f>IF($B241="","",(N(Berechnung!D241)+N(Berechnung!Q241))*N(Berechnung!C241))</f>
        <v/>
      </c>
      <c r="D241" s="58">
        <f>IF($B241="","",(N(Berechnung!E241)+N(Berechnung!R241))*N(Berechnung!C241))</f>
        <v/>
      </c>
      <c r="E241" s="58">
        <f>IF($B241="","",(N(Berechnung!F241)+N(Berechnung!S241))*N(Berechnung!C241))</f>
        <v/>
      </c>
      <c r="F241" s="58">
        <f>IF($B241="","",(N(Berechnung!G241)+N(Berechnung!T241))*N(Berechnung!C241))</f>
        <v/>
      </c>
      <c r="G241" s="58">
        <f>IF($B241="","",(N(Berechnung!H241)+N(Berechnung!U241))*N(Berechnung!C241))</f>
        <v/>
      </c>
      <c r="H241" s="58">
        <f>IF($B241="","",(N(Berechnung!I241)+N(Berechnung!V241))*N(Berechnung!C241))</f>
        <v/>
      </c>
      <c r="I241" s="58">
        <f>IF($B241="","",(N(Berechnung!J241)+N(Berechnung!W241))*N(Berechnung!C241))</f>
        <v/>
      </c>
      <c r="J241" s="58">
        <f>IF($B241="","",(N(Berechnung!K241)+N(Berechnung!X241))*N(Berechnung!C241))</f>
        <v/>
      </c>
      <c r="K241" s="58">
        <f>IF($B241="","",(N(Berechnung!L241)+N(Berechnung!Y241))*N(Berechnung!C241))</f>
        <v/>
      </c>
      <c r="L241" s="58">
        <f>IF($B241="","",(N(Berechnung!M241)+N(Berechnung!Z241))*N(Berechnung!C241))</f>
        <v/>
      </c>
      <c r="M241" s="58">
        <f>IF($B241="","",(N(Berechnung!N241)+N(Berechnung!AA241))*N(Berechnung!C241))</f>
        <v/>
      </c>
      <c r="N241" s="58">
        <f>IF($B241="","",(N(Berechnung!O241)+N(Berechnung!AB241))*N(Berechnung!C241))</f>
        <v/>
      </c>
      <c r="O241" s="64">
        <f>IF($B241="","",SUM(C241:N241))</f>
        <v/>
      </c>
      <c r="P241" s="57">
        <f>'KQuote Mitarbeiter'!E241</f>
        <v/>
      </c>
      <c r="Q241" s="65">
        <f>'KQuote Mitarbeiter'!L241</f>
        <v/>
      </c>
      <c r="R241" s="57">
        <f>'KQuote Mitarbeiter'!D241</f>
        <v/>
      </c>
      <c r="S241" s="57">
        <f>'KQuote Mitarbeiter'!K241</f>
        <v/>
      </c>
    </row>
    <row r="242">
      <c r="A242" s="47">
        <f>'KQuote Mitarbeiter'!A242</f>
        <v/>
      </c>
      <c r="B242" s="48">
        <f>'KQuote Mitarbeiter'!B242</f>
        <v/>
      </c>
      <c r="C242" s="58">
        <f>IF($B242="","",(N(Berechnung!D242)+N(Berechnung!Q242))*N(Berechnung!C242))</f>
        <v/>
      </c>
      <c r="D242" s="58">
        <f>IF($B242="","",(N(Berechnung!E242)+N(Berechnung!R242))*N(Berechnung!C242))</f>
        <v/>
      </c>
      <c r="E242" s="58">
        <f>IF($B242="","",(N(Berechnung!F242)+N(Berechnung!S242))*N(Berechnung!C242))</f>
        <v/>
      </c>
      <c r="F242" s="58">
        <f>IF($B242="","",(N(Berechnung!G242)+N(Berechnung!T242))*N(Berechnung!C242))</f>
        <v/>
      </c>
      <c r="G242" s="58">
        <f>IF($B242="","",(N(Berechnung!H242)+N(Berechnung!U242))*N(Berechnung!C242))</f>
        <v/>
      </c>
      <c r="H242" s="58">
        <f>IF($B242="","",(N(Berechnung!I242)+N(Berechnung!V242))*N(Berechnung!C242))</f>
        <v/>
      </c>
      <c r="I242" s="58">
        <f>IF($B242="","",(N(Berechnung!J242)+N(Berechnung!W242))*N(Berechnung!C242))</f>
        <v/>
      </c>
      <c r="J242" s="58">
        <f>IF($B242="","",(N(Berechnung!K242)+N(Berechnung!X242))*N(Berechnung!C242))</f>
        <v/>
      </c>
      <c r="K242" s="58">
        <f>IF($B242="","",(N(Berechnung!L242)+N(Berechnung!Y242))*N(Berechnung!C242))</f>
        <v/>
      </c>
      <c r="L242" s="58">
        <f>IF($B242="","",(N(Berechnung!M242)+N(Berechnung!Z242))*N(Berechnung!C242))</f>
        <v/>
      </c>
      <c r="M242" s="58">
        <f>IF($B242="","",(N(Berechnung!N242)+N(Berechnung!AA242))*N(Berechnung!C242))</f>
        <v/>
      </c>
      <c r="N242" s="58">
        <f>IF($B242="","",(N(Berechnung!O242)+N(Berechnung!AB242))*N(Berechnung!C242))</f>
        <v/>
      </c>
      <c r="O242" s="64">
        <f>IF($B242="","",SUM(C242:N242))</f>
        <v/>
      </c>
      <c r="P242" s="57">
        <f>'KQuote Mitarbeiter'!E242</f>
        <v/>
      </c>
      <c r="Q242" s="65">
        <f>'KQuote Mitarbeiter'!L242</f>
        <v/>
      </c>
      <c r="R242" s="57">
        <f>'KQuote Mitarbeiter'!D242</f>
        <v/>
      </c>
      <c r="S242" s="57">
        <f>'KQuote Mitarbeiter'!K242</f>
        <v/>
      </c>
    </row>
    <row r="243">
      <c r="A243" s="47">
        <f>'KQuote Mitarbeiter'!A243</f>
        <v/>
      </c>
      <c r="B243" s="48">
        <f>'KQuote Mitarbeiter'!B243</f>
        <v/>
      </c>
      <c r="C243" s="58">
        <f>IF($B243="","",(N(Berechnung!D243)+N(Berechnung!Q243))*N(Berechnung!C243))</f>
        <v/>
      </c>
      <c r="D243" s="58">
        <f>IF($B243="","",(N(Berechnung!E243)+N(Berechnung!R243))*N(Berechnung!C243))</f>
        <v/>
      </c>
      <c r="E243" s="58">
        <f>IF($B243="","",(N(Berechnung!F243)+N(Berechnung!S243))*N(Berechnung!C243))</f>
        <v/>
      </c>
      <c r="F243" s="58">
        <f>IF($B243="","",(N(Berechnung!G243)+N(Berechnung!T243))*N(Berechnung!C243))</f>
        <v/>
      </c>
      <c r="G243" s="58">
        <f>IF($B243="","",(N(Berechnung!H243)+N(Berechnung!U243))*N(Berechnung!C243))</f>
        <v/>
      </c>
      <c r="H243" s="58">
        <f>IF($B243="","",(N(Berechnung!I243)+N(Berechnung!V243))*N(Berechnung!C243))</f>
        <v/>
      </c>
      <c r="I243" s="58">
        <f>IF($B243="","",(N(Berechnung!J243)+N(Berechnung!W243))*N(Berechnung!C243))</f>
        <v/>
      </c>
      <c r="J243" s="58">
        <f>IF($B243="","",(N(Berechnung!K243)+N(Berechnung!X243))*N(Berechnung!C243))</f>
        <v/>
      </c>
      <c r="K243" s="58">
        <f>IF($B243="","",(N(Berechnung!L243)+N(Berechnung!Y243))*N(Berechnung!C243))</f>
        <v/>
      </c>
      <c r="L243" s="58">
        <f>IF($B243="","",(N(Berechnung!M243)+N(Berechnung!Z243))*N(Berechnung!C243))</f>
        <v/>
      </c>
      <c r="M243" s="58">
        <f>IF($B243="","",(N(Berechnung!N243)+N(Berechnung!AA243))*N(Berechnung!C243))</f>
        <v/>
      </c>
      <c r="N243" s="58">
        <f>IF($B243="","",(N(Berechnung!O243)+N(Berechnung!AB243))*N(Berechnung!C243))</f>
        <v/>
      </c>
      <c r="O243" s="64">
        <f>IF($B243="","",SUM(C243:N243))</f>
        <v/>
      </c>
      <c r="P243" s="57">
        <f>'KQuote Mitarbeiter'!E243</f>
        <v/>
      </c>
      <c r="Q243" s="65">
        <f>'KQuote Mitarbeiter'!L243</f>
        <v/>
      </c>
      <c r="R243" s="57">
        <f>'KQuote Mitarbeiter'!D243</f>
        <v/>
      </c>
      <c r="S243" s="57">
        <f>'KQuote Mitarbeiter'!K243</f>
        <v/>
      </c>
    </row>
    <row r="244">
      <c r="A244" s="47">
        <f>'KQuote Mitarbeiter'!A244</f>
        <v/>
      </c>
      <c r="B244" s="48">
        <f>'KQuote Mitarbeiter'!B244</f>
        <v/>
      </c>
      <c r="C244" s="58">
        <f>IF($B244="","",(N(Berechnung!D244)+N(Berechnung!Q244))*N(Berechnung!C244))</f>
        <v/>
      </c>
      <c r="D244" s="58">
        <f>IF($B244="","",(N(Berechnung!E244)+N(Berechnung!R244))*N(Berechnung!C244))</f>
        <v/>
      </c>
      <c r="E244" s="58">
        <f>IF($B244="","",(N(Berechnung!F244)+N(Berechnung!S244))*N(Berechnung!C244))</f>
        <v/>
      </c>
      <c r="F244" s="58">
        <f>IF($B244="","",(N(Berechnung!G244)+N(Berechnung!T244))*N(Berechnung!C244))</f>
        <v/>
      </c>
      <c r="G244" s="58">
        <f>IF($B244="","",(N(Berechnung!H244)+N(Berechnung!U244))*N(Berechnung!C244))</f>
        <v/>
      </c>
      <c r="H244" s="58">
        <f>IF($B244="","",(N(Berechnung!I244)+N(Berechnung!V244))*N(Berechnung!C244))</f>
        <v/>
      </c>
      <c r="I244" s="58">
        <f>IF($B244="","",(N(Berechnung!J244)+N(Berechnung!W244))*N(Berechnung!C244))</f>
        <v/>
      </c>
      <c r="J244" s="58">
        <f>IF($B244="","",(N(Berechnung!K244)+N(Berechnung!X244))*N(Berechnung!C244))</f>
        <v/>
      </c>
      <c r="K244" s="58">
        <f>IF($B244="","",(N(Berechnung!L244)+N(Berechnung!Y244))*N(Berechnung!C244))</f>
        <v/>
      </c>
      <c r="L244" s="58">
        <f>IF($B244="","",(N(Berechnung!M244)+N(Berechnung!Z244))*N(Berechnung!C244))</f>
        <v/>
      </c>
      <c r="M244" s="58">
        <f>IF($B244="","",(N(Berechnung!N244)+N(Berechnung!AA244))*N(Berechnung!C244))</f>
        <v/>
      </c>
      <c r="N244" s="58">
        <f>IF($B244="","",(N(Berechnung!O244)+N(Berechnung!AB244))*N(Berechnung!C244))</f>
        <v/>
      </c>
      <c r="O244" s="64">
        <f>IF($B244="","",SUM(C244:N244))</f>
        <v/>
      </c>
      <c r="P244" s="57">
        <f>'KQuote Mitarbeiter'!E244</f>
        <v/>
      </c>
      <c r="Q244" s="65">
        <f>'KQuote Mitarbeiter'!L244</f>
        <v/>
      </c>
      <c r="R244" s="57">
        <f>'KQuote Mitarbeiter'!D244</f>
        <v/>
      </c>
      <c r="S244" s="57">
        <f>'KQuote Mitarbeiter'!K244</f>
        <v/>
      </c>
    </row>
    <row r="245">
      <c r="A245" s="47">
        <f>'KQuote Mitarbeiter'!A245</f>
        <v/>
      </c>
      <c r="B245" s="48">
        <f>'KQuote Mitarbeiter'!B245</f>
        <v/>
      </c>
      <c r="C245" s="58">
        <f>IF($B245="","",(N(Berechnung!D245)+N(Berechnung!Q245))*N(Berechnung!C245))</f>
        <v/>
      </c>
      <c r="D245" s="58">
        <f>IF($B245="","",(N(Berechnung!E245)+N(Berechnung!R245))*N(Berechnung!C245))</f>
        <v/>
      </c>
      <c r="E245" s="58">
        <f>IF($B245="","",(N(Berechnung!F245)+N(Berechnung!S245))*N(Berechnung!C245))</f>
        <v/>
      </c>
      <c r="F245" s="58">
        <f>IF($B245="","",(N(Berechnung!G245)+N(Berechnung!T245))*N(Berechnung!C245))</f>
        <v/>
      </c>
      <c r="G245" s="58">
        <f>IF($B245="","",(N(Berechnung!H245)+N(Berechnung!U245))*N(Berechnung!C245))</f>
        <v/>
      </c>
      <c r="H245" s="58">
        <f>IF($B245="","",(N(Berechnung!I245)+N(Berechnung!V245))*N(Berechnung!C245))</f>
        <v/>
      </c>
      <c r="I245" s="58">
        <f>IF($B245="","",(N(Berechnung!J245)+N(Berechnung!W245))*N(Berechnung!C245))</f>
        <v/>
      </c>
      <c r="J245" s="58">
        <f>IF($B245="","",(N(Berechnung!K245)+N(Berechnung!X245))*N(Berechnung!C245))</f>
        <v/>
      </c>
      <c r="K245" s="58">
        <f>IF($B245="","",(N(Berechnung!L245)+N(Berechnung!Y245))*N(Berechnung!C245))</f>
        <v/>
      </c>
      <c r="L245" s="58">
        <f>IF($B245="","",(N(Berechnung!M245)+N(Berechnung!Z245))*N(Berechnung!C245))</f>
        <v/>
      </c>
      <c r="M245" s="58">
        <f>IF($B245="","",(N(Berechnung!N245)+N(Berechnung!AA245))*N(Berechnung!C245))</f>
        <v/>
      </c>
      <c r="N245" s="58">
        <f>IF($B245="","",(N(Berechnung!O245)+N(Berechnung!AB245))*N(Berechnung!C245))</f>
        <v/>
      </c>
      <c r="O245" s="64">
        <f>IF($B245="","",SUM(C245:N245))</f>
        <v/>
      </c>
      <c r="P245" s="57">
        <f>'KQuote Mitarbeiter'!E245</f>
        <v/>
      </c>
      <c r="Q245" s="65">
        <f>'KQuote Mitarbeiter'!L245</f>
        <v/>
      </c>
      <c r="R245" s="57">
        <f>'KQuote Mitarbeiter'!D245</f>
        <v/>
      </c>
      <c r="S245" s="57">
        <f>'KQuote Mitarbeiter'!K245</f>
        <v/>
      </c>
    </row>
    <row r="246">
      <c r="A246" s="47">
        <f>'KQuote Mitarbeiter'!A246</f>
        <v/>
      </c>
      <c r="B246" s="48">
        <f>'KQuote Mitarbeiter'!B246</f>
        <v/>
      </c>
      <c r="C246" s="58">
        <f>IF($B246="","",(N(Berechnung!D246)+N(Berechnung!Q246))*N(Berechnung!C246))</f>
        <v/>
      </c>
      <c r="D246" s="58">
        <f>IF($B246="","",(N(Berechnung!E246)+N(Berechnung!R246))*N(Berechnung!C246))</f>
        <v/>
      </c>
      <c r="E246" s="58">
        <f>IF($B246="","",(N(Berechnung!F246)+N(Berechnung!S246))*N(Berechnung!C246))</f>
        <v/>
      </c>
      <c r="F246" s="58">
        <f>IF($B246="","",(N(Berechnung!G246)+N(Berechnung!T246))*N(Berechnung!C246))</f>
        <v/>
      </c>
      <c r="G246" s="58">
        <f>IF($B246="","",(N(Berechnung!H246)+N(Berechnung!U246))*N(Berechnung!C246))</f>
        <v/>
      </c>
      <c r="H246" s="58">
        <f>IF($B246="","",(N(Berechnung!I246)+N(Berechnung!V246))*N(Berechnung!C246))</f>
        <v/>
      </c>
      <c r="I246" s="58">
        <f>IF($B246="","",(N(Berechnung!J246)+N(Berechnung!W246))*N(Berechnung!C246))</f>
        <v/>
      </c>
      <c r="J246" s="58">
        <f>IF($B246="","",(N(Berechnung!K246)+N(Berechnung!X246))*N(Berechnung!C246))</f>
        <v/>
      </c>
      <c r="K246" s="58">
        <f>IF($B246="","",(N(Berechnung!L246)+N(Berechnung!Y246))*N(Berechnung!C246))</f>
        <v/>
      </c>
      <c r="L246" s="58">
        <f>IF($B246="","",(N(Berechnung!M246)+N(Berechnung!Z246))*N(Berechnung!C246))</f>
        <v/>
      </c>
      <c r="M246" s="58">
        <f>IF($B246="","",(N(Berechnung!N246)+N(Berechnung!AA246))*N(Berechnung!C246))</f>
        <v/>
      </c>
      <c r="N246" s="58">
        <f>IF($B246="","",(N(Berechnung!O246)+N(Berechnung!AB246))*N(Berechnung!C246))</f>
        <v/>
      </c>
      <c r="O246" s="64">
        <f>IF($B246="","",SUM(C246:N246))</f>
        <v/>
      </c>
      <c r="P246" s="57">
        <f>'KQuote Mitarbeiter'!E246</f>
        <v/>
      </c>
      <c r="Q246" s="65">
        <f>'KQuote Mitarbeiter'!L246</f>
        <v/>
      </c>
      <c r="R246" s="57">
        <f>'KQuote Mitarbeiter'!D246</f>
        <v/>
      </c>
      <c r="S246" s="57">
        <f>'KQuote Mitarbeiter'!K246</f>
        <v/>
      </c>
    </row>
    <row r="247">
      <c r="A247" s="47">
        <f>'KQuote Mitarbeiter'!A247</f>
        <v/>
      </c>
      <c r="B247" s="48">
        <f>'KQuote Mitarbeiter'!B247</f>
        <v/>
      </c>
      <c r="C247" s="58">
        <f>IF($B247="","",(N(Berechnung!D247)+N(Berechnung!Q247))*N(Berechnung!C247))</f>
        <v/>
      </c>
      <c r="D247" s="58">
        <f>IF($B247="","",(N(Berechnung!E247)+N(Berechnung!R247))*N(Berechnung!C247))</f>
        <v/>
      </c>
      <c r="E247" s="58">
        <f>IF($B247="","",(N(Berechnung!F247)+N(Berechnung!S247))*N(Berechnung!C247))</f>
        <v/>
      </c>
      <c r="F247" s="58">
        <f>IF($B247="","",(N(Berechnung!G247)+N(Berechnung!T247))*N(Berechnung!C247))</f>
        <v/>
      </c>
      <c r="G247" s="58">
        <f>IF($B247="","",(N(Berechnung!H247)+N(Berechnung!U247))*N(Berechnung!C247))</f>
        <v/>
      </c>
      <c r="H247" s="58">
        <f>IF($B247="","",(N(Berechnung!I247)+N(Berechnung!V247))*N(Berechnung!C247))</f>
        <v/>
      </c>
      <c r="I247" s="58">
        <f>IF($B247="","",(N(Berechnung!J247)+N(Berechnung!W247))*N(Berechnung!C247))</f>
        <v/>
      </c>
      <c r="J247" s="58">
        <f>IF($B247="","",(N(Berechnung!K247)+N(Berechnung!X247))*N(Berechnung!C247))</f>
        <v/>
      </c>
      <c r="K247" s="58">
        <f>IF($B247="","",(N(Berechnung!L247)+N(Berechnung!Y247))*N(Berechnung!C247))</f>
        <v/>
      </c>
      <c r="L247" s="58">
        <f>IF($B247="","",(N(Berechnung!M247)+N(Berechnung!Z247))*N(Berechnung!C247))</f>
        <v/>
      </c>
      <c r="M247" s="58">
        <f>IF($B247="","",(N(Berechnung!N247)+N(Berechnung!AA247))*N(Berechnung!C247))</f>
        <v/>
      </c>
      <c r="N247" s="58">
        <f>IF($B247="","",(N(Berechnung!O247)+N(Berechnung!AB247))*N(Berechnung!C247))</f>
        <v/>
      </c>
      <c r="O247" s="64">
        <f>IF($B247="","",SUM(C247:N247))</f>
        <v/>
      </c>
      <c r="P247" s="57">
        <f>'KQuote Mitarbeiter'!E247</f>
        <v/>
      </c>
      <c r="Q247" s="65">
        <f>'KQuote Mitarbeiter'!L247</f>
        <v/>
      </c>
      <c r="R247" s="57">
        <f>'KQuote Mitarbeiter'!D247</f>
        <v/>
      </c>
      <c r="S247" s="57">
        <f>'KQuote Mitarbeiter'!K247</f>
        <v/>
      </c>
    </row>
    <row r="248">
      <c r="A248" s="47">
        <f>'KQuote Mitarbeiter'!A248</f>
        <v/>
      </c>
      <c r="B248" s="48">
        <f>'KQuote Mitarbeiter'!B248</f>
        <v/>
      </c>
      <c r="C248" s="58">
        <f>IF($B248="","",(N(Berechnung!D248)+N(Berechnung!Q248))*N(Berechnung!C248))</f>
        <v/>
      </c>
      <c r="D248" s="58">
        <f>IF($B248="","",(N(Berechnung!E248)+N(Berechnung!R248))*N(Berechnung!C248))</f>
        <v/>
      </c>
      <c r="E248" s="58">
        <f>IF($B248="","",(N(Berechnung!F248)+N(Berechnung!S248))*N(Berechnung!C248))</f>
        <v/>
      </c>
      <c r="F248" s="58">
        <f>IF($B248="","",(N(Berechnung!G248)+N(Berechnung!T248))*N(Berechnung!C248))</f>
        <v/>
      </c>
      <c r="G248" s="58">
        <f>IF($B248="","",(N(Berechnung!H248)+N(Berechnung!U248))*N(Berechnung!C248))</f>
        <v/>
      </c>
      <c r="H248" s="58">
        <f>IF($B248="","",(N(Berechnung!I248)+N(Berechnung!V248))*N(Berechnung!C248))</f>
        <v/>
      </c>
      <c r="I248" s="58">
        <f>IF($B248="","",(N(Berechnung!J248)+N(Berechnung!W248))*N(Berechnung!C248))</f>
        <v/>
      </c>
      <c r="J248" s="58">
        <f>IF($B248="","",(N(Berechnung!K248)+N(Berechnung!X248))*N(Berechnung!C248))</f>
        <v/>
      </c>
      <c r="K248" s="58">
        <f>IF($B248="","",(N(Berechnung!L248)+N(Berechnung!Y248))*N(Berechnung!C248))</f>
        <v/>
      </c>
      <c r="L248" s="58">
        <f>IF($B248="","",(N(Berechnung!M248)+N(Berechnung!Z248))*N(Berechnung!C248))</f>
        <v/>
      </c>
      <c r="M248" s="58">
        <f>IF($B248="","",(N(Berechnung!N248)+N(Berechnung!AA248))*N(Berechnung!C248))</f>
        <v/>
      </c>
      <c r="N248" s="58">
        <f>IF($B248="","",(N(Berechnung!O248)+N(Berechnung!AB248))*N(Berechnung!C248))</f>
        <v/>
      </c>
      <c r="O248" s="64">
        <f>IF($B248="","",SUM(C248:N248))</f>
        <v/>
      </c>
      <c r="P248" s="57">
        <f>'KQuote Mitarbeiter'!E248</f>
        <v/>
      </c>
      <c r="Q248" s="65">
        <f>'KQuote Mitarbeiter'!L248</f>
        <v/>
      </c>
      <c r="R248" s="57">
        <f>'KQuote Mitarbeiter'!D248</f>
        <v/>
      </c>
      <c r="S248" s="57">
        <f>'KQuote Mitarbeiter'!K248</f>
        <v/>
      </c>
    </row>
    <row r="249">
      <c r="A249" s="47">
        <f>'KQuote Mitarbeiter'!A249</f>
        <v/>
      </c>
      <c r="B249" s="48">
        <f>'KQuote Mitarbeiter'!B249</f>
        <v/>
      </c>
      <c r="C249" s="58">
        <f>IF($B249="","",(N(Berechnung!D249)+N(Berechnung!Q249))*N(Berechnung!C249))</f>
        <v/>
      </c>
      <c r="D249" s="58">
        <f>IF($B249="","",(N(Berechnung!E249)+N(Berechnung!R249))*N(Berechnung!C249))</f>
        <v/>
      </c>
      <c r="E249" s="58">
        <f>IF($B249="","",(N(Berechnung!F249)+N(Berechnung!S249))*N(Berechnung!C249))</f>
        <v/>
      </c>
      <c r="F249" s="58">
        <f>IF($B249="","",(N(Berechnung!G249)+N(Berechnung!T249))*N(Berechnung!C249))</f>
        <v/>
      </c>
      <c r="G249" s="58">
        <f>IF($B249="","",(N(Berechnung!H249)+N(Berechnung!U249))*N(Berechnung!C249))</f>
        <v/>
      </c>
      <c r="H249" s="58">
        <f>IF($B249="","",(N(Berechnung!I249)+N(Berechnung!V249))*N(Berechnung!C249))</f>
        <v/>
      </c>
      <c r="I249" s="58">
        <f>IF($B249="","",(N(Berechnung!J249)+N(Berechnung!W249))*N(Berechnung!C249))</f>
        <v/>
      </c>
      <c r="J249" s="58">
        <f>IF($B249="","",(N(Berechnung!K249)+N(Berechnung!X249))*N(Berechnung!C249))</f>
        <v/>
      </c>
      <c r="K249" s="58">
        <f>IF($B249="","",(N(Berechnung!L249)+N(Berechnung!Y249))*N(Berechnung!C249))</f>
        <v/>
      </c>
      <c r="L249" s="58">
        <f>IF($B249="","",(N(Berechnung!M249)+N(Berechnung!Z249))*N(Berechnung!C249))</f>
        <v/>
      </c>
      <c r="M249" s="58">
        <f>IF($B249="","",(N(Berechnung!N249)+N(Berechnung!AA249))*N(Berechnung!C249))</f>
        <v/>
      </c>
      <c r="N249" s="58">
        <f>IF($B249="","",(N(Berechnung!O249)+N(Berechnung!AB249))*N(Berechnung!C249))</f>
        <v/>
      </c>
      <c r="O249" s="64">
        <f>IF($B249="","",SUM(C249:N249))</f>
        <v/>
      </c>
      <c r="P249" s="57">
        <f>'KQuote Mitarbeiter'!E249</f>
        <v/>
      </c>
      <c r="Q249" s="65">
        <f>'KQuote Mitarbeiter'!L249</f>
        <v/>
      </c>
      <c r="R249" s="57">
        <f>'KQuote Mitarbeiter'!D249</f>
        <v/>
      </c>
      <c r="S249" s="57">
        <f>'KQuote Mitarbeiter'!K249</f>
        <v/>
      </c>
    </row>
    <row r="250">
      <c r="A250" s="47">
        <f>'KQuote Mitarbeiter'!A250</f>
        <v/>
      </c>
      <c r="B250" s="48">
        <f>'KQuote Mitarbeiter'!B250</f>
        <v/>
      </c>
      <c r="C250" s="58">
        <f>IF($B250="","",(N(Berechnung!D250)+N(Berechnung!Q250))*N(Berechnung!C250))</f>
        <v/>
      </c>
      <c r="D250" s="58">
        <f>IF($B250="","",(N(Berechnung!E250)+N(Berechnung!R250))*N(Berechnung!C250))</f>
        <v/>
      </c>
      <c r="E250" s="58">
        <f>IF($B250="","",(N(Berechnung!F250)+N(Berechnung!S250))*N(Berechnung!C250))</f>
        <v/>
      </c>
      <c r="F250" s="58">
        <f>IF($B250="","",(N(Berechnung!G250)+N(Berechnung!T250))*N(Berechnung!C250))</f>
        <v/>
      </c>
      <c r="G250" s="58">
        <f>IF($B250="","",(N(Berechnung!H250)+N(Berechnung!U250))*N(Berechnung!C250))</f>
        <v/>
      </c>
      <c r="H250" s="58">
        <f>IF($B250="","",(N(Berechnung!I250)+N(Berechnung!V250))*N(Berechnung!C250))</f>
        <v/>
      </c>
      <c r="I250" s="58">
        <f>IF($B250="","",(N(Berechnung!J250)+N(Berechnung!W250))*N(Berechnung!C250))</f>
        <v/>
      </c>
      <c r="J250" s="58">
        <f>IF($B250="","",(N(Berechnung!K250)+N(Berechnung!X250))*N(Berechnung!C250))</f>
        <v/>
      </c>
      <c r="K250" s="58">
        <f>IF($B250="","",(N(Berechnung!L250)+N(Berechnung!Y250))*N(Berechnung!C250))</f>
        <v/>
      </c>
      <c r="L250" s="58">
        <f>IF($B250="","",(N(Berechnung!M250)+N(Berechnung!Z250))*N(Berechnung!C250))</f>
        <v/>
      </c>
      <c r="M250" s="58">
        <f>IF($B250="","",(N(Berechnung!N250)+N(Berechnung!AA250))*N(Berechnung!C250))</f>
        <v/>
      </c>
      <c r="N250" s="58">
        <f>IF($B250="","",(N(Berechnung!O250)+N(Berechnung!AB250))*N(Berechnung!C250))</f>
        <v/>
      </c>
      <c r="O250" s="64">
        <f>IF($B250="","",SUM(C250:N250))</f>
        <v/>
      </c>
      <c r="P250" s="57">
        <f>'KQuote Mitarbeiter'!E250</f>
        <v/>
      </c>
      <c r="Q250" s="65">
        <f>'KQuote Mitarbeiter'!L250</f>
        <v/>
      </c>
      <c r="R250" s="57">
        <f>'KQuote Mitarbeiter'!D250</f>
        <v/>
      </c>
      <c r="S250" s="57">
        <f>'KQuote Mitarbeiter'!K250</f>
        <v/>
      </c>
    </row>
    <row r="251">
      <c r="A251" s="47">
        <f>'KQuote Mitarbeiter'!A251</f>
        <v/>
      </c>
      <c r="B251" s="48">
        <f>'KQuote Mitarbeiter'!B251</f>
        <v/>
      </c>
      <c r="C251" s="58">
        <f>IF($B251="","",(N(Berechnung!D251)+N(Berechnung!Q251))*N(Berechnung!C251))</f>
        <v/>
      </c>
      <c r="D251" s="58">
        <f>IF($B251="","",(N(Berechnung!E251)+N(Berechnung!R251))*N(Berechnung!C251))</f>
        <v/>
      </c>
      <c r="E251" s="58">
        <f>IF($B251="","",(N(Berechnung!F251)+N(Berechnung!S251))*N(Berechnung!C251))</f>
        <v/>
      </c>
      <c r="F251" s="58">
        <f>IF($B251="","",(N(Berechnung!G251)+N(Berechnung!T251))*N(Berechnung!C251))</f>
        <v/>
      </c>
      <c r="G251" s="58">
        <f>IF($B251="","",(N(Berechnung!H251)+N(Berechnung!U251))*N(Berechnung!C251))</f>
        <v/>
      </c>
      <c r="H251" s="58">
        <f>IF($B251="","",(N(Berechnung!I251)+N(Berechnung!V251))*N(Berechnung!C251))</f>
        <v/>
      </c>
      <c r="I251" s="58">
        <f>IF($B251="","",(N(Berechnung!J251)+N(Berechnung!W251))*N(Berechnung!C251))</f>
        <v/>
      </c>
      <c r="J251" s="58">
        <f>IF($B251="","",(N(Berechnung!K251)+N(Berechnung!X251))*N(Berechnung!C251))</f>
        <v/>
      </c>
      <c r="K251" s="58">
        <f>IF($B251="","",(N(Berechnung!L251)+N(Berechnung!Y251))*N(Berechnung!C251))</f>
        <v/>
      </c>
      <c r="L251" s="58">
        <f>IF($B251="","",(N(Berechnung!M251)+N(Berechnung!Z251))*N(Berechnung!C251))</f>
        <v/>
      </c>
      <c r="M251" s="58">
        <f>IF($B251="","",(N(Berechnung!N251)+N(Berechnung!AA251))*N(Berechnung!C251))</f>
        <v/>
      </c>
      <c r="N251" s="58">
        <f>IF($B251="","",(N(Berechnung!O251)+N(Berechnung!AB251))*N(Berechnung!C251))</f>
        <v/>
      </c>
      <c r="O251" s="64">
        <f>IF($B251="","",SUM(C251:N251))</f>
        <v/>
      </c>
      <c r="P251" s="57">
        <f>'KQuote Mitarbeiter'!E251</f>
        <v/>
      </c>
      <c r="Q251" s="65">
        <f>'KQuote Mitarbeiter'!L251</f>
        <v/>
      </c>
      <c r="R251" s="57">
        <f>'KQuote Mitarbeiter'!D251</f>
        <v/>
      </c>
      <c r="S251" s="57">
        <f>'KQuote Mitarbeiter'!K251</f>
        <v/>
      </c>
    </row>
    <row r="252">
      <c r="A252" s="47">
        <f>'KQuote Mitarbeiter'!A252</f>
        <v/>
      </c>
      <c r="B252" s="48">
        <f>'KQuote Mitarbeiter'!B252</f>
        <v/>
      </c>
      <c r="C252" s="58">
        <f>IF($B252="","",(N(Berechnung!D252)+N(Berechnung!Q252))*N(Berechnung!C252))</f>
        <v/>
      </c>
      <c r="D252" s="58">
        <f>IF($B252="","",(N(Berechnung!E252)+N(Berechnung!R252))*N(Berechnung!C252))</f>
        <v/>
      </c>
      <c r="E252" s="58">
        <f>IF($B252="","",(N(Berechnung!F252)+N(Berechnung!S252))*N(Berechnung!C252))</f>
        <v/>
      </c>
      <c r="F252" s="58">
        <f>IF($B252="","",(N(Berechnung!G252)+N(Berechnung!T252))*N(Berechnung!C252))</f>
        <v/>
      </c>
      <c r="G252" s="58">
        <f>IF($B252="","",(N(Berechnung!H252)+N(Berechnung!U252))*N(Berechnung!C252))</f>
        <v/>
      </c>
      <c r="H252" s="58">
        <f>IF($B252="","",(N(Berechnung!I252)+N(Berechnung!V252))*N(Berechnung!C252))</f>
        <v/>
      </c>
      <c r="I252" s="58">
        <f>IF($B252="","",(N(Berechnung!J252)+N(Berechnung!W252))*N(Berechnung!C252))</f>
        <v/>
      </c>
      <c r="J252" s="58">
        <f>IF($B252="","",(N(Berechnung!K252)+N(Berechnung!X252))*N(Berechnung!C252))</f>
        <v/>
      </c>
      <c r="K252" s="58">
        <f>IF($B252="","",(N(Berechnung!L252)+N(Berechnung!Y252))*N(Berechnung!C252))</f>
        <v/>
      </c>
      <c r="L252" s="58">
        <f>IF($B252="","",(N(Berechnung!M252)+N(Berechnung!Z252))*N(Berechnung!C252))</f>
        <v/>
      </c>
      <c r="M252" s="58">
        <f>IF($B252="","",(N(Berechnung!N252)+N(Berechnung!AA252))*N(Berechnung!C252))</f>
        <v/>
      </c>
      <c r="N252" s="58">
        <f>IF($B252="","",(N(Berechnung!O252)+N(Berechnung!AB252))*N(Berechnung!C252))</f>
        <v/>
      </c>
      <c r="O252" s="64">
        <f>IF($B252="","",SUM(C252:N252))</f>
        <v/>
      </c>
      <c r="P252" s="57">
        <f>'KQuote Mitarbeiter'!E252</f>
        <v/>
      </c>
      <c r="Q252" s="65">
        <f>'KQuote Mitarbeiter'!L252</f>
        <v/>
      </c>
      <c r="R252" s="57">
        <f>'KQuote Mitarbeiter'!D252</f>
        <v/>
      </c>
      <c r="S252" s="57">
        <f>'KQuote Mitarbeiter'!K252</f>
        <v/>
      </c>
    </row>
    <row r="253">
      <c r="A253" s="47">
        <f>'KQuote Mitarbeiter'!A253</f>
        <v/>
      </c>
      <c r="B253" s="48">
        <f>'KQuote Mitarbeiter'!B253</f>
        <v/>
      </c>
      <c r="C253" s="58">
        <f>IF($B253="","",(N(Berechnung!D253)+N(Berechnung!Q253))*N(Berechnung!C253))</f>
        <v/>
      </c>
      <c r="D253" s="58">
        <f>IF($B253="","",(N(Berechnung!E253)+N(Berechnung!R253))*N(Berechnung!C253))</f>
        <v/>
      </c>
      <c r="E253" s="58">
        <f>IF($B253="","",(N(Berechnung!F253)+N(Berechnung!S253))*N(Berechnung!C253))</f>
        <v/>
      </c>
      <c r="F253" s="58">
        <f>IF($B253="","",(N(Berechnung!G253)+N(Berechnung!T253))*N(Berechnung!C253))</f>
        <v/>
      </c>
      <c r="G253" s="58">
        <f>IF($B253="","",(N(Berechnung!H253)+N(Berechnung!U253))*N(Berechnung!C253))</f>
        <v/>
      </c>
      <c r="H253" s="58">
        <f>IF($B253="","",(N(Berechnung!I253)+N(Berechnung!V253))*N(Berechnung!C253))</f>
        <v/>
      </c>
      <c r="I253" s="58">
        <f>IF($B253="","",(N(Berechnung!J253)+N(Berechnung!W253))*N(Berechnung!C253))</f>
        <v/>
      </c>
      <c r="J253" s="58">
        <f>IF($B253="","",(N(Berechnung!K253)+N(Berechnung!X253))*N(Berechnung!C253))</f>
        <v/>
      </c>
      <c r="K253" s="58">
        <f>IF($B253="","",(N(Berechnung!L253)+N(Berechnung!Y253))*N(Berechnung!C253))</f>
        <v/>
      </c>
      <c r="L253" s="58">
        <f>IF($B253="","",(N(Berechnung!M253)+N(Berechnung!Z253))*N(Berechnung!C253))</f>
        <v/>
      </c>
      <c r="M253" s="58">
        <f>IF($B253="","",(N(Berechnung!N253)+N(Berechnung!AA253))*N(Berechnung!C253))</f>
        <v/>
      </c>
      <c r="N253" s="58">
        <f>IF($B253="","",(N(Berechnung!O253)+N(Berechnung!AB253))*N(Berechnung!C253))</f>
        <v/>
      </c>
      <c r="O253" s="64">
        <f>IF($B253="","",SUM(C253:N253))</f>
        <v/>
      </c>
      <c r="P253" s="57">
        <f>'KQuote Mitarbeiter'!E253</f>
        <v/>
      </c>
      <c r="Q253" s="65">
        <f>'KQuote Mitarbeiter'!L253</f>
        <v/>
      </c>
      <c r="R253" s="57">
        <f>'KQuote Mitarbeiter'!D253</f>
        <v/>
      </c>
      <c r="S253" s="57">
        <f>'KQuote Mitarbeiter'!K253</f>
        <v/>
      </c>
    </row>
    <row r="254">
      <c r="A254" s="47">
        <f>'KQuote Mitarbeiter'!A254</f>
        <v/>
      </c>
      <c r="B254" s="48">
        <f>'KQuote Mitarbeiter'!B254</f>
        <v/>
      </c>
      <c r="C254" s="58">
        <f>IF($B254="","",(N(Berechnung!D254)+N(Berechnung!Q254))*N(Berechnung!C254))</f>
        <v/>
      </c>
      <c r="D254" s="58">
        <f>IF($B254="","",(N(Berechnung!E254)+N(Berechnung!R254))*N(Berechnung!C254))</f>
        <v/>
      </c>
      <c r="E254" s="58">
        <f>IF($B254="","",(N(Berechnung!F254)+N(Berechnung!S254))*N(Berechnung!C254))</f>
        <v/>
      </c>
      <c r="F254" s="58">
        <f>IF($B254="","",(N(Berechnung!G254)+N(Berechnung!T254))*N(Berechnung!C254))</f>
        <v/>
      </c>
      <c r="G254" s="58">
        <f>IF($B254="","",(N(Berechnung!H254)+N(Berechnung!U254))*N(Berechnung!C254))</f>
        <v/>
      </c>
      <c r="H254" s="58">
        <f>IF($B254="","",(N(Berechnung!I254)+N(Berechnung!V254))*N(Berechnung!C254))</f>
        <v/>
      </c>
      <c r="I254" s="58">
        <f>IF($B254="","",(N(Berechnung!J254)+N(Berechnung!W254))*N(Berechnung!C254))</f>
        <v/>
      </c>
      <c r="J254" s="58">
        <f>IF($B254="","",(N(Berechnung!K254)+N(Berechnung!X254))*N(Berechnung!C254))</f>
        <v/>
      </c>
      <c r="K254" s="58">
        <f>IF($B254="","",(N(Berechnung!L254)+N(Berechnung!Y254))*N(Berechnung!C254))</f>
        <v/>
      </c>
      <c r="L254" s="58">
        <f>IF($B254="","",(N(Berechnung!M254)+N(Berechnung!Z254))*N(Berechnung!C254))</f>
        <v/>
      </c>
      <c r="M254" s="58">
        <f>IF($B254="","",(N(Berechnung!N254)+N(Berechnung!AA254))*N(Berechnung!C254))</f>
        <v/>
      </c>
      <c r="N254" s="58">
        <f>IF($B254="","",(N(Berechnung!O254)+N(Berechnung!AB254))*N(Berechnung!C254))</f>
        <v/>
      </c>
      <c r="O254" s="64">
        <f>IF($B254="","",SUM(C254:N254))</f>
        <v/>
      </c>
      <c r="P254" s="57">
        <f>'KQuote Mitarbeiter'!E254</f>
        <v/>
      </c>
      <c r="Q254" s="65">
        <f>'KQuote Mitarbeiter'!L254</f>
        <v/>
      </c>
      <c r="R254" s="57">
        <f>'KQuote Mitarbeiter'!D254</f>
        <v/>
      </c>
      <c r="S254" s="57">
        <f>'KQuote Mitarbeiter'!K254</f>
        <v/>
      </c>
    </row>
    <row r="255">
      <c r="A255" s="47">
        <f>'KQuote Mitarbeiter'!A255</f>
        <v/>
      </c>
      <c r="B255" s="48">
        <f>'KQuote Mitarbeiter'!B255</f>
        <v/>
      </c>
      <c r="C255" s="58">
        <f>IF($B255="","",(N(Berechnung!D255)+N(Berechnung!Q255))*N(Berechnung!C255))</f>
        <v/>
      </c>
      <c r="D255" s="58">
        <f>IF($B255="","",(N(Berechnung!E255)+N(Berechnung!R255))*N(Berechnung!C255))</f>
        <v/>
      </c>
      <c r="E255" s="58">
        <f>IF($B255="","",(N(Berechnung!F255)+N(Berechnung!S255))*N(Berechnung!C255))</f>
        <v/>
      </c>
      <c r="F255" s="58">
        <f>IF($B255="","",(N(Berechnung!G255)+N(Berechnung!T255))*N(Berechnung!C255))</f>
        <v/>
      </c>
      <c r="G255" s="58">
        <f>IF($B255="","",(N(Berechnung!H255)+N(Berechnung!U255))*N(Berechnung!C255))</f>
        <v/>
      </c>
      <c r="H255" s="58">
        <f>IF($B255="","",(N(Berechnung!I255)+N(Berechnung!V255))*N(Berechnung!C255))</f>
        <v/>
      </c>
      <c r="I255" s="58">
        <f>IF($B255="","",(N(Berechnung!J255)+N(Berechnung!W255))*N(Berechnung!C255))</f>
        <v/>
      </c>
      <c r="J255" s="58">
        <f>IF($B255="","",(N(Berechnung!K255)+N(Berechnung!X255))*N(Berechnung!C255))</f>
        <v/>
      </c>
      <c r="K255" s="58">
        <f>IF($B255="","",(N(Berechnung!L255)+N(Berechnung!Y255))*N(Berechnung!C255))</f>
        <v/>
      </c>
      <c r="L255" s="58">
        <f>IF($B255="","",(N(Berechnung!M255)+N(Berechnung!Z255))*N(Berechnung!C255))</f>
        <v/>
      </c>
      <c r="M255" s="58">
        <f>IF($B255="","",(N(Berechnung!N255)+N(Berechnung!AA255))*N(Berechnung!C255))</f>
        <v/>
      </c>
      <c r="N255" s="58">
        <f>IF($B255="","",(N(Berechnung!O255)+N(Berechnung!AB255))*N(Berechnung!C255))</f>
        <v/>
      </c>
      <c r="O255" s="64">
        <f>IF($B255="","",SUM(C255:N255))</f>
        <v/>
      </c>
      <c r="P255" s="57">
        <f>'KQuote Mitarbeiter'!E255</f>
        <v/>
      </c>
      <c r="Q255" s="65">
        <f>'KQuote Mitarbeiter'!L255</f>
        <v/>
      </c>
      <c r="R255" s="57">
        <f>'KQuote Mitarbeiter'!D255</f>
        <v/>
      </c>
      <c r="S255" s="57">
        <f>'KQuote Mitarbeiter'!K255</f>
        <v/>
      </c>
    </row>
    <row r="256">
      <c r="A256" s="47">
        <f>'KQuote Mitarbeiter'!A256</f>
        <v/>
      </c>
      <c r="B256" s="48">
        <f>'KQuote Mitarbeiter'!B256</f>
        <v/>
      </c>
      <c r="C256" s="58">
        <f>IF($B256="","",(N(Berechnung!D256)+N(Berechnung!Q256))*N(Berechnung!C256))</f>
        <v/>
      </c>
      <c r="D256" s="58">
        <f>IF($B256="","",(N(Berechnung!E256)+N(Berechnung!R256))*N(Berechnung!C256))</f>
        <v/>
      </c>
      <c r="E256" s="58">
        <f>IF($B256="","",(N(Berechnung!F256)+N(Berechnung!S256))*N(Berechnung!C256))</f>
        <v/>
      </c>
      <c r="F256" s="58">
        <f>IF($B256="","",(N(Berechnung!G256)+N(Berechnung!T256))*N(Berechnung!C256))</f>
        <v/>
      </c>
      <c r="G256" s="58">
        <f>IF($B256="","",(N(Berechnung!H256)+N(Berechnung!U256))*N(Berechnung!C256))</f>
        <v/>
      </c>
      <c r="H256" s="58">
        <f>IF($B256="","",(N(Berechnung!I256)+N(Berechnung!V256))*N(Berechnung!C256))</f>
        <v/>
      </c>
      <c r="I256" s="58">
        <f>IF($B256="","",(N(Berechnung!J256)+N(Berechnung!W256))*N(Berechnung!C256))</f>
        <v/>
      </c>
      <c r="J256" s="58">
        <f>IF($B256="","",(N(Berechnung!K256)+N(Berechnung!X256))*N(Berechnung!C256))</f>
        <v/>
      </c>
      <c r="K256" s="58">
        <f>IF($B256="","",(N(Berechnung!L256)+N(Berechnung!Y256))*N(Berechnung!C256))</f>
        <v/>
      </c>
      <c r="L256" s="58">
        <f>IF($B256="","",(N(Berechnung!M256)+N(Berechnung!Z256))*N(Berechnung!C256))</f>
        <v/>
      </c>
      <c r="M256" s="58">
        <f>IF($B256="","",(N(Berechnung!N256)+N(Berechnung!AA256))*N(Berechnung!C256))</f>
        <v/>
      </c>
      <c r="N256" s="58">
        <f>IF($B256="","",(N(Berechnung!O256)+N(Berechnung!AB256))*N(Berechnung!C256))</f>
        <v/>
      </c>
      <c r="O256" s="64">
        <f>IF($B256="","",SUM(C256:N256))</f>
        <v/>
      </c>
      <c r="P256" s="57">
        <f>'KQuote Mitarbeiter'!E256</f>
        <v/>
      </c>
      <c r="Q256" s="65">
        <f>'KQuote Mitarbeiter'!L256</f>
        <v/>
      </c>
      <c r="R256" s="57">
        <f>'KQuote Mitarbeiter'!D256</f>
        <v/>
      </c>
      <c r="S256" s="57">
        <f>'KQuote Mitarbeiter'!K256</f>
        <v/>
      </c>
    </row>
    <row r="257">
      <c r="A257" s="47">
        <f>'KQuote Mitarbeiter'!A257</f>
        <v/>
      </c>
      <c r="B257" s="48">
        <f>'KQuote Mitarbeiter'!B257</f>
        <v/>
      </c>
      <c r="C257" s="58">
        <f>IF($B257="","",(N(Berechnung!D257)+N(Berechnung!Q257))*N(Berechnung!C257))</f>
        <v/>
      </c>
      <c r="D257" s="58">
        <f>IF($B257="","",(N(Berechnung!E257)+N(Berechnung!R257))*N(Berechnung!C257))</f>
        <v/>
      </c>
      <c r="E257" s="58">
        <f>IF($B257="","",(N(Berechnung!F257)+N(Berechnung!S257))*N(Berechnung!C257))</f>
        <v/>
      </c>
      <c r="F257" s="58">
        <f>IF($B257="","",(N(Berechnung!G257)+N(Berechnung!T257))*N(Berechnung!C257))</f>
        <v/>
      </c>
      <c r="G257" s="58">
        <f>IF($B257="","",(N(Berechnung!H257)+N(Berechnung!U257))*N(Berechnung!C257))</f>
        <v/>
      </c>
      <c r="H257" s="58">
        <f>IF($B257="","",(N(Berechnung!I257)+N(Berechnung!V257))*N(Berechnung!C257))</f>
        <v/>
      </c>
      <c r="I257" s="58">
        <f>IF($B257="","",(N(Berechnung!J257)+N(Berechnung!W257))*N(Berechnung!C257))</f>
        <v/>
      </c>
      <c r="J257" s="58">
        <f>IF($B257="","",(N(Berechnung!K257)+N(Berechnung!X257))*N(Berechnung!C257))</f>
        <v/>
      </c>
      <c r="K257" s="58">
        <f>IF($B257="","",(N(Berechnung!L257)+N(Berechnung!Y257))*N(Berechnung!C257))</f>
        <v/>
      </c>
      <c r="L257" s="58">
        <f>IF($B257="","",(N(Berechnung!M257)+N(Berechnung!Z257))*N(Berechnung!C257))</f>
        <v/>
      </c>
      <c r="M257" s="58">
        <f>IF($B257="","",(N(Berechnung!N257)+N(Berechnung!AA257))*N(Berechnung!C257))</f>
        <v/>
      </c>
      <c r="N257" s="58">
        <f>IF($B257="","",(N(Berechnung!O257)+N(Berechnung!AB257))*N(Berechnung!C257))</f>
        <v/>
      </c>
      <c r="O257" s="64">
        <f>IF($B257="","",SUM(C257:N257))</f>
        <v/>
      </c>
      <c r="P257" s="57">
        <f>'KQuote Mitarbeiter'!E257</f>
        <v/>
      </c>
      <c r="Q257" s="65">
        <f>'KQuote Mitarbeiter'!L257</f>
        <v/>
      </c>
      <c r="R257" s="57">
        <f>'KQuote Mitarbeiter'!D257</f>
        <v/>
      </c>
      <c r="S257" s="57">
        <f>'KQuote Mitarbeiter'!K257</f>
        <v/>
      </c>
    </row>
    <row r="258">
      <c r="A258" s="47">
        <f>'KQuote Mitarbeiter'!A258</f>
        <v/>
      </c>
      <c r="B258" s="48">
        <f>'KQuote Mitarbeiter'!B258</f>
        <v/>
      </c>
      <c r="C258" s="58">
        <f>IF($B258="","",(N(Berechnung!D258)+N(Berechnung!Q258))*N(Berechnung!C258))</f>
        <v/>
      </c>
      <c r="D258" s="58">
        <f>IF($B258="","",(N(Berechnung!E258)+N(Berechnung!R258))*N(Berechnung!C258))</f>
        <v/>
      </c>
      <c r="E258" s="58">
        <f>IF($B258="","",(N(Berechnung!F258)+N(Berechnung!S258))*N(Berechnung!C258))</f>
        <v/>
      </c>
      <c r="F258" s="58">
        <f>IF($B258="","",(N(Berechnung!G258)+N(Berechnung!T258))*N(Berechnung!C258))</f>
        <v/>
      </c>
      <c r="G258" s="58">
        <f>IF($B258="","",(N(Berechnung!H258)+N(Berechnung!U258))*N(Berechnung!C258))</f>
        <v/>
      </c>
      <c r="H258" s="58">
        <f>IF($B258="","",(N(Berechnung!I258)+N(Berechnung!V258))*N(Berechnung!C258))</f>
        <v/>
      </c>
      <c r="I258" s="58">
        <f>IF($B258="","",(N(Berechnung!J258)+N(Berechnung!W258))*N(Berechnung!C258))</f>
        <v/>
      </c>
      <c r="J258" s="58">
        <f>IF($B258="","",(N(Berechnung!K258)+N(Berechnung!X258))*N(Berechnung!C258))</f>
        <v/>
      </c>
      <c r="K258" s="58">
        <f>IF($B258="","",(N(Berechnung!L258)+N(Berechnung!Y258))*N(Berechnung!C258))</f>
        <v/>
      </c>
      <c r="L258" s="58">
        <f>IF($B258="","",(N(Berechnung!M258)+N(Berechnung!Z258))*N(Berechnung!C258))</f>
        <v/>
      </c>
      <c r="M258" s="58">
        <f>IF($B258="","",(N(Berechnung!N258)+N(Berechnung!AA258))*N(Berechnung!C258))</f>
        <v/>
      </c>
      <c r="N258" s="58">
        <f>IF($B258="","",(N(Berechnung!O258)+N(Berechnung!AB258))*N(Berechnung!C258))</f>
        <v/>
      </c>
      <c r="O258" s="64">
        <f>IF($B258="","",SUM(C258:N258))</f>
        <v/>
      </c>
      <c r="P258" s="57">
        <f>'KQuote Mitarbeiter'!E258</f>
        <v/>
      </c>
      <c r="Q258" s="65">
        <f>'KQuote Mitarbeiter'!L258</f>
        <v/>
      </c>
      <c r="R258" s="57">
        <f>'KQuote Mitarbeiter'!D258</f>
        <v/>
      </c>
      <c r="S258" s="57">
        <f>'KQuote Mitarbeiter'!K258</f>
        <v/>
      </c>
    </row>
    <row r="259">
      <c r="A259" s="47">
        <f>'KQuote Mitarbeiter'!A259</f>
        <v/>
      </c>
      <c r="B259" s="48">
        <f>'KQuote Mitarbeiter'!B259</f>
        <v/>
      </c>
      <c r="C259" s="58">
        <f>IF($B259="","",(N(Berechnung!D259)+N(Berechnung!Q259))*N(Berechnung!C259))</f>
        <v/>
      </c>
      <c r="D259" s="58">
        <f>IF($B259="","",(N(Berechnung!E259)+N(Berechnung!R259))*N(Berechnung!C259))</f>
        <v/>
      </c>
      <c r="E259" s="58">
        <f>IF($B259="","",(N(Berechnung!F259)+N(Berechnung!S259))*N(Berechnung!C259))</f>
        <v/>
      </c>
      <c r="F259" s="58">
        <f>IF($B259="","",(N(Berechnung!G259)+N(Berechnung!T259))*N(Berechnung!C259))</f>
        <v/>
      </c>
      <c r="G259" s="58">
        <f>IF($B259="","",(N(Berechnung!H259)+N(Berechnung!U259))*N(Berechnung!C259))</f>
        <v/>
      </c>
      <c r="H259" s="58">
        <f>IF($B259="","",(N(Berechnung!I259)+N(Berechnung!V259))*N(Berechnung!C259))</f>
        <v/>
      </c>
      <c r="I259" s="58">
        <f>IF($B259="","",(N(Berechnung!J259)+N(Berechnung!W259))*N(Berechnung!C259))</f>
        <v/>
      </c>
      <c r="J259" s="58">
        <f>IF($B259="","",(N(Berechnung!K259)+N(Berechnung!X259))*N(Berechnung!C259))</f>
        <v/>
      </c>
      <c r="K259" s="58">
        <f>IF($B259="","",(N(Berechnung!L259)+N(Berechnung!Y259))*N(Berechnung!C259))</f>
        <v/>
      </c>
      <c r="L259" s="58">
        <f>IF($B259="","",(N(Berechnung!M259)+N(Berechnung!Z259))*N(Berechnung!C259))</f>
        <v/>
      </c>
      <c r="M259" s="58">
        <f>IF($B259="","",(N(Berechnung!N259)+N(Berechnung!AA259))*N(Berechnung!C259))</f>
        <v/>
      </c>
      <c r="N259" s="58">
        <f>IF($B259="","",(N(Berechnung!O259)+N(Berechnung!AB259))*N(Berechnung!C259))</f>
        <v/>
      </c>
      <c r="O259" s="64">
        <f>IF($B259="","",SUM(C259:N259))</f>
        <v/>
      </c>
      <c r="P259" s="57">
        <f>'KQuote Mitarbeiter'!E259</f>
        <v/>
      </c>
      <c r="Q259" s="65">
        <f>'KQuote Mitarbeiter'!L259</f>
        <v/>
      </c>
      <c r="R259" s="57">
        <f>'KQuote Mitarbeiter'!D259</f>
        <v/>
      </c>
      <c r="S259" s="57">
        <f>'KQuote Mitarbeiter'!K259</f>
        <v/>
      </c>
    </row>
    <row r="260">
      <c r="A260" s="47">
        <f>'KQuote Mitarbeiter'!A260</f>
        <v/>
      </c>
      <c r="B260" s="48">
        <f>'KQuote Mitarbeiter'!B260</f>
        <v/>
      </c>
      <c r="C260" s="58">
        <f>IF($B260="","",(N(Berechnung!D260)+N(Berechnung!Q260))*N(Berechnung!C260))</f>
        <v/>
      </c>
      <c r="D260" s="58">
        <f>IF($B260="","",(N(Berechnung!E260)+N(Berechnung!R260))*N(Berechnung!C260))</f>
        <v/>
      </c>
      <c r="E260" s="58">
        <f>IF($B260="","",(N(Berechnung!F260)+N(Berechnung!S260))*N(Berechnung!C260))</f>
        <v/>
      </c>
      <c r="F260" s="58">
        <f>IF($B260="","",(N(Berechnung!G260)+N(Berechnung!T260))*N(Berechnung!C260))</f>
        <v/>
      </c>
      <c r="G260" s="58">
        <f>IF($B260="","",(N(Berechnung!H260)+N(Berechnung!U260))*N(Berechnung!C260))</f>
        <v/>
      </c>
      <c r="H260" s="58">
        <f>IF($B260="","",(N(Berechnung!I260)+N(Berechnung!V260))*N(Berechnung!C260))</f>
        <v/>
      </c>
      <c r="I260" s="58">
        <f>IF($B260="","",(N(Berechnung!J260)+N(Berechnung!W260))*N(Berechnung!C260))</f>
        <v/>
      </c>
      <c r="J260" s="58">
        <f>IF($B260="","",(N(Berechnung!K260)+N(Berechnung!X260))*N(Berechnung!C260))</f>
        <v/>
      </c>
      <c r="K260" s="58">
        <f>IF($B260="","",(N(Berechnung!L260)+N(Berechnung!Y260))*N(Berechnung!C260))</f>
        <v/>
      </c>
      <c r="L260" s="58">
        <f>IF($B260="","",(N(Berechnung!M260)+N(Berechnung!Z260))*N(Berechnung!C260))</f>
        <v/>
      </c>
      <c r="M260" s="58">
        <f>IF($B260="","",(N(Berechnung!N260)+N(Berechnung!AA260))*N(Berechnung!C260))</f>
        <v/>
      </c>
      <c r="N260" s="58">
        <f>IF($B260="","",(N(Berechnung!O260)+N(Berechnung!AB260))*N(Berechnung!C260))</f>
        <v/>
      </c>
      <c r="O260" s="64">
        <f>IF($B260="","",SUM(C260:N260))</f>
        <v/>
      </c>
      <c r="P260" s="57">
        <f>'KQuote Mitarbeiter'!E260</f>
        <v/>
      </c>
      <c r="Q260" s="65">
        <f>'KQuote Mitarbeiter'!L260</f>
        <v/>
      </c>
      <c r="R260" s="57">
        <f>'KQuote Mitarbeiter'!D260</f>
        <v/>
      </c>
      <c r="S260" s="57">
        <f>'KQuote Mitarbeiter'!K260</f>
        <v/>
      </c>
    </row>
    <row r="261">
      <c r="A261" s="47">
        <f>'KQuote Mitarbeiter'!A261</f>
        <v/>
      </c>
      <c r="B261" s="48">
        <f>'KQuote Mitarbeiter'!B261</f>
        <v/>
      </c>
      <c r="C261" s="58">
        <f>IF($B261="","",(N(Berechnung!D261)+N(Berechnung!Q261))*N(Berechnung!C261))</f>
        <v/>
      </c>
      <c r="D261" s="58">
        <f>IF($B261="","",(N(Berechnung!E261)+N(Berechnung!R261))*N(Berechnung!C261))</f>
        <v/>
      </c>
      <c r="E261" s="58">
        <f>IF($B261="","",(N(Berechnung!F261)+N(Berechnung!S261))*N(Berechnung!C261))</f>
        <v/>
      </c>
      <c r="F261" s="58">
        <f>IF($B261="","",(N(Berechnung!G261)+N(Berechnung!T261))*N(Berechnung!C261))</f>
        <v/>
      </c>
      <c r="G261" s="58">
        <f>IF($B261="","",(N(Berechnung!H261)+N(Berechnung!U261))*N(Berechnung!C261))</f>
        <v/>
      </c>
      <c r="H261" s="58">
        <f>IF($B261="","",(N(Berechnung!I261)+N(Berechnung!V261))*N(Berechnung!C261))</f>
        <v/>
      </c>
      <c r="I261" s="58">
        <f>IF($B261="","",(N(Berechnung!J261)+N(Berechnung!W261))*N(Berechnung!C261))</f>
        <v/>
      </c>
      <c r="J261" s="58">
        <f>IF($B261="","",(N(Berechnung!K261)+N(Berechnung!X261))*N(Berechnung!C261))</f>
        <v/>
      </c>
      <c r="K261" s="58">
        <f>IF($B261="","",(N(Berechnung!L261)+N(Berechnung!Y261))*N(Berechnung!C261))</f>
        <v/>
      </c>
      <c r="L261" s="58">
        <f>IF($B261="","",(N(Berechnung!M261)+N(Berechnung!Z261))*N(Berechnung!C261))</f>
        <v/>
      </c>
      <c r="M261" s="58">
        <f>IF($B261="","",(N(Berechnung!N261)+N(Berechnung!AA261))*N(Berechnung!C261))</f>
        <v/>
      </c>
      <c r="N261" s="58">
        <f>IF($B261="","",(N(Berechnung!O261)+N(Berechnung!AB261))*N(Berechnung!C261))</f>
        <v/>
      </c>
      <c r="O261" s="64">
        <f>IF($B261="","",SUM(C261:N261))</f>
        <v/>
      </c>
      <c r="P261" s="57">
        <f>'KQuote Mitarbeiter'!E261</f>
        <v/>
      </c>
      <c r="Q261" s="65">
        <f>'KQuote Mitarbeiter'!L261</f>
        <v/>
      </c>
      <c r="R261" s="57">
        <f>'KQuote Mitarbeiter'!D261</f>
        <v/>
      </c>
      <c r="S261" s="57">
        <f>'KQuote Mitarbeiter'!K261</f>
        <v/>
      </c>
    </row>
    <row r="262">
      <c r="A262" s="47">
        <f>'KQuote Mitarbeiter'!A262</f>
        <v/>
      </c>
      <c r="B262" s="48">
        <f>'KQuote Mitarbeiter'!B262</f>
        <v/>
      </c>
      <c r="C262" s="58">
        <f>IF($B262="","",(N(Berechnung!D262)+N(Berechnung!Q262))*N(Berechnung!C262))</f>
        <v/>
      </c>
      <c r="D262" s="58">
        <f>IF($B262="","",(N(Berechnung!E262)+N(Berechnung!R262))*N(Berechnung!C262))</f>
        <v/>
      </c>
      <c r="E262" s="58">
        <f>IF($B262="","",(N(Berechnung!F262)+N(Berechnung!S262))*N(Berechnung!C262))</f>
        <v/>
      </c>
      <c r="F262" s="58">
        <f>IF($B262="","",(N(Berechnung!G262)+N(Berechnung!T262))*N(Berechnung!C262))</f>
        <v/>
      </c>
      <c r="G262" s="58">
        <f>IF($B262="","",(N(Berechnung!H262)+N(Berechnung!U262))*N(Berechnung!C262))</f>
        <v/>
      </c>
      <c r="H262" s="58">
        <f>IF($B262="","",(N(Berechnung!I262)+N(Berechnung!V262))*N(Berechnung!C262))</f>
        <v/>
      </c>
      <c r="I262" s="58">
        <f>IF($B262="","",(N(Berechnung!J262)+N(Berechnung!W262))*N(Berechnung!C262))</f>
        <v/>
      </c>
      <c r="J262" s="58">
        <f>IF($B262="","",(N(Berechnung!K262)+N(Berechnung!X262))*N(Berechnung!C262))</f>
        <v/>
      </c>
      <c r="K262" s="58">
        <f>IF($B262="","",(N(Berechnung!L262)+N(Berechnung!Y262))*N(Berechnung!C262))</f>
        <v/>
      </c>
      <c r="L262" s="58">
        <f>IF($B262="","",(N(Berechnung!M262)+N(Berechnung!Z262))*N(Berechnung!C262))</f>
        <v/>
      </c>
      <c r="M262" s="58">
        <f>IF($B262="","",(N(Berechnung!N262)+N(Berechnung!AA262))*N(Berechnung!C262))</f>
        <v/>
      </c>
      <c r="N262" s="58">
        <f>IF($B262="","",(N(Berechnung!O262)+N(Berechnung!AB262))*N(Berechnung!C262))</f>
        <v/>
      </c>
      <c r="O262" s="64">
        <f>IF($B262="","",SUM(C262:N262))</f>
        <v/>
      </c>
      <c r="P262" s="57">
        <f>'KQuote Mitarbeiter'!E262</f>
        <v/>
      </c>
      <c r="Q262" s="65">
        <f>'KQuote Mitarbeiter'!L262</f>
        <v/>
      </c>
      <c r="R262" s="57">
        <f>'KQuote Mitarbeiter'!D262</f>
        <v/>
      </c>
      <c r="S262" s="57">
        <f>'KQuote Mitarbeiter'!K262</f>
        <v/>
      </c>
    </row>
    <row r="263">
      <c r="A263" s="47">
        <f>'KQuote Mitarbeiter'!A263</f>
        <v/>
      </c>
      <c r="B263" s="48">
        <f>'KQuote Mitarbeiter'!B263</f>
        <v/>
      </c>
      <c r="C263" s="58">
        <f>IF($B263="","",(N(Berechnung!D263)+N(Berechnung!Q263))*N(Berechnung!C263))</f>
        <v/>
      </c>
      <c r="D263" s="58">
        <f>IF($B263="","",(N(Berechnung!E263)+N(Berechnung!R263))*N(Berechnung!C263))</f>
        <v/>
      </c>
      <c r="E263" s="58">
        <f>IF($B263="","",(N(Berechnung!F263)+N(Berechnung!S263))*N(Berechnung!C263))</f>
        <v/>
      </c>
      <c r="F263" s="58">
        <f>IF($B263="","",(N(Berechnung!G263)+N(Berechnung!T263))*N(Berechnung!C263))</f>
        <v/>
      </c>
      <c r="G263" s="58">
        <f>IF($B263="","",(N(Berechnung!H263)+N(Berechnung!U263))*N(Berechnung!C263))</f>
        <v/>
      </c>
      <c r="H263" s="58">
        <f>IF($B263="","",(N(Berechnung!I263)+N(Berechnung!V263))*N(Berechnung!C263))</f>
        <v/>
      </c>
      <c r="I263" s="58">
        <f>IF($B263="","",(N(Berechnung!J263)+N(Berechnung!W263))*N(Berechnung!C263))</f>
        <v/>
      </c>
      <c r="J263" s="58">
        <f>IF($B263="","",(N(Berechnung!K263)+N(Berechnung!X263))*N(Berechnung!C263))</f>
        <v/>
      </c>
      <c r="K263" s="58">
        <f>IF($B263="","",(N(Berechnung!L263)+N(Berechnung!Y263))*N(Berechnung!C263))</f>
        <v/>
      </c>
      <c r="L263" s="58">
        <f>IF($B263="","",(N(Berechnung!M263)+N(Berechnung!Z263))*N(Berechnung!C263))</f>
        <v/>
      </c>
      <c r="M263" s="58">
        <f>IF($B263="","",(N(Berechnung!N263)+N(Berechnung!AA263))*N(Berechnung!C263))</f>
        <v/>
      </c>
      <c r="N263" s="58">
        <f>IF($B263="","",(N(Berechnung!O263)+N(Berechnung!AB263))*N(Berechnung!C263))</f>
        <v/>
      </c>
      <c r="O263" s="64">
        <f>IF($B263="","",SUM(C263:N263))</f>
        <v/>
      </c>
      <c r="P263" s="57">
        <f>'KQuote Mitarbeiter'!E263</f>
        <v/>
      </c>
      <c r="Q263" s="65">
        <f>'KQuote Mitarbeiter'!L263</f>
        <v/>
      </c>
      <c r="R263" s="57">
        <f>'KQuote Mitarbeiter'!D263</f>
        <v/>
      </c>
      <c r="S263" s="57">
        <f>'KQuote Mitarbeiter'!K263</f>
        <v/>
      </c>
    </row>
    <row r="264">
      <c r="A264" s="47">
        <f>'KQuote Mitarbeiter'!A264</f>
        <v/>
      </c>
      <c r="B264" s="48">
        <f>'KQuote Mitarbeiter'!B264</f>
        <v/>
      </c>
      <c r="C264" s="58">
        <f>IF($B264="","",(N(Berechnung!D264)+N(Berechnung!Q264))*N(Berechnung!C264))</f>
        <v/>
      </c>
      <c r="D264" s="58">
        <f>IF($B264="","",(N(Berechnung!E264)+N(Berechnung!R264))*N(Berechnung!C264))</f>
        <v/>
      </c>
      <c r="E264" s="58">
        <f>IF($B264="","",(N(Berechnung!F264)+N(Berechnung!S264))*N(Berechnung!C264))</f>
        <v/>
      </c>
      <c r="F264" s="58">
        <f>IF($B264="","",(N(Berechnung!G264)+N(Berechnung!T264))*N(Berechnung!C264))</f>
        <v/>
      </c>
      <c r="G264" s="58">
        <f>IF($B264="","",(N(Berechnung!H264)+N(Berechnung!U264))*N(Berechnung!C264))</f>
        <v/>
      </c>
      <c r="H264" s="58">
        <f>IF($B264="","",(N(Berechnung!I264)+N(Berechnung!V264))*N(Berechnung!C264))</f>
        <v/>
      </c>
      <c r="I264" s="58">
        <f>IF($B264="","",(N(Berechnung!J264)+N(Berechnung!W264))*N(Berechnung!C264))</f>
        <v/>
      </c>
      <c r="J264" s="58">
        <f>IF($B264="","",(N(Berechnung!K264)+N(Berechnung!X264))*N(Berechnung!C264))</f>
        <v/>
      </c>
      <c r="K264" s="58">
        <f>IF($B264="","",(N(Berechnung!L264)+N(Berechnung!Y264))*N(Berechnung!C264))</f>
        <v/>
      </c>
      <c r="L264" s="58">
        <f>IF($B264="","",(N(Berechnung!M264)+N(Berechnung!Z264))*N(Berechnung!C264))</f>
        <v/>
      </c>
      <c r="M264" s="58">
        <f>IF($B264="","",(N(Berechnung!N264)+N(Berechnung!AA264))*N(Berechnung!C264))</f>
        <v/>
      </c>
      <c r="N264" s="58">
        <f>IF($B264="","",(N(Berechnung!O264)+N(Berechnung!AB264))*N(Berechnung!C264))</f>
        <v/>
      </c>
      <c r="O264" s="64">
        <f>IF($B264="","",SUM(C264:N264))</f>
        <v/>
      </c>
      <c r="P264" s="57">
        <f>'KQuote Mitarbeiter'!E264</f>
        <v/>
      </c>
      <c r="Q264" s="65">
        <f>'KQuote Mitarbeiter'!L264</f>
        <v/>
      </c>
      <c r="R264" s="57">
        <f>'KQuote Mitarbeiter'!D264</f>
        <v/>
      </c>
      <c r="S264" s="57">
        <f>'KQuote Mitarbeiter'!K264</f>
        <v/>
      </c>
    </row>
    <row r="265">
      <c r="A265" s="47">
        <f>'KQuote Mitarbeiter'!A265</f>
        <v/>
      </c>
      <c r="B265" s="48">
        <f>'KQuote Mitarbeiter'!B265</f>
        <v/>
      </c>
      <c r="C265" s="58">
        <f>IF($B265="","",(N(Berechnung!D265)+N(Berechnung!Q265))*N(Berechnung!C265))</f>
        <v/>
      </c>
      <c r="D265" s="58">
        <f>IF($B265="","",(N(Berechnung!E265)+N(Berechnung!R265))*N(Berechnung!C265))</f>
        <v/>
      </c>
      <c r="E265" s="58">
        <f>IF($B265="","",(N(Berechnung!F265)+N(Berechnung!S265))*N(Berechnung!C265))</f>
        <v/>
      </c>
      <c r="F265" s="58">
        <f>IF($B265="","",(N(Berechnung!G265)+N(Berechnung!T265))*N(Berechnung!C265))</f>
        <v/>
      </c>
      <c r="G265" s="58">
        <f>IF($B265="","",(N(Berechnung!H265)+N(Berechnung!U265))*N(Berechnung!C265))</f>
        <v/>
      </c>
      <c r="H265" s="58">
        <f>IF($B265="","",(N(Berechnung!I265)+N(Berechnung!V265))*N(Berechnung!C265))</f>
        <v/>
      </c>
      <c r="I265" s="58">
        <f>IF($B265="","",(N(Berechnung!J265)+N(Berechnung!W265))*N(Berechnung!C265))</f>
        <v/>
      </c>
      <c r="J265" s="58">
        <f>IF($B265="","",(N(Berechnung!K265)+N(Berechnung!X265))*N(Berechnung!C265))</f>
        <v/>
      </c>
      <c r="K265" s="58">
        <f>IF($B265="","",(N(Berechnung!L265)+N(Berechnung!Y265))*N(Berechnung!C265))</f>
        <v/>
      </c>
      <c r="L265" s="58">
        <f>IF($B265="","",(N(Berechnung!M265)+N(Berechnung!Z265))*N(Berechnung!C265))</f>
        <v/>
      </c>
      <c r="M265" s="58">
        <f>IF($B265="","",(N(Berechnung!N265)+N(Berechnung!AA265))*N(Berechnung!C265))</f>
        <v/>
      </c>
      <c r="N265" s="58">
        <f>IF($B265="","",(N(Berechnung!O265)+N(Berechnung!AB265))*N(Berechnung!C265))</f>
        <v/>
      </c>
      <c r="O265" s="64">
        <f>IF($B265="","",SUM(C265:N265))</f>
        <v/>
      </c>
      <c r="P265" s="57">
        <f>'KQuote Mitarbeiter'!E265</f>
        <v/>
      </c>
      <c r="Q265" s="65">
        <f>'KQuote Mitarbeiter'!L265</f>
        <v/>
      </c>
      <c r="R265" s="57">
        <f>'KQuote Mitarbeiter'!D265</f>
        <v/>
      </c>
      <c r="S265" s="57">
        <f>'KQuote Mitarbeiter'!K265</f>
        <v/>
      </c>
    </row>
    <row r="266">
      <c r="A266" s="47">
        <f>'KQuote Mitarbeiter'!A266</f>
        <v/>
      </c>
      <c r="B266" s="48">
        <f>'KQuote Mitarbeiter'!B266</f>
        <v/>
      </c>
      <c r="C266" s="58">
        <f>IF($B266="","",(N(Berechnung!D266)+N(Berechnung!Q266))*N(Berechnung!C266))</f>
        <v/>
      </c>
      <c r="D266" s="58">
        <f>IF($B266="","",(N(Berechnung!E266)+N(Berechnung!R266))*N(Berechnung!C266))</f>
        <v/>
      </c>
      <c r="E266" s="58">
        <f>IF($B266="","",(N(Berechnung!F266)+N(Berechnung!S266))*N(Berechnung!C266))</f>
        <v/>
      </c>
      <c r="F266" s="58">
        <f>IF($B266="","",(N(Berechnung!G266)+N(Berechnung!T266))*N(Berechnung!C266))</f>
        <v/>
      </c>
      <c r="G266" s="58">
        <f>IF($B266="","",(N(Berechnung!H266)+N(Berechnung!U266))*N(Berechnung!C266))</f>
        <v/>
      </c>
      <c r="H266" s="58">
        <f>IF($B266="","",(N(Berechnung!I266)+N(Berechnung!V266))*N(Berechnung!C266))</f>
        <v/>
      </c>
      <c r="I266" s="58">
        <f>IF($B266="","",(N(Berechnung!J266)+N(Berechnung!W266))*N(Berechnung!C266))</f>
        <v/>
      </c>
      <c r="J266" s="58">
        <f>IF($B266="","",(N(Berechnung!K266)+N(Berechnung!X266))*N(Berechnung!C266))</f>
        <v/>
      </c>
      <c r="K266" s="58">
        <f>IF($B266="","",(N(Berechnung!L266)+N(Berechnung!Y266))*N(Berechnung!C266))</f>
        <v/>
      </c>
      <c r="L266" s="58">
        <f>IF($B266="","",(N(Berechnung!M266)+N(Berechnung!Z266))*N(Berechnung!C266))</f>
        <v/>
      </c>
      <c r="M266" s="58">
        <f>IF($B266="","",(N(Berechnung!N266)+N(Berechnung!AA266))*N(Berechnung!C266))</f>
        <v/>
      </c>
      <c r="N266" s="58">
        <f>IF($B266="","",(N(Berechnung!O266)+N(Berechnung!AB266))*N(Berechnung!C266))</f>
        <v/>
      </c>
      <c r="O266" s="64">
        <f>IF($B266="","",SUM(C266:N266))</f>
        <v/>
      </c>
      <c r="P266" s="57">
        <f>'KQuote Mitarbeiter'!E266</f>
        <v/>
      </c>
      <c r="Q266" s="65">
        <f>'KQuote Mitarbeiter'!L266</f>
        <v/>
      </c>
      <c r="R266" s="57">
        <f>'KQuote Mitarbeiter'!D266</f>
        <v/>
      </c>
      <c r="S266" s="57">
        <f>'KQuote Mitarbeiter'!K266</f>
        <v/>
      </c>
    </row>
    <row r="267">
      <c r="A267" s="47">
        <f>'KQuote Mitarbeiter'!A267</f>
        <v/>
      </c>
      <c r="B267" s="48">
        <f>'KQuote Mitarbeiter'!B267</f>
        <v/>
      </c>
      <c r="C267" s="58">
        <f>IF($B267="","",(N(Berechnung!D267)+N(Berechnung!Q267))*N(Berechnung!C267))</f>
        <v/>
      </c>
      <c r="D267" s="58">
        <f>IF($B267="","",(N(Berechnung!E267)+N(Berechnung!R267))*N(Berechnung!C267))</f>
        <v/>
      </c>
      <c r="E267" s="58">
        <f>IF($B267="","",(N(Berechnung!F267)+N(Berechnung!S267))*N(Berechnung!C267))</f>
        <v/>
      </c>
      <c r="F267" s="58">
        <f>IF($B267="","",(N(Berechnung!G267)+N(Berechnung!T267))*N(Berechnung!C267))</f>
        <v/>
      </c>
      <c r="G267" s="58">
        <f>IF($B267="","",(N(Berechnung!H267)+N(Berechnung!U267))*N(Berechnung!C267))</f>
        <v/>
      </c>
      <c r="H267" s="58">
        <f>IF($B267="","",(N(Berechnung!I267)+N(Berechnung!V267))*N(Berechnung!C267))</f>
        <v/>
      </c>
      <c r="I267" s="58">
        <f>IF($B267="","",(N(Berechnung!J267)+N(Berechnung!W267))*N(Berechnung!C267))</f>
        <v/>
      </c>
      <c r="J267" s="58">
        <f>IF($B267="","",(N(Berechnung!K267)+N(Berechnung!X267))*N(Berechnung!C267))</f>
        <v/>
      </c>
      <c r="K267" s="58">
        <f>IF($B267="","",(N(Berechnung!L267)+N(Berechnung!Y267))*N(Berechnung!C267))</f>
        <v/>
      </c>
      <c r="L267" s="58">
        <f>IF($B267="","",(N(Berechnung!M267)+N(Berechnung!Z267))*N(Berechnung!C267))</f>
        <v/>
      </c>
      <c r="M267" s="58">
        <f>IF($B267="","",(N(Berechnung!N267)+N(Berechnung!AA267))*N(Berechnung!C267))</f>
        <v/>
      </c>
      <c r="N267" s="58">
        <f>IF($B267="","",(N(Berechnung!O267)+N(Berechnung!AB267))*N(Berechnung!C267))</f>
        <v/>
      </c>
      <c r="O267" s="64">
        <f>IF($B267="","",SUM(C267:N267))</f>
        <v/>
      </c>
      <c r="P267" s="57">
        <f>'KQuote Mitarbeiter'!E267</f>
        <v/>
      </c>
      <c r="Q267" s="65">
        <f>'KQuote Mitarbeiter'!L267</f>
        <v/>
      </c>
      <c r="R267" s="57">
        <f>'KQuote Mitarbeiter'!D267</f>
        <v/>
      </c>
      <c r="S267" s="57">
        <f>'KQuote Mitarbeiter'!K267</f>
        <v/>
      </c>
    </row>
    <row r="268">
      <c r="A268" s="47">
        <f>'KQuote Mitarbeiter'!A268</f>
        <v/>
      </c>
      <c r="B268" s="48">
        <f>'KQuote Mitarbeiter'!B268</f>
        <v/>
      </c>
      <c r="C268" s="58">
        <f>IF($B268="","",(N(Berechnung!D268)+N(Berechnung!Q268))*N(Berechnung!C268))</f>
        <v/>
      </c>
      <c r="D268" s="58">
        <f>IF($B268="","",(N(Berechnung!E268)+N(Berechnung!R268))*N(Berechnung!C268))</f>
        <v/>
      </c>
      <c r="E268" s="58">
        <f>IF($B268="","",(N(Berechnung!F268)+N(Berechnung!S268))*N(Berechnung!C268))</f>
        <v/>
      </c>
      <c r="F268" s="58">
        <f>IF($B268="","",(N(Berechnung!G268)+N(Berechnung!T268))*N(Berechnung!C268))</f>
        <v/>
      </c>
      <c r="G268" s="58">
        <f>IF($B268="","",(N(Berechnung!H268)+N(Berechnung!U268))*N(Berechnung!C268))</f>
        <v/>
      </c>
      <c r="H268" s="58">
        <f>IF($B268="","",(N(Berechnung!I268)+N(Berechnung!V268))*N(Berechnung!C268))</f>
        <v/>
      </c>
      <c r="I268" s="58">
        <f>IF($B268="","",(N(Berechnung!J268)+N(Berechnung!W268))*N(Berechnung!C268))</f>
        <v/>
      </c>
      <c r="J268" s="58">
        <f>IF($B268="","",(N(Berechnung!K268)+N(Berechnung!X268))*N(Berechnung!C268))</f>
        <v/>
      </c>
      <c r="K268" s="58">
        <f>IF($B268="","",(N(Berechnung!L268)+N(Berechnung!Y268))*N(Berechnung!C268))</f>
        <v/>
      </c>
      <c r="L268" s="58">
        <f>IF($B268="","",(N(Berechnung!M268)+N(Berechnung!Z268))*N(Berechnung!C268))</f>
        <v/>
      </c>
      <c r="M268" s="58">
        <f>IF($B268="","",(N(Berechnung!N268)+N(Berechnung!AA268))*N(Berechnung!C268))</f>
        <v/>
      </c>
      <c r="N268" s="58">
        <f>IF($B268="","",(N(Berechnung!O268)+N(Berechnung!AB268))*N(Berechnung!C268))</f>
        <v/>
      </c>
      <c r="O268" s="64">
        <f>IF($B268="","",SUM(C268:N268))</f>
        <v/>
      </c>
      <c r="P268" s="57">
        <f>'KQuote Mitarbeiter'!E268</f>
        <v/>
      </c>
      <c r="Q268" s="65">
        <f>'KQuote Mitarbeiter'!L268</f>
        <v/>
      </c>
      <c r="R268" s="57">
        <f>'KQuote Mitarbeiter'!D268</f>
        <v/>
      </c>
      <c r="S268" s="57">
        <f>'KQuote Mitarbeiter'!K268</f>
        <v/>
      </c>
    </row>
    <row r="269">
      <c r="A269" s="47">
        <f>'KQuote Mitarbeiter'!A269</f>
        <v/>
      </c>
      <c r="B269" s="48">
        <f>'KQuote Mitarbeiter'!B269</f>
        <v/>
      </c>
      <c r="C269" s="58">
        <f>IF($B269="","",(N(Berechnung!D269)+N(Berechnung!Q269))*N(Berechnung!C269))</f>
        <v/>
      </c>
      <c r="D269" s="58">
        <f>IF($B269="","",(N(Berechnung!E269)+N(Berechnung!R269))*N(Berechnung!C269))</f>
        <v/>
      </c>
      <c r="E269" s="58">
        <f>IF($B269="","",(N(Berechnung!F269)+N(Berechnung!S269))*N(Berechnung!C269))</f>
        <v/>
      </c>
      <c r="F269" s="58">
        <f>IF($B269="","",(N(Berechnung!G269)+N(Berechnung!T269))*N(Berechnung!C269))</f>
        <v/>
      </c>
      <c r="G269" s="58">
        <f>IF($B269="","",(N(Berechnung!H269)+N(Berechnung!U269))*N(Berechnung!C269))</f>
        <v/>
      </c>
      <c r="H269" s="58">
        <f>IF($B269="","",(N(Berechnung!I269)+N(Berechnung!V269))*N(Berechnung!C269))</f>
        <v/>
      </c>
      <c r="I269" s="58">
        <f>IF($B269="","",(N(Berechnung!J269)+N(Berechnung!W269))*N(Berechnung!C269))</f>
        <v/>
      </c>
      <c r="J269" s="58">
        <f>IF($B269="","",(N(Berechnung!K269)+N(Berechnung!X269))*N(Berechnung!C269))</f>
        <v/>
      </c>
      <c r="K269" s="58">
        <f>IF($B269="","",(N(Berechnung!L269)+N(Berechnung!Y269))*N(Berechnung!C269))</f>
        <v/>
      </c>
      <c r="L269" s="58">
        <f>IF($B269="","",(N(Berechnung!M269)+N(Berechnung!Z269))*N(Berechnung!C269))</f>
        <v/>
      </c>
      <c r="M269" s="58">
        <f>IF($B269="","",(N(Berechnung!N269)+N(Berechnung!AA269))*N(Berechnung!C269))</f>
        <v/>
      </c>
      <c r="N269" s="58">
        <f>IF($B269="","",(N(Berechnung!O269)+N(Berechnung!AB269))*N(Berechnung!C269))</f>
        <v/>
      </c>
      <c r="O269" s="64">
        <f>IF($B269="","",SUM(C269:N269))</f>
        <v/>
      </c>
      <c r="P269" s="57">
        <f>'KQuote Mitarbeiter'!E269</f>
        <v/>
      </c>
      <c r="Q269" s="65">
        <f>'KQuote Mitarbeiter'!L269</f>
        <v/>
      </c>
      <c r="R269" s="57">
        <f>'KQuote Mitarbeiter'!D269</f>
        <v/>
      </c>
      <c r="S269" s="57">
        <f>'KQuote Mitarbeiter'!K269</f>
        <v/>
      </c>
    </row>
    <row r="270">
      <c r="A270" s="47">
        <f>'KQuote Mitarbeiter'!A270</f>
        <v/>
      </c>
      <c r="B270" s="48">
        <f>'KQuote Mitarbeiter'!B270</f>
        <v/>
      </c>
      <c r="C270" s="58">
        <f>IF($B270="","",(N(Berechnung!D270)+N(Berechnung!Q270))*N(Berechnung!C270))</f>
        <v/>
      </c>
      <c r="D270" s="58">
        <f>IF($B270="","",(N(Berechnung!E270)+N(Berechnung!R270))*N(Berechnung!C270))</f>
        <v/>
      </c>
      <c r="E270" s="58">
        <f>IF($B270="","",(N(Berechnung!F270)+N(Berechnung!S270))*N(Berechnung!C270))</f>
        <v/>
      </c>
      <c r="F270" s="58">
        <f>IF($B270="","",(N(Berechnung!G270)+N(Berechnung!T270))*N(Berechnung!C270))</f>
        <v/>
      </c>
      <c r="G270" s="58">
        <f>IF($B270="","",(N(Berechnung!H270)+N(Berechnung!U270))*N(Berechnung!C270))</f>
        <v/>
      </c>
      <c r="H270" s="58">
        <f>IF($B270="","",(N(Berechnung!I270)+N(Berechnung!V270))*N(Berechnung!C270))</f>
        <v/>
      </c>
      <c r="I270" s="58">
        <f>IF($B270="","",(N(Berechnung!J270)+N(Berechnung!W270))*N(Berechnung!C270))</f>
        <v/>
      </c>
      <c r="J270" s="58">
        <f>IF($B270="","",(N(Berechnung!K270)+N(Berechnung!X270))*N(Berechnung!C270))</f>
        <v/>
      </c>
      <c r="K270" s="58">
        <f>IF($B270="","",(N(Berechnung!L270)+N(Berechnung!Y270))*N(Berechnung!C270))</f>
        <v/>
      </c>
      <c r="L270" s="58">
        <f>IF($B270="","",(N(Berechnung!M270)+N(Berechnung!Z270))*N(Berechnung!C270))</f>
        <v/>
      </c>
      <c r="M270" s="58">
        <f>IF($B270="","",(N(Berechnung!N270)+N(Berechnung!AA270))*N(Berechnung!C270))</f>
        <v/>
      </c>
      <c r="N270" s="58">
        <f>IF($B270="","",(N(Berechnung!O270)+N(Berechnung!AB270))*N(Berechnung!C270))</f>
        <v/>
      </c>
      <c r="O270" s="64">
        <f>IF($B270="","",SUM(C270:N270))</f>
        <v/>
      </c>
      <c r="P270" s="57">
        <f>'KQuote Mitarbeiter'!E270</f>
        <v/>
      </c>
      <c r="Q270" s="65">
        <f>'KQuote Mitarbeiter'!L270</f>
        <v/>
      </c>
      <c r="R270" s="57">
        <f>'KQuote Mitarbeiter'!D270</f>
        <v/>
      </c>
      <c r="S270" s="57">
        <f>'KQuote Mitarbeiter'!K270</f>
        <v/>
      </c>
    </row>
    <row r="271">
      <c r="A271" s="47">
        <f>'KQuote Mitarbeiter'!A271</f>
        <v/>
      </c>
      <c r="B271" s="48">
        <f>'KQuote Mitarbeiter'!B271</f>
        <v/>
      </c>
      <c r="C271" s="58">
        <f>IF($B271="","",(N(Berechnung!D271)+N(Berechnung!Q271))*N(Berechnung!C271))</f>
        <v/>
      </c>
      <c r="D271" s="58">
        <f>IF($B271="","",(N(Berechnung!E271)+N(Berechnung!R271))*N(Berechnung!C271))</f>
        <v/>
      </c>
      <c r="E271" s="58">
        <f>IF($B271="","",(N(Berechnung!F271)+N(Berechnung!S271))*N(Berechnung!C271))</f>
        <v/>
      </c>
      <c r="F271" s="58">
        <f>IF($B271="","",(N(Berechnung!G271)+N(Berechnung!T271))*N(Berechnung!C271))</f>
        <v/>
      </c>
      <c r="G271" s="58">
        <f>IF($B271="","",(N(Berechnung!H271)+N(Berechnung!U271))*N(Berechnung!C271))</f>
        <v/>
      </c>
      <c r="H271" s="58">
        <f>IF($B271="","",(N(Berechnung!I271)+N(Berechnung!V271))*N(Berechnung!C271))</f>
        <v/>
      </c>
      <c r="I271" s="58">
        <f>IF($B271="","",(N(Berechnung!J271)+N(Berechnung!W271))*N(Berechnung!C271))</f>
        <v/>
      </c>
      <c r="J271" s="58">
        <f>IF($B271="","",(N(Berechnung!K271)+N(Berechnung!X271))*N(Berechnung!C271))</f>
        <v/>
      </c>
      <c r="K271" s="58">
        <f>IF($B271="","",(N(Berechnung!L271)+N(Berechnung!Y271))*N(Berechnung!C271))</f>
        <v/>
      </c>
      <c r="L271" s="58">
        <f>IF($B271="","",(N(Berechnung!M271)+N(Berechnung!Z271))*N(Berechnung!C271))</f>
        <v/>
      </c>
      <c r="M271" s="58">
        <f>IF($B271="","",(N(Berechnung!N271)+N(Berechnung!AA271))*N(Berechnung!C271))</f>
        <v/>
      </c>
      <c r="N271" s="58">
        <f>IF($B271="","",(N(Berechnung!O271)+N(Berechnung!AB271))*N(Berechnung!C271))</f>
        <v/>
      </c>
      <c r="O271" s="64">
        <f>IF($B271="","",SUM(C271:N271))</f>
        <v/>
      </c>
      <c r="P271" s="57">
        <f>'KQuote Mitarbeiter'!E271</f>
        <v/>
      </c>
      <c r="Q271" s="65">
        <f>'KQuote Mitarbeiter'!L271</f>
        <v/>
      </c>
      <c r="R271" s="57">
        <f>'KQuote Mitarbeiter'!D271</f>
        <v/>
      </c>
      <c r="S271" s="57">
        <f>'KQuote Mitarbeiter'!K271</f>
        <v/>
      </c>
    </row>
    <row r="272">
      <c r="A272" s="47">
        <f>'KQuote Mitarbeiter'!A272</f>
        <v/>
      </c>
      <c r="B272" s="48">
        <f>'KQuote Mitarbeiter'!B272</f>
        <v/>
      </c>
      <c r="C272" s="58">
        <f>IF($B272="","",(N(Berechnung!D272)+N(Berechnung!Q272))*N(Berechnung!C272))</f>
        <v/>
      </c>
      <c r="D272" s="58">
        <f>IF($B272="","",(N(Berechnung!E272)+N(Berechnung!R272))*N(Berechnung!C272))</f>
        <v/>
      </c>
      <c r="E272" s="58">
        <f>IF($B272="","",(N(Berechnung!F272)+N(Berechnung!S272))*N(Berechnung!C272))</f>
        <v/>
      </c>
      <c r="F272" s="58">
        <f>IF($B272="","",(N(Berechnung!G272)+N(Berechnung!T272))*N(Berechnung!C272))</f>
        <v/>
      </c>
      <c r="G272" s="58">
        <f>IF($B272="","",(N(Berechnung!H272)+N(Berechnung!U272))*N(Berechnung!C272))</f>
        <v/>
      </c>
      <c r="H272" s="58">
        <f>IF($B272="","",(N(Berechnung!I272)+N(Berechnung!V272))*N(Berechnung!C272))</f>
        <v/>
      </c>
      <c r="I272" s="58">
        <f>IF($B272="","",(N(Berechnung!J272)+N(Berechnung!W272))*N(Berechnung!C272))</f>
        <v/>
      </c>
      <c r="J272" s="58">
        <f>IF($B272="","",(N(Berechnung!K272)+N(Berechnung!X272))*N(Berechnung!C272))</f>
        <v/>
      </c>
      <c r="K272" s="58">
        <f>IF($B272="","",(N(Berechnung!L272)+N(Berechnung!Y272))*N(Berechnung!C272))</f>
        <v/>
      </c>
      <c r="L272" s="58">
        <f>IF($B272="","",(N(Berechnung!M272)+N(Berechnung!Z272))*N(Berechnung!C272))</f>
        <v/>
      </c>
      <c r="M272" s="58">
        <f>IF($B272="","",(N(Berechnung!N272)+N(Berechnung!AA272))*N(Berechnung!C272))</f>
        <v/>
      </c>
      <c r="N272" s="58">
        <f>IF($B272="","",(N(Berechnung!O272)+N(Berechnung!AB272))*N(Berechnung!C272))</f>
        <v/>
      </c>
      <c r="O272" s="64">
        <f>IF($B272="","",SUM(C272:N272))</f>
        <v/>
      </c>
      <c r="P272" s="57">
        <f>'KQuote Mitarbeiter'!E272</f>
        <v/>
      </c>
      <c r="Q272" s="65">
        <f>'KQuote Mitarbeiter'!L272</f>
        <v/>
      </c>
      <c r="R272" s="57">
        <f>'KQuote Mitarbeiter'!D272</f>
        <v/>
      </c>
      <c r="S272" s="57">
        <f>'KQuote Mitarbeiter'!K272</f>
        <v/>
      </c>
    </row>
    <row r="273">
      <c r="A273" s="47">
        <f>'KQuote Mitarbeiter'!A273</f>
        <v/>
      </c>
      <c r="B273" s="48">
        <f>'KQuote Mitarbeiter'!B273</f>
        <v/>
      </c>
      <c r="C273" s="58">
        <f>IF($B273="","",(N(Berechnung!D273)+N(Berechnung!Q273))*N(Berechnung!C273))</f>
        <v/>
      </c>
      <c r="D273" s="58">
        <f>IF($B273="","",(N(Berechnung!E273)+N(Berechnung!R273))*N(Berechnung!C273))</f>
        <v/>
      </c>
      <c r="E273" s="58">
        <f>IF($B273="","",(N(Berechnung!F273)+N(Berechnung!S273))*N(Berechnung!C273))</f>
        <v/>
      </c>
      <c r="F273" s="58">
        <f>IF($B273="","",(N(Berechnung!G273)+N(Berechnung!T273))*N(Berechnung!C273))</f>
        <v/>
      </c>
      <c r="G273" s="58">
        <f>IF($B273="","",(N(Berechnung!H273)+N(Berechnung!U273))*N(Berechnung!C273))</f>
        <v/>
      </c>
      <c r="H273" s="58">
        <f>IF($B273="","",(N(Berechnung!I273)+N(Berechnung!V273))*N(Berechnung!C273))</f>
        <v/>
      </c>
      <c r="I273" s="58">
        <f>IF($B273="","",(N(Berechnung!J273)+N(Berechnung!W273))*N(Berechnung!C273))</f>
        <v/>
      </c>
      <c r="J273" s="58">
        <f>IF($B273="","",(N(Berechnung!K273)+N(Berechnung!X273))*N(Berechnung!C273))</f>
        <v/>
      </c>
      <c r="K273" s="58">
        <f>IF($B273="","",(N(Berechnung!L273)+N(Berechnung!Y273))*N(Berechnung!C273))</f>
        <v/>
      </c>
      <c r="L273" s="58">
        <f>IF($B273="","",(N(Berechnung!M273)+N(Berechnung!Z273))*N(Berechnung!C273))</f>
        <v/>
      </c>
      <c r="M273" s="58">
        <f>IF($B273="","",(N(Berechnung!N273)+N(Berechnung!AA273))*N(Berechnung!C273))</f>
        <v/>
      </c>
      <c r="N273" s="58">
        <f>IF($B273="","",(N(Berechnung!O273)+N(Berechnung!AB273))*N(Berechnung!C273))</f>
        <v/>
      </c>
      <c r="O273" s="64">
        <f>IF($B273="","",SUM(C273:N273))</f>
        <v/>
      </c>
      <c r="P273" s="57">
        <f>'KQuote Mitarbeiter'!E273</f>
        <v/>
      </c>
      <c r="Q273" s="65">
        <f>'KQuote Mitarbeiter'!L273</f>
        <v/>
      </c>
      <c r="R273" s="57">
        <f>'KQuote Mitarbeiter'!D273</f>
        <v/>
      </c>
      <c r="S273" s="57">
        <f>'KQuote Mitarbeiter'!K273</f>
        <v/>
      </c>
    </row>
    <row r="274">
      <c r="A274" s="47">
        <f>'KQuote Mitarbeiter'!A274</f>
        <v/>
      </c>
      <c r="B274" s="48">
        <f>'KQuote Mitarbeiter'!B274</f>
        <v/>
      </c>
      <c r="C274" s="58">
        <f>IF($B274="","",(N(Berechnung!D274)+N(Berechnung!Q274))*N(Berechnung!C274))</f>
        <v/>
      </c>
      <c r="D274" s="58">
        <f>IF($B274="","",(N(Berechnung!E274)+N(Berechnung!R274))*N(Berechnung!C274))</f>
        <v/>
      </c>
      <c r="E274" s="58">
        <f>IF($B274="","",(N(Berechnung!F274)+N(Berechnung!S274))*N(Berechnung!C274))</f>
        <v/>
      </c>
      <c r="F274" s="58">
        <f>IF($B274="","",(N(Berechnung!G274)+N(Berechnung!T274))*N(Berechnung!C274))</f>
        <v/>
      </c>
      <c r="G274" s="58">
        <f>IF($B274="","",(N(Berechnung!H274)+N(Berechnung!U274))*N(Berechnung!C274))</f>
        <v/>
      </c>
      <c r="H274" s="58">
        <f>IF($B274="","",(N(Berechnung!I274)+N(Berechnung!V274))*N(Berechnung!C274))</f>
        <v/>
      </c>
      <c r="I274" s="58">
        <f>IF($B274="","",(N(Berechnung!J274)+N(Berechnung!W274))*N(Berechnung!C274))</f>
        <v/>
      </c>
      <c r="J274" s="58">
        <f>IF($B274="","",(N(Berechnung!K274)+N(Berechnung!X274))*N(Berechnung!C274))</f>
        <v/>
      </c>
      <c r="K274" s="58">
        <f>IF($B274="","",(N(Berechnung!L274)+N(Berechnung!Y274))*N(Berechnung!C274))</f>
        <v/>
      </c>
      <c r="L274" s="58">
        <f>IF($B274="","",(N(Berechnung!M274)+N(Berechnung!Z274))*N(Berechnung!C274))</f>
        <v/>
      </c>
      <c r="M274" s="58">
        <f>IF($B274="","",(N(Berechnung!N274)+N(Berechnung!AA274))*N(Berechnung!C274))</f>
        <v/>
      </c>
      <c r="N274" s="58">
        <f>IF($B274="","",(N(Berechnung!O274)+N(Berechnung!AB274))*N(Berechnung!C274))</f>
        <v/>
      </c>
      <c r="O274" s="64">
        <f>IF($B274="","",SUM(C274:N274))</f>
        <v/>
      </c>
      <c r="P274" s="57">
        <f>'KQuote Mitarbeiter'!E274</f>
        <v/>
      </c>
      <c r="Q274" s="65">
        <f>'KQuote Mitarbeiter'!L274</f>
        <v/>
      </c>
      <c r="R274" s="57">
        <f>'KQuote Mitarbeiter'!D274</f>
        <v/>
      </c>
      <c r="S274" s="57">
        <f>'KQuote Mitarbeiter'!K274</f>
        <v/>
      </c>
    </row>
    <row r="275">
      <c r="A275" s="47">
        <f>'KQuote Mitarbeiter'!A275</f>
        <v/>
      </c>
      <c r="B275" s="48">
        <f>'KQuote Mitarbeiter'!B275</f>
        <v/>
      </c>
      <c r="C275" s="58">
        <f>IF($B275="","",(N(Berechnung!D275)+N(Berechnung!Q275))*N(Berechnung!C275))</f>
        <v/>
      </c>
      <c r="D275" s="58">
        <f>IF($B275="","",(N(Berechnung!E275)+N(Berechnung!R275))*N(Berechnung!C275))</f>
        <v/>
      </c>
      <c r="E275" s="58">
        <f>IF($B275="","",(N(Berechnung!F275)+N(Berechnung!S275))*N(Berechnung!C275))</f>
        <v/>
      </c>
      <c r="F275" s="58">
        <f>IF($B275="","",(N(Berechnung!G275)+N(Berechnung!T275))*N(Berechnung!C275))</f>
        <v/>
      </c>
      <c r="G275" s="58">
        <f>IF($B275="","",(N(Berechnung!H275)+N(Berechnung!U275))*N(Berechnung!C275))</f>
        <v/>
      </c>
      <c r="H275" s="58">
        <f>IF($B275="","",(N(Berechnung!I275)+N(Berechnung!V275))*N(Berechnung!C275))</f>
        <v/>
      </c>
      <c r="I275" s="58">
        <f>IF($B275="","",(N(Berechnung!J275)+N(Berechnung!W275))*N(Berechnung!C275))</f>
        <v/>
      </c>
      <c r="J275" s="58">
        <f>IF($B275="","",(N(Berechnung!K275)+N(Berechnung!X275))*N(Berechnung!C275))</f>
        <v/>
      </c>
      <c r="K275" s="58">
        <f>IF($B275="","",(N(Berechnung!L275)+N(Berechnung!Y275))*N(Berechnung!C275))</f>
        <v/>
      </c>
      <c r="L275" s="58">
        <f>IF($B275="","",(N(Berechnung!M275)+N(Berechnung!Z275))*N(Berechnung!C275))</f>
        <v/>
      </c>
      <c r="M275" s="58">
        <f>IF($B275="","",(N(Berechnung!N275)+N(Berechnung!AA275))*N(Berechnung!C275))</f>
        <v/>
      </c>
      <c r="N275" s="58">
        <f>IF($B275="","",(N(Berechnung!O275)+N(Berechnung!AB275))*N(Berechnung!C275))</f>
        <v/>
      </c>
      <c r="O275" s="64">
        <f>IF($B275="","",SUM(C275:N275))</f>
        <v/>
      </c>
      <c r="P275" s="57">
        <f>'KQuote Mitarbeiter'!E275</f>
        <v/>
      </c>
      <c r="Q275" s="65">
        <f>'KQuote Mitarbeiter'!L275</f>
        <v/>
      </c>
      <c r="R275" s="57">
        <f>'KQuote Mitarbeiter'!D275</f>
        <v/>
      </c>
      <c r="S275" s="57">
        <f>'KQuote Mitarbeiter'!K275</f>
        <v/>
      </c>
    </row>
    <row r="276">
      <c r="A276" s="47">
        <f>'KQuote Mitarbeiter'!A276</f>
        <v/>
      </c>
      <c r="B276" s="48">
        <f>'KQuote Mitarbeiter'!B276</f>
        <v/>
      </c>
      <c r="C276" s="58">
        <f>IF($B276="","",(N(Berechnung!D276)+N(Berechnung!Q276))*N(Berechnung!C276))</f>
        <v/>
      </c>
      <c r="D276" s="58">
        <f>IF($B276="","",(N(Berechnung!E276)+N(Berechnung!R276))*N(Berechnung!C276))</f>
        <v/>
      </c>
      <c r="E276" s="58">
        <f>IF($B276="","",(N(Berechnung!F276)+N(Berechnung!S276))*N(Berechnung!C276))</f>
        <v/>
      </c>
      <c r="F276" s="58">
        <f>IF($B276="","",(N(Berechnung!G276)+N(Berechnung!T276))*N(Berechnung!C276))</f>
        <v/>
      </c>
      <c r="G276" s="58">
        <f>IF($B276="","",(N(Berechnung!H276)+N(Berechnung!U276))*N(Berechnung!C276))</f>
        <v/>
      </c>
      <c r="H276" s="58">
        <f>IF($B276="","",(N(Berechnung!I276)+N(Berechnung!V276))*N(Berechnung!C276))</f>
        <v/>
      </c>
      <c r="I276" s="58">
        <f>IF($B276="","",(N(Berechnung!J276)+N(Berechnung!W276))*N(Berechnung!C276))</f>
        <v/>
      </c>
      <c r="J276" s="58">
        <f>IF($B276="","",(N(Berechnung!K276)+N(Berechnung!X276))*N(Berechnung!C276))</f>
        <v/>
      </c>
      <c r="K276" s="58">
        <f>IF($B276="","",(N(Berechnung!L276)+N(Berechnung!Y276))*N(Berechnung!C276))</f>
        <v/>
      </c>
      <c r="L276" s="58">
        <f>IF($B276="","",(N(Berechnung!M276)+N(Berechnung!Z276))*N(Berechnung!C276))</f>
        <v/>
      </c>
      <c r="M276" s="58">
        <f>IF($B276="","",(N(Berechnung!N276)+N(Berechnung!AA276))*N(Berechnung!C276))</f>
        <v/>
      </c>
      <c r="N276" s="58">
        <f>IF($B276="","",(N(Berechnung!O276)+N(Berechnung!AB276))*N(Berechnung!C276))</f>
        <v/>
      </c>
      <c r="O276" s="64">
        <f>IF($B276="","",SUM(C276:N276))</f>
        <v/>
      </c>
      <c r="P276" s="57">
        <f>'KQuote Mitarbeiter'!E276</f>
        <v/>
      </c>
      <c r="Q276" s="65">
        <f>'KQuote Mitarbeiter'!L276</f>
        <v/>
      </c>
      <c r="R276" s="57">
        <f>'KQuote Mitarbeiter'!D276</f>
        <v/>
      </c>
      <c r="S276" s="57">
        <f>'KQuote Mitarbeiter'!K276</f>
        <v/>
      </c>
    </row>
    <row r="277">
      <c r="A277" s="47">
        <f>'KQuote Mitarbeiter'!A277</f>
        <v/>
      </c>
      <c r="B277" s="48">
        <f>'KQuote Mitarbeiter'!B277</f>
        <v/>
      </c>
      <c r="C277" s="58">
        <f>IF($B277="","",(N(Berechnung!D277)+N(Berechnung!Q277))*N(Berechnung!C277))</f>
        <v/>
      </c>
      <c r="D277" s="58">
        <f>IF($B277="","",(N(Berechnung!E277)+N(Berechnung!R277))*N(Berechnung!C277))</f>
        <v/>
      </c>
      <c r="E277" s="58">
        <f>IF($B277="","",(N(Berechnung!F277)+N(Berechnung!S277))*N(Berechnung!C277))</f>
        <v/>
      </c>
      <c r="F277" s="58">
        <f>IF($B277="","",(N(Berechnung!G277)+N(Berechnung!T277))*N(Berechnung!C277))</f>
        <v/>
      </c>
      <c r="G277" s="58">
        <f>IF($B277="","",(N(Berechnung!H277)+N(Berechnung!U277))*N(Berechnung!C277))</f>
        <v/>
      </c>
      <c r="H277" s="58">
        <f>IF($B277="","",(N(Berechnung!I277)+N(Berechnung!V277))*N(Berechnung!C277))</f>
        <v/>
      </c>
      <c r="I277" s="58">
        <f>IF($B277="","",(N(Berechnung!J277)+N(Berechnung!W277))*N(Berechnung!C277))</f>
        <v/>
      </c>
      <c r="J277" s="58">
        <f>IF($B277="","",(N(Berechnung!K277)+N(Berechnung!X277))*N(Berechnung!C277))</f>
        <v/>
      </c>
      <c r="K277" s="58">
        <f>IF($B277="","",(N(Berechnung!L277)+N(Berechnung!Y277))*N(Berechnung!C277))</f>
        <v/>
      </c>
      <c r="L277" s="58">
        <f>IF($B277="","",(N(Berechnung!M277)+N(Berechnung!Z277))*N(Berechnung!C277))</f>
        <v/>
      </c>
      <c r="M277" s="58">
        <f>IF($B277="","",(N(Berechnung!N277)+N(Berechnung!AA277))*N(Berechnung!C277))</f>
        <v/>
      </c>
      <c r="N277" s="58">
        <f>IF($B277="","",(N(Berechnung!O277)+N(Berechnung!AB277))*N(Berechnung!C277))</f>
        <v/>
      </c>
      <c r="O277" s="64">
        <f>IF($B277="","",SUM(C277:N277))</f>
        <v/>
      </c>
      <c r="P277" s="57">
        <f>'KQuote Mitarbeiter'!E277</f>
        <v/>
      </c>
      <c r="Q277" s="65">
        <f>'KQuote Mitarbeiter'!L277</f>
        <v/>
      </c>
      <c r="R277" s="57">
        <f>'KQuote Mitarbeiter'!D277</f>
        <v/>
      </c>
      <c r="S277" s="57">
        <f>'KQuote Mitarbeiter'!K277</f>
        <v/>
      </c>
    </row>
    <row r="278">
      <c r="A278" s="47">
        <f>'KQuote Mitarbeiter'!A278</f>
        <v/>
      </c>
      <c r="B278" s="48">
        <f>'KQuote Mitarbeiter'!B278</f>
        <v/>
      </c>
      <c r="C278" s="58">
        <f>IF($B278="","",(N(Berechnung!D278)+N(Berechnung!Q278))*N(Berechnung!C278))</f>
        <v/>
      </c>
      <c r="D278" s="58">
        <f>IF($B278="","",(N(Berechnung!E278)+N(Berechnung!R278))*N(Berechnung!C278))</f>
        <v/>
      </c>
      <c r="E278" s="58">
        <f>IF($B278="","",(N(Berechnung!F278)+N(Berechnung!S278))*N(Berechnung!C278))</f>
        <v/>
      </c>
      <c r="F278" s="58">
        <f>IF($B278="","",(N(Berechnung!G278)+N(Berechnung!T278))*N(Berechnung!C278))</f>
        <v/>
      </c>
      <c r="G278" s="58">
        <f>IF($B278="","",(N(Berechnung!H278)+N(Berechnung!U278))*N(Berechnung!C278))</f>
        <v/>
      </c>
      <c r="H278" s="58">
        <f>IF($B278="","",(N(Berechnung!I278)+N(Berechnung!V278))*N(Berechnung!C278))</f>
        <v/>
      </c>
      <c r="I278" s="58">
        <f>IF($B278="","",(N(Berechnung!J278)+N(Berechnung!W278))*N(Berechnung!C278))</f>
        <v/>
      </c>
      <c r="J278" s="58">
        <f>IF($B278="","",(N(Berechnung!K278)+N(Berechnung!X278))*N(Berechnung!C278))</f>
        <v/>
      </c>
      <c r="K278" s="58">
        <f>IF($B278="","",(N(Berechnung!L278)+N(Berechnung!Y278))*N(Berechnung!C278))</f>
        <v/>
      </c>
      <c r="L278" s="58">
        <f>IF($B278="","",(N(Berechnung!M278)+N(Berechnung!Z278))*N(Berechnung!C278))</f>
        <v/>
      </c>
      <c r="M278" s="58">
        <f>IF($B278="","",(N(Berechnung!N278)+N(Berechnung!AA278))*N(Berechnung!C278))</f>
        <v/>
      </c>
      <c r="N278" s="58">
        <f>IF($B278="","",(N(Berechnung!O278)+N(Berechnung!AB278))*N(Berechnung!C278))</f>
        <v/>
      </c>
      <c r="O278" s="64">
        <f>IF($B278="","",SUM(C278:N278))</f>
        <v/>
      </c>
      <c r="P278" s="57">
        <f>'KQuote Mitarbeiter'!E278</f>
        <v/>
      </c>
      <c r="Q278" s="65">
        <f>'KQuote Mitarbeiter'!L278</f>
        <v/>
      </c>
      <c r="R278" s="57">
        <f>'KQuote Mitarbeiter'!D278</f>
        <v/>
      </c>
      <c r="S278" s="57">
        <f>'KQuote Mitarbeiter'!K278</f>
        <v/>
      </c>
    </row>
    <row r="279">
      <c r="A279" s="47">
        <f>'KQuote Mitarbeiter'!A279</f>
        <v/>
      </c>
      <c r="B279" s="48">
        <f>'KQuote Mitarbeiter'!B279</f>
        <v/>
      </c>
      <c r="C279" s="58">
        <f>IF($B279="","",(N(Berechnung!D279)+N(Berechnung!Q279))*N(Berechnung!C279))</f>
        <v/>
      </c>
      <c r="D279" s="58">
        <f>IF($B279="","",(N(Berechnung!E279)+N(Berechnung!R279))*N(Berechnung!C279))</f>
        <v/>
      </c>
      <c r="E279" s="58">
        <f>IF($B279="","",(N(Berechnung!F279)+N(Berechnung!S279))*N(Berechnung!C279))</f>
        <v/>
      </c>
      <c r="F279" s="58">
        <f>IF($B279="","",(N(Berechnung!G279)+N(Berechnung!T279))*N(Berechnung!C279))</f>
        <v/>
      </c>
      <c r="G279" s="58">
        <f>IF($B279="","",(N(Berechnung!H279)+N(Berechnung!U279))*N(Berechnung!C279))</f>
        <v/>
      </c>
      <c r="H279" s="58">
        <f>IF($B279="","",(N(Berechnung!I279)+N(Berechnung!V279))*N(Berechnung!C279))</f>
        <v/>
      </c>
      <c r="I279" s="58">
        <f>IF($B279="","",(N(Berechnung!J279)+N(Berechnung!W279))*N(Berechnung!C279))</f>
        <v/>
      </c>
      <c r="J279" s="58">
        <f>IF($B279="","",(N(Berechnung!K279)+N(Berechnung!X279))*N(Berechnung!C279))</f>
        <v/>
      </c>
      <c r="K279" s="58">
        <f>IF($B279="","",(N(Berechnung!L279)+N(Berechnung!Y279))*N(Berechnung!C279))</f>
        <v/>
      </c>
      <c r="L279" s="58">
        <f>IF($B279="","",(N(Berechnung!M279)+N(Berechnung!Z279))*N(Berechnung!C279))</f>
        <v/>
      </c>
      <c r="M279" s="58">
        <f>IF($B279="","",(N(Berechnung!N279)+N(Berechnung!AA279))*N(Berechnung!C279))</f>
        <v/>
      </c>
      <c r="N279" s="58">
        <f>IF($B279="","",(N(Berechnung!O279)+N(Berechnung!AB279))*N(Berechnung!C279))</f>
        <v/>
      </c>
      <c r="O279" s="64">
        <f>IF($B279="","",SUM(C279:N279))</f>
        <v/>
      </c>
      <c r="P279" s="57">
        <f>'KQuote Mitarbeiter'!E279</f>
        <v/>
      </c>
      <c r="Q279" s="65">
        <f>'KQuote Mitarbeiter'!L279</f>
        <v/>
      </c>
      <c r="R279" s="57">
        <f>'KQuote Mitarbeiter'!D279</f>
        <v/>
      </c>
      <c r="S279" s="57">
        <f>'KQuote Mitarbeiter'!K279</f>
        <v/>
      </c>
    </row>
    <row r="280">
      <c r="A280" s="47">
        <f>'KQuote Mitarbeiter'!A280</f>
        <v/>
      </c>
      <c r="B280" s="48">
        <f>'KQuote Mitarbeiter'!B280</f>
        <v/>
      </c>
      <c r="C280" s="58">
        <f>IF($B280="","",(N(Berechnung!D280)+N(Berechnung!Q280))*N(Berechnung!C280))</f>
        <v/>
      </c>
      <c r="D280" s="58">
        <f>IF($B280="","",(N(Berechnung!E280)+N(Berechnung!R280))*N(Berechnung!C280))</f>
        <v/>
      </c>
      <c r="E280" s="58">
        <f>IF($B280="","",(N(Berechnung!F280)+N(Berechnung!S280))*N(Berechnung!C280))</f>
        <v/>
      </c>
      <c r="F280" s="58">
        <f>IF($B280="","",(N(Berechnung!G280)+N(Berechnung!T280))*N(Berechnung!C280))</f>
        <v/>
      </c>
      <c r="G280" s="58">
        <f>IF($B280="","",(N(Berechnung!H280)+N(Berechnung!U280))*N(Berechnung!C280))</f>
        <v/>
      </c>
      <c r="H280" s="58">
        <f>IF($B280="","",(N(Berechnung!I280)+N(Berechnung!V280))*N(Berechnung!C280))</f>
        <v/>
      </c>
      <c r="I280" s="58">
        <f>IF($B280="","",(N(Berechnung!J280)+N(Berechnung!W280))*N(Berechnung!C280))</f>
        <v/>
      </c>
      <c r="J280" s="58">
        <f>IF($B280="","",(N(Berechnung!K280)+N(Berechnung!X280))*N(Berechnung!C280))</f>
        <v/>
      </c>
      <c r="K280" s="58">
        <f>IF($B280="","",(N(Berechnung!L280)+N(Berechnung!Y280))*N(Berechnung!C280))</f>
        <v/>
      </c>
      <c r="L280" s="58">
        <f>IF($B280="","",(N(Berechnung!M280)+N(Berechnung!Z280))*N(Berechnung!C280))</f>
        <v/>
      </c>
      <c r="M280" s="58">
        <f>IF($B280="","",(N(Berechnung!N280)+N(Berechnung!AA280))*N(Berechnung!C280))</f>
        <v/>
      </c>
      <c r="N280" s="58">
        <f>IF($B280="","",(N(Berechnung!O280)+N(Berechnung!AB280))*N(Berechnung!C280))</f>
        <v/>
      </c>
      <c r="O280" s="64">
        <f>IF($B280="","",SUM(C280:N280))</f>
        <v/>
      </c>
      <c r="P280" s="57">
        <f>'KQuote Mitarbeiter'!E280</f>
        <v/>
      </c>
      <c r="Q280" s="65">
        <f>'KQuote Mitarbeiter'!L280</f>
        <v/>
      </c>
      <c r="R280" s="57">
        <f>'KQuote Mitarbeiter'!D280</f>
        <v/>
      </c>
      <c r="S280" s="57">
        <f>'KQuote Mitarbeiter'!K280</f>
        <v/>
      </c>
    </row>
    <row r="281">
      <c r="A281" s="47">
        <f>'KQuote Mitarbeiter'!A281</f>
        <v/>
      </c>
      <c r="B281" s="48">
        <f>'KQuote Mitarbeiter'!B281</f>
        <v/>
      </c>
      <c r="C281" s="58">
        <f>IF($B281="","",(N(Berechnung!D281)+N(Berechnung!Q281))*N(Berechnung!C281))</f>
        <v/>
      </c>
      <c r="D281" s="58">
        <f>IF($B281="","",(N(Berechnung!E281)+N(Berechnung!R281))*N(Berechnung!C281))</f>
        <v/>
      </c>
      <c r="E281" s="58">
        <f>IF($B281="","",(N(Berechnung!F281)+N(Berechnung!S281))*N(Berechnung!C281))</f>
        <v/>
      </c>
      <c r="F281" s="58">
        <f>IF($B281="","",(N(Berechnung!G281)+N(Berechnung!T281))*N(Berechnung!C281))</f>
        <v/>
      </c>
      <c r="G281" s="58">
        <f>IF($B281="","",(N(Berechnung!H281)+N(Berechnung!U281))*N(Berechnung!C281))</f>
        <v/>
      </c>
      <c r="H281" s="58">
        <f>IF($B281="","",(N(Berechnung!I281)+N(Berechnung!V281))*N(Berechnung!C281))</f>
        <v/>
      </c>
      <c r="I281" s="58">
        <f>IF($B281="","",(N(Berechnung!J281)+N(Berechnung!W281))*N(Berechnung!C281))</f>
        <v/>
      </c>
      <c r="J281" s="58">
        <f>IF($B281="","",(N(Berechnung!K281)+N(Berechnung!X281))*N(Berechnung!C281))</f>
        <v/>
      </c>
      <c r="K281" s="58">
        <f>IF($B281="","",(N(Berechnung!L281)+N(Berechnung!Y281))*N(Berechnung!C281))</f>
        <v/>
      </c>
      <c r="L281" s="58">
        <f>IF($B281="","",(N(Berechnung!M281)+N(Berechnung!Z281))*N(Berechnung!C281))</f>
        <v/>
      </c>
      <c r="M281" s="58">
        <f>IF($B281="","",(N(Berechnung!N281)+N(Berechnung!AA281))*N(Berechnung!C281))</f>
        <v/>
      </c>
      <c r="N281" s="58">
        <f>IF($B281="","",(N(Berechnung!O281)+N(Berechnung!AB281))*N(Berechnung!C281))</f>
        <v/>
      </c>
      <c r="O281" s="64">
        <f>IF($B281="","",SUM(C281:N281))</f>
        <v/>
      </c>
      <c r="P281" s="57">
        <f>'KQuote Mitarbeiter'!E281</f>
        <v/>
      </c>
      <c r="Q281" s="65">
        <f>'KQuote Mitarbeiter'!L281</f>
        <v/>
      </c>
      <c r="R281" s="57">
        <f>'KQuote Mitarbeiter'!D281</f>
        <v/>
      </c>
      <c r="S281" s="57">
        <f>'KQuote Mitarbeiter'!K281</f>
        <v/>
      </c>
    </row>
    <row r="282">
      <c r="A282" s="47">
        <f>'KQuote Mitarbeiter'!A282</f>
        <v/>
      </c>
      <c r="B282" s="48">
        <f>'KQuote Mitarbeiter'!B282</f>
        <v/>
      </c>
      <c r="C282" s="58">
        <f>IF($B282="","",(N(Berechnung!D282)+N(Berechnung!Q282))*N(Berechnung!C282))</f>
        <v/>
      </c>
      <c r="D282" s="58">
        <f>IF($B282="","",(N(Berechnung!E282)+N(Berechnung!R282))*N(Berechnung!C282))</f>
        <v/>
      </c>
      <c r="E282" s="58">
        <f>IF($B282="","",(N(Berechnung!F282)+N(Berechnung!S282))*N(Berechnung!C282))</f>
        <v/>
      </c>
      <c r="F282" s="58">
        <f>IF($B282="","",(N(Berechnung!G282)+N(Berechnung!T282))*N(Berechnung!C282))</f>
        <v/>
      </c>
      <c r="G282" s="58">
        <f>IF($B282="","",(N(Berechnung!H282)+N(Berechnung!U282))*N(Berechnung!C282))</f>
        <v/>
      </c>
      <c r="H282" s="58">
        <f>IF($B282="","",(N(Berechnung!I282)+N(Berechnung!V282))*N(Berechnung!C282))</f>
        <v/>
      </c>
      <c r="I282" s="58">
        <f>IF($B282="","",(N(Berechnung!J282)+N(Berechnung!W282))*N(Berechnung!C282))</f>
        <v/>
      </c>
      <c r="J282" s="58">
        <f>IF($B282="","",(N(Berechnung!K282)+N(Berechnung!X282))*N(Berechnung!C282))</f>
        <v/>
      </c>
      <c r="K282" s="58">
        <f>IF($B282="","",(N(Berechnung!L282)+N(Berechnung!Y282))*N(Berechnung!C282))</f>
        <v/>
      </c>
      <c r="L282" s="58">
        <f>IF($B282="","",(N(Berechnung!M282)+N(Berechnung!Z282))*N(Berechnung!C282))</f>
        <v/>
      </c>
      <c r="M282" s="58">
        <f>IF($B282="","",(N(Berechnung!N282)+N(Berechnung!AA282))*N(Berechnung!C282))</f>
        <v/>
      </c>
      <c r="N282" s="58">
        <f>IF($B282="","",(N(Berechnung!O282)+N(Berechnung!AB282))*N(Berechnung!C282))</f>
        <v/>
      </c>
      <c r="O282" s="64">
        <f>IF($B282="","",SUM(C282:N282))</f>
        <v/>
      </c>
      <c r="P282" s="57">
        <f>'KQuote Mitarbeiter'!E282</f>
        <v/>
      </c>
      <c r="Q282" s="65">
        <f>'KQuote Mitarbeiter'!L282</f>
        <v/>
      </c>
      <c r="R282" s="57">
        <f>'KQuote Mitarbeiter'!D282</f>
        <v/>
      </c>
      <c r="S282" s="57">
        <f>'KQuote Mitarbeiter'!K282</f>
        <v/>
      </c>
    </row>
    <row r="283">
      <c r="A283" s="47">
        <f>'KQuote Mitarbeiter'!A283</f>
        <v/>
      </c>
      <c r="B283" s="48">
        <f>'KQuote Mitarbeiter'!B283</f>
        <v/>
      </c>
      <c r="C283" s="58">
        <f>IF($B283="","",(N(Berechnung!D283)+N(Berechnung!Q283))*N(Berechnung!C283))</f>
        <v/>
      </c>
      <c r="D283" s="58">
        <f>IF($B283="","",(N(Berechnung!E283)+N(Berechnung!R283))*N(Berechnung!C283))</f>
        <v/>
      </c>
      <c r="E283" s="58">
        <f>IF($B283="","",(N(Berechnung!F283)+N(Berechnung!S283))*N(Berechnung!C283))</f>
        <v/>
      </c>
      <c r="F283" s="58">
        <f>IF($B283="","",(N(Berechnung!G283)+N(Berechnung!T283))*N(Berechnung!C283))</f>
        <v/>
      </c>
      <c r="G283" s="58">
        <f>IF($B283="","",(N(Berechnung!H283)+N(Berechnung!U283))*N(Berechnung!C283))</f>
        <v/>
      </c>
      <c r="H283" s="58">
        <f>IF($B283="","",(N(Berechnung!I283)+N(Berechnung!V283))*N(Berechnung!C283))</f>
        <v/>
      </c>
      <c r="I283" s="58">
        <f>IF($B283="","",(N(Berechnung!J283)+N(Berechnung!W283))*N(Berechnung!C283))</f>
        <v/>
      </c>
      <c r="J283" s="58">
        <f>IF($B283="","",(N(Berechnung!K283)+N(Berechnung!X283))*N(Berechnung!C283))</f>
        <v/>
      </c>
      <c r="K283" s="58">
        <f>IF($B283="","",(N(Berechnung!L283)+N(Berechnung!Y283))*N(Berechnung!C283))</f>
        <v/>
      </c>
      <c r="L283" s="58">
        <f>IF($B283="","",(N(Berechnung!M283)+N(Berechnung!Z283))*N(Berechnung!C283))</f>
        <v/>
      </c>
      <c r="M283" s="58">
        <f>IF($B283="","",(N(Berechnung!N283)+N(Berechnung!AA283))*N(Berechnung!C283))</f>
        <v/>
      </c>
      <c r="N283" s="58">
        <f>IF($B283="","",(N(Berechnung!O283)+N(Berechnung!AB283))*N(Berechnung!C283))</f>
        <v/>
      </c>
      <c r="O283" s="64">
        <f>IF($B283="","",SUM(C283:N283))</f>
        <v/>
      </c>
      <c r="P283" s="57">
        <f>'KQuote Mitarbeiter'!E283</f>
        <v/>
      </c>
      <c r="Q283" s="65">
        <f>'KQuote Mitarbeiter'!L283</f>
        <v/>
      </c>
      <c r="R283" s="57">
        <f>'KQuote Mitarbeiter'!D283</f>
        <v/>
      </c>
      <c r="S283" s="57">
        <f>'KQuote Mitarbeiter'!K283</f>
        <v/>
      </c>
    </row>
    <row r="284">
      <c r="A284" s="47">
        <f>'KQuote Mitarbeiter'!A284</f>
        <v/>
      </c>
      <c r="B284" s="48">
        <f>'KQuote Mitarbeiter'!B284</f>
        <v/>
      </c>
      <c r="C284" s="58">
        <f>IF($B284="","",(N(Berechnung!D284)+N(Berechnung!Q284))*N(Berechnung!C284))</f>
        <v/>
      </c>
      <c r="D284" s="58">
        <f>IF($B284="","",(N(Berechnung!E284)+N(Berechnung!R284))*N(Berechnung!C284))</f>
        <v/>
      </c>
      <c r="E284" s="58">
        <f>IF($B284="","",(N(Berechnung!F284)+N(Berechnung!S284))*N(Berechnung!C284))</f>
        <v/>
      </c>
      <c r="F284" s="58">
        <f>IF($B284="","",(N(Berechnung!G284)+N(Berechnung!T284))*N(Berechnung!C284))</f>
        <v/>
      </c>
      <c r="G284" s="58">
        <f>IF($B284="","",(N(Berechnung!H284)+N(Berechnung!U284))*N(Berechnung!C284))</f>
        <v/>
      </c>
      <c r="H284" s="58">
        <f>IF($B284="","",(N(Berechnung!I284)+N(Berechnung!V284))*N(Berechnung!C284))</f>
        <v/>
      </c>
      <c r="I284" s="58">
        <f>IF($B284="","",(N(Berechnung!J284)+N(Berechnung!W284))*N(Berechnung!C284))</f>
        <v/>
      </c>
      <c r="J284" s="58">
        <f>IF($B284="","",(N(Berechnung!K284)+N(Berechnung!X284))*N(Berechnung!C284))</f>
        <v/>
      </c>
      <c r="K284" s="58">
        <f>IF($B284="","",(N(Berechnung!L284)+N(Berechnung!Y284))*N(Berechnung!C284))</f>
        <v/>
      </c>
      <c r="L284" s="58">
        <f>IF($B284="","",(N(Berechnung!M284)+N(Berechnung!Z284))*N(Berechnung!C284))</f>
        <v/>
      </c>
      <c r="M284" s="58">
        <f>IF($B284="","",(N(Berechnung!N284)+N(Berechnung!AA284))*N(Berechnung!C284))</f>
        <v/>
      </c>
      <c r="N284" s="58">
        <f>IF($B284="","",(N(Berechnung!O284)+N(Berechnung!AB284))*N(Berechnung!C284))</f>
        <v/>
      </c>
      <c r="O284" s="64">
        <f>IF($B284="","",SUM(C284:N284))</f>
        <v/>
      </c>
      <c r="P284" s="57">
        <f>'KQuote Mitarbeiter'!E284</f>
        <v/>
      </c>
      <c r="Q284" s="65">
        <f>'KQuote Mitarbeiter'!L284</f>
        <v/>
      </c>
      <c r="R284" s="57">
        <f>'KQuote Mitarbeiter'!D284</f>
        <v/>
      </c>
      <c r="S284" s="57">
        <f>'KQuote Mitarbeiter'!K284</f>
        <v/>
      </c>
    </row>
    <row r="285">
      <c r="A285" s="47">
        <f>'KQuote Mitarbeiter'!A285</f>
        <v/>
      </c>
      <c r="B285" s="48">
        <f>'KQuote Mitarbeiter'!B285</f>
        <v/>
      </c>
      <c r="C285" s="58">
        <f>IF($B285="","",(N(Berechnung!D285)+N(Berechnung!Q285))*N(Berechnung!C285))</f>
        <v/>
      </c>
      <c r="D285" s="58">
        <f>IF($B285="","",(N(Berechnung!E285)+N(Berechnung!R285))*N(Berechnung!C285))</f>
        <v/>
      </c>
      <c r="E285" s="58">
        <f>IF($B285="","",(N(Berechnung!F285)+N(Berechnung!S285))*N(Berechnung!C285))</f>
        <v/>
      </c>
      <c r="F285" s="58">
        <f>IF($B285="","",(N(Berechnung!G285)+N(Berechnung!T285))*N(Berechnung!C285))</f>
        <v/>
      </c>
      <c r="G285" s="58">
        <f>IF($B285="","",(N(Berechnung!H285)+N(Berechnung!U285))*N(Berechnung!C285))</f>
        <v/>
      </c>
      <c r="H285" s="58">
        <f>IF($B285="","",(N(Berechnung!I285)+N(Berechnung!V285))*N(Berechnung!C285))</f>
        <v/>
      </c>
      <c r="I285" s="58">
        <f>IF($B285="","",(N(Berechnung!J285)+N(Berechnung!W285))*N(Berechnung!C285))</f>
        <v/>
      </c>
      <c r="J285" s="58">
        <f>IF($B285="","",(N(Berechnung!K285)+N(Berechnung!X285))*N(Berechnung!C285))</f>
        <v/>
      </c>
      <c r="K285" s="58">
        <f>IF($B285="","",(N(Berechnung!L285)+N(Berechnung!Y285))*N(Berechnung!C285))</f>
        <v/>
      </c>
      <c r="L285" s="58">
        <f>IF($B285="","",(N(Berechnung!M285)+N(Berechnung!Z285))*N(Berechnung!C285))</f>
        <v/>
      </c>
      <c r="M285" s="58">
        <f>IF($B285="","",(N(Berechnung!N285)+N(Berechnung!AA285))*N(Berechnung!C285))</f>
        <v/>
      </c>
      <c r="N285" s="58">
        <f>IF($B285="","",(N(Berechnung!O285)+N(Berechnung!AB285))*N(Berechnung!C285))</f>
        <v/>
      </c>
      <c r="O285" s="64">
        <f>IF($B285="","",SUM(C285:N285))</f>
        <v/>
      </c>
      <c r="P285" s="57">
        <f>'KQuote Mitarbeiter'!E285</f>
        <v/>
      </c>
      <c r="Q285" s="65">
        <f>'KQuote Mitarbeiter'!L285</f>
        <v/>
      </c>
      <c r="R285" s="57">
        <f>'KQuote Mitarbeiter'!D285</f>
        <v/>
      </c>
      <c r="S285" s="57">
        <f>'KQuote Mitarbeiter'!K285</f>
        <v/>
      </c>
    </row>
    <row r="286">
      <c r="A286" s="47">
        <f>'KQuote Mitarbeiter'!A286</f>
        <v/>
      </c>
      <c r="B286" s="48">
        <f>'KQuote Mitarbeiter'!B286</f>
        <v/>
      </c>
      <c r="C286" s="58">
        <f>IF($B286="","",(N(Berechnung!D286)+N(Berechnung!Q286))*N(Berechnung!C286))</f>
        <v/>
      </c>
      <c r="D286" s="58">
        <f>IF($B286="","",(N(Berechnung!E286)+N(Berechnung!R286))*N(Berechnung!C286))</f>
        <v/>
      </c>
      <c r="E286" s="58">
        <f>IF($B286="","",(N(Berechnung!F286)+N(Berechnung!S286))*N(Berechnung!C286))</f>
        <v/>
      </c>
      <c r="F286" s="58">
        <f>IF($B286="","",(N(Berechnung!G286)+N(Berechnung!T286))*N(Berechnung!C286))</f>
        <v/>
      </c>
      <c r="G286" s="58">
        <f>IF($B286="","",(N(Berechnung!H286)+N(Berechnung!U286))*N(Berechnung!C286))</f>
        <v/>
      </c>
      <c r="H286" s="58">
        <f>IF($B286="","",(N(Berechnung!I286)+N(Berechnung!V286))*N(Berechnung!C286))</f>
        <v/>
      </c>
      <c r="I286" s="58">
        <f>IF($B286="","",(N(Berechnung!J286)+N(Berechnung!W286))*N(Berechnung!C286))</f>
        <v/>
      </c>
      <c r="J286" s="58">
        <f>IF($B286="","",(N(Berechnung!K286)+N(Berechnung!X286))*N(Berechnung!C286))</f>
        <v/>
      </c>
      <c r="K286" s="58">
        <f>IF($B286="","",(N(Berechnung!L286)+N(Berechnung!Y286))*N(Berechnung!C286))</f>
        <v/>
      </c>
      <c r="L286" s="58">
        <f>IF($B286="","",(N(Berechnung!M286)+N(Berechnung!Z286))*N(Berechnung!C286))</f>
        <v/>
      </c>
      <c r="M286" s="58">
        <f>IF($B286="","",(N(Berechnung!N286)+N(Berechnung!AA286))*N(Berechnung!C286))</f>
        <v/>
      </c>
      <c r="N286" s="58">
        <f>IF($B286="","",(N(Berechnung!O286)+N(Berechnung!AB286))*N(Berechnung!C286))</f>
        <v/>
      </c>
      <c r="O286" s="64">
        <f>IF($B286="","",SUM(C286:N286))</f>
        <v/>
      </c>
      <c r="P286" s="57">
        <f>'KQuote Mitarbeiter'!E286</f>
        <v/>
      </c>
      <c r="Q286" s="65">
        <f>'KQuote Mitarbeiter'!L286</f>
        <v/>
      </c>
      <c r="R286" s="57">
        <f>'KQuote Mitarbeiter'!D286</f>
        <v/>
      </c>
      <c r="S286" s="57">
        <f>'KQuote Mitarbeiter'!K286</f>
        <v/>
      </c>
    </row>
    <row r="287">
      <c r="A287" s="47">
        <f>'KQuote Mitarbeiter'!A287</f>
        <v/>
      </c>
      <c r="B287" s="48">
        <f>'KQuote Mitarbeiter'!B287</f>
        <v/>
      </c>
      <c r="C287" s="58">
        <f>IF($B287="","",(N(Berechnung!D287)+N(Berechnung!Q287))*N(Berechnung!C287))</f>
        <v/>
      </c>
      <c r="D287" s="58">
        <f>IF($B287="","",(N(Berechnung!E287)+N(Berechnung!R287))*N(Berechnung!C287))</f>
        <v/>
      </c>
      <c r="E287" s="58">
        <f>IF($B287="","",(N(Berechnung!F287)+N(Berechnung!S287))*N(Berechnung!C287))</f>
        <v/>
      </c>
      <c r="F287" s="58">
        <f>IF($B287="","",(N(Berechnung!G287)+N(Berechnung!T287))*N(Berechnung!C287))</f>
        <v/>
      </c>
      <c r="G287" s="58">
        <f>IF($B287="","",(N(Berechnung!H287)+N(Berechnung!U287))*N(Berechnung!C287))</f>
        <v/>
      </c>
      <c r="H287" s="58">
        <f>IF($B287="","",(N(Berechnung!I287)+N(Berechnung!V287))*N(Berechnung!C287))</f>
        <v/>
      </c>
      <c r="I287" s="58">
        <f>IF($B287="","",(N(Berechnung!J287)+N(Berechnung!W287))*N(Berechnung!C287))</f>
        <v/>
      </c>
      <c r="J287" s="58">
        <f>IF($B287="","",(N(Berechnung!K287)+N(Berechnung!X287))*N(Berechnung!C287))</f>
        <v/>
      </c>
      <c r="K287" s="58">
        <f>IF($B287="","",(N(Berechnung!L287)+N(Berechnung!Y287))*N(Berechnung!C287))</f>
        <v/>
      </c>
      <c r="L287" s="58">
        <f>IF($B287="","",(N(Berechnung!M287)+N(Berechnung!Z287))*N(Berechnung!C287))</f>
        <v/>
      </c>
      <c r="M287" s="58">
        <f>IF($B287="","",(N(Berechnung!N287)+N(Berechnung!AA287))*N(Berechnung!C287))</f>
        <v/>
      </c>
      <c r="N287" s="58">
        <f>IF($B287="","",(N(Berechnung!O287)+N(Berechnung!AB287))*N(Berechnung!C287))</f>
        <v/>
      </c>
      <c r="O287" s="64">
        <f>IF($B287="","",SUM(C287:N287))</f>
        <v/>
      </c>
      <c r="P287" s="57">
        <f>'KQuote Mitarbeiter'!E287</f>
        <v/>
      </c>
      <c r="Q287" s="65">
        <f>'KQuote Mitarbeiter'!L287</f>
        <v/>
      </c>
      <c r="R287" s="57">
        <f>'KQuote Mitarbeiter'!D287</f>
        <v/>
      </c>
      <c r="S287" s="57">
        <f>'KQuote Mitarbeiter'!K287</f>
        <v/>
      </c>
    </row>
    <row r="288">
      <c r="A288" s="47">
        <f>'KQuote Mitarbeiter'!A288</f>
        <v/>
      </c>
      <c r="B288" s="48">
        <f>'KQuote Mitarbeiter'!B288</f>
        <v/>
      </c>
      <c r="C288" s="58">
        <f>IF($B288="","",(N(Berechnung!D288)+N(Berechnung!Q288))*N(Berechnung!C288))</f>
        <v/>
      </c>
      <c r="D288" s="58">
        <f>IF($B288="","",(N(Berechnung!E288)+N(Berechnung!R288))*N(Berechnung!C288))</f>
        <v/>
      </c>
      <c r="E288" s="58">
        <f>IF($B288="","",(N(Berechnung!F288)+N(Berechnung!S288))*N(Berechnung!C288))</f>
        <v/>
      </c>
      <c r="F288" s="58">
        <f>IF($B288="","",(N(Berechnung!G288)+N(Berechnung!T288))*N(Berechnung!C288))</f>
        <v/>
      </c>
      <c r="G288" s="58">
        <f>IF($B288="","",(N(Berechnung!H288)+N(Berechnung!U288))*N(Berechnung!C288))</f>
        <v/>
      </c>
      <c r="H288" s="58">
        <f>IF($B288="","",(N(Berechnung!I288)+N(Berechnung!V288))*N(Berechnung!C288))</f>
        <v/>
      </c>
      <c r="I288" s="58">
        <f>IF($B288="","",(N(Berechnung!J288)+N(Berechnung!W288))*N(Berechnung!C288))</f>
        <v/>
      </c>
      <c r="J288" s="58">
        <f>IF($B288="","",(N(Berechnung!K288)+N(Berechnung!X288))*N(Berechnung!C288))</f>
        <v/>
      </c>
      <c r="K288" s="58">
        <f>IF($B288="","",(N(Berechnung!L288)+N(Berechnung!Y288))*N(Berechnung!C288))</f>
        <v/>
      </c>
      <c r="L288" s="58">
        <f>IF($B288="","",(N(Berechnung!M288)+N(Berechnung!Z288))*N(Berechnung!C288))</f>
        <v/>
      </c>
      <c r="M288" s="58">
        <f>IF($B288="","",(N(Berechnung!N288)+N(Berechnung!AA288))*N(Berechnung!C288))</f>
        <v/>
      </c>
      <c r="N288" s="58">
        <f>IF($B288="","",(N(Berechnung!O288)+N(Berechnung!AB288))*N(Berechnung!C288))</f>
        <v/>
      </c>
      <c r="O288" s="64">
        <f>IF($B288="","",SUM(C288:N288))</f>
        <v/>
      </c>
      <c r="P288" s="57">
        <f>'KQuote Mitarbeiter'!E288</f>
        <v/>
      </c>
      <c r="Q288" s="65">
        <f>'KQuote Mitarbeiter'!L288</f>
        <v/>
      </c>
      <c r="R288" s="57">
        <f>'KQuote Mitarbeiter'!D288</f>
        <v/>
      </c>
      <c r="S288" s="57">
        <f>'KQuote Mitarbeiter'!K288</f>
        <v/>
      </c>
    </row>
    <row r="289">
      <c r="A289" s="47">
        <f>'KQuote Mitarbeiter'!A289</f>
        <v/>
      </c>
      <c r="B289" s="48">
        <f>'KQuote Mitarbeiter'!B289</f>
        <v/>
      </c>
      <c r="C289" s="58">
        <f>IF($B289="","",(N(Berechnung!D289)+N(Berechnung!Q289))*N(Berechnung!C289))</f>
        <v/>
      </c>
      <c r="D289" s="58">
        <f>IF($B289="","",(N(Berechnung!E289)+N(Berechnung!R289))*N(Berechnung!C289))</f>
        <v/>
      </c>
      <c r="E289" s="58">
        <f>IF($B289="","",(N(Berechnung!F289)+N(Berechnung!S289))*N(Berechnung!C289))</f>
        <v/>
      </c>
      <c r="F289" s="58">
        <f>IF($B289="","",(N(Berechnung!G289)+N(Berechnung!T289))*N(Berechnung!C289))</f>
        <v/>
      </c>
      <c r="G289" s="58">
        <f>IF($B289="","",(N(Berechnung!H289)+N(Berechnung!U289))*N(Berechnung!C289))</f>
        <v/>
      </c>
      <c r="H289" s="58">
        <f>IF($B289="","",(N(Berechnung!I289)+N(Berechnung!V289))*N(Berechnung!C289))</f>
        <v/>
      </c>
      <c r="I289" s="58">
        <f>IF($B289="","",(N(Berechnung!J289)+N(Berechnung!W289))*N(Berechnung!C289))</f>
        <v/>
      </c>
      <c r="J289" s="58">
        <f>IF($B289="","",(N(Berechnung!K289)+N(Berechnung!X289))*N(Berechnung!C289))</f>
        <v/>
      </c>
      <c r="K289" s="58">
        <f>IF($B289="","",(N(Berechnung!L289)+N(Berechnung!Y289))*N(Berechnung!C289))</f>
        <v/>
      </c>
      <c r="L289" s="58">
        <f>IF($B289="","",(N(Berechnung!M289)+N(Berechnung!Z289))*N(Berechnung!C289))</f>
        <v/>
      </c>
      <c r="M289" s="58">
        <f>IF($B289="","",(N(Berechnung!N289)+N(Berechnung!AA289))*N(Berechnung!C289))</f>
        <v/>
      </c>
      <c r="N289" s="58">
        <f>IF($B289="","",(N(Berechnung!O289)+N(Berechnung!AB289))*N(Berechnung!C289))</f>
        <v/>
      </c>
      <c r="O289" s="64">
        <f>IF($B289="","",SUM(C289:N289))</f>
        <v/>
      </c>
      <c r="P289" s="57">
        <f>'KQuote Mitarbeiter'!E289</f>
        <v/>
      </c>
      <c r="Q289" s="65">
        <f>'KQuote Mitarbeiter'!L289</f>
        <v/>
      </c>
      <c r="R289" s="57">
        <f>'KQuote Mitarbeiter'!D289</f>
        <v/>
      </c>
      <c r="S289" s="57">
        <f>'KQuote Mitarbeiter'!K289</f>
        <v/>
      </c>
    </row>
    <row r="290">
      <c r="A290" s="47">
        <f>'KQuote Mitarbeiter'!A290</f>
        <v/>
      </c>
      <c r="B290" s="48">
        <f>'KQuote Mitarbeiter'!B290</f>
        <v/>
      </c>
      <c r="C290" s="58">
        <f>IF($B290="","",(N(Berechnung!D290)+N(Berechnung!Q290))*N(Berechnung!C290))</f>
        <v/>
      </c>
      <c r="D290" s="58">
        <f>IF($B290="","",(N(Berechnung!E290)+N(Berechnung!R290))*N(Berechnung!C290))</f>
        <v/>
      </c>
      <c r="E290" s="58">
        <f>IF($B290="","",(N(Berechnung!F290)+N(Berechnung!S290))*N(Berechnung!C290))</f>
        <v/>
      </c>
      <c r="F290" s="58">
        <f>IF($B290="","",(N(Berechnung!G290)+N(Berechnung!T290))*N(Berechnung!C290))</f>
        <v/>
      </c>
      <c r="G290" s="58">
        <f>IF($B290="","",(N(Berechnung!H290)+N(Berechnung!U290))*N(Berechnung!C290))</f>
        <v/>
      </c>
      <c r="H290" s="58">
        <f>IF($B290="","",(N(Berechnung!I290)+N(Berechnung!V290))*N(Berechnung!C290))</f>
        <v/>
      </c>
      <c r="I290" s="58">
        <f>IF($B290="","",(N(Berechnung!J290)+N(Berechnung!W290))*N(Berechnung!C290))</f>
        <v/>
      </c>
      <c r="J290" s="58">
        <f>IF($B290="","",(N(Berechnung!K290)+N(Berechnung!X290))*N(Berechnung!C290))</f>
        <v/>
      </c>
      <c r="K290" s="58">
        <f>IF($B290="","",(N(Berechnung!L290)+N(Berechnung!Y290))*N(Berechnung!C290))</f>
        <v/>
      </c>
      <c r="L290" s="58">
        <f>IF($B290="","",(N(Berechnung!M290)+N(Berechnung!Z290))*N(Berechnung!C290))</f>
        <v/>
      </c>
      <c r="M290" s="58">
        <f>IF($B290="","",(N(Berechnung!N290)+N(Berechnung!AA290))*N(Berechnung!C290))</f>
        <v/>
      </c>
      <c r="N290" s="58">
        <f>IF($B290="","",(N(Berechnung!O290)+N(Berechnung!AB290))*N(Berechnung!C290))</f>
        <v/>
      </c>
      <c r="O290" s="64">
        <f>IF($B290="","",SUM(C290:N290))</f>
        <v/>
      </c>
      <c r="P290" s="57">
        <f>'KQuote Mitarbeiter'!E290</f>
        <v/>
      </c>
      <c r="Q290" s="65">
        <f>'KQuote Mitarbeiter'!L290</f>
        <v/>
      </c>
      <c r="R290" s="57">
        <f>'KQuote Mitarbeiter'!D290</f>
        <v/>
      </c>
      <c r="S290" s="57">
        <f>'KQuote Mitarbeiter'!K290</f>
        <v/>
      </c>
    </row>
    <row r="291">
      <c r="A291" s="47">
        <f>'KQuote Mitarbeiter'!A291</f>
        <v/>
      </c>
      <c r="B291" s="48">
        <f>'KQuote Mitarbeiter'!B291</f>
        <v/>
      </c>
      <c r="C291" s="58">
        <f>IF($B291="","",(N(Berechnung!D291)+N(Berechnung!Q291))*N(Berechnung!C291))</f>
        <v/>
      </c>
      <c r="D291" s="58">
        <f>IF($B291="","",(N(Berechnung!E291)+N(Berechnung!R291))*N(Berechnung!C291))</f>
        <v/>
      </c>
      <c r="E291" s="58">
        <f>IF($B291="","",(N(Berechnung!F291)+N(Berechnung!S291))*N(Berechnung!C291))</f>
        <v/>
      </c>
      <c r="F291" s="58">
        <f>IF($B291="","",(N(Berechnung!G291)+N(Berechnung!T291))*N(Berechnung!C291))</f>
        <v/>
      </c>
      <c r="G291" s="58">
        <f>IF($B291="","",(N(Berechnung!H291)+N(Berechnung!U291))*N(Berechnung!C291))</f>
        <v/>
      </c>
      <c r="H291" s="58">
        <f>IF($B291="","",(N(Berechnung!I291)+N(Berechnung!V291))*N(Berechnung!C291))</f>
        <v/>
      </c>
      <c r="I291" s="58">
        <f>IF($B291="","",(N(Berechnung!J291)+N(Berechnung!W291))*N(Berechnung!C291))</f>
        <v/>
      </c>
      <c r="J291" s="58">
        <f>IF($B291="","",(N(Berechnung!K291)+N(Berechnung!X291))*N(Berechnung!C291))</f>
        <v/>
      </c>
      <c r="K291" s="58">
        <f>IF($B291="","",(N(Berechnung!L291)+N(Berechnung!Y291))*N(Berechnung!C291))</f>
        <v/>
      </c>
      <c r="L291" s="58">
        <f>IF($B291="","",(N(Berechnung!M291)+N(Berechnung!Z291))*N(Berechnung!C291))</f>
        <v/>
      </c>
      <c r="M291" s="58">
        <f>IF($B291="","",(N(Berechnung!N291)+N(Berechnung!AA291))*N(Berechnung!C291))</f>
        <v/>
      </c>
      <c r="N291" s="58">
        <f>IF($B291="","",(N(Berechnung!O291)+N(Berechnung!AB291))*N(Berechnung!C291))</f>
        <v/>
      </c>
      <c r="O291" s="64">
        <f>IF($B291="","",SUM(C291:N291))</f>
        <v/>
      </c>
      <c r="P291" s="57">
        <f>'KQuote Mitarbeiter'!E291</f>
        <v/>
      </c>
      <c r="Q291" s="65">
        <f>'KQuote Mitarbeiter'!L291</f>
        <v/>
      </c>
      <c r="R291" s="57">
        <f>'KQuote Mitarbeiter'!D291</f>
        <v/>
      </c>
      <c r="S291" s="57">
        <f>'KQuote Mitarbeiter'!K291</f>
        <v/>
      </c>
    </row>
    <row r="292">
      <c r="A292" s="47">
        <f>'KQuote Mitarbeiter'!A292</f>
        <v/>
      </c>
      <c r="B292" s="48">
        <f>'KQuote Mitarbeiter'!B292</f>
        <v/>
      </c>
      <c r="C292" s="58">
        <f>IF($B292="","",(N(Berechnung!D292)+N(Berechnung!Q292))*N(Berechnung!C292))</f>
        <v/>
      </c>
      <c r="D292" s="58">
        <f>IF($B292="","",(N(Berechnung!E292)+N(Berechnung!R292))*N(Berechnung!C292))</f>
        <v/>
      </c>
      <c r="E292" s="58">
        <f>IF($B292="","",(N(Berechnung!F292)+N(Berechnung!S292))*N(Berechnung!C292))</f>
        <v/>
      </c>
      <c r="F292" s="58">
        <f>IF($B292="","",(N(Berechnung!G292)+N(Berechnung!T292))*N(Berechnung!C292))</f>
        <v/>
      </c>
      <c r="G292" s="58">
        <f>IF($B292="","",(N(Berechnung!H292)+N(Berechnung!U292))*N(Berechnung!C292))</f>
        <v/>
      </c>
      <c r="H292" s="58">
        <f>IF($B292="","",(N(Berechnung!I292)+N(Berechnung!V292))*N(Berechnung!C292))</f>
        <v/>
      </c>
      <c r="I292" s="58">
        <f>IF($B292="","",(N(Berechnung!J292)+N(Berechnung!W292))*N(Berechnung!C292))</f>
        <v/>
      </c>
      <c r="J292" s="58">
        <f>IF($B292="","",(N(Berechnung!K292)+N(Berechnung!X292))*N(Berechnung!C292))</f>
        <v/>
      </c>
      <c r="K292" s="58">
        <f>IF($B292="","",(N(Berechnung!L292)+N(Berechnung!Y292))*N(Berechnung!C292))</f>
        <v/>
      </c>
      <c r="L292" s="58">
        <f>IF($B292="","",(N(Berechnung!M292)+N(Berechnung!Z292))*N(Berechnung!C292))</f>
        <v/>
      </c>
      <c r="M292" s="58">
        <f>IF($B292="","",(N(Berechnung!N292)+N(Berechnung!AA292))*N(Berechnung!C292))</f>
        <v/>
      </c>
      <c r="N292" s="58">
        <f>IF($B292="","",(N(Berechnung!O292)+N(Berechnung!AB292))*N(Berechnung!C292))</f>
        <v/>
      </c>
      <c r="O292" s="64">
        <f>IF($B292="","",SUM(C292:N292))</f>
        <v/>
      </c>
      <c r="P292" s="57">
        <f>'KQuote Mitarbeiter'!E292</f>
        <v/>
      </c>
      <c r="Q292" s="65">
        <f>'KQuote Mitarbeiter'!L292</f>
        <v/>
      </c>
      <c r="R292" s="57">
        <f>'KQuote Mitarbeiter'!D292</f>
        <v/>
      </c>
      <c r="S292" s="57">
        <f>'KQuote Mitarbeiter'!K292</f>
        <v/>
      </c>
    </row>
    <row r="293">
      <c r="A293" s="47">
        <f>'KQuote Mitarbeiter'!A293</f>
        <v/>
      </c>
      <c r="B293" s="48">
        <f>'KQuote Mitarbeiter'!B293</f>
        <v/>
      </c>
      <c r="C293" s="58">
        <f>IF($B293="","",(N(Berechnung!D293)+N(Berechnung!Q293))*N(Berechnung!C293))</f>
        <v/>
      </c>
      <c r="D293" s="58">
        <f>IF($B293="","",(N(Berechnung!E293)+N(Berechnung!R293))*N(Berechnung!C293))</f>
        <v/>
      </c>
      <c r="E293" s="58">
        <f>IF($B293="","",(N(Berechnung!F293)+N(Berechnung!S293))*N(Berechnung!C293))</f>
        <v/>
      </c>
      <c r="F293" s="58">
        <f>IF($B293="","",(N(Berechnung!G293)+N(Berechnung!T293))*N(Berechnung!C293))</f>
        <v/>
      </c>
      <c r="G293" s="58">
        <f>IF($B293="","",(N(Berechnung!H293)+N(Berechnung!U293))*N(Berechnung!C293))</f>
        <v/>
      </c>
      <c r="H293" s="58">
        <f>IF($B293="","",(N(Berechnung!I293)+N(Berechnung!V293))*N(Berechnung!C293))</f>
        <v/>
      </c>
      <c r="I293" s="58">
        <f>IF($B293="","",(N(Berechnung!J293)+N(Berechnung!W293))*N(Berechnung!C293))</f>
        <v/>
      </c>
      <c r="J293" s="58">
        <f>IF($B293="","",(N(Berechnung!K293)+N(Berechnung!X293))*N(Berechnung!C293))</f>
        <v/>
      </c>
      <c r="K293" s="58">
        <f>IF($B293="","",(N(Berechnung!L293)+N(Berechnung!Y293))*N(Berechnung!C293))</f>
        <v/>
      </c>
      <c r="L293" s="58">
        <f>IF($B293="","",(N(Berechnung!M293)+N(Berechnung!Z293))*N(Berechnung!C293))</f>
        <v/>
      </c>
      <c r="M293" s="58">
        <f>IF($B293="","",(N(Berechnung!N293)+N(Berechnung!AA293))*N(Berechnung!C293))</f>
        <v/>
      </c>
      <c r="N293" s="58">
        <f>IF($B293="","",(N(Berechnung!O293)+N(Berechnung!AB293))*N(Berechnung!C293))</f>
        <v/>
      </c>
      <c r="O293" s="64">
        <f>IF($B293="","",SUM(C293:N293))</f>
        <v/>
      </c>
      <c r="P293" s="57">
        <f>'KQuote Mitarbeiter'!E293</f>
        <v/>
      </c>
      <c r="Q293" s="65">
        <f>'KQuote Mitarbeiter'!L293</f>
        <v/>
      </c>
      <c r="R293" s="57">
        <f>'KQuote Mitarbeiter'!D293</f>
        <v/>
      </c>
      <c r="S293" s="57">
        <f>'KQuote Mitarbeiter'!K293</f>
        <v/>
      </c>
    </row>
    <row r="294">
      <c r="A294" s="47">
        <f>'KQuote Mitarbeiter'!A294</f>
        <v/>
      </c>
      <c r="B294" s="48">
        <f>'KQuote Mitarbeiter'!B294</f>
        <v/>
      </c>
      <c r="C294" s="58">
        <f>IF($B294="","",(N(Berechnung!D294)+N(Berechnung!Q294))*N(Berechnung!C294))</f>
        <v/>
      </c>
      <c r="D294" s="58">
        <f>IF($B294="","",(N(Berechnung!E294)+N(Berechnung!R294))*N(Berechnung!C294))</f>
        <v/>
      </c>
      <c r="E294" s="58">
        <f>IF($B294="","",(N(Berechnung!F294)+N(Berechnung!S294))*N(Berechnung!C294))</f>
        <v/>
      </c>
      <c r="F294" s="58">
        <f>IF($B294="","",(N(Berechnung!G294)+N(Berechnung!T294))*N(Berechnung!C294))</f>
        <v/>
      </c>
      <c r="G294" s="58">
        <f>IF($B294="","",(N(Berechnung!H294)+N(Berechnung!U294))*N(Berechnung!C294))</f>
        <v/>
      </c>
      <c r="H294" s="58">
        <f>IF($B294="","",(N(Berechnung!I294)+N(Berechnung!V294))*N(Berechnung!C294))</f>
        <v/>
      </c>
      <c r="I294" s="58">
        <f>IF($B294="","",(N(Berechnung!J294)+N(Berechnung!W294))*N(Berechnung!C294))</f>
        <v/>
      </c>
      <c r="J294" s="58">
        <f>IF($B294="","",(N(Berechnung!K294)+N(Berechnung!X294))*N(Berechnung!C294))</f>
        <v/>
      </c>
      <c r="K294" s="58">
        <f>IF($B294="","",(N(Berechnung!L294)+N(Berechnung!Y294))*N(Berechnung!C294))</f>
        <v/>
      </c>
      <c r="L294" s="58">
        <f>IF($B294="","",(N(Berechnung!M294)+N(Berechnung!Z294))*N(Berechnung!C294))</f>
        <v/>
      </c>
      <c r="M294" s="58">
        <f>IF($B294="","",(N(Berechnung!N294)+N(Berechnung!AA294))*N(Berechnung!C294))</f>
        <v/>
      </c>
      <c r="N294" s="58">
        <f>IF($B294="","",(N(Berechnung!O294)+N(Berechnung!AB294))*N(Berechnung!C294))</f>
        <v/>
      </c>
      <c r="O294" s="64">
        <f>IF($B294="","",SUM(C294:N294))</f>
        <v/>
      </c>
      <c r="P294" s="57">
        <f>'KQuote Mitarbeiter'!E294</f>
        <v/>
      </c>
      <c r="Q294" s="65">
        <f>'KQuote Mitarbeiter'!L294</f>
        <v/>
      </c>
      <c r="R294" s="57">
        <f>'KQuote Mitarbeiter'!D294</f>
        <v/>
      </c>
      <c r="S294" s="57">
        <f>'KQuote Mitarbeiter'!K294</f>
        <v/>
      </c>
    </row>
    <row r="295">
      <c r="A295" s="47">
        <f>'KQuote Mitarbeiter'!A295</f>
        <v/>
      </c>
      <c r="B295" s="48">
        <f>'KQuote Mitarbeiter'!B295</f>
        <v/>
      </c>
      <c r="C295" s="58">
        <f>IF($B295="","",(N(Berechnung!D295)+N(Berechnung!Q295))*N(Berechnung!C295))</f>
        <v/>
      </c>
      <c r="D295" s="58">
        <f>IF($B295="","",(N(Berechnung!E295)+N(Berechnung!R295))*N(Berechnung!C295))</f>
        <v/>
      </c>
      <c r="E295" s="58">
        <f>IF($B295="","",(N(Berechnung!F295)+N(Berechnung!S295))*N(Berechnung!C295))</f>
        <v/>
      </c>
      <c r="F295" s="58">
        <f>IF($B295="","",(N(Berechnung!G295)+N(Berechnung!T295))*N(Berechnung!C295))</f>
        <v/>
      </c>
      <c r="G295" s="58">
        <f>IF($B295="","",(N(Berechnung!H295)+N(Berechnung!U295))*N(Berechnung!C295))</f>
        <v/>
      </c>
      <c r="H295" s="58">
        <f>IF($B295="","",(N(Berechnung!I295)+N(Berechnung!V295))*N(Berechnung!C295))</f>
        <v/>
      </c>
      <c r="I295" s="58">
        <f>IF($B295="","",(N(Berechnung!J295)+N(Berechnung!W295))*N(Berechnung!C295))</f>
        <v/>
      </c>
      <c r="J295" s="58">
        <f>IF($B295="","",(N(Berechnung!K295)+N(Berechnung!X295))*N(Berechnung!C295))</f>
        <v/>
      </c>
      <c r="K295" s="58">
        <f>IF($B295="","",(N(Berechnung!L295)+N(Berechnung!Y295))*N(Berechnung!C295))</f>
        <v/>
      </c>
      <c r="L295" s="58">
        <f>IF($B295="","",(N(Berechnung!M295)+N(Berechnung!Z295))*N(Berechnung!C295))</f>
        <v/>
      </c>
      <c r="M295" s="58">
        <f>IF($B295="","",(N(Berechnung!N295)+N(Berechnung!AA295))*N(Berechnung!C295))</f>
        <v/>
      </c>
      <c r="N295" s="58">
        <f>IF($B295="","",(N(Berechnung!O295)+N(Berechnung!AB295))*N(Berechnung!C295))</f>
        <v/>
      </c>
      <c r="O295" s="64">
        <f>IF($B295="","",SUM(C295:N295))</f>
        <v/>
      </c>
      <c r="P295" s="57">
        <f>'KQuote Mitarbeiter'!E295</f>
        <v/>
      </c>
      <c r="Q295" s="65">
        <f>'KQuote Mitarbeiter'!L295</f>
        <v/>
      </c>
      <c r="R295" s="57">
        <f>'KQuote Mitarbeiter'!D295</f>
        <v/>
      </c>
      <c r="S295" s="57">
        <f>'KQuote Mitarbeiter'!K295</f>
        <v/>
      </c>
    </row>
    <row r="296">
      <c r="A296" s="47">
        <f>'KQuote Mitarbeiter'!A296</f>
        <v/>
      </c>
      <c r="B296" s="48">
        <f>'KQuote Mitarbeiter'!B296</f>
        <v/>
      </c>
      <c r="C296" s="58">
        <f>IF($B296="","",(N(Berechnung!D296)+N(Berechnung!Q296))*N(Berechnung!C296))</f>
        <v/>
      </c>
      <c r="D296" s="58">
        <f>IF($B296="","",(N(Berechnung!E296)+N(Berechnung!R296))*N(Berechnung!C296))</f>
        <v/>
      </c>
      <c r="E296" s="58">
        <f>IF($B296="","",(N(Berechnung!F296)+N(Berechnung!S296))*N(Berechnung!C296))</f>
        <v/>
      </c>
      <c r="F296" s="58">
        <f>IF($B296="","",(N(Berechnung!G296)+N(Berechnung!T296))*N(Berechnung!C296))</f>
        <v/>
      </c>
      <c r="G296" s="58">
        <f>IF($B296="","",(N(Berechnung!H296)+N(Berechnung!U296))*N(Berechnung!C296))</f>
        <v/>
      </c>
      <c r="H296" s="58">
        <f>IF($B296="","",(N(Berechnung!I296)+N(Berechnung!V296))*N(Berechnung!C296))</f>
        <v/>
      </c>
      <c r="I296" s="58">
        <f>IF($B296="","",(N(Berechnung!J296)+N(Berechnung!W296))*N(Berechnung!C296))</f>
        <v/>
      </c>
      <c r="J296" s="58">
        <f>IF($B296="","",(N(Berechnung!K296)+N(Berechnung!X296))*N(Berechnung!C296))</f>
        <v/>
      </c>
      <c r="K296" s="58">
        <f>IF($B296="","",(N(Berechnung!L296)+N(Berechnung!Y296))*N(Berechnung!C296))</f>
        <v/>
      </c>
      <c r="L296" s="58">
        <f>IF($B296="","",(N(Berechnung!M296)+N(Berechnung!Z296))*N(Berechnung!C296))</f>
        <v/>
      </c>
      <c r="M296" s="58">
        <f>IF($B296="","",(N(Berechnung!N296)+N(Berechnung!AA296))*N(Berechnung!C296))</f>
        <v/>
      </c>
      <c r="N296" s="58">
        <f>IF($B296="","",(N(Berechnung!O296)+N(Berechnung!AB296))*N(Berechnung!C296))</f>
        <v/>
      </c>
      <c r="O296" s="64">
        <f>IF($B296="","",SUM(C296:N296))</f>
        <v/>
      </c>
      <c r="P296" s="57">
        <f>'KQuote Mitarbeiter'!E296</f>
        <v/>
      </c>
      <c r="Q296" s="65">
        <f>'KQuote Mitarbeiter'!L296</f>
        <v/>
      </c>
      <c r="R296" s="57">
        <f>'KQuote Mitarbeiter'!D296</f>
        <v/>
      </c>
      <c r="S296" s="57">
        <f>'KQuote Mitarbeiter'!K296</f>
        <v/>
      </c>
    </row>
    <row r="297">
      <c r="A297" s="47">
        <f>'KQuote Mitarbeiter'!A297</f>
        <v/>
      </c>
      <c r="B297" s="48">
        <f>'KQuote Mitarbeiter'!B297</f>
        <v/>
      </c>
      <c r="C297" s="58">
        <f>IF($B297="","",(N(Berechnung!D297)+N(Berechnung!Q297))*N(Berechnung!C297))</f>
        <v/>
      </c>
      <c r="D297" s="58">
        <f>IF($B297="","",(N(Berechnung!E297)+N(Berechnung!R297))*N(Berechnung!C297))</f>
        <v/>
      </c>
      <c r="E297" s="58">
        <f>IF($B297="","",(N(Berechnung!F297)+N(Berechnung!S297))*N(Berechnung!C297))</f>
        <v/>
      </c>
      <c r="F297" s="58">
        <f>IF($B297="","",(N(Berechnung!G297)+N(Berechnung!T297))*N(Berechnung!C297))</f>
        <v/>
      </c>
      <c r="G297" s="58">
        <f>IF($B297="","",(N(Berechnung!H297)+N(Berechnung!U297))*N(Berechnung!C297))</f>
        <v/>
      </c>
      <c r="H297" s="58">
        <f>IF($B297="","",(N(Berechnung!I297)+N(Berechnung!V297))*N(Berechnung!C297))</f>
        <v/>
      </c>
      <c r="I297" s="58">
        <f>IF($B297="","",(N(Berechnung!J297)+N(Berechnung!W297))*N(Berechnung!C297))</f>
        <v/>
      </c>
      <c r="J297" s="58">
        <f>IF($B297="","",(N(Berechnung!K297)+N(Berechnung!X297))*N(Berechnung!C297))</f>
        <v/>
      </c>
      <c r="K297" s="58">
        <f>IF($B297="","",(N(Berechnung!L297)+N(Berechnung!Y297))*N(Berechnung!C297))</f>
        <v/>
      </c>
      <c r="L297" s="58">
        <f>IF($B297="","",(N(Berechnung!M297)+N(Berechnung!Z297))*N(Berechnung!C297))</f>
        <v/>
      </c>
      <c r="M297" s="58">
        <f>IF($B297="","",(N(Berechnung!N297)+N(Berechnung!AA297))*N(Berechnung!C297))</f>
        <v/>
      </c>
      <c r="N297" s="58">
        <f>IF($B297="","",(N(Berechnung!O297)+N(Berechnung!AB297))*N(Berechnung!C297))</f>
        <v/>
      </c>
      <c r="O297" s="64">
        <f>IF($B297="","",SUM(C297:N297))</f>
        <v/>
      </c>
      <c r="P297" s="57">
        <f>'KQuote Mitarbeiter'!E297</f>
        <v/>
      </c>
      <c r="Q297" s="65">
        <f>'KQuote Mitarbeiter'!L297</f>
        <v/>
      </c>
      <c r="R297" s="57">
        <f>'KQuote Mitarbeiter'!D297</f>
        <v/>
      </c>
      <c r="S297" s="57">
        <f>'KQuote Mitarbeiter'!K297</f>
        <v/>
      </c>
    </row>
    <row r="298">
      <c r="A298" s="47">
        <f>'KQuote Mitarbeiter'!A298</f>
        <v/>
      </c>
      <c r="B298" s="48">
        <f>'KQuote Mitarbeiter'!B298</f>
        <v/>
      </c>
      <c r="C298" s="58">
        <f>IF($B298="","",(N(Berechnung!D298)+N(Berechnung!Q298))*N(Berechnung!C298))</f>
        <v/>
      </c>
      <c r="D298" s="58">
        <f>IF($B298="","",(N(Berechnung!E298)+N(Berechnung!R298))*N(Berechnung!C298))</f>
        <v/>
      </c>
      <c r="E298" s="58">
        <f>IF($B298="","",(N(Berechnung!F298)+N(Berechnung!S298))*N(Berechnung!C298))</f>
        <v/>
      </c>
      <c r="F298" s="58">
        <f>IF($B298="","",(N(Berechnung!G298)+N(Berechnung!T298))*N(Berechnung!C298))</f>
        <v/>
      </c>
      <c r="G298" s="58">
        <f>IF($B298="","",(N(Berechnung!H298)+N(Berechnung!U298))*N(Berechnung!C298))</f>
        <v/>
      </c>
      <c r="H298" s="58">
        <f>IF($B298="","",(N(Berechnung!I298)+N(Berechnung!V298))*N(Berechnung!C298))</f>
        <v/>
      </c>
      <c r="I298" s="58">
        <f>IF($B298="","",(N(Berechnung!J298)+N(Berechnung!W298))*N(Berechnung!C298))</f>
        <v/>
      </c>
      <c r="J298" s="58">
        <f>IF($B298="","",(N(Berechnung!K298)+N(Berechnung!X298))*N(Berechnung!C298))</f>
        <v/>
      </c>
      <c r="K298" s="58">
        <f>IF($B298="","",(N(Berechnung!L298)+N(Berechnung!Y298))*N(Berechnung!C298))</f>
        <v/>
      </c>
      <c r="L298" s="58">
        <f>IF($B298="","",(N(Berechnung!M298)+N(Berechnung!Z298))*N(Berechnung!C298))</f>
        <v/>
      </c>
      <c r="M298" s="58">
        <f>IF($B298="","",(N(Berechnung!N298)+N(Berechnung!AA298))*N(Berechnung!C298))</f>
        <v/>
      </c>
      <c r="N298" s="58">
        <f>IF($B298="","",(N(Berechnung!O298)+N(Berechnung!AB298))*N(Berechnung!C298))</f>
        <v/>
      </c>
      <c r="O298" s="64">
        <f>IF($B298="","",SUM(C298:N298))</f>
        <v/>
      </c>
      <c r="P298" s="57">
        <f>'KQuote Mitarbeiter'!E298</f>
        <v/>
      </c>
      <c r="Q298" s="65">
        <f>'KQuote Mitarbeiter'!L298</f>
        <v/>
      </c>
      <c r="R298" s="57">
        <f>'KQuote Mitarbeiter'!D298</f>
        <v/>
      </c>
      <c r="S298" s="57">
        <f>'KQuote Mitarbeiter'!K298</f>
        <v/>
      </c>
    </row>
    <row r="299">
      <c r="A299" s="47">
        <f>'KQuote Mitarbeiter'!A299</f>
        <v/>
      </c>
      <c r="B299" s="48">
        <f>'KQuote Mitarbeiter'!B299</f>
        <v/>
      </c>
      <c r="C299" s="58">
        <f>IF($B299="","",(N(Berechnung!D299)+N(Berechnung!Q299))*N(Berechnung!C299))</f>
        <v/>
      </c>
      <c r="D299" s="58">
        <f>IF($B299="","",(N(Berechnung!E299)+N(Berechnung!R299))*N(Berechnung!C299))</f>
        <v/>
      </c>
      <c r="E299" s="58">
        <f>IF($B299="","",(N(Berechnung!F299)+N(Berechnung!S299))*N(Berechnung!C299))</f>
        <v/>
      </c>
      <c r="F299" s="58">
        <f>IF($B299="","",(N(Berechnung!G299)+N(Berechnung!T299))*N(Berechnung!C299))</f>
        <v/>
      </c>
      <c r="G299" s="58">
        <f>IF($B299="","",(N(Berechnung!H299)+N(Berechnung!U299))*N(Berechnung!C299))</f>
        <v/>
      </c>
      <c r="H299" s="58">
        <f>IF($B299="","",(N(Berechnung!I299)+N(Berechnung!V299))*N(Berechnung!C299))</f>
        <v/>
      </c>
      <c r="I299" s="58">
        <f>IF($B299="","",(N(Berechnung!J299)+N(Berechnung!W299))*N(Berechnung!C299))</f>
        <v/>
      </c>
      <c r="J299" s="58">
        <f>IF($B299="","",(N(Berechnung!K299)+N(Berechnung!X299))*N(Berechnung!C299))</f>
        <v/>
      </c>
      <c r="K299" s="58">
        <f>IF($B299="","",(N(Berechnung!L299)+N(Berechnung!Y299))*N(Berechnung!C299))</f>
        <v/>
      </c>
      <c r="L299" s="58">
        <f>IF($B299="","",(N(Berechnung!M299)+N(Berechnung!Z299))*N(Berechnung!C299))</f>
        <v/>
      </c>
      <c r="M299" s="58">
        <f>IF($B299="","",(N(Berechnung!N299)+N(Berechnung!AA299))*N(Berechnung!C299))</f>
        <v/>
      </c>
      <c r="N299" s="58">
        <f>IF($B299="","",(N(Berechnung!O299)+N(Berechnung!AB299))*N(Berechnung!C299))</f>
        <v/>
      </c>
      <c r="O299" s="64">
        <f>IF($B299="","",SUM(C299:N299))</f>
        <v/>
      </c>
      <c r="P299" s="57">
        <f>'KQuote Mitarbeiter'!E299</f>
        <v/>
      </c>
      <c r="Q299" s="65">
        <f>'KQuote Mitarbeiter'!L299</f>
        <v/>
      </c>
      <c r="R299" s="57">
        <f>'KQuote Mitarbeiter'!D299</f>
        <v/>
      </c>
      <c r="S299" s="57">
        <f>'KQuote Mitarbeiter'!K299</f>
        <v/>
      </c>
    </row>
    <row r="300">
      <c r="A300" s="47">
        <f>'KQuote Mitarbeiter'!A300</f>
        <v/>
      </c>
      <c r="B300" s="48">
        <f>'KQuote Mitarbeiter'!B300</f>
        <v/>
      </c>
      <c r="C300" s="58">
        <f>IF($B300="","",(N(Berechnung!D300)+N(Berechnung!Q300))*N(Berechnung!C300))</f>
        <v/>
      </c>
      <c r="D300" s="58">
        <f>IF($B300="","",(N(Berechnung!E300)+N(Berechnung!R300))*N(Berechnung!C300))</f>
        <v/>
      </c>
      <c r="E300" s="58">
        <f>IF($B300="","",(N(Berechnung!F300)+N(Berechnung!S300))*N(Berechnung!C300))</f>
        <v/>
      </c>
      <c r="F300" s="58">
        <f>IF($B300="","",(N(Berechnung!G300)+N(Berechnung!T300))*N(Berechnung!C300))</f>
        <v/>
      </c>
      <c r="G300" s="58">
        <f>IF($B300="","",(N(Berechnung!H300)+N(Berechnung!U300))*N(Berechnung!C300))</f>
        <v/>
      </c>
      <c r="H300" s="58">
        <f>IF($B300="","",(N(Berechnung!I300)+N(Berechnung!V300))*N(Berechnung!C300))</f>
        <v/>
      </c>
      <c r="I300" s="58">
        <f>IF($B300="","",(N(Berechnung!J300)+N(Berechnung!W300))*N(Berechnung!C300))</f>
        <v/>
      </c>
      <c r="J300" s="58">
        <f>IF($B300="","",(N(Berechnung!K300)+N(Berechnung!X300))*N(Berechnung!C300))</f>
        <v/>
      </c>
      <c r="K300" s="58">
        <f>IF($B300="","",(N(Berechnung!L300)+N(Berechnung!Y300))*N(Berechnung!C300))</f>
        <v/>
      </c>
      <c r="L300" s="58">
        <f>IF($B300="","",(N(Berechnung!M300)+N(Berechnung!Z300))*N(Berechnung!C300))</f>
        <v/>
      </c>
      <c r="M300" s="58">
        <f>IF($B300="","",(N(Berechnung!N300)+N(Berechnung!AA300))*N(Berechnung!C300))</f>
        <v/>
      </c>
      <c r="N300" s="58">
        <f>IF($B300="","",(N(Berechnung!O300)+N(Berechnung!AB300))*N(Berechnung!C300))</f>
        <v/>
      </c>
      <c r="O300" s="64">
        <f>IF($B300="","",SUM(C300:N300))</f>
        <v/>
      </c>
      <c r="P300" s="57">
        <f>'KQuote Mitarbeiter'!E300</f>
        <v/>
      </c>
      <c r="Q300" s="65">
        <f>'KQuote Mitarbeiter'!L300</f>
        <v/>
      </c>
      <c r="R300" s="57">
        <f>'KQuote Mitarbeiter'!D300</f>
        <v/>
      </c>
      <c r="S300" s="57">
        <f>'KQuote Mitarbeiter'!K300</f>
        <v/>
      </c>
    </row>
    <row r="301">
      <c r="A301" s="47">
        <f>'KQuote Mitarbeiter'!A301</f>
        <v/>
      </c>
      <c r="B301" s="48">
        <f>'KQuote Mitarbeiter'!B301</f>
        <v/>
      </c>
      <c r="C301" s="58">
        <f>IF($B301="","",(N(Berechnung!D301)+N(Berechnung!Q301))*N(Berechnung!C301))</f>
        <v/>
      </c>
      <c r="D301" s="58">
        <f>IF($B301="","",(N(Berechnung!E301)+N(Berechnung!R301))*N(Berechnung!C301))</f>
        <v/>
      </c>
      <c r="E301" s="58">
        <f>IF($B301="","",(N(Berechnung!F301)+N(Berechnung!S301))*N(Berechnung!C301))</f>
        <v/>
      </c>
      <c r="F301" s="58">
        <f>IF($B301="","",(N(Berechnung!G301)+N(Berechnung!T301))*N(Berechnung!C301))</f>
        <v/>
      </c>
      <c r="G301" s="58">
        <f>IF($B301="","",(N(Berechnung!H301)+N(Berechnung!U301))*N(Berechnung!C301))</f>
        <v/>
      </c>
      <c r="H301" s="58">
        <f>IF($B301="","",(N(Berechnung!I301)+N(Berechnung!V301))*N(Berechnung!C301))</f>
        <v/>
      </c>
      <c r="I301" s="58">
        <f>IF($B301="","",(N(Berechnung!J301)+N(Berechnung!W301))*N(Berechnung!C301))</f>
        <v/>
      </c>
      <c r="J301" s="58">
        <f>IF($B301="","",(N(Berechnung!K301)+N(Berechnung!X301))*N(Berechnung!C301))</f>
        <v/>
      </c>
      <c r="K301" s="58">
        <f>IF($B301="","",(N(Berechnung!L301)+N(Berechnung!Y301))*N(Berechnung!C301))</f>
        <v/>
      </c>
      <c r="L301" s="58">
        <f>IF($B301="","",(N(Berechnung!M301)+N(Berechnung!Z301))*N(Berechnung!C301))</f>
        <v/>
      </c>
      <c r="M301" s="58">
        <f>IF($B301="","",(N(Berechnung!N301)+N(Berechnung!AA301))*N(Berechnung!C301))</f>
        <v/>
      </c>
      <c r="N301" s="58">
        <f>IF($B301="","",(N(Berechnung!O301)+N(Berechnung!AB301))*N(Berechnung!C301))</f>
        <v/>
      </c>
      <c r="O301" s="64">
        <f>IF($B301="","",SUM(C301:N301))</f>
        <v/>
      </c>
      <c r="P301" s="57">
        <f>'KQuote Mitarbeiter'!E301</f>
        <v/>
      </c>
      <c r="Q301" s="65">
        <f>'KQuote Mitarbeiter'!L301</f>
        <v/>
      </c>
      <c r="R301" s="57">
        <f>'KQuote Mitarbeiter'!D301</f>
        <v/>
      </c>
      <c r="S301" s="57">
        <f>'KQuote Mitarbeiter'!K301</f>
        <v/>
      </c>
    </row>
    <row r="302">
      <c r="A302" s="47">
        <f>'KQuote Mitarbeiter'!A302</f>
        <v/>
      </c>
      <c r="B302" s="48">
        <f>'KQuote Mitarbeiter'!B302</f>
        <v/>
      </c>
      <c r="C302" s="58">
        <f>IF($B302="","",(N(Berechnung!D302)+N(Berechnung!Q302))*N(Berechnung!C302))</f>
        <v/>
      </c>
      <c r="D302" s="58">
        <f>IF($B302="","",(N(Berechnung!E302)+N(Berechnung!R302))*N(Berechnung!C302))</f>
        <v/>
      </c>
      <c r="E302" s="58">
        <f>IF($B302="","",(N(Berechnung!F302)+N(Berechnung!S302))*N(Berechnung!C302))</f>
        <v/>
      </c>
      <c r="F302" s="58">
        <f>IF($B302="","",(N(Berechnung!G302)+N(Berechnung!T302))*N(Berechnung!C302))</f>
        <v/>
      </c>
      <c r="G302" s="58">
        <f>IF($B302="","",(N(Berechnung!H302)+N(Berechnung!U302))*N(Berechnung!C302))</f>
        <v/>
      </c>
      <c r="H302" s="58">
        <f>IF($B302="","",(N(Berechnung!I302)+N(Berechnung!V302))*N(Berechnung!C302))</f>
        <v/>
      </c>
      <c r="I302" s="58">
        <f>IF($B302="","",(N(Berechnung!J302)+N(Berechnung!W302))*N(Berechnung!C302))</f>
        <v/>
      </c>
      <c r="J302" s="58">
        <f>IF($B302="","",(N(Berechnung!K302)+N(Berechnung!X302))*N(Berechnung!C302))</f>
        <v/>
      </c>
      <c r="K302" s="58">
        <f>IF($B302="","",(N(Berechnung!L302)+N(Berechnung!Y302))*N(Berechnung!C302))</f>
        <v/>
      </c>
      <c r="L302" s="58">
        <f>IF($B302="","",(N(Berechnung!M302)+N(Berechnung!Z302))*N(Berechnung!C302))</f>
        <v/>
      </c>
      <c r="M302" s="58">
        <f>IF($B302="","",(N(Berechnung!N302)+N(Berechnung!AA302))*N(Berechnung!C302))</f>
        <v/>
      </c>
      <c r="N302" s="58">
        <f>IF($B302="","",(N(Berechnung!O302)+N(Berechnung!AB302))*N(Berechnung!C302))</f>
        <v/>
      </c>
      <c r="O302" s="64">
        <f>IF($B302="","",SUM(C302:N302))</f>
        <v/>
      </c>
      <c r="P302" s="57">
        <f>'KQuote Mitarbeiter'!E302</f>
        <v/>
      </c>
      <c r="Q302" s="65">
        <f>'KQuote Mitarbeiter'!L302</f>
        <v/>
      </c>
      <c r="R302" s="57">
        <f>'KQuote Mitarbeiter'!D302</f>
        <v/>
      </c>
      <c r="S302" s="57">
        <f>'KQuote Mitarbeiter'!K302</f>
        <v/>
      </c>
    </row>
    <row r="303">
      <c r="A303" s="47">
        <f>'KQuote Mitarbeiter'!A303</f>
        <v/>
      </c>
      <c r="B303" s="48">
        <f>'KQuote Mitarbeiter'!B303</f>
        <v/>
      </c>
      <c r="C303" s="58">
        <f>IF($B303="","",(N(Berechnung!D303)+N(Berechnung!Q303))*N(Berechnung!C303))</f>
        <v/>
      </c>
      <c r="D303" s="58">
        <f>IF($B303="","",(N(Berechnung!E303)+N(Berechnung!R303))*N(Berechnung!C303))</f>
        <v/>
      </c>
      <c r="E303" s="58">
        <f>IF($B303="","",(N(Berechnung!F303)+N(Berechnung!S303))*N(Berechnung!C303))</f>
        <v/>
      </c>
      <c r="F303" s="58">
        <f>IF($B303="","",(N(Berechnung!G303)+N(Berechnung!T303))*N(Berechnung!C303))</f>
        <v/>
      </c>
      <c r="G303" s="58">
        <f>IF($B303="","",(N(Berechnung!H303)+N(Berechnung!U303))*N(Berechnung!C303))</f>
        <v/>
      </c>
      <c r="H303" s="58">
        <f>IF($B303="","",(N(Berechnung!I303)+N(Berechnung!V303))*N(Berechnung!C303))</f>
        <v/>
      </c>
      <c r="I303" s="58">
        <f>IF($B303="","",(N(Berechnung!J303)+N(Berechnung!W303))*N(Berechnung!C303))</f>
        <v/>
      </c>
      <c r="J303" s="58">
        <f>IF($B303="","",(N(Berechnung!K303)+N(Berechnung!X303))*N(Berechnung!C303))</f>
        <v/>
      </c>
      <c r="K303" s="58">
        <f>IF($B303="","",(N(Berechnung!L303)+N(Berechnung!Y303))*N(Berechnung!C303))</f>
        <v/>
      </c>
      <c r="L303" s="58">
        <f>IF($B303="","",(N(Berechnung!M303)+N(Berechnung!Z303))*N(Berechnung!C303))</f>
        <v/>
      </c>
      <c r="M303" s="58">
        <f>IF($B303="","",(N(Berechnung!N303)+N(Berechnung!AA303))*N(Berechnung!C303))</f>
        <v/>
      </c>
      <c r="N303" s="58">
        <f>IF($B303="","",(N(Berechnung!O303)+N(Berechnung!AB303))*N(Berechnung!C303))</f>
        <v/>
      </c>
      <c r="O303" s="64">
        <f>IF($B303="","",SUM(C303:N303))</f>
        <v/>
      </c>
      <c r="P303" s="57">
        <f>'KQuote Mitarbeiter'!E303</f>
        <v/>
      </c>
      <c r="Q303" s="65">
        <f>'KQuote Mitarbeiter'!L303</f>
        <v/>
      </c>
      <c r="R303" s="57">
        <f>'KQuote Mitarbeiter'!D303</f>
        <v/>
      </c>
      <c r="S303" s="57">
        <f>'KQuote Mitarbeiter'!K303</f>
        <v/>
      </c>
    </row>
    <row r="304">
      <c r="A304" s="47">
        <f>'KQuote Mitarbeiter'!A304</f>
        <v/>
      </c>
      <c r="B304" s="48">
        <f>'KQuote Mitarbeiter'!B304</f>
        <v/>
      </c>
      <c r="C304" s="58">
        <f>IF($B304="","",(N(Berechnung!D304)+N(Berechnung!Q304))*N(Berechnung!C304))</f>
        <v/>
      </c>
      <c r="D304" s="58">
        <f>IF($B304="","",(N(Berechnung!E304)+N(Berechnung!R304))*N(Berechnung!C304))</f>
        <v/>
      </c>
      <c r="E304" s="58">
        <f>IF($B304="","",(N(Berechnung!F304)+N(Berechnung!S304))*N(Berechnung!C304))</f>
        <v/>
      </c>
      <c r="F304" s="58">
        <f>IF($B304="","",(N(Berechnung!G304)+N(Berechnung!T304))*N(Berechnung!C304))</f>
        <v/>
      </c>
      <c r="G304" s="58">
        <f>IF($B304="","",(N(Berechnung!H304)+N(Berechnung!U304))*N(Berechnung!C304))</f>
        <v/>
      </c>
      <c r="H304" s="58">
        <f>IF($B304="","",(N(Berechnung!I304)+N(Berechnung!V304))*N(Berechnung!C304))</f>
        <v/>
      </c>
      <c r="I304" s="58">
        <f>IF($B304="","",(N(Berechnung!J304)+N(Berechnung!W304))*N(Berechnung!C304))</f>
        <v/>
      </c>
      <c r="J304" s="58">
        <f>IF($B304="","",(N(Berechnung!K304)+N(Berechnung!X304))*N(Berechnung!C304))</f>
        <v/>
      </c>
      <c r="K304" s="58">
        <f>IF($B304="","",(N(Berechnung!L304)+N(Berechnung!Y304))*N(Berechnung!C304))</f>
        <v/>
      </c>
      <c r="L304" s="58">
        <f>IF($B304="","",(N(Berechnung!M304)+N(Berechnung!Z304))*N(Berechnung!C304))</f>
        <v/>
      </c>
      <c r="M304" s="58">
        <f>IF($B304="","",(N(Berechnung!N304)+N(Berechnung!AA304))*N(Berechnung!C304))</f>
        <v/>
      </c>
      <c r="N304" s="58">
        <f>IF($B304="","",(N(Berechnung!O304)+N(Berechnung!AB304))*N(Berechnung!C304))</f>
        <v/>
      </c>
      <c r="O304" s="64">
        <f>IF($B304="","",SUM(C304:N304))</f>
        <v/>
      </c>
      <c r="P304" s="57">
        <f>'KQuote Mitarbeiter'!E304</f>
        <v/>
      </c>
      <c r="Q304" s="65">
        <f>'KQuote Mitarbeiter'!L304</f>
        <v/>
      </c>
      <c r="R304" s="57">
        <f>'KQuote Mitarbeiter'!D304</f>
        <v/>
      </c>
      <c r="S304" s="57">
        <f>'KQuote Mitarbeiter'!K304</f>
        <v/>
      </c>
    </row>
    <row r="305">
      <c r="A305" s="47">
        <f>'KQuote Mitarbeiter'!A305</f>
        <v/>
      </c>
      <c r="B305" s="48">
        <f>'KQuote Mitarbeiter'!B305</f>
        <v/>
      </c>
      <c r="C305" s="58">
        <f>IF($B305="","",(N(Berechnung!D305)+N(Berechnung!Q305))*N(Berechnung!C305))</f>
        <v/>
      </c>
      <c r="D305" s="58">
        <f>IF($B305="","",(N(Berechnung!E305)+N(Berechnung!R305))*N(Berechnung!C305))</f>
        <v/>
      </c>
      <c r="E305" s="58">
        <f>IF($B305="","",(N(Berechnung!F305)+N(Berechnung!S305))*N(Berechnung!C305))</f>
        <v/>
      </c>
      <c r="F305" s="58">
        <f>IF($B305="","",(N(Berechnung!G305)+N(Berechnung!T305))*N(Berechnung!C305))</f>
        <v/>
      </c>
      <c r="G305" s="58">
        <f>IF($B305="","",(N(Berechnung!H305)+N(Berechnung!U305))*N(Berechnung!C305))</f>
        <v/>
      </c>
      <c r="H305" s="58">
        <f>IF($B305="","",(N(Berechnung!I305)+N(Berechnung!V305))*N(Berechnung!C305))</f>
        <v/>
      </c>
      <c r="I305" s="58">
        <f>IF($B305="","",(N(Berechnung!J305)+N(Berechnung!W305))*N(Berechnung!C305))</f>
        <v/>
      </c>
      <c r="J305" s="58">
        <f>IF($B305="","",(N(Berechnung!K305)+N(Berechnung!X305))*N(Berechnung!C305))</f>
        <v/>
      </c>
      <c r="K305" s="58">
        <f>IF($B305="","",(N(Berechnung!L305)+N(Berechnung!Y305))*N(Berechnung!C305))</f>
        <v/>
      </c>
      <c r="L305" s="58">
        <f>IF($B305="","",(N(Berechnung!M305)+N(Berechnung!Z305))*N(Berechnung!C305))</f>
        <v/>
      </c>
      <c r="M305" s="58">
        <f>IF($B305="","",(N(Berechnung!N305)+N(Berechnung!AA305))*N(Berechnung!C305))</f>
        <v/>
      </c>
      <c r="N305" s="58">
        <f>IF($B305="","",(N(Berechnung!O305)+N(Berechnung!AB305))*N(Berechnung!C305))</f>
        <v/>
      </c>
      <c r="O305" s="64">
        <f>IF($B305="","",SUM(C305:N305))</f>
        <v/>
      </c>
      <c r="P305" s="57">
        <f>'KQuote Mitarbeiter'!E305</f>
        <v/>
      </c>
      <c r="Q305" s="65">
        <f>'KQuote Mitarbeiter'!L305</f>
        <v/>
      </c>
      <c r="R305" s="57">
        <f>'KQuote Mitarbeiter'!D305</f>
        <v/>
      </c>
      <c r="S305" s="57">
        <f>'KQuote Mitarbeiter'!K305</f>
        <v/>
      </c>
    </row>
    <row r="306">
      <c r="A306" s="41" t="n"/>
      <c r="B306" s="41" t="inlineStr">
        <is>
          <t>Summe</t>
        </is>
      </c>
      <c r="C306" s="45">
        <f>SUM(C6:C305)</f>
        <v/>
      </c>
      <c r="D306" s="45">
        <f>SUM(D6:D305)</f>
        <v/>
      </c>
      <c r="E306" s="45">
        <f>SUM(E6:E305)</f>
        <v/>
      </c>
      <c r="F306" s="45">
        <f>SUM(F6:F305)</f>
        <v/>
      </c>
      <c r="G306" s="45">
        <f>SUM(G6:G305)</f>
        <v/>
      </c>
      <c r="H306" s="45">
        <f>SUM(H6:H305)</f>
        <v/>
      </c>
      <c r="I306" s="45">
        <f>SUM(I6:I305)</f>
        <v/>
      </c>
      <c r="J306" s="45">
        <f>SUM(J6:J305)</f>
        <v/>
      </c>
      <c r="K306" s="45">
        <f>SUM(K6:K305)</f>
        <v/>
      </c>
      <c r="L306" s="45">
        <f>SUM(L6:L305)</f>
        <v/>
      </c>
      <c r="M306" s="45">
        <f>SUM(M6:M305)</f>
        <v/>
      </c>
      <c r="N306" s="45">
        <f>SUM(N6:N305)</f>
        <v/>
      </c>
      <c r="O306" s="45">
        <f>SUM(O6:O305)</f>
        <v/>
      </c>
      <c r="P306" s="45">
        <f>SUM(P6:P305)</f>
        <v/>
      </c>
      <c r="Q306" s="70">
        <f>'KQuote Mitarbeiter'!R6</f>
        <v/>
      </c>
      <c r="R306" s="45">
        <f>SUM(R6:R305)</f>
        <v/>
      </c>
      <c r="S306" s="45">
        <f>SUM(S6:S305)</f>
        <v/>
      </c>
    </row>
  </sheetData>
  <mergeCells count="1">
    <mergeCell ref="A2:T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Q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Hilfsblatt: Krankheitstage des Auswertungsjahres (automatisch, nicht bearbeiten)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Std./Tag</t>
        </is>
      </c>
      <c r="D5" s="21" t="inlineStr">
        <is>
          <t>O1 Jan</t>
        </is>
      </c>
      <c r="E5" s="21" t="inlineStr">
        <is>
          <t>O1 Feb</t>
        </is>
      </c>
      <c r="F5" s="21" t="inlineStr">
        <is>
          <t>O1 Mär</t>
        </is>
      </c>
      <c r="G5" s="21" t="inlineStr">
        <is>
          <t>O1 Apr</t>
        </is>
      </c>
      <c r="H5" s="21" t="inlineStr">
        <is>
          <t>O1 Mai</t>
        </is>
      </c>
      <c r="I5" s="21" t="inlineStr">
        <is>
          <t>O1 Jun</t>
        </is>
      </c>
      <c r="J5" s="21" t="inlineStr">
        <is>
          <t>O1 Jul</t>
        </is>
      </c>
      <c r="K5" s="21" t="inlineStr">
        <is>
          <t>O1 Aug</t>
        </is>
      </c>
      <c r="L5" s="21" t="inlineStr">
        <is>
          <t>O1 Sep</t>
        </is>
      </c>
      <c r="M5" s="21" t="inlineStr">
        <is>
          <t>O1 Okt</t>
        </is>
      </c>
      <c r="N5" s="21" t="inlineStr">
        <is>
          <t>O1 Nov</t>
        </is>
      </c>
      <c r="O5" s="21" t="inlineStr">
        <is>
          <t>O1 Dez</t>
        </is>
      </c>
      <c r="P5" s="21" t="inlineStr">
        <is>
          <t>Summe O1</t>
        </is>
      </c>
      <c r="Q5" s="21" t="inlineStr">
        <is>
          <t>O2 Jan</t>
        </is>
      </c>
      <c r="R5" s="21" t="inlineStr">
        <is>
          <t>O2 Feb</t>
        </is>
      </c>
      <c r="S5" s="21" t="inlineStr">
        <is>
          <t>O2 Mär</t>
        </is>
      </c>
      <c r="T5" s="21" t="inlineStr">
        <is>
          <t>O2 Apr</t>
        </is>
      </c>
      <c r="U5" s="21" t="inlineStr">
        <is>
          <t>O2 Mai</t>
        </is>
      </c>
      <c r="V5" s="21" t="inlineStr">
        <is>
          <t>O2 Jun</t>
        </is>
      </c>
      <c r="W5" s="21" t="inlineStr">
        <is>
          <t>O2 Jul</t>
        </is>
      </c>
      <c r="X5" s="21" t="inlineStr">
        <is>
          <t>O2 Aug</t>
        </is>
      </c>
      <c r="Y5" s="21" t="inlineStr">
        <is>
          <t>O2 Sep</t>
        </is>
      </c>
      <c r="Z5" s="21" t="inlineStr">
        <is>
          <t>O2 Okt</t>
        </is>
      </c>
      <c r="AA5" s="21" t="inlineStr">
        <is>
          <t>O2 Nov</t>
        </is>
      </c>
      <c r="AB5" s="21" t="inlineStr">
        <is>
          <t>O2 Dez</t>
        </is>
      </c>
      <c r="AC5" s="21" t="inlineStr">
        <is>
          <t>Summe O2</t>
        </is>
      </c>
      <c r="AD5" s="21" t="inlineStr">
        <is>
          <t>Tage Jahr</t>
        </is>
      </c>
      <c r="AE5" s="21" t="inlineStr">
        <is>
          <t>Std. Jahr</t>
        </is>
      </c>
      <c r="AF5" s="21" t="inlineStr">
        <is>
          <t>Tage alle J.</t>
        </is>
      </c>
      <c r="AG5" s="21" t="inlineStr">
        <is>
          <t>Std. alle J.</t>
        </is>
      </c>
      <c r="AH5" s="21" t="inlineStr">
        <is>
          <t>Bezug Jahr</t>
        </is>
      </c>
      <c r="AI5" s="21" t="inlineStr">
        <is>
          <t>Bezug alle J.</t>
        </is>
      </c>
      <c r="AJ5" s="21" t="inlineStr">
        <is>
          <t>Bezug 2026 Jan</t>
        </is>
      </c>
      <c r="AK5" s="21" t="inlineStr">
        <is>
          <t>Bezug 2026 Feb</t>
        </is>
      </c>
      <c r="AL5" s="21" t="inlineStr">
        <is>
          <t>Bezug 2026 Mär</t>
        </is>
      </c>
      <c r="AM5" s="21" t="inlineStr">
        <is>
          <t>Bezug 2026 Apr</t>
        </is>
      </c>
      <c r="AN5" s="21" t="inlineStr">
        <is>
          <t>Bezug 2026 Mai</t>
        </is>
      </c>
      <c r="AO5" s="21" t="inlineStr">
        <is>
          <t>Bezug 2026 Jun</t>
        </is>
      </c>
      <c r="AP5" s="21" t="inlineStr">
        <is>
          <t>Bezug 2026 Jul</t>
        </is>
      </c>
      <c r="AQ5" s="21" t="inlineStr">
        <is>
          <t>Bezug 2026 Aug</t>
        </is>
      </c>
      <c r="AR5" s="21" t="inlineStr">
        <is>
          <t>Bezug 2026 Sep</t>
        </is>
      </c>
      <c r="AS5" s="21" t="inlineStr">
        <is>
          <t>Bezug 2026 Okt</t>
        </is>
      </c>
      <c r="AT5" s="21" t="inlineStr">
        <is>
          <t>Bezug 2026 Nov</t>
        </is>
      </c>
      <c r="AU5" s="21" t="inlineStr">
        <is>
          <t>Bezug 2026 Dez</t>
        </is>
      </c>
      <c r="AV5" s="21" t="inlineStr">
        <is>
          <t>Bezug 2027 Jan</t>
        </is>
      </c>
      <c r="AW5" s="21" t="inlineStr">
        <is>
          <t>Bezug 2027 Feb</t>
        </is>
      </c>
      <c r="AX5" s="21" t="inlineStr">
        <is>
          <t>Bezug 2027 Mär</t>
        </is>
      </c>
      <c r="AY5" s="21" t="inlineStr">
        <is>
          <t>Bezug 2027 Apr</t>
        </is>
      </c>
      <c r="AZ5" s="21" t="inlineStr">
        <is>
          <t>Bezug 2027 Mai</t>
        </is>
      </c>
      <c r="BA5" s="21" t="inlineStr">
        <is>
          <t>Bezug 2027 Jun</t>
        </is>
      </c>
      <c r="BB5" s="21" t="inlineStr">
        <is>
          <t>Bezug 2027 Jul</t>
        </is>
      </c>
      <c r="BC5" s="21" t="inlineStr">
        <is>
          <t>Bezug 2027 Aug</t>
        </is>
      </c>
      <c r="BD5" s="21" t="inlineStr">
        <is>
          <t>Bezug 2027 Sep</t>
        </is>
      </c>
      <c r="BE5" s="21" t="inlineStr">
        <is>
          <t>Bezug 2027 Okt</t>
        </is>
      </c>
      <c r="BF5" s="21" t="inlineStr">
        <is>
          <t>Bezug 2027 Nov</t>
        </is>
      </c>
      <c r="BG5" s="21" t="inlineStr">
        <is>
          <t>Bezug 2027 Dez</t>
        </is>
      </c>
      <c r="BH5" s="21" t="inlineStr">
        <is>
          <t>Bezug 2028 Jan</t>
        </is>
      </c>
      <c r="BI5" s="21" t="inlineStr">
        <is>
          <t>Bezug 2028 Feb</t>
        </is>
      </c>
      <c r="BJ5" s="21" t="inlineStr">
        <is>
          <t>Bezug 2028 Mär</t>
        </is>
      </c>
      <c r="BK5" s="21" t="inlineStr">
        <is>
          <t>Bezug 2028 Apr</t>
        </is>
      </c>
      <c r="BL5" s="21" t="inlineStr">
        <is>
          <t>Bezug 2028 Mai</t>
        </is>
      </c>
      <c r="BM5" s="21" t="inlineStr">
        <is>
          <t>Bezug 2028 Jun</t>
        </is>
      </c>
      <c r="BN5" s="21" t="inlineStr">
        <is>
          <t>Bezug 2028 Jul</t>
        </is>
      </c>
      <c r="BO5" s="21" t="inlineStr">
        <is>
          <t>Bezug 2028 Aug</t>
        </is>
      </c>
      <c r="BP5" s="21" t="inlineStr">
        <is>
          <t>Bezug 2028 Sep</t>
        </is>
      </c>
      <c r="BQ5" s="21" t="inlineStr">
        <is>
          <t>Bezug 2028 Okt</t>
        </is>
      </c>
      <c r="BR5" s="21" t="inlineStr">
        <is>
          <t>Bezug 2028 Nov</t>
        </is>
      </c>
      <c r="BS5" s="21" t="inlineStr">
        <is>
          <t>Bezug 2028 Dez</t>
        </is>
      </c>
      <c r="BT5" s="21" t="inlineStr">
        <is>
          <t>Bezug 2029 Jan</t>
        </is>
      </c>
      <c r="BU5" s="21" t="inlineStr">
        <is>
          <t>Bezug 2029 Feb</t>
        </is>
      </c>
      <c r="BV5" s="21" t="inlineStr">
        <is>
          <t>Bezug 2029 Mär</t>
        </is>
      </c>
      <c r="BW5" s="21" t="inlineStr">
        <is>
          <t>Bezug 2029 Apr</t>
        </is>
      </c>
      <c r="BX5" s="21" t="inlineStr">
        <is>
          <t>Bezug 2029 Mai</t>
        </is>
      </c>
      <c r="BY5" s="21" t="inlineStr">
        <is>
          <t>Bezug 2029 Jun</t>
        </is>
      </c>
      <c r="BZ5" s="21" t="inlineStr">
        <is>
          <t>Bezug 2029 Jul</t>
        </is>
      </c>
      <c r="CA5" s="21" t="inlineStr">
        <is>
          <t>Bezug 2029 Aug</t>
        </is>
      </c>
      <c r="CB5" s="21" t="inlineStr">
        <is>
          <t>Bezug 2029 Sep</t>
        </is>
      </c>
      <c r="CC5" s="21" t="inlineStr">
        <is>
          <t>Bezug 2029 Okt</t>
        </is>
      </c>
      <c r="CD5" s="21" t="inlineStr">
        <is>
          <t>Bezug 2029 Nov</t>
        </is>
      </c>
      <c r="CE5" s="21" t="inlineStr">
        <is>
          <t>Bezug 2029 Dez</t>
        </is>
      </c>
      <c r="CF5" s="21" t="inlineStr">
        <is>
          <t>Bezug 2030 Jan</t>
        </is>
      </c>
      <c r="CG5" s="21" t="inlineStr">
        <is>
          <t>Bezug 2030 Feb</t>
        </is>
      </c>
      <c r="CH5" s="21" t="inlineStr">
        <is>
          <t>Bezug 2030 Mär</t>
        </is>
      </c>
      <c r="CI5" s="21" t="inlineStr">
        <is>
          <t>Bezug 2030 Apr</t>
        </is>
      </c>
      <c r="CJ5" s="21" t="inlineStr">
        <is>
          <t>Bezug 2030 Mai</t>
        </is>
      </c>
      <c r="CK5" s="21" t="inlineStr">
        <is>
          <t>Bezug 2030 Jun</t>
        </is>
      </c>
      <c r="CL5" s="21" t="inlineStr">
        <is>
          <t>Bezug 2030 Jul</t>
        </is>
      </c>
      <c r="CM5" s="21" t="inlineStr">
        <is>
          <t>Bezug 2030 Aug</t>
        </is>
      </c>
      <c r="CN5" s="21" t="inlineStr">
        <is>
          <t>Bezug 2030 Sep</t>
        </is>
      </c>
      <c r="CO5" s="21" t="inlineStr">
        <is>
          <t>Bezug 2030 Okt</t>
        </is>
      </c>
      <c r="CP5" s="21" t="inlineStr">
        <is>
          <t>Bezug 2030 Nov</t>
        </is>
      </c>
      <c r="CQ5" s="21" t="inlineStr">
        <is>
          <t>Bezug 2030 Dez</t>
        </is>
      </c>
    </row>
    <row r="6">
      <c r="A6" s="73">
        <f>IF(Mitarbeiter!B6="","",Mitarbeiter!A6)</f>
        <v/>
      </c>
      <c r="B6" s="6">
        <f>IF(Mitarbeiter!B6="","",Mitarbeiter!B6)</f>
        <v/>
      </c>
      <c r="C6" s="74">
        <f>IF(Mitarbeiter!B6="","",Mitarbeiter!F6)</f>
        <v/>
      </c>
      <c r="D6" s="75">
        <f>N(INDEX(Krankheitstage!$G6:$DV6,1,(Einstellungen!$C$3-2026)*24+1))</f>
        <v/>
      </c>
      <c r="E6" s="75">
        <f>N(INDEX(Krankheitstage!$G6:$DV6,1,(Einstellungen!$C$3-2026)*24+2))</f>
        <v/>
      </c>
      <c r="F6" s="75">
        <f>N(INDEX(Krankheitstage!$G6:$DV6,1,(Einstellungen!$C$3-2026)*24+3))</f>
        <v/>
      </c>
      <c r="G6" s="75">
        <f>N(INDEX(Krankheitstage!$G6:$DV6,1,(Einstellungen!$C$3-2026)*24+4))</f>
        <v/>
      </c>
      <c r="H6" s="75">
        <f>N(INDEX(Krankheitstage!$G6:$DV6,1,(Einstellungen!$C$3-2026)*24+5))</f>
        <v/>
      </c>
      <c r="I6" s="75">
        <f>N(INDEX(Krankheitstage!$G6:$DV6,1,(Einstellungen!$C$3-2026)*24+6))</f>
        <v/>
      </c>
      <c r="J6" s="75">
        <f>N(INDEX(Krankheitstage!$G6:$DV6,1,(Einstellungen!$C$3-2026)*24+7))</f>
        <v/>
      </c>
      <c r="K6" s="75">
        <f>N(INDEX(Krankheitstage!$G6:$DV6,1,(Einstellungen!$C$3-2026)*24+8))</f>
        <v/>
      </c>
      <c r="L6" s="75">
        <f>N(INDEX(Krankheitstage!$G6:$DV6,1,(Einstellungen!$C$3-2026)*24+9))</f>
        <v/>
      </c>
      <c r="M6" s="75">
        <f>N(INDEX(Krankheitstage!$G6:$DV6,1,(Einstellungen!$C$3-2026)*24+10))</f>
        <v/>
      </c>
      <c r="N6" s="75">
        <f>N(INDEX(Krankheitstage!$G6:$DV6,1,(Einstellungen!$C$3-2026)*24+11))</f>
        <v/>
      </c>
      <c r="O6" s="75">
        <f>N(INDEX(Krankheitstage!$G6:$DV6,1,(Einstellungen!$C$3-2026)*24+12))</f>
        <v/>
      </c>
      <c r="P6" s="75">
        <f>IF($B6="","",SUM(D6:O6))</f>
        <v/>
      </c>
      <c r="Q6" s="75">
        <f>N(INDEX(Krankheitstage!$G6:$DV6,1,(Einstellungen!$C$3-2026)*24+13))</f>
        <v/>
      </c>
      <c r="R6" s="75">
        <f>N(INDEX(Krankheitstage!$G6:$DV6,1,(Einstellungen!$C$3-2026)*24+14))</f>
        <v/>
      </c>
      <c r="S6" s="75">
        <f>N(INDEX(Krankheitstage!$G6:$DV6,1,(Einstellungen!$C$3-2026)*24+15))</f>
        <v/>
      </c>
      <c r="T6" s="75">
        <f>N(INDEX(Krankheitstage!$G6:$DV6,1,(Einstellungen!$C$3-2026)*24+16))</f>
        <v/>
      </c>
      <c r="U6" s="75">
        <f>N(INDEX(Krankheitstage!$G6:$DV6,1,(Einstellungen!$C$3-2026)*24+17))</f>
        <v/>
      </c>
      <c r="V6" s="75">
        <f>N(INDEX(Krankheitstage!$G6:$DV6,1,(Einstellungen!$C$3-2026)*24+18))</f>
        <v/>
      </c>
      <c r="W6" s="75">
        <f>N(INDEX(Krankheitstage!$G6:$DV6,1,(Einstellungen!$C$3-2026)*24+19))</f>
        <v/>
      </c>
      <c r="X6" s="75">
        <f>N(INDEX(Krankheitstage!$G6:$DV6,1,(Einstellungen!$C$3-2026)*24+20))</f>
        <v/>
      </c>
      <c r="Y6" s="75">
        <f>N(INDEX(Krankheitstage!$G6:$DV6,1,(Einstellungen!$C$3-2026)*24+21))</f>
        <v/>
      </c>
      <c r="Z6" s="75">
        <f>N(INDEX(Krankheitstage!$G6:$DV6,1,(Einstellungen!$C$3-2026)*24+22))</f>
        <v/>
      </c>
      <c r="AA6" s="75">
        <f>N(INDEX(Krankheitstage!$G6:$DV6,1,(Einstellungen!$C$3-2026)*24+23))</f>
        <v/>
      </c>
      <c r="AB6" s="75">
        <f>N(INDEX(Krankheitstage!$G6:$DV6,1,(Einstellungen!$C$3-2026)*24+24))</f>
        <v/>
      </c>
      <c r="AC6" s="75">
        <f>IF($B6="","",SUM(Q6:AB6))</f>
        <v/>
      </c>
      <c r="AD6" s="75">
        <f>IF($B6="","",SUM(P6,AC6))</f>
        <v/>
      </c>
      <c r="AE6" s="76">
        <f>IF($B6="","",AD6*N(C6))</f>
        <v/>
      </c>
      <c r="AF6" s="75">
        <f>IF($B6="","",Krankheitstage!E6)</f>
        <v/>
      </c>
      <c r="AG6" s="76">
        <f>IF($B6="","",AF6*N(C6))</f>
        <v/>
      </c>
      <c r="AH6" s="76">
        <f>IF($B6="","",INDEX($AJ6:$CQ6,1,(Einstellungen!$C$3-2026)*12+1)+INDEX($AJ6:$CQ6,1,(Einstellungen!$C$3-2026)*12+2)+INDEX($AJ6:$CQ6,1,(Einstellungen!$C$3-2026)*12+3)+INDEX($AJ6:$CQ6,1,(Einstellungen!$C$3-2026)*12+4)+INDEX($AJ6:$CQ6,1,(Einstellungen!$C$3-2026)*12+5)+INDEX($AJ6:$CQ6,1,(Einstellungen!$C$3-2026)*12+6)+INDEX($AJ6:$CQ6,1,(Einstellungen!$C$3-2026)*12+7)+INDEX($AJ6:$CQ6,1,(Einstellungen!$C$3-2026)*12+8)+INDEX($AJ6:$CQ6,1,(Einstellungen!$C$3-2026)*12+9)+INDEX($AJ6:$CQ6,1,(Einstellungen!$C$3-2026)*12+10)+INDEX($AJ6:$CQ6,1,(Einstellungen!$C$3-2026)*12+11)+INDEX($AJ6:$CQ6,1,(Einstellungen!$C$3-2026)*12+12))</f>
        <v/>
      </c>
      <c r="AI6" s="76">
        <f>IF($B6="","",SUM($AJ6:$CQ6))</f>
        <v/>
      </c>
      <c r="AJ6" s="76">
        <f>IF($B6="",0,IF(Einstellungen!$C$10="Ja",MAX(IF(Einstellungen!$C$11="7 Tage",MAX(0,(MIN(DATE(2026,2,0),IF(Mitarbeiter!$D6="",DATE(2026,2,0),Mitarbeiter!$D6),TODAY()))-(MAX(DATE(2026,1,1),Mitarbeiter!$C6))+1),MAX(0,NETWORKDAYS(MAX(DATE(2026,1,1),Mitarbeiter!$C6),MIN(DATE(2026,2,0),IF(Mitarbeiter!$D6="",DATE(2026,2,0),Mitarbeiter!$D6),TODAY()),Einstellungen!$F$13:$F$67)))*N(Mitarbeiter!$E6)/IF(Einstellungen!$C$11="7 Tage",7,5),N('Ist-Stunden'!F6)),MAX(IF(Einstellungen!$C$11="7 Tage",MAX(0,(MIN(DATE(2026,2,0),IF(Mitarbeiter!$D6="",DATE(2026,2,0),Mitarbeiter!$D6),TODAY()))-(MAX(DATE(2026,1,1),Mitarbeiter!$C6))+1),MAX(0,NETWORKDAYS(MAX(DATE(2026,1,1),Mitarbeiter!$C6),MIN(DATE(2026,2,0),IF(Mitarbeiter!$D6="",DATE(2026,2,0),Mitarbeiter!$D6),TODAY()),Einstellungen!$F$13:$F$67)))*N(Mitarbeiter!$E6)/IF(Einstellungen!$C$11="7 Tage",7,5),N('Ist-Stunden'!F6)+(N(Krankheitstage!G6)+N(Krankheitstage!S6))*N($C6))))</f>
        <v/>
      </c>
      <c r="AK6" s="76">
        <f>IF($B6="",0,IF(Einstellungen!$C$10="Ja",MAX(IF(Einstellungen!$C$11="7 Tage",MAX(0,(MIN(DATE(2026,3,0),IF(Mitarbeiter!$D6="",DATE(2026,3,0),Mitarbeiter!$D6),TODAY()))-(MAX(DATE(2026,2,1),Mitarbeiter!$C6))+1),MAX(0,NETWORKDAYS(MAX(DATE(2026,2,1),Mitarbeiter!$C6),MIN(DATE(2026,3,0),IF(Mitarbeiter!$D6="",DATE(2026,3,0),Mitarbeiter!$D6),TODAY()),Einstellungen!$F$13:$F$67)))*N(Mitarbeiter!$E6)/IF(Einstellungen!$C$11="7 Tage",7,5),N('Ist-Stunden'!G6)),MAX(IF(Einstellungen!$C$11="7 Tage",MAX(0,(MIN(DATE(2026,3,0),IF(Mitarbeiter!$D6="",DATE(2026,3,0),Mitarbeiter!$D6),TODAY()))-(MAX(DATE(2026,2,1),Mitarbeiter!$C6))+1),MAX(0,NETWORKDAYS(MAX(DATE(2026,2,1),Mitarbeiter!$C6),MIN(DATE(2026,3,0),IF(Mitarbeiter!$D6="",DATE(2026,3,0),Mitarbeiter!$D6),TODAY()),Einstellungen!$F$13:$F$67)))*N(Mitarbeiter!$E6)/IF(Einstellungen!$C$11="7 Tage",7,5),N('Ist-Stunden'!G6)+(N(Krankheitstage!H6)+N(Krankheitstage!T6))*N($C6))))</f>
        <v/>
      </c>
      <c r="AL6" s="76">
        <f>IF($B6="",0,IF(Einstellungen!$C$10="Ja",MAX(IF(Einstellungen!$C$11="7 Tage",MAX(0,(MIN(DATE(2026,4,0),IF(Mitarbeiter!$D6="",DATE(2026,4,0),Mitarbeiter!$D6),TODAY()))-(MAX(DATE(2026,3,1),Mitarbeiter!$C6))+1),MAX(0,NETWORKDAYS(MAX(DATE(2026,3,1),Mitarbeiter!$C6),MIN(DATE(2026,4,0),IF(Mitarbeiter!$D6="",DATE(2026,4,0),Mitarbeiter!$D6),TODAY()),Einstellungen!$F$13:$F$67)))*N(Mitarbeiter!$E6)/IF(Einstellungen!$C$11="7 Tage",7,5),N('Ist-Stunden'!H6)),MAX(IF(Einstellungen!$C$11="7 Tage",MAX(0,(MIN(DATE(2026,4,0),IF(Mitarbeiter!$D6="",DATE(2026,4,0),Mitarbeiter!$D6),TODAY()))-(MAX(DATE(2026,3,1),Mitarbeiter!$C6))+1),MAX(0,NETWORKDAYS(MAX(DATE(2026,3,1),Mitarbeiter!$C6),MIN(DATE(2026,4,0),IF(Mitarbeiter!$D6="",DATE(2026,4,0),Mitarbeiter!$D6),TODAY()),Einstellungen!$F$13:$F$67)))*N(Mitarbeiter!$E6)/IF(Einstellungen!$C$11="7 Tage",7,5),N('Ist-Stunden'!H6)+(N(Krankheitstage!I6)+N(Krankheitstage!U6))*N($C6))))</f>
        <v/>
      </c>
      <c r="AM6" s="76">
        <f>IF($B6="",0,IF(Einstellungen!$C$10="Ja",MAX(IF(Einstellungen!$C$11="7 Tage",MAX(0,(MIN(DATE(2026,5,0),IF(Mitarbeiter!$D6="",DATE(2026,5,0),Mitarbeiter!$D6),TODAY()))-(MAX(DATE(2026,4,1),Mitarbeiter!$C6))+1),MAX(0,NETWORKDAYS(MAX(DATE(2026,4,1),Mitarbeiter!$C6),MIN(DATE(2026,5,0),IF(Mitarbeiter!$D6="",DATE(2026,5,0),Mitarbeiter!$D6),TODAY()),Einstellungen!$F$13:$F$67)))*N(Mitarbeiter!$E6)/IF(Einstellungen!$C$11="7 Tage",7,5),N('Ist-Stunden'!I6)),MAX(IF(Einstellungen!$C$11="7 Tage",MAX(0,(MIN(DATE(2026,5,0),IF(Mitarbeiter!$D6="",DATE(2026,5,0),Mitarbeiter!$D6),TODAY()))-(MAX(DATE(2026,4,1),Mitarbeiter!$C6))+1),MAX(0,NETWORKDAYS(MAX(DATE(2026,4,1),Mitarbeiter!$C6),MIN(DATE(2026,5,0),IF(Mitarbeiter!$D6="",DATE(2026,5,0),Mitarbeiter!$D6),TODAY()),Einstellungen!$F$13:$F$67)))*N(Mitarbeiter!$E6)/IF(Einstellungen!$C$11="7 Tage",7,5),N('Ist-Stunden'!I6)+(N(Krankheitstage!J6)+N(Krankheitstage!V6))*N($C6))))</f>
        <v/>
      </c>
      <c r="AN6" s="76">
        <f>IF($B6="",0,IF(Einstellungen!$C$10="Ja",MAX(IF(Einstellungen!$C$11="7 Tage",MAX(0,(MIN(DATE(2026,6,0),IF(Mitarbeiter!$D6="",DATE(2026,6,0),Mitarbeiter!$D6),TODAY()))-(MAX(DATE(2026,5,1),Mitarbeiter!$C6))+1),MAX(0,NETWORKDAYS(MAX(DATE(2026,5,1),Mitarbeiter!$C6),MIN(DATE(2026,6,0),IF(Mitarbeiter!$D6="",DATE(2026,6,0),Mitarbeiter!$D6),TODAY()),Einstellungen!$F$13:$F$67)))*N(Mitarbeiter!$E6)/IF(Einstellungen!$C$11="7 Tage",7,5),N('Ist-Stunden'!J6)),MAX(IF(Einstellungen!$C$11="7 Tage",MAX(0,(MIN(DATE(2026,6,0),IF(Mitarbeiter!$D6="",DATE(2026,6,0),Mitarbeiter!$D6),TODAY()))-(MAX(DATE(2026,5,1),Mitarbeiter!$C6))+1),MAX(0,NETWORKDAYS(MAX(DATE(2026,5,1),Mitarbeiter!$C6),MIN(DATE(2026,6,0),IF(Mitarbeiter!$D6="",DATE(2026,6,0),Mitarbeiter!$D6),TODAY()),Einstellungen!$F$13:$F$67)))*N(Mitarbeiter!$E6)/IF(Einstellungen!$C$11="7 Tage",7,5),N('Ist-Stunden'!J6)+(N(Krankheitstage!K6)+N(Krankheitstage!W6))*N($C6))))</f>
        <v/>
      </c>
      <c r="AO6" s="76">
        <f>IF($B6="",0,IF(Einstellungen!$C$10="Ja",MAX(IF(Einstellungen!$C$11="7 Tage",MAX(0,(MIN(DATE(2026,7,0),IF(Mitarbeiter!$D6="",DATE(2026,7,0),Mitarbeiter!$D6),TODAY()))-(MAX(DATE(2026,6,1),Mitarbeiter!$C6))+1),MAX(0,NETWORKDAYS(MAX(DATE(2026,6,1),Mitarbeiter!$C6),MIN(DATE(2026,7,0),IF(Mitarbeiter!$D6="",DATE(2026,7,0),Mitarbeiter!$D6),TODAY()),Einstellungen!$F$13:$F$67)))*N(Mitarbeiter!$E6)/IF(Einstellungen!$C$11="7 Tage",7,5),N('Ist-Stunden'!K6)),MAX(IF(Einstellungen!$C$11="7 Tage",MAX(0,(MIN(DATE(2026,7,0),IF(Mitarbeiter!$D6="",DATE(2026,7,0),Mitarbeiter!$D6),TODAY()))-(MAX(DATE(2026,6,1),Mitarbeiter!$C6))+1),MAX(0,NETWORKDAYS(MAX(DATE(2026,6,1),Mitarbeiter!$C6),MIN(DATE(2026,7,0),IF(Mitarbeiter!$D6="",DATE(2026,7,0),Mitarbeiter!$D6),TODAY()),Einstellungen!$F$13:$F$67)))*N(Mitarbeiter!$E6)/IF(Einstellungen!$C$11="7 Tage",7,5),N('Ist-Stunden'!K6)+(N(Krankheitstage!L6)+N(Krankheitstage!X6))*N($C6))))</f>
        <v/>
      </c>
      <c r="AP6" s="76">
        <f>IF($B6="",0,IF(Einstellungen!$C$10="Ja",MAX(IF(Einstellungen!$C$11="7 Tage",MAX(0,(MIN(DATE(2026,8,0),IF(Mitarbeiter!$D6="",DATE(2026,8,0),Mitarbeiter!$D6),TODAY()))-(MAX(DATE(2026,7,1),Mitarbeiter!$C6))+1),MAX(0,NETWORKDAYS(MAX(DATE(2026,7,1),Mitarbeiter!$C6),MIN(DATE(2026,8,0),IF(Mitarbeiter!$D6="",DATE(2026,8,0),Mitarbeiter!$D6),TODAY()),Einstellungen!$F$13:$F$67)))*N(Mitarbeiter!$E6)/IF(Einstellungen!$C$11="7 Tage",7,5),N('Ist-Stunden'!L6)),MAX(IF(Einstellungen!$C$11="7 Tage",MAX(0,(MIN(DATE(2026,8,0),IF(Mitarbeiter!$D6="",DATE(2026,8,0),Mitarbeiter!$D6),TODAY()))-(MAX(DATE(2026,7,1),Mitarbeiter!$C6))+1),MAX(0,NETWORKDAYS(MAX(DATE(2026,7,1),Mitarbeiter!$C6),MIN(DATE(2026,8,0),IF(Mitarbeiter!$D6="",DATE(2026,8,0),Mitarbeiter!$D6),TODAY()),Einstellungen!$F$13:$F$67)))*N(Mitarbeiter!$E6)/IF(Einstellungen!$C$11="7 Tage",7,5),N('Ist-Stunden'!L6)+(N(Krankheitstage!M6)+N(Krankheitstage!Y6))*N($C6))))</f>
        <v/>
      </c>
      <c r="AQ6" s="76">
        <f>IF($B6="",0,IF(Einstellungen!$C$10="Ja",MAX(IF(Einstellungen!$C$11="7 Tage",MAX(0,(MIN(DATE(2026,9,0),IF(Mitarbeiter!$D6="",DATE(2026,9,0),Mitarbeiter!$D6),TODAY()))-(MAX(DATE(2026,8,1),Mitarbeiter!$C6))+1),MAX(0,NETWORKDAYS(MAX(DATE(2026,8,1),Mitarbeiter!$C6),MIN(DATE(2026,9,0),IF(Mitarbeiter!$D6="",DATE(2026,9,0),Mitarbeiter!$D6),TODAY()),Einstellungen!$F$13:$F$67)))*N(Mitarbeiter!$E6)/IF(Einstellungen!$C$11="7 Tage",7,5),N('Ist-Stunden'!M6)),MAX(IF(Einstellungen!$C$11="7 Tage",MAX(0,(MIN(DATE(2026,9,0),IF(Mitarbeiter!$D6="",DATE(2026,9,0),Mitarbeiter!$D6),TODAY()))-(MAX(DATE(2026,8,1),Mitarbeiter!$C6))+1),MAX(0,NETWORKDAYS(MAX(DATE(2026,8,1),Mitarbeiter!$C6),MIN(DATE(2026,9,0),IF(Mitarbeiter!$D6="",DATE(2026,9,0),Mitarbeiter!$D6),TODAY()),Einstellungen!$F$13:$F$67)))*N(Mitarbeiter!$E6)/IF(Einstellungen!$C$11="7 Tage",7,5),N('Ist-Stunden'!M6)+(N(Krankheitstage!N6)+N(Krankheitstage!Z6))*N($C6))))</f>
        <v/>
      </c>
      <c r="AR6" s="76">
        <f>IF($B6="",0,IF(Einstellungen!$C$10="Ja",MAX(IF(Einstellungen!$C$11="7 Tage",MAX(0,(MIN(DATE(2026,10,0),IF(Mitarbeiter!$D6="",DATE(2026,10,0),Mitarbeiter!$D6),TODAY()))-(MAX(DATE(2026,9,1),Mitarbeiter!$C6))+1),MAX(0,NETWORKDAYS(MAX(DATE(2026,9,1),Mitarbeiter!$C6),MIN(DATE(2026,10,0),IF(Mitarbeiter!$D6="",DATE(2026,10,0),Mitarbeiter!$D6),TODAY()),Einstellungen!$F$13:$F$67)))*N(Mitarbeiter!$E6)/IF(Einstellungen!$C$11="7 Tage",7,5),N('Ist-Stunden'!N6)),MAX(IF(Einstellungen!$C$11="7 Tage",MAX(0,(MIN(DATE(2026,10,0),IF(Mitarbeiter!$D6="",DATE(2026,10,0),Mitarbeiter!$D6),TODAY()))-(MAX(DATE(2026,9,1),Mitarbeiter!$C6))+1),MAX(0,NETWORKDAYS(MAX(DATE(2026,9,1),Mitarbeiter!$C6),MIN(DATE(2026,10,0),IF(Mitarbeiter!$D6="",DATE(2026,10,0),Mitarbeiter!$D6),TODAY()),Einstellungen!$F$13:$F$67)))*N(Mitarbeiter!$E6)/IF(Einstellungen!$C$11="7 Tage",7,5),N('Ist-Stunden'!N6)+(N(Krankheitstage!O6)+N(Krankheitstage!AA6))*N($C6))))</f>
        <v/>
      </c>
      <c r="AS6" s="76">
        <f>IF($B6="",0,IF(Einstellungen!$C$10="Ja",MAX(IF(Einstellungen!$C$11="7 Tage",MAX(0,(MIN(DATE(2026,11,0),IF(Mitarbeiter!$D6="",DATE(2026,11,0),Mitarbeiter!$D6),TODAY()))-(MAX(DATE(2026,10,1),Mitarbeiter!$C6))+1),MAX(0,NETWORKDAYS(MAX(DATE(2026,10,1),Mitarbeiter!$C6),MIN(DATE(2026,11,0),IF(Mitarbeiter!$D6="",DATE(2026,11,0),Mitarbeiter!$D6),TODAY()),Einstellungen!$F$13:$F$67)))*N(Mitarbeiter!$E6)/IF(Einstellungen!$C$11="7 Tage",7,5),N('Ist-Stunden'!O6)),MAX(IF(Einstellungen!$C$11="7 Tage",MAX(0,(MIN(DATE(2026,11,0),IF(Mitarbeiter!$D6="",DATE(2026,11,0),Mitarbeiter!$D6),TODAY()))-(MAX(DATE(2026,10,1),Mitarbeiter!$C6))+1),MAX(0,NETWORKDAYS(MAX(DATE(2026,10,1),Mitarbeiter!$C6),MIN(DATE(2026,11,0),IF(Mitarbeiter!$D6="",DATE(2026,11,0),Mitarbeiter!$D6),TODAY()),Einstellungen!$F$13:$F$67)))*N(Mitarbeiter!$E6)/IF(Einstellungen!$C$11="7 Tage",7,5),N('Ist-Stunden'!O6)+(N(Krankheitstage!P6)+N(Krankheitstage!AB6))*N($C6))))</f>
        <v/>
      </c>
      <c r="AT6" s="76">
        <f>IF($B6="",0,IF(Einstellungen!$C$10="Ja",MAX(IF(Einstellungen!$C$11="7 Tage",MAX(0,(MIN(DATE(2026,12,0),IF(Mitarbeiter!$D6="",DATE(2026,12,0),Mitarbeiter!$D6),TODAY()))-(MAX(DATE(2026,11,1),Mitarbeiter!$C6))+1),MAX(0,NETWORKDAYS(MAX(DATE(2026,11,1),Mitarbeiter!$C6),MIN(DATE(2026,12,0),IF(Mitarbeiter!$D6="",DATE(2026,12,0),Mitarbeiter!$D6),TODAY()),Einstellungen!$F$13:$F$67)))*N(Mitarbeiter!$E6)/IF(Einstellungen!$C$11="7 Tage",7,5),N('Ist-Stunden'!P6)),MAX(IF(Einstellungen!$C$11="7 Tage",MAX(0,(MIN(DATE(2026,12,0),IF(Mitarbeiter!$D6="",DATE(2026,12,0),Mitarbeiter!$D6),TODAY()))-(MAX(DATE(2026,11,1),Mitarbeiter!$C6))+1),MAX(0,NETWORKDAYS(MAX(DATE(2026,11,1),Mitarbeiter!$C6),MIN(DATE(2026,12,0),IF(Mitarbeiter!$D6="",DATE(2026,12,0),Mitarbeiter!$D6),TODAY()),Einstellungen!$F$13:$F$67)))*N(Mitarbeiter!$E6)/IF(Einstellungen!$C$11="7 Tage",7,5),N('Ist-Stunden'!P6)+(N(Krankheitstage!Q6)+N(Krankheitstage!AC6))*N($C6))))</f>
        <v/>
      </c>
      <c r="AU6" s="76">
        <f>IF($B6="",0,IF(Einstellungen!$C$10="Ja",MAX(IF(Einstellungen!$C$11="7 Tage",MAX(0,(MIN(DATE(2026,13,0),IF(Mitarbeiter!$D6="",DATE(2026,13,0),Mitarbeiter!$D6),TODAY()))-(MAX(DATE(2026,12,1),Mitarbeiter!$C6))+1),MAX(0,NETWORKDAYS(MAX(DATE(2026,12,1),Mitarbeiter!$C6),MIN(DATE(2026,13,0),IF(Mitarbeiter!$D6="",DATE(2026,13,0),Mitarbeiter!$D6),TODAY()),Einstellungen!$F$13:$F$67)))*N(Mitarbeiter!$E6)/IF(Einstellungen!$C$11="7 Tage",7,5),N('Ist-Stunden'!Q6)),MAX(IF(Einstellungen!$C$11="7 Tage",MAX(0,(MIN(DATE(2026,13,0),IF(Mitarbeiter!$D6="",DATE(2026,13,0),Mitarbeiter!$D6),TODAY()))-(MAX(DATE(2026,12,1),Mitarbeiter!$C6))+1),MAX(0,NETWORKDAYS(MAX(DATE(2026,12,1),Mitarbeiter!$C6),MIN(DATE(2026,13,0),IF(Mitarbeiter!$D6="",DATE(2026,13,0),Mitarbeiter!$D6),TODAY()),Einstellungen!$F$13:$F$67)))*N(Mitarbeiter!$E6)/IF(Einstellungen!$C$11="7 Tage",7,5),N('Ist-Stunden'!Q6)+(N(Krankheitstage!R6)+N(Krankheitstage!AD6))*N($C6))))</f>
        <v/>
      </c>
      <c r="AV6" s="76">
        <f>IF($B6="",0,IF(Einstellungen!$C$10="Ja",MAX(IF(Einstellungen!$C$11="7 Tage",MAX(0,(MIN(DATE(2027,2,0),IF(Mitarbeiter!$D6="",DATE(2027,2,0),Mitarbeiter!$D6),TODAY()))-(MAX(DATE(2027,1,1),Mitarbeiter!$C6))+1),MAX(0,NETWORKDAYS(MAX(DATE(2027,1,1),Mitarbeiter!$C6),MIN(DATE(2027,2,0),IF(Mitarbeiter!$D6="",DATE(2027,2,0),Mitarbeiter!$D6),TODAY()),Einstellungen!$F$13:$F$67)))*N(Mitarbeiter!$E6)/IF(Einstellungen!$C$11="7 Tage",7,5),N('Ist-Stunden'!R6)),MAX(IF(Einstellungen!$C$11="7 Tage",MAX(0,(MIN(DATE(2027,2,0),IF(Mitarbeiter!$D6="",DATE(2027,2,0),Mitarbeiter!$D6),TODAY()))-(MAX(DATE(2027,1,1),Mitarbeiter!$C6))+1),MAX(0,NETWORKDAYS(MAX(DATE(2027,1,1),Mitarbeiter!$C6),MIN(DATE(2027,2,0),IF(Mitarbeiter!$D6="",DATE(2027,2,0),Mitarbeiter!$D6),TODAY()),Einstellungen!$F$13:$F$67)))*N(Mitarbeiter!$E6)/IF(Einstellungen!$C$11="7 Tage",7,5),N('Ist-Stunden'!R6)+(N(Krankheitstage!AE6)+N(Krankheitstage!AQ6))*N($C6))))</f>
        <v/>
      </c>
      <c r="AW6" s="76">
        <f>IF($B6="",0,IF(Einstellungen!$C$10="Ja",MAX(IF(Einstellungen!$C$11="7 Tage",MAX(0,(MIN(DATE(2027,3,0),IF(Mitarbeiter!$D6="",DATE(2027,3,0),Mitarbeiter!$D6),TODAY()))-(MAX(DATE(2027,2,1),Mitarbeiter!$C6))+1),MAX(0,NETWORKDAYS(MAX(DATE(2027,2,1),Mitarbeiter!$C6),MIN(DATE(2027,3,0),IF(Mitarbeiter!$D6="",DATE(2027,3,0),Mitarbeiter!$D6),TODAY()),Einstellungen!$F$13:$F$67)))*N(Mitarbeiter!$E6)/IF(Einstellungen!$C$11="7 Tage",7,5),N('Ist-Stunden'!S6)),MAX(IF(Einstellungen!$C$11="7 Tage",MAX(0,(MIN(DATE(2027,3,0),IF(Mitarbeiter!$D6="",DATE(2027,3,0),Mitarbeiter!$D6),TODAY()))-(MAX(DATE(2027,2,1),Mitarbeiter!$C6))+1),MAX(0,NETWORKDAYS(MAX(DATE(2027,2,1),Mitarbeiter!$C6),MIN(DATE(2027,3,0),IF(Mitarbeiter!$D6="",DATE(2027,3,0),Mitarbeiter!$D6),TODAY()),Einstellungen!$F$13:$F$67)))*N(Mitarbeiter!$E6)/IF(Einstellungen!$C$11="7 Tage",7,5),N('Ist-Stunden'!S6)+(N(Krankheitstage!AF6)+N(Krankheitstage!AR6))*N($C6))))</f>
        <v/>
      </c>
      <c r="AX6" s="76">
        <f>IF($B6="",0,IF(Einstellungen!$C$10="Ja",MAX(IF(Einstellungen!$C$11="7 Tage",MAX(0,(MIN(DATE(2027,4,0),IF(Mitarbeiter!$D6="",DATE(2027,4,0),Mitarbeiter!$D6),TODAY()))-(MAX(DATE(2027,3,1),Mitarbeiter!$C6))+1),MAX(0,NETWORKDAYS(MAX(DATE(2027,3,1),Mitarbeiter!$C6),MIN(DATE(2027,4,0),IF(Mitarbeiter!$D6="",DATE(2027,4,0),Mitarbeiter!$D6),TODAY()),Einstellungen!$F$13:$F$67)))*N(Mitarbeiter!$E6)/IF(Einstellungen!$C$11="7 Tage",7,5),N('Ist-Stunden'!T6)),MAX(IF(Einstellungen!$C$11="7 Tage",MAX(0,(MIN(DATE(2027,4,0),IF(Mitarbeiter!$D6="",DATE(2027,4,0),Mitarbeiter!$D6),TODAY()))-(MAX(DATE(2027,3,1),Mitarbeiter!$C6))+1),MAX(0,NETWORKDAYS(MAX(DATE(2027,3,1),Mitarbeiter!$C6),MIN(DATE(2027,4,0),IF(Mitarbeiter!$D6="",DATE(2027,4,0),Mitarbeiter!$D6),TODAY()),Einstellungen!$F$13:$F$67)))*N(Mitarbeiter!$E6)/IF(Einstellungen!$C$11="7 Tage",7,5),N('Ist-Stunden'!T6)+(N(Krankheitstage!AG6)+N(Krankheitstage!AS6))*N($C6))))</f>
        <v/>
      </c>
      <c r="AY6" s="76">
        <f>IF($B6="",0,IF(Einstellungen!$C$10="Ja",MAX(IF(Einstellungen!$C$11="7 Tage",MAX(0,(MIN(DATE(2027,5,0),IF(Mitarbeiter!$D6="",DATE(2027,5,0),Mitarbeiter!$D6),TODAY()))-(MAX(DATE(2027,4,1),Mitarbeiter!$C6))+1),MAX(0,NETWORKDAYS(MAX(DATE(2027,4,1),Mitarbeiter!$C6),MIN(DATE(2027,5,0),IF(Mitarbeiter!$D6="",DATE(2027,5,0),Mitarbeiter!$D6),TODAY()),Einstellungen!$F$13:$F$67)))*N(Mitarbeiter!$E6)/IF(Einstellungen!$C$11="7 Tage",7,5),N('Ist-Stunden'!U6)),MAX(IF(Einstellungen!$C$11="7 Tage",MAX(0,(MIN(DATE(2027,5,0),IF(Mitarbeiter!$D6="",DATE(2027,5,0),Mitarbeiter!$D6),TODAY()))-(MAX(DATE(2027,4,1),Mitarbeiter!$C6))+1),MAX(0,NETWORKDAYS(MAX(DATE(2027,4,1),Mitarbeiter!$C6),MIN(DATE(2027,5,0),IF(Mitarbeiter!$D6="",DATE(2027,5,0),Mitarbeiter!$D6),TODAY()),Einstellungen!$F$13:$F$67)))*N(Mitarbeiter!$E6)/IF(Einstellungen!$C$11="7 Tage",7,5),N('Ist-Stunden'!U6)+(N(Krankheitstage!AH6)+N(Krankheitstage!AT6))*N($C6))))</f>
        <v/>
      </c>
      <c r="AZ6" s="76">
        <f>IF($B6="",0,IF(Einstellungen!$C$10="Ja",MAX(IF(Einstellungen!$C$11="7 Tage",MAX(0,(MIN(DATE(2027,6,0),IF(Mitarbeiter!$D6="",DATE(2027,6,0),Mitarbeiter!$D6),TODAY()))-(MAX(DATE(2027,5,1),Mitarbeiter!$C6))+1),MAX(0,NETWORKDAYS(MAX(DATE(2027,5,1),Mitarbeiter!$C6),MIN(DATE(2027,6,0),IF(Mitarbeiter!$D6="",DATE(2027,6,0),Mitarbeiter!$D6),TODAY()),Einstellungen!$F$13:$F$67)))*N(Mitarbeiter!$E6)/IF(Einstellungen!$C$11="7 Tage",7,5),N('Ist-Stunden'!V6)),MAX(IF(Einstellungen!$C$11="7 Tage",MAX(0,(MIN(DATE(2027,6,0),IF(Mitarbeiter!$D6="",DATE(2027,6,0),Mitarbeiter!$D6),TODAY()))-(MAX(DATE(2027,5,1),Mitarbeiter!$C6))+1),MAX(0,NETWORKDAYS(MAX(DATE(2027,5,1),Mitarbeiter!$C6),MIN(DATE(2027,6,0),IF(Mitarbeiter!$D6="",DATE(2027,6,0),Mitarbeiter!$D6),TODAY()),Einstellungen!$F$13:$F$67)))*N(Mitarbeiter!$E6)/IF(Einstellungen!$C$11="7 Tage",7,5),N('Ist-Stunden'!V6)+(N(Krankheitstage!AI6)+N(Krankheitstage!AU6))*N($C6))))</f>
        <v/>
      </c>
      <c r="BA6" s="76">
        <f>IF($B6="",0,IF(Einstellungen!$C$10="Ja",MAX(IF(Einstellungen!$C$11="7 Tage",MAX(0,(MIN(DATE(2027,7,0),IF(Mitarbeiter!$D6="",DATE(2027,7,0),Mitarbeiter!$D6),TODAY()))-(MAX(DATE(2027,6,1),Mitarbeiter!$C6))+1),MAX(0,NETWORKDAYS(MAX(DATE(2027,6,1),Mitarbeiter!$C6),MIN(DATE(2027,7,0),IF(Mitarbeiter!$D6="",DATE(2027,7,0),Mitarbeiter!$D6),TODAY()),Einstellungen!$F$13:$F$67)))*N(Mitarbeiter!$E6)/IF(Einstellungen!$C$11="7 Tage",7,5),N('Ist-Stunden'!W6)),MAX(IF(Einstellungen!$C$11="7 Tage",MAX(0,(MIN(DATE(2027,7,0),IF(Mitarbeiter!$D6="",DATE(2027,7,0),Mitarbeiter!$D6),TODAY()))-(MAX(DATE(2027,6,1),Mitarbeiter!$C6))+1),MAX(0,NETWORKDAYS(MAX(DATE(2027,6,1),Mitarbeiter!$C6),MIN(DATE(2027,7,0),IF(Mitarbeiter!$D6="",DATE(2027,7,0),Mitarbeiter!$D6),TODAY()),Einstellungen!$F$13:$F$67)))*N(Mitarbeiter!$E6)/IF(Einstellungen!$C$11="7 Tage",7,5),N('Ist-Stunden'!W6)+(N(Krankheitstage!AJ6)+N(Krankheitstage!AV6))*N($C6))))</f>
        <v/>
      </c>
      <c r="BB6" s="76">
        <f>IF($B6="",0,IF(Einstellungen!$C$10="Ja",MAX(IF(Einstellungen!$C$11="7 Tage",MAX(0,(MIN(DATE(2027,8,0),IF(Mitarbeiter!$D6="",DATE(2027,8,0),Mitarbeiter!$D6),TODAY()))-(MAX(DATE(2027,7,1),Mitarbeiter!$C6))+1),MAX(0,NETWORKDAYS(MAX(DATE(2027,7,1),Mitarbeiter!$C6),MIN(DATE(2027,8,0),IF(Mitarbeiter!$D6="",DATE(2027,8,0),Mitarbeiter!$D6),TODAY()),Einstellungen!$F$13:$F$67)))*N(Mitarbeiter!$E6)/IF(Einstellungen!$C$11="7 Tage",7,5),N('Ist-Stunden'!X6)),MAX(IF(Einstellungen!$C$11="7 Tage",MAX(0,(MIN(DATE(2027,8,0),IF(Mitarbeiter!$D6="",DATE(2027,8,0),Mitarbeiter!$D6),TODAY()))-(MAX(DATE(2027,7,1),Mitarbeiter!$C6))+1),MAX(0,NETWORKDAYS(MAX(DATE(2027,7,1),Mitarbeiter!$C6),MIN(DATE(2027,8,0),IF(Mitarbeiter!$D6="",DATE(2027,8,0),Mitarbeiter!$D6),TODAY()),Einstellungen!$F$13:$F$67)))*N(Mitarbeiter!$E6)/IF(Einstellungen!$C$11="7 Tage",7,5),N('Ist-Stunden'!X6)+(N(Krankheitstage!AK6)+N(Krankheitstage!AW6))*N($C6))))</f>
        <v/>
      </c>
      <c r="BC6" s="76">
        <f>IF($B6="",0,IF(Einstellungen!$C$10="Ja",MAX(IF(Einstellungen!$C$11="7 Tage",MAX(0,(MIN(DATE(2027,9,0),IF(Mitarbeiter!$D6="",DATE(2027,9,0),Mitarbeiter!$D6),TODAY()))-(MAX(DATE(2027,8,1),Mitarbeiter!$C6))+1),MAX(0,NETWORKDAYS(MAX(DATE(2027,8,1),Mitarbeiter!$C6),MIN(DATE(2027,9,0),IF(Mitarbeiter!$D6="",DATE(2027,9,0),Mitarbeiter!$D6),TODAY()),Einstellungen!$F$13:$F$67)))*N(Mitarbeiter!$E6)/IF(Einstellungen!$C$11="7 Tage",7,5),N('Ist-Stunden'!Y6)),MAX(IF(Einstellungen!$C$11="7 Tage",MAX(0,(MIN(DATE(2027,9,0),IF(Mitarbeiter!$D6="",DATE(2027,9,0),Mitarbeiter!$D6),TODAY()))-(MAX(DATE(2027,8,1),Mitarbeiter!$C6))+1),MAX(0,NETWORKDAYS(MAX(DATE(2027,8,1),Mitarbeiter!$C6),MIN(DATE(2027,9,0),IF(Mitarbeiter!$D6="",DATE(2027,9,0),Mitarbeiter!$D6),TODAY()),Einstellungen!$F$13:$F$67)))*N(Mitarbeiter!$E6)/IF(Einstellungen!$C$11="7 Tage",7,5),N('Ist-Stunden'!Y6)+(N(Krankheitstage!AL6)+N(Krankheitstage!AX6))*N($C6))))</f>
        <v/>
      </c>
      <c r="BD6" s="76">
        <f>IF($B6="",0,IF(Einstellungen!$C$10="Ja",MAX(IF(Einstellungen!$C$11="7 Tage",MAX(0,(MIN(DATE(2027,10,0),IF(Mitarbeiter!$D6="",DATE(2027,10,0),Mitarbeiter!$D6),TODAY()))-(MAX(DATE(2027,9,1),Mitarbeiter!$C6))+1),MAX(0,NETWORKDAYS(MAX(DATE(2027,9,1),Mitarbeiter!$C6),MIN(DATE(2027,10,0),IF(Mitarbeiter!$D6="",DATE(2027,10,0),Mitarbeiter!$D6),TODAY()),Einstellungen!$F$13:$F$67)))*N(Mitarbeiter!$E6)/IF(Einstellungen!$C$11="7 Tage",7,5),N('Ist-Stunden'!Z6)),MAX(IF(Einstellungen!$C$11="7 Tage",MAX(0,(MIN(DATE(2027,10,0),IF(Mitarbeiter!$D6="",DATE(2027,10,0),Mitarbeiter!$D6),TODAY()))-(MAX(DATE(2027,9,1),Mitarbeiter!$C6))+1),MAX(0,NETWORKDAYS(MAX(DATE(2027,9,1),Mitarbeiter!$C6),MIN(DATE(2027,10,0),IF(Mitarbeiter!$D6="",DATE(2027,10,0),Mitarbeiter!$D6),TODAY()),Einstellungen!$F$13:$F$67)))*N(Mitarbeiter!$E6)/IF(Einstellungen!$C$11="7 Tage",7,5),N('Ist-Stunden'!Z6)+(N(Krankheitstage!AM6)+N(Krankheitstage!AY6))*N($C6))))</f>
        <v/>
      </c>
      <c r="BE6" s="76">
        <f>IF($B6="",0,IF(Einstellungen!$C$10="Ja",MAX(IF(Einstellungen!$C$11="7 Tage",MAX(0,(MIN(DATE(2027,11,0),IF(Mitarbeiter!$D6="",DATE(2027,11,0),Mitarbeiter!$D6),TODAY()))-(MAX(DATE(2027,10,1),Mitarbeiter!$C6))+1),MAX(0,NETWORKDAYS(MAX(DATE(2027,10,1),Mitarbeiter!$C6),MIN(DATE(2027,11,0),IF(Mitarbeiter!$D6="",DATE(2027,11,0),Mitarbeiter!$D6),TODAY()),Einstellungen!$F$13:$F$67)))*N(Mitarbeiter!$E6)/IF(Einstellungen!$C$11="7 Tage",7,5),N('Ist-Stunden'!AA6)),MAX(IF(Einstellungen!$C$11="7 Tage",MAX(0,(MIN(DATE(2027,11,0),IF(Mitarbeiter!$D6="",DATE(2027,11,0),Mitarbeiter!$D6),TODAY()))-(MAX(DATE(2027,10,1),Mitarbeiter!$C6))+1),MAX(0,NETWORKDAYS(MAX(DATE(2027,10,1),Mitarbeiter!$C6),MIN(DATE(2027,11,0),IF(Mitarbeiter!$D6="",DATE(2027,11,0),Mitarbeiter!$D6),TODAY()),Einstellungen!$F$13:$F$67)))*N(Mitarbeiter!$E6)/IF(Einstellungen!$C$11="7 Tage",7,5),N('Ist-Stunden'!AA6)+(N(Krankheitstage!AN6)+N(Krankheitstage!AZ6))*N($C6))))</f>
        <v/>
      </c>
      <c r="BF6" s="76">
        <f>IF($B6="",0,IF(Einstellungen!$C$10="Ja",MAX(IF(Einstellungen!$C$11="7 Tage",MAX(0,(MIN(DATE(2027,12,0),IF(Mitarbeiter!$D6="",DATE(2027,12,0),Mitarbeiter!$D6),TODAY()))-(MAX(DATE(2027,11,1),Mitarbeiter!$C6))+1),MAX(0,NETWORKDAYS(MAX(DATE(2027,11,1),Mitarbeiter!$C6),MIN(DATE(2027,12,0),IF(Mitarbeiter!$D6="",DATE(2027,12,0),Mitarbeiter!$D6),TODAY()),Einstellungen!$F$13:$F$67)))*N(Mitarbeiter!$E6)/IF(Einstellungen!$C$11="7 Tage",7,5),N('Ist-Stunden'!AB6)),MAX(IF(Einstellungen!$C$11="7 Tage",MAX(0,(MIN(DATE(2027,12,0),IF(Mitarbeiter!$D6="",DATE(2027,12,0),Mitarbeiter!$D6),TODAY()))-(MAX(DATE(2027,11,1),Mitarbeiter!$C6))+1),MAX(0,NETWORKDAYS(MAX(DATE(2027,11,1),Mitarbeiter!$C6),MIN(DATE(2027,12,0),IF(Mitarbeiter!$D6="",DATE(2027,12,0),Mitarbeiter!$D6),TODAY()),Einstellungen!$F$13:$F$67)))*N(Mitarbeiter!$E6)/IF(Einstellungen!$C$11="7 Tage",7,5),N('Ist-Stunden'!AB6)+(N(Krankheitstage!AO6)+N(Krankheitstage!BA6))*N($C6))))</f>
        <v/>
      </c>
      <c r="BG6" s="76">
        <f>IF($B6="",0,IF(Einstellungen!$C$10="Ja",MAX(IF(Einstellungen!$C$11="7 Tage",MAX(0,(MIN(DATE(2027,13,0),IF(Mitarbeiter!$D6="",DATE(2027,13,0),Mitarbeiter!$D6),TODAY()))-(MAX(DATE(2027,12,1),Mitarbeiter!$C6))+1),MAX(0,NETWORKDAYS(MAX(DATE(2027,12,1),Mitarbeiter!$C6),MIN(DATE(2027,13,0),IF(Mitarbeiter!$D6="",DATE(2027,13,0),Mitarbeiter!$D6),TODAY()),Einstellungen!$F$13:$F$67)))*N(Mitarbeiter!$E6)/IF(Einstellungen!$C$11="7 Tage",7,5),N('Ist-Stunden'!AC6)),MAX(IF(Einstellungen!$C$11="7 Tage",MAX(0,(MIN(DATE(2027,13,0),IF(Mitarbeiter!$D6="",DATE(2027,13,0),Mitarbeiter!$D6),TODAY()))-(MAX(DATE(2027,12,1),Mitarbeiter!$C6))+1),MAX(0,NETWORKDAYS(MAX(DATE(2027,12,1),Mitarbeiter!$C6),MIN(DATE(2027,13,0),IF(Mitarbeiter!$D6="",DATE(2027,13,0),Mitarbeiter!$D6),TODAY()),Einstellungen!$F$13:$F$67)))*N(Mitarbeiter!$E6)/IF(Einstellungen!$C$11="7 Tage",7,5),N('Ist-Stunden'!AC6)+(N(Krankheitstage!AP6)+N(Krankheitstage!BB6))*N($C6))))</f>
        <v/>
      </c>
      <c r="BH6" s="76">
        <f>IF($B6="",0,IF(Einstellungen!$C$10="Ja",MAX(IF(Einstellungen!$C$11="7 Tage",MAX(0,(MIN(DATE(2028,2,0),IF(Mitarbeiter!$D6="",DATE(2028,2,0),Mitarbeiter!$D6),TODAY()))-(MAX(DATE(2028,1,1),Mitarbeiter!$C6))+1),MAX(0,NETWORKDAYS(MAX(DATE(2028,1,1),Mitarbeiter!$C6),MIN(DATE(2028,2,0),IF(Mitarbeiter!$D6="",DATE(2028,2,0),Mitarbeiter!$D6),TODAY()),Einstellungen!$F$13:$F$67)))*N(Mitarbeiter!$E6)/IF(Einstellungen!$C$11="7 Tage",7,5),N('Ist-Stunden'!AD6)),MAX(IF(Einstellungen!$C$11="7 Tage",MAX(0,(MIN(DATE(2028,2,0),IF(Mitarbeiter!$D6="",DATE(2028,2,0),Mitarbeiter!$D6),TODAY()))-(MAX(DATE(2028,1,1),Mitarbeiter!$C6))+1),MAX(0,NETWORKDAYS(MAX(DATE(2028,1,1),Mitarbeiter!$C6),MIN(DATE(2028,2,0),IF(Mitarbeiter!$D6="",DATE(2028,2,0),Mitarbeiter!$D6),TODAY()),Einstellungen!$F$13:$F$67)))*N(Mitarbeiter!$E6)/IF(Einstellungen!$C$11="7 Tage",7,5),N('Ist-Stunden'!AD6)+(N(Krankheitstage!BC6)+N(Krankheitstage!BO6))*N($C6))))</f>
        <v/>
      </c>
      <c r="BI6" s="76">
        <f>IF($B6="",0,IF(Einstellungen!$C$10="Ja",MAX(IF(Einstellungen!$C$11="7 Tage",MAX(0,(MIN(DATE(2028,3,0),IF(Mitarbeiter!$D6="",DATE(2028,3,0),Mitarbeiter!$D6),TODAY()))-(MAX(DATE(2028,2,1),Mitarbeiter!$C6))+1),MAX(0,NETWORKDAYS(MAX(DATE(2028,2,1),Mitarbeiter!$C6),MIN(DATE(2028,3,0),IF(Mitarbeiter!$D6="",DATE(2028,3,0),Mitarbeiter!$D6),TODAY()),Einstellungen!$F$13:$F$67)))*N(Mitarbeiter!$E6)/IF(Einstellungen!$C$11="7 Tage",7,5),N('Ist-Stunden'!AE6)),MAX(IF(Einstellungen!$C$11="7 Tage",MAX(0,(MIN(DATE(2028,3,0),IF(Mitarbeiter!$D6="",DATE(2028,3,0),Mitarbeiter!$D6),TODAY()))-(MAX(DATE(2028,2,1),Mitarbeiter!$C6))+1),MAX(0,NETWORKDAYS(MAX(DATE(2028,2,1),Mitarbeiter!$C6),MIN(DATE(2028,3,0),IF(Mitarbeiter!$D6="",DATE(2028,3,0),Mitarbeiter!$D6),TODAY()),Einstellungen!$F$13:$F$67)))*N(Mitarbeiter!$E6)/IF(Einstellungen!$C$11="7 Tage",7,5),N('Ist-Stunden'!AE6)+(N(Krankheitstage!BD6)+N(Krankheitstage!BP6))*N($C6))))</f>
        <v/>
      </c>
      <c r="BJ6" s="76">
        <f>IF($B6="",0,IF(Einstellungen!$C$10="Ja",MAX(IF(Einstellungen!$C$11="7 Tage",MAX(0,(MIN(DATE(2028,4,0),IF(Mitarbeiter!$D6="",DATE(2028,4,0),Mitarbeiter!$D6),TODAY()))-(MAX(DATE(2028,3,1),Mitarbeiter!$C6))+1),MAX(0,NETWORKDAYS(MAX(DATE(2028,3,1),Mitarbeiter!$C6),MIN(DATE(2028,4,0),IF(Mitarbeiter!$D6="",DATE(2028,4,0),Mitarbeiter!$D6),TODAY()),Einstellungen!$F$13:$F$67)))*N(Mitarbeiter!$E6)/IF(Einstellungen!$C$11="7 Tage",7,5),N('Ist-Stunden'!AF6)),MAX(IF(Einstellungen!$C$11="7 Tage",MAX(0,(MIN(DATE(2028,4,0),IF(Mitarbeiter!$D6="",DATE(2028,4,0),Mitarbeiter!$D6),TODAY()))-(MAX(DATE(2028,3,1),Mitarbeiter!$C6))+1),MAX(0,NETWORKDAYS(MAX(DATE(2028,3,1),Mitarbeiter!$C6),MIN(DATE(2028,4,0),IF(Mitarbeiter!$D6="",DATE(2028,4,0),Mitarbeiter!$D6),TODAY()),Einstellungen!$F$13:$F$67)))*N(Mitarbeiter!$E6)/IF(Einstellungen!$C$11="7 Tage",7,5),N('Ist-Stunden'!AF6)+(N(Krankheitstage!BE6)+N(Krankheitstage!BQ6))*N($C6))))</f>
        <v/>
      </c>
      <c r="BK6" s="76">
        <f>IF($B6="",0,IF(Einstellungen!$C$10="Ja",MAX(IF(Einstellungen!$C$11="7 Tage",MAX(0,(MIN(DATE(2028,5,0),IF(Mitarbeiter!$D6="",DATE(2028,5,0),Mitarbeiter!$D6),TODAY()))-(MAX(DATE(2028,4,1),Mitarbeiter!$C6))+1),MAX(0,NETWORKDAYS(MAX(DATE(2028,4,1),Mitarbeiter!$C6),MIN(DATE(2028,5,0),IF(Mitarbeiter!$D6="",DATE(2028,5,0),Mitarbeiter!$D6),TODAY()),Einstellungen!$F$13:$F$67)))*N(Mitarbeiter!$E6)/IF(Einstellungen!$C$11="7 Tage",7,5),N('Ist-Stunden'!AG6)),MAX(IF(Einstellungen!$C$11="7 Tage",MAX(0,(MIN(DATE(2028,5,0),IF(Mitarbeiter!$D6="",DATE(2028,5,0),Mitarbeiter!$D6),TODAY()))-(MAX(DATE(2028,4,1),Mitarbeiter!$C6))+1),MAX(0,NETWORKDAYS(MAX(DATE(2028,4,1),Mitarbeiter!$C6),MIN(DATE(2028,5,0),IF(Mitarbeiter!$D6="",DATE(2028,5,0),Mitarbeiter!$D6),TODAY()),Einstellungen!$F$13:$F$67)))*N(Mitarbeiter!$E6)/IF(Einstellungen!$C$11="7 Tage",7,5),N('Ist-Stunden'!AG6)+(N(Krankheitstage!BF6)+N(Krankheitstage!BR6))*N($C6))))</f>
        <v/>
      </c>
      <c r="BL6" s="76">
        <f>IF($B6="",0,IF(Einstellungen!$C$10="Ja",MAX(IF(Einstellungen!$C$11="7 Tage",MAX(0,(MIN(DATE(2028,6,0),IF(Mitarbeiter!$D6="",DATE(2028,6,0),Mitarbeiter!$D6),TODAY()))-(MAX(DATE(2028,5,1),Mitarbeiter!$C6))+1),MAX(0,NETWORKDAYS(MAX(DATE(2028,5,1),Mitarbeiter!$C6),MIN(DATE(2028,6,0),IF(Mitarbeiter!$D6="",DATE(2028,6,0),Mitarbeiter!$D6),TODAY()),Einstellungen!$F$13:$F$67)))*N(Mitarbeiter!$E6)/IF(Einstellungen!$C$11="7 Tage",7,5),N('Ist-Stunden'!AH6)),MAX(IF(Einstellungen!$C$11="7 Tage",MAX(0,(MIN(DATE(2028,6,0),IF(Mitarbeiter!$D6="",DATE(2028,6,0),Mitarbeiter!$D6),TODAY()))-(MAX(DATE(2028,5,1),Mitarbeiter!$C6))+1),MAX(0,NETWORKDAYS(MAX(DATE(2028,5,1),Mitarbeiter!$C6),MIN(DATE(2028,6,0),IF(Mitarbeiter!$D6="",DATE(2028,6,0),Mitarbeiter!$D6),TODAY()),Einstellungen!$F$13:$F$67)))*N(Mitarbeiter!$E6)/IF(Einstellungen!$C$11="7 Tage",7,5),N('Ist-Stunden'!AH6)+(N(Krankheitstage!BG6)+N(Krankheitstage!BS6))*N($C6))))</f>
        <v/>
      </c>
      <c r="BM6" s="76">
        <f>IF($B6="",0,IF(Einstellungen!$C$10="Ja",MAX(IF(Einstellungen!$C$11="7 Tage",MAX(0,(MIN(DATE(2028,7,0),IF(Mitarbeiter!$D6="",DATE(2028,7,0),Mitarbeiter!$D6),TODAY()))-(MAX(DATE(2028,6,1),Mitarbeiter!$C6))+1),MAX(0,NETWORKDAYS(MAX(DATE(2028,6,1),Mitarbeiter!$C6),MIN(DATE(2028,7,0),IF(Mitarbeiter!$D6="",DATE(2028,7,0),Mitarbeiter!$D6),TODAY()),Einstellungen!$F$13:$F$67)))*N(Mitarbeiter!$E6)/IF(Einstellungen!$C$11="7 Tage",7,5),N('Ist-Stunden'!AI6)),MAX(IF(Einstellungen!$C$11="7 Tage",MAX(0,(MIN(DATE(2028,7,0),IF(Mitarbeiter!$D6="",DATE(2028,7,0),Mitarbeiter!$D6),TODAY()))-(MAX(DATE(2028,6,1),Mitarbeiter!$C6))+1),MAX(0,NETWORKDAYS(MAX(DATE(2028,6,1),Mitarbeiter!$C6),MIN(DATE(2028,7,0),IF(Mitarbeiter!$D6="",DATE(2028,7,0),Mitarbeiter!$D6),TODAY()),Einstellungen!$F$13:$F$67)))*N(Mitarbeiter!$E6)/IF(Einstellungen!$C$11="7 Tage",7,5),N('Ist-Stunden'!AI6)+(N(Krankheitstage!BH6)+N(Krankheitstage!BT6))*N($C6))))</f>
        <v/>
      </c>
      <c r="BN6" s="76">
        <f>IF($B6="",0,IF(Einstellungen!$C$10="Ja",MAX(IF(Einstellungen!$C$11="7 Tage",MAX(0,(MIN(DATE(2028,8,0),IF(Mitarbeiter!$D6="",DATE(2028,8,0),Mitarbeiter!$D6),TODAY()))-(MAX(DATE(2028,7,1),Mitarbeiter!$C6))+1),MAX(0,NETWORKDAYS(MAX(DATE(2028,7,1),Mitarbeiter!$C6),MIN(DATE(2028,8,0),IF(Mitarbeiter!$D6="",DATE(2028,8,0),Mitarbeiter!$D6),TODAY()),Einstellungen!$F$13:$F$67)))*N(Mitarbeiter!$E6)/IF(Einstellungen!$C$11="7 Tage",7,5),N('Ist-Stunden'!AJ6)),MAX(IF(Einstellungen!$C$11="7 Tage",MAX(0,(MIN(DATE(2028,8,0),IF(Mitarbeiter!$D6="",DATE(2028,8,0),Mitarbeiter!$D6),TODAY()))-(MAX(DATE(2028,7,1),Mitarbeiter!$C6))+1),MAX(0,NETWORKDAYS(MAX(DATE(2028,7,1),Mitarbeiter!$C6),MIN(DATE(2028,8,0),IF(Mitarbeiter!$D6="",DATE(2028,8,0),Mitarbeiter!$D6),TODAY()),Einstellungen!$F$13:$F$67)))*N(Mitarbeiter!$E6)/IF(Einstellungen!$C$11="7 Tage",7,5),N('Ist-Stunden'!AJ6)+(N(Krankheitstage!BI6)+N(Krankheitstage!BU6))*N($C6))))</f>
        <v/>
      </c>
      <c r="BO6" s="76">
        <f>IF($B6="",0,IF(Einstellungen!$C$10="Ja",MAX(IF(Einstellungen!$C$11="7 Tage",MAX(0,(MIN(DATE(2028,9,0),IF(Mitarbeiter!$D6="",DATE(2028,9,0),Mitarbeiter!$D6),TODAY()))-(MAX(DATE(2028,8,1),Mitarbeiter!$C6))+1),MAX(0,NETWORKDAYS(MAX(DATE(2028,8,1),Mitarbeiter!$C6),MIN(DATE(2028,9,0),IF(Mitarbeiter!$D6="",DATE(2028,9,0),Mitarbeiter!$D6),TODAY()),Einstellungen!$F$13:$F$67)))*N(Mitarbeiter!$E6)/IF(Einstellungen!$C$11="7 Tage",7,5),N('Ist-Stunden'!AK6)),MAX(IF(Einstellungen!$C$11="7 Tage",MAX(0,(MIN(DATE(2028,9,0),IF(Mitarbeiter!$D6="",DATE(2028,9,0),Mitarbeiter!$D6),TODAY()))-(MAX(DATE(2028,8,1),Mitarbeiter!$C6))+1),MAX(0,NETWORKDAYS(MAX(DATE(2028,8,1),Mitarbeiter!$C6),MIN(DATE(2028,9,0),IF(Mitarbeiter!$D6="",DATE(2028,9,0),Mitarbeiter!$D6),TODAY()),Einstellungen!$F$13:$F$67)))*N(Mitarbeiter!$E6)/IF(Einstellungen!$C$11="7 Tage",7,5),N('Ist-Stunden'!AK6)+(N(Krankheitstage!BJ6)+N(Krankheitstage!BV6))*N($C6))))</f>
        <v/>
      </c>
      <c r="BP6" s="76">
        <f>IF($B6="",0,IF(Einstellungen!$C$10="Ja",MAX(IF(Einstellungen!$C$11="7 Tage",MAX(0,(MIN(DATE(2028,10,0),IF(Mitarbeiter!$D6="",DATE(2028,10,0),Mitarbeiter!$D6),TODAY()))-(MAX(DATE(2028,9,1),Mitarbeiter!$C6))+1),MAX(0,NETWORKDAYS(MAX(DATE(2028,9,1),Mitarbeiter!$C6),MIN(DATE(2028,10,0),IF(Mitarbeiter!$D6="",DATE(2028,10,0),Mitarbeiter!$D6),TODAY()),Einstellungen!$F$13:$F$67)))*N(Mitarbeiter!$E6)/IF(Einstellungen!$C$11="7 Tage",7,5),N('Ist-Stunden'!AL6)),MAX(IF(Einstellungen!$C$11="7 Tage",MAX(0,(MIN(DATE(2028,10,0),IF(Mitarbeiter!$D6="",DATE(2028,10,0),Mitarbeiter!$D6),TODAY()))-(MAX(DATE(2028,9,1),Mitarbeiter!$C6))+1),MAX(0,NETWORKDAYS(MAX(DATE(2028,9,1),Mitarbeiter!$C6),MIN(DATE(2028,10,0),IF(Mitarbeiter!$D6="",DATE(2028,10,0),Mitarbeiter!$D6),TODAY()),Einstellungen!$F$13:$F$67)))*N(Mitarbeiter!$E6)/IF(Einstellungen!$C$11="7 Tage",7,5),N('Ist-Stunden'!AL6)+(N(Krankheitstage!BK6)+N(Krankheitstage!BW6))*N($C6))))</f>
        <v/>
      </c>
      <c r="BQ6" s="76">
        <f>IF($B6="",0,IF(Einstellungen!$C$10="Ja",MAX(IF(Einstellungen!$C$11="7 Tage",MAX(0,(MIN(DATE(2028,11,0),IF(Mitarbeiter!$D6="",DATE(2028,11,0),Mitarbeiter!$D6),TODAY()))-(MAX(DATE(2028,10,1),Mitarbeiter!$C6))+1),MAX(0,NETWORKDAYS(MAX(DATE(2028,10,1),Mitarbeiter!$C6),MIN(DATE(2028,11,0),IF(Mitarbeiter!$D6="",DATE(2028,11,0),Mitarbeiter!$D6),TODAY()),Einstellungen!$F$13:$F$67)))*N(Mitarbeiter!$E6)/IF(Einstellungen!$C$11="7 Tage",7,5),N('Ist-Stunden'!AM6)),MAX(IF(Einstellungen!$C$11="7 Tage",MAX(0,(MIN(DATE(2028,11,0),IF(Mitarbeiter!$D6="",DATE(2028,11,0),Mitarbeiter!$D6),TODAY()))-(MAX(DATE(2028,10,1),Mitarbeiter!$C6))+1),MAX(0,NETWORKDAYS(MAX(DATE(2028,10,1),Mitarbeiter!$C6),MIN(DATE(2028,11,0),IF(Mitarbeiter!$D6="",DATE(2028,11,0),Mitarbeiter!$D6),TODAY()),Einstellungen!$F$13:$F$67)))*N(Mitarbeiter!$E6)/IF(Einstellungen!$C$11="7 Tage",7,5),N('Ist-Stunden'!AM6)+(N(Krankheitstage!BL6)+N(Krankheitstage!BX6))*N($C6))))</f>
        <v/>
      </c>
      <c r="BR6" s="76">
        <f>IF($B6="",0,IF(Einstellungen!$C$10="Ja",MAX(IF(Einstellungen!$C$11="7 Tage",MAX(0,(MIN(DATE(2028,12,0),IF(Mitarbeiter!$D6="",DATE(2028,12,0),Mitarbeiter!$D6),TODAY()))-(MAX(DATE(2028,11,1),Mitarbeiter!$C6))+1),MAX(0,NETWORKDAYS(MAX(DATE(2028,11,1),Mitarbeiter!$C6),MIN(DATE(2028,12,0),IF(Mitarbeiter!$D6="",DATE(2028,12,0),Mitarbeiter!$D6),TODAY()),Einstellungen!$F$13:$F$67)))*N(Mitarbeiter!$E6)/IF(Einstellungen!$C$11="7 Tage",7,5),N('Ist-Stunden'!AN6)),MAX(IF(Einstellungen!$C$11="7 Tage",MAX(0,(MIN(DATE(2028,12,0),IF(Mitarbeiter!$D6="",DATE(2028,12,0),Mitarbeiter!$D6),TODAY()))-(MAX(DATE(2028,11,1),Mitarbeiter!$C6))+1),MAX(0,NETWORKDAYS(MAX(DATE(2028,11,1),Mitarbeiter!$C6),MIN(DATE(2028,12,0),IF(Mitarbeiter!$D6="",DATE(2028,12,0),Mitarbeiter!$D6),TODAY()),Einstellungen!$F$13:$F$67)))*N(Mitarbeiter!$E6)/IF(Einstellungen!$C$11="7 Tage",7,5),N('Ist-Stunden'!AN6)+(N(Krankheitstage!BM6)+N(Krankheitstage!BY6))*N($C6))))</f>
        <v/>
      </c>
      <c r="BS6" s="76">
        <f>IF($B6="",0,IF(Einstellungen!$C$10="Ja",MAX(IF(Einstellungen!$C$11="7 Tage",MAX(0,(MIN(DATE(2028,13,0),IF(Mitarbeiter!$D6="",DATE(2028,13,0),Mitarbeiter!$D6),TODAY()))-(MAX(DATE(2028,12,1),Mitarbeiter!$C6))+1),MAX(0,NETWORKDAYS(MAX(DATE(2028,12,1),Mitarbeiter!$C6),MIN(DATE(2028,13,0),IF(Mitarbeiter!$D6="",DATE(2028,13,0),Mitarbeiter!$D6),TODAY()),Einstellungen!$F$13:$F$67)))*N(Mitarbeiter!$E6)/IF(Einstellungen!$C$11="7 Tage",7,5),N('Ist-Stunden'!AO6)),MAX(IF(Einstellungen!$C$11="7 Tage",MAX(0,(MIN(DATE(2028,13,0),IF(Mitarbeiter!$D6="",DATE(2028,13,0),Mitarbeiter!$D6),TODAY()))-(MAX(DATE(2028,12,1),Mitarbeiter!$C6))+1),MAX(0,NETWORKDAYS(MAX(DATE(2028,12,1),Mitarbeiter!$C6),MIN(DATE(2028,13,0),IF(Mitarbeiter!$D6="",DATE(2028,13,0),Mitarbeiter!$D6),TODAY()),Einstellungen!$F$13:$F$67)))*N(Mitarbeiter!$E6)/IF(Einstellungen!$C$11="7 Tage",7,5),N('Ist-Stunden'!AO6)+(N(Krankheitstage!BN6)+N(Krankheitstage!BZ6))*N($C6))))</f>
        <v/>
      </c>
      <c r="BT6" s="76">
        <f>IF($B6="",0,IF(Einstellungen!$C$10="Ja",MAX(IF(Einstellungen!$C$11="7 Tage",MAX(0,(MIN(DATE(2029,2,0),IF(Mitarbeiter!$D6="",DATE(2029,2,0),Mitarbeiter!$D6),TODAY()))-(MAX(DATE(2029,1,1),Mitarbeiter!$C6))+1),MAX(0,NETWORKDAYS(MAX(DATE(2029,1,1),Mitarbeiter!$C6),MIN(DATE(2029,2,0),IF(Mitarbeiter!$D6="",DATE(2029,2,0),Mitarbeiter!$D6),TODAY()),Einstellungen!$F$13:$F$67)))*N(Mitarbeiter!$E6)/IF(Einstellungen!$C$11="7 Tage",7,5),N('Ist-Stunden'!AP6)),MAX(IF(Einstellungen!$C$11="7 Tage",MAX(0,(MIN(DATE(2029,2,0),IF(Mitarbeiter!$D6="",DATE(2029,2,0),Mitarbeiter!$D6),TODAY()))-(MAX(DATE(2029,1,1),Mitarbeiter!$C6))+1),MAX(0,NETWORKDAYS(MAX(DATE(2029,1,1),Mitarbeiter!$C6),MIN(DATE(2029,2,0),IF(Mitarbeiter!$D6="",DATE(2029,2,0),Mitarbeiter!$D6),TODAY()),Einstellungen!$F$13:$F$67)))*N(Mitarbeiter!$E6)/IF(Einstellungen!$C$11="7 Tage",7,5),N('Ist-Stunden'!AP6)+(N(Krankheitstage!CA6)+N(Krankheitstage!CM6))*N($C6))))</f>
        <v/>
      </c>
      <c r="BU6" s="76">
        <f>IF($B6="",0,IF(Einstellungen!$C$10="Ja",MAX(IF(Einstellungen!$C$11="7 Tage",MAX(0,(MIN(DATE(2029,3,0),IF(Mitarbeiter!$D6="",DATE(2029,3,0),Mitarbeiter!$D6),TODAY()))-(MAX(DATE(2029,2,1),Mitarbeiter!$C6))+1),MAX(0,NETWORKDAYS(MAX(DATE(2029,2,1),Mitarbeiter!$C6),MIN(DATE(2029,3,0),IF(Mitarbeiter!$D6="",DATE(2029,3,0),Mitarbeiter!$D6),TODAY()),Einstellungen!$F$13:$F$67)))*N(Mitarbeiter!$E6)/IF(Einstellungen!$C$11="7 Tage",7,5),N('Ist-Stunden'!AQ6)),MAX(IF(Einstellungen!$C$11="7 Tage",MAX(0,(MIN(DATE(2029,3,0),IF(Mitarbeiter!$D6="",DATE(2029,3,0),Mitarbeiter!$D6),TODAY()))-(MAX(DATE(2029,2,1),Mitarbeiter!$C6))+1),MAX(0,NETWORKDAYS(MAX(DATE(2029,2,1),Mitarbeiter!$C6),MIN(DATE(2029,3,0),IF(Mitarbeiter!$D6="",DATE(2029,3,0),Mitarbeiter!$D6),TODAY()),Einstellungen!$F$13:$F$67)))*N(Mitarbeiter!$E6)/IF(Einstellungen!$C$11="7 Tage",7,5),N('Ist-Stunden'!AQ6)+(N(Krankheitstage!CB6)+N(Krankheitstage!CN6))*N($C6))))</f>
        <v/>
      </c>
      <c r="BV6" s="76">
        <f>IF($B6="",0,IF(Einstellungen!$C$10="Ja",MAX(IF(Einstellungen!$C$11="7 Tage",MAX(0,(MIN(DATE(2029,4,0),IF(Mitarbeiter!$D6="",DATE(2029,4,0),Mitarbeiter!$D6),TODAY()))-(MAX(DATE(2029,3,1),Mitarbeiter!$C6))+1),MAX(0,NETWORKDAYS(MAX(DATE(2029,3,1),Mitarbeiter!$C6),MIN(DATE(2029,4,0),IF(Mitarbeiter!$D6="",DATE(2029,4,0),Mitarbeiter!$D6),TODAY()),Einstellungen!$F$13:$F$67)))*N(Mitarbeiter!$E6)/IF(Einstellungen!$C$11="7 Tage",7,5),N('Ist-Stunden'!AR6)),MAX(IF(Einstellungen!$C$11="7 Tage",MAX(0,(MIN(DATE(2029,4,0),IF(Mitarbeiter!$D6="",DATE(2029,4,0),Mitarbeiter!$D6),TODAY()))-(MAX(DATE(2029,3,1),Mitarbeiter!$C6))+1),MAX(0,NETWORKDAYS(MAX(DATE(2029,3,1),Mitarbeiter!$C6),MIN(DATE(2029,4,0),IF(Mitarbeiter!$D6="",DATE(2029,4,0),Mitarbeiter!$D6),TODAY()),Einstellungen!$F$13:$F$67)))*N(Mitarbeiter!$E6)/IF(Einstellungen!$C$11="7 Tage",7,5),N('Ist-Stunden'!AR6)+(N(Krankheitstage!CC6)+N(Krankheitstage!CO6))*N($C6))))</f>
        <v/>
      </c>
      <c r="BW6" s="76">
        <f>IF($B6="",0,IF(Einstellungen!$C$10="Ja",MAX(IF(Einstellungen!$C$11="7 Tage",MAX(0,(MIN(DATE(2029,5,0),IF(Mitarbeiter!$D6="",DATE(2029,5,0),Mitarbeiter!$D6),TODAY()))-(MAX(DATE(2029,4,1),Mitarbeiter!$C6))+1),MAX(0,NETWORKDAYS(MAX(DATE(2029,4,1),Mitarbeiter!$C6),MIN(DATE(2029,5,0),IF(Mitarbeiter!$D6="",DATE(2029,5,0),Mitarbeiter!$D6),TODAY()),Einstellungen!$F$13:$F$67)))*N(Mitarbeiter!$E6)/IF(Einstellungen!$C$11="7 Tage",7,5),N('Ist-Stunden'!AS6)),MAX(IF(Einstellungen!$C$11="7 Tage",MAX(0,(MIN(DATE(2029,5,0),IF(Mitarbeiter!$D6="",DATE(2029,5,0),Mitarbeiter!$D6),TODAY()))-(MAX(DATE(2029,4,1),Mitarbeiter!$C6))+1),MAX(0,NETWORKDAYS(MAX(DATE(2029,4,1),Mitarbeiter!$C6),MIN(DATE(2029,5,0),IF(Mitarbeiter!$D6="",DATE(2029,5,0),Mitarbeiter!$D6),TODAY()),Einstellungen!$F$13:$F$67)))*N(Mitarbeiter!$E6)/IF(Einstellungen!$C$11="7 Tage",7,5),N('Ist-Stunden'!AS6)+(N(Krankheitstage!CD6)+N(Krankheitstage!CP6))*N($C6))))</f>
        <v/>
      </c>
      <c r="BX6" s="76">
        <f>IF($B6="",0,IF(Einstellungen!$C$10="Ja",MAX(IF(Einstellungen!$C$11="7 Tage",MAX(0,(MIN(DATE(2029,6,0),IF(Mitarbeiter!$D6="",DATE(2029,6,0),Mitarbeiter!$D6),TODAY()))-(MAX(DATE(2029,5,1),Mitarbeiter!$C6))+1),MAX(0,NETWORKDAYS(MAX(DATE(2029,5,1),Mitarbeiter!$C6),MIN(DATE(2029,6,0),IF(Mitarbeiter!$D6="",DATE(2029,6,0),Mitarbeiter!$D6),TODAY()),Einstellungen!$F$13:$F$67)))*N(Mitarbeiter!$E6)/IF(Einstellungen!$C$11="7 Tage",7,5),N('Ist-Stunden'!AT6)),MAX(IF(Einstellungen!$C$11="7 Tage",MAX(0,(MIN(DATE(2029,6,0),IF(Mitarbeiter!$D6="",DATE(2029,6,0),Mitarbeiter!$D6),TODAY()))-(MAX(DATE(2029,5,1),Mitarbeiter!$C6))+1),MAX(0,NETWORKDAYS(MAX(DATE(2029,5,1),Mitarbeiter!$C6),MIN(DATE(2029,6,0),IF(Mitarbeiter!$D6="",DATE(2029,6,0),Mitarbeiter!$D6),TODAY()),Einstellungen!$F$13:$F$67)))*N(Mitarbeiter!$E6)/IF(Einstellungen!$C$11="7 Tage",7,5),N('Ist-Stunden'!AT6)+(N(Krankheitstage!CE6)+N(Krankheitstage!CQ6))*N($C6))))</f>
        <v/>
      </c>
      <c r="BY6" s="76">
        <f>IF($B6="",0,IF(Einstellungen!$C$10="Ja",MAX(IF(Einstellungen!$C$11="7 Tage",MAX(0,(MIN(DATE(2029,7,0),IF(Mitarbeiter!$D6="",DATE(2029,7,0),Mitarbeiter!$D6),TODAY()))-(MAX(DATE(2029,6,1),Mitarbeiter!$C6))+1),MAX(0,NETWORKDAYS(MAX(DATE(2029,6,1),Mitarbeiter!$C6),MIN(DATE(2029,7,0),IF(Mitarbeiter!$D6="",DATE(2029,7,0),Mitarbeiter!$D6),TODAY()),Einstellungen!$F$13:$F$67)))*N(Mitarbeiter!$E6)/IF(Einstellungen!$C$11="7 Tage",7,5),N('Ist-Stunden'!AU6)),MAX(IF(Einstellungen!$C$11="7 Tage",MAX(0,(MIN(DATE(2029,7,0),IF(Mitarbeiter!$D6="",DATE(2029,7,0),Mitarbeiter!$D6),TODAY()))-(MAX(DATE(2029,6,1),Mitarbeiter!$C6))+1),MAX(0,NETWORKDAYS(MAX(DATE(2029,6,1),Mitarbeiter!$C6),MIN(DATE(2029,7,0),IF(Mitarbeiter!$D6="",DATE(2029,7,0),Mitarbeiter!$D6),TODAY()),Einstellungen!$F$13:$F$67)))*N(Mitarbeiter!$E6)/IF(Einstellungen!$C$11="7 Tage",7,5),N('Ist-Stunden'!AU6)+(N(Krankheitstage!CF6)+N(Krankheitstage!CR6))*N($C6))))</f>
        <v/>
      </c>
      <c r="BZ6" s="76">
        <f>IF($B6="",0,IF(Einstellungen!$C$10="Ja",MAX(IF(Einstellungen!$C$11="7 Tage",MAX(0,(MIN(DATE(2029,8,0),IF(Mitarbeiter!$D6="",DATE(2029,8,0),Mitarbeiter!$D6),TODAY()))-(MAX(DATE(2029,7,1),Mitarbeiter!$C6))+1),MAX(0,NETWORKDAYS(MAX(DATE(2029,7,1),Mitarbeiter!$C6),MIN(DATE(2029,8,0),IF(Mitarbeiter!$D6="",DATE(2029,8,0),Mitarbeiter!$D6),TODAY()),Einstellungen!$F$13:$F$67)))*N(Mitarbeiter!$E6)/IF(Einstellungen!$C$11="7 Tage",7,5),N('Ist-Stunden'!AV6)),MAX(IF(Einstellungen!$C$11="7 Tage",MAX(0,(MIN(DATE(2029,8,0),IF(Mitarbeiter!$D6="",DATE(2029,8,0),Mitarbeiter!$D6),TODAY()))-(MAX(DATE(2029,7,1),Mitarbeiter!$C6))+1),MAX(0,NETWORKDAYS(MAX(DATE(2029,7,1),Mitarbeiter!$C6),MIN(DATE(2029,8,0),IF(Mitarbeiter!$D6="",DATE(2029,8,0),Mitarbeiter!$D6),TODAY()),Einstellungen!$F$13:$F$67)))*N(Mitarbeiter!$E6)/IF(Einstellungen!$C$11="7 Tage",7,5),N('Ist-Stunden'!AV6)+(N(Krankheitstage!CG6)+N(Krankheitstage!CS6))*N($C6))))</f>
        <v/>
      </c>
      <c r="CA6" s="76">
        <f>IF($B6="",0,IF(Einstellungen!$C$10="Ja",MAX(IF(Einstellungen!$C$11="7 Tage",MAX(0,(MIN(DATE(2029,9,0),IF(Mitarbeiter!$D6="",DATE(2029,9,0),Mitarbeiter!$D6),TODAY()))-(MAX(DATE(2029,8,1),Mitarbeiter!$C6))+1),MAX(0,NETWORKDAYS(MAX(DATE(2029,8,1),Mitarbeiter!$C6),MIN(DATE(2029,9,0),IF(Mitarbeiter!$D6="",DATE(2029,9,0),Mitarbeiter!$D6),TODAY()),Einstellungen!$F$13:$F$67)))*N(Mitarbeiter!$E6)/IF(Einstellungen!$C$11="7 Tage",7,5),N('Ist-Stunden'!AW6)),MAX(IF(Einstellungen!$C$11="7 Tage",MAX(0,(MIN(DATE(2029,9,0),IF(Mitarbeiter!$D6="",DATE(2029,9,0),Mitarbeiter!$D6),TODAY()))-(MAX(DATE(2029,8,1),Mitarbeiter!$C6))+1),MAX(0,NETWORKDAYS(MAX(DATE(2029,8,1),Mitarbeiter!$C6),MIN(DATE(2029,9,0),IF(Mitarbeiter!$D6="",DATE(2029,9,0),Mitarbeiter!$D6),TODAY()),Einstellungen!$F$13:$F$67)))*N(Mitarbeiter!$E6)/IF(Einstellungen!$C$11="7 Tage",7,5),N('Ist-Stunden'!AW6)+(N(Krankheitstage!CH6)+N(Krankheitstage!CT6))*N($C6))))</f>
        <v/>
      </c>
      <c r="CB6" s="76">
        <f>IF($B6="",0,IF(Einstellungen!$C$10="Ja",MAX(IF(Einstellungen!$C$11="7 Tage",MAX(0,(MIN(DATE(2029,10,0),IF(Mitarbeiter!$D6="",DATE(2029,10,0),Mitarbeiter!$D6),TODAY()))-(MAX(DATE(2029,9,1),Mitarbeiter!$C6))+1),MAX(0,NETWORKDAYS(MAX(DATE(2029,9,1),Mitarbeiter!$C6),MIN(DATE(2029,10,0),IF(Mitarbeiter!$D6="",DATE(2029,10,0),Mitarbeiter!$D6),TODAY()),Einstellungen!$F$13:$F$67)))*N(Mitarbeiter!$E6)/IF(Einstellungen!$C$11="7 Tage",7,5),N('Ist-Stunden'!AX6)),MAX(IF(Einstellungen!$C$11="7 Tage",MAX(0,(MIN(DATE(2029,10,0),IF(Mitarbeiter!$D6="",DATE(2029,10,0),Mitarbeiter!$D6),TODAY()))-(MAX(DATE(2029,9,1),Mitarbeiter!$C6))+1),MAX(0,NETWORKDAYS(MAX(DATE(2029,9,1),Mitarbeiter!$C6),MIN(DATE(2029,10,0),IF(Mitarbeiter!$D6="",DATE(2029,10,0),Mitarbeiter!$D6),TODAY()),Einstellungen!$F$13:$F$67)))*N(Mitarbeiter!$E6)/IF(Einstellungen!$C$11="7 Tage",7,5),N('Ist-Stunden'!AX6)+(N(Krankheitstage!CI6)+N(Krankheitstage!CU6))*N($C6))))</f>
        <v/>
      </c>
      <c r="CC6" s="76">
        <f>IF($B6="",0,IF(Einstellungen!$C$10="Ja",MAX(IF(Einstellungen!$C$11="7 Tage",MAX(0,(MIN(DATE(2029,11,0),IF(Mitarbeiter!$D6="",DATE(2029,11,0),Mitarbeiter!$D6),TODAY()))-(MAX(DATE(2029,10,1),Mitarbeiter!$C6))+1),MAX(0,NETWORKDAYS(MAX(DATE(2029,10,1),Mitarbeiter!$C6),MIN(DATE(2029,11,0),IF(Mitarbeiter!$D6="",DATE(2029,11,0),Mitarbeiter!$D6),TODAY()),Einstellungen!$F$13:$F$67)))*N(Mitarbeiter!$E6)/IF(Einstellungen!$C$11="7 Tage",7,5),N('Ist-Stunden'!AY6)),MAX(IF(Einstellungen!$C$11="7 Tage",MAX(0,(MIN(DATE(2029,11,0),IF(Mitarbeiter!$D6="",DATE(2029,11,0),Mitarbeiter!$D6),TODAY()))-(MAX(DATE(2029,10,1),Mitarbeiter!$C6))+1),MAX(0,NETWORKDAYS(MAX(DATE(2029,10,1),Mitarbeiter!$C6),MIN(DATE(2029,11,0),IF(Mitarbeiter!$D6="",DATE(2029,11,0),Mitarbeiter!$D6),TODAY()),Einstellungen!$F$13:$F$67)))*N(Mitarbeiter!$E6)/IF(Einstellungen!$C$11="7 Tage",7,5),N('Ist-Stunden'!AY6)+(N(Krankheitstage!CJ6)+N(Krankheitstage!CV6))*N($C6))))</f>
        <v/>
      </c>
      <c r="CD6" s="76">
        <f>IF($B6="",0,IF(Einstellungen!$C$10="Ja",MAX(IF(Einstellungen!$C$11="7 Tage",MAX(0,(MIN(DATE(2029,12,0),IF(Mitarbeiter!$D6="",DATE(2029,12,0),Mitarbeiter!$D6),TODAY()))-(MAX(DATE(2029,11,1),Mitarbeiter!$C6))+1),MAX(0,NETWORKDAYS(MAX(DATE(2029,11,1),Mitarbeiter!$C6),MIN(DATE(2029,12,0),IF(Mitarbeiter!$D6="",DATE(2029,12,0),Mitarbeiter!$D6),TODAY()),Einstellungen!$F$13:$F$67)))*N(Mitarbeiter!$E6)/IF(Einstellungen!$C$11="7 Tage",7,5),N('Ist-Stunden'!AZ6)),MAX(IF(Einstellungen!$C$11="7 Tage",MAX(0,(MIN(DATE(2029,12,0),IF(Mitarbeiter!$D6="",DATE(2029,12,0),Mitarbeiter!$D6),TODAY()))-(MAX(DATE(2029,11,1),Mitarbeiter!$C6))+1),MAX(0,NETWORKDAYS(MAX(DATE(2029,11,1),Mitarbeiter!$C6),MIN(DATE(2029,12,0),IF(Mitarbeiter!$D6="",DATE(2029,12,0),Mitarbeiter!$D6),TODAY()),Einstellungen!$F$13:$F$67)))*N(Mitarbeiter!$E6)/IF(Einstellungen!$C$11="7 Tage",7,5),N('Ist-Stunden'!AZ6)+(N(Krankheitstage!CK6)+N(Krankheitstage!CW6))*N($C6))))</f>
        <v/>
      </c>
      <c r="CE6" s="76">
        <f>IF($B6="",0,IF(Einstellungen!$C$10="Ja",MAX(IF(Einstellungen!$C$11="7 Tage",MAX(0,(MIN(DATE(2029,13,0),IF(Mitarbeiter!$D6="",DATE(2029,13,0),Mitarbeiter!$D6),TODAY()))-(MAX(DATE(2029,12,1),Mitarbeiter!$C6))+1),MAX(0,NETWORKDAYS(MAX(DATE(2029,12,1),Mitarbeiter!$C6),MIN(DATE(2029,13,0),IF(Mitarbeiter!$D6="",DATE(2029,13,0),Mitarbeiter!$D6),TODAY()),Einstellungen!$F$13:$F$67)))*N(Mitarbeiter!$E6)/IF(Einstellungen!$C$11="7 Tage",7,5),N('Ist-Stunden'!BA6)),MAX(IF(Einstellungen!$C$11="7 Tage",MAX(0,(MIN(DATE(2029,13,0),IF(Mitarbeiter!$D6="",DATE(2029,13,0),Mitarbeiter!$D6),TODAY()))-(MAX(DATE(2029,12,1),Mitarbeiter!$C6))+1),MAX(0,NETWORKDAYS(MAX(DATE(2029,12,1),Mitarbeiter!$C6),MIN(DATE(2029,13,0),IF(Mitarbeiter!$D6="",DATE(2029,13,0),Mitarbeiter!$D6),TODAY()),Einstellungen!$F$13:$F$67)))*N(Mitarbeiter!$E6)/IF(Einstellungen!$C$11="7 Tage",7,5),N('Ist-Stunden'!BA6)+(N(Krankheitstage!CL6)+N(Krankheitstage!CX6))*N($C6))))</f>
        <v/>
      </c>
      <c r="CF6" s="76">
        <f>IF($B6="",0,IF(Einstellungen!$C$10="Ja",MAX(IF(Einstellungen!$C$11="7 Tage",MAX(0,(MIN(DATE(2030,2,0),IF(Mitarbeiter!$D6="",DATE(2030,2,0),Mitarbeiter!$D6),TODAY()))-(MAX(DATE(2030,1,1),Mitarbeiter!$C6))+1),MAX(0,NETWORKDAYS(MAX(DATE(2030,1,1),Mitarbeiter!$C6),MIN(DATE(2030,2,0),IF(Mitarbeiter!$D6="",DATE(2030,2,0),Mitarbeiter!$D6),TODAY()),Einstellungen!$F$13:$F$67)))*N(Mitarbeiter!$E6)/IF(Einstellungen!$C$11="7 Tage",7,5),N('Ist-Stunden'!BB6)),MAX(IF(Einstellungen!$C$11="7 Tage",MAX(0,(MIN(DATE(2030,2,0),IF(Mitarbeiter!$D6="",DATE(2030,2,0),Mitarbeiter!$D6),TODAY()))-(MAX(DATE(2030,1,1),Mitarbeiter!$C6))+1),MAX(0,NETWORKDAYS(MAX(DATE(2030,1,1),Mitarbeiter!$C6),MIN(DATE(2030,2,0),IF(Mitarbeiter!$D6="",DATE(2030,2,0),Mitarbeiter!$D6),TODAY()),Einstellungen!$F$13:$F$67)))*N(Mitarbeiter!$E6)/IF(Einstellungen!$C$11="7 Tage",7,5),N('Ist-Stunden'!BB6)+(N(Krankheitstage!CY6)+N(Krankheitstage!DK6))*N($C6))))</f>
        <v/>
      </c>
      <c r="CG6" s="76">
        <f>IF($B6="",0,IF(Einstellungen!$C$10="Ja",MAX(IF(Einstellungen!$C$11="7 Tage",MAX(0,(MIN(DATE(2030,3,0),IF(Mitarbeiter!$D6="",DATE(2030,3,0),Mitarbeiter!$D6),TODAY()))-(MAX(DATE(2030,2,1),Mitarbeiter!$C6))+1),MAX(0,NETWORKDAYS(MAX(DATE(2030,2,1),Mitarbeiter!$C6),MIN(DATE(2030,3,0),IF(Mitarbeiter!$D6="",DATE(2030,3,0),Mitarbeiter!$D6),TODAY()),Einstellungen!$F$13:$F$67)))*N(Mitarbeiter!$E6)/IF(Einstellungen!$C$11="7 Tage",7,5),N('Ist-Stunden'!BC6)),MAX(IF(Einstellungen!$C$11="7 Tage",MAX(0,(MIN(DATE(2030,3,0),IF(Mitarbeiter!$D6="",DATE(2030,3,0),Mitarbeiter!$D6),TODAY()))-(MAX(DATE(2030,2,1),Mitarbeiter!$C6))+1),MAX(0,NETWORKDAYS(MAX(DATE(2030,2,1),Mitarbeiter!$C6),MIN(DATE(2030,3,0),IF(Mitarbeiter!$D6="",DATE(2030,3,0),Mitarbeiter!$D6),TODAY()),Einstellungen!$F$13:$F$67)))*N(Mitarbeiter!$E6)/IF(Einstellungen!$C$11="7 Tage",7,5),N('Ist-Stunden'!BC6)+(N(Krankheitstage!CZ6)+N(Krankheitstage!DL6))*N($C6))))</f>
        <v/>
      </c>
      <c r="CH6" s="76">
        <f>IF($B6="",0,IF(Einstellungen!$C$10="Ja",MAX(IF(Einstellungen!$C$11="7 Tage",MAX(0,(MIN(DATE(2030,4,0),IF(Mitarbeiter!$D6="",DATE(2030,4,0),Mitarbeiter!$D6),TODAY()))-(MAX(DATE(2030,3,1),Mitarbeiter!$C6))+1),MAX(0,NETWORKDAYS(MAX(DATE(2030,3,1),Mitarbeiter!$C6),MIN(DATE(2030,4,0),IF(Mitarbeiter!$D6="",DATE(2030,4,0),Mitarbeiter!$D6),TODAY()),Einstellungen!$F$13:$F$67)))*N(Mitarbeiter!$E6)/IF(Einstellungen!$C$11="7 Tage",7,5),N('Ist-Stunden'!BD6)),MAX(IF(Einstellungen!$C$11="7 Tage",MAX(0,(MIN(DATE(2030,4,0),IF(Mitarbeiter!$D6="",DATE(2030,4,0),Mitarbeiter!$D6),TODAY()))-(MAX(DATE(2030,3,1),Mitarbeiter!$C6))+1),MAX(0,NETWORKDAYS(MAX(DATE(2030,3,1),Mitarbeiter!$C6),MIN(DATE(2030,4,0),IF(Mitarbeiter!$D6="",DATE(2030,4,0),Mitarbeiter!$D6),TODAY()),Einstellungen!$F$13:$F$67)))*N(Mitarbeiter!$E6)/IF(Einstellungen!$C$11="7 Tage",7,5),N('Ist-Stunden'!BD6)+(N(Krankheitstage!DA6)+N(Krankheitstage!DM6))*N($C6))))</f>
        <v/>
      </c>
      <c r="CI6" s="76">
        <f>IF($B6="",0,IF(Einstellungen!$C$10="Ja",MAX(IF(Einstellungen!$C$11="7 Tage",MAX(0,(MIN(DATE(2030,5,0),IF(Mitarbeiter!$D6="",DATE(2030,5,0),Mitarbeiter!$D6),TODAY()))-(MAX(DATE(2030,4,1),Mitarbeiter!$C6))+1),MAX(0,NETWORKDAYS(MAX(DATE(2030,4,1),Mitarbeiter!$C6),MIN(DATE(2030,5,0),IF(Mitarbeiter!$D6="",DATE(2030,5,0),Mitarbeiter!$D6),TODAY()),Einstellungen!$F$13:$F$67)))*N(Mitarbeiter!$E6)/IF(Einstellungen!$C$11="7 Tage",7,5),N('Ist-Stunden'!BE6)),MAX(IF(Einstellungen!$C$11="7 Tage",MAX(0,(MIN(DATE(2030,5,0),IF(Mitarbeiter!$D6="",DATE(2030,5,0),Mitarbeiter!$D6),TODAY()))-(MAX(DATE(2030,4,1),Mitarbeiter!$C6))+1),MAX(0,NETWORKDAYS(MAX(DATE(2030,4,1),Mitarbeiter!$C6),MIN(DATE(2030,5,0),IF(Mitarbeiter!$D6="",DATE(2030,5,0),Mitarbeiter!$D6),TODAY()),Einstellungen!$F$13:$F$67)))*N(Mitarbeiter!$E6)/IF(Einstellungen!$C$11="7 Tage",7,5),N('Ist-Stunden'!BE6)+(N(Krankheitstage!DB6)+N(Krankheitstage!DN6))*N($C6))))</f>
        <v/>
      </c>
      <c r="CJ6" s="76">
        <f>IF($B6="",0,IF(Einstellungen!$C$10="Ja",MAX(IF(Einstellungen!$C$11="7 Tage",MAX(0,(MIN(DATE(2030,6,0),IF(Mitarbeiter!$D6="",DATE(2030,6,0),Mitarbeiter!$D6),TODAY()))-(MAX(DATE(2030,5,1),Mitarbeiter!$C6))+1),MAX(0,NETWORKDAYS(MAX(DATE(2030,5,1),Mitarbeiter!$C6),MIN(DATE(2030,6,0),IF(Mitarbeiter!$D6="",DATE(2030,6,0),Mitarbeiter!$D6),TODAY()),Einstellungen!$F$13:$F$67)))*N(Mitarbeiter!$E6)/IF(Einstellungen!$C$11="7 Tage",7,5),N('Ist-Stunden'!BF6)),MAX(IF(Einstellungen!$C$11="7 Tage",MAX(0,(MIN(DATE(2030,6,0),IF(Mitarbeiter!$D6="",DATE(2030,6,0),Mitarbeiter!$D6),TODAY()))-(MAX(DATE(2030,5,1),Mitarbeiter!$C6))+1),MAX(0,NETWORKDAYS(MAX(DATE(2030,5,1),Mitarbeiter!$C6),MIN(DATE(2030,6,0),IF(Mitarbeiter!$D6="",DATE(2030,6,0),Mitarbeiter!$D6),TODAY()),Einstellungen!$F$13:$F$67)))*N(Mitarbeiter!$E6)/IF(Einstellungen!$C$11="7 Tage",7,5),N('Ist-Stunden'!BF6)+(N(Krankheitstage!DC6)+N(Krankheitstage!DO6))*N($C6))))</f>
        <v/>
      </c>
      <c r="CK6" s="76">
        <f>IF($B6="",0,IF(Einstellungen!$C$10="Ja",MAX(IF(Einstellungen!$C$11="7 Tage",MAX(0,(MIN(DATE(2030,7,0),IF(Mitarbeiter!$D6="",DATE(2030,7,0),Mitarbeiter!$D6),TODAY()))-(MAX(DATE(2030,6,1),Mitarbeiter!$C6))+1),MAX(0,NETWORKDAYS(MAX(DATE(2030,6,1),Mitarbeiter!$C6),MIN(DATE(2030,7,0),IF(Mitarbeiter!$D6="",DATE(2030,7,0),Mitarbeiter!$D6),TODAY()),Einstellungen!$F$13:$F$67)))*N(Mitarbeiter!$E6)/IF(Einstellungen!$C$11="7 Tage",7,5),N('Ist-Stunden'!BG6)),MAX(IF(Einstellungen!$C$11="7 Tage",MAX(0,(MIN(DATE(2030,7,0),IF(Mitarbeiter!$D6="",DATE(2030,7,0),Mitarbeiter!$D6),TODAY()))-(MAX(DATE(2030,6,1),Mitarbeiter!$C6))+1),MAX(0,NETWORKDAYS(MAX(DATE(2030,6,1),Mitarbeiter!$C6),MIN(DATE(2030,7,0),IF(Mitarbeiter!$D6="",DATE(2030,7,0),Mitarbeiter!$D6),TODAY()),Einstellungen!$F$13:$F$67)))*N(Mitarbeiter!$E6)/IF(Einstellungen!$C$11="7 Tage",7,5),N('Ist-Stunden'!BG6)+(N(Krankheitstage!DD6)+N(Krankheitstage!DP6))*N($C6))))</f>
        <v/>
      </c>
      <c r="CL6" s="76">
        <f>IF($B6="",0,IF(Einstellungen!$C$10="Ja",MAX(IF(Einstellungen!$C$11="7 Tage",MAX(0,(MIN(DATE(2030,8,0),IF(Mitarbeiter!$D6="",DATE(2030,8,0),Mitarbeiter!$D6),TODAY()))-(MAX(DATE(2030,7,1),Mitarbeiter!$C6))+1),MAX(0,NETWORKDAYS(MAX(DATE(2030,7,1),Mitarbeiter!$C6),MIN(DATE(2030,8,0),IF(Mitarbeiter!$D6="",DATE(2030,8,0),Mitarbeiter!$D6),TODAY()),Einstellungen!$F$13:$F$67)))*N(Mitarbeiter!$E6)/IF(Einstellungen!$C$11="7 Tage",7,5),N('Ist-Stunden'!BH6)),MAX(IF(Einstellungen!$C$11="7 Tage",MAX(0,(MIN(DATE(2030,8,0),IF(Mitarbeiter!$D6="",DATE(2030,8,0),Mitarbeiter!$D6),TODAY()))-(MAX(DATE(2030,7,1),Mitarbeiter!$C6))+1),MAX(0,NETWORKDAYS(MAX(DATE(2030,7,1),Mitarbeiter!$C6),MIN(DATE(2030,8,0),IF(Mitarbeiter!$D6="",DATE(2030,8,0),Mitarbeiter!$D6),TODAY()),Einstellungen!$F$13:$F$67)))*N(Mitarbeiter!$E6)/IF(Einstellungen!$C$11="7 Tage",7,5),N('Ist-Stunden'!BH6)+(N(Krankheitstage!DE6)+N(Krankheitstage!DQ6))*N($C6))))</f>
        <v/>
      </c>
      <c r="CM6" s="76">
        <f>IF($B6="",0,IF(Einstellungen!$C$10="Ja",MAX(IF(Einstellungen!$C$11="7 Tage",MAX(0,(MIN(DATE(2030,9,0),IF(Mitarbeiter!$D6="",DATE(2030,9,0),Mitarbeiter!$D6),TODAY()))-(MAX(DATE(2030,8,1),Mitarbeiter!$C6))+1),MAX(0,NETWORKDAYS(MAX(DATE(2030,8,1),Mitarbeiter!$C6),MIN(DATE(2030,9,0),IF(Mitarbeiter!$D6="",DATE(2030,9,0),Mitarbeiter!$D6),TODAY()),Einstellungen!$F$13:$F$67)))*N(Mitarbeiter!$E6)/IF(Einstellungen!$C$11="7 Tage",7,5),N('Ist-Stunden'!BI6)),MAX(IF(Einstellungen!$C$11="7 Tage",MAX(0,(MIN(DATE(2030,9,0),IF(Mitarbeiter!$D6="",DATE(2030,9,0),Mitarbeiter!$D6),TODAY()))-(MAX(DATE(2030,8,1),Mitarbeiter!$C6))+1),MAX(0,NETWORKDAYS(MAX(DATE(2030,8,1),Mitarbeiter!$C6),MIN(DATE(2030,9,0),IF(Mitarbeiter!$D6="",DATE(2030,9,0),Mitarbeiter!$D6),TODAY()),Einstellungen!$F$13:$F$67)))*N(Mitarbeiter!$E6)/IF(Einstellungen!$C$11="7 Tage",7,5),N('Ist-Stunden'!BI6)+(N(Krankheitstage!DF6)+N(Krankheitstage!DR6))*N($C6))))</f>
        <v/>
      </c>
      <c r="CN6" s="76">
        <f>IF($B6="",0,IF(Einstellungen!$C$10="Ja",MAX(IF(Einstellungen!$C$11="7 Tage",MAX(0,(MIN(DATE(2030,10,0),IF(Mitarbeiter!$D6="",DATE(2030,10,0),Mitarbeiter!$D6),TODAY()))-(MAX(DATE(2030,9,1),Mitarbeiter!$C6))+1),MAX(0,NETWORKDAYS(MAX(DATE(2030,9,1),Mitarbeiter!$C6),MIN(DATE(2030,10,0),IF(Mitarbeiter!$D6="",DATE(2030,10,0),Mitarbeiter!$D6),TODAY()),Einstellungen!$F$13:$F$67)))*N(Mitarbeiter!$E6)/IF(Einstellungen!$C$11="7 Tage",7,5),N('Ist-Stunden'!BJ6)),MAX(IF(Einstellungen!$C$11="7 Tage",MAX(0,(MIN(DATE(2030,10,0),IF(Mitarbeiter!$D6="",DATE(2030,10,0),Mitarbeiter!$D6),TODAY()))-(MAX(DATE(2030,9,1),Mitarbeiter!$C6))+1),MAX(0,NETWORKDAYS(MAX(DATE(2030,9,1),Mitarbeiter!$C6),MIN(DATE(2030,10,0),IF(Mitarbeiter!$D6="",DATE(2030,10,0),Mitarbeiter!$D6),TODAY()),Einstellungen!$F$13:$F$67)))*N(Mitarbeiter!$E6)/IF(Einstellungen!$C$11="7 Tage",7,5),N('Ist-Stunden'!BJ6)+(N(Krankheitstage!DG6)+N(Krankheitstage!DS6))*N($C6))))</f>
        <v/>
      </c>
      <c r="CO6" s="76">
        <f>IF($B6="",0,IF(Einstellungen!$C$10="Ja",MAX(IF(Einstellungen!$C$11="7 Tage",MAX(0,(MIN(DATE(2030,11,0),IF(Mitarbeiter!$D6="",DATE(2030,11,0),Mitarbeiter!$D6),TODAY()))-(MAX(DATE(2030,10,1),Mitarbeiter!$C6))+1),MAX(0,NETWORKDAYS(MAX(DATE(2030,10,1),Mitarbeiter!$C6),MIN(DATE(2030,11,0),IF(Mitarbeiter!$D6="",DATE(2030,11,0),Mitarbeiter!$D6),TODAY()),Einstellungen!$F$13:$F$67)))*N(Mitarbeiter!$E6)/IF(Einstellungen!$C$11="7 Tage",7,5),N('Ist-Stunden'!BK6)),MAX(IF(Einstellungen!$C$11="7 Tage",MAX(0,(MIN(DATE(2030,11,0),IF(Mitarbeiter!$D6="",DATE(2030,11,0),Mitarbeiter!$D6),TODAY()))-(MAX(DATE(2030,10,1),Mitarbeiter!$C6))+1),MAX(0,NETWORKDAYS(MAX(DATE(2030,10,1),Mitarbeiter!$C6),MIN(DATE(2030,11,0),IF(Mitarbeiter!$D6="",DATE(2030,11,0),Mitarbeiter!$D6),TODAY()),Einstellungen!$F$13:$F$67)))*N(Mitarbeiter!$E6)/IF(Einstellungen!$C$11="7 Tage",7,5),N('Ist-Stunden'!BK6)+(N(Krankheitstage!DH6)+N(Krankheitstage!DT6))*N($C6))))</f>
        <v/>
      </c>
      <c r="CP6" s="76">
        <f>IF($B6="",0,IF(Einstellungen!$C$10="Ja",MAX(IF(Einstellungen!$C$11="7 Tage",MAX(0,(MIN(DATE(2030,12,0),IF(Mitarbeiter!$D6="",DATE(2030,12,0),Mitarbeiter!$D6),TODAY()))-(MAX(DATE(2030,11,1),Mitarbeiter!$C6))+1),MAX(0,NETWORKDAYS(MAX(DATE(2030,11,1),Mitarbeiter!$C6),MIN(DATE(2030,12,0),IF(Mitarbeiter!$D6="",DATE(2030,12,0),Mitarbeiter!$D6),TODAY()),Einstellungen!$F$13:$F$67)))*N(Mitarbeiter!$E6)/IF(Einstellungen!$C$11="7 Tage",7,5),N('Ist-Stunden'!BL6)),MAX(IF(Einstellungen!$C$11="7 Tage",MAX(0,(MIN(DATE(2030,12,0),IF(Mitarbeiter!$D6="",DATE(2030,12,0),Mitarbeiter!$D6),TODAY()))-(MAX(DATE(2030,11,1),Mitarbeiter!$C6))+1),MAX(0,NETWORKDAYS(MAX(DATE(2030,11,1),Mitarbeiter!$C6),MIN(DATE(2030,12,0),IF(Mitarbeiter!$D6="",DATE(2030,12,0),Mitarbeiter!$D6),TODAY()),Einstellungen!$F$13:$F$67)))*N(Mitarbeiter!$E6)/IF(Einstellungen!$C$11="7 Tage",7,5),N('Ist-Stunden'!BL6)+(N(Krankheitstage!DI6)+N(Krankheitstage!DU6))*N($C6))))</f>
        <v/>
      </c>
      <c r="CQ6" s="76">
        <f>IF($B6="",0,IF(Einstellungen!$C$10="Ja",MAX(IF(Einstellungen!$C$11="7 Tage",MAX(0,(MIN(DATE(2030,13,0),IF(Mitarbeiter!$D6="",DATE(2030,13,0),Mitarbeiter!$D6),TODAY()))-(MAX(DATE(2030,12,1),Mitarbeiter!$C6))+1),MAX(0,NETWORKDAYS(MAX(DATE(2030,12,1),Mitarbeiter!$C6),MIN(DATE(2030,13,0),IF(Mitarbeiter!$D6="",DATE(2030,13,0),Mitarbeiter!$D6),TODAY()),Einstellungen!$F$13:$F$67)))*N(Mitarbeiter!$E6)/IF(Einstellungen!$C$11="7 Tage",7,5),N('Ist-Stunden'!BM6)),MAX(IF(Einstellungen!$C$11="7 Tage",MAX(0,(MIN(DATE(2030,13,0),IF(Mitarbeiter!$D6="",DATE(2030,13,0),Mitarbeiter!$D6),TODAY()))-(MAX(DATE(2030,12,1),Mitarbeiter!$C6))+1),MAX(0,NETWORKDAYS(MAX(DATE(2030,12,1),Mitarbeiter!$C6),MIN(DATE(2030,13,0),IF(Mitarbeiter!$D6="",DATE(2030,13,0),Mitarbeiter!$D6),TODAY()),Einstellungen!$F$13:$F$67)))*N(Mitarbeiter!$E6)/IF(Einstellungen!$C$11="7 Tage",7,5),N('Ist-Stunden'!BM6)+(N(Krankheitstage!DJ6)+N(Krankheitstage!DV6))*N($C6))))</f>
        <v/>
      </c>
    </row>
    <row r="7">
      <c r="A7" s="73">
        <f>IF(Mitarbeiter!B7="","",Mitarbeiter!A7)</f>
        <v/>
      </c>
      <c r="B7" s="6">
        <f>IF(Mitarbeiter!B7="","",Mitarbeiter!B7)</f>
        <v/>
      </c>
      <c r="C7" s="74">
        <f>IF(Mitarbeiter!B7="","",Mitarbeiter!F7)</f>
        <v/>
      </c>
      <c r="D7" s="75">
        <f>N(INDEX(Krankheitstage!$G7:$DV7,1,(Einstellungen!$C$3-2026)*24+1))</f>
        <v/>
      </c>
      <c r="E7" s="75">
        <f>N(INDEX(Krankheitstage!$G7:$DV7,1,(Einstellungen!$C$3-2026)*24+2))</f>
        <v/>
      </c>
      <c r="F7" s="75">
        <f>N(INDEX(Krankheitstage!$G7:$DV7,1,(Einstellungen!$C$3-2026)*24+3))</f>
        <v/>
      </c>
      <c r="G7" s="75">
        <f>N(INDEX(Krankheitstage!$G7:$DV7,1,(Einstellungen!$C$3-2026)*24+4))</f>
        <v/>
      </c>
      <c r="H7" s="75">
        <f>N(INDEX(Krankheitstage!$G7:$DV7,1,(Einstellungen!$C$3-2026)*24+5))</f>
        <v/>
      </c>
      <c r="I7" s="75">
        <f>N(INDEX(Krankheitstage!$G7:$DV7,1,(Einstellungen!$C$3-2026)*24+6))</f>
        <v/>
      </c>
      <c r="J7" s="75">
        <f>N(INDEX(Krankheitstage!$G7:$DV7,1,(Einstellungen!$C$3-2026)*24+7))</f>
        <v/>
      </c>
      <c r="K7" s="75">
        <f>N(INDEX(Krankheitstage!$G7:$DV7,1,(Einstellungen!$C$3-2026)*24+8))</f>
        <v/>
      </c>
      <c r="L7" s="75">
        <f>N(INDEX(Krankheitstage!$G7:$DV7,1,(Einstellungen!$C$3-2026)*24+9))</f>
        <v/>
      </c>
      <c r="M7" s="75">
        <f>N(INDEX(Krankheitstage!$G7:$DV7,1,(Einstellungen!$C$3-2026)*24+10))</f>
        <v/>
      </c>
      <c r="N7" s="75">
        <f>N(INDEX(Krankheitstage!$G7:$DV7,1,(Einstellungen!$C$3-2026)*24+11))</f>
        <v/>
      </c>
      <c r="O7" s="75">
        <f>N(INDEX(Krankheitstage!$G7:$DV7,1,(Einstellungen!$C$3-2026)*24+12))</f>
        <v/>
      </c>
      <c r="P7" s="75">
        <f>IF($B7="","",SUM(D7:O7))</f>
        <v/>
      </c>
      <c r="Q7" s="75">
        <f>N(INDEX(Krankheitstage!$G7:$DV7,1,(Einstellungen!$C$3-2026)*24+13))</f>
        <v/>
      </c>
      <c r="R7" s="75">
        <f>N(INDEX(Krankheitstage!$G7:$DV7,1,(Einstellungen!$C$3-2026)*24+14))</f>
        <v/>
      </c>
      <c r="S7" s="75">
        <f>N(INDEX(Krankheitstage!$G7:$DV7,1,(Einstellungen!$C$3-2026)*24+15))</f>
        <v/>
      </c>
      <c r="T7" s="75">
        <f>N(INDEX(Krankheitstage!$G7:$DV7,1,(Einstellungen!$C$3-2026)*24+16))</f>
        <v/>
      </c>
      <c r="U7" s="75">
        <f>N(INDEX(Krankheitstage!$G7:$DV7,1,(Einstellungen!$C$3-2026)*24+17))</f>
        <v/>
      </c>
      <c r="V7" s="75">
        <f>N(INDEX(Krankheitstage!$G7:$DV7,1,(Einstellungen!$C$3-2026)*24+18))</f>
        <v/>
      </c>
      <c r="W7" s="75">
        <f>N(INDEX(Krankheitstage!$G7:$DV7,1,(Einstellungen!$C$3-2026)*24+19))</f>
        <v/>
      </c>
      <c r="X7" s="75">
        <f>N(INDEX(Krankheitstage!$G7:$DV7,1,(Einstellungen!$C$3-2026)*24+20))</f>
        <v/>
      </c>
      <c r="Y7" s="75">
        <f>N(INDEX(Krankheitstage!$G7:$DV7,1,(Einstellungen!$C$3-2026)*24+21))</f>
        <v/>
      </c>
      <c r="Z7" s="75">
        <f>N(INDEX(Krankheitstage!$G7:$DV7,1,(Einstellungen!$C$3-2026)*24+22))</f>
        <v/>
      </c>
      <c r="AA7" s="75">
        <f>N(INDEX(Krankheitstage!$G7:$DV7,1,(Einstellungen!$C$3-2026)*24+23))</f>
        <v/>
      </c>
      <c r="AB7" s="75">
        <f>N(INDEX(Krankheitstage!$G7:$DV7,1,(Einstellungen!$C$3-2026)*24+24))</f>
        <v/>
      </c>
      <c r="AC7" s="75">
        <f>IF($B7="","",SUM(Q7:AB7))</f>
        <v/>
      </c>
      <c r="AD7" s="75">
        <f>IF($B7="","",SUM(P7,AC7))</f>
        <v/>
      </c>
      <c r="AE7" s="76">
        <f>IF($B7="","",AD7*N(C7))</f>
        <v/>
      </c>
      <c r="AF7" s="75">
        <f>IF($B7="","",Krankheitstage!E7)</f>
        <v/>
      </c>
      <c r="AG7" s="76">
        <f>IF($B7="","",AF7*N(C7))</f>
        <v/>
      </c>
      <c r="AH7" s="76">
        <f>IF($B7="","",INDEX($AJ7:$CQ7,1,(Einstellungen!$C$3-2026)*12+1)+INDEX($AJ7:$CQ7,1,(Einstellungen!$C$3-2026)*12+2)+INDEX($AJ7:$CQ7,1,(Einstellungen!$C$3-2026)*12+3)+INDEX($AJ7:$CQ7,1,(Einstellungen!$C$3-2026)*12+4)+INDEX($AJ7:$CQ7,1,(Einstellungen!$C$3-2026)*12+5)+INDEX($AJ7:$CQ7,1,(Einstellungen!$C$3-2026)*12+6)+INDEX($AJ7:$CQ7,1,(Einstellungen!$C$3-2026)*12+7)+INDEX($AJ7:$CQ7,1,(Einstellungen!$C$3-2026)*12+8)+INDEX($AJ7:$CQ7,1,(Einstellungen!$C$3-2026)*12+9)+INDEX($AJ7:$CQ7,1,(Einstellungen!$C$3-2026)*12+10)+INDEX($AJ7:$CQ7,1,(Einstellungen!$C$3-2026)*12+11)+INDEX($AJ7:$CQ7,1,(Einstellungen!$C$3-2026)*12+12))</f>
        <v/>
      </c>
      <c r="AI7" s="76">
        <f>IF($B7="","",SUM($AJ7:$CQ7))</f>
        <v/>
      </c>
      <c r="AJ7" s="76">
        <f>IF($B7="",0,IF(Einstellungen!$C$10="Ja",MAX(IF(Einstellungen!$C$11="7 Tage",MAX(0,(MIN(DATE(2026,2,0),IF(Mitarbeiter!$D7="",DATE(2026,2,0),Mitarbeiter!$D7),TODAY()))-(MAX(DATE(2026,1,1),Mitarbeiter!$C7))+1),MAX(0,NETWORKDAYS(MAX(DATE(2026,1,1),Mitarbeiter!$C7),MIN(DATE(2026,2,0),IF(Mitarbeiter!$D7="",DATE(2026,2,0),Mitarbeiter!$D7),TODAY()),Einstellungen!$F$13:$F$67)))*N(Mitarbeiter!$E7)/IF(Einstellungen!$C$11="7 Tage",7,5),N('Ist-Stunden'!F7)),MAX(IF(Einstellungen!$C$11="7 Tage",MAX(0,(MIN(DATE(2026,2,0),IF(Mitarbeiter!$D7="",DATE(2026,2,0),Mitarbeiter!$D7),TODAY()))-(MAX(DATE(2026,1,1),Mitarbeiter!$C7))+1),MAX(0,NETWORKDAYS(MAX(DATE(2026,1,1),Mitarbeiter!$C7),MIN(DATE(2026,2,0),IF(Mitarbeiter!$D7="",DATE(2026,2,0),Mitarbeiter!$D7),TODAY()),Einstellungen!$F$13:$F$67)))*N(Mitarbeiter!$E7)/IF(Einstellungen!$C$11="7 Tage",7,5),N('Ist-Stunden'!F7)+(N(Krankheitstage!G7)+N(Krankheitstage!S7))*N($C7))))</f>
        <v/>
      </c>
      <c r="AK7" s="76">
        <f>IF($B7="",0,IF(Einstellungen!$C$10="Ja",MAX(IF(Einstellungen!$C$11="7 Tage",MAX(0,(MIN(DATE(2026,3,0),IF(Mitarbeiter!$D7="",DATE(2026,3,0),Mitarbeiter!$D7),TODAY()))-(MAX(DATE(2026,2,1),Mitarbeiter!$C7))+1),MAX(0,NETWORKDAYS(MAX(DATE(2026,2,1),Mitarbeiter!$C7),MIN(DATE(2026,3,0),IF(Mitarbeiter!$D7="",DATE(2026,3,0),Mitarbeiter!$D7),TODAY()),Einstellungen!$F$13:$F$67)))*N(Mitarbeiter!$E7)/IF(Einstellungen!$C$11="7 Tage",7,5),N('Ist-Stunden'!G7)),MAX(IF(Einstellungen!$C$11="7 Tage",MAX(0,(MIN(DATE(2026,3,0),IF(Mitarbeiter!$D7="",DATE(2026,3,0),Mitarbeiter!$D7),TODAY()))-(MAX(DATE(2026,2,1),Mitarbeiter!$C7))+1),MAX(0,NETWORKDAYS(MAX(DATE(2026,2,1),Mitarbeiter!$C7),MIN(DATE(2026,3,0),IF(Mitarbeiter!$D7="",DATE(2026,3,0),Mitarbeiter!$D7),TODAY()),Einstellungen!$F$13:$F$67)))*N(Mitarbeiter!$E7)/IF(Einstellungen!$C$11="7 Tage",7,5),N('Ist-Stunden'!G7)+(N(Krankheitstage!H7)+N(Krankheitstage!T7))*N($C7))))</f>
        <v/>
      </c>
      <c r="AL7" s="76">
        <f>IF($B7="",0,IF(Einstellungen!$C$10="Ja",MAX(IF(Einstellungen!$C$11="7 Tage",MAX(0,(MIN(DATE(2026,4,0),IF(Mitarbeiter!$D7="",DATE(2026,4,0),Mitarbeiter!$D7),TODAY()))-(MAX(DATE(2026,3,1),Mitarbeiter!$C7))+1),MAX(0,NETWORKDAYS(MAX(DATE(2026,3,1),Mitarbeiter!$C7),MIN(DATE(2026,4,0),IF(Mitarbeiter!$D7="",DATE(2026,4,0),Mitarbeiter!$D7),TODAY()),Einstellungen!$F$13:$F$67)))*N(Mitarbeiter!$E7)/IF(Einstellungen!$C$11="7 Tage",7,5),N('Ist-Stunden'!H7)),MAX(IF(Einstellungen!$C$11="7 Tage",MAX(0,(MIN(DATE(2026,4,0),IF(Mitarbeiter!$D7="",DATE(2026,4,0),Mitarbeiter!$D7),TODAY()))-(MAX(DATE(2026,3,1),Mitarbeiter!$C7))+1),MAX(0,NETWORKDAYS(MAX(DATE(2026,3,1),Mitarbeiter!$C7),MIN(DATE(2026,4,0),IF(Mitarbeiter!$D7="",DATE(2026,4,0),Mitarbeiter!$D7),TODAY()),Einstellungen!$F$13:$F$67)))*N(Mitarbeiter!$E7)/IF(Einstellungen!$C$11="7 Tage",7,5),N('Ist-Stunden'!H7)+(N(Krankheitstage!I7)+N(Krankheitstage!U7))*N($C7))))</f>
        <v/>
      </c>
      <c r="AM7" s="76">
        <f>IF($B7="",0,IF(Einstellungen!$C$10="Ja",MAX(IF(Einstellungen!$C$11="7 Tage",MAX(0,(MIN(DATE(2026,5,0),IF(Mitarbeiter!$D7="",DATE(2026,5,0),Mitarbeiter!$D7),TODAY()))-(MAX(DATE(2026,4,1),Mitarbeiter!$C7))+1),MAX(0,NETWORKDAYS(MAX(DATE(2026,4,1),Mitarbeiter!$C7),MIN(DATE(2026,5,0),IF(Mitarbeiter!$D7="",DATE(2026,5,0),Mitarbeiter!$D7),TODAY()),Einstellungen!$F$13:$F$67)))*N(Mitarbeiter!$E7)/IF(Einstellungen!$C$11="7 Tage",7,5),N('Ist-Stunden'!I7)),MAX(IF(Einstellungen!$C$11="7 Tage",MAX(0,(MIN(DATE(2026,5,0),IF(Mitarbeiter!$D7="",DATE(2026,5,0),Mitarbeiter!$D7),TODAY()))-(MAX(DATE(2026,4,1),Mitarbeiter!$C7))+1),MAX(0,NETWORKDAYS(MAX(DATE(2026,4,1),Mitarbeiter!$C7),MIN(DATE(2026,5,0),IF(Mitarbeiter!$D7="",DATE(2026,5,0),Mitarbeiter!$D7),TODAY()),Einstellungen!$F$13:$F$67)))*N(Mitarbeiter!$E7)/IF(Einstellungen!$C$11="7 Tage",7,5),N('Ist-Stunden'!I7)+(N(Krankheitstage!J7)+N(Krankheitstage!V7))*N($C7))))</f>
        <v/>
      </c>
      <c r="AN7" s="76">
        <f>IF($B7="",0,IF(Einstellungen!$C$10="Ja",MAX(IF(Einstellungen!$C$11="7 Tage",MAX(0,(MIN(DATE(2026,6,0),IF(Mitarbeiter!$D7="",DATE(2026,6,0),Mitarbeiter!$D7),TODAY()))-(MAX(DATE(2026,5,1),Mitarbeiter!$C7))+1),MAX(0,NETWORKDAYS(MAX(DATE(2026,5,1),Mitarbeiter!$C7),MIN(DATE(2026,6,0),IF(Mitarbeiter!$D7="",DATE(2026,6,0),Mitarbeiter!$D7),TODAY()),Einstellungen!$F$13:$F$67)))*N(Mitarbeiter!$E7)/IF(Einstellungen!$C$11="7 Tage",7,5),N('Ist-Stunden'!J7)),MAX(IF(Einstellungen!$C$11="7 Tage",MAX(0,(MIN(DATE(2026,6,0),IF(Mitarbeiter!$D7="",DATE(2026,6,0),Mitarbeiter!$D7),TODAY()))-(MAX(DATE(2026,5,1),Mitarbeiter!$C7))+1),MAX(0,NETWORKDAYS(MAX(DATE(2026,5,1),Mitarbeiter!$C7),MIN(DATE(2026,6,0),IF(Mitarbeiter!$D7="",DATE(2026,6,0),Mitarbeiter!$D7),TODAY()),Einstellungen!$F$13:$F$67)))*N(Mitarbeiter!$E7)/IF(Einstellungen!$C$11="7 Tage",7,5),N('Ist-Stunden'!J7)+(N(Krankheitstage!K7)+N(Krankheitstage!W7))*N($C7))))</f>
        <v/>
      </c>
      <c r="AO7" s="76">
        <f>IF($B7="",0,IF(Einstellungen!$C$10="Ja",MAX(IF(Einstellungen!$C$11="7 Tage",MAX(0,(MIN(DATE(2026,7,0),IF(Mitarbeiter!$D7="",DATE(2026,7,0),Mitarbeiter!$D7),TODAY()))-(MAX(DATE(2026,6,1),Mitarbeiter!$C7))+1),MAX(0,NETWORKDAYS(MAX(DATE(2026,6,1),Mitarbeiter!$C7),MIN(DATE(2026,7,0),IF(Mitarbeiter!$D7="",DATE(2026,7,0),Mitarbeiter!$D7),TODAY()),Einstellungen!$F$13:$F$67)))*N(Mitarbeiter!$E7)/IF(Einstellungen!$C$11="7 Tage",7,5),N('Ist-Stunden'!K7)),MAX(IF(Einstellungen!$C$11="7 Tage",MAX(0,(MIN(DATE(2026,7,0),IF(Mitarbeiter!$D7="",DATE(2026,7,0),Mitarbeiter!$D7),TODAY()))-(MAX(DATE(2026,6,1),Mitarbeiter!$C7))+1),MAX(0,NETWORKDAYS(MAX(DATE(2026,6,1),Mitarbeiter!$C7),MIN(DATE(2026,7,0),IF(Mitarbeiter!$D7="",DATE(2026,7,0),Mitarbeiter!$D7),TODAY()),Einstellungen!$F$13:$F$67)))*N(Mitarbeiter!$E7)/IF(Einstellungen!$C$11="7 Tage",7,5),N('Ist-Stunden'!K7)+(N(Krankheitstage!L7)+N(Krankheitstage!X7))*N($C7))))</f>
        <v/>
      </c>
      <c r="AP7" s="76">
        <f>IF($B7="",0,IF(Einstellungen!$C$10="Ja",MAX(IF(Einstellungen!$C$11="7 Tage",MAX(0,(MIN(DATE(2026,8,0),IF(Mitarbeiter!$D7="",DATE(2026,8,0),Mitarbeiter!$D7),TODAY()))-(MAX(DATE(2026,7,1),Mitarbeiter!$C7))+1),MAX(0,NETWORKDAYS(MAX(DATE(2026,7,1),Mitarbeiter!$C7),MIN(DATE(2026,8,0),IF(Mitarbeiter!$D7="",DATE(2026,8,0),Mitarbeiter!$D7),TODAY()),Einstellungen!$F$13:$F$67)))*N(Mitarbeiter!$E7)/IF(Einstellungen!$C$11="7 Tage",7,5),N('Ist-Stunden'!L7)),MAX(IF(Einstellungen!$C$11="7 Tage",MAX(0,(MIN(DATE(2026,8,0),IF(Mitarbeiter!$D7="",DATE(2026,8,0),Mitarbeiter!$D7),TODAY()))-(MAX(DATE(2026,7,1),Mitarbeiter!$C7))+1),MAX(0,NETWORKDAYS(MAX(DATE(2026,7,1),Mitarbeiter!$C7),MIN(DATE(2026,8,0),IF(Mitarbeiter!$D7="",DATE(2026,8,0),Mitarbeiter!$D7),TODAY()),Einstellungen!$F$13:$F$67)))*N(Mitarbeiter!$E7)/IF(Einstellungen!$C$11="7 Tage",7,5),N('Ist-Stunden'!L7)+(N(Krankheitstage!M7)+N(Krankheitstage!Y7))*N($C7))))</f>
        <v/>
      </c>
      <c r="AQ7" s="76">
        <f>IF($B7="",0,IF(Einstellungen!$C$10="Ja",MAX(IF(Einstellungen!$C$11="7 Tage",MAX(0,(MIN(DATE(2026,9,0),IF(Mitarbeiter!$D7="",DATE(2026,9,0),Mitarbeiter!$D7),TODAY()))-(MAX(DATE(2026,8,1),Mitarbeiter!$C7))+1),MAX(0,NETWORKDAYS(MAX(DATE(2026,8,1),Mitarbeiter!$C7),MIN(DATE(2026,9,0),IF(Mitarbeiter!$D7="",DATE(2026,9,0),Mitarbeiter!$D7),TODAY()),Einstellungen!$F$13:$F$67)))*N(Mitarbeiter!$E7)/IF(Einstellungen!$C$11="7 Tage",7,5),N('Ist-Stunden'!M7)),MAX(IF(Einstellungen!$C$11="7 Tage",MAX(0,(MIN(DATE(2026,9,0),IF(Mitarbeiter!$D7="",DATE(2026,9,0),Mitarbeiter!$D7),TODAY()))-(MAX(DATE(2026,8,1),Mitarbeiter!$C7))+1),MAX(0,NETWORKDAYS(MAX(DATE(2026,8,1),Mitarbeiter!$C7),MIN(DATE(2026,9,0),IF(Mitarbeiter!$D7="",DATE(2026,9,0),Mitarbeiter!$D7),TODAY()),Einstellungen!$F$13:$F$67)))*N(Mitarbeiter!$E7)/IF(Einstellungen!$C$11="7 Tage",7,5),N('Ist-Stunden'!M7)+(N(Krankheitstage!N7)+N(Krankheitstage!Z7))*N($C7))))</f>
        <v/>
      </c>
      <c r="AR7" s="76">
        <f>IF($B7="",0,IF(Einstellungen!$C$10="Ja",MAX(IF(Einstellungen!$C$11="7 Tage",MAX(0,(MIN(DATE(2026,10,0),IF(Mitarbeiter!$D7="",DATE(2026,10,0),Mitarbeiter!$D7),TODAY()))-(MAX(DATE(2026,9,1),Mitarbeiter!$C7))+1),MAX(0,NETWORKDAYS(MAX(DATE(2026,9,1),Mitarbeiter!$C7),MIN(DATE(2026,10,0),IF(Mitarbeiter!$D7="",DATE(2026,10,0),Mitarbeiter!$D7),TODAY()),Einstellungen!$F$13:$F$67)))*N(Mitarbeiter!$E7)/IF(Einstellungen!$C$11="7 Tage",7,5),N('Ist-Stunden'!N7)),MAX(IF(Einstellungen!$C$11="7 Tage",MAX(0,(MIN(DATE(2026,10,0),IF(Mitarbeiter!$D7="",DATE(2026,10,0),Mitarbeiter!$D7),TODAY()))-(MAX(DATE(2026,9,1),Mitarbeiter!$C7))+1),MAX(0,NETWORKDAYS(MAX(DATE(2026,9,1),Mitarbeiter!$C7),MIN(DATE(2026,10,0),IF(Mitarbeiter!$D7="",DATE(2026,10,0),Mitarbeiter!$D7),TODAY()),Einstellungen!$F$13:$F$67)))*N(Mitarbeiter!$E7)/IF(Einstellungen!$C$11="7 Tage",7,5),N('Ist-Stunden'!N7)+(N(Krankheitstage!O7)+N(Krankheitstage!AA7))*N($C7))))</f>
        <v/>
      </c>
      <c r="AS7" s="76">
        <f>IF($B7="",0,IF(Einstellungen!$C$10="Ja",MAX(IF(Einstellungen!$C$11="7 Tage",MAX(0,(MIN(DATE(2026,11,0),IF(Mitarbeiter!$D7="",DATE(2026,11,0),Mitarbeiter!$D7),TODAY()))-(MAX(DATE(2026,10,1),Mitarbeiter!$C7))+1),MAX(0,NETWORKDAYS(MAX(DATE(2026,10,1),Mitarbeiter!$C7),MIN(DATE(2026,11,0),IF(Mitarbeiter!$D7="",DATE(2026,11,0),Mitarbeiter!$D7),TODAY()),Einstellungen!$F$13:$F$67)))*N(Mitarbeiter!$E7)/IF(Einstellungen!$C$11="7 Tage",7,5),N('Ist-Stunden'!O7)),MAX(IF(Einstellungen!$C$11="7 Tage",MAX(0,(MIN(DATE(2026,11,0),IF(Mitarbeiter!$D7="",DATE(2026,11,0),Mitarbeiter!$D7),TODAY()))-(MAX(DATE(2026,10,1),Mitarbeiter!$C7))+1),MAX(0,NETWORKDAYS(MAX(DATE(2026,10,1),Mitarbeiter!$C7),MIN(DATE(2026,11,0),IF(Mitarbeiter!$D7="",DATE(2026,11,0),Mitarbeiter!$D7),TODAY()),Einstellungen!$F$13:$F$67)))*N(Mitarbeiter!$E7)/IF(Einstellungen!$C$11="7 Tage",7,5),N('Ist-Stunden'!O7)+(N(Krankheitstage!P7)+N(Krankheitstage!AB7))*N($C7))))</f>
        <v/>
      </c>
      <c r="AT7" s="76">
        <f>IF($B7="",0,IF(Einstellungen!$C$10="Ja",MAX(IF(Einstellungen!$C$11="7 Tage",MAX(0,(MIN(DATE(2026,12,0),IF(Mitarbeiter!$D7="",DATE(2026,12,0),Mitarbeiter!$D7),TODAY()))-(MAX(DATE(2026,11,1),Mitarbeiter!$C7))+1),MAX(0,NETWORKDAYS(MAX(DATE(2026,11,1),Mitarbeiter!$C7),MIN(DATE(2026,12,0),IF(Mitarbeiter!$D7="",DATE(2026,12,0),Mitarbeiter!$D7),TODAY()),Einstellungen!$F$13:$F$67)))*N(Mitarbeiter!$E7)/IF(Einstellungen!$C$11="7 Tage",7,5),N('Ist-Stunden'!P7)),MAX(IF(Einstellungen!$C$11="7 Tage",MAX(0,(MIN(DATE(2026,12,0),IF(Mitarbeiter!$D7="",DATE(2026,12,0),Mitarbeiter!$D7),TODAY()))-(MAX(DATE(2026,11,1),Mitarbeiter!$C7))+1),MAX(0,NETWORKDAYS(MAX(DATE(2026,11,1),Mitarbeiter!$C7),MIN(DATE(2026,12,0),IF(Mitarbeiter!$D7="",DATE(2026,12,0),Mitarbeiter!$D7),TODAY()),Einstellungen!$F$13:$F$67)))*N(Mitarbeiter!$E7)/IF(Einstellungen!$C$11="7 Tage",7,5),N('Ist-Stunden'!P7)+(N(Krankheitstage!Q7)+N(Krankheitstage!AC7))*N($C7))))</f>
        <v/>
      </c>
      <c r="AU7" s="76">
        <f>IF($B7="",0,IF(Einstellungen!$C$10="Ja",MAX(IF(Einstellungen!$C$11="7 Tage",MAX(0,(MIN(DATE(2026,13,0),IF(Mitarbeiter!$D7="",DATE(2026,13,0),Mitarbeiter!$D7),TODAY()))-(MAX(DATE(2026,12,1),Mitarbeiter!$C7))+1),MAX(0,NETWORKDAYS(MAX(DATE(2026,12,1),Mitarbeiter!$C7),MIN(DATE(2026,13,0),IF(Mitarbeiter!$D7="",DATE(2026,13,0),Mitarbeiter!$D7),TODAY()),Einstellungen!$F$13:$F$67)))*N(Mitarbeiter!$E7)/IF(Einstellungen!$C$11="7 Tage",7,5),N('Ist-Stunden'!Q7)),MAX(IF(Einstellungen!$C$11="7 Tage",MAX(0,(MIN(DATE(2026,13,0),IF(Mitarbeiter!$D7="",DATE(2026,13,0),Mitarbeiter!$D7),TODAY()))-(MAX(DATE(2026,12,1),Mitarbeiter!$C7))+1),MAX(0,NETWORKDAYS(MAX(DATE(2026,12,1),Mitarbeiter!$C7),MIN(DATE(2026,13,0),IF(Mitarbeiter!$D7="",DATE(2026,13,0),Mitarbeiter!$D7),TODAY()),Einstellungen!$F$13:$F$67)))*N(Mitarbeiter!$E7)/IF(Einstellungen!$C$11="7 Tage",7,5),N('Ist-Stunden'!Q7)+(N(Krankheitstage!R7)+N(Krankheitstage!AD7))*N($C7))))</f>
        <v/>
      </c>
      <c r="AV7" s="76">
        <f>IF($B7="",0,IF(Einstellungen!$C$10="Ja",MAX(IF(Einstellungen!$C$11="7 Tage",MAX(0,(MIN(DATE(2027,2,0),IF(Mitarbeiter!$D7="",DATE(2027,2,0),Mitarbeiter!$D7),TODAY()))-(MAX(DATE(2027,1,1),Mitarbeiter!$C7))+1),MAX(0,NETWORKDAYS(MAX(DATE(2027,1,1),Mitarbeiter!$C7),MIN(DATE(2027,2,0),IF(Mitarbeiter!$D7="",DATE(2027,2,0),Mitarbeiter!$D7),TODAY()),Einstellungen!$F$13:$F$67)))*N(Mitarbeiter!$E7)/IF(Einstellungen!$C$11="7 Tage",7,5),N('Ist-Stunden'!R7)),MAX(IF(Einstellungen!$C$11="7 Tage",MAX(0,(MIN(DATE(2027,2,0),IF(Mitarbeiter!$D7="",DATE(2027,2,0),Mitarbeiter!$D7),TODAY()))-(MAX(DATE(2027,1,1),Mitarbeiter!$C7))+1),MAX(0,NETWORKDAYS(MAX(DATE(2027,1,1),Mitarbeiter!$C7),MIN(DATE(2027,2,0),IF(Mitarbeiter!$D7="",DATE(2027,2,0),Mitarbeiter!$D7),TODAY()),Einstellungen!$F$13:$F$67)))*N(Mitarbeiter!$E7)/IF(Einstellungen!$C$11="7 Tage",7,5),N('Ist-Stunden'!R7)+(N(Krankheitstage!AE7)+N(Krankheitstage!AQ7))*N($C7))))</f>
        <v/>
      </c>
      <c r="AW7" s="76">
        <f>IF($B7="",0,IF(Einstellungen!$C$10="Ja",MAX(IF(Einstellungen!$C$11="7 Tage",MAX(0,(MIN(DATE(2027,3,0),IF(Mitarbeiter!$D7="",DATE(2027,3,0),Mitarbeiter!$D7),TODAY()))-(MAX(DATE(2027,2,1),Mitarbeiter!$C7))+1),MAX(0,NETWORKDAYS(MAX(DATE(2027,2,1),Mitarbeiter!$C7),MIN(DATE(2027,3,0),IF(Mitarbeiter!$D7="",DATE(2027,3,0),Mitarbeiter!$D7),TODAY()),Einstellungen!$F$13:$F$67)))*N(Mitarbeiter!$E7)/IF(Einstellungen!$C$11="7 Tage",7,5),N('Ist-Stunden'!S7)),MAX(IF(Einstellungen!$C$11="7 Tage",MAX(0,(MIN(DATE(2027,3,0),IF(Mitarbeiter!$D7="",DATE(2027,3,0),Mitarbeiter!$D7),TODAY()))-(MAX(DATE(2027,2,1),Mitarbeiter!$C7))+1),MAX(0,NETWORKDAYS(MAX(DATE(2027,2,1),Mitarbeiter!$C7),MIN(DATE(2027,3,0),IF(Mitarbeiter!$D7="",DATE(2027,3,0),Mitarbeiter!$D7),TODAY()),Einstellungen!$F$13:$F$67)))*N(Mitarbeiter!$E7)/IF(Einstellungen!$C$11="7 Tage",7,5),N('Ist-Stunden'!S7)+(N(Krankheitstage!AF7)+N(Krankheitstage!AR7))*N($C7))))</f>
        <v/>
      </c>
      <c r="AX7" s="76">
        <f>IF($B7="",0,IF(Einstellungen!$C$10="Ja",MAX(IF(Einstellungen!$C$11="7 Tage",MAX(0,(MIN(DATE(2027,4,0),IF(Mitarbeiter!$D7="",DATE(2027,4,0),Mitarbeiter!$D7),TODAY()))-(MAX(DATE(2027,3,1),Mitarbeiter!$C7))+1),MAX(0,NETWORKDAYS(MAX(DATE(2027,3,1),Mitarbeiter!$C7),MIN(DATE(2027,4,0),IF(Mitarbeiter!$D7="",DATE(2027,4,0),Mitarbeiter!$D7),TODAY()),Einstellungen!$F$13:$F$67)))*N(Mitarbeiter!$E7)/IF(Einstellungen!$C$11="7 Tage",7,5),N('Ist-Stunden'!T7)),MAX(IF(Einstellungen!$C$11="7 Tage",MAX(0,(MIN(DATE(2027,4,0),IF(Mitarbeiter!$D7="",DATE(2027,4,0),Mitarbeiter!$D7),TODAY()))-(MAX(DATE(2027,3,1),Mitarbeiter!$C7))+1),MAX(0,NETWORKDAYS(MAX(DATE(2027,3,1),Mitarbeiter!$C7),MIN(DATE(2027,4,0),IF(Mitarbeiter!$D7="",DATE(2027,4,0),Mitarbeiter!$D7),TODAY()),Einstellungen!$F$13:$F$67)))*N(Mitarbeiter!$E7)/IF(Einstellungen!$C$11="7 Tage",7,5),N('Ist-Stunden'!T7)+(N(Krankheitstage!AG7)+N(Krankheitstage!AS7))*N($C7))))</f>
        <v/>
      </c>
      <c r="AY7" s="76">
        <f>IF($B7="",0,IF(Einstellungen!$C$10="Ja",MAX(IF(Einstellungen!$C$11="7 Tage",MAX(0,(MIN(DATE(2027,5,0),IF(Mitarbeiter!$D7="",DATE(2027,5,0),Mitarbeiter!$D7),TODAY()))-(MAX(DATE(2027,4,1),Mitarbeiter!$C7))+1),MAX(0,NETWORKDAYS(MAX(DATE(2027,4,1),Mitarbeiter!$C7),MIN(DATE(2027,5,0),IF(Mitarbeiter!$D7="",DATE(2027,5,0),Mitarbeiter!$D7),TODAY()),Einstellungen!$F$13:$F$67)))*N(Mitarbeiter!$E7)/IF(Einstellungen!$C$11="7 Tage",7,5),N('Ist-Stunden'!U7)),MAX(IF(Einstellungen!$C$11="7 Tage",MAX(0,(MIN(DATE(2027,5,0),IF(Mitarbeiter!$D7="",DATE(2027,5,0),Mitarbeiter!$D7),TODAY()))-(MAX(DATE(2027,4,1),Mitarbeiter!$C7))+1),MAX(0,NETWORKDAYS(MAX(DATE(2027,4,1),Mitarbeiter!$C7),MIN(DATE(2027,5,0),IF(Mitarbeiter!$D7="",DATE(2027,5,0),Mitarbeiter!$D7),TODAY()),Einstellungen!$F$13:$F$67)))*N(Mitarbeiter!$E7)/IF(Einstellungen!$C$11="7 Tage",7,5),N('Ist-Stunden'!U7)+(N(Krankheitstage!AH7)+N(Krankheitstage!AT7))*N($C7))))</f>
        <v/>
      </c>
      <c r="AZ7" s="76">
        <f>IF($B7="",0,IF(Einstellungen!$C$10="Ja",MAX(IF(Einstellungen!$C$11="7 Tage",MAX(0,(MIN(DATE(2027,6,0),IF(Mitarbeiter!$D7="",DATE(2027,6,0),Mitarbeiter!$D7),TODAY()))-(MAX(DATE(2027,5,1),Mitarbeiter!$C7))+1),MAX(0,NETWORKDAYS(MAX(DATE(2027,5,1),Mitarbeiter!$C7),MIN(DATE(2027,6,0),IF(Mitarbeiter!$D7="",DATE(2027,6,0),Mitarbeiter!$D7),TODAY()),Einstellungen!$F$13:$F$67)))*N(Mitarbeiter!$E7)/IF(Einstellungen!$C$11="7 Tage",7,5),N('Ist-Stunden'!V7)),MAX(IF(Einstellungen!$C$11="7 Tage",MAX(0,(MIN(DATE(2027,6,0),IF(Mitarbeiter!$D7="",DATE(2027,6,0),Mitarbeiter!$D7),TODAY()))-(MAX(DATE(2027,5,1),Mitarbeiter!$C7))+1),MAX(0,NETWORKDAYS(MAX(DATE(2027,5,1),Mitarbeiter!$C7),MIN(DATE(2027,6,0),IF(Mitarbeiter!$D7="",DATE(2027,6,0),Mitarbeiter!$D7),TODAY()),Einstellungen!$F$13:$F$67)))*N(Mitarbeiter!$E7)/IF(Einstellungen!$C$11="7 Tage",7,5),N('Ist-Stunden'!V7)+(N(Krankheitstage!AI7)+N(Krankheitstage!AU7))*N($C7))))</f>
        <v/>
      </c>
      <c r="BA7" s="76">
        <f>IF($B7="",0,IF(Einstellungen!$C$10="Ja",MAX(IF(Einstellungen!$C$11="7 Tage",MAX(0,(MIN(DATE(2027,7,0),IF(Mitarbeiter!$D7="",DATE(2027,7,0),Mitarbeiter!$D7),TODAY()))-(MAX(DATE(2027,6,1),Mitarbeiter!$C7))+1),MAX(0,NETWORKDAYS(MAX(DATE(2027,6,1),Mitarbeiter!$C7),MIN(DATE(2027,7,0),IF(Mitarbeiter!$D7="",DATE(2027,7,0),Mitarbeiter!$D7),TODAY()),Einstellungen!$F$13:$F$67)))*N(Mitarbeiter!$E7)/IF(Einstellungen!$C$11="7 Tage",7,5),N('Ist-Stunden'!W7)),MAX(IF(Einstellungen!$C$11="7 Tage",MAX(0,(MIN(DATE(2027,7,0),IF(Mitarbeiter!$D7="",DATE(2027,7,0),Mitarbeiter!$D7),TODAY()))-(MAX(DATE(2027,6,1),Mitarbeiter!$C7))+1),MAX(0,NETWORKDAYS(MAX(DATE(2027,6,1),Mitarbeiter!$C7),MIN(DATE(2027,7,0),IF(Mitarbeiter!$D7="",DATE(2027,7,0),Mitarbeiter!$D7),TODAY()),Einstellungen!$F$13:$F$67)))*N(Mitarbeiter!$E7)/IF(Einstellungen!$C$11="7 Tage",7,5),N('Ist-Stunden'!W7)+(N(Krankheitstage!AJ7)+N(Krankheitstage!AV7))*N($C7))))</f>
        <v/>
      </c>
      <c r="BB7" s="76">
        <f>IF($B7="",0,IF(Einstellungen!$C$10="Ja",MAX(IF(Einstellungen!$C$11="7 Tage",MAX(0,(MIN(DATE(2027,8,0),IF(Mitarbeiter!$D7="",DATE(2027,8,0),Mitarbeiter!$D7),TODAY()))-(MAX(DATE(2027,7,1),Mitarbeiter!$C7))+1),MAX(0,NETWORKDAYS(MAX(DATE(2027,7,1),Mitarbeiter!$C7),MIN(DATE(2027,8,0),IF(Mitarbeiter!$D7="",DATE(2027,8,0),Mitarbeiter!$D7),TODAY()),Einstellungen!$F$13:$F$67)))*N(Mitarbeiter!$E7)/IF(Einstellungen!$C$11="7 Tage",7,5),N('Ist-Stunden'!X7)),MAX(IF(Einstellungen!$C$11="7 Tage",MAX(0,(MIN(DATE(2027,8,0),IF(Mitarbeiter!$D7="",DATE(2027,8,0),Mitarbeiter!$D7),TODAY()))-(MAX(DATE(2027,7,1),Mitarbeiter!$C7))+1),MAX(0,NETWORKDAYS(MAX(DATE(2027,7,1),Mitarbeiter!$C7),MIN(DATE(2027,8,0),IF(Mitarbeiter!$D7="",DATE(2027,8,0),Mitarbeiter!$D7),TODAY()),Einstellungen!$F$13:$F$67)))*N(Mitarbeiter!$E7)/IF(Einstellungen!$C$11="7 Tage",7,5),N('Ist-Stunden'!X7)+(N(Krankheitstage!AK7)+N(Krankheitstage!AW7))*N($C7))))</f>
        <v/>
      </c>
      <c r="BC7" s="76">
        <f>IF($B7="",0,IF(Einstellungen!$C$10="Ja",MAX(IF(Einstellungen!$C$11="7 Tage",MAX(0,(MIN(DATE(2027,9,0),IF(Mitarbeiter!$D7="",DATE(2027,9,0),Mitarbeiter!$D7),TODAY()))-(MAX(DATE(2027,8,1),Mitarbeiter!$C7))+1),MAX(0,NETWORKDAYS(MAX(DATE(2027,8,1),Mitarbeiter!$C7),MIN(DATE(2027,9,0),IF(Mitarbeiter!$D7="",DATE(2027,9,0),Mitarbeiter!$D7),TODAY()),Einstellungen!$F$13:$F$67)))*N(Mitarbeiter!$E7)/IF(Einstellungen!$C$11="7 Tage",7,5),N('Ist-Stunden'!Y7)),MAX(IF(Einstellungen!$C$11="7 Tage",MAX(0,(MIN(DATE(2027,9,0),IF(Mitarbeiter!$D7="",DATE(2027,9,0),Mitarbeiter!$D7),TODAY()))-(MAX(DATE(2027,8,1),Mitarbeiter!$C7))+1),MAX(0,NETWORKDAYS(MAX(DATE(2027,8,1),Mitarbeiter!$C7),MIN(DATE(2027,9,0),IF(Mitarbeiter!$D7="",DATE(2027,9,0),Mitarbeiter!$D7),TODAY()),Einstellungen!$F$13:$F$67)))*N(Mitarbeiter!$E7)/IF(Einstellungen!$C$11="7 Tage",7,5),N('Ist-Stunden'!Y7)+(N(Krankheitstage!AL7)+N(Krankheitstage!AX7))*N($C7))))</f>
        <v/>
      </c>
      <c r="BD7" s="76">
        <f>IF($B7="",0,IF(Einstellungen!$C$10="Ja",MAX(IF(Einstellungen!$C$11="7 Tage",MAX(0,(MIN(DATE(2027,10,0),IF(Mitarbeiter!$D7="",DATE(2027,10,0),Mitarbeiter!$D7),TODAY()))-(MAX(DATE(2027,9,1),Mitarbeiter!$C7))+1),MAX(0,NETWORKDAYS(MAX(DATE(2027,9,1),Mitarbeiter!$C7),MIN(DATE(2027,10,0),IF(Mitarbeiter!$D7="",DATE(2027,10,0),Mitarbeiter!$D7),TODAY()),Einstellungen!$F$13:$F$67)))*N(Mitarbeiter!$E7)/IF(Einstellungen!$C$11="7 Tage",7,5),N('Ist-Stunden'!Z7)),MAX(IF(Einstellungen!$C$11="7 Tage",MAX(0,(MIN(DATE(2027,10,0),IF(Mitarbeiter!$D7="",DATE(2027,10,0),Mitarbeiter!$D7),TODAY()))-(MAX(DATE(2027,9,1),Mitarbeiter!$C7))+1),MAX(0,NETWORKDAYS(MAX(DATE(2027,9,1),Mitarbeiter!$C7),MIN(DATE(2027,10,0),IF(Mitarbeiter!$D7="",DATE(2027,10,0),Mitarbeiter!$D7),TODAY()),Einstellungen!$F$13:$F$67)))*N(Mitarbeiter!$E7)/IF(Einstellungen!$C$11="7 Tage",7,5),N('Ist-Stunden'!Z7)+(N(Krankheitstage!AM7)+N(Krankheitstage!AY7))*N($C7))))</f>
        <v/>
      </c>
      <c r="BE7" s="76">
        <f>IF($B7="",0,IF(Einstellungen!$C$10="Ja",MAX(IF(Einstellungen!$C$11="7 Tage",MAX(0,(MIN(DATE(2027,11,0),IF(Mitarbeiter!$D7="",DATE(2027,11,0),Mitarbeiter!$D7),TODAY()))-(MAX(DATE(2027,10,1),Mitarbeiter!$C7))+1),MAX(0,NETWORKDAYS(MAX(DATE(2027,10,1),Mitarbeiter!$C7),MIN(DATE(2027,11,0),IF(Mitarbeiter!$D7="",DATE(2027,11,0),Mitarbeiter!$D7),TODAY()),Einstellungen!$F$13:$F$67)))*N(Mitarbeiter!$E7)/IF(Einstellungen!$C$11="7 Tage",7,5),N('Ist-Stunden'!AA7)),MAX(IF(Einstellungen!$C$11="7 Tage",MAX(0,(MIN(DATE(2027,11,0),IF(Mitarbeiter!$D7="",DATE(2027,11,0),Mitarbeiter!$D7),TODAY()))-(MAX(DATE(2027,10,1),Mitarbeiter!$C7))+1),MAX(0,NETWORKDAYS(MAX(DATE(2027,10,1),Mitarbeiter!$C7),MIN(DATE(2027,11,0),IF(Mitarbeiter!$D7="",DATE(2027,11,0),Mitarbeiter!$D7),TODAY()),Einstellungen!$F$13:$F$67)))*N(Mitarbeiter!$E7)/IF(Einstellungen!$C$11="7 Tage",7,5),N('Ist-Stunden'!AA7)+(N(Krankheitstage!AN7)+N(Krankheitstage!AZ7))*N($C7))))</f>
        <v/>
      </c>
      <c r="BF7" s="76">
        <f>IF($B7="",0,IF(Einstellungen!$C$10="Ja",MAX(IF(Einstellungen!$C$11="7 Tage",MAX(0,(MIN(DATE(2027,12,0),IF(Mitarbeiter!$D7="",DATE(2027,12,0),Mitarbeiter!$D7),TODAY()))-(MAX(DATE(2027,11,1),Mitarbeiter!$C7))+1),MAX(0,NETWORKDAYS(MAX(DATE(2027,11,1),Mitarbeiter!$C7),MIN(DATE(2027,12,0),IF(Mitarbeiter!$D7="",DATE(2027,12,0),Mitarbeiter!$D7),TODAY()),Einstellungen!$F$13:$F$67)))*N(Mitarbeiter!$E7)/IF(Einstellungen!$C$11="7 Tage",7,5),N('Ist-Stunden'!AB7)),MAX(IF(Einstellungen!$C$11="7 Tage",MAX(0,(MIN(DATE(2027,12,0),IF(Mitarbeiter!$D7="",DATE(2027,12,0),Mitarbeiter!$D7),TODAY()))-(MAX(DATE(2027,11,1),Mitarbeiter!$C7))+1),MAX(0,NETWORKDAYS(MAX(DATE(2027,11,1),Mitarbeiter!$C7),MIN(DATE(2027,12,0),IF(Mitarbeiter!$D7="",DATE(2027,12,0),Mitarbeiter!$D7),TODAY()),Einstellungen!$F$13:$F$67)))*N(Mitarbeiter!$E7)/IF(Einstellungen!$C$11="7 Tage",7,5),N('Ist-Stunden'!AB7)+(N(Krankheitstage!AO7)+N(Krankheitstage!BA7))*N($C7))))</f>
        <v/>
      </c>
      <c r="BG7" s="76">
        <f>IF($B7="",0,IF(Einstellungen!$C$10="Ja",MAX(IF(Einstellungen!$C$11="7 Tage",MAX(0,(MIN(DATE(2027,13,0),IF(Mitarbeiter!$D7="",DATE(2027,13,0),Mitarbeiter!$D7),TODAY()))-(MAX(DATE(2027,12,1),Mitarbeiter!$C7))+1),MAX(0,NETWORKDAYS(MAX(DATE(2027,12,1),Mitarbeiter!$C7),MIN(DATE(2027,13,0),IF(Mitarbeiter!$D7="",DATE(2027,13,0),Mitarbeiter!$D7),TODAY()),Einstellungen!$F$13:$F$67)))*N(Mitarbeiter!$E7)/IF(Einstellungen!$C$11="7 Tage",7,5),N('Ist-Stunden'!AC7)),MAX(IF(Einstellungen!$C$11="7 Tage",MAX(0,(MIN(DATE(2027,13,0),IF(Mitarbeiter!$D7="",DATE(2027,13,0),Mitarbeiter!$D7),TODAY()))-(MAX(DATE(2027,12,1),Mitarbeiter!$C7))+1),MAX(0,NETWORKDAYS(MAX(DATE(2027,12,1),Mitarbeiter!$C7),MIN(DATE(2027,13,0),IF(Mitarbeiter!$D7="",DATE(2027,13,0),Mitarbeiter!$D7),TODAY()),Einstellungen!$F$13:$F$67)))*N(Mitarbeiter!$E7)/IF(Einstellungen!$C$11="7 Tage",7,5),N('Ist-Stunden'!AC7)+(N(Krankheitstage!AP7)+N(Krankheitstage!BB7))*N($C7))))</f>
        <v/>
      </c>
      <c r="BH7" s="76">
        <f>IF($B7="",0,IF(Einstellungen!$C$10="Ja",MAX(IF(Einstellungen!$C$11="7 Tage",MAX(0,(MIN(DATE(2028,2,0),IF(Mitarbeiter!$D7="",DATE(2028,2,0),Mitarbeiter!$D7),TODAY()))-(MAX(DATE(2028,1,1),Mitarbeiter!$C7))+1),MAX(0,NETWORKDAYS(MAX(DATE(2028,1,1),Mitarbeiter!$C7),MIN(DATE(2028,2,0),IF(Mitarbeiter!$D7="",DATE(2028,2,0),Mitarbeiter!$D7),TODAY()),Einstellungen!$F$13:$F$67)))*N(Mitarbeiter!$E7)/IF(Einstellungen!$C$11="7 Tage",7,5),N('Ist-Stunden'!AD7)),MAX(IF(Einstellungen!$C$11="7 Tage",MAX(0,(MIN(DATE(2028,2,0),IF(Mitarbeiter!$D7="",DATE(2028,2,0),Mitarbeiter!$D7),TODAY()))-(MAX(DATE(2028,1,1),Mitarbeiter!$C7))+1),MAX(0,NETWORKDAYS(MAX(DATE(2028,1,1),Mitarbeiter!$C7),MIN(DATE(2028,2,0),IF(Mitarbeiter!$D7="",DATE(2028,2,0),Mitarbeiter!$D7),TODAY()),Einstellungen!$F$13:$F$67)))*N(Mitarbeiter!$E7)/IF(Einstellungen!$C$11="7 Tage",7,5),N('Ist-Stunden'!AD7)+(N(Krankheitstage!BC7)+N(Krankheitstage!BO7))*N($C7))))</f>
        <v/>
      </c>
      <c r="BI7" s="76">
        <f>IF($B7="",0,IF(Einstellungen!$C$10="Ja",MAX(IF(Einstellungen!$C$11="7 Tage",MAX(0,(MIN(DATE(2028,3,0),IF(Mitarbeiter!$D7="",DATE(2028,3,0),Mitarbeiter!$D7),TODAY()))-(MAX(DATE(2028,2,1),Mitarbeiter!$C7))+1),MAX(0,NETWORKDAYS(MAX(DATE(2028,2,1),Mitarbeiter!$C7),MIN(DATE(2028,3,0),IF(Mitarbeiter!$D7="",DATE(2028,3,0),Mitarbeiter!$D7),TODAY()),Einstellungen!$F$13:$F$67)))*N(Mitarbeiter!$E7)/IF(Einstellungen!$C$11="7 Tage",7,5),N('Ist-Stunden'!AE7)),MAX(IF(Einstellungen!$C$11="7 Tage",MAX(0,(MIN(DATE(2028,3,0),IF(Mitarbeiter!$D7="",DATE(2028,3,0),Mitarbeiter!$D7),TODAY()))-(MAX(DATE(2028,2,1),Mitarbeiter!$C7))+1),MAX(0,NETWORKDAYS(MAX(DATE(2028,2,1),Mitarbeiter!$C7),MIN(DATE(2028,3,0),IF(Mitarbeiter!$D7="",DATE(2028,3,0),Mitarbeiter!$D7),TODAY()),Einstellungen!$F$13:$F$67)))*N(Mitarbeiter!$E7)/IF(Einstellungen!$C$11="7 Tage",7,5),N('Ist-Stunden'!AE7)+(N(Krankheitstage!BD7)+N(Krankheitstage!BP7))*N($C7))))</f>
        <v/>
      </c>
      <c r="BJ7" s="76">
        <f>IF($B7="",0,IF(Einstellungen!$C$10="Ja",MAX(IF(Einstellungen!$C$11="7 Tage",MAX(0,(MIN(DATE(2028,4,0),IF(Mitarbeiter!$D7="",DATE(2028,4,0),Mitarbeiter!$D7),TODAY()))-(MAX(DATE(2028,3,1),Mitarbeiter!$C7))+1),MAX(0,NETWORKDAYS(MAX(DATE(2028,3,1),Mitarbeiter!$C7),MIN(DATE(2028,4,0),IF(Mitarbeiter!$D7="",DATE(2028,4,0),Mitarbeiter!$D7),TODAY()),Einstellungen!$F$13:$F$67)))*N(Mitarbeiter!$E7)/IF(Einstellungen!$C$11="7 Tage",7,5),N('Ist-Stunden'!AF7)),MAX(IF(Einstellungen!$C$11="7 Tage",MAX(0,(MIN(DATE(2028,4,0),IF(Mitarbeiter!$D7="",DATE(2028,4,0),Mitarbeiter!$D7),TODAY()))-(MAX(DATE(2028,3,1),Mitarbeiter!$C7))+1),MAX(0,NETWORKDAYS(MAX(DATE(2028,3,1),Mitarbeiter!$C7),MIN(DATE(2028,4,0),IF(Mitarbeiter!$D7="",DATE(2028,4,0),Mitarbeiter!$D7),TODAY()),Einstellungen!$F$13:$F$67)))*N(Mitarbeiter!$E7)/IF(Einstellungen!$C$11="7 Tage",7,5),N('Ist-Stunden'!AF7)+(N(Krankheitstage!BE7)+N(Krankheitstage!BQ7))*N($C7))))</f>
        <v/>
      </c>
      <c r="BK7" s="76">
        <f>IF($B7="",0,IF(Einstellungen!$C$10="Ja",MAX(IF(Einstellungen!$C$11="7 Tage",MAX(0,(MIN(DATE(2028,5,0),IF(Mitarbeiter!$D7="",DATE(2028,5,0),Mitarbeiter!$D7),TODAY()))-(MAX(DATE(2028,4,1),Mitarbeiter!$C7))+1),MAX(0,NETWORKDAYS(MAX(DATE(2028,4,1),Mitarbeiter!$C7),MIN(DATE(2028,5,0),IF(Mitarbeiter!$D7="",DATE(2028,5,0),Mitarbeiter!$D7),TODAY()),Einstellungen!$F$13:$F$67)))*N(Mitarbeiter!$E7)/IF(Einstellungen!$C$11="7 Tage",7,5),N('Ist-Stunden'!AG7)),MAX(IF(Einstellungen!$C$11="7 Tage",MAX(0,(MIN(DATE(2028,5,0),IF(Mitarbeiter!$D7="",DATE(2028,5,0),Mitarbeiter!$D7),TODAY()))-(MAX(DATE(2028,4,1),Mitarbeiter!$C7))+1),MAX(0,NETWORKDAYS(MAX(DATE(2028,4,1),Mitarbeiter!$C7),MIN(DATE(2028,5,0),IF(Mitarbeiter!$D7="",DATE(2028,5,0),Mitarbeiter!$D7),TODAY()),Einstellungen!$F$13:$F$67)))*N(Mitarbeiter!$E7)/IF(Einstellungen!$C$11="7 Tage",7,5),N('Ist-Stunden'!AG7)+(N(Krankheitstage!BF7)+N(Krankheitstage!BR7))*N($C7))))</f>
        <v/>
      </c>
      <c r="BL7" s="76">
        <f>IF($B7="",0,IF(Einstellungen!$C$10="Ja",MAX(IF(Einstellungen!$C$11="7 Tage",MAX(0,(MIN(DATE(2028,6,0),IF(Mitarbeiter!$D7="",DATE(2028,6,0),Mitarbeiter!$D7),TODAY()))-(MAX(DATE(2028,5,1),Mitarbeiter!$C7))+1),MAX(0,NETWORKDAYS(MAX(DATE(2028,5,1),Mitarbeiter!$C7),MIN(DATE(2028,6,0),IF(Mitarbeiter!$D7="",DATE(2028,6,0),Mitarbeiter!$D7),TODAY()),Einstellungen!$F$13:$F$67)))*N(Mitarbeiter!$E7)/IF(Einstellungen!$C$11="7 Tage",7,5),N('Ist-Stunden'!AH7)),MAX(IF(Einstellungen!$C$11="7 Tage",MAX(0,(MIN(DATE(2028,6,0),IF(Mitarbeiter!$D7="",DATE(2028,6,0),Mitarbeiter!$D7),TODAY()))-(MAX(DATE(2028,5,1),Mitarbeiter!$C7))+1),MAX(0,NETWORKDAYS(MAX(DATE(2028,5,1),Mitarbeiter!$C7),MIN(DATE(2028,6,0),IF(Mitarbeiter!$D7="",DATE(2028,6,0),Mitarbeiter!$D7),TODAY()),Einstellungen!$F$13:$F$67)))*N(Mitarbeiter!$E7)/IF(Einstellungen!$C$11="7 Tage",7,5),N('Ist-Stunden'!AH7)+(N(Krankheitstage!BG7)+N(Krankheitstage!BS7))*N($C7))))</f>
        <v/>
      </c>
      <c r="BM7" s="76">
        <f>IF($B7="",0,IF(Einstellungen!$C$10="Ja",MAX(IF(Einstellungen!$C$11="7 Tage",MAX(0,(MIN(DATE(2028,7,0),IF(Mitarbeiter!$D7="",DATE(2028,7,0),Mitarbeiter!$D7),TODAY()))-(MAX(DATE(2028,6,1),Mitarbeiter!$C7))+1),MAX(0,NETWORKDAYS(MAX(DATE(2028,6,1),Mitarbeiter!$C7),MIN(DATE(2028,7,0),IF(Mitarbeiter!$D7="",DATE(2028,7,0),Mitarbeiter!$D7),TODAY()),Einstellungen!$F$13:$F$67)))*N(Mitarbeiter!$E7)/IF(Einstellungen!$C$11="7 Tage",7,5),N('Ist-Stunden'!AI7)),MAX(IF(Einstellungen!$C$11="7 Tage",MAX(0,(MIN(DATE(2028,7,0),IF(Mitarbeiter!$D7="",DATE(2028,7,0),Mitarbeiter!$D7),TODAY()))-(MAX(DATE(2028,6,1),Mitarbeiter!$C7))+1),MAX(0,NETWORKDAYS(MAX(DATE(2028,6,1),Mitarbeiter!$C7),MIN(DATE(2028,7,0),IF(Mitarbeiter!$D7="",DATE(2028,7,0),Mitarbeiter!$D7),TODAY()),Einstellungen!$F$13:$F$67)))*N(Mitarbeiter!$E7)/IF(Einstellungen!$C$11="7 Tage",7,5),N('Ist-Stunden'!AI7)+(N(Krankheitstage!BH7)+N(Krankheitstage!BT7))*N($C7))))</f>
        <v/>
      </c>
      <c r="BN7" s="76">
        <f>IF($B7="",0,IF(Einstellungen!$C$10="Ja",MAX(IF(Einstellungen!$C$11="7 Tage",MAX(0,(MIN(DATE(2028,8,0),IF(Mitarbeiter!$D7="",DATE(2028,8,0),Mitarbeiter!$D7),TODAY()))-(MAX(DATE(2028,7,1),Mitarbeiter!$C7))+1),MAX(0,NETWORKDAYS(MAX(DATE(2028,7,1),Mitarbeiter!$C7),MIN(DATE(2028,8,0),IF(Mitarbeiter!$D7="",DATE(2028,8,0),Mitarbeiter!$D7),TODAY()),Einstellungen!$F$13:$F$67)))*N(Mitarbeiter!$E7)/IF(Einstellungen!$C$11="7 Tage",7,5),N('Ist-Stunden'!AJ7)),MAX(IF(Einstellungen!$C$11="7 Tage",MAX(0,(MIN(DATE(2028,8,0),IF(Mitarbeiter!$D7="",DATE(2028,8,0),Mitarbeiter!$D7),TODAY()))-(MAX(DATE(2028,7,1),Mitarbeiter!$C7))+1),MAX(0,NETWORKDAYS(MAX(DATE(2028,7,1),Mitarbeiter!$C7),MIN(DATE(2028,8,0),IF(Mitarbeiter!$D7="",DATE(2028,8,0),Mitarbeiter!$D7),TODAY()),Einstellungen!$F$13:$F$67)))*N(Mitarbeiter!$E7)/IF(Einstellungen!$C$11="7 Tage",7,5),N('Ist-Stunden'!AJ7)+(N(Krankheitstage!BI7)+N(Krankheitstage!BU7))*N($C7))))</f>
        <v/>
      </c>
      <c r="BO7" s="76">
        <f>IF($B7="",0,IF(Einstellungen!$C$10="Ja",MAX(IF(Einstellungen!$C$11="7 Tage",MAX(0,(MIN(DATE(2028,9,0),IF(Mitarbeiter!$D7="",DATE(2028,9,0),Mitarbeiter!$D7),TODAY()))-(MAX(DATE(2028,8,1),Mitarbeiter!$C7))+1),MAX(0,NETWORKDAYS(MAX(DATE(2028,8,1),Mitarbeiter!$C7),MIN(DATE(2028,9,0),IF(Mitarbeiter!$D7="",DATE(2028,9,0),Mitarbeiter!$D7),TODAY()),Einstellungen!$F$13:$F$67)))*N(Mitarbeiter!$E7)/IF(Einstellungen!$C$11="7 Tage",7,5),N('Ist-Stunden'!AK7)),MAX(IF(Einstellungen!$C$11="7 Tage",MAX(0,(MIN(DATE(2028,9,0),IF(Mitarbeiter!$D7="",DATE(2028,9,0),Mitarbeiter!$D7),TODAY()))-(MAX(DATE(2028,8,1),Mitarbeiter!$C7))+1),MAX(0,NETWORKDAYS(MAX(DATE(2028,8,1),Mitarbeiter!$C7),MIN(DATE(2028,9,0),IF(Mitarbeiter!$D7="",DATE(2028,9,0),Mitarbeiter!$D7),TODAY()),Einstellungen!$F$13:$F$67)))*N(Mitarbeiter!$E7)/IF(Einstellungen!$C$11="7 Tage",7,5),N('Ist-Stunden'!AK7)+(N(Krankheitstage!BJ7)+N(Krankheitstage!BV7))*N($C7))))</f>
        <v/>
      </c>
      <c r="BP7" s="76">
        <f>IF($B7="",0,IF(Einstellungen!$C$10="Ja",MAX(IF(Einstellungen!$C$11="7 Tage",MAX(0,(MIN(DATE(2028,10,0),IF(Mitarbeiter!$D7="",DATE(2028,10,0),Mitarbeiter!$D7),TODAY()))-(MAX(DATE(2028,9,1),Mitarbeiter!$C7))+1),MAX(0,NETWORKDAYS(MAX(DATE(2028,9,1),Mitarbeiter!$C7),MIN(DATE(2028,10,0),IF(Mitarbeiter!$D7="",DATE(2028,10,0),Mitarbeiter!$D7),TODAY()),Einstellungen!$F$13:$F$67)))*N(Mitarbeiter!$E7)/IF(Einstellungen!$C$11="7 Tage",7,5),N('Ist-Stunden'!AL7)),MAX(IF(Einstellungen!$C$11="7 Tage",MAX(0,(MIN(DATE(2028,10,0),IF(Mitarbeiter!$D7="",DATE(2028,10,0),Mitarbeiter!$D7),TODAY()))-(MAX(DATE(2028,9,1),Mitarbeiter!$C7))+1),MAX(0,NETWORKDAYS(MAX(DATE(2028,9,1),Mitarbeiter!$C7),MIN(DATE(2028,10,0),IF(Mitarbeiter!$D7="",DATE(2028,10,0),Mitarbeiter!$D7),TODAY()),Einstellungen!$F$13:$F$67)))*N(Mitarbeiter!$E7)/IF(Einstellungen!$C$11="7 Tage",7,5),N('Ist-Stunden'!AL7)+(N(Krankheitstage!BK7)+N(Krankheitstage!BW7))*N($C7))))</f>
        <v/>
      </c>
      <c r="BQ7" s="76">
        <f>IF($B7="",0,IF(Einstellungen!$C$10="Ja",MAX(IF(Einstellungen!$C$11="7 Tage",MAX(0,(MIN(DATE(2028,11,0),IF(Mitarbeiter!$D7="",DATE(2028,11,0),Mitarbeiter!$D7),TODAY()))-(MAX(DATE(2028,10,1),Mitarbeiter!$C7))+1),MAX(0,NETWORKDAYS(MAX(DATE(2028,10,1),Mitarbeiter!$C7),MIN(DATE(2028,11,0),IF(Mitarbeiter!$D7="",DATE(2028,11,0),Mitarbeiter!$D7),TODAY()),Einstellungen!$F$13:$F$67)))*N(Mitarbeiter!$E7)/IF(Einstellungen!$C$11="7 Tage",7,5),N('Ist-Stunden'!AM7)),MAX(IF(Einstellungen!$C$11="7 Tage",MAX(0,(MIN(DATE(2028,11,0),IF(Mitarbeiter!$D7="",DATE(2028,11,0),Mitarbeiter!$D7),TODAY()))-(MAX(DATE(2028,10,1),Mitarbeiter!$C7))+1),MAX(0,NETWORKDAYS(MAX(DATE(2028,10,1),Mitarbeiter!$C7),MIN(DATE(2028,11,0),IF(Mitarbeiter!$D7="",DATE(2028,11,0),Mitarbeiter!$D7),TODAY()),Einstellungen!$F$13:$F$67)))*N(Mitarbeiter!$E7)/IF(Einstellungen!$C$11="7 Tage",7,5),N('Ist-Stunden'!AM7)+(N(Krankheitstage!BL7)+N(Krankheitstage!BX7))*N($C7))))</f>
        <v/>
      </c>
      <c r="BR7" s="76">
        <f>IF($B7="",0,IF(Einstellungen!$C$10="Ja",MAX(IF(Einstellungen!$C$11="7 Tage",MAX(0,(MIN(DATE(2028,12,0),IF(Mitarbeiter!$D7="",DATE(2028,12,0),Mitarbeiter!$D7),TODAY()))-(MAX(DATE(2028,11,1),Mitarbeiter!$C7))+1),MAX(0,NETWORKDAYS(MAX(DATE(2028,11,1),Mitarbeiter!$C7),MIN(DATE(2028,12,0),IF(Mitarbeiter!$D7="",DATE(2028,12,0),Mitarbeiter!$D7),TODAY()),Einstellungen!$F$13:$F$67)))*N(Mitarbeiter!$E7)/IF(Einstellungen!$C$11="7 Tage",7,5),N('Ist-Stunden'!AN7)),MAX(IF(Einstellungen!$C$11="7 Tage",MAX(0,(MIN(DATE(2028,12,0),IF(Mitarbeiter!$D7="",DATE(2028,12,0),Mitarbeiter!$D7),TODAY()))-(MAX(DATE(2028,11,1),Mitarbeiter!$C7))+1),MAX(0,NETWORKDAYS(MAX(DATE(2028,11,1),Mitarbeiter!$C7),MIN(DATE(2028,12,0),IF(Mitarbeiter!$D7="",DATE(2028,12,0),Mitarbeiter!$D7),TODAY()),Einstellungen!$F$13:$F$67)))*N(Mitarbeiter!$E7)/IF(Einstellungen!$C$11="7 Tage",7,5),N('Ist-Stunden'!AN7)+(N(Krankheitstage!BM7)+N(Krankheitstage!BY7))*N($C7))))</f>
        <v/>
      </c>
      <c r="BS7" s="76">
        <f>IF($B7="",0,IF(Einstellungen!$C$10="Ja",MAX(IF(Einstellungen!$C$11="7 Tage",MAX(0,(MIN(DATE(2028,13,0),IF(Mitarbeiter!$D7="",DATE(2028,13,0),Mitarbeiter!$D7),TODAY()))-(MAX(DATE(2028,12,1),Mitarbeiter!$C7))+1),MAX(0,NETWORKDAYS(MAX(DATE(2028,12,1),Mitarbeiter!$C7),MIN(DATE(2028,13,0),IF(Mitarbeiter!$D7="",DATE(2028,13,0),Mitarbeiter!$D7),TODAY()),Einstellungen!$F$13:$F$67)))*N(Mitarbeiter!$E7)/IF(Einstellungen!$C$11="7 Tage",7,5),N('Ist-Stunden'!AO7)),MAX(IF(Einstellungen!$C$11="7 Tage",MAX(0,(MIN(DATE(2028,13,0),IF(Mitarbeiter!$D7="",DATE(2028,13,0),Mitarbeiter!$D7),TODAY()))-(MAX(DATE(2028,12,1),Mitarbeiter!$C7))+1),MAX(0,NETWORKDAYS(MAX(DATE(2028,12,1),Mitarbeiter!$C7),MIN(DATE(2028,13,0),IF(Mitarbeiter!$D7="",DATE(2028,13,0),Mitarbeiter!$D7),TODAY()),Einstellungen!$F$13:$F$67)))*N(Mitarbeiter!$E7)/IF(Einstellungen!$C$11="7 Tage",7,5),N('Ist-Stunden'!AO7)+(N(Krankheitstage!BN7)+N(Krankheitstage!BZ7))*N($C7))))</f>
        <v/>
      </c>
      <c r="BT7" s="76">
        <f>IF($B7="",0,IF(Einstellungen!$C$10="Ja",MAX(IF(Einstellungen!$C$11="7 Tage",MAX(0,(MIN(DATE(2029,2,0),IF(Mitarbeiter!$D7="",DATE(2029,2,0),Mitarbeiter!$D7),TODAY()))-(MAX(DATE(2029,1,1),Mitarbeiter!$C7))+1),MAX(0,NETWORKDAYS(MAX(DATE(2029,1,1),Mitarbeiter!$C7),MIN(DATE(2029,2,0),IF(Mitarbeiter!$D7="",DATE(2029,2,0),Mitarbeiter!$D7),TODAY()),Einstellungen!$F$13:$F$67)))*N(Mitarbeiter!$E7)/IF(Einstellungen!$C$11="7 Tage",7,5),N('Ist-Stunden'!AP7)),MAX(IF(Einstellungen!$C$11="7 Tage",MAX(0,(MIN(DATE(2029,2,0),IF(Mitarbeiter!$D7="",DATE(2029,2,0),Mitarbeiter!$D7),TODAY()))-(MAX(DATE(2029,1,1),Mitarbeiter!$C7))+1),MAX(0,NETWORKDAYS(MAX(DATE(2029,1,1),Mitarbeiter!$C7),MIN(DATE(2029,2,0),IF(Mitarbeiter!$D7="",DATE(2029,2,0),Mitarbeiter!$D7),TODAY()),Einstellungen!$F$13:$F$67)))*N(Mitarbeiter!$E7)/IF(Einstellungen!$C$11="7 Tage",7,5),N('Ist-Stunden'!AP7)+(N(Krankheitstage!CA7)+N(Krankheitstage!CM7))*N($C7))))</f>
        <v/>
      </c>
      <c r="BU7" s="76">
        <f>IF($B7="",0,IF(Einstellungen!$C$10="Ja",MAX(IF(Einstellungen!$C$11="7 Tage",MAX(0,(MIN(DATE(2029,3,0),IF(Mitarbeiter!$D7="",DATE(2029,3,0),Mitarbeiter!$D7),TODAY()))-(MAX(DATE(2029,2,1),Mitarbeiter!$C7))+1),MAX(0,NETWORKDAYS(MAX(DATE(2029,2,1),Mitarbeiter!$C7),MIN(DATE(2029,3,0),IF(Mitarbeiter!$D7="",DATE(2029,3,0),Mitarbeiter!$D7),TODAY()),Einstellungen!$F$13:$F$67)))*N(Mitarbeiter!$E7)/IF(Einstellungen!$C$11="7 Tage",7,5),N('Ist-Stunden'!AQ7)),MAX(IF(Einstellungen!$C$11="7 Tage",MAX(0,(MIN(DATE(2029,3,0),IF(Mitarbeiter!$D7="",DATE(2029,3,0),Mitarbeiter!$D7),TODAY()))-(MAX(DATE(2029,2,1),Mitarbeiter!$C7))+1),MAX(0,NETWORKDAYS(MAX(DATE(2029,2,1),Mitarbeiter!$C7),MIN(DATE(2029,3,0),IF(Mitarbeiter!$D7="",DATE(2029,3,0),Mitarbeiter!$D7),TODAY()),Einstellungen!$F$13:$F$67)))*N(Mitarbeiter!$E7)/IF(Einstellungen!$C$11="7 Tage",7,5),N('Ist-Stunden'!AQ7)+(N(Krankheitstage!CB7)+N(Krankheitstage!CN7))*N($C7))))</f>
        <v/>
      </c>
      <c r="BV7" s="76">
        <f>IF($B7="",0,IF(Einstellungen!$C$10="Ja",MAX(IF(Einstellungen!$C$11="7 Tage",MAX(0,(MIN(DATE(2029,4,0),IF(Mitarbeiter!$D7="",DATE(2029,4,0),Mitarbeiter!$D7),TODAY()))-(MAX(DATE(2029,3,1),Mitarbeiter!$C7))+1),MAX(0,NETWORKDAYS(MAX(DATE(2029,3,1),Mitarbeiter!$C7),MIN(DATE(2029,4,0),IF(Mitarbeiter!$D7="",DATE(2029,4,0),Mitarbeiter!$D7),TODAY()),Einstellungen!$F$13:$F$67)))*N(Mitarbeiter!$E7)/IF(Einstellungen!$C$11="7 Tage",7,5),N('Ist-Stunden'!AR7)),MAX(IF(Einstellungen!$C$11="7 Tage",MAX(0,(MIN(DATE(2029,4,0),IF(Mitarbeiter!$D7="",DATE(2029,4,0),Mitarbeiter!$D7),TODAY()))-(MAX(DATE(2029,3,1),Mitarbeiter!$C7))+1),MAX(0,NETWORKDAYS(MAX(DATE(2029,3,1),Mitarbeiter!$C7),MIN(DATE(2029,4,0),IF(Mitarbeiter!$D7="",DATE(2029,4,0),Mitarbeiter!$D7),TODAY()),Einstellungen!$F$13:$F$67)))*N(Mitarbeiter!$E7)/IF(Einstellungen!$C$11="7 Tage",7,5),N('Ist-Stunden'!AR7)+(N(Krankheitstage!CC7)+N(Krankheitstage!CO7))*N($C7))))</f>
        <v/>
      </c>
      <c r="BW7" s="76">
        <f>IF($B7="",0,IF(Einstellungen!$C$10="Ja",MAX(IF(Einstellungen!$C$11="7 Tage",MAX(0,(MIN(DATE(2029,5,0),IF(Mitarbeiter!$D7="",DATE(2029,5,0),Mitarbeiter!$D7),TODAY()))-(MAX(DATE(2029,4,1),Mitarbeiter!$C7))+1),MAX(0,NETWORKDAYS(MAX(DATE(2029,4,1),Mitarbeiter!$C7),MIN(DATE(2029,5,0),IF(Mitarbeiter!$D7="",DATE(2029,5,0),Mitarbeiter!$D7),TODAY()),Einstellungen!$F$13:$F$67)))*N(Mitarbeiter!$E7)/IF(Einstellungen!$C$11="7 Tage",7,5),N('Ist-Stunden'!AS7)),MAX(IF(Einstellungen!$C$11="7 Tage",MAX(0,(MIN(DATE(2029,5,0),IF(Mitarbeiter!$D7="",DATE(2029,5,0),Mitarbeiter!$D7),TODAY()))-(MAX(DATE(2029,4,1),Mitarbeiter!$C7))+1),MAX(0,NETWORKDAYS(MAX(DATE(2029,4,1),Mitarbeiter!$C7),MIN(DATE(2029,5,0),IF(Mitarbeiter!$D7="",DATE(2029,5,0),Mitarbeiter!$D7),TODAY()),Einstellungen!$F$13:$F$67)))*N(Mitarbeiter!$E7)/IF(Einstellungen!$C$11="7 Tage",7,5),N('Ist-Stunden'!AS7)+(N(Krankheitstage!CD7)+N(Krankheitstage!CP7))*N($C7))))</f>
        <v/>
      </c>
      <c r="BX7" s="76">
        <f>IF($B7="",0,IF(Einstellungen!$C$10="Ja",MAX(IF(Einstellungen!$C$11="7 Tage",MAX(0,(MIN(DATE(2029,6,0),IF(Mitarbeiter!$D7="",DATE(2029,6,0),Mitarbeiter!$D7),TODAY()))-(MAX(DATE(2029,5,1),Mitarbeiter!$C7))+1),MAX(0,NETWORKDAYS(MAX(DATE(2029,5,1),Mitarbeiter!$C7),MIN(DATE(2029,6,0),IF(Mitarbeiter!$D7="",DATE(2029,6,0),Mitarbeiter!$D7),TODAY()),Einstellungen!$F$13:$F$67)))*N(Mitarbeiter!$E7)/IF(Einstellungen!$C$11="7 Tage",7,5),N('Ist-Stunden'!AT7)),MAX(IF(Einstellungen!$C$11="7 Tage",MAX(0,(MIN(DATE(2029,6,0),IF(Mitarbeiter!$D7="",DATE(2029,6,0),Mitarbeiter!$D7),TODAY()))-(MAX(DATE(2029,5,1),Mitarbeiter!$C7))+1),MAX(0,NETWORKDAYS(MAX(DATE(2029,5,1),Mitarbeiter!$C7),MIN(DATE(2029,6,0),IF(Mitarbeiter!$D7="",DATE(2029,6,0),Mitarbeiter!$D7),TODAY()),Einstellungen!$F$13:$F$67)))*N(Mitarbeiter!$E7)/IF(Einstellungen!$C$11="7 Tage",7,5),N('Ist-Stunden'!AT7)+(N(Krankheitstage!CE7)+N(Krankheitstage!CQ7))*N($C7))))</f>
        <v/>
      </c>
      <c r="BY7" s="76">
        <f>IF($B7="",0,IF(Einstellungen!$C$10="Ja",MAX(IF(Einstellungen!$C$11="7 Tage",MAX(0,(MIN(DATE(2029,7,0),IF(Mitarbeiter!$D7="",DATE(2029,7,0),Mitarbeiter!$D7),TODAY()))-(MAX(DATE(2029,6,1),Mitarbeiter!$C7))+1),MAX(0,NETWORKDAYS(MAX(DATE(2029,6,1),Mitarbeiter!$C7),MIN(DATE(2029,7,0),IF(Mitarbeiter!$D7="",DATE(2029,7,0),Mitarbeiter!$D7),TODAY()),Einstellungen!$F$13:$F$67)))*N(Mitarbeiter!$E7)/IF(Einstellungen!$C$11="7 Tage",7,5),N('Ist-Stunden'!AU7)),MAX(IF(Einstellungen!$C$11="7 Tage",MAX(0,(MIN(DATE(2029,7,0),IF(Mitarbeiter!$D7="",DATE(2029,7,0),Mitarbeiter!$D7),TODAY()))-(MAX(DATE(2029,6,1),Mitarbeiter!$C7))+1),MAX(0,NETWORKDAYS(MAX(DATE(2029,6,1),Mitarbeiter!$C7),MIN(DATE(2029,7,0),IF(Mitarbeiter!$D7="",DATE(2029,7,0),Mitarbeiter!$D7),TODAY()),Einstellungen!$F$13:$F$67)))*N(Mitarbeiter!$E7)/IF(Einstellungen!$C$11="7 Tage",7,5),N('Ist-Stunden'!AU7)+(N(Krankheitstage!CF7)+N(Krankheitstage!CR7))*N($C7))))</f>
        <v/>
      </c>
      <c r="BZ7" s="76">
        <f>IF($B7="",0,IF(Einstellungen!$C$10="Ja",MAX(IF(Einstellungen!$C$11="7 Tage",MAX(0,(MIN(DATE(2029,8,0),IF(Mitarbeiter!$D7="",DATE(2029,8,0),Mitarbeiter!$D7),TODAY()))-(MAX(DATE(2029,7,1),Mitarbeiter!$C7))+1),MAX(0,NETWORKDAYS(MAX(DATE(2029,7,1),Mitarbeiter!$C7),MIN(DATE(2029,8,0),IF(Mitarbeiter!$D7="",DATE(2029,8,0),Mitarbeiter!$D7),TODAY()),Einstellungen!$F$13:$F$67)))*N(Mitarbeiter!$E7)/IF(Einstellungen!$C$11="7 Tage",7,5),N('Ist-Stunden'!AV7)),MAX(IF(Einstellungen!$C$11="7 Tage",MAX(0,(MIN(DATE(2029,8,0),IF(Mitarbeiter!$D7="",DATE(2029,8,0),Mitarbeiter!$D7),TODAY()))-(MAX(DATE(2029,7,1),Mitarbeiter!$C7))+1),MAX(0,NETWORKDAYS(MAX(DATE(2029,7,1),Mitarbeiter!$C7),MIN(DATE(2029,8,0),IF(Mitarbeiter!$D7="",DATE(2029,8,0),Mitarbeiter!$D7),TODAY()),Einstellungen!$F$13:$F$67)))*N(Mitarbeiter!$E7)/IF(Einstellungen!$C$11="7 Tage",7,5),N('Ist-Stunden'!AV7)+(N(Krankheitstage!CG7)+N(Krankheitstage!CS7))*N($C7))))</f>
        <v/>
      </c>
      <c r="CA7" s="76">
        <f>IF($B7="",0,IF(Einstellungen!$C$10="Ja",MAX(IF(Einstellungen!$C$11="7 Tage",MAX(0,(MIN(DATE(2029,9,0),IF(Mitarbeiter!$D7="",DATE(2029,9,0),Mitarbeiter!$D7),TODAY()))-(MAX(DATE(2029,8,1),Mitarbeiter!$C7))+1),MAX(0,NETWORKDAYS(MAX(DATE(2029,8,1),Mitarbeiter!$C7),MIN(DATE(2029,9,0),IF(Mitarbeiter!$D7="",DATE(2029,9,0),Mitarbeiter!$D7),TODAY()),Einstellungen!$F$13:$F$67)))*N(Mitarbeiter!$E7)/IF(Einstellungen!$C$11="7 Tage",7,5),N('Ist-Stunden'!AW7)),MAX(IF(Einstellungen!$C$11="7 Tage",MAX(0,(MIN(DATE(2029,9,0),IF(Mitarbeiter!$D7="",DATE(2029,9,0),Mitarbeiter!$D7),TODAY()))-(MAX(DATE(2029,8,1),Mitarbeiter!$C7))+1),MAX(0,NETWORKDAYS(MAX(DATE(2029,8,1),Mitarbeiter!$C7),MIN(DATE(2029,9,0),IF(Mitarbeiter!$D7="",DATE(2029,9,0),Mitarbeiter!$D7),TODAY()),Einstellungen!$F$13:$F$67)))*N(Mitarbeiter!$E7)/IF(Einstellungen!$C$11="7 Tage",7,5),N('Ist-Stunden'!AW7)+(N(Krankheitstage!CH7)+N(Krankheitstage!CT7))*N($C7))))</f>
        <v/>
      </c>
      <c r="CB7" s="76">
        <f>IF($B7="",0,IF(Einstellungen!$C$10="Ja",MAX(IF(Einstellungen!$C$11="7 Tage",MAX(0,(MIN(DATE(2029,10,0),IF(Mitarbeiter!$D7="",DATE(2029,10,0),Mitarbeiter!$D7),TODAY()))-(MAX(DATE(2029,9,1),Mitarbeiter!$C7))+1),MAX(0,NETWORKDAYS(MAX(DATE(2029,9,1),Mitarbeiter!$C7),MIN(DATE(2029,10,0),IF(Mitarbeiter!$D7="",DATE(2029,10,0),Mitarbeiter!$D7),TODAY()),Einstellungen!$F$13:$F$67)))*N(Mitarbeiter!$E7)/IF(Einstellungen!$C$11="7 Tage",7,5),N('Ist-Stunden'!AX7)),MAX(IF(Einstellungen!$C$11="7 Tage",MAX(0,(MIN(DATE(2029,10,0),IF(Mitarbeiter!$D7="",DATE(2029,10,0),Mitarbeiter!$D7),TODAY()))-(MAX(DATE(2029,9,1),Mitarbeiter!$C7))+1),MAX(0,NETWORKDAYS(MAX(DATE(2029,9,1),Mitarbeiter!$C7),MIN(DATE(2029,10,0),IF(Mitarbeiter!$D7="",DATE(2029,10,0),Mitarbeiter!$D7),TODAY()),Einstellungen!$F$13:$F$67)))*N(Mitarbeiter!$E7)/IF(Einstellungen!$C$11="7 Tage",7,5),N('Ist-Stunden'!AX7)+(N(Krankheitstage!CI7)+N(Krankheitstage!CU7))*N($C7))))</f>
        <v/>
      </c>
      <c r="CC7" s="76">
        <f>IF($B7="",0,IF(Einstellungen!$C$10="Ja",MAX(IF(Einstellungen!$C$11="7 Tage",MAX(0,(MIN(DATE(2029,11,0),IF(Mitarbeiter!$D7="",DATE(2029,11,0),Mitarbeiter!$D7),TODAY()))-(MAX(DATE(2029,10,1),Mitarbeiter!$C7))+1),MAX(0,NETWORKDAYS(MAX(DATE(2029,10,1),Mitarbeiter!$C7),MIN(DATE(2029,11,0),IF(Mitarbeiter!$D7="",DATE(2029,11,0),Mitarbeiter!$D7),TODAY()),Einstellungen!$F$13:$F$67)))*N(Mitarbeiter!$E7)/IF(Einstellungen!$C$11="7 Tage",7,5),N('Ist-Stunden'!AY7)),MAX(IF(Einstellungen!$C$11="7 Tage",MAX(0,(MIN(DATE(2029,11,0),IF(Mitarbeiter!$D7="",DATE(2029,11,0),Mitarbeiter!$D7),TODAY()))-(MAX(DATE(2029,10,1),Mitarbeiter!$C7))+1),MAX(0,NETWORKDAYS(MAX(DATE(2029,10,1),Mitarbeiter!$C7),MIN(DATE(2029,11,0),IF(Mitarbeiter!$D7="",DATE(2029,11,0),Mitarbeiter!$D7),TODAY()),Einstellungen!$F$13:$F$67)))*N(Mitarbeiter!$E7)/IF(Einstellungen!$C$11="7 Tage",7,5),N('Ist-Stunden'!AY7)+(N(Krankheitstage!CJ7)+N(Krankheitstage!CV7))*N($C7))))</f>
        <v/>
      </c>
      <c r="CD7" s="76">
        <f>IF($B7="",0,IF(Einstellungen!$C$10="Ja",MAX(IF(Einstellungen!$C$11="7 Tage",MAX(0,(MIN(DATE(2029,12,0),IF(Mitarbeiter!$D7="",DATE(2029,12,0),Mitarbeiter!$D7),TODAY()))-(MAX(DATE(2029,11,1),Mitarbeiter!$C7))+1),MAX(0,NETWORKDAYS(MAX(DATE(2029,11,1),Mitarbeiter!$C7),MIN(DATE(2029,12,0),IF(Mitarbeiter!$D7="",DATE(2029,12,0),Mitarbeiter!$D7),TODAY()),Einstellungen!$F$13:$F$67)))*N(Mitarbeiter!$E7)/IF(Einstellungen!$C$11="7 Tage",7,5),N('Ist-Stunden'!AZ7)),MAX(IF(Einstellungen!$C$11="7 Tage",MAX(0,(MIN(DATE(2029,12,0),IF(Mitarbeiter!$D7="",DATE(2029,12,0),Mitarbeiter!$D7),TODAY()))-(MAX(DATE(2029,11,1),Mitarbeiter!$C7))+1),MAX(0,NETWORKDAYS(MAX(DATE(2029,11,1),Mitarbeiter!$C7),MIN(DATE(2029,12,0),IF(Mitarbeiter!$D7="",DATE(2029,12,0),Mitarbeiter!$D7),TODAY()),Einstellungen!$F$13:$F$67)))*N(Mitarbeiter!$E7)/IF(Einstellungen!$C$11="7 Tage",7,5),N('Ist-Stunden'!AZ7)+(N(Krankheitstage!CK7)+N(Krankheitstage!CW7))*N($C7))))</f>
        <v/>
      </c>
      <c r="CE7" s="76">
        <f>IF($B7="",0,IF(Einstellungen!$C$10="Ja",MAX(IF(Einstellungen!$C$11="7 Tage",MAX(0,(MIN(DATE(2029,13,0),IF(Mitarbeiter!$D7="",DATE(2029,13,0),Mitarbeiter!$D7),TODAY()))-(MAX(DATE(2029,12,1),Mitarbeiter!$C7))+1),MAX(0,NETWORKDAYS(MAX(DATE(2029,12,1),Mitarbeiter!$C7),MIN(DATE(2029,13,0),IF(Mitarbeiter!$D7="",DATE(2029,13,0),Mitarbeiter!$D7),TODAY()),Einstellungen!$F$13:$F$67)))*N(Mitarbeiter!$E7)/IF(Einstellungen!$C$11="7 Tage",7,5),N('Ist-Stunden'!BA7)),MAX(IF(Einstellungen!$C$11="7 Tage",MAX(0,(MIN(DATE(2029,13,0),IF(Mitarbeiter!$D7="",DATE(2029,13,0),Mitarbeiter!$D7),TODAY()))-(MAX(DATE(2029,12,1),Mitarbeiter!$C7))+1),MAX(0,NETWORKDAYS(MAX(DATE(2029,12,1),Mitarbeiter!$C7),MIN(DATE(2029,13,0),IF(Mitarbeiter!$D7="",DATE(2029,13,0),Mitarbeiter!$D7),TODAY()),Einstellungen!$F$13:$F$67)))*N(Mitarbeiter!$E7)/IF(Einstellungen!$C$11="7 Tage",7,5),N('Ist-Stunden'!BA7)+(N(Krankheitstage!CL7)+N(Krankheitstage!CX7))*N($C7))))</f>
        <v/>
      </c>
      <c r="CF7" s="76">
        <f>IF($B7="",0,IF(Einstellungen!$C$10="Ja",MAX(IF(Einstellungen!$C$11="7 Tage",MAX(0,(MIN(DATE(2030,2,0),IF(Mitarbeiter!$D7="",DATE(2030,2,0),Mitarbeiter!$D7),TODAY()))-(MAX(DATE(2030,1,1),Mitarbeiter!$C7))+1),MAX(0,NETWORKDAYS(MAX(DATE(2030,1,1),Mitarbeiter!$C7),MIN(DATE(2030,2,0),IF(Mitarbeiter!$D7="",DATE(2030,2,0),Mitarbeiter!$D7),TODAY()),Einstellungen!$F$13:$F$67)))*N(Mitarbeiter!$E7)/IF(Einstellungen!$C$11="7 Tage",7,5),N('Ist-Stunden'!BB7)),MAX(IF(Einstellungen!$C$11="7 Tage",MAX(0,(MIN(DATE(2030,2,0),IF(Mitarbeiter!$D7="",DATE(2030,2,0),Mitarbeiter!$D7),TODAY()))-(MAX(DATE(2030,1,1),Mitarbeiter!$C7))+1),MAX(0,NETWORKDAYS(MAX(DATE(2030,1,1),Mitarbeiter!$C7),MIN(DATE(2030,2,0),IF(Mitarbeiter!$D7="",DATE(2030,2,0),Mitarbeiter!$D7),TODAY()),Einstellungen!$F$13:$F$67)))*N(Mitarbeiter!$E7)/IF(Einstellungen!$C$11="7 Tage",7,5),N('Ist-Stunden'!BB7)+(N(Krankheitstage!CY7)+N(Krankheitstage!DK7))*N($C7))))</f>
        <v/>
      </c>
      <c r="CG7" s="76">
        <f>IF($B7="",0,IF(Einstellungen!$C$10="Ja",MAX(IF(Einstellungen!$C$11="7 Tage",MAX(0,(MIN(DATE(2030,3,0),IF(Mitarbeiter!$D7="",DATE(2030,3,0),Mitarbeiter!$D7),TODAY()))-(MAX(DATE(2030,2,1),Mitarbeiter!$C7))+1),MAX(0,NETWORKDAYS(MAX(DATE(2030,2,1),Mitarbeiter!$C7),MIN(DATE(2030,3,0),IF(Mitarbeiter!$D7="",DATE(2030,3,0),Mitarbeiter!$D7),TODAY()),Einstellungen!$F$13:$F$67)))*N(Mitarbeiter!$E7)/IF(Einstellungen!$C$11="7 Tage",7,5),N('Ist-Stunden'!BC7)),MAX(IF(Einstellungen!$C$11="7 Tage",MAX(0,(MIN(DATE(2030,3,0),IF(Mitarbeiter!$D7="",DATE(2030,3,0),Mitarbeiter!$D7),TODAY()))-(MAX(DATE(2030,2,1),Mitarbeiter!$C7))+1),MAX(0,NETWORKDAYS(MAX(DATE(2030,2,1),Mitarbeiter!$C7),MIN(DATE(2030,3,0),IF(Mitarbeiter!$D7="",DATE(2030,3,0),Mitarbeiter!$D7),TODAY()),Einstellungen!$F$13:$F$67)))*N(Mitarbeiter!$E7)/IF(Einstellungen!$C$11="7 Tage",7,5),N('Ist-Stunden'!BC7)+(N(Krankheitstage!CZ7)+N(Krankheitstage!DL7))*N($C7))))</f>
        <v/>
      </c>
      <c r="CH7" s="76">
        <f>IF($B7="",0,IF(Einstellungen!$C$10="Ja",MAX(IF(Einstellungen!$C$11="7 Tage",MAX(0,(MIN(DATE(2030,4,0),IF(Mitarbeiter!$D7="",DATE(2030,4,0),Mitarbeiter!$D7),TODAY()))-(MAX(DATE(2030,3,1),Mitarbeiter!$C7))+1),MAX(0,NETWORKDAYS(MAX(DATE(2030,3,1),Mitarbeiter!$C7),MIN(DATE(2030,4,0),IF(Mitarbeiter!$D7="",DATE(2030,4,0),Mitarbeiter!$D7),TODAY()),Einstellungen!$F$13:$F$67)))*N(Mitarbeiter!$E7)/IF(Einstellungen!$C$11="7 Tage",7,5),N('Ist-Stunden'!BD7)),MAX(IF(Einstellungen!$C$11="7 Tage",MAX(0,(MIN(DATE(2030,4,0),IF(Mitarbeiter!$D7="",DATE(2030,4,0),Mitarbeiter!$D7),TODAY()))-(MAX(DATE(2030,3,1),Mitarbeiter!$C7))+1),MAX(0,NETWORKDAYS(MAX(DATE(2030,3,1),Mitarbeiter!$C7),MIN(DATE(2030,4,0),IF(Mitarbeiter!$D7="",DATE(2030,4,0),Mitarbeiter!$D7),TODAY()),Einstellungen!$F$13:$F$67)))*N(Mitarbeiter!$E7)/IF(Einstellungen!$C$11="7 Tage",7,5),N('Ist-Stunden'!BD7)+(N(Krankheitstage!DA7)+N(Krankheitstage!DM7))*N($C7))))</f>
        <v/>
      </c>
      <c r="CI7" s="76">
        <f>IF($B7="",0,IF(Einstellungen!$C$10="Ja",MAX(IF(Einstellungen!$C$11="7 Tage",MAX(0,(MIN(DATE(2030,5,0),IF(Mitarbeiter!$D7="",DATE(2030,5,0),Mitarbeiter!$D7),TODAY()))-(MAX(DATE(2030,4,1),Mitarbeiter!$C7))+1),MAX(0,NETWORKDAYS(MAX(DATE(2030,4,1),Mitarbeiter!$C7),MIN(DATE(2030,5,0),IF(Mitarbeiter!$D7="",DATE(2030,5,0),Mitarbeiter!$D7),TODAY()),Einstellungen!$F$13:$F$67)))*N(Mitarbeiter!$E7)/IF(Einstellungen!$C$11="7 Tage",7,5),N('Ist-Stunden'!BE7)),MAX(IF(Einstellungen!$C$11="7 Tage",MAX(0,(MIN(DATE(2030,5,0),IF(Mitarbeiter!$D7="",DATE(2030,5,0),Mitarbeiter!$D7),TODAY()))-(MAX(DATE(2030,4,1),Mitarbeiter!$C7))+1),MAX(0,NETWORKDAYS(MAX(DATE(2030,4,1),Mitarbeiter!$C7),MIN(DATE(2030,5,0),IF(Mitarbeiter!$D7="",DATE(2030,5,0),Mitarbeiter!$D7),TODAY()),Einstellungen!$F$13:$F$67)))*N(Mitarbeiter!$E7)/IF(Einstellungen!$C$11="7 Tage",7,5),N('Ist-Stunden'!BE7)+(N(Krankheitstage!DB7)+N(Krankheitstage!DN7))*N($C7))))</f>
        <v/>
      </c>
      <c r="CJ7" s="76">
        <f>IF($B7="",0,IF(Einstellungen!$C$10="Ja",MAX(IF(Einstellungen!$C$11="7 Tage",MAX(0,(MIN(DATE(2030,6,0),IF(Mitarbeiter!$D7="",DATE(2030,6,0),Mitarbeiter!$D7),TODAY()))-(MAX(DATE(2030,5,1),Mitarbeiter!$C7))+1),MAX(0,NETWORKDAYS(MAX(DATE(2030,5,1),Mitarbeiter!$C7),MIN(DATE(2030,6,0),IF(Mitarbeiter!$D7="",DATE(2030,6,0),Mitarbeiter!$D7),TODAY()),Einstellungen!$F$13:$F$67)))*N(Mitarbeiter!$E7)/IF(Einstellungen!$C$11="7 Tage",7,5),N('Ist-Stunden'!BF7)),MAX(IF(Einstellungen!$C$11="7 Tage",MAX(0,(MIN(DATE(2030,6,0),IF(Mitarbeiter!$D7="",DATE(2030,6,0),Mitarbeiter!$D7),TODAY()))-(MAX(DATE(2030,5,1),Mitarbeiter!$C7))+1),MAX(0,NETWORKDAYS(MAX(DATE(2030,5,1),Mitarbeiter!$C7),MIN(DATE(2030,6,0),IF(Mitarbeiter!$D7="",DATE(2030,6,0),Mitarbeiter!$D7),TODAY()),Einstellungen!$F$13:$F$67)))*N(Mitarbeiter!$E7)/IF(Einstellungen!$C$11="7 Tage",7,5),N('Ist-Stunden'!BF7)+(N(Krankheitstage!DC7)+N(Krankheitstage!DO7))*N($C7))))</f>
        <v/>
      </c>
      <c r="CK7" s="76">
        <f>IF($B7="",0,IF(Einstellungen!$C$10="Ja",MAX(IF(Einstellungen!$C$11="7 Tage",MAX(0,(MIN(DATE(2030,7,0),IF(Mitarbeiter!$D7="",DATE(2030,7,0),Mitarbeiter!$D7),TODAY()))-(MAX(DATE(2030,6,1),Mitarbeiter!$C7))+1),MAX(0,NETWORKDAYS(MAX(DATE(2030,6,1),Mitarbeiter!$C7),MIN(DATE(2030,7,0),IF(Mitarbeiter!$D7="",DATE(2030,7,0),Mitarbeiter!$D7),TODAY()),Einstellungen!$F$13:$F$67)))*N(Mitarbeiter!$E7)/IF(Einstellungen!$C$11="7 Tage",7,5),N('Ist-Stunden'!BG7)),MAX(IF(Einstellungen!$C$11="7 Tage",MAX(0,(MIN(DATE(2030,7,0),IF(Mitarbeiter!$D7="",DATE(2030,7,0),Mitarbeiter!$D7),TODAY()))-(MAX(DATE(2030,6,1),Mitarbeiter!$C7))+1),MAX(0,NETWORKDAYS(MAX(DATE(2030,6,1),Mitarbeiter!$C7),MIN(DATE(2030,7,0),IF(Mitarbeiter!$D7="",DATE(2030,7,0),Mitarbeiter!$D7),TODAY()),Einstellungen!$F$13:$F$67)))*N(Mitarbeiter!$E7)/IF(Einstellungen!$C$11="7 Tage",7,5),N('Ist-Stunden'!BG7)+(N(Krankheitstage!DD7)+N(Krankheitstage!DP7))*N($C7))))</f>
        <v/>
      </c>
      <c r="CL7" s="76">
        <f>IF($B7="",0,IF(Einstellungen!$C$10="Ja",MAX(IF(Einstellungen!$C$11="7 Tage",MAX(0,(MIN(DATE(2030,8,0),IF(Mitarbeiter!$D7="",DATE(2030,8,0),Mitarbeiter!$D7),TODAY()))-(MAX(DATE(2030,7,1),Mitarbeiter!$C7))+1),MAX(0,NETWORKDAYS(MAX(DATE(2030,7,1),Mitarbeiter!$C7),MIN(DATE(2030,8,0),IF(Mitarbeiter!$D7="",DATE(2030,8,0),Mitarbeiter!$D7),TODAY()),Einstellungen!$F$13:$F$67)))*N(Mitarbeiter!$E7)/IF(Einstellungen!$C$11="7 Tage",7,5),N('Ist-Stunden'!BH7)),MAX(IF(Einstellungen!$C$11="7 Tage",MAX(0,(MIN(DATE(2030,8,0),IF(Mitarbeiter!$D7="",DATE(2030,8,0),Mitarbeiter!$D7),TODAY()))-(MAX(DATE(2030,7,1),Mitarbeiter!$C7))+1),MAX(0,NETWORKDAYS(MAX(DATE(2030,7,1),Mitarbeiter!$C7),MIN(DATE(2030,8,0),IF(Mitarbeiter!$D7="",DATE(2030,8,0),Mitarbeiter!$D7),TODAY()),Einstellungen!$F$13:$F$67)))*N(Mitarbeiter!$E7)/IF(Einstellungen!$C$11="7 Tage",7,5),N('Ist-Stunden'!BH7)+(N(Krankheitstage!DE7)+N(Krankheitstage!DQ7))*N($C7))))</f>
        <v/>
      </c>
      <c r="CM7" s="76">
        <f>IF($B7="",0,IF(Einstellungen!$C$10="Ja",MAX(IF(Einstellungen!$C$11="7 Tage",MAX(0,(MIN(DATE(2030,9,0),IF(Mitarbeiter!$D7="",DATE(2030,9,0),Mitarbeiter!$D7),TODAY()))-(MAX(DATE(2030,8,1),Mitarbeiter!$C7))+1),MAX(0,NETWORKDAYS(MAX(DATE(2030,8,1),Mitarbeiter!$C7),MIN(DATE(2030,9,0),IF(Mitarbeiter!$D7="",DATE(2030,9,0),Mitarbeiter!$D7),TODAY()),Einstellungen!$F$13:$F$67)))*N(Mitarbeiter!$E7)/IF(Einstellungen!$C$11="7 Tage",7,5),N('Ist-Stunden'!BI7)),MAX(IF(Einstellungen!$C$11="7 Tage",MAX(0,(MIN(DATE(2030,9,0),IF(Mitarbeiter!$D7="",DATE(2030,9,0),Mitarbeiter!$D7),TODAY()))-(MAX(DATE(2030,8,1),Mitarbeiter!$C7))+1),MAX(0,NETWORKDAYS(MAX(DATE(2030,8,1),Mitarbeiter!$C7),MIN(DATE(2030,9,0),IF(Mitarbeiter!$D7="",DATE(2030,9,0),Mitarbeiter!$D7),TODAY()),Einstellungen!$F$13:$F$67)))*N(Mitarbeiter!$E7)/IF(Einstellungen!$C$11="7 Tage",7,5),N('Ist-Stunden'!BI7)+(N(Krankheitstage!DF7)+N(Krankheitstage!DR7))*N($C7))))</f>
        <v/>
      </c>
      <c r="CN7" s="76">
        <f>IF($B7="",0,IF(Einstellungen!$C$10="Ja",MAX(IF(Einstellungen!$C$11="7 Tage",MAX(0,(MIN(DATE(2030,10,0),IF(Mitarbeiter!$D7="",DATE(2030,10,0),Mitarbeiter!$D7),TODAY()))-(MAX(DATE(2030,9,1),Mitarbeiter!$C7))+1),MAX(0,NETWORKDAYS(MAX(DATE(2030,9,1),Mitarbeiter!$C7),MIN(DATE(2030,10,0),IF(Mitarbeiter!$D7="",DATE(2030,10,0),Mitarbeiter!$D7),TODAY()),Einstellungen!$F$13:$F$67)))*N(Mitarbeiter!$E7)/IF(Einstellungen!$C$11="7 Tage",7,5),N('Ist-Stunden'!BJ7)),MAX(IF(Einstellungen!$C$11="7 Tage",MAX(0,(MIN(DATE(2030,10,0),IF(Mitarbeiter!$D7="",DATE(2030,10,0),Mitarbeiter!$D7),TODAY()))-(MAX(DATE(2030,9,1),Mitarbeiter!$C7))+1),MAX(0,NETWORKDAYS(MAX(DATE(2030,9,1),Mitarbeiter!$C7),MIN(DATE(2030,10,0),IF(Mitarbeiter!$D7="",DATE(2030,10,0),Mitarbeiter!$D7),TODAY()),Einstellungen!$F$13:$F$67)))*N(Mitarbeiter!$E7)/IF(Einstellungen!$C$11="7 Tage",7,5),N('Ist-Stunden'!BJ7)+(N(Krankheitstage!DG7)+N(Krankheitstage!DS7))*N($C7))))</f>
        <v/>
      </c>
      <c r="CO7" s="76">
        <f>IF($B7="",0,IF(Einstellungen!$C$10="Ja",MAX(IF(Einstellungen!$C$11="7 Tage",MAX(0,(MIN(DATE(2030,11,0),IF(Mitarbeiter!$D7="",DATE(2030,11,0),Mitarbeiter!$D7),TODAY()))-(MAX(DATE(2030,10,1),Mitarbeiter!$C7))+1),MAX(0,NETWORKDAYS(MAX(DATE(2030,10,1),Mitarbeiter!$C7),MIN(DATE(2030,11,0),IF(Mitarbeiter!$D7="",DATE(2030,11,0),Mitarbeiter!$D7),TODAY()),Einstellungen!$F$13:$F$67)))*N(Mitarbeiter!$E7)/IF(Einstellungen!$C$11="7 Tage",7,5),N('Ist-Stunden'!BK7)),MAX(IF(Einstellungen!$C$11="7 Tage",MAX(0,(MIN(DATE(2030,11,0),IF(Mitarbeiter!$D7="",DATE(2030,11,0),Mitarbeiter!$D7),TODAY()))-(MAX(DATE(2030,10,1),Mitarbeiter!$C7))+1),MAX(0,NETWORKDAYS(MAX(DATE(2030,10,1),Mitarbeiter!$C7),MIN(DATE(2030,11,0),IF(Mitarbeiter!$D7="",DATE(2030,11,0),Mitarbeiter!$D7),TODAY()),Einstellungen!$F$13:$F$67)))*N(Mitarbeiter!$E7)/IF(Einstellungen!$C$11="7 Tage",7,5),N('Ist-Stunden'!BK7)+(N(Krankheitstage!DH7)+N(Krankheitstage!DT7))*N($C7))))</f>
        <v/>
      </c>
      <c r="CP7" s="76">
        <f>IF($B7="",0,IF(Einstellungen!$C$10="Ja",MAX(IF(Einstellungen!$C$11="7 Tage",MAX(0,(MIN(DATE(2030,12,0),IF(Mitarbeiter!$D7="",DATE(2030,12,0),Mitarbeiter!$D7),TODAY()))-(MAX(DATE(2030,11,1),Mitarbeiter!$C7))+1),MAX(0,NETWORKDAYS(MAX(DATE(2030,11,1),Mitarbeiter!$C7),MIN(DATE(2030,12,0),IF(Mitarbeiter!$D7="",DATE(2030,12,0),Mitarbeiter!$D7),TODAY()),Einstellungen!$F$13:$F$67)))*N(Mitarbeiter!$E7)/IF(Einstellungen!$C$11="7 Tage",7,5),N('Ist-Stunden'!BL7)),MAX(IF(Einstellungen!$C$11="7 Tage",MAX(0,(MIN(DATE(2030,12,0),IF(Mitarbeiter!$D7="",DATE(2030,12,0),Mitarbeiter!$D7),TODAY()))-(MAX(DATE(2030,11,1),Mitarbeiter!$C7))+1),MAX(0,NETWORKDAYS(MAX(DATE(2030,11,1),Mitarbeiter!$C7),MIN(DATE(2030,12,0),IF(Mitarbeiter!$D7="",DATE(2030,12,0),Mitarbeiter!$D7),TODAY()),Einstellungen!$F$13:$F$67)))*N(Mitarbeiter!$E7)/IF(Einstellungen!$C$11="7 Tage",7,5),N('Ist-Stunden'!BL7)+(N(Krankheitstage!DI7)+N(Krankheitstage!DU7))*N($C7))))</f>
        <v/>
      </c>
      <c r="CQ7" s="76">
        <f>IF($B7="",0,IF(Einstellungen!$C$10="Ja",MAX(IF(Einstellungen!$C$11="7 Tage",MAX(0,(MIN(DATE(2030,13,0),IF(Mitarbeiter!$D7="",DATE(2030,13,0),Mitarbeiter!$D7),TODAY()))-(MAX(DATE(2030,12,1),Mitarbeiter!$C7))+1),MAX(0,NETWORKDAYS(MAX(DATE(2030,12,1),Mitarbeiter!$C7),MIN(DATE(2030,13,0),IF(Mitarbeiter!$D7="",DATE(2030,13,0),Mitarbeiter!$D7),TODAY()),Einstellungen!$F$13:$F$67)))*N(Mitarbeiter!$E7)/IF(Einstellungen!$C$11="7 Tage",7,5),N('Ist-Stunden'!BM7)),MAX(IF(Einstellungen!$C$11="7 Tage",MAX(0,(MIN(DATE(2030,13,0),IF(Mitarbeiter!$D7="",DATE(2030,13,0),Mitarbeiter!$D7),TODAY()))-(MAX(DATE(2030,12,1),Mitarbeiter!$C7))+1),MAX(0,NETWORKDAYS(MAX(DATE(2030,12,1),Mitarbeiter!$C7),MIN(DATE(2030,13,0),IF(Mitarbeiter!$D7="",DATE(2030,13,0),Mitarbeiter!$D7),TODAY()),Einstellungen!$F$13:$F$67)))*N(Mitarbeiter!$E7)/IF(Einstellungen!$C$11="7 Tage",7,5),N('Ist-Stunden'!BM7)+(N(Krankheitstage!DJ7)+N(Krankheitstage!DV7))*N($C7))))</f>
        <v/>
      </c>
    </row>
    <row r="8">
      <c r="A8" s="73">
        <f>IF(Mitarbeiter!B8="","",Mitarbeiter!A8)</f>
        <v/>
      </c>
      <c r="B8" s="6">
        <f>IF(Mitarbeiter!B8="","",Mitarbeiter!B8)</f>
        <v/>
      </c>
      <c r="C8" s="74">
        <f>IF(Mitarbeiter!B8="","",Mitarbeiter!F8)</f>
        <v/>
      </c>
      <c r="D8" s="75">
        <f>N(INDEX(Krankheitstage!$G8:$DV8,1,(Einstellungen!$C$3-2026)*24+1))</f>
        <v/>
      </c>
      <c r="E8" s="75">
        <f>N(INDEX(Krankheitstage!$G8:$DV8,1,(Einstellungen!$C$3-2026)*24+2))</f>
        <v/>
      </c>
      <c r="F8" s="75">
        <f>N(INDEX(Krankheitstage!$G8:$DV8,1,(Einstellungen!$C$3-2026)*24+3))</f>
        <v/>
      </c>
      <c r="G8" s="75">
        <f>N(INDEX(Krankheitstage!$G8:$DV8,1,(Einstellungen!$C$3-2026)*24+4))</f>
        <v/>
      </c>
      <c r="H8" s="75">
        <f>N(INDEX(Krankheitstage!$G8:$DV8,1,(Einstellungen!$C$3-2026)*24+5))</f>
        <v/>
      </c>
      <c r="I8" s="75">
        <f>N(INDEX(Krankheitstage!$G8:$DV8,1,(Einstellungen!$C$3-2026)*24+6))</f>
        <v/>
      </c>
      <c r="J8" s="75">
        <f>N(INDEX(Krankheitstage!$G8:$DV8,1,(Einstellungen!$C$3-2026)*24+7))</f>
        <v/>
      </c>
      <c r="K8" s="75">
        <f>N(INDEX(Krankheitstage!$G8:$DV8,1,(Einstellungen!$C$3-2026)*24+8))</f>
        <v/>
      </c>
      <c r="L8" s="75">
        <f>N(INDEX(Krankheitstage!$G8:$DV8,1,(Einstellungen!$C$3-2026)*24+9))</f>
        <v/>
      </c>
      <c r="M8" s="75">
        <f>N(INDEX(Krankheitstage!$G8:$DV8,1,(Einstellungen!$C$3-2026)*24+10))</f>
        <v/>
      </c>
      <c r="N8" s="75">
        <f>N(INDEX(Krankheitstage!$G8:$DV8,1,(Einstellungen!$C$3-2026)*24+11))</f>
        <v/>
      </c>
      <c r="O8" s="75">
        <f>N(INDEX(Krankheitstage!$G8:$DV8,1,(Einstellungen!$C$3-2026)*24+12))</f>
        <v/>
      </c>
      <c r="P8" s="75">
        <f>IF($B8="","",SUM(D8:O8))</f>
        <v/>
      </c>
      <c r="Q8" s="75">
        <f>N(INDEX(Krankheitstage!$G8:$DV8,1,(Einstellungen!$C$3-2026)*24+13))</f>
        <v/>
      </c>
      <c r="R8" s="75">
        <f>N(INDEX(Krankheitstage!$G8:$DV8,1,(Einstellungen!$C$3-2026)*24+14))</f>
        <v/>
      </c>
      <c r="S8" s="75">
        <f>N(INDEX(Krankheitstage!$G8:$DV8,1,(Einstellungen!$C$3-2026)*24+15))</f>
        <v/>
      </c>
      <c r="T8" s="75">
        <f>N(INDEX(Krankheitstage!$G8:$DV8,1,(Einstellungen!$C$3-2026)*24+16))</f>
        <v/>
      </c>
      <c r="U8" s="75">
        <f>N(INDEX(Krankheitstage!$G8:$DV8,1,(Einstellungen!$C$3-2026)*24+17))</f>
        <v/>
      </c>
      <c r="V8" s="75">
        <f>N(INDEX(Krankheitstage!$G8:$DV8,1,(Einstellungen!$C$3-2026)*24+18))</f>
        <v/>
      </c>
      <c r="W8" s="75">
        <f>N(INDEX(Krankheitstage!$G8:$DV8,1,(Einstellungen!$C$3-2026)*24+19))</f>
        <v/>
      </c>
      <c r="X8" s="75">
        <f>N(INDEX(Krankheitstage!$G8:$DV8,1,(Einstellungen!$C$3-2026)*24+20))</f>
        <v/>
      </c>
      <c r="Y8" s="75">
        <f>N(INDEX(Krankheitstage!$G8:$DV8,1,(Einstellungen!$C$3-2026)*24+21))</f>
        <v/>
      </c>
      <c r="Z8" s="75">
        <f>N(INDEX(Krankheitstage!$G8:$DV8,1,(Einstellungen!$C$3-2026)*24+22))</f>
        <v/>
      </c>
      <c r="AA8" s="75">
        <f>N(INDEX(Krankheitstage!$G8:$DV8,1,(Einstellungen!$C$3-2026)*24+23))</f>
        <v/>
      </c>
      <c r="AB8" s="75">
        <f>N(INDEX(Krankheitstage!$G8:$DV8,1,(Einstellungen!$C$3-2026)*24+24))</f>
        <v/>
      </c>
      <c r="AC8" s="75">
        <f>IF($B8="","",SUM(Q8:AB8))</f>
        <v/>
      </c>
      <c r="AD8" s="75">
        <f>IF($B8="","",SUM(P8,AC8))</f>
        <v/>
      </c>
      <c r="AE8" s="76">
        <f>IF($B8="","",AD8*N(C8))</f>
        <v/>
      </c>
      <c r="AF8" s="75">
        <f>IF($B8="","",Krankheitstage!E8)</f>
        <v/>
      </c>
      <c r="AG8" s="76">
        <f>IF($B8="","",AF8*N(C8))</f>
        <v/>
      </c>
      <c r="AH8" s="76">
        <f>IF($B8="","",INDEX($AJ8:$CQ8,1,(Einstellungen!$C$3-2026)*12+1)+INDEX($AJ8:$CQ8,1,(Einstellungen!$C$3-2026)*12+2)+INDEX($AJ8:$CQ8,1,(Einstellungen!$C$3-2026)*12+3)+INDEX($AJ8:$CQ8,1,(Einstellungen!$C$3-2026)*12+4)+INDEX($AJ8:$CQ8,1,(Einstellungen!$C$3-2026)*12+5)+INDEX($AJ8:$CQ8,1,(Einstellungen!$C$3-2026)*12+6)+INDEX($AJ8:$CQ8,1,(Einstellungen!$C$3-2026)*12+7)+INDEX($AJ8:$CQ8,1,(Einstellungen!$C$3-2026)*12+8)+INDEX($AJ8:$CQ8,1,(Einstellungen!$C$3-2026)*12+9)+INDEX($AJ8:$CQ8,1,(Einstellungen!$C$3-2026)*12+10)+INDEX($AJ8:$CQ8,1,(Einstellungen!$C$3-2026)*12+11)+INDEX($AJ8:$CQ8,1,(Einstellungen!$C$3-2026)*12+12))</f>
        <v/>
      </c>
      <c r="AI8" s="76">
        <f>IF($B8="","",SUM($AJ8:$CQ8))</f>
        <v/>
      </c>
      <c r="AJ8" s="76">
        <f>IF($B8="",0,IF(Einstellungen!$C$10="Ja",MAX(IF(Einstellungen!$C$11="7 Tage",MAX(0,(MIN(DATE(2026,2,0),IF(Mitarbeiter!$D8="",DATE(2026,2,0),Mitarbeiter!$D8),TODAY()))-(MAX(DATE(2026,1,1),Mitarbeiter!$C8))+1),MAX(0,NETWORKDAYS(MAX(DATE(2026,1,1),Mitarbeiter!$C8),MIN(DATE(2026,2,0),IF(Mitarbeiter!$D8="",DATE(2026,2,0),Mitarbeiter!$D8),TODAY()),Einstellungen!$F$13:$F$67)))*N(Mitarbeiter!$E8)/IF(Einstellungen!$C$11="7 Tage",7,5),N('Ist-Stunden'!F8)),MAX(IF(Einstellungen!$C$11="7 Tage",MAX(0,(MIN(DATE(2026,2,0),IF(Mitarbeiter!$D8="",DATE(2026,2,0),Mitarbeiter!$D8),TODAY()))-(MAX(DATE(2026,1,1),Mitarbeiter!$C8))+1),MAX(0,NETWORKDAYS(MAX(DATE(2026,1,1),Mitarbeiter!$C8),MIN(DATE(2026,2,0),IF(Mitarbeiter!$D8="",DATE(2026,2,0),Mitarbeiter!$D8),TODAY()),Einstellungen!$F$13:$F$67)))*N(Mitarbeiter!$E8)/IF(Einstellungen!$C$11="7 Tage",7,5),N('Ist-Stunden'!F8)+(N(Krankheitstage!G8)+N(Krankheitstage!S8))*N($C8))))</f>
        <v/>
      </c>
      <c r="AK8" s="76">
        <f>IF($B8="",0,IF(Einstellungen!$C$10="Ja",MAX(IF(Einstellungen!$C$11="7 Tage",MAX(0,(MIN(DATE(2026,3,0),IF(Mitarbeiter!$D8="",DATE(2026,3,0),Mitarbeiter!$D8),TODAY()))-(MAX(DATE(2026,2,1),Mitarbeiter!$C8))+1),MAX(0,NETWORKDAYS(MAX(DATE(2026,2,1),Mitarbeiter!$C8),MIN(DATE(2026,3,0),IF(Mitarbeiter!$D8="",DATE(2026,3,0),Mitarbeiter!$D8),TODAY()),Einstellungen!$F$13:$F$67)))*N(Mitarbeiter!$E8)/IF(Einstellungen!$C$11="7 Tage",7,5),N('Ist-Stunden'!G8)),MAX(IF(Einstellungen!$C$11="7 Tage",MAX(0,(MIN(DATE(2026,3,0),IF(Mitarbeiter!$D8="",DATE(2026,3,0),Mitarbeiter!$D8),TODAY()))-(MAX(DATE(2026,2,1),Mitarbeiter!$C8))+1),MAX(0,NETWORKDAYS(MAX(DATE(2026,2,1),Mitarbeiter!$C8),MIN(DATE(2026,3,0),IF(Mitarbeiter!$D8="",DATE(2026,3,0),Mitarbeiter!$D8),TODAY()),Einstellungen!$F$13:$F$67)))*N(Mitarbeiter!$E8)/IF(Einstellungen!$C$11="7 Tage",7,5),N('Ist-Stunden'!G8)+(N(Krankheitstage!H8)+N(Krankheitstage!T8))*N($C8))))</f>
        <v/>
      </c>
      <c r="AL8" s="76">
        <f>IF($B8="",0,IF(Einstellungen!$C$10="Ja",MAX(IF(Einstellungen!$C$11="7 Tage",MAX(0,(MIN(DATE(2026,4,0),IF(Mitarbeiter!$D8="",DATE(2026,4,0),Mitarbeiter!$D8),TODAY()))-(MAX(DATE(2026,3,1),Mitarbeiter!$C8))+1),MAX(0,NETWORKDAYS(MAX(DATE(2026,3,1),Mitarbeiter!$C8),MIN(DATE(2026,4,0),IF(Mitarbeiter!$D8="",DATE(2026,4,0),Mitarbeiter!$D8),TODAY()),Einstellungen!$F$13:$F$67)))*N(Mitarbeiter!$E8)/IF(Einstellungen!$C$11="7 Tage",7,5),N('Ist-Stunden'!H8)),MAX(IF(Einstellungen!$C$11="7 Tage",MAX(0,(MIN(DATE(2026,4,0),IF(Mitarbeiter!$D8="",DATE(2026,4,0),Mitarbeiter!$D8),TODAY()))-(MAX(DATE(2026,3,1),Mitarbeiter!$C8))+1),MAX(0,NETWORKDAYS(MAX(DATE(2026,3,1),Mitarbeiter!$C8),MIN(DATE(2026,4,0),IF(Mitarbeiter!$D8="",DATE(2026,4,0),Mitarbeiter!$D8),TODAY()),Einstellungen!$F$13:$F$67)))*N(Mitarbeiter!$E8)/IF(Einstellungen!$C$11="7 Tage",7,5),N('Ist-Stunden'!H8)+(N(Krankheitstage!I8)+N(Krankheitstage!U8))*N($C8))))</f>
        <v/>
      </c>
      <c r="AM8" s="76">
        <f>IF($B8="",0,IF(Einstellungen!$C$10="Ja",MAX(IF(Einstellungen!$C$11="7 Tage",MAX(0,(MIN(DATE(2026,5,0),IF(Mitarbeiter!$D8="",DATE(2026,5,0),Mitarbeiter!$D8),TODAY()))-(MAX(DATE(2026,4,1),Mitarbeiter!$C8))+1),MAX(0,NETWORKDAYS(MAX(DATE(2026,4,1),Mitarbeiter!$C8),MIN(DATE(2026,5,0),IF(Mitarbeiter!$D8="",DATE(2026,5,0),Mitarbeiter!$D8),TODAY()),Einstellungen!$F$13:$F$67)))*N(Mitarbeiter!$E8)/IF(Einstellungen!$C$11="7 Tage",7,5),N('Ist-Stunden'!I8)),MAX(IF(Einstellungen!$C$11="7 Tage",MAX(0,(MIN(DATE(2026,5,0),IF(Mitarbeiter!$D8="",DATE(2026,5,0),Mitarbeiter!$D8),TODAY()))-(MAX(DATE(2026,4,1),Mitarbeiter!$C8))+1),MAX(0,NETWORKDAYS(MAX(DATE(2026,4,1),Mitarbeiter!$C8),MIN(DATE(2026,5,0),IF(Mitarbeiter!$D8="",DATE(2026,5,0),Mitarbeiter!$D8),TODAY()),Einstellungen!$F$13:$F$67)))*N(Mitarbeiter!$E8)/IF(Einstellungen!$C$11="7 Tage",7,5),N('Ist-Stunden'!I8)+(N(Krankheitstage!J8)+N(Krankheitstage!V8))*N($C8))))</f>
        <v/>
      </c>
      <c r="AN8" s="76">
        <f>IF($B8="",0,IF(Einstellungen!$C$10="Ja",MAX(IF(Einstellungen!$C$11="7 Tage",MAX(0,(MIN(DATE(2026,6,0),IF(Mitarbeiter!$D8="",DATE(2026,6,0),Mitarbeiter!$D8),TODAY()))-(MAX(DATE(2026,5,1),Mitarbeiter!$C8))+1),MAX(0,NETWORKDAYS(MAX(DATE(2026,5,1),Mitarbeiter!$C8),MIN(DATE(2026,6,0),IF(Mitarbeiter!$D8="",DATE(2026,6,0),Mitarbeiter!$D8),TODAY()),Einstellungen!$F$13:$F$67)))*N(Mitarbeiter!$E8)/IF(Einstellungen!$C$11="7 Tage",7,5),N('Ist-Stunden'!J8)),MAX(IF(Einstellungen!$C$11="7 Tage",MAX(0,(MIN(DATE(2026,6,0),IF(Mitarbeiter!$D8="",DATE(2026,6,0),Mitarbeiter!$D8),TODAY()))-(MAX(DATE(2026,5,1),Mitarbeiter!$C8))+1),MAX(0,NETWORKDAYS(MAX(DATE(2026,5,1),Mitarbeiter!$C8),MIN(DATE(2026,6,0),IF(Mitarbeiter!$D8="",DATE(2026,6,0),Mitarbeiter!$D8),TODAY()),Einstellungen!$F$13:$F$67)))*N(Mitarbeiter!$E8)/IF(Einstellungen!$C$11="7 Tage",7,5),N('Ist-Stunden'!J8)+(N(Krankheitstage!K8)+N(Krankheitstage!W8))*N($C8))))</f>
        <v/>
      </c>
      <c r="AO8" s="76">
        <f>IF($B8="",0,IF(Einstellungen!$C$10="Ja",MAX(IF(Einstellungen!$C$11="7 Tage",MAX(0,(MIN(DATE(2026,7,0),IF(Mitarbeiter!$D8="",DATE(2026,7,0),Mitarbeiter!$D8),TODAY()))-(MAX(DATE(2026,6,1),Mitarbeiter!$C8))+1),MAX(0,NETWORKDAYS(MAX(DATE(2026,6,1),Mitarbeiter!$C8),MIN(DATE(2026,7,0),IF(Mitarbeiter!$D8="",DATE(2026,7,0),Mitarbeiter!$D8),TODAY()),Einstellungen!$F$13:$F$67)))*N(Mitarbeiter!$E8)/IF(Einstellungen!$C$11="7 Tage",7,5),N('Ist-Stunden'!K8)),MAX(IF(Einstellungen!$C$11="7 Tage",MAX(0,(MIN(DATE(2026,7,0),IF(Mitarbeiter!$D8="",DATE(2026,7,0),Mitarbeiter!$D8),TODAY()))-(MAX(DATE(2026,6,1),Mitarbeiter!$C8))+1),MAX(0,NETWORKDAYS(MAX(DATE(2026,6,1),Mitarbeiter!$C8),MIN(DATE(2026,7,0),IF(Mitarbeiter!$D8="",DATE(2026,7,0),Mitarbeiter!$D8),TODAY()),Einstellungen!$F$13:$F$67)))*N(Mitarbeiter!$E8)/IF(Einstellungen!$C$11="7 Tage",7,5),N('Ist-Stunden'!K8)+(N(Krankheitstage!L8)+N(Krankheitstage!X8))*N($C8))))</f>
        <v/>
      </c>
      <c r="AP8" s="76">
        <f>IF($B8="",0,IF(Einstellungen!$C$10="Ja",MAX(IF(Einstellungen!$C$11="7 Tage",MAX(0,(MIN(DATE(2026,8,0),IF(Mitarbeiter!$D8="",DATE(2026,8,0),Mitarbeiter!$D8),TODAY()))-(MAX(DATE(2026,7,1),Mitarbeiter!$C8))+1),MAX(0,NETWORKDAYS(MAX(DATE(2026,7,1),Mitarbeiter!$C8),MIN(DATE(2026,8,0),IF(Mitarbeiter!$D8="",DATE(2026,8,0),Mitarbeiter!$D8),TODAY()),Einstellungen!$F$13:$F$67)))*N(Mitarbeiter!$E8)/IF(Einstellungen!$C$11="7 Tage",7,5),N('Ist-Stunden'!L8)),MAX(IF(Einstellungen!$C$11="7 Tage",MAX(0,(MIN(DATE(2026,8,0),IF(Mitarbeiter!$D8="",DATE(2026,8,0),Mitarbeiter!$D8),TODAY()))-(MAX(DATE(2026,7,1),Mitarbeiter!$C8))+1),MAX(0,NETWORKDAYS(MAX(DATE(2026,7,1),Mitarbeiter!$C8),MIN(DATE(2026,8,0),IF(Mitarbeiter!$D8="",DATE(2026,8,0),Mitarbeiter!$D8),TODAY()),Einstellungen!$F$13:$F$67)))*N(Mitarbeiter!$E8)/IF(Einstellungen!$C$11="7 Tage",7,5),N('Ist-Stunden'!L8)+(N(Krankheitstage!M8)+N(Krankheitstage!Y8))*N($C8))))</f>
        <v/>
      </c>
      <c r="AQ8" s="76">
        <f>IF($B8="",0,IF(Einstellungen!$C$10="Ja",MAX(IF(Einstellungen!$C$11="7 Tage",MAX(0,(MIN(DATE(2026,9,0),IF(Mitarbeiter!$D8="",DATE(2026,9,0),Mitarbeiter!$D8),TODAY()))-(MAX(DATE(2026,8,1),Mitarbeiter!$C8))+1),MAX(0,NETWORKDAYS(MAX(DATE(2026,8,1),Mitarbeiter!$C8),MIN(DATE(2026,9,0),IF(Mitarbeiter!$D8="",DATE(2026,9,0),Mitarbeiter!$D8),TODAY()),Einstellungen!$F$13:$F$67)))*N(Mitarbeiter!$E8)/IF(Einstellungen!$C$11="7 Tage",7,5),N('Ist-Stunden'!M8)),MAX(IF(Einstellungen!$C$11="7 Tage",MAX(0,(MIN(DATE(2026,9,0),IF(Mitarbeiter!$D8="",DATE(2026,9,0),Mitarbeiter!$D8),TODAY()))-(MAX(DATE(2026,8,1),Mitarbeiter!$C8))+1),MAX(0,NETWORKDAYS(MAX(DATE(2026,8,1),Mitarbeiter!$C8),MIN(DATE(2026,9,0),IF(Mitarbeiter!$D8="",DATE(2026,9,0),Mitarbeiter!$D8),TODAY()),Einstellungen!$F$13:$F$67)))*N(Mitarbeiter!$E8)/IF(Einstellungen!$C$11="7 Tage",7,5),N('Ist-Stunden'!M8)+(N(Krankheitstage!N8)+N(Krankheitstage!Z8))*N($C8))))</f>
        <v/>
      </c>
      <c r="AR8" s="76">
        <f>IF($B8="",0,IF(Einstellungen!$C$10="Ja",MAX(IF(Einstellungen!$C$11="7 Tage",MAX(0,(MIN(DATE(2026,10,0),IF(Mitarbeiter!$D8="",DATE(2026,10,0),Mitarbeiter!$D8),TODAY()))-(MAX(DATE(2026,9,1),Mitarbeiter!$C8))+1),MAX(0,NETWORKDAYS(MAX(DATE(2026,9,1),Mitarbeiter!$C8),MIN(DATE(2026,10,0),IF(Mitarbeiter!$D8="",DATE(2026,10,0),Mitarbeiter!$D8),TODAY()),Einstellungen!$F$13:$F$67)))*N(Mitarbeiter!$E8)/IF(Einstellungen!$C$11="7 Tage",7,5),N('Ist-Stunden'!N8)),MAX(IF(Einstellungen!$C$11="7 Tage",MAX(0,(MIN(DATE(2026,10,0),IF(Mitarbeiter!$D8="",DATE(2026,10,0),Mitarbeiter!$D8),TODAY()))-(MAX(DATE(2026,9,1),Mitarbeiter!$C8))+1),MAX(0,NETWORKDAYS(MAX(DATE(2026,9,1),Mitarbeiter!$C8),MIN(DATE(2026,10,0),IF(Mitarbeiter!$D8="",DATE(2026,10,0),Mitarbeiter!$D8),TODAY()),Einstellungen!$F$13:$F$67)))*N(Mitarbeiter!$E8)/IF(Einstellungen!$C$11="7 Tage",7,5),N('Ist-Stunden'!N8)+(N(Krankheitstage!O8)+N(Krankheitstage!AA8))*N($C8))))</f>
        <v/>
      </c>
      <c r="AS8" s="76">
        <f>IF($B8="",0,IF(Einstellungen!$C$10="Ja",MAX(IF(Einstellungen!$C$11="7 Tage",MAX(0,(MIN(DATE(2026,11,0),IF(Mitarbeiter!$D8="",DATE(2026,11,0),Mitarbeiter!$D8),TODAY()))-(MAX(DATE(2026,10,1),Mitarbeiter!$C8))+1),MAX(0,NETWORKDAYS(MAX(DATE(2026,10,1),Mitarbeiter!$C8),MIN(DATE(2026,11,0),IF(Mitarbeiter!$D8="",DATE(2026,11,0),Mitarbeiter!$D8),TODAY()),Einstellungen!$F$13:$F$67)))*N(Mitarbeiter!$E8)/IF(Einstellungen!$C$11="7 Tage",7,5),N('Ist-Stunden'!O8)),MAX(IF(Einstellungen!$C$11="7 Tage",MAX(0,(MIN(DATE(2026,11,0),IF(Mitarbeiter!$D8="",DATE(2026,11,0),Mitarbeiter!$D8),TODAY()))-(MAX(DATE(2026,10,1),Mitarbeiter!$C8))+1),MAX(0,NETWORKDAYS(MAX(DATE(2026,10,1),Mitarbeiter!$C8),MIN(DATE(2026,11,0),IF(Mitarbeiter!$D8="",DATE(2026,11,0),Mitarbeiter!$D8),TODAY()),Einstellungen!$F$13:$F$67)))*N(Mitarbeiter!$E8)/IF(Einstellungen!$C$11="7 Tage",7,5),N('Ist-Stunden'!O8)+(N(Krankheitstage!P8)+N(Krankheitstage!AB8))*N($C8))))</f>
        <v/>
      </c>
      <c r="AT8" s="76">
        <f>IF($B8="",0,IF(Einstellungen!$C$10="Ja",MAX(IF(Einstellungen!$C$11="7 Tage",MAX(0,(MIN(DATE(2026,12,0),IF(Mitarbeiter!$D8="",DATE(2026,12,0),Mitarbeiter!$D8),TODAY()))-(MAX(DATE(2026,11,1),Mitarbeiter!$C8))+1),MAX(0,NETWORKDAYS(MAX(DATE(2026,11,1),Mitarbeiter!$C8),MIN(DATE(2026,12,0),IF(Mitarbeiter!$D8="",DATE(2026,12,0),Mitarbeiter!$D8),TODAY()),Einstellungen!$F$13:$F$67)))*N(Mitarbeiter!$E8)/IF(Einstellungen!$C$11="7 Tage",7,5),N('Ist-Stunden'!P8)),MAX(IF(Einstellungen!$C$11="7 Tage",MAX(0,(MIN(DATE(2026,12,0),IF(Mitarbeiter!$D8="",DATE(2026,12,0),Mitarbeiter!$D8),TODAY()))-(MAX(DATE(2026,11,1),Mitarbeiter!$C8))+1),MAX(0,NETWORKDAYS(MAX(DATE(2026,11,1),Mitarbeiter!$C8),MIN(DATE(2026,12,0),IF(Mitarbeiter!$D8="",DATE(2026,12,0),Mitarbeiter!$D8),TODAY()),Einstellungen!$F$13:$F$67)))*N(Mitarbeiter!$E8)/IF(Einstellungen!$C$11="7 Tage",7,5),N('Ist-Stunden'!P8)+(N(Krankheitstage!Q8)+N(Krankheitstage!AC8))*N($C8))))</f>
        <v/>
      </c>
      <c r="AU8" s="76">
        <f>IF($B8="",0,IF(Einstellungen!$C$10="Ja",MAX(IF(Einstellungen!$C$11="7 Tage",MAX(0,(MIN(DATE(2026,13,0),IF(Mitarbeiter!$D8="",DATE(2026,13,0),Mitarbeiter!$D8),TODAY()))-(MAX(DATE(2026,12,1),Mitarbeiter!$C8))+1),MAX(0,NETWORKDAYS(MAX(DATE(2026,12,1),Mitarbeiter!$C8),MIN(DATE(2026,13,0),IF(Mitarbeiter!$D8="",DATE(2026,13,0),Mitarbeiter!$D8),TODAY()),Einstellungen!$F$13:$F$67)))*N(Mitarbeiter!$E8)/IF(Einstellungen!$C$11="7 Tage",7,5),N('Ist-Stunden'!Q8)),MAX(IF(Einstellungen!$C$11="7 Tage",MAX(0,(MIN(DATE(2026,13,0),IF(Mitarbeiter!$D8="",DATE(2026,13,0),Mitarbeiter!$D8),TODAY()))-(MAX(DATE(2026,12,1),Mitarbeiter!$C8))+1),MAX(0,NETWORKDAYS(MAX(DATE(2026,12,1),Mitarbeiter!$C8),MIN(DATE(2026,13,0),IF(Mitarbeiter!$D8="",DATE(2026,13,0),Mitarbeiter!$D8),TODAY()),Einstellungen!$F$13:$F$67)))*N(Mitarbeiter!$E8)/IF(Einstellungen!$C$11="7 Tage",7,5),N('Ist-Stunden'!Q8)+(N(Krankheitstage!R8)+N(Krankheitstage!AD8))*N($C8))))</f>
        <v/>
      </c>
      <c r="AV8" s="76">
        <f>IF($B8="",0,IF(Einstellungen!$C$10="Ja",MAX(IF(Einstellungen!$C$11="7 Tage",MAX(0,(MIN(DATE(2027,2,0),IF(Mitarbeiter!$D8="",DATE(2027,2,0),Mitarbeiter!$D8),TODAY()))-(MAX(DATE(2027,1,1),Mitarbeiter!$C8))+1),MAX(0,NETWORKDAYS(MAX(DATE(2027,1,1),Mitarbeiter!$C8),MIN(DATE(2027,2,0),IF(Mitarbeiter!$D8="",DATE(2027,2,0),Mitarbeiter!$D8),TODAY()),Einstellungen!$F$13:$F$67)))*N(Mitarbeiter!$E8)/IF(Einstellungen!$C$11="7 Tage",7,5),N('Ist-Stunden'!R8)),MAX(IF(Einstellungen!$C$11="7 Tage",MAX(0,(MIN(DATE(2027,2,0),IF(Mitarbeiter!$D8="",DATE(2027,2,0),Mitarbeiter!$D8),TODAY()))-(MAX(DATE(2027,1,1),Mitarbeiter!$C8))+1),MAX(0,NETWORKDAYS(MAX(DATE(2027,1,1),Mitarbeiter!$C8),MIN(DATE(2027,2,0),IF(Mitarbeiter!$D8="",DATE(2027,2,0),Mitarbeiter!$D8),TODAY()),Einstellungen!$F$13:$F$67)))*N(Mitarbeiter!$E8)/IF(Einstellungen!$C$11="7 Tage",7,5),N('Ist-Stunden'!R8)+(N(Krankheitstage!AE8)+N(Krankheitstage!AQ8))*N($C8))))</f>
        <v/>
      </c>
      <c r="AW8" s="76">
        <f>IF($B8="",0,IF(Einstellungen!$C$10="Ja",MAX(IF(Einstellungen!$C$11="7 Tage",MAX(0,(MIN(DATE(2027,3,0),IF(Mitarbeiter!$D8="",DATE(2027,3,0),Mitarbeiter!$D8),TODAY()))-(MAX(DATE(2027,2,1),Mitarbeiter!$C8))+1),MAX(0,NETWORKDAYS(MAX(DATE(2027,2,1),Mitarbeiter!$C8),MIN(DATE(2027,3,0),IF(Mitarbeiter!$D8="",DATE(2027,3,0),Mitarbeiter!$D8),TODAY()),Einstellungen!$F$13:$F$67)))*N(Mitarbeiter!$E8)/IF(Einstellungen!$C$11="7 Tage",7,5),N('Ist-Stunden'!S8)),MAX(IF(Einstellungen!$C$11="7 Tage",MAX(0,(MIN(DATE(2027,3,0),IF(Mitarbeiter!$D8="",DATE(2027,3,0),Mitarbeiter!$D8),TODAY()))-(MAX(DATE(2027,2,1),Mitarbeiter!$C8))+1),MAX(0,NETWORKDAYS(MAX(DATE(2027,2,1),Mitarbeiter!$C8),MIN(DATE(2027,3,0),IF(Mitarbeiter!$D8="",DATE(2027,3,0),Mitarbeiter!$D8),TODAY()),Einstellungen!$F$13:$F$67)))*N(Mitarbeiter!$E8)/IF(Einstellungen!$C$11="7 Tage",7,5),N('Ist-Stunden'!S8)+(N(Krankheitstage!AF8)+N(Krankheitstage!AR8))*N($C8))))</f>
        <v/>
      </c>
      <c r="AX8" s="76">
        <f>IF($B8="",0,IF(Einstellungen!$C$10="Ja",MAX(IF(Einstellungen!$C$11="7 Tage",MAX(0,(MIN(DATE(2027,4,0),IF(Mitarbeiter!$D8="",DATE(2027,4,0),Mitarbeiter!$D8),TODAY()))-(MAX(DATE(2027,3,1),Mitarbeiter!$C8))+1),MAX(0,NETWORKDAYS(MAX(DATE(2027,3,1),Mitarbeiter!$C8),MIN(DATE(2027,4,0),IF(Mitarbeiter!$D8="",DATE(2027,4,0),Mitarbeiter!$D8),TODAY()),Einstellungen!$F$13:$F$67)))*N(Mitarbeiter!$E8)/IF(Einstellungen!$C$11="7 Tage",7,5),N('Ist-Stunden'!T8)),MAX(IF(Einstellungen!$C$11="7 Tage",MAX(0,(MIN(DATE(2027,4,0),IF(Mitarbeiter!$D8="",DATE(2027,4,0),Mitarbeiter!$D8),TODAY()))-(MAX(DATE(2027,3,1),Mitarbeiter!$C8))+1),MAX(0,NETWORKDAYS(MAX(DATE(2027,3,1),Mitarbeiter!$C8),MIN(DATE(2027,4,0),IF(Mitarbeiter!$D8="",DATE(2027,4,0),Mitarbeiter!$D8),TODAY()),Einstellungen!$F$13:$F$67)))*N(Mitarbeiter!$E8)/IF(Einstellungen!$C$11="7 Tage",7,5),N('Ist-Stunden'!T8)+(N(Krankheitstage!AG8)+N(Krankheitstage!AS8))*N($C8))))</f>
        <v/>
      </c>
      <c r="AY8" s="76">
        <f>IF($B8="",0,IF(Einstellungen!$C$10="Ja",MAX(IF(Einstellungen!$C$11="7 Tage",MAX(0,(MIN(DATE(2027,5,0),IF(Mitarbeiter!$D8="",DATE(2027,5,0),Mitarbeiter!$D8),TODAY()))-(MAX(DATE(2027,4,1),Mitarbeiter!$C8))+1),MAX(0,NETWORKDAYS(MAX(DATE(2027,4,1),Mitarbeiter!$C8),MIN(DATE(2027,5,0),IF(Mitarbeiter!$D8="",DATE(2027,5,0),Mitarbeiter!$D8),TODAY()),Einstellungen!$F$13:$F$67)))*N(Mitarbeiter!$E8)/IF(Einstellungen!$C$11="7 Tage",7,5),N('Ist-Stunden'!U8)),MAX(IF(Einstellungen!$C$11="7 Tage",MAX(0,(MIN(DATE(2027,5,0),IF(Mitarbeiter!$D8="",DATE(2027,5,0),Mitarbeiter!$D8),TODAY()))-(MAX(DATE(2027,4,1),Mitarbeiter!$C8))+1),MAX(0,NETWORKDAYS(MAX(DATE(2027,4,1),Mitarbeiter!$C8),MIN(DATE(2027,5,0),IF(Mitarbeiter!$D8="",DATE(2027,5,0),Mitarbeiter!$D8),TODAY()),Einstellungen!$F$13:$F$67)))*N(Mitarbeiter!$E8)/IF(Einstellungen!$C$11="7 Tage",7,5),N('Ist-Stunden'!U8)+(N(Krankheitstage!AH8)+N(Krankheitstage!AT8))*N($C8))))</f>
        <v/>
      </c>
      <c r="AZ8" s="76">
        <f>IF($B8="",0,IF(Einstellungen!$C$10="Ja",MAX(IF(Einstellungen!$C$11="7 Tage",MAX(0,(MIN(DATE(2027,6,0),IF(Mitarbeiter!$D8="",DATE(2027,6,0),Mitarbeiter!$D8),TODAY()))-(MAX(DATE(2027,5,1),Mitarbeiter!$C8))+1),MAX(0,NETWORKDAYS(MAX(DATE(2027,5,1),Mitarbeiter!$C8),MIN(DATE(2027,6,0),IF(Mitarbeiter!$D8="",DATE(2027,6,0),Mitarbeiter!$D8),TODAY()),Einstellungen!$F$13:$F$67)))*N(Mitarbeiter!$E8)/IF(Einstellungen!$C$11="7 Tage",7,5),N('Ist-Stunden'!V8)),MAX(IF(Einstellungen!$C$11="7 Tage",MAX(0,(MIN(DATE(2027,6,0),IF(Mitarbeiter!$D8="",DATE(2027,6,0),Mitarbeiter!$D8),TODAY()))-(MAX(DATE(2027,5,1),Mitarbeiter!$C8))+1),MAX(0,NETWORKDAYS(MAX(DATE(2027,5,1),Mitarbeiter!$C8),MIN(DATE(2027,6,0),IF(Mitarbeiter!$D8="",DATE(2027,6,0),Mitarbeiter!$D8),TODAY()),Einstellungen!$F$13:$F$67)))*N(Mitarbeiter!$E8)/IF(Einstellungen!$C$11="7 Tage",7,5),N('Ist-Stunden'!V8)+(N(Krankheitstage!AI8)+N(Krankheitstage!AU8))*N($C8))))</f>
        <v/>
      </c>
      <c r="BA8" s="76">
        <f>IF($B8="",0,IF(Einstellungen!$C$10="Ja",MAX(IF(Einstellungen!$C$11="7 Tage",MAX(0,(MIN(DATE(2027,7,0),IF(Mitarbeiter!$D8="",DATE(2027,7,0),Mitarbeiter!$D8),TODAY()))-(MAX(DATE(2027,6,1),Mitarbeiter!$C8))+1),MAX(0,NETWORKDAYS(MAX(DATE(2027,6,1),Mitarbeiter!$C8),MIN(DATE(2027,7,0),IF(Mitarbeiter!$D8="",DATE(2027,7,0),Mitarbeiter!$D8),TODAY()),Einstellungen!$F$13:$F$67)))*N(Mitarbeiter!$E8)/IF(Einstellungen!$C$11="7 Tage",7,5),N('Ist-Stunden'!W8)),MAX(IF(Einstellungen!$C$11="7 Tage",MAX(0,(MIN(DATE(2027,7,0),IF(Mitarbeiter!$D8="",DATE(2027,7,0),Mitarbeiter!$D8),TODAY()))-(MAX(DATE(2027,6,1),Mitarbeiter!$C8))+1),MAX(0,NETWORKDAYS(MAX(DATE(2027,6,1),Mitarbeiter!$C8),MIN(DATE(2027,7,0),IF(Mitarbeiter!$D8="",DATE(2027,7,0),Mitarbeiter!$D8),TODAY()),Einstellungen!$F$13:$F$67)))*N(Mitarbeiter!$E8)/IF(Einstellungen!$C$11="7 Tage",7,5),N('Ist-Stunden'!W8)+(N(Krankheitstage!AJ8)+N(Krankheitstage!AV8))*N($C8))))</f>
        <v/>
      </c>
      <c r="BB8" s="76">
        <f>IF($B8="",0,IF(Einstellungen!$C$10="Ja",MAX(IF(Einstellungen!$C$11="7 Tage",MAX(0,(MIN(DATE(2027,8,0),IF(Mitarbeiter!$D8="",DATE(2027,8,0),Mitarbeiter!$D8),TODAY()))-(MAX(DATE(2027,7,1),Mitarbeiter!$C8))+1),MAX(0,NETWORKDAYS(MAX(DATE(2027,7,1),Mitarbeiter!$C8),MIN(DATE(2027,8,0),IF(Mitarbeiter!$D8="",DATE(2027,8,0),Mitarbeiter!$D8),TODAY()),Einstellungen!$F$13:$F$67)))*N(Mitarbeiter!$E8)/IF(Einstellungen!$C$11="7 Tage",7,5),N('Ist-Stunden'!X8)),MAX(IF(Einstellungen!$C$11="7 Tage",MAX(0,(MIN(DATE(2027,8,0),IF(Mitarbeiter!$D8="",DATE(2027,8,0),Mitarbeiter!$D8),TODAY()))-(MAX(DATE(2027,7,1),Mitarbeiter!$C8))+1),MAX(0,NETWORKDAYS(MAX(DATE(2027,7,1),Mitarbeiter!$C8),MIN(DATE(2027,8,0),IF(Mitarbeiter!$D8="",DATE(2027,8,0),Mitarbeiter!$D8),TODAY()),Einstellungen!$F$13:$F$67)))*N(Mitarbeiter!$E8)/IF(Einstellungen!$C$11="7 Tage",7,5),N('Ist-Stunden'!X8)+(N(Krankheitstage!AK8)+N(Krankheitstage!AW8))*N($C8))))</f>
        <v/>
      </c>
      <c r="BC8" s="76">
        <f>IF($B8="",0,IF(Einstellungen!$C$10="Ja",MAX(IF(Einstellungen!$C$11="7 Tage",MAX(0,(MIN(DATE(2027,9,0),IF(Mitarbeiter!$D8="",DATE(2027,9,0),Mitarbeiter!$D8),TODAY()))-(MAX(DATE(2027,8,1),Mitarbeiter!$C8))+1),MAX(0,NETWORKDAYS(MAX(DATE(2027,8,1),Mitarbeiter!$C8),MIN(DATE(2027,9,0),IF(Mitarbeiter!$D8="",DATE(2027,9,0),Mitarbeiter!$D8),TODAY()),Einstellungen!$F$13:$F$67)))*N(Mitarbeiter!$E8)/IF(Einstellungen!$C$11="7 Tage",7,5),N('Ist-Stunden'!Y8)),MAX(IF(Einstellungen!$C$11="7 Tage",MAX(0,(MIN(DATE(2027,9,0),IF(Mitarbeiter!$D8="",DATE(2027,9,0),Mitarbeiter!$D8),TODAY()))-(MAX(DATE(2027,8,1),Mitarbeiter!$C8))+1),MAX(0,NETWORKDAYS(MAX(DATE(2027,8,1),Mitarbeiter!$C8),MIN(DATE(2027,9,0),IF(Mitarbeiter!$D8="",DATE(2027,9,0),Mitarbeiter!$D8),TODAY()),Einstellungen!$F$13:$F$67)))*N(Mitarbeiter!$E8)/IF(Einstellungen!$C$11="7 Tage",7,5),N('Ist-Stunden'!Y8)+(N(Krankheitstage!AL8)+N(Krankheitstage!AX8))*N($C8))))</f>
        <v/>
      </c>
      <c r="BD8" s="76">
        <f>IF($B8="",0,IF(Einstellungen!$C$10="Ja",MAX(IF(Einstellungen!$C$11="7 Tage",MAX(0,(MIN(DATE(2027,10,0),IF(Mitarbeiter!$D8="",DATE(2027,10,0),Mitarbeiter!$D8),TODAY()))-(MAX(DATE(2027,9,1),Mitarbeiter!$C8))+1),MAX(0,NETWORKDAYS(MAX(DATE(2027,9,1),Mitarbeiter!$C8),MIN(DATE(2027,10,0),IF(Mitarbeiter!$D8="",DATE(2027,10,0),Mitarbeiter!$D8),TODAY()),Einstellungen!$F$13:$F$67)))*N(Mitarbeiter!$E8)/IF(Einstellungen!$C$11="7 Tage",7,5),N('Ist-Stunden'!Z8)),MAX(IF(Einstellungen!$C$11="7 Tage",MAX(0,(MIN(DATE(2027,10,0),IF(Mitarbeiter!$D8="",DATE(2027,10,0),Mitarbeiter!$D8),TODAY()))-(MAX(DATE(2027,9,1),Mitarbeiter!$C8))+1),MAX(0,NETWORKDAYS(MAX(DATE(2027,9,1),Mitarbeiter!$C8),MIN(DATE(2027,10,0),IF(Mitarbeiter!$D8="",DATE(2027,10,0),Mitarbeiter!$D8),TODAY()),Einstellungen!$F$13:$F$67)))*N(Mitarbeiter!$E8)/IF(Einstellungen!$C$11="7 Tage",7,5),N('Ist-Stunden'!Z8)+(N(Krankheitstage!AM8)+N(Krankheitstage!AY8))*N($C8))))</f>
        <v/>
      </c>
      <c r="BE8" s="76">
        <f>IF($B8="",0,IF(Einstellungen!$C$10="Ja",MAX(IF(Einstellungen!$C$11="7 Tage",MAX(0,(MIN(DATE(2027,11,0),IF(Mitarbeiter!$D8="",DATE(2027,11,0),Mitarbeiter!$D8),TODAY()))-(MAX(DATE(2027,10,1),Mitarbeiter!$C8))+1),MAX(0,NETWORKDAYS(MAX(DATE(2027,10,1),Mitarbeiter!$C8),MIN(DATE(2027,11,0),IF(Mitarbeiter!$D8="",DATE(2027,11,0),Mitarbeiter!$D8),TODAY()),Einstellungen!$F$13:$F$67)))*N(Mitarbeiter!$E8)/IF(Einstellungen!$C$11="7 Tage",7,5),N('Ist-Stunden'!AA8)),MAX(IF(Einstellungen!$C$11="7 Tage",MAX(0,(MIN(DATE(2027,11,0),IF(Mitarbeiter!$D8="",DATE(2027,11,0),Mitarbeiter!$D8),TODAY()))-(MAX(DATE(2027,10,1),Mitarbeiter!$C8))+1),MAX(0,NETWORKDAYS(MAX(DATE(2027,10,1),Mitarbeiter!$C8),MIN(DATE(2027,11,0),IF(Mitarbeiter!$D8="",DATE(2027,11,0),Mitarbeiter!$D8),TODAY()),Einstellungen!$F$13:$F$67)))*N(Mitarbeiter!$E8)/IF(Einstellungen!$C$11="7 Tage",7,5),N('Ist-Stunden'!AA8)+(N(Krankheitstage!AN8)+N(Krankheitstage!AZ8))*N($C8))))</f>
        <v/>
      </c>
      <c r="BF8" s="76">
        <f>IF($B8="",0,IF(Einstellungen!$C$10="Ja",MAX(IF(Einstellungen!$C$11="7 Tage",MAX(0,(MIN(DATE(2027,12,0),IF(Mitarbeiter!$D8="",DATE(2027,12,0),Mitarbeiter!$D8),TODAY()))-(MAX(DATE(2027,11,1),Mitarbeiter!$C8))+1),MAX(0,NETWORKDAYS(MAX(DATE(2027,11,1),Mitarbeiter!$C8),MIN(DATE(2027,12,0),IF(Mitarbeiter!$D8="",DATE(2027,12,0),Mitarbeiter!$D8),TODAY()),Einstellungen!$F$13:$F$67)))*N(Mitarbeiter!$E8)/IF(Einstellungen!$C$11="7 Tage",7,5),N('Ist-Stunden'!AB8)),MAX(IF(Einstellungen!$C$11="7 Tage",MAX(0,(MIN(DATE(2027,12,0),IF(Mitarbeiter!$D8="",DATE(2027,12,0),Mitarbeiter!$D8),TODAY()))-(MAX(DATE(2027,11,1),Mitarbeiter!$C8))+1),MAX(0,NETWORKDAYS(MAX(DATE(2027,11,1),Mitarbeiter!$C8),MIN(DATE(2027,12,0),IF(Mitarbeiter!$D8="",DATE(2027,12,0),Mitarbeiter!$D8),TODAY()),Einstellungen!$F$13:$F$67)))*N(Mitarbeiter!$E8)/IF(Einstellungen!$C$11="7 Tage",7,5),N('Ist-Stunden'!AB8)+(N(Krankheitstage!AO8)+N(Krankheitstage!BA8))*N($C8))))</f>
        <v/>
      </c>
      <c r="BG8" s="76">
        <f>IF($B8="",0,IF(Einstellungen!$C$10="Ja",MAX(IF(Einstellungen!$C$11="7 Tage",MAX(0,(MIN(DATE(2027,13,0),IF(Mitarbeiter!$D8="",DATE(2027,13,0),Mitarbeiter!$D8),TODAY()))-(MAX(DATE(2027,12,1),Mitarbeiter!$C8))+1),MAX(0,NETWORKDAYS(MAX(DATE(2027,12,1),Mitarbeiter!$C8),MIN(DATE(2027,13,0),IF(Mitarbeiter!$D8="",DATE(2027,13,0),Mitarbeiter!$D8),TODAY()),Einstellungen!$F$13:$F$67)))*N(Mitarbeiter!$E8)/IF(Einstellungen!$C$11="7 Tage",7,5),N('Ist-Stunden'!AC8)),MAX(IF(Einstellungen!$C$11="7 Tage",MAX(0,(MIN(DATE(2027,13,0),IF(Mitarbeiter!$D8="",DATE(2027,13,0),Mitarbeiter!$D8),TODAY()))-(MAX(DATE(2027,12,1),Mitarbeiter!$C8))+1),MAX(0,NETWORKDAYS(MAX(DATE(2027,12,1),Mitarbeiter!$C8),MIN(DATE(2027,13,0),IF(Mitarbeiter!$D8="",DATE(2027,13,0),Mitarbeiter!$D8),TODAY()),Einstellungen!$F$13:$F$67)))*N(Mitarbeiter!$E8)/IF(Einstellungen!$C$11="7 Tage",7,5),N('Ist-Stunden'!AC8)+(N(Krankheitstage!AP8)+N(Krankheitstage!BB8))*N($C8))))</f>
        <v/>
      </c>
      <c r="BH8" s="76">
        <f>IF($B8="",0,IF(Einstellungen!$C$10="Ja",MAX(IF(Einstellungen!$C$11="7 Tage",MAX(0,(MIN(DATE(2028,2,0),IF(Mitarbeiter!$D8="",DATE(2028,2,0),Mitarbeiter!$D8),TODAY()))-(MAX(DATE(2028,1,1),Mitarbeiter!$C8))+1),MAX(0,NETWORKDAYS(MAX(DATE(2028,1,1),Mitarbeiter!$C8),MIN(DATE(2028,2,0),IF(Mitarbeiter!$D8="",DATE(2028,2,0),Mitarbeiter!$D8),TODAY()),Einstellungen!$F$13:$F$67)))*N(Mitarbeiter!$E8)/IF(Einstellungen!$C$11="7 Tage",7,5),N('Ist-Stunden'!AD8)),MAX(IF(Einstellungen!$C$11="7 Tage",MAX(0,(MIN(DATE(2028,2,0),IF(Mitarbeiter!$D8="",DATE(2028,2,0),Mitarbeiter!$D8),TODAY()))-(MAX(DATE(2028,1,1),Mitarbeiter!$C8))+1),MAX(0,NETWORKDAYS(MAX(DATE(2028,1,1),Mitarbeiter!$C8),MIN(DATE(2028,2,0),IF(Mitarbeiter!$D8="",DATE(2028,2,0),Mitarbeiter!$D8),TODAY()),Einstellungen!$F$13:$F$67)))*N(Mitarbeiter!$E8)/IF(Einstellungen!$C$11="7 Tage",7,5),N('Ist-Stunden'!AD8)+(N(Krankheitstage!BC8)+N(Krankheitstage!BO8))*N($C8))))</f>
        <v/>
      </c>
      <c r="BI8" s="76">
        <f>IF($B8="",0,IF(Einstellungen!$C$10="Ja",MAX(IF(Einstellungen!$C$11="7 Tage",MAX(0,(MIN(DATE(2028,3,0),IF(Mitarbeiter!$D8="",DATE(2028,3,0),Mitarbeiter!$D8),TODAY()))-(MAX(DATE(2028,2,1),Mitarbeiter!$C8))+1),MAX(0,NETWORKDAYS(MAX(DATE(2028,2,1),Mitarbeiter!$C8),MIN(DATE(2028,3,0),IF(Mitarbeiter!$D8="",DATE(2028,3,0),Mitarbeiter!$D8),TODAY()),Einstellungen!$F$13:$F$67)))*N(Mitarbeiter!$E8)/IF(Einstellungen!$C$11="7 Tage",7,5),N('Ist-Stunden'!AE8)),MAX(IF(Einstellungen!$C$11="7 Tage",MAX(0,(MIN(DATE(2028,3,0),IF(Mitarbeiter!$D8="",DATE(2028,3,0),Mitarbeiter!$D8),TODAY()))-(MAX(DATE(2028,2,1),Mitarbeiter!$C8))+1),MAX(0,NETWORKDAYS(MAX(DATE(2028,2,1),Mitarbeiter!$C8),MIN(DATE(2028,3,0),IF(Mitarbeiter!$D8="",DATE(2028,3,0),Mitarbeiter!$D8),TODAY()),Einstellungen!$F$13:$F$67)))*N(Mitarbeiter!$E8)/IF(Einstellungen!$C$11="7 Tage",7,5),N('Ist-Stunden'!AE8)+(N(Krankheitstage!BD8)+N(Krankheitstage!BP8))*N($C8))))</f>
        <v/>
      </c>
      <c r="BJ8" s="76">
        <f>IF($B8="",0,IF(Einstellungen!$C$10="Ja",MAX(IF(Einstellungen!$C$11="7 Tage",MAX(0,(MIN(DATE(2028,4,0),IF(Mitarbeiter!$D8="",DATE(2028,4,0),Mitarbeiter!$D8),TODAY()))-(MAX(DATE(2028,3,1),Mitarbeiter!$C8))+1),MAX(0,NETWORKDAYS(MAX(DATE(2028,3,1),Mitarbeiter!$C8),MIN(DATE(2028,4,0),IF(Mitarbeiter!$D8="",DATE(2028,4,0),Mitarbeiter!$D8),TODAY()),Einstellungen!$F$13:$F$67)))*N(Mitarbeiter!$E8)/IF(Einstellungen!$C$11="7 Tage",7,5),N('Ist-Stunden'!AF8)),MAX(IF(Einstellungen!$C$11="7 Tage",MAX(0,(MIN(DATE(2028,4,0),IF(Mitarbeiter!$D8="",DATE(2028,4,0),Mitarbeiter!$D8),TODAY()))-(MAX(DATE(2028,3,1),Mitarbeiter!$C8))+1),MAX(0,NETWORKDAYS(MAX(DATE(2028,3,1),Mitarbeiter!$C8),MIN(DATE(2028,4,0),IF(Mitarbeiter!$D8="",DATE(2028,4,0),Mitarbeiter!$D8),TODAY()),Einstellungen!$F$13:$F$67)))*N(Mitarbeiter!$E8)/IF(Einstellungen!$C$11="7 Tage",7,5),N('Ist-Stunden'!AF8)+(N(Krankheitstage!BE8)+N(Krankheitstage!BQ8))*N($C8))))</f>
        <v/>
      </c>
      <c r="BK8" s="76">
        <f>IF($B8="",0,IF(Einstellungen!$C$10="Ja",MAX(IF(Einstellungen!$C$11="7 Tage",MAX(0,(MIN(DATE(2028,5,0),IF(Mitarbeiter!$D8="",DATE(2028,5,0),Mitarbeiter!$D8),TODAY()))-(MAX(DATE(2028,4,1),Mitarbeiter!$C8))+1),MAX(0,NETWORKDAYS(MAX(DATE(2028,4,1),Mitarbeiter!$C8),MIN(DATE(2028,5,0),IF(Mitarbeiter!$D8="",DATE(2028,5,0),Mitarbeiter!$D8),TODAY()),Einstellungen!$F$13:$F$67)))*N(Mitarbeiter!$E8)/IF(Einstellungen!$C$11="7 Tage",7,5),N('Ist-Stunden'!AG8)),MAX(IF(Einstellungen!$C$11="7 Tage",MAX(0,(MIN(DATE(2028,5,0),IF(Mitarbeiter!$D8="",DATE(2028,5,0),Mitarbeiter!$D8),TODAY()))-(MAX(DATE(2028,4,1),Mitarbeiter!$C8))+1),MAX(0,NETWORKDAYS(MAX(DATE(2028,4,1),Mitarbeiter!$C8),MIN(DATE(2028,5,0),IF(Mitarbeiter!$D8="",DATE(2028,5,0),Mitarbeiter!$D8),TODAY()),Einstellungen!$F$13:$F$67)))*N(Mitarbeiter!$E8)/IF(Einstellungen!$C$11="7 Tage",7,5),N('Ist-Stunden'!AG8)+(N(Krankheitstage!BF8)+N(Krankheitstage!BR8))*N($C8))))</f>
        <v/>
      </c>
      <c r="BL8" s="76">
        <f>IF($B8="",0,IF(Einstellungen!$C$10="Ja",MAX(IF(Einstellungen!$C$11="7 Tage",MAX(0,(MIN(DATE(2028,6,0),IF(Mitarbeiter!$D8="",DATE(2028,6,0),Mitarbeiter!$D8),TODAY()))-(MAX(DATE(2028,5,1),Mitarbeiter!$C8))+1),MAX(0,NETWORKDAYS(MAX(DATE(2028,5,1),Mitarbeiter!$C8),MIN(DATE(2028,6,0),IF(Mitarbeiter!$D8="",DATE(2028,6,0),Mitarbeiter!$D8),TODAY()),Einstellungen!$F$13:$F$67)))*N(Mitarbeiter!$E8)/IF(Einstellungen!$C$11="7 Tage",7,5),N('Ist-Stunden'!AH8)),MAX(IF(Einstellungen!$C$11="7 Tage",MAX(0,(MIN(DATE(2028,6,0),IF(Mitarbeiter!$D8="",DATE(2028,6,0),Mitarbeiter!$D8),TODAY()))-(MAX(DATE(2028,5,1),Mitarbeiter!$C8))+1),MAX(0,NETWORKDAYS(MAX(DATE(2028,5,1),Mitarbeiter!$C8),MIN(DATE(2028,6,0),IF(Mitarbeiter!$D8="",DATE(2028,6,0),Mitarbeiter!$D8),TODAY()),Einstellungen!$F$13:$F$67)))*N(Mitarbeiter!$E8)/IF(Einstellungen!$C$11="7 Tage",7,5),N('Ist-Stunden'!AH8)+(N(Krankheitstage!BG8)+N(Krankheitstage!BS8))*N($C8))))</f>
        <v/>
      </c>
      <c r="BM8" s="76">
        <f>IF($B8="",0,IF(Einstellungen!$C$10="Ja",MAX(IF(Einstellungen!$C$11="7 Tage",MAX(0,(MIN(DATE(2028,7,0),IF(Mitarbeiter!$D8="",DATE(2028,7,0),Mitarbeiter!$D8),TODAY()))-(MAX(DATE(2028,6,1),Mitarbeiter!$C8))+1),MAX(0,NETWORKDAYS(MAX(DATE(2028,6,1),Mitarbeiter!$C8),MIN(DATE(2028,7,0),IF(Mitarbeiter!$D8="",DATE(2028,7,0),Mitarbeiter!$D8),TODAY()),Einstellungen!$F$13:$F$67)))*N(Mitarbeiter!$E8)/IF(Einstellungen!$C$11="7 Tage",7,5),N('Ist-Stunden'!AI8)),MAX(IF(Einstellungen!$C$11="7 Tage",MAX(0,(MIN(DATE(2028,7,0),IF(Mitarbeiter!$D8="",DATE(2028,7,0),Mitarbeiter!$D8),TODAY()))-(MAX(DATE(2028,6,1),Mitarbeiter!$C8))+1),MAX(0,NETWORKDAYS(MAX(DATE(2028,6,1),Mitarbeiter!$C8),MIN(DATE(2028,7,0),IF(Mitarbeiter!$D8="",DATE(2028,7,0),Mitarbeiter!$D8),TODAY()),Einstellungen!$F$13:$F$67)))*N(Mitarbeiter!$E8)/IF(Einstellungen!$C$11="7 Tage",7,5),N('Ist-Stunden'!AI8)+(N(Krankheitstage!BH8)+N(Krankheitstage!BT8))*N($C8))))</f>
        <v/>
      </c>
      <c r="BN8" s="76">
        <f>IF($B8="",0,IF(Einstellungen!$C$10="Ja",MAX(IF(Einstellungen!$C$11="7 Tage",MAX(0,(MIN(DATE(2028,8,0),IF(Mitarbeiter!$D8="",DATE(2028,8,0),Mitarbeiter!$D8),TODAY()))-(MAX(DATE(2028,7,1),Mitarbeiter!$C8))+1),MAX(0,NETWORKDAYS(MAX(DATE(2028,7,1),Mitarbeiter!$C8),MIN(DATE(2028,8,0),IF(Mitarbeiter!$D8="",DATE(2028,8,0),Mitarbeiter!$D8),TODAY()),Einstellungen!$F$13:$F$67)))*N(Mitarbeiter!$E8)/IF(Einstellungen!$C$11="7 Tage",7,5),N('Ist-Stunden'!AJ8)),MAX(IF(Einstellungen!$C$11="7 Tage",MAX(0,(MIN(DATE(2028,8,0),IF(Mitarbeiter!$D8="",DATE(2028,8,0),Mitarbeiter!$D8),TODAY()))-(MAX(DATE(2028,7,1),Mitarbeiter!$C8))+1),MAX(0,NETWORKDAYS(MAX(DATE(2028,7,1),Mitarbeiter!$C8),MIN(DATE(2028,8,0),IF(Mitarbeiter!$D8="",DATE(2028,8,0),Mitarbeiter!$D8),TODAY()),Einstellungen!$F$13:$F$67)))*N(Mitarbeiter!$E8)/IF(Einstellungen!$C$11="7 Tage",7,5),N('Ist-Stunden'!AJ8)+(N(Krankheitstage!BI8)+N(Krankheitstage!BU8))*N($C8))))</f>
        <v/>
      </c>
      <c r="BO8" s="76">
        <f>IF($B8="",0,IF(Einstellungen!$C$10="Ja",MAX(IF(Einstellungen!$C$11="7 Tage",MAX(0,(MIN(DATE(2028,9,0),IF(Mitarbeiter!$D8="",DATE(2028,9,0),Mitarbeiter!$D8),TODAY()))-(MAX(DATE(2028,8,1),Mitarbeiter!$C8))+1),MAX(0,NETWORKDAYS(MAX(DATE(2028,8,1),Mitarbeiter!$C8),MIN(DATE(2028,9,0),IF(Mitarbeiter!$D8="",DATE(2028,9,0),Mitarbeiter!$D8),TODAY()),Einstellungen!$F$13:$F$67)))*N(Mitarbeiter!$E8)/IF(Einstellungen!$C$11="7 Tage",7,5),N('Ist-Stunden'!AK8)),MAX(IF(Einstellungen!$C$11="7 Tage",MAX(0,(MIN(DATE(2028,9,0),IF(Mitarbeiter!$D8="",DATE(2028,9,0),Mitarbeiter!$D8),TODAY()))-(MAX(DATE(2028,8,1),Mitarbeiter!$C8))+1),MAX(0,NETWORKDAYS(MAX(DATE(2028,8,1),Mitarbeiter!$C8),MIN(DATE(2028,9,0),IF(Mitarbeiter!$D8="",DATE(2028,9,0),Mitarbeiter!$D8),TODAY()),Einstellungen!$F$13:$F$67)))*N(Mitarbeiter!$E8)/IF(Einstellungen!$C$11="7 Tage",7,5),N('Ist-Stunden'!AK8)+(N(Krankheitstage!BJ8)+N(Krankheitstage!BV8))*N($C8))))</f>
        <v/>
      </c>
      <c r="BP8" s="76">
        <f>IF($B8="",0,IF(Einstellungen!$C$10="Ja",MAX(IF(Einstellungen!$C$11="7 Tage",MAX(0,(MIN(DATE(2028,10,0),IF(Mitarbeiter!$D8="",DATE(2028,10,0),Mitarbeiter!$D8),TODAY()))-(MAX(DATE(2028,9,1),Mitarbeiter!$C8))+1),MAX(0,NETWORKDAYS(MAX(DATE(2028,9,1),Mitarbeiter!$C8),MIN(DATE(2028,10,0),IF(Mitarbeiter!$D8="",DATE(2028,10,0),Mitarbeiter!$D8),TODAY()),Einstellungen!$F$13:$F$67)))*N(Mitarbeiter!$E8)/IF(Einstellungen!$C$11="7 Tage",7,5),N('Ist-Stunden'!AL8)),MAX(IF(Einstellungen!$C$11="7 Tage",MAX(0,(MIN(DATE(2028,10,0),IF(Mitarbeiter!$D8="",DATE(2028,10,0),Mitarbeiter!$D8),TODAY()))-(MAX(DATE(2028,9,1),Mitarbeiter!$C8))+1),MAX(0,NETWORKDAYS(MAX(DATE(2028,9,1),Mitarbeiter!$C8),MIN(DATE(2028,10,0),IF(Mitarbeiter!$D8="",DATE(2028,10,0),Mitarbeiter!$D8),TODAY()),Einstellungen!$F$13:$F$67)))*N(Mitarbeiter!$E8)/IF(Einstellungen!$C$11="7 Tage",7,5),N('Ist-Stunden'!AL8)+(N(Krankheitstage!BK8)+N(Krankheitstage!BW8))*N($C8))))</f>
        <v/>
      </c>
      <c r="BQ8" s="76">
        <f>IF($B8="",0,IF(Einstellungen!$C$10="Ja",MAX(IF(Einstellungen!$C$11="7 Tage",MAX(0,(MIN(DATE(2028,11,0),IF(Mitarbeiter!$D8="",DATE(2028,11,0),Mitarbeiter!$D8),TODAY()))-(MAX(DATE(2028,10,1),Mitarbeiter!$C8))+1),MAX(0,NETWORKDAYS(MAX(DATE(2028,10,1),Mitarbeiter!$C8),MIN(DATE(2028,11,0),IF(Mitarbeiter!$D8="",DATE(2028,11,0),Mitarbeiter!$D8),TODAY()),Einstellungen!$F$13:$F$67)))*N(Mitarbeiter!$E8)/IF(Einstellungen!$C$11="7 Tage",7,5),N('Ist-Stunden'!AM8)),MAX(IF(Einstellungen!$C$11="7 Tage",MAX(0,(MIN(DATE(2028,11,0),IF(Mitarbeiter!$D8="",DATE(2028,11,0),Mitarbeiter!$D8),TODAY()))-(MAX(DATE(2028,10,1),Mitarbeiter!$C8))+1),MAX(0,NETWORKDAYS(MAX(DATE(2028,10,1),Mitarbeiter!$C8),MIN(DATE(2028,11,0),IF(Mitarbeiter!$D8="",DATE(2028,11,0),Mitarbeiter!$D8),TODAY()),Einstellungen!$F$13:$F$67)))*N(Mitarbeiter!$E8)/IF(Einstellungen!$C$11="7 Tage",7,5),N('Ist-Stunden'!AM8)+(N(Krankheitstage!BL8)+N(Krankheitstage!BX8))*N($C8))))</f>
        <v/>
      </c>
      <c r="BR8" s="76">
        <f>IF($B8="",0,IF(Einstellungen!$C$10="Ja",MAX(IF(Einstellungen!$C$11="7 Tage",MAX(0,(MIN(DATE(2028,12,0),IF(Mitarbeiter!$D8="",DATE(2028,12,0),Mitarbeiter!$D8),TODAY()))-(MAX(DATE(2028,11,1),Mitarbeiter!$C8))+1),MAX(0,NETWORKDAYS(MAX(DATE(2028,11,1),Mitarbeiter!$C8),MIN(DATE(2028,12,0),IF(Mitarbeiter!$D8="",DATE(2028,12,0),Mitarbeiter!$D8),TODAY()),Einstellungen!$F$13:$F$67)))*N(Mitarbeiter!$E8)/IF(Einstellungen!$C$11="7 Tage",7,5),N('Ist-Stunden'!AN8)),MAX(IF(Einstellungen!$C$11="7 Tage",MAX(0,(MIN(DATE(2028,12,0),IF(Mitarbeiter!$D8="",DATE(2028,12,0),Mitarbeiter!$D8),TODAY()))-(MAX(DATE(2028,11,1),Mitarbeiter!$C8))+1),MAX(0,NETWORKDAYS(MAX(DATE(2028,11,1),Mitarbeiter!$C8),MIN(DATE(2028,12,0),IF(Mitarbeiter!$D8="",DATE(2028,12,0),Mitarbeiter!$D8),TODAY()),Einstellungen!$F$13:$F$67)))*N(Mitarbeiter!$E8)/IF(Einstellungen!$C$11="7 Tage",7,5),N('Ist-Stunden'!AN8)+(N(Krankheitstage!BM8)+N(Krankheitstage!BY8))*N($C8))))</f>
        <v/>
      </c>
      <c r="BS8" s="76">
        <f>IF($B8="",0,IF(Einstellungen!$C$10="Ja",MAX(IF(Einstellungen!$C$11="7 Tage",MAX(0,(MIN(DATE(2028,13,0),IF(Mitarbeiter!$D8="",DATE(2028,13,0),Mitarbeiter!$D8),TODAY()))-(MAX(DATE(2028,12,1),Mitarbeiter!$C8))+1),MAX(0,NETWORKDAYS(MAX(DATE(2028,12,1),Mitarbeiter!$C8),MIN(DATE(2028,13,0),IF(Mitarbeiter!$D8="",DATE(2028,13,0),Mitarbeiter!$D8),TODAY()),Einstellungen!$F$13:$F$67)))*N(Mitarbeiter!$E8)/IF(Einstellungen!$C$11="7 Tage",7,5),N('Ist-Stunden'!AO8)),MAX(IF(Einstellungen!$C$11="7 Tage",MAX(0,(MIN(DATE(2028,13,0),IF(Mitarbeiter!$D8="",DATE(2028,13,0),Mitarbeiter!$D8),TODAY()))-(MAX(DATE(2028,12,1),Mitarbeiter!$C8))+1),MAX(0,NETWORKDAYS(MAX(DATE(2028,12,1),Mitarbeiter!$C8),MIN(DATE(2028,13,0),IF(Mitarbeiter!$D8="",DATE(2028,13,0),Mitarbeiter!$D8),TODAY()),Einstellungen!$F$13:$F$67)))*N(Mitarbeiter!$E8)/IF(Einstellungen!$C$11="7 Tage",7,5),N('Ist-Stunden'!AO8)+(N(Krankheitstage!BN8)+N(Krankheitstage!BZ8))*N($C8))))</f>
        <v/>
      </c>
      <c r="BT8" s="76">
        <f>IF($B8="",0,IF(Einstellungen!$C$10="Ja",MAX(IF(Einstellungen!$C$11="7 Tage",MAX(0,(MIN(DATE(2029,2,0),IF(Mitarbeiter!$D8="",DATE(2029,2,0),Mitarbeiter!$D8),TODAY()))-(MAX(DATE(2029,1,1),Mitarbeiter!$C8))+1),MAX(0,NETWORKDAYS(MAX(DATE(2029,1,1),Mitarbeiter!$C8),MIN(DATE(2029,2,0),IF(Mitarbeiter!$D8="",DATE(2029,2,0),Mitarbeiter!$D8),TODAY()),Einstellungen!$F$13:$F$67)))*N(Mitarbeiter!$E8)/IF(Einstellungen!$C$11="7 Tage",7,5),N('Ist-Stunden'!AP8)),MAX(IF(Einstellungen!$C$11="7 Tage",MAX(0,(MIN(DATE(2029,2,0),IF(Mitarbeiter!$D8="",DATE(2029,2,0),Mitarbeiter!$D8),TODAY()))-(MAX(DATE(2029,1,1),Mitarbeiter!$C8))+1),MAX(0,NETWORKDAYS(MAX(DATE(2029,1,1),Mitarbeiter!$C8),MIN(DATE(2029,2,0),IF(Mitarbeiter!$D8="",DATE(2029,2,0),Mitarbeiter!$D8),TODAY()),Einstellungen!$F$13:$F$67)))*N(Mitarbeiter!$E8)/IF(Einstellungen!$C$11="7 Tage",7,5),N('Ist-Stunden'!AP8)+(N(Krankheitstage!CA8)+N(Krankheitstage!CM8))*N($C8))))</f>
        <v/>
      </c>
      <c r="BU8" s="76">
        <f>IF($B8="",0,IF(Einstellungen!$C$10="Ja",MAX(IF(Einstellungen!$C$11="7 Tage",MAX(0,(MIN(DATE(2029,3,0),IF(Mitarbeiter!$D8="",DATE(2029,3,0),Mitarbeiter!$D8),TODAY()))-(MAX(DATE(2029,2,1),Mitarbeiter!$C8))+1),MAX(0,NETWORKDAYS(MAX(DATE(2029,2,1),Mitarbeiter!$C8),MIN(DATE(2029,3,0),IF(Mitarbeiter!$D8="",DATE(2029,3,0),Mitarbeiter!$D8),TODAY()),Einstellungen!$F$13:$F$67)))*N(Mitarbeiter!$E8)/IF(Einstellungen!$C$11="7 Tage",7,5),N('Ist-Stunden'!AQ8)),MAX(IF(Einstellungen!$C$11="7 Tage",MAX(0,(MIN(DATE(2029,3,0),IF(Mitarbeiter!$D8="",DATE(2029,3,0),Mitarbeiter!$D8),TODAY()))-(MAX(DATE(2029,2,1),Mitarbeiter!$C8))+1),MAX(0,NETWORKDAYS(MAX(DATE(2029,2,1),Mitarbeiter!$C8),MIN(DATE(2029,3,0),IF(Mitarbeiter!$D8="",DATE(2029,3,0),Mitarbeiter!$D8),TODAY()),Einstellungen!$F$13:$F$67)))*N(Mitarbeiter!$E8)/IF(Einstellungen!$C$11="7 Tage",7,5),N('Ist-Stunden'!AQ8)+(N(Krankheitstage!CB8)+N(Krankheitstage!CN8))*N($C8))))</f>
        <v/>
      </c>
      <c r="BV8" s="76">
        <f>IF($B8="",0,IF(Einstellungen!$C$10="Ja",MAX(IF(Einstellungen!$C$11="7 Tage",MAX(0,(MIN(DATE(2029,4,0),IF(Mitarbeiter!$D8="",DATE(2029,4,0),Mitarbeiter!$D8),TODAY()))-(MAX(DATE(2029,3,1),Mitarbeiter!$C8))+1),MAX(0,NETWORKDAYS(MAX(DATE(2029,3,1),Mitarbeiter!$C8),MIN(DATE(2029,4,0),IF(Mitarbeiter!$D8="",DATE(2029,4,0),Mitarbeiter!$D8),TODAY()),Einstellungen!$F$13:$F$67)))*N(Mitarbeiter!$E8)/IF(Einstellungen!$C$11="7 Tage",7,5),N('Ist-Stunden'!AR8)),MAX(IF(Einstellungen!$C$11="7 Tage",MAX(0,(MIN(DATE(2029,4,0),IF(Mitarbeiter!$D8="",DATE(2029,4,0),Mitarbeiter!$D8),TODAY()))-(MAX(DATE(2029,3,1),Mitarbeiter!$C8))+1),MAX(0,NETWORKDAYS(MAX(DATE(2029,3,1),Mitarbeiter!$C8),MIN(DATE(2029,4,0),IF(Mitarbeiter!$D8="",DATE(2029,4,0),Mitarbeiter!$D8),TODAY()),Einstellungen!$F$13:$F$67)))*N(Mitarbeiter!$E8)/IF(Einstellungen!$C$11="7 Tage",7,5),N('Ist-Stunden'!AR8)+(N(Krankheitstage!CC8)+N(Krankheitstage!CO8))*N($C8))))</f>
        <v/>
      </c>
      <c r="BW8" s="76">
        <f>IF($B8="",0,IF(Einstellungen!$C$10="Ja",MAX(IF(Einstellungen!$C$11="7 Tage",MAX(0,(MIN(DATE(2029,5,0),IF(Mitarbeiter!$D8="",DATE(2029,5,0),Mitarbeiter!$D8),TODAY()))-(MAX(DATE(2029,4,1),Mitarbeiter!$C8))+1),MAX(0,NETWORKDAYS(MAX(DATE(2029,4,1),Mitarbeiter!$C8),MIN(DATE(2029,5,0),IF(Mitarbeiter!$D8="",DATE(2029,5,0),Mitarbeiter!$D8),TODAY()),Einstellungen!$F$13:$F$67)))*N(Mitarbeiter!$E8)/IF(Einstellungen!$C$11="7 Tage",7,5),N('Ist-Stunden'!AS8)),MAX(IF(Einstellungen!$C$11="7 Tage",MAX(0,(MIN(DATE(2029,5,0),IF(Mitarbeiter!$D8="",DATE(2029,5,0),Mitarbeiter!$D8),TODAY()))-(MAX(DATE(2029,4,1),Mitarbeiter!$C8))+1),MAX(0,NETWORKDAYS(MAX(DATE(2029,4,1),Mitarbeiter!$C8),MIN(DATE(2029,5,0),IF(Mitarbeiter!$D8="",DATE(2029,5,0),Mitarbeiter!$D8),TODAY()),Einstellungen!$F$13:$F$67)))*N(Mitarbeiter!$E8)/IF(Einstellungen!$C$11="7 Tage",7,5),N('Ist-Stunden'!AS8)+(N(Krankheitstage!CD8)+N(Krankheitstage!CP8))*N($C8))))</f>
        <v/>
      </c>
      <c r="BX8" s="76">
        <f>IF($B8="",0,IF(Einstellungen!$C$10="Ja",MAX(IF(Einstellungen!$C$11="7 Tage",MAX(0,(MIN(DATE(2029,6,0),IF(Mitarbeiter!$D8="",DATE(2029,6,0),Mitarbeiter!$D8),TODAY()))-(MAX(DATE(2029,5,1),Mitarbeiter!$C8))+1),MAX(0,NETWORKDAYS(MAX(DATE(2029,5,1),Mitarbeiter!$C8),MIN(DATE(2029,6,0),IF(Mitarbeiter!$D8="",DATE(2029,6,0),Mitarbeiter!$D8),TODAY()),Einstellungen!$F$13:$F$67)))*N(Mitarbeiter!$E8)/IF(Einstellungen!$C$11="7 Tage",7,5),N('Ist-Stunden'!AT8)),MAX(IF(Einstellungen!$C$11="7 Tage",MAX(0,(MIN(DATE(2029,6,0),IF(Mitarbeiter!$D8="",DATE(2029,6,0),Mitarbeiter!$D8),TODAY()))-(MAX(DATE(2029,5,1),Mitarbeiter!$C8))+1),MAX(0,NETWORKDAYS(MAX(DATE(2029,5,1),Mitarbeiter!$C8),MIN(DATE(2029,6,0),IF(Mitarbeiter!$D8="",DATE(2029,6,0),Mitarbeiter!$D8),TODAY()),Einstellungen!$F$13:$F$67)))*N(Mitarbeiter!$E8)/IF(Einstellungen!$C$11="7 Tage",7,5),N('Ist-Stunden'!AT8)+(N(Krankheitstage!CE8)+N(Krankheitstage!CQ8))*N($C8))))</f>
        <v/>
      </c>
      <c r="BY8" s="76">
        <f>IF($B8="",0,IF(Einstellungen!$C$10="Ja",MAX(IF(Einstellungen!$C$11="7 Tage",MAX(0,(MIN(DATE(2029,7,0),IF(Mitarbeiter!$D8="",DATE(2029,7,0),Mitarbeiter!$D8),TODAY()))-(MAX(DATE(2029,6,1),Mitarbeiter!$C8))+1),MAX(0,NETWORKDAYS(MAX(DATE(2029,6,1),Mitarbeiter!$C8),MIN(DATE(2029,7,0),IF(Mitarbeiter!$D8="",DATE(2029,7,0),Mitarbeiter!$D8),TODAY()),Einstellungen!$F$13:$F$67)))*N(Mitarbeiter!$E8)/IF(Einstellungen!$C$11="7 Tage",7,5),N('Ist-Stunden'!AU8)),MAX(IF(Einstellungen!$C$11="7 Tage",MAX(0,(MIN(DATE(2029,7,0),IF(Mitarbeiter!$D8="",DATE(2029,7,0),Mitarbeiter!$D8),TODAY()))-(MAX(DATE(2029,6,1),Mitarbeiter!$C8))+1),MAX(0,NETWORKDAYS(MAX(DATE(2029,6,1),Mitarbeiter!$C8),MIN(DATE(2029,7,0),IF(Mitarbeiter!$D8="",DATE(2029,7,0),Mitarbeiter!$D8),TODAY()),Einstellungen!$F$13:$F$67)))*N(Mitarbeiter!$E8)/IF(Einstellungen!$C$11="7 Tage",7,5),N('Ist-Stunden'!AU8)+(N(Krankheitstage!CF8)+N(Krankheitstage!CR8))*N($C8))))</f>
        <v/>
      </c>
      <c r="BZ8" s="76">
        <f>IF($B8="",0,IF(Einstellungen!$C$10="Ja",MAX(IF(Einstellungen!$C$11="7 Tage",MAX(0,(MIN(DATE(2029,8,0),IF(Mitarbeiter!$D8="",DATE(2029,8,0),Mitarbeiter!$D8),TODAY()))-(MAX(DATE(2029,7,1),Mitarbeiter!$C8))+1),MAX(0,NETWORKDAYS(MAX(DATE(2029,7,1),Mitarbeiter!$C8),MIN(DATE(2029,8,0),IF(Mitarbeiter!$D8="",DATE(2029,8,0),Mitarbeiter!$D8),TODAY()),Einstellungen!$F$13:$F$67)))*N(Mitarbeiter!$E8)/IF(Einstellungen!$C$11="7 Tage",7,5),N('Ist-Stunden'!AV8)),MAX(IF(Einstellungen!$C$11="7 Tage",MAX(0,(MIN(DATE(2029,8,0),IF(Mitarbeiter!$D8="",DATE(2029,8,0),Mitarbeiter!$D8),TODAY()))-(MAX(DATE(2029,7,1),Mitarbeiter!$C8))+1),MAX(0,NETWORKDAYS(MAX(DATE(2029,7,1),Mitarbeiter!$C8),MIN(DATE(2029,8,0),IF(Mitarbeiter!$D8="",DATE(2029,8,0),Mitarbeiter!$D8),TODAY()),Einstellungen!$F$13:$F$67)))*N(Mitarbeiter!$E8)/IF(Einstellungen!$C$11="7 Tage",7,5),N('Ist-Stunden'!AV8)+(N(Krankheitstage!CG8)+N(Krankheitstage!CS8))*N($C8))))</f>
        <v/>
      </c>
      <c r="CA8" s="76">
        <f>IF($B8="",0,IF(Einstellungen!$C$10="Ja",MAX(IF(Einstellungen!$C$11="7 Tage",MAX(0,(MIN(DATE(2029,9,0),IF(Mitarbeiter!$D8="",DATE(2029,9,0),Mitarbeiter!$D8),TODAY()))-(MAX(DATE(2029,8,1),Mitarbeiter!$C8))+1),MAX(0,NETWORKDAYS(MAX(DATE(2029,8,1),Mitarbeiter!$C8),MIN(DATE(2029,9,0),IF(Mitarbeiter!$D8="",DATE(2029,9,0),Mitarbeiter!$D8),TODAY()),Einstellungen!$F$13:$F$67)))*N(Mitarbeiter!$E8)/IF(Einstellungen!$C$11="7 Tage",7,5),N('Ist-Stunden'!AW8)),MAX(IF(Einstellungen!$C$11="7 Tage",MAX(0,(MIN(DATE(2029,9,0),IF(Mitarbeiter!$D8="",DATE(2029,9,0),Mitarbeiter!$D8),TODAY()))-(MAX(DATE(2029,8,1),Mitarbeiter!$C8))+1),MAX(0,NETWORKDAYS(MAX(DATE(2029,8,1),Mitarbeiter!$C8),MIN(DATE(2029,9,0),IF(Mitarbeiter!$D8="",DATE(2029,9,0),Mitarbeiter!$D8),TODAY()),Einstellungen!$F$13:$F$67)))*N(Mitarbeiter!$E8)/IF(Einstellungen!$C$11="7 Tage",7,5),N('Ist-Stunden'!AW8)+(N(Krankheitstage!CH8)+N(Krankheitstage!CT8))*N($C8))))</f>
        <v/>
      </c>
      <c r="CB8" s="76">
        <f>IF($B8="",0,IF(Einstellungen!$C$10="Ja",MAX(IF(Einstellungen!$C$11="7 Tage",MAX(0,(MIN(DATE(2029,10,0),IF(Mitarbeiter!$D8="",DATE(2029,10,0),Mitarbeiter!$D8),TODAY()))-(MAX(DATE(2029,9,1),Mitarbeiter!$C8))+1),MAX(0,NETWORKDAYS(MAX(DATE(2029,9,1),Mitarbeiter!$C8),MIN(DATE(2029,10,0),IF(Mitarbeiter!$D8="",DATE(2029,10,0),Mitarbeiter!$D8),TODAY()),Einstellungen!$F$13:$F$67)))*N(Mitarbeiter!$E8)/IF(Einstellungen!$C$11="7 Tage",7,5),N('Ist-Stunden'!AX8)),MAX(IF(Einstellungen!$C$11="7 Tage",MAX(0,(MIN(DATE(2029,10,0),IF(Mitarbeiter!$D8="",DATE(2029,10,0),Mitarbeiter!$D8),TODAY()))-(MAX(DATE(2029,9,1),Mitarbeiter!$C8))+1),MAX(0,NETWORKDAYS(MAX(DATE(2029,9,1),Mitarbeiter!$C8),MIN(DATE(2029,10,0),IF(Mitarbeiter!$D8="",DATE(2029,10,0),Mitarbeiter!$D8),TODAY()),Einstellungen!$F$13:$F$67)))*N(Mitarbeiter!$E8)/IF(Einstellungen!$C$11="7 Tage",7,5),N('Ist-Stunden'!AX8)+(N(Krankheitstage!CI8)+N(Krankheitstage!CU8))*N($C8))))</f>
        <v/>
      </c>
      <c r="CC8" s="76">
        <f>IF($B8="",0,IF(Einstellungen!$C$10="Ja",MAX(IF(Einstellungen!$C$11="7 Tage",MAX(0,(MIN(DATE(2029,11,0),IF(Mitarbeiter!$D8="",DATE(2029,11,0),Mitarbeiter!$D8),TODAY()))-(MAX(DATE(2029,10,1),Mitarbeiter!$C8))+1),MAX(0,NETWORKDAYS(MAX(DATE(2029,10,1),Mitarbeiter!$C8),MIN(DATE(2029,11,0),IF(Mitarbeiter!$D8="",DATE(2029,11,0),Mitarbeiter!$D8),TODAY()),Einstellungen!$F$13:$F$67)))*N(Mitarbeiter!$E8)/IF(Einstellungen!$C$11="7 Tage",7,5),N('Ist-Stunden'!AY8)),MAX(IF(Einstellungen!$C$11="7 Tage",MAX(0,(MIN(DATE(2029,11,0),IF(Mitarbeiter!$D8="",DATE(2029,11,0),Mitarbeiter!$D8),TODAY()))-(MAX(DATE(2029,10,1),Mitarbeiter!$C8))+1),MAX(0,NETWORKDAYS(MAX(DATE(2029,10,1),Mitarbeiter!$C8),MIN(DATE(2029,11,0),IF(Mitarbeiter!$D8="",DATE(2029,11,0),Mitarbeiter!$D8),TODAY()),Einstellungen!$F$13:$F$67)))*N(Mitarbeiter!$E8)/IF(Einstellungen!$C$11="7 Tage",7,5),N('Ist-Stunden'!AY8)+(N(Krankheitstage!CJ8)+N(Krankheitstage!CV8))*N($C8))))</f>
        <v/>
      </c>
      <c r="CD8" s="76">
        <f>IF($B8="",0,IF(Einstellungen!$C$10="Ja",MAX(IF(Einstellungen!$C$11="7 Tage",MAX(0,(MIN(DATE(2029,12,0),IF(Mitarbeiter!$D8="",DATE(2029,12,0),Mitarbeiter!$D8),TODAY()))-(MAX(DATE(2029,11,1),Mitarbeiter!$C8))+1),MAX(0,NETWORKDAYS(MAX(DATE(2029,11,1),Mitarbeiter!$C8),MIN(DATE(2029,12,0),IF(Mitarbeiter!$D8="",DATE(2029,12,0),Mitarbeiter!$D8),TODAY()),Einstellungen!$F$13:$F$67)))*N(Mitarbeiter!$E8)/IF(Einstellungen!$C$11="7 Tage",7,5),N('Ist-Stunden'!AZ8)),MAX(IF(Einstellungen!$C$11="7 Tage",MAX(0,(MIN(DATE(2029,12,0),IF(Mitarbeiter!$D8="",DATE(2029,12,0),Mitarbeiter!$D8),TODAY()))-(MAX(DATE(2029,11,1),Mitarbeiter!$C8))+1),MAX(0,NETWORKDAYS(MAX(DATE(2029,11,1),Mitarbeiter!$C8),MIN(DATE(2029,12,0),IF(Mitarbeiter!$D8="",DATE(2029,12,0),Mitarbeiter!$D8),TODAY()),Einstellungen!$F$13:$F$67)))*N(Mitarbeiter!$E8)/IF(Einstellungen!$C$11="7 Tage",7,5),N('Ist-Stunden'!AZ8)+(N(Krankheitstage!CK8)+N(Krankheitstage!CW8))*N($C8))))</f>
        <v/>
      </c>
      <c r="CE8" s="76">
        <f>IF($B8="",0,IF(Einstellungen!$C$10="Ja",MAX(IF(Einstellungen!$C$11="7 Tage",MAX(0,(MIN(DATE(2029,13,0),IF(Mitarbeiter!$D8="",DATE(2029,13,0),Mitarbeiter!$D8),TODAY()))-(MAX(DATE(2029,12,1),Mitarbeiter!$C8))+1),MAX(0,NETWORKDAYS(MAX(DATE(2029,12,1),Mitarbeiter!$C8),MIN(DATE(2029,13,0),IF(Mitarbeiter!$D8="",DATE(2029,13,0),Mitarbeiter!$D8),TODAY()),Einstellungen!$F$13:$F$67)))*N(Mitarbeiter!$E8)/IF(Einstellungen!$C$11="7 Tage",7,5),N('Ist-Stunden'!BA8)),MAX(IF(Einstellungen!$C$11="7 Tage",MAX(0,(MIN(DATE(2029,13,0),IF(Mitarbeiter!$D8="",DATE(2029,13,0),Mitarbeiter!$D8),TODAY()))-(MAX(DATE(2029,12,1),Mitarbeiter!$C8))+1),MAX(0,NETWORKDAYS(MAX(DATE(2029,12,1),Mitarbeiter!$C8),MIN(DATE(2029,13,0),IF(Mitarbeiter!$D8="",DATE(2029,13,0),Mitarbeiter!$D8),TODAY()),Einstellungen!$F$13:$F$67)))*N(Mitarbeiter!$E8)/IF(Einstellungen!$C$11="7 Tage",7,5),N('Ist-Stunden'!BA8)+(N(Krankheitstage!CL8)+N(Krankheitstage!CX8))*N($C8))))</f>
        <v/>
      </c>
      <c r="CF8" s="76">
        <f>IF($B8="",0,IF(Einstellungen!$C$10="Ja",MAX(IF(Einstellungen!$C$11="7 Tage",MAX(0,(MIN(DATE(2030,2,0),IF(Mitarbeiter!$D8="",DATE(2030,2,0),Mitarbeiter!$D8),TODAY()))-(MAX(DATE(2030,1,1),Mitarbeiter!$C8))+1),MAX(0,NETWORKDAYS(MAX(DATE(2030,1,1),Mitarbeiter!$C8),MIN(DATE(2030,2,0),IF(Mitarbeiter!$D8="",DATE(2030,2,0),Mitarbeiter!$D8),TODAY()),Einstellungen!$F$13:$F$67)))*N(Mitarbeiter!$E8)/IF(Einstellungen!$C$11="7 Tage",7,5),N('Ist-Stunden'!BB8)),MAX(IF(Einstellungen!$C$11="7 Tage",MAX(0,(MIN(DATE(2030,2,0),IF(Mitarbeiter!$D8="",DATE(2030,2,0),Mitarbeiter!$D8),TODAY()))-(MAX(DATE(2030,1,1),Mitarbeiter!$C8))+1),MAX(0,NETWORKDAYS(MAX(DATE(2030,1,1),Mitarbeiter!$C8),MIN(DATE(2030,2,0),IF(Mitarbeiter!$D8="",DATE(2030,2,0),Mitarbeiter!$D8),TODAY()),Einstellungen!$F$13:$F$67)))*N(Mitarbeiter!$E8)/IF(Einstellungen!$C$11="7 Tage",7,5),N('Ist-Stunden'!BB8)+(N(Krankheitstage!CY8)+N(Krankheitstage!DK8))*N($C8))))</f>
        <v/>
      </c>
      <c r="CG8" s="76">
        <f>IF($B8="",0,IF(Einstellungen!$C$10="Ja",MAX(IF(Einstellungen!$C$11="7 Tage",MAX(0,(MIN(DATE(2030,3,0),IF(Mitarbeiter!$D8="",DATE(2030,3,0),Mitarbeiter!$D8),TODAY()))-(MAX(DATE(2030,2,1),Mitarbeiter!$C8))+1),MAX(0,NETWORKDAYS(MAX(DATE(2030,2,1),Mitarbeiter!$C8),MIN(DATE(2030,3,0),IF(Mitarbeiter!$D8="",DATE(2030,3,0),Mitarbeiter!$D8),TODAY()),Einstellungen!$F$13:$F$67)))*N(Mitarbeiter!$E8)/IF(Einstellungen!$C$11="7 Tage",7,5),N('Ist-Stunden'!BC8)),MAX(IF(Einstellungen!$C$11="7 Tage",MAX(0,(MIN(DATE(2030,3,0),IF(Mitarbeiter!$D8="",DATE(2030,3,0),Mitarbeiter!$D8),TODAY()))-(MAX(DATE(2030,2,1),Mitarbeiter!$C8))+1),MAX(0,NETWORKDAYS(MAX(DATE(2030,2,1),Mitarbeiter!$C8),MIN(DATE(2030,3,0),IF(Mitarbeiter!$D8="",DATE(2030,3,0),Mitarbeiter!$D8),TODAY()),Einstellungen!$F$13:$F$67)))*N(Mitarbeiter!$E8)/IF(Einstellungen!$C$11="7 Tage",7,5),N('Ist-Stunden'!BC8)+(N(Krankheitstage!CZ8)+N(Krankheitstage!DL8))*N($C8))))</f>
        <v/>
      </c>
      <c r="CH8" s="76">
        <f>IF($B8="",0,IF(Einstellungen!$C$10="Ja",MAX(IF(Einstellungen!$C$11="7 Tage",MAX(0,(MIN(DATE(2030,4,0),IF(Mitarbeiter!$D8="",DATE(2030,4,0),Mitarbeiter!$D8),TODAY()))-(MAX(DATE(2030,3,1),Mitarbeiter!$C8))+1),MAX(0,NETWORKDAYS(MAX(DATE(2030,3,1),Mitarbeiter!$C8),MIN(DATE(2030,4,0),IF(Mitarbeiter!$D8="",DATE(2030,4,0),Mitarbeiter!$D8),TODAY()),Einstellungen!$F$13:$F$67)))*N(Mitarbeiter!$E8)/IF(Einstellungen!$C$11="7 Tage",7,5),N('Ist-Stunden'!BD8)),MAX(IF(Einstellungen!$C$11="7 Tage",MAX(0,(MIN(DATE(2030,4,0),IF(Mitarbeiter!$D8="",DATE(2030,4,0),Mitarbeiter!$D8),TODAY()))-(MAX(DATE(2030,3,1),Mitarbeiter!$C8))+1),MAX(0,NETWORKDAYS(MAX(DATE(2030,3,1),Mitarbeiter!$C8),MIN(DATE(2030,4,0),IF(Mitarbeiter!$D8="",DATE(2030,4,0),Mitarbeiter!$D8),TODAY()),Einstellungen!$F$13:$F$67)))*N(Mitarbeiter!$E8)/IF(Einstellungen!$C$11="7 Tage",7,5),N('Ist-Stunden'!BD8)+(N(Krankheitstage!DA8)+N(Krankheitstage!DM8))*N($C8))))</f>
        <v/>
      </c>
      <c r="CI8" s="76">
        <f>IF($B8="",0,IF(Einstellungen!$C$10="Ja",MAX(IF(Einstellungen!$C$11="7 Tage",MAX(0,(MIN(DATE(2030,5,0),IF(Mitarbeiter!$D8="",DATE(2030,5,0),Mitarbeiter!$D8),TODAY()))-(MAX(DATE(2030,4,1),Mitarbeiter!$C8))+1),MAX(0,NETWORKDAYS(MAX(DATE(2030,4,1),Mitarbeiter!$C8),MIN(DATE(2030,5,0),IF(Mitarbeiter!$D8="",DATE(2030,5,0),Mitarbeiter!$D8),TODAY()),Einstellungen!$F$13:$F$67)))*N(Mitarbeiter!$E8)/IF(Einstellungen!$C$11="7 Tage",7,5),N('Ist-Stunden'!BE8)),MAX(IF(Einstellungen!$C$11="7 Tage",MAX(0,(MIN(DATE(2030,5,0),IF(Mitarbeiter!$D8="",DATE(2030,5,0),Mitarbeiter!$D8),TODAY()))-(MAX(DATE(2030,4,1),Mitarbeiter!$C8))+1),MAX(0,NETWORKDAYS(MAX(DATE(2030,4,1),Mitarbeiter!$C8),MIN(DATE(2030,5,0),IF(Mitarbeiter!$D8="",DATE(2030,5,0),Mitarbeiter!$D8),TODAY()),Einstellungen!$F$13:$F$67)))*N(Mitarbeiter!$E8)/IF(Einstellungen!$C$11="7 Tage",7,5),N('Ist-Stunden'!BE8)+(N(Krankheitstage!DB8)+N(Krankheitstage!DN8))*N($C8))))</f>
        <v/>
      </c>
      <c r="CJ8" s="76">
        <f>IF($B8="",0,IF(Einstellungen!$C$10="Ja",MAX(IF(Einstellungen!$C$11="7 Tage",MAX(0,(MIN(DATE(2030,6,0),IF(Mitarbeiter!$D8="",DATE(2030,6,0),Mitarbeiter!$D8),TODAY()))-(MAX(DATE(2030,5,1),Mitarbeiter!$C8))+1),MAX(0,NETWORKDAYS(MAX(DATE(2030,5,1),Mitarbeiter!$C8),MIN(DATE(2030,6,0),IF(Mitarbeiter!$D8="",DATE(2030,6,0),Mitarbeiter!$D8),TODAY()),Einstellungen!$F$13:$F$67)))*N(Mitarbeiter!$E8)/IF(Einstellungen!$C$11="7 Tage",7,5),N('Ist-Stunden'!BF8)),MAX(IF(Einstellungen!$C$11="7 Tage",MAX(0,(MIN(DATE(2030,6,0),IF(Mitarbeiter!$D8="",DATE(2030,6,0),Mitarbeiter!$D8),TODAY()))-(MAX(DATE(2030,5,1),Mitarbeiter!$C8))+1),MAX(0,NETWORKDAYS(MAX(DATE(2030,5,1),Mitarbeiter!$C8),MIN(DATE(2030,6,0),IF(Mitarbeiter!$D8="",DATE(2030,6,0),Mitarbeiter!$D8),TODAY()),Einstellungen!$F$13:$F$67)))*N(Mitarbeiter!$E8)/IF(Einstellungen!$C$11="7 Tage",7,5),N('Ist-Stunden'!BF8)+(N(Krankheitstage!DC8)+N(Krankheitstage!DO8))*N($C8))))</f>
        <v/>
      </c>
      <c r="CK8" s="76">
        <f>IF($B8="",0,IF(Einstellungen!$C$10="Ja",MAX(IF(Einstellungen!$C$11="7 Tage",MAX(0,(MIN(DATE(2030,7,0),IF(Mitarbeiter!$D8="",DATE(2030,7,0),Mitarbeiter!$D8),TODAY()))-(MAX(DATE(2030,6,1),Mitarbeiter!$C8))+1),MAX(0,NETWORKDAYS(MAX(DATE(2030,6,1),Mitarbeiter!$C8),MIN(DATE(2030,7,0),IF(Mitarbeiter!$D8="",DATE(2030,7,0),Mitarbeiter!$D8),TODAY()),Einstellungen!$F$13:$F$67)))*N(Mitarbeiter!$E8)/IF(Einstellungen!$C$11="7 Tage",7,5),N('Ist-Stunden'!BG8)),MAX(IF(Einstellungen!$C$11="7 Tage",MAX(0,(MIN(DATE(2030,7,0),IF(Mitarbeiter!$D8="",DATE(2030,7,0),Mitarbeiter!$D8),TODAY()))-(MAX(DATE(2030,6,1),Mitarbeiter!$C8))+1),MAX(0,NETWORKDAYS(MAX(DATE(2030,6,1),Mitarbeiter!$C8),MIN(DATE(2030,7,0),IF(Mitarbeiter!$D8="",DATE(2030,7,0),Mitarbeiter!$D8),TODAY()),Einstellungen!$F$13:$F$67)))*N(Mitarbeiter!$E8)/IF(Einstellungen!$C$11="7 Tage",7,5),N('Ist-Stunden'!BG8)+(N(Krankheitstage!DD8)+N(Krankheitstage!DP8))*N($C8))))</f>
        <v/>
      </c>
      <c r="CL8" s="76">
        <f>IF($B8="",0,IF(Einstellungen!$C$10="Ja",MAX(IF(Einstellungen!$C$11="7 Tage",MAX(0,(MIN(DATE(2030,8,0),IF(Mitarbeiter!$D8="",DATE(2030,8,0),Mitarbeiter!$D8),TODAY()))-(MAX(DATE(2030,7,1),Mitarbeiter!$C8))+1),MAX(0,NETWORKDAYS(MAX(DATE(2030,7,1),Mitarbeiter!$C8),MIN(DATE(2030,8,0),IF(Mitarbeiter!$D8="",DATE(2030,8,0),Mitarbeiter!$D8),TODAY()),Einstellungen!$F$13:$F$67)))*N(Mitarbeiter!$E8)/IF(Einstellungen!$C$11="7 Tage",7,5),N('Ist-Stunden'!BH8)),MAX(IF(Einstellungen!$C$11="7 Tage",MAX(0,(MIN(DATE(2030,8,0),IF(Mitarbeiter!$D8="",DATE(2030,8,0),Mitarbeiter!$D8),TODAY()))-(MAX(DATE(2030,7,1),Mitarbeiter!$C8))+1),MAX(0,NETWORKDAYS(MAX(DATE(2030,7,1),Mitarbeiter!$C8),MIN(DATE(2030,8,0),IF(Mitarbeiter!$D8="",DATE(2030,8,0),Mitarbeiter!$D8),TODAY()),Einstellungen!$F$13:$F$67)))*N(Mitarbeiter!$E8)/IF(Einstellungen!$C$11="7 Tage",7,5),N('Ist-Stunden'!BH8)+(N(Krankheitstage!DE8)+N(Krankheitstage!DQ8))*N($C8))))</f>
        <v/>
      </c>
      <c r="CM8" s="76">
        <f>IF($B8="",0,IF(Einstellungen!$C$10="Ja",MAX(IF(Einstellungen!$C$11="7 Tage",MAX(0,(MIN(DATE(2030,9,0),IF(Mitarbeiter!$D8="",DATE(2030,9,0),Mitarbeiter!$D8),TODAY()))-(MAX(DATE(2030,8,1),Mitarbeiter!$C8))+1),MAX(0,NETWORKDAYS(MAX(DATE(2030,8,1),Mitarbeiter!$C8),MIN(DATE(2030,9,0),IF(Mitarbeiter!$D8="",DATE(2030,9,0),Mitarbeiter!$D8),TODAY()),Einstellungen!$F$13:$F$67)))*N(Mitarbeiter!$E8)/IF(Einstellungen!$C$11="7 Tage",7,5),N('Ist-Stunden'!BI8)),MAX(IF(Einstellungen!$C$11="7 Tage",MAX(0,(MIN(DATE(2030,9,0),IF(Mitarbeiter!$D8="",DATE(2030,9,0),Mitarbeiter!$D8),TODAY()))-(MAX(DATE(2030,8,1),Mitarbeiter!$C8))+1),MAX(0,NETWORKDAYS(MAX(DATE(2030,8,1),Mitarbeiter!$C8),MIN(DATE(2030,9,0),IF(Mitarbeiter!$D8="",DATE(2030,9,0),Mitarbeiter!$D8),TODAY()),Einstellungen!$F$13:$F$67)))*N(Mitarbeiter!$E8)/IF(Einstellungen!$C$11="7 Tage",7,5),N('Ist-Stunden'!BI8)+(N(Krankheitstage!DF8)+N(Krankheitstage!DR8))*N($C8))))</f>
        <v/>
      </c>
      <c r="CN8" s="76">
        <f>IF($B8="",0,IF(Einstellungen!$C$10="Ja",MAX(IF(Einstellungen!$C$11="7 Tage",MAX(0,(MIN(DATE(2030,10,0),IF(Mitarbeiter!$D8="",DATE(2030,10,0),Mitarbeiter!$D8),TODAY()))-(MAX(DATE(2030,9,1),Mitarbeiter!$C8))+1),MAX(0,NETWORKDAYS(MAX(DATE(2030,9,1),Mitarbeiter!$C8),MIN(DATE(2030,10,0),IF(Mitarbeiter!$D8="",DATE(2030,10,0),Mitarbeiter!$D8),TODAY()),Einstellungen!$F$13:$F$67)))*N(Mitarbeiter!$E8)/IF(Einstellungen!$C$11="7 Tage",7,5),N('Ist-Stunden'!BJ8)),MAX(IF(Einstellungen!$C$11="7 Tage",MAX(0,(MIN(DATE(2030,10,0),IF(Mitarbeiter!$D8="",DATE(2030,10,0),Mitarbeiter!$D8),TODAY()))-(MAX(DATE(2030,9,1),Mitarbeiter!$C8))+1),MAX(0,NETWORKDAYS(MAX(DATE(2030,9,1),Mitarbeiter!$C8),MIN(DATE(2030,10,0),IF(Mitarbeiter!$D8="",DATE(2030,10,0),Mitarbeiter!$D8),TODAY()),Einstellungen!$F$13:$F$67)))*N(Mitarbeiter!$E8)/IF(Einstellungen!$C$11="7 Tage",7,5),N('Ist-Stunden'!BJ8)+(N(Krankheitstage!DG8)+N(Krankheitstage!DS8))*N($C8))))</f>
        <v/>
      </c>
      <c r="CO8" s="76">
        <f>IF($B8="",0,IF(Einstellungen!$C$10="Ja",MAX(IF(Einstellungen!$C$11="7 Tage",MAX(0,(MIN(DATE(2030,11,0),IF(Mitarbeiter!$D8="",DATE(2030,11,0),Mitarbeiter!$D8),TODAY()))-(MAX(DATE(2030,10,1),Mitarbeiter!$C8))+1),MAX(0,NETWORKDAYS(MAX(DATE(2030,10,1),Mitarbeiter!$C8),MIN(DATE(2030,11,0),IF(Mitarbeiter!$D8="",DATE(2030,11,0),Mitarbeiter!$D8),TODAY()),Einstellungen!$F$13:$F$67)))*N(Mitarbeiter!$E8)/IF(Einstellungen!$C$11="7 Tage",7,5),N('Ist-Stunden'!BK8)),MAX(IF(Einstellungen!$C$11="7 Tage",MAX(0,(MIN(DATE(2030,11,0),IF(Mitarbeiter!$D8="",DATE(2030,11,0),Mitarbeiter!$D8),TODAY()))-(MAX(DATE(2030,10,1),Mitarbeiter!$C8))+1),MAX(0,NETWORKDAYS(MAX(DATE(2030,10,1),Mitarbeiter!$C8),MIN(DATE(2030,11,0),IF(Mitarbeiter!$D8="",DATE(2030,11,0),Mitarbeiter!$D8),TODAY()),Einstellungen!$F$13:$F$67)))*N(Mitarbeiter!$E8)/IF(Einstellungen!$C$11="7 Tage",7,5),N('Ist-Stunden'!BK8)+(N(Krankheitstage!DH8)+N(Krankheitstage!DT8))*N($C8))))</f>
        <v/>
      </c>
      <c r="CP8" s="76">
        <f>IF($B8="",0,IF(Einstellungen!$C$10="Ja",MAX(IF(Einstellungen!$C$11="7 Tage",MAX(0,(MIN(DATE(2030,12,0),IF(Mitarbeiter!$D8="",DATE(2030,12,0),Mitarbeiter!$D8),TODAY()))-(MAX(DATE(2030,11,1),Mitarbeiter!$C8))+1),MAX(0,NETWORKDAYS(MAX(DATE(2030,11,1),Mitarbeiter!$C8),MIN(DATE(2030,12,0),IF(Mitarbeiter!$D8="",DATE(2030,12,0),Mitarbeiter!$D8),TODAY()),Einstellungen!$F$13:$F$67)))*N(Mitarbeiter!$E8)/IF(Einstellungen!$C$11="7 Tage",7,5),N('Ist-Stunden'!BL8)),MAX(IF(Einstellungen!$C$11="7 Tage",MAX(0,(MIN(DATE(2030,12,0),IF(Mitarbeiter!$D8="",DATE(2030,12,0),Mitarbeiter!$D8),TODAY()))-(MAX(DATE(2030,11,1),Mitarbeiter!$C8))+1),MAX(0,NETWORKDAYS(MAX(DATE(2030,11,1),Mitarbeiter!$C8),MIN(DATE(2030,12,0),IF(Mitarbeiter!$D8="",DATE(2030,12,0),Mitarbeiter!$D8),TODAY()),Einstellungen!$F$13:$F$67)))*N(Mitarbeiter!$E8)/IF(Einstellungen!$C$11="7 Tage",7,5),N('Ist-Stunden'!BL8)+(N(Krankheitstage!DI8)+N(Krankheitstage!DU8))*N($C8))))</f>
        <v/>
      </c>
      <c r="CQ8" s="76">
        <f>IF($B8="",0,IF(Einstellungen!$C$10="Ja",MAX(IF(Einstellungen!$C$11="7 Tage",MAX(0,(MIN(DATE(2030,13,0),IF(Mitarbeiter!$D8="",DATE(2030,13,0),Mitarbeiter!$D8),TODAY()))-(MAX(DATE(2030,12,1),Mitarbeiter!$C8))+1),MAX(0,NETWORKDAYS(MAX(DATE(2030,12,1),Mitarbeiter!$C8),MIN(DATE(2030,13,0),IF(Mitarbeiter!$D8="",DATE(2030,13,0),Mitarbeiter!$D8),TODAY()),Einstellungen!$F$13:$F$67)))*N(Mitarbeiter!$E8)/IF(Einstellungen!$C$11="7 Tage",7,5),N('Ist-Stunden'!BM8)),MAX(IF(Einstellungen!$C$11="7 Tage",MAX(0,(MIN(DATE(2030,13,0),IF(Mitarbeiter!$D8="",DATE(2030,13,0),Mitarbeiter!$D8),TODAY()))-(MAX(DATE(2030,12,1),Mitarbeiter!$C8))+1),MAX(0,NETWORKDAYS(MAX(DATE(2030,12,1),Mitarbeiter!$C8),MIN(DATE(2030,13,0),IF(Mitarbeiter!$D8="",DATE(2030,13,0),Mitarbeiter!$D8),TODAY()),Einstellungen!$F$13:$F$67)))*N(Mitarbeiter!$E8)/IF(Einstellungen!$C$11="7 Tage",7,5),N('Ist-Stunden'!BM8)+(N(Krankheitstage!DJ8)+N(Krankheitstage!DV8))*N($C8))))</f>
        <v/>
      </c>
    </row>
    <row r="9">
      <c r="A9" s="73">
        <f>IF(Mitarbeiter!B9="","",Mitarbeiter!A9)</f>
        <v/>
      </c>
      <c r="B9" s="6">
        <f>IF(Mitarbeiter!B9="","",Mitarbeiter!B9)</f>
        <v/>
      </c>
      <c r="C9" s="74">
        <f>IF(Mitarbeiter!B9="","",Mitarbeiter!F9)</f>
        <v/>
      </c>
      <c r="D9" s="75">
        <f>N(INDEX(Krankheitstage!$G9:$DV9,1,(Einstellungen!$C$3-2026)*24+1))</f>
        <v/>
      </c>
      <c r="E9" s="75">
        <f>N(INDEX(Krankheitstage!$G9:$DV9,1,(Einstellungen!$C$3-2026)*24+2))</f>
        <v/>
      </c>
      <c r="F9" s="75">
        <f>N(INDEX(Krankheitstage!$G9:$DV9,1,(Einstellungen!$C$3-2026)*24+3))</f>
        <v/>
      </c>
      <c r="G9" s="75">
        <f>N(INDEX(Krankheitstage!$G9:$DV9,1,(Einstellungen!$C$3-2026)*24+4))</f>
        <v/>
      </c>
      <c r="H9" s="75">
        <f>N(INDEX(Krankheitstage!$G9:$DV9,1,(Einstellungen!$C$3-2026)*24+5))</f>
        <v/>
      </c>
      <c r="I9" s="75">
        <f>N(INDEX(Krankheitstage!$G9:$DV9,1,(Einstellungen!$C$3-2026)*24+6))</f>
        <v/>
      </c>
      <c r="J9" s="75">
        <f>N(INDEX(Krankheitstage!$G9:$DV9,1,(Einstellungen!$C$3-2026)*24+7))</f>
        <v/>
      </c>
      <c r="K9" s="75">
        <f>N(INDEX(Krankheitstage!$G9:$DV9,1,(Einstellungen!$C$3-2026)*24+8))</f>
        <v/>
      </c>
      <c r="L9" s="75">
        <f>N(INDEX(Krankheitstage!$G9:$DV9,1,(Einstellungen!$C$3-2026)*24+9))</f>
        <v/>
      </c>
      <c r="M9" s="75">
        <f>N(INDEX(Krankheitstage!$G9:$DV9,1,(Einstellungen!$C$3-2026)*24+10))</f>
        <v/>
      </c>
      <c r="N9" s="75">
        <f>N(INDEX(Krankheitstage!$G9:$DV9,1,(Einstellungen!$C$3-2026)*24+11))</f>
        <v/>
      </c>
      <c r="O9" s="75">
        <f>N(INDEX(Krankheitstage!$G9:$DV9,1,(Einstellungen!$C$3-2026)*24+12))</f>
        <v/>
      </c>
      <c r="P9" s="75">
        <f>IF($B9="","",SUM(D9:O9))</f>
        <v/>
      </c>
      <c r="Q9" s="75">
        <f>N(INDEX(Krankheitstage!$G9:$DV9,1,(Einstellungen!$C$3-2026)*24+13))</f>
        <v/>
      </c>
      <c r="R9" s="75">
        <f>N(INDEX(Krankheitstage!$G9:$DV9,1,(Einstellungen!$C$3-2026)*24+14))</f>
        <v/>
      </c>
      <c r="S9" s="75">
        <f>N(INDEX(Krankheitstage!$G9:$DV9,1,(Einstellungen!$C$3-2026)*24+15))</f>
        <v/>
      </c>
      <c r="T9" s="75">
        <f>N(INDEX(Krankheitstage!$G9:$DV9,1,(Einstellungen!$C$3-2026)*24+16))</f>
        <v/>
      </c>
      <c r="U9" s="75">
        <f>N(INDEX(Krankheitstage!$G9:$DV9,1,(Einstellungen!$C$3-2026)*24+17))</f>
        <v/>
      </c>
      <c r="V9" s="75">
        <f>N(INDEX(Krankheitstage!$G9:$DV9,1,(Einstellungen!$C$3-2026)*24+18))</f>
        <v/>
      </c>
      <c r="W9" s="75">
        <f>N(INDEX(Krankheitstage!$G9:$DV9,1,(Einstellungen!$C$3-2026)*24+19))</f>
        <v/>
      </c>
      <c r="X9" s="75">
        <f>N(INDEX(Krankheitstage!$G9:$DV9,1,(Einstellungen!$C$3-2026)*24+20))</f>
        <v/>
      </c>
      <c r="Y9" s="75">
        <f>N(INDEX(Krankheitstage!$G9:$DV9,1,(Einstellungen!$C$3-2026)*24+21))</f>
        <v/>
      </c>
      <c r="Z9" s="75">
        <f>N(INDEX(Krankheitstage!$G9:$DV9,1,(Einstellungen!$C$3-2026)*24+22))</f>
        <v/>
      </c>
      <c r="AA9" s="75">
        <f>N(INDEX(Krankheitstage!$G9:$DV9,1,(Einstellungen!$C$3-2026)*24+23))</f>
        <v/>
      </c>
      <c r="AB9" s="75">
        <f>N(INDEX(Krankheitstage!$G9:$DV9,1,(Einstellungen!$C$3-2026)*24+24))</f>
        <v/>
      </c>
      <c r="AC9" s="75">
        <f>IF($B9="","",SUM(Q9:AB9))</f>
        <v/>
      </c>
      <c r="AD9" s="75">
        <f>IF($B9="","",SUM(P9,AC9))</f>
        <v/>
      </c>
      <c r="AE9" s="76">
        <f>IF($B9="","",AD9*N(C9))</f>
        <v/>
      </c>
      <c r="AF9" s="75">
        <f>IF($B9="","",Krankheitstage!E9)</f>
        <v/>
      </c>
      <c r="AG9" s="76">
        <f>IF($B9="","",AF9*N(C9))</f>
        <v/>
      </c>
      <c r="AH9" s="76">
        <f>IF($B9="","",INDEX($AJ9:$CQ9,1,(Einstellungen!$C$3-2026)*12+1)+INDEX($AJ9:$CQ9,1,(Einstellungen!$C$3-2026)*12+2)+INDEX($AJ9:$CQ9,1,(Einstellungen!$C$3-2026)*12+3)+INDEX($AJ9:$CQ9,1,(Einstellungen!$C$3-2026)*12+4)+INDEX($AJ9:$CQ9,1,(Einstellungen!$C$3-2026)*12+5)+INDEX($AJ9:$CQ9,1,(Einstellungen!$C$3-2026)*12+6)+INDEX($AJ9:$CQ9,1,(Einstellungen!$C$3-2026)*12+7)+INDEX($AJ9:$CQ9,1,(Einstellungen!$C$3-2026)*12+8)+INDEX($AJ9:$CQ9,1,(Einstellungen!$C$3-2026)*12+9)+INDEX($AJ9:$CQ9,1,(Einstellungen!$C$3-2026)*12+10)+INDEX($AJ9:$CQ9,1,(Einstellungen!$C$3-2026)*12+11)+INDEX($AJ9:$CQ9,1,(Einstellungen!$C$3-2026)*12+12))</f>
        <v/>
      </c>
      <c r="AI9" s="76">
        <f>IF($B9="","",SUM($AJ9:$CQ9))</f>
        <v/>
      </c>
      <c r="AJ9" s="76">
        <f>IF($B9="",0,IF(Einstellungen!$C$10="Ja",MAX(IF(Einstellungen!$C$11="7 Tage",MAX(0,(MIN(DATE(2026,2,0),IF(Mitarbeiter!$D9="",DATE(2026,2,0),Mitarbeiter!$D9),TODAY()))-(MAX(DATE(2026,1,1),Mitarbeiter!$C9))+1),MAX(0,NETWORKDAYS(MAX(DATE(2026,1,1),Mitarbeiter!$C9),MIN(DATE(2026,2,0),IF(Mitarbeiter!$D9="",DATE(2026,2,0),Mitarbeiter!$D9),TODAY()),Einstellungen!$F$13:$F$67)))*N(Mitarbeiter!$E9)/IF(Einstellungen!$C$11="7 Tage",7,5),N('Ist-Stunden'!F9)),MAX(IF(Einstellungen!$C$11="7 Tage",MAX(0,(MIN(DATE(2026,2,0),IF(Mitarbeiter!$D9="",DATE(2026,2,0),Mitarbeiter!$D9),TODAY()))-(MAX(DATE(2026,1,1),Mitarbeiter!$C9))+1),MAX(0,NETWORKDAYS(MAX(DATE(2026,1,1),Mitarbeiter!$C9),MIN(DATE(2026,2,0),IF(Mitarbeiter!$D9="",DATE(2026,2,0),Mitarbeiter!$D9),TODAY()),Einstellungen!$F$13:$F$67)))*N(Mitarbeiter!$E9)/IF(Einstellungen!$C$11="7 Tage",7,5),N('Ist-Stunden'!F9)+(N(Krankheitstage!G9)+N(Krankheitstage!S9))*N($C9))))</f>
        <v/>
      </c>
      <c r="AK9" s="76">
        <f>IF($B9="",0,IF(Einstellungen!$C$10="Ja",MAX(IF(Einstellungen!$C$11="7 Tage",MAX(0,(MIN(DATE(2026,3,0),IF(Mitarbeiter!$D9="",DATE(2026,3,0),Mitarbeiter!$D9),TODAY()))-(MAX(DATE(2026,2,1),Mitarbeiter!$C9))+1),MAX(0,NETWORKDAYS(MAX(DATE(2026,2,1),Mitarbeiter!$C9),MIN(DATE(2026,3,0),IF(Mitarbeiter!$D9="",DATE(2026,3,0),Mitarbeiter!$D9),TODAY()),Einstellungen!$F$13:$F$67)))*N(Mitarbeiter!$E9)/IF(Einstellungen!$C$11="7 Tage",7,5),N('Ist-Stunden'!G9)),MAX(IF(Einstellungen!$C$11="7 Tage",MAX(0,(MIN(DATE(2026,3,0),IF(Mitarbeiter!$D9="",DATE(2026,3,0),Mitarbeiter!$D9),TODAY()))-(MAX(DATE(2026,2,1),Mitarbeiter!$C9))+1),MAX(0,NETWORKDAYS(MAX(DATE(2026,2,1),Mitarbeiter!$C9),MIN(DATE(2026,3,0),IF(Mitarbeiter!$D9="",DATE(2026,3,0),Mitarbeiter!$D9),TODAY()),Einstellungen!$F$13:$F$67)))*N(Mitarbeiter!$E9)/IF(Einstellungen!$C$11="7 Tage",7,5),N('Ist-Stunden'!G9)+(N(Krankheitstage!H9)+N(Krankheitstage!T9))*N($C9))))</f>
        <v/>
      </c>
      <c r="AL9" s="76">
        <f>IF($B9="",0,IF(Einstellungen!$C$10="Ja",MAX(IF(Einstellungen!$C$11="7 Tage",MAX(0,(MIN(DATE(2026,4,0),IF(Mitarbeiter!$D9="",DATE(2026,4,0),Mitarbeiter!$D9),TODAY()))-(MAX(DATE(2026,3,1),Mitarbeiter!$C9))+1),MAX(0,NETWORKDAYS(MAX(DATE(2026,3,1),Mitarbeiter!$C9),MIN(DATE(2026,4,0),IF(Mitarbeiter!$D9="",DATE(2026,4,0),Mitarbeiter!$D9),TODAY()),Einstellungen!$F$13:$F$67)))*N(Mitarbeiter!$E9)/IF(Einstellungen!$C$11="7 Tage",7,5),N('Ist-Stunden'!H9)),MAX(IF(Einstellungen!$C$11="7 Tage",MAX(0,(MIN(DATE(2026,4,0),IF(Mitarbeiter!$D9="",DATE(2026,4,0),Mitarbeiter!$D9),TODAY()))-(MAX(DATE(2026,3,1),Mitarbeiter!$C9))+1),MAX(0,NETWORKDAYS(MAX(DATE(2026,3,1),Mitarbeiter!$C9),MIN(DATE(2026,4,0),IF(Mitarbeiter!$D9="",DATE(2026,4,0),Mitarbeiter!$D9),TODAY()),Einstellungen!$F$13:$F$67)))*N(Mitarbeiter!$E9)/IF(Einstellungen!$C$11="7 Tage",7,5),N('Ist-Stunden'!H9)+(N(Krankheitstage!I9)+N(Krankheitstage!U9))*N($C9))))</f>
        <v/>
      </c>
      <c r="AM9" s="76">
        <f>IF($B9="",0,IF(Einstellungen!$C$10="Ja",MAX(IF(Einstellungen!$C$11="7 Tage",MAX(0,(MIN(DATE(2026,5,0),IF(Mitarbeiter!$D9="",DATE(2026,5,0),Mitarbeiter!$D9),TODAY()))-(MAX(DATE(2026,4,1),Mitarbeiter!$C9))+1),MAX(0,NETWORKDAYS(MAX(DATE(2026,4,1),Mitarbeiter!$C9),MIN(DATE(2026,5,0),IF(Mitarbeiter!$D9="",DATE(2026,5,0),Mitarbeiter!$D9),TODAY()),Einstellungen!$F$13:$F$67)))*N(Mitarbeiter!$E9)/IF(Einstellungen!$C$11="7 Tage",7,5),N('Ist-Stunden'!I9)),MAX(IF(Einstellungen!$C$11="7 Tage",MAX(0,(MIN(DATE(2026,5,0),IF(Mitarbeiter!$D9="",DATE(2026,5,0),Mitarbeiter!$D9),TODAY()))-(MAX(DATE(2026,4,1),Mitarbeiter!$C9))+1),MAX(0,NETWORKDAYS(MAX(DATE(2026,4,1),Mitarbeiter!$C9),MIN(DATE(2026,5,0),IF(Mitarbeiter!$D9="",DATE(2026,5,0),Mitarbeiter!$D9),TODAY()),Einstellungen!$F$13:$F$67)))*N(Mitarbeiter!$E9)/IF(Einstellungen!$C$11="7 Tage",7,5),N('Ist-Stunden'!I9)+(N(Krankheitstage!J9)+N(Krankheitstage!V9))*N($C9))))</f>
        <v/>
      </c>
      <c r="AN9" s="76">
        <f>IF($B9="",0,IF(Einstellungen!$C$10="Ja",MAX(IF(Einstellungen!$C$11="7 Tage",MAX(0,(MIN(DATE(2026,6,0),IF(Mitarbeiter!$D9="",DATE(2026,6,0),Mitarbeiter!$D9),TODAY()))-(MAX(DATE(2026,5,1),Mitarbeiter!$C9))+1),MAX(0,NETWORKDAYS(MAX(DATE(2026,5,1),Mitarbeiter!$C9),MIN(DATE(2026,6,0),IF(Mitarbeiter!$D9="",DATE(2026,6,0),Mitarbeiter!$D9),TODAY()),Einstellungen!$F$13:$F$67)))*N(Mitarbeiter!$E9)/IF(Einstellungen!$C$11="7 Tage",7,5),N('Ist-Stunden'!J9)),MAX(IF(Einstellungen!$C$11="7 Tage",MAX(0,(MIN(DATE(2026,6,0),IF(Mitarbeiter!$D9="",DATE(2026,6,0),Mitarbeiter!$D9),TODAY()))-(MAX(DATE(2026,5,1),Mitarbeiter!$C9))+1),MAX(0,NETWORKDAYS(MAX(DATE(2026,5,1),Mitarbeiter!$C9),MIN(DATE(2026,6,0),IF(Mitarbeiter!$D9="",DATE(2026,6,0),Mitarbeiter!$D9),TODAY()),Einstellungen!$F$13:$F$67)))*N(Mitarbeiter!$E9)/IF(Einstellungen!$C$11="7 Tage",7,5),N('Ist-Stunden'!J9)+(N(Krankheitstage!K9)+N(Krankheitstage!W9))*N($C9))))</f>
        <v/>
      </c>
      <c r="AO9" s="76">
        <f>IF($B9="",0,IF(Einstellungen!$C$10="Ja",MAX(IF(Einstellungen!$C$11="7 Tage",MAX(0,(MIN(DATE(2026,7,0),IF(Mitarbeiter!$D9="",DATE(2026,7,0),Mitarbeiter!$D9),TODAY()))-(MAX(DATE(2026,6,1),Mitarbeiter!$C9))+1),MAX(0,NETWORKDAYS(MAX(DATE(2026,6,1),Mitarbeiter!$C9),MIN(DATE(2026,7,0),IF(Mitarbeiter!$D9="",DATE(2026,7,0),Mitarbeiter!$D9),TODAY()),Einstellungen!$F$13:$F$67)))*N(Mitarbeiter!$E9)/IF(Einstellungen!$C$11="7 Tage",7,5),N('Ist-Stunden'!K9)),MAX(IF(Einstellungen!$C$11="7 Tage",MAX(0,(MIN(DATE(2026,7,0),IF(Mitarbeiter!$D9="",DATE(2026,7,0),Mitarbeiter!$D9),TODAY()))-(MAX(DATE(2026,6,1),Mitarbeiter!$C9))+1),MAX(0,NETWORKDAYS(MAX(DATE(2026,6,1),Mitarbeiter!$C9),MIN(DATE(2026,7,0),IF(Mitarbeiter!$D9="",DATE(2026,7,0),Mitarbeiter!$D9),TODAY()),Einstellungen!$F$13:$F$67)))*N(Mitarbeiter!$E9)/IF(Einstellungen!$C$11="7 Tage",7,5),N('Ist-Stunden'!K9)+(N(Krankheitstage!L9)+N(Krankheitstage!X9))*N($C9))))</f>
        <v/>
      </c>
      <c r="AP9" s="76">
        <f>IF($B9="",0,IF(Einstellungen!$C$10="Ja",MAX(IF(Einstellungen!$C$11="7 Tage",MAX(0,(MIN(DATE(2026,8,0),IF(Mitarbeiter!$D9="",DATE(2026,8,0),Mitarbeiter!$D9),TODAY()))-(MAX(DATE(2026,7,1),Mitarbeiter!$C9))+1),MAX(0,NETWORKDAYS(MAX(DATE(2026,7,1),Mitarbeiter!$C9),MIN(DATE(2026,8,0),IF(Mitarbeiter!$D9="",DATE(2026,8,0),Mitarbeiter!$D9),TODAY()),Einstellungen!$F$13:$F$67)))*N(Mitarbeiter!$E9)/IF(Einstellungen!$C$11="7 Tage",7,5),N('Ist-Stunden'!L9)),MAX(IF(Einstellungen!$C$11="7 Tage",MAX(0,(MIN(DATE(2026,8,0),IF(Mitarbeiter!$D9="",DATE(2026,8,0),Mitarbeiter!$D9),TODAY()))-(MAX(DATE(2026,7,1),Mitarbeiter!$C9))+1),MAX(0,NETWORKDAYS(MAX(DATE(2026,7,1),Mitarbeiter!$C9),MIN(DATE(2026,8,0),IF(Mitarbeiter!$D9="",DATE(2026,8,0),Mitarbeiter!$D9),TODAY()),Einstellungen!$F$13:$F$67)))*N(Mitarbeiter!$E9)/IF(Einstellungen!$C$11="7 Tage",7,5),N('Ist-Stunden'!L9)+(N(Krankheitstage!M9)+N(Krankheitstage!Y9))*N($C9))))</f>
        <v/>
      </c>
      <c r="AQ9" s="76">
        <f>IF($B9="",0,IF(Einstellungen!$C$10="Ja",MAX(IF(Einstellungen!$C$11="7 Tage",MAX(0,(MIN(DATE(2026,9,0),IF(Mitarbeiter!$D9="",DATE(2026,9,0),Mitarbeiter!$D9),TODAY()))-(MAX(DATE(2026,8,1),Mitarbeiter!$C9))+1),MAX(0,NETWORKDAYS(MAX(DATE(2026,8,1),Mitarbeiter!$C9),MIN(DATE(2026,9,0),IF(Mitarbeiter!$D9="",DATE(2026,9,0),Mitarbeiter!$D9),TODAY()),Einstellungen!$F$13:$F$67)))*N(Mitarbeiter!$E9)/IF(Einstellungen!$C$11="7 Tage",7,5),N('Ist-Stunden'!M9)),MAX(IF(Einstellungen!$C$11="7 Tage",MAX(0,(MIN(DATE(2026,9,0),IF(Mitarbeiter!$D9="",DATE(2026,9,0),Mitarbeiter!$D9),TODAY()))-(MAX(DATE(2026,8,1),Mitarbeiter!$C9))+1),MAX(0,NETWORKDAYS(MAX(DATE(2026,8,1),Mitarbeiter!$C9),MIN(DATE(2026,9,0),IF(Mitarbeiter!$D9="",DATE(2026,9,0),Mitarbeiter!$D9),TODAY()),Einstellungen!$F$13:$F$67)))*N(Mitarbeiter!$E9)/IF(Einstellungen!$C$11="7 Tage",7,5),N('Ist-Stunden'!M9)+(N(Krankheitstage!N9)+N(Krankheitstage!Z9))*N($C9))))</f>
        <v/>
      </c>
      <c r="AR9" s="76">
        <f>IF($B9="",0,IF(Einstellungen!$C$10="Ja",MAX(IF(Einstellungen!$C$11="7 Tage",MAX(0,(MIN(DATE(2026,10,0),IF(Mitarbeiter!$D9="",DATE(2026,10,0),Mitarbeiter!$D9),TODAY()))-(MAX(DATE(2026,9,1),Mitarbeiter!$C9))+1),MAX(0,NETWORKDAYS(MAX(DATE(2026,9,1),Mitarbeiter!$C9),MIN(DATE(2026,10,0),IF(Mitarbeiter!$D9="",DATE(2026,10,0),Mitarbeiter!$D9),TODAY()),Einstellungen!$F$13:$F$67)))*N(Mitarbeiter!$E9)/IF(Einstellungen!$C$11="7 Tage",7,5),N('Ist-Stunden'!N9)),MAX(IF(Einstellungen!$C$11="7 Tage",MAX(0,(MIN(DATE(2026,10,0),IF(Mitarbeiter!$D9="",DATE(2026,10,0),Mitarbeiter!$D9),TODAY()))-(MAX(DATE(2026,9,1),Mitarbeiter!$C9))+1),MAX(0,NETWORKDAYS(MAX(DATE(2026,9,1),Mitarbeiter!$C9),MIN(DATE(2026,10,0),IF(Mitarbeiter!$D9="",DATE(2026,10,0),Mitarbeiter!$D9),TODAY()),Einstellungen!$F$13:$F$67)))*N(Mitarbeiter!$E9)/IF(Einstellungen!$C$11="7 Tage",7,5),N('Ist-Stunden'!N9)+(N(Krankheitstage!O9)+N(Krankheitstage!AA9))*N($C9))))</f>
        <v/>
      </c>
      <c r="AS9" s="76">
        <f>IF($B9="",0,IF(Einstellungen!$C$10="Ja",MAX(IF(Einstellungen!$C$11="7 Tage",MAX(0,(MIN(DATE(2026,11,0),IF(Mitarbeiter!$D9="",DATE(2026,11,0),Mitarbeiter!$D9),TODAY()))-(MAX(DATE(2026,10,1),Mitarbeiter!$C9))+1),MAX(0,NETWORKDAYS(MAX(DATE(2026,10,1),Mitarbeiter!$C9),MIN(DATE(2026,11,0),IF(Mitarbeiter!$D9="",DATE(2026,11,0),Mitarbeiter!$D9),TODAY()),Einstellungen!$F$13:$F$67)))*N(Mitarbeiter!$E9)/IF(Einstellungen!$C$11="7 Tage",7,5),N('Ist-Stunden'!O9)),MAX(IF(Einstellungen!$C$11="7 Tage",MAX(0,(MIN(DATE(2026,11,0),IF(Mitarbeiter!$D9="",DATE(2026,11,0),Mitarbeiter!$D9),TODAY()))-(MAX(DATE(2026,10,1),Mitarbeiter!$C9))+1),MAX(0,NETWORKDAYS(MAX(DATE(2026,10,1),Mitarbeiter!$C9),MIN(DATE(2026,11,0),IF(Mitarbeiter!$D9="",DATE(2026,11,0),Mitarbeiter!$D9),TODAY()),Einstellungen!$F$13:$F$67)))*N(Mitarbeiter!$E9)/IF(Einstellungen!$C$11="7 Tage",7,5),N('Ist-Stunden'!O9)+(N(Krankheitstage!P9)+N(Krankheitstage!AB9))*N($C9))))</f>
        <v/>
      </c>
      <c r="AT9" s="76">
        <f>IF($B9="",0,IF(Einstellungen!$C$10="Ja",MAX(IF(Einstellungen!$C$11="7 Tage",MAX(0,(MIN(DATE(2026,12,0),IF(Mitarbeiter!$D9="",DATE(2026,12,0),Mitarbeiter!$D9),TODAY()))-(MAX(DATE(2026,11,1),Mitarbeiter!$C9))+1),MAX(0,NETWORKDAYS(MAX(DATE(2026,11,1),Mitarbeiter!$C9),MIN(DATE(2026,12,0),IF(Mitarbeiter!$D9="",DATE(2026,12,0),Mitarbeiter!$D9),TODAY()),Einstellungen!$F$13:$F$67)))*N(Mitarbeiter!$E9)/IF(Einstellungen!$C$11="7 Tage",7,5),N('Ist-Stunden'!P9)),MAX(IF(Einstellungen!$C$11="7 Tage",MAX(0,(MIN(DATE(2026,12,0),IF(Mitarbeiter!$D9="",DATE(2026,12,0),Mitarbeiter!$D9),TODAY()))-(MAX(DATE(2026,11,1),Mitarbeiter!$C9))+1),MAX(0,NETWORKDAYS(MAX(DATE(2026,11,1),Mitarbeiter!$C9),MIN(DATE(2026,12,0),IF(Mitarbeiter!$D9="",DATE(2026,12,0),Mitarbeiter!$D9),TODAY()),Einstellungen!$F$13:$F$67)))*N(Mitarbeiter!$E9)/IF(Einstellungen!$C$11="7 Tage",7,5),N('Ist-Stunden'!P9)+(N(Krankheitstage!Q9)+N(Krankheitstage!AC9))*N($C9))))</f>
        <v/>
      </c>
      <c r="AU9" s="76">
        <f>IF($B9="",0,IF(Einstellungen!$C$10="Ja",MAX(IF(Einstellungen!$C$11="7 Tage",MAX(0,(MIN(DATE(2026,13,0),IF(Mitarbeiter!$D9="",DATE(2026,13,0),Mitarbeiter!$D9),TODAY()))-(MAX(DATE(2026,12,1),Mitarbeiter!$C9))+1),MAX(0,NETWORKDAYS(MAX(DATE(2026,12,1),Mitarbeiter!$C9),MIN(DATE(2026,13,0),IF(Mitarbeiter!$D9="",DATE(2026,13,0),Mitarbeiter!$D9),TODAY()),Einstellungen!$F$13:$F$67)))*N(Mitarbeiter!$E9)/IF(Einstellungen!$C$11="7 Tage",7,5),N('Ist-Stunden'!Q9)),MAX(IF(Einstellungen!$C$11="7 Tage",MAX(0,(MIN(DATE(2026,13,0),IF(Mitarbeiter!$D9="",DATE(2026,13,0),Mitarbeiter!$D9),TODAY()))-(MAX(DATE(2026,12,1),Mitarbeiter!$C9))+1),MAX(0,NETWORKDAYS(MAX(DATE(2026,12,1),Mitarbeiter!$C9),MIN(DATE(2026,13,0),IF(Mitarbeiter!$D9="",DATE(2026,13,0),Mitarbeiter!$D9),TODAY()),Einstellungen!$F$13:$F$67)))*N(Mitarbeiter!$E9)/IF(Einstellungen!$C$11="7 Tage",7,5),N('Ist-Stunden'!Q9)+(N(Krankheitstage!R9)+N(Krankheitstage!AD9))*N($C9))))</f>
        <v/>
      </c>
      <c r="AV9" s="76">
        <f>IF($B9="",0,IF(Einstellungen!$C$10="Ja",MAX(IF(Einstellungen!$C$11="7 Tage",MAX(0,(MIN(DATE(2027,2,0),IF(Mitarbeiter!$D9="",DATE(2027,2,0),Mitarbeiter!$D9),TODAY()))-(MAX(DATE(2027,1,1),Mitarbeiter!$C9))+1),MAX(0,NETWORKDAYS(MAX(DATE(2027,1,1),Mitarbeiter!$C9),MIN(DATE(2027,2,0),IF(Mitarbeiter!$D9="",DATE(2027,2,0),Mitarbeiter!$D9),TODAY()),Einstellungen!$F$13:$F$67)))*N(Mitarbeiter!$E9)/IF(Einstellungen!$C$11="7 Tage",7,5),N('Ist-Stunden'!R9)),MAX(IF(Einstellungen!$C$11="7 Tage",MAX(0,(MIN(DATE(2027,2,0),IF(Mitarbeiter!$D9="",DATE(2027,2,0),Mitarbeiter!$D9),TODAY()))-(MAX(DATE(2027,1,1),Mitarbeiter!$C9))+1),MAX(0,NETWORKDAYS(MAX(DATE(2027,1,1),Mitarbeiter!$C9),MIN(DATE(2027,2,0),IF(Mitarbeiter!$D9="",DATE(2027,2,0),Mitarbeiter!$D9),TODAY()),Einstellungen!$F$13:$F$67)))*N(Mitarbeiter!$E9)/IF(Einstellungen!$C$11="7 Tage",7,5),N('Ist-Stunden'!R9)+(N(Krankheitstage!AE9)+N(Krankheitstage!AQ9))*N($C9))))</f>
        <v/>
      </c>
      <c r="AW9" s="76">
        <f>IF($B9="",0,IF(Einstellungen!$C$10="Ja",MAX(IF(Einstellungen!$C$11="7 Tage",MAX(0,(MIN(DATE(2027,3,0),IF(Mitarbeiter!$D9="",DATE(2027,3,0),Mitarbeiter!$D9),TODAY()))-(MAX(DATE(2027,2,1),Mitarbeiter!$C9))+1),MAX(0,NETWORKDAYS(MAX(DATE(2027,2,1),Mitarbeiter!$C9),MIN(DATE(2027,3,0),IF(Mitarbeiter!$D9="",DATE(2027,3,0),Mitarbeiter!$D9),TODAY()),Einstellungen!$F$13:$F$67)))*N(Mitarbeiter!$E9)/IF(Einstellungen!$C$11="7 Tage",7,5),N('Ist-Stunden'!S9)),MAX(IF(Einstellungen!$C$11="7 Tage",MAX(0,(MIN(DATE(2027,3,0),IF(Mitarbeiter!$D9="",DATE(2027,3,0),Mitarbeiter!$D9),TODAY()))-(MAX(DATE(2027,2,1),Mitarbeiter!$C9))+1),MAX(0,NETWORKDAYS(MAX(DATE(2027,2,1),Mitarbeiter!$C9),MIN(DATE(2027,3,0),IF(Mitarbeiter!$D9="",DATE(2027,3,0),Mitarbeiter!$D9),TODAY()),Einstellungen!$F$13:$F$67)))*N(Mitarbeiter!$E9)/IF(Einstellungen!$C$11="7 Tage",7,5),N('Ist-Stunden'!S9)+(N(Krankheitstage!AF9)+N(Krankheitstage!AR9))*N($C9))))</f>
        <v/>
      </c>
      <c r="AX9" s="76">
        <f>IF($B9="",0,IF(Einstellungen!$C$10="Ja",MAX(IF(Einstellungen!$C$11="7 Tage",MAX(0,(MIN(DATE(2027,4,0),IF(Mitarbeiter!$D9="",DATE(2027,4,0),Mitarbeiter!$D9),TODAY()))-(MAX(DATE(2027,3,1),Mitarbeiter!$C9))+1),MAX(0,NETWORKDAYS(MAX(DATE(2027,3,1),Mitarbeiter!$C9),MIN(DATE(2027,4,0),IF(Mitarbeiter!$D9="",DATE(2027,4,0),Mitarbeiter!$D9),TODAY()),Einstellungen!$F$13:$F$67)))*N(Mitarbeiter!$E9)/IF(Einstellungen!$C$11="7 Tage",7,5),N('Ist-Stunden'!T9)),MAX(IF(Einstellungen!$C$11="7 Tage",MAX(0,(MIN(DATE(2027,4,0),IF(Mitarbeiter!$D9="",DATE(2027,4,0),Mitarbeiter!$D9),TODAY()))-(MAX(DATE(2027,3,1),Mitarbeiter!$C9))+1),MAX(0,NETWORKDAYS(MAX(DATE(2027,3,1),Mitarbeiter!$C9),MIN(DATE(2027,4,0),IF(Mitarbeiter!$D9="",DATE(2027,4,0),Mitarbeiter!$D9),TODAY()),Einstellungen!$F$13:$F$67)))*N(Mitarbeiter!$E9)/IF(Einstellungen!$C$11="7 Tage",7,5),N('Ist-Stunden'!T9)+(N(Krankheitstage!AG9)+N(Krankheitstage!AS9))*N($C9))))</f>
        <v/>
      </c>
      <c r="AY9" s="76">
        <f>IF($B9="",0,IF(Einstellungen!$C$10="Ja",MAX(IF(Einstellungen!$C$11="7 Tage",MAX(0,(MIN(DATE(2027,5,0),IF(Mitarbeiter!$D9="",DATE(2027,5,0),Mitarbeiter!$D9),TODAY()))-(MAX(DATE(2027,4,1),Mitarbeiter!$C9))+1),MAX(0,NETWORKDAYS(MAX(DATE(2027,4,1),Mitarbeiter!$C9),MIN(DATE(2027,5,0),IF(Mitarbeiter!$D9="",DATE(2027,5,0),Mitarbeiter!$D9),TODAY()),Einstellungen!$F$13:$F$67)))*N(Mitarbeiter!$E9)/IF(Einstellungen!$C$11="7 Tage",7,5),N('Ist-Stunden'!U9)),MAX(IF(Einstellungen!$C$11="7 Tage",MAX(0,(MIN(DATE(2027,5,0),IF(Mitarbeiter!$D9="",DATE(2027,5,0),Mitarbeiter!$D9),TODAY()))-(MAX(DATE(2027,4,1),Mitarbeiter!$C9))+1),MAX(0,NETWORKDAYS(MAX(DATE(2027,4,1),Mitarbeiter!$C9),MIN(DATE(2027,5,0),IF(Mitarbeiter!$D9="",DATE(2027,5,0),Mitarbeiter!$D9),TODAY()),Einstellungen!$F$13:$F$67)))*N(Mitarbeiter!$E9)/IF(Einstellungen!$C$11="7 Tage",7,5),N('Ist-Stunden'!U9)+(N(Krankheitstage!AH9)+N(Krankheitstage!AT9))*N($C9))))</f>
        <v/>
      </c>
      <c r="AZ9" s="76">
        <f>IF($B9="",0,IF(Einstellungen!$C$10="Ja",MAX(IF(Einstellungen!$C$11="7 Tage",MAX(0,(MIN(DATE(2027,6,0),IF(Mitarbeiter!$D9="",DATE(2027,6,0),Mitarbeiter!$D9),TODAY()))-(MAX(DATE(2027,5,1),Mitarbeiter!$C9))+1),MAX(0,NETWORKDAYS(MAX(DATE(2027,5,1),Mitarbeiter!$C9),MIN(DATE(2027,6,0),IF(Mitarbeiter!$D9="",DATE(2027,6,0),Mitarbeiter!$D9),TODAY()),Einstellungen!$F$13:$F$67)))*N(Mitarbeiter!$E9)/IF(Einstellungen!$C$11="7 Tage",7,5),N('Ist-Stunden'!V9)),MAX(IF(Einstellungen!$C$11="7 Tage",MAX(0,(MIN(DATE(2027,6,0),IF(Mitarbeiter!$D9="",DATE(2027,6,0),Mitarbeiter!$D9),TODAY()))-(MAX(DATE(2027,5,1),Mitarbeiter!$C9))+1),MAX(0,NETWORKDAYS(MAX(DATE(2027,5,1),Mitarbeiter!$C9),MIN(DATE(2027,6,0),IF(Mitarbeiter!$D9="",DATE(2027,6,0),Mitarbeiter!$D9),TODAY()),Einstellungen!$F$13:$F$67)))*N(Mitarbeiter!$E9)/IF(Einstellungen!$C$11="7 Tage",7,5),N('Ist-Stunden'!V9)+(N(Krankheitstage!AI9)+N(Krankheitstage!AU9))*N($C9))))</f>
        <v/>
      </c>
      <c r="BA9" s="76">
        <f>IF($B9="",0,IF(Einstellungen!$C$10="Ja",MAX(IF(Einstellungen!$C$11="7 Tage",MAX(0,(MIN(DATE(2027,7,0),IF(Mitarbeiter!$D9="",DATE(2027,7,0),Mitarbeiter!$D9),TODAY()))-(MAX(DATE(2027,6,1),Mitarbeiter!$C9))+1),MAX(0,NETWORKDAYS(MAX(DATE(2027,6,1),Mitarbeiter!$C9),MIN(DATE(2027,7,0),IF(Mitarbeiter!$D9="",DATE(2027,7,0),Mitarbeiter!$D9),TODAY()),Einstellungen!$F$13:$F$67)))*N(Mitarbeiter!$E9)/IF(Einstellungen!$C$11="7 Tage",7,5),N('Ist-Stunden'!W9)),MAX(IF(Einstellungen!$C$11="7 Tage",MAX(0,(MIN(DATE(2027,7,0),IF(Mitarbeiter!$D9="",DATE(2027,7,0),Mitarbeiter!$D9),TODAY()))-(MAX(DATE(2027,6,1),Mitarbeiter!$C9))+1),MAX(0,NETWORKDAYS(MAX(DATE(2027,6,1),Mitarbeiter!$C9),MIN(DATE(2027,7,0),IF(Mitarbeiter!$D9="",DATE(2027,7,0),Mitarbeiter!$D9),TODAY()),Einstellungen!$F$13:$F$67)))*N(Mitarbeiter!$E9)/IF(Einstellungen!$C$11="7 Tage",7,5),N('Ist-Stunden'!W9)+(N(Krankheitstage!AJ9)+N(Krankheitstage!AV9))*N($C9))))</f>
        <v/>
      </c>
      <c r="BB9" s="76">
        <f>IF($B9="",0,IF(Einstellungen!$C$10="Ja",MAX(IF(Einstellungen!$C$11="7 Tage",MAX(0,(MIN(DATE(2027,8,0),IF(Mitarbeiter!$D9="",DATE(2027,8,0),Mitarbeiter!$D9),TODAY()))-(MAX(DATE(2027,7,1),Mitarbeiter!$C9))+1),MAX(0,NETWORKDAYS(MAX(DATE(2027,7,1),Mitarbeiter!$C9),MIN(DATE(2027,8,0),IF(Mitarbeiter!$D9="",DATE(2027,8,0),Mitarbeiter!$D9),TODAY()),Einstellungen!$F$13:$F$67)))*N(Mitarbeiter!$E9)/IF(Einstellungen!$C$11="7 Tage",7,5),N('Ist-Stunden'!X9)),MAX(IF(Einstellungen!$C$11="7 Tage",MAX(0,(MIN(DATE(2027,8,0),IF(Mitarbeiter!$D9="",DATE(2027,8,0),Mitarbeiter!$D9),TODAY()))-(MAX(DATE(2027,7,1),Mitarbeiter!$C9))+1),MAX(0,NETWORKDAYS(MAX(DATE(2027,7,1),Mitarbeiter!$C9),MIN(DATE(2027,8,0),IF(Mitarbeiter!$D9="",DATE(2027,8,0),Mitarbeiter!$D9),TODAY()),Einstellungen!$F$13:$F$67)))*N(Mitarbeiter!$E9)/IF(Einstellungen!$C$11="7 Tage",7,5),N('Ist-Stunden'!X9)+(N(Krankheitstage!AK9)+N(Krankheitstage!AW9))*N($C9))))</f>
        <v/>
      </c>
      <c r="BC9" s="76">
        <f>IF($B9="",0,IF(Einstellungen!$C$10="Ja",MAX(IF(Einstellungen!$C$11="7 Tage",MAX(0,(MIN(DATE(2027,9,0),IF(Mitarbeiter!$D9="",DATE(2027,9,0),Mitarbeiter!$D9),TODAY()))-(MAX(DATE(2027,8,1),Mitarbeiter!$C9))+1),MAX(0,NETWORKDAYS(MAX(DATE(2027,8,1),Mitarbeiter!$C9),MIN(DATE(2027,9,0),IF(Mitarbeiter!$D9="",DATE(2027,9,0),Mitarbeiter!$D9),TODAY()),Einstellungen!$F$13:$F$67)))*N(Mitarbeiter!$E9)/IF(Einstellungen!$C$11="7 Tage",7,5),N('Ist-Stunden'!Y9)),MAX(IF(Einstellungen!$C$11="7 Tage",MAX(0,(MIN(DATE(2027,9,0),IF(Mitarbeiter!$D9="",DATE(2027,9,0),Mitarbeiter!$D9),TODAY()))-(MAX(DATE(2027,8,1),Mitarbeiter!$C9))+1),MAX(0,NETWORKDAYS(MAX(DATE(2027,8,1),Mitarbeiter!$C9),MIN(DATE(2027,9,0),IF(Mitarbeiter!$D9="",DATE(2027,9,0),Mitarbeiter!$D9),TODAY()),Einstellungen!$F$13:$F$67)))*N(Mitarbeiter!$E9)/IF(Einstellungen!$C$11="7 Tage",7,5),N('Ist-Stunden'!Y9)+(N(Krankheitstage!AL9)+N(Krankheitstage!AX9))*N($C9))))</f>
        <v/>
      </c>
      <c r="BD9" s="76">
        <f>IF($B9="",0,IF(Einstellungen!$C$10="Ja",MAX(IF(Einstellungen!$C$11="7 Tage",MAX(0,(MIN(DATE(2027,10,0),IF(Mitarbeiter!$D9="",DATE(2027,10,0),Mitarbeiter!$D9),TODAY()))-(MAX(DATE(2027,9,1),Mitarbeiter!$C9))+1),MAX(0,NETWORKDAYS(MAX(DATE(2027,9,1),Mitarbeiter!$C9),MIN(DATE(2027,10,0),IF(Mitarbeiter!$D9="",DATE(2027,10,0),Mitarbeiter!$D9),TODAY()),Einstellungen!$F$13:$F$67)))*N(Mitarbeiter!$E9)/IF(Einstellungen!$C$11="7 Tage",7,5),N('Ist-Stunden'!Z9)),MAX(IF(Einstellungen!$C$11="7 Tage",MAX(0,(MIN(DATE(2027,10,0),IF(Mitarbeiter!$D9="",DATE(2027,10,0),Mitarbeiter!$D9),TODAY()))-(MAX(DATE(2027,9,1),Mitarbeiter!$C9))+1),MAX(0,NETWORKDAYS(MAX(DATE(2027,9,1),Mitarbeiter!$C9),MIN(DATE(2027,10,0),IF(Mitarbeiter!$D9="",DATE(2027,10,0),Mitarbeiter!$D9),TODAY()),Einstellungen!$F$13:$F$67)))*N(Mitarbeiter!$E9)/IF(Einstellungen!$C$11="7 Tage",7,5),N('Ist-Stunden'!Z9)+(N(Krankheitstage!AM9)+N(Krankheitstage!AY9))*N($C9))))</f>
        <v/>
      </c>
      <c r="BE9" s="76">
        <f>IF($B9="",0,IF(Einstellungen!$C$10="Ja",MAX(IF(Einstellungen!$C$11="7 Tage",MAX(0,(MIN(DATE(2027,11,0),IF(Mitarbeiter!$D9="",DATE(2027,11,0),Mitarbeiter!$D9),TODAY()))-(MAX(DATE(2027,10,1),Mitarbeiter!$C9))+1),MAX(0,NETWORKDAYS(MAX(DATE(2027,10,1),Mitarbeiter!$C9),MIN(DATE(2027,11,0),IF(Mitarbeiter!$D9="",DATE(2027,11,0),Mitarbeiter!$D9),TODAY()),Einstellungen!$F$13:$F$67)))*N(Mitarbeiter!$E9)/IF(Einstellungen!$C$11="7 Tage",7,5),N('Ist-Stunden'!AA9)),MAX(IF(Einstellungen!$C$11="7 Tage",MAX(0,(MIN(DATE(2027,11,0),IF(Mitarbeiter!$D9="",DATE(2027,11,0),Mitarbeiter!$D9),TODAY()))-(MAX(DATE(2027,10,1),Mitarbeiter!$C9))+1),MAX(0,NETWORKDAYS(MAX(DATE(2027,10,1),Mitarbeiter!$C9),MIN(DATE(2027,11,0),IF(Mitarbeiter!$D9="",DATE(2027,11,0),Mitarbeiter!$D9),TODAY()),Einstellungen!$F$13:$F$67)))*N(Mitarbeiter!$E9)/IF(Einstellungen!$C$11="7 Tage",7,5),N('Ist-Stunden'!AA9)+(N(Krankheitstage!AN9)+N(Krankheitstage!AZ9))*N($C9))))</f>
        <v/>
      </c>
      <c r="BF9" s="76">
        <f>IF($B9="",0,IF(Einstellungen!$C$10="Ja",MAX(IF(Einstellungen!$C$11="7 Tage",MAX(0,(MIN(DATE(2027,12,0),IF(Mitarbeiter!$D9="",DATE(2027,12,0),Mitarbeiter!$D9),TODAY()))-(MAX(DATE(2027,11,1),Mitarbeiter!$C9))+1),MAX(0,NETWORKDAYS(MAX(DATE(2027,11,1),Mitarbeiter!$C9),MIN(DATE(2027,12,0),IF(Mitarbeiter!$D9="",DATE(2027,12,0),Mitarbeiter!$D9),TODAY()),Einstellungen!$F$13:$F$67)))*N(Mitarbeiter!$E9)/IF(Einstellungen!$C$11="7 Tage",7,5),N('Ist-Stunden'!AB9)),MAX(IF(Einstellungen!$C$11="7 Tage",MAX(0,(MIN(DATE(2027,12,0),IF(Mitarbeiter!$D9="",DATE(2027,12,0),Mitarbeiter!$D9),TODAY()))-(MAX(DATE(2027,11,1),Mitarbeiter!$C9))+1),MAX(0,NETWORKDAYS(MAX(DATE(2027,11,1),Mitarbeiter!$C9),MIN(DATE(2027,12,0),IF(Mitarbeiter!$D9="",DATE(2027,12,0),Mitarbeiter!$D9),TODAY()),Einstellungen!$F$13:$F$67)))*N(Mitarbeiter!$E9)/IF(Einstellungen!$C$11="7 Tage",7,5),N('Ist-Stunden'!AB9)+(N(Krankheitstage!AO9)+N(Krankheitstage!BA9))*N($C9))))</f>
        <v/>
      </c>
      <c r="BG9" s="76">
        <f>IF($B9="",0,IF(Einstellungen!$C$10="Ja",MAX(IF(Einstellungen!$C$11="7 Tage",MAX(0,(MIN(DATE(2027,13,0),IF(Mitarbeiter!$D9="",DATE(2027,13,0),Mitarbeiter!$D9),TODAY()))-(MAX(DATE(2027,12,1),Mitarbeiter!$C9))+1),MAX(0,NETWORKDAYS(MAX(DATE(2027,12,1),Mitarbeiter!$C9),MIN(DATE(2027,13,0),IF(Mitarbeiter!$D9="",DATE(2027,13,0),Mitarbeiter!$D9),TODAY()),Einstellungen!$F$13:$F$67)))*N(Mitarbeiter!$E9)/IF(Einstellungen!$C$11="7 Tage",7,5),N('Ist-Stunden'!AC9)),MAX(IF(Einstellungen!$C$11="7 Tage",MAX(0,(MIN(DATE(2027,13,0),IF(Mitarbeiter!$D9="",DATE(2027,13,0),Mitarbeiter!$D9),TODAY()))-(MAX(DATE(2027,12,1),Mitarbeiter!$C9))+1),MAX(0,NETWORKDAYS(MAX(DATE(2027,12,1),Mitarbeiter!$C9),MIN(DATE(2027,13,0),IF(Mitarbeiter!$D9="",DATE(2027,13,0),Mitarbeiter!$D9),TODAY()),Einstellungen!$F$13:$F$67)))*N(Mitarbeiter!$E9)/IF(Einstellungen!$C$11="7 Tage",7,5),N('Ist-Stunden'!AC9)+(N(Krankheitstage!AP9)+N(Krankheitstage!BB9))*N($C9))))</f>
        <v/>
      </c>
      <c r="BH9" s="76">
        <f>IF($B9="",0,IF(Einstellungen!$C$10="Ja",MAX(IF(Einstellungen!$C$11="7 Tage",MAX(0,(MIN(DATE(2028,2,0),IF(Mitarbeiter!$D9="",DATE(2028,2,0),Mitarbeiter!$D9),TODAY()))-(MAX(DATE(2028,1,1),Mitarbeiter!$C9))+1),MAX(0,NETWORKDAYS(MAX(DATE(2028,1,1),Mitarbeiter!$C9),MIN(DATE(2028,2,0),IF(Mitarbeiter!$D9="",DATE(2028,2,0),Mitarbeiter!$D9),TODAY()),Einstellungen!$F$13:$F$67)))*N(Mitarbeiter!$E9)/IF(Einstellungen!$C$11="7 Tage",7,5),N('Ist-Stunden'!AD9)),MAX(IF(Einstellungen!$C$11="7 Tage",MAX(0,(MIN(DATE(2028,2,0),IF(Mitarbeiter!$D9="",DATE(2028,2,0),Mitarbeiter!$D9),TODAY()))-(MAX(DATE(2028,1,1),Mitarbeiter!$C9))+1),MAX(0,NETWORKDAYS(MAX(DATE(2028,1,1),Mitarbeiter!$C9),MIN(DATE(2028,2,0),IF(Mitarbeiter!$D9="",DATE(2028,2,0),Mitarbeiter!$D9),TODAY()),Einstellungen!$F$13:$F$67)))*N(Mitarbeiter!$E9)/IF(Einstellungen!$C$11="7 Tage",7,5),N('Ist-Stunden'!AD9)+(N(Krankheitstage!BC9)+N(Krankheitstage!BO9))*N($C9))))</f>
        <v/>
      </c>
      <c r="BI9" s="76">
        <f>IF($B9="",0,IF(Einstellungen!$C$10="Ja",MAX(IF(Einstellungen!$C$11="7 Tage",MAX(0,(MIN(DATE(2028,3,0),IF(Mitarbeiter!$D9="",DATE(2028,3,0),Mitarbeiter!$D9),TODAY()))-(MAX(DATE(2028,2,1),Mitarbeiter!$C9))+1),MAX(0,NETWORKDAYS(MAX(DATE(2028,2,1),Mitarbeiter!$C9),MIN(DATE(2028,3,0),IF(Mitarbeiter!$D9="",DATE(2028,3,0),Mitarbeiter!$D9),TODAY()),Einstellungen!$F$13:$F$67)))*N(Mitarbeiter!$E9)/IF(Einstellungen!$C$11="7 Tage",7,5),N('Ist-Stunden'!AE9)),MAX(IF(Einstellungen!$C$11="7 Tage",MAX(0,(MIN(DATE(2028,3,0),IF(Mitarbeiter!$D9="",DATE(2028,3,0),Mitarbeiter!$D9),TODAY()))-(MAX(DATE(2028,2,1),Mitarbeiter!$C9))+1),MAX(0,NETWORKDAYS(MAX(DATE(2028,2,1),Mitarbeiter!$C9),MIN(DATE(2028,3,0),IF(Mitarbeiter!$D9="",DATE(2028,3,0),Mitarbeiter!$D9),TODAY()),Einstellungen!$F$13:$F$67)))*N(Mitarbeiter!$E9)/IF(Einstellungen!$C$11="7 Tage",7,5),N('Ist-Stunden'!AE9)+(N(Krankheitstage!BD9)+N(Krankheitstage!BP9))*N($C9))))</f>
        <v/>
      </c>
      <c r="BJ9" s="76">
        <f>IF($B9="",0,IF(Einstellungen!$C$10="Ja",MAX(IF(Einstellungen!$C$11="7 Tage",MAX(0,(MIN(DATE(2028,4,0),IF(Mitarbeiter!$D9="",DATE(2028,4,0),Mitarbeiter!$D9),TODAY()))-(MAX(DATE(2028,3,1),Mitarbeiter!$C9))+1),MAX(0,NETWORKDAYS(MAX(DATE(2028,3,1),Mitarbeiter!$C9),MIN(DATE(2028,4,0),IF(Mitarbeiter!$D9="",DATE(2028,4,0),Mitarbeiter!$D9),TODAY()),Einstellungen!$F$13:$F$67)))*N(Mitarbeiter!$E9)/IF(Einstellungen!$C$11="7 Tage",7,5),N('Ist-Stunden'!AF9)),MAX(IF(Einstellungen!$C$11="7 Tage",MAX(0,(MIN(DATE(2028,4,0),IF(Mitarbeiter!$D9="",DATE(2028,4,0),Mitarbeiter!$D9),TODAY()))-(MAX(DATE(2028,3,1),Mitarbeiter!$C9))+1),MAX(0,NETWORKDAYS(MAX(DATE(2028,3,1),Mitarbeiter!$C9),MIN(DATE(2028,4,0),IF(Mitarbeiter!$D9="",DATE(2028,4,0),Mitarbeiter!$D9),TODAY()),Einstellungen!$F$13:$F$67)))*N(Mitarbeiter!$E9)/IF(Einstellungen!$C$11="7 Tage",7,5),N('Ist-Stunden'!AF9)+(N(Krankheitstage!BE9)+N(Krankheitstage!BQ9))*N($C9))))</f>
        <v/>
      </c>
      <c r="BK9" s="76">
        <f>IF($B9="",0,IF(Einstellungen!$C$10="Ja",MAX(IF(Einstellungen!$C$11="7 Tage",MAX(0,(MIN(DATE(2028,5,0),IF(Mitarbeiter!$D9="",DATE(2028,5,0),Mitarbeiter!$D9),TODAY()))-(MAX(DATE(2028,4,1),Mitarbeiter!$C9))+1),MAX(0,NETWORKDAYS(MAX(DATE(2028,4,1),Mitarbeiter!$C9),MIN(DATE(2028,5,0),IF(Mitarbeiter!$D9="",DATE(2028,5,0),Mitarbeiter!$D9),TODAY()),Einstellungen!$F$13:$F$67)))*N(Mitarbeiter!$E9)/IF(Einstellungen!$C$11="7 Tage",7,5),N('Ist-Stunden'!AG9)),MAX(IF(Einstellungen!$C$11="7 Tage",MAX(0,(MIN(DATE(2028,5,0),IF(Mitarbeiter!$D9="",DATE(2028,5,0),Mitarbeiter!$D9),TODAY()))-(MAX(DATE(2028,4,1),Mitarbeiter!$C9))+1),MAX(0,NETWORKDAYS(MAX(DATE(2028,4,1),Mitarbeiter!$C9),MIN(DATE(2028,5,0),IF(Mitarbeiter!$D9="",DATE(2028,5,0),Mitarbeiter!$D9),TODAY()),Einstellungen!$F$13:$F$67)))*N(Mitarbeiter!$E9)/IF(Einstellungen!$C$11="7 Tage",7,5),N('Ist-Stunden'!AG9)+(N(Krankheitstage!BF9)+N(Krankheitstage!BR9))*N($C9))))</f>
        <v/>
      </c>
      <c r="BL9" s="76">
        <f>IF($B9="",0,IF(Einstellungen!$C$10="Ja",MAX(IF(Einstellungen!$C$11="7 Tage",MAX(0,(MIN(DATE(2028,6,0),IF(Mitarbeiter!$D9="",DATE(2028,6,0),Mitarbeiter!$D9),TODAY()))-(MAX(DATE(2028,5,1),Mitarbeiter!$C9))+1),MAX(0,NETWORKDAYS(MAX(DATE(2028,5,1),Mitarbeiter!$C9),MIN(DATE(2028,6,0),IF(Mitarbeiter!$D9="",DATE(2028,6,0),Mitarbeiter!$D9),TODAY()),Einstellungen!$F$13:$F$67)))*N(Mitarbeiter!$E9)/IF(Einstellungen!$C$11="7 Tage",7,5),N('Ist-Stunden'!AH9)),MAX(IF(Einstellungen!$C$11="7 Tage",MAX(0,(MIN(DATE(2028,6,0),IF(Mitarbeiter!$D9="",DATE(2028,6,0),Mitarbeiter!$D9),TODAY()))-(MAX(DATE(2028,5,1),Mitarbeiter!$C9))+1),MAX(0,NETWORKDAYS(MAX(DATE(2028,5,1),Mitarbeiter!$C9),MIN(DATE(2028,6,0),IF(Mitarbeiter!$D9="",DATE(2028,6,0),Mitarbeiter!$D9),TODAY()),Einstellungen!$F$13:$F$67)))*N(Mitarbeiter!$E9)/IF(Einstellungen!$C$11="7 Tage",7,5),N('Ist-Stunden'!AH9)+(N(Krankheitstage!BG9)+N(Krankheitstage!BS9))*N($C9))))</f>
        <v/>
      </c>
      <c r="BM9" s="76">
        <f>IF($B9="",0,IF(Einstellungen!$C$10="Ja",MAX(IF(Einstellungen!$C$11="7 Tage",MAX(0,(MIN(DATE(2028,7,0),IF(Mitarbeiter!$D9="",DATE(2028,7,0),Mitarbeiter!$D9),TODAY()))-(MAX(DATE(2028,6,1),Mitarbeiter!$C9))+1),MAX(0,NETWORKDAYS(MAX(DATE(2028,6,1),Mitarbeiter!$C9),MIN(DATE(2028,7,0),IF(Mitarbeiter!$D9="",DATE(2028,7,0),Mitarbeiter!$D9),TODAY()),Einstellungen!$F$13:$F$67)))*N(Mitarbeiter!$E9)/IF(Einstellungen!$C$11="7 Tage",7,5),N('Ist-Stunden'!AI9)),MAX(IF(Einstellungen!$C$11="7 Tage",MAX(0,(MIN(DATE(2028,7,0),IF(Mitarbeiter!$D9="",DATE(2028,7,0),Mitarbeiter!$D9),TODAY()))-(MAX(DATE(2028,6,1),Mitarbeiter!$C9))+1),MAX(0,NETWORKDAYS(MAX(DATE(2028,6,1),Mitarbeiter!$C9),MIN(DATE(2028,7,0),IF(Mitarbeiter!$D9="",DATE(2028,7,0),Mitarbeiter!$D9),TODAY()),Einstellungen!$F$13:$F$67)))*N(Mitarbeiter!$E9)/IF(Einstellungen!$C$11="7 Tage",7,5),N('Ist-Stunden'!AI9)+(N(Krankheitstage!BH9)+N(Krankheitstage!BT9))*N($C9))))</f>
        <v/>
      </c>
      <c r="BN9" s="76">
        <f>IF($B9="",0,IF(Einstellungen!$C$10="Ja",MAX(IF(Einstellungen!$C$11="7 Tage",MAX(0,(MIN(DATE(2028,8,0),IF(Mitarbeiter!$D9="",DATE(2028,8,0),Mitarbeiter!$D9),TODAY()))-(MAX(DATE(2028,7,1),Mitarbeiter!$C9))+1),MAX(0,NETWORKDAYS(MAX(DATE(2028,7,1),Mitarbeiter!$C9),MIN(DATE(2028,8,0),IF(Mitarbeiter!$D9="",DATE(2028,8,0),Mitarbeiter!$D9),TODAY()),Einstellungen!$F$13:$F$67)))*N(Mitarbeiter!$E9)/IF(Einstellungen!$C$11="7 Tage",7,5),N('Ist-Stunden'!AJ9)),MAX(IF(Einstellungen!$C$11="7 Tage",MAX(0,(MIN(DATE(2028,8,0),IF(Mitarbeiter!$D9="",DATE(2028,8,0),Mitarbeiter!$D9),TODAY()))-(MAX(DATE(2028,7,1),Mitarbeiter!$C9))+1),MAX(0,NETWORKDAYS(MAX(DATE(2028,7,1),Mitarbeiter!$C9),MIN(DATE(2028,8,0),IF(Mitarbeiter!$D9="",DATE(2028,8,0),Mitarbeiter!$D9),TODAY()),Einstellungen!$F$13:$F$67)))*N(Mitarbeiter!$E9)/IF(Einstellungen!$C$11="7 Tage",7,5),N('Ist-Stunden'!AJ9)+(N(Krankheitstage!BI9)+N(Krankheitstage!BU9))*N($C9))))</f>
        <v/>
      </c>
      <c r="BO9" s="76">
        <f>IF($B9="",0,IF(Einstellungen!$C$10="Ja",MAX(IF(Einstellungen!$C$11="7 Tage",MAX(0,(MIN(DATE(2028,9,0),IF(Mitarbeiter!$D9="",DATE(2028,9,0),Mitarbeiter!$D9),TODAY()))-(MAX(DATE(2028,8,1),Mitarbeiter!$C9))+1),MAX(0,NETWORKDAYS(MAX(DATE(2028,8,1),Mitarbeiter!$C9),MIN(DATE(2028,9,0),IF(Mitarbeiter!$D9="",DATE(2028,9,0),Mitarbeiter!$D9),TODAY()),Einstellungen!$F$13:$F$67)))*N(Mitarbeiter!$E9)/IF(Einstellungen!$C$11="7 Tage",7,5),N('Ist-Stunden'!AK9)),MAX(IF(Einstellungen!$C$11="7 Tage",MAX(0,(MIN(DATE(2028,9,0),IF(Mitarbeiter!$D9="",DATE(2028,9,0),Mitarbeiter!$D9),TODAY()))-(MAX(DATE(2028,8,1),Mitarbeiter!$C9))+1),MAX(0,NETWORKDAYS(MAX(DATE(2028,8,1),Mitarbeiter!$C9),MIN(DATE(2028,9,0),IF(Mitarbeiter!$D9="",DATE(2028,9,0),Mitarbeiter!$D9),TODAY()),Einstellungen!$F$13:$F$67)))*N(Mitarbeiter!$E9)/IF(Einstellungen!$C$11="7 Tage",7,5),N('Ist-Stunden'!AK9)+(N(Krankheitstage!BJ9)+N(Krankheitstage!BV9))*N($C9))))</f>
        <v/>
      </c>
      <c r="BP9" s="76">
        <f>IF($B9="",0,IF(Einstellungen!$C$10="Ja",MAX(IF(Einstellungen!$C$11="7 Tage",MAX(0,(MIN(DATE(2028,10,0),IF(Mitarbeiter!$D9="",DATE(2028,10,0),Mitarbeiter!$D9),TODAY()))-(MAX(DATE(2028,9,1),Mitarbeiter!$C9))+1),MAX(0,NETWORKDAYS(MAX(DATE(2028,9,1),Mitarbeiter!$C9),MIN(DATE(2028,10,0),IF(Mitarbeiter!$D9="",DATE(2028,10,0),Mitarbeiter!$D9),TODAY()),Einstellungen!$F$13:$F$67)))*N(Mitarbeiter!$E9)/IF(Einstellungen!$C$11="7 Tage",7,5),N('Ist-Stunden'!AL9)),MAX(IF(Einstellungen!$C$11="7 Tage",MAX(0,(MIN(DATE(2028,10,0),IF(Mitarbeiter!$D9="",DATE(2028,10,0),Mitarbeiter!$D9),TODAY()))-(MAX(DATE(2028,9,1),Mitarbeiter!$C9))+1),MAX(0,NETWORKDAYS(MAX(DATE(2028,9,1),Mitarbeiter!$C9),MIN(DATE(2028,10,0),IF(Mitarbeiter!$D9="",DATE(2028,10,0),Mitarbeiter!$D9),TODAY()),Einstellungen!$F$13:$F$67)))*N(Mitarbeiter!$E9)/IF(Einstellungen!$C$11="7 Tage",7,5),N('Ist-Stunden'!AL9)+(N(Krankheitstage!BK9)+N(Krankheitstage!BW9))*N($C9))))</f>
        <v/>
      </c>
      <c r="BQ9" s="76">
        <f>IF($B9="",0,IF(Einstellungen!$C$10="Ja",MAX(IF(Einstellungen!$C$11="7 Tage",MAX(0,(MIN(DATE(2028,11,0),IF(Mitarbeiter!$D9="",DATE(2028,11,0),Mitarbeiter!$D9),TODAY()))-(MAX(DATE(2028,10,1),Mitarbeiter!$C9))+1),MAX(0,NETWORKDAYS(MAX(DATE(2028,10,1),Mitarbeiter!$C9),MIN(DATE(2028,11,0),IF(Mitarbeiter!$D9="",DATE(2028,11,0),Mitarbeiter!$D9),TODAY()),Einstellungen!$F$13:$F$67)))*N(Mitarbeiter!$E9)/IF(Einstellungen!$C$11="7 Tage",7,5),N('Ist-Stunden'!AM9)),MAX(IF(Einstellungen!$C$11="7 Tage",MAX(0,(MIN(DATE(2028,11,0),IF(Mitarbeiter!$D9="",DATE(2028,11,0),Mitarbeiter!$D9),TODAY()))-(MAX(DATE(2028,10,1),Mitarbeiter!$C9))+1),MAX(0,NETWORKDAYS(MAX(DATE(2028,10,1),Mitarbeiter!$C9),MIN(DATE(2028,11,0),IF(Mitarbeiter!$D9="",DATE(2028,11,0),Mitarbeiter!$D9),TODAY()),Einstellungen!$F$13:$F$67)))*N(Mitarbeiter!$E9)/IF(Einstellungen!$C$11="7 Tage",7,5),N('Ist-Stunden'!AM9)+(N(Krankheitstage!BL9)+N(Krankheitstage!BX9))*N($C9))))</f>
        <v/>
      </c>
      <c r="BR9" s="76">
        <f>IF($B9="",0,IF(Einstellungen!$C$10="Ja",MAX(IF(Einstellungen!$C$11="7 Tage",MAX(0,(MIN(DATE(2028,12,0),IF(Mitarbeiter!$D9="",DATE(2028,12,0),Mitarbeiter!$D9),TODAY()))-(MAX(DATE(2028,11,1),Mitarbeiter!$C9))+1),MAX(0,NETWORKDAYS(MAX(DATE(2028,11,1),Mitarbeiter!$C9),MIN(DATE(2028,12,0),IF(Mitarbeiter!$D9="",DATE(2028,12,0),Mitarbeiter!$D9),TODAY()),Einstellungen!$F$13:$F$67)))*N(Mitarbeiter!$E9)/IF(Einstellungen!$C$11="7 Tage",7,5),N('Ist-Stunden'!AN9)),MAX(IF(Einstellungen!$C$11="7 Tage",MAX(0,(MIN(DATE(2028,12,0),IF(Mitarbeiter!$D9="",DATE(2028,12,0),Mitarbeiter!$D9),TODAY()))-(MAX(DATE(2028,11,1),Mitarbeiter!$C9))+1),MAX(0,NETWORKDAYS(MAX(DATE(2028,11,1),Mitarbeiter!$C9),MIN(DATE(2028,12,0),IF(Mitarbeiter!$D9="",DATE(2028,12,0),Mitarbeiter!$D9),TODAY()),Einstellungen!$F$13:$F$67)))*N(Mitarbeiter!$E9)/IF(Einstellungen!$C$11="7 Tage",7,5),N('Ist-Stunden'!AN9)+(N(Krankheitstage!BM9)+N(Krankheitstage!BY9))*N($C9))))</f>
        <v/>
      </c>
      <c r="BS9" s="76">
        <f>IF($B9="",0,IF(Einstellungen!$C$10="Ja",MAX(IF(Einstellungen!$C$11="7 Tage",MAX(0,(MIN(DATE(2028,13,0),IF(Mitarbeiter!$D9="",DATE(2028,13,0),Mitarbeiter!$D9),TODAY()))-(MAX(DATE(2028,12,1),Mitarbeiter!$C9))+1),MAX(0,NETWORKDAYS(MAX(DATE(2028,12,1),Mitarbeiter!$C9),MIN(DATE(2028,13,0),IF(Mitarbeiter!$D9="",DATE(2028,13,0),Mitarbeiter!$D9),TODAY()),Einstellungen!$F$13:$F$67)))*N(Mitarbeiter!$E9)/IF(Einstellungen!$C$11="7 Tage",7,5),N('Ist-Stunden'!AO9)),MAX(IF(Einstellungen!$C$11="7 Tage",MAX(0,(MIN(DATE(2028,13,0),IF(Mitarbeiter!$D9="",DATE(2028,13,0),Mitarbeiter!$D9),TODAY()))-(MAX(DATE(2028,12,1),Mitarbeiter!$C9))+1),MAX(0,NETWORKDAYS(MAX(DATE(2028,12,1),Mitarbeiter!$C9),MIN(DATE(2028,13,0),IF(Mitarbeiter!$D9="",DATE(2028,13,0),Mitarbeiter!$D9),TODAY()),Einstellungen!$F$13:$F$67)))*N(Mitarbeiter!$E9)/IF(Einstellungen!$C$11="7 Tage",7,5),N('Ist-Stunden'!AO9)+(N(Krankheitstage!BN9)+N(Krankheitstage!BZ9))*N($C9))))</f>
        <v/>
      </c>
      <c r="BT9" s="76">
        <f>IF($B9="",0,IF(Einstellungen!$C$10="Ja",MAX(IF(Einstellungen!$C$11="7 Tage",MAX(0,(MIN(DATE(2029,2,0),IF(Mitarbeiter!$D9="",DATE(2029,2,0),Mitarbeiter!$D9),TODAY()))-(MAX(DATE(2029,1,1),Mitarbeiter!$C9))+1),MAX(0,NETWORKDAYS(MAX(DATE(2029,1,1),Mitarbeiter!$C9),MIN(DATE(2029,2,0),IF(Mitarbeiter!$D9="",DATE(2029,2,0),Mitarbeiter!$D9),TODAY()),Einstellungen!$F$13:$F$67)))*N(Mitarbeiter!$E9)/IF(Einstellungen!$C$11="7 Tage",7,5),N('Ist-Stunden'!AP9)),MAX(IF(Einstellungen!$C$11="7 Tage",MAX(0,(MIN(DATE(2029,2,0),IF(Mitarbeiter!$D9="",DATE(2029,2,0),Mitarbeiter!$D9),TODAY()))-(MAX(DATE(2029,1,1),Mitarbeiter!$C9))+1),MAX(0,NETWORKDAYS(MAX(DATE(2029,1,1),Mitarbeiter!$C9),MIN(DATE(2029,2,0),IF(Mitarbeiter!$D9="",DATE(2029,2,0),Mitarbeiter!$D9),TODAY()),Einstellungen!$F$13:$F$67)))*N(Mitarbeiter!$E9)/IF(Einstellungen!$C$11="7 Tage",7,5),N('Ist-Stunden'!AP9)+(N(Krankheitstage!CA9)+N(Krankheitstage!CM9))*N($C9))))</f>
        <v/>
      </c>
      <c r="BU9" s="76">
        <f>IF($B9="",0,IF(Einstellungen!$C$10="Ja",MAX(IF(Einstellungen!$C$11="7 Tage",MAX(0,(MIN(DATE(2029,3,0),IF(Mitarbeiter!$D9="",DATE(2029,3,0),Mitarbeiter!$D9),TODAY()))-(MAX(DATE(2029,2,1),Mitarbeiter!$C9))+1),MAX(0,NETWORKDAYS(MAX(DATE(2029,2,1),Mitarbeiter!$C9),MIN(DATE(2029,3,0),IF(Mitarbeiter!$D9="",DATE(2029,3,0),Mitarbeiter!$D9),TODAY()),Einstellungen!$F$13:$F$67)))*N(Mitarbeiter!$E9)/IF(Einstellungen!$C$11="7 Tage",7,5),N('Ist-Stunden'!AQ9)),MAX(IF(Einstellungen!$C$11="7 Tage",MAX(0,(MIN(DATE(2029,3,0),IF(Mitarbeiter!$D9="",DATE(2029,3,0),Mitarbeiter!$D9),TODAY()))-(MAX(DATE(2029,2,1),Mitarbeiter!$C9))+1),MAX(0,NETWORKDAYS(MAX(DATE(2029,2,1),Mitarbeiter!$C9),MIN(DATE(2029,3,0),IF(Mitarbeiter!$D9="",DATE(2029,3,0),Mitarbeiter!$D9),TODAY()),Einstellungen!$F$13:$F$67)))*N(Mitarbeiter!$E9)/IF(Einstellungen!$C$11="7 Tage",7,5),N('Ist-Stunden'!AQ9)+(N(Krankheitstage!CB9)+N(Krankheitstage!CN9))*N($C9))))</f>
        <v/>
      </c>
      <c r="BV9" s="76">
        <f>IF($B9="",0,IF(Einstellungen!$C$10="Ja",MAX(IF(Einstellungen!$C$11="7 Tage",MAX(0,(MIN(DATE(2029,4,0),IF(Mitarbeiter!$D9="",DATE(2029,4,0),Mitarbeiter!$D9),TODAY()))-(MAX(DATE(2029,3,1),Mitarbeiter!$C9))+1),MAX(0,NETWORKDAYS(MAX(DATE(2029,3,1),Mitarbeiter!$C9),MIN(DATE(2029,4,0),IF(Mitarbeiter!$D9="",DATE(2029,4,0),Mitarbeiter!$D9),TODAY()),Einstellungen!$F$13:$F$67)))*N(Mitarbeiter!$E9)/IF(Einstellungen!$C$11="7 Tage",7,5),N('Ist-Stunden'!AR9)),MAX(IF(Einstellungen!$C$11="7 Tage",MAX(0,(MIN(DATE(2029,4,0),IF(Mitarbeiter!$D9="",DATE(2029,4,0),Mitarbeiter!$D9),TODAY()))-(MAX(DATE(2029,3,1),Mitarbeiter!$C9))+1),MAX(0,NETWORKDAYS(MAX(DATE(2029,3,1),Mitarbeiter!$C9),MIN(DATE(2029,4,0),IF(Mitarbeiter!$D9="",DATE(2029,4,0),Mitarbeiter!$D9),TODAY()),Einstellungen!$F$13:$F$67)))*N(Mitarbeiter!$E9)/IF(Einstellungen!$C$11="7 Tage",7,5),N('Ist-Stunden'!AR9)+(N(Krankheitstage!CC9)+N(Krankheitstage!CO9))*N($C9))))</f>
        <v/>
      </c>
      <c r="BW9" s="76">
        <f>IF($B9="",0,IF(Einstellungen!$C$10="Ja",MAX(IF(Einstellungen!$C$11="7 Tage",MAX(0,(MIN(DATE(2029,5,0),IF(Mitarbeiter!$D9="",DATE(2029,5,0),Mitarbeiter!$D9),TODAY()))-(MAX(DATE(2029,4,1),Mitarbeiter!$C9))+1),MAX(0,NETWORKDAYS(MAX(DATE(2029,4,1),Mitarbeiter!$C9),MIN(DATE(2029,5,0),IF(Mitarbeiter!$D9="",DATE(2029,5,0),Mitarbeiter!$D9),TODAY()),Einstellungen!$F$13:$F$67)))*N(Mitarbeiter!$E9)/IF(Einstellungen!$C$11="7 Tage",7,5),N('Ist-Stunden'!AS9)),MAX(IF(Einstellungen!$C$11="7 Tage",MAX(0,(MIN(DATE(2029,5,0),IF(Mitarbeiter!$D9="",DATE(2029,5,0),Mitarbeiter!$D9),TODAY()))-(MAX(DATE(2029,4,1),Mitarbeiter!$C9))+1),MAX(0,NETWORKDAYS(MAX(DATE(2029,4,1),Mitarbeiter!$C9),MIN(DATE(2029,5,0),IF(Mitarbeiter!$D9="",DATE(2029,5,0),Mitarbeiter!$D9),TODAY()),Einstellungen!$F$13:$F$67)))*N(Mitarbeiter!$E9)/IF(Einstellungen!$C$11="7 Tage",7,5),N('Ist-Stunden'!AS9)+(N(Krankheitstage!CD9)+N(Krankheitstage!CP9))*N($C9))))</f>
        <v/>
      </c>
      <c r="BX9" s="76">
        <f>IF($B9="",0,IF(Einstellungen!$C$10="Ja",MAX(IF(Einstellungen!$C$11="7 Tage",MAX(0,(MIN(DATE(2029,6,0),IF(Mitarbeiter!$D9="",DATE(2029,6,0),Mitarbeiter!$D9),TODAY()))-(MAX(DATE(2029,5,1),Mitarbeiter!$C9))+1),MAX(0,NETWORKDAYS(MAX(DATE(2029,5,1),Mitarbeiter!$C9),MIN(DATE(2029,6,0),IF(Mitarbeiter!$D9="",DATE(2029,6,0),Mitarbeiter!$D9),TODAY()),Einstellungen!$F$13:$F$67)))*N(Mitarbeiter!$E9)/IF(Einstellungen!$C$11="7 Tage",7,5),N('Ist-Stunden'!AT9)),MAX(IF(Einstellungen!$C$11="7 Tage",MAX(0,(MIN(DATE(2029,6,0),IF(Mitarbeiter!$D9="",DATE(2029,6,0),Mitarbeiter!$D9),TODAY()))-(MAX(DATE(2029,5,1),Mitarbeiter!$C9))+1),MAX(0,NETWORKDAYS(MAX(DATE(2029,5,1),Mitarbeiter!$C9),MIN(DATE(2029,6,0),IF(Mitarbeiter!$D9="",DATE(2029,6,0),Mitarbeiter!$D9),TODAY()),Einstellungen!$F$13:$F$67)))*N(Mitarbeiter!$E9)/IF(Einstellungen!$C$11="7 Tage",7,5),N('Ist-Stunden'!AT9)+(N(Krankheitstage!CE9)+N(Krankheitstage!CQ9))*N($C9))))</f>
        <v/>
      </c>
      <c r="BY9" s="76">
        <f>IF($B9="",0,IF(Einstellungen!$C$10="Ja",MAX(IF(Einstellungen!$C$11="7 Tage",MAX(0,(MIN(DATE(2029,7,0),IF(Mitarbeiter!$D9="",DATE(2029,7,0),Mitarbeiter!$D9),TODAY()))-(MAX(DATE(2029,6,1),Mitarbeiter!$C9))+1),MAX(0,NETWORKDAYS(MAX(DATE(2029,6,1),Mitarbeiter!$C9),MIN(DATE(2029,7,0),IF(Mitarbeiter!$D9="",DATE(2029,7,0),Mitarbeiter!$D9),TODAY()),Einstellungen!$F$13:$F$67)))*N(Mitarbeiter!$E9)/IF(Einstellungen!$C$11="7 Tage",7,5),N('Ist-Stunden'!AU9)),MAX(IF(Einstellungen!$C$11="7 Tage",MAX(0,(MIN(DATE(2029,7,0),IF(Mitarbeiter!$D9="",DATE(2029,7,0),Mitarbeiter!$D9),TODAY()))-(MAX(DATE(2029,6,1),Mitarbeiter!$C9))+1),MAX(0,NETWORKDAYS(MAX(DATE(2029,6,1),Mitarbeiter!$C9),MIN(DATE(2029,7,0),IF(Mitarbeiter!$D9="",DATE(2029,7,0),Mitarbeiter!$D9),TODAY()),Einstellungen!$F$13:$F$67)))*N(Mitarbeiter!$E9)/IF(Einstellungen!$C$11="7 Tage",7,5),N('Ist-Stunden'!AU9)+(N(Krankheitstage!CF9)+N(Krankheitstage!CR9))*N($C9))))</f>
        <v/>
      </c>
      <c r="BZ9" s="76">
        <f>IF($B9="",0,IF(Einstellungen!$C$10="Ja",MAX(IF(Einstellungen!$C$11="7 Tage",MAX(0,(MIN(DATE(2029,8,0),IF(Mitarbeiter!$D9="",DATE(2029,8,0),Mitarbeiter!$D9),TODAY()))-(MAX(DATE(2029,7,1),Mitarbeiter!$C9))+1),MAX(0,NETWORKDAYS(MAX(DATE(2029,7,1),Mitarbeiter!$C9),MIN(DATE(2029,8,0),IF(Mitarbeiter!$D9="",DATE(2029,8,0),Mitarbeiter!$D9),TODAY()),Einstellungen!$F$13:$F$67)))*N(Mitarbeiter!$E9)/IF(Einstellungen!$C$11="7 Tage",7,5),N('Ist-Stunden'!AV9)),MAX(IF(Einstellungen!$C$11="7 Tage",MAX(0,(MIN(DATE(2029,8,0),IF(Mitarbeiter!$D9="",DATE(2029,8,0),Mitarbeiter!$D9),TODAY()))-(MAX(DATE(2029,7,1),Mitarbeiter!$C9))+1),MAX(0,NETWORKDAYS(MAX(DATE(2029,7,1),Mitarbeiter!$C9),MIN(DATE(2029,8,0),IF(Mitarbeiter!$D9="",DATE(2029,8,0),Mitarbeiter!$D9),TODAY()),Einstellungen!$F$13:$F$67)))*N(Mitarbeiter!$E9)/IF(Einstellungen!$C$11="7 Tage",7,5),N('Ist-Stunden'!AV9)+(N(Krankheitstage!CG9)+N(Krankheitstage!CS9))*N($C9))))</f>
        <v/>
      </c>
      <c r="CA9" s="76">
        <f>IF($B9="",0,IF(Einstellungen!$C$10="Ja",MAX(IF(Einstellungen!$C$11="7 Tage",MAX(0,(MIN(DATE(2029,9,0),IF(Mitarbeiter!$D9="",DATE(2029,9,0),Mitarbeiter!$D9),TODAY()))-(MAX(DATE(2029,8,1),Mitarbeiter!$C9))+1),MAX(0,NETWORKDAYS(MAX(DATE(2029,8,1),Mitarbeiter!$C9),MIN(DATE(2029,9,0),IF(Mitarbeiter!$D9="",DATE(2029,9,0),Mitarbeiter!$D9),TODAY()),Einstellungen!$F$13:$F$67)))*N(Mitarbeiter!$E9)/IF(Einstellungen!$C$11="7 Tage",7,5),N('Ist-Stunden'!AW9)),MAX(IF(Einstellungen!$C$11="7 Tage",MAX(0,(MIN(DATE(2029,9,0),IF(Mitarbeiter!$D9="",DATE(2029,9,0),Mitarbeiter!$D9),TODAY()))-(MAX(DATE(2029,8,1),Mitarbeiter!$C9))+1),MAX(0,NETWORKDAYS(MAX(DATE(2029,8,1),Mitarbeiter!$C9),MIN(DATE(2029,9,0),IF(Mitarbeiter!$D9="",DATE(2029,9,0),Mitarbeiter!$D9),TODAY()),Einstellungen!$F$13:$F$67)))*N(Mitarbeiter!$E9)/IF(Einstellungen!$C$11="7 Tage",7,5),N('Ist-Stunden'!AW9)+(N(Krankheitstage!CH9)+N(Krankheitstage!CT9))*N($C9))))</f>
        <v/>
      </c>
      <c r="CB9" s="76">
        <f>IF($B9="",0,IF(Einstellungen!$C$10="Ja",MAX(IF(Einstellungen!$C$11="7 Tage",MAX(0,(MIN(DATE(2029,10,0),IF(Mitarbeiter!$D9="",DATE(2029,10,0),Mitarbeiter!$D9),TODAY()))-(MAX(DATE(2029,9,1),Mitarbeiter!$C9))+1),MAX(0,NETWORKDAYS(MAX(DATE(2029,9,1),Mitarbeiter!$C9),MIN(DATE(2029,10,0),IF(Mitarbeiter!$D9="",DATE(2029,10,0),Mitarbeiter!$D9),TODAY()),Einstellungen!$F$13:$F$67)))*N(Mitarbeiter!$E9)/IF(Einstellungen!$C$11="7 Tage",7,5),N('Ist-Stunden'!AX9)),MAX(IF(Einstellungen!$C$11="7 Tage",MAX(0,(MIN(DATE(2029,10,0),IF(Mitarbeiter!$D9="",DATE(2029,10,0),Mitarbeiter!$D9),TODAY()))-(MAX(DATE(2029,9,1),Mitarbeiter!$C9))+1),MAX(0,NETWORKDAYS(MAX(DATE(2029,9,1),Mitarbeiter!$C9),MIN(DATE(2029,10,0),IF(Mitarbeiter!$D9="",DATE(2029,10,0),Mitarbeiter!$D9),TODAY()),Einstellungen!$F$13:$F$67)))*N(Mitarbeiter!$E9)/IF(Einstellungen!$C$11="7 Tage",7,5),N('Ist-Stunden'!AX9)+(N(Krankheitstage!CI9)+N(Krankheitstage!CU9))*N($C9))))</f>
        <v/>
      </c>
      <c r="CC9" s="76">
        <f>IF($B9="",0,IF(Einstellungen!$C$10="Ja",MAX(IF(Einstellungen!$C$11="7 Tage",MAX(0,(MIN(DATE(2029,11,0),IF(Mitarbeiter!$D9="",DATE(2029,11,0),Mitarbeiter!$D9),TODAY()))-(MAX(DATE(2029,10,1),Mitarbeiter!$C9))+1),MAX(0,NETWORKDAYS(MAX(DATE(2029,10,1),Mitarbeiter!$C9),MIN(DATE(2029,11,0),IF(Mitarbeiter!$D9="",DATE(2029,11,0),Mitarbeiter!$D9),TODAY()),Einstellungen!$F$13:$F$67)))*N(Mitarbeiter!$E9)/IF(Einstellungen!$C$11="7 Tage",7,5),N('Ist-Stunden'!AY9)),MAX(IF(Einstellungen!$C$11="7 Tage",MAX(0,(MIN(DATE(2029,11,0),IF(Mitarbeiter!$D9="",DATE(2029,11,0),Mitarbeiter!$D9),TODAY()))-(MAX(DATE(2029,10,1),Mitarbeiter!$C9))+1),MAX(0,NETWORKDAYS(MAX(DATE(2029,10,1),Mitarbeiter!$C9),MIN(DATE(2029,11,0),IF(Mitarbeiter!$D9="",DATE(2029,11,0),Mitarbeiter!$D9),TODAY()),Einstellungen!$F$13:$F$67)))*N(Mitarbeiter!$E9)/IF(Einstellungen!$C$11="7 Tage",7,5),N('Ist-Stunden'!AY9)+(N(Krankheitstage!CJ9)+N(Krankheitstage!CV9))*N($C9))))</f>
        <v/>
      </c>
      <c r="CD9" s="76">
        <f>IF($B9="",0,IF(Einstellungen!$C$10="Ja",MAX(IF(Einstellungen!$C$11="7 Tage",MAX(0,(MIN(DATE(2029,12,0),IF(Mitarbeiter!$D9="",DATE(2029,12,0),Mitarbeiter!$D9),TODAY()))-(MAX(DATE(2029,11,1),Mitarbeiter!$C9))+1),MAX(0,NETWORKDAYS(MAX(DATE(2029,11,1),Mitarbeiter!$C9),MIN(DATE(2029,12,0),IF(Mitarbeiter!$D9="",DATE(2029,12,0),Mitarbeiter!$D9),TODAY()),Einstellungen!$F$13:$F$67)))*N(Mitarbeiter!$E9)/IF(Einstellungen!$C$11="7 Tage",7,5),N('Ist-Stunden'!AZ9)),MAX(IF(Einstellungen!$C$11="7 Tage",MAX(0,(MIN(DATE(2029,12,0),IF(Mitarbeiter!$D9="",DATE(2029,12,0),Mitarbeiter!$D9),TODAY()))-(MAX(DATE(2029,11,1),Mitarbeiter!$C9))+1),MAX(0,NETWORKDAYS(MAX(DATE(2029,11,1),Mitarbeiter!$C9),MIN(DATE(2029,12,0),IF(Mitarbeiter!$D9="",DATE(2029,12,0),Mitarbeiter!$D9),TODAY()),Einstellungen!$F$13:$F$67)))*N(Mitarbeiter!$E9)/IF(Einstellungen!$C$11="7 Tage",7,5),N('Ist-Stunden'!AZ9)+(N(Krankheitstage!CK9)+N(Krankheitstage!CW9))*N($C9))))</f>
        <v/>
      </c>
      <c r="CE9" s="76">
        <f>IF($B9="",0,IF(Einstellungen!$C$10="Ja",MAX(IF(Einstellungen!$C$11="7 Tage",MAX(0,(MIN(DATE(2029,13,0),IF(Mitarbeiter!$D9="",DATE(2029,13,0),Mitarbeiter!$D9),TODAY()))-(MAX(DATE(2029,12,1),Mitarbeiter!$C9))+1),MAX(0,NETWORKDAYS(MAX(DATE(2029,12,1),Mitarbeiter!$C9),MIN(DATE(2029,13,0),IF(Mitarbeiter!$D9="",DATE(2029,13,0),Mitarbeiter!$D9),TODAY()),Einstellungen!$F$13:$F$67)))*N(Mitarbeiter!$E9)/IF(Einstellungen!$C$11="7 Tage",7,5),N('Ist-Stunden'!BA9)),MAX(IF(Einstellungen!$C$11="7 Tage",MAX(0,(MIN(DATE(2029,13,0),IF(Mitarbeiter!$D9="",DATE(2029,13,0),Mitarbeiter!$D9),TODAY()))-(MAX(DATE(2029,12,1),Mitarbeiter!$C9))+1),MAX(0,NETWORKDAYS(MAX(DATE(2029,12,1),Mitarbeiter!$C9),MIN(DATE(2029,13,0),IF(Mitarbeiter!$D9="",DATE(2029,13,0),Mitarbeiter!$D9),TODAY()),Einstellungen!$F$13:$F$67)))*N(Mitarbeiter!$E9)/IF(Einstellungen!$C$11="7 Tage",7,5),N('Ist-Stunden'!BA9)+(N(Krankheitstage!CL9)+N(Krankheitstage!CX9))*N($C9))))</f>
        <v/>
      </c>
      <c r="CF9" s="76">
        <f>IF($B9="",0,IF(Einstellungen!$C$10="Ja",MAX(IF(Einstellungen!$C$11="7 Tage",MAX(0,(MIN(DATE(2030,2,0),IF(Mitarbeiter!$D9="",DATE(2030,2,0),Mitarbeiter!$D9),TODAY()))-(MAX(DATE(2030,1,1),Mitarbeiter!$C9))+1),MAX(0,NETWORKDAYS(MAX(DATE(2030,1,1),Mitarbeiter!$C9),MIN(DATE(2030,2,0),IF(Mitarbeiter!$D9="",DATE(2030,2,0),Mitarbeiter!$D9),TODAY()),Einstellungen!$F$13:$F$67)))*N(Mitarbeiter!$E9)/IF(Einstellungen!$C$11="7 Tage",7,5),N('Ist-Stunden'!BB9)),MAX(IF(Einstellungen!$C$11="7 Tage",MAX(0,(MIN(DATE(2030,2,0),IF(Mitarbeiter!$D9="",DATE(2030,2,0),Mitarbeiter!$D9),TODAY()))-(MAX(DATE(2030,1,1),Mitarbeiter!$C9))+1),MAX(0,NETWORKDAYS(MAX(DATE(2030,1,1),Mitarbeiter!$C9),MIN(DATE(2030,2,0),IF(Mitarbeiter!$D9="",DATE(2030,2,0),Mitarbeiter!$D9),TODAY()),Einstellungen!$F$13:$F$67)))*N(Mitarbeiter!$E9)/IF(Einstellungen!$C$11="7 Tage",7,5),N('Ist-Stunden'!BB9)+(N(Krankheitstage!CY9)+N(Krankheitstage!DK9))*N($C9))))</f>
        <v/>
      </c>
      <c r="CG9" s="76">
        <f>IF($B9="",0,IF(Einstellungen!$C$10="Ja",MAX(IF(Einstellungen!$C$11="7 Tage",MAX(0,(MIN(DATE(2030,3,0),IF(Mitarbeiter!$D9="",DATE(2030,3,0),Mitarbeiter!$D9),TODAY()))-(MAX(DATE(2030,2,1),Mitarbeiter!$C9))+1),MAX(0,NETWORKDAYS(MAX(DATE(2030,2,1),Mitarbeiter!$C9),MIN(DATE(2030,3,0),IF(Mitarbeiter!$D9="",DATE(2030,3,0),Mitarbeiter!$D9),TODAY()),Einstellungen!$F$13:$F$67)))*N(Mitarbeiter!$E9)/IF(Einstellungen!$C$11="7 Tage",7,5),N('Ist-Stunden'!BC9)),MAX(IF(Einstellungen!$C$11="7 Tage",MAX(0,(MIN(DATE(2030,3,0),IF(Mitarbeiter!$D9="",DATE(2030,3,0),Mitarbeiter!$D9),TODAY()))-(MAX(DATE(2030,2,1),Mitarbeiter!$C9))+1),MAX(0,NETWORKDAYS(MAX(DATE(2030,2,1),Mitarbeiter!$C9),MIN(DATE(2030,3,0),IF(Mitarbeiter!$D9="",DATE(2030,3,0),Mitarbeiter!$D9),TODAY()),Einstellungen!$F$13:$F$67)))*N(Mitarbeiter!$E9)/IF(Einstellungen!$C$11="7 Tage",7,5),N('Ist-Stunden'!BC9)+(N(Krankheitstage!CZ9)+N(Krankheitstage!DL9))*N($C9))))</f>
        <v/>
      </c>
      <c r="CH9" s="76">
        <f>IF($B9="",0,IF(Einstellungen!$C$10="Ja",MAX(IF(Einstellungen!$C$11="7 Tage",MAX(0,(MIN(DATE(2030,4,0),IF(Mitarbeiter!$D9="",DATE(2030,4,0),Mitarbeiter!$D9),TODAY()))-(MAX(DATE(2030,3,1),Mitarbeiter!$C9))+1),MAX(0,NETWORKDAYS(MAX(DATE(2030,3,1),Mitarbeiter!$C9),MIN(DATE(2030,4,0),IF(Mitarbeiter!$D9="",DATE(2030,4,0),Mitarbeiter!$D9),TODAY()),Einstellungen!$F$13:$F$67)))*N(Mitarbeiter!$E9)/IF(Einstellungen!$C$11="7 Tage",7,5),N('Ist-Stunden'!BD9)),MAX(IF(Einstellungen!$C$11="7 Tage",MAX(0,(MIN(DATE(2030,4,0),IF(Mitarbeiter!$D9="",DATE(2030,4,0),Mitarbeiter!$D9),TODAY()))-(MAX(DATE(2030,3,1),Mitarbeiter!$C9))+1),MAX(0,NETWORKDAYS(MAX(DATE(2030,3,1),Mitarbeiter!$C9),MIN(DATE(2030,4,0),IF(Mitarbeiter!$D9="",DATE(2030,4,0),Mitarbeiter!$D9),TODAY()),Einstellungen!$F$13:$F$67)))*N(Mitarbeiter!$E9)/IF(Einstellungen!$C$11="7 Tage",7,5),N('Ist-Stunden'!BD9)+(N(Krankheitstage!DA9)+N(Krankheitstage!DM9))*N($C9))))</f>
        <v/>
      </c>
      <c r="CI9" s="76">
        <f>IF($B9="",0,IF(Einstellungen!$C$10="Ja",MAX(IF(Einstellungen!$C$11="7 Tage",MAX(0,(MIN(DATE(2030,5,0),IF(Mitarbeiter!$D9="",DATE(2030,5,0),Mitarbeiter!$D9),TODAY()))-(MAX(DATE(2030,4,1),Mitarbeiter!$C9))+1),MAX(0,NETWORKDAYS(MAX(DATE(2030,4,1),Mitarbeiter!$C9),MIN(DATE(2030,5,0),IF(Mitarbeiter!$D9="",DATE(2030,5,0),Mitarbeiter!$D9),TODAY()),Einstellungen!$F$13:$F$67)))*N(Mitarbeiter!$E9)/IF(Einstellungen!$C$11="7 Tage",7,5),N('Ist-Stunden'!BE9)),MAX(IF(Einstellungen!$C$11="7 Tage",MAX(0,(MIN(DATE(2030,5,0),IF(Mitarbeiter!$D9="",DATE(2030,5,0),Mitarbeiter!$D9),TODAY()))-(MAX(DATE(2030,4,1),Mitarbeiter!$C9))+1),MAX(0,NETWORKDAYS(MAX(DATE(2030,4,1),Mitarbeiter!$C9),MIN(DATE(2030,5,0),IF(Mitarbeiter!$D9="",DATE(2030,5,0),Mitarbeiter!$D9),TODAY()),Einstellungen!$F$13:$F$67)))*N(Mitarbeiter!$E9)/IF(Einstellungen!$C$11="7 Tage",7,5),N('Ist-Stunden'!BE9)+(N(Krankheitstage!DB9)+N(Krankheitstage!DN9))*N($C9))))</f>
        <v/>
      </c>
      <c r="CJ9" s="76">
        <f>IF($B9="",0,IF(Einstellungen!$C$10="Ja",MAX(IF(Einstellungen!$C$11="7 Tage",MAX(0,(MIN(DATE(2030,6,0),IF(Mitarbeiter!$D9="",DATE(2030,6,0),Mitarbeiter!$D9),TODAY()))-(MAX(DATE(2030,5,1),Mitarbeiter!$C9))+1),MAX(0,NETWORKDAYS(MAX(DATE(2030,5,1),Mitarbeiter!$C9),MIN(DATE(2030,6,0),IF(Mitarbeiter!$D9="",DATE(2030,6,0),Mitarbeiter!$D9),TODAY()),Einstellungen!$F$13:$F$67)))*N(Mitarbeiter!$E9)/IF(Einstellungen!$C$11="7 Tage",7,5),N('Ist-Stunden'!BF9)),MAX(IF(Einstellungen!$C$11="7 Tage",MAX(0,(MIN(DATE(2030,6,0),IF(Mitarbeiter!$D9="",DATE(2030,6,0),Mitarbeiter!$D9),TODAY()))-(MAX(DATE(2030,5,1),Mitarbeiter!$C9))+1),MAX(0,NETWORKDAYS(MAX(DATE(2030,5,1),Mitarbeiter!$C9),MIN(DATE(2030,6,0),IF(Mitarbeiter!$D9="",DATE(2030,6,0),Mitarbeiter!$D9),TODAY()),Einstellungen!$F$13:$F$67)))*N(Mitarbeiter!$E9)/IF(Einstellungen!$C$11="7 Tage",7,5),N('Ist-Stunden'!BF9)+(N(Krankheitstage!DC9)+N(Krankheitstage!DO9))*N($C9))))</f>
        <v/>
      </c>
      <c r="CK9" s="76">
        <f>IF($B9="",0,IF(Einstellungen!$C$10="Ja",MAX(IF(Einstellungen!$C$11="7 Tage",MAX(0,(MIN(DATE(2030,7,0),IF(Mitarbeiter!$D9="",DATE(2030,7,0),Mitarbeiter!$D9),TODAY()))-(MAX(DATE(2030,6,1),Mitarbeiter!$C9))+1),MAX(0,NETWORKDAYS(MAX(DATE(2030,6,1),Mitarbeiter!$C9),MIN(DATE(2030,7,0),IF(Mitarbeiter!$D9="",DATE(2030,7,0),Mitarbeiter!$D9),TODAY()),Einstellungen!$F$13:$F$67)))*N(Mitarbeiter!$E9)/IF(Einstellungen!$C$11="7 Tage",7,5),N('Ist-Stunden'!BG9)),MAX(IF(Einstellungen!$C$11="7 Tage",MAX(0,(MIN(DATE(2030,7,0),IF(Mitarbeiter!$D9="",DATE(2030,7,0),Mitarbeiter!$D9),TODAY()))-(MAX(DATE(2030,6,1),Mitarbeiter!$C9))+1),MAX(0,NETWORKDAYS(MAX(DATE(2030,6,1),Mitarbeiter!$C9),MIN(DATE(2030,7,0),IF(Mitarbeiter!$D9="",DATE(2030,7,0),Mitarbeiter!$D9),TODAY()),Einstellungen!$F$13:$F$67)))*N(Mitarbeiter!$E9)/IF(Einstellungen!$C$11="7 Tage",7,5),N('Ist-Stunden'!BG9)+(N(Krankheitstage!DD9)+N(Krankheitstage!DP9))*N($C9))))</f>
        <v/>
      </c>
      <c r="CL9" s="76">
        <f>IF($B9="",0,IF(Einstellungen!$C$10="Ja",MAX(IF(Einstellungen!$C$11="7 Tage",MAX(0,(MIN(DATE(2030,8,0),IF(Mitarbeiter!$D9="",DATE(2030,8,0),Mitarbeiter!$D9),TODAY()))-(MAX(DATE(2030,7,1),Mitarbeiter!$C9))+1),MAX(0,NETWORKDAYS(MAX(DATE(2030,7,1),Mitarbeiter!$C9),MIN(DATE(2030,8,0),IF(Mitarbeiter!$D9="",DATE(2030,8,0),Mitarbeiter!$D9),TODAY()),Einstellungen!$F$13:$F$67)))*N(Mitarbeiter!$E9)/IF(Einstellungen!$C$11="7 Tage",7,5),N('Ist-Stunden'!BH9)),MAX(IF(Einstellungen!$C$11="7 Tage",MAX(0,(MIN(DATE(2030,8,0),IF(Mitarbeiter!$D9="",DATE(2030,8,0),Mitarbeiter!$D9),TODAY()))-(MAX(DATE(2030,7,1),Mitarbeiter!$C9))+1),MAX(0,NETWORKDAYS(MAX(DATE(2030,7,1),Mitarbeiter!$C9),MIN(DATE(2030,8,0),IF(Mitarbeiter!$D9="",DATE(2030,8,0),Mitarbeiter!$D9),TODAY()),Einstellungen!$F$13:$F$67)))*N(Mitarbeiter!$E9)/IF(Einstellungen!$C$11="7 Tage",7,5),N('Ist-Stunden'!BH9)+(N(Krankheitstage!DE9)+N(Krankheitstage!DQ9))*N($C9))))</f>
        <v/>
      </c>
      <c r="CM9" s="76">
        <f>IF($B9="",0,IF(Einstellungen!$C$10="Ja",MAX(IF(Einstellungen!$C$11="7 Tage",MAX(0,(MIN(DATE(2030,9,0),IF(Mitarbeiter!$D9="",DATE(2030,9,0),Mitarbeiter!$D9),TODAY()))-(MAX(DATE(2030,8,1),Mitarbeiter!$C9))+1),MAX(0,NETWORKDAYS(MAX(DATE(2030,8,1),Mitarbeiter!$C9),MIN(DATE(2030,9,0),IF(Mitarbeiter!$D9="",DATE(2030,9,0),Mitarbeiter!$D9),TODAY()),Einstellungen!$F$13:$F$67)))*N(Mitarbeiter!$E9)/IF(Einstellungen!$C$11="7 Tage",7,5),N('Ist-Stunden'!BI9)),MAX(IF(Einstellungen!$C$11="7 Tage",MAX(0,(MIN(DATE(2030,9,0),IF(Mitarbeiter!$D9="",DATE(2030,9,0),Mitarbeiter!$D9),TODAY()))-(MAX(DATE(2030,8,1),Mitarbeiter!$C9))+1),MAX(0,NETWORKDAYS(MAX(DATE(2030,8,1),Mitarbeiter!$C9),MIN(DATE(2030,9,0),IF(Mitarbeiter!$D9="",DATE(2030,9,0),Mitarbeiter!$D9),TODAY()),Einstellungen!$F$13:$F$67)))*N(Mitarbeiter!$E9)/IF(Einstellungen!$C$11="7 Tage",7,5),N('Ist-Stunden'!BI9)+(N(Krankheitstage!DF9)+N(Krankheitstage!DR9))*N($C9))))</f>
        <v/>
      </c>
      <c r="CN9" s="76">
        <f>IF($B9="",0,IF(Einstellungen!$C$10="Ja",MAX(IF(Einstellungen!$C$11="7 Tage",MAX(0,(MIN(DATE(2030,10,0),IF(Mitarbeiter!$D9="",DATE(2030,10,0),Mitarbeiter!$D9),TODAY()))-(MAX(DATE(2030,9,1),Mitarbeiter!$C9))+1),MAX(0,NETWORKDAYS(MAX(DATE(2030,9,1),Mitarbeiter!$C9),MIN(DATE(2030,10,0),IF(Mitarbeiter!$D9="",DATE(2030,10,0),Mitarbeiter!$D9),TODAY()),Einstellungen!$F$13:$F$67)))*N(Mitarbeiter!$E9)/IF(Einstellungen!$C$11="7 Tage",7,5),N('Ist-Stunden'!BJ9)),MAX(IF(Einstellungen!$C$11="7 Tage",MAX(0,(MIN(DATE(2030,10,0),IF(Mitarbeiter!$D9="",DATE(2030,10,0),Mitarbeiter!$D9),TODAY()))-(MAX(DATE(2030,9,1),Mitarbeiter!$C9))+1),MAX(0,NETWORKDAYS(MAX(DATE(2030,9,1),Mitarbeiter!$C9),MIN(DATE(2030,10,0),IF(Mitarbeiter!$D9="",DATE(2030,10,0),Mitarbeiter!$D9),TODAY()),Einstellungen!$F$13:$F$67)))*N(Mitarbeiter!$E9)/IF(Einstellungen!$C$11="7 Tage",7,5),N('Ist-Stunden'!BJ9)+(N(Krankheitstage!DG9)+N(Krankheitstage!DS9))*N($C9))))</f>
        <v/>
      </c>
      <c r="CO9" s="76">
        <f>IF($B9="",0,IF(Einstellungen!$C$10="Ja",MAX(IF(Einstellungen!$C$11="7 Tage",MAX(0,(MIN(DATE(2030,11,0),IF(Mitarbeiter!$D9="",DATE(2030,11,0),Mitarbeiter!$D9),TODAY()))-(MAX(DATE(2030,10,1),Mitarbeiter!$C9))+1),MAX(0,NETWORKDAYS(MAX(DATE(2030,10,1),Mitarbeiter!$C9),MIN(DATE(2030,11,0),IF(Mitarbeiter!$D9="",DATE(2030,11,0),Mitarbeiter!$D9),TODAY()),Einstellungen!$F$13:$F$67)))*N(Mitarbeiter!$E9)/IF(Einstellungen!$C$11="7 Tage",7,5),N('Ist-Stunden'!BK9)),MAX(IF(Einstellungen!$C$11="7 Tage",MAX(0,(MIN(DATE(2030,11,0),IF(Mitarbeiter!$D9="",DATE(2030,11,0),Mitarbeiter!$D9),TODAY()))-(MAX(DATE(2030,10,1),Mitarbeiter!$C9))+1),MAX(0,NETWORKDAYS(MAX(DATE(2030,10,1),Mitarbeiter!$C9),MIN(DATE(2030,11,0),IF(Mitarbeiter!$D9="",DATE(2030,11,0),Mitarbeiter!$D9),TODAY()),Einstellungen!$F$13:$F$67)))*N(Mitarbeiter!$E9)/IF(Einstellungen!$C$11="7 Tage",7,5),N('Ist-Stunden'!BK9)+(N(Krankheitstage!DH9)+N(Krankheitstage!DT9))*N($C9))))</f>
        <v/>
      </c>
      <c r="CP9" s="76">
        <f>IF($B9="",0,IF(Einstellungen!$C$10="Ja",MAX(IF(Einstellungen!$C$11="7 Tage",MAX(0,(MIN(DATE(2030,12,0),IF(Mitarbeiter!$D9="",DATE(2030,12,0),Mitarbeiter!$D9),TODAY()))-(MAX(DATE(2030,11,1),Mitarbeiter!$C9))+1),MAX(0,NETWORKDAYS(MAX(DATE(2030,11,1),Mitarbeiter!$C9),MIN(DATE(2030,12,0),IF(Mitarbeiter!$D9="",DATE(2030,12,0),Mitarbeiter!$D9),TODAY()),Einstellungen!$F$13:$F$67)))*N(Mitarbeiter!$E9)/IF(Einstellungen!$C$11="7 Tage",7,5),N('Ist-Stunden'!BL9)),MAX(IF(Einstellungen!$C$11="7 Tage",MAX(0,(MIN(DATE(2030,12,0),IF(Mitarbeiter!$D9="",DATE(2030,12,0),Mitarbeiter!$D9),TODAY()))-(MAX(DATE(2030,11,1),Mitarbeiter!$C9))+1),MAX(0,NETWORKDAYS(MAX(DATE(2030,11,1),Mitarbeiter!$C9),MIN(DATE(2030,12,0),IF(Mitarbeiter!$D9="",DATE(2030,12,0),Mitarbeiter!$D9),TODAY()),Einstellungen!$F$13:$F$67)))*N(Mitarbeiter!$E9)/IF(Einstellungen!$C$11="7 Tage",7,5),N('Ist-Stunden'!BL9)+(N(Krankheitstage!DI9)+N(Krankheitstage!DU9))*N($C9))))</f>
        <v/>
      </c>
      <c r="CQ9" s="76">
        <f>IF($B9="",0,IF(Einstellungen!$C$10="Ja",MAX(IF(Einstellungen!$C$11="7 Tage",MAX(0,(MIN(DATE(2030,13,0),IF(Mitarbeiter!$D9="",DATE(2030,13,0),Mitarbeiter!$D9),TODAY()))-(MAX(DATE(2030,12,1),Mitarbeiter!$C9))+1),MAX(0,NETWORKDAYS(MAX(DATE(2030,12,1),Mitarbeiter!$C9),MIN(DATE(2030,13,0),IF(Mitarbeiter!$D9="",DATE(2030,13,0),Mitarbeiter!$D9),TODAY()),Einstellungen!$F$13:$F$67)))*N(Mitarbeiter!$E9)/IF(Einstellungen!$C$11="7 Tage",7,5),N('Ist-Stunden'!BM9)),MAX(IF(Einstellungen!$C$11="7 Tage",MAX(0,(MIN(DATE(2030,13,0),IF(Mitarbeiter!$D9="",DATE(2030,13,0),Mitarbeiter!$D9),TODAY()))-(MAX(DATE(2030,12,1),Mitarbeiter!$C9))+1),MAX(0,NETWORKDAYS(MAX(DATE(2030,12,1),Mitarbeiter!$C9),MIN(DATE(2030,13,0),IF(Mitarbeiter!$D9="",DATE(2030,13,0),Mitarbeiter!$D9),TODAY()),Einstellungen!$F$13:$F$67)))*N(Mitarbeiter!$E9)/IF(Einstellungen!$C$11="7 Tage",7,5),N('Ist-Stunden'!BM9)+(N(Krankheitstage!DJ9)+N(Krankheitstage!DV9))*N($C9))))</f>
        <v/>
      </c>
    </row>
    <row r="10">
      <c r="A10" s="73">
        <f>IF(Mitarbeiter!B10="","",Mitarbeiter!A10)</f>
        <v/>
      </c>
      <c r="B10" s="6">
        <f>IF(Mitarbeiter!B10="","",Mitarbeiter!B10)</f>
        <v/>
      </c>
      <c r="C10" s="74">
        <f>IF(Mitarbeiter!B10="","",Mitarbeiter!F10)</f>
        <v/>
      </c>
      <c r="D10" s="75">
        <f>N(INDEX(Krankheitstage!$G10:$DV10,1,(Einstellungen!$C$3-2026)*24+1))</f>
        <v/>
      </c>
      <c r="E10" s="75">
        <f>N(INDEX(Krankheitstage!$G10:$DV10,1,(Einstellungen!$C$3-2026)*24+2))</f>
        <v/>
      </c>
      <c r="F10" s="75">
        <f>N(INDEX(Krankheitstage!$G10:$DV10,1,(Einstellungen!$C$3-2026)*24+3))</f>
        <v/>
      </c>
      <c r="G10" s="75">
        <f>N(INDEX(Krankheitstage!$G10:$DV10,1,(Einstellungen!$C$3-2026)*24+4))</f>
        <v/>
      </c>
      <c r="H10" s="75">
        <f>N(INDEX(Krankheitstage!$G10:$DV10,1,(Einstellungen!$C$3-2026)*24+5))</f>
        <v/>
      </c>
      <c r="I10" s="75">
        <f>N(INDEX(Krankheitstage!$G10:$DV10,1,(Einstellungen!$C$3-2026)*24+6))</f>
        <v/>
      </c>
      <c r="J10" s="75">
        <f>N(INDEX(Krankheitstage!$G10:$DV10,1,(Einstellungen!$C$3-2026)*24+7))</f>
        <v/>
      </c>
      <c r="K10" s="75">
        <f>N(INDEX(Krankheitstage!$G10:$DV10,1,(Einstellungen!$C$3-2026)*24+8))</f>
        <v/>
      </c>
      <c r="L10" s="75">
        <f>N(INDEX(Krankheitstage!$G10:$DV10,1,(Einstellungen!$C$3-2026)*24+9))</f>
        <v/>
      </c>
      <c r="M10" s="75">
        <f>N(INDEX(Krankheitstage!$G10:$DV10,1,(Einstellungen!$C$3-2026)*24+10))</f>
        <v/>
      </c>
      <c r="N10" s="75">
        <f>N(INDEX(Krankheitstage!$G10:$DV10,1,(Einstellungen!$C$3-2026)*24+11))</f>
        <v/>
      </c>
      <c r="O10" s="75">
        <f>N(INDEX(Krankheitstage!$G10:$DV10,1,(Einstellungen!$C$3-2026)*24+12))</f>
        <v/>
      </c>
      <c r="P10" s="75">
        <f>IF($B10="","",SUM(D10:O10))</f>
        <v/>
      </c>
      <c r="Q10" s="75">
        <f>N(INDEX(Krankheitstage!$G10:$DV10,1,(Einstellungen!$C$3-2026)*24+13))</f>
        <v/>
      </c>
      <c r="R10" s="75">
        <f>N(INDEX(Krankheitstage!$G10:$DV10,1,(Einstellungen!$C$3-2026)*24+14))</f>
        <v/>
      </c>
      <c r="S10" s="75">
        <f>N(INDEX(Krankheitstage!$G10:$DV10,1,(Einstellungen!$C$3-2026)*24+15))</f>
        <v/>
      </c>
      <c r="T10" s="75">
        <f>N(INDEX(Krankheitstage!$G10:$DV10,1,(Einstellungen!$C$3-2026)*24+16))</f>
        <v/>
      </c>
      <c r="U10" s="75">
        <f>N(INDEX(Krankheitstage!$G10:$DV10,1,(Einstellungen!$C$3-2026)*24+17))</f>
        <v/>
      </c>
      <c r="V10" s="75">
        <f>N(INDEX(Krankheitstage!$G10:$DV10,1,(Einstellungen!$C$3-2026)*24+18))</f>
        <v/>
      </c>
      <c r="W10" s="75">
        <f>N(INDEX(Krankheitstage!$G10:$DV10,1,(Einstellungen!$C$3-2026)*24+19))</f>
        <v/>
      </c>
      <c r="X10" s="75">
        <f>N(INDEX(Krankheitstage!$G10:$DV10,1,(Einstellungen!$C$3-2026)*24+20))</f>
        <v/>
      </c>
      <c r="Y10" s="75">
        <f>N(INDEX(Krankheitstage!$G10:$DV10,1,(Einstellungen!$C$3-2026)*24+21))</f>
        <v/>
      </c>
      <c r="Z10" s="75">
        <f>N(INDEX(Krankheitstage!$G10:$DV10,1,(Einstellungen!$C$3-2026)*24+22))</f>
        <v/>
      </c>
      <c r="AA10" s="75">
        <f>N(INDEX(Krankheitstage!$G10:$DV10,1,(Einstellungen!$C$3-2026)*24+23))</f>
        <v/>
      </c>
      <c r="AB10" s="75">
        <f>N(INDEX(Krankheitstage!$G10:$DV10,1,(Einstellungen!$C$3-2026)*24+24))</f>
        <v/>
      </c>
      <c r="AC10" s="75">
        <f>IF($B10="","",SUM(Q10:AB10))</f>
        <v/>
      </c>
      <c r="AD10" s="75">
        <f>IF($B10="","",SUM(P10,AC10))</f>
        <v/>
      </c>
      <c r="AE10" s="76">
        <f>IF($B10="","",AD10*N(C10))</f>
        <v/>
      </c>
      <c r="AF10" s="75">
        <f>IF($B10="","",Krankheitstage!E10)</f>
        <v/>
      </c>
      <c r="AG10" s="76">
        <f>IF($B10="","",AF10*N(C10))</f>
        <v/>
      </c>
      <c r="AH10" s="76">
        <f>IF($B10="","",INDEX($AJ10:$CQ10,1,(Einstellungen!$C$3-2026)*12+1)+INDEX($AJ10:$CQ10,1,(Einstellungen!$C$3-2026)*12+2)+INDEX($AJ10:$CQ10,1,(Einstellungen!$C$3-2026)*12+3)+INDEX($AJ10:$CQ10,1,(Einstellungen!$C$3-2026)*12+4)+INDEX($AJ10:$CQ10,1,(Einstellungen!$C$3-2026)*12+5)+INDEX($AJ10:$CQ10,1,(Einstellungen!$C$3-2026)*12+6)+INDEX($AJ10:$CQ10,1,(Einstellungen!$C$3-2026)*12+7)+INDEX($AJ10:$CQ10,1,(Einstellungen!$C$3-2026)*12+8)+INDEX($AJ10:$CQ10,1,(Einstellungen!$C$3-2026)*12+9)+INDEX($AJ10:$CQ10,1,(Einstellungen!$C$3-2026)*12+10)+INDEX($AJ10:$CQ10,1,(Einstellungen!$C$3-2026)*12+11)+INDEX($AJ10:$CQ10,1,(Einstellungen!$C$3-2026)*12+12))</f>
        <v/>
      </c>
      <c r="AI10" s="76">
        <f>IF($B10="","",SUM($AJ10:$CQ10))</f>
        <v/>
      </c>
      <c r="AJ10" s="76">
        <f>IF($B10="",0,IF(Einstellungen!$C$10="Ja",MAX(IF(Einstellungen!$C$11="7 Tage",MAX(0,(MIN(DATE(2026,2,0),IF(Mitarbeiter!$D10="",DATE(2026,2,0),Mitarbeiter!$D10),TODAY()))-(MAX(DATE(2026,1,1),Mitarbeiter!$C10))+1),MAX(0,NETWORKDAYS(MAX(DATE(2026,1,1),Mitarbeiter!$C10),MIN(DATE(2026,2,0),IF(Mitarbeiter!$D10="",DATE(2026,2,0),Mitarbeiter!$D10),TODAY()),Einstellungen!$F$13:$F$67)))*N(Mitarbeiter!$E10)/IF(Einstellungen!$C$11="7 Tage",7,5),N('Ist-Stunden'!F10)),MAX(IF(Einstellungen!$C$11="7 Tage",MAX(0,(MIN(DATE(2026,2,0),IF(Mitarbeiter!$D10="",DATE(2026,2,0),Mitarbeiter!$D10),TODAY()))-(MAX(DATE(2026,1,1),Mitarbeiter!$C10))+1),MAX(0,NETWORKDAYS(MAX(DATE(2026,1,1),Mitarbeiter!$C10),MIN(DATE(2026,2,0),IF(Mitarbeiter!$D10="",DATE(2026,2,0),Mitarbeiter!$D10),TODAY()),Einstellungen!$F$13:$F$67)))*N(Mitarbeiter!$E10)/IF(Einstellungen!$C$11="7 Tage",7,5),N('Ist-Stunden'!F10)+(N(Krankheitstage!G10)+N(Krankheitstage!S10))*N($C10))))</f>
        <v/>
      </c>
      <c r="AK10" s="76">
        <f>IF($B10="",0,IF(Einstellungen!$C$10="Ja",MAX(IF(Einstellungen!$C$11="7 Tage",MAX(0,(MIN(DATE(2026,3,0),IF(Mitarbeiter!$D10="",DATE(2026,3,0),Mitarbeiter!$D10),TODAY()))-(MAX(DATE(2026,2,1),Mitarbeiter!$C10))+1),MAX(0,NETWORKDAYS(MAX(DATE(2026,2,1),Mitarbeiter!$C10),MIN(DATE(2026,3,0),IF(Mitarbeiter!$D10="",DATE(2026,3,0),Mitarbeiter!$D10),TODAY()),Einstellungen!$F$13:$F$67)))*N(Mitarbeiter!$E10)/IF(Einstellungen!$C$11="7 Tage",7,5),N('Ist-Stunden'!G10)),MAX(IF(Einstellungen!$C$11="7 Tage",MAX(0,(MIN(DATE(2026,3,0),IF(Mitarbeiter!$D10="",DATE(2026,3,0),Mitarbeiter!$D10),TODAY()))-(MAX(DATE(2026,2,1),Mitarbeiter!$C10))+1),MAX(0,NETWORKDAYS(MAX(DATE(2026,2,1),Mitarbeiter!$C10),MIN(DATE(2026,3,0),IF(Mitarbeiter!$D10="",DATE(2026,3,0),Mitarbeiter!$D10),TODAY()),Einstellungen!$F$13:$F$67)))*N(Mitarbeiter!$E10)/IF(Einstellungen!$C$11="7 Tage",7,5),N('Ist-Stunden'!G10)+(N(Krankheitstage!H10)+N(Krankheitstage!T10))*N($C10))))</f>
        <v/>
      </c>
      <c r="AL10" s="76">
        <f>IF($B10="",0,IF(Einstellungen!$C$10="Ja",MAX(IF(Einstellungen!$C$11="7 Tage",MAX(0,(MIN(DATE(2026,4,0),IF(Mitarbeiter!$D10="",DATE(2026,4,0),Mitarbeiter!$D10),TODAY()))-(MAX(DATE(2026,3,1),Mitarbeiter!$C10))+1),MAX(0,NETWORKDAYS(MAX(DATE(2026,3,1),Mitarbeiter!$C10),MIN(DATE(2026,4,0),IF(Mitarbeiter!$D10="",DATE(2026,4,0),Mitarbeiter!$D10),TODAY()),Einstellungen!$F$13:$F$67)))*N(Mitarbeiter!$E10)/IF(Einstellungen!$C$11="7 Tage",7,5),N('Ist-Stunden'!H10)),MAX(IF(Einstellungen!$C$11="7 Tage",MAX(0,(MIN(DATE(2026,4,0),IF(Mitarbeiter!$D10="",DATE(2026,4,0),Mitarbeiter!$D10),TODAY()))-(MAX(DATE(2026,3,1),Mitarbeiter!$C10))+1),MAX(0,NETWORKDAYS(MAX(DATE(2026,3,1),Mitarbeiter!$C10),MIN(DATE(2026,4,0),IF(Mitarbeiter!$D10="",DATE(2026,4,0),Mitarbeiter!$D10),TODAY()),Einstellungen!$F$13:$F$67)))*N(Mitarbeiter!$E10)/IF(Einstellungen!$C$11="7 Tage",7,5),N('Ist-Stunden'!H10)+(N(Krankheitstage!I10)+N(Krankheitstage!U10))*N($C10))))</f>
        <v/>
      </c>
      <c r="AM10" s="76">
        <f>IF($B10="",0,IF(Einstellungen!$C$10="Ja",MAX(IF(Einstellungen!$C$11="7 Tage",MAX(0,(MIN(DATE(2026,5,0),IF(Mitarbeiter!$D10="",DATE(2026,5,0),Mitarbeiter!$D10),TODAY()))-(MAX(DATE(2026,4,1),Mitarbeiter!$C10))+1),MAX(0,NETWORKDAYS(MAX(DATE(2026,4,1),Mitarbeiter!$C10),MIN(DATE(2026,5,0),IF(Mitarbeiter!$D10="",DATE(2026,5,0),Mitarbeiter!$D10),TODAY()),Einstellungen!$F$13:$F$67)))*N(Mitarbeiter!$E10)/IF(Einstellungen!$C$11="7 Tage",7,5),N('Ist-Stunden'!I10)),MAX(IF(Einstellungen!$C$11="7 Tage",MAX(0,(MIN(DATE(2026,5,0),IF(Mitarbeiter!$D10="",DATE(2026,5,0),Mitarbeiter!$D10),TODAY()))-(MAX(DATE(2026,4,1),Mitarbeiter!$C10))+1),MAX(0,NETWORKDAYS(MAX(DATE(2026,4,1),Mitarbeiter!$C10),MIN(DATE(2026,5,0),IF(Mitarbeiter!$D10="",DATE(2026,5,0),Mitarbeiter!$D10),TODAY()),Einstellungen!$F$13:$F$67)))*N(Mitarbeiter!$E10)/IF(Einstellungen!$C$11="7 Tage",7,5),N('Ist-Stunden'!I10)+(N(Krankheitstage!J10)+N(Krankheitstage!V10))*N($C10))))</f>
        <v/>
      </c>
      <c r="AN10" s="76">
        <f>IF($B10="",0,IF(Einstellungen!$C$10="Ja",MAX(IF(Einstellungen!$C$11="7 Tage",MAX(0,(MIN(DATE(2026,6,0),IF(Mitarbeiter!$D10="",DATE(2026,6,0),Mitarbeiter!$D10),TODAY()))-(MAX(DATE(2026,5,1),Mitarbeiter!$C10))+1),MAX(0,NETWORKDAYS(MAX(DATE(2026,5,1),Mitarbeiter!$C10),MIN(DATE(2026,6,0),IF(Mitarbeiter!$D10="",DATE(2026,6,0),Mitarbeiter!$D10),TODAY()),Einstellungen!$F$13:$F$67)))*N(Mitarbeiter!$E10)/IF(Einstellungen!$C$11="7 Tage",7,5),N('Ist-Stunden'!J10)),MAX(IF(Einstellungen!$C$11="7 Tage",MAX(0,(MIN(DATE(2026,6,0),IF(Mitarbeiter!$D10="",DATE(2026,6,0),Mitarbeiter!$D10),TODAY()))-(MAX(DATE(2026,5,1),Mitarbeiter!$C10))+1),MAX(0,NETWORKDAYS(MAX(DATE(2026,5,1),Mitarbeiter!$C10),MIN(DATE(2026,6,0),IF(Mitarbeiter!$D10="",DATE(2026,6,0),Mitarbeiter!$D10),TODAY()),Einstellungen!$F$13:$F$67)))*N(Mitarbeiter!$E10)/IF(Einstellungen!$C$11="7 Tage",7,5),N('Ist-Stunden'!J10)+(N(Krankheitstage!K10)+N(Krankheitstage!W10))*N($C10))))</f>
        <v/>
      </c>
      <c r="AO10" s="76">
        <f>IF($B10="",0,IF(Einstellungen!$C$10="Ja",MAX(IF(Einstellungen!$C$11="7 Tage",MAX(0,(MIN(DATE(2026,7,0),IF(Mitarbeiter!$D10="",DATE(2026,7,0),Mitarbeiter!$D10),TODAY()))-(MAX(DATE(2026,6,1),Mitarbeiter!$C10))+1),MAX(0,NETWORKDAYS(MAX(DATE(2026,6,1),Mitarbeiter!$C10),MIN(DATE(2026,7,0),IF(Mitarbeiter!$D10="",DATE(2026,7,0),Mitarbeiter!$D10),TODAY()),Einstellungen!$F$13:$F$67)))*N(Mitarbeiter!$E10)/IF(Einstellungen!$C$11="7 Tage",7,5),N('Ist-Stunden'!K10)),MAX(IF(Einstellungen!$C$11="7 Tage",MAX(0,(MIN(DATE(2026,7,0),IF(Mitarbeiter!$D10="",DATE(2026,7,0),Mitarbeiter!$D10),TODAY()))-(MAX(DATE(2026,6,1),Mitarbeiter!$C10))+1),MAX(0,NETWORKDAYS(MAX(DATE(2026,6,1),Mitarbeiter!$C10),MIN(DATE(2026,7,0),IF(Mitarbeiter!$D10="",DATE(2026,7,0),Mitarbeiter!$D10),TODAY()),Einstellungen!$F$13:$F$67)))*N(Mitarbeiter!$E10)/IF(Einstellungen!$C$11="7 Tage",7,5),N('Ist-Stunden'!K10)+(N(Krankheitstage!L10)+N(Krankheitstage!X10))*N($C10))))</f>
        <v/>
      </c>
      <c r="AP10" s="76">
        <f>IF($B10="",0,IF(Einstellungen!$C$10="Ja",MAX(IF(Einstellungen!$C$11="7 Tage",MAX(0,(MIN(DATE(2026,8,0),IF(Mitarbeiter!$D10="",DATE(2026,8,0),Mitarbeiter!$D10),TODAY()))-(MAX(DATE(2026,7,1),Mitarbeiter!$C10))+1),MAX(0,NETWORKDAYS(MAX(DATE(2026,7,1),Mitarbeiter!$C10),MIN(DATE(2026,8,0),IF(Mitarbeiter!$D10="",DATE(2026,8,0),Mitarbeiter!$D10),TODAY()),Einstellungen!$F$13:$F$67)))*N(Mitarbeiter!$E10)/IF(Einstellungen!$C$11="7 Tage",7,5),N('Ist-Stunden'!L10)),MAX(IF(Einstellungen!$C$11="7 Tage",MAX(0,(MIN(DATE(2026,8,0),IF(Mitarbeiter!$D10="",DATE(2026,8,0),Mitarbeiter!$D10),TODAY()))-(MAX(DATE(2026,7,1),Mitarbeiter!$C10))+1),MAX(0,NETWORKDAYS(MAX(DATE(2026,7,1),Mitarbeiter!$C10),MIN(DATE(2026,8,0),IF(Mitarbeiter!$D10="",DATE(2026,8,0),Mitarbeiter!$D10),TODAY()),Einstellungen!$F$13:$F$67)))*N(Mitarbeiter!$E10)/IF(Einstellungen!$C$11="7 Tage",7,5),N('Ist-Stunden'!L10)+(N(Krankheitstage!M10)+N(Krankheitstage!Y10))*N($C10))))</f>
        <v/>
      </c>
      <c r="AQ10" s="76">
        <f>IF($B10="",0,IF(Einstellungen!$C$10="Ja",MAX(IF(Einstellungen!$C$11="7 Tage",MAX(0,(MIN(DATE(2026,9,0),IF(Mitarbeiter!$D10="",DATE(2026,9,0),Mitarbeiter!$D10),TODAY()))-(MAX(DATE(2026,8,1),Mitarbeiter!$C10))+1),MAX(0,NETWORKDAYS(MAX(DATE(2026,8,1),Mitarbeiter!$C10),MIN(DATE(2026,9,0),IF(Mitarbeiter!$D10="",DATE(2026,9,0),Mitarbeiter!$D10),TODAY()),Einstellungen!$F$13:$F$67)))*N(Mitarbeiter!$E10)/IF(Einstellungen!$C$11="7 Tage",7,5),N('Ist-Stunden'!M10)),MAX(IF(Einstellungen!$C$11="7 Tage",MAX(0,(MIN(DATE(2026,9,0),IF(Mitarbeiter!$D10="",DATE(2026,9,0),Mitarbeiter!$D10),TODAY()))-(MAX(DATE(2026,8,1),Mitarbeiter!$C10))+1),MAX(0,NETWORKDAYS(MAX(DATE(2026,8,1),Mitarbeiter!$C10),MIN(DATE(2026,9,0),IF(Mitarbeiter!$D10="",DATE(2026,9,0),Mitarbeiter!$D10),TODAY()),Einstellungen!$F$13:$F$67)))*N(Mitarbeiter!$E10)/IF(Einstellungen!$C$11="7 Tage",7,5),N('Ist-Stunden'!M10)+(N(Krankheitstage!N10)+N(Krankheitstage!Z10))*N($C10))))</f>
        <v/>
      </c>
      <c r="AR10" s="76">
        <f>IF($B10="",0,IF(Einstellungen!$C$10="Ja",MAX(IF(Einstellungen!$C$11="7 Tage",MAX(0,(MIN(DATE(2026,10,0),IF(Mitarbeiter!$D10="",DATE(2026,10,0),Mitarbeiter!$D10),TODAY()))-(MAX(DATE(2026,9,1),Mitarbeiter!$C10))+1),MAX(0,NETWORKDAYS(MAX(DATE(2026,9,1),Mitarbeiter!$C10),MIN(DATE(2026,10,0),IF(Mitarbeiter!$D10="",DATE(2026,10,0),Mitarbeiter!$D10),TODAY()),Einstellungen!$F$13:$F$67)))*N(Mitarbeiter!$E10)/IF(Einstellungen!$C$11="7 Tage",7,5),N('Ist-Stunden'!N10)),MAX(IF(Einstellungen!$C$11="7 Tage",MAX(0,(MIN(DATE(2026,10,0),IF(Mitarbeiter!$D10="",DATE(2026,10,0),Mitarbeiter!$D10),TODAY()))-(MAX(DATE(2026,9,1),Mitarbeiter!$C10))+1),MAX(0,NETWORKDAYS(MAX(DATE(2026,9,1),Mitarbeiter!$C10),MIN(DATE(2026,10,0),IF(Mitarbeiter!$D10="",DATE(2026,10,0),Mitarbeiter!$D10),TODAY()),Einstellungen!$F$13:$F$67)))*N(Mitarbeiter!$E10)/IF(Einstellungen!$C$11="7 Tage",7,5),N('Ist-Stunden'!N10)+(N(Krankheitstage!O10)+N(Krankheitstage!AA10))*N($C10))))</f>
        <v/>
      </c>
      <c r="AS10" s="76">
        <f>IF($B10="",0,IF(Einstellungen!$C$10="Ja",MAX(IF(Einstellungen!$C$11="7 Tage",MAX(0,(MIN(DATE(2026,11,0),IF(Mitarbeiter!$D10="",DATE(2026,11,0),Mitarbeiter!$D10),TODAY()))-(MAX(DATE(2026,10,1),Mitarbeiter!$C10))+1),MAX(0,NETWORKDAYS(MAX(DATE(2026,10,1),Mitarbeiter!$C10),MIN(DATE(2026,11,0),IF(Mitarbeiter!$D10="",DATE(2026,11,0),Mitarbeiter!$D10),TODAY()),Einstellungen!$F$13:$F$67)))*N(Mitarbeiter!$E10)/IF(Einstellungen!$C$11="7 Tage",7,5),N('Ist-Stunden'!O10)),MAX(IF(Einstellungen!$C$11="7 Tage",MAX(0,(MIN(DATE(2026,11,0),IF(Mitarbeiter!$D10="",DATE(2026,11,0),Mitarbeiter!$D10),TODAY()))-(MAX(DATE(2026,10,1),Mitarbeiter!$C10))+1),MAX(0,NETWORKDAYS(MAX(DATE(2026,10,1),Mitarbeiter!$C10),MIN(DATE(2026,11,0),IF(Mitarbeiter!$D10="",DATE(2026,11,0),Mitarbeiter!$D10),TODAY()),Einstellungen!$F$13:$F$67)))*N(Mitarbeiter!$E10)/IF(Einstellungen!$C$11="7 Tage",7,5),N('Ist-Stunden'!O10)+(N(Krankheitstage!P10)+N(Krankheitstage!AB10))*N($C10))))</f>
        <v/>
      </c>
      <c r="AT10" s="76">
        <f>IF($B10="",0,IF(Einstellungen!$C$10="Ja",MAX(IF(Einstellungen!$C$11="7 Tage",MAX(0,(MIN(DATE(2026,12,0),IF(Mitarbeiter!$D10="",DATE(2026,12,0),Mitarbeiter!$D10),TODAY()))-(MAX(DATE(2026,11,1),Mitarbeiter!$C10))+1),MAX(0,NETWORKDAYS(MAX(DATE(2026,11,1),Mitarbeiter!$C10),MIN(DATE(2026,12,0),IF(Mitarbeiter!$D10="",DATE(2026,12,0),Mitarbeiter!$D10),TODAY()),Einstellungen!$F$13:$F$67)))*N(Mitarbeiter!$E10)/IF(Einstellungen!$C$11="7 Tage",7,5),N('Ist-Stunden'!P10)),MAX(IF(Einstellungen!$C$11="7 Tage",MAX(0,(MIN(DATE(2026,12,0),IF(Mitarbeiter!$D10="",DATE(2026,12,0),Mitarbeiter!$D10),TODAY()))-(MAX(DATE(2026,11,1),Mitarbeiter!$C10))+1),MAX(0,NETWORKDAYS(MAX(DATE(2026,11,1),Mitarbeiter!$C10),MIN(DATE(2026,12,0),IF(Mitarbeiter!$D10="",DATE(2026,12,0),Mitarbeiter!$D10),TODAY()),Einstellungen!$F$13:$F$67)))*N(Mitarbeiter!$E10)/IF(Einstellungen!$C$11="7 Tage",7,5),N('Ist-Stunden'!P10)+(N(Krankheitstage!Q10)+N(Krankheitstage!AC10))*N($C10))))</f>
        <v/>
      </c>
      <c r="AU10" s="76">
        <f>IF($B10="",0,IF(Einstellungen!$C$10="Ja",MAX(IF(Einstellungen!$C$11="7 Tage",MAX(0,(MIN(DATE(2026,13,0),IF(Mitarbeiter!$D10="",DATE(2026,13,0),Mitarbeiter!$D10),TODAY()))-(MAX(DATE(2026,12,1),Mitarbeiter!$C10))+1),MAX(0,NETWORKDAYS(MAX(DATE(2026,12,1),Mitarbeiter!$C10),MIN(DATE(2026,13,0),IF(Mitarbeiter!$D10="",DATE(2026,13,0),Mitarbeiter!$D10),TODAY()),Einstellungen!$F$13:$F$67)))*N(Mitarbeiter!$E10)/IF(Einstellungen!$C$11="7 Tage",7,5),N('Ist-Stunden'!Q10)),MAX(IF(Einstellungen!$C$11="7 Tage",MAX(0,(MIN(DATE(2026,13,0),IF(Mitarbeiter!$D10="",DATE(2026,13,0),Mitarbeiter!$D10),TODAY()))-(MAX(DATE(2026,12,1),Mitarbeiter!$C10))+1),MAX(0,NETWORKDAYS(MAX(DATE(2026,12,1),Mitarbeiter!$C10),MIN(DATE(2026,13,0),IF(Mitarbeiter!$D10="",DATE(2026,13,0),Mitarbeiter!$D10),TODAY()),Einstellungen!$F$13:$F$67)))*N(Mitarbeiter!$E10)/IF(Einstellungen!$C$11="7 Tage",7,5),N('Ist-Stunden'!Q10)+(N(Krankheitstage!R10)+N(Krankheitstage!AD10))*N($C10))))</f>
        <v/>
      </c>
      <c r="AV10" s="76">
        <f>IF($B10="",0,IF(Einstellungen!$C$10="Ja",MAX(IF(Einstellungen!$C$11="7 Tage",MAX(0,(MIN(DATE(2027,2,0),IF(Mitarbeiter!$D10="",DATE(2027,2,0),Mitarbeiter!$D10),TODAY()))-(MAX(DATE(2027,1,1),Mitarbeiter!$C10))+1),MAX(0,NETWORKDAYS(MAX(DATE(2027,1,1),Mitarbeiter!$C10),MIN(DATE(2027,2,0),IF(Mitarbeiter!$D10="",DATE(2027,2,0),Mitarbeiter!$D10),TODAY()),Einstellungen!$F$13:$F$67)))*N(Mitarbeiter!$E10)/IF(Einstellungen!$C$11="7 Tage",7,5),N('Ist-Stunden'!R10)),MAX(IF(Einstellungen!$C$11="7 Tage",MAX(0,(MIN(DATE(2027,2,0),IF(Mitarbeiter!$D10="",DATE(2027,2,0),Mitarbeiter!$D10),TODAY()))-(MAX(DATE(2027,1,1),Mitarbeiter!$C10))+1),MAX(0,NETWORKDAYS(MAX(DATE(2027,1,1),Mitarbeiter!$C10),MIN(DATE(2027,2,0),IF(Mitarbeiter!$D10="",DATE(2027,2,0),Mitarbeiter!$D10),TODAY()),Einstellungen!$F$13:$F$67)))*N(Mitarbeiter!$E10)/IF(Einstellungen!$C$11="7 Tage",7,5),N('Ist-Stunden'!R10)+(N(Krankheitstage!AE10)+N(Krankheitstage!AQ10))*N($C10))))</f>
        <v/>
      </c>
      <c r="AW10" s="76">
        <f>IF($B10="",0,IF(Einstellungen!$C$10="Ja",MAX(IF(Einstellungen!$C$11="7 Tage",MAX(0,(MIN(DATE(2027,3,0),IF(Mitarbeiter!$D10="",DATE(2027,3,0),Mitarbeiter!$D10),TODAY()))-(MAX(DATE(2027,2,1),Mitarbeiter!$C10))+1),MAX(0,NETWORKDAYS(MAX(DATE(2027,2,1),Mitarbeiter!$C10),MIN(DATE(2027,3,0),IF(Mitarbeiter!$D10="",DATE(2027,3,0),Mitarbeiter!$D10),TODAY()),Einstellungen!$F$13:$F$67)))*N(Mitarbeiter!$E10)/IF(Einstellungen!$C$11="7 Tage",7,5),N('Ist-Stunden'!S10)),MAX(IF(Einstellungen!$C$11="7 Tage",MAX(0,(MIN(DATE(2027,3,0),IF(Mitarbeiter!$D10="",DATE(2027,3,0),Mitarbeiter!$D10),TODAY()))-(MAX(DATE(2027,2,1),Mitarbeiter!$C10))+1),MAX(0,NETWORKDAYS(MAX(DATE(2027,2,1),Mitarbeiter!$C10),MIN(DATE(2027,3,0),IF(Mitarbeiter!$D10="",DATE(2027,3,0),Mitarbeiter!$D10),TODAY()),Einstellungen!$F$13:$F$67)))*N(Mitarbeiter!$E10)/IF(Einstellungen!$C$11="7 Tage",7,5),N('Ist-Stunden'!S10)+(N(Krankheitstage!AF10)+N(Krankheitstage!AR10))*N($C10))))</f>
        <v/>
      </c>
      <c r="AX10" s="76">
        <f>IF($B10="",0,IF(Einstellungen!$C$10="Ja",MAX(IF(Einstellungen!$C$11="7 Tage",MAX(0,(MIN(DATE(2027,4,0),IF(Mitarbeiter!$D10="",DATE(2027,4,0),Mitarbeiter!$D10),TODAY()))-(MAX(DATE(2027,3,1),Mitarbeiter!$C10))+1),MAX(0,NETWORKDAYS(MAX(DATE(2027,3,1),Mitarbeiter!$C10),MIN(DATE(2027,4,0),IF(Mitarbeiter!$D10="",DATE(2027,4,0),Mitarbeiter!$D10),TODAY()),Einstellungen!$F$13:$F$67)))*N(Mitarbeiter!$E10)/IF(Einstellungen!$C$11="7 Tage",7,5),N('Ist-Stunden'!T10)),MAX(IF(Einstellungen!$C$11="7 Tage",MAX(0,(MIN(DATE(2027,4,0),IF(Mitarbeiter!$D10="",DATE(2027,4,0),Mitarbeiter!$D10),TODAY()))-(MAX(DATE(2027,3,1),Mitarbeiter!$C10))+1),MAX(0,NETWORKDAYS(MAX(DATE(2027,3,1),Mitarbeiter!$C10),MIN(DATE(2027,4,0),IF(Mitarbeiter!$D10="",DATE(2027,4,0),Mitarbeiter!$D10),TODAY()),Einstellungen!$F$13:$F$67)))*N(Mitarbeiter!$E10)/IF(Einstellungen!$C$11="7 Tage",7,5),N('Ist-Stunden'!T10)+(N(Krankheitstage!AG10)+N(Krankheitstage!AS10))*N($C10))))</f>
        <v/>
      </c>
      <c r="AY10" s="76">
        <f>IF($B10="",0,IF(Einstellungen!$C$10="Ja",MAX(IF(Einstellungen!$C$11="7 Tage",MAX(0,(MIN(DATE(2027,5,0),IF(Mitarbeiter!$D10="",DATE(2027,5,0),Mitarbeiter!$D10),TODAY()))-(MAX(DATE(2027,4,1),Mitarbeiter!$C10))+1),MAX(0,NETWORKDAYS(MAX(DATE(2027,4,1),Mitarbeiter!$C10),MIN(DATE(2027,5,0),IF(Mitarbeiter!$D10="",DATE(2027,5,0),Mitarbeiter!$D10),TODAY()),Einstellungen!$F$13:$F$67)))*N(Mitarbeiter!$E10)/IF(Einstellungen!$C$11="7 Tage",7,5),N('Ist-Stunden'!U10)),MAX(IF(Einstellungen!$C$11="7 Tage",MAX(0,(MIN(DATE(2027,5,0),IF(Mitarbeiter!$D10="",DATE(2027,5,0),Mitarbeiter!$D10),TODAY()))-(MAX(DATE(2027,4,1),Mitarbeiter!$C10))+1),MAX(0,NETWORKDAYS(MAX(DATE(2027,4,1),Mitarbeiter!$C10),MIN(DATE(2027,5,0),IF(Mitarbeiter!$D10="",DATE(2027,5,0),Mitarbeiter!$D10),TODAY()),Einstellungen!$F$13:$F$67)))*N(Mitarbeiter!$E10)/IF(Einstellungen!$C$11="7 Tage",7,5),N('Ist-Stunden'!U10)+(N(Krankheitstage!AH10)+N(Krankheitstage!AT10))*N($C10))))</f>
        <v/>
      </c>
      <c r="AZ10" s="76">
        <f>IF($B10="",0,IF(Einstellungen!$C$10="Ja",MAX(IF(Einstellungen!$C$11="7 Tage",MAX(0,(MIN(DATE(2027,6,0),IF(Mitarbeiter!$D10="",DATE(2027,6,0),Mitarbeiter!$D10),TODAY()))-(MAX(DATE(2027,5,1),Mitarbeiter!$C10))+1),MAX(0,NETWORKDAYS(MAX(DATE(2027,5,1),Mitarbeiter!$C10),MIN(DATE(2027,6,0),IF(Mitarbeiter!$D10="",DATE(2027,6,0),Mitarbeiter!$D10),TODAY()),Einstellungen!$F$13:$F$67)))*N(Mitarbeiter!$E10)/IF(Einstellungen!$C$11="7 Tage",7,5),N('Ist-Stunden'!V10)),MAX(IF(Einstellungen!$C$11="7 Tage",MAX(0,(MIN(DATE(2027,6,0),IF(Mitarbeiter!$D10="",DATE(2027,6,0),Mitarbeiter!$D10),TODAY()))-(MAX(DATE(2027,5,1),Mitarbeiter!$C10))+1),MAX(0,NETWORKDAYS(MAX(DATE(2027,5,1),Mitarbeiter!$C10),MIN(DATE(2027,6,0),IF(Mitarbeiter!$D10="",DATE(2027,6,0),Mitarbeiter!$D10),TODAY()),Einstellungen!$F$13:$F$67)))*N(Mitarbeiter!$E10)/IF(Einstellungen!$C$11="7 Tage",7,5),N('Ist-Stunden'!V10)+(N(Krankheitstage!AI10)+N(Krankheitstage!AU10))*N($C10))))</f>
        <v/>
      </c>
      <c r="BA10" s="76">
        <f>IF($B10="",0,IF(Einstellungen!$C$10="Ja",MAX(IF(Einstellungen!$C$11="7 Tage",MAX(0,(MIN(DATE(2027,7,0),IF(Mitarbeiter!$D10="",DATE(2027,7,0),Mitarbeiter!$D10),TODAY()))-(MAX(DATE(2027,6,1),Mitarbeiter!$C10))+1),MAX(0,NETWORKDAYS(MAX(DATE(2027,6,1),Mitarbeiter!$C10),MIN(DATE(2027,7,0),IF(Mitarbeiter!$D10="",DATE(2027,7,0),Mitarbeiter!$D10),TODAY()),Einstellungen!$F$13:$F$67)))*N(Mitarbeiter!$E10)/IF(Einstellungen!$C$11="7 Tage",7,5),N('Ist-Stunden'!W10)),MAX(IF(Einstellungen!$C$11="7 Tage",MAX(0,(MIN(DATE(2027,7,0),IF(Mitarbeiter!$D10="",DATE(2027,7,0),Mitarbeiter!$D10),TODAY()))-(MAX(DATE(2027,6,1),Mitarbeiter!$C10))+1),MAX(0,NETWORKDAYS(MAX(DATE(2027,6,1),Mitarbeiter!$C10),MIN(DATE(2027,7,0),IF(Mitarbeiter!$D10="",DATE(2027,7,0),Mitarbeiter!$D10),TODAY()),Einstellungen!$F$13:$F$67)))*N(Mitarbeiter!$E10)/IF(Einstellungen!$C$11="7 Tage",7,5),N('Ist-Stunden'!W10)+(N(Krankheitstage!AJ10)+N(Krankheitstage!AV10))*N($C10))))</f>
        <v/>
      </c>
      <c r="BB10" s="76">
        <f>IF($B10="",0,IF(Einstellungen!$C$10="Ja",MAX(IF(Einstellungen!$C$11="7 Tage",MAX(0,(MIN(DATE(2027,8,0),IF(Mitarbeiter!$D10="",DATE(2027,8,0),Mitarbeiter!$D10),TODAY()))-(MAX(DATE(2027,7,1),Mitarbeiter!$C10))+1),MAX(0,NETWORKDAYS(MAX(DATE(2027,7,1),Mitarbeiter!$C10),MIN(DATE(2027,8,0),IF(Mitarbeiter!$D10="",DATE(2027,8,0),Mitarbeiter!$D10),TODAY()),Einstellungen!$F$13:$F$67)))*N(Mitarbeiter!$E10)/IF(Einstellungen!$C$11="7 Tage",7,5),N('Ist-Stunden'!X10)),MAX(IF(Einstellungen!$C$11="7 Tage",MAX(0,(MIN(DATE(2027,8,0),IF(Mitarbeiter!$D10="",DATE(2027,8,0),Mitarbeiter!$D10),TODAY()))-(MAX(DATE(2027,7,1),Mitarbeiter!$C10))+1),MAX(0,NETWORKDAYS(MAX(DATE(2027,7,1),Mitarbeiter!$C10),MIN(DATE(2027,8,0),IF(Mitarbeiter!$D10="",DATE(2027,8,0),Mitarbeiter!$D10),TODAY()),Einstellungen!$F$13:$F$67)))*N(Mitarbeiter!$E10)/IF(Einstellungen!$C$11="7 Tage",7,5),N('Ist-Stunden'!X10)+(N(Krankheitstage!AK10)+N(Krankheitstage!AW10))*N($C10))))</f>
        <v/>
      </c>
      <c r="BC10" s="76">
        <f>IF($B10="",0,IF(Einstellungen!$C$10="Ja",MAX(IF(Einstellungen!$C$11="7 Tage",MAX(0,(MIN(DATE(2027,9,0),IF(Mitarbeiter!$D10="",DATE(2027,9,0),Mitarbeiter!$D10),TODAY()))-(MAX(DATE(2027,8,1),Mitarbeiter!$C10))+1),MAX(0,NETWORKDAYS(MAX(DATE(2027,8,1),Mitarbeiter!$C10),MIN(DATE(2027,9,0),IF(Mitarbeiter!$D10="",DATE(2027,9,0),Mitarbeiter!$D10),TODAY()),Einstellungen!$F$13:$F$67)))*N(Mitarbeiter!$E10)/IF(Einstellungen!$C$11="7 Tage",7,5),N('Ist-Stunden'!Y10)),MAX(IF(Einstellungen!$C$11="7 Tage",MAX(0,(MIN(DATE(2027,9,0),IF(Mitarbeiter!$D10="",DATE(2027,9,0),Mitarbeiter!$D10),TODAY()))-(MAX(DATE(2027,8,1),Mitarbeiter!$C10))+1),MAX(0,NETWORKDAYS(MAX(DATE(2027,8,1),Mitarbeiter!$C10),MIN(DATE(2027,9,0),IF(Mitarbeiter!$D10="",DATE(2027,9,0),Mitarbeiter!$D10),TODAY()),Einstellungen!$F$13:$F$67)))*N(Mitarbeiter!$E10)/IF(Einstellungen!$C$11="7 Tage",7,5),N('Ist-Stunden'!Y10)+(N(Krankheitstage!AL10)+N(Krankheitstage!AX10))*N($C10))))</f>
        <v/>
      </c>
      <c r="BD10" s="76">
        <f>IF($B10="",0,IF(Einstellungen!$C$10="Ja",MAX(IF(Einstellungen!$C$11="7 Tage",MAX(0,(MIN(DATE(2027,10,0),IF(Mitarbeiter!$D10="",DATE(2027,10,0),Mitarbeiter!$D10),TODAY()))-(MAX(DATE(2027,9,1),Mitarbeiter!$C10))+1),MAX(0,NETWORKDAYS(MAX(DATE(2027,9,1),Mitarbeiter!$C10),MIN(DATE(2027,10,0),IF(Mitarbeiter!$D10="",DATE(2027,10,0),Mitarbeiter!$D10),TODAY()),Einstellungen!$F$13:$F$67)))*N(Mitarbeiter!$E10)/IF(Einstellungen!$C$11="7 Tage",7,5),N('Ist-Stunden'!Z10)),MAX(IF(Einstellungen!$C$11="7 Tage",MAX(0,(MIN(DATE(2027,10,0),IF(Mitarbeiter!$D10="",DATE(2027,10,0),Mitarbeiter!$D10),TODAY()))-(MAX(DATE(2027,9,1),Mitarbeiter!$C10))+1),MAX(0,NETWORKDAYS(MAX(DATE(2027,9,1),Mitarbeiter!$C10),MIN(DATE(2027,10,0),IF(Mitarbeiter!$D10="",DATE(2027,10,0),Mitarbeiter!$D10),TODAY()),Einstellungen!$F$13:$F$67)))*N(Mitarbeiter!$E10)/IF(Einstellungen!$C$11="7 Tage",7,5),N('Ist-Stunden'!Z10)+(N(Krankheitstage!AM10)+N(Krankheitstage!AY10))*N($C10))))</f>
        <v/>
      </c>
      <c r="BE10" s="76">
        <f>IF($B10="",0,IF(Einstellungen!$C$10="Ja",MAX(IF(Einstellungen!$C$11="7 Tage",MAX(0,(MIN(DATE(2027,11,0),IF(Mitarbeiter!$D10="",DATE(2027,11,0),Mitarbeiter!$D10),TODAY()))-(MAX(DATE(2027,10,1),Mitarbeiter!$C10))+1),MAX(0,NETWORKDAYS(MAX(DATE(2027,10,1),Mitarbeiter!$C10),MIN(DATE(2027,11,0),IF(Mitarbeiter!$D10="",DATE(2027,11,0),Mitarbeiter!$D10),TODAY()),Einstellungen!$F$13:$F$67)))*N(Mitarbeiter!$E10)/IF(Einstellungen!$C$11="7 Tage",7,5),N('Ist-Stunden'!AA10)),MAX(IF(Einstellungen!$C$11="7 Tage",MAX(0,(MIN(DATE(2027,11,0),IF(Mitarbeiter!$D10="",DATE(2027,11,0),Mitarbeiter!$D10),TODAY()))-(MAX(DATE(2027,10,1),Mitarbeiter!$C10))+1),MAX(0,NETWORKDAYS(MAX(DATE(2027,10,1),Mitarbeiter!$C10),MIN(DATE(2027,11,0),IF(Mitarbeiter!$D10="",DATE(2027,11,0),Mitarbeiter!$D10),TODAY()),Einstellungen!$F$13:$F$67)))*N(Mitarbeiter!$E10)/IF(Einstellungen!$C$11="7 Tage",7,5),N('Ist-Stunden'!AA10)+(N(Krankheitstage!AN10)+N(Krankheitstage!AZ10))*N($C10))))</f>
        <v/>
      </c>
      <c r="BF10" s="76">
        <f>IF($B10="",0,IF(Einstellungen!$C$10="Ja",MAX(IF(Einstellungen!$C$11="7 Tage",MAX(0,(MIN(DATE(2027,12,0),IF(Mitarbeiter!$D10="",DATE(2027,12,0),Mitarbeiter!$D10),TODAY()))-(MAX(DATE(2027,11,1),Mitarbeiter!$C10))+1),MAX(0,NETWORKDAYS(MAX(DATE(2027,11,1),Mitarbeiter!$C10),MIN(DATE(2027,12,0),IF(Mitarbeiter!$D10="",DATE(2027,12,0),Mitarbeiter!$D10),TODAY()),Einstellungen!$F$13:$F$67)))*N(Mitarbeiter!$E10)/IF(Einstellungen!$C$11="7 Tage",7,5),N('Ist-Stunden'!AB10)),MAX(IF(Einstellungen!$C$11="7 Tage",MAX(0,(MIN(DATE(2027,12,0),IF(Mitarbeiter!$D10="",DATE(2027,12,0),Mitarbeiter!$D10),TODAY()))-(MAX(DATE(2027,11,1),Mitarbeiter!$C10))+1),MAX(0,NETWORKDAYS(MAX(DATE(2027,11,1),Mitarbeiter!$C10),MIN(DATE(2027,12,0),IF(Mitarbeiter!$D10="",DATE(2027,12,0),Mitarbeiter!$D10),TODAY()),Einstellungen!$F$13:$F$67)))*N(Mitarbeiter!$E10)/IF(Einstellungen!$C$11="7 Tage",7,5),N('Ist-Stunden'!AB10)+(N(Krankheitstage!AO10)+N(Krankheitstage!BA10))*N($C10))))</f>
        <v/>
      </c>
      <c r="BG10" s="76">
        <f>IF($B10="",0,IF(Einstellungen!$C$10="Ja",MAX(IF(Einstellungen!$C$11="7 Tage",MAX(0,(MIN(DATE(2027,13,0),IF(Mitarbeiter!$D10="",DATE(2027,13,0),Mitarbeiter!$D10),TODAY()))-(MAX(DATE(2027,12,1),Mitarbeiter!$C10))+1),MAX(0,NETWORKDAYS(MAX(DATE(2027,12,1),Mitarbeiter!$C10),MIN(DATE(2027,13,0),IF(Mitarbeiter!$D10="",DATE(2027,13,0),Mitarbeiter!$D10),TODAY()),Einstellungen!$F$13:$F$67)))*N(Mitarbeiter!$E10)/IF(Einstellungen!$C$11="7 Tage",7,5),N('Ist-Stunden'!AC10)),MAX(IF(Einstellungen!$C$11="7 Tage",MAX(0,(MIN(DATE(2027,13,0),IF(Mitarbeiter!$D10="",DATE(2027,13,0),Mitarbeiter!$D10),TODAY()))-(MAX(DATE(2027,12,1),Mitarbeiter!$C10))+1),MAX(0,NETWORKDAYS(MAX(DATE(2027,12,1),Mitarbeiter!$C10),MIN(DATE(2027,13,0),IF(Mitarbeiter!$D10="",DATE(2027,13,0),Mitarbeiter!$D10),TODAY()),Einstellungen!$F$13:$F$67)))*N(Mitarbeiter!$E10)/IF(Einstellungen!$C$11="7 Tage",7,5),N('Ist-Stunden'!AC10)+(N(Krankheitstage!AP10)+N(Krankheitstage!BB10))*N($C10))))</f>
        <v/>
      </c>
      <c r="BH10" s="76">
        <f>IF($B10="",0,IF(Einstellungen!$C$10="Ja",MAX(IF(Einstellungen!$C$11="7 Tage",MAX(0,(MIN(DATE(2028,2,0),IF(Mitarbeiter!$D10="",DATE(2028,2,0),Mitarbeiter!$D10),TODAY()))-(MAX(DATE(2028,1,1),Mitarbeiter!$C10))+1),MAX(0,NETWORKDAYS(MAX(DATE(2028,1,1),Mitarbeiter!$C10),MIN(DATE(2028,2,0),IF(Mitarbeiter!$D10="",DATE(2028,2,0),Mitarbeiter!$D10),TODAY()),Einstellungen!$F$13:$F$67)))*N(Mitarbeiter!$E10)/IF(Einstellungen!$C$11="7 Tage",7,5),N('Ist-Stunden'!AD10)),MAX(IF(Einstellungen!$C$11="7 Tage",MAX(0,(MIN(DATE(2028,2,0),IF(Mitarbeiter!$D10="",DATE(2028,2,0),Mitarbeiter!$D10),TODAY()))-(MAX(DATE(2028,1,1),Mitarbeiter!$C10))+1),MAX(0,NETWORKDAYS(MAX(DATE(2028,1,1),Mitarbeiter!$C10),MIN(DATE(2028,2,0),IF(Mitarbeiter!$D10="",DATE(2028,2,0),Mitarbeiter!$D10),TODAY()),Einstellungen!$F$13:$F$67)))*N(Mitarbeiter!$E10)/IF(Einstellungen!$C$11="7 Tage",7,5),N('Ist-Stunden'!AD10)+(N(Krankheitstage!BC10)+N(Krankheitstage!BO10))*N($C10))))</f>
        <v/>
      </c>
      <c r="BI10" s="76">
        <f>IF($B10="",0,IF(Einstellungen!$C$10="Ja",MAX(IF(Einstellungen!$C$11="7 Tage",MAX(0,(MIN(DATE(2028,3,0),IF(Mitarbeiter!$D10="",DATE(2028,3,0),Mitarbeiter!$D10),TODAY()))-(MAX(DATE(2028,2,1),Mitarbeiter!$C10))+1),MAX(0,NETWORKDAYS(MAX(DATE(2028,2,1),Mitarbeiter!$C10),MIN(DATE(2028,3,0),IF(Mitarbeiter!$D10="",DATE(2028,3,0),Mitarbeiter!$D10),TODAY()),Einstellungen!$F$13:$F$67)))*N(Mitarbeiter!$E10)/IF(Einstellungen!$C$11="7 Tage",7,5),N('Ist-Stunden'!AE10)),MAX(IF(Einstellungen!$C$11="7 Tage",MAX(0,(MIN(DATE(2028,3,0),IF(Mitarbeiter!$D10="",DATE(2028,3,0),Mitarbeiter!$D10),TODAY()))-(MAX(DATE(2028,2,1),Mitarbeiter!$C10))+1),MAX(0,NETWORKDAYS(MAX(DATE(2028,2,1),Mitarbeiter!$C10),MIN(DATE(2028,3,0),IF(Mitarbeiter!$D10="",DATE(2028,3,0),Mitarbeiter!$D10),TODAY()),Einstellungen!$F$13:$F$67)))*N(Mitarbeiter!$E10)/IF(Einstellungen!$C$11="7 Tage",7,5),N('Ist-Stunden'!AE10)+(N(Krankheitstage!BD10)+N(Krankheitstage!BP10))*N($C10))))</f>
        <v/>
      </c>
      <c r="BJ10" s="76">
        <f>IF($B10="",0,IF(Einstellungen!$C$10="Ja",MAX(IF(Einstellungen!$C$11="7 Tage",MAX(0,(MIN(DATE(2028,4,0),IF(Mitarbeiter!$D10="",DATE(2028,4,0),Mitarbeiter!$D10),TODAY()))-(MAX(DATE(2028,3,1),Mitarbeiter!$C10))+1),MAX(0,NETWORKDAYS(MAX(DATE(2028,3,1),Mitarbeiter!$C10),MIN(DATE(2028,4,0),IF(Mitarbeiter!$D10="",DATE(2028,4,0),Mitarbeiter!$D10),TODAY()),Einstellungen!$F$13:$F$67)))*N(Mitarbeiter!$E10)/IF(Einstellungen!$C$11="7 Tage",7,5),N('Ist-Stunden'!AF10)),MAX(IF(Einstellungen!$C$11="7 Tage",MAX(0,(MIN(DATE(2028,4,0),IF(Mitarbeiter!$D10="",DATE(2028,4,0),Mitarbeiter!$D10),TODAY()))-(MAX(DATE(2028,3,1),Mitarbeiter!$C10))+1),MAX(0,NETWORKDAYS(MAX(DATE(2028,3,1),Mitarbeiter!$C10),MIN(DATE(2028,4,0),IF(Mitarbeiter!$D10="",DATE(2028,4,0),Mitarbeiter!$D10),TODAY()),Einstellungen!$F$13:$F$67)))*N(Mitarbeiter!$E10)/IF(Einstellungen!$C$11="7 Tage",7,5),N('Ist-Stunden'!AF10)+(N(Krankheitstage!BE10)+N(Krankheitstage!BQ10))*N($C10))))</f>
        <v/>
      </c>
      <c r="BK10" s="76">
        <f>IF($B10="",0,IF(Einstellungen!$C$10="Ja",MAX(IF(Einstellungen!$C$11="7 Tage",MAX(0,(MIN(DATE(2028,5,0),IF(Mitarbeiter!$D10="",DATE(2028,5,0),Mitarbeiter!$D10),TODAY()))-(MAX(DATE(2028,4,1),Mitarbeiter!$C10))+1),MAX(0,NETWORKDAYS(MAX(DATE(2028,4,1),Mitarbeiter!$C10),MIN(DATE(2028,5,0),IF(Mitarbeiter!$D10="",DATE(2028,5,0),Mitarbeiter!$D10),TODAY()),Einstellungen!$F$13:$F$67)))*N(Mitarbeiter!$E10)/IF(Einstellungen!$C$11="7 Tage",7,5),N('Ist-Stunden'!AG10)),MAX(IF(Einstellungen!$C$11="7 Tage",MAX(0,(MIN(DATE(2028,5,0),IF(Mitarbeiter!$D10="",DATE(2028,5,0),Mitarbeiter!$D10),TODAY()))-(MAX(DATE(2028,4,1),Mitarbeiter!$C10))+1),MAX(0,NETWORKDAYS(MAX(DATE(2028,4,1),Mitarbeiter!$C10),MIN(DATE(2028,5,0),IF(Mitarbeiter!$D10="",DATE(2028,5,0),Mitarbeiter!$D10),TODAY()),Einstellungen!$F$13:$F$67)))*N(Mitarbeiter!$E10)/IF(Einstellungen!$C$11="7 Tage",7,5),N('Ist-Stunden'!AG10)+(N(Krankheitstage!BF10)+N(Krankheitstage!BR10))*N($C10))))</f>
        <v/>
      </c>
      <c r="BL10" s="76">
        <f>IF($B10="",0,IF(Einstellungen!$C$10="Ja",MAX(IF(Einstellungen!$C$11="7 Tage",MAX(0,(MIN(DATE(2028,6,0),IF(Mitarbeiter!$D10="",DATE(2028,6,0),Mitarbeiter!$D10),TODAY()))-(MAX(DATE(2028,5,1),Mitarbeiter!$C10))+1),MAX(0,NETWORKDAYS(MAX(DATE(2028,5,1),Mitarbeiter!$C10),MIN(DATE(2028,6,0),IF(Mitarbeiter!$D10="",DATE(2028,6,0),Mitarbeiter!$D10),TODAY()),Einstellungen!$F$13:$F$67)))*N(Mitarbeiter!$E10)/IF(Einstellungen!$C$11="7 Tage",7,5),N('Ist-Stunden'!AH10)),MAX(IF(Einstellungen!$C$11="7 Tage",MAX(0,(MIN(DATE(2028,6,0),IF(Mitarbeiter!$D10="",DATE(2028,6,0),Mitarbeiter!$D10),TODAY()))-(MAX(DATE(2028,5,1),Mitarbeiter!$C10))+1),MAX(0,NETWORKDAYS(MAX(DATE(2028,5,1),Mitarbeiter!$C10),MIN(DATE(2028,6,0),IF(Mitarbeiter!$D10="",DATE(2028,6,0),Mitarbeiter!$D10),TODAY()),Einstellungen!$F$13:$F$67)))*N(Mitarbeiter!$E10)/IF(Einstellungen!$C$11="7 Tage",7,5),N('Ist-Stunden'!AH10)+(N(Krankheitstage!BG10)+N(Krankheitstage!BS10))*N($C10))))</f>
        <v/>
      </c>
      <c r="BM10" s="76">
        <f>IF($B10="",0,IF(Einstellungen!$C$10="Ja",MAX(IF(Einstellungen!$C$11="7 Tage",MAX(0,(MIN(DATE(2028,7,0),IF(Mitarbeiter!$D10="",DATE(2028,7,0),Mitarbeiter!$D10),TODAY()))-(MAX(DATE(2028,6,1),Mitarbeiter!$C10))+1),MAX(0,NETWORKDAYS(MAX(DATE(2028,6,1),Mitarbeiter!$C10),MIN(DATE(2028,7,0),IF(Mitarbeiter!$D10="",DATE(2028,7,0),Mitarbeiter!$D10),TODAY()),Einstellungen!$F$13:$F$67)))*N(Mitarbeiter!$E10)/IF(Einstellungen!$C$11="7 Tage",7,5),N('Ist-Stunden'!AI10)),MAX(IF(Einstellungen!$C$11="7 Tage",MAX(0,(MIN(DATE(2028,7,0),IF(Mitarbeiter!$D10="",DATE(2028,7,0),Mitarbeiter!$D10),TODAY()))-(MAX(DATE(2028,6,1),Mitarbeiter!$C10))+1),MAX(0,NETWORKDAYS(MAX(DATE(2028,6,1),Mitarbeiter!$C10),MIN(DATE(2028,7,0),IF(Mitarbeiter!$D10="",DATE(2028,7,0),Mitarbeiter!$D10),TODAY()),Einstellungen!$F$13:$F$67)))*N(Mitarbeiter!$E10)/IF(Einstellungen!$C$11="7 Tage",7,5),N('Ist-Stunden'!AI10)+(N(Krankheitstage!BH10)+N(Krankheitstage!BT10))*N($C10))))</f>
        <v/>
      </c>
      <c r="BN10" s="76">
        <f>IF($B10="",0,IF(Einstellungen!$C$10="Ja",MAX(IF(Einstellungen!$C$11="7 Tage",MAX(0,(MIN(DATE(2028,8,0),IF(Mitarbeiter!$D10="",DATE(2028,8,0),Mitarbeiter!$D10),TODAY()))-(MAX(DATE(2028,7,1),Mitarbeiter!$C10))+1),MAX(0,NETWORKDAYS(MAX(DATE(2028,7,1),Mitarbeiter!$C10),MIN(DATE(2028,8,0),IF(Mitarbeiter!$D10="",DATE(2028,8,0),Mitarbeiter!$D10),TODAY()),Einstellungen!$F$13:$F$67)))*N(Mitarbeiter!$E10)/IF(Einstellungen!$C$11="7 Tage",7,5),N('Ist-Stunden'!AJ10)),MAX(IF(Einstellungen!$C$11="7 Tage",MAX(0,(MIN(DATE(2028,8,0),IF(Mitarbeiter!$D10="",DATE(2028,8,0),Mitarbeiter!$D10),TODAY()))-(MAX(DATE(2028,7,1),Mitarbeiter!$C10))+1),MAX(0,NETWORKDAYS(MAX(DATE(2028,7,1),Mitarbeiter!$C10),MIN(DATE(2028,8,0),IF(Mitarbeiter!$D10="",DATE(2028,8,0),Mitarbeiter!$D10),TODAY()),Einstellungen!$F$13:$F$67)))*N(Mitarbeiter!$E10)/IF(Einstellungen!$C$11="7 Tage",7,5),N('Ist-Stunden'!AJ10)+(N(Krankheitstage!BI10)+N(Krankheitstage!BU10))*N($C10))))</f>
        <v/>
      </c>
      <c r="BO10" s="76">
        <f>IF($B10="",0,IF(Einstellungen!$C$10="Ja",MAX(IF(Einstellungen!$C$11="7 Tage",MAX(0,(MIN(DATE(2028,9,0),IF(Mitarbeiter!$D10="",DATE(2028,9,0),Mitarbeiter!$D10),TODAY()))-(MAX(DATE(2028,8,1),Mitarbeiter!$C10))+1),MAX(0,NETWORKDAYS(MAX(DATE(2028,8,1),Mitarbeiter!$C10),MIN(DATE(2028,9,0),IF(Mitarbeiter!$D10="",DATE(2028,9,0),Mitarbeiter!$D10),TODAY()),Einstellungen!$F$13:$F$67)))*N(Mitarbeiter!$E10)/IF(Einstellungen!$C$11="7 Tage",7,5),N('Ist-Stunden'!AK10)),MAX(IF(Einstellungen!$C$11="7 Tage",MAX(0,(MIN(DATE(2028,9,0),IF(Mitarbeiter!$D10="",DATE(2028,9,0),Mitarbeiter!$D10),TODAY()))-(MAX(DATE(2028,8,1),Mitarbeiter!$C10))+1),MAX(0,NETWORKDAYS(MAX(DATE(2028,8,1),Mitarbeiter!$C10),MIN(DATE(2028,9,0),IF(Mitarbeiter!$D10="",DATE(2028,9,0),Mitarbeiter!$D10),TODAY()),Einstellungen!$F$13:$F$67)))*N(Mitarbeiter!$E10)/IF(Einstellungen!$C$11="7 Tage",7,5),N('Ist-Stunden'!AK10)+(N(Krankheitstage!BJ10)+N(Krankheitstage!BV10))*N($C10))))</f>
        <v/>
      </c>
      <c r="BP10" s="76">
        <f>IF($B10="",0,IF(Einstellungen!$C$10="Ja",MAX(IF(Einstellungen!$C$11="7 Tage",MAX(0,(MIN(DATE(2028,10,0),IF(Mitarbeiter!$D10="",DATE(2028,10,0),Mitarbeiter!$D10),TODAY()))-(MAX(DATE(2028,9,1),Mitarbeiter!$C10))+1),MAX(0,NETWORKDAYS(MAX(DATE(2028,9,1),Mitarbeiter!$C10),MIN(DATE(2028,10,0),IF(Mitarbeiter!$D10="",DATE(2028,10,0),Mitarbeiter!$D10),TODAY()),Einstellungen!$F$13:$F$67)))*N(Mitarbeiter!$E10)/IF(Einstellungen!$C$11="7 Tage",7,5),N('Ist-Stunden'!AL10)),MAX(IF(Einstellungen!$C$11="7 Tage",MAX(0,(MIN(DATE(2028,10,0),IF(Mitarbeiter!$D10="",DATE(2028,10,0),Mitarbeiter!$D10),TODAY()))-(MAX(DATE(2028,9,1),Mitarbeiter!$C10))+1),MAX(0,NETWORKDAYS(MAX(DATE(2028,9,1),Mitarbeiter!$C10),MIN(DATE(2028,10,0),IF(Mitarbeiter!$D10="",DATE(2028,10,0),Mitarbeiter!$D10),TODAY()),Einstellungen!$F$13:$F$67)))*N(Mitarbeiter!$E10)/IF(Einstellungen!$C$11="7 Tage",7,5),N('Ist-Stunden'!AL10)+(N(Krankheitstage!BK10)+N(Krankheitstage!BW10))*N($C10))))</f>
        <v/>
      </c>
      <c r="BQ10" s="76">
        <f>IF($B10="",0,IF(Einstellungen!$C$10="Ja",MAX(IF(Einstellungen!$C$11="7 Tage",MAX(0,(MIN(DATE(2028,11,0),IF(Mitarbeiter!$D10="",DATE(2028,11,0),Mitarbeiter!$D10),TODAY()))-(MAX(DATE(2028,10,1),Mitarbeiter!$C10))+1),MAX(0,NETWORKDAYS(MAX(DATE(2028,10,1),Mitarbeiter!$C10),MIN(DATE(2028,11,0),IF(Mitarbeiter!$D10="",DATE(2028,11,0),Mitarbeiter!$D10),TODAY()),Einstellungen!$F$13:$F$67)))*N(Mitarbeiter!$E10)/IF(Einstellungen!$C$11="7 Tage",7,5),N('Ist-Stunden'!AM10)),MAX(IF(Einstellungen!$C$11="7 Tage",MAX(0,(MIN(DATE(2028,11,0),IF(Mitarbeiter!$D10="",DATE(2028,11,0),Mitarbeiter!$D10),TODAY()))-(MAX(DATE(2028,10,1),Mitarbeiter!$C10))+1),MAX(0,NETWORKDAYS(MAX(DATE(2028,10,1),Mitarbeiter!$C10),MIN(DATE(2028,11,0),IF(Mitarbeiter!$D10="",DATE(2028,11,0),Mitarbeiter!$D10),TODAY()),Einstellungen!$F$13:$F$67)))*N(Mitarbeiter!$E10)/IF(Einstellungen!$C$11="7 Tage",7,5),N('Ist-Stunden'!AM10)+(N(Krankheitstage!BL10)+N(Krankheitstage!BX10))*N($C10))))</f>
        <v/>
      </c>
      <c r="BR10" s="76">
        <f>IF($B10="",0,IF(Einstellungen!$C$10="Ja",MAX(IF(Einstellungen!$C$11="7 Tage",MAX(0,(MIN(DATE(2028,12,0),IF(Mitarbeiter!$D10="",DATE(2028,12,0),Mitarbeiter!$D10),TODAY()))-(MAX(DATE(2028,11,1),Mitarbeiter!$C10))+1),MAX(0,NETWORKDAYS(MAX(DATE(2028,11,1),Mitarbeiter!$C10),MIN(DATE(2028,12,0),IF(Mitarbeiter!$D10="",DATE(2028,12,0),Mitarbeiter!$D10),TODAY()),Einstellungen!$F$13:$F$67)))*N(Mitarbeiter!$E10)/IF(Einstellungen!$C$11="7 Tage",7,5),N('Ist-Stunden'!AN10)),MAX(IF(Einstellungen!$C$11="7 Tage",MAX(0,(MIN(DATE(2028,12,0),IF(Mitarbeiter!$D10="",DATE(2028,12,0),Mitarbeiter!$D10),TODAY()))-(MAX(DATE(2028,11,1),Mitarbeiter!$C10))+1),MAX(0,NETWORKDAYS(MAX(DATE(2028,11,1),Mitarbeiter!$C10),MIN(DATE(2028,12,0),IF(Mitarbeiter!$D10="",DATE(2028,12,0),Mitarbeiter!$D10),TODAY()),Einstellungen!$F$13:$F$67)))*N(Mitarbeiter!$E10)/IF(Einstellungen!$C$11="7 Tage",7,5),N('Ist-Stunden'!AN10)+(N(Krankheitstage!BM10)+N(Krankheitstage!BY10))*N($C10))))</f>
        <v/>
      </c>
      <c r="BS10" s="76">
        <f>IF($B10="",0,IF(Einstellungen!$C$10="Ja",MAX(IF(Einstellungen!$C$11="7 Tage",MAX(0,(MIN(DATE(2028,13,0),IF(Mitarbeiter!$D10="",DATE(2028,13,0),Mitarbeiter!$D10),TODAY()))-(MAX(DATE(2028,12,1),Mitarbeiter!$C10))+1),MAX(0,NETWORKDAYS(MAX(DATE(2028,12,1),Mitarbeiter!$C10),MIN(DATE(2028,13,0),IF(Mitarbeiter!$D10="",DATE(2028,13,0),Mitarbeiter!$D10),TODAY()),Einstellungen!$F$13:$F$67)))*N(Mitarbeiter!$E10)/IF(Einstellungen!$C$11="7 Tage",7,5),N('Ist-Stunden'!AO10)),MAX(IF(Einstellungen!$C$11="7 Tage",MAX(0,(MIN(DATE(2028,13,0),IF(Mitarbeiter!$D10="",DATE(2028,13,0),Mitarbeiter!$D10),TODAY()))-(MAX(DATE(2028,12,1),Mitarbeiter!$C10))+1),MAX(0,NETWORKDAYS(MAX(DATE(2028,12,1),Mitarbeiter!$C10),MIN(DATE(2028,13,0),IF(Mitarbeiter!$D10="",DATE(2028,13,0),Mitarbeiter!$D10),TODAY()),Einstellungen!$F$13:$F$67)))*N(Mitarbeiter!$E10)/IF(Einstellungen!$C$11="7 Tage",7,5),N('Ist-Stunden'!AO10)+(N(Krankheitstage!BN10)+N(Krankheitstage!BZ10))*N($C10))))</f>
        <v/>
      </c>
      <c r="BT10" s="76">
        <f>IF($B10="",0,IF(Einstellungen!$C$10="Ja",MAX(IF(Einstellungen!$C$11="7 Tage",MAX(0,(MIN(DATE(2029,2,0),IF(Mitarbeiter!$D10="",DATE(2029,2,0),Mitarbeiter!$D10),TODAY()))-(MAX(DATE(2029,1,1),Mitarbeiter!$C10))+1),MAX(0,NETWORKDAYS(MAX(DATE(2029,1,1),Mitarbeiter!$C10),MIN(DATE(2029,2,0),IF(Mitarbeiter!$D10="",DATE(2029,2,0),Mitarbeiter!$D10),TODAY()),Einstellungen!$F$13:$F$67)))*N(Mitarbeiter!$E10)/IF(Einstellungen!$C$11="7 Tage",7,5),N('Ist-Stunden'!AP10)),MAX(IF(Einstellungen!$C$11="7 Tage",MAX(0,(MIN(DATE(2029,2,0),IF(Mitarbeiter!$D10="",DATE(2029,2,0),Mitarbeiter!$D10),TODAY()))-(MAX(DATE(2029,1,1),Mitarbeiter!$C10))+1),MAX(0,NETWORKDAYS(MAX(DATE(2029,1,1),Mitarbeiter!$C10),MIN(DATE(2029,2,0),IF(Mitarbeiter!$D10="",DATE(2029,2,0),Mitarbeiter!$D10),TODAY()),Einstellungen!$F$13:$F$67)))*N(Mitarbeiter!$E10)/IF(Einstellungen!$C$11="7 Tage",7,5),N('Ist-Stunden'!AP10)+(N(Krankheitstage!CA10)+N(Krankheitstage!CM10))*N($C10))))</f>
        <v/>
      </c>
      <c r="BU10" s="76">
        <f>IF($B10="",0,IF(Einstellungen!$C$10="Ja",MAX(IF(Einstellungen!$C$11="7 Tage",MAX(0,(MIN(DATE(2029,3,0),IF(Mitarbeiter!$D10="",DATE(2029,3,0),Mitarbeiter!$D10),TODAY()))-(MAX(DATE(2029,2,1),Mitarbeiter!$C10))+1),MAX(0,NETWORKDAYS(MAX(DATE(2029,2,1),Mitarbeiter!$C10),MIN(DATE(2029,3,0),IF(Mitarbeiter!$D10="",DATE(2029,3,0),Mitarbeiter!$D10),TODAY()),Einstellungen!$F$13:$F$67)))*N(Mitarbeiter!$E10)/IF(Einstellungen!$C$11="7 Tage",7,5),N('Ist-Stunden'!AQ10)),MAX(IF(Einstellungen!$C$11="7 Tage",MAX(0,(MIN(DATE(2029,3,0),IF(Mitarbeiter!$D10="",DATE(2029,3,0),Mitarbeiter!$D10),TODAY()))-(MAX(DATE(2029,2,1),Mitarbeiter!$C10))+1),MAX(0,NETWORKDAYS(MAX(DATE(2029,2,1),Mitarbeiter!$C10),MIN(DATE(2029,3,0),IF(Mitarbeiter!$D10="",DATE(2029,3,0),Mitarbeiter!$D10),TODAY()),Einstellungen!$F$13:$F$67)))*N(Mitarbeiter!$E10)/IF(Einstellungen!$C$11="7 Tage",7,5),N('Ist-Stunden'!AQ10)+(N(Krankheitstage!CB10)+N(Krankheitstage!CN10))*N($C10))))</f>
        <v/>
      </c>
      <c r="BV10" s="76">
        <f>IF($B10="",0,IF(Einstellungen!$C$10="Ja",MAX(IF(Einstellungen!$C$11="7 Tage",MAX(0,(MIN(DATE(2029,4,0),IF(Mitarbeiter!$D10="",DATE(2029,4,0),Mitarbeiter!$D10),TODAY()))-(MAX(DATE(2029,3,1),Mitarbeiter!$C10))+1),MAX(0,NETWORKDAYS(MAX(DATE(2029,3,1),Mitarbeiter!$C10),MIN(DATE(2029,4,0),IF(Mitarbeiter!$D10="",DATE(2029,4,0),Mitarbeiter!$D10),TODAY()),Einstellungen!$F$13:$F$67)))*N(Mitarbeiter!$E10)/IF(Einstellungen!$C$11="7 Tage",7,5),N('Ist-Stunden'!AR10)),MAX(IF(Einstellungen!$C$11="7 Tage",MAX(0,(MIN(DATE(2029,4,0),IF(Mitarbeiter!$D10="",DATE(2029,4,0),Mitarbeiter!$D10),TODAY()))-(MAX(DATE(2029,3,1),Mitarbeiter!$C10))+1),MAX(0,NETWORKDAYS(MAX(DATE(2029,3,1),Mitarbeiter!$C10),MIN(DATE(2029,4,0),IF(Mitarbeiter!$D10="",DATE(2029,4,0),Mitarbeiter!$D10),TODAY()),Einstellungen!$F$13:$F$67)))*N(Mitarbeiter!$E10)/IF(Einstellungen!$C$11="7 Tage",7,5),N('Ist-Stunden'!AR10)+(N(Krankheitstage!CC10)+N(Krankheitstage!CO10))*N($C10))))</f>
        <v/>
      </c>
      <c r="BW10" s="76">
        <f>IF($B10="",0,IF(Einstellungen!$C$10="Ja",MAX(IF(Einstellungen!$C$11="7 Tage",MAX(0,(MIN(DATE(2029,5,0),IF(Mitarbeiter!$D10="",DATE(2029,5,0),Mitarbeiter!$D10),TODAY()))-(MAX(DATE(2029,4,1),Mitarbeiter!$C10))+1),MAX(0,NETWORKDAYS(MAX(DATE(2029,4,1),Mitarbeiter!$C10),MIN(DATE(2029,5,0),IF(Mitarbeiter!$D10="",DATE(2029,5,0),Mitarbeiter!$D10),TODAY()),Einstellungen!$F$13:$F$67)))*N(Mitarbeiter!$E10)/IF(Einstellungen!$C$11="7 Tage",7,5),N('Ist-Stunden'!AS10)),MAX(IF(Einstellungen!$C$11="7 Tage",MAX(0,(MIN(DATE(2029,5,0),IF(Mitarbeiter!$D10="",DATE(2029,5,0),Mitarbeiter!$D10),TODAY()))-(MAX(DATE(2029,4,1),Mitarbeiter!$C10))+1),MAX(0,NETWORKDAYS(MAX(DATE(2029,4,1),Mitarbeiter!$C10),MIN(DATE(2029,5,0),IF(Mitarbeiter!$D10="",DATE(2029,5,0),Mitarbeiter!$D10),TODAY()),Einstellungen!$F$13:$F$67)))*N(Mitarbeiter!$E10)/IF(Einstellungen!$C$11="7 Tage",7,5),N('Ist-Stunden'!AS10)+(N(Krankheitstage!CD10)+N(Krankheitstage!CP10))*N($C10))))</f>
        <v/>
      </c>
      <c r="BX10" s="76">
        <f>IF($B10="",0,IF(Einstellungen!$C$10="Ja",MAX(IF(Einstellungen!$C$11="7 Tage",MAX(0,(MIN(DATE(2029,6,0),IF(Mitarbeiter!$D10="",DATE(2029,6,0),Mitarbeiter!$D10),TODAY()))-(MAX(DATE(2029,5,1),Mitarbeiter!$C10))+1),MAX(0,NETWORKDAYS(MAX(DATE(2029,5,1),Mitarbeiter!$C10),MIN(DATE(2029,6,0),IF(Mitarbeiter!$D10="",DATE(2029,6,0),Mitarbeiter!$D10),TODAY()),Einstellungen!$F$13:$F$67)))*N(Mitarbeiter!$E10)/IF(Einstellungen!$C$11="7 Tage",7,5),N('Ist-Stunden'!AT10)),MAX(IF(Einstellungen!$C$11="7 Tage",MAX(0,(MIN(DATE(2029,6,0),IF(Mitarbeiter!$D10="",DATE(2029,6,0),Mitarbeiter!$D10),TODAY()))-(MAX(DATE(2029,5,1),Mitarbeiter!$C10))+1),MAX(0,NETWORKDAYS(MAX(DATE(2029,5,1),Mitarbeiter!$C10),MIN(DATE(2029,6,0),IF(Mitarbeiter!$D10="",DATE(2029,6,0),Mitarbeiter!$D10),TODAY()),Einstellungen!$F$13:$F$67)))*N(Mitarbeiter!$E10)/IF(Einstellungen!$C$11="7 Tage",7,5),N('Ist-Stunden'!AT10)+(N(Krankheitstage!CE10)+N(Krankheitstage!CQ10))*N($C10))))</f>
        <v/>
      </c>
      <c r="BY10" s="76">
        <f>IF($B10="",0,IF(Einstellungen!$C$10="Ja",MAX(IF(Einstellungen!$C$11="7 Tage",MAX(0,(MIN(DATE(2029,7,0),IF(Mitarbeiter!$D10="",DATE(2029,7,0),Mitarbeiter!$D10),TODAY()))-(MAX(DATE(2029,6,1),Mitarbeiter!$C10))+1),MAX(0,NETWORKDAYS(MAX(DATE(2029,6,1),Mitarbeiter!$C10),MIN(DATE(2029,7,0),IF(Mitarbeiter!$D10="",DATE(2029,7,0),Mitarbeiter!$D10),TODAY()),Einstellungen!$F$13:$F$67)))*N(Mitarbeiter!$E10)/IF(Einstellungen!$C$11="7 Tage",7,5),N('Ist-Stunden'!AU10)),MAX(IF(Einstellungen!$C$11="7 Tage",MAX(0,(MIN(DATE(2029,7,0),IF(Mitarbeiter!$D10="",DATE(2029,7,0),Mitarbeiter!$D10),TODAY()))-(MAX(DATE(2029,6,1),Mitarbeiter!$C10))+1),MAX(0,NETWORKDAYS(MAX(DATE(2029,6,1),Mitarbeiter!$C10),MIN(DATE(2029,7,0),IF(Mitarbeiter!$D10="",DATE(2029,7,0),Mitarbeiter!$D10),TODAY()),Einstellungen!$F$13:$F$67)))*N(Mitarbeiter!$E10)/IF(Einstellungen!$C$11="7 Tage",7,5),N('Ist-Stunden'!AU10)+(N(Krankheitstage!CF10)+N(Krankheitstage!CR10))*N($C10))))</f>
        <v/>
      </c>
      <c r="BZ10" s="76">
        <f>IF($B10="",0,IF(Einstellungen!$C$10="Ja",MAX(IF(Einstellungen!$C$11="7 Tage",MAX(0,(MIN(DATE(2029,8,0),IF(Mitarbeiter!$D10="",DATE(2029,8,0),Mitarbeiter!$D10),TODAY()))-(MAX(DATE(2029,7,1),Mitarbeiter!$C10))+1),MAX(0,NETWORKDAYS(MAX(DATE(2029,7,1),Mitarbeiter!$C10),MIN(DATE(2029,8,0),IF(Mitarbeiter!$D10="",DATE(2029,8,0),Mitarbeiter!$D10),TODAY()),Einstellungen!$F$13:$F$67)))*N(Mitarbeiter!$E10)/IF(Einstellungen!$C$11="7 Tage",7,5),N('Ist-Stunden'!AV10)),MAX(IF(Einstellungen!$C$11="7 Tage",MAX(0,(MIN(DATE(2029,8,0),IF(Mitarbeiter!$D10="",DATE(2029,8,0),Mitarbeiter!$D10),TODAY()))-(MAX(DATE(2029,7,1),Mitarbeiter!$C10))+1),MAX(0,NETWORKDAYS(MAX(DATE(2029,7,1),Mitarbeiter!$C10),MIN(DATE(2029,8,0),IF(Mitarbeiter!$D10="",DATE(2029,8,0),Mitarbeiter!$D10),TODAY()),Einstellungen!$F$13:$F$67)))*N(Mitarbeiter!$E10)/IF(Einstellungen!$C$11="7 Tage",7,5),N('Ist-Stunden'!AV10)+(N(Krankheitstage!CG10)+N(Krankheitstage!CS10))*N($C10))))</f>
        <v/>
      </c>
      <c r="CA10" s="76">
        <f>IF($B10="",0,IF(Einstellungen!$C$10="Ja",MAX(IF(Einstellungen!$C$11="7 Tage",MAX(0,(MIN(DATE(2029,9,0),IF(Mitarbeiter!$D10="",DATE(2029,9,0),Mitarbeiter!$D10),TODAY()))-(MAX(DATE(2029,8,1),Mitarbeiter!$C10))+1),MAX(0,NETWORKDAYS(MAX(DATE(2029,8,1),Mitarbeiter!$C10),MIN(DATE(2029,9,0),IF(Mitarbeiter!$D10="",DATE(2029,9,0),Mitarbeiter!$D10),TODAY()),Einstellungen!$F$13:$F$67)))*N(Mitarbeiter!$E10)/IF(Einstellungen!$C$11="7 Tage",7,5),N('Ist-Stunden'!AW10)),MAX(IF(Einstellungen!$C$11="7 Tage",MAX(0,(MIN(DATE(2029,9,0),IF(Mitarbeiter!$D10="",DATE(2029,9,0),Mitarbeiter!$D10),TODAY()))-(MAX(DATE(2029,8,1),Mitarbeiter!$C10))+1),MAX(0,NETWORKDAYS(MAX(DATE(2029,8,1),Mitarbeiter!$C10),MIN(DATE(2029,9,0),IF(Mitarbeiter!$D10="",DATE(2029,9,0),Mitarbeiter!$D10),TODAY()),Einstellungen!$F$13:$F$67)))*N(Mitarbeiter!$E10)/IF(Einstellungen!$C$11="7 Tage",7,5),N('Ist-Stunden'!AW10)+(N(Krankheitstage!CH10)+N(Krankheitstage!CT10))*N($C10))))</f>
        <v/>
      </c>
      <c r="CB10" s="76">
        <f>IF($B10="",0,IF(Einstellungen!$C$10="Ja",MAX(IF(Einstellungen!$C$11="7 Tage",MAX(0,(MIN(DATE(2029,10,0),IF(Mitarbeiter!$D10="",DATE(2029,10,0),Mitarbeiter!$D10),TODAY()))-(MAX(DATE(2029,9,1),Mitarbeiter!$C10))+1),MAX(0,NETWORKDAYS(MAX(DATE(2029,9,1),Mitarbeiter!$C10),MIN(DATE(2029,10,0),IF(Mitarbeiter!$D10="",DATE(2029,10,0),Mitarbeiter!$D10),TODAY()),Einstellungen!$F$13:$F$67)))*N(Mitarbeiter!$E10)/IF(Einstellungen!$C$11="7 Tage",7,5),N('Ist-Stunden'!AX10)),MAX(IF(Einstellungen!$C$11="7 Tage",MAX(0,(MIN(DATE(2029,10,0),IF(Mitarbeiter!$D10="",DATE(2029,10,0),Mitarbeiter!$D10),TODAY()))-(MAX(DATE(2029,9,1),Mitarbeiter!$C10))+1),MAX(0,NETWORKDAYS(MAX(DATE(2029,9,1),Mitarbeiter!$C10),MIN(DATE(2029,10,0),IF(Mitarbeiter!$D10="",DATE(2029,10,0),Mitarbeiter!$D10),TODAY()),Einstellungen!$F$13:$F$67)))*N(Mitarbeiter!$E10)/IF(Einstellungen!$C$11="7 Tage",7,5),N('Ist-Stunden'!AX10)+(N(Krankheitstage!CI10)+N(Krankheitstage!CU10))*N($C10))))</f>
        <v/>
      </c>
      <c r="CC10" s="76">
        <f>IF($B10="",0,IF(Einstellungen!$C$10="Ja",MAX(IF(Einstellungen!$C$11="7 Tage",MAX(0,(MIN(DATE(2029,11,0),IF(Mitarbeiter!$D10="",DATE(2029,11,0),Mitarbeiter!$D10),TODAY()))-(MAX(DATE(2029,10,1),Mitarbeiter!$C10))+1),MAX(0,NETWORKDAYS(MAX(DATE(2029,10,1),Mitarbeiter!$C10),MIN(DATE(2029,11,0),IF(Mitarbeiter!$D10="",DATE(2029,11,0),Mitarbeiter!$D10),TODAY()),Einstellungen!$F$13:$F$67)))*N(Mitarbeiter!$E10)/IF(Einstellungen!$C$11="7 Tage",7,5),N('Ist-Stunden'!AY10)),MAX(IF(Einstellungen!$C$11="7 Tage",MAX(0,(MIN(DATE(2029,11,0),IF(Mitarbeiter!$D10="",DATE(2029,11,0),Mitarbeiter!$D10),TODAY()))-(MAX(DATE(2029,10,1),Mitarbeiter!$C10))+1),MAX(0,NETWORKDAYS(MAX(DATE(2029,10,1),Mitarbeiter!$C10),MIN(DATE(2029,11,0),IF(Mitarbeiter!$D10="",DATE(2029,11,0),Mitarbeiter!$D10),TODAY()),Einstellungen!$F$13:$F$67)))*N(Mitarbeiter!$E10)/IF(Einstellungen!$C$11="7 Tage",7,5),N('Ist-Stunden'!AY10)+(N(Krankheitstage!CJ10)+N(Krankheitstage!CV10))*N($C10))))</f>
        <v/>
      </c>
      <c r="CD10" s="76">
        <f>IF($B10="",0,IF(Einstellungen!$C$10="Ja",MAX(IF(Einstellungen!$C$11="7 Tage",MAX(0,(MIN(DATE(2029,12,0),IF(Mitarbeiter!$D10="",DATE(2029,12,0),Mitarbeiter!$D10),TODAY()))-(MAX(DATE(2029,11,1),Mitarbeiter!$C10))+1),MAX(0,NETWORKDAYS(MAX(DATE(2029,11,1),Mitarbeiter!$C10),MIN(DATE(2029,12,0),IF(Mitarbeiter!$D10="",DATE(2029,12,0),Mitarbeiter!$D10),TODAY()),Einstellungen!$F$13:$F$67)))*N(Mitarbeiter!$E10)/IF(Einstellungen!$C$11="7 Tage",7,5),N('Ist-Stunden'!AZ10)),MAX(IF(Einstellungen!$C$11="7 Tage",MAX(0,(MIN(DATE(2029,12,0),IF(Mitarbeiter!$D10="",DATE(2029,12,0),Mitarbeiter!$D10),TODAY()))-(MAX(DATE(2029,11,1),Mitarbeiter!$C10))+1),MAX(0,NETWORKDAYS(MAX(DATE(2029,11,1),Mitarbeiter!$C10),MIN(DATE(2029,12,0),IF(Mitarbeiter!$D10="",DATE(2029,12,0),Mitarbeiter!$D10),TODAY()),Einstellungen!$F$13:$F$67)))*N(Mitarbeiter!$E10)/IF(Einstellungen!$C$11="7 Tage",7,5),N('Ist-Stunden'!AZ10)+(N(Krankheitstage!CK10)+N(Krankheitstage!CW10))*N($C10))))</f>
        <v/>
      </c>
      <c r="CE10" s="76">
        <f>IF($B10="",0,IF(Einstellungen!$C$10="Ja",MAX(IF(Einstellungen!$C$11="7 Tage",MAX(0,(MIN(DATE(2029,13,0),IF(Mitarbeiter!$D10="",DATE(2029,13,0),Mitarbeiter!$D10),TODAY()))-(MAX(DATE(2029,12,1),Mitarbeiter!$C10))+1),MAX(0,NETWORKDAYS(MAX(DATE(2029,12,1),Mitarbeiter!$C10),MIN(DATE(2029,13,0),IF(Mitarbeiter!$D10="",DATE(2029,13,0),Mitarbeiter!$D10),TODAY()),Einstellungen!$F$13:$F$67)))*N(Mitarbeiter!$E10)/IF(Einstellungen!$C$11="7 Tage",7,5),N('Ist-Stunden'!BA10)),MAX(IF(Einstellungen!$C$11="7 Tage",MAX(0,(MIN(DATE(2029,13,0),IF(Mitarbeiter!$D10="",DATE(2029,13,0),Mitarbeiter!$D10),TODAY()))-(MAX(DATE(2029,12,1),Mitarbeiter!$C10))+1),MAX(0,NETWORKDAYS(MAX(DATE(2029,12,1),Mitarbeiter!$C10),MIN(DATE(2029,13,0),IF(Mitarbeiter!$D10="",DATE(2029,13,0),Mitarbeiter!$D10),TODAY()),Einstellungen!$F$13:$F$67)))*N(Mitarbeiter!$E10)/IF(Einstellungen!$C$11="7 Tage",7,5),N('Ist-Stunden'!BA10)+(N(Krankheitstage!CL10)+N(Krankheitstage!CX10))*N($C10))))</f>
        <v/>
      </c>
      <c r="CF10" s="76">
        <f>IF($B10="",0,IF(Einstellungen!$C$10="Ja",MAX(IF(Einstellungen!$C$11="7 Tage",MAX(0,(MIN(DATE(2030,2,0),IF(Mitarbeiter!$D10="",DATE(2030,2,0),Mitarbeiter!$D10),TODAY()))-(MAX(DATE(2030,1,1),Mitarbeiter!$C10))+1),MAX(0,NETWORKDAYS(MAX(DATE(2030,1,1),Mitarbeiter!$C10),MIN(DATE(2030,2,0),IF(Mitarbeiter!$D10="",DATE(2030,2,0),Mitarbeiter!$D10),TODAY()),Einstellungen!$F$13:$F$67)))*N(Mitarbeiter!$E10)/IF(Einstellungen!$C$11="7 Tage",7,5),N('Ist-Stunden'!BB10)),MAX(IF(Einstellungen!$C$11="7 Tage",MAX(0,(MIN(DATE(2030,2,0),IF(Mitarbeiter!$D10="",DATE(2030,2,0),Mitarbeiter!$D10),TODAY()))-(MAX(DATE(2030,1,1),Mitarbeiter!$C10))+1),MAX(0,NETWORKDAYS(MAX(DATE(2030,1,1),Mitarbeiter!$C10),MIN(DATE(2030,2,0),IF(Mitarbeiter!$D10="",DATE(2030,2,0),Mitarbeiter!$D10),TODAY()),Einstellungen!$F$13:$F$67)))*N(Mitarbeiter!$E10)/IF(Einstellungen!$C$11="7 Tage",7,5),N('Ist-Stunden'!BB10)+(N(Krankheitstage!CY10)+N(Krankheitstage!DK10))*N($C10))))</f>
        <v/>
      </c>
      <c r="CG10" s="76">
        <f>IF($B10="",0,IF(Einstellungen!$C$10="Ja",MAX(IF(Einstellungen!$C$11="7 Tage",MAX(0,(MIN(DATE(2030,3,0),IF(Mitarbeiter!$D10="",DATE(2030,3,0),Mitarbeiter!$D10),TODAY()))-(MAX(DATE(2030,2,1),Mitarbeiter!$C10))+1),MAX(0,NETWORKDAYS(MAX(DATE(2030,2,1),Mitarbeiter!$C10),MIN(DATE(2030,3,0),IF(Mitarbeiter!$D10="",DATE(2030,3,0),Mitarbeiter!$D10),TODAY()),Einstellungen!$F$13:$F$67)))*N(Mitarbeiter!$E10)/IF(Einstellungen!$C$11="7 Tage",7,5),N('Ist-Stunden'!BC10)),MAX(IF(Einstellungen!$C$11="7 Tage",MAX(0,(MIN(DATE(2030,3,0),IF(Mitarbeiter!$D10="",DATE(2030,3,0),Mitarbeiter!$D10),TODAY()))-(MAX(DATE(2030,2,1),Mitarbeiter!$C10))+1),MAX(0,NETWORKDAYS(MAX(DATE(2030,2,1),Mitarbeiter!$C10),MIN(DATE(2030,3,0),IF(Mitarbeiter!$D10="",DATE(2030,3,0),Mitarbeiter!$D10),TODAY()),Einstellungen!$F$13:$F$67)))*N(Mitarbeiter!$E10)/IF(Einstellungen!$C$11="7 Tage",7,5),N('Ist-Stunden'!BC10)+(N(Krankheitstage!CZ10)+N(Krankheitstage!DL10))*N($C10))))</f>
        <v/>
      </c>
      <c r="CH10" s="76">
        <f>IF($B10="",0,IF(Einstellungen!$C$10="Ja",MAX(IF(Einstellungen!$C$11="7 Tage",MAX(0,(MIN(DATE(2030,4,0),IF(Mitarbeiter!$D10="",DATE(2030,4,0),Mitarbeiter!$D10),TODAY()))-(MAX(DATE(2030,3,1),Mitarbeiter!$C10))+1),MAX(0,NETWORKDAYS(MAX(DATE(2030,3,1),Mitarbeiter!$C10),MIN(DATE(2030,4,0),IF(Mitarbeiter!$D10="",DATE(2030,4,0),Mitarbeiter!$D10),TODAY()),Einstellungen!$F$13:$F$67)))*N(Mitarbeiter!$E10)/IF(Einstellungen!$C$11="7 Tage",7,5),N('Ist-Stunden'!BD10)),MAX(IF(Einstellungen!$C$11="7 Tage",MAX(0,(MIN(DATE(2030,4,0),IF(Mitarbeiter!$D10="",DATE(2030,4,0),Mitarbeiter!$D10),TODAY()))-(MAX(DATE(2030,3,1),Mitarbeiter!$C10))+1),MAX(0,NETWORKDAYS(MAX(DATE(2030,3,1),Mitarbeiter!$C10),MIN(DATE(2030,4,0),IF(Mitarbeiter!$D10="",DATE(2030,4,0),Mitarbeiter!$D10),TODAY()),Einstellungen!$F$13:$F$67)))*N(Mitarbeiter!$E10)/IF(Einstellungen!$C$11="7 Tage",7,5),N('Ist-Stunden'!BD10)+(N(Krankheitstage!DA10)+N(Krankheitstage!DM10))*N($C10))))</f>
        <v/>
      </c>
      <c r="CI10" s="76">
        <f>IF($B10="",0,IF(Einstellungen!$C$10="Ja",MAX(IF(Einstellungen!$C$11="7 Tage",MAX(0,(MIN(DATE(2030,5,0),IF(Mitarbeiter!$D10="",DATE(2030,5,0),Mitarbeiter!$D10),TODAY()))-(MAX(DATE(2030,4,1),Mitarbeiter!$C10))+1),MAX(0,NETWORKDAYS(MAX(DATE(2030,4,1),Mitarbeiter!$C10),MIN(DATE(2030,5,0),IF(Mitarbeiter!$D10="",DATE(2030,5,0),Mitarbeiter!$D10),TODAY()),Einstellungen!$F$13:$F$67)))*N(Mitarbeiter!$E10)/IF(Einstellungen!$C$11="7 Tage",7,5),N('Ist-Stunden'!BE10)),MAX(IF(Einstellungen!$C$11="7 Tage",MAX(0,(MIN(DATE(2030,5,0),IF(Mitarbeiter!$D10="",DATE(2030,5,0),Mitarbeiter!$D10),TODAY()))-(MAX(DATE(2030,4,1),Mitarbeiter!$C10))+1),MAX(0,NETWORKDAYS(MAX(DATE(2030,4,1),Mitarbeiter!$C10),MIN(DATE(2030,5,0),IF(Mitarbeiter!$D10="",DATE(2030,5,0),Mitarbeiter!$D10),TODAY()),Einstellungen!$F$13:$F$67)))*N(Mitarbeiter!$E10)/IF(Einstellungen!$C$11="7 Tage",7,5),N('Ist-Stunden'!BE10)+(N(Krankheitstage!DB10)+N(Krankheitstage!DN10))*N($C10))))</f>
        <v/>
      </c>
      <c r="CJ10" s="76">
        <f>IF($B10="",0,IF(Einstellungen!$C$10="Ja",MAX(IF(Einstellungen!$C$11="7 Tage",MAX(0,(MIN(DATE(2030,6,0),IF(Mitarbeiter!$D10="",DATE(2030,6,0),Mitarbeiter!$D10),TODAY()))-(MAX(DATE(2030,5,1),Mitarbeiter!$C10))+1),MAX(0,NETWORKDAYS(MAX(DATE(2030,5,1),Mitarbeiter!$C10),MIN(DATE(2030,6,0),IF(Mitarbeiter!$D10="",DATE(2030,6,0),Mitarbeiter!$D10),TODAY()),Einstellungen!$F$13:$F$67)))*N(Mitarbeiter!$E10)/IF(Einstellungen!$C$11="7 Tage",7,5),N('Ist-Stunden'!BF10)),MAX(IF(Einstellungen!$C$11="7 Tage",MAX(0,(MIN(DATE(2030,6,0),IF(Mitarbeiter!$D10="",DATE(2030,6,0),Mitarbeiter!$D10),TODAY()))-(MAX(DATE(2030,5,1),Mitarbeiter!$C10))+1),MAX(0,NETWORKDAYS(MAX(DATE(2030,5,1),Mitarbeiter!$C10),MIN(DATE(2030,6,0),IF(Mitarbeiter!$D10="",DATE(2030,6,0),Mitarbeiter!$D10),TODAY()),Einstellungen!$F$13:$F$67)))*N(Mitarbeiter!$E10)/IF(Einstellungen!$C$11="7 Tage",7,5),N('Ist-Stunden'!BF10)+(N(Krankheitstage!DC10)+N(Krankheitstage!DO10))*N($C10))))</f>
        <v/>
      </c>
      <c r="CK10" s="76">
        <f>IF($B10="",0,IF(Einstellungen!$C$10="Ja",MAX(IF(Einstellungen!$C$11="7 Tage",MAX(0,(MIN(DATE(2030,7,0),IF(Mitarbeiter!$D10="",DATE(2030,7,0),Mitarbeiter!$D10),TODAY()))-(MAX(DATE(2030,6,1),Mitarbeiter!$C10))+1),MAX(0,NETWORKDAYS(MAX(DATE(2030,6,1),Mitarbeiter!$C10),MIN(DATE(2030,7,0),IF(Mitarbeiter!$D10="",DATE(2030,7,0),Mitarbeiter!$D10),TODAY()),Einstellungen!$F$13:$F$67)))*N(Mitarbeiter!$E10)/IF(Einstellungen!$C$11="7 Tage",7,5),N('Ist-Stunden'!BG10)),MAX(IF(Einstellungen!$C$11="7 Tage",MAX(0,(MIN(DATE(2030,7,0),IF(Mitarbeiter!$D10="",DATE(2030,7,0),Mitarbeiter!$D10),TODAY()))-(MAX(DATE(2030,6,1),Mitarbeiter!$C10))+1),MAX(0,NETWORKDAYS(MAX(DATE(2030,6,1),Mitarbeiter!$C10),MIN(DATE(2030,7,0),IF(Mitarbeiter!$D10="",DATE(2030,7,0),Mitarbeiter!$D10),TODAY()),Einstellungen!$F$13:$F$67)))*N(Mitarbeiter!$E10)/IF(Einstellungen!$C$11="7 Tage",7,5),N('Ist-Stunden'!BG10)+(N(Krankheitstage!DD10)+N(Krankheitstage!DP10))*N($C10))))</f>
        <v/>
      </c>
      <c r="CL10" s="76">
        <f>IF($B10="",0,IF(Einstellungen!$C$10="Ja",MAX(IF(Einstellungen!$C$11="7 Tage",MAX(0,(MIN(DATE(2030,8,0),IF(Mitarbeiter!$D10="",DATE(2030,8,0),Mitarbeiter!$D10),TODAY()))-(MAX(DATE(2030,7,1),Mitarbeiter!$C10))+1),MAX(0,NETWORKDAYS(MAX(DATE(2030,7,1),Mitarbeiter!$C10),MIN(DATE(2030,8,0),IF(Mitarbeiter!$D10="",DATE(2030,8,0),Mitarbeiter!$D10),TODAY()),Einstellungen!$F$13:$F$67)))*N(Mitarbeiter!$E10)/IF(Einstellungen!$C$11="7 Tage",7,5),N('Ist-Stunden'!BH10)),MAX(IF(Einstellungen!$C$11="7 Tage",MAX(0,(MIN(DATE(2030,8,0),IF(Mitarbeiter!$D10="",DATE(2030,8,0),Mitarbeiter!$D10),TODAY()))-(MAX(DATE(2030,7,1),Mitarbeiter!$C10))+1),MAX(0,NETWORKDAYS(MAX(DATE(2030,7,1),Mitarbeiter!$C10),MIN(DATE(2030,8,0),IF(Mitarbeiter!$D10="",DATE(2030,8,0),Mitarbeiter!$D10),TODAY()),Einstellungen!$F$13:$F$67)))*N(Mitarbeiter!$E10)/IF(Einstellungen!$C$11="7 Tage",7,5),N('Ist-Stunden'!BH10)+(N(Krankheitstage!DE10)+N(Krankheitstage!DQ10))*N($C10))))</f>
        <v/>
      </c>
      <c r="CM10" s="76">
        <f>IF($B10="",0,IF(Einstellungen!$C$10="Ja",MAX(IF(Einstellungen!$C$11="7 Tage",MAX(0,(MIN(DATE(2030,9,0),IF(Mitarbeiter!$D10="",DATE(2030,9,0),Mitarbeiter!$D10),TODAY()))-(MAX(DATE(2030,8,1),Mitarbeiter!$C10))+1),MAX(0,NETWORKDAYS(MAX(DATE(2030,8,1),Mitarbeiter!$C10),MIN(DATE(2030,9,0),IF(Mitarbeiter!$D10="",DATE(2030,9,0),Mitarbeiter!$D10),TODAY()),Einstellungen!$F$13:$F$67)))*N(Mitarbeiter!$E10)/IF(Einstellungen!$C$11="7 Tage",7,5),N('Ist-Stunden'!BI10)),MAX(IF(Einstellungen!$C$11="7 Tage",MAX(0,(MIN(DATE(2030,9,0),IF(Mitarbeiter!$D10="",DATE(2030,9,0),Mitarbeiter!$D10),TODAY()))-(MAX(DATE(2030,8,1),Mitarbeiter!$C10))+1),MAX(0,NETWORKDAYS(MAX(DATE(2030,8,1),Mitarbeiter!$C10),MIN(DATE(2030,9,0),IF(Mitarbeiter!$D10="",DATE(2030,9,0),Mitarbeiter!$D10),TODAY()),Einstellungen!$F$13:$F$67)))*N(Mitarbeiter!$E10)/IF(Einstellungen!$C$11="7 Tage",7,5),N('Ist-Stunden'!BI10)+(N(Krankheitstage!DF10)+N(Krankheitstage!DR10))*N($C10))))</f>
        <v/>
      </c>
      <c r="CN10" s="76">
        <f>IF($B10="",0,IF(Einstellungen!$C$10="Ja",MAX(IF(Einstellungen!$C$11="7 Tage",MAX(0,(MIN(DATE(2030,10,0),IF(Mitarbeiter!$D10="",DATE(2030,10,0),Mitarbeiter!$D10),TODAY()))-(MAX(DATE(2030,9,1),Mitarbeiter!$C10))+1),MAX(0,NETWORKDAYS(MAX(DATE(2030,9,1),Mitarbeiter!$C10),MIN(DATE(2030,10,0),IF(Mitarbeiter!$D10="",DATE(2030,10,0),Mitarbeiter!$D10),TODAY()),Einstellungen!$F$13:$F$67)))*N(Mitarbeiter!$E10)/IF(Einstellungen!$C$11="7 Tage",7,5),N('Ist-Stunden'!BJ10)),MAX(IF(Einstellungen!$C$11="7 Tage",MAX(0,(MIN(DATE(2030,10,0),IF(Mitarbeiter!$D10="",DATE(2030,10,0),Mitarbeiter!$D10),TODAY()))-(MAX(DATE(2030,9,1),Mitarbeiter!$C10))+1),MAX(0,NETWORKDAYS(MAX(DATE(2030,9,1),Mitarbeiter!$C10),MIN(DATE(2030,10,0),IF(Mitarbeiter!$D10="",DATE(2030,10,0),Mitarbeiter!$D10),TODAY()),Einstellungen!$F$13:$F$67)))*N(Mitarbeiter!$E10)/IF(Einstellungen!$C$11="7 Tage",7,5),N('Ist-Stunden'!BJ10)+(N(Krankheitstage!DG10)+N(Krankheitstage!DS10))*N($C10))))</f>
        <v/>
      </c>
      <c r="CO10" s="76">
        <f>IF($B10="",0,IF(Einstellungen!$C$10="Ja",MAX(IF(Einstellungen!$C$11="7 Tage",MAX(0,(MIN(DATE(2030,11,0),IF(Mitarbeiter!$D10="",DATE(2030,11,0),Mitarbeiter!$D10),TODAY()))-(MAX(DATE(2030,10,1),Mitarbeiter!$C10))+1),MAX(0,NETWORKDAYS(MAX(DATE(2030,10,1),Mitarbeiter!$C10),MIN(DATE(2030,11,0),IF(Mitarbeiter!$D10="",DATE(2030,11,0),Mitarbeiter!$D10),TODAY()),Einstellungen!$F$13:$F$67)))*N(Mitarbeiter!$E10)/IF(Einstellungen!$C$11="7 Tage",7,5),N('Ist-Stunden'!BK10)),MAX(IF(Einstellungen!$C$11="7 Tage",MAX(0,(MIN(DATE(2030,11,0),IF(Mitarbeiter!$D10="",DATE(2030,11,0),Mitarbeiter!$D10),TODAY()))-(MAX(DATE(2030,10,1),Mitarbeiter!$C10))+1),MAX(0,NETWORKDAYS(MAX(DATE(2030,10,1),Mitarbeiter!$C10),MIN(DATE(2030,11,0),IF(Mitarbeiter!$D10="",DATE(2030,11,0),Mitarbeiter!$D10),TODAY()),Einstellungen!$F$13:$F$67)))*N(Mitarbeiter!$E10)/IF(Einstellungen!$C$11="7 Tage",7,5),N('Ist-Stunden'!BK10)+(N(Krankheitstage!DH10)+N(Krankheitstage!DT10))*N($C10))))</f>
        <v/>
      </c>
      <c r="CP10" s="76">
        <f>IF($B10="",0,IF(Einstellungen!$C$10="Ja",MAX(IF(Einstellungen!$C$11="7 Tage",MAX(0,(MIN(DATE(2030,12,0),IF(Mitarbeiter!$D10="",DATE(2030,12,0),Mitarbeiter!$D10),TODAY()))-(MAX(DATE(2030,11,1),Mitarbeiter!$C10))+1),MAX(0,NETWORKDAYS(MAX(DATE(2030,11,1),Mitarbeiter!$C10),MIN(DATE(2030,12,0),IF(Mitarbeiter!$D10="",DATE(2030,12,0),Mitarbeiter!$D10),TODAY()),Einstellungen!$F$13:$F$67)))*N(Mitarbeiter!$E10)/IF(Einstellungen!$C$11="7 Tage",7,5),N('Ist-Stunden'!BL10)),MAX(IF(Einstellungen!$C$11="7 Tage",MAX(0,(MIN(DATE(2030,12,0),IF(Mitarbeiter!$D10="",DATE(2030,12,0),Mitarbeiter!$D10),TODAY()))-(MAX(DATE(2030,11,1),Mitarbeiter!$C10))+1),MAX(0,NETWORKDAYS(MAX(DATE(2030,11,1),Mitarbeiter!$C10),MIN(DATE(2030,12,0),IF(Mitarbeiter!$D10="",DATE(2030,12,0),Mitarbeiter!$D10),TODAY()),Einstellungen!$F$13:$F$67)))*N(Mitarbeiter!$E10)/IF(Einstellungen!$C$11="7 Tage",7,5),N('Ist-Stunden'!BL10)+(N(Krankheitstage!DI10)+N(Krankheitstage!DU10))*N($C10))))</f>
        <v/>
      </c>
      <c r="CQ10" s="76">
        <f>IF($B10="",0,IF(Einstellungen!$C$10="Ja",MAX(IF(Einstellungen!$C$11="7 Tage",MAX(0,(MIN(DATE(2030,13,0),IF(Mitarbeiter!$D10="",DATE(2030,13,0),Mitarbeiter!$D10),TODAY()))-(MAX(DATE(2030,12,1),Mitarbeiter!$C10))+1),MAX(0,NETWORKDAYS(MAX(DATE(2030,12,1),Mitarbeiter!$C10),MIN(DATE(2030,13,0),IF(Mitarbeiter!$D10="",DATE(2030,13,0),Mitarbeiter!$D10),TODAY()),Einstellungen!$F$13:$F$67)))*N(Mitarbeiter!$E10)/IF(Einstellungen!$C$11="7 Tage",7,5),N('Ist-Stunden'!BM10)),MAX(IF(Einstellungen!$C$11="7 Tage",MAX(0,(MIN(DATE(2030,13,0),IF(Mitarbeiter!$D10="",DATE(2030,13,0),Mitarbeiter!$D10),TODAY()))-(MAX(DATE(2030,12,1),Mitarbeiter!$C10))+1),MAX(0,NETWORKDAYS(MAX(DATE(2030,12,1),Mitarbeiter!$C10),MIN(DATE(2030,13,0),IF(Mitarbeiter!$D10="",DATE(2030,13,0),Mitarbeiter!$D10),TODAY()),Einstellungen!$F$13:$F$67)))*N(Mitarbeiter!$E10)/IF(Einstellungen!$C$11="7 Tage",7,5),N('Ist-Stunden'!BM10)+(N(Krankheitstage!DJ10)+N(Krankheitstage!DV10))*N($C10))))</f>
        <v/>
      </c>
    </row>
    <row r="11">
      <c r="A11" s="73">
        <f>IF(Mitarbeiter!B11="","",Mitarbeiter!A11)</f>
        <v/>
      </c>
      <c r="B11" s="6">
        <f>IF(Mitarbeiter!B11="","",Mitarbeiter!B11)</f>
        <v/>
      </c>
      <c r="C11" s="74">
        <f>IF(Mitarbeiter!B11="","",Mitarbeiter!F11)</f>
        <v/>
      </c>
      <c r="D11" s="75">
        <f>N(INDEX(Krankheitstage!$G11:$DV11,1,(Einstellungen!$C$3-2026)*24+1))</f>
        <v/>
      </c>
      <c r="E11" s="75">
        <f>N(INDEX(Krankheitstage!$G11:$DV11,1,(Einstellungen!$C$3-2026)*24+2))</f>
        <v/>
      </c>
      <c r="F11" s="75">
        <f>N(INDEX(Krankheitstage!$G11:$DV11,1,(Einstellungen!$C$3-2026)*24+3))</f>
        <v/>
      </c>
      <c r="G11" s="75">
        <f>N(INDEX(Krankheitstage!$G11:$DV11,1,(Einstellungen!$C$3-2026)*24+4))</f>
        <v/>
      </c>
      <c r="H11" s="75">
        <f>N(INDEX(Krankheitstage!$G11:$DV11,1,(Einstellungen!$C$3-2026)*24+5))</f>
        <v/>
      </c>
      <c r="I11" s="75">
        <f>N(INDEX(Krankheitstage!$G11:$DV11,1,(Einstellungen!$C$3-2026)*24+6))</f>
        <v/>
      </c>
      <c r="J11" s="75">
        <f>N(INDEX(Krankheitstage!$G11:$DV11,1,(Einstellungen!$C$3-2026)*24+7))</f>
        <v/>
      </c>
      <c r="K11" s="75">
        <f>N(INDEX(Krankheitstage!$G11:$DV11,1,(Einstellungen!$C$3-2026)*24+8))</f>
        <v/>
      </c>
      <c r="L11" s="75">
        <f>N(INDEX(Krankheitstage!$G11:$DV11,1,(Einstellungen!$C$3-2026)*24+9))</f>
        <v/>
      </c>
      <c r="M11" s="75">
        <f>N(INDEX(Krankheitstage!$G11:$DV11,1,(Einstellungen!$C$3-2026)*24+10))</f>
        <v/>
      </c>
      <c r="N11" s="75">
        <f>N(INDEX(Krankheitstage!$G11:$DV11,1,(Einstellungen!$C$3-2026)*24+11))</f>
        <v/>
      </c>
      <c r="O11" s="75">
        <f>N(INDEX(Krankheitstage!$G11:$DV11,1,(Einstellungen!$C$3-2026)*24+12))</f>
        <v/>
      </c>
      <c r="P11" s="75">
        <f>IF($B11="","",SUM(D11:O11))</f>
        <v/>
      </c>
      <c r="Q11" s="75">
        <f>N(INDEX(Krankheitstage!$G11:$DV11,1,(Einstellungen!$C$3-2026)*24+13))</f>
        <v/>
      </c>
      <c r="R11" s="75">
        <f>N(INDEX(Krankheitstage!$G11:$DV11,1,(Einstellungen!$C$3-2026)*24+14))</f>
        <v/>
      </c>
      <c r="S11" s="75">
        <f>N(INDEX(Krankheitstage!$G11:$DV11,1,(Einstellungen!$C$3-2026)*24+15))</f>
        <v/>
      </c>
      <c r="T11" s="75">
        <f>N(INDEX(Krankheitstage!$G11:$DV11,1,(Einstellungen!$C$3-2026)*24+16))</f>
        <v/>
      </c>
      <c r="U11" s="75">
        <f>N(INDEX(Krankheitstage!$G11:$DV11,1,(Einstellungen!$C$3-2026)*24+17))</f>
        <v/>
      </c>
      <c r="V11" s="75">
        <f>N(INDEX(Krankheitstage!$G11:$DV11,1,(Einstellungen!$C$3-2026)*24+18))</f>
        <v/>
      </c>
      <c r="W11" s="75">
        <f>N(INDEX(Krankheitstage!$G11:$DV11,1,(Einstellungen!$C$3-2026)*24+19))</f>
        <v/>
      </c>
      <c r="X11" s="75">
        <f>N(INDEX(Krankheitstage!$G11:$DV11,1,(Einstellungen!$C$3-2026)*24+20))</f>
        <v/>
      </c>
      <c r="Y11" s="75">
        <f>N(INDEX(Krankheitstage!$G11:$DV11,1,(Einstellungen!$C$3-2026)*24+21))</f>
        <v/>
      </c>
      <c r="Z11" s="75">
        <f>N(INDEX(Krankheitstage!$G11:$DV11,1,(Einstellungen!$C$3-2026)*24+22))</f>
        <v/>
      </c>
      <c r="AA11" s="75">
        <f>N(INDEX(Krankheitstage!$G11:$DV11,1,(Einstellungen!$C$3-2026)*24+23))</f>
        <v/>
      </c>
      <c r="AB11" s="75">
        <f>N(INDEX(Krankheitstage!$G11:$DV11,1,(Einstellungen!$C$3-2026)*24+24))</f>
        <v/>
      </c>
      <c r="AC11" s="75">
        <f>IF($B11="","",SUM(Q11:AB11))</f>
        <v/>
      </c>
      <c r="AD11" s="75">
        <f>IF($B11="","",SUM(P11,AC11))</f>
        <v/>
      </c>
      <c r="AE11" s="76">
        <f>IF($B11="","",AD11*N(C11))</f>
        <v/>
      </c>
      <c r="AF11" s="75">
        <f>IF($B11="","",Krankheitstage!E11)</f>
        <v/>
      </c>
      <c r="AG11" s="76">
        <f>IF($B11="","",AF11*N(C11))</f>
        <v/>
      </c>
      <c r="AH11" s="76">
        <f>IF($B11="","",INDEX($AJ11:$CQ11,1,(Einstellungen!$C$3-2026)*12+1)+INDEX($AJ11:$CQ11,1,(Einstellungen!$C$3-2026)*12+2)+INDEX($AJ11:$CQ11,1,(Einstellungen!$C$3-2026)*12+3)+INDEX($AJ11:$CQ11,1,(Einstellungen!$C$3-2026)*12+4)+INDEX($AJ11:$CQ11,1,(Einstellungen!$C$3-2026)*12+5)+INDEX($AJ11:$CQ11,1,(Einstellungen!$C$3-2026)*12+6)+INDEX($AJ11:$CQ11,1,(Einstellungen!$C$3-2026)*12+7)+INDEX($AJ11:$CQ11,1,(Einstellungen!$C$3-2026)*12+8)+INDEX($AJ11:$CQ11,1,(Einstellungen!$C$3-2026)*12+9)+INDEX($AJ11:$CQ11,1,(Einstellungen!$C$3-2026)*12+10)+INDEX($AJ11:$CQ11,1,(Einstellungen!$C$3-2026)*12+11)+INDEX($AJ11:$CQ11,1,(Einstellungen!$C$3-2026)*12+12))</f>
        <v/>
      </c>
      <c r="AI11" s="76">
        <f>IF($B11="","",SUM($AJ11:$CQ11))</f>
        <v/>
      </c>
      <c r="AJ11" s="76">
        <f>IF($B11="",0,IF(Einstellungen!$C$10="Ja",MAX(IF(Einstellungen!$C$11="7 Tage",MAX(0,(MIN(DATE(2026,2,0),IF(Mitarbeiter!$D11="",DATE(2026,2,0),Mitarbeiter!$D11),TODAY()))-(MAX(DATE(2026,1,1),Mitarbeiter!$C11))+1),MAX(0,NETWORKDAYS(MAX(DATE(2026,1,1),Mitarbeiter!$C11),MIN(DATE(2026,2,0),IF(Mitarbeiter!$D11="",DATE(2026,2,0),Mitarbeiter!$D11),TODAY()),Einstellungen!$F$13:$F$67)))*N(Mitarbeiter!$E11)/IF(Einstellungen!$C$11="7 Tage",7,5),N('Ist-Stunden'!F11)),MAX(IF(Einstellungen!$C$11="7 Tage",MAX(0,(MIN(DATE(2026,2,0),IF(Mitarbeiter!$D11="",DATE(2026,2,0),Mitarbeiter!$D11),TODAY()))-(MAX(DATE(2026,1,1),Mitarbeiter!$C11))+1),MAX(0,NETWORKDAYS(MAX(DATE(2026,1,1),Mitarbeiter!$C11),MIN(DATE(2026,2,0),IF(Mitarbeiter!$D11="",DATE(2026,2,0),Mitarbeiter!$D11),TODAY()),Einstellungen!$F$13:$F$67)))*N(Mitarbeiter!$E11)/IF(Einstellungen!$C$11="7 Tage",7,5),N('Ist-Stunden'!F11)+(N(Krankheitstage!G11)+N(Krankheitstage!S11))*N($C11))))</f>
        <v/>
      </c>
      <c r="AK11" s="76">
        <f>IF($B11="",0,IF(Einstellungen!$C$10="Ja",MAX(IF(Einstellungen!$C$11="7 Tage",MAX(0,(MIN(DATE(2026,3,0),IF(Mitarbeiter!$D11="",DATE(2026,3,0),Mitarbeiter!$D11),TODAY()))-(MAX(DATE(2026,2,1),Mitarbeiter!$C11))+1),MAX(0,NETWORKDAYS(MAX(DATE(2026,2,1),Mitarbeiter!$C11),MIN(DATE(2026,3,0),IF(Mitarbeiter!$D11="",DATE(2026,3,0),Mitarbeiter!$D11),TODAY()),Einstellungen!$F$13:$F$67)))*N(Mitarbeiter!$E11)/IF(Einstellungen!$C$11="7 Tage",7,5),N('Ist-Stunden'!G11)),MAX(IF(Einstellungen!$C$11="7 Tage",MAX(0,(MIN(DATE(2026,3,0),IF(Mitarbeiter!$D11="",DATE(2026,3,0),Mitarbeiter!$D11),TODAY()))-(MAX(DATE(2026,2,1),Mitarbeiter!$C11))+1),MAX(0,NETWORKDAYS(MAX(DATE(2026,2,1),Mitarbeiter!$C11),MIN(DATE(2026,3,0),IF(Mitarbeiter!$D11="",DATE(2026,3,0),Mitarbeiter!$D11),TODAY()),Einstellungen!$F$13:$F$67)))*N(Mitarbeiter!$E11)/IF(Einstellungen!$C$11="7 Tage",7,5),N('Ist-Stunden'!G11)+(N(Krankheitstage!H11)+N(Krankheitstage!T11))*N($C11))))</f>
        <v/>
      </c>
      <c r="AL11" s="76">
        <f>IF($B11="",0,IF(Einstellungen!$C$10="Ja",MAX(IF(Einstellungen!$C$11="7 Tage",MAX(0,(MIN(DATE(2026,4,0),IF(Mitarbeiter!$D11="",DATE(2026,4,0),Mitarbeiter!$D11),TODAY()))-(MAX(DATE(2026,3,1),Mitarbeiter!$C11))+1),MAX(0,NETWORKDAYS(MAX(DATE(2026,3,1),Mitarbeiter!$C11),MIN(DATE(2026,4,0),IF(Mitarbeiter!$D11="",DATE(2026,4,0),Mitarbeiter!$D11),TODAY()),Einstellungen!$F$13:$F$67)))*N(Mitarbeiter!$E11)/IF(Einstellungen!$C$11="7 Tage",7,5),N('Ist-Stunden'!H11)),MAX(IF(Einstellungen!$C$11="7 Tage",MAX(0,(MIN(DATE(2026,4,0),IF(Mitarbeiter!$D11="",DATE(2026,4,0),Mitarbeiter!$D11),TODAY()))-(MAX(DATE(2026,3,1),Mitarbeiter!$C11))+1),MAX(0,NETWORKDAYS(MAX(DATE(2026,3,1),Mitarbeiter!$C11),MIN(DATE(2026,4,0),IF(Mitarbeiter!$D11="",DATE(2026,4,0),Mitarbeiter!$D11),TODAY()),Einstellungen!$F$13:$F$67)))*N(Mitarbeiter!$E11)/IF(Einstellungen!$C$11="7 Tage",7,5),N('Ist-Stunden'!H11)+(N(Krankheitstage!I11)+N(Krankheitstage!U11))*N($C11))))</f>
        <v/>
      </c>
      <c r="AM11" s="76">
        <f>IF($B11="",0,IF(Einstellungen!$C$10="Ja",MAX(IF(Einstellungen!$C$11="7 Tage",MAX(0,(MIN(DATE(2026,5,0),IF(Mitarbeiter!$D11="",DATE(2026,5,0),Mitarbeiter!$D11),TODAY()))-(MAX(DATE(2026,4,1),Mitarbeiter!$C11))+1),MAX(0,NETWORKDAYS(MAX(DATE(2026,4,1),Mitarbeiter!$C11),MIN(DATE(2026,5,0),IF(Mitarbeiter!$D11="",DATE(2026,5,0),Mitarbeiter!$D11),TODAY()),Einstellungen!$F$13:$F$67)))*N(Mitarbeiter!$E11)/IF(Einstellungen!$C$11="7 Tage",7,5),N('Ist-Stunden'!I11)),MAX(IF(Einstellungen!$C$11="7 Tage",MAX(0,(MIN(DATE(2026,5,0),IF(Mitarbeiter!$D11="",DATE(2026,5,0),Mitarbeiter!$D11),TODAY()))-(MAX(DATE(2026,4,1),Mitarbeiter!$C11))+1),MAX(0,NETWORKDAYS(MAX(DATE(2026,4,1),Mitarbeiter!$C11),MIN(DATE(2026,5,0),IF(Mitarbeiter!$D11="",DATE(2026,5,0),Mitarbeiter!$D11),TODAY()),Einstellungen!$F$13:$F$67)))*N(Mitarbeiter!$E11)/IF(Einstellungen!$C$11="7 Tage",7,5),N('Ist-Stunden'!I11)+(N(Krankheitstage!J11)+N(Krankheitstage!V11))*N($C11))))</f>
        <v/>
      </c>
      <c r="AN11" s="76">
        <f>IF($B11="",0,IF(Einstellungen!$C$10="Ja",MAX(IF(Einstellungen!$C$11="7 Tage",MAX(0,(MIN(DATE(2026,6,0),IF(Mitarbeiter!$D11="",DATE(2026,6,0),Mitarbeiter!$D11),TODAY()))-(MAX(DATE(2026,5,1),Mitarbeiter!$C11))+1),MAX(0,NETWORKDAYS(MAX(DATE(2026,5,1),Mitarbeiter!$C11),MIN(DATE(2026,6,0),IF(Mitarbeiter!$D11="",DATE(2026,6,0),Mitarbeiter!$D11),TODAY()),Einstellungen!$F$13:$F$67)))*N(Mitarbeiter!$E11)/IF(Einstellungen!$C$11="7 Tage",7,5),N('Ist-Stunden'!J11)),MAX(IF(Einstellungen!$C$11="7 Tage",MAX(0,(MIN(DATE(2026,6,0),IF(Mitarbeiter!$D11="",DATE(2026,6,0),Mitarbeiter!$D11),TODAY()))-(MAX(DATE(2026,5,1),Mitarbeiter!$C11))+1),MAX(0,NETWORKDAYS(MAX(DATE(2026,5,1),Mitarbeiter!$C11),MIN(DATE(2026,6,0),IF(Mitarbeiter!$D11="",DATE(2026,6,0),Mitarbeiter!$D11),TODAY()),Einstellungen!$F$13:$F$67)))*N(Mitarbeiter!$E11)/IF(Einstellungen!$C$11="7 Tage",7,5),N('Ist-Stunden'!J11)+(N(Krankheitstage!K11)+N(Krankheitstage!W11))*N($C11))))</f>
        <v/>
      </c>
      <c r="AO11" s="76">
        <f>IF($B11="",0,IF(Einstellungen!$C$10="Ja",MAX(IF(Einstellungen!$C$11="7 Tage",MAX(0,(MIN(DATE(2026,7,0),IF(Mitarbeiter!$D11="",DATE(2026,7,0),Mitarbeiter!$D11),TODAY()))-(MAX(DATE(2026,6,1),Mitarbeiter!$C11))+1),MAX(0,NETWORKDAYS(MAX(DATE(2026,6,1),Mitarbeiter!$C11),MIN(DATE(2026,7,0),IF(Mitarbeiter!$D11="",DATE(2026,7,0),Mitarbeiter!$D11),TODAY()),Einstellungen!$F$13:$F$67)))*N(Mitarbeiter!$E11)/IF(Einstellungen!$C$11="7 Tage",7,5),N('Ist-Stunden'!K11)),MAX(IF(Einstellungen!$C$11="7 Tage",MAX(0,(MIN(DATE(2026,7,0),IF(Mitarbeiter!$D11="",DATE(2026,7,0),Mitarbeiter!$D11),TODAY()))-(MAX(DATE(2026,6,1),Mitarbeiter!$C11))+1),MAX(0,NETWORKDAYS(MAX(DATE(2026,6,1),Mitarbeiter!$C11),MIN(DATE(2026,7,0),IF(Mitarbeiter!$D11="",DATE(2026,7,0),Mitarbeiter!$D11),TODAY()),Einstellungen!$F$13:$F$67)))*N(Mitarbeiter!$E11)/IF(Einstellungen!$C$11="7 Tage",7,5),N('Ist-Stunden'!K11)+(N(Krankheitstage!L11)+N(Krankheitstage!X11))*N($C11))))</f>
        <v/>
      </c>
      <c r="AP11" s="76">
        <f>IF($B11="",0,IF(Einstellungen!$C$10="Ja",MAX(IF(Einstellungen!$C$11="7 Tage",MAX(0,(MIN(DATE(2026,8,0),IF(Mitarbeiter!$D11="",DATE(2026,8,0),Mitarbeiter!$D11),TODAY()))-(MAX(DATE(2026,7,1),Mitarbeiter!$C11))+1),MAX(0,NETWORKDAYS(MAX(DATE(2026,7,1),Mitarbeiter!$C11),MIN(DATE(2026,8,0),IF(Mitarbeiter!$D11="",DATE(2026,8,0),Mitarbeiter!$D11),TODAY()),Einstellungen!$F$13:$F$67)))*N(Mitarbeiter!$E11)/IF(Einstellungen!$C$11="7 Tage",7,5),N('Ist-Stunden'!L11)),MAX(IF(Einstellungen!$C$11="7 Tage",MAX(0,(MIN(DATE(2026,8,0),IF(Mitarbeiter!$D11="",DATE(2026,8,0),Mitarbeiter!$D11),TODAY()))-(MAX(DATE(2026,7,1),Mitarbeiter!$C11))+1),MAX(0,NETWORKDAYS(MAX(DATE(2026,7,1),Mitarbeiter!$C11),MIN(DATE(2026,8,0),IF(Mitarbeiter!$D11="",DATE(2026,8,0),Mitarbeiter!$D11),TODAY()),Einstellungen!$F$13:$F$67)))*N(Mitarbeiter!$E11)/IF(Einstellungen!$C$11="7 Tage",7,5),N('Ist-Stunden'!L11)+(N(Krankheitstage!M11)+N(Krankheitstage!Y11))*N($C11))))</f>
        <v/>
      </c>
      <c r="AQ11" s="76">
        <f>IF($B11="",0,IF(Einstellungen!$C$10="Ja",MAX(IF(Einstellungen!$C$11="7 Tage",MAX(0,(MIN(DATE(2026,9,0),IF(Mitarbeiter!$D11="",DATE(2026,9,0),Mitarbeiter!$D11),TODAY()))-(MAX(DATE(2026,8,1),Mitarbeiter!$C11))+1),MAX(0,NETWORKDAYS(MAX(DATE(2026,8,1),Mitarbeiter!$C11),MIN(DATE(2026,9,0),IF(Mitarbeiter!$D11="",DATE(2026,9,0),Mitarbeiter!$D11),TODAY()),Einstellungen!$F$13:$F$67)))*N(Mitarbeiter!$E11)/IF(Einstellungen!$C$11="7 Tage",7,5),N('Ist-Stunden'!M11)),MAX(IF(Einstellungen!$C$11="7 Tage",MAX(0,(MIN(DATE(2026,9,0),IF(Mitarbeiter!$D11="",DATE(2026,9,0),Mitarbeiter!$D11),TODAY()))-(MAX(DATE(2026,8,1),Mitarbeiter!$C11))+1),MAX(0,NETWORKDAYS(MAX(DATE(2026,8,1),Mitarbeiter!$C11),MIN(DATE(2026,9,0),IF(Mitarbeiter!$D11="",DATE(2026,9,0),Mitarbeiter!$D11),TODAY()),Einstellungen!$F$13:$F$67)))*N(Mitarbeiter!$E11)/IF(Einstellungen!$C$11="7 Tage",7,5),N('Ist-Stunden'!M11)+(N(Krankheitstage!N11)+N(Krankheitstage!Z11))*N($C11))))</f>
        <v/>
      </c>
      <c r="AR11" s="76">
        <f>IF($B11="",0,IF(Einstellungen!$C$10="Ja",MAX(IF(Einstellungen!$C$11="7 Tage",MAX(0,(MIN(DATE(2026,10,0),IF(Mitarbeiter!$D11="",DATE(2026,10,0),Mitarbeiter!$D11),TODAY()))-(MAX(DATE(2026,9,1),Mitarbeiter!$C11))+1),MAX(0,NETWORKDAYS(MAX(DATE(2026,9,1),Mitarbeiter!$C11),MIN(DATE(2026,10,0),IF(Mitarbeiter!$D11="",DATE(2026,10,0),Mitarbeiter!$D11),TODAY()),Einstellungen!$F$13:$F$67)))*N(Mitarbeiter!$E11)/IF(Einstellungen!$C$11="7 Tage",7,5),N('Ist-Stunden'!N11)),MAX(IF(Einstellungen!$C$11="7 Tage",MAX(0,(MIN(DATE(2026,10,0),IF(Mitarbeiter!$D11="",DATE(2026,10,0),Mitarbeiter!$D11),TODAY()))-(MAX(DATE(2026,9,1),Mitarbeiter!$C11))+1),MAX(0,NETWORKDAYS(MAX(DATE(2026,9,1),Mitarbeiter!$C11),MIN(DATE(2026,10,0),IF(Mitarbeiter!$D11="",DATE(2026,10,0),Mitarbeiter!$D11),TODAY()),Einstellungen!$F$13:$F$67)))*N(Mitarbeiter!$E11)/IF(Einstellungen!$C$11="7 Tage",7,5),N('Ist-Stunden'!N11)+(N(Krankheitstage!O11)+N(Krankheitstage!AA11))*N($C11))))</f>
        <v/>
      </c>
      <c r="AS11" s="76">
        <f>IF($B11="",0,IF(Einstellungen!$C$10="Ja",MAX(IF(Einstellungen!$C$11="7 Tage",MAX(0,(MIN(DATE(2026,11,0),IF(Mitarbeiter!$D11="",DATE(2026,11,0),Mitarbeiter!$D11),TODAY()))-(MAX(DATE(2026,10,1),Mitarbeiter!$C11))+1),MAX(0,NETWORKDAYS(MAX(DATE(2026,10,1),Mitarbeiter!$C11),MIN(DATE(2026,11,0),IF(Mitarbeiter!$D11="",DATE(2026,11,0),Mitarbeiter!$D11),TODAY()),Einstellungen!$F$13:$F$67)))*N(Mitarbeiter!$E11)/IF(Einstellungen!$C$11="7 Tage",7,5),N('Ist-Stunden'!O11)),MAX(IF(Einstellungen!$C$11="7 Tage",MAX(0,(MIN(DATE(2026,11,0),IF(Mitarbeiter!$D11="",DATE(2026,11,0),Mitarbeiter!$D11),TODAY()))-(MAX(DATE(2026,10,1),Mitarbeiter!$C11))+1),MAX(0,NETWORKDAYS(MAX(DATE(2026,10,1),Mitarbeiter!$C11),MIN(DATE(2026,11,0),IF(Mitarbeiter!$D11="",DATE(2026,11,0),Mitarbeiter!$D11),TODAY()),Einstellungen!$F$13:$F$67)))*N(Mitarbeiter!$E11)/IF(Einstellungen!$C$11="7 Tage",7,5),N('Ist-Stunden'!O11)+(N(Krankheitstage!P11)+N(Krankheitstage!AB11))*N($C11))))</f>
        <v/>
      </c>
      <c r="AT11" s="76">
        <f>IF($B11="",0,IF(Einstellungen!$C$10="Ja",MAX(IF(Einstellungen!$C$11="7 Tage",MAX(0,(MIN(DATE(2026,12,0),IF(Mitarbeiter!$D11="",DATE(2026,12,0),Mitarbeiter!$D11),TODAY()))-(MAX(DATE(2026,11,1),Mitarbeiter!$C11))+1),MAX(0,NETWORKDAYS(MAX(DATE(2026,11,1),Mitarbeiter!$C11),MIN(DATE(2026,12,0),IF(Mitarbeiter!$D11="",DATE(2026,12,0),Mitarbeiter!$D11),TODAY()),Einstellungen!$F$13:$F$67)))*N(Mitarbeiter!$E11)/IF(Einstellungen!$C$11="7 Tage",7,5),N('Ist-Stunden'!P11)),MAX(IF(Einstellungen!$C$11="7 Tage",MAX(0,(MIN(DATE(2026,12,0),IF(Mitarbeiter!$D11="",DATE(2026,12,0),Mitarbeiter!$D11),TODAY()))-(MAX(DATE(2026,11,1),Mitarbeiter!$C11))+1),MAX(0,NETWORKDAYS(MAX(DATE(2026,11,1),Mitarbeiter!$C11),MIN(DATE(2026,12,0),IF(Mitarbeiter!$D11="",DATE(2026,12,0),Mitarbeiter!$D11),TODAY()),Einstellungen!$F$13:$F$67)))*N(Mitarbeiter!$E11)/IF(Einstellungen!$C$11="7 Tage",7,5),N('Ist-Stunden'!P11)+(N(Krankheitstage!Q11)+N(Krankheitstage!AC11))*N($C11))))</f>
        <v/>
      </c>
      <c r="AU11" s="76">
        <f>IF($B11="",0,IF(Einstellungen!$C$10="Ja",MAX(IF(Einstellungen!$C$11="7 Tage",MAX(0,(MIN(DATE(2026,13,0),IF(Mitarbeiter!$D11="",DATE(2026,13,0),Mitarbeiter!$D11),TODAY()))-(MAX(DATE(2026,12,1),Mitarbeiter!$C11))+1),MAX(0,NETWORKDAYS(MAX(DATE(2026,12,1),Mitarbeiter!$C11),MIN(DATE(2026,13,0),IF(Mitarbeiter!$D11="",DATE(2026,13,0),Mitarbeiter!$D11),TODAY()),Einstellungen!$F$13:$F$67)))*N(Mitarbeiter!$E11)/IF(Einstellungen!$C$11="7 Tage",7,5),N('Ist-Stunden'!Q11)),MAX(IF(Einstellungen!$C$11="7 Tage",MAX(0,(MIN(DATE(2026,13,0),IF(Mitarbeiter!$D11="",DATE(2026,13,0),Mitarbeiter!$D11),TODAY()))-(MAX(DATE(2026,12,1),Mitarbeiter!$C11))+1),MAX(0,NETWORKDAYS(MAX(DATE(2026,12,1),Mitarbeiter!$C11),MIN(DATE(2026,13,0),IF(Mitarbeiter!$D11="",DATE(2026,13,0),Mitarbeiter!$D11),TODAY()),Einstellungen!$F$13:$F$67)))*N(Mitarbeiter!$E11)/IF(Einstellungen!$C$11="7 Tage",7,5),N('Ist-Stunden'!Q11)+(N(Krankheitstage!R11)+N(Krankheitstage!AD11))*N($C11))))</f>
        <v/>
      </c>
      <c r="AV11" s="76">
        <f>IF($B11="",0,IF(Einstellungen!$C$10="Ja",MAX(IF(Einstellungen!$C$11="7 Tage",MAX(0,(MIN(DATE(2027,2,0),IF(Mitarbeiter!$D11="",DATE(2027,2,0),Mitarbeiter!$D11),TODAY()))-(MAX(DATE(2027,1,1),Mitarbeiter!$C11))+1),MAX(0,NETWORKDAYS(MAX(DATE(2027,1,1),Mitarbeiter!$C11),MIN(DATE(2027,2,0),IF(Mitarbeiter!$D11="",DATE(2027,2,0),Mitarbeiter!$D11),TODAY()),Einstellungen!$F$13:$F$67)))*N(Mitarbeiter!$E11)/IF(Einstellungen!$C$11="7 Tage",7,5),N('Ist-Stunden'!R11)),MAX(IF(Einstellungen!$C$11="7 Tage",MAX(0,(MIN(DATE(2027,2,0),IF(Mitarbeiter!$D11="",DATE(2027,2,0),Mitarbeiter!$D11),TODAY()))-(MAX(DATE(2027,1,1),Mitarbeiter!$C11))+1),MAX(0,NETWORKDAYS(MAX(DATE(2027,1,1),Mitarbeiter!$C11),MIN(DATE(2027,2,0),IF(Mitarbeiter!$D11="",DATE(2027,2,0),Mitarbeiter!$D11),TODAY()),Einstellungen!$F$13:$F$67)))*N(Mitarbeiter!$E11)/IF(Einstellungen!$C$11="7 Tage",7,5),N('Ist-Stunden'!R11)+(N(Krankheitstage!AE11)+N(Krankheitstage!AQ11))*N($C11))))</f>
        <v/>
      </c>
      <c r="AW11" s="76">
        <f>IF($B11="",0,IF(Einstellungen!$C$10="Ja",MAX(IF(Einstellungen!$C$11="7 Tage",MAX(0,(MIN(DATE(2027,3,0),IF(Mitarbeiter!$D11="",DATE(2027,3,0),Mitarbeiter!$D11),TODAY()))-(MAX(DATE(2027,2,1),Mitarbeiter!$C11))+1),MAX(0,NETWORKDAYS(MAX(DATE(2027,2,1),Mitarbeiter!$C11),MIN(DATE(2027,3,0),IF(Mitarbeiter!$D11="",DATE(2027,3,0),Mitarbeiter!$D11),TODAY()),Einstellungen!$F$13:$F$67)))*N(Mitarbeiter!$E11)/IF(Einstellungen!$C$11="7 Tage",7,5),N('Ist-Stunden'!S11)),MAX(IF(Einstellungen!$C$11="7 Tage",MAX(0,(MIN(DATE(2027,3,0),IF(Mitarbeiter!$D11="",DATE(2027,3,0),Mitarbeiter!$D11),TODAY()))-(MAX(DATE(2027,2,1),Mitarbeiter!$C11))+1),MAX(0,NETWORKDAYS(MAX(DATE(2027,2,1),Mitarbeiter!$C11),MIN(DATE(2027,3,0),IF(Mitarbeiter!$D11="",DATE(2027,3,0),Mitarbeiter!$D11),TODAY()),Einstellungen!$F$13:$F$67)))*N(Mitarbeiter!$E11)/IF(Einstellungen!$C$11="7 Tage",7,5),N('Ist-Stunden'!S11)+(N(Krankheitstage!AF11)+N(Krankheitstage!AR11))*N($C11))))</f>
        <v/>
      </c>
      <c r="AX11" s="76">
        <f>IF($B11="",0,IF(Einstellungen!$C$10="Ja",MAX(IF(Einstellungen!$C$11="7 Tage",MAX(0,(MIN(DATE(2027,4,0),IF(Mitarbeiter!$D11="",DATE(2027,4,0),Mitarbeiter!$D11),TODAY()))-(MAX(DATE(2027,3,1),Mitarbeiter!$C11))+1),MAX(0,NETWORKDAYS(MAX(DATE(2027,3,1),Mitarbeiter!$C11),MIN(DATE(2027,4,0),IF(Mitarbeiter!$D11="",DATE(2027,4,0),Mitarbeiter!$D11),TODAY()),Einstellungen!$F$13:$F$67)))*N(Mitarbeiter!$E11)/IF(Einstellungen!$C$11="7 Tage",7,5),N('Ist-Stunden'!T11)),MAX(IF(Einstellungen!$C$11="7 Tage",MAX(0,(MIN(DATE(2027,4,0),IF(Mitarbeiter!$D11="",DATE(2027,4,0),Mitarbeiter!$D11),TODAY()))-(MAX(DATE(2027,3,1),Mitarbeiter!$C11))+1),MAX(0,NETWORKDAYS(MAX(DATE(2027,3,1),Mitarbeiter!$C11),MIN(DATE(2027,4,0),IF(Mitarbeiter!$D11="",DATE(2027,4,0),Mitarbeiter!$D11),TODAY()),Einstellungen!$F$13:$F$67)))*N(Mitarbeiter!$E11)/IF(Einstellungen!$C$11="7 Tage",7,5),N('Ist-Stunden'!T11)+(N(Krankheitstage!AG11)+N(Krankheitstage!AS11))*N($C11))))</f>
        <v/>
      </c>
      <c r="AY11" s="76">
        <f>IF($B11="",0,IF(Einstellungen!$C$10="Ja",MAX(IF(Einstellungen!$C$11="7 Tage",MAX(0,(MIN(DATE(2027,5,0),IF(Mitarbeiter!$D11="",DATE(2027,5,0),Mitarbeiter!$D11),TODAY()))-(MAX(DATE(2027,4,1),Mitarbeiter!$C11))+1),MAX(0,NETWORKDAYS(MAX(DATE(2027,4,1),Mitarbeiter!$C11),MIN(DATE(2027,5,0),IF(Mitarbeiter!$D11="",DATE(2027,5,0),Mitarbeiter!$D11),TODAY()),Einstellungen!$F$13:$F$67)))*N(Mitarbeiter!$E11)/IF(Einstellungen!$C$11="7 Tage",7,5),N('Ist-Stunden'!U11)),MAX(IF(Einstellungen!$C$11="7 Tage",MAX(0,(MIN(DATE(2027,5,0),IF(Mitarbeiter!$D11="",DATE(2027,5,0),Mitarbeiter!$D11),TODAY()))-(MAX(DATE(2027,4,1),Mitarbeiter!$C11))+1),MAX(0,NETWORKDAYS(MAX(DATE(2027,4,1),Mitarbeiter!$C11),MIN(DATE(2027,5,0),IF(Mitarbeiter!$D11="",DATE(2027,5,0),Mitarbeiter!$D11),TODAY()),Einstellungen!$F$13:$F$67)))*N(Mitarbeiter!$E11)/IF(Einstellungen!$C$11="7 Tage",7,5),N('Ist-Stunden'!U11)+(N(Krankheitstage!AH11)+N(Krankheitstage!AT11))*N($C11))))</f>
        <v/>
      </c>
      <c r="AZ11" s="76">
        <f>IF($B11="",0,IF(Einstellungen!$C$10="Ja",MAX(IF(Einstellungen!$C$11="7 Tage",MAX(0,(MIN(DATE(2027,6,0),IF(Mitarbeiter!$D11="",DATE(2027,6,0),Mitarbeiter!$D11),TODAY()))-(MAX(DATE(2027,5,1),Mitarbeiter!$C11))+1),MAX(0,NETWORKDAYS(MAX(DATE(2027,5,1),Mitarbeiter!$C11),MIN(DATE(2027,6,0),IF(Mitarbeiter!$D11="",DATE(2027,6,0),Mitarbeiter!$D11),TODAY()),Einstellungen!$F$13:$F$67)))*N(Mitarbeiter!$E11)/IF(Einstellungen!$C$11="7 Tage",7,5),N('Ist-Stunden'!V11)),MAX(IF(Einstellungen!$C$11="7 Tage",MAX(0,(MIN(DATE(2027,6,0),IF(Mitarbeiter!$D11="",DATE(2027,6,0),Mitarbeiter!$D11),TODAY()))-(MAX(DATE(2027,5,1),Mitarbeiter!$C11))+1),MAX(0,NETWORKDAYS(MAX(DATE(2027,5,1),Mitarbeiter!$C11),MIN(DATE(2027,6,0),IF(Mitarbeiter!$D11="",DATE(2027,6,0),Mitarbeiter!$D11),TODAY()),Einstellungen!$F$13:$F$67)))*N(Mitarbeiter!$E11)/IF(Einstellungen!$C$11="7 Tage",7,5),N('Ist-Stunden'!V11)+(N(Krankheitstage!AI11)+N(Krankheitstage!AU11))*N($C11))))</f>
        <v/>
      </c>
      <c r="BA11" s="76">
        <f>IF($B11="",0,IF(Einstellungen!$C$10="Ja",MAX(IF(Einstellungen!$C$11="7 Tage",MAX(0,(MIN(DATE(2027,7,0),IF(Mitarbeiter!$D11="",DATE(2027,7,0),Mitarbeiter!$D11),TODAY()))-(MAX(DATE(2027,6,1),Mitarbeiter!$C11))+1),MAX(0,NETWORKDAYS(MAX(DATE(2027,6,1),Mitarbeiter!$C11),MIN(DATE(2027,7,0),IF(Mitarbeiter!$D11="",DATE(2027,7,0),Mitarbeiter!$D11),TODAY()),Einstellungen!$F$13:$F$67)))*N(Mitarbeiter!$E11)/IF(Einstellungen!$C$11="7 Tage",7,5),N('Ist-Stunden'!W11)),MAX(IF(Einstellungen!$C$11="7 Tage",MAX(0,(MIN(DATE(2027,7,0),IF(Mitarbeiter!$D11="",DATE(2027,7,0),Mitarbeiter!$D11),TODAY()))-(MAX(DATE(2027,6,1),Mitarbeiter!$C11))+1),MAX(0,NETWORKDAYS(MAX(DATE(2027,6,1),Mitarbeiter!$C11),MIN(DATE(2027,7,0),IF(Mitarbeiter!$D11="",DATE(2027,7,0),Mitarbeiter!$D11),TODAY()),Einstellungen!$F$13:$F$67)))*N(Mitarbeiter!$E11)/IF(Einstellungen!$C$11="7 Tage",7,5),N('Ist-Stunden'!W11)+(N(Krankheitstage!AJ11)+N(Krankheitstage!AV11))*N($C11))))</f>
        <v/>
      </c>
      <c r="BB11" s="76">
        <f>IF($B11="",0,IF(Einstellungen!$C$10="Ja",MAX(IF(Einstellungen!$C$11="7 Tage",MAX(0,(MIN(DATE(2027,8,0),IF(Mitarbeiter!$D11="",DATE(2027,8,0),Mitarbeiter!$D11),TODAY()))-(MAX(DATE(2027,7,1),Mitarbeiter!$C11))+1),MAX(0,NETWORKDAYS(MAX(DATE(2027,7,1),Mitarbeiter!$C11),MIN(DATE(2027,8,0),IF(Mitarbeiter!$D11="",DATE(2027,8,0),Mitarbeiter!$D11),TODAY()),Einstellungen!$F$13:$F$67)))*N(Mitarbeiter!$E11)/IF(Einstellungen!$C$11="7 Tage",7,5),N('Ist-Stunden'!X11)),MAX(IF(Einstellungen!$C$11="7 Tage",MAX(0,(MIN(DATE(2027,8,0),IF(Mitarbeiter!$D11="",DATE(2027,8,0),Mitarbeiter!$D11),TODAY()))-(MAX(DATE(2027,7,1),Mitarbeiter!$C11))+1),MAX(0,NETWORKDAYS(MAX(DATE(2027,7,1),Mitarbeiter!$C11),MIN(DATE(2027,8,0),IF(Mitarbeiter!$D11="",DATE(2027,8,0),Mitarbeiter!$D11),TODAY()),Einstellungen!$F$13:$F$67)))*N(Mitarbeiter!$E11)/IF(Einstellungen!$C$11="7 Tage",7,5),N('Ist-Stunden'!X11)+(N(Krankheitstage!AK11)+N(Krankheitstage!AW11))*N($C11))))</f>
        <v/>
      </c>
      <c r="BC11" s="76">
        <f>IF($B11="",0,IF(Einstellungen!$C$10="Ja",MAX(IF(Einstellungen!$C$11="7 Tage",MAX(0,(MIN(DATE(2027,9,0),IF(Mitarbeiter!$D11="",DATE(2027,9,0),Mitarbeiter!$D11),TODAY()))-(MAX(DATE(2027,8,1),Mitarbeiter!$C11))+1),MAX(0,NETWORKDAYS(MAX(DATE(2027,8,1),Mitarbeiter!$C11),MIN(DATE(2027,9,0),IF(Mitarbeiter!$D11="",DATE(2027,9,0),Mitarbeiter!$D11),TODAY()),Einstellungen!$F$13:$F$67)))*N(Mitarbeiter!$E11)/IF(Einstellungen!$C$11="7 Tage",7,5),N('Ist-Stunden'!Y11)),MAX(IF(Einstellungen!$C$11="7 Tage",MAX(0,(MIN(DATE(2027,9,0),IF(Mitarbeiter!$D11="",DATE(2027,9,0),Mitarbeiter!$D11),TODAY()))-(MAX(DATE(2027,8,1),Mitarbeiter!$C11))+1),MAX(0,NETWORKDAYS(MAX(DATE(2027,8,1),Mitarbeiter!$C11),MIN(DATE(2027,9,0),IF(Mitarbeiter!$D11="",DATE(2027,9,0),Mitarbeiter!$D11),TODAY()),Einstellungen!$F$13:$F$67)))*N(Mitarbeiter!$E11)/IF(Einstellungen!$C$11="7 Tage",7,5),N('Ist-Stunden'!Y11)+(N(Krankheitstage!AL11)+N(Krankheitstage!AX11))*N($C11))))</f>
        <v/>
      </c>
      <c r="BD11" s="76">
        <f>IF($B11="",0,IF(Einstellungen!$C$10="Ja",MAX(IF(Einstellungen!$C$11="7 Tage",MAX(0,(MIN(DATE(2027,10,0),IF(Mitarbeiter!$D11="",DATE(2027,10,0),Mitarbeiter!$D11),TODAY()))-(MAX(DATE(2027,9,1),Mitarbeiter!$C11))+1),MAX(0,NETWORKDAYS(MAX(DATE(2027,9,1),Mitarbeiter!$C11),MIN(DATE(2027,10,0),IF(Mitarbeiter!$D11="",DATE(2027,10,0),Mitarbeiter!$D11),TODAY()),Einstellungen!$F$13:$F$67)))*N(Mitarbeiter!$E11)/IF(Einstellungen!$C$11="7 Tage",7,5),N('Ist-Stunden'!Z11)),MAX(IF(Einstellungen!$C$11="7 Tage",MAX(0,(MIN(DATE(2027,10,0),IF(Mitarbeiter!$D11="",DATE(2027,10,0),Mitarbeiter!$D11),TODAY()))-(MAX(DATE(2027,9,1),Mitarbeiter!$C11))+1),MAX(0,NETWORKDAYS(MAX(DATE(2027,9,1),Mitarbeiter!$C11),MIN(DATE(2027,10,0),IF(Mitarbeiter!$D11="",DATE(2027,10,0),Mitarbeiter!$D11),TODAY()),Einstellungen!$F$13:$F$67)))*N(Mitarbeiter!$E11)/IF(Einstellungen!$C$11="7 Tage",7,5),N('Ist-Stunden'!Z11)+(N(Krankheitstage!AM11)+N(Krankheitstage!AY11))*N($C11))))</f>
        <v/>
      </c>
      <c r="BE11" s="76">
        <f>IF($B11="",0,IF(Einstellungen!$C$10="Ja",MAX(IF(Einstellungen!$C$11="7 Tage",MAX(0,(MIN(DATE(2027,11,0),IF(Mitarbeiter!$D11="",DATE(2027,11,0),Mitarbeiter!$D11),TODAY()))-(MAX(DATE(2027,10,1),Mitarbeiter!$C11))+1),MAX(0,NETWORKDAYS(MAX(DATE(2027,10,1),Mitarbeiter!$C11),MIN(DATE(2027,11,0),IF(Mitarbeiter!$D11="",DATE(2027,11,0),Mitarbeiter!$D11),TODAY()),Einstellungen!$F$13:$F$67)))*N(Mitarbeiter!$E11)/IF(Einstellungen!$C$11="7 Tage",7,5),N('Ist-Stunden'!AA11)),MAX(IF(Einstellungen!$C$11="7 Tage",MAX(0,(MIN(DATE(2027,11,0),IF(Mitarbeiter!$D11="",DATE(2027,11,0),Mitarbeiter!$D11),TODAY()))-(MAX(DATE(2027,10,1),Mitarbeiter!$C11))+1),MAX(0,NETWORKDAYS(MAX(DATE(2027,10,1),Mitarbeiter!$C11),MIN(DATE(2027,11,0),IF(Mitarbeiter!$D11="",DATE(2027,11,0),Mitarbeiter!$D11),TODAY()),Einstellungen!$F$13:$F$67)))*N(Mitarbeiter!$E11)/IF(Einstellungen!$C$11="7 Tage",7,5),N('Ist-Stunden'!AA11)+(N(Krankheitstage!AN11)+N(Krankheitstage!AZ11))*N($C11))))</f>
        <v/>
      </c>
      <c r="BF11" s="76">
        <f>IF($B11="",0,IF(Einstellungen!$C$10="Ja",MAX(IF(Einstellungen!$C$11="7 Tage",MAX(0,(MIN(DATE(2027,12,0),IF(Mitarbeiter!$D11="",DATE(2027,12,0),Mitarbeiter!$D11),TODAY()))-(MAX(DATE(2027,11,1),Mitarbeiter!$C11))+1),MAX(0,NETWORKDAYS(MAX(DATE(2027,11,1),Mitarbeiter!$C11),MIN(DATE(2027,12,0),IF(Mitarbeiter!$D11="",DATE(2027,12,0),Mitarbeiter!$D11),TODAY()),Einstellungen!$F$13:$F$67)))*N(Mitarbeiter!$E11)/IF(Einstellungen!$C$11="7 Tage",7,5),N('Ist-Stunden'!AB11)),MAX(IF(Einstellungen!$C$11="7 Tage",MAX(0,(MIN(DATE(2027,12,0),IF(Mitarbeiter!$D11="",DATE(2027,12,0),Mitarbeiter!$D11),TODAY()))-(MAX(DATE(2027,11,1),Mitarbeiter!$C11))+1),MAX(0,NETWORKDAYS(MAX(DATE(2027,11,1),Mitarbeiter!$C11),MIN(DATE(2027,12,0),IF(Mitarbeiter!$D11="",DATE(2027,12,0),Mitarbeiter!$D11),TODAY()),Einstellungen!$F$13:$F$67)))*N(Mitarbeiter!$E11)/IF(Einstellungen!$C$11="7 Tage",7,5),N('Ist-Stunden'!AB11)+(N(Krankheitstage!AO11)+N(Krankheitstage!BA11))*N($C11))))</f>
        <v/>
      </c>
      <c r="BG11" s="76">
        <f>IF($B11="",0,IF(Einstellungen!$C$10="Ja",MAX(IF(Einstellungen!$C$11="7 Tage",MAX(0,(MIN(DATE(2027,13,0),IF(Mitarbeiter!$D11="",DATE(2027,13,0),Mitarbeiter!$D11),TODAY()))-(MAX(DATE(2027,12,1),Mitarbeiter!$C11))+1),MAX(0,NETWORKDAYS(MAX(DATE(2027,12,1),Mitarbeiter!$C11),MIN(DATE(2027,13,0),IF(Mitarbeiter!$D11="",DATE(2027,13,0),Mitarbeiter!$D11),TODAY()),Einstellungen!$F$13:$F$67)))*N(Mitarbeiter!$E11)/IF(Einstellungen!$C$11="7 Tage",7,5),N('Ist-Stunden'!AC11)),MAX(IF(Einstellungen!$C$11="7 Tage",MAX(0,(MIN(DATE(2027,13,0),IF(Mitarbeiter!$D11="",DATE(2027,13,0),Mitarbeiter!$D11),TODAY()))-(MAX(DATE(2027,12,1),Mitarbeiter!$C11))+1),MAX(0,NETWORKDAYS(MAX(DATE(2027,12,1),Mitarbeiter!$C11),MIN(DATE(2027,13,0),IF(Mitarbeiter!$D11="",DATE(2027,13,0),Mitarbeiter!$D11),TODAY()),Einstellungen!$F$13:$F$67)))*N(Mitarbeiter!$E11)/IF(Einstellungen!$C$11="7 Tage",7,5),N('Ist-Stunden'!AC11)+(N(Krankheitstage!AP11)+N(Krankheitstage!BB11))*N($C11))))</f>
        <v/>
      </c>
      <c r="BH11" s="76">
        <f>IF($B11="",0,IF(Einstellungen!$C$10="Ja",MAX(IF(Einstellungen!$C$11="7 Tage",MAX(0,(MIN(DATE(2028,2,0),IF(Mitarbeiter!$D11="",DATE(2028,2,0),Mitarbeiter!$D11),TODAY()))-(MAX(DATE(2028,1,1),Mitarbeiter!$C11))+1),MAX(0,NETWORKDAYS(MAX(DATE(2028,1,1),Mitarbeiter!$C11),MIN(DATE(2028,2,0),IF(Mitarbeiter!$D11="",DATE(2028,2,0),Mitarbeiter!$D11),TODAY()),Einstellungen!$F$13:$F$67)))*N(Mitarbeiter!$E11)/IF(Einstellungen!$C$11="7 Tage",7,5),N('Ist-Stunden'!AD11)),MAX(IF(Einstellungen!$C$11="7 Tage",MAX(0,(MIN(DATE(2028,2,0),IF(Mitarbeiter!$D11="",DATE(2028,2,0),Mitarbeiter!$D11),TODAY()))-(MAX(DATE(2028,1,1),Mitarbeiter!$C11))+1),MAX(0,NETWORKDAYS(MAX(DATE(2028,1,1),Mitarbeiter!$C11),MIN(DATE(2028,2,0),IF(Mitarbeiter!$D11="",DATE(2028,2,0),Mitarbeiter!$D11),TODAY()),Einstellungen!$F$13:$F$67)))*N(Mitarbeiter!$E11)/IF(Einstellungen!$C$11="7 Tage",7,5),N('Ist-Stunden'!AD11)+(N(Krankheitstage!BC11)+N(Krankheitstage!BO11))*N($C11))))</f>
        <v/>
      </c>
      <c r="BI11" s="76">
        <f>IF($B11="",0,IF(Einstellungen!$C$10="Ja",MAX(IF(Einstellungen!$C$11="7 Tage",MAX(0,(MIN(DATE(2028,3,0),IF(Mitarbeiter!$D11="",DATE(2028,3,0),Mitarbeiter!$D11),TODAY()))-(MAX(DATE(2028,2,1),Mitarbeiter!$C11))+1),MAX(0,NETWORKDAYS(MAX(DATE(2028,2,1),Mitarbeiter!$C11),MIN(DATE(2028,3,0),IF(Mitarbeiter!$D11="",DATE(2028,3,0),Mitarbeiter!$D11),TODAY()),Einstellungen!$F$13:$F$67)))*N(Mitarbeiter!$E11)/IF(Einstellungen!$C$11="7 Tage",7,5),N('Ist-Stunden'!AE11)),MAX(IF(Einstellungen!$C$11="7 Tage",MAX(0,(MIN(DATE(2028,3,0),IF(Mitarbeiter!$D11="",DATE(2028,3,0),Mitarbeiter!$D11),TODAY()))-(MAX(DATE(2028,2,1),Mitarbeiter!$C11))+1),MAX(0,NETWORKDAYS(MAX(DATE(2028,2,1),Mitarbeiter!$C11),MIN(DATE(2028,3,0),IF(Mitarbeiter!$D11="",DATE(2028,3,0),Mitarbeiter!$D11),TODAY()),Einstellungen!$F$13:$F$67)))*N(Mitarbeiter!$E11)/IF(Einstellungen!$C$11="7 Tage",7,5),N('Ist-Stunden'!AE11)+(N(Krankheitstage!BD11)+N(Krankheitstage!BP11))*N($C11))))</f>
        <v/>
      </c>
      <c r="BJ11" s="76">
        <f>IF($B11="",0,IF(Einstellungen!$C$10="Ja",MAX(IF(Einstellungen!$C$11="7 Tage",MAX(0,(MIN(DATE(2028,4,0),IF(Mitarbeiter!$D11="",DATE(2028,4,0),Mitarbeiter!$D11),TODAY()))-(MAX(DATE(2028,3,1),Mitarbeiter!$C11))+1),MAX(0,NETWORKDAYS(MAX(DATE(2028,3,1),Mitarbeiter!$C11),MIN(DATE(2028,4,0),IF(Mitarbeiter!$D11="",DATE(2028,4,0),Mitarbeiter!$D11),TODAY()),Einstellungen!$F$13:$F$67)))*N(Mitarbeiter!$E11)/IF(Einstellungen!$C$11="7 Tage",7,5),N('Ist-Stunden'!AF11)),MAX(IF(Einstellungen!$C$11="7 Tage",MAX(0,(MIN(DATE(2028,4,0),IF(Mitarbeiter!$D11="",DATE(2028,4,0),Mitarbeiter!$D11),TODAY()))-(MAX(DATE(2028,3,1),Mitarbeiter!$C11))+1),MAX(0,NETWORKDAYS(MAX(DATE(2028,3,1),Mitarbeiter!$C11),MIN(DATE(2028,4,0),IF(Mitarbeiter!$D11="",DATE(2028,4,0),Mitarbeiter!$D11),TODAY()),Einstellungen!$F$13:$F$67)))*N(Mitarbeiter!$E11)/IF(Einstellungen!$C$11="7 Tage",7,5),N('Ist-Stunden'!AF11)+(N(Krankheitstage!BE11)+N(Krankheitstage!BQ11))*N($C11))))</f>
        <v/>
      </c>
      <c r="BK11" s="76">
        <f>IF($B11="",0,IF(Einstellungen!$C$10="Ja",MAX(IF(Einstellungen!$C$11="7 Tage",MAX(0,(MIN(DATE(2028,5,0),IF(Mitarbeiter!$D11="",DATE(2028,5,0),Mitarbeiter!$D11),TODAY()))-(MAX(DATE(2028,4,1),Mitarbeiter!$C11))+1),MAX(0,NETWORKDAYS(MAX(DATE(2028,4,1),Mitarbeiter!$C11),MIN(DATE(2028,5,0),IF(Mitarbeiter!$D11="",DATE(2028,5,0),Mitarbeiter!$D11),TODAY()),Einstellungen!$F$13:$F$67)))*N(Mitarbeiter!$E11)/IF(Einstellungen!$C$11="7 Tage",7,5),N('Ist-Stunden'!AG11)),MAX(IF(Einstellungen!$C$11="7 Tage",MAX(0,(MIN(DATE(2028,5,0),IF(Mitarbeiter!$D11="",DATE(2028,5,0),Mitarbeiter!$D11),TODAY()))-(MAX(DATE(2028,4,1),Mitarbeiter!$C11))+1),MAX(0,NETWORKDAYS(MAX(DATE(2028,4,1),Mitarbeiter!$C11),MIN(DATE(2028,5,0),IF(Mitarbeiter!$D11="",DATE(2028,5,0),Mitarbeiter!$D11),TODAY()),Einstellungen!$F$13:$F$67)))*N(Mitarbeiter!$E11)/IF(Einstellungen!$C$11="7 Tage",7,5),N('Ist-Stunden'!AG11)+(N(Krankheitstage!BF11)+N(Krankheitstage!BR11))*N($C11))))</f>
        <v/>
      </c>
      <c r="BL11" s="76">
        <f>IF($B11="",0,IF(Einstellungen!$C$10="Ja",MAX(IF(Einstellungen!$C$11="7 Tage",MAX(0,(MIN(DATE(2028,6,0),IF(Mitarbeiter!$D11="",DATE(2028,6,0),Mitarbeiter!$D11),TODAY()))-(MAX(DATE(2028,5,1),Mitarbeiter!$C11))+1),MAX(0,NETWORKDAYS(MAX(DATE(2028,5,1),Mitarbeiter!$C11),MIN(DATE(2028,6,0),IF(Mitarbeiter!$D11="",DATE(2028,6,0),Mitarbeiter!$D11),TODAY()),Einstellungen!$F$13:$F$67)))*N(Mitarbeiter!$E11)/IF(Einstellungen!$C$11="7 Tage",7,5),N('Ist-Stunden'!AH11)),MAX(IF(Einstellungen!$C$11="7 Tage",MAX(0,(MIN(DATE(2028,6,0),IF(Mitarbeiter!$D11="",DATE(2028,6,0),Mitarbeiter!$D11),TODAY()))-(MAX(DATE(2028,5,1),Mitarbeiter!$C11))+1),MAX(0,NETWORKDAYS(MAX(DATE(2028,5,1),Mitarbeiter!$C11),MIN(DATE(2028,6,0),IF(Mitarbeiter!$D11="",DATE(2028,6,0),Mitarbeiter!$D11),TODAY()),Einstellungen!$F$13:$F$67)))*N(Mitarbeiter!$E11)/IF(Einstellungen!$C$11="7 Tage",7,5),N('Ist-Stunden'!AH11)+(N(Krankheitstage!BG11)+N(Krankheitstage!BS11))*N($C11))))</f>
        <v/>
      </c>
      <c r="BM11" s="76">
        <f>IF($B11="",0,IF(Einstellungen!$C$10="Ja",MAX(IF(Einstellungen!$C$11="7 Tage",MAX(0,(MIN(DATE(2028,7,0),IF(Mitarbeiter!$D11="",DATE(2028,7,0),Mitarbeiter!$D11),TODAY()))-(MAX(DATE(2028,6,1),Mitarbeiter!$C11))+1),MAX(0,NETWORKDAYS(MAX(DATE(2028,6,1),Mitarbeiter!$C11),MIN(DATE(2028,7,0),IF(Mitarbeiter!$D11="",DATE(2028,7,0),Mitarbeiter!$D11),TODAY()),Einstellungen!$F$13:$F$67)))*N(Mitarbeiter!$E11)/IF(Einstellungen!$C$11="7 Tage",7,5),N('Ist-Stunden'!AI11)),MAX(IF(Einstellungen!$C$11="7 Tage",MAX(0,(MIN(DATE(2028,7,0),IF(Mitarbeiter!$D11="",DATE(2028,7,0),Mitarbeiter!$D11),TODAY()))-(MAX(DATE(2028,6,1),Mitarbeiter!$C11))+1),MAX(0,NETWORKDAYS(MAX(DATE(2028,6,1),Mitarbeiter!$C11),MIN(DATE(2028,7,0),IF(Mitarbeiter!$D11="",DATE(2028,7,0),Mitarbeiter!$D11),TODAY()),Einstellungen!$F$13:$F$67)))*N(Mitarbeiter!$E11)/IF(Einstellungen!$C$11="7 Tage",7,5),N('Ist-Stunden'!AI11)+(N(Krankheitstage!BH11)+N(Krankheitstage!BT11))*N($C11))))</f>
        <v/>
      </c>
      <c r="BN11" s="76">
        <f>IF($B11="",0,IF(Einstellungen!$C$10="Ja",MAX(IF(Einstellungen!$C$11="7 Tage",MAX(0,(MIN(DATE(2028,8,0),IF(Mitarbeiter!$D11="",DATE(2028,8,0),Mitarbeiter!$D11),TODAY()))-(MAX(DATE(2028,7,1),Mitarbeiter!$C11))+1),MAX(0,NETWORKDAYS(MAX(DATE(2028,7,1),Mitarbeiter!$C11),MIN(DATE(2028,8,0),IF(Mitarbeiter!$D11="",DATE(2028,8,0),Mitarbeiter!$D11),TODAY()),Einstellungen!$F$13:$F$67)))*N(Mitarbeiter!$E11)/IF(Einstellungen!$C$11="7 Tage",7,5),N('Ist-Stunden'!AJ11)),MAX(IF(Einstellungen!$C$11="7 Tage",MAX(0,(MIN(DATE(2028,8,0),IF(Mitarbeiter!$D11="",DATE(2028,8,0),Mitarbeiter!$D11),TODAY()))-(MAX(DATE(2028,7,1),Mitarbeiter!$C11))+1),MAX(0,NETWORKDAYS(MAX(DATE(2028,7,1),Mitarbeiter!$C11),MIN(DATE(2028,8,0),IF(Mitarbeiter!$D11="",DATE(2028,8,0),Mitarbeiter!$D11),TODAY()),Einstellungen!$F$13:$F$67)))*N(Mitarbeiter!$E11)/IF(Einstellungen!$C$11="7 Tage",7,5),N('Ist-Stunden'!AJ11)+(N(Krankheitstage!BI11)+N(Krankheitstage!BU11))*N($C11))))</f>
        <v/>
      </c>
      <c r="BO11" s="76">
        <f>IF($B11="",0,IF(Einstellungen!$C$10="Ja",MAX(IF(Einstellungen!$C$11="7 Tage",MAX(0,(MIN(DATE(2028,9,0),IF(Mitarbeiter!$D11="",DATE(2028,9,0),Mitarbeiter!$D11),TODAY()))-(MAX(DATE(2028,8,1),Mitarbeiter!$C11))+1),MAX(0,NETWORKDAYS(MAX(DATE(2028,8,1),Mitarbeiter!$C11),MIN(DATE(2028,9,0),IF(Mitarbeiter!$D11="",DATE(2028,9,0),Mitarbeiter!$D11),TODAY()),Einstellungen!$F$13:$F$67)))*N(Mitarbeiter!$E11)/IF(Einstellungen!$C$11="7 Tage",7,5),N('Ist-Stunden'!AK11)),MAX(IF(Einstellungen!$C$11="7 Tage",MAX(0,(MIN(DATE(2028,9,0),IF(Mitarbeiter!$D11="",DATE(2028,9,0),Mitarbeiter!$D11),TODAY()))-(MAX(DATE(2028,8,1),Mitarbeiter!$C11))+1),MAX(0,NETWORKDAYS(MAX(DATE(2028,8,1),Mitarbeiter!$C11),MIN(DATE(2028,9,0),IF(Mitarbeiter!$D11="",DATE(2028,9,0),Mitarbeiter!$D11),TODAY()),Einstellungen!$F$13:$F$67)))*N(Mitarbeiter!$E11)/IF(Einstellungen!$C$11="7 Tage",7,5),N('Ist-Stunden'!AK11)+(N(Krankheitstage!BJ11)+N(Krankheitstage!BV11))*N($C11))))</f>
        <v/>
      </c>
      <c r="BP11" s="76">
        <f>IF($B11="",0,IF(Einstellungen!$C$10="Ja",MAX(IF(Einstellungen!$C$11="7 Tage",MAX(0,(MIN(DATE(2028,10,0),IF(Mitarbeiter!$D11="",DATE(2028,10,0),Mitarbeiter!$D11),TODAY()))-(MAX(DATE(2028,9,1),Mitarbeiter!$C11))+1),MAX(0,NETWORKDAYS(MAX(DATE(2028,9,1),Mitarbeiter!$C11),MIN(DATE(2028,10,0),IF(Mitarbeiter!$D11="",DATE(2028,10,0),Mitarbeiter!$D11),TODAY()),Einstellungen!$F$13:$F$67)))*N(Mitarbeiter!$E11)/IF(Einstellungen!$C$11="7 Tage",7,5),N('Ist-Stunden'!AL11)),MAX(IF(Einstellungen!$C$11="7 Tage",MAX(0,(MIN(DATE(2028,10,0),IF(Mitarbeiter!$D11="",DATE(2028,10,0),Mitarbeiter!$D11),TODAY()))-(MAX(DATE(2028,9,1),Mitarbeiter!$C11))+1),MAX(0,NETWORKDAYS(MAX(DATE(2028,9,1),Mitarbeiter!$C11),MIN(DATE(2028,10,0),IF(Mitarbeiter!$D11="",DATE(2028,10,0),Mitarbeiter!$D11),TODAY()),Einstellungen!$F$13:$F$67)))*N(Mitarbeiter!$E11)/IF(Einstellungen!$C$11="7 Tage",7,5),N('Ist-Stunden'!AL11)+(N(Krankheitstage!BK11)+N(Krankheitstage!BW11))*N($C11))))</f>
        <v/>
      </c>
      <c r="BQ11" s="76">
        <f>IF($B11="",0,IF(Einstellungen!$C$10="Ja",MAX(IF(Einstellungen!$C$11="7 Tage",MAX(0,(MIN(DATE(2028,11,0),IF(Mitarbeiter!$D11="",DATE(2028,11,0),Mitarbeiter!$D11),TODAY()))-(MAX(DATE(2028,10,1),Mitarbeiter!$C11))+1),MAX(0,NETWORKDAYS(MAX(DATE(2028,10,1),Mitarbeiter!$C11),MIN(DATE(2028,11,0),IF(Mitarbeiter!$D11="",DATE(2028,11,0),Mitarbeiter!$D11),TODAY()),Einstellungen!$F$13:$F$67)))*N(Mitarbeiter!$E11)/IF(Einstellungen!$C$11="7 Tage",7,5),N('Ist-Stunden'!AM11)),MAX(IF(Einstellungen!$C$11="7 Tage",MAX(0,(MIN(DATE(2028,11,0),IF(Mitarbeiter!$D11="",DATE(2028,11,0),Mitarbeiter!$D11),TODAY()))-(MAX(DATE(2028,10,1),Mitarbeiter!$C11))+1),MAX(0,NETWORKDAYS(MAX(DATE(2028,10,1),Mitarbeiter!$C11),MIN(DATE(2028,11,0),IF(Mitarbeiter!$D11="",DATE(2028,11,0),Mitarbeiter!$D11),TODAY()),Einstellungen!$F$13:$F$67)))*N(Mitarbeiter!$E11)/IF(Einstellungen!$C$11="7 Tage",7,5),N('Ist-Stunden'!AM11)+(N(Krankheitstage!BL11)+N(Krankheitstage!BX11))*N($C11))))</f>
        <v/>
      </c>
      <c r="BR11" s="76">
        <f>IF($B11="",0,IF(Einstellungen!$C$10="Ja",MAX(IF(Einstellungen!$C$11="7 Tage",MAX(0,(MIN(DATE(2028,12,0),IF(Mitarbeiter!$D11="",DATE(2028,12,0),Mitarbeiter!$D11),TODAY()))-(MAX(DATE(2028,11,1),Mitarbeiter!$C11))+1),MAX(0,NETWORKDAYS(MAX(DATE(2028,11,1),Mitarbeiter!$C11),MIN(DATE(2028,12,0),IF(Mitarbeiter!$D11="",DATE(2028,12,0),Mitarbeiter!$D11),TODAY()),Einstellungen!$F$13:$F$67)))*N(Mitarbeiter!$E11)/IF(Einstellungen!$C$11="7 Tage",7,5),N('Ist-Stunden'!AN11)),MAX(IF(Einstellungen!$C$11="7 Tage",MAX(0,(MIN(DATE(2028,12,0),IF(Mitarbeiter!$D11="",DATE(2028,12,0),Mitarbeiter!$D11),TODAY()))-(MAX(DATE(2028,11,1),Mitarbeiter!$C11))+1),MAX(0,NETWORKDAYS(MAX(DATE(2028,11,1),Mitarbeiter!$C11),MIN(DATE(2028,12,0),IF(Mitarbeiter!$D11="",DATE(2028,12,0),Mitarbeiter!$D11),TODAY()),Einstellungen!$F$13:$F$67)))*N(Mitarbeiter!$E11)/IF(Einstellungen!$C$11="7 Tage",7,5),N('Ist-Stunden'!AN11)+(N(Krankheitstage!BM11)+N(Krankheitstage!BY11))*N($C11))))</f>
        <v/>
      </c>
      <c r="BS11" s="76">
        <f>IF($B11="",0,IF(Einstellungen!$C$10="Ja",MAX(IF(Einstellungen!$C$11="7 Tage",MAX(0,(MIN(DATE(2028,13,0),IF(Mitarbeiter!$D11="",DATE(2028,13,0),Mitarbeiter!$D11),TODAY()))-(MAX(DATE(2028,12,1),Mitarbeiter!$C11))+1),MAX(0,NETWORKDAYS(MAX(DATE(2028,12,1),Mitarbeiter!$C11),MIN(DATE(2028,13,0),IF(Mitarbeiter!$D11="",DATE(2028,13,0),Mitarbeiter!$D11),TODAY()),Einstellungen!$F$13:$F$67)))*N(Mitarbeiter!$E11)/IF(Einstellungen!$C$11="7 Tage",7,5),N('Ist-Stunden'!AO11)),MAX(IF(Einstellungen!$C$11="7 Tage",MAX(0,(MIN(DATE(2028,13,0),IF(Mitarbeiter!$D11="",DATE(2028,13,0),Mitarbeiter!$D11),TODAY()))-(MAX(DATE(2028,12,1),Mitarbeiter!$C11))+1),MAX(0,NETWORKDAYS(MAX(DATE(2028,12,1),Mitarbeiter!$C11),MIN(DATE(2028,13,0),IF(Mitarbeiter!$D11="",DATE(2028,13,0),Mitarbeiter!$D11),TODAY()),Einstellungen!$F$13:$F$67)))*N(Mitarbeiter!$E11)/IF(Einstellungen!$C$11="7 Tage",7,5),N('Ist-Stunden'!AO11)+(N(Krankheitstage!BN11)+N(Krankheitstage!BZ11))*N($C11))))</f>
        <v/>
      </c>
      <c r="BT11" s="76">
        <f>IF($B11="",0,IF(Einstellungen!$C$10="Ja",MAX(IF(Einstellungen!$C$11="7 Tage",MAX(0,(MIN(DATE(2029,2,0),IF(Mitarbeiter!$D11="",DATE(2029,2,0),Mitarbeiter!$D11),TODAY()))-(MAX(DATE(2029,1,1),Mitarbeiter!$C11))+1),MAX(0,NETWORKDAYS(MAX(DATE(2029,1,1),Mitarbeiter!$C11),MIN(DATE(2029,2,0),IF(Mitarbeiter!$D11="",DATE(2029,2,0),Mitarbeiter!$D11),TODAY()),Einstellungen!$F$13:$F$67)))*N(Mitarbeiter!$E11)/IF(Einstellungen!$C$11="7 Tage",7,5),N('Ist-Stunden'!AP11)),MAX(IF(Einstellungen!$C$11="7 Tage",MAX(0,(MIN(DATE(2029,2,0),IF(Mitarbeiter!$D11="",DATE(2029,2,0),Mitarbeiter!$D11),TODAY()))-(MAX(DATE(2029,1,1),Mitarbeiter!$C11))+1),MAX(0,NETWORKDAYS(MAX(DATE(2029,1,1),Mitarbeiter!$C11),MIN(DATE(2029,2,0),IF(Mitarbeiter!$D11="",DATE(2029,2,0),Mitarbeiter!$D11),TODAY()),Einstellungen!$F$13:$F$67)))*N(Mitarbeiter!$E11)/IF(Einstellungen!$C$11="7 Tage",7,5),N('Ist-Stunden'!AP11)+(N(Krankheitstage!CA11)+N(Krankheitstage!CM11))*N($C11))))</f>
        <v/>
      </c>
      <c r="BU11" s="76">
        <f>IF($B11="",0,IF(Einstellungen!$C$10="Ja",MAX(IF(Einstellungen!$C$11="7 Tage",MAX(0,(MIN(DATE(2029,3,0),IF(Mitarbeiter!$D11="",DATE(2029,3,0),Mitarbeiter!$D11),TODAY()))-(MAX(DATE(2029,2,1),Mitarbeiter!$C11))+1),MAX(0,NETWORKDAYS(MAX(DATE(2029,2,1),Mitarbeiter!$C11),MIN(DATE(2029,3,0),IF(Mitarbeiter!$D11="",DATE(2029,3,0),Mitarbeiter!$D11),TODAY()),Einstellungen!$F$13:$F$67)))*N(Mitarbeiter!$E11)/IF(Einstellungen!$C$11="7 Tage",7,5),N('Ist-Stunden'!AQ11)),MAX(IF(Einstellungen!$C$11="7 Tage",MAX(0,(MIN(DATE(2029,3,0),IF(Mitarbeiter!$D11="",DATE(2029,3,0),Mitarbeiter!$D11),TODAY()))-(MAX(DATE(2029,2,1),Mitarbeiter!$C11))+1),MAX(0,NETWORKDAYS(MAX(DATE(2029,2,1),Mitarbeiter!$C11),MIN(DATE(2029,3,0),IF(Mitarbeiter!$D11="",DATE(2029,3,0),Mitarbeiter!$D11),TODAY()),Einstellungen!$F$13:$F$67)))*N(Mitarbeiter!$E11)/IF(Einstellungen!$C$11="7 Tage",7,5),N('Ist-Stunden'!AQ11)+(N(Krankheitstage!CB11)+N(Krankheitstage!CN11))*N($C11))))</f>
        <v/>
      </c>
      <c r="BV11" s="76">
        <f>IF($B11="",0,IF(Einstellungen!$C$10="Ja",MAX(IF(Einstellungen!$C$11="7 Tage",MAX(0,(MIN(DATE(2029,4,0),IF(Mitarbeiter!$D11="",DATE(2029,4,0),Mitarbeiter!$D11),TODAY()))-(MAX(DATE(2029,3,1),Mitarbeiter!$C11))+1),MAX(0,NETWORKDAYS(MAX(DATE(2029,3,1),Mitarbeiter!$C11),MIN(DATE(2029,4,0),IF(Mitarbeiter!$D11="",DATE(2029,4,0),Mitarbeiter!$D11),TODAY()),Einstellungen!$F$13:$F$67)))*N(Mitarbeiter!$E11)/IF(Einstellungen!$C$11="7 Tage",7,5),N('Ist-Stunden'!AR11)),MAX(IF(Einstellungen!$C$11="7 Tage",MAX(0,(MIN(DATE(2029,4,0),IF(Mitarbeiter!$D11="",DATE(2029,4,0),Mitarbeiter!$D11),TODAY()))-(MAX(DATE(2029,3,1),Mitarbeiter!$C11))+1),MAX(0,NETWORKDAYS(MAX(DATE(2029,3,1),Mitarbeiter!$C11),MIN(DATE(2029,4,0),IF(Mitarbeiter!$D11="",DATE(2029,4,0),Mitarbeiter!$D11),TODAY()),Einstellungen!$F$13:$F$67)))*N(Mitarbeiter!$E11)/IF(Einstellungen!$C$11="7 Tage",7,5),N('Ist-Stunden'!AR11)+(N(Krankheitstage!CC11)+N(Krankheitstage!CO11))*N($C11))))</f>
        <v/>
      </c>
      <c r="BW11" s="76">
        <f>IF($B11="",0,IF(Einstellungen!$C$10="Ja",MAX(IF(Einstellungen!$C$11="7 Tage",MAX(0,(MIN(DATE(2029,5,0),IF(Mitarbeiter!$D11="",DATE(2029,5,0),Mitarbeiter!$D11),TODAY()))-(MAX(DATE(2029,4,1),Mitarbeiter!$C11))+1),MAX(0,NETWORKDAYS(MAX(DATE(2029,4,1),Mitarbeiter!$C11),MIN(DATE(2029,5,0),IF(Mitarbeiter!$D11="",DATE(2029,5,0),Mitarbeiter!$D11),TODAY()),Einstellungen!$F$13:$F$67)))*N(Mitarbeiter!$E11)/IF(Einstellungen!$C$11="7 Tage",7,5),N('Ist-Stunden'!AS11)),MAX(IF(Einstellungen!$C$11="7 Tage",MAX(0,(MIN(DATE(2029,5,0),IF(Mitarbeiter!$D11="",DATE(2029,5,0),Mitarbeiter!$D11),TODAY()))-(MAX(DATE(2029,4,1),Mitarbeiter!$C11))+1),MAX(0,NETWORKDAYS(MAX(DATE(2029,4,1),Mitarbeiter!$C11),MIN(DATE(2029,5,0),IF(Mitarbeiter!$D11="",DATE(2029,5,0),Mitarbeiter!$D11),TODAY()),Einstellungen!$F$13:$F$67)))*N(Mitarbeiter!$E11)/IF(Einstellungen!$C$11="7 Tage",7,5),N('Ist-Stunden'!AS11)+(N(Krankheitstage!CD11)+N(Krankheitstage!CP11))*N($C11))))</f>
        <v/>
      </c>
      <c r="BX11" s="76">
        <f>IF($B11="",0,IF(Einstellungen!$C$10="Ja",MAX(IF(Einstellungen!$C$11="7 Tage",MAX(0,(MIN(DATE(2029,6,0),IF(Mitarbeiter!$D11="",DATE(2029,6,0),Mitarbeiter!$D11),TODAY()))-(MAX(DATE(2029,5,1),Mitarbeiter!$C11))+1),MAX(0,NETWORKDAYS(MAX(DATE(2029,5,1),Mitarbeiter!$C11),MIN(DATE(2029,6,0),IF(Mitarbeiter!$D11="",DATE(2029,6,0),Mitarbeiter!$D11),TODAY()),Einstellungen!$F$13:$F$67)))*N(Mitarbeiter!$E11)/IF(Einstellungen!$C$11="7 Tage",7,5),N('Ist-Stunden'!AT11)),MAX(IF(Einstellungen!$C$11="7 Tage",MAX(0,(MIN(DATE(2029,6,0),IF(Mitarbeiter!$D11="",DATE(2029,6,0),Mitarbeiter!$D11),TODAY()))-(MAX(DATE(2029,5,1),Mitarbeiter!$C11))+1),MAX(0,NETWORKDAYS(MAX(DATE(2029,5,1),Mitarbeiter!$C11),MIN(DATE(2029,6,0),IF(Mitarbeiter!$D11="",DATE(2029,6,0),Mitarbeiter!$D11),TODAY()),Einstellungen!$F$13:$F$67)))*N(Mitarbeiter!$E11)/IF(Einstellungen!$C$11="7 Tage",7,5),N('Ist-Stunden'!AT11)+(N(Krankheitstage!CE11)+N(Krankheitstage!CQ11))*N($C11))))</f>
        <v/>
      </c>
      <c r="BY11" s="76">
        <f>IF($B11="",0,IF(Einstellungen!$C$10="Ja",MAX(IF(Einstellungen!$C$11="7 Tage",MAX(0,(MIN(DATE(2029,7,0),IF(Mitarbeiter!$D11="",DATE(2029,7,0),Mitarbeiter!$D11),TODAY()))-(MAX(DATE(2029,6,1),Mitarbeiter!$C11))+1),MAX(0,NETWORKDAYS(MAX(DATE(2029,6,1),Mitarbeiter!$C11),MIN(DATE(2029,7,0),IF(Mitarbeiter!$D11="",DATE(2029,7,0),Mitarbeiter!$D11),TODAY()),Einstellungen!$F$13:$F$67)))*N(Mitarbeiter!$E11)/IF(Einstellungen!$C$11="7 Tage",7,5),N('Ist-Stunden'!AU11)),MAX(IF(Einstellungen!$C$11="7 Tage",MAX(0,(MIN(DATE(2029,7,0),IF(Mitarbeiter!$D11="",DATE(2029,7,0),Mitarbeiter!$D11),TODAY()))-(MAX(DATE(2029,6,1),Mitarbeiter!$C11))+1),MAX(0,NETWORKDAYS(MAX(DATE(2029,6,1),Mitarbeiter!$C11),MIN(DATE(2029,7,0),IF(Mitarbeiter!$D11="",DATE(2029,7,0),Mitarbeiter!$D11),TODAY()),Einstellungen!$F$13:$F$67)))*N(Mitarbeiter!$E11)/IF(Einstellungen!$C$11="7 Tage",7,5),N('Ist-Stunden'!AU11)+(N(Krankheitstage!CF11)+N(Krankheitstage!CR11))*N($C11))))</f>
        <v/>
      </c>
      <c r="BZ11" s="76">
        <f>IF($B11="",0,IF(Einstellungen!$C$10="Ja",MAX(IF(Einstellungen!$C$11="7 Tage",MAX(0,(MIN(DATE(2029,8,0),IF(Mitarbeiter!$D11="",DATE(2029,8,0),Mitarbeiter!$D11),TODAY()))-(MAX(DATE(2029,7,1),Mitarbeiter!$C11))+1),MAX(0,NETWORKDAYS(MAX(DATE(2029,7,1),Mitarbeiter!$C11),MIN(DATE(2029,8,0),IF(Mitarbeiter!$D11="",DATE(2029,8,0),Mitarbeiter!$D11),TODAY()),Einstellungen!$F$13:$F$67)))*N(Mitarbeiter!$E11)/IF(Einstellungen!$C$11="7 Tage",7,5),N('Ist-Stunden'!AV11)),MAX(IF(Einstellungen!$C$11="7 Tage",MAX(0,(MIN(DATE(2029,8,0),IF(Mitarbeiter!$D11="",DATE(2029,8,0),Mitarbeiter!$D11),TODAY()))-(MAX(DATE(2029,7,1),Mitarbeiter!$C11))+1),MAX(0,NETWORKDAYS(MAX(DATE(2029,7,1),Mitarbeiter!$C11),MIN(DATE(2029,8,0),IF(Mitarbeiter!$D11="",DATE(2029,8,0),Mitarbeiter!$D11),TODAY()),Einstellungen!$F$13:$F$67)))*N(Mitarbeiter!$E11)/IF(Einstellungen!$C$11="7 Tage",7,5),N('Ist-Stunden'!AV11)+(N(Krankheitstage!CG11)+N(Krankheitstage!CS11))*N($C11))))</f>
        <v/>
      </c>
      <c r="CA11" s="76">
        <f>IF($B11="",0,IF(Einstellungen!$C$10="Ja",MAX(IF(Einstellungen!$C$11="7 Tage",MAX(0,(MIN(DATE(2029,9,0),IF(Mitarbeiter!$D11="",DATE(2029,9,0),Mitarbeiter!$D11),TODAY()))-(MAX(DATE(2029,8,1),Mitarbeiter!$C11))+1),MAX(0,NETWORKDAYS(MAX(DATE(2029,8,1),Mitarbeiter!$C11),MIN(DATE(2029,9,0),IF(Mitarbeiter!$D11="",DATE(2029,9,0),Mitarbeiter!$D11),TODAY()),Einstellungen!$F$13:$F$67)))*N(Mitarbeiter!$E11)/IF(Einstellungen!$C$11="7 Tage",7,5),N('Ist-Stunden'!AW11)),MAX(IF(Einstellungen!$C$11="7 Tage",MAX(0,(MIN(DATE(2029,9,0),IF(Mitarbeiter!$D11="",DATE(2029,9,0),Mitarbeiter!$D11),TODAY()))-(MAX(DATE(2029,8,1),Mitarbeiter!$C11))+1),MAX(0,NETWORKDAYS(MAX(DATE(2029,8,1),Mitarbeiter!$C11),MIN(DATE(2029,9,0),IF(Mitarbeiter!$D11="",DATE(2029,9,0),Mitarbeiter!$D11),TODAY()),Einstellungen!$F$13:$F$67)))*N(Mitarbeiter!$E11)/IF(Einstellungen!$C$11="7 Tage",7,5),N('Ist-Stunden'!AW11)+(N(Krankheitstage!CH11)+N(Krankheitstage!CT11))*N($C11))))</f>
        <v/>
      </c>
      <c r="CB11" s="76">
        <f>IF($B11="",0,IF(Einstellungen!$C$10="Ja",MAX(IF(Einstellungen!$C$11="7 Tage",MAX(0,(MIN(DATE(2029,10,0),IF(Mitarbeiter!$D11="",DATE(2029,10,0),Mitarbeiter!$D11),TODAY()))-(MAX(DATE(2029,9,1),Mitarbeiter!$C11))+1),MAX(0,NETWORKDAYS(MAX(DATE(2029,9,1),Mitarbeiter!$C11),MIN(DATE(2029,10,0),IF(Mitarbeiter!$D11="",DATE(2029,10,0),Mitarbeiter!$D11),TODAY()),Einstellungen!$F$13:$F$67)))*N(Mitarbeiter!$E11)/IF(Einstellungen!$C$11="7 Tage",7,5),N('Ist-Stunden'!AX11)),MAX(IF(Einstellungen!$C$11="7 Tage",MAX(0,(MIN(DATE(2029,10,0),IF(Mitarbeiter!$D11="",DATE(2029,10,0),Mitarbeiter!$D11),TODAY()))-(MAX(DATE(2029,9,1),Mitarbeiter!$C11))+1),MAX(0,NETWORKDAYS(MAX(DATE(2029,9,1),Mitarbeiter!$C11),MIN(DATE(2029,10,0),IF(Mitarbeiter!$D11="",DATE(2029,10,0),Mitarbeiter!$D11),TODAY()),Einstellungen!$F$13:$F$67)))*N(Mitarbeiter!$E11)/IF(Einstellungen!$C$11="7 Tage",7,5),N('Ist-Stunden'!AX11)+(N(Krankheitstage!CI11)+N(Krankheitstage!CU11))*N($C11))))</f>
        <v/>
      </c>
      <c r="CC11" s="76">
        <f>IF($B11="",0,IF(Einstellungen!$C$10="Ja",MAX(IF(Einstellungen!$C$11="7 Tage",MAX(0,(MIN(DATE(2029,11,0),IF(Mitarbeiter!$D11="",DATE(2029,11,0),Mitarbeiter!$D11),TODAY()))-(MAX(DATE(2029,10,1),Mitarbeiter!$C11))+1),MAX(0,NETWORKDAYS(MAX(DATE(2029,10,1),Mitarbeiter!$C11),MIN(DATE(2029,11,0),IF(Mitarbeiter!$D11="",DATE(2029,11,0),Mitarbeiter!$D11),TODAY()),Einstellungen!$F$13:$F$67)))*N(Mitarbeiter!$E11)/IF(Einstellungen!$C$11="7 Tage",7,5),N('Ist-Stunden'!AY11)),MAX(IF(Einstellungen!$C$11="7 Tage",MAX(0,(MIN(DATE(2029,11,0),IF(Mitarbeiter!$D11="",DATE(2029,11,0),Mitarbeiter!$D11),TODAY()))-(MAX(DATE(2029,10,1),Mitarbeiter!$C11))+1),MAX(0,NETWORKDAYS(MAX(DATE(2029,10,1),Mitarbeiter!$C11),MIN(DATE(2029,11,0),IF(Mitarbeiter!$D11="",DATE(2029,11,0),Mitarbeiter!$D11),TODAY()),Einstellungen!$F$13:$F$67)))*N(Mitarbeiter!$E11)/IF(Einstellungen!$C$11="7 Tage",7,5),N('Ist-Stunden'!AY11)+(N(Krankheitstage!CJ11)+N(Krankheitstage!CV11))*N($C11))))</f>
        <v/>
      </c>
      <c r="CD11" s="76">
        <f>IF($B11="",0,IF(Einstellungen!$C$10="Ja",MAX(IF(Einstellungen!$C$11="7 Tage",MAX(0,(MIN(DATE(2029,12,0),IF(Mitarbeiter!$D11="",DATE(2029,12,0),Mitarbeiter!$D11),TODAY()))-(MAX(DATE(2029,11,1),Mitarbeiter!$C11))+1),MAX(0,NETWORKDAYS(MAX(DATE(2029,11,1),Mitarbeiter!$C11),MIN(DATE(2029,12,0),IF(Mitarbeiter!$D11="",DATE(2029,12,0),Mitarbeiter!$D11),TODAY()),Einstellungen!$F$13:$F$67)))*N(Mitarbeiter!$E11)/IF(Einstellungen!$C$11="7 Tage",7,5),N('Ist-Stunden'!AZ11)),MAX(IF(Einstellungen!$C$11="7 Tage",MAX(0,(MIN(DATE(2029,12,0),IF(Mitarbeiter!$D11="",DATE(2029,12,0),Mitarbeiter!$D11),TODAY()))-(MAX(DATE(2029,11,1),Mitarbeiter!$C11))+1),MAX(0,NETWORKDAYS(MAX(DATE(2029,11,1),Mitarbeiter!$C11),MIN(DATE(2029,12,0),IF(Mitarbeiter!$D11="",DATE(2029,12,0),Mitarbeiter!$D11),TODAY()),Einstellungen!$F$13:$F$67)))*N(Mitarbeiter!$E11)/IF(Einstellungen!$C$11="7 Tage",7,5),N('Ist-Stunden'!AZ11)+(N(Krankheitstage!CK11)+N(Krankheitstage!CW11))*N($C11))))</f>
        <v/>
      </c>
      <c r="CE11" s="76">
        <f>IF($B11="",0,IF(Einstellungen!$C$10="Ja",MAX(IF(Einstellungen!$C$11="7 Tage",MAX(0,(MIN(DATE(2029,13,0),IF(Mitarbeiter!$D11="",DATE(2029,13,0),Mitarbeiter!$D11),TODAY()))-(MAX(DATE(2029,12,1),Mitarbeiter!$C11))+1),MAX(0,NETWORKDAYS(MAX(DATE(2029,12,1),Mitarbeiter!$C11),MIN(DATE(2029,13,0),IF(Mitarbeiter!$D11="",DATE(2029,13,0),Mitarbeiter!$D11),TODAY()),Einstellungen!$F$13:$F$67)))*N(Mitarbeiter!$E11)/IF(Einstellungen!$C$11="7 Tage",7,5),N('Ist-Stunden'!BA11)),MAX(IF(Einstellungen!$C$11="7 Tage",MAX(0,(MIN(DATE(2029,13,0),IF(Mitarbeiter!$D11="",DATE(2029,13,0),Mitarbeiter!$D11),TODAY()))-(MAX(DATE(2029,12,1),Mitarbeiter!$C11))+1),MAX(0,NETWORKDAYS(MAX(DATE(2029,12,1),Mitarbeiter!$C11),MIN(DATE(2029,13,0),IF(Mitarbeiter!$D11="",DATE(2029,13,0),Mitarbeiter!$D11),TODAY()),Einstellungen!$F$13:$F$67)))*N(Mitarbeiter!$E11)/IF(Einstellungen!$C$11="7 Tage",7,5),N('Ist-Stunden'!BA11)+(N(Krankheitstage!CL11)+N(Krankheitstage!CX11))*N($C11))))</f>
        <v/>
      </c>
      <c r="CF11" s="76">
        <f>IF($B11="",0,IF(Einstellungen!$C$10="Ja",MAX(IF(Einstellungen!$C$11="7 Tage",MAX(0,(MIN(DATE(2030,2,0),IF(Mitarbeiter!$D11="",DATE(2030,2,0),Mitarbeiter!$D11),TODAY()))-(MAX(DATE(2030,1,1),Mitarbeiter!$C11))+1),MAX(0,NETWORKDAYS(MAX(DATE(2030,1,1),Mitarbeiter!$C11),MIN(DATE(2030,2,0),IF(Mitarbeiter!$D11="",DATE(2030,2,0),Mitarbeiter!$D11),TODAY()),Einstellungen!$F$13:$F$67)))*N(Mitarbeiter!$E11)/IF(Einstellungen!$C$11="7 Tage",7,5),N('Ist-Stunden'!BB11)),MAX(IF(Einstellungen!$C$11="7 Tage",MAX(0,(MIN(DATE(2030,2,0),IF(Mitarbeiter!$D11="",DATE(2030,2,0),Mitarbeiter!$D11),TODAY()))-(MAX(DATE(2030,1,1),Mitarbeiter!$C11))+1),MAX(0,NETWORKDAYS(MAX(DATE(2030,1,1),Mitarbeiter!$C11),MIN(DATE(2030,2,0),IF(Mitarbeiter!$D11="",DATE(2030,2,0),Mitarbeiter!$D11),TODAY()),Einstellungen!$F$13:$F$67)))*N(Mitarbeiter!$E11)/IF(Einstellungen!$C$11="7 Tage",7,5),N('Ist-Stunden'!BB11)+(N(Krankheitstage!CY11)+N(Krankheitstage!DK11))*N($C11))))</f>
        <v/>
      </c>
      <c r="CG11" s="76">
        <f>IF($B11="",0,IF(Einstellungen!$C$10="Ja",MAX(IF(Einstellungen!$C$11="7 Tage",MAX(0,(MIN(DATE(2030,3,0),IF(Mitarbeiter!$D11="",DATE(2030,3,0),Mitarbeiter!$D11),TODAY()))-(MAX(DATE(2030,2,1),Mitarbeiter!$C11))+1),MAX(0,NETWORKDAYS(MAX(DATE(2030,2,1),Mitarbeiter!$C11),MIN(DATE(2030,3,0),IF(Mitarbeiter!$D11="",DATE(2030,3,0),Mitarbeiter!$D11),TODAY()),Einstellungen!$F$13:$F$67)))*N(Mitarbeiter!$E11)/IF(Einstellungen!$C$11="7 Tage",7,5),N('Ist-Stunden'!BC11)),MAX(IF(Einstellungen!$C$11="7 Tage",MAX(0,(MIN(DATE(2030,3,0),IF(Mitarbeiter!$D11="",DATE(2030,3,0),Mitarbeiter!$D11),TODAY()))-(MAX(DATE(2030,2,1),Mitarbeiter!$C11))+1),MAX(0,NETWORKDAYS(MAX(DATE(2030,2,1),Mitarbeiter!$C11),MIN(DATE(2030,3,0),IF(Mitarbeiter!$D11="",DATE(2030,3,0),Mitarbeiter!$D11),TODAY()),Einstellungen!$F$13:$F$67)))*N(Mitarbeiter!$E11)/IF(Einstellungen!$C$11="7 Tage",7,5),N('Ist-Stunden'!BC11)+(N(Krankheitstage!CZ11)+N(Krankheitstage!DL11))*N($C11))))</f>
        <v/>
      </c>
      <c r="CH11" s="76">
        <f>IF($B11="",0,IF(Einstellungen!$C$10="Ja",MAX(IF(Einstellungen!$C$11="7 Tage",MAX(0,(MIN(DATE(2030,4,0),IF(Mitarbeiter!$D11="",DATE(2030,4,0),Mitarbeiter!$D11),TODAY()))-(MAX(DATE(2030,3,1),Mitarbeiter!$C11))+1),MAX(0,NETWORKDAYS(MAX(DATE(2030,3,1),Mitarbeiter!$C11),MIN(DATE(2030,4,0),IF(Mitarbeiter!$D11="",DATE(2030,4,0),Mitarbeiter!$D11),TODAY()),Einstellungen!$F$13:$F$67)))*N(Mitarbeiter!$E11)/IF(Einstellungen!$C$11="7 Tage",7,5),N('Ist-Stunden'!BD11)),MAX(IF(Einstellungen!$C$11="7 Tage",MAX(0,(MIN(DATE(2030,4,0),IF(Mitarbeiter!$D11="",DATE(2030,4,0),Mitarbeiter!$D11),TODAY()))-(MAX(DATE(2030,3,1),Mitarbeiter!$C11))+1),MAX(0,NETWORKDAYS(MAX(DATE(2030,3,1),Mitarbeiter!$C11),MIN(DATE(2030,4,0),IF(Mitarbeiter!$D11="",DATE(2030,4,0),Mitarbeiter!$D11),TODAY()),Einstellungen!$F$13:$F$67)))*N(Mitarbeiter!$E11)/IF(Einstellungen!$C$11="7 Tage",7,5),N('Ist-Stunden'!BD11)+(N(Krankheitstage!DA11)+N(Krankheitstage!DM11))*N($C11))))</f>
        <v/>
      </c>
      <c r="CI11" s="76">
        <f>IF($B11="",0,IF(Einstellungen!$C$10="Ja",MAX(IF(Einstellungen!$C$11="7 Tage",MAX(0,(MIN(DATE(2030,5,0),IF(Mitarbeiter!$D11="",DATE(2030,5,0),Mitarbeiter!$D11),TODAY()))-(MAX(DATE(2030,4,1),Mitarbeiter!$C11))+1),MAX(0,NETWORKDAYS(MAX(DATE(2030,4,1),Mitarbeiter!$C11),MIN(DATE(2030,5,0),IF(Mitarbeiter!$D11="",DATE(2030,5,0),Mitarbeiter!$D11),TODAY()),Einstellungen!$F$13:$F$67)))*N(Mitarbeiter!$E11)/IF(Einstellungen!$C$11="7 Tage",7,5),N('Ist-Stunden'!BE11)),MAX(IF(Einstellungen!$C$11="7 Tage",MAX(0,(MIN(DATE(2030,5,0),IF(Mitarbeiter!$D11="",DATE(2030,5,0),Mitarbeiter!$D11),TODAY()))-(MAX(DATE(2030,4,1),Mitarbeiter!$C11))+1),MAX(0,NETWORKDAYS(MAX(DATE(2030,4,1),Mitarbeiter!$C11),MIN(DATE(2030,5,0),IF(Mitarbeiter!$D11="",DATE(2030,5,0),Mitarbeiter!$D11),TODAY()),Einstellungen!$F$13:$F$67)))*N(Mitarbeiter!$E11)/IF(Einstellungen!$C$11="7 Tage",7,5),N('Ist-Stunden'!BE11)+(N(Krankheitstage!DB11)+N(Krankheitstage!DN11))*N($C11))))</f>
        <v/>
      </c>
      <c r="CJ11" s="76">
        <f>IF($B11="",0,IF(Einstellungen!$C$10="Ja",MAX(IF(Einstellungen!$C$11="7 Tage",MAX(0,(MIN(DATE(2030,6,0),IF(Mitarbeiter!$D11="",DATE(2030,6,0),Mitarbeiter!$D11),TODAY()))-(MAX(DATE(2030,5,1),Mitarbeiter!$C11))+1),MAX(0,NETWORKDAYS(MAX(DATE(2030,5,1),Mitarbeiter!$C11),MIN(DATE(2030,6,0),IF(Mitarbeiter!$D11="",DATE(2030,6,0),Mitarbeiter!$D11),TODAY()),Einstellungen!$F$13:$F$67)))*N(Mitarbeiter!$E11)/IF(Einstellungen!$C$11="7 Tage",7,5),N('Ist-Stunden'!BF11)),MAX(IF(Einstellungen!$C$11="7 Tage",MAX(0,(MIN(DATE(2030,6,0),IF(Mitarbeiter!$D11="",DATE(2030,6,0),Mitarbeiter!$D11),TODAY()))-(MAX(DATE(2030,5,1),Mitarbeiter!$C11))+1),MAX(0,NETWORKDAYS(MAX(DATE(2030,5,1),Mitarbeiter!$C11),MIN(DATE(2030,6,0),IF(Mitarbeiter!$D11="",DATE(2030,6,0),Mitarbeiter!$D11),TODAY()),Einstellungen!$F$13:$F$67)))*N(Mitarbeiter!$E11)/IF(Einstellungen!$C$11="7 Tage",7,5),N('Ist-Stunden'!BF11)+(N(Krankheitstage!DC11)+N(Krankheitstage!DO11))*N($C11))))</f>
        <v/>
      </c>
      <c r="CK11" s="76">
        <f>IF($B11="",0,IF(Einstellungen!$C$10="Ja",MAX(IF(Einstellungen!$C$11="7 Tage",MAX(0,(MIN(DATE(2030,7,0),IF(Mitarbeiter!$D11="",DATE(2030,7,0),Mitarbeiter!$D11),TODAY()))-(MAX(DATE(2030,6,1),Mitarbeiter!$C11))+1),MAX(0,NETWORKDAYS(MAX(DATE(2030,6,1),Mitarbeiter!$C11),MIN(DATE(2030,7,0),IF(Mitarbeiter!$D11="",DATE(2030,7,0),Mitarbeiter!$D11),TODAY()),Einstellungen!$F$13:$F$67)))*N(Mitarbeiter!$E11)/IF(Einstellungen!$C$11="7 Tage",7,5),N('Ist-Stunden'!BG11)),MAX(IF(Einstellungen!$C$11="7 Tage",MAX(0,(MIN(DATE(2030,7,0),IF(Mitarbeiter!$D11="",DATE(2030,7,0),Mitarbeiter!$D11),TODAY()))-(MAX(DATE(2030,6,1),Mitarbeiter!$C11))+1),MAX(0,NETWORKDAYS(MAX(DATE(2030,6,1),Mitarbeiter!$C11),MIN(DATE(2030,7,0),IF(Mitarbeiter!$D11="",DATE(2030,7,0),Mitarbeiter!$D11),TODAY()),Einstellungen!$F$13:$F$67)))*N(Mitarbeiter!$E11)/IF(Einstellungen!$C$11="7 Tage",7,5),N('Ist-Stunden'!BG11)+(N(Krankheitstage!DD11)+N(Krankheitstage!DP11))*N($C11))))</f>
        <v/>
      </c>
      <c r="CL11" s="76">
        <f>IF($B11="",0,IF(Einstellungen!$C$10="Ja",MAX(IF(Einstellungen!$C$11="7 Tage",MAX(0,(MIN(DATE(2030,8,0),IF(Mitarbeiter!$D11="",DATE(2030,8,0),Mitarbeiter!$D11),TODAY()))-(MAX(DATE(2030,7,1),Mitarbeiter!$C11))+1),MAX(0,NETWORKDAYS(MAX(DATE(2030,7,1),Mitarbeiter!$C11),MIN(DATE(2030,8,0),IF(Mitarbeiter!$D11="",DATE(2030,8,0),Mitarbeiter!$D11),TODAY()),Einstellungen!$F$13:$F$67)))*N(Mitarbeiter!$E11)/IF(Einstellungen!$C$11="7 Tage",7,5),N('Ist-Stunden'!BH11)),MAX(IF(Einstellungen!$C$11="7 Tage",MAX(0,(MIN(DATE(2030,8,0),IF(Mitarbeiter!$D11="",DATE(2030,8,0),Mitarbeiter!$D11),TODAY()))-(MAX(DATE(2030,7,1),Mitarbeiter!$C11))+1),MAX(0,NETWORKDAYS(MAX(DATE(2030,7,1),Mitarbeiter!$C11),MIN(DATE(2030,8,0),IF(Mitarbeiter!$D11="",DATE(2030,8,0),Mitarbeiter!$D11),TODAY()),Einstellungen!$F$13:$F$67)))*N(Mitarbeiter!$E11)/IF(Einstellungen!$C$11="7 Tage",7,5),N('Ist-Stunden'!BH11)+(N(Krankheitstage!DE11)+N(Krankheitstage!DQ11))*N($C11))))</f>
        <v/>
      </c>
      <c r="CM11" s="76">
        <f>IF($B11="",0,IF(Einstellungen!$C$10="Ja",MAX(IF(Einstellungen!$C$11="7 Tage",MAX(0,(MIN(DATE(2030,9,0),IF(Mitarbeiter!$D11="",DATE(2030,9,0),Mitarbeiter!$D11),TODAY()))-(MAX(DATE(2030,8,1),Mitarbeiter!$C11))+1),MAX(0,NETWORKDAYS(MAX(DATE(2030,8,1),Mitarbeiter!$C11),MIN(DATE(2030,9,0),IF(Mitarbeiter!$D11="",DATE(2030,9,0),Mitarbeiter!$D11),TODAY()),Einstellungen!$F$13:$F$67)))*N(Mitarbeiter!$E11)/IF(Einstellungen!$C$11="7 Tage",7,5),N('Ist-Stunden'!BI11)),MAX(IF(Einstellungen!$C$11="7 Tage",MAX(0,(MIN(DATE(2030,9,0),IF(Mitarbeiter!$D11="",DATE(2030,9,0),Mitarbeiter!$D11),TODAY()))-(MAX(DATE(2030,8,1),Mitarbeiter!$C11))+1),MAX(0,NETWORKDAYS(MAX(DATE(2030,8,1),Mitarbeiter!$C11),MIN(DATE(2030,9,0),IF(Mitarbeiter!$D11="",DATE(2030,9,0),Mitarbeiter!$D11),TODAY()),Einstellungen!$F$13:$F$67)))*N(Mitarbeiter!$E11)/IF(Einstellungen!$C$11="7 Tage",7,5),N('Ist-Stunden'!BI11)+(N(Krankheitstage!DF11)+N(Krankheitstage!DR11))*N($C11))))</f>
        <v/>
      </c>
      <c r="CN11" s="76">
        <f>IF($B11="",0,IF(Einstellungen!$C$10="Ja",MAX(IF(Einstellungen!$C$11="7 Tage",MAX(0,(MIN(DATE(2030,10,0),IF(Mitarbeiter!$D11="",DATE(2030,10,0),Mitarbeiter!$D11),TODAY()))-(MAX(DATE(2030,9,1),Mitarbeiter!$C11))+1),MAX(0,NETWORKDAYS(MAX(DATE(2030,9,1),Mitarbeiter!$C11),MIN(DATE(2030,10,0),IF(Mitarbeiter!$D11="",DATE(2030,10,0),Mitarbeiter!$D11),TODAY()),Einstellungen!$F$13:$F$67)))*N(Mitarbeiter!$E11)/IF(Einstellungen!$C$11="7 Tage",7,5),N('Ist-Stunden'!BJ11)),MAX(IF(Einstellungen!$C$11="7 Tage",MAX(0,(MIN(DATE(2030,10,0),IF(Mitarbeiter!$D11="",DATE(2030,10,0),Mitarbeiter!$D11),TODAY()))-(MAX(DATE(2030,9,1),Mitarbeiter!$C11))+1),MAX(0,NETWORKDAYS(MAX(DATE(2030,9,1),Mitarbeiter!$C11),MIN(DATE(2030,10,0),IF(Mitarbeiter!$D11="",DATE(2030,10,0),Mitarbeiter!$D11),TODAY()),Einstellungen!$F$13:$F$67)))*N(Mitarbeiter!$E11)/IF(Einstellungen!$C$11="7 Tage",7,5),N('Ist-Stunden'!BJ11)+(N(Krankheitstage!DG11)+N(Krankheitstage!DS11))*N($C11))))</f>
        <v/>
      </c>
      <c r="CO11" s="76">
        <f>IF($B11="",0,IF(Einstellungen!$C$10="Ja",MAX(IF(Einstellungen!$C$11="7 Tage",MAX(0,(MIN(DATE(2030,11,0),IF(Mitarbeiter!$D11="",DATE(2030,11,0),Mitarbeiter!$D11),TODAY()))-(MAX(DATE(2030,10,1),Mitarbeiter!$C11))+1),MAX(0,NETWORKDAYS(MAX(DATE(2030,10,1),Mitarbeiter!$C11),MIN(DATE(2030,11,0),IF(Mitarbeiter!$D11="",DATE(2030,11,0),Mitarbeiter!$D11),TODAY()),Einstellungen!$F$13:$F$67)))*N(Mitarbeiter!$E11)/IF(Einstellungen!$C$11="7 Tage",7,5),N('Ist-Stunden'!BK11)),MAX(IF(Einstellungen!$C$11="7 Tage",MAX(0,(MIN(DATE(2030,11,0),IF(Mitarbeiter!$D11="",DATE(2030,11,0),Mitarbeiter!$D11),TODAY()))-(MAX(DATE(2030,10,1),Mitarbeiter!$C11))+1),MAX(0,NETWORKDAYS(MAX(DATE(2030,10,1),Mitarbeiter!$C11),MIN(DATE(2030,11,0),IF(Mitarbeiter!$D11="",DATE(2030,11,0),Mitarbeiter!$D11),TODAY()),Einstellungen!$F$13:$F$67)))*N(Mitarbeiter!$E11)/IF(Einstellungen!$C$11="7 Tage",7,5),N('Ist-Stunden'!BK11)+(N(Krankheitstage!DH11)+N(Krankheitstage!DT11))*N($C11))))</f>
        <v/>
      </c>
      <c r="CP11" s="76">
        <f>IF($B11="",0,IF(Einstellungen!$C$10="Ja",MAX(IF(Einstellungen!$C$11="7 Tage",MAX(0,(MIN(DATE(2030,12,0),IF(Mitarbeiter!$D11="",DATE(2030,12,0),Mitarbeiter!$D11),TODAY()))-(MAX(DATE(2030,11,1),Mitarbeiter!$C11))+1),MAX(0,NETWORKDAYS(MAX(DATE(2030,11,1),Mitarbeiter!$C11),MIN(DATE(2030,12,0),IF(Mitarbeiter!$D11="",DATE(2030,12,0),Mitarbeiter!$D11),TODAY()),Einstellungen!$F$13:$F$67)))*N(Mitarbeiter!$E11)/IF(Einstellungen!$C$11="7 Tage",7,5),N('Ist-Stunden'!BL11)),MAX(IF(Einstellungen!$C$11="7 Tage",MAX(0,(MIN(DATE(2030,12,0),IF(Mitarbeiter!$D11="",DATE(2030,12,0),Mitarbeiter!$D11),TODAY()))-(MAX(DATE(2030,11,1),Mitarbeiter!$C11))+1),MAX(0,NETWORKDAYS(MAX(DATE(2030,11,1),Mitarbeiter!$C11),MIN(DATE(2030,12,0),IF(Mitarbeiter!$D11="",DATE(2030,12,0),Mitarbeiter!$D11),TODAY()),Einstellungen!$F$13:$F$67)))*N(Mitarbeiter!$E11)/IF(Einstellungen!$C$11="7 Tage",7,5),N('Ist-Stunden'!BL11)+(N(Krankheitstage!DI11)+N(Krankheitstage!DU11))*N($C11))))</f>
        <v/>
      </c>
      <c r="CQ11" s="76">
        <f>IF($B11="",0,IF(Einstellungen!$C$10="Ja",MAX(IF(Einstellungen!$C$11="7 Tage",MAX(0,(MIN(DATE(2030,13,0),IF(Mitarbeiter!$D11="",DATE(2030,13,0),Mitarbeiter!$D11),TODAY()))-(MAX(DATE(2030,12,1),Mitarbeiter!$C11))+1),MAX(0,NETWORKDAYS(MAX(DATE(2030,12,1),Mitarbeiter!$C11),MIN(DATE(2030,13,0),IF(Mitarbeiter!$D11="",DATE(2030,13,0),Mitarbeiter!$D11),TODAY()),Einstellungen!$F$13:$F$67)))*N(Mitarbeiter!$E11)/IF(Einstellungen!$C$11="7 Tage",7,5),N('Ist-Stunden'!BM11)),MAX(IF(Einstellungen!$C$11="7 Tage",MAX(0,(MIN(DATE(2030,13,0),IF(Mitarbeiter!$D11="",DATE(2030,13,0),Mitarbeiter!$D11),TODAY()))-(MAX(DATE(2030,12,1),Mitarbeiter!$C11))+1),MAX(0,NETWORKDAYS(MAX(DATE(2030,12,1),Mitarbeiter!$C11),MIN(DATE(2030,13,0),IF(Mitarbeiter!$D11="",DATE(2030,13,0),Mitarbeiter!$D11),TODAY()),Einstellungen!$F$13:$F$67)))*N(Mitarbeiter!$E11)/IF(Einstellungen!$C$11="7 Tage",7,5),N('Ist-Stunden'!BM11)+(N(Krankheitstage!DJ11)+N(Krankheitstage!DV11))*N($C11))))</f>
        <v/>
      </c>
    </row>
    <row r="12">
      <c r="A12" s="73">
        <f>IF(Mitarbeiter!B12="","",Mitarbeiter!A12)</f>
        <v/>
      </c>
      <c r="B12" s="6">
        <f>IF(Mitarbeiter!B12="","",Mitarbeiter!B12)</f>
        <v/>
      </c>
      <c r="C12" s="74">
        <f>IF(Mitarbeiter!B12="","",Mitarbeiter!F12)</f>
        <v/>
      </c>
      <c r="D12" s="75">
        <f>N(INDEX(Krankheitstage!$G12:$DV12,1,(Einstellungen!$C$3-2026)*24+1))</f>
        <v/>
      </c>
      <c r="E12" s="75">
        <f>N(INDEX(Krankheitstage!$G12:$DV12,1,(Einstellungen!$C$3-2026)*24+2))</f>
        <v/>
      </c>
      <c r="F12" s="75">
        <f>N(INDEX(Krankheitstage!$G12:$DV12,1,(Einstellungen!$C$3-2026)*24+3))</f>
        <v/>
      </c>
      <c r="G12" s="75">
        <f>N(INDEX(Krankheitstage!$G12:$DV12,1,(Einstellungen!$C$3-2026)*24+4))</f>
        <v/>
      </c>
      <c r="H12" s="75">
        <f>N(INDEX(Krankheitstage!$G12:$DV12,1,(Einstellungen!$C$3-2026)*24+5))</f>
        <v/>
      </c>
      <c r="I12" s="75">
        <f>N(INDEX(Krankheitstage!$G12:$DV12,1,(Einstellungen!$C$3-2026)*24+6))</f>
        <v/>
      </c>
      <c r="J12" s="75">
        <f>N(INDEX(Krankheitstage!$G12:$DV12,1,(Einstellungen!$C$3-2026)*24+7))</f>
        <v/>
      </c>
      <c r="K12" s="75">
        <f>N(INDEX(Krankheitstage!$G12:$DV12,1,(Einstellungen!$C$3-2026)*24+8))</f>
        <v/>
      </c>
      <c r="L12" s="75">
        <f>N(INDEX(Krankheitstage!$G12:$DV12,1,(Einstellungen!$C$3-2026)*24+9))</f>
        <v/>
      </c>
      <c r="M12" s="75">
        <f>N(INDEX(Krankheitstage!$G12:$DV12,1,(Einstellungen!$C$3-2026)*24+10))</f>
        <v/>
      </c>
      <c r="N12" s="75">
        <f>N(INDEX(Krankheitstage!$G12:$DV12,1,(Einstellungen!$C$3-2026)*24+11))</f>
        <v/>
      </c>
      <c r="O12" s="75">
        <f>N(INDEX(Krankheitstage!$G12:$DV12,1,(Einstellungen!$C$3-2026)*24+12))</f>
        <v/>
      </c>
      <c r="P12" s="75">
        <f>IF($B12="","",SUM(D12:O12))</f>
        <v/>
      </c>
      <c r="Q12" s="75">
        <f>N(INDEX(Krankheitstage!$G12:$DV12,1,(Einstellungen!$C$3-2026)*24+13))</f>
        <v/>
      </c>
      <c r="R12" s="75">
        <f>N(INDEX(Krankheitstage!$G12:$DV12,1,(Einstellungen!$C$3-2026)*24+14))</f>
        <v/>
      </c>
      <c r="S12" s="75">
        <f>N(INDEX(Krankheitstage!$G12:$DV12,1,(Einstellungen!$C$3-2026)*24+15))</f>
        <v/>
      </c>
      <c r="T12" s="75">
        <f>N(INDEX(Krankheitstage!$G12:$DV12,1,(Einstellungen!$C$3-2026)*24+16))</f>
        <v/>
      </c>
      <c r="U12" s="75">
        <f>N(INDEX(Krankheitstage!$G12:$DV12,1,(Einstellungen!$C$3-2026)*24+17))</f>
        <v/>
      </c>
      <c r="V12" s="75">
        <f>N(INDEX(Krankheitstage!$G12:$DV12,1,(Einstellungen!$C$3-2026)*24+18))</f>
        <v/>
      </c>
      <c r="W12" s="75">
        <f>N(INDEX(Krankheitstage!$G12:$DV12,1,(Einstellungen!$C$3-2026)*24+19))</f>
        <v/>
      </c>
      <c r="X12" s="75">
        <f>N(INDEX(Krankheitstage!$G12:$DV12,1,(Einstellungen!$C$3-2026)*24+20))</f>
        <v/>
      </c>
      <c r="Y12" s="75">
        <f>N(INDEX(Krankheitstage!$G12:$DV12,1,(Einstellungen!$C$3-2026)*24+21))</f>
        <v/>
      </c>
      <c r="Z12" s="75">
        <f>N(INDEX(Krankheitstage!$G12:$DV12,1,(Einstellungen!$C$3-2026)*24+22))</f>
        <v/>
      </c>
      <c r="AA12" s="75">
        <f>N(INDEX(Krankheitstage!$G12:$DV12,1,(Einstellungen!$C$3-2026)*24+23))</f>
        <v/>
      </c>
      <c r="AB12" s="75">
        <f>N(INDEX(Krankheitstage!$G12:$DV12,1,(Einstellungen!$C$3-2026)*24+24))</f>
        <v/>
      </c>
      <c r="AC12" s="75">
        <f>IF($B12="","",SUM(Q12:AB12))</f>
        <v/>
      </c>
      <c r="AD12" s="75">
        <f>IF($B12="","",SUM(P12,AC12))</f>
        <v/>
      </c>
      <c r="AE12" s="76">
        <f>IF($B12="","",AD12*N(C12))</f>
        <v/>
      </c>
      <c r="AF12" s="75">
        <f>IF($B12="","",Krankheitstage!E12)</f>
        <v/>
      </c>
      <c r="AG12" s="76">
        <f>IF($B12="","",AF12*N(C12))</f>
        <v/>
      </c>
      <c r="AH12" s="76">
        <f>IF($B12="","",INDEX($AJ12:$CQ12,1,(Einstellungen!$C$3-2026)*12+1)+INDEX($AJ12:$CQ12,1,(Einstellungen!$C$3-2026)*12+2)+INDEX($AJ12:$CQ12,1,(Einstellungen!$C$3-2026)*12+3)+INDEX($AJ12:$CQ12,1,(Einstellungen!$C$3-2026)*12+4)+INDEX($AJ12:$CQ12,1,(Einstellungen!$C$3-2026)*12+5)+INDEX($AJ12:$CQ12,1,(Einstellungen!$C$3-2026)*12+6)+INDEX($AJ12:$CQ12,1,(Einstellungen!$C$3-2026)*12+7)+INDEX($AJ12:$CQ12,1,(Einstellungen!$C$3-2026)*12+8)+INDEX($AJ12:$CQ12,1,(Einstellungen!$C$3-2026)*12+9)+INDEX($AJ12:$CQ12,1,(Einstellungen!$C$3-2026)*12+10)+INDEX($AJ12:$CQ12,1,(Einstellungen!$C$3-2026)*12+11)+INDEX($AJ12:$CQ12,1,(Einstellungen!$C$3-2026)*12+12))</f>
        <v/>
      </c>
      <c r="AI12" s="76">
        <f>IF($B12="","",SUM($AJ12:$CQ12))</f>
        <v/>
      </c>
      <c r="AJ12" s="76">
        <f>IF($B12="",0,IF(Einstellungen!$C$10="Ja",MAX(IF(Einstellungen!$C$11="7 Tage",MAX(0,(MIN(DATE(2026,2,0),IF(Mitarbeiter!$D12="",DATE(2026,2,0),Mitarbeiter!$D12),TODAY()))-(MAX(DATE(2026,1,1),Mitarbeiter!$C12))+1),MAX(0,NETWORKDAYS(MAX(DATE(2026,1,1),Mitarbeiter!$C12),MIN(DATE(2026,2,0),IF(Mitarbeiter!$D12="",DATE(2026,2,0),Mitarbeiter!$D12),TODAY()),Einstellungen!$F$13:$F$67)))*N(Mitarbeiter!$E12)/IF(Einstellungen!$C$11="7 Tage",7,5),N('Ist-Stunden'!F12)),MAX(IF(Einstellungen!$C$11="7 Tage",MAX(0,(MIN(DATE(2026,2,0),IF(Mitarbeiter!$D12="",DATE(2026,2,0),Mitarbeiter!$D12),TODAY()))-(MAX(DATE(2026,1,1),Mitarbeiter!$C12))+1),MAX(0,NETWORKDAYS(MAX(DATE(2026,1,1),Mitarbeiter!$C12),MIN(DATE(2026,2,0),IF(Mitarbeiter!$D12="",DATE(2026,2,0),Mitarbeiter!$D12),TODAY()),Einstellungen!$F$13:$F$67)))*N(Mitarbeiter!$E12)/IF(Einstellungen!$C$11="7 Tage",7,5),N('Ist-Stunden'!F12)+(N(Krankheitstage!G12)+N(Krankheitstage!S12))*N($C12))))</f>
        <v/>
      </c>
      <c r="AK12" s="76">
        <f>IF($B12="",0,IF(Einstellungen!$C$10="Ja",MAX(IF(Einstellungen!$C$11="7 Tage",MAX(0,(MIN(DATE(2026,3,0),IF(Mitarbeiter!$D12="",DATE(2026,3,0),Mitarbeiter!$D12),TODAY()))-(MAX(DATE(2026,2,1),Mitarbeiter!$C12))+1),MAX(0,NETWORKDAYS(MAX(DATE(2026,2,1),Mitarbeiter!$C12),MIN(DATE(2026,3,0),IF(Mitarbeiter!$D12="",DATE(2026,3,0),Mitarbeiter!$D12),TODAY()),Einstellungen!$F$13:$F$67)))*N(Mitarbeiter!$E12)/IF(Einstellungen!$C$11="7 Tage",7,5),N('Ist-Stunden'!G12)),MAX(IF(Einstellungen!$C$11="7 Tage",MAX(0,(MIN(DATE(2026,3,0),IF(Mitarbeiter!$D12="",DATE(2026,3,0),Mitarbeiter!$D12),TODAY()))-(MAX(DATE(2026,2,1),Mitarbeiter!$C12))+1),MAX(0,NETWORKDAYS(MAX(DATE(2026,2,1),Mitarbeiter!$C12),MIN(DATE(2026,3,0),IF(Mitarbeiter!$D12="",DATE(2026,3,0),Mitarbeiter!$D12),TODAY()),Einstellungen!$F$13:$F$67)))*N(Mitarbeiter!$E12)/IF(Einstellungen!$C$11="7 Tage",7,5),N('Ist-Stunden'!G12)+(N(Krankheitstage!H12)+N(Krankheitstage!T12))*N($C12))))</f>
        <v/>
      </c>
      <c r="AL12" s="76">
        <f>IF($B12="",0,IF(Einstellungen!$C$10="Ja",MAX(IF(Einstellungen!$C$11="7 Tage",MAX(0,(MIN(DATE(2026,4,0),IF(Mitarbeiter!$D12="",DATE(2026,4,0),Mitarbeiter!$D12),TODAY()))-(MAX(DATE(2026,3,1),Mitarbeiter!$C12))+1),MAX(0,NETWORKDAYS(MAX(DATE(2026,3,1),Mitarbeiter!$C12),MIN(DATE(2026,4,0),IF(Mitarbeiter!$D12="",DATE(2026,4,0),Mitarbeiter!$D12),TODAY()),Einstellungen!$F$13:$F$67)))*N(Mitarbeiter!$E12)/IF(Einstellungen!$C$11="7 Tage",7,5),N('Ist-Stunden'!H12)),MAX(IF(Einstellungen!$C$11="7 Tage",MAX(0,(MIN(DATE(2026,4,0),IF(Mitarbeiter!$D12="",DATE(2026,4,0),Mitarbeiter!$D12),TODAY()))-(MAX(DATE(2026,3,1),Mitarbeiter!$C12))+1),MAX(0,NETWORKDAYS(MAX(DATE(2026,3,1),Mitarbeiter!$C12),MIN(DATE(2026,4,0),IF(Mitarbeiter!$D12="",DATE(2026,4,0),Mitarbeiter!$D12),TODAY()),Einstellungen!$F$13:$F$67)))*N(Mitarbeiter!$E12)/IF(Einstellungen!$C$11="7 Tage",7,5),N('Ist-Stunden'!H12)+(N(Krankheitstage!I12)+N(Krankheitstage!U12))*N($C12))))</f>
        <v/>
      </c>
      <c r="AM12" s="76">
        <f>IF($B12="",0,IF(Einstellungen!$C$10="Ja",MAX(IF(Einstellungen!$C$11="7 Tage",MAX(0,(MIN(DATE(2026,5,0),IF(Mitarbeiter!$D12="",DATE(2026,5,0),Mitarbeiter!$D12),TODAY()))-(MAX(DATE(2026,4,1),Mitarbeiter!$C12))+1),MAX(0,NETWORKDAYS(MAX(DATE(2026,4,1),Mitarbeiter!$C12),MIN(DATE(2026,5,0),IF(Mitarbeiter!$D12="",DATE(2026,5,0),Mitarbeiter!$D12),TODAY()),Einstellungen!$F$13:$F$67)))*N(Mitarbeiter!$E12)/IF(Einstellungen!$C$11="7 Tage",7,5),N('Ist-Stunden'!I12)),MAX(IF(Einstellungen!$C$11="7 Tage",MAX(0,(MIN(DATE(2026,5,0),IF(Mitarbeiter!$D12="",DATE(2026,5,0),Mitarbeiter!$D12),TODAY()))-(MAX(DATE(2026,4,1),Mitarbeiter!$C12))+1),MAX(0,NETWORKDAYS(MAX(DATE(2026,4,1),Mitarbeiter!$C12),MIN(DATE(2026,5,0),IF(Mitarbeiter!$D12="",DATE(2026,5,0),Mitarbeiter!$D12),TODAY()),Einstellungen!$F$13:$F$67)))*N(Mitarbeiter!$E12)/IF(Einstellungen!$C$11="7 Tage",7,5),N('Ist-Stunden'!I12)+(N(Krankheitstage!J12)+N(Krankheitstage!V12))*N($C12))))</f>
        <v/>
      </c>
      <c r="AN12" s="76">
        <f>IF($B12="",0,IF(Einstellungen!$C$10="Ja",MAX(IF(Einstellungen!$C$11="7 Tage",MAX(0,(MIN(DATE(2026,6,0),IF(Mitarbeiter!$D12="",DATE(2026,6,0),Mitarbeiter!$D12),TODAY()))-(MAX(DATE(2026,5,1),Mitarbeiter!$C12))+1),MAX(0,NETWORKDAYS(MAX(DATE(2026,5,1),Mitarbeiter!$C12),MIN(DATE(2026,6,0),IF(Mitarbeiter!$D12="",DATE(2026,6,0),Mitarbeiter!$D12),TODAY()),Einstellungen!$F$13:$F$67)))*N(Mitarbeiter!$E12)/IF(Einstellungen!$C$11="7 Tage",7,5),N('Ist-Stunden'!J12)),MAX(IF(Einstellungen!$C$11="7 Tage",MAX(0,(MIN(DATE(2026,6,0),IF(Mitarbeiter!$D12="",DATE(2026,6,0),Mitarbeiter!$D12),TODAY()))-(MAX(DATE(2026,5,1),Mitarbeiter!$C12))+1),MAX(0,NETWORKDAYS(MAX(DATE(2026,5,1),Mitarbeiter!$C12),MIN(DATE(2026,6,0),IF(Mitarbeiter!$D12="",DATE(2026,6,0),Mitarbeiter!$D12),TODAY()),Einstellungen!$F$13:$F$67)))*N(Mitarbeiter!$E12)/IF(Einstellungen!$C$11="7 Tage",7,5),N('Ist-Stunden'!J12)+(N(Krankheitstage!K12)+N(Krankheitstage!W12))*N($C12))))</f>
        <v/>
      </c>
      <c r="AO12" s="76">
        <f>IF($B12="",0,IF(Einstellungen!$C$10="Ja",MAX(IF(Einstellungen!$C$11="7 Tage",MAX(0,(MIN(DATE(2026,7,0),IF(Mitarbeiter!$D12="",DATE(2026,7,0),Mitarbeiter!$D12),TODAY()))-(MAX(DATE(2026,6,1),Mitarbeiter!$C12))+1),MAX(0,NETWORKDAYS(MAX(DATE(2026,6,1),Mitarbeiter!$C12),MIN(DATE(2026,7,0),IF(Mitarbeiter!$D12="",DATE(2026,7,0),Mitarbeiter!$D12),TODAY()),Einstellungen!$F$13:$F$67)))*N(Mitarbeiter!$E12)/IF(Einstellungen!$C$11="7 Tage",7,5),N('Ist-Stunden'!K12)),MAX(IF(Einstellungen!$C$11="7 Tage",MAX(0,(MIN(DATE(2026,7,0),IF(Mitarbeiter!$D12="",DATE(2026,7,0),Mitarbeiter!$D12),TODAY()))-(MAX(DATE(2026,6,1),Mitarbeiter!$C12))+1),MAX(0,NETWORKDAYS(MAX(DATE(2026,6,1),Mitarbeiter!$C12),MIN(DATE(2026,7,0),IF(Mitarbeiter!$D12="",DATE(2026,7,0),Mitarbeiter!$D12),TODAY()),Einstellungen!$F$13:$F$67)))*N(Mitarbeiter!$E12)/IF(Einstellungen!$C$11="7 Tage",7,5),N('Ist-Stunden'!K12)+(N(Krankheitstage!L12)+N(Krankheitstage!X12))*N($C12))))</f>
        <v/>
      </c>
      <c r="AP12" s="76">
        <f>IF($B12="",0,IF(Einstellungen!$C$10="Ja",MAX(IF(Einstellungen!$C$11="7 Tage",MAX(0,(MIN(DATE(2026,8,0),IF(Mitarbeiter!$D12="",DATE(2026,8,0),Mitarbeiter!$D12),TODAY()))-(MAX(DATE(2026,7,1),Mitarbeiter!$C12))+1),MAX(0,NETWORKDAYS(MAX(DATE(2026,7,1),Mitarbeiter!$C12),MIN(DATE(2026,8,0),IF(Mitarbeiter!$D12="",DATE(2026,8,0),Mitarbeiter!$D12),TODAY()),Einstellungen!$F$13:$F$67)))*N(Mitarbeiter!$E12)/IF(Einstellungen!$C$11="7 Tage",7,5),N('Ist-Stunden'!L12)),MAX(IF(Einstellungen!$C$11="7 Tage",MAX(0,(MIN(DATE(2026,8,0),IF(Mitarbeiter!$D12="",DATE(2026,8,0),Mitarbeiter!$D12),TODAY()))-(MAX(DATE(2026,7,1),Mitarbeiter!$C12))+1),MAX(0,NETWORKDAYS(MAX(DATE(2026,7,1),Mitarbeiter!$C12),MIN(DATE(2026,8,0),IF(Mitarbeiter!$D12="",DATE(2026,8,0),Mitarbeiter!$D12),TODAY()),Einstellungen!$F$13:$F$67)))*N(Mitarbeiter!$E12)/IF(Einstellungen!$C$11="7 Tage",7,5),N('Ist-Stunden'!L12)+(N(Krankheitstage!M12)+N(Krankheitstage!Y12))*N($C12))))</f>
        <v/>
      </c>
      <c r="AQ12" s="76">
        <f>IF($B12="",0,IF(Einstellungen!$C$10="Ja",MAX(IF(Einstellungen!$C$11="7 Tage",MAX(0,(MIN(DATE(2026,9,0),IF(Mitarbeiter!$D12="",DATE(2026,9,0),Mitarbeiter!$D12),TODAY()))-(MAX(DATE(2026,8,1),Mitarbeiter!$C12))+1),MAX(0,NETWORKDAYS(MAX(DATE(2026,8,1),Mitarbeiter!$C12),MIN(DATE(2026,9,0),IF(Mitarbeiter!$D12="",DATE(2026,9,0),Mitarbeiter!$D12),TODAY()),Einstellungen!$F$13:$F$67)))*N(Mitarbeiter!$E12)/IF(Einstellungen!$C$11="7 Tage",7,5),N('Ist-Stunden'!M12)),MAX(IF(Einstellungen!$C$11="7 Tage",MAX(0,(MIN(DATE(2026,9,0),IF(Mitarbeiter!$D12="",DATE(2026,9,0),Mitarbeiter!$D12),TODAY()))-(MAX(DATE(2026,8,1),Mitarbeiter!$C12))+1),MAX(0,NETWORKDAYS(MAX(DATE(2026,8,1),Mitarbeiter!$C12),MIN(DATE(2026,9,0),IF(Mitarbeiter!$D12="",DATE(2026,9,0),Mitarbeiter!$D12),TODAY()),Einstellungen!$F$13:$F$67)))*N(Mitarbeiter!$E12)/IF(Einstellungen!$C$11="7 Tage",7,5),N('Ist-Stunden'!M12)+(N(Krankheitstage!N12)+N(Krankheitstage!Z12))*N($C12))))</f>
        <v/>
      </c>
      <c r="AR12" s="76">
        <f>IF($B12="",0,IF(Einstellungen!$C$10="Ja",MAX(IF(Einstellungen!$C$11="7 Tage",MAX(0,(MIN(DATE(2026,10,0),IF(Mitarbeiter!$D12="",DATE(2026,10,0),Mitarbeiter!$D12),TODAY()))-(MAX(DATE(2026,9,1),Mitarbeiter!$C12))+1),MAX(0,NETWORKDAYS(MAX(DATE(2026,9,1),Mitarbeiter!$C12),MIN(DATE(2026,10,0),IF(Mitarbeiter!$D12="",DATE(2026,10,0),Mitarbeiter!$D12),TODAY()),Einstellungen!$F$13:$F$67)))*N(Mitarbeiter!$E12)/IF(Einstellungen!$C$11="7 Tage",7,5),N('Ist-Stunden'!N12)),MAX(IF(Einstellungen!$C$11="7 Tage",MAX(0,(MIN(DATE(2026,10,0),IF(Mitarbeiter!$D12="",DATE(2026,10,0),Mitarbeiter!$D12),TODAY()))-(MAX(DATE(2026,9,1),Mitarbeiter!$C12))+1),MAX(0,NETWORKDAYS(MAX(DATE(2026,9,1),Mitarbeiter!$C12),MIN(DATE(2026,10,0),IF(Mitarbeiter!$D12="",DATE(2026,10,0),Mitarbeiter!$D12),TODAY()),Einstellungen!$F$13:$F$67)))*N(Mitarbeiter!$E12)/IF(Einstellungen!$C$11="7 Tage",7,5),N('Ist-Stunden'!N12)+(N(Krankheitstage!O12)+N(Krankheitstage!AA12))*N($C12))))</f>
        <v/>
      </c>
      <c r="AS12" s="76">
        <f>IF($B12="",0,IF(Einstellungen!$C$10="Ja",MAX(IF(Einstellungen!$C$11="7 Tage",MAX(0,(MIN(DATE(2026,11,0),IF(Mitarbeiter!$D12="",DATE(2026,11,0),Mitarbeiter!$D12),TODAY()))-(MAX(DATE(2026,10,1),Mitarbeiter!$C12))+1),MAX(0,NETWORKDAYS(MAX(DATE(2026,10,1),Mitarbeiter!$C12),MIN(DATE(2026,11,0),IF(Mitarbeiter!$D12="",DATE(2026,11,0),Mitarbeiter!$D12),TODAY()),Einstellungen!$F$13:$F$67)))*N(Mitarbeiter!$E12)/IF(Einstellungen!$C$11="7 Tage",7,5),N('Ist-Stunden'!O12)),MAX(IF(Einstellungen!$C$11="7 Tage",MAX(0,(MIN(DATE(2026,11,0),IF(Mitarbeiter!$D12="",DATE(2026,11,0),Mitarbeiter!$D12),TODAY()))-(MAX(DATE(2026,10,1),Mitarbeiter!$C12))+1),MAX(0,NETWORKDAYS(MAX(DATE(2026,10,1),Mitarbeiter!$C12),MIN(DATE(2026,11,0),IF(Mitarbeiter!$D12="",DATE(2026,11,0),Mitarbeiter!$D12),TODAY()),Einstellungen!$F$13:$F$67)))*N(Mitarbeiter!$E12)/IF(Einstellungen!$C$11="7 Tage",7,5),N('Ist-Stunden'!O12)+(N(Krankheitstage!P12)+N(Krankheitstage!AB12))*N($C12))))</f>
        <v/>
      </c>
      <c r="AT12" s="76">
        <f>IF($B12="",0,IF(Einstellungen!$C$10="Ja",MAX(IF(Einstellungen!$C$11="7 Tage",MAX(0,(MIN(DATE(2026,12,0),IF(Mitarbeiter!$D12="",DATE(2026,12,0),Mitarbeiter!$D12),TODAY()))-(MAX(DATE(2026,11,1),Mitarbeiter!$C12))+1),MAX(0,NETWORKDAYS(MAX(DATE(2026,11,1),Mitarbeiter!$C12),MIN(DATE(2026,12,0),IF(Mitarbeiter!$D12="",DATE(2026,12,0),Mitarbeiter!$D12),TODAY()),Einstellungen!$F$13:$F$67)))*N(Mitarbeiter!$E12)/IF(Einstellungen!$C$11="7 Tage",7,5),N('Ist-Stunden'!P12)),MAX(IF(Einstellungen!$C$11="7 Tage",MAX(0,(MIN(DATE(2026,12,0),IF(Mitarbeiter!$D12="",DATE(2026,12,0),Mitarbeiter!$D12),TODAY()))-(MAX(DATE(2026,11,1),Mitarbeiter!$C12))+1),MAX(0,NETWORKDAYS(MAX(DATE(2026,11,1),Mitarbeiter!$C12),MIN(DATE(2026,12,0),IF(Mitarbeiter!$D12="",DATE(2026,12,0),Mitarbeiter!$D12),TODAY()),Einstellungen!$F$13:$F$67)))*N(Mitarbeiter!$E12)/IF(Einstellungen!$C$11="7 Tage",7,5),N('Ist-Stunden'!P12)+(N(Krankheitstage!Q12)+N(Krankheitstage!AC12))*N($C12))))</f>
        <v/>
      </c>
      <c r="AU12" s="76">
        <f>IF($B12="",0,IF(Einstellungen!$C$10="Ja",MAX(IF(Einstellungen!$C$11="7 Tage",MAX(0,(MIN(DATE(2026,13,0),IF(Mitarbeiter!$D12="",DATE(2026,13,0),Mitarbeiter!$D12),TODAY()))-(MAX(DATE(2026,12,1),Mitarbeiter!$C12))+1),MAX(0,NETWORKDAYS(MAX(DATE(2026,12,1),Mitarbeiter!$C12),MIN(DATE(2026,13,0),IF(Mitarbeiter!$D12="",DATE(2026,13,0),Mitarbeiter!$D12),TODAY()),Einstellungen!$F$13:$F$67)))*N(Mitarbeiter!$E12)/IF(Einstellungen!$C$11="7 Tage",7,5),N('Ist-Stunden'!Q12)),MAX(IF(Einstellungen!$C$11="7 Tage",MAX(0,(MIN(DATE(2026,13,0),IF(Mitarbeiter!$D12="",DATE(2026,13,0),Mitarbeiter!$D12),TODAY()))-(MAX(DATE(2026,12,1),Mitarbeiter!$C12))+1),MAX(0,NETWORKDAYS(MAX(DATE(2026,12,1),Mitarbeiter!$C12),MIN(DATE(2026,13,0),IF(Mitarbeiter!$D12="",DATE(2026,13,0),Mitarbeiter!$D12),TODAY()),Einstellungen!$F$13:$F$67)))*N(Mitarbeiter!$E12)/IF(Einstellungen!$C$11="7 Tage",7,5),N('Ist-Stunden'!Q12)+(N(Krankheitstage!R12)+N(Krankheitstage!AD12))*N($C12))))</f>
        <v/>
      </c>
      <c r="AV12" s="76">
        <f>IF($B12="",0,IF(Einstellungen!$C$10="Ja",MAX(IF(Einstellungen!$C$11="7 Tage",MAX(0,(MIN(DATE(2027,2,0),IF(Mitarbeiter!$D12="",DATE(2027,2,0),Mitarbeiter!$D12),TODAY()))-(MAX(DATE(2027,1,1),Mitarbeiter!$C12))+1),MAX(0,NETWORKDAYS(MAX(DATE(2027,1,1),Mitarbeiter!$C12),MIN(DATE(2027,2,0),IF(Mitarbeiter!$D12="",DATE(2027,2,0),Mitarbeiter!$D12),TODAY()),Einstellungen!$F$13:$F$67)))*N(Mitarbeiter!$E12)/IF(Einstellungen!$C$11="7 Tage",7,5),N('Ist-Stunden'!R12)),MAX(IF(Einstellungen!$C$11="7 Tage",MAX(0,(MIN(DATE(2027,2,0),IF(Mitarbeiter!$D12="",DATE(2027,2,0),Mitarbeiter!$D12),TODAY()))-(MAX(DATE(2027,1,1),Mitarbeiter!$C12))+1),MAX(0,NETWORKDAYS(MAX(DATE(2027,1,1),Mitarbeiter!$C12),MIN(DATE(2027,2,0),IF(Mitarbeiter!$D12="",DATE(2027,2,0),Mitarbeiter!$D12),TODAY()),Einstellungen!$F$13:$F$67)))*N(Mitarbeiter!$E12)/IF(Einstellungen!$C$11="7 Tage",7,5),N('Ist-Stunden'!R12)+(N(Krankheitstage!AE12)+N(Krankheitstage!AQ12))*N($C12))))</f>
        <v/>
      </c>
      <c r="AW12" s="76">
        <f>IF($B12="",0,IF(Einstellungen!$C$10="Ja",MAX(IF(Einstellungen!$C$11="7 Tage",MAX(0,(MIN(DATE(2027,3,0),IF(Mitarbeiter!$D12="",DATE(2027,3,0),Mitarbeiter!$D12),TODAY()))-(MAX(DATE(2027,2,1),Mitarbeiter!$C12))+1),MAX(0,NETWORKDAYS(MAX(DATE(2027,2,1),Mitarbeiter!$C12),MIN(DATE(2027,3,0),IF(Mitarbeiter!$D12="",DATE(2027,3,0),Mitarbeiter!$D12),TODAY()),Einstellungen!$F$13:$F$67)))*N(Mitarbeiter!$E12)/IF(Einstellungen!$C$11="7 Tage",7,5),N('Ist-Stunden'!S12)),MAX(IF(Einstellungen!$C$11="7 Tage",MAX(0,(MIN(DATE(2027,3,0),IF(Mitarbeiter!$D12="",DATE(2027,3,0),Mitarbeiter!$D12),TODAY()))-(MAX(DATE(2027,2,1),Mitarbeiter!$C12))+1),MAX(0,NETWORKDAYS(MAX(DATE(2027,2,1),Mitarbeiter!$C12),MIN(DATE(2027,3,0),IF(Mitarbeiter!$D12="",DATE(2027,3,0),Mitarbeiter!$D12),TODAY()),Einstellungen!$F$13:$F$67)))*N(Mitarbeiter!$E12)/IF(Einstellungen!$C$11="7 Tage",7,5),N('Ist-Stunden'!S12)+(N(Krankheitstage!AF12)+N(Krankheitstage!AR12))*N($C12))))</f>
        <v/>
      </c>
      <c r="AX12" s="76">
        <f>IF($B12="",0,IF(Einstellungen!$C$10="Ja",MAX(IF(Einstellungen!$C$11="7 Tage",MAX(0,(MIN(DATE(2027,4,0),IF(Mitarbeiter!$D12="",DATE(2027,4,0),Mitarbeiter!$D12),TODAY()))-(MAX(DATE(2027,3,1),Mitarbeiter!$C12))+1),MAX(0,NETWORKDAYS(MAX(DATE(2027,3,1),Mitarbeiter!$C12),MIN(DATE(2027,4,0),IF(Mitarbeiter!$D12="",DATE(2027,4,0),Mitarbeiter!$D12),TODAY()),Einstellungen!$F$13:$F$67)))*N(Mitarbeiter!$E12)/IF(Einstellungen!$C$11="7 Tage",7,5),N('Ist-Stunden'!T12)),MAX(IF(Einstellungen!$C$11="7 Tage",MAX(0,(MIN(DATE(2027,4,0),IF(Mitarbeiter!$D12="",DATE(2027,4,0),Mitarbeiter!$D12),TODAY()))-(MAX(DATE(2027,3,1),Mitarbeiter!$C12))+1),MAX(0,NETWORKDAYS(MAX(DATE(2027,3,1),Mitarbeiter!$C12),MIN(DATE(2027,4,0),IF(Mitarbeiter!$D12="",DATE(2027,4,0),Mitarbeiter!$D12),TODAY()),Einstellungen!$F$13:$F$67)))*N(Mitarbeiter!$E12)/IF(Einstellungen!$C$11="7 Tage",7,5),N('Ist-Stunden'!T12)+(N(Krankheitstage!AG12)+N(Krankheitstage!AS12))*N($C12))))</f>
        <v/>
      </c>
      <c r="AY12" s="76">
        <f>IF($B12="",0,IF(Einstellungen!$C$10="Ja",MAX(IF(Einstellungen!$C$11="7 Tage",MAX(0,(MIN(DATE(2027,5,0),IF(Mitarbeiter!$D12="",DATE(2027,5,0),Mitarbeiter!$D12),TODAY()))-(MAX(DATE(2027,4,1),Mitarbeiter!$C12))+1),MAX(0,NETWORKDAYS(MAX(DATE(2027,4,1),Mitarbeiter!$C12),MIN(DATE(2027,5,0),IF(Mitarbeiter!$D12="",DATE(2027,5,0),Mitarbeiter!$D12),TODAY()),Einstellungen!$F$13:$F$67)))*N(Mitarbeiter!$E12)/IF(Einstellungen!$C$11="7 Tage",7,5),N('Ist-Stunden'!U12)),MAX(IF(Einstellungen!$C$11="7 Tage",MAX(0,(MIN(DATE(2027,5,0),IF(Mitarbeiter!$D12="",DATE(2027,5,0),Mitarbeiter!$D12),TODAY()))-(MAX(DATE(2027,4,1),Mitarbeiter!$C12))+1),MAX(0,NETWORKDAYS(MAX(DATE(2027,4,1),Mitarbeiter!$C12),MIN(DATE(2027,5,0),IF(Mitarbeiter!$D12="",DATE(2027,5,0),Mitarbeiter!$D12),TODAY()),Einstellungen!$F$13:$F$67)))*N(Mitarbeiter!$E12)/IF(Einstellungen!$C$11="7 Tage",7,5),N('Ist-Stunden'!U12)+(N(Krankheitstage!AH12)+N(Krankheitstage!AT12))*N($C12))))</f>
        <v/>
      </c>
      <c r="AZ12" s="76">
        <f>IF($B12="",0,IF(Einstellungen!$C$10="Ja",MAX(IF(Einstellungen!$C$11="7 Tage",MAX(0,(MIN(DATE(2027,6,0),IF(Mitarbeiter!$D12="",DATE(2027,6,0),Mitarbeiter!$D12),TODAY()))-(MAX(DATE(2027,5,1),Mitarbeiter!$C12))+1),MAX(0,NETWORKDAYS(MAX(DATE(2027,5,1),Mitarbeiter!$C12),MIN(DATE(2027,6,0),IF(Mitarbeiter!$D12="",DATE(2027,6,0),Mitarbeiter!$D12),TODAY()),Einstellungen!$F$13:$F$67)))*N(Mitarbeiter!$E12)/IF(Einstellungen!$C$11="7 Tage",7,5),N('Ist-Stunden'!V12)),MAX(IF(Einstellungen!$C$11="7 Tage",MAX(0,(MIN(DATE(2027,6,0),IF(Mitarbeiter!$D12="",DATE(2027,6,0),Mitarbeiter!$D12),TODAY()))-(MAX(DATE(2027,5,1),Mitarbeiter!$C12))+1),MAX(0,NETWORKDAYS(MAX(DATE(2027,5,1),Mitarbeiter!$C12),MIN(DATE(2027,6,0),IF(Mitarbeiter!$D12="",DATE(2027,6,0),Mitarbeiter!$D12),TODAY()),Einstellungen!$F$13:$F$67)))*N(Mitarbeiter!$E12)/IF(Einstellungen!$C$11="7 Tage",7,5),N('Ist-Stunden'!V12)+(N(Krankheitstage!AI12)+N(Krankheitstage!AU12))*N($C12))))</f>
        <v/>
      </c>
      <c r="BA12" s="76">
        <f>IF($B12="",0,IF(Einstellungen!$C$10="Ja",MAX(IF(Einstellungen!$C$11="7 Tage",MAX(0,(MIN(DATE(2027,7,0),IF(Mitarbeiter!$D12="",DATE(2027,7,0),Mitarbeiter!$D12),TODAY()))-(MAX(DATE(2027,6,1),Mitarbeiter!$C12))+1),MAX(0,NETWORKDAYS(MAX(DATE(2027,6,1),Mitarbeiter!$C12),MIN(DATE(2027,7,0),IF(Mitarbeiter!$D12="",DATE(2027,7,0),Mitarbeiter!$D12),TODAY()),Einstellungen!$F$13:$F$67)))*N(Mitarbeiter!$E12)/IF(Einstellungen!$C$11="7 Tage",7,5),N('Ist-Stunden'!W12)),MAX(IF(Einstellungen!$C$11="7 Tage",MAX(0,(MIN(DATE(2027,7,0),IF(Mitarbeiter!$D12="",DATE(2027,7,0),Mitarbeiter!$D12),TODAY()))-(MAX(DATE(2027,6,1),Mitarbeiter!$C12))+1),MAX(0,NETWORKDAYS(MAX(DATE(2027,6,1),Mitarbeiter!$C12),MIN(DATE(2027,7,0),IF(Mitarbeiter!$D12="",DATE(2027,7,0),Mitarbeiter!$D12),TODAY()),Einstellungen!$F$13:$F$67)))*N(Mitarbeiter!$E12)/IF(Einstellungen!$C$11="7 Tage",7,5),N('Ist-Stunden'!W12)+(N(Krankheitstage!AJ12)+N(Krankheitstage!AV12))*N($C12))))</f>
        <v/>
      </c>
      <c r="BB12" s="76">
        <f>IF($B12="",0,IF(Einstellungen!$C$10="Ja",MAX(IF(Einstellungen!$C$11="7 Tage",MAX(0,(MIN(DATE(2027,8,0),IF(Mitarbeiter!$D12="",DATE(2027,8,0),Mitarbeiter!$D12),TODAY()))-(MAX(DATE(2027,7,1),Mitarbeiter!$C12))+1),MAX(0,NETWORKDAYS(MAX(DATE(2027,7,1),Mitarbeiter!$C12),MIN(DATE(2027,8,0),IF(Mitarbeiter!$D12="",DATE(2027,8,0),Mitarbeiter!$D12),TODAY()),Einstellungen!$F$13:$F$67)))*N(Mitarbeiter!$E12)/IF(Einstellungen!$C$11="7 Tage",7,5),N('Ist-Stunden'!X12)),MAX(IF(Einstellungen!$C$11="7 Tage",MAX(0,(MIN(DATE(2027,8,0),IF(Mitarbeiter!$D12="",DATE(2027,8,0),Mitarbeiter!$D12),TODAY()))-(MAX(DATE(2027,7,1),Mitarbeiter!$C12))+1),MAX(0,NETWORKDAYS(MAX(DATE(2027,7,1),Mitarbeiter!$C12),MIN(DATE(2027,8,0),IF(Mitarbeiter!$D12="",DATE(2027,8,0),Mitarbeiter!$D12),TODAY()),Einstellungen!$F$13:$F$67)))*N(Mitarbeiter!$E12)/IF(Einstellungen!$C$11="7 Tage",7,5),N('Ist-Stunden'!X12)+(N(Krankheitstage!AK12)+N(Krankheitstage!AW12))*N($C12))))</f>
        <v/>
      </c>
      <c r="BC12" s="76">
        <f>IF($B12="",0,IF(Einstellungen!$C$10="Ja",MAX(IF(Einstellungen!$C$11="7 Tage",MAX(0,(MIN(DATE(2027,9,0),IF(Mitarbeiter!$D12="",DATE(2027,9,0),Mitarbeiter!$D12),TODAY()))-(MAX(DATE(2027,8,1),Mitarbeiter!$C12))+1),MAX(0,NETWORKDAYS(MAX(DATE(2027,8,1),Mitarbeiter!$C12),MIN(DATE(2027,9,0),IF(Mitarbeiter!$D12="",DATE(2027,9,0),Mitarbeiter!$D12),TODAY()),Einstellungen!$F$13:$F$67)))*N(Mitarbeiter!$E12)/IF(Einstellungen!$C$11="7 Tage",7,5),N('Ist-Stunden'!Y12)),MAX(IF(Einstellungen!$C$11="7 Tage",MAX(0,(MIN(DATE(2027,9,0),IF(Mitarbeiter!$D12="",DATE(2027,9,0),Mitarbeiter!$D12),TODAY()))-(MAX(DATE(2027,8,1),Mitarbeiter!$C12))+1),MAX(0,NETWORKDAYS(MAX(DATE(2027,8,1),Mitarbeiter!$C12),MIN(DATE(2027,9,0),IF(Mitarbeiter!$D12="",DATE(2027,9,0),Mitarbeiter!$D12),TODAY()),Einstellungen!$F$13:$F$67)))*N(Mitarbeiter!$E12)/IF(Einstellungen!$C$11="7 Tage",7,5),N('Ist-Stunden'!Y12)+(N(Krankheitstage!AL12)+N(Krankheitstage!AX12))*N($C12))))</f>
        <v/>
      </c>
      <c r="BD12" s="76">
        <f>IF($B12="",0,IF(Einstellungen!$C$10="Ja",MAX(IF(Einstellungen!$C$11="7 Tage",MAX(0,(MIN(DATE(2027,10,0),IF(Mitarbeiter!$D12="",DATE(2027,10,0),Mitarbeiter!$D12),TODAY()))-(MAX(DATE(2027,9,1),Mitarbeiter!$C12))+1),MAX(0,NETWORKDAYS(MAX(DATE(2027,9,1),Mitarbeiter!$C12),MIN(DATE(2027,10,0),IF(Mitarbeiter!$D12="",DATE(2027,10,0),Mitarbeiter!$D12),TODAY()),Einstellungen!$F$13:$F$67)))*N(Mitarbeiter!$E12)/IF(Einstellungen!$C$11="7 Tage",7,5),N('Ist-Stunden'!Z12)),MAX(IF(Einstellungen!$C$11="7 Tage",MAX(0,(MIN(DATE(2027,10,0),IF(Mitarbeiter!$D12="",DATE(2027,10,0),Mitarbeiter!$D12),TODAY()))-(MAX(DATE(2027,9,1),Mitarbeiter!$C12))+1),MAX(0,NETWORKDAYS(MAX(DATE(2027,9,1),Mitarbeiter!$C12),MIN(DATE(2027,10,0),IF(Mitarbeiter!$D12="",DATE(2027,10,0),Mitarbeiter!$D12),TODAY()),Einstellungen!$F$13:$F$67)))*N(Mitarbeiter!$E12)/IF(Einstellungen!$C$11="7 Tage",7,5),N('Ist-Stunden'!Z12)+(N(Krankheitstage!AM12)+N(Krankheitstage!AY12))*N($C12))))</f>
        <v/>
      </c>
      <c r="BE12" s="76">
        <f>IF($B12="",0,IF(Einstellungen!$C$10="Ja",MAX(IF(Einstellungen!$C$11="7 Tage",MAX(0,(MIN(DATE(2027,11,0),IF(Mitarbeiter!$D12="",DATE(2027,11,0),Mitarbeiter!$D12),TODAY()))-(MAX(DATE(2027,10,1),Mitarbeiter!$C12))+1),MAX(0,NETWORKDAYS(MAX(DATE(2027,10,1),Mitarbeiter!$C12),MIN(DATE(2027,11,0),IF(Mitarbeiter!$D12="",DATE(2027,11,0),Mitarbeiter!$D12),TODAY()),Einstellungen!$F$13:$F$67)))*N(Mitarbeiter!$E12)/IF(Einstellungen!$C$11="7 Tage",7,5),N('Ist-Stunden'!AA12)),MAX(IF(Einstellungen!$C$11="7 Tage",MAX(0,(MIN(DATE(2027,11,0),IF(Mitarbeiter!$D12="",DATE(2027,11,0),Mitarbeiter!$D12),TODAY()))-(MAX(DATE(2027,10,1),Mitarbeiter!$C12))+1),MAX(0,NETWORKDAYS(MAX(DATE(2027,10,1),Mitarbeiter!$C12),MIN(DATE(2027,11,0),IF(Mitarbeiter!$D12="",DATE(2027,11,0),Mitarbeiter!$D12),TODAY()),Einstellungen!$F$13:$F$67)))*N(Mitarbeiter!$E12)/IF(Einstellungen!$C$11="7 Tage",7,5),N('Ist-Stunden'!AA12)+(N(Krankheitstage!AN12)+N(Krankheitstage!AZ12))*N($C12))))</f>
        <v/>
      </c>
      <c r="BF12" s="76">
        <f>IF($B12="",0,IF(Einstellungen!$C$10="Ja",MAX(IF(Einstellungen!$C$11="7 Tage",MAX(0,(MIN(DATE(2027,12,0),IF(Mitarbeiter!$D12="",DATE(2027,12,0),Mitarbeiter!$D12),TODAY()))-(MAX(DATE(2027,11,1),Mitarbeiter!$C12))+1),MAX(0,NETWORKDAYS(MAX(DATE(2027,11,1),Mitarbeiter!$C12),MIN(DATE(2027,12,0),IF(Mitarbeiter!$D12="",DATE(2027,12,0),Mitarbeiter!$D12),TODAY()),Einstellungen!$F$13:$F$67)))*N(Mitarbeiter!$E12)/IF(Einstellungen!$C$11="7 Tage",7,5),N('Ist-Stunden'!AB12)),MAX(IF(Einstellungen!$C$11="7 Tage",MAX(0,(MIN(DATE(2027,12,0),IF(Mitarbeiter!$D12="",DATE(2027,12,0),Mitarbeiter!$D12),TODAY()))-(MAX(DATE(2027,11,1),Mitarbeiter!$C12))+1),MAX(0,NETWORKDAYS(MAX(DATE(2027,11,1),Mitarbeiter!$C12),MIN(DATE(2027,12,0),IF(Mitarbeiter!$D12="",DATE(2027,12,0),Mitarbeiter!$D12),TODAY()),Einstellungen!$F$13:$F$67)))*N(Mitarbeiter!$E12)/IF(Einstellungen!$C$11="7 Tage",7,5),N('Ist-Stunden'!AB12)+(N(Krankheitstage!AO12)+N(Krankheitstage!BA12))*N($C12))))</f>
        <v/>
      </c>
      <c r="BG12" s="76">
        <f>IF($B12="",0,IF(Einstellungen!$C$10="Ja",MAX(IF(Einstellungen!$C$11="7 Tage",MAX(0,(MIN(DATE(2027,13,0),IF(Mitarbeiter!$D12="",DATE(2027,13,0),Mitarbeiter!$D12),TODAY()))-(MAX(DATE(2027,12,1),Mitarbeiter!$C12))+1),MAX(0,NETWORKDAYS(MAX(DATE(2027,12,1),Mitarbeiter!$C12),MIN(DATE(2027,13,0),IF(Mitarbeiter!$D12="",DATE(2027,13,0),Mitarbeiter!$D12),TODAY()),Einstellungen!$F$13:$F$67)))*N(Mitarbeiter!$E12)/IF(Einstellungen!$C$11="7 Tage",7,5),N('Ist-Stunden'!AC12)),MAX(IF(Einstellungen!$C$11="7 Tage",MAX(0,(MIN(DATE(2027,13,0),IF(Mitarbeiter!$D12="",DATE(2027,13,0),Mitarbeiter!$D12),TODAY()))-(MAX(DATE(2027,12,1),Mitarbeiter!$C12))+1),MAX(0,NETWORKDAYS(MAX(DATE(2027,12,1),Mitarbeiter!$C12),MIN(DATE(2027,13,0),IF(Mitarbeiter!$D12="",DATE(2027,13,0),Mitarbeiter!$D12),TODAY()),Einstellungen!$F$13:$F$67)))*N(Mitarbeiter!$E12)/IF(Einstellungen!$C$11="7 Tage",7,5),N('Ist-Stunden'!AC12)+(N(Krankheitstage!AP12)+N(Krankheitstage!BB12))*N($C12))))</f>
        <v/>
      </c>
      <c r="BH12" s="76">
        <f>IF($B12="",0,IF(Einstellungen!$C$10="Ja",MAX(IF(Einstellungen!$C$11="7 Tage",MAX(0,(MIN(DATE(2028,2,0),IF(Mitarbeiter!$D12="",DATE(2028,2,0),Mitarbeiter!$D12),TODAY()))-(MAX(DATE(2028,1,1),Mitarbeiter!$C12))+1),MAX(0,NETWORKDAYS(MAX(DATE(2028,1,1),Mitarbeiter!$C12),MIN(DATE(2028,2,0),IF(Mitarbeiter!$D12="",DATE(2028,2,0),Mitarbeiter!$D12),TODAY()),Einstellungen!$F$13:$F$67)))*N(Mitarbeiter!$E12)/IF(Einstellungen!$C$11="7 Tage",7,5),N('Ist-Stunden'!AD12)),MAX(IF(Einstellungen!$C$11="7 Tage",MAX(0,(MIN(DATE(2028,2,0),IF(Mitarbeiter!$D12="",DATE(2028,2,0),Mitarbeiter!$D12),TODAY()))-(MAX(DATE(2028,1,1),Mitarbeiter!$C12))+1),MAX(0,NETWORKDAYS(MAX(DATE(2028,1,1),Mitarbeiter!$C12),MIN(DATE(2028,2,0),IF(Mitarbeiter!$D12="",DATE(2028,2,0),Mitarbeiter!$D12),TODAY()),Einstellungen!$F$13:$F$67)))*N(Mitarbeiter!$E12)/IF(Einstellungen!$C$11="7 Tage",7,5),N('Ist-Stunden'!AD12)+(N(Krankheitstage!BC12)+N(Krankheitstage!BO12))*N($C12))))</f>
        <v/>
      </c>
      <c r="BI12" s="76">
        <f>IF($B12="",0,IF(Einstellungen!$C$10="Ja",MAX(IF(Einstellungen!$C$11="7 Tage",MAX(0,(MIN(DATE(2028,3,0),IF(Mitarbeiter!$D12="",DATE(2028,3,0),Mitarbeiter!$D12),TODAY()))-(MAX(DATE(2028,2,1),Mitarbeiter!$C12))+1),MAX(0,NETWORKDAYS(MAX(DATE(2028,2,1),Mitarbeiter!$C12),MIN(DATE(2028,3,0),IF(Mitarbeiter!$D12="",DATE(2028,3,0),Mitarbeiter!$D12),TODAY()),Einstellungen!$F$13:$F$67)))*N(Mitarbeiter!$E12)/IF(Einstellungen!$C$11="7 Tage",7,5),N('Ist-Stunden'!AE12)),MAX(IF(Einstellungen!$C$11="7 Tage",MAX(0,(MIN(DATE(2028,3,0),IF(Mitarbeiter!$D12="",DATE(2028,3,0),Mitarbeiter!$D12),TODAY()))-(MAX(DATE(2028,2,1),Mitarbeiter!$C12))+1),MAX(0,NETWORKDAYS(MAX(DATE(2028,2,1),Mitarbeiter!$C12),MIN(DATE(2028,3,0),IF(Mitarbeiter!$D12="",DATE(2028,3,0),Mitarbeiter!$D12),TODAY()),Einstellungen!$F$13:$F$67)))*N(Mitarbeiter!$E12)/IF(Einstellungen!$C$11="7 Tage",7,5),N('Ist-Stunden'!AE12)+(N(Krankheitstage!BD12)+N(Krankheitstage!BP12))*N($C12))))</f>
        <v/>
      </c>
      <c r="BJ12" s="76">
        <f>IF($B12="",0,IF(Einstellungen!$C$10="Ja",MAX(IF(Einstellungen!$C$11="7 Tage",MAX(0,(MIN(DATE(2028,4,0),IF(Mitarbeiter!$D12="",DATE(2028,4,0),Mitarbeiter!$D12),TODAY()))-(MAX(DATE(2028,3,1),Mitarbeiter!$C12))+1),MAX(0,NETWORKDAYS(MAX(DATE(2028,3,1),Mitarbeiter!$C12),MIN(DATE(2028,4,0),IF(Mitarbeiter!$D12="",DATE(2028,4,0),Mitarbeiter!$D12),TODAY()),Einstellungen!$F$13:$F$67)))*N(Mitarbeiter!$E12)/IF(Einstellungen!$C$11="7 Tage",7,5),N('Ist-Stunden'!AF12)),MAX(IF(Einstellungen!$C$11="7 Tage",MAX(0,(MIN(DATE(2028,4,0),IF(Mitarbeiter!$D12="",DATE(2028,4,0),Mitarbeiter!$D12),TODAY()))-(MAX(DATE(2028,3,1),Mitarbeiter!$C12))+1),MAX(0,NETWORKDAYS(MAX(DATE(2028,3,1),Mitarbeiter!$C12),MIN(DATE(2028,4,0),IF(Mitarbeiter!$D12="",DATE(2028,4,0),Mitarbeiter!$D12),TODAY()),Einstellungen!$F$13:$F$67)))*N(Mitarbeiter!$E12)/IF(Einstellungen!$C$11="7 Tage",7,5),N('Ist-Stunden'!AF12)+(N(Krankheitstage!BE12)+N(Krankheitstage!BQ12))*N($C12))))</f>
        <v/>
      </c>
      <c r="BK12" s="76">
        <f>IF($B12="",0,IF(Einstellungen!$C$10="Ja",MAX(IF(Einstellungen!$C$11="7 Tage",MAX(0,(MIN(DATE(2028,5,0),IF(Mitarbeiter!$D12="",DATE(2028,5,0),Mitarbeiter!$D12),TODAY()))-(MAX(DATE(2028,4,1),Mitarbeiter!$C12))+1),MAX(0,NETWORKDAYS(MAX(DATE(2028,4,1),Mitarbeiter!$C12),MIN(DATE(2028,5,0),IF(Mitarbeiter!$D12="",DATE(2028,5,0),Mitarbeiter!$D12),TODAY()),Einstellungen!$F$13:$F$67)))*N(Mitarbeiter!$E12)/IF(Einstellungen!$C$11="7 Tage",7,5),N('Ist-Stunden'!AG12)),MAX(IF(Einstellungen!$C$11="7 Tage",MAX(0,(MIN(DATE(2028,5,0),IF(Mitarbeiter!$D12="",DATE(2028,5,0),Mitarbeiter!$D12),TODAY()))-(MAX(DATE(2028,4,1),Mitarbeiter!$C12))+1),MAX(0,NETWORKDAYS(MAX(DATE(2028,4,1),Mitarbeiter!$C12),MIN(DATE(2028,5,0),IF(Mitarbeiter!$D12="",DATE(2028,5,0),Mitarbeiter!$D12),TODAY()),Einstellungen!$F$13:$F$67)))*N(Mitarbeiter!$E12)/IF(Einstellungen!$C$11="7 Tage",7,5),N('Ist-Stunden'!AG12)+(N(Krankheitstage!BF12)+N(Krankheitstage!BR12))*N($C12))))</f>
        <v/>
      </c>
      <c r="BL12" s="76">
        <f>IF($B12="",0,IF(Einstellungen!$C$10="Ja",MAX(IF(Einstellungen!$C$11="7 Tage",MAX(0,(MIN(DATE(2028,6,0),IF(Mitarbeiter!$D12="",DATE(2028,6,0),Mitarbeiter!$D12),TODAY()))-(MAX(DATE(2028,5,1),Mitarbeiter!$C12))+1),MAX(0,NETWORKDAYS(MAX(DATE(2028,5,1),Mitarbeiter!$C12),MIN(DATE(2028,6,0),IF(Mitarbeiter!$D12="",DATE(2028,6,0),Mitarbeiter!$D12),TODAY()),Einstellungen!$F$13:$F$67)))*N(Mitarbeiter!$E12)/IF(Einstellungen!$C$11="7 Tage",7,5),N('Ist-Stunden'!AH12)),MAX(IF(Einstellungen!$C$11="7 Tage",MAX(0,(MIN(DATE(2028,6,0),IF(Mitarbeiter!$D12="",DATE(2028,6,0),Mitarbeiter!$D12),TODAY()))-(MAX(DATE(2028,5,1),Mitarbeiter!$C12))+1),MAX(0,NETWORKDAYS(MAX(DATE(2028,5,1),Mitarbeiter!$C12),MIN(DATE(2028,6,0),IF(Mitarbeiter!$D12="",DATE(2028,6,0),Mitarbeiter!$D12),TODAY()),Einstellungen!$F$13:$F$67)))*N(Mitarbeiter!$E12)/IF(Einstellungen!$C$11="7 Tage",7,5),N('Ist-Stunden'!AH12)+(N(Krankheitstage!BG12)+N(Krankheitstage!BS12))*N($C12))))</f>
        <v/>
      </c>
      <c r="BM12" s="76">
        <f>IF($B12="",0,IF(Einstellungen!$C$10="Ja",MAX(IF(Einstellungen!$C$11="7 Tage",MAX(0,(MIN(DATE(2028,7,0),IF(Mitarbeiter!$D12="",DATE(2028,7,0),Mitarbeiter!$D12),TODAY()))-(MAX(DATE(2028,6,1),Mitarbeiter!$C12))+1),MAX(0,NETWORKDAYS(MAX(DATE(2028,6,1),Mitarbeiter!$C12),MIN(DATE(2028,7,0),IF(Mitarbeiter!$D12="",DATE(2028,7,0),Mitarbeiter!$D12),TODAY()),Einstellungen!$F$13:$F$67)))*N(Mitarbeiter!$E12)/IF(Einstellungen!$C$11="7 Tage",7,5),N('Ist-Stunden'!AI12)),MAX(IF(Einstellungen!$C$11="7 Tage",MAX(0,(MIN(DATE(2028,7,0),IF(Mitarbeiter!$D12="",DATE(2028,7,0),Mitarbeiter!$D12),TODAY()))-(MAX(DATE(2028,6,1),Mitarbeiter!$C12))+1),MAX(0,NETWORKDAYS(MAX(DATE(2028,6,1),Mitarbeiter!$C12),MIN(DATE(2028,7,0),IF(Mitarbeiter!$D12="",DATE(2028,7,0),Mitarbeiter!$D12),TODAY()),Einstellungen!$F$13:$F$67)))*N(Mitarbeiter!$E12)/IF(Einstellungen!$C$11="7 Tage",7,5),N('Ist-Stunden'!AI12)+(N(Krankheitstage!BH12)+N(Krankheitstage!BT12))*N($C12))))</f>
        <v/>
      </c>
      <c r="BN12" s="76">
        <f>IF($B12="",0,IF(Einstellungen!$C$10="Ja",MAX(IF(Einstellungen!$C$11="7 Tage",MAX(0,(MIN(DATE(2028,8,0),IF(Mitarbeiter!$D12="",DATE(2028,8,0),Mitarbeiter!$D12),TODAY()))-(MAX(DATE(2028,7,1),Mitarbeiter!$C12))+1),MAX(0,NETWORKDAYS(MAX(DATE(2028,7,1),Mitarbeiter!$C12),MIN(DATE(2028,8,0),IF(Mitarbeiter!$D12="",DATE(2028,8,0),Mitarbeiter!$D12),TODAY()),Einstellungen!$F$13:$F$67)))*N(Mitarbeiter!$E12)/IF(Einstellungen!$C$11="7 Tage",7,5),N('Ist-Stunden'!AJ12)),MAX(IF(Einstellungen!$C$11="7 Tage",MAX(0,(MIN(DATE(2028,8,0),IF(Mitarbeiter!$D12="",DATE(2028,8,0),Mitarbeiter!$D12),TODAY()))-(MAX(DATE(2028,7,1),Mitarbeiter!$C12))+1),MAX(0,NETWORKDAYS(MAX(DATE(2028,7,1),Mitarbeiter!$C12),MIN(DATE(2028,8,0),IF(Mitarbeiter!$D12="",DATE(2028,8,0),Mitarbeiter!$D12),TODAY()),Einstellungen!$F$13:$F$67)))*N(Mitarbeiter!$E12)/IF(Einstellungen!$C$11="7 Tage",7,5),N('Ist-Stunden'!AJ12)+(N(Krankheitstage!BI12)+N(Krankheitstage!BU12))*N($C12))))</f>
        <v/>
      </c>
      <c r="BO12" s="76">
        <f>IF($B12="",0,IF(Einstellungen!$C$10="Ja",MAX(IF(Einstellungen!$C$11="7 Tage",MAX(0,(MIN(DATE(2028,9,0),IF(Mitarbeiter!$D12="",DATE(2028,9,0),Mitarbeiter!$D12),TODAY()))-(MAX(DATE(2028,8,1),Mitarbeiter!$C12))+1),MAX(0,NETWORKDAYS(MAX(DATE(2028,8,1),Mitarbeiter!$C12),MIN(DATE(2028,9,0),IF(Mitarbeiter!$D12="",DATE(2028,9,0),Mitarbeiter!$D12),TODAY()),Einstellungen!$F$13:$F$67)))*N(Mitarbeiter!$E12)/IF(Einstellungen!$C$11="7 Tage",7,5),N('Ist-Stunden'!AK12)),MAX(IF(Einstellungen!$C$11="7 Tage",MAX(0,(MIN(DATE(2028,9,0),IF(Mitarbeiter!$D12="",DATE(2028,9,0),Mitarbeiter!$D12),TODAY()))-(MAX(DATE(2028,8,1),Mitarbeiter!$C12))+1),MAX(0,NETWORKDAYS(MAX(DATE(2028,8,1),Mitarbeiter!$C12),MIN(DATE(2028,9,0),IF(Mitarbeiter!$D12="",DATE(2028,9,0),Mitarbeiter!$D12),TODAY()),Einstellungen!$F$13:$F$67)))*N(Mitarbeiter!$E12)/IF(Einstellungen!$C$11="7 Tage",7,5),N('Ist-Stunden'!AK12)+(N(Krankheitstage!BJ12)+N(Krankheitstage!BV12))*N($C12))))</f>
        <v/>
      </c>
      <c r="BP12" s="76">
        <f>IF($B12="",0,IF(Einstellungen!$C$10="Ja",MAX(IF(Einstellungen!$C$11="7 Tage",MAX(0,(MIN(DATE(2028,10,0),IF(Mitarbeiter!$D12="",DATE(2028,10,0),Mitarbeiter!$D12),TODAY()))-(MAX(DATE(2028,9,1),Mitarbeiter!$C12))+1),MAX(0,NETWORKDAYS(MAX(DATE(2028,9,1),Mitarbeiter!$C12),MIN(DATE(2028,10,0),IF(Mitarbeiter!$D12="",DATE(2028,10,0),Mitarbeiter!$D12),TODAY()),Einstellungen!$F$13:$F$67)))*N(Mitarbeiter!$E12)/IF(Einstellungen!$C$11="7 Tage",7,5),N('Ist-Stunden'!AL12)),MAX(IF(Einstellungen!$C$11="7 Tage",MAX(0,(MIN(DATE(2028,10,0),IF(Mitarbeiter!$D12="",DATE(2028,10,0),Mitarbeiter!$D12),TODAY()))-(MAX(DATE(2028,9,1),Mitarbeiter!$C12))+1),MAX(0,NETWORKDAYS(MAX(DATE(2028,9,1),Mitarbeiter!$C12),MIN(DATE(2028,10,0),IF(Mitarbeiter!$D12="",DATE(2028,10,0),Mitarbeiter!$D12),TODAY()),Einstellungen!$F$13:$F$67)))*N(Mitarbeiter!$E12)/IF(Einstellungen!$C$11="7 Tage",7,5),N('Ist-Stunden'!AL12)+(N(Krankheitstage!BK12)+N(Krankheitstage!BW12))*N($C12))))</f>
        <v/>
      </c>
      <c r="BQ12" s="76">
        <f>IF($B12="",0,IF(Einstellungen!$C$10="Ja",MAX(IF(Einstellungen!$C$11="7 Tage",MAX(0,(MIN(DATE(2028,11,0),IF(Mitarbeiter!$D12="",DATE(2028,11,0),Mitarbeiter!$D12),TODAY()))-(MAX(DATE(2028,10,1),Mitarbeiter!$C12))+1),MAX(0,NETWORKDAYS(MAX(DATE(2028,10,1),Mitarbeiter!$C12),MIN(DATE(2028,11,0),IF(Mitarbeiter!$D12="",DATE(2028,11,0),Mitarbeiter!$D12),TODAY()),Einstellungen!$F$13:$F$67)))*N(Mitarbeiter!$E12)/IF(Einstellungen!$C$11="7 Tage",7,5),N('Ist-Stunden'!AM12)),MAX(IF(Einstellungen!$C$11="7 Tage",MAX(0,(MIN(DATE(2028,11,0),IF(Mitarbeiter!$D12="",DATE(2028,11,0),Mitarbeiter!$D12),TODAY()))-(MAX(DATE(2028,10,1),Mitarbeiter!$C12))+1),MAX(0,NETWORKDAYS(MAX(DATE(2028,10,1),Mitarbeiter!$C12),MIN(DATE(2028,11,0),IF(Mitarbeiter!$D12="",DATE(2028,11,0),Mitarbeiter!$D12),TODAY()),Einstellungen!$F$13:$F$67)))*N(Mitarbeiter!$E12)/IF(Einstellungen!$C$11="7 Tage",7,5),N('Ist-Stunden'!AM12)+(N(Krankheitstage!BL12)+N(Krankheitstage!BX12))*N($C12))))</f>
        <v/>
      </c>
      <c r="BR12" s="76">
        <f>IF($B12="",0,IF(Einstellungen!$C$10="Ja",MAX(IF(Einstellungen!$C$11="7 Tage",MAX(0,(MIN(DATE(2028,12,0),IF(Mitarbeiter!$D12="",DATE(2028,12,0),Mitarbeiter!$D12),TODAY()))-(MAX(DATE(2028,11,1),Mitarbeiter!$C12))+1),MAX(0,NETWORKDAYS(MAX(DATE(2028,11,1),Mitarbeiter!$C12),MIN(DATE(2028,12,0),IF(Mitarbeiter!$D12="",DATE(2028,12,0),Mitarbeiter!$D12),TODAY()),Einstellungen!$F$13:$F$67)))*N(Mitarbeiter!$E12)/IF(Einstellungen!$C$11="7 Tage",7,5),N('Ist-Stunden'!AN12)),MAX(IF(Einstellungen!$C$11="7 Tage",MAX(0,(MIN(DATE(2028,12,0),IF(Mitarbeiter!$D12="",DATE(2028,12,0),Mitarbeiter!$D12),TODAY()))-(MAX(DATE(2028,11,1),Mitarbeiter!$C12))+1),MAX(0,NETWORKDAYS(MAX(DATE(2028,11,1),Mitarbeiter!$C12),MIN(DATE(2028,12,0),IF(Mitarbeiter!$D12="",DATE(2028,12,0),Mitarbeiter!$D12),TODAY()),Einstellungen!$F$13:$F$67)))*N(Mitarbeiter!$E12)/IF(Einstellungen!$C$11="7 Tage",7,5),N('Ist-Stunden'!AN12)+(N(Krankheitstage!BM12)+N(Krankheitstage!BY12))*N($C12))))</f>
        <v/>
      </c>
      <c r="BS12" s="76">
        <f>IF($B12="",0,IF(Einstellungen!$C$10="Ja",MAX(IF(Einstellungen!$C$11="7 Tage",MAX(0,(MIN(DATE(2028,13,0),IF(Mitarbeiter!$D12="",DATE(2028,13,0),Mitarbeiter!$D12),TODAY()))-(MAX(DATE(2028,12,1),Mitarbeiter!$C12))+1),MAX(0,NETWORKDAYS(MAX(DATE(2028,12,1),Mitarbeiter!$C12),MIN(DATE(2028,13,0),IF(Mitarbeiter!$D12="",DATE(2028,13,0),Mitarbeiter!$D12),TODAY()),Einstellungen!$F$13:$F$67)))*N(Mitarbeiter!$E12)/IF(Einstellungen!$C$11="7 Tage",7,5),N('Ist-Stunden'!AO12)),MAX(IF(Einstellungen!$C$11="7 Tage",MAX(0,(MIN(DATE(2028,13,0),IF(Mitarbeiter!$D12="",DATE(2028,13,0),Mitarbeiter!$D12),TODAY()))-(MAX(DATE(2028,12,1),Mitarbeiter!$C12))+1),MAX(0,NETWORKDAYS(MAX(DATE(2028,12,1),Mitarbeiter!$C12),MIN(DATE(2028,13,0),IF(Mitarbeiter!$D12="",DATE(2028,13,0),Mitarbeiter!$D12),TODAY()),Einstellungen!$F$13:$F$67)))*N(Mitarbeiter!$E12)/IF(Einstellungen!$C$11="7 Tage",7,5),N('Ist-Stunden'!AO12)+(N(Krankheitstage!BN12)+N(Krankheitstage!BZ12))*N($C12))))</f>
        <v/>
      </c>
      <c r="BT12" s="76">
        <f>IF($B12="",0,IF(Einstellungen!$C$10="Ja",MAX(IF(Einstellungen!$C$11="7 Tage",MAX(0,(MIN(DATE(2029,2,0),IF(Mitarbeiter!$D12="",DATE(2029,2,0),Mitarbeiter!$D12),TODAY()))-(MAX(DATE(2029,1,1),Mitarbeiter!$C12))+1),MAX(0,NETWORKDAYS(MAX(DATE(2029,1,1),Mitarbeiter!$C12),MIN(DATE(2029,2,0),IF(Mitarbeiter!$D12="",DATE(2029,2,0),Mitarbeiter!$D12),TODAY()),Einstellungen!$F$13:$F$67)))*N(Mitarbeiter!$E12)/IF(Einstellungen!$C$11="7 Tage",7,5),N('Ist-Stunden'!AP12)),MAX(IF(Einstellungen!$C$11="7 Tage",MAX(0,(MIN(DATE(2029,2,0),IF(Mitarbeiter!$D12="",DATE(2029,2,0),Mitarbeiter!$D12),TODAY()))-(MAX(DATE(2029,1,1),Mitarbeiter!$C12))+1),MAX(0,NETWORKDAYS(MAX(DATE(2029,1,1),Mitarbeiter!$C12),MIN(DATE(2029,2,0),IF(Mitarbeiter!$D12="",DATE(2029,2,0),Mitarbeiter!$D12),TODAY()),Einstellungen!$F$13:$F$67)))*N(Mitarbeiter!$E12)/IF(Einstellungen!$C$11="7 Tage",7,5),N('Ist-Stunden'!AP12)+(N(Krankheitstage!CA12)+N(Krankheitstage!CM12))*N($C12))))</f>
        <v/>
      </c>
      <c r="BU12" s="76">
        <f>IF($B12="",0,IF(Einstellungen!$C$10="Ja",MAX(IF(Einstellungen!$C$11="7 Tage",MAX(0,(MIN(DATE(2029,3,0),IF(Mitarbeiter!$D12="",DATE(2029,3,0),Mitarbeiter!$D12),TODAY()))-(MAX(DATE(2029,2,1),Mitarbeiter!$C12))+1),MAX(0,NETWORKDAYS(MAX(DATE(2029,2,1),Mitarbeiter!$C12),MIN(DATE(2029,3,0),IF(Mitarbeiter!$D12="",DATE(2029,3,0),Mitarbeiter!$D12),TODAY()),Einstellungen!$F$13:$F$67)))*N(Mitarbeiter!$E12)/IF(Einstellungen!$C$11="7 Tage",7,5),N('Ist-Stunden'!AQ12)),MAX(IF(Einstellungen!$C$11="7 Tage",MAX(0,(MIN(DATE(2029,3,0),IF(Mitarbeiter!$D12="",DATE(2029,3,0),Mitarbeiter!$D12),TODAY()))-(MAX(DATE(2029,2,1),Mitarbeiter!$C12))+1),MAX(0,NETWORKDAYS(MAX(DATE(2029,2,1),Mitarbeiter!$C12),MIN(DATE(2029,3,0),IF(Mitarbeiter!$D12="",DATE(2029,3,0),Mitarbeiter!$D12),TODAY()),Einstellungen!$F$13:$F$67)))*N(Mitarbeiter!$E12)/IF(Einstellungen!$C$11="7 Tage",7,5),N('Ist-Stunden'!AQ12)+(N(Krankheitstage!CB12)+N(Krankheitstage!CN12))*N($C12))))</f>
        <v/>
      </c>
      <c r="BV12" s="76">
        <f>IF($B12="",0,IF(Einstellungen!$C$10="Ja",MAX(IF(Einstellungen!$C$11="7 Tage",MAX(0,(MIN(DATE(2029,4,0),IF(Mitarbeiter!$D12="",DATE(2029,4,0),Mitarbeiter!$D12),TODAY()))-(MAX(DATE(2029,3,1),Mitarbeiter!$C12))+1),MAX(0,NETWORKDAYS(MAX(DATE(2029,3,1),Mitarbeiter!$C12),MIN(DATE(2029,4,0),IF(Mitarbeiter!$D12="",DATE(2029,4,0),Mitarbeiter!$D12),TODAY()),Einstellungen!$F$13:$F$67)))*N(Mitarbeiter!$E12)/IF(Einstellungen!$C$11="7 Tage",7,5),N('Ist-Stunden'!AR12)),MAX(IF(Einstellungen!$C$11="7 Tage",MAX(0,(MIN(DATE(2029,4,0),IF(Mitarbeiter!$D12="",DATE(2029,4,0),Mitarbeiter!$D12),TODAY()))-(MAX(DATE(2029,3,1),Mitarbeiter!$C12))+1),MAX(0,NETWORKDAYS(MAX(DATE(2029,3,1),Mitarbeiter!$C12),MIN(DATE(2029,4,0),IF(Mitarbeiter!$D12="",DATE(2029,4,0),Mitarbeiter!$D12),TODAY()),Einstellungen!$F$13:$F$67)))*N(Mitarbeiter!$E12)/IF(Einstellungen!$C$11="7 Tage",7,5),N('Ist-Stunden'!AR12)+(N(Krankheitstage!CC12)+N(Krankheitstage!CO12))*N($C12))))</f>
        <v/>
      </c>
      <c r="BW12" s="76">
        <f>IF($B12="",0,IF(Einstellungen!$C$10="Ja",MAX(IF(Einstellungen!$C$11="7 Tage",MAX(0,(MIN(DATE(2029,5,0),IF(Mitarbeiter!$D12="",DATE(2029,5,0),Mitarbeiter!$D12),TODAY()))-(MAX(DATE(2029,4,1),Mitarbeiter!$C12))+1),MAX(0,NETWORKDAYS(MAX(DATE(2029,4,1),Mitarbeiter!$C12),MIN(DATE(2029,5,0),IF(Mitarbeiter!$D12="",DATE(2029,5,0),Mitarbeiter!$D12),TODAY()),Einstellungen!$F$13:$F$67)))*N(Mitarbeiter!$E12)/IF(Einstellungen!$C$11="7 Tage",7,5),N('Ist-Stunden'!AS12)),MAX(IF(Einstellungen!$C$11="7 Tage",MAX(0,(MIN(DATE(2029,5,0),IF(Mitarbeiter!$D12="",DATE(2029,5,0),Mitarbeiter!$D12),TODAY()))-(MAX(DATE(2029,4,1),Mitarbeiter!$C12))+1),MAX(0,NETWORKDAYS(MAX(DATE(2029,4,1),Mitarbeiter!$C12),MIN(DATE(2029,5,0),IF(Mitarbeiter!$D12="",DATE(2029,5,0),Mitarbeiter!$D12),TODAY()),Einstellungen!$F$13:$F$67)))*N(Mitarbeiter!$E12)/IF(Einstellungen!$C$11="7 Tage",7,5),N('Ist-Stunden'!AS12)+(N(Krankheitstage!CD12)+N(Krankheitstage!CP12))*N($C12))))</f>
        <v/>
      </c>
      <c r="BX12" s="76">
        <f>IF($B12="",0,IF(Einstellungen!$C$10="Ja",MAX(IF(Einstellungen!$C$11="7 Tage",MAX(0,(MIN(DATE(2029,6,0),IF(Mitarbeiter!$D12="",DATE(2029,6,0),Mitarbeiter!$D12),TODAY()))-(MAX(DATE(2029,5,1),Mitarbeiter!$C12))+1),MAX(0,NETWORKDAYS(MAX(DATE(2029,5,1),Mitarbeiter!$C12),MIN(DATE(2029,6,0),IF(Mitarbeiter!$D12="",DATE(2029,6,0),Mitarbeiter!$D12),TODAY()),Einstellungen!$F$13:$F$67)))*N(Mitarbeiter!$E12)/IF(Einstellungen!$C$11="7 Tage",7,5),N('Ist-Stunden'!AT12)),MAX(IF(Einstellungen!$C$11="7 Tage",MAX(0,(MIN(DATE(2029,6,0),IF(Mitarbeiter!$D12="",DATE(2029,6,0),Mitarbeiter!$D12),TODAY()))-(MAX(DATE(2029,5,1),Mitarbeiter!$C12))+1),MAX(0,NETWORKDAYS(MAX(DATE(2029,5,1),Mitarbeiter!$C12),MIN(DATE(2029,6,0),IF(Mitarbeiter!$D12="",DATE(2029,6,0),Mitarbeiter!$D12),TODAY()),Einstellungen!$F$13:$F$67)))*N(Mitarbeiter!$E12)/IF(Einstellungen!$C$11="7 Tage",7,5),N('Ist-Stunden'!AT12)+(N(Krankheitstage!CE12)+N(Krankheitstage!CQ12))*N($C12))))</f>
        <v/>
      </c>
      <c r="BY12" s="76">
        <f>IF($B12="",0,IF(Einstellungen!$C$10="Ja",MAX(IF(Einstellungen!$C$11="7 Tage",MAX(0,(MIN(DATE(2029,7,0),IF(Mitarbeiter!$D12="",DATE(2029,7,0),Mitarbeiter!$D12),TODAY()))-(MAX(DATE(2029,6,1),Mitarbeiter!$C12))+1),MAX(0,NETWORKDAYS(MAX(DATE(2029,6,1),Mitarbeiter!$C12),MIN(DATE(2029,7,0),IF(Mitarbeiter!$D12="",DATE(2029,7,0),Mitarbeiter!$D12),TODAY()),Einstellungen!$F$13:$F$67)))*N(Mitarbeiter!$E12)/IF(Einstellungen!$C$11="7 Tage",7,5),N('Ist-Stunden'!AU12)),MAX(IF(Einstellungen!$C$11="7 Tage",MAX(0,(MIN(DATE(2029,7,0),IF(Mitarbeiter!$D12="",DATE(2029,7,0),Mitarbeiter!$D12),TODAY()))-(MAX(DATE(2029,6,1),Mitarbeiter!$C12))+1),MAX(0,NETWORKDAYS(MAX(DATE(2029,6,1),Mitarbeiter!$C12),MIN(DATE(2029,7,0),IF(Mitarbeiter!$D12="",DATE(2029,7,0),Mitarbeiter!$D12),TODAY()),Einstellungen!$F$13:$F$67)))*N(Mitarbeiter!$E12)/IF(Einstellungen!$C$11="7 Tage",7,5),N('Ist-Stunden'!AU12)+(N(Krankheitstage!CF12)+N(Krankheitstage!CR12))*N($C12))))</f>
        <v/>
      </c>
      <c r="BZ12" s="76">
        <f>IF($B12="",0,IF(Einstellungen!$C$10="Ja",MAX(IF(Einstellungen!$C$11="7 Tage",MAX(0,(MIN(DATE(2029,8,0),IF(Mitarbeiter!$D12="",DATE(2029,8,0),Mitarbeiter!$D12),TODAY()))-(MAX(DATE(2029,7,1),Mitarbeiter!$C12))+1),MAX(0,NETWORKDAYS(MAX(DATE(2029,7,1),Mitarbeiter!$C12),MIN(DATE(2029,8,0),IF(Mitarbeiter!$D12="",DATE(2029,8,0),Mitarbeiter!$D12),TODAY()),Einstellungen!$F$13:$F$67)))*N(Mitarbeiter!$E12)/IF(Einstellungen!$C$11="7 Tage",7,5),N('Ist-Stunden'!AV12)),MAX(IF(Einstellungen!$C$11="7 Tage",MAX(0,(MIN(DATE(2029,8,0),IF(Mitarbeiter!$D12="",DATE(2029,8,0),Mitarbeiter!$D12),TODAY()))-(MAX(DATE(2029,7,1),Mitarbeiter!$C12))+1),MAX(0,NETWORKDAYS(MAX(DATE(2029,7,1),Mitarbeiter!$C12),MIN(DATE(2029,8,0),IF(Mitarbeiter!$D12="",DATE(2029,8,0),Mitarbeiter!$D12),TODAY()),Einstellungen!$F$13:$F$67)))*N(Mitarbeiter!$E12)/IF(Einstellungen!$C$11="7 Tage",7,5),N('Ist-Stunden'!AV12)+(N(Krankheitstage!CG12)+N(Krankheitstage!CS12))*N($C12))))</f>
        <v/>
      </c>
      <c r="CA12" s="76">
        <f>IF($B12="",0,IF(Einstellungen!$C$10="Ja",MAX(IF(Einstellungen!$C$11="7 Tage",MAX(0,(MIN(DATE(2029,9,0),IF(Mitarbeiter!$D12="",DATE(2029,9,0),Mitarbeiter!$D12),TODAY()))-(MAX(DATE(2029,8,1),Mitarbeiter!$C12))+1),MAX(0,NETWORKDAYS(MAX(DATE(2029,8,1),Mitarbeiter!$C12),MIN(DATE(2029,9,0),IF(Mitarbeiter!$D12="",DATE(2029,9,0),Mitarbeiter!$D12),TODAY()),Einstellungen!$F$13:$F$67)))*N(Mitarbeiter!$E12)/IF(Einstellungen!$C$11="7 Tage",7,5),N('Ist-Stunden'!AW12)),MAX(IF(Einstellungen!$C$11="7 Tage",MAX(0,(MIN(DATE(2029,9,0),IF(Mitarbeiter!$D12="",DATE(2029,9,0),Mitarbeiter!$D12),TODAY()))-(MAX(DATE(2029,8,1),Mitarbeiter!$C12))+1),MAX(0,NETWORKDAYS(MAX(DATE(2029,8,1),Mitarbeiter!$C12),MIN(DATE(2029,9,0),IF(Mitarbeiter!$D12="",DATE(2029,9,0),Mitarbeiter!$D12),TODAY()),Einstellungen!$F$13:$F$67)))*N(Mitarbeiter!$E12)/IF(Einstellungen!$C$11="7 Tage",7,5),N('Ist-Stunden'!AW12)+(N(Krankheitstage!CH12)+N(Krankheitstage!CT12))*N($C12))))</f>
        <v/>
      </c>
      <c r="CB12" s="76">
        <f>IF($B12="",0,IF(Einstellungen!$C$10="Ja",MAX(IF(Einstellungen!$C$11="7 Tage",MAX(0,(MIN(DATE(2029,10,0),IF(Mitarbeiter!$D12="",DATE(2029,10,0),Mitarbeiter!$D12),TODAY()))-(MAX(DATE(2029,9,1),Mitarbeiter!$C12))+1),MAX(0,NETWORKDAYS(MAX(DATE(2029,9,1),Mitarbeiter!$C12),MIN(DATE(2029,10,0),IF(Mitarbeiter!$D12="",DATE(2029,10,0),Mitarbeiter!$D12),TODAY()),Einstellungen!$F$13:$F$67)))*N(Mitarbeiter!$E12)/IF(Einstellungen!$C$11="7 Tage",7,5),N('Ist-Stunden'!AX12)),MAX(IF(Einstellungen!$C$11="7 Tage",MAX(0,(MIN(DATE(2029,10,0),IF(Mitarbeiter!$D12="",DATE(2029,10,0),Mitarbeiter!$D12),TODAY()))-(MAX(DATE(2029,9,1),Mitarbeiter!$C12))+1),MAX(0,NETWORKDAYS(MAX(DATE(2029,9,1),Mitarbeiter!$C12),MIN(DATE(2029,10,0),IF(Mitarbeiter!$D12="",DATE(2029,10,0),Mitarbeiter!$D12),TODAY()),Einstellungen!$F$13:$F$67)))*N(Mitarbeiter!$E12)/IF(Einstellungen!$C$11="7 Tage",7,5),N('Ist-Stunden'!AX12)+(N(Krankheitstage!CI12)+N(Krankheitstage!CU12))*N($C12))))</f>
        <v/>
      </c>
      <c r="CC12" s="76">
        <f>IF($B12="",0,IF(Einstellungen!$C$10="Ja",MAX(IF(Einstellungen!$C$11="7 Tage",MAX(0,(MIN(DATE(2029,11,0),IF(Mitarbeiter!$D12="",DATE(2029,11,0),Mitarbeiter!$D12),TODAY()))-(MAX(DATE(2029,10,1),Mitarbeiter!$C12))+1),MAX(0,NETWORKDAYS(MAX(DATE(2029,10,1),Mitarbeiter!$C12),MIN(DATE(2029,11,0),IF(Mitarbeiter!$D12="",DATE(2029,11,0),Mitarbeiter!$D12),TODAY()),Einstellungen!$F$13:$F$67)))*N(Mitarbeiter!$E12)/IF(Einstellungen!$C$11="7 Tage",7,5),N('Ist-Stunden'!AY12)),MAX(IF(Einstellungen!$C$11="7 Tage",MAX(0,(MIN(DATE(2029,11,0),IF(Mitarbeiter!$D12="",DATE(2029,11,0),Mitarbeiter!$D12),TODAY()))-(MAX(DATE(2029,10,1),Mitarbeiter!$C12))+1),MAX(0,NETWORKDAYS(MAX(DATE(2029,10,1),Mitarbeiter!$C12),MIN(DATE(2029,11,0),IF(Mitarbeiter!$D12="",DATE(2029,11,0),Mitarbeiter!$D12),TODAY()),Einstellungen!$F$13:$F$67)))*N(Mitarbeiter!$E12)/IF(Einstellungen!$C$11="7 Tage",7,5),N('Ist-Stunden'!AY12)+(N(Krankheitstage!CJ12)+N(Krankheitstage!CV12))*N($C12))))</f>
        <v/>
      </c>
      <c r="CD12" s="76">
        <f>IF($B12="",0,IF(Einstellungen!$C$10="Ja",MAX(IF(Einstellungen!$C$11="7 Tage",MAX(0,(MIN(DATE(2029,12,0),IF(Mitarbeiter!$D12="",DATE(2029,12,0),Mitarbeiter!$D12),TODAY()))-(MAX(DATE(2029,11,1),Mitarbeiter!$C12))+1),MAX(0,NETWORKDAYS(MAX(DATE(2029,11,1),Mitarbeiter!$C12),MIN(DATE(2029,12,0),IF(Mitarbeiter!$D12="",DATE(2029,12,0),Mitarbeiter!$D12),TODAY()),Einstellungen!$F$13:$F$67)))*N(Mitarbeiter!$E12)/IF(Einstellungen!$C$11="7 Tage",7,5),N('Ist-Stunden'!AZ12)),MAX(IF(Einstellungen!$C$11="7 Tage",MAX(0,(MIN(DATE(2029,12,0),IF(Mitarbeiter!$D12="",DATE(2029,12,0),Mitarbeiter!$D12),TODAY()))-(MAX(DATE(2029,11,1),Mitarbeiter!$C12))+1),MAX(0,NETWORKDAYS(MAX(DATE(2029,11,1),Mitarbeiter!$C12),MIN(DATE(2029,12,0),IF(Mitarbeiter!$D12="",DATE(2029,12,0),Mitarbeiter!$D12),TODAY()),Einstellungen!$F$13:$F$67)))*N(Mitarbeiter!$E12)/IF(Einstellungen!$C$11="7 Tage",7,5),N('Ist-Stunden'!AZ12)+(N(Krankheitstage!CK12)+N(Krankheitstage!CW12))*N($C12))))</f>
        <v/>
      </c>
      <c r="CE12" s="76">
        <f>IF($B12="",0,IF(Einstellungen!$C$10="Ja",MAX(IF(Einstellungen!$C$11="7 Tage",MAX(0,(MIN(DATE(2029,13,0),IF(Mitarbeiter!$D12="",DATE(2029,13,0),Mitarbeiter!$D12),TODAY()))-(MAX(DATE(2029,12,1),Mitarbeiter!$C12))+1),MAX(0,NETWORKDAYS(MAX(DATE(2029,12,1),Mitarbeiter!$C12),MIN(DATE(2029,13,0),IF(Mitarbeiter!$D12="",DATE(2029,13,0),Mitarbeiter!$D12),TODAY()),Einstellungen!$F$13:$F$67)))*N(Mitarbeiter!$E12)/IF(Einstellungen!$C$11="7 Tage",7,5),N('Ist-Stunden'!BA12)),MAX(IF(Einstellungen!$C$11="7 Tage",MAX(0,(MIN(DATE(2029,13,0),IF(Mitarbeiter!$D12="",DATE(2029,13,0),Mitarbeiter!$D12),TODAY()))-(MAX(DATE(2029,12,1),Mitarbeiter!$C12))+1),MAX(0,NETWORKDAYS(MAX(DATE(2029,12,1),Mitarbeiter!$C12),MIN(DATE(2029,13,0),IF(Mitarbeiter!$D12="",DATE(2029,13,0),Mitarbeiter!$D12),TODAY()),Einstellungen!$F$13:$F$67)))*N(Mitarbeiter!$E12)/IF(Einstellungen!$C$11="7 Tage",7,5),N('Ist-Stunden'!BA12)+(N(Krankheitstage!CL12)+N(Krankheitstage!CX12))*N($C12))))</f>
        <v/>
      </c>
      <c r="CF12" s="76">
        <f>IF($B12="",0,IF(Einstellungen!$C$10="Ja",MAX(IF(Einstellungen!$C$11="7 Tage",MAX(0,(MIN(DATE(2030,2,0),IF(Mitarbeiter!$D12="",DATE(2030,2,0),Mitarbeiter!$D12),TODAY()))-(MAX(DATE(2030,1,1),Mitarbeiter!$C12))+1),MAX(0,NETWORKDAYS(MAX(DATE(2030,1,1),Mitarbeiter!$C12),MIN(DATE(2030,2,0),IF(Mitarbeiter!$D12="",DATE(2030,2,0),Mitarbeiter!$D12),TODAY()),Einstellungen!$F$13:$F$67)))*N(Mitarbeiter!$E12)/IF(Einstellungen!$C$11="7 Tage",7,5),N('Ist-Stunden'!BB12)),MAX(IF(Einstellungen!$C$11="7 Tage",MAX(0,(MIN(DATE(2030,2,0),IF(Mitarbeiter!$D12="",DATE(2030,2,0),Mitarbeiter!$D12),TODAY()))-(MAX(DATE(2030,1,1),Mitarbeiter!$C12))+1),MAX(0,NETWORKDAYS(MAX(DATE(2030,1,1),Mitarbeiter!$C12),MIN(DATE(2030,2,0),IF(Mitarbeiter!$D12="",DATE(2030,2,0),Mitarbeiter!$D12),TODAY()),Einstellungen!$F$13:$F$67)))*N(Mitarbeiter!$E12)/IF(Einstellungen!$C$11="7 Tage",7,5),N('Ist-Stunden'!BB12)+(N(Krankheitstage!CY12)+N(Krankheitstage!DK12))*N($C12))))</f>
        <v/>
      </c>
      <c r="CG12" s="76">
        <f>IF($B12="",0,IF(Einstellungen!$C$10="Ja",MAX(IF(Einstellungen!$C$11="7 Tage",MAX(0,(MIN(DATE(2030,3,0),IF(Mitarbeiter!$D12="",DATE(2030,3,0),Mitarbeiter!$D12),TODAY()))-(MAX(DATE(2030,2,1),Mitarbeiter!$C12))+1),MAX(0,NETWORKDAYS(MAX(DATE(2030,2,1),Mitarbeiter!$C12),MIN(DATE(2030,3,0),IF(Mitarbeiter!$D12="",DATE(2030,3,0),Mitarbeiter!$D12),TODAY()),Einstellungen!$F$13:$F$67)))*N(Mitarbeiter!$E12)/IF(Einstellungen!$C$11="7 Tage",7,5),N('Ist-Stunden'!BC12)),MAX(IF(Einstellungen!$C$11="7 Tage",MAX(0,(MIN(DATE(2030,3,0),IF(Mitarbeiter!$D12="",DATE(2030,3,0),Mitarbeiter!$D12),TODAY()))-(MAX(DATE(2030,2,1),Mitarbeiter!$C12))+1),MAX(0,NETWORKDAYS(MAX(DATE(2030,2,1),Mitarbeiter!$C12),MIN(DATE(2030,3,0),IF(Mitarbeiter!$D12="",DATE(2030,3,0),Mitarbeiter!$D12),TODAY()),Einstellungen!$F$13:$F$67)))*N(Mitarbeiter!$E12)/IF(Einstellungen!$C$11="7 Tage",7,5),N('Ist-Stunden'!BC12)+(N(Krankheitstage!CZ12)+N(Krankheitstage!DL12))*N($C12))))</f>
        <v/>
      </c>
      <c r="CH12" s="76">
        <f>IF($B12="",0,IF(Einstellungen!$C$10="Ja",MAX(IF(Einstellungen!$C$11="7 Tage",MAX(0,(MIN(DATE(2030,4,0),IF(Mitarbeiter!$D12="",DATE(2030,4,0),Mitarbeiter!$D12),TODAY()))-(MAX(DATE(2030,3,1),Mitarbeiter!$C12))+1),MAX(0,NETWORKDAYS(MAX(DATE(2030,3,1),Mitarbeiter!$C12),MIN(DATE(2030,4,0),IF(Mitarbeiter!$D12="",DATE(2030,4,0),Mitarbeiter!$D12),TODAY()),Einstellungen!$F$13:$F$67)))*N(Mitarbeiter!$E12)/IF(Einstellungen!$C$11="7 Tage",7,5),N('Ist-Stunden'!BD12)),MAX(IF(Einstellungen!$C$11="7 Tage",MAX(0,(MIN(DATE(2030,4,0),IF(Mitarbeiter!$D12="",DATE(2030,4,0),Mitarbeiter!$D12),TODAY()))-(MAX(DATE(2030,3,1),Mitarbeiter!$C12))+1),MAX(0,NETWORKDAYS(MAX(DATE(2030,3,1),Mitarbeiter!$C12),MIN(DATE(2030,4,0),IF(Mitarbeiter!$D12="",DATE(2030,4,0),Mitarbeiter!$D12),TODAY()),Einstellungen!$F$13:$F$67)))*N(Mitarbeiter!$E12)/IF(Einstellungen!$C$11="7 Tage",7,5),N('Ist-Stunden'!BD12)+(N(Krankheitstage!DA12)+N(Krankheitstage!DM12))*N($C12))))</f>
        <v/>
      </c>
      <c r="CI12" s="76">
        <f>IF($B12="",0,IF(Einstellungen!$C$10="Ja",MAX(IF(Einstellungen!$C$11="7 Tage",MAX(0,(MIN(DATE(2030,5,0),IF(Mitarbeiter!$D12="",DATE(2030,5,0),Mitarbeiter!$D12),TODAY()))-(MAX(DATE(2030,4,1),Mitarbeiter!$C12))+1),MAX(0,NETWORKDAYS(MAX(DATE(2030,4,1),Mitarbeiter!$C12),MIN(DATE(2030,5,0),IF(Mitarbeiter!$D12="",DATE(2030,5,0),Mitarbeiter!$D12),TODAY()),Einstellungen!$F$13:$F$67)))*N(Mitarbeiter!$E12)/IF(Einstellungen!$C$11="7 Tage",7,5),N('Ist-Stunden'!BE12)),MAX(IF(Einstellungen!$C$11="7 Tage",MAX(0,(MIN(DATE(2030,5,0),IF(Mitarbeiter!$D12="",DATE(2030,5,0),Mitarbeiter!$D12),TODAY()))-(MAX(DATE(2030,4,1),Mitarbeiter!$C12))+1),MAX(0,NETWORKDAYS(MAX(DATE(2030,4,1),Mitarbeiter!$C12),MIN(DATE(2030,5,0),IF(Mitarbeiter!$D12="",DATE(2030,5,0),Mitarbeiter!$D12),TODAY()),Einstellungen!$F$13:$F$67)))*N(Mitarbeiter!$E12)/IF(Einstellungen!$C$11="7 Tage",7,5),N('Ist-Stunden'!BE12)+(N(Krankheitstage!DB12)+N(Krankheitstage!DN12))*N($C12))))</f>
        <v/>
      </c>
      <c r="CJ12" s="76">
        <f>IF($B12="",0,IF(Einstellungen!$C$10="Ja",MAX(IF(Einstellungen!$C$11="7 Tage",MAX(0,(MIN(DATE(2030,6,0),IF(Mitarbeiter!$D12="",DATE(2030,6,0),Mitarbeiter!$D12),TODAY()))-(MAX(DATE(2030,5,1),Mitarbeiter!$C12))+1),MAX(0,NETWORKDAYS(MAX(DATE(2030,5,1),Mitarbeiter!$C12),MIN(DATE(2030,6,0),IF(Mitarbeiter!$D12="",DATE(2030,6,0),Mitarbeiter!$D12),TODAY()),Einstellungen!$F$13:$F$67)))*N(Mitarbeiter!$E12)/IF(Einstellungen!$C$11="7 Tage",7,5),N('Ist-Stunden'!BF12)),MAX(IF(Einstellungen!$C$11="7 Tage",MAX(0,(MIN(DATE(2030,6,0),IF(Mitarbeiter!$D12="",DATE(2030,6,0),Mitarbeiter!$D12),TODAY()))-(MAX(DATE(2030,5,1),Mitarbeiter!$C12))+1),MAX(0,NETWORKDAYS(MAX(DATE(2030,5,1),Mitarbeiter!$C12),MIN(DATE(2030,6,0),IF(Mitarbeiter!$D12="",DATE(2030,6,0),Mitarbeiter!$D12),TODAY()),Einstellungen!$F$13:$F$67)))*N(Mitarbeiter!$E12)/IF(Einstellungen!$C$11="7 Tage",7,5),N('Ist-Stunden'!BF12)+(N(Krankheitstage!DC12)+N(Krankheitstage!DO12))*N($C12))))</f>
        <v/>
      </c>
      <c r="CK12" s="76">
        <f>IF($B12="",0,IF(Einstellungen!$C$10="Ja",MAX(IF(Einstellungen!$C$11="7 Tage",MAX(0,(MIN(DATE(2030,7,0),IF(Mitarbeiter!$D12="",DATE(2030,7,0),Mitarbeiter!$D12),TODAY()))-(MAX(DATE(2030,6,1),Mitarbeiter!$C12))+1),MAX(0,NETWORKDAYS(MAX(DATE(2030,6,1),Mitarbeiter!$C12),MIN(DATE(2030,7,0),IF(Mitarbeiter!$D12="",DATE(2030,7,0),Mitarbeiter!$D12),TODAY()),Einstellungen!$F$13:$F$67)))*N(Mitarbeiter!$E12)/IF(Einstellungen!$C$11="7 Tage",7,5),N('Ist-Stunden'!BG12)),MAX(IF(Einstellungen!$C$11="7 Tage",MAX(0,(MIN(DATE(2030,7,0),IF(Mitarbeiter!$D12="",DATE(2030,7,0),Mitarbeiter!$D12),TODAY()))-(MAX(DATE(2030,6,1),Mitarbeiter!$C12))+1),MAX(0,NETWORKDAYS(MAX(DATE(2030,6,1),Mitarbeiter!$C12),MIN(DATE(2030,7,0),IF(Mitarbeiter!$D12="",DATE(2030,7,0),Mitarbeiter!$D12),TODAY()),Einstellungen!$F$13:$F$67)))*N(Mitarbeiter!$E12)/IF(Einstellungen!$C$11="7 Tage",7,5),N('Ist-Stunden'!BG12)+(N(Krankheitstage!DD12)+N(Krankheitstage!DP12))*N($C12))))</f>
        <v/>
      </c>
      <c r="CL12" s="76">
        <f>IF($B12="",0,IF(Einstellungen!$C$10="Ja",MAX(IF(Einstellungen!$C$11="7 Tage",MAX(0,(MIN(DATE(2030,8,0),IF(Mitarbeiter!$D12="",DATE(2030,8,0),Mitarbeiter!$D12),TODAY()))-(MAX(DATE(2030,7,1),Mitarbeiter!$C12))+1),MAX(0,NETWORKDAYS(MAX(DATE(2030,7,1),Mitarbeiter!$C12),MIN(DATE(2030,8,0),IF(Mitarbeiter!$D12="",DATE(2030,8,0),Mitarbeiter!$D12),TODAY()),Einstellungen!$F$13:$F$67)))*N(Mitarbeiter!$E12)/IF(Einstellungen!$C$11="7 Tage",7,5),N('Ist-Stunden'!BH12)),MAX(IF(Einstellungen!$C$11="7 Tage",MAX(0,(MIN(DATE(2030,8,0),IF(Mitarbeiter!$D12="",DATE(2030,8,0),Mitarbeiter!$D12),TODAY()))-(MAX(DATE(2030,7,1),Mitarbeiter!$C12))+1),MAX(0,NETWORKDAYS(MAX(DATE(2030,7,1),Mitarbeiter!$C12),MIN(DATE(2030,8,0),IF(Mitarbeiter!$D12="",DATE(2030,8,0),Mitarbeiter!$D12),TODAY()),Einstellungen!$F$13:$F$67)))*N(Mitarbeiter!$E12)/IF(Einstellungen!$C$11="7 Tage",7,5),N('Ist-Stunden'!BH12)+(N(Krankheitstage!DE12)+N(Krankheitstage!DQ12))*N($C12))))</f>
        <v/>
      </c>
      <c r="CM12" s="76">
        <f>IF($B12="",0,IF(Einstellungen!$C$10="Ja",MAX(IF(Einstellungen!$C$11="7 Tage",MAX(0,(MIN(DATE(2030,9,0),IF(Mitarbeiter!$D12="",DATE(2030,9,0),Mitarbeiter!$D12),TODAY()))-(MAX(DATE(2030,8,1),Mitarbeiter!$C12))+1),MAX(0,NETWORKDAYS(MAX(DATE(2030,8,1),Mitarbeiter!$C12),MIN(DATE(2030,9,0),IF(Mitarbeiter!$D12="",DATE(2030,9,0),Mitarbeiter!$D12),TODAY()),Einstellungen!$F$13:$F$67)))*N(Mitarbeiter!$E12)/IF(Einstellungen!$C$11="7 Tage",7,5),N('Ist-Stunden'!BI12)),MAX(IF(Einstellungen!$C$11="7 Tage",MAX(0,(MIN(DATE(2030,9,0),IF(Mitarbeiter!$D12="",DATE(2030,9,0),Mitarbeiter!$D12),TODAY()))-(MAX(DATE(2030,8,1),Mitarbeiter!$C12))+1),MAX(0,NETWORKDAYS(MAX(DATE(2030,8,1),Mitarbeiter!$C12),MIN(DATE(2030,9,0),IF(Mitarbeiter!$D12="",DATE(2030,9,0),Mitarbeiter!$D12),TODAY()),Einstellungen!$F$13:$F$67)))*N(Mitarbeiter!$E12)/IF(Einstellungen!$C$11="7 Tage",7,5),N('Ist-Stunden'!BI12)+(N(Krankheitstage!DF12)+N(Krankheitstage!DR12))*N($C12))))</f>
        <v/>
      </c>
      <c r="CN12" s="76">
        <f>IF($B12="",0,IF(Einstellungen!$C$10="Ja",MAX(IF(Einstellungen!$C$11="7 Tage",MAX(0,(MIN(DATE(2030,10,0),IF(Mitarbeiter!$D12="",DATE(2030,10,0),Mitarbeiter!$D12),TODAY()))-(MAX(DATE(2030,9,1),Mitarbeiter!$C12))+1),MAX(0,NETWORKDAYS(MAX(DATE(2030,9,1),Mitarbeiter!$C12),MIN(DATE(2030,10,0),IF(Mitarbeiter!$D12="",DATE(2030,10,0),Mitarbeiter!$D12),TODAY()),Einstellungen!$F$13:$F$67)))*N(Mitarbeiter!$E12)/IF(Einstellungen!$C$11="7 Tage",7,5),N('Ist-Stunden'!BJ12)),MAX(IF(Einstellungen!$C$11="7 Tage",MAX(0,(MIN(DATE(2030,10,0),IF(Mitarbeiter!$D12="",DATE(2030,10,0),Mitarbeiter!$D12),TODAY()))-(MAX(DATE(2030,9,1),Mitarbeiter!$C12))+1),MAX(0,NETWORKDAYS(MAX(DATE(2030,9,1),Mitarbeiter!$C12),MIN(DATE(2030,10,0),IF(Mitarbeiter!$D12="",DATE(2030,10,0),Mitarbeiter!$D12),TODAY()),Einstellungen!$F$13:$F$67)))*N(Mitarbeiter!$E12)/IF(Einstellungen!$C$11="7 Tage",7,5),N('Ist-Stunden'!BJ12)+(N(Krankheitstage!DG12)+N(Krankheitstage!DS12))*N($C12))))</f>
        <v/>
      </c>
      <c r="CO12" s="76">
        <f>IF($B12="",0,IF(Einstellungen!$C$10="Ja",MAX(IF(Einstellungen!$C$11="7 Tage",MAX(0,(MIN(DATE(2030,11,0),IF(Mitarbeiter!$D12="",DATE(2030,11,0),Mitarbeiter!$D12),TODAY()))-(MAX(DATE(2030,10,1),Mitarbeiter!$C12))+1),MAX(0,NETWORKDAYS(MAX(DATE(2030,10,1),Mitarbeiter!$C12),MIN(DATE(2030,11,0),IF(Mitarbeiter!$D12="",DATE(2030,11,0),Mitarbeiter!$D12),TODAY()),Einstellungen!$F$13:$F$67)))*N(Mitarbeiter!$E12)/IF(Einstellungen!$C$11="7 Tage",7,5),N('Ist-Stunden'!BK12)),MAX(IF(Einstellungen!$C$11="7 Tage",MAX(0,(MIN(DATE(2030,11,0),IF(Mitarbeiter!$D12="",DATE(2030,11,0),Mitarbeiter!$D12),TODAY()))-(MAX(DATE(2030,10,1),Mitarbeiter!$C12))+1),MAX(0,NETWORKDAYS(MAX(DATE(2030,10,1),Mitarbeiter!$C12),MIN(DATE(2030,11,0),IF(Mitarbeiter!$D12="",DATE(2030,11,0),Mitarbeiter!$D12),TODAY()),Einstellungen!$F$13:$F$67)))*N(Mitarbeiter!$E12)/IF(Einstellungen!$C$11="7 Tage",7,5),N('Ist-Stunden'!BK12)+(N(Krankheitstage!DH12)+N(Krankheitstage!DT12))*N($C12))))</f>
        <v/>
      </c>
      <c r="CP12" s="76">
        <f>IF($B12="",0,IF(Einstellungen!$C$10="Ja",MAX(IF(Einstellungen!$C$11="7 Tage",MAX(0,(MIN(DATE(2030,12,0),IF(Mitarbeiter!$D12="",DATE(2030,12,0),Mitarbeiter!$D12),TODAY()))-(MAX(DATE(2030,11,1),Mitarbeiter!$C12))+1),MAX(0,NETWORKDAYS(MAX(DATE(2030,11,1),Mitarbeiter!$C12),MIN(DATE(2030,12,0),IF(Mitarbeiter!$D12="",DATE(2030,12,0),Mitarbeiter!$D12),TODAY()),Einstellungen!$F$13:$F$67)))*N(Mitarbeiter!$E12)/IF(Einstellungen!$C$11="7 Tage",7,5),N('Ist-Stunden'!BL12)),MAX(IF(Einstellungen!$C$11="7 Tage",MAX(0,(MIN(DATE(2030,12,0),IF(Mitarbeiter!$D12="",DATE(2030,12,0),Mitarbeiter!$D12),TODAY()))-(MAX(DATE(2030,11,1),Mitarbeiter!$C12))+1),MAX(0,NETWORKDAYS(MAX(DATE(2030,11,1),Mitarbeiter!$C12),MIN(DATE(2030,12,0),IF(Mitarbeiter!$D12="",DATE(2030,12,0),Mitarbeiter!$D12),TODAY()),Einstellungen!$F$13:$F$67)))*N(Mitarbeiter!$E12)/IF(Einstellungen!$C$11="7 Tage",7,5),N('Ist-Stunden'!BL12)+(N(Krankheitstage!DI12)+N(Krankheitstage!DU12))*N($C12))))</f>
        <v/>
      </c>
      <c r="CQ12" s="76">
        <f>IF($B12="",0,IF(Einstellungen!$C$10="Ja",MAX(IF(Einstellungen!$C$11="7 Tage",MAX(0,(MIN(DATE(2030,13,0),IF(Mitarbeiter!$D12="",DATE(2030,13,0),Mitarbeiter!$D12),TODAY()))-(MAX(DATE(2030,12,1),Mitarbeiter!$C12))+1),MAX(0,NETWORKDAYS(MAX(DATE(2030,12,1),Mitarbeiter!$C12),MIN(DATE(2030,13,0),IF(Mitarbeiter!$D12="",DATE(2030,13,0),Mitarbeiter!$D12),TODAY()),Einstellungen!$F$13:$F$67)))*N(Mitarbeiter!$E12)/IF(Einstellungen!$C$11="7 Tage",7,5),N('Ist-Stunden'!BM12)),MAX(IF(Einstellungen!$C$11="7 Tage",MAX(0,(MIN(DATE(2030,13,0),IF(Mitarbeiter!$D12="",DATE(2030,13,0),Mitarbeiter!$D12),TODAY()))-(MAX(DATE(2030,12,1),Mitarbeiter!$C12))+1),MAX(0,NETWORKDAYS(MAX(DATE(2030,12,1),Mitarbeiter!$C12),MIN(DATE(2030,13,0),IF(Mitarbeiter!$D12="",DATE(2030,13,0),Mitarbeiter!$D12),TODAY()),Einstellungen!$F$13:$F$67)))*N(Mitarbeiter!$E12)/IF(Einstellungen!$C$11="7 Tage",7,5),N('Ist-Stunden'!BM12)+(N(Krankheitstage!DJ12)+N(Krankheitstage!DV12))*N($C12))))</f>
        <v/>
      </c>
    </row>
    <row r="13">
      <c r="A13" s="73">
        <f>IF(Mitarbeiter!B13="","",Mitarbeiter!A13)</f>
        <v/>
      </c>
      <c r="B13" s="6">
        <f>IF(Mitarbeiter!B13="","",Mitarbeiter!B13)</f>
        <v/>
      </c>
      <c r="C13" s="74">
        <f>IF(Mitarbeiter!B13="","",Mitarbeiter!F13)</f>
        <v/>
      </c>
      <c r="D13" s="75">
        <f>N(INDEX(Krankheitstage!$G13:$DV13,1,(Einstellungen!$C$3-2026)*24+1))</f>
        <v/>
      </c>
      <c r="E13" s="75">
        <f>N(INDEX(Krankheitstage!$G13:$DV13,1,(Einstellungen!$C$3-2026)*24+2))</f>
        <v/>
      </c>
      <c r="F13" s="75">
        <f>N(INDEX(Krankheitstage!$G13:$DV13,1,(Einstellungen!$C$3-2026)*24+3))</f>
        <v/>
      </c>
      <c r="G13" s="75">
        <f>N(INDEX(Krankheitstage!$G13:$DV13,1,(Einstellungen!$C$3-2026)*24+4))</f>
        <v/>
      </c>
      <c r="H13" s="75">
        <f>N(INDEX(Krankheitstage!$G13:$DV13,1,(Einstellungen!$C$3-2026)*24+5))</f>
        <v/>
      </c>
      <c r="I13" s="75">
        <f>N(INDEX(Krankheitstage!$G13:$DV13,1,(Einstellungen!$C$3-2026)*24+6))</f>
        <v/>
      </c>
      <c r="J13" s="75">
        <f>N(INDEX(Krankheitstage!$G13:$DV13,1,(Einstellungen!$C$3-2026)*24+7))</f>
        <v/>
      </c>
      <c r="K13" s="75">
        <f>N(INDEX(Krankheitstage!$G13:$DV13,1,(Einstellungen!$C$3-2026)*24+8))</f>
        <v/>
      </c>
      <c r="L13" s="75">
        <f>N(INDEX(Krankheitstage!$G13:$DV13,1,(Einstellungen!$C$3-2026)*24+9))</f>
        <v/>
      </c>
      <c r="M13" s="75">
        <f>N(INDEX(Krankheitstage!$G13:$DV13,1,(Einstellungen!$C$3-2026)*24+10))</f>
        <v/>
      </c>
      <c r="N13" s="75">
        <f>N(INDEX(Krankheitstage!$G13:$DV13,1,(Einstellungen!$C$3-2026)*24+11))</f>
        <v/>
      </c>
      <c r="O13" s="75">
        <f>N(INDEX(Krankheitstage!$G13:$DV13,1,(Einstellungen!$C$3-2026)*24+12))</f>
        <v/>
      </c>
      <c r="P13" s="75">
        <f>IF($B13="","",SUM(D13:O13))</f>
        <v/>
      </c>
      <c r="Q13" s="75">
        <f>N(INDEX(Krankheitstage!$G13:$DV13,1,(Einstellungen!$C$3-2026)*24+13))</f>
        <v/>
      </c>
      <c r="R13" s="75">
        <f>N(INDEX(Krankheitstage!$G13:$DV13,1,(Einstellungen!$C$3-2026)*24+14))</f>
        <v/>
      </c>
      <c r="S13" s="75">
        <f>N(INDEX(Krankheitstage!$G13:$DV13,1,(Einstellungen!$C$3-2026)*24+15))</f>
        <v/>
      </c>
      <c r="T13" s="75">
        <f>N(INDEX(Krankheitstage!$G13:$DV13,1,(Einstellungen!$C$3-2026)*24+16))</f>
        <v/>
      </c>
      <c r="U13" s="75">
        <f>N(INDEX(Krankheitstage!$G13:$DV13,1,(Einstellungen!$C$3-2026)*24+17))</f>
        <v/>
      </c>
      <c r="V13" s="75">
        <f>N(INDEX(Krankheitstage!$G13:$DV13,1,(Einstellungen!$C$3-2026)*24+18))</f>
        <v/>
      </c>
      <c r="W13" s="75">
        <f>N(INDEX(Krankheitstage!$G13:$DV13,1,(Einstellungen!$C$3-2026)*24+19))</f>
        <v/>
      </c>
      <c r="X13" s="75">
        <f>N(INDEX(Krankheitstage!$G13:$DV13,1,(Einstellungen!$C$3-2026)*24+20))</f>
        <v/>
      </c>
      <c r="Y13" s="75">
        <f>N(INDEX(Krankheitstage!$G13:$DV13,1,(Einstellungen!$C$3-2026)*24+21))</f>
        <v/>
      </c>
      <c r="Z13" s="75">
        <f>N(INDEX(Krankheitstage!$G13:$DV13,1,(Einstellungen!$C$3-2026)*24+22))</f>
        <v/>
      </c>
      <c r="AA13" s="75">
        <f>N(INDEX(Krankheitstage!$G13:$DV13,1,(Einstellungen!$C$3-2026)*24+23))</f>
        <v/>
      </c>
      <c r="AB13" s="75">
        <f>N(INDEX(Krankheitstage!$G13:$DV13,1,(Einstellungen!$C$3-2026)*24+24))</f>
        <v/>
      </c>
      <c r="AC13" s="75">
        <f>IF($B13="","",SUM(Q13:AB13))</f>
        <v/>
      </c>
      <c r="AD13" s="75">
        <f>IF($B13="","",SUM(P13,AC13))</f>
        <v/>
      </c>
      <c r="AE13" s="76">
        <f>IF($B13="","",AD13*N(C13))</f>
        <v/>
      </c>
      <c r="AF13" s="75">
        <f>IF($B13="","",Krankheitstage!E13)</f>
        <v/>
      </c>
      <c r="AG13" s="76">
        <f>IF($B13="","",AF13*N(C13))</f>
        <v/>
      </c>
      <c r="AH13" s="76">
        <f>IF($B13="","",INDEX($AJ13:$CQ13,1,(Einstellungen!$C$3-2026)*12+1)+INDEX($AJ13:$CQ13,1,(Einstellungen!$C$3-2026)*12+2)+INDEX($AJ13:$CQ13,1,(Einstellungen!$C$3-2026)*12+3)+INDEX($AJ13:$CQ13,1,(Einstellungen!$C$3-2026)*12+4)+INDEX($AJ13:$CQ13,1,(Einstellungen!$C$3-2026)*12+5)+INDEX($AJ13:$CQ13,1,(Einstellungen!$C$3-2026)*12+6)+INDEX($AJ13:$CQ13,1,(Einstellungen!$C$3-2026)*12+7)+INDEX($AJ13:$CQ13,1,(Einstellungen!$C$3-2026)*12+8)+INDEX($AJ13:$CQ13,1,(Einstellungen!$C$3-2026)*12+9)+INDEX($AJ13:$CQ13,1,(Einstellungen!$C$3-2026)*12+10)+INDEX($AJ13:$CQ13,1,(Einstellungen!$C$3-2026)*12+11)+INDEX($AJ13:$CQ13,1,(Einstellungen!$C$3-2026)*12+12))</f>
        <v/>
      </c>
      <c r="AI13" s="76">
        <f>IF($B13="","",SUM($AJ13:$CQ13))</f>
        <v/>
      </c>
      <c r="AJ13" s="76">
        <f>IF($B13="",0,IF(Einstellungen!$C$10="Ja",MAX(IF(Einstellungen!$C$11="7 Tage",MAX(0,(MIN(DATE(2026,2,0),IF(Mitarbeiter!$D13="",DATE(2026,2,0),Mitarbeiter!$D13),TODAY()))-(MAX(DATE(2026,1,1),Mitarbeiter!$C13))+1),MAX(0,NETWORKDAYS(MAX(DATE(2026,1,1),Mitarbeiter!$C13),MIN(DATE(2026,2,0),IF(Mitarbeiter!$D13="",DATE(2026,2,0),Mitarbeiter!$D13),TODAY()),Einstellungen!$F$13:$F$67)))*N(Mitarbeiter!$E13)/IF(Einstellungen!$C$11="7 Tage",7,5),N('Ist-Stunden'!F13)),MAX(IF(Einstellungen!$C$11="7 Tage",MAX(0,(MIN(DATE(2026,2,0),IF(Mitarbeiter!$D13="",DATE(2026,2,0),Mitarbeiter!$D13),TODAY()))-(MAX(DATE(2026,1,1),Mitarbeiter!$C13))+1),MAX(0,NETWORKDAYS(MAX(DATE(2026,1,1),Mitarbeiter!$C13),MIN(DATE(2026,2,0),IF(Mitarbeiter!$D13="",DATE(2026,2,0),Mitarbeiter!$D13),TODAY()),Einstellungen!$F$13:$F$67)))*N(Mitarbeiter!$E13)/IF(Einstellungen!$C$11="7 Tage",7,5),N('Ist-Stunden'!F13)+(N(Krankheitstage!G13)+N(Krankheitstage!S13))*N($C13))))</f>
        <v/>
      </c>
      <c r="AK13" s="76">
        <f>IF($B13="",0,IF(Einstellungen!$C$10="Ja",MAX(IF(Einstellungen!$C$11="7 Tage",MAX(0,(MIN(DATE(2026,3,0),IF(Mitarbeiter!$D13="",DATE(2026,3,0),Mitarbeiter!$D13),TODAY()))-(MAX(DATE(2026,2,1),Mitarbeiter!$C13))+1),MAX(0,NETWORKDAYS(MAX(DATE(2026,2,1),Mitarbeiter!$C13),MIN(DATE(2026,3,0),IF(Mitarbeiter!$D13="",DATE(2026,3,0),Mitarbeiter!$D13),TODAY()),Einstellungen!$F$13:$F$67)))*N(Mitarbeiter!$E13)/IF(Einstellungen!$C$11="7 Tage",7,5),N('Ist-Stunden'!G13)),MAX(IF(Einstellungen!$C$11="7 Tage",MAX(0,(MIN(DATE(2026,3,0),IF(Mitarbeiter!$D13="",DATE(2026,3,0),Mitarbeiter!$D13),TODAY()))-(MAX(DATE(2026,2,1),Mitarbeiter!$C13))+1),MAX(0,NETWORKDAYS(MAX(DATE(2026,2,1),Mitarbeiter!$C13),MIN(DATE(2026,3,0),IF(Mitarbeiter!$D13="",DATE(2026,3,0),Mitarbeiter!$D13),TODAY()),Einstellungen!$F$13:$F$67)))*N(Mitarbeiter!$E13)/IF(Einstellungen!$C$11="7 Tage",7,5),N('Ist-Stunden'!G13)+(N(Krankheitstage!H13)+N(Krankheitstage!T13))*N($C13))))</f>
        <v/>
      </c>
      <c r="AL13" s="76">
        <f>IF($B13="",0,IF(Einstellungen!$C$10="Ja",MAX(IF(Einstellungen!$C$11="7 Tage",MAX(0,(MIN(DATE(2026,4,0),IF(Mitarbeiter!$D13="",DATE(2026,4,0),Mitarbeiter!$D13),TODAY()))-(MAX(DATE(2026,3,1),Mitarbeiter!$C13))+1),MAX(0,NETWORKDAYS(MAX(DATE(2026,3,1),Mitarbeiter!$C13),MIN(DATE(2026,4,0),IF(Mitarbeiter!$D13="",DATE(2026,4,0),Mitarbeiter!$D13),TODAY()),Einstellungen!$F$13:$F$67)))*N(Mitarbeiter!$E13)/IF(Einstellungen!$C$11="7 Tage",7,5),N('Ist-Stunden'!H13)),MAX(IF(Einstellungen!$C$11="7 Tage",MAX(0,(MIN(DATE(2026,4,0),IF(Mitarbeiter!$D13="",DATE(2026,4,0),Mitarbeiter!$D13),TODAY()))-(MAX(DATE(2026,3,1),Mitarbeiter!$C13))+1),MAX(0,NETWORKDAYS(MAX(DATE(2026,3,1),Mitarbeiter!$C13),MIN(DATE(2026,4,0),IF(Mitarbeiter!$D13="",DATE(2026,4,0),Mitarbeiter!$D13),TODAY()),Einstellungen!$F$13:$F$67)))*N(Mitarbeiter!$E13)/IF(Einstellungen!$C$11="7 Tage",7,5),N('Ist-Stunden'!H13)+(N(Krankheitstage!I13)+N(Krankheitstage!U13))*N($C13))))</f>
        <v/>
      </c>
      <c r="AM13" s="76">
        <f>IF($B13="",0,IF(Einstellungen!$C$10="Ja",MAX(IF(Einstellungen!$C$11="7 Tage",MAX(0,(MIN(DATE(2026,5,0),IF(Mitarbeiter!$D13="",DATE(2026,5,0),Mitarbeiter!$D13),TODAY()))-(MAX(DATE(2026,4,1),Mitarbeiter!$C13))+1),MAX(0,NETWORKDAYS(MAX(DATE(2026,4,1),Mitarbeiter!$C13),MIN(DATE(2026,5,0),IF(Mitarbeiter!$D13="",DATE(2026,5,0),Mitarbeiter!$D13),TODAY()),Einstellungen!$F$13:$F$67)))*N(Mitarbeiter!$E13)/IF(Einstellungen!$C$11="7 Tage",7,5),N('Ist-Stunden'!I13)),MAX(IF(Einstellungen!$C$11="7 Tage",MAX(0,(MIN(DATE(2026,5,0),IF(Mitarbeiter!$D13="",DATE(2026,5,0),Mitarbeiter!$D13),TODAY()))-(MAX(DATE(2026,4,1),Mitarbeiter!$C13))+1),MAX(0,NETWORKDAYS(MAX(DATE(2026,4,1),Mitarbeiter!$C13),MIN(DATE(2026,5,0),IF(Mitarbeiter!$D13="",DATE(2026,5,0),Mitarbeiter!$D13),TODAY()),Einstellungen!$F$13:$F$67)))*N(Mitarbeiter!$E13)/IF(Einstellungen!$C$11="7 Tage",7,5),N('Ist-Stunden'!I13)+(N(Krankheitstage!J13)+N(Krankheitstage!V13))*N($C13))))</f>
        <v/>
      </c>
      <c r="AN13" s="76">
        <f>IF($B13="",0,IF(Einstellungen!$C$10="Ja",MAX(IF(Einstellungen!$C$11="7 Tage",MAX(0,(MIN(DATE(2026,6,0),IF(Mitarbeiter!$D13="",DATE(2026,6,0),Mitarbeiter!$D13),TODAY()))-(MAX(DATE(2026,5,1),Mitarbeiter!$C13))+1),MAX(0,NETWORKDAYS(MAX(DATE(2026,5,1),Mitarbeiter!$C13),MIN(DATE(2026,6,0),IF(Mitarbeiter!$D13="",DATE(2026,6,0),Mitarbeiter!$D13),TODAY()),Einstellungen!$F$13:$F$67)))*N(Mitarbeiter!$E13)/IF(Einstellungen!$C$11="7 Tage",7,5),N('Ist-Stunden'!J13)),MAX(IF(Einstellungen!$C$11="7 Tage",MAX(0,(MIN(DATE(2026,6,0),IF(Mitarbeiter!$D13="",DATE(2026,6,0),Mitarbeiter!$D13),TODAY()))-(MAX(DATE(2026,5,1),Mitarbeiter!$C13))+1),MAX(0,NETWORKDAYS(MAX(DATE(2026,5,1),Mitarbeiter!$C13),MIN(DATE(2026,6,0),IF(Mitarbeiter!$D13="",DATE(2026,6,0),Mitarbeiter!$D13),TODAY()),Einstellungen!$F$13:$F$67)))*N(Mitarbeiter!$E13)/IF(Einstellungen!$C$11="7 Tage",7,5),N('Ist-Stunden'!J13)+(N(Krankheitstage!K13)+N(Krankheitstage!W13))*N($C13))))</f>
        <v/>
      </c>
      <c r="AO13" s="76">
        <f>IF($B13="",0,IF(Einstellungen!$C$10="Ja",MAX(IF(Einstellungen!$C$11="7 Tage",MAX(0,(MIN(DATE(2026,7,0),IF(Mitarbeiter!$D13="",DATE(2026,7,0),Mitarbeiter!$D13),TODAY()))-(MAX(DATE(2026,6,1),Mitarbeiter!$C13))+1),MAX(0,NETWORKDAYS(MAX(DATE(2026,6,1),Mitarbeiter!$C13),MIN(DATE(2026,7,0),IF(Mitarbeiter!$D13="",DATE(2026,7,0),Mitarbeiter!$D13),TODAY()),Einstellungen!$F$13:$F$67)))*N(Mitarbeiter!$E13)/IF(Einstellungen!$C$11="7 Tage",7,5),N('Ist-Stunden'!K13)),MAX(IF(Einstellungen!$C$11="7 Tage",MAX(0,(MIN(DATE(2026,7,0),IF(Mitarbeiter!$D13="",DATE(2026,7,0),Mitarbeiter!$D13),TODAY()))-(MAX(DATE(2026,6,1),Mitarbeiter!$C13))+1),MAX(0,NETWORKDAYS(MAX(DATE(2026,6,1),Mitarbeiter!$C13),MIN(DATE(2026,7,0),IF(Mitarbeiter!$D13="",DATE(2026,7,0),Mitarbeiter!$D13),TODAY()),Einstellungen!$F$13:$F$67)))*N(Mitarbeiter!$E13)/IF(Einstellungen!$C$11="7 Tage",7,5),N('Ist-Stunden'!K13)+(N(Krankheitstage!L13)+N(Krankheitstage!X13))*N($C13))))</f>
        <v/>
      </c>
      <c r="AP13" s="76">
        <f>IF($B13="",0,IF(Einstellungen!$C$10="Ja",MAX(IF(Einstellungen!$C$11="7 Tage",MAX(0,(MIN(DATE(2026,8,0),IF(Mitarbeiter!$D13="",DATE(2026,8,0),Mitarbeiter!$D13),TODAY()))-(MAX(DATE(2026,7,1),Mitarbeiter!$C13))+1),MAX(0,NETWORKDAYS(MAX(DATE(2026,7,1),Mitarbeiter!$C13),MIN(DATE(2026,8,0),IF(Mitarbeiter!$D13="",DATE(2026,8,0),Mitarbeiter!$D13),TODAY()),Einstellungen!$F$13:$F$67)))*N(Mitarbeiter!$E13)/IF(Einstellungen!$C$11="7 Tage",7,5),N('Ist-Stunden'!L13)),MAX(IF(Einstellungen!$C$11="7 Tage",MAX(0,(MIN(DATE(2026,8,0),IF(Mitarbeiter!$D13="",DATE(2026,8,0),Mitarbeiter!$D13),TODAY()))-(MAX(DATE(2026,7,1),Mitarbeiter!$C13))+1),MAX(0,NETWORKDAYS(MAX(DATE(2026,7,1),Mitarbeiter!$C13),MIN(DATE(2026,8,0),IF(Mitarbeiter!$D13="",DATE(2026,8,0),Mitarbeiter!$D13),TODAY()),Einstellungen!$F$13:$F$67)))*N(Mitarbeiter!$E13)/IF(Einstellungen!$C$11="7 Tage",7,5),N('Ist-Stunden'!L13)+(N(Krankheitstage!M13)+N(Krankheitstage!Y13))*N($C13))))</f>
        <v/>
      </c>
      <c r="AQ13" s="76">
        <f>IF($B13="",0,IF(Einstellungen!$C$10="Ja",MAX(IF(Einstellungen!$C$11="7 Tage",MAX(0,(MIN(DATE(2026,9,0),IF(Mitarbeiter!$D13="",DATE(2026,9,0),Mitarbeiter!$D13),TODAY()))-(MAX(DATE(2026,8,1),Mitarbeiter!$C13))+1),MAX(0,NETWORKDAYS(MAX(DATE(2026,8,1),Mitarbeiter!$C13),MIN(DATE(2026,9,0),IF(Mitarbeiter!$D13="",DATE(2026,9,0),Mitarbeiter!$D13),TODAY()),Einstellungen!$F$13:$F$67)))*N(Mitarbeiter!$E13)/IF(Einstellungen!$C$11="7 Tage",7,5),N('Ist-Stunden'!M13)),MAX(IF(Einstellungen!$C$11="7 Tage",MAX(0,(MIN(DATE(2026,9,0),IF(Mitarbeiter!$D13="",DATE(2026,9,0),Mitarbeiter!$D13),TODAY()))-(MAX(DATE(2026,8,1),Mitarbeiter!$C13))+1),MAX(0,NETWORKDAYS(MAX(DATE(2026,8,1),Mitarbeiter!$C13),MIN(DATE(2026,9,0),IF(Mitarbeiter!$D13="",DATE(2026,9,0),Mitarbeiter!$D13),TODAY()),Einstellungen!$F$13:$F$67)))*N(Mitarbeiter!$E13)/IF(Einstellungen!$C$11="7 Tage",7,5),N('Ist-Stunden'!M13)+(N(Krankheitstage!N13)+N(Krankheitstage!Z13))*N($C13))))</f>
        <v/>
      </c>
      <c r="AR13" s="76">
        <f>IF($B13="",0,IF(Einstellungen!$C$10="Ja",MAX(IF(Einstellungen!$C$11="7 Tage",MAX(0,(MIN(DATE(2026,10,0),IF(Mitarbeiter!$D13="",DATE(2026,10,0),Mitarbeiter!$D13),TODAY()))-(MAX(DATE(2026,9,1),Mitarbeiter!$C13))+1),MAX(0,NETWORKDAYS(MAX(DATE(2026,9,1),Mitarbeiter!$C13),MIN(DATE(2026,10,0),IF(Mitarbeiter!$D13="",DATE(2026,10,0),Mitarbeiter!$D13),TODAY()),Einstellungen!$F$13:$F$67)))*N(Mitarbeiter!$E13)/IF(Einstellungen!$C$11="7 Tage",7,5),N('Ist-Stunden'!N13)),MAX(IF(Einstellungen!$C$11="7 Tage",MAX(0,(MIN(DATE(2026,10,0),IF(Mitarbeiter!$D13="",DATE(2026,10,0),Mitarbeiter!$D13),TODAY()))-(MAX(DATE(2026,9,1),Mitarbeiter!$C13))+1),MAX(0,NETWORKDAYS(MAX(DATE(2026,9,1),Mitarbeiter!$C13),MIN(DATE(2026,10,0),IF(Mitarbeiter!$D13="",DATE(2026,10,0),Mitarbeiter!$D13),TODAY()),Einstellungen!$F$13:$F$67)))*N(Mitarbeiter!$E13)/IF(Einstellungen!$C$11="7 Tage",7,5),N('Ist-Stunden'!N13)+(N(Krankheitstage!O13)+N(Krankheitstage!AA13))*N($C13))))</f>
        <v/>
      </c>
      <c r="AS13" s="76">
        <f>IF($B13="",0,IF(Einstellungen!$C$10="Ja",MAX(IF(Einstellungen!$C$11="7 Tage",MAX(0,(MIN(DATE(2026,11,0),IF(Mitarbeiter!$D13="",DATE(2026,11,0),Mitarbeiter!$D13),TODAY()))-(MAX(DATE(2026,10,1),Mitarbeiter!$C13))+1),MAX(0,NETWORKDAYS(MAX(DATE(2026,10,1),Mitarbeiter!$C13),MIN(DATE(2026,11,0),IF(Mitarbeiter!$D13="",DATE(2026,11,0),Mitarbeiter!$D13),TODAY()),Einstellungen!$F$13:$F$67)))*N(Mitarbeiter!$E13)/IF(Einstellungen!$C$11="7 Tage",7,5),N('Ist-Stunden'!O13)),MAX(IF(Einstellungen!$C$11="7 Tage",MAX(0,(MIN(DATE(2026,11,0),IF(Mitarbeiter!$D13="",DATE(2026,11,0),Mitarbeiter!$D13),TODAY()))-(MAX(DATE(2026,10,1),Mitarbeiter!$C13))+1),MAX(0,NETWORKDAYS(MAX(DATE(2026,10,1),Mitarbeiter!$C13),MIN(DATE(2026,11,0),IF(Mitarbeiter!$D13="",DATE(2026,11,0),Mitarbeiter!$D13),TODAY()),Einstellungen!$F$13:$F$67)))*N(Mitarbeiter!$E13)/IF(Einstellungen!$C$11="7 Tage",7,5),N('Ist-Stunden'!O13)+(N(Krankheitstage!P13)+N(Krankheitstage!AB13))*N($C13))))</f>
        <v/>
      </c>
      <c r="AT13" s="76">
        <f>IF($B13="",0,IF(Einstellungen!$C$10="Ja",MAX(IF(Einstellungen!$C$11="7 Tage",MAX(0,(MIN(DATE(2026,12,0),IF(Mitarbeiter!$D13="",DATE(2026,12,0),Mitarbeiter!$D13),TODAY()))-(MAX(DATE(2026,11,1),Mitarbeiter!$C13))+1),MAX(0,NETWORKDAYS(MAX(DATE(2026,11,1),Mitarbeiter!$C13),MIN(DATE(2026,12,0),IF(Mitarbeiter!$D13="",DATE(2026,12,0),Mitarbeiter!$D13),TODAY()),Einstellungen!$F$13:$F$67)))*N(Mitarbeiter!$E13)/IF(Einstellungen!$C$11="7 Tage",7,5),N('Ist-Stunden'!P13)),MAX(IF(Einstellungen!$C$11="7 Tage",MAX(0,(MIN(DATE(2026,12,0),IF(Mitarbeiter!$D13="",DATE(2026,12,0),Mitarbeiter!$D13),TODAY()))-(MAX(DATE(2026,11,1),Mitarbeiter!$C13))+1),MAX(0,NETWORKDAYS(MAX(DATE(2026,11,1),Mitarbeiter!$C13),MIN(DATE(2026,12,0),IF(Mitarbeiter!$D13="",DATE(2026,12,0),Mitarbeiter!$D13),TODAY()),Einstellungen!$F$13:$F$67)))*N(Mitarbeiter!$E13)/IF(Einstellungen!$C$11="7 Tage",7,5),N('Ist-Stunden'!P13)+(N(Krankheitstage!Q13)+N(Krankheitstage!AC13))*N($C13))))</f>
        <v/>
      </c>
      <c r="AU13" s="76">
        <f>IF($B13="",0,IF(Einstellungen!$C$10="Ja",MAX(IF(Einstellungen!$C$11="7 Tage",MAX(0,(MIN(DATE(2026,13,0),IF(Mitarbeiter!$D13="",DATE(2026,13,0),Mitarbeiter!$D13),TODAY()))-(MAX(DATE(2026,12,1),Mitarbeiter!$C13))+1),MAX(0,NETWORKDAYS(MAX(DATE(2026,12,1),Mitarbeiter!$C13),MIN(DATE(2026,13,0),IF(Mitarbeiter!$D13="",DATE(2026,13,0),Mitarbeiter!$D13),TODAY()),Einstellungen!$F$13:$F$67)))*N(Mitarbeiter!$E13)/IF(Einstellungen!$C$11="7 Tage",7,5),N('Ist-Stunden'!Q13)),MAX(IF(Einstellungen!$C$11="7 Tage",MAX(0,(MIN(DATE(2026,13,0),IF(Mitarbeiter!$D13="",DATE(2026,13,0),Mitarbeiter!$D13),TODAY()))-(MAX(DATE(2026,12,1),Mitarbeiter!$C13))+1),MAX(0,NETWORKDAYS(MAX(DATE(2026,12,1),Mitarbeiter!$C13),MIN(DATE(2026,13,0),IF(Mitarbeiter!$D13="",DATE(2026,13,0),Mitarbeiter!$D13),TODAY()),Einstellungen!$F$13:$F$67)))*N(Mitarbeiter!$E13)/IF(Einstellungen!$C$11="7 Tage",7,5),N('Ist-Stunden'!Q13)+(N(Krankheitstage!R13)+N(Krankheitstage!AD13))*N($C13))))</f>
        <v/>
      </c>
      <c r="AV13" s="76">
        <f>IF($B13="",0,IF(Einstellungen!$C$10="Ja",MAX(IF(Einstellungen!$C$11="7 Tage",MAX(0,(MIN(DATE(2027,2,0),IF(Mitarbeiter!$D13="",DATE(2027,2,0),Mitarbeiter!$D13),TODAY()))-(MAX(DATE(2027,1,1),Mitarbeiter!$C13))+1),MAX(0,NETWORKDAYS(MAX(DATE(2027,1,1),Mitarbeiter!$C13),MIN(DATE(2027,2,0),IF(Mitarbeiter!$D13="",DATE(2027,2,0),Mitarbeiter!$D13),TODAY()),Einstellungen!$F$13:$F$67)))*N(Mitarbeiter!$E13)/IF(Einstellungen!$C$11="7 Tage",7,5),N('Ist-Stunden'!R13)),MAX(IF(Einstellungen!$C$11="7 Tage",MAX(0,(MIN(DATE(2027,2,0),IF(Mitarbeiter!$D13="",DATE(2027,2,0),Mitarbeiter!$D13),TODAY()))-(MAX(DATE(2027,1,1),Mitarbeiter!$C13))+1),MAX(0,NETWORKDAYS(MAX(DATE(2027,1,1),Mitarbeiter!$C13),MIN(DATE(2027,2,0),IF(Mitarbeiter!$D13="",DATE(2027,2,0),Mitarbeiter!$D13),TODAY()),Einstellungen!$F$13:$F$67)))*N(Mitarbeiter!$E13)/IF(Einstellungen!$C$11="7 Tage",7,5),N('Ist-Stunden'!R13)+(N(Krankheitstage!AE13)+N(Krankheitstage!AQ13))*N($C13))))</f>
        <v/>
      </c>
      <c r="AW13" s="76">
        <f>IF($B13="",0,IF(Einstellungen!$C$10="Ja",MAX(IF(Einstellungen!$C$11="7 Tage",MAX(0,(MIN(DATE(2027,3,0),IF(Mitarbeiter!$D13="",DATE(2027,3,0),Mitarbeiter!$D13),TODAY()))-(MAX(DATE(2027,2,1),Mitarbeiter!$C13))+1),MAX(0,NETWORKDAYS(MAX(DATE(2027,2,1),Mitarbeiter!$C13),MIN(DATE(2027,3,0),IF(Mitarbeiter!$D13="",DATE(2027,3,0),Mitarbeiter!$D13),TODAY()),Einstellungen!$F$13:$F$67)))*N(Mitarbeiter!$E13)/IF(Einstellungen!$C$11="7 Tage",7,5),N('Ist-Stunden'!S13)),MAX(IF(Einstellungen!$C$11="7 Tage",MAX(0,(MIN(DATE(2027,3,0),IF(Mitarbeiter!$D13="",DATE(2027,3,0),Mitarbeiter!$D13),TODAY()))-(MAX(DATE(2027,2,1),Mitarbeiter!$C13))+1),MAX(0,NETWORKDAYS(MAX(DATE(2027,2,1),Mitarbeiter!$C13),MIN(DATE(2027,3,0),IF(Mitarbeiter!$D13="",DATE(2027,3,0),Mitarbeiter!$D13),TODAY()),Einstellungen!$F$13:$F$67)))*N(Mitarbeiter!$E13)/IF(Einstellungen!$C$11="7 Tage",7,5),N('Ist-Stunden'!S13)+(N(Krankheitstage!AF13)+N(Krankheitstage!AR13))*N($C13))))</f>
        <v/>
      </c>
      <c r="AX13" s="76">
        <f>IF($B13="",0,IF(Einstellungen!$C$10="Ja",MAX(IF(Einstellungen!$C$11="7 Tage",MAX(0,(MIN(DATE(2027,4,0),IF(Mitarbeiter!$D13="",DATE(2027,4,0),Mitarbeiter!$D13),TODAY()))-(MAX(DATE(2027,3,1),Mitarbeiter!$C13))+1),MAX(0,NETWORKDAYS(MAX(DATE(2027,3,1),Mitarbeiter!$C13),MIN(DATE(2027,4,0),IF(Mitarbeiter!$D13="",DATE(2027,4,0),Mitarbeiter!$D13),TODAY()),Einstellungen!$F$13:$F$67)))*N(Mitarbeiter!$E13)/IF(Einstellungen!$C$11="7 Tage",7,5),N('Ist-Stunden'!T13)),MAX(IF(Einstellungen!$C$11="7 Tage",MAX(0,(MIN(DATE(2027,4,0),IF(Mitarbeiter!$D13="",DATE(2027,4,0),Mitarbeiter!$D13),TODAY()))-(MAX(DATE(2027,3,1),Mitarbeiter!$C13))+1),MAX(0,NETWORKDAYS(MAX(DATE(2027,3,1),Mitarbeiter!$C13),MIN(DATE(2027,4,0),IF(Mitarbeiter!$D13="",DATE(2027,4,0),Mitarbeiter!$D13),TODAY()),Einstellungen!$F$13:$F$67)))*N(Mitarbeiter!$E13)/IF(Einstellungen!$C$11="7 Tage",7,5),N('Ist-Stunden'!T13)+(N(Krankheitstage!AG13)+N(Krankheitstage!AS13))*N($C13))))</f>
        <v/>
      </c>
      <c r="AY13" s="76">
        <f>IF($B13="",0,IF(Einstellungen!$C$10="Ja",MAX(IF(Einstellungen!$C$11="7 Tage",MAX(0,(MIN(DATE(2027,5,0),IF(Mitarbeiter!$D13="",DATE(2027,5,0),Mitarbeiter!$D13),TODAY()))-(MAX(DATE(2027,4,1),Mitarbeiter!$C13))+1),MAX(0,NETWORKDAYS(MAX(DATE(2027,4,1),Mitarbeiter!$C13),MIN(DATE(2027,5,0),IF(Mitarbeiter!$D13="",DATE(2027,5,0),Mitarbeiter!$D13),TODAY()),Einstellungen!$F$13:$F$67)))*N(Mitarbeiter!$E13)/IF(Einstellungen!$C$11="7 Tage",7,5),N('Ist-Stunden'!U13)),MAX(IF(Einstellungen!$C$11="7 Tage",MAX(0,(MIN(DATE(2027,5,0),IF(Mitarbeiter!$D13="",DATE(2027,5,0),Mitarbeiter!$D13),TODAY()))-(MAX(DATE(2027,4,1),Mitarbeiter!$C13))+1),MAX(0,NETWORKDAYS(MAX(DATE(2027,4,1),Mitarbeiter!$C13),MIN(DATE(2027,5,0),IF(Mitarbeiter!$D13="",DATE(2027,5,0),Mitarbeiter!$D13),TODAY()),Einstellungen!$F$13:$F$67)))*N(Mitarbeiter!$E13)/IF(Einstellungen!$C$11="7 Tage",7,5),N('Ist-Stunden'!U13)+(N(Krankheitstage!AH13)+N(Krankheitstage!AT13))*N($C13))))</f>
        <v/>
      </c>
      <c r="AZ13" s="76">
        <f>IF($B13="",0,IF(Einstellungen!$C$10="Ja",MAX(IF(Einstellungen!$C$11="7 Tage",MAX(0,(MIN(DATE(2027,6,0),IF(Mitarbeiter!$D13="",DATE(2027,6,0),Mitarbeiter!$D13),TODAY()))-(MAX(DATE(2027,5,1),Mitarbeiter!$C13))+1),MAX(0,NETWORKDAYS(MAX(DATE(2027,5,1),Mitarbeiter!$C13),MIN(DATE(2027,6,0),IF(Mitarbeiter!$D13="",DATE(2027,6,0),Mitarbeiter!$D13),TODAY()),Einstellungen!$F$13:$F$67)))*N(Mitarbeiter!$E13)/IF(Einstellungen!$C$11="7 Tage",7,5),N('Ist-Stunden'!V13)),MAX(IF(Einstellungen!$C$11="7 Tage",MAX(0,(MIN(DATE(2027,6,0),IF(Mitarbeiter!$D13="",DATE(2027,6,0),Mitarbeiter!$D13),TODAY()))-(MAX(DATE(2027,5,1),Mitarbeiter!$C13))+1),MAX(0,NETWORKDAYS(MAX(DATE(2027,5,1),Mitarbeiter!$C13),MIN(DATE(2027,6,0),IF(Mitarbeiter!$D13="",DATE(2027,6,0),Mitarbeiter!$D13),TODAY()),Einstellungen!$F$13:$F$67)))*N(Mitarbeiter!$E13)/IF(Einstellungen!$C$11="7 Tage",7,5),N('Ist-Stunden'!V13)+(N(Krankheitstage!AI13)+N(Krankheitstage!AU13))*N($C13))))</f>
        <v/>
      </c>
      <c r="BA13" s="76">
        <f>IF($B13="",0,IF(Einstellungen!$C$10="Ja",MAX(IF(Einstellungen!$C$11="7 Tage",MAX(0,(MIN(DATE(2027,7,0),IF(Mitarbeiter!$D13="",DATE(2027,7,0),Mitarbeiter!$D13),TODAY()))-(MAX(DATE(2027,6,1),Mitarbeiter!$C13))+1),MAX(0,NETWORKDAYS(MAX(DATE(2027,6,1),Mitarbeiter!$C13),MIN(DATE(2027,7,0),IF(Mitarbeiter!$D13="",DATE(2027,7,0),Mitarbeiter!$D13),TODAY()),Einstellungen!$F$13:$F$67)))*N(Mitarbeiter!$E13)/IF(Einstellungen!$C$11="7 Tage",7,5),N('Ist-Stunden'!W13)),MAX(IF(Einstellungen!$C$11="7 Tage",MAX(0,(MIN(DATE(2027,7,0),IF(Mitarbeiter!$D13="",DATE(2027,7,0),Mitarbeiter!$D13),TODAY()))-(MAX(DATE(2027,6,1),Mitarbeiter!$C13))+1),MAX(0,NETWORKDAYS(MAX(DATE(2027,6,1),Mitarbeiter!$C13),MIN(DATE(2027,7,0),IF(Mitarbeiter!$D13="",DATE(2027,7,0),Mitarbeiter!$D13),TODAY()),Einstellungen!$F$13:$F$67)))*N(Mitarbeiter!$E13)/IF(Einstellungen!$C$11="7 Tage",7,5),N('Ist-Stunden'!W13)+(N(Krankheitstage!AJ13)+N(Krankheitstage!AV13))*N($C13))))</f>
        <v/>
      </c>
      <c r="BB13" s="76">
        <f>IF($B13="",0,IF(Einstellungen!$C$10="Ja",MAX(IF(Einstellungen!$C$11="7 Tage",MAX(0,(MIN(DATE(2027,8,0),IF(Mitarbeiter!$D13="",DATE(2027,8,0),Mitarbeiter!$D13),TODAY()))-(MAX(DATE(2027,7,1),Mitarbeiter!$C13))+1),MAX(0,NETWORKDAYS(MAX(DATE(2027,7,1),Mitarbeiter!$C13),MIN(DATE(2027,8,0),IF(Mitarbeiter!$D13="",DATE(2027,8,0),Mitarbeiter!$D13),TODAY()),Einstellungen!$F$13:$F$67)))*N(Mitarbeiter!$E13)/IF(Einstellungen!$C$11="7 Tage",7,5),N('Ist-Stunden'!X13)),MAX(IF(Einstellungen!$C$11="7 Tage",MAX(0,(MIN(DATE(2027,8,0),IF(Mitarbeiter!$D13="",DATE(2027,8,0),Mitarbeiter!$D13),TODAY()))-(MAX(DATE(2027,7,1),Mitarbeiter!$C13))+1),MAX(0,NETWORKDAYS(MAX(DATE(2027,7,1),Mitarbeiter!$C13),MIN(DATE(2027,8,0),IF(Mitarbeiter!$D13="",DATE(2027,8,0),Mitarbeiter!$D13),TODAY()),Einstellungen!$F$13:$F$67)))*N(Mitarbeiter!$E13)/IF(Einstellungen!$C$11="7 Tage",7,5),N('Ist-Stunden'!X13)+(N(Krankheitstage!AK13)+N(Krankheitstage!AW13))*N($C13))))</f>
        <v/>
      </c>
      <c r="BC13" s="76">
        <f>IF($B13="",0,IF(Einstellungen!$C$10="Ja",MAX(IF(Einstellungen!$C$11="7 Tage",MAX(0,(MIN(DATE(2027,9,0),IF(Mitarbeiter!$D13="",DATE(2027,9,0),Mitarbeiter!$D13),TODAY()))-(MAX(DATE(2027,8,1),Mitarbeiter!$C13))+1),MAX(0,NETWORKDAYS(MAX(DATE(2027,8,1),Mitarbeiter!$C13),MIN(DATE(2027,9,0),IF(Mitarbeiter!$D13="",DATE(2027,9,0),Mitarbeiter!$D13),TODAY()),Einstellungen!$F$13:$F$67)))*N(Mitarbeiter!$E13)/IF(Einstellungen!$C$11="7 Tage",7,5),N('Ist-Stunden'!Y13)),MAX(IF(Einstellungen!$C$11="7 Tage",MAX(0,(MIN(DATE(2027,9,0),IF(Mitarbeiter!$D13="",DATE(2027,9,0),Mitarbeiter!$D13),TODAY()))-(MAX(DATE(2027,8,1),Mitarbeiter!$C13))+1),MAX(0,NETWORKDAYS(MAX(DATE(2027,8,1),Mitarbeiter!$C13),MIN(DATE(2027,9,0),IF(Mitarbeiter!$D13="",DATE(2027,9,0),Mitarbeiter!$D13),TODAY()),Einstellungen!$F$13:$F$67)))*N(Mitarbeiter!$E13)/IF(Einstellungen!$C$11="7 Tage",7,5),N('Ist-Stunden'!Y13)+(N(Krankheitstage!AL13)+N(Krankheitstage!AX13))*N($C13))))</f>
        <v/>
      </c>
      <c r="BD13" s="76">
        <f>IF($B13="",0,IF(Einstellungen!$C$10="Ja",MAX(IF(Einstellungen!$C$11="7 Tage",MAX(0,(MIN(DATE(2027,10,0),IF(Mitarbeiter!$D13="",DATE(2027,10,0),Mitarbeiter!$D13),TODAY()))-(MAX(DATE(2027,9,1),Mitarbeiter!$C13))+1),MAX(0,NETWORKDAYS(MAX(DATE(2027,9,1),Mitarbeiter!$C13),MIN(DATE(2027,10,0),IF(Mitarbeiter!$D13="",DATE(2027,10,0),Mitarbeiter!$D13),TODAY()),Einstellungen!$F$13:$F$67)))*N(Mitarbeiter!$E13)/IF(Einstellungen!$C$11="7 Tage",7,5),N('Ist-Stunden'!Z13)),MAX(IF(Einstellungen!$C$11="7 Tage",MAX(0,(MIN(DATE(2027,10,0),IF(Mitarbeiter!$D13="",DATE(2027,10,0),Mitarbeiter!$D13),TODAY()))-(MAX(DATE(2027,9,1),Mitarbeiter!$C13))+1),MAX(0,NETWORKDAYS(MAX(DATE(2027,9,1),Mitarbeiter!$C13),MIN(DATE(2027,10,0),IF(Mitarbeiter!$D13="",DATE(2027,10,0),Mitarbeiter!$D13),TODAY()),Einstellungen!$F$13:$F$67)))*N(Mitarbeiter!$E13)/IF(Einstellungen!$C$11="7 Tage",7,5),N('Ist-Stunden'!Z13)+(N(Krankheitstage!AM13)+N(Krankheitstage!AY13))*N($C13))))</f>
        <v/>
      </c>
      <c r="BE13" s="76">
        <f>IF($B13="",0,IF(Einstellungen!$C$10="Ja",MAX(IF(Einstellungen!$C$11="7 Tage",MAX(0,(MIN(DATE(2027,11,0),IF(Mitarbeiter!$D13="",DATE(2027,11,0),Mitarbeiter!$D13),TODAY()))-(MAX(DATE(2027,10,1),Mitarbeiter!$C13))+1),MAX(0,NETWORKDAYS(MAX(DATE(2027,10,1),Mitarbeiter!$C13),MIN(DATE(2027,11,0),IF(Mitarbeiter!$D13="",DATE(2027,11,0),Mitarbeiter!$D13),TODAY()),Einstellungen!$F$13:$F$67)))*N(Mitarbeiter!$E13)/IF(Einstellungen!$C$11="7 Tage",7,5),N('Ist-Stunden'!AA13)),MAX(IF(Einstellungen!$C$11="7 Tage",MAX(0,(MIN(DATE(2027,11,0),IF(Mitarbeiter!$D13="",DATE(2027,11,0),Mitarbeiter!$D13),TODAY()))-(MAX(DATE(2027,10,1),Mitarbeiter!$C13))+1),MAX(0,NETWORKDAYS(MAX(DATE(2027,10,1),Mitarbeiter!$C13),MIN(DATE(2027,11,0),IF(Mitarbeiter!$D13="",DATE(2027,11,0),Mitarbeiter!$D13),TODAY()),Einstellungen!$F$13:$F$67)))*N(Mitarbeiter!$E13)/IF(Einstellungen!$C$11="7 Tage",7,5),N('Ist-Stunden'!AA13)+(N(Krankheitstage!AN13)+N(Krankheitstage!AZ13))*N($C13))))</f>
        <v/>
      </c>
      <c r="BF13" s="76">
        <f>IF($B13="",0,IF(Einstellungen!$C$10="Ja",MAX(IF(Einstellungen!$C$11="7 Tage",MAX(0,(MIN(DATE(2027,12,0),IF(Mitarbeiter!$D13="",DATE(2027,12,0),Mitarbeiter!$D13),TODAY()))-(MAX(DATE(2027,11,1),Mitarbeiter!$C13))+1),MAX(0,NETWORKDAYS(MAX(DATE(2027,11,1),Mitarbeiter!$C13),MIN(DATE(2027,12,0),IF(Mitarbeiter!$D13="",DATE(2027,12,0),Mitarbeiter!$D13),TODAY()),Einstellungen!$F$13:$F$67)))*N(Mitarbeiter!$E13)/IF(Einstellungen!$C$11="7 Tage",7,5),N('Ist-Stunden'!AB13)),MAX(IF(Einstellungen!$C$11="7 Tage",MAX(0,(MIN(DATE(2027,12,0),IF(Mitarbeiter!$D13="",DATE(2027,12,0),Mitarbeiter!$D13),TODAY()))-(MAX(DATE(2027,11,1),Mitarbeiter!$C13))+1),MAX(0,NETWORKDAYS(MAX(DATE(2027,11,1),Mitarbeiter!$C13),MIN(DATE(2027,12,0),IF(Mitarbeiter!$D13="",DATE(2027,12,0),Mitarbeiter!$D13),TODAY()),Einstellungen!$F$13:$F$67)))*N(Mitarbeiter!$E13)/IF(Einstellungen!$C$11="7 Tage",7,5),N('Ist-Stunden'!AB13)+(N(Krankheitstage!AO13)+N(Krankheitstage!BA13))*N($C13))))</f>
        <v/>
      </c>
      <c r="BG13" s="76">
        <f>IF($B13="",0,IF(Einstellungen!$C$10="Ja",MAX(IF(Einstellungen!$C$11="7 Tage",MAX(0,(MIN(DATE(2027,13,0),IF(Mitarbeiter!$D13="",DATE(2027,13,0),Mitarbeiter!$D13),TODAY()))-(MAX(DATE(2027,12,1),Mitarbeiter!$C13))+1),MAX(0,NETWORKDAYS(MAX(DATE(2027,12,1),Mitarbeiter!$C13),MIN(DATE(2027,13,0),IF(Mitarbeiter!$D13="",DATE(2027,13,0),Mitarbeiter!$D13),TODAY()),Einstellungen!$F$13:$F$67)))*N(Mitarbeiter!$E13)/IF(Einstellungen!$C$11="7 Tage",7,5),N('Ist-Stunden'!AC13)),MAX(IF(Einstellungen!$C$11="7 Tage",MAX(0,(MIN(DATE(2027,13,0),IF(Mitarbeiter!$D13="",DATE(2027,13,0),Mitarbeiter!$D13),TODAY()))-(MAX(DATE(2027,12,1),Mitarbeiter!$C13))+1),MAX(0,NETWORKDAYS(MAX(DATE(2027,12,1),Mitarbeiter!$C13),MIN(DATE(2027,13,0),IF(Mitarbeiter!$D13="",DATE(2027,13,0),Mitarbeiter!$D13),TODAY()),Einstellungen!$F$13:$F$67)))*N(Mitarbeiter!$E13)/IF(Einstellungen!$C$11="7 Tage",7,5),N('Ist-Stunden'!AC13)+(N(Krankheitstage!AP13)+N(Krankheitstage!BB13))*N($C13))))</f>
        <v/>
      </c>
      <c r="BH13" s="76">
        <f>IF($B13="",0,IF(Einstellungen!$C$10="Ja",MAX(IF(Einstellungen!$C$11="7 Tage",MAX(0,(MIN(DATE(2028,2,0),IF(Mitarbeiter!$D13="",DATE(2028,2,0),Mitarbeiter!$D13),TODAY()))-(MAX(DATE(2028,1,1),Mitarbeiter!$C13))+1),MAX(0,NETWORKDAYS(MAX(DATE(2028,1,1),Mitarbeiter!$C13),MIN(DATE(2028,2,0),IF(Mitarbeiter!$D13="",DATE(2028,2,0),Mitarbeiter!$D13),TODAY()),Einstellungen!$F$13:$F$67)))*N(Mitarbeiter!$E13)/IF(Einstellungen!$C$11="7 Tage",7,5),N('Ist-Stunden'!AD13)),MAX(IF(Einstellungen!$C$11="7 Tage",MAX(0,(MIN(DATE(2028,2,0),IF(Mitarbeiter!$D13="",DATE(2028,2,0),Mitarbeiter!$D13),TODAY()))-(MAX(DATE(2028,1,1),Mitarbeiter!$C13))+1),MAX(0,NETWORKDAYS(MAX(DATE(2028,1,1),Mitarbeiter!$C13),MIN(DATE(2028,2,0),IF(Mitarbeiter!$D13="",DATE(2028,2,0),Mitarbeiter!$D13),TODAY()),Einstellungen!$F$13:$F$67)))*N(Mitarbeiter!$E13)/IF(Einstellungen!$C$11="7 Tage",7,5),N('Ist-Stunden'!AD13)+(N(Krankheitstage!BC13)+N(Krankheitstage!BO13))*N($C13))))</f>
        <v/>
      </c>
      <c r="BI13" s="76">
        <f>IF($B13="",0,IF(Einstellungen!$C$10="Ja",MAX(IF(Einstellungen!$C$11="7 Tage",MAX(0,(MIN(DATE(2028,3,0),IF(Mitarbeiter!$D13="",DATE(2028,3,0),Mitarbeiter!$D13),TODAY()))-(MAX(DATE(2028,2,1),Mitarbeiter!$C13))+1),MAX(0,NETWORKDAYS(MAX(DATE(2028,2,1),Mitarbeiter!$C13),MIN(DATE(2028,3,0),IF(Mitarbeiter!$D13="",DATE(2028,3,0),Mitarbeiter!$D13),TODAY()),Einstellungen!$F$13:$F$67)))*N(Mitarbeiter!$E13)/IF(Einstellungen!$C$11="7 Tage",7,5),N('Ist-Stunden'!AE13)),MAX(IF(Einstellungen!$C$11="7 Tage",MAX(0,(MIN(DATE(2028,3,0),IF(Mitarbeiter!$D13="",DATE(2028,3,0),Mitarbeiter!$D13),TODAY()))-(MAX(DATE(2028,2,1),Mitarbeiter!$C13))+1),MAX(0,NETWORKDAYS(MAX(DATE(2028,2,1),Mitarbeiter!$C13),MIN(DATE(2028,3,0),IF(Mitarbeiter!$D13="",DATE(2028,3,0),Mitarbeiter!$D13),TODAY()),Einstellungen!$F$13:$F$67)))*N(Mitarbeiter!$E13)/IF(Einstellungen!$C$11="7 Tage",7,5),N('Ist-Stunden'!AE13)+(N(Krankheitstage!BD13)+N(Krankheitstage!BP13))*N($C13))))</f>
        <v/>
      </c>
      <c r="BJ13" s="76">
        <f>IF($B13="",0,IF(Einstellungen!$C$10="Ja",MAX(IF(Einstellungen!$C$11="7 Tage",MAX(0,(MIN(DATE(2028,4,0),IF(Mitarbeiter!$D13="",DATE(2028,4,0),Mitarbeiter!$D13),TODAY()))-(MAX(DATE(2028,3,1),Mitarbeiter!$C13))+1),MAX(0,NETWORKDAYS(MAX(DATE(2028,3,1),Mitarbeiter!$C13),MIN(DATE(2028,4,0),IF(Mitarbeiter!$D13="",DATE(2028,4,0),Mitarbeiter!$D13),TODAY()),Einstellungen!$F$13:$F$67)))*N(Mitarbeiter!$E13)/IF(Einstellungen!$C$11="7 Tage",7,5),N('Ist-Stunden'!AF13)),MAX(IF(Einstellungen!$C$11="7 Tage",MAX(0,(MIN(DATE(2028,4,0),IF(Mitarbeiter!$D13="",DATE(2028,4,0),Mitarbeiter!$D13),TODAY()))-(MAX(DATE(2028,3,1),Mitarbeiter!$C13))+1),MAX(0,NETWORKDAYS(MAX(DATE(2028,3,1),Mitarbeiter!$C13),MIN(DATE(2028,4,0),IF(Mitarbeiter!$D13="",DATE(2028,4,0),Mitarbeiter!$D13),TODAY()),Einstellungen!$F$13:$F$67)))*N(Mitarbeiter!$E13)/IF(Einstellungen!$C$11="7 Tage",7,5),N('Ist-Stunden'!AF13)+(N(Krankheitstage!BE13)+N(Krankheitstage!BQ13))*N($C13))))</f>
        <v/>
      </c>
      <c r="BK13" s="76">
        <f>IF($B13="",0,IF(Einstellungen!$C$10="Ja",MAX(IF(Einstellungen!$C$11="7 Tage",MAX(0,(MIN(DATE(2028,5,0),IF(Mitarbeiter!$D13="",DATE(2028,5,0),Mitarbeiter!$D13),TODAY()))-(MAX(DATE(2028,4,1),Mitarbeiter!$C13))+1),MAX(0,NETWORKDAYS(MAX(DATE(2028,4,1),Mitarbeiter!$C13),MIN(DATE(2028,5,0),IF(Mitarbeiter!$D13="",DATE(2028,5,0),Mitarbeiter!$D13),TODAY()),Einstellungen!$F$13:$F$67)))*N(Mitarbeiter!$E13)/IF(Einstellungen!$C$11="7 Tage",7,5),N('Ist-Stunden'!AG13)),MAX(IF(Einstellungen!$C$11="7 Tage",MAX(0,(MIN(DATE(2028,5,0),IF(Mitarbeiter!$D13="",DATE(2028,5,0),Mitarbeiter!$D13),TODAY()))-(MAX(DATE(2028,4,1),Mitarbeiter!$C13))+1),MAX(0,NETWORKDAYS(MAX(DATE(2028,4,1),Mitarbeiter!$C13),MIN(DATE(2028,5,0),IF(Mitarbeiter!$D13="",DATE(2028,5,0),Mitarbeiter!$D13),TODAY()),Einstellungen!$F$13:$F$67)))*N(Mitarbeiter!$E13)/IF(Einstellungen!$C$11="7 Tage",7,5),N('Ist-Stunden'!AG13)+(N(Krankheitstage!BF13)+N(Krankheitstage!BR13))*N($C13))))</f>
        <v/>
      </c>
      <c r="BL13" s="76">
        <f>IF($B13="",0,IF(Einstellungen!$C$10="Ja",MAX(IF(Einstellungen!$C$11="7 Tage",MAX(0,(MIN(DATE(2028,6,0),IF(Mitarbeiter!$D13="",DATE(2028,6,0),Mitarbeiter!$D13),TODAY()))-(MAX(DATE(2028,5,1),Mitarbeiter!$C13))+1),MAX(0,NETWORKDAYS(MAX(DATE(2028,5,1),Mitarbeiter!$C13),MIN(DATE(2028,6,0),IF(Mitarbeiter!$D13="",DATE(2028,6,0),Mitarbeiter!$D13),TODAY()),Einstellungen!$F$13:$F$67)))*N(Mitarbeiter!$E13)/IF(Einstellungen!$C$11="7 Tage",7,5),N('Ist-Stunden'!AH13)),MAX(IF(Einstellungen!$C$11="7 Tage",MAX(0,(MIN(DATE(2028,6,0),IF(Mitarbeiter!$D13="",DATE(2028,6,0),Mitarbeiter!$D13),TODAY()))-(MAX(DATE(2028,5,1),Mitarbeiter!$C13))+1),MAX(0,NETWORKDAYS(MAX(DATE(2028,5,1),Mitarbeiter!$C13),MIN(DATE(2028,6,0),IF(Mitarbeiter!$D13="",DATE(2028,6,0),Mitarbeiter!$D13),TODAY()),Einstellungen!$F$13:$F$67)))*N(Mitarbeiter!$E13)/IF(Einstellungen!$C$11="7 Tage",7,5),N('Ist-Stunden'!AH13)+(N(Krankheitstage!BG13)+N(Krankheitstage!BS13))*N($C13))))</f>
        <v/>
      </c>
      <c r="BM13" s="76">
        <f>IF($B13="",0,IF(Einstellungen!$C$10="Ja",MAX(IF(Einstellungen!$C$11="7 Tage",MAX(0,(MIN(DATE(2028,7,0),IF(Mitarbeiter!$D13="",DATE(2028,7,0),Mitarbeiter!$D13),TODAY()))-(MAX(DATE(2028,6,1),Mitarbeiter!$C13))+1),MAX(0,NETWORKDAYS(MAX(DATE(2028,6,1),Mitarbeiter!$C13),MIN(DATE(2028,7,0),IF(Mitarbeiter!$D13="",DATE(2028,7,0),Mitarbeiter!$D13),TODAY()),Einstellungen!$F$13:$F$67)))*N(Mitarbeiter!$E13)/IF(Einstellungen!$C$11="7 Tage",7,5),N('Ist-Stunden'!AI13)),MAX(IF(Einstellungen!$C$11="7 Tage",MAX(0,(MIN(DATE(2028,7,0),IF(Mitarbeiter!$D13="",DATE(2028,7,0),Mitarbeiter!$D13),TODAY()))-(MAX(DATE(2028,6,1),Mitarbeiter!$C13))+1),MAX(0,NETWORKDAYS(MAX(DATE(2028,6,1),Mitarbeiter!$C13),MIN(DATE(2028,7,0),IF(Mitarbeiter!$D13="",DATE(2028,7,0),Mitarbeiter!$D13),TODAY()),Einstellungen!$F$13:$F$67)))*N(Mitarbeiter!$E13)/IF(Einstellungen!$C$11="7 Tage",7,5),N('Ist-Stunden'!AI13)+(N(Krankheitstage!BH13)+N(Krankheitstage!BT13))*N($C13))))</f>
        <v/>
      </c>
      <c r="BN13" s="76">
        <f>IF($B13="",0,IF(Einstellungen!$C$10="Ja",MAX(IF(Einstellungen!$C$11="7 Tage",MAX(0,(MIN(DATE(2028,8,0),IF(Mitarbeiter!$D13="",DATE(2028,8,0),Mitarbeiter!$D13),TODAY()))-(MAX(DATE(2028,7,1),Mitarbeiter!$C13))+1),MAX(0,NETWORKDAYS(MAX(DATE(2028,7,1),Mitarbeiter!$C13),MIN(DATE(2028,8,0),IF(Mitarbeiter!$D13="",DATE(2028,8,0),Mitarbeiter!$D13),TODAY()),Einstellungen!$F$13:$F$67)))*N(Mitarbeiter!$E13)/IF(Einstellungen!$C$11="7 Tage",7,5),N('Ist-Stunden'!AJ13)),MAX(IF(Einstellungen!$C$11="7 Tage",MAX(0,(MIN(DATE(2028,8,0),IF(Mitarbeiter!$D13="",DATE(2028,8,0),Mitarbeiter!$D13),TODAY()))-(MAX(DATE(2028,7,1),Mitarbeiter!$C13))+1),MAX(0,NETWORKDAYS(MAX(DATE(2028,7,1),Mitarbeiter!$C13),MIN(DATE(2028,8,0),IF(Mitarbeiter!$D13="",DATE(2028,8,0),Mitarbeiter!$D13),TODAY()),Einstellungen!$F$13:$F$67)))*N(Mitarbeiter!$E13)/IF(Einstellungen!$C$11="7 Tage",7,5),N('Ist-Stunden'!AJ13)+(N(Krankheitstage!BI13)+N(Krankheitstage!BU13))*N($C13))))</f>
        <v/>
      </c>
      <c r="BO13" s="76">
        <f>IF($B13="",0,IF(Einstellungen!$C$10="Ja",MAX(IF(Einstellungen!$C$11="7 Tage",MAX(0,(MIN(DATE(2028,9,0),IF(Mitarbeiter!$D13="",DATE(2028,9,0),Mitarbeiter!$D13),TODAY()))-(MAX(DATE(2028,8,1),Mitarbeiter!$C13))+1),MAX(0,NETWORKDAYS(MAX(DATE(2028,8,1),Mitarbeiter!$C13),MIN(DATE(2028,9,0),IF(Mitarbeiter!$D13="",DATE(2028,9,0),Mitarbeiter!$D13),TODAY()),Einstellungen!$F$13:$F$67)))*N(Mitarbeiter!$E13)/IF(Einstellungen!$C$11="7 Tage",7,5),N('Ist-Stunden'!AK13)),MAX(IF(Einstellungen!$C$11="7 Tage",MAX(0,(MIN(DATE(2028,9,0),IF(Mitarbeiter!$D13="",DATE(2028,9,0),Mitarbeiter!$D13),TODAY()))-(MAX(DATE(2028,8,1),Mitarbeiter!$C13))+1),MAX(0,NETWORKDAYS(MAX(DATE(2028,8,1),Mitarbeiter!$C13),MIN(DATE(2028,9,0),IF(Mitarbeiter!$D13="",DATE(2028,9,0),Mitarbeiter!$D13),TODAY()),Einstellungen!$F$13:$F$67)))*N(Mitarbeiter!$E13)/IF(Einstellungen!$C$11="7 Tage",7,5),N('Ist-Stunden'!AK13)+(N(Krankheitstage!BJ13)+N(Krankheitstage!BV13))*N($C13))))</f>
        <v/>
      </c>
      <c r="BP13" s="76">
        <f>IF($B13="",0,IF(Einstellungen!$C$10="Ja",MAX(IF(Einstellungen!$C$11="7 Tage",MAX(0,(MIN(DATE(2028,10,0),IF(Mitarbeiter!$D13="",DATE(2028,10,0),Mitarbeiter!$D13),TODAY()))-(MAX(DATE(2028,9,1),Mitarbeiter!$C13))+1),MAX(0,NETWORKDAYS(MAX(DATE(2028,9,1),Mitarbeiter!$C13),MIN(DATE(2028,10,0),IF(Mitarbeiter!$D13="",DATE(2028,10,0),Mitarbeiter!$D13),TODAY()),Einstellungen!$F$13:$F$67)))*N(Mitarbeiter!$E13)/IF(Einstellungen!$C$11="7 Tage",7,5),N('Ist-Stunden'!AL13)),MAX(IF(Einstellungen!$C$11="7 Tage",MAX(0,(MIN(DATE(2028,10,0),IF(Mitarbeiter!$D13="",DATE(2028,10,0),Mitarbeiter!$D13),TODAY()))-(MAX(DATE(2028,9,1),Mitarbeiter!$C13))+1),MAX(0,NETWORKDAYS(MAX(DATE(2028,9,1),Mitarbeiter!$C13),MIN(DATE(2028,10,0),IF(Mitarbeiter!$D13="",DATE(2028,10,0),Mitarbeiter!$D13),TODAY()),Einstellungen!$F$13:$F$67)))*N(Mitarbeiter!$E13)/IF(Einstellungen!$C$11="7 Tage",7,5),N('Ist-Stunden'!AL13)+(N(Krankheitstage!BK13)+N(Krankheitstage!BW13))*N($C13))))</f>
        <v/>
      </c>
      <c r="BQ13" s="76">
        <f>IF($B13="",0,IF(Einstellungen!$C$10="Ja",MAX(IF(Einstellungen!$C$11="7 Tage",MAX(0,(MIN(DATE(2028,11,0),IF(Mitarbeiter!$D13="",DATE(2028,11,0),Mitarbeiter!$D13),TODAY()))-(MAX(DATE(2028,10,1),Mitarbeiter!$C13))+1),MAX(0,NETWORKDAYS(MAX(DATE(2028,10,1),Mitarbeiter!$C13),MIN(DATE(2028,11,0),IF(Mitarbeiter!$D13="",DATE(2028,11,0),Mitarbeiter!$D13),TODAY()),Einstellungen!$F$13:$F$67)))*N(Mitarbeiter!$E13)/IF(Einstellungen!$C$11="7 Tage",7,5),N('Ist-Stunden'!AM13)),MAX(IF(Einstellungen!$C$11="7 Tage",MAX(0,(MIN(DATE(2028,11,0),IF(Mitarbeiter!$D13="",DATE(2028,11,0),Mitarbeiter!$D13),TODAY()))-(MAX(DATE(2028,10,1),Mitarbeiter!$C13))+1),MAX(0,NETWORKDAYS(MAX(DATE(2028,10,1),Mitarbeiter!$C13),MIN(DATE(2028,11,0),IF(Mitarbeiter!$D13="",DATE(2028,11,0),Mitarbeiter!$D13),TODAY()),Einstellungen!$F$13:$F$67)))*N(Mitarbeiter!$E13)/IF(Einstellungen!$C$11="7 Tage",7,5),N('Ist-Stunden'!AM13)+(N(Krankheitstage!BL13)+N(Krankheitstage!BX13))*N($C13))))</f>
        <v/>
      </c>
      <c r="BR13" s="76">
        <f>IF($B13="",0,IF(Einstellungen!$C$10="Ja",MAX(IF(Einstellungen!$C$11="7 Tage",MAX(0,(MIN(DATE(2028,12,0),IF(Mitarbeiter!$D13="",DATE(2028,12,0),Mitarbeiter!$D13),TODAY()))-(MAX(DATE(2028,11,1),Mitarbeiter!$C13))+1),MAX(0,NETWORKDAYS(MAX(DATE(2028,11,1),Mitarbeiter!$C13),MIN(DATE(2028,12,0),IF(Mitarbeiter!$D13="",DATE(2028,12,0),Mitarbeiter!$D13),TODAY()),Einstellungen!$F$13:$F$67)))*N(Mitarbeiter!$E13)/IF(Einstellungen!$C$11="7 Tage",7,5),N('Ist-Stunden'!AN13)),MAX(IF(Einstellungen!$C$11="7 Tage",MAX(0,(MIN(DATE(2028,12,0),IF(Mitarbeiter!$D13="",DATE(2028,12,0),Mitarbeiter!$D13),TODAY()))-(MAX(DATE(2028,11,1),Mitarbeiter!$C13))+1),MAX(0,NETWORKDAYS(MAX(DATE(2028,11,1),Mitarbeiter!$C13),MIN(DATE(2028,12,0),IF(Mitarbeiter!$D13="",DATE(2028,12,0),Mitarbeiter!$D13),TODAY()),Einstellungen!$F$13:$F$67)))*N(Mitarbeiter!$E13)/IF(Einstellungen!$C$11="7 Tage",7,5),N('Ist-Stunden'!AN13)+(N(Krankheitstage!BM13)+N(Krankheitstage!BY13))*N($C13))))</f>
        <v/>
      </c>
      <c r="BS13" s="76">
        <f>IF($B13="",0,IF(Einstellungen!$C$10="Ja",MAX(IF(Einstellungen!$C$11="7 Tage",MAX(0,(MIN(DATE(2028,13,0),IF(Mitarbeiter!$D13="",DATE(2028,13,0),Mitarbeiter!$D13),TODAY()))-(MAX(DATE(2028,12,1),Mitarbeiter!$C13))+1),MAX(0,NETWORKDAYS(MAX(DATE(2028,12,1),Mitarbeiter!$C13),MIN(DATE(2028,13,0),IF(Mitarbeiter!$D13="",DATE(2028,13,0),Mitarbeiter!$D13),TODAY()),Einstellungen!$F$13:$F$67)))*N(Mitarbeiter!$E13)/IF(Einstellungen!$C$11="7 Tage",7,5),N('Ist-Stunden'!AO13)),MAX(IF(Einstellungen!$C$11="7 Tage",MAX(0,(MIN(DATE(2028,13,0),IF(Mitarbeiter!$D13="",DATE(2028,13,0),Mitarbeiter!$D13),TODAY()))-(MAX(DATE(2028,12,1),Mitarbeiter!$C13))+1),MAX(0,NETWORKDAYS(MAX(DATE(2028,12,1),Mitarbeiter!$C13),MIN(DATE(2028,13,0),IF(Mitarbeiter!$D13="",DATE(2028,13,0),Mitarbeiter!$D13),TODAY()),Einstellungen!$F$13:$F$67)))*N(Mitarbeiter!$E13)/IF(Einstellungen!$C$11="7 Tage",7,5),N('Ist-Stunden'!AO13)+(N(Krankheitstage!BN13)+N(Krankheitstage!BZ13))*N($C13))))</f>
        <v/>
      </c>
      <c r="BT13" s="76">
        <f>IF($B13="",0,IF(Einstellungen!$C$10="Ja",MAX(IF(Einstellungen!$C$11="7 Tage",MAX(0,(MIN(DATE(2029,2,0),IF(Mitarbeiter!$D13="",DATE(2029,2,0),Mitarbeiter!$D13),TODAY()))-(MAX(DATE(2029,1,1),Mitarbeiter!$C13))+1),MAX(0,NETWORKDAYS(MAX(DATE(2029,1,1),Mitarbeiter!$C13),MIN(DATE(2029,2,0),IF(Mitarbeiter!$D13="",DATE(2029,2,0),Mitarbeiter!$D13),TODAY()),Einstellungen!$F$13:$F$67)))*N(Mitarbeiter!$E13)/IF(Einstellungen!$C$11="7 Tage",7,5),N('Ist-Stunden'!AP13)),MAX(IF(Einstellungen!$C$11="7 Tage",MAX(0,(MIN(DATE(2029,2,0),IF(Mitarbeiter!$D13="",DATE(2029,2,0),Mitarbeiter!$D13),TODAY()))-(MAX(DATE(2029,1,1),Mitarbeiter!$C13))+1),MAX(0,NETWORKDAYS(MAX(DATE(2029,1,1),Mitarbeiter!$C13),MIN(DATE(2029,2,0),IF(Mitarbeiter!$D13="",DATE(2029,2,0),Mitarbeiter!$D13),TODAY()),Einstellungen!$F$13:$F$67)))*N(Mitarbeiter!$E13)/IF(Einstellungen!$C$11="7 Tage",7,5),N('Ist-Stunden'!AP13)+(N(Krankheitstage!CA13)+N(Krankheitstage!CM13))*N($C13))))</f>
        <v/>
      </c>
      <c r="BU13" s="76">
        <f>IF($B13="",0,IF(Einstellungen!$C$10="Ja",MAX(IF(Einstellungen!$C$11="7 Tage",MAX(0,(MIN(DATE(2029,3,0),IF(Mitarbeiter!$D13="",DATE(2029,3,0),Mitarbeiter!$D13),TODAY()))-(MAX(DATE(2029,2,1),Mitarbeiter!$C13))+1),MAX(0,NETWORKDAYS(MAX(DATE(2029,2,1),Mitarbeiter!$C13),MIN(DATE(2029,3,0),IF(Mitarbeiter!$D13="",DATE(2029,3,0),Mitarbeiter!$D13),TODAY()),Einstellungen!$F$13:$F$67)))*N(Mitarbeiter!$E13)/IF(Einstellungen!$C$11="7 Tage",7,5),N('Ist-Stunden'!AQ13)),MAX(IF(Einstellungen!$C$11="7 Tage",MAX(0,(MIN(DATE(2029,3,0),IF(Mitarbeiter!$D13="",DATE(2029,3,0),Mitarbeiter!$D13),TODAY()))-(MAX(DATE(2029,2,1),Mitarbeiter!$C13))+1),MAX(0,NETWORKDAYS(MAX(DATE(2029,2,1),Mitarbeiter!$C13),MIN(DATE(2029,3,0),IF(Mitarbeiter!$D13="",DATE(2029,3,0),Mitarbeiter!$D13),TODAY()),Einstellungen!$F$13:$F$67)))*N(Mitarbeiter!$E13)/IF(Einstellungen!$C$11="7 Tage",7,5),N('Ist-Stunden'!AQ13)+(N(Krankheitstage!CB13)+N(Krankheitstage!CN13))*N($C13))))</f>
        <v/>
      </c>
      <c r="BV13" s="76">
        <f>IF($B13="",0,IF(Einstellungen!$C$10="Ja",MAX(IF(Einstellungen!$C$11="7 Tage",MAX(0,(MIN(DATE(2029,4,0),IF(Mitarbeiter!$D13="",DATE(2029,4,0),Mitarbeiter!$D13),TODAY()))-(MAX(DATE(2029,3,1),Mitarbeiter!$C13))+1),MAX(0,NETWORKDAYS(MAX(DATE(2029,3,1),Mitarbeiter!$C13),MIN(DATE(2029,4,0),IF(Mitarbeiter!$D13="",DATE(2029,4,0),Mitarbeiter!$D13),TODAY()),Einstellungen!$F$13:$F$67)))*N(Mitarbeiter!$E13)/IF(Einstellungen!$C$11="7 Tage",7,5),N('Ist-Stunden'!AR13)),MAX(IF(Einstellungen!$C$11="7 Tage",MAX(0,(MIN(DATE(2029,4,0),IF(Mitarbeiter!$D13="",DATE(2029,4,0),Mitarbeiter!$D13),TODAY()))-(MAX(DATE(2029,3,1),Mitarbeiter!$C13))+1),MAX(0,NETWORKDAYS(MAX(DATE(2029,3,1),Mitarbeiter!$C13),MIN(DATE(2029,4,0),IF(Mitarbeiter!$D13="",DATE(2029,4,0),Mitarbeiter!$D13),TODAY()),Einstellungen!$F$13:$F$67)))*N(Mitarbeiter!$E13)/IF(Einstellungen!$C$11="7 Tage",7,5),N('Ist-Stunden'!AR13)+(N(Krankheitstage!CC13)+N(Krankheitstage!CO13))*N($C13))))</f>
        <v/>
      </c>
      <c r="BW13" s="76">
        <f>IF($B13="",0,IF(Einstellungen!$C$10="Ja",MAX(IF(Einstellungen!$C$11="7 Tage",MAX(0,(MIN(DATE(2029,5,0),IF(Mitarbeiter!$D13="",DATE(2029,5,0),Mitarbeiter!$D13),TODAY()))-(MAX(DATE(2029,4,1),Mitarbeiter!$C13))+1),MAX(0,NETWORKDAYS(MAX(DATE(2029,4,1),Mitarbeiter!$C13),MIN(DATE(2029,5,0),IF(Mitarbeiter!$D13="",DATE(2029,5,0),Mitarbeiter!$D13),TODAY()),Einstellungen!$F$13:$F$67)))*N(Mitarbeiter!$E13)/IF(Einstellungen!$C$11="7 Tage",7,5),N('Ist-Stunden'!AS13)),MAX(IF(Einstellungen!$C$11="7 Tage",MAX(0,(MIN(DATE(2029,5,0),IF(Mitarbeiter!$D13="",DATE(2029,5,0),Mitarbeiter!$D13),TODAY()))-(MAX(DATE(2029,4,1),Mitarbeiter!$C13))+1),MAX(0,NETWORKDAYS(MAX(DATE(2029,4,1),Mitarbeiter!$C13),MIN(DATE(2029,5,0),IF(Mitarbeiter!$D13="",DATE(2029,5,0),Mitarbeiter!$D13),TODAY()),Einstellungen!$F$13:$F$67)))*N(Mitarbeiter!$E13)/IF(Einstellungen!$C$11="7 Tage",7,5),N('Ist-Stunden'!AS13)+(N(Krankheitstage!CD13)+N(Krankheitstage!CP13))*N($C13))))</f>
        <v/>
      </c>
      <c r="BX13" s="76">
        <f>IF($B13="",0,IF(Einstellungen!$C$10="Ja",MAX(IF(Einstellungen!$C$11="7 Tage",MAX(0,(MIN(DATE(2029,6,0),IF(Mitarbeiter!$D13="",DATE(2029,6,0),Mitarbeiter!$D13),TODAY()))-(MAX(DATE(2029,5,1),Mitarbeiter!$C13))+1),MAX(0,NETWORKDAYS(MAX(DATE(2029,5,1),Mitarbeiter!$C13),MIN(DATE(2029,6,0),IF(Mitarbeiter!$D13="",DATE(2029,6,0),Mitarbeiter!$D13),TODAY()),Einstellungen!$F$13:$F$67)))*N(Mitarbeiter!$E13)/IF(Einstellungen!$C$11="7 Tage",7,5),N('Ist-Stunden'!AT13)),MAX(IF(Einstellungen!$C$11="7 Tage",MAX(0,(MIN(DATE(2029,6,0),IF(Mitarbeiter!$D13="",DATE(2029,6,0),Mitarbeiter!$D13),TODAY()))-(MAX(DATE(2029,5,1),Mitarbeiter!$C13))+1),MAX(0,NETWORKDAYS(MAX(DATE(2029,5,1),Mitarbeiter!$C13),MIN(DATE(2029,6,0),IF(Mitarbeiter!$D13="",DATE(2029,6,0),Mitarbeiter!$D13),TODAY()),Einstellungen!$F$13:$F$67)))*N(Mitarbeiter!$E13)/IF(Einstellungen!$C$11="7 Tage",7,5),N('Ist-Stunden'!AT13)+(N(Krankheitstage!CE13)+N(Krankheitstage!CQ13))*N($C13))))</f>
        <v/>
      </c>
      <c r="BY13" s="76">
        <f>IF($B13="",0,IF(Einstellungen!$C$10="Ja",MAX(IF(Einstellungen!$C$11="7 Tage",MAX(0,(MIN(DATE(2029,7,0),IF(Mitarbeiter!$D13="",DATE(2029,7,0),Mitarbeiter!$D13),TODAY()))-(MAX(DATE(2029,6,1),Mitarbeiter!$C13))+1),MAX(0,NETWORKDAYS(MAX(DATE(2029,6,1),Mitarbeiter!$C13),MIN(DATE(2029,7,0),IF(Mitarbeiter!$D13="",DATE(2029,7,0),Mitarbeiter!$D13),TODAY()),Einstellungen!$F$13:$F$67)))*N(Mitarbeiter!$E13)/IF(Einstellungen!$C$11="7 Tage",7,5),N('Ist-Stunden'!AU13)),MAX(IF(Einstellungen!$C$11="7 Tage",MAX(0,(MIN(DATE(2029,7,0),IF(Mitarbeiter!$D13="",DATE(2029,7,0),Mitarbeiter!$D13),TODAY()))-(MAX(DATE(2029,6,1),Mitarbeiter!$C13))+1),MAX(0,NETWORKDAYS(MAX(DATE(2029,6,1),Mitarbeiter!$C13),MIN(DATE(2029,7,0),IF(Mitarbeiter!$D13="",DATE(2029,7,0),Mitarbeiter!$D13),TODAY()),Einstellungen!$F$13:$F$67)))*N(Mitarbeiter!$E13)/IF(Einstellungen!$C$11="7 Tage",7,5),N('Ist-Stunden'!AU13)+(N(Krankheitstage!CF13)+N(Krankheitstage!CR13))*N($C13))))</f>
        <v/>
      </c>
      <c r="BZ13" s="76">
        <f>IF($B13="",0,IF(Einstellungen!$C$10="Ja",MAX(IF(Einstellungen!$C$11="7 Tage",MAX(0,(MIN(DATE(2029,8,0),IF(Mitarbeiter!$D13="",DATE(2029,8,0),Mitarbeiter!$D13),TODAY()))-(MAX(DATE(2029,7,1),Mitarbeiter!$C13))+1),MAX(0,NETWORKDAYS(MAX(DATE(2029,7,1),Mitarbeiter!$C13),MIN(DATE(2029,8,0),IF(Mitarbeiter!$D13="",DATE(2029,8,0),Mitarbeiter!$D13),TODAY()),Einstellungen!$F$13:$F$67)))*N(Mitarbeiter!$E13)/IF(Einstellungen!$C$11="7 Tage",7,5),N('Ist-Stunden'!AV13)),MAX(IF(Einstellungen!$C$11="7 Tage",MAX(0,(MIN(DATE(2029,8,0),IF(Mitarbeiter!$D13="",DATE(2029,8,0),Mitarbeiter!$D13),TODAY()))-(MAX(DATE(2029,7,1),Mitarbeiter!$C13))+1),MAX(0,NETWORKDAYS(MAX(DATE(2029,7,1),Mitarbeiter!$C13),MIN(DATE(2029,8,0),IF(Mitarbeiter!$D13="",DATE(2029,8,0),Mitarbeiter!$D13),TODAY()),Einstellungen!$F$13:$F$67)))*N(Mitarbeiter!$E13)/IF(Einstellungen!$C$11="7 Tage",7,5),N('Ist-Stunden'!AV13)+(N(Krankheitstage!CG13)+N(Krankheitstage!CS13))*N($C13))))</f>
        <v/>
      </c>
      <c r="CA13" s="76">
        <f>IF($B13="",0,IF(Einstellungen!$C$10="Ja",MAX(IF(Einstellungen!$C$11="7 Tage",MAX(0,(MIN(DATE(2029,9,0),IF(Mitarbeiter!$D13="",DATE(2029,9,0),Mitarbeiter!$D13),TODAY()))-(MAX(DATE(2029,8,1),Mitarbeiter!$C13))+1),MAX(0,NETWORKDAYS(MAX(DATE(2029,8,1),Mitarbeiter!$C13),MIN(DATE(2029,9,0),IF(Mitarbeiter!$D13="",DATE(2029,9,0),Mitarbeiter!$D13),TODAY()),Einstellungen!$F$13:$F$67)))*N(Mitarbeiter!$E13)/IF(Einstellungen!$C$11="7 Tage",7,5),N('Ist-Stunden'!AW13)),MAX(IF(Einstellungen!$C$11="7 Tage",MAX(0,(MIN(DATE(2029,9,0),IF(Mitarbeiter!$D13="",DATE(2029,9,0),Mitarbeiter!$D13),TODAY()))-(MAX(DATE(2029,8,1),Mitarbeiter!$C13))+1),MAX(0,NETWORKDAYS(MAX(DATE(2029,8,1),Mitarbeiter!$C13),MIN(DATE(2029,9,0),IF(Mitarbeiter!$D13="",DATE(2029,9,0),Mitarbeiter!$D13),TODAY()),Einstellungen!$F$13:$F$67)))*N(Mitarbeiter!$E13)/IF(Einstellungen!$C$11="7 Tage",7,5),N('Ist-Stunden'!AW13)+(N(Krankheitstage!CH13)+N(Krankheitstage!CT13))*N($C13))))</f>
        <v/>
      </c>
      <c r="CB13" s="76">
        <f>IF($B13="",0,IF(Einstellungen!$C$10="Ja",MAX(IF(Einstellungen!$C$11="7 Tage",MAX(0,(MIN(DATE(2029,10,0),IF(Mitarbeiter!$D13="",DATE(2029,10,0),Mitarbeiter!$D13),TODAY()))-(MAX(DATE(2029,9,1),Mitarbeiter!$C13))+1),MAX(0,NETWORKDAYS(MAX(DATE(2029,9,1),Mitarbeiter!$C13),MIN(DATE(2029,10,0),IF(Mitarbeiter!$D13="",DATE(2029,10,0),Mitarbeiter!$D13),TODAY()),Einstellungen!$F$13:$F$67)))*N(Mitarbeiter!$E13)/IF(Einstellungen!$C$11="7 Tage",7,5),N('Ist-Stunden'!AX13)),MAX(IF(Einstellungen!$C$11="7 Tage",MAX(0,(MIN(DATE(2029,10,0),IF(Mitarbeiter!$D13="",DATE(2029,10,0),Mitarbeiter!$D13),TODAY()))-(MAX(DATE(2029,9,1),Mitarbeiter!$C13))+1),MAX(0,NETWORKDAYS(MAX(DATE(2029,9,1),Mitarbeiter!$C13),MIN(DATE(2029,10,0),IF(Mitarbeiter!$D13="",DATE(2029,10,0),Mitarbeiter!$D13),TODAY()),Einstellungen!$F$13:$F$67)))*N(Mitarbeiter!$E13)/IF(Einstellungen!$C$11="7 Tage",7,5),N('Ist-Stunden'!AX13)+(N(Krankheitstage!CI13)+N(Krankheitstage!CU13))*N($C13))))</f>
        <v/>
      </c>
      <c r="CC13" s="76">
        <f>IF($B13="",0,IF(Einstellungen!$C$10="Ja",MAX(IF(Einstellungen!$C$11="7 Tage",MAX(0,(MIN(DATE(2029,11,0),IF(Mitarbeiter!$D13="",DATE(2029,11,0),Mitarbeiter!$D13),TODAY()))-(MAX(DATE(2029,10,1),Mitarbeiter!$C13))+1),MAX(0,NETWORKDAYS(MAX(DATE(2029,10,1),Mitarbeiter!$C13),MIN(DATE(2029,11,0),IF(Mitarbeiter!$D13="",DATE(2029,11,0),Mitarbeiter!$D13),TODAY()),Einstellungen!$F$13:$F$67)))*N(Mitarbeiter!$E13)/IF(Einstellungen!$C$11="7 Tage",7,5),N('Ist-Stunden'!AY13)),MAX(IF(Einstellungen!$C$11="7 Tage",MAX(0,(MIN(DATE(2029,11,0),IF(Mitarbeiter!$D13="",DATE(2029,11,0),Mitarbeiter!$D13),TODAY()))-(MAX(DATE(2029,10,1),Mitarbeiter!$C13))+1),MAX(0,NETWORKDAYS(MAX(DATE(2029,10,1),Mitarbeiter!$C13),MIN(DATE(2029,11,0),IF(Mitarbeiter!$D13="",DATE(2029,11,0),Mitarbeiter!$D13),TODAY()),Einstellungen!$F$13:$F$67)))*N(Mitarbeiter!$E13)/IF(Einstellungen!$C$11="7 Tage",7,5),N('Ist-Stunden'!AY13)+(N(Krankheitstage!CJ13)+N(Krankheitstage!CV13))*N($C13))))</f>
        <v/>
      </c>
      <c r="CD13" s="76">
        <f>IF($B13="",0,IF(Einstellungen!$C$10="Ja",MAX(IF(Einstellungen!$C$11="7 Tage",MAX(0,(MIN(DATE(2029,12,0),IF(Mitarbeiter!$D13="",DATE(2029,12,0),Mitarbeiter!$D13),TODAY()))-(MAX(DATE(2029,11,1),Mitarbeiter!$C13))+1),MAX(0,NETWORKDAYS(MAX(DATE(2029,11,1),Mitarbeiter!$C13),MIN(DATE(2029,12,0),IF(Mitarbeiter!$D13="",DATE(2029,12,0),Mitarbeiter!$D13),TODAY()),Einstellungen!$F$13:$F$67)))*N(Mitarbeiter!$E13)/IF(Einstellungen!$C$11="7 Tage",7,5),N('Ist-Stunden'!AZ13)),MAX(IF(Einstellungen!$C$11="7 Tage",MAX(0,(MIN(DATE(2029,12,0),IF(Mitarbeiter!$D13="",DATE(2029,12,0),Mitarbeiter!$D13),TODAY()))-(MAX(DATE(2029,11,1),Mitarbeiter!$C13))+1),MAX(0,NETWORKDAYS(MAX(DATE(2029,11,1),Mitarbeiter!$C13),MIN(DATE(2029,12,0),IF(Mitarbeiter!$D13="",DATE(2029,12,0),Mitarbeiter!$D13),TODAY()),Einstellungen!$F$13:$F$67)))*N(Mitarbeiter!$E13)/IF(Einstellungen!$C$11="7 Tage",7,5),N('Ist-Stunden'!AZ13)+(N(Krankheitstage!CK13)+N(Krankheitstage!CW13))*N($C13))))</f>
        <v/>
      </c>
      <c r="CE13" s="76">
        <f>IF($B13="",0,IF(Einstellungen!$C$10="Ja",MAX(IF(Einstellungen!$C$11="7 Tage",MAX(0,(MIN(DATE(2029,13,0),IF(Mitarbeiter!$D13="",DATE(2029,13,0),Mitarbeiter!$D13),TODAY()))-(MAX(DATE(2029,12,1),Mitarbeiter!$C13))+1),MAX(0,NETWORKDAYS(MAX(DATE(2029,12,1),Mitarbeiter!$C13),MIN(DATE(2029,13,0),IF(Mitarbeiter!$D13="",DATE(2029,13,0),Mitarbeiter!$D13),TODAY()),Einstellungen!$F$13:$F$67)))*N(Mitarbeiter!$E13)/IF(Einstellungen!$C$11="7 Tage",7,5),N('Ist-Stunden'!BA13)),MAX(IF(Einstellungen!$C$11="7 Tage",MAX(0,(MIN(DATE(2029,13,0),IF(Mitarbeiter!$D13="",DATE(2029,13,0),Mitarbeiter!$D13),TODAY()))-(MAX(DATE(2029,12,1),Mitarbeiter!$C13))+1),MAX(0,NETWORKDAYS(MAX(DATE(2029,12,1),Mitarbeiter!$C13),MIN(DATE(2029,13,0),IF(Mitarbeiter!$D13="",DATE(2029,13,0),Mitarbeiter!$D13),TODAY()),Einstellungen!$F$13:$F$67)))*N(Mitarbeiter!$E13)/IF(Einstellungen!$C$11="7 Tage",7,5),N('Ist-Stunden'!BA13)+(N(Krankheitstage!CL13)+N(Krankheitstage!CX13))*N($C13))))</f>
        <v/>
      </c>
      <c r="CF13" s="76">
        <f>IF($B13="",0,IF(Einstellungen!$C$10="Ja",MAX(IF(Einstellungen!$C$11="7 Tage",MAX(0,(MIN(DATE(2030,2,0),IF(Mitarbeiter!$D13="",DATE(2030,2,0),Mitarbeiter!$D13),TODAY()))-(MAX(DATE(2030,1,1),Mitarbeiter!$C13))+1),MAX(0,NETWORKDAYS(MAX(DATE(2030,1,1),Mitarbeiter!$C13),MIN(DATE(2030,2,0),IF(Mitarbeiter!$D13="",DATE(2030,2,0),Mitarbeiter!$D13),TODAY()),Einstellungen!$F$13:$F$67)))*N(Mitarbeiter!$E13)/IF(Einstellungen!$C$11="7 Tage",7,5),N('Ist-Stunden'!BB13)),MAX(IF(Einstellungen!$C$11="7 Tage",MAX(0,(MIN(DATE(2030,2,0),IF(Mitarbeiter!$D13="",DATE(2030,2,0),Mitarbeiter!$D13),TODAY()))-(MAX(DATE(2030,1,1),Mitarbeiter!$C13))+1),MAX(0,NETWORKDAYS(MAX(DATE(2030,1,1),Mitarbeiter!$C13),MIN(DATE(2030,2,0),IF(Mitarbeiter!$D13="",DATE(2030,2,0),Mitarbeiter!$D13),TODAY()),Einstellungen!$F$13:$F$67)))*N(Mitarbeiter!$E13)/IF(Einstellungen!$C$11="7 Tage",7,5),N('Ist-Stunden'!BB13)+(N(Krankheitstage!CY13)+N(Krankheitstage!DK13))*N($C13))))</f>
        <v/>
      </c>
      <c r="CG13" s="76">
        <f>IF($B13="",0,IF(Einstellungen!$C$10="Ja",MAX(IF(Einstellungen!$C$11="7 Tage",MAX(0,(MIN(DATE(2030,3,0),IF(Mitarbeiter!$D13="",DATE(2030,3,0),Mitarbeiter!$D13),TODAY()))-(MAX(DATE(2030,2,1),Mitarbeiter!$C13))+1),MAX(0,NETWORKDAYS(MAX(DATE(2030,2,1),Mitarbeiter!$C13),MIN(DATE(2030,3,0),IF(Mitarbeiter!$D13="",DATE(2030,3,0),Mitarbeiter!$D13),TODAY()),Einstellungen!$F$13:$F$67)))*N(Mitarbeiter!$E13)/IF(Einstellungen!$C$11="7 Tage",7,5),N('Ist-Stunden'!BC13)),MAX(IF(Einstellungen!$C$11="7 Tage",MAX(0,(MIN(DATE(2030,3,0),IF(Mitarbeiter!$D13="",DATE(2030,3,0),Mitarbeiter!$D13),TODAY()))-(MAX(DATE(2030,2,1),Mitarbeiter!$C13))+1),MAX(0,NETWORKDAYS(MAX(DATE(2030,2,1),Mitarbeiter!$C13),MIN(DATE(2030,3,0),IF(Mitarbeiter!$D13="",DATE(2030,3,0),Mitarbeiter!$D13),TODAY()),Einstellungen!$F$13:$F$67)))*N(Mitarbeiter!$E13)/IF(Einstellungen!$C$11="7 Tage",7,5),N('Ist-Stunden'!BC13)+(N(Krankheitstage!CZ13)+N(Krankheitstage!DL13))*N($C13))))</f>
        <v/>
      </c>
      <c r="CH13" s="76">
        <f>IF($B13="",0,IF(Einstellungen!$C$10="Ja",MAX(IF(Einstellungen!$C$11="7 Tage",MAX(0,(MIN(DATE(2030,4,0),IF(Mitarbeiter!$D13="",DATE(2030,4,0),Mitarbeiter!$D13),TODAY()))-(MAX(DATE(2030,3,1),Mitarbeiter!$C13))+1),MAX(0,NETWORKDAYS(MAX(DATE(2030,3,1),Mitarbeiter!$C13),MIN(DATE(2030,4,0),IF(Mitarbeiter!$D13="",DATE(2030,4,0),Mitarbeiter!$D13),TODAY()),Einstellungen!$F$13:$F$67)))*N(Mitarbeiter!$E13)/IF(Einstellungen!$C$11="7 Tage",7,5),N('Ist-Stunden'!BD13)),MAX(IF(Einstellungen!$C$11="7 Tage",MAX(0,(MIN(DATE(2030,4,0),IF(Mitarbeiter!$D13="",DATE(2030,4,0),Mitarbeiter!$D13),TODAY()))-(MAX(DATE(2030,3,1),Mitarbeiter!$C13))+1),MAX(0,NETWORKDAYS(MAX(DATE(2030,3,1),Mitarbeiter!$C13),MIN(DATE(2030,4,0),IF(Mitarbeiter!$D13="",DATE(2030,4,0),Mitarbeiter!$D13),TODAY()),Einstellungen!$F$13:$F$67)))*N(Mitarbeiter!$E13)/IF(Einstellungen!$C$11="7 Tage",7,5),N('Ist-Stunden'!BD13)+(N(Krankheitstage!DA13)+N(Krankheitstage!DM13))*N($C13))))</f>
        <v/>
      </c>
      <c r="CI13" s="76">
        <f>IF($B13="",0,IF(Einstellungen!$C$10="Ja",MAX(IF(Einstellungen!$C$11="7 Tage",MAX(0,(MIN(DATE(2030,5,0),IF(Mitarbeiter!$D13="",DATE(2030,5,0),Mitarbeiter!$D13),TODAY()))-(MAX(DATE(2030,4,1),Mitarbeiter!$C13))+1),MAX(0,NETWORKDAYS(MAX(DATE(2030,4,1),Mitarbeiter!$C13),MIN(DATE(2030,5,0),IF(Mitarbeiter!$D13="",DATE(2030,5,0),Mitarbeiter!$D13),TODAY()),Einstellungen!$F$13:$F$67)))*N(Mitarbeiter!$E13)/IF(Einstellungen!$C$11="7 Tage",7,5),N('Ist-Stunden'!BE13)),MAX(IF(Einstellungen!$C$11="7 Tage",MAX(0,(MIN(DATE(2030,5,0),IF(Mitarbeiter!$D13="",DATE(2030,5,0),Mitarbeiter!$D13),TODAY()))-(MAX(DATE(2030,4,1),Mitarbeiter!$C13))+1),MAX(0,NETWORKDAYS(MAX(DATE(2030,4,1),Mitarbeiter!$C13),MIN(DATE(2030,5,0),IF(Mitarbeiter!$D13="",DATE(2030,5,0),Mitarbeiter!$D13),TODAY()),Einstellungen!$F$13:$F$67)))*N(Mitarbeiter!$E13)/IF(Einstellungen!$C$11="7 Tage",7,5),N('Ist-Stunden'!BE13)+(N(Krankheitstage!DB13)+N(Krankheitstage!DN13))*N($C13))))</f>
        <v/>
      </c>
      <c r="CJ13" s="76">
        <f>IF($B13="",0,IF(Einstellungen!$C$10="Ja",MAX(IF(Einstellungen!$C$11="7 Tage",MAX(0,(MIN(DATE(2030,6,0),IF(Mitarbeiter!$D13="",DATE(2030,6,0),Mitarbeiter!$D13),TODAY()))-(MAX(DATE(2030,5,1),Mitarbeiter!$C13))+1),MAX(0,NETWORKDAYS(MAX(DATE(2030,5,1),Mitarbeiter!$C13),MIN(DATE(2030,6,0),IF(Mitarbeiter!$D13="",DATE(2030,6,0),Mitarbeiter!$D13),TODAY()),Einstellungen!$F$13:$F$67)))*N(Mitarbeiter!$E13)/IF(Einstellungen!$C$11="7 Tage",7,5),N('Ist-Stunden'!BF13)),MAX(IF(Einstellungen!$C$11="7 Tage",MAX(0,(MIN(DATE(2030,6,0),IF(Mitarbeiter!$D13="",DATE(2030,6,0),Mitarbeiter!$D13),TODAY()))-(MAX(DATE(2030,5,1),Mitarbeiter!$C13))+1),MAX(0,NETWORKDAYS(MAX(DATE(2030,5,1),Mitarbeiter!$C13),MIN(DATE(2030,6,0),IF(Mitarbeiter!$D13="",DATE(2030,6,0),Mitarbeiter!$D13),TODAY()),Einstellungen!$F$13:$F$67)))*N(Mitarbeiter!$E13)/IF(Einstellungen!$C$11="7 Tage",7,5),N('Ist-Stunden'!BF13)+(N(Krankheitstage!DC13)+N(Krankheitstage!DO13))*N($C13))))</f>
        <v/>
      </c>
      <c r="CK13" s="76">
        <f>IF($B13="",0,IF(Einstellungen!$C$10="Ja",MAX(IF(Einstellungen!$C$11="7 Tage",MAX(0,(MIN(DATE(2030,7,0),IF(Mitarbeiter!$D13="",DATE(2030,7,0),Mitarbeiter!$D13),TODAY()))-(MAX(DATE(2030,6,1),Mitarbeiter!$C13))+1),MAX(0,NETWORKDAYS(MAX(DATE(2030,6,1),Mitarbeiter!$C13),MIN(DATE(2030,7,0),IF(Mitarbeiter!$D13="",DATE(2030,7,0),Mitarbeiter!$D13),TODAY()),Einstellungen!$F$13:$F$67)))*N(Mitarbeiter!$E13)/IF(Einstellungen!$C$11="7 Tage",7,5),N('Ist-Stunden'!BG13)),MAX(IF(Einstellungen!$C$11="7 Tage",MAX(0,(MIN(DATE(2030,7,0),IF(Mitarbeiter!$D13="",DATE(2030,7,0),Mitarbeiter!$D13),TODAY()))-(MAX(DATE(2030,6,1),Mitarbeiter!$C13))+1),MAX(0,NETWORKDAYS(MAX(DATE(2030,6,1),Mitarbeiter!$C13),MIN(DATE(2030,7,0),IF(Mitarbeiter!$D13="",DATE(2030,7,0),Mitarbeiter!$D13),TODAY()),Einstellungen!$F$13:$F$67)))*N(Mitarbeiter!$E13)/IF(Einstellungen!$C$11="7 Tage",7,5),N('Ist-Stunden'!BG13)+(N(Krankheitstage!DD13)+N(Krankheitstage!DP13))*N($C13))))</f>
        <v/>
      </c>
      <c r="CL13" s="76">
        <f>IF($B13="",0,IF(Einstellungen!$C$10="Ja",MAX(IF(Einstellungen!$C$11="7 Tage",MAX(0,(MIN(DATE(2030,8,0),IF(Mitarbeiter!$D13="",DATE(2030,8,0),Mitarbeiter!$D13),TODAY()))-(MAX(DATE(2030,7,1),Mitarbeiter!$C13))+1),MAX(0,NETWORKDAYS(MAX(DATE(2030,7,1),Mitarbeiter!$C13),MIN(DATE(2030,8,0),IF(Mitarbeiter!$D13="",DATE(2030,8,0),Mitarbeiter!$D13),TODAY()),Einstellungen!$F$13:$F$67)))*N(Mitarbeiter!$E13)/IF(Einstellungen!$C$11="7 Tage",7,5),N('Ist-Stunden'!BH13)),MAX(IF(Einstellungen!$C$11="7 Tage",MAX(0,(MIN(DATE(2030,8,0),IF(Mitarbeiter!$D13="",DATE(2030,8,0),Mitarbeiter!$D13),TODAY()))-(MAX(DATE(2030,7,1),Mitarbeiter!$C13))+1),MAX(0,NETWORKDAYS(MAX(DATE(2030,7,1),Mitarbeiter!$C13),MIN(DATE(2030,8,0),IF(Mitarbeiter!$D13="",DATE(2030,8,0),Mitarbeiter!$D13),TODAY()),Einstellungen!$F$13:$F$67)))*N(Mitarbeiter!$E13)/IF(Einstellungen!$C$11="7 Tage",7,5),N('Ist-Stunden'!BH13)+(N(Krankheitstage!DE13)+N(Krankheitstage!DQ13))*N($C13))))</f>
        <v/>
      </c>
      <c r="CM13" s="76">
        <f>IF($B13="",0,IF(Einstellungen!$C$10="Ja",MAX(IF(Einstellungen!$C$11="7 Tage",MAX(0,(MIN(DATE(2030,9,0),IF(Mitarbeiter!$D13="",DATE(2030,9,0),Mitarbeiter!$D13),TODAY()))-(MAX(DATE(2030,8,1),Mitarbeiter!$C13))+1),MAX(0,NETWORKDAYS(MAX(DATE(2030,8,1),Mitarbeiter!$C13),MIN(DATE(2030,9,0),IF(Mitarbeiter!$D13="",DATE(2030,9,0),Mitarbeiter!$D13),TODAY()),Einstellungen!$F$13:$F$67)))*N(Mitarbeiter!$E13)/IF(Einstellungen!$C$11="7 Tage",7,5),N('Ist-Stunden'!BI13)),MAX(IF(Einstellungen!$C$11="7 Tage",MAX(0,(MIN(DATE(2030,9,0),IF(Mitarbeiter!$D13="",DATE(2030,9,0),Mitarbeiter!$D13),TODAY()))-(MAX(DATE(2030,8,1),Mitarbeiter!$C13))+1),MAX(0,NETWORKDAYS(MAX(DATE(2030,8,1),Mitarbeiter!$C13),MIN(DATE(2030,9,0),IF(Mitarbeiter!$D13="",DATE(2030,9,0),Mitarbeiter!$D13),TODAY()),Einstellungen!$F$13:$F$67)))*N(Mitarbeiter!$E13)/IF(Einstellungen!$C$11="7 Tage",7,5),N('Ist-Stunden'!BI13)+(N(Krankheitstage!DF13)+N(Krankheitstage!DR13))*N($C13))))</f>
        <v/>
      </c>
      <c r="CN13" s="76">
        <f>IF($B13="",0,IF(Einstellungen!$C$10="Ja",MAX(IF(Einstellungen!$C$11="7 Tage",MAX(0,(MIN(DATE(2030,10,0),IF(Mitarbeiter!$D13="",DATE(2030,10,0),Mitarbeiter!$D13),TODAY()))-(MAX(DATE(2030,9,1),Mitarbeiter!$C13))+1),MAX(0,NETWORKDAYS(MAX(DATE(2030,9,1),Mitarbeiter!$C13),MIN(DATE(2030,10,0),IF(Mitarbeiter!$D13="",DATE(2030,10,0),Mitarbeiter!$D13),TODAY()),Einstellungen!$F$13:$F$67)))*N(Mitarbeiter!$E13)/IF(Einstellungen!$C$11="7 Tage",7,5),N('Ist-Stunden'!BJ13)),MAX(IF(Einstellungen!$C$11="7 Tage",MAX(0,(MIN(DATE(2030,10,0),IF(Mitarbeiter!$D13="",DATE(2030,10,0),Mitarbeiter!$D13),TODAY()))-(MAX(DATE(2030,9,1),Mitarbeiter!$C13))+1),MAX(0,NETWORKDAYS(MAX(DATE(2030,9,1),Mitarbeiter!$C13),MIN(DATE(2030,10,0),IF(Mitarbeiter!$D13="",DATE(2030,10,0),Mitarbeiter!$D13),TODAY()),Einstellungen!$F$13:$F$67)))*N(Mitarbeiter!$E13)/IF(Einstellungen!$C$11="7 Tage",7,5),N('Ist-Stunden'!BJ13)+(N(Krankheitstage!DG13)+N(Krankheitstage!DS13))*N($C13))))</f>
        <v/>
      </c>
      <c r="CO13" s="76">
        <f>IF($B13="",0,IF(Einstellungen!$C$10="Ja",MAX(IF(Einstellungen!$C$11="7 Tage",MAX(0,(MIN(DATE(2030,11,0),IF(Mitarbeiter!$D13="",DATE(2030,11,0),Mitarbeiter!$D13),TODAY()))-(MAX(DATE(2030,10,1),Mitarbeiter!$C13))+1),MAX(0,NETWORKDAYS(MAX(DATE(2030,10,1),Mitarbeiter!$C13),MIN(DATE(2030,11,0),IF(Mitarbeiter!$D13="",DATE(2030,11,0),Mitarbeiter!$D13),TODAY()),Einstellungen!$F$13:$F$67)))*N(Mitarbeiter!$E13)/IF(Einstellungen!$C$11="7 Tage",7,5),N('Ist-Stunden'!BK13)),MAX(IF(Einstellungen!$C$11="7 Tage",MAX(0,(MIN(DATE(2030,11,0),IF(Mitarbeiter!$D13="",DATE(2030,11,0),Mitarbeiter!$D13),TODAY()))-(MAX(DATE(2030,10,1),Mitarbeiter!$C13))+1),MAX(0,NETWORKDAYS(MAX(DATE(2030,10,1),Mitarbeiter!$C13),MIN(DATE(2030,11,0),IF(Mitarbeiter!$D13="",DATE(2030,11,0),Mitarbeiter!$D13),TODAY()),Einstellungen!$F$13:$F$67)))*N(Mitarbeiter!$E13)/IF(Einstellungen!$C$11="7 Tage",7,5),N('Ist-Stunden'!BK13)+(N(Krankheitstage!DH13)+N(Krankheitstage!DT13))*N($C13))))</f>
        <v/>
      </c>
      <c r="CP13" s="76">
        <f>IF($B13="",0,IF(Einstellungen!$C$10="Ja",MAX(IF(Einstellungen!$C$11="7 Tage",MAX(0,(MIN(DATE(2030,12,0),IF(Mitarbeiter!$D13="",DATE(2030,12,0),Mitarbeiter!$D13),TODAY()))-(MAX(DATE(2030,11,1),Mitarbeiter!$C13))+1),MAX(0,NETWORKDAYS(MAX(DATE(2030,11,1),Mitarbeiter!$C13),MIN(DATE(2030,12,0),IF(Mitarbeiter!$D13="",DATE(2030,12,0),Mitarbeiter!$D13),TODAY()),Einstellungen!$F$13:$F$67)))*N(Mitarbeiter!$E13)/IF(Einstellungen!$C$11="7 Tage",7,5),N('Ist-Stunden'!BL13)),MAX(IF(Einstellungen!$C$11="7 Tage",MAX(0,(MIN(DATE(2030,12,0),IF(Mitarbeiter!$D13="",DATE(2030,12,0),Mitarbeiter!$D13),TODAY()))-(MAX(DATE(2030,11,1),Mitarbeiter!$C13))+1),MAX(0,NETWORKDAYS(MAX(DATE(2030,11,1),Mitarbeiter!$C13),MIN(DATE(2030,12,0),IF(Mitarbeiter!$D13="",DATE(2030,12,0),Mitarbeiter!$D13),TODAY()),Einstellungen!$F$13:$F$67)))*N(Mitarbeiter!$E13)/IF(Einstellungen!$C$11="7 Tage",7,5),N('Ist-Stunden'!BL13)+(N(Krankheitstage!DI13)+N(Krankheitstage!DU13))*N($C13))))</f>
        <v/>
      </c>
      <c r="CQ13" s="76">
        <f>IF($B13="",0,IF(Einstellungen!$C$10="Ja",MAX(IF(Einstellungen!$C$11="7 Tage",MAX(0,(MIN(DATE(2030,13,0),IF(Mitarbeiter!$D13="",DATE(2030,13,0),Mitarbeiter!$D13),TODAY()))-(MAX(DATE(2030,12,1),Mitarbeiter!$C13))+1),MAX(0,NETWORKDAYS(MAX(DATE(2030,12,1),Mitarbeiter!$C13),MIN(DATE(2030,13,0),IF(Mitarbeiter!$D13="",DATE(2030,13,0),Mitarbeiter!$D13),TODAY()),Einstellungen!$F$13:$F$67)))*N(Mitarbeiter!$E13)/IF(Einstellungen!$C$11="7 Tage",7,5),N('Ist-Stunden'!BM13)),MAX(IF(Einstellungen!$C$11="7 Tage",MAX(0,(MIN(DATE(2030,13,0),IF(Mitarbeiter!$D13="",DATE(2030,13,0),Mitarbeiter!$D13),TODAY()))-(MAX(DATE(2030,12,1),Mitarbeiter!$C13))+1),MAX(0,NETWORKDAYS(MAX(DATE(2030,12,1),Mitarbeiter!$C13),MIN(DATE(2030,13,0),IF(Mitarbeiter!$D13="",DATE(2030,13,0),Mitarbeiter!$D13),TODAY()),Einstellungen!$F$13:$F$67)))*N(Mitarbeiter!$E13)/IF(Einstellungen!$C$11="7 Tage",7,5),N('Ist-Stunden'!BM13)+(N(Krankheitstage!DJ13)+N(Krankheitstage!DV13))*N($C13))))</f>
        <v/>
      </c>
    </row>
    <row r="14">
      <c r="A14" s="73">
        <f>IF(Mitarbeiter!B14="","",Mitarbeiter!A14)</f>
        <v/>
      </c>
      <c r="B14" s="6">
        <f>IF(Mitarbeiter!B14="","",Mitarbeiter!B14)</f>
        <v/>
      </c>
      <c r="C14" s="74">
        <f>IF(Mitarbeiter!B14="","",Mitarbeiter!F14)</f>
        <v/>
      </c>
      <c r="D14" s="75">
        <f>N(INDEX(Krankheitstage!$G14:$DV14,1,(Einstellungen!$C$3-2026)*24+1))</f>
        <v/>
      </c>
      <c r="E14" s="75">
        <f>N(INDEX(Krankheitstage!$G14:$DV14,1,(Einstellungen!$C$3-2026)*24+2))</f>
        <v/>
      </c>
      <c r="F14" s="75">
        <f>N(INDEX(Krankheitstage!$G14:$DV14,1,(Einstellungen!$C$3-2026)*24+3))</f>
        <v/>
      </c>
      <c r="G14" s="75">
        <f>N(INDEX(Krankheitstage!$G14:$DV14,1,(Einstellungen!$C$3-2026)*24+4))</f>
        <v/>
      </c>
      <c r="H14" s="75">
        <f>N(INDEX(Krankheitstage!$G14:$DV14,1,(Einstellungen!$C$3-2026)*24+5))</f>
        <v/>
      </c>
      <c r="I14" s="75">
        <f>N(INDEX(Krankheitstage!$G14:$DV14,1,(Einstellungen!$C$3-2026)*24+6))</f>
        <v/>
      </c>
      <c r="J14" s="75">
        <f>N(INDEX(Krankheitstage!$G14:$DV14,1,(Einstellungen!$C$3-2026)*24+7))</f>
        <v/>
      </c>
      <c r="K14" s="75">
        <f>N(INDEX(Krankheitstage!$G14:$DV14,1,(Einstellungen!$C$3-2026)*24+8))</f>
        <v/>
      </c>
      <c r="L14" s="75">
        <f>N(INDEX(Krankheitstage!$G14:$DV14,1,(Einstellungen!$C$3-2026)*24+9))</f>
        <v/>
      </c>
      <c r="M14" s="75">
        <f>N(INDEX(Krankheitstage!$G14:$DV14,1,(Einstellungen!$C$3-2026)*24+10))</f>
        <v/>
      </c>
      <c r="N14" s="75">
        <f>N(INDEX(Krankheitstage!$G14:$DV14,1,(Einstellungen!$C$3-2026)*24+11))</f>
        <v/>
      </c>
      <c r="O14" s="75">
        <f>N(INDEX(Krankheitstage!$G14:$DV14,1,(Einstellungen!$C$3-2026)*24+12))</f>
        <v/>
      </c>
      <c r="P14" s="75">
        <f>IF($B14="","",SUM(D14:O14))</f>
        <v/>
      </c>
      <c r="Q14" s="75">
        <f>N(INDEX(Krankheitstage!$G14:$DV14,1,(Einstellungen!$C$3-2026)*24+13))</f>
        <v/>
      </c>
      <c r="R14" s="75">
        <f>N(INDEX(Krankheitstage!$G14:$DV14,1,(Einstellungen!$C$3-2026)*24+14))</f>
        <v/>
      </c>
      <c r="S14" s="75">
        <f>N(INDEX(Krankheitstage!$G14:$DV14,1,(Einstellungen!$C$3-2026)*24+15))</f>
        <v/>
      </c>
      <c r="T14" s="75">
        <f>N(INDEX(Krankheitstage!$G14:$DV14,1,(Einstellungen!$C$3-2026)*24+16))</f>
        <v/>
      </c>
      <c r="U14" s="75">
        <f>N(INDEX(Krankheitstage!$G14:$DV14,1,(Einstellungen!$C$3-2026)*24+17))</f>
        <v/>
      </c>
      <c r="V14" s="75">
        <f>N(INDEX(Krankheitstage!$G14:$DV14,1,(Einstellungen!$C$3-2026)*24+18))</f>
        <v/>
      </c>
      <c r="W14" s="75">
        <f>N(INDEX(Krankheitstage!$G14:$DV14,1,(Einstellungen!$C$3-2026)*24+19))</f>
        <v/>
      </c>
      <c r="X14" s="75">
        <f>N(INDEX(Krankheitstage!$G14:$DV14,1,(Einstellungen!$C$3-2026)*24+20))</f>
        <v/>
      </c>
      <c r="Y14" s="75">
        <f>N(INDEX(Krankheitstage!$G14:$DV14,1,(Einstellungen!$C$3-2026)*24+21))</f>
        <v/>
      </c>
      <c r="Z14" s="75">
        <f>N(INDEX(Krankheitstage!$G14:$DV14,1,(Einstellungen!$C$3-2026)*24+22))</f>
        <v/>
      </c>
      <c r="AA14" s="75">
        <f>N(INDEX(Krankheitstage!$G14:$DV14,1,(Einstellungen!$C$3-2026)*24+23))</f>
        <v/>
      </c>
      <c r="AB14" s="75">
        <f>N(INDEX(Krankheitstage!$G14:$DV14,1,(Einstellungen!$C$3-2026)*24+24))</f>
        <v/>
      </c>
      <c r="AC14" s="75">
        <f>IF($B14="","",SUM(Q14:AB14))</f>
        <v/>
      </c>
      <c r="AD14" s="75">
        <f>IF($B14="","",SUM(P14,AC14))</f>
        <v/>
      </c>
      <c r="AE14" s="76">
        <f>IF($B14="","",AD14*N(C14))</f>
        <v/>
      </c>
      <c r="AF14" s="75">
        <f>IF($B14="","",Krankheitstage!E14)</f>
        <v/>
      </c>
      <c r="AG14" s="76">
        <f>IF($B14="","",AF14*N(C14))</f>
        <v/>
      </c>
      <c r="AH14" s="76">
        <f>IF($B14="","",INDEX($AJ14:$CQ14,1,(Einstellungen!$C$3-2026)*12+1)+INDEX($AJ14:$CQ14,1,(Einstellungen!$C$3-2026)*12+2)+INDEX($AJ14:$CQ14,1,(Einstellungen!$C$3-2026)*12+3)+INDEX($AJ14:$CQ14,1,(Einstellungen!$C$3-2026)*12+4)+INDEX($AJ14:$CQ14,1,(Einstellungen!$C$3-2026)*12+5)+INDEX($AJ14:$CQ14,1,(Einstellungen!$C$3-2026)*12+6)+INDEX($AJ14:$CQ14,1,(Einstellungen!$C$3-2026)*12+7)+INDEX($AJ14:$CQ14,1,(Einstellungen!$C$3-2026)*12+8)+INDEX($AJ14:$CQ14,1,(Einstellungen!$C$3-2026)*12+9)+INDEX($AJ14:$CQ14,1,(Einstellungen!$C$3-2026)*12+10)+INDEX($AJ14:$CQ14,1,(Einstellungen!$C$3-2026)*12+11)+INDEX($AJ14:$CQ14,1,(Einstellungen!$C$3-2026)*12+12))</f>
        <v/>
      </c>
      <c r="AI14" s="76">
        <f>IF($B14="","",SUM($AJ14:$CQ14))</f>
        <v/>
      </c>
      <c r="AJ14" s="76">
        <f>IF($B14="",0,IF(Einstellungen!$C$10="Ja",MAX(IF(Einstellungen!$C$11="7 Tage",MAX(0,(MIN(DATE(2026,2,0),IF(Mitarbeiter!$D14="",DATE(2026,2,0),Mitarbeiter!$D14),TODAY()))-(MAX(DATE(2026,1,1),Mitarbeiter!$C14))+1),MAX(0,NETWORKDAYS(MAX(DATE(2026,1,1),Mitarbeiter!$C14),MIN(DATE(2026,2,0),IF(Mitarbeiter!$D14="",DATE(2026,2,0),Mitarbeiter!$D14),TODAY()),Einstellungen!$F$13:$F$67)))*N(Mitarbeiter!$E14)/IF(Einstellungen!$C$11="7 Tage",7,5),N('Ist-Stunden'!F14)),MAX(IF(Einstellungen!$C$11="7 Tage",MAX(0,(MIN(DATE(2026,2,0),IF(Mitarbeiter!$D14="",DATE(2026,2,0),Mitarbeiter!$D14),TODAY()))-(MAX(DATE(2026,1,1),Mitarbeiter!$C14))+1),MAX(0,NETWORKDAYS(MAX(DATE(2026,1,1),Mitarbeiter!$C14),MIN(DATE(2026,2,0),IF(Mitarbeiter!$D14="",DATE(2026,2,0),Mitarbeiter!$D14),TODAY()),Einstellungen!$F$13:$F$67)))*N(Mitarbeiter!$E14)/IF(Einstellungen!$C$11="7 Tage",7,5),N('Ist-Stunden'!F14)+(N(Krankheitstage!G14)+N(Krankheitstage!S14))*N($C14))))</f>
        <v/>
      </c>
      <c r="AK14" s="76">
        <f>IF($B14="",0,IF(Einstellungen!$C$10="Ja",MAX(IF(Einstellungen!$C$11="7 Tage",MAX(0,(MIN(DATE(2026,3,0),IF(Mitarbeiter!$D14="",DATE(2026,3,0),Mitarbeiter!$D14),TODAY()))-(MAX(DATE(2026,2,1),Mitarbeiter!$C14))+1),MAX(0,NETWORKDAYS(MAX(DATE(2026,2,1),Mitarbeiter!$C14),MIN(DATE(2026,3,0),IF(Mitarbeiter!$D14="",DATE(2026,3,0),Mitarbeiter!$D14),TODAY()),Einstellungen!$F$13:$F$67)))*N(Mitarbeiter!$E14)/IF(Einstellungen!$C$11="7 Tage",7,5),N('Ist-Stunden'!G14)),MAX(IF(Einstellungen!$C$11="7 Tage",MAX(0,(MIN(DATE(2026,3,0),IF(Mitarbeiter!$D14="",DATE(2026,3,0),Mitarbeiter!$D14),TODAY()))-(MAX(DATE(2026,2,1),Mitarbeiter!$C14))+1),MAX(0,NETWORKDAYS(MAX(DATE(2026,2,1),Mitarbeiter!$C14),MIN(DATE(2026,3,0),IF(Mitarbeiter!$D14="",DATE(2026,3,0),Mitarbeiter!$D14),TODAY()),Einstellungen!$F$13:$F$67)))*N(Mitarbeiter!$E14)/IF(Einstellungen!$C$11="7 Tage",7,5),N('Ist-Stunden'!G14)+(N(Krankheitstage!H14)+N(Krankheitstage!T14))*N($C14))))</f>
        <v/>
      </c>
      <c r="AL14" s="76">
        <f>IF($B14="",0,IF(Einstellungen!$C$10="Ja",MAX(IF(Einstellungen!$C$11="7 Tage",MAX(0,(MIN(DATE(2026,4,0),IF(Mitarbeiter!$D14="",DATE(2026,4,0),Mitarbeiter!$D14),TODAY()))-(MAX(DATE(2026,3,1),Mitarbeiter!$C14))+1),MAX(0,NETWORKDAYS(MAX(DATE(2026,3,1),Mitarbeiter!$C14),MIN(DATE(2026,4,0),IF(Mitarbeiter!$D14="",DATE(2026,4,0),Mitarbeiter!$D14),TODAY()),Einstellungen!$F$13:$F$67)))*N(Mitarbeiter!$E14)/IF(Einstellungen!$C$11="7 Tage",7,5),N('Ist-Stunden'!H14)),MAX(IF(Einstellungen!$C$11="7 Tage",MAX(0,(MIN(DATE(2026,4,0),IF(Mitarbeiter!$D14="",DATE(2026,4,0),Mitarbeiter!$D14),TODAY()))-(MAX(DATE(2026,3,1),Mitarbeiter!$C14))+1),MAX(0,NETWORKDAYS(MAX(DATE(2026,3,1),Mitarbeiter!$C14),MIN(DATE(2026,4,0),IF(Mitarbeiter!$D14="",DATE(2026,4,0),Mitarbeiter!$D14),TODAY()),Einstellungen!$F$13:$F$67)))*N(Mitarbeiter!$E14)/IF(Einstellungen!$C$11="7 Tage",7,5),N('Ist-Stunden'!H14)+(N(Krankheitstage!I14)+N(Krankheitstage!U14))*N($C14))))</f>
        <v/>
      </c>
      <c r="AM14" s="76">
        <f>IF($B14="",0,IF(Einstellungen!$C$10="Ja",MAX(IF(Einstellungen!$C$11="7 Tage",MAX(0,(MIN(DATE(2026,5,0),IF(Mitarbeiter!$D14="",DATE(2026,5,0),Mitarbeiter!$D14),TODAY()))-(MAX(DATE(2026,4,1),Mitarbeiter!$C14))+1),MAX(0,NETWORKDAYS(MAX(DATE(2026,4,1),Mitarbeiter!$C14),MIN(DATE(2026,5,0),IF(Mitarbeiter!$D14="",DATE(2026,5,0),Mitarbeiter!$D14),TODAY()),Einstellungen!$F$13:$F$67)))*N(Mitarbeiter!$E14)/IF(Einstellungen!$C$11="7 Tage",7,5),N('Ist-Stunden'!I14)),MAX(IF(Einstellungen!$C$11="7 Tage",MAX(0,(MIN(DATE(2026,5,0),IF(Mitarbeiter!$D14="",DATE(2026,5,0),Mitarbeiter!$D14),TODAY()))-(MAX(DATE(2026,4,1),Mitarbeiter!$C14))+1),MAX(0,NETWORKDAYS(MAX(DATE(2026,4,1),Mitarbeiter!$C14),MIN(DATE(2026,5,0),IF(Mitarbeiter!$D14="",DATE(2026,5,0),Mitarbeiter!$D14),TODAY()),Einstellungen!$F$13:$F$67)))*N(Mitarbeiter!$E14)/IF(Einstellungen!$C$11="7 Tage",7,5),N('Ist-Stunden'!I14)+(N(Krankheitstage!J14)+N(Krankheitstage!V14))*N($C14))))</f>
        <v/>
      </c>
      <c r="AN14" s="76">
        <f>IF($B14="",0,IF(Einstellungen!$C$10="Ja",MAX(IF(Einstellungen!$C$11="7 Tage",MAX(0,(MIN(DATE(2026,6,0),IF(Mitarbeiter!$D14="",DATE(2026,6,0),Mitarbeiter!$D14),TODAY()))-(MAX(DATE(2026,5,1),Mitarbeiter!$C14))+1),MAX(0,NETWORKDAYS(MAX(DATE(2026,5,1),Mitarbeiter!$C14),MIN(DATE(2026,6,0),IF(Mitarbeiter!$D14="",DATE(2026,6,0),Mitarbeiter!$D14),TODAY()),Einstellungen!$F$13:$F$67)))*N(Mitarbeiter!$E14)/IF(Einstellungen!$C$11="7 Tage",7,5),N('Ist-Stunden'!J14)),MAX(IF(Einstellungen!$C$11="7 Tage",MAX(0,(MIN(DATE(2026,6,0),IF(Mitarbeiter!$D14="",DATE(2026,6,0),Mitarbeiter!$D14),TODAY()))-(MAX(DATE(2026,5,1),Mitarbeiter!$C14))+1),MAX(0,NETWORKDAYS(MAX(DATE(2026,5,1),Mitarbeiter!$C14),MIN(DATE(2026,6,0),IF(Mitarbeiter!$D14="",DATE(2026,6,0),Mitarbeiter!$D14),TODAY()),Einstellungen!$F$13:$F$67)))*N(Mitarbeiter!$E14)/IF(Einstellungen!$C$11="7 Tage",7,5),N('Ist-Stunden'!J14)+(N(Krankheitstage!K14)+N(Krankheitstage!W14))*N($C14))))</f>
        <v/>
      </c>
      <c r="AO14" s="76">
        <f>IF($B14="",0,IF(Einstellungen!$C$10="Ja",MAX(IF(Einstellungen!$C$11="7 Tage",MAX(0,(MIN(DATE(2026,7,0),IF(Mitarbeiter!$D14="",DATE(2026,7,0),Mitarbeiter!$D14),TODAY()))-(MAX(DATE(2026,6,1),Mitarbeiter!$C14))+1),MAX(0,NETWORKDAYS(MAX(DATE(2026,6,1),Mitarbeiter!$C14),MIN(DATE(2026,7,0),IF(Mitarbeiter!$D14="",DATE(2026,7,0),Mitarbeiter!$D14),TODAY()),Einstellungen!$F$13:$F$67)))*N(Mitarbeiter!$E14)/IF(Einstellungen!$C$11="7 Tage",7,5),N('Ist-Stunden'!K14)),MAX(IF(Einstellungen!$C$11="7 Tage",MAX(0,(MIN(DATE(2026,7,0),IF(Mitarbeiter!$D14="",DATE(2026,7,0),Mitarbeiter!$D14),TODAY()))-(MAX(DATE(2026,6,1),Mitarbeiter!$C14))+1),MAX(0,NETWORKDAYS(MAX(DATE(2026,6,1),Mitarbeiter!$C14),MIN(DATE(2026,7,0),IF(Mitarbeiter!$D14="",DATE(2026,7,0),Mitarbeiter!$D14),TODAY()),Einstellungen!$F$13:$F$67)))*N(Mitarbeiter!$E14)/IF(Einstellungen!$C$11="7 Tage",7,5),N('Ist-Stunden'!K14)+(N(Krankheitstage!L14)+N(Krankheitstage!X14))*N($C14))))</f>
        <v/>
      </c>
      <c r="AP14" s="76">
        <f>IF($B14="",0,IF(Einstellungen!$C$10="Ja",MAX(IF(Einstellungen!$C$11="7 Tage",MAX(0,(MIN(DATE(2026,8,0),IF(Mitarbeiter!$D14="",DATE(2026,8,0),Mitarbeiter!$D14),TODAY()))-(MAX(DATE(2026,7,1),Mitarbeiter!$C14))+1),MAX(0,NETWORKDAYS(MAX(DATE(2026,7,1),Mitarbeiter!$C14),MIN(DATE(2026,8,0),IF(Mitarbeiter!$D14="",DATE(2026,8,0),Mitarbeiter!$D14),TODAY()),Einstellungen!$F$13:$F$67)))*N(Mitarbeiter!$E14)/IF(Einstellungen!$C$11="7 Tage",7,5),N('Ist-Stunden'!L14)),MAX(IF(Einstellungen!$C$11="7 Tage",MAX(0,(MIN(DATE(2026,8,0),IF(Mitarbeiter!$D14="",DATE(2026,8,0),Mitarbeiter!$D14),TODAY()))-(MAX(DATE(2026,7,1),Mitarbeiter!$C14))+1),MAX(0,NETWORKDAYS(MAX(DATE(2026,7,1),Mitarbeiter!$C14),MIN(DATE(2026,8,0),IF(Mitarbeiter!$D14="",DATE(2026,8,0),Mitarbeiter!$D14),TODAY()),Einstellungen!$F$13:$F$67)))*N(Mitarbeiter!$E14)/IF(Einstellungen!$C$11="7 Tage",7,5),N('Ist-Stunden'!L14)+(N(Krankheitstage!M14)+N(Krankheitstage!Y14))*N($C14))))</f>
        <v/>
      </c>
      <c r="AQ14" s="76">
        <f>IF($B14="",0,IF(Einstellungen!$C$10="Ja",MAX(IF(Einstellungen!$C$11="7 Tage",MAX(0,(MIN(DATE(2026,9,0),IF(Mitarbeiter!$D14="",DATE(2026,9,0),Mitarbeiter!$D14),TODAY()))-(MAX(DATE(2026,8,1),Mitarbeiter!$C14))+1),MAX(0,NETWORKDAYS(MAX(DATE(2026,8,1),Mitarbeiter!$C14),MIN(DATE(2026,9,0),IF(Mitarbeiter!$D14="",DATE(2026,9,0),Mitarbeiter!$D14),TODAY()),Einstellungen!$F$13:$F$67)))*N(Mitarbeiter!$E14)/IF(Einstellungen!$C$11="7 Tage",7,5),N('Ist-Stunden'!M14)),MAX(IF(Einstellungen!$C$11="7 Tage",MAX(0,(MIN(DATE(2026,9,0),IF(Mitarbeiter!$D14="",DATE(2026,9,0),Mitarbeiter!$D14),TODAY()))-(MAX(DATE(2026,8,1),Mitarbeiter!$C14))+1),MAX(0,NETWORKDAYS(MAX(DATE(2026,8,1),Mitarbeiter!$C14),MIN(DATE(2026,9,0),IF(Mitarbeiter!$D14="",DATE(2026,9,0),Mitarbeiter!$D14),TODAY()),Einstellungen!$F$13:$F$67)))*N(Mitarbeiter!$E14)/IF(Einstellungen!$C$11="7 Tage",7,5),N('Ist-Stunden'!M14)+(N(Krankheitstage!N14)+N(Krankheitstage!Z14))*N($C14))))</f>
        <v/>
      </c>
      <c r="AR14" s="76">
        <f>IF($B14="",0,IF(Einstellungen!$C$10="Ja",MAX(IF(Einstellungen!$C$11="7 Tage",MAX(0,(MIN(DATE(2026,10,0),IF(Mitarbeiter!$D14="",DATE(2026,10,0),Mitarbeiter!$D14),TODAY()))-(MAX(DATE(2026,9,1),Mitarbeiter!$C14))+1),MAX(0,NETWORKDAYS(MAX(DATE(2026,9,1),Mitarbeiter!$C14),MIN(DATE(2026,10,0),IF(Mitarbeiter!$D14="",DATE(2026,10,0),Mitarbeiter!$D14),TODAY()),Einstellungen!$F$13:$F$67)))*N(Mitarbeiter!$E14)/IF(Einstellungen!$C$11="7 Tage",7,5),N('Ist-Stunden'!N14)),MAX(IF(Einstellungen!$C$11="7 Tage",MAX(0,(MIN(DATE(2026,10,0),IF(Mitarbeiter!$D14="",DATE(2026,10,0),Mitarbeiter!$D14),TODAY()))-(MAX(DATE(2026,9,1),Mitarbeiter!$C14))+1),MAX(0,NETWORKDAYS(MAX(DATE(2026,9,1),Mitarbeiter!$C14),MIN(DATE(2026,10,0),IF(Mitarbeiter!$D14="",DATE(2026,10,0),Mitarbeiter!$D14),TODAY()),Einstellungen!$F$13:$F$67)))*N(Mitarbeiter!$E14)/IF(Einstellungen!$C$11="7 Tage",7,5),N('Ist-Stunden'!N14)+(N(Krankheitstage!O14)+N(Krankheitstage!AA14))*N($C14))))</f>
        <v/>
      </c>
      <c r="AS14" s="76">
        <f>IF($B14="",0,IF(Einstellungen!$C$10="Ja",MAX(IF(Einstellungen!$C$11="7 Tage",MAX(0,(MIN(DATE(2026,11,0),IF(Mitarbeiter!$D14="",DATE(2026,11,0),Mitarbeiter!$D14),TODAY()))-(MAX(DATE(2026,10,1),Mitarbeiter!$C14))+1),MAX(0,NETWORKDAYS(MAX(DATE(2026,10,1),Mitarbeiter!$C14),MIN(DATE(2026,11,0),IF(Mitarbeiter!$D14="",DATE(2026,11,0),Mitarbeiter!$D14),TODAY()),Einstellungen!$F$13:$F$67)))*N(Mitarbeiter!$E14)/IF(Einstellungen!$C$11="7 Tage",7,5),N('Ist-Stunden'!O14)),MAX(IF(Einstellungen!$C$11="7 Tage",MAX(0,(MIN(DATE(2026,11,0),IF(Mitarbeiter!$D14="",DATE(2026,11,0),Mitarbeiter!$D14),TODAY()))-(MAX(DATE(2026,10,1),Mitarbeiter!$C14))+1),MAX(0,NETWORKDAYS(MAX(DATE(2026,10,1),Mitarbeiter!$C14),MIN(DATE(2026,11,0),IF(Mitarbeiter!$D14="",DATE(2026,11,0),Mitarbeiter!$D14),TODAY()),Einstellungen!$F$13:$F$67)))*N(Mitarbeiter!$E14)/IF(Einstellungen!$C$11="7 Tage",7,5),N('Ist-Stunden'!O14)+(N(Krankheitstage!P14)+N(Krankheitstage!AB14))*N($C14))))</f>
        <v/>
      </c>
      <c r="AT14" s="76">
        <f>IF($B14="",0,IF(Einstellungen!$C$10="Ja",MAX(IF(Einstellungen!$C$11="7 Tage",MAX(0,(MIN(DATE(2026,12,0),IF(Mitarbeiter!$D14="",DATE(2026,12,0),Mitarbeiter!$D14),TODAY()))-(MAX(DATE(2026,11,1),Mitarbeiter!$C14))+1),MAX(0,NETWORKDAYS(MAX(DATE(2026,11,1),Mitarbeiter!$C14),MIN(DATE(2026,12,0),IF(Mitarbeiter!$D14="",DATE(2026,12,0),Mitarbeiter!$D14),TODAY()),Einstellungen!$F$13:$F$67)))*N(Mitarbeiter!$E14)/IF(Einstellungen!$C$11="7 Tage",7,5),N('Ist-Stunden'!P14)),MAX(IF(Einstellungen!$C$11="7 Tage",MAX(0,(MIN(DATE(2026,12,0),IF(Mitarbeiter!$D14="",DATE(2026,12,0),Mitarbeiter!$D14),TODAY()))-(MAX(DATE(2026,11,1),Mitarbeiter!$C14))+1),MAX(0,NETWORKDAYS(MAX(DATE(2026,11,1),Mitarbeiter!$C14),MIN(DATE(2026,12,0),IF(Mitarbeiter!$D14="",DATE(2026,12,0),Mitarbeiter!$D14),TODAY()),Einstellungen!$F$13:$F$67)))*N(Mitarbeiter!$E14)/IF(Einstellungen!$C$11="7 Tage",7,5),N('Ist-Stunden'!P14)+(N(Krankheitstage!Q14)+N(Krankheitstage!AC14))*N($C14))))</f>
        <v/>
      </c>
      <c r="AU14" s="76">
        <f>IF($B14="",0,IF(Einstellungen!$C$10="Ja",MAX(IF(Einstellungen!$C$11="7 Tage",MAX(0,(MIN(DATE(2026,13,0),IF(Mitarbeiter!$D14="",DATE(2026,13,0),Mitarbeiter!$D14),TODAY()))-(MAX(DATE(2026,12,1),Mitarbeiter!$C14))+1),MAX(0,NETWORKDAYS(MAX(DATE(2026,12,1),Mitarbeiter!$C14),MIN(DATE(2026,13,0),IF(Mitarbeiter!$D14="",DATE(2026,13,0),Mitarbeiter!$D14),TODAY()),Einstellungen!$F$13:$F$67)))*N(Mitarbeiter!$E14)/IF(Einstellungen!$C$11="7 Tage",7,5),N('Ist-Stunden'!Q14)),MAX(IF(Einstellungen!$C$11="7 Tage",MAX(0,(MIN(DATE(2026,13,0),IF(Mitarbeiter!$D14="",DATE(2026,13,0),Mitarbeiter!$D14),TODAY()))-(MAX(DATE(2026,12,1),Mitarbeiter!$C14))+1),MAX(0,NETWORKDAYS(MAX(DATE(2026,12,1),Mitarbeiter!$C14),MIN(DATE(2026,13,0),IF(Mitarbeiter!$D14="",DATE(2026,13,0),Mitarbeiter!$D14),TODAY()),Einstellungen!$F$13:$F$67)))*N(Mitarbeiter!$E14)/IF(Einstellungen!$C$11="7 Tage",7,5),N('Ist-Stunden'!Q14)+(N(Krankheitstage!R14)+N(Krankheitstage!AD14))*N($C14))))</f>
        <v/>
      </c>
      <c r="AV14" s="76">
        <f>IF($B14="",0,IF(Einstellungen!$C$10="Ja",MAX(IF(Einstellungen!$C$11="7 Tage",MAX(0,(MIN(DATE(2027,2,0),IF(Mitarbeiter!$D14="",DATE(2027,2,0),Mitarbeiter!$D14),TODAY()))-(MAX(DATE(2027,1,1),Mitarbeiter!$C14))+1),MAX(0,NETWORKDAYS(MAX(DATE(2027,1,1),Mitarbeiter!$C14),MIN(DATE(2027,2,0),IF(Mitarbeiter!$D14="",DATE(2027,2,0),Mitarbeiter!$D14),TODAY()),Einstellungen!$F$13:$F$67)))*N(Mitarbeiter!$E14)/IF(Einstellungen!$C$11="7 Tage",7,5),N('Ist-Stunden'!R14)),MAX(IF(Einstellungen!$C$11="7 Tage",MAX(0,(MIN(DATE(2027,2,0),IF(Mitarbeiter!$D14="",DATE(2027,2,0),Mitarbeiter!$D14),TODAY()))-(MAX(DATE(2027,1,1),Mitarbeiter!$C14))+1),MAX(0,NETWORKDAYS(MAX(DATE(2027,1,1),Mitarbeiter!$C14),MIN(DATE(2027,2,0),IF(Mitarbeiter!$D14="",DATE(2027,2,0),Mitarbeiter!$D14),TODAY()),Einstellungen!$F$13:$F$67)))*N(Mitarbeiter!$E14)/IF(Einstellungen!$C$11="7 Tage",7,5),N('Ist-Stunden'!R14)+(N(Krankheitstage!AE14)+N(Krankheitstage!AQ14))*N($C14))))</f>
        <v/>
      </c>
      <c r="AW14" s="76">
        <f>IF($B14="",0,IF(Einstellungen!$C$10="Ja",MAX(IF(Einstellungen!$C$11="7 Tage",MAX(0,(MIN(DATE(2027,3,0),IF(Mitarbeiter!$D14="",DATE(2027,3,0),Mitarbeiter!$D14),TODAY()))-(MAX(DATE(2027,2,1),Mitarbeiter!$C14))+1),MAX(0,NETWORKDAYS(MAX(DATE(2027,2,1),Mitarbeiter!$C14),MIN(DATE(2027,3,0),IF(Mitarbeiter!$D14="",DATE(2027,3,0),Mitarbeiter!$D14),TODAY()),Einstellungen!$F$13:$F$67)))*N(Mitarbeiter!$E14)/IF(Einstellungen!$C$11="7 Tage",7,5),N('Ist-Stunden'!S14)),MAX(IF(Einstellungen!$C$11="7 Tage",MAX(0,(MIN(DATE(2027,3,0),IF(Mitarbeiter!$D14="",DATE(2027,3,0),Mitarbeiter!$D14),TODAY()))-(MAX(DATE(2027,2,1),Mitarbeiter!$C14))+1),MAX(0,NETWORKDAYS(MAX(DATE(2027,2,1),Mitarbeiter!$C14),MIN(DATE(2027,3,0),IF(Mitarbeiter!$D14="",DATE(2027,3,0),Mitarbeiter!$D14),TODAY()),Einstellungen!$F$13:$F$67)))*N(Mitarbeiter!$E14)/IF(Einstellungen!$C$11="7 Tage",7,5),N('Ist-Stunden'!S14)+(N(Krankheitstage!AF14)+N(Krankheitstage!AR14))*N($C14))))</f>
        <v/>
      </c>
      <c r="AX14" s="76">
        <f>IF($B14="",0,IF(Einstellungen!$C$10="Ja",MAX(IF(Einstellungen!$C$11="7 Tage",MAX(0,(MIN(DATE(2027,4,0),IF(Mitarbeiter!$D14="",DATE(2027,4,0),Mitarbeiter!$D14),TODAY()))-(MAX(DATE(2027,3,1),Mitarbeiter!$C14))+1),MAX(0,NETWORKDAYS(MAX(DATE(2027,3,1),Mitarbeiter!$C14),MIN(DATE(2027,4,0),IF(Mitarbeiter!$D14="",DATE(2027,4,0),Mitarbeiter!$D14),TODAY()),Einstellungen!$F$13:$F$67)))*N(Mitarbeiter!$E14)/IF(Einstellungen!$C$11="7 Tage",7,5),N('Ist-Stunden'!T14)),MAX(IF(Einstellungen!$C$11="7 Tage",MAX(0,(MIN(DATE(2027,4,0),IF(Mitarbeiter!$D14="",DATE(2027,4,0),Mitarbeiter!$D14),TODAY()))-(MAX(DATE(2027,3,1),Mitarbeiter!$C14))+1),MAX(0,NETWORKDAYS(MAX(DATE(2027,3,1),Mitarbeiter!$C14),MIN(DATE(2027,4,0),IF(Mitarbeiter!$D14="",DATE(2027,4,0),Mitarbeiter!$D14),TODAY()),Einstellungen!$F$13:$F$67)))*N(Mitarbeiter!$E14)/IF(Einstellungen!$C$11="7 Tage",7,5),N('Ist-Stunden'!T14)+(N(Krankheitstage!AG14)+N(Krankheitstage!AS14))*N($C14))))</f>
        <v/>
      </c>
      <c r="AY14" s="76">
        <f>IF($B14="",0,IF(Einstellungen!$C$10="Ja",MAX(IF(Einstellungen!$C$11="7 Tage",MAX(0,(MIN(DATE(2027,5,0),IF(Mitarbeiter!$D14="",DATE(2027,5,0),Mitarbeiter!$D14),TODAY()))-(MAX(DATE(2027,4,1),Mitarbeiter!$C14))+1),MAX(0,NETWORKDAYS(MAX(DATE(2027,4,1),Mitarbeiter!$C14),MIN(DATE(2027,5,0),IF(Mitarbeiter!$D14="",DATE(2027,5,0),Mitarbeiter!$D14),TODAY()),Einstellungen!$F$13:$F$67)))*N(Mitarbeiter!$E14)/IF(Einstellungen!$C$11="7 Tage",7,5),N('Ist-Stunden'!U14)),MAX(IF(Einstellungen!$C$11="7 Tage",MAX(0,(MIN(DATE(2027,5,0),IF(Mitarbeiter!$D14="",DATE(2027,5,0),Mitarbeiter!$D14),TODAY()))-(MAX(DATE(2027,4,1),Mitarbeiter!$C14))+1),MAX(0,NETWORKDAYS(MAX(DATE(2027,4,1),Mitarbeiter!$C14),MIN(DATE(2027,5,0),IF(Mitarbeiter!$D14="",DATE(2027,5,0),Mitarbeiter!$D14),TODAY()),Einstellungen!$F$13:$F$67)))*N(Mitarbeiter!$E14)/IF(Einstellungen!$C$11="7 Tage",7,5),N('Ist-Stunden'!U14)+(N(Krankheitstage!AH14)+N(Krankheitstage!AT14))*N($C14))))</f>
        <v/>
      </c>
      <c r="AZ14" s="76">
        <f>IF($B14="",0,IF(Einstellungen!$C$10="Ja",MAX(IF(Einstellungen!$C$11="7 Tage",MAX(0,(MIN(DATE(2027,6,0),IF(Mitarbeiter!$D14="",DATE(2027,6,0),Mitarbeiter!$D14),TODAY()))-(MAX(DATE(2027,5,1),Mitarbeiter!$C14))+1),MAX(0,NETWORKDAYS(MAX(DATE(2027,5,1),Mitarbeiter!$C14),MIN(DATE(2027,6,0),IF(Mitarbeiter!$D14="",DATE(2027,6,0),Mitarbeiter!$D14),TODAY()),Einstellungen!$F$13:$F$67)))*N(Mitarbeiter!$E14)/IF(Einstellungen!$C$11="7 Tage",7,5),N('Ist-Stunden'!V14)),MAX(IF(Einstellungen!$C$11="7 Tage",MAX(0,(MIN(DATE(2027,6,0),IF(Mitarbeiter!$D14="",DATE(2027,6,0),Mitarbeiter!$D14),TODAY()))-(MAX(DATE(2027,5,1),Mitarbeiter!$C14))+1),MAX(0,NETWORKDAYS(MAX(DATE(2027,5,1),Mitarbeiter!$C14),MIN(DATE(2027,6,0),IF(Mitarbeiter!$D14="",DATE(2027,6,0),Mitarbeiter!$D14),TODAY()),Einstellungen!$F$13:$F$67)))*N(Mitarbeiter!$E14)/IF(Einstellungen!$C$11="7 Tage",7,5),N('Ist-Stunden'!V14)+(N(Krankheitstage!AI14)+N(Krankheitstage!AU14))*N($C14))))</f>
        <v/>
      </c>
      <c r="BA14" s="76">
        <f>IF($B14="",0,IF(Einstellungen!$C$10="Ja",MAX(IF(Einstellungen!$C$11="7 Tage",MAX(0,(MIN(DATE(2027,7,0),IF(Mitarbeiter!$D14="",DATE(2027,7,0),Mitarbeiter!$D14),TODAY()))-(MAX(DATE(2027,6,1),Mitarbeiter!$C14))+1),MAX(0,NETWORKDAYS(MAX(DATE(2027,6,1),Mitarbeiter!$C14),MIN(DATE(2027,7,0),IF(Mitarbeiter!$D14="",DATE(2027,7,0),Mitarbeiter!$D14),TODAY()),Einstellungen!$F$13:$F$67)))*N(Mitarbeiter!$E14)/IF(Einstellungen!$C$11="7 Tage",7,5),N('Ist-Stunden'!W14)),MAX(IF(Einstellungen!$C$11="7 Tage",MAX(0,(MIN(DATE(2027,7,0),IF(Mitarbeiter!$D14="",DATE(2027,7,0),Mitarbeiter!$D14),TODAY()))-(MAX(DATE(2027,6,1),Mitarbeiter!$C14))+1),MAX(0,NETWORKDAYS(MAX(DATE(2027,6,1),Mitarbeiter!$C14),MIN(DATE(2027,7,0),IF(Mitarbeiter!$D14="",DATE(2027,7,0),Mitarbeiter!$D14),TODAY()),Einstellungen!$F$13:$F$67)))*N(Mitarbeiter!$E14)/IF(Einstellungen!$C$11="7 Tage",7,5),N('Ist-Stunden'!W14)+(N(Krankheitstage!AJ14)+N(Krankheitstage!AV14))*N($C14))))</f>
        <v/>
      </c>
      <c r="BB14" s="76">
        <f>IF($B14="",0,IF(Einstellungen!$C$10="Ja",MAX(IF(Einstellungen!$C$11="7 Tage",MAX(0,(MIN(DATE(2027,8,0),IF(Mitarbeiter!$D14="",DATE(2027,8,0),Mitarbeiter!$D14),TODAY()))-(MAX(DATE(2027,7,1),Mitarbeiter!$C14))+1),MAX(0,NETWORKDAYS(MAX(DATE(2027,7,1),Mitarbeiter!$C14),MIN(DATE(2027,8,0),IF(Mitarbeiter!$D14="",DATE(2027,8,0),Mitarbeiter!$D14),TODAY()),Einstellungen!$F$13:$F$67)))*N(Mitarbeiter!$E14)/IF(Einstellungen!$C$11="7 Tage",7,5),N('Ist-Stunden'!X14)),MAX(IF(Einstellungen!$C$11="7 Tage",MAX(0,(MIN(DATE(2027,8,0),IF(Mitarbeiter!$D14="",DATE(2027,8,0),Mitarbeiter!$D14),TODAY()))-(MAX(DATE(2027,7,1),Mitarbeiter!$C14))+1),MAX(0,NETWORKDAYS(MAX(DATE(2027,7,1),Mitarbeiter!$C14),MIN(DATE(2027,8,0),IF(Mitarbeiter!$D14="",DATE(2027,8,0),Mitarbeiter!$D14),TODAY()),Einstellungen!$F$13:$F$67)))*N(Mitarbeiter!$E14)/IF(Einstellungen!$C$11="7 Tage",7,5),N('Ist-Stunden'!X14)+(N(Krankheitstage!AK14)+N(Krankheitstage!AW14))*N($C14))))</f>
        <v/>
      </c>
      <c r="BC14" s="76">
        <f>IF($B14="",0,IF(Einstellungen!$C$10="Ja",MAX(IF(Einstellungen!$C$11="7 Tage",MAX(0,(MIN(DATE(2027,9,0),IF(Mitarbeiter!$D14="",DATE(2027,9,0),Mitarbeiter!$D14),TODAY()))-(MAX(DATE(2027,8,1),Mitarbeiter!$C14))+1),MAX(0,NETWORKDAYS(MAX(DATE(2027,8,1),Mitarbeiter!$C14),MIN(DATE(2027,9,0),IF(Mitarbeiter!$D14="",DATE(2027,9,0),Mitarbeiter!$D14),TODAY()),Einstellungen!$F$13:$F$67)))*N(Mitarbeiter!$E14)/IF(Einstellungen!$C$11="7 Tage",7,5),N('Ist-Stunden'!Y14)),MAX(IF(Einstellungen!$C$11="7 Tage",MAX(0,(MIN(DATE(2027,9,0),IF(Mitarbeiter!$D14="",DATE(2027,9,0),Mitarbeiter!$D14),TODAY()))-(MAX(DATE(2027,8,1),Mitarbeiter!$C14))+1),MAX(0,NETWORKDAYS(MAX(DATE(2027,8,1),Mitarbeiter!$C14),MIN(DATE(2027,9,0),IF(Mitarbeiter!$D14="",DATE(2027,9,0),Mitarbeiter!$D14),TODAY()),Einstellungen!$F$13:$F$67)))*N(Mitarbeiter!$E14)/IF(Einstellungen!$C$11="7 Tage",7,5),N('Ist-Stunden'!Y14)+(N(Krankheitstage!AL14)+N(Krankheitstage!AX14))*N($C14))))</f>
        <v/>
      </c>
      <c r="BD14" s="76">
        <f>IF($B14="",0,IF(Einstellungen!$C$10="Ja",MAX(IF(Einstellungen!$C$11="7 Tage",MAX(0,(MIN(DATE(2027,10,0),IF(Mitarbeiter!$D14="",DATE(2027,10,0),Mitarbeiter!$D14),TODAY()))-(MAX(DATE(2027,9,1),Mitarbeiter!$C14))+1),MAX(0,NETWORKDAYS(MAX(DATE(2027,9,1),Mitarbeiter!$C14),MIN(DATE(2027,10,0),IF(Mitarbeiter!$D14="",DATE(2027,10,0),Mitarbeiter!$D14),TODAY()),Einstellungen!$F$13:$F$67)))*N(Mitarbeiter!$E14)/IF(Einstellungen!$C$11="7 Tage",7,5),N('Ist-Stunden'!Z14)),MAX(IF(Einstellungen!$C$11="7 Tage",MAX(0,(MIN(DATE(2027,10,0),IF(Mitarbeiter!$D14="",DATE(2027,10,0),Mitarbeiter!$D14),TODAY()))-(MAX(DATE(2027,9,1),Mitarbeiter!$C14))+1),MAX(0,NETWORKDAYS(MAX(DATE(2027,9,1),Mitarbeiter!$C14),MIN(DATE(2027,10,0),IF(Mitarbeiter!$D14="",DATE(2027,10,0),Mitarbeiter!$D14),TODAY()),Einstellungen!$F$13:$F$67)))*N(Mitarbeiter!$E14)/IF(Einstellungen!$C$11="7 Tage",7,5),N('Ist-Stunden'!Z14)+(N(Krankheitstage!AM14)+N(Krankheitstage!AY14))*N($C14))))</f>
        <v/>
      </c>
      <c r="BE14" s="76">
        <f>IF($B14="",0,IF(Einstellungen!$C$10="Ja",MAX(IF(Einstellungen!$C$11="7 Tage",MAX(0,(MIN(DATE(2027,11,0),IF(Mitarbeiter!$D14="",DATE(2027,11,0),Mitarbeiter!$D14),TODAY()))-(MAX(DATE(2027,10,1),Mitarbeiter!$C14))+1),MAX(0,NETWORKDAYS(MAX(DATE(2027,10,1),Mitarbeiter!$C14),MIN(DATE(2027,11,0),IF(Mitarbeiter!$D14="",DATE(2027,11,0),Mitarbeiter!$D14),TODAY()),Einstellungen!$F$13:$F$67)))*N(Mitarbeiter!$E14)/IF(Einstellungen!$C$11="7 Tage",7,5),N('Ist-Stunden'!AA14)),MAX(IF(Einstellungen!$C$11="7 Tage",MAX(0,(MIN(DATE(2027,11,0),IF(Mitarbeiter!$D14="",DATE(2027,11,0),Mitarbeiter!$D14),TODAY()))-(MAX(DATE(2027,10,1),Mitarbeiter!$C14))+1),MAX(0,NETWORKDAYS(MAX(DATE(2027,10,1),Mitarbeiter!$C14),MIN(DATE(2027,11,0),IF(Mitarbeiter!$D14="",DATE(2027,11,0),Mitarbeiter!$D14),TODAY()),Einstellungen!$F$13:$F$67)))*N(Mitarbeiter!$E14)/IF(Einstellungen!$C$11="7 Tage",7,5),N('Ist-Stunden'!AA14)+(N(Krankheitstage!AN14)+N(Krankheitstage!AZ14))*N($C14))))</f>
        <v/>
      </c>
      <c r="BF14" s="76">
        <f>IF($B14="",0,IF(Einstellungen!$C$10="Ja",MAX(IF(Einstellungen!$C$11="7 Tage",MAX(0,(MIN(DATE(2027,12,0),IF(Mitarbeiter!$D14="",DATE(2027,12,0),Mitarbeiter!$D14),TODAY()))-(MAX(DATE(2027,11,1),Mitarbeiter!$C14))+1),MAX(0,NETWORKDAYS(MAX(DATE(2027,11,1),Mitarbeiter!$C14),MIN(DATE(2027,12,0),IF(Mitarbeiter!$D14="",DATE(2027,12,0),Mitarbeiter!$D14),TODAY()),Einstellungen!$F$13:$F$67)))*N(Mitarbeiter!$E14)/IF(Einstellungen!$C$11="7 Tage",7,5),N('Ist-Stunden'!AB14)),MAX(IF(Einstellungen!$C$11="7 Tage",MAX(0,(MIN(DATE(2027,12,0),IF(Mitarbeiter!$D14="",DATE(2027,12,0),Mitarbeiter!$D14),TODAY()))-(MAX(DATE(2027,11,1),Mitarbeiter!$C14))+1),MAX(0,NETWORKDAYS(MAX(DATE(2027,11,1),Mitarbeiter!$C14),MIN(DATE(2027,12,0),IF(Mitarbeiter!$D14="",DATE(2027,12,0),Mitarbeiter!$D14),TODAY()),Einstellungen!$F$13:$F$67)))*N(Mitarbeiter!$E14)/IF(Einstellungen!$C$11="7 Tage",7,5),N('Ist-Stunden'!AB14)+(N(Krankheitstage!AO14)+N(Krankheitstage!BA14))*N($C14))))</f>
        <v/>
      </c>
      <c r="BG14" s="76">
        <f>IF($B14="",0,IF(Einstellungen!$C$10="Ja",MAX(IF(Einstellungen!$C$11="7 Tage",MAX(0,(MIN(DATE(2027,13,0),IF(Mitarbeiter!$D14="",DATE(2027,13,0),Mitarbeiter!$D14),TODAY()))-(MAX(DATE(2027,12,1),Mitarbeiter!$C14))+1),MAX(0,NETWORKDAYS(MAX(DATE(2027,12,1),Mitarbeiter!$C14),MIN(DATE(2027,13,0),IF(Mitarbeiter!$D14="",DATE(2027,13,0),Mitarbeiter!$D14),TODAY()),Einstellungen!$F$13:$F$67)))*N(Mitarbeiter!$E14)/IF(Einstellungen!$C$11="7 Tage",7,5),N('Ist-Stunden'!AC14)),MAX(IF(Einstellungen!$C$11="7 Tage",MAX(0,(MIN(DATE(2027,13,0),IF(Mitarbeiter!$D14="",DATE(2027,13,0),Mitarbeiter!$D14),TODAY()))-(MAX(DATE(2027,12,1),Mitarbeiter!$C14))+1),MAX(0,NETWORKDAYS(MAX(DATE(2027,12,1),Mitarbeiter!$C14),MIN(DATE(2027,13,0),IF(Mitarbeiter!$D14="",DATE(2027,13,0),Mitarbeiter!$D14),TODAY()),Einstellungen!$F$13:$F$67)))*N(Mitarbeiter!$E14)/IF(Einstellungen!$C$11="7 Tage",7,5),N('Ist-Stunden'!AC14)+(N(Krankheitstage!AP14)+N(Krankheitstage!BB14))*N($C14))))</f>
        <v/>
      </c>
      <c r="BH14" s="76">
        <f>IF($B14="",0,IF(Einstellungen!$C$10="Ja",MAX(IF(Einstellungen!$C$11="7 Tage",MAX(0,(MIN(DATE(2028,2,0),IF(Mitarbeiter!$D14="",DATE(2028,2,0),Mitarbeiter!$D14),TODAY()))-(MAX(DATE(2028,1,1),Mitarbeiter!$C14))+1),MAX(0,NETWORKDAYS(MAX(DATE(2028,1,1),Mitarbeiter!$C14),MIN(DATE(2028,2,0),IF(Mitarbeiter!$D14="",DATE(2028,2,0),Mitarbeiter!$D14),TODAY()),Einstellungen!$F$13:$F$67)))*N(Mitarbeiter!$E14)/IF(Einstellungen!$C$11="7 Tage",7,5),N('Ist-Stunden'!AD14)),MAX(IF(Einstellungen!$C$11="7 Tage",MAX(0,(MIN(DATE(2028,2,0),IF(Mitarbeiter!$D14="",DATE(2028,2,0),Mitarbeiter!$D14),TODAY()))-(MAX(DATE(2028,1,1),Mitarbeiter!$C14))+1),MAX(0,NETWORKDAYS(MAX(DATE(2028,1,1),Mitarbeiter!$C14),MIN(DATE(2028,2,0),IF(Mitarbeiter!$D14="",DATE(2028,2,0),Mitarbeiter!$D14),TODAY()),Einstellungen!$F$13:$F$67)))*N(Mitarbeiter!$E14)/IF(Einstellungen!$C$11="7 Tage",7,5),N('Ist-Stunden'!AD14)+(N(Krankheitstage!BC14)+N(Krankheitstage!BO14))*N($C14))))</f>
        <v/>
      </c>
      <c r="BI14" s="76">
        <f>IF($B14="",0,IF(Einstellungen!$C$10="Ja",MAX(IF(Einstellungen!$C$11="7 Tage",MAX(0,(MIN(DATE(2028,3,0),IF(Mitarbeiter!$D14="",DATE(2028,3,0),Mitarbeiter!$D14),TODAY()))-(MAX(DATE(2028,2,1),Mitarbeiter!$C14))+1),MAX(0,NETWORKDAYS(MAX(DATE(2028,2,1),Mitarbeiter!$C14),MIN(DATE(2028,3,0),IF(Mitarbeiter!$D14="",DATE(2028,3,0),Mitarbeiter!$D14),TODAY()),Einstellungen!$F$13:$F$67)))*N(Mitarbeiter!$E14)/IF(Einstellungen!$C$11="7 Tage",7,5),N('Ist-Stunden'!AE14)),MAX(IF(Einstellungen!$C$11="7 Tage",MAX(0,(MIN(DATE(2028,3,0),IF(Mitarbeiter!$D14="",DATE(2028,3,0),Mitarbeiter!$D14),TODAY()))-(MAX(DATE(2028,2,1),Mitarbeiter!$C14))+1),MAX(0,NETWORKDAYS(MAX(DATE(2028,2,1),Mitarbeiter!$C14),MIN(DATE(2028,3,0),IF(Mitarbeiter!$D14="",DATE(2028,3,0),Mitarbeiter!$D14),TODAY()),Einstellungen!$F$13:$F$67)))*N(Mitarbeiter!$E14)/IF(Einstellungen!$C$11="7 Tage",7,5),N('Ist-Stunden'!AE14)+(N(Krankheitstage!BD14)+N(Krankheitstage!BP14))*N($C14))))</f>
        <v/>
      </c>
      <c r="BJ14" s="76">
        <f>IF($B14="",0,IF(Einstellungen!$C$10="Ja",MAX(IF(Einstellungen!$C$11="7 Tage",MAX(0,(MIN(DATE(2028,4,0),IF(Mitarbeiter!$D14="",DATE(2028,4,0),Mitarbeiter!$D14),TODAY()))-(MAX(DATE(2028,3,1),Mitarbeiter!$C14))+1),MAX(0,NETWORKDAYS(MAX(DATE(2028,3,1),Mitarbeiter!$C14),MIN(DATE(2028,4,0),IF(Mitarbeiter!$D14="",DATE(2028,4,0),Mitarbeiter!$D14),TODAY()),Einstellungen!$F$13:$F$67)))*N(Mitarbeiter!$E14)/IF(Einstellungen!$C$11="7 Tage",7,5),N('Ist-Stunden'!AF14)),MAX(IF(Einstellungen!$C$11="7 Tage",MAX(0,(MIN(DATE(2028,4,0),IF(Mitarbeiter!$D14="",DATE(2028,4,0),Mitarbeiter!$D14),TODAY()))-(MAX(DATE(2028,3,1),Mitarbeiter!$C14))+1),MAX(0,NETWORKDAYS(MAX(DATE(2028,3,1),Mitarbeiter!$C14),MIN(DATE(2028,4,0),IF(Mitarbeiter!$D14="",DATE(2028,4,0),Mitarbeiter!$D14),TODAY()),Einstellungen!$F$13:$F$67)))*N(Mitarbeiter!$E14)/IF(Einstellungen!$C$11="7 Tage",7,5),N('Ist-Stunden'!AF14)+(N(Krankheitstage!BE14)+N(Krankheitstage!BQ14))*N($C14))))</f>
        <v/>
      </c>
      <c r="BK14" s="76">
        <f>IF($B14="",0,IF(Einstellungen!$C$10="Ja",MAX(IF(Einstellungen!$C$11="7 Tage",MAX(0,(MIN(DATE(2028,5,0),IF(Mitarbeiter!$D14="",DATE(2028,5,0),Mitarbeiter!$D14),TODAY()))-(MAX(DATE(2028,4,1),Mitarbeiter!$C14))+1),MAX(0,NETWORKDAYS(MAX(DATE(2028,4,1),Mitarbeiter!$C14),MIN(DATE(2028,5,0),IF(Mitarbeiter!$D14="",DATE(2028,5,0),Mitarbeiter!$D14),TODAY()),Einstellungen!$F$13:$F$67)))*N(Mitarbeiter!$E14)/IF(Einstellungen!$C$11="7 Tage",7,5),N('Ist-Stunden'!AG14)),MAX(IF(Einstellungen!$C$11="7 Tage",MAX(0,(MIN(DATE(2028,5,0),IF(Mitarbeiter!$D14="",DATE(2028,5,0),Mitarbeiter!$D14),TODAY()))-(MAX(DATE(2028,4,1),Mitarbeiter!$C14))+1),MAX(0,NETWORKDAYS(MAX(DATE(2028,4,1),Mitarbeiter!$C14),MIN(DATE(2028,5,0),IF(Mitarbeiter!$D14="",DATE(2028,5,0),Mitarbeiter!$D14),TODAY()),Einstellungen!$F$13:$F$67)))*N(Mitarbeiter!$E14)/IF(Einstellungen!$C$11="7 Tage",7,5),N('Ist-Stunden'!AG14)+(N(Krankheitstage!BF14)+N(Krankheitstage!BR14))*N($C14))))</f>
        <v/>
      </c>
      <c r="BL14" s="76">
        <f>IF($B14="",0,IF(Einstellungen!$C$10="Ja",MAX(IF(Einstellungen!$C$11="7 Tage",MAX(0,(MIN(DATE(2028,6,0),IF(Mitarbeiter!$D14="",DATE(2028,6,0),Mitarbeiter!$D14),TODAY()))-(MAX(DATE(2028,5,1),Mitarbeiter!$C14))+1),MAX(0,NETWORKDAYS(MAX(DATE(2028,5,1),Mitarbeiter!$C14),MIN(DATE(2028,6,0),IF(Mitarbeiter!$D14="",DATE(2028,6,0),Mitarbeiter!$D14),TODAY()),Einstellungen!$F$13:$F$67)))*N(Mitarbeiter!$E14)/IF(Einstellungen!$C$11="7 Tage",7,5),N('Ist-Stunden'!AH14)),MAX(IF(Einstellungen!$C$11="7 Tage",MAX(0,(MIN(DATE(2028,6,0),IF(Mitarbeiter!$D14="",DATE(2028,6,0),Mitarbeiter!$D14),TODAY()))-(MAX(DATE(2028,5,1),Mitarbeiter!$C14))+1),MAX(0,NETWORKDAYS(MAX(DATE(2028,5,1),Mitarbeiter!$C14),MIN(DATE(2028,6,0),IF(Mitarbeiter!$D14="",DATE(2028,6,0),Mitarbeiter!$D14),TODAY()),Einstellungen!$F$13:$F$67)))*N(Mitarbeiter!$E14)/IF(Einstellungen!$C$11="7 Tage",7,5),N('Ist-Stunden'!AH14)+(N(Krankheitstage!BG14)+N(Krankheitstage!BS14))*N($C14))))</f>
        <v/>
      </c>
      <c r="BM14" s="76">
        <f>IF($B14="",0,IF(Einstellungen!$C$10="Ja",MAX(IF(Einstellungen!$C$11="7 Tage",MAX(0,(MIN(DATE(2028,7,0),IF(Mitarbeiter!$D14="",DATE(2028,7,0),Mitarbeiter!$D14),TODAY()))-(MAX(DATE(2028,6,1),Mitarbeiter!$C14))+1),MAX(0,NETWORKDAYS(MAX(DATE(2028,6,1),Mitarbeiter!$C14),MIN(DATE(2028,7,0),IF(Mitarbeiter!$D14="",DATE(2028,7,0),Mitarbeiter!$D14),TODAY()),Einstellungen!$F$13:$F$67)))*N(Mitarbeiter!$E14)/IF(Einstellungen!$C$11="7 Tage",7,5),N('Ist-Stunden'!AI14)),MAX(IF(Einstellungen!$C$11="7 Tage",MAX(0,(MIN(DATE(2028,7,0),IF(Mitarbeiter!$D14="",DATE(2028,7,0),Mitarbeiter!$D14),TODAY()))-(MAX(DATE(2028,6,1),Mitarbeiter!$C14))+1),MAX(0,NETWORKDAYS(MAX(DATE(2028,6,1),Mitarbeiter!$C14),MIN(DATE(2028,7,0),IF(Mitarbeiter!$D14="",DATE(2028,7,0),Mitarbeiter!$D14),TODAY()),Einstellungen!$F$13:$F$67)))*N(Mitarbeiter!$E14)/IF(Einstellungen!$C$11="7 Tage",7,5),N('Ist-Stunden'!AI14)+(N(Krankheitstage!BH14)+N(Krankheitstage!BT14))*N($C14))))</f>
        <v/>
      </c>
      <c r="BN14" s="76">
        <f>IF($B14="",0,IF(Einstellungen!$C$10="Ja",MAX(IF(Einstellungen!$C$11="7 Tage",MAX(0,(MIN(DATE(2028,8,0),IF(Mitarbeiter!$D14="",DATE(2028,8,0),Mitarbeiter!$D14),TODAY()))-(MAX(DATE(2028,7,1),Mitarbeiter!$C14))+1),MAX(0,NETWORKDAYS(MAX(DATE(2028,7,1),Mitarbeiter!$C14),MIN(DATE(2028,8,0),IF(Mitarbeiter!$D14="",DATE(2028,8,0),Mitarbeiter!$D14),TODAY()),Einstellungen!$F$13:$F$67)))*N(Mitarbeiter!$E14)/IF(Einstellungen!$C$11="7 Tage",7,5),N('Ist-Stunden'!AJ14)),MAX(IF(Einstellungen!$C$11="7 Tage",MAX(0,(MIN(DATE(2028,8,0),IF(Mitarbeiter!$D14="",DATE(2028,8,0),Mitarbeiter!$D14),TODAY()))-(MAX(DATE(2028,7,1),Mitarbeiter!$C14))+1),MAX(0,NETWORKDAYS(MAX(DATE(2028,7,1),Mitarbeiter!$C14),MIN(DATE(2028,8,0),IF(Mitarbeiter!$D14="",DATE(2028,8,0),Mitarbeiter!$D14),TODAY()),Einstellungen!$F$13:$F$67)))*N(Mitarbeiter!$E14)/IF(Einstellungen!$C$11="7 Tage",7,5),N('Ist-Stunden'!AJ14)+(N(Krankheitstage!BI14)+N(Krankheitstage!BU14))*N($C14))))</f>
        <v/>
      </c>
      <c r="BO14" s="76">
        <f>IF($B14="",0,IF(Einstellungen!$C$10="Ja",MAX(IF(Einstellungen!$C$11="7 Tage",MAX(0,(MIN(DATE(2028,9,0),IF(Mitarbeiter!$D14="",DATE(2028,9,0),Mitarbeiter!$D14),TODAY()))-(MAX(DATE(2028,8,1),Mitarbeiter!$C14))+1),MAX(0,NETWORKDAYS(MAX(DATE(2028,8,1),Mitarbeiter!$C14),MIN(DATE(2028,9,0),IF(Mitarbeiter!$D14="",DATE(2028,9,0),Mitarbeiter!$D14),TODAY()),Einstellungen!$F$13:$F$67)))*N(Mitarbeiter!$E14)/IF(Einstellungen!$C$11="7 Tage",7,5),N('Ist-Stunden'!AK14)),MAX(IF(Einstellungen!$C$11="7 Tage",MAX(0,(MIN(DATE(2028,9,0),IF(Mitarbeiter!$D14="",DATE(2028,9,0),Mitarbeiter!$D14),TODAY()))-(MAX(DATE(2028,8,1),Mitarbeiter!$C14))+1),MAX(0,NETWORKDAYS(MAX(DATE(2028,8,1),Mitarbeiter!$C14),MIN(DATE(2028,9,0),IF(Mitarbeiter!$D14="",DATE(2028,9,0),Mitarbeiter!$D14),TODAY()),Einstellungen!$F$13:$F$67)))*N(Mitarbeiter!$E14)/IF(Einstellungen!$C$11="7 Tage",7,5),N('Ist-Stunden'!AK14)+(N(Krankheitstage!BJ14)+N(Krankheitstage!BV14))*N($C14))))</f>
        <v/>
      </c>
      <c r="BP14" s="76">
        <f>IF($B14="",0,IF(Einstellungen!$C$10="Ja",MAX(IF(Einstellungen!$C$11="7 Tage",MAX(0,(MIN(DATE(2028,10,0),IF(Mitarbeiter!$D14="",DATE(2028,10,0),Mitarbeiter!$D14),TODAY()))-(MAX(DATE(2028,9,1),Mitarbeiter!$C14))+1),MAX(0,NETWORKDAYS(MAX(DATE(2028,9,1),Mitarbeiter!$C14),MIN(DATE(2028,10,0),IF(Mitarbeiter!$D14="",DATE(2028,10,0),Mitarbeiter!$D14),TODAY()),Einstellungen!$F$13:$F$67)))*N(Mitarbeiter!$E14)/IF(Einstellungen!$C$11="7 Tage",7,5),N('Ist-Stunden'!AL14)),MAX(IF(Einstellungen!$C$11="7 Tage",MAX(0,(MIN(DATE(2028,10,0),IF(Mitarbeiter!$D14="",DATE(2028,10,0),Mitarbeiter!$D14),TODAY()))-(MAX(DATE(2028,9,1),Mitarbeiter!$C14))+1),MAX(0,NETWORKDAYS(MAX(DATE(2028,9,1),Mitarbeiter!$C14),MIN(DATE(2028,10,0),IF(Mitarbeiter!$D14="",DATE(2028,10,0),Mitarbeiter!$D14),TODAY()),Einstellungen!$F$13:$F$67)))*N(Mitarbeiter!$E14)/IF(Einstellungen!$C$11="7 Tage",7,5),N('Ist-Stunden'!AL14)+(N(Krankheitstage!BK14)+N(Krankheitstage!BW14))*N($C14))))</f>
        <v/>
      </c>
      <c r="BQ14" s="76">
        <f>IF($B14="",0,IF(Einstellungen!$C$10="Ja",MAX(IF(Einstellungen!$C$11="7 Tage",MAX(0,(MIN(DATE(2028,11,0),IF(Mitarbeiter!$D14="",DATE(2028,11,0),Mitarbeiter!$D14),TODAY()))-(MAX(DATE(2028,10,1),Mitarbeiter!$C14))+1),MAX(0,NETWORKDAYS(MAX(DATE(2028,10,1),Mitarbeiter!$C14),MIN(DATE(2028,11,0),IF(Mitarbeiter!$D14="",DATE(2028,11,0),Mitarbeiter!$D14),TODAY()),Einstellungen!$F$13:$F$67)))*N(Mitarbeiter!$E14)/IF(Einstellungen!$C$11="7 Tage",7,5),N('Ist-Stunden'!AM14)),MAX(IF(Einstellungen!$C$11="7 Tage",MAX(0,(MIN(DATE(2028,11,0),IF(Mitarbeiter!$D14="",DATE(2028,11,0),Mitarbeiter!$D14),TODAY()))-(MAX(DATE(2028,10,1),Mitarbeiter!$C14))+1),MAX(0,NETWORKDAYS(MAX(DATE(2028,10,1),Mitarbeiter!$C14),MIN(DATE(2028,11,0),IF(Mitarbeiter!$D14="",DATE(2028,11,0),Mitarbeiter!$D14),TODAY()),Einstellungen!$F$13:$F$67)))*N(Mitarbeiter!$E14)/IF(Einstellungen!$C$11="7 Tage",7,5),N('Ist-Stunden'!AM14)+(N(Krankheitstage!BL14)+N(Krankheitstage!BX14))*N($C14))))</f>
        <v/>
      </c>
      <c r="BR14" s="76">
        <f>IF($B14="",0,IF(Einstellungen!$C$10="Ja",MAX(IF(Einstellungen!$C$11="7 Tage",MAX(0,(MIN(DATE(2028,12,0),IF(Mitarbeiter!$D14="",DATE(2028,12,0),Mitarbeiter!$D14),TODAY()))-(MAX(DATE(2028,11,1),Mitarbeiter!$C14))+1),MAX(0,NETWORKDAYS(MAX(DATE(2028,11,1),Mitarbeiter!$C14),MIN(DATE(2028,12,0),IF(Mitarbeiter!$D14="",DATE(2028,12,0),Mitarbeiter!$D14),TODAY()),Einstellungen!$F$13:$F$67)))*N(Mitarbeiter!$E14)/IF(Einstellungen!$C$11="7 Tage",7,5),N('Ist-Stunden'!AN14)),MAX(IF(Einstellungen!$C$11="7 Tage",MAX(0,(MIN(DATE(2028,12,0),IF(Mitarbeiter!$D14="",DATE(2028,12,0),Mitarbeiter!$D14),TODAY()))-(MAX(DATE(2028,11,1),Mitarbeiter!$C14))+1),MAX(0,NETWORKDAYS(MAX(DATE(2028,11,1),Mitarbeiter!$C14),MIN(DATE(2028,12,0),IF(Mitarbeiter!$D14="",DATE(2028,12,0),Mitarbeiter!$D14),TODAY()),Einstellungen!$F$13:$F$67)))*N(Mitarbeiter!$E14)/IF(Einstellungen!$C$11="7 Tage",7,5),N('Ist-Stunden'!AN14)+(N(Krankheitstage!BM14)+N(Krankheitstage!BY14))*N($C14))))</f>
        <v/>
      </c>
      <c r="BS14" s="76">
        <f>IF($B14="",0,IF(Einstellungen!$C$10="Ja",MAX(IF(Einstellungen!$C$11="7 Tage",MAX(0,(MIN(DATE(2028,13,0),IF(Mitarbeiter!$D14="",DATE(2028,13,0),Mitarbeiter!$D14),TODAY()))-(MAX(DATE(2028,12,1),Mitarbeiter!$C14))+1),MAX(0,NETWORKDAYS(MAX(DATE(2028,12,1),Mitarbeiter!$C14),MIN(DATE(2028,13,0),IF(Mitarbeiter!$D14="",DATE(2028,13,0),Mitarbeiter!$D14),TODAY()),Einstellungen!$F$13:$F$67)))*N(Mitarbeiter!$E14)/IF(Einstellungen!$C$11="7 Tage",7,5),N('Ist-Stunden'!AO14)),MAX(IF(Einstellungen!$C$11="7 Tage",MAX(0,(MIN(DATE(2028,13,0),IF(Mitarbeiter!$D14="",DATE(2028,13,0),Mitarbeiter!$D14),TODAY()))-(MAX(DATE(2028,12,1),Mitarbeiter!$C14))+1),MAX(0,NETWORKDAYS(MAX(DATE(2028,12,1),Mitarbeiter!$C14),MIN(DATE(2028,13,0),IF(Mitarbeiter!$D14="",DATE(2028,13,0),Mitarbeiter!$D14),TODAY()),Einstellungen!$F$13:$F$67)))*N(Mitarbeiter!$E14)/IF(Einstellungen!$C$11="7 Tage",7,5),N('Ist-Stunden'!AO14)+(N(Krankheitstage!BN14)+N(Krankheitstage!BZ14))*N($C14))))</f>
        <v/>
      </c>
      <c r="BT14" s="76">
        <f>IF($B14="",0,IF(Einstellungen!$C$10="Ja",MAX(IF(Einstellungen!$C$11="7 Tage",MAX(0,(MIN(DATE(2029,2,0),IF(Mitarbeiter!$D14="",DATE(2029,2,0),Mitarbeiter!$D14),TODAY()))-(MAX(DATE(2029,1,1),Mitarbeiter!$C14))+1),MAX(0,NETWORKDAYS(MAX(DATE(2029,1,1),Mitarbeiter!$C14),MIN(DATE(2029,2,0),IF(Mitarbeiter!$D14="",DATE(2029,2,0),Mitarbeiter!$D14),TODAY()),Einstellungen!$F$13:$F$67)))*N(Mitarbeiter!$E14)/IF(Einstellungen!$C$11="7 Tage",7,5),N('Ist-Stunden'!AP14)),MAX(IF(Einstellungen!$C$11="7 Tage",MAX(0,(MIN(DATE(2029,2,0),IF(Mitarbeiter!$D14="",DATE(2029,2,0),Mitarbeiter!$D14),TODAY()))-(MAX(DATE(2029,1,1),Mitarbeiter!$C14))+1),MAX(0,NETWORKDAYS(MAX(DATE(2029,1,1),Mitarbeiter!$C14),MIN(DATE(2029,2,0),IF(Mitarbeiter!$D14="",DATE(2029,2,0),Mitarbeiter!$D14),TODAY()),Einstellungen!$F$13:$F$67)))*N(Mitarbeiter!$E14)/IF(Einstellungen!$C$11="7 Tage",7,5),N('Ist-Stunden'!AP14)+(N(Krankheitstage!CA14)+N(Krankheitstage!CM14))*N($C14))))</f>
        <v/>
      </c>
      <c r="BU14" s="76">
        <f>IF($B14="",0,IF(Einstellungen!$C$10="Ja",MAX(IF(Einstellungen!$C$11="7 Tage",MAX(0,(MIN(DATE(2029,3,0),IF(Mitarbeiter!$D14="",DATE(2029,3,0),Mitarbeiter!$D14),TODAY()))-(MAX(DATE(2029,2,1),Mitarbeiter!$C14))+1),MAX(0,NETWORKDAYS(MAX(DATE(2029,2,1),Mitarbeiter!$C14),MIN(DATE(2029,3,0),IF(Mitarbeiter!$D14="",DATE(2029,3,0),Mitarbeiter!$D14),TODAY()),Einstellungen!$F$13:$F$67)))*N(Mitarbeiter!$E14)/IF(Einstellungen!$C$11="7 Tage",7,5),N('Ist-Stunden'!AQ14)),MAX(IF(Einstellungen!$C$11="7 Tage",MAX(0,(MIN(DATE(2029,3,0),IF(Mitarbeiter!$D14="",DATE(2029,3,0),Mitarbeiter!$D14),TODAY()))-(MAX(DATE(2029,2,1),Mitarbeiter!$C14))+1),MAX(0,NETWORKDAYS(MAX(DATE(2029,2,1),Mitarbeiter!$C14),MIN(DATE(2029,3,0),IF(Mitarbeiter!$D14="",DATE(2029,3,0),Mitarbeiter!$D14),TODAY()),Einstellungen!$F$13:$F$67)))*N(Mitarbeiter!$E14)/IF(Einstellungen!$C$11="7 Tage",7,5),N('Ist-Stunden'!AQ14)+(N(Krankheitstage!CB14)+N(Krankheitstage!CN14))*N($C14))))</f>
        <v/>
      </c>
      <c r="BV14" s="76">
        <f>IF($B14="",0,IF(Einstellungen!$C$10="Ja",MAX(IF(Einstellungen!$C$11="7 Tage",MAX(0,(MIN(DATE(2029,4,0),IF(Mitarbeiter!$D14="",DATE(2029,4,0),Mitarbeiter!$D14),TODAY()))-(MAX(DATE(2029,3,1),Mitarbeiter!$C14))+1),MAX(0,NETWORKDAYS(MAX(DATE(2029,3,1),Mitarbeiter!$C14),MIN(DATE(2029,4,0),IF(Mitarbeiter!$D14="",DATE(2029,4,0),Mitarbeiter!$D14),TODAY()),Einstellungen!$F$13:$F$67)))*N(Mitarbeiter!$E14)/IF(Einstellungen!$C$11="7 Tage",7,5),N('Ist-Stunden'!AR14)),MAX(IF(Einstellungen!$C$11="7 Tage",MAX(0,(MIN(DATE(2029,4,0),IF(Mitarbeiter!$D14="",DATE(2029,4,0),Mitarbeiter!$D14),TODAY()))-(MAX(DATE(2029,3,1),Mitarbeiter!$C14))+1),MAX(0,NETWORKDAYS(MAX(DATE(2029,3,1),Mitarbeiter!$C14),MIN(DATE(2029,4,0),IF(Mitarbeiter!$D14="",DATE(2029,4,0),Mitarbeiter!$D14),TODAY()),Einstellungen!$F$13:$F$67)))*N(Mitarbeiter!$E14)/IF(Einstellungen!$C$11="7 Tage",7,5),N('Ist-Stunden'!AR14)+(N(Krankheitstage!CC14)+N(Krankheitstage!CO14))*N($C14))))</f>
        <v/>
      </c>
      <c r="BW14" s="76">
        <f>IF($B14="",0,IF(Einstellungen!$C$10="Ja",MAX(IF(Einstellungen!$C$11="7 Tage",MAX(0,(MIN(DATE(2029,5,0),IF(Mitarbeiter!$D14="",DATE(2029,5,0),Mitarbeiter!$D14),TODAY()))-(MAX(DATE(2029,4,1),Mitarbeiter!$C14))+1),MAX(0,NETWORKDAYS(MAX(DATE(2029,4,1),Mitarbeiter!$C14),MIN(DATE(2029,5,0),IF(Mitarbeiter!$D14="",DATE(2029,5,0),Mitarbeiter!$D14),TODAY()),Einstellungen!$F$13:$F$67)))*N(Mitarbeiter!$E14)/IF(Einstellungen!$C$11="7 Tage",7,5),N('Ist-Stunden'!AS14)),MAX(IF(Einstellungen!$C$11="7 Tage",MAX(0,(MIN(DATE(2029,5,0),IF(Mitarbeiter!$D14="",DATE(2029,5,0),Mitarbeiter!$D14),TODAY()))-(MAX(DATE(2029,4,1),Mitarbeiter!$C14))+1),MAX(0,NETWORKDAYS(MAX(DATE(2029,4,1),Mitarbeiter!$C14),MIN(DATE(2029,5,0),IF(Mitarbeiter!$D14="",DATE(2029,5,0),Mitarbeiter!$D14),TODAY()),Einstellungen!$F$13:$F$67)))*N(Mitarbeiter!$E14)/IF(Einstellungen!$C$11="7 Tage",7,5),N('Ist-Stunden'!AS14)+(N(Krankheitstage!CD14)+N(Krankheitstage!CP14))*N($C14))))</f>
        <v/>
      </c>
      <c r="BX14" s="76">
        <f>IF($B14="",0,IF(Einstellungen!$C$10="Ja",MAX(IF(Einstellungen!$C$11="7 Tage",MAX(0,(MIN(DATE(2029,6,0),IF(Mitarbeiter!$D14="",DATE(2029,6,0),Mitarbeiter!$D14),TODAY()))-(MAX(DATE(2029,5,1),Mitarbeiter!$C14))+1),MAX(0,NETWORKDAYS(MAX(DATE(2029,5,1),Mitarbeiter!$C14),MIN(DATE(2029,6,0),IF(Mitarbeiter!$D14="",DATE(2029,6,0),Mitarbeiter!$D14),TODAY()),Einstellungen!$F$13:$F$67)))*N(Mitarbeiter!$E14)/IF(Einstellungen!$C$11="7 Tage",7,5),N('Ist-Stunden'!AT14)),MAX(IF(Einstellungen!$C$11="7 Tage",MAX(0,(MIN(DATE(2029,6,0),IF(Mitarbeiter!$D14="",DATE(2029,6,0),Mitarbeiter!$D14),TODAY()))-(MAX(DATE(2029,5,1),Mitarbeiter!$C14))+1),MAX(0,NETWORKDAYS(MAX(DATE(2029,5,1),Mitarbeiter!$C14),MIN(DATE(2029,6,0),IF(Mitarbeiter!$D14="",DATE(2029,6,0),Mitarbeiter!$D14),TODAY()),Einstellungen!$F$13:$F$67)))*N(Mitarbeiter!$E14)/IF(Einstellungen!$C$11="7 Tage",7,5),N('Ist-Stunden'!AT14)+(N(Krankheitstage!CE14)+N(Krankheitstage!CQ14))*N($C14))))</f>
        <v/>
      </c>
      <c r="BY14" s="76">
        <f>IF($B14="",0,IF(Einstellungen!$C$10="Ja",MAX(IF(Einstellungen!$C$11="7 Tage",MAX(0,(MIN(DATE(2029,7,0),IF(Mitarbeiter!$D14="",DATE(2029,7,0),Mitarbeiter!$D14),TODAY()))-(MAX(DATE(2029,6,1),Mitarbeiter!$C14))+1),MAX(0,NETWORKDAYS(MAX(DATE(2029,6,1),Mitarbeiter!$C14),MIN(DATE(2029,7,0),IF(Mitarbeiter!$D14="",DATE(2029,7,0),Mitarbeiter!$D14),TODAY()),Einstellungen!$F$13:$F$67)))*N(Mitarbeiter!$E14)/IF(Einstellungen!$C$11="7 Tage",7,5),N('Ist-Stunden'!AU14)),MAX(IF(Einstellungen!$C$11="7 Tage",MAX(0,(MIN(DATE(2029,7,0),IF(Mitarbeiter!$D14="",DATE(2029,7,0),Mitarbeiter!$D14),TODAY()))-(MAX(DATE(2029,6,1),Mitarbeiter!$C14))+1),MAX(0,NETWORKDAYS(MAX(DATE(2029,6,1),Mitarbeiter!$C14),MIN(DATE(2029,7,0),IF(Mitarbeiter!$D14="",DATE(2029,7,0),Mitarbeiter!$D14),TODAY()),Einstellungen!$F$13:$F$67)))*N(Mitarbeiter!$E14)/IF(Einstellungen!$C$11="7 Tage",7,5),N('Ist-Stunden'!AU14)+(N(Krankheitstage!CF14)+N(Krankheitstage!CR14))*N($C14))))</f>
        <v/>
      </c>
      <c r="BZ14" s="76">
        <f>IF($B14="",0,IF(Einstellungen!$C$10="Ja",MAX(IF(Einstellungen!$C$11="7 Tage",MAX(0,(MIN(DATE(2029,8,0),IF(Mitarbeiter!$D14="",DATE(2029,8,0),Mitarbeiter!$D14),TODAY()))-(MAX(DATE(2029,7,1),Mitarbeiter!$C14))+1),MAX(0,NETWORKDAYS(MAX(DATE(2029,7,1),Mitarbeiter!$C14),MIN(DATE(2029,8,0),IF(Mitarbeiter!$D14="",DATE(2029,8,0),Mitarbeiter!$D14),TODAY()),Einstellungen!$F$13:$F$67)))*N(Mitarbeiter!$E14)/IF(Einstellungen!$C$11="7 Tage",7,5),N('Ist-Stunden'!AV14)),MAX(IF(Einstellungen!$C$11="7 Tage",MAX(0,(MIN(DATE(2029,8,0),IF(Mitarbeiter!$D14="",DATE(2029,8,0),Mitarbeiter!$D14),TODAY()))-(MAX(DATE(2029,7,1),Mitarbeiter!$C14))+1),MAX(0,NETWORKDAYS(MAX(DATE(2029,7,1),Mitarbeiter!$C14),MIN(DATE(2029,8,0),IF(Mitarbeiter!$D14="",DATE(2029,8,0),Mitarbeiter!$D14),TODAY()),Einstellungen!$F$13:$F$67)))*N(Mitarbeiter!$E14)/IF(Einstellungen!$C$11="7 Tage",7,5),N('Ist-Stunden'!AV14)+(N(Krankheitstage!CG14)+N(Krankheitstage!CS14))*N($C14))))</f>
        <v/>
      </c>
      <c r="CA14" s="76">
        <f>IF($B14="",0,IF(Einstellungen!$C$10="Ja",MAX(IF(Einstellungen!$C$11="7 Tage",MAX(0,(MIN(DATE(2029,9,0),IF(Mitarbeiter!$D14="",DATE(2029,9,0),Mitarbeiter!$D14),TODAY()))-(MAX(DATE(2029,8,1),Mitarbeiter!$C14))+1),MAX(0,NETWORKDAYS(MAX(DATE(2029,8,1),Mitarbeiter!$C14),MIN(DATE(2029,9,0),IF(Mitarbeiter!$D14="",DATE(2029,9,0),Mitarbeiter!$D14),TODAY()),Einstellungen!$F$13:$F$67)))*N(Mitarbeiter!$E14)/IF(Einstellungen!$C$11="7 Tage",7,5),N('Ist-Stunden'!AW14)),MAX(IF(Einstellungen!$C$11="7 Tage",MAX(0,(MIN(DATE(2029,9,0),IF(Mitarbeiter!$D14="",DATE(2029,9,0),Mitarbeiter!$D14),TODAY()))-(MAX(DATE(2029,8,1),Mitarbeiter!$C14))+1),MAX(0,NETWORKDAYS(MAX(DATE(2029,8,1),Mitarbeiter!$C14),MIN(DATE(2029,9,0),IF(Mitarbeiter!$D14="",DATE(2029,9,0),Mitarbeiter!$D14),TODAY()),Einstellungen!$F$13:$F$67)))*N(Mitarbeiter!$E14)/IF(Einstellungen!$C$11="7 Tage",7,5),N('Ist-Stunden'!AW14)+(N(Krankheitstage!CH14)+N(Krankheitstage!CT14))*N($C14))))</f>
        <v/>
      </c>
      <c r="CB14" s="76">
        <f>IF($B14="",0,IF(Einstellungen!$C$10="Ja",MAX(IF(Einstellungen!$C$11="7 Tage",MAX(0,(MIN(DATE(2029,10,0),IF(Mitarbeiter!$D14="",DATE(2029,10,0),Mitarbeiter!$D14),TODAY()))-(MAX(DATE(2029,9,1),Mitarbeiter!$C14))+1),MAX(0,NETWORKDAYS(MAX(DATE(2029,9,1),Mitarbeiter!$C14),MIN(DATE(2029,10,0),IF(Mitarbeiter!$D14="",DATE(2029,10,0),Mitarbeiter!$D14),TODAY()),Einstellungen!$F$13:$F$67)))*N(Mitarbeiter!$E14)/IF(Einstellungen!$C$11="7 Tage",7,5),N('Ist-Stunden'!AX14)),MAX(IF(Einstellungen!$C$11="7 Tage",MAX(0,(MIN(DATE(2029,10,0),IF(Mitarbeiter!$D14="",DATE(2029,10,0),Mitarbeiter!$D14),TODAY()))-(MAX(DATE(2029,9,1),Mitarbeiter!$C14))+1),MAX(0,NETWORKDAYS(MAX(DATE(2029,9,1),Mitarbeiter!$C14),MIN(DATE(2029,10,0),IF(Mitarbeiter!$D14="",DATE(2029,10,0),Mitarbeiter!$D14),TODAY()),Einstellungen!$F$13:$F$67)))*N(Mitarbeiter!$E14)/IF(Einstellungen!$C$11="7 Tage",7,5),N('Ist-Stunden'!AX14)+(N(Krankheitstage!CI14)+N(Krankheitstage!CU14))*N($C14))))</f>
        <v/>
      </c>
      <c r="CC14" s="76">
        <f>IF($B14="",0,IF(Einstellungen!$C$10="Ja",MAX(IF(Einstellungen!$C$11="7 Tage",MAX(0,(MIN(DATE(2029,11,0),IF(Mitarbeiter!$D14="",DATE(2029,11,0),Mitarbeiter!$D14),TODAY()))-(MAX(DATE(2029,10,1),Mitarbeiter!$C14))+1),MAX(0,NETWORKDAYS(MAX(DATE(2029,10,1),Mitarbeiter!$C14),MIN(DATE(2029,11,0),IF(Mitarbeiter!$D14="",DATE(2029,11,0),Mitarbeiter!$D14),TODAY()),Einstellungen!$F$13:$F$67)))*N(Mitarbeiter!$E14)/IF(Einstellungen!$C$11="7 Tage",7,5),N('Ist-Stunden'!AY14)),MAX(IF(Einstellungen!$C$11="7 Tage",MAX(0,(MIN(DATE(2029,11,0),IF(Mitarbeiter!$D14="",DATE(2029,11,0),Mitarbeiter!$D14),TODAY()))-(MAX(DATE(2029,10,1),Mitarbeiter!$C14))+1),MAX(0,NETWORKDAYS(MAX(DATE(2029,10,1),Mitarbeiter!$C14),MIN(DATE(2029,11,0),IF(Mitarbeiter!$D14="",DATE(2029,11,0),Mitarbeiter!$D14),TODAY()),Einstellungen!$F$13:$F$67)))*N(Mitarbeiter!$E14)/IF(Einstellungen!$C$11="7 Tage",7,5),N('Ist-Stunden'!AY14)+(N(Krankheitstage!CJ14)+N(Krankheitstage!CV14))*N($C14))))</f>
        <v/>
      </c>
      <c r="CD14" s="76">
        <f>IF($B14="",0,IF(Einstellungen!$C$10="Ja",MAX(IF(Einstellungen!$C$11="7 Tage",MAX(0,(MIN(DATE(2029,12,0),IF(Mitarbeiter!$D14="",DATE(2029,12,0),Mitarbeiter!$D14),TODAY()))-(MAX(DATE(2029,11,1),Mitarbeiter!$C14))+1),MAX(0,NETWORKDAYS(MAX(DATE(2029,11,1),Mitarbeiter!$C14),MIN(DATE(2029,12,0),IF(Mitarbeiter!$D14="",DATE(2029,12,0),Mitarbeiter!$D14),TODAY()),Einstellungen!$F$13:$F$67)))*N(Mitarbeiter!$E14)/IF(Einstellungen!$C$11="7 Tage",7,5),N('Ist-Stunden'!AZ14)),MAX(IF(Einstellungen!$C$11="7 Tage",MAX(0,(MIN(DATE(2029,12,0),IF(Mitarbeiter!$D14="",DATE(2029,12,0),Mitarbeiter!$D14),TODAY()))-(MAX(DATE(2029,11,1),Mitarbeiter!$C14))+1),MAX(0,NETWORKDAYS(MAX(DATE(2029,11,1),Mitarbeiter!$C14),MIN(DATE(2029,12,0),IF(Mitarbeiter!$D14="",DATE(2029,12,0),Mitarbeiter!$D14),TODAY()),Einstellungen!$F$13:$F$67)))*N(Mitarbeiter!$E14)/IF(Einstellungen!$C$11="7 Tage",7,5),N('Ist-Stunden'!AZ14)+(N(Krankheitstage!CK14)+N(Krankheitstage!CW14))*N($C14))))</f>
        <v/>
      </c>
      <c r="CE14" s="76">
        <f>IF($B14="",0,IF(Einstellungen!$C$10="Ja",MAX(IF(Einstellungen!$C$11="7 Tage",MAX(0,(MIN(DATE(2029,13,0),IF(Mitarbeiter!$D14="",DATE(2029,13,0),Mitarbeiter!$D14),TODAY()))-(MAX(DATE(2029,12,1),Mitarbeiter!$C14))+1),MAX(0,NETWORKDAYS(MAX(DATE(2029,12,1),Mitarbeiter!$C14),MIN(DATE(2029,13,0),IF(Mitarbeiter!$D14="",DATE(2029,13,0),Mitarbeiter!$D14),TODAY()),Einstellungen!$F$13:$F$67)))*N(Mitarbeiter!$E14)/IF(Einstellungen!$C$11="7 Tage",7,5),N('Ist-Stunden'!BA14)),MAX(IF(Einstellungen!$C$11="7 Tage",MAX(0,(MIN(DATE(2029,13,0),IF(Mitarbeiter!$D14="",DATE(2029,13,0),Mitarbeiter!$D14),TODAY()))-(MAX(DATE(2029,12,1),Mitarbeiter!$C14))+1),MAX(0,NETWORKDAYS(MAX(DATE(2029,12,1),Mitarbeiter!$C14),MIN(DATE(2029,13,0),IF(Mitarbeiter!$D14="",DATE(2029,13,0),Mitarbeiter!$D14),TODAY()),Einstellungen!$F$13:$F$67)))*N(Mitarbeiter!$E14)/IF(Einstellungen!$C$11="7 Tage",7,5),N('Ist-Stunden'!BA14)+(N(Krankheitstage!CL14)+N(Krankheitstage!CX14))*N($C14))))</f>
        <v/>
      </c>
      <c r="CF14" s="76">
        <f>IF($B14="",0,IF(Einstellungen!$C$10="Ja",MAX(IF(Einstellungen!$C$11="7 Tage",MAX(0,(MIN(DATE(2030,2,0),IF(Mitarbeiter!$D14="",DATE(2030,2,0),Mitarbeiter!$D14),TODAY()))-(MAX(DATE(2030,1,1),Mitarbeiter!$C14))+1),MAX(0,NETWORKDAYS(MAX(DATE(2030,1,1),Mitarbeiter!$C14),MIN(DATE(2030,2,0),IF(Mitarbeiter!$D14="",DATE(2030,2,0),Mitarbeiter!$D14),TODAY()),Einstellungen!$F$13:$F$67)))*N(Mitarbeiter!$E14)/IF(Einstellungen!$C$11="7 Tage",7,5),N('Ist-Stunden'!BB14)),MAX(IF(Einstellungen!$C$11="7 Tage",MAX(0,(MIN(DATE(2030,2,0),IF(Mitarbeiter!$D14="",DATE(2030,2,0),Mitarbeiter!$D14),TODAY()))-(MAX(DATE(2030,1,1),Mitarbeiter!$C14))+1),MAX(0,NETWORKDAYS(MAX(DATE(2030,1,1),Mitarbeiter!$C14),MIN(DATE(2030,2,0),IF(Mitarbeiter!$D14="",DATE(2030,2,0),Mitarbeiter!$D14),TODAY()),Einstellungen!$F$13:$F$67)))*N(Mitarbeiter!$E14)/IF(Einstellungen!$C$11="7 Tage",7,5),N('Ist-Stunden'!BB14)+(N(Krankheitstage!CY14)+N(Krankheitstage!DK14))*N($C14))))</f>
        <v/>
      </c>
      <c r="CG14" s="76">
        <f>IF($B14="",0,IF(Einstellungen!$C$10="Ja",MAX(IF(Einstellungen!$C$11="7 Tage",MAX(0,(MIN(DATE(2030,3,0),IF(Mitarbeiter!$D14="",DATE(2030,3,0),Mitarbeiter!$D14),TODAY()))-(MAX(DATE(2030,2,1),Mitarbeiter!$C14))+1),MAX(0,NETWORKDAYS(MAX(DATE(2030,2,1),Mitarbeiter!$C14),MIN(DATE(2030,3,0),IF(Mitarbeiter!$D14="",DATE(2030,3,0),Mitarbeiter!$D14),TODAY()),Einstellungen!$F$13:$F$67)))*N(Mitarbeiter!$E14)/IF(Einstellungen!$C$11="7 Tage",7,5),N('Ist-Stunden'!BC14)),MAX(IF(Einstellungen!$C$11="7 Tage",MAX(0,(MIN(DATE(2030,3,0),IF(Mitarbeiter!$D14="",DATE(2030,3,0),Mitarbeiter!$D14),TODAY()))-(MAX(DATE(2030,2,1),Mitarbeiter!$C14))+1),MAX(0,NETWORKDAYS(MAX(DATE(2030,2,1),Mitarbeiter!$C14),MIN(DATE(2030,3,0),IF(Mitarbeiter!$D14="",DATE(2030,3,0),Mitarbeiter!$D14),TODAY()),Einstellungen!$F$13:$F$67)))*N(Mitarbeiter!$E14)/IF(Einstellungen!$C$11="7 Tage",7,5),N('Ist-Stunden'!BC14)+(N(Krankheitstage!CZ14)+N(Krankheitstage!DL14))*N($C14))))</f>
        <v/>
      </c>
      <c r="CH14" s="76">
        <f>IF($B14="",0,IF(Einstellungen!$C$10="Ja",MAX(IF(Einstellungen!$C$11="7 Tage",MAX(0,(MIN(DATE(2030,4,0),IF(Mitarbeiter!$D14="",DATE(2030,4,0),Mitarbeiter!$D14),TODAY()))-(MAX(DATE(2030,3,1),Mitarbeiter!$C14))+1),MAX(0,NETWORKDAYS(MAX(DATE(2030,3,1),Mitarbeiter!$C14),MIN(DATE(2030,4,0),IF(Mitarbeiter!$D14="",DATE(2030,4,0),Mitarbeiter!$D14),TODAY()),Einstellungen!$F$13:$F$67)))*N(Mitarbeiter!$E14)/IF(Einstellungen!$C$11="7 Tage",7,5),N('Ist-Stunden'!BD14)),MAX(IF(Einstellungen!$C$11="7 Tage",MAX(0,(MIN(DATE(2030,4,0),IF(Mitarbeiter!$D14="",DATE(2030,4,0),Mitarbeiter!$D14),TODAY()))-(MAX(DATE(2030,3,1),Mitarbeiter!$C14))+1),MAX(0,NETWORKDAYS(MAX(DATE(2030,3,1),Mitarbeiter!$C14),MIN(DATE(2030,4,0),IF(Mitarbeiter!$D14="",DATE(2030,4,0),Mitarbeiter!$D14),TODAY()),Einstellungen!$F$13:$F$67)))*N(Mitarbeiter!$E14)/IF(Einstellungen!$C$11="7 Tage",7,5),N('Ist-Stunden'!BD14)+(N(Krankheitstage!DA14)+N(Krankheitstage!DM14))*N($C14))))</f>
        <v/>
      </c>
      <c r="CI14" s="76">
        <f>IF($B14="",0,IF(Einstellungen!$C$10="Ja",MAX(IF(Einstellungen!$C$11="7 Tage",MAX(0,(MIN(DATE(2030,5,0),IF(Mitarbeiter!$D14="",DATE(2030,5,0),Mitarbeiter!$D14),TODAY()))-(MAX(DATE(2030,4,1),Mitarbeiter!$C14))+1),MAX(0,NETWORKDAYS(MAX(DATE(2030,4,1),Mitarbeiter!$C14),MIN(DATE(2030,5,0),IF(Mitarbeiter!$D14="",DATE(2030,5,0),Mitarbeiter!$D14),TODAY()),Einstellungen!$F$13:$F$67)))*N(Mitarbeiter!$E14)/IF(Einstellungen!$C$11="7 Tage",7,5),N('Ist-Stunden'!BE14)),MAX(IF(Einstellungen!$C$11="7 Tage",MAX(0,(MIN(DATE(2030,5,0),IF(Mitarbeiter!$D14="",DATE(2030,5,0),Mitarbeiter!$D14),TODAY()))-(MAX(DATE(2030,4,1),Mitarbeiter!$C14))+1),MAX(0,NETWORKDAYS(MAX(DATE(2030,4,1),Mitarbeiter!$C14),MIN(DATE(2030,5,0),IF(Mitarbeiter!$D14="",DATE(2030,5,0),Mitarbeiter!$D14),TODAY()),Einstellungen!$F$13:$F$67)))*N(Mitarbeiter!$E14)/IF(Einstellungen!$C$11="7 Tage",7,5),N('Ist-Stunden'!BE14)+(N(Krankheitstage!DB14)+N(Krankheitstage!DN14))*N($C14))))</f>
        <v/>
      </c>
      <c r="CJ14" s="76">
        <f>IF($B14="",0,IF(Einstellungen!$C$10="Ja",MAX(IF(Einstellungen!$C$11="7 Tage",MAX(0,(MIN(DATE(2030,6,0),IF(Mitarbeiter!$D14="",DATE(2030,6,0),Mitarbeiter!$D14),TODAY()))-(MAX(DATE(2030,5,1),Mitarbeiter!$C14))+1),MAX(0,NETWORKDAYS(MAX(DATE(2030,5,1),Mitarbeiter!$C14),MIN(DATE(2030,6,0),IF(Mitarbeiter!$D14="",DATE(2030,6,0),Mitarbeiter!$D14),TODAY()),Einstellungen!$F$13:$F$67)))*N(Mitarbeiter!$E14)/IF(Einstellungen!$C$11="7 Tage",7,5),N('Ist-Stunden'!BF14)),MAX(IF(Einstellungen!$C$11="7 Tage",MAX(0,(MIN(DATE(2030,6,0),IF(Mitarbeiter!$D14="",DATE(2030,6,0),Mitarbeiter!$D14),TODAY()))-(MAX(DATE(2030,5,1),Mitarbeiter!$C14))+1),MAX(0,NETWORKDAYS(MAX(DATE(2030,5,1),Mitarbeiter!$C14),MIN(DATE(2030,6,0),IF(Mitarbeiter!$D14="",DATE(2030,6,0),Mitarbeiter!$D14),TODAY()),Einstellungen!$F$13:$F$67)))*N(Mitarbeiter!$E14)/IF(Einstellungen!$C$11="7 Tage",7,5),N('Ist-Stunden'!BF14)+(N(Krankheitstage!DC14)+N(Krankheitstage!DO14))*N($C14))))</f>
        <v/>
      </c>
      <c r="CK14" s="76">
        <f>IF($B14="",0,IF(Einstellungen!$C$10="Ja",MAX(IF(Einstellungen!$C$11="7 Tage",MAX(0,(MIN(DATE(2030,7,0),IF(Mitarbeiter!$D14="",DATE(2030,7,0),Mitarbeiter!$D14),TODAY()))-(MAX(DATE(2030,6,1),Mitarbeiter!$C14))+1),MAX(0,NETWORKDAYS(MAX(DATE(2030,6,1),Mitarbeiter!$C14),MIN(DATE(2030,7,0),IF(Mitarbeiter!$D14="",DATE(2030,7,0),Mitarbeiter!$D14),TODAY()),Einstellungen!$F$13:$F$67)))*N(Mitarbeiter!$E14)/IF(Einstellungen!$C$11="7 Tage",7,5),N('Ist-Stunden'!BG14)),MAX(IF(Einstellungen!$C$11="7 Tage",MAX(0,(MIN(DATE(2030,7,0),IF(Mitarbeiter!$D14="",DATE(2030,7,0),Mitarbeiter!$D14),TODAY()))-(MAX(DATE(2030,6,1),Mitarbeiter!$C14))+1),MAX(0,NETWORKDAYS(MAX(DATE(2030,6,1),Mitarbeiter!$C14),MIN(DATE(2030,7,0),IF(Mitarbeiter!$D14="",DATE(2030,7,0),Mitarbeiter!$D14),TODAY()),Einstellungen!$F$13:$F$67)))*N(Mitarbeiter!$E14)/IF(Einstellungen!$C$11="7 Tage",7,5),N('Ist-Stunden'!BG14)+(N(Krankheitstage!DD14)+N(Krankheitstage!DP14))*N($C14))))</f>
        <v/>
      </c>
      <c r="CL14" s="76">
        <f>IF($B14="",0,IF(Einstellungen!$C$10="Ja",MAX(IF(Einstellungen!$C$11="7 Tage",MAX(0,(MIN(DATE(2030,8,0),IF(Mitarbeiter!$D14="",DATE(2030,8,0),Mitarbeiter!$D14),TODAY()))-(MAX(DATE(2030,7,1),Mitarbeiter!$C14))+1),MAX(0,NETWORKDAYS(MAX(DATE(2030,7,1),Mitarbeiter!$C14),MIN(DATE(2030,8,0),IF(Mitarbeiter!$D14="",DATE(2030,8,0),Mitarbeiter!$D14),TODAY()),Einstellungen!$F$13:$F$67)))*N(Mitarbeiter!$E14)/IF(Einstellungen!$C$11="7 Tage",7,5),N('Ist-Stunden'!BH14)),MAX(IF(Einstellungen!$C$11="7 Tage",MAX(0,(MIN(DATE(2030,8,0),IF(Mitarbeiter!$D14="",DATE(2030,8,0),Mitarbeiter!$D14),TODAY()))-(MAX(DATE(2030,7,1),Mitarbeiter!$C14))+1),MAX(0,NETWORKDAYS(MAX(DATE(2030,7,1),Mitarbeiter!$C14),MIN(DATE(2030,8,0),IF(Mitarbeiter!$D14="",DATE(2030,8,0),Mitarbeiter!$D14),TODAY()),Einstellungen!$F$13:$F$67)))*N(Mitarbeiter!$E14)/IF(Einstellungen!$C$11="7 Tage",7,5),N('Ist-Stunden'!BH14)+(N(Krankheitstage!DE14)+N(Krankheitstage!DQ14))*N($C14))))</f>
        <v/>
      </c>
      <c r="CM14" s="76">
        <f>IF($B14="",0,IF(Einstellungen!$C$10="Ja",MAX(IF(Einstellungen!$C$11="7 Tage",MAX(0,(MIN(DATE(2030,9,0),IF(Mitarbeiter!$D14="",DATE(2030,9,0),Mitarbeiter!$D14),TODAY()))-(MAX(DATE(2030,8,1),Mitarbeiter!$C14))+1),MAX(0,NETWORKDAYS(MAX(DATE(2030,8,1),Mitarbeiter!$C14),MIN(DATE(2030,9,0),IF(Mitarbeiter!$D14="",DATE(2030,9,0),Mitarbeiter!$D14),TODAY()),Einstellungen!$F$13:$F$67)))*N(Mitarbeiter!$E14)/IF(Einstellungen!$C$11="7 Tage",7,5),N('Ist-Stunden'!BI14)),MAX(IF(Einstellungen!$C$11="7 Tage",MAX(0,(MIN(DATE(2030,9,0),IF(Mitarbeiter!$D14="",DATE(2030,9,0),Mitarbeiter!$D14),TODAY()))-(MAX(DATE(2030,8,1),Mitarbeiter!$C14))+1),MAX(0,NETWORKDAYS(MAX(DATE(2030,8,1),Mitarbeiter!$C14),MIN(DATE(2030,9,0),IF(Mitarbeiter!$D14="",DATE(2030,9,0),Mitarbeiter!$D14),TODAY()),Einstellungen!$F$13:$F$67)))*N(Mitarbeiter!$E14)/IF(Einstellungen!$C$11="7 Tage",7,5),N('Ist-Stunden'!BI14)+(N(Krankheitstage!DF14)+N(Krankheitstage!DR14))*N($C14))))</f>
        <v/>
      </c>
      <c r="CN14" s="76">
        <f>IF($B14="",0,IF(Einstellungen!$C$10="Ja",MAX(IF(Einstellungen!$C$11="7 Tage",MAX(0,(MIN(DATE(2030,10,0),IF(Mitarbeiter!$D14="",DATE(2030,10,0),Mitarbeiter!$D14),TODAY()))-(MAX(DATE(2030,9,1),Mitarbeiter!$C14))+1),MAX(0,NETWORKDAYS(MAX(DATE(2030,9,1),Mitarbeiter!$C14),MIN(DATE(2030,10,0),IF(Mitarbeiter!$D14="",DATE(2030,10,0),Mitarbeiter!$D14),TODAY()),Einstellungen!$F$13:$F$67)))*N(Mitarbeiter!$E14)/IF(Einstellungen!$C$11="7 Tage",7,5),N('Ist-Stunden'!BJ14)),MAX(IF(Einstellungen!$C$11="7 Tage",MAX(0,(MIN(DATE(2030,10,0),IF(Mitarbeiter!$D14="",DATE(2030,10,0),Mitarbeiter!$D14),TODAY()))-(MAX(DATE(2030,9,1),Mitarbeiter!$C14))+1),MAX(0,NETWORKDAYS(MAX(DATE(2030,9,1),Mitarbeiter!$C14),MIN(DATE(2030,10,0),IF(Mitarbeiter!$D14="",DATE(2030,10,0),Mitarbeiter!$D14),TODAY()),Einstellungen!$F$13:$F$67)))*N(Mitarbeiter!$E14)/IF(Einstellungen!$C$11="7 Tage",7,5),N('Ist-Stunden'!BJ14)+(N(Krankheitstage!DG14)+N(Krankheitstage!DS14))*N($C14))))</f>
        <v/>
      </c>
      <c r="CO14" s="76">
        <f>IF($B14="",0,IF(Einstellungen!$C$10="Ja",MAX(IF(Einstellungen!$C$11="7 Tage",MAX(0,(MIN(DATE(2030,11,0),IF(Mitarbeiter!$D14="",DATE(2030,11,0),Mitarbeiter!$D14),TODAY()))-(MAX(DATE(2030,10,1),Mitarbeiter!$C14))+1),MAX(0,NETWORKDAYS(MAX(DATE(2030,10,1),Mitarbeiter!$C14),MIN(DATE(2030,11,0),IF(Mitarbeiter!$D14="",DATE(2030,11,0),Mitarbeiter!$D14),TODAY()),Einstellungen!$F$13:$F$67)))*N(Mitarbeiter!$E14)/IF(Einstellungen!$C$11="7 Tage",7,5),N('Ist-Stunden'!BK14)),MAX(IF(Einstellungen!$C$11="7 Tage",MAX(0,(MIN(DATE(2030,11,0),IF(Mitarbeiter!$D14="",DATE(2030,11,0),Mitarbeiter!$D14),TODAY()))-(MAX(DATE(2030,10,1),Mitarbeiter!$C14))+1),MAX(0,NETWORKDAYS(MAX(DATE(2030,10,1),Mitarbeiter!$C14),MIN(DATE(2030,11,0),IF(Mitarbeiter!$D14="",DATE(2030,11,0),Mitarbeiter!$D14),TODAY()),Einstellungen!$F$13:$F$67)))*N(Mitarbeiter!$E14)/IF(Einstellungen!$C$11="7 Tage",7,5),N('Ist-Stunden'!BK14)+(N(Krankheitstage!DH14)+N(Krankheitstage!DT14))*N($C14))))</f>
        <v/>
      </c>
      <c r="CP14" s="76">
        <f>IF($B14="",0,IF(Einstellungen!$C$10="Ja",MAX(IF(Einstellungen!$C$11="7 Tage",MAX(0,(MIN(DATE(2030,12,0),IF(Mitarbeiter!$D14="",DATE(2030,12,0),Mitarbeiter!$D14),TODAY()))-(MAX(DATE(2030,11,1),Mitarbeiter!$C14))+1),MAX(0,NETWORKDAYS(MAX(DATE(2030,11,1),Mitarbeiter!$C14),MIN(DATE(2030,12,0),IF(Mitarbeiter!$D14="",DATE(2030,12,0),Mitarbeiter!$D14),TODAY()),Einstellungen!$F$13:$F$67)))*N(Mitarbeiter!$E14)/IF(Einstellungen!$C$11="7 Tage",7,5),N('Ist-Stunden'!BL14)),MAX(IF(Einstellungen!$C$11="7 Tage",MAX(0,(MIN(DATE(2030,12,0),IF(Mitarbeiter!$D14="",DATE(2030,12,0),Mitarbeiter!$D14),TODAY()))-(MAX(DATE(2030,11,1),Mitarbeiter!$C14))+1),MAX(0,NETWORKDAYS(MAX(DATE(2030,11,1),Mitarbeiter!$C14),MIN(DATE(2030,12,0),IF(Mitarbeiter!$D14="",DATE(2030,12,0),Mitarbeiter!$D14),TODAY()),Einstellungen!$F$13:$F$67)))*N(Mitarbeiter!$E14)/IF(Einstellungen!$C$11="7 Tage",7,5),N('Ist-Stunden'!BL14)+(N(Krankheitstage!DI14)+N(Krankheitstage!DU14))*N($C14))))</f>
        <v/>
      </c>
      <c r="CQ14" s="76">
        <f>IF($B14="",0,IF(Einstellungen!$C$10="Ja",MAX(IF(Einstellungen!$C$11="7 Tage",MAX(0,(MIN(DATE(2030,13,0),IF(Mitarbeiter!$D14="",DATE(2030,13,0),Mitarbeiter!$D14),TODAY()))-(MAX(DATE(2030,12,1),Mitarbeiter!$C14))+1),MAX(0,NETWORKDAYS(MAX(DATE(2030,12,1),Mitarbeiter!$C14),MIN(DATE(2030,13,0),IF(Mitarbeiter!$D14="",DATE(2030,13,0),Mitarbeiter!$D14),TODAY()),Einstellungen!$F$13:$F$67)))*N(Mitarbeiter!$E14)/IF(Einstellungen!$C$11="7 Tage",7,5),N('Ist-Stunden'!BM14)),MAX(IF(Einstellungen!$C$11="7 Tage",MAX(0,(MIN(DATE(2030,13,0),IF(Mitarbeiter!$D14="",DATE(2030,13,0),Mitarbeiter!$D14),TODAY()))-(MAX(DATE(2030,12,1),Mitarbeiter!$C14))+1),MAX(0,NETWORKDAYS(MAX(DATE(2030,12,1),Mitarbeiter!$C14),MIN(DATE(2030,13,0),IF(Mitarbeiter!$D14="",DATE(2030,13,0),Mitarbeiter!$D14),TODAY()),Einstellungen!$F$13:$F$67)))*N(Mitarbeiter!$E14)/IF(Einstellungen!$C$11="7 Tage",7,5),N('Ist-Stunden'!BM14)+(N(Krankheitstage!DJ14)+N(Krankheitstage!DV14))*N($C14))))</f>
        <v/>
      </c>
    </row>
    <row r="15">
      <c r="A15" s="73">
        <f>IF(Mitarbeiter!B15="","",Mitarbeiter!A15)</f>
        <v/>
      </c>
      <c r="B15" s="6">
        <f>IF(Mitarbeiter!B15="","",Mitarbeiter!B15)</f>
        <v/>
      </c>
      <c r="C15" s="74">
        <f>IF(Mitarbeiter!B15="","",Mitarbeiter!F15)</f>
        <v/>
      </c>
      <c r="D15" s="75">
        <f>N(INDEX(Krankheitstage!$G15:$DV15,1,(Einstellungen!$C$3-2026)*24+1))</f>
        <v/>
      </c>
      <c r="E15" s="75">
        <f>N(INDEX(Krankheitstage!$G15:$DV15,1,(Einstellungen!$C$3-2026)*24+2))</f>
        <v/>
      </c>
      <c r="F15" s="75">
        <f>N(INDEX(Krankheitstage!$G15:$DV15,1,(Einstellungen!$C$3-2026)*24+3))</f>
        <v/>
      </c>
      <c r="G15" s="75">
        <f>N(INDEX(Krankheitstage!$G15:$DV15,1,(Einstellungen!$C$3-2026)*24+4))</f>
        <v/>
      </c>
      <c r="H15" s="75">
        <f>N(INDEX(Krankheitstage!$G15:$DV15,1,(Einstellungen!$C$3-2026)*24+5))</f>
        <v/>
      </c>
      <c r="I15" s="75">
        <f>N(INDEX(Krankheitstage!$G15:$DV15,1,(Einstellungen!$C$3-2026)*24+6))</f>
        <v/>
      </c>
      <c r="J15" s="75">
        <f>N(INDEX(Krankheitstage!$G15:$DV15,1,(Einstellungen!$C$3-2026)*24+7))</f>
        <v/>
      </c>
      <c r="K15" s="75">
        <f>N(INDEX(Krankheitstage!$G15:$DV15,1,(Einstellungen!$C$3-2026)*24+8))</f>
        <v/>
      </c>
      <c r="L15" s="75">
        <f>N(INDEX(Krankheitstage!$G15:$DV15,1,(Einstellungen!$C$3-2026)*24+9))</f>
        <v/>
      </c>
      <c r="M15" s="75">
        <f>N(INDEX(Krankheitstage!$G15:$DV15,1,(Einstellungen!$C$3-2026)*24+10))</f>
        <v/>
      </c>
      <c r="N15" s="75">
        <f>N(INDEX(Krankheitstage!$G15:$DV15,1,(Einstellungen!$C$3-2026)*24+11))</f>
        <v/>
      </c>
      <c r="O15" s="75">
        <f>N(INDEX(Krankheitstage!$G15:$DV15,1,(Einstellungen!$C$3-2026)*24+12))</f>
        <v/>
      </c>
      <c r="P15" s="75">
        <f>IF($B15="","",SUM(D15:O15))</f>
        <v/>
      </c>
      <c r="Q15" s="75">
        <f>N(INDEX(Krankheitstage!$G15:$DV15,1,(Einstellungen!$C$3-2026)*24+13))</f>
        <v/>
      </c>
      <c r="R15" s="75">
        <f>N(INDEX(Krankheitstage!$G15:$DV15,1,(Einstellungen!$C$3-2026)*24+14))</f>
        <v/>
      </c>
      <c r="S15" s="75">
        <f>N(INDEX(Krankheitstage!$G15:$DV15,1,(Einstellungen!$C$3-2026)*24+15))</f>
        <v/>
      </c>
      <c r="T15" s="75">
        <f>N(INDEX(Krankheitstage!$G15:$DV15,1,(Einstellungen!$C$3-2026)*24+16))</f>
        <v/>
      </c>
      <c r="U15" s="75">
        <f>N(INDEX(Krankheitstage!$G15:$DV15,1,(Einstellungen!$C$3-2026)*24+17))</f>
        <v/>
      </c>
      <c r="V15" s="75">
        <f>N(INDEX(Krankheitstage!$G15:$DV15,1,(Einstellungen!$C$3-2026)*24+18))</f>
        <v/>
      </c>
      <c r="W15" s="75">
        <f>N(INDEX(Krankheitstage!$G15:$DV15,1,(Einstellungen!$C$3-2026)*24+19))</f>
        <v/>
      </c>
      <c r="X15" s="75">
        <f>N(INDEX(Krankheitstage!$G15:$DV15,1,(Einstellungen!$C$3-2026)*24+20))</f>
        <v/>
      </c>
      <c r="Y15" s="75">
        <f>N(INDEX(Krankheitstage!$G15:$DV15,1,(Einstellungen!$C$3-2026)*24+21))</f>
        <v/>
      </c>
      <c r="Z15" s="75">
        <f>N(INDEX(Krankheitstage!$G15:$DV15,1,(Einstellungen!$C$3-2026)*24+22))</f>
        <v/>
      </c>
      <c r="AA15" s="75">
        <f>N(INDEX(Krankheitstage!$G15:$DV15,1,(Einstellungen!$C$3-2026)*24+23))</f>
        <v/>
      </c>
      <c r="AB15" s="75">
        <f>N(INDEX(Krankheitstage!$G15:$DV15,1,(Einstellungen!$C$3-2026)*24+24))</f>
        <v/>
      </c>
      <c r="AC15" s="75">
        <f>IF($B15="","",SUM(Q15:AB15))</f>
        <v/>
      </c>
      <c r="AD15" s="75">
        <f>IF($B15="","",SUM(P15,AC15))</f>
        <v/>
      </c>
      <c r="AE15" s="76">
        <f>IF($B15="","",AD15*N(C15))</f>
        <v/>
      </c>
      <c r="AF15" s="75">
        <f>IF($B15="","",Krankheitstage!E15)</f>
        <v/>
      </c>
      <c r="AG15" s="76">
        <f>IF($B15="","",AF15*N(C15))</f>
        <v/>
      </c>
      <c r="AH15" s="76">
        <f>IF($B15="","",INDEX($AJ15:$CQ15,1,(Einstellungen!$C$3-2026)*12+1)+INDEX($AJ15:$CQ15,1,(Einstellungen!$C$3-2026)*12+2)+INDEX($AJ15:$CQ15,1,(Einstellungen!$C$3-2026)*12+3)+INDEX($AJ15:$CQ15,1,(Einstellungen!$C$3-2026)*12+4)+INDEX($AJ15:$CQ15,1,(Einstellungen!$C$3-2026)*12+5)+INDEX($AJ15:$CQ15,1,(Einstellungen!$C$3-2026)*12+6)+INDEX($AJ15:$CQ15,1,(Einstellungen!$C$3-2026)*12+7)+INDEX($AJ15:$CQ15,1,(Einstellungen!$C$3-2026)*12+8)+INDEX($AJ15:$CQ15,1,(Einstellungen!$C$3-2026)*12+9)+INDEX($AJ15:$CQ15,1,(Einstellungen!$C$3-2026)*12+10)+INDEX($AJ15:$CQ15,1,(Einstellungen!$C$3-2026)*12+11)+INDEX($AJ15:$CQ15,1,(Einstellungen!$C$3-2026)*12+12))</f>
        <v/>
      </c>
      <c r="AI15" s="76">
        <f>IF($B15="","",SUM($AJ15:$CQ15))</f>
        <v/>
      </c>
      <c r="AJ15" s="76">
        <f>IF($B15="",0,IF(Einstellungen!$C$10="Ja",MAX(IF(Einstellungen!$C$11="7 Tage",MAX(0,(MIN(DATE(2026,2,0),IF(Mitarbeiter!$D15="",DATE(2026,2,0),Mitarbeiter!$D15),TODAY()))-(MAX(DATE(2026,1,1),Mitarbeiter!$C15))+1),MAX(0,NETWORKDAYS(MAX(DATE(2026,1,1),Mitarbeiter!$C15),MIN(DATE(2026,2,0),IF(Mitarbeiter!$D15="",DATE(2026,2,0),Mitarbeiter!$D15),TODAY()),Einstellungen!$F$13:$F$67)))*N(Mitarbeiter!$E15)/IF(Einstellungen!$C$11="7 Tage",7,5),N('Ist-Stunden'!F15)),MAX(IF(Einstellungen!$C$11="7 Tage",MAX(0,(MIN(DATE(2026,2,0),IF(Mitarbeiter!$D15="",DATE(2026,2,0),Mitarbeiter!$D15),TODAY()))-(MAX(DATE(2026,1,1),Mitarbeiter!$C15))+1),MAX(0,NETWORKDAYS(MAX(DATE(2026,1,1),Mitarbeiter!$C15),MIN(DATE(2026,2,0),IF(Mitarbeiter!$D15="",DATE(2026,2,0),Mitarbeiter!$D15),TODAY()),Einstellungen!$F$13:$F$67)))*N(Mitarbeiter!$E15)/IF(Einstellungen!$C$11="7 Tage",7,5),N('Ist-Stunden'!F15)+(N(Krankheitstage!G15)+N(Krankheitstage!S15))*N($C15))))</f>
        <v/>
      </c>
      <c r="AK15" s="76">
        <f>IF($B15="",0,IF(Einstellungen!$C$10="Ja",MAX(IF(Einstellungen!$C$11="7 Tage",MAX(0,(MIN(DATE(2026,3,0),IF(Mitarbeiter!$D15="",DATE(2026,3,0),Mitarbeiter!$D15),TODAY()))-(MAX(DATE(2026,2,1),Mitarbeiter!$C15))+1),MAX(0,NETWORKDAYS(MAX(DATE(2026,2,1),Mitarbeiter!$C15),MIN(DATE(2026,3,0),IF(Mitarbeiter!$D15="",DATE(2026,3,0),Mitarbeiter!$D15),TODAY()),Einstellungen!$F$13:$F$67)))*N(Mitarbeiter!$E15)/IF(Einstellungen!$C$11="7 Tage",7,5),N('Ist-Stunden'!G15)),MAX(IF(Einstellungen!$C$11="7 Tage",MAX(0,(MIN(DATE(2026,3,0),IF(Mitarbeiter!$D15="",DATE(2026,3,0),Mitarbeiter!$D15),TODAY()))-(MAX(DATE(2026,2,1),Mitarbeiter!$C15))+1),MAX(0,NETWORKDAYS(MAX(DATE(2026,2,1),Mitarbeiter!$C15),MIN(DATE(2026,3,0),IF(Mitarbeiter!$D15="",DATE(2026,3,0),Mitarbeiter!$D15),TODAY()),Einstellungen!$F$13:$F$67)))*N(Mitarbeiter!$E15)/IF(Einstellungen!$C$11="7 Tage",7,5),N('Ist-Stunden'!G15)+(N(Krankheitstage!H15)+N(Krankheitstage!T15))*N($C15))))</f>
        <v/>
      </c>
      <c r="AL15" s="76">
        <f>IF($B15="",0,IF(Einstellungen!$C$10="Ja",MAX(IF(Einstellungen!$C$11="7 Tage",MAX(0,(MIN(DATE(2026,4,0),IF(Mitarbeiter!$D15="",DATE(2026,4,0),Mitarbeiter!$D15),TODAY()))-(MAX(DATE(2026,3,1),Mitarbeiter!$C15))+1),MAX(0,NETWORKDAYS(MAX(DATE(2026,3,1),Mitarbeiter!$C15),MIN(DATE(2026,4,0),IF(Mitarbeiter!$D15="",DATE(2026,4,0),Mitarbeiter!$D15),TODAY()),Einstellungen!$F$13:$F$67)))*N(Mitarbeiter!$E15)/IF(Einstellungen!$C$11="7 Tage",7,5),N('Ist-Stunden'!H15)),MAX(IF(Einstellungen!$C$11="7 Tage",MAX(0,(MIN(DATE(2026,4,0),IF(Mitarbeiter!$D15="",DATE(2026,4,0),Mitarbeiter!$D15),TODAY()))-(MAX(DATE(2026,3,1),Mitarbeiter!$C15))+1),MAX(0,NETWORKDAYS(MAX(DATE(2026,3,1),Mitarbeiter!$C15),MIN(DATE(2026,4,0),IF(Mitarbeiter!$D15="",DATE(2026,4,0),Mitarbeiter!$D15),TODAY()),Einstellungen!$F$13:$F$67)))*N(Mitarbeiter!$E15)/IF(Einstellungen!$C$11="7 Tage",7,5),N('Ist-Stunden'!H15)+(N(Krankheitstage!I15)+N(Krankheitstage!U15))*N($C15))))</f>
        <v/>
      </c>
      <c r="AM15" s="76">
        <f>IF($B15="",0,IF(Einstellungen!$C$10="Ja",MAX(IF(Einstellungen!$C$11="7 Tage",MAX(0,(MIN(DATE(2026,5,0),IF(Mitarbeiter!$D15="",DATE(2026,5,0),Mitarbeiter!$D15),TODAY()))-(MAX(DATE(2026,4,1),Mitarbeiter!$C15))+1),MAX(0,NETWORKDAYS(MAX(DATE(2026,4,1),Mitarbeiter!$C15),MIN(DATE(2026,5,0),IF(Mitarbeiter!$D15="",DATE(2026,5,0),Mitarbeiter!$D15),TODAY()),Einstellungen!$F$13:$F$67)))*N(Mitarbeiter!$E15)/IF(Einstellungen!$C$11="7 Tage",7,5),N('Ist-Stunden'!I15)),MAX(IF(Einstellungen!$C$11="7 Tage",MAX(0,(MIN(DATE(2026,5,0),IF(Mitarbeiter!$D15="",DATE(2026,5,0),Mitarbeiter!$D15),TODAY()))-(MAX(DATE(2026,4,1),Mitarbeiter!$C15))+1),MAX(0,NETWORKDAYS(MAX(DATE(2026,4,1),Mitarbeiter!$C15),MIN(DATE(2026,5,0),IF(Mitarbeiter!$D15="",DATE(2026,5,0),Mitarbeiter!$D15),TODAY()),Einstellungen!$F$13:$F$67)))*N(Mitarbeiter!$E15)/IF(Einstellungen!$C$11="7 Tage",7,5),N('Ist-Stunden'!I15)+(N(Krankheitstage!J15)+N(Krankheitstage!V15))*N($C15))))</f>
        <v/>
      </c>
      <c r="AN15" s="76">
        <f>IF($B15="",0,IF(Einstellungen!$C$10="Ja",MAX(IF(Einstellungen!$C$11="7 Tage",MAX(0,(MIN(DATE(2026,6,0),IF(Mitarbeiter!$D15="",DATE(2026,6,0),Mitarbeiter!$D15),TODAY()))-(MAX(DATE(2026,5,1),Mitarbeiter!$C15))+1),MAX(0,NETWORKDAYS(MAX(DATE(2026,5,1),Mitarbeiter!$C15),MIN(DATE(2026,6,0),IF(Mitarbeiter!$D15="",DATE(2026,6,0),Mitarbeiter!$D15),TODAY()),Einstellungen!$F$13:$F$67)))*N(Mitarbeiter!$E15)/IF(Einstellungen!$C$11="7 Tage",7,5),N('Ist-Stunden'!J15)),MAX(IF(Einstellungen!$C$11="7 Tage",MAX(0,(MIN(DATE(2026,6,0),IF(Mitarbeiter!$D15="",DATE(2026,6,0),Mitarbeiter!$D15),TODAY()))-(MAX(DATE(2026,5,1),Mitarbeiter!$C15))+1),MAX(0,NETWORKDAYS(MAX(DATE(2026,5,1),Mitarbeiter!$C15),MIN(DATE(2026,6,0),IF(Mitarbeiter!$D15="",DATE(2026,6,0),Mitarbeiter!$D15),TODAY()),Einstellungen!$F$13:$F$67)))*N(Mitarbeiter!$E15)/IF(Einstellungen!$C$11="7 Tage",7,5),N('Ist-Stunden'!J15)+(N(Krankheitstage!K15)+N(Krankheitstage!W15))*N($C15))))</f>
        <v/>
      </c>
      <c r="AO15" s="76">
        <f>IF($B15="",0,IF(Einstellungen!$C$10="Ja",MAX(IF(Einstellungen!$C$11="7 Tage",MAX(0,(MIN(DATE(2026,7,0),IF(Mitarbeiter!$D15="",DATE(2026,7,0),Mitarbeiter!$D15),TODAY()))-(MAX(DATE(2026,6,1),Mitarbeiter!$C15))+1),MAX(0,NETWORKDAYS(MAX(DATE(2026,6,1),Mitarbeiter!$C15),MIN(DATE(2026,7,0),IF(Mitarbeiter!$D15="",DATE(2026,7,0),Mitarbeiter!$D15),TODAY()),Einstellungen!$F$13:$F$67)))*N(Mitarbeiter!$E15)/IF(Einstellungen!$C$11="7 Tage",7,5),N('Ist-Stunden'!K15)),MAX(IF(Einstellungen!$C$11="7 Tage",MAX(0,(MIN(DATE(2026,7,0),IF(Mitarbeiter!$D15="",DATE(2026,7,0),Mitarbeiter!$D15),TODAY()))-(MAX(DATE(2026,6,1),Mitarbeiter!$C15))+1),MAX(0,NETWORKDAYS(MAX(DATE(2026,6,1),Mitarbeiter!$C15),MIN(DATE(2026,7,0),IF(Mitarbeiter!$D15="",DATE(2026,7,0),Mitarbeiter!$D15),TODAY()),Einstellungen!$F$13:$F$67)))*N(Mitarbeiter!$E15)/IF(Einstellungen!$C$11="7 Tage",7,5),N('Ist-Stunden'!K15)+(N(Krankheitstage!L15)+N(Krankheitstage!X15))*N($C15))))</f>
        <v/>
      </c>
      <c r="AP15" s="76">
        <f>IF($B15="",0,IF(Einstellungen!$C$10="Ja",MAX(IF(Einstellungen!$C$11="7 Tage",MAX(0,(MIN(DATE(2026,8,0),IF(Mitarbeiter!$D15="",DATE(2026,8,0),Mitarbeiter!$D15),TODAY()))-(MAX(DATE(2026,7,1),Mitarbeiter!$C15))+1),MAX(0,NETWORKDAYS(MAX(DATE(2026,7,1),Mitarbeiter!$C15),MIN(DATE(2026,8,0),IF(Mitarbeiter!$D15="",DATE(2026,8,0),Mitarbeiter!$D15),TODAY()),Einstellungen!$F$13:$F$67)))*N(Mitarbeiter!$E15)/IF(Einstellungen!$C$11="7 Tage",7,5),N('Ist-Stunden'!L15)),MAX(IF(Einstellungen!$C$11="7 Tage",MAX(0,(MIN(DATE(2026,8,0),IF(Mitarbeiter!$D15="",DATE(2026,8,0),Mitarbeiter!$D15),TODAY()))-(MAX(DATE(2026,7,1),Mitarbeiter!$C15))+1),MAX(0,NETWORKDAYS(MAX(DATE(2026,7,1),Mitarbeiter!$C15),MIN(DATE(2026,8,0),IF(Mitarbeiter!$D15="",DATE(2026,8,0),Mitarbeiter!$D15),TODAY()),Einstellungen!$F$13:$F$67)))*N(Mitarbeiter!$E15)/IF(Einstellungen!$C$11="7 Tage",7,5),N('Ist-Stunden'!L15)+(N(Krankheitstage!M15)+N(Krankheitstage!Y15))*N($C15))))</f>
        <v/>
      </c>
      <c r="AQ15" s="76">
        <f>IF($B15="",0,IF(Einstellungen!$C$10="Ja",MAX(IF(Einstellungen!$C$11="7 Tage",MAX(0,(MIN(DATE(2026,9,0),IF(Mitarbeiter!$D15="",DATE(2026,9,0),Mitarbeiter!$D15),TODAY()))-(MAX(DATE(2026,8,1),Mitarbeiter!$C15))+1),MAX(0,NETWORKDAYS(MAX(DATE(2026,8,1),Mitarbeiter!$C15),MIN(DATE(2026,9,0),IF(Mitarbeiter!$D15="",DATE(2026,9,0),Mitarbeiter!$D15),TODAY()),Einstellungen!$F$13:$F$67)))*N(Mitarbeiter!$E15)/IF(Einstellungen!$C$11="7 Tage",7,5),N('Ist-Stunden'!M15)),MAX(IF(Einstellungen!$C$11="7 Tage",MAX(0,(MIN(DATE(2026,9,0),IF(Mitarbeiter!$D15="",DATE(2026,9,0),Mitarbeiter!$D15),TODAY()))-(MAX(DATE(2026,8,1),Mitarbeiter!$C15))+1),MAX(0,NETWORKDAYS(MAX(DATE(2026,8,1),Mitarbeiter!$C15),MIN(DATE(2026,9,0),IF(Mitarbeiter!$D15="",DATE(2026,9,0),Mitarbeiter!$D15),TODAY()),Einstellungen!$F$13:$F$67)))*N(Mitarbeiter!$E15)/IF(Einstellungen!$C$11="7 Tage",7,5),N('Ist-Stunden'!M15)+(N(Krankheitstage!N15)+N(Krankheitstage!Z15))*N($C15))))</f>
        <v/>
      </c>
      <c r="AR15" s="76">
        <f>IF($B15="",0,IF(Einstellungen!$C$10="Ja",MAX(IF(Einstellungen!$C$11="7 Tage",MAX(0,(MIN(DATE(2026,10,0),IF(Mitarbeiter!$D15="",DATE(2026,10,0),Mitarbeiter!$D15),TODAY()))-(MAX(DATE(2026,9,1),Mitarbeiter!$C15))+1),MAX(0,NETWORKDAYS(MAX(DATE(2026,9,1),Mitarbeiter!$C15),MIN(DATE(2026,10,0),IF(Mitarbeiter!$D15="",DATE(2026,10,0),Mitarbeiter!$D15),TODAY()),Einstellungen!$F$13:$F$67)))*N(Mitarbeiter!$E15)/IF(Einstellungen!$C$11="7 Tage",7,5),N('Ist-Stunden'!N15)),MAX(IF(Einstellungen!$C$11="7 Tage",MAX(0,(MIN(DATE(2026,10,0),IF(Mitarbeiter!$D15="",DATE(2026,10,0),Mitarbeiter!$D15),TODAY()))-(MAX(DATE(2026,9,1),Mitarbeiter!$C15))+1),MAX(0,NETWORKDAYS(MAX(DATE(2026,9,1),Mitarbeiter!$C15),MIN(DATE(2026,10,0),IF(Mitarbeiter!$D15="",DATE(2026,10,0),Mitarbeiter!$D15),TODAY()),Einstellungen!$F$13:$F$67)))*N(Mitarbeiter!$E15)/IF(Einstellungen!$C$11="7 Tage",7,5),N('Ist-Stunden'!N15)+(N(Krankheitstage!O15)+N(Krankheitstage!AA15))*N($C15))))</f>
        <v/>
      </c>
      <c r="AS15" s="76">
        <f>IF($B15="",0,IF(Einstellungen!$C$10="Ja",MAX(IF(Einstellungen!$C$11="7 Tage",MAX(0,(MIN(DATE(2026,11,0),IF(Mitarbeiter!$D15="",DATE(2026,11,0),Mitarbeiter!$D15),TODAY()))-(MAX(DATE(2026,10,1),Mitarbeiter!$C15))+1),MAX(0,NETWORKDAYS(MAX(DATE(2026,10,1),Mitarbeiter!$C15),MIN(DATE(2026,11,0),IF(Mitarbeiter!$D15="",DATE(2026,11,0),Mitarbeiter!$D15),TODAY()),Einstellungen!$F$13:$F$67)))*N(Mitarbeiter!$E15)/IF(Einstellungen!$C$11="7 Tage",7,5),N('Ist-Stunden'!O15)),MAX(IF(Einstellungen!$C$11="7 Tage",MAX(0,(MIN(DATE(2026,11,0),IF(Mitarbeiter!$D15="",DATE(2026,11,0),Mitarbeiter!$D15),TODAY()))-(MAX(DATE(2026,10,1),Mitarbeiter!$C15))+1),MAX(0,NETWORKDAYS(MAX(DATE(2026,10,1),Mitarbeiter!$C15),MIN(DATE(2026,11,0),IF(Mitarbeiter!$D15="",DATE(2026,11,0),Mitarbeiter!$D15),TODAY()),Einstellungen!$F$13:$F$67)))*N(Mitarbeiter!$E15)/IF(Einstellungen!$C$11="7 Tage",7,5),N('Ist-Stunden'!O15)+(N(Krankheitstage!P15)+N(Krankheitstage!AB15))*N($C15))))</f>
        <v/>
      </c>
      <c r="AT15" s="76">
        <f>IF($B15="",0,IF(Einstellungen!$C$10="Ja",MAX(IF(Einstellungen!$C$11="7 Tage",MAX(0,(MIN(DATE(2026,12,0),IF(Mitarbeiter!$D15="",DATE(2026,12,0),Mitarbeiter!$D15),TODAY()))-(MAX(DATE(2026,11,1),Mitarbeiter!$C15))+1),MAX(0,NETWORKDAYS(MAX(DATE(2026,11,1),Mitarbeiter!$C15),MIN(DATE(2026,12,0),IF(Mitarbeiter!$D15="",DATE(2026,12,0),Mitarbeiter!$D15),TODAY()),Einstellungen!$F$13:$F$67)))*N(Mitarbeiter!$E15)/IF(Einstellungen!$C$11="7 Tage",7,5),N('Ist-Stunden'!P15)),MAX(IF(Einstellungen!$C$11="7 Tage",MAX(0,(MIN(DATE(2026,12,0),IF(Mitarbeiter!$D15="",DATE(2026,12,0),Mitarbeiter!$D15),TODAY()))-(MAX(DATE(2026,11,1),Mitarbeiter!$C15))+1),MAX(0,NETWORKDAYS(MAX(DATE(2026,11,1),Mitarbeiter!$C15),MIN(DATE(2026,12,0),IF(Mitarbeiter!$D15="",DATE(2026,12,0),Mitarbeiter!$D15),TODAY()),Einstellungen!$F$13:$F$67)))*N(Mitarbeiter!$E15)/IF(Einstellungen!$C$11="7 Tage",7,5),N('Ist-Stunden'!P15)+(N(Krankheitstage!Q15)+N(Krankheitstage!AC15))*N($C15))))</f>
        <v/>
      </c>
      <c r="AU15" s="76">
        <f>IF($B15="",0,IF(Einstellungen!$C$10="Ja",MAX(IF(Einstellungen!$C$11="7 Tage",MAX(0,(MIN(DATE(2026,13,0),IF(Mitarbeiter!$D15="",DATE(2026,13,0),Mitarbeiter!$D15),TODAY()))-(MAX(DATE(2026,12,1),Mitarbeiter!$C15))+1),MAX(0,NETWORKDAYS(MAX(DATE(2026,12,1),Mitarbeiter!$C15),MIN(DATE(2026,13,0),IF(Mitarbeiter!$D15="",DATE(2026,13,0),Mitarbeiter!$D15),TODAY()),Einstellungen!$F$13:$F$67)))*N(Mitarbeiter!$E15)/IF(Einstellungen!$C$11="7 Tage",7,5),N('Ist-Stunden'!Q15)),MAX(IF(Einstellungen!$C$11="7 Tage",MAX(0,(MIN(DATE(2026,13,0),IF(Mitarbeiter!$D15="",DATE(2026,13,0),Mitarbeiter!$D15),TODAY()))-(MAX(DATE(2026,12,1),Mitarbeiter!$C15))+1),MAX(0,NETWORKDAYS(MAX(DATE(2026,12,1),Mitarbeiter!$C15),MIN(DATE(2026,13,0),IF(Mitarbeiter!$D15="",DATE(2026,13,0),Mitarbeiter!$D15),TODAY()),Einstellungen!$F$13:$F$67)))*N(Mitarbeiter!$E15)/IF(Einstellungen!$C$11="7 Tage",7,5),N('Ist-Stunden'!Q15)+(N(Krankheitstage!R15)+N(Krankheitstage!AD15))*N($C15))))</f>
        <v/>
      </c>
      <c r="AV15" s="76">
        <f>IF($B15="",0,IF(Einstellungen!$C$10="Ja",MAX(IF(Einstellungen!$C$11="7 Tage",MAX(0,(MIN(DATE(2027,2,0),IF(Mitarbeiter!$D15="",DATE(2027,2,0),Mitarbeiter!$D15),TODAY()))-(MAX(DATE(2027,1,1),Mitarbeiter!$C15))+1),MAX(0,NETWORKDAYS(MAX(DATE(2027,1,1),Mitarbeiter!$C15),MIN(DATE(2027,2,0),IF(Mitarbeiter!$D15="",DATE(2027,2,0),Mitarbeiter!$D15),TODAY()),Einstellungen!$F$13:$F$67)))*N(Mitarbeiter!$E15)/IF(Einstellungen!$C$11="7 Tage",7,5),N('Ist-Stunden'!R15)),MAX(IF(Einstellungen!$C$11="7 Tage",MAX(0,(MIN(DATE(2027,2,0),IF(Mitarbeiter!$D15="",DATE(2027,2,0),Mitarbeiter!$D15),TODAY()))-(MAX(DATE(2027,1,1),Mitarbeiter!$C15))+1),MAX(0,NETWORKDAYS(MAX(DATE(2027,1,1),Mitarbeiter!$C15),MIN(DATE(2027,2,0),IF(Mitarbeiter!$D15="",DATE(2027,2,0),Mitarbeiter!$D15),TODAY()),Einstellungen!$F$13:$F$67)))*N(Mitarbeiter!$E15)/IF(Einstellungen!$C$11="7 Tage",7,5),N('Ist-Stunden'!R15)+(N(Krankheitstage!AE15)+N(Krankheitstage!AQ15))*N($C15))))</f>
        <v/>
      </c>
      <c r="AW15" s="76">
        <f>IF($B15="",0,IF(Einstellungen!$C$10="Ja",MAX(IF(Einstellungen!$C$11="7 Tage",MAX(0,(MIN(DATE(2027,3,0),IF(Mitarbeiter!$D15="",DATE(2027,3,0),Mitarbeiter!$D15),TODAY()))-(MAX(DATE(2027,2,1),Mitarbeiter!$C15))+1),MAX(0,NETWORKDAYS(MAX(DATE(2027,2,1),Mitarbeiter!$C15),MIN(DATE(2027,3,0),IF(Mitarbeiter!$D15="",DATE(2027,3,0),Mitarbeiter!$D15),TODAY()),Einstellungen!$F$13:$F$67)))*N(Mitarbeiter!$E15)/IF(Einstellungen!$C$11="7 Tage",7,5),N('Ist-Stunden'!S15)),MAX(IF(Einstellungen!$C$11="7 Tage",MAX(0,(MIN(DATE(2027,3,0),IF(Mitarbeiter!$D15="",DATE(2027,3,0),Mitarbeiter!$D15),TODAY()))-(MAX(DATE(2027,2,1),Mitarbeiter!$C15))+1),MAX(0,NETWORKDAYS(MAX(DATE(2027,2,1),Mitarbeiter!$C15),MIN(DATE(2027,3,0),IF(Mitarbeiter!$D15="",DATE(2027,3,0),Mitarbeiter!$D15),TODAY()),Einstellungen!$F$13:$F$67)))*N(Mitarbeiter!$E15)/IF(Einstellungen!$C$11="7 Tage",7,5),N('Ist-Stunden'!S15)+(N(Krankheitstage!AF15)+N(Krankheitstage!AR15))*N($C15))))</f>
        <v/>
      </c>
      <c r="AX15" s="76">
        <f>IF($B15="",0,IF(Einstellungen!$C$10="Ja",MAX(IF(Einstellungen!$C$11="7 Tage",MAX(0,(MIN(DATE(2027,4,0),IF(Mitarbeiter!$D15="",DATE(2027,4,0),Mitarbeiter!$D15),TODAY()))-(MAX(DATE(2027,3,1),Mitarbeiter!$C15))+1),MAX(0,NETWORKDAYS(MAX(DATE(2027,3,1),Mitarbeiter!$C15),MIN(DATE(2027,4,0),IF(Mitarbeiter!$D15="",DATE(2027,4,0),Mitarbeiter!$D15),TODAY()),Einstellungen!$F$13:$F$67)))*N(Mitarbeiter!$E15)/IF(Einstellungen!$C$11="7 Tage",7,5),N('Ist-Stunden'!T15)),MAX(IF(Einstellungen!$C$11="7 Tage",MAX(0,(MIN(DATE(2027,4,0),IF(Mitarbeiter!$D15="",DATE(2027,4,0),Mitarbeiter!$D15),TODAY()))-(MAX(DATE(2027,3,1),Mitarbeiter!$C15))+1),MAX(0,NETWORKDAYS(MAX(DATE(2027,3,1),Mitarbeiter!$C15),MIN(DATE(2027,4,0),IF(Mitarbeiter!$D15="",DATE(2027,4,0),Mitarbeiter!$D15),TODAY()),Einstellungen!$F$13:$F$67)))*N(Mitarbeiter!$E15)/IF(Einstellungen!$C$11="7 Tage",7,5),N('Ist-Stunden'!T15)+(N(Krankheitstage!AG15)+N(Krankheitstage!AS15))*N($C15))))</f>
        <v/>
      </c>
      <c r="AY15" s="76">
        <f>IF($B15="",0,IF(Einstellungen!$C$10="Ja",MAX(IF(Einstellungen!$C$11="7 Tage",MAX(0,(MIN(DATE(2027,5,0),IF(Mitarbeiter!$D15="",DATE(2027,5,0),Mitarbeiter!$D15),TODAY()))-(MAX(DATE(2027,4,1),Mitarbeiter!$C15))+1),MAX(0,NETWORKDAYS(MAX(DATE(2027,4,1),Mitarbeiter!$C15),MIN(DATE(2027,5,0),IF(Mitarbeiter!$D15="",DATE(2027,5,0),Mitarbeiter!$D15),TODAY()),Einstellungen!$F$13:$F$67)))*N(Mitarbeiter!$E15)/IF(Einstellungen!$C$11="7 Tage",7,5),N('Ist-Stunden'!U15)),MAX(IF(Einstellungen!$C$11="7 Tage",MAX(0,(MIN(DATE(2027,5,0),IF(Mitarbeiter!$D15="",DATE(2027,5,0),Mitarbeiter!$D15),TODAY()))-(MAX(DATE(2027,4,1),Mitarbeiter!$C15))+1),MAX(0,NETWORKDAYS(MAX(DATE(2027,4,1),Mitarbeiter!$C15),MIN(DATE(2027,5,0),IF(Mitarbeiter!$D15="",DATE(2027,5,0),Mitarbeiter!$D15),TODAY()),Einstellungen!$F$13:$F$67)))*N(Mitarbeiter!$E15)/IF(Einstellungen!$C$11="7 Tage",7,5),N('Ist-Stunden'!U15)+(N(Krankheitstage!AH15)+N(Krankheitstage!AT15))*N($C15))))</f>
        <v/>
      </c>
      <c r="AZ15" s="76">
        <f>IF($B15="",0,IF(Einstellungen!$C$10="Ja",MAX(IF(Einstellungen!$C$11="7 Tage",MAX(0,(MIN(DATE(2027,6,0),IF(Mitarbeiter!$D15="",DATE(2027,6,0),Mitarbeiter!$D15),TODAY()))-(MAX(DATE(2027,5,1),Mitarbeiter!$C15))+1),MAX(0,NETWORKDAYS(MAX(DATE(2027,5,1),Mitarbeiter!$C15),MIN(DATE(2027,6,0),IF(Mitarbeiter!$D15="",DATE(2027,6,0),Mitarbeiter!$D15),TODAY()),Einstellungen!$F$13:$F$67)))*N(Mitarbeiter!$E15)/IF(Einstellungen!$C$11="7 Tage",7,5),N('Ist-Stunden'!V15)),MAX(IF(Einstellungen!$C$11="7 Tage",MAX(0,(MIN(DATE(2027,6,0),IF(Mitarbeiter!$D15="",DATE(2027,6,0),Mitarbeiter!$D15),TODAY()))-(MAX(DATE(2027,5,1),Mitarbeiter!$C15))+1),MAX(0,NETWORKDAYS(MAX(DATE(2027,5,1),Mitarbeiter!$C15),MIN(DATE(2027,6,0),IF(Mitarbeiter!$D15="",DATE(2027,6,0),Mitarbeiter!$D15),TODAY()),Einstellungen!$F$13:$F$67)))*N(Mitarbeiter!$E15)/IF(Einstellungen!$C$11="7 Tage",7,5),N('Ist-Stunden'!V15)+(N(Krankheitstage!AI15)+N(Krankheitstage!AU15))*N($C15))))</f>
        <v/>
      </c>
      <c r="BA15" s="76">
        <f>IF($B15="",0,IF(Einstellungen!$C$10="Ja",MAX(IF(Einstellungen!$C$11="7 Tage",MAX(0,(MIN(DATE(2027,7,0),IF(Mitarbeiter!$D15="",DATE(2027,7,0),Mitarbeiter!$D15),TODAY()))-(MAX(DATE(2027,6,1),Mitarbeiter!$C15))+1),MAX(0,NETWORKDAYS(MAX(DATE(2027,6,1),Mitarbeiter!$C15),MIN(DATE(2027,7,0),IF(Mitarbeiter!$D15="",DATE(2027,7,0),Mitarbeiter!$D15),TODAY()),Einstellungen!$F$13:$F$67)))*N(Mitarbeiter!$E15)/IF(Einstellungen!$C$11="7 Tage",7,5),N('Ist-Stunden'!W15)),MAX(IF(Einstellungen!$C$11="7 Tage",MAX(0,(MIN(DATE(2027,7,0),IF(Mitarbeiter!$D15="",DATE(2027,7,0),Mitarbeiter!$D15),TODAY()))-(MAX(DATE(2027,6,1),Mitarbeiter!$C15))+1),MAX(0,NETWORKDAYS(MAX(DATE(2027,6,1),Mitarbeiter!$C15),MIN(DATE(2027,7,0),IF(Mitarbeiter!$D15="",DATE(2027,7,0),Mitarbeiter!$D15),TODAY()),Einstellungen!$F$13:$F$67)))*N(Mitarbeiter!$E15)/IF(Einstellungen!$C$11="7 Tage",7,5),N('Ist-Stunden'!W15)+(N(Krankheitstage!AJ15)+N(Krankheitstage!AV15))*N($C15))))</f>
        <v/>
      </c>
      <c r="BB15" s="76">
        <f>IF($B15="",0,IF(Einstellungen!$C$10="Ja",MAX(IF(Einstellungen!$C$11="7 Tage",MAX(0,(MIN(DATE(2027,8,0),IF(Mitarbeiter!$D15="",DATE(2027,8,0),Mitarbeiter!$D15),TODAY()))-(MAX(DATE(2027,7,1),Mitarbeiter!$C15))+1),MAX(0,NETWORKDAYS(MAX(DATE(2027,7,1),Mitarbeiter!$C15),MIN(DATE(2027,8,0),IF(Mitarbeiter!$D15="",DATE(2027,8,0),Mitarbeiter!$D15),TODAY()),Einstellungen!$F$13:$F$67)))*N(Mitarbeiter!$E15)/IF(Einstellungen!$C$11="7 Tage",7,5),N('Ist-Stunden'!X15)),MAX(IF(Einstellungen!$C$11="7 Tage",MAX(0,(MIN(DATE(2027,8,0),IF(Mitarbeiter!$D15="",DATE(2027,8,0),Mitarbeiter!$D15),TODAY()))-(MAX(DATE(2027,7,1),Mitarbeiter!$C15))+1),MAX(0,NETWORKDAYS(MAX(DATE(2027,7,1),Mitarbeiter!$C15),MIN(DATE(2027,8,0),IF(Mitarbeiter!$D15="",DATE(2027,8,0),Mitarbeiter!$D15),TODAY()),Einstellungen!$F$13:$F$67)))*N(Mitarbeiter!$E15)/IF(Einstellungen!$C$11="7 Tage",7,5),N('Ist-Stunden'!X15)+(N(Krankheitstage!AK15)+N(Krankheitstage!AW15))*N($C15))))</f>
        <v/>
      </c>
      <c r="BC15" s="76">
        <f>IF($B15="",0,IF(Einstellungen!$C$10="Ja",MAX(IF(Einstellungen!$C$11="7 Tage",MAX(0,(MIN(DATE(2027,9,0),IF(Mitarbeiter!$D15="",DATE(2027,9,0),Mitarbeiter!$D15),TODAY()))-(MAX(DATE(2027,8,1),Mitarbeiter!$C15))+1),MAX(0,NETWORKDAYS(MAX(DATE(2027,8,1),Mitarbeiter!$C15),MIN(DATE(2027,9,0),IF(Mitarbeiter!$D15="",DATE(2027,9,0),Mitarbeiter!$D15),TODAY()),Einstellungen!$F$13:$F$67)))*N(Mitarbeiter!$E15)/IF(Einstellungen!$C$11="7 Tage",7,5),N('Ist-Stunden'!Y15)),MAX(IF(Einstellungen!$C$11="7 Tage",MAX(0,(MIN(DATE(2027,9,0),IF(Mitarbeiter!$D15="",DATE(2027,9,0),Mitarbeiter!$D15),TODAY()))-(MAX(DATE(2027,8,1),Mitarbeiter!$C15))+1),MAX(0,NETWORKDAYS(MAX(DATE(2027,8,1),Mitarbeiter!$C15),MIN(DATE(2027,9,0),IF(Mitarbeiter!$D15="",DATE(2027,9,0),Mitarbeiter!$D15),TODAY()),Einstellungen!$F$13:$F$67)))*N(Mitarbeiter!$E15)/IF(Einstellungen!$C$11="7 Tage",7,5),N('Ist-Stunden'!Y15)+(N(Krankheitstage!AL15)+N(Krankheitstage!AX15))*N($C15))))</f>
        <v/>
      </c>
      <c r="BD15" s="76">
        <f>IF($B15="",0,IF(Einstellungen!$C$10="Ja",MAX(IF(Einstellungen!$C$11="7 Tage",MAX(0,(MIN(DATE(2027,10,0),IF(Mitarbeiter!$D15="",DATE(2027,10,0),Mitarbeiter!$D15),TODAY()))-(MAX(DATE(2027,9,1),Mitarbeiter!$C15))+1),MAX(0,NETWORKDAYS(MAX(DATE(2027,9,1),Mitarbeiter!$C15),MIN(DATE(2027,10,0),IF(Mitarbeiter!$D15="",DATE(2027,10,0),Mitarbeiter!$D15),TODAY()),Einstellungen!$F$13:$F$67)))*N(Mitarbeiter!$E15)/IF(Einstellungen!$C$11="7 Tage",7,5),N('Ist-Stunden'!Z15)),MAX(IF(Einstellungen!$C$11="7 Tage",MAX(0,(MIN(DATE(2027,10,0),IF(Mitarbeiter!$D15="",DATE(2027,10,0),Mitarbeiter!$D15),TODAY()))-(MAX(DATE(2027,9,1),Mitarbeiter!$C15))+1),MAX(0,NETWORKDAYS(MAX(DATE(2027,9,1),Mitarbeiter!$C15),MIN(DATE(2027,10,0),IF(Mitarbeiter!$D15="",DATE(2027,10,0),Mitarbeiter!$D15),TODAY()),Einstellungen!$F$13:$F$67)))*N(Mitarbeiter!$E15)/IF(Einstellungen!$C$11="7 Tage",7,5),N('Ist-Stunden'!Z15)+(N(Krankheitstage!AM15)+N(Krankheitstage!AY15))*N($C15))))</f>
        <v/>
      </c>
      <c r="BE15" s="76">
        <f>IF($B15="",0,IF(Einstellungen!$C$10="Ja",MAX(IF(Einstellungen!$C$11="7 Tage",MAX(0,(MIN(DATE(2027,11,0),IF(Mitarbeiter!$D15="",DATE(2027,11,0),Mitarbeiter!$D15),TODAY()))-(MAX(DATE(2027,10,1),Mitarbeiter!$C15))+1),MAX(0,NETWORKDAYS(MAX(DATE(2027,10,1),Mitarbeiter!$C15),MIN(DATE(2027,11,0),IF(Mitarbeiter!$D15="",DATE(2027,11,0),Mitarbeiter!$D15),TODAY()),Einstellungen!$F$13:$F$67)))*N(Mitarbeiter!$E15)/IF(Einstellungen!$C$11="7 Tage",7,5),N('Ist-Stunden'!AA15)),MAX(IF(Einstellungen!$C$11="7 Tage",MAX(0,(MIN(DATE(2027,11,0),IF(Mitarbeiter!$D15="",DATE(2027,11,0),Mitarbeiter!$D15),TODAY()))-(MAX(DATE(2027,10,1),Mitarbeiter!$C15))+1),MAX(0,NETWORKDAYS(MAX(DATE(2027,10,1),Mitarbeiter!$C15),MIN(DATE(2027,11,0),IF(Mitarbeiter!$D15="",DATE(2027,11,0),Mitarbeiter!$D15),TODAY()),Einstellungen!$F$13:$F$67)))*N(Mitarbeiter!$E15)/IF(Einstellungen!$C$11="7 Tage",7,5),N('Ist-Stunden'!AA15)+(N(Krankheitstage!AN15)+N(Krankheitstage!AZ15))*N($C15))))</f>
        <v/>
      </c>
      <c r="BF15" s="76">
        <f>IF($B15="",0,IF(Einstellungen!$C$10="Ja",MAX(IF(Einstellungen!$C$11="7 Tage",MAX(0,(MIN(DATE(2027,12,0),IF(Mitarbeiter!$D15="",DATE(2027,12,0),Mitarbeiter!$D15),TODAY()))-(MAX(DATE(2027,11,1),Mitarbeiter!$C15))+1),MAX(0,NETWORKDAYS(MAX(DATE(2027,11,1),Mitarbeiter!$C15),MIN(DATE(2027,12,0),IF(Mitarbeiter!$D15="",DATE(2027,12,0),Mitarbeiter!$D15),TODAY()),Einstellungen!$F$13:$F$67)))*N(Mitarbeiter!$E15)/IF(Einstellungen!$C$11="7 Tage",7,5),N('Ist-Stunden'!AB15)),MAX(IF(Einstellungen!$C$11="7 Tage",MAX(0,(MIN(DATE(2027,12,0),IF(Mitarbeiter!$D15="",DATE(2027,12,0),Mitarbeiter!$D15),TODAY()))-(MAX(DATE(2027,11,1),Mitarbeiter!$C15))+1),MAX(0,NETWORKDAYS(MAX(DATE(2027,11,1),Mitarbeiter!$C15),MIN(DATE(2027,12,0),IF(Mitarbeiter!$D15="",DATE(2027,12,0),Mitarbeiter!$D15),TODAY()),Einstellungen!$F$13:$F$67)))*N(Mitarbeiter!$E15)/IF(Einstellungen!$C$11="7 Tage",7,5),N('Ist-Stunden'!AB15)+(N(Krankheitstage!AO15)+N(Krankheitstage!BA15))*N($C15))))</f>
        <v/>
      </c>
      <c r="BG15" s="76">
        <f>IF($B15="",0,IF(Einstellungen!$C$10="Ja",MAX(IF(Einstellungen!$C$11="7 Tage",MAX(0,(MIN(DATE(2027,13,0),IF(Mitarbeiter!$D15="",DATE(2027,13,0),Mitarbeiter!$D15),TODAY()))-(MAX(DATE(2027,12,1),Mitarbeiter!$C15))+1),MAX(0,NETWORKDAYS(MAX(DATE(2027,12,1),Mitarbeiter!$C15),MIN(DATE(2027,13,0),IF(Mitarbeiter!$D15="",DATE(2027,13,0),Mitarbeiter!$D15),TODAY()),Einstellungen!$F$13:$F$67)))*N(Mitarbeiter!$E15)/IF(Einstellungen!$C$11="7 Tage",7,5),N('Ist-Stunden'!AC15)),MAX(IF(Einstellungen!$C$11="7 Tage",MAX(0,(MIN(DATE(2027,13,0),IF(Mitarbeiter!$D15="",DATE(2027,13,0),Mitarbeiter!$D15),TODAY()))-(MAX(DATE(2027,12,1),Mitarbeiter!$C15))+1),MAX(0,NETWORKDAYS(MAX(DATE(2027,12,1),Mitarbeiter!$C15),MIN(DATE(2027,13,0),IF(Mitarbeiter!$D15="",DATE(2027,13,0),Mitarbeiter!$D15),TODAY()),Einstellungen!$F$13:$F$67)))*N(Mitarbeiter!$E15)/IF(Einstellungen!$C$11="7 Tage",7,5),N('Ist-Stunden'!AC15)+(N(Krankheitstage!AP15)+N(Krankheitstage!BB15))*N($C15))))</f>
        <v/>
      </c>
      <c r="BH15" s="76">
        <f>IF($B15="",0,IF(Einstellungen!$C$10="Ja",MAX(IF(Einstellungen!$C$11="7 Tage",MAX(0,(MIN(DATE(2028,2,0),IF(Mitarbeiter!$D15="",DATE(2028,2,0),Mitarbeiter!$D15),TODAY()))-(MAX(DATE(2028,1,1),Mitarbeiter!$C15))+1),MAX(0,NETWORKDAYS(MAX(DATE(2028,1,1),Mitarbeiter!$C15),MIN(DATE(2028,2,0),IF(Mitarbeiter!$D15="",DATE(2028,2,0),Mitarbeiter!$D15),TODAY()),Einstellungen!$F$13:$F$67)))*N(Mitarbeiter!$E15)/IF(Einstellungen!$C$11="7 Tage",7,5),N('Ist-Stunden'!AD15)),MAX(IF(Einstellungen!$C$11="7 Tage",MAX(0,(MIN(DATE(2028,2,0),IF(Mitarbeiter!$D15="",DATE(2028,2,0),Mitarbeiter!$D15),TODAY()))-(MAX(DATE(2028,1,1),Mitarbeiter!$C15))+1),MAX(0,NETWORKDAYS(MAX(DATE(2028,1,1),Mitarbeiter!$C15),MIN(DATE(2028,2,0),IF(Mitarbeiter!$D15="",DATE(2028,2,0),Mitarbeiter!$D15),TODAY()),Einstellungen!$F$13:$F$67)))*N(Mitarbeiter!$E15)/IF(Einstellungen!$C$11="7 Tage",7,5),N('Ist-Stunden'!AD15)+(N(Krankheitstage!BC15)+N(Krankheitstage!BO15))*N($C15))))</f>
        <v/>
      </c>
      <c r="BI15" s="76">
        <f>IF($B15="",0,IF(Einstellungen!$C$10="Ja",MAX(IF(Einstellungen!$C$11="7 Tage",MAX(0,(MIN(DATE(2028,3,0),IF(Mitarbeiter!$D15="",DATE(2028,3,0),Mitarbeiter!$D15),TODAY()))-(MAX(DATE(2028,2,1),Mitarbeiter!$C15))+1),MAX(0,NETWORKDAYS(MAX(DATE(2028,2,1),Mitarbeiter!$C15),MIN(DATE(2028,3,0),IF(Mitarbeiter!$D15="",DATE(2028,3,0),Mitarbeiter!$D15),TODAY()),Einstellungen!$F$13:$F$67)))*N(Mitarbeiter!$E15)/IF(Einstellungen!$C$11="7 Tage",7,5),N('Ist-Stunden'!AE15)),MAX(IF(Einstellungen!$C$11="7 Tage",MAX(0,(MIN(DATE(2028,3,0),IF(Mitarbeiter!$D15="",DATE(2028,3,0),Mitarbeiter!$D15),TODAY()))-(MAX(DATE(2028,2,1),Mitarbeiter!$C15))+1),MAX(0,NETWORKDAYS(MAX(DATE(2028,2,1),Mitarbeiter!$C15),MIN(DATE(2028,3,0),IF(Mitarbeiter!$D15="",DATE(2028,3,0),Mitarbeiter!$D15),TODAY()),Einstellungen!$F$13:$F$67)))*N(Mitarbeiter!$E15)/IF(Einstellungen!$C$11="7 Tage",7,5),N('Ist-Stunden'!AE15)+(N(Krankheitstage!BD15)+N(Krankheitstage!BP15))*N($C15))))</f>
        <v/>
      </c>
      <c r="BJ15" s="76">
        <f>IF($B15="",0,IF(Einstellungen!$C$10="Ja",MAX(IF(Einstellungen!$C$11="7 Tage",MAX(0,(MIN(DATE(2028,4,0),IF(Mitarbeiter!$D15="",DATE(2028,4,0),Mitarbeiter!$D15),TODAY()))-(MAX(DATE(2028,3,1),Mitarbeiter!$C15))+1),MAX(0,NETWORKDAYS(MAX(DATE(2028,3,1),Mitarbeiter!$C15),MIN(DATE(2028,4,0),IF(Mitarbeiter!$D15="",DATE(2028,4,0),Mitarbeiter!$D15),TODAY()),Einstellungen!$F$13:$F$67)))*N(Mitarbeiter!$E15)/IF(Einstellungen!$C$11="7 Tage",7,5),N('Ist-Stunden'!AF15)),MAX(IF(Einstellungen!$C$11="7 Tage",MAX(0,(MIN(DATE(2028,4,0),IF(Mitarbeiter!$D15="",DATE(2028,4,0),Mitarbeiter!$D15),TODAY()))-(MAX(DATE(2028,3,1),Mitarbeiter!$C15))+1),MAX(0,NETWORKDAYS(MAX(DATE(2028,3,1),Mitarbeiter!$C15),MIN(DATE(2028,4,0),IF(Mitarbeiter!$D15="",DATE(2028,4,0),Mitarbeiter!$D15),TODAY()),Einstellungen!$F$13:$F$67)))*N(Mitarbeiter!$E15)/IF(Einstellungen!$C$11="7 Tage",7,5),N('Ist-Stunden'!AF15)+(N(Krankheitstage!BE15)+N(Krankheitstage!BQ15))*N($C15))))</f>
        <v/>
      </c>
      <c r="BK15" s="76">
        <f>IF($B15="",0,IF(Einstellungen!$C$10="Ja",MAX(IF(Einstellungen!$C$11="7 Tage",MAX(0,(MIN(DATE(2028,5,0),IF(Mitarbeiter!$D15="",DATE(2028,5,0),Mitarbeiter!$D15),TODAY()))-(MAX(DATE(2028,4,1),Mitarbeiter!$C15))+1),MAX(0,NETWORKDAYS(MAX(DATE(2028,4,1),Mitarbeiter!$C15),MIN(DATE(2028,5,0),IF(Mitarbeiter!$D15="",DATE(2028,5,0),Mitarbeiter!$D15),TODAY()),Einstellungen!$F$13:$F$67)))*N(Mitarbeiter!$E15)/IF(Einstellungen!$C$11="7 Tage",7,5),N('Ist-Stunden'!AG15)),MAX(IF(Einstellungen!$C$11="7 Tage",MAX(0,(MIN(DATE(2028,5,0),IF(Mitarbeiter!$D15="",DATE(2028,5,0),Mitarbeiter!$D15),TODAY()))-(MAX(DATE(2028,4,1),Mitarbeiter!$C15))+1),MAX(0,NETWORKDAYS(MAX(DATE(2028,4,1),Mitarbeiter!$C15),MIN(DATE(2028,5,0),IF(Mitarbeiter!$D15="",DATE(2028,5,0),Mitarbeiter!$D15),TODAY()),Einstellungen!$F$13:$F$67)))*N(Mitarbeiter!$E15)/IF(Einstellungen!$C$11="7 Tage",7,5),N('Ist-Stunden'!AG15)+(N(Krankheitstage!BF15)+N(Krankheitstage!BR15))*N($C15))))</f>
        <v/>
      </c>
      <c r="BL15" s="76">
        <f>IF($B15="",0,IF(Einstellungen!$C$10="Ja",MAX(IF(Einstellungen!$C$11="7 Tage",MAX(0,(MIN(DATE(2028,6,0),IF(Mitarbeiter!$D15="",DATE(2028,6,0),Mitarbeiter!$D15),TODAY()))-(MAX(DATE(2028,5,1),Mitarbeiter!$C15))+1),MAX(0,NETWORKDAYS(MAX(DATE(2028,5,1),Mitarbeiter!$C15),MIN(DATE(2028,6,0),IF(Mitarbeiter!$D15="",DATE(2028,6,0),Mitarbeiter!$D15),TODAY()),Einstellungen!$F$13:$F$67)))*N(Mitarbeiter!$E15)/IF(Einstellungen!$C$11="7 Tage",7,5),N('Ist-Stunden'!AH15)),MAX(IF(Einstellungen!$C$11="7 Tage",MAX(0,(MIN(DATE(2028,6,0),IF(Mitarbeiter!$D15="",DATE(2028,6,0),Mitarbeiter!$D15),TODAY()))-(MAX(DATE(2028,5,1),Mitarbeiter!$C15))+1),MAX(0,NETWORKDAYS(MAX(DATE(2028,5,1),Mitarbeiter!$C15),MIN(DATE(2028,6,0),IF(Mitarbeiter!$D15="",DATE(2028,6,0),Mitarbeiter!$D15),TODAY()),Einstellungen!$F$13:$F$67)))*N(Mitarbeiter!$E15)/IF(Einstellungen!$C$11="7 Tage",7,5),N('Ist-Stunden'!AH15)+(N(Krankheitstage!BG15)+N(Krankheitstage!BS15))*N($C15))))</f>
        <v/>
      </c>
      <c r="BM15" s="76">
        <f>IF($B15="",0,IF(Einstellungen!$C$10="Ja",MAX(IF(Einstellungen!$C$11="7 Tage",MAX(0,(MIN(DATE(2028,7,0),IF(Mitarbeiter!$D15="",DATE(2028,7,0),Mitarbeiter!$D15),TODAY()))-(MAX(DATE(2028,6,1),Mitarbeiter!$C15))+1),MAX(0,NETWORKDAYS(MAX(DATE(2028,6,1),Mitarbeiter!$C15),MIN(DATE(2028,7,0),IF(Mitarbeiter!$D15="",DATE(2028,7,0),Mitarbeiter!$D15),TODAY()),Einstellungen!$F$13:$F$67)))*N(Mitarbeiter!$E15)/IF(Einstellungen!$C$11="7 Tage",7,5),N('Ist-Stunden'!AI15)),MAX(IF(Einstellungen!$C$11="7 Tage",MAX(0,(MIN(DATE(2028,7,0),IF(Mitarbeiter!$D15="",DATE(2028,7,0),Mitarbeiter!$D15),TODAY()))-(MAX(DATE(2028,6,1),Mitarbeiter!$C15))+1),MAX(0,NETWORKDAYS(MAX(DATE(2028,6,1),Mitarbeiter!$C15),MIN(DATE(2028,7,0),IF(Mitarbeiter!$D15="",DATE(2028,7,0),Mitarbeiter!$D15),TODAY()),Einstellungen!$F$13:$F$67)))*N(Mitarbeiter!$E15)/IF(Einstellungen!$C$11="7 Tage",7,5),N('Ist-Stunden'!AI15)+(N(Krankheitstage!BH15)+N(Krankheitstage!BT15))*N($C15))))</f>
        <v/>
      </c>
      <c r="BN15" s="76">
        <f>IF($B15="",0,IF(Einstellungen!$C$10="Ja",MAX(IF(Einstellungen!$C$11="7 Tage",MAX(0,(MIN(DATE(2028,8,0),IF(Mitarbeiter!$D15="",DATE(2028,8,0),Mitarbeiter!$D15),TODAY()))-(MAX(DATE(2028,7,1),Mitarbeiter!$C15))+1),MAX(0,NETWORKDAYS(MAX(DATE(2028,7,1),Mitarbeiter!$C15),MIN(DATE(2028,8,0),IF(Mitarbeiter!$D15="",DATE(2028,8,0),Mitarbeiter!$D15),TODAY()),Einstellungen!$F$13:$F$67)))*N(Mitarbeiter!$E15)/IF(Einstellungen!$C$11="7 Tage",7,5),N('Ist-Stunden'!AJ15)),MAX(IF(Einstellungen!$C$11="7 Tage",MAX(0,(MIN(DATE(2028,8,0),IF(Mitarbeiter!$D15="",DATE(2028,8,0),Mitarbeiter!$D15),TODAY()))-(MAX(DATE(2028,7,1),Mitarbeiter!$C15))+1),MAX(0,NETWORKDAYS(MAX(DATE(2028,7,1),Mitarbeiter!$C15),MIN(DATE(2028,8,0),IF(Mitarbeiter!$D15="",DATE(2028,8,0),Mitarbeiter!$D15),TODAY()),Einstellungen!$F$13:$F$67)))*N(Mitarbeiter!$E15)/IF(Einstellungen!$C$11="7 Tage",7,5),N('Ist-Stunden'!AJ15)+(N(Krankheitstage!BI15)+N(Krankheitstage!BU15))*N($C15))))</f>
        <v/>
      </c>
      <c r="BO15" s="76">
        <f>IF($B15="",0,IF(Einstellungen!$C$10="Ja",MAX(IF(Einstellungen!$C$11="7 Tage",MAX(0,(MIN(DATE(2028,9,0),IF(Mitarbeiter!$D15="",DATE(2028,9,0),Mitarbeiter!$D15),TODAY()))-(MAX(DATE(2028,8,1),Mitarbeiter!$C15))+1),MAX(0,NETWORKDAYS(MAX(DATE(2028,8,1),Mitarbeiter!$C15),MIN(DATE(2028,9,0),IF(Mitarbeiter!$D15="",DATE(2028,9,0),Mitarbeiter!$D15),TODAY()),Einstellungen!$F$13:$F$67)))*N(Mitarbeiter!$E15)/IF(Einstellungen!$C$11="7 Tage",7,5),N('Ist-Stunden'!AK15)),MAX(IF(Einstellungen!$C$11="7 Tage",MAX(0,(MIN(DATE(2028,9,0),IF(Mitarbeiter!$D15="",DATE(2028,9,0),Mitarbeiter!$D15),TODAY()))-(MAX(DATE(2028,8,1),Mitarbeiter!$C15))+1),MAX(0,NETWORKDAYS(MAX(DATE(2028,8,1),Mitarbeiter!$C15),MIN(DATE(2028,9,0),IF(Mitarbeiter!$D15="",DATE(2028,9,0),Mitarbeiter!$D15),TODAY()),Einstellungen!$F$13:$F$67)))*N(Mitarbeiter!$E15)/IF(Einstellungen!$C$11="7 Tage",7,5),N('Ist-Stunden'!AK15)+(N(Krankheitstage!BJ15)+N(Krankheitstage!BV15))*N($C15))))</f>
        <v/>
      </c>
      <c r="BP15" s="76">
        <f>IF($B15="",0,IF(Einstellungen!$C$10="Ja",MAX(IF(Einstellungen!$C$11="7 Tage",MAX(0,(MIN(DATE(2028,10,0),IF(Mitarbeiter!$D15="",DATE(2028,10,0),Mitarbeiter!$D15),TODAY()))-(MAX(DATE(2028,9,1),Mitarbeiter!$C15))+1),MAX(0,NETWORKDAYS(MAX(DATE(2028,9,1),Mitarbeiter!$C15),MIN(DATE(2028,10,0),IF(Mitarbeiter!$D15="",DATE(2028,10,0),Mitarbeiter!$D15),TODAY()),Einstellungen!$F$13:$F$67)))*N(Mitarbeiter!$E15)/IF(Einstellungen!$C$11="7 Tage",7,5),N('Ist-Stunden'!AL15)),MAX(IF(Einstellungen!$C$11="7 Tage",MAX(0,(MIN(DATE(2028,10,0),IF(Mitarbeiter!$D15="",DATE(2028,10,0),Mitarbeiter!$D15),TODAY()))-(MAX(DATE(2028,9,1),Mitarbeiter!$C15))+1),MAX(0,NETWORKDAYS(MAX(DATE(2028,9,1),Mitarbeiter!$C15),MIN(DATE(2028,10,0),IF(Mitarbeiter!$D15="",DATE(2028,10,0),Mitarbeiter!$D15),TODAY()),Einstellungen!$F$13:$F$67)))*N(Mitarbeiter!$E15)/IF(Einstellungen!$C$11="7 Tage",7,5),N('Ist-Stunden'!AL15)+(N(Krankheitstage!BK15)+N(Krankheitstage!BW15))*N($C15))))</f>
        <v/>
      </c>
      <c r="BQ15" s="76">
        <f>IF($B15="",0,IF(Einstellungen!$C$10="Ja",MAX(IF(Einstellungen!$C$11="7 Tage",MAX(0,(MIN(DATE(2028,11,0),IF(Mitarbeiter!$D15="",DATE(2028,11,0),Mitarbeiter!$D15),TODAY()))-(MAX(DATE(2028,10,1),Mitarbeiter!$C15))+1),MAX(0,NETWORKDAYS(MAX(DATE(2028,10,1),Mitarbeiter!$C15),MIN(DATE(2028,11,0),IF(Mitarbeiter!$D15="",DATE(2028,11,0),Mitarbeiter!$D15),TODAY()),Einstellungen!$F$13:$F$67)))*N(Mitarbeiter!$E15)/IF(Einstellungen!$C$11="7 Tage",7,5),N('Ist-Stunden'!AM15)),MAX(IF(Einstellungen!$C$11="7 Tage",MAX(0,(MIN(DATE(2028,11,0),IF(Mitarbeiter!$D15="",DATE(2028,11,0),Mitarbeiter!$D15),TODAY()))-(MAX(DATE(2028,10,1),Mitarbeiter!$C15))+1),MAX(0,NETWORKDAYS(MAX(DATE(2028,10,1),Mitarbeiter!$C15),MIN(DATE(2028,11,0),IF(Mitarbeiter!$D15="",DATE(2028,11,0),Mitarbeiter!$D15),TODAY()),Einstellungen!$F$13:$F$67)))*N(Mitarbeiter!$E15)/IF(Einstellungen!$C$11="7 Tage",7,5),N('Ist-Stunden'!AM15)+(N(Krankheitstage!BL15)+N(Krankheitstage!BX15))*N($C15))))</f>
        <v/>
      </c>
      <c r="BR15" s="76">
        <f>IF($B15="",0,IF(Einstellungen!$C$10="Ja",MAX(IF(Einstellungen!$C$11="7 Tage",MAX(0,(MIN(DATE(2028,12,0),IF(Mitarbeiter!$D15="",DATE(2028,12,0),Mitarbeiter!$D15),TODAY()))-(MAX(DATE(2028,11,1),Mitarbeiter!$C15))+1),MAX(0,NETWORKDAYS(MAX(DATE(2028,11,1),Mitarbeiter!$C15),MIN(DATE(2028,12,0),IF(Mitarbeiter!$D15="",DATE(2028,12,0),Mitarbeiter!$D15),TODAY()),Einstellungen!$F$13:$F$67)))*N(Mitarbeiter!$E15)/IF(Einstellungen!$C$11="7 Tage",7,5),N('Ist-Stunden'!AN15)),MAX(IF(Einstellungen!$C$11="7 Tage",MAX(0,(MIN(DATE(2028,12,0),IF(Mitarbeiter!$D15="",DATE(2028,12,0),Mitarbeiter!$D15),TODAY()))-(MAX(DATE(2028,11,1),Mitarbeiter!$C15))+1),MAX(0,NETWORKDAYS(MAX(DATE(2028,11,1),Mitarbeiter!$C15),MIN(DATE(2028,12,0),IF(Mitarbeiter!$D15="",DATE(2028,12,0),Mitarbeiter!$D15),TODAY()),Einstellungen!$F$13:$F$67)))*N(Mitarbeiter!$E15)/IF(Einstellungen!$C$11="7 Tage",7,5),N('Ist-Stunden'!AN15)+(N(Krankheitstage!BM15)+N(Krankheitstage!BY15))*N($C15))))</f>
        <v/>
      </c>
      <c r="BS15" s="76">
        <f>IF($B15="",0,IF(Einstellungen!$C$10="Ja",MAX(IF(Einstellungen!$C$11="7 Tage",MAX(0,(MIN(DATE(2028,13,0),IF(Mitarbeiter!$D15="",DATE(2028,13,0),Mitarbeiter!$D15),TODAY()))-(MAX(DATE(2028,12,1),Mitarbeiter!$C15))+1),MAX(0,NETWORKDAYS(MAX(DATE(2028,12,1),Mitarbeiter!$C15),MIN(DATE(2028,13,0),IF(Mitarbeiter!$D15="",DATE(2028,13,0),Mitarbeiter!$D15),TODAY()),Einstellungen!$F$13:$F$67)))*N(Mitarbeiter!$E15)/IF(Einstellungen!$C$11="7 Tage",7,5),N('Ist-Stunden'!AO15)),MAX(IF(Einstellungen!$C$11="7 Tage",MAX(0,(MIN(DATE(2028,13,0),IF(Mitarbeiter!$D15="",DATE(2028,13,0),Mitarbeiter!$D15),TODAY()))-(MAX(DATE(2028,12,1),Mitarbeiter!$C15))+1),MAX(0,NETWORKDAYS(MAX(DATE(2028,12,1),Mitarbeiter!$C15),MIN(DATE(2028,13,0),IF(Mitarbeiter!$D15="",DATE(2028,13,0),Mitarbeiter!$D15),TODAY()),Einstellungen!$F$13:$F$67)))*N(Mitarbeiter!$E15)/IF(Einstellungen!$C$11="7 Tage",7,5),N('Ist-Stunden'!AO15)+(N(Krankheitstage!BN15)+N(Krankheitstage!BZ15))*N($C15))))</f>
        <v/>
      </c>
      <c r="BT15" s="76">
        <f>IF($B15="",0,IF(Einstellungen!$C$10="Ja",MAX(IF(Einstellungen!$C$11="7 Tage",MAX(0,(MIN(DATE(2029,2,0),IF(Mitarbeiter!$D15="",DATE(2029,2,0),Mitarbeiter!$D15),TODAY()))-(MAX(DATE(2029,1,1),Mitarbeiter!$C15))+1),MAX(0,NETWORKDAYS(MAX(DATE(2029,1,1),Mitarbeiter!$C15),MIN(DATE(2029,2,0),IF(Mitarbeiter!$D15="",DATE(2029,2,0),Mitarbeiter!$D15),TODAY()),Einstellungen!$F$13:$F$67)))*N(Mitarbeiter!$E15)/IF(Einstellungen!$C$11="7 Tage",7,5),N('Ist-Stunden'!AP15)),MAX(IF(Einstellungen!$C$11="7 Tage",MAX(0,(MIN(DATE(2029,2,0),IF(Mitarbeiter!$D15="",DATE(2029,2,0),Mitarbeiter!$D15),TODAY()))-(MAX(DATE(2029,1,1),Mitarbeiter!$C15))+1),MAX(0,NETWORKDAYS(MAX(DATE(2029,1,1),Mitarbeiter!$C15),MIN(DATE(2029,2,0),IF(Mitarbeiter!$D15="",DATE(2029,2,0),Mitarbeiter!$D15),TODAY()),Einstellungen!$F$13:$F$67)))*N(Mitarbeiter!$E15)/IF(Einstellungen!$C$11="7 Tage",7,5),N('Ist-Stunden'!AP15)+(N(Krankheitstage!CA15)+N(Krankheitstage!CM15))*N($C15))))</f>
        <v/>
      </c>
      <c r="BU15" s="76">
        <f>IF($B15="",0,IF(Einstellungen!$C$10="Ja",MAX(IF(Einstellungen!$C$11="7 Tage",MAX(0,(MIN(DATE(2029,3,0),IF(Mitarbeiter!$D15="",DATE(2029,3,0),Mitarbeiter!$D15),TODAY()))-(MAX(DATE(2029,2,1),Mitarbeiter!$C15))+1),MAX(0,NETWORKDAYS(MAX(DATE(2029,2,1),Mitarbeiter!$C15),MIN(DATE(2029,3,0),IF(Mitarbeiter!$D15="",DATE(2029,3,0),Mitarbeiter!$D15),TODAY()),Einstellungen!$F$13:$F$67)))*N(Mitarbeiter!$E15)/IF(Einstellungen!$C$11="7 Tage",7,5),N('Ist-Stunden'!AQ15)),MAX(IF(Einstellungen!$C$11="7 Tage",MAX(0,(MIN(DATE(2029,3,0),IF(Mitarbeiter!$D15="",DATE(2029,3,0),Mitarbeiter!$D15),TODAY()))-(MAX(DATE(2029,2,1),Mitarbeiter!$C15))+1),MAX(0,NETWORKDAYS(MAX(DATE(2029,2,1),Mitarbeiter!$C15),MIN(DATE(2029,3,0),IF(Mitarbeiter!$D15="",DATE(2029,3,0),Mitarbeiter!$D15),TODAY()),Einstellungen!$F$13:$F$67)))*N(Mitarbeiter!$E15)/IF(Einstellungen!$C$11="7 Tage",7,5),N('Ist-Stunden'!AQ15)+(N(Krankheitstage!CB15)+N(Krankheitstage!CN15))*N($C15))))</f>
        <v/>
      </c>
      <c r="BV15" s="76">
        <f>IF($B15="",0,IF(Einstellungen!$C$10="Ja",MAX(IF(Einstellungen!$C$11="7 Tage",MAX(0,(MIN(DATE(2029,4,0),IF(Mitarbeiter!$D15="",DATE(2029,4,0),Mitarbeiter!$D15),TODAY()))-(MAX(DATE(2029,3,1),Mitarbeiter!$C15))+1),MAX(0,NETWORKDAYS(MAX(DATE(2029,3,1),Mitarbeiter!$C15),MIN(DATE(2029,4,0),IF(Mitarbeiter!$D15="",DATE(2029,4,0),Mitarbeiter!$D15),TODAY()),Einstellungen!$F$13:$F$67)))*N(Mitarbeiter!$E15)/IF(Einstellungen!$C$11="7 Tage",7,5),N('Ist-Stunden'!AR15)),MAX(IF(Einstellungen!$C$11="7 Tage",MAX(0,(MIN(DATE(2029,4,0),IF(Mitarbeiter!$D15="",DATE(2029,4,0),Mitarbeiter!$D15),TODAY()))-(MAX(DATE(2029,3,1),Mitarbeiter!$C15))+1),MAX(0,NETWORKDAYS(MAX(DATE(2029,3,1),Mitarbeiter!$C15),MIN(DATE(2029,4,0),IF(Mitarbeiter!$D15="",DATE(2029,4,0),Mitarbeiter!$D15),TODAY()),Einstellungen!$F$13:$F$67)))*N(Mitarbeiter!$E15)/IF(Einstellungen!$C$11="7 Tage",7,5),N('Ist-Stunden'!AR15)+(N(Krankheitstage!CC15)+N(Krankheitstage!CO15))*N($C15))))</f>
        <v/>
      </c>
      <c r="BW15" s="76">
        <f>IF($B15="",0,IF(Einstellungen!$C$10="Ja",MAX(IF(Einstellungen!$C$11="7 Tage",MAX(0,(MIN(DATE(2029,5,0),IF(Mitarbeiter!$D15="",DATE(2029,5,0),Mitarbeiter!$D15),TODAY()))-(MAX(DATE(2029,4,1),Mitarbeiter!$C15))+1),MAX(0,NETWORKDAYS(MAX(DATE(2029,4,1),Mitarbeiter!$C15),MIN(DATE(2029,5,0),IF(Mitarbeiter!$D15="",DATE(2029,5,0),Mitarbeiter!$D15),TODAY()),Einstellungen!$F$13:$F$67)))*N(Mitarbeiter!$E15)/IF(Einstellungen!$C$11="7 Tage",7,5),N('Ist-Stunden'!AS15)),MAX(IF(Einstellungen!$C$11="7 Tage",MAX(0,(MIN(DATE(2029,5,0),IF(Mitarbeiter!$D15="",DATE(2029,5,0),Mitarbeiter!$D15),TODAY()))-(MAX(DATE(2029,4,1),Mitarbeiter!$C15))+1),MAX(0,NETWORKDAYS(MAX(DATE(2029,4,1),Mitarbeiter!$C15),MIN(DATE(2029,5,0),IF(Mitarbeiter!$D15="",DATE(2029,5,0),Mitarbeiter!$D15),TODAY()),Einstellungen!$F$13:$F$67)))*N(Mitarbeiter!$E15)/IF(Einstellungen!$C$11="7 Tage",7,5),N('Ist-Stunden'!AS15)+(N(Krankheitstage!CD15)+N(Krankheitstage!CP15))*N($C15))))</f>
        <v/>
      </c>
      <c r="BX15" s="76">
        <f>IF($B15="",0,IF(Einstellungen!$C$10="Ja",MAX(IF(Einstellungen!$C$11="7 Tage",MAX(0,(MIN(DATE(2029,6,0),IF(Mitarbeiter!$D15="",DATE(2029,6,0),Mitarbeiter!$D15),TODAY()))-(MAX(DATE(2029,5,1),Mitarbeiter!$C15))+1),MAX(0,NETWORKDAYS(MAX(DATE(2029,5,1),Mitarbeiter!$C15),MIN(DATE(2029,6,0),IF(Mitarbeiter!$D15="",DATE(2029,6,0),Mitarbeiter!$D15),TODAY()),Einstellungen!$F$13:$F$67)))*N(Mitarbeiter!$E15)/IF(Einstellungen!$C$11="7 Tage",7,5),N('Ist-Stunden'!AT15)),MAX(IF(Einstellungen!$C$11="7 Tage",MAX(0,(MIN(DATE(2029,6,0),IF(Mitarbeiter!$D15="",DATE(2029,6,0),Mitarbeiter!$D15),TODAY()))-(MAX(DATE(2029,5,1),Mitarbeiter!$C15))+1),MAX(0,NETWORKDAYS(MAX(DATE(2029,5,1),Mitarbeiter!$C15),MIN(DATE(2029,6,0),IF(Mitarbeiter!$D15="",DATE(2029,6,0),Mitarbeiter!$D15),TODAY()),Einstellungen!$F$13:$F$67)))*N(Mitarbeiter!$E15)/IF(Einstellungen!$C$11="7 Tage",7,5),N('Ist-Stunden'!AT15)+(N(Krankheitstage!CE15)+N(Krankheitstage!CQ15))*N($C15))))</f>
        <v/>
      </c>
      <c r="BY15" s="76">
        <f>IF($B15="",0,IF(Einstellungen!$C$10="Ja",MAX(IF(Einstellungen!$C$11="7 Tage",MAX(0,(MIN(DATE(2029,7,0),IF(Mitarbeiter!$D15="",DATE(2029,7,0),Mitarbeiter!$D15),TODAY()))-(MAX(DATE(2029,6,1),Mitarbeiter!$C15))+1),MAX(0,NETWORKDAYS(MAX(DATE(2029,6,1),Mitarbeiter!$C15),MIN(DATE(2029,7,0),IF(Mitarbeiter!$D15="",DATE(2029,7,0),Mitarbeiter!$D15),TODAY()),Einstellungen!$F$13:$F$67)))*N(Mitarbeiter!$E15)/IF(Einstellungen!$C$11="7 Tage",7,5),N('Ist-Stunden'!AU15)),MAX(IF(Einstellungen!$C$11="7 Tage",MAX(0,(MIN(DATE(2029,7,0),IF(Mitarbeiter!$D15="",DATE(2029,7,0),Mitarbeiter!$D15),TODAY()))-(MAX(DATE(2029,6,1),Mitarbeiter!$C15))+1),MAX(0,NETWORKDAYS(MAX(DATE(2029,6,1),Mitarbeiter!$C15),MIN(DATE(2029,7,0),IF(Mitarbeiter!$D15="",DATE(2029,7,0),Mitarbeiter!$D15),TODAY()),Einstellungen!$F$13:$F$67)))*N(Mitarbeiter!$E15)/IF(Einstellungen!$C$11="7 Tage",7,5),N('Ist-Stunden'!AU15)+(N(Krankheitstage!CF15)+N(Krankheitstage!CR15))*N($C15))))</f>
        <v/>
      </c>
      <c r="BZ15" s="76">
        <f>IF($B15="",0,IF(Einstellungen!$C$10="Ja",MAX(IF(Einstellungen!$C$11="7 Tage",MAX(0,(MIN(DATE(2029,8,0),IF(Mitarbeiter!$D15="",DATE(2029,8,0),Mitarbeiter!$D15),TODAY()))-(MAX(DATE(2029,7,1),Mitarbeiter!$C15))+1),MAX(0,NETWORKDAYS(MAX(DATE(2029,7,1),Mitarbeiter!$C15),MIN(DATE(2029,8,0),IF(Mitarbeiter!$D15="",DATE(2029,8,0),Mitarbeiter!$D15),TODAY()),Einstellungen!$F$13:$F$67)))*N(Mitarbeiter!$E15)/IF(Einstellungen!$C$11="7 Tage",7,5),N('Ist-Stunden'!AV15)),MAX(IF(Einstellungen!$C$11="7 Tage",MAX(0,(MIN(DATE(2029,8,0),IF(Mitarbeiter!$D15="",DATE(2029,8,0),Mitarbeiter!$D15),TODAY()))-(MAX(DATE(2029,7,1),Mitarbeiter!$C15))+1),MAX(0,NETWORKDAYS(MAX(DATE(2029,7,1),Mitarbeiter!$C15),MIN(DATE(2029,8,0),IF(Mitarbeiter!$D15="",DATE(2029,8,0),Mitarbeiter!$D15),TODAY()),Einstellungen!$F$13:$F$67)))*N(Mitarbeiter!$E15)/IF(Einstellungen!$C$11="7 Tage",7,5),N('Ist-Stunden'!AV15)+(N(Krankheitstage!CG15)+N(Krankheitstage!CS15))*N($C15))))</f>
        <v/>
      </c>
      <c r="CA15" s="76">
        <f>IF($B15="",0,IF(Einstellungen!$C$10="Ja",MAX(IF(Einstellungen!$C$11="7 Tage",MAX(0,(MIN(DATE(2029,9,0),IF(Mitarbeiter!$D15="",DATE(2029,9,0),Mitarbeiter!$D15),TODAY()))-(MAX(DATE(2029,8,1),Mitarbeiter!$C15))+1),MAX(0,NETWORKDAYS(MAX(DATE(2029,8,1),Mitarbeiter!$C15),MIN(DATE(2029,9,0),IF(Mitarbeiter!$D15="",DATE(2029,9,0),Mitarbeiter!$D15),TODAY()),Einstellungen!$F$13:$F$67)))*N(Mitarbeiter!$E15)/IF(Einstellungen!$C$11="7 Tage",7,5),N('Ist-Stunden'!AW15)),MAX(IF(Einstellungen!$C$11="7 Tage",MAX(0,(MIN(DATE(2029,9,0),IF(Mitarbeiter!$D15="",DATE(2029,9,0),Mitarbeiter!$D15),TODAY()))-(MAX(DATE(2029,8,1),Mitarbeiter!$C15))+1),MAX(0,NETWORKDAYS(MAX(DATE(2029,8,1),Mitarbeiter!$C15),MIN(DATE(2029,9,0),IF(Mitarbeiter!$D15="",DATE(2029,9,0),Mitarbeiter!$D15),TODAY()),Einstellungen!$F$13:$F$67)))*N(Mitarbeiter!$E15)/IF(Einstellungen!$C$11="7 Tage",7,5),N('Ist-Stunden'!AW15)+(N(Krankheitstage!CH15)+N(Krankheitstage!CT15))*N($C15))))</f>
        <v/>
      </c>
      <c r="CB15" s="76">
        <f>IF($B15="",0,IF(Einstellungen!$C$10="Ja",MAX(IF(Einstellungen!$C$11="7 Tage",MAX(0,(MIN(DATE(2029,10,0),IF(Mitarbeiter!$D15="",DATE(2029,10,0),Mitarbeiter!$D15),TODAY()))-(MAX(DATE(2029,9,1),Mitarbeiter!$C15))+1),MAX(0,NETWORKDAYS(MAX(DATE(2029,9,1),Mitarbeiter!$C15),MIN(DATE(2029,10,0),IF(Mitarbeiter!$D15="",DATE(2029,10,0),Mitarbeiter!$D15),TODAY()),Einstellungen!$F$13:$F$67)))*N(Mitarbeiter!$E15)/IF(Einstellungen!$C$11="7 Tage",7,5),N('Ist-Stunden'!AX15)),MAX(IF(Einstellungen!$C$11="7 Tage",MAX(0,(MIN(DATE(2029,10,0),IF(Mitarbeiter!$D15="",DATE(2029,10,0),Mitarbeiter!$D15),TODAY()))-(MAX(DATE(2029,9,1),Mitarbeiter!$C15))+1),MAX(0,NETWORKDAYS(MAX(DATE(2029,9,1),Mitarbeiter!$C15),MIN(DATE(2029,10,0),IF(Mitarbeiter!$D15="",DATE(2029,10,0),Mitarbeiter!$D15),TODAY()),Einstellungen!$F$13:$F$67)))*N(Mitarbeiter!$E15)/IF(Einstellungen!$C$11="7 Tage",7,5),N('Ist-Stunden'!AX15)+(N(Krankheitstage!CI15)+N(Krankheitstage!CU15))*N($C15))))</f>
        <v/>
      </c>
      <c r="CC15" s="76">
        <f>IF($B15="",0,IF(Einstellungen!$C$10="Ja",MAX(IF(Einstellungen!$C$11="7 Tage",MAX(0,(MIN(DATE(2029,11,0),IF(Mitarbeiter!$D15="",DATE(2029,11,0),Mitarbeiter!$D15),TODAY()))-(MAX(DATE(2029,10,1),Mitarbeiter!$C15))+1),MAX(0,NETWORKDAYS(MAX(DATE(2029,10,1),Mitarbeiter!$C15),MIN(DATE(2029,11,0),IF(Mitarbeiter!$D15="",DATE(2029,11,0),Mitarbeiter!$D15),TODAY()),Einstellungen!$F$13:$F$67)))*N(Mitarbeiter!$E15)/IF(Einstellungen!$C$11="7 Tage",7,5),N('Ist-Stunden'!AY15)),MAX(IF(Einstellungen!$C$11="7 Tage",MAX(0,(MIN(DATE(2029,11,0),IF(Mitarbeiter!$D15="",DATE(2029,11,0),Mitarbeiter!$D15),TODAY()))-(MAX(DATE(2029,10,1),Mitarbeiter!$C15))+1),MAX(0,NETWORKDAYS(MAX(DATE(2029,10,1),Mitarbeiter!$C15),MIN(DATE(2029,11,0),IF(Mitarbeiter!$D15="",DATE(2029,11,0),Mitarbeiter!$D15),TODAY()),Einstellungen!$F$13:$F$67)))*N(Mitarbeiter!$E15)/IF(Einstellungen!$C$11="7 Tage",7,5),N('Ist-Stunden'!AY15)+(N(Krankheitstage!CJ15)+N(Krankheitstage!CV15))*N($C15))))</f>
        <v/>
      </c>
      <c r="CD15" s="76">
        <f>IF($B15="",0,IF(Einstellungen!$C$10="Ja",MAX(IF(Einstellungen!$C$11="7 Tage",MAX(0,(MIN(DATE(2029,12,0),IF(Mitarbeiter!$D15="",DATE(2029,12,0),Mitarbeiter!$D15),TODAY()))-(MAX(DATE(2029,11,1),Mitarbeiter!$C15))+1),MAX(0,NETWORKDAYS(MAX(DATE(2029,11,1),Mitarbeiter!$C15),MIN(DATE(2029,12,0),IF(Mitarbeiter!$D15="",DATE(2029,12,0),Mitarbeiter!$D15),TODAY()),Einstellungen!$F$13:$F$67)))*N(Mitarbeiter!$E15)/IF(Einstellungen!$C$11="7 Tage",7,5),N('Ist-Stunden'!AZ15)),MAX(IF(Einstellungen!$C$11="7 Tage",MAX(0,(MIN(DATE(2029,12,0),IF(Mitarbeiter!$D15="",DATE(2029,12,0),Mitarbeiter!$D15),TODAY()))-(MAX(DATE(2029,11,1),Mitarbeiter!$C15))+1),MAX(0,NETWORKDAYS(MAX(DATE(2029,11,1),Mitarbeiter!$C15),MIN(DATE(2029,12,0),IF(Mitarbeiter!$D15="",DATE(2029,12,0),Mitarbeiter!$D15),TODAY()),Einstellungen!$F$13:$F$67)))*N(Mitarbeiter!$E15)/IF(Einstellungen!$C$11="7 Tage",7,5),N('Ist-Stunden'!AZ15)+(N(Krankheitstage!CK15)+N(Krankheitstage!CW15))*N($C15))))</f>
        <v/>
      </c>
      <c r="CE15" s="76">
        <f>IF($B15="",0,IF(Einstellungen!$C$10="Ja",MAX(IF(Einstellungen!$C$11="7 Tage",MAX(0,(MIN(DATE(2029,13,0),IF(Mitarbeiter!$D15="",DATE(2029,13,0),Mitarbeiter!$D15),TODAY()))-(MAX(DATE(2029,12,1),Mitarbeiter!$C15))+1),MAX(0,NETWORKDAYS(MAX(DATE(2029,12,1),Mitarbeiter!$C15),MIN(DATE(2029,13,0),IF(Mitarbeiter!$D15="",DATE(2029,13,0),Mitarbeiter!$D15),TODAY()),Einstellungen!$F$13:$F$67)))*N(Mitarbeiter!$E15)/IF(Einstellungen!$C$11="7 Tage",7,5),N('Ist-Stunden'!BA15)),MAX(IF(Einstellungen!$C$11="7 Tage",MAX(0,(MIN(DATE(2029,13,0),IF(Mitarbeiter!$D15="",DATE(2029,13,0),Mitarbeiter!$D15),TODAY()))-(MAX(DATE(2029,12,1),Mitarbeiter!$C15))+1),MAX(0,NETWORKDAYS(MAX(DATE(2029,12,1),Mitarbeiter!$C15),MIN(DATE(2029,13,0),IF(Mitarbeiter!$D15="",DATE(2029,13,0),Mitarbeiter!$D15),TODAY()),Einstellungen!$F$13:$F$67)))*N(Mitarbeiter!$E15)/IF(Einstellungen!$C$11="7 Tage",7,5),N('Ist-Stunden'!BA15)+(N(Krankheitstage!CL15)+N(Krankheitstage!CX15))*N($C15))))</f>
        <v/>
      </c>
      <c r="CF15" s="76">
        <f>IF($B15="",0,IF(Einstellungen!$C$10="Ja",MAX(IF(Einstellungen!$C$11="7 Tage",MAX(0,(MIN(DATE(2030,2,0),IF(Mitarbeiter!$D15="",DATE(2030,2,0),Mitarbeiter!$D15),TODAY()))-(MAX(DATE(2030,1,1),Mitarbeiter!$C15))+1),MAX(0,NETWORKDAYS(MAX(DATE(2030,1,1),Mitarbeiter!$C15),MIN(DATE(2030,2,0),IF(Mitarbeiter!$D15="",DATE(2030,2,0),Mitarbeiter!$D15),TODAY()),Einstellungen!$F$13:$F$67)))*N(Mitarbeiter!$E15)/IF(Einstellungen!$C$11="7 Tage",7,5),N('Ist-Stunden'!BB15)),MAX(IF(Einstellungen!$C$11="7 Tage",MAX(0,(MIN(DATE(2030,2,0),IF(Mitarbeiter!$D15="",DATE(2030,2,0),Mitarbeiter!$D15),TODAY()))-(MAX(DATE(2030,1,1),Mitarbeiter!$C15))+1),MAX(0,NETWORKDAYS(MAX(DATE(2030,1,1),Mitarbeiter!$C15),MIN(DATE(2030,2,0),IF(Mitarbeiter!$D15="",DATE(2030,2,0),Mitarbeiter!$D15),TODAY()),Einstellungen!$F$13:$F$67)))*N(Mitarbeiter!$E15)/IF(Einstellungen!$C$11="7 Tage",7,5),N('Ist-Stunden'!BB15)+(N(Krankheitstage!CY15)+N(Krankheitstage!DK15))*N($C15))))</f>
        <v/>
      </c>
      <c r="CG15" s="76">
        <f>IF($B15="",0,IF(Einstellungen!$C$10="Ja",MAX(IF(Einstellungen!$C$11="7 Tage",MAX(0,(MIN(DATE(2030,3,0),IF(Mitarbeiter!$D15="",DATE(2030,3,0),Mitarbeiter!$D15),TODAY()))-(MAX(DATE(2030,2,1),Mitarbeiter!$C15))+1),MAX(0,NETWORKDAYS(MAX(DATE(2030,2,1),Mitarbeiter!$C15),MIN(DATE(2030,3,0),IF(Mitarbeiter!$D15="",DATE(2030,3,0),Mitarbeiter!$D15),TODAY()),Einstellungen!$F$13:$F$67)))*N(Mitarbeiter!$E15)/IF(Einstellungen!$C$11="7 Tage",7,5),N('Ist-Stunden'!BC15)),MAX(IF(Einstellungen!$C$11="7 Tage",MAX(0,(MIN(DATE(2030,3,0),IF(Mitarbeiter!$D15="",DATE(2030,3,0),Mitarbeiter!$D15),TODAY()))-(MAX(DATE(2030,2,1),Mitarbeiter!$C15))+1),MAX(0,NETWORKDAYS(MAX(DATE(2030,2,1),Mitarbeiter!$C15),MIN(DATE(2030,3,0),IF(Mitarbeiter!$D15="",DATE(2030,3,0),Mitarbeiter!$D15),TODAY()),Einstellungen!$F$13:$F$67)))*N(Mitarbeiter!$E15)/IF(Einstellungen!$C$11="7 Tage",7,5),N('Ist-Stunden'!BC15)+(N(Krankheitstage!CZ15)+N(Krankheitstage!DL15))*N($C15))))</f>
        <v/>
      </c>
      <c r="CH15" s="76">
        <f>IF($B15="",0,IF(Einstellungen!$C$10="Ja",MAX(IF(Einstellungen!$C$11="7 Tage",MAX(0,(MIN(DATE(2030,4,0),IF(Mitarbeiter!$D15="",DATE(2030,4,0),Mitarbeiter!$D15),TODAY()))-(MAX(DATE(2030,3,1),Mitarbeiter!$C15))+1),MAX(0,NETWORKDAYS(MAX(DATE(2030,3,1),Mitarbeiter!$C15),MIN(DATE(2030,4,0),IF(Mitarbeiter!$D15="",DATE(2030,4,0),Mitarbeiter!$D15),TODAY()),Einstellungen!$F$13:$F$67)))*N(Mitarbeiter!$E15)/IF(Einstellungen!$C$11="7 Tage",7,5),N('Ist-Stunden'!BD15)),MAX(IF(Einstellungen!$C$11="7 Tage",MAX(0,(MIN(DATE(2030,4,0),IF(Mitarbeiter!$D15="",DATE(2030,4,0),Mitarbeiter!$D15),TODAY()))-(MAX(DATE(2030,3,1),Mitarbeiter!$C15))+1),MAX(0,NETWORKDAYS(MAX(DATE(2030,3,1),Mitarbeiter!$C15),MIN(DATE(2030,4,0),IF(Mitarbeiter!$D15="",DATE(2030,4,0),Mitarbeiter!$D15),TODAY()),Einstellungen!$F$13:$F$67)))*N(Mitarbeiter!$E15)/IF(Einstellungen!$C$11="7 Tage",7,5),N('Ist-Stunden'!BD15)+(N(Krankheitstage!DA15)+N(Krankheitstage!DM15))*N($C15))))</f>
        <v/>
      </c>
      <c r="CI15" s="76">
        <f>IF($B15="",0,IF(Einstellungen!$C$10="Ja",MAX(IF(Einstellungen!$C$11="7 Tage",MAX(0,(MIN(DATE(2030,5,0),IF(Mitarbeiter!$D15="",DATE(2030,5,0),Mitarbeiter!$D15),TODAY()))-(MAX(DATE(2030,4,1),Mitarbeiter!$C15))+1),MAX(0,NETWORKDAYS(MAX(DATE(2030,4,1),Mitarbeiter!$C15),MIN(DATE(2030,5,0),IF(Mitarbeiter!$D15="",DATE(2030,5,0),Mitarbeiter!$D15),TODAY()),Einstellungen!$F$13:$F$67)))*N(Mitarbeiter!$E15)/IF(Einstellungen!$C$11="7 Tage",7,5),N('Ist-Stunden'!BE15)),MAX(IF(Einstellungen!$C$11="7 Tage",MAX(0,(MIN(DATE(2030,5,0),IF(Mitarbeiter!$D15="",DATE(2030,5,0),Mitarbeiter!$D15),TODAY()))-(MAX(DATE(2030,4,1),Mitarbeiter!$C15))+1),MAX(0,NETWORKDAYS(MAX(DATE(2030,4,1),Mitarbeiter!$C15),MIN(DATE(2030,5,0),IF(Mitarbeiter!$D15="",DATE(2030,5,0),Mitarbeiter!$D15),TODAY()),Einstellungen!$F$13:$F$67)))*N(Mitarbeiter!$E15)/IF(Einstellungen!$C$11="7 Tage",7,5),N('Ist-Stunden'!BE15)+(N(Krankheitstage!DB15)+N(Krankheitstage!DN15))*N($C15))))</f>
        <v/>
      </c>
      <c r="CJ15" s="76">
        <f>IF($B15="",0,IF(Einstellungen!$C$10="Ja",MAX(IF(Einstellungen!$C$11="7 Tage",MAX(0,(MIN(DATE(2030,6,0),IF(Mitarbeiter!$D15="",DATE(2030,6,0),Mitarbeiter!$D15),TODAY()))-(MAX(DATE(2030,5,1),Mitarbeiter!$C15))+1),MAX(0,NETWORKDAYS(MAX(DATE(2030,5,1),Mitarbeiter!$C15),MIN(DATE(2030,6,0),IF(Mitarbeiter!$D15="",DATE(2030,6,0),Mitarbeiter!$D15),TODAY()),Einstellungen!$F$13:$F$67)))*N(Mitarbeiter!$E15)/IF(Einstellungen!$C$11="7 Tage",7,5),N('Ist-Stunden'!BF15)),MAX(IF(Einstellungen!$C$11="7 Tage",MAX(0,(MIN(DATE(2030,6,0),IF(Mitarbeiter!$D15="",DATE(2030,6,0),Mitarbeiter!$D15),TODAY()))-(MAX(DATE(2030,5,1),Mitarbeiter!$C15))+1),MAX(0,NETWORKDAYS(MAX(DATE(2030,5,1),Mitarbeiter!$C15),MIN(DATE(2030,6,0),IF(Mitarbeiter!$D15="",DATE(2030,6,0),Mitarbeiter!$D15),TODAY()),Einstellungen!$F$13:$F$67)))*N(Mitarbeiter!$E15)/IF(Einstellungen!$C$11="7 Tage",7,5),N('Ist-Stunden'!BF15)+(N(Krankheitstage!DC15)+N(Krankheitstage!DO15))*N($C15))))</f>
        <v/>
      </c>
      <c r="CK15" s="76">
        <f>IF($B15="",0,IF(Einstellungen!$C$10="Ja",MAX(IF(Einstellungen!$C$11="7 Tage",MAX(0,(MIN(DATE(2030,7,0),IF(Mitarbeiter!$D15="",DATE(2030,7,0),Mitarbeiter!$D15),TODAY()))-(MAX(DATE(2030,6,1),Mitarbeiter!$C15))+1),MAX(0,NETWORKDAYS(MAX(DATE(2030,6,1),Mitarbeiter!$C15),MIN(DATE(2030,7,0),IF(Mitarbeiter!$D15="",DATE(2030,7,0),Mitarbeiter!$D15),TODAY()),Einstellungen!$F$13:$F$67)))*N(Mitarbeiter!$E15)/IF(Einstellungen!$C$11="7 Tage",7,5),N('Ist-Stunden'!BG15)),MAX(IF(Einstellungen!$C$11="7 Tage",MAX(0,(MIN(DATE(2030,7,0),IF(Mitarbeiter!$D15="",DATE(2030,7,0),Mitarbeiter!$D15),TODAY()))-(MAX(DATE(2030,6,1),Mitarbeiter!$C15))+1),MAX(0,NETWORKDAYS(MAX(DATE(2030,6,1),Mitarbeiter!$C15),MIN(DATE(2030,7,0),IF(Mitarbeiter!$D15="",DATE(2030,7,0),Mitarbeiter!$D15),TODAY()),Einstellungen!$F$13:$F$67)))*N(Mitarbeiter!$E15)/IF(Einstellungen!$C$11="7 Tage",7,5),N('Ist-Stunden'!BG15)+(N(Krankheitstage!DD15)+N(Krankheitstage!DP15))*N($C15))))</f>
        <v/>
      </c>
      <c r="CL15" s="76">
        <f>IF($B15="",0,IF(Einstellungen!$C$10="Ja",MAX(IF(Einstellungen!$C$11="7 Tage",MAX(0,(MIN(DATE(2030,8,0),IF(Mitarbeiter!$D15="",DATE(2030,8,0),Mitarbeiter!$D15),TODAY()))-(MAX(DATE(2030,7,1),Mitarbeiter!$C15))+1),MAX(0,NETWORKDAYS(MAX(DATE(2030,7,1),Mitarbeiter!$C15),MIN(DATE(2030,8,0),IF(Mitarbeiter!$D15="",DATE(2030,8,0),Mitarbeiter!$D15),TODAY()),Einstellungen!$F$13:$F$67)))*N(Mitarbeiter!$E15)/IF(Einstellungen!$C$11="7 Tage",7,5),N('Ist-Stunden'!BH15)),MAX(IF(Einstellungen!$C$11="7 Tage",MAX(0,(MIN(DATE(2030,8,0),IF(Mitarbeiter!$D15="",DATE(2030,8,0),Mitarbeiter!$D15),TODAY()))-(MAX(DATE(2030,7,1),Mitarbeiter!$C15))+1),MAX(0,NETWORKDAYS(MAX(DATE(2030,7,1),Mitarbeiter!$C15),MIN(DATE(2030,8,0),IF(Mitarbeiter!$D15="",DATE(2030,8,0),Mitarbeiter!$D15),TODAY()),Einstellungen!$F$13:$F$67)))*N(Mitarbeiter!$E15)/IF(Einstellungen!$C$11="7 Tage",7,5),N('Ist-Stunden'!BH15)+(N(Krankheitstage!DE15)+N(Krankheitstage!DQ15))*N($C15))))</f>
        <v/>
      </c>
      <c r="CM15" s="76">
        <f>IF($B15="",0,IF(Einstellungen!$C$10="Ja",MAX(IF(Einstellungen!$C$11="7 Tage",MAX(0,(MIN(DATE(2030,9,0),IF(Mitarbeiter!$D15="",DATE(2030,9,0),Mitarbeiter!$D15),TODAY()))-(MAX(DATE(2030,8,1),Mitarbeiter!$C15))+1),MAX(0,NETWORKDAYS(MAX(DATE(2030,8,1),Mitarbeiter!$C15),MIN(DATE(2030,9,0),IF(Mitarbeiter!$D15="",DATE(2030,9,0),Mitarbeiter!$D15),TODAY()),Einstellungen!$F$13:$F$67)))*N(Mitarbeiter!$E15)/IF(Einstellungen!$C$11="7 Tage",7,5),N('Ist-Stunden'!BI15)),MAX(IF(Einstellungen!$C$11="7 Tage",MAX(0,(MIN(DATE(2030,9,0),IF(Mitarbeiter!$D15="",DATE(2030,9,0),Mitarbeiter!$D15),TODAY()))-(MAX(DATE(2030,8,1),Mitarbeiter!$C15))+1),MAX(0,NETWORKDAYS(MAX(DATE(2030,8,1),Mitarbeiter!$C15),MIN(DATE(2030,9,0),IF(Mitarbeiter!$D15="",DATE(2030,9,0),Mitarbeiter!$D15),TODAY()),Einstellungen!$F$13:$F$67)))*N(Mitarbeiter!$E15)/IF(Einstellungen!$C$11="7 Tage",7,5),N('Ist-Stunden'!BI15)+(N(Krankheitstage!DF15)+N(Krankheitstage!DR15))*N($C15))))</f>
        <v/>
      </c>
      <c r="CN15" s="76">
        <f>IF($B15="",0,IF(Einstellungen!$C$10="Ja",MAX(IF(Einstellungen!$C$11="7 Tage",MAX(0,(MIN(DATE(2030,10,0),IF(Mitarbeiter!$D15="",DATE(2030,10,0),Mitarbeiter!$D15),TODAY()))-(MAX(DATE(2030,9,1),Mitarbeiter!$C15))+1),MAX(0,NETWORKDAYS(MAX(DATE(2030,9,1),Mitarbeiter!$C15),MIN(DATE(2030,10,0),IF(Mitarbeiter!$D15="",DATE(2030,10,0),Mitarbeiter!$D15),TODAY()),Einstellungen!$F$13:$F$67)))*N(Mitarbeiter!$E15)/IF(Einstellungen!$C$11="7 Tage",7,5),N('Ist-Stunden'!BJ15)),MAX(IF(Einstellungen!$C$11="7 Tage",MAX(0,(MIN(DATE(2030,10,0),IF(Mitarbeiter!$D15="",DATE(2030,10,0),Mitarbeiter!$D15),TODAY()))-(MAX(DATE(2030,9,1),Mitarbeiter!$C15))+1),MAX(0,NETWORKDAYS(MAX(DATE(2030,9,1),Mitarbeiter!$C15),MIN(DATE(2030,10,0),IF(Mitarbeiter!$D15="",DATE(2030,10,0),Mitarbeiter!$D15),TODAY()),Einstellungen!$F$13:$F$67)))*N(Mitarbeiter!$E15)/IF(Einstellungen!$C$11="7 Tage",7,5),N('Ist-Stunden'!BJ15)+(N(Krankheitstage!DG15)+N(Krankheitstage!DS15))*N($C15))))</f>
        <v/>
      </c>
      <c r="CO15" s="76">
        <f>IF($B15="",0,IF(Einstellungen!$C$10="Ja",MAX(IF(Einstellungen!$C$11="7 Tage",MAX(0,(MIN(DATE(2030,11,0),IF(Mitarbeiter!$D15="",DATE(2030,11,0),Mitarbeiter!$D15),TODAY()))-(MAX(DATE(2030,10,1),Mitarbeiter!$C15))+1),MAX(0,NETWORKDAYS(MAX(DATE(2030,10,1),Mitarbeiter!$C15),MIN(DATE(2030,11,0),IF(Mitarbeiter!$D15="",DATE(2030,11,0),Mitarbeiter!$D15),TODAY()),Einstellungen!$F$13:$F$67)))*N(Mitarbeiter!$E15)/IF(Einstellungen!$C$11="7 Tage",7,5),N('Ist-Stunden'!BK15)),MAX(IF(Einstellungen!$C$11="7 Tage",MAX(0,(MIN(DATE(2030,11,0),IF(Mitarbeiter!$D15="",DATE(2030,11,0),Mitarbeiter!$D15),TODAY()))-(MAX(DATE(2030,10,1),Mitarbeiter!$C15))+1),MAX(0,NETWORKDAYS(MAX(DATE(2030,10,1),Mitarbeiter!$C15),MIN(DATE(2030,11,0),IF(Mitarbeiter!$D15="",DATE(2030,11,0),Mitarbeiter!$D15),TODAY()),Einstellungen!$F$13:$F$67)))*N(Mitarbeiter!$E15)/IF(Einstellungen!$C$11="7 Tage",7,5),N('Ist-Stunden'!BK15)+(N(Krankheitstage!DH15)+N(Krankheitstage!DT15))*N($C15))))</f>
        <v/>
      </c>
      <c r="CP15" s="76">
        <f>IF($B15="",0,IF(Einstellungen!$C$10="Ja",MAX(IF(Einstellungen!$C$11="7 Tage",MAX(0,(MIN(DATE(2030,12,0),IF(Mitarbeiter!$D15="",DATE(2030,12,0),Mitarbeiter!$D15),TODAY()))-(MAX(DATE(2030,11,1),Mitarbeiter!$C15))+1),MAX(0,NETWORKDAYS(MAX(DATE(2030,11,1),Mitarbeiter!$C15),MIN(DATE(2030,12,0),IF(Mitarbeiter!$D15="",DATE(2030,12,0),Mitarbeiter!$D15),TODAY()),Einstellungen!$F$13:$F$67)))*N(Mitarbeiter!$E15)/IF(Einstellungen!$C$11="7 Tage",7,5),N('Ist-Stunden'!BL15)),MAX(IF(Einstellungen!$C$11="7 Tage",MAX(0,(MIN(DATE(2030,12,0),IF(Mitarbeiter!$D15="",DATE(2030,12,0),Mitarbeiter!$D15),TODAY()))-(MAX(DATE(2030,11,1),Mitarbeiter!$C15))+1),MAX(0,NETWORKDAYS(MAX(DATE(2030,11,1),Mitarbeiter!$C15),MIN(DATE(2030,12,0),IF(Mitarbeiter!$D15="",DATE(2030,12,0),Mitarbeiter!$D15),TODAY()),Einstellungen!$F$13:$F$67)))*N(Mitarbeiter!$E15)/IF(Einstellungen!$C$11="7 Tage",7,5),N('Ist-Stunden'!BL15)+(N(Krankheitstage!DI15)+N(Krankheitstage!DU15))*N($C15))))</f>
        <v/>
      </c>
      <c r="CQ15" s="76">
        <f>IF($B15="",0,IF(Einstellungen!$C$10="Ja",MAX(IF(Einstellungen!$C$11="7 Tage",MAX(0,(MIN(DATE(2030,13,0),IF(Mitarbeiter!$D15="",DATE(2030,13,0),Mitarbeiter!$D15),TODAY()))-(MAX(DATE(2030,12,1),Mitarbeiter!$C15))+1),MAX(0,NETWORKDAYS(MAX(DATE(2030,12,1),Mitarbeiter!$C15),MIN(DATE(2030,13,0),IF(Mitarbeiter!$D15="",DATE(2030,13,0),Mitarbeiter!$D15),TODAY()),Einstellungen!$F$13:$F$67)))*N(Mitarbeiter!$E15)/IF(Einstellungen!$C$11="7 Tage",7,5),N('Ist-Stunden'!BM15)),MAX(IF(Einstellungen!$C$11="7 Tage",MAX(0,(MIN(DATE(2030,13,0),IF(Mitarbeiter!$D15="",DATE(2030,13,0),Mitarbeiter!$D15),TODAY()))-(MAX(DATE(2030,12,1),Mitarbeiter!$C15))+1),MAX(0,NETWORKDAYS(MAX(DATE(2030,12,1),Mitarbeiter!$C15),MIN(DATE(2030,13,0),IF(Mitarbeiter!$D15="",DATE(2030,13,0),Mitarbeiter!$D15),TODAY()),Einstellungen!$F$13:$F$67)))*N(Mitarbeiter!$E15)/IF(Einstellungen!$C$11="7 Tage",7,5),N('Ist-Stunden'!BM15)+(N(Krankheitstage!DJ15)+N(Krankheitstage!DV15))*N($C15))))</f>
        <v/>
      </c>
    </row>
    <row r="16">
      <c r="A16" s="73">
        <f>IF(Mitarbeiter!B16="","",Mitarbeiter!A16)</f>
        <v/>
      </c>
      <c r="B16" s="6">
        <f>IF(Mitarbeiter!B16="","",Mitarbeiter!B16)</f>
        <v/>
      </c>
      <c r="C16" s="74">
        <f>IF(Mitarbeiter!B16="","",Mitarbeiter!F16)</f>
        <v/>
      </c>
      <c r="D16" s="75">
        <f>N(INDEX(Krankheitstage!$G16:$DV16,1,(Einstellungen!$C$3-2026)*24+1))</f>
        <v/>
      </c>
      <c r="E16" s="75">
        <f>N(INDEX(Krankheitstage!$G16:$DV16,1,(Einstellungen!$C$3-2026)*24+2))</f>
        <v/>
      </c>
      <c r="F16" s="75">
        <f>N(INDEX(Krankheitstage!$G16:$DV16,1,(Einstellungen!$C$3-2026)*24+3))</f>
        <v/>
      </c>
      <c r="G16" s="75">
        <f>N(INDEX(Krankheitstage!$G16:$DV16,1,(Einstellungen!$C$3-2026)*24+4))</f>
        <v/>
      </c>
      <c r="H16" s="75">
        <f>N(INDEX(Krankheitstage!$G16:$DV16,1,(Einstellungen!$C$3-2026)*24+5))</f>
        <v/>
      </c>
      <c r="I16" s="75">
        <f>N(INDEX(Krankheitstage!$G16:$DV16,1,(Einstellungen!$C$3-2026)*24+6))</f>
        <v/>
      </c>
      <c r="J16" s="75">
        <f>N(INDEX(Krankheitstage!$G16:$DV16,1,(Einstellungen!$C$3-2026)*24+7))</f>
        <v/>
      </c>
      <c r="K16" s="75">
        <f>N(INDEX(Krankheitstage!$G16:$DV16,1,(Einstellungen!$C$3-2026)*24+8))</f>
        <v/>
      </c>
      <c r="L16" s="75">
        <f>N(INDEX(Krankheitstage!$G16:$DV16,1,(Einstellungen!$C$3-2026)*24+9))</f>
        <v/>
      </c>
      <c r="M16" s="75">
        <f>N(INDEX(Krankheitstage!$G16:$DV16,1,(Einstellungen!$C$3-2026)*24+10))</f>
        <v/>
      </c>
      <c r="N16" s="75">
        <f>N(INDEX(Krankheitstage!$G16:$DV16,1,(Einstellungen!$C$3-2026)*24+11))</f>
        <v/>
      </c>
      <c r="O16" s="75">
        <f>N(INDEX(Krankheitstage!$G16:$DV16,1,(Einstellungen!$C$3-2026)*24+12))</f>
        <v/>
      </c>
      <c r="P16" s="75">
        <f>IF($B16="","",SUM(D16:O16))</f>
        <v/>
      </c>
      <c r="Q16" s="75">
        <f>N(INDEX(Krankheitstage!$G16:$DV16,1,(Einstellungen!$C$3-2026)*24+13))</f>
        <v/>
      </c>
      <c r="R16" s="75">
        <f>N(INDEX(Krankheitstage!$G16:$DV16,1,(Einstellungen!$C$3-2026)*24+14))</f>
        <v/>
      </c>
      <c r="S16" s="75">
        <f>N(INDEX(Krankheitstage!$G16:$DV16,1,(Einstellungen!$C$3-2026)*24+15))</f>
        <v/>
      </c>
      <c r="T16" s="75">
        <f>N(INDEX(Krankheitstage!$G16:$DV16,1,(Einstellungen!$C$3-2026)*24+16))</f>
        <v/>
      </c>
      <c r="U16" s="75">
        <f>N(INDEX(Krankheitstage!$G16:$DV16,1,(Einstellungen!$C$3-2026)*24+17))</f>
        <v/>
      </c>
      <c r="V16" s="75">
        <f>N(INDEX(Krankheitstage!$G16:$DV16,1,(Einstellungen!$C$3-2026)*24+18))</f>
        <v/>
      </c>
      <c r="W16" s="75">
        <f>N(INDEX(Krankheitstage!$G16:$DV16,1,(Einstellungen!$C$3-2026)*24+19))</f>
        <v/>
      </c>
      <c r="X16" s="75">
        <f>N(INDEX(Krankheitstage!$G16:$DV16,1,(Einstellungen!$C$3-2026)*24+20))</f>
        <v/>
      </c>
      <c r="Y16" s="75">
        <f>N(INDEX(Krankheitstage!$G16:$DV16,1,(Einstellungen!$C$3-2026)*24+21))</f>
        <v/>
      </c>
      <c r="Z16" s="75">
        <f>N(INDEX(Krankheitstage!$G16:$DV16,1,(Einstellungen!$C$3-2026)*24+22))</f>
        <v/>
      </c>
      <c r="AA16" s="75">
        <f>N(INDEX(Krankheitstage!$G16:$DV16,1,(Einstellungen!$C$3-2026)*24+23))</f>
        <v/>
      </c>
      <c r="AB16" s="75">
        <f>N(INDEX(Krankheitstage!$G16:$DV16,1,(Einstellungen!$C$3-2026)*24+24))</f>
        <v/>
      </c>
      <c r="AC16" s="75">
        <f>IF($B16="","",SUM(Q16:AB16))</f>
        <v/>
      </c>
      <c r="AD16" s="75">
        <f>IF($B16="","",SUM(P16,AC16))</f>
        <v/>
      </c>
      <c r="AE16" s="76">
        <f>IF($B16="","",AD16*N(C16))</f>
        <v/>
      </c>
      <c r="AF16" s="75">
        <f>IF($B16="","",Krankheitstage!E16)</f>
        <v/>
      </c>
      <c r="AG16" s="76">
        <f>IF($B16="","",AF16*N(C16))</f>
        <v/>
      </c>
      <c r="AH16" s="76">
        <f>IF($B16="","",INDEX($AJ16:$CQ16,1,(Einstellungen!$C$3-2026)*12+1)+INDEX($AJ16:$CQ16,1,(Einstellungen!$C$3-2026)*12+2)+INDEX($AJ16:$CQ16,1,(Einstellungen!$C$3-2026)*12+3)+INDEX($AJ16:$CQ16,1,(Einstellungen!$C$3-2026)*12+4)+INDEX($AJ16:$CQ16,1,(Einstellungen!$C$3-2026)*12+5)+INDEX($AJ16:$CQ16,1,(Einstellungen!$C$3-2026)*12+6)+INDEX($AJ16:$CQ16,1,(Einstellungen!$C$3-2026)*12+7)+INDEX($AJ16:$CQ16,1,(Einstellungen!$C$3-2026)*12+8)+INDEX($AJ16:$CQ16,1,(Einstellungen!$C$3-2026)*12+9)+INDEX($AJ16:$CQ16,1,(Einstellungen!$C$3-2026)*12+10)+INDEX($AJ16:$CQ16,1,(Einstellungen!$C$3-2026)*12+11)+INDEX($AJ16:$CQ16,1,(Einstellungen!$C$3-2026)*12+12))</f>
        <v/>
      </c>
      <c r="AI16" s="76">
        <f>IF($B16="","",SUM($AJ16:$CQ16))</f>
        <v/>
      </c>
      <c r="AJ16" s="76">
        <f>IF($B16="",0,IF(Einstellungen!$C$10="Ja",MAX(IF(Einstellungen!$C$11="7 Tage",MAX(0,(MIN(DATE(2026,2,0),IF(Mitarbeiter!$D16="",DATE(2026,2,0),Mitarbeiter!$D16),TODAY()))-(MAX(DATE(2026,1,1),Mitarbeiter!$C16))+1),MAX(0,NETWORKDAYS(MAX(DATE(2026,1,1),Mitarbeiter!$C16),MIN(DATE(2026,2,0),IF(Mitarbeiter!$D16="",DATE(2026,2,0),Mitarbeiter!$D16),TODAY()),Einstellungen!$F$13:$F$67)))*N(Mitarbeiter!$E16)/IF(Einstellungen!$C$11="7 Tage",7,5),N('Ist-Stunden'!F16)),MAX(IF(Einstellungen!$C$11="7 Tage",MAX(0,(MIN(DATE(2026,2,0),IF(Mitarbeiter!$D16="",DATE(2026,2,0),Mitarbeiter!$D16),TODAY()))-(MAX(DATE(2026,1,1),Mitarbeiter!$C16))+1),MAX(0,NETWORKDAYS(MAX(DATE(2026,1,1),Mitarbeiter!$C16),MIN(DATE(2026,2,0),IF(Mitarbeiter!$D16="",DATE(2026,2,0),Mitarbeiter!$D16),TODAY()),Einstellungen!$F$13:$F$67)))*N(Mitarbeiter!$E16)/IF(Einstellungen!$C$11="7 Tage",7,5),N('Ist-Stunden'!F16)+(N(Krankheitstage!G16)+N(Krankheitstage!S16))*N($C16))))</f>
        <v/>
      </c>
      <c r="AK16" s="76">
        <f>IF($B16="",0,IF(Einstellungen!$C$10="Ja",MAX(IF(Einstellungen!$C$11="7 Tage",MAX(0,(MIN(DATE(2026,3,0),IF(Mitarbeiter!$D16="",DATE(2026,3,0),Mitarbeiter!$D16),TODAY()))-(MAX(DATE(2026,2,1),Mitarbeiter!$C16))+1),MAX(0,NETWORKDAYS(MAX(DATE(2026,2,1),Mitarbeiter!$C16),MIN(DATE(2026,3,0),IF(Mitarbeiter!$D16="",DATE(2026,3,0),Mitarbeiter!$D16),TODAY()),Einstellungen!$F$13:$F$67)))*N(Mitarbeiter!$E16)/IF(Einstellungen!$C$11="7 Tage",7,5),N('Ist-Stunden'!G16)),MAX(IF(Einstellungen!$C$11="7 Tage",MAX(0,(MIN(DATE(2026,3,0),IF(Mitarbeiter!$D16="",DATE(2026,3,0),Mitarbeiter!$D16),TODAY()))-(MAX(DATE(2026,2,1),Mitarbeiter!$C16))+1),MAX(0,NETWORKDAYS(MAX(DATE(2026,2,1),Mitarbeiter!$C16),MIN(DATE(2026,3,0),IF(Mitarbeiter!$D16="",DATE(2026,3,0),Mitarbeiter!$D16),TODAY()),Einstellungen!$F$13:$F$67)))*N(Mitarbeiter!$E16)/IF(Einstellungen!$C$11="7 Tage",7,5),N('Ist-Stunden'!G16)+(N(Krankheitstage!H16)+N(Krankheitstage!T16))*N($C16))))</f>
        <v/>
      </c>
      <c r="AL16" s="76">
        <f>IF($B16="",0,IF(Einstellungen!$C$10="Ja",MAX(IF(Einstellungen!$C$11="7 Tage",MAX(0,(MIN(DATE(2026,4,0),IF(Mitarbeiter!$D16="",DATE(2026,4,0),Mitarbeiter!$D16),TODAY()))-(MAX(DATE(2026,3,1),Mitarbeiter!$C16))+1),MAX(0,NETWORKDAYS(MAX(DATE(2026,3,1),Mitarbeiter!$C16),MIN(DATE(2026,4,0),IF(Mitarbeiter!$D16="",DATE(2026,4,0),Mitarbeiter!$D16),TODAY()),Einstellungen!$F$13:$F$67)))*N(Mitarbeiter!$E16)/IF(Einstellungen!$C$11="7 Tage",7,5),N('Ist-Stunden'!H16)),MAX(IF(Einstellungen!$C$11="7 Tage",MAX(0,(MIN(DATE(2026,4,0),IF(Mitarbeiter!$D16="",DATE(2026,4,0),Mitarbeiter!$D16),TODAY()))-(MAX(DATE(2026,3,1),Mitarbeiter!$C16))+1),MAX(0,NETWORKDAYS(MAX(DATE(2026,3,1),Mitarbeiter!$C16),MIN(DATE(2026,4,0),IF(Mitarbeiter!$D16="",DATE(2026,4,0),Mitarbeiter!$D16),TODAY()),Einstellungen!$F$13:$F$67)))*N(Mitarbeiter!$E16)/IF(Einstellungen!$C$11="7 Tage",7,5),N('Ist-Stunden'!H16)+(N(Krankheitstage!I16)+N(Krankheitstage!U16))*N($C16))))</f>
        <v/>
      </c>
      <c r="AM16" s="76">
        <f>IF($B16="",0,IF(Einstellungen!$C$10="Ja",MAX(IF(Einstellungen!$C$11="7 Tage",MAX(0,(MIN(DATE(2026,5,0),IF(Mitarbeiter!$D16="",DATE(2026,5,0),Mitarbeiter!$D16),TODAY()))-(MAX(DATE(2026,4,1),Mitarbeiter!$C16))+1),MAX(0,NETWORKDAYS(MAX(DATE(2026,4,1),Mitarbeiter!$C16),MIN(DATE(2026,5,0),IF(Mitarbeiter!$D16="",DATE(2026,5,0),Mitarbeiter!$D16),TODAY()),Einstellungen!$F$13:$F$67)))*N(Mitarbeiter!$E16)/IF(Einstellungen!$C$11="7 Tage",7,5),N('Ist-Stunden'!I16)),MAX(IF(Einstellungen!$C$11="7 Tage",MAX(0,(MIN(DATE(2026,5,0),IF(Mitarbeiter!$D16="",DATE(2026,5,0),Mitarbeiter!$D16),TODAY()))-(MAX(DATE(2026,4,1),Mitarbeiter!$C16))+1),MAX(0,NETWORKDAYS(MAX(DATE(2026,4,1),Mitarbeiter!$C16),MIN(DATE(2026,5,0),IF(Mitarbeiter!$D16="",DATE(2026,5,0),Mitarbeiter!$D16),TODAY()),Einstellungen!$F$13:$F$67)))*N(Mitarbeiter!$E16)/IF(Einstellungen!$C$11="7 Tage",7,5),N('Ist-Stunden'!I16)+(N(Krankheitstage!J16)+N(Krankheitstage!V16))*N($C16))))</f>
        <v/>
      </c>
      <c r="AN16" s="76">
        <f>IF($B16="",0,IF(Einstellungen!$C$10="Ja",MAX(IF(Einstellungen!$C$11="7 Tage",MAX(0,(MIN(DATE(2026,6,0),IF(Mitarbeiter!$D16="",DATE(2026,6,0),Mitarbeiter!$D16),TODAY()))-(MAX(DATE(2026,5,1),Mitarbeiter!$C16))+1),MAX(0,NETWORKDAYS(MAX(DATE(2026,5,1),Mitarbeiter!$C16),MIN(DATE(2026,6,0),IF(Mitarbeiter!$D16="",DATE(2026,6,0),Mitarbeiter!$D16),TODAY()),Einstellungen!$F$13:$F$67)))*N(Mitarbeiter!$E16)/IF(Einstellungen!$C$11="7 Tage",7,5),N('Ist-Stunden'!J16)),MAX(IF(Einstellungen!$C$11="7 Tage",MAX(0,(MIN(DATE(2026,6,0),IF(Mitarbeiter!$D16="",DATE(2026,6,0),Mitarbeiter!$D16),TODAY()))-(MAX(DATE(2026,5,1),Mitarbeiter!$C16))+1),MAX(0,NETWORKDAYS(MAX(DATE(2026,5,1),Mitarbeiter!$C16),MIN(DATE(2026,6,0),IF(Mitarbeiter!$D16="",DATE(2026,6,0),Mitarbeiter!$D16),TODAY()),Einstellungen!$F$13:$F$67)))*N(Mitarbeiter!$E16)/IF(Einstellungen!$C$11="7 Tage",7,5),N('Ist-Stunden'!J16)+(N(Krankheitstage!K16)+N(Krankheitstage!W16))*N($C16))))</f>
        <v/>
      </c>
      <c r="AO16" s="76">
        <f>IF($B16="",0,IF(Einstellungen!$C$10="Ja",MAX(IF(Einstellungen!$C$11="7 Tage",MAX(0,(MIN(DATE(2026,7,0),IF(Mitarbeiter!$D16="",DATE(2026,7,0),Mitarbeiter!$D16),TODAY()))-(MAX(DATE(2026,6,1),Mitarbeiter!$C16))+1),MAX(0,NETWORKDAYS(MAX(DATE(2026,6,1),Mitarbeiter!$C16),MIN(DATE(2026,7,0),IF(Mitarbeiter!$D16="",DATE(2026,7,0),Mitarbeiter!$D16),TODAY()),Einstellungen!$F$13:$F$67)))*N(Mitarbeiter!$E16)/IF(Einstellungen!$C$11="7 Tage",7,5),N('Ist-Stunden'!K16)),MAX(IF(Einstellungen!$C$11="7 Tage",MAX(0,(MIN(DATE(2026,7,0),IF(Mitarbeiter!$D16="",DATE(2026,7,0),Mitarbeiter!$D16),TODAY()))-(MAX(DATE(2026,6,1),Mitarbeiter!$C16))+1),MAX(0,NETWORKDAYS(MAX(DATE(2026,6,1),Mitarbeiter!$C16),MIN(DATE(2026,7,0),IF(Mitarbeiter!$D16="",DATE(2026,7,0),Mitarbeiter!$D16),TODAY()),Einstellungen!$F$13:$F$67)))*N(Mitarbeiter!$E16)/IF(Einstellungen!$C$11="7 Tage",7,5),N('Ist-Stunden'!K16)+(N(Krankheitstage!L16)+N(Krankheitstage!X16))*N($C16))))</f>
        <v/>
      </c>
      <c r="AP16" s="76">
        <f>IF($B16="",0,IF(Einstellungen!$C$10="Ja",MAX(IF(Einstellungen!$C$11="7 Tage",MAX(0,(MIN(DATE(2026,8,0),IF(Mitarbeiter!$D16="",DATE(2026,8,0),Mitarbeiter!$D16),TODAY()))-(MAX(DATE(2026,7,1),Mitarbeiter!$C16))+1),MAX(0,NETWORKDAYS(MAX(DATE(2026,7,1),Mitarbeiter!$C16),MIN(DATE(2026,8,0),IF(Mitarbeiter!$D16="",DATE(2026,8,0),Mitarbeiter!$D16),TODAY()),Einstellungen!$F$13:$F$67)))*N(Mitarbeiter!$E16)/IF(Einstellungen!$C$11="7 Tage",7,5),N('Ist-Stunden'!L16)),MAX(IF(Einstellungen!$C$11="7 Tage",MAX(0,(MIN(DATE(2026,8,0),IF(Mitarbeiter!$D16="",DATE(2026,8,0),Mitarbeiter!$D16),TODAY()))-(MAX(DATE(2026,7,1),Mitarbeiter!$C16))+1),MAX(0,NETWORKDAYS(MAX(DATE(2026,7,1),Mitarbeiter!$C16),MIN(DATE(2026,8,0),IF(Mitarbeiter!$D16="",DATE(2026,8,0),Mitarbeiter!$D16),TODAY()),Einstellungen!$F$13:$F$67)))*N(Mitarbeiter!$E16)/IF(Einstellungen!$C$11="7 Tage",7,5),N('Ist-Stunden'!L16)+(N(Krankheitstage!M16)+N(Krankheitstage!Y16))*N($C16))))</f>
        <v/>
      </c>
      <c r="AQ16" s="76">
        <f>IF($B16="",0,IF(Einstellungen!$C$10="Ja",MAX(IF(Einstellungen!$C$11="7 Tage",MAX(0,(MIN(DATE(2026,9,0),IF(Mitarbeiter!$D16="",DATE(2026,9,0),Mitarbeiter!$D16),TODAY()))-(MAX(DATE(2026,8,1),Mitarbeiter!$C16))+1),MAX(0,NETWORKDAYS(MAX(DATE(2026,8,1),Mitarbeiter!$C16),MIN(DATE(2026,9,0),IF(Mitarbeiter!$D16="",DATE(2026,9,0),Mitarbeiter!$D16),TODAY()),Einstellungen!$F$13:$F$67)))*N(Mitarbeiter!$E16)/IF(Einstellungen!$C$11="7 Tage",7,5),N('Ist-Stunden'!M16)),MAX(IF(Einstellungen!$C$11="7 Tage",MAX(0,(MIN(DATE(2026,9,0),IF(Mitarbeiter!$D16="",DATE(2026,9,0),Mitarbeiter!$D16),TODAY()))-(MAX(DATE(2026,8,1),Mitarbeiter!$C16))+1),MAX(0,NETWORKDAYS(MAX(DATE(2026,8,1),Mitarbeiter!$C16),MIN(DATE(2026,9,0),IF(Mitarbeiter!$D16="",DATE(2026,9,0),Mitarbeiter!$D16),TODAY()),Einstellungen!$F$13:$F$67)))*N(Mitarbeiter!$E16)/IF(Einstellungen!$C$11="7 Tage",7,5),N('Ist-Stunden'!M16)+(N(Krankheitstage!N16)+N(Krankheitstage!Z16))*N($C16))))</f>
        <v/>
      </c>
      <c r="AR16" s="76">
        <f>IF($B16="",0,IF(Einstellungen!$C$10="Ja",MAX(IF(Einstellungen!$C$11="7 Tage",MAX(0,(MIN(DATE(2026,10,0),IF(Mitarbeiter!$D16="",DATE(2026,10,0),Mitarbeiter!$D16),TODAY()))-(MAX(DATE(2026,9,1),Mitarbeiter!$C16))+1),MAX(0,NETWORKDAYS(MAX(DATE(2026,9,1),Mitarbeiter!$C16),MIN(DATE(2026,10,0),IF(Mitarbeiter!$D16="",DATE(2026,10,0),Mitarbeiter!$D16),TODAY()),Einstellungen!$F$13:$F$67)))*N(Mitarbeiter!$E16)/IF(Einstellungen!$C$11="7 Tage",7,5),N('Ist-Stunden'!N16)),MAX(IF(Einstellungen!$C$11="7 Tage",MAX(0,(MIN(DATE(2026,10,0),IF(Mitarbeiter!$D16="",DATE(2026,10,0),Mitarbeiter!$D16),TODAY()))-(MAX(DATE(2026,9,1),Mitarbeiter!$C16))+1),MAX(0,NETWORKDAYS(MAX(DATE(2026,9,1),Mitarbeiter!$C16),MIN(DATE(2026,10,0),IF(Mitarbeiter!$D16="",DATE(2026,10,0),Mitarbeiter!$D16),TODAY()),Einstellungen!$F$13:$F$67)))*N(Mitarbeiter!$E16)/IF(Einstellungen!$C$11="7 Tage",7,5),N('Ist-Stunden'!N16)+(N(Krankheitstage!O16)+N(Krankheitstage!AA16))*N($C16))))</f>
        <v/>
      </c>
      <c r="AS16" s="76">
        <f>IF($B16="",0,IF(Einstellungen!$C$10="Ja",MAX(IF(Einstellungen!$C$11="7 Tage",MAX(0,(MIN(DATE(2026,11,0),IF(Mitarbeiter!$D16="",DATE(2026,11,0),Mitarbeiter!$D16),TODAY()))-(MAX(DATE(2026,10,1),Mitarbeiter!$C16))+1),MAX(0,NETWORKDAYS(MAX(DATE(2026,10,1),Mitarbeiter!$C16),MIN(DATE(2026,11,0),IF(Mitarbeiter!$D16="",DATE(2026,11,0),Mitarbeiter!$D16),TODAY()),Einstellungen!$F$13:$F$67)))*N(Mitarbeiter!$E16)/IF(Einstellungen!$C$11="7 Tage",7,5),N('Ist-Stunden'!O16)),MAX(IF(Einstellungen!$C$11="7 Tage",MAX(0,(MIN(DATE(2026,11,0),IF(Mitarbeiter!$D16="",DATE(2026,11,0),Mitarbeiter!$D16),TODAY()))-(MAX(DATE(2026,10,1),Mitarbeiter!$C16))+1),MAX(0,NETWORKDAYS(MAX(DATE(2026,10,1),Mitarbeiter!$C16),MIN(DATE(2026,11,0),IF(Mitarbeiter!$D16="",DATE(2026,11,0),Mitarbeiter!$D16),TODAY()),Einstellungen!$F$13:$F$67)))*N(Mitarbeiter!$E16)/IF(Einstellungen!$C$11="7 Tage",7,5),N('Ist-Stunden'!O16)+(N(Krankheitstage!P16)+N(Krankheitstage!AB16))*N($C16))))</f>
        <v/>
      </c>
      <c r="AT16" s="76">
        <f>IF($B16="",0,IF(Einstellungen!$C$10="Ja",MAX(IF(Einstellungen!$C$11="7 Tage",MAX(0,(MIN(DATE(2026,12,0),IF(Mitarbeiter!$D16="",DATE(2026,12,0),Mitarbeiter!$D16),TODAY()))-(MAX(DATE(2026,11,1),Mitarbeiter!$C16))+1),MAX(0,NETWORKDAYS(MAX(DATE(2026,11,1),Mitarbeiter!$C16),MIN(DATE(2026,12,0),IF(Mitarbeiter!$D16="",DATE(2026,12,0),Mitarbeiter!$D16),TODAY()),Einstellungen!$F$13:$F$67)))*N(Mitarbeiter!$E16)/IF(Einstellungen!$C$11="7 Tage",7,5),N('Ist-Stunden'!P16)),MAX(IF(Einstellungen!$C$11="7 Tage",MAX(0,(MIN(DATE(2026,12,0),IF(Mitarbeiter!$D16="",DATE(2026,12,0),Mitarbeiter!$D16),TODAY()))-(MAX(DATE(2026,11,1),Mitarbeiter!$C16))+1),MAX(0,NETWORKDAYS(MAX(DATE(2026,11,1),Mitarbeiter!$C16),MIN(DATE(2026,12,0),IF(Mitarbeiter!$D16="",DATE(2026,12,0),Mitarbeiter!$D16),TODAY()),Einstellungen!$F$13:$F$67)))*N(Mitarbeiter!$E16)/IF(Einstellungen!$C$11="7 Tage",7,5),N('Ist-Stunden'!P16)+(N(Krankheitstage!Q16)+N(Krankheitstage!AC16))*N($C16))))</f>
        <v/>
      </c>
      <c r="AU16" s="76">
        <f>IF($B16="",0,IF(Einstellungen!$C$10="Ja",MAX(IF(Einstellungen!$C$11="7 Tage",MAX(0,(MIN(DATE(2026,13,0),IF(Mitarbeiter!$D16="",DATE(2026,13,0),Mitarbeiter!$D16),TODAY()))-(MAX(DATE(2026,12,1),Mitarbeiter!$C16))+1),MAX(0,NETWORKDAYS(MAX(DATE(2026,12,1),Mitarbeiter!$C16),MIN(DATE(2026,13,0),IF(Mitarbeiter!$D16="",DATE(2026,13,0),Mitarbeiter!$D16),TODAY()),Einstellungen!$F$13:$F$67)))*N(Mitarbeiter!$E16)/IF(Einstellungen!$C$11="7 Tage",7,5),N('Ist-Stunden'!Q16)),MAX(IF(Einstellungen!$C$11="7 Tage",MAX(0,(MIN(DATE(2026,13,0),IF(Mitarbeiter!$D16="",DATE(2026,13,0),Mitarbeiter!$D16),TODAY()))-(MAX(DATE(2026,12,1),Mitarbeiter!$C16))+1),MAX(0,NETWORKDAYS(MAX(DATE(2026,12,1),Mitarbeiter!$C16),MIN(DATE(2026,13,0),IF(Mitarbeiter!$D16="",DATE(2026,13,0),Mitarbeiter!$D16),TODAY()),Einstellungen!$F$13:$F$67)))*N(Mitarbeiter!$E16)/IF(Einstellungen!$C$11="7 Tage",7,5),N('Ist-Stunden'!Q16)+(N(Krankheitstage!R16)+N(Krankheitstage!AD16))*N($C16))))</f>
        <v/>
      </c>
      <c r="AV16" s="76">
        <f>IF($B16="",0,IF(Einstellungen!$C$10="Ja",MAX(IF(Einstellungen!$C$11="7 Tage",MAX(0,(MIN(DATE(2027,2,0),IF(Mitarbeiter!$D16="",DATE(2027,2,0),Mitarbeiter!$D16),TODAY()))-(MAX(DATE(2027,1,1),Mitarbeiter!$C16))+1),MAX(0,NETWORKDAYS(MAX(DATE(2027,1,1),Mitarbeiter!$C16),MIN(DATE(2027,2,0),IF(Mitarbeiter!$D16="",DATE(2027,2,0),Mitarbeiter!$D16),TODAY()),Einstellungen!$F$13:$F$67)))*N(Mitarbeiter!$E16)/IF(Einstellungen!$C$11="7 Tage",7,5),N('Ist-Stunden'!R16)),MAX(IF(Einstellungen!$C$11="7 Tage",MAX(0,(MIN(DATE(2027,2,0),IF(Mitarbeiter!$D16="",DATE(2027,2,0),Mitarbeiter!$D16),TODAY()))-(MAX(DATE(2027,1,1),Mitarbeiter!$C16))+1),MAX(0,NETWORKDAYS(MAX(DATE(2027,1,1),Mitarbeiter!$C16),MIN(DATE(2027,2,0),IF(Mitarbeiter!$D16="",DATE(2027,2,0),Mitarbeiter!$D16),TODAY()),Einstellungen!$F$13:$F$67)))*N(Mitarbeiter!$E16)/IF(Einstellungen!$C$11="7 Tage",7,5),N('Ist-Stunden'!R16)+(N(Krankheitstage!AE16)+N(Krankheitstage!AQ16))*N($C16))))</f>
        <v/>
      </c>
      <c r="AW16" s="76">
        <f>IF($B16="",0,IF(Einstellungen!$C$10="Ja",MAX(IF(Einstellungen!$C$11="7 Tage",MAX(0,(MIN(DATE(2027,3,0),IF(Mitarbeiter!$D16="",DATE(2027,3,0),Mitarbeiter!$D16),TODAY()))-(MAX(DATE(2027,2,1),Mitarbeiter!$C16))+1),MAX(0,NETWORKDAYS(MAX(DATE(2027,2,1),Mitarbeiter!$C16),MIN(DATE(2027,3,0),IF(Mitarbeiter!$D16="",DATE(2027,3,0),Mitarbeiter!$D16),TODAY()),Einstellungen!$F$13:$F$67)))*N(Mitarbeiter!$E16)/IF(Einstellungen!$C$11="7 Tage",7,5),N('Ist-Stunden'!S16)),MAX(IF(Einstellungen!$C$11="7 Tage",MAX(0,(MIN(DATE(2027,3,0),IF(Mitarbeiter!$D16="",DATE(2027,3,0),Mitarbeiter!$D16),TODAY()))-(MAX(DATE(2027,2,1),Mitarbeiter!$C16))+1),MAX(0,NETWORKDAYS(MAX(DATE(2027,2,1),Mitarbeiter!$C16),MIN(DATE(2027,3,0),IF(Mitarbeiter!$D16="",DATE(2027,3,0),Mitarbeiter!$D16),TODAY()),Einstellungen!$F$13:$F$67)))*N(Mitarbeiter!$E16)/IF(Einstellungen!$C$11="7 Tage",7,5),N('Ist-Stunden'!S16)+(N(Krankheitstage!AF16)+N(Krankheitstage!AR16))*N($C16))))</f>
        <v/>
      </c>
      <c r="AX16" s="76">
        <f>IF($B16="",0,IF(Einstellungen!$C$10="Ja",MAX(IF(Einstellungen!$C$11="7 Tage",MAX(0,(MIN(DATE(2027,4,0),IF(Mitarbeiter!$D16="",DATE(2027,4,0),Mitarbeiter!$D16),TODAY()))-(MAX(DATE(2027,3,1),Mitarbeiter!$C16))+1),MAX(0,NETWORKDAYS(MAX(DATE(2027,3,1),Mitarbeiter!$C16),MIN(DATE(2027,4,0),IF(Mitarbeiter!$D16="",DATE(2027,4,0),Mitarbeiter!$D16),TODAY()),Einstellungen!$F$13:$F$67)))*N(Mitarbeiter!$E16)/IF(Einstellungen!$C$11="7 Tage",7,5),N('Ist-Stunden'!T16)),MAX(IF(Einstellungen!$C$11="7 Tage",MAX(0,(MIN(DATE(2027,4,0),IF(Mitarbeiter!$D16="",DATE(2027,4,0),Mitarbeiter!$D16),TODAY()))-(MAX(DATE(2027,3,1),Mitarbeiter!$C16))+1),MAX(0,NETWORKDAYS(MAX(DATE(2027,3,1),Mitarbeiter!$C16),MIN(DATE(2027,4,0),IF(Mitarbeiter!$D16="",DATE(2027,4,0),Mitarbeiter!$D16),TODAY()),Einstellungen!$F$13:$F$67)))*N(Mitarbeiter!$E16)/IF(Einstellungen!$C$11="7 Tage",7,5),N('Ist-Stunden'!T16)+(N(Krankheitstage!AG16)+N(Krankheitstage!AS16))*N($C16))))</f>
        <v/>
      </c>
      <c r="AY16" s="76">
        <f>IF($B16="",0,IF(Einstellungen!$C$10="Ja",MAX(IF(Einstellungen!$C$11="7 Tage",MAX(0,(MIN(DATE(2027,5,0),IF(Mitarbeiter!$D16="",DATE(2027,5,0),Mitarbeiter!$D16),TODAY()))-(MAX(DATE(2027,4,1),Mitarbeiter!$C16))+1),MAX(0,NETWORKDAYS(MAX(DATE(2027,4,1),Mitarbeiter!$C16),MIN(DATE(2027,5,0),IF(Mitarbeiter!$D16="",DATE(2027,5,0),Mitarbeiter!$D16),TODAY()),Einstellungen!$F$13:$F$67)))*N(Mitarbeiter!$E16)/IF(Einstellungen!$C$11="7 Tage",7,5),N('Ist-Stunden'!U16)),MAX(IF(Einstellungen!$C$11="7 Tage",MAX(0,(MIN(DATE(2027,5,0),IF(Mitarbeiter!$D16="",DATE(2027,5,0),Mitarbeiter!$D16),TODAY()))-(MAX(DATE(2027,4,1),Mitarbeiter!$C16))+1),MAX(0,NETWORKDAYS(MAX(DATE(2027,4,1),Mitarbeiter!$C16),MIN(DATE(2027,5,0),IF(Mitarbeiter!$D16="",DATE(2027,5,0),Mitarbeiter!$D16),TODAY()),Einstellungen!$F$13:$F$67)))*N(Mitarbeiter!$E16)/IF(Einstellungen!$C$11="7 Tage",7,5),N('Ist-Stunden'!U16)+(N(Krankheitstage!AH16)+N(Krankheitstage!AT16))*N($C16))))</f>
        <v/>
      </c>
      <c r="AZ16" s="76">
        <f>IF($B16="",0,IF(Einstellungen!$C$10="Ja",MAX(IF(Einstellungen!$C$11="7 Tage",MAX(0,(MIN(DATE(2027,6,0),IF(Mitarbeiter!$D16="",DATE(2027,6,0),Mitarbeiter!$D16),TODAY()))-(MAX(DATE(2027,5,1),Mitarbeiter!$C16))+1),MAX(0,NETWORKDAYS(MAX(DATE(2027,5,1),Mitarbeiter!$C16),MIN(DATE(2027,6,0),IF(Mitarbeiter!$D16="",DATE(2027,6,0),Mitarbeiter!$D16),TODAY()),Einstellungen!$F$13:$F$67)))*N(Mitarbeiter!$E16)/IF(Einstellungen!$C$11="7 Tage",7,5),N('Ist-Stunden'!V16)),MAX(IF(Einstellungen!$C$11="7 Tage",MAX(0,(MIN(DATE(2027,6,0),IF(Mitarbeiter!$D16="",DATE(2027,6,0),Mitarbeiter!$D16),TODAY()))-(MAX(DATE(2027,5,1),Mitarbeiter!$C16))+1),MAX(0,NETWORKDAYS(MAX(DATE(2027,5,1),Mitarbeiter!$C16),MIN(DATE(2027,6,0),IF(Mitarbeiter!$D16="",DATE(2027,6,0),Mitarbeiter!$D16),TODAY()),Einstellungen!$F$13:$F$67)))*N(Mitarbeiter!$E16)/IF(Einstellungen!$C$11="7 Tage",7,5),N('Ist-Stunden'!V16)+(N(Krankheitstage!AI16)+N(Krankheitstage!AU16))*N($C16))))</f>
        <v/>
      </c>
      <c r="BA16" s="76">
        <f>IF($B16="",0,IF(Einstellungen!$C$10="Ja",MAX(IF(Einstellungen!$C$11="7 Tage",MAX(0,(MIN(DATE(2027,7,0),IF(Mitarbeiter!$D16="",DATE(2027,7,0),Mitarbeiter!$D16),TODAY()))-(MAX(DATE(2027,6,1),Mitarbeiter!$C16))+1),MAX(0,NETWORKDAYS(MAX(DATE(2027,6,1),Mitarbeiter!$C16),MIN(DATE(2027,7,0),IF(Mitarbeiter!$D16="",DATE(2027,7,0),Mitarbeiter!$D16),TODAY()),Einstellungen!$F$13:$F$67)))*N(Mitarbeiter!$E16)/IF(Einstellungen!$C$11="7 Tage",7,5),N('Ist-Stunden'!W16)),MAX(IF(Einstellungen!$C$11="7 Tage",MAX(0,(MIN(DATE(2027,7,0),IF(Mitarbeiter!$D16="",DATE(2027,7,0),Mitarbeiter!$D16),TODAY()))-(MAX(DATE(2027,6,1),Mitarbeiter!$C16))+1),MAX(0,NETWORKDAYS(MAX(DATE(2027,6,1),Mitarbeiter!$C16),MIN(DATE(2027,7,0),IF(Mitarbeiter!$D16="",DATE(2027,7,0),Mitarbeiter!$D16),TODAY()),Einstellungen!$F$13:$F$67)))*N(Mitarbeiter!$E16)/IF(Einstellungen!$C$11="7 Tage",7,5),N('Ist-Stunden'!W16)+(N(Krankheitstage!AJ16)+N(Krankheitstage!AV16))*N($C16))))</f>
        <v/>
      </c>
      <c r="BB16" s="76">
        <f>IF($B16="",0,IF(Einstellungen!$C$10="Ja",MAX(IF(Einstellungen!$C$11="7 Tage",MAX(0,(MIN(DATE(2027,8,0),IF(Mitarbeiter!$D16="",DATE(2027,8,0),Mitarbeiter!$D16),TODAY()))-(MAX(DATE(2027,7,1),Mitarbeiter!$C16))+1),MAX(0,NETWORKDAYS(MAX(DATE(2027,7,1),Mitarbeiter!$C16),MIN(DATE(2027,8,0),IF(Mitarbeiter!$D16="",DATE(2027,8,0),Mitarbeiter!$D16),TODAY()),Einstellungen!$F$13:$F$67)))*N(Mitarbeiter!$E16)/IF(Einstellungen!$C$11="7 Tage",7,5),N('Ist-Stunden'!X16)),MAX(IF(Einstellungen!$C$11="7 Tage",MAX(0,(MIN(DATE(2027,8,0),IF(Mitarbeiter!$D16="",DATE(2027,8,0),Mitarbeiter!$D16),TODAY()))-(MAX(DATE(2027,7,1),Mitarbeiter!$C16))+1),MAX(0,NETWORKDAYS(MAX(DATE(2027,7,1),Mitarbeiter!$C16),MIN(DATE(2027,8,0),IF(Mitarbeiter!$D16="",DATE(2027,8,0),Mitarbeiter!$D16),TODAY()),Einstellungen!$F$13:$F$67)))*N(Mitarbeiter!$E16)/IF(Einstellungen!$C$11="7 Tage",7,5),N('Ist-Stunden'!X16)+(N(Krankheitstage!AK16)+N(Krankheitstage!AW16))*N($C16))))</f>
        <v/>
      </c>
      <c r="BC16" s="76">
        <f>IF($B16="",0,IF(Einstellungen!$C$10="Ja",MAX(IF(Einstellungen!$C$11="7 Tage",MAX(0,(MIN(DATE(2027,9,0),IF(Mitarbeiter!$D16="",DATE(2027,9,0),Mitarbeiter!$D16),TODAY()))-(MAX(DATE(2027,8,1),Mitarbeiter!$C16))+1),MAX(0,NETWORKDAYS(MAX(DATE(2027,8,1),Mitarbeiter!$C16),MIN(DATE(2027,9,0),IF(Mitarbeiter!$D16="",DATE(2027,9,0),Mitarbeiter!$D16),TODAY()),Einstellungen!$F$13:$F$67)))*N(Mitarbeiter!$E16)/IF(Einstellungen!$C$11="7 Tage",7,5),N('Ist-Stunden'!Y16)),MAX(IF(Einstellungen!$C$11="7 Tage",MAX(0,(MIN(DATE(2027,9,0),IF(Mitarbeiter!$D16="",DATE(2027,9,0),Mitarbeiter!$D16),TODAY()))-(MAX(DATE(2027,8,1),Mitarbeiter!$C16))+1),MAX(0,NETWORKDAYS(MAX(DATE(2027,8,1),Mitarbeiter!$C16),MIN(DATE(2027,9,0),IF(Mitarbeiter!$D16="",DATE(2027,9,0),Mitarbeiter!$D16),TODAY()),Einstellungen!$F$13:$F$67)))*N(Mitarbeiter!$E16)/IF(Einstellungen!$C$11="7 Tage",7,5),N('Ist-Stunden'!Y16)+(N(Krankheitstage!AL16)+N(Krankheitstage!AX16))*N($C16))))</f>
        <v/>
      </c>
      <c r="BD16" s="76">
        <f>IF($B16="",0,IF(Einstellungen!$C$10="Ja",MAX(IF(Einstellungen!$C$11="7 Tage",MAX(0,(MIN(DATE(2027,10,0),IF(Mitarbeiter!$D16="",DATE(2027,10,0),Mitarbeiter!$D16),TODAY()))-(MAX(DATE(2027,9,1),Mitarbeiter!$C16))+1),MAX(0,NETWORKDAYS(MAX(DATE(2027,9,1),Mitarbeiter!$C16),MIN(DATE(2027,10,0),IF(Mitarbeiter!$D16="",DATE(2027,10,0),Mitarbeiter!$D16),TODAY()),Einstellungen!$F$13:$F$67)))*N(Mitarbeiter!$E16)/IF(Einstellungen!$C$11="7 Tage",7,5),N('Ist-Stunden'!Z16)),MAX(IF(Einstellungen!$C$11="7 Tage",MAX(0,(MIN(DATE(2027,10,0),IF(Mitarbeiter!$D16="",DATE(2027,10,0),Mitarbeiter!$D16),TODAY()))-(MAX(DATE(2027,9,1),Mitarbeiter!$C16))+1),MAX(0,NETWORKDAYS(MAX(DATE(2027,9,1),Mitarbeiter!$C16),MIN(DATE(2027,10,0),IF(Mitarbeiter!$D16="",DATE(2027,10,0),Mitarbeiter!$D16),TODAY()),Einstellungen!$F$13:$F$67)))*N(Mitarbeiter!$E16)/IF(Einstellungen!$C$11="7 Tage",7,5),N('Ist-Stunden'!Z16)+(N(Krankheitstage!AM16)+N(Krankheitstage!AY16))*N($C16))))</f>
        <v/>
      </c>
      <c r="BE16" s="76">
        <f>IF($B16="",0,IF(Einstellungen!$C$10="Ja",MAX(IF(Einstellungen!$C$11="7 Tage",MAX(0,(MIN(DATE(2027,11,0),IF(Mitarbeiter!$D16="",DATE(2027,11,0),Mitarbeiter!$D16),TODAY()))-(MAX(DATE(2027,10,1),Mitarbeiter!$C16))+1),MAX(0,NETWORKDAYS(MAX(DATE(2027,10,1),Mitarbeiter!$C16),MIN(DATE(2027,11,0),IF(Mitarbeiter!$D16="",DATE(2027,11,0),Mitarbeiter!$D16),TODAY()),Einstellungen!$F$13:$F$67)))*N(Mitarbeiter!$E16)/IF(Einstellungen!$C$11="7 Tage",7,5),N('Ist-Stunden'!AA16)),MAX(IF(Einstellungen!$C$11="7 Tage",MAX(0,(MIN(DATE(2027,11,0),IF(Mitarbeiter!$D16="",DATE(2027,11,0),Mitarbeiter!$D16),TODAY()))-(MAX(DATE(2027,10,1),Mitarbeiter!$C16))+1),MAX(0,NETWORKDAYS(MAX(DATE(2027,10,1),Mitarbeiter!$C16),MIN(DATE(2027,11,0),IF(Mitarbeiter!$D16="",DATE(2027,11,0),Mitarbeiter!$D16),TODAY()),Einstellungen!$F$13:$F$67)))*N(Mitarbeiter!$E16)/IF(Einstellungen!$C$11="7 Tage",7,5),N('Ist-Stunden'!AA16)+(N(Krankheitstage!AN16)+N(Krankheitstage!AZ16))*N($C16))))</f>
        <v/>
      </c>
      <c r="BF16" s="76">
        <f>IF($B16="",0,IF(Einstellungen!$C$10="Ja",MAX(IF(Einstellungen!$C$11="7 Tage",MAX(0,(MIN(DATE(2027,12,0),IF(Mitarbeiter!$D16="",DATE(2027,12,0),Mitarbeiter!$D16),TODAY()))-(MAX(DATE(2027,11,1),Mitarbeiter!$C16))+1),MAX(0,NETWORKDAYS(MAX(DATE(2027,11,1),Mitarbeiter!$C16),MIN(DATE(2027,12,0),IF(Mitarbeiter!$D16="",DATE(2027,12,0),Mitarbeiter!$D16),TODAY()),Einstellungen!$F$13:$F$67)))*N(Mitarbeiter!$E16)/IF(Einstellungen!$C$11="7 Tage",7,5),N('Ist-Stunden'!AB16)),MAX(IF(Einstellungen!$C$11="7 Tage",MAX(0,(MIN(DATE(2027,12,0),IF(Mitarbeiter!$D16="",DATE(2027,12,0),Mitarbeiter!$D16),TODAY()))-(MAX(DATE(2027,11,1),Mitarbeiter!$C16))+1),MAX(0,NETWORKDAYS(MAX(DATE(2027,11,1),Mitarbeiter!$C16),MIN(DATE(2027,12,0),IF(Mitarbeiter!$D16="",DATE(2027,12,0),Mitarbeiter!$D16),TODAY()),Einstellungen!$F$13:$F$67)))*N(Mitarbeiter!$E16)/IF(Einstellungen!$C$11="7 Tage",7,5),N('Ist-Stunden'!AB16)+(N(Krankheitstage!AO16)+N(Krankheitstage!BA16))*N($C16))))</f>
        <v/>
      </c>
      <c r="BG16" s="76">
        <f>IF($B16="",0,IF(Einstellungen!$C$10="Ja",MAX(IF(Einstellungen!$C$11="7 Tage",MAX(0,(MIN(DATE(2027,13,0),IF(Mitarbeiter!$D16="",DATE(2027,13,0),Mitarbeiter!$D16),TODAY()))-(MAX(DATE(2027,12,1),Mitarbeiter!$C16))+1),MAX(0,NETWORKDAYS(MAX(DATE(2027,12,1),Mitarbeiter!$C16),MIN(DATE(2027,13,0),IF(Mitarbeiter!$D16="",DATE(2027,13,0),Mitarbeiter!$D16),TODAY()),Einstellungen!$F$13:$F$67)))*N(Mitarbeiter!$E16)/IF(Einstellungen!$C$11="7 Tage",7,5),N('Ist-Stunden'!AC16)),MAX(IF(Einstellungen!$C$11="7 Tage",MAX(0,(MIN(DATE(2027,13,0),IF(Mitarbeiter!$D16="",DATE(2027,13,0),Mitarbeiter!$D16),TODAY()))-(MAX(DATE(2027,12,1),Mitarbeiter!$C16))+1),MAX(0,NETWORKDAYS(MAX(DATE(2027,12,1),Mitarbeiter!$C16),MIN(DATE(2027,13,0),IF(Mitarbeiter!$D16="",DATE(2027,13,0),Mitarbeiter!$D16),TODAY()),Einstellungen!$F$13:$F$67)))*N(Mitarbeiter!$E16)/IF(Einstellungen!$C$11="7 Tage",7,5),N('Ist-Stunden'!AC16)+(N(Krankheitstage!AP16)+N(Krankheitstage!BB16))*N($C16))))</f>
        <v/>
      </c>
      <c r="BH16" s="76">
        <f>IF($B16="",0,IF(Einstellungen!$C$10="Ja",MAX(IF(Einstellungen!$C$11="7 Tage",MAX(0,(MIN(DATE(2028,2,0),IF(Mitarbeiter!$D16="",DATE(2028,2,0),Mitarbeiter!$D16),TODAY()))-(MAX(DATE(2028,1,1),Mitarbeiter!$C16))+1),MAX(0,NETWORKDAYS(MAX(DATE(2028,1,1),Mitarbeiter!$C16),MIN(DATE(2028,2,0),IF(Mitarbeiter!$D16="",DATE(2028,2,0),Mitarbeiter!$D16),TODAY()),Einstellungen!$F$13:$F$67)))*N(Mitarbeiter!$E16)/IF(Einstellungen!$C$11="7 Tage",7,5),N('Ist-Stunden'!AD16)),MAX(IF(Einstellungen!$C$11="7 Tage",MAX(0,(MIN(DATE(2028,2,0),IF(Mitarbeiter!$D16="",DATE(2028,2,0),Mitarbeiter!$D16),TODAY()))-(MAX(DATE(2028,1,1),Mitarbeiter!$C16))+1),MAX(0,NETWORKDAYS(MAX(DATE(2028,1,1),Mitarbeiter!$C16),MIN(DATE(2028,2,0),IF(Mitarbeiter!$D16="",DATE(2028,2,0),Mitarbeiter!$D16),TODAY()),Einstellungen!$F$13:$F$67)))*N(Mitarbeiter!$E16)/IF(Einstellungen!$C$11="7 Tage",7,5),N('Ist-Stunden'!AD16)+(N(Krankheitstage!BC16)+N(Krankheitstage!BO16))*N($C16))))</f>
        <v/>
      </c>
      <c r="BI16" s="76">
        <f>IF($B16="",0,IF(Einstellungen!$C$10="Ja",MAX(IF(Einstellungen!$C$11="7 Tage",MAX(0,(MIN(DATE(2028,3,0),IF(Mitarbeiter!$D16="",DATE(2028,3,0),Mitarbeiter!$D16),TODAY()))-(MAX(DATE(2028,2,1),Mitarbeiter!$C16))+1),MAX(0,NETWORKDAYS(MAX(DATE(2028,2,1),Mitarbeiter!$C16),MIN(DATE(2028,3,0),IF(Mitarbeiter!$D16="",DATE(2028,3,0),Mitarbeiter!$D16),TODAY()),Einstellungen!$F$13:$F$67)))*N(Mitarbeiter!$E16)/IF(Einstellungen!$C$11="7 Tage",7,5),N('Ist-Stunden'!AE16)),MAX(IF(Einstellungen!$C$11="7 Tage",MAX(0,(MIN(DATE(2028,3,0),IF(Mitarbeiter!$D16="",DATE(2028,3,0),Mitarbeiter!$D16),TODAY()))-(MAX(DATE(2028,2,1),Mitarbeiter!$C16))+1),MAX(0,NETWORKDAYS(MAX(DATE(2028,2,1),Mitarbeiter!$C16),MIN(DATE(2028,3,0),IF(Mitarbeiter!$D16="",DATE(2028,3,0),Mitarbeiter!$D16),TODAY()),Einstellungen!$F$13:$F$67)))*N(Mitarbeiter!$E16)/IF(Einstellungen!$C$11="7 Tage",7,5),N('Ist-Stunden'!AE16)+(N(Krankheitstage!BD16)+N(Krankheitstage!BP16))*N($C16))))</f>
        <v/>
      </c>
      <c r="BJ16" s="76">
        <f>IF($B16="",0,IF(Einstellungen!$C$10="Ja",MAX(IF(Einstellungen!$C$11="7 Tage",MAX(0,(MIN(DATE(2028,4,0),IF(Mitarbeiter!$D16="",DATE(2028,4,0),Mitarbeiter!$D16),TODAY()))-(MAX(DATE(2028,3,1),Mitarbeiter!$C16))+1),MAX(0,NETWORKDAYS(MAX(DATE(2028,3,1),Mitarbeiter!$C16),MIN(DATE(2028,4,0),IF(Mitarbeiter!$D16="",DATE(2028,4,0),Mitarbeiter!$D16),TODAY()),Einstellungen!$F$13:$F$67)))*N(Mitarbeiter!$E16)/IF(Einstellungen!$C$11="7 Tage",7,5),N('Ist-Stunden'!AF16)),MAX(IF(Einstellungen!$C$11="7 Tage",MAX(0,(MIN(DATE(2028,4,0),IF(Mitarbeiter!$D16="",DATE(2028,4,0),Mitarbeiter!$D16),TODAY()))-(MAX(DATE(2028,3,1),Mitarbeiter!$C16))+1),MAX(0,NETWORKDAYS(MAX(DATE(2028,3,1),Mitarbeiter!$C16),MIN(DATE(2028,4,0),IF(Mitarbeiter!$D16="",DATE(2028,4,0),Mitarbeiter!$D16),TODAY()),Einstellungen!$F$13:$F$67)))*N(Mitarbeiter!$E16)/IF(Einstellungen!$C$11="7 Tage",7,5),N('Ist-Stunden'!AF16)+(N(Krankheitstage!BE16)+N(Krankheitstage!BQ16))*N($C16))))</f>
        <v/>
      </c>
      <c r="BK16" s="76">
        <f>IF($B16="",0,IF(Einstellungen!$C$10="Ja",MAX(IF(Einstellungen!$C$11="7 Tage",MAX(0,(MIN(DATE(2028,5,0),IF(Mitarbeiter!$D16="",DATE(2028,5,0),Mitarbeiter!$D16),TODAY()))-(MAX(DATE(2028,4,1),Mitarbeiter!$C16))+1),MAX(0,NETWORKDAYS(MAX(DATE(2028,4,1),Mitarbeiter!$C16),MIN(DATE(2028,5,0),IF(Mitarbeiter!$D16="",DATE(2028,5,0),Mitarbeiter!$D16),TODAY()),Einstellungen!$F$13:$F$67)))*N(Mitarbeiter!$E16)/IF(Einstellungen!$C$11="7 Tage",7,5),N('Ist-Stunden'!AG16)),MAX(IF(Einstellungen!$C$11="7 Tage",MAX(0,(MIN(DATE(2028,5,0),IF(Mitarbeiter!$D16="",DATE(2028,5,0),Mitarbeiter!$D16),TODAY()))-(MAX(DATE(2028,4,1),Mitarbeiter!$C16))+1),MAX(0,NETWORKDAYS(MAX(DATE(2028,4,1),Mitarbeiter!$C16),MIN(DATE(2028,5,0),IF(Mitarbeiter!$D16="",DATE(2028,5,0),Mitarbeiter!$D16),TODAY()),Einstellungen!$F$13:$F$67)))*N(Mitarbeiter!$E16)/IF(Einstellungen!$C$11="7 Tage",7,5),N('Ist-Stunden'!AG16)+(N(Krankheitstage!BF16)+N(Krankheitstage!BR16))*N($C16))))</f>
        <v/>
      </c>
      <c r="BL16" s="76">
        <f>IF($B16="",0,IF(Einstellungen!$C$10="Ja",MAX(IF(Einstellungen!$C$11="7 Tage",MAX(0,(MIN(DATE(2028,6,0),IF(Mitarbeiter!$D16="",DATE(2028,6,0),Mitarbeiter!$D16),TODAY()))-(MAX(DATE(2028,5,1),Mitarbeiter!$C16))+1),MAX(0,NETWORKDAYS(MAX(DATE(2028,5,1),Mitarbeiter!$C16),MIN(DATE(2028,6,0),IF(Mitarbeiter!$D16="",DATE(2028,6,0),Mitarbeiter!$D16),TODAY()),Einstellungen!$F$13:$F$67)))*N(Mitarbeiter!$E16)/IF(Einstellungen!$C$11="7 Tage",7,5),N('Ist-Stunden'!AH16)),MAX(IF(Einstellungen!$C$11="7 Tage",MAX(0,(MIN(DATE(2028,6,0),IF(Mitarbeiter!$D16="",DATE(2028,6,0),Mitarbeiter!$D16),TODAY()))-(MAX(DATE(2028,5,1),Mitarbeiter!$C16))+1),MAX(0,NETWORKDAYS(MAX(DATE(2028,5,1),Mitarbeiter!$C16),MIN(DATE(2028,6,0),IF(Mitarbeiter!$D16="",DATE(2028,6,0),Mitarbeiter!$D16),TODAY()),Einstellungen!$F$13:$F$67)))*N(Mitarbeiter!$E16)/IF(Einstellungen!$C$11="7 Tage",7,5),N('Ist-Stunden'!AH16)+(N(Krankheitstage!BG16)+N(Krankheitstage!BS16))*N($C16))))</f>
        <v/>
      </c>
      <c r="BM16" s="76">
        <f>IF($B16="",0,IF(Einstellungen!$C$10="Ja",MAX(IF(Einstellungen!$C$11="7 Tage",MAX(0,(MIN(DATE(2028,7,0),IF(Mitarbeiter!$D16="",DATE(2028,7,0),Mitarbeiter!$D16),TODAY()))-(MAX(DATE(2028,6,1),Mitarbeiter!$C16))+1),MAX(0,NETWORKDAYS(MAX(DATE(2028,6,1),Mitarbeiter!$C16),MIN(DATE(2028,7,0),IF(Mitarbeiter!$D16="",DATE(2028,7,0),Mitarbeiter!$D16),TODAY()),Einstellungen!$F$13:$F$67)))*N(Mitarbeiter!$E16)/IF(Einstellungen!$C$11="7 Tage",7,5),N('Ist-Stunden'!AI16)),MAX(IF(Einstellungen!$C$11="7 Tage",MAX(0,(MIN(DATE(2028,7,0),IF(Mitarbeiter!$D16="",DATE(2028,7,0),Mitarbeiter!$D16),TODAY()))-(MAX(DATE(2028,6,1),Mitarbeiter!$C16))+1),MAX(0,NETWORKDAYS(MAX(DATE(2028,6,1),Mitarbeiter!$C16),MIN(DATE(2028,7,0),IF(Mitarbeiter!$D16="",DATE(2028,7,0),Mitarbeiter!$D16),TODAY()),Einstellungen!$F$13:$F$67)))*N(Mitarbeiter!$E16)/IF(Einstellungen!$C$11="7 Tage",7,5),N('Ist-Stunden'!AI16)+(N(Krankheitstage!BH16)+N(Krankheitstage!BT16))*N($C16))))</f>
        <v/>
      </c>
      <c r="BN16" s="76">
        <f>IF($B16="",0,IF(Einstellungen!$C$10="Ja",MAX(IF(Einstellungen!$C$11="7 Tage",MAX(0,(MIN(DATE(2028,8,0),IF(Mitarbeiter!$D16="",DATE(2028,8,0),Mitarbeiter!$D16),TODAY()))-(MAX(DATE(2028,7,1),Mitarbeiter!$C16))+1),MAX(0,NETWORKDAYS(MAX(DATE(2028,7,1),Mitarbeiter!$C16),MIN(DATE(2028,8,0),IF(Mitarbeiter!$D16="",DATE(2028,8,0),Mitarbeiter!$D16),TODAY()),Einstellungen!$F$13:$F$67)))*N(Mitarbeiter!$E16)/IF(Einstellungen!$C$11="7 Tage",7,5),N('Ist-Stunden'!AJ16)),MAX(IF(Einstellungen!$C$11="7 Tage",MAX(0,(MIN(DATE(2028,8,0),IF(Mitarbeiter!$D16="",DATE(2028,8,0),Mitarbeiter!$D16),TODAY()))-(MAX(DATE(2028,7,1),Mitarbeiter!$C16))+1),MAX(0,NETWORKDAYS(MAX(DATE(2028,7,1),Mitarbeiter!$C16),MIN(DATE(2028,8,0),IF(Mitarbeiter!$D16="",DATE(2028,8,0),Mitarbeiter!$D16),TODAY()),Einstellungen!$F$13:$F$67)))*N(Mitarbeiter!$E16)/IF(Einstellungen!$C$11="7 Tage",7,5),N('Ist-Stunden'!AJ16)+(N(Krankheitstage!BI16)+N(Krankheitstage!BU16))*N($C16))))</f>
        <v/>
      </c>
      <c r="BO16" s="76">
        <f>IF($B16="",0,IF(Einstellungen!$C$10="Ja",MAX(IF(Einstellungen!$C$11="7 Tage",MAX(0,(MIN(DATE(2028,9,0),IF(Mitarbeiter!$D16="",DATE(2028,9,0),Mitarbeiter!$D16),TODAY()))-(MAX(DATE(2028,8,1),Mitarbeiter!$C16))+1),MAX(0,NETWORKDAYS(MAX(DATE(2028,8,1),Mitarbeiter!$C16),MIN(DATE(2028,9,0),IF(Mitarbeiter!$D16="",DATE(2028,9,0),Mitarbeiter!$D16),TODAY()),Einstellungen!$F$13:$F$67)))*N(Mitarbeiter!$E16)/IF(Einstellungen!$C$11="7 Tage",7,5),N('Ist-Stunden'!AK16)),MAX(IF(Einstellungen!$C$11="7 Tage",MAX(0,(MIN(DATE(2028,9,0),IF(Mitarbeiter!$D16="",DATE(2028,9,0),Mitarbeiter!$D16),TODAY()))-(MAX(DATE(2028,8,1),Mitarbeiter!$C16))+1),MAX(0,NETWORKDAYS(MAX(DATE(2028,8,1),Mitarbeiter!$C16),MIN(DATE(2028,9,0),IF(Mitarbeiter!$D16="",DATE(2028,9,0),Mitarbeiter!$D16),TODAY()),Einstellungen!$F$13:$F$67)))*N(Mitarbeiter!$E16)/IF(Einstellungen!$C$11="7 Tage",7,5),N('Ist-Stunden'!AK16)+(N(Krankheitstage!BJ16)+N(Krankheitstage!BV16))*N($C16))))</f>
        <v/>
      </c>
      <c r="BP16" s="76">
        <f>IF($B16="",0,IF(Einstellungen!$C$10="Ja",MAX(IF(Einstellungen!$C$11="7 Tage",MAX(0,(MIN(DATE(2028,10,0),IF(Mitarbeiter!$D16="",DATE(2028,10,0),Mitarbeiter!$D16),TODAY()))-(MAX(DATE(2028,9,1),Mitarbeiter!$C16))+1),MAX(0,NETWORKDAYS(MAX(DATE(2028,9,1),Mitarbeiter!$C16),MIN(DATE(2028,10,0),IF(Mitarbeiter!$D16="",DATE(2028,10,0),Mitarbeiter!$D16),TODAY()),Einstellungen!$F$13:$F$67)))*N(Mitarbeiter!$E16)/IF(Einstellungen!$C$11="7 Tage",7,5),N('Ist-Stunden'!AL16)),MAX(IF(Einstellungen!$C$11="7 Tage",MAX(0,(MIN(DATE(2028,10,0),IF(Mitarbeiter!$D16="",DATE(2028,10,0),Mitarbeiter!$D16),TODAY()))-(MAX(DATE(2028,9,1),Mitarbeiter!$C16))+1),MAX(0,NETWORKDAYS(MAX(DATE(2028,9,1),Mitarbeiter!$C16),MIN(DATE(2028,10,0),IF(Mitarbeiter!$D16="",DATE(2028,10,0),Mitarbeiter!$D16),TODAY()),Einstellungen!$F$13:$F$67)))*N(Mitarbeiter!$E16)/IF(Einstellungen!$C$11="7 Tage",7,5),N('Ist-Stunden'!AL16)+(N(Krankheitstage!BK16)+N(Krankheitstage!BW16))*N($C16))))</f>
        <v/>
      </c>
      <c r="BQ16" s="76">
        <f>IF($B16="",0,IF(Einstellungen!$C$10="Ja",MAX(IF(Einstellungen!$C$11="7 Tage",MAX(0,(MIN(DATE(2028,11,0),IF(Mitarbeiter!$D16="",DATE(2028,11,0),Mitarbeiter!$D16),TODAY()))-(MAX(DATE(2028,10,1),Mitarbeiter!$C16))+1),MAX(0,NETWORKDAYS(MAX(DATE(2028,10,1),Mitarbeiter!$C16),MIN(DATE(2028,11,0),IF(Mitarbeiter!$D16="",DATE(2028,11,0),Mitarbeiter!$D16),TODAY()),Einstellungen!$F$13:$F$67)))*N(Mitarbeiter!$E16)/IF(Einstellungen!$C$11="7 Tage",7,5),N('Ist-Stunden'!AM16)),MAX(IF(Einstellungen!$C$11="7 Tage",MAX(0,(MIN(DATE(2028,11,0),IF(Mitarbeiter!$D16="",DATE(2028,11,0),Mitarbeiter!$D16),TODAY()))-(MAX(DATE(2028,10,1),Mitarbeiter!$C16))+1),MAX(0,NETWORKDAYS(MAX(DATE(2028,10,1),Mitarbeiter!$C16),MIN(DATE(2028,11,0),IF(Mitarbeiter!$D16="",DATE(2028,11,0),Mitarbeiter!$D16),TODAY()),Einstellungen!$F$13:$F$67)))*N(Mitarbeiter!$E16)/IF(Einstellungen!$C$11="7 Tage",7,5),N('Ist-Stunden'!AM16)+(N(Krankheitstage!BL16)+N(Krankheitstage!BX16))*N($C16))))</f>
        <v/>
      </c>
      <c r="BR16" s="76">
        <f>IF($B16="",0,IF(Einstellungen!$C$10="Ja",MAX(IF(Einstellungen!$C$11="7 Tage",MAX(0,(MIN(DATE(2028,12,0),IF(Mitarbeiter!$D16="",DATE(2028,12,0),Mitarbeiter!$D16),TODAY()))-(MAX(DATE(2028,11,1),Mitarbeiter!$C16))+1),MAX(0,NETWORKDAYS(MAX(DATE(2028,11,1),Mitarbeiter!$C16),MIN(DATE(2028,12,0),IF(Mitarbeiter!$D16="",DATE(2028,12,0),Mitarbeiter!$D16),TODAY()),Einstellungen!$F$13:$F$67)))*N(Mitarbeiter!$E16)/IF(Einstellungen!$C$11="7 Tage",7,5),N('Ist-Stunden'!AN16)),MAX(IF(Einstellungen!$C$11="7 Tage",MAX(0,(MIN(DATE(2028,12,0),IF(Mitarbeiter!$D16="",DATE(2028,12,0),Mitarbeiter!$D16),TODAY()))-(MAX(DATE(2028,11,1),Mitarbeiter!$C16))+1),MAX(0,NETWORKDAYS(MAX(DATE(2028,11,1),Mitarbeiter!$C16),MIN(DATE(2028,12,0),IF(Mitarbeiter!$D16="",DATE(2028,12,0),Mitarbeiter!$D16),TODAY()),Einstellungen!$F$13:$F$67)))*N(Mitarbeiter!$E16)/IF(Einstellungen!$C$11="7 Tage",7,5),N('Ist-Stunden'!AN16)+(N(Krankheitstage!BM16)+N(Krankheitstage!BY16))*N($C16))))</f>
        <v/>
      </c>
      <c r="BS16" s="76">
        <f>IF($B16="",0,IF(Einstellungen!$C$10="Ja",MAX(IF(Einstellungen!$C$11="7 Tage",MAX(0,(MIN(DATE(2028,13,0),IF(Mitarbeiter!$D16="",DATE(2028,13,0),Mitarbeiter!$D16),TODAY()))-(MAX(DATE(2028,12,1),Mitarbeiter!$C16))+1),MAX(0,NETWORKDAYS(MAX(DATE(2028,12,1),Mitarbeiter!$C16),MIN(DATE(2028,13,0),IF(Mitarbeiter!$D16="",DATE(2028,13,0),Mitarbeiter!$D16),TODAY()),Einstellungen!$F$13:$F$67)))*N(Mitarbeiter!$E16)/IF(Einstellungen!$C$11="7 Tage",7,5),N('Ist-Stunden'!AO16)),MAX(IF(Einstellungen!$C$11="7 Tage",MAX(0,(MIN(DATE(2028,13,0),IF(Mitarbeiter!$D16="",DATE(2028,13,0),Mitarbeiter!$D16),TODAY()))-(MAX(DATE(2028,12,1),Mitarbeiter!$C16))+1),MAX(0,NETWORKDAYS(MAX(DATE(2028,12,1),Mitarbeiter!$C16),MIN(DATE(2028,13,0),IF(Mitarbeiter!$D16="",DATE(2028,13,0),Mitarbeiter!$D16),TODAY()),Einstellungen!$F$13:$F$67)))*N(Mitarbeiter!$E16)/IF(Einstellungen!$C$11="7 Tage",7,5),N('Ist-Stunden'!AO16)+(N(Krankheitstage!BN16)+N(Krankheitstage!BZ16))*N($C16))))</f>
        <v/>
      </c>
      <c r="BT16" s="76">
        <f>IF($B16="",0,IF(Einstellungen!$C$10="Ja",MAX(IF(Einstellungen!$C$11="7 Tage",MAX(0,(MIN(DATE(2029,2,0),IF(Mitarbeiter!$D16="",DATE(2029,2,0),Mitarbeiter!$D16),TODAY()))-(MAX(DATE(2029,1,1),Mitarbeiter!$C16))+1),MAX(0,NETWORKDAYS(MAX(DATE(2029,1,1),Mitarbeiter!$C16),MIN(DATE(2029,2,0),IF(Mitarbeiter!$D16="",DATE(2029,2,0),Mitarbeiter!$D16),TODAY()),Einstellungen!$F$13:$F$67)))*N(Mitarbeiter!$E16)/IF(Einstellungen!$C$11="7 Tage",7,5),N('Ist-Stunden'!AP16)),MAX(IF(Einstellungen!$C$11="7 Tage",MAX(0,(MIN(DATE(2029,2,0),IF(Mitarbeiter!$D16="",DATE(2029,2,0),Mitarbeiter!$D16),TODAY()))-(MAX(DATE(2029,1,1),Mitarbeiter!$C16))+1),MAX(0,NETWORKDAYS(MAX(DATE(2029,1,1),Mitarbeiter!$C16),MIN(DATE(2029,2,0),IF(Mitarbeiter!$D16="",DATE(2029,2,0),Mitarbeiter!$D16),TODAY()),Einstellungen!$F$13:$F$67)))*N(Mitarbeiter!$E16)/IF(Einstellungen!$C$11="7 Tage",7,5),N('Ist-Stunden'!AP16)+(N(Krankheitstage!CA16)+N(Krankheitstage!CM16))*N($C16))))</f>
        <v/>
      </c>
      <c r="BU16" s="76">
        <f>IF($B16="",0,IF(Einstellungen!$C$10="Ja",MAX(IF(Einstellungen!$C$11="7 Tage",MAX(0,(MIN(DATE(2029,3,0),IF(Mitarbeiter!$D16="",DATE(2029,3,0),Mitarbeiter!$D16),TODAY()))-(MAX(DATE(2029,2,1),Mitarbeiter!$C16))+1),MAX(0,NETWORKDAYS(MAX(DATE(2029,2,1),Mitarbeiter!$C16),MIN(DATE(2029,3,0),IF(Mitarbeiter!$D16="",DATE(2029,3,0),Mitarbeiter!$D16),TODAY()),Einstellungen!$F$13:$F$67)))*N(Mitarbeiter!$E16)/IF(Einstellungen!$C$11="7 Tage",7,5),N('Ist-Stunden'!AQ16)),MAX(IF(Einstellungen!$C$11="7 Tage",MAX(0,(MIN(DATE(2029,3,0),IF(Mitarbeiter!$D16="",DATE(2029,3,0),Mitarbeiter!$D16),TODAY()))-(MAX(DATE(2029,2,1),Mitarbeiter!$C16))+1),MAX(0,NETWORKDAYS(MAX(DATE(2029,2,1),Mitarbeiter!$C16),MIN(DATE(2029,3,0),IF(Mitarbeiter!$D16="",DATE(2029,3,0),Mitarbeiter!$D16),TODAY()),Einstellungen!$F$13:$F$67)))*N(Mitarbeiter!$E16)/IF(Einstellungen!$C$11="7 Tage",7,5),N('Ist-Stunden'!AQ16)+(N(Krankheitstage!CB16)+N(Krankheitstage!CN16))*N($C16))))</f>
        <v/>
      </c>
      <c r="BV16" s="76">
        <f>IF($B16="",0,IF(Einstellungen!$C$10="Ja",MAX(IF(Einstellungen!$C$11="7 Tage",MAX(0,(MIN(DATE(2029,4,0),IF(Mitarbeiter!$D16="",DATE(2029,4,0),Mitarbeiter!$D16),TODAY()))-(MAX(DATE(2029,3,1),Mitarbeiter!$C16))+1),MAX(0,NETWORKDAYS(MAX(DATE(2029,3,1),Mitarbeiter!$C16),MIN(DATE(2029,4,0),IF(Mitarbeiter!$D16="",DATE(2029,4,0),Mitarbeiter!$D16),TODAY()),Einstellungen!$F$13:$F$67)))*N(Mitarbeiter!$E16)/IF(Einstellungen!$C$11="7 Tage",7,5),N('Ist-Stunden'!AR16)),MAX(IF(Einstellungen!$C$11="7 Tage",MAX(0,(MIN(DATE(2029,4,0),IF(Mitarbeiter!$D16="",DATE(2029,4,0),Mitarbeiter!$D16),TODAY()))-(MAX(DATE(2029,3,1),Mitarbeiter!$C16))+1),MAX(0,NETWORKDAYS(MAX(DATE(2029,3,1),Mitarbeiter!$C16),MIN(DATE(2029,4,0),IF(Mitarbeiter!$D16="",DATE(2029,4,0),Mitarbeiter!$D16),TODAY()),Einstellungen!$F$13:$F$67)))*N(Mitarbeiter!$E16)/IF(Einstellungen!$C$11="7 Tage",7,5),N('Ist-Stunden'!AR16)+(N(Krankheitstage!CC16)+N(Krankheitstage!CO16))*N($C16))))</f>
        <v/>
      </c>
      <c r="BW16" s="76">
        <f>IF($B16="",0,IF(Einstellungen!$C$10="Ja",MAX(IF(Einstellungen!$C$11="7 Tage",MAX(0,(MIN(DATE(2029,5,0),IF(Mitarbeiter!$D16="",DATE(2029,5,0),Mitarbeiter!$D16),TODAY()))-(MAX(DATE(2029,4,1),Mitarbeiter!$C16))+1),MAX(0,NETWORKDAYS(MAX(DATE(2029,4,1),Mitarbeiter!$C16),MIN(DATE(2029,5,0),IF(Mitarbeiter!$D16="",DATE(2029,5,0),Mitarbeiter!$D16),TODAY()),Einstellungen!$F$13:$F$67)))*N(Mitarbeiter!$E16)/IF(Einstellungen!$C$11="7 Tage",7,5),N('Ist-Stunden'!AS16)),MAX(IF(Einstellungen!$C$11="7 Tage",MAX(0,(MIN(DATE(2029,5,0),IF(Mitarbeiter!$D16="",DATE(2029,5,0),Mitarbeiter!$D16),TODAY()))-(MAX(DATE(2029,4,1),Mitarbeiter!$C16))+1),MAX(0,NETWORKDAYS(MAX(DATE(2029,4,1),Mitarbeiter!$C16),MIN(DATE(2029,5,0),IF(Mitarbeiter!$D16="",DATE(2029,5,0),Mitarbeiter!$D16),TODAY()),Einstellungen!$F$13:$F$67)))*N(Mitarbeiter!$E16)/IF(Einstellungen!$C$11="7 Tage",7,5),N('Ist-Stunden'!AS16)+(N(Krankheitstage!CD16)+N(Krankheitstage!CP16))*N($C16))))</f>
        <v/>
      </c>
      <c r="BX16" s="76">
        <f>IF($B16="",0,IF(Einstellungen!$C$10="Ja",MAX(IF(Einstellungen!$C$11="7 Tage",MAX(0,(MIN(DATE(2029,6,0),IF(Mitarbeiter!$D16="",DATE(2029,6,0),Mitarbeiter!$D16),TODAY()))-(MAX(DATE(2029,5,1),Mitarbeiter!$C16))+1),MAX(0,NETWORKDAYS(MAX(DATE(2029,5,1),Mitarbeiter!$C16),MIN(DATE(2029,6,0),IF(Mitarbeiter!$D16="",DATE(2029,6,0),Mitarbeiter!$D16),TODAY()),Einstellungen!$F$13:$F$67)))*N(Mitarbeiter!$E16)/IF(Einstellungen!$C$11="7 Tage",7,5),N('Ist-Stunden'!AT16)),MAX(IF(Einstellungen!$C$11="7 Tage",MAX(0,(MIN(DATE(2029,6,0),IF(Mitarbeiter!$D16="",DATE(2029,6,0),Mitarbeiter!$D16),TODAY()))-(MAX(DATE(2029,5,1),Mitarbeiter!$C16))+1),MAX(0,NETWORKDAYS(MAX(DATE(2029,5,1),Mitarbeiter!$C16),MIN(DATE(2029,6,0),IF(Mitarbeiter!$D16="",DATE(2029,6,0),Mitarbeiter!$D16),TODAY()),Einstellungen!$F$13:$F$67)))*N(Mitarbeiter!$E16)/IF(Einstellungen!$C$11="7 Tage",7,5),N('Ist-Stunden'!AT16)+(N(Krankheitstage!CE16)+N(Krankheitstage!CQ16))*N($C16))))</f>
        <v/>
      </c>
      <c r="BY16" s="76">
        <f>IF($B16="",0,IF(Einstellungen!$C$10="Ja",MAX(IF(Einstellungen!$C$11="7 Tage",MAX(0,(MIN(DATE(2029,7,0),IF(Mitarbeiter!$D16="",DATE(2029,7,0),Mitarbeiter!$D16),TODAY()))-(MAX(DATE(2029,6,1),Mitarbeiter!$C16))+1),MAX(0,NETWORKDAYS(MAX(DATE(2029,6,1),Mitarbeiter!$C16),MIN(DATE(2029,7,0),IF(Mitarbeiter!$D16="",DATE(2029,7,0),Mitarbeiter!$D16),TODAY()),Einstellungen!$F$13:$F$67)))*N(Mitarbeiter!$E16)/IF(Einstellungen!$C$11="7 Tage",7,5),N('Ist-Stunden'!AU16)),MAX(IF(Einstellungen!$C$11="7 Tage",MAX(0,(MIN(DATE(2029,7,0),IF(Mitarbeiter!$D16="",DATE(2029,7,0),Mitarbeiter!$D16),TODAY()))-(MAX(DATE(2029,6,1),Mitarbeiter!$C16))+1),MAX(0,NETWORKDAYS(MAX(DATE(2029,6,1),Mitarbeiter!$C16),MIN(DATE(2029,7,0),IF(Mitarbeiter!$D16="",DATE(2029,7,0),Mitarbeiter!$D16),TODAY()),Einstellungen!$F$13:$F$67)))*N(Mitarbeiter!$E16)/IF(Einstellungen!$C$11="7 Tage",7,5),N('Ist-Stunden'!AU16)+(N(Krankheitstage!CF16)+N(Krankheitstage!CR16))*N($C16))))</f>
        <v/>
      </c>
      <c r="BZ16" s="76">
        <f>IF($B16="",0,IF(Einstellungen!$C$10="Ja",MAX(IF(Einstellungen!$C$11="7 Tage",MAX(0,(MIN(DATE(2029,8,0),IF(Mitarbeiter!$D16="",DATE(2029,8,0),Mitarbeiter!$D16),TODAY()))-(MAX(DATE(2029,7,1),Mitarbeiter!$C16))+1),MAX(0,NETWORKDAYS(MAX(DATE(2029,7,1),Mitarbeiter!$C16),MIN(DATE(2029,8,0),IF(Mitarbeiter!$D16="",DATE(2029,8,0),Mitarbeiter!$D16),TODAY()),Einstellungen!$F$13:$F$67)))*N(Mitarbeiter!$E16)/IF(Einstellungen!$C$11="7 Tage",7,5),N('Ist-Stunden'!AV16)),MAX(IF(Einstellungen!$C$11="7 Tage",MAX(0,(MIN(DATE(2029,8,0),IF(Mitarbeiter!$D16="",DATE(2029,8,0),Mitarbeiter!$D16),TODAY()))-(MAX(DATE(2029,7,1),Mitarbeiter!$C16))+1),MAX(0,NETWORKDAYS(MAX(DATE(2029,7,1),Mitarbeiter!$C16),MIN(DATE(2029,8,0),IF(Mitarbeiter!$D16="",DATE(2029,8,0),Mitarbeiter!$D16),TODAY()),Einstellungen!$F$13:$F$67)))*N(Mitarbeiter!$E16)/IF(Einstellungen!$C$11="7 Tage",7,5),N('Ist-Stunden'!AV16)+(N(Krankheitstage!CG16)+N(Krankheitstage!CS16))*N($C16))))</f>
        <v/>
      </c>
      <c r="CA16" s="76">
        <f>IF($B16="",0,IF(Einstellungen!$C$10="Ja",MAX(IF(Einstellungen!$C$11="7 Tage",MAX(0,(MIN(DATE(2029,9,0),IF(Mitarbeiter!$D16="",DATE(2029,9,0),Mitarbeiter!$D16),TODAY()))-(MAX(DATE(2029,8,1),Mitarbeiter!$C16))+1),MAX(0,NETWORKDAYS(MAX(DATE(2029,8,1),Mitarbeiter!$C16),MIN(DATE(2029,9,0),IF(Mitarbeiter!$D16="",DATE(2029,9,0),Mitarbeiter!$D16),TODAY()),Einstellungen!$F$13:$F$67)))*N(Mitarbeiter!$E16)/IF(Einstellungen!$C$11="7 Tage",7,5),N('Ist-Stunden'!AW16)),MAX(IF(Einstellungen!$C$11="7 Tage",MAX(0,(MIN(DATE(2029,9,0),IF(Mitarbeiter!$D16="",DATE(2029,9,0),Mitarbeiter!$D16),TODAY()))-(MAX(DATE(2029,8,1),Mitarbeiter!$C16))+1),MAX(0,NETWORKDAYS(MAX(DATE(2029,8,1),Mitarbeiter!$C16),MIN(DATE(2029,9,0),IF(Mitarbeiter!$D16="",DATE(2029,9,0),Mitarbeiter!$D16),TODAY()),Einstellungen!$F$13:$F$67)))*N(Mitarbeiter!$E16)/IF(Einstellungen!$C$11="7 Tage",7,5),N('Ist-Stunden'!AW16)+(N(Krankheitstage!CH16)+N(Krankheitstage!CT16))*N($C16))))</f>
        <v/>
      </c>
      <c r="CB16" s="76">
        <f>IF($B16="",0,IF(Einstellungen!$C$10="Ja",MAX(IF(Einstellungen!$C$11="7 Tage",MAX(0,(MIN(DATE(2029,10,0),IF(Mitarbeiter!$D16="",DATE(2029,10,0),Mitarbeiter!$D16),TODAY()))-(MAX(DATE(2029,9,1),Mitarbeiter!$C16))+1),MAX(0,NETWORKDAYS(MAX(DATE(2029,9,1),Mitarbeiter!$C16),MIN(DATE(2029,10,0),IF(Mitarbeiter!$D16="",DATE(2029,10,0),Mitarbeiter!$D16),TODAY()),Einstellungen!$F$13:$F$67)))*N(Mitarbeiter!$E16)/IF(Einstellungen!$C$11="7 Tage",7,5),N('Ist-Stunden'!AX16)),MAX(IF(Einstellungen!$C$11="7 Tage",MAX(0,(MIN(DATE(2029,10,0),IF(Mitarbeiter!$D16="",DATE(2029,10,0),Mitarbeiter!$D16),TODAY()))-(MAX(DATE(2029,9,1),Mitarbeiter!$C16))+1),MAX(0,NETWORKDAYS(MAX(DATE(2029,9,1),Mitarbeiter!$C16),MIN(DATE(2029,10,0),IF(Mitarbeiter!$D16="",DATE(2029,10,0),Mitarbeiter!$D16),TODAY()),Einstellungen!$F$13:$F$67)))*N(Mitarbeiter!$E16)/IF(Einstellungen!$C$11="7 Tage",7,5),N('Ist-Stunden'!AX16)+(N(Krankheitstage!CI16)+N(Krankheitstage!CU16))*N($C16))))</f>
        <v/>
      </c>
      <c r="CC16" s="76">
        <f>IF($B16="",0,IF(Einstellungen!$C$10="Ja",MAX(IF(Einstellungen!$C$11="7 Tage",MAX(0,(MIN(DATE(2029,11,0),IF(Mitarbeiter!$D16="",DATE(2029,11,0),Mitarbeiter!$D16),TODAY()))-(MAX(DATE(2029,10,1),Mitarbeiter!$C16))+1),MAX(0,NETWORKDAYS(MAX(DATE(2029,10,1),Mitarbeiter!$C16),MIN(DATE(2029,11,0),IF(Mitarbeiter!$D16="",DATE(2029,11,0),Mitarbeiter!$D16),TODAY()),Einstellungen!$F$13:$F$67)))*N(Mitarbeiter!$E16)/IF(Einstellungen!$C$11="7 Tage",7,5),N('Ist-Stunden'!AY16)),MAX(IF(Einstellungen!$C$11="7 Tage",MAX(0,(MIN(DATE(2029,11,0),IF(Mitarbeiter!$D16="",DATE(2029,11,0),Mitarbeiter!$D16),TODAY()))-(MAX(DATE(2029,10,1),Mitarbeiter!$C16))+1),MAX(0,NETWORKDAYS(MAX(DATE(2029,10,1),Mitarbeiter!$C16),MIN(DATE(2029,11,0),IF(Mitarbeiter!$D16="",DATE(2029,11,0),Mitarbeiter!$D16),TODAY()),Einstellungen!$F$13:$F$67)))*N(Mitarbeiter!$E16)/IF(Einstellungen!$C$11="7 Tage",7,5),N('Ist-Stunden'!AY16)+(N(Krankheitstage!CJ16)+N(Krankheitstage!CV16))*N($C16))))</f>
        <v/>
      </c>
      <c r="CD16" s="76">
        <f>IF($B16="",0,IF(Einstellungen!$C$10="Ja",MAX(IF(Einstellungen!$C$11="7 Tage",MAX(0,(MIN(DATE(2029,12,0),IF(Mitarbeiter!$D16="",DATE(2029,12,0),Mitarbeiter!$D16),TODAY()))-(MAX(DATE(2029,11,1),Mitarbeiter!$C16))+1),MAX(0,NETWORKDAYS(MAX(DATE(2029,11,1),Mitarbeiter!$C16),MIN(DATE(2029,12,0),IF(Mitarbeiter!$D16="",DATE(2029,12,0),Mitarbeiter!$D16),TODAY()),Einstellungen!$F$13:$F$67)))*N(Mitarbeiter!$E16)/IF(Einstellungen!$C$11="7 Tage",7,5),N('Ist-Stunden'!AZ16)),MAX(IF(Einstellungen!$C$11="7 Tage",MAX(0,(MIN(DATE(2029,12,0),IF(Mitarbeiter!$D16="",DATE(2029,12,0),Mitarbeiter!$D16),TODAY()))-(MAX(DATE(2029,11,1),Mitarbeiter!$C16))+1),MAX(0,NETWORKDAYS(MAX(DATE(2029,11,1),Mitarbeiter!$C16),MIN(DATE(2029,12,0),IF(Mitarbeiter!$D16="",DATE(2029,12,0),Mitarbeiter!$D16),TODAY()),Einstellungen!$F$13:$F$67)))*N(Mitarbeiter!$E16)/IF(Einstellungen!$C$11="7 Tage",7,5),N('Ist-Stunden'!AZ16)+(N(Krankheitstage!CK16)+N(Krankheitstage!CW16))*N($C16))))</f>
        <v/>
      </c>
      <c r="CE16" s="76">
        <f>IF($B16="",0,IF(Einstellungen!$C$10="Ja",MAX(IF(Einstellungen!$C$11="7 Tage",MAX(0,(MIN(DATE(2029,13,0),IF(Mitarbeiter!$D16="",DATE(2029,13,0),Mitarbeiter!$D16),TODAY()))-(MAX(DATE(2029,12,1),Mitarbeiter!$C16))+1),MAX(0,NETWORKDAYS(MAX(DATE(2029,12,1),Mitarbeiter!$C16),MIN(DATE(2029,13,0),IF(Mitarbeiter!$D16="",DATE(2029,13,0),Mitarbeiter!$D16),TODAY()),Einstellungen!$F$13:$F$67)))*N(Mitarbeiter!$E16)/IF(Einstellungen!$C$11="7 Tage",7,5),N('Ist-Stunden'!BA16)),MAX(IF(Einstellungen!$C$11="7 Tage",MAX(0,(MIN(DATE(2029,13,0),IF(Mitarbeiter!$D16="",DATE(2029,13,0),Mitarbeiter!$D16),TODAY()))-(MAX(DATE(2029,12,1),Mitarbeiter!$C16))+1),MAX(0,NETWORKDAYS(MAX(DATE(2029,12,1),Mitarbeiter!$C16),MIN(DATE(2029,13,0),IF(Mitarbeiter!$D16="",DATE(2029,13,0),Mitarbeiter!$D16),TODAY()),Einstellungen!$F$13:$F$67)))*N(Mitarbeiter!$E16)/IF(Einstellungen!$C$11="7 Tage",7,5),N('Ist-Stunden'!BA16)+(N(Krankheitstage!CL16)+N(Krankheitstage!CX16))*N($C16))))</f>
        <v/>
      </c>
      <c r="CF16" s="76">
        <f>IF($B16="",0,IF(Einstellungen!$C$10="Ja",MAX(IF(Einstellungen!$C$11="7 Tage",MAX(0,(MIN(DATE(2030,2,0),IF(Mitarbeiter!$D16="",DATE(2030,2,0),Mitarbeiter!$D16),TODAY()))-(MAX(DATE(2030,1,1),Mitarbeiter!$C16))+1),MAX(0,NETWORKDAYS(MAX(DATE(2030,1,1),Mitarbeiter!$C16),MIN(DATE(2030,2,0),IF(Mitarbeiter!$D16="",DATE(2030,2,0),Mitarbeiter!$D16),TODAY()),Einstellungen!$F$13:$F$67)))*N(Mitarbeiter!$E16)/IF(Einstellungen!$C$11="7 Tage",7,5),N('Ist-Stunden'!BB16)),MAX(IF(Einstellungen!$C$11="7 Tage",MAX(0,(MIN(DATE(2030,2,0),IF(Mitarbeiter!$D16="",DATE(2030,2,0),Mitarbeiter!$D16),TODAY()))-(MAX(DATE(2030,1,1),Mitarbeiter!$C16))+1),MAX(0,NETWORKDAYS(MAX(DATE(2030,1,1),Mitarbeiter!$C16),MIN(DATE(2030,2,0),IF(Mitarbeiter!$D16="",DATE(2030,2,0),Mitarbeiter!$D16),TODAY()),Einstellungen!$F$13:$F$67)))*N(Mitarbeiter!$E16)/IF(Einstellungen!$C$11="7 Tage",7,5),N('Ist-Stunden'!BB16)+(N(Krankheitstage!CY16)+N(Krankheitstage!DK16))*N($C16))))</f>
        <v/>
      </c>
      <c r="CG16" s="76">
        <f>IF($B16="",0,IF(Einstellungen!$C$10="Ja",MAX(IF(Einstellungen!$C$11="7 Tage",MAX(0,(MIN(DATE(2030,3,0),IF(Mitarbeiter!$D16="",DATE(2030,3,0),Mitarbeiter!$D16),TODAY()))-(MAX(DATE(2030,2,1),Mitarbeiter!$C16))+1),MAX(0,NETWORKDAYS(MAX(DATE(2030,2,1),Mitarbeiter!$C16),MIN(DATE(2030,3,0),IF(Mitarbeiter!$D16="",DATE(2030,3,0),Mitarbeiter!$D16),TODAY()),Einstellungen!$F$13:$F$67)))*N(Mitarbeiter!$E16)/IF(Einstellungen!$C$11="7 Tage",7,5),N('Ist-Stunden'!BC16)),MAX(IF(Einstellungen!$C$11="7 Tage",MAX(0,(MIN(DATE(2030,3,0),IF(Mitarbeiter!$D16="",DATE(2030,3,0),Mitarbeiter!$D16),TODAY()))-(MAX(DATE(2030,2,1),Mitarbeiter!$C16))+1),MAX(0,NETWORKDAYS(MAX(DATE(2030,2,1),Mitarbeiter!$C16),MIN(DATE(2030,3,0),IF(Mitarbeiter!$D16="",DATE(2030,3,0),Mitarbeiter!$D16),TODAY()),Einstellungen!$F$13:$F$67)))*N(Mitarbeiter!$E16)/IF(Einstellungen!$C$11="7 Tage",7,5),N('Ist-Stunden'!BC16)+(N(Krankheitstage!CZ16)+N(Krankheitstage!DL16))*N($C16))))</f>
        <v/>
      </c>
      <c r="CH16" s="76">
        <f>IF($B16="",0,IF(Einstellungen!$C$10="Ja",MAX(IF(Einstellungen!$C$11="7 Tage",MAX(0,(MIN(DATE(2030,4,0),IF(Mitarbeiter!$D16="",DATE(2030,4,0),Mitarbeiter!$D16),TODAY()))-(MAX(DATE(2030,3,1),Mitarbeiter!$C16))+1),MAX(0,NETWORKDAYS(MAX(DATE(2030,3,1),Mitarbeiter!$C16),MIN(DATE(2030,4,0),IF(Mitarbeiter!$D16="",DATE(2030,4,0),Mitarbeiter!$D16),TODAY()),Einstellungen!$F$13:$F$67)))*N(Mitarbeiter!$E16)/IF(Einstellungen!$C$11="7 Tage",7,5),N('Ist-Stunden'!BD16)),MAX(IF(Einstellungen!$C$11="7 Tage",MAX(0,(MIN(DATE(2030,4,0),IF(Mitarbeiter!$D16="",DATE(2030,4,0),Mitarbeiter!$D16),TODAY()))-(MAX(DATE(2030,3,1),Mitarbeiter!$C16))+1),MAX(0,NETWORKDAYS(MAX(DATE(2030,3,1),Mitarbeiter!$C16),MIN(DATE(2030,4,0),IF(Mitarbeiter!$D16="",DATE(2030,4,0),Mitarbeiter!$D16),TODAY()),Einstellungen!$F$13:$F$67)))*N(Mitarbeiter!$E16)/IF(Einstellungen!$C$11="7 Tage",7,5),N('Ist-Stunden'!BD16)+(N(Krankheitstage!DA16)+N(Krankheitstage!DM16))*N($C16))))</f>
        <v/>
      </c>
      <c r="CI16" s="76">
        <f>IF($B16="",0,IF(Einstellungen!$C$10="Ja",MAX(IF(Einstellungen!$C$11="7 Tage",MAX(0,(MIN(DATE(2030,5,0),IF(Mitarbeiter!$D16="",DATE(2030,5,0),Mitarbeiter!$D16),TODAY()))-(MAX(DATE(2030,4,1),Mitarbeiter!$C16))+1),MAX(0,NETWORKDAYS(MAX(DATE(2030,4,1),Mitarbeiter!$C16),MIN(DATE(2030,5,0),IF(Mitarbeiter!$D16="",DATE(2030,5,0),Mitarbeiter!$D16),TODAY()),Einstellungen!$F$13:$F$67)))*N(Mitarbeiter!$E16)/IF(Einstellungen!$C$11="7 Tage",7,5),N('Ist-Stunden'!BE16)),MAX(IF(Einstellungen!$C$11="7 Tage",MAX(0,(MIN(DATE(2030,5,0),IF(Mitarbeiter!$D16="",DATE(2030,5,0),Mitarbeiter!$D16),TODAY()))-(MAX(DATE(2030,4,1),Mitarbeiter!$C16))+1),MAX(0,NETWORKDAYS(MAX(DATE(2030,4,1),Mitarbeiter!$C16),MIN(DATE(2030,5,0),IF(Mitarbeiter!$D16="",DATE(2030,5,0),Mitarbeiter!$D16),TODAY()),Einstellungen!$F$13:$F$67)))*N(Mitarbeiter!$E16)/IF(Einstellungen!$C$11="7 Tage",7,5),N('Ist-Stunden'!BE16)+(N(Krankheitstage!DB16)+N(Krankheitstage!DN16))*N($C16))))</f>
        <v/>
      </c>
      <c r="CJ16" s="76">
        <f>IF($B16="",0,IF(Einstellungen!$C$10="Ja",MAX(IF(Einstellungen!$C$11="7 Tage",MAX(0,(MIN(DATE(2030,6,0),IF(Mitarbeiter!$D16="",DATE(2030,6,0),Mitarbeiter!$D16),TODAY()))-(MAX(DATE(2030,5,1),Mitarbeiter!$C16))+1),MAX(0,NETWORKDAYS(MAX(DATE(2030,5,1),Mitarbeiter!$C16),MIN(DATE(2030,6,0),IF(Mitarbeiter!$D16="",DATE(2030,6,0),Mitarbeiter!$D16),TODAY()),Einstellungen!$F$13:$F$67)))*N(Mitarbeiter!$E16)/IF(Einstellungen!$C$11="7 Tage",7,5),N('Ist-Stunden'!BF16)),MAX(IF(Einstellungen!$C$11="7 Tage",MAX(0,(MIN(DATE(2030,6,0),IF(Mitarbeiter!$D16="",DATE(2030,6,0),Mitarbeiter!$D16),TODAY()))-(MAX(DATE(2030,5,1),Mitarbeiter!$C16))+1),MAX(0,NETWORKDAYS(MAX(DATE(2030,5,1),Mitarbeiter!$C16),MIN(DATE(2030,6,0),IF(Mitarbeiter!$D16="",DATE(2030,6,0),Mitarbeiter!$D16),TODAY()),Einstellungen!$F$13:$F$67)))*N(Mitarbeiter!$E16)/IF(Einstellungen!$C$11="7 Tage",7,5),N('Ist-Stunden'!BF16)+(N(Krankheitstage!DC16)+N(Krankheitstage!DO16))*N($C16))))</f>
        <v/>
      </c>
      <c r="CK16" s="76">
        <f>IF($B16="",0,IF(Einstellungen!$C$10="Ja",MAX(IF(Einstellungen!$C$11="7 Tage",MAX(0,(MIN(DATE(2030,7,0),IF(Mitarbeiter!$D16="",DATE(2030,7,0),Mitarbeiter!$D16),TODAY()))-(MAX(DATE(2030,6,1),Mitarbeiter!$C16))+1),MAX(0,NETWORKDAYS(MAX(DATE(2030,6,1),Mitarbeiter!$C16),MIN(DATE(2030,7,0),IF(Mitarbeiter!$D16="",DATE(2030,7,0),Mitarbeiter!$D16),TODAY()),Einstellungen!$F$13:$F$67)))*N(Mitarbeiter!$E16)/IF(Einstellungen!$C$11="7 Tage",7,5),N('Ist-Stunden'!BG16)),MAX(IF(Einstellungen!$C$11="7 Tage",MAX(0,(MIN(DATE(2030,7,0),IF(Mitarbeiter!$D16="",DATE(2030,7,0),Mitarbeiter!$D16),TODAY()))-(MAX(DATE(2030,6,1),Mitarbeiter!$C16))+1),MAX(0,NETWORKDAYS(MAX(DATE(2030,6,1),Mitarbeiter!$C16),MIN(DATE(2030,7,0),IF(Mitarbeiter!$D16="",DATE(2030,7,0),Mitarbeiter!$D16),TODAY()),Einstellungen!$F$13:$F$67)))*N(Mitarbeiter!$E16)/IF(Einstellungen!$C$11="7 Tage",7,5),N('Ist-Stunden'!BG16)+(N(Krankheitstage!DD16)+N(Krankheitstage!DP16))*N($C16))))</f>
        <v/>
      </c>
      <c r="CL16" s="76">
        <f>IF($B16="",0,IF(Einstellungen!$C$10="Ja",MAX(IF(Einstellungen!$C$11="7 Tage",MAX(0,(MIN(DATE(2030,8,0),IF(Mitarbeiter!$D16="",DATE(2030,8,0),Mitarbeiter!$D16),TODAY()))-(MAX(DATE(2030,7,1),Mitarbeiter!$C16))+1),MAX(0,NETWORKDAYS(MAX(DATE(2030,7,1),Mitarbeiter!$C16),MIN(DATE(2030,8,0),IF(Mitarbeiter!$D16="",DATE(2030,8,0),Mitarbeiter!$D16),TODAY()),Einstellungen!$F$13:$F$67)))*N(Mitarbeiter!$E16)/IF(Einstellungen!$C$11="7 Tage",7,5),N('Ist-Stunden'!BH16)),MAX(IF(Einstellungen!$C$11="7 Tage",MAX(0,(MIN(DATE(2030,8,0),IF(Mitarbeiter!$D16="",DATE(2030,8,0),Mitarbeiter!$D16),TODAY()))-(MAX(DATE(2030,7,1),Mitarbeiter!$C16))+1),MAX(0,NETWORKDAYS(MAX(DATE(2030,7,1),Mitarbeiter!$C16),MIN(DATE(2030,8,0),IF(Mitarbeiter!$D16="",DATE(2030,8,0),Mitarbeiter!$D16),TODAY()),Einstellungen!$F$13:$F$67)))*N(Mitarbeiter!$E16)/IF(Einstellungen!$C$11="7 Tage",7,5),N('Ist-Stunden'!BH16)+(N(Krankheitstage!DE16)+N(Krankheitstage!DQ16))*N($C16))))</f>
        <v/>
      </c>
      <c r="CM16" s="76">
        <f>IF($B16="",0,IF(Einstellungen!$C$10="Ja",MAX(IF(Einstellungen!$C$11="7 Tage",MAX(0,(MIN(DATE(2030,9,0),IF(Mitarbeiter!$D16="",DATE(2030,9,0),Mitarbeiter!$D16),TODAY()))-(MAX(DATE(2030,8,1),Mitarbeiter!$C16))+1),MAX(0,NETWORKDAYS(MAX(DATE(2030,8,1),Mitarbeiter!$C16),MIN(DATE(2030,9,0),IF(Mitarbeiter!$D16="",DATE(2030,9,0),Mitarbeiter!$D16),TODAY()),Einstellungen!$F$13:$F$67)))*N(Mitarbeiter!$E16)/IF(Einstellungen!$C$11="7 Tage",7,5),N('Ist-Stunden'!BI16)),MAX(IF(Einstellungen!$C$11="7 Tage",MAX(0,(MIN(DATE(2030,9,0),IF(Mitarbeiter!$D16="",DATE(2030,9,0),Mitarbeiter!$D16),TODAY()))-(MAX(DATE(2030,8,1),Mitarbeiter!$C16))+1),MAX(0,NETWORKDAYS(MAX(DATE(2030,8,1),Mitarbeiter!$C16),MIN(DATE(2030,9,0),IF(Mitarbeiter!$D16="",DATE(2030,9,0),Mitarbeiter!$D16),TODAY()),Einstellungen!$F$13:$F$67)))*N(Mitarbeiter!$E16)/IF(Einstellungen!$C$11="7 Tage",7,5),N('Ist-Stunden'!BI16)+(N(Krankheitstage!DF16)+N(Krankheitstage!DR16))*N($C16))))</f>
        <v/>
      </c>
      <c r="CN16" s="76">
        <f>IF($B16="",0,IF(Einstellungen!$C$10="Ja",MAX(IF(Einstellungen!$C$11="7 Tage",MAX(0,(MIN(DATE(2030,10,0),IF(Mitarbeiter!$D16="",DATE(2030,10,0),Mitarbeiter!$D16),TODAY()))-(MAX(DATE(2030,9,1),Mitarbeiter!$C16))+1),MAX(0,NETWORKDAYS(MAX(DATE(2030,9,1),Mitarbeiter!$C16),MIN(DATE(2030,10,0),IF(Mitarbeiter!$D16="",DATE(2030,10,0),Mitarbeiter!$D16),TODAY()),Einstellungen!$F$13:$F$67)))*N(Mitarbeiter!$E16)/IF(Einstellungen!$C$11="7 Tage",7,5),N('Ist-Stunden'!BJ16)),MAX(IF(Einstellungen!$C$11="7 Tage",MAX(0,(MIN(DATE(2030,10,0),IF(Mitarbeiter!$D16="",DATE(2030,10,0),Mitarbeiter!$D16),TODAY()))-(MAX(DATE(2030,9,1),Mitarbeiter!$C16))+1),MAX(0,NETWORKDAYS(MAX(DATE(2030,9,1),Mitarbeiter!$C16),MIN(DATE(2030,10,0),IF(Mitarbeiter!$D16="",DATE(2030,10,0),Mitarbeiter!$D16),TODAY()),Einstellungen!$F$13:$F$67)))*N(Mitarbeiter!$E16)/IF(Einstellungen!$C$11="7 Tage",7,5),N('Ist-Stunden'!BJ16)+(N(Krankheitstage!DG16)+N(Krankheitstage!DS16))*N($C16))))</f>
        <v/>
      </c>
      <c r="CO16" s="76">
        <f>IF($B16="",0,IF(Einstellungen!$C$10="Ja",MAX(IF(Einstellungen!$C$11="7 Tage",MAX(0,(MIN(DATE(2030,11,0),IF(Mitarbeiter!$D16="",DATE(2030,11,0),Mitarbeiter!$D16),TODAY()))-(MAX(DATE(2030,10,1),Mitarbeiter!$C16))+1),MAX(0,NETWORKDAYS(MAX(DATE(2030,10,1),Mitarbeiter!$C16),MIN(DATE(2030,11,0),IF(Mitarbeiter!$D16="",DATE(2030,11,0),Mitarbeiter!$D16),TODAY()),Einstellungen!$F$13:$F$67)))*N(Mitarbeiter!$E16)/IF(Einstellungen!$C$11="7 Tage",7,5),N('Ist-Stunden'!BK16)),MAX(IF(Einstellungen!$C$11="7 Tage",MAX(0,(MIN(DATE(2030,11,0),IF(Mitarbeiter!$D16="",DATE(2030,11,0),Mitarbeiter!$D16),TODAY()))-(MAX(DATE(2030,10,1),Mitarbeiter!$C16))+1),MAX(0,NETWORKDAYS(MAX(DATE(2030,10,1),Mitarbeiter!$C16),MIN(DATE(2030,11,0),IF(Mitarbeiter!$D16="",DATE(2030,11,0),Mitarbeiter!$D16),TODAY()),Einstellungen!$F$13:$F$67)))*N(Mitarbeiter!$E16)/IF(Einstellungen!$C$11="7 Tage",7,5),N('Ist-Stunden'!BK16)+(N(Krankheitstage!DH16)+N(Krankheitstage!DT16))*N($C16))))</f>
        <v/>
      </c>
      <c r="CP16" s="76">
        <f>IF($B16="",0,IF(Einstellungen!$C$10="Ja",MAX(IF(Einstellungen!$C$11="7 Tage",MAX(0,(MIN(DATE(2030,12,0),IF(Mitarbeiter!$D16="",DATE(2030,12,0),Mitarbeiter!$D16),TODAY()))-(MAX(DATE(2030,11,1),Mitarbeiter!$C16))+1),MAX(0,NETWORKDAYS(MAX(DATE(2030,11,1),Mitarbeiter!$C16),MIN(DATE(2030,12,0),IF(Mitarbeiter!$D16="",DATE(2030,12,0),Mitarbeiter!$D16),TODAY()),Einstellungen!$F$13:$F$67)))*N(Mitarbeiter!$E16)/IF(Einstellungen!$C$11="7 Tage",7,5),N('Ist-Stunden'!BL16)),MAX(IF(Einstellungen!$C$11="7 Tage",MAX(0,(MIN(DATE(2030,12,0),IF(Mitarbeiter!$D16="",DATE(2030,12,0),Mitarbeiter!$D16),TODAY()))-(MAX(DATE(2030,11,1),Mitarbeiter!$C16))+1),MAX(0,NETWORKDAYS(MAX(DATE(2030,11,1),Mitarbeiter!$C16),MIN(DATE(2030,12,0),IF(Mitarbeiter!$D16="",DATE(2030,12,0),Mitarbeiter!$D16),TODAY()),Einstellungen!$F$13:$F$67)))*N(Mitarbeiter!$E16)/IF(Einstellungen!$C$11="7 Tage",7,5),N('Ist-Stunden'!BL16)+(N(Krankheitstage!DI16)+N(Krankheitstage!DU16))*N($C16))))</f>
        <v/>
      </c>
      <c r="CQ16" s="76">
        <f>IF($B16="",0,IF(Einstellungen!$C$10="Ja",MAX(IF(Einstellungen!$C$11="7 Tage",MAX(0,(MIN(DATE(2030,13,0),IF(Mitarbeiter!$D16="",DATE(2030,13,0),Mitarbeiter!$D16),TODAY()))-(MAX(DATE(2030,12,1),Mitarbeiter!$C16))+1),MAX(0,NETWORKDAYS(MAX(DATE(2030,12,1),Mitarbeiter!$C16),MIN(DATE(2030,13,0),IF(Mitarbeiter!$D16="",DATE(2030,13,0),Mitarbeiter!$D16),TODAY()),Einstellungen!$F$13:$F$67)))*N(Mitarbeiter!$E16)/IF(Einstellungen!$C$11="7 Tage",7,5),N('Ist-Stunden'!BM16)),MAX(IF(Einstellungen!$C$11="7 Tage",MAX(0,(MIN(DATE(2030,13,0),IF(Mitarbeiter!$D16="",DATE(2030,13,0),Mitarbeiter!$D16),TODAY()))-(MAX(DATE(2030,12,1),Mitarbeiter!$C16))+1),MAX(0,NETWORKDAYS(MAX(DATE(2030,12,1),Mitarbeiter!$C16),MIN(DATE(2030,13,0),IF(Mitarbeiter!$D16="",DATE(2030,13,0),Mitarbeiter!$D16),TODAY()),Einstellungen!$F$13:$F$67)))*N(Mitarbeiter!$E16)/IF(Einstellungen!$C$11="7 Tage",7,5),N('Ist-Stunden'!BM16)+(N(Krankheitstage!DJ16)+N(Krankheitstage!DV16))*N($C16))))</f>
        <v/>
      </c>
    </row>
    <row r="17">
      <c r="A17" s="73">
        <f>IF(Mitarbeiter!B17="","",Mitarbeiter!A17)</f>
        <v/>
      </c>
      <c r="B17" s="6">
        <f>IF(Mitarbeiter!B17="","",Mitarbeiter!B17)</f>
        <v/>
      </c>
      <c r="C17" s="74">
        <f>IF(Mitarbeiter!B17="","",Mitarbeiter!F17)</f>
        <v/>
      </c>
      <c r="D17" s="75">
        <f>N(INDEX(Krankheitstage!$G17:$DV17,1,(Einstellungen!$C$3-2026)*24+1))</f>
        <v/>
      </c>
      <c r="E17" s="75">
        <f>N(INDEX(Krankheitstage!$G17:$DV17,1,(Einstellungen!$C$3-2026)*24+2))</f>
        <v/>
      </c>
      <c r="F17" s="75">
        <f>N(INDEX(Krankheitstage!$G17:$DV17,1,(Einstellungen!$C$3-2026)*24+3))</f>
        <v/>
      </c>
      <c r="G17" s="75">
        <f>N(INDEX(Krankheitstage!$G17:$DV17,1,(Einstellungen!$C$3-2026)*24+4))</f>
        <v/>
      </c>
      <c r="H17" s="75">
        <f>N(INDEX(Krankheitstage!$G17:$DV17,1,(Einstellungen!$C$3-2026)*24+5))</f>
        <v/>
      </c>
      <c r="I17" s="75">
        <f>N(INDEX(Krankheitstage!$G17:$DV17,1,(Einstellungen!$C$3-2026)*24+6))</f>
        <v/>
      </c>
      <c r="J17" s="75">
        <f>N(INDEX(Krankheitstage!$G17:$DV17,1,(Einstellungen!$C$3-2026)*24+7))</f>
        <v/>
      </c>
      <c r="K17" s="75">
        <f>N(INDEX(Krankheitstage!$G17:$DV17,1,(Einstellungen!$C$3-2026)*24+8))</f>
        <v/>
      </c>
      <c r="L17" s="75">
        <f>N(INDEX(Krankheitstage!$G17:$DV17,1,(Einstellungen!$C$3-2026)*24+9))</f>
        <v/>
      </c>
      <c r="M17" s="75">
        <f>N(INDEX(Krankheitstage!$G17:$DV17,1,(Einstellungen!$C$3-2026)*24+10))</f>
        <v/>
      </c>
      <c r="N17" s="75">
        <f>N(INDEX(Krankheitstage!$G17:$DV17,1,(Einstellungen!$C$3-2026)*24+11))</f>
        <v/>
      </c>
      <c r="O17" s="75">
        <f>N(INDEX(Krankheitstage!$G17:$DV17,1,(Einstellungen!$C$3-2026)*24+12))</f>
        <v/>
      </c>
      <c r="P17" s="75">
        <f>IF($B17="","",SUM(D17:O17))</f>
        <v/>
      </c>
      <c r="Q17" s="75">
        <f>N(INDEX(Krankheitstage!$G17:$DV17,1,(Einstellungen!$C$3-2026)*24+13))</f>
        <v/>
      </c>
      <c r="R17" s="75">
        <f>N(INDEX(Krankheitstage!$G17:$DV17,1,(Einstellungen!$C$3-2026)*24+14))</f>
        <v/>
      </c>
      <c r="S17" s="75">
        <f>N(INDEX(Krankheitstage!$G17:$DV17,1,(Einstellungen!$C$3-2026)*24+15))</f>
        <v/>
      </c>
      <c r="T17" s="75">
        <f>N(INDEX(Krankheitstage!$G17:$DV17,1,(Einstellungen!$C$3-2026)*24+16))</f>
        <v/>
      </c>
      <c r="U17" s="75">
        <f>N(INDEX(Krankheitstage!$G17:$DV17,1,(Einstellungen!$C$3-2026)*24+17))</f>
        <v/>
      </c>
      <c r="V17" s="75">
        <f>N(INDEX(Krankheitstage!$G17:$DV17,1,(Einstellungen!$C$3-2026)*24+18))</f>
        <v/>
      </c>
      <c r="W17" s="75">
        <f>N(INDEX(Krankheitstage!$G17:$DV17,1,(Einstellungen!$C$3-2026)*24+19))</f>
        <v/>
      </c>
      <c r="X17" s="75">
        <f>N(INDEX(Krankheitstage!$G17:$DV17,1,(Einstellungen!$C$3-2026)*24+20))</f>
        <v/>
      </c>
      <c r="Y17" s="75">
        <f>N(INDEX(Krankheitstage!$G17:$DV17,1,(Einstellungen!$C$3-2026)*24+21))</f>
        <v/>
      </c>
      <c r="Z17" s="75">
        <f>N(INDEX(Krankheitstage!$G17:$DV17,1,(Einstellungen!$C$3-2026)*24+22))</f>
        <v/>
      </c>
      <c r="AA17" s="75">
        <f>N(INDEX(Krankheitstage!$G17:$DV17,1,(Einstellungen!$C$3-2026)*24+23))</f>
        <v/>
      </c>
      <c r="AB17" s="75">
        <f>N(INDEX(Krankheitstage!$G17:$DV17,1,(Einstellungen!$C$3-2026)*24+24))</f>
        <v/>
      </c>
      <c r="AC17" s="75">
        <f>IF($B17="","",SUM(Q17:AB17))</f>
        <v/>
      </c>
      <c r="AD17" s="75">
        <f>IF($B17="","",SUM(P17,AC17))</f>
        <v/>
      </c>
      <c r="AE17" s="76">
        <f>IF($B17="","",AD17*N(C17))</f>
        <v/>
      </c>
      <c r="AF17" s="75">
        <f>IF($B17="","",Krankheitstage!E17)</f>
        <v/>
      </c>
      <c r="AG17" s="76">
        <f>IF($B17="","",AF17*N(C17))</f>
        <v/>
      </c>
      <c r="AH17" s="76">
        <f>IF($B17="","",INDEX($AJ17:$CQ17,1,(Einstellungen!$C$3-2026)*12+1)+INDEX($AJ17:$CQ17,1,(Einstellungen!$C$3-2026)*12+2)+INDEX($AJ17:$CQ17,1,(Einstellungen!$C$3-2026)*12+3)+INDEX($AJ17:$CQ17,1,(Einstellungen!$C$3-2026)*12+4)+INDEX($AJ17:$CQ17,1,(Einstellungen!$C$3-2026)*12+5)+INDEX($AJ17:$CQ17,1,(Einstellungen!$C$3-2026)*12+6)+INDEX($AJ17:$CQ17,1,(Einstellungen!$C$3-2026)*12+7)+INDEX($AJ17:$CQ17,1,(Einstellungen!$C$3-2026)*12+8)+INDEX($AJ17:$CQ17,1,(Einstellungen!$C$3-2026)*12+9)+INDEX($AJ17:$CQ17,1,(Einstellungen!$C$3-2026)*12+10)+INDEX($AJ17:$CQ17,1,(Einstellungen!$C$3-2026)*12+11)+INDEX($AJ17:$CQ17,1,(Einstellungen!$C$3-2026)*12+12))</f>
        <v/>
      </c>
      <c r="AI17" s="76">
        <f>IF($B17="","",SUM($AJ17:$CQ17))</f>
        <v/>
      </c>
      <c r="AJ17" s="76">
        <f>IF($B17="",0,IF(Einstellungen!$C$10="Ja",MAX(IF(Einstellungen!$C$11="7 Tage",MAX(0,(MIN(DATE(2026,2,0),IF(Mitarbeiter!$D17="",DATE(2026,2,0),Mitarbeiter!$D17),TODAY()))-(MAX(DATE(2026,1,1),Mitarbeiter!$C17))+1),MAX(0,NETWORKDAYS(MAX(DATE(2026,1,1),Mitarbeiter!$C17),MIN(DATE(2026,2,0),IF(Mitarbeiter!$D17="",DATE(2026,2,0),Mitarbeiter!$D17),TODAY()),Einstellungen!$F$13:$F$67)))*N(Mitarbeiter!$E17)/IF(Einstellungen!$C$11="7 Tage",7,5),N('Ist-Stunden'!F17)),MAX(IF(Einstellungen!$C$11="7 Tage",MAX(0,(MIN(DATE(2026,2,0),IF(Mitarbeiter!$D17="",DATE(2026,2,0),Mitarbeiter!$D17),TODAY()))-(MAX(DATE(2026,1,1),Mitarbeiter!$C17))+1),MAX(0,NETWORKDAYS(MAX(DATE(2026,1,1),Mitarbeiter!$C17),MIN(DATE(2026,2,0),IF(Mitarbeiter!$D17="",DATE(2026,2,0),Mitarbeiter!$D17),TODAY()),Einstellungen!$F$13:$F$67)))*N(Mitarbeiter!$E17)/IF(Einstellungen!$C$11="7 Tage",7,5),N('Ist-Stunden'!F17)+(N(Krankheitstage!G17)+N(Krankheitstage!S17))*N($C17))))</f>
        <v/>
      </c>
      <c r="AK17" s="76">
        <f>IF($B17="",0,IF(Einstellungen!$C$10="Ja",MAX(IF(Einstellungen!$C$11="7 Tage",MAX(0,(MIN(DATE(2026,3,0),IF(Mitarbeiter!$D17="",DATE(2026,3,0),Mitarbeiter!$D17),TODAY()))-(MAX(DATE(2026,2,1),Mitarbeiter!$C17))+1),MAX(0,NETWORKDAYS(MAX(DATE(2026,2,1),Mitarbeiter!$C17),MIN(DATE(2026,3,0),IF(Mitarbeiter!$D17="",DATE(2026,3,0),Mitarbeiter!$D17),TODAY()),Einstellungen!$F$13:$F$67)))*N(Mitarbeiter!$E17)/IF(Einstellungen!$C$11="7 Tage",7,5),N('Ist-Stunden'!G17)),MAX(IF(Einstellungen!$C$11="7 Tage",MAX(0,(MIN(DATE(2026,3,0),IF(Mitarbeiter!$D17="",DATE(2026,3,0),Mitarbeiter!$D17),TODAY()))-(MAX(DATE(2026,2,1),Mitarbeiter!$C17))+1),MAX(0,NETWORKDAYS(MAX(DATE(2026,2,1),Mitarbeiter!$C17),MIN(DATE(2026,3,0),IF(Mitarbeiter!$D17="",DATE(2026,3,0),Mitarbeiter!$D17),TODAY()),Einstellungen!$F$13:$F$67)))*N(Mitarbeiter!$E17)/IF(Einstellungen!$C$11="7 Tage",7,5),N('Ist-Stunden'!G17)+(N(Krankheitstage!H17)+N(Krankheitstage!T17))*N($C17))))</f>
        <v/>
      </c>
      <c r="AL17" s="76">
        <f>IF($B17="",0,IF(Einstellungen!$C$10="Ja",MAX(IF(Einstellungen!$C$11="7 Tage",MAX(0,(MIN(DATE(2026,4,0),IF(Mitarbeiter!$D17="",DATE(2026,4,0),Mitarbeiter!$D17),TODAY()))-(MAX(DATE(2026,3,1),Mitarbeiter!$C17))+1),MAX(0,NETWORKDAYS(MAX(DATE(2026,3,1),Mitarbeiter!$C17),MIN(DATE(2026,4,0),IF(Mitarbeiter!$D17="",DATE(2026,4,0),Mitarbeiter!$D17),TODAY()),Einstellungen!$F$13:$F$67)))*N(Mitarbeiter!$E17)/IF(Einstellungen!$C$11="7 Tage",7,5),N('Ist-Stunden'!H17)),MAX(IF(Einstellungen!$C$11="7 Tage",MAX(0,(MIN(DATE(2026,4,0),IF(Mitarbeiter!$D17="",DATE(2026,4,0),Mitarbeiter!$D17),TODAY()))-(MAX(DATE(2026,3,1),Mitarbeiter!$C17))+1),MAX(0,NETWORKDAYS(MAX(DATE(2026,3,1),Mitarbeiter!$C17),MIN(DATE(2026,4,0),IF(Mitarbeiter!$D17="",DATE(2026,4,0),Mitarbeiter!$D17),TODAY()),Einstellungen!$F$13:$F$67)))*N(Mitarbeiter!$E17)/IF(Einstellungen!$C$11="7 Tage",7,5),N('Ist-Stunden'!H17)+(N(Krankheitstage!I17)+N(Krankheitstage!U17))*N($C17))))</f>
        <v/>
      </c>
      <c r="AM17" s="76">
        <f>IF($B17="",0,IF(Einstellungen!$C$10="Ja",MAX(IF(Einstellungen!$C$11="7 Tage",MAX(0,(MIN(DATE(2026,5,0),IF(Mitarbeiter!$D17="",DATE(2026,5,0),Mitarbeiter!$D17),TODAY()))-(MAX(DATE(2026,4,1),Mitarbeiter!$C17))+1),MAX(0,NETWORKDAYS(MAX(DATE(2026,4,1),Mitarbeiter!$C17),MIN(DATE(2026,5,0),IF(Mitarbeiter!$D17="",DATE(2026,5,0),Mitarbeiter!$D17),TODAY()),Einstellungen!$F$13:$F$67)))*N(Mitarbeiter!$E17)/IF(Einstellungen!$C$11="7 Tage",7,5),N('Ist-Stunden'!I17)),MAX(IF(Einstellungen!$C$11="7 Tage",MAX(0,(MIN(DATE(2026,5,0),IF(Mitarbeiter!$D17="",DATE(2026,5,0),Mitarbeiter!$D17),TODAY()))-(MAX(DATE(2026,4,1),Mitarbeiter!$C17))+1),MAX(0,NETWORKDAYS(MAX(DATE(2026,4,1),Mitarbeiter!$C17),MIN(DATE(2026,5,0),IF(Mitarbeiter!$D17="",DATE(2026,5,0),Mitarbeiter!$D17),TODAY()),Einstellungen!$F$13:$F$67)))*N(Mitarbeiter!$E17)/IF(Einstellungen!$C$11="7 Tage",7,5),N('Ist-Stunden'!I17)+(N(Krankheitstage!J17)+N(Krankheitstage!V17))*N($C17))))</f>
        <v/>
      </c>
      <c r="AN17" s="76">
        <f>IF($B17="",0,IF(Einstellungen!$C$10="Ja",MAX(IF(Einstellungen!$C$11="7 Tage",MAX(0,(MIN(DATE(2026,6,0),IF(Mitarbeiter!$D17="",DATE(2026,6,0),Mitarbeiter!$D17),TODAY()))-(MAX(DATE(2026,5,1),Mitarbeiter!$C17))+1),MAX(0,NETWORKDAYS(MAX(DATE(2026,5,1),Mitarbeiter!$C17),MIN(DATE(2026,6,0),IF(Mitarbeiter!$D17="",DATE(2026,6,0),Mitarbeiter!$D17),TODAY()),Einstellungen!$F$13:$F$67)))*N(Mitarbeiter!$E17)/IF(Einstellungen!$C$11="7 Tage",7,5),N('Ist-Stunden'!J17)),MAX(IF(Einstellungen!$C$11="7 Tage",MAX(0,(MIN(DATE(2026,6,0),IF(Mitarbeiter!$D17="",DATE(2026,6,0),Mitarbeiter!$D17),TODAY()))-(MAX(DATE(2026,5,1),Mitarbeiter!$C17))+1),MAX(0,NETWORKDAYS(MAX(DATE(2026,5,1),Mitarbeiter!$C17),MIN(DATE(2026,6,0),IF(Mitarbeiter!$D17="",DATE(2026,6,0),Mitarbeiter!$D17),TODAY()),Einstellungen!$F$13:$F$67)))*N(Mitarbeiter!$E17)/IF(Einstellungen!$C$11="7 Tage",7,5),N('Ist-Stunden'!J17)+(N(Krankheitstage!K17)+N(Krankheitstage!W17))*N($C17))))</f>
        <v/>
      </c>
      <c r="AO17" s="76">
        <f>IF($B17="",0,IF(Einstellungen!$C$10="Ja",MAX(IF(Einstellungen!$C$11="7 Tage",MAX(0,(MIN(DATE(2026,7,0),IF(Mitarbeiter!$D17="",DATE(2026,7,0),Mitarbeiter!$D17),TODAY()))-(MAX(DATE(2026,6,1),Mitarbeiter!$C17))+1),MAX(0,NETWORKDAYS(MAX(DATE(2026,6,1),Mitarbeiter!$C17),MIN(DATE(2026,7,0),IF(Mitarbeiter!$D17="",DATE(2026,7,0),Mitarbeiter!$D17),TODAY()),Einstellungen!$F$13:$F$67)))*N(Mitarbeiter!$E17)/IF(Einstellungen!$C$11="7 Tage",7,5),N('Ist-Stunden'!K17)),MAX(IF(Einstellungen!$C$11="7 Tage",MAX(0,(MIN(DATE(2026,7,0),IF(Mitarbeiter!$D17="",DATE(2026,7,0),Mitarbeiter!$D17),TODAY()))-(MAX(DATE(2026,6,1),Mitarbeiter!$C17))+1),MAX(0,NETWORKDAYS(MAX(DATE(2026,6,1),Mitarbeiter!$C17),MIN(DATE(2026,7,0),IF(Mitarbeiter!$D17="",DATE(2026,7,0),Mitarbeiter!$D17),TODAY()),Einstellungen!$F$13:$F$67)))*N(Mitarbeiter!$E17)/IF(Einstellungen!$C$11="7 Tage",7,5),N('Ist-Stunden'!K17)+(N(Krankheitstage!L17)+N(Krankheitstage!X17))*N($C17))))</f>
        <v/>
      </c>
      <c r="AP17" s="76">
        <f>IF($B17="",0,IF(Einstellungen!$C$10="Ja",MAX(IF(Einstellungen!$C$11="7 Tage",MAX(0,(MIN(DATE(2026,8,0),IF(Mitarbeiter!$D17="",DATE(2026,8,0),Mitarbeiter!$D17),TODAY()))-(MAX(DATE(2026,7,1),Mitarbeiter!$C17))+1),MAX(0,NETWORKDAYS(MAX(DATE(2026,7,1),Mitarbeiter!$C17),MIN(DATE(2026,8,0),IF(Mitarbeiter!$D17="",DATE(2026,8,0),Mitarbeiter!$D17),TODAY()),Einstellungen!$F$13:$F$67)))*N(Mitarbeiter!$E17)/IF(Einstellungen!$C$11="7 Tage",7,5),N('Ist-Stunden'!L17)),MAX(IF(Einstellungen!$C$11="7 Tage",MAX(0,(MIN(DATE(2026,8,0),IF(Mitarbeiter!$D17="",DATE(2026,8,0),Mitarbeiter!$D17),TODAY()))-(MAX(DATE(2026,7,1),Mitarbeiter!$C17))+1),MAX(0,NETWORKDAYS(MAX(DATE(2026,7,1),Mitarbeiter!$C17),MIN(DATE(2026,8,0),IF(Mitarbeiter!$D17="",DATE(2026,8,0),Mitarbeiter!$D17),TODAY()),Einstellungen!$F$13:$F$67)))*N(Mitarbeiter!$E17)/IF(Einstellungen!$C$11="7 Tage",7,5),N('Ist-Stunden'!L17)+(N(Krankheitstage!M17)+N(Krankheitstage!Y17))*N($C17))))</f>
        <v/>
      </c>
      <c r="AQ17" s="76">
        <f>IF($B17="",0,IF(Einstellungen!$C$10="Ja",MAX(IF(Einstellungen!$C$11="7 Tage",MAX(0,(MIN(DATE(2026,9,0),IF(Mitarbeiter!$D17="",DATE(2026,9,0),Mitarbeiter!$D17),TODAY()))-(MAX(DATE(2026,8,1),Mitarbeiter!$C17))+1),MAX(0,NETWORKDAYS(MAX(DATE(2026,8,1),Mitarbeiter!$C17),MIN(DATE(2026,9,0),IF(Mitarbeiter!$D17="",DATE(2026,9,0),Mitarbeiter!$D17),TODAY()),Einstellungen!$F$13:$F$67)))*N(Mitarbeiter!$E17)/IF(Einstellungen!$C$11="7 Tage",7,5),N('Ist-Stunden'!M17)),MAX(IF(Einstellungen!$C$11="7 Tage",MAX(0,(MIN(DATE(2026,9,0),IF(Mitarbeiter!$D17="",DATE(2026,9,0),Mitarbeiter!$D17),TODAY()))-(MAX(DATE(2026,8,1),Mitarbeiter!$C17))+1),MAX(0,NETWORKDAYS(MAX(DATE(2026,8,1),Mitarbeiter!$C17),MIN(DATE(2026,9,0),IF(Mitarbeiter!$D17="",DATE(2026,9,0),Mitarbeiter!$D17),TODAY()),Einstellungen!$F$13:$F$67)))*N(Mitarbeiter!$E17)/IF(Einstellungen!$C$11="7 Tage",7,5),N('Ist-Stunden'!M17)+(N(Krankheitstage!N17)+N(Krankheitstage!Z17))*N($C17))))</f>
        <v/>
      </c>
      <c r="AR17" s="76">
        <f>IF($B17="",0,IF(Einstellungen!$C$10="Ja",MAX(IF(Einstellungen!$C$11="7 Tage",MAX(0,(MIN(DATE(2026,10,0),IF(Mitarbeiter!$D17="",DATE(2026,10,0),Mitarbeiter!$D17),TODAY()))-(MAX(DATE(2026,9,1),Mitarbeiter!$C17))+1),MAX(0,NETWORKDAYS(MAX(DATE(2026,9,1),Mitarbeiter!$C17),MIN(DATE(2026,10,0),IF(Mitarbeiter!$D17="",DATE(2026,10,0),Mitarbeiter!$D17),TODAY()),Einstellungen!$F$13:$F$67)))*N(Mitarbeiter!$E17)/IF(Einstellungen!$C$11="7 Tage",7,5),N('Ist-Stunden'!N17)),MAX(IF(Einstellungen!$C$11="7 Tage",MAX(0,(MIN(DATE(2026,10,0),IF(Mitarbeiter!$D17="",DATE(2026,10,0),Mitarbeiter!$D17),TODAY()))-(MAX(DATE(2026,9,1),Mitarbeiter!$C17))+1),MAX(0,NETWORKDAYS(MAX(DATE(2026,9,1),Mitarbeiter!$C17),MIN(DATE(2026,10,0),IF(Mitarbeiter!$D17="",DATE(2026,10,0),Mitarbeiter!$D17),TODAY()),Einstellungen!$F$13:$F$67)))*N(Mitarbeiter!$E17)/IF(Einstellungen!$C$11="7 Tage",7,5),N('Ist-Stunden'!N17)+(N(Krankheitstage!O17)+N(Krankheitstage!AA17))*N($C17))))</f>
        <v/>
      </c>
      <c r="AS17" s="76">
        <f>IF($B17="",0,IF(Einstellungen!$C$10="Ja",MAX(IF(Einstellungen!$C$11="7 Tage",MAX(0,(MIN(DATE(2026,11,0),IF(Mitarbeiter!$D17="",DATE(2026,11,0),Mitarbeiter!$D17),TODAY()))-(MAX(DATE(2026,10,1),Mitarbeiter!$C17))+1),MAX(0,NETWORKDAYS(MAX(DATE(2026,10,1),Mitarbeiter!$C17),MIN(DATE(2026,11,0),IF(Mitarbeiter!$D17="",DATE(2026,11,0),Mitarbeiter!$D17),TODAY()),Einstellungen!$F$13:$F$67)))*N(Mitarbeiter!$E17)/IF(Einstellungen!$C$11="7 Tage",7,5),N('Ist-Stunden'!O17)),MAX(IF(Einstellungen!$C$11="7 Tage",MAX(0,(MIN(DATE(2026,11,0),IF(Mitarbeiter!$D17="",DATE(2026,11,0),Mitarbeiter!$D17),TODAY()))-(MAX(DATE(2026,10,1),Mitarbeiter!$C17))+1),MAX(0,NETWORKDAYS(MAX(DATE(2026,10,1),Mitarbeiter!$C17),MIN(DATE(2026,11,0),IF(Mitarbeiter!$D17="",DATE(2026,11,0),Mitarbeiter!$D17),TODAY()),Einstellungen!$F$13:$F$67)))*N(Mitarbeiter!$E17)/IF(Einstellungen!$C$11="7 Tage",7,5),N('Ist-Stunden'!O17)+(N(Krankheitstage!P17)+N(Krankheitstage!AB17))*N($C17))))</f>
        <v/>
      </c>
      <c r="AT17" s="76">
        <f>IF($B17="",0,IF(Einstellungen!$C$10="Ja",MAX(IF(Einstellungen!$C$11="7 Tage",MAX(0,(MIN(DATE(2026,12,0),IF(Mitarbeiter!$D17="",DATE(2026,12,0),Mitarbeiter!$D17),TODAY()))-(MAX(DATE(2026,11,1),Mitarbeiter!$C17))+1),MAX(0,NETWORKDAYS(MAX(DATE(2026,11,1),Mitarbeiter!$C17),MIN(DATE(2026,12,0),IF(Mitarbeiter!$D17="",DATE(2026,12,0),Mitarbeiter!$D17),TODAY()),Einstellungen!$F$13:$F$67)))*N(Mitarbeiter!$E17)/IF(Einstellungen!$C$11="7 Tage",7,5),N('Ist-Stunden'!P17)),MAX(IF(Einstellungen!$C$11="7 Tage",MAX(0,(MIN(DATE(2026,12,0),IF(Mitarbeiter!$D17="",DATE(2026,12,0),Mitarbeiter!$D17),TODAY()))-(MAX(DATE(2026,11,1),Mitarbeiter!$C17))+1),MAX(0,NETWORKDAYS(MAX(DATE(2026,11,1),Mitarbeiter!$C17),MIN(DATE(2026,12,0),IF(Mitarbeiter!$D17="",DATE(2026,12,0),Mitarbeiter!$D17),TODAY()),Einstellungen!$F$13:$F$67)))*N(Mitarbeiter!$E17)/IF(Einstellungen!$C$11="7 Tage",7,5),N('Ist-Stunden'!P17)+(N(Krankheitstage!Q17)+N(Krankheitstage!AC17))*N($C17))))</f>
        <v/>
      </c>
      <c r="AU17" s="76">
        <f>IF($B17="",0,IF(Einstellungen!$C$10="Ja",MAX(IF(Einstellungen!$C$11="7 Tage",MAX(0,(MIN(DATE(2026,13,0),IF(Mitarbeiter!$D17="",DATE(2026,13,0),Mitarbeiter!$D17),TODAY()))-(MAX(DATE(2026,12,1),Mitarbeiter!$C17))+1),MAX(0,NETWORKDAYS(MAX(DATE(2026,12,1),Mitarbeiter!$C17),MIN(DATE(2026,13,0),IF(Mitarbeiter!$D17="",DATE(2026,13,0),Mitarbeiter!$D17),TODAY()),Einstellungen!$F$13:$F$67)))*N(Mitarbeiter!$E17)/IF(Einstellungen!$C$11="7 Tage",7,5),N('Ist-Stunden'!Q17)),MAX(IF(Einstellungen!$C$11="7 Tage",MAX(0,(MIN(DATE(2026,13,0),IF(Mitarbeiter!$D17="",DATE(2026,13,0),Mitarbeiter!$D17),TODAY()))-(MAX(DATE(2026,12,1),Mitarbeiter!$C17))+1),MAX(0,NETWORKDAYS(MAX(DATE(2026,12,1),Mitarbeiter!$C17),MIN(DATE(2026,13,0),IF(Mitarbeiter!$D17="",DATE(2026,13,0),Mitarbeiter!$D17),TODAY()),Einstellungen!$F$13:$F$67)))*N(Mitarbeiter!$E17)/IF(Einstellungen!$C$11="7 Tage",7,5),N('Ist-Stunden'!Q17)+(N(Krankheitstage!R17)+N(Krankheitstage!AD17))*N($C17))))</f>
        <v/>
      </c>
      <c r="AV17" s="76">
        <f>IF($B17="",0,IF(Einstellungen!$C$10="Ja",MAX(IF(Einstellungen!$C$11="7 Tage",MAX(0,(MIN(DATE(2027,2,0),IF(Mitarbeiter!$D17="",DATE(2027,2,0),Mitarbeiter!$D17),TODAY()))-(MAX(DATE(2027,1,1),Mitarbeiter!$C17))+1),MAX(0,NETWORKDAYS(MAX(DATE(2027,1,1),Mitarbeiter!$C17),MIN(DATE(2027,2,0),IF(Mitarbeiter!$D17="",DATE(2027,2,0),Mitarbeiter!$D17),TODAY()),Einstellungen!$F$13:$F$67)))*N(Mitarbeiter!$E17)/IF(Einstellungen!$C$11="7 Tage",7,5),N('Ist-Stunden'!R17)),MAX(IF(Einstellungen!$C$11="7 Tage",MAX(0,(MIN(DATE(2027,2,0),IF(Mitarbeiter!$D17="",DATE(2027,2,0),Mitarbeiter!$D17),TODAY()))-(MAX(DATE(2027,1,1),Mitarbeiter!$C17))+1),MAX(0,NETWORKDAYS(MAX(DATE(2027,1,1),Mitarbeiter!$C17),MIN(DATE(2027,2,0),IF(Mitarbeiter!$D17="",DATE(2027,2,0),Mitarbeiter!$D17),TODAY()),Einstellungen!$F$13:$F$67)))*N(Mitarbeiter!$E17)/IF(Einstellungen!$C$11="7 Tage",7,5),N('Ist-Stunden'!R17)+(N(Krankheitstage!AE17)+N(Krankheitstage!AQ17))*N($C17))))</f>
        <v/>
      </c>
      <c r="AW17" s="76">
        <f>IF($B17="",0,IF(Einstellungen!$C$10="Ja",MAX(IF(Einstellungen!$C$11="7 Tage",MAX(0,(MIN(DATE(2027,3,0),IF(Mitarbeiter!$D17="",DATE(2027,3,0),Mitarbeiter!$D17),TODAY()))-(MAX(DATE(2027,2,1),Mitarbeiter!$C17))+1),MAX(0,NETWORKDAYS(MAX(DATE(2027,2,1),Mitarbeiter!$C17),MIN(DATE(2027,3,0),IF(Mitarbeiter!$D17="",DATE(2027,3,0),Mitarbeiter!$D17),TODAY()),Einstellungen!$F$13:$F$67)))*N(Mitarbeiter!$E17)/IF(Einstellungen!$C$11="7 Tage",7,5),N('Ist-Stunden'!S17)),MAX(IF(Einstellungen!$C$11="7 Tage",MAX(0,(MIN(DATE(2027,3,0),IF(Mitarbeiter!$D17="",DATE(2027,3,0),Mitarbeiter!$D17),TODAY()))-(MAX(DATE(2027,2,1),Mitarbeiter!$C17))+1),MAX(0,NETWORKDAYS(MAX(DATE(2027,2,1),Mitarbeiter!$C17),MIN(DATE(2027,3,0),IF(Mitarbeiter!$D17="",DATE(2027,3,0),Mitarbeiter!$D17),TODAY()),Einstellungen!$F$13:$F$67)))*N(Mitarbeiter!$E17)/IF(Einstellungen!$C$11="7 Tage",7,5),N('Ist-Stunden'!S17)+(N(Krankheitstage!AF17)+N(Krankheitstage!AR17))*N($C17))))</f>
        <v/>
      </c>
      <c r="AX17" s="76">
        <f>IF($B17="",0,IF(Einstellungen!$C$10="Ja",MAX(IF(Einstellungen!$C$11="7 Tage",MAX(0,(MIN(DATE(2027,4,0),IF(Mitarbeiter!$D17="",DATE(2027,4,0),Mitarbeiter!$D17),TODAY()))-(MAX(DATE(2027,3,1),Mitarbeiter!$C17))+1),MAX(0,NETWORKDAYS(MAX(DATE(2027,3,1),Mitarbeiter!$C17),MIN(DATE(2027,4,0),IF(Mitarbeiter!$D17="",DATE(2027,4,0),Mitarbeiter!$D17),TODAY()),Einstellungen!$F$13:$F$67)))*N(Mitarbeiter!$E17)/IF(Einstellungen!$C$11="7 Tage",7,5),N('Ist-Stunden'!T17)),MAX(IF(Einstellungen!$C$11="7 Tage",MAX(0,(MIN(DATE(2027,4,0),IF(Mitarbeiter!$D17="",DATE(2027,4,0),Mitarbeiter!$D17),TODAY()))-(MAX(DATE(2027,3,1),Mitarbeiter!$C17))+1),MAX(0,NETWORKDAYS(MAX(DATE(2027,3,1),Mitarbeiter!$C17),MIN(DATE(2027,4,0),IF(Mitarbeiter!$D17="",DATE(2027,4,0),Mitarbeiter!$D17),TODAY()),Einstellungen!$F$13:$F$67)))*N(Mitarbeiter!$E17)/IF(Einstellungen!$C$11="7 Tage",7,5),N('Ist-Stunden'!T17)+(N(Krankheitstage!AG17)+N(Krankheitstage!AS17))*N($C17))))</f>
        <v/>
      </c>
      <c r="AY17" s="76">
        <f>IF($B17="",0,IF(Einstellungen!$C$10="Ja",MAX(IF(Einstellungen!$C$11="7 Tage",MAX(0,(MIN(DATE(2027,5,0),IF(Mitarbeiter!$D17="",DATE(2027,5,0),Mitarbeiter!$D17),TODAY()))-(MAX(DATE(2027,4,1),Mitarbeiter!$C17))+1),MAX(0,NETWORKDAYS(MAX(DATE(2027,4,1),Mitarbeiter!$C17),MIN(DATE(2027,5,0),IF(Mitarbeiter!$D17="",DATE(2027,5,0),Mitarbeiter!$D17),TODAY()),Einstellungen!$F$13:$F$67)))*N(Mitarbeiter!$E17)/IF(Einstellungen!$C$11="7 Tage",7,5),N('Ist-Stunden'!U17)),MAX(IF(Einstellungen!$C$11="7 Tage",MAX(0,(MIN(DATE(2027,5,0),IF(Mitarbeiter!$D17="",DATE(2027,5,0),Mitarbeiter!$D17),TODAY()))-(MAX(DATE(2027,4,1),Mitarbeiter!$C17))+1),MAX(0,NETWORKDAYS(MAX(DATE(2027,4,1),Mitarbeiter!$C17),MIN(DATE(2027,5,0),IF(Mitarbeiter!$D17="",DATE(2027,5,0),Mitarbeiter!$D17),TODAY()),Einstellungen!$F$13:$F$67)))*N(Mitarbeiter!$E17)/IF(Einstellungen!$C$11="7 Tage",7,5),N('Ist-Stunden'!U17)+(N(Krankheitstage!AH17)+N(Krankheitstage!AT17))*N($C17))))</f>
        <v/>
      </c>
      <c r="AZ17" s="76">
        <f>IF($B17="",0,IF(Einstellungen!$C$10="Ja",MAX(IF(Einstellungen!$C$11="7 Tage",MAX(0,(MIN(DATE(2027,6,0),IF(Mitarbeiter!$D17="",DATE(2027,6,0),Mitarbeiter!$D17),TODAY()))-(MAX(DATE(2027,5,1),Mitarbeiter!$C17))+1),MAX(0,NETWORKDAYS(MAX(DATE(2027,5,1),Mitarbeiter!$C17),MIN(DATE(2027,6,0),IF(Mitarbeiter!$D17="",DATE(2027,6,0),Mitarbeiter!$D17),TODAY()),Einstellungen!$F$13:$F$67)))*N(Mitarbeiter!$E17)/IF(Einstellungen!$C$11="7 Tage",7,5),N('Ist-Stunden'!V17)),MAX(IF(Einstellungen!$C$11="7 Tage",MAX(0,(MIN(DATE(2027,6,0),IF(Mitarbeiter!$D17="",DATE(2027,6,0),Mitarbeiter!$D17),TODAY()))-(MAX(DATE(2027,5,1),Mitarbeiter!$C17))+1),MAX(0,NETWORKDAYS(MAX(DATE(2027,5,1),Mitarbeiter!$C17),MIN(DATE(2027,6,0),IF(Mitarbeiter!$D17="",DATE(2027,6,0),Mitarbeiter!$D17),TODAY()),Einstellungen!$F$13:$F$67)))*N(Mitarbeiter!$E17)/IF(Einstellungen!$C$11="7 Tage",7,5),N('Ist-Stunden'!V17)+(N(Krankheitstage!AI17)+N(Krankheitstage!AU17))*N($C17))))</f>
        <v/>
      </c>
      <c r="BA17" s="76">
        <f>IF($B17="",0,IF(Einstellungen!$C$10="Ja",MAX(IF(Einstellungen!$C$11="7 Tage",MAX(0,(MIN(DATE(2027,7,0),IF(Mitarbeiter!$D17="",DATE(2027,7,0),Mitarbeiter!$D17),TODAY()))-(MAX(DATE(2027,6,1),Mitarbeiter!$C17))+1),MAX(0,NETWORKDAYS(MAX(DATE(2027,6,1),Mitarbeiter!$C17),MIN(DATE(2027,7,0),IF(Mitarbeiter!$D17="",DATE(2027,7,0),Mitarbeiter!$D17),TODAY()),Einstellungen!$F$13:$F$67)))*N(Mitarbeiter!$E17)/IF(Einstellungen!$C$11="7 Tage",7,5),N('Ist-Stunden'!W17)),MAX(IF(Einstellungen!$C$11="7 Tage",MAX(0,(MIN(DATE(2027,7,0),IF(Mitarbeiter!$D17="",DATE(2027,7,0),Mitarbeiter!$D17),TODAY()))-(MAX(DATE(2027,6,1),Mitarbeiter!$C17))+1),MAX(0,NETWORKDAYS(MAX(DATE(2027,6,1),Mitarbeiter!$C17),MIN(DATE(2027,7,0),IF(Mitarbeiter!$D17="",DATE(2027,7,0),Mitarbeiter!$D17),TODAY()),Einstellungen!$F$13:$F$67)))*N(Mitarbeiter!$E17)/IF(Einstellungen!$C$11="7 Tage",7,5),N('Ist-Stunden'!W17)+(N(Krankheitstage!AJ17)+N(Krankheitstage!AV17))*N($C17))))</f>
        <v/>
      </c>
      <c r="BB17" s="76">
        <f>IF($B17="",0,IF(Einstellungen!$C$10="Ja",MAX(IF(Einstellungen!$C$11="7 Tage",MAX(0,(MIN(DATE(2027,8,0),IF(Mitarbeiter!$D17="",DATE(2027,8,0),Mitarbeiter!$D17),TODAY()))-(MAX(DATE(2027,7,1),Mitarbeiter!$C17))+1),MAX(0,NETWORKDAYS(MAX(DATE(2027,7,1),Mitarbeiter!$C17),MIN(DATE(2027,8,0),IF(Mitarbeiter!$D17="",DATE(2027,8,0),Mitarbeiter!$D17),TODAY()),Einstellungen!$F$13:$F$67)))*N(Mitarbeiter!$E17)/IF(Einstellungen!$C$11="7 Tage",7,5),N('Ist-Stunden'!X17)),MAX(IF(Einstellungen!$C$11="7 Tage",MAX(0,(MIN(DATE(2027,8,0),IF(Mitarbeiter!$D17="",DATE(2027,8,0),Mitarbeiter!$D17),TODAY()))-(MAX(DATE(2027,7,1),Mitarbeiter!$C17))+1),MAX(0,NETWORKDAYS(MAX(DATE(2027,7,1),Mitarbeiter!$C17),MIN(DATE(2027,8,0),IF(Mitarbeiter!$D17="",DATE(2027,8,0),Mitarbeiter!$D17),TODAY()),Einstellungen!$F$13:$F$67)))*N(Mitarbeiter!$E17)/IF(Einstellungen!$C$11="7 Tage",7,5),N('Ist-Stunden'!X17)+(N(Krankheitstage!AK17)+N(Krankheitstage!AW17))*N($C17))))</f>
        <v/>
      </c>
      <c r="BC17" s="76">
        <f>IF($B17="",0,IF(Einstellungen!$C$10="Ja",MAX(IF(Einstellungen!$C$11="7 Tage",MAX(0,(MIN(DATE(2027,9,0),IF(Mitarbeiter!$D17="",DATE(2027,9,0),Mitarbeiter!$D17),TODAY()))-(MAX(DATE(2027,8,1),Mitarbeiter!$C17))+1),MAX(0,NETWORKDAYS(MAX(DATE(2027,8,1),Mitarbeiter!$C17),MIN(DATE(2027,9,0),IF(Mitarbeiter!$D17="",DATE(2027,9,0),Mitarbeiter!$D17),TODAY()),Einstellungen!$F$13:$F$67)))*N(Mitarbeiter!$E17)/IF(Einstellungen!$C$11="7 Tage",7,5),N('Ist-Stunden'!Y17)),MAX(IF(Einstellungen!$C$11="7 Tage",MAX(0,(MIN(DATE(2027,9,0),IF(Mitarbeiter!$D17="",DATE(2027,9,0),Mitarbeiter!$D17),TODAY()))-(MAX(DATE(2027,8,1),Mitarbeiter!$C17))+1),MAX(0,NETWORKDAYS(MAX(DATE(2027,8,1),Mitarbeiter!$C17),MIN(DATE(2027,9,0),IF(Mitarbeiter!$D17="",DATE(2027,9,0),Mitarbeiter!$D17),TODAY()),Einstellungen!$F$13:$F$67)))*N(Mitarbeiter!$E17)/IF(Einstellungen!$C$11="7 Tage",7,5),N('Ist-Stunden'!Y17)+(N(Krankheitstage!AL17)+N(Krankheitstage!AX17))*N($C17))))</f>
        <v/>
      </c>
      <c r="BD17" s="76">
        <f>IF($B17="",0,IF(Einstellungen!$C$10="Ja",MAX(IF(Einstellungen!$C$11="7 Tage",MAX(0,(MIN(DATE(2027,10,0),IF(Mitarbeiter!$D17="",DATE(2027,10,0),Mitarbeiter!$D17),TODAY()))-(MAX(DATE(2027,9,1),Mitarbeiter!$C17))+1),MAX(0,NETWORKDAYS(MAX(DATE(2027,9,1),Mitarbeiter!$C17),MIN(DATE(2027,10,0),IF(Mitarbeiter!$D17="",DATE(2027,10,0),Mitarbeiter!$D17),TODAY()),Einstellungen!$F$13:$F$67)))*N(Mitarbeiter!$E17)/IF(Einstellungen!$C$11="7 Tage",7,5),N('Ist-Stunden'!Z17)),MAX(IF(Einstellungen!$C$11="7 Tage",MAX(0,(MIN(DATE(2027,10,0),IF(Mitarbeiter!$D17="",DATE(2027,10,0),Mitarbeiter!$D17),TODAY()))-(MAX(DATE(2027,9,1),Mitarbeiter!$C17))+1),MAX(0,NETWORKDAYS(MAX(DATE(2027,9,1),Mitarbeiter!$C17),MIN(DATE(2027,10,0),IF(Mitarbeiter!$D17="",DATE(2027,10,0),Mitarbeiter!$D17),TODAY()),Einstellungen!$F$13:$F$67)))*N(Mitarbeiter!$E17)/IF(Einstellungen!$C$11="7 Tage",7,5),N('Ist-Stunden'!Z17)+(N(Krankheitstage!AM17)+N(Krankheitstage!AY17))*N($C17))))</f>
        <v/>
      </c>
      <c r="BE17" s="76">
        <f>IF($B17="",0,IF(Einstellungen!$C$10="Ja",MAX(IF(Einstellungen!$C$11="7 Tage",MAX(0,(MIN(DATE(2027,11,0),IF(Mitarbeiter!$D17="",DATE(2027,11,0),Mitarbeiter!$D17),TODAY()))-(MAX(DATE(2027,10,1),Mitarbeiter!$C17))+1),MAX(0,NETWORKDAYS(MAX(DATE(2027,10,1),Mitarbeiter!$C17),MIN(DATE(2027,11,0),IF(Mitarbeiter!$D17="",DATE(2027,11,0),Mitarbeiter!$D17),TODAY()),Einstellungen!$F$13:$F$67)))*N(Mitarbeiter!$E17)/IF(Einstellungen!$C$11="7 Tage",7,5),N('Ist-Stunden'!AA17)),MAX(IF(Einstellungen!$C$11="7 Tage",MAX(0,(MIN(DATE(2027,11,0),IF(Mitarbeiter!$D17="",DATE(2027,11,0),Mitarbeiter!$D17),TODAY()))-(MAX(DATE(2027,10,1),Mitarbeiter!$C17))+1),MAX(0,NETWORKDAYS(MAX(DATE(2027,10,1),Mitarbeiter!$C17),MIN(DATE(2027,11,0),IF(Mitarbeiter!$D17="",DATE(2027,11,0),Mitarbeiter!$D17),TODAY()),Einstellungen!$F$13:$F$67)))*N(Mitarbeiter!$E17)/IF(Einstellungen!$C$11="7 Tage",7,5),N('Ist-Stunden'!AA17)+(N(Krankheitstage!AN17)+N(Krankheitstage!AZ17))*N($C17))))</f>
        <v/>
      </c>
      <c r="BF17" s="76">
        <f>IF($B17="",0,IF(Einstellungen!$C$10="Ja",MAX(IF(Einstellungen!$C$11="7 Tage",MAX(0,(MIN(DATE(2027,12,0),IF(Mitarbeiter!$D17="",DATE(2027,12,0),Mitarbeiter!$D17),TODAY()))-(MAX(DATE(2027,11,1),Mitarbeiter!$C17))+1),MAX(0,NETWORKDAYS(MAX(DATE(2027,11,1),Mitarbeiter!$C17),MIN(DATE(2027,12,0),IF(Mitarbeiter!$D17="",DATE(2027,12,0),Mitarbeiter!$D17),TODAY()),Einstellungen!$F$13:$F$67)))*N(Mitarbeiter!$E17)/IF(Einstellungen!$C$11="7 Tage",7,5),N('Ist-Stunden'!AB17)),MAX(IF(Einstellungen!$C$11="7 Tage",MAX(0,(MIN(DATE(2027,12,0),IF(Mitarbeiter!$D17="",DATE(2027,12,0),Mitarbeiter!$D17),TODAY()))-(MAX(DATE(2027,11,1),Mitarbeiter!$C17))+1),MAX(0,NETWORKDAYS(MAX(DATE(2027,11,1),Mitarbeiter!$C17),MIN(DATE(2027,12,0),IF(Mitarbeiter!$D17="",DATE(2027,12,0),Mitarbeiter!$D17),TODAY()),Einstellungen!$F$13:$F$67)))*N(Mitarbeiter!$E17)/IF(Einstellungen!$C$11="7 Tage",7,5),N('Ist-Stunden'!AB17)+(N(Krankheitstage!AO17)+N(Krankheitstage!BA17))*N($C17))))</f>
        <v/>
      </c>
      <c r="BG17" s="76">
        <f>IF($B17="",0,IF(Einstellungen!$C$10="Ja",MAX(IF(Einstellungen!$C$11="7 Tage",MAX(0,(MIN(DATE(2027,13,0),IF(Mitarbeiter!$D17="",DATE(2027,13,0),Mitarbeiter!$D17),TODAY()))-(MAX(DATE(2027,12,1),Mitarbeiter!$C17))+1),MAX(0,NETWORKDAYS(MAX(DATE(2027,12,1),Mitarbeiter!$C17),MIN(DATE(2027,13,0),IF(Mitarbeiter!$D17="",DATE(2027,13,0),Mitarbeiter!$D17),TODAY()),Einstellungen!$F$13:$F$67)))*N(Mitarbeiter!$E17)/IF(Einstellungen!$C$11="7 Tage",7,5),N('Ist-Stunden'!AC17)),MAX(IF(Einstellungen!$C$11="7 Tage",MAX(0,(MIN(DATE(2027,13,0),IF(Mitarbeiter!$D17="",DATE(2027,13,0),Mitarbeiter!$D17),TODAY()))-(MAX(DATE(2027,12,1),Mitarbeiter!$C17))+1),MAX(0,NETWORKDAYS(MAX(DATE(2027,12,1),Mitarbeiter!$C17),MIN(DATE(2027,13,0),IF(Mitarbeiter!$D17="",DATE(2027,13,0),Mitarbeiter!$D17),TODAY()),Einstellungen!$F$13:$F$67)))*N(Mitarbeiter!$E17)/IF(Einstellungen!$C$11="7 Tage",7,5),N('Ist-Stunden'!AC17)+(N(Krankheitstage!AP17)+N(Krankheitstage!BB17))*N($C17))))</f>
        <v/>
      </c>
      <c r="BH17" s="76">
        <f>IF($B17="",0,IF(Einstellungen!$C$10="Ja",MAX(IF(Einstellungen!$C$11="7 Tage",MAX(0,(MIN(DATE(2028,2,0),IF(Mitarbeiter!$D17="",DATE(2028,2,0),Mitarbeiter!$D17),TODAY()))-(MAX(DATE(2028,1,1),Mitarbeiter!$C17))+1),MAX(0,NETWORKDAYS(MAX(DATE(2028,1,1),Mitarbeiter!$C17),MIN(DATE(2028,2,0),IF(Mitarbeiter!$D17="",DATE(2028,2,0),Mitarbeiter!$D17),TODAY()),Einstellungen!$F$13:$F$67)))*N(Mitarbeiter!$E17)/IF(Einstellungen!$C$11="7 Tage",7,5),N('Ist-Stunden'!AD17)),MAX(IF(Einstellungen!$C$11="7 Tage",MAX(0,(MIN(DATE(2028,2,0),IF(Mitarbeiter!$D17="",DATE(2028,2,0),Mitarbeiter!$D17),TODAY()))-(MAX(DATE(2028,1,1),Mitarbeiter!$C17))+1),MAX(0,NETWORKDAYS(MAX(DATE(2028,1,1),Mitarbeiter!$C17),MIN(DATE(2028,2,0),IF(Mitarbeiter!$D17="",DATE(2028,2,0),Mitarbeiter!$D17),TODAY()),Einstellungen!$F$13:$F$67)))*N(Mitarbeiter!$E17)/IF(Einstellungen!$C$11="7 Tage",7,5),N('Ist-Stunden'!AD17)+(N(Krankheitstage!BC17)+N(Krankheitstage!BO17))*N($C17))))</f>
        <v/>
      </c>
      <c r="BI17" s="76">
        <f>IF($B17="",0,IF(Einstellungen!$C$10="Ja",MAX(IF(Einstellungen!$C$11="7 Tage",MAX(0,(MIN(DATE(2028,3,0),IF(Mitarbeiter!$D17="",DATE(2028,3,0),Mitarbeiter!$D17),TODAY()))-(MAX(DATE(2028,2,1),Mitarbeiter!$C17))+1),MAX(0,NETWORKDAYS(MAX(DATE(2028,2,1),Mitarbeiter!$C17),MIN(DATE(2028,3,0),IF(Mitarbeiter!$D17="",DATE(2028,3,0),Mitarbeiter!$D17),TODAY()),Einstellungen!$F$13:$F$67)))*N(Mitarbeiter!$E17)/IF(Einstellungen!$C$11="7 Tage",7,5),N('Ist-Stunden'!AE17)),MAX(IF(Einstellungen!$C$11="7 Tage",MAX(0,(MIN(DATE(2028,3,0),IF(Mitarbeiter!$D17="",DATE(2028,3,0),Mitarbeiter!$D17),TODAY()))-(MAX(DATE(2028,2,1),Mitarbeiter!$C17))+1),MAX(0,NETWORKDAYS(MAX(DATE(2028,2,1),Mitarbeiter!$C17),MIN(DATE(2028,3,0),IF(Mitarbeiter!$D17="",DATE(2028,3,0),Mitarbeiter!$D17),TODAY()),Einstellungen!$F$13:$F$67)))*N(Mitarbeiter!$E17)/IF(Einstellungen!$C$11="7 Tage",7,5),N('Ist-Stunden'!AE17)+(N(Krankheitstage!BD17)+N(Krankheitstage!BP17))*N($C17))))</f>
        <v/>
      </c>
      <c r="BJ17" s="76">
        <f>IF($B17="",0,IF(Einstellungen!$C$10="Ja",MAX(IF(Einstellungen!$C$11="7 Tage",MAX(0,(MIN(DATE(2028,4,0),IF(Mitarbeiter!$D17="",DATE(2028,4,0),Mitarbeiter!$D17),TODAY()))-(MAX(DATE(2028,3,1),Mitarbeiter!$C17))+1),MAX(0,NETWORKDAYS(MAX(DATE(2028,3,1),Mitarbeiter!$C17),MIN(DATE(2028,4,0),IF(Mitarbeiter!$D17="",DATE(2028,4,0),Mitarbeiter!$D17),TODAY()),Einstellungen!$F$13:$F$67)))*N(Mitarbeiter!$E17)/IF(Einstellungen!$C$11="7 Tage",7,5),N('Ist-Stunden'!AF17)),MAX(IF(Einstellungen!$C$11="7 Tage",MAX(0,(MIN(DATE(2028,4,0),IF(Mitarbeiter!$D17="",DATE(2028,4,0),Mitarbeiter!$D17),TODAY()))-(MAX(DATE(2028,3,1),Mitarbeiter!$C17))+1),MAX(0,NETWORKDAYS(MAX(DATE(2028,3,1),Mitarbeiter!$C17),MIN(DATE(2028,4,0),IF(Mitarbeiter!$D17="",DATE(2028,4,0),Mitarbeiter!$D17),TODAY()),Einstellungen!$F$13:$F$67)))*N(Mitarbeiter!$E17)/IF(Einstellungen!$C$11="7 Tage",7,5),N('Ist-Stunden'!AF17)+(N(Krankheitstage!BE17)+N(Krankheitstage!BQ17))*N($C17))))</f>
        <v/>
      </c>
      <c r="BK17" s="76">
        <f>IF($B17="",0,IF(Einstellungen!$C$10="Ja",MAX(IF(Einstellungen!$C$11="7 Tage",MAX(0,(MIN(DATE(2028,5,0),IF(Mitarbeiter!$D17="",DATE(2028,5,0),Mitarbeiter!$D17),TODAY()))-(MAX(DATE(2028,4,1),Mitarbeiter!$C17))+1),MAX(0,NETWORKDAYS(MAX(DATE(2028,4,1),Mitarbeiter!$C17),MIN(DATE(2028,5,0),IF(Mitarbeiter!$D17="",DATE(2028,5,0),Mitarbeiter!$D17),TODAY()),Einstellungen!$F$13:$F$67)))*N(Mitarbeiter!$E17)/IF(Einstellungen!$C$11="7 Tage",7,5),N('Ist-Stunden'!AG17)),MAX(IF(Einstellungen!$C$11="7 Tage",MAX(0,(MIN(DATE(2028,5,0),IF(Mitarbeiter!$D17="",DATE(2028,5,0),Mitarbeiter!$D17),TODAY()))-(MAX(DATE(2028,4,1),Mitarbeiter!$C17))+1),MAX(0,NETWORKDAYS(MAX(DATE(2028,4,1),Mitarbeiter!$C17),MIN(DATE(2028,5,0),IF(Mitarbeiter!$D17="",DATE(2028,5,0),Mitarbeiter!$D17),TODAY()),Einstellungen!$F$13:$F$67)))*N(Mitarbeiter!$E17)/IF(Einstellungen!$C$11="7 Tage",7,5),N('Ist-Stunden'!AG17)+(N(Krankheitstage!BF17)+N(Krankheitstage!BR17))*N($C17))))</f>
        <v/>
      </c>
      <c r="BL17" s="76">
        <f>IF($B17="",0,IF(Einstellungen!$C$10="Ja",MAX(IF(Einstellungen!$C$11="7 Tage",MAX(0,(MIN(DATE(2028,6,0),IF(Mitarbeiter!$D17="",DATE(2028,6,0),Mitarbeiter!$D17),TODAY()))-(MAX(DATE(2028,5,1),Mitarbeiter!$C17))+1),MAX(0,NETWORKDAYS(MAX(DATE(2028,5,1),Mitarbeiter!$C17),MIN(DATE(2028,6,0),IF(Mitarbeiter!$D17="",DATE(2028,6,0),Mitarbeiter!$D17),TODAY()),Einstellungen!$F$13:$F$67)))*N(Mitarbeiter!$E17)/IF(Einstellungen!$C$11="7 Tage",7,5),N('Ist-Stunden'!AH17)),MAX(IF(Einstellungen!$C$11="7 Tage",MAX(0,(MIN(DATE(2028,6,0),IF(Mitarbeiter!$D17="",DATE(2028,6,0),Mitarbeiter!$D17),TODAY()))-(MAX(DATE(2028,5,1),Mitarbeiter!$C17))+1),MAX(0,NETWORKDAYS(MAX(DATE(2028,5,1),Mitarbeiter!$C17),MIN(DATE(2028,6,0),IF(Mitarbeiter!$D17="",DATE(2028,6,0),Mitarbeiter!$D17),TODAY()),Einstellungen!$F$13:$F$67)))*N(Mitarbeiter!$E17)/IF(Einstellungen!$C$11="7 Tage",7,5),N('Ist-Stunden'!AH17)+(N(Krankheitstage!BG17)+N(Krankheitstage!BS17))*N($C17))))</f>
        <v/>
      </c>
      <c r="BM17" s="76">
        <f>IF($B17="",0,IF(Einstellungen!$C$10="Ja",MAX(IF(Einstellungen!$C$11="7 Tage",MAX(0,(MIN(DATE(2028,7,0),IF(Mitarbeiter!$D17="",DATE(2028,7,0),Mitarbeiter!$D17),TODAY()))-(MAX(DATE(2028,6,1),Mitarbeiter!$C17))+1),MAX(0,NETWORKDAYS(MAX(DATE(2028,6,1),Mitarbeiter!$C17),MIN(DATE(2028,7,0),IF(Mitarbeiter!$D17="",DATE(2028,7,0),Mitarbeiter!$D17),TODAY()),Einstellungen!$F$13:$F$67)))*N(Mitarbeiter!$E17)/IF(Einstellungen!$C$11="7 Tage",7,5),N('Ist-Stunden'!AI17)),MAX(IF(Einstellungen!$C$11="7 Tage",MAX(0,(MIN(DATE(2028,7,0),IF(Mitarbeiter!$D17="",DATE(2028,7,0),Mitarbeiter!$D17),TODAY()))-(MAX(DATE(2028,6,1),Mitarbeiter!$C17))+1),MAX(0,NETWORKDAYS(MAX(DATE(2028,6,1),Mitarbeiter!$C17),MIN(DATE(2028,7,0),IF(Mitarbeiter!$D17="",DATE(2028,7,0),Mitarbeiter!$D17),TODAY()),Einstellungen!$F$13:$F$67)))*N(Mitarbeiter!$E17)/IF(Einstellungen!$C$11="7 Tage",7,5),N('Ist-Stunden'!AI17)+(N(Krankheitstage!BH17)+N(Krankheitstage!BT17))*N($C17))))</f>
        <v/>
      </c>
      <c r="BN17" s="76">
        <f>IF($B17="",0,IF(Einstellungen!$C$10="Ja",MAX(IF(Einstellungen!$C$11="7 Tage",MAX(0,(MIN(DATE(2028,8,0),IF(Mitarbeiter!$D17="",DATE(2028,8,0),Mitarbeiter!$D17),TODAY()))-(MAX(DATE(2028,7,1),Mitarbeiter!$C17))+1),MAX(0,NETWORKDAYS(MAX(DATE(2028,7,1),Mitarbeiter!$C17),MIN(DATE(2028,8,0),IF(Mitarbeiter!$D17="",DATE(2028,8,0),Mitarbeiter!$D17),TODAY()),Einstellungen!$F$13:$F$67)))*N(Mitarbeiter!$E17)/IF(Einstellungen!$C$11="7 Tage",7,5),N('Ist-Stunden'!AJ17)),MAX(IF(Einstellungen!$C$11="7 Tage",MAX(0,(MIN(DATE(2028,8,0),IF(Mitarbeiter!$D17="",DATE(2028,8,0),Mitarbeiter!$D17),TODAY()))-(MAX(DATE(2028,7,1),Mitarbeiter!$C17))+1),MAX(0,NETWORKDAYS(MAX(DATE(2028,7,1),Mitarbeiter!$C17),MIN(DATE(2028,8,0),IF(Mitarbeiter!$D17="",DATE(2028,8,0),Mitarbeiter!$D17),TODAY()),Einstellungen!$F$13:$F$67)))*N(Mitarbeiter!$E17)/IF(Einstellungen!$C$11="7 Tage",7,5),N('Ist-Stunden'!AJ17)+(N(Krankheitstage!BI17)+N(Krankheitstage!BU17))*N($C17))))</f>
        <v/>
      </c>
      <c r="BO17" s="76">
        <f>IF($B17="",0,IF(Einstellungen!$C$10="Ja",MAX(IF(Einstellungen!$C$11="7 Tage",MAX(0,(MIN(DATE(2028,9,0),IF(Mitarbeiter!$D17="",DATE(2028,9,0),Mitarbeiter!$D17),TODAY()))-(MAX(DATE(2028,8,1),Mitarbeiter!$C17))+1),MAX(0,NETWORKDAYS(MAX(DATE(2028,8,1),Mitarbeiter!$C17),MIN(DATE(2028,9,0),IF(Mitarbeiter!$D17="",DATE(2028,9,0),Mitarbeiter!$D17),TODAY()),Einstellungen!$F$13:$F$67)))*N(Mitarbeiter!$E17)/IF(Einstellungen!$C$11="7 Tage",7,5),N('Ist-Stunden'!AK17)),MAX(IF(Einstellungen!$C$11="7 Tage",MAX(0,(MIN(DATE(2028,9,0),IF(Mitarbeiter!$D17="",DATE(2028,9,0),Mitarbeiter!$D17),TODAY()))-(MAX(DATE(2028,8,1),Mitarbeiter!$C17))+1),MAX(0,NETWORKDAYS(MAX(DATE(2028,8,1),Mitarbeiter!$C17),MIN(DATE(2028,9,0),IF(Mitarbeiter!$D17="",DATE(2028,9,0),Mitarbeiter!$D17),TODAY()),Einstellungen!$F$13:$F$67)))*N(Mitarbeiter!$E17)/IF(Einstellungen!$C$11="7 Tage",7,5),N('Ist-Stunden'!AK17)+(N(Krankheitstage!BJ17)+N(Krankheitstage!BV17))*N($C17))))</f>
        <v/>
      </c>
      <c r="BP17" s="76">
        <f>IF($B17="",0,IF(Einstellungen!$C$10="Ja",MAX(IF(Einstellungen!$C$11="7 Tage",MAX(0,(MIN(DATE(2028,10,0),IF(Mitarbeiter!$D17="",DATE(2028,10,0),Mitarbeiter!$D17),TODAY()))-(MAX(DATE(2028,9,1),Mitarbeiter!$C17))+1),MAX(0,NETWORKDAYS(MAX(DATE(2028,9,1),Mitarbeiter!$C17),MIN(DATE(2028,10,0),IF(Mitarbeiter!$D17="",DATE(2028,10,0),Mitarbeiter!$D17),TODAY()),Einstellungen!$F$13:$F$67)))*N(Mitarbeiter!$E17)/IF(Einstellungen!$C$11="7 Tage",7,5),N('Ist-Stunden'!AL17)),MAX(IF(Einstellungen!$C$11="7 Tage",MAX(0,(MIN(DATE(2028,10,0),IF(Mitarbeiter!$D17="",DATE(2028,10,0),Mitarbeiter!$D17),TODAY()))-(MAX(DATE(2028,9,1),Mitarbeiter!$C17))+1),MAX(0,NETWORKDAYS(MAX(DATE(2028,9,1),Mitarbeiter!$C17),MIN(DATE(2028,10,0),IF(Mitarbeiter!$D17="",DATE(2028,10,0),Mitarbeiter!$D17),TODAY()),Einstellungen!$F$13:$F$67)))*N(Mitarbeiter!$E17)/IF(Einstellungen!$C$11="7 Tage",7,5),N('Ist-Stunden'!AL17)+(N(Krankheitstage!BK17)+N(Krankheitstage!BW17))*N($C17))))</f>
        <v/>
      </c>
      <c r="BQ17" s="76">
        <f>IF($B17="",0,IF(Einstellungen!$C$10="Ja",MAX(IF(Einstellungen!$C$11="7 Tage",MAX(0,(MIN(DATE(2028,11,0),IF(Mitarbeiter!$D17="",DATE(2028,11,0),Mitarbeiter!$D17),TODAY()))-(MAX(DATE(2028,10,1),Mitarbeiter!$C17))+1),MAX(0,NETWORKDAYS(MAX(DATE(2028,10,1),Mitarbeiter!$C17),MIN(DATE(2028,11,0),IF(Mitarbeiter!$D17="",DATE(2028,11,0),Mitarbeiter!$D17),TODAY()),Einstellungen!$F$13:$F$67)))*N(Mitarbeiter!$E17)/IF(Einstellungen!$C$11="7 Tage",7,5),N('Ist-Stunden'!AM17)),MAX(IF(Einstellungen!$C$11="7 Tage",MAX(0,(MIN(DATE(2028,11,0),IF(Mitarbeiter!$D17="",DATE(2028,11,0),Mitarbeiter!$D17),TODAY()))-(MAX(DATE(2028,10,1),Mitarbeiter!$C17))+1),MAX(0,NETWORKDAYS(MAX(DATE(2028,10,1),Mitarbeiter!$C17),MIN(DATE(2028,11,0),IF(Mitarbeiter!$D17="",DATE(2028,11,0),Mitarbeiter!$D17),TODAY()),Einstellungen!$F$13:$F$67)))*N(Mitarbeiter!$E17)/IF(Einstellungen!$C$11="7 Tage",7,5),N('Ist-Stunden'!AM17)+(N(Krankheitstage!BL17)+N(Krankheitstage!BX17))*N($C17))))</f>
        <v/>
      </c>
      <c r="BR17" s="76">
        <f>IF($B17="",0,IF(Einstellungen!$C$10="Ja",MAX(IF(Einstellungen!$C$11="7 Tage",MAX(0,(MIN(DATE(2028,12,0),IF(Mitarbeiter!$D17="",DATE(2028,12,0),Mitarbeiter!$D17),TODAY()))-(MAX(DATE(2028,11,1),Mitarbeiter!$C17))+1),MAX(0,NETWORKDAYS(MAX(DATE(2028,11,1),Mitarbeiter!$C17),MIN(DATE(2028,12,0),IF(Mitarbeiter!$D17="",DATE(2028,12,0),Mitarbeiter!$D17),TODAY()),Einstellungen!$F$13:$F$67)))*N(Mitarbeiter!$E17)/IF(Einstellungen!$C$11="7 Tage",7,5),N('Ist-Stunden'!AN17)),MAX(IF(Einstellungen!$C$11="7 Tage",MAX(0,(MIN(DATE(2028,12,0),IF(Mitarbeiter!$D17="",DATE(2028,12,0),Mitarbeiter!$D17),TODAY()))-(MAX(DATE(2028,11,1),Mitarbeiter!$C17))+1),MAX(0,NETWORKDAYS(MAX(DATE(2028,11,1),Mitarbeiter!$C17),MIN(DATE(2028,12,0),IF(Mitarbeiter!$D17="",DATE(2028,12,0),Mitarbeiter!$D17),TODAY()),Einstellungen!$F$13:$F$67)))*N(Mitarbeiter!$E17)/IF(Einstellungen!$C$11="7 Tage",7,5),N('Ist-Stunden'!AN17)+(N(Krankheitstage!BM17)+N(Krankheitstage!BY17))*N($C17))))</f>
        <v/>
      </c>
      <c r="BS17" s="76">
        <f>IF($B17="",0,IF(Einstellungen!$C$10="Ja",MAX(IF(Einstellungen!$C$11="7 Tage",MAX(0,(MIN(DATE(2028,13,0),IF(Mitarbeiter!$D17="",DATE(2028,13,0),Mitarbeiter!$D17),TODAY()))-(MAX(DATE(2028,12,1),Mitarbeiter!$C17))+1),MAX(0,NETWORKDAYS(MAX(DATE(2028,12,1),Mitarbeiter!$C17),MIN(DATE(2028,13,0),IF(Mitarbeiter!$D17="",DATE(2028,13,0),Mitarbeiter!$D17),TODAY()),Einstellungen!$F$13:$F$67)))*N(Mitarbeiter!$E17)/IF(Einstellungen!$C$11="7 Tage",7,5),N('Ist-Stunden'!AO17)),MAX(IF(Einstellungen!$C$11="7 Tage",MAX(0,(MIN(DATE(2028,13,0),IF(Mitarbeiter!$D17="",DATE(2028,13,0),Mitarbeiter!$D17),TODAY()))-(MAX(DATE(2028,12,1),Mitarbeiter!$C17))+1),MAX(0,NETWORKDAYS(MAX(DATE(2028,12,1),Mitarbeiter!$C17),MIN(DATE(2028,13,0),IF(Mitarbeiter!$D17="",DATE(2028,13,0),Mitarbeiter!$D17),TODAY()),Einstellungen!$F$13:$F$67)))*N(Mitarbeiter!$E17)/IF(Einstellungen!$C$11="7 Tage",7,5),N('Ist-Stunden'!AO17)+(N(Krankheitstage!BN17)+N(Krankheitstage!BZ17))*N($C17))))</f>
        <v/>
      </c>
      <c r="BT17" s="76">
        <f>IF($B17="",0,IF(Einstellungen!$C$10="Ja",MAX(IF(Einstellungen!$C$11="7 Tage",MAX(0,(MIN(DATE(2029,2,0),IF(Mitarbeiter!$D17="",DATE(2029,2,0),Mitarbeiter!$D17),TODAY()))-(MAX(DATE(2029,1,1),Mitarbeiter!$C17))+1),MAX(0,NETWORKDAYS(MAX(DATE(2029,1,1),Mitarbeiter!$C17),MIN(DATE(2029,2,0),IF(Mitarbeiter!$D17="",DATE(2029,2,0),Mitarbeiter!$D17),TODAY()),Einstellungen!$F$13:$F$67)))*N(Mitarbeiter!$E17)/IF(Einstellungen!$C$11="7 Tage",7,5),N('Ist-Stunden'!AP17)),MAX(IF(Einstellungen!$C$11="7 Tage",MAX(0,(MIN(DATE(2029,2,0),IF(Mitarbeiter!$D17="",DATE(2029,2,0),Mitarbeiter!$D17),TODAY()))-(MAX(DATE(2029,1,1),Mitarbeiter!$C17))+1),MAX(0,NETWORKDAYS(MAX(DATE(2029,1,1),Mitarbeiter!$C17),MIN(DATE(2029,2,0),IF(Mitarbeiter!$D17="",DATE(2029,2,0),Mitarbeiter!$D17),TODAY()),Einstellungen!$F$13:$F$67)))*N(Mitarbeiter!$E17)/IF(Einstellungen!$C$11="7 Tage",7,5),N('Ist-Stunden'!AP17)+(N(Krankheitstage!CA17)+N(Krankheitstage!CM17))*N($C17))))</f>
        <v/>
      </c>
      <c r="BU17" s="76">
        <f>IF($B17="",0,IF(Einstellungen!$C$10="Ja",MAX(IF(Einstellungen!$C$11="7 Tage",MAX(0,(MIN(DATE(2029,3,0),IF(Mitarbeiter!$D17="",DATE(2029,3,0),Mitarbeiter!$D17),TODAY()))-(MAX(DATE(2029,2,1),Mitarbeiter!$C17))+1),MAX(0,NETWORKDAYS(MAX(DATE(2029,2,1),Mitarbeiter!$C17),MIN(DATE(2029,3,0),IF(Mitarbeiter!$D17="",DATE(2029,3,0),Mitarbeiter!$D17),TODAY()),Einstellungen!$F$13:$F$67)))*N(Mitarbeiter!$E17)/IF(Einstellungen!$C$11="7 Tage",7,5),N('Ist-Stunden'!AQ17)),MAX(IF(Einstellungen!$C$11="7 Tage",MAX(0,(MIN(DATE(2029,3,0),IF(Mitarbeiter!$D17="",DATE(2029,3,0),Mitarbeiter!$D17),TODAY()))-(MAX(DATE(2029,2,1),Mitarbeiter!$C17))+1),MAX(0,NETWORKDAYS(MAX(DATE(2029,2,1),Mitarbeiter!$C17),MIN(DATE(2029,3,0),IF(Mitarbeiter!$D17="",DATE(2029,3,0),Mitarbeiter!$D17),TODAY()),Einstellungen!$F$13:$F$67)))*N(Mitarbeiter!$E17)/IF(Einstellungen!$C$11="7 Tage",7,5),N('Ist-Stunden'!AQ17)+(N(Krankheitstage!CB17)+N(Krankheitstage!CN17))*N($C17))))</f>
        <v/>
      </c>
      <c r="BV17" s="76">
        <f>IF($B17="",0,IF(Einstellungen!$C$10="Ja",MAX(IF(Einstellungen!$C$11="7 Tage",MAX(0,(MIN(DATE(2029,4,0),IF(Mitarbeiter!$D17="",DATE(2029,4,0),Mitarbeiter!$D17),TODAY()))-(MAX(DATE(2029,3,1),Mitarbeiter!$C17))+1),MAX(0,NETWORKDAYS(MAX(DATE(2029,3,1),Mitarbeiter!$C17),MIN(DATE(2029,4,0),IF(Mitarbeiter!$D17="",DATE(2029,4,0),Mitarbeiter!$D17),TODAY()),Einstellungen!$F$13:$F$67)))*N(Mitarbeiter!$E17)/IF(Einstellungen!$C$11="7 Tage",7,5),N('Ist-Stunden'!AR17)),MAX(IF(Einstellungen!$C$11="7 Tage",MAX(0,(MIN(DATE(2029,4,0),IF(Mitarbeiter!$D17="",DATE(2029,4,0),Mitarbeiter!$D17),TODAY()))-(MAX(DATE(2029,3,1),Mitarbeiter!$C17))+1),MAX(0,NETWORKDAYS(MAX(DATE(2029,3,1),Mitarbeiter!$C17),MIN(DATE(2029,4,0),IF(Mitarbeiter!$D17="",DATE(2029,4,0),Mitarbeiter!$D17),TODAY()),Einstellungen!$F$13:$F$67)))*N(Mitarbeiter!$E17)/IF(Einstellungen!$C$11="7 Tage",7,5),N('Ist-Stunden'!AR17)+(N(Krankheitstage!CC17)+N(Krankheitstage!CO17))*N($C17))))</f>
        <v/>
      </c>
      <c r="BW17" s="76">
        <f>IF($B17="",0,IF(Einstellungen!$C$10="Ja",MAX(IF(Einstellungen!$C$11="7 Tage",MAX(0,(MIN(DATE(2029,5,0),IF(Mitarbeiter!$D17="",DATE(2029,5,0),Mitarbeiter!$D17),TODAY()))-(MAX(DATE(2029,4,1),Mitarbeiter!$C17))+1),MAX(0,NETWORKDAYS(MAX(DATE(2029,4,1),Mitarbeiter!$C17),MIN(DATE(2029,5,0),IF(Mitarbeiter!$D17="",DATE(2029,5,0),Mitarbeiter!$D17),TODAY()),Einstellungen!$F$13:$F$67)))*N(Mitarbeiter!$E17)/IF(Einstellungen!$C$11="7 Tage",7,5),N('Ist-Stunden'!AS17)),MAX(IF(Einstellungen!$C$11="7 Tage",MAX(0,(MIN(DATE(2029,5,0),IF(Mitarbeiter!$D17="",DATE(2029,5,0),Mitarbeiter!$D17),TODAY()))-(MAX(DATE(2029,4,1),Mitarbeiter!$C17))+1),MAX(0,NETWORKDAYS(MAX(DATE(2029,4,1),Mitarbeiter!$C17),MIN(DATE(2029,5,0),IF(Mitarbeiter!$D17="",DATE(2029,5,0),Mitarbeiter!$D17),TODAY()),Einstellungen!$F$13:$F$67)))*N(Mitarbeiter!$E17)/IF(Einstellungen!$C$11="7 Tage",7,5),N('Ist-Stunden'!AS17)+(N(Krankheitstage!CD17)+N(Krankheitstage!CP17))*N($C17))))</f>
        <v/>
      </c>
      <c r="BX17" s="76">
        <f>IF($B17="",0,IF(Einstellungen!$C$10="Ja",MAX(IF(Einstellungen!$C$11="7 Tage",MAX(0,(MIN(DATE(2029,6,0),IF(Mitarbeiter!$D17="",DATE(2029,6,0),Mitarbeiter!$D17),TODAY()))-(MAX(DATE(2029,5,1),Mitarbeiter!$C17))+1),MAX(0,NETWORKDAYS(MAX(DATE(2029,5,1),Mitarbeiter!$C17),MIN(DATE(2029,6,0),IF(Mitarbeiter!$D17="",DATE(2029,6,0),Mitarbeiter!$D17),TODAY()),Einstellungen!$F$13:$F$67)))*N(Mitarbeiter!$E17)/IF(Einstellungen!$C$11="7 Tage",7,5),N('Ist-Stunden'!AT17)),MAX(IF(Einstellungen!$C$11="7 Tage",MAX(0,(MIN(DATE(2029,6,0),IF(Mitarbeiter!$D17="",DATE(2029,6,0),Mitarbeiter!$D17),TODAY()))-(MAX(DATE(2029,5,1),Mitarbeiter!$C17))+1),MAX(0,NETWORKDAYS(MAX(DATE(2029,5,1),Mitarbeiter!$C17),MIN(DATE(2029,6,0),IF(Mitarbeiter!$D17="",DATE(2029,6,0),Mitarbeiter!$D17),TODAY()),Einstellungen!$F$13:$F$67)))*N(Mitarbeiter!$E17)/IF(Einstellungen!$C$11="7 Tage",7,5),N('Ist-Stunden'!AT17)+(N(Krankheitstage!CE17)+N(Krankheitstage!CQ17))*N($C17))))</f>
        <v/>
      </c>
      <c r="BY17" s="76">
        <f>IF($B17="",0,IF(Einstellungen!$C$10="Ja",MAX(IF(Einstellungen!$C$11="7 Tage",MAX(0,(MIN(DATE(2029,7,0),IF(Mitarbeiter!$D17="",DATE(2029,7,0),Mitarbeiter!$D17),TODAY()))-(MAX(DATE(2029,6,1),Mitarbeiter!$C17))+1),MAX(0,NETWORKDAYS(MAX(DATE(2029,6,1),Mitarbeiter!$C17),MIN(DATE(2029,7,0),IF(Mitarbeiter!$D17="",DATE(2029,7,0),Mitarbeiter!$D17),TODAY()),Einstellungen!$F$13:$F$67)))*N(Mitarbeiter!$E17)/IF(Einstellungen!$C$11="7 Tage",7,5),N('Ist-Stunden'!AU17)),MAX(IF(Einstellungen!$C$11="7 Tage",MAX(0,(MIN(DATE(2029,7,0),IF(Mitarbeiter!$D17="",DATE(2029,7,0),Mitarbeiter!$D17),TODAY()))-(MAX(DATE(2029,6,1),Mitarbeiter!$C17))+1),MAX(0,NETWORKDAYS(MAX(DATE(2029,6,1),Mitarbeiter!$C17),MIN(DATE(2029,7,0),IF(Mitarbeiter!$D17="",DATE(2029,7,0),Mitarbeiter!$D17),TODAY()),Einstellungen!$F$13:$F$67)))*N(Mitarbeiter!$E17)/IF(Einstellungen!$C$11="7 Tage",7,5),N('Ist-Stunden'!AU17)+(N(Krankheitstage!CF17)+N(Krankheitstage!CR17))*N($C17))))</f>
        <v/>
      </c>
      <c r="BZ17" s="76">
        <f>IF($B17="",0,IF(Einstellungen!$C$10="Ja",MAX(IF(Einstellungen!$C$11="7 Tage",MAX(0,(MIN(DATE(2029,8,0),IF(Mitarbeiter!$D17="",DATE(2029,8,0),Mitarbeiter!$D17),TODAY()))-(MAX(DATE(2029,7,1),Mitarbeiter!$C17))+1),MAX(0,NETWORKDAYS(MAX(DATE(2029,7,1),Mitarbeiter!$C17),MIN(DATE(2029,8,0),IF(Mitarbeiter!$D17="",DATE(2029,8,0),Mitarbeiter!$D17),TODAY()),Einstellungen!$F$13:$F$67)))*N(Mitarbeiter!$E17)/IF(Einstellungen!$C$11="7 Tage",7,5),N('Ist-Stunden'!AV17)),MAX(IF(Einstellungen!$C$11="7 Tage",MAX(0,(MIN(DATE(2029,8,0),IF(Mitarbeiter!$D17="",DATE(2029,8,0),Mitarbeiter!$D17),TODAY()))-(MAX(DATE(2029,7,1),Mitarbeiter!$C17))+1),MAX(0,NETWORKDAYS(MAX(DATE(2029,7,1),Mitarbeiter!$C17),MIN(DATE(2029,8,0),IF(Mitarbeiter!$D17="",DATE(2029,8,0),Mitarbeiter!$D17),TODAY()),Einstellungen!$F$13:$F$67)))*N(Mitarbeiter!$E17)/IF(Einstellungen!$C$11="7 Tage",7,5),N('Ist-Stunden'!AV17)+(N(Krankheitstage!CG17)+N(Krankheitstage!CS17))*N($C17))))</f>
        <v/>
      </c>
      <c r="CA17" s="76">
        <f>IF($B17="",0,IF(Einstellungen!$C$10="Ja",MAX(IF(Einstellungen!$C$11="7 Tage",MAX(0,(MIN(DATE(2029,9,0),IF(Mitarbeiter!$D17="",DATE(2029,9,0),Mitarbeiter!$D17),TODAY()))-(MAX(DATE(2029,8,1),Mitarbeiter!$C17))+1),MAX(0,NETWORKDAYS(MAX(DATE(2029,8,1),Mitarbeiter!$C17),MIN(DATE(2029,9,0),IF(Mitarbeiter!$D17="",DATE(2029,9,0),Mitarbeiter!$D17),TODAY()),Einstellungen!$F$13:$F$67)))*N(Mitarbeiter!$E17)/IF(Einstellungen!$C$11="7 Tage",7,5),N('Ist-Stunden'!AW17)),MAX(IF(Einstellungen!$C$11="7 Tage",MAX(0,(MIN(DATE(2029,9,0),IF(Mitarbeiter!$D17="",DATE(2029,9,0),Mitarbeiter!$D17),TODAY()))-(MAX(DATE(2029,8,1),Mitarbeiter!$C17))+1),MAX(0,NETWORKDAYS(MAX(DATE(2029,8,1),Mitarbeiter!$C17),MIN(DATE(2029,9,0),IF(Mitarbeiter!$D17="",DATE(2029,9,0),Mitarbeiter!$D17),TODAY()),Einstellungen!$F$13:$F$67)))*N(Mitarbeiter!$E17)/IF(Einstellungen!$C$11="7 Tage",7,5),N('Ist-Stunden'!AW17)+(N(Krankheitstage!CH17)+N(Krankheitstage!CT17))*N($C17))))</f>
        <v/>
      </c>
      <c r="CB17" s="76">
        <f>IF($B17="",0,IF(Einstellungen!$C$10="Ja",MAX(IF(Einstellungen!$C$11="7 Tage",MAX(0,(MIN(DATE(2029,10,0),IF(Mitarbeiter!$D17="",DATE(2029,10,0),Mitarbeiter!$D17),TODAY()))-(MAX(DATE(2029,9,1),Mitarbeiter!$C17))+1),MAX(0,NETWORKDAYS(MAX(DATE(2029,9,1),Mitarbeiter!$C17),MIN(DATE(2029,10,0),IF(Mitarbeiter!$D17="",DATE(2029,10,0),Mitarbeiter!$D17),TODAY()),Einstellungen!$F$13:$F$67)))*N(Mitarbeiter!$E17)/IF(Einstellungen!$C$11="7 Tage",7,5),N('Ist-Stunden'!AX17)),MAX(IF(Einstellungen!$C$11="7 Tage",MAX(0,(MIN(DATE(2029,10,0),IF(Mitarbeiter!$D17="",DATE(2029,10,0),Mitarbeiter!$D17),TODAY()))-(MAX(DATE(2029,9,1),Mitarbeiter!$C17))+1),MAX(0,NETWORKDAYS(MAX(DATE(2029,9,1),Mitarbeiter!$C17),MIN(DATE(2029,10,0),IF(Mitarbeiter!$D17="",DATE(2029,10,0),Mitarbeiter!$D17),TODAY()),Einstellungen!$F$13:$F$67)))*N(Mitarbeiter!$E17)/IF(Einstellungen!$C$11="7 Tage",7,5),N('Ist-Stunden'!AX17)+(N(Krankheitstage!CI17)+N(Krankheitstage!CU17))*N($C17))))</f>
        <v/>
      </c>
      <c r="CC17" s="76">
        <f>IF($B17="",0,IF(Einstellungen!$C$10="Ja",MAX(IF(Einstellungen!$C$11="7 Tage",MAX(0,(MIN(DATE(2029,11,0),IF(Mitarbeiter!$D17="",DATE(2029,11,0),Mitarbeiter!$D17),TODAY()))-(MAX(DATE(2029,10,1),Mitarbeiter!$C17))+1),MAX(0,NETWORKDAYS(MAX(DATE(2029,10,1),Mitarbeiter!$C17),MIN(DATE(2029,11,0),IF(Mitarbeiter!$D17="",DATE(2029,11,0),Mitarbeiter!$D17),TODAY()),Einstellungen!$F$13:$F$67)))*N(Mitarbeiter!$E17)/IF(Einstellungen!$C$11="7 Tage",7,5),N('Ist-Stunden'!AY17)),MAX(IF(Einstellungen!$C$11="7 Tage",MAX(0,(MIN(DATE(2029,11,0),IF(Mitarbeiter!$D17="",DATE(2029,11,0),Mitarbeiter!$D17),TODAY()))-(MAX(DATE(2029,10,1),Mitarbeiter!$C17))+1),MAX(0,NETWORKDAYS(MAX(DATE(2029,10,1),Mitarbeiter!$C17),MIN(DATE(2029,11,0),IF(Mitarbeiter!$D17="",DATE(2029,11,0),Mitarbeiter!$D17),TODAY()),Einstellungen!$F$13:$F$67)))*N(Mitarbeiter!$E17)/IF(Einstellungen!$C$11="7 Tage",7,5),N('Ist-Stunden'!AY17)+(N(Krankheitstage!CJ17)+N(Krankheitstage!CV17))*N($C17))))</f>
        <v/>
      </c>
      <c r="CD17" s="76">
        <f>IF($B17="",0,IF(Einstellungen!$C$10="Ja",MAX(IF(Einstellungen!$C$11="7 Tage",MAX(0,(MIN(DATE(2029,12,0),IF(Mitarbeiter!$D17="",DATE(2029,12,0),Mitarbeiter!$D17),TODAY()))-(MAX(DATE(2029,11,1),Mitarbeiter!$C17))+1),MAX(0,NETWORKDAYS(MAX(DATE(2029,11,1),Mitarbeiter!$C17),MIN(DATE(2029,12,0),IF(Mitarbeiter!$D17="",DATE(2029,12,0),Mitarbeiter!$D17),TODAY()),Einstellungen!$F$13:$F$67)))*N(Mitarbeiter!$E17)/IF(Einstellungen!$C$11="7 Tage",7,5),N('Ist-Stunden'!AZ17)),MAX(IF(Einstellungen!$C$11="7 Tage",MAX(0,(MIN(DATE(2029,12,0),IF(Mitarbeiter!$D17="",DATE(2029,12,0),Mitarbeiter!$D17),TODAY()))-(MAX(DATE(2029,11,1),Mitarbeiter!$C17))+1),MAX(0,NETWORKDAYS(MAX(DATE(2029,11,1),Mitarbeiter!$C17),MIN(DATE(2029,12,0),IF(Mitarbeiter!$D17="",DATE(2029,12,0),Mitarbeiter!$D17),TODAY()),Einstellungen!$F$13:$F$67)))*N(Mitarbeiter!$E17)/IF(Einstellungen!$C$11="7 Tage",7,5),N('Ist-Stunden'!AZ17)+(N(Krankheitstage!CK17)+N(Krankheitstage!CW17))*N($C17))))</f>
        <v/>
      </c>
      <c r="CE17" s="76">
        <f>IF($B17="",0,IF(Einstellungen!$C$10="Ja",MAX(IF(Einstellungen!$C$11="7 Tage",MAX(0,(MIN(DATE(2029,13,0),IF(Mitarbeiter!$D17="",DATE(2029,13,0),Mitarbeiter!$D17),TODAY()))-(MAX(DATE(2029,12,1),Mitarbeiter!$C17))+1),MAX(0,NETWORKDAYS(MAX(DATE(2029,12,1),Mitarbeiter!$C17),MIN(DATE(2029,13,0),IF(Mitarbeiter!$D17="",DATE(2029,13,0),Mitarbeiter!$D17),TODAY()),Einstellungen!$F$13:$F$67)))*N(Mitarbeiter!$E17)/IF(Einstellungen!$C$11="7 Tage",7,5),N('Ist-Stunden'!BA17)),MAX(IF(Einstellungen!$C$11="7 Tage",MAX(0,(MIN(DATE(2029,13,0),IF(Mitarbeiter!$D17="",DATE(2029,13,0),Mitarbeiter!$D17),TODAY()))-(MAX(DATE(2029,12,1),Mitarbeiter!$C17))+1),MAX(0,NETWORKDAYS(MAX(DATE(2029,12,1),Mitarbeiter!$C17),MIN(DATE(2029,13,0),IF(Mitarbeiter!$D17="",DATE(2029,13,0),Mitarbeiter!$D17),TODAY()),Einstellungen!$F$13:$F$67)))*N(Mitarbeiter!$E17)/IF(Einstellungen!$C$11="7 Tage",7,5),N('Ist-Stunden'!BA17)+(N(Krankheitstage!CL17)+N(Krankheitstage!CX17))*N($C17))))</f>
        <v/>
      </c>
      <c r="CF17" s="76">
        <f>IF($B17="",0,IF(Einstellungen!$C$10="Ja",MAX(IF(Einstellungen!$C$11="7 Tage",MAX(0,(MIN(DATE(2030,2,0),IF(Mitarbeiter!$D17="",DATE(2030,2,0),Mitarbeiter!$D17),TODAY()))-(MAX(DATE(2030,1,1),Mitarbeiter!$C17))+1),MAX(0,NETWORKDAYS(MAX(DATE(2030,1,1),Mitarbeiter!$C17),MIN(DATE(2030,2,0),IF(Mitarbeiter!$D17="",DATE(2030,2,0),Mitarbeiter!$D17),TODAY()),Einstellungen!$F$13:$F$67)))*N(Mitarbeiter!$E17)/IF(Einstellungen!$C$11="7 Tage",7,5),N('Ist-Stunden'!BB17)),MAX(IF(Einstellungen!$C$11="7 Tage",MAX(0,(MIN(DATE(2030,2,0),IF(Mitarbeiter!$D17="",DATE(2030,2,0),Mitarbeiter!$D17),TODAY()))-(MAX(DATE(2030,1,1),Mitarbeiter!$C17))+1),MAX(0,NETWORKDAYS(MAX(DATE(2030,1,1),Mitarbeiter!$C17),MIN(DATE(2030,2,0),IF(Mitarbeiter!$D17="",DATE(2030,2,0),Mitarbeiter!$D17),TODAY()),Einstellungen!$F$13:$F$67)))*N(Mitarbeiter!$E17)/IF(Einstellungen!$C$11="7 Tage",7,5),N('Ist-Stunden'!BB17)+(N(Krankheitstage!CY17)+N(Krankheitstage!DK17))*N($C17))))</f>
        <v/>
      </c>
      <c r="CG17" s="76">
        <f>IF($B17="",0,IF(Einstellungen!$C$10="Ja",MAX(IF(Einstellungen!$C$11="7 Tage",MAX(0,(MIN(DATE(2030,3,0),IF(Mitarbeiter!$D17="",DATE(2030,3,0),Mitarbeiter!$D17),TODAY()))-(MAX(DATE(2030,2,1),Mitarbeiter!$C17))+1),MAX(0,NETWORKDAYS(MAX(DATE(2030,2,1),Mitarbeiter!$C17),MIN(DATE(2030,3,0),IF(Mitarbeiter!$D17="",DATE(2030,3,0),Mitarbeiter!$D17),TODAY()),Einstellungen!$F$13:$F$67)))*N(Mitarbeiter!$E17)/IF(Einstellungen!$C$11="7 Tage",7,5),N('Ist-Stunden'!BC17)),MAX(IF(Einstellungen!$C$11="7 Tage",MAX(0,(MIN(DATE(2030,3,0),IF(Mitarbeiter!$D17="",DATE(2030,3,0),Mitarbeiter!$D17),TODAY()))-(MAX(DATE(2030,2,1),Mitarbeiter!$C17))+1),MAX(0,NETWORKDAYS(MAX(DATE(2030,2,1),Mitarbeiter!$C17),MIN(DATE(2030,3,0),IF(Mitarbeiter!$D17="",DATE(2030,3,0),Mitarbeiter!$D17),TODAY()),Einstellungen!$F$13:$F$67)))*N(Mitarbeiter!$E17)/IF(Einstellungen!$C$11="7 Tage",7,5),N('Ist-Stunden'!BC17)+(N(Krankheitstage!CZ17)+N(Krankheitstage!DL17))*N($C17))))</f>
        <v/>
      </c>
      <c r="CH17" s="76">
        <f>IF($B17="",0,IF(Einstellungen!$C$10="Ja",MAX(IF(Einstellungen!$C$11="7 Tage",MAX(0,(MIN(DATE(2030,4,0),IF(Mitarbeiter!$D17="",DATE(2030,4,0),Mitarbeiter!$D17),TODAY()))-(MAX(DATE(2030,3,1),Mitarbeiter!$C17))+1),MAX(0,NETWORKDAYS(MAX(DATE(2030,3,1),Mitarbeiter!$C17),MIN(DATE(2030,4,0),IF(Mitarbeiter!$D17="",DATE(2030,4,0),Mitarbeiter!$D17),TODAY()),Einstellungen!$F$13:$F$67)))*N(Mitarbeiter!$E17)/IF(Einstellungen!$C$11="7 Tage",7,5),N('Ist-Stunden'!BD17)),MAX(IF(Einstellungen!$C$11="7 Tage",MAX(0,(MIN(DATE(2030,4,0),IF(Mitarbeiter!$D17="",DATE(2030,4,0),Mitarbeiter!$D17),TODAY()))-(MAX(DATE(2030,3,1),Mitarbeiter!$C17))+1),MAX(0,NETWORKDAYS(MAX(DATE(2030,3,1),Mitarbeiter!$C17),MIN(DATE(2030,4,0),IF(Mitarbeiter!$D17="",DATE(2030,4,0),Mitarbeiter!$D17),TODAY()),Einstellungen!$F$13:$F$67)))*N(Mitarbeiter!$E17)/IF(Einstellungen!$C$11="7 Tage",7,5),N('Ist-Stunden'!BD17)+(N(Krankheitstage!DA17)+N(Krankheitstage!DM17))*N($C17))))</f>
        <v/>
      </c>
      <c r="CI17" s="76">
        <f>IF($B17="",0,IF(Einstellungen!$C$10="Ja",MAX(IF(Einstellungen!$C$11="7 Tage",MAX(0,(MIN(DATE(2030,5,0),IF(Mitarbeiter!$D17="",DATE(2030,5,0),Mitarbeiter!$D17),TODAY()))-(MAX(DATE(2030,4,1),Mitarbeiter!$C17))+1),MAX(0,NETWORKDAYS(MAX(DATE(2030,4,1),Mitarbeiter!$C17),MIN(DATE(2030,5,0),IF(Mitarbeiter!$D17="",DATE(2030,5,0),Mitarbeiter!$D17),TODAY()),Einstellungen!$F$13:$F$67)))*N(Mitarbeiter!$E17)/IF(Einstellungen!$C$11="7 Tage",7,5),N('Ist-Stunden'!BE17)),MAX(IF(Einstellungen!$C$11="7 Tage",MAX(0,(MIN(DATE(2030,5,0),IF(Mitarbeiter!$D17="",DATE(2030,5,0),Mitarbeiter!$D17),TODAY()))-(MAX(DATE(2030,4,1),Mitarbeiter!$C17))+1),MAX(0,NETWORKDAYS(MAX(DATE(2030,4,1),Mitarbeiter!$C17),MIN(DATE(2030,5,0),IF(Mitarbeiter!$D17="",DATE(2030,5,0),Mitarbeiter!$D17),TODAY()),Einstellungen!$F$13:$F$67)))*N(Mitarbeiter!$E17)/IF(Einstellungen!$C$11="7 Tage",7,5),N('Ist-Stunden'!BE17)+(N(Krankheitstage!DB17)+N(Krankheitstage!DN17))*N($C17))))</f>
        <v/>
      </c>
      <c r="CJ17" s="76">
        <f>IF($B17="",0,IF(Einstellungen!$C$10="Ja",MAX(IF(Einstellungen!$C$11="7 Tage",MAX(0,(MIN(DATE(2030,6,0),IF(Mitarbeiter!$D17="",DATE(2030,6,0),Mitarbeiter!$D17),TODAY()))-(MAX(DATE(2030,5,1),Mitarbeiter!$C17))+1),MAX(0,NETWORKDAYS(MAX(DATE(2030,5,1),Mitarbeiter!$C17),MIN(DATE(2030,6,0),IF(Mitarbeiter!$D17="",DATE(2030,6,0),Mitarbeiter!$D17),TODAY()),Einstellungen!$F$13:$F$67)))*N(Mitarbeiter!$E17)/IF(Einstellungen!$C$11="7 Tage",7,5),N('Ist-Stunden'!BF17)),MAX(IF(Einstellungen!$C$11="7 Tage",MAX(0,(MIN(DATE(2030,6,0),IF(Mitarbeiter!$D17="",DATE(2030,6,0),Mitarbeiter!$D17),TODAY()))-(MAX(DATE(2030,5,1),Mitarbeiter!$C17))+1),MAX(0,NETWORKDAYS(MAX(DATE(2030,5,1),Mitarbeiter!$C17),MIN(DATE(2030,6,0),IF(Mitarbeiter!$D17="",DATE(2030,6,0),Mitarbeiter!$D17),TODAY()),Einstellungen!$F$13:$F$67)))*N(Mitarbeiter!$E17)/IF(Einstellungen!$C$11="7 Tage",7,5),N('Ist-Stunden'!BF17)+(N(Krankheitstage!DC17)+N(Krankheitstage!DO17))*N($C17))))</f>
        <v/>
      </c>
      <c r="CK17" s="76">
        <f>IF($B17="",0,IF(Einstellungen!$C$10="Ja",MAX(IF(Einstellungen!$C$11="7 Tage",MAX(0,(MIN(DATE(2030,7,0),IF(Mitarbeiter!$D17="",DATE(2030,7,0),Mitarbeiter!$D17),TODAY()))-(MAX(DATE(2030,6,1),Mitarbeiter!$C17))+1),MAX(0,NETWORKDAYS(MAX(DATE(2030,6,1),Mitarbeiter!$C17),MIN(DATE(2030,7,0),IF(Mitarbeiter!$D17="",DATE(2030,7,0),Mitarbeiter!$D17),TODAY()),Einstellungen!$F$13:$F$67)))*N(Mitarbeiter!$E17)/IF(Einstellungen!$C$11="7 Tage",7,5),N('Ist-Stunden'!BG17)),MAX(IF(Einstellungen!$C$11="7 Tage",MAX(0,(MIN(DATE(2030,7,0),IF(Mitarbeiter!$D17="",DATE(2030,7,0),Mitarbeiter!$D17),TODAY()))-(MAX(DATE(2030,6,1),Mitarbeiter!$C17))+1),MAX(0,NETWORKDAYS(MAX(DATE(2030,6,1),Mitarbeiter!$C17),MIN(DATE(2030,7,0),IF(Mitarbeiter!$D17="",DATE(2030,7,0),Mitarbeiter!$D17),TODAY()),Einstellungen!$F$13:$F$67)))*N(Mitarbeiter!$E17)/IF(Einstellungen!$C$11="7 Tage",7,5),N('Ist-Stunden'!BG17)+(N(Krankheitstage!DD17)+N(Krankheitstage!DP17))*N($C17))))</f>
        <v/>
      </c>
      <c r="CL17" s="76">
        <f>IF($B17="",0,IF(Einstellungen!$C$10="Ja",MAX(IF(Einstellungen!$C$11="7 Tage",MAX(0,(MIN(DATE(2030,8,0),IF(Mitarbeiter!$D17="",DATE(2030,8,0),Mitarbeiter!$D17),TODAY()))-(MAX(DATE(2030,7,1),Mitarbeiter!$C17))+1),MAX(0,NETWORKDAYS(MAX(DATE(2030,7,1),Mitarbeiter!$C17),MIN(DATE(2030,8,0),IF(Mitarbeiter!$D17="",DATE(2030,8,0),Mitarbeiter!$D17),TODAY()),Einstellungen!$F$13:$F$67)))*N(Mitarbeiter!$E17)/IF(Einstellungen!$C$11="7 Tage",7,5),N('Ist-Stunden'!BH17)),MAX(IF(Einstellungen!$C$11="7 Tage",MAX(0,(MIN(DATE(2030,8,0),IF(Mitarbeiter!$D17="",DATE(2030,8,0),Mitarbeiter!$D17),TODAY()))-(MAX(DATE(2030,7,1),Mitarbeiter!$C17))+1),MAX(0,NETWORKDAYS(MAX(DATE(2030,7,1),Mitarbeiter!$C17),MIN(DATE(2030,8,0),IF(Mitarbeiter!$D17="",DATE(2030,8,0),Mitarbeiter!$D17),TODAY()),Einstellungen!$F$13:$F$67)))*N(Mitarbeiter!$E17)/IF(Einstellungen!$C$11="7 Tage",7,5),N('Ist-Stunden'!BH17)+(N(Krankheitstage!DE17)+N(Krankheitstage!DQ17))*N($C17))))</f>
        <v/>
      </c>
      <c r="CM17" s="76">
        <f>IF($B17="",0,IF(Einstellungen!$C$10="Ja",MAX(IF(Einstellungen!$C$11="7 Tage",MAX(0,(MIN(DATE(2030,9,0),IF(Mitarbeiter!$D17="",DATE(2030,9,0),Mitarbeiter!$D17),TODAY()))-(MAX(DATE(2030,8,1),Mitarbeiter!$C17))+1),MAX(0,NETWORKDAYS(MAX(DATE(2030,8,1),Mitarbeiter!$C17),MIN(DATE(2030,9,0),IF(Mitarbeiter!$D17="",DATE(2030,9,0),Mitarbeiter!$D17),TODAY()),Einstellungen!$F$13:$F$67)))*N(Mitarbeiter!$E17)/IF(Einstellungen!$C$11="7 Tage",7,5),N('Ist-Stunden'!BI17)),MAX(IF(Einstellungen!$C$11="7 Tage",MAX(0,(MIN(DATE(2030,9,0),IF(Mitarbeiter!$D17="",DATE(2030,9,0),Mitarbeiter!$D17),TODAY()))-(MAX(DATE(2030,8,1),Mitarbeiter!$C17))+1),MAX(0,NETWORKDAYS(MAX(DATE(2030,8,1),Mitarbeiter!$C17),MIN(DATE(2030,9,0),IF(Mitarbeiter!$D17="",DATE(2030,9,0),Mitarbeiter!$D17),TODAY()),Einstellungen!$F$13:$F$67)))*N(Mitarbeiter!$E17)/IF(Einstellungen!$C$11="7 Tage",7,5),N('Ist-Stunden'!BI17)+(N(Krankheitstage!DF17)+N(Krankheitstage!DR17))*N($C17))))</f>
        <v/>
      </c>
      <c r="CN17" s="76">
        <f>IF($B17="",0,IF(Einstellungen!$C$10="Ja",MAX(IF(Einstellungen!$C$11="7 Tage",MAX(0,(MIN(DATE(2030,10,0),IF(Mitarbeiter!$D17="",DATE(2030,10,0),Mitarbeiter!$D17),TODAY()))-(MAX(DATE(2030,9,1),Mitarbeiter!$C17))+1),MAX(0,NETWORKDAYS(MAX(DATE(2030,9,1),Mitarbeiter!$C17),MIN(DATE(2030,10,0),IF(Mitarbeiter!$D17="",DATE(2030,10,0),Mitarbeiter!$D17),TODAY()),Einstellungen!$F$13:$F$67)))*N(Mitarbeiter!$E17)/IF(Einstellungen!$C$11="7 Tage",7,5),N('Ist-Stunden'!BJ17)),MAX(IF(Einstellungen!$C$11="7 Tage",MAX(0,(MIN(DATE(2030,10,0),IF(Mitarbeiter!$D17="",DATE(2030,10,0),Mitarbeiter!$D17),TODAY()))-(MAX(DATE(2030,9,1),Mitarbeiter!$C17))+1),MAX(0,NETWORKDAYS(MAX(DATE(2030,9,1),Mitarbeiter!$C17),MIN(DATE(2030,10,0),IF(Mitarbeiter!$D17="",DATE(2030,10,0),Mitarbeiter!$D17),TODAY()),Einstellungen!$F$13:$F$67)))*N(Mitarbeiter!$E17)/IF(Einstellungen!$C$11="7 Tage",7,5),N('Ist-Stunden'!BJ17)+(N(Krankheitstage!DG17)+N(Krankheitstage!DS17))*N($C17))))</f>
        <v/>
      </c>
      <c r="CO17" s="76">
        <f>IF($B17="",0,IF(Einstellungen!$C$10="Ja",MAX(IF(Einstellungen!$C$11="7 Tage",MAX(0,(MIN(DATE(2030,11,0),IF(Mitarbeiter!$D17="",DATE(2030,11,0),Mitarbeiter!$D17),TODAY()))-(MAX(DATE(2030,10,1),Mitarbeiter!$C17))+1),MAX(0,NETWORKDAYS(MAX(DATE(2030,10,1),Mitarbeiter!$C17),MIN(DATE(2030,11,0),IF(Mitarbeiter!$D17="",DATE(2030,11,0),Mitarbeiter!$D17),TODAY()),Einstellungen!$F$13:$F$67)))*N(Mitarbeiter!$E17)/IF(Einstellungen!$C$11="7 Tage",7,5),N('Ist-Stunden'!BK17)),MAX(IF(Einstellungen!$C$11="7 Tage",MAX(0,(MIN(DATE(2030,11,0),IF(Mitarbeiter!$D17="",DATE(2030,11,0),Mitarbeiter!$D17),TODAY()))-(MAX(DATE(2030,10,1),Mitarbeiter!$C17))+1),MAX(0,NETWORKDAYS(MAX(DATE(2030,10,1),Mitarbeiter!$C17),MIN(DATE(2030,11,0),IF(Mitarbeiter!$D17="",DATE(2030,11,0),Mitarbeiter!$D17),TODAY()),Einstellungen!$F$13:$F$67)))*N(Mitarbeiter!$E17)/IF(Einstellungen!$C$11="7 Tage",7,5),N('Ist-Stunden'!BK17)+(N(Krankheitstage!DH17)+N(Krankheitstage!DT17))*N($C17))))</f>
        <v/>
      </c>
      <c r="CP17" s="76">
        <f>IF($B17="",0,IF(Einstellungen!$C$10="Ja",MAX(IF(Einstellungen!$C$11="7 Tage",MAX(0,(MIN(DATE(2030,12,0),IF(Mitarbeiter!$D17="",DATE(2030,12,0),Mitarbeiter!$D17),TODAY()))-(MAX(DATE(2030,11,1),Mitarbeiter!$C17))+1),MAX(0,NETWORKDAYS(MAX(DATE(2030,11,1),Mitarbeiter!$C17),MIN(DATE(2030,12,0),IF(Mitarbeiter!$D17="",DATE(2030,12,0),Mitarbeiter!$D17),TODAY()),Einstellungen!$F$13:$F$67)))*N(Mitarbeiter!$E17)/IF(Einstellungen!$C$11="7 Tage",7,5),N('Ist-Stunden'!BL17)),MAX(IF(Einstellungen!$C$11="7 Tage",MAX(0,(MIN(DATE(2030,12,0),IF(Mitarbeiter!$D17="",DATE(2030,12,0),Mitarbeiter!$D17),TODAY()))-(MAX(DATE(2030,11,1),Mitarbeiter!$C17))+1),MAX(0,NETWORKDAYS(MAX(DATE(2030,11,1),Mitarbeiter!$C17),MIN(DATE(2030,12,0),IF(Mitarbeiter!$D17="",DATE(2030,12,0),Mitarbeiter!$D17),TODAY()),Einstellungen!$F$13:$F$67)))*N(Mitarbeiter!$E17)/IF(Einstellungen!$C$11="7 Tage",7,5),N('Ist-Stunden'!BL17)+(N(Krankheitstage!DI17)+N(Krankheitstage!DU17))*N($C17))))</f>
        <v/>
      </c>
      <c r="CQ17" s="76">
        <f>IF($B17="",0,IF(Einstellungen!$C$10="Ja",MAX(IF(Einstellungen!$C$11="7 Tage",MAX(0,(MIN(DATE(2030,13,0),IF(Mitarbeiter!$D17="",DATE(2030,13,0),Mitarbeiter!$D17),TODAY()))-(MAX(DATE(2030,12,1),Mitarbeiter!$C17))+1),MAX(0,NETWORKDAYS(MAX(DATE(2030,12,1),Mitarbeiter!$C17),MIN(DATE(2030,13,0),IF(Mitarbeiter!$D17="",DATE(2030,13,0),Mitarbeiter!$D17),TODAY()),Einstellungen!$F$13:$F$67)))*N(Mitarbeiter!$E17)/IF(Einstellungen!$C$11="7 Tage",7,5),N('Ist-Stunden'!BM17)),MAX(IF(Einstellungen!$C$11="7 Tage",MAX(0,(MIN(DATE(2030,13,0),IF(Mitarbeiter!$D17="",DATE(2030,13,0),Mitarbeiter!$D17),TODAY()))-(MAX(DATE(2030,12,1),Mitarbeiter!$C17))+1),MAX(0,NETWORKDAYS(MAX(DATE(2030,12,1),Mitarbeiter!$C17),MIN(DATE(2030,13,0),IF(Mitarbeiter!$D17="",DATE(2030,13,0),Mitarbeiter!$D17),TODAY()),Einstellungen!$F$13:$F$67)))*N(Mitarbeiter!$E17)/IF(Einstellungen!$C$11="7 Tage",7,5),N('Ist-Stunden'!BM17)+(N(Krankheitstage!DJ17)+N(Krankheitstage!DV17))*N($C17))))</f>
        <v/>
      </c>
    </row>
    <row r="18">
      <c r="A18" s="73">
        <f>IF(Mitarbeiter!B18="","",Mitarbeiter!A18)</f>
        <v/>
      </c>
      <c r="B18" s="6">
        <f>IF(Mitarbeiter!B18="","",Mitarbeiter!B18)</f>
        <v/>
      </c>
      <c r="C18" s="74">
        <f>IF(Mitarbeiter!B18="","",Mitarbeiter!F18)</f>
        <v/>
      </c>
      <c r="D18" s="75">
        <f>N(INDEX(Krankheitstage!$G18:$DV18,1,(Einstellungen!$C$3-2026)*24+1))</f>
        <v/>
      </c>
      <c r="E18" s="75">
        <f>N(INDEX(Krankheitstage!$G18:$DV18,1,(Einstellungen!$C$3-2026)*24+2))</f>
        <v/>
      </c>
      <c r="F18" s="75">
        <f>N(INDEX(Krankheitstage!$G18:$DV18,1,(Einstellungen!$C$3-2026)*24+3))</f>
        <v/>
      </c>
      <c r="G18" s="75">
        <f>N(INDEX(Krankheitstage!$G18:$DV18,1,(Einstellungen!$C$3-2026)*24+4))</f>
        <v/>
      </c>
      <c r="H18" s="75">
        <f>N(INDEX(Krankheitstage!$G18:$DV18,1,(Einstellungen!$C$3-2026)*24+5))</f>
        <v/>
      </c>
      <c r="I18" s="75">
        <f>N(INDEX(Krankheitstage!$G18:$DV18,1,(Einstellungen!$C$3-2026)*24+6))</f>
        <v/>
      </c>
      <c r="J18" s="75">
        <f>N(INDEX(Krankheitstage!$G18:$DV18,1,(Einstellungen!$C$3-2026)*24+7))</f>
        <v/>
      </c>
      <c r="K18" s="75">
        <f>N(INDEX(Krankheitstage!$G18:$DV18,1,(Einstellungen!$C$3-2026)*24+8))</f>
        <v/>
      </c>
      <c r="L18" s="75">
        <f>N(INDEX(Krankheitstage!$G18:$DV18,1,(Einstellungen!$C$3-2026)*24+9))</f>
        <v/>
      </c>
      <c r="M18" s="75">
        <f>N(INDEX(Krankheitstage!$G18:$DV18,1,(Einstellungen!$C$3-2026)*24+10))</f>
        <v/>
      </c>
      <c r="N18" s="75">
        <f>N(INDEX(Krankheitstage!$G18:$DV18,1,(Einstellungen!$C$3-2026)*24+11))</f>
        <v/>
      </c>
      <c r="O18" s="75">
        <f>N(INDEX(Krankheitstage!$G18:$DV18,1,(Einstellungen!$C$3-2026)*24+12))</f>
        <v/>
      </c>
      <c r="P18" s="75">
        <f>IF($B18="","",SUM(D18:O18))</f>
        <v/>
      </c>
      <c r="Q18" s="75">
        <f>N(INDEX(Krankheitstage!$G18:$DV18,1,(Einstellungen!$C$3-2026)*24+13))</f>
        <v/>
      </c>
      <c r="R18" s="75">
        <f>N(INDEX(Krankheitstage!$G18:$DV18,1,(Einstellungen!$C$3-2026)*24+14))</f>
        <v/>
      </c>
      <c r="S18" s="75">
        <f>N(INDEX(Krankheitstage!$G18:$DV18,1,(Einstellungen!$C$3-2026)*24+15))</f>
        <v/>
      </c>
      <c r="T18" s="75">
        <f>N(INDEX(Krankheitstage!$G18:$DV18,1,(Einstellungen!$C$3-2026)*24+16))</f>
        <v/>
      </c>
      <c r="U18" s="75">
        <f>N(INDEX(Krankheitstage!$G18:$DV18,1,(Einstellungen!$C$3-2026)*24+17))</f>
        <v/>
      </c>
      <c r="V18" s="75">
        <f>N(INDEX(Krankheitstage!$G18:$DV18,1,(Einstellungen!$C$3-2026)*24+18))</f>
        <v/>
      </c>
      <c r="W18" s="75">
        <f>N(INDEX(Krankheitstage!$G18:$DV18,1,(Einstellungen!$C$3-2026)*24+19))</f>
        <v/>
      </c>
      <c r="X18" s="75">
        <f>N(INDEX(Krankheitstage!$G18:$DV18,1,(Einstellungen!$C$3-2026)*24+20))</f>
        <v/>
      </c>
      <c r="Y18" s="75">
        <f>N(INDEX(Krankheitstage!$G18:$DV18,1,(Einstellungen!$C$3-2026)*24+21))</f>
        <v/>
      </c>
      <c r="Z18" s="75">
        <f>N(INDEX(Krankheitstage!$G18:$DV18,1,(Einstellungen!$C$3-2026)*24+22))</f>
        <v/>
      </c>
      <c r="AA18" s="75">
        <f>N(INDEX(Krankheitstage!$G18:$DV18,1,(Einstellungen!$C$3-2026)*24+23))</f>
        <v/>
      </c>
      <c r="AB18" s="75">
        <f>N(INDEX(Krankheitstage!$G18:$DV18,1,(Einstellungen!$C$3-2026)*24+24))</f>
        <v/>
      </c>
      <c r="AC18" s="75">
        <f>IF($B18="","",SUM(Q18:AB18))</f>
        <v/>
      </c>
      <c r="AD18" s="75">
        <f>IF($B18="","",SUM(P18,AC18))</f>
        <v/>
      </c>
      <c r="AE18" s="76">
        <f>IF($B18="","",AD18*N(C18))</f>
        <v/>
      </c>
      <c r="AF18" s="75">
        <f>IF($B18="","",Krankheitstage!E18)</f>
        <v/>
      </c>
      <c r="AG18" s="76">
        <f>IF($B18="","",AF18*N(C18))</f>
        <v/>
      </c>
      <c r="AH18" s="76">
        <f>IF($B18="","",INDEX($AJ18:$CQ18,1,(Einstellungen!$C$3-2026)*12+1)+INDEX($AJ18:$CQ18,1,(Einstellungen!$C$3-2026)*12+2)+INDEX($AJ18:$CQ18,1,(Einstellungen!$C$3-2026)*12+3)+INDEX($AJ18:$CQ18,1,(Einstellungen!$C$3-2026)*12+4)+INDEX($AJ18:$CQ18,1,(Einstellungen!$C$3-2026)*12+5)+INDEX($AJ18:$CQ18,1,(Einstellungen!$C$3-2026)*12+6)+INDEX($AJ18:$CQ18,1,(Einstellungen!$C$3-2026)*12+7)+INDEX($AJ18:$CQ18,1,(Einstellungen!$C$3-2026)*12+8)+INDEX($AJ18:$CQ18,1,(Einstellungen!$C$3-2026)*12+9)+INDEX($AJ18:$CQ18,1,(Einstellungen!$C$3-2026)*12+10)+INDEX($AJ18:$CQ18,1,(Einstellungen!$C$3-2026)*12+11)+INDEX($AJ18:$CQ18,1,(Einstellungen!$C$3-2026)*12+12))</f>
        <v/>
      </c>
      <c r="AI18" s="76">
        <f>IF($B18="","",SUM($AJ18:$CQ18))</f>
        <v/>
      </c>
      <c r="AJ18" s="76">
        <f>IF($B18="",0,IF(Einstellungen!$C$10="Ja",MAX(IF(Einstellungen!$C$11="7 Tage",MAX(0,(MIN(DATE(2026,2,0),IF(Mitarbeiter!$D18="",DATE(2026,2,0),Mitarbeiter!$D18),TODAY()))-(MAX(DATE(2026,1,1),Mitarbeiter!$C18))+1),MAX(0,NETWORKDAYS(MAX(DATE(2026,1,1),Mitarbeiter!$C18),MIN(DATE(2026,2,0),IF(Mitarbeiter!$D18="",DATE(2026,2,0),Mitarbeiter!$D18),TODAY()),Einstellungen!$F$13:$F$67)))*N(Mitarbeiter!$E18)/IF(Einstellungen!$C$11="7 Tage",7,5),N('Ist-Stunden'!F18)),MAX(IF(Einstellungen!$C$11="7 Tage",MAX(0,(MIN(DATE(2026,2,0),IF(Mitarbeiter!$D18="",DATE(2026,2,0),Mitarbeiter!$D18),TODAY()))-(MAX(DATE(2026,1,1),Mitarbeiter!$C18))+1),MAX(0,NETWORKDAYS(MAX(DATE(2026,1,1),Mitarbeiter!$C18),MIN(DATE(2026,2,0),IF(Mitarbeiter!$D18="",DATE(2026,2,0),Mitarbeiter!$D18),TODAY()),Einstellungen!$F$13:$F$67)))*N(Mitarbeiter!$E18)/IF(Einstellungen!$C$11="7 Tage",7,5),N('Ist-Stunden'!F18)+(N(Krankheitstage!G18)+N(Krankheitstage!S18))*N($C18))))</f>
        <v/>
      </c>
      <c r="AK18" s="76">
        <f>IF($B18="",0,IF(Einstellungen!$C$10="Ja",MAX(IF(Einstellungen!$C$11="7 Tage",MAX(0,(MIN(DATE(2026,3,0),IF(Mitarbeiter!$D18="",DATE(2026,3,0),Mitarbeiter!$D18),TODAY()))-(MAX(DATE(2026,2,1),Mitarbeiter!$C18))+1),MAX(0,NETWORKDAYS(MAX(DATE(2026,2,1),Mitarbeiter!$C18),MIN(DATE(2026,3,0),IF(Mitarbeiter!$D18="",DATE(2026,3,0),Mitarbeiter!$D18),TODAY()),Einstellungen!$F$13:$F$67)))*N(Mitarbeiter!$E18)/IF(Einstellungen!$C$11="7 Tage",7,5),N('Ist-Stunden'!G18)),MAX(IF(Einstellungen!$C$11="7 Tage",MAX(0,(MIN(DATE(2026,3,0),IF(Mitarbeiter!$D18="",DATE(2026,3,0),Mitarbeiter!$D18),TODAY()))-(MAX(DATE(2026,2,1),Mitarbeiter!$C18))+1),MAX(0,NETWORKDAYS(MAX(DATE(2026,2,1),Mitarbeiter!$C18),MIN(DATE(2026,3,0),IF(Mitarbeiter!$D18="",DATE(2026,3,0),Mitarbeiter!$D18),TODAY()),Einstellungen!$F$13:$F$67)))*N(Mitarbeiter!$E18)/IF(Einstellungen!$C$11="7 Tage",7,5),N('Ist-Stunden'!G18)+(N(Krankheitstage!H18)+N(Krankheitstage!T18))*N($C18))))</f>
        <v/>
      </c>
      <c r="AL18" s="76">
        <f>IF($B18="",0,IF(Einstellungen!$C$10="Ja",MAX(IF(Einstellungen!$C$11="7 Tage",MAX(0,(MIN(DATE(2026,4,0),IF(Mitarbeiter!$D18="",DATE(2026,4,0),Mitarbeiter!$D18),TODAY()))-(MAX(DATE(2026,3,1),Mitarbeiter!$C18))+1),MAX(0,NETWORKDAYS(MAX(DATE(2026,3,1),Mitarbeiter!$C18),MIN(DATE(2026,4,0),IF(Mitarbeiter!$D18="",DATE(2026,4,0),Mitarbeiter!$D18),TODAY()),Einstellungen!$F$13:$F$67)))*N(Mitarbeiter!$E18)/IF(Einstellungen!$C$11="7 Tage",7,5),N('Ist-Stunden'!H18)),MAX(IF(Einstellungen!$C$11="7 Tage",MAX(0,(MIN(DATE(2026,4,0),IF(Mitarbeiter!$D18="",DATE(2026,4,0),Mitarbeiter!$D18),TODAY()))-(MAX(DATE(2026,3,1),Mitarbeiter!$C18))+1),MAX(0,NETWORKDAYS(MAX(DATE(2026,3,1),Mitarbeiter!$C18),MIN(DATE(2026,4,0),IF(Mitarbeiter!$D18="",DATE(2026,4,0),Mitarbeiter!$D18),TODAY()),Einstellungen!$F$13:$F$67)))*N(Mitarbeiter!$E18)/IF(Einstellungen!$C$11="7 Tage",7,5),N('Ist-Stunden'!H18)+(N(Krankheitstage!I18)+N(Krankheitstage!U18))*N($C18))))</f>
        <v/>
      </c>
      <c r="AM18" s="76">
        <f>IF($B18="",0,IF(Einstellungen!$C$10="Ja",MAX(IF(Einstellungen!$C$11="7 Tage",MAX(0,(MIN(DATE(2026,5,0),IF(Mitarbeiter!$D18="",DATE(2026,5,0),Mitarbeiter!$D18),TODAY()))-(MAX(DATE(2026,4,1),Mitarbeiter!$C18))+1),MAX(0,NETWORKDAYS(MAX(DATE(2026,4,1),Mitarbeiter!$C18),MIN(DATE(2026,5,0),IF(Mitarbeiter!$D18="",DATE(2026,5,0),Mitarbeiter!$D18),TODAY()),Einstellungen!$F$13:$F$67)))*N(Mitarbeiter!$E18)/IF(Einstellungen!$C$11="7 Tage",7,5),N('Ist-Stunden'!I18)),MAX(IF(Einstellungen!$C$11="7 Tage",MAX(0,(MIN(DATE(2026,5,0),IF(Mitarbeiter!$D18="",DATE(2026,5,0),Mitarbeiter!$D18),TODAY()))-(MAX(DATE(2026,4,1),Mitarbeiter!$C18))+1),MAX(0,NETWORKDAYS(MAX(DATE(2026,4,1),Mitarbeiter!$C18),MIN(DATE(2026,5,0),IF(Mitarbeiter!$D18="",DATE(2026,5,0),Mitarbeiter!$D18),TODAY()),Einstellungen!$F$13:$F$67)))*N(Mitarbeiter!$E18)/IF(Einstellungen!$C$11="7 Tage",7,5),N('Ist-Stunden'!I18)+(N(Krankheitstage!J18)+N(Krankheitstage!V18))*N($C18))))</f>
        <v/>
      </c>
      <c r="AN18" s="76">
        <f>IF($B18="",0,IF(Einstellungen!$C$10="Ja",MAX(IF(Einstellungen!$C$11="7 Tage",MAX(0,(MIN(DATE(2026,6,0),IF(Mitarbeiter!$D18="",DATE(2026,6,0),Mitarbeiter!$D18),TODAY()))-(MAX(DATE(2026,5,1),Mitarbeiter!$C18))+1),MAX(0,NETWORKDAYS(MAX(DATE(2026,5,1),Mitarbeiter!$C18),MIN(DATE(2026,6,0),IF(Mitarbeiter!$D18="",DATE(2026,6,0),Mitarbeiter!$D18),TODAY()),Einstellungen!$F$13:$F$67)))*N(Mitarbeiter!$E18)/IF(Einstellungen!$C$11="7 Tage",7,5),N('Ist-Stunden'!J18)),MAX(IF(Einstellungen!$C$11="7 Tage",MAX(0,(MIN(DATE(2026,6,0),IF(Mitarbeiter!$D18="",DATE(2026,6,0),Mitarbeiter!$D18),TODAY()))-(MAX(DATE(2026,5,1),Mitarbeiter!$C18))+1),MAX(0,NETWORKDAYS(MAX(DATE(2026,5,1),Mitarbeiter!$C18),MIN(DATE(2026,6,0),IF(Mitarbeiter!$D18="",DATE(2026,6,0),Mitarbeiter!$D18),TODAY()),Einstellungen!$F$13:$F$67)))*N(Mitarbeiter!$E18)/IF(Einstellungen!$C$11="7 Tage",7,5),N('Ist-Stunden'!J18)+(N(Krankheitstage!K18)+N(Krankheitstage!W18))*N($C18))))</f>
        <v/>
      </c>
      <c r="AO18" s="76">
        <f>IF($B18="",0,IF(Einstellungen!$C$10="Ja",MAX(IF(Einstellungen!$C$11="7 Tage",MAX(0,(MIN(DATE(2026,7,0),IF(Mitarbeiter!$D18="",DATE(2026,7,0),Mitarbeiter!$D18),TODAY()))-(MAX(DATE(2026,6,1),Mitarbeiter!$C18))+1),MAX(0,NETWORKDAYS(MAX(DATE(2026,6,1),Mitarbeiter!$C18),MIN(DATE(2026,7,0),IF(Mitarbeiter!$D18="",DATE(2026,7,0),Mitarbeiter!$D18),TODAY()),Einstellungen!$F$13:$F$67)))*N(Mitarbeiter!$E18)/IF(Einstellungen!$C$11="7 Tage",7,5),N('Ist-Stunden'!K18)),MAX(IF(Einstellungen!$C$11="7 Tage",MAX(0,(MIN(DATE(2026,7,0),IF(Mitarbeiter!$D18="",DATE(2026,7,0),Mitarbeiter!$D18),TODAY()))-(MAX(DATE(2026,6,1),Mitarbeiter!$C18))+1),MAX(0,NETWORKDAYS(MAX(DATE(2026,6,1),Mitarbeiter!$C18),MIN(DATE(2026,7,0),IF(Mitarbeiter!$D18="",DATE(2026,7,0),Mitarbeiter!$D18),TODAY()),Einstellungen!$F$13:$F$67)))*N(Mitarbeiter!$E18)/IF(Einstellungen!$C$11="7 Tage",7,5),N('Ist-Stunden'!K18)+(N(Krankheitstage!L18)+N(Krankheitstage!X18))*N($C18))))</f>
        <v/>
      </c>
      <c r="AP18" s="76">
        <f>IF($B18="",0,IF(Einstellungen!$C$10="Ja",MAX(IF(Einstellungen!$C$11="7 Tage",MAX(0,(MIN(DATE(2026,8,0),IF(Mitarbeiter!$D18="",DATE(2026,8,0),Mitarbeiter!$D18),TODAY()))-(MAX(DATE(2026,7,1),Mitarbeiter!$C18))+1),MAX(0,NETWORKDAYS(MAX(DATE(2026,7,1),Mitarbeiter!$C18),MIN(DATE(2026,8,0),IF(Mitarbeiter!$D18="",DATE(2026,8,0),Mitarbeiter!$D18),TODAY()),Einstellungen!$F$13:$F$67)))*N(Mitarbeiter!$E18)/IF(Einstellungen!$C$11="7 Tage",7,5),N('Ist-Stunden'!L18)),MAX(IF(Einstellungen!$C$11="7 Tage",MAX(0,(MIN(DATE(2026,8,0),IF(Mitarbeiter!$D18="",DATE(2026,8,0),Mitarbeiter!$D18),TODAY()))-(MAX(DATE(2026,7,1),Mitarbeiter!$C18))+1),MAX(0,NETWORKDAYS(MAX(DATE(2026,7,1),Mitarbeiter!$C18),MIN(DATE(2026,8,0),IF(Mitarbeiter!$D18="",DATE(2026,8,0),Mitarbeiter!$D18),TODAY()),Einstellungen!$F$13:$F$67)))*N(Mitarbeiter!$E18)/IF(Einstellungen!$C$11="7 Tage",7,5),N('Ist-Stunden'!L18)+(N(Krankheitstage!M18)+N(Krankheitstage!Y18))*N($C18))))</f>
        <v/>
      </c>
      <c r="AQ18" s="76">
        <f>IF($B18="",0,IF(Einstellungen!$C$10="Ja",MAX(IF(Einstellungen!$C$11="7 Tage",MAX(0,(MIN(DATE(2026,9,0),IF(Mitarbeiter!$D18="",DATE(2026,9,0),Mitarbeiter!$D18),TODAY()))-(MAX(DATE(2026,8,1),Mitarbeiter!$C18))+1),MAX(0,NETWORKDAYS(MAX(DATE(2026,8,1),Mitarbeiter!$C18),MIN(DATE(2026,9,0),IF(Mitarbeiter!$D18="",DATE(2026,9,0),Mitarbeiter!$D18),TODAY()),Einstellungen!$F$13:$F$67)))*N(Mitarbeiter!$E18)/IF(Einstellungen!$C$11="7 Tage",7,5),N('Ist-Stunden'!M18)),MAX(IF(Einstellungen!$C$11="7 Tage",MAX(0,(MIN(DATE(2026,9,0),IF(Mitarbeiter!$D18="",DATE(2026,9,0),Mitarbeiter!$D18),TODAY()))-(MAX(DATE(2026,8,1),Mitarbeiter!$C18))+1),MAX(0,NETWORKDAYS(MAX(DATE(2026,8,1),Mitarbeiter!$C18),MIN(DATE(2026,9,0),IF(Mitarbeiter!$D18="",DATE(2026,9,0),Mitarbeiter!$D18),TODAY()),Einstellungen!$F$13:$F$67)))*N(Mitarbeiter!$E18)/IF(Einstellungen!$C$11="7 Tage",7,5),N('Ist-Stunden'!M18)+(N(Krankheitstage!N18)+N(Krankheitstage!Z18))*N($C18))))</f>
        <v/>
      </c>
      <c r="AR18" s="76">
        <f>IF($B18="",0,IF(Einstellungen!$C$10="Ja",MAX(IF(Einstellungen!$C$11="7 Tage",MAX(0,(MIN(DATE(2026,10,0),IF(Mitarbeiter!$D18="",DATE(2026,10,0),Mitarbeiter!$D18),TODAY()))-(MAX(DATE(2026,9,1),Mitarbeiter!$C18))+1),MAX(0,NETWORKDAYS(MAX(DATE(2026,9,1),Mitarbeiter!$C18),MIN(DATE(2026,10,0),IF(Mitarbeiter!$D18="",DATE(2026,10,0),Mitarbeiter!$D18),TODAY()),Einstellungen!$F$13:$F$67)))*N(Mitarbeiter!$E18)/IF(Einstellungen!$C$11="7 Tage",7,5),N('Ist-Stunden'!N18)),MAX(IF(Einstellungen!$C$11="7 Tage",MAX(0,(MIN(DATE(2026,10,0),IF(Mitarbeiter!$D18="",DATE(2026,10,0),Mitarbeiter!$D18),TODAY()))-(MAX(DATE(2026,9,1),Mitarbeiter!$C18))+1),MAX(0,NETWORKDAYS(MAX(DATE(2026,9,1),Mitarbeiter!$C18),MIN(DATE(2026,10,0),IF(Mitarbeiter!$D18="",DATE(2026,10,0),Mitarbeiter!$D18),TODAY()),Einstellungen!$F$13:$F$67)))*N(Mitarbeiter!$E18)/IF(Einstellungen!$C$11="7 Tage",7,5),N('Ist-Stunden'!N18)+(N(Krankheitstage!O18)+N(Krankheitstage!AA18))*N($C18))))</f>
        <v/>
      </c>
      <c r="AS18" s="76">
        <f>IF($B18="",0,IF(Einstellungen!$C$10="Ja",MAX(IF(Einstellungen!$C$11="7 Tage",MAX(0,(MIN(DATE(2026,11,0),IF(Mitarbeiter!$D18="",DATE(2026,11,0),Mitarbeiter!$D18),TODAY()))-(MAX(DATE(2026,10,1),Mitarbeiter!$C18))+1),MAX(0,NETWORKDAYS(MAX(DATE(2026,10,1),Mitarbeiter!$C18),MIN(DATE(2026,11,0),IF(Mitarbeiter!$D18="",DATE(2026,11,0),Mitarbeiter!$D18),TODAY()),Einstellungen!$F$13:$F$67)))*N(Mitarbeiter!$E18)/IF(Einstellungen!$C$11="7 Tage",7,5),N('Ist-Stunden'!O18)),MAX(IF(Einstellungen!$C$11="7 Tage",MAX(0,(MIN(DATE(2026,11,0),IF(Mitarbeiter!$D18="",DATE(2026,11,0),Mitarbeiter!$D18),TODAY()))-(MAX(DATE(2026,10,1),Mitarbeiter!$C18))+1),MAX(0,NETWORKDAYS(MAX(DATE(2026,10,1),Mitarbeiter!$C18),MIN(DATE(2026,11,0),IF(Mitarbeiter!$D18="",DATE(2026,11,0),Mitarbeiter!$D18),TODAY()),Einstellungen!$F$13:$F$67)))*N(Mitarbeiter!$E18)/IF(Einstellungen!$C$11="7 Tage",7,5),N('Ist-Stunden'!O18)+(N(Krankheitstage!P18)+N(Krankheitstage!AB18))*N($C18))))</f>
        <v/>
      </c>
      <c r="AT18" s="76">
        <f>IF($B18="",0,IF(Einstellungen!$C$10="Ja",MAX(IF(Einstellungen!$C$11="7 Tage",MAX(0,(MIN(DATE(2026,12,0),IF(Mitarbeiter!$D18="",DATE(2026,12,0),Mitarbeiter!$D18),TODAY()))-(MAX(DATE(2026,11,1),Mitarbeiter!$C18))+1),MAX(0,NETWORKDAYS(MAX(DATE(2026,11,1),Mitarbeiter!$C18),MIN(DATE(2026,12,0),IF(Mitarbeiter!$D18="",DATE(2026,12,0),Mitarbeiter!$D18),TODAY()),Einstellungen!$F$13:$F$67)))*N(Mitarbeiter!$E18)/IF(Einstellungen!$C$11="7 Tage",7,5),N('Ist-Stunden'!P18)),MAX(IF(Einstellungen!$C$11="7 Tage",MAX(0,(MIN(DATE(2026,12,0),IF(Mitarbeiter!$D18="",DATE(2026,12,0),Mitarbeiter!$D18),TODAY()))-(MAX(DATE(2026,11,1),Mitarbeiter!$C18))+1),MAX(0,NETWORKDAYS(MAX(DATE(2026,11,1),Mitarbeiter!$C18),MIN(DATE(2026,12,0),IF(Mitarbeiter!$D18="",DATE(2026,12,0),Mitarbeiter!$D18),TODAY()),Einstellungen!$F$13:$F$67)))*N(Mitarbeiter!$E18)/IF(Einstellungen!$C$11="7 Tage",7,5),N('Ist-Stunden'!P18)+(N(Krankheitstage!Q18)+N(Krankheitstage!AC18))*N($C18))))</f>
        <v/>
      </c>
      <c r="AU18" s="76">
        <f>IF($B18="",0,IF(Einstellungen!$C$10="Ja",MAX(IF(Einstellungen!$C$11="7 Tage",MAX(0,(MIN(DATE(2026,13,0),IF(Mitarbeiter!$D18="",DATE(2026,13,0),Mitarbeiter!$D18),TODAY()))-(MAX(DATE(2026,12,1),Mitarbeiter!$C18))+1),MAX(0,NETWORKDAYS(MAX(DATE(2026,12,1),Mitarbeiter!$C18),MIN(DATE(2026,13,0),IF(Mitarbeiter!$D18="",DATE(2026,13,0),Mitarbeiter!$D18),TODAY()),Einstellungen!$F$13:$F$67)))*N(Mitarbeiter!$E18)/IF(Einstellungen!$C$11="7 Tage",7,5),N('Ist-Stunden'!Q18)),MAX(IF(Einstellungen!$C$11="7 Tage",MAX(0,(MIN(DATE(2026,13,0),IF(Mitarbeiter!$D18="",DATE(2026,13,0),Mitarbeiter!$D18),TODAY()))-(MAX(DATE(2026,12,1),Mitarbeiter!$C18))+1),MAX(0,NETWORKDAYS(MAX(DATE(2026,12,1),Mitarbeiter!$C18),MIN(DATE(2026,13,0),IF(Mitarbeiter!$D18="",DATE(2026,13,0),Mitarbeiter!$D18),TODAY()),Einstellungen!$F$13:$F$67)))*N(Mitarbeiter!$E18)/IF(Einstellungen!$C$11="7 Tage",7,5),N('Ist-Stunden'!Q18)+(N(Krankheitstage!R18)+N(Krankheitstage!AD18))*N($C18))))</f>
        <v/>
      </c>
      <c r="AV18" s="76">
        <f>IF($B18="",0,IF(Einstellungen!$C$10="Ja",MAX(IF(Einstellungen!$C$11="7 Tage",MAX(0,(MIN(DATE(2027,2,0),IF(Mitarbeiter!$D18="",DATE(2027,2,0),Mitarbeiter!$D18),TODAY()))-(MAX(DATE(2027,1,1),Mitarbeiter!$C18))+1),MAX(0,NETWORKDAYS(MAX(DATE(2027,1,1),Mitarbeiter!$C18),MIN(DATE(2027,2,0),IF(Mitarbeiter!$D18="",DATE(2027,2,0),Mitarbeiter!$D18),TODAY()),Einstellungen!$F$13:$F$67)))*N(Mitarbeiter!$E18)/IF(Einstellungen!$C$11="7 Tage",7,5),N('Ist-Stunden'!R18)),MAX(IF(Einstellungen!$C$11="7 Tage",MAX(0,(MIN(DATE(2027,2,0),IF(Mitarbeiter!$D18="",DATE(2027,2,0),Mitarbeiter!$D18),TODAY()))-(MAX(DATE(2027,1,1),Mitarbeiter!$C18))+1),MAX(0,NETWORKDAYS(MAX(DATE(2027,1,1),Mitarbeiter!$C18),MIN(DATE(2027,2,0),IF(Mitarbeiter!$D18="",DATE(2027,2,0),Mitarbeiter!$D18),TODAY()),Einstellungen!$F$13:$F$67)))*N(Mitarbeiter!$E18)/IF(Einstellungen!$C$11="7 Tage",7,5),N('Ist-Stunden'!R18)+(N(Krankheitstage!AE18)+N(Krankheitstage!AQ18))*N($C18))))</f>
        <v/>
      </c>
      <c r="AW18" s="76">
        <f>IF($B18="",0,IF(Einstellungen!$C$10="Ja",MAX(IF(Einstellungen!$C$11="7 Tage",MAX(0,(MIN(DATE(2027,3,0),IF(Mitarbeiter!$D18="",DATE(2027,3,0),Mitarbeiter!$D18),TODAY()))-(MAX(DATE(2027,2,1),Mitarbeiter!$C18))+1),MAX(0,NETWORKDAYS(MAX(DATE(2027,2,1),Mitarbeiter!$C18),MIN(DATE(2027,3,0),IF(Mitarbeiter!$D18="",DATE(2027,3,0),Mitarbeiter!$D18),TODAY()),Einstellungen!$F$13:$F$67)))*N(Mitarbeiter!$E18)/IF(Einstellungen!$C$11="7 Tage",7,5),N('Ist-Stunden'!S18)),MAX(IF(Einstellungen!$C$11="7 Tage",MAX(0,(MIN(DATE(2027,3,0),IF(Mitarbeiter!$D18="",DATE(2027,3,0),Mitarbeiter!$D18),TODAY()))-(MAX(DATE(2027,2,1),Mitarbeiter!$C18))+1),MAX(0,NETWORKDAYS(MAX(DATE(2027,2,1),Mitarbeiter!$C18),MIN(DATE(2027,3,0),IF(Mitarbeiter!$D18="",DATE(2027,3,0),Mitarbeiter!$D18),TODAY()),Einstellungen!$F$13:$F$67)))*N(Mitarbeiter!$E18)/IF(Einstellungen!$C$11="7 Tage",7,5),N('Ist-Stunden'!S18)+(N(Krankheitstage!AF18)+N(Krankheitstage!AR18))*N($C18))))</f>
        <v/>
      </c>
      <c r="AX18" s="76">
        <f>IF($B18="",0,IF(Einstellungen!$C$10="Ja",MAX(IF(Einstellungen!$C$11="7 Tage",MAX(0,(MIN(DATE(2027,4,0),IF(Mitarbeiter!$D18="",DATE(2027,4,0),Mitarbeiter!$D18),TODAY()))-(MAX(DATE(2027,3,1),Mitarbeiter!$C18))+1),MAX(0,NETWORKDAYS(MAX(DATE(2027,3,1),Mitarbeiter!$C18),MIN(DATE(2027,4,0),IF(Mitarbeiter!$D18="",DATE(2027,4,0),Mitarbeiter!$D18),TODAY()),Einstellungen!$F$13:$F$67)))*N(Mitarbeiter!$E18)/IF(Einstellungen!$C$11="7 Tage",7,5),N('Ist-Stunden'!T18)),MAX(IF(Einstellungen!$C$11="7 Tage",MAX(0,(MIN(DATE(2027,4,0),IF(Mitarbeiter!$D18="",DATE(2027,4,0),Mitarbeiter!$D18),TODAY()))-(MAX(DATE(2027,3,1),Mitarbeiter!$C18))+1),MAX(0,NETWORKDAYS(MAX(DATE(2027,3,1),Mitarbeiter!$C18),MIN(DATE(2027,4,0),IF(Mitarbeiter!$D18="",DATE(2027,4,0),Mitarbeiter!$D18),TODAY()),Einstellungen!$F$13:$F$67)))*N(Mitarbeiter!$E18)/IF(Einstellungen!$C$11="7 Tage",7,5),N('Ist-Stunden'!T18)+(N(Krankheitstage!AG18)+N(Krankheitstage!AS18))*N($C18))))</f>
        <v/>
      </c>
      <c r="AY18" s="76">
        <f>IF($B18="",0,IF(Einstellungen!$C$10="Ja",MAX(IF(Einstellungen!$C$11="7 Tage",MAX(0,(MIN(DATE(2027,5,0),IF(Mitarbeiter!$D18="",DATE(2027,5,0),Mitarbeiter!$D18),TODAY()))-(MAX(DATE(2027,4,1),Mitarbeiter!$C18))+1),MAX(0,NETWORKDAYS(MAX(DATE(2027,4,1),Mitarbeiter!$C18),MIN(DATE(2027,5,0),IF(Mitarbeiter!$D18="",DATE(2027,5,0),Mitarbeiter!$D18),TODAY()),Einstellungen!$F$13:$F$67)))*N(Mitarbeiter!$E18)/IF(Einstellungen!$C$11="7 Tage",7,5),N('Ist-Stunden'!U18)),MAX(IF(Einstellungen!$C$11="7 Tage",MAX(0,(MIN(DATE(2027,5,0),IF(Mitarbeiter!$D18="",DATE(2027,5,0),Mitarbeiter!$D18),TODAY()))-(MAX(DATE(2027,4,1),Mitarbeiter!$C18))+1),MAX(0,NETWORKDAYS(MAX(DATE(2027,4,1),Mitarbeiter!$C18),MIN(DATE(2027,5,0),IF(Mitarbeiter!$D18="",DATE(2027,5,0),Mitarbeiter!$D18),TODAY()),Einstellungen!$F$13:$F$67)))*N(Mitarbeiter!$E18)/IF(Einstellungen!$C$11="7 Tage",7,5),N('Ist-Stunden'!U18)+(N(Krankheitstage!AH18)+N(Krankheitstage!AT18))*N($C18))))</f>
        <v/>
      </c>
      <c r="AZ18" s="76">
        <f>IF($B18="",0,IF(Einstellungen!$C$10="Ja",MAX(IF(Einstellungen!$C$11="7 Tage",MAX(0,(MIN(DATE(2027,6,0),IF(Mitarbeiter!$D18="",DATE(2027,6,0),Mitarbeiter!$D18),TODAY()))-(MAX(DATE(2027,5,1),Mitarbeiter!$C18))+1),MAX(0,NETWORKDAYS(MAX(DATE(2027,5,1),Mitarbeiter!$C18),MIN(DATE(2027,6,0),IF(Mitarbeiter!$D18="",DATE(2027,6,0),Mitarbeiter!$D18),TODAY()),Einstellungen!$F$13:$F$67)))*N(Mitarbeiter!$E18)/IF(Einstellungen!$C$11="7 Tage",7,5),N('Ist-Stunden'!V18)),MAX(IF(Einstellungen!$C$11="7 Tage",MAX(0,(MIN(DATE(2027,6,0),IF(Mitarbeiter!$D18="",DATE(2027,6,0),Mitarbeiter!$D18),TODAY()))-(MAX(DATE(2027,5,1),Mitarbeiter!$C18))+1),MAX(0,NETWORKDAYS(MAX(DATE(2027,5,1),Mitarbeiter!$C18),MIN(DATE(2027,6,0),IF(Mitarbeiter!$D18="",DATE(2027,6,0),Mitarbeiter!$D18),TODAY()),Einstellungen!$F$13:$F$67)))*N(Mitarbeiter!$E18)/IF(Einstellungen!$C$11="7 Tage",7,5),N('Ist-Stunden'!V18)+(N(Krankheitstage!AI18)+N(Krankheitstage!AU18))*N($C18))))</f>
        <v/>
      </c>
      <c r="BA18" s="76">
        <f>IF($B18="",0,IF(Einstellungen!$C$10="Ja",MAX(IF(Einstellungen!$C$11="7 Tage",MAX(0,(MIN(DATE(2027,7,0),IF(Mitarbeiter!$D18="",DATE(2027,7,0),Mitarbeiter!$D18),TODAY()))-(MAX(DATE(2027,6,1),Mitarbeiter!$C18))+1),MAX(0,NETWORKDAYS(MAX(DATE(2027,6,1),Mitarbeiter!$C18),MIN(DATE(2027,7,0),IF(Mitarbeiter!$D18="",DATE(2027,7,0),Mitarbeiter!$D18),TODAY()),Einstellungen!$F$13:$F$67)))*N(Mitarbeiter!$E18)/IF(Einstellungen!$C$11="7 Tage",7,5),N('Ist-Stunden'!W18)),MAX(IF(Einstellungen!$C$11="7 Tage",MAX(0,(MIN(DATE(2027,7,0),IF(Mitarbeiter!$D18="",DATE(2027,7,0),Mitarbeiter!$D18),TODAY()))-(MAX(DATE(2027,6,1),Mitarbeiter!$C18))+1),MAX(0,NETWORKDAYS(MAX(DATE(2027,6,1),Mitarbeiter!$C18),MIN(DATE(2027,7,0),IF(Mitarbeiter!$D18="",DATE(2027,7,0),Mitarbeiter!$D18),TODAY()),Einstellungen!$F$13:$F$67)))*N(Mitarbeiter!$E18)/IF(Einstellungen!$C$11="7 Tage",7,5),N('Ist-Stunden'!W18)+(N(Krankheitstage!AJ18)+N(Krankheitstage!AV18))*N($C18))))</f>
        <v/>
      </c>
      <c r="BB18" s="76">
        <f>IF($B18="",0,IF(Einstellungen!$C$10="Ja",MAX(IF(Einstellungen!$C$11="7 Tage",MAX(0,(MIN(DATE(2027,8,0),IF(Mitarbeiter!$D18="",DATE(2027,8,0),Mitarbeiter!$D18),TODAY()))-(MAX(DATE(2027,7,1),Mitarbeiter!$C18))+1),MAX(0,NETWORKDAYS(MAX(DATE(2027,7,1),Mitarbeiter!$C18),MIN(DATE(2027,8,0),IF(Mitarbeiter!$D18="",DATE(2027,8,0),Mitarbeiter!$D18),TODAY()),Einstellungen!$F$13:$F$67)))*N(Mitarbeiter!$E18)/IF(Einstellungen!$C$11="7 Tage",7,5),N('Ist-Stunden'!X18)),MAX(IF(Einstellungen!$C$11="7 Tage",MAX(0,(MIN(DATE(2027,8,0),IF(Mitarbeiter!$D18="",DATE(2027,8,0),Mitarbeiter!$D18),TODAY()))-(MAX(DATE(2027,7,1),Mitarbeiter!$C18))+1),MAX(0,NETWORKDAYS(MAX(DATE(2027,7,1),Mitarbeiter!$C18),MIN(DATE(2027,8,0),IF(Mitarbeiter!$D18="",DATE(2027,8,0),Mitarbeiter!$D18),TODAY()),Einstellungen!$F$13:$F$67)))*N(Mitarbeiter!$E18)/IF(Einstellungen!$C$11="7 Tage",7,5),N('Ist-Stunden'!X18)+(N(Krankheitstage!AK18)+N(Krankheitstage!AW18))*N($C18))))</f>
        <v/>
      </c>
      <c r="BC18" s="76">
        <f>IF($B18="",0,IF(Einstellungen!$C$10="Ja",MAX(IF(Einstellungen!$C$11="7 Tage",MAX(0,(MIN(DATE(2027,9,0),IF(Mitarbeiter!$D18="",DATE(2027,9,0),Mitarbeiter!$D18),TODAY()))-(MAX(DATE(2027,8,1),Mitarbeiter!$C18))+1),MAX(0,NETWORKDAYS(MAX(DATE(2027,8,1),Mitarbeiter!$C18),MIN(DATE(2027,9,0),IF(Mitarbeiter!$D18="",DATE(2027,9,0),Mitarbeiter!$D18),TODAY()),Einstellungen!$F$13:$F$67)))*N(Mitarbeiter!$E18)/IF(Einstellungen!$C$11="7 Tage",7,5),N('Ist-Stunden'!Y18)),MAX(IF(Einstellungen!$C$11="7 Tage",MAX(0,(MIN(DATE(2027,9,0),IF(Mitarbeiter!$D18="",DATE(2027,9,0),Mitarbeiter!$D18),TODAY()))-(MAX(DATE(2027,8,1),Mitarbeiter!$C18))+1),MAX(0,NETWORKDAYS(MAX(DATE(2027,8,1),Mitarbeiter!$C18),MIN(DATE(2027,9,0),IF(Mitarbeiter!$D18="",DATE(2027,9,0),Mitarbeiter!$D18),TODAY()),Einstellungen!$F$13:$F$67)))*N(Mitarbeiter!$E18)/IF(Einstellungen!$C$11="7 Tage",7,5),N('Ist-Stunden'!Y18)+(N(Krankheitstage!AL18)+N(Krankheitstage!AX18))*N($C18))))</f>
        <v/>
      </c>
      <c r="BD18" s="76">
        <f>IF($B18="",0,IF(Einstellungen!$C$10="Ja",MAX(IF(Einstellungen!$C$11="7 Tage",MAX(0,(MIN(DATE(2027,10,0),IF(Mitarbeiter!$D18="",DATE(2027,10,0),Mitarbeiter!$D18),TODAY()))-(MAX(DATE(2027,9,1),Mitarbeiter!$C18))+1),MAX(0,NETWORKDAYS(MAX(DATE(2027,9,1),Mitarbeiter!$C18),MIN(DATE(2027,10,0),IF(Mitarbeiter!$D18="",DATE(2027,10,0),Mitarbeiter!$D18),TODAY()),Einstellungen!$F$13:$F$67)))*N(Mitarbeiter!$E18)/IF(Einstellungen!$C$11="7 Tage",7,5),N('Ist-Stunden'!Z18)),MAX(IF(Einstellungen!$C$11="7 Tage",MAX(0,(MIN(DATE(2027,10,0),IF(Mitarbeiter!$D18="",DATE(2027,10,0),Mitarbeiter!$D18),TODAY()))-(MAX(DATE(2027,9,1),Mitarbeiter!$C18))+1),MAX(0,NETWORKDAYS(MAX(DATE(2027,9,1),Mitarbeiter!$C18),MIN(DATE(2027,10,0),IF(Mitarbeiter!$D18="",DATE(2027,10,0),Mitarbeiter!$D18),TODAY()),Einstellungen!$F$13:$F$67)))*N(Mitarbeiter!$E18)/IF(Einstellungen!$C$11="7 Tage",7,5),N('Ist-Stunden'!Z18)+(N(Krankheitstage!AM18)+N(Krankheitstage!AY18))*N($C18))))</f>
        <v/>
      </c>
      <c r="BE18" s="76">
        <f>IF($B18="",0,IF(Einstellungen!$C$10="Ja",MAX(IF(Einstellungen!$C$11="7 Tage",MAX(0,(MIN(DATE(2027,11,0),IF(Mitarbeiter!$D18="",DATE(2027,11,0),Mitarbeiter!$D18),TODAY()))-(MAX(DATE(2027,10,1),Mitarbeiter!$C18))+1),MAX(0,NETWORKDAYS(MAX(DATE(2027,10,1),Mitarbeiter!$C18),MIN(DATE(2027,11,0),IF(Mitarbeiter!$D18="",DATE(2027,11,0),Mitarbeiter!$D18),TODAY()),Einstellungen!$F$13:$F$67)))*N(Mitarbeiter!$E18)/IF(Einstellungen!$C$11="7 Tage",7,5),N('Ist-Stunden'!AA18)),MAX(IF(Einstellungen!$C$11="7 Tage",MAX(0,(MIN(DATE(2027,11,0),IF(Mitarbeiter!$D18="",DATE(2027,11,0),Mitarbeiter!$D18),TODAY()))-(MAX(DATE(2027,10,1),Mitarbeiter!$C18))+1),MAX(0,NETWORKDAYS(MAX(DATE(2027,10,1),Mitarbeiter!$C18),MIN(DATE(2027,11,0),IF(Mitarbeiter!$D18="",DATE(2027,11,0),Mitarbeiter!$D18),TODAY()),Einstellungen!$F$13:$F$67)))*N(Mitarbeiter!$E18)/IF(Einstellungen!$C$11="7 Tage",7,5),N('Ist-Stunden'!AA18)+(N(Krankheitstage!AN18)+N(Krankheitstage!AZ18))*N($C18))))</f>
        <v/>
      </c>
      <c r="BF18" s="76">
        <f>IF($B18="",0,IF(Einstellungen!$C$10="Ja",MAX(IF(Einstellungen!$C$11="7 Tage",MAX(0,(MIN(DATE(2027,12,0),IF(Mitarbeiter!$D18="",DATE(2027,12,0),Mitarbeiter!$D18),TODAY()))-(MAX(DATE(2027,11,1),Mitarbeiter!$C18))+1),MAX(0,NETWORKDAYS(MAX(DATE(2027,11,1),Mitarbeiter!$C18),MIN(DATE(2027,12,0),IF(Mitarbeiter!$D18="",DATE(2027,12,0),Mitarbeiter!$D18),TODAY()),Einstellungen!$F$13:$F$67)))*N(Mitarbeiter!$E18)/IF(Einstellungen!$C$11="7 Tage",7,5),N('Ist-Stunden'!AB18)),MAX(IF(Einstellungen!$C$11="7 Tage",MAX(0,(MIN(DATE(2027,12,0),IF(Mitarbeiter!$D18="",DATE(2027,12,0),Mitarbeiter!$D18),TODAY()))-(MAX(DATE(2027,11,1),Mitarbeiter!$C18))+1),MAX(0,NETWORKDAYS(MAX(DATE(2027,11,1),Mitarbeiter!$C18),MIN(DATE(2027,12,0),IF(Mitarbeiter!$D18="",DATE(2027,12,0),Mitarbeiter!$D18),TODAY()),Einstellungen!$F$13:$F$67)))*N(Mitarbeiter!$E18)/IF(Einstellungen!$C$11="7 Tage",7,5),N('Ist-Stunden'!AB18)+(N(Krankheitstage!AO18)+N(Krankheitstage!BA18))*N($C18))))</f>
        <v/>
      </c>
      <c r="BG18" s="76">
        <f>IF($B18="",0,IF(Einstellungen!$C$10="Ja",MAX(IF(Einstellungen!$C$11="7 Tage",MAX(0,(MIN(DATE(2027,13,0),IF(Mitarbeiter!$D18="",DATE(2027,13,0),Mitarbeiter!$D18),TODAY()))-(MAX(DATE(2027,12,1),Mitarbeiter!$C18))+1),MAX(0,NETWORKDAYS(MAX(DATE(2027,12,1),Mitarbeiter!$C18),MIN(DATE(2027,13,0),IF(Mitarbeiter!$D18="",DATE(2027,13,0),Mitarbeiter!$D18),TODAY()),Einstellungen!$F$13:$F$67)))*N(Mitarbeiter!$E18)/IF(Einstellungen!$C$11="7 Tage",7,5),N('Ist-Stunden'!AC18)),MAX(IF(Einstellungen!$C$11="7 Tage",MAX(0,(MIN(DATE(2027,13,0),IF(Mitarbeiter!$D18="",DATE(2027,13,0),Mitarbeiter!$D18),TODAY()))-(MAX(DATE(2027,12,1),Mitarbeiter!$C18))+1),MAX(0,NETWORKDAYS(MAX(DATE(2027,12,1),Mitarbeiter!$C18),MIN(DATE(2027,13,0),IF(Mitarbeiter!$D18="",DATE(2027,13,0),Mitarbeiter!$D18),TODAY()),Einstellungen!$F$13:$F$67)))*N(Mitarbeiter!$E18)/IF(Einstellungen!$C$11="7 Tage",7,5),N('Ist-Stunden'!AC18)+(N(Krankheitstage!AP18)+N(Krankheitstage!BB18))*N($C18))))</f>
        <v/>
      </c>
      <c r="BH18" s="76">
        <f>IF($B18="",0,IF(Einstellungen!$C$10="Ja",MAX(IF(Einstellungen!$C$11="7 Tage",MAX(0,(MIN(DATE(2028,2,0),IF(Mitarbeiter!$D18="",DATE(2028,2,0),Mitarbeiter!$D18),TODAY()))-(MAX(DATE(2028,1,1),Mitarbeiter!$C18))+1),MAX(0,NETWORKDAYS(MAX(DATE(2028,1,1),Mitarbeiter!$C18),MIN(DATE(2028,2,0),IF(Mitarbeiter!$D18="",DATE(2028,2,0),Mitarbeiter!$D18),TODAY()),Einstellungen!$F$13:$F$67)))*N(Mitarbeiter!$E18)/IF(Einstellungen!$C$11="7 Tage",7,5),N('Ist-Stunden'!AD18)),MAX(IF(Einstellungen!$C$11="7 Tage",MAX(0,(MIN(DATE(2028,2,0),IF(Mitarbeiter!$D18="",DATE(2028,2,0),Mitarbeiter!$D18),TODAY()))-(MAX(DATE(2028,1,1),Mitarbeiter!$C18))+1),MAX(0,NETWORKDAYS(MAX(DATE(2028,1,1),Mitarbeiter!$C18),MIN(DATE(2028,2,0),IF(Mitarbeiter!$D18="",DATE(2028,2,0),Mitarbeiter!$D18),TODAY()),Einstellungen!$F$13:$F$67)))*N(Mitarbeiter!$E18)/IF(Einstellungen!$C$11="7 Tage",7,5),N('Ist-Stunden'!AD18)+(N(Krankheitstage!BC18)+N(Krankheitstage!BO18))*N($C18))))</f>
        <v/>
      </c>
      <c r="BI18" s="76">
        <f>IF($B18="",0,IF(Einstellungen!$C$10="Ja",MAX(IF(Einstellungen!$C$11="7 Tage",MAX(0,(MIN(DATE(2028,3,0),IF(Mitarbeiter!$D18="",DATE(2028,3,0),Mitarbeiter!$D18),TODAY()))-(MAX(DATE(2028,2,1),Mitarbeiter!$C18))+1),MAX(0,NETWORKDAYS(MAX(DATE(2028,2,1),Mitarbeiter!$C18),MIN(DATE(2028,3,0),IF(Mitarbeiter!$D18="",DATE(2028,3,0),Mitarbeiter!$D18),TODAY()),Einstellungen!$F$13:$F$67)))*N(Mitarbeiter!$E18)/IF(Einstellungen!$C$11="7 Tage",7,5),N('Ist-Stunden'!AE18)),MAX(IF(Einstellungen!$C$11="7 Tage",MAX(0,(MIN(DATE(2028,3,0),IF(Mitarbeiter!$D18="",DATE(2028,3,0),Mitarbeiter!$D18),TODAY()))-(MAX(DATE(2028,2,1),Mitarbeiter!$C18))+1),MAX(0,NETWORKDAYS(MAX(DATE(2028,2,1),Mitarbeiter!$C18),MIN(DATE(2028,3,0),IF(Mitarbeiter!$D18="",DATE(2028,3,0),Mitarbeiter!$D18),TODAY()),Einstellungen!$F$13:$F$67)))*N(Mitarbeiter!$E18)/IF(Einstellungen!$C$11="7 Tage",7,5),N('Ist-Stunden'!AE18)+(N(Krankheitstage!BD18)+N(Krankheitstage!BP18))*N($C18))))</f>
        <v/>
      </c>
      <c r="BJ18" s="76">
        <f>IF($B18="",0,IF(Einstellungen!$C$10="Ja",MAX(IF(Einstellungen!$C$11="7 Tage",MAX(0,(MIN(DATE(2028,4,0),IF(Mitarbeiter!$D18="",DATE(2028,4,0),Mitarbeiter!$D18),TODAY()))-(MAX(DATE(2028,3,1),Mitarbeiter!$C18))+1),MAX(0,NETWORKDAYS(MAX(DATE(2028,3,1),Mitarbeiter!$C18),MIN(DATE(2028,4,0),IF(Mitarbeiter!$D18="",DATE(2028,4,0),Mitarbeiter!$D18),TODAY()),Einstellungen!$F$13:$F$67)))*N(Mitarbeiter!$E18)/IF(Einstellungen!$C$11="7 Tage",7,5),N('Ist-Stunden'!AF18)),MAX(IF(Einstellungen!$C$11="7 Tage",MAX(0,(MIN(DATE(2028,4,0),IF(Mitarbeiter!$D18="",DATE(2028,4,0),Mitarbeiter!$D18),TODAY()))-(MAX(DATE(2028,3,1),Mitarbeiter!$C18))+1),MAX(0,NETWORKDAYS(MAX(DATE(2028,3,1),Mitarbeiter!$C18),MIN(DATE(2028,4,0),IF(Mitarbeiter!$D18="",DATE(2028,4,0),Mitarbeiter!$D18),TODAY()),Einstellungen!$F$13:$F$67)))*N(Mitarbeiter!$E18)/IF(Einstellungen!$C$11="7 Tage",7,5),N('Ist-Stunden'!AF18)+(N(Krankheitstage!BE18)+N(Krankheitstage!BQ18))*N($C18))))</f>
        <v/>
      </c>
      <c r="BK18" s="76">
        <f>IF($B18="",0,IF(Einstellungen!$C$10="Ja",MAX(IF(Einstellungen!$C$11="7 Tage",MAX(0,(MIN(DATE(2028,5,0),IF(Mitarbeiter!$D18="",DATE(2028,5,0),Mitarbeiter!$D18),TODAY()))-(MAX(DATE(2028,4,1),Mitarbeiter!$C18))+1),MAX(0,NETWORKDAYS(MAX(DATE(2028,4,1),Mitarbeiter!$C18),MIN(DATE(2028,5,0),IF(Mitarbeiter!$D18="",DATE(2028,5,0),Mitarbeiter!$D18),TODAY()),Einstellungen!$F$13:$F$67)))*N(Mitarbeiter!$E18)/IF(Einstellungen!$C$11="7 Tage",7,5),N('Ist-Stunden'!AG18)),MAX(IF(Einstellungen!$C$11="7 Tage",MAX(0,(MIN(DATE(2028,5,0),IF(Mitarbeiter!$D18="",DATE(2028,5,0),Mitarbeiter!$D18),TODAY()))-(MAX(DATE(2028,4,1),Mitarbeiter!$C18))+1),MAX(0,NETWORKDAYS(MAX(DATE(2028,4,1),Mitarbeiter!$C18),MIN(DATE(2028,5,0),IF(Mitarbeiter!$D18="",DATE(2028,5,0),Mitarbeiter!$D18),TODAY()),Einstellungen!$F$13:$F$67)))*N(Mitarbeiter!$E18)/IF(Einstellungen!$C$11="7 Tage",7,5),N('Ist-Stunden'!AG18)+(N(Krankheitstage!BF18)+N(Krankheitstage!BR18))*N($C18))))</f>
        <v/>
      </c>
      <c r="BL18" s="76">
        <f>IF($B18="",0,IF(Einstellungen!$C$10="Ja",MAX(IF(Einstellungen!$C$11="7 Tage",MAX(0,(MIN(DATE(2028,6,0),IF(Mitarbeiter!$D18="",DATE(2028,6,0),Mitarbeiter!$D18),TODAY()))-(MAX(DATE(2028,5,1),Mitarbeiter!$C18))+1),MAX(0,NETWORKDAYS(MAX(DATE(2028,5,1),Mitarbeiter!$C18),MIN(DATE(2028,6,0),IF(Mitarbeiter!$D18="",DATE(2028,6,0),Mitarbeiter!$D18),TODAY()),Einstellungen!$F$13:$F$67)))*N(Mitarbeiter!$E18)/IF(Einstellungen!$C$11="7 Tage",7,5),N('Ist-Stunden'!AH18)),MAX(IF(Einstellungen!$C$11="7 Tage",MAX(0,(MIN(DATE(2028,6,0),IF(Mitarbeiter!$D18="",DATE(2028,6,0),Mitarbeiter!$D18),TODAY()))-(MAX(DATE(2028,5,1),Mitarbeiter!$C18))+1),MAX(0,NETWORKDAYS(MAX(DATE(2028,5,1),Mitarbeiter!$C18),MIN(DATE(2028,6,0),IF(Mitarbeiter!$D18="",DATE(2028,6,0),Mitarbeiter!$D18),TODAY()),Einstellungen!$F$13:$F$67)))*N(Mitarbeiter!$E18)/IF(Einstellungen!$C$11="7 Tage",7,5),N('Ist-Stunden'!AH18)+(N(Krankheitstage!BG18)+N(Krankheitstage!BS18))*N($C18))))</f>
        <v/>
      </c>
      <c r="BM18" s="76">
        <f>IF($B18="",0,IF(Einstellungen!$C$10="Ja",MAX(IF(Einstellungen!$C$11="7 Tage",MAX(0,(MIN(DATE(2028,7,0),IF(Mitarbeiter!$D18="",DATE(2028,7,0),Mitarbeiter!$D18),TODAY()))-(MAX(DATE(2028,6,1),Mitarbeiter!$C18))+1),MAX(0,NETWORKDAYS(MAX(DATE(2028,6,1),Mitarbeiter!$C18),MIN(DATE(2028,7,0),IF(Mitarbeiter!$D18="",DATE(2028,7,0),Mitarbeiter!$D18),TODAY()),Einstellungen!$F$13:$F$67)))*N(Mitarbeiter!$E18)/IF(Einstellungen!$C$11="7 Tage",7,5),N('Ist-Stunden'!AI18)),MAX(IF(Einstellungen!$C$11="7 Tage",MAX(0,(MIN(DATE(2028,7,0),IF(Mitarbeiter!$D18="",DATE(2028,7,0),Mitarbeiter!$D18),TODAY()))-(MAX(DATE(2028,6,1),Mitarbeiter!$C18))+1),MAX(0,NETWORKDAYS(MAX(DATE(2028,6,1),Mitarbeiter!$C18),MIN(DATE(2028,7,0),IF(Mitarbeiter!$D18="",DATE(2028,7,0),Mitarbeiter!$D18),TODAY()),Einstellungen!$F$13:$F$67)))*N(Mitarbeiter!$E18)/IF(Einstellungen!$C$11="7 Tage",7,5),N('Ist-Stunden'!AI18)+(N(Krankheitstage!BH18)+N(Krankheitstage!BT18))*N($C18))))</f>
        <v/>
      </c>
      <c r="BN18" s="76">
        <f>IF($B18="",0,IF(Einstellungen!$C$10="Ja",MAX(IF(Einstellungen!$C$11="7 Tage",MAX(0,(MIN(DATE(2028,8,0),IF(Mitarbeiter!$D18="",DATE(2028,8,0),Mitarbeiter!$D18),TODAY()))-(MAX(DATE(2028,7,1),Mitarbeiter!$C18))+1),MAX(0,NETWORKDAYS(MAX(DATE(2028,7,1),Mitarbeiter!$C18),MIN(DATE(2028,8,0),IF(Mitarbeiter!$D18="",DATE(2028,8,0),Mitarbeiter!$D18),TODAY()),Einstellungen!$F$13:$F$67)))*N(Mitarbeiter!$E18)/IF(Einstellungen!$C$11="7 Tage",7,5),N('Ist-Stunden'!AJ18)),MAX(IF(Einstellungen!$C$11="7 Tage",MAX(0,(MIN(DATE(2028,8,0),IF(Mitarbeiter!$D18="",DATE(2028,8,0),Mitarbeiter!$D18),TODAY()))-(MAX(DATE(2028,7,1),Mitarbeiter!$C18))+1),MAX(0,NETWORKDAYS(MAX(DATE(2028,7,1),Mitarbeiter!$C18),MIN(DATE(2028,8,0),IF(Mitarbeiter!$D18="",DATE(2028,8,0),Mitarbeiter!$D18),TODAY()),Einstellungen!$F$13:$F$67)))*N(Mitarbeiter!$E18)/IF(Einstellungen!$C$11="7 Tage",7,5),N('Ist-Stunden'!AJ18)+(N(Krankheitstage!BI18)+N(Krankheitstage!BU18))*N($C18))))</f>
        <v/>
      </c>
      <c r="BO18" s="76">
        <f>IF($B18="",0,IF(Einstellungen!$C$10="Ja",MAX(IF(Einstellungen!$C$11="7 Tage",MAX(0,(MIN(DATE(2028,9,0),IF(Mitarbeiter!$D18="",DATE(2028,9,0),Mitarbeiter!$D18),TODAY()))-(MAX(DATE(2028,8,1),Mitarbeiter!$C18))+1),MAX(0,NETWORKDAYS(MAX(DATE(2028,8,1),Mitarbeiter!$C18),MIN(DATE(2028,9,0),IF(Mitarbeiter!$D18="",DATE(2028,9,0),Mitarbeiter!$D18),TODAY()),Einstellungen!$F$13:$F$67)))*N(Mitarbeiter!$E18)/IF(Einstellungen!$C$11="7 Tage",7,5),N('Ist-Stunden'!AK18)),MAX(IF(Einstellungen!$C$11="7 Tage",MAX(0,(MIN(DATE(2028,9,0),IF(Mitarbeiter!$D18="",DATE(2028,9,0),Mitarbeiter!$D18),TODAY()))-(MAX(DATE(2028,8,1),Mitarbeiter!$C18))+1),MAX(0,NETWORKDAYS(MAX(DATE(2028,8,1),Mitarbeiter!$C18),MIN(DATE(2028,9,0),IF(Mitarbeiter!$D18="",DATE(2028,9,0),Mitarbeiter!$D18),TODAY()),Einstellungen!$F$13:$F$67)))*N(Mitarbeiter!$E18)/IF(Einstellungen!$C$11="7 Tage",7,5),N('Ist-Stunden'!AK18)+(N(Krankheitstage!BJ18)+N(Krankheitstage!BV18))*N($C18))))</f>
        <v/>
      </c>
      <c r="BP18" s="76">
        <f>IF($B18="",0,IF(Einstellungen!$C$10="Ja",MAX(IF(Einstellungen!$C$11="7 Tage",MAX(0,(MIN(DATE(2028,10,0),IF(Mitarbeiter!$D18="",DATE(2028,10,0),Mitarbeiter!$D18),TODAY()))-(MAX(DATE(2028,9,1),Mitarbeiter!$C18))+1),MAX(0,NETWORKDAYS(MAX(DATE(2028,9,1),Mitarbeiter!$C18),MIN(DATE(2028,10,0),IF(Mitarbeiter!$D18="",DATE(2028,10,0),Mitarbeiter!$D18),TODAY()),Einstellungen!$F$13:$F$67)))*N(Mitarbeiter!$E18)/IF(Einstellungen!$C$11="7 Tage",7,5),N('Ist-Stunden'!AL18)),MAX(IF(Einstellungen!$C$11="7 Tage",MAX(0,(MIN(DATE(2028,10,0),IF(Mitarbeiter!$D18="",DATE(2028,10,0),Mitarbeiter!$D18),TODAY()))-(MAX(DATE(2028,9,1),Mitarbeiter!$C18))+1),MAX(0,NETWORKDAYS(MAX(DATE(2028,9,1),Mitarbeiter!$C18),MIN(DATE(2028,10,0),IF(Mitarbeiter!$D18="",DATE(2028,10,0),Mitarbeiter!$D18),TODAY()),Einstellungen!$F$13:$F$67)))*N(Mitarbeiter!$E18)/IF(Einstellungen!$C$11="7 Tage",7,5),N('Ist-Stunden'!AL18)+(N(Krankheitstage!BK18)+N(Krankheitstage!BW18))*N($C18))))</f>
        <v/>
      </c>
      <c r="BQ18" s="76">
        <f>IF($B18="",0,IF(Einstellungen!$C$10="Ja",MAX(IF(Einstellungen!$C$11="7 Tage",MAX(0,(MIN(DATE(2028,11,0),IF(Mitarbeiter!$D18="",DATE(2028,11,0),Mitarbeiter!$D18),TODAY()))-(MAX(DATE(2028,10,1),Mitarbeiter!$C18))+1),MAX(0,NETWORKDAYS(MAX(DATE(2028,10,1),Mitarbeiter!$C18),MIN(DATE(2028,11,0),IF(Mitarbeiter!$D18="",DATE(2028,11,0),Mitarbeiter!$D18),TODAY()),Einstellungen!$F$13:$F$67)))*N(Mitarbeiter!$E18)/IF(Einstellungen!$C$11="7 Tage",7,5),N('Ist-Stunden'!AM18)),MAX(IF(Einstellungen!$C$11="7 Tage",MAX(0,(MIN(DATE(2028,11,0),IF(Mitarbeiter!$D18="",DATE(2028,11,0),Mitarbeiter!$D18),TODAY()))-(MAX(DATE(2028,10,1),Mitarbeiter!$C18))+1),MAX(0,NETWORKDAYS(MAX(DATE(2028,10,1),Mitarbeiter!$C18),MIN(DATE(2028,11,0),IF(Mitarbeiter!$D18="",DATE(2028,11,0),Mitarbeiter!$D18),TODAY()),Einstellungen!$F$13:$F$67)))*N(Mitarbeiter!$E18)/IF(Einstellungen!$C$11="7 Tage",7,5),N('Ist-Stunden'!AM18)+(N(Krankheitstage!BL18)+N(Krankheitstage!BX18))*N($C18))))</f>
        <v/>
      </c>
      <c r="BR18" s="76">
        <f>IF($B18="",0,IF(Einstellungen!$C$10="Ja",MAX(IF(Einstellungen!$C$11="7 Tage",MAX(0,(MIN(DATE(2028,12,0),IF(Mitarbeiter!$D18="",DATE(2028,12,0),Mitarbeiter!$D18),TODAY()))-(MAX(DATE(2028,11,1),Mitarbeiter!$C18))+1),MAX(0,NETWORKDAYS(MAX(DATE(2028,11,1),Mitarbeiter!$C18),MIN(DATE(2028,12,0),IF(Mitarbeiter!$D18="",DATE(2028,12,0),Mitarbeiter!$D18),TODAY()),Einstellungen!$F$13:$F$67)))*N(Mitarbeiter!$E18)/IF(Einstellungen!$C$11="7 Tage",7,5),N('Ist-Stunden'!AN18)),MAX(IF(Einstellungen!$C$11="7 Tage",MAX(0,(MIN(DATE(2028,12,0),IF(Mitarbeiter!$D18="",DATE(2028,12,0),Mitarbeiter!$D18),TODAY()))-(MAX(DATE(2028,11,1),Mitarbeiter!$C18))+1),MAX(0,NETWORKDAYS(MAX(DATE(2028,11,1),Mitarbeiter!$C18),MIN(DATE(2028,12,0),IF(Mitarbeiter!$D18="",DATE(2028,12,0),Mitarbeiter!$D18),TODAY()),Einstellungen!$F$13:$F$67)))*N(Mitarbeiter!$E18)/IF(Einstellungen!$C$11="7 Tage",7,5),N('Ist-Stunden'!AN18)+(N(Krankheitstage!BM18)+N(Krankheitstage!BY18))*N($C18))))</f>
        <v/>
      </c>
      <c r="BS18" s="76">
        <f>IF($B18="",0,IF(Einstellungen!$C$10="Ja",MAX(IF(Einstellungen!$C$11="7 Tage",MAX(0,(MIN(DATE(2028,13,0),IF(Mitarbeiter!$D18="",DATE(2028,13,0),Mitarbeiter!$D18),TODAY()))-(MAX(DATE(2028,12,1),Mitarbeiter!$C18))+1),MAX(0,NETWORKDAYS(MAX(DATE(2028,12,1),Mitarbeiter!$C18),MIN(DATE(2028,13,0),IF(Mitarbeiter!$D18="",DATE(2028,13,0),Mitarbeiter!$D18),TODAY()),Einstellungen!$F$13:$F$67)))*N(Mitarbeiter!$E18)/IF(Einstellungen!$C$11="7 Tage",7,5),N('Ist-Stunden'!AO18)),MAX(IF(Einstellungen!$C$11="7 Tage",MAX(0,(MIN(DATE(2028,13,0),IF(Mitarbeiter!$D18="",DATE(2028,13,0),Mitarbeiter!$D18),TODAY()))-(MAX(DATE(2028,12,1),Mitarbeiter!$C18))+1),MAX(0,NETWORKDAYS(MAX(DATE(2028,12,1),Mitarbeiter!$C18),MIN(DATE(2028,13,0),IF(Mitarbeiter!$D18="",DATE(2028,13,0),Mitarbeiter!$D18),TODAY()),Einstellungen!$F$13:$F$67)))*N(Mitarbeiter!$E18)/IF(Einstellungen!$C$11="7 Tage",7,5),N('Ist-Stunden'!AO18)+(N(Krankheitstage!BN18)+N(Krankheitstage!BZ18))*N($C18))))</f>
        <v/>
      </c>
      <c r="BT18" s="76">
        <f>IF($B18="",0,IF(Einstellungen!$C$10="Ja",MAX(IF(Einstellungen!$C$11="7 Tage",MAX(0,(MIN(DATE(2029,2,0),IF(Mitarbeiter!$D18="",DATE(2029,2,0),Mitarbeiter!$D18),TODAY()))-(MAX(DATE(2029,1,1),Mitarbeiter!$C18))+1),MAX(0,NETWORKDAYS(MAX(DATE(2029,1,1),Mitarbeiter!$C18),MIN(DATE(2029,2,0),IF(Mitarbeiter!$D18="",DATE(2029,2,0),Mitarbeiter!$D18),TODAY()),Einstellungen!$F$13:$F$67)))*N(Mitarbeiter!$E18)/IF(Einstellungen!$C$11="7 Tage",7,5),N('Ist-Stunden'!AP18)),MAX(IF(Einstellungen!$C$11="7 Tage",MAX(0,(MIN(DATE(2029,2,0),IF(Mitarbeiter!$D18="",DATE(2029,2,0),Mitarbeiter!$D18),TODAY()))-(MAX(DATE(2029,1,1),Mitarbeiter!$C18))+1),MAX(0,NETWORKDAYS(MAX(DATE(2029,1,1),Mitarbeiter!$C18),MIN(DATE(2029,2,0),IF(Mitarbeiter!$D18="",DATE(2029,2,0),Mitarbeiter!$D18),TODAY()),Einstellungen!$F$13:$F$67)))*N(Mitarbeiter!$E18)/IF(Einstellungen!$C$11="7 Tage",7,5),N('Ist-Stunden'!AP18)+(N(Krankheitstage!CA18)+N(Krankheitstage!CM18))*N($C18))))</f>
        <v/>
      </c>
      <c r="BU18" s="76">
        <f>IF($B18="",0,IF(Einstellungen!$C$10="Ja",MAX(IF(Einstellungen!$C$11="7 Tage",MAX(0,(MIN(DATE(2029,3,0),IF(Mitarbeiter!$D18="",DATE(2029,3,0),Mitarbeiter!$D18),TODAY()))-(MAX(DATE(2029,2,1),Mitarbeiter!$C18))+1),MAX(0,NETWORKDAYS(MAX(DATE(2029,2,1),Mitarbeiter!$C18),MIN(DATE(2029,3,0),IF(Mitarbeiter!$D18="",DATE(2029,3,0),Mitarbeiter!$D18),TODAY()),Einstellungen!$F$13:$F$67)))*N(Mitarbeiter!$E18)/IF(Einstellungen!$C$11="7 Tage",7,5),N('Ist-Stunden'!AQ18)),MAX(IF(Einstellungen!$C$11="7 Tage",MAX(0,(MIN(DATE(2029,3,0),IF(Mitarbeiter!$D18="",DATE(2029,3,0),Mitarbeiter!$D18),TODAY()))-(MAX(DATE(2029,2,1),Mitarbeiter!$C18))+1),MAX(0,NETWORKDAYS(MAX(DATE(2029,2,1),Mitarbeiter!$C18),MIN(DATE(2029,3,0),IF(Mitarbeiter!$D18="",DATE(2029,3,0),Mitarbeiter!$D18),TODAY()),Einstellungen!$F$13:$F$67)))*N(Mitarbeiter!$E18)/IF(Einstellungen!$C$11="7 Tage",7,5),N('Ist-Stunden'!AQ18)+(N(Krankheitstage!CB18)+N(Krankheitstage!CN18))*N($C18))))</f>
        <v/>
      </c>
      <c r="BV18" s="76">
        <f>IF($B18="",0,IF(Einstellungen!$C$10="Ja",MAX(IF(Einstellungen!$C$11="7 Tage",MAX(0,(MIN(DATE(2029,4,0),IF(Mitarbeiter!$D18="",DATE(2029,4,0),Mitarbeiter!$D18),TODAY()))-(MAX(DATE(2029,3,1),Mitarbeiter!$C18))+1),MAX(0,NETWORKDAYS(MAX(DATE(2029,3,1),Mitarbeiter!$C18),MIN(DATE(2029,4,0),IF(Mitarbeiter!$D18="",DATE(2029,4,0),Mitarbeiter!$D18),TODAY()),Einstellungen!$F$13:$F$67)))*N(Mitarbeiter!$E18)/IF(Einstellungen!$C$11="7 Tage",7,5),N('Ist-Stunden'!AR18)),MAX(IF(Einstellungen!$C$11="7 Tage",MAX(0,(MIN(DATE(2029,4,0),IF(Mitarbeiter!$D18="",DATE(2029,4,0),Mitarbeiter!$D18),TODAY()))-(MAX(DATE(2029,3,1),Mitarbeiter!$C18))+1),MAX(0,NETWORKDAYS(MAX(DATE(2029,3,1),Mitarbeiter!$C18),MIN(DATE(2029,4,0),IF(Mitarbeiter!$D18="",DATE(2029,4,0),Mitarbeiter!$D18),TODAY()),Einstellungen!$F$13:$F$67)))*N(Mitarbeiter!$E18)/IF(Einstellungen!$C$11="7 Tage",7,5),N('Ist-Stunden'!AR18)+(N(Krankheitstage!CC18)+N(Krankheitstage!CO18))*N($C18))))</f>
        <v/>
      </c>
      <c r="BW18" s="76">
        <f>IF($B18="",0,IF(Einstellungen!$C$10="Ja",MAX(IF(Einstellungen!$C$11="7 Tage",MAX(0,(MIN(DATE(2029,5,0),IF(Mitarbeiter!$D18="",DATE(2029,5,0),Mitarbeiter!$D18),TODAY()))-(MAX(DATE(2029,4,1),Mitarbeiter!$C18))+1),MAX(0,NETWORKDAYS(MAX(DATE(2029,4,1),Mitarbeiter!$C18),MIN(DATE(2029,5,0),IF(Mitarbeiter!$D18="",DATE(2029,5,0),Mitarbeiter!$D18),TODAY()),Einstellungen!$F$13:$F$67)))*N(Mitarbeiter!$E18)/IF(Einstellungen!$C$11="7 Tage",7,5),N('Ist-Stunden'!AS18)),MAX(IF(Einstellungen!$C$11="7 Tage",MAX(0,(MIN(DATE(2029,5,0),IF(Mitarbeiter!$D18="",DATE(2029,5,0),Mitarbeiter!$D18),TODAY()))-(MAX(DATE(2029,4,1),Mitarbeiter!$C18))+1),MAX(0,NETWORKDAYS(MAX(DATE(2029,4,1),Mitarbeiter!$C18),MIN(DATE(2029,5,0),IF(Mitarbeiter!$D18="",DATE(2029,5,0),Mitarbeiter!$D18),TODAY()),Einstellungen!$F$13:$F$67)))*N(Mitarbeiter!$E18)/IF(Einstellungen!$C$11="7 Tage",7,5),N('Ist-Stunden'!AS18)+(N(Krankheitstage!CD18)+N(Krankheitstage!CP18))*N($C18))))</f>
        <v/>
      </c>
      <c r="BX18" s="76">
        <f>IF($B18="",0,IF(Einstellungen!$C$10="Ja",MAX(IF(Einstellungen!$C$11="7 Tage",MAX(0,(MIN(DATE(2029,6,0),IF(Mitarbeiter!$D18="",DATE(2029,6,0),Mitarbeiter!$D18),TODAY()))-(MAX(DATE(2029,5,1),Mitarbeiter!$C18))+1),MAX(0,NETWORKDAYS(MAX(DATE(2029,5,1),Mitarbeiter!$C18),MIN(DATE(2029,6,0),IF(Mitarbeiter!$D18="",DATE(2029,6,0),Mitarbeiter!$D18),TODAY()),Einstellungen!$F$13:$F$67)))*N(Mitarbeiter!$E18)/IF(Einstellungen!$C$11="7 Tage",7,5),N('Ist-Stunden'!AT18)),MAX(IF(Einstellungen!$C$11="7 Tage",MAX(0,(MIN(DATE(2029,6,0),IF(Mitarbeiter!$D18="",DATE(2029,6,0),Mitarbeiter!$D18),TODAY()))-(MAX(DATE(2029,5,1),Mitarbeiter!$C18))+1),MAX(0,NETWORKDAYS(MAX(DATE(2029,5,1),Mitarbeiter!$C18),MIN(DATE(2029,6,0),IF(Mitarbeiter!$D18="",DATE(2029,6,0),Mitarbeiter!$D18),TODAY()),Einstellungen!$F$13:$F$67)))*N(Mitarbeiter!$E18)/IF(Einstellungen!$C$11="7 Tage",7,5),N('Ist-Stunden'!AT18)+(N(Krankheitstage!CE18)+N(Krankheitstage!CQ18))*N($C18))))</f>
        <v/>
      </c>
      <c r="BY18" s="76">
        <f>IF($B18="",0,IF(Einstellungen!$C$10="Ja",MAX(IF(Einstellungen!$C$11="7 Tage",MAX(0,(MIN(DATE(2029,7,0),IF(Mitarbeiter!$D18="",DATE(2029,7,0),Mitarbeiter!$D18),TODAY()))-(MAX(DATE(2029,6,1),Mitarbeiter!$C18))+1),MAX(0,NETWORKDAYS(MAX(DATE(2029,6,1),Mitarbeiter!$C18),MIN(DATE(2029,7,0),IF(Mitarbeiter!$D18="",DATE(2029,7,0),Mitarbeiter!$D18),TODAY()),Einstellungen!$F$13:$F$67)))*N(Mitarbeiter!$E18)/IF(Einstellungen!$C$11="7 Tage",7,5),N('Ist-Stunden'!AU18)),MAX(IF(Einstellungen!$C$11="7 Tage",MAX(0,(MIN(DATE(2029,7,0),IF(Mitarbeiter!$D18="",DATE(2029,7,0),Mitarbeiter!$D18),TODAY()))-(MAX(DATE(2029,6,1),Mitarbeiter!$C18))+1),MAX(0,NETWORKDAYS(MAX(DATE(2029,6,1),Mitarbeiter!$C18),MIN(DATE(2029,7,0),IF(Mitarbeiter!$D18="",DATE(2029,7,0),Mitarbeiter!$D18),TODAY()),Einstellungen!$F$13:$F$67)))*N(Mitarbeiter!$E18)/IF(Einstellungen!$C$11="7 Tage",7,5),N('Ist-Stunden'!AU18)+(N(Krankheitstage!CF18)+N(Krankheitstage!CR18))*N($C18))))</f>
        <v/>
      </c>
      <c r="BZ18" s="76">
        <f>IF($B18="",0,IF(Einstellungen!$C$10="Ja",MAX(IF(Einstellungen!$C$11="7 Tage",MAX(0,(MIN(DATE(2029,8,0),IF(Mitarbeiter!$D18="",DATE(2029,8,0),Mitarbeiter!$D18),TODAY()))-(MAX(DATE(2029,7,1),Mitarbeiter!$C18))+1),MAX(0,NETWORKDAYS(MAX(DATE(2029,7,1),Mitarbeiter!$C18),MIN(DATE(2029,8,0),IF(Mitarbeiter!$D18="",DATE(2029,8,0),Mitarbeiter!$D18),TODAY()),Einstellungen!$F$13:$F$67)))*N(Mitarbeiter!$E18)/IF(Einstellungen!$C$11="7 Tage",7,5),N('Ist-Stunden'!AV18)),MAX(IF(Einstellungen!$C$11="7 Tage",MAX(0,(MIN(DATE(2029,8,0),IF(Mitarbeiter!$D18="",DATE(2029,8,0),Mitarbeiter!$D18),TODAY()))-(MAX(DATE(2029,7,1),Mitarbeiter!$C18))+1),MAX(0,NETWORKDAYS(MAX(DATE(2029,7,1),Mitarbeiter!$C18),MIN(DATE(2029,8,0),IF(Mitarbeiter!$D18="",DATE(2029,8,0),Mitarbeiter!$D18),TODAY()),Einstellungen!$F$13:$F$67)))*N(Mitarbeiter!$E18)/IF(Einstellungen!$C$11="7 Tage",7,5),N('Ist-Stunden'!AV18)+(N(Krankheitstage!CG18)+N(Krankheitstage!CS18))*N($C18))))</f>
        <v/>
      </c>
      <c r="CA18" s="76">
        <f>IF($B18="",0,IF(Einstellungen!$C$10="Ja",MAX(IF(Einstellungen!$C$11="7 Tage",MAX(0,(MIN(DATE(2029,9,0),IF(Mitarbeiter!$D18="",DATE(2029,9,0),Mitarbeiter!$D18),TODAY()))-(MAX(DATE(2029,8,1),Mitarbeiter!$C18))+1),MAX(0,NETWORKDAYS(MAX(DATE(2029,8,1),Mitarbeiter!$C18),MIN(DATE(2029,9,0),IF(Mitarbeiter!$D18="",DATE(2029,9,0),Mitarbeiter!$D18),TODAY()),Einstellungen!$F$13:$F$67)))*N(Mitarbeiter!$E18)/IF(Einstellungen!$C$11="7 Tage",7,5),N('Ist-Stunden'!AW18)),MAX(IF(Einstellungen!$C$11="7 Tage",MAX(0,(MIN(DATE(2029,9,0),IF(Mitarbeiter!$D18="",DATE(2029,9,0),Mitarbeiter!$D18),TODAY()))-(MAX(DATE(2029,8,1),Mitarbeiter!$C18))+1),MAX(0,NETWORKDAYS(MAX(DATE(2029,8,1),Mitarbeiter!$C18),MIN(DATE(2029,9,0),IF(Mitarbeiter!$D18="",DATE(2029,9,0),Mitarbeiter!$D18),TODAY()),Einstellungen!$F$13:$F$67)))*N(Mitarbeiter!$E18)/IF(Einstellungen!$C$11="7 Tage",7,5),N('Ist-Stunden'!AW18)+(N(Krankheitstage!CH18)+N(Krankheitstage!CT18))*N($C18))))</f>
        <v/>
      </c>
      <c r="CB18" s="76">
        <f>IF($B18="",0,IF(Einstellungen!$C$10="Ja",MAX(IF(Einstellungen!$C$11="7 Tage",MAX(0,(MIN(DATE(2029,10,0),IF(Mitarbeiter!$D18="",DATE(2029,10,0),Mitarbeiter!$D18),TODAY()))-(MAX(DATE(2029,9,1),Mitarbeiter!$C18))+1),MAX(0,NETWORKDAYS(MAX(DATE(2029,9,1),Mitarbeiter!$C18),MIN(DATE(2029,10,0),IF(Mitarbeiter!$D18="",DATE(2029,10,0),Mitarbeiter!$D18),TODAY()),Einstellungen!$F$13:$F$67)))*N(Mitarbeiter!$E18)/IF(Einstellungen!$C$11="7 Tage",7,5),N('Ist-Stunden'!AX18)),MAX(IF(Einstellungen!$C$11="7 Tage",MAX(0,(MIN(DATE(2029,10,0),IF(Mitarbeiter!$D18="",DATE(2029,10,0),Mitarbeiter!$D18),TODAY()))-(MAX(DATE(2029,9,1),Mitarbeiter!$C18))+1),MAX(0,NETWORKDAYS(MAX(DATE(2029,9,1),Mitarbeiter!$C18),MIN(DATE(2029,10,0),IF(Mitarbeiter!$D18="",DATE(2029,10,0),Mitarbeiter!$D18),TODAY()),Einstellungen!$F$13:$F$67)))*N(Mitarbeiter!$E18)/IF(Einstellungen!$C$11="7 Tage",7,5),N('Ist-Stunden'!AX18)+(N(Krankheitstage!CI18)+N(Krankheitstage!CU18))*N($C18))))</f>
        <v/>
      </c>
      <c r="CC18" s="76">
        <f>IF($B18="",0,IF(Einstellungen!$C$10="Ja",MAX(IF(Einstellungen!$C$11="7 Tage",MAX(0,(MIN(DATE(2029,11,0),IF(Mitarbeiter!$D18="",DATE(2029,11,0),Mitarbeiter!$D18),TODAY()))-(MAX(DATE(2029,10,1),Mitarbeiter!$C18))+1),MAX(0,NETWORKDAYS(MAX(DATE(2029,10,1),Mitarbeiter!$C18),MIN(DATE(2029,11,0),IF(Mitarbeiter!$D18="",DATE(2029,11,0),Mitarbeiter!$D18),TODAY()),Einstellungen!$F$13:$F$67)))*N(Mitarbeiter!$E18)/IF(Einstellungen!$C$11="7 Tage",7,5),N('Ist-Stunden'!AY18)),MAX(IF(Einstellungen!$C$11="7 Tage",MAX(0,(MIN(DATE(2029,11,0),IF(Mitarbeiter!$D18="",DATE(2029,11,0),Mitarbeiter!$D18),TODAY()))-(MAX(DATE(2029,10,1),Mitarbeiter!$C18))+1),MAX(0,NETWORKDAYS(MAX(DATE(2029,10,1),Mitarbeiter!$C18),MIN(DATE(2029,11,0),IF(Mitarbeiter!$D18="",DATE(2029,11,0),Mitarbeiter!$D18),TODAY()),Einstellungen!$F$13:$F$67)))*N(Mitarbeiter!$E18)/IF(Einstellungen!$C$11="7 Tage",7,5),N('Ist-Stunden'!AY18)+(N(Krankheitstage!CJ18)+N(Krankheitstage!CV18))*N($C18))))</f>
        <v/>
      </c>
      <c r="CD18" s="76">
        <f>IF($B18="",0,IF(Einstellungen!$C$10="Ja",MAX(IF(Einstellungen!$C$11="7 Tage",MAX(0,(MIN(DATE(2029,12,0),IF(Mitarbeiter!$D18="",DATE(2029,12,0),Mitarbeiter!$D18),TODAY()))-(MAX(DATE(2029,11,1),Mitarbeiter!$C18))+1),MAX(0,NETWORKDAYS(MAX(DATE(2029,11,1),Mitarbeiter!$C18),MIN(DATE(2029,12,0),IF(Mitarbeiter!$D18="",DATE(2029,12,0),Mitarbeiter!$D18),TODAY()),Einstellungen!$F$13:$F$67)))*N(Mitarbeiter!$E18)/IF(Einstellungen!$C$11="7 Tage",7,5),N('Ist-Stunden'!AZ18)),MAX(IF(Einstellungen!$C$11="7 Tage",MAX(0,(MIN(DATE(2029,12,0),IF(Mitarbeiter!$D18="",DATE(2029,12,0),Mitarbeiter!$D18),TODAY()))-(MAX(DATE(2029,11,1),Mitarbeiter!$C18))+1),MAX(0,NETWORKDAYS(MAX(DATE(2029,11,1),Mitarbeiter!$C18),MIN(DATE(2029,12,0),IF(Mitarbeiter!$D18="",DATE(2029,12,0),Mitarbeiter!$D18),TODAY()),Einstellungen!$F$13:$F$67)))*N(Mitarbeiter!$E18)/IF(Einstellungen!$C$11="7 Tage",7,5),N('Ist-Stunden'!AZ18)+(N(Krankheitstage!CK18)+N(Krankheitstage!CW18))*N($C18))))</f>
        <v/>
      </c>
      <c r="CE18" s="76">
        <f>IF($B18="",0,IF(Einstellungen!$C$10="Ja",MAX(IF(Einstellungen!$C$11="7 Tage",MAX(0,(MIN(DATE(2029,13,0),IF(Mitarbeiter!$D18="",DATE(2029,13,0),Mitarbeiter!$D18),TODAY()))-(MAX(DATE(2029,12,1),Mitarbeiter!$C18))+1),MAX(0,NETWORKDAYS(MAX(DATE(2029,12,1),Mitarbeiter!$C18),MIN(DATE(2029,13,0),IF(Mitarbeiter!$D18="",DATE(2029,13,0),Mitarbeiter!$D18),TODAY()),Einstellungen!$F$13:$F$67)))*N(Mitarbeiter!$E18)/IF(Einstellungen!$C$11="7 Tage",7,5),N('Ist-Stunden'!BA18)),MAX(IF(Einstellungen!$C$11="7 Tage",MAX(0,(MIN(DATE(2029,13,0),IF(Mitarbeiter!$D18="",DATE(2029,13,0),Mitarbeiter!$D18),TODAY()))-(MAX(DATE(2029,12,1),Mitarbeiter!$C18))+1),MAX(0,NETWORKDAYS(MAX(DATE(2029,12,1),Mitarbeiter!$C18),MIN(DATE(2029,13,0),IF(Mitarbeiter!$D18="",DATE(2029,13,0),Mitarbeiter!$D18),TODAY()),Einstellungen!$F$13:$F$67)))*N(Mitarbeiter!$E18)/IF(Einstellungen!$C$11="7 Tage",7,5),N('Ist-Stunden'!BA18)+(N(Krankheitstage!CL18)+N(Krankheitstage!CX18))*N($C18))))</f>
        <v/>
      </c>
      <c r="CF18" s="76">
        <f>IF($B18="",0,IF(Einstellungen!$C$10="Ja",MAX(IF(Einstellungen!$C$11="7 Tage",MAX(0,(MIN(DATE(2030,2,0),IF(Mitarbeiter!$D18="",DATE(2030,2,0),Mitarbeiter!$D18),TODAY()))-(MAX(DATE(2030,1,1),Mitarbeiter!$C18))+1),MAX(0,NETWORKDAYS(MAX(DATE(2030,1,1),Mitarbeiter!$C18),MIN(DATE(2030,2,0),IF(Mitarbeiter!$D18="",DATE(2030,2,0),Mitarbeiter!$D18),TODAY()),Einstellungen!$F$13:$F$67)))*N(Mitarbeiter!$E18)/IF(Einstellungen!$C$11="7 Tage",7,5),N('Ist-Stunden'!BB18)),MAX(IF(Einstellungen!$C$11="7 Tage",MAX(0,(MIN(DATE(2030,2,0),IF(Mitarbeiter!$D18="",DATE(2030,2,0),Mitarbeiter!$D18),TODAY()))-(MAX(DATE(2030,1,1),Mitarbeiter!$C18))+1),MAX(0,NETWORKDAYS(MAX(DATE(2030,1,1),Mitarbeiter!$C18),MIN(DATE(2030,2,0),IF(Mitarbeiter!$D18="",DATE(2030,2,0),Mitarbeiter!$D18),TODAY()),Einstellungen!$F$13:$F$67)))*N(Mitarbeiter!$E18)/IF(Einstellungen!$C$11="7 Tage",7,5),N('Ist-Stunden'!BB18)+(N(Krankheitstage!CY18)+N(Krankheitstage!DK18))*N($C18))))</f>
        <v/>
      </c>
      <c r="CG18" s="76">
        <f>IF($B18="",0,IF(Einstellungen!$C$10="Ja",MAX(IF(Einstellungen!$C$11="7 Tage",MAX(0,(MIN(DATE(2030,3,0),IF(Mitarbeiter!$D18="",DATE(2030,3,0),Mitarbeiter!$D18),TODAY()))-(MAX(DATE(2030,2,1),Mitarbeiter!$C18))+1),MAX(0,NETWORKDAYS(MAX(DATE(2030,2,1),Mitarbeiter!$C18),MIN(DATE(2030,3,0),IF(Mitarbeiter!$D18="",DATE(2030,3,0),Mitarbeiter!$D18),TODAY()),Einstellungen!$F$13:$F$67)))*N(Mitarbeiter!$E18)/IF(Einstellungen!$C$11="7 Tage",7,5),N('Ist-Stunden'!BC18)),MAX(IF(Einstellungen!$C$11="7 Tage",MAX(0,(MIN(DATE(2030,3,0),IF(Mitarbeiter!$D18="",DATE(2030,3,0),Mitarbeiter!$D18),TODAY()))-(MAX(DATE(2030,2,1),Mitarbeiter!$C18))+1),MAX(0,NETWORKDAYS(MAX(DATE(2030,2,1),Mitarbeiter!$C18),MIN(DATE(2030,3,0),IF(Mitarbeiter!$D18="",DATE(2030,3,0),Mitarbeiter!$D18),TODAY()),Einstellungen!$F$13:$F$67)))*N(Mitarbeiter!$E18)/IF(Einstellungen!$C$11="7 Tage",7,5),N('Ist-Stunden'!BC18)+(N(Krankheitstage!CZ18)+N(Krankheitstage!DL18))*N($C18))))</f>
        <v/>
      </c>
      <c r="CH18" s="76">
        <f>IF($B18="",0,IF(Einstellungen!$C$10="Ja",MAX(IF(Einstellungen!$C$11="7 Tage",MAX(0,(MIN(DATE(2030,4,0),IF(Mitarbeiter!$D18="",DATE(2030,4,0),Mitarbeiter!$D18),TODAY()))-(MAX(DATE(2030,3,1),Mitarbeiter!$C18))+1),MAX(0,NETWORKDAYS(MAX(DATE(2030,3,1),Mitarbeiter!$C18),MIN(DATE(2030,4,0),IF(Mitarbeiter!$D18="",DATE(2030,4,0),Mitarbeiter!$D18),TODAY()),Einstellungen!$F$13:$F$67)))*N(Mitarbeiter!$E18)/IF(Einstellungen!$C$11="7 Tage",7,5),N('Ist-Stunden'!BD18)),MAX(IF(Einstellungen!$C$11="7 Tage",MAX(0,(MIN(DATE(2030,4,0),IF(Mitarbeiter!$D18="",DATE(2030,4,0),Mitarbeiter!$D18),TODAY()))-(MAX(DATE(2030,3,1),Mitarbeiter!$C18))+1),MAX(0,NETWORKDAYS(MAX(DATE(2030,3,1),Mitarbeiter!$C18),MIN(DATE(2030,4,0),IF(Mitarbeiter!$D18="",DATE(2030,4,0),Mitarbeiter!$D18),TODAY()),Einstellungen!$F$13:$F$67)))*N(Mitarbeiter!$E18)/IF(Einstellungen!$C$11="7 Tage",7,5),N('Ist-Stunden'!BD18)+(N(Krankheitstage!DA18)+N(Krankheitstage!DM18))*N($C18))))</f>
        <v/>
      </c>
      <c r="CI18" s="76">
        <f>IF($B18="",0,IF(Einstellungen!$C$10="Ja",MAX(IF(Einstellungen!$C$11="7 Tage",MAX(0,(MIN(DATE(2030,5,0),IF(Mitarbeiter!$D18="",DATE(2030,5,0),Mitarbeiter!$D18),TODAY()))-(MAX(DATE(2030,4,1),Mitarbeiter!$C18))+1),MAX(0,NETWORKDAYS(MAX(DATE(2030,4,1),Mitarbeiter!$C18),MIN(DATE(2030,5,0),IF(Mitarbeiter!$D18="",DATE(2030,5,0),Mitarbeiter!$D18),TODAY()),Einstellungen!$F$13:$F$67)))*N(Mitarbeiter!$E18)/IF(Einstellungen!$C$11="7 Tage",7,5),N('Ist-Stunden'!BE18)),MAX(IF(Einstellungen!$C$11="7 Tage",MAX(0,(MIN(DATE(2030,5,0),IF(Mitarbeiter!$D18="",DATE(2030,5,0),Mitarbeiter!$D18),TODAY()))-(MAX(DATE(2030,4,1),Mitarbeiter!$C18))+1),MAX(0,NETWORKDAYS(MAX(DATE(2030,4,1),Mitarbeiter!$C18),MIN(DATE(2030,5,0),IF(Mitarbeiter!$D18="",DATE(2030,5,0),Mitarbeiter!$D18),TODAY()),Einstellungen!$F$13:$F$67)))*N(Mitarbeiter!$E18)/IF(Einstellungen!$C$11="7 Tage",7,5),N('Ist-Stunden'!BE18)+(N(Krankheitstage!DB18)+N(Krankheitstage!DN18))*N($C18))))</f>
        <v/>
      </c>
      <c r="CJ18" s="76">
        <f>IF($B18="",0,IF(Einstellungen!$C$10="Ja",MAX(IF(Einstellungen!$C$11="7 Tage",MAX(0,(MIN(DATE(2030,6,0),IF(Mitarbeiter!$D18="",DATE(2030,6,0),Mitarbeiter!$D18),TODAY()))-(MAX(DATE(2030,5,1),Mitarbeiter!$C18))+1),MAX(0,NETWORKDAYS(MAX(DATE(2030,5,1),Mitarbeiter!$C18),MIN(DATE(2030,6,0),IF(Mitarbeiter!$D18="",DATE(2030,6,0),Mitarbeiter!$D18),TODAY()),Einstellungen!$F$13:$F$67)))*N(Mitarbeiter!$E18)/IF(Einstellungen!$C$11="7 Tage",7,5),N('Ist-Stunden'!BF18)),MAX(IF(Einstellungen!$C$11="7 Tage",MAX(0,(MIN(DATE(2030,6,0),IF(Mitarbeiter!$D18="",DATE(2030,6,0),Mitarbeiter!$D18),TODAY()))-(MAX(DATE(2030,5,1),Mitarbeiter!$C18))+1),MAX(0,NETWORKDAYS(MAX(DATE(2030,5,1),Mitarbeiter!$C18),MIN(DATE(2030,6,0),IF(Mitarbeiter!$D18="",DATE(2030,6,0),Mitarbeiter!$D18),TODAY()),Einstellungen!$F$13:$F$67)))*N(Mitarbeiter!$E18)/IF(Einstellungen!$C$11="7 Tage",7,5),N('Ist-Stunden'!BF18)+(N(Krankheitstage!DC18)+N(Krankheitstage!DO18))*N($C18))))</f>
        <v/>
      </c>
      <c r="CK18" s="76">
        <f>IF($B18="",0,IF(Einstellungen!$C$10="Ja",MAX(IF(Einstellungen!$C$11="7 Tage",MAX(0,(MIN(DATE(2030,7,0),IF(Mitarbeiter!$D18="",DATE(2030,7,0),Mitarbeiter!$D18),TODAY()))-(MAX(DATE(2030,6,1),Mitarbeiter!$C18))+1),MAX(0,NETWORKDAYS(MAX(DATE(2030,6,1),Mitarbeiter!$C18),MIN(DATE(2030,7,0),IF(Mitarbeiter!$D18="",DATE(2030,7,0),Mitarbeiter!$D18),TODAY()),Einstellungen!$F$13:$F$67)))*N(Mitarbeiter!$E18)/IF(Einstellungen!$C$11="7 Tage",7,5),N('Ist-Stunden'!BG18)),MAX(IF(Einstellungen!$C$11="7 Tage",MAX(0,(MIN(DATE(2030,7,0),IF(Mitarbeiter!$D18="",DATE(2030,7,0),Mitarbeiter!$D18),TODAY()))-(MAX(DATE(2030,6,1),Mitarbeiter!$C18))+1),MAX(0,NETWORKDAYS(MAX(DATE(2030,6,1),Mitarbeiter!$C18),MIN(DATE(2030,7,0),IF(Mitarbeiter!$D18="",DATE(2030,7,0),Mitarbeiter!$D18),TODAY()),Einstellungen!$F$13:$F$67)))*N(Mitarbeiter!$E18)/IF(Einstellungen!$C$11="7 Tage",7,5),N('Ist-Stunden'!BG18)+(N(Krankheitstage!DD18)+N(Krankheitstage!DP18))*N($C18))))</f>
        <v/>
      </c>
      <c r="CL18" s="76">
        <f>IF($B18="",0,IF(Einstellungen!$C$10="Ja",MAX(IF(Einstellungen!$C$11="7 Tage",MAX(0,(MIN(DATE(2030,8,0),IF(Mitarbeiter!$D18="",DATE(2030,8,0),Mitarbeiter!$D18),TODAY()))-(MAX(DATE(2030,7,1),Mitarbeiter!$C18))+1),MAX(0,NETWORKDAYS(MAX(DATE(2030,7,1),Mitarbeiter!$C18),MIN(DATE(2030,8,0),IF(Mitarbeiter!$D18="",DATE(2030,8,0),Mitarbeiter!$D18),TODAY()),Einstellungen!$F$13:$F$67)))*N(Mitarbeiter!$E18)/IF(Einstellungen!$C$11="7 Tage",7,5),N('Ist-Stunden'!BH18)),MAX(IF(Einstellungen!$C$11="7 Tage",MAX(0,(MIN(DATE(2030,8,0),IF(Mitarbeiter!$D18="",DATE(2030,8,0),Mitarbeiter!$D18),TODAY()))-(MAX(DATE(2030,7,1),Mitarbeiter!$C18))+1),MAX(0,NETWORKDAYS(MAX(DATE(2030,7,1),Mitarbeiter!$C18),MIN(DATE(2030,8,0),IF(Mitarbeiter!$D18="",DATE(2030,8,0),Mitarbeiter!$D18),TODAY()),Einstellungen!$F$13:$F$67)))*N(Mitarbeiter!$E18)/IF(Einstellungen!$C$11="7 Tage",7,5),N('Ist-Stunden'!BH18)+(N(Krankheitstage!DE18)+N(Krankheitstage!DQ18))*N($C18))))</f>
        <v/>
      </c>
      <c r="CM18" s="76">
        <f>IF($B18="",0,IF(Einstellungen!$C$10="Ja",MAX(IF(Einstellungen!$C$11="7 Tage",MAX(0,(MIN(DATE(2030,9,0),IF(Mitarbeiter!$D18="",DATE(2030,9,0),Mitarbeiter!$D18),TODAY()))-(MAX(DATE(2030,8,1),Mitarbeiter!$C18))+1),MAX(0,NETWORKDAYS(MAX(DATE(2030,8,1),Mitarbeiter!$C18),MIN(DATE(2030,9,0),IF(Mitarbeiter!$D18="",DATE(2030,9,0),Mitarbeiter!$D18),TODAY()),Einstellungen!$F$13:$F$67)))*N(Mitarbeiter!$E18)/IF(Einstellungen!$C$11="7 Tage",7,5),N('Ist-Stunden'!BI18)),MAX(IF(Einstellungen!$C$11="7 Tage",MAX(0,(MIN(DATE(2030,9,0),IF(Mitarbeiter!$D18="",DATE(2030,9,0),Mitarbeiter!$D18),TODAY()))-(MAX(DATE(2030,8,1),Mitarbeiter!$C18))+1),MAX(0,NETWORKDAYS(MAX(DATE(2030,8,1),Mitarbeiter!$C18),MIN(DATE(2030,9,0),IF(Mitarbeiter!$D18="",DATE(2030,9,0),Mitarbeiter!$D18),TODAY()),Einstellungen!$F$13:$F$67)))*N(Mitarbeiter!$E18)/IF(Einstellungen!$C$11="7 Tage",7,5),N('Ist-Stunden'!BI18)+(N(Krankheitstage!DF18)+N(Krankheitstage!DR18))*N($C18))))</f>
        <v/>
      </c>
      <c r="CN18" s="76">
        <f>IF($B18="",0,IF(Einstellungen!$C$10="Ja",MAX(IF(Einstellungen!$C$11="7 Tage",MAX(0,(MIN(DATE(2030,10,0),IF(Mitarbeiter!$D18="",DATE(2030,10,0),Mitarbeiter!$D18),TODAY()))-(MAX(DATE(2030,9,1),Mitarbeiter!$C18))+1),MAX(0,NETWORKDAYS(MAX(DATE(2030,9,1),Mitarbeiter!$C18),MIN(DATE(2030,10,0),IF(Mitarbeiter!$D18="",DATE(2030,10,0),Mitarbeiter!$D18),TODAY()),Einstellungen!$F$13:$F$67)))*N(Mitarbeiter!$E18)/IF(Einstellungen!$C$11="7 Tage",7,5),N('Ist-Stunden'!BJ18)),MAX(IF(Einstellungen!$C$11="7 Tage",MAX(0,(MIN(DATE(2030,10,0),IF(Mitarbeiter!$D18="",DATE(2030,10,0),Mitarbeiter!$D18),TODAY()))-(MAX(DATE(2030,9,1),Mitarbeiter!$C18))+1),MAX(0,NETWORKDAYS(MAX(DATE(2030,9,1),Mitarbeiter!$C18),MIN(DATE(2030,10,0),IF(Mitarbeiter!$D18="",DATE(2030,10,0),Mitarbeiter!$D18),TODAY()),Einstellungen!$F$13:$F$67)))*N(Mitarbeiter!$E18)/IF(Einstellungen!$C$11="7 Tage",7,5),N('Ist-Stunden'!BJ18)+(N(Krankheitstage!DG18)+N(Krankheitstage!DS18))*N($C18))))</f>
        <v/>
      </c>
      <c r="CO18" s="76">
        <f>IF($B18="",0,IF(Einstellungen!$C$10="Ja",MAX(IF(Einstellungen!$C$11="7 Tage",MAX(0,(MIN(DATE(2030,11,0),IF(Mitarbeiter!$D18="",DATE(2030,11,0),Mitarbeiter!$D18),TODAY()))-(MAX(DATE(2030,10,1),Mitarbeiter!$C18))+1),MAX(0,NETWORKDAYS(MAX(DATE(2030,10,1),Mitarbeiter!$C18),MIN(DATE(2030,11,0),IF(Mitarbeiter!$D18="",DATE(2030,11,0),Mitarbeiter!$D18),TODAY()),Einstellungen!$F$13:$F$67)))*N(Mitarbeiter!$E18)/IF(Einstellungen!$C$11="7 Tage",7,5),N('Ist-Stunden'!BK18)),MAX(IF(Einstellungen!$C$11="7 Tage",MAX(0,(MIN(DATE(2030,11,0),IF(Mitarbeiter!$D18="",DATE(2030,11,0),Mitarbeiter!$D18),TODAY()))-(MAX(DATE(2030,10,1),Mitarbeiter!$C18))+1),MAX(0,NETWORKDAYS(MAX(DATE(2030,10,1),Mitarbeiter!$C18),MIN(DATE(2030,11,0),IF(Mitarbeiter!$D18="",DATE(2030,11,0),Mitarbeiter!$D18),TODAY()),Einstellungen!$F$13:$F$67)))*N(Mitarbeiter!$E18)/IF(Einstellungen!$C$11="7 Tage",7,5),N('Ist-Stunden'!BK18)+(N(Krankheitstage!DH18)+N(Krankheitstage!DT18))*N($C18))))</f>
        <v/>
      </c>
      <c r="CP18" s="76">
        <f>IF($B18="",0,IF(Einstellungen!$C$10="Ja",MAX(IF(Einstellungen!$C$11="7 Tage",MAX(0,(MIN(DATE(2030,12,0),IF(Mitarbeiter!$D18="",DATE(2030,12,0),Mitarbeiter!$D18),TODAY()))-(MAX(DATE(2030,11,1),Mitarbeiter!$C18))+1),MAX(0,NETWORKDAYS(MAX(DATE(2030,11,1),Mitarbeiter!$C18),MIN(DATE(2030,12,0),IF(Mitarbeiter!$D18="",DATE(2030,12,0),Mitarbeiter!$D18),TODAY()),Einstellungen!$F$13:$F$67)))*N(Mitarbeiter!$E18)/IF(Einstellungen!$C$11="7 Tage",7,5),N('Ist-Stunden'!BL18)),MAX(IF(Einstellungen!$C$11="7 Tage",MAX(0,(MIN(DATE(2030,12,0),IF(Mitarbeiter!$D18="",DATE(2030,12,0),Mitarbeiter!$D18),TODAY()))-(MAX(DATE(2030,11,1),Mitarbeiter!$C18))+1),MAX(0,NETWORKDAYS(MAX(DATE(2030,11,1),Mitarbeiter!$C18),MIN(DATE(2030,12,0),IF(Mitarbeiter!$D18="",DATE(2030,12,0),Mitarbeiter!$D18),TODAY()),Einstellungen!$F$13:$F$67)))*N(Mitarbeiter!$E18)/IF(Einstellungen!$C$11="7 Tage",7,5),N('Ist-Stunden'!BL18)+(N(Krankheitstage!DI18)+N(Krankheitstage!DU18))*N($C18))))</f>
        <v/>
      </c>
      <c r="CQ18" s="76">
        <f>IF($B18="",0,IF(Einstellungen!$C$10="Ja",MAX(IF(Einstellungen!$C$11="7 Tage",MAX(0,(MIN(DATE(2030,13,0),IF(Mitarbeiter!$D18="",DATE(2030,13,0),Mitarbeiter!$D18),TODAY()))-(MAX(DATE(2030,12,1),Mitarbeiter!$C18))+1),MAX(0,NETWORKDAYS(MAX(DATE(2030,12,1),Mitarbeiter!$C18),MIN(DATE(2030,13,0),IF(Mitarbeiter!$D18="",DATE(2030,13,0),Mitarbeiter!$D18),TODAY()),Einstellungen!$F$13:$F$67)))*N(Mitarbeiter!$E18)/IF(Einstellungen!$C$11="7 Tage",7,5),N('Ist-Stunden'!BM18)),MAX(IF(Einstellungen!$C$11="7 Tage",MAX(0,(MIN(DATE(2030,13,0),IF(Mitarbeiter!$D18="",DATE(2030,13,0),Mitarbeiter!$D18),TODAY()))-(MAX(DATE(2030,12,1),Mitarbeiter!$C18))+1),MAX(0,NETWORKDAYS(MAX(DATE(2030,12,1),Mitarbeiter!$C18),MIN(DATE(2030,13,0),IF(Mitarbeiter!$D18="",DATE(2030,13,0),Mitarbeiter!$D18),TODAY()),Einstellungen!$F$13:$F$67)))*N(Mitarbeiter!$E18)/IF(Einstellungen!$C$11="7 Tage",7,5),N('Ist-Stunden'!BM18)+(N(Krankheitstage!DJ18)+N(Krankheitstage!DV18))*N($C18))))</f>
        <v/>
      </c>
    </row>
    <row r="19">
      <c r="A19" s="73">
        <f>IF(Mitarbeiter!B19="","",Mitarbeiter!A19)</f>
        <v/>
      </c>
      <c r="B19" s="6">
        <f>IF(Mitarbeiter!B19="","",Mitarbeiter!B19)</f>
        <v/>
      </c>
      <c r="C19" s="74">
        <f>IF(Mitarbeiter!B19="","",Mitarbeiter!F19)</f>
        <v/>
      </c>
      <c r="D19" s="75">
        <f>N(INDEX(Krankheitstage!$G19:$DV19,1,(Einstellungen!$C$3-2026)*24+1))</f>
        <v/>
      </c>
      <c r="E19" s="75">
        <f>N(INDEX(Krankheitstage!$G19:$DV19,1,(Einstellungen!$C$3-2026)*24+2))</f>
        <v/>
      </c>
      <c r="F19" s="75">
        <f>N(INDEX(Krankheitstage!$G19:$DV19,1,(Einstellungen!$C$3-2026)*24+3))</f>
        <v/>
      </c>
      <c r="G19" s="75">
        <f>N(INDEX(Krankheitstage!$G19:$DV19,1,(Einstellungen!$C$3-2026)*24+4))</f>
        <v/>
      </c>
      <c r="H19" s="75">
        <f>N(INDEX(Krankheitstage!$G19:$DV19,1,(Einstellungen!$C$3-2026)*24+5))</f>
        <v/>
      </c>
      <c r="I19" s="75">
        <f>N(INDEX(Krankheitstage!$G19:$DV19,1,(Einstellungen!$C$3-2026)*24+6))</f>
        <v/>
      </c>
      <c r="J19" s="75">
        <f>N(INDEX(Krankheitstage!$G19:$DV19,1,(Einstellungen!$C$3-2026)*24+7))</f>
        <v/>
      </c>
      <c r="K19" s="75">
        <f>N(INDEX(Krankheitstage!$G19:$DV19,1,(Einstellungen!$C$3-2026)*24+8))</f>
        <v/>
      </c>
      <c r="L19" s="75">
        <f>N(INDEX(Krankheitstage!$G19:$DV19,1,(Einstellungen!$C$3-2026)*24+9))</f>
        <v/>
      </c>
      <c r="M19" s="75">
        <f>N(INDEX(Krankheitstage!$G19:$DV19,1,(Einstellungen!$C$3-2026)*24+10))</f>
        <v/>
      </c>
      <c r="N19" s="75">
        <f>N(INDEX(Krankheitstage!$G19:$DV19,1,(Einstellungen!$C$3-2026)*24+11))</f>
        <v/>
      </c>
      <c r="O19" s="75">
        <f>N(INDEX(Krankheitstage!$G19:$DV19,1,(Einstellungen!$C$3-2026)*24+12))</f>
        <v/>
      </c>
      <c r="P19" s="75">
        <f>IF($B19="","",SUM(D19:O19))</f>
        <v/>
      </c>
      <c r="Q19" s="75">
        <f>N(INDEX(Krankheitstage!$G19:$DV19,1,(Einstellungen!$C$3-2026)*24+13))</f>
        <v/>
      </c>
      <c r="R19" s="75">
        <f>N(INDEX(Krankheitstage!$G19:$DV19,1,(Einstellungen!$C$3-2026)*24+14))</f>
        <v/>
      </c>
      <c r="S19" s="75">
        <f>N(INDEX(Krankheitstage!$G19:$DV19,1,(Einstellungen!$C$3-2026)*24+15))</f>
        <v/>
      </c>
      <c r="T19" s="75">
        <f>N(INDEX(Krankheitstage!$G19:$DV19,1,(Einstellungen!$C$3-2026)*24+16))</f>
        <v/>
      </c>
      <c r="U19" s="75">
        <f>N(INDEX(Krankheitstage!$G19:$DV19,1,(Einstellungen!$C$3-2026)*24+17))</f>
        <v/>
      </c>
      <c r="V19" s="75">
        <f>N(INDEX(Krankheitstage!$G19:$DV19,1,(Einstellungen!$C$3-2026)*24+18))</f>
        <v/>
      </c>
      <c r="W19" s="75">
        <f>N(INDEX(Krankheitstage!$G19:$DV19,1,(Einstellungen!$C$3-2026)*24+19))</f>
        <v/>
      </c>
      <c r="X19" s="75">
        <f>N(INDEX(Krankheitstage!$G19:$DV19,1,(Einstellungen!$C$3-2026)*24+20))</f>
        <v/>
      </c>
      <c r="Y19" s="75">
        <f>N(INDEX(Krankheitstage!$G19:$DV19,1,(Einstellungen!$C$3-2026)*24+21))</f>
        <v/>
      </c>
      <c r="Z19" s="75">
        <f>N(INDEX(Krankheitstage!$G19:$DV19,1,(Einstellungen!$C$3-2026)*24+22))</f>
        <v/>
      </c>
      <c r="AA19" s="75">
        <f>N(INDEX(Krankheitstage!$G19:$DV19,1,(Einstellungen!$C$3-2026)*24+23))</f>
        <v/>
      </c>
      <c r="AB19" s="75">
        <f>N(INDEX(Krankheitstage!$G19:$DV19,1,(Einstellungen!$C$3-2026)*24+24))</f>
        <v/>
      </c>
      <c r="AC19" s="75">
        <f>IF($B19="","",SUM(Q19:AB19))</f>
        <v/>
      </c>
      <c r="AD19" s="75">
        <f>IF($B19="","",SUM(P19,AC19))</f>
        <v/>
      </c>
      <c r="AE19" s="76">
        <f>IF($B19="","",AD19*N(C19))</f>
        <v/>
      </c>
      <c r="AF19" s="75">
        <f>IF($B19="","",Krankheitstage!E19)</f>
        <v/>
      </c>
      <c r="AG19" s="76">
        <f>IF($B19="","",AF19*N(C19))</f>
        <v/>
      </c>
      <c r="AH19" s="76">
        <f>IF($B19="","",INDEX($AJ19:$CQ19,1,(Einstellungen!$C$3-2026)*12+1)+INDEX($AJ19:$CQ19,1,(Einstellungen!$C$3-2026)*12+2)+INDEX($AJ19:$CQ19,1,(Einstellungen!$C$3-2026)*12+3)+INDEX($AJ19:$CQ19,1,(Einstellungen!$C$3-2026)*12+4)+INDEX($AJ19:$CQ19,1,(Einstellungen!$C$3-2026)*12+5)+INDEX($AJ19:$CQ19,1,(Einstellungen!$C$3-2026)*12+6)+INDEX($AJ19:$CQ19,1,(Einstellungen!$C$3-2026)*12+7)+INDEX($AJ19:$CQ19,1,(Einstellungen!$C$3-2026)*12+8)+INDEX($AJ19:$CQ19,1,(Einstellungen!$C$3-2026)*12+9)+INDEX($AJ19:$CQ19,1,(Einstellungen!$C$3-2026)*12+10)+INDEX($AJ19:$CQ19,1,(Einstellungen!$C$3-2026)*12+11)+INDEX($AJ19:$CQ19,1,(Einstellungen!$C$3-2026)*12+12))</f>
        <v/>
      </c>
      <c r="AI19" s="76">
        <f>IF($B19="","",SUM($AJ19:$CQ19))</f>
        <v/>
      </c>
      <c r="AJ19" s="76">
        <f>IF($B19="",0,IF(Einstellungen!$C$10="Ja",MAX(IF(Einstellungen!$C$11="7 Tage",MAX(0,(MIN(DATE(2026,2,0),IF(Mitarbeiter!$D19="",DATE(2026,2,0),Mitarbeiter!$D19),TODAY()))-(MAX(DATE(2026,1,1),Mitarbeiter!$C19))+1),MAX(0,NETWORKDAYS(MAX(DATE(2026,1,1),Mitarbeiter!$C19),MIN(DATE(2026,2,0),IF(Mitarbeiter!$D19="",DATE(2026,2,0),Mitarbeiter!$D19),TODAY()),Einstellungen!$F$13:$F$67)))*N(Mitarbeiter!$E19)/IF(Einstellungen!$C$11="7 Tage",7,5),N('Ist-Stunden'!F19)),MAX(IF(Einstellungen!$C$11="7 Tage",MAX(0,(MIN(DATE(2026,2,0),IF(Mitarbeiter!$D19="",DATE(2026,2,0),Mitarbeiter!$D19),TODAY()))-(MAX(DATE(2026,1,1),Mitarbeiter!$C19))+1),MAX(0,NETWORKDAYS(MAX(DATE(2026,1,1),Mitarbeiter!$C19),MIN(DATE(2026,2,0),IF(Mitarbeiter!$D19="",DATE(2026,2,0),Mitarbeiter!$D19),TODAY()),Einstellungen!$F$13:$F$67)))*N(Mitarbeiter!$E19)/IF(Einstellungen!$C$11="7 Tage",7,5),N('Ist-Stunden'!F19)+(N(Krankheitstage!G19)+N(Krankheitstage!S19))*N($C19))))</f>
        <v/>
      </c>
      <c r="AK19" s="76">
        <f>IF($B19="",0,IF(Einstellungen!$C$10="Ja",MAX(IF(Einstellungen!$C$11="7 Tage",MAX(0,(MIN(DATE(2026,3,0),IF(Mitarbeiter!$D19="",DATE(2026,3,0),Mitarbeiter!$D19),TODAY()))-(MAX(DATE(2026,2,1),Mitarbeiter!$C19))+1),MAX(0,NETWORKDAYS(MAX(DATE(2026,2,1),Mitarbeiter!$C19),MIN(DATE(2026,3,0),IF(Mitarbeiter!$D19="",DATE(2026,3,0),Mitarbeiter!$D19),TODAY()),Einstellungen!$F$13:$F$67)))*N(Mitarbeiter!$E19)/IF(Einstellungen!$C$11="7 Tage",7,5),N('Ist-Stunden'!G19)),MAX(IF(Einstellungen!$C$11="7 Tage",MAX(0,(MIN(DATE(2026,3,0),IF(Mitarbeiter!$D19="",DATE(2026,3,0),Mitarbeiter!$D19),TODAY()))-(MAX(DATE(2026,2,1),Mitarbeiter!$C19))+1),MAX(0,NETWORKDAYS(MAX(DATE(2026,2,1),Mitarbeiter!$C19),MIN(DATE(2026,3,0),IF(Mitarbeiter!$D19="",DATE(2026,3,0),Mitarbeiter!$D19),TODAY()),Einstellungen!$F$13:$F$67)))*N(Mitarbeiter!$E19)/IF(Einstellungen!$C$11="7 Tage",7,5),N('Ist-Stunden'!G19)+(N(Krankheitstage!H19)+N(Krankheitstage!T19))*N($C19))))</f>
        <v/>
      </c>
      <c r="AL19" s="76">
        <f>IF($B19="",0,IF(Einstellungen!$C$10="Ja",MAX(IF(Einstellungen!$C$11="7 Tage",MAX(0,(MIN(DATE(2026,4,0),IF(Mitarbeiter!$D19="",DATE(2026,4,0),Mitarbeiter!$D19),TODAY()))-(MAX(DATE(2026,3,1),Mitarbeiter!$C19))+1),MAX(0,NETWORKDAYS(MAX(DATE(2026,3,1),Mitarbeiter!$C19),MIN(DATE(2026,4,0),IF(Mitarbeiter!$D19="",DATE(2026,4,0),Mitarbeiter!$D19),TODAY()),Einstellungen!$F$13:$F$67)))*N(Mitarbeiter!$E19)/IF(Einstellungen!$C$11="7 Tage",7,5),N('Ist-Stunden'!H19)),MAX(IF(Einstellungen!$C$11="7 Tage",MAX(0,(MIN(DATE(2026,4,0),IF(Mitarbeiter!$D19="",DATE(2026,4,0),Mitarbeiter!$D19),TODAY()))-(MAX(DATE(2026,3,1),Mitarbeiter!$C19))+1),MAX(0,NETWORKDAYS(MAX(DATE(2026,3,1),Mitarbeiter!$C19),MIN(DATE(2026,4,0),IF(Mitarbeiter!$D19="",DATE(2026,4,0),Mitarbeiter!$D19),TODAY()),Einstellungen!$F$13:$F$67)))*N(Mitarbeiter!$E19)/IF(Einstellungen!$C$11="7 Tage",7,5),N('Ist-Stunden'!H19)+(N(Krankheitstage!I19)+N(Krankheitstage!U19))*N($C19))))</f>
        <v/>
      </c>
      <c r="AM19" s="76">
        <f>IF($B19="",0,IF(Einstellungen!$C$10="Ja",MAX(IF(Einstellungen!$C$11="7 Tage",MAX(0,(MIN(DATE(2026,5,0),IF(Mitarbeiter!$D19="",DATE(2026,5,0),Mitarbeiter!$D19),TODAY()))-(MAX(DATE(2026,4,1),Mitarbeiter!$C19))+1),MAX(0,NETWORKDAYS(MAX(DATE(2026,4,1),Mitarbeiter!$C19),MIN(DATE(2026,5,0),IF(Mitarbeiter!$D19="",DATE(2026,5,0),Mitarbeiter!$D19),TODAY()),Einstellungen!$F$13:$F$67)))*N(Mitarbeiter!$E19)/IF(Einstellungen!$C$11="7 Tage",7,5),N('Ist-Stunden'!I19)),MAX(IF(Einstellungen!$C$11="7 Tage",MAX(0,(MIN(DATE(2026,5,0),IF(Mitarbeiter!$D19="",DATE(2026,5,0),Mitarbeiter!$D19),TODAY()))-(MAX(DATE(2026,4,1),Mitarbeiter!$C19))+1),MAX(0,NETWORKDAYS(MAX(DATE(2026,4,1),Mitarbeiter!$C19),MIN(DATE(2026,5,0),IF(Mitarbeiter!$D19="",DATE(2026,5,0),Mitarbeiter!$D19),TODAY()),Einstellungen!$F$13:$F$67)))*N(Mitarbeiter!$E19)/IF(Einstellungen!$C$11="7 Tage",7,5),N('Ist-Stunden'!I19)+(N(Krankheitstage!J19)+N(Krankheitstage!V19))*N($C19))))</f>
        <v/>
      </c>
      <c r="AN19" s="76">
        <f>IF($B19="",0,IF(Einstellungen!$C$10="Ja",MAX(IF(Einstellungen!$C$11="7 Tage",MAX(0,(MIN(DATE(2026,6,0),IF(Mitarbeiter!$D19="",DATE(2026,6,0),Mitarbeiter!$D19),TODAY()))-(MAX(DATE(2026,5,1),Mitarbeiter!$C19))+1),MAX(0,NETWORKDAYS(MAX(DATE(2026,5,1),Mitarbeiter!$C19),MIN(DATE(2026,6,0),IF(Mitarbeiter!$D19="",DATE(2026,6,0),Mitarbeiter!$D19),TODAY()),Einstellungen!$F$13:$F$67)))*N(Mitarbeiter!$E19)/IF(Einstellungen!$C$11="7 Tage",7,5),N('Ist-Stunden'!J19)),MAX(IF(Einstellungen!$C$11="7 Tage",MAX(0,(MIN(DATE(2026,6,0),IF(Mitarbeiter!$D19="",DATE(2026,6,0),Mitarbeiter!$D19),TODAY()))-(MAX(DATE(2026,5,1),Mitarbeiter!$C19))+1),MAX(0,NETWORKDAYS(MAX(DATE(2026,5,1),Mitarbeiter!$C19),MIN(DATE(2026,6,0),IF(Mitarbeiter!$D19="",DATE(2026,6,0),Mitarbeiter!$D19),TODAY()),Einstellungen!$F$13:$F$67)))*N(Mitarbeiter!$E19)/IF(Einstellungen!$C$11="7 Tage",7,5),N('Ist-Stunden'!J19)+(N(Krankheitstage!K19)+N(Krankheitstage!W19))*N($C19))))</f>
        <v/>
      </c>
      <c r="AO19" s="76">
        <f>IF($B19="",0,IF(Einstellungen!$C$10="Ja",MAX(IF(Einstellungen!$C$11="7 Tage",MAX(0,(MIN(DATE(2026,7,0),IF(Mitarbeiter!$D19="",DATE(2026,7,0),Mitarbeiter!$D19),TODAY()))-(MAX(DATE(2026,6,1),Mitarbeiter!$C19))+1),MAX(0,NETWORKDAYS(MAX(DATE(2026,6,1),Mitarbeiter!$C19),MIN(DATE(2026,7,0),IF(Mitarbeiter!$D19="",DATE(2026,7,0),Mitarbeiter!$D19),TODAY()),Einstellungen!$F$13:$F$67)))*N(Mitarbeiter!$E19)/IF(Einstellungen!$C$11="7 Tage",7,5),N('Ist-Stunden'!K19)),MAX(IF(Einstellungen!$C$11="7 Tage",MAX(0,(MIN(DATE(2026,7,0),IF(Mitarbeiter!$D19="",DATE(2026,7,0),Mitarbeiter!$D19),TODAY()))-(MAX(DATE(2026,6,1),Mitarbeiter!$C19))+1),MAX(0,NETWORKDAYS(MAX(DATE(2026,6,1),Mitarbeiter!$C19),MIN(DATE(2026,7,0),IF(Mitarbeiter!$D19="",DATE(2026,7,0),Mitarbeiter!$D19),TODAY()),Einstellungen!$F$13:$F$67)))*N(Mitarbeiter!$E19)/IF(Einstellungen!$C$11="7 Tage",7,5),N('Ist-Stunden'!K19)+(N(Krankheitstage!L19)+N(Krankheitstage!X19))*N($C19))))</f>
        <v/>
      </c>
      <c r="AP19" s="76">
        <f>IF($B19="",0,IF(Einstellungen!$C$10="Ja",MAX(IF(Einstellungen!$C$11="7 Tage",MAX(0,(MIN(DATE(2026,8,0),IF(Mitarbeiter!$D19="",DATE(2026,8,0),Mitarbeiter!$D19),TODAY()))-(MAX(DATE(2026,7,1),Mitarbeiter!$C19))+1),MAX(0,NETWORKDAYS(MAX(DATE(2026,7,1),Mitarbeiter!$C19),MIN(DATE(2026,8,0),IF(Mitarbeiter!$D19="",DATE(2026,8,0),Mitarbeiter!$D19),TODAY()),Einstellungen!$F$13:$F$67)))*N(Mitarbeiter!$E19)/IF(Einstellungen!$C$11="7 Tage",7,5),N('Ist-Stunden'!L19)),MAX(IF(Einstellungen!$C$11="7 Tage",MAX(0,(MIN(DATE(2026,8,0),IF(Mitarbeiter!$D19="",DATE(2026,8,0),Mitarbeiter!$D19),TODAY()))-(MAX(DATE(2026,7,1),Mitarbeiter!$C19))+1),MAX(0,NETWORKDAYS(MAX(DATE(2026,7,1),Mitarbeiter!$C19),MIN(DATE(2026,8,0),IF(Mitarbeiter!$D19="",DATE(2026,8,0),Mitarbeiter!$D19),TODAY()),Einstellungen!$F$13:$F$67)))*N(Mitarbeiter!$E19)/IF(Einstellungen!$C$11="7 Tage",7,5),N('Ist-Stunden'!L19)+(N(Krankheitstage!M19)+N(Krankheitstage!Y19))*N($C19))))</f>
        <v/>
      </c>
      <c r="AQ19" s="76">
        <f>IF($B19="",0,IF(Einstellungen!$C$10="Ja",MAX(IF(Einstellungen!$C$11="7 Tage",MAX(0,(MIN(DATE(2026,9,0),IF(Mitarbeiter!$D19="",DATE(2026,9,0),Mitarbeiter!$D19),TODAY()))-(MAX(DATE(2026,8,1),Mitarbeiter!$C19))+1),MAX(0,NETWORKDAYS(MAX(DATE(2026,8,1),Mitarbeiter!$C19),MIN(DATE(2026,9,0),IF(Mitarbeiter!$D19="",DATE(2026,9,0),Mitarbeiter!$D19),TODAY()),Einstellungen!$F$13:$F$67)))*N(Mitarbeiter!$E19)/IF(Einstellungen!$C$11="7 Tage",7,5),N('Ist-Stunden'!M19)),MAX(IF(Einstellungen!$C$11="7 Tage",MAX(0,(MIN(DATE(2026,9,0),IF(Mitarbeiter!$D19="",DATE(2026,9,0),Mitarbeiter!$D19),TODAY()))-(MAX(DATE(2026,8,1),Mitarbeiter!$C19))+1),MAX(0,NETWORKDAYS(MAX(DATE(2026,8,1),Mitarbeiter!$C19),MIN(DATE(2026,9,0),IF(Mitarbeiter!$D19="",DATE(2026,9,0),Mitarbeiter!$D19),TODAY()),Einstellungen!$F$13:$F$67)))*N(Mitarbeiter!$E19)/IF(Einstellungen!$C$11="7 Tage",7,5),N('Ist-Stunden'!M19)+(N(Krankheitstage!N19)+N(Krankheitstage!Z19))*N($C19))))</f>
        <v/>
      </c>
      <c r="AR19" s="76">
        <f>IF($B19="",0,IF(Einstellungen!$C$10="Ja",MAX(IF(Einstellungen!$C$11="7 Tage",MAX(0,(MIN(DATE(2026,10,0),IF(Mitarbeiter!$D19="",DATE(2026,10,0),Mitarbeiter!$D19),TODAY()))-(MAX(DATE(2026,9,1),Mitarbeiter!$C19))+1),MAX(0,NETWORKDAYS(MAX(DATE(2026,9,1),Mitarbeiter!$C19),MIN(DATE(2026,10,0),IF(Mitarbeiter!$D19="",DATE(2026,10,0),Mitarbeiter!$D19),TODAY()),Einstellungen!$F$13:$F$67)))*N(Mitarbeiter!$E19)/IF(Einstellungen!$C$11="7 Tage",7,5),N('Ist-Stunden'!N19)),MAX(IF(Einstellungen!$C$11="7 Tage",MAX(0,(MIN(DATE(2026,10,0),IF(Mitarbeiter!$D19="",DATE(2026,10,0),Mitarbeiter!$D19),TODAY()))-(MAX(DATE(2026,9,1),Mitarbeiter!$C19))+1),MAX(0,NETWORKDAYS(MAX(DATE(2026,9,1),Mitarbeiter!$C19),MIN(DATE(2026,10,0),IF(Mitarbeiter!$D19="",DATE(2026,10,0),Mitarbeiter!$D19),TODAY()),Einstellungen!$F$13:$F$67)))*N(Mitarbeiter!$E19)/IF(Einstellungen!$C$11="7 Tage",7,5),N('Ist-Stunden'!N19)+(N(Krankheitstage!O19)+N(Krankheitstage!AA19))*N($C19))))</f>
        <v/>
      </c>
      <c r="AS19" s="76">
        <f>IF($B19="",0,IF(Einstellungen!$C$10="Ja",MAX(IF(Einstellungen!$C$11="7 Tage",MAX(0,(MIN(DATE(2026,11,0),IF(Mitarbeiter!$D19="",DATE(2026,11,0),Mitarbeiter!$D19),TODAY()))-(MAX(DATE(2026,10,1),Mitarbeiter!$C19))+1),MAX(0,NETWORKDAYS(MAX(DATE(2026,10,1),Mitarbeiter!$C19),MIN(DATE(2026,11,0),IF(Mitarbeiter!$D19="",DATE(2026,11,0),Mitarbeiter!$D19),TODAY()),Einstellungen!$F$13:$F$67)))*N(Mitarbeiter!$E19)/IF(Einstellungen!$C$11="7 Tage",7,5),N('Ist-Stunden'!O19)),MAX(IF(Einstellungen!$C$11="7 Tage",MAX(0,(MIN(DATE(2026,11,0),IF(Mitarbeiter!$D19="",DATE(2026,11,0),Mitarbeiter!$D19),TODAY()))-(MAX(DATE(2026,10,1),Mitarbeiter!$C19))+1),MAX(0,NETWORKDAYS(MAX(DATE(2026,10,1),Mitarbeiter!$C19),MIN(DATE(2026,11,0),IF(Mitarbeiter!$D19="",DATE(2026,11,0),Mitarbeiter!$D19),TODAY()),Einstellungen!$F$13:$F$67)))*N(Mitarbeiter!$E19)/IF(Einstellungen!$C$11="7 Tage",7,5),N('Ist-Stunden'!O19)+(N(Krankheitstage!P19)+N(Krankheitstage!AB19))*N($C19))))</f>
        <v/>
      </c>
      <c r="AT19" s="76">
        <f>IF($B19="",0,IF(Einstellungen!$C$10="Ja",MAX(IF(Einstellungen!$C$11="7 Tage",MAX(0,(MIN(DATE(2026,12,0),IF(Mitarbeiter!$D19="",DATE(2026,12,0),Mitarbeiter!$D19),TODAY()))-(MAX(DATE(2026,11,1),Mitarbeiter!$C19))+1),MAX(0,NETWORKDAYS(MAX(DATE(2026,11,1),Mitarbeiter!$C19),MIN(DATE(2026,12,0),IF(Mitarbeiter!$D19="",DATE(2026,12,0),Mitarbeiter!$D19),TODAY()),Einstellungen!$F$13:$F$67)))*N(Mitarbeiter!$E19)/IF(Einstellungen!$C$11="7 Tage",7,5),N('Ist-Stunden'!P19)),MAX(IF(Einstellungen!$C$11="7 Tage",MAX(0,(MIN(DATE(2026,12,0),IF(Mitarbeiter!$D19="",DATE(2026,12,0),Mitarbeiter!$D19),TODAY()))-(MAX(DATE(2026,11,1),Mitarbeiter!$C19))+1),MAX(0,NETWORKDAYS(MAX(DATE(2026,11,1),Mitarbeiter!$C19),MIN(DATE(2026,12,0),IF(Mitarbeiter!$D19="",DATE(2026,12,0),Mitarbeiter!$D19),TODAY()),Einstellungen!$F$13:$F$67)))*N(Mitarbeiter!$E19)/IF(Einstellungen!$C$11="7 Tage",7,5),N('Ist-Stunden'!P19)+(N(Krankheitstage!Q19)+N(Krankheitstage!AC19))*N($C19))))</f>
        <v/>
      </c>
      <c r="AU19" s="76">
        <f>IF($B19="",0,IF(Einstellungen!$C$10="Ja",MAX(IF(Einstellungen!$C$11="7 Tage",MAX(0,(MIN(DATE(2026,13,0),IF(Mitarbeiter!$D19="",DATE(2026,13,0),Mitarbeiter!$D19),TODAY()))-(MAX(DATE(2026,12,1),Mitarbeiter!$C19))+1),MAX(0,NETWORKDAYS(MAX(DATE(2026,12,1),Mitarbeiter!$C19),MIN(DATE(2026,13,0),IF(Mitarbeiter!$D19="",DATE(2026,13,0),Mitarbeiter!$D19),TODAY()),Einstellungen!$F$13:$F$67)))*N(Mitarbeiter!$E19)/IF(Einstellungen!$C$11="7 Tage",7,5),N('Ist-Stunden'!Q19)),MAX(IF(Einstellungen!$C$11="7 Tage",MAX(0,(MIN(DATE(2026,13,0),IF(Mitarbeiter!$D19="",DATE(2026,13,0),Mitarbeiter!$D19),TODAY()))-(MAX(DATE(2026,12,1),Mitarbeiter!$C19))+1),MAX(0,NETWORKDAYS(MAX(DATE(2026,12,1),Mitarbeiter!$C19),MIN(DATE(2026,13,0),IF(Mitarbeiter!$D19="",DATE(2026,13,0),Mitarbeiter!$D19),TODAY()),Einstellungen!$F$13:$F$67)))*N(Mitarbeiter!$E19)/IF(Einstellungen!$C$11="7 Tage",7,5),N('Ist-Stunden'!Q19)+(N(Krankheitstage!R19)+N(Krankheitstage!AD19))*N($C19))))</f>
        <v/>
      </c>
      <c r="AV19" s="76">
        <f>IF($B19="",0,IF(Einstellungen!$C$10="Ja",MAX(IF(Einstellungen!$C$11="7 Tage",MAX(0,(MIN(DATE(2027,2,0),IF(Mitarbeiter!$D19="",DATE(2027,2,0),Mitarbeiter!$D19),TODAY()))-(MAX(DATE(2027,1,1),Mitarbeiter!$C19))+1),MAX(0,NETWORKDAYS(MAX(DATE(2027,1,1),Mitarbeiter!$C19),MIN(DATE(2027,2,0),IF(Mitarbeiter!$D19="",DATE(2027,2,0),Mitarbeiter!$D19),TODAY()),Einstellungen!$F$13:$F$67)))*N(Mitarbeiter!$E19)/IF(Einstellungen!$C$11="7 Tage",7,5),N('Ist-Stunden'!R19)),MAX(IF(Einstellungen!$C$11="7 Tage",MAX(0,(MIN(DATE(2027,2,0),IF(Mitarbeiter!$D19="",DATE(2027,2,0),Mitarbeiter!$D19),TODAY()))-(MAX(DATE(2027,1,1),Mitarbeiter!$C19))+1),MAX(0,NETWORKDAYS(MAX(DATE(2027,1,1),Mitarbeiter!$C19),MIN(DATE(2027,2,0),IF(Mitarbeiter!$D19="",DATE(2027,2,0),Mitarbeiter!$D19),TODAY()),Einstellungen!$F$13:$F$67)))*N(Mitarbeiter!$E19)/IF(Einstellungen!$C$11="7 Tage",7,5),N('Ist-Stunden'!R19)+(N(Krankheitstage!AE19)+N(Krankheitstage!AQ19))*N($C19))))</f>
        <v/>
      </c>
      <c r="AW19" s="76">
        <f>IF($B19="",0,IF(Einstellungen!$C$10="Ja",MAX(IF(Einstellungen!$C$11="7 Tage",MAX(0,(MIN(DATE(2027,3,0),IF(Mitarbeiter!$D19="",DATE(2027,3,0),Mitarbeiter!$D19),TODAY()))-(MAX(DATE(2027,2,1),Mitarbeiter!$C19))+1),MAX(0,NETWORKDAYS(MAX(DATE(2027,2,1),Mitarbeiter!$C19),MIN(DATE(2027,3,0),IF(Mitarbeiter!$D19="",DATE(2027,3,0),Mitarbeiter!$D19),TODAY()),Einstellungen!$F$13:$F$67)))*N(Mitarbeiter!$E19)/IF(Einstellungen!$C$11="7 Tage",7,5),N('Ist-Stunden'!S19)),MAX(IF(Einstellungen!$C$11="7 Tage",MAX(0,(MIN(DATE(2027,3,0),IF(Mitarbeiter!$D19="",DATE(2027,3,0),Mitarbeiter!$D19),TODAY()))-(MAX(DATE(2027,2,1),Mitarbeiter!$C19))+1),MAX(0,NETWORKDAYS(MAX(DATE(2027,2,1),Mitarbeiter!$C19),MIN(DATE(2027,3,0),IF(Mitarbeiter!$D19="",DATE(2027,3,0),Mitarbeiter!$D19),TODAY()),Einstellungen!$F$13:$F$67)))*N(Mitarbeiter!$E19)/IF(Einstellungen!$C$11="7 Tage",7,5),N('Ist-Stunden'!S19)+(N(Krankheitstage!AF19)+N(Krankheitstage!AR19))*N($C19))))</f>
        <v/>
      </c>
      <c r="AX19" s="76">
        <f>IF($B19="",0,IF(Einstellungen!$C$10="Ja",MAX(IF(Einstellungen!$C$11="7 Tage",MAX(0,(MIN(DATE(2027,4,0),IF(Mitarbeiter!$D19="",DATE(2027,4,0),Mitarbeiter!$D19),TODAY()))-(MAX(DATE(2027,3,1),Mitarbeiter!$C19))+1),MAX(0,NETWORKDAYS(MAX(DATE(2027,3,1),Mitarbeiter!$C19),MIN(DATE(2027,4,0),IF(Mitarbeiter!$D19="",DATE(2027,4,0),Mitarbeiter!$D19),TODAY()),Einstellungen!$F$13:$F$67)))*N(Mitarbeiter!$E19)/IF(Einstellungen!$C$11="7 Tage",7,5),N('Ist-Stunden'!T19)),MAX(IF(Einstellungen!$C$11="7 Tage",MAX(0,(MIN(DATE(2027,4,0),IF(Mitarbeiter!$D19="",DATE(2027,4,0),Mitarbeiter!$D19),TODAY()))-(MAX(DATE(2027,3,1),Mitarbeiter!$C19))+1),MAX(0,NETWORKDAYS(MAX(DATE(2027,3,1),Mitarbeiter!$C19),MIN(DATE(2027,4,0),IF(Mitarbeiter!$D19="",DATE(2027,4,0),Mitarbeiter!$D19),TODAY()),Einstellungen!$F$13:$F$67)))*N(Mitarbeiter!$E19)/IF(Einstellungen!$C$11="7 Tage",7,5),N('Ist-Stunden'!T19)+(N(Krankheitstage!AG19)+N(Krankheitstage!AS19))*N($C19))))</f>
        <v/>
      </c>
      <c r="AY19" s="76">
        <f>IF($B19="",0,IF(Einstellungen!$C$10="Ja",MAX(IF(Einstellungen!$C$11="7 Tage",MAX(0,(MIN(DATE(2027,5,0),IF(Mitarbeiter!$D19="",DATE(2027,5,0),Mitarbeiter!$D19),TODAY()))-(MAX(DATE(2027,4,1),Mitarbeiter!$C19))+1),MAX(0,NETWORKDAYS(MAX(DATE(2027,4,1),Mitarbeiter!$C19),MIN(DATE(2027,5,0),IF(Mitarbeiter!$D19="",DATE(2027,5,0),Mitarbeiter!$D19),TODAY()),Einstellungen!$F$13:$F$67)))*N(Mitarbeiter!$E19)/IF(Einstellungen!$C$11="7 Tage",7,5),N('Ist-Stunden'!U19)),MAX(IF(Einstellungen!$C$11="7 Tage",MAX(0,(MIN(DATE(2027,5,0),IF(Mitarbeiter!$D19="",DATE(2027,5,0),Mitarbeiter!$D19),TODAY()))-(MAX(DATE(2027,4,1),Mitarbeiter!$C19))+1),MAX(0,NETWORKDAYS(MAX(DATE(2027,4,1),Mitarbeiter!$C19),MIN(DATE(2027,5,0),IF(Mitarbeiter!$D19="",DATE(2027,5,0),Mitarbeiter!$D19),TODAY()),Einstellungen!$F$13:$F$67)))*N(Mitarbeiter!$E19)/IF(Einstellungen!$C$11="7 Tage",7,5),N('Ist-Stunden'!U19)+(N(Krankheitstage!AH19)+N(Krankheitstage!AT19))*N($C19))))</f>
        <v/>
      </c>
      <c r="AZ19" s="76">
        <f>IF($B19="",0,IF(Einstellungen!$C$10="Ja",MAX(IF(Einstellungen!$C$11="7 Tage",MAX(0,(MIN(DATE(2027,6,0),IF(Mitarbeiter!$D19="",DATE(2027,6,0),Mitarbeiter!$D19),TODAY()))-(MAX(DATE(2027,5,1),Mitarbeiter!$C19))+1),MAX(0,NETWORKDAYS(MAX(DATE(2027,5,1),Mitarbeiter!$C19),MIN(DATE(2027,6,0),IF(Mitarbeiter!$D19="",DATE(2027,6,0),Mitarbeiter!$D19),TODAY()),Einstellungen!$F$13:$F$67)))*N(Mitarbeiter!$E19)/IF(Einstellungen!$C$11="7 Tage",7,5),N('Ist-Stunden'!V19)),MAX(IF(Einstellungen!$C$11="7 Tage",MAX(0,(MIN(DATE(2027,6,0),IF(Mitarbeiter!$D19="",DATE(2027,6,0),Mitarbeiter!$D19),TODAY()))-(MAX(DATE(2027,5,1),Mitarbeiter!$C19))+1),MAX(0,NETWORKDAYS(MAX(DATE(2027,5,1),Mitarbeiter!$C19),MIN(DATE(2027,6,0),IF(Mitarbeiter!$D19="",DATE(2027,6,0),Mitarbeiter!$D19),TODAY()),Einstellungen!$F$13:$F$67)))*N(Mitarbeiter!$E19)/IF(Einstellungen!$C$11="7 Tage",7,5),N('Ist-Stunden'!V19)+(N(Krankheitstage!AI19)+N(Krankheitstage!AU19))*N($C19))))</f>
        <v/>
      </c>
      <c r="BA19" s="76">
        <f>IF($B19="",0,IF(Einstellungen!$C$10="Ja",MAX(IF(Einstellungen!$C$11="7 Tage",MAX(0,(MIN(DATE(2027,7,0),IF(Mitarbeiter!$D19="",DATE(2027,7,0),Mitarbeiter!$D19),TODAY()))-(MAX(DATE(2027,6,1),Mitarbeiter!$C19))+1),MAX(0,NETWORKDAYS(MAX(DATE(2027,6,1),Mitarbeiter!$C19),MIN(DATE(2027,7,0),IF(Mitarbeiter!$D19="",DATE(2027,7,0),Mitarbeiter!$D19),TODAY()),Einstellungen!$F$13:$F$67)))*N(Mitarbeiter!$E19)/IF(Einstellungen!$C$11="7 Tage",7,5),N('Ist-Stunden'!W19)),MAX(IF(Einstellungen!$C$11="7 Tage",MAX(0,(MIN(DATE(2027,7,0),IF(Mitarbeiter!$D19="",DATE(2027,7,0),Mitarbeiter!$D19),TODAY()))-(MAX(DATE(2027,6,1),Mitarbeiter!$C19))+1),MAX(0,NETWORKDAYS(MAX(DATE(2027,6,1),Mitarbeiter!$C19),MIN(DATE(2027,7,0),IF(Mitarbeiter!$D19="",DATE(2027,7,0),Mitarbeiter!$D19),TODAY()),Einstellungen!$F$13:$F$67)))*N(Mitarbeiter!$E19)/IF(Einstellungen!$C$11="7 Tage",7,5),N('Ist-Stunden'!W19)+(N(Krankheitstage!AJ19)+N(Krankheitstage!AV19))*N($C19))))</f>
        <v/>
      </c>
      <c r="BB19" s="76">
        <f>IF($B19="",0,IF(Einstellungen!$C$10="Ja",MAX(IF(Einstellungen!$C$11="7 Tage",MAX(0,(MIN(DATE(2027,8,0),IF(Mitarbeiter!$D19="",DATE(2027,8,0),Mitarbeiter!$D19),TODAY()))-(MAX(DATE(2027,7,1),Mitarbeiter!$C19))+1),MAX(0,NETWORKDAYS(MAX(DATE(2027,7,1),Mitarbeiter!$C19),MIN(DATE(2027,8,0),IF(Mitarbeiter!$D19="",DATE(2027,8,0),Mitarbeiter!$D19),TODAY()),Einstellungen!$F$13:$F$67)))*N(Mitarbeiter!$E19)/IF(Einstellungen!$C$11="7 Tage",7,5),N('Ist-Stunden'!X19)),MAX(IF(Einstellungen!$C$11="7 Tage",MAX(0,(MIN(DATE(2027,8,0),IF(Mitarbeiter!$D19="",DATE(2027,8,0),Mitarbeiter!$D19),TODAY()))-(MAX(DATE(2027,7,1),Mitarbeiter!$C19))+1),MAX(0,NETWORKDAYS(MAX(DATE(2027,7,1),Mitarbeiter!$C19),MIN(DATE(2027,8,0),IF(Mitarbeiter!$D19="",DATE(2027,8,0),Mitarbeiter!$D19),TODAY()),Einstellungen!$F$13:$F$67)))*N(Mitarbeiter!$E19)/IF(Einstellungen!$C$11="7 Tage",7,5),N('Ist-Stunden'!X19)+(N(Krankheitstage!AK19)+N(Krankheitstage!AW19))*N($C19))))</f>
        <v/>
      </c>
      <c r="BC19" s="76">
        <f>IF($B19="",0,IF(Einstellungen!$C$10="Ja",MAX(IF(Einstellungen!$C$11="7 Tage",MAX(0,(MIN(DATE(2027,9,0),IF(Mitarbeiter!$D19="",DATE(2027,9,0),Mitarbeiter!$D19),TODAY()))-(MAX(DATE(2027,8,1),Mitarbeiter!$C19))+1),MAX(0,NETWORKDAYS(MAX(DATE(2027,8,1),Mitarbeiter!$C19),MIN(DATE(2027,9,0),IF(Mitarbeiter!$D19="",DATE(2027,9,0),Mitarbeiter!$D19),TODAY()),Einstellungen!$F$13:$F$67)))*N(Mitarbeiter!$E19)/IF(Einstellungen!$C$11="7 Tage",7,5),N('Ist-Stunden'!Y19)),MAX(IF(Einstellungen!$C$11="7 Tage",MAX(0,(MIN(DATE(2027,9,0),IF(Mitarbeiter!$D19="",DATE(2027,9,0),Mitarbeiter!$D19),TODAY()))-(MAX(DATE(2027,8,1),Mitarbeiter!$C19))+1),MAX(0,NETWORKDAYS(MAX(DATE(2027,8,1),Mitarbeiter!$C19),MIN(DATE(2027,9,0),IF(Mitarbeiter!$D19="",DATE(2027,9,0),Mitarbeiter!$D19),TODAY()),Einstellungen!$F$13:$F$67)))*N(Mitarbeiter!$E19)/IF(Einstellungen!$C$11="7 Tage",7,5),N('Ist-Stunden'!Y19)+(N(Krankheitstage!AL19)+N(Krankheitstage!AX19))*N($C19))))</f>
        <v/>
      </c>
      <c r="BD19" s="76">
        <f>IF($B19="",0,IF(Einstellungen!$C$10="Ja",MAX(IF(Einstellungen!$C$11="7 Tage",MAX(0,(MIN(DATE(2027,10,0),IF(Mitarbeiter!$D19="",DATE(2027,10,0),Mitarbeiter!$D19),TODAY()))-(MAX(DATE(2027,9,1),Mitarbeiter!$C19))+1),MAX(0,NETWORKDAYS(MAX(DATE(2027,9,1),Mitarbeiter!$C19),MIN(DATE(2027,10,0),IF(Mitarbeiter!$D19="",DATE(2027,10,0),Mitarbeiter!$D19),TODAY()),Einstellungen!$F$13:$F$67)))*N(Mitarbeiter!$E19)/IF(Einstellungen!$C$11="7 Tage",7,5),N('Ist-Stunden'!Z19)),MAX(IF(Einstellungen!$C$11="7 Tage",MAX(0,(MIN(DATE(2027,10,0),IF(Mitarbeiter!$D19="",DATE(2027,10,0),Mitarbeiter!$D19),TODAY()))-(MAX(DATE(2027,9,1),Mitarbeiter!$C19))+1),MAX(0,NETWORKDAYS(MAX(DATE(2027,9,1),Mitarbeiter!$C19),MIN(DATE(2027,10,0),IF(Mitarbeiter!$D19="",DATE(2027,10,0),Mitarbeiter!$D19),TODAY()),Einstellungen!$F$13:$F$67)))*N(Mitarbeiter!$E19)/IF(Einstellungen!$C$11="7 Tage",7,5),N('Ist-Stunden'!Z19)+(N(Krankheitstage!AM19)+N(Krankheitstage!AY19))*N($C19))))</f>
        <v/>
      </c>
      <c r="BE19" s="76">
        <f>IF($B19="",0,IF(Einstellungen!$C$10="Ja",MAX(IF(Einstellungen!$C$11="7 Tage",MAX(0,(MIN(DATE(2027,11,0),IF(Mitarbeiter!$D19="",DATE(2027,11,0),Mitarbeiter!$D19),TODAY()))-(MAX(DATE(2027,10,1),Mitarbeiter!$C19))+1),MAX(0,NETWORKDAYS(MAX(DATE(2027,10,1),Mitarbeiter!$C19),MIN(DATE(2027,11,0),IF(Mitarbeiter!$D19="",DATE(2027,11,0),Mitarbeiter!$D19),TODAY()),Einstellungen!$F$13:$F$67)))*N(Mitarbeiter!$E19)/IF(Einstellungen!$C$11="7 Tage",7,5),N('Ist-Stunden'!AA19)),MAX(IF(Einstellungen!$C$11="7 Tage",MAX(0,(MIN(DATE(2027,11,0),IF(Mitarbeiter!$D19="",DATE(2027,11,0),Mitarbeiter!$D19),TODAY()))-(MAX(DATE(2027,10,1),Mitarbeiter!$C19))+1),MAX(0,NETWORKDAYS(MAX(DATE(2027,10,1),Mitarbeiter!$C19),MIN(DATE(2027,11,0),IF(Mitarbeiter!$D19="",DATE(2027,11,0),Mitarbeiter!$D19),TODAY()),Einstellungen!$F$13:$F$67)))*N(Mitarbeiter!$E19)/IF(Einstellungen!$C$11="7 Tage",7,5),N('Ist-Stunden'!AA19)+(N(Krankheitstage!AN19)+N(Krankheitstage!AZ19))*N($C19))))</f>
        <v/>
      </c>
      <c r="BF19" s="76">
        <f>IF($B19="",0,IF(Einstellungen!$C$10="Ja",MAX(IF(Einstellungen!$C$11="7 Tage",MAX(0,(MIN(DATE(2027,12,0),IF(Mitarbeiter!$D19="",DATE(2027,12,0),Mitarbeiter!$D19),TODAY()))-(MAX(DATE(2027,11,1),Mitarbeiter!$C19))+1),MAX(0,NETWORKDAYS(MAX(DATE(2027,11,1),Mitarbeiter!$C19),MIN(DATE(2027,12,0),IF(Mitarbeiter!$D19="",DATE(2027,12,0),Mitarbeiter!$D19),TODAY()),Einstellungen!$F$13:$F$67)))*N(Mitarbeiter!$E19)/IF(Einstellungen!$C$11="7 Tage",7,5),N('Ist-Stunden'!AB19)),MAX(IF(Einstellungen!$C$11="7 Tage",MAX(0,(MIN(DATE(2027,12,0),IF(Mitarbeiter!$D19="",DATE(2027,12,0),Mitarbeiter!$D19),TODAY()))-(MAX(DATE(2027,11,1),Mitarbeiter!$C19))+1),MAX(0,NETWORKDAYS(MAX(DATE(2027,11,1),Mitarbeiter!$C19),MIN(DATE(2027,12,0),IF(Mitarbeiter!$D19="",DATE(2027,12,0),Mitarbeiter!$D19),TODAY()),Einstellungen!$F$13:$F$67)))*N(Mitarbeiter!$E19)/IF(Einstellungen!$C$11="7 Tage",7,5),N('Ist-Stunden'!AB19)+(N(Krankheitstage!AO19)+N(Krankheitstage!BA19))*N($C19))))</f>
        <v/>
      </c>
      <c r="BG19" s="76">
        <f>IF($B19="",0,IF(Einstellungen!$C$10="Ja",MAX(IF(Einstellungen!$C$11="7 Tage",MAX(0,(MIN(DATE(2027,13,0),IF(Mitarbeiter!$D19="",DATE(2027,13,0),Mitarbeiter!$D19),TODAY()))-(MAX(DATE(2027,12,1),Mitarbeiter!$C19))+1),MAX(0,NETWORKDAYS(MAX(DATE(2027,12,1),Mitarbeiter!$C19),MIN(DATE(2027,13,0),IF(Mitarbeiter!$D19="",DATE(2027,13,0),Mitarbeiter!$D19),TODAY()),Einstellungen!$F$13:$F$67)))*N(Mitarbeiter!$E19)/IF(Einstellungen!$C$11="7 Tage",7,5),N('Ist-Stunden'!AC19)),MAX(IF(Einstellungen!$C$11="7 Tage",MAX(0,(MIN(DATE(2027,13,0),IF(Mitarbeiter!$D19="",DATE(2027,13,0),Mitarbeiter!$D19),TODAY()))-(MAX(DATE(2027,12,1),Mitarbeiter!$C19))+1),MAX(0,NETWORKDAYS(MAX(DATE(2027,12,1),Mitarbeiter!$C19),MIN(DATE(2027,13,0),IF(Mitarbeiter!$D19="",DATE(2027,13,0),Mitarbeiter!$D19),TODAY()),Einstellungen!$F$13:$F$67)))*N(Mitarbeiter!$E19)/IF(Einstellungen!$C$11="7 Tage",7,5),N('Ist-Stunden'!AC19)+(N(Krankheitstage!AP19)+N(Krankheitstage!BB19))*N($C19))))</f>
        <v/>
      </c>
      <c r="BH19" s="76">
        <f>IF($B19="",0,IF(Einstellungen!$C$10="Ja",MAX(IF(Einstellungen!$C$11="7 Tage",MAX(0,(MIN(DATE(2028,2,0),IF(Mitarbeiter!$D19="",DATE(2028,2,0),Mitarbeiter!$D19),TODAY()))-(MAX(DATE(2028,1,1),Mitarbeiter!$C19))+1),MAX(0,NETWORKDAYS(MAX(DATE(2028,1,1),Mitarbeiter!$C19),MIN(DATE(2028,2,0),IF(Mitarbeiter!$D19="",DATE(2028,2,0),Mitarbeiter!$D19),TODAY()),Einstellungen!$F$13:$F$67)))*N(Mitarbeiter!$E19)/IF(Einstellungen!$C$11="7 Tage",7,5),N('Ist-Stunden'!AD19)),MAX(IF(Einstellungen!$C$11="7 Tage",MAX(0,(MIN(DATE(2028,2,0),IF(Mitarbeiter!$D19="",DATE(2028,2,0),Mitarbeiter!$D19),TODAY()))-(MAX(DATE(2028,1,1),Mitarbeiter!$C19))+1),MAX(0,NETWORKDAYS(MAX(DATE(2028,1,1),Mitarbeiter!$C19),MIN(DATE(2028,2,0),IF(Mitarbeiter!$D19="",DATE(2028,2,0),Mitarbeiter!$D19),TODAY()),Einstellungen!$F$13:$F$67)))*N(Mitarbeiter!$E19)/IF(Einstellungen!$C$11="7 Tage",7,5),N('Ist-Stunden'!AD19)+(N(Krankheitstage!BC19)+N(Krankheitstage!BO19))*N($C19))))</f>
        <v/>
      </c>
      <c r="BI19" s="76">
        <f>IF($B19="",0,IF(Einstellungen!$C$10="Ja",MAX(IF(Einstellungen!$C$11="7 Tage",MAX(0,(MIN(DATE(2028,3,0),IF(Mitarbeiter!$D19="",DATE(2028,3,0),Mitarbeiter!$D19),TODAY()))-(MAX(DATE(2028,2,1),Mitarbeiter!$C19))+1),MAX(0,NETWORKDAYS(MAX(DATE(2028,2,1),Mitarbeiter!$C19),MIN(DATE(2028,3,0),IF(Mitarbeiter!$D19="",DATE(2028,3,0),Mitarbeiter!$D19),TODAY()),Einstellungen!$F$13:$F$67)))*N(Mitarbeiter!$E19)/IF(Einstellungen!$C$11="7 Tage",7,5),N('Ist-Stunden'!AE19)),MAX(IF(Einstellungen!$C$11="7 Tage",MAX(0,(MIN(DATE(2028,3,0),IF(Mitarbeiter!$D19="",DATE(2028,3,0),Mitarbeiter!$D19),TODAY()))-(MAX(DATE(2028,2,1),Mitarbeiter!$C19))+1),MAX(0,NETWORKDAYS(MAX(DATE(2028,2,1),Mitarbeiter!$C19),MIN(DATE(2028,3,0),IF(Mitarbeiter!$D19="",DATE(2028,3,0),Mitarbeiter!$D19),TODAY()),Einstellungen!$F$13:$F$67)))*N(Mitarbeiter!$E19)/IF(Einstellungen!$C$11="7 Tage",7,5),N('Ist-Stunden'!AE19)+(N(Krankheitstage!BD19)+N(Krankheitstage!BP19))*N($C19))))</f>
        <v/>
      </c>
      <c r="BJ19" s="76">
        <f>IF($B19="",0,IF(Einstellungen!$C$10="Ja",MAX(IF(Einstellungen!$C$11="7 Tage",MAX(0,(MIN(DATE(2028,4,0),IF(Mitarbeiter!$D19="",DATE(2028,4,0),Mitarbeiter!$D19),TODAY()))-(MAX(DATE(2028,3,1),Mitarbeiter!$C19))+1),MAX(0,NETWORKDAYS(MAX(DATE(2028,3,1),Mitarbeiter!$C19),MIN(DATE(2028,4,0),IF(Mitarbeiter!$D19="",DATE(2028,4,0),Mitarbeiter!$D19),TODAY()),Einstellungen!$F$13:$F$67)))*N(Mitarbeiter!$E19)/IF(Einstellungen!$C$11="7 Tage",7,5),N('Ist-Stunden'!AF19)),MAX(IF(Einstellungen!$C$11="7 Tage",MAX(0,(MIN(DATE(2028,4,0),IF(Mitarbeiter!$D19="",DATE(2028,4,0),Mitarbeiter!$D19),TODAY()))-(MAX(DATE(2028,3,1),Mitarbeiter!$C19))+1),MAX(0,NETWORKDAYS(MAX(DATE(2028,3,1),Mitarbeiter!$C19),MIN(DATE(2028,4,0),IF(Mitarbeiter!$D19="",DATE(2028,4,0),Mitarbeiter!$D19),TODAY()),Einstellungen!$F$13:$F$67)))*N(Mitarbeiter!$E19)/IF(Einstellungen!$C$11="7 Tage",7,5),N('Ist-Stunden'!AF19)+(N(Krankheitstage!BE19)+N(Krankheitstage!BQ19))*N($C19))))</f>
        <v/>
      </c>
      <c r="BK19" s="76">
        <f>IF($B19="",0,IF(Einstellungen!$C$10="Ja",MAX(IF(Einstellungen!$C$11="7 Tage",MAX(0,(MIN(DATE(2028,5,0),IF(Mitarbeiter!$D19="",DATE(2028,5,0),Mitarbeiter!$D19),TODAY()))-(MAX(DATE(2028,4,1),Mitarbeiter!$C19))+1),MAX(0,NETWORKDAYS(MAX(DATE(2028,4,1),Mitarbeiter!$C19),MIN(DATE(2028,5,0),IF(Mitarbeiter!$D19="",DATE(2028,5,0),Mitarbeiter!$D19),TODAY()),Einstellungen!$F$13:$F$67)))*N(Mitarbeiter!$E19)/IF(Einstellungen!$C$11="7 Tage",7,5),N('Ist-Stunden'!AG19)),MAX(IF(Einstellungen!$C$11="7 Tage",MAX(0,(MIN(DATE(2028,5,0),IF(Mitarbeiter!$D19="",DATE(2028,5,0),Mitarbeiter!$D19),TODAY()))-(MAX(DATE(2028,4,1),Mitarbeiter!$C19))+1),MAX(0,NETWORKDAYS(MAX(DATE(2028,4,1),Mitarbeiter!$C19),MIN(DATE(2028,5,0),IF(Mitarbeiter!$D19="",DATE(2028,5,0),Mitarbeiter!$D19),TODAY()),Einstellungen!$F$13:$F$67)))*N(Mitarbeiter!$E19)/IF(Einstellungen!$C$11="7 Tage",7,5),N('Ist-Stunden'!AG19)+(N(Krankheitstage!BF19)+N(Krankheitstage!BR19))*N($C19))))</f>
        <v/>
      </c>
      <c r="BL19" s="76">
        <f>IF($B19="",0,IF(Einstellungen!$C$10="Ja",MAX(IF(Einstellungen!$C$11="7 Tage",MAX(0,(MIN(DATE(2028,6,0),IF(Mitarbeiter!$D19="",DATE(2028,6,0),Mitarbeiter!$D19),TODAY()))-(MAX(DATE(2028,5,1),Mitarbeiter!$C19))+1),MAX(0,NETWORKDAYS(MAX(DATE(2028,5,1),Mitarbeiter!$C19),MIN(DATE(2028,6,0),IF(Mitarbeiter!$D19="",DATE(2028,6,0),Mitarbeiter!$D19),TODAY()),Einstellungen!$F$13:$F$67)))*N(Mitarbeiter!$E19)/IF(Einstellungen!$C$11="7 Tage",7,5),N('Ist-Stunden'!AH19)),MAX(IF(Einstellungen!$C$11="7 Tage",MAX(0,(MIN(DATE(2028,6,0),IF(Mitarbeiter!$D19="",DATE(2028,6,0),Mitarbeiter!$D19),TODAY()))-(MAX(DATE(2028,5,1),Mitarbeiter!$C19))+1),MAX(0,NETWORKDAYS(MAX(DATE(2028,5,1),Mitarbeiter!$C19),MIN(DATE(2028,6,0),IF(Mitarbeiter!$D19="",DATE(2028,6,0),Mitarbeiter!$D19),TODAY()),Einstellungen!$F$13:$F$67)))*N(Mitarbeiter!$E19)/IF(Einstellungen!$C$11="7 Tage",7,5),N('Ist-Stunden'!AH19)+(N(Krankheitstage!BG19)+N(Krankheitstage!BS19))*N($C19))))</f>
        <v/>
      </c>
      <c r="BM19" s="76">
        <f>IF($B19="",0,IF(Einstellungen!$C$10="Ja",MAX(IF(Einstellungen!$C$11="7 Tage",MAX(0,(MIN(DATE(2028,7,0),IF(Mitarbeiter!$D19="",DATE(2028,7,0),Mitarbeiter!$D19),TODAY()))-(MAX(DATE(2028,6,1),Mitarbeiter!$C19))+1),MAX(0,NETWORKDAYS(MAX(DATE(2028,6,1),Mitarbeiter!$C19),MIN(DATE(2028,7,0),IF(Mitarbeiter!$D19="",DATE(2028,7,0),Mitarbeiter!$D19),TODAY()),Einstellungen!$F$13:$F$67)))*N(Mitarbeiter!$E19)/IF(Einstellungen!$C$11="7 Tage",7,5),N('Ist-Stunden'!AI19)),MAX(IF(Einstellungen!$C$11="7 Tage",MAX(0,(MIN(DATE(2028,7,0),IF(Mitarbeiter!$D19="",DATE(2028,7,0),Mitarbeiter!$D19),TODAY()))-(MAX(DATE(2028,6,1),Mitarbeiter!$C19))+1),MAX(0,NETWORKDAYS(MAX(DATE(2028,6,1),Mitarbeiter!$C19),MIN(DATE(2028,7,0),IF(Mitarbeiter!$D19="",DATE(2028,7,0),Mitarbeiter!$D19),TODAY()),Einstellungen!$F$13:$F$67)))*N(Mitarbeiter!$E19)/IF(Einstellungen!$C$11="7 Tage",7,5),N('Ist-Stunden'!AI19)+(N(Krankheitstage!BH19)+N(Krankheitstage!BT19))*N($C19))))</f>
        <v/>
      </c>
      <c r="BN19" s="76">
        <f>IF($B19="",0,IF(Einstellungen!$C$10="Ja",MAX(IF(Einstellungen!$C$11="7 Tage",MAX(0,(MIN(DATE(2028,8,0),IF(Mitarbeiter!$D19="",DATE(2028,8,0),Mitarbeiter!$D19),TODAY()))-(MAX(DATE(2028,7,1),Mitarbeiter!$C19))+1),MAX(0,NETWORKDAYS(MAX(DATE(2028,7,1),Mitarbeiter!$C19),MIN(DATE(2028,8,0),IF(Mitarbeiter!$D19="",DATE(2028,8,0),Mitarbeiter!$D19),TODAY()),Einstellungen!$F$13:$F$67)))*N(Mitarbeiter!$E19)/IF(Einstellungen!$C$11="7 Tage",7,5),N('Ist-Stunden'!AJ19)),MAX(IF(Einstellungen!$C$11="7 Tage",MAX(0,(MIN(DATE(2028,8,0),IF(Mitarbeiter!$D19="",DATE(2028,8,0),Mitarbeiter!$D19),TODAY()))-(MAX(DATE(2028,7,1),Mitarbeiter!$C19))+1),MAX(0,NETWORKDAYS(MAX(DATE(2028,7,1),Mitarbeiter!$C19),MIN(DATE(2028,8,0),IF(Mitarbeiter!$D19="",DATE(2028,8,0),Mitarbeiter!$D19),TODAY()),Einstellungen!$F$13:$F$67)))*N(Mitarbeiter!$E19)/IF(Einstellungen!$C$11="7 Tage",7,5),N('Ist-Stunden'!AJ19)+(N(Krankheitstage!BI19)+N(Krankheitstage!BU19))*N($C19))))</f>
        <v/>
      </c>
      <c r="BO19" s="76">
        <f>IF($B19="",0,IF(Einstellungen!$C$10="Ja",MAX(IF(Einstellungen!$C$11="7 Tage",MAX(0,(MIN(DATE(2028,9,0),IF(Mitarbeiter!$D19="",DATE(2028,9,0),Mitarbeiter!$D19),TODAY()))-(MAX(DATE(2028,8,1),Mitarbeiter!$C19))+1),MAX(0,NETWORKDAYS(MAX(DATE(2028,8,1),Mitarbeiter!$C19),MIN(DATE(2028,9,0),IF(Mitarbeiter!$D19="",DATE(2028,9,0),Mitarbeiter!$D19),TODAY()),Einstellungen!$F$13:$F$67)))*N(Mitarbeiter!$E19)/IF(Einstellungen!$C$11="7 Tage",7,5),N('Ist-Stunden'!AK19)),MAX(IF(Einstellungen!$C$11="7 Tage",MAX(0,(MIN(DATE(2028,9,0),IF(Mitarbeiter!$D19="",DATE(2028,9,0),Mitarbeiter!$D19),TODAY()))-(MAX(DATE(2028,8,1),Mitarbeiter!$C19))+1),MAX(0,NETWORKDAYS(MAX(DATE(2028,8,1),Mitarbeiter!$C19),MIN(DATE(2028,9,0),IF(Mitarbeiter!$D19="",DATE(2028,9,0),Mitarbeiter!$D19),TODAY()),Einstellungen!$F$13:$F$67)))*N(Mitarbeiter!$E19)/IF(Einstellungen!$C$11="7 Tage",7,5),N('Ist-Stunden'!AK19)+(N(Krankheitstage!BJ19)+N(Krankheitstage!BV19))*N($C19))))</f>
        <v/>
      </c>
      <c r="BP19" s="76">
        <f>IF($B19="",0,IF(Einstellungen!$C$10="Ja",MAX(IF(Einstellungen!$C$11="7 Tage",MAX(0,(MIN(DATE(2028,10,0),IF(Mitarbeiter!$D19="",DATE(2028,10,0),Mitarbeiter!$D19),TODAY()))-(MAX(DATE(2028,9,1),Mitarbeiter!$C19))+1),MAX(0,NETWORKDAYS(MAX(DATE(2028,9,1),Mitarbeiter!$C19),MIN(DATE(2028,10,0),IF(Mitarbeiter!$D19="",DATE(2028,10,0),Mitarbeiter!$D19),TODAY()),Einstellungen!$F$13:$F$67)))*N(Mitarbeiter!$E19)/IF(Einstellungen!$C$11="7 Tage",7,5),N('Ist-Stunden'!AL19)),MAX(IF(Einstellungen!$C$11="7 Tage",MAX(0,(MIN(DATE(2028,10,0),IF(Mitarbeiter!$D19="",DATE(2028,10,0),Mitarbeiter!$D19),TODAY()))-(MAX(DATE(2028,9,1),Mitarbeiter!$C19))+1),MAX(0,NETWORKDAYS(MAX(DATE(2028,9,1),Mitarbeiter!$C19),MIN(DATE(2028,10,0),IF(Mitarbeiter!$D19="",DATE(2028,10,0),Mitarbeiter!$D19),TODAY()),Einstellungen!$F$13:$F$67)))*N(Mitarbeiter!$E19)/IF(Einstellungen!$C$11="7 Tage",7,5),N('Ist-Stunden'!AL19)+(N(Krankheitstage!BK19)+N(Krankheitstage!BW19))*N($C19))))</f>
        <v/>
      </c>
      <c r="BQ19" s="76">
        <f>IF($B19="",0,IF(Einstellungen!$C$10="Ja",MAX(IF(Einstellungen!$C$11="7 Tage",MAX(0,(MIN(DATE(2028,11,0),IF(Mitarbeiter!$D19="",DATE(2028,11,0),Mitarbeiter!$D19),TODAY()))-(MAX(DATE(2028,10,1),Mitarbeiter!$C19))+1),MAX(0,NETWORKDAYS(MAX(DATE(2028,10,1),Mitarbeiter!$C19),MIN(DATE(2028,11,0),IF(Mitarbeiter!$D19="",DATE(2028,11,0),Mitarbeiter!$D19),TODAY()),Einstellungen!$F$13:$F$67)))*N(Mitarbeiter!$E19)/IF(Einstellungen!$C$11="7 Tage",7,5),N('Ist-Stunden'!AM19)),MAX(IF(Einstellungen!$C$11="7 Tage",MAX(0,(MIN(DATE(2028,11,0),IF(Mitarbeiter!$D19="",DATE(2028,11,0),Mitarbeiter!$D19),TODAY()))-(MAX(DATE(2028,10,1),Mitarbeiter!$C19))+1),MAX(0,NETWORKDAYS(MAX(DATE(2028,10,1),Mitarbeiter!$C19),MIN(DATE(2028,11,0),IF(Mitarbeiter!$D19="",DATE(2028,11,0),Mitarbeiter!$D19),TODAY()),Einstellungen!$F$13:$F$67)))*N(Mitarbeiter!$E19)/IF(Einstellungen!$C$11="7 Tage",7,5),N('Ist-Stunden'!AM19)+(N(Krankheitstage!BL19)+N(Krankheitstage!BX19))*N($C19))))</f>
        <v/>
      </c>
      <c r="BR19" s="76">
        <f>IF($B19="",0,IF(Einstellungen!$C$10="Ja",MAX(IF(Einstellungen!$C$11="7 Tage",MAX(0,(MIN(DATE(2028,12,0),IF(Mitarbeiter!$D19="",DATE(2028,12,0),Mitarbeiter!$D19),TODAY()))-(MAX(DATE(2028,11,1),Mitarbeiter!$C19))+1),MAX(0,NETWORKDAYS(MAX(DATE(2028,11,1),Mitarbeiter!$C19),MIN(DATE(2028,12,0),IF(Mitarbeiter!$D19="",DATE(2028,12,0),Mitarbeiter!$D19),TODAY()),Einstellungen!$F$13:$F$67)))*N(Mitarbeiter!$E19)/IF(Einstellungen!$C$11="7 Tage",7,5),N('Ist-Stunden'!AN19)),MAX(IF(Einstellungen!$C$11="7 Tage",MAX(0,(MIN(DATE(2028,12,0),IF(Mitarbeiter!$D19="",DATE(2028,12,0),Mitarbeiter!$D19),TODAY()))-(MAX(DATE(2028,11,1),Mitarbeiter!$C19))+1),MAX(0,NETWORKDAYS(MAX(DATE(2028,11,1),Mitarbeiter!$C19),MIN(DATE(2028,12,0),IF(Mitarbeiter!$D19="",DATE(2028,12,0),Mitarbeiter!$D19),TODAY()),Einstellungen!$F$13:$F$67)))*N(Mitarbeiter!$E19)/IF(Einstellungen!$C$11="7 Tage",7,5),N('Ist-Stunden'!AN19)+(N(Krankheitstage!BM19)+N(Krankheitstage!BY19))*N($C19))))</f>
        <v/>
      </c>
      <c r="BS19" s="76">
        <f>IF($B19="",0,IF(Einstellungen!$C$10="Ja",MAX(IF(Einstellungen!$C$11="7 Tage",MAX(0,(MIN(DATE(2028,13,0),IF(Mitarbeiter!$D19="",DATE(2028,13,0),Mitarbeiter!$D19),TODAY()))-(MAX(DATE(2028,12,1),Mitarbeiter!$C19))+1),MAX(0,NETWORKDAYS(MAX(DATE(2028,12,1),Mitarbeiter!$C19),MIN(DATE(2028,13,0),IF(Mitarbeiter!$D19="",DATE(2028,13,0),Mitarbeiter!$D19),TODAY()),Einstellungen!$F$13:$F$67)))*N(Mitarbeiter!$E19)/IF(Einstellungen!$C$11="7 Tage",7,5),N('Ist-Stunden'!AO19)),MAX(IF(Einstellungen!$C$11="7 Tage",MAX(0,(MIN(DATE(2028,13,0),IF(Mitarbeiter!$D19="",DATE(2028,13,0),Mitarbeiter!$D19),TODAY()))-(MAX(DATE(2028,12,1),Mitarbeiter!$C19))+1),MAX(0,NETWORKDAYS(MAX(DATE(2028,12,1),Mitarbeiter!$C19),MIN(DATE(2028,13,0),IF(Mitarbeiter!$D19="",DATE(2028,13,0),Mitarbeiter!$D19),TODAY()),Einstellungen!$F$13:$F$67)))*N(Mitarbeiter!$E19)/IF(Einstellungen!$C$11="7 Tage",7,5),N('Ist-Stunden'!AO19)+(N(Krankheitstage!BN19)+N(Krankheitstage!BZ19))*N($C19))))</f>
        <v/>
      </c>
      <c r="BT19" s="76">
        <f>IF($B19="",0,IF(Einstellungen!$C$10="Ja",MAX(IF(Einstellungen!$C$11="7 Tage",MAX(0,(MIN(DATE(2029,2,0),IF(Mitarbeiter!$D19="",DATE(2029,2,0),Mitarbeiter!$D19),TODAY()))-(MAX(DATE(2029,1,1),Mitarbeiter!$C19))+1),MAX(0,NETWORKDAYS(MAX(DATE(2029,1,1),Mitarbeiter!$C19),MIN(DATE(2029,2,0),IF(Mitarbeiter!$D19="",DATE(2029,2,0),Mitarbeiter!$D19),TODAY()),Einstellungen!$F$13:$F$67)))*N(Mitarbeiter!$E19)/IF(Einstellungen!$C$11="7 Tage",7,5),N('Ist-Stunden'!AP19)),MAX(IF(Einstellungen!$C$11="7 Tage",MAX(0,(MIN(DATE(2029,2,0),IF(Mitarbeiter!$D19="",DATE(2029,2,0),Mitarbeiter!$D19),TODAY()))-(MAX(DATE(2029,1,1),Mitarbeiter!$C19))+1),MAX(0,NETWORKDAYS(MAX(DATE(2029,1,1),Mitarbeiter!$C19),MIN(DATE(2029,2,0),IF(Mitarbeiter!$D19="",DATE(2029,2,0),Mitarbeiter!$D19),TODAY()),Einstellungen!$F$13:$F$67)))*N(Mitarbeiter!$E19)/IF(Einstellungen!$C$11="7 Tage",7,5),N('Ist-Stunden'!AP19)+(N(Krankheitstage!CA19)+N(Krankheitstage!CM19))*N($C19))))</f>
        <v/>
      </c>
      <c r="BU19" s="76">
        <f>IF($B19="",0,IF(Einstellungen!$C$10="Ja",MAX(IF(Einstellungen!$C$11="7 Tage",MAX(0,(MIN(DATE(2029,3,0),IF(Mitarbeiter!$D19="",DATE(2029,3,0),Mitarbeiter!$D19),TODAY()))-(MAX(DATE(2029,2,1),Mitarbeiter!$C19))+1),MAX(0,NETWORKDAYS(MAX(DATE(2029,2,1),Mitarbeiter!$C19),MIN(DATE(2029,3,0),IF(Mitarbeiter!$D19="",DATE(2029,3,0),Mitarbeiter!$D19),TODAY()),Einstellungen!$F$13:$F$67)))*N(Mitarbeiter!$E19)/IF(Einstellungen!$C$11="7 Tage",7,5),N('Ist-Stunden'!AQ19)),MAX(IF(Einstellungen!$C$11="7 Tage",MAX(0,(MIN(DATE(2029,3,0),IF(Mitarbeiter!$D19="",DATE(2029,3,0),Mitarbeiter!$D19),TODAY()))-(MAX(DATE(2029,2,1),Mitarbeiter!$C19))+1),MAX(0,NETWORKDAYS(MAX(DATE(2029,2,1),Mitarbeiter!$C19),MIN(DATE(2029,3,0),IF(Mitarbeiter!$D19="",DATE(2029,3,0),Mitarbeiter!$D19),TODAY()),Einstellungen!$F$13:$F$67)))*N(Mitarbeiter!$E19)/IF(Einstellungen!$C$11="7 Tage",7,5),N('Ist-Stunden'!AQ19)+(N(Krankheitstage!CB19)+N(Krankheitstage!CN19))*N($C19))))</f>
        <v/>
      </c>
      <c r="BV19" s="76">
        <f>IF($B19="",0,IF(Einstellungen!$C$10="Ja",MAX(IF(Einstellungen!$C$11="7 Tage",MAX(0,(MIN(DATE(2029,4,0),IF(Mitarbeiter!$D19="",DATE(2029,4,0),Mitarbeiter!$D19),TODAY()))-(MAX(DATE(2029,3,1),Mitarbeiter!$C19))+1),MAX(0,NETWORKDAYS(MAX(DATE(2029,3,1),Mitarbeiter!$C19),MIN(DATE(2029,4,0),IF(Mitarbeiter!$D19="",DATE(2029,4,0),Mitarbeiter!$D19),TODAY()),Einstellungen!$F$13:$F$67)))*N(Mitarbeiter!$E19)/IF(Einstellungen!$C$11="7 Tage",7,5),N('Ist-Stunden'!AR19)),MAX(IF(Einstellungen!$C$11="7 Tage",MAX(0,(MIN(DATE(2029,4,0),IF(Mitarbeiter!$D19="",DATE(2029,4,0),Mitarbeiter!$D19),TODAY()))-(MAX(DATE(2029,3,1),Mitarbeiter!$C19))+1),MAX(0,NETWORKDAYS(MAX(DATE(2029,3,1),Mitarbeiter!$C19),MIN(DATE(2029,4,0),IF(Mitarbeiter!$D19="",DATE(2029,4,0),Mitarbeiter!$D19),TODAY()),Einstellungen!$F$13:$F$67)))*N(Mitarbeiter!$E19)/IF(Einstellungen!$C$11="7 Tage",7,5),N('Ist-Stunden'!AR19)+(N(Krankheitstage!CC19)+N(Krankheitstage!CO19))*N($C19))))</f>
        <v/>
      </c>
      <c r="BW19" s="76">
        <f>IF($B19="",0,IF(Einstellungen!$C$10="Ja",MAX(IF(Einstellungen!$C$11="7 Tage",MAX(0,(MIN(DATE(2029,5,0),IF(Mitarbeiter!$D19="",DATE(2029,5,0),Mitarbeiter!$D19),TODAY()))-(MAX(DATE(2029,4,1),Mitarbeiter!$C19))+1),MAX(0,NETWORKDAYS(MAX(DATE(2029,4,1),Mitarbeiter!$C19),MIN(DATE(2029,5,0),IF(Mitarbeiter!$D19="",DATE(2029,5,0),Mitarbeiter!$D19),TODAY()),Einstellungen!$F$13:$F$67)))*N(Mitarbeiter!$E19)/IF(Einstellungen!$C$11="7 Tage",7,5),N('Ist-Stunden'!AS19)),MAX(IF(Einstellungen!$C$11="7 Tage",MAX(0,(MIN(DATE(2029,5,0),IF(Mitarbeiter!$D19="",DATE(2029,5,0),Mitarbeiter!$D19),TODAY()))-(MAX(DATE(2029,4,1),Mitarbeiter!$C19))+1),MAX(0,NETWORKDAYS(MAX(DATE(2029,4,1),Mitarbeiter!$C19),MIN(DATE(2029,5,0),IF(Mitarbeiter!$D19="",DATE(2029,5,0),Mitarbeiter!$D19),TODAY()),Einstellungen!$F$13:$F$67)))*N(Mitarbeiter!$E19)/IF(Einstellungen!$C$11="7 Tage",7,5),N('Ist-Stunden'!AS19)+(N(Krankheitstage!CD19)+N(Krankheitstage!CP19))*N($C19))))</f>
        <v/>
      </c>
      <c r="BX19" s="76">
        <f>IF($B19="",0,IF(Einstellungen!$C$10="Ja",MAX(IF(Einstellungen!$C$11="7 Tage",MAX(0,(MIN(DATE(2029,6,0),IF(Mitarbeiter!$D19="",DATE(2029,6,0),Mitarbeiter!$D19),TODAY()))-(MAX(DATE(2029,5,1),Mitarbeiter!$C19))+1),MAX(0,NETWORKDAYS(MAX(DATE(2029,5,1),Mitarbeiter!$C19),MIN(DATE(2029,6,0),IF(Mitarbeiter!$D19="",DATE(2029,6,0),Mitarbeiter!$D19),TODAY()),Einstellungen!$F$13:$F$67)))*N(Mitarbeiter!$E19)/IF(Einstellungen!$C$11="7 Tage",7,5),N('Ist-Stunden'!AT19)),MAX(IF(Einstellungen!$C$11="7 Tage",MAX(0,(MIN(DATE(2029,6,0),IF(Mitarbeiter!$D19="",DATE(2029,6,0),Mitarbeiter!$D19),TODAY()))-(MAX(DATE(2029,5,1),Mitarbeiter!$C19))+1),MAX(0,NETWORKDAYS(MAX(DATE(2029,5,1),Mitarbeiter!$C19),MIN(DATE(2029,6,0),IF(Mitarbeiter!$D19="",DATE(2029,6,0),Mitarbeiter!$D19),TODAY()),Einstellungen!$F$13:$F$67)))*N(Mitarbeiter!$E19)/IF(Einstellungen!$C$11="7 Tage",7,5),N('Ist-Stunden'!AT19)+(N(Krankheitstage!CE19)+N(Krankheitstage!CQ19))*N($C19))))</f>
        <v/>
      </c>
      <c r="BY19" s="76">
        <f>IF($B19="",0,IF(Einstellungen!$C$10="Ja",MAX(IF(Einstellungen!$C$11="7 Tage",MAX(0,(MIN(DATE(2029,7,0),IF(Mitarbeiter!$D19="",DATE(2029,7,0),Mitarbeiter!$D19),TODAY()))-(MAX(DATE(2029,6,1),Mitarbeiter!$C19))+1),MAX(0,NETWORKDAYS(MAX(DATE(2029,6,1),Mitarbeiter!$C19),MIN(DATE(2029,7,0),IF(Mitarbeiter!$D19="",DATE(2029,7,0),Mitarbeiter!$D19),TODAY()),Einstellungen!$F$13:$F$67)))*N(Mitarbeiter!$E19)/IF(Einstellungen!$C$11="7 Tage",7,5),N('Ist-Stunden'!AU19)),MAX(IF(Einstellungen!$C$11="7 Tage",MAX(0,(MIN(DATE(2029,7,0),IF(Mitarbeiter!$D19="",DATE(2029,7,0),Mitarbeiter!$D19),TODAY()))-(MAX(DATE(2029,6,1),Mitarbeiter!$C19))+1),MAX(0,NETWORKDAYS(MAX(DATE(2029,6,1),Mitarbeiter!$C19),MIN(DATE(2029,7,0),IF(Mitarbeiter!$D19="",DATE(2029,7,0),Mitarbeiter!$D19),TODAY()),Einstellungen!$F$13:$F$67)))*N(Mitarbeiter!$E19)/IF(Einstellungen!$C$11="7 Tage",7,5),N('Ist-Stunden'!AU19)+(N(Krankheitstage!CF19)+N(Krankheitstage!CR19))*N($C19))))</f>
        <v/>
      </c>
      <c r="BZ19" s="76">
        <f>IF($B19="",0,IF(Einstellungen!$C$10="Ja",MAX(IF(Einstellungen!$C$11="7 Tage",MAX(0,(MIN(DATE(2029,8,0),IF(Mitarbeiter!$D19="",DATE(2029,8,0),Mitarbeiter!$D19),TODAY()))-(MAX(DATE(2029,7,1),Mitarbeiter!$C19))+1),MAX(0,NETWORKDAYS(MAX(DATE(2029,7,1),Mitarbeiter!$C19),MIN(DATE(2029,8,0),IF(Mitarbeiter!$D19="",DATE(2029,8,0),Mitarbeiter!$D19),TODAY()),Einstellungen!$F$13:$F$67)))*N(Mitarbeiter!$E19)/IF(Einstellungen!$C$11="7 Tage",7,5),N('Ist-Stunden'!AV19)),MAX(IF(Einstellungen!$C$11="7 Tage",MAX(0,(MIN(DATE(2029,8,0),IF(Mitarbeiter!$D19="",DATE(2029,8,0),Mitarbeiter!$D19),TODAY()))-(MAX(DATE(2029,7,1),Mitarbeiter!$C19))+1),MAX(0,NETWORKDAYS(MAX(DATE(2029,7,1),Mitarbeiter!$C19),MIN(DATE(2029,8,0),IF(Mitarbeiter!$D19="",DATE(2029,8,0),Mitarbeiter!$D19),TODAY()),Einstellungen!$F$13:$F$67)))*N(Mitarbeiter!$E19)/IF(Einstellungen!$C$11="7 Tage",7,5),N('Ist-Stunden'!AV19)+(N(Krankheitstage!CG19)+N(Krankheitstage!CS19))*N($C19))))</f>
        <v/>
      </c>
      <c r="CA19" s="76">
        <f>IF($B19="",0,IF(Einstellungen!$C$10="Ja",MAX(IF(Einstellungen!$C$11="7 Tage",MAX(0,(MIN(DATE(2029,9,0),IF(Mitarbeiter!$D19="",DATE(2029,9,0),Mitarbeiter!$D19),TODAY()))-(MAX(DATE(2029,8,1),Mitarbeiter!$C19))+1),MAX(0,NETWORKDAYS(MAX(DATE(2029,8,1),Mitarbeiter!$C19),MIN(DATE(2029,9,0),IF(Mitarbeiter!$D19="",DATE(2029,9,0),Mitarbeiter!$D19),TODAY()),Einstellungen!$F$13:$F$67)))*N(Mitarbeiter!$E19)/IF(Einstellungen!$C$11="7 Tage",7,5),N('Ist-Stunden'!AW19)),MAX(IF(Einstellungen!$C$11="7 Tage",MAX(0,(MIN(DATE(2029,9,0),IF(Mitarbeiter!$D19="",DATE(2029,9,0),Mitarbeiter!$D19),TODAY()))-(MAX(DATE(2029,8,1),Mitarbeiter!$C19))+1),MAX(0,NETWORKDAYS(MAX(DATE(2029,8,1),Mitarbeiter!$C19),MIN(DATE(2029,9,0),IF(Mitarbeiter!$D19="",DATE(2029,9,0),Mitarbeiter!$D19),TODAY()),Einstellungen!$F$13:$F$67)))*N(Mitarbeiter!$E19)/IF(Einstellungen!$C$11="7 Tage",7,5),N('Ist-Stunden'!AW19)+(N(Krankheitstage!CH19)+N(Krankheitstage!CT19))*N($C19))))</f>
        <v/>
      </c>
      <c r="CB19" s="76">
        <f>IF($B19="",0,IF(Einstellungen!$C$10="Ja",MAX(IF(Einstellungen!$C$11="7 Tage",MAX(0,(MIN(DATE(2029,10,0),IF(Mitarbeiter!$D19="",DATE(2029,10,0),Mitarbeiter!$D19),TODAY()))-(MAX(DATE(2029,9,1),Mitarbeiter!$C19))+1),MAX(0,NETWORKDAYS(MAX(DATE(2029,9,1),Mitarbeiter!$C19),MIN(DATE(2029,10,0),IF(Mitarbeiter!$D19="",DATE(2029,10,0),Mitarbeiter!$D19),TODAY()),Einstellungen!$F$13:$F$67)))*N(Mitarbeiter!$E19)/IF(Einstellungen!$C$11="7 Tage",7,5),N('Ist-Stunden'!AX19)),MAX(IF(Einstellungen!$C$11="7 Tage",MAX(0,(MIN(DATE(2029,10,0),IF(Mitarbeiter!$D19="",DATE(2029,10,0),Mitarbeiter!$D19),TODAY()))-(MAX(DATE(2029,9,1),Mitarbeiter!$C19))+1),MAX(0,NETWORKDAYS(MAX(DATE(2029,9,1),Mitarbeiter!$C19),MIN(DATE(2029,10,0),IF(Mitarbeiter!$D19="",DATE(2029,10,0),Mitarbeiter!$D19),TODAY()),Einstellungen!$F$13:$F$67)))*N(Mitarbeiter!$E19)/IF(Einstellungen!$C$11="7 Tage",7,5),N('Ist-Stunden'!AX19)+(N(Krankheitstage!CI19)+N(Krankheitstage!CU19))*N($C19))))</f>
        <v/>
      </c>
      <c r="CC19" s="76">
        <f>IF($B19="",0,IF(Einstellungen!$C$10="Ja",MAX(IF(Einstellungen!$C$11="7 Tage",MAX(0,(MIN(DATE(2029,11,0),IF(Mitarbeiter!$D19="",DATE(2029,11,0),Mitarbeiter!$D19),TODAY()))-(MAX(DATE(2029,10,1),Mitarbeiter!$C19))+1),MAX(0,NETWORKDAYS(MAX(DATE(2029,10,1),Mitarbeiter!$C19),MIN(DATE(2029,11,0),IF(Mitarbeiter!$D19="",DATE(2029,11,0),Mitarbeiter!$D19),TODAY()),Einstellungen!$F$13:$F$67)))*N(Mitarbeiter!$E19)/IF(Einstellungen!$C$11="7 Tage",7,5),N('Ist-Stunden'!AY19)),MAX(IF(Einstellungen!$C$11="7 Tage",MAX(0,(MIN(DATE(2029,11,0),IF(Mitarbeiter!$D19="",DATE(2029,11,0),Mitarbeiter!$D19),TODAY()))-(MAX(DATE(2029,10,1),Mitarbeiter!$C19))+1),MAX(0,NETWORKDAYS(MAX(DATE(2029,10,1),Mitarbeiter!$C19),MIN(DATE(2029,11,0),IF(Mitarbeiter!$D19="",DATE(2029,11,0),Mitarbeiter!$D19),TODAY()),Einstellungen!$F$13:$F$67)))*N(Mitarbeiter!$E19)/IF(Einstellungen!$C$11="7 Tage",7,5),N('Ist-Stunden'!AY19)+(N(Krankheitstage!CJ19)+N(Krankheitstage!CV19))*N($C19))))</f>
        <v/>
      </c>
      <c r="CD19" s="76">
        <f>IF($B19="",0,IF(Einstellungen!$C$10="Ja",MAX(IF(Einstellungen!$C$11="7 Tage",MAX(0,(MIN(DATE(2029,12,0),IF(Mitarbeiter!$D19="",DATE(2029,12,0),Mitarbeiter!$D19),TODAY()))-(MAX(DATE(2029,11,1),Mitarbeiter!$C19))+1),MAX(0,NETWORKDAYS(MAX(DATE(2029,11,1),Mitarbeiter!$C19),MIN(DATE(2029,12,0),IF(Mitarbeiter!$D19="",DATE(2029,12,0),Mitarbeiter!$D19),TODAY()),Einstellungen!$F$13:$F$67)))*N(Mitarbeiter!$E19)/IF(Einstellungen!$C$11="7 Tage",7,5),N('Ist-Stunden'!AZ19)),MAX(IF(Einstellungen!$C$11="7 Tage",MAX(0,(MIN(DATE(2029,12,0),IF(Mitarbeiter!$D19="",DATE(2029,12,0),Mitarbeiter!$D19),TODAY()))-(MAX(DATE(2029,11,1),Mitarbeiter!$C19))+1),MAX(0,NETWORKDAYS(MAX(DATE(2029,11,1),Mitarbeiter!$C19),MIN(DATE(2029,12,0),IF(Mitarbeiter!$D19="",DATE(2029,12,0),Mitarbeiter!$D19),TODAY()),Einstellungen!$F$13:$F$67)))*N(Mitarbeiter!$E19)/IF(Einstellungen!$C$11="7 Tage",7,5),N('Ist-Stunden'!AZ19)+(N(Krankheitstage!CK19)+N(Krankheitstage!CW19))*N($C19))))</f>
        <v/>
      </c>
      <c r="CE19" s="76">
        <f>IF($B19="",0,IF(Einstellungen!$C$10="Ja",MAX(IF(Einstellungen!$C$11="7 Tage",MAX(0,(MIN(DATE(2029,13,0),IF(Mitarbeiter!$D19="",DATE(2029,13,0),Mitarbeiter!$D19),TODAY()))-(MAX(DATE(2029,12,1),Mitarbeiter!$C19))+1),MAX(0,NETWORKDAYS(MAX(DATE(2029,12,1),Mitarbeiter!$C19),MIN(DATE(2029,13,0),IF(Mitarbeiter!$D19="",DATE(2029,13,0),Mitarbeiter!$D19),TODAY()),Einstellungen!$F$13:$F$67)))*N(Mitarbeiter!$E19)/IF(Einstellungen!$C$11="7 Tage",7,5),N('Ist-Stunden'!BA19)),MAX(IF(Einstellungen!$C$11="7 Tage",MAX(0,(MIN(DATE(2029,13,0),IF(Mitarbeiter!$D19="",DATE(2029,13,0),Mitarbeiter!$D19),TODAY()))-(MAX(DATE(2029,12,1),Mitarbeiter!$C19))+1),MAX(0,NETWORKDAYS(MAX(DATE(2029,12,1),Mitarbeiter!$C19),MIN(DATE(2029,13,0),IF(Mitarbeiter!$D19="",DATE(2029,13,0),Mitarbeiter!$D19),TODAY()),Einstellungen!$F$13:$F$67)))*N(Mitarbeiter!$E19)/IF(Einstellungen!$C$11="7 Tage",7,5),N('Ist-Stunden'!BA19)+(N(Krankheitstage!CL19)+N(Krankheitstage!CX19))*N($C19))))</f>
        <v/>
      </c>
      <c r="CF19" s="76">
        <f>IF($B19="",0,IF(Einstellungen!$C$10="Ja",MAX(IF(Einstellungen!$C$11="7 Tage",MAX(0,(MIN(DATE(2030,2,0),IF(Mitarbeiter!$D19="",DATE(2030,2,0),Mitarbeiter!$D19),TODAY()))-(MAX(DATE(2030,1,1),Mitarbeiter!$C19))+1),MAX(0,NETWORKDAYS(MAX(DATE(2030,1,1),Mitarbeiter!$C19),MIN(DATE(2030,2,0),IF(Mitarbeiter!$D19="",DATE(2030,2,0),Mitarbeiter!$D19),TODAY()),Einstellungen!$F$13:$F$67)))*N(Mitarbeiter!$E19)/IF(Einstellungen!$C$11="7 Tage",7,5),N('Ist-Stunden'!BB19)),MAX(IF(Einstellungen!$C$11="7 Tage",MAX(0,(MIN(DATE(2030,2,0),IF(Mitarbeiter!$D19="",DATE(2030,2,0),Mitarbeiter!$D19),TODAY()))-(MAX(DATE(2030,1,1),Mitarbeiter!$C19))+1),MAX(0,NETWORKDAYS(MAX(DATE(2030,1,1),Mitarbeiter!$C19),MIN(DATE(2030,2,0),IF(Mitarbeiter!$D19="",DATE(2030,2,0),Mitarbeiter!$D19),TODAY()),Einstellungen!$F$13:$F$67)))*N(Mitarbeiter!$E19)/IF(Einstellungen!$C$11="7 Tage",7,5),N('Ist-Stunden'!BB19)+(N(Krankheitstage!CY19)+N(Krankheitstage!DK19))*N($C19))))</f>
        <v/>
      </c>
      <c r="CG19" s="76">
        <f>IF($B19="",0,IF(Einstellungen!$C$10="Ja",MAX(IF(Einstellungen!$C$11="7 Tage",MAX(0,(MIN(DATE(2030,3,0),IF(Mitarbeiter!$D19="",DATE(2030,3,0),Mitarbeiter!$D19),TODAY()))-(MAX(DATE(2030,2,1),Mitarbeiter!$C19))+1),MAX(0,NETWORKDAYS(MAX(DATE(2030,2,1),Mitarbeiter!$C19),MIN(DATE(2030,3,0),IF(Mitarbeiter!$D19="",DATE(2030,3,0),Mitarbeiter!$D19),TODAY()),Einstellungen!$F$13:$F$67)))*N(Mitarbeiter!$E19)/IF(Einstellungen!$C$11="7 Tage",7,5),N('Ist-Stunden'!BC19)),MAX(IF(Einstellungen!$C$11="7 Tage",MAX(0,(MIN(DATE(2030,3,0),IF(Mitarbeiter!$D19="",DATE(2030,3,0),Mitarbeiter!$D19),TODAY()))-(MAX(DATE(2030,2,1),Mitarbeiter!$C19))+1),MAX(0,NETWORKDAYS(MAX(DATE(2030,2,1),Mitarbeiter!$C19),MIN(DATE(2030,3,0),IF(Mitarbeiter!$D19="",DATE(2030,3,0),Mitarbeiter!$D19),TODAY()),Einstellungen!$F$13:$F$67)))*N(Mitarbeiter!$E19)/IF(Einstellungen!$C$11="7 Tage",7,5),N('Ist-Stunden'!BC19)+(N(Krankheitstage!CZ19)+N(Krankheitstage!DL19))*N($C19))))</f>
        <v/>
      </c>
      <c r="CH19" s="76">
        <f>IF($B19="",0,IF(Einstellungen!$C$10="Ja",MAX(IF(Einstellungen!$C$11="7 Tage",MAX(0,(MIN(DATE(2030,4,0),IF(Mitarbeiter!$D19="",DATE(2030,4,0),Mitarbeiter!$D19),TODAY()))-(MAX(DATE(2030,3,1),Mitarbeiter!$C19))+1),MAX(0,NETWORKDAYS(MAX(DATE(2030,3,1),Mitarbeiter!$C19),MIN(DATE(2030,4,0),IF(Mitarbeiter!$D19="",DATE(2030,4,0),Mitarbeiter!$D19),TODAY()),Einstellungen!$F$13:$F$67)))*N(Mitarbeiter!$E19)/IF(Einstellungen!$C$11="7 Tage",7,5),N('Ist-Stunden'!BD19)),MAX(IF(Einstellungen!$C$11="7 Tage",MAX(0,(MIN(DATE(2030,4,0),IF(Mitarbeiter!$D19="",DATE(2030,4,0),Mitarbeiter!$D19),TODAY()))-(MAX(DATE(2030,3,1),Mitarbeiter!$C19))+1),MAX(0,NETWORKDAYS(MAX(DATE(2030,3,1),Mitarbeiter!$C19),MIN(DATE(2030,4,0),IF(Mitarbeiter!$D19="",DATE(2030,4,0),Mitarbeiter!$D19),TODAY()),Einstellungen!$F$13:$F$67)))*N(Mitarbeiter!$E19)/IF(Einstellungen!$C$11="7 Tage",7,5),N('Ist-Stunden'!BD19)+(N(Krankheitstage!DA19)+N(Krankheitstage!DM19))*N($C19))))</f>
        <v/>
      </c>
      <c r="CI19" s="76">
        <f>IF($B19="",0,IF(Einstellungen!$C$10="Ja",MAX(IF(Einstellungen!$C$11="7 Tage",MAX(0,(MIN(DATE(2030,5,0),IF(Mitarbeiter!$D19="",DATE(2030,5,0),Mitarbeiter!$D19),TODAY()))-(MAX(DATE(2030,4,1),Mitarbeiter!$C19))+1),MAX(0,NETWORKDAYS(MAX(DATE(2030,4,1),Mitarbeiter!$C19),MIN(DATE(2030,5,0),IF(Mitarbeiter!$D19="",DATE(2030,5,0),Mitarbeiter!$D19),TODAY()),Einstellungen!$F$13:$F$67)))*N(Mitarbeiter!$E19)/IF(Einstellungen!$C$11="7 Tage",7,5),N('Ist-Stunden'!BE19)),MAX(IF(Einstellungen!$C$11="7 Tage",MAX(0,(MIN(DATE(2030,5,0),IF(Mitarbeiter!$D19="",DATE(2030,5,0),Mitarbeiter!$D19),TODAY()))-(MAX(DATE(2030,4,1),Mitarbeiter!$C19))+1),MAX(0,NETWORKDAYS(MAX(DATE(2030,4,1),Mitarbeiter!$C19),MIN(DATE(2030,5,0),IF(Mitarbeiter!$D19="",DATE(2030,5,0),Mitarbeiter!$D19),TODAY()),Einstellungen!$F$13:$F$67)))*N(Mitarbeiter!$E19)/IF(Einstellungen!$C$11="7 Tage",7,5),N('Ist-Stunden'!BE19)+(N(Krankheitstage!DB19)+N(Krankheitstage!DN19))*N($C19))))</f>
        <v/>
      </c>
      <c r="CJ19" s="76">
        <f>IF($B19="",0,IF(Einstellungen!$C$10="Ja",MAX(IF(Einstellungen!$C$11="7 Tage",MAX(0,(MIN(DATE(2030,6,0),IF(Mitarbeiter!$D19="",DATE(2030,6,0),Mitarbeiter!$D19),TODAY()))-(MAX(DATE(2030,5,1),Mitarbeiter!$C19))+1),MAX(0,NETWORKDAYS(MAX(DATE(2030,5,1),Mitarbeiter!$C19),MIN(DATE(2030,6,0),IF(Mitarbeiter!$D19="",DATE(2030,6,0),Mitarbeiter!$D19),TODAY()),Einstellungen!$F$13:$F$67)))*N(Mitarbeiter!$E19)/IF(Einstellungen!$C$11="7 Tage",7,5),N('Ist-Stunden'!BF19)),MAX(IF(Einstellungen!$C$11="7 Tage",MAX(0,(MIN(DATE(2030,6,0),IF(Mitarbeiter!$D19="",DATE(2030,6,0),Mitarbeiter!$D19),TODAY()))-(MAX(DATE(2030,5,1),Mitarbeiter!$C19))+1),MAX(0,NETWORKDAYS(MAX(DATE(2030,5,1),Mitarbeiter!$C19),MIN(DATE(2030,6,0),IF(Mitarbeiter!$D19="",DATE(2030,6,0),Mitarbeiter!$D19),TODAY()),Einstellungen!$F$13:$F$67)))*N(Mitarbeiter!$E19)/IF(Einstellungen!$C$11="7 Tage",7,5),N('Ist-Stunden'!BF19)+(N(Krankheitstage!DC19)+N(Krankheitstage!DO19))*N($C19))))</f>
        <v/>
      </c>
      <c r="CK19" s="76">
        <f>IF($B19="",0,IF(Einstellungen!$C$10="Ja",MAX(IF(Einstellungen!$C$11="7 Tage",MAX(0,(MIN(DATE(2030,7,0),IF(Mitarbeiter!$D19="",DATE(2030,7,0),Mitarbeiter!$D19),TODAY()))-(MAX(DATE(2030,6,1),Mitarbeiter!$C19))+1),MAX(0,NETWORKDAYS(MAX(DATE(2030,6,1),Mitarbeiter!$C19),MIN(DATE(2030,7,0),IF(Mitarbeiter!$D19="",DATE(2030,7,0),Mitarbeiter!$D19),TODAY()),Einstellungen!$F$13:$F$67)))*N(Mitarbeiter!$E19)/IF(Einstellungen!$C$11="7 Tage",7,5),N('Ist-Stunden'!BG19)),MAX(IF(Einstellungen!$C$11="7 Tage",MAX(0,(MIN(DATE(2030,7,0),IF(Mitarbeiter!$D19="",DATE(2030,7,0),Mitarbeiter!$D19),TODAY()))-(MAX(DATE(2030,6,1),Mitarbeiter!$C19))+1),MAX(0,NETWORKDAYS(MAX(DATE(2030,6,1),Mitarbeiter!$C19),MIN(DATE(2030,7,0),IF(Mitarbeiter!$D19="",DATE(2030,7,0),Mitarbeiter!$D19),TODAY()),Einstellungen!$F$13:$F$67)))*N(Mitarbeiter!$E19)/IF(Einstellungen!$C$11="7 Tage",7,5),N('Ist-Stunden'!BG19)+(N(Krankheitstage!DD19)+N(Krankheitstage!DP19))*N($C19))))</f>
        <v/>
      </c>
      <c r="CL19" s="76">
        <f>IF($B19="",0,IF(Einstellungen!$C$10="Ja",MAX(IF(Einstellungen!$C$11="7 Tage",MAX(0,(MIN(DATE(2030,8,0),IF(Mitarbeiter!$D19="",DATE(2030,8,0),Mitarbeiter!$D19),TODAY()))-(MAX(DATE(2030,7,1),Mitarbeiter!$C19))+1),MAX(0,NETWORKDAYS(MAX(DATE(2030,7,1),Mitarbeiter!$C19),MIN(DATE(2030,8,0),IF(Mitarbeiter!$D19="",DATE(2030,8,0),Mitarbeiter!$D19),TODAY()),Einstellungen!$F$13:$F$67)))*N(Mitarbeiter!$E19)/IF(Einstellungen!$C$11="7 Tage",7,5),N('Ist-Stunden'!BH19)),MAX(IF(Einstellungen!$C$11="7 Tage",MAX(0,(MIN(DATE(2030,8,0),IF(Mitarbeiter!$D19="",DATE(2030,8,0),Mitarbeiter!$D19),TODAY()))-(MAX(DATE(2030,7,1),Mitarbeiter!$C19))+1),MAX(0,NETWORKDAYS(MAX(DATE(2030,7,1),Mitarbeiter!$C19),MIN(DATE(2030,8,0),IF(Mitarbeiter!$D19="",DATE(2030,8,0),Mitarbeiter!$D19),TODAY()),Einstellungen!$F$13:$F$67)))*N(Mitarbeiter!$E19)/IF(Einstellungen!$C$11="7 Tage",7,5),N('Ist-Stunden'!BH19)+(N(Krankheitstage!DE19)+N(Krankheitstage!DQ19))*N($C19))))</f>
        <v/>
      </c>
      <c r="CM19" s="76">
        <f>IF($B19="",0,IF(Einstellungen!$C$10="Ja",MAX(IF(Einstellungen!$C$11="7 Tage",MAX(0,(MIN(DATE(2030,9,0),IF(Mitarbeiter!$D19="",DATE(2030,9,0),Mitarbeiter!$D19),TODAY()))-(MAX(DATE(2030,8,1),Mitarbeiter!$C19))+1),MAX(0,NETWORKDAYS(MAX(DATE(2030,8,1),Mitarbeiter!$C19),MIN(DATE(2030,9,0),IF(Mitarbeiter!$D19="",DATE(2030,9,0),Mitarbeiter!$D19),TODAY()),Einstellungen!$F$13:$F$67)))*N(Mitarbeiter!$E19)/IF(Einstellungen!$C$11="7 Tage",7,5),N('Ist-Stunden'!BI19)),MAX(IF(Einstellungen!$C$11="7 Tage",MAX(0,(MIN(DATE(2030,9,0),IF(Mitarbeiter!$D19="",DATE(2030,9,0),Mitarbeiter!$D19),TODAY()))-(MAX(DATE(2030,8,1),Mitarbeiter!$C19))+1),MAX(0,NETWORKDAYS(MAX(DATE(2030,8,1),Mitarbeiter!$C19),MIN(DATE(2030,9,0),IF(Mitarbeiter!$D19="",DATE(2030,9,0),Mitarbeiter!$D19),TODAY()),Einstellungen!$F$13:$F$67)))*N(Mitarbeiter!$E19)/IF(Einstellungen!$C$11="7 Tage",7,5),N('Ist-Stunden'!BI19)+(N(Krankheitstage!DF19)+N(Krankheitstage!DR19))*N($C19))))</f>
        <v/>
      </c>
      <c r="CN19" s="76">
        <f>IF($B19="",0,IF(Einstellungen!$C$10="Ja",MAX(IF(Einstellungen!$C$11="7 Tage",MAX(0,(MIN(DATE(2030,10,0),IF(Mitarbeiter!$D19="",DATE(2030,10,0),Mitarbeiter!$D19),TODAY()))-(MAX(DATE(2030,9,1),Mitarbeiter!$C19))+1),MAX(0,NETWORKDAYS(MAX(DATE(2030,9,1),Mitarbeiter!$C19),MIN(DATE(2030,10,0),IF(Mitarbeiter!$D19="",DATE(2030,10,0),Mitarbeiter!$D19),TODAY()),Einstellungen!$F$13:$F$67)))*N(Mitarbeiter!$E19)/IF(Einstellungen!$C$11="7 Tage",7,5),N('Ist-Stunden'!BJ19)),MAX(IF(Einstellungen!$C$11="7 Tage",MAX(0,(MIN(DATE(2030,10,0),IF(Mitarbeiter!$D19="",DATE(2030,10,0),Mitarbeiter!$D19),TODAY()))-(MAX(DATE(2030,9,1),Mitarbeiter!$C19))+1),MAX(0,NETWORKDAYS(MAX(DATE(2030,9,1),Mitarbeiter!$C19),MIN(DATE(2030,10,0),IF(Mitarbeiter!$D19="",DATE(2030,10,0),Mitarbeiter!$D19),TODAY()),Einstellungen!$F$13:$F$67)))*N(Mitarbeiter!$E19)/IF(Einstellungen!$C$11="7 Tage",7,5),N('Ist-Stunden'!BJ19)+(N(Krankheitstage!DG19)+N(Krankheitstage!DS19))*N($C19))))</f>
        <v/>
      </c>
      <c r="CO19" s="76">
        <f>IF($B19="",0,IF(Einstellungen!$C$10="Ja",MAX(IF(Einstellungen!$C$11="7 Tage",MAX(0,(MIN(DATE(2030,11,0),IF(Mitarbeiter!$D19="",DATE(2030,11,0),Mitarbeiter!$D19),TODAY()))-(MAX(DATE(2030,10,1),Mitarbeiter!$C19))+1),MAX(0,NETWORKDAYS(MAX(DATE(2030,10,1),Mitarbeiter!$C19),MIN(DATE(2030,11,0),IF(Mitarbeiter!$D19="",DATE(2030,11,0),Mitarbeiter!$D19),TODAY()),Einstellungen!$F$13:$F$67)))*N(Mitarbeiter!$E19)/IF(Einstellungen!$C$11="7 Tage",7,5),N('Ist-Stunden'!BK19)),MAX(IF(Einstellungen!$C$11="7 Tage",MAX(0,(MIN(DATE(2030,11,0),IF(Mitarbeiter!$D19="",DATE(2030,11,0),Mitarbeiter!$D19),TODAY()))-(MAX(DATE(2030,10,1),Mitarbeiter!$C19))+1),MAX(0,NETWORKDAYS(MAX(DATE(2030,10,1),Mitarbeiter!$C19),MIN(DATE(2030,11,0),IF(Mitarbeiter!$D19="",DATE(2030,11,0),Mitarbeiter!$D19),TODAY()),Einstellungen!$F$13:$F$67)))*N(Mitarbeiter!$E19)/IF(Einstellungen!$C$11="7 Tage",7,5),N('Ist-Stunden'!BK19)+(N(Krankheitstage!DH19)+N(Krankheitstage!DT19))*N($C19))))</f>
        <v/>
      </c>
      <c r="CP19" s="76">
        <f>IF($B19="",0,IF(Einstellungen!$C$10="Ja",MAX(IF(Einstellungen!$C$11="7 Tage",MAX(0,(MIN(DATE(2030,12,0),IF(Mitarbeiter!$D19="",DATE(2030,12,0),Mitarbeiter!$D19),TODAY()))-(MAX(DATE(2030,11,1),Mitarbeiter!$C19))+1),MAX(0,NETWORKDAYS(MAX(DATE(2030,11,1),Mitarbeiter!$C19),MIN(DATE(2030,12,0),IF(Mitarbeiter!$D19="",DATE(2030,12,0),Mitarbeiter!$D19),TODAY()),Einstellungen!$F$13:$F$67)))*N(Mitarbeiter!$E19)/IF(Einstellungen!$C$11="7 Tage",7,5),N('Ist-Stunden'!BL19)),MAX(IF(Einstellungen!$C$11="7 Tage",MAX(0,(MIN(DATE(2030,12,0),IF(Mitarbeiter!$D19="",DATE(2030,12,0),Mitarbeiter!$D19),TODAY()))-(MAX(DATE(2030,11,1),Mitarbeiter!$C19))+1),MAX(0,NETWORKDAYS(MAX(DATE(2030,11,1),Mitarbeiter!$C19),MIN(DATE(2030,12,0),IF(Mitarbeiter!$D19="",DATE(2030,12,0),Mitarbeiter!$D19),TODAY()),Einstellungen!$F$13:$F$67)))*N(Mitarbeiter!$E19)/IF(Einstellungen!$C$11="7 Tage",7,5),N('Ist-Stunden'!BL19)+(N(Krankheitstage!DI19)+N(Krankheitstage!DU19))*N($C19))))</f>
        <v/>
      </c>
      <c r="CQ19" s="76">
        <f>IF($B19="",0,IF(Einstellungen!$C$10="Ja",MAX(IF(Einstellungen!$C$11="7 Tage",MAX(0,(MIN(DATE(2030,13,0),IF(Mitarbeiter!$D19="",DATE(2030,13,0),Mitarbeiter!$D19),TODAY()))-(MAX(DATE(2030,12,1),Mitarbeiter!$C19))+1),MAX(0,NETWORKDAYS(MAX(DATE(2030,12,1),Mitarbeiter!$C19),MIN(DATE(2030,13,0),IF(Mitarbeiter!$D19="",DATE(2030,13,0),Mitarbeiter!$D19),TODAY()),Einstellungen!$F$13:$F$67)))*N(Mitarbeiter!$E19)/IF(Einstellungen!$C$11="7 Tage",7,5),N('Ist-Stunden'!BM19)),MAX(IF(Einstellungen!$C$11="7 Tage",MAX(0,(MIN(DATE(2030,13,0),IF(Mitarbeiter!$D19="",DATE(2030,13,0),Mitarbeiter!$D19),TODAY()))-(MAX(DATE(2030,12,1),Mitarbeiter!$C19))+1),MAX(0,NETWORKDAYS(MAX(DATE(2030,12,1),Mitarbeiter!$C19),MIN(DATE(2030,13,0),IF(Mitarbeiter!$D19="",DATE(2030,13,0),Mitarbeiter!$D19),TODAY()),Einstellungen!$F$13:$F$67)))*N(Mitarbeiter!$E19)/IF(Einstellungen!$C$11="7 Tage",7,5),N('Ist-Stunden'!BM19)+(N(Krankheitstage!DJ19)+N(Krankheitstage!DV19))*N($C19))))</f>
        <v/>
      </c>
    </row>
    <row r="20">
      <c r="A20" s="73">
        <f>IF(Mitarbeiter!B20="","",Mitarbeiter!A20)</f>
        <v/>
      </c>
      <c r="B20" s="6">
        <f>IF(Mitarbeiter!B20="","",Mitarbeiter!B20)</f>
        <v/>
      </c>
      <c r="C20" s="74">
        <f>IF(Mitarbeiter!B20="","",Mitarbeiter!F20)</f>
        <v/>
      </c>
      <c r="D20" s="75">
        <f>N(INDEX(Krankheitstage!$G20:$DV20,1,(Einstellungen!$C$3-2026)*24+1))</f>
        <v/>
      </c>
      <c r="E20" s="75">
        <f>N(INDEX(Krankheitstage!$G20:$DV20,1,(Einstellungen!$C$3-2026)*24+2))</f>
        <v/>
      </c>
      <c r="F20" s="75">
        <f>N(INDEX(Krankheitstage!$G20:$DV20,1,(Einstellungen!$C$3-2026)*24+3))</f>
        <v/>
      </c>
      <c r="G20" s="75">
        <f>N(INDEX(Krankheitstage!$G20:$DV20,1,(Einstellungen!$C$3-2026)*24+4))</f>
        <v/>
      </c>
      <c r="H20" s="75">
        <f>N(INDEX(Krankheitstage!$G20:$DV20,1,(Einstellungen!$C$3-2026)*24+5))</f>
        <v/>
      </c>
      <c r="I20" s="75">
        <f>N(INDEX(Krankheitstage!$G20:$DV20,1,(Einstellungen!$C$3-2026)*24+6))</f>
        <v/>
      </c>
      <c r="J20" s="75">
        <f>N(INDEX(Krankheitstage!$G20:$DV20,1,(Einstellungen!$C$3-2026)*24+7))</f>
        <v/>
      </c>
      <c r="K20" s="75">
        <f>N(INDEX(Krankheitstage!$G20:$DV20,1,(Einstellungen!$C$3-2026)*24+8))</f>
        <v/>
      </c>
      <c r="L20" s="75">
        <f>N(INDEX(Krankheitstage!$G20:$DV20,1,(Einstellungen!$C$3-2026)*24+9))</f>
        <v/>
      </c>
      <c r="M20" s="75">
        <f>N(INDEX(Krankheitstage!$G20:$DV20,1,(Einstellungen!$C$3-2026)*24+10))</f>
        <v/>
      </c>
      <c r="N20" s="75">
        <f>N(INDEX(Krankheitstage!$G20:$DV20,1,(Einstellungen!$C$3-2026)*24+11))</f>
        <v/>
      </c>
      <c r="O20" s="75">
        <f>N(INDEX(Krankheitstage!$G20:$DV20,1,(Einstellungen!$C$3-2026)*24+12))</f>
        <v/>
      </c>
      <c r="P20" s="75">
        <f>IF($B20="","",SUM(D20:O20))</f>
        <v/>
      </c>
      <c r="Q20" s="75">
        <f>N(INDEX(Krankheitstage!$G20:$DV20,1,(Einstellungen!$C$3-2026)*24+13))</f>
        <v/>
      </c>
      <c r="R20" s="75">
        <f>N(INDEX(Krankheitstage!$G20:$DV20,1,(Einstellungen!$C$3-2026)*24+14))</f>
        <v/>
      </c>
      <c r="S20" s="75">
        <f>N(INDEX(Krankheitstage!$G20:$DV20,1,(Einstellungen!$C$3-2026)*24+15))</f>
        <v/>
      </c>
      <c r="T20" s="75">
        <f>N(INDEX(Krankheitstage!$G20:$DV20,1,(Einstellungen!$C$3-2026)*24+16))</f>
        <v/>
      </c>
      <c r="U20" s="75">
        <f>N(INDEX(Krankheitstage!$G20:$DV20,1,(Einstellungen!$C$3-2026)*24+17))</f>
        <v/>
      </c>
      <c r="V20" s="75">
        <f>N(INDEX(Krankheitstage!$G20:$DV20,1,(Einstellungen!$C$3-2026)*24+18))</f>
        <v/>
      </c>
      <c r="W20" s="75">
        <f>N(INDEX(Krankheitstage!$G20:$DV20,1,(Einstellungen!$C$3-2026)*24+19))</f>
        <v/>
      </c>
      <c r="X20" s="75">
        <f>N(INDEX(Krankheitstage!$G20:$DV20,1,(Einstellungen!$C$3-2026)*24+20))</f>
        <v/>
      </c>
      <c r="Y20" s="75">
        <f>N(INDEX(Krankheitstage!$G20:$DV20,1,(Einstellungen!$C$3-2026)*24+21))</f>
        <v/>
      </c>
      <c r="Z20" s="75">
        <f>N(INDEX(Krankheitstage!$G20:$DV20,1,(Einstellungen!$C$3-2026)*24+22))</f>
        <v/>
      </c>
      <c r="AA20" s="75">
        <f>N(INDEX(Krankheitstage!$G20:$DV20,1,(Einstellungen!$C$3-2026)*24+23))</f>
        <v/>
      </c>
      <c r="AB20" s="75">
        <f>N(INDEX(Krankheitstage!$G20:$DV20,1,(Einstellungen!$C$3-2026)*24+24))</f>
        <v/>
      </c>
      <c r="AC20" s="75">
        <f>IF($B20="","",SUM(Q20:AB20))</f>
        <v/>
      </c>
      <c r="AD20" s="75">
        <f>IF($B20="","",SUM(P20,AC20))</f>
        <v/>
      </c>
      <c r="AE20" s="76">
        <f>IF($B20="","",AD20*N(C20))</f>
        <v/>
      </c>
      <c r="AF20" s="75">
        <f>IF($B20="","",Krankheitstage!E20)</f>
        <v/>
      </c>
      <c r="AG20" s="76">
        <f>IF($B20="","",AF20*N(C20))</f>
        <v/>
      </c>
      <c r="AH20" s="76">
        <f>IF($B20="","",INDEX($AJ20:$CQ20,1,(Einstellungen!$C$3-2026)*12+1)+INDEX($AJ20:$CQ20,1,(Einstellungen!$C$3-2026)*12+2)+INDEX($AJ20:$CQ20,1,(Einstellungen!$C$3-2026)*12+3)+INDEX($AJ20:$CQ20,1,(Einstellungen!$C$3-2026)*12+4)+INDEX($AJ20:$CQ20,1,(Einstellungen!$C$3-2026)*12+5)+INDEX($AJ20:$CQ20,1,(Einstellungen!$C$3-2026)*12+6)+INDEX($AJ20:$CQ20,1,(Einstellungen!$C$3-2026)*12+7)+INDEX($AJ20:$CQ20,1,(Einstellungen!$C$3-2026)*12+8)+INDEX($AJ20:$CQ20,1,(Einstellungen!$C$3-2026)*12+9)+INDEX($AJ20:$CQ20,1,(Einstellungen!$C$3-2026)*12+10)+INDEX($AJ20:$CQ20,1,(Einstellungen!$C$3-2026)*12+11)+INDEX($AJ20:$CQ20,1,(Einstellungen!$C$3-2026)*12+12))</f>
        <v/>
      </c>
      <c r="AI20" s="76">
        <f>IF($B20="","",SUM($AJ20:$CQ20))</f>
        <v/>
      </c>
      <c r="AJ20" s="76">
        <f>IF($B20="",0,IF(Einstellungen!$C$10="Ja",MAX(IF(Einstellungen!$C$11="7 Tage",MAX(0,(MIN(DATE(2026,2,0),IF(Mitarbeiter!$D20="",DATE(2026,2,0),Mitarbeiter!$D20),TODAY()))-(MAX(DATE(2026,1,1),Mitarbeiter!$C20))+1),MAX(0,NETWORKDAYS(MAX(DATE(2026,1,1),Mitarbeiter!$C20),MIN(DATE(2026,2,0),IF(Mitarbeiter!$D20="",DATE(2026,2,0),Mitarbeiter!$D20),TODAY()),Einstellungen!$F$13:$F$67)))*N(Mitarbeiter!$E20)/IF(Einstellungen!$C$11="7 Tage",7,5),N('Ist-Stunden'!F20)),MAX(IF(Einstellungen!$C$11="7 Tage",MAX(0,(MIN(DATE(2026,2,0),IF(Mitarbeiter!$D20="",DATE(2026,2,0),Mitarbeiter!$D20),TODAY()))-(MAX(DATE(2026,1,1),Mitarbeiter!$C20))+1),MAX(0,NETWORKDAYS(MAX(DATE(2026,1,1),Mitarbeiter!$C20),MIN(DATE(2026,2,0),IF(Mitarbeiter!$D20="",DATE(2026,2,0),Mitarbeiter!$D20),TODAY()),Einstellungen!$F$13:$F$67)))*N(Mitarbeiter!$E20)/IF(Einstellungen!$C$11="7 Tage",7,5),N('Ist-Stunden'!F20)+(N(Krankheitstage!G20)+N(Krankheitstage!S20))*N($C20))))</f>
        <v/>
      </c>
      <c r="AK20" s="76">
        <f>IF($B20="",0,IF(Einstellungen!$C$10="Ja",MAX(IF(Einstellungen!$C$11="7 Tage",MAX(0,(MIN(DATE(2026,3,0),IF(Mitarbeiter!$D20="",DATE(2026,3,0),Mitarbeiter!$D20),TODAY()))-(MAX(DATE(2026,2,1),Mitarbeiter!$C20))+1),MAX(0,NETWORKDAYS(MAX(DATE(2026,2,1),Mitarbeiter!$C20),MIN(DATE(2026,3,0),IF(Mitarbeiter!$D20="",DATE(2026,3,0),Mitarbeiter!$D20),TODAY()),Einstellungen!$F$13:$F$67)))*N(Mitarbeiter!$E20)/IF(Einstellungen!$C$11="7 Tage",7,5),N('Ist-Stunden'!G20)),MAX(IF(Einstellungen!$C$11="7 Tage",MAX(0,(MIN(DATE(2026,3,0),IF(Mitarbeiter!$D20="",DATE(2026,3,0),Mitarbeiter!$D20),TODAY()))-(MAX(DATE(2026,2,1),Mitarbeiter!$C20))+1),MAX(0,NETWORKDAYS(MAX(DATE(2026,2,1),Mitarbeiter!$C20),MIN(DATE(2026,3,0),IF(Mitarbeiter!$D20="",DATE(2026,3,0),Mitarbeiter!$D20),TODAY()),Einstellungen!$F$13:$F$67)))*N(Mitarbeiter!$E20)/IF(Einstellungen!$C$11="7 Tage",7,5),N('Ist-Stunden'!G20)+(N(Krankheitstage!H20)+N(Krankheitstage!T20))*N($C20))))</f>
        <v/>
      </c>
      <c r="AL20" s="76">
        <f>IF($B20="",0,IF(Einstellungen!$C$10="Ja",MAX(IF(Einstellungen!$C$11="7 Tage",MAX(0,(MIN(DATE(2026,4,0),IF(Mitarbeiter!$D20="",DATE(2026,4,0),Mitarbeiter!$D20),TODAY()))-(MAX(DATE(2026,3,1),Mitarbeiter!$C20))+1),MAX(0,NETWORKDAYS(MAX(DATE(2026,3,1),Mitarbeiter!$C20),MIN(DATE(2026,4,0),IF(Mitarbeiter!$D20="",DATE(2026,4,0),Mitarbeiter!$D20),TODAY()),Einstellungen!$F$13:$F$67)))*N(Mitarbeiter!$E20)/IF(Einstellungen!$C$11="7 Tage",7,5),N('Ist-Stunden'!H20)),MAX(IF(Einstellungen!$C$11="7 Tage",MAX(0,(MIN(DATE(2026,4,0),IF(Mitarbeiter!$D20="",DATE(2026,4,0),Mitarbeiter!$D20),TODAY()))-(MAX(DATE(2026,3,1),Mitarbeiter!$C20))+1),MAX(0,NETWORKDAYS(MAX(DATE(2026,3,1),Mitarbeiter!$C20),MIN(DATE(2026,4,0),IF(Mitarbeiter!$D20="",DATE(2026,4,0),Mitarbeiter!$D20),TODAY()),Einstellungen!$F$13:$F$67)))*N(Mitarbeiter!$E20)/IF(Einstellungen!$C$11="7 Tage",7,5),N('Ist-Stunden'!H20)+(N(Krankheitstage!I20)+N(Krankheitstage!U20))*N($C20))))</f>
        <v/>
      </c>
      <c r="AM20" s="76">
        <f>IF($B20="",0,IF(Einstellungen!$C$10="Ja",MAX(IF(Einstellungen!$C$11="7 Tage",MAX(0,(MIN(DATE(2026,5,0),IF(Mitarbeiter!$D20="",DATE(2026,5,0),Mitarbeiter!$D20),TODAY()))-(MAX(DATE(2026,4,1),Mitarbeiter!$C20))+1),MAX(0,NETWORKDAYS(MAX(DATE(2026,4,1),Mitarbeiter!$C20),MIN(DATE(2026,5,0),IF(Mitarbeiter!$D20="",DATE(2026,5,0),Mitarbeiter!$D20),TODAY()),Einstellungen!$F$13:$F$67)))*N(Mitarbeiter!$E20)/IF(Einstellungen!$C$11="7 Tage",7,5),N('Ist-Stunden'!I20)),MAX(IF(Einstellungen!$C$11="7 Tage",MAX(0,(MIN(DATE(2026,5,0),IF(Mitarbeiter!$D20="",DATE(2026,5,0),Mitarbeiter!$D20),TODAY()))-(MAX(DATE(2026,4,1),Mitarbeiter!$C20))+1),MAX(0,NETWORKDAYS(MAX(DATE(2026,4,1),Mitarbeiter!$C20),MIN(DATE(2026,5,0),IF(Mitarbeiter!$D20="",DATE(2026,5,0),Mitarbeiter!$D20),TODAY()),Einstellungen!$F$13:$F$67)))*N(Mitarbeiter!$E20)/IF(Einstellungen!$C$11="7 Tage",7,5),N('Ist-Stunden'!I20)+(N(Krankheitstage!J20)+N(Krankheitstage!V20))*N($C20))))</f>
        <v/>
      </c>
      <c r="AN20" s="76">
        <f>IF($B20="",0,IF(Einstellungen!$C$10="Ja",MAX(IF(Einstellungen!$C$11="7 Tage",MAX(0,(MIN(DATE(2026,6,0),IF(Mitarbeiter!$D20="",DATE(2026,6,0),Mitarbeiter!$D20),TODAY()))-(MAX(DATE(2026,5,1),Mitarbeiter!$C20))+1),MAX(0,NETWORKDAYS(MAX(DATE(2026,5,1),Mitarbeiter!$C20),MIN(DATE(2026,6,0),IF(Mitarbeiter!$D20="",DATE(2026,6,0),Mitarbeiter!$D20),TODAY()),Einstellungen!$F$13:$F$67)))*N(Mitarbeiter!$E20)/IF(Einstellungen!$C$11="7 Tage",7,5),N('Ist-Stunden'!J20)),MAX(IF(Einstellungen!$C$11="7 Tage",MAX(0,(MIN(DATE(2026,6,0),IF(Mitarbeiter!$D20="",DATE(2026,6,0),Mitarbeiter!$D20),TODAY()))-(MAX(DATE(2026,5,1),Mitarbeiter!$C20))+1),MAX(0,NETWORKDAYS(MAX(DATE(2026,5,1),Mitarbeiter!$C20),MIN(DATE(2026,6,0),IF(Mitarbeiter!$D20="",DATE(2026,6,0),Mitarbeiter!$D20),TODAY()),Einstellungen!$F$13:$F$67)))*N(Mitarbeiter!$E20)/IF(Einstellungen!$C$11="7 Tage",7,5),N('Ist-Stunden'!J20)+(N(Krankheitstage!K20)+N(Krankheitstage!W20))*N($C20))))</f>
        <v/>
      </c>
      <c r="AO20" s="76">
        <f>IF($B20="",0,IF(Einstellungen!$C$10="Ja",MAX(IF(Einstellungen!$C$11="7 Tage",MAX(0,(MIN(DATE(2026,7,0),IF(Mitarbeiter!$D20="",DATE(2026,7,0),Mitarbeiter!$D20),TODAY()))-(MAX(DATE(2026,6,1),Mitarbeiter!$C20))+1),MAX(0,NETWORKDAYS(MAX(DATE(2026,6,1),Mitarbeiter!$C20),MIN(DATE(2026,7,0),IF(Mitarbeiter!$D20="",DATE(2026,7,0),Mitarbeiter!$D20),TODAY()),Einstellungen!$F$13:$F$67)))*N(Mitarbeiter!$E20)/IF(Einstellungen!$C$11="7 Tage",7,5),N('Ist-Stunden'!K20)),MAX(IF(Einstellungen!$C$11="7 Tage",MAX(0,(MIN(DATE(2026,7,0),IF(Mitarbeiter!$D20="",DATE(2026,7,0),Mitarbeiter!$D20),TODAY()))-(MAX(DATE(2026,6,1),Mitarbeiter!$C20))+1),MAX(0,NETWORKDAYS(MAX(DATE(2026,6,1),Mitarbeiter!$C20),MIN(DATE(2026,7,0),IF(Mitarbeiter!$D20="",DATE(2026,7,0),Mitarbeiter!$D20),TODAY()),Einstellungen!$F$13:$F$67)))*N(Mitarbeiter!$E20)/IF(Einstellungen!$C$11="7 Tage",7,5),N('Ist-Stunden'!K20)+(N(Krankheitstage!L20)+N(Krankheitstage!X20))*N($C20))))</f>
        <v/>
      </c>
      <c r="AP20" s="76">
        <f>IF($B20="",0,IF(Einstellungen!$C$10="Ja",MAX(IF(Einstellungen!$C$11="7 Tage",MAX(0,(MIN(DATE(2026,8,0),IF(Mitarbeiter!$D20="",DATE(2026,8,0),Mitarbeiter!$D20),TODAY()))-(MAX(DATE(2026,7,1),Mitarbeiter!$C20))+1),MAX(0,NETWORKDAYS(MAX(DATE(2026,7,1),Mitarbeiter!$C20),MIN(DATE(2026,8,0),IF(Mitarbeiter!$D20="",DATE(2026,8,0),Mitarbeiter!$D20),TODAY()),Einstellungen!$F$13:$F$67)))*N(Mitarbeiter!$E20)/IF(Einstellungen!$C$11="7 Tage",7,5),N('Ist-Stunden'!L20)),MAX(IF(Einstellungen!$C$11="7 Tage",MAX(0,(MIN(DATE(2026,8,0),IF(Mitarbeiter!$D20="",DATE(2026,8,0),Mitarbeiter!$D20),TODAY()))-(MAX(DATE(2026,7,1),Mitarbeiter!$C20))+1),MAX(0,NETWORKDAYS(MAX(DATE(2026,7,1),Mitarbeiter!$C20),MIN(DATE(2026,8,0),IF(Mitarbeiter!$D20="",DATE(2026,8,0),Mitarbeiter!$D20),TODAY()),Einstellungen!$F$13:$F$67)))*N(Mitarbeiter!$E20)/IF(Einstellungen!$C$11="7 Tage",7,5),N('Ist-Stunden'!L20)+(N(Krankheitstage!M20)+N(Krankheitstage!Y20))*N($C20))))</f>
        <v/>
      </c>
      <c r="AQ20" s="76">
        <f>IF($B20="",0,IF(Einstellungen!$C$10="Ja",MAX(IF(Einstellungen!$C$11="7 Tage",MAX(0,(MIN(DATE(2026,9,0),IF(Mitarbeiter!$D20="",DATE(2026,9,0),Mitarbeiter!$D20),TODAY()))-(MAX(DATE(2026,8,1),Mitarbeiter!$C20))+1),MAX(0,NETWORKDAYS(MAX(DATE(2026,8,1),Mitarbeiter!$C20),MIN(DATE(2026,9,0),IF(Mitarbeiter!$D20="",DATE(2026,9,0),Mitarbeiter!$D20),TODAY()),Einstellungen!$F$13:$F$67)))*N(Mitarbeiter!$E20)/IF(Einstellungen!$C$11="7 Tage",7,5),N('Ist-Stunden'!M20)),MAX(IF(Einstellungen!$C$11="7 Tage",MAX(0,(MIN(DATE(2026,9,0),IF(Mitarbeiter!$D20="",DATE(2026,9,0),Mitarbeiter!$D20),TODAY()))-(MAX(DATE(2026,8,1),Mitarbeiter!$C20))+1),MAX(0,NETWORKDAYS(MAX(DATE(2026,8,1),Mitarbeiter!$C20),MIN(DATE(2026,9,0),IF(Mitarbeiter!$D20="",DATE(2026,9,0),Mitarbeiter!$D20),TODAY()),Einstellungen!$F$13:$F$67)))*N(Mitarbeiter!$E20)/IF(Einstellungen!$C$11="7 Tage",7,5),N('Ist-Stunden'!M20)+(N(Krankheitstage!N20)+N(Krankheitstage!Z20))*N($C20))))</f>
        <v/>
      </c>
      <c r="AR20" s="76">
        <f>IF($B20="",0,IF(Einstellungen!$C$10="Ja",MAX(IF(Einstellungen!$C$11="7 Tage",MAX(0,(MIN(DATE(2026,10,0),IF(Mitarbeiter!$D20="",DATE(2026,10,0),Mitarbeiter!$D20),TODAY()))-(MAX(DATE(2026,9,1),Mitarbeiter!$C20))+1),MAX(0,NETWORKDAYS(MAX(DATE(2026,9,1),Mitarbeiter!$C20),MIN(DATE(2026,10,0),IF(Mitarbeiter!$D20="",DATE(2026,10,0),Mitarbeiter!$D20),TODAY()),Einstellungen!$F$13:$F$67)))*N(Mitarbeiter!$E20)/IF(Einstellungen!$C$11="7 Tage",7,5),N('Ist-Stunden'!N20)),MAX(IF(Einstellungen!$C$11="7 Tage",MAX(0,(MIN(DATE(2026,10,0),IF(Mitarbeiter!$D20="",DATE(2026,10,0),Mitarbeiter!$D20),TODAY()))-(MAX(DATE(2026,9,1),Mitarbeiter!$C20))+1),MAX(0,NETWORKDAYS(MAX(DATE(2026,9,1),Mitarbeiter!$C20),MIN(DATE(2026,10,0),IF(Mitarbeiter!$D20="",DATE(2026,10,0),Mitarbeiter!$D20),TODAY()),Einstellungen!$F$13:$F$67)))*N(Mitarbeiter!$E20)/IF(Einstellungen!$C$11="7 Tage",7,5),N('Ist-Stunden'!N20)+(N(Krankheitstage!O20)+N(Krankheitstage!AA20))*N($C20))))</f>
        <v/>
      </c>
      <c r="AS20" s="76">
        <f>IF($B20="",0,IF(Einstellungen!$C$10="Ja",MAX(IF(Einstellungen!$C$11="7 Tage",MAX(0,(MIN(DATE(2026,11,0),IF(Mitarbeiter!$D20="",DATE(2026,11,0),Mitarbeiter!$D20),TODAY()))-(MAX(DATE(2026,10,1),Mitarbeiter!$C20))+1),MAX(0,NETWORKDAYS(MAX(DATE(2026,10,1),Mitarbeiter!$C20),MIN(DATE(2026,11,0),IF(Mitarbeiter!$D20="",DATE(2026,11,0),Mitarbeiter!$D20),TODAY()),Einstellungen!$F$13:$F$67)))*N(Mitarbeiter!$E20)/IF(Einstellungen!$C$11="7 Tage",7,5),N('Ist-Stunden'!O20)),MAX(IF(Einstellungen!$C$11="7 Tage",MAX(0,(MIN(DATE(2026,11,0),IF(Mitarbeiter!$D20="",DATE(2026,11,0),Mitarbeiter!$D20),TODAY()))-(MAX(DATE(2026,10,1),Mitarbeiter!$C20))+1),MAX(0,NETWORKDAYS(MAX(DATE(2026,10,1),Mitarbeiter!$C20),MIN(DATE(2026,11,0),IF(Mitarbeiter!$D20="",DATE(2026,11,0),Mitarbeiter!$D20),TODAY()),Einstellungen!$F$13:$F$67)))*N(Mitarbeiter!$E20)/IF(Einstellungen!$C$11="7 Tage",7,5),N('Ist-Stunden'!O20)+(N(Krankheitstage!P20)+N(Krankheitstage!AB20))*N($C20))))</f>
        <v/>
      </c>
      <c r="AT20" s="76">
        <f>IF($B20="",0,IF(Einstellungen!$C$10="Ja",MAX(IF(Einstellungen!$C$11="7 Tage",MAX(0,(MIN(DATE(2026,12,0),IF(Mitarbeiter!$D20="",DATE(2026,12,0),Mitarbeiter!$D20),TODAY()))-(MAX(DATE(2026,11,1),Mitarbeiter!$C20))+1),MAX(0,NETWORKDAYS(MAX(DATE(2026,11,1),Mitarbeiter!$C20),MIN(DATE(2026,12,0),IF(Mitarbeiter!$D20="",DATE(2026,12,0),Mitarbeiter!$D20),TODAY()),Einstellungen!$F$13:$F$67)))*N(Mitarbeiter!$E20)/IF(Einstellungen!$C$11="7 Tage",7,5),N('Ist-Stunden'!P20)),MAX(IF(Einstellungen!$C$11="7 Tage",MAX(0,(MIN(DATE(2026,12,0),IF(Mitarbeiter!$D20="",DATE(2026,12,0),Mitarbeiter!$D20),TODAY()))-(MAX(DATE(2026,11,1),Mitarbeiter!$C20))+1),MAX(0,NETWORKDAYS(MAX(DATE(2026,11,1),Mitarbeiter!$C20),MIN(DATE(2026,12,0),IF(Mitarbeiter!$D20="",DATE(2026,12,0),Mitarbeiter!$D20),TODAY()),Einstellungen!$F$13:$F$67)))*N(Mitarbeiter!$E20)/IF(Einstellungen!$C$11="7 Tage",7,5),N('Ist-Stunden'!P20)+(N(Krankheitstage!Q20)+N(Krankheitstage!AC20))*N($C20))))</f>
        <v/>
      </c>
      <c r="AU20" s="76">
        <f>IF($B20="",0,IF(Einstellungen!$C$10="Ja",MAX(IF(Einstellungen!$C$11="7 Tage",MAX(0,(MIN(DATE(2026,13,0),IF(Mitarbeiter!$D20="",DATE(2026,13,0),Mitarbeiter!$D20),TODAY()))-(MAX(DATE(2026,12,1),Mitarbeiter!$C20))+1),MAX(0,NETWORKDAYS(MAX(DATE(2026,12,1),Mitarbeiter!$C20),MIN(DATE(2026,13,0),IF(Mitarbeiter!$D20="",DATE(2026,13,0),Mitarbeiter!$D20),TODAY()),Einstellungen!$F$13:$F$67)))*N(Mitarbeiter!$E20)/IF(Einstellungen!$C$11="7 Tage",7,5),N('Ist-Stunden'!Q20)),MAX(IF(Einstellungen!$C$11="7 Tage",MAX(0,(MIN(DATE(2026,13,0),IF(Mitarbeiter!$D20="",DATE(2026,13,0),Mitarbeiter!$D20),TODAY()))-(MAX(DATE(2026,12,1),Mitarbeiter!$C20))+1),MAX(0,NETWORKDAYS(MAX(DATE(2026,12,1),Mitarbeiter!$C20),MIN(DATE(2026,13,0),IF(Mitarbeiter!$D20="",DATE(2026,13,0),Mitarbeiter!$D20),TODAY()),Einstellungen!$F$13:$F$67)))*N(Mitarbeiter!$E20)/IF(Einstellungen!$C$11="7 Tage",7,5),N('Ist-Stunden'!Q20)+(N(Krankheitstage!R20)+N(Krankheitstage!AD20))*N($C20))))</f>
        <v/>
      </c>
      <c r="AV20" s="76">
        <f>IF($B20="",0,IF(Einstellungen!$C$10="Ja",MAX(IF(Einstellungen!$C$11="7 Tage",MAX(0,(MIN(DATE(2027,2,0),IF(Mitarbeiter!$D20="",DATE(2027,2,0),Mitarbeiter!$D20),TODAY()))-(MAX(DATE(2027,1,1),Mitarbeiter!$C20))+1),MAX(0,NETWORKDAYS(MAX(DATE(2027,1,1),Mitarbeiter!$C20),MIN(DATE(2027,2,0),IF(Mitarbeiter!$D20="",DATE(2027,2,0),Mitarbeiter!$D20),TODAY()),Einstellungen!$F$13:$F$67)))*N(Mitarbeiter!$E20)/IF(Einstellungen!$C$11="7 Tage",7,5),N('Ist-Stunden'!R20)),MAX(IF(Einstellungen!$C$11="7 Tage",MAX(0,(MIN(DATE(2027,2,0),IF(Mitarbeiter!$D20="",DATE(2027,2,0),Mitarbeiter!$D20),TODAY()))-(MAX(DATE(2027,1,1),Mitarbeiter!$C20))+1),MAX(0,NETWORKDAYS(MAX(DATE(2027,1,1),Mitarbeiter!$C20),MIN(DATE(2027,2,0),IF(Mitarbeiter!$D20="",DATE(2027,2,0),Mitarbeiter!$D20),TODAY()),Einstellungen!$F$13:$F$67)))*N(Mitarbeiter!$E20)/IF(Einstellungen!$C$11="7 Tage",7,5),N('Ist-Stunden'!R20)+(N(Krankheitstage!AE20)+N(Krankheitstage!AQ20))*N($C20))))</f>
        <v/>
      </c>
      <c r="AW20" s="76">
        <f>IF($B20="",0,IF(Einstellungen!$C$10="Ja",MAX(IF(Einstellungen!$C$11="7 Tage",MAX(0,(MIN(DATE(2027,3,0),IF(Mitarbeiter!$D20="",DATE(2027,3,0),Mitarbeiter!$D20),TODAY()))-(MAX(DATE(2027,2,1),Mitarbeiter!$C20))+1),MAX(0,NETWORKDAYS(MAX(DATE(2027,2,1),Mitarbeiter!$C20),MIN(DATE(2027,3,0),IF(Mitarbeiter!$D20="",DATE(2027,3,0),Mitarbeiter!$D20),TODAY()),Einstellungen!$F$13:$F$67)))*N(Mitarbeiter!$E20)/IF(Einstellungen!$C$11="7 Tage",7,5),N('Ist-Stunden'!S20)),MAX(IF(Einstellungen!$C$11="7 Tage",MAX(0,(MIN(DATE(2027,3,0),IF(Mitarbeiter!$D20="",DATE(2027,3,0),Mitarbeiter!$D20),TODAY()))-(MAX(DATE(2027,2,1),Mitarbeiter!$C20))+1),MAX(0,NETWORKDAYS(MAX(DATE(2027,2,1),Mitarbeiter!$C20),MIN(DATE(2027,3,0),IF(Mitarbeiter!$D20="",DATE(2027,3,0),Mitarbeiter!$D20),TODAY()),Einstellungen!$F$13:$F$67)))*N(Mitarbeiter!$E20)/IF(Einstellungen!$C$11="7 Tage",7,5),N('Ist-Stunden'!S20)+(N(Krankheitstage!AF20)+N(Krankheitstage!AR20))*N($C20))))</f>
        <v/>
      </c>
      <c r="AX20" s="76">
        <f>IF($B20="",0,IF(Einstellungen!$C$10="Ja",MAX(IF(Einstellungen!$C$11="7 Tage",MAX(0,(MIN(DATE(2027,4,0),IF(Mitarbeiter!$D20="",DATE(2027,4,0),Mitarbeiter!$D20),TODAY()))-(MAX(DATE(2027,3,1),Mitarbeiter!$C20))+1),MAX(0,NETWORKDAYS(MAX(DATE(2027,3,1),Mitarbeiter!$C20),MIN(DATE(2027,4,0),IF(Mitarbeiter!$D20="",DATE(2027,4,0),Mitarbeiter!$D20),TODAY()),Einstellungen!$F$13:$F$67)))*N(Mitarbeiter!$E20)/IF(Einstellungen!$C$11="7 Tage",7,5),N('Ist-Stunden'!T20)),MAX(IF(Einstellungen!$C$11="7 Tage",MAX(0,(MIN(DATE(2027,4,0),IF(Mitarbeiter!$D20="",DATE(2027,4,0),Mitarbeiter!$D20),TODAY()))-(MAX(DATE(2027,3,1),Mitarbeiter!$C20))+1),MAX(0,NETWORKDAYS(MAX(DATE(2027,3,1),Mitarbeiter!$C20),MIN(DATE(2027,4,0),IF(Mitarbeiter!$D20="",DATE(2027,4,0),Mitarbeiter!$D20),TODAY()),Einstellungen!$F$13:$F$67)))*N(Mitarbeiter!$E20)/IF(Einstellungen!$C$11="7 Tage",7,5),N('Ist-Stunden'!T20)+(N(Krankheitstage!AG20)+N(Krankheitstage!AS20))*N($C20))))</f>
        <v/>
      </c>
      <c r="AY20" s="76">
        <f>IF($B20="",0,IF(Einstellungen!$C$10="Ja",MAX(IF(Einstellungen!$C$11="7 Tage",MAX(0,(MIN(DATE(2027,5,0),IF(Mitarbeiter!$D20="",DATE(2027,5,0),Mitarbeiter!$D20),TODAY()))-(MAX(DATE(2027,4,1),Mitarbeiter!$C20))+1),MAX(0,NETWORKDAYS(MAX(DATE(2027,4,1),Mitarbeiter!$C20),MIN(DATE(2027,5,0),IF(Mitarbeiter!$D20="",DATE(2027,5,0),Mitarbeiter!$D20),TODAY()),Einstellungen!$F$13:$F$67)))*N(Mitarbeiter!$E20)/IF(Einstellungen!$C$11="7 Tage",7,5),N('Ist-Stunden'!U20)),MAX(IF(Einstellungen!$C$11="7 Tage",MAX(0,(MIN(DATE(2027,5,0),IF(Mitarbeiter!$D20="",DATE(2027,5,0),Mitarbeiter!$D20),TODAY()))-(MAX(DATE(2027,4,1),Mitarbeiter!$C20))+1),MAX(0,NETWORKDAYS(MAX(DATE(2027,4,1),Mitarbeiter!$C20),MIN(DATE(2027,5,0),IF(Mitarbeiter!$D20="",DATE(2027,5,0),Mitarbeiter!$D20),TODAY()),Einstellungen!$F$13:$F$67)))*N(Mitarbeiter!$E20)/IF(Einstellungen!$C$11="7 Tage",7,5),N('Ist-Stunden'!U20)+(N(Krankheitstage!AH20)+N(Krankheitstage!AT20))*N($C20))))</f>
        <v/>
      </c>
      <c r="AZ20" s="76">
        <f>IF($B20="",0,IF(Einstellungen!$C$10="Ja",MAX(IF(Einstellungen!$C$11="7 Tage",MAX(0,(MIN(DATE(2027,6,0),IF(Mitarbeiter!$D20="",DATE(2027,6,0),Mitarbeiter!$D20),TODAY()))-(MAX(DATE(2027,5,1),Mitarbeiter!$C20))+1),MAX(0,NETWORKDAYS(MAX(DATE(2027,5,1),Mitarbeiter!$C20),MIN(DATE(2027,6,0),IF(Mitarbeiter!$D20="",DATE(2027,6,0),Mitarbeiter!$D20),TODAY()),Einstellungen!$F$13:$F$67)))*N(Mitarbeiter!$E20)/IF(Einstellungen!$C$11="7 Tage",7,5),N('Ist-Stunden'!V20)),MAX(IF(Einstellungen!$C$11="7 Tage",MAX(0,(MIN(DATE(2027,6,0),IF(Mitarbeiter!$D20="",DATE(2027,6,0),Mitarbeiter!$D20),TODAY()))-(MAX(DATE(2027,5,1),Mitarbeiter!$C20))+1),MAX(0,NETWORKDAYS(MAX(DATE(2027,5,1),Mitarbeiter!$C20),MIN(DATE(2027,6,0),IF(Mitarbeiter!$D20="",DATE(2027,6,0),Mitarbeiter!$D20),TODAY()),Einstellungen!$F$13:$F$67)))*N(Mitarbeiter!$E20)/IF(Einstellungen!$C$11="7 Tage",7,5),N('Ist-Stunden'!V20)+(N(Krankheitstage!AI20)+N(Krankheitstage!AU20))*N($C20))))</f>
        <v/>
      </c>
      <c r="BA20" s="76">
        <f>IF($B20="",0,IF(Einstellungen!$C$10="Ja",MAX(IF(Einstellungen!$C$11="7 Tage",MAX(0,(MIN(DATE(2027,7,0),IF(Mitarbeiter!$D20="",DATE(2027,7,0),Mitarbeiter!$D20),TODAY()))-(MAX(DATE(2027,6,1),Mitarbeiter!$C20))+1),MAX(0,NETWORKDAYS(MAX(DATE(2027,6,1),Mitarbeiter!$C20),MIN(DATE(2027,7,0),IF(Mitarbeiter!$D20="",DATE(2027,7,0),Mitarbeiter!$D20),TODAY()),Einstellungen!$F$13:$F$67)))*N(Mitarbeiter!$E20)/IF(Einstellungen!$C$11="7 Tage",7,5),N('Ist-Stunden'!W20)),MAX(IF(Einstellungen!$C$11="7 Tage",MAX(0,(MIN(DATE(2027,7,0),IF(Mitarbeiter!$D20="",DATE(2027,7,0),Mitarbeiter!$D20),TODAY()))-(MAX(DATE(2027,6,1),Mitarbeiter!$C20))+1),MAX(0,NETWORKDAYS(MAX(DATE(2027,6,1),Mitarbeiter!$C20),MIN(DATE(2027,7,0),IF(Mitarbeiter!$D20="",DATE(2027,7,0),Mitarbeiter!$D20),TODAY()),Einstellungen!$F$13:$F$67)))*N(Mitarbeiter!$E20)/IF(Einstellungen!$C$11="7 Tage",7,5),N('Ist-Stunden'!W20)+(N(Krankheitstage!AJ20)+N(Krankheitstage!AV20))*N($C20))))</f>
        <v/>
      </c>
      <c r="BB20" s="76">
        <f>IF($B20="",0,IF(Einstellungen!$C$10="Ja",MAX(IF(Einstellungen!$C$11="7 Tage",MAX(0,(MIN(DATE(2027,8,0),IF(Mitarbeiter!$D20="",DATE(2027,8,0),Mitarbeiter!$D20),TODAY()))-(MAX(DATE(2027,7,1),Mitarbeiter!$C20))+1),MAX(0,NETWORKDAYS(MAX(DATE(2027,7,1),Mitarbeiter!$C20),MIN(DATE(2027,8,0),IF(Mitarbeiter!$D20="",DATE(2027,8,0),Mitarbeiter!$D20),TODAY()),Einstellungen!$F$13:$F$67)))*N(Mitarbeiter!$E20)/IF(Einstellungen!$C$11="7 Tage",7,5),N('Ist-Stunden'!X20)),MAX(IF(Einstellungen!$C$11="7 Tage",MAX(0,(MIN(DATE(2027,8,0),IF(Mitarbeiter!$D20="",DATE(2027,8,0),Mitarbeiter!$D20),TODAY()))-(MAX(DATE(2027,7,1),Mitarbeiter!$C20))+1),MAX(0,NETWORKDAYS(MAX(DATE(2027,7,1),Mitarbeiter!$C20),MIN(DATE(2027,8,0),IF(Mitarbeiter!$D20="",DATE(2027,8,0),Mitarbeiter!$D20),TODAY()),Einstellungen!$F$13:$F$67)))*N(Mitarbeiter!$E20)/IF(Einstellungen!$C$11="7 Tage",7,5),N('Ist-Stunden'!X20)+(N(Krankheitstage!AK20)+N(Krankheitstage!AW20))*N($C20))))</f>
        <v/>
      </c>
      <c r="BC20" s="76">
        <f>IF($B20="",0,IF(Einstellungen!$C$10="Ja",MAX(IF(Einstellungen!$C$11="7 Tage",MAX(0,(MIN(DATE(2027,9,0),IF(Mitarbeiter!$D20="",DATE(2027,9,0),Mitarbeiter!$D20),TODAY()))-(MAX(DATE(2027,8,1),Mitarbeiter!$C20))+1),MAX(0,NETWORKDAYS(MAX(DATE(2027,8,1),Mitarbeiter!$C20),MIN(DATE(2027,9,0),IF(Mitarbeiter!$D20="",DATE(2027,9,0),Mitarbeiter!$D20),TODAY()),Einstellungen!$F$13:$F$67)))*N(Mitarbeiter!$E20)/IF(Einstellungen!$C$11="7 Tage",7,5),N('Ist-Stunden'!Y20)),MAX(IF(Einstellungen!$C$11="7 Tage",MAX(0,(MIN(DATE(2027,9,0),IF(Mitarbeiter!$D20="",DATE(2027,9,0),Mitarbeiter!$D20),TODAY()))-(MAX(DATE(2027,8,1),Mitarbeiter!$C20))+1),MAX(0,NETWORKDAYS(MAX(DATE(2027,8,1),Mitarbeiter!$C20),MIN(DATE(2027,9,0),IF(Mitarbeiter!$D20="",DATE(2027,9,0),Mitarbeiter!$D20),TODAY()),Einstellungen!$F$13:$F$67)))*N(Mitarbeiter!$E20)/IF(Einstellungen!$C$11="7 Tage",7,5),N('Ist-Stunden'!Y20)+(N(Krankheitstage!AL20)+N(Krankheitstage!AX20))*N($C20))))</f>
        <v/>
      </c>
      <c r="BD20" s="76">
        <f>IF($B20="",0,IF(Einstellungen!$C$10="Ja",MAX(IF(Einstellungen!$C$11="7 Tage",MAX(0,(MIN(DATE(2027,10,0),IF(Mitarbeiter!$D20="",DATE(2027,10,0),Mitarbeiter!$D20),TODAY()))-(MAX(DATE(2027,9,1),Mitarbeiter!$C20))+1),MAX(0,NETWORKDAYS(MAX(DATE(2027,9,1),Mitarbeiter!$C20),MIN(DATE(2027,10,0),IF(Mitarbeiter!$D20="",DATE(2027,10,0),Mitarbeiter!$D20),TODAY()),Einstellungen!$F$13:$F$67)))*N(Mitarbeiter!$E20)/IF(Einstellungen!$C$11="7 Tage",7,5),N('Ist-Stunden'!Z20)),MAX(IF(Einstellungen!$C$11="7 Tage",MAX(0,(MIN(DATE(2027,10,0),IF(Mitarbeiter!$D20="",DATE(2027,10,0),Mitarbeiter!$D20),TODAY()))-(MAX(DATE(2027,9,1),Mitarbeiter!$C20))+1),MAX(0,NETWORKDAYS(MAX(DATE(2027,9,1),Mitarbeiter!$C20),MIN(DATE(2027,10,0),IF(Mitarbeiter!$D20="",DATE(2027,10,0),Mitarbeiter!$D20),TODAY()),Einstellungen!$F$13:$F$67)))*N(Mitarbeiter!$E20)/IF(Einstellungen!$C$11="7 Tage",7,5),N('Ist-Stunden'!Z20)+(N(Krankheitstage!AM20)+N(Krankheitstage!AY20))*N($C20))))</f>
        <v/>
      </c>
      <c r="BE20" s="76">
        <f>IF($B20="",0,IF(Einstellungen!$C$10="Ja",MAX(IF(Einstellungen!$C$11="7 Tage",MAX(0,(MIN(DATE(2027,11,0),IF(Mitarbeiter!$D20="",DATE(2027,11,0),Mitarbeiter!$D20),TODAY()))-(MAX(DATE(2027,10,1),Mitarbeiter!$C20))+1),MAX(0,NETWORKDAYS(MAX(DATE(2027,10,1),Mitarbeiter!$C20),MIN(DATE(2027,11,0),IF(Mitarbeiter!$D20="",DATE(2027,11,0),Mitarbeiter!$D20),TODAY()),Einstellungen!$F$13:$F$67)))*N(Mitarbeiter!$E20)/IF(Einstellungen!$C$11="7 Tage",7,5),N('Ist-Stunden'!AA20)),MAX(IF(Einstellungen!$C$11="7 Tage",MAX(0,(MIN(DATE(2027,11,0),IF(Mitarbeiter!$D20="",DATE(2027,11,0),Mitarbeiter!$D20),TODAY()))-(MAX(DATE(2027,10,1),Mitarbeiter!$C20))+1),MAX(0,NETWORKDAYS(MAX(DATE(2027,10,1),Mitarbeiter!$C20),MIN(DATE(2027,11,0),IF(Mitarbeiter!$D20="",DATE(2027,11,0),Mitarbeiter!$D20),TODAY()),Einstellungen!$F$13:$F$67)))*N(Mitarbeiter!$E20)/IF(Einstellungen!$C$11="7 Tage",7,5),N('Ist-Stunden'!AA20)+(N(Krankheitstage!AN20)+N(Krankheitstage!AZ20))*N($C20))))</f>
        <v/>
      </c>
      <c r="BF20" s="76">
        <f>IF($B20="",0,IF(Einstellungen!$C$10="Ja",MAX(IF(Einstellungen!$C$11="7 Tage",MAX(0,(MIN(DATE(2027,12,0),IF(Mitarbeiter!$D20="",DATE(2027,12,0),Mitarbeiter!$D20),TODAY()))-(MAX(DATE(2027,11,1),Mitarbeiter!$C20))+1),MAX(0,NETWORKDAYS(MAX(DATE(2027,11,1),Mitarbeiter!$C20),MIN(DATE(2027,12,0),IF(Mitarbeiter!$D20="",DATE(2027,12,0),Mitarbeiter!$D20),TODAY()),Einstellungen!$F$13:$F$67)))*N(Mitarbeiter!$E20)/IF(Einstellungen!$C$11="7 Tage",7,5),N('Ist-Stunden'!AB20)),MAX(IF(Einstellungen!$C$11="7 Tage",MAX(0,(MIN(DATE(2027,12,0),IF(Mitarbeiter!$D20="",DATE(2027,12,0),Mitarbeiter!$D20),TODAY()))-(MAX(DATE(2027,11,1),Mitarbeiter!$C20))+1),MAX(0,NETWORKDAYS(MAX(DATE(2027,11,1),Mitarbeiter!$C20),MIN(DATE(2027,12,0),IF(Mitarbeiter!$D20="",DATE(2027,12,0),Mitarbeiter!$D20),TODAY()),Einstellungen!$F$13:$F$67)))*N(Mitarbeiter!$E20)/IF(Einstellungen!$C$11="7 Tage",7,5),N('Ist-Stunden'!AB20)+(N(Krankheitstage!AO20)+N(Krankheitstage!BA20))*N($C20))))</f>
        <v/>
      </c>
      <c r="BG20" s="76">
        <f>IF($B20="",0,IF(Einstellungen!$C$10="Ja",MAX(IF(Einstellungen!$C$11="7 Tage",MAX(0,(MIN(DATE(2027,13,0),IF(Mitarbeiter!$D20="",DATE(2027,13,0),Mitarbeiter!$D20),TODAY()))-(MAX(DATE(2027,12,1),Mitarbeiter!$C20))+1),MAX(0,NETWORKDAYS(MAX(DATE(2027,12,1),Mitarbeiter!$C20),MIN(DATE(2027,13,0),IF(Mitarbeiter!$D20="",DATE(2027,13,0),Mitarbeiter!$D20),TODAY()),Einstellungen!$F$13:$F$67)))*N(Mitarbeiter!$E20)/IF(Einstellungen!$C$11="7 Tage",7,5),N('Ist-Stunden'!AC20)),MAX(IF(Einstellungen!$C$11="7 Tage",MAX(0,(MIN(DATE(2027,13,0),IF(Mitarbeiter!$D20="",DATE(2027,13,0),Mitarbeiter!$D20),TODAY()))-(MAX(DATE(2027,12,1),Mitarbeiter!$C20))+1),MAX(0,NETWORKDAYS(MAX(DATE(2027,12,1),Mitarbeiter!$C20),MIN(DATE(2027,13,0),IF(Mitarbeiter!$D20="",DATE(2027,13,0),Mitarbeiter!$D20),TODAY()),Einstellungen!$F$13:$F$67)))*N(Mitarbeiter!$E20)/IF(Einstellungen!$C$11="7 Tage",7,5),N('Ist-Stunden'!AC20)+(N(Krankheitstage!AP20)+N(Krankheitstage!BB20))*N($C20))))</f>
        <v/>
      </c>
      <c r="BH20" s="76">
        <f>IF($B20="",0,IF(Einstellungen!$C$10="Ja",MAX(IF(Einstellungen!$C$11="7 Tage",MAX(0,(MIN(DATE(2028,2,0),IF(Mitarbeiter!$D20="",DATE(2028,2,0),Mitarbeiter!$D20),TODAY()))-(MAX(DATE(2028,1,1),Mitarbeiter!$C20))+1),MAX(0,NETWORKDAYS(MAX(DATE(2028,1,1),Mitarbeiter!$C20),MIN(DATE(2028,2,0),IF(Mitarbeiter!$D20="",DATE(2028,2,0),Mitarbeiter!$D20),TODAY()),Einstellungen!$F$13:$F$67)))*N(Mitarbeiter!$E20)/IF(Einstellungen!$C$11="7 Tage",7,5),N('Ist-Stunden'!AD20)),MAX(IF(Einstellungen!$C$11="7 Tage",MAX(0,(MIN(DATE(2028,2,0),IF(Mitarbeiter!$D20="",DATE(2028,2,0),Mitarbeiter!$D20),TODAY()))-(MAX(DATE(2028,1,1),Mitarbeiter!$C20))+1),MAX(0,NETWORKDAYS(MAX(DATE(2028,1,1),Mitarbeiter!$C20),MIN(DATE(2028,2,0),IF(Mitarbeiter!$D20="",DATE(2028,2,0),Mitarbeiter!$D20),TODAY()),Einstellungen!$F$13:$F$67)))*N(Mitarbeiter!$E20)/IF(Einstellungen!$C$11="7 Tage",7,5),N('Ist-Stunden'!AD20)+(N(Krankheitstage!BC20)+N(Krankheitstage!BO20))*N($C20))))</f>
        <v/>
      </c>
      <c r="BI20" s="76">
        <f>IF($B20="",0,IF(Einstellungen!$C$10="Ja",MAX(IF(Einstellungen!$C$11="7 Tage",MAX(0,(MIN(DATE(2028,3,0),IF(Mitarbeiter!$D20="",DATE(2028,3,0),Mitarbeiter!$D20),TODAY()))-(MAX(DATE(2028,2,1),Mitarbeiter!$C20))+1),MAX(0,NETWORKDAYS(MAX(DATE(2028,2,1),Mitarbeiter!$C20),MIN(DATE(2028,3,0),IF(Mitarbeiter!$D20="",DATE(2028,3,0),Mitarbeiter!$D20),TODAY()),Einstellungen!$F$13:$F$67)))*N(Mitarbeiter!$E20)/IF(Einstellungen!$C$11="7 Tage",7,5),N('Ist-Stunden'!AE20)),MAX(IF(Einstellungen!$C$11="7 Tage",MAX(0,(MIN(DATE(2028,3,0),IF(Mitarbeiter!$D20="",DATE(2028,3,0),Mitarbeiter!$D20),TODAY()))-(MAX(DATE(2028,2,1),Mitarbeiter!$C20))+1),MAX(0,NETWORKDAYS(MAX(DATE(2028,2,1),Mitarbeiter!$C20),MIN(DATE(2028,3,0),IF(Mitarbeiter!$D20="",DATE(2028,3,0),Mitarbeiter!$D20),TODAY()),Einstellungen!$F$13:$F$67)))*N(Mitarbeiter!$E20)/IF(Einstellungen!$C$11="7 Tage",7,5),N('Ist-Stunden'!AE20)+(N(Krankheitstage!BD20)+N(Krankheitstage!BP20))*N($C20))))</f>
        <v/>
      </c>
      <c r="BJ20" s="76">
        <f>IF($B20="",0,IF(Einstellungen!$C$10="Ja",MAX(IF(Einstellungen!$C$11="7 Tage",MAX(0,(MIN(DATE(2028,4,0),IF(Mitarbeiter!$D20="",DATE(2028,4,0),Mitarbeiter!$D20),TODAY()))-(MAX(DATE(2028,3,1),Mitarbeiter!$C20))+1),MAX(0,NETWORKDAYS(MAX(DATE(2028,3,1),Mitarbeiter!$C20),MIN(DATE(2028,4,0),IF(Mitarbeiter!$D20="",DATE(2028,4,0),Mitarbeiter!$D20),TODAY()),Einstellungen!$F$13:$F$67)))*N(Mitarbeiter!$E20)/IF(Einstellungen!$C$11="7 Tage",7,5),N('Ist-Stunden'!AF20)),MAX(IF(Einstellungen!$C$11="7 Tage",MAX(0,(MIN(DATE(2028,4,0),IF(Mitarbeiter!$D20="",DATE(2028,4,0),Mitarbeiter!$D20),TODAY()))-(MAX(DATE(2028,3,1),Mitarbeiter!$C20))+1),MAX(0,NETWORKDAYS(MAX(DATE(2028,3,1),Mitarbeiter!$C20),MIN(DATE(2028,4,0),IF(Mitarbeiter!$D20="",DATE(2028,4,0),Mitarbeiter!$D20),TODAY()),Einstellungen!$F$13:$F$67)))*N(Mitarbeiter!$E20)/IF(Einstellungen!$C$11="7 Tage",7,5),N('Ist-Stunden'!AF20)+(N(Krankheitstage!BE20)+N(Krankheitstage!BQ20))*N($C20))))</f>
        <v/>
      </c>
      <c r="BK20" s="76">
        <f>IF($B20="",0,IF(Einstellungen!$C$10="Ja",MAX(IF(Einstellungen!$C$11="7 Tage",MAX(0,(MIN(DATE(2028,5,0),IF(Mitarbeiter!$D20="",DATE(2028,5,0),Mitarbeiter!$D20),TODAY()))-(MAX(DATE(2028,4,1),Mitarbeiter!$C20))+1),MAX(0,NETWORKDAYS(MAX(DATE(2028,4,1),Mitarbeiter!$C20),MIN(DATE(2028,5,0),IF(Mitarbeiter!$D20="",DATE(2028,5,0),Mitarbeiter!$D20),TODAY()),Einstellungen!$F$13:$F$67)))*N(Mitarbeiter!$E20)/IF(Einstellungen!$C$11="7 Tage",7,5),N('Ist-Stunden'!AG20)),MAX(IF(Einstellungen!$C$11="7 Tage",MAX(0,(MIN(DATE(2028,5,0),IF(Mitarbeiter!$D20="",DATE(2028,5,0),Mitarbeiter!$D20),TODAY()))-(MAX(DATE(2028,4,1),Mitarbeiter!$C20))+1),MAX(0,NETWORKDAYS(MAX(DATE(2028,4,1),Mitarbeiter!$C20),MIN(DATE(2028,5,0),IF(Mitarbeiter!$D20="",DATE(2028,5,0),Mitarbeiter!$D20),TODAY()),Einstellungen!$F$13:$F$67)))*N(Mitarbeiter!$E20)/IF(Einstellungen!$C$11="7 Tage",7,5),N('Ist-Stunden'!AG20)+(N(Krankheitstage!BF20)+N(Krankheitstage!BR20))*N($C20))))</f>
        <v/>
      </c>
      <c r="BL20" s="76">
        <f>IF($B20="",0,IF(Einstellungen!$C$10="Ja",MAX(IF(Einstellungen!$C$11="7 Tage",MAX(0,(MIN(DATE(2028,6,0),IF(Mitarbeiter!$D20="",DATE(2028,6,0),Mitarbeiter!$D20),TODAY()))-(MAX(DATE(2028,5,1),Mitarbeiter!$C20))+1),MAX(0,NETWORKDAYS(MAX(DATE(2028,5,1),Mitarbeiter!$C20),MIN(DATE(2028,6,0),IF(Mitarbeiter!$D20="",DATE(2028,6,0),Mitarbeiter!$D20),TODAY()),Einstellungen!$F$13:$F$67)))*N(Mitarbeiter!$E20)/IF(Einstellungen!$C$11="7 Tage",7,5),N('Ist-Stunden'!AH20)),MAX(IF(Einstellungen!$C$11="7 Tage",MAX(0,(MIN(DATE(2028,6,0),IF(Mitarbeiter!$D20="",DATE(2028,6,0),Mitarbeiter!$D20),TODAY()))-(MAX(DATE(2028,5,1),Mitarbeiter!$C20))+1),MAX(0,NETWORKDAYS(MAX(DATE(2028,5,1),Mitarbeiter!$C20),MIN(DATE(2028,6,0),IF(Mitarbeiter!$D20="",DATE(2028,6,0),Mitarbeiter!$D20),TODAY()),Einstellungen!$F$13:$F$67)))*N(Mitarbeiter!$E20)/IF(Einstellungen!$C$11="7 Tage",7,5),N('Ist-Stunden'!AH20)+(N(Krankheitstage!BG20)+N(Krankheitstage!BS20))*N($C20))))</f>
        <v/>
      </c>
      <c r="BM20" s="76">
        <f>IF($B20="",0,IF(Einstellungen!$C$10="Ja",MAX(IF(Einstellungen!$C$11="7 Tage",MAX(0,(MIN(DATE(2028,7,0),IF(Mitarbeiter!$D20="",DATE(2028,7,0),Mitarbeiter!$D20),TODAY()))-(MAX(DATE(2028,6,1),Mitarbeiter!$C20))+1),MAX(0,NETWORKDAYS(MAX(DATE(2028,6,1),Mitarbeiter!$C20),MIN(DATE(2028,7,0),IF(Mitarbeiter!$D20="",DATE(2028,7,0),Mitarbeiter!$D20),TODAY()),Einstellungen!$F$13:$F$67)))*N(Mitarbeiter!$E20)/IF(Einstellungen!$C$11="7 Tage",7,5),N('Ist-Stunden'!AI20)),MAX(IF(Einstellungen!$C$11="7 Tage",MAX(0,(MIN(DATE(2028,7,0),IF(Mitarbeiter!$D20="",DATE(2028,7,0),Mitarbeiter!$D20),TODAY()))-(MAX(DATE(2028,6,1),Mitarbeiter!$C20))+1),MAX(0,NETWORKDAYS(MAX(DATE(2028,6,1),Mitarbeiter!$C20),MIN(DATE(2028,7,0),IF(Mitarbeiter!$D20="",DATE(2028,7,0),Mitarbeiter!$D20),TODAY()),Einstellungen!$F$13:$F$67)))*N(Mitarbeiter!$E20)/IF(Einstellungen!$C$11="7 Tage",7,5),N('Ist-Stunden'!AI20)+(N(Krankheitstage!BH20)+N(Krankheitstage!BT20))*N($C20))))</f>
        <v/>
      </c>
      <c r="BN20" s="76">
        <f>IF($B20="",0,IF(Einstellungen!$C$10="Ja",MAX(IF(Einstellungen!$C$11="7 Tage",MAX(0,(MIN(DATE(2028,8,0),IF(Mitarbeiter!$D20="",DATE(2028,8,0),Mitarbeiter!$D20),TODAY()))-(MAX(DATE(2028,7,1),Mitarbeiter!$C20))+1),MAX(0,NETWORKDAYS(MAX(DATE(2028,7,1),Mitarbeiter!$C20),MIN(DATE(2028,8,0),IF(Mitarbeiter!$D20="",DATE(2028,8,0),Mitarbeiter!$D20),TODAY()),Einstellungen!$F$13:$F$67)))*N(Mitarbeiter!$E20)/IF(Einstellungen!$C$11="7 Tage",7,5),N('Ist-Stunden'!AJ20)),MAX(IF(Einstellungen!$C$11="7 Tage",MAX(0,(MIN(DATE(2028,8,0),IF(Mitarbeiter!$D20="",DATE(2028,8,0),Mitarbeiter!$D20),TODAY()))-(MAX(DATE(2028,7,1),Mitarbeiter!$C20))+1),MAX(0,NETWORKDAYS(MAX(DATE(2028,7,1),Mitarbeiter!$C20),MIN(DATE(2028,8,0),IF(Mitarbeiter!$D20="",DATE(2028,8,0),Mitarbeiter!$D20),TODAY()),Einstellungen!$F$13:$F$67)))*N(Mitarbeiter!$E20)/IF(Einstellungen!$C$11="7 Tage",7,5),N('Ist-Stunden'!AJ20)+(N(Krankheitstage!BI20)+N(Krankheitstage!BU20))*N($C20))))</f>
        <v/>
      </c>
      <c r="BO20" s="76">
        <f>IF($B20="",0,IF(Einstellungen!$C$10="Ja",MAX(IF(Einstellungen!$C$11="7 Tage",MAX(0,(MIN(DATE(2028,9,0),IF(Mitarbeiter!$D20="",DATE(2028,9,0),Mitarbeiter!$D20),TODAY()))-(MAX(DATE(2028,8,1),Mitarbeiter!$C20))+1),MAX(0,NETWORKDAYS(MAX(DATE(2028,8,1),Mitarbeiter!$C20),MIN(DATE(2028,9,0),IF(Mitarbeiter!$D20="",DATE(2028,9,0),Mitarbeiter!$D20),TODAY()),Einstellungen!$F$13:$F$67)))*N(Mitarbeiter!$E20)/IF(Einstellungen!$C$11="7 Tage",7,5),N('Ist-Stunden'!AK20)),MAX(IF(Einstellungen!$C$11="7 Tage",MAX(0,(MIN(DATE(2028,9,0),IF(Mitarbeiter!$D20="",DATE(2028,9,0),Mitarbeiter!$D20),TODAY()))-(MAX(DATE(2028,8,1),Mitarbeiter!$C20))+1),MAX(0,NETWORKDAYS(MAX(DATE(2028,8,1),Mitarbeiter!$C20),MIN(DATE(2028,9,0),IF(Mitarbeiter!$D20="",DATE(2028,9,0),Mitarbeiter!$D20),TODAY()),Einstellungen!$F$13:$F$67)))*N(Mitarbeiter!$E20)/IF(Einstellungen!$C$11="7 Tage",7,5),N('Ist-Stunden'!AK20)+(N(Krankheitstage!BJ20)+N(Krankheitstage!BV20))*N($C20))))</f>
        <v/>
      </c>
      <c r="BP20" s="76">
        <f>IF($B20="",0,IF(Einstellungen!$C$10="Ja",MAX(IF(Einstellungen!$C$11="7 Tage",MAX(0,(MIN(DATE(2028,10,0),IF(Mitarbeiter!$D20="",DATE(2028,10,0),Mitarbeiter!$D20),TODAY()))-(MAX(DATE(2028,9,1),Mitarbeiter!$C20))+1),MAX(0,NETWORKDAYS(MAX(DATE(2028,9,1),Mitarbeiter!$C20),MIN(DATE(2028,10,0),IF(Mitarbeiter!$D20="",DATE(2028,10,0),Mitarbeiter!$D20),TODAY()),Einstellungen!$F$13:$F$67)))*N(Mitarbeiter!$E20)/IF(Einstellungen!$C$11="7 Tage",7,5),N('Ist-Stunden'!AL20)),MAX(IF(Einstellungen!$C$11="7 Tage",MAX(0,(MIN(DATE(2028,10,0),IF(Mitarbeiter!$D20="",DATE(2028,10,0),Mitarbeiter!$D20),TODAY()))-(MAX(DATE(2028,9,1),Mitarbeiter!$C20))+1),MAX(0,NETWORKDAYS(MAX(DATE(2028,9,1),Mitarbeiter!$C20),MIN(DATE(2028,10,0),IF(Mitarbeiter!$D20="",DATE(2028,10,0),Mitarbeiter!$D20),TODAY()),Einstellungen!$F$13:$F$67)))*N(Mitarbeiter!$E20)/IF(Einstellungen!$C$11="7 Tage",7,5),N('Ist-Stunden'!AL20)+(N(Krankheitstage!BK20)+N(Krankheitstage!BW20))*N($C20))))</f>
        <v/>
      </c>
      <c r="BQ20" s="76">
        <f>IF($B20="",0,IF(Einstellungen!$C$10="Ja",MAX(IF(Einstellungen!$C$11="7 Tage",MAX(0,(MIN(DATE(2028,11,0),IF(Mitarbeiter!$D20="",DATE(2028,11,0),Mitarbeiter!$D20),TODAY()))-(MAX(DATE(2028,10,1),Mitarbeiter!$C20))+1),MAX(0,NETWORKDAYS(MAX(DATE(2028,10,1),Mitarbeiter!$C20),MIN(DATE(2028,11,0),IF(Mitarbeiter!$D20="",DATE(2028,11,0),Mitarbeiter!$D20),TODAY()),Einstellungen!$F$13:$F$67)))*N(Mitarbeiter!$E20)/IF(Einstellungen!$C$11="7 Tage",7,5),N('Ist-Stunden'!AM20)),MAX(IF(Einstellungen!$C$11="7 Tage",MAX(0,(MIN(DATE(2028,11,0),IF(Mitarbeiter!$D20="",DATE(2028,11,0),Mitarbeiter!$D20),TODAY()))-(MAX(DATE(2028,10,1),Mitarbeiter!$C20))+1),MAX(0,NETWORKDAYS(MAX(DATE(2028,10,1),Mitarbeiter!$C20),MIN(DATE(2028,11,0),IF(Mitarbeiter!$D20="",DATE(2028,11,0),Mitarbeiter!$D20),TODAY()),Einstellungen!$F$13:$F$67)))*N(Mitarbeiter!$E20)/IF(Einstellungen!$C$11="7 Tage",7,5),N('Ist-Stunden'!AM20)+(N(Krankheitstage!BL20)+N(Krankheitstage!BX20))*N($C20))))</f>
        <v/>
      </c>
      <c r="BR20" s="76">
        <f>IF($B20="",0,IF(Einstellungen!$C$10="Ja",MAX(IF(Einstellungen!$C$11="7 Tage",MAX(0,(MIN(DATE(2028,12,0),IF(Mitarbeiter!$D20="",DATE(2028,12,0),Mitarbeiter!$D20),TODAY()))-(MAX(DATE(2028,11,1),Mitarbeiter!$C20))+1),MAX(0,NETWORKDAYS(MAX(DATE(2028,11,1),Mitarbeiter!$C20),MIN(DATE(2028,12,0),IF(Mitarbeiter!$D20="",DATE(2028,12,0),Mitarbeiter!$D20),TODAY()),Einstellungen!$F$13:$F$67)))*N(Mitarbeiter!$E20)/IF(Einstellungen!$C$11="7 Tage",7,5),N('Ist-Stunden'!AN20)),MAX(IF(Einstellungen!$C$11="7 Tage",MAX(0,(MIN(DATE(2028,12,0),IF(Mitarbeiter!$D20="",DATE(2028,12,0),Mitarbeiter!$D20),TODAY()))-(MAX(DATE(2028,11,1),Mitarbeiter!$C20))+1),MAX(0,NETWORKDAYS(MAX(DATE(2028,11,1),Mitarbeiter!$C20),MIN(DATE(2028,12,0),IF(Mitarbeiter!$D20="",DATE(2028,12,0),Mitarbeiter!$D20),TODAY()),Einstellungen!$F$13:$F$67)))*N(Mitarbeiter!$E20)/IF(Einstellungen!$C$11="7 Tage",7,5),N('Ist-Stunden'!AN20)+(N(Krankheitstage!BM20)+N(Krankheitstage!BY20))*N($C20))))</f>
        <v/>
      </c>
      <c r="BS20" s="76">
        <f>IF($B20="",0,IF(Einstellungen!$C$10="Ja",MAX(IF(Einstellungen!$C$11="7 Tage",MAX(0,(MIN(DATE(2028,13,0),IF(Mitarbeiter!$D20="",DATE(2028,13,0),Mitarbeiter!$D20),TODAY()))-(MAX(DATE(2028,12,1),Mitarbeiter!$C20))+1),MAX(0,NETWORKDAYS(MAX(DATE(2028,12,1),Mitarbeiter!$C20),MIN(DATE(2028,13,0),IF(Mitarbeiter!$D20="",DATE(2028,13,0),Mitarbeiter!$D20),TODAY()),Einstellungen!$F$13:$F$67)))*N(Mitarbeiter!$E20)/IF(Einstellungen!$C$11="7 Tage",7,5),N('Ist-Stunden'!AO20)),MAX(IF(Einstellungen!$C$11="7 Tage",MAX(0,(MIN(DATE(2028,13,0),IF(Mitarbeiter!$D20="",DATE(2028,13,0),Mitarbeiter!$D20),TODAY()))-(MAX(DATE(2028,12,1),Mitarbeiter!$C20))+1),MAX(0,NETWORKDAYS(MAX(DATE(2028,12,1),Mitarbeiter!$C20),MIN(DATE(2028,13,0),IF(Mitarbeiter!$D20="",DATE(2028,13,0),Mitarbeiter!$D20),TODAY()),Einstellungen!$F$13:$F$67)))*N(Mitarbeiter!$E20)/IF(Einstellungen!$C$11="7 Tage",7,5),N('Ist-Stunden'!AO20)+(N(Krankheitstage!BN20)+N(Krankheitstage!BZ20))*N($C20))))</f>
        <v/>
      </c>
      <c r="BT20" s="76">
        <f>IF($B20="",0,IF(Einstellungen!$C$10="Ja",MAX(IF(Einstellungen!$C$11="7 Tage",MAX(0,(MIN(DATE(2029,2,0),IF(Mitarbeiter!$D20="",DATE(2029,2,0),Mitarbeiter!$D20),TODAY()))-(MAX(DATE(2029,1,1),Mitarbeiter!$C20))+1),MAX(0,NETWORKDAYS(MAX(DATE(2029,1,1),Mitarbeiter!$C20),MIN(DATE(2029,2,0),IF(Mitarbeiter!$D20="",DATE(2029,2,0),Mitarbeiter!$D20),TODAY()),Einstellungen!$F$13:$F$67)))*N(Mitarbeiter!$E20)/IF(Einstellungen!$C$11="7 Tage",7,5),N('Ist-Stunden'!AP20)),MAX(IF(Einstellungen!$C$11="7 Tage",MAX(0,(MIN(DATE(2029,2,0),IF(Mitarbeiter!$D20="",DATE(2029,2,0),Mitarbeiter!$D20),TODAY()))-(MAX(DATE(2029,1,1),Mitarbeiter!$C20))+1),MAX(0,NETWORKDAYS(MAX(DATE(2029,1,1),Mitarbeiter!$C20),MIN(DATE(2029,2,0),IF(Mitarbeiter!$D20="",DATE(2029,2,0),Mitarbeiter!$D20),TODAY()),Einstellungen!$F$13:$F$67)))*N(Mitarbeiter!$E20)/IF(Einstellungen!$C$11="7 Tage",7,5),N('Ist-Stunden'!AP20)+(N(Krankheitstage!CA20)+N(Krankheitstage!CM20))*N($C20))))</f>
        <v/>
      </c>
      <c r="BU20" s="76">
        <f>IF($B20="",0,IF(Einstellungen!$C$10="Ja",MAX(IF(Einstellungen!$C$11="7 Tage",MAX(0,(MIN(DATE(2029,3,0),IF(Mitarbeiter!$D20="",DATE(2029,3,0),Mitarbeiter!$D20),TODAY()))-(MAX(DATE(2029,2,1),Mitarbeiter!$C20))+1),MAX(0,NETWORKDAYS(MAX(DATE(2029,2,1),Mitarbeiter!$C20),MIN(DATE(2029,3,0),IF(Mitarbeiter!$D20="",DATE(2029,3,0),Mitarbeiter!$D20),TODAY()),Einstellungen!$F$13:$F$67)))*N(Mitarbeiter!$E20)/IF(Einstellungen!$C$11="7 Tage",7,5),N('Ist-Stunden'!AQ20)),MAX(IF(Einstellungen!$C$11="7 Tage",MAX(0,(MIN(DATE(2029,3,0),IF(Mitarbeiter!$D20="",DATE(2029,3,0),Mitarbeiter!$D20),TODAY()))-(MAX(DATE(2029,2,1),Mitarbeiter!$C20))+1),MAX(0,NETWORKDAYS(MAX(DATE(2029,2,1),Mitarbeiter!$C20),MIN(DATE(2029,3,0),IF(Mitarbeiter!$D20="",DATE(2029,3,0),Mitarbeiter!$D20),TODAY()),Einstellungen!$F$13:$F$67)))*N(Mitarbeiter!$E20)/IF(Einstellungen!$C$11="7 Tage",7,5),N('Ist-Stunden'!AQ20)+(N(Krankheitstage!CB20)+N(Krankheitstage!CN20))*N($C20))))</f>
        <v/>
      </c>
      <c r="BV20" s="76">
        <f>IF($B20="",0,IF(Einstellungen!$C$10="Ja",MAX(IF(Einstellungen!$C$11="7 Tage",MAX(0,(MIN(DATE(2029,4,0),IF(Mitarbeiter!$D20="",DATE(2029,4,0),Mitarbeiter!$D20),TODAY()))-(MAX(DATE(2029,3,1),Mitarbeiter!$C20))+1),MAX(0,NETWORKDAYS(MAX(DATE(2029,3,1),Mitarbeiter!$C20),MIN(DATE(2029,4,0),IF(Mitarbeiter!$D20="",DATE(2029,4,0),Mitarbeiter!$D20),TODAY()),Einstellungen!$F$13:$F$67)))*N(Mitarbeiter!$E20)/IF(Einstellungen!$C$11="7 Tage",7,5),N('Ist-Stunden'!AR20)),MAX(IF(Einstellungen!$C$11="7 Tage",MAX(0,(MIN(DATE(2029,4,0),IF(Mitarbeiter!$D20="",DATE(2029,4,0),Mitarbeiter!$D20),TODAY()))-(MAX(DATE(2029,3,1),Mitarbeiter!$C20))+1),MAX(0,NETWORKDAYS(MAX(DATE(2029,3,1),Mitarbeiter!$C20),MIN(DATE(2029,4,0),IF(Mitarbeiter!$D20="",DATE(2029,4,0),Mitarbeiter!$D20),TODAY()),Einstellungen!$F$13:$F$67)))*N(Mitarbeiter!$E20)/IF(Einstellungen!$C$11="7 Tage",7,5),N('Ist-Stunden'!AR20)+(N(Krankheitstage!CC20)+N(Krankheitstage!CO20))*N($C20))))</f>
        <v/>
      </c>
      <c r="BW20" s="76">
        <f>IF($B20="",0,IF(Einstellungen!$C$10="Ja",MAX(IF(Einstellungen!$C$11="7 Tage",MAX(0,(MIN(DATE(2029,5,0),IF(Mitarbeiter!$D20="",DATE(2029,5,0),Mitarbeiter!$D20),TODAY()))-(MAX(DATE(2029,4,1),Mitarbeiter!$C20))+1),MAX(0,NETWORKDAYS(MAX(DATE(2029,4,1),Mitarbeiter!$C20),MIN(DATE(2029,5,0),IF(Mitarbeiter!$D20="",DATE(2029,5,0),Mitarbeiter!$D20),TODAY()),Einstellungen!$F$13:$F$67)))*N(Mitarbeiter!$E20)/IF(Einstellungen!$C$11="7 Tage",7,5),N('Ist-Stunden'!AS20)),MAX(IF(Einstellungen!$C$11="7 Tage",MAX(0,(MIN(DATE(2029,5,0),IF(Mitarbeiter!$D20="",DATE(2029,5,0),Mitarbeiter!$D20),TODAY()))-(MAX(DATE(2029,4,1),Mitarbeiter!$C20))+1),MAX(0,NETWORKDAYS(MAX(DATE(2029,4,1),Mitarbeiter!$C20),MIN(DATE(2029,5,0),IF(Mitarbeiter!$D20="",DATE(2029,5,0),Mitarbeiter!$D20),TODAY()),Einstellungen!$F$13:$F$67)))*N(Mitarbeiter!$E20)/IF(Einstellungen!$C$11="7 Tage",7,5),N('Ist-Stunden'!AS20)+(N(Krankheitstage!CD20)+N(Krankheitstage!CP20))*N($C20))))</f>
        <v/>
      </c>
      <c r="BX20" s="76">
        <f>IF($B20="",0,IF(Einstellungen!$C$10="Ja",MAX(IF(Einstellungen!$C$11="7 Tage",MAX(0,(MIN(DATE(2029,6,0),IF(Mitarbeiter!$D20="",DATE(2029,6,0),Mitarbeiter!$D20),TODAY()))-(MAX(DATE(2029,5,1),Mitarbeiter!$C20))+1),MAX(0,NETWORKDAYS(MAX(DATE(2029,5,1),Mitarbeiter!$C20),MIN(DATE(2029,6,0),IF(Mitarbeiter!$D20="",DATE(2029,6,0),Mitarbeiter!$D20),TODAY()),Einstellungen!$F$13:$F$67)))*N(Mitarbeiter!$E20)/IF(Einstellungen!$C$11="7 Tage",7,5),N('Ist-Stunden'!AT20)),MAX(IF(Einstellungen!$C$11="7 Tage",MAX(0,(MIN(DATE(2029,6,0),IF(Mitarbeiter!$D20="",DATE(2029,6,0),Mitarbeiter!$D20),TODAY()))-(MAX(DATE(2029,5,1),Mitarbeiter!$C20))+1),MAX(0,NETWORKDAYS(MAX(DATE(2029,5,1),Mitarbeiter!$C20),MIN(DATE(2029,6,0),IF(Mitarbeiter!$D20="",DATE(2029,6,0),Mitarbeiter!$D20),TODAY()),Einstellungen!$F$13:$F$67)))*N(Mitarbeiter!$E20)/IF(Einstellungen!$C$11="7 Tage",7,5),N('Ist-Stunden'!AT20)+(N(Krankheitstage!CE20)+N(Krankheitstage!CQ20))*N($C20))))</f>
        <v/>
      </c>
      <c r="BY20" s="76">
        <f>IF($B20="",0,IF(Einstellungen!$C$10="Ja",MAX(IF(Einstellungen!$C$11="7 Tage",MAX(0,(MIN(DATE(2029,7,0),IF(Mitarbeiter!$D20="",DATE(2029,7,0),Mitarbeiter!$D20),TODAY()))-(MAX(DATE(2029,6,1),Mitarbeiter!$C20))+1),MAX(0,NETWORKDAYS(MAX(DATE(2029,6,1),Mitarbeiter!$C20),MIN(DATE(2029,7,0),IF(Mitarbeiter!$D20="",DATE(2029,7,0),Mitarbeiter!$D20),TODAY()),Einstellungen!$F$13:$F$67)))*N(Mitarbeiter!$E20)/IF(Einstellungen!$C$11="7 Tage",7,5),N('Ist-Stunden'!AU20)),MAX(IF(Einstellungen!$C$11="7 Tage",MAX(0,(MIN(DATE(2029,7,0),IF(Mitarbeiter!$D20="",DATE(2029,7,0),Mitarbeiter!$D20),TODAY()))-(MAX(DATE(2029,6,1),Mitarbeiter!$C20))+1),MAX(0,NETWORKDAYS(MAX(DATE(2029,6,1),Mitarbeiter!$C20),MIN(DATE(2029,7,0),IF(Mitarbeiter!$D20="",DATE(2029,7,0),Mitarbeiter!$D20),TODAY()),Einstellungen!$F$13:$F$67)))*N(Mitarbeiter!$E20)/IF(Einstellungen!$C$11="7 Tage",7,5),N('Ist-Stunden'!AU20)+(N(Krankheitstage!CF20)+N(Krankheitstage!CR20))*N($C20))))</f>
        <v/>
      </c>
      <c r="BZ20" s="76">
        <f>IF($B20="",0,IF(Einstellungen!$C$10="Ja",MAX(IF(Einstellungen!$C$11="7 Tage",MAX(0,(MIN(DATE(2029,8,0),IF(Mitarbeiter!$D20="",DATE(2029,8,0),Mitarbeiter!$D20),TODAY()))-(MAX(DATE(2029,7,1),Mitarbeiter!$C20))+1),MAX(0,NETWORKDAYS(MAX(DATE(2029,7,1),Mitarbeiter!$C20),MIN(DATE(2029,8,0),IF(Mitarbeiter!$D20="",DATE(2029,8,0),Mitarbeiter!$D20),TODAY()),Einstellungen!$F$13:$F$67)))*N(Mitarbeiter!$E20)/IF(Einstellungen!$C$11="7 Tage",7,5),N('Ist-Stunden'!AV20)),MAX(IF(Einstellungen!$C$11="7 Tage",MAX(0,(MIN(DATE(2029,8,0),IF(Mitarbeiter!$D20="",DATE(2029,8,0),Mitarbeiter!$D20),TODAY()))-(MAX(DATE(2029,7,1),Mitarbeiter!$C20))+1),MAX(0,NETWORKDAYS(MAX(DATE(2029,7,1),Mitarbeiter!$C20),MIN(DATE(2029,8,0),IF(Mitarbeiter!$D20="",DATE(2029,8,0),Mitarbeiter!$D20),TODAY()),Einstellungen!$F$13:$F$67)))*N(Mitarbeiter!$E20)/IF(Einstellungen!$C$11="7 Tage",7,5),N('Ist-Stunden'!AV20)+(N(Krankheitstage!CG20)+N(Krankheitstage!CS20))*N($C20))))</f>
        <v/>
      </c>
      <c r="CA20" s="76">
        <f>IF($B20="",0,IF(Einstellungen!$C$10="Ja",MAX(IF(Einstellungen!$C$11="7 Tage",MAX(0,(MIN(DATE(2029,9,0),IF(Mitarbeiter!$D20="",DATE(2029,9,0),Mitarbeiter!$D20),TODAY()))-(MAX(DATE(2029,8,1),Mitarbeiter!$C20))+1),MAX(0,NETWORKDAYS(MAX(DATE(2029,8,1),Mitarbeiter!$C20),MIN(DATE(2029,9,0),IF(Mitarbeiter!$D20="",DATE(2029,9,0),Mitarbeiter!$D20),TODAY()),Einstellungen!$F$13:$F$67)))*N(Mitarbeiter!$E20)/IF(Einstellungen!$C$11="7 Tage",7,5),N('Ist-Stunden'!AW20)),MAX(IF(Einstellungen!$C$11="7 Tage",MAX(0,(MIN(DATE(2029,9,0),IF(Mitarbeiter!$D20="",DATE(2029,9,0),Mitarbeiter!$D20),TODAY()))-(MAX(DATE(2029,8,1),Mitarbeiter!$C20))+1),MAX(0,NETWORKDAYS(MAX(DATE(2029,8,1),Mitarbeiter!$C20),MIN(DATE(2029,9,0),IF(Mitarbeiter!$D20="",DATE(2029,9,0),Mitarbeiter!$D20),TODAY()),Einstellungen!$F$13:$F$67)))*N(Mitarbeiter!$E20)/IF(Einstellungen!$C$11="7 Tage",7,5),N('Ist-Stunden'!AW20)+(N(Krankheitstage!CH20)+N(Krankheitstage!CT20))*N($C20))))</f>
        <v/>
      </c>
      <c r="CB20" s="76">
        <f>IF($B20="",0,IF(Einstellungen!$C$10="Ja",MAX(IF(Einstellungen!$C$11="7 Tage",MAX(0,(MIN(DATE(2029,10,0),IF(Mitarbeiter!$D20="",DATE(2029,10,0),Mitarbeiter!$D20),TODAY()))-(MAX(DATE(2029,9,1),Mitarbeiter!$C20))+1),MAX(0,NETWORKDAYS(MAX(DATE(2029,9,1),Mitarbeiter!$C20),MIN(DATE(2029,10,0),IF(Mitarbeiter!$D20="",DATE(2029,10,0),Mitarbeiter!$D20),TODAY()),Einstellungen!$F$13:$F$67)))*N(Mitarbeiter!$E20)/IF(Einstellungen!$C$11="7 Tage",7,5),N('Ist-Stunden'!AX20)),MAX(IF(Einstellungen!$C$11="7 Tage",MAX(0,(MIN(DATE(2029,10,0),IF(Mitarbeiter!$D20="",DATE(2029,10,0),Mitarbeiter!$D20),TODAY()))-(MAX(DATE(2029,9,1),Mitarbeiter!$C20))+1),MAX(0,NETWORKDAYS(MAX(DATE(2029,9,1),Mitarbeiter!$C20),MIN(DATE(2029,10,0),IF(Mitarbeiter!$D20="",DATE(2029,10,0),Mitarbeiter!$D20),TODAY()),Einstellungen!$F$13:$F$67)))*N(Mitarbeiter!$E20)/IF(Einstellungen!$C$11="7 Tage",7,5),N('Ist-Stunden'!AX20)+(N(Krankheitstage!CI20)+N(Krankheitstage!CU20))*N($C20))))</f>
        <v/>
      </c>
      <c r="CC20" s="76">
        <f>IF($B20="",0,IF(Einstellungen!$C$10="Ja",MAX(IF(Einstellungen!$C$11="7 Tage",MAX(0,(MIN(DATE(2029,11,0),IF(Mitarbeiter!$D20="",DATE(2029,11,0),Mitarbeiter!$D20),TODAY()))-(MAX(DATE(2029,10,1),Mitarbeiter!$C20))+1),MAX(0,NETWORKDAYS(MAX(DATE(2029,10,1),Mitarbeiter!$C20),MIN(DATE(2029,11,0),IF(Mitarbeiter!$D20="",DATE(2029,11,0),Mitarbeiter!$D20),TODAY()),Einstellungen!$F$13:$F$67)))*N(Mitarbeiter!$E20)/IF(Einstellungen!$C$11="7 Tage",7,5),N('Ist-Stunden'!AY20)),MAX(IF(Einstellungen!$C$11="7 Tage",MAX(0,(MIN(DATE(2029,11,0),IF(Mitarbeiter!$D20="",DATE(2029,11,0),Mitarbeiter!$D20),TODAY()))-(MAX(DATE(2029,10,1),Mitarbeiter!$C20))+1),MAX(0,NETWORKDAYS(MAX(DATE(2029,10,1),Mitarbeiter!$C20),MIN(DATE(2029,11,0),IF(Mitarbeiter!$D20="",DATE(2029,11,0),Mitarbeiter!$D20),TODAY()),Einstellungen!$F$13:$F$67)))*N(Mitarbeiter!$E20)/IF(Einstellungen!$C$11="7 Tage",7,5),N('Ist-Stunden'!AY20)+(N(Krankheitstage!CJ20)+N(Krankheitstage!CV20))*N($C20))))</f>
        <v/>
      </c>
      <c r="CD20" s="76">
        <f>IF($B20="",0,IF(Einstellungen!$C$10="Ja",MAX(IF(Einstellungen!$C$11="7 Tage",MAX(0,(MIN(DATE(2029,12,0),IF(Mitarbeiter!$D20="",DATE(2029,12,0),Mitarbeiter!$D20),TODAY()))-(MAX(DATE(2029,11,1),Mitarbeiter!$C20))+1),MAX(0,NETWORKDAYS(MAX(DATE(2029,11,1),Mitarbeiter!$C20),MIN(DATE(2029,12,0),IF(Mitarbeiter!$D20="",DATE(2029,12,0),Mitarbeiter!$D20),TODAY()),Einstellungen!$F$13:$F$67)))*N(Mitarbeiter!$E20)/IF(Einstellungen!$C$11="7 Tage",7,5),N('Ist-Stunden'!AZ20)),MAX(IF(Einstellungen!$C$11="7 Tage",MAX(0,(MIN(DATE(2029,12,0),IF(Mitarbeiter!$D20="",DATE(2029,12,0),Mitarbeiter!$D20),TODAY()))-(MAX(DATE(2029,11,1),Mitarbeiter!$C20))+1),MAX(0,NETWORKDAYS(MAX(DATE(2029,11,1),Mitarbeiter!$C20),MIN(DATE(2029,12,0),IF(Mitarbeiter!$D20="",DATE(2029,12,0),Mitarbeiter!$D20),TODAY()),Einstellungen!$F$13:$F$67)))*N(Mitarbeiter!$E20)/IF(Einstellungen!$C$11="7 Tage",7,5),N('Ist-Stunden'!AZ20)+(N(Krankheitstage!CK20)+N(Krankheitstage!CW20))*N($C20))))</f>
        <v/>
      </c>
      <c r="CE20" s="76">
        <f>IF($B20="",0,IF(Einstellungen!$C$10="Ja",MAX(IF(Einstellungen!$C$11="7 Tage",MAX(0,(MIN(DATE(2029,13,0),IF(Mitarbeiter!$D20="",DATE(2029,13,0),Mitarbeiter!$D20),TODAY()))-(MAX(DATE(2029,12,1),Mitarbeiter!$C20))+1),MAX(0,NETWORKDAYS(MAX(DATE(2029,12,1),Mitarbeiter!$C20),MIN(DATE(2029,13,0),IF(Mitarbeiter!$D20="",DATE(2029,13,0),Mitarbeiter!$D20),TODAY()),Einstellungen!$F$13:$F$67)))*N(Mitarbeiter!$E20)/IF(Einstellungen!$C$11="7 Tage",7,5),N('Ist-Stunden'!BA20)),MAX(IF(Einstellungen!$C$11="7 Tage",MAX(0,(MIN(DATE(2029,13,0),IF(Mitarbeiter!$D20="",DATE(2029,13,0),Mitarbeiter!$D20),TODAY()))-(MAX(DATE(2029,12,1),Mitarbeiter!$C20))+1),MAX(0,NETWORKDAYS(MAX(DATE(2029,12,1),Mitarbeiter!$C20),MIN(DATE(2029,13,0),IF(Mitarbeiter!$D20="",DATE(2029,13,0),Mitarbeiter!$D20),TODAY()),Einstellungen!$F$13:$F$67)))*N(Mitarbeiter!$E20)/IF(Einstellungen!$C$11="7 Tage",7,5),N('Ist-Stunden'!BA20)+(N(Krankheitstage!CL20)+N(Krankheitstage!CX20))*N($C20))))</f>
        <v/>
      </c>
      <c r="CF20" s="76">
        <f>IF($B20="",0,IF(Einstellungen!$C$10="Ja",MAX(IF(Einstellungen!$C$11="7 Tage",MAX(0,(MIN(DATE(2030,2,0),IF(Mitarbeiter!$D20="",DATE(2030,2,0),Mitarbeiter!$D20),TODAY()))-(MAX(DATE(2030,1,1),Mitarbeiter!$C20))+1),MAX(0,NETWORKDAYS(MAX(DATE(2030,1,1),Mitarbeiter!$C20),MIN(DATE(2030,2,0),IF(Mitarbeiter!$D20="",DATE(2030,2,0),Mitarbeiter!$D20),TODAY()),Einstellungen!$F$13:$F$67)))*N(Mitarbeiter!$E20)/IF(Einstellungen!$C$11="7 Tage",7,5),N('Ist-Stunden'!BB20)),MAX(IF(Einstellungen!$C$11="7 Tage",MAX(0,(MIN(DATE(2030,2,0),IF(Mitarbeiter!$D20="",DATE(2030,2,0),Mitarbeiter!$D20),TODAY()))-(MAX(DATE(2030,1,1),Mitarbeiter!$C20))+1),MAX(0,NETWORKDAYS(MAX(DATE(2030,1,1),Mitarbeiter!$C20),MIN(DATE(2030,2,0),IF(Mitarbeiter!$D20="",DATE(2030,2,0),Mitarbeiter!$D20),TODAY()),Einstellungen!$F$13:$F$67)))*N(Mitarbeiter!$E20)/IF(Einstellungen!$C$11="7 Tage",7,5),N('Ist-Stunden'!BB20)+(N(Krankheitstage!CY20)+N(Krankheitstage!DK20))*N($C20))))</f>
        <v/>
      </c>
      <c r="CG20" s="76">
        <f>IF($B20="",0,IF(Einstellungen!$C$10="Ja",MAX(IF(Einstellungen!$C$11="7 Tage",MAX(0,(MIN(DATE(2030,3,0),IF(Mitarbeiter!$D20="",DATE(2030,3,0),Mitarbeiter!$D20),TODAY()))-(MAX(DATE(2030,2,1),Mitarbeiter!$C20))+1),MAX(0,NETWORKDAYS(MAX(DATE(2030,2,1),Mitarbeiter!$C20),MIN(DATE(2030,3,0),IF(Mitarbeiter!$D20="",DATE(2030,3,0),Mitarbeiter!$D20),TODAY()),Einstellungen!$F$13:$F$67)))*N(Mitarbeiter!$E20)/IF(Einstellungen!$C$11="7 Tage",7,5),N('Ist-Stunden'!BC20)),MAX(IF(Einstellungen!$C$11="7 Tage",MAX(0,(MIN(DATE(2030,3,0),IF(Mitarbeiter!$D20="",DATE(2030,3,0),Mitarbeiter!$D20),TODAY()))-(MAX(DATE(2030,2,1),Mitarbeiter!$C20))+1),MAX(0,NETWORKDAYS(MAX(DATE(2030,2,1),Mitarbeiter!$C20),MIN(DATE(2030,3,0),IF(Mitarbeiter!$D20="",DATE(2030,3,0),Mitarbeiter!$D20),TODAY()),Einstellungen!$F$13:$F$67)))*N(Mitarbeiter!$E20)/IF(Einstellungen!$C$11="7 Tage",7,5),N('Ist-Stunden'!BC20)+(N(Krankheitstage!CZ20)+N(Krankheitstage!DL20))*N($C20))))</f>
        <v/>
      </c>
      <c r="CH20" s="76">
        <f>IF($B20="",0,IF(Einstellungen!$C$10="Ja",MAX(IF(Einstellungen!$C$11="7 Tage",MAX(0,(MIN(DATE(2030,4,0),IF(Mitarbeiter!$D20="",DATE(2030,4,0),Mitarbeiter!$D20),TODAY()))-(MAX(DATE(2030,3,1),Mitarbeiter!$C20))+1),MAX(0,NETWORKDAYS(MAX(DATE(2030,3,1),Mitarbeiter!$C20),MIN(DATE(2030,4,0),IF(Mitarbeiter!$D20="",DATE(2030,4,0),Mitarbeiter!$D20),TODAY()),Einstellungen!$F$13:$F$67)))*N(Mitarbeiter!$E20)/IF(Einstellungen!$C$11="7 Tage",7,5),N('Ist-Stunden'!BD20)),MAX(IF(Einstellungen!$C$11="7 Tage",MAX(0,(MIN(DATE(2030,4,0),IF(Mitarbeiter!$D20="",DATE(2030,4,0),Mitarbeiter!$D20),TODAY()))-(MAX(DATE(2030,3,1),Mitarbeiter!$C20))+1),MAX(0,NETWORKDAYS(MAX(DATE(2030,3,1),Mitarbeiter!$C20),MIN(DATE(2030,4,0),IF(Mitarbeiter!$D20="",DATE(2030,4,0),Mitarbeiter!$D20),TODAY()),Einstellungen!$F$13:$F$67)))*N(Mitarbeiter!$E20)/IF(Einstellungen!$C$11="7 Tage",7,5),N('Ist-Stunden'!BD20)+(N(Krankheitstage!DA20)+N(Krankheitstage!DM20))*N($C20))))</f>
        <v/>
      </c>
      <c r="CI20" s="76">
        <f>IF($B20="",0,IF(Einstellungen!$C$10="Ja",MAX(IF(Einstellungen!$C$11="7 Tage",MAX(0,(MIN(DATE(2030,5,0),IF(Mitarbeiter!$D20="",DATE(2030,5,0),Mitarbeiter!$D20),TODAY()))-(MAX(DATE(2030,4,1),Mitarbeiter!$C20))+1),MAX(0,NETWORKDAYS(MAX(DATE(2030,4,1),Mitarbeiter!$C20),MIN(DATE(2030,5,0),IF(Mitarbeiter!$D20="",DATE(2030,5,0),Mitarbeiter!$D20),TODAY()),Einstellungen!$F$13:$F$67)))*N(Mitarbeiter!$E20)/IF(Einstellungen!$C$11="7 Tage",7,5),N('Ist-Stunden'!BE20)),MAX(IF(Einstellungen!$C$11="7 Tage",MAX(0,(MIN(DATE(2030,5,0),IF(Mitarbeiter!$D20="",DATE(2030,5,0),Mitarbeiter!$D20),TODAY()))-(MAX(DATE(2030,4,1),Mitarbeiter!$C20))+1),MAX(0,NETWORKDAYS(MAX(DATE(2030,4,1),Mitarbeiter!$C20),MIN(DATE(2030,5,0),IF(Mitarbeiter!$D20="",DATE(2030,5,0),Mitarbeiter!$D20),TODAY()),Einstellungen!$F$13:$F$67)))*N(Mitarbeiter!$E20)/IF(Einstellungen!$C$11="7 Tage",7,5),N('Ist-Stunden'!BE20)+(N(Krankheitstage!DB20)+N(Krankheitstage!DN20))*N($C20))))</f>
        <v/>
      </c>
      <c r="CJ20" s="76">
        <f>IF($B20="",0,IF(Einstellungen!$C$10="Ja",MAX(IF(Einstellungen!$C$11="7 Tage",MAX(0,(MIN(DATE(2030,6,0),IF(Mitarbeiter!$D20="",DATE(2030,6,0),Mitarbeiter!$D20),TODAY()))-(MAX(DATE(2030,5,1),Mitarbeiter!$C20))+1),MAX(0,NETWORKDAYS(MAX(DATE(2030,5,1),Mitarbeiter!$C20),MIN(DATE(2030,6,0),IF(Mitarbeiter!$D20="",DATE(2030,6,0),Mitarbeiter!$D20),TODAY()),Einstellungen!$F$13:$F$67)))*N(Mitarbeiter!$E20)/IF(Einstellungen!$C$11="7 Tage",7,5),N('Ist-Stunden'!BF20)),MAX(IF(Einstellungen!$C$11="7 Tage",MAX(0,(MIN(DATE(2030,6,0),IF(Mitarbeiter!$D20="",DATE(2030,6,0),Mitarbeiter!$D20),TODAY()))-(MAX(DATE(2030,5,1),Mitarbeiter!$C20))+1),MAX(0,NETWORKDAYS(MAX(DATE(2030,5,1),Mitarbeiter!$C20),MIN(DATE(2030,6,0),IF(Mitarbeiter!$D20="",DATE(2030,6,0),Mitarbeiter!$D20),TODAY()),Einstellungen!$F$13:$F$67)))*N(Mitarbeiter!$E20)/IF(Einstellungen!$C$11="7 Tage",7,5),N('Ist-Stunden'!BF20)+(N(Krankheitstage!DC20)+N(Krankheitstage!DO20))*N($C20))))</f>
        <v/>
      </c>
      <c r="CK20" s="76">
        <f>IF($B20="",0,IF(Einstellungen!$C$10="Ja",MAX(IF(Einstellungen!$C$11="7 Tage",MAX(0,(MIN(DATE(2030,7,0),IF(Mitarbeiter!$D20="",DATE(2030,7,0),Mitarbeiter!$D20),TODAY()))-(MAX(DATE(2030,6,1),Mitarbeiter!$C20))+1),MAX(0,NETWORKDAYS(MAX(DATE(2030,6,1),Mitarbeiter!$C20),MIN(DATE(2030,7,0),IF(Mitarbeiter!$D20="",DATE(2030,7,0),Mitarbeiter!$D20),TODAY()),Einstellungen!$F$13:$F$67)))*N(Mitarbeiter!$E20)/IF(Einstellungen!$C$11="7 Tage",7,5),N('Ist-Stunden'!BG20)),MAX(IF(Einstellungen!$C$11="7 Tage",MAX(0,(MIN(DATE(2030,7,0),IF(Mitarbeiter!$D20="",DATE(2030,7,0),Mitarbeiter!$D20),TODAY()))-(MAX(DATE(2030,6,1),Mitarbeiter!$C20))+1),MAX(0,NETWORKDAYS(MAX(DATE(2030,6,1),Mitarbeiter!$C20),MIN(DATE(2030,7,0),IF(Mitarbeiter!$D20="",DATE(2030,7,0),Mitarbeiter!$D20),TODAY()),Einstellungen!$F$13:$F$67)))*N(Mitarbeiter!$E20)/IF(Einstellungen!$C$11="7 Tage",7,5),N('Ist-Stunden'!BG20)+(N(Krankheitstage!DD20)+N(Krankheitstage!DP20))*N($C20))))</f>
        <v/>
      </c>
      <c r="CL20" s="76">
        <f>IF($B20="",0,IF(Einstellungen!$C$10="Ja",MAX(IF(Einstellungen!$C$11="7 Tage",MAX(0,(MIN(DATE(2030,8,0),IF(Mitarbeiter!$D20="",DATE(2030,8,0),Mitarbeiter!$D20),TODAY()))-(MAX(DATE(2030,7,1),Mitarbeiter!$C20))+1),MAX(0,NETWORKDAYS(MAX(DATE(2030,7,1),Mitarbeiter!$C20),MIN(DATE(2030,8,0),IF(Mitarbeiter!$D20="",DATE(2030,8,0),Mitarbeiter!$D20),TODAY()),Einstellungen!$F$13:$F$67)))*N(Mitarbeiter!$E20)/IF(Einstellungen!$C$11="7 Tage",7,5),N('Ist-Stunden'!BH20)),MAX(IF(Einstellungen!$C$11="7 Tage",MAX(0,(MIN(DATE(2030,8,0),IF(Mitarbeiter!$D20="",DATE(2030,8,0),Mitarbeiter!$D20),TODAY()))-(MAX(DATE(2030,7,1),Mitarbeiter!$C20))+1),MAX(0,NETWORKDAYS(MAX(DATE(2030,7,1),Mitarbeiter!$C20),MIN(DATE(2030,8,0),IF(Mitarbeiter!$D20="",DATE(2030,8,0),Mitarbeiter!$D20),TODAY()),Einstellungen!$F$13:$F$67)))*N(Mitarbeiter!$E20)/IF(Einstellungen!$C$11="7 Tage",7,5),N('Ist-Stunden'!BH20)+(N(Krankheitstage!DE20)+N(Krankheitstage!DQ20))*N($C20))))</f>
        <v/>
      </c>
      <c r="CM20" s="76">
        <f>IF($B20="",0,IF(Einstellungen!$C$10="Ja",MAX(IF(Einstellungen!$C$11="7 Tage",MAX(0,(MIN(DATE(2030,9,0),IF(Mitarbeiter!$D20="",DATE(2030,9,0),Mitarbeiter!$D20),TODAY()))-(MAX(DATE(2030,8,1),Mitarbeiter!$C20))+1),MAX(0,NETWORKDAYS(MAX(DATE(2030,8,1),Mitarbeiter!$C20),MIN(DATE(2030,9,0),IF(Mitarbeiter!$D20="",DATE(2030,9,0),Mitarbeiter!$D20),TODAY()),Einstellungen!$F$13:$F$67)))*N(Mitarbeiter!$E20)/IF(Einstellungen!$C$11="7 Tage",7,5),N('Ist-Stunden'!BI20)),MAX(IF(Einstellungen!$C$11="7 Tage",MAX(0,(MIN(DATE(2030,9,0),IF(Mitarbeiter!$D20="",DATE(2030,9,0),Mitarbeiter!$D20),TODAY()))-(MAX(DATE(2030,8,1),Mitarbeiter!$C20))+1),MAX(0,NETWORKDAYS(MAX(DATE(2030,8,1),Mitarbeiter!$C20),MIN(DATE(2030,9,0),IF(Mitarbeiter!$D20="",DATE(2030,9,0),Mitarbeiter!$D20),TODAY()),Einstellungen!$F$13:$F$67)))*N(Mitarbeiter!$E20)/IF(Einstellungen!$C$11="7 Tage",7,5),N('Ist-Stunden'!BI20)+(N(Krankheitstage!DF20)+N(Krankheitstage!DR20))*N($C20))))</f>
        <v/>
      </c>
      <c r="CN20" s="76">
        <f>IF($B20="",0,IF(Einstellungen!$C$10="Ja",MAX(IF(Einstellungen!$C$11="7 Tage",MAX(0,(MIN(DATE(2030,10,0),IF(Mitarbeiter!$D20="",DATE(2030,10,0),Mitarbeiter!$D20),TODAY()))-(MAX(DATE(2030,9,1),Mitarbeiter!$C20))+1),MAX(0,NETWORKDAYS(MAX(DATE(2030,9,1),Mitarbeiter!$C20),MIN(DATE(2030,10,0),IF(Mitarbeiter!$D20="",DATE(2030,10,0),Mitarbeiter!$D20),TODAY()),Einstellungen!$F$13:$F$67)))*N(Mitarbeiter!$E20)/IF(Einstellungen!$C$11="7 Tage",7,5),N('Ist-Stunden'!BJ20)),MAX(IF(Einstellungen!$C$11="7 Tage",MAX(0,(MIN(DATE(2030,10,0),IF(Mitarbeiter!$D20="",DATE(2030,10,0),Mitarbeiter!$D20),TODAY()))-(MAX(DATE(2030,9,1),Mitarbeiter!$C20))+1),MAX(0,NETWORKDAYS(MAX(DATE(2030,9,1),Mitarbeiter!$C20),MIN(DATE(2030,10,0),IF(Mitarbeiter!$D20="",DATE(2030,10,0),Mitarbeiter!$D20),TODAY()),Einstellungen!$F$13:$F$67)))*N(Mitarbeiter!$E20)/IF(Einstellungen!$C$11="7 Tage",7,5),N('Ist-Stunden'!BJ20)+(N(Krankheitstage!DG20)+N(Krankheitstage!DS20))*N($C20))))</f>
        <v/>
      </c>
      <c r="CO20" s="76">
        <f>IF($B20="",0,IF(Einstellungen!$C$10="Ja",MAX(IF(Einstellungen!$C$11="7 Tage",MAX(0,(MIN(DATE(2030,11,0),IF(Mitarbeiter!$D20="",DATE(2030,11,0),Mitarbeiter!$D20),TODAY()))-(MAX(DATE(2030,10,1),Mitarbeiter!$C20))+1),MAX(0,NETWORKDAYS(MAX(DATE(2030,10,1),Mitarbeiter!$C20),MIN(DATE(2030,11,0),IF(Mitarbeiter!$D20="",DATE(2030,11,0),Mitarbeiter!$D20),TODAY()),Einstellungen!$F$13:$F$67)))*N(Mitarbeiter!$E20)/IF(Einstellungen!$C$11="7 Tage",7,5),N('Ist-Stunden'!BK20)),MAX(IF(Einstellungen!$C$11="7 Tage",MAX(0,(MIN(DATE(2030,11,0),IF(Mitarbeiter!$D20="",DATE(2030,11,0),Mitarbeiter!$D20),TODAY()))-(MAX(DATE(2030,10,1),Mitarbeiter!$C20))+1),MAX(0,NETWORKDAYS(MAX(DATE(2030,10,1),Mitarbeiter!$C20),MIN(DATE(2030,11,0),IF(Mitarbeiter!$D20="",DATE(2030,11,0),Mitarbeiter!$D20),TODAY()),Einstellungen!$F$13:$F$67)))*N(Mitarbeiter!$E20)/IF(Einstellungen!$C$11="7 Tage",7,5),N('Ist-Stunden'!BK20)+(N(Krankheitstage!DH20)+N(Krankheitstage!DT20))*N($C20))))</f>
        <v/>
      </c>
      <c r="CP20" s="76">
        <f>IF($B20="",0,IF(Einstellungen!$C$10="Ja",MAX(IF(Einstellungen!$C$11="7 Tage",MAX(0,(MIN(DATE(2030,12,0),IF(Mitarbeiter!$D20="",DATE(2030,12,0),Mitarbeiter!$D20),TODAY()))-(MAX(DATE(2030,11,1),Mitarbeiter!$C20))+1),MAX(0,NETWORKDAYS(MAX(DATE(2030,11,1),Mitarbeiter!$C20),MIN(DATE(2030,12,0),IF(Mitarbeiter!$D20="",DATE(2030,12,0),Mitarbeiter!$D20),TODAY()),Einstellungen!$F$13:$F$67)))*N(Mitarbeiter!$E20)/IF(Einstellungen!$C$11="7 Tage",7,5),N('Ist-Stunden'!BL20)),MAX(IF(Einstellungen!$C$11="7 Tage",MAX(0,(MIN(DATE(2030,12,0),IF(Mitarbeiter!$D20="",DATE(2030,12,0),Mitarbeiter!$D20),TODAY()))-(MAX(DATE(2030,11,1),Mitarbeiter!$C20))+1),MAX(0,NETWORKDAYS(MAX(DATE(2030,11,1),Mitarbeiter!$C20),MIN(DATE(2030,12,0),IF(Mitarbeiter!$D20="",DATE(2030,12,0),Mitarbeiter!$D20),TODAY()),Einstellungen!$F$13:$F$67)))*N(Mitarbeiter!$E20)/IF(Einstellungen!$C$11="7 Tage",7,5),N('Ist-Stunden'!BL20)+(N(Krankheitstage!DI20)+N(Krankheitstage!DU20))*N($C20))))</f>
        <v/>
      </c>
      <c r="CQ20" s="76">
        <f>IF($B20="",0,IF(Einstellungen!$C$10="Ja",MAX(IF(Einstellungen!$C$11="7 Tage",MAX(0,(MIN(DATE(2030,13,0),IF(Mitarbeiter!$D20="",DATE(2030,13,0),Mitarbeiter!$D20),TODAY()))-(MAX(DATE(2030,12,1),Mitarbeiter!$C20))+1),MAX(0,NETWORKDAYS(MAX(DATE(2030,12,1),Mitarbeiter!$C20),MIN(DATE(2030,13,0),IF(Mitarbeiter!$D20="",DATE(2030,13,0),Mitarbeiter!$D20),TODAY()),Einstellungen!$F$13:$F$67)))*N(Mitarbeiter!$E20)/IF(Einstellungen!$C$11="7 Tage",7,5),N('Ist-Stunden'!BM20)),MAX(IF(Einstellungen!$C$11="7 Tage",MAX(0,(MIN(DATE(2030,13,0),IF(Mitarbeiter!$D20="",DATE(2030,13,0),Mitarbeiter!$D20),TODAY()))-(MAX(DATE(2030,12,1),Mitarbeiter!$C20))+1),MAX(0,NETWORKDAYS(MAX(DATE(2030,12,1),Mitarbeiter!$C20),MIN(DATE(2030,13,0),IF(Mitarbeiter!$D20="",DATE(2030,13,0),Mitarbeiter!$D20),TODAY()),Einstellungen!$F$13:$F$67)))*N(Mitarbeiter!$E20)/IF(Einstellungen!$C$11="7 Tage",7,5),N('Ist-Stunden'!BM20)+(N(Krankheitstage!DJ20)+N(Krankheitstage!DV20))*N($C20))))</f>
        <v/>
      </c>
    </row>
    <row r="21">
      <c r="A21" s="73">
        <f>IF(Mitarbeiter!B21="","",Mitarbeiter!A21)</f>
        <v/>
      </c>
      <c r="B21" s="6">
        <f>IF(Mitarbeiter!B21="","",Mitarbeiter!B21)</f>
        <v/>
      </c>
      <c r="C21" s="74">
        <f>IF(Mitarbeiter!B21="","",Mitarbeiter!F21)</f>
        <v/>
      </c>
      <c r="D21" s="75">
        <f>N(INDEX(Krankheitstage!$G21:$DV21,1,(Einstellungen!$C$3-2026)*24+1))</f>
        <v/>
      </c>
      <c r="E21" s="75">
        <f>N(INDEX(Krankheitstage!$G21:$DV21,1,(Einstellungen!$C$3-2026)*24+2))</f>
        <v/>
      </c>
      <c r="F21" s="75">
        <f>N(INDEX(Krankheitstage!$G21:$DV21,1,(Einstellungen!$C$3-2026)*24+3))</f>
        <v/>
      </c>
      <c r="G21" s="75">
        <f>N(INDEX(Krankheitstage!$G21:$DV21,1,(Einstellungen!$C$3-2026)*24+4))</f>
        <v/>
      </c>
      <c r="H21" s="75">
        <f>N(INDEX(Krankheitstage!$G21:$DV21,1,(Einstellungen!$C$3-2026)*24+5))</f>
        <v/>
      </c>
      <c r="I21" s="75">
        <f>N(INDEX(Krankheitstage!$G21:$DV21,1,(Einstellungen!$C$3-2026)*24+6))</f>
        <v/>
      </c>
      <c r="J21" s="75">
        <f>N(INDEX(Krankheitstage!$G21:$DV21,1,(Einstellungen!$C$3-2026)*24+7))</f>
        <v/>
      </c>
      <c r="K21" s="75">
        <f>N(INDEX(Krankheitstage!$G21:$DV21,1,(Einstellungen!$C$3-2026)*24+8))</f>
        <v/>
      </c>
      <c r="L21" s="75">
        <f>N(INDEX(Krankheitstage!$G21:$DV21,1,(Einstellungen!$C$3-2026)*24+9))</f>
        <v/>
      </c>
      <c r="M21" s="75">
        <f>N(INDEX(Krankheitstage!$G21:$DV21,1,(Einstellungen!$C$3-2026)*24+10))</f>
        <v/>
      </c>
      <c r="N21" s="75">
        <f>N(INDEX(Krankheitstage!$G21:$DV21,1,(Einstellungen!$C$3-2026)*24+11))</f>
        <v/>
      </c>
      <c r="O21" s="75">
        <f>N(INDEX(Krankheitstage!$G21:$DV21,1,(Einstellungen!$C$3-2026)*24+12))</f>
        <v/>
      </c>
      <c r="P21" s="75">
        <f>IF($B21="","",SUM(D21:O21))</f>
        <v/>
      </c>
      <c r="Q21" s="75">
        <f>N(INDEX(Krankheitstage!$G21:$DV21,1,(Einstellungen!$C$3-2026)*24+13))</f>
        <v/>
      </c>
      <c r="R21" s="75">
        <f>N(INDEX(Krankheitstage!$G21:$DV21,1,(Einstellungen!$C$3-2026)*24+14))</f>
        <v/>
      </c>
      <c r="S21" s="75">
        <f>N(INDEX(Krankheitstage!$G21:$DV21,1,(Einstellungen!$C$3-2026)*24+15))</f>
        <v/>
      </c>
      <c r="T21" s="75">
        <f>N(INDEX(Krankheitstage!$G21:$DV21,1,(Einstellungen!$C$3-2026)*24+16))</f>
        <v/>
      </c>
      <c r="U21" s="75">
        <f>N(INDEX(Krankheitstage!$G21:$DV21,1,(Einstellungen!$C$3-2026)*24+17))</f>
        <v/>
      </c>
      <c r="V21" s="75">
        <f>N(INDEX(Krankheitstage!$G21:$DV21,1,(Einstellungen!$C$3-2026)*24+18))</f>
        <v/>
      </c>
      <c r="W21" s="75">
        <f>N(INDEX(Krankheitstage!$G21:$DV21,1,(Einstellungen!$C$3-2026)*24+19))</f>
        <v/>
      </c>
      <c r="X21" s="75">
        <f>N(INDEX(Krankheitstage!$G21:$DV21,1,(Einstellungen!$C$3-2026)*24+20))</f>
        <v/>
      </c>
      <c r="Y21" s="75">
        <f>N(INDEX(Krankheitstage!$G21:$DV21,1,(Einstellungen!$C$3-2026)*24+21))</f>
        <v/>
      </c>
      <c r="Z21" s="75">
        <f>N(INDEX(Krankheitstage!$G21:$DV21,1,(Einstellungen!$C$3-2026)*24+22))</f>
        <v/>
      </c>
      <c r="AA21" s="75">
        <f>N(INDEX(Krankheitstage!$G21:$DV21,1,(Einstellungen!$C$3-2026)*24+23))</f>
        <v/>
      </c>
      <c r="AB21" s="75">
        <f>N(INDEX(Krankheitstage!$G21:$DV21,1,(Einstellungen!$C$3-2026)*24+24))</f>
        <v/>
      </c>
      <c r="AC21" s="75">
        <f>IF($B21="","",SUM(Q21:AB21))</f>
        <v/>
      </c>
      <c r="AD21" s="75">
        <f>IF($B21="","",SUM(P21,AC21))</f>
        <v/>
      </c>
      <c r="AE21" s="76">
        <f>IF($B21="","",AD21*N(C21))</f>
        <v/>
      </c>
      <c r="AF21" s="75">
        <f>IF($B21="","",Krankheitstage!E21)</f>
        <v/>
      </c>
      <c r="AG21" s="76">
        <f>IF($B21="","",AF21*N(C21))</f>
        <v/>
      </c>
      <c r="AH21" s="76">
        <f>IF($B21="","",INDEX($AJ21:$CQ21,1,(Einstellungen!$C$3-2026)*12+1)+INDEX($AJ21:$CQ21,1,(Einstellungen!$C$3-2026)*12+2)+INDEX($AJ21:$CQ21,1,(Einstellungen!$C$3-2026)*12+3)+INDEX($AJ21:$CQ21,1,(Einstellungen!$C$3-2026)*12+4)+INDEX($AJ21:$CQ21,1,(Einstellungen!$C$3-2026)*12+5)+INDEX($AJ21:$CQ21,1,(Einstellungen!$C$3-2026)*12+6)+INDEX($AJ21:$CQ21,1,(Einstellungen!$C$3-2026)*12+7)+INDEX($AJ21:$CQ21,1,(Einstellungen!$C$3-2026)*12+8)+INDEX($AJ21:$CQ21,1,(Einstellungen!$C$3-2026)*12+9)+INDEX($AJ21:$CQ21,1,(Einstellungen!$C$3-2026)*12+10)+INDEX($AJ21:$CQ21,1,(Einstellungen!$C$3-2026)*12+11)+INDEX($AJ21:$CQ21,1,(Einstellungen!$C$3-2026)*12+12))</f>
        <v/>
      </c>
      <c r="AI21" s="76">
        <f>IF($B21="","",SUM($AJ21:$CQ21))</f>
        <v/>
      </c>
      <c r="AJ21" s="76">
        <f>IF($B21="",0,IF(Einstellungen!$C$10="Ja",MAX(IF(Einstellungen!$C$11="7 Tage",MAX(0,(MIN(DATE(2026,2,0),IF(Mitarbeiter!$D21="",DATE(2026,2,0),Mitarbeiter!$D21),TODAY()))-(MAX(DATE(2026,1,1),Mitarbeiter!$C21))+1),MAX(0,NETWORKDAYS(MAX(DATE(2026,1,1),Mitarbeiter!$C21),MIN(DATE(2026,2,0),IF(Mitarbeiter!$D21="",DATE(2026,2,0),Mitarbeiter!$D21),TODAY()),Einstellungen!$F$13:$F$67)))*N(Mitarbeiter!$E21)/IF(Einstellungen!$C$11="7 Tage",7,5),N('Ist-Stunden'!F21)),MAX(IF(Einstellungen!$C$11="7 Tage",MAX(0,(MIN(DATE(2026,2,0),IF(Mitarbeiter!$D21="",DATE(2026,2,0),Mitarbeiter!$D21),TODAY()))-(MAX(DATE(2026,1,1),Mitarbeiter!$C21))+1),MAX(0,NETWORKDAYS(MAX(DATE(2026,1,1),Mitarbeiter!$C21),MIN(DATE(2026,2,0),IF(Mitarbeiter!$D21="",DATE(2026,2,0),Mitarbeiter!$D21),TODAY()),Einstellungen!$F$13:$F$67)))*N(Mitarbeiter!$E21)/IF(Einstellungen!$C$11="7 Tage",7,5),N('Ist-Stunden'!F21)+(N(Krankheitstage!G21)+N(Krankheitstage!S21))*N($C21))))</f>
        <v/>
      </c>
      <c r="AK21" s="76">
        <f>IF($B21="",0,IF(Einstellungen!$C$10="Ja",MAX(IF(Einstellungen!$C$11="7 Tage",MAX(0,(MIN(DATE(2026,3,0),IF(Mitarbeiter!$D21="",DATE(2026,3,0),Mitarbeiter!$D21),TODAY()))-(MAX(DATE(2026,2,1),Mitarbeiter!$C21))+1),MAX(0,NETWORKDAYS(MAX(DATE(2026,2,1),Mitarbeiter!$C21),MIN(DATE(2026,3,0),IF(Mitarbeiter!$D21="",DATE(2026,3,0),Mitarbeiter!$D21),TODAY()),Einstellungen!$F$13:$F$67)))*N(Mitarbeiter!$E21)/IF(Einstellungen!$C$11="7 Tage",7,5),N('Ist-Stunden'!G21)),MAX(IF(Einstellungen!$C$11="7 Tage",MAX(0,(MIN(DATE(2026,3,0),IF(Mitarbeiter!$D21="",DATE(2026,3,0),Mitarbeiter!$D21),TODAY()))-(MAX(DATE(2026,2,1),Mitarbeiter!$C21))+1),MAX(0,NETWORKDAYS(MAX(DATE(2026,2,1),Mitarbeiter!$C21),MIN(DATE(2026,3,0),IF(Mitarbeiter!$D21="",DATE(2026,3,0),Mitarbeiter!$D21),TODAY()),Einstellungen!$F$13:$F$67)))*N(Mitarbeiter!$E21)/IF(Einstellungen!$C$11="7 Tage",7,5),N('Ist-Stunden'!G21)+(N(Krankheitstage!H21)+N(Krankheitstage!T21))*N($C21))))</f>
        <v/>
      </c>
      <c r="AL21" s="76">
        <f>IF($B21="",0,IF(Einstellungen!$C$10="Ja",MAX(IF(Einstellungen!$C$11="7 Tage",MAX(0,(MIN(DATE(2026,4,0),IF(Mitarbeiter!$D21="",DATE(2026,4,0),Mitarbeiter!$D21),TODAY()))-(MAX(DATE(2026,3,1),Mitarbeiter!$C21))+1),MAX(0,NETWORKDAYS(MAX(DATE(2026,3,1),Mitarbeiter!$C21),MIN(DATE(2026,4,0),IF(Mitarbeiter!$D21="",DATE(2026,4,0),Mitarbeiter!$D21),TODAY()),Einstellungen!$F$13:$F$67)))*N(Mitarbeiter!$E21)/IF(Einstellungen!$C$11="7 Tage",7,5),N('Ist-Stunden'!H21)),MAX(IF(Einstellungen!$C$11="7 Tage",MAX(0,(MIN(DATE(2026,4,0),IF(Mitarbeiter!$D21="",DATE(2026,4,0),Mitarbeiter!$D21),TODAY()))-(MAX(DATE(2026,3,1),Mitarbeiter!$C21))+1),MAX(0,NETWORKDAYS(MAX(DATE(2026,3,1),Mitarbeiter!$C21),MIN(DATE(2026,4,0),IF(Mitarbeiter!$D21="",DATE(2026,4,0),Mitarbeiter!$D21),TODAY()),Einstellungen!$F$13:$F$67)))*N(Mitarbeiter!$E21)/IF(Einstellungen!$C$11="7 Tage",7,5),N('Ist-Stunden'!H21)+(N(Krankheitstage!I21)+N(Krankheitstage!U21))*N($C21))))</f>
        <v/>
      </c>
      <c r="AM21" s="76">
        <f>IF($B21="",0,IF(Einstellungen!$C$10="Ja",MAX(IF(Einstellungen!$C$11="7 Tage",MAX(0,(MIN(DATE(2026,5,0),IF(Mitarbeiter!$D21="",DATE(2026,5,0),Mitarbeiter!$D21),TODAY()))-(MAX(DATE(2026,4,1),Mitarbeiter!$C21))+1),MAX(0,NETWORKDAYS(MAX(DATE(2026,4,1),Mitarbeiter!$C21),MIN(DATE(2026,5,0),IF(Mitarbeiter!$D21="",DATE(2026,5,0),Mitarbeiter!$D21),TODAY()),Einstellungen!$F$13:$F$67)))*N(Mitarbeiter!$E21)/IF(Einstellungen!$C$11="7 Tage",7,5),N('Ist-Stunden'!I21)),MAX(IF(Einstellungen!$C$11="7 Tage",MAX(0,(MIN(DATE(2026,5,0),IF(Mitarbeiter!$D21="",DATE(2026,5,0),Mitarbeiter!$D21),TODAY()))-(MAX(DATE(2026,4,1),Mitarbeiter!$C21))+1),MAX(0,NETWORKDAYS(MAX(DATE(2026,4,1),Mitarbeiter!$C21),MIN(DATE(2026,5,0),IF(Mitarbeiter!$D21="",DATE(2026,5,0),Mitarbeiter!$D21),TODAY()),Einstellungen!$F$13:$F$67)))*N(Mitarbeiter!$E21)/IF(Einstellungen!$C$11="7 Tage",7,5),N('Ist-Stunden'!I21)+(N(Krankheitstage!J21)+N(Krankheitstage!V21))*N($C21))))</f>
        <v/>
      </c>
      <c r="AN21" s="76">
        <f>IF($B21="",0,IF(Einstellungen!$C$10="Ja",MAX(IF(Einstellungen!$C$11="7 Tage",MAX(0,(MIN(DATE(2026,6,0),IF(Mitarbeiter!$D21="",DATE(2026,6,0),Mitarbeiter!$D21),TODAY()))-(MAX(DATE(2026,5,1),Mitarbeiter!$C21))+1),MAX(0,NETWORKDAYS(MAX(DATE(2026,5,1),Mitarbeiter!$C21),MIN(DATE(2026,6,0),IF(Mitarbeiter!$D21="",DATE(2026,6,0),Mitarbeiter!$D21),TODAY()),Einstellungen!$F$13:$F$67)))*N(Mitarbeiter!$E21)/IF(Einstellungen!$C$11="7 Tage",7,5),N('Ist-Stunden'!J21)),MAX(IF(Einstellungen!$C$11="7 Tage",MAX(0,(MIN(DATE(2026,6,0),IF(Mitarbeiter!$D21="",DATE(2026,6,0),Mitarbeiter!$D21),TODAY()))-(MAX(DATE(2026,5,1),Mitarbeiter!$C21))+1),MAX(0,NETWORKDAYS(MAX(DATE(2026,5,1),Mitarbeiter!$C21),MIN(DATE(2026,6,0),IF(Mitarbeiter!$D21="",DATE(2026,6,0),Mitarbeiter!$D21),TODAY()),Einstellungen!$F$13:$F$67)))*N(Mitarbeiter!$E21)/IF(Einstellungen!$C$11="7 Tage",7,5),N('Ist-Stunden'!J21)+(N(Krankheitstage!K21)+N(Krankheitstage!W21))*N($C21))))</f>
        <v/>
      </c>
      <c r="AO21" s="76">
        <f>IF($B21="",0,IF(Einstellungen!$C$10="Ja",MAX(IF(Einstellungen!$C$11="7 Tage",MAX(0,(MIN(DATE(2026,7,0),IF(Mitarbeiter!$D21="",DATE(2026,7,0),Mitarbeiter!$D21),TODAY()))-(MAX(DATE(2026,6,1),Mitarbeiter!$C21))+1),MAX(0,NETWORKDAYS(MAX(DATE(2026,6,1),Mitarbeiter!$C21),MIN(DATE(2026,7,0),IF(Mitarbeiter!$D21="",DATE(2026,7,0),Mitarbeiter!$D21),TODAY()),Einstellungen!$F$13:$F$67)))*N(Mitarbeiter!$E21)/IF(Einstellungen!$C$11="7 Tage",7,5),N('Ist-Stunden'!K21)),MAX(IF(Einstellungen!$C$11="7 Tage",MAX(0,(MIN(DATE(2026,7,0),IF(Mitarbeiter!$D21="",DATE(2026,7,0),Mitarbeiter!$D21),TODAY()))-(MAX(DATE(2026,6,1),Mitarbeiter!$C21))+1),MAX(0,NETWORKDAYS(MAX(DATE(2026,6,1),Mitarbeiter!$C21),MIN(DATE(2026,7,0),IF(Mitarbeiter!$D21="",DATE(2026,7,0),Mitarbeiter!$D21),TODAY()),Einstellungen!$F$13:$F$67)))*N(Mitarbeiter!$E21)/IF(Einstellungen!$C$11="7 Tage",7,5),N('Ist-Stunden'!K21)+(N(Krankheitstage!L21)+N(Krankheitstage!X21))*N($C21))))</f>
        <v/>
      </c>
      <c r="AP21" s="76">
        <f>IF($B21="",0,IF(Einstellungen!$C$10="Ja",MAX(IF(Einstellungen!$C$11="7 Tage",MAX(0,(MIN(DATE(2026,8,0),IF(Mitarbeiter!$D21="",DATE(2026,8,0),Mitarbeiter!$D21),TODAY()))-(MAX(DATE(2026,7,1),Mitarbeiter!$C21))+1),MAX(0,NETWORKDAYS(MAX(DATE(2026,7,1),Mitarbeiter!$C21),MIN(DATE(2026,8,0),IF(Mitarbeiter!$D21="",DATE(2026,8,0),Mitarbeiter!$D21),TODAY()),Einstellungen!$F$13:$F$67)))*N(Mitarbeiter!$E21)/IF(Einstellungen!$C$11="7 Tage",7,5),N('Ist-Stunden'!L21)),MAX(IF(Einstellungen!$C$11="7 Tage",MAX(0,(MIN(DATE(2026,8,0),IF(Mitarbeiter!$D21="",DATE(2026,8,0),Mitarbeiter!$D21),TODAY()))-(MAX(DATE(2026,7,1),Mitarbeiter!$C21))+1),MAX(0,NETWORKDAYS(MAX(DATE(2026,7,1),Mitarbeiter!$C21),MIN(DATE(2026,8,0),IF(Mitarbeiter!$D21="",DATE(2026,8,0),Mitarbeiter!$D21),TODAY()),Einstellungen!$F$13:$F$67)))*N(Mitarbeiter!$E21)/IF(Einstellungen!$C$11="7 Tage",7,5),N('Ist-Stunden'!L21)+(N(Krankheitstage!M21)+N(Krankheitstage!Y21))*N($C21))))</f>
        <v/>
      </c>
      <c r="AQ21" s="76">
        <f>IF($B21="",0,IF(Einstellungen!$C$10="Ja",MAX(IF(Einstellungen!$C$11="7 Tage",MAX(0,(MIN(DATE(2026,9,0),IF(Mitarbeiter!$D21="",DATE(2026,9,0),Mitarbeiter!$D21),TODAY()))-(MAX(DATE(2026,8,1),Mitarbeiter!$C21))+1),MAX(0,NETWORKDAYS(MAX(DATE(2026,8,1),Mitarbeiter!$C21),MIN(DATE(2026,9,0),IF(Mitarbeiter!$D21="",DATE(2026,9,0),Mitarbeiter!$D21),TODAY()),Einstellungen!$F$13:$F$67)))*N(Mitarbeiter!$E21)/IF(Einstellungen!$C$11="7 Tage",7,5),N('Ist-Stunden'!M21)),MAX(IF(Einstellungen!$C$11="7 Tage",MAX(0,(MIN(DATE(2026,9,0),IF(Mitarbeiter!$D21="",DATE(2026,9,0),Mitarbeiter!$D21),TODAY()))-(MAX(DATE(2026,8,1),Mitarbeiter!$C21))+1),MAX(0,NETWORKDAYS(MAX(DATE(2026,8,1),Mitarbeiter!$C21),MIN(DATE(2026,9,0),IF(Mitarbeiter!$D21="",DATE(2026,9,0),Mitarbeiter!$D21),TODAY()),Einstellungen!$F$13:$F$67)))*N(Mitarbeiter!$E21)/IF(Einstellungen!$C$11="7 Tage",7,5),N('Ist-Stunden'!M21)+(N(Krankheitstage!N21)+N(Krankheitstage!Z21))*N($C21))))</f>
        <v/>
      </c>
      <c r="AR21" s="76">
        <f>IF($B21="",0,IF(Einstellungen!$C$10="Ja",MAX(IF(Einstellungen!$C$11="7 Tage",MAX(0,(MIN(DATE(2026,10,0),IF(Mitarbeiter!$D21="",DATE(2026,10,0),Mitarbeiter!$D21),TODAY()))-(MAX(DATE(2026,9,1),Mitarbeiter!$C21))+1),MAX(0,NETWORKDAYS(MAX(DATE(2026,9,1),Mitarbeiter!$C21),MIN(DATE(2026,10,0),IF(Mitarbeiter!$D21="",DATE(2026,10,0),Mitarbeiter!$D21),TODAY()),Einstellungen!$F$13:$F$67)))*N(Mitarbeiter!$E21)/IF(Einstellungen!$C$11="7 Tage",7,5),N('Ist-Stunden'!N21)),MAX(IF(Einstellungen!$C$11="7 Tage",MAX(0,(MIN(DATE(2026,10,0),IF(Mitarbeiter!$D21="",DATE(2026,10,0),Mitarbeiter!$D21),TODAY()))-(MAX(DATE(2026,9,1),Mitarbeiter!$C21))+1),MAX(0,NETWORKDAYS(MAX(DATE(2026,9,1),Mitarbeiter!$C21),MIN(DATE(2026,10,0),IF(Mitarbeiter!$D21="",DATE(2026,10,0),Mitarbeiter!$D21),TODAY()),Einstellungen!$F$13:$F$67)))*N(Mitarbeiter!$E21)/IF(Einstellungen!$C$11="7 Tage",7,5),N('Ist-Stunden'!N21)+(N(Krankheitstage!O21)+N(Krankheitstage!AA21))*N($C21))))</f>
        <v/>
      </c>
      <c r="AS21" s="76">
        <f>IF($B21="",0,IF(Einstellungen!$C$10="Ja",MAX(IF(Einstellungen!$C$11="7 Tage",MAX(0,(MIN(DATE(2026,11,0),IF(Mitarbeiter!$D21="",DATE(2026,11,0),Mitarbeiter!$D21),TODAY()))-(MAX(DATE(2026,10,1),Mitarbeiter!$C21))+1),MAX(0,NETWORKDAYS(MAX(DATE(2026,10,1),Mitarbeiter!$C21),MIN(DATE(2026,11,0),IF(Mitarbeiter!$D21="",DATE(2026,11,0),Mitarbeiter!$D21),TODAY()),Einstellungen!$F$13:$F$67)))*N(Mitarbeiter!$E21)/IF(Einstellungen!$C$11="7 Tage",7,5),N('Ist-Stunden'!O21)),MAX(IF(Einstellungen!$C$11="7 Tage",MAX(0,(MIN(DATE(2026,11,0),IF(Mitarbeiter!$D21="",DATE(2026,11,0),Mitarbeiter!$D21),TODAY()))-(MAX(DATE(2026,10,1),Mitarbeiter!$C21))+1),MAX(0,NETWORKDAYS(MAX(DATE(2026,10,1),Mitarbeiter!$C21),MIN(DATE(2026,11,0),IF(Mitarbeiter!$D21="",DATE(2026,11,0),Mitarbeiter!$D21),TODAY()),Einstellungen!$F$13:$F$67)))*N(Mitarbeiter!$E21)/IF(Einstellungen!$C$11="7 Tage",7,5),N('Ist-Stunden'!O21)+(N(Krankheitstage!P21)+N(Krankheitstage!AB21))*N($C21))))</f>
        <v/>
      </c>
      <c r="AT21" s="76">
        <f>IF($B21="",0,IF(Einstellungen!$C$10="Ja",MAX(IF(Einstellungen!$C$11="7 Tage",MAX(0,(MIN(DATE(2026,12,0),IF(Mitarbeiter!$D21="",DATE(2026,12,0),Mitarbeiter!$D21),TODAY()))-(MAX(DATE(2026,11,1),Mitarbeiter!$C21))+1),MAX(0,NETWORKDAYS(MAX(DATE(2026,11,1),Mitarbeiter!$C21),MIN(DATE(2026,12,0),IF(Mitarbeiter!$D21="",DATE(2026,12,0),Mitarbeiter!$D21),TODAY()),Einstellungen!$F$13:$F$67)))*N(Mitarbeiter!$E21)/IF(Einstellungen!$C$11="7 Tage",7,5),N('Ist-Stunden'!P21)),MAX(IF(Einstellungen!$C$11="7 Tage",MAX(0,(MIN(DATE(2026,12,0),IF(Mitarbeiter!$D21="",DATE(2026,12,0),Mitarbeiter!$D21),TODAY()))-(MAX(DATE(2026,11,1),Mitarbeiter!$C21))+1),MAX(0,NETWORKDAYS(MAX(DATE(2026,11,1),Mitarbeiter!$C21),MIN(DATE(2026,12,0),IF(Mitarbeiter!$D21="",DATE(2026,12,0),Mitarbeiter!$D21),TODAY()),Einstellungen!$F$13:$F$67)))*N(Mitarbeiter!$E21)/IF(Einstellungen!$C$11="7 Tage",7,5),N('Ist-Stunden'!P21)+(N(Krankheitstage!Q21)+N(Krankheitstage!AC21))*N($C21))))</f>
        <v/>
      </c>
      <c r="AU21" s="76">
        <f>IF($B21="",0,IF(Einstellungen!$C$10="Ja",MAX(IF(Einstellungen!$C$11="7 Tage",MAX(0,(MIN(DATE(2026,13,0),IF(Mitarbeiter!$D21="",DATE(2026,13,0),Mitarbeiter!$D21),TODAY()))-(MAX(DATE(2026,12,1),Mitarbeiter!$C21))+1),MAX(0,NETWORKDAYS(MAX(DATE(2026,12,1),Mitarbeiter!$C21),MIN(DATE(2026,13,0),IF(Mitarbeiter!$D21="",DATE(2026,13,0),Mitarbeiter!$D21),TODAY()),Einstellungen!$F$13:$F$67)))*N(Mitarbeiter!$E21)/IF(Einstellungen!$C$11="7 Tage",7,5),N('Ist-Stunden'!Q21)),MAX(IF(Einstellungen!$C$11="7 Tage",MAX(0,(MIN(DATE(2026,13,0),IF(Mitarbeiter!$D21="",DATE(2026,13,0),Mitarbeiter!$D21),TODAY()))-(MAX(DATE(2026,12,1),Mitarbeiter!$C21))+1),MAX(0,NETWORKDAYS(MAX(DATE(2026,12,1),Mitarbeiter!$C21),MIN(DATE(2026,13,0),IF(Mitarbeiter!$D21="",DATE(2026,13,0),Mitarbeiter!$D21),TODAY()),Einstellungen!$F$13:$F$67)))*N(Mitarbeiter!$E21)/IF(Einstellungen!$C$11="7 Tage",7,5),N('Ist-Stunden'!Q21)+(N(Krankheitstage!R21)+N(Krankheitstage!AD21))*N($C21))))</f>
        <v/>
      </c>
      <c r="AV21" s="76">
        <f>IF($B21="",0,IF(Einstellungen!$C$10="Ja",MAX(IF(Einstellungen!$C$11="7 Tage",MAX(0,(MIN(DATE(2027,2,0),IF(Mitarbeiter!$D21="",DATE(2027,2,0),Mitarbeiter!$D21),TODAY()))-(MAX(DATE(2027,1,1),Mitarbeiter!$C21))+1),MAX(0,NETWORKDAYS(MAX(DATE(2027,1,1),Mitarbeiter!$C21),MIN(DATE(2027,2,0),IF(Mitarbeiter!$D21="",DATE(2027,2,0),Mitarbeiter!$D21),TODAY()),Einstellungen!$F$13:$F$67)))*N(Mitarbeiter!$E21)/IF(Einstellungen!$C$11="7 Tage",7,5),N('Ist-Stunden'!R21)),MAX(IF(Einstellungen!$C$11="7 Tage",MAX(0,(MIN(DATE(2027,2,0),IF(Mitarbeiter!$D21="",DATE(2027,2,0),Mitarbeiter!$D21),TODAY()))-(MAX(DATE(2027,1,1),Mitarbeiter!$C21))+1),MAX(0,NETWORKDAYS(MAX(DATE(2027,1,1),Mitarbeiter!$C21),MIN(DATE(2027,2,0),IF(Mitarbeiter!$D21="",DATE(2027,2,0),Mitarbeiter!$D21),TODAY()),Einstellungen!$F$13:$F$67)))*N(Mitarbeiter!$E21)/IF(Einstellungen!$C$11="7 Tage",7,5),N('Ist-Stunden'!R21)+(N(Krankheitstage!AE21)+N(Krankheitstage!AQ21))*N($C21))))</f>
        <v/>
      </c>
      <c r="AW21" s="76">
        <f>IF($B21="",0,IF(Einstellungen!$C$10="Ja",MAX(IF(Einstellungen!$C$11="7 Tage",MAX(0,(MIN(DATE(2027,3,0),IF(Mitarbeiter!$D21="",DATE(2027,3,0),Mitarbeiter!$D21),TODAY()))-(MAX(DATE(2027,2,1),Mitarbeiter!$C21))+1),MAX(0,NETWORKDAYS(MAX(DATE(2027,2,1),Mitarbeiter!$C21),MIN(DATE(2027,3,0),IF(Mitarbeiter!$D21="",DATE(2027,3,0),Mitarbeiter!$D21),TODAY()),Einstellungen!$F$13:$F$67)))*N(Mitarbeiter!$E21)/IF(Einstellungen!$C$11="7 Tage",7,5),N('Ist-Stunden'!S21)),MAX(IF(Einstellungen!$C$11="7 Tage",MAX(0,(MIN(DATE(2027,3,0),IF(Mitarbeiter!$D21="",DATE(2027,3,0),Mitarbeiter!$D21),TODAY()))-(MAX(DATE(2027,2,1),Mitarbeiter!$C21))+1),MAX(0,NETWORKDAYS(MAX(DATE(2027,2,1),Mitarbeiter!$C21),MIN(DATE(2027,3,0),IF(Mitarbeiter!$D21="",DATE(2027,3,0),Mitarbeiter!$D21),TODAY()),Einstellungen!$F$13:$F$67)))*N(Mitarbeiter!$E21)/IF(Einstellungen!$C$11="7 Tage",7,5),N('Ist-Stunden'!S21)+(N(Krankheitstage!AF21)+N(Krankheitstage!AR21))*N($C21))))</f>
        <v/>
      </c>
      <c r="AX21" s="76">
        <f>IF($B21="",0,IF(Einstellungen!$C$10="Ja",MAX(IF(Einstellungen!$C$11="7 Tage",MAX(0,(MIN(DATE(2027,4,0),IF(Mitarbeiter!$D21="",DATE(2027,4,0),Mitarbeiter!$D21),TODAY()))-(MAX(DATE(2027,3,1),Mitarbeiter!$C21))+1),MAX(0,NETWORKDAYS(MAX(DATE(2027,3,1),Mitarbeiter!$C21),MIN(DATE(2027,4,0),IF(Mitarbeiter!$D21="",DATE(2027,4,0),Mitarbeiter!$D21),TODAY()),Einstellungen!$F$13:$F$67)))*N(Mitarbeiter!$E21)/IF(Einstellungen!$C$11="7 Tage",7,5),N('Ist-Stunden'!T21)),MAX(IF(Einstellungen!$C$11="7 Tage",MAX(0,(MIN(DATE(2027,4,0),IF(Mitarbeiter!$D21="",DATE(2027,4,0),Mitarbeiter!$D21),TODAY()))-(MAX(DATE(2027,3,1),Mitarbeiter!$C21))+1),MAX(0,NETWORKDAYS(MAX(DATE(2027,3,1),Mitarbeiter!$C21),MIN(DATE(2027,4,0),IF(Mitarbeiter!$D21="",DATE(2027,4,0),Mitarbeiter!$D21),TODAY()),Einstellungen!$F$13:$F$67)))*N(Mitarbeiter!$E21)/IF(Einstellungen!$C$11="7 Tage",7,5),N('Ist-Stunden'!T21)+(N(Krankheitstage!AG21)+N(Krankheitstage!AS21))*N($C21))))</f>
        <v/>
      </c>
      <c r="AY21" s="76">
        <f>IF($B21="",0,IF(Einstellungen!$C$10="Ja",MAX(IF(Einstellungen!$C$11="7 Tage",MAX(0,(MIN(DATE(2027,5,0),IF(Mitarbeiter!$D21="",DATE(2027,5,0),Mitarbeiter!$D21),TODAY()))-(MAX(DATE(2027,4,1),Mitarbeiter!$C21))+1),MAX(0,NETWORKDAYS(MAX(DATE(2027,4,1),Mitarbeiter!$C21),MIN(DATE(2027,5,0),IF(Mitarbeiter!$D21="",DATE(2027,5,0),Mitarbeiter!$D21),TODAY()),Einstellungen!$F$13:$F$67)))*N(Mitarbeiter!$E21)/IF(Einstellungen!$C$11="7 Tage",7,5),N('Ist-Stunden'!U21)),MAX(IF(Einstellungen!$C$11="7 Tage",MAX(0,(MIN(DATE(2027,5,0),IF(Mitarbeiter!$D21="",DATE(2027,5,0),Mitarbeiter!$D21),TODAY()))-(MAX(DATE(2027,4,1),Mitarbeiter!$C21))+1),MAX(0,NETWORKDAYS(MAX(DATE(2027,4,1),Mitarbeiter!$C21),MIN(DATE(2027,5,0),IF(Mitarbeiter!$D21="",DATE(2027,5,0),Mitarbeiter!$D21),TODAY()),Einstellungen!$F$13:$F$67)))*N(Mitarbeiter!$E21)/IF(Einstellungen!$C$11="7 Tage",7,5),N('Ist-Stunden'!U21)+(N(Krankheitstage!AH21)+N(Krankheitstage!AT21))*N($C21))))</f>
        <v/>
      </c>
      <c r="AZ21" s="76">
        <f>IF($B21="",0,IF(Einstellungen!$C$10="Ja",MAX(IF(Einstellungen!$C$11="7 Tage",MAX(0,(MIN(DATE(2027,6,0),IF(Mitarbeiter!$D21="",DATE(2027,6,0),Mitarbeiter!$D21),TODAY()))-(MAX(DATE(2027,5,1),Mitarbeiter!$C21))+1),MAX(0,NETWORKDAYS(MAX(DATE(2027,5,1),Mitarbeiter!$C21),MIN(DATE(2027,6,0),IF(Mitarbeiter!$D21="",DATE(2027,6,0),Mitarbeiter!$D21),TODAY()),Einstellungen!$F$13:$F$67)))*N(Mitarbeiter!$E21)/IF(Einstellungen!$C$11="7 Tage",7,5),N('Ist-Stunden'!V21)),MAX(IF(Einstellungen!$C$11="7 Tage",MAX(0,(MIN(DATE(2027,6,0),IF(Mitarbeiter!$D21="",DATE(2027,6,0),Mitarbeiter!$D21),TODAY()))-(MAX(DATE(2027,5,1),Mitarbeiter!$C21))+1),MAX(0,NETWORKDAYS(MAX(DATE(2027,5,1),Mitarbeiter!$C21),MIN(DATE(2027,6,0),IF(Mitarbeiter!$D21="",DATE(2027,6,0),Mitarbeiter!$D21),TODAY()),Einstellungen!$F$13:$F$67)))*N(Mitarbeiter!$E21)/IF(Einstellungen!$C$11="7 Tage",7,5),N('Ist-Stunden'!V21)+(N(Krankheitstage!AI21)+N(Krankheitstage!AU21))*N($C21))))</f>
        <v/>
      </c>
      <c r="BA21" s="76">
        <f>IF($B21="",0,IF(Einstellungen!$C$10="Ja",MAX(IF(Einstellungen!$C$11="7 Tage",MAX(0,(MIN(DATE(2027,7,0),IF(Mitarbeiter!$D21="",DATE(2027,7,0),Mitarbeiter!$D21),TODAY()))-(MAX(DATE(2027,6,1),Mitarbeiter!$C21))+1),MAX(0,NETWORKDAYS(MAX(DATE(2027,6,1),Mitarbeiter!$C21),MIN(DATE(2027,7,0),IF(Mitarbeiter!$D21="",DATE(2027,7,0),Mitarbeiter!$D21),TODAY()),Einstellungen!$F$13:$F$67)))*N(Mitarbeiter!$E21)/IF(Einstellungen!$C$11="7 Tage",7,5),N('Ist-Stunden'!W21)),MAX(IF(Einstellungen!$C$11="7 Tage",MAX(0,(MIN(DATE(2027,7,0),IF(Mitarbeiter!$D21="",DATE(2027,7,0),Mitarbeiter!$D21),TODAY()))-(MAX(DATE(2027,6,1),Mitarbeiter!$C21))+1),MAX(0,NETWORKDAYS(MAX(DATE(2027,6,1),Mitarbeiter!$C21),MIN(DATE(2027,7,0),IF(Mitarbeiter!$D21="",DATE(2027,7,0),Mitarbeiter!$D21),TODAY()),Einstellungen!$F$13:$F$67)))*N(Mitarbeiter!$E21)/IF(Einstellungen!$C$11="7 Tage",7,5),N('Ist-Stunden'!W21)+(N(Krankheitstage!AJ21)+N(Krankheitstage!AV21))*N($C21))))</f>
        <v/>
      </c>
      <c r="BB21" s="76">
        <f>IF($B21="",0,IF(Einstellungen!$C$10="Ja",MAX(IF(Einstellungen!$C$11="7 Tage",MAX(0,(MIN(DATE(2027,8,0),IF(Mitarbeiter!$D21="",DATE(2027,8,0),Mitarbeiter!$D21),TODAY()))-(MAX(DATE(2027,7,1),Mitarbeiter!$C21))+1),MAX(0,NETWORKDAYS(MAX(DATE(2027,7,1),Mitarbeiter!$C21),MIN(DATE(2027,8,0),IF(Mitarbeiter!$D21="",DATE(2027,8,0),Mitarbeiter!$D21),TODAY()),Einstellungen!$F$13:$F$67)))*N(Mitarbeiter!$E21)/IF(Einstellungen!$C$11="7 Tage",7,5),N('Ist-Stunden'!X21)),MAX(IF(Einstellungen!$C$11="7 Tage",MAX(0,(MIN(DATE(2027,8,0),IF(Mitarbeiter!$D21="",DATE(2027,8,0),Mitarbeiter!$D21),TODAY()))-(MAX(DATE(2027,7,1),Mitarbeiter!$C21))+1),MAX(0,NETWORKDAYS(MAX(DATE(2027,7,1),Mitarbeiter!$C21),MIN(DATE(2027,8,0),IF(Mitarbeiter!$D21="",DATE(2027,8,0),Mitarbeiter!$D21),TODAY()),Einstellungen!$F$13:$F$67)))*N(Mitarbeiter!$E21)/IF(Einstellungen!$C$11="7 Tage",7,5),N('Ist-Stunden'!X21)+(N(Krankheitstage!AK21)+N(Krankheitstage!AW21))*N($C21))))</f>
        <v/>
      </c>
      <c r="BC21" s="76">
        <f>IF($B21="",0,IF(Einstellungen!$C$10="Ja",MAX(IF(Einstellungen!$C$11="7 Tage",MAX(0,(MIN(DATE(2027,9,0),IF(Mitarbeiter!$D21="",DATE(2027,9,0),Mitarbeiter!$D21),TODAY()))-(MAX(DATE(2027,8,1),Mitarbeiter!$C21))+1),MAX(0,NETWORKDAYS(MAX(DATE(2027,8,1),Mitarbeiter!$C21),MIN(DATE(2027,9,0),IF(Mitarbeiter!$D21="",DATE(2027,9,0),Mitarbeiter!$D21),TODAY()),Einstellungen!$F$13:$F$67)))*N(Mitarbeiter!$E21)/IF(Einstellungen!$C$11="7 Tage",7,5),N('Ist-Stunden'!Y21)),MAX(IF(Einstellungen!$C$11="7 Tage",MAX(0,(MIN(DATE(2027,9,0),IF(Mitarbeiter!$D21="",DATE(2027,9,0),Mitarbeiter!$D21),TODAY()))-(MAX(DATE(2027,8,1),Mitarbeiter!$C21))+1),MAX(0,NETWORKDAYS(MAX(DATE(2027,8,1),Mitarbeiter!$C21),MIN(DATE(2027,9,0),IF(Mitarbeiter!$D21="",DATE(2027,9,0),Mitarbeiter!$D21),TODAY()),Einstellungen!$F$13:$F$67)))*N(Mitarbeiter!$E21)/IF(Einstellungen!$C$11="7 Tage",7,5),N('Ist-Stunden'!Y21)+(N(Krankheitstage!AL21)+N(Krankheitstage!AX21))*N($C21))))</f>
        <v/>
      </c>
      <c r="BD21" s="76">
        <f>IF($B21="",0,IF(Einstellungen!$C$10="Ja",MAX(IF(Einstellungen!$C$11="7 Tage",MAX(0,(MIN(DATE(2027,10,0),IF(Mitarbeiter!$D21="",DATE(2027,10,0),Mitarbeiter!$D21),TODAY()))-(MAX(DATE(2027,9,1),Mitarbeiter!$C21))+1),MAX(0,NETWORKDAYS(MAX(DATE(2027,9,1),Mitarbeiter!$C21),MIN(DATE(2027,10,0),IF(Mitarbeiter!$D21="",DATE(2027,10,0),Mitarbeiter!$D21),TODAY()),Einstellungen!$F$13:$F$67)))*N(Mitarbeiter!$E21)/IF(Einstellungen!$C$11="7 Tage",7,5),N('Ist-Stunden'!Z21)),MAX(IF(Einstellungen!$C$11="7 Tage",MAX(0,(MIN(DATE(2027,10,0),IF(Mitarbeiter!$D21="",DATE(2027,10,0),Mitarbeiter!$D21),TODAY()))-(MAX(DATE(2027,9,1),Mitarbeiter!$C21))+1),MAX(0,NETWORKDAYS(MAX(DATE(2027,9,1),Mitarbeiter!$C21),MIN(DATE(2027,10,0),IF(Mitarbeiter!$D21="",DATE(2027,10,0),Mitarbeiter!$D21),TODAY()),Einstellungen!$F$13:$F$67)))*N(Mitarbeiter!$E21)/IF(Einstellungen!$C$11="7 Tage",7,5),N('Ist-Stunden'!Z21)+(N(Krankheitstage!AM21)+N(Krankheitstage!AY21))*N($C21))))</f>
        <v/>
      </c>
      <c r="BE21" s="76">
        <f>IF($B21="",0,IF(Einstellungen!$C$10="Ja",MAX(IF(Einstellungen!$C$11="7 Tage",MAX(0,(MIN(DATE(2027,11,0),IF(Mitarbeiter!$D21="",DATE(2027,11,0),Mitarbeiter!$D21),TODAY()))-(MAX(DATE(2027,10,1),Mitarbeiter!$C21))+1),MAX(0,NETWORKDAYS(MAX(DATE(2027,10,1),Mitarbeiter!$C21),MIN(DATE(2027,11,0),IF(Mitarbeiter!$D21="",DATE(2027,11,0),Mitarbeiter!$D21),TODAY()),Einstellungen!$F$13:$F$67)))*N(Mitarbeiter!$E21)/IF(Einstellungen!$C$11="7 Tage",7,5),N('Ist-Stunden'!AA21)),MAX(IF(Einstellungen!$C$11="7 Tage",MAX(0,(MIN(DATE(2027,11,0),IF(Mitarbeiter!$D21="",DATE(2027,11,0),Mitarbeiter!$D21),TODAY()))-(MAX(DATE(2027,10,1),Mitarbeiter!$C21))+1),MAX(0,NETWORKDAYS(MAX(DATE(2027,10,1),Mitarbeiter!$C21),MIN(DATE(2027,11,0),IF(Mitarbeiter!$D21="",DATE(2027,11,0),Mitarbeiter!$D21),TODAY()),Einstellungen!$F$13:$F$67)))*N(Mitarbeiter!$E21)/IF(Einstellungen!$C$11="7 Tage",7,5),N('Ist-Stunden'!AA21)+(N(Krankheitstage!AN21)+N(Krankheitstage!AZ21))*N($C21))))</f>
        <v/>
      </c>
      <c r="BF21" s="76">
        <f>IF($B21="",0,IF(Einstellungen!$C$10="Ja",MAX(IF(Einstellungen!$C$11="7 Tage",MAX(0,(MIN(DATE(2027,12,0),IF(Mitarbeiter!$D21="",DATE(2027,12,0),Mitarbeiter!$D21),TODAY()))-(MAX(DATE(2027,11,1),Mitarbeiter!$C21))+1),MAX(0,NETWORKDAYS(MAX(DATE(2027,11,1),Mitarbeiter!$C21),MIN(DATE(2027,12,0),IF(Mitarbeiter!$D21="",DATE(2027,12,0),Mitarbeiter!$D21),TODAY()),Einstellungen!$F$13:$F$67)))*N(Mitarbeiter!$E21)/IF(Einstellungen!$C$11="7 Tage",7,5),N('Ist-Stunden'!AB21)),MAX(IF(Einstellungen!$C$11="7 Tage",MAX(0,(MIN(DATE(2027,12,0),IF(Mitarbeiter!$D21="",DATE(2027,12,0),Mitarbeiter!$D21),TODAY()))-(MAX(DATE(2027,11,1),Mitarbeiter!$C21))+1),MAX(0,NETWORKDAYS(MAX(DATE(2027,11,1),Mitarbeiter!$C21),MIN(DATE(2027,12,0),IF(Mitarbeiter!$D21="",DATE(2027,12,0),Mitarbeiter!$D21),TODAY()),Einstellungen!$F$13:$F$67)))*N(Mitarbeiter!$E21)/IF(Einstellungen!$C$11="7 Tage",7,5),N('Ist-Stunden'!AB21)+(N(Krankheitstage!AO21)+N(Krankheitstage!BA21))*N($C21))))</f>
        <v/>
      </c>
      <c r="BG21" s="76">
        <f>IF($B21="",0,IF(Einstellungen!$C$10="Ja",MAX(IF(Einstellungen!$C$11="7 Tage",MAX(0,(MIN(DATE(2027,13,0),IF(Mitarbeiter!$D21="",DATE(2027,13,0),Mitarbeiter!$D21),TODAY()))-(MAX(DATE(2027,12,1),Mitarbeiter!$C21))+1),MAX(0,NETWORKDAYS(MAX(DATE(2027,12,1),Mitarbeiter!$C21),MIN(DATE(2027,13,0),IF(Mitarbeiter!$D21="",DATE(2027,13,0),Mitarbeiter!$D21),TODAY()),Einstellungen!$F$13:$F$67)))*N(Mitarbeiter!$E21)/IF(Einstellungen!$C$11="7 Tage",7,5),N('Ist-Stunden'!AC21)),MAX(IF(Einstellungen!$C$11="7 Tage",MAX(0,(MIN(DATE(2027,13,0),IF(Mitarbeiter!$D21="",DATE(2027,13,0),Mitarbeiter!$D21),TODAY()))-(MAX(DATE(2027,12,1),Mitarbeiter!$C21))+1),MAX(0,NETWORKDAYS(MAX(DATE(2027,12,1),Mitarbeiter!$C21),MIN(DATE(2027,13,0),IF(Mitarbeiter!$D21="",DATE(2027,13,0),Mitarbeiter!$D21),TODAY()),Einstellungen!$F$13:$F$67)))*N(Mitarbeiter!$E21)/IF(Einstellungen!$C$11="7 Tage",7,5),N('Ist-Stunden'!AC21)+(N(Krankheitstage!AP21)+N(Krankheitstage!BB21))*N($C21))))</f>
        <v/>
      </c>
      <c r="BH21" s="76">
        <f>IF($B21="",0,IF(Einstellungen!$C$10="Ja",MAX(IF(Einstellungen!$C$11="7 Tage",MAX(0,(MIN(DATE(2028,2,0),IF(Mitarbeiter!$D21="",DATE(2028,2,0),Mitarbeiter!$D21),TODAY()))-(MAX(DATE(2028,1,1),Mitarbeiter!$C21))+1),MAX(0,NETWORKDAYS(MAX(DATE(2028,1,1),Mitarbeiter!$C21),MIN(DATE(2028,2,0),IF(Mitarbeiter!$D21="",DATE(2028,2,0),Mitarbeiter!$D21),TODAY()),Einstellungen!$F$13:$F$67)))*N(Mitarbeiter!$E21)/IF(Einstellungen!$C$11="7 Tage",7,5),N('Ist-Stunden'!AD21)),MAX(IF(Einstellungen!$C$11="7 Tage",MAX(0,(MIN(DATE(2028,2,0),IF(Mitarbeiter!$D21="",DATE(2028,2,0),Mitarbeiter!$D21),TODAY()))-(MAX(DATE(2028,1,1),Mitarbeiter!$C21))+1),MAX(0,NETWORKDAYS(MAX(DATE(2028,1,1),Mitarbeiter!$C21),MIN(DATE(2028,2,0),IF(Mitarbeiter!$D21="",DATE(2028,2,0),Mitarbeiter!$D21),TODAY()),Einstellungen!$F$13:$F$67)))*N(Mitarbeiter!$E21)/IF(Einstellungen!$C$11="7 Tage",7,5),N('Ist-Stunden'!AD21)+(N(Krankheitstage!BC21)+N(Krankheitstage!BO21))*N($C21))))</f>
        <v/>
      </c>
      <c r="BI21" s="76">
        <f>IF($B21="",0,IF(Einstellungen!$C$10="Ja",MAX(IF(Einstellungen!$C$11="7 Tage",MAX(0,(MIN(DATE(2028,3,0),IF(Mitarbeiter!$D21="",DATE(2028,3,0),Mitarbeiter!$D21),TODAY()))-(MAX(DATE(2028,2,1),Mitarbeiter!$C21))+1),MAX(0,NETWORKDAYS(MAX(DATE(2028,2,1),Mitarbeiter!$C21),MIN(DATE(2028,3,0),IF(Mitarbeiter!$D21="",DATE(2028,3,0),Mitarbeiter!$D21),TODAY()),Einstellungen!$F$13:$F$67)))*N(Mitarbeiter!$E21)/IF(Einstellungen!$C$11="7 Tage",7,5),N('Ist-Stunden'!AE21)),MAX(IF(Einstellungen!$C$11="7 Tage",MAX(0,(MIN(DATE(2028,3,0),IF(Mitarbeiter!$D21="",DATE(2028,3,0),Mitarbeiter!$D21),TODAY()))-(MAX(DATE(2028,2,1),Mitarbeiter!$C21))+1),MAX(0,NETWORKDAYS(MAX(DATE(2028,2,1),Mitarbeiter!$C21),MIN(DATE(2028,3,0),IF(Mitarbeiter!$D21="",DATE(2028,3,0),Mitarbeiter!$D21),TODAY()),Einstellungen!$F$13:$F$67)))*N(Mitarbeiter!$E21)/IF(Einstellungen!$C$11="7 Tage",7,5),N('Ist-Stunden'!AE21)+(N(Krankheitstage!BD21)+N(Krankheitstage!BP21))*N($C21))))</f>
        <v/>
      </c>
      <c r="BJ21" s="76">
        <f>IF($B21="",0,IF(Einstellungen!$C$10="Ja",MAX(IF(Einstellungen!$C$11="7 Tage",MAX(0,(MIN(DATE(2028,4,0),IF(Mitarbeiter!$D21="",DATE(2028,4,0),Mitarbeiter!$D21),TODAY()))-(MAX(DATE(2028,3,1),Mitarbeiter!$C21))+1),MAX(0,NETWORKDAYS(MAX(DATE(2028,3,1),Mitarbeiter!$C21),MIN(DATE(2028,4,0),IF(Mitarbeiter!$D21="",DATE(2028,4,0),Mitarbeiter!$D21),TODAY()),Einstellungen!$F$13:$F$67)))*N(Mitarbeiter!$E21)/IF(Einstellungen!$C$11="7 Tage",7,5),N('Ist-Stunden'!AF21)),MAX(IF(Einstellungen!$C$11="7 Tage",MAX(0,(MIN(DATE(2028,4,0),IF(Mitarbeiter!$D21="",DATE(2028,4,0),Mitarbeiter!$D21),TODAY()))-(MAX(DATE(2028,3,1),Mitarbeiter!$C21))+1),MAX(0,NETWORKDAYS(MAX(DATE(2028,3,1),Mitarbeiter!$C21),MIN(DATE(2028,4,0),IF(Mitarbeiter!$D21="",DATE(2028,4,0),Mitarbeiter!$D21),TODAY()),Einstellungen!$F$13:$F$67)))*N(Mitarbeiter!$E21)/IF(Einstellungen!$C$11="7 Tage",7,5),N('Ist-Stunden'!AF21)+(N(Krankheitstage!BE21)+N(Krankheitstage!BQ21))*N($C21))))</f>
        <v/>
      </c>
      <c r="BK21" s="76">
        <f>IF($B21="",0,IF(Einstellungen!$C$10="Ja",MAX(IF(Einstellungen!$C$11="7 Tage",MAX(0,(MIN(DATE(2028,5,0),IF(Mitarbeiter!$D21="",DATE(2028,5,0),Mitarbeiter!$D21),TODAY()))-(MAX(DATE(2028,4,1),Mitarbeiter!$C21))+1),MAX(0,NETWORKDAYS(MAX(DATE(2028,4,1),Mitarbeiter!$C21),MIN(DATE(2028,5,0),IF(Mitarbeiter!$D21="",DATE(2028,5,0),Mitarbeiter!$D21),TODAY()),Einstellungen!$F$13:$F$67)))*N(Mitarbeiter!$E21)/IF(Einstellungen!$C$11="7 Tage",7,5),N('Ist-Stunden'!AG21)),MAX(IF(Einstellungen!$C$11="7 Tage",MAX(0,(MIN(DATE(2028,5,0),IF(Mitarbeiter!$D21="",DATE(2028,5,0),Mitarbeiter!$D21),TODAY()))-(MAX(DATE(2028,4,1),Mitarbeiter!$C21))+1),MAX(0,NETWORKDAYS(MAX(DATE(2028,4,1),Mitarbeiter!$C21),MIN(DATE(2028,5,0),IF(Mitarbeiter!$D21="",DATE(2028,5,0),Mitarbeiter!$D21),TODAY()),Einstellungen!$F$13:$F$67)))*N(Mitarbeiter!$E21)/IF(Einstellungen!$C$11="7 Tage",7,5),N('Ist-Stunden'!AG21)+(N(Krankheitstage!BF21)+N(Krankheitstage!BR21))*N($C21))))</f>
        <v/>
      </c>
      <c r="BL21" s="76">
        <f>IF($B21="",0,IF(Einstellungen!$C$10="Ja",MAX(IF(Einstellungen!$C$11="7 Tage",MAX(0,(MIN(DATE(2028,6,0),IF(Mitarbeiter!$D21="",DATE(2028,6,0),Mitarbeiter!$D21),TODAY()))-(MAX(DATE(2028,5,1),Mitarbeiter!$C21))+1),MAX(0,NETWORKDAYS(MAX(DATE(2028,5,1),Mitarbeiter!$C21),MIN(DATE(2028,6,0),IF(Mitarbeiter!$D21="",DATE(2028,6,0),Mitarbeiter!$D21),TODAY()),Einstellungen!$F$13:$F$67)))*N(Mitarbeiter!$E21)/IF(Einstellungen!$C$11="7 Tage",7,5),N('Ist-Stunden'!AH21)),MAX(IF(Einstellungen!$C$11="7 Tage",MAX(0,(MIN(DATE(2028,6,0),IF(Mitarbeiter!$D21="",DATE(2028,6,0),Mitarbeiter!$D21),TODAY()))-(MAX(DATE(2028,5,1),Mitarbeiter!$C21))+1),MAX(0,NETWORKDAYS(MAX(DATE(2028,5,1),Mitarbeiter!$C21),MIN(DATE(2028,6,0),IF(Mitarbeiter!$D21="",DATE(2028,6,0),Mitarbeiter!$D21),TODAY()),Einstellungen!$F$13:$F$67)))*N(Mitarbeiter!$E21)/IF(Einstellungen!$C$11="7 Tage",7,5),N('Ist-Stunden'!AH21)+(N(Krankheitstage!BG21)+N(Krankheitstage!BS21))*N($C21))))</f>
        <v/>
      </c>
      <c r="BM21" s="76">
        <f>IF($B21="",0,IF(Einstellungen!$C$10="Ja",MAX(IF(Einstellungen!$C$11="7 Tage",MAX(0,(MIN(DATE(2028,7,0),IF(Mitarbeiter!$D21="",DATE(2028,7,0),Mitarbeiter!$D21),TODAY()))-(MAX(DATE(2028,6,1),Mitarbeiter!$C21))+1),MAX(0,NETWORKDAYS(MAX(DATE(2028,6,1),Mitarbeiter!$C21),MIN(DATE(2028,7,0),IF(Mitarbeiter!$D21="",DATE(2028,7,0),Mitarbeiter!$D21),TODAY()),Einstellungen!$F$13:$F$67)))*N(Mitarbeiter!$E21)/IF(Einstellungen!$C$11="7 Tage",7,5),N('Ist-Stunden'!AI21)),MAX(IF(Einstellungen!$C$11="7 Tage",MAX(0,(MIN(DATE(2028,7,0),IF(Mitarbeiter!$D21="",DATE(2028,7,0),Mitarbeiter!$D21),TODAY()))-(MAX(DATE(2028,6,1),Mitarbeiter!$C21))+1),MAX(0,NETWORKDAYS(MAX(DATE(2028,6,1),Mitarbeiter!$C21),MIN(DATE(2028,7,0),IF(Mitarbeiter!$D21="",DATE(2028,7,0),Mitarbeiter!$D21),TODAY()),Einstellungen!$F$13:$F$67)))*N(Mitarbeiter!$E21)/IF(Einstellungen!$C$11="7 Tage",7,5),N('Ist-Stunden'!AI21)+(N(Krankheitstage!BH21)+N(Krankheitstage!BT21))*N($C21))))</f>
        <v/>
      </c>
      <c r="BN21" s="76">
        <f>IF($B21="",0,IF(Einstellungen!$C$10="Ja",MAX(IF(Einstellungen!$C$11="7 Tage",MAX(0,(MIN(DATE(2028,8,0),IF(Mitarbeiter!$D21="",DATE(2028,8,0),Mitarbeiter!$D21),TODAY()))-(MAX(DATE(2028,7,1),Mitarbeiter!$C21))+1),MAX(0,NETWORKDAYS(MAX(DATE(2028,7,1),Mitarbeiter!$C21),MIN(DATE(2028,8,0),IF(Mitarbeiter!$D21="",DATE(2028,8,0),Mitarbeiter!$D21),TODAY()),Einstellungen!$F$13:$F$67)))*N(Mitarbeiter!$E21)/IF(Einstellungen!$C$11="7 Tage",7,5),N('Ist-Stunden'!AJ21)),MAX(IF(Einstellungen!$C$11="7 Tage",MAX(0,(MIN(DATE(2028,8,0),IF(Mitarbeiter!$D21="",DATE(2028,8,0),Mitarbeiter!$D21),TODAY()))-(MAX(DATE(2028,7,1),Mitarbeiter!$C21))+1),MAX(0,NETWORKDAYS(MAX(DATE(2028,7,1),Mitarbeiter!$C21),MIN(DATE(2028,8,0),IF(Mitarbeiter!$D21="",DATE(2028,8,0),Mitarbeiter!$D21),TODAY()),Einstellungen!$F$13:$F$67)))*N(Mitarbeiter!$E21)/IF(Einstellungen!$C$11="7 Tage",7,5),N('Ist-Stunden'!AJ21)+(N(Krankheitstage!BI21)+N(Krankheitstage!BU21))*N($C21))))</f>
        <v/>
      </c>
      <c r="BO21" s="76">
        <f>IF($B21="",0,IF(Einstellungen!$C$10="Ja",MAX(IF(Einstellungen!$C$11="7 Tage",MAX(0,(MIN(DATE(2028,9,0),IF(Mitarbeiter!$D21="",DATE(2028,9,0),Mitarbeiter!$D21),TODAY()))-(MAX(DATE(2028,8,1),Mitarbeiter!$C21))+1),MAX(0,NETWORKDAYS(MAX(DATE(2028,8,1),Mitarbeiter!$C21),MIN(DATE(2028,9,0),IF(Mitarbeiter!$D21="",DATE(2028,9,0),Mitarbeiter!$D21),TODAY()),Einstellungen!$F$13:$F$67)))*N(Mitarbeiter!$E21)/IF(Einstellungen!$C$11="7 Tage",7,5),N('Ist-Stunden'!AK21)),MAX(IF(Einstellungen!$C$11="7 Tage",MAX(0,(MIN(DATE(2028,9,0),IF(Mitarbeiter!$D21="",DATE(2028,9,0),Mitarbeiter!$D21),TODAY()))-(MAX(DATE(2028,8,1),Mitarbeiter!$C21))+1),MAX(0,NETWORKDAYS(MAX(DATE(2028,8,1),Mitarbeiter!$C21),MIN(DATE(2028,9,0),IF(Mitarbeiter!$D21="",DATE(2028,9,0),Mitarbeiter!$D21),TODAY()),Einstellungen!$F$13:$F$67)))*N(Mitarbeiter!$E21)/IF(Einstellungen!$C$11="7 Tage",7,5),N('Ist-Stunden'!AK21)+(N(Krankheitstage!BJ21)+N(Krankheitstage!BV21))*N($C21))))</f>
        <v/>
      </c>
      <c r="BP21" s="76">
        <f>IF($B21="",0,IF(Einstellungen!$C$10="Ja",MAX(IF(Einstellungen!$C$11="7 Tage",MAX(0,(MIN(DATE(2028,10,0),IF(Mitarbeiter!$D21="",DATE(2028,10,0),Mitarbeiter!$D21),TODAY()))-(MAX(DATE(2028,9,1),Mitarbeiter!$C21))+1),MAX(0,NETWORKDAYS(MAX(DATE(2028,9,1),Mitarbeiter!$C21),MIN(DATE(2028,10,0),IF(Mitarbeiter!$D21="",DATE(2028,10,0),Mitarbeiter!$D21),TODAY()),Einstellungen!$F$13:$F$67)))*N(Mitarbeiter!$E21)/IF(Einstellungen!$C$11="7 Tage",7,5),N('Ist-Stunden'!AL21)),MAX(IF(Einstellungen!$C$11="7 Tage",MAX(0,(MIN(DATE(2028,10,0),IF(Mitarbeiter!$D21="",DATE(2028,10,0),Mitarbeiter!$D21),TODAY()))-(MAX(DATE(2028,9,1),Mitarbeiter!$C21))+1),MAX(0,NETWORKDAYS(MAX(DATE(2028,9,1),Mitarbeiter!$C21),MIN(DATE(2028,10,0),IF(Mitarbeiter!$D21="",DATE(2028,10,0),Mitarbeiter!$D21),TODAY()),Einstellungen!$F$13:$F$67)))*N(Mitarbeiter!$E21)/IF(Einstellungen!$C$11="7 Tage",7,5),N('Ist-Stunden'!AL21)+(N(Krankheitstage!BK21)+N(Krankheitstage!BW21))*N($C21))))</f>
        <v/>
      </c>
      <c r="BQ21" s="76">
        <f>IF($B21="",0,IF(Einstellungen!$C$10="Ja",MAX(IF(Einstellungen!$C$11="7 Tage",MAX(0,(MIN(DATE(2028,11,0),IF(Mitarbeiter!$D21="",DATE(2028,11,0),Mitarbeiter!$D21),TODAY()))-(MAX(DATE(2028,10,1),Mitarbeiter!$C21))+1),MAX(0,NETWORKDAYS(MAX(DATE(2028,10,1),Mitarbeiter!$C21),MIN(DATE(2028,11,0),IF(Mitarbeiter!$D21="",DATE(2028,11,0),Mitarbeiter!$D21),TODAY()),Einstellungen!$F$13:$F$67)))*N(Mitarbeiter!$E21)/IF(Einstellungen!$C$11="7 Tage",7,5),N('Ist-Stunden'!AM21)),MAX(IF(Einstellungen!$C$11="7 Tage",MAX(0,(MIN(DATE(2028,11,0),IF(Mitarbeiter!$D21="",DATE(2028,11,0),Mitarbeiter!$D21),TODAY()))-(MAX(DATE(2028,10,1),Mitarbeiter!$C21))+1),MAX(0,NETWORKDAYS(MAX(DATE(2028,10,1),Mitarbeiter!$C21),MIN(DATE(2028,11,0),IF(Mitarbeiter!$D21="",DATE(2028,11,0),Mitarbeiter!$D21),TODAY()),Einstellungen!$F$13:$F$67)))*N(Mitarbeiter!$E21)/IF(Einstellungen!$C$11="7 Tage",7,5),N('Ist-Stunden'!AM21)+(N(Krankheitstage!BL21)+N(Krankheitstage!BX21))*N($C21))))</f>
        <v/>
      </c>
      <c r="BR21" s="76">
        <f>IF($B21="",0,IF(Einstellungen!$C$10="Ja",MAX(IF(Einstellungen!$C$11="7 Tage",MAX(0,(MIN(DATE(2028,12,0),IF(Mitarbeiter!$D21="",DATE(2028,12,0),Mitarbeiter!$D21),TODAY()))-(MAX(DATE(2028,11,1),Mitarbeiter!$C21))+1),MAX(0,NETWORKDAYS(MAX(DATE(2028,11,1),Mitarbeiter!$C21),MIN(DATE(2028,12,0),IF(Mitarbeiter!$D21="",DATE(2028,12,0),Mitarbeiter!$D21),TODAY()),Einstellungen!$F$13:$F$67)))*N(Mitarbeiter!$E21)/IF(Einstellungen!$C$11="7 Tage",7,5),N('Ist-Stunden'!AN21)),MAX(IF(Einstellungen!$C$11="7 Tage",MAX(0,(MIN(DATE(2028,12,0),IF(Mitarbeiter!$D21="",DATE(2028,12,0),Mitarbeiter!$D21),TODAY()))-(MAX(DATE(2028,11,1),Mitarbeiter!$C21))+1),MAX(0,NETWORKDAYS(MAX(DATE(2028,11,1),Mitarbeiter!$C21),MIN(DATE(2028,12,0),IF(Mitarbeiter!$D21="",DATE(2028,12,0),Mitarbeiter!$D21),TODAY()),Einstellungen!$F$13:$F$67)))*N(Mitarbeiter!$E21)/IF(Einstellungen!$C$11="7 Tage",7,5),N('Ist-Stunden'!AN21)+(N(Krankheitstage!BM21)+N(Krankheitstage!BY21))*N($C21))))</f>
        <v/>
      </c>
      <c r="BS21" s="76">
        <f>IF($B21="",0,IF(Einstellungen!$C$10="Ja",MAX(IF(Einstellungen!$C$11="7 Tage",MAX(0,(MIN(DATE(2028,13,0),IF(Mitarbeiter!$D21="",DATE(2028,13,0),Mitarbeiter!$D21),TODAY()))-(MAX(DATE(2028,12,1),Mitarbeiter!$C21))+1),MAX(0,NETWORKDAYS(MAX(DATE(2028,12,1),Mitarbeiter!$C21),MIN(DATE(2028,13,0),IF(Mitarbeiter!$D21="",DATE(2028,13,0),Mitarbeiter!$D21),TODAY()),Einstellungen!$F$13:$F$67)))*N(Mitarbeiter!$E21)/IF(Einstellungen!$C$11="7 Tage",7,5),N('Ist-Stunden'!AO21)),MAX(IF(Einstellungen!$C$11="7 Tage",MAX(0,(MIN(DATE(2028,13,0),IF(Mitarbeiter!$D21="",DATE(2028,13,0),Mitarbeiter!$D21),TODAY()))-(MAX(DATE(2028,12,1),Mitarbeiter!$C21))+1),MAX(0,NETWORKDAYS(MAX(DATE(2028,12,1),Mitarbeiter!$C21),MIN(DATE(2028,13,0),IF(Mitarbeiter!$D21="",DATE(2028,13,0),Mitarbeiter!$D21),TODAY()),Einstellungen!$F$13:$F$67)))*N(Mitarbeiter!$E21)/IF(Einstellungen!$C$11="7 Tage",7,5),N('Ist-Stunden'!AO21)+(N(Krankheitstage!BN21)+N(Krankheitstage!BZ21))*N($C21))))</f>
        <v/>
      </c>
      <c r="BT21" s="76">
        <f>IF($B21="",0,IF(Einstellungen!$C$10="Ja",MAX(IF(Einstellungen!$C$11="7 Tage",MAX(0,(MIN(DATE(2029,2,0),IF(Mitarbeiter!$D21="",DATE(2029,2,0),Mitarbeiter!$D21),TODAY()))-(MAX(DATE(2029,1,1),Mitarbeiter!$C21))+1),MAX(0,NETWORKDAYS(MAX(DATE(2029,1,1),Mitarbeiter!$C21),MIN(DATE(2029,2,0),IF(Mitarbeiter!$D21="",DATE(2029,2,0),Mitarbeiter!$D21),TODAY()),Einstellungen!$F$13:$F$67)))*N(Mitarbeiter!$E21)/IF(Einstellungen!$C$11="7 Tage",7,5),N('Ist-Stunden'!AP21)),MAX(IF(Einstellungen!$C$11="7 Tage",MAX(0,(MIN(DATE(2029,2,0),IF(Mitarbeiter!$D21="",DATE(2029,2,0),Mitarbeiter!$D21),TODAY()))-(MAX(DATE(2029,1,1),Mitarbeiter!$C21))+1),MAX(0,NETWORKDAYS(MAX(DATE(2029,1,1),Mitarbeiter!$C21),MIN(DATE(2029,2,0),IF(Mitarbeiter!$D21="",DATE(2029,2,0),Mitarbeiter!$D21),TODAY()),Einstellungen!$F$13:$F$67)))*N(Mitarbeiter!$E21)/IF(Einstellungen!$C$11="7 Tage",7,5),N('Ist-Stunden'!AP21)+(N(Krankheitstage!CA21)+N(Krankheitstage!CM21))*N($C21))))</f>
        <v/>
      </c>
      <c r="BU21" s="76">
        <f>IF($B21="",0,IF(Einstellungen!$C$10="Ja",MAX(IF(Einstellungen!$C$11="7 Tage",MAX(0,(MIN(DATE(2029,3,0),IF(Mitarbeiter!$D21="",DATE(2029,3,0),Mitarbeiter!$D21),TODAY()))-(MAX(DATE(2029,2,1),Mitarbeiter!$C21))+1),MAX(0,NETWORKDAYS(MAX(DATE(2029,2,1),Mitarbeiter!$C21),MIN(DATE(2029,3,0),IF(Mitarbeiter!$D21="",DATE(2029,3,0),Mitarbeiter!$D21),TODAY()),Einstellungen!$F$13:$F$67)))*N(Mitarbeiter!$E21)/IF(Einstellungen!$C$11="7 Tage",7,5),N('Ist-Stunden'!AQ21)),MAX(IF(Einstellungen!$C$11="7 Tage",MAX(0,(MIN(DATE(2029,3,0),IF(Mitarbeiter!$D21="",DATE(2029,3,0),Mitarbeiter!$D21),TODAY()))-(MAX(DATE(2029,2,1),Mitarbeiter!$C21))+1),MAX(0,NETWORKDAYS(MAX(DATE(2029,2,1),Mitarbeiter!$C21),MIN(DATE(2029,3,0),IF(Mitarbeiter!$D21="",DATE(2029,3,0),Mitarbeiter!$D21),TODAY()),Einstellungen!$F$13:$F$67)))*N(Mitarbeiter!$E21)/IF(Einstellungen!$C$11="7 Tage",7,5),N('Ist-Stunden'!AQ21)+(N(Krankheitstage!CB21)+N(Krankheitstage!CN21))*N($C21))))</f>
        <v/>
      </c>
      <c r="BV21" s="76">
        <f>IF($B21="",0,IF(Einstellungen!$C$10="Ja",MAX(IF(Einstellungen!$C$11="7 Tage",MAX(0,(MIN(DATE(2029,4,0),IF(Mitarbeiter!$D21="",DATE(2029,4,0),Mitarbeiter!$D21),TODAY()))-(MAX(DATE(2029,3,1),Mitarbeiter!$C21))+1),MAX(0,NETWORKDAYS(MAX(DATE(2029,3,1),Mitarbeiter!$C21),MIN(DATE(2029,4,0),IF(Mitarbeiter!$D21="",DATE(2029,4,0),Mitarbeiter!$D21),TODAY()),Einstellungen!$F$13:$F$67)))*N(Mitarbeiter!$E21)/IF(Einstellungen!$C$11="7 Tage",7,5),N('Ist-Stunden'!AR21)),MAX(IF(Einstellungen!$C$11="7 Tage",MAX(0,(MIN(DATE(2029,4,0),IF(Mitarbeiter!$D21="",DATE(2029,4,0),Mitarbeiter!$D21),TODAY()))-(MAX(DATE(2029,3,1),Mitarbeiter!$C21))+1),MAX(0,NETWORKDAYS(MAX(DATE(2029,3,1),Mitarbeiter!$C21),MIN(DATE(2029,4,0),IF(Mitarbeiter!$D21="",DATE(2029,4,0),Mitarbeiter!$D21),TODAY()),Einstellungen!$F$13:$F$67)))*N(Mitarbeiter!$E21)/IF(Einstellungen!$C$11="7 Tage",7,5),N('Ist-Stunden'!AR21)+(N(Krankheitstage!CC21)+N(Krankheitstage!CO21))*N($C21))))</f>
        <v/>
      </c>
      <c r="BW21" s="76">
        <f>IF($B21="",0,IF(Einstellungen!$C$10="Ja",MAX(IF(Einstellungen!$C$11="7 Tage",MAX(0,(MIN(DATE(2029,5,0),IF(Mitarbeiter!$D21="",DATE(2029,5,0),Mitarbeiter!$D21),TODAY()))-(MAX(DATE(2029,4,1),Mitarbeiter!$C21))+1),MAX(0,NETWORKDAYS(MAX(DATE(2029,4,1),Mitarbeiter!$C21),MIN(DATE(2029,5,0),IF(Mitarbeiter!$D21="",DATE(2029,5,0),Mitarbeiter!$D21),TODAY()),Einstellungen!$F$13:$F$67)))*N(Mitarbeiter!$E21)/IF(Einstellungen!$C$11="7 Tage",7,5),N('Ist-Stunden'!AS21)),MAX(IF(Einstellungen!$C$11="7 Tage",MAX(0,(MIN(DATE(2029,5,0),IF(Mitarbeiter!$D21="",DATE(2029,5,0),Mitarbeiter!$D21),TODAY()))-(MAX(DATE(2029,4,1),Mitarbeiter!$C21))+1),MAX(0,NETWORKDAYS(MAX(DATE(2029,4,1),Mitarbeiter!$C21),MIN(DATE(2029,5,0),IF(Mitarbeiter!$D21="",DATE(2029,5,0),Mitarbeiter!$D21),TODAY()),Einstellungen!$F$13:$F$67)))*N(Mitarbeiter!$E21)/IF(Einstellungen!$C$11="7 Tage",7,5),N('Ist-Stunden'!AS21)+(N(Krankheitstage!CD21)+N(Krankheitstage!CP21))*N($C21))))</f>
        <v/>
      </c>
      <c r="BX21" s="76">
        <f>IF($B21="",0,IF(Einstellungen!$C$10="Ja",MAX(IF(Einstellungen!$C$11="7 Tage",MAX(0,(MIN(DATE(2029,6,0),IF(Mitarbeiter!$D21="",DATE(2029,6,0),Mitarbeiter!$D21),TODAY()))-(MAX(DATE(2029,5,1),Mitarbeiter!$C21))+1),MAX(0,NETWORKDAYS(MAX(DATE(2029,5,1),Mitarbeiter!$C21),MIN(DATE(2029,6,0),IF(Mitarbeiter!$D21="",DATE(2029,6,0),Mitarbeiter!$D21),TODAY()),Einstellungen!$F$13:$F$67)))*N(Mitarbeiter!$E21)/IF(Einstellungen!$C$11="7 Tage",7,5),N('Ist-Stunden'!AT21)),MAX(IF(Einstellungen!$C$11="7 Tage",MAX(0,(MIN(DATE(2029,6,0),IF(Mitarbeiter!$D21="",DATE(2029,6,0),Mitarbeiter!$D21),TODAY()))-(MAX(DATE(2029,5,1),Mitarbeiter!$C21))+1),MAX(0,NETWORKDAYS(MAX(DATE(2029,5,1),Mitarbeiter!$C21),MIN(DATE(2029,6,0),IF(Mitarbeiter!$D21="",DATE(2029,6,0),Mitarbeiter!$D21),TODAY()),Einstellungen!$F$13:$F$67)))*N(Mitarbeiter!$E21)/IF(Einstellungen!$C$11="7 Tage",7,5),N('Ist-Stunden'!AT21)+(N(Krankheitstage!CE21)+N(Krankheitstage!CQ21))*N($C21))))</f>
        <v/>
      </c>
      <c r="BY21" s="76">
        <f>IF($B21="",0,IF(Einstellungen!$C$10="Ja",MAX(IF(Einstellungen!$C$11="7 Tage",MAX(0,(MIN(DATE(2029,7,0),IF(Mitarbeiter!$D21="",DATE(2029,7,0),Mitarbeiter!$D21),TODAY()))-(MAX(DATE(2029,6,1),Mitarbeiter!$C21))+1),MAX(0,NETWORKDAYS(MAX(DATE(2029,6,1),Mitarbeiter!$C21),MIN(DATE(2029,7,0),IF(Mitarbeiter!$D21="",DATE(2029,7,0),Mitarbeiter!$D21),TODAY()),Einstellungen!$F$13:$F$67)))*N(Mitarbeiter!$E21)/IF(Einstellungen!$C$11="7 Tage",7,5),N('Ist-Stunden'!AU21)),MAX(IF(Einstellungen!$C$11="7 Tage",MAX(0,(MIN(DATE(2029,7,0),IF(Mitarbeiter!$D21="",DATE(2029,7,0),Mitarbeiter!$D21),TODAY()))-(MAX(DATE(2029,6,1),Mitarbeiter!$C21))+1),MAX(0,NETWORKDAYS(MAX(DATE(2029,6,1),Mitarbeiter!$C21),MIN(DATE(2029,7,0),IF(Mitarbeiter!$D21="",DATE(2029,7,0),Mitarbeiter!$D21),TODAY()),Einstellungen!$F$13:$F$67)))*N(Mitarbeiter!$E21)/IF(Einstellungen!$C$11="7 Tage",7,5),N('Ist-Stunden'!AU21)+(N(Krankheitstage!CF21)+N(Krankheitstage!CR21))*N($C21))))</f>
        <v/>
      </c>
      <c r="BZ21" s="76">
        <f>IF($B21="",0,IF(Einstellungen!$C$10="Ja",MAX(IF(Einstellungen!$C$11="7 Tage",MAX(0,(MIN(DATE(2029,8,0),IF(Mitarbeiter!$D21="",DATE(2029,8,0),Mitarbeiter!$D21),TODAY()))-(MAX(DATE(2029,7,1),Mitarbeiter!$C21))+1),MAX(0,NETWORKDAYS(MAX(DATE(2029,7,1),Mitarbeiter!$C21),MIN(DATE(2029,8,0),IF(Mitarbeiter!$D21="",DATE(2029,8,0),Mitarbeiter!$D21),TODAY()),Einstellungen!$F$13:$F$67)))*N(Mitarbeiter!$E21)/IF(Einstellungen!$C$11="7 Tage",7,5),N('Ist-Stunden'!AV21)),MAX(IF(Einstellungen!$C$11="7 Tage",MAX(0,(MIN(DATE(2029,8,0),IF(Mitarbeiter!$D21="",DATE(2029,8,0),Mitarbeiter!$D21),TODAY()))-(MAX(DATE(2029,7,1),Mitarbeiter!$C21))+1),MAX(0,NETWORKDAYS(MAX(DATE(2029,7,1),Mitarbeiter!$C21),MIN(DATE(2029,8,0),IF(Mitarbeiter!$D21="",DATE(2029,8,0),Mitarbeiter!$D21),TODAY()),Einstellungen!$F$13:$F$67)))*N(Mitarbeiter!$E21)/IF(Einstellungen!$C$11="7 Tage",7,5),N('Ist-Stunden'!AV21)+(N(Krankheitstage!CG21)+N(Krankheitstage!CS21))*N($C21))))</f>
        <v/>
      </c>
      <c r="CA21" s="76">
        <f>IF($B21="",0,IF(Einstellungen!$C$10="Ja",MAX(IF(Einstellungen!$C$11="7 Tage",MAX(0,(MIN(DATE(2029,9,0),IF(Mitarbeiter!$D21="",DATE(2029,9,0),Mitarbeiter!$D21),TODAY()))-(MAX(DATE(2029,8,1),Mitarbeiter!$C21))+1),MAX(0,NETWORKDAYS(MAX(DATE(2029,8,1),Mitarbeiter!$C21),MIN(DATE(2029,9,0),IF(Mitarbeiter!$D21="",DATE(2029,9,0),Mitarbeiter!$D21),TODAY()),Einstellungen!$F$13:$F$67)))*N(Mitarbeiter!$E21)/IF(Einstellungen!$C$11="7 Tage",7,5),N('Ist-Stunden'!AW21)),MAX(IF(Einstellungen!$C$11="7 Tage",MAX(0,(MIN(DATE(2029,9,0),IF(Mitarbeiter!$D21="",DATE(2029,9,0),Mitarbeiter!$D21),TODAY()))-(MAX(DATE(2029,8,1),Mitarbeiter!$C21))+1),MAX(0,NETWORKDAYS(MAX(DATE(2029,8,1),Mitarbeiter!$C21),MIN(DATE(2029,9,0),IF(Mitarbeiter!$D21="",DATE(2029,9,0),Mitarbeiter!$D21),TODAY()),Einstellungen!$F$13:$F$67)))*N(Mitarbeiter!$E21)/IF(Einstellungen!$C$11="7 Tage",7,5),N('Ist-Stunden'!AW21)+(N(Krankheitstage!CH21)+N(Krankheitstage!CT21))*N($C21))))</f>
        <v/>
      </c>
      <c r="CB21" s="76">
        <f>IF($B21="",0,IF(Einstellungen!$C$10="Ja",MAX(IF(Einstellungen!$C$11="7 Tage",MAX(0,(MIN(DATE(2029,10,0),IF(Mitarbeiter!$D21="",DATE(2029,10,0),Mitarbeiter!$D21),TODAY()))-(MAX(DATE(2029,9,1),Mitarbeiter!$C21))+1),MAX(0,NETWORKDAYS(MAX(DATE(2029,9,1),Mitarbeiter!$C21),MIN(DATE(2029,10,0),IF(Mitarbeiter!$D21="",DATE(2029,10,0),Mitarbeiter!$D21),TODAY()),Einstellungen!$F$13:$F$67)))*N(Mitarbeiter!$E21)/IF(Einstellungen!$C$11="7 Tage",7,5),N('Ist-Stunden'!AX21)),MAX(IF(Einstellungen!$C$11="7 Tage",MAX(0,(MIN(DATE(2029,10,0),IF(Mitarbeiter!$D21="",DATE(2029,10,0),Mitarbeiter!$D21),TODAY()))-(MAX(DATE(2029,9,1),Mitarbeiter!$C21))+1),MAX(0,NETWORKDAYS(MAX(DATE(2029,9,1),Mitarbeiter!$C21),MIN(DATE(2029,10,0),IF(Mitarbeiter!$D21="",DATE(2029,10,0),Mitarbeiter!$D21),TODAY()),Einstellungen!$F$13:$F$67)))*N(Mitarbeiter!$E21)/IF(Einstellungen!$C$11="7 Tage",7,5),N('Ist-Stunden'!AX21)+(N(Krankheitstage!CI21)+N(Krankheitstage!CU21))*N($C21))))</f>
        <v/>
      </c>
      <c r="CC21" s="76">
        <f>IF($B21="",0,IF(Einstellungen!$C$10="Ja",MAX(IF(Einstellungen!$C$11="7 Tage",MAX(0,(MIN(DATE(2029,11,0),IF(Mitarbeiter!$D21="",DATE(2029,11,0),Mitarbeiter!$D21),TODAY()))-(MAX(DATE(2029,10,1),Mitarbeiter!$C21))+1),MAX(0,NETWORKDAYS(MAX(DATE(2029,10,1),Mitarbeiter!$C21),MIN(DATE(2029,11,0),IF(Mitarbeiter!$D21="",DATE(2029,11,0),Mitarbeiter!$D21),TODAY()),Einstellungen!$F$13:$F$67)))*N(Mitarbeiter!$E21)/IF(Einstellungen!$C$11="7 Tage",7,5),N('Ist-Stunden'!AY21)),MAX(IF(Einstellungen!$C$11="7 Tage",MAX(0,(MIN(DATE(2029,11,0),IF(Mitarbeiter!$D21="",DATE(2029,11,0),Mitarbeiter!$D21),TODAY()))-(MAX(DATE(2029,10,1),Mitarbeiter!$C21))+1),MAX(0,NETWORKDAYS(MAX(DATE(2029,10,1),Mitarbeiter!$C21),MIN(DATE(2029,11,0),IF(Mitarbeiter!$D21="",DATE(2029,11,0),Mitarbeiter!$D21),TODAY()),Einstellungen!$F$13:$F$67)))*N(Mitarbeiter!$E21)/IF(Einstellungen!$C$11="7 Tage",7,5),N('Ist-Stunden'!AY21)+(N(Krankheitstage!CJ21)+N(Krankheitstage!CV21))*N($C21))))</f>
        <v/>
      </c>
      <c r="CD21" s="76">
        <f>IF($B21="",0,IF(Einstellungen!$C$10="Ja",MAX(IF(Einstellungen!$C$11="7 Tage",MAX(0,(MIN(DATE(2029,12,0),IF(Mitarbeiter!$D21="",DATE(2029,12,0),Mitarbeiter!$D21),TODAY()))-(MAX(DATE(2029,11,1),Mitarbeiter!$C21))+1),MAX(0,NETWORKDAYS(MAX(DATE(2029,11,1),Mitarbeiter!$C21),MIN(DATE(2029,12,0),IF(Mitarbeiter!$D21="",DATE(2029,12,0),Mitarbeiter!$D21),TODAY()),Einstellungen!$F$13:$F$67)))*N(Mitarbeiter!$E21)/IF(Einstellungen!$C$11="7 Tage",7,5),N('Ist-Stunden'!AZ21)),MAX(IF(Einstellungen!$C$11="7 Tage",MAX(0,(MIN(DATE(2029,12,0),IF(Mitarbeiter!$D21="",DATE(2029,12,0),Mitarbeiter!$D21),TODAY()))-(MAX(DATE(2029,11,1),Mitarbeiter!$C21))+1),MAX(0,NETWORKDAYS(MAX(DATE(2029,11,1),Mitarbeiter!$C21),MIN(DATE(2029,12,0),IF(Mitarbeiter!$D21="",DATE(2029,12,0),Mitarbeiter!$D21),TODAY()),Einstellungen!$F$13:$F$67)))*N(Mitarbeiter!$E21)/IF(Einstellungen!$C$11="7 Tage",7,5),N('Ist-Stunden'!AZ21)+(N(Krankheitstage!CK21)+N(Krankheitstage!CW21))*N($C21))))</f>
        <v/>
      </c>
      <c r="CE21" s="76">
        <f>IF($B21="",0,IF(Einstellungen!$C$10="Ja",MAX(IF(Einstellungen!$C$11="7 Tage",MAX(0,(MIN(DATE(2029,13,0),IF(Mitarbeiter!$D21="",DATE(2029,13,0),Mitarbeiter!$D21),TODAY()))-(MAX(DATE(2029,12,1),Mitarbeiter!$C21))+1),MAX(0,NETWORKDAYS(MAX(DATE(2029,12,1),Mitarbeiter!$C21),MIN(DATE(2029,13,0),IF(Mitarbeiter!$D21="",DATE(2029,13,0),Mitarbeiter!$D21),TODAY()),Einstellungen!$F$13:$F$67)))*N(Mitarbeiter!$E21)/IF(Einstellungen!$C$11="7 Tage",7,5),N('Ist-Stunden'!BA21)),MAX(IF(Einstellungen!$C$11="7 Tage",MAX(0,(MIN(DATE(2029,13,0),IF(Mitarbeiter!$D21="",DATE(2029,13,0),Mitarbeiter!$D21),TODAY()))-(MAX(DATE(2029,12,1),Mitarbeiter!$C21))+1),MAX(0,NETWORKDAYS(MAX(DATE(2029,12,1),Mitarbeiter!$C21),MIN(DATE(2029,13,0),IF(Mitarbeiter!$D21="",DATE(2029,13,0),Mitarbeiter!$D21),TODAY()),Einstellungen!$F$13:$F$67)))*N(Mitarbeiter!$E21)/IF(Einstellungen!$C$11="7 Tage",7,5),N('Ist-Stunden'!BA21)+(N(Krankheitstage!CL21)+N(Krankheitstage!CX21))*N($C21))))</f>
        <v/>
      </c>
      <c r="CF21" s="76">
        <f>IF($B21="",0,IF(Einstellungen!$C$10="Ja",MAX(IF(Einstellungen!$C$11="7 Tage",MAX(0,(MIN(DATE(2030,2,0),IF(Mitarbeiter!$D21="",DATE(2030,2,0),Mitarbeiter!$D21),TODAY()))-(MAX(DATE(2030,1,1),Mitarbeiter!$C21))+1),MAX(0,NETWORKDAYS(MAX(DATE(2030,1,1),Mitarbeiter!$C21),MIN(DATE(2030,2,0),IF(Mitarbeiter!$D21="",DATE(2030,2,0),Mitarbeiter!$D21),TODAY()),Einstellungen!$F$13:$F$67)))*N(Mitarbeiter!$E21)/IF(Einstellungen!$C$11="7 Tage",7,5),N('Ist-Stunden'!BB21)),MAX(IF(Einstellungen!$C$11="7 Tage",MAX(0,(MIN(DATE(2030,2,0),IF(Mitarbeiter!$D21="",DATE(2030,2,0),Mitarbeiter!$D21),TODAY()))-(MAX(DATE(2030,1,1),Mitarbeiter!$C21))+1),MAX(0,NETWORKDAYS(MAX(DATE(2030,1,1),Mitarbeiter!$C21),MIN(DATE(2030,2,0),IF(Mitarbeiter!$D21="",DATE(2030,2,0),Mitarbeiter!$D21),TODAY()),Einstellungen!$F$13:$F$67)))*N(Mitarbeiter!$E21)/IF(Einstellungen!$C$11="7 Tage",7,5),N('Ist-Stunden'!BB21)+(N(Krankheitstage!CY21)+N(Krankheitstage!DK21))*N($C21))))</f>
        <v/>
      </c>
      <c r="CG21" s="76">
        <f>IF($B21="",0,IF(Einstellungen!$C$10="Ja",MAX(IF(Einstellungen!$C$11="7 Tage",MAX(0,(MIN(DATE(2030,3,0),IF(Mitarbeiter!$D21="",DATE(2030,3,0),Mitarbeiter!$D21),TODAY()))-(MAX(DATE(2030,2,1),Mitarbeiter!$C21))+1),MAX(0,NETWORKDAYS(MAX(DATE(2030,2,1),Mitarbeiter!$C21),MIN(DATE(2030,3,0),IF(Mitarbeiter!$D21="",DATE(2030,3,0),Mitarbeiter!$D21),TODAY()),Einstellungen!$F$13:$F$67)))*N(Mitarbeiter!$E21)/IF(Einstellungen!$C$11="7 Tage",7,5),N('Ist-Stunden'!BC21)),MAX(IF(Einstellungen!$C$11="7 Tage",MAX(0,(MIN(DATE(2030,3,0),IF(Mitarbeiter!$D21="",DATE(2030,3,0),Mitarbeiter!$D21),TODAY()))-(MAX(DATE(2030,2,1),Mitarbeiter!$C21))+1),MAX(0,NETWORKDAYS(MAX(DATE(2030,2,1),Mitarbeiter!$C21),MIN(DATE(2030,3,0),IF(Mitarbeiter!$D21="",DATE(2030,3,0),Mitarbeiter!$D21),TODAY()),Einstellungen!$F$13:$F$67)))*N(Mitarbeiter!$E21)/IF(Einstellungen!$C$11="7 Tage",7,5),N('Ist-Stunden'!BC21)+(N(Krankheitstage!CZ21)+N(Krankheitstage!DL21))*N($C21))))</f>
        <v/>
      </c>
      <c r="CH21" s="76">
        <f>IF($B21="",0,IF(Einstellungen!$C$10="Ja",MAX(IF(Einstellungen!$C$11="7 Tage",MAX(0,(MIN(DATE(2030,4,0),IF(Mitarbeiter!$D21="",DATE(2030,4,0),Mitarbeiter!$D21),TODAY()))-(MAX(DATE(2030,3,1),Mitarbeiter!$C21))+1),MAX(0,NETWORKDAYS(MAX(DATE(2030,3,1),Mitarbeiter!$C21),MIN(DATE(2030,4,0),IF(Mitarbeiter!$D21="",DATE(2030,4,0),Mitarbeiter!$D21),TODAY()),Einstellungen!$F$13:$F$67)))*N(Mitarbeiter!$E21)/IF(Einstellungen!$C$11="7 Tage",7,5),N('Ist-Stunden'!BD21)),MAX(IF(Einstellungen!$C$11="7 Tage",MAX(0,(MIN(DATE(2030,4,0),IF(Mitarbeiter!$D21="",DATE(2030,4,0),Mitarbeiter!$D21),TODAY()))-(MAX(DATE(2030,3,1),Mitarbeiter!$C21))+1),MAX(0,NETWORKDAYS(MAX(DATE(2030,3,1),Mitarbeiter!$C21),MIN(DATE(2030,4,0),IF(Mitarbeiter!$D21="",DATE(2030,4,0),Mitarbeiter!$D21),TODAY()),Einstellungen!$F$13:$F$67)))*N(Mitarbeiter!$E21)/IF(Einstellungen!$C$11="7 Tage",7,5),N('Ist-Stunden'!BD21)+(N(Krankheitstage!DA21)+N(Krankheitstage!DM21))*N($C21))))</f>
        <v/>
      </c>
      <c r="CI21" s="76">
        <f>IF($B21="",0,IF(Einstellungen!$C$10="Ja",MAX(IF(Einstellungen!$C$11="7 Tage",MAX(0,(MIN(DATE(2030,5,0),IF(Mitarbeiter!$D21="",DATE(2030,5,0),Mitarbeiter!$D21),TODAY()))-(MAX(DATE(2030,4,1),Mitarbeiter!$C21))+1),MAX(0,NETWORKDAYS(MAX(DATE(2030,4,1),Mitarbeiter!$C21),MIN(DATE(2030,5,0),IF(Mitarbeiter!$D21="",DATE(2030,5,0),Mitarbeiter!$D21),TODAY()),Einstellungen!$F$13:$F$67)))*N(Mitarbeiter!$E21)/IF(Einstellungen!$C$11="7 Tage",7,5),N('Ist-Stunden'!BE21)),MAX(IF(Einstellungen!$C$11="7 Tage",MAX(0,(MIN(DATE(2030,5,0),IF(Mitarbeiter!$D21="",DATE(2030,5,0),Mitarbeiter!$D21),TODAY()))-(MAX(DATE(2030,4,1),Mitarbeiter!$C21))+1),MAX(0,NETWORKDAYS(MAX(DATE(2030,4,1),Mitarbeiter!$C21),MIN(DATE(2030,5,0),IF(Mitarbeiter!$D21="",DATE(2030,5,0),Mitarbeiter!$D21),TODAY()),Einstellungen!$F$13:$F$67)))*N(Mitarbeiter!$E21)/IF(Einstellungen!$C$11="7 Tage",7,5),N('Ist-Stunden'!BE21)+(N(Krankheitstage!DB21)+N(Krankheitstage!DN21))*N($C21))))</f>
        <v/>
      </c>
      <c r="CJ21" s="76">
        <f>IF($B21="",0,IF(Einstellungen!$C$10="Ja",MAX(IF(Einstellungen!$C$11="7 Tage",MAX(0,(MIN(DATE(2030,6,0),IF(Mitarbeiter!$D21="",DATE(2030,6,0),Mitarbeiter!$D21),TODAY()))-(MAX(DATE(2030,5,1),Mitarbeiter!$C21))+1),MAX(0,NETWORKDAYS(MAX(DATE(2030,5,1),Mitarbeiter!$C21),MIN(DATE(2030,6,0),IF(Mitarbeiter!$D21="",DATE(2030,6,0),Mitarbeiter!$D21),TODAY()),Einstellungen!$F$13:$F$67)))*N(Mitarbeiter!$E21)/IF(Einstellungen!$C$11="7 Tage",7,5),N('Ist-Stunden'!BF21)),MAX(IF(Einstellungen!$C$11="7 Tage",MAX(0,(MIN(DATE(2030,6,0),IF(Mitarbeiter!$D21="",DATE(2030,6,0),Mitarbeiter!$D21),TODAY()))-(MAX(DATE(2030,5,1),Mitarbeiter!$C21))+1),MAX(0,NETWORKDAYS(MAX(DATE(2030,5,1),Mitarbeiter!$C21),MIN(DATE(2030,6,0),IF(Mitarbeiter!$D21="",DATE(2030,6,0),Mitarbeiter!$D21),TODAY()),Einstellungen!$F$13:$F$67)))*N(Mitarbeiter!$E21)/IF(Einstellungen!$C$11="7 Tage",7,5),N('Ist-Stunden'!BF21)+(N(Krankheitstage!DC21)+N(Krankheitstage!DO21))*N($C21))))</f>
        <v/>
      </c>
      <c r="CK21" s="76">
        <f>IF($B21="",0,IF(Einstellungen!$C$10="Ja",MAX(IF(Einstellungen!$C$11="7 Tage",MAX(0,(MIN(DATE(2030,7,0),IF(Mitarbeiter!$D21="",DATE(2030,7,0),Mitarbeiter!$D21),TODAY()))-(MAX(DATE(2030,6,1),Mitarbeiter!$C21))+1),MAX(0,NETWORKDAYS(MAX(DATE(2030,6,1),Mitarbeiter!$C21),MIN(DATE(2030,7,0),IF(Mitarbeiter!$D21="",DATE(2030,7,0),Mitarbeiter!$D21),TODAY()),Einstellungen!$F$13:$F$67)))*N(Mitarbeiter!$E21)/IF(Einstellungen!$C$11="7 Tage",7,5),N('Ist-Stunden'!BG21)),MAX(IF(Einstellungen!$C$11="7 Tage",MAX(0,(MIN(DATE(2030,7,0),IF(Mitarbeiter!$D21="",DATE(2030,7,0),Mitarbeiter!$D21),TODAY()))-(MAX(DATE(2030,6,1),Mitarbeiter!$C21))+1),MAX(0,NETWORKDAYS(MAX(DATE(2030,6,1),Mitarbeiter!$C21),MIN(DATE(2030,7,0),IF(Mitarbeiter!$D21="",DATE(2030,7,0),Mitarbeiter!$D21),TODAY()),Einstellungen!$F$13:$F$67)))*N(Mitarbeiter!$E21)/IF(Einstellungen!$C$11="7 Tage",7,5),N('Ist-Stunden'!BG21)+(N(Krankheitstage!DD21)+N(Krankheitstage!DP21))*N($C21))))</f>
        <v/>
      </c>
      <c r="CL21" s="76">
        <f>IF($B21="",0,IF(Einstellungen!$C$10="Ja",MAX(IF(Einstellungen!$C$11="7 Tage",MAX(0,(MIN(DATE(2030,8,0),IF(Mitarbeiter!$D21="",DATE(2030,8,0),Mitarbeiter!$D21),TODAY()))-(MAX(DATE(2030,7,1),Mitarbeiter!$C21))+1),MAX(0,NETWORKDAYS(MAX(DATE(2030,7,1),Mitarbeiter!$C21),MIN(DATE(2030,8,0),IF(Mitarbeiter!$D21="",DATE(2030,8,0),Mitarbeiter!$D21),TODAY()),Einstellungen!$F$13:$F$67)))*N(Mitarbeiter!$E21)/IF(Einstellungen!$C$11="7 Tage",7,5),N('Ist-Stunden'!BH21)),MAX(IF(Einstellungen!$C$11="7 Tage",MAX(0,(MIN(DATE(2030,8,0),IF(Mitarbeiter!$D21="",DATE(2030,8,0),Mitarbeiter!$D21),TODAY()))-(MAX(DATE(2030,7,1),Mitarbeiter!$C21))+1),MAX(0,NETWORKDAYS(MAX(DATE(2030,7,1),Mitarbeiter!$C21),MIN(DATE(2030,8,0),IF(Mitarbeiter!$D21="",DATE(2030,8,0),Mitarbeiter!$D21),TODAY()),Einstellungen!$F$13:$F$67)))*N(Mitarbeiter!$E21)/IF(Einstellungen!$C$11="7 Tage",7,5),N('Ist-Stunden'!BH21)+(N(Krankheitstage!DE21)+N(Krankheitstage!DQ21))*N($C21))))</f>
        <v/>
      </c>
      <c r="CM21" s="76">
        <f>IF($B21="",0,IF(Einstellungen!$C$10="Ja",MAX(IF(Einstellungen!$C$11="7 Tage",MAX(0,(MIN(DATE(2030,9,0),IF(Mitarbeiter!$D21="",DATE(2030,9,0),Mitarbeiter!$D21),TODAY()))-(MAX(DATE(2030,8,1),Mitarbeiter!$C21))+1),MAX(0,NETWORKDAYS(MAX(DATE(2030,8,1),Mitarbeiter!$C21),MIN(DATE(2030,9,0),IF(Mitarbeiter!$D21="",DATE(2030,9,0),Mitarbeiter!$D21),TODAY()),Einstellungen!$F$13:$F$67)))*N(Mitarbeiter!$E21)/IF(Einstellungen!$C$11="7 Tage",7,5),N('Ist-Stunden'!BI21)),MAX(IF(Einstellungen!$C$11="7 Tage",MAX(0,(MIN(DATE(2030,9,0),IF(Mitarbeiter!$D21="",DATE(2030,9,0),Mitarbeiter!$D21),TODAY()))-(MAX(DATE(2030,8,1),Mitarbeiter!$C21))+1),MAX(0,NETWORKDAYS(MAX(DATE(2030,8,1),Mitarbeiter!$C21),MIN(DATE(2030,9,0),IF(Mitarbeiter!$D21="",DATE(2030,9,0),Mitarbeiter!$D21),TODAY()),Einstellungen!$F$13:$F$67)))*N(Mitarbeiter!$E21)/IF(Einstellungen!$C$11="7 Tage",7,5),N('Ist-Stunden'!BI21)+(N(Krankheitstage!DF21)+N(Krankheitstage!DR21))*N($C21))))</f>
        <v/>
      </c>
      <c r="CN21" s="76">
        <f>IF($B21="",0,IF(Einstellungen!$C$10="Ja",MAX(IF(Einstellungen!$C$11="7 Tage",MAX(0,(MIN(DATE(2030,10,0),IF(Mitarbeiter!$D21="",DATE(2030,10,0),Mitarbeiter!$D21),TODAY()))-(MAX(DATE(2030,9,1),Mitarbeiter!$C21))+1),MAX(0,NETWORKDAYS(MAX(DATE(2030,9,1),Mitarbeiter!$C21),MIN(DATE(2030,10,0),IF(Mitarbeiter!$D21="",DATE(2030,10,0),Mitarbeiter!$D21),TODAY()),Einstellungen!$F$13:$F$67)))*N(Mitarbeiter!$E21)/IF(Einstellungen!$C$11="7 Tage",7,5),N('Ist-Stunden'!BJ21)),MAX(IF(Einstellungen!$C$11="7 Tage",MAX(0,(MIN(DATE(2030,10,0),IF(Mitarbeiter!$D21="",DATE(2030,10,0),Mitarbeiter!$D21),TODAY()))-(MAX(DATE(2030,9,1),Mitarbeiter!$C21))+1),MAX(0,NETWORKDAYS(MAX(DATE(2030,9,1),Mitarbeiter!$C21),MIN(DATE(2030,10,0),IF(Mitarbeiter!$D21="",DATE(2030,10,0),Mitarbeiter!$D21),TODAY()),Einstellungen!$F$13:$F$67)))*N(Mitarbeiter!$E21)/IF(Einstellungen!$C$11="7 Tage",7,5),N('Ist-Stunden'!BJ21)+(N(Krankheitstage!DG21)+N(Krankheitstage!DS21))*N($C21))))</f>
        <v/>
      </c>
      <c r="CO21" s="76">
        <f>IF($B21="",0,IF(Einstellungen!$C$10="Ja",MAX(IF(Einstellungen!$C$11="7 Tage",MAX(0,(MIN(DATE(2030,11,0),IF(Mitarbeiter!$D21="",DATE(2030,11,0),Mitarbeiter!$D21),TODAY()))-(MAX(DATE(2030,10,1),Mitarbeiter!$C21))+1),MAX(0,NETWORKDAYS(MAX(DATE(2030,10,1),Mitarbeiter!$C21),MIN(DATE(2030,11,0),IF(Mitarbeiter!$D21="",DATE(2030,11,0),Mitarbeiter!$D21),TODAY()),Einstellungen!$F$13:$F$67)))*N(Mitarbeiter!$E21)/IF(Einstellungen!$C$11="7 Tage",7,5),N('Ist-Stunden'!BK21)),MAX(IF(Einstellungen!$C$11="7 Tage",MAX(0,(MIN(DATE(2030,11,0),IF(Mitarbeiter!$D21="",DATE(2030,11,0),Mitarbeiter!$D21),TODAY()))-(MAX(DATE(2030,10,1),Mitarbeiter!$C21))+1),MAX(0,NETWORKDAYS(MAX(DATE(2030,10,1),Mitarbeiter!$C21),MIN(DATE(2030,11,0),IF(Mitarbeiter!$D21="",DATE(2030,11,0),Mitarbeiter!$D21),TODAY()),Einstellungen!$F$13:$F$67)))*N(Mitarbeiter!$E21)/IF(Einstellungen!$C$11="7 Tage",7,5),N('Ist-Stunden'!BK21)+(N(Krankheitstage!DH21)+N(Krankheitstage!DT21))*N($C21))))</f>
        <v/>
      </c>
      <c r="CP21" s="76">
        <f>IF($B21="",0,IF(Einstellungen!$C$10="Ja",MAX(IF(Einstellungen!$C$11="7 Tage",MAX(0,(MIN(DATE(2030,12,0),IF(Mitarbeiter!$D21="",DATE(2030,12,0),Mitarbeiter!$D21),TODAY()))-(MAX(DATE(2030,11,1),Mitarbeiter!$C21))+1),MAX(0,NETWORKDAYS(MAX(DATE(2030,11,1),Mitarbeiter!$C21),MIN(DATE(2030,12,0),IF(Mitarbeiter!$D21="",DATE(2030,12,0),Mitarbeiter!$D21),TODAY()),Einstellungen!$F$13:$F$67)))*N(Mitarbeiter!$E21)/IF(Einstellungen!$C$11="7 Tage",7,5),N('Ist-Stunden'!BL21)),MAX(IF(Einstellungen!$C$11="7 Tage",MAX(0,(MIN(DATE(2030,12,0),IF(Mitarbeiter!$D21="",DATE(2030,12,0),Mitarbeiter!$D21),TODAY()))-(MAX(DATE(2030,11,1),Mitarbeiter!$C21))+1),MAX(0,NETWORKDAYS(MAX(DATE(2030,11,1),Mitarbeiter!$C21),MIN(DATE(2030,12,0),IF(Mitarbeiter!$D21="",DATE(2030,12,0),Mitarbeiter!$D21),TODAY()),Einstellungen!$F$13:$F$67)))*N(Mitarbeiter!$E21)/IF(Einstellungen!$C$11="7 Tage",7,5),N('Ist-Stunden'!BL21)+(N(Krankheitstage!DI21)+N(Krankheitstage!DU21))*N($C21))))</f>
        <v/>
      </c>
      <c r="CQ21" s="76">
        <f>IF($B21="",0,IF(Einstellungen!$C$10="Ja",MAX(IF(Einstellungen!$C$11="7 Tage",MAX(0,(MIN(DATE(2030,13,0),IF(Mitarbeiter!$D21="",DATE(2030,13,0),Mitarbeiter!$D21),TODAY()))-(MAX(DATE(2030,12,1),Mitarbeiter!$C21))+1),MAX(0,NETWORKDAYS(MAX(DATE(2030,12,1),Mitarbeiter!$C21),MIN(DATE(2030,13,0),IF(Mitarbeiter!$D21="",DATE(2030,13,0),Mitarbeiter!$D21),TODAY()),Einstellungen!$F$13:$F$67)))*N(Mitarbeiter!$E21)/IF(Einstellungen!$C$11="7 Tage",7,5),N('Ist-Stunden'!BM21)),MAX(IF(Einstellungen!$C$11="7 Tage",MAX(0,(MIN(DATE(2030,13,0),IF(Mitarbeiter!$D21="",DATE(2030,13,0),Mitarbeiter!$D21),TODAY()))-(MAX(DATE(2030,12,1),Mitarbeiter!$C21))+1),MAX(0,NETWORKDAYS(MAX(DATE(2030,12,1),Mitarbeiter!$C21),MIN(DATE(2030,13,0),IF(Mitarbeiter!$D21="",DATE(2030,13,0),Mitarbeiter!$D21),TODAY()),Einstellungen!$F$13:$F$67)))*N(Mitarbeiter!$E21)/IF(Einstellungen!$C$11="7 Tage",7,5),N('Ist-Stunden'!BM21)+(N(Krankheitstage!DJ21)+N(Krankheitstage!DV21))*N($C21))))</f>
        <v/>
      </c>
    </row>
    <row r="22">
      <c r="A22" s="73">
        <f>IF(Mitarbeiter!B22="","",Mitarbeiter!A22)</f>
        <v/>
      </c>
      <c r="B22" s="6">
        <f>IF(Mitarbeiter!B22="","",Mitarbeiter!B22)</f>
        <v/>
      </c>
      <c r="C22" s="74">
        <f>IF(Mitarbeiter!B22="","",Mitarbeiter!F22)</f>
        <v/>
      </c>
      <c r="D22" s="75">
        <f>N(INDEX(Krankheitstage!$G22:$DV22,1,(Einstellungen!$C$3-2026)*24+1))</f>
        <v/>
      </c>
      <c r="E22" s="75">
        <f>N(INDEX(Krankheitstage!$G22:$DV22,1,(Einstellungen!$C$3-2026)*24+2))</f>
        <v/>
      </c>
      <c r="F22" s="75">
        <f>N(INDEX(Krankheitstage!$G22:$DV22,1,(Einstellungen!$C$3-2026)*24+3))</f>
        <v/>
      </c>
      <c r="G22" s="75">
        <f>N(INDEX(Krankheitstage!$G22:$DV22,1,(Einstellungen!$C$3-2026)*24+4))</f>
        <v/>
      </c>
      <c r="H22" s="75">
        <f>N(INDEX(Krankheitstage!$G22:$DV22,1,(Einstellungen!$C$3-2026)*24+5))</f>
        <v/>
      </c>
      <c r="I22" s="75">
        <f>N(INDEX(Krankheitstage!$G22:$DV22,1,(Einstellungen!$C$3-2026)*24+6))</f>
        <v/>
      </c>
      <c r="J22" s="75">
        <f>N(INDEX(Krankheitstage!$G22:$DV22,1,(Einstellungen!$C$3-2026)*24+7))</f>
        <v/>
      </c>
      <c r="K22" s="75">
        <f>N(INDEX(Krankheitstage!$G22:$DV22,1,(Einstellungen!$C$3-2026)*24+8))</f>
        <v/>
      </c>
      <c r="L22" s="75">
        <f>N(INDEX(Krankheitstage!$G22:$DV22,1,(Einstellungen!$C$3-2026)*24+9))</f>
        <v/>
      </c>
      <c r="M22" s="75">
        <f>N(INDEX(Krankheitstage!$G22:$DV22,1,(Einstellungen!$C$3-2026)*24+10))</f>
        <v/>
      </c>
      <c r="N22" s="75">
        <f>N(INDEX(Krankheitstage!$G22:$DV22,1,(Einstellungen!$C$3-2026)*24+11))</f>
        <v/>
      </c>
      <c r="O22" s="75">
        <f>N(INDEX(Krankheitstage!$G22:$DV22,1,(Einstellungen!$C$3-2026)*24+12))</f>
        <v/>
      </c>
      <c r="P22" s="75">
        <f>IF($B22="","",SUM(D22:O22))</f>
        <v/>
      </c>
      <c r="Q22" s="75">
        <f>N(INDEX(Krankheitstage!$G22:$DV22,1,(Einstellungen!$C$3-2026)*24+13))</f>
        <v/>
      </c>
      <c r="R22" s="75">
        <f>N(INDEX(Krankheitstage!$G22:$DV22,1,(Einstellungen!$C$3-2026)*24+14))</f>
        <v/>
      </c>
      <c r="S22" s="75">
        <f>N(INDEX(Krankheitstage!$G22:$DV22,1,(Einstellungen!$C$3-2026)*24+15))</f>
        <v/>
      </c>
      <c r="T22" s="75">
        <f>N(INDEX(Krankheitstage!$G22:$DV22,1,(Einstellungen!$C$3-2026)*24+16))</f>
        <v/>
      </c>
      <c r="U22" s="75">
        <f>N(INDEX(Krankheitstage!$G22:$DV22,1,(Einstellungen!$C$3-2026)*24+17))</f>
        <v/>
      </c>
      <c r="V22" s="75">
        <f>N(INDEX(Krankheitstage!$G22:$DV22,1,(Einstellungen!$C$3-2026)*24+18))</f>
        <v/>
      </c>
      <c r="W22" s="75">
        <f>N(INDEX(Krankheitstage!$G22:$DV22,1,(Einstellungen!$C$3-2026)*24+19))</f>
        <v/>
      </c>
      <c r="X22" s="75">
        <f>N(INDEX(Krankheitstage!$G22:$DV22,1,(Einstellungen!$C$3-2026)*24+20))</f>
        <v/>
      </c>
      <c r="Y22" s="75">
        <f>N(INDEX(Krankheitstage!$G22:$DV22,1,(Einstellungen!$C$3-2026)*24+21))</f>
        <v/>
      </c>
      <c r="Z22" s="75">
        <f>N(INDEX(Krankheitstage!$G22:$DV22,1,(Einstellungen!$C$3-2026)*24+22))</f>
        <v/>
      </c>
      <c r="AA22" s="75">
        <f>N(INDEX(Krankheitstage!$G22:$DV22,1,(Einstellungen!$C$3-2026)*24+23))</f>
        <v/>
      </c>
      <c r="AB22" s="75">
        <f>N(INDEX(Krankheitstage!$G22:$DV22,1,(Einstellungen!$C$3-2026)*24+24))</f>
        <v/>
      </c>
      <c r="AC22" s="75">
        <f>IF($B22="","",SUM(Q22:AB22))</f>
        <v/>
      </c>
      <c r="AD22" s="75">
        <f>IF($B22="","",SUM(P22,AC22))</f>
        <v/>
      </c>
      <c r="AE22" s="76">
        <f>IF($B22="","",AD22*N(C22))</f>
        <v/>
      </c>
      <c r="AF22" s="75">
        <f>IF($B22="","",Krankheitstage!E22)</f>
        <v/>
      </c>
      <c r="AG22" s="76">
        <f>IF($B22="","",AF22*N(C22))</f>
        <v/>
      </c>
      <c r="AH22" s="76">
        <f>IF($B22="","",INDEX($AJ22:$CQ22,1,(Einstellungen!$C$3-2026)*12+1)+INDEX($AJ22:$CQ22,1,(Einstellungen!$C$3-2026)*12+2)+INDEX($AJ22:$CQ22,1,(Einstellungen!$C$3-2026)*12+3)+INDEX($AJ22:$CQ22,1,(Einstellungen!$C$3-2026)*12+4)+INDEX($AJ22:$CQ22,1,(Einstellungen!$C$3-2026)*12+5)+INDEX($AJ22:$CQ22,1,(Einstellungen!$C$3-2026)*12+6)+INDEX($AJ22:$CQ22,1,(Einstellungen!$C$3-2026)*12+7)+INDEX($AJ22:$CQ22,1,(Einstellungen!$C$3-2026)*12+8)+INDEX($AJ22:$CQ22,1,(Einstellungen!$C$3-2026)*12+9)+INDEX($AJ22:$CQ22,1,(Einstellungen!$C$3-2026)*12+10)+INDEX($AJ22:$CQ22,1,(Einstellungen!$C$3-2026)*12+11)+INDEX($AJ22:$CQ22,1,(Einstellungen!$C$3-2026)*12+12))</f>
        <v/>
      </c>
      <c r="AI22" s="76">
        <f>IF($B22="","",SUM($AJ22:$CQ22))</f>
        <v/>
      </c>
      <c r="AJ22" s="76">
        <f>IF($B22="",0,IF(Einstellungen!$C$10="Ja",MAX(IF(Einstellungen!$C$11="7 Tage",MAX(0,(MIN(DATE(2026,2,0),IF(Mitarbeiter!$D22="",DATE(2026,2,0),Mitarbeiter!$D22),TODAY()))-(MAX(DATE(2026,1,1),Mitarbeiter!$C22))+1),MAX(0,NETWORKDAYS(MAX(DATE(2026,1,1),Mitarbeiter!$C22),MIN(DATE(2026,2,0),IF(Mitarbeiter!$D22="",DATE(2026,2,0),Mitarbeiter!$D22),TODAY()),Einstellungen!$F$13:$F$67)))*N(Mitarbeiter!$E22)/IF(Einstellungen!$C$11="7 Tage",7,5),N('Ist-Stunden'!F22)),MAX(IF(Einstellungen!$C$11="7 Tage",MAX(0,(MIN(DATE(2026,2,0),IF(Mitarbeiter!$D22="",DATE(2026,2,0),Mitarbeiter!$D22),TODAY()))-(MAX(DATE(2026,1,1),Mitarbeiter!$C22))+1),MAX(0,NETWORKDAYS(MAX(DATE(2026,1,1),Mitarbeiter!$C22),MIN(DATE(2026,2,0),IF(Mitarbeiter!$D22="",DATE(2026,2,0),Mitarbeiter!$D22),TODAY()),Einstellungen!$F$13:$F$67)))*N(Mitarbeiter!$E22)/IF(Einstellungen!$C$11="7 Tage",7,5),N('Ist-Stunden'!F22)+(N(Krankheitstage!G22)+N(Krankheitstage!S22))*N($C22))))</f>
        <v/>
      </c>
      <c r="AK22" s="76">
        <f>IF($B22="",0,IF(Einstellungen!$C$10="Ja",MAX(IF(Einstellungen!$C$11="7 Tage",MAX(0,(MIN(DATE(2026,3,0),IF(Mitarbeiter!$D22="",DATE(2026,3,0),Mitarbeiter!$D22),TODAY()))-(MAX(DATE(2026,2,1),Mitarbeiter!$C22))+1),MAX(0,NETWORKDAYS(MAX(DATE(2026,2,1),Mitarbeiter!$C22),MIN(DATE(2026,3,0),IF(Mitarbeiter!$D22="",DATE(2026,3,0),Mitarbeiter!$D22),TODAY()),Einstellungen!$F$13:$F$67)))*N(Mitarbeiter!$E22)/IF(Einstellungen!$C$11="7 Tage",7,5),N('Ist-Stunden'!G22)),MAX(IF(Einstellungen!$C$11="7 Tage",MAX(0,(MIN(DATE(2026,3,0),IF(Mitarbeiter!$D22="",DATE(2026,3,0),Mitarbeiter!$D22),TODAY()))-(MAX(DATE(2026,2,1),Mitarbeiter!$C22))+1),MAX(0,NETWORKDAYS(MAX(DATE(2026,2,1),Mitarbeiter!$C22),MIN(DATE(2026,3,0),IF(Mitarbeiter!$D22="",DATE(2026,3,0),Mitarbeiter!$D22),TODAY()),Einstellungen!$F$13:$F$67)))*N(Mitarbeiter!$E22)/IF(Einstellungen!$C$11="7 Tage",7,5),N('Ist-Stunden'!G22)+(N(Krankheitstage!H22)+N(Krankheitstage!T22))*N($C22))))</f>
        <v/>
      </c>
      <c r="AL22" s="76">
        <f>IF($B22="",0,IF(Einstellungen!$C$10="Ja",MAX(IF(Einstellungen!$C$11="7 Tage",MAX(0,(MIN(DATE(2026,4,0),IF(Mitarbeiter!$D22="",DATE(2026,4,0),Mitarbeiter!$D22),TODAY()))-(MAX(DATE(2026,3,1),Mitarbeiter!$C22))+1),MAX(0,NETWORKDAYS(MAX(DATE(2026,3,1),Mitarbeiter!$C22),MIN(DATE(2026,4,0),IF(Mitarbeiter!$D22="",DATE(2026,4,0),Mitarbeiter!$D22),TODAY()),Einstellungen!$F$13:$F$67)))*N(Mitarbeiter!$E22)/IF(Einstellungen!$C$11="7 Tage",7,5),N('Ist-Stunden'!H22)),MAX(IF(Einstellungen!$C$11="7 Tage",MAX(0,(MIN(DATE(2026,4,0),IF(Mitarbeiter!$D22="",DATE(2026,4,0),Mitarbeiter!$D22),TODAY()))-(MAX(DATE(2026,3,1),Mitarbeiter!$C22))+1),MAX(0,NETWORKDAYS(MAX(DATE(2026,3,1),Mitarbeiter!$C22),MIN(DATE(2026,4,0),IF(Mitarbeiter!$D22="",DATE(2026,4,0),Mitarbeiter!$D22),TODAY()),Einstellungen!$F$13:$F$67)))*N(Mitarbeiter!$E22)/IF(Einstellungen!$C$11="7 Tage",7,5),N('Ist-Stunden'!H22)+(N(Krankheitstage!I22)+N(Krankheitstage!U22))*N($C22))))</f>
        <v/>
      </c>
      <c r="AM22" s="76">
        <f>IF($B22="",0,IF(Einstellungen!$C$10="Ja",MAX(IF(Einstellungen!$C$11="7 Tage",MAX(0,(MIN(DATE(2026,5,0),IF(Mitarbeiter!$D22="",DATE(2026,5,0),Mitarbeiter!$D22),TODAY()))-(MAX(DATE(2026,4,1),Mitarbeiter!$C22))+1),MAX(0,NETWORKDAYS(MAX(DATE(2026,4,1),Mitarbeiter!$C22),MIN(DATE(2026,5,0),IF(Mitarbeiter!$D22="",DATE(2026,5,0),Mitarbeiter!$D22),TODAY()),Einstellungen!$F$13:$F$67)))*N(Mitarbeiter!$E22)/IF(Einstellungen!$C$11="7 Tage",7,5),N('Ist-Stunden'!I22)),MAX(IF(Einstellungen!$C$11="7 Tage",MAX(0,(MIN(DATE(2026,5,0),IF(Mitarbeiter!$D22="",DATE(2026,5,0),Mitarbeiter!$D22),TODAY()))-(MAX(DATE(2026,4,1),Mitarbeiter!$C22))+1),MAX(0,NETWORKDAYS(MAX(DATE(2026,4,1),Mitarbeiter!$C22),MIN(DATE(2026,5,0),IF(Mitarbeiter!$D22="",DATE(2026,5,0),Mitarbeiter!$D22),TODAY()),Einstellungen!$F$13:$F$67)))*N(Mitarbeiter!$E22)/IF(Einstellungen!$C$11="7 Tage",7,5),N('Ist-Stunden'!I22)+(N(Krankheitstage!J22)+N(Krankheitstage!V22))*N($C22))))</f>
        <v/>
      </c>
      <c r="AN22" s="76">
        <f>IF($B22="",0,IF(Einstellungen!$C$10="Ja",MAX(IF(Einstellungen!$C$11="7 Tage",MAX(0,(MIN(DATE(2026,6,0),IF(Mitarbeiter!$D22="",DATE(2026,6,0),Mitarbeiter!$D22),TODAY()))-(MAX(DATE(2026,5,1),Mitarbeiter!$C22))+1),MAX(0,NETWORKDAYS(MAX(DATE(2026,5,1),Mitarbeiter!$C22),MIN(DATE(2026,6,0),IF(Mitarbeiter!$D22="",DATE(2026,6,0),Mitarbeiter!$D22),TODAY()),Einstellungen!$F$13:$F$67)))*N(Mitarbeiter!$E22)/IF(Einstellungen!$C$11="7 Tage",7,5),N('Ist-Stunden'!J22)),MAX(IF(Einstellungen!$C$11="7 Tage",MAX(0,(MIN(DATE(2026,6,0),IF(Mitarbeiter!$D22="",DATE(2026,6,0),Mitarbeiter!$D22),TODAY()))-(MAX(DATE(2026,5,1),Mitarbeiter!$C22))+1),MAX(0,NETWORKDAYS(MAX(DATE(2026,5,1),Mitarbeiter!$C22),MIN(DATE(2026,6,0),IF(Mitarbeiter!$D22="",DATE(2026,6,0),Mitarbeiter!$D22),TODAY()),Einstellungen!$F$13:$F$67)))*N(Mitarbeiter!$E22)/IF(Einstellungen!$C$11="7 Tage",7,5),N('Ist-Stunden'!J22)+(N(Krankheitstage!K22)+N(Krankheitstage!W22))*N($C22))))</f>
        <v/>
      </c>
      <c r="AO22" s="76">
        <f>IF($B22="",0,IF(Einstellungen!$C$10="Ja",MAX(IF(Einstellungen!$C$11="7 Tage",MAX(0,(MIN(DATE(2026,7,0),IF(Mitarbeiter!$D22="",DATE(2026,7,0),Mitarbeiter!$D22),TODAY()))-(MAX(DATE(2026,6,1),Mitarbeiter!$C22))+1),MAX(0,NETWORKDAYS(MAX(DATE(2026,6,1),Mitarbeiter!$C22),MIN(DATE(2026,7,0),IF(Mitarbeiter!$D22="",DATE(2026,7,0),Mitarbeiter!$D22),TODAY()),Einstellungen!$F$13:$F$67)))*N(Mitarbeiter!$E22)/IF(Einstellungen!$C$11="7 Tage",7,5),N('Ist-Stunden'!K22)),MAX(IF(Einstellungen!$C$11="7 Tage",MAX(0,(MIN(DATE(2026,7,0),IF(Mitarbeiter!$D22="",DATE(2026,7,0),Mitarbeiter!$D22),TODAY()))-(MAX(DATE(2026,6,1),Mitarbeiter!$C22))+1),MAX(0,NETWORKDAYS(MAX(DATE(2026,6,1),Mitarbeiter!$C22),MIN(DATE(2026,7,0),IF(Mitarbeiter!$D22="",DATE(2026,7,0),Mitarbeiter!$D22),TODAY()),Einstellungen!$F$13:$F$67)))*N(Mitarbeiter!$E22)/IF(Einstellungen!$C$11="7 Tage",7,5),N('Ist-Stunden'!K22)+(N(Krankheitstage!L22)+N(Krankheitstage!X22))*N($C22))))</f>
        <v/>
      </c>
      <c r="AP22" s="76">
        <f>IF($B22="",0,IF(Einstellungen!$C$10="Ja",MAX(IF(Einstellungen!$C$11="7 Tage",MAX(0,(MIN(DATE(2026,8,0),IF(Mitarbeiter!$D22="",DATE(2026,8,0),Mitarbeiter!$D22),TODAY()))-(MAX(DATE(2026,7,1),Mitarbeiter!$C22))+1),MAX(0,NETWORKDAYS(MAX(DATE(2026,7,1),Mitarbeiter!$C22),MIN(DATE(2026,8,0),IF(Mitarbeiter!$D22="",DATE(2026,8,0),Mitarbeiter!$D22),TODAY()),Einstellungen!$F$13:$F$67)))*N(Mitarbeiter!$E22)/IF(Einstellungen!$C$11="7 Tage",7,5),N('Ist-Stunden'!L22)),MAX(IF(Einstellungen!$C$11="7 Tage",MAX(0,(MIN(DATE(2026,8,0),IF(Mitarbeiter!$D22="",DATE(2026,8,0),Mitarbeiter!$D22),TODAY()))-(MAX(DATE(2026,7,1),Mitarbeiter!$C22))+1),MAX(0,NETWORKDAYS(MAX(DATE(2026,7,1),Mitarbeiter!$C22),MIN(DATE(2026,8,0),IF(Mitarbeiter!$D22="",DATE(2026,8,0),Mitarbeiter!$D22),TODAY()),Einstellungen!$F$13:$F$67)))*N(Mitarbeiter!$E22)/IF(Einstellungen!$C$11="7 Tage",7,5),N('Ist-Stunden'!L22)+(N(Krankheitstage!M22)+N(Krankheitstage!Y22))*N($C22))))</f>
        <v/>
      </c>
      <c r="AQ22" s="76">
        <f>IF($B22="",0,IF(Einstellungen!$C$10="Ja",MAX(IF(Einstellungen!$C$11="7 Tage",MAX(0,(MIN(DATE(2026,9,0),IF(Mitarbeiter!$D22="",DATE(2026,9,0),Mitarbeiter!$D22),TODAY()))-(MAX(DATE(2026,8,1),Mitarbeiter!$C22))+1),MAX(0,NETWORKDAYS(MAX(DATE(2026,8,1),Mitarbeiter!$C22),MIN(DATE(2026,9,0),IF(Mitarbeiter!$D22="",DATE(2026,9,0),Mitarbeiter!$D22),TODAY()),Einstellungen!$F$13:$F$67)))*N(Mitarbeiter!$E22)/IF(Einstellungen!$C$11="7 Tage",7,5),N('Ist-Stunden'!M22)),MAX(IF(Einstellungen!$C$11="7 Tage",MAX(0,(MIN(DATE(2026,9,0),IF(Mitarbeiter!$D22="",DATE(2026,9,0),Mitarbeiter!$D22),TODAY()))-(MAX(DATE(2026,8,1),Mitarbeiter!$C22))+1),MAX(0,NETWORKDAYS(MAX(DATE(2026,8,1),Mitarbeiter!$C22),MIN(DATE(2026,9,0),IF(Mitarbeiter!$D22="",DATE(2026,9,0),Mitarbeiter!$D22),TODAY()),Einstellungen!$F$13:$F$67)))*N(Mitarbeiter!$E22)/IF(Einstellungen!$C$11="7 Tage",7,5),N('Ist-Stunden'!M22)+(N(Krankheitstage!N22)+N(Krankheitstage!Z22))*N($C22))))</f>
        <v/>
      </c>
      <c r="AR22" s="76">
        <f>IF($B22="",0,IF(Einstellungen!$C$10="Ja",MAX(IF(Einstellungen!$C$11="7 Tage",MAX(0,(MIN(DATE(2026,10,0),IF(Mitarbeiter!$D22="",DATE(2026,10,0),Mitarbeiter!$D22),TODAY()))-(MAX(DATE(2026,9,1),Mitarbeiter!$C22))+1),MAX(0,NETWORKDAYS(MAX(DATE(2026,9,1),Mitarbeiter!$C22),MIN(DATE(2026,10,0),IF(Mitarbeiter!$D22="",DATE(2026,10,0),Mitarbeiter!$D22),TODAY()),Einstellungen!$F$13:$F$67)))*N(Mitarbeiter!$E22)/IF(Einstellungen!$C$11="7 Tage",7,5),N('Ist-Stunden'!N22)),MAX(IF(Einstellungen!$C$11="7 Tage",MAX(0,(MIN(DATE(2026,10,0),IF(Mitarbeiter!$D22="",DATE(2026,10,0),Mitarbeiter!$D22),TODAY()))-(MAX(DATE(2026,9,1),Mitarbeiter!$C22))+1),MAX(0,NETWORKDAYS(MAX(DATE(2026,9,1),Mitarbeiter!$C22),MIN(DATE(2026,10,0),IF(Mitarbeiter!$D22="",DATE(2026,10,0),Mitarbeiter!$D22),TODAY()),Einstellungen!$F$13:$F$67)))*N(Mitarbeiter!$E22)/IF(Einstellungen!$C$11="7 Tage",7,5),N('Ist-Stunden'!N22)+(N(Krankheitstage!O22)+N(Krankheitstage!AA22))*N($C22))))</f>
        <v/>
      </c>
      <c r="AS22" s="76">
        <f>IF($B22="",0,IF(Einstellungen!$C$10="Ja",MAX(IF(Einstellungen!$C$11="7 Tage",MAX(0,(MIN(DATE(2026,11,0),IF(Mitarbeiter!$D22="",DATE(2026,11,0),Mitarbeiter!$D22),TODAY()))-(MAX(DATE(2026,10,1),Mitarbeiter!$C22))+1),MAX(0,NETWORKDAYS(MAX(DATE(2026,10,1),Mitarbeiter!$C22),MIN(DATE(2026,11,0),IF(Mitarbeiter!$D22="",DATE(2026,11,0),Mitarbeiter!$D22),TODAY()),Einstellungen!$F$13:$F$67)))*N(Mitarbeiter!$E22)/IF(Einstellungen!$C$11="7 Tage",7,5),N('Ist-Stunden'!O22)),MAX(IF(Einstellungen!$C$11="7 Tage",MAX(0,(MIN(DATE(2026,11,0),IF(Mitarbeiter!$D22="",DATE(2026,11,0),Mitarbeiter!$D22),TODAY()))-(MAX(DATE(2026,10,1),Mitarbeiter!$C22))+1),MAX(0,NETWORKDAYS(MAX(DATE(2026,10,1),Mitarbeiter!$C22),MIN(DATE(2026,11,0),IF(Mitarbeiter!$D22="",DATE(2026,11,0),Mitarbeiter!$D22),TODAY()),Einstellungen!$F$13:$F$67)))*N(Mitarbeiter!$E22)/IF(Einstellungen!$C$11="7 Tage",7,5),N('Ist-Stunden'!O22)+(N(Krankheitstage!P22)+N(Krankheitstage!AB22))*N($C22))))</f>
        <v/>
      </c>
      <c r="AT22" s="76">
        <f>IF($B22="",0,IF(Einstellungen!$C$10="Ja",MAX(IF(Einstellungen!$C$11="7 Tage",MAX(0,(MIN(DATE(2026,12,0),IF(Mitarbeiter!$D22="",DATE(2026,12,0),Mitarbeiter!$D22),TODAY()))-(MAX(DATE(2026,11,1),Mitarbeiter!$C22))+1),MAX(0,NETWORKDAYS(MAX(DATE(2026,11,1),Mitarbeiter!$C22),MIN(DATE(2026,12,0),IF(Mitarbeiter!$D22="",DATE(2026,12,0),Mitarbeiter!$D22),TODAY()),Einstellungen!$F$13:$F$67)))*N(Mitarbeiter!$E22)/IF(Einstellungen!$C$11="7 Tage",7,5),N('Ist-Stunden'!P22)),MAX(IF(Einstellungen!$C$11="7 Tage",MAX(0,(MIN(DATE(2026,12,0),IF(Mitarbeiter!$D22="",DATE(2026,12,0),Mitarbeiter!$D22),TODAY()))-(MAX(DATE(2026,11,1),Mitarbeiter!$C22))+1),MAX(0,NETWORKDAYS(MAX(DATE(2026,11,1),Mitarbeiter!$C22),MIN(DATE(2026,12,0),IF(Mitarbeiter!$D22="",DATE(2026,12,0),Mitarbeiter!$D22),TODAY()),Einstellungen!$F$13:$F$67)))*N(Mitarbeiter!$E22)/IF(Einstellungen!$C$11="7 Tage",7,5),N('Ist-Stunden'!P22)+(N(Krankheitstage!Q22)+N(Krankheitstage!AC22))*N($C22))))</f>
        <v/>
      </c>
      <c r="AU22" s="76">
        <f>IF($B22="",0,IF(Einstellungen!$C$10="Ja",MAX(IF(Einstellungen!$C$11="7 Tage",MAX(0,(MIN(DATE(2026,13,0),IF(Mitarbeiter!$D22="",DATE(2026,13,0),Mitarbeiter!$D22),TODAY()))-(MAX(DATE(2026,12,1),Mitarbeiter!$C22))+1),MAX(0,NETWORKDAYS(MAX(DATE(2026,12,1),Mitarbeiter!$C22),MIN(DATE(2026,13,0),IF(Mitarbeiter!$D22="",DATE(2026,13,0),Mitarbeiter!$D22),TODAY()),Einstellungen!$F$13:$F$67)))*N(Mitarbeiter!$E22)/IF(Einstellungen!$C$11="7 Tage",7,5),N('Ist-Stunden'!Q22)),MAX(IF(Einstellungen!$C$11="7 Tage",MAX(0,(MIN(DATE(2026,13,0),IF(Mitarbeiter!$D22="",DATE(2026,13,0),Mitarbeiter!$D22),TODAY()))-(MAX(DATE(2026,12,1),Mitarbeiter!$C22))+1),MAX(0,NETWORKDAYS(MAX(DATE(2026,12,1),Mitarbeiter!$C22),MIN(DATE(2026,13,0),IF(Mitarbeiter!$D22="",DATE(2026,13,0),Mitarbeiter!$D22),TODAY()),Einstellungen!$F$13:$F$67)))*N(Mitarbeiter!$E22)/IF(Einstellungen!$C$11="7 Tage",7,5),N('Ist-Stunden'!Q22)+(N(Krankheitstage!R22)+N(Krankheitstage!AD22))*N($C22))))</f>
        <v/>
      </c>
      <c r="AV22" s="76">
        <f>IF($B22="",0,IF(Einstellungen!$C$10="Ja",MAX(IF(Einstellungen!$C$11="7 Tage",MAX(0,(MIN(DATE(2027,2,0),IF(Mitarbeiter!$D22="",DATE(2027,2,0),Mitarbeiter!$D22),TODAY()))-(MAX(DATE(2027,1,1),Mitarbeiter!$C22))+1),MAX(0,NETWORKDAYS(MAX(DATE(2027,1,1),Mitarbeiter!$C22),MIN(DATE(2027,2,0),IF(Mitarbeiter!$D22="",DATE(2027,2,0),Mitarbeiter!$D22),TODAY()),Einstellungen!$F$13:$F$67)))*N(Mitarbeiter!$E22)/IF(Einstellungen!$C$11="7 Tage",7,5),N('Ist-Stunden'!R22)),MAX(IF(Einstellungen!$C$11="7 Tage",MAX(0,(MIN(DATE(2027,2,0),IF(Mitarbeiter!$D22="",DATE(2027,2,0),Mitarbeiter!$D22),TODAY()))-(MAX(DATE(2027,1,1),Mitarbeiter!$C22))+1),MAX(0,NETWORKDAYS(MAX(DATE(2027,1,1),Mitarbeiter!$C22),MIN(DATE(2027,2,0),IF(Mitarbeiter!$D22="",DATE(2027,2,0),Mitarbeiter!$D22),TODAY()),Einstellungen!$F$13:$F$67)))*N(Mitarbeiter!$E22)/IF(Einstellungen!$C$11="7 Tage",7,5),N('Ist-Stunden'!R22)+(N(Krankheitstage!AE22)+N(Krankheitstage!AQ22))*N($C22))))</f>
        <v/>
      </c>
      <c r="AW22" s="76">
        <f>IF($B22="",0,IF(Einstellungen!$C$10="Ja",MAX(IF(Einstellungen!$C$11="7 Tage",MAX(0,(MIN(DATE(2027,3,0),IF(Mitarbeiter!$D22="",DATE(2027,3,0),Mitarbeiter!$D22),TODAY()))-(MAX(DATE(2027,2,1),Mitarbeiter!$C22))+1),MAX(0,NETWORKDAYS(MAX(DATE(2027,2,1),Mitarbeiter!$C22),MIN(DATE(2027,3,0),IF(Mitarbeiter!$D22="",DATE(2027,3,0),Mitarbeiter!$D22),TODAY()),Einstellungen!$F$13:$F$67)))*N(Mitarbeiter!$E22)/IF(Einstellungen!$C$11="7 Tage",7,5),N('Ist-Stunden'!S22)),MAX(IF(Einstellungen!$C$11="7 Tage",MAX(0,(MIN(DATE(2027,3,0),IF(Mitarbeiter!$D22="",DATE(2027,3,0),Mitarbeiter!$D22),TODAY()))-(MAX(DATE(2027,2,1),Mitarbeiter!$C22))+1),MAX(0,NETWORKDAYS(MAX(DATE(2027,2,1),Mitarbeiter!$C22),MIN(DATE(2027,3,0),IF(Mitarbeiter!$D22="",DATE(2027,3,0),Mitarbeiter!$D22),TODAY()),Einstellungen!$F$13:$F$67)))*N(Mitarbeiter!$E22)/IF(Einstellungen!$C$11="7 Tage",7,5),N('Ist-Stunden'!S22)+(N(Krankheitstage!AF22)+N(Krankheitstage!AR22))*N($C22))))</f>
        <v/>
      </c>
      <c r="AX22" s="76">
        <f>IF($B22="",0,IF(Einstellungen!$C$10="Ja",MAX(IF(Einstellungen!$C$11="7 Tage",MAX(0,(MIN(DATE(2027,4,0),IF(Mitarbeiter!$D22="",DATE(2027,4,0),Mitarbeiter!$D22),TODAY()))-(MAX(DATE(2027,3,1),Mitarbeiter!$C22))+1),MAX(0,NETWORKDAYS(MAX(DATE(2027,3,1),Mitarbeiter!$C22),MIN(DATE(2027,4,0),IF(Mitarbeiter!$D22="",DATE(2027,4,0),Mitarbeiter!$D22),TODAY()),Einstellungen!$F$13:$F$67)))*N(Mitarbeiter!$E22)/IF(Einstellungen!$C$11="7 Tage",7,5),N('Ist-Stunden'!T22)),MAX(IF(Einstellungen!$C$11="7 Tage",MAX(0,(MIN(DATE(2027,4,0),IF(Mitarbeiter!$D22="",DATE(2027,4,0),Mitarbeiter!$D22),TODAY()))-(MAX(DATE(2027,3,1),Mitarbeiter!$C22))+1),MAX(0,NETWORKDAYS(MAX(DATE(2027,3,1),Mitarbeiter!$C22),MIN(DATE(2027,4,0),IF(Mitarbeiter!$D22="",DATE(2027,4,0),Mitarbeiter!$D22),TODAY()),Einstellungen!$F$13:$F$67)))*N(Mitarbeiter!$E22)/IF(Einstellungen!$C$11="7 Tage",7,5),N('Ist-Stunden'!T22)+(N(Krankheitstage!AG22)+N(Krankheitstage!AS22))*N($C22))))</f>
        <v/>
      </c>
      <c r="AY22" s="76">
        <f>IF($B22="",0,IF(Einstellungen!$C$10="Ja",MAX(IF(Einstellungen!$C$11="7 Tage",MAX(0,(MIN(DATE(2027,5,0),IF(Mitarbeiter!$D22="",DATE(2027,5,0),Mitarbeiter!$D22),TODAY()))-(MAX(DATE(2027,4,1),Mitarbeiter!$C22))+1),MAX(0,NETWORKDAYS(MAX(DATE(2027,4,1),Mitarbeiter!$C22),MIN(DATE(2027,5,0),IF(Mitarbeiter!$D22="",DATE(2027,5,0),Mitarbeiter!$D22),TODAY()),Einstellungen!$F$13:$F$67)))*N(Mitarbeiter!$E22)/IF(Einstellungen!$C$11="7 Tage",7,5),N('Ist-Stunden'!U22)),MAX(IF(Einstellungen!$C$11="7 Tage",MAX(0,(MIN(DATE(2027,5,0),IF(Mitarbeiter!$D22="",DATE(2027,5,0),Mitarbeiter!$D22),TODAY()))-(MAX(DATE(2027,4,1),Mitarbeiter!$C22))+1),MAX(0,NETWORKDAYS(MAX(DATE(2027,4,1),Mitarbeiter!$C22),MIN(DATE(2027,5,0),IF(Mitarbeiter!$D22="",DATE(2027,5,0),Mitarbeiter!$D22),TODAY()),Einstellungen!$F$13:$F$67)))*N(Mitarbeiter!$E22)/IF(Einstellungen!$C$11="7 Tage",7,5),N('Ist-Stunden'!U22)+(N(Krankheitstage!AH22)+N(Krankheitstage!AT22))*N($C22))))</f>
        <v/>
      </c>
      <c r="AZ22" s="76">
        <f>IF($B22="",0,IF(Einstellungen!$C$10="Ja",MAX(IF(Einstellungen!$C$11="7 Tage",MAX(0,(MIN(DATE(2027,6,0),IF(Mitarbeiter!$D22="",DATE(2027,6,0),Mitarbeiter!$D22),TODAY()))-(MAX(DATE(2027,5,1),Mitarbeiter!$C22))+1),MAX(0,NETWORKDAYS(MAX(DATE(2027,5,1),Mitarbeiter!$C22),MIN(DATE(2027,6,0),IF(Mitarbeiter!$D22="",DATE(2027,6,0),Mitarbeiter!$D22),TODAY()),Einstellungen!$F$13:$F$67)))*N(Mitarbeiter!$E22)/IF(Einstellungen!$C$11="7 Tage",7,5),N('Ist-Stunden'!V22)),MAX(IF(Einstellungen!$C$11="7 Tage",MAX(0,(MIN(DATE(2027,6,0),IF(Mitarbeiter!$D22="",DATE(2027,6,0),Mitarbeiter!$D22),TODAY()))-(MAX(DATE(2027,5,1),Mitarbeiter!$C22))+1),MAX(0,NETWORKDAYS(MAX(DATE(2027,5,1),Mitarbeiter!$C22),MIN(DATE(2027,6,0),IF(Mitarbeiter!$D22="",DATE(2027,6,0),Mitarbeiter!$D22),TODAY()),Einstellungen!$F$13:$F$67)))*N(Mitarbeiter!$E22)/IF(Einstellungen!$C$11="7 Tage",7,5),N('Ist-Stunden'!V22)+(N(Krankheitstage!AI22)+N(Krankheitstage!AU22))*N($C22))))</f>
        <v/>
      </c>
      <c r="BA22" s="76">
        <f>IF($B22="",0,IF(Einstellungen!$C$10="Ja",MAX(IF(Einstellungen!$C$11="7 Tage",MAX(0,(MIN(DATE(2027,7,0),IF(Mitarbeiter!$D22="",DATE(2027,7,0),Mitarbeiter!$D22),TODAY()))-(MAX(DATE(2027,6,1),Mitarbeiter!$C22))+1),MAX(0,NETWORKDAYS(MAX(DATE(2027,6,1),Mitarbeiter!$C22),MIN(DATE(2027,7,0),IF(Mitarbeiter!$D22="",DATE(2027,7,0),Mitarbeiter!$D22),TODAY()),Einstellungen!$F$13:$F$67)))*N(Mitarbeiter!$E22)/IF(Einstellungen!$C$11="7 Tage",7,5),N('Ist-Stunden'!W22)),MAX(IF(Einstellungen!$C$11="7 Tage",MAX(0,(MIN(DATE(2027,7,0),IF(Mitarbeiter!$D22="",DATE(2027,7,0),Mitarbeiter!$D22),TODAY()))-(MAX(DATE(2027,6,1),Mitarbeiter!$C22))+1),MAX(0,NETWORKDAYS(MAX(DATE(2027,6,1),Mitarbeiter!$C22),MIN(DATE(2027,7,0),IF(Mitarbeiter!$D22="",DATE(2027,7,0),Mitarbeiter!$D22),TODAY()),Einstellungen!$F$13:$F$67)))*N(Mitarbeiter!$E22)/IF(Einstellungen!$C$11="7 Tage",7,5),N('Ist-Stunden'!W22)+(N(Krankheitstage!AJ22)+N(Krankheitstage!AV22))*N($C22))))</f>
        <v/>
      </c>
      <c r="BB22" s="76">
        <f>IF($B22="",0,IF(Einstellungen!$C$10="Ja",MAX(IF(Einstellungen!$C$11="7 Tage",MAX(0,(MIN(DATE(2027,8,0),IF(Mitarbeiter!$D22="",DATE(2027,8,0),Mitarbeiter!$D22),TODAY()))-(MAX(DATE(2027,7,1),Mitarbeiter!$C22))+1),MAX(0,NETWORKDAYS(MAX(DATE(2027,7,1),Mitarbeiter!$C22),MIN(DATE(2027,8,0),IF(Mitarbeiter!$D22="",DATE(2027,8,0),Mitarbeiter!$D22),TODAY()),Einstellungen!$F$13:$F$67)))*N(Mitarbeiter!$E22)/IF(Einstellungen!$C$11="7 Tage",7,5),N('Ist-Stunden'!X22)),MAX(IF(Einstellungen!$C$11="7 Tage",MAX(0,(MIN(DATE(2027,8,0),IF(Mitarbeiter!$D22="",DATE(2027,8,0),Mitarbeiter!$D22),TODAY()))-(MAX(DATE(2027,7,1),Mitarbeiter!$C22))+1),MAX(0,NETWORKDAYS(MAX(DATE(2027,7,1),Mitarbeiter!$C22),MIN(DATE(2027,8,0),IF(Mitarbeiter!$D22="",DATE(2027,8,0),Mitarbeiter!$D22),TODAY()),Einstellungen!$F$13:$F$67)))*N(Mitarbeiter!$E22)/IF(Einstellungen!$C$11="7 Tage",7,5),N('Ist-Stunden'!X22)+(N(Krankheitstage!AK22)+N(Krankheitstage!AW22))*N($C22))))</f>
        <v/>
      </c>
      <c r="BC22" s="76">
        <f>IF($B22="",0,IF(Einstellungen!$C$10="Ja",MAX(IF(Einstellungen!$C$11="7 Tage",MAX(0,(MIN(DATE(2027,9,0),IF(Mitarbeiter!$D22="",DATE(2027,9,0),Mitarbeiter!$D22),TODAY()))-(MAX(DATE(2027,8,1),Mitarbeiter!$C22))+1),MAX(0,NETWORKDAYS(MAX(DATE(2027,8,1),Mitarbeiter!$C22),MIN(DATE(2027,9,0),IF(Mitarbeiter!$D22="",DATE(2027,9,0),Mitarbeiter!$D22),TODAY()),Einstellungen!$F$13:$F$67)))*N(Mitarbeiter!$E22)/IF(Einstellungen!$C$11="7 Tage",7,5),N('Ist-Stunden'!Y22)),MAX(IF(Einstellungen!$C$11="7 Tage",MAX(0,(MIN(DATE(2027,9,0),IF(Mitarbeiter!$D22="",DATE(2027,9,0),Mitarbeiter!$D22),TODAY()))-(MAX(DATE(2027,8,1),Mitarbeiter!$C22))+1),MAX(0,NETWORKDAYS(MAX(DATE(2027,8,1),Mitarbeiter!$C22),MIN(DATE(2027,9,0),IF(Mitarbeiter!$D22="",DATE(2027,9,0),Mitarbeiter!$D22),TODAY()),Einstellungen!$F$13:$F$67)))*N(Mitarbeiter!$E22)/IF(Einstellungen!$C$11="7 Tage",7,5),N('Ist-Stunden'!Y22)+(N(Krankheitstage!AL22)+N(Krankheitstage!AX22))*N($C22))))</f>
        <v/>
      </c>
      <c r="BD22" s="76">
        <f>IF($B22="",0,IF(Einstellungen!$C$10="Ja",MAX(IF(Einstellungen!$C$11="7 Tage",MAX(0,(MIN(DATE(2027,10,0),IF(Mitarbeiter!$D22="",DATE(2027,10,0),Mitarbeiter!$D22),TODAY()))-(MAX(DATE(2027,9,1),Mitarbeiter!$C22))+1),MAX(0,NETWORKDAYS(MAX(DATE(2027,9,1),Mitarbeiter!$C22),MIN(DATE(2027,10,0),IF(Mitarbeiter!$D22="",DATE(2027,10,0),Mitarbeiter!$D22),TODAY()),Einstellungen!$F$13:$F$67)))*N(Mitarbeiter!$E22)/IF(Einstellungen!$C$11="7 Tage",7,5),N('Ist-Stunden'!Z22)),MAX(IF(Einstellungen!$C$11="7 Tage",MAX(0,(MIN(DATE(2027,10,0),IF(Mitarbeiter!$D22="",DATE(2027,10,0),Mitarbeiter!$D22),TODAY()))-(MAX(DATE(2027,9,1),Mitarbeiter!$C22))+1),MAX(0,NETWORKDAYS(MAX(DATE(2027,9,1),Mitarbeiter!$C22),MIN(DATE(2027,10,0),IF(Mitarbeiter!$D22="",DATE(2027,10,0),Mitarbeiter!$D22),TODAY()),Einstellungen!$F$13:$F$67)))*N(Mitarbeiter!$E22)/IF(Einstellungen!$C$11="7 Tage",7,5),N('Ist-Stunden'!Z22)+(N(Krankheitstage!AM22)+N(Krankheitstage!AY22))*N($C22))))</f>
        <v/>
      </c>
      <c r="BE22" s="76">
        <f>IF($B22="",0,IF(Einstellungen!$C$10="Ja",MAX(IF(Einstellungen!$C$11="7 Tage",MAX(0,(MIN(DATE(2027,11,0),IF(Mitarbeiter!$D22="",DATE(2027,11,0),Mitarbeiter!$D22),TODAY()))-(MAX(DATE(2027,10,1),Mitarbeiter!$C22))+1),MAX(0,NETWORKDAYS(MAX(DATE(2027,10,1),Mitarbeiter!$C22),MIN(DATE(2027,11,0),IF(Mitarbeiter!$D22="",DATE(2027,11,0),Mitarbeiter!$D22),TODAY()),Einstellungen!$F$13:$F$67)))*N(Mitarbeiter!$E22)/IF(Einstellungen!$C$11="7 Tage",7,5),N('Ist-Stunden'!AA22)),MAX(IF(Einstellungen!$C$11="7 Tage",MAX(0,(MIN(DATE(2027,11,0),IF(Mitarbeiter!$D22="",DATE(2027,11,0),Mitarbeiter!$D22),TODAY()))-(MAX(DATE(2027,10,1),Mitarbeiter!$C22))+1),MAX(0,NETWORKDAYS(MAX(DATE(2027,10,1),Mitarbeiter!$C22),MIN(DATE(2027,11,0),IF(Mitarbeiter!$D22="",DATE(2027,11,0),Mitarbeiter!$D22),TODAY()),Einstellungen!$F$13:$F$67)))*N(Mitarbeiter!$E22)/IF(Einstellungen!$C$11="7 Tage",7,5),N('Ist-Stunden'!AA22)+(N(Krankheitstage!AN22)+N(Krankheitstage!AZ22))*N($C22))))</f>
        <v/>
      </c>
      <c r="BF22" s="76">
        <f>IF($B22="",0,IF(Einstellungen!$C$10="Ja",MAX(IF(Einstellungen!$C$11="7 Tage",MAX(0,(MIN(DATE(2027,12,0),IF(Mitarbeiter!$D22="",DATE(2027,12,0),Mitarbeiter!$D22),TODAY()))-(MAX(DATE(2027,11,1),Mitarbeiter!$C22))+1),MAX(0,NETWORKDAYS(MAX(DATE(2027,11,1),Mitarbeiter!$C22),MIN(DATE(2027,12,0),IF(Mitarbeiter!$D22="",DATE(2027,12,0),Mitarbeiter!$D22),TODAY()),Einstellungen!$F$13:$F$67)))*N(Mitarbeiter!$E22)/IF(Einstellungen!$C$11="7 Tage",7,5),N('Ist-Stunden'!AB22)),MAX(IF(Einstellungen!$C$11="7 Tage",MAX(0,(MIN(DATE(2027,12,0),IF(Mitarbeiter!$D22="",DATE(2027,12,0),Mitarbeiter!$D22),TODAY()))-(MAX(DATE(2027,11,1),Mitarbeiter!$C22))+1),MAX(0,NETWORKDAYS(MAX(DATE(2027,11,1),Mitarbeiter!$C22),MIN(DATE(2027,12,0),IF(Mitarbeiter!$D22="",DATE(2027,12,0),Mitarbeiter!$D22),TODAY()),Einstellungen!$F$13:$F$67)))*N(Mitarbeiter!$E22)/IF(Einstellungen!$C$11="7 Tage",7,5),N('Ist-Stunden'!AB22)+(N(Krankheitstage!AO22)+N(Krankheitstage!BA22))*N($C22))))</f>
        <v/>
      </c>
      <c r="BG22" s="76">
        <f>IF($B22="",0,IF(Einstellungen!$C$10="Ja",MAX(IF(Einstellungen!$C$11="7 Tage",MAX(0,(MIN(DATE(2027,13,0),IF(Mitarbeiter!$D22="",DATE(2027,13,0),Mitarbeiter!$D22),TODAY()))-(MAX(DATE(2027,12,1),Mitarbeiter!$C22))+1),MAX(0,NETWORKDAYS(MAX(DATE(2027,12,1),Mitarbeiter!$C22),MIN(DATE(2027,13,0),IF(Mitarbeiter!$D22="",DATE(2027,13,0),Mitarbeiter!$D22),TODAY()),Einstellungen!$F$13:$F$67)))*N(Mitarbeiter!$E22)/IF(Einstellungen!$C$11="7 Tage",7,5),N('Ist-Stunden'!AC22)),MAX(IF(Einstellungen!$C$11="7 Tage",MAX(0,(MIN(DATE(2027,13,0),IF(Mitarbeiter!$D22="",DATE(2027,13,0),Mitarbeiter!$D22),TODAY()))-(MAX(DATE(2027,12,1),Mitarbeiter!$C22))+1),MAX(0,NETWORKDAYS(MAX(DATE(2027,12,1),Mitarbeiter!$C22),MIN(DATE(2027,13,0),IF(Mitarbeiter!$D22="",DATE(2027,13,0),Mitarbeiter!$D22),TODAY()),Einstellungen!$F$13:$F$67)))*N(Mitarbeiter!$E22)/IF(Einstellungen!$C$11="7 Tage",7,5),N('Ist-Stunden'!AC22)+(N(Krankheitstage!AP22)+N(Krankheitstage!BB22))*N($C22))))</f>
        <v/>
      </c>
      <c r="BH22" s="76">
        <f>IF($B22="",0,IF(Einstellungen!$C$10="Ja",MAX(IF(Einstellungen!$C$11="7 Tage",MAX(0,(MIN(DATE(2028,2,0),IF(Mitarbeiter!$D22="",DATE(2028,2,0),Mitarbeiter!$D22),TODAY()))-(MAX(DATE(2028,1,1),Mitarbeiter!$C22))+1),MAX(0,NETWORKDAYS(MAX(DATE(2028,1,1),Mitarbeiter!$C22),MIN(DATE(2028,2,0),IF(Mitarbeiter!$D22="",DATE(2028,2,0),Mitarbeiter!$D22),TODAY()),Einstellungen!$F$13:$F$67)))*N(Mitarbeiter!$E22)/IF(Einstellungen!$C$11="7 Tage",7,5),N('Ist-Stunden'!AD22)),MAX(IF(Einstellungen!$C$11="7 Tage",MAX(0,(MIN(DATE(2028,2,0),IF(Mitarbeiter!$D22="",DATE(2028,2,0),Mitarbeiter!$D22),TODAY()))-(MAX(DATE(2028,1,1),Mitarbeiter!$C22))+1),MAX(0,NETWORKDAYS(MAX(DATE(2028,1,1),Mitarbeiter!$C22),MIN(DATE(2028,2,0),IF(Mitarbeiter!$D22="",DATE(2028,2,0),Mitarbeiter!$D22),TODAY()),Einstellungen!$F$13:$F$67)))*N(Mitarbeiter!$E22)/IF(Einstellungen!$C$11="7 Tage",7,5),N('Ist-Stunden'!AD22)+(N(Krankheitstage!BC22)+N(Krankheitstage!BO22))*N($C22))))</f>
        <v/>
      </c>
      <c r="BI22" s="76">
        <f>IF($B22="",0,IF(Einstellungen!$C$10="Ja",MAX(IF(Einstellungen!$C$11="7 Tage",MAX(0,(MIN(DATE(2028,3,0),IF(Mitarbeiter!$D22="",DATE(2028,3,0),Mitarbeiter!$D22),TODAY()))-(MAX(DATE(2028,2,1),Mitarbeiter!$C22))+1),MAX(0,NETWORKDAYS(MAX(DATE(2028,2,1),Mitarbeiter!$C22),MIN(DATE(2028,3,0),IF(Mitarbeiter!$D22="",DATE(2028,3,0),Mitarbeiter!$D22),TODAY()),Einstellungen!$F$13:$F$67)))*N(Mitarbeiter!$E22)/IF(Einstellungen!$C$11="7 Tage",7,5),N('Ist-Stunden'!AE22)),MAX(IF(Einstellungen!$C$11="7 Tage",MAX(0,(MIN(DATE(2028,3,0),IF(Mitarbeiter!$D22="",DATE(2028,3,0),Mitarbeiter!$D22),TODAY()))-(MAX(DATE(2028,2,1),Mitarbeiter!$C22))+1),MAX(0,NETWORKDAYS(MAX(DATE(2028,2,1),Mitarbeiter!$C22),MIN(DATE(2028,3,0),IF(Mitarbeiter!$D22="",DATE(2028,3,0),Mitarbeiter!$D22),TODAY()),Einstellungen!$F$13:$F$67)))*N(Mitarbeiter!$E22)/IF(Einstellungen!$C$11="7 Tage",7,5),N('Ist-Stunden'!AE22)+(N(Krankheitstage!BD22)+N(Krankheitstage!BP22))*N($C22))))</f>
        <v/>
      </c>
      <c r="BJ22" s="76">
        <f>IF($B22="",0,IF(Einstellungen!$C$10="Ja",MAX(IF(Einstellungen!$C$11="7 Tage",MAX(0,(MIN(DATE(2028,4,0),IF(Mitarbeiter!$D22="",DATE(2028,4,0),Mitarbeiter!$D22),TODAY()))-(MAX(DATE(2028,3,1),Mitarbeiter!$C22))+1),MAX(0,NETWORKDAYS(MAX(DATE(2028,3,1),Mitarbeiter!$C22),MIN(DATE(2028,4,0),IF(Mitarbeiter!$D22="",DATE(2028,4,0),Mitarbeiter!$D22),TODAY()),Einstellungen!$F$13:$F$67)))*N(Mitarbeiter!$E22)/IF(Einstellungen!$C$11="7 Tage",7,5),N('Ist-Stunden'!AF22)),MAX(IF(Einstellungen!$C$11="7 Tage",MAX(0,(MIN(DATE(2028,4,0),IF(Mitarbeiter!$D22="",DATE(2028,4,0),Mitarbeiter!$D22),TODAY()))-(MAX(DATE(2028,3,1),Mitarbeiter!$C22))+1),MAX(0,NETWORKDAYS(MAX(DATE(2028,3,1),Mitarbeiter!$C22),MIN(DATE(2028,4,0),IF(Mitarbeiter!$D22="",DATE(2028,4,0),Mitarbeiter!$D22),TODAY()),Einstellungen!$F$13:$F$67)))*N(Mitarbeiter!$E22)/IF(Einstellungen!$C$11="7 Tage",7,5),N('Ist-Stunden'!AF22)+(N(Krankheitstage!BE22)+N(Krankheitstage!BQ22))*N($C22))))</f>
        <v/>
      </c>
      <c r="BK22" s="76">
        <f>IF($B22="",0,IF(Einstellungen!$C$10="Ja",MAX(IF(Einstellungen!$C$11="7 Tage",MAX(0,(MIN(DATE(2028,5,0),IF(Mitarbeiter!$D22="",DATE(2028,5,0),Mitarbeiter!$D22),TODAY()))-(MAX(DATE(2028,4,1),Mitarbeiter!$C22))+1),MAX(0,NETWORKDAYS(MAX(DATE(2028,4,1),Mitarbeiter!$C22),MIN(DATE(2028,5,0),IF(Mitarbeiter!$D22="",DATE(2028,5,0),Mitarbeiter!$D22),TODAY()),Einstellungen!$F$13:$F$67)))*N(Mitarbeiter!$E22)/IF(Einstellungen!$C$11="7 Tage",7,5),N('Ist-Stunden'!AG22)),MAX(IF(Einstellungen!$C$11="7 Tage",MAX(0,(MIN(DATE(2028,5,0),IF(Mitarbeiter!$D22="",DATE(2028,5,0),Mitarbeiter!$D22),TODAY()))-(MAX(DATE(2028,4,1),Mitarbeiter!$C22))+1),MAX(0,NETWORKDAYS(MAX(DATE(2028,4,1),Mitarbeiter!$C22),MIN(DATE(2028,5,0),IF(Mitarbeiter!$D22="",DATE(2028,5,0),Mitarbeiter!$D22),TODAY()),Einstellungen!$F$13:$F$67)))*N(Mitarbeiter!$E22)/IF(Einstellungen!$C$11="7 Tage",7,5),N('Ist-Stunden'!AG22)+(N(Krankheitstage!BF22)+N(Krankheitstage!BR22))*N($C22))))</f>
        <v/>
      </c>
      <c r="BL22" s="76">
        <f>IF($B22="",0,IF(Einstellungen!$C$10="Ja",MAX(IF(Einstellungen!$C$11="7 Tage",MAX(0,(MIN(DATE(2028,6,0),IF(Mitarbeiter!$D22="",DATE(2028,6,0),Mitarbeiter!$D22),TODAY()))-(MAX(DATE(2028,5,1),Mitarbeiter!$C22))+1),MAX(0,NETWORKDAYS(MAX(DATE(2028,5,1),Mitarbeiter!$C22),MIN(DATE(2028,6,0),IF(Mitarbeiter!$D22="",DATE(2028,6,0),Mitarbeiter!$D22),TODAY()),Einstellungen!$F$13:$F$67)))*N(Mitarbeiter!$E22)/IF(Einstellungen!$C$11="7 Tage",7,5),N('Ist-Stunden'!AH22)),MAX(IF(Einstellungen!$C$11="7 Tage",MAX(0,(MIN(DATE(2028,6,0),IF(Mitarbeiter!$D22="",DATE(2028,6,0),Mitarbeiter!$D22),TODAY()))-(MAX(DATE(2028,5,1),Mitarbeiter!$C22))+1),MAX(0,NETWORKDAYS(MAX(DATE(2028,5,1),Mitarbeiter!$C22),MIN(DATE(2028,6,0),IF(Mitarbeiter!$D22="",DATE(2028,6,0),Mitarbeiter!$D22),TODAY()),Einstellungen!$F$13:$F$67)))*N(Mitarbeiter!$E22)/IF(Einstellungen!$C$11="7 Tage",7,5),N('Ist-Stunden'!AH22)+(N(Krankheitstage!BG22)+N(Krankheitstage!BS22))*N($C22))))</f>
        <v/>
      </c>
      <c r="BM22" s="76">
        <f>IF($B22="",0,IF(Einstellungen!$C$10="Ja",MAX(IF(Einstellungen!$C$11="7 Tage",MAX(0,(MIN(DATE(2028,7,0),IF(Mitarbeiter!$D22="",DATE(2028,7,0),Mitarbeiter!$D22),TODAY()))-(MAX(DATE(2028,6,1),Mitarbeiter!$C22))+1),MAX(0,NETWORKDAYS(MAX(DATE(2028,6,1),Mitarbeiter!$C22),MIN(DATE(2028,7,0),IF(Mitarbeiter!$D22="",DATE(2028,7,0),Mitarbeiter!$D22),TODAY()),Einstellungen!$F$13:$F$67)))*N(Mitarbeiter!$E22)/IF(Einstellungen!$C$11="7 Tage",7,5),N('Ist-Stunden'!AI22)),MAX(IF(Einstellungen!$C$11="7 Tage",MAX(0,(MIN(DATE(2028,7,0),IF(Mitarbeiter!$D22="",DATE(2028,7,0),Mitarbeiter!$D22),TODAY()))-(MAX(DATE(2028,6,1),Mitarbeiter!$C22))+1),MAX(0,NETWORKDAYS(MAX(DATE(2028,6,1),Mitarbeiter!$C22),MIN(DATE(2028,7,0),IF(Mitarbeiter!$D22="",DATE(2028,7,0),Mitarbeiter!$D22),TODAY()),Einstellungen!$F$13:$F$67)))*N(Mitarbeiter!$E22)/IF(Einstellungen!$C$11="7 Tage",7,5),N('Ist-Stunden'!AI22)+(N(Krankheitstage!BH22)+N(Krankheitstage!BT22))*N($C22))))</f>
        <v/>
      </c>
      <c r="BN22" s="76">
        <f>IF($B22="",0,IF(Einstellungen!$C$10="Ja",MAX(IF(Einstellungen!$C$11="7 Tage",MAX(0,(MIN(DATE(2028,8,0),IF(Mitarbeiter!$D22="",DATE(2028,8,0),Mitarbeiter!$D22),TODAY()))-(MAX(DATE(2028,7,1),Mitarbeiter!$C22))+1),MAX(0,NETWORKDAYS(MAX(DATE(2028,7,1),Mitarbeiter!$C22),MIN(DATE(2028,8,0),IF(Mitarbeiter!$D22="",DATE(2028,8,0),Mitarbeiter!$D22),TODAY()),Einstellungen!$F$13:$F$67)))*N(Mitarbeiter!$E22)/IF(Einstellungen!$C$11="7 Tage",7,5),N('Ist-Stunden'!AJ22)),MAX(IF(Einstellungen!$C$11="7 Tage",MAX(0,(MIN(DATE(2028,8,0),IF(Mitarbeiter!$D22="",DATE(2028,8,0),Mitarbeiter!$D22),TODAY()))-(MAX(DATE(2028,7,1),Mitarbeiter!$C22))+1),MAX(0,NETWORKDAYS(MAX(DATE(2028,7,1),Mitarbeiter!$C22),MIN(DATE(2028,8,0),IF(Mitarbeiter!$D22="",DATE(2028,8,0),Mitarbeiter!$D22),TODAY()),Einstellungen!$F$13:$F$67)))*N(Mitarbeiter!$E22)/IF(Einstellungen!$C$11="7 Tage",7,5),N('Ist-Stunden'!AJ22)+(N(Krankheitstage!BI22)+N(Krankheitstage!BU22))*N($C22))))</f>
        <v/>
      </c>
      <c r="BO22" s="76">
        <f>IF($B22="",0,IF(Einstellungen!$C$10="Ja",MAX(IF(Einstellungen!$C$11="7 Tage",MAX(0,(MIN(DATE(2028,9,0),IF(Mitarbeiter!$D22="",DATE(2028,9,0),Mitarbeiter!$D22),TODAY()))-(MAX(DATE(2028,8,1),Mitarbeiter!$C22))+1),MAX(0,NETWORKDAYS(MAX(DATE(2028,8,1),Mitarbeiter!$C22),MIN(DATE(2028,9,0),IF(Mitarbeiter!$D22="",DATE(2028,9,0),Mitarbeiter!$D22),TODAY()),Einstellungen!$F$13:$F$67)))*N(Mitarbeiter!$E22)/IF(Einstellungen!$C$11="7 Tage",7,5),N('Ist-Stunden'!AK22)),MAX(IF(Einstellungen!$C$11="7 Tage",MAX(0,(MIN(DATE(2028,9,0),IF(Mitarbeiter!$D22="",DATE(2028,9,0),Mitarbeiter!$D22),TODAY()))-(MAX(DATE(2028,8,1),Mitarbeiter!$C22))+1),MAX(0,NETWORKDAYS(MAX(DATE(2028,8,1),Mitarbeiter!$C22),MIN(DATE(2028,9,0),IF(Mitarbeiter!$D22="",DATE(2028,9,0),Mitarbeiter!$D22),TODAY()),Einstellungen!$F$13:$F$67)))*N(Mitarbeiter!$E22)/IF(Einstellungen!$C$11="7 Tage",7,5),N('Ist-Stunden'!AK22)+(N(Krankheitstage!BJ22)+N(Krankheitstage!BV22))*N($C22))))</f>
        <v/>
      </c>
      <c r="BP22" s="76">
        <f>IF($B22="",0,IF(Einstellungen!$C$10="Ja",MAX(IF(Einstellungen!$C$11="7 Tage",MAX(0,(MIN(DATE(2028,10,0),IF(Mitarbeiter!$D22="",DATE(2028,10,0),Mitarbeiter!$D22),TODAY()))-(MAX(DATE(2028,9,1),Mitarbeiter!$C22))+1),MAX(0,NETWORKDAYS(MAX(DATE(2028,9,1),Mitarbeiter!$C22),MIN(DATE(2028,10,0),IF(Mitarbeiter!$D22="",DATE(2028,10,0),Mitarbeiter!$D22),TODAY()),Einstellungen!$F$13:$F$67)))*N(Mitarbeiter!$E22)/IF(Einstellungen!$C$11="7 Tage",7,5),N('Ist-Stunden'!AL22)),MAX(IF(Einstellungen!$C$11="7 Tage",MAX(0,(MIN(DATE(2028,10,0),IF(Mitarbeiter!$D22="",DATE(2028,10,0),Mitarbeiter!$D22),TODAY()))-(MAX(DATE(2028,9,1),Mitarbeiter!$C22))+1),MAX(0,NETWORKDAYS(MAX(DATE(2028,9,1),Mitarbeiter!$C22),MIN(DATE(2028,10,0),IF(Mitarbeiter!$D22="",DATE(2028,10,0),Mitarbeiter!$D22),TODAY()),Einstellungen!$F$13:$F$67)))*N(Mitarbeiter!$E22)/IF(Einstellungen!$C$11="7 Tage",7,5),N('Ist-Stunden'!AL22)+(N(Krankheitstage!BK22)+N(Krankheitstage!BW22))*N($C22))))</f>
        <v/>
      </c>
      <c r="BQ22" s="76">
        <f>IF($B22="",0,IF(Einstellungen!$C$10="Ja",MAX(IF(Einstellungen!$C$11="7 Tage",MAX(0,(MIN(DATE(2028,11,0),IF(Mitarbeiter!$D22="",DATE(2028,11,0),Mitarbeiter!$D22),TODAY()))-(MAX(DATE(2028,10,1),Mitarbeiter!$C22))+1),MAX(0,NETWORKDAYS(MAX(DATE(2028,10,1),Mitarbeiter!$C22),MIN(DATE(2028,11,0),IF(Mitarbeiter!$D22="",DATE(2028,11,0),Mitarbeiter!$D22),TODAY()),Einstellungen!$F$13:$F$67)))*N(Mitarbeiter!$E22)/IF(Einstellungen!$C$11="7 Tage",7,5),N('Ist-Stunden'!AM22)),MAX(IF(Einstellungen!$C$11="7 Tage",MAX(0,(MIN(DATE(2028,11,0),IF(Mitarbeiter!$D22="",DATE(2028,11,0),Mitarbeiter!$D22),TODAY()))-(MAX(DATE(2028,10,1),Mitarbeiter!$C22))+1),MAX(0,NETWORKDAYS(MAX(DATE(2028,10,1),Mitarbeiter!$C22),MIN(DATE(2028,11,0),IF(Mitarbeiter!$D22="",DATE(2028,11,0),Mitarbeiter!$D22),TODAY()),Einstellungen!$F$13:$F$67)))*N(Mitarbeiter!$E22)/IF(Einstellungen!$C$11="7 Tage",7,5),N('Ist-Stunden'!AM22)+(N(Krankheitstage!BL22)+N(Krankheitstage!BX22))*N($C22))))</f>
        <v/>
      </c>
      <c r="BR22" s="76">
        <f>IF($B22="",0,IF(Einstellungen!$C$10="Ja",MAX(IF(Einstellungen!$C$11="7 Tage",MAX(0,(MIN(DATE(2028,12,0),IF(Mitarbeiter!$D22="",DATE(2028,12,0),Mitarbeiter!$D22),TODAY()))-(MAX(DATE(2028,11,1),Mitarbeiter!$C22))+1),MAX(0,NETWORKDAYS(MAX(DATE(2028,11,1),Mitarbeiter!$C22),MIN(DATE(2028,12,0),IF(Mitarbeiter!$D22="",DATE(2028,12,0),Mitarbeiter!$D22),TODAY()),Einstellungen!$F$13:$F$67)))*N(Mitarbeiter!$E22)/IF(Einstellungen!$C$11="7 Tage",7,5),N('Ist-Stunden'!AN22)),MAX(IF(Einstellungen!$C$11="7 Tage",MAX(0,(MIN(DATE(2028,12,0),IF(Mitarbeiter!$D22="",DATE(2028,12,0),Mitarbeiter!$D22),TODAY()))-(MAX(DATE(2028,11,1),Mitarbeiter!$C22))+1),MAX(0,NETWORKDAYS(MAX(DATE(2028,11,1),Mitarbeiter!$C22),MIN(DATE(2028,12,0),IF(Mitarbeiter!$D22="",DATE(2028,12,0),Mitarbeiter!$D22),TODAY()),Einstellungen!$F$13:$F$67)))*N(Mitarbeiter!$E22)/IF(Einstellungen!$C$11="7 Tage",7,5),N('Ist-Stunden'!AN22)+(N(Krankheitstage!BM22)+N(Krankheitstage!BY22))*N($C22))))</f>
        <v/>
      </c>
      <c r="BS22" s="76">
        <f>IF($B22="",0,IF(Einstellungen!$C$10="Ja",MAX(IF(Einstellungen!$C$11="7 Tage",MAX(0,(MIN(DATE(2028,13,0),IF(Mitarbeiter!$D22="",DATE(2028,13,0),Mitarbeiter!$D22),TODAY()))-(MAX(DATE(2028,12,1),Mitarbeiter!$C22))+1),MAX(0,NETWORKDAYS(MAX(DATE(2028,12,1),Mitarbeiter!$C22),MIN(DATE(2028,13,0),IF(Mitarbeiter!$D22="",DATE(2028,13,0),Mitarbeiter!$D22),TODAY()),Einstellungen!$F$13:$F$67)))*N(Mitarbeiter!$E22)/IF(Einstellungen!$C$11="7 Tage",7,5),N('Ist-Stunden'!AO22)),MAX(IF(Einstellungen!$C$11="7 Tage",MAX(0,(MIN(DATE(2028,13,0),IF(Mitarbeiter!$D22="",DATE(2028,13,0),Mitarbeiter!$D22),TODAY()))-(MAX(DATE(2028,12,1),Mitarbeiter!$C22))+1),MAX(0,NETWORKDAYS(MAX(DATE(2028,12,1),Mitarbeiter!$C22),MIN(DATE(2028,13,0),IF(Mitarbeiter!$D22="",DATE(2028,13,0),Mitarbeiter!$D22),TODAY()),Einstellungen!$F$13:$F$67)))*N(Mitarbeiter!$E22)/IF(Einstellungen!$C$11="7 Tage",7,5),N('Ist-Stunden'!AO22)+(N(Krankheitstage!BN22)+N(Krankheitstage!BZ22))*N($C22))))</f>
        <v/>
      </c>
      <c r="BT22" s="76">
        <f>IF($B22="",0,IF(Einstellungen!$C$10="Ja",MAX(IF(Einstellungen!$C$11="7 Tage",MAX(0,(MIN(DATE(2029,2,0),IF(Mitarbeiter!$D22="",DATE(2029,2,0),Mitarbeiter!$D22),TODAY()))-(MAX(DATE(2029,1,1),Mitarbeiter!$C22))+1),MAX(0,NETWORKDAYS(MAX(DATE(2029,1,1),Mitarbeiter!$C22),MIN(DATE(2029,2,0),IF(Mitarbeiter!$D22="",DATE(2029,2,0),Mitarbeiter!$D22),TODAY()),Einstellungen!$F$13:$F$67)))*N(Mitarbeiter!$E22)/IF(Einstellungen!$C$11="7 Tage",7,5),N('Ist-Stunden'!AP22)),MAX(IF(Einstellungen!$C$11="7 Tage",MAX(0,(MIN(DATE(2029,2,0),IF(Mitarbeiter!$D22="",DATE(2029,2,0),Mitarbeiter!$D22),TODAY()))-(MAX(DATE(2029,1,1),Mitarbeiter!$C22))+1),MAX(0,NETWORKDAYS(MAX(DATE(2029,1,1),Mitarbeiter!$C22),MIN(DATE(2029,2,0),IF(Mitarbeiter!$D22="",DATE(2029,2,0),Mitarbeiter!$D22),TODAY()),Einstellungen!$F$13:$F$67)))*N(Mitarbeiter!$E22)/IF(Einstellungen!$C$11="7 Tage",7,5),N('Ist-Stunden'!AP22)+(N(Krankheitstage!CA22)+N(Krankheitstage!CM22))*N($C22))))</f>
        <v/>
      </c>
      <c r="BU22" s="76">
        <f>IF($B22="",0,IF(Einstellungen!$C$10="Ja",MAX(IF(Einstellungen!$C$11="7 Tage",MAX(0,(MIN(DATE(2029,3,0),IF(Mitarbeiter!$D22="",DATE(2029,3,0),Mitarbeiter!$D22),TODAY()))-(MAX(DATE(2029,2,1),Mitarbeiter!$C22))+1),MAX(0,NETWORKDAYS(MAX(DATE(2029,2,1),Mitarbeiter!$C22),MIN(DATE(2029,3,0),IF(Mitarbeiter!$D22="",DATE(2029,3,0),Mitarbeiter!$D22),TODAY()),Einstellungen!$F$13:$F$67)))*N(Mitarbeiter!$E22)/IF(Einstellungen!$C$11="7 Tage",7,5),N('Ist-Stunden'!AQ22)),MAX(IF(Einstellungen!$C$11="7 Tage",MAX(0,(MIN(DATE(2029,3,0),IF(Mitarbeiter!$D22="",DATE(2029,3,0),Mitarbeiter!$D22),TODAY()))-(MAX(DATE(2029,2,1),Mitarbeiter!$C22))+1),MAX(0,NETWORKDAYS(MAX(DATE(2029,2,1),Mitarbeiter!$C22),MIN(DATE(2029,3,0),IF(Mitarbeiter!$D22="",DATE(2029,3,0),Mitarbeiter!$D22),TODAY()),Einstellungen!$F$13:$F$67)))*N(Mitarbeiter!$E22)/IF(Einstellungen!$C$11="7 Tage",7,5),N('Ist-Stunden'!AQ22)+(N(Krankheitstage!CB22)+N(Krankheitstage!CN22))*N($C22))))</f>
        <v/>
      </c>
      <c r="BV22" s="76">
        <f>IF($B22="",0,IF(Einstellungen!$C$10="Ja",MAX(IF(Einstellungen!$C$11="7 Tage",MAX(0,(MIN(DATE(2029,4,0),IF(Mitarbeiter!$D22="",DATE(2029,4,0),Mitarbeiter!$D22),TODAY()))-(MAX(DATE(2029,3,1),Mitarbeiter!$C22))+1),MAX(0,NETWORKDAYS(MAX(DATE(2029,3,1),Mitarbeiter!$C22),MIN(DATE(2029,4,0),IF(Mitarbeiter!$D22="",DATE(2029,4,0),Mitarbeiter!$D22),TODAY()),Einstellungen!$F$13:$F$67)))*N(Mitarbeiter!$E22)/IF(Einstellungen!$C$11="7 Tage",7,5),N('Ist-Stunden'!AR22)),MAX(IF(Einstellungen!$C$11="7 Tage",MAX(0,(MIN(DATE(2029,4,0),IF(Mitarbeiter!$D22="",DATE(2029,4,0),Mitarbeiter!$D22),TODAY()))-(MAX(DATE(2029,3,1),Mitarbeiter!$C22))+1),MAX(0,NETWORKDAYS(MAX(DATE(2029,3,1),Mitarbeiter!$C22),MIN(DATE(2029,4,0),IF(Mitarbeiter!$D22="",DATE(2029,4,0),Mitarbeiter!$D22),TODAY()),Einstellungen!$F$13:$F$67)))*N(Mitarbeiter!$E22)/IF(Einstellungen!$C$11="7 Tage",7,5),N('Ist-Stunden'!AR22)+(N(Krankheitstage!CC22)+N(Krankheitstage!CO22))*N($C22))))</f>
        <v/>
      </c>
      <c r="BW22" s="76">
        <f>IF($B22="",0,IF(Einstellungen!$C$10="Ja",MAX(IF(Einstellungen!$C$11="7 Tage",MAX(0,(MIN(DATE(2029,5,0),IF(Mitarbeiter!$D22="",DATE(2029,5,0),Mitarbeiter!$D22),TODAY()))-(MAX(DATE(2029,4,1),Mitarbeiter!$C22))+1),MAX(0,NETWORKDAYS(MAX(DATE(2029,4,1),Mitarbeiter!$C22),MIN(DATE(2029,5,0),IF(Mitarbeiter!$D22="",DATE(2029,5,0),Mitarbeiter!$D22),TODAY()),Einstellungen!$F$13:$F$67)))*N(Mitarbeiter!$E22)/IF(Einstellungen!$C$11="7 Tage",7,5),N('Ist-Stunden'!AS22)),MAX(IF(Einstellungen!$C$11="7 Tage",MAX(0,(MIN(DATE(2029,5,0),IF(Mitarbeiter!$D22="",DATE(2029,5,0),Mitarbeiter!$D22),TODAY()))-(MAX(DATE(2029,4,1),Mitarbeiter!$C22))+1),MAX(0,NETWORKDAYS(MAX(DATE(2029,4,1),Mitarbeiter!$C22),MIN(DATE(2029,5,0),IF(Mitarbeiter!$D22="",DATE(2029,5,0),Mitarbeiter!$D22),TODAY()),Einstellungen!$F$13:$F$67)))*N(Mitarbeiter!$E22)/IF(Einstellungen!$C$11="7 Tage",7,5),N('Ist-Stunden'!AS22)+(N(Krankheitstage!CD22)+N(Krankheitstage!CP22))*N($C22))))</f>
        <v/>
      </c>
      <c r="BX22" s="76">
        <f>IF($B22="",0,IF(Einstellungen!$C$10="Ja",MAX(IF(Einstellungen!$C$11="7 Tage",MAX(0,(MIN(DATE(2029,6,0),IF(Mitarbeiter!$D22="",DATE(2029,6,0),Mitarbeiter!$D22),TODAY()))-(MAX(DATE(2029,5,1),Mitarbeiter!$C22))+1),MAX(0,NETWORKDAYS(MAX(DATE(2029,5,1),Mitarbeiter!$C22),MIN(DATE(2029,6,0),IF(Mitarbeiter!$D22="",DATE(2029,6,0),Mitarbeiter!$D22),TODAY()),Einstellungen!$F$13:$F$67)))*N(Mitarbeiter!$E22)/IF(Einstellungen!$C$11="7 Tage",7,5),N('Ist-Stunden'!AT22)),MAX(IF(Einstellungen!$C$11="7 Tage",MAX(0,(MIN(DATE(2029,6,0),IF(Mitarbeiter!$D22="",DATE(2029,6,0),Mitarbeiter!$D22),TODAY()))-(MAX(DATE(2029,5,1),Mitarbeiter!$C22))+1),MAX(0,NETWORKDAYS(MAX(DATE(2029,5,1),Mitarbeiter!$C22),MIN(DATE(2029,6,0),IF(Mitarbeiter!$D22="",DATE(2029,6,0),Mitarbeiter!$D22),TODAY()),Einstellungen!$F$13:$F$67)))*N(Mitarbeiter!$E22)/IF(Einstellungen!$C$11="7 Tage",7,5),N('Ist-Stunden'!AT22)+(N(Krankheitstage!CE22)+N(Krankheitstage!CQ22))*N($C22))))</f>
        <v/>
      </c>
      <c r="BY22" s="76">
        <f>IF($B22="",0,IF(Einstellungen!$C$10="Ja",MAX(IF(Einstellungen!$C$11="7 Tage",MAX(0,(MIN(DATE(2029,7,0),IF(Mitarbeiter!$D22="",DATE(2029,7,0),Mitarbeiter!$D22),TODAY()))-(MAX(DATE(2029,6,1),Mitarbeiter!$C22))+1),MAX(0,NETWORKDAYS(MAX(DATE(2029,6,1),Mitarbeiter!$C22),MIN(DATE(2029,7,0),IF(Mitarbeiter!$D22="",DATE(2029,7,0),Mitarbeiter!$D22),TODAY()),Einstellungen!$F$13:$F$67)))*N(Mitarbeiter!$E22)/IF(Einstellungen!$C$11="7 Tage",7,5),N('Ist-Stunden'!AU22)),MAX(IF(Einstellungen!$C$11="7 Tage",MAX(0,(MIN(DATE(2029,7,0),IF(Mitarbeiter!$D22="",DATE(2029,7,0),Mitarbeiter!$D22),TODAY()))-(MAX(DATE(2029,6,1),Mitarbeiter!$C22))+1),MAX(0,NETWORKDAYS(MAX(DATE(2029,6,1),Mitarbeiter!$C22),MIN(DATE(2029,7,0),IF(Mitarbeiter!$D22="",DATE(2029,7,0),Mitarbeiter!$D22),TODAY()),Einstellungen!$F$13:$F$67)))*N(Mitarbeiter!$E22)/IF(Einstellungen!$C$11="7 Tage",7,5),N('Ist-Stunden'!AU22)+(N(Krankheitstage!CF22)+N(Krankheitstage!CR22))*N($C22))))</f>
        <v/>
      </c>
      <c r="BZ22" s="76">
        <f>IF($B22="",0,IF(Einstellungen!$C$10="Ja",MAX(IF(Einstellungen!$C$11="7 Tage",MAX(0,(MIN(DATE(2029,8,0),IF(Mitarbeiter!$D22="",DATE(2029,8,0),Mitarbeiter!$D22),TODAY()))-(MAX(DATE(2029,7,1),Mitarbeiter!$C22))+1),MAX(0,NETWORKDAYS(MAX(DATE(2029,7,1),Mitarbeiter!$C22),MIN(DATE(2029,8,0),IF(Mitarbeiter!$D22="",DATE(2029,8,0),Mitarbeiter!$D22),TODAY()),Einstellungen!$F$13:$F$67)))*N(Mitarbeiter!$E22)/IF(Einstellungen!$C$11="7 Tage",7,5),N('Ist-Stunden'!AV22)),MAX(IF(Einstellungen!$C$11="7 Tage",MAX(0,(MIN(DATE(2029,8,0),IF(Mitarbeiter!$D22="",DATE(2029,8,0),Mitarbeiter!$D22),TODAY()))-(MAX(DATE(2029,7,1),Mitarbeiter!$C22))+1),MAX(0,NETWORKDAYS(MAX(DATE(2029,7,1),Mitarbeiter!$C22),MIN(DATE(2029,8,0),IF(Mitarbeiter!$D22="",DATE(2029,8,0),Mitarbeiter!$D22),TODAY()),Einstellungen!$F$13:$F$67)))*N(Mitarbeiter!$E22)/IF(Einstellungen!$C$11="7 Tage",7,5),N('Ist-Stunden'!AV22)+(N(Krankheitstage!CG22)+N(Krankheitstage!CS22))*N($C22))))</f>
        <v/>
      </c>
      <c r="CA22" s="76">
        <f>IF($B22="",0,IF(Einstellungen!$C$10="Ja",MAX(IF(Einstellungen!$C$11="7 Tage",MAX(0,(MIN(DATE(2029,9,0),IF(Mitarbeiter!$D22="",DATE(2029,9,0),Mitarbeiter!$D22),TODAY()))-(MAX(DATE(2029,8,1),Mitarbeiter!$C22))+1),MAX(0,NETWORKDAYS(MAX(DATE(2029,8,1),Mitarbeiter!$C22),MIN(DATE(2029,9,0),IF(Mitarbeiter!$D22="",DATE(2029,9,0),Mitarbeiter!$D22),TODAY()),Einstellungen!$F$13:$F$67)))*N(Mitarbeiter!$E22)/IF(Einstellungen!$C$11="7 Tage",7,5),N('Ist-Stunden'!AW22)),MAX(IF(Einstellungen!$C$11="7 Tage",MAX(0,(MIN(DATE(2029,9,0),IF(Mitarbeiter!$D22="",DATE(2029,9,0),Mitarbeiter!$D22),TODAY()))-(MAX(DATE(2029,8,1),Mitarbeiter!$C22))+1),MAX(0,NETWORKDAYS(MAX(DATE(2029,8,1),Mitarbeiter!$C22),MIN(DATE(2029,9,0),IF(Mitarbeiter!$D22="",DATE(2029,9,0),Mitarbeiter!$D22),TODAY()),Einstellungen!$F$13:$F$67)))*N(Mitarbeiter!$E22)/IF(Einstellungen!$C$11="7 Tage",7,5),N('Ist-Stunden'!AW22)+(N(Krankheitstage!CH22)+N(Krankheitstage!CT22))*N($C22))))</f>
        <v/>
      </c>
      <c r="CB22" s="76">
        <f>IF($B22="",0,IF(Einstellungen!$C$10="Ja",MAX(IF(Einstellungen!$C$11="7 Tage",MAX(0,(MIN(DATE(2029,10,0),IF(Mitarbeiter!$D22="",DATE(2029,10,0),Mitarbeiter!$D22),TODAY()))-(MAX(DATE(2029,9,1),Mitarbeiter!$C22))+1),MAX(0,NETWORKDAYS(MAX(DATE(2029,9,1),Mitarbeiter!$C22),MIN(DATE(2029,10,0),IF(Mitarbeiter!$D22="",DATE(2029,10,0),Mitarbeiter!$D22),TODAY()),Einstellungen!$F$13:$F$67)))*N(Mitarbeiter!$E22)/IF(Einstellungen!$C$11="7 Tage",7,5),N('Ist-Stunden'!AX22)),MAX(IF(Einstellungen!$C$11="7 Tage",MAX(0,(MIN(DATE(2029,10,0),IF(Mitarbeiter!$D22="",DATE(2029,10,0),Mitarbeiter!$D22),TODAY()))-(MAX(DATE(2029,9,1),Mitarbeiter!$C22))+1),MAX(0,NETWORKDAYS(MAX(DATE(2029,9,1),Mitarbeiter!$C22),MIN(DATE(2029,10,0),IF(Mitarbeiter!$D22="",DATE(2029,10,0),Mitarbeiter!$D22),TODAY()),Einstellungen!$F$13:$F$67)))*N(Mitarbeiter!$E22)/IF(Einstellungen!$C$11="7 Tage",7,5),N('Ist-Stunden'!AX22)+(N(Krankheitstage!CI22)+N(Krankheitstage!CU22))*N($C22))))</f>
        <v/>
      </c>
      <c r="CC22" s="76">
        <f>IF($B22="",0,IF(Einstellungen!$C$10="Ja",MAX(IF(Einstellungen!$C$11="7 Tage",MAX(0,(MIN(DATE(2029,11,0),IF(Mitarbeiter!$D22="",DATE(2029,11,0),Mitarbeiter!$D22),TODAY()))-(MAX(DATE(2029,10,1),Mitarbeiter!$C22))+1),MAX(0,NETWORKDAYS(MAX(DATE(2029,10,1),Mitarbeiter!$C22),MIN(DATE(2029,11,0),IF(Mitarbeiter!$D22="",DATE(2029,11,0),Mitarbeiter!$D22),TODAY()),Einstellungen!$F$13:$F$67)))*N(Mitarbeiter!$E22)/IF(Einstellungen!$C$11="7 Tage",7,5),N('Ist-Stunden'!AY22)),MAX(IF(Einstellungen!$C$11="7 Tage",MAX(0,(MIN(DATE(2029,11,0),IF(Mitarbeiter!$D22="",DATE(2029,11,0),Mitarbeiter!$D22),TODAY()))-(MAX(DATE(2029,10,1),Mitarbeiter!$C22))+1),MAX(0,NETWORKDAYS(MAX(DATE(2029,10,1),Mitarbeiter!$C22),MIN(DATE(2029,11,0),IF(Mitarbeiter!$D22="",DATE(2029,11,0),Mitarbeiter!$D22),TODAY()),Einstellungen!$F$13:$F$67)))*N(Mitarbeiter!$E22)/IF(Einstellungen!$C$11="7 Tage",7,5),N('Ist-Stunden'!AY22)+(N(Krankheitstage!CJ22)+N(Krankheitstage!CV22))*N($C22))))</f>
        <v/>
      </c>
      <c r="CD22" s="76">
        <f>IF($B22="",0,IF(Einstellungen!$C$10="Ja",MAX(IF(Einstellungen!$C$11="7 Tage",MAX(0,(MIN(DATE(2029,12,0),IF(Mitarbeiter!$D22="",DATE(2029,12,0),Mitarbeiter!$D22),TODAY()))-(MAX(DATE(2029,11,1),Mitarbeiter!$C22))+1),MAX(0,NETWORKDAYS(MAX(DATE(2029,11,1),Mitarbeiter!$C22),MIN(DATE(2029,12,0),IF(Mitarbeiter!$D22="",DATE(2029,12,0),Mitarbeiter!$D22),TODAY()),Einstellungen!$F$13:$F$67)))*N(Mitarbeiter!$E22)/IF(Einstellungen!$C$11="7 Tage",7,5),N('Ist-Stunden'!AZ22)),MAX(IF(Einstellungen!$C$11="7 Tage",MAX(0,(MIN(DATE(2029,12,0),IF(Mitarbeiter!$D22="",DATE(2029,12,0),Mitarbeiter!$D22),TODAY()))-(MAX(DATE(2029,11,1),Mitarbeiter!$C22))+1),MAX(0,NETWORKDAYS(MAX(DATE(2029,11,1),Mitarbeiter!$C22),MIN(DATE(2029,12,0),IF(Mitarbeiter!$D22="",DATE(2029,12,0),Mitarbeiter!$D22),TODAY()),Einstellungen!$F$13:$F$67)))*N(Mitarbeiter!$E22)/IF(Einstellungen!$C$11="7 Tage",7,5),N('Ist-Stunden'!AZ22)+(N(Krankheitstage!CK22)+N(Krankheitstage!CW22))*N($C22))))</f>
        <v/>
      </c>
      <c r="CE22" s="76">
        <f>IF($B22="",0,IF(Einstellungen!$C$10="Ja",MAX(IF(Einstellungen!$C$11="7 Tage",MAX(0,(MIN(DATE(2029,13,0),IF(Mitarbeiter!$D22="",DATE(2029,13,0),Mitarbeiter!$D22),TODAY()))-(MAX(DATE(2029,12,1),Mitarbeiter!$C22))+1),MAX(0,NETWORKDAYS(MAX(DATE(2029,12,1),Mitarbeiter!$C22),MIN(DATE(2029,13,0),IF(Mitarbeiter!$D22="",DATE(2029,13,0),Mitarbeiter!$D22),TODAY()),Einstellungen!$F$13:$F$67)))*N(Mitarbeiter!$E22)/IF(Einstellungen!$C$11="7 Tage",7,5),N('Ist-Stunden'!BA22)),MAX(IF(Einstellungen!$C$11="7 Tage",MAX(0,(MIN(DATE(2029,13,0),IF(Mitarbeiter!$D22="",DATE(2029,13,0),Mitarbeiter!$D22),TODAY()))-(MAX(DATE(2029,12,1),Mitarbeiter!$C22))+1),MAX(0,NETWORKDAYS(MAX(DATE(2029,12,1),Mitarbeiter!$C22),MIN(DATE(2029,13,0),IF(Mitarbeiter!$D22="",DATE(2029,13,0),Mitarbeiter!$D22),TODAY()),Einstellungen!$F$13:$F$67)))*N(Mitarbeiter!$E22)/IF(Einstellungen!$C$11="7 Tage",7,5),N('Ist-Stunden'!BA22)+(N(Krankheitstage!CL22)+N(Krankheitstage!CX22))*N($C22))))</f>
        <v/>
      </c>
      <c r="CF22" s="76">
        <f>IF($B22="",0,IF(Einstellungen!$C$10="Ja",MAX(IF(Einstellungen!$C$11="7 Tage",MAX(0,(MIN(DATE(2030,2,0),IF(Mitarbeiter!$D22="",DATE(2030,2,0),Mitarbeiter!$D22),TODAY()))-(MAX(DATE(2030,1,1),Mitarbeiter!$C22))+1),MAX(0,NETWORKDAYS(MAX(DATE(2030,1,1),Mitarbeiter!$C22),MIN(DATE(2030,2,0),IF(Mitarbeiter!$D22="",DATE(2030,2,0),Mitarbeiter!$D22),TODAY()),Einstellungen!$F$13:$F$67)))*N(Mitarbeiter!$E22)/IF(Einstellungen!$C$11="7 Tage",7,5),N('Ist-Stunden'!BB22)),MAX(IF(Einstellungen!$C$11="7 Tage",MAX(0,(MIN(DATE(2030,2,0),IF(Mitarbeiter!$D22="",DATE(2030,2,0),Mitarbeiter!$D22),TODAY()))-(MAX(DATE(2030,1,1),Mitarbeiter!$C22))+1),MAX(0,NETWORKDAYS(MAX(DATE(2030,1,1),Mitarbeiter!$C22),MIN(DATE(2030,2,0),IF(Mitarbeiter!$D22="",DATE(2030,2,0),Mitarbeiter!$D22),TODAY()),Einstellungen!$F$13:$F$67)))*N(Mitarbeiter!$E22)/IF(Einstellungen!$C$11="7 Tage",7,5),N('Ist-Stunden'!BB22)+(N(Krankheitstage!CY22)+N(Krankheitstage!DK22))*N($C22))))</f>
        <v/>
      </c>
      <c r="CG22" s="76">
        <f>IF($B22="",0,IF(Einstellungen!$C$10="Ja",MAX(IF(Einstellungen!$C$11="7 Tage",MAX(0,(MIN(DATE(2030,3,0),IF(Mitarbeiter!$D22="",DATE(2030,3,0),Mitarbeiter!$D22),TODAY()))-(MAX(DATE(2030,2,1),Mitarbeiter!$C22))+1),MAX(0,NETWORKDAYS(MAX(DATE(2030,2,1),Mitarbeiter!$C22),MIN(DATE(2030,3,0),IF(Mitarbeiter!$D22="",DATE(2030,3,0),Mitarbeiter!$D22),TODAY()),Einstellungen!$F$13:$F$67)))*N(Mitarbeiter!$E22)/IF(Einstellungen!$C$11="7 Tage",7,5),N('Ist-Stunden'!BC22)),MAX(IF(Einstellungen!$C$11="7 Tage",MAX(0,(MIN(DATE(2030,3,0),IF(Mitarbeiter!$D22="",DATE(2030,3,0),Mitarbeiter!$D22),TODAY()))-(MAX(DATE(2030,2,1),Mitarbeiter!$C22))+1),MAX(0,NETWORKDAYS(MAX(DATE(2030,2,1),Mitarbeiter!$C22),MIN(DATE(2030,3,0),IF(Mitarbeiter!$D22="",DATE(2030,3,0),Mitarbeiter!$D22),TODAY()),Einstellungen!$F$13:$F$67)))*N(Mitarbeiter!$E22)/IF(Einstellungen!$C$11="7 Tage",7,5),N('Ist-Stunden'!BC22)+(N(Krankheitstage!CZ22)+N(Krankheitstage!DL22))*N($C22))))</f>
        <v/>
      </c>
      <c r="CH22" s="76">
        <f>IF($B22="",0,IF(Einstellungen!$C$10="Ja",MAX(IF(Einstellungen!$C$11="7 Tage",MAX(0,(MIN(DATE(2030,4,0),IF(Mitarbeiter!$D22="",DATE(2030,4,0),Mitarbeiter!$D22),TODAY()))-(MAX(DATE(2030,3,1),Mitarbeiter!$C22))+1),MAX(0,NETWORKDAYS(MAX(DATE(2030,3,1),Mitarbeiter!$C22),MIN(DATE(2030,4,0),IF(Mitarbeiter!$D22="",DATE(2030,4,0),Mitarbeiter!$D22),TODAY()),Einstellungen!$F$13:$F$67)))*N(Mitarbeiter!$E22)/IF(Einstellungen!$C$11="7 Tage",7,5),N('Ist-Stunden'!BD22)),MAX(IF(Einstellungen!$C$11="7 Tage",MAX(0,(MIN(DATE(2030,4,0),IF(Mitarbeiter!$D22="",DATE(2030,4,0),Mitarbeiter!$D22),TODAY()))-(MAX(DATE(2030,3,1),Mitarbeiter!$C22))+1),MAX(0,NETWORKDAYS(MAX(DATE(2030,3,1),Mitarbeiter!$C22),MIN(DATE(2030,4,0),IF(Mitarbeiter!$D22="",DATE(2030,4,0),Mitarbeiter!$D22),TODAY()),Einstellungen!$F$13:$F$67)))*N(Mitarbeiter!$E22)/IF(Einstellungen!$C$11="7 Tage",7,5),N('Ist-Stunden'!BD22)+(N(Krankheitstage!DA22)+N(Krankheitstage!DM22))*N($C22))))</f>
        <v/>
      </c>
      <c r="CI22" s="76">
        <f>IF($B22="",0,IF(Einstellungen!$C$10="Ja",MAX(IF(Einstellungen!$C$11="7 Tage",MAX(0,(MIN(DATE(2030,5,0),IF(Mitarbeiter!$D22="",DATE(2030,5,0),Mitarbeiter!$D22),TODAY()))-(MAX(DATE(2030,4,1),Mitarbeiter!$C22))+1),MAX(0,NETWORKDAYS(MAX(DATE(2030,4,1),Mitarbeiter!$C22),MIN(DATE(2030,5,0),IF(Mitarbeiter!$D22="",DATE(2030,5,0),Mitarbeiter!$D22),TODAY()),Einstellungen!$F$13:$F$67)))*N(Mitarbeiter!$E22)/IF(Einstellungen!$C$11="7 Tage",7,5),N('Ist-Stunden'!BE22)),MAX(IF(Einstellungen!$C$11="7 Tage",MAX(0,(MIN(DATE(2030,5,0),IF(Mitarbeiter!$D22="",DATE(2030,5,0),Mitarbeiter!$D22),TODAY()))-(MAX(DATE(2030,4,1),Mitarbeiter!$C22))+1),MAX(0,NETWORKDAYS(MAX(DATE(2030,4,1),Mitarbeiter!$C22),MIN(DATE(2030,5,0),IF(Mitarbeiter!$D22="",DATE(2030,5,0),Mitarbeiter!$D22),TODAY()),Einstellungen!$F$13:$F$67)))*N(Mitarbeiter!$E22)/IF(Einstellungen!$C$11="7 Tage",7,5),N('Ist-Stunden'!BE22)+(N(Krankheitstage!DB22)+N(Krankheitstage!DN22))*N($C22))))</f>
        <v/>
      </c>
      <c r="CJ22" s="76">
        <f>IF($B22="",0,IF(Einstellungen!$C$10="Ja",MAX(IF(Einstellungen!$C$11="7 Tage",MAX(0,(MIN(DATE(2030,6,0),IF(Mitarbeiter!$D22="",DATE(2030,6,0),Mitarbeiter!$D22),TODAY()))-(MAX(DATE(2030,5,1),Mitarbeiter!$C22))+1),MAX(0,NETWORKDAYS(MAX(DATE(2030,5,1),Mitarbeiter!$C22),MIN(DATE(2030,6,0),IF(Mitarbeiter!$D22="",DATE(2030,6,0),Mitarbeiter!$D22),TODAY()),Einstellungen!$F$13:$F$67)))*N(Mitarbeiter!$E22)/IF(Einstellungen!$C$11="7 Tage",7,5),N('Ist-Stunden'!BF22)),MAX(IF(Einstellungen!$C$11="7 Tage",MAX(0,(MIN(DATE(2030,6,0),IF(Mitarbeiter!$D22="",DATE(2030,6,0),Mitarbeiter!$D22),TODAY()))-(MAX(DATE(2030,5,1),Mitarbeiter!$C22))+1),MAX(0,NETWORKDAYS(MAX(DATE(2030,5,1),Mitarbeiter!$C22),MIN(DATE(2030,6,0),IF(Mitarbeiter!$D22="",DATE(2030,6,0),Mitarbeiter!$D22),TODAY()),Einstellungen!$F$13:$F$67)))*N(Mitarbeiter!$E22)/IF(Einstellungen!$C$11="7 Tage",7,5),N('Ist-Stunden'!BF22)+(N(Krankheitstage!DC22)+N(Krankheitstage!DO22))*N($C22))))</f>
        <v/>
      </c>
      <c r="CK22" s="76">
        <f>IF($B22="",0,IF(Einstellungen!$C$10="Ja",MAX(IF(Einstellungen!$C$11="7 Tage",MAX(0,(MIN(DATE(2030,7,0),IF(Mitarbeiter!$D22="",DATE(2030,7,0),Mitarbeiter!$D22),TODAY()))-(MAX(DATE(2030,6,1),Mitarbeiter!$C22))+1),MAX(0,NETWORKDAYS(MAX(DATE(2030,6,1),Mitarbeiter!$C22),MIN(DATE(2030,7,0),IF(Mitarbeiter!$D22="",DATE(2030,7,0),Mitarbeiter!$D22),TODAY()),Einstellungen!$F$13:$F$67)))*N(Mitarbeiter!$E22)/IF(Einstellungen!$C$11="7 Tage",7,5),N('Ist-Stunden'!BG22)),MAX(IF(Einstellungen!$C$11="7 Tage",MAX(0,(MIN(DATE(2030,7,0),IF(Mitarbeiter!$D22="",DATE(2030,7,0),Mitarbeiter!$D22),TODAY()))-(MAX(DATE(2030,6,1),Mitarbeiter!$C22))+1),MAX(0,NETWORKDAYS(MAX(DATE(2030,6,1),Mitarbeiter!$C22),MIN(DATE(2030,7,0),IF(Mitarbeiter!$D22="",DATE(2030,7,0),Mitarbeiter!$D22),TODAY()),Einstellungen!$F$13:$F$67)))*N(Mitarbeiter!$E22)/IF(Einstellungen!$C$11="7 Tage",7,5),N('Ist-Stunden'!BG22)+(N(Krankheitstage!DD22)+N(Krankheitstage!DP22))*N($C22))))</f>
        <v/>
      </c>
      <c r="CL22" s="76">
        <f>IF($B22="",0,IF(Einstellungen!$C$10="Ja",MAX(IF(Einstellungen!$C$11="7 Tage",MAX(0,(MIN(DATE(2030,8,0),IF(Mitarbeiter!$D22="",DATE(2030,8,0),Mitarbeiter!$D22),TODAY()))-(MAX(DATE(2030,7,1),Mitarbeiter!$C22))+1),MAX(0,NETWORKDAYS(MAX(DATE(2030,7,1),Mitarbeiter!$C22),MIN(DATE(2030,8,0),IF(Mitarbeiter!$D22="",DATE(2030,8,0),Mitarbeiter!$D22),TODAY()),Einstellungen!$F$13:$F$67)))*N(Mitarbeiter!$E22)/IF(Einstellungen!$C$11="7 Tage",7,5),N('Ist-Stunden'!BH22)),MAX(IF(Einstellungen!$C$11="7 Tage",MAX(0,(MIN(DATE(2030,8,0),IF(Mitarbeiter!$D22="",DATE(2030,8,0),Mitarbeiter!$D22),TODAY()))-(MAX(DATE(2030,7,1),Mitarbeiter!$C22))+1),MAX(0,NETWORKDAYS(MAX(DATE(2030,7,1),Mitarbeiter!$C22),MIN(DATE(2030,8,0),IF(Mitarbeiter!$D22="",DATE(2030,8,0),Mitarbeiter!$D22),TODAY()),Einstellungen!$F$13:$F$67)))*N(Mitarbeiter!$E22)/IF(Einstellungen!$C$11="7 Tage",7,5),N('Ist-Stunden'!BH22)+(N(Krankheitstage!DE22)+N(Krankheitstage!DQ22))*N($C22))))</f>
        <v/>
      </c>
      <c r="CM22" s="76">
        <f>IF($B22="",0,IF(Einstellungen!$C$10="Ja",MAX(IF(Einstellungen!$C$11="7 Tage",MAX(0,(MIN(DATE(2030,9,0),IF(Mitarbeiter!$D22="",DATE(2030,9,0),Mitarbeiter!$D22),TODAY()))-(MAX(DATE(2030,8,1),Mitarbeiter!$C22))+1),MAX(0,NETWORKDAYS(MAX(DATE(2030,8,1),Mitarbeiter!$C22),MIN(DATE(2030,9,0),IF(Mitarbeiter!$D22="",DATE(2030,9,0),Mitarbeiter!$D22),TODAY()),Einstellungen!$F$13:$F$67)))*N(Mitarbeiter!$E22)/IF(Einstellungen!$C$11="7 Tage",7,5),N('Ist-Stunden'!BI22)),MAX(IF(Einstellungen!$C$11="7 Tage",MAX(0,(MIN(DATE(2030,9,0),IF(Mitarbeiter!$D22="",DATE(2030,9,0),Mitarbeiter!$D22),TODAY()))-(MAX(DATE(2030,8,1),Mitarbeiter!$C22))+1),MAX(0,NETWORKDAYS(MAX(DATE(2030,8,1),Mitarbeiter!$C22),MIN(DATE(2030,9,0),IF(Mitarbeiter!$D22="",DATE(2030,9,0),Mitarbeiter!$D22),TODAY()),Einstellungen!$F$13:$F$67)))*N(Mitarbeiter!$E22)/IF(Einstellungen!$C$11="7 Tage",7,5),N('Ist-Stunden'!BI22)+(N(Krankheitstage!DF22)+N(Krankheitstage!DR22))*N($C22))))</f>
        <v/>
      </c>
      <c r="CN22" s="76">
        <f>IF($B22="",0,IF(Einstellungen!$C$10="Ja",MAX(IF(Einstellungen!$C$11="7 Tage",MAX(0,(MIN(DATE(2030,10,0),IF(Mitarbeiter!$D22="",DATE(2030,10,0),Mitarbeiter!$D22),TODAY()))-(MAX(DATE(2030,9,1),Mitarbeiter!$C22))+1),MAX(0,NETWORKDAYS(MAX(DATE(2030,9,1),Mitarbeiter!$C22),MIN(DATE(2030,10,0),IF(Mitarbeiter!$D22="",DATE(2030,10,0),Mitarbeiter!$D22),TODAY()),Einstellungen!$F$13:$F$67)))*N(Mitarbeiter!$E22)/IF(Einstellungen!$C$11="7 Tage",7,5),N('Ist-Stunden'!BJ22)),MAX(IF(Einstellungen!$C$11="7 Tage",MAX(0,(MIN(DATE(2030,10,0),IF(Mitarbeiter!$D22="",DATE(2030,10,0),Mitarbeiter!$D22),TODAY()))-(MAX(DATE(2030,9,1),Mitarbeiter!$C22))+1),MAX(0,NETWORKDAYS(MAX(DATE(2030,9,1),Mitarbeiter!$C22),MIN(DATE(2030,10,0),IF(Mitarbeiter!$D22="",DATE(2030,10,0),Mitarbeiter!$D22),TODAY()),Einstellungen!$F$13:$F$67)))*N(Mitarbeiter!$E22)/IF(Einstellungen!$C$11="7 Tage",7,5),N('Ist-Stunden'!BJ22)+(N(Krankheitstage!DG22)+N(Krankheitstage!DS22))*N($C22))))</f>
        <v/>
      </c>
      <c r="CO22" s="76">
        <f>IF($B22="",0,IF(Einstellungen!$C$10="Ja",MAX(IF(Einstellungen!$C$11="7 Tage",MAX(0,(MIN(DATE(2030,11,0),IF(Mitarbeiter!$D22="",DATE(2030,11,0),Mitarbeiter!$D22),TODAY()))-(MAX(DATE(2030,10,1),Mitarbeiter!$C22))+1),MAX(0,NETWORKDAYS(MAX(DATE(2030,10,1),Mitarbeiter!$C22),MIN(DATE(2030,11,0),IF(Mitarbeiter!$D22="",DATE(2030,11,0),Mitarbeiter!$D22),TODAY()),Einstellungen!$F$13:$F$67)))*N(Mitarbeiter!$E22)/IF(Einstellungen!$C$11="7 Tage",7,5),N('Ist-Stunden'!BK22)),MAX(IF(Einstellungen!$C$11="7 Tage",MAX(0,(MIN(DATE(2030,11,0),IF(Mitarbeiter!$D22="",DATE(2030,11,0),Mitarbeiter!$D22),TODAY()))-(MAX(DATE(2030,10,1),Mitarbeiter!$C22))+1),MAX(0,NETWORKDAYS(MAX(DATE(2030,10,1),Mitarbeiter!$C22),MIN(DATE(2030,11,0),IF(Mitarbeiter!$D22="",DATE(2030,11,0),Mitarbeiter!$D22),TODAY()),Einstellungen!$F$13:$F$67)))*N(Mitarbeiter!$E22)/IF(Einstellungen!$C$11="7 Tage",7,5),N('Ist-Stunden'!BK22)+(N(Krankheitstage!DH22)+N(Krankheitstage!DT22))*N($C22))))</f>
        <v/>
      </c>
      <c r="CP22" s="76">
        <f>IF($B22="",0,IF(Einstellungen!$C$10="Ja",MAX(IF(Einstellungen!$C$11="7 Tage",MAX(0,(MIN(DATE(2030,12,0),IF(Mitarbeiter!$D22="",DATE(2030,12,0),Mitarbeiter!$D22),TODAY()))-(MAX(DATE(2030,11,1),Mitarbeiter!$C22))+1),MAX(0,NETWORKDAYS(MAX(DATE(2030,11,1),Mitarbeiter!$C22),MIN(DATE(2030,12,0),IF(Mitarbeiter!$D22="",DATE(2030,12,0),Mitarbeiter!$D22),TODAY()),Einstellungen!$F$13:$F$67)))*N(Mitarbeiter!$E22)/IF(Einstellungen!$C$11="7 Tage",7,5),N('Ist-Stunden'!BL22)),MAX(IF(Einstellungen!$C$11="7 Tage",MAX(0,(MIN(DATE(2030,12,0),IF(Mitarbeiter!$D22="",DATE(2030,12,0),Mitarbeiter!$D22),TODAY()))-(MAX(DATE(2030,11,1),Mitarbeiter!$C22))+1),MAX(0,NETWORKDAYS(MAX(DATE(2030,11,1),Mitarbeiter!$C22),MIN(DATE(2030,12,0),IF(Mitarbeiter!$D22="",DATE(2030,12,0),Mitarbeiter!$D22),TODAY()),Einstellungen!$F$13:$F$67)))*N(Mitarbeiter!$E22)/IF(Einstellungen!$C$11="7 Tage",7,5),N('Ist-Stunden'!BL22)+(N(Krankheitstage!DI22)+N(Krankheitstage!DU22))*N($C22))))</f>
        <v/>
      </c>
      <c r="CQ22" s="76">
        <f>IF($B22="",0,IF(Einstellungen!$C$10="Ja",MAX(IF(Einstellungen!$C$11="7 Tage",MAX(0,(MIN(DATE(2030,13,0),IF(Mitarbeiter!$D22="",DATE(2030,13,0),Mitarbeiter!$D22),TODAY()))-(MAX(DATE(2030,12,1),Mitarbeiter!$C22))+1),MAX(0,NETWORKDAYS(MAX(DATE(2030,12,1),Mitarbeiter!$C22),MIN(DATE(2030,13,0),IF(Mitarbeiter!$D22="",DATE(2030,13,0),Mitarbeiter!$D22),TODAY()),Einstellungen!$F$13:$F$67)))*N(Mitarbeiter!$E22)/IF(Einstellungen!$C$11="7 Tage",7,5),N('Ist-Stunden'!BM22)),MAX(IF(Einstellungen!$C$11="7 Tage",MAX(0,(MIN(DATE(2030,13,0),IF(Mitarbeiter!$D22="",DATE(2030,13,0),Mitarbeiter!$D22),TODAY()))-(MAX(DATE(2030,12,1),Mitarbeiter!$C22))+1),MAX(0,NETWORKDAYS(MAX(DATE(2030,12,1),Mitarbeiter!$C22),MIN(DATE(2030,13,0),IF(Mitarbeiter!$D22="",DATE(2030,13,0),Mitarbeiter!$D22),TODAY()),Einstellungen!$F$13:$F$67)))*N(Mitarbeiter!$E22)/IF(Einstellungen!$C$11="7 Tage",7,5),N('Ist-Stunden'!BM22)+(N(Krankheitstage!DJ22)+N(Krankheitstage!DV22))*N($C22))))</f>
        <v/>
      </c>
    </row>
    <row r="23">
      <c r="A23" s="73">
        <f>IF(Mitarbeiter!B23="","",Mitarbeiter!A23)</f>
        <v/>
      </c>
      <c r="B23" s="6">
        <f>IF(Mitarbeiter!B23="","",Mitarbeiter!B23)</f>
        <v/>
      </c>
      <c r="C23" s="74">
        <f>IF(Mitarbeiter!B23="","",Mitarbeiter!F23)</f>
        <v/>
      </c>
      <c r="D23" s="75">
        <f>N(INDEX(Krankheitstage!$G23:$DV23,1,(Einstellungen!$C$3-2026)*24+1))</f>
        <v/>
      </c>
      <c r="E23" s="75">
        <f>N(INDEX(Krankheitstage!$G23:$DV23,1,(Einstellungen!$C$3-2026)*24+2))</f>
        <v/>
      </c>
      <c r="F23" s="75">
        <f>N(INDEX(Krankheitstage!$G23:$DV23,1,(Einstellungen!$C$3-2026)*24+3))</f>
        <v/>
      </c>
      <c r="G23" s="75">
        <f>N(INDEX(Krankheitstage!$G23:$DV23,1,(Einstellungen!$C$3-2026)*24+4))</f>
        <v/>
      </c>
      <c r="H23" s="75">
        <f>N(INDEX(Krankheitstage!$G23:$DV23,1,(Einstellungen!$C$3-2026)*24+5))</f>
        <v/>
      </c>
      <c r="I23" s="75">
        <f>N(INDEX(Krankheitstage!$G23:$DV23,1,(Einstellungen!$C$3-2026)*24+6))</f>
        <v/>
      </c>
      <c r="J23" s="75">
        <f>N(INDEX(Krankheitstage!$G23:$DV23,1,(Einstellungen!$C$3-2026)*24+7))</f>
        <v/>
      </c>
      <c r="K23" s="75">
        <f>N(INDEX(Krankheitstage!$G23:$DV23,1,(Einstellungen!$C$3-2026)*24+8))</f>
        <v/>
      </c>
      <c r="L23" s="75">
        <f>N(INDEX(Krankheitstage!$G23:$DV23,1,(Einstellungen!$C$3-2026)*24+9))</f>
        <v/>
      </c>
      <c r="M23" s="75">
        <f>N(INDEX(Krankheitstage!$G23:$DV23,1,(Einstellungen!$C$3-2026)*24+10))</f>
        <v/>
      </c>
      <c r="N23" s="75">
        <f>N(INDEX(Krankheitstage!$G23:$DV23,1,(Einstellungen!$C$3-2026)*24+11))</f>
        <v/>
      </c>
      <c r="O23" s="75">
        <f>N(INDEX(Krankheitstage!$G23:$DV23,1,(Einstellungen!$C$3-2026)*24+12))</f>
        <v/>
      </c>
      <c r="P23" s="75">
        <f>IF($B23="","",SUM(D23:O23))</f>
        <v/>
      </c>
      <c r="Q23" s="75">
        <f>N(INDEX(Krankheitstage!$G23:$DV23,1,(Einstellungen!$C$3-2026)*24+13))</f>
        <v/>
      </c>
      <c r="R23" s="75">
        <f>N(INDEX(Krankheitstage!$G23:$DV23,1,(Einstellungen!$C$3-2026)*24+14))</f>
        <v/>
      </c>
      <c r="S23" s="75">
        <f>N(INDEX(Krankheitstage!$G23:$DV23,1,(Einstellungen!$C$3-2026)*24+15))</f>
        <v/>
      </c>
      <c r="T23" s="75">
        <f>N(INDEX(Krankheitstage!$G23:$DV23,1,(Einstellungen!$C$3-2026)*24+16))</f>
        <v/>
      </c>
      <c r="U23" s="75">
        <f>N(INDEX(Krankheitstage!$G23:$DV23,1,(Einstellungen!$C$3-2026)*24+17))</f>
        <v/>
      </c>
      <c r="V23" s="75">
        <f>N(INDEX(Krankheitstage!$G23:$DV23,1,(Einstellungen!$C$3-2026)*24+18))</f>
        <v/>
      </c>
      <c r="W23" s="75">
        <f>N(INDEX(Krankheitstage!$G23:$DV23,1,(Einstellungen!$C$3-2026)*24+19))</f>
        <v/>
      </c>
      <c r="X23" s="75">
        <f>N(INDEX(Krankheitstage!$G23:$DV23,1,(Einstellungen!$C$3-2026)*24+20))</f>
        <v/>
      </c>
      <c r="Y23" s="75">
        <f>N(INDEX(Krankheitstage!$G23:$DV23,1,(Einstellungen!$C$3-2026)*24+21))</f>
        <v/>
      </c>
      <c r="Z23" s="75">
        <f>N(INDEX(Krankheitstage!$G23:$DV23,1,(Einstellungen!$C$3-2026)*24+22))</f>
        <v/>
      </c>
      <c r="AA23" s="75">
        <f>N(INDEX(Krankheitstage!$G23:$DV23,1,(Einstellungen!$C$3-2026)*24+23))</f>
        <v/>
      </c>
      <c r="AB23" s="75">
        <f>N(INDEX(Krankheitstage!$G23:$DV23,1,(Einstellungen!$C$3-2026)*24+24))</f>
        <v/>
      </c>
      <c r="AC23" s="75">
        <f>IF($B23="","",SUM(Q23:AB23))</f>
        <v/>
      </c>
      <c r="AD23" s="75">
        <f>IF($B23="","",SUM(P23,AC23))</f>
        <v/>
      </c>
      <c r="AE23" s="76">
        <f>IF($B23="","",AD23*N(C23))</f>
        <v/>
      </c>
      <c r="AF23" s="75">
        <f>IF($B23="","",Krankheitstage!E23)</f>
        <v/>
      </c>
      <c r="AG23" s="76">
        <f>IF($B23="","",AF23*N(C23))</f>
        <v/>
      </c>
      <c r="AH23" s="76">
        <f>IF($B23="","",INDEX($AJ23:$CQ23,1,(Einstellungen!$C$3-2026)*12+1)+INDEX($AJ23:$CQ23,1,(Einstellungen!$C$3-2026)*12+2)+INDEX($AJ23:$CQ23,1,(Einstellungen!$C$3-2026)*12+3)+INDEX($AJ23:$CQ23,1,(Einstellungen!$C$3-2026)*12+4)+INDEX($AJ23:$CQ23,1,(Einstellungen!$C$3-2026)*12+5)+INDEX($AJ23:$CQ23,1,(Einstellungen!$C$3-2026)*12+6)+INDEX($AJ23:$CQ23,1,(Einstellungen!$C$3-2026)*12+7)+INDEX($AJ23:$CQ23,1,(Einstellungen!$C$3-2026)*12+8)+INDEX($AJ23:$CQ23,1,(Einstellungen!$C$3-2026)*12+9)+INDEX($AJ23:$CQ23,1,(Einstellungen!$C$3-2026)*12+10)+INDEX($AJ23:$CQ23,1,(Einstellungen!$C$3-2026)*12+11)+INDEX($AJ23:$CQ23,1,(Einstellungen!$C$3-2026)*12+12))</f>
        <v/>
      </c>
      <c r="AI23" s="76">
        <f>IF($B23="","",SUM($AJ23:$CQ23))</f>
        <v/>
      </c>
      <c r="AJ23" s="76">
        <f>IF($B23="",0,IF(Einstellungen!$C$10="Ja",MAX(IF(Einstellungen!$C$11="7 Tage",MAX(0,(MIN(DATE(2026,2,0),IF(Mitarbeiter!$D23="",DATE(2026,2,0),Mitarbeiter!$D23),TODAY()))-(MAX(DATE(2026,1,1),Mitarbeiter!$C23))+1),MAX(0,NETWORKDAYS(MAX(DATE(2026,1,1),Mitarbeiter!$C23),MIN(DATE(2026,2,0),IF(Mitarbeiter!$D23="",DATE(2026,2,0),Mitarbeiter!$D23),TODAY()),Einstellungen!$F$13:$F$67)))*N(Mitarbeiter!$E23)/IF(Einstellungen!$C$11="7 Tage",7,5),N('Ist-Stunden'!F23)),MAX(IF(Einstellungen!$C$11="7 Tage",MAX(0,(MIN(DATE(2026,2,0),IF(Mitarbeiter!$D23="",DATE(2026,2,0),Mitarbeiter!$D23),TODAY()))-(MAX(DATE(2026,1,1),Mitarbeiter!$C23))+1),MAX(0,NETWORKDAYS(MAX(DATE(2026,1,1),Mitarbeiter!$C23),MIN(DATE(2026,2,0),IF(Mitarbeiter!$D23="",DATE(2026,2,0),Mitarbeiter!$D23),TODAY()),Einstellungen!$F$13:$F$67)))*N(Mitarbeiter!$E23)/IF(Einstellungen!$C$11="7 Tage",7,5),N('Ist-Stunden'!F23)+(N(Krankheitstage!G23)+N(Krankheitstage!S23))*N($C23))))</f>
        <v/>
      </c>
      <c r="AK23" s="76">
        <f>IF($B23="",0,IF(Einstellungen!$C$10="Ja",MAX(IF(Einstellungen!$C$11="7 Tage",MAX(0,(MIN(DATE(2026,3,0),IF(Mitarbeiter!$D23="",DATE(2026,3,0),Mitarbeiter!$D23),TODAY()))-(MAX(DATE(2026,2,1),Mitarbeiter!$C23))+1),MAX(0,NETWORKDAYS(MAX(DATE(2026,2,1),Mitarbeiter!$C23),MIN(DATE(2026,3,0),IF(Mitarbeiter!$D23="",DATE(2026,3,0),Mitarbeiter!$D23),TODAY()),Einstellungen!$F$13:$F$67)))*N(Mitarbeiter!$E23)/IF(Einstellungen!$C$11="7 Tage",7,5),N('Ist-Stunden'!G23)),MAX(IF(Einstellungen!$C$11="7 Tage",MAX(0,(MIN(DATE(2026,3,0),IF(Mitarbeiter!$D23="",DATE(2026,3,0),Mitarbeiter!$D23),TODAY()))-(MAX(DATE(2026,2,1),Mitarbeiter!$C23))+1),MAX(0,NETWORKDAYS(MAX(DATE(2026,2,1),Mitarbeiter!$C23),MIN(DATE(2026,3,0),IF(Mitarbeiter!$D23="",DATE(2026,3,0),Mitarbeiter!$D23),TODAY()),Einstellungen!$F$13:$F$67)))*N(Mitarbeiter!$E23)/IF(Einstellungen!$C$11="7 Tage",7,5),N('Ist-Stunden'!G23)+(N(Krankheitstage!H23)+N(Krankheitstage!T23))*N($C23))))</f>
        <v/>
      </c>
      <c r="AL23" s="76">
        <f>IF($B23="",0,IF(Einstellungen!$C$10="Ja",MAX(IF(Einstellungen!$C$11="7 Tage",MAX(0,(MIN(DATE(2026,4,0),IF(Mitarbeiter!$D23="",DATE(2026,4,0),Mitarbeiter!$D23),TODAY()))-(MAX(DATE(2026,3,1),Mitarbeiter!$C23))+1),MAX(0,NETWORKDAYS(MAX(DATE(2026,3,1),Mitarbeiter!$C23),MIN(DATE(2026,4,0),IF(Mitarbeiter!$D23="",DATE(2026,4,0),Mitarbeiter!$D23),TODAY()),Einstellungen!$F$13:$F$67)))*N(Mitarbeiter!$E23)/IF(Einstellungen!$C$11="7 Tage",7,5),N('Ist-Stunden'!H23)),MAX(IF(Einstellungen!$C$11="7 Tage",MAX(0,(MIN(DATE(2026,4,0),IF(Mitarbeiter!$D23="",DATE(2026,4,0),Mitarbeiter!$D23),TODAY()))-(MAX(DATE(2026,3,1),Mitarbeiter!$C23))+1),MAX(0,NETWORKDAYS(MAX(DATE(2026,3,1),Mitarbeiter!$C23),MIN(DATE(2026,4,0),IF(Mitarbeiter!$D23="",DATE(2026,4,0),Mitarbeiter!$D23),TODAY()),Einstellungen!$F$13:$F$67)))*N(Mitarbeiter!$E23)/IF(Einstellungen!$C$11="7 Tage",7,5),N('Ist-Stunden'!H23)+(N(Krankheitstage!I23)+N(Krankheitstage!U23))*N($C23))))</f>
        <v/>
      </c>
      <c r="AM23" s="76">
        <f>IF($B23="",0,IF(Einstellungen!$C$10="Ja",MAX(IF(Einstellungen!$C$11="7 Tage",MAX(0,(MIN(DATE(2026,5,0),IF(Mitarbeiter!$D23="",DATE(2026,5,0),Mitarbeiter!$D23),TODAY()))-(MAX(DATE(2026,4,1),Mitarbeiter!$C23))+1),MAX(0,NETWORKDAYS(MAX(DATE(2026,4,1),Mitarbeiter!$C23),MIN(DATE(2026,5,0),IF(Mitarbeiter!$D23="",DATE(2026,5,0),Mitarbeiter!$D23),TODAY()),Einstellungen!$F$13:$F$67)))*N(Mitarbeiter!$E23)/IF(Einstellungen!$C$11="7 Tage",7,5),N('Ist-Stunden'!I23)),MAX(IF(Einstellungen!$C$11="7 Tage",MAX(0,(MIN(DATE(2026,5,0),IF(Mitarbeiter!$D23="",DATE(2026,5,0),Mitarbeiter!$D23),TODAY()))-(MAX(DATE(2026,4,1),Mitarbeiter!$C23))+1),MAX(0,NETWORKDAYS(MAX(DATE(2026,4,1),Mitarbeiter!$C23),MIN(DATE(2026,5,0),IF(Mitarbeiter!$D23="",DATE(2026,5,0),Mitarbeiter!$D23),TODAY()),Einstellungen!$F$13:$F$67)))*N(Mitarbeiter!$E23)/IF(Einstellungen!$C$11="7 Tage",7,5),N('Ist-Stunden'!I23)+(N(Krankheitstage!J23)+N(Krankheitstage!V23))*N($C23))))</f>
        <v/>
      </c>
      <c r="AN23" s="76">
        <f>IF($B23="",0,IF(Einstellungen!$C$10="Ja",MAX(IF(Einstellungen!$C$11="7 Tage",MAX(0,(MIN(DATE(2026,6,0),IF(Mitarbeiter!$D23="",DATE(2026,6,0),Mitarbeiter!$D23),TODAY()))-(MAX(DATE(2026,5,1),Mitarbeiter!$C23))+1),MAX(0,NETWORKDAYS(MAX(DATE(2026,5,1),Mitarbeiter!$C23),MIN(DATE(2026,6,0),IF(Mitarbeiter!$D23="",DATE(2026,6,0),Mitarbeiter!$D23),TODAY()),Einstellungen!$F$13:$F$67)))*N(Mitarbeiter!$E23)/IF(Einstellungen!$C$11="7 Tage",7,5),N('Ist-Stunden'!J23)),MAX(IF(Einstellungen!$C$11="7 Tage",MAX(0,(MIN(DATE(2026,6,0),IF(Mitarbeiter!$D23="",DATE(2026,6,0),Mitarbeiter!$D23),TODAY()))-(MAX(DATE(2026,5,1),Mitarbeiter!$C23))+1),MAX(0,NETWORKDAYS(MAX(DATE(2026,5,1),Mitarbeiter!$C23),MIN(DATE(2026,6,0),IF(Mitarbeiter!$D23="",DATE(2026,6,0),Mitarbeiter!$D23),TODAY()),Einstellungen!$F$13:$F$67)))*N(Mitarbeiter!$E23)/IF(Einstellungen!$C$11="7 Tage",7,5),N('Ist-Stunden'!J23)+(N(Krankheitstage!K23)+N(Krankheitstage!W23))*N($C23))))</f>
        <v/>
      </c>
      <c r="AO23" s="76">
        <f>IF($B23="",0,IF(Einstellungen!$C$10="Ja",MAX(IF(Einstellungen!$C$11="7 Tage",MAX(0,(MIN(DATE(2026,7,0),IF(Mitarbeiter!$D23="",DATE(2026,7,0),Mitarbeiter!$D23),TODAY()))-(MAX(DATE(2026,6,1),Mitarbeiter!$C23))+1),MAX(0,NETWORKDAYS(MAX(DATE(2026,6,1),Mitarbeiter!$C23),MIN(DATE(2026,7,0),IF(Mitarbeiter!$D23="",DATE(2026,7,0),Mitarbeiter!$D23),TODAY()),Einstellungen!$F$13:$F$67)))*N(Mitarbeiter!$E23)/IF(Einstellungen!$C$11="7 Tage",7,5),N('Ist-Stunden'!K23)),MAX(IF(Einstellungen!$C$11="7 Tage",MAX(0,(MIN(DATE(2026,7,0),IF(Mitarbeiter!$D23="",DATE(2026,7,0),Mitarbeiter!$D23),TODAY()))-(MAX(DATE(2026,6,1),Mitarbeiter!$C23))+1),MAX(0,NETWORKDAYS(MAX(DATE(2026,6,1),Mitarbeiter!$C23),MIN(DATE(2026,7,0),IF(Mitarbeiter!$D23="",DATE(2026,7,0),Mitarbeiter!$D23),TODAY()),Einstellungen!$F$13:$F$67)))*N(Mitarbeiter!$E23)/IF(Einstellungen!$C$11="7 Tage",7,5),N('Ist-Stunden'!K23)+(N(Krankheitstage!L23)+N(Krankheitstage!X23))*N($C23))))</f>
        <v/>
      </c>
      <c r="AP23" s="76">
        <f>IF($B23="",0,IF(Einstellungen!$C$10="Ja",MAX(IF(Einstellungen!$C$11="7 Tage",MAX(0,(MIN(DATE(2026,8,0),IF(Mitarbeiter!$D23="",DATE(2026,8,0),Mitarbeiter!$D23),TODAY()))-(MAX(DATE(2026,7,1),Mitarbeiter!$C23))+1),MAX(0,NETWORKDAYS(MAX(DATE(2026,7,1),Mitarbeiter!$C23),MIN(DATE(2026,8,0),IF(Mitarbeiter!$D23="",DATE(2026,8,0),Mitarbeiter!$D23),TODAY()),Einstellungen!$F$13:$F$67)))*N(Mitarbeiter!$E23)/IF(Einstellungen!$C$11="7 Tage",7,5),N('Ist-Stunden'!L23)),MAX(IF(Einstellungen!$C$11="7 Tage",MAX(0,(MIN(DATE(2026,8,0),IF(Mitarbeiter!$D23="",DATE(2026,8,0),Mitarbeiter!$D23),TODAY()))-(MAX(DATE(2026,7,1),Mitarbeiter!$C23))+1),MAX(0,NETWORKDAYS(MAX(DATE(2026,7,1),Mitarbeiter!$C23),MIN(DATE(2026,8,0),IF(Mitarbeiter!$D23="",DATE(2026,8,0),Mitarbeiter!$D23),TODAY()),Einstellungen!$F$13:$F$67)))*N(Mitarbeiter!$E23)/IF(Einstellungen!$C$11="7 Tage",7,5),N('Ist-Stunden'!L23)+(N(Krankheitstage!M23)+N(Krankheitstage!Y23))*N($C23))))</f>
        <v/>
      </c>
      <c r="AQ23" s="76">
        <f>IF($B23="",0,IF(Einstellungen!$C$10="Ja",MAX(IF(Einstellungen!$C$11="7 Tage",MAX(0,(MIN(DATE(2026,9,0),IF(Mitarbeiter!$D23="",DATE(2026,9,0),Mitarbeiter!$D23),TODAY()))-(MAX(DATE(2026,8,1),Mitarbeiter!$C23))+1),MAX(0,NETWORKDAYS(MAX(DATE(2026,8,1),Mitarbeiter!$C23),MIN(DATE(2026,9,0),IF(Mitarbeiter!$D23="",DATE(2026,9,0),Mitarbeiter!$D23),TODAY()),Einstellungen!$F$13:$F$67)))*N(Mitarbeiter!$E23)/IF(Einstellungen!$C$11="7 Tage",7,5),N('Ist-Stunden'!M23)),MAX(IF(Einstellungen!$C$11="7 Tage",MAX(0,(MIN(DATE(2026,9,0),IF(Mitarbeiter!$D23="",DATE(2026,9,0),Mitarbeiter!$D23),TODAY()))-(MAX(DATE(2026,8,1),Mitarbeiter!$C23))+1),MAX(0,NETWORKDAYS(MAX(DATE(2026,8,1),Mitarbeiter!$C23),MIN(DATE(2026,9,0),IF(Mitarbeiter!$D23="",DATE(2026,9,0),Mitarbeiter!$D23),TODAY()),Einstellungen!$F$13:$F$67)))*N(Mitarbeiter!$E23)/IF(Einstellungen!$C$11="7 Tage",7,5),N('Ist-Stunden'!M23)+(N(Krankheitstage!N23)+N(Krankheitstage!Z23))*N($C23))))</f>
        <v/>
      </c>
      <c r="AR23" s="76">
        <f>IF($B23="",0,IF(Einstellungen!$C$10="Ja",MAX(IF(Einstellungen!$C$11="7 Tage",MAX(0,(MIN(DATE(2026,10,0),IF(Mitarbeiter!$D23="",DATE(2026,10,0),Mitarbeiter!$D23),TODAY()))-(MAX(DATE(2026,9,1),Mitarbeiter!$C23))+1),MAX(0,NETWORKDAYS(MAX(DATE(2026,9,1),Mitarbeiter!$C23),MIN(DATE(2026,10,0),IF(Mitarbeiter!$D23="",DATE(2026,10,0),Mitarbeiter!$D23),TODAY()),Einstellungen!$F$13:$F$67)))*N(Mitarbeiter!$E23)/IF(Einstellungen!$C$11="7 Tage",7,5),N('Ist-Stunden'!N23)),MAX(IF(Einstellungen!$C$11="7 Tage",MAX(0,(MIN(DATE(2026,10,0),IF(Mitarbeiter!$D23="",DATE(2026,10,0),Mitarbeiter!$D23),TODAY()))-(MAX(DATE(2026,9,1),Mitarbeiter!$C23))+1),MAX(0,NETWORKDAYS(MAX(DATE(2026,9,1),Mitarbeiter!$C23),MIN(DATE(2026,10,0),IF(Mitarbeiter!$D23="",DATE(2026,10,0),Mitarbeiter!$D23),TODAY()),Einstellungen!$F$13:$F$67)))*N(Mitarbeiter!$E23)/IF(Einstellungen!$C$11="7 Tage",7,5),N('Ist-Stunden'!N23)+(N(Krankheitstage!O23)+N(Krankheitstage!AA23))*N($C23))))</f>
        <v/>
      </c>
      <c r="AS23" s="76">
        <f>IF($B23="",0,IF(Einstellungen!$C$10="Ja",MAX(IF(Einstellungen!$C$11="7 Tage",MAX(0,(MIN(DATE(2026,11,0),IF(Mitarbeiter!$D23="",DATE(2026,11,0),Mitarbeiter!$D23),TODAY()))-(MAX(DATE(2026,10,1),Mitarbeiter!$C23))+1),MAX(0,NETWORKDAYS(MAX(DATE(2026,10,1),Mitarbeiter!$C23),MIN(DATE(2026,11,0),IF(Mitarbeiter!$D23="",DATE(2026,11,0),Mitarbeiter!$D23),TODAY()),Einstellungen!$F$13:$F$67)))*N(Mitarbeiter!$E23)/IF(Einstellungen!$C$11="7 Tage",7,5),N('Ist-Stunden'!O23)),MAX(IF(Einstellungen!$C$11="7 Tage",MAX(0,(MIN(DATE(2026,11,0),IF(Mitarbeiter!$D23="",DATE(2026,11,0),Mitarbeiter!$D23),TODAY()))-(MAX(DATE(2026,10,1),Mitarbeiter!$C23))+1),MAX(0,NETWORKDAYS(MAX(DATE(2026,10,1),Mitarbeiter!$C23),MIN(DATE(2026,11,0),IF(Mitarbeiter!$D23="",DATE(2026,11,0),Mitarbeiter!$D23),TODAY()),Einstellungen!$F$13:$F$67)))*N(Mitarbeiter!$E23)/IF(Einstellungen!$C$11="7 Tage",7,5),N('Ist-Stunden'!O23)+(N(Krankheitstage!P23)+N(Krankheitstage!AB23))*N($C23))))</f>
        <v/>
      </c>
      <c r="AT23" s="76">
        <f>IF($B23="",0,IF(Einstellungen!$C$10="Ja",MAX(IF(Einstellungen!$C$11="7 Tage",MAX(0,(MIN(DATE(2026,12,0),IF(Mitarbeiter!$D23="",DATE(2026,12,0),Mitarbeiter!$D23),TODAY()))-(MAX(DATE(2026,11,1),Mitarbeiter!$C23))+1),MAX(0,NETWORKDAYS(MAX(DATE(2026,11,1),Mitarbeiter!$C23),MIN(DATE(2026,12,0),IF(Mitarbeiter!$D23="",DATE(2026,12,0),Mitarbeiter!$D23),TODAY()),Einstellungen!$F$13:$F$67)))*N(Mitarbeiter!$E23)/IF(Einstellungen!$C$11="7 Tage",7,5),N('Ist-Stunden'!P23)),MAX(IF(Einstellungen!$C$11="7 Tage",MAX(0,(MIN(DATE(2026,12,0),IF(Mitarbeiter!$D23="",DATE(2026,12,0),Mitarbeiter!$D23),TODAY()))-(MAX(DATE(2026,11,1),Mitarbeiter!$C23))+1),MAX(0,NETWORKDAYS(MAX(DATE(2026,11,1),Mitarbeiter!$C23),MIN(DATE(2026,12,0),IF(Mitarbeiter!$D23="",DATE(2026,12,0),Mitarbeiter!$D23),TODAY()),Einstellungen!$F$13:$F$67)))*N(Mitarbeiter!$E23)/IF(Einstellungen!$C$11="7 Tage",7,5),N('Ist-Stunden'!P23)+(N(Krankheitstage!Q23)+N(Krankheitstage!AC23))*N($C23))))</f>
        <v/>
      </c>
      <c r="AU23" s="76">
        <f>IF($B23="",0,IF(Einstellungen!$C$10="Ja",MAX(IF(Einstellungen!$C$11="7 Tage",MAX(0,(MIN(DATE(2026,13,0),IF(Mitarbeiter!$D23="",DATE(2026,13,0),Mitarbeiter!$D23),TODAY()))-(MAX(DATE(2026,12,1),Mitarbeiter!$C23))+1),MAX(0,NETWORKDAYS(MAX(DATE(2026,12,1),Mitarbeiter!$C23),MIN(DATE(2026,13,0),IF(Mitarbeiter!$D23="",DATE(2026,13,0),Mitarbeiter!$D23),TODAY()),Einstellungen!$F$13:$F$67)))*N(Mitarbeiter!$E23)/IF(Einstellungen!$C$11="7 Tage",7,5),N('Ist-Stunden'!Q23)),MAX(IF(Einstellungen!$C$11="7 Tage",MAX(0,(MIN(DATE(2026,13,0),IF(Mitarbeiter!$D23="",DATE(2026,13,0),Mitarbeiter!$D23),TODAY()))-(MAX(DATE(2026,12,1),Mitarbeiter!$C23))+1),MAX(0,NETWORKDAYS(MAX(DATE(2026,12,1),Mitarbeiter!$C23),MIN(DATE(2026,13,0),IF(Mitarbeiter!$D23="",DATE(2026,13,0),Mitarbeiter!$D23),TODAY()),Einstellungen!$F$13:$F$67)))*N(Mitarbeiter!$E23)/IF(Einstellungen!$C$11="7 Tage",7,5),N('Ist-Stunden'!Q23)+(N(Krankheitstage!R23)+N(Krankheitstage!AD23))*N($C23))))</f>
        <v/>
      </c>
      <c r="AV23" s="76">
        <f>IF($B23="",0,IF(Einstellungen!$C$10="Ja",MAX(IF(Einstellungen!$C$11="7 Tage",MAX(0,(MIN(DATE(2027,2,0),IF(Mitarbeiter!$D23="",DATE(2027,2,0),Mitarbeiter!$D23),TODAY()))-(MAX(DATE(2027,1,1),Mitarbeiter!$C23))+1),MAX(0,NETWORKDAYS(MAX(DATE(2027,1,1),Mitarbeiter!$C23),MIN(DATE(2027,2,0),IF(Mitarbeiter!$D23="",DATE(2027,2,0),Mitarbeiter!$D23),TODAY()),Einstellungen!$F$13:$F$67)))*N(Mitarbeiter!$E23)/IF(Einstellungen!$C$11="7 Tage",7,5),N('Ist-Stunden'!R23)),MAX(IF(Einstellungen!$C$11="7 Tage",MAX(0,(MIN(DATE(2027,2,0),IF(Mitarbeiter!$D23="",DATE(2027,2,0),Mitarbeiter!$D23),TODAY()))-(MAX(DATE(2027,1,1),Mitarbeiter!$C23))+1),MAX(0,NETWORKDAYS(MAX(DATE(2027,1,1),Mitarbeiter!$C23),MIN(DATE(2027,2,0),IF(Mitarbeiter!$D23="",DATE(2027,2,0),Mitarbeiter!$D23),TODAY()),Einstellungen!$F$13:$F$67)))*N(Mitarbeiter!$E23)/IF(Einstellungen!$C$11="7 Tage",7,5),N('Ist-Stunden'!R23)+(N(Krankheitstage!AE23)+N(Krankheitstage!AQ23))*N($C23))))</f>
        <v/>
      </c>
      <c r="AW23" s="76">
        <f>IF($B23="",0,IF(Einstellungen!$C$10="Ja",MAX(IF(Einstellungen!$C$11="7 Tage",MAX(0,(MIN(DATE(2027,3,0),IF(Mitarbeiter!$D23="",DATE(2027,3,0),Mitarbeiter!$D23),TODAY()))-(MAX(DATE(2027,2,1),Mitarbeiter!$C23))+1),MAX(0,NETWORKDAYS(MAX(DATE(2027,2,1),Mitarbeiter!$C23),MIN(DATE(2027,3,0),IF(Mitarbeiter!$D23="",DATE(2027,3,0),Mitarbeiter!$D23),TODAY()),Einstellungen!$F$13:$F$67)))*N(Mitarbeiter!$E23)/IF(Einstellungen!$C$11="7 Tage",7,5),N('Ist-Stunden'!S23)),MAX(IF(Einstellungen!$C$11="7 Tage",MAX(0,(MIN(DATE(2027,3,0),IF(Mitarbeiter!$D23="",DATE(2027,3,0),Mitarbeiter!$D23),TODAY()))-(MAX(DATE(2027,2,1),Mitarbeiter!$C23))+1),MAX(0,NETWORKDAYS(MAX(DATE(2027,2,1),Mitarbeiter!$C23),MIN(DATE(2027,3,0),IF(Mitarbeiter!$D23="",DATE(2027,3,0),Mitarbeiter!$D23),TODAY()),Einstellungen!$F$13:$F$67)))*N(Mitarbeiter!$E23)/IF(Einstellungen!$C$11="7 Tage",7,5),N('Ist-Stunden'!S23)+(N(Krankheitstage!AF23)+N(Krankheitstage!AR23))*N($C23))))</f>
        <v/>
      </c>
      <c r="AX23" s="76">
        <f>IF($B23="",0,IF(Einstellungen!$C$10="Ja",MAX(IF(Einstellungen!$C$11="7 Tage",MAX(0,(MIN(DATE(2027,4,0),IF(Mitarbeiter!$D23="",DATE(2027,4,0),Mitarbeiter!$D23),TODAY()))-(MAX(DATE(2027,3,1),Mitarbeiter!$C23))+1),MAX(0,NETWORKDAYS(MAX(DATE(2027,3,1),Mitarbeiter!$C23),MIN(DATE(2027,4,0),IF(Mitarbeiter!$D23="",DATE(2027,4,0),Mitarbeiter!$D23),TODAY()),Einstellungen!$F$13:$F$67)))*N(Mitarbeiter!$E23)/IF(Einstellungen!$C$11="7 Tage",7,5),N('Ist-Stunden'!T23)),MAX(IF(Einstellungen!$C$11="7 Tage",MAX(0,(MIN(DATE(2027,4,0),IF(Mitarbeiter!$D23="",DATE(2027,4,0),Mitarbeiter!$D23),TODAY()))-(MAX(DATE(2027,3,1),Mitarbeiter!$C23))+1),MAX(0,NETWORKDAYS(MAX(DATE(2027,3,1),Mitarbeiter!$C23),MIN(DATE(2027,4,0),IF(Mitarbeiter!$D23="",DATE(2027,4,0),Mitarbeiter!$D23),TODAY()),Einstellungen!$F$13:$F$67)))*N(Mitarbeiter!$E23)/IF(Einstellungen!$C$11="7 Tage",7,5),N('Ist-Stunden'!T23)+(N(Krankheitstage!AG23)+N(Krankheitstage!AS23))*N($C23))))</f>
        <v/>
      </c>
      <c r="AY23" s="76">
        <f>IF($B23="",0,IF(Einstellungen!$C$10="Ja",MAX(IF(Einstellungen!$C$11="7 Tage",MAX(0,(MIN(DATE(2027,5,0),IF(Mitarbeiter!$D23="",DATE(2027,5,0),Mitarbeiter!$D23),TODAY()))-(MAX(DATE(2027,4,1),Mitarbeiter!$C23))+1),MAX(0,NETWORKDAYS(MAX(DATE(2027,4,1),Mitarbeiter!$C23),MIN(DATE(2027,5,0),IF(Mitarbeiter!$D23="",DATE(2027,5,0),Mitarbeiter!$D23),TODAY()),Einstellungen!$F$13:$F$67)))*N(Mitarbeiter!$E23)/IF(Einstellungen!$C$11="7 Tage",7,5),N('Ist-Stunden'!U23)),MAX(IF(Einstellungen!$C$11="7 Tage",MAX(0,(MIN(DATE(2027,5,0),IF(Mitarbeiter!$D23="",DATE(2027,5,0),Mitarbeiter!$D23),TODAY()))-(MAX(DATE(2027,4,1),Mitarbeiter!$C23))+1),MAX(0,NETWORKDAYS(MAX(DATE(2027,4,1),Mitarbeiter!$C23),MIN(DATE(2027,5,0),IF(Mitarbeiter!$D23="",DATE(2027,5,0),Mitarbeiter!$D23),TODAY()),Einstellungen!$F$13:$F$67)))*N(Mitarbeiter!$E23)/IF(Einstellungen!$C$11="7 Tage",7,5),N('Ist-Stunden'!U23)+(N(Krankheitstage!AH23)+N(Krankheitstage!AT23))*N($C23))))</f>
        <v/>
      </c>
      <c r="AZ23" s="76">
        <f>IF($B23="",0,IF(Einstellungen!$C$10="Ja",MAX(IF(Einstellungen!$C$11="7 Tage",MAX(0,(MIN(DATE(2027,6,0),IF(Mitarbeiter!$D23="",DATE(2027,6,0),Mitarbeiter!$D23),TODAY()))-(MAX(DATE(2027,5,1),Mitarbeiter!$C23))+1),MAX(0,NETWORKDAYS(MAX(DATE(2027,5,1),Mitarbeiter!$C23),MIN(DATE(2027,6,0),IF(Mitarbeiter!$D23="",DATE(2027,6,0),Mitarbeiter!$D23),TODAY()),Einstellungen!$F$13:$F$67)))*N(Mitarbeiter!$E23)/IF(Einstellungen!$C$11="7 Tage",7,5),N('Ist-Stunden'!V23)),MAX(IF(Einstellungen!$C$11="7 Tage",MAX(0,(MIN(DATE(2027,6,0),IF(Mitarbeiter!$D23="",DATE(2027,6,0),Mitarbeiter!$D23),TODAY()))-(MAX(DATE(2027,5,1),Mitarbeiter!$C23))+1),MAX(0,NETWORKDAYS(MAX(DATE(2027,5,1),Mitarbeiter!$C23),MIN(DATE(2027,6,0),IF(Mitarbeiter!$D23="",DATE(2027,6,0),Mitarbeiter!$D23),TODAY()),Einstellungen!$F$13:$F$67)))*N(Mitarbeiter!$E23)/IF(Einstellungen!$C$11="7 Tage",7,5),N('Ist-Stunden'!V23)+(N(Krankheitstage!AI23)+N(Krankheitstage!AU23))*N($C23))))</f>
        <v/>
      </c>
      <c r="BA23" s="76">
        <f>IF($B23="",0,IF(Einstellungen!$C$10="Ja",MAX(IF(Einstellungen!$C$11="7 Tage",MAX(0,(MIN(DATE(2027,7,0),IF(Mitarbeiter!$D23="",DATE(2027,7,0),Mitarbeiter!$D23),TODAY()))-(MAX(DATE(2027,6,1),Mitarbeiter!$C23))+1),MAX(0,NETWORKDAYS(MAX(DATE(2027,6,1),Mitarbeiter!$C23),MIN(DATE(2027,7,0),IF(Mitarbeiter!$D23="",DATE(2027,7,0),Mitarbeiter!$D23),TODAY()),Einstellungen!$F$13:$F$67)))*N(Mitarbeiter!$E23)/IF(Einstellungen!$C$11="7 Tage",7,5),N('Ist-Stunden'!W23)),MAX(IF(Einstellungen!$C$11="7 Tage",MAX(0,(MIN(DATE(2027,7,0),IF(Mitarbeiter!$D23="",DATE(2027,7,0),Mitarbeiter!$D23),TODAY()))-(MAX(DATE(2027,6,1),Mitarbeiter!$C23))+1),MAX(0,NETWORKDAYS(MAX(DATE(2027,6,1),Mitarbeiter!$C23),MIN(DATE(2027,7,0),IF(Mitarbeiter!$D23="",DATE(2027,7,0),Mitarbeiter!$D23),TODAY()),Einstellungen!$F$13:$F$67)))*N(Mitarbeiter!$E23)/IF(Einstellungen!$C$11="7 Tage",7,5),N('Ist-Stunden'!W23)+(N(Krankheitstage!AJ23)+N(Krankheitstage!AV23))*N($C23))))</f>
        <v/>
      </c>
      <c r="BB23" s="76">
        <f>IF($B23="",0,IF(Einstellungen!$C$10="Ja",MAX(IF(Einstellungen!$C$11="7 Tage",MAX(0,(MIN(DATE(2027,8,0),IF(Mitarbeiter!$D23="",DATE(2027,8,0),Mitarbeiter!$D23),TODAY()))-(MAX(DATE(2027,7,1),Mitarbeiter!$C23))+1),MAX(0,NETWORKDAYS(MAX(DATE(2027,7,1),Mitarbeiter!$C23),MIN(DATE(2027,8,0),IF(Mitarbeiter!$D23="",DATE(2027,8,0),Mitarbeiter!$D23),TODAY()),Einstellungen!$F$13:$F$67)))*N(Mitarbeiter!$E23)/IF(Einstellungen!$C$11="7 Tage",7,5),N('Ist-Stunden'!X23)),MAX(IF(Einstellungen!$C$11="7 Tage",MAX(0,(MIN(DATE(2027,8,0),IF(Mitarbeiter!$D23="",DATE(2027,8,0),Mitarbeiter!$D23),TODAY()))-(MAX(DATE(2027,7,1),Mitarbeiter!$C23))+1),MAX(0,NETWORKDAYS(MAX(DATE(2027,7,1),Mitarbeiter!$C23),MIN(DATE(2027,8,0),IF(Mitarbeiter!$D23="",DATE(2027,8,0),Mitarbeiter!$D23),TODAY()),Einstellungen!$F$13:$F$67)))*N(Mitarbeiter!$E23)/IF(Einstellungen!$C$11="7 Tage",7,5),N('Ist-Stunden'!X23)+(N(Krankheitstage!AK23)+N(Krankheitstage!AW23))*N($C23))))</f>
        <v/>
      </c>
      <c r="BC23" s="76">
        <f>IF($B23="",0,IF(Einstellungen!$C$10="Ja",MAX(IF(Einstellungen!$C$11="7 Tage",MAX(0,(MIN(DATE(2027,9,0),IF(Mitarbeiter!$D23="",DATE(2027,9,0),Mitarbeiter!$D23),TODAY()))-(MAX(DATE(2027,8,1),Mitarbeiter!$C23))+1),MAX(0,NETWORKDAYS(MAX(DATE(2027,8,1),Mitarbeiter!$C23),MIN(DATE(2027,9,0),IF(Mitarbeiter!$D23="",DATE(2027,9,0),Mitarbeiter!$D23),TODAY()),Einstellungen!$F$13:$F$67)))*N(Mitarbeiter!$E23)/IF(Einstellungen!$C$11="7 Tage",7,5),N('Ist-Stunden'!Y23)),MAX(IF(Einstellungen!$C$11="7 Tage",MAX(0,(MIN(DATE(2027,9,0),IF(Mitarbeiter!$D23="",DATE(2027,9,0),Mitarbeiter!$D23),TODAY()))-(MAX(DATE(2027,8,1),Mitarbeiter!$C23))+1),MAX(0,NETWORKDAYS(MAX(DATE(2027,8,1),Mitarbeiter!$C23),MIN(DATE(2027,9,0),IF(Mitarbeiter!$D23="",DATE(2027,9,0),Mitarbeiter!$D23),TODAY()),Einstellungen!$F$13:$F$67)))*N(Mitarbeiter!$E23)/IF(Einstellungen!$C$11="7 Tage",7,5),N('Ist-Stunden'!Y23)+(N(Krankheitstage!AL23)+N(Krankheitstage!AX23))*N($C23))))</f>
        <v/>
      </c>
      <c r="BD23" s="76">
        <f>IF($B23="",0,IF(Einstellungen!$C$10="Ja",MAX(IF(Einstellungen!$C$11="7 Tage",MAX(0,(MIN(DATE(2027,10,0),IF(Mitarbeiter!$D23="",DATE(2027,10,0),Mitarbeiter!$D23),TODAY()))-(MAX(DATE(2027,9,1),Mitarbeiter!$C23))+1),MAX(0,NETWORKDAYS(MAX(DATE(2027,9,1),Mitarbeiter!$C23),MIN(DATE(2027,10,0),IF(Mitarbeiter!$D23="",DATE(2027,10,0),Mitarbeiter!$D23),TODAY()),Einstellungen!$F$13:$F$67)))*N(Mitarbeiter!$E23)/IF(Einstellungen!$C$11="7 Tage",7,5),N('Ist-Stunden'!Z23)),MAX(IF(Einstellungen!$C$11="7 Tage",MAX(0,(MIN(DATE(2027,10,0),IF(Mitarbeiter!$D23="",DATE(2027,10,0),Mitarbeiter!$D23),TODAY()))-(MAX(DATE(2027,9,1),Mitarbeiter!$C23))+1),MAX(0,NETWORKDAYS(MAX(DATE(2027,9,1),Mitarbeiter!$C23),MIN(DATE(2027,10,0),IF(Mitarbeiter!$D23="",DATE(2027,10,0),Mitarbeiter!$D23),TODAY()),Einstellungen!$F$13:$F$67)))*N(Mitarbeiter!$E23)/IF(Einstellungen!$C$11="7 Tage",7,5),N('Ist-Stunden'!Z23)+(N(Krankheitstage!AM23)+N(Krankheitstage!AY23))*N($C23))))</f>
        <v/>
      </c>
      <c r="BE23" s="76">
        <f>IF($B23="",0,IF(Einstellungen!$C$10="Ja",MAX(IF(Einstellungen!$C$11="7 Tage",MAX(0,(MIN(DATE(2027,11,0),IF(Mitarbeiter!$D23="",DATE(2027,11,0),Mitarbeiter!$D23),TODAY()))-(MAX(DATE(2027,10,1),Mitarbeiter!$C23))+1),MAX(0,NETWORKDAYS(MAX(DATE(2027,10,1),Mitarbeiter!$C23),MIN(DATE(2027,11,0),IF(Mitarbeiter!$D23="",DATE(2027,11,0),Mitarbeiter!$D23),TODAY()),Einstellungen!$F$13:$F$67)))*N(Mitarbeiter!$E23)/IF(Einstellungen!$C$11="7 Tage",7,5),N('Ist-Stunden'!AA23)),MAX(IF(Einstellungen!$C$11="7 Tage",MAX(0,(MIN(DATE(2027,11,0),IF(Mitarbeiter!$D23="",DATE(2027,11,0),Mitarbeiter!$D23),TODAY()))-(MAX(DATE(2027,10,1),Mitarbeiter!$C23))+1),MAX(0,NETWORKDAYS(MAX(DATE(2027,10,1),Mitarbeiter!$C23),MIN(DATE(2027,11,0),IF(Mitarbeiter!$D23="",DATE(2027,11,0),Mitarbeiter!$D23),TODAY()),Einstellungen!$F$13:$F$67)))*N(Mitarbeiter!$E23)/IF(Einstellungen!$C$11="7 Tage",7,5),N('Ist-Stunden'!AA23)+(N(Krankheitstage!AN23)+N(Krankheitstage!AZ23))*N($C23))))</f>
        <v/>
      </c>
      <c r="BF23" s="76">
        <f>IF($B23="",0,IF(Einstellungen!$C$10="Ja",MAX(IF(Einstellungen!$C$11="7 Tage",MAX(0,(MIN(DATE(2027,12,0),IF(Mitarbeiter!$D23="",DATE(2027,12,0),Mitarbeiter!$D23),TODAY()))-(MAX(DATE(2027,11,1),Mitarbeiter!$C23))+1),MAX(0,NETWORKDAYS(MAX(DATE(2027,11,1),Mitarbeiter!$C23),MIN(DATE(2027,12,0),IF(Mitarbeiter!$D23="",DATE(2027,12,0),Mitarbeiter!$D23),TODAY()),Einstellungen!$F$13:$F$67)))*N(Mitarbeiter!$E23)/IF(Einstellungen!$C$11="7 Tage",7,5),N('Ist-Stunden'!AB23)),MAX(IF(Einstellungen!$C$11="7 Tage",MAX(0,(MIN(DATE(2027,12,0),IF(Mitarbeiter!$D23="",DATE(2027,12,0),Mitarbeiter!$D23),TODAY()))-(MAX(DATE(2027,11,1),Mitarbeiter!$C23))+1),MAX(0,NETWORKDAYS(MAX(DATE(2027,11,1),Mitarbeiter!$C23),MIN(DATE(2027,12,0),IF(Mitarbeiter!$D23="",DATE(2027,12,0),Mitarbeiter!$D23),TODAY()),Einstellungen!$F$13:$F$67)))*N(Mitarbeiter!$E23)/IF(Einstellungen!$C$11="7 Tage",7,5),N('Ist-Stunden'!AB23)+(N(Krankheitstage!AO23)+N(Krankheitstage!BA23))*N($C23))))</f>
        <v/>
      </c>
      <c r="BG23" s="76">
        <f>IF($B23="",0,IF(Einstellungen!$C$10="Ja",MAX(IF(Einstellungen!$C$11="7 Tage",MAX(0,(MIN(DATE(2027,13,0),IF(Mitarbeiter!$D23="",DATE(2027,13,0),Mitarbeiter!$D23),TODAY()))-(MAX(DATE(2027,12,1),Mitarbeiter!$C23))+1),MAX(0,NETWORKDAYS(MAX(DATE(2027,12,1),Mitarbeiter!$C23),MIN(DATE(2027,13,0),IF(Mitarbeiter!$D23="",DATE(2027,13,0),Mitarbeiter!$D23),TODAY()),Einstellungen!$F$13:$F$67)))*N(Mitarbeiter!$E23)/IF(Einstellungen!$C$11="7 Tage",7,5),N('Ist-Stunden'!AC23)),MAX(IF(Einstellungen!$C$11="7 Tage",MAX(0,(MIN(DATE(2027,13,0),IF(Mitarbeiter!$D23="",DATE(2027,13,0),Mitarbeiter!$D23),TODAY()))-(MAX(DATE(2027,12,1),Mitarbeiter!$C23))+1),MAX(0,NETWORKDAYS(MAX(DATE(2027,12,1),Mitarbeiter!$C23),MIN(DATE(2027,13,0),IF(Mitarbeiter!$D23="",DATE(2027,13,0),Mitarbeiter!$D23),TODAY()),Einstellungen!$F$13:$F$67)))*N(Mitarbeiter!$E23)/IF(Einstellungen!$C$11="7 Tage",7,5),N('Ist-Stunden'!AC23)+(N(Krankheitstage!AP23)+N(Krankheitstage!BB23))*N($C23))))</f>
        <v/>
      </c>
      <c r="BH23" s="76">
        <f>IF($B23="",0,IF(Einstellungen!$C$10="Ja",MAX(IF(Einstellungen!$C$11="7 Tage",MAX(0,(MIN(DATE(2028,2,0),IF(Mitarbeiter!$D23="",DATE(2028,2,0),Mitarbeiter!$D23),TODAY()))-(MAX(DATE(2028,1,1),Mitarbeiter!$C23))+1),MAX(0,NETWORKDAYS(MAX(DATE(2028,1,1),Mitarbeiter!$C23),MIN(DATE(2028,2,0),IF(Mitarbeiter!$D23="",DATE(2028,2,0),Mitarbeiter!$D23),TODAY()),Einstellungen!$F$13:$F$67)))*N(Mitarbeiter!$E23)/IF(Einstellungen!$C$11="7 Tage",7,5),N('Ist-Stunden'!AD23)),MAX(IF(Einstellungen!$C$11="7 Tage",MAX(0,(MIN(DATE(2028,2,0),IF(Mitarbeiter!$D23="",DATE(2028,2,0),Mitarbeiter!$D23),TODAY()))-(MAX(DATE(2028,1,1),Mitarbeiter!$C23))+1),MAX(0,NETWORKDAYS(MAX(DATE(2028,1,1),Mitarbeiter!$C23),MIN(DATE(2028,2,0),IF(Mitarbeiter!$D23="",DATE(2028,2,0),Mitarbeiter!$D23),TODAY()),Einstellungen!$F$13:$F$67)))*N(Mitarbeiter!$E23)/IF(Einstellungen!$C$11="7 Tage",7,5),N('Ist-Stunden'!AD23)+(N(Krankheitstage!BC23)+N(Krankheitstage!BO23))*N($C23))))</f>
        <v/>
      </c>
      <c r="BI23" s="76">
        <f>IF($B23="",0,IF(Einstellungen!$C$10="Ja",MAX(IF(Einstellungen!$C$11="7 Tage",MAX(0,(MIN(DATE(2028,3,0),IF(Mitarbeiter!$D23="",DATE(2028,3,0),Mitarbeiter!$D23),TODAY()))-(MAX(DATE(2028,2,1),Mitarbeiter!$C23))+1),MAX(0,NETWORKDAYS(MAX(DATE(2028,2,1),Mitarbeiter!$C23),MIN(DATE(2028,3,0),IF(Mitarbeiter!$D23="",DATE(2028,3,0),Mitarbeiter!$D23),TODAY()),Einstellungen!$F$13:$F$67)))*N(Mitarbeiter!$E23)/IF(Einstellungen!$C$11="7 Tage",7,5),N('Ist-Stunden'!AE23)),MAX(IF(Einstellungen!$C$11="7 Tage",MAX(0,(MIN(DATE(2028,3,0),IF(Mitarbeiter!$D23="",DATE(2028,3,0),Mitarbeiter!$D23),TODAY()))-(MAX(DATE(2028,2,1),Mitarbeiter!$C23))+1),MAX(0,NETWORKDAYS(MAX(DATE(2028,2,1),Mitarbeiter!$C23),MIN(DATE(2028,3,0),IF(Mitarbeiter!$D23="",DATE(2028,3,0),Mitarbeiter!$D23),TODAY()),Einstellungen!$F$13:$F$67)))*N(Mitarbeiter!$E23)/IF(Einstellungen!$C$11="7 Tage",7,5),N('Ist-Stunden'!AE23)+(N(Krankheitstage!BD23)+N(Krankheitstage!BP23))*N($C23))))</f>
        <v/>
      </c>
      <c r="BJ23" s="76">
        <f>IF($B23="",0,IF(Einstellungen!$C$10="Ja",MAX(IF(Einstellungen!$C$11="7 Tage",MAX(0,(MIN(DATE(2028,4,0),IF(Mitarbeiter!$D23="",DATE(2028,4,0),Mitarbeiter!$D23),TODAY()))-(MAX(DATE(2028,3,1),Mitarbeiter!$C23))+1),MAX(0,NETWORKDAYS(MAX(DATE(2028,3,1),Mitarbeiter!$C23),MIN(DATE(2028,4,0),IF(Mitarbeiter!$D23="",DATE(2028,4,0),Mitarbeiter!$D23),TODAY()),Einstellungen!$F$13:$F$67)))*N(Mitarbeiter!$E23)/IF(Einstellungen!$C$11="7 Tage",7,5),N('Ist-Stunden'!AF23)),MAX(IF(Einstellungen!$C$11="7 Tage",MAX(0,(MIN(DATE(2028,4,0),IF(Mitarbeiter!$D23="",DATE(2028,4,0),Mitarbeiter!$D23),TODAY()))-(MAX(DATE(2028,3,1),Mitarbeiter!$C23))+1),MAX(0,NETWORKDAYS(MAX(DATE(2028,3,1),Mitarbeiter!$C23),MIN(DATE(2028,4,0),IF(Mitarbeiter!$D23="",DATE(2028,4,0),Mitarbeiter!$D23),TODAY()),Einstellungen!$F$13:$F$67)))*N(Mitarbeiter!$E23)/IF(Einstellungen!$C$11="7 Tage",7,5),N('Ist-Stunden'!AF23)+(N(Krankheitstage!BE23)+N(Krankheitstage!BQ23))*N($C23))))</f>
        <v/>
      </c>
      <c r="BK23" s="76">
        <f>IF($B23="",0,IF(Einstellungen!$C$10="Ja",MAX(IF(Einstellungen!$C$11="7 Tage",MAX(0,(MIN(DATE(2028,5,0),IF(Mitarbeiter!$D23="",DATE(2028,5,0),Mitarbeiter!$D23),TODAY()))-(MAX(DATE(2028,4,1),Mitarbeiter!$C23))+1),MAX(0,NETWORKDAYS(MAX(DATE(2028,4,1),Mitarbeiter!$C23),MIN(DATE(2028,5,0),IF(Mitarbeiter!$D23="",DATE(2028,5,0),Mitarbeiter!$D23),TODAY()),Einstellungen!$F$13:$F$67)))*N(Mitarbeiter!$E23)/IF(Einstellungen!$C$11="7 Tage",7,5),N('Ist-Stunden'!AG23)),MAX(IF(Einstellungen!$C$11="7 Tage",MAX(0,(MIN(DATE(2028,5,0),IF(Mitarbeiter!$D23="",DATE(2028,5,0),Mitarbeiter!$D23),TODAY()))-(MAX(DATE(2028,4,1),Mitarbeiter!$C23))+1),MAX(0,NETWORKDAYS(MAX(DATE(2028,4,1),Mitarbeiter!$C23),MIN(DATE(2028,5,0),IF(Mitarbeiter!$D23="",DATE(2028,5,0),Mitarbeiter!$D23),TODAY()),Einstellungen!$F$13:$F$67)))*N(Mitarbeiter!$E23)/IF(Einstellungen!$C$11="7 Tage",7,5),N('Ist-Stunden'!AG23)+(N(Krankheitstage!BF23)+N(Krankheitstage!BR23))*N($C23))))</f>
        <v/>
      </c>
      <c r="BL23" s="76">
        <f>IF($B23="",0,IF(Einstellungen!$C$10="Ja",MAX(IF(Einstellungen!$C$11="7 Tage",MAX(0,(MIN(DATE(2028,6,0),IF(Mitarbeiter!$D23="",DATE(2028,6,0),Mitarbeiter!$D23),TODAY()))-(MAX(DATE(2028,5,1),Mitarbeiter!$C23))+1),MAX(0,NETWORKDAYS(MAX(DATE(2028,5,1),Mitarbeiter!$C23),MIN(DATE(2028,6,0),IF(Mitarbeiter!$D23="",DATE(2028,6,0),Mitarbeiter!$D23),TODAY()),Einstellungen!$F$13:$F$67)))*N(Mitarbeiter!$E23)/IF(Einstellungen!$C$11="7 Tage",7,5),N('Ist-Stunden'!AH23)),MAX(IF(Einstellungen!$C$11="7 Tage",MAX(0,(MIN(DATE(2028,6,0),IF(Mitarbeiter!$D23="",DATE(2028,6,0),Mitarbeiter!$D23),TODAY()))-(MAX(DATE(2028,5,1),Mitarbeiter!$C23))+1),MAX(0,NETWORKDAYS(MAX(DATE(2028,5,1),Mitarbeiter!$C23),MIN(DATE(2028,6,0),IF(Mitarbeiter!$D23="",DATE(2028,6,0),Mitarbeiter!$D23),TODAY()),Einstellungen!$F$13:$F$67)))*N(Mitarbeiter!$E23)/IF(Einstellungen!$C$11="7 Tage",7,5),N('Ist-Stunden'!AH23)+(N(Krankheitstage!BG23)+N(Krankheitstage!BS23))*N($C23))))</f>
        <v/>
      </c>
      <c r="BM23" s="76">
        <f>IF($B23="",0,IF(Einstellungen!$C$10="Ja",MAX(IF(Einstellungen!$C$11="7 Tage",MAX(0,(MIN(DATE(2028,7,0),IF(Mitarbeiter!$D23="",DATE(2028,7,0),Mitarbeiter!$D23),TODAY()))-(MAX(DATE(2028,6,1),Mitarbeiter!$C23))+1),MAX(0,NETWORKDAYS(MAX(DATE(2028,6,1),Mitarbeiter!$C23),MIN(DATE(2028,7,0),IF(Mitarbeiter!$D23="",DATE(2028,7,0),Mitarbeiter!$D23),TODAY()),Einstellungen!$F$13:$F$67)))*N(Mitarbeiter!$E23)/IF(Einstellungen!$C$11="7 Tage",7,5),N('Ist-Stunden'!AI23)),MAX(IF(Einstellungen!$C$11="7 Tage",MAX(0,(MIN(DATE(2028,7,0),IF(Mitarbeiter!$D23="",DATE(2028,7,0),Mitarbeiter!$D23),TODAY()))-(MAX(DATE(2028,6,1),Mitarbeiter!$C23))+1),MAX(0,NETWORKDAYS(MAX(DATE(2028,6,1),Mitarbeiter!$C23),MIN(DATE(2028,7,0),IF(Mitarbeiter!$D23="",DATE(2028,7,0),Mitarbeiter!$D23),TODAY()),Einstellungen!$F$13:$F$67)))*N(Mitarbeiter!$E23)/IF(Einstellungen!$C$11="7 Tage",7,5),N('Ist-Stunden'!AI23)+(N(Krankheitstage!BH23)+N(Krankheitstage!BT23))*N($C23))))</f>
        <v/>
      </c>
      <c r="BN23" s="76">
        <f>IF($B23="",0,IF(Einstellungen!$C$10="Ja",MAX(IF(Einstellungen!$C$11="7 Tage",MAX(0,(MIN(DATE(2028,8,0),IF(Mitarbeiter!$D23="",DATE(2028,8,0),Mitarbeiter!$D23),TODAY()))-(MAX(DATE(2028,7,1),Mitarbeiter!$C23))+1),MAX(0,NETWORKDAYS(MAX(DATE(2028,7,1),Mitarbeiter!$C23),MIN(DATE(2028,8,0),IF(Mitarbeiter!$D23="",DATE(2028,8,0),Mitarbeiter!$D23),TODAY()),Einstellungen!$F$13:$F$67)))*N(Mitarbeiter!$E23)/IF(Einstellungen!$C$11="7 Tage",7,5),N('Ist-Stunden'!AJ23)),MAX(IF(Einstellungen!$C$11="7 Tage",MAX(0,(MIN(DATE(2028,8,0),IF(Mitarbeiter!$D23="",DATE(2028,8,0),Mitarbeiter!$D23),TODAY()))-(MAX(DATE(2028,7,1),Mitarbeiter!$C23))+1),MAX(0,NETWORKDAYS(MAX(DATE(2028,7,1),Mitarbeiter!$C23),MIN(DATE(2028,8,0),IF(Mitarbeiter!$D23="",DATE(2028,8,0),Mitarbeiter!$D23),TODAY()),Einstellungen!$F$13:$F$67)))*N(Mitarbeiter!$E23)/IF(Einstellungen!$C$11="7 Tage",7,5),N('Ist-Stunden'!AJ23)+(N(Krankheitstage!BI23)+N(Krankheitstage!BU23))*N($C23))))</f>
        <v/>
      </c>
      <c r="BO23" s="76">
        <f>IF($B23="",0,IF(Einstellungen!$C$10="Ja",MAX(IF(Einstellungen!$C$11="7 Tage",MAX(0,(MIN(DATE(2028,9,0),IF(Mitarbeiter!$D23="",DATE(2028,9,0),Mitarbeiter!$D23),TODAY()))-(MAX(DATE(2028,8,1),Mitarbeiter!$C23))+1),MAX(0,NETWORKDAYS(MAX(DATE(2028,8,1),Mitarbeiter!$C23),MIN(DATE(2028,9,0),IF(Mitarbeiter!$D23="",DATE(2028,9,0),Mitarbeiter!$D23),TODAY()),Einstellungen!$F$13:$F$67)))*N(Mitarbeiter!$E23)/IF(Einstellungen!$C$11="7 Tage",7,5),N('Ist-Stunden'!AK23)),MAX(IF(Einstellungen!$C$11="7 Tage",MAX(0,(MIN(DATE(2028,9,0),IF(Mitarbeiter!$D23="",DATE(2028,9,0),Mitarbeiter!$D23),TODAY()))-(MAX(DATE(2028,8,1),Mitarbeiter!$C23))+1),MAX(0,NETWORKDAYS(MAX(DATE(2028,8,1),Mitarbeiter!$C23),MIN(DATE(2028,9,0),IF(Mitarbeiter!$D23="",DATE(2028,9,0),Mitarbeiter!$D23),TODAY()),Einstellungen!$F$13:$F$67)))*N(Mitarbeiter!$E23)/IF(Einstellungen!$C$11="7 Tage",7,5),N('Ist-Stunden'!AK23)+(N(Krankheitstage!BJ23)+N(Krankheitstage!BV23))*N($C23))))</f>
        <v/>
      </c>
      <c r="BP23" s="76">
        <f>IF($B23="",0,IF(Einstellungen!$C$10="Ja",MAX(IF(Einstellungen!$C$11="7 Tage",MAX(0,(MIN(DATE(2028,10,0),IF(Mitarbeiter!$D23="",DATE(2028,10,0),Mitarbeiter!$D23),TODAY()))-(MAX(DATE(2028,9,1),Mitarbeiter!$C23))+1),MAX(0,NETWORKDAYS(MAX(DATE(2028,9,1),Mitarbeiter!$C23),MIN(DATE(2028,10,0),IF(Mitarbeiter!$D23="",DATE(2028,10,0),Mitarbeiter!$D23),TODAY()),Einstellungen!$F$13:$F$67)))*N(Mitarbeiter!$E23)/IF(Einstellungen!$C$11="7 Tage",7,5),N('Ist-Stunden'!AL23)),MAX(IF(Einstellungen!$C$11="7 Tage",MAX(0,(MIN(DATE(2028,10,0),IF(Mitarbeiter!$D23="",DATE(2028,10,0),Mitarbeiter!$D23),TODAY()))-(MAX(DATE(2028,9,1),Mitarbeiter!$C23))+1),MAX(0,NETWORKDAYS(MAX(DATE(2028,9,1),Mitarbeiter!$C23),MIN(DATE(2028,10,0),IF(Mitarbeiter!$D23="",DATE(2028,10,0),Mitarbeiter!$D23),TODAY()),Einstellungen!$F$13:$F$67)))*N(Mitarbeiter!$E23)/IF(Einstellungen!$C$11="7 Tage",7,5),N('Ist-Stunden'!AL23)+(N(Krankheitstage!BK23)+N(Krankheitstage!BW23))*N($C23))))</f>
        <v/>
      </c>
      <c r="BQ23" s="76">
        <f>IF($B23="",0,IF(Einstellungen!$C$10="Ja",MAX(IF(Einstellungen!$C$11="7 Tage",MAX(0,(MIN(DATE(2028,11,0),IF(Mitarbeiter!$D23="",DATE(2028,11,0),Mitarbeiter!$D23),TODAY()))-(MAX(DATE(2028,10,1),Mitarbeiter!$C23))+1),MAX(0,NETWORKDAYS(MAX(DATE(2028,10,1),Mitarbeiter!$C23),MIN(DATE(2028,11,0),IF(Mitarbeiter!$D23="",DATE(2028,11,0),Mitarbeiter!$D23),TODAY()),Einstellungen!$F$13:$F$67)))*N(Mitarbeiter!$E23)/IF(Einstellungen!$C$11="7 Tage",7,5),N('Ist-Stunden'!AM23)),MAX(IF(Einstellungen!$C$11="7 Tage",MAX(0,(MIN(DATE(2028,11,0),IF(Mitarbeiter!$D23="",DATE(2028,11,0),Mitarbeiter!$D23),TODAY()))-(MAX(DATE(2028,10,1),Mitarbeiter!$C23))+1),MAX(0,NETWORKDAYS(MAX(DATE(2028,10,1),Mitarbeiter!$C23),MIN(DATE(2028,11,0),IF(Mitarbeiter!$D23="",DATE(2028,11,0),Mitarbeiter!$D23),TODAY()),Einstellungen!$F$13:$F$67)))*N(Mitarbeiter!$E23)/IF(Einstellungen!$C$11="7 Tage",7,5),N('Ist-Stunden'!AM23)+(N(Krankheitstage!BL23)+N(Krankheitstage!BX23))*N($C23))))</f>
        <v/>
      </c>
      <c r="BR23" s="76">
        <f>IF($B23="",0,IF(Einstellungen!$C$10="Ja",MAX(IF(Einstellungen!$C$11="7 Tage",MAX(0,(MIN(DATE(2028,12,0),IF(Mitarbeiter!$D23="",DATE(2028,12,0),Mitarbeiter!$D23),TODAY()))-(MAX(DATE(2028,11,1),Mitarbeiter!$C23))+1),MAX(0,NETWORKDAYS(MAX(DATE(2028,11,1),Mitarbeiter!$C23),MIN(DATE(2028,12,0),IF(Mitarbeiter!$D23="",DATE(2028,12,0),Mitarbeiter!$D23),TODAY()),Einstellungen!$F$13:$F$67)))*N(Mitarbeiter!$E23)/IF(Einstellungen!$C$11="7 Tage",7,5),N('Ist-Stunden'!AN23)),MAX(IF(Einstellungen!$C$11="7 Tage",MAX(0,(MIN(DATE(2028,12,0),IF(Mitarbeiter!$D23="",DATE(2028,12,0),Mitarbeiter!$D23),TODAY()))-(MAX(DATE(2028,11,1),Mitarbeiter!$C23))+1),MAX(0,NETWORKDAYS(MAX(DATE(2028,11,1),Mitarbeiter!$C23),MIN(DATE(2028,12,0),IF(Mitarbeiter!$D23="",DATE(2028,12,0),Mitarbeiter!$D23),TODAY()),Einstellungen!$F$13:$F$67)))*N(Mitarbeiter!$E23)/IF(Einstellungen!$C$11="7 Tage",7,5),N('Ist-Stunden'!AN23)+(N(Krankheitstage!BM23)+N(Krankheitstage!BY23))*N($C23))))</f>
        <v/>
      </c>
      <c r="BS23" s="76">
        <f>IF($B23="",0,IF(Einstellungen!$C$10="Ja",MAX(IF(Einstellungen!$C$11="7 Tage",MAX(0,(MIN(DATE(2028,13,0),IF(Mitarbeiter!$D23="",DATE(2028,13,0),Mitarbeiter!$D23),TODAY()))-(MAX(DATE(2028,12,1),Mitarbeiter!$C23))+1),MAX(0,NETWORKDAYS(MAX(DATE(2028,12,1),Mitarbeiter!$C23),MIN(DATE(2028,13,0),IF(Mitarbeiter!$D23="",DATE(2028,13,0),Mitarbeiter!$D23),TODAY()),Einstellungen!$F$13:$F$67)))*N(Mitarbeiter!$E23)/IF(Einstellungen!$C$11="7 Tage",7,5),N('Ist-Stunden'!AO23)),MAX(IF(Einstellungen!$C$11="7 Tage",MAX(0,(MIN(DATE(2028,13,0),IF(Mitarbeiter!$D23="",DATE(2028,13,0),Mitarbeiter!$D23),TODAY()))-(MAX(DATE(2028,12,1),Mitarbeiter!$C23))+1),MAX(0,NETWORKDAYS(MAX(DATE(2028,12,1),Mitarbeiter!$C23),MIN(DATE(2028,13,0),IF(Mitarbeiter!$D23="",DATE(2028,13,0),Mitarbeiter!$D23),TODAY()),Einstellungen!$F$13:$F$67)))*N(Mitarbeiter!$E23)/IF(Einstellungen!$C$11="7 Tage",7,5),N('Ist-Stunden'!AO23)+(N(Krankheitstage!BN23)+N(Krankheitstage!BZ23))*N($C23))))</f>
        <v/>
      </c>
      <c r="BT23" s="76">
        <f>IF($B23="",0,IF(Einstellungen!$C$10="Ja",MAX(IF(Einstellungen!$C$11="7 Tage",MAX(0,(MIN(DATE(2029,2,0),IF(Mitarbeiter!$D23="",DATE(2029,2,0),Mitarbeiter!$D23),TODAY()))-(MAX(DATE(2029,1,1),Mitarbeiter!$C23))+1),MAX(0,NETWORKDAYS(MAX(DATE(2029,1,1),Mitarbeiter!$C23),MIN(DATE(2029,2,0),IF(Mitarbeiter!$D23="",DATE(2029,2,0),Mitarbeiter!$D23),TODAY()),Einstellungen!$F$13:$F$67)))*N(Mitarbeiter!$E23)/IF(Einstellungen!$C$11="7 Tage",7,5),N('Ist-Stunden'!AP23)),MAX(IF(Einstellungen!$C$11="7 Tage",MAX(0,(MIN(DATE(2029,2,0),IF(Mitarbeiter!$D23="",DATE(2029,2,0),Mitarbeiter!$D23),TODAY()))-(MAX(DATE(2029,1,1),Mitarbeiter!$C23))+1),MAX(0,NETWORKDAYS(MAX(DATE(2029,1,1),Mitarbeiter!$C23),MIN(DATE(2029,2,0),IF(Mitarbeiter!$D23="",DATE(2029,2,0),Mitarbeiter!$D23),TODAY()),Einstellungen!$F$13:$F$67)))*N(Mitarbeiter!$E23)/IF(Einstellungen!$C$11="7 Tage",7,5),N('Ist-Stunden'!AP23)+(N(Krankheitstage!CA23)+N(Krankheitstage!CM23))*N($C23))))</f>
        <v/>
      </c>
      <c r="BU23" s="76">
        <f>IF($B23="",0,IF(Einstellungen!$C$10="Ja",MAX(IF(Einstellungen!$C$11="7 Tage",MAX(0,(MIN(DATE(2029,3,0),IF(Mitarbeiter!$D23="",DATE(2029,3,0),Mitarbeiter!$D23),TODAY()))-(MAX(DATE(2029,2,1),Mitarbeiter!$C23))+1),MAX(0,NETWORKDAYS(MAX(DATE(2029,2,1),Mitarbeiter!$C23),MIN(DATE(2029,3,0),IF(Mitarbeiter!$D23="",DATE(2029,3,0),Mitarbeiter!$D23),TODAY()),Einstellungen!$F$13:$F$67)))*N(Mitarbeiter!$E23)/IF(Einstellungen!$C$11="7 Tage",7,5),N('Ist-Stunden'!AQ23)),MAX(IF(Einstellungen!$C$11="7 Tage",MAX(0,(MIN(DATE(2029,3,0),IF(Mitarbeiter!$D23="",DATE(2029,3,0),Mitarbeiter!$D23),TODAY()))-(MAX(DATE(2029,2,1),Mitarbeiter!$C23))+1),MAX(0,NETWORKDAYS(MAX(DATE(2029,2,1),Mitarbeiter!$C23),MIN(DATE(2029,3,0),IF(Mitarbeiter!$D23="",DATE(2029,3,0),Mitarbeiter!$D23),TODAY()),Einstellungen!$F$13:$F$67)))*N(Mitarbeiter!$E23)/IF(Einstellungen!$C$11="7 Tage",7,5),N('Ist-Stunden'!AQ23)+(N(Krankheitstage!CB23)+N(Krankheitstage!CN23))*N($C23))))</f>
        <v/>
      </c>
      <c r="BV23" s="76">
        <f>IF($B23="",0,IF(Einstellungen!$C$10="Ja",MAX(IF(Einstellungen!$C$11="7 Tage",MAX(0,(MIN(DATE(2029,4,0),IF(Mitarbeiter!$D23="",DATE(2029,4,0),Mitarbeiter!$D23),TODAY()))-(MAX(DATE(2029,3,1),Mitarbeiter!$C23))+1),MAX(0,NETWORKDAYS(MAX(DATE(2029,3,1),Mitarbeiter!$C23),MIN(DATE(2029,4,0),IF(Mitarbeiter!$D23="",DATE(2029,4,0),Mitarbeiter!$D23),TODAY()),Einstellungen!$F$13:$F$67)))*N(Mitarbeiter!$E23)/IF(Einstellungen!$C$11="7 Tage",7,5),N('Ist-Stunden'!AR23)),MAX(IF(Einstellungen!$C$11="7 Tage",MAX(0,(MIN(DATE(2029,4,0),IF(Mitarbeiter!$D23="",DATE(2029,4,0),Mitarbeiter!$D23),TODAY()))-(MAX(DATE(2029,3,1),Mitarbeiter!$C23))+1),MAX(0,NETWORKDAYS(MAX(DATE(2029,3,1),Mitarbeiter!$C23),MIN(DATE(2029,4,0),IF(Mitarbeiter!$D23="",DATE(2029,4,0),Mitarbeiter!$D23),TODAY()),Einstellungen!$F$13:$F$67)))*N(Mitarbeiter!$E23)/IF(Einstellungen!$C$11="7 Tage",7,5),N('Ist-Stunden'!AR23)+(N(Krankheitstage!CC23)+N(Krankheitstage!CO23))*N($C23))))</f>
        <v/>
      </c>
      <c r="BW23" s="76">
        <f>IF($B23="",0,IF(Einstellungen!$C$10="Ja",MAX(IF(Einstellungen!$C$11="7 Tage",MAX(0,(MIN(DATE(2029,5,0),IF(Mitarbeiter!$D23="",DATE(2029,5,0),Mitarbeiter!$D23),TODAY()))-(MAX(DATE(2029,4,1),Mitarbeiter!$C23))+1),MAX(0,NETWORKDAYS(MAX(DATE(2029,4,1),Mitarbeiter!$C23),MIN(DATE(2029,5,0),IF(Mitarbeiter!$D23="",DATE(2029,5,0),Mitarbeiter!$D23),TODAY()),Einstellungen!$F$13:$F$67)))*N(Mitarbeiter!$E23)/IF(Einstellungen!$C$11="7 Tage",7,5),N('Ist-Stunden'!AS23)),MAX(IF(Einstellungen!$C$11="7 Tage",MAX(0,(MIN(DATE(2029,5,0),IF(Mitarbeiter!$D23="",DATE(2029,5,0),Mitarbeiter!$D23),TODAY()))-(MAX(DATE(2029,4,1),Mitarbeiter!$C23))+1),MAX(0,NETWORKDAYS(MAX(DATE(2029,4,1),Mitarbeiter!$C23),MIN(DATE(2029,5,0),IF(Mitarbeiter!$D23="",DATE(2029,5,0),Mitarbeiter!$D23),TODAY()),Einstellungen!$F$13:$F$67)))*N(Mitarbeiter!$E23)/IF(Einstellungen!$C$11="7 Tage",7,5),N('Ist-Stunden'!AS23)+(N(Krankheitstage!CD23)+N(Krankheitstage!CP23))*N($C23))))</f>
        <v/>
      </c>
      <c r="BX23" s="76">
        <f>IF($B23="",0,IF(Einstellungen!$C$10="Ja",MAX(IF(Einstellungen!$C$11="7 Tage",MAX(0,(MIN(DATE(2029,6,0),IF(Mitarbeiter!$D23="",DATE(2029,6,0),Mitarbeiter!$D23),TODAY()))-(MAX(DATE(2029,5,1),Mitarbeiter!$C23))+1),MAX(0,NETWORKDAYS(MAX(DATE(2029,5,1),Mitarbeiter!$C23),MIN(DATE(2029,6,0),IF(Mitarbeiter!$D23="",DATE(2029,6,0),Mitarbeiter!$D23),TODAY()),Einstellungen!$F$13:$F$67)))*N(Mitarbeiter!$E23)/IF(Einstellungen!$C$11="7 Tage",7,5),N('Ist-Stunden'!AT23)),MAX(IF(Einstellungen!$C$11="7 Tage",MAX(0,(MIN(DATE(2029,6,0),IF(Mitarbeiter!$D23="",DATE(2029,6,0),Mitarbeiter!$D23),TODAY()))-(MAX(DATE(2029,5,1),Mitarbeiter!$C23))+1),MAX(0,NETWORKDAYS(MAX(DATE(2029,5,1),Mitarbeiter!$C23),MIN(DATE(2029,6,0),IF(Mitarbeiter!$D23="",DATE(2029,6,0),Mitarbeiter!$D23),TODAY()),Einstellungen!$F$13:$F$67)))*N(Mitarbeiter!$E23)/IF(Einstellungen!$C$11="7 Tage",7,5),N('Ist-Stunden'!AT23)+(N(Krankheitstage!CE23)+N(Krankheitstage!CQ23))*N($C23))))</f>
        <v/>
      </c>
      <c r="BY23" s="76">
        <f>IF($B23="",0,IF(Einstellungen!$C$10="Ja",MAX(IF(Einstellungen!$C$11="7 Tage",MAX(0,(MIN(DATE(2029,7,0),IF(Mitarbeiter!$D23="",DATE(2029,7,0),Mitarbeiter!$D23),TODAY()))-(MAX(DATE(2029,6,1),Mitarbeiter!$C23))+1),MAX(0,NETWORKDAYS(MAX(DATE(2029,6,1),Mitarbeiter!$C23),MIN(DATE(2029,7,0),IF(Mitarbeiter!$D23="",DATE(2029,7,0),Mitarbeiter!$D23),TODAY()),Einstellungen!$F$13:$F$67)))*N(Mitarbeiter!$E23)/IF(Einstellungen!$C$11="7 Tage",7,5),N('Ist-Stunden'!AU23)),MAX(IF(Einstellungen!$C$11="7 Tage",MAX(0,(MIN(DATE(2029,7,0),IF(Mitarbeiter!$D23="",DATE(2029,7,0),Mitarbeiter!$D23),TODAY()))-(MAX(DATE(2029,6,1),Mitarbeiter!$C23))+1),MAX(0,NETWORKDAYS(MAX(DATE(2029,6,1),Mitarbeiter!$C23),MIN(DATE(2029,7,0),IF(Mitarbeiter!$D23="",DATE(2029,7,0),Mitarbeiter!$D23),TODAY()),Einstellungen!$F$13:$F$67)))*N(Mitarbeiter!$E23)/IF(Einstellungen!$C$11="7 Tage",7,5),N('Ist-Stunden'!AU23)+(N(Krankheitstage!CF23)+N(Krankheitstage!CR23))*N($C23))))</f>
        <v/>
      </c>
      <c r="BZ23" s="76">
        <f>IF($B23="",0,IF(Einstellungen!$C$10="Ja",MAX(IF(Einstellungen!$C$11="7 Tage",MAX(0,(MIN(DATE(2029,8,0),IF(Mitarbeiter!$D23="",DATE(2029,8,0),Mitarbeiter!$D23),TODAY()))-(MAX(DATE(2029,7,1),Mitarbeiter!$C23))+1),MAX(0,NETWORKDAYS(MAX(DATE(2029,7,1),Mitarbeiter!$C23),MIN(DATE(2029,8,0),IF(Mitarbeiter!$D23="",DATE(2029,8,0),Mitarbeiter!$D23),TODAY()),Einstellungen!$F$13:$F$67)))*N(Mitarbeiter!$E23)/IF(Einstellungen!$C$11="7 Tage",7,5),N('Ist-Stunden'!AV23)),MAX(IF(Einstellungen!$C$11="7 Tage",MAX(0,(MIN(DATE(2029,8,0),IF(Mitarbeiter!$D23="",DATE(2029,8,0),Mitarbeiter!$D23),TODAY()))-(MAX(DATE(2029,7,1),Mitarbeiter!$C23))+1),MAX(0,NETWORKDAYS(MAX(DATE(2029,7,1),Mitarbeiter!$C23),MIN(DATE(2029,8,0),IF(Mitarbeiter!$D23="",DATE(2029,8,0),Mitarbeiter!$D23),TODAY()),Einstellungen!$F$13:$F$67)))*N(Mitarbeiter!$E23)/IF(Einstellungen!$C$11="7 Tage",7,5),N('Ist-Stunden'!AV23)+(N(Krankheitstage!CG23)+N(Krankheitstage!CS23))*N($C23))))</f>
        <v/>
      </c>
      <c r="CA23" s="76">
        <f>IF($B23="",0,IF(Einstellungen!$C$10="Ja",MAX(IF(Einstellungen!$C$11="7 Tage",MAX(0,(MIN(DATE(2029,9,0),IF(Mitarbeiter!$D23="",DATE(2029,9,0),Mitarbeiter!$D23),TODAY()))-(MAX(DATE(2029,8,1),Mitarbeiter!$C23))+1),MAX(0,NETWORKDAYS(MAX(DATE(2029,8,1),Mitarbeiter!$C23),MIN(DATE(2029,9,0),IF(Mitarbeiter!$D23="",DATE(2029,9,0),Mitarbeiter!$D23),TODAY()),Einstellungen!$F$13:$F$67)))*N(Mitarbeiter!$E23)/IF(Einstellungen!$C$11="7 Tage",7,5),N('Ist-Stunden'!AW23)),MAX(IF(Einstellungen!$C$11="7 Tage",MAX(0,(MIN(DATE(2029,9,0),IF(Mitarbeiter!$D23="",DATE(2029,9,0),Mitarbeiter!$D23),TODAY()))-(MAX(DATE(2029,8,1),Mitarbeiter!$C23))+1),MAX(0,NETWORKDAYS(MAX(DATE(2029,8,1),Mitarbeiter!$C23),MIN(DATE(2029,9,0),IF(Mitarbeiter!$D23="",DATE(2029,9,0),Mitarbeiter!$D23),TODAY()),Einstellungen!$F$13:$F$67)))*N(Mitarbeiter!$E23)/IF(Einstellungen!$C$11="7 Tage",7,5),N('Ist-Stunden'!AW23)+(N(Krankheitstage!CH23)+N(Krankheitstage!CT23))*N($C23))))</f>
        <v/>
      </c>
      <c r="CB23" s="76">
        <f>IF($B23="",0,IF(Einstellungen!$C$10="Ja",MAX(IF(Einstellungen!$C$11="7 Tage",MAX(0,(MIN(DATE(2029,10,0),IF(Mitarbeiter!$D23="",DATE(2029,10,0),Mitarbeiter!$D23),TODAY()))-(MAX(DATE(2029,9,1),Mitarbeiter!$C23))+1),MAX(0,NETWORKDAYS(MAX(DATE(2029,9,1),Mitarbeiter!$C23),MIN(DATE(2029,10,0),IF(Mitarbeiter!$D23="",DATE(2029,10,0),Mitarbeiter!$D23),TODAY()),Einstellungen!$F$13:$F$67)))*N(Mitarbeiter!$E23)/IF(Einstellungen!$C$11="7 Tage",7,5),N('Ist-Stunden'!AX23)),MAX(IF(Einstellungen!$C$11="7 Tage",MAX(0,(MIN(DATE(2029,10,0),IF(Mitarbeiter!$D23="",DATE(2029,10,0),Mitarbeiter!$D23),TODAY()))-(MAX(DATE(2029,9,1),Mitarbeiter!$C23))+1),MAX(0,NETWORKDAYS(MAX(DATE(2029,9,1),Mitarbeiter!$C23),MIN(DATE(2029,10,0),IF(Mitarbeiter!$D23="",DATE(2029,10,0),Mitarbeiter!$D23),TODAY()),Einstellungen!$F$13:$F$67)))*N(Mitarbeiter!$E23)/IF(Einstellungen!$C$11="7 Tage",7,5),N('Ist-Stunden'!AX23)+(N(Krankheitstage!CI23)+N(Krankheitstage!CU23))*N($C23))))</f>
        <v/>
      </c>
      <c r="CC23" s="76">
        <f>IF($B23="",0,IF(Einstellungen!$C$10="Ja",MAX(IF(Einstellungen!$C$11="7 Tage",MAX(0,(MIN(DATE(2029,11,0),IF(Mitarbeiter!$D23="",DATE(2029,11,0),Mitarbeiter!$D23),TODAY()))-(MAX(DATE(2029,10,1),Mitarbeiter!$C23))+1),MAX(0,NETWORKDAYS(MAX(DATE(2029,10,1),Mitarbeiter!$C23),MIN(DATE(2029,11,0),IF(Mitarbeiter!$D23="",DATE(2029,11,0),Mitarbeiter!$D23),TODAY()),Einstellungen!$F$13:$F$67)))*N(Mitarbeiter!$E23)/IF(Einstellungen!$C$11="7 Tage",7,5),N('Ist-Stunden'!AY23)),MAX(IF(Einstellungen!$C$11="7 Tage",MAX(0,(MIN(DATE(2029,11,0),IF(Mitarbeiter!$D23="",DATE(2029,11,0),Mitarbeiter!$D23),TODAY()))-(MAX(DATE(2029,10,1),Mitarbeiter!$C23))+1),MAX(0,NETWORKDAYS(MAX(DATE(2029,10,1),Mitarbeiter!$C23),MIN(DATE(2029,11,0),IF(Mitarbeiter!$D23="",DATE(2029,11,0),Mitarbeiter!$D23),TODAY()),Einstellungen!$F$13:$F$67)))*N(Mitarbeiter!$E23)/IF(Einstellungen!$C$11="7 Tage",7,5),N('Ist-Stunden'!AY23)+(N(Krankheitstage!CJ23)+N(Krankheitstage!CV23))*N($C23))))</f>
        <v/>
      </c>
      <c r="CD23" s="76">
        <f>IF($B23="",0,IF(Einstellungen!$C$10="Ja",MAX(IF(Einstellungen!$C$11="7 Tage",MAX(0,(MIN(DATE(2029,12,0),IF(Mitarbeiter!$D23="",DATE(2029,12,0),Mitarbeiter!$D23),TODAY()))-(MAX(DATE(2029,11,1),Mitarbeiter!$C23))+1),MAX(0,NETWORKDAYS(MAX(DATE(2029,11,1),Mitarbeiter!$C23),MIN(DATE(2029,12,0),IF(Mitarbeiter!$D23="",DATE(2029,12,0),Mitarbeiter!$D23),TODAY()),Einstellungen!$F$13:$F$67)))*N(Mitarbeiter!$E23)/IF(Einstellungen!$C$11="7 Tage",7,5),N('Ist-Stunden'!AZ23)),MAX(IF(Einstellungen!$C$11="7 Tage",MAX(0,(MIN(DATE(2029,12,0),IF(Mitarbeiter!$D23="",DATE(2029,12,0),Mitarbeiter!$D23),TODAY()))-(MAX(DATE(2029,11,1),Mitarbeiter!$C23))+1),MAX(0,NETWORKDAYS(MAX(DATE(2029,11,1),Mitarbeiter!$C23),MIN(DATE(2029,12,0),IF(Mitarbeiter!$D23="",DATE(2029,12,0),Mitarbeiter!$D23),TODAY()),Einstellungen!$F$13:$F$67)))*N(Mitarbeiter!$E23)/IF(Einstellungen!$C$11="7 Tage",7,5),N('Ist-Stunden'!AZ23)+(N(Krankheitstage!CK23)+N(Krankheitstage!CW23))*N($C23))))</f>
        <v/>
      </c>
      <c r="CE23" s="76">
        <f>IF($B23="",0,IF(Einstellungen!$C$10="Ja",MAX(IF(Einstellungen!$C$11="7 Tage",MAX(0,(MIN(DATE(2029,13,0),IF(Mitarbeiter!$D23="",DATE(2029,13,0),Mitarbeiter!$D23),TODAY()))-(MAX(DATE(2029,12,1),Mitarbeiter!$C23))+1),MAX(0,NETWORKDAYS(MAX(DATE(2029,12,1),Mitarbeiter!$C23),MIN(DATE(2029,13,0),IF(Mitarbeiter!$D23="",DATE(2029,13,0),Mitarbeiter!$D23),TODAY()),Einstellungen!$F$13:$F$67)))*N(Mitarbeiter!$E23)/IF(Einstellungen!$C$11="7 Tage",7,5),N('Ist-Stunden'!BA23)),MAX(IF(Einstellungen!$C$11="7 Tage",MAX(0,(MIN(DATE(2029,13,0),IF(Mitarbeiter!$D23="",DATE(2029,13,0),Mitarbeiter!$D23),TODAY()))-(MAX(DATE(2029,12,1),Mitarbeiter!$C23))+1),MAX(0,NETWORKDAYS(MAX(DATE(2029,12,1),Mitarbeiter!$C23),MIN(DATE(2029,13,0),IF(Mitarbeiter!$D23="",DATE(2029,13,0),Mitarbeiter!$D23),TODAY()),Einstellungen!$F$13:$F$67)))*N(Mitarbeiter!$E23)/IF(Einstellungen!$C$11="7 Tage",7,5),N('Ist-Stunden'!BA23)+(N(Krankheitstage!CL23)+N(Krankheitstage!CX23))*N($C23))))</f>
        <v/>
      </c>
      <c r="CF23" s="76">
        <f>IF($B23="",0,IF(Einstellungen!$C$10="Ja",MAX(IF(Einstellungen!$C$11="7 Tage",MAX(0,(MIN(DATE(2030,2,0),IF(Mitarbeiter!$D23="",DATE(2030,2,0),Mitarbeiter!$D23),TODAY()))-(MAX(DATE(2030,1,1),Mitarbeiter!$C23))+1),MAX(0,NETWORKDAYS(MAX(DATE(2030,1,1),Mitarbeiter!$C23),MIN(DATE(2030,2,0),IF(Mitarbeiter!$D23="",DATE(2030,2,0),Mitarbeiter!$D23),TODAY()),Einstellungen!$F$13:$F$67)))*N(Mitarbeiter!$E23)/IF(Einstellungen!$C$11="7 Tage",7,5),N('Ist-Stunden'!BB23)),MAX(IF(Einstellungen!$C$11="7 Tage",MAX(0,(MIN(DATE(2030,2,0),IF(Mitarbeiter!$D23="",DATE(2030,2,0),Mitarbeiter!$D23),TODAY()))-(MAX(DATE(2030,1,1),Mitarbeiter!$C23))+1),MAX(0,NETWORKDAYS(MAX(DATE(2030,1,1),Mitarbeiter!$C23),MIN(DATE(2030,2,0),IF(Mitarbeiter!$D23="",DATE(2030,2,0),Mitarbeiter!$D23),TODAY()),Einstellungen!$F$13:$F$67)))*N(Mitarbeiter!$E23)/IF(Einstellungen!$C$11="7 Tage",7,5),N('Ist-Stunden'!BB23)+(N(Krankheitstage!CY23)+N(Krankheitstage!DK23))*N($C23))))</f>
        <v/>
      </c>
      <c r="CG23" s="76">
        <f>IF($B23="",0,IF(Einstellungen!$C$10="Ja",MAX(IF(Einstellungen!$C$11="7 Tage",MAX(0,(MIN(DATE(2030,3,0),IF(Mitarbeiter!$D23="",DATE(2030,3,0),Mitarbeiter!$D23),TODAY()))-(MAX(DATE(2030,2,1),Mitarbeiter!$C23))+1),MAX(0,NETWORKDAYS(MAX(DATE(2030,2,1),Mitarbeiter!$C23),MIN(DATE(2030,3,0),IF(Mitarbeiter!$D23="",DATE(2030,3,0),Mitarbeiter!$D23),TODAY()),Einstellungen!$F$13:$F$67)))*N(Mitarbeiter!$E23)/IF(Einstellungen!$C$11="7 Tage",7,5),N('Ist-Stunden'!BC23)),MAX(IF(Einstellungen!$C$11="7 Tage",MAX(0,(MIN(DATE(2030,3,0),IF(Mitarbeiter!$D23="",DATE(2030,3,0),Mitarbeiter!$D23),TODAY()))-(MAX(DATE(2030,2,1),Mitarbeiter!$C23))+1),MAX(0,NETWORKDAYS(MAX(DATE(2030,2,1),Mitarbeiter!$C23),MIN(DATE(2030,3,0),IF(Mitarbeiter!$D23="",DATE(2030,3,0),Mitarbeiter!$D23),TODAY()),Einstellungen!$F$13:$F$67)))*N(Mitarbeiter!$E23)/IF(Einstellungen!$C$11="7 Tage",7,5),N('Ist-Stunden'!BC23)+(N(Krankheitstage!CZ23)+N(Krankheitstage!DL23))*N($C23))))</f>
        <v/>
      </c>
      <c r="CH23" s="76">
        <f>IF($B23="",0,IF(Einstellungen!$C$10="Ja",MAX(IF(Einstellungen!$C$11="7 Tage",MAX(0,(MIN(DATE(2030,4,0),IF(Mitarbeiter!$D23="",DATE(2030,4,0),Mitarbeiter!$D23),TODAY()))-(MAX(DATE(2030,3,1),Mitarbeiter!$C23))+1),MAX(0,NETWORKDAYS(MAX(DATE(2030,3,1),Mitarbeiter!$C23),MIN(DATE(2030,4,0),IF(Mitarbeiter!$D23="",DATE(2030,4,0),Mitarbeiter!$D23),TODAY()),Einstellungen!$F$13:$F$67)))*N(Mitarbeiter!$E23)/IF(Einstellungen!$C$11="7 Tage",7,5),N('Ist-Stunden'!BD23)),MAX(IF(Einstellungen!$C$11="7 Tage",MAX(0,(MIN(DATE(2030,4,0),IF(Mitarbeiter!$D23="",DATE(2030,4,0),Mitarbeiter!$D23),TODAY()))-(MAX(DATE(2030,3,1),Mitarbeiter!$C23))+1),MAX(0,NETWORKDAYS(MAX(DATE(2030,3,1),Mitarbeiter!$C23),MIN(DATE(2030,4,0),IF(Mitarbeiter!$D23="",DATE(2030,4,0),Mitarbeiter!$D23),TODAY()),Einstellungen!$F$13:$F$67)))*N(Mitarbeiter!$E23)/IF(Einstellungen!$C$11="7 Tage",7,5),N('Ist-Stunden'!BD23)+(N(Krankheitstage!DA23)+N(Krankheitstage!DM23))*N($C23))))</f>
        <v/>
      </c>
      <c r="CI23" s="76">
        <f>IF($B23="",0,IF(Einstellungen!$C$10="Ja",MAX(IF(Einstellungen!$C$11="7 Tage",MAX(0,(MIN(DATE(2030,5,0),IF(Mitarbeiter!$D23="",DATE(2030,5,0),Mitarbeiter!$D23),TODAY()))-(MAX(DATE(2030,4,1),Mitarbeiter!$C23))+1),MAX(0,NETWORKDAYS(MAX(DATE(2030,4,1),Mitarbeiter!$C23),MIN(DATE(2030,5,0),IF(Mitarbeiter!$D23="",DATE(2030,5,0),Mitarbeiter!$D23),TODAY()),Einstellungen!$F$13:$F$67)))*N(Mitarbeiter!$E23)/IF(Einstellungen!$C$11="7 Tage",7,5),N('Ist-Stunden'!BE23)),MAX(IF(Einstellungen!$C$11="7 Tage",MAX(0,(MIN(DATE(2030,5,0),IF(Mitarbeiter!$D23="",DATE(2030,5,0),Mitarbeiter!$D23),TODAY()))-(MAX(DATE(2030,4,1),Mitarbeiter!$C23))+1),MAX(0,NETWORKDAYS(MAX(DATE(2030,4,1),Mitarbeiter!$C23),MIN(DATE(2030,5,0),IF(Mitarbeiter!$D23="",DATE(2030,5,0),Mitarbeiter!$D23),TODAY()),Einstellungen!$F$13:$F$67)))*N(Mitarbeiter!$E23)/IF(Einstellungen!$C$11="7 Tage",7,5),N('Ist-Stunden'!BE23)+(N(Krankheitstage!DB23)+N(Krankheitstage!DN23))*N($C23))))</f>
        <v/>
      </c>
      <c r="CJ23" s="76">
        <f>IF($B23="",0,IF(Einstellungen!$C$10="Ja",MAX(IF(Einstellungen!$C$11="7 Tage",MAX(0,(MIN(DATE(2030,6,0),IF(Mitarbeiter!$D23="",DATE(2030,6,0),Mitarbeiter!$D23),TODAY()))-(MAX(DATE(2030,5,1),Mitarbeiter!$C23))+1),MAX(0,NETWORKDAYS(MAX(DATE(2030,5,1),Mitarbeiter!$C23),MIN(DATE(2030,6,0),IF(Mitarbeiter!$D23="",DATE(2030,6,0),Mitarbeiter!$D23),TODAY()),Einstellungen!$F$13:$F$67)))*N(Mitarbeiter!$E23)/IF(Einstellungen!$C$11="7 Tage",7,5),N('Ist-Stunden'!BF23)),MAX(IF(Einstellungen!$C$11="7 Tage",MAX(0,(MIN(DATE(2030,6,0),IF(Mitarbeiter!$D23="",DATE(2030,6,0),Mitarbeiter!$D23),TODAY()))-(MAX(DATE(2030,5,1),Mitarbeiter!$C23))+1),MAX(0,NETWORKDAYS(MAX(DATE(2030,5,1),Mitarbeiter!$C23),MIN(DATE(2030,6,0),IF(Mitarbeiter!$D23="",DATE(2030,6,0),Mitarbeiter!$D23),TODAY()),Einstellungen!$F$13:$F$67)))*N(Mitarbeiter!$E23)/IF(Einstellungen!$C$11="7 Tage",7,5),N('Ist-Stunden'!BF23)+(N(Krankheitstage!DC23)+N(Krankheitstage!DO23))*N($C23))))</f>
        <v/>
      </c>
      <c r="CK23" s="76">
        <f>IF($B23="",0,IF(Einstellungen!$C$10="Ja",MAX(IF(Einstellungen!$C$11="7 Tage",MAX(0,(MIN(DATE(2030,7,0),IF(Mitarbeiter!$D23="",DATE(2030,7,0),Mitarbeiter!$D23),TODAY()))-(MAX(DATE(2030,6,1),Mitarbeiter!$C23))+1),MAX(0,NETWORKDAYS(MAX(DATE(2030,6,1),Mitarbeiter!$C23),MIN(DATE(2030,7,0),IF(Mitarbeiter!$D23="",DATE(2030,7,0),Mitarbeiter!$D23),TODAY()),Einstellungen!$F$13:$F$67)))*N(Mitarbeiter!$E23)/IF(Einstellungen!$C$11="7 Tage",7,5),N('Ist-Stunden'!BG23)),MAX(IF(Einstellungen!$C$11="7 Tage",MAX(0,(MIN(DATE(2030,7,0),IF(Mitarbeiter!$D23="",DATE(2030,7,0),Mitarbeiter!$D23),TODAY()))-(MAX(DATE(2030,6,1),Mitarbeiter!$C23))+1),MAX(0,NETWORKDAYS(MAX(DATE(2030,6,1),Mitarbeiter!$C23),MIN(DATE(2030,7,0),IF(Mitarbeiter!$D23="",DATE(2030,7,0),Mitarbeiter!$D23),TODAY()),Einstellungen!$F$13:$F$67)))*N(Mitarbeiter!$E23)/IF(Einstellungen!$C$11="7 Tage",7,5),N('Ist-Stunden'!BG23)+(N(Krankheitstage!DD23)+N(Krankheitstage!DP23))*N($C23))))</f>
        <v/>
      </c>
      <c r="CL23" s="76">
        <f>IF($B23="",0,IF(Einstellungen!$C$10="Ja",MAX(IF(Einstellungen!$C$11="7 Tage",MAX(0,(MIN(DATE(2030,8,0),IF(Mitarbeiter!$D23="",DATE(2030,8,0),Mitarbeiter!$D23),TODAY()))-(MAX(DATE(2030,7,1),Mitarbeiter!$C23))+1),MAX(0,NETWORKDAYS(MAX(DATE(2030,7,1),Mitarbeiter!$C23),MIN(DATE(2030,8,0),IF(Mitarbeiter!$D23="",DATE(2030,8,0),Mitarbeiter!$D23),TODAY()),Einstellungen!$F$13:$F$67)))*N(Mitarbeiter!$E23)/IF(Einstellungen!$C$11="7 Tage",7,5),N('Ist-Stunden'!BH23)),MAX(IF(Einstellungen!$C$11="7 Tage",MAX(0,(MIN(DATE(2030,8,0),IF(Mitarbeiter!$D23="",DATE(2030,8,0),Mitarbeiter!$D23),TODAY()))-(MAX(DATE(2030,7,1),Mitarbeiter!$C23))+1),MAX(0,NETWORKDAYS(MAX(DATE(2030,7,1),Mitarbeiter!$C23),MIN(DATE(2030,8,0),IF(Mitarbeiter!$D23="",DATE(2030,8,0),Mitarbeiter!$D23),TODAY()),Einstellungen!$F$13:$F$67)))*N(Mitarbeiter!$E23)/IF(Einstellungen!$C$11="7 Tage",7,5),N('Ist-Stunden'!BH23)+(N(Krankheitstage!DE23)+N(Krankheitstage!DQ23))*N($C23))))</f>
        <v/>
      </c>
      <c r="CM23" s="76">
        <f>IF($B23="",0,IF(Einstellungen!$C$10="Ja",MAX(IF(Einstellungen!$C$11="7 Tage",MAX(0,(MIN(DATE(2030,9,0),IF(Mitarbeiter!$D23="",DATE(2030,9,0),Mitarbeiter!$D23),TODAY()))-(MAX(DATE(2030,8,1),Mitarbeiter!$C23))+1),MAX(0,NETWORKDAYS(MAX(DATE(2030,8,1),Mitarbeiter!$C23),MIN(DATE(2030,9,0),IF(Mitarbeiter!$D23="",DATE(2030,9,0),Mitarbeiter!$D23),TODAY()),Einstellungen!$F$13:$F$67)))*N(Mitarbeiter!$E23)/IF(Einstellungen!$C$11="7 Tage",7,5),N('Ist-Stunden'!BI23)),MAX(IF(Einstellungen!$C$11="7 Tage",MAX(0,(MIN(DATE(2030,9,0),IF(Mitarbeiter!$D23="",DATE(2030,9,0),Mitarbeiter!$D23),TODAY()))-(MAX(DATE(2030,8,1),Mitarbeiter!$C23))+1),MAX(0,NETWORKDAYS(MAX(DATE(2030,8,1),Mitarbeiter!$C23),MIN(DATE(2030,9,0),IF(Mitarbeiter!$D23="",DATE(2030,9,0),Mitarbeiter!$D23),TODAY()),Einstellungen!$F$13:$F$67)))*N(Mitarbeiter!$E23)/IF(Einstellungen!$C$11="7 Tage",7,5),N('Ist-Stunden'!BI23)+(N(Krankheitstage!DF23)+N(Krankheitstage!DR23))*N($C23))))</f>
        <v/>
      </c>
      <c r="CN23" s="76">
        <f>IF($B23="",0,IF(Einstellungen!$C$10="Ja",MAX(IF(Einstellungen!$C$11="7 Tage",MAX(0,(MIN(DATE(2030,10,0),IF(Mitarbeiter!$D23="",DATE(2030,10,0),Mitarbeiter!$D23),TODAY()))-(MAX(DATE(2030,9,1),Mitarbeiter!$C23))+1),MAX(0,NETWORKDAYS(MAX(DATE(2030,9,1),Mitarbeiter!$C23),MIN(DATE(2030,10,0),IF(Mitarbeiter!$D23="",DATE(2030,10,0),Mitarbeiter!$D23),TODAY()),Einstellungen!$F$13:$F$67)))*N(Mitarbeiter!$E23)/IF(Einstellungen!$C$11="7 Tage",7,5),N('Ist-Stunden'!BJ23)),MAX(IF(Einstellungen!$C$11="7 Tage",MAX(0,(MIN(DATE(2030,10,0),IF(Mitarbeiter!$D23="",DATE(2030,10,0),Mitarbeiter!$D23),TODAY()))-(MAX(DATE(2030,9,1),Mitarbeiter!$C23))+1),MAX(0,NETWORKDAYS(MAX(DATE(2030,9,1),Mitarbeiter!$C23),MIN(DATE(2030,10,0),IF(Mitarbeiter!$D23="",DATE(2030,10,0),Mitarbeiter!$D23),TODAY()),Einstellungen!$F$13:$F$67)))*N(Mitarbeiter!$E23)/IF(Einstellungen!$C$11="7 Tage",7,5),N('Ist-Stunden'!BJ23)+(N(Krankheitstage!DG23)+N(Krankheitstage!DS23))*N($C23))))</f>
        <v/>
      </c>
      <c r="CO23" s="76">
        <f>IF($B23="",0,IF(Einstellungen!$C$10="Ja",MAX(IF(Einstellungen!$C$11="7 Tage",MAX(0,(MIN(DATE(2030,11,0),IF(Mitarbeiter!$D23="",DATE(2030,11,0),Mitarbeiter!$D23),TODAY()))-(MAX(DATE(2030,10,1),Mitarbeiter!$C23))+1),MAX(0,NETWORKDAYS(MAX(DATE(2030,10,1),Mitarbeiter!$C23),MIN(DATE(2030,11,0),IF(Mitarbeiter!$D23="",DATE(2030,11,0),Mitarbeiter!$D23),TODAY()),Einstellungen!$F$13:$F$67)))*N(Mitarbeiter!$E23)/IF(Einstellungen!$C$11="7 Tage",7,5),N('Ist-Stunden'!BK23)),MAX(IF(Einstellungen!$C$11="7 Tage",MAX(0,(MIN(DATE(2030,11,0),IF(Mitarbeiter!$D23="",DATE(2030,11,0),Mitarbeiter!$D23),TODAY()))-(MAX(DATE(2030,10,1),Mitarbeiter!$C23))+1),MAX(0,NETWORKDAYS(MAX(DATE(2030,10,1),Mitarbeiter!$C23),MIN(DATE(2030,11,0),IF(Mitarbeiter!$D23="",DATE(2030,11,0),Mitarbeiter!$D23),TODAY()),Einstellungen!$F$13:$F$67)))*N(Mitarbeiter!$E23)/IF(Einstellungen!$C$11="7 Tage",7,5),N('Ist-Stunden'!BK23)+(N(Krankheitstage!DH23)+N(Krankheitstage!DT23))*N($C23))))</f>
        <v/>
      </c>
      <c r="CP23" s="76">
        <f>IF($B23="",0,IF(Einstellungen!$C$10="Ja",MAX(IF(Einstellungen!$C$11="7 Tage",MAX(0,(MIN(DATE(2030,12,0),IF(Mitarbeiter!$D23="",DATE(2030,12,0),Mitarbeiter!$D23),TODAY()))-(MAX(DATE(2030,11,1),Mitarbeiter!$C23))+1),MAX(0,NETWORKDAYS(MAX(DATE(2030,11,1),Mitarbeiter!$C23),MIN(DATE(2030,12,0),IF(Mitarbeiter!$D23="",DATE(2030,12,0),Mitarbeiter!$D23),TODAY()),Einstellungen!$F$13:$F$67)))*N(Mitarbeiter!$E23)/IF(Einstellungen!$C$11="7 Tage",7,5),N('Ist-Stunden'!BL23)),MAX(IF(Einstellungen!$C$11="7 Tage",MAX(0,(MIN(DATE(2030,12,0),IF(Mitarbeiter!$D23="",DATE(2030,12,0),Mitarbeiter!$D23),TODAY()))-(MAX(DATE(2030,11,1),Mitarbeiter!$C23))+1),MAX(0,NETWORKDAYS(MAX(DATE(2030,11,1),Mitarbeiter!$C23),MIN(DATE(2030,12,0),IF(Mitarbeiter!$D23="",DATE(2030,12,0),Mitarbeiter!$D23),TODAY()),Einstellungen!$F$13:$F$67)))*N(Mitarbeiter!$E23)/IF(Einstellungen!$C$11="7 Tage",7,5),N('Ist-Stunden'!BL23)+(N(Krankheitstage!DI23)+N(Krankheitstage!DU23))*N($C23))))</f>
        <v/>
      </c>
      <c r="CQ23" s="76">
        <f>IF($B23="",0,IF(Einstellungen!$C$10="Ja",MAX(IF(Einstellungen!$C$11="7 Tage",MAX(0,(MIN(DATE(2030,13,0),IF(Mitarbeiter!$D23="",DATE(2030,13,0),Mitarbeiter!$D23),TODAY()))-(MAX(DATE(2030,12,1),Mitarbeiter!$C23))+1),MAX(0,NETWORKDAYS(MAX(DATE(2030,12,1),Mitarbeiter!$C23),MIN(DATE(2030,13,0),IF(Mitarbeiter!$D23="",DATE(2030,13,0),Mitarbeiter!$D23),TODAY()),Einstellungen!$F$13:$F$67)))*N(Mitarbeiter!$E23)/IF(Einstellungen!$C$11="7 Tage",7,5),N('Ist-Stunden'!BM23)),MAX(IF(Einstellungen!$C$11="7 Tage",MAX(0,(MIN(DATE(2030,13,0),IF(Mitarbeiter!$D23="",DATE(2030,13,0),Mitarbeiter!$D23),TODAY()))-(MAX(DATE(2030,12,1),Mitarbeiter!$C23))+1),MAX(0,NETWORKDAYS(MAX(DATE(2030,12,1),Mitarbeiter!$C23),MIN(DATE(2030,13,0),IF(Mitarbeiter!$D23="",DATE(2030,13,0),Mitarbeiter!$D23),TODAY()),Einstellungen!$F$13:$F$67)))*N(Mitarbeiter!$E23)/IF(Einstellungen!$C$11="7 Tage",7,5),N('Ist-Stunden'!BM23)+(N(Krankheitstage!DJ23)+N(Krankheitstage!DV23))*N($C23))))</f>
        <v/>
      </c>
    </row>
    <row r="24">
      <c r="A24" s="73">
        <f>IF(Mitarbeiter!B24="","",Mitarbeiter!A24)</f>
        <v/>
      </c>
      <c r="B24" s="6">
        <f>IF(Mitarbeiter!B24="","",Mitarbeiter!B24)</f>
        <v/>
      </c>
      <c r="C24" s="74">
        <f>IF(Mitarbeiter!B24="","",Mitarbeiter!F24)</f>
        <v/>
      </c>
      <c r="D24" s="75">
        <f>N(INDEX(Krankheitstage!$G24:$DV24,1,(Einstellungen!$C$3-2026)*24+1))</f>
        <v/>
      </c>
      <c r="E24" s="75">
        <f>N(INDEX(Krankheitstage!$G24:$DV24,1,(Einstellungen!$C$3-2026)*24+2))</f>
        <v/>
      </c>
      <c r="F24" s="75">
        <f>N(INDEX(Krankheitstage!$G24:$DV24,1,(Einstellungen!$C$3-2026)*24+3))</f>
        <v/>
      </c>
      <c r="G24" s="75">
        <f>N(INDEX(Krankheitstage!$G24:$DV24,1,(Einstellungen!$C$3-2026)*24+4))</f>
        <v/>
      </c>
      <c r="H24" s="75">
        <f>N(INDEX(Krankheitstage!$G24:$DV24,1,(Einstellungen!$C$3-2026)*24+5))</f>
        <v/>
      </c>
      <c r="I24" s="75">
        <f>N(INDEX(Krankheitstage!$G24:$DV24,1,(Einstellungen!$C$3-2026)*24+6))</f>
        <v/>
      </c>
      <c r="J24" s="75">
        <f>N(INDEX(Krankheitstage!$G24:$DV24,1,(Einstellungen!$C$3-2026)*24+7))</f>
        <v/>
      </c>
      <c r="K24" s="75">
        <f>N(INDEX(Krankheitstage!$G24:$DV24,1,(Einstellungen!$C$3-2026)*24+8))</f>
        <v/>
      </c>
      <c r="L24" s="75">
        <f>N(INDEX(Krankheitstage!$G24:$DV24,1,(Einstellungen!$C$3-2026)*24+9))</f>
        <v/>
      </c>
      <c r="M24" s="75">
        <f>N(INDEX(Krankheitstage!$G24:$DV24,1,(Einstellungen!$C$3-2026)*24+10))</f>
        <v/>
      </c>
      <c r="N24" s="75">
        <f>N(INDEX(Krankheitstage!$G24:$DV24,1,(Einstellungen!$C$3-2026)*24+11))</f>
        <v/>
      </c>
      <c r="O24" s="75">
        <f>N(INDEX(Krankheitstage!$G24:$DV24,1,(Einstellungen!$C$3-2026)*24+12))</f>
        <v/>
      </c>
      <c r="P24" s="75">
        <f>IF($B24="","",SUM(D24:O24))</f>
        <v/>
      </c>
      <c r="Q24" s="75">
        <f>N(INDEX(Krankheitstage!$G24:$DV24,1,(Einstellungen!$C$3-2026)*24+13))</f>
        <v/>
      </c>
      <c r="R24" s="75">
        <f>N(INDEX(Krankheitstage!$G24:$DV24,1,(Einstellungen!$C$3-2026)*24+14))</f>
        <v/>
      </c>
      <c r="S24" s="75">
        <f>N(INDEX(Krankheitstage!$G24:$DV24,1,(Einstellungen!$C$3-2026)*24+15))</f>
        <v/>
      </c>
      <c r="T24" s="75">
        <f>N(INDEX(Krankheitstage!$G24:$DV24,1,(Einstellungen!$C$3-2026)*24+16))</f>
        <v/>
      </c>
      <c r="U24" s="75">
        <f>N(INDEX(Krankheitstage!$G24:$DV24,1,(Einstellungen!$C$3-2026)*24+17))</f>
        <v/>
      </c>
      <c r="V24" s="75">
        <f>N(INDEX(Krankheitstage!$G24:$DV24,1,(Einstellungen!$C$3-2026)*24+18))</f>
        <v/>
      </c>
      <c r="W24" s="75">
        <f>N(INDEX(Krankheitstage!$G24:$DV24,1,(Einstellungen!$C$3-2026)*24+19))</f>
        <v/>
      </c>
      <c r="X24" s="75">
        <f>N(INDEX(Krankheitstage!$G24:$DV24,1,(Einstellungen!$C$3-2026)*24+20))</f>
        <v/>
      </c>
      <c r="Y24" s="75">
        <f>N(INDEX(Krankheitstage!$G24:$DV24,1,(Einstellungen!$C$3-2026)*24+21))</f>
        <v/>
      </c>
      <c r="Z24" s="75">
        <f>N(INDEX(Krankheitstage!$G24:$DV24,1,(Einstellungen!$C$3-2026)*24+22))</f>
        <v/>
      </c>
      <c r="AA24" s="75">
        <f>N(INDEX(Krankheitstage!$G24:$DV24,1,(Einstellungen!$C$3-2026)*24+23))</f>
        <v/>
      </c>
      <c r="AB24" s="75">
        <f>N(INDEX(Krankheitstage!$G24:$DV24,1,(Einstellungen!$C$3-2026)*24+24))</f>
        <v/>
      </c>
      <c r="AC24" s="75">
        <f>IF($B24="","",SUM(Q24:AB24))</f>
        <v/>
      </c>
      <c r="AD24" s="75">
        <f>IF($B24="","",SUM(P24,AC24))</f>
        <v/>
      </c>
      <c r="AE24" s="76">
        <f>IF($B24="","",AD24*N(C24))</f>
        <v/>
      </c>
      <c r="AF24" s="75">
        <f>IF($B24="","",Krankheitstage!E24)</f>
        <v/>
      </c>
      <c r="AG24" s="76">
        <f>IF($B24="","",AF24*N(C24))</f>
        <v/>
      </c>
      <c r="AH24" s="76">
        <f>IF($B24="","",INDEX($AJ24:$CQ24,1,(Einstellungen!$C$3-2026)*12+1)+INDEX($AJ24:$CQ24,1,(Einstellungen!$C$3-2026)*12+2)+INDEX($AJ24:$CQ24,1,(Einstellungen!$C$3-2026)*12+3)+INDEX($AJ24:$CQ24,1,(Einstellungen!$C$3-2026)*12+4)+INDEX($AJ24:$CQ24,1,(Einstellungen!$C$3-2026)*12+5)+INDEX($AJ24:$CQ24,1,(Einstellungen!$C$3-2026)*12+6)+INDEX($AJ24:$CQ24,1,(Einstellungen!$C$3-2026)*12+7)+INDEX($AJ24:$CQ24,1,(Einstellungen!$C$3-2026)*12+8)+INDEX($AJ24:$CQ24,1,(Einstellungen!$C$3-2026)*12+9)+INDEX($AJ24:$CQ24,1,(Einstellungen!$C$3-2026)*12+10)+INDEX($AJ24:$CQ24,1,(Einstellungen!$C$3-2026)*12+11)+INDEX($AJ24:$CQ24,1,(Einstellungen!$C$3-2026)*12+12))</f>
        <v/>
      </c>
      <c r="AI24" s="76">
        <f>IF($B24="","",SUM($AJ24:$CQ24))</f>
        <v/>
      </c>
      <c r="AJ24" s="76">
        <f>IF($B24="",0,IF(Einstellungen!$C$10="Ja",MAX(IF(Einstellungen!$C$11="7 Tage",MAX(0,(MIN(DATE(2026,2,0),IF(Mitarbeiter!$D24="",DATE(2026,2,0),Mitarbeiter!$D24),TODAY()))-(MAX(DATE(2026,1,1),Mitarbeiter!$C24))+1),MAX(0,NETWORKDAYS(MAX(DATE(2026,1,1),Mitarbeiter!$C24),MIN(DATE(2026,2,0),IF(Mitarbeiter!$D24="",DATE(2026,2,0),Mitarbeiter!$D24),TODAY()),Einstellungen!$F$13:$F$67)))*N(Mitarbeiter!$E24)/IF(Einstellungen!$C$11="7 Tage",7,5),N('Ist-Stunden'!F24)),MAX(IF(Einstellungen!$C$11="7 Tage",MAX(0,(MIN(DATE(2026,2,0),IF(Mitarbeiter!$D24="",DATE(2026,2,0),Mitarbeiter!$D24),TODAY()))-(MAX(DATE(2026,1,1),Mitarbeiter!$C24))+1),MAX(0,NETWORKDAYS(MAX(DATE(2026,1,1),Mitarbeiter!$C24),MIN(DATE(2026,2,0),IF(Mitarbeiter!$D24="",DATE(2026,2,0),Mitarbeiter!$D24),TODAY()),Einstellungen!$F$13:$F$67)))*N(Mitarbeiter!$E24)/IF(Einstellungen!$C$11="7 Tage",7,5),N('Ist-Stunden'!F24)+(N(Krankheitstage!G24)+N(Krankheitstage!S24))*N($C24))))</f>
        <v/>
      </c>
      <c r="AK24" s="76">
        <f>IF($B24="",0,IF(Einstellungen!$C$10="Ja",MAX(IF(Einstellungen!$C$11="7 Tage",MAX(0,(MIN(DATE(2026,3,0),IF(Mitarbeiter!$D24="",DATE(2026,3,0),Mitarbeiter!$D24),TODAY()))-(MAX(DATE(2026,2,1),Mitarbeiter!$C24))+1),MAX(0,NETWORKDAYS(MAX(DATE(2026,2,1),Mitarbeiter!$C24),MIN(DATE(2026,3,0),IF(Mitarbeiter!$D24="",DATE(2026,3,0),Mitarbeiter!$D24),TODAY()),Einstellungen!$F$13:$F$67)))*N(Mitarbeiter!$E24)/IF(Einstellungen!$C$11="7 Tage",7,5),N('Ist-Stunden'!G24)),MAX(IF(Einstellungen!$C$11="7 Tage",MAX(0,(MIN(DATE(2026,3,0),IF(Mitarbeiter!$D24="",DATE(2026,3,0),Mitarbeiter!$D24),TODAY()))-(MAX(DATE(2026,2,1),Mitarbeiter!$C24))+1),MAX(0,NETWORKDAYS(MAX(DATE(2026,2,1),Mitarbeiter!$C24),MIN(DATE(2026,3,0),IF(Mitarbeiter!$D24="",DATE(2026,3,0),Mitarbeiter!$D24),TODAY()),Einstellungen!$F$13:$F$67)))*N(Mitarbeiter!$E24)/IF(Einstellungen!$C$11="7 Tage",7,5),N('Ist-Stunden'!G24)+(N(Krankheitstage!H24)+N(Krankheitstage!T24))*N($C24))))</f>
        <v/>
      </c>
      <c r="AL24" s="76">
        <f>IF($B24="",0,IF(Einstellungen!$C$10="Ja",MAX(IF(Einstellungen!$C$11="7 Tage",MAX(0,(MIN(DATE(2026,4,0),IF(Mitarbeiter!$D24="",DATE(2026,4,0),Mitarbeiter!$D24),TODAY()))-(MAX(DATE(2026,3,1),Mitarbeiter!$C24))+1),MAX(0,NETWORKDAYS(MAX(DATE(2026,3,1),Mitarbeiter!$C24),MIN(DATE(2026,4,0),IF(Mitarbeiter!$D24="",DATE(2026,4,0),Mitarbeiter!$D24),TODAY()),Einstellungen!$F$13:$F$67)))*N(Mitarbeiter!$E24)/IF(Einstellungen!$C$11="7 Tage",7,5),N('Ist-Stunden'!H24)),MAX(IF(Einstellungen!$C$11="7 Tage",MAX(0,(MIN(DATE(2026,4,0),IF(Mitarbeiter!$D24="",DATE(2026,4,0),Mitarbeiter!$D24),TODAY()))-(MAX(DATE(2026,3,1),Mitarbeiter!$C24))+1),MAX(0,NETWORKDAYS(MAX(DATE(2026,3,1),Mitarbeiter!$C24),MIN(DATE(2026,4,0),IF(Mitarbeiter!$D24="",DATE(2026,4,0),Mitarbeiter!$D24),TODAY()),Einstellungen!$F$13:$F$67)))*N(Mitarbeiter!$E24)/IF(Einstellungen!$C$11="7 Tage",7,5),N('Ist-Stunden'!H24)+(N(Krankheitstage!I24)+N(Krankheitstage!U24))*N($C24))))</f>
        <v/>
      </c>
      <c r="AM24" s="76">
        <f>IF($B24="",0,IF(Einstellungen!$C$10="Ja",MAX(IF(Einstellungen!$C$11="7 Tage",MAX(0,(MIN(DATE(2026,5,0),IF(Mitarbeiter!$D24="",DATE(2026,5,0),Mitarbeiter!$D24),TODAY()))-(MAX(DATE(2026,4,1),Mitarbeiter!$C24))+1),MAX(0,NETWORKDAYS(MAX(DATE(2026,4,1),Mitarbeiter!$C24),MIN(DATE(2026,5,0),IF(Mitarbeiter!$D24="",DATE(2026,5,0),Mitarbeiter!$D24),TODAY()),Einstellungen!$F$13:$F$67)))*N(Mitarbeiter!$E24)/IF(Einstellungen!$C$11="7 Tage",7,5),N('Ist-Stunden'!I24)),MAX(IF(Einstellungen!$C$11="7 Tage",MAX(0,(MIN(DATE(2026,5,0),IF(Mitarbeiter!$D24="",DATE(2026,5,0),Mitarbeiter!$D24),TODAY()))-(MAX(DATE(2026,4,1),Mitarbeiter!$C24))+1),MAX(0,NETWORKDAYS(MAX(DATE(2026,4,1),Mitarbeiter!$C24),MIN(DATE(2026,5,0),IF(Mitarbeiter!$D24="",DATE(2026,5,0),Mitarbeiter!$D24),TODAY()),Einstellungen!$F$13:$F$67)))*N(Mitarbeiter!$E24)/IF(Einstellungen!$C$11="7 Tage",7,5),N('Ist-Stunden'!I24)+(N(Krankheitstage!J24)+N(Krankheitstage!V24))*N($C24))))</f>
        <v/>
      </c>
      <c r="AN24" s="76">
        <f>IF($B24="",0,IF(Einstellungen!$C$10="Ja",MAX(IF(Einstellungen!$C$11="7 Tage",MAX(0,(MIN(DATE(2026,6,0),IF(Mitarbeiter!$D24="",DATE(2026,6,0),Mitarbeiter!$D24),TODAY()))-(MAX(DATE(2026,5,1),Mitarbeiter!$C24))+1),MAX(0,NETWORKDAYS(MAX(DATE(2026,5,1),Mitarbeiter!$C24),MIN(DATE(2026,6,0),IF(Mitarbeiter!$D24="",DATE(2026,6,0),Mitarbeiter!$D24),TODAY()),Einstellungen!$F$13:$F$67)))*N(Mitarbeiter!$E24)/IF(Einstellungen!$C$11="7 Tage",7,5),N('Ist-Stunden'!J24)),MAX(IF(Einstellungen!$C$11="7 Tage",MAX(0,(MIN(DATE(2026,6,0),IF(Mitarbeiter!$D24="",DATE(2026,6,0),Mitarbeiter!$D24),TODAY()))-(MAX(DATE(2026,5,1),Mitarbeiter!$C24))+1),MAX(0,NETWORKDAYS(MAX(DATE(2026,5,1),Mitarbeiter!$C24),MIN(DATE(2026,6,0),IF(Mitarbeiter!$D24="",DATE(2026,6,0),Mitarbeiter!$D24),TODAY()),Einstellungen!$F$13:$F$67)))*N(Mitarbeiter!$E24)/IF(Einstellungen!$C$11="7 Tage",7,5),N('Ist-Stunden'!J24)+(N(Krankheitstage!K24)+N(Krankheitstage!W24))*N($C24))))</f>
        <v/>
      </c>
      <c r="AO24" s="76">
        <f>IF($B24="",0,IF(Einstellungen!$C$10="Ja",MAX(IF(Einstellungen!$C$11="7 Tage",MAX(0,(MIN(DATE(2026,7,0),IF(Mitarbeiter!$D24="",DATE(2026,7,0),Mitarbeiter!$D24),TODAY()))-(MAX(DATE(2026,6,1),Mitarbeiter!$C24))+1),MAX(0,NETWORKDAYS(MAX(DATE(2026,6,1),Mitarbeiter!$C24),MIN(DATE(2026,7,0),IF(Mitarbeiter!$D24="",DATE(2026,7,0),Mitarbeiter!$D24),TODAY()),Einstellungen!$F$13:$F$67)))*N(Mitarbeiter!$E24)/IF(Einstellungen!$C$11="7 Tage",7,5),N('Ist-Stunden'!K24)),MAX(IF(Einstellungen!$C$11="7 Tage",MAX(0,(MIN(DATE(2026,7,0),IF(Mitarbeiter!$D24="",DATE(2026,7,0),Mitarbeiter!$D24),TODAY()))-(MAX(DATE(2026,6,1),Mitarbeiter!$C24))+1),MAX(0,NETWORKDAYS(MAX(DATE(2026,6,1),Mitarbeiter!$C24),MIN(DATE(2026,7,0),IF(Mitarbeiter!$D24="",DATE(2026,7,0),Mitarbeiter!$D24),TODAY()),Einstellungen!$F$13:$F$67)))*N(Mitarbeiter!$E24)/IF(Einstellungen!$C$11="7 Tage",7,5),N('Ist-Stunden'!K24)+(N(Krankheitstage!L24)+N(Krankheitstage!X24))*N($C24))))</f>
        <v/>
      </c>
      <c r="AP24" s="76">
        <f>IF($B24="",0,IF(Einstellungen!$C$10="Ja",MAX(IF(Einstellungen!$C$11="7 Tage",MAX(0,(MIN(DATE(2026,8,0),IF(Mitarbeiter!$D24="",DATE(2026,8,0),Mitarbeiter!$D24),TODAY()))-(MAX(DATE(2026,7,1),Mitarbeiter!$C24))+1),MAX(0,NETWORKDAYS(MAX(DATE(2026,7,1),Mitarbeiter!$C24),MIN(DATE(2026,8,0),IF(Mitarbeiter!$D24="",DATE(2026,8,0),Mitarbeiter!$D24),TODAY()),Einstellungen!$F$13:$F$67)))*N(Mitarbeiter!$E24)/IF(Einstellungen!$C$11="7 Tage",7,5),N('Ist-Stunden'!L24)),MAX(IF(Einstellungen!$C$11="7 Tage",MAX(0,(MIN(DATE(2026,8,0),IF(Mitarbeiter!$D24="",DATE(2026,8,0),Mitarbeiter!$D24),TODAY()))-(MAX(DATE(2026,7,1),Mitarbeiter!$C24))+1),MAX(0,NETWORKDAYS(MAX(DATE(2026,7,1),Mitarbeiter!$C24),MIN(DATE(2026,8,0),IF(Mitarbeiter!$D24="",DATE(2026,8,0),Mitarbeiter!$D24),TODAY()),Einstellungen!$F$13:$F$67)))*N(Mitarbeiter!$E24)/IF(Einstellungen!$C$11="7 Tage",7,5),N('Ist-Stunden'!L24)+(N(Krankheitstage!M24)+N(Krankheitstage!Y24))*N($C24))))</f>
        <v/>
      </c>
      <c r="AQ24" s="76">
        <f>IF($B24="",0,IF(Einstellungen!$C$10="Ja",MAX(IF(Einstellungen!$C$11="7 Tage",MAX(0,(MIN(DATE(2026,9,0),IF(Mitarbeiter!$D24="",DATE(2026,9,0),Mitarbeiter!$D24),TODAY()))-(MAX(DATE(2026,8,1),Mitarbeiter!$C24))+1),MAX(0,NETWORKDAYS(MAX(DATE(2026,8,1),Mitarbeiter!$C24),MIN(DATE(2026,9,0),IF(Mitarbeiter!$D24="",DATE(2026,9,0),Mitarbeiter!$D24),TODAY()),Einstellungen!$F$13:$F$67)))*N(Mitarbeiter!$E24)/IF(Einstellungen!$C$11="7 Tage",7,5),N('Ist-Stunden'!M24)),MAX(IF(Einstellungen!$C$11="7 Tage",MAX(0,(MIN(DATE(2026,9,0),IF(Mitarbeiter!$D24="",DATE(2026,9,0),Mitarbeiter!$D24),TODAY()))-(MAX(DATE(2026,8,1),Mitarbeiter!$C24))+1),MAX(0,NETWORKDAYS(MAX(DATE(2026,8,1),Mitarbeiter!$C24),MIN(DATE(2026,9,0),IF(Mitarbeiter!$D24="",DATE(2026,9,0),Mitarbeiter!$D24),TODAY()),Einstellungen!$F$13:$F$67)))*N(Mitarbeiter!$E24)/IF(Einstellungen!$C$11="7 Tage",7,5),N('Ist-Stunden'!M24)+(N(Krankheitstage!N24)+N(Krankheitstage!Z24))*N($C24))))</f>
        <v/>
      </c>
      <c r="AR24" s="76">
        <f>IF($B24="",0,IF(Einstellungen!$C$10="Ja",MAX(IF(Einstellungen!$C$11="7 Tage",MAX(0,(MIN(DATE(2026,10,0),IF(Mitarbeiter!$D24="",DATE(2026,10,0),Mitarbeiter!$D24),TODAY()))-(MAX(DATE(2026,9,1),Mitarbeiter!$C24))+1),MAX(0,NETWORKDAYS(MAX(DATE(2026,9,1),Mitarbeiter!$C24),MIN(DATE(2026,10,0),IF(Mitarbeiter!$D24="",DATE(2026,10,0),Mitarbeiter!$D24),TODAY()),Einstellungen!$F$13:$F$67)))*N(Mitarbeiter!$E24)/IF(Einstellungen!$C$11="7 Tage",7,5),N('Ist-Stunden'!N24)),MAX(IF(Einstellungen!$C$11="7 Tage",MAX(0,(MIN(DATE(2026,10,0),IF(Mitarbeiter!$D24="",DATE(2026,10,0),Mitarbeiter!$D24),TODAY()))-(MAX(DATE(2026,9,1),Mitarbeiter!$C24))+1),MAX(0,NETWORKDAYS(MAX(DATE(2026,9,1),Mitarbeiter!$C24),MIN(DATE(2026,10,0),IF(Mitarbeiter!$D24="",DATE(2026,10,0),Mitarbeiter!$D24),TODAY()),Einstellungen!$F$13:$F$67)))*N(Mitarbeiter!$E24)/IF(Einstellungen!$C$11="7 Tage",7,5),N('Ist-Stunden'!N24)+(N(Krankheitstage!O24)+N(Krankheitstage!AA24))*N($C24))))</f>
        <v/>
      </c>
      <c r="AS24" s="76">
        <f>IF($B24="",0,IF(Einstellungen!$C$10="Ja",MAX(IF(Einstellungen!$C$11="7 Tage",MAX(0,(MIN(DATE(2026,11,0),IF(Mitarbeiter!$D24="",DATE(2026,11,0),Mitarbeiter!$D24),TODAY()))-(MAX(DATE(2026,10,1),Mitarbeiter!$C24))+1),MAX(0,NETWORKDAYS(MAX(DATE(2026,10,1),Mitarbeiter!$C24),MIN(DATE(2026,11,0),IF(Mitarbeiter!$D24="",DATE(2026,11,0),Mitarbeiter!$D24),TODAY()),Einstellungen!$F$13:$F$67)))*N(Mitarbeiter!$E24)/IF(Einstellungen!$C$11="7 Tage",7,5),N('Ist-Stunden'!O24)),MAX(IF(Einstellungen!$C$11="7 Tage",MAX(0,(MIN(DATE(2026,11,0),IF(Mitarbeiter!$D24="",DATE(2026,11,0),Mitarbeiter!$D24),TODAY()))-(MAX(DATE(2026,10,1),Mitarbeiter!$C24))+1),MAX(0,NETWORKDAYS(MAX(DATE(2026,10,1),Mitarbeiter!$C24),MIN(DATE(2026,11,0),IF(Mitarbeiter!$D24="",DATE(2026,11,0),Mitarbeiter!$D24),TODAY()),Einstellungen!$F$13:$F$67)))*N(Mitarbeiter!$E24)/IF(Einstellungen!$C$11="7 Tage",7,5),N('Ist-Stunden'!O24)+(N(Krankheitstage!P24)+N(Krankheitstage!AB24))*N($C24))))</f>
        <v/>
      </c>
      <c r="AT24" s="76">
        <f>IF($B24="",0,IF(Einstellungen!$C$10="Ja",MAX(IF(Einstellungen!$C$11="7 Tage",MAX(0,(MIN(DATE(2026,12,0),IF(Mitarbeiter!$D24="",DATE(2026,12,0),Mitarbeiter!$D24),TODAY()))-(MAX(DATE(2026,11,1),Mitarbeiter!$C24))+1),MAX(0,NETWORKDAYS(MAX(DATE(2026,11,1),Mitarbeiter!$C24),MIN(DATE(2026,12,0),IF(Mitarbeiter!$D24="",DATE(2026,12,0),Mitarbeiter!$D24),TODAY()),Einstellungen!$F$13:$F$67)))*N(Mitarbeiter!$E24)/IF(Einstellungen!$C$11="7 Tage",7,5),N('Ist-Stunden'!P24)),MAX(IF(Einstellungen!$C$11="7 Tage",MAX(0,(MIN(DATE(2026,12,0),IF(Mitarbeiter!$D24="",DATE(2026,12,0),Mitarbeiter!$D24),TODAY()))-(MAX(DATE(2026,11,1),Mitarbeiter!$C24))+1),MAX(0,NETWORKDAYS(MAX(DATE(2026,11,1),Mitarbeiter!$C24),MIN(DATE(2026,12,0),IF(Mitarbeiter!$D24="",DATE(2026,12,0),Mitarbeiter!$D24),TODAY()),Einstellungen!$F$13:$F$67)))*N(Mitarbeiter!$E24)/IF(Einstellungen!$C$11="7 Tage",7,5),N('Ist-Stunden'!P24)+(N(Krankheitstage!Q24)+N(Krankheitstage!AC24))*N($C24))))</f>
        <v/>
      </c>
      <c r="AU24" s="76">
        <f>IF($B24="",0,IF(Einstellungen!$C$10="Ja",MAX(IF(Einstellungen!$C$11="7 Tage",MAX(0,(MIN(DATE(2026,13,0),IF(Mitarbeiter!$D24="",DATE(2026,13,0),Mitarbeiter!$D24),TODAY()))-(MAX(DATE(2026,12,1),Mitarbeiter!$C24))+1),MAX(0,NETWORKDAYS(MAX(DATE(2026,12,1),Mitarbeiter!$C24),MIN(DATE(2026,13,0),IF(Mitarbeiter!$D24="",DATE(2026,13,0),Mitarbeiter!$D24),TODAY()),Einstellungen!$F$13:$F$67)))*N(Mitarbeiter!$E24)/IF(Einstellungen!$C$11="7 Tage",7,5),N('Ist-Stunden'!Q24)),MAX(IF(Einstellungen!$C$11="7 Tage",MAX(0,(MIN(DATE(2026,13,0),IF(Mitarbeiter!$D24="",DATE(2026,13,0),Mitarbeiter!$D24),TODAY()))-(MAX(DATE(2026,12,1),Mitarbeiter!$C24))+1),MAX(0,NETWORKDAYS(MAX(DATE(2026,12,1),Mitarbeiter!$C24),MIN(DATE(2026,13,0),IF(Mitarbeiter!$D24="",DATE(2026,13,0),Mitarbeiter!$D24),TODAY()),Einstellungen!$F$13:$F$67)))*N(Mitarbeiter!$E24)/IF(Einstellungen!$C$11="7 Tage",7,5),N('Ist-Stunden'!Q24)+(N(Krankheitstage!R24)+N(Krankheitstage!AD24))*N($C24))))</f>
        <v/>
      </c>
      <c r="AV24" s="76">
        <f>IF($B24="",0,IF(Einstellungen!$C$10="Ja",MAX(IF(Einstellungen!$C$11="7 Tage",MAX(0,(MIN(DATE(2027,2,0),IF(Mitarbeiter!$D24="",DATE(2027,2,0),Mitarbeiter!$D24),TODAY()))-(MAX(DATE(2027,1,1),Mitarbeiter!$C24))+1),MAX(0,NETWORKDAYS(MAX(DATE(2027,1,1),Mitarbeiter!$C24),MIN(DATE(2027,2,0),IF(Mitarbeiter!$D24="",DATE(2027,2,0),Mitarbeiter!$D24),TODAY()),Einstellungen!$F$13:$F$67)))*N(Mitarbeiter!$E24)/IF(Einstellungen!$C$11="7 Tage",7,5),N('Ist-Stunden'!R24)),MAX(IF(Einstellungen!$C$11="7 Tage",MAX(0,(MIN(DATE(2027,2,0),IF(Mitarbeiter!$D24="",DATE(2027,2,0),Mitarbeiter!$D24),TODAY()))-(MAX(DATE(2027,1,1),Mitarbeiter!$C24))+1),MAX(0,NETWORKDAYS(MAX(DATE(2027,1,1),Mitarbeiter!$C24),MIN(DATE(2027,2,0),IF(Mitarbeiter!$D24="",DATE(2027,2,0),Mitarbeiter!$D24),TODAY()),Einstellungen!$F$13:$F$67)))*N(Mitarbeiter!$E24)/IF(Einstellungen!$C$11="7 Tage",7,5),N('Ist-Stunden'!R24)+(N(Krankheitstage!AE24)+N(Krankheitstage!AQ24))*N($C24))))</f>
        <v/>
      </c>
      <c r="AW24" s="76">
        <f>IF($B24="",0,IF(Einstellungen!$C$10="Ja",MAX(IF(Einstellungen!$C$11="7 Tage",MAX(0,(MIN(DATE(2027,3,0),IF(Mitarbeiter!$D24="",DATE(2027,3,0),Mitarbeiter!$D24),TODAY()))-(MAX(DATE(2027,2,1),Mitarbeiter!$C24))+1),MAX(0,NETWORKDAYS(MAX(DATE(2027,2,1),Mitarbeiter!$C24),MIN(DATE(2027,3,0),IF(Mitarbeiter!$D24="",DATE(2027,3,0),Mitarbeiter!$D24),TODAY()),Einstellungen!$F$13:$F$67)))*N(Mitarbeiter!$E24)/IF(Einstellungen!$C$11="7 Tage",7,5),N('Ist-Stunden'!S24)),MAX(IF(Einstellungen!$C$11="7 Tage",MAX(0,(MIN(DATE(2027,3,0),IF(Mitarbeiter!$D24="",DATE(2027,3,0),Mitarbeiter!$D24),TODAY()))-(MAX(DATE(2027,2,1),Mitarbeiter!$C24))+1),MAX(0,NETWORKDAYS(MAX(DATE(2027,2,1),Mitarbeiter!$C24),MIN(DATE(2027,3,0),IF(Mitarbeiter!$D24="",DATE(2027,3,0),Mitarbeiter!$D24),TODAY()),Einstellungen!$F$13:$F$67)))*N(Mitarbeiter!$E24)/IF(Einstellungen!$C$11="7 Tage",7,5),N('Ist-Stunden'!S24)+(N(Krankheitstage!AF24)+N(Krankheitstage!AR24))*N($C24))))</f>
        <v/>
      </c>
      <c r="AX24" s="76">
        <f>IF($B24="",0,IF(Einstellungen!$C$10="Ja",MAX(IF(Einstellungen!$C$11="7 Tage",MAX(0,(MIN(DATE(2027,4,0),IF(Mitarbeiter!$D24="",DATE(2027,4,0),Mitarbeiter!$D24),TODAY()))-(MAX(DATE(2027,3,1),Mitarbeiter!$C24))+1),MAX(0,NETWORKDAYS(MAX(DATE(2027,3,1),Mitarbeiter!$C24),MIN(DATE(2027,4,0),IF(Mitarbeiter!$D24="",DATE(2027,4,0),Mitarbeiter!$D24),TODAY()),Einstellungen!$F$13:$F$67)))*N(Mitarbeiter!$E24)/IF(Einstellungen!$C$11="7 Tage",7,5),N('Ist-Stunden'!T24)),MAX(IF(Einstellungen!$C$11="7 Tage",MAX(0,(MIN(DATE(2027,4,0),IF(Mitarbeiter!$D24="",DATE(2027,4,0),Mitarbeiter!$D24),TODAY()))-(MAX(DATE(2027,3,1),Mitarbeiter!$C24))+1),MAX(0,NETWORKDAYS(MAX(DATE(2027,3,1),Mitarbeiter!$C24),MIN(DATE(2027,4,0),IF(Mitarbeiter!$D24="",DATE(2027,4,0),Mitarbeiter!$D24),TODAY()),Einstellungen!$F$13:$F$67)))*N(Mitarbeiter!$E24)/IF(Einstellungen!$C$11="7 Tage",7,5),N('Ist-Stunden'!T24)+(N(Krankheitstage!AG24)+N(Krankheitstage!AS24))*N($C24))))</f>
        <v/>
      </c>
      <c r="AY24" s="76">
        <f>IF($B24="",0,IF(Einstellungen!$C$10="Ja",MAX(IF(Einstellungen!$C$11="7 Tage",MAX(0,(MIN(DATE(2027,5,0),IF(Mitarbeiter!$D24="",DATE(2027,5,0),Mitarbeiter!$D24),TODAY()))-(MAX(DATE(2027,4,1),Mitarbeiter!$C24))+1),MAX(0,NETWORKDAYS(MAX(DATE(2027,4,1),Mitarbeiter!$C24),MIN(DATE(2027,5,0),IF(Mitarbeiter!$D24="",DATE(2027,5,0),Mitarbeiter!$D24),TODAY()),Einstellungen!$F$13:$F$67)))*N(Mitarbeiter!$E24)/IF(Einstellungen!$C$11="7 Tage",7,5),N('Ist-Stunden'!U24)),MAX(IF(Einstellungen!$C$11="7 Tage",MAX(0,(MIN(DATE(2027,5,0),IF(Mitarbeiter!$D24="",DATE(2027,5,0),Mitarbeiter!$D24),TODAY()))-(MAX(DATE(2027,4,1),Mitarbeiter!$C24))+1),MAX(0,NETWORKDAYS(MAX(DATE(2027,4,1),Mitarbeiter!$C24),MIN(DATE(2027,5,0),IF(Mitarbeiter!$D24="",DATE(2027,5,0),Mitarbeiter!$D24),TODAY()),Einstellungen!$F$13:$F$67)))*N(Mitarbeiter!$E24)/IF(Einstellungen!$C$11="7 Tage",7,5),N('Ist-Stunden'!U24)+(N(Krankheitstage!AH24)+N(Krankheitstage!AT24))*N($C24))))</f>
        <v/>
      </c>
      <c r="AZ24" s="76">
        <f>IF($B24="",0,IF(Einstellungen!$C$10="Ja",MAX(IF(Einstellungen!$C$11="7 Tage",MAX(0,(MIN(DATE(2027,6,0),IF(Mitarbeiter!$D24="",DATE(2027,6,0),Mitarbeiter!$D24),TODAY()))-(MAX(DATE(2027,5,1),Mitarbeiter!$C24))+1),MAX(0,NETWORKDAYS(MAX(DATE(2027,5,1),Mitarbeiter!$C24),MIN(DATE(2027,6,0),IF(Mitarbeiter!$D24="",DATE(2027,6,0),Mitarbeiter!$D24),TODAY()),Einstellungen!$F$13:$F$67)))*N(Mitarbeiter!$E24)/IF(Einstellungen!$C$11="7 Tage",7,5),N('Ist-Stunden'!V24)),MAX(IF(Einstellungen!$C$11="7 Tage",MAX(0,(MIN(DATE(2027,6,0),IF(Mitarbeiter!$D24="",DATE(2027,6,0),Mitarbeiter!$D24),TODAY()))-(MAX(DATE(2027,5,1),Mitarbeiter!$C24))+1),MAX(0,NETWORKDAYS(MAX(DATE(2027,5,1),Mitarbeiter!$C24),MIN(DATE(2027,6,0),IF(Mitarbeiter!$D24="",DATE(2027,6,0),Mitarbeiter!$D24),TODAY()),Einstellungen!$F$13:$F$67)))*N(Mitarbeiter!$E24)/IF(Einstellungen!$C$11="7 Tage",7,5),N('Ist-Stunden'!V24)+(N(Krankheitstage!AI24)+N(Krankheitstage!AU24))*N($C24))))</f>
        <v/>
      </c>
      <c r="BA24" s="76">
        <f>IF($B24="",0,IF(Einstellungen!$C$10="Ja",MAX(IF(Einstellungen!$C$11="7 Tage",MAX(0,(MIN(DATE(2027,7,0),IF(Mitarbeiter!$D24="",DATE(2027,7,0),Mitarbeiter!$D24),TODAY()))-(MAX(DATE(2027,6,1),Mitarbeiter!$C24))+1),MAX(0,NETWORKDAYS(MAX(DATE(2027,6,1),Mitarbeiter!$C24),MIN(DATE(2027,7,0),IF(Mitarbeiter!$D24="",DATE(2027,7,0),Mitarbeiter!$D24),TODAY()),Einstellungen!$F$13:$F$67)))*N(Mitarbeiter!$E24)/IF(Einstellungen!$C$11="7 Tage",7,5),N('Ist-Stunden'!W24)),MAX(IF(Einstellungen!$C$11="7 Tage",MAX(0,(MIN(DATE(2027,7,0),IF(Mitarbeiter!$D24="",DATE(2027,7,0),Mitarbeiter!$D24),TODAY()))-(MAX(DATE(2027,6,1),Mitarbeiter!$C24))+1),MAX(0,NETWORKDAYS(MAX(DATE(2027,6,1),Mitarbeiter!$C24),MIN(DATE(2027,7,0),IF(Mitarbeiter!$D24="",DATE(2027,7,0),Mitarbeiter!$D24),TODAY()),Einstellungen!$F$13:$F$67)))*N(Mitarbeiter!$E24)/IF(Einstellungen!$C$11="7 Tage",7,5),N('Ist-Stunden'!W24)+(N(Krankheitstage!AJ24)+N(Krankheitstage!AV24))*N($C24))))</f>
        <v/>
      </c>
      <c r="BB24" s="76">
        <f>IF($B24="",0,IF(Einstellungen!$C$10="Ja",MAX(IF(Einstellungen!$C$11="7 Tage",MAX(0,(MIN(DATE(2027,8,0),IF(Mitarbeiter!$D24="",DATE(2027,8,0),Mitarbeiter!$D24),TODAY()))-(MAX(DATE(2027,7,1),Mitarbeiter!$C24))+1),MAX(0,NETWORKDAYS(MAX(DATE(2027,7,1),Mitarbeiter!$C24),MIN(DATE(2027,8,0),IF(Mitarbeiter!$D24="",DATE(2027,8,0),Mitarbeiter!$D24),TODAY()),Einstellungen!$F$13:$F$67)))*N(Mitarbeiter!$E24)/IF(Einstellungen!$C$11="7 Tage",7,5),N('Ist-Stunden'!X24)),MAX(IF(Einstellungen!$C$11="7 Tage",MAX(0,(MIN(DATE(2027,8,0),IF(Mitarbeiter!$D24="",DATE(2027,8,0),Mitarbeiter!$D24),TODAY()))-(MAX(DATE(2027,7,1),Mitarbeiter!$C24))+1),MAX(0,NETWORKDAYS(MAX(DATE(2027,7,1),Mitarbeiter!$C24),MIN(DATE(2027,8,0),IF(Mitarbeiter!$D24="",DATE(2027,8,0),Mitarbeiter!$D24),TODAY()),Einstellungen!$F$13:$F$67)))*N(Mitarbeiter!$E24)/IF(Einstellungen!$C$11="7 Tage",7,5),N('Ist-Stunden'!X24)+(N(Krankheitstage!AK24)+N(Krankheitstage!AW24))*N($C24))))</f>
        <v/>
      </c>
      <c r="BC24" s="76">
        <f>IF($B24="",0,IF(Einstellungen!$C$10="Ja",MAX(IF(Einstellungen!$C$11="7 Tage",MAX(0,(MIN(DATE(2027,9,0),IF(Mitarbeiter!$D24="",DATE(2027,9,0),Mitarbeiter!$D24),TODAY()))-(MAX(DATE(2027,8,1),Mitarbeiter!$C24))+1),MAX(0,NETWORKDAYS(MAX(DATE(2027,8,1),Mitarbeiter!$C24),MIN(DATE(2027,9,0),IF(Mitarbeiter!$D24="",DATE(2027,9,0),Mitarbeiter!$D24),TODAY()),Einstellungen!$F$13:$F$67)))*N(Mitarbeiter!$E24)/IF(Einstellungen!$C$11="7 Tage",7,5),N('Ist-Stunden'!Y24)),MAX(IF(Einstellungen!$C$11="7 Tage",MAX(0,(MIN(DATE(2027,9,0),IF(Mitarbeiter!$D24="",DATE(2027,9,0),Mitarbeiter!$D24),TODAY()))-(MAX(DATE(2027,8,1),Mitarbeiter!$C24))+1),MAX(0,NETWORKDAYS(MAX(DATE(2027,8,1),Mitarbeiter!$C24),MIN(DATE(2027,9,0),IF(Mitarbeiter!$D24="",DATE(2027,9,0),Mitarbeiter!$D24),TODAY()),Einstellungen!$F$13:$F$67)))*N(Mitarbeiter!$E24)/IF(Einstellungen!$C$11="7 Tage",7,5),N('Ist-Stunden'!Y24)+(N(Krankheitstage!AL24)+N(Krankheitstage!AX24))*N($C24))))</f>
        <v/>
      </c>
      <c r="BD24" s="76">
        <f>IF($B24="",0,IF(Einstellungen!$C$10="Ja",MAX(IF(Einstellungen!$C$11="7 Tage",MAX(0,(MIN(DATE(2027,10,0),IF(Mitarbeiter!$D24="",DATE(2027,10,0),Mitarbeiter!$D24),TODAY()))-(MAX(DATE(2027,9,1),Mitarbeiter!$C24))+1),MAX(0,NETWORKDAYS(MAX(DATE(2027,9,1),Mitarbeiter!$C24),MIN(DATE(2027,10,0),IF(Mitarbeiter!$D24="",DATE(2027,10,0),Mitarbeiter!$D24),TODAY()),Einstellungen!$F$13:$F$67)))*N(Mitarbeiter!$E24)/IF(Einstellungen!$C$11="7 Tage",7,5),N('Ist-Stunden'!Z24)),MAX(IF(Einstellungen!$C$11="7 Tage",MAX(0,(MIN(DATE(2027,10,0),IF(Mitarbeiter!$D24="",DATE(2027,10,0),Mitarbeiter!$D24),TODAY()))-(MAX(DATE(2027,9,1),Mitarbeiter!$C24))+1),MAX(0,NETWORKDAYS(MAX(DATE(2027,9,1),Mitarbeiter!$C24),MIN(DATE(2027,10,0),IF(Mitarbeiter!$D24="",DATE(2027,10,0),Mitarbeiter!$D24),TODAY()),Einstellungen!$F$13:$F$67)))*N(Mitarbeiter!$E24)/IF(Einstellungen!$C$11="7 Tage",7,5),N('Ist-Stunden'!Z24)+(N(Krankheitstage!AM24)+N(Krankheitstage!AY24))*N($C24))))</f>
        <v/>
      </c>
      <c r="BE24" s="76">
        <f>IF($B24="",0,IF(Einstellungen!$C$10="Ja",MAX(IF(Einstellungen!$C$11="7 Tage",MAX(0,(MIN(DATE(2027,11,0),IF(Mitarbeiter!$D24="",DATE(2027,11,0),Mitarbeiter!$D24),TODAY()))-(MAX(DATE(2027,10,1),Mitarbeiter!$C24))+1),MAX(0,NETWORKDAYS(MAX(DATE(2027,10,1),Mitarbeiter!$C24),MIN(DATE(2027,11,0),IF(Mitarbeiter!$D24="",DATE(2027,11,0),Mitarbeiter!$D24),TODAY()),Einstellungen!$F$13:$F$67)))*N(Mitarbeiter!$E24)/IF(Einstellungen!$C$11="7 Tage",7,5),N('Ist-Stunden'!AA24)),MAX(IF(Einstellungen!$C$11="7 Tage",MAX(0,(MIN(DATE(2027,11,0),IF(Mitarbeiter!$D24="",DATE(2027,11,0),Mitarbeiter!$D24),TODAY()))-(MAX(DATE(2027,10,1),Mitarbeiter!$C24))+1),MAX(0,NETWORKDAYS(MAX(DATE(2027,10,1),Mitarbeiter!$C24),MIN(DATE(2027,11,0),IF(Mitarbeiter!$D24="",DATE(2027,11,0),Mitarbeiter!$D24),TODAY()),Einstellungen!$F$13:$F$67)))*N(Mitarbeiter!$E24)/IF(Einstellungen!$C$11="7 Tage",7,5),N('Ist-Stunden'!AA24)+(N(Krankheitstage!AN24)+N(Krankheitstage!AZ24))*N($C24))))</f>
        <v/>
      </c>
      <c r="BF24" s="76">
        <f>IF($B24="",0,IF(Einstellungen!$C$10="Ja",MAX(IF(Einstellungen!$C$11="7 Tage",MAX(0,(MIN(DATE(2027,12,0),IF(Mitarbeiter!$D24="",DATE(2027,12,0),Mitarbeiter!$D24),TODAY()))-(MAX(DATE(2027,11,1),Mitarbeiter!$C24))+1),MAX(0,NETWORKDAYS(MAX(DATE(2027,11,1),Mitarbeiter!$C24),MIN(DATE(2027,12,0),IF(Mitarbeiter!$D24="",DATE(2027,12,0),Mitarbeiter!$D24),TODAY()),Einstellungen!$F$13:$F$67)))*N(Mitarbeiter!$E24)/IF(Einstellungen!$C$11="7 Tage",7,5),N('Ist-Stunden'!AB24)),MAX(IF(Einstellungen!$C$11="7 Tage",MAX(0,(MIN(DATE(2027,12,0),IF(Mitarbeiter!$D24="",DATE(2027,12,0),Mitarbeiter!$D24),TODAY()))-(MAX(DATE(2027,11,1),Mitarbeiter!$C24))+1),MAX(0,NETWORKDAYS(MAX(DATE(2027,11,1),Mitarbeiter!$C24),MIN(DATE(2027,12,0),IF(Mitarbeiter!$D24="",DATE(2027,12,0),Mitarbeiter!$D24),TODAY()),Einstellungen!$F$13:$F$67)))*N(Mitarbeiter!$E24)/IF(Einstellungen!$C$11="7 Tage",7,5),N('Ist-Stunden'!AB24)+(N(Krankheitstage!AO24)+N(Krankheitstage!BA24))*N($C24))))</f>
        <v/>
      </c>
      <c r="BG24" s="76">
        <f>IF($B24="",0,IF(Einstellungen!$C$10="Ja",MAX(IF(Einstellungen!$C$11="7 Tage",MAX(0,(MIN(DATE(2027,13,0),IF(Mitarbeiter!$D24="",DATE(2027,13,0),Mitarbeiter!$D24),TODAY()))-(MAX(DATE(2027,12,1),Mitarbeiter!$C24))+1),MAX(0,NETWORKDAYS(MAX(DATE(2027,12,1),Mitarbeiter!$C24),MIN(DATE(2027,13,0),IF(Mitarbeiter!$D24="",DATE(2027,13,0),Mitarbeiter!$D24),TODAY()),Einstellungen!$F$13:$F$67)))*N(Mitarbeiter!$E24)/IF(Einstellungen!$C$11="7 Tage",7,5),N('Ist-Stunden'!AC24)),MAX(IF(Einstellungen!$C$11="7 Tage",MAX(0,(MIN(DATE(2027,13,0),IF(Mitarbeiter!$D24="",DATE(2027,13,0),Mitarbeiter!$D24),TODAY()))-(MAX(DATE(2027,12,1),Mitarbeiter!$C24))+1),MAX(0,NETWORKDAYS(MAX(DATE(2027,12,1),Mitarbeiter!$C24),MIN(DATE(2027,13,0),IF(Mitarbeiter!$D24="",DATE(2027,13,0),Mitarbeiter!$D24),TODAY()),Einstellungen!$F$13:$F$67)))*N(Mitarbeiter!$E24)/IF(Einstellungen!$C$11="7 Tage",7,5),N('Ist-Stunden'!AC24)+(N(Krankheitstage!AP24)+N(Krankheitstage!BB24))*N($C24))))</f>
        <v/>
      </c>
      <c r="BH24" s="76">
        <f>IF($B24="",0,IF(Einstellungen!$C$10="Ja",MAX(IF(Einstellungen!$C$11="7 Tage",MAX(0,(MIN(DATE(2028,2,0),IF(Mitarbeiter!$D24="",DATE(2028,2,0),Mitarbeiter!$D24),TODAY()))-(MAX(DATE(2028,1,1),Mitarbeiter!$C24))+1),MAX(0,NETWORKDAYS(MAX(DATE(2028,1,1),Mitarbeiter!$C24),MIN(DATE(2028,2,0),IF(Mitarbeiter!$D24="",DATE(2028,2,0),Mitarbeiter!$D24),TODAY()),Einstellungen!$F$13:$F$67)))*N(Mitarbeiter!$E24)/IF(Einstellungen!$C$11="7 Tage",7,5),N('Ist-Stunden'!AD24)),MAX(IF(Einstellungen!$C$11="7 Tage",MAX(0,(MIN(DATE(2028,2,0),IF(Mitarbeiter!$D24="",DATE(2028,2,0),Mitarbeiter!$D24),TODAY()))-(MAX(DATE(2028,1,1),Mitarbeiter!$C24))+1),MAX(0,NETWORKDAYS(MAX(DATE(2028,1,1),Mitarbeiter!$C24),MIN(DATE(2028,2,0),IF(Mitarbeiter!$D24="",DATE(2028,2,0),Mitarbeiter!$D24),TODAY()),Einstellungen!$F$13:$F$67)))*N(Mitarbeiter!$E24)/IF(Einstellungen!$C$11="7 Tage",7,5),N('Ist-Stunden'!AD24)+(N(Krankheitstage!BC24)+N(Krankheitstage!BO24))*N($C24))))</f>
        <v/>
      </c>
      <c r="BI24" s="76">
        <f>IF($B24="",0,IF(Einstellungen!$C$10="Ja",MAX(IF(Einstellungen!$C$11="7 Tage",MAX(0,(MIN(DATE(2028,3,0),IF(Mitarbeiter!$D24="",DATE(2028,3,0),Mitarbeiter!$D24),TODAY()))-(MAX(DATE(2028,2,1),Mitarbeiter!$C24))+1),MAX(0,NETWORKDAYS(MAX(DATE(2028,2,1),Mitarbeiter!$C24),MIN(DATE(2028,3,0),IF(Mitarbeiter!$D24="",DATE(2028,3,0),Mitarbeiter!$D24),TODAY()),Einstellungen!$F$13:$F$67)))*N(Mitarbeiter!$E24)/IF(Einstellungen!$C$11="7 Tage",7,5),N('Ist-Stunden'!AE24)),MAX(IF(Einstellungen!$C$11="7 Tage",MAX(0,(MIN(DATE(2028,3,0),IF(Mitarbeiter!$D24="",DATE(2028,3,0),Mitarbeiter!$D24),TODAY()))-(MAX(DATE(2028,2,1),Mitarbeiter!$C24))+1),MAX(0,NETWORKDAYS(MAX(DATE(2028,2,1),Mitarbeiter!$C24),MIN(DATE(2028,3,0),IF(Mitarbeiter!$D24="",DATE(2028,3,0),Mitarbeiter!$D24),TODAY()),Einstellungen!$F$13:$F$67)))*N(Mitarbeiter!$E24)/IF(Einstellungen!$C$11="7 Tage",7,5),N('Ist-Stunden'!AE24)+(N(Krankheitstage!BD24)+N(Krankheitstage!BP24))*N($C24))))</f>
        <v/>
      </c>
      <c r="BJ24" s="76">
        <f>IF($B24="",0,IF(Einstellungen!$C$10="Ja",MAX(IF(Einstellungen!$C$11="7 Tage",MAX(0,(MIN(DATE(2028,4,0),IF(Mitarbeiter!$D24="",DATE(2028,4,0),Mitarbeiter!$D24),TODAY()))-(MAX(DATE(2028,3,1),Mitarbeiter!$C24))+1),MAX(0,NETWORKDAYS(MAX(DATE(2028,3,1),Mitarbeiter!$C24),MIN(DATE(2028,4,0),IF(Mitarbeiter!$D24="",DATE(2028,4,0),Mitarbeiter!$D24),TODAY()),Einstellungen!$F$13:$F$67)))*N(Mitarbeiter!$E24)/IF(Einstellungen!$C$11="7 Tage",7,5),N('Ist-Stunden'!AF24)),MAX(IF(Einstellungen!$C$11="7 Tage",MAX(0,(MIN(DATE(2028,4,0),IF(Mitarbeiter!$D24="",DATE(2028,4,0),Mitarbeiter!$D24),TODAY()))-(MAX(DATE(2028,3,1),Mitarbeiter!$C24))+1),MAX(0,NETWORKDAYS(MAX(DATE(2028,3,1),Mitarbeiter!$C24),MIN(DATE(2028,4,0),IF(Mitarbeiter!$D24="",DATE(2028,4,0),Mitarbeiter!$D24),TODAY()),Einstellungen!$F$13:$F$67)))*N(Mitarbeiter!$E24)/IF(Einstellungen!$C$11="7 Tage",7,5),N('Ist-Stunden'!AF24)+(N(Krankheitstage!BE24)+N(Krankheitstage!BQ24))*N($C24))))</f>
        <v/>
      </c>
      <c r="BK24" s="76">
        <f>IF($B24="",0,IF(Einstellungen!$C$10="Ja",MAX(IF(Einstellungen!$C$11="7 Tage",MAX(0,(MIN(DATE(2028,5,0),IF(Mitarbeiter!$D24="",DATE(2028,5,0),Mitarbeiter!$D24),TODAY()))-(MAX(DATE(2028,4,1),Mitarbeiter!$C24))+1),MAX(0,NETWORKDAYS(MAX(DATE(2028,4,1),Mitarbeiter!$C24),MIN(DATE(2028,5,0),IF(Mitarbeiter!$D24="",DATE(2028,5,0),Mitarbeiter!$D24),TODAY()),Einstellungen!$F$13:$F$67)))*N(Mitarbeiter!$E24)/IF(Einstellungen!$C$11="7 Tage",7,5),N('Ist-Stunden'!AG24)),MAX(IF(Einstellungen!$C$11="7 Tage",MAX(0,(MIN(DATE(2028,5,0),IF(Mitarbeiter!$D24="",DATE(2028,5,0),Mitarbeiter!$D24),TODAY()))-(MAX(DATE(2028,4,1),Mitarbeiter!$C24))+1),MAX(0,NETWORKDAYS(MAX(DATE(2028,4,1),Mitarbeiter!$C24),MIN(DATE(2028,5,0),IF(Mitarbeiter!$D24="",DATE(2028,5,0),Mitarbeiter!$D24),TODAY()),Einstellungen!$F$13:$F$67)))*N(Mitarbeiter!$E24)/IF(Einstellungen!$C$11="7 Tage",7,5),N('Ist-Stunden'!AG24)+(N(Krankheitstage!BF24)+N(Krankheitstage!BR24))*N($C24))))</f>
        <v/>
      </c>
      <c r="BL24" s="76">
        <f>IF($B24="",0,IF(Einstellungen!$C$10="Ja",MAX(IF(Einstellungen!$C$11="7 Tage",MAX(0,(MIN(DATE(2028,6,0),IF(Mitarbeiter!$D24="",DATE(2028,6,0),Mitarbeiter!$D24),TODAY()))-(MAX(DATE(2028,5,1),Mitarbeiter!$C24))+1),MAX(0,NETWORKDAYS(MAX(DATE(2028,5,1),Mitarbeiter!$C24),MIN(DATE(2028,6,0),IF(Mitarbeiter!$D24="",DATE(2028,6,0),Mitarbeiter!$D24),TODAY()),Einstellungen!$F$13:$F$67)))*N(Mitarbeiter!$E24)/IF(Einstellungen!$C$11="7 Tage",7,5),N('Ist-Stunden'!AH24)),MAX(IF(Einstellungen!$C$11="7 Tage",MAX(0,(MIN(DATE(2028,6,0),IF(Mitarbeiter!$D24="",DATE(2028,6,0),Mitarbeiter!$D24),TODAY()))-(MAX(DATE(2028,5,1),Mitarbeiter!$C24))+1),MAX(0,NETWORKDAYS(MAX(DATE(2028,5,1),Mitarbeiter!$C24),MIN(DATE(2028,6,0),IF(Mitarbeiter!$D24="",DATE(2028,6,0),Mitarbeiter!$D24),TODAY()),Einstellungen!$F$13:$F$67)))*N(Mitarbeiter!$E24)/IF(Einstellungen!$C$11="7 Tage",7,5),N('Ist-Stunden'!AH24)+(N(Krankheitstage!BG24)+N(Krankheitstage!BS24))*N($C24))))</f>
        <v/>
      </c>
      <c r="BM24" s="76">
        <f>IF($B24="",0,IF(Einstellungen!$C$10="Ja",MAX(IF(Einstellungen!$C$11="7 Tage",MAX(0,(MIN(DATE(2028,7,0),IF(Mitarbeiter!$D24="",DATE(2028,7,0),Mitarbeiter!$D24),TODAY()))-(MAX(DATE(2028,6,1),Mitarbeiter!$C24))+1),MAX(0,NETWORKDAYS(MAX(DATE(2028,6,1),Mitarbeiter!$C24),MIN(DATE(2028,7,0),IF(Mitarbeiter!$D24="",DATE(2028,7,0),Mitarbeiter!$D24),TODAY()),Einstellungen!$F$13:$F$67)))*N(Mitarbeiter!$E24)/IF(Einstellungen!$C$11="7 Tage",7,5),N('Ist-Stunden'!AI24)),MAX(IF(Einstellungen!$C$11="7 Tage",MAX(0,(MIN(DATE(2028,7,0),IF(Mitarbeiter!$D24="",DATE(2028,7,0),Mitarbeiter!$D24),TODAY()))-(MAX(DATE(2028,6,1),Mitarbeiter!$C24))+1),MAX(0,NETWORKDAYS(MAX(DATE(2028,6,1),Mitarbeiter!$C24),MIN(DATE(2028,7,0),IF(Mitarbeiter!$D24="",DATE(2028,7,0),Mitarbeiter!$D24),TODAY()),Einstellungen!$F$13:$F$67)))*N(Mitarbeiter!$E24)/IF(Einstellungen!$C$11="7 Tage",7,5),N('Ist-Stunden'!AI24)+(N(Krankheitstage!BH24)+N(Krankheitstage!BT24))*N($C24))))</f>
        <v/>
      </c>
      <c r="BN24" s="76">
        <f>IF($B24="",0,IF(Einstellungen!$C$10="Ja",MAX(IF(Einstellungen!$C$11="7 Tage",MAX(0,(MIN(DATE(2028,8,0),IF(Mitarbeiter!$D24="",DATE(2028,8,0),Mitarbeiter!$D24),TODAY()))-(MAX(DATE(2028,7,1),Mitarbeiter!$C24))+1),MAX(0,NETWORKDAYS(MAX(DATE(2028,7,1),Mitarbeiter!$C24),MIN(DATE(2028,8,0),IF(Mitarbeiter!$D24="",DATE(2028,8,0),Mitarbeiter!$D24),TODAY()),Einstellungen!$F$13:$F$67)))*N(Mitarbeiter!$E24)/IF(Einstellungen!$C$11="7 Tage",7,5),N('Ist-Stunden'!AJ24)),MAX(IF(Einstellungen!$C$11="7 Tage",MAX(0,(MIN(DATE(2028,8,0),IF(Mitarbeiter!$D24="",DATE(2028,8,0),Mitarbeiter!$D24),TODAY()))-(MAX(DATE(2028,7,1),Mitarbeiter!$C24))+1),MAX(0,NETWORKDAYS(MAX(DATE(2028,7,1),Mitarbeiter!$C24),MIN(DATE(2028,8,0),IF(Mitarbeiter!$D24="",DATE(2028,8,0),Mitarbeiter!$D24),TODAY()),Einstellungen!$F$13:$F$67)))*N(Mitarbeiter!$E24)/IF(Einstellungen!$C$11="7 Tage",7,5),N('Ist-Stunden'!AJ24)+(N(Krankheitstage!BI24)+N(Krankheitstage!BU24))*N($C24))))</f>
        <v/>
      </c>
      <c r="BO24" s="76">
        <f>IF($B24="",0,IF(Einstellungen!$C$10="Ja",MAX(IF(Einstellungen!$C$11="7 Tage",MAX(0,(MIN(DATE(2028,9,0),IF(Mitarbeiter!$D24="",DATE(2028,9,0),Mitarbeiter!$D24),TODAY()))-(MAX(DATE(2028,8,1),Mitarbeiter!$C24))+1),MAX(0,NETWORKDAYS(MAX(DATE(2028,8,1),Mitarbeiter!$C24),MIN(DATE(2028,9,0),IF(Mitarbeiter!$D24="",DATE(2028,9,0),Mitarbeiter!$D24),TODAY()),Einstellungen!$F$13:$F$67)))*N(Mitarbeiter!$E24)/IF(Einstellungen!$C$11="7 Tage",7,5),N('Ist-Stunden'!AK24)),MAX(IF(Einstellungen!$C$11="7 Tage",MAX(0,(MIN(DATE(2028,9,0),IF(Mitarbeiter!$D24="",DATE(2028,9,0),Mitarbeiter!$D24),TODAY()))-(MAX(DATE(2028,8,1),Mitarbeiter!$C24))+1),MAX(0,NETWORKDAYS(MAX(DATE(2028,8,1),Mitarbeiter!$C24),MIN(DATE(2028,9,0),IF(Mitarbeiter!$D24="",DATE(2028,9,0),Mitarbeiter!$D24),TODAY()),Einstellungen!$F$13:$F$67)))*N(Mitarbeiter!$E24)/IF(Einstellungen!$C$11="7 Tage",7,5),N('Ist-Stunden'!AK24)+(N(Krankheitstage!BJ24)+N(Krankheitstage!BV24))*N($C24))))</f>
        <v/>
      </c>
      <c r="BP24" s="76">
        <f>IF($B24="",0,IF(Einstellungen!$C$10="Ja",MAX(IF(Einstellungen!$C$11="7 Tage",MAX(0,(MIN(DATE(2028,10,0),IF(Mitarbeiter!$D24="",DATE(2028,10,0),Mitarbeiter!$D24),TODAY()))-(MAX(DATE(2028,9,1),Mitarbeiter!$C24))+1),MAX(0,NETWORKDAYS(MAX(DATE(2028,9,1),Mitarbeiter!$C24),MIN(DATE(2028,10,0),IF(Mitarbeiter!$D24="",DATE(2028,10,0),Mitarbeiter!$D24),TODAY()),Einstellungen!$F$13:$F$67)))*N(Mitarbeiter!$E24)/IF(Einstellungen!$C$11="7 Tage",7,5),N('Ist-Stunden'!AL24)),MAX(IF(Einstellungen!$C$11="7 Tage",MAX(0,(MIN(DATE(2028,10,0),IF(Mitarbeiter!$D24="",DATE(2028,10,0),Mitarbeiter!$D24),TODAY()))-(MAX(DATE(2028,9,1),Mitarbeiter!$C24))+1),MAX(0,NETWORKDAYS(MAX(DATE(2028,9,1),Mitarbeiter!$C24),MIN(DATE(2028,10,0),IF(Mitarbeiter!$D24="",DATE(2028,10,0),Mitarbeiter!$D24),TODAY()),Einstellungen!$F$13:$F$67)))*N(Mitarbeiter!$E24)/IF(Einstellungen!$C$11="7 Tage",7,5),N('Ist-Stunden'!AL24)+(N(Krankheitstage!BK24)+N(Krankheitstage!BW24))*N($C24))))</f>
        <v/>
      </c>
      <c r="BQ24" s="76">
        <f>IF($B24="",0,IF(Einstellungen!$C$10="Ja",MAX(IF(Einstellungen!$C$11="7 Tage",MAX(0,(MIN(DATE(2028,11,0),IF(Mitarbeiter!$D24="",DATE(2028,11,0),Mitarbeiter!$D24),TODAY()))-(MAX(DATE(2028,10,1),Mitarbeiter!$C24))+1),MAX(0,NETWORKDAYS(MAX(DATE(2028,10,1),Mitarbeiter!$C24),MIN(DATE(2028,11,0),IF(Mitarbeiter!$D24="",DATE(2028,11,0),Mitarbeiter!$D24),TODAY()),Einstellungen!$F$13:$F$67)))*N(Mitarbeiter!$E24)/IF(Einstellungen!$C$11="7 Tage",7,5),N('Ist-Stunden'!AM24)),MAX(IF(Einstellungen!$C$11="7 Tage",MAX(0,(MIN(DATE(2028,11,0),IF(Mitarbeiter!$D24="",DATE(2028,11,0),Mitarbeiter!$D24),TODAY()))-(MAX(DATE(2028,10,1),Mitarbeiter!$C24))+1),MAX(0,NETWORKDAYS(MAX(DATE(2028,10,1),Mitarbeiter!$C24),MIN(DATE(2028,11,0),IF(Mitarbeiter!$D24="",DATE(2028,11,0),Mitarbeiter!$D24),TODAY()),Einstellungen!$F$13:$F$67)))*N(Mitarbeiter!$E24)/IF(Einstellungen!$C$11="7 Tage",7,5),N('Ist-Stunden'!AM24)+(N(Krankheitstage!BL24)+N(Krankheitstage!BX24))*N($C24))))</f>
        <v/>
      </c>
      <c r="BR24" s="76">
        <f>IF($B24="",0,IF(Einstellungen!$C$10="Ja",MAX(IF(Einstellungen!$C$11="7 Tage",MAX(0,(MIN(DATE(2028,12,0),IF(Mitarbeiter!$D24="",DATE(2028,12,0),Mitarbeiter!$D24),TODAY()))-(MAX(DATE(2028,11,1),Mitarbeiter!$C24))+1),MAX(0,NETWORKDAYS(MAX(DATE(2028,11,1),Mitarbeiter!$C24),MIN(DATE(2028,12,0),IF(Mitarbeiter!$D24="",DATE(2028,12,0),Mitarbeiter!$D24),TODAY()),Einstellungen!$F$13:$F$67)))*N(Mitarbeiter!$E24)/IF(Einstellungen!$C$11="7 Tage",7,5),N('Ist-Stunden'!AN24)),MAX(IF(Einstellungen!$C$11="7 Tage",MAX(0,(MIN(DATE(2028,12,0),IF(Mitarbeiter!$D24="",DATE(2028,12,0),Mitarbeiter!$D24),TODAY()))-(MAX(DATE(2028,11,1),Mitarbeiter!$C24))+1),MAX(0,NETWORKDAYS(MAX(DATE(2028,11,1),Mitarbeiter!$C24),MIN(DATE(2028,12,0),IF(Mitarbeiter!$D24="",DATE(2028,12,0),Mitarbeiter!$D24),TODAY()),Einstellungen!$F$13:$F$67)))*N(Mitarbeiter!$E24)/IF(Einstellungen!$C$11="7 Tage",7,5),N('Ist-Stunden'!AN24)+(N(Krankheitstage!BM24)+N(Krankheitstage!BY24))*N($C24))))</f>
        <v/>
      </c>
      <c r="BS24" s="76">
        <f>IF($B24="",0,IF(Einstellungen!$C$10="Ja",MAX(IF(Einstellungen!$C$11="7 Tage",MAX(0,(MIN(DATE(2028,13,0),IF(Mitarbeiter!$D24="",DATE(2028,13,0),Mitarbeiter!$D24),TODAY()))-(MAX(DATE(2028,12,1),Mitarbeiter!$C24))+1),MAX(0,NETWORKDAYS(MAX(DATE(2028,12,1),Mitarbeiter!$C24),MIN(DATE(2028,13,0),IF(Mitarbeiter!$D24="",DATE(2028,13,0),Mitarbeiter!$D24),TODAY()),Einstellungen!$F$13:$F$67)))*N(Mitarbeiter!$E24)/IF(Einstellungen!$C$11="7 Tage",7,5),N('Ist-Stunden'!AO24)),MAX(IF(Einstellungen!$C$11="7 Tage",MAX(0,(MIN(DATE(2028,13,0),IF(Mitarbeiter!$D24="",DATE(2028,13,0),Mitarbeiter!$D24),TODAY()))-(MAX(DATE(2028,12,1),Mitarbeiter!$C24))+1),MAX(0,NETWORKDAYS(MAX(DATE(2028,12,1),Mitarbeiter!$C24),MIN(DATE(2028,13,0),IF(Mitarbeiter!$D24="",DATE(2028,13,0),Mitarbeiter!$D24),TODAY()),Einstellungen!$F$13:$F$67)))*N(Mitarbeiter!$E24)/IF(Einstellungen!$C$11="7 Tage",7,5),N('Ist-Stunden'!AO24)+(N(Krankheitstage!BN24)+N(Krankheitstage!BZ24))*N($C24))))</f>
        <v/>
      </c>
      <c r="BT24" s="76">
        <f>IF($B24="",0,IF(Einstellungen!$C$10="Ja",MAX(IF(Einstellungen!$C$11="7 Tage",MAX(0,(MIN(DATE(2029,2,0),IF(Mitarbeiter!$D24="",DATE(2029,2,0),Mitarbeiter!$D24),TODAY()))-(MAX(DATE(2029,1,1),Mitarbeiter!$C24))+1),MAX(0,NETWORKDAYS(MAX(DATE(2029,1,1),Mitarbeiter!$C24),MIN(DATE(2029,2,0),IF(Mitarbeiter!$D24="",DATE(2029,2,0),Mitarbeiter!$D24),TODAY()),Einstellungen!$F$13:$F$67)))*N(Mitarbeiter!$E24)/IF(Einstellungen!$C$11="7 Tage",7,5),N('Ist-Stunden'!AP24)),MAX(IF(Einstellungen!$C$11="7 Tage",MAX(0,(MIN(DATE(2029,2,0),IF(Mitarbeiter!$D24="",DATE(2029,2,0),Mitarbeiter!$D24),TODAY()))-(MAX(DATE(2029,1,1),Mitarbeiter!$C24))+1),MAX(0,NETWORKDAYS(MAX(DATE(2029,1,1),Mitarbeiter!$C24),MIN(DATE(2029,2,0),IF(Mitarbeiter!$D24="",DATE(2029,2,0),Mitarbeiter!$D24),TODAY()),Einstellungen!$F$13:$F$67)))*N(Mitarbeiter!$E24)/IF(Einstellungen!$C$11="7 Tage",7,5),N('Ist-Stunden'!AP24)+(N(Krankheitstage!CA24)+N(Krankheitstage!CM24))*N($C24))))</f>
        <v/>
      </c>
      <c r="BU24" s="76">
        <f>IF($B24="",0,IF(Einstellungen!$C$10="Ja",MAX(IF(Einstellungen!$C$11="7 Tage",MAX(0,(MIN(DATE(2029,3,0),IF(Mitarbeiter!$D24="",DATE(2029,3,0),Mitarbeiter!$D24),TODAY()))-(MAX(DATE(2029,2,1),Mitarbeiter!$C24))+1),MAX(0,NETWORKDAYS(MAX(DATE(2029,2,1),Mitarbeiter!$C24),MIN(DATE(2029,3,0),IF(Mitarbeiter!$D24="",DATE(2029,3,0),Mitarbeiter!$D24),TODAY()),Einstellungen!$F$13:$F$67)))*N(Mitarbeiter!$E24)/IF(Einstellungen!$C$11="7 Tage",7,5),N('Ist-Stunden'!AQ24)),MAX(IF(Einstellungen!$C$11="7 Tage",MAX(0,(MIN(DATE(2029,3,0),IF(Mitarbeiter!$D24="",DATE(2029,3,0),Mitarbeiter!$D24),TODAY()))-(MAX(DATE(2029,2,1),Mitarbeiter!$C24))+1),MAX(0,NETWORKDAYS(MAX(DATE(2029,2,1),Mitarbeiter!$C24),MIN(DATE(2029,3,0),IF(Mitarbeiter!$D24="",DATE(2029,3,0),Mitarbeiter!$D24),TODAY()),Einstellungen!$F$13:$F$67)))*N(Mitarbeiter!$E24)/IF(Einstellungen!$C$11="7 Tage",7,5),N('Ist-Stunden'!AQ24)+(N(Krankheitstage!CB24)+N(Krankheitstage!CN24))*N($C24))))</f>
        <v/>
      </c>
      <c r="BV24" s="76">
        <f>IF($B24="",0,IF(Einstellungen!$C$10="Ja",MAX(IF(Einstellungen!$C$11="7 Tage",MAX(0,(MIN(DATE(2029,4,0),IF(Mitarbeiter!$D24="",DATE(2029,4,0),Mitarbeiter!$D24),TODAY()))-(MAX(DATE(2029,3,1),Mitarbeiter!$C24))+1),MAX(0,NETWORKDAYS(MAX(DATE(2029,3,1),Mitarbeiter!$C24),MIN(DATE(2029,4,0),IF(Mitarbeiter!$D24="",DATE(2029,4,0),Mitarbeiter!$D24),TODAY()),Einstellungen!$F$13:$F$67)))*N(Mitarbeiter!$E24)/IF(Einstellungen!$C$11="7 Tage",7,5),N('Ist-Stunden'!AR24)),MAX(IF(Einstellungen!$C$11="7 Tage",MAX(0,(MIN(DATE(2029,4,0),IF(Mitarbeiter!$D24="",DATE(2029,4,0),Mitarbeiter!$D24),TODAY()))-(MAX(DATE(2029,3,1),Mitarbeiter!$C24))+1),MAX(0,NETWORKDAYS(MAX(DATE(2029,3,1),Mitarbeiter!$C24),MIN(DATE(2029,4,0),IF(Mitarbeiter!$D24="",DATE(2029,4,0),Mitarbeiter!$D24),TODAY()),Einstellungen!$F$13:$F$67)))*N(Mitarbeiter!$E24)/IF(Einstellungen!$C$11="7 Tage",7,5),N('Ist-Stunden'!AR24)+(N(Krankheitstage!CC24)+N(Krankheitstage!CO24))*N($C24))))</f>
        <v/>
      </c>
      <c r="BW24" s="76">
        <f>IF($B24="",0,IF(Einstellungen!$C$10="Ja",MAX(IF(Einstellungen!$C$11="7 Tage",MAX(0,(MIN(DATE(2029,5,0),IF(Mitarbeiter!$D24="",DATE(2029,5,0),Mitarbeiter!$D24),TODAY()))-(MAX(DATE(2029,4,1),Mitarbeiter!$C24))+1),MAX(0,NETWORKDAYS(MAX(DATE(2029,4,1),Mitarbeiter!$C24),MIN(DATE(2029,5,0),IF(Mitarbeiter!$D24="",DATE(2029,5,0),Mitarbeiter!$D24),TODAY()),Einstellungen!$F$13:$F$67)))*N(Mitarbeiter!$E24)/IF(Einstellungen!$C$11="7 Tage",7,5),N('Ist-Stunden'!AS24)),MAX(IF(Einstellungen!$C$11="7 Tage",MAX(0,(MIN(DATE(2029,5,0),IF(Mitarbeiter!$D24="",DATE(2029,5,0),Mitarbeiter!$D24),TODAY()))-(MAX(DATE(2029,4,1),Mitarbeiter!$C24))+1),MAX(0,NETWORKDAYS(MAX(DATE(2029,4,1),Mitarbeiter!$C24),MIN(DATE(2029,5,0),IF(Mitarbeiter!$D24="",DATE(2029,5,0),Mitarbeiter!$D24),TODAY()),Einstellungen!$F$13:$F$67)))*N(Mitarbeiter!$E24)/IF(Einstellungen!$C$11="7 Tage",7,5),N('Ist-Stunden'!AS24)+(N(Krankheitstage!CD24)+N(Krankheitstage!CP24))*N($C24))))</f>
        <v/>
      </c>
      <c r="BX24" s="76">
        <f>IF($B24="",0,IF(Einstellungen!$C$10="Ja",MAX(IF(Einstellungen!$C$11="7 Tage",MAX(0,(MIN(DATE(2029,6,0),IF(Mitarbeiter!$D24="",DATE(2029,6,0),Mitarbeiter!$D24),TODAY()))-(MAX(DATE(2029,5,1),Mitarbeiter!$C24))+1),MAX(0,NETWORKDAYS(MAX(DATE(2029,5,1),Mitarbeiter!$C24),MIN(DATE(2029,6,0),IF(Mitarbeiter!$D24="",DATE(2029,6,0),Mitarbeiter!$D24),TODAY()),Einstellungen!$F$13:$F$67)))*N(Mitarbeiter!$E24)/IF(Einstellungen!$C$11="7 Tage",7,5),N('Ist-Stunden'!AT24)),MAX(IF(Einstellungen!$C$11="7 Tage",MAX(0,(MIN(DATE(2029,6,0),IF(Mitarbeiter!$D24="",DATE(2029,6,0),Mitarbeiter!$D24),TODAY()))-(MAX(DATE(2029,5,1),Mitarbeiter!$C24))+1),MAX(0,NETWORKDAYS(MAX(DATE(2029,5,1),Mitarbeiter!$C24),MIN(DATE(2029,6,0),IF(Mitarbeiter!$D24="",DATE(2029,6,0),Mitarbeiter!$D24),TODAY()),Einstellungen!$F$13:$F$67)))*N(Mitarbeiter!$E24)/IF(Einstellungen!$C$11="7 Tage",7,5),N('Ist-Stunden'!AT24)+(N(Krankheitstage!CE24)+N(Krankheitstage!CQ24))*N($C24))))</f>
        <v/>
      </c>
      <c r="BY24" s="76">
        <f>IF($B24="",0,IF(Einstellungen!$C$10="Ja",MAX(IF(Einstellungen!$C$11="7 Tage",MAX(0,(MIN(DATE(2029,7,0),IF(Mitarbeiter!$D24="",DATE(2029,7,0),Mitarbeiter!$D24),TODAY()))-(MAX(DATE(2029,6,1),Mitarbeiter!$C24))+1),MAX(0,NETWORKDAYS(MAX(DATE(2029,6,1),Mitarbeiter!$C24),MIN(DATE(2029,7,0),IF(Mitarbeiter!$D24="",DATE(2029,7,0),Mitarbeiter!$D24),TODAY()),Einstellungen!$F$13:$F$67)))*N(Mitarbeiter!$E24)/IF(Einstellungen!$C$11="7 Tage",7,5),N('Ist-Stunden'!AU24)),MAX(IF(Einstellungen!$C$11="7 Tage",MAX(0,(MIN(DATE(2029,7,0),IF(Mitarbeiter!$D24="",DATE(2029,7,0),Mitarbeiter!$D24),TODAY()))-(MAX(DATE(2029,6,1),Mitarbeiter!$C24))+1),MAX(0,NETWORKDAYS(MAX(DATE(2029,6,1),Mitarbeiter!$C24),MIN(DATE(2029,7,0),IF(Mitarbeiter!$D24="",DATE(2029,7,0),Mitarbeiter!$D24),TODAY()),Einstellungen!$F$13:$F$67)))*N(Mitarbeiter!$E24)/IF(Einstellungen!$C$11="7 Tage",7,5),N('Ist-Stunden'!AU24)+(N(Krankheitstage!CF24)+N(Krankheitstage!CR24))*N($C24))))</f>
        <v/>
      </c>
      <c r="BZ24" s="76">
        <f>IF($B24="",0,IF(Einstellungen!$C$10="Ja",MAX(IF(Einstellungen!$C$11="7 Tage",MAX(0,(MIN(DATE(2029,8,0),IF(Mitarbeiter!$D24="",DATE(2029,8,0),Mitarbeiter!$D24),TODAY()))-(MAX(DATE(2029,7,1),Mitarbeiter!$C24))+1),MAX(0,NETWORKDAYS(MAX(DATE(2029,7,1),Mitarbeiter!$C24),MIN(DATE(2029,8,0),IF(Mitarbeiter!$D24="",DATE(2029,8,0),Mitarbeiter!$D24),TODAY()),Einstellungen!$F$13:$F$67)))*N(Mitarbeiter!$E24)/IF(Einstellungen!$C$11="7 Tage",7,5),N('Ist-Stunden'!AV24)),MAX(IF(Einstellungen!$C$11="7 Tage",MAX(0,(MIN(DATE(2029,8,0),IF(Mitarbeiter!$D24="",DATE(2029,8,0),Mitarbeiter!$D24),TODAY()))-(MAX(DATE(2029,7,1),Mitarbeiter!$C24))+1),MAX(0,NETWORKDAYS(MAX(DATE(2029,7,1),Mitarbeiter!$C24),MIN(DATE(2029,8,0),IF(Mitarbeiter!$D24="",DATE(2029,8,0),Mitarbeiter!$D24),TODAY()),Einstellungen!$F$13:$F$67)))*N(Mitarbeiter!$E24)/IF(Einstellungen!$C$11="7 Tage",7,5),N('Ist-Stunden'!AV24)+(N(Krankheitstage!CG24)+N(Krankheitstage!CS24))*N($C24))))</f>
        <v/>
      </c>
      <c r="CA24" s="76">
        <f>IF($B24="",0,IF(Einstellungen!$C$10="Ja",MAX(IF(Einstellungen!$C$11="7 Tage",MAX(0,(MIN(DATE(2029,9,0),IF(Mitarbeiter!$D24="",DATE(2029,9,0),Mitarbeiter!$D24),TODAY()))-(MAX(DATE(2029,8,1),Mitarbeiter!$C24))+1),MAX(0,NETWORKDAYS(MAX(DATE(2029,8,1),Mitarbeiter!$C24),MIN(DATE(2029,9,0),IF(Mitarbeiter!$D24="",DATE(2029,9,0),Mitarbeiter!$D24),TODAY()),Einstellungen!$F$13:$F$67)))*N(Mitarbeiter!$E24)/IF(Einstellungen!$C$11="7 Tage",7,5),N('Ist-Stunden'!AW24)),MAX(IF(Einstellungen!$C$11="7 Tage",MAX(0,(MIN(DATE(2029,9,0),IF(Mitarbeiter!$D24="",DATE(2029,9,0),Mitarbeiter!$D24),TODAY()))-(MAX(DATE(2029,8,1),Mitarbeiter!$C24))+1),MAX(0,NETWORKDAYS(MAX(DATE(2029,8,1),Mitarbeiter!$C24),MIN(DATE(2029,9,0),IF(Mitarbeiter!$D24="",DATE(2029,9,0),Mitarbeiter!$D24),TODAY()),Einstellungen!$F$13:$F$67)))*N(Mitarbeiter!$E24)/IF(Einstellungen!$C$11="7 Tage",7,5),N('Ist-Stunden'!AW24)+(N(Krankheitstage!CH24)+N(Krankheitstage!CT24))*N($C24))))</f>
        <v/>
      </c>
      <c r="CB24" s="76">
        <f>IF($B24="",0,IF(Einstellungen!$C$10="Ja",MAX(IF(Einstellungen!$C$11="7 Tage",MAX(0,(MIN(DATE(2029,10,0),IF(Mitarbeiter!$D24="",DATE(2029,10,0),Mitarbeiter!$D24),TODAY()))-(MAX(DATE(2029,9,1),Mitarbeiter!$C24))+1),MAX(0,NETWORKDAYS(MAX(DATE(2029,9,1),Mitarbeiter!$C24),MIN(DATE(2029,10,0),IF(Mitarbeiter!$D24="",DATE(2029,10,0),Mitarbeiter!$D24),TODAY()),Einstellungen!$F$13:$F$67)))*N(Mitarbeiter!$E24)/IF(Einstellungen!$C$11="7 Tage",7,5),N('Ist-Stunden'!AX24)),MAX(IF(Einstellungen!$C$11="7 Tage",MAX(0,(MIN(DATE(2029,10,0),IF(Mitarbeiter!$D24="",DATE(2029,10,0),Mitarbeiter!$D24),TODAY()))-(MAX(DATE(2029,9,1),Mitarbeiter!$C24))+1),MAX(0,NETWORKDAYS(MAX(DATE(2029,9,1),Mitarbeiter!$C24),MIN(DATE(2029,10,0),IF(Mitarbeiter!$D24="",DATE(2029,10,0),Mitarbeiter!$D24),TODAY()),Einstellungen!$F$13:$F$67)))*N(Mitarbeiter!$E24)/IF(Einstellungen!$C$11="7 Tage",7,5),N('Ist-Stunden'!AX24)+(N(Krankheitstage!CI24)+N(Krankheitstage!CU24))*N($C24))))</f>
        <v/>
      </c>
      <c r="CC24" s="76">
        <f>IF($B24="",0,IF(Einstellungen!$C$10="Ja",MAX(IF(Einstellungen!$C$11="7 Tage",MAX(0,(MIN(DATE(2029,11,0),IF(Mitarbeiter!$D24="",DATE(2029,11,0),Mitarbeiter!$D24),TODAY()))-(MAX(DATE(2029,10,1),Mitarbeiter!$C24))+1),MAX(0,NETWORKDAYS(MAX(DATE(2029,10,1),Mitarbeiter!$C24),MIN(DATE(2029,11,0),IF(Mitarbeiter!$D24="",DATE(2029,11,0),Mitarbeiter!$D24),TODAY()),Einstellungen!$F$13:$F$67)))*N(Mitarbeiter!$E24)/IF(Einstellungen!$C$11="7 Tage",7,5),N('Ist-Stunden'!AY24)),MAX(IF(Einstellungen!$C$11="7 Tage",MAX(0,(MIN(DATE(2029,11,0),IF(Mitarbeiter!$D24="",DATE(2029,11,0),Mitarbeiter!$D24),TODAY()))-(MAX(DATE(2029,10,1),Mitarbeiter!$C24))+1),MAX(0,NETWORKDAYS(MAX(DATE(2029,10,1),Mitarbeiter!$C24),MIN(DATE(2029,11,0),IF(Mitarbeiter!$D24="",DATE(2029,11,0),Mitarbeiter!$D24),TODAY()),Einstellungen!$F$13:$F$67)))*N(Mitarbeiter!$E24)/IF(Einstellungen!$C$11="7 Tage",7,5),N('Ist-Stunden'!AY24)+(N(Krankheitstage!CJ24)+N(Krankheitstage!CV24))*N($C24))))</f>
        <v/>
      </c>
      <c r="CD24" s="76">
        <f>IF($B24="",0,IF(Einstellungen!$C$10="Ja",MAX(IF(Einstellungen!$C$11="7 Tage",MAX(0,(MIN(DATE(2029,12,0),IF(Mitarbeiter!$D24="",DATE(2029,12,0),Mitarbeiter!$D24),TODAY()))-(MAX(DATE(2029,11,1),Mitarbeiter!$C24))+1),MAX(0,NETWORKDAYS(MAX(DATE(2029,11,1),Mitarbeiter!$C24),MIN(DATE(2029,12,0),IF(Mitarbeiter!$D24="",DATE(2029,12,0),Mitarbeiter!$D24),TODAY()),Einstellungen!$F$13:$F$67)))*N(Mitarbeiter!$E24)/IF(Einstellungen!$C$11="7 Tage",7,5),N('Ist-Stunden'!AZ24)),MAX(IF(Einstellungen!$C$11="7 Tage",MAX(0,(MIN(DATE(2029,12,0),IF(Mitarbeiter!$D24="",DATE(2029,12,0),Mitarbeiter!$D24),TODAY()))-(MAX(DATE(2029,11,1),Mitarbeiter!$C24))+1),MAX(0,NETWORKDAYS(MAX(DATE(2029,11,1),Mitarbeiter!$C24),MIN(DATE(2029,12,0),IF(Mitarbeiter!$D24="",DATE(2029,12,0),Mitarbeiter!$D24),TODAY()),Einstellungen!$F$13:$F$67)))*N(Mitarbeiter!$E24)/IF(Einstellungen!$C$11="7 Tage",7,5),N('Ist-Stunden'!AZ24)+(N(Krankheitstage!CK24)+N(Krankheitstage!CW24))*N($C24))))</f>
        <v/>
      </c>
      <c r="CE24" s="76">
        <f>IF($B24="",0,IF(Einstellungen!$C$10="Ja",MAX(IF(Einstellungen!$C$11="7 Tage",MAX(0,(MIN(DATE(2029,13,0),IF(Mitarbeiter!$D24="",DATE(2029,13,0),Mitarbeiter!$D24),TODAY()))-(MAX(DATE(2029,12,1),Mitarbeiter!$C24))+1),MAX(0,NETWORKDAYS(MAX(DATE(2029,12,1),Mitarbeiter!$C24),MIN(DATE(2029,13,0),IF(Mitarbeiter!$D24="",DATE(2029,13,0),Mitarbeiter!$D24),TODAY()),Einstellungen!$F$13:$F$67)))*N(Mitarbeiter!$E24)/IF(Einstellungen!$C$11="7 Tage",7,5),N('Ist-Stunden'!BA24)),MAX(IF(Einstellungen!$C$11="7 Tage",MAX(0,(MIN(DATE(2029,13,0),IF(Mitarbeiter!$D24="",DATE(2029,13,0),Mitarbeiter!$D24),TODAY()))-(MAX(DATE(2029,12,1),Mitarbeiter!$C24))+1),MAX(0,NETWORKDAYS(MAX(DATE(2029,12,1),Mitarbeiter!$C24),MIN(DATE(2029,13,0),IF(Mitarbeiter!$D24="",DATE(2029,13,0),Mitarbeiter!$D24),TODAY()),Einstellungen!$F$13:$F$67)))*N(Mitarbeiter!$E24)/IF(Einstellungen!$C$11="7 Tage",7,5),N('Ist-Stunden'!BA24)+(N(Krankheitstage!CL24)+N(Krankheitstage!CX24))*N($C24))))</f>
        <v/>
      </c>
      <c r="CF24" s="76">
        <f>IF($B24="",0,IF(Einstellungen!$C$10="Ja",MAX(IF(Einstellungen!$C$11="7 Tage",MAX(0,(MIN(DATE(2030,2,0),IF(Mitarbeiter!$D24="",DATE(2030,2,0),Mitarbeiter!$D24),TODAY()))-(MAX(DATE(2030,1,1),Mitarbeiter!$C24))+1),MAX(0,NETWORKDAYS(MAX(DATE(2030,1,1),Mitarbeiter!$C24),MIN(DATE(2030,2,0),IF(Mitarbeiter!$D24="",DATE(2030,2,0),Mitarbeiter!$D24),TODAY()),Einstellungen!$F$13:$F$67)))*N(Mitarbeiter!$E24)/IF(Einstellungen!$C$11="7 Tage",7,5),N('Ist-Stunden'!BB24)),MAX(IF(Einstellungen!$C$11="7 Tage",MAX(0,(MIN(DATE(2030,2,0),IF(Mitarbeiter!$D24="",DATE(2030,2,0),Mitarbeiter!$D24),TODAY()))-(MAX(DATE(2030,1,1),Mitarbeiter!$C24))+1),MAX(0,NETWORKDAYS(MAX(DATE(2030,1,1),Mitarbeiter!$C24),MIN(DATE(2030,2,0),IF(Mitarbeiter!$D24="",DATE(2030,2,0),Mitarbeiter!$D24),TODAY()),Einstellungen!$F$13:$F$67)))*N(Mitarbeiter!$E24)/IF(Einstellungen!$C$11="7 Tage",7,5),N('Ist-Stunden'!BB24)+(N(Krankheitstage!CY24)+N(Krankheitstage!DK24))*N($C24))))</f>
        <v/>
      </c>
      <c r="CG24" s="76">
        <f>IF($B24="",0,IF(Einstellungen!$C$10="Ja",MAX(IF(Einstellungen!$C$11="7 Tage",MAX(0,(MIN(DATE(2030,3,0),IF(Mitarbeiter!$D24="",DATE(2030,3,0),Mitarbeiter!$D24),TODAY()))-(MAX(DATE(2030,2,1),Mitarbeiter!$C24))+1),MAX(0,NETWORKDAYS(MAX(DATE(2030,2,1),Mitarbeiter!$C24),MIN(DATE(2030,3,0),IF(Mitarbeiter!$D24="",DATE(2030,3,0),Mitarbeiter!$D24),TODAY()),Einstellungen!$F$13:$F$67)))*N(Mitarbeiter!$E24)/IF(Einstellungen!$C$11="7 Tage",7,5),N('Ist-Stunden'!BC24)),MAX(IF(Einstellungen!$C$11="7 Tage",MAX(0,(MIN(DATE(2030,3,0),IF(Mitarbeiter!$D24="",DATE(2030,3,0),Mitarbeiter!$D24),TODAY()))-(MAX(DATE(2030,2,1),Mitarbeiter!$C24))+1),MAX(0,NETWORKDAYS(MAX(DATE(2030,2,1),Mitarbeiter!$C24),MIN(DATE(2030,3,0),IF(Mitarbeiter!$D24="",DATE(2030,3,0),Mitarbeiter!$D24),TODAY()),Einstellungen!$F$13:$F$67)))*N(Mitarbeiter!$E24)/IF(Einstellungen!$C$11="7 Tage",7,5),N('Ist-Stunden'!BC24)+(N(Krankheitstage!CZ24)+N(Krankheitstage!DL24))*N($C24))))</f>
        <v/>
      </c>
      <c r="CH24" s="76">
        <f>IF($B24="",0,IF(Einstellungen!$C$10="Ja",MAX(IF(Einstellungen!$C$11="7 Tage",MAX(0,(MIN(DATE(2030,4,0),IF(Mitarbeiter!$D24="",DATE(2030,4,0),Mitarbeiter!$D24),TODAY()))-(MAX(DATE(2030,3,1),Mitarbeiter!$C24))+1),MAX(0,NETWORKDAYS(MAX(DATE(2030,3,1),Mitarbeiter!$C24),MIN(DATE(2030,4,0),IF(Mitarbeiter!$D24="",DATE(2030,4,0),Mitarbeiter!$D24),TODAY()),Einstellungen!$F$13:$F$67)))*N(Mitarbeiter!$E24)/IF(Einstellungen!$C$11="7 Tage",7,5),N('Ist-Stunden'!BD24)),MAX(IF(Einstellungen!$C$11="7 Tage",MAX(0,(MIN(DATE(2030,4,0),IF(Mitarbeiter!$D24="",DATE(2030,4,0),Mitarbeiter!$D24),TODAY()))-(MAX(DATE(2030,3,1),Mitarbeiter!$C24))+1),MAX(0,NETWORKDAYS(MAX(DATE(2030,3,1),Mitarbeiter!$C24),MIN(DATE(2030,4,0),IF(Mitarbeiter!$D24="",DATE(2030,4,0),Mitarbeiter!$D24),TODAY()),Einstellungen!$F$13:$F$67)))*N(Mitarbeiter!$E24)/IF(Einstellungen!$C$11="7 Tage",7,5),N('Ist-Stunden'!BD24)+(N(Krankheitstage!DA24)+N(Krankheitstage!DM24))*N($C24))))</f>
        <v/>
      </c>
      <c r="CI24" s="76">
        <f>IF($B24="",0,IF(Einstellungen!$C$10="Ja",MAX(IF(Einstellungen!$C$11="7 Tage",MAX(0,(MIN(DATE(2030,5,0),IF(Mitarbeiter!$D24="",DATE(2030,5,0),Mitarbeiter!$D24),TODAY()))-(MAX(DATE(2030,4,1),Mitarbeiter!$C24))+1),MAX(0,NETWORKDAYS(MAX(DATE(2030,4,1),Mitarbeiter!$C24),MIN(DATE(2030,5,0),IF(Mitarbeiter!$D24="",DATE(2030,5,0),Mitarbeiter!$D24),TODAY()),Einstellungen!$F$13:$F$67)))*N(Mitarbeiter!$E24)/IF(Einstellungen!$C$11="7 Tage",7,5),N('Ist-Stunden'!BE24)),MAX(IF(Einstellungen!$C$11="7 Tage",MAX(0,(MIN(DATE(2030,5,0),IF(Mitarbeiter!$D24="",DATE(2030,5,0),Mitarbeiter!$D24),TODAY()))-(MAX(DATE(2030,4,1),Mitarbeiter!$C24))+1),MAX(0,NETWORKDAYS(MAX(DATE(2030,4,1),Mitarbeiter!$C24),MIN(DATE(2030,5,0),IF(Mitarbeiter!$D24="",DATE(2030,5,0),Mitarbeiter!$D24),TODAY()),Einstellungen!$F$13:$F$67)))*N(Mitarbeiter!$E24)/IF(Einstellungen!$C$11="7 Tage",7,5),N('Ist-Stunden'!BE24)+(N(Krankheitstage!DB24)+N(Krankheitstage!DN24))*N($C24))))</f>
        <v/>
      </c>
      <c r="CJ24" s="76">
        <f>IF($B24="",0,IF(Einstellungen!$C$10="Ja",MAX(IF(Einstellungen!$C$11="7 Tage",MAX(0,(MIN(DATE(2030,6,0),IF(Mitarbeiter!$D24="",DATE(2030,6,0),Mitarbeiter!$D24),TODAY()))-(MAX(DATE(2030,5,1),Mitarbeiter!$C24))+1),MAX(0,NETWORKDAYS(MAX(DATE(2030,5,1),Mitarbeiter!$C24),MIN(DATE(2030,6,0),IF(Mitarbeiter!$D24="",DATE(2030,6,0),Mitarbeiter!$D24),TODAY()),Einstellungen!$F$13:$F$67)))*N(Mitarbeiter!$E24)/IF(Einstellungen!$C$11="7 Tage",7,5),N('Ist-Stunden'!BF24)),MAX(IF(Einstellungen!$C$11="7 Tage",MAX(0,(MIN(DATE(2030,6,0),IF(Mitarbeiter!$D24="",DATE(2030,6,0),Mitarbeiter!$D24),TODAY()))-(MAX(DATE(2030,5,1),Mitarbeiter!$C24))+1),MAX(0,NETWORKDAYS(MAX(DATE(2030,5,1),Mitarbeiter!$C24),MIN(DATE(2030,6,0),IF(Mitarbeiter!$D24="",DATE(2030,6,0),Mitarbeiter!$D24),TODAY()),Einstellungen!$F$13:$F$67)))*N(Mitarbeiter!$E24)/IF(Einstellungen!$C$11="7 Tage",7,5),N('Ist-Stunden'!BF24)+(N(Krankheitstage!DC24)+N(Krankheitstage!DO24))*N($C24))))</f>
        <v/>
      </c>
      <c r="CK24" s="76">
        <f>IF($B24="",0,IF(Einstellungen!$C$10="Ja",MAX(IF(Einstellungen!$C$11="7 Tage",MAX(0,(MIN(DATE(2030,7,0),IF(Mitarbeiter!$D24="",DATE(2030,7,0),Mitarbeiter!$D24),TODAY()))-(MAX(DATE(2030,6,1),Mitarbeiter!$C24))+1),MAX(0,NETWORKDAYS(MAX(DATE(2030,6,1),Mitarbeiter!$C24),MIN(DATE(2030,7,0),IF(Mitarbeiter!$D24="",DATE(2030,7,0),Mitarbeiter!$D24),TODAY()),Einstellungen!$F$13:$F$67)))*N(Mitarbeiter!$E24)/IF(Einstellungen!$C$11="7 Tage",7,5),N('Ist-Stunden'!BG24)),MAX(IF(Einstellungen!$C$11="7 Tage",MAX(0,(MIN(DATE(2030,7,0),IF(Mitarbeiter!$D24="",DATE(2030,7,0),Mitarbeiter!$D24),TODAY()))-(MAX(DATE(2030,6,1),Mitarbeiter!$C24))+1),MAX(0,NETWORKDAYS(MAX(DATE(2030,6,1),Mitarbeiter!$C24),MIN(DATE(2030,7,0),IF(Mitarbeiter!$D24="",DATE(2030,7,0),Mitarbeiter!$D24),TODAY()),Einstellungen!$F$13:$F$67)))*N(Mitarbeiter!$E24)/IF(Einstellungen!$C$11="7 Tage",7,5),N('Ist-Stunden'!BG24)+(N(Krankheitstage!DD24)+N(Krankheitstage!DP24))*N($C24))))</f>
        <v/>
      </c>
      <c r="CL24" s="76">
        <f>IF($B24="",0,IF(Einstellungen!$C$10="Ja",MAX(IF(Einstellungen!$C$11="7 Tage",MAX(0,(MIN(DATE(2030,8,0),IF(Mitarbeiter!$D24="",DATE(2030,8,0),Mitarbeiter!$D24),TODAY()))-(MAX(DATE(2030,7,1),Mitarbeiter!$C24))+1),MAX(0,NETWORKDAYS(MAX(DATE(2030,7,1),Mitarbeiter!$C24),MIN(DATE(2030,8,0),IF(Mitarbeiter!$D24="",DATE(2030,8,0),Mitarbeiter!$D24),TODAY()),Einstellungen!$F$13:$F$67)))*N(Mitarbeiter!$E24)/IF(Einstellungen!$C$11="7 Tage",7,5),N('Ist-Stunden'!BH24)),MAX(IF(Einstellungen!$C$11="7 Tage",MAX(0,(MIN(DATE(2030,8,0),IF(Mitarbeiter!$D24="",DATE(2030,8,0),Mitarbeiter!$D24),TODAY()))-(MAX(DATE(2030,7,1),Mitarbeiter!$C24))+1),MAX(0,NETWORKDAYS(MAX(DATE(2030,7,1),Mitarbeiter!$C24),MIN(DATE(2030,8,0),IF(Mitarbeiter!$D24="",DATE(2030,8,0),Mitarbeiter!$D24),TODAY()),Einstellungen!$F$13:$F$67)))*N(Mitarbeiter!$E24)/IF(Einstellungen!$C$11="7 Tage",7,5),N('Ist-Stunden'!BH24)+(N(Krankheitstage!DE24)+N(Krankheitstage!DQ24))*N($C24))))</f>
        <v/>
      </c>
      <c r="CM24" s="76">
        <f>IF($B24="",0,IF(Einstellungen!$C$10="Ja",MAX(IF(Einstellungen!$C$11="7 Tage",MAX(0,(MIN(DATE(2030,9,0),IF(Mitarbeiter!$D24="",DATE(2030,9,0),Mitarbeiter!$D24),TODAY()))-(MAX(DATE(2030,8,1),Mitarbeiter!$C24))+1),MAX(0,NETWORKDAYS(MAX(DATE(2030,8,1),Mitarbeiter!$C24),MIN(DATE(2030,9,0),IF(Mitarbeiter!$D24="",DATE(2030,9,0),Mitarbeiter!$D24),TODAY()),Einstellungen!$F$13:$F$67)))*N(Mitarbeiter!$E24)/IF(Einstellungen!$C$11="7 Tage",7,5),N('Ist-Stunden'!BI24)),MAX(IF(Einstellungen!$C$11="7 Tage",MAX(0,(MIN(DATE(2030,9,0),IF(Mitarbeiter!$D24="",DATE(2030,9,0),Mitarbeiter!$D24),TODAY()))-(MAX(DATE(2030,8,1),Mitarbeiter!$C24))+1),MAX(0,NETWORKDAYS(MAX(DATE(2030,8,1),Mitarbeiter!$C24),MIN(DATE(2030,9,0),IF(Mitarbeiter!$D24="",DATE(2030,9,0),Mitarbeiter!$D24),TODAY()),Einstellungen!$F$13:$F$67)))*N(Mitarbeiter!$E24)/IF(Einstellungen!$C$11="7 Tage",7,5),N('Ist-Stunden'!BI24)+(N(Krankheitstage!DF24)+N(Krankheitstage!DR24))*N($C24))))</f>
        <v/>
      </c>
      <c r="CN24" s="76">
        <f>IF($B24="",0,IF(Einstellungen!$C$10="Ja",MAX(IF(Einstellungen!$C$11="7 Tage",MAX(0,(MIN(DATE(2030,10,0),IF(Mitarbeiter!$D24="",DATE(2030,10,0),Mitarbeiter!$D24),TODAY()))-(MAX(DATE(2030,9,1),Mitarbeiter!$C24))+1),MAX(0,NETWORKDAYS(MAX(DATE(2030,9,1),Mitarbeiter!$C24),MIN(DATE(2030,10,0),IF(Mitarbeiter!$D24="",DATE(2030,10,0),Mitarbeiter!$D24),TODAY()),Einstellungen!$F$13:$F$67)))*N(Mitarbeiter!$E24)/IF(Einstellungen!$C$11="7 Tage",7,5),N('Ist-Stunden'!BJ24)),MAX(IF(Einstellungen!$C$11="7 Tage",MAX(0,(MIN(DATE(2030,10,0),IF(Mitarbeiter!$D24="",DATE(2030,10,0),Mitarbeiter!$D24),TODAY()))-(MAX(DATE(2030,9,1),Mitarbeiter!$C24))+1),MAX(0,NETWORKDAYS(MAX(DATE(2030,9,1),Mitarbeiter!$C24),MIN(DATE(2030,10,0),IF(Mitarbeiter!$D24="",DATE(2030,10,0),Mitarbeiter!$D24),TODAY()),Einstellungen!$F$13:$F$67)))*N(Mitarbeiter!$E24)/IF(Einstellungen!$C$11="7 Tage",7,5),N('Ist-Stunden'!BJ24)+(N(Krankheitstage!DG24)+N(Krankheitstage!DS24))*N($C24))))</f>
        <v/>
      </c>
      <c r="CO24" s="76">
        <f>IF($B24="",0,IF(Einstellungen!$C$10="Ja",MAX(IF(Einstellungen!$C$11="7 Tage",MAX(0,(MIN(DATE(2030,11,0),IF(Mitarbeiter!$D24="",DATE(2030,11,0),Mitarbeiter!$D24),TODAY()))-(MAX(DATE(2030,10,1),Mitarbeiter!$C24))+1),MAX(0,NETWORKDAYS(MAX(DATE(2030,10,1),Mitarbeiter!$C24),MIN(DATE(2030,11,0),IF(Mitarbeiter!$D24="",DATE(2030,11,0),Mitarbeiter!$D24),TODAY()),Einstellungen!$F$13:$F$67)))*N(Mitarbeiter!$E24)/IF(Einstellungen!$C$11="7 Tage",7,5),N('Ist-Stunden'!BK24)),MAX(IF(Einstellungen!$C$11="7 Tage",MAX(0,(MIN(DATE(2030,11,0),IF(Mitarbeiter!$D24="",DATE(2030,11,0),Mitarbeiter!$D24),TODAY()))-(MAX(DATE(2030,10,1),Mitarbeiter!$C24))+1),MAX(0,NETWORKDAYS(MAX(DATE(2030,10,1),Mitarbeiter!$C24),MIN(DATE(2030,11,0),IF(Mitarbeiter!$D24="",DATE(2030,11,0),Mitarbeiter!$D24),TODAY()),Einstellungen!$F$13:$F$67)))*N(Mitarbeiter!$E24)/IF(Einstellungen!$C$11="7 Tage",7,5),N('Ist-Stunden'!BK24)+(N(Krankheitstage!DH24)+N(Krankheitstage!DT24))*N($C24))))</f>
        <v/>
      </c>
      <c r="CP24" s="76">
        <f>IF($B24="",0,IF(Einstellungen!$C$10="Ja",MAX(IF(Einstellungen!$C$11="7 Tage",MAX(0,(MIN(DATE(2030,12,0),IF(Mitarbeiter!$D24="",DATE(2030,12,0),Mitarbeiter!$D24),TODAY()))-(MAX(DATE(2030,11,1),Mitarbeiter!$C24))+1),MAX(0,NETWORKDAYS(MAX(DATE(2030,11,1),Mitarbeiter!$C24),MIN(DATE(2030,12,0),IF(Mitarbeiter!$D24="",DATE(2030,12,0),Mitarbeiter!$D24),TODAY()),Einstellungen!$F$13:$F$67)))*N(Mitarbeiter!$E24)/IF(Einstellungen!$C$11="7 Tage",7,5),N('Ist-Stunden'!BL24)),MAX(IF(Einstellungen!$C$11="7 Tage",MAX(0,(MIN(DATE(2030,12,0),IF(Mitarbeiter!$D24="",DATE(2030,12,0),Mitarbeiter!$D24),TODAY()))-(MAX(DATE(2030,11,1),Mitarbeiter!$C24))+1),MAX(0,NETWORKDAYS(MAX(DATE(2030,11,1),Mitarbeiter!$C24),MIN(DATE(2030,12,0),IF(Mitarbeiter!$D24="",DATE(2030,12,0),Mitarbeiter!$D24),TODAY()),Einstellungen!$F$13:$F$67)))*N(Mitarbeiter!$E24)/IF(Einstellungen!$C$11="7 Tage",7,5),N('Ist-Stunden'!BL24)+(N(Krankheitstage!DI24)+N(Krankheitstage!DU24))*N($C24))))</f>
        <v/>
      </c>
      <c r="CQ24" s="76">
        <f>IF($B24="",0,IF(Einstellungen!$C$10="Ja",MAX(IF(Einstellungen!$C$11="7 Tage",MAX(0,(MIN(DATE(2030,13,0),IF(Mitarbeiter!$D24="",DATE(2030,13,0),Mitarbeiter!$D24),TODAY()))-(MAX(DATE(2030,12,1),Mitarbeiter!$C24))+1),MAX(0,NETWORKDAYS(MAX(DATE(2030,12,1),Mitarbeiter!$C24),MIN(DATE(2030,13,0),IF(Mitarbeiter!$D24="",DATE(2030,13,0),Mitarbeiter!$D24),TODAY()),Einstellungen!$F$13:$F$67)))*N(Mitarbeiter!$E24)/IF(Einstellungen!$C$11="7 Tage",7,5),N('Ist-Stunden'!BM24)),MAX(IF(Einstellungen!$C$11="7 Tage",MAX(0,(MIN(DATE(2030,13,0),IF(Mitarbeiter!$D24="",DATE(2030,13,0),Mitarbeiter!$D24),TODAY()))-(MAX(DATE(2030,12,1),Mitarbeiter!$C24))+1),MAX(0,NETWORKDAYS(MAX(DATE(2030,12,1),Mitarbeiter!$C24),MIN(DATE(2030,13,0),IF(Mitarbeiter!$D24="",DATE(2030,13,0),Mitarbeiter!$D24),TODAY()),Einstellungen!$F$13:$F$67)))*N(Mitarbeiter!$E24)/IF(Einstellungen!$C$11="7 Tage",7,5),N('Ist-Stunden'!BM24)+(N(Krankheitstage!DJ24)+N(Krankheitstage!DV24))*N($C24))))</f>
        <v/>
      </c>
    </row>
    <row r="25">
      <c r="A25" s="73">
        <f>IF(Mitarbeiter!B25="","",Mitarbeiter!A25)</f>
        <v/>
      </c>
      <c r="B25" s="6">
        <f>IF(Mitarbeiter!B25="","",Mitarbeiter!B25)</f>
        <v/>
      </c>
      <c r="C25" s="74">
        <f>IF(Mitarbeiter!B25="","",Mitarbeiter!F25)</f>
        <v/>
      </c>
      <c r="D25" s="75">
        <f>N(INDEX(Krankheitstage!$G25:$DV25,1,(Einstellungen!$C$3-2026)*24+1))</f>
        <v/>
      </c>
      <c r="E25" s="75">
        <f>N(INDEX(Krankheitstage!$G25:$DV25,1,(Einstellungen!$C$3-2026)*24+2))</f>
        <v/>
      </c>
      <c r="F25" s="75">
        <f>N(INDEX(Krankheitstage!$G25:$DV25,1,(Einstellungen!$C$3-2026)*24+3))</f>
        <v/>
      </c>
      <c r="G25" s="75">
        <f>N(INDEX(Krankheitstage!$G25:$DV25,1,(Einstellungen!$C$3-2026)*24+4))</f>
        <v/>
      </c>
      <c r="H25" s="75">
        <f>N(INDEX(Krankheitstage!$G25:$DV25,1,(Einstellungen!$C$3-2026)*24+5))</f>
        <v/>
      </c>
      <c r="I25" s="75">
        <f>N(INDEX(Krankheitstage!$G25:$DV25,1,(Einstellungen!$C$3-2026)*24+6))</f>
        <v/>
      </c>
      <c r="J25" s="75">
        <f>N(INDEX(Krankheitstage!$G25:$DV25,1,(Einstellungen!$C$3-2026)*24+7))</f>
        <v/>
      </c>
      <c r="K25" s="75">
        <f>N(INDEX(Krankheitstage!$G25:$DV25,1,(Einstellungen!$C$3-2026)*24+8))</f>
        <v/>
      </c>
      <c r="L25" s="75">
        <f>N(INDEX(Krankheitstage!$G25:$DV25,1,(Einstellungen!$C$3-2026)*24+9))</f>
        <v/>
      </c>
      <c r="M25" s="75">
        <f>N(INDEX(Krankheitstage!$G25:$DV25,1,(Einstellungen!$C$3-2026)*24+10))</f>
        <v/>
      </c>
      <c r="N25" s="75">
        <f>N(INDEX(Krankheitstage!$G25:$DV25,1,(Einstellungen!$C$3-2026)*24+11))</f>
        <v/>
      </c>
      <c r="O25" s="75">
        <f>N(INDEX(Krankheitstage!$G25:$DV25,1,(Einstellungen!$C$3-2026)*24+12))</f>
        <v/>
      </c>
      <c r="P25" s="75">
        <f>IF($B25="","",SUM(D25:O25))</f>
        <v/>
      </c>
      <c r="Q25" s="75">
        <f>N(INDEX(Krankheitstage!$G25:$DV25,1,(Einstellungen!$C$3-2026)*24+13))</f>
        <v/>
      </c>
      <c r="R25" s="75">
        <f>N(INDEX(Krankheitstage!$G25:$DV25,1,(Einstellungen!$C$3-2026)*24+14))</f>
        <v/>
      </c>
      <c r="S25" s="75">
        <f>N(INDEX(Krankheitstage!$G25:$DV25,1,(Einstellungen!$C$3-2026)*24+15))</f>
        <v/>
      </c>
      <c r="T25" s="75">
        <f>N(INDEX(Krankheitstage!$G25:$DV25,1,(Einstellungen!$C$3-2026)*24+16))</f>
        <v/>
      </c>
      <c r="U25" s="75">
        <f>N(INDEX(Krankheitstage!$G25:$DV25,1,(Einstellungen!$C$3-2026)*24+17))</f>
        <v/>
      </c>
      <c r="V25" s="75">
        <f>N(INDEX(Krankheitstage!$G25:$DV25,1,(Einstellungen!$C$3-2026)*24+18))</f>
        <v/>
      </c>
      <c r="W25" s="75">
        <f>N(INDEX(Krankheitstage!$G25:$DV25,1,(Einstellungen!$C$3-2026)*24+19))</f>
        <v/>
      </c>
      <c r="X25" s="75">
        <f>N(INDEX(Krankheitstage!$G25:$DV25,1,(Einstellungen!$C$3-2026)*24+20))</f>
        <v/>
      </c>
      <c r="Y25" s="75">
        <f>N(INDEX(Krankheitstage!$G25:$DV25,1,(Einstellungen!$C$3-2026)*24+21))</f>
        <v/>
      </c>
      <c r="Z25" s="75">
        <f>N(INDEX(Krankheitstage!$G25:$DV25,1,(Einstellungen!$C$3-2026)*24+22))</f>
        <v/>
      </c>
      <c r="AA25" s="75">
        <f>N(INDEX(Krankheitstage!$G25:$DV25,1,(Einstellungen!$C$3-2026)*24+23))</f>
        <v/>
      </c>
      <c r="AB25" s="75">
        <f>N(INDEX(Krankheitstage!$G25:$DV25,1,(Einstellungen!$C$3-2026)*24+24))</f>
        <v/>
      </c>
      <c r="AC25" s="75">
        <f>IF($B25="","",SUM(Q25:AB25))</f>
        <v/>
      </c>
      <c r="AD25" s="75">
        <f>IF($B25="","",SUM(P25,AC25))</f>
        <v/>
      </c>
      <c r="AE25" s="76">
        <f>IF($B25="","",AD25*N(C25))</f>
        <v/>
      </c>
      <c r="AF25" s="75">
        <f>IF($B25="","",Krankheitstage!E25)</f>
        <v/>
      </c>
      <c r="AG25" s="76">
        <f>IF($B25="","",AF25*N(C25))</f>
        <v/>
      </c>
      <c r="AH25" s="76">
        <f>IF($B25="","",INDEX($AJ25:$CQ25,1,(Einstellungen!$C$3-2026)*12+1)+INDEX($AJ25:$CQ25,1,(Einstellungen!$C$3-2026)*12+2)+INDEX($AJ25:$CQ25,1,(Einstellungen!$C$3-2026)*12+3)+INDEX($AJ25:$CQ25,1,(Einstellungen!$C$3-2026)*12+4)+INDEX($AJ25:$CQ25,1,(Einstellungen!$C$3-2026)*12+5)+INDEX($AJ25:$CQ25,1,(Einstellungen!$C$3-2026)*12+6)+INDEX($AJ25:$CQ25,1,(Einstellungen!$C$3-2026)*12+7)+INDEX($AJ25:$CQ25,1,(Einstellungen!$C$3-2026)*12+8)+INDEX($AJ25:$CQ25,1,(Einstellungen!$C$3-2026)*12+9)+INDEX($AJ25:$CQ25,1,(Einstellungen!$C$3-2026)*12+10)+INDEX($AJ25:$CQ25,1,(Einstellungen!$C$3-2026)*12+11)+INDEX($AJ25:$CQ25,1,(Einstellungen!$C$3-2026)*12+12))</f>
        <v/>
      </c>
      <c r="AI25" s="76">
        <f>IF($B25="","",SUM($AJ25:$CQ25))</f>
        <v/>
      </c>
      <c r="AJ25" s="76">
        <f>IF($B25="",0,IF(Einstellungen!$C$10="Ja",MAX(IF(Einstellungen!$C$11="7 Tage",MAX(0,(MIN(DATE(2026,2,0),IF(Mitarbeiter!$D25="",DATE(2026,2,0),Mitarbeiter!$D25),TODAY()))-(MAX(DATE(2026,1,1),Mitarbeiter!$C25))+1),MAX(0,NETWORKDAYS(MAX(DATE(2026,1,1),Mitarbeiter!$C25),MIN(DATE(2026,2,0),IF(Mitarbeiter!$D25="",DATE(2026,2,0),Mitarbeiter!$D25),TODAY()),Einstellungen!$F$13:$F$67)))*N(Mitarbeiter!$E25)/IF(Einstellungen!$C$11="7 Tage",7,5),N('Ist-Stunden'!F25)),MAX(IF(Einstellungen!$C$11="7 Tage",MAX(0,(MIN(DATE(2026,2,0),IF(Mitarbeiter!$D25="",DATE(2026,2,0),Mitarbeiter!$D25),TODAY()))-(MAX(DATE(2026,1,1),Mitarbeiter!$C25))+1),MAX(0,NETWORKDAYS(MAX(DATE(2026,1,1),Mitarbeiter!$C25),MIN(DATE(2026,2,0),IF(Mitarbeiter!$D25="",DATE(2026,2,0),Mitarbeiter!$D25),TODAY()),Einstellungen!$F$13:$F$67)))*N(Mitarbeiter!$E25)/IF(Einstellungen!$C$11="7 Tage",7,5),N('Ist-Stunden'!F25)+(N(Krankheitstage!G25)+N(Krankheitstage!S25))*N($C25))))</f>
        <v/>
      </c>
      <c r="AK25" s="76">
        <f>IF($B25="",0,IF(Einstellungen!$C$10="Ja",MAX(IF(Einstellungen!$C$11="7 Tage",MAX(0,(MIN(DATE(2026,3,0),IF(Mitarbeiter!$D25="",DATE(2026,3,0),Mitarbeiter!$D25),TODAY()))-(MAX(DATE(2026,2,1),Mitarbeiter!$C25))+1),MAX(0,NETWORKDAYS(MAX(DATE(2026,2,1),Mitarbeiter!$C25),MIN(DATE(2026,3,0),IF(Mitarbeiter!$D25="",DATE(2026,3,0),Mitarbeiter!$D25),TODAY()),Einstellungen!$F$13:$F$67)))*N(Mitarbeiter!$E25)/IF(Einstellungen!$C$11="7 Tage",7,5),N('Ist-Stunden'!G25)),MAX(IF(Einstellungen!$C$11="7 Tage",MAX(0,(MIN(DATE(2026,3,0),IF(Mitarbeiter!$D25="",DATE(2026,3,0),Mitarbeiter!$D25),TODAY()))-(MAX(DATE(2026,2,1),Mitarbeiter!$C25))+1),MAX(0,NETWORKDAYS(MAX(DATE(2026,2,1),Mitarbeiter!$C25),MIN(DATE(2026,3,0),IF(Mitarbeiter!$D25="",DATE(2026,3,0),Mitarbeiter!$D25),TODAY()),Einstellungen!$F$13:$F$67)))*N(Mitarbeiter!$E25)/IF(Einstellungen!$C$11="7 Tage",7,5),N('Ist-Stunden'!G25)+(N(Krankheitstage!H25)+N(Krankheitstage!T25))*N($C25))))</f>
        <v/>
      </c>
      <c r="AL25" s="76">
        <f>IF($B25="",0,IF(Einstellungen!$C$10="Ja",MAX(IF(Einstellungen!$C$11="7 Tage",MAX(0,(MIN(DATE(2026,4,0),IF(Mitarbeiter!$D25="",DATE(2026,4,0),Mitarbeiter!$D25),TODAY()))-(MAX(DATE(2026,3,1),Mitarbeiter!$C25))+1),MAX(0,NETWORKDAYS(MAX(DATE(2026,3,1),Mitarbeiter!$C25),MIN(DATE(2026,4,0),IF(Mitarbeiter!$D25="",DATE(2026,4,0),Mitarbeiter!$D25),TODAY()),Einstellungen!$F$13:$F$67)))*N(Mitarbeiter!$E25)/IF(Einstellungen!$C$11="7 Tage",7,5),N('Ist-Stunden'!H25)),MAX(IF(Einstellungen!$C$11="7 Tage",MAX(0,(MIN(DATE(2026,4,0),IF(Mitarbeiter!$D25="",DATE(2026,4,0),Mitarbeiter!$D25),TODAY()))-(MAX(DATE(2026,3,1),Mitarbeiter!$C25))+1),MAX(0,NETWORKDAYS(MAX(DATE(2026,3,1),Mitarbeiter!$C25),MIN(DATE(2026,4,0),IF(Mitarbeiter!$D25="",DATE(2026,4,0),Mitarbeiter!$D25),TODAY()),Einstellungen!$F$13:$F$67)))*N(Mitarbeiter!$E25)/IF(Einstellungen!$C$11="7 Tage",7,5),N('Ist-Stunden'!H25)+(N(Krankheitstage!I25)+N(Krankheitstage!U25))*N($C25))))</f>
        <v/>
      </c>
      <c r="AM25" s="76">
        <f>IF($B25="",0,IF(Einstellungen!$C$10="Ja",MAX(IF(Einstellungen!$C$11="7 Tage",MAX(0,(MIN(DATE(2026,5,0),IF(Mitarbeiter!$D25="",DATE(2026,5,0),Mitarbeiter!$D25),TODAY()))-(MAX(DATE(2026,4,1),Mitarbeiter!$C25))+1),MAX(0,NETWORKDAYS(MAX(DATE(2026,4,1),Mitarbeiter!$C25),MIN(DATE(2026,5,0),IF(Mitarbeiter!$D25="",DATE(2026,5,0),Mitarbeiter!$D25),TODAY()),Einstellungen!$F$13:$F$67)))*N(Mitarbeiter!$E25)/IF(Einstellungen!$C$11="7 Tage",7,5),N('Ist-Stunden'!I25)),MAX(IF(Einstellungen!$C$11="7 Tage",MAX(0,(MIN(DATE(2026,5,0),IF(Mitarbeiter!$D25="",DATE(2026,5,0),Mitarbeiter!$D25),TODAY()))-(MAX(DATE(2026,4,1),Mitarbeiter!$C25))+1),MAX(0,NETWORKDAYS(MAX(DATE(2026,4,1),Mitarbeiter!$C25),MIN(DATE(2026,5,0),IF(Mitarbeiter!$D25="",DATE(2026,5,0),Mitarbeiter!$D25),TODAY()),Einstellungen!$F$13:$F$67)))*N(Mitarbeiter!$E25)/IF(Einstellungen!$C$11="7 Tage",7,5),N('Ist-Stunden'!I25)+(N(Krankheitstage!J25)+N(Krankheitstage!V25))*N($C25))))</f>
        <v/>
      </c>
      <c r="AN25" s="76">
        <f>IF($B25="",0,IF(Einstellungen!$C$10="Ja",MAX(IF(Einstellungen!$C$11="7 Tage",MAX(0,(MIN(DATE(2026,6,0),IF(Mitarbeiter!$D25="",DATE(2026,6,0),Mitarbeiter!$D25),TODAY()))-(MAX(DATE(2026,5,1),Mitarbeiter!$C25))+1),MAX(0,NETWORKDAYS(MAX(DATE(2026,5,1),Mitarbeiter!$C25),MIN(DATE(2026,6,0),IF(Mitarbeiter!$D25="",DATE(2026,6,0),Mitarbeiter!$D25),TODAY()),Einstellungen!$F$13:$F$67)))*N(Mitarbeiter!$E25)/IF(Einstellungen!$C$11="7 Tage",7,5),N('Ist-Stunden'!J25)),MAX(IF(Einstellungen!$C$11="7 Tage",MAX(0,(MIN(DATE(2026,6,0),IF(Mitarbeiter!$D25="",DATE(2026,6,0),Mitarbeiter!$D25),TODAY()))-(MAX(DATE(2026,5,1),Mitarbeiter!$C25))+1),MAX(0,NETWORKDAYS(MAX(DATE(2026,5,1),Mitarbeiter!$C25),MIN(DATE(2026,6,0),IF(Mitarbeiter!$D25="",DATE(2026,6,0),Mitarbeiter!$D25),TODAY()),Einstellungen!$F$13:$F$67)))*N(Mitarbeiter!$E25)/IF(Einstellungen!$C$11="7 Tage",7,5),N('Ist-Stunden'!J25)+(N(Krankheitstage!K25)+N(Krankheitstage!W25))*N($C25))))</f>
        <v/>
      </c>
      <c r="AO25" s="76">
        <f>IF($B25="",0,IF(Einstellungen!$C$10="Ja",MAX(IF(Einstellungen!$C$11="7 Tage",MAX(0,(MIN(DATE(2026,7,0),IF(Mitarbeiter!$D25="",DATE(2026,7,0),Mitarbeiter!$D25),TODAY()))-(MAX(DATE(2026,6,1),Mitarbeiter!$C25))+1),MAX(0,NETWORKDAYS(MAX(DATE(2026,6,1),Mitarbeiter!$C25),MIN(DATE(2026,7,0),IF(Mitarbeiter!$D25="",DATE(2026,7,0),Mitarbeiter!$D25),TODAY()),Einstellungen!$F$13:$F$67)))*N(Mitarbeiter!$E25)/IF(Einstellungen!$C$11="7 Tage",7,5),N('Ist-Stunden'!K25)),MAX(IF(Einstellungen!$C$11="7 Tage",MAX(0,(MIN(DATE(2026,7,0),IF(Mitarbeiter!$D25="",DATE(2026,7,0),Mitarbeiter!$D25),TODAY()))-(MAX(DATE(2026,6,1),Mitarbeiter!$C25))+1),MAX(0,NETWORKDAYS(MAX(DATE(2026,6,1),Mitarbeiter!$C25),MIN(DATE(2026,7,0),IF(Mitarbeiter!$D25="",DATE(2026,7,0),Mitarbeiter!$D25),TODAY()),Einstellungen!$F$13:$F$67)))*N(Mitarbeiter!$E25)/IF(Einstellungen!$C$11="7 Tage",7,5),N('Ist-Stunden'!K25)+(N(Krankheitstage!L25)+N(Krankheitstage!X25))*N($C25))))</f>
        <v/>
      </c>
      <c r="AP25" s="76">
        <f>IF($B25="",0,IF(Einstellungen!$C$10="Ja",MAX(IF(Einstellungen!$C$11="7 Tage",MAX(0,(MIN(DATE(2026,8,0),IF(Mitarbeiter!$D25="",DATE(2026,8,0),Mitarbeiter!$D25),TODAY()))-(MAX(DATE(2026,7,1),Mitarbeiter!$C25))+1),MAX(0,NETWORKDAYS(MAX(DATE(2026,7,1),Mitarbeiter!$C25),MIN(DATE(2026,8,0),IF(Mitarbeiter!$D25="",DATE(2026,8,0),Mitarbeiter!$D25),TODAY()),Einstellungen!$F$13:$F$67)))*N(Mitarbeiter!$E25)/IF(Einstellungen!$C$11="7 Tage",7,5),N('Ist-Stunden'!L25)),MAX(IF(Einstellungen!$C$11="7 Tage",MAX(0,(MIN(DATE(2026,8,0),IF(Mitarbeiter!$D25="",DATE(2026,8,0),Mitarbeiter!$D25),TODAY()))-(MAX(DATE(2026,7,1),Mitarbeiter!$C25))+1),MAX(0,NETWORKDAYS(MAX(DATE(2026,7,1),Mitarbeiter!$C25),MIN(DATE(2026,8,0),IF(Mitarbeiter!$D25="",DATE(2026,8,0),Mitarbeiter!$D25),TODAY()),Einstellungen!$F$13:$F$67)))*N(Mitarbeiter!$E25)/IF(Einstellungen!$C$11="7 Tage",7,5),N('Ist-Stunden'!L25)+(N(Krankheitstage!M25)+N(Krankheitstage!Y25))*N($C25))))</f>
        <v/>
      </c>
      <c r="AQ25" s="76">
        <f>IF($B25="",0,IF(Einstellungen!$C$10="Ja",MAX(IF(Einstellungen!$C$11="7 Tage",MAX(0,(MIN(DATE(2026,9,0),IF(Mitarbeiter!$D25="",DATE(2026,9,0),Mitarbeiter!$D25),TODAY()))-(MAX(DATE(2026,8,1),Mitarbeiter!$C25))+1),MAX(0,NETWORKDAYS(MAX(DATE(2026,8,1),Mitarbeiter!$C25),MIN(DATE(2026,9,0),IF(Mitarbeiter!$D25="",DATE(2026,9,0),Mitarbeiter!$D25),TODAY()),Einstellungen!$F$13:$F$67)))*N(Mitarbeiter!$E25)/IF(Einstellungen!$C$11="7 Tage",7,5),N('Ist-Stunden'!M25)),MAX(IF(Einstellungen!$C$11="7 Tage",MAX(0,(MIN(DATE(2026,9,0),IF(Mitarbeiter!$D25="",DATE(2026,9,0),Mitarbeiter!$D25),TODAY()))-(MAX(DATE(2026,8,1),Mitarbeiter!$C25))+1),MAX(0,NETWORKDAYS(MAX(DATE(2026,8,1),Mitarbeiter!$C25),MIN(DATE(2026,9,0),IF(Mitarbeiter!$D25="",DATE(2026,9,0),Mitarbeiter!$D25),TODAY()),Einstellungen!$F$13:$F$67)))*N(Mitarbeiter!$E25)/IF(Einstellungen!$C$11="7 Tage",7,5),N('Ist-Stunden'!M25)+(N(Krankheitstage!N25)+N(Krankheitstage!Z25))*N($C25))))</f>
        <v/>
      </c>
      <c r="AR25" s="76">
        <f>IF($B25="",0,IF(Einstellungen!$C$10="Ja",MAX(IF(Einstellungen!$C$11="7 Tage",MAX(0,(MIN(DATE(2026,10,0),IF(Mitarbeiter!$D25="",DATE(2026,10,0),Mitarbeiter!$D25),TODAY()))-(MAX(DATE(2026,9,1),Mitarbeiter!$C25))+1),MAX(0,NETWORKDAYS(MAX(DATE(2026,9,1),Mitarbeiter!$C25),MIN(DATE(2026,10,0),IF(Mitarbeiter!$D25="",DATE(2026,10,0),Mitarbeiter!$D25),TODAY()),Einstellungen!$F$13:$F$67)))*N(Mitarbeiter!$E25)/IF(Einstellungen!$C$11="7 Tage",7,5),N('Ist-Stunden'!N25)),MAX(IF(Einstellungen!$C$11="7 Tage",MAX(0,(MIN(DATE(2026,10,0),IF(Mitarbeiter!$D25="",DATE(2026,10,0),Mitarbeiter!$D25),TODAY()))-(MAX(DATE(2026,9,1),Mitarbeiter!$C25))+1),MAX(0,NETWORKDAYS(MAX(DATE(2026,9,1),Mitarbeiter!$C25),MIN(DATE(2026,10,0),IF(Mitarbeiter!$D25="",DATE(2026,10,0),Mitarbeiter!$D25),TODAY()),Einstellungen!$F$13:$F$67)))*N(Mitarbeiter!$E25)/IF(Einstellungen!$C$11="7 Tage",7,5),N('Ist-Stunden'!N25)+(N(Krankheitstage!O25)+N(Krankheitstage!AA25))*N($C25))))</f>
        <v/>
      </c>
      <c r="AS25" s="76">
        <f>IF($B25="",0,IF(Einstellungen!$C$10="Ja",MAX(IF(Einstellungen!$C$11="7 Tage",MAX(0,(MIN(DATE(2026,11,0),IF(Mitarbeiter!$D25="",DATE(2026,11,0),Mitarbeiter!$D25),TODAY()))-(MAX(DATE(2026,10,1),Mitarbeiter!$C25))+1),MAX(0,NETWORKDAYS(MAX(DATE(2026,10,1),Mitarbeiter!$C25),MIN(DATE(2026,11,0),IF(Mitarbeiter!$D25="",DATE(2026,11,0),Mitarbeiter!$D25),TODAY()),Einstellungen!$F$13:$F$67)))*N(Mitarbeiter!$E25)/IF(Einstellungen!$C$11="7 Tage",7,5),N('Ist-Stunden'!O25)),MAX(IF(Einstellungen!$C$11="7 Tage",MAX(0,(MIN(DATE(2026,11,0),IF(Mitarbeiter!$D25="",DATE(2026,11,0),Mitarbeiter!$D25),TODAY()))-(MAX(DATE(2026,10,1),Mitarbeiter!$C25))+1),MAX(0,NETWORKDAYS(MAX(DATE(2026,10,1),Mitarbeiter!$C25),MIN(DATE(2026,11,0),IF(Mitarbeiter!$D25="",DATE(2026,11,0),Mitarbeiter!$D25),TODAY()),Einstellungen!$F$13:$F$67)))*N(Mitarbeiter!$E25)/IF(Einstellungen!$C$11="7 Tage",7,5),N('Ist-Stunden'!O25)+(N(Krankheitstage!P25)+N(Krankheitstage!AB25))*N($C25))))</f>
        <v/>
      </c>
      <c r="AT25" s="76">
        <f>IF($B25="",0,IF(Einstellungen!$C$10="Ja",MAX(IF(Einstellungen!$C$11="7 Tage",MAX(0,(MIN(DATE(2026,12,0),IF(Mitarbeiter!$D25="",DATE(2026,12,0),Mitarbeiter!$D25),TODAY()))-(MAX(DATE(2026,11,1),Mitarbeiter!$C25))+1),MAX(0,NETWORKDAYS(MAX(DATE(2026,11,1),Mitarbeiter!$C25),MIN(DATE(2026,12,0),IF(Mitarbeiter!$D25="",DATE(2026,12,0),Mitarbeiter!$D25),TODAY()),Einstellungen!$F$13:$F$67)))*N(Mitarbeiter!$E25)/IF(Einstellungen!$C$11="7 Tage",7,5),N('Ist-Stunden'!P25)),MAX(IF(Einstellungen!$C$11="7 Tage",MAX(0,(MIN(DATE(2026,12,0),IF(Mitarbeiter!$D25="",DATE(2026,12,0),Mitarbeiter!$D25),TODAY()))-(MAX(DATE(2026,11,1),Mitarbeiter!$C25))+1),MAX(0,NETWORKDAYS(MAX(DATE(2026,11,1),Mitarbeiter!$C25),MIN(DATE(2026,12,0),IF(Mitarbeiter!$D25="",DATE(2026,12,0),Mitarbeiter!$D25),TODAY()),Einstellungen!$F$13:$F$67)))*N(Mitarbeiter!$E25)/IF(Einstellungen!$C$11="7 Tage",7,5),N('Ist-Stunden'!P25)+(N(Krankheitstage!Q25)+N(Krankheitstage!AC25))*N($C25))))</f>
        <v/>
      </c>
      <c r="AU25" s="76">
        <f>IF($B25="",0,IF(Einstellungen!$C$10="Ja",MAX(IF(Einstellungen!$C$11="7 Tage",MAX(0,(MIN(DATE(2026,13,0),IF(Mitarbeiter!$D25="",DATE(2026,13,0),Mitarbeiter!$D25),TODAY()))-(MAX(DATE(2026,12,1),Mitarbeiter!$C25))+1),MAX(0,NETWORKDAYS(MAX(DATE(2026,12,1),Mitarbeiter!$C25),MIN(DATE(2026,13,0),IF(Mitarbeiter!$D25="",DATE(2026,13,0),Mitarbeiter!$D25),TODAY()),Einstellungen!$F$13:$F$67)))*N(Mitarbeiter!$E25)/IF(Einstellungen!$C$11="7 Tage",7,5),N('Ist-Stunden'!Q25)),MAX(IF(Einstellungen!$C$11="7 Tage",MAX(0,(MIN(DATE(2026,13,0),IF(Mitarbeiter!$D25="",DATE(2026,13,0),Mitarbeiter!$D25),TODAY()))-(MAX(DATE(2026,12,1),Mitarbeiter!$C25))+1),MAX(0,NETWORKDAYS(MAX(DATE(2026,12,1),Mitarbeiter!$C25),MIN(DATE(2026,13,0),IF(Mitarbeiter!$D25="",DATE(2026,13,0),Mitarbeiter!$D25),TODAY()),Einstellungen!$F$13:$F$67)))*N(Mitarbeiter!$E25)/IF(Einstellungen!$C$11="7 Tage",7,5),N('Ist-Stunden'!Q25)+(N(Krankheitstage!R25)+N(Krankheitstage!AD25))*N($C25))))</f>
        <v/>
      </c>
      <c r="AV25" s="76">
        <f>IF($B25="",0,IF(Einstellungen!$C$10="Ja",MAX(IF(Einstellungen!$C$11="7 Tage",MAX(0,(MIN(DATE(2027,2,0),IF(Mitarbeiter!$D25="",DATE(2027,2,0),Mitarbeiter!$D25),TODAY()))-(MAX(DATE(2027,1,1),Mitarbeiter!$C25))+1),MAX(0,NETWORKDAYS(MAX(DATE(2027,1,1),Mitarbeiter!$C25),MIN(DATE(2027,2,0),IF(Mitarbeiter!$D25="",DATE(2027,2,0),Mitarbeiter!$D25),TODAY()),Einstellungen!$F$13:$F$67)))*N(Mitarbeiter!$E25)/IF(Einstellungen!$C$11="7 Tage",7,5),N('Ist-Stunden'!R25)),MAX(IF(Einstellungen!$C$11="7 Tage",MAX(0,(MIN(DATE(2027,2,0),IF(Mitarbeiter!$D25="",DATE(2027,2,0),Mitarbeiter!$D25),TODAY()))-(MAX(DATE(2027,1,1),Mitarbeiter!$C25))+1),MAX(0,NETWORKDAYS(MAX(DATE(2027,1,1),Mitarbeiter!$C25),MIN(DATE(2027,2,0),IF(Mitarbeiter!$D25="",DATE(2027,2,0),Mitarbeiter!$D25),TODAY()),Einstellungen!$F$13:$F$67)))*N(Mitarbeiter!$E25)/IF(Einstellungen!$C$11="7 Tage",7,5),N('Ist-Stunden'!R25)+(N(Krankheitstage!AE25)+N(Krankheitstage!AQ25))*N($C25))))</f>
        <v/>
      </c>
      <c r="AW25" s="76">
        <f>IF($B25="",0,IF(Einstellungen!$C$10="Ja",MAX(IF(Einstellungen!$C$11="7 Tage",MAX(0,(MIN(DATE(2027,3,0),IF(Mitarbeiter!$D25="",DATE(2027,3,0),Mitarbeiter!$D25),TODAY()))-(MAX(DATE(2027,2,1),Mitarbeiter!$C25))+1),MAX(0,NETWORKDAYS(MAX(DATE(2027,2,1),Mitarbeiter!$C25),MIN(DATE(2027,3,0),IF(Mitarbeiter!$D25="",DATE(2027,3,0),Mitarbeiter!$D25),TODAY()),Einstellungen!$F$13:$F$67)))*N(Mitarbeiter!$E25)/IF(Einstellungen!$C$11="7 Tage",7,5),N('Ist-Stunden'!S25)),MAX(IF(Einstellungen!$C$11="7 Tage",MAX(0,(MIN(DATE(2027,3,0),IF(Mitarbeiter!$D25="",DATE(2027,3,0),Mitarbeiter!$D25),TODAY()))-(MAX(DATE(2027,2,1),Mitarbeiter!$C25))+1),MAX(0,NETWORKDAYS(MAX(DATE(2027,2,1),Mitarbeiter!$C25),MIN(DATE(2027,3,0),IF(Mitarbeiter!$D25="",DATE(2027,3,0),Mitarbeiter!$D25),TODAY()),Einstellungen!$F$13:$F$67)))*N(Mitarbeiter!$E25)/IF(Einstellungen!$C$11="7 Tage",7,5),N('Ist-Stunden'!S25)+(N(Krankheitstage!AF25)+N(Krankheitstage!AR25))*N($C25))))</f>
        <v/>
      </c>
      <c r="AX25" s="76">
        <f>IF($B25="",0,IF(Einstellungen!$C$10="Ja",MAX(IF(Einstellungen!$C$11="7 Tage",MAX(0,(MIN(DATE(2027,4,0),IF(Mitarbeiter!$D25="",DATE(2027,4,0),Mitarbeiter!$D25),TODAY()))-(MAX(DATE(2027,3,1),Mitarbeiter!$C25))+1),MAX(0,NETWORKDAYS(MAX(DATE(2027,3,1),Mitarbeiter!$C25),MIN(DATE(2027,4,0),IF(Mitarbeiter!$D25="",DATE(2027,4,0),Mitarbeiter!$D25),TODAY()),Einstellungen!$F$13:$F$67)))*N(Mitarbeiter!$E25)/IF(Einstellungen!$C$11="7 Tage",7,5),N('Ist-Stunden'!T25)),MAX(IF(Einstellungen!$C$11="7 Tage",MAX(0,(MIN(DATE(2027,4,0),IF(Mitarbeiter!$D25="",DATE(2027,4,0),Mitarbeiter!$D25),TODAY()))-(MAX(DATE(2027,3,1),Mitarbeiter!$C25))+1),MAX(0,NETWORKDAYS(MAX(DATE(2027,3,1),Mitarbeiter!$C25),MIN(DATE(2027,4,0),IF(Mitarbeiter!$D25="",DATE(2027,4,0),Mitarbeiter!$D25),TODAY()),Einstellungen!$F$13:$F$67)))*N(Mitarbeiter!$E25)/IF(Einstellungen!$C$11="7 Tage",7,5),N('Ist-Stunden'!T25)+(N(Krankheitstage!AG25)+N(Krankheitstage!AS25))*N($C25))))</f>
        <v/>
      </c>
      <c r="AY25" s="76">
        <f>IF($B25="",0,IF(Einstellungen!$C$10="Ja",MAX(IF(Einstellungen!$C$11="7 Tage",MAX(0,(MIN(DATE(2027,5,0),IF(Mitarbeiter!$D25="",DATE(2027,5,0),Mitarbeiter!$D25),TODAY()))-(MAX(DATE(2027,4,1),Mitarbeiter!$C25))+1),MAX(0,NETWORKDAYS(MAX(DATE(2027,4,1),Mitarbeiter!$C25),MIN(DATE(2027,5,0),IF(Mitarbeiter!$D25="",DATE(2027,5,0),Mitarbeiter!$D25),TODAY()),Einstellungen!$F$13:$F$67)))*N(Mitarbeiter!$E25)/IF(Einstellungen!$C$11="7 Tage",7,5),N('Ist-Stunden'!U25)),MAX(IF(Einstellungen!$C$11="7 Tage",MAX(0,(MIN(DATE(2027,5,0),IF(Mitarbeiter!$D25="",DATE(2027,5,0),Mitarbeiter!$D25),TODAY()))-(MAX(DATE(2027,4,1),Mitarbeiter!$C25))+1),MAX(0,NETWORKDAYS(MAX(DATE(2027,4,1),Mitarbeiter!$C25),MIN(DATE(2027,5,0),IF(Mitarbeiter!$D25="",DATE(2027,5,0),Mitarbeiter!$D25),TODAY()),Einstellungen!$F$13:$F$67)))*N(Mitarbeiter!$E25)/IF(Einstellungen!$C$11="7 Tage",7,5),N('Ist-Stunden'!U25)+(N(Krankheitstage!AH25)+N(Krankheitstage!AT25))*N($C25))))</f>
        <v/>
      </c>
      <c r="AZ25" s="76">
        <f>IF($B25="",0,IF(Einstellungen!$C$10="Ja",MAX(IF(Einstellungen!$C$11="7 Tage",MAX(0,(MIN(DATE(2027,6,0),IF(Mitarbeiter!$D25="",DATE(2027,6,0),Mitarbeiter!$D25),TODAY()))-(MAX(DATE(2027,5,1),Mitarbeiter!$C25))+1),MAX(0,NETWORKDAYS(MAX(DATE(2027,5,1),Mitarbeiter!$C25),MIN(DATE(2027,6,0),IF(Mitarbeiter!$D25="",DATE(2027,6,0),Mitarbeiter!$D25),TODAY()),Einstellungen!$F$13:$F$67)))*N(Mitarbeiter!$E25)/IF(Einstellungen!$C$11="7 Tage",7,5),N('Ist-Stunden'!V25)),MAX(IF(Einstellungen!$C$11="7 Tage",MAX(0,(MIN(DATE(2027,6,0),IF(Mitarbeiter!$D25="",DATE(2027,6,0),Mitarbeiter!$D25),TODAY()))-(MAX(DATE(2027,5,1),Mitarbeiter!$C25))+1),MAX(0,NETWORKDAYS(MAX(DATE(2027,5,1),Mitarbeiter!$C25),MIN(DATE(2027,6,0),IF(Mitarbeiter!$D25="",DATE(2027,6,0),Mitarbeiter!$D25),TODAY()),Einstellungen!$F$13:$F$67)))*N(Mitarbeiter!$E25)/IF(Einstellungen!$C$11="7 Tage",7,5),N('Ist-Stunden'!V25)+(N(Krankheitstage!AI25)+N(Krankheitstage!AU25))*N($C25))))</f>
        <v/>
      </c>
      <c r="BA25" s="76">
        <f>IF($B25="",0,IF(Einstellungen!$C$10="Ja",MAX(IF(Einstellungen!$C$11="7 Tage",MAX(0,(MIN(DATE(2027,7,0),IF(Mitarbeiter!$D25="",DATE(2027,7,0),Mitarbeiter!$D25),TODAY()))-(MAX(DATE(2027,6,1),Mitarbeiter!$C25))+1),MAX(0,NETWORKDAYS(MAX(DATE(2027,6,1),Mitarbeiter!$C25),MIN(DATE(2027,7,0),IF(Mitarbeiter!$D25="",DATE(2027,7,0),Mitarbeiter!$D25),TODAY()),Einstellungen!$F$13:$F$67)))*N(Mitarbeiter!$E25)/IF(Einstellungen!$C$11="7 Tage",7,5),N('Ist-Stunden'!W25)),MAX(IF(Einstellungen!$C$11="7 Tage",MAX(0,(MIN(DATE(2027,7,0),IF(Mitarbeiter!$D25="",DATE(2027,7,0),Mitarbeiter!$D25),TODAY()))-(MAX(DATE(2027,6,1),Mitarbeiter!$C25))+1),MAX(0,NETWORKDAYS(MAX(DATE(2027,6,1),Mitarbeiter!$C25),MIN(DATE(2027,7,0),IF(Mitarbeiter!$D25="",DATE(2027,7,0),Mitarbeiter!$D25),TODAY()),Einstellungen!$F$13:$F$67)))*N(Mitarbeiter!$E25)/IF(Einstellungen!$C$11="7 Tage",7,5),N('Ist-Stunden'!W25)+(N(Krankheitstage!AJ25)+N(Krankheitstage!AV25))*N($C25))))</f>
        <v/>
      </c>
      <c r="BB25" s="76">
        <f>IF($B25="",0,IF(Einstellungen!$C$10="Ja",MAX(IF(Einstellungen!$C$11="7 Tage",MAX(0,(MIN(DATE(2027,8,0),IF(Mitarbeiter!$D25="",DATE(2027,8,0),Mitarbeiter!$D25),TODAY()))-(MAX(DATE(2027,7,1),Mitarbeiter!$C25))+1),MAX(0,NETWORKDAYS(MAX(DATE(2027,7,1),Mitarbeiter!$C25),MIN(DATE(2027,8,0),IF(Mitarbeiter!$D25="",DATE(2027,8,0),Mitarbeiter!$D25),TODAY()),Einstellungen!$F$13:$F$67)))*N(Mitarbeiter!$E25)/IF(Einstellungen!$C$11="7 Tage",7,5),N('Ist-Stunden'!X25)),MAX(IF(Einstellungen!$C$11="7 Tage",MAX(0,(MIN(DATE(2027,8,0),IF(Mitarbeiter!$D25="",DATE(2027,8,0),Mitarbeiter!$D25),TODAY()))-(MAX(DATE(2027,7,1),Mitarbeiter!$C25))+1),MAX(0,NETWORKDAYS(MAX(DATE(2027,7,1),Mitarbeiter!$C25),MIN(DATE(2027,8,0),IF(Mitarbeiter!$D25="",DATE(2027,8,0),Mitarbeiter!$D25),TODAY()),Einstellungen!$F$13:$F$67)))*N(Mitarbeiter!$E25)/IF(Einstellungen!$C$11="7 Tage",7,5),N('Ist-Stunden'!X25)+(N(Krankheitstage!AK25)+N(Krankheitstage!AW25))*N($C25))))</f>
        <v/>
      </c>
      <c r="BC25" s="76">
        <f>IF($B25="",0,IF(Einstellungen!$C$10="Ja",MAX(IF(Einstellungen!$C$11="7 Tage",MAX(0,(MIN(DATE(2027,9,0),IF(Mitarbeiter!$D25="",DATE(2027,9,0),Mitarbeiter!$D25),TODAY()))-(MAX(DATE(2027,8,1),Mitarbeiter!$C25))+1),MAX(0,NETWORKDAYS(MAX(DATE(2027,8,1),Mitarbeiter!$C25),MIN(DATE(2027,9,0),IF(Mitarbeiter!$D25="",DATE(2027,9,0),Mitarbeiter!$D25),TODAY()),Einstellungen!$F$13:$F$67)))*N(Mitarbeiter!$E25)/IF(Einstellungen!$C$11="7 Tage",7,5),N('Ist-Stunden'!Y25)),MAX(IF(Einstellungen!$C$11="7 Tage",MAX(0,(MIN(DATE(2027,9,0),IF(Mitarbeiter!$D25="",DATE(2027,9,0),Mitarbeiter!$D25),TODAY()))-(MAX(DATE(2027,8,1),Mitarbeiter!$C25))+1),MAX(0,NETWORKDAYS(MAX(DATE(2027,8,1),Mitarbeiter!$C25),MIN(DATE(2027,9,0),IF(Mitarbeiter!$D25="",DATE(2027,9,0),Mitarbeiter!$D25),TODAY()),Einstellungen!$F$13:$F$67)))*N(Mitarbeiter!$E25)/IF(Einstellungen!$C$11="7 Tage",7,5),N('Ist-Stunden'!Y25)+(N(Krankheitstage!AL25)+N(Krankheitstage!AX25))*N($C25))))</f>
        <v/>
      </c>
      <c r="BD25" s="76">
        <f>IF($B25="",0,IF(Einstellungen!$C$10="Ja",MAX(IF(Einstellungen!$C$11="7 Tage",MAX(0,(MIN(DATE(2027,10,0),IF(Mitarbeiter!$D25="",DATE(2027,10,0),Mitarbeiter!$D25),TODAY()))-(MAX(DATE(2027,9,1),Mitarbeiter!$C25))+1),MAX(0,NETWORKDAYS(MAX(DATE(2027,9,1),Mitarbeiter!$C25),MIN(DATE(2027,10,0),IF(Mitarbeiter!$D25="",DATE(2027,10,0),Mitarbeiter!$D25),TODAY()),Einstellungen!$F$13:$F$67)))*N(Mitarbeiter!$E25)/IF(Einstellungen!$C$11="7 Tage",7,5),N('Ist-Stunden'!Z25)),MAX(IF(Einstellungen!$C$11="7 Tage",MAX(0,(MIN(DATE(2027,10,0),IF(Mitarbeiter!$D25="",DATE(2027,10,0),Mitarbeiter!$D25),TODAY()))-(MAX(DATE(2027,9,1),Mitarbeiter!$C25))+1),MAX(0,NETWORKDAYS(MAX(DATE(2027,9,1),Mitarbeiter!$C25),MIN(DATE(2027,10,0),IF(Mitarbeiter!$D25="",DATE(2027,10,0),Mitarbeiter!$D25),TODAY()),Einstellungen!$F$13:$F$67)))*N(Mitarbeiter!$E25)/IF(Einstellungen!$C$11="7 Tage",7,5),N('Ist-Stunden'!Z25)+(N(Krankheitstage!AM25)+N(Krankheitstage!AY25))*N($C25))))</f>
        <v/>
      </c>
      <c r="BE25" s="76">
        <f>IF($B25="",0,IF(Einstellungen!$C$10="Ja",MAX(IF(Einstellungen!$C$11="7 Tage",MAX(0,(MIN(DATE(2027,11,0),IF(Mitarbeiter!$D25="",DATE(2027,11,0),Mitarbeiter!$D25),TODAY()))-(MAX(DATE(2027,10,1),Mitarbeiter!$C25))+1),MAX(0,NETWORKDAYS(MAX(DATE(2027,10,1),Mitarbeiter!$C25),MIN(DATE(2027,11,0),IF(Mitarbeiter!$D25="",DATE(2027,11,0),Mitarbeiter!$D25),TODAY()),Einstellungen!$F$13:$F$67)))*N(Mitarbeiter!$E25)/IF(Einstellungen!$C$11="7 Tage",7,5),N('Ist-Stunden'!AA25)),MAX(IF(Einstellungen!$C$11="7 Tage",MAX(0,(MIN(DATE(2027,11,0),IF(Mitarbeiter!$D25="",DATE(2027,11,0),Mitarbeiter!$D25),TODAY()))-(MAX(DATE(2027,10,1),Mitarbeiter!$C25))+1),MAX(0,NETWORKDAYS(MAX(DATE(2027,10,1),Mitarbeiter!$C25),MIN(DATE(2027,11,0),IF(Mitarbeiter!$D25="",DATE(2027,11,0),Mitarbeiter!$D25),TODAY()),Einstellungen!$F$13:$F$67)))*N(Mitarbeiter!$E25)/IF(Einstellungen!$C$11="7 Tage",7,5),N('Ist-Stunden'!AA25)+(N(Krankheitstage!AN25)+N(Krankheitstage!AZ25))*N($C25))))</f>
        <v/>
      </c>
      <c r="BF25" s="76">
        <f>IF($B25="",0,IF(Einstellungen!$C$10="Ja",MAX(IF(Einstellungen!$C$11="7 Tage",MAX(0,(MIN(DATE(2027,12,0),IF(Mitarbeiter!$D25="",DATE(2027,12,0),Mitarbeiter!$D25),TODAY()))-(MAX(DATE(2027,11,1),Mitarbeiter!$C25))+1),MAX(0,NETWORKDAYS(MAX(DATE(2027,11,1),Mitarbeiter!$C25),MIN(DATE(2027,12,0),IF(Mitarbeiter!$D25="",DATE(2027,12,0),Mitarbeiter!$D25),TODAY()),Einstellungen!$F$13:$F$67)))*N(Mitarbeiter!$E25)/IF(Einstellungen!$C$11="7 Tage",7,5),N('Ist-Stunden'!AB25)),MAX(IF(Einstellungen!$C$11="7 Tage",MAX(0,(MIN(DATE(2027,12,0),IF(Mitarbeiter!$D25="",DATE(2027,12,0),Mitarbeiter!$D25),TODAY()))-(MAX(DATE(2027,11,1),Mitarbeiter!$C25))+1),MAX(0,NETWORKDAYS(MAX(DATE(2027,11,1),Mitarbeiter!$C25),MIN(DATE(2027,12,0),IF(Mitarbeiter!$D25="",DATE(2027,12,0),Mitarbeiter!$D25),TODAY()),Einstellungen!$F$13:$F$67)))*N(Mitarbeiter!$E25)/IF(Einstellungen!$C$11="7 Tage",7,5),N('Ist-Stunden'!AB25)+(N(Krankheitstage!AO25)+N(Krankheitstage!BA25))*N($C25))))</f>
        <v/>
      </c>
      <c r="BG25" s="76">
        <f>IF($B25="",0,IF(Einstellungen!$C$10="Ja",MAX(IF(Einstellungen!$C$11="7 Tage",MAX(0,(MIN(DATE(2027,13,0),IF(Mitarbeiter!$D25="",DATE(2027,13,0),Mitarbeiter!$D25),TODAY()))-(MAX(DATE(2027,12,1),Mitarbeiter!$C25))+1),MAX(0,NETWORKDAYS(MAX(DATE(2027,12,1),Mitarbeiter!$C25),MIN(DATE(2027,13,0),IF(Mitarbeiter!$D25="",DATE(2027,13,0),Mitarbeiter!$D25),TODAY()),Einstellungen!$F$13:$F$67)))*N(Mitarbeiter!$E25)/IF(Einstellungen!$C$11="7 Tage",7,5),N('Ist-Stunden'!AC25)),MAX(IF(Einstellungen!$C$11="7 Tage",MAX(0,(MIN(DATE(2027,13,0),IF(Mitarbeiter!$D25="",DATE(2027,13,0),Mitarbeiter!$D25),TODAY()))-(MAX(DATE(2027,12,1),Mitarbeiter!$C25))+1),MAX(0,NETWORKDAYS(MAX(DATE(2027,12,1),Mitarbeiter!$C25),MIN(DATE(2027,13,0),IF(Mitarbeiter!$D25="",DATE(2027,13,0),Mitarbeiter!$D25),TODAY()),Einstellungen!$F$13:$F$67)))*N(Mitarbeiter!$E25)/IF(Einstellungen!$C$11="7 Tage",7,5),N('Ist-Stunden'!AC25)+(N(Krankheitstage!AP25)+N(Krankheitstage!BB25))*N($C25))))</f>
        <v/>
      </c>
      <c r="BH25" s="76">
        <f>IF($B25="",0,IF(Einstellungen!$C$10="Ja",MAX(IF(Einstellungen!$C$11="7 Tage",MAX(0,(MIN(DATE(2028,2,0),IF(Mitarbeiter!$D25="",DATE(2028,2,0),Mitarbeiter!$D25),TODAY()))-(MAX(DATE(2028,1,1),Mitarbeiter!$C25))+1),MAX(0,NETWORKDAYS(MAX(DATE(2028,1,1),Mitarbeiter!$C25),MIN(DATE(2028,2,0),IF(Mitarbeiter!$D25="",DATE(2028,2,0),Mitarbeiter!$D25),TODAY()),Einstellungen!$F$13:$F$67)))*N(Mitarbeiter!$E25)/IF(Einstellungen!$C$11="7 Tage",7,5),N('Ist-Stunden'!AD25)),MAX(IF(Einstellungen!$C$11="7 Tage",MAX(0,(MIN(DATE(2028,2,0),IF(Mitarbeiter!$D25="",DATE(2028,2,0),Mitarbeiter!$D25),TODAY()))-(MAX(DATE(2028,1,1),Mitarbeiter!$C25))+1),MAX(0,NETWORKDAYS(MAX(DATE(2028,1,1),Mitarbeiter!$C25),MIN(DATE(2028,2,0),IF(Mitarbeiter!$D25="",DATE(2028,2,0),Mitarbeiter!$D25),TODAY()),Einstellungen!$F$13:$F$67)))*N(Mitarbeiter!$E25)/IF(Einstellungen!$C$11="7 Tage",7,5),N('Ist-Stunden'!AD25)+(N(Krankheitstage!BC25)+N(Krankheitstage!BO25))*N($C25))))</f>
        <v/>
      </c>
      <c r="BI25" s="76">
        <f>IF($B25="",0,IF(Einstellungen!$C$10="Ja",MAX(IF(Einstellungen!$C$11="7 Tage",MAX(0,(MIN(DATE(2028,3,0),IF(Mitarbeiter!$D25="",DATE(2028,3,0),Mitarbeiter!$D25),TODAY()))-(MAX(DATE(2028,2,1),Mitarbeiter!$C25))+1),MAX(0,NETWORKDAYS(MAX(DATE(2028,2,1),Mitarbeiter!$C25),MIN(DATE(2028,3,0),IF(Mitarbeiter!$D25="",DATE(2028,3,0),Mitarbeiter!$D25),TODAY()),Einstellungen!$F$13:$F$67)))*N(Mitarbeiter!$E25)/IF(Einstellungen!$C$11="7 Tage",7,5),N('Ist-Stunden'!AE25)),MAX(IF(Einstellungen!$C$11="7 Tage",MAX(0,(MIN(DATE(2028,3,0),IF(Mitarbeiter!$D25="",DATE(2028,3,0),Mitarbeiter!$D25),TODAY()))-(MAX(DATE(2028,2,1),Mitarbeiter!$C25))+1),MAX(0,NETWORKDAYS(MAX(DATE(2028,2,1),Mitarbeiter!$C25),MIN(DATE(2028,3,0),IF(Mitarbeiter!$D25="",DATE(2028,3,0),Mitarbeiter!$D25),TODAY()),Einstellungen!$F$13:$F$67)))*N(Mitarbeiter!$E25)/IF(Einstellungen!$C$11="7 Tage",7,5),N('Ist-Stunden'!AE25)+(N(Krankheitstage!BD25)+N(Krankheitstage!BP25))*N($C25))))</f>
        <v/>
      </c>
      <c r="BJ25" s="76">
        <f>IF($B25="",0,IF(Einstellungen!$C$10="Ja",MAX(IF(Einstellungen!$C$11="7 Tage",MAX(0,(MIN(DATE(2028,4,0),IF(Mitarbeiter!$D25="",DATE(2028,4,0),Mitarbeiter!$D25),TODAY()))-(MAX(DATE(2028,3,1),Mitarbeiter!$C25))+1),MAX(0,NETWORKDAYS(MAX(DATE(2028,3,1),Mitarbeiter!$C25),MIN(DATE(2028,4,0),IF(Mitarbeiter!$D25="",DATE(2028,4,0),Mitarbeiter!$D25),TODAY()),Einstellungen!$F$13:$F$67)))*N(Mitarbeiter!$E25)/IF(Einstellungen!$C$11="7 Tage",7,5),N('Ist-Stunden'!AF25)),MAX(IF(Einstellungen!$C$11="7 Tage",MAX(0,(MIN(DATE(2028,4,0),IF(Mitarbeiter!$D25="",DATE(2028,4,0),Mitarbeiter!$D25),TODAY()))-(MAX(DATE(2028,3,1),Mitarbeiter!$C25))+1),MAX(0,NETWORKDAYS(MAX(DATE(2028,3,1),Mitarbeiter!$C25),MIN(DATE(2028,4,0),IF(Mitarbeiter!$D25="",DATE(2028,4,0),Mitarbeiter!$D25),TODAY()),Einstellungen!$F$13:$F$67)))*N(Mitarbeiter!$E25)/IF(Einstellungen!$C$11="7 Tage",7,5),N('Ist-Stunden'!AF25)+(N(Krankheitstage!BE25)+N(Krankheitstage!BQ25))*N($C25))))</f>
        <v/>
      </c>
      <c r="BK25" s="76">
        <f>IF($B25="",0,IF(Einstellungen!$C$10="Ja",MAX(IF(Einstellungen!$C$11="7 Tage",MAX(0,(MIN(DATE(2028,5,0),IF(Mitarbeiter!$D25="",DATE(2028,5,0),Mitarbeiter!$D25),TODAY()))-(MAX(DATE(2028,4,1),Mitarbeiter!$C25))+1),MAX(0,NETWORKDAYS(MAX(DATE(2028,4,1),Mitarbeiter!$C25),MIN(DATE(2028,5,0),IF(Mitarbeiter!$D25="",DATE(2028,5,0),Mitarbeiter!$D25),TODAY()),Einstellungen!$F$13:$F$67)))*N(Mitarbeiter!$E25)/IF(Einstellungen!$C$11="7 Tage",7,5),N('Ist-Stunden'!AG25)),MAX(IF(Einstellungen!$C$11="7 Tage",MAX(0,(MIN(DATE(2028,5,0),IF(Mitarbeiter!$D25="",DATE(2028,5,0),Mitarbeiter!$D25),TODAY()))-(MAX(DATE(2028,4,1),Mitarbeiter!$C25))+1),MAX(0,NETWORKDAYS(MAX(DATE(2028,4,1),Mitarbeiter!$C25),MIN(DATE(2028,5,0),IF(Mitarbeiter!$D25="",DATE(2028,5,0),Mitarbeiter!$D25),TODAY()),Einstellungen!$F$13:$F$67)))*N(Mitarbeiter!$E25)/IF(Einstellungen!$C$11="7 Tage",7,5),N('Ist-Stunden'!AG25)+(N(Krankheitstage!BF25)+N(Krankheitstage!BR25))*N($C25))))</f>
        <v/>
      </c>
      <c r="BL25" s="76">
        <f>IF($B25="",0,IF(Einstellungen!$C$10="Ja",MAX(IF(Einstellungen!$C$11="7 Tage",MAX(0,(MIN(DATE(2028,6,0),IF(Mitarbeiter!$D25="",DATE(2028,6,0),Mitarbeiter!$D25),TODAY()))-(MAX(DATE(2028,5,1),Mitarbeiter!$C25))+1),MAX(0,NETWORKDAYS(MAX(DATE(2028,5,1),Mitarbeiter!$C25),MIN(DATE(2028,6,0),IF(Mitarbeiter!$D25="",DATE(2028,6,0),Mitarbeiter!$D25),TODAY()),Einstellungen!$F$13:$F$67)))*N(Mitarbeiter!$E25)/IF(Einstellungen!$C$11="7 Tage",7,5),N('Ist-Stunden'!AH25)),MAX(IF(Einstellungen!$C$11="7 Tage",MAX(0,(MIN(DATE(2028,6,0),IF(Mitarbeiter!$D25="",DATE(2028,6,0),Mitarbeiter!$D25),TODAY()))-(MAX(DATE(2028,5,1),Mitarbeiter!$C25))+1),MAX(0,NETWORKDAYS(MAX(DATE(2028,5,1),Mitarbeiter!$C25),MIN(DATE(2028,6,0),IF(Mitarbeiter!$D25="",DATE(2028,6,0),Mitarbeiter!$D25),TODAY()),Einstellungen!$F$13:$F$67)))*N(Mitarbeiter!$E25)/IF(Einstellungen!$C$11="7 Tage",7,5),N('Ist-Stunden'!AH25)+(N(Krankheitstage!BG25)+N(Krankheitstage!BS25))*N($C25))))</f>
        <v/>
      </c>
      <c r="BM25" s="76">
        <f>IF($B25="",0,IF(Einstellungen!$C$10="Ja",MAX(IF(Einstellungen!$C$11="7 Tage",MAX(0,(MIN(DATE(2028,7,0),IF(Mitarbeiter!$D25="",DATE(2028,7,0),Mitarbeiter!$D25),TODAY()))-(MAX(DATE(2028,6,1),Mitarbeiter!$C25))+1),MAX(0,NETWORKDAYS(MAX(DATE(2028,6,1),Mitarbeiter!$C25),MIN(DATE(2028,7,0),IF(Mitarbeiter!$D25="",DATE(2028,7,0),Mitarbeiter!$D25),TODAY()),Einstellungen!$F$13:$F$67)))*N(Mitarbeiter!$E25)/IF(Einstellungen!$C$11="7 Tage",7,5),N('Ist-Stunden'!AI25)),MAX(IF(Einstellungen!$C$11="7 Tage",MAX(0,(MIN(DATE(2028,7,0),IF(Mitarbeiter!$D25="",DATE(2028,7,0),Mitarbeiter!$D25),TODAY()))-(MAX(DATE(2028,6,1),Mitarbeiter!$C25))+1),MAX(0,NETWORKDAYS(MAX(DATE(2028,6,1),Mitarbeiter!$C25),MIN(DATE(2028,7,0),IF(Mitarbeiter!$D25="",DATE(2028,7,0),Mitarbeiter!$D25),TODAY()),Einstellungen!$F$13:$F$67)))*N(Mitarbeiter!$E25)/IF(Einstellungen!$C$11="7 Tage",7,5),N('Ist-Stunden'!AI25)+(N(Krankheitstage!BH25)+N(Krankheitstage!BT25))*N($C25))))</f>
        <v/>
      </c>
      <c r="BN25" s="76">
        <f>IF($B25="",0,IF(Einstellungen!$C$10="Ja",MAX(IF(Einstellungen!$C$11="7 Tage",MAX(0,(MIN(DATE(2028,8,0),IF(Mitarbeiter!$D25="",DATE(2028,8,0),Mitarbeiter!$D25),TODAY()))-(MAX(DATE(2028,7,1),Mitarbeiter!$C25))+1),MAX(0,NETWORKDAYS(MAX(DATE(2028,7,1),Mitarbeiter!$C25),MIN(DATE(2028,8,0),IF(Mitarbeiter!$D25="",DATE(2028,8,0),Mitarbeiter!$D25),TODAY()),Einstellungen!$F$13:$F$67)))*N(Mitarbeiter!$E25)/IF(Einstellungen!$C$11="7 Tage",7,5),N('Ist-Stunden'!AJ25)),MAX(IF(Einstellungen!$C$11="7 Tage",MAX(0,(MIN(DATE(2028,8,0),IF(Mitarbeiter!$D25="",DATE(2028,8,0),Mitarbeiter!$D25),TODAY()))-(MAX(DATE(2028,7,1),Mitarbeiter!$C25))+1),MAX(0,NETWORKDAYS(MAX(DATE(2028,7,1),Mitarbeiter!$C25),MIN(DATE(2028,8,0),IF(Mitarbeiter!$D25="",DATE(2028,8,0),Mitarbeiter!$D25),TODAY()),Einstellungen!$F$13:$F$67)))*N(Mitarbeiter!$E25)/IF(Einstellungen!$C$11="7 Tage",7,5),N('Ist-Stunden'!AJ25)+(N(Krankheitstage!BI25)+N(Krankheitstage!BU25))*N($C25))))</f>
        <v/>
      </c>
      <c r="BO25" s="76">
        <f>IF($B25="",0,IF(Einstellungen!$C$10="Ja",MAX(IF(Einstellungen!$C$11="7 Tage",MAX(0,(MIN(DATE(2028,9,0),IF(Mitarbeiter!$D25="",DATE(2028,9,0),Mitarbeiter!$D25),TODAY()))-(MAX(DATE(2028,8,1),Mitarbeiter!$C25))+1),MAX(0,NETWORKDAYS(MAX(DATE(2028,8,1),Mitarbeiter!$C25),MIN(DATE(2028,9,0),IF(Mitarbeiter!$D25="",DATE(2028,9,0),Mitarbeiter!$D25),TODAY()),Einstellungen!$F$13:$F$67)))*N(Mitarbeiter!$E25)/IF(Einstellungen!$C$11="7 Tage",7,5),N('Ist-Stunden'!AK25)),MAX(IF(Einstellungen!$C$11="7 Tage",MAX(0,(MIN(DATE(2028,9,0),IF(Mitarbeiter!$D25="",DATE(2028,9,0),Mitarbeiter!$D25),TODAY()))-(MAX(DATE(2028,8,1),Mitarbeiter!$C25))+1),MAX(0,NETWORKDAYS(MAX(DATE(2028,8,1),Mitarbeiter!$C25),MIN(DATE(2028,9,0),IF(Mitarbeiter!$D25="",DATE(2028,9,0),Mitarbeiter!$D25),TODAY()),Einstellungen!$F$13:$F$67)))*N(Mitarbeiter!$E25)/IF(Einstellungen!$C$11="7 Tage",7,5),N('Ist-Stunden'!AK25)+(N(Krankheitstage!BJ25)+N(Krankheitstage!BV25))*N($C25))))</f>
        <v/>
      </c>
      <c r="BP25" s="76">
        <f>IF($B25="",0,IF(Einstellungen!$C$10="Ja",MAX(IF(Einstellungen!$C$11="7 Tage",MAX(0,(MIN(DATE(2028,10,0),IF(Mitarbeiter!$D25="",DATE(2028,10,0),Mitarbeiter!$D25),TODAY()))-(MAX(DATE(2028,9,1),Mitarbeiter!$C25))+1),MAX(0,NETWORKDAYS(MAX(DATE(2028,9,1),Mitarbeiter!$C25),MIN(DATE(2028,10,0),IF(Mitarbeiter!$D25="",DATE(2028,10,0),Mitarbeiter!$D25),TODAY()),Einstellungen!$F$13:$F$67)))*N(Mitarbeiter!$E25)/IF(Einstellungen!$C$11="7 Tage",7,5),N('Ist-Stunden'!AL25)),MAX(IF(Einstellungen!$C$11="7 Tage",MAX(0,(MIN(DATE(2028,10,0),IF(Mitarbeiter!$D25="",DATE(2028,10,0),Mitarbeiter!$D25),TODAY()))-(MAX(DATE(2028,9,1),Mitarbeiter!$C25))+1),MAX(0,NETWORKDAYS(MAX(DATE(2028,9,1),Mitarbeiter!$C25),MIN(DATE(2028,10,0),IF(Mitarbeiter!$D25="",DATE(2028,10,0),Mitarbeiter!$D25),TODAY()),Einstellungen!$F$13:$F$67)))*N(Mitarbeiter!$E25)/IF(Einstellungen!$C$11="7 Tage",7,5),N('Ist-Stunden'!AL25)+(N(Krankheitstage!BK25)+N(Krankheitstage!BW25))*N($C25))))</f>
        <v/>
      </c>
      <c r="BQ25" s="76">
        <f>IF($B25="",0,IF(Einstellungen!$C$10="Ja",MAX(IF(Einstellungen!$C$11="7 Tage",MAX(0,(MIN(DATE(2028,11,0),IF(Mitarbeiter!$D25="",DATE(2028,11,0),Mitarbeiter!$D25),TODAY()))-(MAX(DATE(2028,10,1),Mitarbeiter!$C25))+1),MAX(0,NETWORKDAYS(MAX(DATE(2028,10,1),Mitarbeiter!$C25),MIN(DATE(2028,11,0),IF(Mitarbeiter!$D25="",DATE(2028,11,0),Mitarbeiter!$D25),TODAY()),Einstellungen!$F$13:$F$67)))*N(Mitarbeiter!$E25)/IF(Einstellungen!$C$11="7 Tage",7,5),N('Ist-Stunden'!AM25)),MAX(IF(Einstellungen!$C$11="7 Tage",MAX(0,(MIN(DATE(2028,11,0),IF(Mitarbeiter!$D25="",DATE(2028,11,0),Mitarbeiter!$D25),TODAY()))-(MAX(DATE(2028,10,1),Mitarbeiter!$C25))+1),MAX(0,NETWORKDAYS(MAX(DATE(2028,10,1),Mitarbeiter!$C25),MIN(DATE(2028,11,0),IF(Mitarbeiter!$D25="",DATE(2028,11,0),Mitarbeiter!$D25),TODAY()),Einstellungen!$F$13:$F$67)))*N(Mitarbeiter!$E25)/IF(Einstellungen!$C$11="7 Tage",7,5),N('Ist-Stunden'!AM25)+(N(Krankheitstage!BL25)+N(Krankheitstage!BX25))*N($C25))))</f>
        <v/>
      </c>
      <c r="BR25" s="76">
        <f>IF($B25="",0,IF(Einstellungen!$C$10="Ja",MAX(IF(Einstellungen!$C$11="7 Tage",MAX(0,(MIN(DATE(2028,12,0),IF(Mitarbeiter!$D25="",DATE(2028,12,0),Mitarbeiter!$D25),TODAY()))-(MAX(DATE(2028,11,1),Mitarbeiter!$C25))+1),MAX(0,NETWORKDAYS(MAX(DATE(2028,11,1),Mitarbeiter!$C25),MIN(DATE(2028,12,0),IF(Mitarbeiter!$D25="",DATE(2028,12,0),Mitarbeiter!$D25),TODAY()),Einstellungen!$F$13:$F$67)))*N(Mitarbeiter!$E25)/IF(Einstellungen!$C$11="7 Tage",7,5),N('Ist-Stunden'!AN25)),MAX(IF(Einstellungen!$C$11="7 Tage",MAX(0,(MIN(DATE(2028,12,0),IF(Mitarbeiter!$D25="",DATE(2028,12,0),Mitarbeiter!$D25),TODAY()))-(MAX(DATE(2028,11,1),Mitarbeiter!$C25))+1),MAX(0,NETWORKDAYS(MAX(DATE(2028,11,1),Mitarbeiter!$C25),MIN(DATE(2028,12,0),IF(Mitarbeiter!$D25="",DATE(2028,12,0),Mitarbeiter!$D25),TODAY()),Einstellungen!$F$13:$F$67)))*N(Mitarbeiter!$E25)/IF(Einstellungen!$C$11="7 Tage",7,5),N('Ist-Stunden'!AN25)+(N(Krankheitstage!BM25)+N(Krankheitstage!BY25))*N($C25))))</f>
        <v/>
      </c>
      <c r="BS25" s="76">
        <f>IF($B25="",0,IF(Einstellungen!$C$10="Ja",MAX(IF(Einstellungen!$C$11="7 Tage",MAX(0,(MIN(DATE(2028,13,0),IF(Mitarbeiter!$D25="",DATE(2028,13,0),Mitarbeiter!$D25),TODAY()))-(MAX(DATE(2028,12,1),Mitarbeiter!$C25))+1),MAX(0,NETWORKDAYS(MAX(DATE(2028,12,1),Mitarbeiter!$C25),MIN(DATE(2028,13,0),IF(Mitarbeiter!$D25="",DATE(2028,13,0),Mitarbeiter!$D25),TODAY()),Einstellungen!$F$13:$F$67)))*N(Mitarbeiter!$E25)/IF(Einstellungen!$C$11="7 Tage",7,5),N('Ist-Stunden'!AO25)),MAX(IF(Einstellungen!$C$11="7 Tage",MAX(0,(MIN(DATE(2028,13,0),IF(Mitarbeiter!$D25="",DATE(2028,13,0),Mitarbeiter!$D25),TODAY()))-(MAX(DATE(2028,12,1),Mitarbeiter!$C25))+1),MAX(0,NETWORKDAYS(MAX(DATE(2028,12,1),Mitarbeiter!$C25),MIN(DATE(2028,13,0),IF(Mitarbeiter!$D25="",DATE(2028,13,0),Mitarbeiter!$D25),TODAY()),Einstellungen!$F$13:$F$67)))*N(Mitarbeiter!$E25)/IF(Einstellungen!$C$11="7 Tage",7,5),N('Ist-Stunden'!AO25)+(N(Krankheitstage!BN25)+N(Krankheitstage!BZ25))*N($C25))))</f>
        <v/>
      </c>
      <c r="BT25" s="76">
        <f>IF($B25="",0,IF(Einstellungen!$C$10="Ja",MAX(IF(Einstellungen!$C$11="7 Tage",MAX(0,(MIN(DATE(2029,2,0),IF(Mitarbeiter!$D25="",DATE(2029,2,0),Mitarbeiter!$D25),TODAY()))-(MAX(DATE(2029,1,1),Mitarbeiter!$C25))+1),MAX(0,NETWORKDAYS(MAX(DATE(2029,1,1),Mitarbeiter!$C25),MIN(DATE(2029,2,0),IF(Mitarbeiter!$D25="",DATE(2029,2,0),Mitarbeiter!$D25),TODAY()),Einstellungen!$F$13:$F$67)))*N(Mitarbeiter!$E25)/IF(Einstellungen!$C$11="7 Tage",7,5),N('Ist-Stunden'!AP25)),MAX(IF(Einstellungen!$C$11="7 Tage",MAX(0,(MIN(DATE(2029,2,0),IF(Mitarbeiter!$D25="",DATE(2029,2,0),Mitarbeiter!$D25),TODAY()))-(MAX(DATE(2029,1,1),Mitarbeiter!$C25))+1),MAX(0,NETWORKDAYS(MAX(DATE(2029,1,1),Mitarbeiter!$C25),MIN(DATE(2029,2,0),IF(Mitarbeiter!$D25="",DATE(2029,2,0),Mitarbeiter!$D25),TODAY()),Einstellungen!$F$13:$F$67)))*N(Mitarbeiter!$E25)/IF(Einstellungen!$C$11="7 Tage",7,5),N('Ist-Stunden'!AP25)+(N(Krankheitstage!CA25)+N(Krankheitstage!CM25))*N($C25))))</f>
        <v/>
      </c>
      <c r="BU25" s="76">
        <f>IF($B25="",0,IF(Einstellungen!$C$10="Ja",MAX(IF(Einstellungen!$C$11="7 Tage",MAX(0,(MIN(DATE(2029,3,0),IF(Mitarbeiter!$D25="",DATE(2029,3,0),Mitarbeiter!$D25),TODAY()))-(MAX(DATE(2029,2,1),Mitarbeiter!$C25))+1),MAX(0,NETWORKDAYS(MAX(DATE(2029,2,1),Mitarbeiter!$C25),MIN(DATE(2029,3,0),IF(Mitarbeiter!$D25="",DATE(2029,3,0),Mitarbeiter!$D25),TODAY()),Einstellungen!$F$13:$F$67)))*N(Mitarbeiter!$E25)/IF(Einstellungen!$C$11="7 Tage",7,5),N('Ist-Stunden'!AQ25)),MAX(IF(Einstellungen!$C$11="7 Tage",MAX(0,(MIN(DATE(2029,3,0),IF(Mitarbeiter!$D25="",DATE(2029,3,0),Mitarbeiter!$D25),TODAY()))-(MAX(DATE(2029,2,1),Mitarbeiter!$C25))+1),MAX(0,NETWORKDAYS(MAX(DATE(2029,2,1),Mitarbeiter!$C25),MIN(DATE(2029,3,0),IF(Mitarbeiter!$D25="",DATE(2029,3,0),Mitarbeiter!$D25),TODAY()),Einstellungen!$F$13:$F$67)))*N(Mitarbeiter!$E25)/IF(Einstellungen!$C$11="7 Tage",7,5),N('Ist-Stunden'!AQ25)+(N(Krankheitstage!CB25)+N(Krankheitstage!CN25))*N($C25))))</f>
        <v/>
      </c>
      <c r="BV25" s="76">
        <f>IF($B25="",0,IF(Einstellungen!$C$10="Ja",MAX(IF(Einstellungen!$C$11="7 Tage",MAX(0,(MIN(DATE(2029,4,0),IF(Mitarbeiter!$D25="",DATE(2029,4,0),Mitarbeiter!$D25),TODAY()))-(MAX(DATE(2029,3,1),Mitarbeiter!$C25))+1),MAX(0,NETWORKDAYS(MAX(DATE(2029,3,1),Mitarbeiter!$C25),MIN(DATE(2029,4,0),IF(Mitarbeiter!$D25="",DATE(2029,4,0),Mitarbeiter!$D25),TODAY()),Einstellungen!$F$13:$F$67)))*N(Mitarbeiter!$E25)/IF(Einstellungen!$C$11="7 Tage",7,5),N('Ist-Stunden'!AR25)),MAX(IF(Einstellungen!$C$11="7 Tage",MAX(0,(MIN(DATE(2029,4,0),IF(Mitarbeiter!$D25="",DATE(2029,4,0),Mitarbeiter!$D25),TODAY()))-(MAX(DATE(2029,3,1),Mitarbeiter!$C25))+1),MAX(0,NETWORKDAYS(MAX(DATE(2029,3,1),Mitarbeiter!$C25),MIN(DATE(2029,4,0),IF(Mitarbeiter!$D25="",DATE(2029,4,0),Mitarbeiter!$D25),TODAY()),Einstellungen!$F$13:$F$67)))*N(Mitarbeiter!$E25)/IF(Einstellungen!$C$11="7 Tage",7,5),N('Ist-Stunden'!AR25)+(N(Krankheitstage!CC25)+N(Krankheitstage!CO25))*N($C25))))</f>
        <v/>
      </c>
      <c r="BW25" s="76">
        <f>IF($B25="",0,IF(Einstellungen!$C$10="Ja",MAX(IF(Einstellungen!$C$11="7 Tage",MAX(0,(MIN(DATE(2029,5,0),IF(Mitarbeiter!$D25="",DATE(2029,5,0),Mitarbeiter!$D25),TODAY()))-(MAX(DATE(2029,4,1),Mitarbeiter!$C25))+1),MAX(0,NETWORKDAYS(MAX(DATE(2029,4,1),Mitarbeiter!$C25),MIN(DATE(2029,5,0),IF(Mitarbeiter!$D25="",DATE(2029,5,0),Mitarbeiter!$D25),TODAY()),Einstellungen!$F$13:$F$67)))*N(Mitarbeiter!$E25)/IF(Einstellungen!$C$11="7 Tage",7,5),N('Ist-Stunden'!AS25)),MAX(IF(Einstellungen!$C$11="7 Tage",MAX(0,(MIN(DATE(2029,5,0),IF(Mitarbeiter!$D25="",DATE(2029,5,0),Mitarbeiter!$D25),TODAY()))-(MAX(DATE(2029,4,1),Mitarbeiter!$C25))+1),MAX(0,NETWORKDAYS(MAX(DATE(2029,4,1),Mitarbeiter!$C25),MIN(DATE(2029,5,0),IF(Mitarbeiter!$D25="",DATE(2029,5,0),Mitarbeiter!$D25),TODAY()),Einstellungen!$F$13:$F$67)))*N(Mitarbeiter!$E25)/IF(Einstellungen!$C$11="7 Tage",7,5),N('Ist-Stunden'!AS25)+(N(Krankheitstage!CD25)+N(Krankheitstage!CP25))*N($C25))))</f>
        <v/>
      </c>
      <c r="BX25" s="76">
        <f>IF($B25="",0,IF(Einstellungen!$C$10="Ja",MAX(IF(Einstellungen!$C$11="7 Tage",MAX(0,(MIN(DATE(2029,6,0),IF(Mitarbeiter!$D25="",DATE(2029,6,0),Mitarbeiter!$D25),TODAY()))-(MAX(DATE(2029,5,1),Mitarbeiter!$C25))+1),MAX(0,NETWORKDAYS(MAX(DATE(2029,5,1),Mitarbeiter!$C25),MIN(DATE(2029,6,0),IF(Mitarbeiter!$D25="",DATE(2029,6,0),Mitarbeiter!$D25),TODAY()),Einstellungen!$F$13:$F$67)))*N(Mitarbeiter!$E25)/IF(Einstellungen!$C$11="7 Tage",7,5),N('Ist-Stunden'!AT25)),MAX(IF(Einstellungen!$C$11="7 Tage",MAX(0,(MIN(DATE(2029,6,0),IF(Mitarbeiter!$D25="",DATE(2029,6,0),Mitarbeiter!$D25),TODAY()))-(MAX(DATE(2029,5,1),Mitarbeiter!$C25))+1),MAX(0,NETWORKDAYS(MAX(DATE(2029,5,1),Mitarbeiter!$C25),MIN(DATE(2029,6,0),IF(Mitarbeiter!$D25="",DATE(2029,6,0),Mitarbeiter!$D25),TODAY()),Einstellungen!$F$13:$F$67)))*N(Mitarbeiter!$E25)/IF(Einstellungen!$C$11="7 Tage",7,5),N('Ist-Stunden'!AT25)+(N(Krankheitstage!CE25)+N(Krankheitstage!CQ25))*N($C25))))</f>
        <v/>
      </c>
      <c r="BY25" s="76">
        <f>IF($B25="",0,IF(Einstellungen!$C$10="Ja",MAX(IF(Einstellungen!$C$11="7 Tage",MAX(0,(MIN(DATE(2029,7,0),IF(Mitarbeiter!$D25="",DATE(2029,7,0),Mitarbeiter!$D25),TODAY()))-(MAX(DATE(2029,6,1),Mitarbeiter!$C25))+1),MAX(0,NETWORKDAYS(MAX(DATE(2029,6,1),Mitarbeiter!$C25),MIN(DATE(2029,7,0),IF(Mitarbeiter!$D25="",DATE(2029,7,0),Mitarbeiter!$D25),TODAY()),Einstellungen!$F$13:$F$67)))*N(Mitarbeiter!$E25)/IF(Einstellungen!$C$11="7 Tage",7,5),N('Ist-Stunden'!AU25)),MAX(IF(Einstellungen!$C$11="7 Tage",MAX(0,(MIN(DATE(2029,7,0),IF(Mitarbeiter!$D25="",DATE(2029,7,0),Mitarbeiter!$D25),TODAY()))-(MAX(DATE(2029,6,1),Mitarbeiter!$C25))+1),MAX(0,NETWORKDAYS(MAX(DATE(2029,6,1),Mitarbeiter!$C25),MIN(DATE(2029,7,0),IF(Mitarbeiter!$D25="",DATE(2029,7,0),Mitarbeiter!$D25),TODAY()),Einstellungen!$F$13:$F$67)))*N(Mitarbeiter!$E25)/IF(Einstellungen!$C$11="7 Tage",7,5),N('Ist-Stunden'!AU25)+(N(Krankheitstage!CF25)+N(Krankheitstage!CR25))*N($C25))))</f>
        <v/>
      </c>
      <c r="BZ25" s="76">
        <f>IF($B25="",0,IF(Einstellungen!$C$10="Ja",MAX(IF(Einstellungen!$C$11="7 Tage",MAX(0,(MIN(DATE(2029,8,0),IF(Mitarbeiter!$D25="",DATE(2029,8,0),Mitarbeiter!$D25),TODAY()))-(MAX(DATE(2029,7,1),Mitarbeiter!$C25))+1),MAX(0,NETWORKDAYS(MAX(DATE(2029,7,1),Mitarbeiter!$C25),MIN(DATE(2029,8,0),IF(Mitarbeiter!$D25="",DATE(2029,8,0),Mitarbeiter!$D25),TODAY()),Einstellungen!$F$13:$F$67)))*N(Mitarbeiter!$E25)/IF(Einstellungen!$C$11="7 Tage",7,5),N('Ist-Stunden'!AV25)),MAX(IF(Einstellungen!$C$11="7 Tage",MAX(0,(MIN(DATE(2029,8,0),IF(Mitarbeiter!$D25="",DATE(2029,8,0),Mitarbeiter!$D25),TODAY()))-(MAX(DATE(2029,7,1),Mitarbeiter!$C25))+1),MAX(0,NETWORKDAYS(MAX(DATE(2029,7,1),Mitarbeiter!$C25),MIN(DATE(2029,8,0),IF(Mitarbeiter!$D25="",DATE(2029,8,0),Mitarbeiter!$D25),TODAY()),Einstellungen!$F$13:$F$67)))*N(Mitarbeiter!$E25)/IF(Einstellungen!$C$11="7 Tage",7,5),N('Ist-Stunden'!AV25)+(N(Krankheitstage!CG25)+N(Krankheitstage!CS25))*N($C25))))</f>
        <v/>
      </c>
      <c r="CA25" s="76">
        <f>IF($B25="",0,IF(Einstellungen!$C$10="Ja",MAX(IF(Einstellungen!$C$11="7 Tage",MAX(0,(MIN(DATE(2029,9,0),IF(Mitarbeiter!$D25="",DATE(2029,9,0),Mitarbeiter!$D25),TODAY()))-(MAX(DATE(2029,8,1),Mitarbeiter!$C25))+1),MAX(0,NETWORKDAYS(MAX(DATE(2029,8,1),Mitarbeiter!$C25),MIN(DATE(2029,9,0),IF(Mitarbeiter!$D25="",DATE(2029,9,0),Mitarbeiter!$D25),TODAY()),Einstellungen!$F$13:$F$67)))*N(Mitarbeiter!$E25)/IF(Einstellungen!$C$11="7 Tage",7,5),N('Ist-Stunden'!AW25)),MAX(IF(Einstellungen!$C$11="7 Tage",MAX(0,(MIN(DATE(2029,9,0),IF(Mitarbeiter!$D25="",DATE(2029,9,0),Mitarbeiter!$D25),TODAY()))-(MAX(DATE(2029,8,1),Mitarbeiter!$C25))+1),MAX(0,NETWORKDAYS(MAX(DATE(2029,8,1),Mitarbeiter!$C25),MIN(DATE(2029,9,0),IF(Mitarbeiter!$D25="",DATE(2029,9,0),Mitarbeiter!$D25),TODAY()),Einstellungen!$F$13:$F$67)))*N(Mitarbeiter!$E25)/IF(Einstellungen!$C$11="7 Tage",7,5),N('Ist-Stunden'!AW25)+(N(Krankheitstage!CH25)+N(Krankheitstage!CT25))*N($C25))))</f>
        <v/>
      </c>
      <c r="CB25" s="76">
        <f>IF($B25="",0,IF(Einstellungen!$C$10="Ja",MAX(IF(Einstellungen!$C$11="7 Tage",MAX(0,(MIN(DATE(2029,10,0),IF(Mitarbeiter!$D25="",DATE(2029,10,0),Mitarbeiter!$D25),TODAY()))-(MAX(DATE(2029,9,1),Mitarbeiter!$C25))+1),MAX(0,NETWORKDAYS(MAX(DATE(2029,9,1),Mitarbeiter!$C25),MIN(DATE(2029,10,0),IF(Mitarbeiter!$D25="",DATE(2029,10,0),Mitarbeiter!$D25),TODAY()),Einstellungen!$F$13:$F$67)))*N(Mitarbeiter!$E25)/IF(Einstellungen!$C$11="7 Tage",7,5),N('Ist-Stunden'!AX25)),MAX(IF(Einstellungen!$C$11="7 Tage",MAX(0,(MIN(DATE(2029,10,0),IF(Mitarbeiter!$D25="",DATE(2029,10,0),Mitarbeiter!$D25),TODAY()))-(MAX(DATE(2029,9,1),Mitarbeiter!$C25))+1),MAX(0,NETWORKDAYS(MAX(DATE(2029,9,1),Mitarbeiter!$C25),MIN(DATE(2029,10,0),IF(Mitarbeiter!$D25="",DATE(2029,10,0),Mitarbeiter!$D25),TODAY()),Einstellungen!$F$13:$F$67)))*N(Mitarbeiter!$E25)/IF(Einstellungen!$C$11="7 Tage",7,5),N('Ist-Stunden'!AX25)+(N(Krankheitstage!CI25)+N(Krankheitstage!CU25))*N($C25))))</f>
        <v/>
      </c>
      <c r="CC25" s="76">
        <f>IF($B25="",0,IF(Einstellungen!$C$10="Ja",MAX(IF(Einstellungen!$C$11="7 Tage",MAX(0,(MIN(DATE(2029,11,0),IF(Mitarbeiter!$D25="",DATE(2029,11,0),Mitarbeiter!$D25),TODAY()))-(MAX(DATE(2029,10,1),Mitarbeiter!$C25))+1),MAX(0,NETWORKDAYS(MAX(DATE(2029,10,1),Mitarbeiter!$C25),MIN(DATE(2029,11,0),IF(Mitarbeiter!$D25="",DATE(2029,11,0),Mitarbeiter!$D25),TODAY()),Einstellungen!$F$13:$F$67)))*N(Mitarbeiter!$E25)/IF(Einstellungen!$C$11="7 Tage",7,5),N('Ist-Stunden'!AY25)),MAX(IF(Einstellungen!$C$11="7 Tage",MAX(0,(MIN(DATE(2029,11,0),IF(Mitarbeiter!$D25="",DATE(2029,11,0),Mitarbeiter!$D25),TODAY()))-(MAX(DATE(2029,10,1),Mitarbeiter!$C25))+1),MAX(0,NETWORKDAYS(MAX(DATE(2029,10,1),Mitarbeiter!$C25),MIN(DATE(2029,11,0),IF(Mitarbeiter!$D25="",DATE(2029,11,0),Mitarbeiter!$D25),TODAY()),Einstellungen!$F$13:$F$67)))*N(Mitarbeiter!$E25)/IF(Einstellungen!$C$11="7 Tage",7,5),N('Ist-Stunden'!AY25)+(N(Krankheitstage!CJ25)+N(Krankheitstage!CV25))*N($C25))))</f>
        <v/>
      </c>
      <c r="CD25" s="76">
        <f>IF($B25="",0,IF(Einstellungen!$C$10="Ja",MAX(IF(Einstellungen!$C$11="7 Tage",MAX(0,(MIN(DATE(2029,12,0),IF(Mitarbeiter!$D25="",DATE(2029,12,0),Mitarbeiter!$D25),TODAY()))-(MAX(DATE(2029,11,1),Mitarbeiter!$C25))+1),MAX(0,NETWORKDAYS(MAX(DATE(2029,11,1),Mitarbeiter!$C25),MIN(DATE(2029,12,0),IF(Mitarbeiter!$D25="",DATE(2029,12,0),Mitarbeiter!$D25),TODAY()),Einstellungen!$F$13:$F$67)))*N(Mitarbeiter!$E25)/IF(Einstellungen!$C$11="7 Tage",7,5),N('Ist-Stunden'!AZ25)),MAX(IF(Einstellungen!$C$11="7 Tage",MAX(0,(MIN(DATE(2029,12,0),IF(Mitarbeiter!$D25="",DATE(2029,12,0),Mitarbeiter!$D25),TODAY()))-(MAX(DATE(2029,11,1),Mitarbeiter!$C25))+1),MAX(0,NETWORKDAYS(MAX(DATE(2029,11,1),Mitarbeiter!$C25),MIN(DATE(2029,12,0),IF(Mitarbeiter!$D25="",DATE(2029,12,0),Mitarbeiter!$D25),TODAY()),Einstellungen!$F$13:$F$67)))*N(Mitarbeiter!$E25)/IF(Einstellungen!$C$11="7 Tage",7,5),N('Ist-Stunden'!AZ25)+(N(Krankheitstage!CK25)+N(Krankheitstage!CW25))*N($C25))))</f>
        <v/>
      </c>
      <c r="CE25" s="76">
        <f>IF($B25="",0,IF(Einstellungen!$C$10="Ja",MAX(IF(Einstellungen!$C$11="7 Tage",MAX(0,(MIN(DATE(2029,13,0),IF(Mitarbeiter!$D25="",DATE(2029,13,0),Mitarbeiter!$D25),TODAY()))-(MAX(DATE(2029,12,1),Mitarbeiter!$C25))+1),MAX(0,NETWORKDAYS(MAX(DATE(2029,12,1),Mitarbeiter!$C25),MIN(DATE(2029,13,0),IF(Mitarbeiter!$D25="",DATE(2029,13,0),Mitarbeiter!$D25),TODAY()),Einstellungen!$F$13:$F$67)))*N(Mitarbeiter!$E25)/IF(Einstellungen!$C$11="7 Tage",7,5),N('Ist-Stunden'!BA25)),MAX(IF(Einstellungen!$C$11="7 Tage",MAX(0,(MIN(DATE(2029,13,0),IF(Mitarbeiter!$D25="",DATE(2029,13,0),Mitarbeiter!$D25),TODAY()))-(MAX(DATE(2029,12,1),Mitarbeiter!$C25))+1),MAX(0,NETWORKDAYS(MAX(DATE(2029,12,1),Mitarbeiter!$C25),MIN(DATE(2029,13,0),IF(Mitarbeiter!$D25="",DATE(2029,13,0),Mitarbeiter!$D25),TODAY()),Einstellungen!$F$13:$F$67)))*N(Mitarbeiter!$E25)/IF(Einstellungen!$C$11="7 Tage",7,5),N('Ist-Stunden'!BA25)+(N(Krankheitstage!CL25)+N(Krankheitstage!CX25))*N($C25))))</f>
        <v/>
      </c>
      <c r="CF25" s="76">
        <f>IF($B25="",0,IF(Einstellungen!$C$10="Ja",MAX(IF(Einstellungen!$C$11="7 Tage",MAX(0,(MIN(DATE(2030,2,0),IF(Mitarbeiter!$D25="",DATE(2030,2,0),Mitarbeiter!$D25),TODAY()))-(MAX(DATE(2030,1,1),Mitarbeiter!$C25))+1),MAX(0,NETWORKDAYS(MAX(DATE(2030,1,1),Mitarbeiter!$C25),MIN(DATE(2030,2,0),IF(Mitarbeiter!$D25="",DATE(2030,2,0),Mitarbeiter!$D25),TODAY()),Einstellungen!$F$13:$F$67)))*N(Mitarbeiter!$E25)/IF(Einstellungen!$C$11="7 Tage",7,5),N('Ist-Stunden'!BB25)),MAX(IF(Einstellungen!$C$11="7 Tage",MAX(0,(MIN(DATE(2030,2,0),IF(Mitarbeiter!$D25="",DATE(2030,2,0),Mitarbeiter!$D25),TODAY()))-(MAX(DATE(2030,1,1),Mitarbeiter!$C25))+1),MAX(0,NETWORKDAYS(MAX(DATE(2030,1,1),Mitarbeiter!$C25),MIN(DATE(2030,2,0),IF(Mitarbeiter!$D25="",DATE(2030,2,0),Mitarbeiter!$D25),TODAY()),Einstellungen!$F$13:$F$67)))*N(Mitarbeiter!$E25)/IF(Einstellungen!$C$11="7 Tage",7,5),N('Ist-Stunden'!BB25)+(N(Krankheitstage!CY25)+N(Krankheitstage!DK25))*N($C25))))</f>
        <v/>
      </c>
      <c r="CG25" s="76">
        <f>IF($B25="",0,IF(Einstellungen!$C$10="Ja",MAX(IF(Einstellungen!$C$11="7 Tage",MAX(0,(MIN(DATE(2030,3,0),IF(Mitarbeiter!$D25="",DATE(2030,3,0),Mitarbeiter!$D25),TODAY()))-(MAX(DATE(2030,2,1),Mitarbeiter!$C25))+1),MAX(0,NETWORKDAYS(MAX(DATE(2030,2,1),Mitarbeiter!$C25),MIN(DATE(2030,3,0),IF(Mitarbeiter!$D25="",DATE(2030,3,0),Mitarbeiter!$D25),TODAY()),Einstellungen!$F$13:$F$67)))*N(Mitarbeiter!$E25)/IF(Einstellungen!$C$11="7 Tage",7,5),N('Ist-Stunden'!BC25)),MAX(IF(Einstellungen!$C$11="7 Tage",MAX(0,(MIN(DATE(2030,3,0),IF(Mitarbeiter!$D25="",DATE(2030,3,0),Mitarbeiter!$D25),TODAY()))-(MAX(DATE(2030,2,1),Mitarbeiter!$C25))+1),MAX(0,NETWORKDAYS(MAX(DATE(2030,2,1),Mitarbeiter!$C25),MIN(DATE(2030,3,0),IF(Mitarbeiter!$D25="",DATE(2030,3,0),Mitarbeiter!$D25),TODAY()),Einstellungen!$F$13:$F$67)))*N(Mitarbeiter!$E25)/IF(Einstellungen!$C$11="7 Tage",7,5),N('Ist-Stunden'!BC25)+(N(Krankheitstage!CZ25)+N(Krankheitstage!DL25))*N($C25))))</f>
        <v/>
      </c>
      <c r="CH25" s="76">
        <f>IF($B25="",0,IF(Einstellungen!$C$10="Ja",MAX(IF(Einstellungen!$C$11="7 Tage",MAX(0,(MIN(DATE(2030,4,0),IF(Mitarbeiter!$D25="",DATE(2030,4,0),Mitarbeiter!$D25),TODAY()))-(MAX(DATE(2030,3,1),Mitarbeiter!$C25))+1),MAX(0,NETWORKDAYS(MAX(DATE(2030,3,1),Mitarbeiter!$C25),MIN(DATE(2030,4,0),IF(Mitarbeiter!$D25="",DATE(2030,4,0),Mitarbeiter!$D25),TODAY()),Einstellungen!$F$13:$F$67)))*N(Mitarbeiter!$E25)/IF(Einstellungen!$C$11="7 Tage",7,5),N('Ist-Stunden'!BD25)),MAX(IF(Einstellungen!$C$11="7 Tage",MAX(0,(MIN(DATE(2030,4,0),IF(Mitarbeiter!$D25="",DATE(2030,4,0),Mitarbeiter!$D25),TODAY()))-(MAX(DATE(2030,3,1),Mitarbeiter!$C25))+1),MAX(0,NETWORKDAYS(MAX(DATE(2030,3,1),Mitarbeiter!$C25),MIN(DATE(2030,4,0),IF(Mitarbeiter!$D25="",DATE(2030,4,0),Mitarbeiter!$D25),TODAY()),Einstellungen!$F$13:$F$67)))*N(Mitarbeiter!$E25)/IF(Einstellungen!$C$11="7 Tage",7,5),N('Ist-Stunden'!BD25)+(N(Krankheitstage!DA25)+N(Krankheitstage!DM25))*N($C25))))</f>
        <v/>
      </c>
      <c r="CI25" s="76">
        <f>IF($B25="",0,IF(Einstellungen!$C$10="Ja",MAX(IF(Einstellungen!$C$11="7 Tage",MAX(0,(MIN(DATE(2030,5,0),IF(Mitarbeiter!$D25="",DATE(2030,5,0),Mitarbeiter!$D25),TODAY()))-(MAX(DATE(2030,4,1),Mitarbeiter!$C25))+1),MAX(0,NETWORKDAYS(MAX(DATE(2030,4,1),Mitarbeiter!$C25),MIN(DATE(2030,5,0),IF(Mitarbeiter!$D25="",DATE(2030,5,0),Mitarbeiter!$D25),TODAY()),Einstellungen!$F$13:$F$67)))*N(Mitarbeiter!$E25)/IF(Einstellungen!$C$11="7 Tage",7,5),N('Ist-Stunden'!BE25)),MAX(IF(Einstellungen!$C$11="7 Tage",MAX(0,(MIN(DATE(2030,5,0),IF(Mitarbeiter!$D25="",DATE(2030,5,0),Mitarbeiter!$D25),TODAY()))-(MAX(DATE(2030,4,1),Mitarbeiter!$C25))+1),MAX(0,NETWORKDAYS(MAX(DATE(2030,4,1),Mitarbeiter!$C25),MIN(DATE(2030,5,0),IF(Mitarbeiter!$D25="",DATE(2030,5,0),Mitarbeiter!$D25),TODAY()),Einstellungen!$F$13:$F$67)))*N(Mitarbeiter!$E25)/IF(Einstellungen!$C$11="7 Tage",7,5),N('Ist-Stunden'!BE25)+(N(Krankheitstage!DB25)+N(Krankheitstage!DN25))*N($C25))))</f>
        <v/>
      </c>
      <c r="CJ25" s="76">
        <f>IF($B25="",0,IF(Einstellungen!$C$10="Ja",MAX(IF(Einstellungen!$C$11="7 Tage",MAX(0,(MIN(DATE(2030,6,0),IF(Mitarbeiter!$D25="",DATE(2030,6,0),Mitarbeiter!$D25),TODAY()))-(MAX(DATE(2030,5,1),Mitarbeiter!$C25))+1),MAX(0,NETWORKDAYS(MAX(DATE(2030,5,1),Mitarbeiter!$C25),MIN(DATE(2030,6,0),IF(Mitarbeiter!$D25="",DATE(2030,6,0),Mitarbeiter!$D25),TODAY()),Einstellungen!$F$13:$F$67)))*N(Mitarbeiter!$E25)/IF(Einstellungen!$C$11="7 Tage",7,5),N('Ist-Stunden'!BF25)),MAX(IF(Einstellungen!$C$11="7 Tage",MAX(0,(MIN(DATE(2030,6,0),IF(Mitarbeiter!$D25="",DATE(2030,6,0),Mitarbeiter!$D25),TODAY()))-(MAX(DATE(2030,5,1),Mitarbeiter!$C25))+1),MAX(0,NETWORKDAYS(MAX(DATE(2030,5,1),Mitarbeiter!$C25),MIN(DATE(2030,6,0),IF(Mitarbeiter!$D25="",DATE(2030,6,0),Mitarbeiter!$D25),TODAY()),Einstellungen!$F$13:$F$67)))*N(Mitarbeiter!$E25)/IF(Einstellungen!$C$11="7 Tage",7,5),N('Ist-Stunden'!BF25)+(N(Krankheitstage!DC25)+N(Krankheitstage!DO25))*N($C25))))</f>
        <v/>
      </c>
      <c r="CK25" s="76">
        <f>IF($B25="",0,IF(Einstellungen!$C$10="Ja",MAX(IF(Einstellungen!$C$11="7 Tage",MAX(0,(MIN(DATE(2030,7,0),IF(Mitarbeiter!$D25="",DATE(2030,7,0),Mitarbeiter!$D25),TODAY()))-(MAX(DATE(2030,6,1),Mitarbeiter!$C25))+1),MAX(0,NETWORKDAYS(MAX(DATE(2030,6,1),Mitarbeiter!$C25),MIN(DATE(2030,7,0),IF(Mitarbeiter!$D25="",DATE(2030,7,0),Mitarbeiter!$D25),TODAY()),Einstellungen!$F$13:$F$67)))*N(Mitarbeiter!$E25)/IF(Einstellungen!$C$11="7 Tage",7,5),N('Ist-Stunden'!BG25)),MAX(IF(Einstellungen!$C$11="7 Tage",MAX(0,(MIN(DATE(2030,7,0),IF(Mitarbeiter!$D25="",DATE(2030,7,0),Mitarbeiter!$D25),TODAY()))-(MAX(DATE(2030,6,1),Mitarbeiter!$C25))+1),MAX(0,NETWORKDAYS(MAX(DATE(2030,6,1),Mitarbeiter!$C25),MIN(DATE(2030,7,0),IF(Mitarbeiter!$D25="",DATE(2030,7,0),Mitarbeiter!$D25),TODAY()),Einstellungen!$F$13:$F$67)))*N(Mitarbeiter!$E25)/IF(Einstellungen!$C$11="7 Tage",7,5),N('Ist-Stunden'!BG25)+(N(Krankheitstage!DD25)+N(Krankheitstage!DP25))*N($C25))))</f>
        <v/>
      </c>
      <c r="CL25" s="76">
        <f>IF($B25="",0,IF(Einstellungen!$C$10="Ja",MAX(IF(Einstellungen!$C$11="7 Tage",MAX(0,(MIN(DATE(2030,8,0),IF(Mitarbeiter!$D25="",DATE(2030,8,0),Mitarbeiter!$D25),TODAY()))-(MAX(DATE(2030,7,1),Mitarbeiter!$C25))+1),MAX(0,NETWORKDAYS(MAX(DATE(2030,7,1),Mitarbeiter!$C25),MIN(DATE(2030,8,0),IF(Mitarbeiter!$D25="",DATE(2030,8,0),Mitarbeiter!$D25),TODAY()),Einstellungen!$F$13:$F$67)))*N(Mitarbeiter!$E25)/IF(Einstellungen!$C$11="7 Tage",7,5),N('Ist-Stunden'!BH25)),MAX(IF(Einstellungen!$C$11="7 Tage",MAX(0,(MIN(DATE(2030,8,0),IF(Mitarbeiter!$D25="",DATE(2030,8,0),Mitarbeiter!$D25),TODAY()))-(MAX(DATE(2030,7,1),Mitarbeiter!$C25))+1),MAX(0,NETWORKDAYS(MAX(DATE(2030,7,1),Mitarbeiter!$C25),MIN(DATE(2030,8,0),IF(Mitarbeiter!$D25="",DATE(2030,8,0),Mitarbeiter!$D25),TODAY()),Einstellungen!$F$13:$F$67)))*N(Mitarbeiter!$E25)/IF(Einstellungen!$C$11="7 Tage",7,5),N('Ist-Stunden'!BH25)+(N(Krankheitstage!DE25)+N(Krankheitstage!DQ25))*N($C25))))</f>
        <v/>
      </c>
      <c r="CM25" s="76">
        <f>IF($B25="",0,IF(Einstellungen!$C$10="Ja",MAX(IF(Einstellungen!$C$11="7 Tage",MAX(0,(MIN(DATE(2030,9,0),IF(Mitarbeiter!$D25="",DATE(2030,9,0),Mitarbeiter!$D25),TODAY()))-(MAX(DATE(2030,8,1),Mitarbeiter!$C25))+1),MAX(0,NETWORKDAYS(MAX(DATE(2030,8,1),Mitarbeiter!$C25),MIN(DATE(2030,9,0),IF(Mitarbeiter!$D25="",DATE(2030,9,0),Mitarbeiter!$D25),TODAY()),Einstellungen!$F$13:$F$67)))*N(Mitarbeiter!$E25)/IF(Einstellungen!$C$11="7 Tage",7,5),N('Ist-Stunden'!BI25)),MAX(IF(Einstellungen!$C$11="7 Tage",MAX(0,(MIN(DATE(2030,9,0),IF(Mitarbeiter!$D25="",DATE(2030,9,0),Mitarbeiter!$D25),TODAY()))-(MAX(DATE(2030,8,1),Mitarbeiter!$C25))+1),MAX(0,NETWORKDAYS(MAX(DATE(2030,8,1),Mitarbeiter!$C25),MIN(DATE(2030,9,0),IF(Mitarbeiter!$D25="",DATE(2030,9,0),Mitarbeiter!$D25),TODAY()),Einstellungen!$F$13:$F$67)))*N(Mitarbeiter!$E25)/IF(Einstellungen!$C$11="7 Tage",7,5),N('Ist-Stunden'!BI25)+(N(Krankheitstage!DF25)+N(Krankheitstage!DR25))*N($C25))))</f>
        <v/>
      </c>
      <c r="CN25" s="76">
        <f>IF($B25="",0,IF(Einstellungen!$C$10="Ja",MAX(IF(Einstellungen!$C$11="7 Tage",MAX(0,(MIN(DATE(2030,10,0),IF(Mitarbeiter!$D25="",DATE(2030,10,0),Mitarbeiter!$D25),TODAY()))-(MAX(DATE(2030,9,1),Mitarbeiter!$C25))+1),MAX(0,NETWORKDAYS(MAX(DATE(2030,9,1),Mitarbeiter!$C25),MIN(DATE(2030,10,0),IF(Mitarbeiter!$D25="",DATE(2030,10,0),Mitarbeiter!$D25),TODAY()),Einstellungen!$F$13:$F$67)))*N(Mitarbeiter!$E25)/IF(Einstellungen!$C$11="7 Tage",7,5),N('Ist-Stunden'!BJ25)),MAX(IF(Einstellungen!$C$11="7 Tage",MAX(0,(MIN(DATE(2030,10,0),IF(Mitarbeiter!$D25="",DATE(2030,10,0),Mitarbeiter!$D25),TODAY()))-(MAX(DATE(2030,9,1),Mitarbeiter!$C25))+1),MAX(0,NETWORKDAYS(MAX(DATE(2030,9,1),Mitarbeiter!$C25),MIN(DATE(2030,10,0),IF(Mitarbeiter!$D25="",DATE(2030,10,0),Mitarbeiter!$D25),TODAY()),Einstellungen!$F$13:$F$67)))*N(Mitarbeiter!$E25)/IF(Einstellungen!$C$11="7 Tage",7,5),N('Ist-Stunden'!BJ25)+(N(Krankheitstage!DG25)+N(Krankheitstage!DS25))*N($C25))))</f>
        <v/>
      </c>
      <c r="CO25" s="76">
        <f>IF($B25="",0,IF(Einstellungen!$C$10="Ja",MAX(IF(Einstellungen!$C$11="7 Tage",MAX(0,(MIN(DATE(2030,11,0),IF(Mitarbeiter!$D25="",DATE(2030,11,0),Mitarbeiter!$D25),TODAY()))-(MAX(DATE(2030,10,1),Mitarbeiter!$C25))+1),MAX(0,NETWORKDAYS(MAX(DATE(2030,10,1),Mitarbeiter!$C25),MIN(DATE(2030,11,0),IF(Mitarbeiter!$D25="",DATE(2030,11,0),Mitarbeiter!$D25),TODAY()),Einstellungen!$F$13:$F$67)))*N(Mitarbeiter!$E25)/IF(Einstellungen!$C$11="7 Tage",7,5),N('Ist-Stunden'!BK25)),MAX(IF(Einstellungen!$C$11="7 Tage",MAX(0,(MIN(DATE(2030,11,0),IF(Mitarbeiter!$D25="",DATE(2030,11,0),Mitarbeiter!$D25),TODAY()))-(MAX(DATE(2030,10,1),Mitarbeiter!$C25))+1),MAX(0,NETWORKDAYS(MAX(DATE(2030,10,1),Mitarbeiter!$C25),MIN(DATE(2030,11,0),IF(Mitarbeiter!$D25="",DATE(2030,11,0),Mitarbeiter!$D25),TODAY()),Einstellungen!$F$13:$F$67)))*N(Mitarbeiter!$E25)/IF(Einstellungen!$C$11="7 Tage",7,5),N('Ist-Stunden'!BK25)+(N(Krankheitstage!DH25)+N(Krankheitstage!DT25))*N($C25))))</f>
        <v/>
      </c>
      <c r="CP25" s="76">
        <f>IF($B25="",0,IF(Einstellungen!$C$10="Ja",MAX(IF(Einstellungen!$C$11="7 Tage",MAX(0,(MIN(DATE(2030,12,0),IF(Mitarbeiter!$D25="",DATE(2030,12,0),Mitarbeiter!$D25),TODAY()))-(MAX(DATE(2030,11,1),Mitarbeiter!$C25))+1),MAX(0,NETWORKDAYS(MAX(DATE(2030,11,1),Mitarbeiter!$C25),MIN(DATE(2030,12,0),IF(Mitarbeiter!$D25="",DATE(2030,12,0),Mitarbeiter!$D25),TODAY()),Einstellungen!$F$13:$F$67)))*N(Mitarbeiter!$E25)/IF(Einstellungen!$C$11="7 Tage",7,5),N('Ist-Stunden'!BL25)),MAX(IF(Einstellungen!$C$11="7 Tage",MAX(0,(MIN(DATE(2030,12,0),IF(Mitarbeiter!$D25="",DATE(2030,12,0),Mitarbeiter!$D25),TODAY()))-(MAX(DATE(2030,11,1),Mitarbeiter!$C25))+1),MAX(0,NETWORKDAYS(MAX(DATE(2030,11,1),Mitarbeiter!$C25),MIN(DATE(2030,12,0),IF(Mitarbeiter!$D25="",DATE(2030,12,0),Mitarbeiter!$D25),TODAY()),Einstellungen!$F$13:$F$67)))*N(Mitarbeiter!$E25)/IF(Einstellungen!$C$11="7 Tage",7,5),N('Ist-Stunden'!BL25)+(N(Krankheitstage!DI25)+N(Krankheitstage!DU25))*N($C25))))</f>
        <v/>
      </c>
      <c r="CQ25" s="76">
        <f>IF($B25="",0,IF(Einstellungen!$C$10="Ja",MAX(IF(Einstellungen!$C$11="7 Tage",MAX(0,(MIN(DATE(2030,13,0),IF(Mitarbeiter!$D25="",DATE(2030,13,0),Mitarbeiter!$D25),TODAY()))-(MAX(DATE(2030,12,1),Mitarbeiter!$C25))+1),MAX(0,NETWORKDAYS(MAX(DATE(2030,12,1),Mitarbeiter!$C25),MIN(DATE(2030,13,0),IF(Mitarbeiter!$D25="",DATE(2030,13,0),Mitarbeiter!$D25),TODAY()),Einstellungen!$F$13:$F$67)))*N(Mitarbeiter!$E25)/IF(Einstellungen!$C$11="7 Tage",7,5),N('Ist-Stunden'!BM25)),MAX(IF(Einstellungen!$C$11="7 Tage",MAX(0,(MIN(DATE(2030,13,0),IF(Mitarbeiter!$D25="",DATE(2030,13,0),Mitarbeiter!$D25),TODAY()))-(MAX(DATE(2030,12,1),Mitarbeiter!$C25))+1),MAX(0,NETWORKDAYS(MAX(DATE(2030,12,1),Mitarbeiter!$C25),MIN(DATE(2030,13,0),IF(Mitarbeiter!$D25="",DATE(2030,13,0),Mitarbeiter!$D25),TODAY()),Einstellungen!$F$13:$F$67)))*N(Mitarbeiter!$E25)/IF(Einstellungen!$C$11="7 Tage",7,5),N('Ist-Stunden'!BM25)+(N(Krankheitstage!DJ25)+N(Krankheitstage!DV25))*N($C25))))</f>
        <v/>
      </c>
    </row>
    <row r="26">
      <c r="A26" s="73">
        <f>IF(Mitarbeiter!B26="","",Mitarbeiter!A26)</f>
        <v/>
      </c>
      <c r="B26" s="6">
        <f>IF(Mitarbeiter!B26="","",Mitarbeiter!B26)</f>
        <v/>
      </c>
      <c r="C26" s="74">
        <f>IF(Mitarbeiter!B26="","",Mitarbeiter!F26)</f>
        <v/>
      </c>
      <c r="D26" s="75">
        <f>N(INDEX(Krankheitstage!$G26:$DV26,1,(Einstellungen!$C$3-2026)*24+1))</f>
        <v/>
      </c>
      <c r="E26" s="75">
        <f>N(INDEX(Krankheitstage!$G26:$DV26,1,(Einstellungen!$C$3-2026)*24+2))</f>
        <v/>
      </c>
      <c r="F26" s="75">
        <f>N(INDEX(Krankheitstage!$G26:$DV26,1,(Einstellungen!$C$3-2026)*24+3))</f>
        <v/>
      </c>
      <c r="G26" s="75">
        <f>N(INDEX(Krankheitstage!$G26:$DV26,1,(Einstellungen!$C$3-2026)*24+4))</f>
        <v/>
      </c>
      <c r="H26" s="75">
        <f>N(INDEX(Krankheitstage!$G26:$DV26,1,(Einstellungen!$C$3-2026)*24+5))</f>
        <v/>
      </c>
      <c r="I26" s="75">
        <f>N(INDEX(Krankheitstage!$G26:$DV26,1,(Einstellungen!$C$3-2026)*24+6))</f>
        <v/>
      </c>
      <c r="J26" s="75">
        <f>N(INDEX(Krankheitstage!$G26:$DV26,1,(Einstellungen!$C$3-2026)*24+7))</f>
        <v/>
      </c>
      <c r="K26" s="75">
        <f>N(INDEX(Krankheitstage!$G26:$DV26,1,(Einstellungen!$C$3-2026)*24+8))</f>
        <v/>
      </c>
      <c r="L26" s="75">
        <f>N(INDEX(Krankheitstage!$G26:$DV26,1,(Einstellungen!$C$3-2026)*24+9))</f>
        <v/>
      </c>
      <c r="M26" s="75">
        <f>N(INDEX(Krankheitstage!$G26:$DV26,1,(Einstellungen!$C$3-2026)*24+10))</f>
        <v/>
      </c>
      <c r="N26" s="75">
        <f>N(INDEX(Krankheitstage!$G26:$DV26,1,(Einstellungen!$C$3-2026)*24+11))</f>
        <v/>
      </c>
      <c r="O26" s="75">
        <f>N(INDEX(Krankheitstage!$G26:$DV26,1,(Einstellungen!$C$3-2026)*24+12))</f>
        <v/>
      </c>
      <c r="P26" s="75">
        <f>IF($B26="","",SUM(D26:O26))</f>
        <v/>
      </c>
      <c r="Q26" s="75">
        <f>N(INDEX(Krankheitstage!$G26:$DV26,1,(Einstellungen!$C$3-2026)*24+13))</f>
        <v/>
      </c>
      <c r="R26" s="75">
        <f>N(INDEX(Krankheitstage!$G26:$DV26,1,(Einstellungen!$C$3-2026)*24+14))</f>
        <v/>
      </c>
      <c r="S26" s="75">
        <f>N(INDEX(Krankheitstage!$G26:$DV26,1,(Einstellungen!$C$3-2026)*24+15))</f>
        <v/>
      </c>
      <c r="T26" s="75">
        <f>N(INDEX(Krankheitstage!$G26:$DV26,1,(Einstellungen!$C$3-2026)*24+16))</f>
        <v/>
      </c>
      <c r="U26" s="75">
        <f>N(INDEX(Krankheitstage!$G26:$DV26,1,(Einstellungen!$C$3-2026)*24+17))</f>
        <v/>
      </c>
      <c r="V26" s="75">
        <f>N(INDEX(Krankheitstage!$G26:$DV26,1,(Einstellungen!$C$3-2026)*24+18))</f>
        <v/>
      </c>
      <c r="W26" s="75">
        <f>N(INDEX(Krankheitstage!$G26:$DV26,1,(Einstellungen!$C$3-2026)*24+19))</f>
        <v/>
      </c>
      <c r="X26" s="75">
        <f>N(INDEX(Krankheitstage!$G26:$DV26,1,(Einstellungen!$C$3-2026)*24+20))</f>
        <v/>
      </c>
      <c r="Y26" s="75">
        <f>N(INDEX(Krankheitstage!$G26:$DV26,1,(Einstellungen!$C$3-2026)*24+21))</f>
        <v/>
      </c>
      <c r="Z26" s="75">
        <f>N(INDEX(Krankheitstage!$G26:$DV26,1,(Einstellungen!$C$3-2026)*24+22))</f>
        <v/>
      </c>
      <c r="AA26" s="75">
        <f>N(INDEX(Krankheitstage!$G26:$DV26,1,(Einstellungen!$C$3-2026)*24+23))</f>
        <v/>
      </c>
      <c r="AB26" s="75">
        <f>N(INDEX(Krankheitstage!$G26:$DV26,1,(Einstellungen!$C$3-2026)*24+24))</f>
        <v/>
      </c>
      <c r="AC26" s="75">
        <f>IF($B26="","",SUM(Q26:AB26))</f>
        <v/>
      </c>
      <c r="AD26" s="75">
        <f>IF($B26="","",SUM(P26,AC26))</f>
        <v/>
      </c>
      <c r="AE26" s="76">
        <f>IF($B26="","",AD26*N(C26))</f>
        <v/>
      </c>
      <c r="AF26" s="75">
        <f>IF($B26="","",Krankheitstage!E26)</f>
        <v/>
      </c>
      <c r="AG26" s="76">
        <f>IF($B26="","",AF26*N(C26))</f>
        <v/>
      </c>
      <c r="AH26" s="76">
        <f>IF($B26="","",INDEX($AJ26:$CQ26,1,(Einstellungen!$C$3-2026)*12+1)+INDEX($AJ26:$CQ26,1,(Einstellungen!$C$3-2026)*12+2)+INDEX($AJ26:$CQ26,1,(Einstellungen!$C$3-2026)*12+3)+INDEX($AJ26:$CQ26,1,(Einstellungen!$C$3-2026)*12+4)+INDEX($AJ26:$CQ26,1,(Einstellungen!$C$3-2026)*12+5)+INDEX($AJ26:$CQ26,1,(Einstellungen!$C$3-2026)*12+6)+INDEX($AJ26:$CQ26,1,(Einstellungen!$C$3-2026)*12+7)+INDEX($AJ26:$CQ26,1,(Einstellungen!$C$3-2026)*12+8)+INDEX($AJ26:$CQ26,1,(Einstellungen!$C$3-2026)*12+9)+INDEX($AJ26:$CQ26,1,(Einstellungen!$C$3-2026)*12+10)+INDEX($AJ26:$CQ26,1,(Einstellungen!$C$3-2026)*12+11)+INDEX($AJ26:$CQ26,1,(Einstellungen!$C$3-2026)*12+12))</f>
        <v/>
      </c>
      <c r="AI26" s="76">
        <f>IF($B26="","",SUM($AJ26:$CQ26))</f>
        <v/>
      </c>
      <c r="AJ26" s="76">
        <f>IF($B26="",0,IF(Einstellungen!$C$10="Ja",MAX(IF(Einstellungen!$C$11="7 Tage",MAX(0,(MIN(DATE(2026,2,0),IF(Mitarbeiter!$D26="",DATE(2026,2,0),Mitarbeiter!$D26),TODAY()))-(MAX(DATE(2026,1,1),Mitarbeiter!$C26))+1),MAX(0,NETWORKDAYS(MAX(DATE(2026,1,1),Mitarbeiter!$C26),MIN(DATE(2026,2,0),IF(Mitarbeiter!$D26="",DATE(2026,2,0),Mitarbeiter!$D26),TODAY()),Einstellungen!$F$13:$F$67)))*N(Mitarbeiter!$E26)/IF(Einstellungen!$C$11="7 Tage",7,5),N('Ist-Stunden'!F26)),MAX(IF(Einstellungen!$C$11="7 Tage",MAX(0,(MIN(DATE(2026,2,0),IF(Mitarbeiter!$D26="",DATE(2026,2,0),Mitarbeiter!$D26),TODAY()))-(MAX(DATE(2026,1,1),Mitarbeiter!$C26))+1),MAX(0,NETWORKDAYS(MAX(DATE(2026,1,1),Mitarbeiter!$C26),MIN(DATE(2026,2,0),IF(Mitarbeiter!$D26="",DATE(2026,2,0),Mitarbeiter!$D26),TODAY()),Einstellungen!$F$13:$F$67)))*N(Mitarbeiter!$E26)/IF(Einstellungen!$C$11="7 Tage",7,5),N('Ist-Stunden'!F26)+(N(Krankheitstage!G26)+N(Krankheitstage!S26))*N($C26))))</f>
        <v/>
      </c>
      <c r="AK26" s="76">
        <f>IF($B26="",0,IF(Einstellungen!$C$10="Ja",MAX(IF(Einstellungen!$C$11="7 Tage",MAX(0,(MIN(DATE(2026,3,0),IF(Mitarbeiter!$D26="",DATE(2026,3,0),Mitarbeiter!$D26),TODAY()))-(MAX(DATE(2026,2,1),Mitarbeiter!$C26))+1),MAX(0,NETWORKDAYS(MAX(DATE(2026,2,1),Mitarbeiter!$C26),MIN(DATE(2026,3,0),IF(Mitarbeiter!$D26="",DATE(2026,3,0),Mitarbeiter!$D26),TODAY()),Einstellungen!$F$13:$F$67)))*N(Mitarbeiter!$E26)/IF(Einstellungen!$C$11="7 Tage",7,5),N('Ist-Stunden'!G26)),MAX(IF(Einstellungen!$C$11="7 Tage",MAX(0,(MIN(DATE(2026,3,0),IF(Mitarbeiter!$D26="",DATE(2026,3,0),Mitarbeiter!$D26),TODAY()))-(MAX(DATE(2026,2,1),Mitarbeiter!$C26))+1),MAX(0,NETWORKDAYS(MAX(DATE(2026,2,1),Mitarbeiter!$C26),MIN(DATE(2026,3,0),IF(Mitarbeiter!$D26="",DATE(2026,3,0),Mitarbeiter!$D26),TODAY()),Einstellungen!$F$13:$F$67)))*N(Mitarbeiter!$E26)/IF(Einstellungen!$C$11="7 Tage",7,5),N('Ist-Stunden'!G26)+(N(Krankheitstage!H26)+N(Krankheitstage!T26))*N($C26))))</f>
        <v/>
      </c>
      <c r="AL26" s="76">
        <f>IF($B26="",0,IF(Einstellungen!$C$10="Ja",MAX(IF(Einstellungen!$C$11="7 Tage",MAX(0,(MIN(DATE(2026,4,0),IF(Mitarbeiter!$D26="",DATE(2026,4,0),Mitarbeiter!$D26),TODAY()))-(MAX(DATE(2026,3,1),Mitarbeiter!$C26))+1),MAX(0,NETWORKDAYS(MAX(DATE(2026,3,1),Mitarbeiter!$C26),MIN(DATE(2026,4,0),IF(Mitarbeiter!$D26="",DATE(2026,4,0),Mitarbeiter!$D26),TODAY()),Einstellungen!$F$13:$F$67)))*N(Mitarbeiter!$E26)/IF(Einstellungen!$C$11="7 Tage",7,5),N('Ist-Stunden'!H26)),MAX(IF(Einstellungen!$C$11="7 Tage",MAX(0,(MIN(DATE(2026,4,0),IF(Mitarbeiter!$D26="",DATE(2026,4,0),Mitarbeiter!$D26),TODAY()))-(MAX(DATE(2026,3,1),Mitarbeiter!$C26))+1),MAX(0,NETWORKDAYS(MAX(DATE(2026,3,1),Mitarbeiter!$C26),MIN(DATE(2026,4,0),IF(Mitarbeiter!$D26="",DATE(2026,4,0),Mitarbeiter!$D26),TODAY()),Einstellungen!$F$13:$F$67)))*N(Mitarbeiter!$E26)/IF(Einstellungen!$C$11="7 Tage",7,5),N('Ist-Stunden'!H26)+(N(Krankheitstage!I26)+N(Krankheitstage!U26))*N($C26))))</f>
        <v/>
      </c>
      <c r="AM26" s="76">
        <f>IF($B26="",0,IF(Einstellungen!$C$10="Ja",MAX(IF(Einstellungen!$C$11="7 Tage",MAX(0,(MIN(DATE(2026,5,0),IF(Mitarbeiter!$D26="",DATE(2026,5,0),Mitarbeiter!$D26),TODAY()))-(MAX(DATE(2026,4,1),Mitarbeiter!$C26))+1),MAX(0,NETWORKDAYS(MAX(DATE(2026,4,1),Mitarbeiter!$C26),MIN(DATE(2026,5,0),IF(Mitarbeiter!$D26="",DATE(2026,5,0),Mitarbeiter!$D26),TODAY()),Einstellungen!$F$13:$F$67)))*N(Mitarbeiter!$E26)/IF(Einstellungen!$C$11="7 Tage",7,5),N('Ist-Stunden'!I26)),MAX(IF(Einstellungen!$C$11="7 Tage",MAX(0,(MIN(DATE(2026,5,0),IF(Mitarbeiter!$D26="",DATE(2026,5,0),Mitarbeiter!$D26),TODAY()))-(MAX(DATE(2026,4,1),Mitarbeiter!$C26))+1),MAX(0,NETWORKDAYS(MAX(DATE(2026,4,1),Mitarbeiter!$C26),MIN(DATE(2026,5,0),IF(Mitarbeiter!$D26="",DATE(2026,5,0),Mitarbeiter!$D26),TODAY()),Einstellungen!$F$13:$F$67)))*N(Mitarbeiter!$E26)/IF(Einstellungen!$C$11="7 Tage",7,5),N('Ist-Stunden'!I26)+(N(Krankheitstage!J26)+N(Krankheitstage!V26))*N($C26))))</f>
        <v/>
      </c>
      <c r="AN26" s="76">
        <f>IF($B26="",0,IF(Einstellungen!$C$10="Ja",MAX(IF(Einstellungen!$C$11="7 Tage",MAX(0,(MIN(DATE(2026,6,0),IF(Mitarbeiter!$D26="",DATE(2026,6,0),Mitarbeiter!$D26),TODAY()))-(MAX(DATE(2026,5,1),Mitarbeiter!$C26))+1),MAX(0,NETWORKDAYS(MAX(DATE(2026,5,1),Mitarbeiter!$C26),MIN(DATE(2026,6,0),IF(Mitarbeiter!$D26="",DATE(2026,6,0),Mitarbeiter!$D26),TODAY()),Einstellungen!$F$13:$F$67)))*N(Mitarbeiter!$E26)/IF(Einstellungen!$C$11="7 Tage",7,5),N('Ist-Stunden'!J26)),MAX(IF(Einstellungen!$C$11="7 Tage",MAX(0,(MIN(DATE(2026,6,0),IF(Mitarbeiter!$D26="",DATE(2026,6,0),Mitarbeiter!$D26),TODAY()))-(MAX(DATE(2026,5,1),Mitarbeiter!$C26))+1),MAX(0,NETWORKDAYS(MAX(DATE(2026,5,1),Mitarbeiter!$C26),MIN(DATE(2026,6,0),IF(Mitarbeiter!$D26="",DATE(2026,6,0),Mitarbeiter!$D26),TODAY()),Einstellungen!$F$13:$F$67)))*N(Mitarbeiter!$E26)/IF(Einstellungen!$C$11="7 Tage",7,5),N('Ist-Stunden'!J26)+(N(Krankheitstage!K26)+N(Krankheitstage!W26))*N($C26))))</f>
        <v/>
      </c>
      <c r="AO26" s="76">
        <f>IF($B26="",0,IF(Einstellungen!$C$10="Ja",MAX(IF(Einstellungen!$C$11="7 Tage",MAX(0,(MIN(DATE(2026,7,0),IF(Mitarbeiter!$D26="",DATE(2026,7,0),Mitarbeiter!$D26),TODAY()))-(MAX(DATE(2026,6,1),Mitarbeiter!$C26))+1),MAX(0,NETWORKDAYS(MAX(DATE(2026,6,1),Mitarbeiter!$C26),MIN(DATE(2026,7,0),IF(Mitarbeiter!$D26="",DATE(2026,7,0),Mitarbeiter!$D26),TODAY()),Einstellungen!$F$13:$F$67)))*N(Mitarbeiter!$E26)/IF(Einstellungen!$C$11="7 Tage",7,5),N('Ist-Stunden'!K26)),MAX(IF(Einstellungen!$C$11="7 Tage",MAX(0,(MIN(DATE(2026,7,0),IF(Mitarbeiter!$D26="",DATE(2026,7,0),Mitarbeiter!$D26),TODAY()))-(MAX(DATE(2026,6,1),Mitarbeiter!$C26))+1),MAX(0,NETWORKDAYS(MAX(DATE(2026,6,1),Mitarbeiter!$C26),MIN(DATE(2026,7,0),IF(Mitarbeiter!$D26="",DATE(2026,7,0),Mitarbeiter!$D26),TODAY()),Einstellungen!$F$13:$F$67)))*N(Mitarbeiter!$E26)/IF(Einstellungen!$C$11="7 Tage",7,5),N('Ist-Stunden'!K26)+(N(Krankheitstage!L26)+N(Krankheitstage!X26))*N($C26))))</f>
        <v/>
      </c>
      <c r="AP26" s="76">
        <f>IF($B26="",0,IF(Einstellungen!$C$10="Ja",MAX(IF(Einstellungen!$C$11="7 Tage",MAX(0,(MIN(DATE(2026,8,0),IF(Mitarbeiter!$D26="",DATE(2026,8,0),Mitarbeiter!$D26),TODAY()))-(MAX(DATE(2026,7,1),Mitarbeiter!$C26))+1),MAX(0,NETWORKDAYS(MAX(DATE(2026,7,1),Mitarbeiter!$C26),MIN(DATE(2026,8,0),IF(Mitarbeiter!$D26="",DATE(2026,8,0),Mitarbeiter!$D26),TODAY()),Einstellungen!$F$13:$F$67)))*N(Mitarbeiter!$E26)/IF(Einstellungen!$C$11="7 Tage",7,5),N('Ist-Stunden'!L26)),MAX(IF(Einstellungen!$C$11="7 Tage",MAX(0,(MIN(DATE(2026,8,0),IF(Mitarbeiter!$D26="",DATE(2026,8,0),Mitarbeiter!$D26),TODAY()))-(MAX(DATE(2026,7,1),Mitarbeiter!$C26))+1),MAX(0,NETWORKDAYS(MAX(DATE(2026,7,1),Mitarbeiter!$C26),MIN(DATE(2026,8,0),IF(Mitarbeiter!$D26="",DATE(2026,8,0),Mitarbeiter!$D26),TODAY()),Einstellungen!$F$13:$F$67)))*N(Mitarbeiter!$E26)/IF(Einstellungen!$C$11="7 Tage",7,5),N('Ist-Stunden'!L26)+(N(Krankheitstage!M26)+N(Krankheitstage!Y26))*N($C26))))</f>
        <v/>
      </c>
      <c r="AQ26" s="76">
        <f>IF($B26="",0,IF(Einstellungen!$C$10="Ja",MAX(IF(Einstellungen!$C$11="7 Tage",MAX(0,(MIN(DATE(2026,9,0),IF(Mitarbeiter!$D26="",DATE(2026,9,0),Mitarbeiter!$D26),TODAY()))-(MAX(DATE(2026,8,1),Mitarbeiter!$C26))+1),MAX(0,NETWORKDAYS(MAX(DATE(2026,8,1),Mitarbeiter!$C26),MIN(DATE(2026,9,0),IF(Mitarbeiter!$D26="",DATE(2026,9,0),Mitarbeiter!$D26),TODAY()),Einstellungen!$F$13:$F$67)))*N(Mitarbeiter!$E26)/IF(Einstellungen!$C$11="7 Tage",7,5),N('Ist-Stunden'!M26)),MAX(IF(Einstellungen!$C$11="7 Tage",MAX(0,(MIN(DATE(2026,9,0),IF(Mitarbeiter!$D26="",DATE(2026,9,0),Mitarbeiter!$D26),TODAY()))-(MAX(DATE(2026,8,1),Mitarbeiter!$C26))+1),MAX(0,NETWORKDAYS(MAX(DATE(2026,8,1),Mitarbeiter!$C26),MIN(DATE(2026,9,0),IF(Mitarbeiter!$D26="",DATE(2026,9,0),Mitarbeiter!$D26),TODAY()),Einstellungen!$F$13:$F$67)))*N(Mitarbeiter!$E26)/IF(Einstellungen!$C$11="7 Tage",7,5),N('Ist-Stunden'!M26)+(N(Krankheitstage!N26)+N(Krankheitstage!Z26))*N($C26))))</f>
        <v/>
      </c>
      <c r="AR26" s="76">
        <f>IF($B26="",0,IF(Einstellungen!$C$10="Ja",MAX(IF(Einstellungen!$C$11="7 Tage",MAX(0,(MIN(DATE(2026,10,0),IF(Mitarbeiter!$D26="",DATE(2026,10,0),Mitarbeiter!$D26),TODAY()))-(MAX(DATE(2026,9,1),Mitarbeiter!$C26))+1),MAX(0,NETWORKDAYS(MAX(DATE(2026,9,1),Mitarbeiter!$C26),MIN(DATE(2026,10,0),IF(Mitarbeiter!$D26="",DATE(2026,10,0),Mitarbeiter!$D26),TODAY()),Einstellungen!$F$13:$F$67)))*N(Mitarbeiter!$E26)/IF(Einstellungen!$C$11="7 Tage",7,5),N('Ist-Stunden'!N26)),MAX(IF(Einstellungen!$C$11="7 Tage",MAX(0,(MIN(DATE(2026,10,0),IF(Mitarbeiter!$D26="",DATE(2026,10,0),Mitarbeiter!$D26),TODAY()))-(MAX(DATE(2026,9,1),Mitarbeiter!$C26))+1),MAX(0,NETWORKDAYS(MAX(DATE(2026,9,1),Mitarbeiter!$C26),MIN(DATE(2026,10,0),IF(Mitarbeiter!$D26="",DATE(2026,10,0),Mitarbeiter!$D26),TODAY()),Einstellungen!$F$13:$F$67)))*N(Mitarbeiter!$E26)/IF(Einstellungen!$C$11="7 Tage",7,5),N('Ist-Stunden'!N26)+(N(Krankheitstage!O26)+N(Krankheitstage!AA26))*N($C26))))</f>
        <v/>
      </c>
      <c r="AS26" s="76">
        <f>IF($B26="",0,IF(Einstellungen!$C$10="Ja",MAX(IF(Einstellungen!$C$11="7 Tage",MAX(0,(MIN(DATE(2026,11,0),IF(Mitarbeiter!$D26="",DATE(2026,11,0),Mitarbeiter!$D26),TODAY()))-(MAX(DATE(2026,10,1),Mitarbeiter!$C26))+1),MAX(0,NETWORKDAYS(MAX(DATE(2026,10,1),Mitarbeiter!$C26),MIN(DATE(2026,11,0),IF(Mitarbeiter!$D26="",DATE(2026,11,0),Mitarbeiter!$D26),TODAY()),Einstellungen!$F$13:$F$67)))*N(Mitarbeiter!$E26)/IF(Einstellungen!$C$11="7 Tage",7,5),N('Ist-Stunden'!O26)),MAX(IF(Einstellungen!$C$11="7 Tage",MAX(0,(MIN(DATE(2026,11,0),IF(Mitarbeiter!$D26="",DATE(2026,11,0),Mitarbeiter!$D26),TODAY()))-(MAX(DATE(2026,10,1),Mitarbeiter!$C26))+1),MAX(0,NETWORKDAYS(MAX(DATE(2026,10,1),Mitarbeiter!$C26),MIN(DATE(2026,11,0),IF(Mitarbeiter!$D26="",DATE(2026,11,0),Mitarbeiter!$D26),TODAY()),Einstellungen!$F$13:$F$67)))*N(Mitarbeiter!$E26)/IF(Einstellungen!$C$11="7 Tage",7,5),N('Ist-Stunden'!O26)+(N(Krankheitstage!P26)+N(Krankheitstage!AB26))*N($C26))))</f>
        <v/>
      </c>
      <c r="AT26" s="76">
        <f>IF($B26="",0,IF(Einstellungen!$C$10="Ja",MAX(IF(Einstellungen!$C$11="7 Tage",MAX(0,(MIN(DATE(2026,12,0),IF(Mitarbeiter!$D26="",DATE(2026,12,0),Mitarbeiter!$D26),TODAY()))-(MAX(DATE(2026,11,1),Mitarbeiter!$C26))+1),MAX(0,NETWORKDAYS(MAX(DATE(2026,11,1),Mitarbeiter!$C26),MIN(DATE(2026,12,0),IF(Mitarbeiter!$D26="",DATE(2026,12,0),Mitarbeiter!$D26),TODAY()),Einstellungen!$F$13:$F$67)))*N(Mitarbeiter!$E26)/IF(Einstellungen!$C$11="7 Tage",7,5),N('Ist-Stunden'!P26)),MAX(IF(Einstellungen!$C$11="7 Tage",MAX(0,(MIN(DATE(2026,12,0),IF(Mitarbeiter!$D26="",DATE(2026,12,0),Mitarbeiter!$D26),TODAY()))-(MAX(DATE(2026,11,1),Mitarbeiter!$C26))+1),MAX(0,NETWORKDAYS(MAX(DATE(2026,11,1),Mitarbeiter!$C26),MIN(DATE(2026,12,0),IF(Mitarbeiter!$D26="",DATE(2026,12,0),Mitarbeiter!$D26),TODAY()),Einstellungen!$F$13:$F$67)))*N(Mitarbeiter!$E26)/IF(Einstellungen!$C$11="7 Tage",7,5),N('Ist-Stunden'!P26)+(N(Krankheitstage!Q26)+N(Krankheitstage!AC26))*N($C26))))</f>
        <v/>
      </c>
      <c r="AU26" s="76">
        <f>IF($B26="",0,IF(Einstellungen!$C$10="Ja",MAX(IF(Einstellungen!$C$11="7 Tage",MAX(0,(MIN(DATE(2026,13,0),IF(Mitarbeiter!$D26="",DATE(2026,13,0),Mitarbeiter!$D26),TODAY()))-(MAX(DATE(2026,12,1),Mitarbeiter!$C26))+1),MAX(0,NETWORKDAYS(MAX(DATE(2026,12,1),Mitarbeiter!$C26),MIN(DATE(2026,13,0),IF(Mitarbeiter!$D26="",DATE(2026,13,0),Mitarbeiter!$D26),TODAY()),Einstellungen!$F$13:$F$67)))*N(Mitarbeiter!$E26)/IF(Einstellungen!$C$11="7 Tage",7,5),N('Ist-Stunden'!Q26)),MAX(IF(Einstellungen!$C$11="7 Tage",MAX(0,(MIN(DATE(2026,13,0),IF(Mitarbeiter!$D26="",DATE(2026,13,0),Mitarbeiter!$D26),TODAY()))-(MAX(DATE(2026,12,1),Mitarbeiter!$C26))+1),MAX(0,NETWORKDAYS(MAX(DATE(2026,12,1),Mitarbeiter!$C26),MIN(DATE(2026,13,0),IF(Mitarbeiter!$D26="",DATE(2026,13,0),Mitarbeiter!$D26),TODAY()),Einstellungen!$F$13:$F$67)))*N(Mitarbeiter!$E26)/IF(Einstellungen!$C$11="7 Tage",7,5),N('Ist-Stunden'!Q26)+(N(Krankheitstage!R26)+N(Krankheitstage!AD26))*N($C26))))</f>
        <v/>
      </c>
      <c r="AV26" s="76">
        <f>IF($B26="",0,IF(Einstellungen!$C$10="Ja",MAX(IF(Einstellungen!$C$11="7 Tage",MAX(0,(MIN(DATE(2027,2,0),IF(Mitarbeiter!$D26="",DATE(2027,2,0),Mitarbeiter!$D26),TODAY()))-(MAX(DATE(2027,1,1),Mitarbeiter!$C26))+1),MAX(0,NETWORKDAYS(MAX(DATE(2027,1,1),Mitarbeiter!$C26),MIN(DATE(2027,2,0),IF(Mitarbeiter!$D26="",DATE(2027,2,0),Mitarbeiter!$D26),TODAY()),Einstellungen!$F$13:$F$67)))*N(Mitarbeiter!$E26)/IF(Einstellungen!$C$11="7 Tage",7,5),N('Ist-Stunden'!R26)),MAX(IF(Einstellungen!$C$11="7 Tage",MAX(0,(MIN(DATE(2027,2,0),IF(Mitarbeiter!$D26="",DATE(2027,2,0),Mitarbeiter!$D26),TODAY()))-(MAX(DATE(2027,1,1),Mitarbeiter!$C26))+1),MAX(0,NETWORKDAYS(MAX(DATE(2027,1,1),Mitarbeiter!$C26),MIN(DATE(2027,2,0),IF(Mitarbeiter!$D26="",DATE(2027,2,0),Mitarbeiter!$D26),TODAY()),Einstellungen!$F$13:$F$67)))*N(Mitarbeiter!$E26)/IF(Einstellungen!$C$11="7 Tage",7,5),N('Ist-Stunden'!R26)+(N(Krankheitstage!AE26)+N(Krankheitstage!AQ26))*N($C26))))</f>
        <v/>
      </c>
      <c r="AW26" s="76">
        <f>IF($B26="",0,IF(Einstellungen!$C$10="Ja",MAX(IF(Einstellungen!$C$11="7 Tage",MAX(0,(MIN(DATE(2027,3,0),IF(Mitarbeiter!$D26="",DATE(2027,3,0),Mitarbeiter!$D26),TODAY()))-(MAX(DATE(2027,2,1),Mitarbeiter!$C26))+1),MAX(0,NETWORKDAYS(MAX(DATE(2027,2,1),Mitarbeiter!$C26),MIN(DATE(2027,3,0),IF(Mitarbeiter!$D26="",DATE(2027,3,0),Mitarbeiter!$D26),TODAY()),Einstellungen!$F$13:$F$67)))*N(Mitarbeiter!$E26)/IF(Einstellungen!$C$11="7 Tage",7,5),N('Ist-Stunden'!S26)),MAX(IF(Einstellungen!$C$11="7 Tage",MAX(0,(MIN(DATE(2027,3,0),IF(Mitarbeiter!$D26="",DATE(2027,3,0),Mitarbeiter!$D26),TODAY()))-(MAX(DATE(2027,2,1),Mitarbeiter!$C26))+1),MAX(0,NETWORKDAYS(MAX(DATE(2027,2,1),Mitarbeiter!$C26),MIN(DATE(2027,3,0),IF(Mitarbeiter!$D26="",DATE(2027,3,0),Mitarbeiter!$D26),TODAY()),Einstellungen!$F$13:$F$67)))*N(Mitarbeiter!$E26)/IF(Einstellungen!$C$11="7 Tage",7,5),N('Ist-Stunden'!S26)+(N(Krankheitstage!AF26)+N(Krankheitstage!AR26))*N($C26))))</f>
        <v/>
      </c>
      <c r="AX26" s="76">
        <f>IF($B26="",0,IF(Einstellungen!$C$10="Ja",MAX(IF(Einstellungen!$C$11="7 Tage",MAX(0,(MIN(DATE(2027,4,0),IF(Mitarbeiter!$D26="",DATE(2027,4,0),Mitarbeiter!$D26),TODAY()))-(MAX(DATE(2027,3,1),Mitarbeiter!$C26))+1),MAX(0,NETWORKDAYS(MAX(DATE(2027,3,1),Mitarbeiter!$C26),MIN(DATE(2027,4,0),IF(Mitarbeiter!$D26="",DATE(2027,4,0),Mitarbeiter!$D26),TODAY()),Einstellungen!$F$13:$F$67)))*N(Mitarbeiter!$E26)/IF(Einstellungen!$C$11="7 Tage",7,5),N('Ist-Stunden'!T26)),MAX(IF(Einstellungen!$C$11="7 Tage",MAX(0,(MIN(DATE(2027,4,0),IF(Mitarbeiter!$D26="",DATE(2027,4,0),Mitarbeiter!$D26),TODAY()))-(MAX(DATE(2027,3,1),Mitarbeiter!$C26))+1),MAX(0,NETWORKDAYS(MAX(DATE(2027,3,1),Mitarbeiter!$C26),MIN(DATE(2027,4,0),IF(Mitarbeiter!$D26="",DATE(2027,4,0),Mitarbeiter!$D26),TODAY()),Einstellungen!$F$13:$F$67)))*N(Mitarbeiter!$E26)/IF(Einstellungen!$C$11="7 Tage",7,5),N('Ist-Stunden'!T26)+(N(Krankheitstage!AG26)+N(Krankheitstage!AS26))*N($C26))))</f>
        <v/>
      </c>
      <c r="AY26" s="76">
        <f>IF($B26="",0,IF(Einstellungen!$C$10="Ja",MAX(IF(Einstellungen!$C$11="7 Tage",MAX(0,(MIN(DATE(2027,5,0),IF(Mitarbeiter!$D26="",DATE(2027,5,0),Mitarbeiter!$D26),TODAY()))-(MAX(DATE(2027,4,1),Mitarbeiter!$C26))+1),MAX(0,NETWORKDAYS(MAX(DATE(2027,4,1),Mitarbeiter!$C26),MIN(DATE(2027,5,0),IF(Mitarbeiter!$D26="",DATE(2027,5,0),Mitarbeiter!$D26),TODAY()),Einstellungen!$F$13:$F$67)))*N(Mitarbeiter!$E26)/IF(Einstellungen!$C$11="7 Tage",7,5),N('Ist-Stunden'!U26)),MAX(IF(Einstellungen!$C$11="7 Tage",MAX(0,(MIN(DATE(2027,5,0),IF(Mitarbeiter!$D26="",DATE(2027,5,0),Mitarbeiter!$D26),TODAY()))-(MAX(DATE(2027,4,1),Mitarbeiter!$C26))+1),MAX(0,NETWORKDAYS(MAX(DATE(2027,4,1),Mitarbeiter!$C26),MIN(DATE(2027,5,0),IF(Mitarbeiter!$D26="",DATE(2027,5,0),Mitarbeiter!$D26),TODAY()),Einstellungen!$F$13:$F$67)))*N(Mitarbeiter!$E26)/IF(Einstellungen!$C$11="7 Tage",7,5),N('Ist-Stunden'!U26)+(N(Krankheitstage!AH26)+N(Krankheitstage!AT26))*N($C26))))</f>
        <v/>
      </c>
      <c r="AZ26" s="76">
        <f>IF($B26="",0,IF(Einstellungen!$C$10="Ja",MAX(IF(Einstellungen!$C$11="7 Tage",MAX(0,(MIN(DATE(2027,6,0),IF(Mitarbeiter!$D26="",DATE(2027,6,0),Mitarbeiter!$D26),TODAY()))-(MAX(DATE(2027,5,1),Mitarbeiter!$C26))+1),MAX(0,NETWORKDAYS(MAX(DATE(2027,5,1),Mitarbeiter!$C26),MIN(DATE(2027,6,0),IF(Mitarbeiter!$D26="",DATE(2027,6,0),Mitarbeiter!$D26),TODAY()),Einstellungen!$F$13:$F$67)))*N(Mitarbeiter!$E26)/IF(Einstellungen!$C$11="7 Tage",7,5),N('Ist-Stunden'!V26)),MAX(IF(Einstellungen!$C$11="7 Tage",MAX(0,(MIN(DATE(2027,6,0),IF(Mitarbeiter!$D26="",DATE(2027,6,0),Mitarbeiter!$D26),TODAY()))-(MAX(DATE(2027,5,1),Mitarbeiter!$C26))+1),MAX(0,NETWORKDAYS(MAX(DATE(2027,5,1),Mitarbeiter!$C26),MIN(DATE(2027,6,0),IF(Mitarbeiter!$D26="",DATE(2027,6,0),Mitarbeiter!$D26),TODAY()),Einstellungen!$F$13:$F$67)))*N(Mitarbeiter!$E26)/IF(Einstellungen!$C$11="7 Tage",7,5),N('Ist-Stunden'!V26)+(N(Krankheitstage!AI26)+N(Krankheitstage!AU26))*N($C26))))</f>
        <v/>
      </c>
      <c r="BA26" s="76">
        <f>IF($B26="",0,IF(Einstellungen!$C$10="Ja",MAX(IF(Einstellungen!$C$11="7 Tage",MAX(0,(MIN(DATE(2027,7,0),IF(Mitarbeiter!$D26="",DATE(2027,7,0),Mitarbeiter!$D26),TODAY()))-(MAX(DATE(2027,6,1),Mitarbeiter!$C26))+1),MAX(0,NETWORKDAYS(MAX(DATE(2027,6,1),Mitarbeiter!$C26),MIN(DATE(2027,7,0),IF(Mitarbeiter!$D26="",DATE(2027,7,0),Mitarbeiter!$D26),TODAY()),Einstellungen!$F$13:$F$67)))*N(Mitarbeiter!$E26)/IF(Einstellungen!$C$11="7 Tage",7,5),N('Ist-Stunden'!W26)),MAX(IF(Einstellungen!$C$11="7 Tage",MAX(0,(MIN(DATE(2027,7,0),IF(Mitarbeiter!$D26="",DATE(2027,7,0),Mitarbeiter!$D26),TODAY()))-(MAX(DATE(2027,6,1),Mitarbeiter!$C26))+1),MAX(0,NETWORKDAYS(MAX(DATE(2027,6,1),Mitarbeiter!$C26),MIN(DATE(2027,7,0),IF(Mitarbeiter!$D26="",DATE(2027,7,0),Mitarbeiter!$D26),TODAY()),Einstellungen!$F$13:$F$67)))*N(Mitarbeiter!$E26)/IF(Einstellungen!$C$11="7 Tage",7,5),N('Ist-Stunden'!W26)+(N(Krankheitstage!AJ26)+N(Krankheitstage!AV26))*N($C26))))</f>
        <v/>
      </c>
      <c r="BB26" s="76">
        <f>IF($B26="",0,IF(Einstellungen!$C$10="Ja",MAX(IF(Einstellungen!$C$11="7 Tage",MAX(0,(MIN(DATE(2027,8,0),IF(Mitarbeiter!$D26="",DATE(2027,8,0),Mitarbeiter!$D26),TODAY()))-(MAX(DATE(2027,7,1),Mitarbeiter!$C26))+1),MAX(0,NETWORKDAYS(MAX(DATE(2027,7,1),Mitarbeiter!$C26),MIN(DATE(2027,8,0),IF(Mitarbeiter!$D26="",DATE(2027,8,0),Mitarbeiter!$D26),TODAY()),Einstellungen!$F$13:$F$67)))*N(Mitarbeiter!$E26)/IF(Einstellungen!$C$11="7 Tage",7,5),N('Ist-Stunden'!X26)),MAX(IF(Einstellungen!$C$11="7 Tage",MAX(0,(MIN(DATE(2027,8,0),IF(Mitarbeiter!$D26="",DATE(2027,8,0),Mitarbeiter!$D26),TODAY()))-(MAX(DATE(2027,7,1),Mitarbeiter!$C26))+1),MAX(0,NETWORKDAYS(MAX(DATE(2027,7,1),Mitarbeiter!$C26),MIN(DATE(2027,8,0),IF(Mitarbeiter!$D26="",DATE(2027,8,0),Mitarbeiter!$D26),TODAY()),Einstellungen!$F$13:$F$67)))*N(Mitarbeiter!$E26)/IF(Einstellungen!$C$11="7 Tage",7,5),N('Ist-Stunden'!X26)+(N(Krankheitstage!AK26)+N(Krankheitstage!AW26))*N($C26))))</f>
        <v/>
      </c>
      <c r="BC26" s="76">
        <f>IF($B26="",0,IF(Einstellungen!$C$10="Ja",MAX(IF(Einstellungen!$C$11="7 Tage",MAX(0,(MIN(DATE(2027,9,0),IF(Mitarbeiter!$D26="",DATE(2027,9,0),Mitarbeiter!$D26),TODAY()))-(MAX(DATE(2027,8,1),Mitarbeiter!$C26))+1),MAX(0,NETWORKDAYS(MAX(DATE(2027,8,1),Mitarbeiter!$C26),MIN(DATE(2027,9,0),IF(Mitarbeiter!$D26="",DATE(2027,9,0),Mitarbeiter!$D26),TODAY()),Einstellungen!$F$13:$F$67)))*N(Mitarbeiter!$E26)/IF(Einstellungen!$C$11="7 Tage",7,5),N('Ist-Stunden'!Y26)),MAX(IF(Einstellungen!$C$11="7 Tage",MAX(0,(MIN(DATE(2027,9,0),IF(Mitarbeiter!$D26="",DATE(2027,9,0),Mitarbeiter!$D26),TODAY()))-(MAX(DATE(2027,8,1),Mitarbeiter!$C26))+1),MAX(0,NETWORKDAYS(MAX(DATE(2027,8,1),Mitarbeiter!$C26),MIN(DATE(2027,9,0),IF(Mitarbeiter!$D26="",DATE(2027,9,0),Mitarbeiter!$D26),TODAY()),Einstellungen!$F$13:$F$67)))*N(Mitarbeiter!$E26)/IF(Einstellungen!$C$11="7 Tage",7,5),N('Ist-Stunden'!Y26)+(N(Krankheitstage!AL26)+N(Krankheitstage!AX26))*N($C26))))</f>
        <v/>
      </c>
      <c r="BD26" s="76">
        <f>IF($B26="",0,IF(Einstellungen!$C$10="Ja",MAX(IF(Einstellungen!$C$11="7 Tage",MAX(0,(MIN(DATE(2027,10,0),IF(Mitarbeiter!$D26="",DATE(2027,10,0),Mitarbeiter!$D26),TODAY()))-(MAX(DATE(2027,9,1),Mitarbeiter!$C26))+1),MAX(0,NETWORKDAYS(MAX(DATE(2027,9,1),Mitarbeiter!$C26),MIN(DATE(2027,10,0),IF(Mitarbeiter!$D26="",DATE(2027,10,0),Mitarbeiter!$D26),TODAY()),Einstellungen!$F$13:$F$67)))*N(Mitarbeiter!$E26)/IF(Einstellungen!$C$11="7 Tage",7,5),N('Ist-Stunden'!Z26)),MAX(IF(Einstellungen!$C$11="7 Tage",MAX(0,(MIN(DATE(2027,10,0),IF(Mitarbeiter!$D26="",DATE(2027,10,0),Mitarbeiter!$D26),TODAY()))-(MAX(DATE(2027,9,1),Mitarbeiter!$C26))+1),MAX(0,NETWORKDAYS(MAX(DATE(2027,9,1),Mitarbeiter!$C26),MIN(DATE(2027,10,0),IF(Mitarbeiter!$D26="",DATE(2027,10,0),Mitarbeiter!$D26),TODAY()),Einstellungen!$F$13:$F$67)))*N(Mitarbeiter!$E26)/IF(Einstellungen!$C$11="7 Tage",7,5),N('Ist-Stunden'!Z26)+(N(Krankheitstage!AM26)+N(Krankheitstage!AY26))*N($C26))))</f>
        <v/>
      </c>
      <c r="BE26" s="76">
        <f>IF($B26="",0,IF(Einstellungen!$C$10="Ja",MAX(IF(Einstellungen!$C$11="7 Tage",MAX(0,(MIN(DATE(2027,11,0),IF(Mitarbeiter!$D26="",DATE(2027,11,0),Mitarbeiter!$D26),TODAY()))-(MAX(DATE(2027,10,1),Mitarbeiter!$C26))+1),MAX(0,NETWORKDAYS(MAX(DATE(2027,10,1),Mitarbeiter!$C26),MIN(DATE(2027,11,0),IF(Mitarbeiter!$D26="",DATE(2027,11,0),Mitarbeiter!$D26),TODAY()),Einstellungen!$F$13:$F$67)))*N(Mitarbeiter!$E26)/IF(Einstellungen!$C$11="7 Tage",7,5),N('Ist-Stunden'!AA26)),MAX(IF(Einstellungen!$C$11="7 Tage",MAX(0,(MIN(DATE(2027,11,0),IF(Mitarbeiter!$D26="",DATE(2027,11,0),Mitarbeiter!$D26),TODAY()))-(MAX(DATE(2027,10,1),Mitarbeiter!$C26))+1),MAX(0,NETWORKDAYS(MAX(DATE(2027,10,1),Mitarbeiter!$C26),MIN(DATE(2027,11,0),IF(Mitarbeiter!$D26="",DATE(2027,11,0),Mitarbeiter!$D26),TODAY()),Einstellungen!$F$13:$F$67)))*N(Mitarbeiter!$E26)/IF(Einstellungen!$C$11="7 Tage",7,5),N('Ist-Stunden'!AA26)+(N(Krankheitstage!AN26)+N(Krankheitstage!AZ26))*N($C26))))</f>
        <v/>
      </c>
      <c r="BF26" s="76">
        <f>IF($B26="",0,IF(Einstellungen!$C$10="Ja",MAX(IF(Einstellungen!$C$11="7 Tage",MAX(0,(MIN(DATE(2027,12,0),IF(Mitarbeiter!$D26="",DATE(2027,12,0),Mitarbeiter!$D26),TODAY()))-(MAX(DATE(2027,11,1),Mitarbeiter!$C26))+1),MAX(0,NETWORKDAYS(MAX(DATE(2027,11,1),Mitarbeiter!$C26),MIN(DATE(2027,12,0),IF(Mitarbeiter!$D26="",DATE(2027,12,0),Mitarbeiter!$D26),TODAY()),Einstellungen!$F$13:$F$67)))*N(Mitarbeiter!$E26)/IF(Einstellungen!$C$11="7 Tage",7,5),N('Ist-Stunden'!AB26)),MAX(IF(Einstellungen!$C$11="7 Tage",MAX(0,(MIN(DATE(2027,12,0),IF(Mitarbeiter!$D26="",DATE(2027,12,0),Mitarbeiter!$D26),TODAY()))-(MAX(DATE(2027,11,1),Mitarbeiter!$C26))+1),MAX(0,NETWORKDAYS(MAX(DATE(2027,11,1),Mitarbeiter!$C26),MIN(DATE(2027,12,0),IF(Mitarbeiter!$D26="",DATE(2027,12,0),Mitarbeiter!$D26),TODAY()),Einstellungen!$F$13:$F$67)))*N(Mitarbeiter!$E26)/IF(Einstellungen!$C$11="7 Tage",7,5),N('Ist-Stunden'!AB26)+(N(Krankheitstage!AO26)+N(Krankheitstage!BA26))*N($C26))))</f>
        <v/>
      </c>
      <c r="BG26" s="76">
        <f>IF($B26="",0,IF(Einstellungen!$C$10="Ja",MAX(IF(Einstellungen!$C$11="7 Tage",MAX(0,(MIN(DATE(2027,13,0),IF(Mitarbeiter!$D26="",DATE(2027,13,0),Mitarbeiter!$D26),TODAY()))-(MAX(DATE(2027,12,1),Mitarbeiter!$C26))+1),MAX(0,NETWORKDAYS(MAX(DATE(2027,12,1),Mitarbeiter!$C26),MIN(DATE(2027,13,0),IF(Mitarbeiter!$D26="",DATE(2027,13,0),Mitarbeiter!$D26),TODAY()),Einstellungen!$F$13:$F$67)))*N(Mitarbeiter!$E26)/IF(Einstellungen!$C$11="7 Tage",7,5),N('Ist-Stunden'!AC26)),MAX(IF(Einstellungen!$C$11="7 Tage",MAX(0,(MIN(DATE(2027,13,0),IF(Mitarbeiter!$D26="",DATE(2027,13,0),Mitarbeiter!$D26),TODAY()))-(MAX(DATE(2027,12,1),Mitarbeiter!$C26))+1),MAX(0,NETWORKDAYS(MAX(DATE(2027,12,1),Mitarbeiter!$C26),MIN(DATE(2027,13,0),IF(Mitarbeiter!$D26="",DATE(2027,13,0),Mitarbeiter!$D26),TODAY()),Einstellungen!$F$13:$F$67)))*N(Mitarbeiter!$E26)/IF(Einstellungen!$C$11="7 Tage",7,5),N('Ist-Stunden'!AC26)+(N(Krankheitstage!AP26)+N(Krankheitstage!BB26))*N($C26))))</f>
        <v/>
      </c>
      <c r="BH26" s="76">
        <f>IF($B26="",0,IF(Einstellungen!$C$10="Ja",MAX(IF(Einstellungen!$C$11="7 Tage",MAX(0,(MIN(DATE(2028,2,0),IF(Mitarbeiter!$D26="",DATE(2028,2,0),Mitarbeiter!$D26),TODAY()))-(MAX(DATE(2028,1,1),Mitarbeiter!$C26))+1),MAX(0,NETWORKDAYS(MAX(DATE(2028,1,1),Mitarbeiter!$C26),MIN(DATE(2028,2,0),IF(Mitarbeiter!$D26="",DATE(2028,2,0),Mitarbeiter!$D26),TODAY()),Einstellungen!$F$13:$F$67)))*N(Mitarbeiter!$E26)/IF(Einstellungen!$C$11="7 Tage",7,5),N('Ist-Stunden'!AD26)),MAX(IF(Einstellungen!$C$11="7 Tage",MAX(0,(MIN(DATE(2028,2,0),IF(Mitarbeiter!$D26="",DATE(2028,2,0),Mitarbeiter!$D26),TODAY()))-(MAX(DATE(2028,1,1),Mitarbeiter!$C26))+1),MAX(0,NETWORKDAYS(MAX(DATE(2028,1,1),Mitarbeiter!$C26),MIN(DATE(2028,2,0),IF(Mitarbeiter!$D26="",DATE(2028,2,0),Mitarbeiter!$D26),TODAY()),Einstellungen!$F$13:$F$67)))*N(Mitarbeiter!$E26)/IF(Einstellungen!$C$11="7 Tage",7,5),N('Ist-Stunden'!AD26)+(N(Krankheitstage!BC26)+N(Krankheitstage!BO26))*N($C26))))</f>
        <v/>
      </c>
      <c r="BI26" s="76">
        <f>IF($B26="",0,IF(Einstellungen!$C$10="Ja",MAX(IF(Einstellungen!$C$11="7 Tage",MAX(0,(MIN(DATE(2028,3,0),IF(Mitarbeiter!$D26="",DATE(2028,3,0),Mitarbeiter!$D26),TODAY()))-(MAX(DATE(2028,2,1),Mitarbeiter!$C26))+1),MAX(0,NETWORKDAYS(MAX(DATE(2028,2,1),Mitarbeiter!$C26),MIN(DATE(2028,3,0),IF(Mitarbeiter!$D26="",DATE(2028,3,0),Mitarbeiter!$D26),TODAY()),Einstellungen!$F$13:$F$67)))*N(Mitarbeiter!$E26)/IF(Einstellungen!$C$11="7 Tage",7,5),N('Ist-Stunden'!AE26)),MAX(IF(Einstellungen!$C$11="7 Tage",MAX(0,(MIN(DATE(2028,3,0),IF(Mitarbeiter!$D26="",DATE(2028,3,0),Mitarbeiter!$D26),TODAY()))-(MAX(DATE(2028,2,1),Mitarbeiter!$C26))+1),MAX(0,NETWORKDAYS(MAX(DATE(2028,2,1),Mitarbeiter!$C26),MIN(DATE(2028,3,0),IF(Mitarbeiter!$D26="",DATE(2028,3,0),Mitarbeiter!$D26),TODAY()),Einstellungen!$F$13:$F$67)))*N(Mitarbeiter!$E26)/IF(Einstellungen!$C$11="7 Tage",7,5),N('Ist-Stunden'!AE26)+(N(Krankheitstage!BD26)+N(Krankheitstage!BP26))*N($C26))))</f>
        <v/>
      </c>
      <c r="BJ26" s="76">
        <f>IF($B26="",0,IF(Einstellungen!$C$10="Ja",MAX(IF(Einstellungen!$C$11="7 Tage",MAX(0,(MIN(DATE(2028,4,0),IF(Mitarbeiter!$D26="",DATE(2028,4,0),Mitarbeiter!$D26),TODAY()))-(MAX(DATE(2028,3,1),Mitarbeiter!$C26))+1),MAX(0,NETWORKDAYS(MAX(DATE(2028,3,1),Mitarbeiter!$C26),MIN(DATE(2028,4,0),IF(Mitarbeiter!$D26="",DATE(2028,4,0),Mitarbeiter!$D26),TODAY()),Einstellungen!$F$13:$F$67)))*N(Mitarbeiter!$E26)/IF(Einstellungen!$C$11="7 Tage",7,5),N('Ist-Stunden'!AF26)),MAX(IF(Einstellungen!$C$11="7 Tage",MAX(0,(MIN(DATE(2028,4,0),IF(Mitarbeiter!$D26="",DATE(2028,4,0),Mitarbeiter!$D26),TODAY()))-(MAX(DATE(2028,3,1),Mitarbeiter!$C26))+1),MAX(0,NETWORKDAYS(MAX(DATE(2028,3,1),Mitarbeiter!$C26),MIN(DATE(2028,4,0),IF(Mitarbeiter!$D26="",DATE(2028,4,0),Mitarbeiter!$D26),TODAY()),Einstellungen!$F$13:$F$67)))*N(Mitarbeiter!$E26)/IF(Einstellungen!$C$11="7 Tage",7,5),N('Ist-Stunden'!AF26)+(N(Krankheitstage!BE26)+N(Krankheitstage!BQ26))*N($C26))))</f>
        <v/>
      </c>
      <c r="BK26" s="76">
        <f>IF($B26="",0,IF(Einstellungen!$C$10="Ja",MAX(IF(Einstellungen!$C$11="7 Tage",MAX(0,(MIN(DATE(2028,5,0),IF(Mitarbeiter!$D26="",DATE(2028,5,0),Mitarbeiter!$D26),TODAY()))-(MAX(DATE(2028,4,1),Mitarbeiter!$C26))+1),MAX(0,NETWORKDAYS(MAX(DATE(2028,4,1),Mitarbeiter!$C26),MIN(DATE(2028,5,0),IF(Mitarbeiter!$D26="",DATE(2028,5,0),Mitarbeiter!$D26),TODAY()),Einstellungen!$F$13:$F$67)))*N(Mitarbeiter!$E26)/IF(Einstellungen!$C$11="7 Tage",7,5),N('Ist-Stunden'!AG26)),MAX(IF(Einstellungen!$C$11="7 Tage",MAX(0,(MIN(DATE(2028,5,0),IF(Mitarbeiter!$D26="",DATE(2028,5,0),Mitarbeiter!$D26),TODAY()))-(MAX(DATE(2028,4,1),Mitarbeiter!$C26))+1),MAX(0,NETWORKDAYS(MAX(DATE(2028,4,1),Mitarbeiter!$C26),MIN(DATE(2028,5,0),IF(Mitarbeiter!$D26="",DATE(2028,5,0),Mitarbeiter!$D26),TODAY()),Einstellungen!$F$13:$F$67)))*N(Mitarbeiter!$E26)/IF(Einstellungen!$C$11="7 Tage",7,5),N('Ist-Stunden'!AG26)+(N(Krankheitstage!BF26)+N(Krankheitstage!BR26))*N($C26))))</f>
        <v/>
      </c>
      <c r="BL26" s="76">
        <f>IF($B26="",0,IF(Einstellungen!$C$10="Ja",MAX(IF(Einstellungen!$C$11="7 Tage",MAX(0,(MIN(DATE(2028,6,0),IF(Mitarbeiter!$D26="",DATE(2028,6,0),Mitarbeiter!$D26),TODAY()))-(MAX(DATE(2028,5,1),Mitarbeiter!$C26))+1),MAX(0,NETWORKDAYS(MAX(DATE(2028,5,1),Mitarbeiter!$C26),MIN(DATE(2028,6,0),IF(Mitarbeiter!$D26="",DATE(2028,6,0),Mitarbeiter!$D26),TODAY()),Einstellungen!$F$13:$F$67)))*N(Mitarbeiter!$E26)/IF(Einstellungen!$C$11="7 Tage",7,5),N('Ist-Stunden'!AH26)),MAX(IF(Einstellungen!$C$11="7 Tage",MAX(0,(MIN(DATE(2028,6,0),IF(Mitarbeiter!$D26="",DATE(2028,6,0),Mitarbeiter!$D26),TODAY()))-(MAX(DATE(2028,5,1),Mitarbeiter!$C26))+1),MAX(0,NETWORKDAYS(MAX(DATE(2028,5,1),Mitarbeiter!$C26),MIN(DATE(2028,6,0),IF(Mitarbeiter!$D26="",DATE(2028,6,0),Mitarbeiter!$D26),TODAY()),Einstellungen!$F$13:$F$67)))*N(Mitarbeiter!$E26)/IF(Einstellungen!$C$11="7 Tage",7,5),N('Ist-Stunden'!AH26)+(N(Krankheitstage!BG26)+N(Krankheitstage!BS26))*N($C26))))</f>
        <v/>
      </c>
      <c r="BM26" s="76">
        <f>IF($B26="",0,IF(Einstellungen!$C$10="Ja",MAX(IF(Einstellungen!$C$11="7 Tage",MAX(0,(MIN(DATE(2028,7,0),IF(Mitarbeiter!$D26="",DATE(2028,7,0),Mitarbeiter!$D26),TODAY()))-(MAX(DATE(2028,6,1),Mitarbeiter!$C26))+1),MAX(0,NETWORKDAYS(MAX(DATE(2028,6,1),Mitarbeiter!$C26),MIN(DATE(2028,7,0),IF(Mitarbeiter!$D26="",DATE(2028,7,0),Mitarbeiter!$D26),TODAY()),Einstellungen!$F$13:$F$67)))*N(Mitarbeiter!$E26)/IF(Einstellungen!$C$11="7 Tage",7,5),N('Ist-Stunden'!AI26)),MAX(IF(Einstellungen!$C$11="7 Tage",MAX(0,(MIN(DATE(2028,7,0),IF(Mitarbeiter!$D26="",DATE(2028,7,0),Mitarbeiter!$D26),TODAY()))-(MAX(DATE(2028,6,1),Mitarbeiter!$C26))+1),MAX(0,NETWORKDAYS(MAX(DATE(2028,6,1),Mitarbeiter!$C26),MIN(DATE(2028,7,0),IF(Mitarbeiter!$D26="",DATE(2028,7,0),Mitarbeiter!$D26),TODAY()),Einstellungen!$F$13:$F$67)))*N(Mitarbeiter!$E26)/IF(Einstellungen!$C$11="7 Tage",7,5),N('Ist-Stunden'!AI26)+(N(Krankheitstage!BH26)+N(Krankheitstage!BT26))*N($C26))))</f>
        <v/>
      </c>
      <c r="BN26" s="76">
        <f>IF($B26="",0,IF(Einstellungen!$C$10="Ja",MAX(IF(Einstellungen!$C$11="7 Tage",MAX(0,(MIN(DATE(2028,8,0),IF(Mitarbeiter!$D26="",DATE(2028,8,0),Mitarbeiter!$D26),TODAY()))-(MAX(DATE(2028,7,1),Mitarbeiter!$C26))+1),MAX(0,NETWORKDAYS(MAX(DATE(2028,7,1),Mitarbeiter!$C26),MIN(DATE(2028,8,0),IF(Mitarbeiter!$D26="",DATE(2028,8,0),Mitarbeiter!$D26),TODAY()),Einstellungen!$F$13:$F$67)))*N(Mitarbeiter!$E26)/IF(Einstellungen!$C$11="7 Tage",7,5),N('Ist-Stunden'!AJ26)),MAX(IF(Einstellungen!$C$11="7 Tage",MAX(0,(MIN(DATE(2028,8,0),IF(Mitarbeiter!$D26="",DATE(2028,8,0),Mitarbeiter!$D26),TODAY()))-(MAX(DATE(2028,7,1),Mitarbeiter!$C26))+1),MAX(0,NETWORKDAYS(MAX(DATE(2028,7,1),Mitarbeiter!$C26),MIN(DATE(2028,8,0),IF(Mitarbeiter!$D26="",DATE(2028,8,0),Mitarbeiter!$D26),TODAY()),Einstellungen!$F$13:$F$67)))*N(Mitarbeiter!$E26)/IF(Einstellungen!$C$11="7 Tage",7,5),N('Ist-Stunden'!AJ26)+(N(Krankheitstage!BI26)+N(Krankheitstage!BU26))*N($C26))))</f>
        <v/>
      </c>
      <c r="BO26" s="76">
        <f>IF($B26="",0,IF(Einstellungen!$C$10="Ja",MAX(IF(Einstellungen!$C$11="7 Tage",MAX(0,(MIN(DATE(2028,9,0),IF(Mitarbeiter!$D26="",DATE(2028,9,0),Mitarbeiter!$D26),TODAY()))-(MAX(DATE(2028,8,1),Mitarbeiter!$C26))+1),MAX(0,NETWORKDAYS(MAX(DATE(2028,8,1),Mitarbeiter!$C26),MIN(DATE(2028,9,0),IF(Mitarbeiter!$D26="",DATE(2028,9,0),Mitarbeiter!$D26),TODAY()),Einstellungen!$F$13:$F$67)))*N(Mitarbeiter!$E26)/IF(Einstellungen!$C$11="7 Tage",7,5),N('Ist-Stunden'!AK26)),MAX(IF(Einstellungen!$C$11="7 Tage",MAX(0,(MIN(DATE(2028,9,0),IF(Mitarbeiter!$D26="",DATE(2028,9,0),Mitarbeiter!$D26),TODAY()))-(MAX(DATE(2028,8,1),Mitarbeiter!$C26))+1),MAX(0,NETWORKDAYS(MAX(DATE(2028,8,1),Mitarbeiter!$C26),MIN(DATE(2028,9,0),IF(Mitarbeiter!$D26="",DATE(2028,9,0),Mitarbeiter!$D26),TODAY()),Einstellungen!$F$13:$F$67)))*N(Mitarbeiter!$E26)/IF(Einstellungen!$C$11="7 Tage",7,5),N('Ist-Stunden'!AK26)+(N(Krankheitstage!BJ26)+N(Krankheitstage!BV26))*N($C26))))</f>
        <v/>
      </c>
      <c r="BP26" s="76">
        <f>IF($B26="",0,IF(Einstellungen!$C$10="Ja",MAX(IF(Einstellungen!$C$11="7 Tage",MAX(0,(MIN(DATE(2028,10,0),IF(Mitarbeiter!$D26="",DATE(2028,10,0),Mitarbeiter!$D26),TODAY()))-(MAX(DATE(2028,9,1),Mitarbeiter!$C26))+1),MAX(0,NETWORKDAYS(MAX(DATE(2028,9,1),Mitarbeiter!$C26),MIN(DATE(2028,10,0),IF(Mitarbeiter!$D26="",DATE(2028,10,0),Mitarbeiter!$D26),TODAY()),Einstellungen!$F$13:$F$67)))*N(Mitarbeiter!$E26)/IF(Einstellungen!$C$11="7 Tage",7,5),N('Ist-Stunden'!AL26)),MAX(IF(Einstellungen!$C$11="7 Tage",MAX(0,(MIN(DATE(2028,10,0),IF(Mitarbeiter!$D26="",DATE(2028,10,0),Mitarbeiter!$D26),TODAY()))-(MAX(DATE(2028,9,1),Mitarbeiter!$C26))+1),MAX(0,NETWORKDAYS(MAX(DATE(2028,9,1),Mitarbeiter!$C26),MIN(DATE(2028,10,0),IF(Mitarbeiter!$D26="",DATE(2028,10,0),Mitarbeiter!$D26),TODAY()),Einstellungen!$F$13:$F$67)))*N(Mitarbeiter!$E26)/IF(Einstellungen!$C$11="7 Tage",7,5),N('Ist-Stunden'!AL26)+(N(Krankheitstage!BK26)+N(Krankheitstage!BW26))*N($C26))))</f>
        <v/>
      </c>
      <c r="BQ26" s="76">
        <f>IF($B26="",0,IF(Einstellungen!$C$10="Ja",MAX(IF(Einstellungen!$C$11="7 Tage",MAX(0,(MIN(DATE(2028,11,0),IF(Mitarbeiter!$D26="",DATE(2028,11,0),Mitarbeiter!$D26),TODAY()))-(MAX(DATE(2028,10,1),Mitarbeiter!$C26))+1),MAX(0,NETWORKDAYS(MAX(DATE(2028,10,1),Mitarbeiter!$C26),MIN(DATE(2028,11,0),IF(Mitarbeiter!$D26="",DATE(2028,11,0),Mitarbeiter!$D26),TODAY()),Einstellungen!$F$13:$F$67)))*N(Mitarbeiter!$E26)/IF(Einstellungen!$C$11="7 Tage",7,5),N('Ist-Stunden'!AM26)),MAX(IF(Einstellungen!$C$11="7 Tage",MAX(0,(MIN(DATE(2028,11,0),IF(Mitarbeiter!$D26="",DATE(2028,11,0),Mitarbeiter!$D26),TODAY()))-(MAX(DATE(2028,10,1),Mitarbeiter!$C26))+1),MAX(0,NETWORKDAYS(MAX(DATE(2028,10,1),Mitarbeiter!$C26),MIN(DATE(2028,11,0),IF(Mitarbeiter!$D26="",DATE(2028,11,0),Mitarbeiter!$D26),TODAY()),Einstellungen!$F$13:$F$67)))*N(Mitarbeiter!$E26)/IF(Einstellungen!$C$11="7 Tage",7,5),N('Ist-Stunden'!AM26)+(N(Krankheitstage!BL26)+N(Krankheitstage!BX26))*N($C26))))</f>
        <v/>
      </c>
      <c r="BR26" s="76">
        <f>IF($B26="",0,IF(Einstellungen!$C$10="Ja",MAX(IF(Einstellungen!$C$11="7 Tage",MAX(0,(MIN(DATE(2028,12,0),IF(Mitarbeiter!$D26="",DATE(2028,12,0),Mitarbeiter!$D26),TODAY()))-(MAX(DATE(2028,11,1),Mitarbeiter!$C26))+1),MAX(0,NETWORKDAYS(MAX(DATE(2028,11,1),Mitarbeiter!$C26),MIN(DATE(2028,12,0),IF(Mitarbeiter!$D26="",DATE(2028,12,0),Mitarbeiter!$D26),TODAY()),Einstellungen!$F$13:$F$67)))*N(Mitarbeiter!$E26)/IF(Einstellungen!$C$11="7 Tage",7,5),N('Ist-Stunden'!AN26)),MAX(IF(Einstellungen!$C$11="7 Tage",MAX(0,(MIN(DATE(2028,12,0),IF(Mitarbeiter!$D26="",DATE(2028,12,0),Mitarbeiter!$D26),TODAY()))-(MAX(DATE(2028,11,1),Mitarbeiter!$C26))+1),MAX(0,NETWORKDAYS(MAX(DATE(2028,11,1),Mitarbeiter!$C26),MIN(DATE(2028,12,0),IF(Mitarbeiter!$D26="",DATE(2028,12,0),Mitarbeiter!$D26),TODAY()),Einstellungen!$F$13:$F$67)))*N(Mitarbeiter!$E26)/IF(Einstellungen!$C$11="7 Tage",7,5),N('Ist-Stunden'!AN26)+(N(Krankheitstage!BM26)+N(Krankheitstage!BY26))*N($C26))))</f>
        <v/>
      </c>
      <c r="BS26" s="76">
        <f>IF($B26="",0,IF(Einstellungen!$C$10="Ja",MAX(IF(Einstellungen!$C$11="7 Tage",MAX(0,(MIN(DATE(2028,13,0),IF(Mitarbeiter!$D26="",DATE(2028,13,0),Mitarbeiter!$D26),TODAY()))-(MAX(DATE(2028,12,1),Mitarbeiter!$C26))+1),MAX(0,NETWORKDAYS(MAX(DATE(2028,12,1),Mitarbeiter!$C26),MIN(DATE(2028,13,0),IF(Mitarbeiter!$D26="",DATE(2028,13,0),Mitarbeiter!$D26),TODAY()),Einstellungen!$F$13:$F$67)))*N(Mitarbeiter!$E26)/IF(Einstellungen!$C$11="7 Tage",7,5),N('Ist-Stunden'!AO26)),MAX(IF(Einstellungen!$C$11="7 Tage",MAX(0,(MIN(DATE(2028,13,0),IF(Mitarbeiter!$D26="",DATE(2028,13,0),Mitarbeiter!$D26),TODAY()))-(MAX(DATE(2028,12,1),Mitarbeiter!$C26))+1),MAX(0,NETWORKDAYS(MAX(DATE(2028,12,1),Mitarbeiter!$C26),MIN(DATE(2028,13,0),IF(Mitarbeiter!$D26="",DATE(2028,13,0),Mitarbeiter!$D26),TODAY()),Einstellungen!$F$13:$F$67)))*N(Mitarbeiter!$E26)/IF(Einstellungen!$C$11="7 Tage",7,5),N('Ist-Stunden'!AO26)+(N(Krankheitstage!BN26)+N(Krankheitstage!BZ26))*N($C26))))</f>
        <v/>
      </c>
      <c r="BT26" s="76">
        <f>IF($B26="",0,IF(Einstellungen!$C$10="Ja",MAX(IF(Einstellungen!$C$11="7 Tage",MAX(0,(MIN(DATE(2029,2,0),IF(Mitarbeiter!$D26="",DATE(2029,2,0),Mitarbeiter!$D26),TODAY()))-(MAX(DATE(2029,1,1),Mitarbeiter!$C26))+1),MAX(0,NETWORKDAYS(MAX(DATE(2029,1,1),Mitarbeiter!$C26),MIN(DATE(2029,2,0),IF(Mitarbeiter!$D26="",DATE(2029,2,0),Mitarbeiter!$D26),TODAY()),Einstellungen!$F$13:$F$67)))*N(Mitarbeiter!$E26)/IF(Einstellungen!$C$11="7 Tage",7,5),N('Ist-Stunden'!AP26)),MAX(IF(Einstellungen!$C$11="7 Tage",MAX(0,(MIN(DATE(2029,2,0),IF(Mitarbeiter!$D26="",DATE(2029,2,0),Mitarbeiter!$D26),TODAY()))-(MAX(DATE(2029,1,1),Mitarbeiter!$C26))+1),MAX(0,NETWORKDAYS(MAX(DATE(2029,1,1),Mitarbeiter!$C26),MIN(DATE(2029,2,0),IF(Mitarbeiter!$D26="",DATE(2029,2,0),Mitarbeiter!$D26),TODAY()),Einstellungen!$F$13:$F$67)))*N(Mitarbeiter!$E26)/IF(Einstellungen!$C$11="7 Tage",7,5),N('Ist-Stunden'!AP26)+(N(Krankheitstage!CA26)+N(Krankheitstage!CM26))*N($C26))))</f>
        <v/>
      </c>
      <c r="BU26" s="76">
        <f>IF($B26="",0,IF(Einstellungen!$C$10="Ja",MAX(IF(Einstellungen!$C$11="7 Tage",MAX(0,(MIN(DATE(2029,3,0),IF(Mitarbeiter!$D26="",DATE(2029,3,0),Mitarbeiter!$D26),TODAY()))-(MAX(DATE(2029,2,1),Mitarbeiter!$C26))+1),MAX(0,NETWORKDAYS(MAX(DATE(2029,2,1),Mitarbeiter!$C26),MIN(DATE(2029,3,0),IF(Mitarbeiter!$D26="",DATE(2029,3,0),Mitarbeiter!$D26),TODAY()),Einstellungen!$F$13:$F$67)))*N(Mitarbeiter!$E26)/IF(Einstellungen!$C$11="7 Tage",7,5),N('Ist-Stunden'!AQ26)),MAX(IF(Einstellungen!$C$11="7 Tage",MAX(0,(MIN(DATE(2029,3,0),IF(Mitarbeiter!$D26="",DATE(2029,3,0),Mitarbeiter!$D26),TODAY()))-(MAX(DATE(2029,2,1),Mitarbeiter!$C26))+1),MAX(0,NETWORKDAYS(MAX(DATE(2029,2,1),Mitarbeiter!$C26),MIN(DATE(2029,3,0),IF(Mitarbeiter!$D26="",DATE(2029,3,0),Mitarbeiter!$D26),TODAY()),Einstellungen!$F$13:$F$67)))*N(Mitarbeiter!$E26)/IF(Einstellungen!$C$11="7 Tage",7,5),N('Ist-Stunden'!AQ26)+(N(Krankheitstage!CB26)+N(Krankheitstage!CN26))*N($C26))))</f>
        <v/>
      </c>
      <c r="BV26" s="76">
        <f>IF($B26="",0,IF(Einstellungen!$C$10="Ja",MAX(IF(Einstellungen!$C$11="7 Tage",MAX(0,(MIN(DATE(2029,4,0),IF(Mitarbeiter!$D26="",DATE(2029,4,0),Mitarbeiter!$D26),TODAY()))-(MAX(DATE(2029,3,1),Mitarbeiter!$C26))+1),MAX(0,NETWORKDAYS(MAX(DATE(2029,3,1),Mitarbeiter!$C26),MIN(DATE(2029,4,0),IF(Mitarbeiter!$D26="",DATE(2029,4,0),Mitarbeiter!$D26),TODAY()),Einstellungen!$F$13:$F$67)))*N(Mitarbeiter!$E26)/IF(Einstellungen!$C$11="7 Tage",7,5),N('Ist-Stunden'!AR26)),MAX(IF(Einstellungen!$C$11="7 Tage",MAX(0,(MIN(DATE(2029,4,0),IF(Mitarbeiter!$D26="",DATE(2029,4,0),Mitarbeiter!$D26),TODAY()))-(MAX(DATE(2029,3,1),Mitarbeiter!$C26))+1),MAX(0,NETWORKDAYS(MAX(DATE(2029,3,1),Mitarbeiter!$C26),MIN(DATE(2029,4,0),IF(Mitarbeiter!$D26="",DATE(2029,4,0),Mitarbeiter!$D26),TODAY()),Einstellungen!$F$13:$F$67)))*N(Mitarbeiter!$E26)/IF(Einstellungen!$C$11="7 Tage",7,5),N('Ist-Stunden'!AR26)+(N(Krankheitstage!CC26)+N(Krankheitstage!CO26))*N($C26))))</f>
        <v/>
      </c>
      <c r="BW26" s="76">
        <f>IF($B26="",0,IF(Einstellungen!$C$10="Ja",MAX(IF(Einstellungen!$C$11="7 Tage",MAX(0,(MIN(DATE(2029,5,0),IF(Mitarbeiter!$D26="",DATE(2029,5,0),Mitarbeiter!$D26),TODAY()))-(MAX(DATE(2029,4,1),Mitarbeiter!$C26))+1),MAX(0,NETWORKDAYS(MAX(DATE(2029,4,1),Mitarbeiter!$C26),MIN(DATE(2029,5,0),IF(Mitarbeiter!$D26="",DATE(2029,5,0),Mitarbeiter!$D26),TODAY()),Einstellungen!$F$13:$F$67)))*N(Mitarbeiter!$E26)/IF(Einstellungen!$C$11="7 Tage",7,5),N('Ist-Stunden'!AS26)),MAX(IF(Einstellungen!$C$11="7 Tage",MAX(0,(MIN(DATE(2029,5,0),IF(Mitarbeiter!$D26="",DATE(2029,5,0),Mitarbeiter!$D26),TODAY()))-(MAX(DATE(2029,4,1),Mitarbeiter!$C26))+1),MAX(0,NETWORKDAYS(MAX(DATE(2029,4,1),Mitarbeiter!$C26),MIN(DATE(2029,5,0),IF(Mitarbeiter!$D26="",DATE(2029,5,0),Mitarbeiter!$D26),TODAY()),Einstellungen!$F$13:$F$67)))*N(Mitarbeiter!$E26)/IF(Einstellungen!$C$11="7 Tage",7,5),N('Ist-Stunden'!AS26)+(N(Krankheitstage!CD26)+N(Krankheitstage!CP26))*N($C26))))</f>
        <v/>
      </c>
      <c r="BX26" s="76">
        <f>IF($B26="",0,IF(Einstellungen!$C$10="Ja",MAX(IF(Einstellungen!$C$11="7 Tage",MAX(0,(MIN(DATE(2029,6,0),IF(Mitarbeiter!$D26="",DATE(2029,6,0),Mitarbeiter!$D26),TODAY()))-(MAX(DATE(2029,5,1),Mitarbeiter!$C26))+1),MAX(0,NETWORKDAYS(MAX(DATE(2029,5,1),Mitarbeiter!$C26),MIN(DATE(2029,6,0),IF(Mitarbeiter!$D26="",DATE(2029,6,0),Mitarbeiter!$D26),TODAY()),Einstellungen!$F$13:$F$67)))*N(Mitarbeiter!$E26)/IF(Einstellungen!$C$11="7 Tage",7,5),N('Ist-Stunden'!AT26)),MAX(IF(Einstellungen!$C$11="7 Tage",MAX(0,(MIN(DATE(2029,6,0),IF(Mitarbeiter!$D26="",DATE(2029,6,0),Mitarbeiter!$D26),TODAY()))-(MAX(DATE(2029,5,1),Mitarbeiter!$C26))+1),MAX(0,NETWORKDAYS(MAX(DATE(2029,5,1),Mitarbeiter!$C26),MIN(DATE(2029,6,0),IF(Mitarbeiter!$D26="",DATE(2029,6,0),Mitarbeiter!$D26),TODAY()),Einstellungen!$F$13:$F$67)))*N(Mitarbeiter!$E26)/IF(Einstellungen!$C$11="7 Tage",7,5),N('Ist-Stunden'!AT26)+(N(Krankheitstage!CE26)+N(Krankheitstage!CQ26))*N($C26))))</f>
        <v/>
      </c>
      <c r="BY26" s="76">
        <f>IF($B26="",0,IF(Einstellungen!$C$10="Ja",MAX(IF(Einstellungen!$C$11="7 Tage",MAX(0,(MIN(DATE(2029,7,0),IF(Mitarbeiter!$D26="",DATE(2029,7,0),Mitarbeiter!$D26),TODAY()))-(MAX(DATE(2029,6,1),Mitarbeiter!$C26))+1),MAX(0,NETWORKDAYS(MAX(DATE(2029,6,1),Mitarbeiter!$C26),MIN(DATE(2029,7,0),IF(Mitarbeiter!$D26="",DATE(2029,7,0),Mitarbeiter!$D26),TODAY()),Einstellungen!$F$13:$F$67)))*N(Mitarbeiter!$E26)/IF(Einstellungen!$C$11="7 Tage",7,5),N('Ist-Stunden'!AU26)),MAX(IF(Einstellungen!$C$11="7 Tage",MAX(0,(MIN(DATE(2029,7,0),IF(Mitarbeiter!$D26="",DATE(2029,7,0),Mitarbeiter!$D26),TODAY()))-(MAX(DATE(2029,6,1),Mitarbeiter!$C26))+1),MAX(0,NETWORKDAYS(MAX(DATE(2029,6,1),Mitarbeiter!$C26),MIN(DATE(2029,7,0),IF(Mitarbeiter!$D26="",DATE(2029,7,0),Mitarbeiter!$D26),TODAY()),Einstellungen!$F$13:$F$67)))*N(Mitarbeiter!$E26)/IF(Einstellungen!$C$11="7 Tage",7,5),N('Ist-Stunden'!AU26)+(N(Krankheitstage!CF26)+N(Krankheitstage!CR26))*N($C26))))</f>
        <v/>
      </c>
      <c r="BZ26" s="76">
        <f>IF($B26="",0,IF(Einstellungen!$C$10="Ja",MAX(IF(Einstellungen!$C$11="7 Tage",MAX(0,(MIN(DATE(2029,8,0),IF(Mitarbeiter!$D26="",DATE(2029,8,0),Mitarbeiter!$D26),TODAY()))-(MAX(DATE(2029,7,1),Mitarbeiter!$C26))+1),MAX(0,NETWORKDAYS(MAX(DATE(2029,7,1),Mitarbeiter!$C26),MIN(DATE(2029,8,0),IF(Mitarbeiter!$D26="",DATE(2029,8,0),Mitarbeiter!$D26),TODAY()),Einstellungen!$F$13:$F$67)))*N(Mitarbeiter!$E26)/IF(Einstellungen!$C$11="7 Tage",7,5),N('Ist-Stunden'!AV26)),MAX(IF(Einstellungen!$C$11="7 Tage",MAX(0,(MIN(DATE(2029,8,0),IF(Mitarbeiter!$D26="",DATE(2029,8,0),Mitarbeiter!$D26),TODAY()))-(MAX(DATE(2029,7,1),Mitarbeiter!$C26))+1),MAX(0,NETWORKDAYS(MAX(DATE(2029,7,1),Mitarbeiter!$C26),MIN(DATE(2029,8,0),IF(Mitarbeiter!$D26="",DATE(2029,8,0),Mitarbeiter!$D26),TODAY()),Einstellungen!$F$13:$F$67)))*N(Mitarbeiter!$E26)/IF(Einstellungen!$C$11="7 Tage",7,5),N('Ist-Stunden'!AV26)+(N(Krankheitstage!CG26)+N(Krankheitstage!CS26))*N($C26))))</f>
        <v/>
      </c>
      <c r="CA26" s="76">
        <f>IF($B26="",0,IF(Einstellungen!$C$10="Ja",MAX(IF(Einstellungen!$C$11="7 Tage",MAX(0,(MIN(DATE(2029,9,0),IF(Mitarbeiter!$D26="",DATE(2029,9,0),Mitarbeiter!$D26),TODAY()))-(MAX(DATE(2029,8,1),Mitarbeiter!$C26))+1),MAX(0,NETWORKDAYS(MAX(DATE(2029,8,1),Mitarbeiter!$C26),MIN(DATE(2029,9,0),IF(Mitarbeiter!$D26="",DATE(2029,9,0),Mitarbeiter!$D26),TODAY()),Einstellungen!$F$13:$F$67)))*N(Mitarbeiter!$E26)/IF(Einstellungen!$C$11="7 Tage",7,5),N('Ist-Stunden'!AW26)),MAX(IF(Einstellungen!$C$11="7 Tage",MAX(0,(MIN(DATE(2029,9,0),IF(Mitarbeiter!$D26="",DATE(2029,9,0),Mitarbeiter!$D26),TODAY()))-(MAX(DATE(2029,8,1),Mitarbeiter!$C26))+1),MAX(0,NETWORKDAYS(MAX(DATE(2029,8,1),Mitarbeiter!$C26),MIN(DATE(2029,9,0),IF(Mitarbeiter!$D26="",DATE(2029,9,0),Mitarbeiter!$D26),TODAY()),Einstellungen!$F$13:$F$67)))*N(Mitarbeiter!$E26)/IF(Einstellungen!$C$11="7 Tage",7,5),N('Ist-Stunden'!AW26)+(N(Krankheitstage!CH26)+N(Krankheitstage!CT26))*N($C26))))</f>
        <v/>
      </c>
      <c r="CB26" s="76">
        <f>IF($B26="",0,IF(Einstellungen!$C$10="Ja",MAX(IF(Einstellungen!$C$11="7 Tage",MAX(0,(MIN(DATE(2029,10,0),IF(Mitarbeiter!$D26="",DATE(2029,10,0),Mitarbeiter!$D26),TODAY()))-(MAX(DATE(2029,9,1),Mitarbeiter!$C26))+1),MAX(0,NETWORKDAYS(MAX(DATE(2029,9,1),Mitarbeiter!$C26),MIN(DATE(2029,10,0),IF(Mitarbeiter!$D26="",DATE(2029,10,0),Mitarbeiter!$D26),TODAY()),Einstellungen!$F$13:$F$67)))*N(Mitarbeiter!$E26)/IF(Einstellungen!$C$11="7 Tage",7,5),N('Ist-Stunden'!AX26)),MAX(IF(Einstellungen!$C$11="7 Tage",MAX(0,(MIN(DATE(2029,10,0),IF(Mitarbeiter!$D26="",DATE(2029,10,0),Mitarbeiter!$D26),TODAY()))-(MAX(DATE(2029,9,1),Mitarbeiter!$C26))+1),MAX(0,NETWORKDAYS(MAX(DATE(2029,9,1),Mitarbeiter!$C26),MIN(DATE(2029,10,0),IF(Mitarbeiter!$D26="",DATE(2029,10,0),Mitarbeiter!$D26),TODAY()),Einstellungen!$F$13:$F$67)))*N(Mitarbeiter!$E26)/IF(Einstellungen!$C$11="7 Tage",7,5),N('Ist-Stunden'!AX26)+(N(Krankheitstage!CI26)+N(Krankheitstage!CU26))*N($C26))))</f>
        <v/>
      </c>
      <c r="CC26" s="76">
        <f>IF($B26="",0,IF(Einstellungen!$C$10="Ja",MAX(IF(Einstellungen!$C$11="7 Tage",MAX(0,(MIN(DATE(2029,11,0),IF(Mitarbeiter!$D26="",DATE(2029,11,0),Mitarbeiter!$D26),TODAY()))-(MAX(DATE(2029,10,1),Mitarbeiter!$C26))+1),MAX(0,NETWORKDAYS(MAX(DATE(2029,10,1),Mitarbeiter!$C26),MIN(DATE(2029,11,0),IF(Mitarbeiter!$D26="",DATE(2029,11,0),Mitarbeiter!$D26),TODAY()),Einstellungen!$F$13:$F$67)))*N(Mitarbeiter!$E26)/IF(Einstellungen!$C$11="7 Tage",7,5),N('Ist-Stunden'!AY26)),MAX(IF(Einstellungen!$C$11="7 Tage",MAX(0,(MIN(DATE(2029,11,0),IF(Mitarbeiter!$D26="",DATE(2029,11,0),Mitarbeiter!$D26),TODAY()))-(MAX(DATE(2029,10,1),Mitarbeiter!$C26))+1),MAX(0,NETWORKDAYS(MAX(DATE(2029,10,1),Mitarbeiter!$C26),MIN(DATE(2029,11,0),IF(Mitarbeiter!$D26="",DATE(2029,11,0),Mitarbeiter!$D26),TODAY()),Einstellungen!$F$13:$F$67)))*N(Mitarbeiter!$E26)/IF(Einstellungen!$C$11="7 Tage",7,5),N('Ist-Stunden'!AY26)+(N(Krankheitstage!CJ26)+N(Krankheitstage!CV26))*N($C26))))</f>
        <v/>
      </c>
      <c r="CD26" s="76">
        <f>IF($B26="",0,IF(Einstellungen!$C$10="Ja",MAX(IF(Einstellungen!$C$11="7 Tage",MAX(0,(MIN(DATE(2029,12,0),IF(Mitarbeiter!$D26="",DATE(2029,12,0),Mitarbeiter!$D26),TODAY()))-(MAX(DATE(2029,11,1),Mitarbeiter!$C26))+1),MAX(0,NETWORKDAYS(MAX(DATE(2029,11,1),Mitarbeiter!$C26),MIN(DATE(2029,12,0),IF(Mitarbeiter!$D26="",DATE(2029,12,0),Mitarbeiter!$D26),TODAY()),Einstellungen!$F$13:$F$67)))*N(Mitarbeiter!$E26)/IF(Einstellungen!$C$11="7 Tage",7,5),N('Ist-Stunden'!AZ26)),MAX(IF(Einstellungen!$C$11="7 Tage",MAX(0,(MIN(DATE(2029,12,0),IF(Mitarbeiter!$D26="",DATE(2029,12,0),Mitarbeiter!$D26),TODAY()))-(MAX(DATE(2029,11,1),Mitarbeiter!$C26))+1),MAX(0,NETWORKDAYS(MAX(DATE(2029,11,1),Mitarbeiter!$C26),MIN(DATE(2029,12,0),IF(Mitarbeiter!$D26="",DATE(2029,12,0),Mitarbeiter!$D26),TODAY()),Einstellungen!$F$13:$F$67)))*N(Mitarbeiter!$E26)/IF(Einstellungen!$C$11="7 Tage",7,5),N('Ist-Stunden'!AZ26)+(N(Krankheitstage!CK26)+N(Krankheitstage!CW26))*N($C26))))</f>
        <v/>
      </c>
      <c r="CE26" s="76">
        <f>IF($B26="",0,IF(Einstellungen!$C$10="Ja",MAX(IF(Einstellungen!$C$11="7 Tage",MAX(0,(MIN(DATE(2029,13,0),IF(Mitarbeiter!$D26="",DATE(2029,13,0),Mitarbeiter!$D26),TODAY()))-(MAX(DATE(2029,12,1),Mitarbeiter!$C26))+1),MAX(0,NETWORKDAYS(MAX(DATE(2029,12,1),Mitarbeiter!$C26),MIN(DATE(2029,13,0),IF(Mitarbeiter!$D26="",DATE(2029,13,0),Mitarbeiter!$D26),TODAY()),Einstellungen!$F$13:$F$67)))*N(Mitarbeiter!$E26)/IF(Einstellungen!$C$11="7 Tage",7,5),N('Ist-Stunden'!BA26)),MAX(IF(Einstellungen!$C$11="7 Tage",MAX(0,(MIN(DATE(2029,13,0),IF(Mitarbeiter!$D26="",DATE(2029,13,0),Mitarbeiter!$D26),TODAY()))-(MAX(DATE(2029,12,1),Mitarbeiter!$C26))+1),MAX(0,NETWORKDAYS(MAX(DATE(2029,12,1),Mitarbeiter!$C26),MIN(DATE(2029,13,0),IF(Mitarbeiter!$D26="",DATE(2029,13,0),Mitarbeiter!$D26),TODAY()),Einstellungen!$F$13:$F$67)))*N(Mitarbeiter!$E26)/IF(Einstellungen!$C$11="7 Tage",7,5),N('Ist-Stunden'!BA26)+(N(Krankheitstage!CL26)+N(Krankheitstage!CX26))*N($C26))))</f>
        <v/>
      </c>
      <c r="CF26" s="76">
        <f>IF($B26="",0,IF(Einstellungen!$C$10="Ja",MAX(IF(Einstellungen!$C$11="7 Tage",MAX(0,(MIN(DATE(2030,2,0),IF(Mitarbeiter!$D26="",DATE(2030,2,0),Mitarbeiter!$D26),TODAY()))-(MAX(DATE(2030,1,1),Mitarbeiter!$C26))+1),MAX(0,NETWORKDAYS(MAX(DATE(2030,1,1),Mitarbeiter!$C26),MIN(DATE(2030,2,0),IF(Mitarbeiter!$D26="",DATE(2030,2,0),Mitarbeiter!$D26),TODAY()),Einstellungen!$F$13:$F$67)))*N(Mitarbeiter!$E26)/IF(Einstellungen!$C$11="7 Tage",7,5),N('Ist-Stunden'!BB26)),MAX(IF(Einstellungen!$C$11="7 Tage",MAX(0,(MIN(DATE(2030,2,0),IF(Mitarbeiter!$D26="",DATE(2030,2,0),Mitarbeiter!$D26),TODAY()))-(MAX(DATE(2030,1,1),Mitarbeiter!$C26))+1),MAX(0,NETWORKDAYS(MAX(DATE(2030,1,1),Mitarbeiter!$C26),MIN(DATE(2030,2,0),IF(Mitarbeiter!$D26="",DATE(2030,2,0),Mitarbeiter!$D26),TODAY()),Einstellungen!$F$13:$F$67)))*N(Mitarbeiter!$E26)/IF(Einstellungen!$C$11="7 Tage",7,5),N('Ist-Stunden'!BB26)+(N(Krankheitstage!CY26)+N(Krankheitstage!DK26))*N($C26))))</f>
        <v/>
      </c>
      <c r="CG26" s="76">
        <f>IF($B26="",0,IF(Einstellungen!$C$10="Ja",MAX(IF(Einstellungen!$C$11="7 Tage",MAX(0,(MIN(DATE(2030,3,0),IF(Mitarbeiter!$D26="",DATE(2030,3,0),Mitarbeiter!$D26),TODAY()))-(MAX(DATE(2030,2,1),Mitarbeiter!$C26))+1),MAX(0,NETWORKDAYS(MAX(DATE(2030,2,1),Mitarbeiter!$C26),MIN(DATE(2030,3,0),IF(Mitarbeiter!$D26="",DATE(2030,3,0),Mitarbeiter!$D26),TODAY()),Einstellungen!$F$13:$F$67)))*N(Mitarbeiter!$E26)/IF(Einstellungen!$C$11="7 Tage",7,5),N('Ist-Stunden'!BC26)),MAX(IF(Einstellungen!$C$11="7 Tage",MAX(0,(MIN(DATE(2030,3,0),IF(Mitarbeiter!$D26="",DATE(2030,3,0),Mitarbeiter!$D26),TODAY()))-(MAX(DATE(2030,2,1),Mitarbeiter!$C26))+1),MAX(0,NETWORKDAYS(MAX(DATE(2030,2,1),Mitarbeiter!$C26),MIN(DATE(2030,3,0),IF(Mitarbeiter!$D26="",DATE(2030,3,0),Mitarbeiter!$D26),TODAY()),Einstellungen!$F$13:$F$67)))*N(Mitarbeiter!$E26)/IF(Einstellungen!$C$11="7 Tage",7,5),N('Ist-Stunden'!BC26)+(N(Krankheitstage!CZ26)+N(Krankheitstage!DL26))*N($C26))))</f>
        <v/>
      </c>
      <c r="CH26" s="76">
        <f>IF($B26="",0,IF(Einstellungen!$C$10="Ja",MAX(IF(Einstellungen!$C$11="7 Tage",MAX(0,(MIN(DATE(2030,4,0),IF(Mitarbeiter!$D26="",DATE(2030,4,0),Mitarbeiter!$D26),TODAY()))-(MAX(DATE(2030,3,1),Mitarbeiter!$C26))+1),MAX(0,NETWORKDAYS(MAX(DATE(2030,3,1),Mitarbeiter!$C26),MIN(DATE(2030,4,0),IF(Mitarbeiter!$D26="",DATE(2030,4,0),Mitarbeiter!$D26),TODAY()),Einstellungen!$F$13:$F$67)))*N(Mitarbeiter!$E26)/IF(Einstellungen!$C$11="7 Tage",7,5),N('Ist-Stunden'!BD26)),MAX(IF(Einstellungen!$C$11="7 Tage",MAX(0,(MIN(DATE(2030,4,0),IF(Mitarbeiter!$D26="",DATE(2030,4,0),Mitarbeiter!$D26),TODAY()))-(MAX(DATE(2030,3,1),Mitarbeiter!$C26))+1),MAX(0,NETWORKDAYS(MAX(DATE(2030,3,1),Mitarbeiter!$C26),MIN(DATE(2030,4,0),IF(Mitarbeiter!$D26="",DATE(2030,4,0),Mitarbeiter!$D26),TODAY()),Einstellungen!$F$13:$F$67)))*N(Mitarbeiter!$E26)/IF(Einstellungen!$C$11="7 Tage",7,5),N('Ist-Stunden'!BD26)+(N(Krankheitstage!DA26)+N(Krankheitstage!DM26))*N($C26))))</f>
        <v/>
      </c>
      <c r="CI26" s="76">
        <f>IF($B26="",0,IF(Einstellungen!$C$10="Ja",MAX(IF(Einstellungen!$C$11="7 Tage",MAX(0,(MIN(DATE(2030,5,0),IF(Mitarbeiter!$D26="",DATE(2030,5,0),Mitarbeiter!$D26),TODAY()))-(MAX(DATE(2030,4,1),Mitarbeiter!$C26))+1),MAX(0,NETWORKDAYS(MAX(DATE(2030,4,1),Mitarbeiter!$C26),MIN(DATE(2030,5,0),IF(Mitarbeiter!$D26="",DATE(2030,5,0),Mitarbeiter!$D26),TODAY()),Einstellungen!$F$13:$F$67)))*N(Mitarbeiter!$E26)/IF(Einstellungen!$C$11="7 Tage",7,5),N('Ist-Stunden'!BE26)),MAX(IF(Einstellungen!$C$11="7 Tage",MAX(0,(MIN(DATE(2030,5,0),IF(Mitarbeiter!$D26="",DATE(2030,5,0),Mitarbeiter!$D26),TODAY()))-(MAX(DATE(2030,4,1),Mitarbeiter!$C26))+1),MAX(0,NETWORKDAYS(MAX(DATE(2030,4,1),Mitarbeiter!$C26),MIN(DATE(2030,5,0),IF(Mitarbeiter!$D26="",DATE(2030,5,0),Mitarbeiter!$D26),TODAY()),Einstellungen!$F$13:$F$67)))*N(Mitarbeiter!$E26)/IF(Einstellungen!$C$11="7 Tage",7,5),N('Ist-Stunden'!BE26)+(N(Krankheitstage!DB26)+N(Krankheitstage!DN26))*N($C26))))</f>
        <v/>
      </c>
      <c r="CJ26" s="76">
        <f>IF($B26="",0,IF(Einstellungen!$C$10="Ja",MAX(IF(Einstellungen!$C$11="7 Tage",MAX(0,(MIN(DATE(2030,6,0),IF(Mitarbeiter!$D26="",DATE(2030,6,0),Mitarbeiter!$D26),TODAY()))-(MAX(DATE(2030,5,1),Mitarbeiter!$C26))+1),MAX(0,NETWORKDAYS(MAX(DATE(2030,5,1),Mitarbeiter!$C26),MIN(DATE(2030,6,0),IF(Mitarbeiter!$D26="",DATE(2030,6,0),Mitarbeiter!$D26),TODAY()),Einstellungen!$F$13:$F$67)))*N(Mitarbeiter!$E26)/IF(Einstellungen!$C$11="7 Tage",7,5),N('Ist-Stunden'!BF26)),MAX(IF(Einstellungen!$C$11="7 Tage",MAX(0,(MIN(DATE(2030,6,0),IF(Mitarbeiter!$D26="",DATE(2030,6,0),Mitarbeiter!$D26),TODAY()))-(MAX(DATE(2030,5,1),Mitarbeiter!$C26))+1),MAX(0,NETWORKDAYS(MAX(DATE(2030,5,1),Mitarbeiter!$C26),MIN(DATE(2030,6,0),IF(Mitarbeiter!$D26="",DATE(2030,6,0),Mitarbeiter!$D26),TODAY()),Einstellungen!$F$13:$F$67)))*N(Mitarbeiter!$E26)/IF(Einstellungen!$C$11="7 Tage",7,5),N('Ist-Stunden'!BF26)+(N(Krankheitstage!DC26)+N(Krankheitstage!DO26))*N($C26))))</f>
        <v/>
      </c>
      <c r="CK26" s="76">
        <f>IF($B26="",0,IF(Einstellungen!$C$10="Ja",MAX(IF(Einstellungen!$C$11="7 Tage",MAX(0,(MIN(DATE(2030,7,0),IF(Mitarbeiter!$D26="",DATE(2030,7,0),Mitarbeiter!$D26),TODAY()))-(MAX(DATE(2030,6,1),Mitarbeiter!$C26))+1),MAX(0,NETWORKDAYS(MAX(DATE(2030,6,1),Mitarbeiter!$C26),MIN(DATE(2030,7,0),IF(Mitarbeiter!$D26="",DATE(2030,7,0),Mitarbeiter!$D26),TODAY()),Einstellungen!$F$13:$F$67)))*N(Mitarbeiter!$E26)/IF(Einstellungen!$C$11="7 Tage",7,5),N('Ist-Stunden'!BG26)),MAX(IF(Einstellungen!$C$11="7 Tage",MAX(0,(MIN(DATE(2030,7,0),IF(Mitarbeiter!$D26="",DATE(2030,7,0),Mitarbeiter!$D26),TODAY()))-(MAX(DATE(2030,6,1),Mitarbeiter!$C26))+1),MAX(0,NETWORKDAYS(MAX(DATE(2030,6,1),Mitarbeiter!$C26),MIN(DATE(2030,7,0),IF(Mitarbeiter!$D26="",DATE(2030,7,0),Mitarbeiter!$D26),TODAY()),Einstellungen!$F$13:$F$67)))*N(Mitarbeiter!$E26)/IF(Einstellungen!$C$11="7 Tage",7,5),N('Ist-Stunden'!BG26)+(N(Krankheitstage!DD26)+N(Krankheitstage!DP26))*N($C26))))</f>
        <v/>
      </c>
      <c r="CL26" s="76">
        <f>IF($B26="",0,IF(Einstellungen!$C$10="Ja",MAX(IF(Einstellungen!$C$11="7 Tage",MAX(0,(MIN(DATE(2030,8,0),IF(Mitarbeiter!$D26="",DATE(2030,8,0),Mitarbeiter!$D26),TODAY()))-(MAX(DATE(2030,7,1),Mitarbeiter!$C26))+1),MAX(0,NETWORKDAYS(MAX(DATE(2030,7,1),Mitarbeiter!$C26),MIN(DATE(2030,8,0),IF(Mitarbeiter!$D26="",DATE(2030,8,0),Mitarbeiter!$D26),TODAY()),Einstellungen!$F$13:$F$67)))*N(Mitarbeiter!$E26)/IF(Einstellungen!$C$11="7 Tage",7,5),N('Ist-Stunden'!BH26)),MAX(IF(Einstellungen!$C$11="7 Tage",MAX(0,(MIN(DATE(2030,8,0),IF(Mitarbeiter!$D26="",DATE(2030,8,0),Mitarbeiter!$D26),TODAY()))-(MAX(DATE(2030,7,1),Mitarbeiter!$C26))+1),MAX(0,NETWORKDAYS(MAX(DATE(2030,7,1),Mitarbeiter!$C26),MIN(DATE(2030,8,0),IF(Mitarbeiter!$D26="",DATE(2030,8,0),Mitarbeiter!$D26),TODAY()),Einstellungen!$F$13:$F$67)))*N(Mitarbeiter!$E26)/IF(Einstellungen!$C$11="7 Tage",7,5),N('Ist-Stunden'!BH26)+(N(Krankheitstage!DE26)+N(Krankheitstage!DQ26))*N($C26))))</f>
        <v/>
      </c>
      <c r="CM26" s="76">
        <f>IF($B26="",0,IF(Einstellungen!$C$10="Ja",MAX(IF(Einstellungen!$C$11="7 Tage",MAX(0,(MIN(DATE(2030,9,0),IF(Mitarbeiter!$D26="",DATE(2030,9,0),Mitarbeiter!$D26),TODAY()))-(MAX(DATE(2030,8,1),Mitarbeiter!$C26))+1),MAX(0,NETWORKDAYS(MAX(DATE(2030,8,1),Mitarbeiter!$C26),MIN(DATE(2030,9,0),IF(Mitarbeiter!$D26="",DATE(2030,9,0),Mitarbeiter!$D26),TODAY()),Einstellungen!$F$13:$F$67)))*N(Mitarbeiter!$E26)/IF(Einstellungen!$C$11="7 Tage",7,5),N('Ist-Stunden'!BI26)),MAX(IF(Einstellungen!$C$11="7 Tage",MAX(0,(MIN(DATE(2030,9,0),IF(Mitarbeiter!$D26="",DATE(2030,9,0),Mitarbeiter!$D26),TODAY()))-(MAX(DATE(2030,8,1),Mitarbeiter!$C26))+1),MAX(0,NETWORKDAYS(MAX(DATE(2030,8,1),Mitarbeiter!$C26),MIN(DATE(2030,9,0),IF(Mitarbeiter!$D26="",DATE(2030,9,0),Mitarbeiter!$D26),TODAY()),Einstellungen!$F$13:$F$67)))*N(Mitarbeiter!$E26)/IF(Einstellungen!$C$11="7 Tage",7,5),N('Ist-Stunden'!BI26)+(N(Krankheitstage!DF26)+N(Krankheitstage!DR26))*N($C26))))</f>
        <v/>
      </c>
      <c r="CN26" s="76">
        <f>IF($B26="",0,IF(Einstellungen!$C$10="Ja",MAX(IF(Einstellungen!$C$11="7 Tage",MAX(0,(MIN(DATE(2030,10,0),IF(Mitarbeiter!$D26="",DATE(2030,10,0),Mitarbeiter!$D26),TODAY()))-(MAX(DATE(2030,9,1),Mitarbeiter!$C26))+1),MAX(0,NETWORKDAYS(MAX(DATE(2030,9,1),Mitarbeiter!$C26),MIN(DATE(2030,10,0),IF(Mitarbeiter!$D26="",DATE(2030,10,0),Mitarbeiter!$D26),TODAY()),Einstellungen!$F$13:$F$67)))*N(Mitarbeiter!$E26)/IF(Einstellungen!$C$11="7 Tage",7,5),N('Ist-Stunden'!BJ26)),MAX(IF(Einstellungen!$C$11="7 Tage",MAX(0,(MIN(DATE(2030,10,0),IF(Mitarbeiter!$D26="",DATE(2030,10,0),Mitarbeiter!$D26),TODAY()))-(MAX(DATE(2030,9,1),Mitarbeiter!$C26))+1),MAX(0,NETWORKDAYS(MAX(DATE(2030,9,1),Mitarbeiter!$C26),MIN(DATE(2030,10,0),IF(Mitarbeiter!$D26="",DATE(2030,10,0),Mitarbeiter!$D26),TODAY()),Einstellungen!$F$13:$F$67)))*N(Mitarbeiter!$E26)/IF(Einstellungen!$C$11="7 Tage",7,5),N('Ist-Stunden'!BJ26)+(N(Krankheitstage!DG26)+N(Krankheitstage!DS26))*N($C26))))</f>
        <v/>
      </c>
      <c r="CO26" s="76">
        <f>IF($B26="",0,IF(Einstellungen!$C$10="Ja",MAX(IF(Einstellungen!$C$11="7 Tage",MAX(0,(MIN(DATE(2030,11,0),IF(Mitarbeiter!$D26="",DATE(2030,11,0),Mitarbeiter!$D26),TODAY()))-(MAX(DATE(2030,10,1),Mitarbeiter!$C26))+1),MAX(0,NETWORKDAYS(MAX(DATE(2030,10,1),Mitarbeiter!$C26),MIN(DATE(2030,11,0),IF(Mitarbeiter!$D26="",DATE(2030,11,0),Mitarbeiter!$D26),TODAY()),Einstellungen!$F$13:$F$67)))*N(Mitarbeiter!$E26)/IF(Einstellungen!$C$11="7 Tage",7,5),N('Ist-Stunden'!BK26)),MAX(IF(Einstellungen!$C$11="7 Tage",MAX(0,(MIN(DATE(2030,11,0),IF(Mitarbeiter!$D26="",DATE(2030,11,0),Mitarbeiter!$D26),TODAY()))-(MAX(DATE(2030,10,1),Mitarbeiter!$C26))+1),MAX(0,NETWORKDAYS(MAX(DATE(2030,10,1),Mitarbeiter!$C26),MIN(DATE(2030,11,0),IF(Mitarbeiter!$D26="",DATE(2030,11,0),Mitarbeiter!$D26),TODAY()),Einstellungen!$F$13:$F$67)))*N(Mitarbeiter!$E26)/IF(Einstellungen!$C$11="7 Tage",7,5),N('Ist-Stunden'!BK26)+(N(Krankheitstage!DH26)+N(Krankheitstage!DT26))*N($C26))))</f>
        <v/>
      </c>
      <c r="CP26" s="76">
        <f>IF($B26="",0,IF(Einstellungen!$C$10="Ja",MAX(IF(Einstellungen!$C$11="7 Tage",MAX(0,(MIN(DATE(2030,12,0),IF(Mitarbeiter!$D26="",DATE(2030,12,0),Mitarbeiter!$D26),TODAY()))-(MAX(DATE(2030,11,1),Mitarbeiter!$C26))+1),MAX(0,NETWORKDAYS(MAX(DATE(2030,11,1),Mitarbeiter!$C26),MIN(DATE(2030,12,0),IF(Mitarbeiter!$D26="",DATE(2030,12,0),Mitarbeiter!$D26),TODAY()),Einstellungen!$F$13:$F$67)))*N(Mitarbeiter!$E26)/IF(Einstellungen!$C$11="7 Tage",7,5),N('Ist-Stunden'!BL26)),MAX(IF(Einstellungen!$C$11="7 Tage",MAX(0,(MIN(DATE(2030,12,0),IF(Mitarbeiter!$D26="",DATE(2030,12,0),Mitarbeiter!$D26),TODAY()))-(MAX(DATE(2030,11,1),Mitarbeiter!$C26))+1),MAX(0,NETWORKDAYS(MAX(DATE(2030,11,1),Mitarbeiter!$C26),MIN(DATE(2030,12,0),IF(Mitarbeiter!$D26="",DATE(2030,12,0),Mitarbeiter!$D26),TODAY()),Einstellungen!$F$13:$F$67)))*N(Mitarbeiter!$E26)/IF(Einstellungen!$C$11="7 Tage",7,5),N('Ist-Stunden'!BL26)+(N(Krankheitstage!DI26)+N(Krankheitstage!DU26))*N($C26))))</f>
        <v/>
      </c>
      <c r="CQ26" s="76">
        <f>IF($B26="",0,IF(Einstellungen!$C$10="Ja",MAX(IF(Einstellungen!$C$11="7 Tage",MAX(0,(MIN(DATE(2030,13,0),IF(Mitarbeiter!$D26="",DATE(2030,13,0),Mitarbeiter!$D26),TODAY()))-(MAX(DATE(2030,12,1),Mitarbeiter!$C26))+1),MAX(0,NETWORKDAYS(MAX(DATE(2030,12,1),Mitarbeiter!$C26),MIN(DATE(2030,13,0),IF(Mitarbeiter!$D26="",DATE(2030,13,0),Mitarbeiter!$D26),TODAY()),Einstellungen!$F$13:$F$67)))*N(Mitarbeiter!$E26)/IF(Einstellungen!$C$11="7 Tage",7,5),N('Ist-Stunden'!BM26)),MAX(IF(Einstellungen!$C$11="7 Tage",MAX(0,(MIN(DATE(2030,13,0),IF(Mitarbeiter!$D26="",DATE(2030,13,0),Mitarbeiter!$D26),TODAY()))-(MAX(DATE(2030,12,1),Mitarbeiter!$C26))+1),MAX(0,NETWORKDAYS(MAX(DATE(2030,12,1),Mitarbeiter!$C26),MIN(DATE(2030,13,0),IF(Mitarbeiter!$D26="",DATE(2030,13,0),Mitarbeiter!$D26),TODAY()),Einstellungen!$F$13:$F$67)))*N(Mitarbeiter!$E26)/IF(Einstellungen!$C$11="7 Tage",7,5),N('Ist-Stunden'!BM26)+(N(Krankheitstage!DJ26)+N(Krankheitstage!DV26))*N($C26))))</f>
        <v/>
      </c>
    </row>
    <row r="27">
      <c r="A27" s="73">
        <f>IF(Mitarbeiter!B27="","",Mitarbeiter!A27)</f>
        <v/>
      </c>
      <c r="B27" s="6">
        <f>IF(Mitarbeiter!B27="","",Mitarbeiter!B27)</f>
        <v/>
      </c>
      <c r="C27" s="74">
        <f>IF(Mitarbeiter!B27="","",Mitarbeiter!F27)</f>
        <v/>
      </c>
      <c r="D27" s="75">
        <f>N(INDEX(Krankheitstage!$G27:$DV27,1,(Einstellungen!$C$3-2026)*24+1))</f>
        <v/>
      </c>
      <c r="E27" s="75">
        <f>N(INDEX(Krankheitstage!$G27:$DV27,1,(Einstellungen!$C$3-2026)*24+2))</f>
        <v/>
      </c>
      <c r="F27" s="75">
        <f>N(INDEX(Krankheitstage!$G27:$DV27,1,(Einstellungen!$C$3-2026)*24+3))</f>
        <v/>
      </c>
      <c r="G27" s="75">
        <f>N(INDEX(Krankheitstage!$G27:$DV27,1,(Einstellungen!$C$3-2026)*24+4))</f>
        <v/>
      </c>
      <c r="H27" s="75">
        <f>N(INDEX(Krankheitstage!$G27:$DV27,1,(Einstellungen!$C$3-2026)*24+5))</f>
        <v/>
      </c>
      <c r="I27" s="75">
        <f>N(INDEX(Krankheitstage!$G27:$DV27,1,(Einstellungen!$C$3-2026)*24+6))</f>
        <v/>
      </c>
      <c r="J27" s="75">
        <f>N(INDEX(Krankheitstage!$G27:$DV27,1,(Einstellungen!$C$3-2026)*24+7))</f>
        <v/>
      </c>
      <c r="K27" s="75">
        <f>N(INDEX(Krankheitstage!$G27:$DV27,1,(Einstellungen!$C$3-2026)*24+8))</f>
        <v/>
      </c>
      <c r="L27" s="75">
        <f>N(INDEX(Krankheitstage!$G27:$DV27,1,(Einstellungen!$C$3-2026)*24+9))</f>
        <v/>
      </c>
      <c r="M27" s="75">
        <f>N(INDEX(Krankheitstage!$G27:$DV27,1,(Einstellungen!$C$3-2026)*24+10))</f>
        <v/>
      </c>
      <c r="N27" s="75">
        <f>N(INDEX(Krankheitstage!$G27:$DV27,1,(Einstellungen!$C$3-2026)*24+11))</f>
        <v/>
      </c>
      <c r="O27" s="75">
        <f>N(INDEX(Krankheitstage!$G27:$DV27,1,(Einstellungen!$C$3-2026)*24+12))</f>
        <v/>
      </c>
      <c r="P27" s="75">
        <f>IF($B27="","",SUM(D27:O27))</f>
        <v/>
      </c>
      <c r="Q27" s="75">
        <f>N(INDEX(Krankheitstage!$G27:$DV27,1,(Einstellungen!$C$3-2026)*24+13))</f>
        <v/>
      </c>
      <c r="R27" s="75">
        <f>N(INDEX(Krankheitstage!$G27:$DV27,1,(Einstellungen!$C$3-2026)*24+14))</f>
        <v/>
      </c>
      <c r="S27" s="75">
        <f>N(INDEX(Krankheitstage!$G27:$DV27,1,(Einstellungen!$C$3-2026)*24+15))</f>
        <v/>
      </c>
      <c r="T27" s="75">
        <f>N(INDEX(Krankheitstage!$G27:$DV27,1,(Einstellungen!$C$3-2026)*24+16))</f>
        <v/>
      </c>
      <c r="U27" s="75">
        <f>N(INDEX(Krankheitstage!$G27:$DV27,1,(Einstellungen!$C$3-2026)*24+17))</f>
        <v/>
      </c>
      <c r="V27" s="75">
        <f>N(INDEX(Krankheitstage!$G27:$DV27,1,(Einstellungen!$C$3-2026)*24+18))</f>
        <v/>
      </c>
      <c r="W27" s="75">
        <f>N(INDEX(Krankheitstage!$G27:$DV27,1,(Einstellungen!$C$3-2026)*24+19))</f>
        <v/>
      </c>
      <c r="X27" s="75">
        <f>N(INDEX(Krankheitstage!$G27:$DV27,1,(Einstellungen!$C$3-2026)*24+20))</f>
        <v/>
      </c>
      <c r="Y27" s="75">
        <f>N(INDEX(Krankheitstage!$G27:$DV27,1,(Einstellungen!$C$3-2026)*24+21))</f>
        <v/>
      </c>
      <c r="Z27" s="75">
        <f>N(INDEX(Krankheitstage!$G27:$DV27,1,(Einstellungen!$C$3-2026)*24+22))</f>
        <v/>
      </c>
      <c r="AA27" s="75">
        <f>N(INDEX(Krankheitstage!$G27:$DV27,1,(Einstellungen!$C$3-2026)*24+23))</f>
        <v/>
      </c>
      <c r="AB27" s="75">
        <f>N(INDEX(Krankheitstage!$G27:$DV27,1,(Einstellungen!$C$3-2026)*24+24))</f>
        <v/>
      </c>
      <c r="AC27" s="75">
        <f>IF($B27="","",SUM(Q27:AB27))</f>
        <v/>
      </c>
      <c r="AD27" s="75">
        <f>IF($B27="","",SUM(P27,AC27))</f>
        <v/>
      </c>
      <c r="AE27" s="76">
        <f>IF($B27="","",AD27*N(C27))</f>
        <v/>
      </c>
      <c r="AF27" s="75">
        <f>IF($B27="","",Krankheitstage!E27)</f>
        <v/>
      </c>
      <c r="AG27" s="76">
        <f>IF($B27="","",AF27*N(C27))</f>
        <v/>
      </c>
      <c r="AH27" s="76">
        <f>IF($B27="","",INDEX($AJ27:$CQ27,1,(Einstellungen!$C$3-2026)*12+1)+INDEX($AJ27:$CQ27,1,(Einstellungen!$C$3-2026)*12+2)+INDEX($AJ27:$CQ27,1,(Einstellungen!$C$3-2026)*12+3)+INDEX($AJ27:$CQ27,1,(Einstellungen!$C$3-2026)*12+4)+INDEX($AJ27:$CQ27,1,(Einstellungen!$C$3-2026)*12+5)+INDEX($AJ27:$CQ27,1,(Einstellungen!$C$3-2026)*12+6)+INDEX($AJ27:$CQ27,1,(Einstellungen!$C$3-2026)*12+7)+INDEX($AJ27:$CQ27,1,(Einstellungen!$C$3-2026)*12+8)+INDEX($AJ27:$CQ27,1,(Einstellungen!$C$3-2026)*12+9)+INDEX($AJ27:$CQ27,1,(Einstellungen!$C$3-2026)*12+10)+INDEX($AJ27:$CQ27,1,(Einstellungen!$C$3-2026)*12+11)+INDEX($AJ27:$CQ27,1,(Einstellungen!$C$3-2026)*12+12))</f>
        <v/>
      </c>
      <c r="AI27" s="76">
        <f>IF($B27="","",SUM($AJ27:$CQ27))</f>
        <v/>
      </c>
      <c r="AJ27" s="76">
        <f>IF($B27="",0,IF(Einstellungen!$C$10="Ja",MAX(IF(Einstellungen!$C$11="7 Tage",MAX(0,(MIN(DATE(2026,2,0),IF(Mitarbeiter!$D27="",DATE(2026,2,0),Mitarbeiter!$D27),TODAY()))-(MAX(DATE(2026,1,1),Mitarbeiter!$C27))+1),MAX(0,NETWORKDAYS(MAX(DATE(2026,1,1),Mitarbeiter!$C27),MIN(DATE(2026,2,0),IF(Mitarbeiter!$D27="",DATE(2026,2,0),Mitarbeiter!$D27),TODAY()),Einstellungen!$F$13:$F$67)))*N(Mitarbeiter!$E27)/IF(Einstellungen!$C$11="7 Tage",7,5),N('Ist-Stunden'!F27)),MAX(IF(Einstellungen!$C$11="7 Tage",MAX(0,(MIN(DATE(2026,2,0),IF(Mitarbeiter!$D27="",DATE(2026,2,0),Mitarbeiter!$D27),TODAY()))-(MAX(DATE(2026,1,1),Mitarbeiter!$C27))+1),MAX(0,NETWORKDAYS(MAX(DATE(2026,1,1),Mitarbeiter!$C27),MIN(DATE(2026,2,0),IF(Mitarbeiter!$D27="",DATE(2026,2,0),Mitarbeiter!$D27),TODAY()),Einstellungen!$F$13:$F$67)))*N(Mitarbeiter!$E27)/IF(Einstellungen!$C$11="7 Tage",7,5),N('Ist-Stunden'!F27)+(N(Krankheitstage!G27)+N(Krankheitstage!S27))*N($C27))))</f>
        <v/>
      </c>
      <c r="AK27" s="76">
        <f>IF($B27="",0,IF(Einstellungen!$C$10="Ja",MAX(IF(Einstellungen!$C$11="7 Tage",MAX(0,(MIN(DATE(2026,3,0),IF(Mitarbeiter!$D27="",DATE(2026,3,0),Mitarbeiter!$D27),TODAY()))-(MAX(DATE(2026,2,1),Mitarbeiter!$C27))+1),MAX(0,NETWORKDAYS(MAX(DATE(2026,2,1),Mitarbeiter!$C27),MIN(DATE(2026,3,0),IF(Mitarbeiter!$D27="",DATE(2026,3,0),Mitarbeiter!$D27),TODAY()),Einstellungen!$F$13:$F$67)))*N(Mitarbeiter!$E27)/IF(Einstellungen!$C$11="7 Tage",7,5),N('Ist-Stunden'!G27)),MAX(IF(Einstellungen!$C$11="7 Tage",MAX(0,(MIN(DATE(2026,3,0),IF(Mitarbeiter!$D27="",DATE(2026,3,0),Mitarbeiter!$D27),TODAY()))-(MAX(DATE(2026,2,1),Mitarbeiter!$C27))+1),MAX(0,NETWORKDAYS(MAX(DATE(2026,2,1),Mitarbeiter!$C27),MIN(DATE(2026,3,0),IF(Mitarbeiter!$D27="",DATE(2026,3,0),Mitarbeiter!$D27),TODAY()),Einstellungen!$F$13:$F$67)))*N(Mitarbeiter!$E27)/IF(Einstellungen!$C$11="7 Tage",7,5),N('Ist-Stunden'!G27)+(N(Krankheitstage!H27)+N(Krankheitstage!T27))*N($C27))))</f>
        <v/>
      </c>
      <c r="AL27" s="76">
        <f>IF($B27="",0,IF(Einstellungen!$C$10="Ja",MAX(IF(Einstellungen!$C$11="7 Tage",MAX(0,(MIN(DATE(2026,4,0),IF(Mitarbeiter!$D27="",DATE(2026,4,0),Mitarbeiter!$D27),TODAY()))-(MAX(DATE(2026,3,1),Mitarbeiter!$C27))+1),MAX(0,NETWORKDAYS(MAX(DATE(2026,3,1),Mitarbeiter!$C27),MIN(DATE(2026,4,0),IF(Mitarbeiter!$D27="",DATE(2026,4,0),Mitarbeiter!$D27),TODAY()),Einstellungen!$F$13:$F$67)))*N(Mitarbeiter!$E27)/IF(Einstellungen!$C$11="7 Tage",7,5),N('Ist-Stunden'!H27)),MAX(IF(Einstellungen!$C$11="7 Tage",MAX(0,(MIN(DATE(2026,4,0),IF(Mitarbeiter!$D27="",DATE(2026,4,0),Mitarbeiter!$D27),TODAY()))-(MAX(DATE(2026,3,1),Mitarbeiter!$C27))+1),MAX(0,NETWORKDAYS(MAX(DATE(2026,3,1),Mitarbeiter!$C27),MIN(DATE(2026,4,0),IF(Mitarbeiter!$D27="",DATE(2026,4,0),Mitarbeiter!$D27),TODAY()),Einstellungen!$F$13:$F$67)))*N(Mitarbeiter!$E27)/IF(Einstellungen!$C$11="7 Tage",7,5),N('Ist-Stunden'!H27)+(N(Krankheitstage!I27)+N(Krankheitstage!U27))*N($C27))))</f>
        <v/>
      </c>
      <c r="AM27" s="76">
        <f>IF($B27="",0,IF(Einstellungen!$C$10="Ja",MAX(IF(Einstellungen!$C$11="7 Tage",MAX(0,(MIN(DATE(2026,5,0),IF(Mitarbeiter!$D27="",DATE(2026,5,0),Mitarbeiter!$D27),TODAY()))-(MAX(DATE(2026,4,1),Mitarbeiter!$C27))+1),MAX(0,NETWORKDAYS(MAX(DATE(2026,4,1),Mitarbeiter!$C27),MIN(DATE(2026,5,0),IF(Mitarbeiter!$D27="",DATE(2026,5,0),Mitarbeiter!$D27),TODAY()),Einstellungen!$F$13:$F$67)))*N(Mitarbeiter!$E27)/IF(Einstellungen!$C$11="7 Tage",7,5),N('Ist-Stunden'!I27)),MAX(IF(Einstellungen!$C$11="7 Tage",MAX(0,(MIN(DATE(2026,5,0),IF(Mitarbeiter!$D27="",DATE(2026,5,0),Mitarbeiter!$D27),TODAY()))-(MAX(DATE(2026,4,1),Mitarbeiter!$C27))+1),MAX(0,NETWORKDAYS(MAX(DATE(2026,4,1),Mitarbeiter!$C27),MIN(DATE(2026,5,0),IF(Mitarbeiter!$D27="",DATE(2026,5,0),Mitarbeiter!$D27),TODAY()),Einstellungen!$F$13:$F$67)))*N(Mitarbeiter!$E27)/IF(Einstellungen!$C$11="7 Tage",7,5),N('Ist-Stunden'!I27)+(N(Krankheitstage!J27)+N(Krankheitstage!V27))*N($C27))))</f>
        <v/>
      </c>
      <c r="AN27" s="76">
        <f>IF($B27="",0,IF(Einstellungen!$C$10="Ja",MAX(IF(Einstellungen!$C$11="7 Tage",MAX(0,(MIN(DATE(2026,6,0),IF(Mitarbeiter!$D27="",DATE(2026,6,0),Mitarbeiter!$D27),TODAY()))-(MAX(DATE(2026,5,1),Mitarbeiter!$C27))+1),MAX(0,NETWORKDAYS(MAX(DATE(2026,5,1),Mitarbeiter!$C27),MIN(DATE(2026,6,0),IF(Mitarbeiter!$D27="",DATE(2026,6,0),Mitarbeiter!$D27),TODAY()),Einstellungen!$F$13:$F$67)))*N(Mitarbeiter!$E27)/IF(Einstellungen!$C$11="7 Tage",7,5),N('Ist-Stunden'!J27)),MAX(IF(Einstellungen!$C$11="7 Tage",MAX(0,(MIN(DATE(2026,6,0),IF(Mitarbeiter!$D27="",DATE(2026,6,0),Mitarbeiter!$D27),TODAY()))-(MAX(DATE(2026,5,1),Mitarbeiter!$C27))+1),MAX(0,NETWORKDAYS(MAX(DATE(2026,5,1),Mitarbeiter!$C27),MIN(DATE(2026,6,0),IF(Mitarbeiter!$D27="",DATE(2026,6,0),Mitarbeiter!$D27),TODAY()),Einstellungen!$F$13:$F$67)))*N(Mitarbeiter!$E27)/IF(Einstellungen!$C$11="7 Tage",7,5),N('Ist-Stunden'!J27)+(N(Krankheitstage!K27)+N(Krankheitstage!W27))*N($C27))))</f>
        <v/>
      </c>
      <c r="AO27" s="76">
        <f>IF($B27="",0,IF(Einstellungen!$C$10="Ja",MAX(IF(Einstellungen!$C$11="7 Tage",MAX(0,(MIN(DATE(2026,7,0),IF(Mitarbeiter!$D27="",DATE(2026,7,0),Mitarbeiter!$D27),TODAY()))-(MAX(DATE(2026,6,1),Mitarbeiter!$C27))+1),MAX(0,NETWORKDAYS(MAX(DATE(2026,6,1),Mitarbeiter!$C27),MIN(DATE(2026,7,0),IF(Mitarbeiter!$D27="",DATE(2026,7,0),Mitarbeiter!$D27),TODAY()),Einstellungen!$F$13:$F$67)))*N(Mitarbeiter!$E27)/IF(Einstellungen!$C$11="7 Tage",7,5),N('Ist-Stunden'!K27)),MAX(IF(Einstellungen!$C$11="7 Tage",MAX(0,(MIN(DATE(2026,7,0),IF(Mitarbeiter!$D27="",DATE(2026,7,0),Mitarbeiter!$D27),TODAY()))-(MAX(DATE(2026,6,1),Mitarbeiter!$C27))+1),MAX(0,NETWORKDAYS(MAX(DATE(2026,6,1),Mitarbeiter!$C27),MIN(DATE(2026,7,0),IF(Mitarbeiter!$D27="",DATE(2026,7,0),Mitarbeiter!$D27),TODAY()),Einstellungen!$F$13:$F$67)))*N(Mitarbeiter!$E27)/IF(Einstellungen!$C$11="7 Tage",7,5),N('Ist-Stunden'!K27)+(N(Krankheitstage!L27)+N(Krankheitstage!X27))*N($C27))))</f>
        <v/>
      </c>
      <c r="AP27" s="76">
        <f>IF($B27="",0,IF(Einstellungen!$C$10="Ja",MAX(IF(Einstellungen!$C$11="7 Tage",MAX(0,(MIN(DATE(2026,8,0),IF(Mitarbeiter!$D27="",DATE(2026,8,0),Mitarbeiter!$D27),TODAY()))-(MAX(DATE(2026,7,1),Mitarbeiter!$C27))+1),MAX(0,NETWORKDAYS(MAX(DATE(2026,7,1),Mitarbeiter!$C27),MIN(DATE(2026,8,0),IF(Mitarbeiter!$D27="",DATE(2026,8,0),Mitarbeiter!$D27),TODAY()),Einstellungen!$F$13:$F$67)))*N(Mitarbeiter!$E27)/IF(Einstellungen!$C$11="7 Tage",7,5),N('Ist-Stunden'!L27)),MAX(IF(Einstellungen!$C$11="7 Tage",MAX(0,(MIN(DATE(2026,8,0),IF(Mitarbeiter!$D27="",DATE(2026,8,0),Mitarbeiter!$D27),TODAY()))-(MAX(DATE(2026,7,1),Mitarbeiter!$C27))+1),MAX(0,NETWORKDAYS(MAX(DATE(2026,7,1),Mitarbeiter!$C27),MIN(DATE(2026,8,0),IF(Mitarbeiter!$D27="",DATE(2026,8,0),Mitarbeiter!$D27),TODAY()),Einstellungen!$F$13:$F$67)))*N(Mitarbeiter!$E27)/IF(Einstellungen!$C$11="7 Tage",7,5),N('Ist-Stunden'!L27)+(N(Krankheitstage!M27)+N(Krankheitstage!Y27))*N($C27))))</f>
        <v/>
      </c>
      <c r="AQ27" s="76">
        <f>IF($B27="",0,IF(Einstellungen!$C$10="Ja",MAX(IF(Einstellungen!$C$11="7 Tage",MAX(0,(MIN(DATE(2026,9,0),IF(Mitarbeiter!$D27="",DATE(2026,9,0),Mitarbeiter!$D27),TODAY()))-(MAX(DATE(2026,8,1),Mitarbeiter!$C27))+1),MAX(0,NETWORKDAYS(MAX(DATE(2026,8,1),Mitarbeiter!$C27),MIN(DATE(2026,9,0),IF(Mitarbeiter!$D27="",DATE(2026,9,0),Mitarbeiter!$D27),TODAY()),Einstellungen!$F$13:$F$67)))*N(Mitarbeiter!$E27)/IF(Einstellungen!$C$11="7 Tage",7,5),N('Ist-Stunden'!M27)),MAX(IF(Einstellungen!$C$11="7 Tage",MAX(0,(MIN(DATE(2026,9,0),IF(Mitarbeiter!$D27="",DATE(2026,9,0),Mitarbeiter!$D27),TODAY()))-(MAX(DATE(2026,8,1),Mitarbeiter!$C27))+1),MAX(0,NETWORKDAYS(MAX(DATE(2026,8,1),Mitarbeiter!$C27),MIN(DATE(2026,9,0),IF(Mitarbeiter!$D27="",DATE(2026,9,0),Mitarbeiter!$D27),TODAY()),Einstellungen!$F$13:$F$67)))*N(Mitarbeiter!$E27)/IF(Einstellungen!$C$11="7 Tage",7,5),N('Ist-Stunden'!M27)+(N(Krankheitstage!N27)+N(Krankheitstage!Z27))*N($C27))))</f>
        <v/>
      </c>
      <c r="AR27" s="76">
        <f>IF($B27="",0,IF(Einstellungen!$C$10="Ja",MAX(IF(Einstellungen!$C$11="7 Tage",MAX(0,(MIN(DATE(2026,10,0),IF(Mitarbeiter!$D27="",DATE(2026,10,0),Mitarbeiter!$D27),TODAY()))-(MAX(DATE(2026,9,1),Mitarbeiter!$C27))+1),MAX(0,NETWORKDAYS(MAX(DATE(2026,9,1),Mitarbeiter!$C27),MIN(DATE(2026,10,0),IF(Mitarbeiter!$D27="",DATE(2026,10,0),Mitarbeiter!$D27),TODAY()),Einstellungen!$F$13:$F$67)))*N(Mitarbeiter!$E27)/IF(Einstellungen!$C$11="7 Tage",7,5),N('Ist-Stunden'!N27)),MAX(IF(Einstellungen!$C$11="7 Tage",MAX(0,(MIN(DATE(2026,10,0),IF(Mitarbeiter!$D27="",DATE(2026,10,0),Mitarbeiter!$D27),TODAY()))-(MAX(DATE(2026,9,1),Mitarbeiter!$C27))+1),MAX(0,NETWORKDAYS(MAX(DATE(2026,9,1),Mitarbeiter!$C27),MIN(DATE(2026,10,0),IF(Mitarbeiter!$D27="",DATE(2026,10,0),Mitarbeiter!$D27),TODAY()),Einstellungen!$F$13:$F$67)))*N(Mitarbeiter!$E27)/IF(Einstellungen!$C$11="7 Tage",7,5),N('Ist-Stunden'!N27)+(N(Krankheitstage!O27)+N(Krankheitstage!AA27))*N($C27))))</f>
        <v/>
      </c>
      <c r="AS27" s="76">
        <f>IF($B27="",0,IF(Einstellungen!$C$10="Ja",MAX(IF(Einstellungen!$C$11="7 Tage",MAX(0,(MIN(DATE(2026,11,0),IF(Mitarbeiter!$D27="",DATE(2026,11,0),Mitarbeiter!$D27),TODAY()))-(MAX(DATE(2026,10,1),Mitarbeiter!$C27))+1),MAX(0,NETWORKDAYS(MAX(DATE(2026,10,1),Mitarbeiter!$C27),MIN(DATE(2026,11,0),IF(Mitarbeiter!$D27="",DATE(2026,11,0),Mitarbeiter!$D27),TODAY()),Einstellungen!$F$13:$F$67)))*N(Mitarbeiter!$E27)/IF(Einstellungen!$C$11="7 Tage",7,5),N('Ist-Stunden'!O27)),MAX(IF(Einstellungen!$C$11="7 Tage",MAX(0,(MIN(DATE(2026,11,0),IF(Mitarbeiter!$D27="",DATE(2026,11,0),Mitarbeiter!$D27),TODAY()))-(MAX(DATE(2026,10,1),Mitarbeiter!$C27))+1),MAX(0,NETWORKDAYS(MAX(DATE(2026,10,1),Mitarbeiter!$C27),MIN(DATE(2026,11,0),IF(Mitarbeiter!$D27="",DATE(2026,11,0),Mitarbeiter!$D27),TODAY()),Einstellungen!$F$13:$F$67)))*N(Mitarbeiter!$E27)/IF(Einstellungen!$C$11="7 Tage",7,5),N('Ist-Stunden'!O27)+(N(Krankheitstage!P27)+N(Krankheitstage!AB27))*N($C27))))</f>
        <v/>
      </c>
      <c r="AT27" s="76">
        <f>IF($B27="",0,IF(Einstellungen!$C$10="Ja",MAX(IF(Einstellungen!$C$11="7 Tage",MAX(0,(MIN(DATE(2026,12,0),IF(Mitarbeiter!$D27="",DATE(2026,12,0),Mitarbeiter!$D27),TODAY()))-(MAX(DATE(2026,11,1),Mitarbeiter!$C27))+1),MAX(0,NETWORKDAYS(MAX(DATE(2026,11,1),Mitarbeiter!$C27),MIN(DATE(2026,12,0),IF(Mitarbeiter!$D27="",DATE(2026,12,0),Mitarbeiter!$D27),TODAY()),Einstellungen!$F$13:$F$67)))*N(Mitarbeiter!$E27)/IF(Einstellungen!$C$11="7 Tage",7,5),N('Ist-Stunden'!P27)),MAX(IF(Einstellungen!$C$11="7 Tage",MAX(0,(MIN(DATE(2026,12,0),IF(Mitarbeiter!$D27="",DATE(2026,12,0),Mitarbeiter!$D27),TODAY()))-(MAX(DATE(2026,11,1),Mitarbeiter!$C27))+1),MAX(0,NETWORKDAYS(MAX(DATE(2026,11,1),Mitarbeiter!$C27),MIN(DATE(2026,12,0),IF(Mitarbeiter!$D27="",DATE(2026,12,0),Mitarbeiter!$D27),TODAY()),Einstellungen!$F$13:$F$67)))*N(Mitarbeiter!$E27)/IF(Einstellungen!$C$11="7 Tage",7,5),N('Ist-Stunden'!P27)+(N(Krankheitstage!Q27)+N(Krankheitstage!AC27))*N($C27))))</f>
        <v/>
      </c>
      <c r="AU27" s="76">
        <f>IF($B27="",0,IF(Einstellungen!$C$10="Ja",MAX(IF(Einstellungen!$C$11="7 Tage",MAX(0,(MIN(DATE(2026,13,0),IF(Mitarbeiter!$D27="",DATE(2026,13,0),Mitarbeiter!$D27),TODAY()))-(MAX(DATE(2026,12,1),Mitarbeiter!$C27))+1),MAX(0,NETWORKDAYS(MAX(DATE(2026,12,1),Mitarbeiter!$C27),MIN(DATE(2026,13,0),IF(Mitarbeiter!$D27="",DATE(2026,13,0),Mitarbeiter!$D27),TODAY()),Einstellungen!$F$13:$F$67)))*N(Mitarbeiter!$E27)/IF(Einstellungen!$C$11="7 Tage",7,5),N('Ist-Stunden'!Q27)),MAX(IF(Einstellungen!$C$11="7 Tage",MAX(0,(MIN(DATE(2026,13,0),IF(Mitarbeiter!$D27="",DATE(2026,13,0),Mitarbeiter!$D27),TODAY()))-(MAX(DATE(2026,12,1),Mitarbeiter!$C27))+1),MAX(0,NETWORKDAYS(MAX(DATE(2026,12,1),Mitarbeiter!$C27),MIN(DATE(2026,13,0),IF(Mitarbeiter!$D27="",DATE(2026,13,0),Mitarbeiter!$D27),TODAY()),Einstellungen!$F$13:$F$67)))*N(Mitarbeiter!$E27)/IF(Einstellungen!$C$11="7 Tage",7,5),N('Ist-Stunden'!Q27)+(N(Krankheitstage!R27)+N(Krankheitstage!AD27))*N($C27))))</f>
        <v/>
      </c>
      <c r="AV27" s="76">
        <f>IF($B27="",0,IF(Einstellungen!$C$10="Ja",MAX(IF(Einstellungen!$C$11="7 Tage",MAX(0,(MIN(DATE(2027,2,0),IF(Mitarbeiter!$D27="",DATE(2027,2,0),Mitarbeiter!$D27),TODAY()))-(MAX(DATE(2027,1,1),Mitarbeiter!$C27))+1),MAX(0,NETWORKDAYS(MAX(DATE(2027,1,1),Mitarbeiter!$C27),MIN(DATE(2027,2,0),IF(Mitarbeiter!$D27="",DATE(2027,2,0),Mitarbeiter!$D27),TODAY()),Einstellungen!$F$13:$F$67)))*N(Mitarbeiter!$E27)/IF(Einstellungen!$C$11="7 Tage",7,5),N('Ist-Stunden'!R27)),MAX(IF(Einstellungen!$C$11="7 Tage",MAX(0,(MIN(DATE(2027,2,0),IF(Mitarbeiter!$D27="",DATE(2027,2,0),Mitarbeiter!$D27),TODAY()))-(MAX(DATE(2027,1,1),Mitarbeiter!$C27))+1),MAX(0,NETWORKDAYS(MAX(DATE(2027,1,1),Mitarbeiter!$C27),MIN(DATE(2027,2,0),IF(Mitarbeiter!$D27="",DATE(2027,2,0),Mitarbeiter!$D27),TODAY()),Einstellungen!$F$13:$F$67)))*N(Mitarbeiter!$E27)/IF(Einstellungen!$C$11="7 Tage",7,5),N('Ist-Stunden'!R27)+(N(Krankheitstage!AE27)+N(Krankheitstage!AQ27))*N($C27))))</f>
        <v/>
      </c>
      <c r="AW27" s="76">
        <f>IF($B27="",0,IF(Einstellungen!$C$10="Ja",MAX(IF(Einstellungen!$C$11="7 Tage",MAX(0,(MIN(DATE(2027,3,0),IF(Mitarbeiter!$D27="",DATE(2027,3,0),Mitarbeiter!$D27),TODAY()))-(MAX(DATE(2027,2,1),Mitarbeiter!$C27))+1),MAX(0,NETWORKDAYS(MAX(DATE(2027,2,1),Mitarbeiter!$C27),MIN(DATE(2027,3,0),IF(Mitarbeiter!$D27="",DATE(2027,3,0),Mitarbeiter!$D27),TODAY()),Einstellungen!$F$13:$F$67)))*N(Mitarbeiter!$E27)/IF(Einstellungen!$C$11="7 Tage",7,5),N('Ist-Stunden'!S27)),MAX(IF(Einstellungen!$C$11="7 Tage",MAX(0,(MIN(DATE(2027,3,0),IF(Mitarbeiter!$D27="",DATE(2027,3,0),Mitarbeiter!$D27),TODAY()))-(MAX(DATE(2027,2,1),Mitarbeiter!$C27))+1),MAX(0,NETWORKDAYS(MAX(DATE(2027,2,1),Mitarbeiter!$C27),MIN(DATE(2027,3,0),IF(Mitarbeiter!$D27="",DATE(2027,3,0),Mitarbeiter!$D27),TODAY()),Einstellungen!$F$13:$F$67)))*N(Mitarbeiter!$E27)/IF(Einstellungen!$C$11="7 Tage",7,5),N('Ist-Stunden'!S27)+(N(Krankheitstage!AF27)+N(Krankheitstage!AR27))*N($C27))))</f>
        <v/>
      </c>
      <c r="AX27" s="76">
        <f>IF($B27="",0,IF(Einstellungen!$C$10="Ja",MAX(IF(Einstellungen!$C$11="7 Tage",MAX(0,(MIN(DATE(2027,4,0),IF(Mitarbeiter!$D27="",DATE(2027,4,0),Mitarbeiter!$D27),TODAY()))-(MAX(DATE(2027,3,1),Mitarbeiter!$C27))+1),MAX(0,NETWORKDAYS(MAX(DATE(2027,3,1),Mitarbeiter!$C27),MIN(DATE(2027,4,0),IF(Mitarbeiter!$D27="",DATE(2027,4,0),Mitarbeiter!$D27),TODAY()),Einstellungen!$F$13:$F$67)))*N(Mitarbeiter!$E27)/IF(Einstellungen!$C$11="7 Tage",7,5),N('Ist-Stunden'!T27)),MAX(IF(Einstellungen!$C$11="7 Tage",MAX(0,(MIN(DATE(2027,4,0),IF(Mitarbeiter!$D27="",DATE(2027,4,0),Mitarbeiter!$D27),TODAY()))-(MAX(DATE(2027,3,1),Mitarbeiter!$C27))+1),MAX(0,NETWORKDAYS(MAX(DATE(2027,3,1),Mitarbeiter!$C27),MIN(DATE(2027,4,0),IF(Mitarbeiter!$D27="",DATE(2027,4,0),Mitarbeiter!$D27),TODAY()),Einstellungen!$F$13:$F$67)))*N(Mitarbeiter!$E27)/IF(Einstellungen!$C$11="7 Tage",7,5),N('Ist-Stunden'!T27)+(N(Krankheitstage!AG27)+N(Krankheitstage!AS27))*N($C27))))</f>
        <v/>
      </c>
      <c r="AY27" s="76">
        <f>IF($B27="",0,IF(Einstellungen!$C$10="Ja",MAX(IF(Einstellungen!$C$11="7 Tage",MAX(0,(MIN(DATE(2027,5,0),IF(Mitarbeiter!$D27="",DATE(2027,5,0),Mitarbeiter!$D27),TODAY()))-(MAX(DATE(2027,4,1),Mitarbeiter!$C27))+1),MAX(0,NETWORKDAYS(MAX(DATE(2027,4,1),Mitarbeiter!$C27),MIN(DATE(2027,5,0),IF(Mitarbeiter!$D27="",DATE(2027,5,0),Mitarbeiter!$D27),TODAY()),Einstellungen!$F$13:$F$67)))*N(Mitarbeiter!$E27)/IF(Einstellungen!$C$11="7 Tage",7,5),N('Ist-Stunden'!U27)),MAX(IF(Einstellungen!$C$11="7 Tage",MAX(0,(MIN(DATE(2027,5,0),IF(Mitarbeiter!$D27="",DATE(2027,5,0),Mitarbeiter!$D27),TODAY()))-(MAX(DATE(2027,4,1),Mitarbeiter!$C27))+1),MAX(0,NETWORKDAYS(MAX(DATE(2027,4,1),Mitarbeiter!$C27),MIN(DATE(2027,5,0),IF(Mitarbeiter!$D27="",DATE(2027,5,0),Mitarbeiter!$D27),TODAY()),Einstellungen!$F$13:$F$67)))*N(Mitarbeiter!$E27)/IF(Einstellungen!$C$11="7 Tage",7,5),N('Ist-Stunden'!U27)+(N(Krankheitstage!AH27)+N(Krankheitstage!AT27))*N($C27))))</f>
        <v/>
      </c>
      <c r="AZ27" s="76">
        <f>IF($B27="",0,IF(Einstellungen!$C$10="Ja",MAX(IF(Einstellungen!$C$11="7 Tage",MAX(0,(MIN(DATE(2027,6,0),IF(Mitarbeiter!$D27="",DATE(2027,6,0),Mitarbeiter!$D27),TODAY()))-(MAX(DATE(2027,5,1),Mitarbeiter!$C27))+1),MAX(0,NETWORKDAYS(MAX(DATE(2027,5,1),Mitarbeiter!$C27),MIN(DATE(2027,6,0),IF(Mitarbeiter!$D27="",DATE(2027,6,0),Mitarbeiter!$D27),TODAY()),Einstellungen!$F$13:$F$67)))*N(Mitarbeiter!$E27)/IF(Einstellungen!$C$11="7 Tage",7,5),N('Ist-Stunden'!V27)),MAX(IF(Einstellungen!$C$11="7 Tage",MAX(0,(MIN(DATE(2027,6,0),IF(Mitarbeiter!$D27="",DATE(2027,6,0),Mitarbeiter!$D27),TODAY()))-(MAX(DATE(2027,5,1),Mitarbeiter!$C27))+1),MAX(0,NETWORKDAYS(MAX(DATE(2027,5,1),Mitarbeiter!$C27),MIN(DATE(2027,6,0),IF(Mitarbeiter!$D27="",DATE(2027,6,0),Mitarbeiter!$D27),TODAY()),Einstellungen!$F$13:$F$67)))*N(Mitarbeiter!$E27)/IF(Einstellungen!$C$11="7 Tage",7,5),N('Ist-Stunden'!V27)+(N(Krankheitstage!AI27)+N(Krankheitstage!AU27))*N($C27))))</f>
        <v/>
      </c>
      <c r="BA27" s="76">
        <f>IF($B27="",0,IF(Einstellungen!$C$10="Ja",MAX(IF(Einstellungen!$C$11="7 Tage",MAX(0,(MIN(DATE(2027,7,0),IF(Mitarbeiter!$D27="",DATE(2027,7,0),Mitarbeiter!$D27),TODAY()))-(MAX(DATE(2027,6,1),Mitarbeiter!$C27))+1),MAX(0,NETWORKDAYS(MAX(DATE(2027,6,1),Mitarbeiter!$C27),MIN(DATE(2027,7,0),IF(Mitarbeiter!$D27="",DATE(2027,7,0),Mitarbeiter!$D27),TODAY()),Einstellungen!$F$13:$F$67)))*N(Mitarbeiter!$E27)/IF(Einstellungen!$C$11="7 Tage",7,5),N('Ist-Stunden'!W27)),MAX(IF(Einstellungen!$C$11="7 Tage",MAX(0,(MIN(DATE(2027,7,0),IF(Mitarbeiter!$D27="",DATE(2027,7,0),Mitarbeiter!$D27),TODAY()))-(MAX(DATE(2027,6,1),Mitarbeiter!$C27))+1),MAX(0,NETWORKDAYS(MAX(DATE(2027,6,1),Mitarbeiter!$C27),MIN(DATE(2027,7,0),IF(Mitarbeiter!$D27="",DATE(2027,7,0),Mitarbeiter!$D27),TODAY()),Einstellungen!$F$13:$F$67)))*N(Mitarbeiter!$E27)/IF(Einstellungen!$C$11="7 Tage",7,5),N('Ist-Stunden'!W27)+(N(Krankheitstage!AJ27)+N(Krankheitstage!AV27))*N($C27))))</f>
        <v/>
      </c>
      <c r="BB27" s="76">
        <f>IF($B27="",0,IF(Einstellungen!$C$10="Ja",MAX(IF(Einstellungen!$C$11="7 Tage",MAX(0,(MIN(DATE(2027,8,0),IF(Mitarbeiter!$D27="",DATE(2027,8,0),Mitarbeiter!$D27),TODAY()))-(MAX(DATE(2027,7,1),Mitarbeiter!$C27))+1),MAX(0,NETWORKDAYS(MAX(DATE(2027,7,1),Mitarbeiter!$C27),MIN(DATE(2027,8,0),IF(Mitarbeiter!$D27="",DATE(2027,8,0),Mitarbeiter!$D27),TODAY()),Einstellungen!$F$13:$F$67)))*N(Mitarbeiter!$E27)/IF(Einstellungen!$C$11="7 Tage",7,5),N('Ist-Stunden'!X27)),MAX(IF(Einstellungen!$C$11="7 Tage",MAX(0,(MIN(DATE(2027,8,0),IF(Mitarbeiter!$D27="",DATE(2027,8,0),Mitarbeiter!$D27),TODAY()))-(MAX(DATE(2027,7,1),Mitarbeiter!$C27))+1),MAX(0,NETWORKDAYS(MAX(DATE(2027,7,1),Mitarbeiter!$C27),MIN(DATE(2027,8,0),IF(Mitarbeiter!$D27="",DATE(2027,8,0),Mitarbeiter!$D27),TODAY()),Einstellungen!$F$13:$F$67)))*N(Mitarbeiter!$E27)/IF(Einstellungen!$C$11="7 Tage",7,5),N('Ist-Stunden'!X27)+(N(Krankheitstage!AK27)+N(Krankheitstage!AW27))*N($C27))))</f>
        <v/>
      </c>
      <c r="BC27" s="76">
        <f>IF($B27="",0,IF(Einstellungen!$C$10="Ja",MAX(IF(Einstellungen!$C$11="7 Tage",MAX(0,(MIN(DATE(2027,9,0),IF(Mitarbeiter!$D27="",DATE(2027,9,0),Mitarbeiter!$D27),TODAY()))-(MAX(DATE(2027,8,1),Mitarbeiter!$C27))+1),MAX(0,NETWORKDAYS(MAX(DATE(2027,8,1),Mitarbeiter!$C27),MIN(DATE(2027,9,0),IF(Mitarbeiter!$D27="",DATE(2027,9,0),Mitarbeiter!$D27),TODAY()),Einstellungen!$F$13:$F$67)))*N(Mitarbeiter!$E27)/IF(Einstellungen!$C$11="7 Tage",7,5),N('Ist-Stunden'!Y27)),MAX(IF(Einstellungen!$C$11="7 Tage",MAX(0,(MIN(DATE(2027,9,0),IF(Mitarbeiter!$D27="",DATE(2027,9,0),Mitarbeiter!$D27),TODAY()))-(MAX(DATE(2027,8,1),Mitarbeiter!$C27))+1),MAX(0,NETWORKDAYS(MAX(DATE(2027,8,1),Mitarbeiter!$C27),MIN(DATE(2027,9,0),IF(Mitarbeiter!$D27="",DATE(2027,9,0),Mitarbeiter!$D27),TODAY()),Einstellungen!$F$13:$F$67)))*N(Mitarbeiter!$E27)/IF(Einstellungen!$C$11="7 Tage",7,5),N('Ist-Stunden'!Y27)+(N(Krankheitstage!AL27)+N(Krankheitstage!AX27))*N($C27))))</f>
        <v/>
      </c>
      <c r="BD27" s="76">
        <f>IF($B27="",0,IF(Einstellungen!$C$10="Ja",MAX(IF(Einstellungen!$C$11="7 Tage",MAX(0,(MIN(DATE(2027,10,0),IF(Mitarbeiter!$D27="",DATE(2027,10,0),Mitarbeiter!$D27),TODAY()))-(MAX(DATE(2027,9,1),Mitarbeiter!$C27))+1),MAX(0,NETWORKDAYS(MAX(DATE(2027,9,1),Mitarbeiter!$C27),MIN(DATE(2027,10,0),IF(Mitarbeiter!$D27="",DATE(2027,10,0),Mitarbeiter!$D27),TODAY()),Einstellungen!$F$13:$F$67)))*N(Mitarbeiter!$E27)/IF(Einstellungen!$C$11="7 Tage",7,5),N('Ist-Stunden'!Z27)),MAX(IF(Einstellungen!$C$11="7 Tage",MAX(0,(MIN(DATE(2027,10,0),IF(Mitarbeiter!$D27="",DATE(2027,10,0),Mitarbeiter!$D27),TODAY()))-(MAX(DATE(2027,9,1),Mitarbeiter!$C27))+1),MAX(0,NETWORKDAYS(MAX(DATE(2027,9,1),Mitarbeiter!$C27),MIN(DATE(2027,10,0),IF(Mitarbeiter!$D27="",DATE(2027,10,0),Mitarbeiter!$D27),TODAY()),Einstellungen!$F$13:$F$67)))*N(Mitarbeiter!$E27)/IF(Einstellungen!$C$11="7 Tage",7,5),N('Ist-Stunden'!Z27)+(N(Krankheitstage!AM27)+N(Krankheitstage!AY27))*N($C27))))</f>
        <v/>
      </c>
      <c r="BE27" s="76">
        <f>IF($B27="",0,IF(Einstellungen!$C$10="Ja",MAX(IF(Einstellungen!$C$11="7 Tage",MAX(0,(MIN(DATE(2027,11,0),IF(Mitarbeiter!$D27="",DATE(2027,11,0),Mitarbeiter!$D27),TODAY()))-(MAX(DATE(2027,10,1),Mitarbeiter!$C27))+1),MAX(0,NETWORKDAYS(MAX(DATE(2027,10,1),Mitarbeiter!$C27),MIN(DATE(2027,11,0),IF(Mitarbeiter!$D27="",DATE(2027,11,0),Mitarbeiter!$D27),TODAY()),Einstellungen!$F$13:$F$67)))*N(Mitarbeiter!$E27)/IF(Einstellungen!$C$11="7 Tage",7,5),N('Ist-Stunden'!AA27)),MAX(IF(Einstellungen!$C$11="7 Tage",MAX(0,(MIN(DATE(2027,11,0),IF(Mitarbeiter!$D27="",DATE(2027,11,0),Mitarbeiter!$D27),TODAY()))-(MAX(DATE(2027,10,1),Mitarbeiter!$C27))+1),MAX(0,NETWORKDAYS(MAX(DATE(2027,10,1),Mitarbeiter!$C27),MIN(DATE(2027,11,0),IF(Mitarbeiter!$D27="",DATE(2027,11,0),Mitarbeiter!$D27),TODAY()),Einstellungen!$F$13:$F$67)))*N(Mitarbeiter!$E27)/IF(Einstellungen!$C$11="7 Tage",7,5),N('Ist-Stunden'!AA27)+(N(Krankheitstage!AN27)+N(Krankheitstage!AZ27))*N($C27))))</f>
        <v/>
      </c>
      <c r="BF27" s="76">
        <f>IF($B27="",0,IF(Einstellungen!$C$10="Ja",MAX(IF(Einstellungen!$C$11="7 Tage",MAX(0,(MIN(DATE(2027,12,0),IF(Mitarbeiter!$D27="",DATE(2027,12,0),Mitarbeiter!$D27),TODAY()))-(MAX(DATE(2027,11,1),Mitarbeiter!$C27))+1),MAX(0,NETWORKDAYS(MAX(DATE(2027,11,1),Mitarbeiter!$C27),MIN(DATE(2027,12,0),IF(Mitarbeiter!$D27="",DATE(2027,12,0),Mitarbeiter!$D27),TODAY()),Einstellungen!$F$13:$F$67)))*N(Mitarbeiter!$E27)/IF(Einstellungen!$C$11="7 Tage",7,5),N('Ist-Stunden'!AB27)),MAX(IF(Einstellungen!$C$11="7 Tage",MAX(0,(MIN(DATE(2027,12,0),IF(Mitarbeiter!$D27="",DATE(2027,12,0),Mitarbeiter!$D27),TODAY()))-(MAX(DATE(2027,11,1),Mitarbeiter!$C27))+1),MAX(0,NETWORKDAYS(MAX(DATE(2027,11,1),Mitarbeiter!$C27),MIN(DATE(2027,12,0),IF(Mitarbeiter!$D27="",DATE(2027,12,0),Mitarbeiter!$D27),TODAY()),Einstellungen!$F$13:$F$67)))*N(Mitarbeiter!$E27)/IF(Einstellungen!$C$11="7 Tage",7,5),N('Ist-Stunden'!AB27)+(N(Krankheitstage!AO27)+N(Krankheitstage!BA27))*N($C27))))</f>
        <v/>
      </c>
      <c r="BG27" s="76">
        <f>IF($B27="",0,IF(Einstellungen!$C$10="Ja",MAX(IF(Einstellungen!$C$11="7 Tage",MAX(0,(MIN(DATE(2027,13,0),IF(Mitarbeiter!$D27="",DATE(2027,13,0),Mitarbeiter!$D27),TODAY()))-(MAX(DATE(2027,12,1),Mitarbeiter!$C27))+1),MAX(0,NETWORKDAYS(MAX(DATE(2027,12,1),Mitarbeiter!$C27),MIN(DATE(2027,13,0),IF(Mitarbeiter!$D27="",DATE(2027,13,0),Mitarbeiter!$D27),TODAY()),Einstellungen!$F$13:$F$67)))*N(Mitarbeiter!$E27)/IF(Einstellungen!$C$11="7 Tage",7,5),N('Ist-Stunden'!AC27)),MAX(IF(Einstellungen!$C$11="7 Tage",MAX(0,(MIN(DATE(2027,13,0),IF(Mitarbeiter!$D27="",DATE(2027,13,0),Mitarbeiter!$D27),TODAY()))-(MAX(DATE(2027,12,1),Mitarbeiter!$C27))+1),MAX(0,NETWORKDAYS(MAX(DATE(2027,12,1),Mitarbeiter!$C27),MIN(DATE(2027,13,0),IF(Mitarbeiter!$D27="",DATE(2027,13,0),Mitarbeiter!$D27),TODAY()),Einstellungen!$F$13:$F$67)))*N(Mitarbeiter!$E27)/IF(Einstellungen!$C$11="7 Tage",7,5),N('Ist-Stunden'!AC27)+(N(Krankheitstage!AP27)+N(Krankheitstage!BB27))*N($C27))))</f>
        <v/>
      </c>
      <c r="BH27" s="76">
        <f>IF($B27="",0,IF(Einstellungen!$C$10="Ja",MAX(IF(Einstellungen!$C$11="7 Tage",MAX(0,(MIN(DATE(2028,2,0),IF(Mitarbeiter!$D27="",DATE(2028,2,0),Mitarbeiter!$D27),TODAY()))-(MAX(DATE(2028,1,1),Mitarbeiter!$C27))+1),MAX(0,NETWORKDAYS(MAX(DATE(2028,1,1),Mitarbeiter!$C27),MIN(DATE(2028,2,0),IF(Mitarbeiter!$D27="",DATE(2028,2,0),Mitarbeiter!$D27),TODAY()),Einstellungen!$F$13:$F$67)))*N(Mitarbeiter!$E27)/IF(Einstellungen!$C$11="7 Tage",7,5),N('Ist-Stunden'!AD27)),MAX(IF(Einstellungen!$C$11="7 Tage",MAX(0,(MIN(DATE(2028,2,0),IF(Mitarbeiter!$D27="",DATE(2028,2,0),Mitarbeiter!$D27),TODAY()))-(MAX(DATE(2028,1,1),Mitarbeiter!$C27))+1),MAX(0,NETWORKDAYS(MAX(DATE(2028,1,1),Mitarbeiter!$C27),MIN(DATE(2028,2,0),IF(Mitarbeiter!$D27="",DATE(2028,2,0),Mitarbeiter!$D27),TODAY()),Einstellungen!$F$13:$F$67)))*N(Mitarbeiter!$E27)/IF(Einstellungen!$C$11="7 Tage",7,5),N('Ist-Stunden'!AD27)+(N(Krankheitstage!BC27)+N(Krankheitstage!BO27))*N($C27))))</f>
        <v/>
      </c>
      <c r="BI27" s="76">
        <f>IF($B27="",0,IF(Einstellungen!$C$10="Ja",MAX(IF(Einstellungen!$C$11="7 Tage",MAX(0,(MIN(DATE(2028,3,0),IF(Mitarbeiter!$D27="",DATE(2028,3,0),Mitarbeiter!$D27),TODAY()))-(MAX(DATE(2028,2,1),Mitarbeiter!$C27))+1),MAX(0,NETWORKDAYS(MAX(DATE(2028,2,1),Mitarbeiter!$C27),MIN(DATE(2028,3,0),IF(Mitarbeiter!$D27="",DATE(2028,3,0),Mitarbeiter!$D27),TODAY()),Einstellungen!$F$13:$F$67)))*N(Mitarbeiter!$E27)/IF(Einstellungen!$C$11="7 Tage",7,5),N('Ist-Stunden'!AE27)),MAX(IF(Einstellungen!$C$11="7 Tage",MAX(0,(MIN(DATE(2028,3,0),IF(Mitarbeiter!$D27="",DATE(2028,3,0),Mitarbeiter!$D27),TODAY()))-(MAX(DATE(2028,2,1),Mitarbeiter!$C27))+1),MAX(0,NETWORKDAYS(MAX(DATE(2028,2,1),Mitarbeiter!$C27),MIN(DATE(2028,3,0),IF(Mitarbeiter!$D27="",DATE(2028,3,0),Mitarbeiter!$D27),TODAY()),Einstellungen!$F$13:$F$67)))*N(Mitarbeiter!$E27)/IF(Einstellungen!$C$11="7 Tage",7,5),N('Ist-Stunden'!AE27)+(N(Krankheitstage!BD27)+N(Krankheitstage!BP27))*N($C27))))</f>
        <v/>
      </c>
      <c r="BJ27" s="76">
        <f>IF($B27="",0,IF(Einstellungen!$C$10="Ja",MAX(IF(Einstellungen!$C$11="7 Tage",MAX(0,(MIN(DATE(2028,4,0),IF(Mitarbeiter!$D27="",DATE(2028,4,0),Mitarbeiter!$D27),TODAY()))-(MAX(DATE(2028,3,1),Mitarbeiter!$C27))+1),MAX(0,NETWORKDAYS(MAX(DATE(2028,3,1),Mitarbeiter!$C27),MIN(DATE(2028,4,0),IF(Mitarbeiter!$D27="",DATE(2028,4,0),Mitarbeiter!$D27),TODAY()),Einstellungen!$F$13:$F$67)))*N(Mitarbeiter!$E27)/IF(Einstellungen!$C$11="7 Tage",7,5),N('Ist-Stunden'!AF27)),MAX(IF(Einstellungen!$C$11="7 Tage",MAX(0,(MIN(DATE(2028,4,0),IF(Mitarbeiter!$D27="",DATE(2028,4,0),Mitarbeiter!$D27),TODAY()))-(MAX(DATE(2028,3,1),Mitarbeiter!$C27))+1),MAX(0,NETWORKDAYS(MAX(DATE(2028,3,1),Mitarbeiter!$C27),MIN(DATE(2028,4,0),IF(Mitarbeiter!$D27="",DATE(2028,4,0),Mitarbeiter!$D27),TODAY()),Einstellungen!$F$13:$F$67)))*N(Mitarbeiter!$E27)/IF(Einstellungen!$C$11="7 Tage",7,5),N('Ist-Stunden'!AF27)+(N(Krankheitstage!BE27)+N(Krankheitstage!BQ27))*N($C27))))</f>
        <v/>
      </c>
      <c r="BK27" s="76">
        <f>IF($B27="",0,IF(Einstellungen!$C$10="Ja",MAX(IF(Einstellungen!$C$11="7 Tage",MAX(0,(MIN(DATE(2028,5,0),IF(Mitarbeiter!$D27="",DATE(2028,5,0),Mitarbeiter!$D27),TODAY()))-(MAX(DATE(2028,4,1),Mitarbeiter!$C27))+1),MAX(0,NETWORKDAYS(MAX(DATE(2028,4,1),Mitarbeiter!$C27),MIN(DATE(2028,5,0),IF(Mitarbeiter!$D27="",DATE(2028,5,0),Mitarbeiter!$D27),TODAY()),Einstellungen!$F$13:$F$67)))*N(Mitarbeiter!$E27)/IF(Einstellungen!$C$11="7 Tage",7,5),N('Ist-Stunden'!AG27)),MAX(IF(Einstellungen!$C$11="7 Tage",MAX(0,(MIN(DATE(2028,5,0),IF(Mitarbeiter!$D27="",DATE(2028,5,0),Mitarbeiter!$D27),TODAY()))-(MAX(DATE(2028,4,1),Mitarbeiter!$C27))+1),MAX(0,NETWORKDAYS(MAX(DATE(2028,4,1),Mitarbeiter!$C27),MIN(DATE(2028,5,0),IF(Mitarbeiter!$D27="",DATE(2028,5,0),Mitarbeiter!$D27),TODAY()),Einstellungen!$F$13:$F$67)))*N(Mitarbeiter!$E27)/IF(Einstellungen!$C$11="7 Tage",7,5),N('Ist-Stunden'!AG27)+(N(Krankheitstage!BF27)+N(Krankheitstage!BR27))*N($C27))))</f>
        <v/>
      </c>
      <c r="BL27" s="76">
        <f>IF($B27="",0,IF(Einstellungen!$C$10="Ja",MAX(IF(Einstellungen!$C$11="7 Tage",MAX(0,(MIN(DATE(2028,6,0),IF(Mitarbeiter!$D27="",DATE(2028,6,0),Mitarbeiter!$D27),TODAY()))-(MAX(DATE(2028,5,1),Mitarbeiter!$C27))+1),MAX(0,NETWORKDAYS(MAX(DATE(2028,5,1),Mitarbeiter!$C27),MIN(DATE(2028,6,0),IF(Mitarbeiter!$D27="",DATE(2028,6,0),Mitarbeiter!$D27),TODAY()),Einstellungen!$F$13:$F$67)))*N(Mitarbeiter!$E27)/IF(Einstellungen!$C$11="7 Tage",7,5),N('Ist-Stunden'!AH27)),MAX(IF(Einstellungen!$C$11="7 Tage",MAX(0,(MIN(DATE(2028,6,0),IF(Mitarbeiter!$D27="",DATE(2028,6,0),Mitarbeiter!$D27),TODAY()))-(MAX(DATE(2028,5,1),Mitarbeiter!$C27))+1),MAX(0,NETWORKDAYS(MAX(DATE(2028,5,1),Mitarbeiter!$C27),MIN(DATE(2028,6,0),IF(Mitarbeiter!$D27="",DATE(2028,6,0),Mitarbeiter!$D27),TODAY()),Einstellungen!$F$13:$F$67)))*N(Mitarbeiter!$E27)/IF(Einstellungen!$C$11="7 Tage",7,5),N('Ist-Stunden'!AH27)+(N(Krankheitstage!BG27)+N(Krankheitstage!BS27))*N($C27))))</f>
        <v/>
      </c>
      <c r="BM27" s="76">
        <f>IF($B27="",0,IF(Einstellungen!$C$10="Ja",MAX(IF(Einstellungen!$C$11="7 Tage",MAX(0,(MIN(DATE(2028,7,0),IF(Mitarbeiter!$D27="",DATE(2028,7,0),Mitarbeiter!$D27),TODAY()))-(MAX(DATE(2028,6,1),Mitarbeiter!$C27))+1),MAX(0,NETWORKDAYS(MAX(DATE(2028,6,1),Mitarbeiter!$C27),MIN(DATE(2028,7,0),IF(Mitarbeiter!$D27="",DATE(2028,7,0),Mitarbeiter!$D27),TODAY()),Einstellungen!$F$13:$F$67)))*N(Mitarbeiter!$E27)/IF(Einstellungen!$C$11="7 Tage",7,5),N('Ist-Stunden'!AI27)),MAX(IF(Einstellungen!$C$11="7 Tage",MAX(0,(MIN(DATE(2028,7,0),IF(Mitarbeiter!$D27="",DATE(2028,7,0),Mitarbeiter!$D27),TODAY()))-(MAX(DATE(2028,6,1),Mitarbeiter!$C27))+1),MAX(0,NETWORKDAYS(MAX(DATE(2028,6,1),Mitarbeiter!$C27),MIN(DATE(2028,7,0),IF(Mitarbeiter!$D27="",DATE(2028,7,0),Mitarbeiter!$D27),TODAY()),Einstellungen!$F$13:$F$67)))*N(Mitarbeiter!$E27)/IF(Einstellungen!$C$11="7 Tage",7,5),N('Ist-Stunden'!AI27)+(N(Krankheitstage!BH27)+N(Krankheitstage!BT27))*N($C27))))</f>
        <v/>
      </c>
      <c r="BN27" s="76">
        <f>IF($B27="",0,IF(Einstellungen!$C$10="Ja",MAX(IF(Einstellungen!$C$11="7 Tage",MAX(0,(MIN(DATE(2028,8,0),IF(Mitarbeiter!$D27="",DATE(2028,8,0),Mitarbeiter!$D27),TODAY()))-(MAX(DATE(2028,7,1),Mitarbeiter!$C27))+1),MAX(0,NETWORKDAYS(MAX(DATE(2028,7,1),Mitarbeiter!$C27),MIN(DATE(2028,8,0),IF(Mitarbeiter!$D27="",DATE(2028,8,0),Mitarbeiter!$D27),TODAY()),Einstellungen!$F$13:$F$67)))*N(Mitarbeiter!$E27)/IF(Einstellungen!$C$11="7 Tage",7,5),N('Ist-Stunden'!AJ27)),MAX(IF(Einstellungen!$C$11="7 Tage",MAX(0,(MIN(DATE(2028,8,0),IF(Mitarbeiter!$D27="",DATE(2028,8,0),Mitarbeiter!$D27),TODAY()))-(MAX(DATE(2028,7,1),Mitarbeiter!$C27))+1),MAX(0,NETWORKDAYS(MAX(DATE(2028,7,1),Mitarbeiter!$C27),MIN(DATE(2028,8,0),IF(Mitarbeiter!$D27="",DATE(2028,8,0),Mitarbeiter!$D27),TODAY()),Einstellungen!$F$13:$F$67)))*N(Mitarbeiter!$E27)/IF(Einstellungen!$C$11="7 Tage",7,5),N('Ist-Stunden'!AJ27)+(N(Krankheitstage!BI27)+N(Krankheitstage!BU27))*N($C27))))</f>
        <v/>
      </c>
      <c r="BO27" s="76">
        <f>IF($B27="",0,IF(Einstellungen!$C$10="Ja",MAX(IF(Einstellungen!$C$11="7 Tage",MAX(0,(MIN(DATE(2028,9,0),IF(Mitarbeiter!$D27="",DATE(2028,9,0),Mitarbeiter!$D27),TODAY()))-(MAX(DATE(2028,8,1),Mitarbeiter!$C27))+1),MAX(0,NETWORKDAYS(MAX(DATE(2028,8,1),Mitarbeiter!$C27),MIN(DATE(2028,9,0),IF(Mitarbeiter!$D27="",DATE(2028,9,0),Mitarbeiter!$D27),TODAY()),Einstellungen!$F$13:$F$67)))*N(Mitarbeiter!$E27)/IF(Einstellungen!$C$11="7 Tage",7,5),N('Ist-Stunden'!AK27)),MAX(IF(Einstellungen!$C$11="7 Tage",MAX(0,(MIN(DATE(2028,9,0),IF(Mitarbeiter!$D27="",DATE(2028,9,0),Mitarbeiter!$D27),TODAY()))-(MAX(DATE(2028,8,1),Mitarbeiter!$C27))+1),MAX(0,NETWORKDAYS(MAX(DATE(2028,8,1),Mitarbeiter!$C27),MIN(DATE(2028,9,0),IF(Mitarbeiter!$D27="",DATE(2028,9,0),Mitarbeiter!$D27),TODAY()),Einstellungen!$F$13:$F$67)))*N(Mitarbeiter!$E27)/IF(Einstellungen!$C$11="7 Tage",7,5),N('Ist-Stunden'!AK27)+(N(Krankheitstage!BJ27)+N(Krankheitstage!BV27))*N($C27))))</f>
        <v/>
      </c>
      <c r="BP27" s="76">
        <f>IF($B27="",0,IF(Einstellungen!$C$10="Ja",MAX(IF(Einstellungen!$C$11="7 Tage",MAX(0,(MIN(DATE(2028,10,0),IF(Mitarbeiter!$D27="",DATE(2028,10,0),Mitarbeiter!$D27),TODAY()))-(MAX(DATE(2028,9,1),Mitarbeiter!$C27))+1),MAX(0,NETWORKDAYS(MAX(DATE(2028,9,1),Mitarbeiter!$C27),MIN(DATE(2028,10,0),IF(Mitarbeiter!$D27="",DATE(2028,10,0),Mitarbeiter!$D27),TODAY()),Einstellungen!$F$13:$F$67)))*N(Mitarbeiter!$E27)/IF(Einstellungen!$C$11="7 Tage",7,5),N('Ist-Stunden'!AL27)),MAX(IF(Einstellungen!$C$11="7 Tage",MAX(0,(MIN(DATE(2028,10,0),IF(Mitarbeiter!$D27="",DATE(2028,10,0),Mitarbeiter!$D27),TODAY()))-(MAX(DATE(2028,9,1),Mitarbeiter!$C27))+1),MAX(0,NETWORKDAYS(MAX(DATE(2028,9,1),Mitarbeiter!$C27),MIN(DATE(2028,10,0),IF(Mitarbeiter!$D27="",DATE(2028,10,0),Mitarbeiter!$D27),TODAY()),Einstellungen!$F$13:$F$67)))*N(Mitarbeiter!$E27)/IF(Einstellungen!$C$11="7 Tage",7,5),N('Ist-Stunden'!AL27)+(N(Krankheitstage!BK27)+N(Krankheitstage!BW27))*N($C27))))</f>
        <v/>
      </c>
      <c r="BQ27" s="76">
        <f>IF($B27="",0,IF(Einstellungen!$C$10="Ja",MAX(IF(Einstellungen!$C$11="7 Tage",MAX(0,(MIN(DATE(2028,11,0),IF(Mitarbeiter!$D27="",DATE(2028,11,0),Mitarbeiter!$D27),TODAY()))-(MAX(DATE(2028,10,1),Mitarbeiter!$C27))+1),MAX(0,NETWORKDAYS(MAX(DATE(2028,10,1),Mitarbeiter!$C27),MIN(DATE(2028,11,0),IF(Mitarbeiter!$D27="",DATE(2028,11,0),Mitarbeiter!$D27),TODAY()),Einstellungen!$F$13:$F$67)))*N(Mitarbeiter!$E27)/IF(Einstellungen!$C$11="7 Tage",7,5),N('Ist-Stunden'!AM27)),MAX(IF(Einstellungen!$C$11="7 Tage",MAX(0,(MIN(DATE(2028,11,0),IF(Mitarbeiter!$D27="",DATE(2028,11,0),Mitarbeiter!$D27),TODAY()))-(MAX(DATE(2028,10,1),Mitarbeiter!$C27))+1),MAX(0,NETWORKDAYS(MAX(DATE(2028,10,1),Mitarbeiter!$C27),MIN(DATE(2028,11,0),IF(Mitarbeiter!$D27="",DATE(2028,11,0),Mitarbeiter!$D27),TODAY()),Einstellungen!$F$13:$F$67)))*N(Mitarbeiter!$E27)/IF(Einstellungen!$C$11="7 Tage",7,5),N('Ist-Stunden'!AM27)+(N(Krankheitstage!BL27)+N(Krankheitstage!BX27))*N($C27))))</f>
        <v/>
      </c>
      <c r="BR27" s="76">
        <f>IF($B27="",0,IF(Einstellungen!$C$10="Ja",MAX(IF(Einstellungen!$C$11="7 Tage",MAX(0,(MIN(DATE(2028,12,0),IF(Mitarbeiter!$D27="",DATE(2028,12,0),Mitarbeiter!$D27),TODAY()))-(MAX(DATE(2028,11,1),Mitarbeiter!$C27))+1),MAX(0,NETWORKDAYS(MAX(DATE(2028,11,1),Mitarbeiter!$C27),MIN(DATE(2028,12,0),IF(Mitarbeiter!$D27="",DATE(2028,12,0),Mitarbeiter!$D27),TODAY()),Einstellungen!$F$13:$F$67)))*N(Mitarbeiter!$E27)/IF(Einstellungen!$C$11="7 Tage",7,5),N('Ist-Stunden'!AN27)),MAX(IF(Einstellungen!$C$11="7 Tage",MAX(0,(MIN(DATE(2028,12,0),IF(Mitarbeiter!$D27="",DATE(2028,12,0),Mitarbeiter!$D27),TODAY()))-(MAX(DATE(2028,11,1),Mitarbeiter!$C27))+1),MAX(0,NETWORKDAYS(MAX(DATE(2028,11,1),Mitarbeiter!$C27),MIN(DATE(2028,12,0),IF(Mitarbeiter!$D27="",DATE(2028,12,0),Mitarbeiter!$D27),TODAY()),Einstellungen!$F$13:$F$67)))*N(Mitarbeiter!$E27)/IF(Einstellungen!$C$11="7 Tage",7,5),N('Ist-Stunden'!AN27)+(N(Krankheitstage!BM27)+N(Krankheitstage!BY27))*N($C27))))</f>
        <v/>
      </c>
      <c r="BS27" s="76">
        <f>IF($B27="",0,IF(Einstellungen!$C$10="Ja",MAX(IF(Einstellungen!$C$11="7 Tage",MAX(0,(MIN(DATE(2028,13,0),IF(Mitarbeiter!$D27="",DATE(2028,13,0),Mitarbeiter!$D27),TODAY()))-(MAX(DATE(2028,12,1),Mitarbeiter!$C27))+1),MAX(0,NETWORKDAYS(MAX(DATE(2028,12,1),Mitarbeiter!$C27),MIN(DATE(2028,13,0),IF(Mitarbeiter!$D27="",DATE(2028,13,0),Mitarbeiter!$D27),TODAY()),Einstellungen!$F$13:$F$67)))*N(Mitarbeiter!$E27)/IF(Einstellungen!$C$11="7 Tage",7,5),N('Ist-Stunden'!AO27)),MAX(IF(Einstellungen!$C$11="7 Tage",MAX(0,(MIN(DATE(2028,13,0),IF(Mitarbeiter!$D27="",DATE(2028,13,0),Mitarbeiter!$D27),TODAY()))-(MAX(DATE(2028,12,1),Mitarbeiter!$C27))+1),MAX(0,NETWORKDAYS(MAX(DATE(2028,12,1),Mitarbeiter!$C27),MIN(DATE(2028,13,0),IF(Mitarbeiter!$D27="",DATE(2028,13,0),Mitarbeiter!$D27),TODAY()),Einstellungen!$F$13:$F$67)))*N(Mitarbeiter!$E27)/IF(Einstellungen!$C$11="7 Tage",7,5),N('Ist-Stunden'!AO27)+(N(Krankheitstage!BN27)+N(Krankheitstage!BZ27))*N($C27))))</f>
        <v/>
      </c>
      <c r="BT27" s="76">
        <f>IF($B27="",0,IF(Einstellungen!$C$10="Ja",MAX(IF(Einstellungen!$C$11="7 Tage",MAX(0,(MIN(DATE(2029,2,0),IF(Mitarbeiter!$D27="",DATE(2029,2,0),Mitarbeiter!$D27),TODAY()))-(MAX(DATE(2029,1,1),Mitarbeiter!$C27))+1),MAX(0,NETWORKDAYS(MAX(DATE(2029,1,1),Mitarbeiter!$C27),MIN(DATE(2029,2,0),IF(Mitarbeiter!$D27="",DATE(2029,2,0),Mitarbeiter!$D27),TODAY()),Einstellungen!$F$13:$F$67)))*N(Mitarbeiter!$E27)/IF(Einstellungen!$C$11="7 Tage",7,5),N('Ist-Stunden'!AP27)),MAX(IF(Einstellungen!$C$11="7 Tage",MAX(0,(MIN(DATE(2029,2,0),IF(Mitarbeiter!$D27="",DATE(2029,2,0),Mitarbeiter!$D27),TODAY()))-(MAX(DATE(2029,1,1),Mitarbeiter!$C27))+1),MAX(0,NETWORKDAYS(MAX(DATE(2029,1,1),Mitarbeiter!$C27),MIN(DATE(2029,2,0),IF(Mitarbeiter!$D27="",DATE(2029,2,0),Mitarbeiter!$D27),TODAY()),Einstellungen!$F$13:$F$67)))*N(Mitarbeiter!$E27)/IF(Einstellungen!$C$11="7 Tage",7,5),N('Ist-Stunden'!AP27)+(N(Krankheitstage!CA27)+N(Krankheitstage!CM27))*N($C27))))</f>
        <v/>
      </c>
      <c r="BU27" s="76">
        <f>IF($B27="",0,IF(Einstellungen!$C$10="Ja",MAX(IF(Einstellungen!$C$11="7 Tage",MAX(0,(MIN(DATE(2029,3,0),IF(Mitarbeiter!$D27="",DATE(2029,3,0),Mitarbeiter!$D27),TODAY()))-(MAX(DATE(2029,2,1),Mitarbeiter!$C27))+1),MAX(0,NETWORKDAYS(MAX(DATE(2029,2,1),Mitarbeiter!$C27),MIN(DATE(2029,3,0),IF(Mitarbeiter!$D27="",DATE(2029,3,0),Mitarbeiter!$D27),TODAY()),Einstellungen!$F$13:$F$67)))*N(Mitarbeiter!$E27)/IF(Einstellungen!$C$11="7 Tage",7,5),N('Ist-Stunden'!AQ27)),MAX(IF(Einstellungen!$C$11="7 Tage",MAX(0,(MIN(DATE(2029,3,0),IF(Mitarbeiter!$D27="",DATE(2029,3,0),Mitarbeiter!$D27),TODAY()))-(MAX(DATE(2029,2,1),Mitarbeiter!$C27))+1),MAX(0,NETWORKDAYS(MAX(DATE(2029,2,1),Mitarbeiter!$C27),MIN(DATE(2029,3,0),IF(Mitarbeiter!$D27="",DATE(2029,3,0),Mitarbeiter!$D27),TODAY()),Einstellungen!$F$13:$F$67)))*N(Mitarbeiter!$E27)/IF(Einstellungen!$C$11="7 Tage",7,5),N('Ist-Stunden'!AQ27)+(N(Krankheitstage!CB27)+N(Krankheitstage!CN27))*N($C27))))</f>
        <v/>
      </c>
      <c r="BV27" s="76">
        <f>IF($B27="",0,IF(Einstellungen!$C$10="Ja",MAX(IF(Einstellungen!$C$11="7 Tage",MAX(0,(MIN(DATE(2029,4,0),IF(Mitarbeiter!$D27="",DATE(2029,4,0),Mitarbeiter!$D27),TODAY()))-(MAX(DATE(2029,3,1),Mitarbeiter!$C27))+1),MAX(0,NETWORKDAYS(MAX(DATE(2029,3,1),Mitarbeiter!$C27),MIN(DATE(2029,4,0),IF(Mitarbeiter!$D27="",DATE(2029,4,0),Mitarbeiter!$D27),TODAY()),Einstellungen!$F$13:$F$67)))*N(Mitarbeiter!$E27)/IF(Einstellungen!$C$11="7 Tage",7,5),N('Ist-Stunden'!AR27)),MAX(IF(Einstellungen!$C$11="7 Tage",MAX(0,(MIN(DATE(2029,4,0),IF(Mitarbeiter!$D27="",DATE(2029,4,0),Mitarbeiter!$D27),TODAY()))-(MAX(DATE(2029,3,1),Mitarbeiter!$C27))+1),MAX(0,NETWORKDAYS(MAX(DATE(2029,3,1),Mitarbeiter!$C27),MIN(DATE(2029,4,0),IF(Mitarbeiter!$D27="",DATE(2029,4,0),Mitarbeiter!$D27),TODAY()),Einstellungen!$F$13:$F$67)))*N(Mitarbeiter!$E27)/IF(Einstellungen!$C$11="7 Tage",7,5),N('Ist-Stunden'!AR27)+(N(Krankheitstage!CC27)+N(Krankheitstage!CO27))*N($C27))))</f>
        <v/>
      </c>
      <c r="BW27" s="76">
        <f>IF($B27="",0,IF(Einstellungen!$C$10="Ja",MAX(IF(Einstellungen!$C$11="7 Tage",MAX(0,(MIN(DATE(2029,5,0),IF(Mitarbeiter!$D27="",DATE(2029,5,0),Mitarbeiter!$D27),TODAY()))-(MAX(DATE(2029,4,1),Mitarbeiter!$C27))+1),MAX(0,NETWORKDAYS(MAX(DATE(2029,4,1),Mitarbeiter!$C27),MIN(DATE(2029,5,0),IF(Mitarbeiter!$D27="",DATE(2029,5,0),Mitarbeiter!$D27),TODAY()),Einstellungen!$F$13:$F$67)))*N(Mitarbeiter!$E27)/IF(Einstellungen!$C$11="7 Tage",7,5),N('Ist-Stunden'!AS27)),MAX(IF(Einstellungen!$C$11="7 Tage",MAX(0,(MIN(DATE(2029,5,0),IF(Mitarbeiter!$D27="",DATE(2029,5,0),Mitarbeiter!$D27),TODAY()))-(MAX(DATE(2029,4,1),Mitarbeiter!$C27))+1),MAX(0,NETWORKDAYS(MAX(DATE(2029,4,1),Mitarbeiter!$C27),MIN(DATE(2029,5,0),IF(Mitarbeiter!$D27="",DATE(2029,5,0),Mitarbeiter!$D27),TODAY()),Einstellungen!$F$13:$F$67)))*N(Mitarbeiter!$E27)/IF(Einstellungen!$C$11="7 Tage",7,5),N('Ist-Stunden'!AS27)+(N(Krankheitstage!CD27)+N(Krankheitstage!CP27))*N($C27))))</f>
        <v/>
      </c>
      <c r="BX27" s="76">
        <f>IF($B27="",0,IF(Einstellungen!$C$10="Ja",MAX(IF(Einstellungen!$C$11="7 Tage",MAX(0,(MIN(DATE(2029,6,0),IF(Mitarbeiter!$D27="",DATE(2029,6,0),Mitarbeiter!$D27),TODAY()))-(MAX(DATE(2029,5,1),Mitarbeiter!$C27))+1),MAX(0,NETWORKDAYS(MAX(DATE(2029,5,1),Mitarbeiter!$C27),MIN(DATE(2029,6,0),IF(Mitarbeiter!$D27="",DATE(2029,6,0),Mitarbeiter!$D27),TODAY()),Einstellungen!$F$13:$F$67)))*N(Mitarbeiter!$E27)/IF(Einstellungen!$C$11="7 Tage",7,5),N('Ist-Stunden'!AT27)),MAX(IF(Einstellungen!$C$11="7 Tage",MAX(0,(MIN(DATE(2029,6,0),IF(Mitarbeiter!$D27="",DATE(2029,6,0),Mitarbeiter!$D27),TODAY()))-(MAX(DATE(2029,5,1),Mitarbeiter!$C27))+1),MAX(0,NETWORKDAYS(MAX(DATE(2029,5,1),Mitarbeiter!$C27),MIN(DATE(2029,6,0),IF(Mitarbeiter!$D27="",DATE(2029,6,0),Mitarbeiter!$D27),TODAY()),Einstellungen!$F$13:$F$67)))*N(Mitarbeiter!$E27)/IF(Einstellungen!$C$11="7 Tage",7,5),N('Ist-Stunden'!AT27)+(N(Krankheitstage!CE27)+N(Krankheitstage!CQ27))*N($C27))))</f>
        <v/>
      </c>
      <c r="BY27" s="76">
        <f>IF($B27="",0,IF(Einstellungen!$C$10="Ja",MAX(IF(Einstellungen!$C$11="7 Tage",MAX(0,(MIN(DATE(2029,7,0),IF(Mitarbeiter!$D27="",DATE(2029,7,0),Mitarbeiter!$D27),TODAY()))-(MAX(DATE(2029,6,1),Mitarbeiter!$C27))+1),MAX(0,NETWORKDAYS(MAX(DATE(2029,6,1),Mitarbeiter!$C27),MIN(DATE(2029,7,0),IF(Mitarbeiter!$D27="",DATE(2029,7,0),Mitarbeiter!$D27),TODAY()),Einstellungen!$F$13:$F$67)))*N(Mitarbeiter!$E27)/IF(Einstellungen!$C$11="7 Tage",7,5),N('Ist-Stunden'!AU27)),MAX(IF(Einstellungen!$C$11="7 Tage",MAX(0,(MIN(DATE(2029,7,0),IF(Mitarbeiter!$D27="",DATE(2029,7,0),Mitarbeiter!$D27),TODAY()))-(MAX(DATE(2029,6,1),Mitarbeiter!$C27))+1),MAX(0,NETWORKDAYS(MAX(DATE(2029,6,1),Mitarbeiter!$C27),MIN(DATE(2029,7,0),IF(Mitarbeiter!$D27="",DATE(2029,7,0),Mitarbeiter!$D27),TODAY()),Einstellungen!$F$13:$F$67)))*N(Mitarbeiter!$E27)/IF(Einstellungen!$C$11="7 Tage",7,5),N('Ist-Stunden'!AU27)+(N(Krankheitstage!CF27)+N(Krankheitstage!CR27))*N($C27))))</f>
        <v/>
      </c>
      <c r="BZ27" s="76">
        <f>IF($B27="",0,IF(Einstellungen!$C$10="Ja",MAX(IF(Einstellungen!$C$11="7 Tage",MAX(0,(MIN(DATE(2029,8,0),IF(Mitarbeiter!$D27="",DATE(2029,8,0),Mitarbeiter!$D27),TODAY()))-(MAX(DATE(2029,7,1),Mitarbeiter!$C27))+1),MAX(0,NETWORKDAYS(MAX(DATE(2029,7,1),Mitarbeiter!$C27),MIN(DATE(2029,8,0),IF(Mitarbeiter!$D27="",DATE(2029,8,0),Mitarbeiter!$D27),TODAY()),Einstellungen!$F$13:$F$67)))*N(Mitarbeiter!$E27)/IF(Einstellungen!$C$11="7 Tage",7,5),N('Ist-Stunden'!AV27)),MAX(IF(Einstellungen!$C$11="7 Tage",MAX(0,(MIN(DATE(2029,8,0),IF(Mitarbeiter!$D27="",DATE(2029,8,0),Mitarbeiter!$D27),TODAY()))-(MAX(DATE(2029,7,1),Mitarbeiter!$C27))+1),MAX(0,NETWORKDAYS(MAX(DATE(2029,7,1),Mitarbeiter!$C27),MIN(DATE(2029,8,0),IF(Mitarbeiter!$D27="",DATE(2029,8,0),Mitarbeiter!$D27),TODAY()),Einstellungen!$F$13:$F$67)))*N(Mitarbeiter!$E27)/IF(Einstellungen!$C$11="7 Tage",7,5),N('Ist-Stunden'!AV27)+(N(Krankheitstage!CG27)+N(Krankheitstage!CS27))*N($C27))))</f>
        <v/>
      </c>
      <c r="CA27" s="76">
        <f>IF($B27="",0,IF(Einstellungen!$C$10="Ja",MAX(IF(Einstellungen!$C$11="7 Tage",MAX(0,(MIN(DATE(2029,9,0),IF(Mitarbeiter!$D27="",DATE(2029,9,0),Mitarbeiter!$D27),TODAY()))-(MAX(DATE(2029,8,1),Mitarbeiter!$C27))+1),MAX(0,NETWORKDAYS(MAX(DATE(2029,8,1),Mitarbeiter!$C27),MIN(DATE(2029,9,0),IF(Mitarbeiter!$D27="",DATE(2029,9,0),Mitarbeiter!$D27),TODAY()),Einstellungen!$F$13:$F$67)))*N(Mitarbeiter!$E27)/IF(Einstellungen!$C$11="7 Tage",7,5),N('Ist-Stunden'!AW27)),MAX(IF(Einstellungen!$C$11="7 Tage",MAX(0,(MIN(DATE(2029,9,0),IF(Mitarbeiter!$D27="",DATE(2029,9,0),Mitarbeiter!$D27),TODAY()))-(MAX(DATE(2029,8,1),Mitarbeiter!$C27))+1),MAX(0,NETWORKDAYS(MAX(DATE(2029,8,1),Mitarbeiter!$C27),MIN(DATE(2029,9,0),IF(Mitarbeiter!$D27="",DATE(2029,9,0),Mitarbeiter!$D27),TODAY()),Einstellungen!$F$13:$F$67)))*N(Mitarbeiter!$E27)/IF(Einstellungen!$C$11="7 Tage",7,5),N('Ist-Stunden'!AW27)+(N(Krankheitstage!CH27)+N(Krankheitstage!CT27))*N($C27))))</f>
        <v/>
      </c>
      <c r="CB27" s="76">
        <f>IF($B27="",0,IF(Einstellungen!$C$10="Ja",MAX(IF(Einstellungen!$C$11="7 Tage",MAX(0,(MIN(DATE(2029,10,0),IF(Mitarbeiter!$D27="",DATE(2029,10,0),Mitarbeiter!$D27),TODAY()))-(MAX(DATE(2029,9,1),Mitarbeiter!$C27))+1),MAX(0,NETWORKDAYS(MAX(DATE(2029,9,1),Mitarbeiter!$C27),MIN(DATE(2029,10,0),IF(Mitarbeiter!$D27="",DATE(2029,10,0),Mitarbeiter!$D27),TODAY()),Einstellungen!$F$13:$F$67)))*N(Mitarbeiter!$E27)/IF(Einstellungen!$C$11="7 Tage",7,5),N('Ist-Stunden'!AX27)),MAX(IF(Einstellungen!$C$11="7 Tage",MAX(0,(MIN(DATE(2029,10,0),IF(Mitarbeiter!$D27="",DATE(2029,10,0),Mitarbeiter!$D27),TODAY()))-(MAX(DATE(2029,9,1),Mitarbeiter!$C27))+1),MAX(0,NETWORKDAYS(MAX(DATE(2029,9,1),Mitarbeiter!$C27),MIN(DATE(2029,10,0),IF(Mitarbeiter!$D27="",DATE(2029,10,0),Mitarbeiter!$D27),TODAY()),Einstellungen!$F$13:$F$67)))*N(Mitarbeiter!$E27)/IF(Einstellungen!$C$11="7 Tage",7,5),N('Ist-Stunden'!AX27)+(N(Krankheitstage!CI27)+N(Krankheitstage!CU27))*N($C27))))</f>
        <v/>
      </c>
      <c r="CC27" s="76">
        <f>IF($B27="",0,IF(Einstellungen!$C$10="Ja",MAX(IF(Einstellungen!$C$11="7 Tage",MAX(0,(MIN(DATE(2029,11,0),IF(Mitarbeiter!$D27="",DATE(2029,11,0),Mitarbeiter!$D27),TODAY()))-(MAX(DATE(2029,10,1),Mitarbeiter!$C27))+1),MAX(0,NETWORKDAYS(MAX(DATE(2029,10,1),Mitarbeiter!$C27),MIN(DATE(2029,11,0),IF(Mitarbeiter!$D27="",DATE(2029,11,0),Mitarbeiter!$D27),TODAY()),Einstellungen!$F$13:$F$67)))*N(Mitarbeiter!$E27)/IF(Einstellungen!$C$11="7 Tage",7,5),N('Ist-Stunden'!AY27)),MAX(IF(Einstellungen!$C$11="7 Tage",MAX(0,(MIN(DATE(2029,11,0),IF(Mitarbeiter!$D27="",DATE(2029,11,0),Mitarbeiter!$D27),TODAY()))-(MAX(DATE(2029,10,1),Mitarbeiter!$C27))+1),MAX(0,NETWORKDAYS(MAX(DATE(2029,10,1),Mitarbeiter!$C27),MIN(DATE(2029,11,0),IF(Mitarbeiter!$D27="",DATE(2029,11,0),Mitarbeiter!$D27),TODAY()),Einstellungen!$F$13:$F$67)))*N(Mitarbeiter!$E27)/IF(Einstellungen!$C$11="7 Tage",7,5),N('Ist-Stunden'!AY27)+(N(Krankheitstage!CJ27)+N(Krankheitstage!CV27))*N($C27))))</f>
        <v/>
      </c>
      <c r="CD27" s="76">
        <f>IF($B27="",0,IF(Einstellungen!$C$10="Ja",MAX(IF(Einstellungen!$C$11="7 Tage",MAX(0,(MIN(DATE(2029,12,0),IF(Mitarbeiter!$D27="",DATE(2029,12,0),Mitarbeiter!$D27),TODAY()))-(MAX(DATE(2029,11,1),Mitarbeiter!$C27))+1),MAX(0,NETWORKDAYS(MAX(DATE(2029,11,1),Mitarbeiter!$C27),MIN(DATE(2029,12,0),IF(Mitarbeiter!$D27="",DATE(2029,12,0),Mitarbeiter!$D27),TODAY()),Einstellungen!$F$13:$F$67)))*N(Mitarbeiter!$E27)/IF(Einstellungen!$C$11="7 Tage",7,5),N('Ist-Stunden'!AZ27)),MAX(IF(Einstellungen!$C$11="7 Tage",MAX(0,(MIN(DATE(2029,12,0),IF(Mitarbeiter!$D27="",DATE(2029,12,0),Mitarbeiter!$D27),TODAY()))-(MAX(DATE(2029,11,1),Mitarbeiter!$C27))+1),MAX(0,NETWORKDAYS(MAX(DATE(2029,11,1),Mitarbeiter!$C27),MIN(DATE(2029,12,0),IF(Mitarbeiter!$D27="",DATE(2029,12,0),Mitarbeiter!$D27),TODAY()),Einstellungen!$F$13:$F$67)))*N(Mitarbeiter!$E27)/IF(Einstellungen!$C$11="7 Tage",7,5),N('Ist-Stunden'!AZ27)+(N(Krankheitstage!CK27)+N(Krankheitstage!CW27))*N($C27))))</f>
        <v/>
      </c>
      <c r="CE27" s="76">
        <f>IF($B27="",0,IF(Einstellungen!$C$10="Ja",MAX(IF(Einstellungen!$C$11="7 Tage",MAX(0,(MIN(DATE(2029,13,0),IF(Mitarbeiter!$D27="",DATE(2029,13,0),Mitarbeiter!$D27),TODAY()))-(MAX(DATE(2029,12,1),Mitarbeiter!$C27))+1),MAX(0,NETWORKDAYS(MAX(DATE(2029,12,1),Mitarbeiter!$C27),MIN(DATE(2029,13,0),IF(Mitarbeiter!$D27="",DATE(2029,13,0),Mitarbeiter!$D27),TODAY()),Einstellungen!$F$13:$F$67)))*N(Mitarbeiter!$E27)/IF(Einstellungen!$C$11="7 Tage",7,5),N('Ist-Stunden'!BA27)),MAX(IF(Einstellungen!$C$11="7 Tage",MAX(0,(MIN(DATE(2029,13,0),IF(Mitarbeiter!$D27="",DATE(2029,13,0),Mitarbeiter!$D27),TODAY()))-(MAX(DATE(2029,12,1),Mitarbeiter!$C27))+1),MAX(0,NETWORKDAYS(MAX(DATE(2029,12,1),Mitarbeiter!$C27),MIN(DATE(2029,13,0),IF(Mitarbeiter!$D27="",DATE(2029,13,0),Mitarbeiter!$D27),TODAY()),Einstellungen!$F$13:$F$67)))*N(Mitarbeiter!$E27)/IF(Einstellungen!$C$11="7 Tage",7,5),N('Ist-Stunden'!BA27)+(N(Krankheitstage!CL27)+N(Krankheitstage!CX27))*N($C27))))</f>
        <v/>
      </c>
      <c r="CF27" s="76">
        <f>IF($B27="",0,IF(Einstellungen!$C$10="Ja",MAX(IF(Einstellungen!$C$11="7 Tage",MAX(0,(MIN(DATE(2030,2,0),IF(Mitarbeiter!$D27="",DATE(2030,2,0),Mitarbeiter!$D27),TODAY()))-(MAX(DATE(2030,1,1),Mitarbeiter!$C27))+1),MAX(0,NETWORKDAYS(MAX(DATE(2030,1,1),Mitarbeiter!$C27),MIN(DATE(2030,2,0),IF(Mitarbeiter!$D27="",DATE(2030,2,0),Mitarbeiter!$D27),TODAY()),Einstellungen!$F$13:$F$67)))*N(Mitarbeiter!$E27)/IF(Einstellungen!$C$11="7 Tage",7,5),N('Ist-Stunden'!BB27)),MAX(IF(Einstellungen!$C$11="7 Tage",MAX(0,(MIN(DATE(2030,2,0),IF(Mitarbeiter!$D27="",DATE(2030,2,0),Mitarbeiter!$D27),TODAY()))-(MAX(DATE(2030,1,1),Mitarbeiter!$C27))+1),MAX(0,NETWORKDAYS(MAX(DATE(2030,1,1),Mitarbeiter!$C27),MIN(DATE(2030,2,0),IF(Mitarbeiter!$D27="",DATE(2030,2,0),Mitarbeiter!$D27),TODAY()),Einstellungen!$F$13:$F$67)))*N(Mitarbeiter!$E27)/IF(Einstellungen!$C$11="7 Tage",7,5),N('Ist-Stunden'!BB27)+(N(Krankheitstage!CY27)+N(Krankheitstage!DK27))*N($C27))))</f>
        <v/>
      </c>
      <c r="CG27" s="76">
        <f>IF($B27="",0,IF(Einstellungen!$C$10="Ja",MAX(IF(Einstellungen!$C$11="7 Tage",MAX(0,(MIN(DATE(2030,3,0),IF(Mitarbeiter!$D27="",DATE(2030,3,0),Mitarbeiter!$D27),TODAY()))-(MAX(DATE(2030,2,1),Mitarbeiter!$C27))+1),MAX(0,NETWORKDAYS(MAX(DATE(2030,2,1),Mitarbeiter!$C27),MIN(DATE(2030,3,0),IF(Mitarbeiter!$D27="",DATE(2030,3,0),Mitarbeiter!$D27),TODAY()),Einstellungen!$F$13:$F$67)))*N(Mitarbeiter!$E27)/IF(Einstellungen!$C$11="7 Tage",7,5),N('Ist-Stunden'!BC27)),MAX(IF(Einstellungen!$C$11="7 Tage",MAX(0,(MIN(DATE(2030,3,0),IF(Mitarbeiter!$D27="",DATE(2030,3,0),Mitarbeiter!$D27),TODAY()))-(MAX(DATE(2030,2,1),Mitarbeiter!$C27))+1),MAX(0,NETWORKDAYS(MAX(DATE(2030,2,1),Mitarbeiter!$C27),MIN(DATE(2030,3,0),IF(Mitarbeiter!$D27="",DATE(2030,3,0),Mitarbeiter!$D27),TODAY()),Einstellungen!$F$13:$F$67)))*N(Mitarbeiter!$E27)/IF(Einstellungen!$C$11="7 Tage",7,5),N('Ist-Stunden'!BC27)+(N(Krankheitstage!CZ27)+N(Krankheitstage!DL27))*N($C27))))</f>
        <v/>
      </c>
      <c r="CH27" s="76">
        <f>IF($B27="",0,IF(Einstellungen!$C$10="Ja",MAX(IF(Einstellungen!$C$11="7 Tage",MAX(0,(MIN(DATE(2030,4,0),IF(Mitarbeiter!$D27="",DATE(2030,4,0),Mitarbeiter!$D27),TODAY()))-(MAX(DATE(2030,3,1),Mitarbeiter!$C27))+1),MAX(0,NETWORKDAYS(MAX(DATE(2030,3,1),Mitarbeiter!$C27),MIN(DATE(2030,4,0),IF(Mitarbeiter!$D27="",DATE(2030,4,0),Mitarbeiter!$D27),TODAY()),Einstellungen!$F$13:$F$67)))*N(Mitarbeiter!$E27)/IF(Einstellungen!$C$11="7 Tage",7,5),N('Ist-Stunden'!BD27)),MAX(IF(Einstellungen!$C$11="7 Tage",MAX(0,(MIN(DATE(2030,4,0),IF(Mitarbeiter!$D27="",DATE(2030,4,0),Mitarbeiter!$D27),TODAY()))-(MAX(DATE(2030,3,1),Mitarbeiter!$C27))+1),MAX(0,NETWORKDAYS(MAX(DATE(2030,3,1),Mitarbeiter!$C27),MIN(DATE(2030,4,0),IF(Mitarbeiter!$D27="",DATE(2030,4,0),Mitarbeiter!$D27),TODAY()),Einstellungen!$F$13:$F$67)))*N(Mitarbeiter!$E27)/IF(Einstellungen!$C$11="7 Tage",7,5),N('Ist-Stunden'!BD27)+(N(Krankheitstage!DA27)+N(Krankheitstage!DM27))*N($C27))))</f>
        <v/>
      </c>
      <c r="CI27" s="76">
        <f>IF($B27="",0,IF(Einstellungen!$C$10="Ja",MAX(IF(Einstellungen!$C$11="7 Tage",MAX(0,(MIN(DATE(2030,5,0),IF(Mitarbeiter!$D27="",DATE(2030,5,0),Mitarbeiter!$D27),TODAY()))-(MAX(DATE(2030,4,1),Mitarbeiter!$C27))+1),MAX(0,NETWORKDAYS(MAX(DATE(2030,4,1),Mitarbeiter!$C27),MIN(DATE(2030,5,0),IF(Mitarbeiter!$D27="",DATE(2030,5,0),Mitarbeiter!$D27),TODAY()),Einstellungen!$F$13:$F$67)))*N(Mitarbeiter!$E27)/IF(Einstellungen!$C$11="7 Tage",7,5),N('Ist-Stunden'!BE27)),MAX(IF(Einstellungen!$C$11="7 Tage",MAX(0,(MIN(DATE(2030,5,0),IF(Mitarbeiter!$D27="",DATE(2030,5,0),Mitarbeiter!$D27),TODAY()))-(MAX(DATE(2030,4,1),Mitarbeiter!$C27))+1),MAX(0,NETWORKDAYS(MAX(DATE(2030,4,1),Mitarbeiter!$C27),MIN(DATE(2030,5,0),IF(Mitarbeiter!$D27="",DATE(2030,5,0),Mitarbeiter!$D27),TODAY()),Einstellungen!$F$13:$F$67)))*N(Mitarbeiter!$E27)/IF(Einstellungen!$C$11="7 Tage",7,5),N('Ist-Stunden'!BE27)+(N(Krankheitstage!DB27)+N(Krankheitstage!DN27))*N($C27))))</f>
        <v/>
      </c>
      <c r="CJ27" s="76">
        <f>IF($B27="",0,IF(Einstellungen!$C$10="Ja",MAX(IF(Einstellungen!$C$11="7 Tage",MAX(0,(MIN(DATE(2030,6,0),IF(Mitarbeiter!$D27="",DATE(2030,6,0),Mitarbeiter!$D27),TODAY()))-(MAX(DATE(2030,5,1),Mitarbeiter!$C27))+1),MAX(0,NETWORKDAYS(MAX(DATE(2030,5,1),Mitarbeiter!$C27),MIN(DATE(2030,6,0),IF(Mitarbeiter!$D27="",DATE(2030,6,0),Mitarbeiter!$D27),TODAY()),Einstellungen!$F$13:$F$67)))*N(Mitarbeiter!$E27)/IF(Einstellungen!$C$11="7 Tage",7,5),N('Ist-Stunden'!BF27)),MAX(IF(Einstellungen!$C$11="7 Tage",MAX(0,(MIN(DATE(2030,6,0),IF(Mitarbeiter!$D27="",DATE(2030,6,0),Mitarbeiter!$D27),TODAY()))-(MAX(DATE(2030,5,1),Mitarbeiter!$C27))+1),MAX(0,NETWORKDAYS(MAX(DATE(2030,5,1),Mitarbeiter!$C27),MIN(DATE(2030,6,0),IF(Mitarbeiter!$D27="",DATE(2030,6,0),Mitarbeiter!$D27),TODAY()),Einstellungen!$F$13:$F$67)))*N(Mitarbeiter!$E27)/IF(Einstellungen!$C$11="7 Tage",7,5),N('Ist-Stunden'!BF27)+(N(Krankheitstage!DC27)+N(Krankheitstage!DO27))*N($C27))))</f>
        <v/>
      </c>
      <c r="CK27" s="76">
        <f>IF($B27="",0,IF(Einstellungen!$C$10="Ja",MAX(IF(Einstellungen!$C$11="7 Tage",MAX(0,(MIN(DATE(2030,7,0),IF(Mitarbeiter!$D27="",DATE(2030,7,0),Mitarbeiter!$D27),TODAY()))-(MAX(DATE(2030,6,1),Mitarbeiter!$C27))+1),MAX(0,NETWORKDAYS(MAX(DATE(2030,6,1),Mitarbeiter!$C27),MIN(DATE(2030,7,0),IF(Mitarbeiter!$D27="",DATE(2030,7,0),Mitarbeiter!$D27),TODAY()),Einstellungen!$F$13:$F$67)))*N(Mitarbeiter!$E27)/IF(Einstellungen!$C$11="7 Tage",7,5),N('Ist-Stunden'!BG27)),MAX(IF(Einstellungen!$C$11="7 Tage",MAX(0,(MIN(DATE(2030,7,0),IF(Mitarbeiter!$D27="",DATE(2030,7,0),Mitarbeiter!$D27),TODAY()))-(MAX(DATE(2030,6,1),Mitarbeiter!$C27))+1),MAX(0,NETWORKDAYS(MAX(DATE(2030,6,1),Mitarbeiter!$C27),MIN(DATE(2030,7,0),IF(Mitarbeiter!$D27="",DATE(2030,7,0),Mitarbeiter!$D27),TODAY()),Einstellungen!$F$13:$F$67)))*N(Mitarbeiter!$E27)/IF(Einstellungen!$C$11="7 Tage",7,5),N('Ist-Stunden'!BG27)+(N(Krankheitstage!DD27)+N(Krankheitstage!DP27))*N($C27))))</f>
        <v/>
      </c>
      <c r="CL27" s="76">
        <f>IF($B27="",0,IF(Einstellungen!$C$10="Ja",MAX(IF(Einstellungen!$C$11="7 Tage",MAX(0,(MIN(DATE(2030,8,0),IF(Mitarbeiter!$D27="",DATE(2030,8,0),Mitarbeiter!$D27),TODAY()))-(MAX(DATE(2030,7,1),Mitarbeiter!$C27))+1),MAX(0,NETWORKDAYS(MAX(DATE(2030,7,1),Mitarbeiter!$C27),MIN(DATE(2030,8,0),IF(Mitarbeiter!$D27="",DATE(2030,8,0),Mitarbeiter!$D27),TODAY()),Einstellungen!$F$13:$F$67)))*N(Mitarbeiter!$E27)/IF(Einstellungen!$C$11="7 Tage",7,5),N('Ist-Stunden'!BH27)),MAX(IF(Einstellungen!$C$11="7 Tage",MAX(0,(MIN(DATE(2030,8,0),IF(Mitarbeiter!$D27="",DATE(2030,8,0),Mitarbeiter!$D27),TODAY()))-(MAX(DATE(2030,7,1),Mitarbeiter!$C27))+1),MAX(0,NETWORKDAYS(MAX(DATE(2030,7,1),Mitarbeiter!$C27),MIN(DATE(2030,8,0),IF(Mitarbeiter!$D27="",DATE(2030,8,0),Mitarbeiter!$D27),TODAY()),Einstellungen!$F$13:$F$67)))*N(Mitarbeiter!$E27)/IF(Einstellungen!$C$11="7 Tage",7,5),N('Ist-Stunden'!BH27)+(N(Krankheitstage!DE27)+N(Krankheitstage!DQ27))*N($C27))))</f>
        <v/>
      </c>
      <c r="CM27" s="76">
        <f>IF($B27="",0,IF(Einstellungen!$C$10="Ja",MAX(IF(Einstellungen!$C$11="7 Tage",MAX(0,(MIN(DATE(2030,9,0),IF(Mitarbeiter!$D27="",DATE(2030,9,0),Mitarbeiter!$D27),TODAY()))-(MAX(DATE(2030,8,1),Mitarbeiter!$C27))+1),MAX(0,NETWORKDAYS(MAX(DATE(2030,8,1),Mitarbeiter!$C27),MIN(DATE(2030,9,0),IF(Mitarbeiter!$D27="",DATE(2030,9,0),Mitarbeiter!$D27),TODAY()),Einstellungen!$F$13:$F$67)))*N(Mitarbeiter!$E27)/IF(Einstellungen!$C$11="7 Tage",7,5),N('Ist-Stunden'!BI27)),MAX(IF(Einstellungen!$C$11="7 Tage",MAX(0,(MIN(DATE(2030,9,0),IF(Mitarbeiter!$D27="",DATE(2030,9,0),Mitarbeiter!$D27),TODAY()))-(MAX(DATE(2030,8,1),Mitarbeiter!$C27))+1),MAX(0,NETWORKDAYS(MAX(DATE(2030,8,1),Mitarbeiter!$C27),MIN(DATE(2030,9,0),IF(Mitarbeiter!$D27="",DATE(2030,9,0),Mitarbeiter!$D27),TODAY()),Einstellungen!$F$13:$F$67)))*N(Mitarbeiter!$E27)/IF(Einstellungen!$C$11="7 Tage",7,5),N('Ist-Stunden'!BI27)+(N(Krankheitstage!DF27)+N(Krankheitstage!DR27))*N($C27))))</f>
        <v/>
      </c>
      <c r="CN27" s="76">
        <f>IF($B27="",0,IF(Einstellungen!$C$10="Ja",MAX(IF(Einstellungen!$C$11="7 Tage",MAX(0,(MIN(DATE(2030,10,0),IF(Mitarbeiter!$D27="",DATE(2030,10,0),Mitarbeiter!$D27),TODAY()))-(MAX(DATE(2030,9,1),Mitarbeiter!$C27))+1),MAX(0,NETWORKDAYS(MAX(DATE(2030,9,1),Mitarbeiter!$C27),MIN(DATE(2030,10,0),IF(Mitarbeiter!$D27="",DATE(2030,10,0),Mitarbeiter!$D27),TODAY()),Einstellungen!$F$13:$F$67)))*N(Mitarbeiter!$E27)/IF(Einstellungen!$C$11="7 Tage",7,5),N('Ist-Stunden'!BJ27)),MAX(IF(Einstellungen!$C$11="7 Tage",MAX(0,(MIN(DATE(2030,10,0),IF(Mitarbeiter!$D27="",DATE(2030,10,0),Mitarbeiter!$D27),TODAY()))-(MAX(DATE(2030,9,1),Mitarbeiter!$C27))+1),MAX(0,NETWORKDAYS(MAX(DATE(2030,9,1),Mitarbeiter!$C27),MIN(DATE(2030,10,0),IF(Mitarbeiter!$D27="",DATE(2030,10,0),Mitarbeiter!$D27),TODAY()),Einstellungen!$F$13:$F$67)))*N(Mitarbeiter!$E27)/IF(Einstellungen!$C$11="7 Tage",7,5),N('Ist-Stunden'!BJ27)+(N(Krankheitstage!DG27)+N(Krankheitstage!DS27))*N($C27))))</f>
        <v/>
      </c>
      <c r="CO27" s="76">
        <f>IF($B27="",0,IF(Einstellungen!$C$10="Ja",MAX(IF(Einstellungen!$C$11="7 Tage",MAX(0,(MIN(DATE(2030,11,0),IF(Mitarbeiter!$D27="",DATE(2030,11,0),Mitarbeiter!$D27),TODAY()))-(MAX(DATE(2030,10,1),Mitarbeiter!$C27))+1),MAX(0,NETWORKDAYS(MAX(DATE(2030,10,1),Mitarbeiter!$C27),MIN(DATE(2030,11,0),IF(Mitarbeiter!$D27="",DATE(2030,11,0),Mitarbeiter!$D27),TODAY()),Einstellungen!$F$13:$F$67)))*N(Mitarbeiter!$E27)/IF(Einstellungen!$C$11="7 Tage",7,5),N('Ist-Stunden'!BK27)),MAX(IF(Einstellungen!$C$11="7 Tage",MAX(0,(MIN(DATE(2030,11,0),IF(Mitarbeiter!$D27="",DATE(2030,11,0),Mitarbeiter!$D27),TODAY()))-(MAX(DATE(2030,10,1),Mitarbeiter!$C27))+1),MAX(0,NETWORKDAYS(MAX(DATE(2030,10,1),Mitarbeiter!$C27),MIN(DATE(2030,11,0),IF(Mitarbeiter!$D27="",DATE(2030,11,0),Mitarbeiter!$D27),TODAY()),Einstellungen!$F$13:$F$67)))*N(Mitarbeiter!$E27)/IF(Einstellungen!$C$11="7 Tage",7,5),N('Ist-Stunden'!BK27)+(N(Krankheitstage!DH27)+N(Krankheitstage!DT27))*N($C27))))</f>
        <v/>
      </c>
      <c r="CP27" s="76">
        <f>IF($B27="",0,IF(Einstellungen!$C$10="Ja",MAX(IF(Einstellungen!$C$11="7 Tage",MAX(0,(MIN(DATE(2030,12,0),IF(Mitarbeiter!$D27="",DATE(2030,12,0),Mitarbeiter!$D27),TODAY()))-(MAX(DATE(2030,11,1),Mitarbeiter!$C27))+1),MAX(0,NETWORKDAYS(MAX(DATE(2030,11,1),Mitarbeiter!$C27),MIN(DATE(2030,12,0),IF(Mitarbeiter!$D27="",DATE(2030,12,0),Mitarbeiter!$D27),TODAY()),Einstellungen!$F$13:$F$67)))*N(Mitarbeiter!$E27)/IF(Einstellungen!$C$11="7 Tage",7,5),N('Ist-Stunden'!BL27)),MAX(IF(Einstellungen!$C$11="7 Tage",MAX(0,(MIN(DATE(2030,12,0),IF(Mitarbeiter!$D27="",DATE(2030,12,0),Mitarbeiter!$D27),TODAY()))-(MAX(DATE(2030,11,1),Mitarbeiter!$C27))+1),MAX(0,NETWORKDAYS(MAX(DATE(2030,11,1),Mitarbeiter!$C27),MIN(DATE(2030,12,0),IF(Mitarbeiter!$D27="",DATE(2030,12,0),Mitarbeiter!$D27),TODAY()),Einstellungen!$F$13:$F$67)))*N(Mitarbeiter!$E27)/IF(Einstellungen!$C$11="7 Tage",7,5),N('Ist-Stunden'!BL27)+(N(Krankheitstage!DI27)+N(Krankheitstage!DU27))*N($C27))))</f>
        <v/>
      </c>
      <c r="CQ27" s="76">
        <f>IF($B27="",0,IF(Einstellungen!$C$10="Ja",MAX(IF(Einstellungen!$C$11="7 Tage",MAX(0,(MIN(DATE(2030,13,0),IF(Mitarbeiter!$D27="",DATE(2030,13,0),Mitarbeiter!$D27),TODAY()))-(MAX(DATE(2030,12,1),Mitarbeiter!$C27))+1),MAX(0,NETWORKDAYS(MAX(DATE(2030,12,1),Mitarbeiter!$C27),MIN(DATE(2030,13,0),IF(Mitarbeiter!$D27="",DATE(2030,13,0),Mitarbeiter!$D27),TODAY()),Einstellungen!$F$13:$F$67)))*N(Mitarbeiter!$E27)/IF(Einstellungen!$C$11="7 Tage",7,5),N('Ist-Stunden'!BM27)),MAX(IF(Einstellungen!$C$11="7 Tage",MAX(0,(MIN(DATE(2030,13,0),IF(Mitarbeiter!$D27="",DATE(2030,13,0),Mitarbeiter!$D27),TODAY()))-(MAX(DATE(2030,12,1),Mitarbeiter!$C27))+1),MAX(0,NETWORKDAYS(MAX(DATE(2030,12,1),Mitarbeiter!$C27),MIN(DATE(2030,13,0),IF(Mitarbeiter!$D27="",DATE(2030,13,0),Mitarbeiter!$D27),TODAY()),Einstellungen!$F$13:$F$67)))*N(Mitarbeiter!$E27)/IF(Einstellungen!$C$11="7 Tage",7,5),N('Ist-Stunden'!BM27)+(N(Krankheitstage!DJ27)+N(Krankheitstage!DV27))*N($C27))))</f>
        <v/>
      </c>
    </row>
    <row r="28">
      <c r="A28" s="73">
        <f>IF(Mitarbeiter!B28="","",Mitarbeiter!A28)</f>
        <v/>
      </c>
      <c r="B28" s="6">
        <f>IF(Mitarbeiter!B28="","",Mitarbeiter!B28)</f>
        <v/>
      </c>
      <c r="C28" s="74">
        <f>IF(Mitarbeiter!B28="","",Mitarbeiter!F28)</f>
        <v/>
      </c>
      <c r="D28" s="75">
        <f>N(INDEX(Krankheitstage!$G28:$DV28,1,(Einstellungen!$C$3-2026)*24+1))</f>
        <v/>
      </c>
      <c r="E28" s="75">
        <f>N(INDEX(Krankheitstage!$G28:$DV28,1,(Einstellungen!$C$3-2026)*24+2))</f>
        <v/>
      </c>
      <c r="F28" s="75">
        <f>N(INDEX(Krankheitstage!$G28:$DV28,1,(Einstellungen!$C$3-2026)*24+3))</f>
        <v/>
      </c>
      <c r="G28" s="75">
        <f>N(INDEX(Krankheitstage!$G28:$DV28,1,(Einstellungen!$C$3-2026)*24+4))</f>
        <v/>
      </c>
      <c r="H28" s="75">
        <f>N(INDEX(Krankheitstage!$G28:$DV28,1,(Einstellungen!$C$3-2026)*24+5))</f>
        <v/>
      </c>
      <c r="I28" s="75">
        <f>N(INDEX(Krankheitstage!$G28:$DV28,1,(Einstellungen!$C$3-2026)*24+6))</f>
        <v/>
      </c>
      <c r="J28" s="75">
        <f>N(INDEX(Krankheitstage!$G28:$DV28,1,(Einstellungen!$C$3-2026)*24+7))</f>
        <v/>
      </c>
      <c r="K28" s="75">
        <f>N(INDEX(Krankheitstage!$G28:$DV28,1,(Einstellungen!$C$3-2026)*24+8))</f>
        <v/>
      </c>
      <c r="L28" s="75">
        <f>N(INDEX(Krankheitstage!$G28:$DV28,1,(Einstellungen!$C$3-2026)*24+9))</f>
        <v/>
      </c>
      <c r="M28" s="75">
        <f>N(INDEX(Krankheitstage!$G28:$DV28,1,(Einstellungen!$C$3-2026)*24+10))</f>
        <v/>
      </c>
      <c r="N28" s="75">
        <f>N(INDEX(Krankheitstage!$G28:$DV28,1,(Einstellungen!$C$3-2026)*24+11))</f>
        <v/>
      </c>
      <c r="O28" s="75">
        <f>N(INDEX(Krankheitstage!$G28:$DV28,1,(Einstellungen!$C$3-2026)*24+12))</f>
        <v/>
      </c>
      <c r="P28" s="75">
        <f>IF($B28="","",SUM(D28:O28))</f>
        <v/>
      </c>
      <c r="Q28" s="75">
        <f>N(INDEX(Krankheitstage!$G28:$DV28,1,(Einstellungen!$C$3-2026)*24+13))</f>
        <v/>
      </c>
      <c r="R28" s="75">
        <f>N(INDEX(Krankheitstage!$G28:$DV28,1,(Einstellungen!$C$3-2026)*24+14))</f>
        <v/>
      </c>
      <c r="S28" s="75">
        <f>N(INDEX(Krankheitstage!$G28:$DV28,1,(Einstellungen!$C$3-2026)*24+15))</f>
        <v/>
      </c>
      <c r="T28" s="75">
        <f>N(INDEX(Krankheitstage!$G28:$DV28,1,(Einstellungen!$C$3-2026)*24+16))</f>
        <v/>
      </c>
      <c r="U28" s="75">
        <f>N(INDEX(Krankheitstage!$G28:$DV28,1,(Einstellungen!$C$3-2026)*24+17))</f>
        <v/>
      </c>
      <c r="V28" s="75">
        <f>N(INDEX(Krankheitstage!$G28:$DV28,1,(Einstellungen!$C$3-2026)*24+18))</f>
        <v/>
      </c>
      <c r="W28" s="75">
        <f>N(INDEX(Krankheitstage!$G28:$DV28,1,(Einstellungen!$C$3-2026)*24+19))</f>
        <v/>
      </c>
      <c r="X28" s="75">
        <f>N(INDEX(Krankheitstage!$G28:$DV28,1,(Einstellungen!$C$3-2026)*24+20))</f>
        <v/>
      </c>
      <c r="Y28" s="75">
        <f>N(INDEX(Krankheitstage!$G28:$DV28,1,(Einstellungen!$C$3-2026)*24+21))</f>
        <v/>
      </c>
      <c r="Z28" s="75">
        <f>N(INDEX(Krankheitstage!$G28:$DV28,1,(Einstellungen!$C$3-2026)*24+22))</f>
        <v/>
      </c>
      <c r="AA28" s="75">
        <f>N(INDEX(Krankheitstage!$G28:$DV28,1,(Einstellungen!$C$3-2026)*24+23))</f>
        <v/>
      </c>
      <c r="AB28" s="75">
        <f>N(INDEX(Krankheitstage!$G28:$DV28,1,(Einstellungen!$C$3-2026)*24+24))</f>
        <v/>
      </c>
      <c r="AC28" s="75">
        <f>IF($B28="","",SUM(Q28:AB28))</f>
        <v/>
      </c>
      <c r="AD28" s="75">
        <f>IF($B28="","",SUM(P28,AC28))</f>
        <v/>
      </c>
      <c r="AE28" s="76">
        <f>IF($B28="","",AD28*N(C28))</f>
        <v/>
      </c>
      <c r="AF28" s="75">
        <f>IF($B28="","",Krankheitstage!E28)</f>
        <v/>
      </c>
      <c r="AG28" s="76">
        <f>IF($B28="","",AF28*N(C28))</f>
        <v/>
      </c>
      <c r="AH28" s="76">
        <f>IF($B28="","",INDEX($AJ28:$CQ28,1,(Einstellungen!$C$3-2026)*12+1)+INDEX($AJ28:$CQ28,1,(Einstellungen!$C$3-2026)*12+2)+INDEX($AJ28:$CQ28,1,(Einstellungen!$C$3-2026)*12+3)+INDEX($AJ28:$CQ28,1,(Einstellungen!$C$3-2026)*12+4)+INDEX($AJ28:$CQ28,1,(Einstellungen!$C$3-2026)*12+5)+INDEX($AJ28:$CQ28,1,(Einstellungen!$C$3-2026)*12+6)+INDEX($AJ28:$CQ28,1,(Einstellungen!$C$3-2026)*12+7)+INDEX($AJ28:$CQ28,1,(Einstellungen!$C$3-2026)*12+8)+INDEX($AJ28:$CQ28,1,(Einstellungen!$C$3-2026)*12+9)+INDEX($AJ28:$CQ28,1,(Einstellungen!$C$3-2026)*12+10)+INDEX($AJ28:$CQ28,1,(Einstellungen!$C$3-2026)*12+11)+INDEX($AJ28:$CQ28,1,(Einstellungen!$C$3-2026)*12+12))</f>
        <v/>
      </c>
      <c r="AI28" s="76">
        <f>IF($B28="","",SUM($AJ28:$CQ28))</f>
        <v/>
      </c>
      <c r="AJ28" s="76">
        <f>IF($B28="",0,IF(Einstellungen!$C$10="Ja",MAX(IF(Einstellungen!$C$11="7 Tage",MAX(0,(MIN(DATE(2026,2,0),IF(Mitarbeiter!$D28="",DATE(2026,2,0),Mitarbeiter!$D28),TODAY()))-(MAX(DATE(2026,1,1),Mitarbeiter!$C28))+1),MAX(0,NETWORKDAYS(MAX(DATE(2026,1,1),Mitarbeiter!$C28),MIN(DATE(2026,2,0),IF(Mitarbeiter!$D28="",DATE(2026,2,0),Mitarbeiter!$D28),TODAY()),Einstellungen!$F$13:$F$67)))*N(Mitarbeiter!$E28)/IF(Einstellungen!$C$11="7 Tage",7,5),N('Ist-Stunden'!F28)),MAX(IF(Einstellungen!$C$11="7 Tage",MAX(0,(MIN(DATE(2026,2,0),IF(Mitarbeiter!$D28="",DATE(2026,2,0),Mitarbeiter!$D28),TODAY()))-(MAX(DATE(2026,1,1),Mitarbeiter!$C28))+1),MAX(0,NETWORKDAYS(MAX(DATE(2026,1,1),Mitarbeiter!$C28),MIN(DATE(2026,2,0),IF(Mitarbeiter!$D28="",DATE(2026,2,0),Mitarbeiter!$D28),TODAY()),Einstellungen!$F$13:$F$67)))*N(Mitarbeiter!$E28)/IF(Einstellungen!$C$11="7 Tage",7,5),N('Ist-Stunden'!F28)+(N(Krankheitstage!G28)+N(Krankheitstage!S28))*N($C28))))</f>
        <v/>
      </c>
      <c r="AK28" s="76">
        <f>IF($B28="",0,IF(Einstellungen!$C$10="Ja",MAX(IF(Einstellungen!$C$11="7 Tage",MAX(0,(MIN(DATE(2026,3,0),IF(Mitarbeiter!$D28="",DATE(2026,3,0),Mitarbeiter!$D28),TODAY()))-(MAX(DATE(2026,2,1),Mitarbeiter!$C28))+1),MAX(0,NETWORKDAYS(MAX(DATE(2026,2,1),Mitarbeiter!$C28),MIN(DATE(2026,3,0),IF(Mitarbeiter!$D28="",DATE(2026,3,0),Mitarbeiter!$D28),TODAY()),Einstellungen!$F$13:$F$67)))*N(Mitarbeiter!$E28)/IF(Einstellungen!$C$11="7 Tage",7,5),N('Ist-Stunden'!G28)),MAX(IF(Einstellungen!$C$11="7 Tage",MAX(0,(MIN(DATE(2026,3,0),IF(Mitarbeiter!$D28="",DATE(2026,3,0),Mitarbeiter!$D28),TODAY()))-(MAX(DATE(2026,2,1),Mitarbeiter!$C28))+1),MAX(0,NETWORKDAYS(MAX(DATE(2026,2,1),Mitarbeiter!$C28),MIN(DATE(2026,3,0),IF(Mitarbeiter!$D28="",DATE(2026,3,0),Mitarbeiter!$D28),TODAY()),Einstellungen!$F$13:$F$67)))*N(Mitarbeiter!$E28)/IF(Einstellungen!$C$11="7 Tage",7,5),N('Ist-Stunden'!G28)+(N(Krankheitstage!H28)+N(Krankheitstage!T28))*N($C28))))</f>
        <v/>
      </c>
      <c r="AL28" s="76">
        <f>IF($B28="",0,IF(Einstellungen!$C$10="Ja",MAX(IF(Einstellungen!$C$11="7 Tage",MAX(0,(MIN(DATE(2026,4,0),IF(Mitarbeiter!$D28="",DATE(2026,4,0),Mitarbeiter!$D28),TODAY()))-(MAX(DATE(2026,3,1),Mitarbeiter!$C28))+1),MAX(0,NETWORKDAYS(MAX(DATE(2026,3,1),Mitarbeiter!$C28),MIN(DATE(2026,4,0),IF(Mitarbeiter!$D28="",DATE(2026,4,0),Mitarbeiter!$D28),TODAY()),Einstellungen!$F$13:$F$67)))*N(Mitarbeiter!$E28)/IF(Einstellungen!$C$11="7 Tage",7,5),N('Ist-Stunden'!H28)),MAX(IF(Einstellungen!$C$11="7 Tage",MAX(0,(MIN(DATE(2026,4,0),IF(Mitarbeiter!$D28="",DATE(2026,4,0),Mitarbeiter!$D28),TODAY()))-(MAX(DATE(2026,3,1),Mitarbeiter!$C28))+1),MAX(0,NETWORKDAYS(MAX(DATE(2026,3,1),Mitarbeiter!$C28),MIN(DATE(2026,4,0),IF(Mitarbeiter!$D28="",DATE(2026,4,0),Mitarbeiter!$D28),TODAY()),Einstellungen!$F$13:$F$67)))*N(Mitarbeiter!$E28)/IF(Einstellungen!$C$11="7 Tage",7,5),N('Ist-Stunden'!H28)+(N(Krankheitstage!I28)+N(Krankheitstage!U28))*N($C28))))</f>
        <v/>
      </c>
      <c r="AM28" s="76">
        <f>IF($B28="",0,IF(Einstellungen!$C$10="Ja",MAX(IF(Einstellungen!$C$11="7 Tage",MAX(0,(MIN(DATE(2026,5,0),IF(Mitarbeiter!$D28="",DATE(2026,5,0),Mitarbeiter!$D28),TODAY()))-(MAX(DATE(2026,4,1),Mitarbeiter!$C28))+1),MAX(0,NETWORKDAYS(MAX(DATE(2026,4,1),Mitarbeiter!$C28),MIN(DATE(2026,5,0),IF(Mitarbeiter!$D28="",DATE(2026,5,0),Mitarbeiter!$D28),TODAY()),Einstellungen!$F$13:$F$67)))*N(Mitarbeiter!$E28)/IF(Einstellungen!$C$11="7 Tage",7,5),N('Ist-Stunden'!I28)),MAX(IF(Einstellungen!$C$11="7 Tage",MAX(0,(MIN(DATE(2026,5,0),IF(Mitarbeiter!$D28="",DATE(2026,5,0),Mitarbeiter!$D28),TODAY()))-(MAX(DATE(2026,4,1),Mitarbeiter!$C28))+1),MAX(0,NETWORKDAYS(MAX(DATE(2026,4,1),Mitarbeiter!$C28),MIN(DATE(2026,5,0),IF(Mitarbeiter!$D28="",DATE(2026,5,0),Mitarbeiter!$D28),TODAY()),Einstellungen!$F$13:$F$67)))*N(Mitarbeiter!$E28)/IF(Einstellungen!$C$11="7 Tage",7,5),N('Ist-Stunden'!I28)+(N(Krankheitstage!J28)+N(Krankheitstage!V28))*N($C28))))</f>
        <v/>
      </c>
      <c r="AN28" s="76">
        <f>IF($B28="",0,IF(Einstellungen!$C$10="Ja",MAX(IF(Einstellungen!$C$11="7 Tage",MAX(0,(MIN(DATE(2026,6,0),IF(Mitarbeiter!$D28="",DATE(2026,6,0),Mitarbeiter!$D28),TODAY()))-(MAX(DATE(2026,5,1),Mitarbeiter!$C28))+1),MAX(0,NETWORKDAYS(MAX(DATE(2026,5,1),Mitarbeiter!$C28),MIN(DATE(2026,6,0),IF(Mitarbeiter!$D28="",DATE(2026,6,0),Mitarbeiter!$D28),TODAY()),Einstellungen!$F$13:$F$67)))*N(Mitarbeiter!$E28)/IF(Einstellungen!$C$11="7 Tage",7,5),N('Ist-Stunden'!J28)),MAX(IF(Einstellungen!$C$11="7 Tage",MAX(0,(MIN(DATE(2026,6,0),IF(Mitarbeiter!$D28="",DATE(2026,6,0),Mitarbeiter!$D28),TODAY()))-(MAX(DATE(2026,5,1),Mitarbeiter!$C28))+1),MAX(0,NETWORKDAYS(MAX(DATE(2026,5,1),Mitarbeiter!$C28),MIN(DATE(2026,6,0),IF(Mitarbeiter!$D28="",DATE(2026,6,0),Mitarbeiter!$D28),TODAY()),Einstellungen!$F$13:$F$67)))*N(Mitarbeiter!$E28)/IF(Einstellungen!$C$11="7 Tage",7,5),N('Ist-Stunden'!J28)+(N(Krankheitstage!K28)+N(Krankheitstage!W28))*N($C28))))</f>
        <v/>
      </c>
      <c r="AO28" s="76">
        <f>IF($B28="",0,IF(Einstellungen!$C$10="Ja",MAX(IF(Einstellungen!$C$11="7 Tage",MAX(0,(MIN(DATE(2026,7,0),IF(Mitarbeiter!$D28="",DATE(2026,7,0),Mitarbeiter!$D28),TODAY()))-(MAX(DATE(2026,6,1),Mitarbeiter!$C28))+1),MAX(0,NETWORKDAYS(MAX(DATE(2026,6,1),Mitarbeiter!$C28),MIN(DATE(2026,7,0),IF(Mitarbeiter!$D28="",DATE(2026,7,0),Mitarbeiter!$D28),TODAY()),Einstellungen!$F$13:$F$67)))*N(Mitarbeiter!$E28)/IF(Einstellungen!$C$11="7 Tage",7,5),N('Ist-Stunden'!K28)),MAX(IF(Einstellungen!$C$11="7 Tage",MAX(0,(MIN(DATE(2026,7,0),IF(Mitarbeiter!$D28="",DATE(2026,7,0),Mitarbeiter!$D28),TODAY()))-(MAX(DATE(2026,6,1),Mitarbeiter!$C28))+1),MAX(0,NETWORKDAYS(MAX(DATE(2026,6,1),Mitarbeiter!$C28),MIN(DATE(2026,7,0),IF(Mitarbeiter!$D28="",DATE(2026,7,0),Mitarbeiter!$D28),TODAY()),Einstellungen!$F$13:$F$67)))*N(Mitarbeiter!$E28)/IF(Einstellungen!$C$11="7 Tage",7,5),N('Ist-Stunden'!K28)+(N(Krankheitstage!L28)+N(Krankheitstage!X28))*N($C28))))</f>
        <v/>
      </c>
      <c r="AP28" s="76">
        <f>IF($B28="",0,IF(Einstellungen!$C$10="Ja",MAX(IF(Einstellungen!$C$11="7 Tage",MAX(0,(MIN(DATE(2026,8,0),IF(Mitarbeiter!$D28="",DATE(2026,8,0),Mitarbeiter!$D28),TODAY()))-(MAX(DATE(2026,7,1),Mitarbeiter!$C28))+1),MAX(0,NETWORKDAYS(MAX(DATE(2026,7,1),Mitarbeiter!$C28),MIN(DATE(2026,8,0),IF(Mitarbeiter!$D28="",DATE(2026,8,0),Mitarbeiter!$D28),TODAY()),Einstellungen!$F$13:$F$67)))*N(Mitarbeiter!$E28)/IF(Einstellungen!$C$11="7 Tage",7,5),N('Ist-Stunden'!L28)),MAX(IF(Einstellungen!$C$11="7 Tage",MAX(0,(MIN(DATE(2026,8,0),IF(Mitarbeiter!$D28="",DATE(2026,8,0),Mitarbeiter!$D28),TODAY()))-(MAX(DATE(2026,7,1),Mitarbeiter!$C28))+1),MAX(0,NETWORKDAYS(MAX(DATE(2026,7,1),Mitarbeiter!$C28),MIN(DATE(2026,8,0),IF(Mitarbeiter!$D28="",DATE(2026,8,0),Mitarbeiter!$D28),TODAY()),Einstellungen!$F$13:$F$67)))*N(Mitarbeiter!$E28)/IF(Einstellungen!$C$11="7 Tage",7,5),N('Ist-Stunden'!L28)+(N(Krankheitstage!M28)+N(Krankheitstage!Y28))*N($C28))))</f>
        <v/>
      </c>
      <c r="AQ28" s="76">
        <f>IF($B28="",0,IF(Einstellungen!$C$10="Ja",MAX(IF(Einstellungen!$C$11="7 Tage",MAX(0,(MIN(DATE(2026,9,0),IF(Mitarbeiter!$D28="",DATE(2026,9,0),Mitarbeiter!$D28),TODAY()))-(MAX(DATE(2026,8,1),Mitarbeiter!$C28))+1),MAX(0,NETWORKDAYS(MAX(DATE(2026,8,1),Mitarbeiter!$C28),MIN(DATE(2026,9,0),IF(Mitarbeiter!$D28="",DATE(2026,9,0),Mitarbeiter!$D28),TODAY()),Einstellungen!$F$13:$F$67)))*N(Mitarbeiter!$E28)/IF(Einstellungen!$C$11="7 Tage",7,5),N('Ist-Stunden'!M28)),MAX(IF(Einstellungen!$C$11="7 Tage",MAX(0,(MIN(DATE(2026,9,0),IF(Mitarbeiter!$D28="",DATE(2026,9,0),Mitarbeiter!$D28),TODAY()))-(MAX(DATE(2026,8,1),Mitarbeiter!$C28))+1),MAX(0,NETWORKDAYS(MAX(DATE(2026,8,1),Mitarbeiter!$C28),MIN(DATE(2026,9,0),IF(Mitarbeiter!$D28="",DATE(2026,9,0),Mitarbeiter!$D28),TODAY()),Einstellungen!$F$13:$F$67)))*N(Mitarbeiter!$E28)/IF(Einstellungen!$C$11="7 Tage",7,5),N('Ist-Stunden'!M28)+(N(Krankheitstage!N28)+N(Krankheitstage!Z28))*N($C28))))</f>
        <v/>
      </c>
      <c r="AR28" s="76">
        <f>IF($B28="",0,IF(Einstellungen!$C$10="Ja",MAX(IF(Einstellungen!$C$11="7 Tage",MAX(0,(MIN(DATE(2026,10,0),IF(Mitarbeiter!$D28="",DATE(2026,10,0),Mitarbeiter!$D28),TODAY()))-(MAX(DATE(2026,9,1),Mitarbeiter!$C28))+1),MAX(0,NETWORKDAYS(MAX(DATE(2026,9,1),Mitarbeiter!$C28),MIN(DATE(2026,10,0),IF(Mitarbeiter!$D28="",DATE(2026,10,0),Mitarbeiter!$D28),TODAY()),Einstellungen!$F$13:$F$67)))*N(Mitarbeiter!$E28)/IF(Einstellungen!$C$11="7 Tage",7,5),N('Ist-Stunden'!N28)),MAX(IF(Einstellungen!$C$11="7 Tage",MAX(0,(MIN(DATE(2026,10,0),IF(Mitarbeiter!$D28="",DATE(2026,10,0),Mitarbeiter!$D28),TODAY()))-(MAX(DATE(2026,9,1),Mitarbeiter!$C28))+1),MAX(0,NETWORKDAYS(MAX(DATE(2026,9,1),Mitarbeiter!$C28),MIN(DATE(2026,10,0),IF(Mitarbeiter!$D28="",DATE(2026,10,0),Mitarbeiter!$D28),TODAY()),Einstellungen!$F$13:$F$67)))*N(Mitarbeiter!$E28)/IF(Einstellungen!$C$11="7 Tage",7,5),N('Ist-Stunden'!N28)+(N(Krankheitstage!O28)+N(Krankheitstage!AA28))*N($C28))))</f>
        <v/>
      </c>
      <c r="AS28" s="76">
        <f>IF($B28="",0,IF(Einstellungen!$C$10="Ja",MAX(IF(Einstellungen!$C$11="7 Tage",MAX(0,(MIN(DATE(2026,11,0),IF(Mitarbeiter!$D28="",DATE(2026,11,0),Mitarbeiter!$D28),TODAY()))-(MAX(DATE(2026,10,1),Mitarbeiter!$C28))+1),MAX(0,NETWORKDAYS(MAX(DATE(2026,10,1),Mitarbeiter!$C28),MIN(DATE(2026,11,0),IF(Mitarbeiter!$D28="",DATE(2026,11,0),Mitarbeiter!$D28),TODAY()),Einstellungen!$F$13:$F$67)))*N(Mitarbeiter!$E28)/IF(Einstellungen!$C$11="7 Tage",7,5),N('Ist-Stunden'!O28)),MAX(IF(Einstellungen!$C$11="7 Tage",MAX(0,(MIN(DATE(2026,11,0),IF(Mitarbeiter!$D28="",DATE(2026,11,0),Mitarbeiter!$D28),TODAY()))-(MAX(DATE(2026,10,1),Mitarbeiter!$C28))+1),MAX(0,NETWORKDAYS(MAX(DATE(2026,10,1),Mitarbeiter!$C28),MIN(DATE(2026,11,0),IF(Mitarbeiter!$D28="",DATE(2026,11,0),Mitarbeiter!$D28),TODAY()),Einstellungen!$F$13:$F$67)))*N(Mitarbeiter!$E28)/IF(Einstellungen!$C$11="7 Tage",7,5),N('Ist-Stunden'!O28)+(N(Krankheitstage!P28)+N(Krankheitstage!AB28))*N($C28))))</f>
        <v/>
      </c>
      <c r="AT28" s="76">
        <f>IF($B28="",0,IF(Einstellungen!$C$10="Ja",MAX(IF(Einstellungen!$C$11="7 Tage",MAX(0,(MIN(DATE(2026,12,0),IF(Mitarbeiter!$D28="",DATE(2026,12,0),Mitarbeiter!$D28),TODAY()))-(MAX(DATE(2026,11,1),Mitarbeiter!$C28))+1),MAX(0,NETWORKDAYS(MAX(DATE(2026,11,1),Mitarbeiter!$C28),MIN(DATE(2026,12,0),IF(Mitarbeiter!$D28="",DATE(2026,12,0),Mitarbeiter!$D28),TODAY()),Einstellungen!$F$13:$F$67)))*N(Mitarbeiter!$E28)/IF(Einstellungen!$C$11="7 Tage",7,5),N('Ist-Stunden'!P28)),MAX(IF(Einstellungen!$C$11="7 Tage",MAX(0,(MIN(DATE(2026,12,0),IF(Mitarbeiter!$D28="",DATE(2026,12,0),Mitarbeiter!$D28),TODAY()))-(MAX(DATE(2026,11,1),Mitarbeiter!$C28))+1),MAX(0,NETWORKDAYS(MAX(DATE(2026,11,1),Mitarbeiter!$C28),MIN(DATE(2026,12,0),IF(Mitarbeiter!$D28="",DATE(2026,12,0),Mitarbeiter!$D28),TODAY()),Einstellungen!$F$13:$F$67)))*N(Mitarbeiter!$E28)/IF(Einstellungen!$C$11="7 Tage",7,5),N('Ist-Stunden'!P28)+(N(Krankheitstage!Q28)+N(Krankheitstage!AC28))*N($C28))))</f>
        <v/>
      </c>
      <c r="AU28" s="76">
        <f>IF($B28="",0,IF(Einstellungen!$C$10="Ja",MAX(IF(Einstellungen!$C$11="7 Tage",MAX(0,(MIN(DATE(2026,13,0),IF(Mitarbeiter!$D28="",DATE(2026,13,0),Mitarbeiter!$D28),TODAY()))-(MAX(DATE(2026,12,1),Mitarbeiter!$C28))+1),MAX(0,NETWORKDAYS(MAX(DATE(2026,12,1),Mitarbeiter!$C28),MIN(DATE(2026,13,0),IF(Mitarbeiter!$D28="",DATE(2026,13,0),Mitarbeiter!$D28),TODAY()),Einstellungen!$F$13:$F$67)))*N(Mitarbeiter!$E28)/IF(Einstellungen!$C$11="7 Tage",7,5),N('Ist-Stunden'!Q28)),MAX(IF(Einstellungen!$C$11="7 Tage",MAX(0,(MIN(DATE(2026,13,0),IF(Mitarbeiter!$D28="",DATE(2026,13,0),Mitarbeiter!$D28),TODAY()))-(MAX(DATE(2026,12,1),Mitarbeiter!$C28))+1),MAX(0,NETWORKDAYS(MAX(DATE(2026,12,1),Mitarbeiter!$C28),MIN(DATE(2026,13,0),IF(Mitarbeiter!$D28="",DATE(2026,13,0),Mitarbeiter!$D28),TODAY()),Einstellungen!$F$13:$F$67)))*N(Mitarbeiter!$E28)/IF(Einstellungen!$C$11="7 Tage",7,5),N('Ist-Stunden'!Q28)+(N(Krankheitstage!R28)+N(Krankheitstage!AD28))*N($C28))))</f>
        <v/>
      </c>
      <c r="AV28" s="76">
        <f>IF($B28="",0,IF(Einstellungen!$C$10="Ja",MAX(IF(Einstellungen!$C$11="7 Tage",MAX(0,(MIN(DATE(2027,2,0),IF(Mitarbeiter!$D28="",DATE(2027,2,0),Mitarbeiter!$D28),TODAY()))-(MAX(DATE(2027,1,1),Mitarbeiter!$C28))+1),MAX(0,NETWORKDAYS(MAX(DATE(2027,1,1),Mitarbeiter!$C28),MIN(DATE(2027,2,0),IF(Mitarbeiter!$D28="",DATE(2027,2,0),Mitarbeiter!$D28),TODAY()),Einstellungen!$F$13:$F$67)))*N(Mitarbeiter!$E28)/IF(Einstellungen!$C$11="7 Tage",7,5),N('Ist-Stunden'!R28)),MAX(IF(Einstellungen!$C$11="7 Tage",MAX(0,(MIN(DATE(2027,2,0),IF(Mitarbeiter!$D28="",DATE(2027,2,0),Mitarbeiter!$D28),TODAY()))-(MAX(DATE(2027,1,1),Mitarbeiter!$C28))+1),MAX(0,NETWORKDAYS(MAX(DATE(2027,1,1),Mitarbeiter!$C28),MIN(DATE(2027,2,0),IF(Mitarbeiter!$D28="",DATE(2027,2,0),Mitarbeiter!$D28),TODAY()),Einstellungen!$F$13:$F$67)))*N(Mitarbeiter!$E28)/IF(Einstellungen!$C$11="7 Tage",7,5),N('Ist-Stunden'!R28)+(N(Krankheitstage!AE28)+N(Krankheitstage!AQ28))*N($C28))))</f>
        <v/>
      </c>
      <c r="AW28" s="76">
        <f>IF($B28="",0,IF(Einstellungen!$C$10="Ja",MAX(IF(Einstellungen!$C$11="7 Tage",MAX(0,(MIN(DATE(2027,3,0),IF(Mitarbeiter!$D28="",DATE(2027,3,0),Mitarbeiter!$D28),TODAY()))-(MAX(DATE(2027,2,1),Mitarbeiter!$C28))+1),MAX(0,NETWORKDAYS(MAX(DATE(2027,2,1),Mitarbeiter!$C28),MIN(DATE(2027,3,0),IF(Mitarbeiter!$D28="",DATE(2027,3,0),Mitarbeiter!$D28),TODAY()),Einstellungen!$F$13:$F$67)))*N(Mitarbeiter!$E28)/IF(Einstellungen!$C$11="7 Tage",7,5),N('Ist-Stunden'!S28)),MAX(IF(Einstellungen!$C$11="7 Tage",MAX(0,(MIN(DATE(2027,3,0),IF(Mitarbeiter!$D28="",DATE(2027,3,0),Mitarbeiter!$D28),TODAY()))-(MAX(DATE(2027,2,1),Mitarbeiter!$C28))+1),MAX(0,NETWORKDAYS(MAX(DATE(2027,2,1),Mitarbeiter!$C28),MIN(DATE(2027,3,0),IF(Mitarbeiter!$D28="",DATE(2027,3,0),Mitarbeiter!$D28),TODAY()),Einstellungen!$F$13:$F$67)))*N(Mitarbeiter!$E28)/IF(Einstellungen!$C$11="7 Tage",7,5),N('Ist-Stunden'!S28)+(N(Krankheitstage!AF28)+N(Krankheitstage!AR28))*N($C28))))</f>
        <v/>
      </c>
      <c r="AX28" s="76">
        <f>IF($B28="",0,IF(Einstellungen!$C$10="Ja",MAX(IF(Einstellungen!$C$11="7 Tage",MAX(0,(MIN(DATE(2027,4,0),IF(Mitarbeiter!$D28="",DATE(2027,4,0),Mitarbeiter!$D28),TODAY()))-(MAX(DATE(2027,3,1),Mitarbeiter!$C28))+1),MAX(0,NETWORKDAYS(MAX(DATE(2027,3,1),Mitarbeiter!$C28),MIN(DATE(2027,4,0),IF(Mitarbeiter!$D28="",DATE(2027,4,0),Mitarbeiter!$D28),TODAY()),Einstellungen!$F$13:$F$67)))*N(Mitarbeiter!$E28)/IF(Einstellungen!$C$11="7 Tage",7,5),N('Ist-Stunden'!T28)),MAX(IF(Einstellungen!$C$11="7 Tage",MAX(0,(MIN(DATE(2027,4,0),IF(Mitarbeiter!$D28="",DATE(2027,4,0),Mitarbeiter!$D28),TODAY()))-(MAX(DATE(2027,3,1),Mitarbeiter!$C28))+1),MAX(0,NETWORKDAYS(MAX(DATE(2027,3,1),Mitarbeiter!$C28),MIN(DATE(2027,4,0),IF(Mitarbeiter!$D28="",DATE(2027,4,0),Mitarbeiter!$D28),TODAY()),Einstellungen!$F$13:$F$67)))*N(Mitarbeiter!$E28)/IF(Einstellungen!$C$11="7 Tage",7,5),N('Ist-Stunden'!T28)+(N(Krankheitstage!AG28)+N(Krankheitstage!AS28))*N($C28))))</f>
        <v/>
      </c>
      <c r="AY28" s="76">
        <f>IF($B28="",0,IF(Einstellungen!$C$10="Ja",MAX(IF(Einstellungen!$C$11="7 Tage",MAX(0,(MIN(DATE(2027,5,0),IF(Mitarbeiter!$D28="",DATE(2027,5,0),Mitarbeiter!$D28),TODAY()))-(MAX(DATE(2027,4,1),Mitarbeiter!$C28))+1),MAX(0,NETWORKDAYS(MAX(DATE(2027,4,1),Mitarbeiter!$C28),MIN(DATE(2027,5,0),IF(Mitarbeiter!$D28="",DATE(2027,5,0),Mitarbeiter!$D28),TODAY()),Einstellungen!$F$13:$F$67)))*N(Mitarbeiter!$E28)/IF(Einstellungen!$C$11="7 Tage",7,5),N('Ist-Stunden'!U28)),MAX(IF(Einstellungen!$C$11="7 Tage",MAX(0,(MIN(DATE(2027,5,0),IF(Mitarbeiter!$D28="",DATE(2027,5,0),Mitarbeiter!$D28),TODAY()))-(MAX(DATE(2027,4,1),Mitarbeiter!$C28))+1),MAX(0,NETWORKDAYS(MAX(DATE(2027,4,1),Mitarbeiter!$C28),MIN(DATE(2027,5,0),IF(Mitarbeiter!$D28="",DATE(2027,5,0),Mitarbeiter!$D28),TODAY()),Einstellungen!$F$13:$F$67)))*N(Mitarbeiter!$E28)/IF(Einstellungen!$C$11="7 Tage",7,5),N('Ist-Stunden'!U28)+(N(Krankheitstage!AH28)+N(Krankheitstage!AT28))*N($C28))))</f>
        <v/>
      </c>
      <c r="AZ28" s="76">
        <f>IF($B28="",0,IF(Einstellungen!$C$10="Ja",MAX(IF(Einstellungen!$C$11="7 Tage",MAX(0,(MIN(DATE(2027,6,0),IF(Mitarbeiter!$D28="",DATE(2027,6,0),Mitarbeiter!$D28),TODAY()))-(MAX(DATE(2027,5,1),Mitarbeiter!$C28))+1),MAX(0,NETWORKDAYS(MAX(DATE(2027,5,1),Mitarbeiter!$C28),MIN(DATE(2027,6,0),IF(Mitarbeiter!$D28="",DATE(2027,6,0),Mitarbeiter!$D28),TODAY()),Einstellungen!$F$13:$F$67)))*N(Mitarbeiter!$E28)/IF(Einstellungen!$C$11="7 Tage",7,5),N('Ist-Stunden'!V28)),MAX(IF(Einstellungen!$C$11="7 Tage",MAX(0,(MIN(DATE(2027,6,0),IF(Mitarbeiter!$D28="",DATE(2027,6,0),Mitarbeiter!$D28),TODAY()))-(MAX(DATE(2027,5,1),Mitarbeiter!$C28))+1),MAX(0,NETWORKDAYS(MAX(DATE(2027,5,1),Mitarbeiter!$C28),MIN(DATE(2027,6,0),IF(Mitarbeiter!$D28="",DATE(2027,6,0),Mitarbeiter!$D28),TODAY()),Einstellungen!$F$13:$F$67)))*N(Mitarbeiter!$E28)/IF(Einstellungen!$C$11="7 Tage",7,5),N('Ist-Stunden'!V28)+(N(Krankheitstage!AI28)+N(Krankheitstage!AU28))*N($C28))))</f>
        <v/>
      </c>
      <c r="BA28" s="76">
        <f>IF($B28="",0,IF(Einstellungen!$C$10="Ja",MAX(IF(Einstellungen!$C$11="7 Tage",MAX(0,(MIN(DATE(2027,7,0),IF(Mitarbeiter!$D28="",DATE(2027,7,0),Mitarbeiter!$D28),TODAY()))-(MAX(DATE(2027,6,1),Mitarbeiter!$C28))+1),MAX(0,NETWORKDAYS(MAX(DATE(2027,6,1),Mitarbeiter!$C28),MIN(DATE(2027,7,0),IF(Mitarbeiter!$D28="",DATE(2027,7,0),Mitarbeiter!$D28),TODAY()),Einstellungen!$F$13:$F$67)))*N(Mitarbeiter!$E28)/IF(Einstellungen!$C$11="7 Tage",7,5),N('Ist-Stunden'!W28)),MAX(IF(Einstellungen!$C$11="7 Tage",MAX(0,(MIN(DATE(2027,7,0),IF(Mitarbeiter!$D28="",DATE(2027,7,0),Mitarbeiter!$D28),TODAY()))-(MAX(DATE(2027,6,1),Mitarbeiter!$C28))+1),MAX(0,NETWORKDAYS(MAX(DATE(2027,6,1),Mitarbeiter!$C28),MIN(DATE(2027,7,0),IF(Mitarbeiter!$D28="",DATE(2027,7,0),Mitarbeiter!$D28),TODAY()),Einstellungen!$F$13:$F$67)))*N(Mitarbeiter!$E28)/IF(Einstellungen!$C$11="7 Tage",7,5),N('Ist-Stunden'!W28)+(N(Krankheitstage!AJ28)+N(Krankheitstage!AV28))*N($C28))))</f>
        <v/>
      </c>
      <c r="BB28" s="76">
        <f>IF($B28="",0,IF(Einstellungen!$C$10="Ja",MAX(IF(Einstellungen!$C$11="7 Tage",MAX(0,(MIN(DATE(2027,8,0),IF(Mitarbeiter!$D28="",DATE(2027,8,0),Mitarbeiter!$D28),TODAY()))-(MAX(DATE(2027,7,1),Mitarbeiter!$C28))+1),MAX(0,NETWORKDAYS(MAX(DATE(2027,7,1),Mitarbeiter!$C28),MIN(DATE(2027,8,0),IF(Mitarbeiter!$D28="",DATE(2027,8,0),Mitarbeiter!$D28),TODAY()),Einstellungen!$F$13:$F$67)))*N(Mitarbeiter!$E28)/IF(Einstellungen!$C$11="7 Tage",7,5),N('Ist-Stunden'!X28)),MAX(IF(Einstellungen!$C$11="7 Tage",MAX(0,(MIN(DATE(2027,8,0),IF(Mitarbeiter!$D28="",DATE(2027,8,0),Mitarbeiter!$D28),TODAY()))-(MAX(DATE(2027,7,1),Mitarbeiter!$C28))+1),MAX(0,NETWORKDAYS(MAX(DATE(2027,7,1),Mitarbeiter!$C28),MIN(DATE(2027,8,0),IF(Mitarbeiter!$D28="",DATE(2027,8,0),Mitarbeiter!$D28),TODAY()),Einstellungen!$F$13:$F$67)))*N(Mitarbeiter!$E28)/IF(Einstellungen!$C$11="7 Tage",7,5),N('Ist-Stunden'!X28)+(N(Krankheitstage!AK28)+N(Krankheitstage!AW28))*N($C28))))</f>
        <v/>
      </c>
      <c r="BC28" s="76">
        <f>IF($B28="",0,IF(Einstellungen!$C$10="Ja",MAX(IF(Einstellungen!$C$11="7 Tage",MAX(0,(MIN(DATE(2027,9,0),IF(Mitarbeiter!$D28="",DATE(2027,9,0),Mitarbeiter!$D28),TODAY()))-(MAX(DATE(2027,8,1),Mitarbeiter!$C28))+1),MAX(0,NETWORKDAYS(MAX(DATE(2027,8,1),Mitarbeiter!$C28),MIN(DATE(2027,9,0),IF(Mitarbeiter!$D28="",DATE(2027,9,0),Mitarbeiter!$D28),TODAY()),Einstellungen!$F$13:$F$67)))*N(Mitarbeiter!$E28)/IF(Einstellungen!$C$11="7 Tage",7,5),N('Ist-Stunden'!Y28)),MAX(IF(Einstellungen!$C$11="7 Tage",MAX(0,(MIN(DATE(2027,9,0),IF(Mitarbeiter!$D28="",DATE(2027,9,0),Mitarbeiter!$D28),TODAY()))-(MAX(DATE(2027,8,1),Mitarbeiter!$C28))+1),MAX(0,NETWORKDAYS(MAX(DATE(2027,8,1),Mitarbeiter!$C28),MIN(DATE(2027,9,0),IF(Mitarbeiter!$D28="",DATE(2027,9,0),Mitarbeiter!$D28),TODAY()),Einstellungen!$F$13:$F$67)))*N(Mitarbeiter!$E28)/IF(Einstellungen!$C$11="7 Tage",7,5),N('Ist-Stunden'!Y28)+(N(Krankheitstage!AL28)+N(Krankheitstage!AX28))*N($C28))))</f>
        <v/>
      </c>
      <c r="BD28" s="76">
        <f>IF($B28="",0,IF(Einstellungen!$C$10="Ja",MAX(IF(Einstellungen!$C$11="7 Tage",MAX(0,(MIN(DATE(2027,10,0),IF(Mitarbeiter!$D28="",DATE(2027,10,0),Mitarbeiter!$D28),TODAY()))-(MAX(DATE(2027,9,1),Mitarbeiter!$C28))+1),MAX(0,NETWORKDAYS(MAX(DATE(2027,9,1),Mitarbeiter!$C28),MIN(DATE(2027,10,0),IF(Mitarbeiter!$D28="",DATE(2027,10,0),Mitarbeiter!$D28),TODAY()),Einstellungen!$F$13:$F$67)))*N(Mitarbeiter!$E28)/IF(Einstellungen!$C$11="7 Tage",7,5),N('Ist-Stunden'!Z28)),MAX(IF(Einstellungen!$C$11="7 Tage",MAX(0,(MIN(DATE(2027,10,0),IF(Mitarbeiter!$D28="",DATE(2027,10,0),Mitarbeiter!$D28),TODAY()))-(MAX(DATE(2027,9,1),Mitarbeiter!$C28))+1),MAX(0,NETWORKDAYS(MAX(DATE(2027,9,1),Mitarbeiter!$C28),MIN(DATE(2027,10,0),IF(Mitarbeiter!$D28="",DATE(2027,10,0),Mitarbeiter!$D28),TODAY()),Einstellungen!$F$13:$F$67)))*N(Mitarbeiter!$E28)/IF(Einstellungen!$C$11="7 Tage",7,5),N('Ist-Stunden'!Z28)+(N(Krankheitstage!AM28)+N(Krankheitstage!AY28))*N($C28))))</f>
        <v/>
      </c>
      <c r="BE28" s="76">
        <f>IF($B28="",0,IF(Einstellungen!$C$10="Ja",MAX(IF(Einstellungen!$C$11="7 Tage",MAX(0,(MIN(DATE(2027,11,0),IF(Mitarbeiter!$D28="",DATE(2027,11,0),Mitarbeiter!$D28),TODAY()))-(MAX(DATE(2027,10,1),Mitarbeiter!$C28))+1),MAX(0,NETWORKDAYS(MAX(DATE(2027,10,1),Mitarbeiter!$C28),MIN(DATE(2027,11,0),IF(Mitarbeiter!$D28="",DATE(2027,11,0),Mitarbeiter!$D28),TODAY()),Einstellungen!$F$13:$F$67)))*N(Mitarbeiter!$E28)/IF(Einstellungen!$C$11="7 Tage",7,5),N('Ist-Stunden'!AA28)),MAX(IF(Einstellungen!$C$11="7 Tage",MAX(0,(MIN(DATE(2027,11,0),IF(Mitarbeiter!$D28="",DATE(2027,11,0),Mitarbeiter!$D28),TODAY()))-(MAX(DATE(2027,10,1),Mitarbeiter!$C28))+1),MAX(0,NETWORKDAYS(MAX(DATE(2027,10,1),Mitarbeiter!$C28),MIN(DATE(2027,11,0),IF(Mitarbeiter!$D28="",DATE(2027,11,0),Mitarbeiter!$D28),TODAY()),Einstellungen!$F$13:$F$67)))*N(Mitarbeiter!$E28)/IF(Einstellungen!$C$11="7 Tage",7,5),N('Ist-Stunden'!AA28)+(N(Krankheitstage!AN28)+N(Krankheitstage!AZ28))*N($C28))))</f>
        <v/>
      </c>
      <c r="BF28" s="76">
        <f>IF($B28="",0,IF(Einstellungen!$C$10="Ja",MAX(IF(Einstellungen!$C$11="7 Tage",MAX(0,(MIN(DATE(2027,12,0),IF(Mitarbeiter!$D28="",DATE(2027,12,0),Mitarbeiter!$D28),TODAY()))-(MAX(DATE(2027,11,1),Mitarbeiter!$C28))+1),MAX(0,NETWORKDAYS(MAX(DATE(2027,11,1),Mitarbeiter!$C28),MIN(DATE(2027,12,0),IF(Mitarbeiter!$D28="",DATE(2027,12,0),Mitarbeiter!$D28),TODAY()),Einstellungen!$F$13:$F$67)))*N(Mitarbeiter!$E28)/IF(Einstellungen!$C$11="7 Tage",7,5),N('Ist-Stunden'!AB28)),MAX(IF(Einstellungen!$C$11="7 Tage",MAX(0,(MIN(DATE(2027,12,0),IF(Mitarbeiter!$D28="",DATE(2027,12,0),Mitarbeiter!$D28),TODAY()))-(MAX(DATE(2027,11,1),Mitarbeiter!$C28))+1),MAX(0,NETWORKDAYS(MAX(DATE(2027,11,1),Mitarbeiter!$C28),MIN(DATE(2027,12,0),IF(Mitarbeiter!$D28="",DATE(2027,12,0),Mitarbeiter!$D28),TODAY()),Einstellungen!$F$13:$F$67)))*N(Mitarbeiter!$E28)/IF(Einstellungen!$C$11="7 Tage",7,5),N('Ist-Stunden'!AB28)+(N(Krankheitstage!AO28)+N(Krankheitstage!BA28))*N($C28))))</f>
        <v/>
      </c>
      <c r="BG28" s="76">
        <f>IF($B28="",0,IF(Einstellungen!$C$10="Ja",MAX(IF(Einstellungen!$C$11="7 Tage",MAX(0,(MIN(DATE(2027,13,0),IF(Mitarbeiter!$D28="",DATE(2027,13,0),Mitarbeiter!$D28),TODAY()))-(MAX(DATE(2027,12,1),Mitarbeiter!$C28))+1),MAX(0,NETWORKDAYS(MAX(DATE(2027,12,1),Mitarbeiter!$C28),MIN(DATE(2027,13,0),IF(Mitarbeiter!$D28="",DATE(2027,13,0),Mitarbeiter!$D28),TODAY()),Einstellungen!$F$13:$F$67)))*N(Mitarbeiter!$E28)/IF(Einstellungen!$C$11="7 Tage",7,5),N('Ist-Stunden'!AC28)),MAX(IF(Einstellungen!$C$11="7 Tage",MAX(0,(MIN(DATE(2027,13,0),IF(Mitarbeiter!$D28="",DATE(2027,13,0),Mitarbeiter!$D28),TODAY()))-(MAX(DATE(2027,12,1),Mitarbeiter!$C28))+1),MAX(0,NETWORKDAYS(MAX(DATE(2027,12,1),Mitarbeiter!$C28),MIN(DATE(2027,13,0),IF(Mitarbeiter!$D28="",DATE(2027,13,0),Mitarbeiter!$D28),TODAY()),Einstellungen!$F$13:$F$67)))*N(Mitarbeiter!$E28)/IF(Einstellungen!$C$11="7 Tage",7,5),N('Ist-Stunden'!AC28)+(N(Krankheitstage!AP28)+N(Krankheitstage!BB28))*N($C28))))</f>
        <v/>
      </c>
      <c r="BH28" s="76">
        <f>IF($B28="",0,IF(Einstellungen!$C$10="Ja",MAX(IF(Einstellungen!$C$11="7 Tage",MAX(0,(MIN(DATE(2028,2,0),IF(Mitarbeiter!$D28="",DATE(2028,2,0),Mitarbeiter!$D28),TODAY()))-(MAX(DATE(2028,1,1),Mitarbeiter!$C28))+1),MAX(0,NETWORKDAYS(MAX(DATE(2028,1,1),Mitarbeiter!$C28),MIN(DATE(2028,2,0),IF(Mitarbeiter!$D28="",DATE(2028,2,0),Mitarbeiter!$D28),TODAY()),Einstellungen!$F$13:$F$67)))*N(Mitarbeiter!$E28)/IF(Einstellungen!$C$11="7 Tage",7,5),N('Ist-Stunden'!AD28)),MAX(IF(Einstellungen!$C$11="7 Tage",MAX(0,(MIN(DATE(2028,2,0),IF(Mitarbeiter!$D28="",DATE(2028,2,0),Mitarbeiter!$D28),TODAY()))-(MAX(DATE(2028,1,1),Mitarbeiter!$C28))+1),MAX(0,NETWORKDAYS(MAX(DATE(2028,1,1),Mitarbeiter!$C28),MIN(DATE(2028,2,0),IF(Mitarbeiter!$D28="",DATE(2028,2,0),Mitarbeiter!$D28),TODAY()),Einstellungen!$F$13:$F$67)))*N(Mitarbeiter!$E28)/IF(Einstellungen!$C$11="7 Tage",7,5),N('Ist-Stunden'!AD28)+(N(Krankheitstage!BC28)+N(Krankheitstage!BO28))*N($C28))))</f>
        <v/>
      </c>
      <c r="BI28" s="76">
        <f>IF($B28="",0,IF(Einstellungen!$C$10="Ja",MAX(IF(Einstellungen!$C$11="7 Tage",MAX(0,(MIN(DATE(2028,3,0),IF(Mitarbeiter!$D28="",DATE(2028,3,0),Mitarbeiter!$D28),TODAY()))-(MAX(DATE(2028,2,1),Mitarbeiter!$C28))+1),MAX(0,NETWORKDAYS(MAX(DATE(2028,2,1),Mitarbeiter!$C28),MIN(DATE(2028,3,0),IF(Mitarbeiter!$D28="",DATE(2028,3,0),Mitarbeiter!$D28),TODAY()),Einstellungen!$F$13:$F$67)))*N(Mitarbeiter!$E28)/IF(Einstellungen!$C$11="7 Tage",7,5),N('Ist-Stunden'!AE28)),MAX(IF(Einstellungen!$C$11="7 Tage",MAX(0,(MIN(DATE(2028,3,0),IF(Mitarbeiter!$D28="",DATE(2028,3,0),Mitarbeiter!$D28),TODAY()))-(MAX(DATE(2028,2,1),Mitarbeiter!$C28))+1),MAX(0,NETWORKDAYS(MAX(DATE(2028,2,1),Mitarbeiter!$C28),MIN(DATE(2028,3,0),IF(Mitarbeiter!$D28="",DATE(2028,3,0),Mitarbeiter!$D28),TODAY()),Einstellungen!$F$13:$F$67)))*N(Mitarbeiter!$E28)/IF(Einstellungen!$C$11="7 Tage",7,5),N('Ist-Stunden'!AE28)+(N(Krankheitstage!BD28)+N(Krankheitstage!BP28))*N($C28))))</f>
        <v/>
      </c>
      <c r="BJ28" s="76">
        <f>IF($B28="",0,IF(Einstellungen!$C$10="Ja",MAX(IF(Einstellungen!$C$11="7 Tage",MAX(0,(MIN(DATE(2028,4,0),IF(Mitarbeiter!$D28="",DATE(2028,4,0),Mitarbeiter!$D28),TODAY()))-(MAX(DATE(2028,3,1),Mitarbeiter!$C28))+1),MAX(0,NETWORKDAYS(MAX(DATE(2028,3,1),Mitarbeiter!$C28),MIN(DATE(2028,4,0),IF(Mitarbeiter!$D28="",DATE(2028,4,0),Mitarbeiter!$D28),TODAY()),Einstellungen!$F$13:$F$67)))*N(Mitarbeiter!$E28)/IF(Einstellungen!$C$11="7 Tage",7,5),N('Ist-Stunden'!AF28)),MAX(IF(Einstellungen!$C$11="7 Tage",MAX(0,(MIN(DATE(2028,4,0),IF(Mitarbeiter!$D28="",DATE(2028,4,0),Mitarbeiter!$D28),TODAY()))-(MAX(DATE(2028,3,1),Mitarbeiter!$C28))+1),MAX(0,NETWORKDAYS(MAX(DATE(2028,3,1),Mitarbeiter!$C28),MIN(DATE(2028,4,0),IF(Mitarbeiter!$D28="",DATE(2028,4,0),Mitarbeiter!$D28),TODAY()),Einstellungen!$F$13:$F$67)))*N(Mitarbeiter!$E28)/IF(Einstellungen!$C$11="7 Tage",7,5),N('Ist-Stunden'!AF28)+(N(Krankheitstage!BE28)+N(Krankheitstage!BQ28))*N($C28))))</f>
        <v/>
      </c>
      <c r="BK28" s="76">
        <f>IF($B28="",0,IF(Einstellungen!$C$10="Ja",MAX(IF(Einstellungen!$C$11="7 Tage",MAX(0,(MIN(DATE(2028,5,0),IF(Mitarbeiter!$D28="",DATE(2028,5,0),Mitarbeiter!$D28),TODAY()))-(MAX(DATE(2028,4,1),Mitarbeiter!$C28))+1),MAX(0,NETWORKDAYS(MAX(DATE(2028,4,1),Mitarbeiter!$C28),MIN(DATE(2028,5,0),IF(Mitarbeiter!$D28="",DATE(2028,5,0),Mitarbeiter!$D28),TODAY()),Einstellungen!$F$13:$F$67)))*N(Mitarbeiter!$E28)/IF(Einstellungen!$C$11="7 Tage",7,5),N('Ist-Stunden'!AG28)),MAX(IF(Einstellungen!$C$11="7 Tage",MAX(0,(MIN(DATE(2028,5,0),IF(Mitarbeiter!$D28="",DATE(2028,5,0),Mitarbeiter!$D28),TODAY()))-(MAX(DATE(2028,4,1),Mitarbeiter!$C28))+1),MAX(0,NETWORKDAYS(MAX(DATE(2028,4,1),Mitarbeiter!$C28),MIN(DATE(2028,5,0),IF(Mitarbeiter!$D28="",DATE(2028,5,0),Mitarbeiter!$D28),TODAY()),Einstellungen!$F$13:$F$67)))*N(Mitarbeiter!$E28)/IF(Einstellungen!$C$11="7 Tage",7,5),N('Ist-Stunden'!AG28)+(N(Krankheitstage!BF28)+N(Krankheitstage!BR28))*N($C28))))</f>
        <v/>
      </c>
      <c r="BL28" s="76">
        <f>IF($B28="",0,IF(Einstellungen!$C$10="Ja",MAX(IF(Einstellungen!$C$11="7 Tage",MAX(0,(MIN(DATE(2028,6,0),IF(Mitarbeiter!$D28="",DATE(2028,6,0),Mitarbeiter!$D28),TODAY()))-(MAX(DATE(2028,5,1),Mitarbeiter!$C28))+1),MAX(0,NETWORKDAYS(MAX(DATE(2028,5,1),Mitarbeiter!$C28),MIN(DATE(2028,6,0),IF(Mitarbeiter!$D28="",DATE(2028,6,0),Mitarbeiter!$D28),TODAY()),Einstellungen!$F$13:$F$67)))*N(Mitarbeiter!$E28)/IF(Einstellungen!$C$11="7 Tage",7,5),N('Ist-Stunden'!AH28)),MAX(IF(Einstellungen!$C$11="7 Tage",MAX(0,(MIN(DATE(2028,6,0),IF(Mitarbeiter!$D28="",DATE(2028,6,0),Mitarbeiter!$D28),TODAY()))-(MAX(DATE(2028,5,1),Mitarbeiter!$C28))+1),MAX(0,NETWORKDAYS(MAX(DATE(2028,5,1),Mitarbeiter!$C28),MIN(DATE(2028,6,0),IF(Mitarbeiter!$D28="",DATE(2028,6,0),Mitarbeiter!$D28),TODAY()),Einstellungen!$F$13:$F$67)))*N(Mitarbeiter!$E28)/IF(Einstellungen!$C$11="7 Tage",7,5),N('Ist-Stunden'!AH28)+(N(Krankheitstage!BG28)+N(Krankheitstage!BS28))*N($C28))))</f>
        <v/>
      </c>
      <c r="BM28" s="76">
        <f>IF($B28="",0,IF(Einstellungen!$C$10="Ja",MAX(IF(Einstellungen!$C$11="7 Tage",MAX(0,(MIN(DATE(2028,7,0),IF(Mitarbeiter!$D28="",DATE(2028,7,0),Mitarbeiter!$D28),TODAY()))-(MAX(DATE(2028,6,1),Mitarbeiter!$C28))+1),MAX(0,NETWORKDAYS(MAX(DATE(2028,6,1),Mitarbeiter!$C28),MIN(DATE(2028,7,0),IF(Mitarbeiter!$D28="",DATE(2028,7,0),Mitarbeiter!$D28),TODAY()),Einstellungen!$F$13:$F$67)))*N(Mitarbeiter!$E28)/IF(Einstellungen!$C$11="7 Tage",7,5),N('Ist-Stunden'!AI28)),MAX(IF(Einstellungen!$C$11="7 Tage",MAX(0,(MIN(DATE(2028,7,0),IF(Mitarbeiter!$D28="",DATE(2028,7,0),Mitarbeiter!$D28),TODAY()))-(MAX(DATE(2028,6,1),Mitarbeiter!$C28))+1),MAX(0,NETWORKDAYS(MAX(DATE(2028,6,1),Mitarbeiter!$C28),MIN(DATE(2028,7,0),IF(Mitarbeiter!$D28="",DATE(2028,7,0),Mitarbeiter!$D28),TODAY()),Einstellungen!$F$13:$F$67)))*N(Mitarbeiter!$E28)/IF(Einstellungen!$C$11="7 Tage",7,5),N('Ist-Stunden'!AI28)+(N(Krankheitstage!BH28)+N(Krankheitstage!BT28))*N($C28))))</f>
        <v/>
      </c>
      <c r="BN28" s="76">
        <f>IF($B28="",0,IF(Einstellungen!$C$10="Ja",MAX(IF(Einstellungen!$C$11="7 Tage",MAX(0,(MIN(DATE(2028,8,0),IF(Mitarbeiter!$D28="",DATE(2028,8,0),Mitarbeiter!$D28),TODAY()))-(MAX(DATE(2028,7,1),Mitarbeiter!$C28))+1),MAX(0,NETWORKDAYS(MAX(DATE(2028,7,1),Mitarbeiter!$C28),MIN(DATE(2028,8,0),IF(Mitarbeiter!$D28="",DATE(2028,8,0),Mitarbeiter!$D28),TODAY()),Einstellungen!$F$13:$F$67)))*N(Mitarbeiter!$E28)/IF(Einstellungen!$C$11="7 Tage",7,5),N('Ist-Stunden'!AJ28)),MAX(IF(Einstellungen!$C$11="7 Tage",MAX(0,(MIN(DATE(2028,8,0),IF(Mitarbeiter!$D28="",DATE(2028,8,0),Mitarbeiter!$D28),TODAY()))-(MAX(DATE(2028,7,1),Mitarbeiter!$C28))+1),MAX(0,NETWORKDAYS(MAX(DATE(2028,7,1),Mitarbeiter!$C28),MIN(DATE(2028,8,0),IF(Mitarbeiter!$D28="",DATE(2028,8,0),Mitarbeiter!$D28),TODAY()),Einstellungen!$F$13:$F$67)))*N(Mitarbeiter!$E28)/IF(Einstellungen!$C$11="7 Tage",7,5),N('Ist-Stunden'!AJ28)+(N(Krankheitstage!BI28)+N(Krankheitstage!BU28))*N($C28))))</f>
        <v/>
      </c>
      <c r="BO28" s="76">
        <f>IF($B28="",0,IF(Einstellungen!$C$10="Ja",MAX(IF(Einstellungen!$C$11="7 Tage",MAX(0,(MIN(DATE(2028,9,0),IF(Mitarbeiter!$D28="",DATE(2028,9,0),Mitarbeiter!$D28),TODAY()))-(MAX(DATE(2028,8,1),Mitarbeiter!$C28))+1),MAX(0,NETWORKDAYS(MAX(DATE(2028,8,1),Mitarbeiter!$C28),MIN(DATE(2028,9,0),IF(Mitarbeiter!$D28="",DATE(2028,9,0),Mitarbeiter!$D28),TODAY()),Einstellungen!$F$13:$F$67)))*N(Mitarbeiter!$E28)/IF(Einstellungen!$C$11="7 Tage",7,5),N('Ist-Stunden'!AK28)),MAX(IF(Einstellungen!$C$11="7 Tage",MAX(0,(MIN(DATE(2028,9,0),IF(Mitarbeiter!$D28="",DATE(2028,9,0),Mitarbeiter!$D28),TODAY()))-(MAX(DATE(2028,8,1),Mitarbeiter!$C28))+1),MAX(0,NETWORKDAYS(MAX(DATE(2028,8,1),Mitarbeiter!$C28),MIN(DATE(2028,9,0),IF(Mitarbeiter!$D28="",DATE(2028,9,0),Mitarbeiter!$D28),TODAY()),Einstellungen!$F$13:$F$67)))*N(Mitarbeiter!$E28)/IF(Einstellungen!$C$11="7 Tage",7,5),N('Ist-Stunden'!AK28)+(N(Krankheitstage!BJ28)+N(Krankheitstage!BV28))*N($C28))))</f>
        <v/>
      </c>
      <c r="BP28" s="76">
        <f>IF($B28="",0,IF(Einstellungen!$C$10="Ja",MAX(IF(Einstellungen!$C$11="7 Tage",MAX(0,(MIN(DATE(2028,10,0),IF(Mitarbeiter!$D28="",DATE(2028,10,0),Mitarbeiter!$D28),TODAY()))-(MAX(DATE(2028,9,1),Mitarbeiter!$C28))+1),MAX(0,NETWORKDAYS(MAX(DATE(2028,9,1),Mitarbeiter!$C28),MIN(DATE(2028,10,0),IF(Mitarbeiter!$D28="",DATE(2028,10,0),Mitarbeiter!$D28),TODAY()),Einstellungen!$F$13:$F$67)))*N(Mitarbeiter!$E28)/IF(Einstellungen!$C$11="7 Tage",7,5),N('Ist-Stunden'!AL28)),MAX(IF(Einstellungen!$C$11="7 Tage",MAX(0,(MIN(DATE(2028,10,0),IF(Mitarbeiter!$D28="",DATE(2028,10,0),Mitarbeiter!$D28),TODAY()))-(MAX(DATE(2028,9,1),Mitarbeiter!$C28))+1),MAX(0,NETWORKDAYS(MAX(DATE(2028,9,1),Mitarbeiter!$C28),MIN(DATE(2028,10,0),IF(Mitarbeiter!$D28="",DATE(2028,10,0),Mitarbeiter!$D28),TODAY()),Einstellungen!$F$13:$F$67)))*N(Mitarbeiter!$E28)/IF(Einstellungen!$C$11="7 Tage",7,5),N('Ist-Stunden'!AL28)+(N(Krankheitstage!BK28)+N(Krankheitstage!BW28))*N($C28))))</f>
        <v/>
      </c>
      <c r="BQ28" s="76">
        <f>IF($B28="",0,IF(Einstellungen!$C$10="Ja",MAX(IF(Einstellungen!$C$11="7 Tage",MAX(0,(MIN(DATE(2028,11,0),IF(Mitarbeiter!$D28="",DATE(2028,11,0),Mitarbeiter!$D28),TODAY()))-(MAX(DATE(2028,10,1),Mitarbeiter!$C28))+1),MAX(0,NETWORKDAYS(MAX(DATE(2028,10,1),Mitarbeiter!$C28),MIN(DATE(2028,11,0),IF(Mitarbeiter!$D28="",DATE(2028,11,0),Mitarbeiter!$D28),TODAY()),Einstellungen!$F$13:$F$67)))*N(Mitarbeiter!$E28)/IF(Einstellungen!$C$11="7 Tage",7,5),N('Ist-Stunden'!AM28)),MAX(IF(Einstellungen!$C$11="7 Tage",MAX(0,(MIN(DATE(2028,11,0),IF(Mitarbeiter!$D28="",DATE(2028,11,0),Mitarbeiter!$D28),TODAY()))-(MAX(DATE(2028,10,1),Mitarbeiter!$C28))+1),MAX(0,NETWORKDAYS(MAX(DATE(2028,10,1),Mitarbeiter!$C28),MIN(DATE(2028,11,0),IF(Mitarbeiter!$D28="",DATE(2028,11,0),Mitarbeiter!$D28),TODAY()),Einstellungen!$F$13:$F$67)))*N(Mitarbeiter!$E28)/IF(Einstellungen!$C$11="7 Tage",7,5),N('Ist-Stunden'!AM28)+(N(Krankheitstage!BL28)+N(Krankheitstage!BX28))*N($C28))))</f>
        <v/>
      </c>
      <c r="BR28" s="76">
        <f>IF($B28="",0,IF(Einstellungen!$C$10="Ja",MAX(IF(Einstellungen!$C$11="7 Tage",MAX(0,(MIN(DATE(2028,12,0),IF(Mitarbeiter!$D28="",DATE(2028,12,0),Mitarbeiter!$D28),TODAY()))-(MAX(DATE(2028,11,1),Mitarbeiter!$C28))+1),MAX(0,NETWORKDAYS(MAX(DATE(2028,11,1),Mitarbeiter!$C28),MIN(DATE(2028,12,0),IF(Mitarbeiter!$D28="",DATE(2028,12,0),Mitarbeiter!$D28),TODAY()),Einstellungen!$F$13:$F$67)))*N(Mitarbeiter!$E28)/IF(Einstellungen!$C$11="7 Tage",7,5),N('Ist-Stunden'!AN28)),MAX(IF(Einstellungen!$C$11="7 Tage",MAX(0,(MIN(DATE(2028,12,0),IF(Mitarbeiter!$D28="",DATE(2028,12,0),Mitarbeiter!$D28),TODAY()))-(MAX(DATE(2028,11,1),Mitarbeiter!$C28))+1),MAX(0,NETWORKDAYS(MAX(DATE(2028,11,1),Mitarbeiter!$C28),MIN(DATE(2028,12,0),IF(Mitarbeiter!$D28="",DATE(2028,12,0),Mitarbeiter!$D28),TODAY()),Einstellungen!$F$13:$F$67)))*N(Mitarbeiter!$E28)/IF(Einstellungen!$C$11="7 Tage",7,5),N('Ist-Stunden'!AN28)+(N(Krankheitstage!BM28)+N(Krankheitstage!BY28))*N($C28))))</f>
        <v/>
      </c>
      <c r="BS28" s="76">
        <f>IF($B28="",0,IF(Einstellungen!$C$10="Ja",MAX(IF(Einstellungen!$C$11="7 Tage",MAX(0,(MIN(DATE(2028,13,0),IF(Mitarbeiter!$D28="",DATE(2028,13,0),Mitarbeiter!$D28),TODAY()))-(MAX(DATE(2028,12,1),Mitarbeiter!$C28))+1),MAX(0,NETWORKDAYS(MAX(DATE(2028,12,1),Mitarbeiter!$C28),MIN(DATE(2028,13,0),IF(Mitarbeiter!$D28="",DATE(2028,13,0),Mitarbeiter!$D28),TODAY()),Einstellungen!$F$13:$F$67)))*N(Mitarbeiter!$E28)/IF(Einstellungen!$C$11="7 Tage",7,5),N('Ist-Stunden'!AO28)),MAX(IF(Einstellungen!$C$11="7 Tage",MAX(0,(MIN(DATE(2028,13,0),IF(Mitarbeiter!$D28="",DATE(2028,13,0),Mitarbeiter!$D28),TODAY()))-(MAX(DATE(2028,12,1),Mitarbeiter!$C28))+1),MAX(0,NETWORKDAYS(MAX(DATE(2028,12,1),Mitarbeiter!$C28),MIN(DATE(2028,13,0),IF(Mitarbeiter!$D28="",DATE(2028,13,0),Mitarbeiter!$D28),TODAY()),Einstellungen!$F$13:$F$67)))*N(Mitarbeiter!$E28)/IF(Einstellungen!$C$11="7 Tage",7,5),N('Ist-Stunden'!AO28)+(N(Krankheitstage!BN28)+N(Krankheitstage!BZ28))*N($C28))))</f>
        <v/>
      </c>
      <c r="BT28" s="76">
        <f>IF($B28="",0,IF(Einstellungen!$C$10="Ja",MAX(IF(Einstellungen!$C$11="7 Tage",MAX(0,(MIN(DATE(2029,2,0),IF(Mitarbeiter!$D28="",DATE(2029,2,0),Mitarbeiter!$D28),TODAY()))-(MAX(DATE(2029,1,1),Mitarbeiter!$C28))+1),MAX(0,NETWORKDAYS(MAX(DATE(2029,1,1),Mitarbeiter!$C28),MIN(DATE(2029,2,0),IF(Mitarbeiter!$D28="",DATE(2029,2,0),Mitarbeiter!$D28),TODAY()),Einstellungen!$F$13:$F$67)))*N(Mitarbeiter!$E28)/IF(Einstellungen!$C$11="7 Tage",7,5),N('Ist-Stunden'!AP28)),MAX(IF(Einstellungen!$C$11="7 Tage",MAX(0,(MIN(DATE(2029,2,0),IF(Mitarbeiter!$D28="",DATE(2029,2,0),Mitarbeiter!$D28),TODAY()))-(MAX(DATE(2029,1,1),Mitarbeiter!$C28))+1),MAX(0,NETWORKDAYS(MAX(DATE(2029,1,1),Mitarbeiter!$C28),MIN(DATE(2029,2,0),IF(Mitarbeiter!$D28="",DATE(2029,2,0),Mitarbeiter!$D28),TODAY()),Einstellungen!$F$13:$F$67)))*N(Mitarbeiter!$E28)/IF(Einstellungen!$C$11="7 Tage",7,5),N('Ist-Stunden'!AP28)+(N(Krankheitstage!CA28)+N(Krankheitstage!CM28))*N($C28))))</f>
        <v/>
      </c>
      <c r="BU28" s="76">
        <f>IF($B28="",0,IF(Einstellungen!$C$10="Ja",MAX(IF(Einstellungen!$C$11="7 Tage",MAX(0,(MIN(DATE(2029,3,0),IF(Mitarbeiter!$D28="",DATE(2029,3,0),Mitarbeiter!$D28),TODAY()))-(MAX(DATE(2029,2,1),Mitarbeiter!$C28))+1),MAX(0,NETWORKDAYS(MAX(DATE(2029,2,1),Mitarbeiter!$C28),MIN(DATE(2029,3,0),IF(Mitarbeiter!$D28="",DATE(2029,3,0),Mitarbeiter!$D28),TODAY()),Einstellungen!$F$13:$F$67)))*N(Mitarbeiter!$E28)/IF(Einstellungen!$C$11="7 Tage",7,5),N('Ist-Stunden'!AQ28)),MAX(IF(Einstellungen!$C$11="7 Tage",MAX(0,(MIN(DATE(2029,3,0),IF(Mitarbeiter!$D28="",DATE(2029,3,0),Mitarbeiter!$D28),TODAY()))-(MAX(DATE(2029,2,1),Mitarbeiter!$C28))+1),MAX(0,NETWORKDAYS(MAX(DATE(2029,2,1),Mitarbeiter!$C28),MIN(DATE(2029,3,0),IF(Mitarbeiter!$D28="",DATE(2029,3,0),Mitarbeiter!$D28),TODAY()),Einstellungen!$F$13:$F$67)))*N(Mitarbeiter!$E28)/IF(Einstellungen!$C$11="7 Tage",7,5),N('Ist-Stunden'!AQ28)+(N(Krankheitstage!CB28)+N(Krankheitstage!CN28))*N($C28))))</f>
        <v/>
      </c>
      <c r="BV28" s="76">
        <f>IF($B28="",0,IF(Einstellungen!$C$10="Ja",MAX(IF(Einstellungen!$C$11="7 Tage",MAX(0,(MIN(DATE(2029,4,0),IF(Mitarbeiter!$D28="",DATE(2029,4,0),Mitarbeiter!$D28),TODAY()))-(MAX(DATE(2029,3,1),Mitarbeiter!$C28))+1),MAX(0,NETWORKDAYS(MAX(DATE(2029,3,1),Mitarbeiter!$C28),MIN(DATE(2029,4,0),IF(Mitarbeiter!$D28="",DATE(2029,4,0),Mitarbeiter!$D28),TODAY()),Einstellungen!$F$13:$F$67)))*N(Mitarbeiter!$E28)/IF(Einstellungen!$C$11="7 Tage",7,5),N('Ist-Stunden'!AR28)),MAX(IF(Einstellungen!$C$11="7 Tage",MAX(0,(MIN(DATE(2029,4,0),IF(Mitarbeiter!$D28="",DATE(2029,4,0),Mitarbeiter!$D28),TODAY()))-(MAX(DATE(2029,3,1),Mitarbeiter!$C28))+1),MAX(0,NETWORKDAYS(MAX(DATE(2029,3,1),Mitarbeiter!$C28),MIN(DATE(2029,4,0),IF(Mitarbeiter!$D28="",DATE(2029,4,0),Mitarbeiter!$D28),TODAY()),Einstellungen!$F$13:$F$67)))*N(Mitarbeiter!$E28)/IF(Einstellungen!$C$11="7 Tage",7,5),N('Ist-Stunden'!AR28)+(N(Krankheitstage!CC28)+N(Krankheitstage!CO28))*N($C28))))</f>
        <v/>
      </c>
      <c r="BW28" s="76">
        <f>IF($B28="",0,IF(Einstellungen!$C$10="Ja",MAX(IF(Einstellungen!$C$11="7 Tage",MAX(0,(MIN(DATE(2029,5,0),IF(Mitarbeiter!$D28="",DATE(2029,5,0),Mitarbeiter!$D28),TODAY()))-(MAX(DATE(2029,4,1),Mitarbeiter!$C28))+1),MAX(0,NETWORKDAYS(MAX(DATE(2029,4,1),Mitarbeiter!$C28),MIN(DATE(2029,5,0),IF(Mitarbeiter!$D28="",DATE(2029,5,0),Mitarbeiter!$D28),TODAY()),Einstellungen!$F$13:$F$67)))*N(Mitarbeiter!$E28)/IF(Einstellungen!$C$11="7 Tage",7,5),N('Ist-Stunden'!AS28)),MAX(IF(Einstellungen!$C$11="7 Tage",MAX(0,(MIN(DATE(2029,5,0),IF(Mitarbeiter!$D28="",DATE(2029,5,0),Mitarbeiter!$D28),TODAY()))-(MAX(DATE(2029,4,1),Mitarbeiter!$C28))+1),MAX(0,NETWORKDAYS(MAX(DATE(2029,4,1),Mitarbeiter!$C28),MIN(DATE(2029,5,0),IF(Mitarbeiter!$D28="",DATE(2029,5,0),Mitarbeiter!$D28),TODAY()),Einstellungen!$F$13:$F$67)))*N(Mitarbeiter!$E28)/IF(Einstellungen!$C$11="7 Tage",7,5),N('Ist-Stunden'!AS28)+(N(Krankheitstage!CD28)+N(Krankheitstage!CP28))*N($C28))))</f>
        <v/>
      </c>
      <c r="BX28" s="76">
        <f>IF($B28="",0,IF(Einstellungen!$C$10="Ja",MAX(IF(Einstellungen!$C$11="7 Tage",MAX(0,(MIN(DATE(2029,6,0),IF(Mitarbeiter!$D28="",DATE(2029,6,0),Mitarbeiter!$D28),TODAY()))-(MAX(DATE(2029,5,1),Mitarbeiter!$C28))+1),MAX(0,NETWORKDAYS(MAX(DATE(2029,5,1),Mitarbeiter!$C28),MIN(DATE(2029,6,0),IF(Mitarbeiter!$D28="",DATE(2029,6,0),Mitarbeiter!$D28),TODAY()),Einstellungen!$F$13:$F$67)))*N(Mitarbeiter!$E28)/IF(Einstellungen!$C$11="7 Tage",7,5),N('Ist-Stunden'!AT28)),MAX(IF(Einstellungen!$C$11="7 Tage",MAX(0,(MIN(DATE(2029,6,0),IF(Mitarbeiter!$D28="",DATE(2029,6,0),Mitarbeiter!$D28),TODAY()))-(MAX(DATE(2029,5,1),Mitarbeiter!$C28))+1),MAX(0,NETWORKDAYS(MAX(DATE(2029,5,1),Mitarbeiter!$C28),MIN(DATE(2029,6,0),IF(Mitarbeiter!$D28="",DATE(2029,6,0),Mitarbeiter!$D28),TODAY()),Einstellungen!$F$13:$F$67)))*N(Mitarbeiter!$E28)/IF(Einstellungen!$C$11="7 Tage",7,5),N('Ist-Stunden'!AT28)+(N(Krankheitstage!CE28)+N(Krankheitstage!CQ28))*N($C28))))</f>
        <v/>
      </c>
      <c r="BY28" s="76">
        <f>IF($B28="",0,IF(Einstellungen!$C$10="Ja",MAX(IF(Einstellungen!$C$11="7 Tage",MAX(0,(MIN(DATE(2029,7,0),IF(Mitarbeiter!$D28="",DATE(2029,7,0),Mitarbeiter!$D28),TODAY()))-(MAX(DATE(2029,6,1),Mitarbeiter!$C28))+1),MAX(0,NETWORKDAYS(MAX(DATE(2029,6,1),Mitarbeiter!$C28),MIN(DATE(2029,7,0),IF(Mitarbeiter!$D28="",DATE(2029,7,0),Mitarbeiter!$D28),TODAY()),Einstellungen!$F$13:$F$67)))*N(Mitarbeiter!$E28)/IF(Einstellungen!$C$11="7 Tage",7,5),N('Ist-Stunden'!AU28)),MAX(IF(Einstellungen!$C$11="7 Tage",MAX(0,(MIN(DATE(2029,7,0),IF(Mitarbeiter!$D28="",DATE(2029,7,0),Mitarbeiter!$D28),TODAY()))-(MAX(DATE(2029,6,1),Mitarbeiter!$C28))+1),MAX(0,NETWORKDAYS(MAX(DATE(2029,6,1),Mitarbeiter!$C28),MIN(DATE(2029,7,0),IF(Mitarbeiter!$D28="",DATE(2029,7,0),Mitarbeiter!$D28),TODAY()),Einstellungen!$F$13:$F$67)))*N(Mitarbeiter!$E28)/IF(Einstellungen!$C$11="7 Tage",7,5),N('Ist-Stunden'!AU28)+(N(Krankheitstage!CF28)+N(Krankheitstage!CR28))*N($C28))))</f>
        <v/>
      </c>
      <c r="BZ28" s="76">
        <f>IF($B28="",0,IF(Einstellungen!$C$10="Ja",MAX(IF(Einstellungen!$C$11="7 Tage",MAX(0,(MIN(DATE(2029,8,0),IF(Mitarbeiter!$D28="",DATE(2029,8,0),Mitarbeiter!$D28),TODAY()))-(MAX(DATE(2029,7,1),Mitarbeiter!$C28))+1),MAX(0,NETWORKDAYS(MAX(DATE(2029,7,1),Mitarbeiter!$C28),MIN(DATE(2029,8,0),IF(Mitarbeiter!$D28="",DATE(2029,8,0),Mitarbeiter!$D28),TODAY()),Einstellungen!$F$13:$F$67)))*N(Mitarbeiter!$E28)/IF(Einstellungen!$C$11="7 Tage",7,5),N('Ist-Stunden'!AV28)),MAX(IF(Einstellungen!$C$11="7 Tage",MAX(0,(MIN(DATE(2029,8,0),IF(Mitarbeiter!$D28="",DATE(2029,8,0),Mitarbeiter!$D28),TODAY()))-(MAX(DATE(2029,7,1),Mitarbeiter!$C28))+1),MAX(0,NETWORKDAYS(MAX(DATE(2029,7,1),Mitarbeiter!$C28),MIN(DATE(2029,8,0),IF(Mitarbeiter!$D28="",DATE(2029,8,0),Mitarbeiter!$D28),TODAY()),Einstellungen!$F$13:$F$67)))*N(Mitarbeiter!$E28)/IF(Einstellungen!$C$11="7 Tage",7,5),N('Ist-Stunden'!AV28)+(N(Krankheitstage!CG28)+N(Krankheitstage!CS28))*N($C28))))</f>
        <v/>
      </c>
      <c r="CA28" s="76">
        <f>IF($B28="",0,IF(Einstellungen!$C$10="Ja",MAX(IF(Einstellungen!$C$11="7 Tage",MAX(0,(MIN(DATE(2029,9,0),IF(Mitarbeiter!$D28="",DATE(2029,9,0),Mitarbeiter!$D28),TODAY()))-(MAX(DATE(2029,8,1),Mitarbeiter!$C28))+1),MAX(0,NETWORKDAYS(MAX(DATE(2029,8,1),Mitarbeiter!$C28),MIN(DATE(2029,9,0),IF(Mitarbeiter!$D28="",DATE(2029,9,0),Mitarbeiter!$D28),TODAY()),Einstellungen!$F$13:$F$67)))*N(Mitarbeiter!$E28)/IF(Einstellungen!$C$11="7 Tage",7,5),N('Ist-Stunden'!AW28)),MAX(IF(Einstellungen!$C$11="7 Tage",MAX(0,(MIN(DATE(2029,9,0),IF(Mitarbeiter!$D28="",DATE(2029,9,0),Mitarbeiter!$D28),TODAY()))-(MAX(DATE(2029,8,1),Mitarbeiter!$C28))+1),MAX(0,NETWORKDAYS(MAX(DATE(2029,8,1),Mitarbeiter!$C28),MIN(DATE(2029,9,0),IF(Mitarbeiter!$D28="",DATE(2029,9,0),Mitarbeiter!$D28),TODAY()),Einstellungen!$F$13:$F$67)))*N(Mitarbeiter!$E28)/IF(Einstellungen!$C$11="7 Tage",7,5),N('Ist-Stunden'!AW28)+(N(Krankheitstage!CH28)+N(Krankheitstage!CT28))*N($C28))))</f>
        <v/>
      </c>
      <c r="CB28" s="76">
        <f>IF($B28="",0,IF(Einstellungen!$C$10="Ja",MAX(IF(Einstellungen!$C$11="7 Tage",MAX(0,(MIN(DATE(2029,10,0),IF(Mitarbeiter!$D28="",DATE(2029,10,0),Mitarbeiter!$D28),TODAY()))-(MAX(DATE(2029,9,1),Mitarbeiter!$C28))+1),MAX(0,NETWORKDAYS(MAX(DATE(2029,9,1),Mitarbeiter!$C28),MIN(DATE(2029,10,0),IF(Mitarbeiter!$D28="",DATE(2029,10,0),Mitarbeiter!$D28),TODAY()),Einstellungen!$F$13:$F$67)))*N(Mitarbeiter!$E28)/IF(Einstellungen!$C$11="7 Tage",7,5),N('Ist-Stunden'!AX28)),MAX(IF(Einstellungen!$C$11="7 Tage",MAX(0,(MIN(DATE(2029,10,0),IF(Mitarbeiter!$D28="",DATE(2029,10,0),Mitarbeiter!$D28),TODAY()))-(MAX(DATE(2029,9,1),Mitarbeiter!$C28))+1),MAX(0,NETWORKDAYS(MAX(DATE(2029,9,1),Mitarbeiter!$C28),MIN(DATE(2029,10,0),IF(Mitarbeiter!$D28="",DATE(2029,10,0),Mitarbeiter!$D28),TODAY()),Einstellungen!$F$13:$F$67)))*N(Mitarbeiter!$E28)/IF(Einstellungen!$C$11="7 Tage",7,5),N('Ist-Stunden'!AX28)+(N(Krankheitstage!CI28)+N(Krankheitstage!CU28))*N($C28))))</f>
        <v/>
      </c>
      <c r="CC28" s="76">
        <f>IF($B28="",0,IF(Einstellungen!$C$10="Ja",MAX(IF(Einstellungen!$C$11="7 Tage",MAX(0,(MIN(DATE(2029,11,0),IF(Mitarbeiter!$D28="",DATE(2029,11,0),Mitarbeiter!$D28),TODAY()))-(MAX(DATE(2029,10,1),Mitarbeiter!$C28))+1),MAX(0,NETWORKDAYS(MAX(DATE(2029,10,1),Mitarbeiter!$C28),MIN(DATE(2029,11,0),IF(Mitarbeiter!$D28="",DATE(2029,11,0),Mitarbeiter!$D28),TODAY()),Einstellungen!$F$13:$F$67)))*N(Mitarbeiter!$E28)/IF(Einstellungen!$C$11="7 Tage",7,5),N('Ist-Stunden'!AY28)),MAX(IF(Einstellungen!$C$11="7 Tage",MAX(0,(MIN(DATE(2029,11,0),IF(Mitarbeiter!$D28="",DATE(2029,11,0),Mitarbeiter!$D28),TODAY()))-(MAX(DATE(2029,10,1),Mitarbeiter!$C28))+1),MAX(0,NETWORKDAYS(MAX(DATE(2029,10,1),Mitarbeiter!$C28),MIN(DATE(2029,11,0),IF(Mitarbeiter!$D28="",DATE(2029,11,0),Mitarbeiter!$D28),TODAY()),Einstellungen!$F$13:$F$67)))*N(Mitarbeiter!$E28)/IF(Einstellungen!$C$11="7 Tage",7,5),N('Ist-Stunden'!AY28)+(N(Krankheitstage!CJ28)+N(Krankheitstage!CV28))*N($C28))))</f>
        <v/>
      </c>
      <c r="CD28" s="76">
        <f>IF($B28="",0,IF(Einstellungen!$C$10="Ja",MAX(IF(Einstellungen!$C$11="7 Tage",MAX(0,(MIN(DATE(2029,12,0),IF(Mitarbeiter!$D28="",DATE(2029,12,0),Mitarbeiter!$D28),TODAY()))-(MAX(DATE(2029,11,1),Mitarbeiter!$C28))+1),MAX(0,NETWORKDAYS(MAX(DATE(2029,11,1),Mitarbeiter!$C28),MIN(DATE(2029,12,0),IF(Mitarbeiter!$D28="",DATE(2029,12,0),Mitarbeiter!$D28),TODAY()),Einstellungen!$F$13:$F$67)))*N(Mitarbeiter!$E28)/IF(Einstellungen!$C$11="7 Tage",7,5),N('Ist-Stunden'!AZ28)),MAX(IF(Einstellungen!$C$11="7 Tage",MAX(0,(MIN(DATE(2029,12,0),IF(Mitarbeiter!$D28="",DATE(2029,12,0),Mitarbeiter!$D28),TODAY()))-(MAX(DATE(2029,11,1),Mitarbeiter!$C28))+1),MAX(0,NETWORKDAYS(MAX(DATE(2029,11,1),Mitarbeiter!$C28),MIN(DATE(2029,12,0),IF(Mitarbeiter!$D28="",DATE(2029,12,0),Mitarbeiter!$D28),TODAY()),Einstellungen!$F$13:$F$67)))*N(Mitarbeiter!$E28)/IF(Einstellungen!$C$11="7 Tage",7,5),N('Ist-Stunden'!AZ28)+(N(Krankheitstage!CK28)+N(Krankheitstage!CW28))*N($C28))))</f>
        <v/>
      </c>
      <c r="CE28" s="76">
        <f>IF($B28="",0,IF(Einstellungen!$C$10="Ja",MAX(IF(Einstellungen!$C$11="7 Tage",MAX(0,(MIN(DATE(2029,13,0),IF(Mitarbeiter!$D28="",DATE(2029,13,0),Mitarbeiter!$D28),TODAY()))-(MAX(DATE(2029,12,1),Mitarbeiter!$C28))+1),MAX(0,NETWORKDAYS(MAX(DATE(2029,12,1),Mitarbeiter!$C28),MIN(DATE(2029,13,0),IF(Mitarbeiter!$D28="",DATE(2029,13,0),Mitarbeiter!$D28),TODAY()),Einstellungen!$F$13:$F$67)))*N(Mitarbeiter!$E28)/IF(Einstellungen!$C$11="7 Tage",7,5),N('Ist-Stunden'!BA28)),MAX(IF(Einstellungen!$C$11="7 Tage",MAX(0,(MIN(DATE(2029,13,0),IF(Mitarbeiter!$D28="",DATE(2029,13,0),Mitarbeiter!$D28),TODAY()))-(MAX(DATE(2029,12,1),Mitarbeiter!$C28))+1),MAX(0,NETWORKDAYS(MAX(DATE(2029,12,1),Mitarbeiter!$C28),MIN(DATE(2029,13,0),IF(Mitarbeiter!$D28="",DATE(2029,13,0),Mitarbeiter!$D28),TODAY()),Einstellungen!$F$13:$F$67)))*N(Mitarbeiter!$E28)/IF(Einstellungen!$C$11="7 Tage",7,5),N('Ist-Stunden'!BA28)+(N(Krankheitstage!CL28)+N(Krankheitstage!CX28))*N($C28))))</f>
        <v/>
      </c>
      <c r="CF28" s="76">
        <f>IF($B28="",0,IF(Einstellungen!$C$10="Ja",MAX(IF(Einstellungen!$C$11="7 Tage",MAX(0,(MIN(DATE(2030,2,0),IF(Mitarbeiter!$D28="",DATE(2030,2,0),Mitarbeiter!$D28),TODAY()))-(MAX(DATE(2030,1,1),Mitarbeiter!$C28))+1),MAX(0,NETWORKDAYS(MAX(DATE(2030,1,1),Mitarbeiter!$C28),MIN(DATE(2030,2,0),IF(Mitarbeiter!$D28="",DATE(2030,2,0),Mitarbeiter!$D28),TODAY()),Einstellungen!$F$13:$F$67)))*N(Mitarbeiter!$E28)/IF(Einstellungen!$C$11="7 Tage",7,5),N('Ist-Stunden'!BB28)),MAX(IF(Einstellungen!$C$11="7 Tage",MAX(0,(MIN(DATE(2030,2,0),IF(Mitarbeiter!$D28="",DATE(2030,2,0),Mitarbeiter!$D28),TODAY()))-(MAX(DATE(2030,1,1),Mitarbeiter!$C28))+1),MAX(0,NETWORKDAYS(MAX(DATE(2030,1,1),Mitarbeiter!$C28),MIN(DATE(2030,2,0),IF(Mitarbeiter!$D28="",DATE(2030,2,0),Mitarbeiter!$D28),TODAY()),Einstellungen!$F$13:$F$67)))*N(Mitarbeiter!$E28)/IF(Einstellungen!$C$11="7 Tage",7,5),N('Ist-Stunden'!BB28)+(N(Krankheitstage!CY28)+N(Krankheitstage!DK28))*N($C28))))</f>
        <v/>
      </c>
      <c r="CG28" s="76">
        <f>IF($B28="",0,IF(Einstellungen!$C$10="Ja",MAX(IF(Einstellungen!$C$11="7 Tage",MAX(0,(MIN(DATE(2030,3,0),IF(Mitarbeiter!$D28="",DATE(2030,3,0),Mitarbeiter!$D28),TODAY()))-(MAX(DATE(2030,2,1),Mitarbeiter!$C28))+1),MAX(0,NETWORKDAYS(MAX(DATE(2030,2,1),Mitarbeiter!$C28),MIN(DATE(2030,3,0),IF(Mitarbeiter!$D28="",DATE(2030,3,0),Mitarbeiter!$D28),TODAY()),Einstellungen!$F$13:$F$67)))*N(Mitarbeiter!$E28)/IF(Einstellungen!$C$11="7 Tage",7,5),N('Ist-Stunden'!BC28)),MAX(IF(Einstellungen!$C$11="7 Tage",MAX(0,(MIN(DATE(2030,3,0),IF(Mitarbeiter!$D28="",DATE(2030,3,0),Mitarbeiter!$D28),TODAY()))-(MAX(DATE(2030,2,1),Mitarbeiter!$C28))+1),MAX(0,NETWORKDAYS(MAX(DATE(2030,2,1),Mitarbeiter!$C28),MIN(DATE(2030,3,0),IF(Mitarbeiter!$D28="",DATE(2030,3,0),Mitarbeiter!$D28),TODAY()),Einstellungen!$F$13:$F$67)))*N(Mitarbeiter!$E28)/IF(Einstellungen!$C$11="7 Tage",7,5),N('Ist-Stunden'!BC28)+(N(Krankheitstage!CZ28)+N(Krankheitstage!DL28))*N($C28))))</f>
        <v/>
      </c>
      <c r="CH28" s="76">
        <f>IF($B28="",0,IF(Einstellungen!$C$10="Ja",MAX(IF(Einstellungen!$C$11="7 Tage",MAX(0,(MIN(DATE(2030,4,0),IF(Mitarbeiter!$D28="",DATE(2030,4,0),Mitarbeiter!$D28),TODAY()))-(MAX(DATE(2030,3,1),Mitarbeiter!$C28))+1),MAX(0,NETWORKDAYS(MAX(DATE(2030,3,1),Mitarbeiter!$C28),MIN(DATE(2030,4,0),IF(Mitarbeiter!$D28="",DATE(2030,4,0),Mitarbeiter!$D28),TODAY()),Einstellungen!$F$13:$F$67)))*N(Mitarbeiter!$E28)/IF(Einstellungen!$C$11="7 Tage",7,5),N('Ist-Stunden'!BD28)),MAX(IF(Einstellungen!$C$11="7 Tage",MAX(0,(MIN(DATE(2030,4,0),IF(Mitarbeiter!$D28="",DATE(2030,4,0),Mitarbeiter!$D28),TODAY()))-(MAX(DATE(2030,3,1),Mitarbeiter!$C28))+1),MAX(0,NETWORKDAYS(MAX(DATE(2030,3,1),Mitarbeiter!$C28),MIN(DATE(2030,4,0),IF(Mitarbeiter!$D28="",DATE(2030,4,0),Mitarbeiter!$D28),TODAY()),Einstellungen!$F$13:$F$67)))*N(Mitarbeiter!$E28)/IF(Einstellungen!$C$11="7 Tage",7,5),N('Ist-Stunden'!BD28)+(N(Krankheitstage!DA28)+N(Krankheitstage!DM28))*N($C28))))</f>
        <v/>
      </c>
      <c r="CI28" s="76">
        <f>IF($B28="",0,IF(Einstellungen!$C$10="Ja",MAX(IF(Einstellungen!$C$11="7 Tage",MAX(0,(MIN(DATE(2030,5,0),IF(Mitarbeiter!$D28="",DATE(2030,5,0),Mitarbeiter!$D28),TODAY()))-(MAX(DATE(2030,4,1),Mitarbeiter!$C28))+1),MAX(0,NETWORKDAYS(MAX(DATE(2030,4,1),Mitarbeiter!$C28),MIN(DATE(2030,5,0),IF(Mitarbeiter!$D28="",DATE(2030,5,0),Mitarbeiter!$D28),TODAY()),Einstellungen!$F$13:$F$67)))*N(Mitarbeiter!$E28)/IF(Einstellungen!$C$11="7 Tage",7,5),N('Ist-Stunden'!BE28)),MAX(IF(Einstellungen!$C$11="7 Tage",MAX(0,(MIN(DATE(2030,5,0),IF(Mitarbeiter!$D28="",DATE(2030,5,0),Mitarbeiter!$D28),TODAY()))-(MAX(DATE(2030,4,1),Mitarbeiter!$C28))+1),MAX(0,NETWORKDAYS(MAX(DATE(2030,4,1),Mitarbeiter!$C28),MIN(DATE(2030,5,0),IF(Mitarbeiter!$D28="",DATE(2030,5,0),Mitarbeiter!$D28),TODAY()),Einstellungen!$F$13:$F$67)))*N(Mitarbeiter!$E28)/IF(Einstellungen!$C$11="7 Tage",7,5),N('Ist-Stunden'!BE28)+(N(Krankheitstage!DB28)+N(Krankheitstage!DN28))*N($C28))))</f>
        <v/>
      </c>
      <c r="CJ28" s="76">
        <f>IF($B28="",0,IF(Einstellungen!$C$10="Ja",MAX(IF(Einstellungen!$C$11="7 Tage",MAX(0,(MIN(DATE(2030,6,0),IF(Mitarbeiter!$D28="",DATE(2030,6,0),Mitarbeiter!$D28),TODAY()))-(MAX(DATE(2030,5,1),Mitarbeiter!$C28))+1),MAX(0,NETWORKDAYS(MAX(DATE(2030,5,1),Mitarbeiter!$C28),MIN(DATE(2030,6,0),IF(Mitarbeiter!$D28="",DATE(2030,6,0),Mitarbeiter!$D28),TODAY()),Einstellungen!$F$13:$F$67)))*N(Mitarbeiter!$E28)/IF(Einstellungen!$C$11="7 Tage",7,5),N('Ist-Stunden'!BF28)),MAX(IF(Einstellungen!$C$11="7 Tage",MAX(0,(MIN(DATE(2030,6,0),IF(Mitarbeiter!$D28="",DATE(2030,6,0),Mitarbeiter!$D28),TODAY()))-(MAX(DATE(2030,5,1),Mitarbeiter!$C28))+1),MAX(0,NETWORKDAYS(MAX(DATE(2030,5,1),Mitarbeiter!$C28),MIN(DATE(2030,6,0),IF(Mitarbeiter!$D28="",DATE(2030,6,0),Mitarbeiter!$D28),TODAY()),Einstellungen!$F$13:$F$67)))*N(Mitarbeiter!$E28)/IF(Einstellungen!$C$11="7 Tage",7,5),N('Ist-Stunden'!BF28)+(N(Krankheitstage!DC28)+N(Krankheitstage!DO28))*N($C28))))</f>
        <v/>
      </c>
      <c r="CK28" s="76">
        <f>IF($B28="",0,IF(Einstellungen!$C$10="Ja",MAX(IF(Einstellungen!$C$11="7 Tage",MAX(0,(MIN(DATE(2030,7,0),IF(Mitarbeiter!$D28="",DATE(2030,7,0),Mitarbeiter!$D28),TODAY()))-(MAX(DATE(2030,6,1),Mitarbeiter!$C28))+1),MAX(0,NETWORKDAYS(MAX(DATE(2030,6,1),Mitarbeiter!$C28),MIN(DATE(2030,7,0),IF(Mitarbeiter!$D28="",DATE(2030,7,0),Mitarbeiter!$D28),TODAY()),Einstellungen!$F$13:$F$67)))*N(Mitarbeiter!$E28)/IF(Einstellungen!$C$11="7 Tage",7,5),N('Ist-Stunden'!BG28)),MAX(IF(Einstellungen!$C$11="7 Tage",MAX(0,(MIN(DATE(2030,7,0),IF(Mitarbeiter!$D28="",DATE(2030,7,0),Mitarbeiter!$D28),TODAY()))-(MAX(DATE(2030,6,1),Mitarbeiter!$C28))+1),MAX(0,NETWORKDAYS(MAX(DATE(2030,6,1),Mitarbeiter!$C28),MIN(DATE(2030,7,0),IF(Mitarbeiter!$D28="",DATE(2030,7,0),Mitarbeiter!$D28),TODAY()),Einstellungen!$F$13:$F$67)))*N(Mitarbeiter!$E28)/IF(Einstellungen!$C$11="7 Tage",7,5),N('Ist-Stunden'!BG28)+(N(Krankheitstage!DD28)+N(Krankheitstage!DP28))*N($C28))))</f>
        <v/>
      </c>
      <c r="CL28" s="76">
        <f>IF($B28="",0,IF(Einstellungen!$C$10="Ja",MAX(IF(Einstellungen!$C$11="7 Tage",MAX(0,(MIN(DATE(2030,8,0),IF(Mitarbeiter!$D28="",DATE(2030,8,0),Mitarbeiter!$D28),TODAY()))-(MAX(DATE(2030,7,1),Mitarbeiter!$C28))+1),MAX(0,NETWORKDAYS(MAX(DATE(2030,7,1),Mitarbeiter!$C28),MIN(DATE(2030,8,0),IF(Mitarbeiter!$D28="",DATE(2030,8,0),Mitarbeiter!$D28),TODAY()),Einstellungen!$F$13:$F$67)))*N(Mitarbeiter!$E28)/IF(Einstellungen!$C$11="7 Tage",7,5),N('Ist-Stunden'!BH28)),MAX(IF(Einstellungen!$C$11="7 Tage",MAX(0,(MIN(DATE(2030,8,0),IF(Mitarbeiter!$D28="",DATE(2030,8,0),Mitarbeiter!$D28),TODAY()))-(MAX(DATE(2030,7,1),Mitarbeiter!$C28))+1),MAX(0,NETWORKDAYS(MAX(DATE(2030,7,1),Mitarbeiter!$C28),MIN(DATE(2030,8,0),IF(Mitarbeiter!$D28="",DATE(2030,8,0),Mitarbeiter!$D28),TODAY()),Einstellungen!$F$13:$F$67)))*N(Mitarbeiter!$E28)/IF(Einstellungen!$C$11="7 Tage",7,5),N('Ist-Stunden'!BH28)+(N(Krankheitstage!DE28)+N(Krankheitstage!DQ28))*N($C28))))</f>
        <v/>
      </c>
      <c r="CM28" s="76">
        <f>IF($B28="",0,IF(Einstellungen!$C$10="Ja",MAX(IF(Einstellungen!$C$11="7 Tage",MAX(0,(MIN(DATE(2030,9,0),IF(Mitarbeiter!$D28="",DATE(2030,9,0),Mitarbeiter!$D28),TODAY()))-(MAX(DATE(2030,8,1),Mitarbeiter!$C28))+1),MAX(0,NETWORKDAYS(MAX(DATE(2030,8,1),Mitarbeiter!$C28),MIN(DATE(2030,9,0),IF(Mitarbeiter!$D28="",DATE(2030,9,0),Mitarbeiter!$D28),TODAY()),Einstellungen!$F$13:$F$67)))*N(Mitarbeiter!$E28)/IF(Einstellungen!$C$11="7 Tage",7,5),N('Ist-Stunden'!BI28)),MAX(IF(Einstellungen!$C$11="7 Tage",MAX(0,(MIN(DATE(2030,9,0),IF(Mitarbeiter!$D28="",DATE(2030,9,0),Mitarbeiter!$D28),TODAY()))-(MAX(DATE(2030,8,1),Mitarbeiter!$C28))+1),MAX(0,NETWORKDAYS(MAX(DATE(2030,8,1),Mitarbeiter!$C28),MIN(DATE(2030,9,0),IF(Mitarbeiter!$D28="",DATE(2030,9,0),Mitarbeiter!$D28),TODAY()),Einstellungen!$F$13:$F$67)))*N(Mitarbeiter!$E28)/IF(Einstellungen!$C$11="7 Tage",7,5),N('Ist-Stunden'!BI28)+(N(Krankheitstage!DF28)+N(Krankheitstage!DR28))*N($C28))))</f>
        <v/>
      </c>
      <c r="CN28" s="76">
        <f>IF($B28="",0,IF(Einstellungen!$C$10="Ja",MAX(IF(Einstellungen!$C$11="7 Tage",MAX(0,(MIN(DATE(2030,10,0),IF(Mitarbeiter!$D28="",DATE(2030,10,0),Mitarbeiter!$D28),TODAY()))-(MAX(DATE(2030,9,1),Mitarbeiter!$C28))+1),MAX(0,NETWORKDAYS(MAX(DATE(2030,9,1),Mitarbeiter!$C28),MIN(DATE(2030,10,0),IF(Mitarbeiter!$D28="",DATE(2030,10,0),Mitarbeiter!$D28),TODAY()),Einstellungen!$F$13:$F$67)))*N(Mitarbeiter!$E28)/IF(Einstellungen!$C$11="7 Tage",7,5),N('Ist-Stunden'!BJ28)),MAX(IF(Einstellungen!$C$11="7 Tage",MAX(0,(MIN(DATE(2030,10,0),IF(Mitarbeiter!$D28="",DATE(2030,10,0),Mitarbeiter!$D28),TODAY()))-(MAX(DATE(2030,9,1),Mitarbeiter!$C28))+1),MAX(0,NETWORKDAYS(MAX(DATE(2030,9,1),Mitarbeiter!$C28),MIN(DATE(2030,10,0),IF(Mitarbeiter!$D28="",DATE(2030,10,0),Mitarbeiter!$D28),TODAY()),Einstellungen!$F$13:$F$67)))*N(Mitarbeiter!$E28)/IF(Einstellungen!$C$11="7 Tage",7,5),N('Ist-Stunden'!BJ28)+(N(Krankheitstage!DG28)+N(Krankheitstage!DS28))*N($C28))))</f>
        <v/>
      </c>
      <c r="CO28" s="76">
        <f>IF($B28="",0,IF(Einstellungen!$C$10="Ja",MAX(IF(Einstellungen!$C$11="7 Tage",MAX(0,(MIN(DATE(2030,11,0),IF(Mitarbeiter!$D28="",DATE(2030,11,0),Mitarbeiter!$D28),TODAY()))-(MAX(DATE(2030,10,1),Mitarbeiter!$C28))+1),MAX(0,NETWORKDAYS(MAX(DATE(2030,10,1),Mitarbeiter!$C28),MIN(DATE(2030,11,0),IF(Mitarbeiter!$D28="",DATE(2030,11,0),Mitarbeiter!$D28),TODAY()),Einstellungen!$F$13:$F$67)))*N(Mitarbeiter!$E28)/IF(Einstellungen!$C$11="7 Tage",7,5),N('Ist-Stunden'!BK28)),MAX(IF(Einstellungen!$C$11="7 Tage",MAX(0,(MIN(DATE(2030,11,0),IF(Mitarbeiter!$D28="",DATE(2030,11,0),Mitarbeiter!$D28),TODAY()))-(MAX(DATE(2030,10,1),Mitarbeiter!$C28))+1),MAX(0,NETWORKDAYS(MAX(DATE(2030,10,1),Mitarbeiter!$C28),MIN(DATE(2030,11,0),IF(Mitarbeiter!$D28="",DATE(2030,11,0),Mitarbeiter!$D28),TODAY()),Einstellungen!$F$13:$F$67)))*N(Mitarbeiter!$E28)/IF(Einstellungen!$C$11="7 Tage",7,5),N('Ist-Stunden'!BK28)+(N(Krankheitstage!DH28)+N(Krankheitstage!DT28))*N($C28))))</f>
        <v/>
      </c>
      <c r="CP28" s="76">
        <f>IF($B28="",0,IF(Einstellungen!$C$10="Ja",MAX(IF(Einstellungen!$C$11="7 Tage",MAX(0,(MIN(DATE(2030,12,0),IF(Mitarbeiter!$D28="",DATE(2030,12,0),Mitarbeiter!$D28),TODAY()))-(MAX(DATE(2030,11,1),Mitarbeiter!$C28))+1),MAX(0,NETWORKDAYS(MAX(DATE(2030,11,1),Mitarbeiter!$C28),MIN(DATE(2030,12,0),IF(Mitarbeiter!$D28="",DATE(2030,12,0),Mitarbeiter!$D28),TODAY()),Einstellungen!$F$13:$F$67)))*N(Mitarbeiter!$E28)/IF(Einstellungen!$C$11="7 Tage",7,5),N('Ist-Stunden'!BL28)),MAX(IF(Einstellungen!$C$11="7 Tage",MAX(0,(MIN(DATE(2030,12,0),IF(Mitarbeiter!$D28="",DATE(2030,12,0),Mitarbeiter!$D28),TODAY()))-(MAX(DATE(2030,11,1),Mitarbeiter!$C28))+1),MAX(0,NETWORKDAYS(MAX(DATE(2030,11,1),Mitarbeiter!$C28),MIN(DATE(2030,12,0),IF(Mitarbeiter!$D28="",DATE(2030,12,0),Mitarbeiter!$D28),TODAY()),Einstellungen!$F$13:$F$67)))*N(Mitarbeiter!$E28)/IF(Einstellungen!$C$11="7 Tage",7,5),N('Ist-Stunden'!BL28)+(N(Krankheitstage!DI28)+N(Krankheitstage!DU28))*N($C28))))</f>
        <v/>
      </c>
      <c r="CQ28" s="76">
        <f>IF($B28="",0,IF(Einstellungen!$C$10="Ja",MAX(IF(Einstellungen!$C$11="7 Tage",MAX(0,(MIN(DATE(2030,13,0),IF(Mitarbeiter!$D28="",DATE(2030,13,0),Mitarbeiter!$D28),TODAY()))-(MAX(DATE(2030,12,1),Mitarbeiter!$C28))+1),MAX(0,NETWORKDAYS(MAX(DATE(2030,12,1),Mitarbeiter!$C28),MIN(DATE(2030,13,0),IF(Mitarbeiter!$D28="",DATE(2030,13,0),Mitarbeiter!$D28),TODAY()),Einstellungen!$F$13:$F$67)))*N(Mitarbeiter!$E28)/IF(Einstellungen!$C$11="7 Tage",7,5),N('Ist-Stunden'!BM28)),MAX(IF(Einstellungen!$C$11="7 Tage",MAX(0,(MIN(DATE(2030,13,0),IF(Mitarbeiter!$D28="",DATE(2030,13,0),Mitarbeiter!$D28),TODAY()))-(MAX(DATE(2030,12,1),Mitarbeiter!$C28))+1),MAX(0,NETWORKDAYS(MAX(DATE(2030,12,1),Mitarbeiter!$C28),MIN(DATE(2030,13,0),IF(Mitarbeiter!$D28="",DATE(2030,13,0),Mitarbeiter!$D28),TODAY()),Einstellungen!$F$13:$F$67)))*N(Mitarbeiter!$E28)/IF(Einstellungen!$C$11="7 Tage",7,5),N('Ist-Stunden'!BM28)+(N(Krankheitstage!DJ28)+N(Krankheitstage!DV28))*N($C28))))</f>
        <v/>
      </c>
    </row>
    <row r="29">
      <c r="A29" s="73">
        <f>IF(Mitarbeiter!B29="","",Mitarbeiter!A29)</f>
        <v/>
      </c>
      <c r="B29" s="6">
        <f>IF(Mitarbeiter!B29="","",Mitarbeiter!B29)</f>
        <v/>
      </c>
      <c r="C29" s="74">
        <f>IF(Mitarbeiter!B29="","",Mitarbeiter!F29)</f>
        <v/>
      </c>
      <c r="D29" s="75">
        <f>N(INDEX(Krankheitstage!$G29:$DV29,1,(Einstellungen!$C$3-2026)*24+1))</f>
        <v/>
      </c>
      <c r="E29" s="75">
        <f>N(INDEX(Krankheitstage!$G29:$DV29,1,(Einstellungen!$C$3-2026)*24+2))</f>
        <v/>
      </c>
      <c r="F29" s="75">
        <f>N(INDEX(Krankheitstage!$G29:$DV29,1,(Einstellungen!$C$3-2026)*24+3))</f>
        <v/>
      </c>
      <c r="G29" s="75">
        <f>N(INDEX(Krankheitstage!$G29:$DV29,1,(Einstellungen!$C$3-2026)*24+4))</f>
        <v/>
      </c>
      <c r="H29" s="75">
        <f>N(INDEX(Krankheitstage!$G29:$DV29,1,(Einstellungen!$C$3-2026)*24+5))</f>
        <v/>
      </c>
      <c r="I29" s="75">
        <f>N(INDEX(Krankheitstage!$G29:$DV29,1,(Einstellungen!$C$3-2026)*24+6))</f>
        <v/>
      </c>
      <c r="J29" s="75">
        <f>N(INDEX(Krankheitstage!$G29:$DV29,1,(Einstellungen!$C$3-2026)*24+7))</f>
        <v/>
      </c>
      <c r="K29" s="75">
        <f>N(INDEX(Krankheitstage!$G29:$DV29,1,(Einstellungen!$C$3-2026)*24+8))</f>
        <v/>
      </c>
      <c r="L29" s="75">
        <f>N(INDEX(Krankheitstage!$G29:$DV29,1,(Einstellungen!$C$3-2026)*24+9))</f>
        <v/>
      </c>
      <c r="M29" s="75">
        <f>N(INDEX(Krankheitstage!$G29:$DV29,1,(Einstellungen!$C$3-2026)*24+10))</f>
        <v/>
      </c>
      <c r="N29" s="75">
        <f>N(INDEX(Krankheitstage!$G29:$DV29,1,(Einstellungen!$C$3-2026)*24+11))</f>
        <v/>
      </c>
      <c r="O29" s="75">
        <f>N(INDEX(Krankheitstage!$G29:$DV29,1,(Einstellungen!$C$3-2026)*24+12))</f>
        <v/>
      </c>
      <c r="P29" s="75">
        <f>IF($B29="","",SUM(D29:O29))</f>
        <v/>
      </c>
      <c r="Q29" s="75">
        <f>N(INDEX(Krankheitstage!$G29:$DV29,1,(Einstellungen!$C$3-2026)*24+13))</f>
        <v/>
      </c>
      <c r="R29" s="75">
        <f>N(INDEX(Krankheitstage!$G29:$DV29,1,(Einstellungen!$C$3-2026)*24+14))</f>
        <v/>
      </c>
      <c r="S29" s="75">
        <f>N(INDEX(Krankheitstage!$G29:$DV29,1,(Einstellungen!$C$3-2026)*24+15))</f>
        <v/>
      </c>
      <c r="T29" s="75">
        <f>N(INDEX(Krankheitstage!$G29:$DV29,1,(Einstellungen!$C$3-2026)*24+16))</f>
        <v/>
      </c>
      <c r="U29" s="75">
        <f>N(INDEX(Krankheitstage!$G29:$DV29,1,(Einstellungen!$C$3-2026)*24+17))</f>
        <v/>
      </c>
      <c r="V29" s="75">
        <f>N(INDEX(Krankheitstage!$G29:$DV29,1,(Einstellungen!$C$3-2026)*24+18))</f>
        <v/>
      </c>
      <c r="W29" s="75">
        <f>N(INDEX(Krankheitstage!$G29:$DV29,1,(Einstellungen!$C$3-2026)*24+19))</f>
        <v/>
      </c>
      <c r="X29" s="75">
        <f>N(INDEX(Krankheitstage!$G29:$DV29,1,(Einstellungen!$C$3-2026)*24+20))</f>
        <v/>
      </c>
      <c r="Y29" s="75">
        <f>N(INDEX(Krankheitstage!$G29:$DV29,1,(Einstellungen!$C$3-2026)*24+21))</f>
        <v/>
      </c>
      <c r="Z29" s="75">
        <f>N(INDEX(Krankheitstage!$G29:$DV29,1,(Einstellungen!$C$3-2026)*24+22))</f>
        <v/>
      </c>
      <c r="AA29" s="75">
        <f>N(INDEX(Krankheitstage!$G29:$DV29,1,(Einstellungen!$C$3-2026)*24+23))</f>
        <v/>
      </c>
      <c r="AB29" s="75">
        <f>N(INDEX(Krankheitstage!$G29:$DV29,1,(Einstellungen!$C$3-2026)*24+24))</f>
        <v/>
      </c>
      <c r="AC29" s="75">
        <f>IF($B29="","",SUM(Q29:AB29))</f>
        <v/>
      </c>
      <c r="AD29" s="75">
        <f>IF($B29="","",SUM(P29,AC29))</f>
        <v/>
      </c>
      <c r="AE29" s="76">
        <f>IF($B29="","",AD29*N(C29))</f>
        <v/>
      </c>
      <c r="AF29" s="75">
        <f>IF($B29="","",Krankheitstage!E29)</f>
        <v/>
      </c>
      <c r="AG29" s="76">
        <f>IF($B29="","",AF29*N(C29))</f>
        <v/>
      </c>
      <c r="AH29" s="76">
        <f>IF($B29="","",INDEX($AJ29:$CQ29,1,(Einstellungen!$C$3-2026)*12+1)+INDEX($AJ29:$CQ29,1,(Einstellungen!$C$3-2026)*12+2)+INDEX($AJ29:$CQ29,1,(Einstellungen!$C$3-2026)*12+3)+INDEX($AJ29:$CQ29,1,(Einstellungen!$C$3-2026)*12+4)+INDEX($AJ29:$CQ29,1,(Einstellungen!$C$3-2026)*12+5)+INDEX($AJ29:$CQ29,1,(Einstellungen!$C$3-2026)*12+6)+INDEX($AJ29:$CQ29,1,(Einstellungen!$C$3-2026)*12+7)+INDEX($AJ29:$CQ29,1,(Einstellungen!$C$3-2026)*12+8)+INDEX($AJ29:$CQ29,1,(Einstellungen!$C$3-2026)*12+9)+INDEX($AJ29:$CQ29,1,(Einstellungen!$C$3-2026)*12+10)+INDEX($AJ29:$CQ29,1,(Einstellungen!$C$3-2026)*12+11)+INDEX($AJ29:$CQ29,1,(Einstellungen!$C$3-2026)*12+12))</f>
        <v/>
      </c>
      <c r="AI29" s="76">
        <f>IF($B29="","",SUM($AJ29:$CQ29))</f>
        <v/>
      </c>
      <c r="AJ29" s="76">
        <f>IF($B29="",0,IF(Einstellungen!$C$10="Ja",MAX(IF(Einstellungen!$C$11="7 Tage",MAX(0,(MIN(DATE(2026,2,0),IF(Mitarbeiter!$D29="",DATE(2026,2,0),Mitarbeiter!$D29),TODAY()))-(MAX(DATE(2026,1,1),Mitarbeiter!$C29))+1),MAX(0,NETWORKDAYS(MAX(DATE(2026,1,1),Mitarbeiter!$C29),MIN(DATE(2026,2,0),IF(Mitarbeiter!$D29="",DATE(2026,2,0),Mitarbeiter!$D29),TODAY()),Einstellungen!$F$13:$F$67)))*N(Mitarbeiter!$E29)/IF(Einstellungen!$C$11="7 Tage",7,5),N('Ist-Stunden'!F29)),MAX(IF(Einstellungen!$C$11="7 Tage",MAX(0,(MIN(DATE(2026,2,0),IF(Mitarbeiter!$D29="",DATE(2026,2,0),Mitarbeiter!$D29),TODAY()))-(MAX(DATE(2026,1,1),Mitarbeiter!$C29))+1),MAX(0,NETWORKDAYS(MAX(DATE(2026,1,1),Mitarbeiter!$C29),MIN(DATE(2026,2,0),IF(Mitarbeiter!$D29="",DATE(2026,2,0),Mitarbeiter!$D29),TODAY()),Einstellungen!$F$13:$F$67)))*N(Mitarbeiter!$E29)/IF(Einstellungen!$C$11="7 Tage",7,5),N('Ist-Stunden'!F29)+(N(Krankheitstage!G29)+N(Krankheitstage!S29))*N($C29))))</f>
        <v/>
      </c>
      <c r="AK29" s="76">
        <f>IF($B29="",0,IF(Einstellungen!$C$10="Ja",MAX(IF(Einstellungen!$C$11="7 Tage",MAX(0,(MIN(DATE(2026,3,0),IF(Mitarbeiter!$D29="",DATE(2026,3,0),Mitarbeiter!$D29),TODAY()))-(MAX(DATE(2026,2,1),Mitarbeiter!$C29))+1),MAX(0,NETWORKDAYS(MAX(DATE(2026,2,1),Mitarbeiter!$C29),MIN(DATE(2026,3,0),IF(Mitarbeiter!$D29="",DATE(2026,3,0),Mitarbeiter!$D29),TODAY()),Einstellungen!$F$13:$F$67)))*N(Mitarbeiter!$E29)/IF(Einstellungen!$C$11="7 Tage",7,5),N('Ist-Stunden'!G29)),MAX(IF(Einstellungen!$C$11="7 Tage",MAX(0,(MIN(DATE(2026,3,0),IF(Mitarbeiter!$D29="",DATE(2026,3,0),Mitarbeiter!$D29),TODAY()))-(MAX(DATE(2026,2,1),Mitarbeiter!$C29))+1),MAX(0,NETWORKDAYS(MAX(DATE(2026,2,1),Mitarbeiter!$C29),MIN(DATE(2026,3,0),IF(Mitarbeiter!$D29="",DATE(2026,3,0),Mitarbeiter!$D29),TODAY()),Einstellungen!$F$13:$F$67)))*N(Mitarbeiter!$E29)/IF(Einstellungen!$C$11="7 Tage",7,5),N('Ist-Stunden'!G29)+(N(Krankheitstage!H29)+N(Krankheitstage!T29))*N($C29))))</f>
        <v/>
      </c>
      <c r="AL29" s="76">
        <f>IF($B29="",0,IF(Einstellungen!$C$10="Ja",MAX(IF(Einstellungen!$C$11="7 Tage",MAX(0,(MIN(DATE(2026,4,0),IF(Mitarbeiter!$D29="",DATE(2026,4,0),Mitarbeiter!$D29),TODAY()))-(MAX(DATE(2026,3,1),Mitarbeiter!$C29))+1),MAX(0,NETWORKDAYS(MAX(DATE(2026,3,1),Mitarbeiter!$C29),MIN(DATE(2026,4,0),IF(Mitarbeiter!$D29="",DATE(2026,4,0),Mitarbeiter!$D29),TODAY()),Einstellungen!$F$13:$F$67)))*N(Mitarbeiter!$E29)/IF(Einstellungen!$C$11="7 Tage",7,5),N('Ist-Stunden'!H29)),MAX(IF(Einstellungen!$C$11="7 Tage",MAX(0,(MIN(DATE(2026,4,0),IF(Mitarbeiter!$D29="",DATE(2026,4,0),Mitarbeiter!$D29),TODAY()))-(MAX(DATE(2026,3,1),Mitarbeiter!$C29))+1),MAX(0,NETWORKDAYS(MAX(DATE(2026,3,1),Mitarbeiter!$C29),MIN(DATE(2026,4,0),IF(Mitarbeiter!$D29="",DATE(2026,4,0),Mitarbeiter!$D29),TODAY()),Einstellungen!$F$13:$F$67)))*N(Mitarbeiter!$E29)/IF(Einstellungen!$C$11="7 Tage",7,5),N('Ist-Stunden'!H29)+(N(Krankheitstage!I29)+N(Krankheitstage!U29))*N($C29))))</f>
        <v/>
      </c>
      <c r="AM29" s="76">
        <f>IF($B29="",0,IF(Einstellungen!$C$10="Ja",MAX(IF(Einstellungen!$C$11="7 Tage",MAX(0,(MIN(DATE(2026,5,0),IF(Mitarbeiter!$D29="",DATE(2026,5,0),Mitarbeiter!$D29),TODAY()))-(MAX(DATE(2026,4,1),Mitarbeiter!$C29))+1),MAX(0,NETWORKDAYS(MAX(DATE(2026,4,1),Mitarbeiter!$C29),MIN(DATE(2026,5,0),IF(Mitarbeiter!$D29="",DATE(2026,5,0),Mitarbeiter!$D29),TODAY()),Einstellungen!$F$13:$F$67)))*N(Mitarbeiter!$E29)/IF(Einstellungen!$C$11="7 Tage",7,5),N('Ist-Stunden'!I29)),MAX(IF(Einstellungen!$C$11="7 Tage",MAX(0,(MIN(DATE(2026,5,0),IF(Mitarbeiter!$D29="",DATE(2026,5,0),Mitarbeiter!$D29),TODAY()))-(MAX(DATE(2026,4,1),Mitarbeiter!$C29))+1),MAX(0,NETWORKDAYS(MAX(DATE(2026,4,1),Mitarbeiter!$C29),MIN(DATE(2026,5,0),IF(Mitarbeiter!$D29="",DATE(2026,5,0),Mitarbeiter!$D29),TODAY()),Einstellungen!$F$13:$F$67)))*N(Mitarbeiter!$E29)/IF(Einstellungen!$C$11="7 Tage",7,5),N('Ist-Stunden'!I29)+(N(Krankheitstage!J29)+N(Krankheitstage!V29))*N($C29))))</f>
        <v/>
      </c>
      <c r="AN29" s="76">
        <f>IF($B29="",0,IF(Einstellungen!$C$10="Ja",MAX(IF(Einstellungen!$C$11="7 Tage",MAX(0,(MIN(DATE(2026,6,0),IF(Mitarbeiter!$D29="",DATE(2026,6,0),Mitarbeiter!$D29),TODAY()))-(MAX(DATE(2026,5,1),Mitarbeiter!$C29))+1),MAX(0,NETWORKDAYS(MAX(DATE(2026,5,1),Mitarbeiter!$C29),MIN(DATE(2026,6,0),IF(Mitarbeiter!$D29="",DATE(2026,6,0),Mitarbeiter!$D29),TODAY()),Einstellungen!$F$13:$F$67)))*N(Mitarbeiter!$E29)/IF(Einstellungen!$C$11="7 Tage",7,5),N('Ist-Stunden'!J29)),MAX(IF(Einstellungen!$C$11="7 Tage",MAX(0,(MIN(DATE(2026,6,0),IF(Mitarbeiter!$D29="",DATE(2026,6,0),Mitarbeiter!$D29),TODAY()))-(MAX(DATE(2026,5,1),Mitarbeiter!$C29))+1),MAX(0,NETWORKDAYS(MAX(DATE(2026,5,1),Mitarbeiter!$C29),MIN(DATE(2026,6,0),IF(Mitarbeiter!$D29="",DATE(2026,6,0),Mitarbeiter!$D29),TODAY()),Einstellungen!$F$13:$F$67)))*N(Mitarbeiter!$E29)/IF(Einstellungen!$C$11="7 Tage",7,5),N('Ist-Stunden'!J29)+(N(Krankheitstage!K29)+N(Krankheitstage!W29))*N($C29))))</f>
        <v/>
      </c>
      <c r="AO29" s="76">
        <f>IF($B29="",0,IF(Einstellungen!$C$10="Ja",MAX(IF(Einstellungen!$C$11="7 Tage",MAX(0,(MIN(DATE(2026,7,0),IF(Mitarbeiter!$D29="",DATE(2026,7,0),Mitarbeiter!$D29),TODAY()))-(MAX(DATE(2026,6,1),Mitarbeiter!$C29))+1),MAX(0,NETWORKDAYS(MAX(DATE(2026,6,1),Mitarbeiter!$C29),MIN(DATE(2026,7,0),IF(Mitarbeiter!$D29="",DATE(2026,7,0),Mitarbeiter!$D29),TODAY()),Einstellungen!$F$13:$F$67)))*N(Mitarbeiter!$E29)/IF(Einstellungen!$C$11="7 Tage",7,5),N('Ist-Stunden'!K29)),MAX(IF(Einstellungen!$C$11="7 Tage",MAX(0,(MIN(DATE(2026,7,0),IF(Mitarbeiter!$D29="",DATE(2026,7,0),Mitarbeiter!$D29),TODAY()))-(MAX(DATE(2026,6,1),Mitarbeiter!$C29))+1),MAX(0,NETWORKDAYS(MAX(DATE(2026,6,1),Mitarbeiter!$C29),MIN(DATE(2026,7,0),IF(Mitarbeiter!$D29="",DATE(2026,7,0),Mitarbeiter!$D29),TODAY()),Einstellungen!$F$13:$F$67)))*N(Mitarbeiter!$E29)/IF(Einstellungen!$C$11="7 Tage",7,5),N('Ist-Stunden'!K29)+(N(Krankheitstage!L29)+N(Krankheitstage!X29))*N($C29))))</f>
        <v/>
      </c>
      <c r="AP29" s="76">
        <f>IF($B29="",0,IF(Einstellungen!$C$10="Ja",MAX(IF(Einstellungen!$C$11="7 Tage",MAX(0,(MIN(DATE(2026,8,0),IF(Mitarbeiter!$D29="",DATE(2026,8,0),Mitarbeiter!$D29),TODAY()))-(MAX(DATE(2026,7,1),Mitarbeiter!$C29))+1),MAX(0,NETWORKDAYS(MAX(DATE(2026,7,1),Mitarbeiter!$C29),MIN(DATE(2026,8,0),IF(Mitarbeiter!$D29="",DATE(2026,8,0),Mitarbeiter!$D29),TODAY()),Einstellungen!$F$13:$F$67)))*N(Mitarbeiter!$E29)/IF(Einstellungen!$C$11="7 Tage",7,5),N('Ist-Stunden'!L29)),MAX(IF(Einstellungen!$C$11="7 Tage",MAX(0,(MIN(DATE(2026,8,0),IF(Mitarbeiter!$D29="",DATE(2026,8,0),Mitarbeiter!$D29),TODAY()))-(MAX(DATE(2026,7,1),Mitarbeiter!$C29))+1),MAX(0,NETWORKDAYS(MAX(DATE(2026,7,1),Mitarbeiter!$C29),MIN(DATE(2026,8,0),IF(Mitarbeiter!$D29="",DATE(2026,8,0),Mitarbeiter!$D29),TODAY()),Einstellungen!$F$13:$F$67)))*N(Mitarbeiter!$E29)/IF(Einstellungen!$C$11="7 Tage",7,5),N('Ist-Stunden'!L29)+(N(Krankheitstage!M29)+N(Krankheitstage!Y29))*N($C29))))</f>
        <v/>
      </c>
      <c r="AQ29" s="76">
        <f>IF($B29="",0,IF(Einstellungen!$C$10="Ja",MAX(IF(Einstellungen!$C$11="7 Tage",MAX(0,(MIN(DATE(2026,9,0),IF(Mitarbeiter!$D29="",DATE(2026,9,0),Mitarbeiter!$D29),TODAY()))-(MAX(DATE(2026,8,1),Mitarbeiter!$C29))+1),MAX(0,NETWORKDAYS(MAX(DATE(2026,8,1),Mitarbeiter!$C29),MIN(DATE(2026,9,0),IF(Mitarbeiter!$D29="",DATE(2026,9,0),Mitarbeiter!$D29),TODAY()),Einstellungen!$F$13:$F$67)))*N(Mitarbeiter!$E29)/IF(Einstellungen!$C$11="7 Tage",7,5),N('Ist-Stunden'!M29)),MAX(IF(Einstellungen!$C$11="7 Tage",MAX(0,(MIN(DATE(2026,9,0),IF(Mitarbeiter!$D29="",DATE(2026,9,0),Mitarbeiter!$D29),TODAY()))-(MAX(DATE(2026,8,1),Mitarbeiter!$C29))+1),MAX(0,NETWORKDAYS(MAX(DATE(2026,8,1),Mitarbeiter!$C29),MIN(DATE(2026,9,0),IF(Mitarbeiter!$D29="",DATE(2026,9,0),Mitarbeiter!$D29),TODAY()),Einstellungen!$F$13:$F$67)))*N(Mitarbeiter!$E29)/IF(Einstellungen!$C$11="7 Tage",7,5),N('Ist-Stunden'!M29)+(N(Krankheitstage!N29)+N(Krankheitstage!Z29))*N($C29))))</f>
        <v/>
      </c>
      <c r="AR29" s="76">
        <f>IF($B29="",0,IF(Einstellungen!$C$10="Ja",MAX(IF(Einstellungen!$C$11="7 Tage",MAX(0,(MIN(DATE(2026,10,0),IF(Mitarbeiter!$D29="",DATE(2026,10,0),Mitarbeiter!$D29),TODAY()))-(MAX(DATE(2026,9,1),Mitarbeiter!$C29))+1),MAX(0,NETWORKDAYS(MAX(DATE(2026,9,1),Mitarbeiter!$C29),MIN(DATE(2026,10,0),IF(Mitarbeiter!$D29="",DATE(2026,10,0),Mitarbeiter!$D29),TODAY()),Einstellungen!$F$13:$F$67)))*N(Mitarbeiter!$E29)/IF(Einstellungen!$C$11="7 Tage",7,5),N('Ist-Stunden'!N29)),MAX(IF(Einstellungen!$C$11="7 Tage",MAX(0,(MIN(DATE(2026,10,0),IF(Mitarbeiter!$D29="",DATE(2026,10,0),Mitarbeiter!$D29),TODAY()))-(MAX(DATE(2026,9,1),Mitarbeiter!$C29))+1),MAX(0,NETWORKDAYS(MAX(DATE(2026,9,1),Mitarbeiter!$C29),MIN(DATE(2026,10,0),IF(Mitarbeiter!$D29="",DATE(2026,10,0),Mitarbeiter!$D29),TODAY()),Einstellungen!$F$13:$F$67)))*N(Mitarbeiter!$E29)/IF(Einstellungen!$C$11="7 Tage",7,5),N('Ist-Stunden'!N29)+(N(Krankheitstage!O29)+N(Krankheitstage!AA29))*N($C29))))</f>
        <v/>
      </c>
      <c r="AS29" s="76">
        <f>IF($B29="",0,IF(Einstellungen!$C$10="Ja",MAX(IF(Einstellungen!$C$11="7 Tage",MAX(0,(MIN(DATE(2026,11,0),IF(Mitarbeiter!$D29="",DATE(2026,11,0),Mitarbeiter!$D29),TODAY()))-(MAX(DATE(2026,10,1),Mitarbeiter!$C29))+1),MAX(0,NETWORKDAYS(MAX(DATE(2026,10,1),Mitarbeiter!$C29),MIN(DATE(2026,11,0),IF(Mitarbeiter!$D29="",DATE(2026,11,0),Mitarbeiter!$D29),TODAY()),Einstellungen!$F$13:$F$67)))*N(Mitarbeiter!$E29)/IF(Einstellungen!$C$11="7 Tage",7,5),N('Ist-Stunden'!O29)),MAX(IF(Einstellungen!$C$11="7 Tage",MAX(0,(MIN(DATE(2026,11,0),IF(Mitarbeiter!$D29="",DATE(2026,11,0),Mitarbeiter!$D29),TODAY()))-(MAX(DATE(2026,10,1),Mitarbeiter!$C29))+1),MAX(0,NETWORKDAYS(MAX(DATE(2026,10,1),Mitarbeiter!$C29),MIN(DATE(2026,11,0),IF(Mitarbeiter!$D29="",DATE(2026,11,0),Mitarbeiter!$D29),TODAY()),Einstellungen!$F$13:$F$67)))*N(Mitarbeiter!$E29)/IF(Einstellungen!$C$11="7 Tage",7,5),N('Ist-Stunden'!O29)+(N(Krankheitstage!P29)+N(Krankheitstage!AB29))*N($C29))))</f>
        <v/>
      </c>
      <c r="AT29" s="76">
        <f>IF($B29="",0,IF(Einstellungen!$C$10="Ja",MAX(IF(Einstellungen!$C$11="7 Tage",MAX(0,(MIN(DATE(2026,12,0),IF(Mitarbeiter!$D29="",DATE(2026,12,0),Mitarbeiter!$D29),TODAY()))-(MAX(DATE(2026,11,1),Mitarbeiter!$C29))+1),MAX(0,NETWORKDAYS(MAX(DATE(2026,11,1),Mitarbeiter!$C29),MIN(DATE(2026,12,0),IF(Mitarbeiter!$D29="",DATE(2026,12,0),Mitarbeiter!$D29),TODAY()),Einstellungen!$F$13:$F$67)))*N(Mitarbeiter!$E29)/IF(Einstellungen!$C$11="7 Tage",7,5),N('Ist-Stunden'!P29)),MAX(IF(Einstellungen!$C$11="7 Tage",MAX(0,(MIN(DATE(2026,12,0),IF(Mitarbeiter!$D29="",DATE(2026,12,0),Mitarbeiter!$D29),TODAY()))-(MAX(DATE(2026,11,1),Mitarbeiter!$C29))+1),MAX(0,NETWORKDAYS(MAX(DATE(2026,11,1),Mitarbeiter!$C29),MIN(DATE(2026,12,0),IF(Mitarbeiter!$D29="",DATE(2026,12,0),Mitarbeiter!$D29),TODAY()),Einstellungen!$F$13:$F$67)))*N(Mitarbeiter!$E29)/IF(Einstellungen!$C$11="7 Tage",7,5),N('Ist-Stunden'!P29)+(N(Krankheitstage!Q29)+N(Krankheitstage!AC29))*N($C29))))</f>
        <v/>
      </c>
      <c r="AU29" s="76">
        <f>IF($B29="",0,IF(Einstellungen!$C$10="Ja",MAX(IF(Einstellungen!$C$11="7 Tage",MAX(0,(MIN(DATE(2026,13,0),IF(Mitarbeiter!$D29="",DATE(2026,13,0),Mitarbeiter!$D29),TODAY()))-(MAX(DATE(2026,12,1),Mitarbeiter!$C29))+1),MAX(0,NETWORKDAYS(MAX(DATE(2026,12,1),Mitarbeiter!$C29),MIN(DATE(2026,13,0),IF(Mitarbeiter!$D29="",DATE(2026,13,0),Mitarbeiter!$D29),TODAY()),Einstellungen!$F$13:$F$67)))*N(Mitarbeiter!$E29)/IF(Einstellungen!$C$11="7 Tage",7,5),N('Ist-Stunden'!Q29)),MAX(IF(Einstellungen!$C$11="7 Tage",MAX(0,(MIN(DATE(2026,13,0),IF(Mitarbeiter!$D29="",DATE(2026,13,0),Mitarbeiter!$D29),TODAY()))-(MAX(DATE(2026,12,1),Mitarbeiter!$C29))+1),MAX(0,NETWORKDAYS(MAX(DATE(2026,12,1),Mitarbeiter!$C29),MIN(DATE(2026,13,0),IF(Mitarbeiter!$D29="",DATE(2026,13,0),Mitarbeiter!$D29),TODAY()),Einstellungen!$F$13:$F$67)))*N(Mitarbeiter!$E29)/IF(Einstellungen!$C$11="7 Tage",7,5),N('Ist-Stunden'!Q29)+(N(Krankheitstage!R29)+N(Krankheitstage!AD29))*N($C29))))</f>
        <v/>
      </c>
      <c r="AV29" s="76">
        <f>IF($B29="",0,IF(Einstellungen!$C$10="Ja",MAX(IF(Einstellungen!$C$11="7 Tage",MAX(0,(MIN(DATE(2027,2,0),IF(Mitarbeiter!$D29="",DATE(2027,2,0),Mitarbeiter!$D29),TODAY()))-(MAX(DATE(2027,1,1),Mitarbeiter!$C29))+1),MAX(0,NETWORKDAYS(MAX(DATE(2027,1,1),Mitarbeiter!$C29),MIN(DATE(2027,2,0),IF(Mitarbeiter!$D29="",DATE(2027,2,0),Mitarbeiter!$D29),TODAY()),Einstellungen!$F$13:$F$67)))*N(Mitarbeiter!$E29)/IF(Einstellungen!$C$11="7 Tage",7,5),N('Ist-Stunden'!R29)),MAX(IF(Einstellungen!$C$11="7 Tage",MAX(0,(MIN(DATE(2027,2,0),IF(Mitarbeiter!$D29="",DATE(2027,2,0),Mitarbeiter!$D29),TODAY()))-(MAX(DATE(2027,1,1),Mitarbeiter!$C29))+1),MAX(0,NETWORKDAYS(MAX(DATE(2027,1,1),Mitarbeiter!$C29),MIN(DATE(2027,2,0),IF(Mitarbeiter!$D29="",DATE(2027,2,0),Mitarbeiter!$D29),TODAY()),Einstellungen!$F$13:$F$67)))*N(Mitarbeiter!$E29)/IF(Einstellungen!$C$11="7 Tage",7,5),N('Ist-Stunden'!R29)+(N(Krankheitstage!AE29)+N(Krankheitstage!AQ29))*N($C29))))</f>
        <v/>
      </c>
      <c r="AW29" s="76">
        <f>IF($B29="",0,IF(Einstellungen!$C$10="Ja",MAX(IF(Einstellungen!$C$11="7 Tage",MAX(0,(MIN(DATE(2027,3,0),IF(Mitarbeiter!$D29="",DATE(2027,3,0),Mitarbeiter!$D29),TODAY()))-(MAX(DATE(2027,2,1),Mitarbeiter!$C29))+1),MAX(0,NETWORKDAYS(MAX(DATE(2027,2,1),Mitarbeiter!$C29),MIN(DATE(2027,3,0),IF(Mitarbeiter!$D29="",DATE(2027,3,0),Mitarbeiter!$D29),TODAY()),Einstellungen!$F$13:$F$67)))*N(Mitarbeiter!$E29)/IF(Einstellungen!$C$11="7 Tage",7,5),N('Ist-Stunden'!S29)),MAX(IF(Einstellungen!$C$11="7 Tage",MAX(0,(MIN(DATE(2027,3,0),IF(Mitarbeiter!$D29="",DATE(2027,3,0),Mitarbeiter!$D29),TODAY()))-(MAX(DATE(2027,2,1),Mitarbeiter!$C29))+1),MAX(0,NETWORKDAYS(MAX(DATE(2027,2,1),Mitarbeiter!$C29),MIN(DATE(2027,3,0),IF(Mitarbeiter!$D29="",DATE(2027,3,0),Mitarbeiter!$D29),TODAY()),Einstellungen!$F$13:$F$67)))*N(Mitarbeiter!$E29)/IF(Einstellungen!$C$11="7 Tage",7,5),N('Ist-Stunden'!S29)+(N(Krankheitstage!AF29)+N(Krankheitstage!AR29))*N($C29))))</f>
        <v/>
      </c>
      <c r="AX29" s="76">
        <f>IF($B29="",0,IF(Einstellungen!$C$10="Ja",MAX(IF(Einstellungen!$C$11="7 Tage",MAX(0,(MIN(DATE(2027,4,0),IF(Mitarbeiter!$D29="",DATE(2027,4,0),Mitarbeiter!$D29),TODAY()))-(MAX(DATE(2027,3,1),Mitarbeiter!$C29))+1),MAX(0,NETWORKDAYS(MAX(DATE(2027,3,1),Mitarbeiter!$C29),MIN(DATE(2027,4,0),IF(Mitarbeiter!$D29="",DATE(2027,4,0),Mitarbeiter!$D29),TODAY()),Einstellungen!$F$13:$F$67)))*N(Mitarbeiter!$E29)/IF(Einstellungen!$C$11="7 Tage",7,5),N('Ist-Stunden'!T29)),MAX(IF(Einstellungen!$C$11="7 Tage",MAX(0,(MIN(DATE(2027,4,0),IF(Mitarbeiter!$D29="",DATE(2027,4,0),Mitarbeiter!$D29),TODAY()))-(MAX(DATE(2027,3,1),Mitarbeiter!$C29))+1),MAX(0,NETWORKDAYS(MAX(DATE(2027,3,1),Mitarbeiter!$C29),MIN(DATE(2027,4,0),IF(Mitarbeiter!$D29="",DATE(2027,4,0),Mitarbeiter!$D29),TODAY()),Einstellungen!$F$13:$F$67)))*N(Mitarbeiter!$E29)/IF(Einstellungen!$C$11="7 Tage",7,5),N('Ist-Stunden'!T29)+(N(Krankheitstage!AG29)+N(Krankheitstage!AS29))*N($C29))))</f>
        <v/>
      </c>
      <c r="AY29" s="76">
        <f>IF($B29="",0,IF(Einstellungen!$C$10="Ja",MAX(IF(Einstellungen!$C$11="7 Tage",MAX(0,(MIN(DATE(2027,5,0),IF(Mitarbeiter!$D29="",DATE(2027,5,0),Mitarbeiter!$D29),TODAY()))-(MAX(DATE(2027,4,1),Mitarbeiter!$C29))+1),MAX(0,NETWORKDAYS(MAX(DATE(2027,4,1),Mitarbeiter!$C29),MIN(DATE(2027,5,0),IF(Mitarbeiter!$D29="",DATE(2027,5,0),Mitarbeiter!$D29),TODAY()),Einstellungen!$F$13:$F$67)))*N(Mitarbeiter!$E29)/IF(Einstellungen!$C$11="7 Tage",7,5),N('Ist-Stunden'!U29)),MAX(IF(Einstellungen!$C$11="7 Tage",MAX(0,(MIN(DATE(2027,5,0),IF(Mitarbeiter!$D29="",DATE(2027,5,0),Mitarbeiter!$D29),TODAY()))-(MAX(DATE(2027,4,1),Mitarbeiter!$C29))+1),MAX(0,NETWORKDAYS(MAX(DATE(2027,4,1),Mitarbeiter!$C29),MIN(DATE(2027,5,0),IF(Mitarbeiter!$D29="",DATE(2027,5,0),Mitarbeiter!$D29),TODAY()),Einstellungen!$F$13:$F$67)))*N(Mitarbeiter!$E29)/IF(Einstellungen!$C$11="7 Tage",7,5),N('Ist-Stunden'!U29)+(N(Krankheitstage!AH29)+N(Krankheitstage!AT29))*N($C29))))</f>
        <v/>
      </c>
      <c r="AZ29" s="76">
        <f>IF($B29="",0,IF(Einstellungen!$C$10="Ja",MAX(IF(Einstellungen!$C$11="7 Tage",MAX(0,(MIN(DATE(2027,6,0),IF(Mitarbeiter!$D29="",DATE(2027,6,0),Mitarbeiter!$D29),TODAY()))-(MAX(DATE(2027,5,1),Mitarbeiter!$C29))+1),MAX(0,NETWORKDAYS(MAX(DATE(2027,5,1),Mitarbeiter!$C29),MIN(DATE(2027,6,0),IF(Mitarbeiter!$D29="",DATE(2027,6,0),Mitarbeiter!$D29),TODAY()),Einstellungen!$F$13:$F$67)))*N(Mitarbeiter!$E29)/IF(Einstellungen!$C$11="7 Tage",7,5),N('Ist-Stunden'!V29)),MAX(IF(Einstellungen!$C$11="7 Tage",MAX(0,(MIN(DATE(2027,6,0),IF(Mitarbeiter!$D29="",DATE(2027,6,0),Mitarbeiter!$D29),TODAY()))-(MAX(DATE(2027,5,1),Mitarbeiter!$C29))+1),MAX(0,NETWORKDAYS(MAX(DATE(2027,5,1),Mitarbeiter!$C29),MIN(DATE(2027,6,0),IF(Mitarbeiter!$D29="",DATE(2027,6,0),Mitarbeiter!$D29),TODAY()),Einstellungen!$F$13:$F$67)))*N(Mitarbeiter!$E29)/IF(Einstellungen!$C$11="7 Tage",7,5),N('Ist-Stunden'!V29)+(N(Krankheitstage!AI29)+N(Krankheitstage!AU29))*N($C29))))</f>
        <v/>
      </c>
      <c r="BA29" s="76">
        <f>IF($B29="",0,IF(Einstellungen!$C$10="Ja",MAX(IF(Einstellungen!$C$11="7 Tage",MAX(0,(MIN(DATE(2027,7,0),IF(Mitarbeiter!$D29="",DATE(2027,7,0),Mitarbeiter!$D29),TODAY()))-(MAX(DATE(2027,6,1),Mitarbeiter!$C29))+1),MAX(0,NETWORKDAYS(MAX(DATE(2027,6,1),Mitarbeiter!$C29),MIN(DATE(2027,7,0),IF(Mitarbeiter!$D29="",DATE(2027,7,0),Mitarbeiter!$D29),TODAY()),Einstellungen!$F$13:$F$67)))*N(Mitarbeiter!$E29)/IF(Einstellungen!$C$11="7 Tage",7,5),N('Ist-Stunden'!W29)),MAX(IF(Einstellungen!$C$11="7 Tage",MAX(0,(MIN(DATE(2027,7,0),IF(Mitarbeiter!$D29="",DATE(2027,7,0),Mitarbeiter!$D29),TODAY()))-(MAX(DATE(2027,6,1),Mitarbeiter!$C29))+1),MAX(0,NETWORKDAYS(MAX(DATE(2027,6,1),Mitarbeiter!$C29),MIN(DATE(2027,7,0),IF(Mitarbeiter!$D29="",DATE(2027,7,0),Mitarbeiter!$D29),TODAY()),Einstellungen!$F$13:$F$67)))*N(Mitarbeiter!$E29)/IF(Einstellungen!$C$11="7 Tage",7,5),N('Ist-Stunden'!W29)+(N(Krankheitstage!AJ29)+N(Krankheitstage!AV29))*N($C29))))</f>
        <v/>
      </c>
      <c r="BB29" s="76">
        <f>IF($B29="",0,IF(Einstellungen!$C$10="Ja",MAX(IF(Einstellungen!$C$11="7 Tage",MAX(0,(MIN(DATE(2027,8,0),IF(Mitarbeiter!$D29="",DATE(2027,8,0),Mitarbeiter!$D29),TODAY()))-(MAX(DATE(2027,7,1),Mitarbeiter!$C29))+1),MAX(0,NETWORKDAYS(MAX(DATE(2027,7,1),Mitarbeiter!$C29),MIN(DATE(2027,8,0),IF(Mitarbeiter!$D29="",DATE(2027,8,0),Mitarbeiter!$D29),TODAY()),Einstellungen!$F$13:$F$67)))*N(Mitarbeiter!$E29)/IF(Einstellungen!$C$11="7 Tage",7,5),N('Ist-Stunden'!X29)),MAX(IF(Einstellungen!$C$11="7 Tage",MAX(0,(MIN(DATE(2027,8,0),IF(Mitarbeiter!$D29="",DATE(2027,8,0),Mitarbeiter!$D29),TODAY()))-(MAX(DATE(2027,7,1),Mitarbeiter!$C29))+1),MAX(0,NETWORKDAYS(MAX(DATE(2027,7,1),Mitarbeiter!$C29),MIN(DATE(2027,8,0),IF(Mitarbeiter!$D29="",DATE(2027,8,0),Mitarbeiter!$D29),TODAY()),Einstellungen!$F$13:$F$67)))*N(Mitarbeiter!$E29)/IF(Einstellungen!$C$11="7 Tage",7,5),N('Ist-Stunden'!X29)+(N(Krankheitstage!AK29)+N(Krankheitstage!AW29))*N($C29))))</f>
        <v/>
      </c>
      <c r="BC29" s="76">
        <f>IF($B29="",0,IF(Einstellungen!$C$10="Ja",MAX(IF(Einstellungen!$C$11="7 Tage",MAX(0,(MIN(DATE(2027,9,0),IF(Mitarbeiter!$D29="",DATE(2027,9,0),Mitarbeiter!$D29),TODAY()))-(MAX(DATE(2027,8,1),Mitarbeiter!$C29))+1),MAX(0,NETWORKDAYS(MAX(DATE(2027,8,1),Mitarbeiter!$C29),MIN(DATE(2027,9,0),IF(Mitarbeiter!$D29="",DATE(2027,9,0),Mitarbeiter!$D29),TODAY()),Einstellungen!$F$13:$F$67)))*N(Mitarbeiter!$E29)/IF(Einstellungen!$C$11="7 Tage",7,5),N('Ist-Stunden'!Y29)),MAX(IF(Einstellungen!$C$11="7 Tage",MAX(0,(MIN(DATE(2027,9,0),IF(Mitarbeiter!$D29="",DATE(2027,9,0),Mitarbeiter!$D29),TODAY()))-(MAX(DATE(2027,8,1),Mitarbeiter!$C29))+1),MAX(0,NETWORKDAYS(MAX(DATE(2027,8,1),Mitarbeiter!$C29),MIN(DATE(2027,9,0),IF(Mitarbeiter!$D29="",DATE(2027,9,0),Mitarbeiter!$D29),TODAY()),Einstellungen!$F$13:$F$67)))*N(Mitarbeiter!$E29)/IF(Einstellungen!$C$11="7 Tage",7,5),N('Ist-Stunden'!Y29)+(N(Krankheitstage!AL29)+N(Krankheitstage!AX29))*N($C29))))</f>
        <v/>
      </c>
      <c r="BD29" s="76">
        <f>IF($B29="",0,IF(Einstellungen!$C$10="Ja",MAX(IF(Einstellungen!$C$11="7 Tage",MAX(0,(MIN(DATE(2027,10,0),IF(Mitarbeiter!$D29="",DATE(2027,10,0),Mitarbeiter!$D29),TODAY()))-(MAX(DATE(2027,9,1),Mitarbeiter!$C29))+1),MAX(0,NETWORKDAYS(MAX(DATE(2027,9,1),Mitarbeiter!$C29),MIN(DATE(2027,10,0),IF(Mitarbeiter!$D29="",DATE(2027,10,0),Mitarbeiter!$D29),TODAY()),Einstellungen!$F$13:$F$67)))*N(Mitarbeiter!$E29)/IF(Einstellungen!$C$11="7 Tage",7,5),N('Ist-Stunden'!Z29)),MAX(IF(Einstellungen!$C$11="7 Tage",MAX(0,(MIN(DATE(2027,10,0),IF(Mitarbeiter!$D29="",DATE(2027,10,0),Mitarbeiter!$D29),TODAY()))-(MAX(DATE(2027,9,1),Mitarbeiter!$C29))+1),MAX(0,NETWORKDAYS(MAX(DATE(2027,9,1),Mitarbeiter!$C29),MIN(DATE(2027,10,0),IF(Mitarbeiter!$D29="",DATE(2027,10,0),Mitarbeiter!$D29),TODAY()),Einstellungen!$F$13:$F$67)))*N(Mitarbeiter!$E29)/IF(Einstellungen!$C$11="7 Tage",7,5),N('Ist-Stunden'!Z29)+(N(Krankheitstage!AM29)+N(Krankheitstage!AY29))*N($C29))))</f>
        <v/>
      </c>
      <c r="BE29" s="76">
        <f>IF($B29="",0,IF(Einstellungen!$C$10="Ja",MAX(IF(Einstellungen!$C$11="7 Tage",MAX(0,(MIN(DATE(2027,11,0),IF(Mitarbeiter!$D29="",DATE(2027,11,0),Mitarbeiter!$D29),TODAY()))-(MAX(DATE(2027,10,1),Mitarbeiter!$C29))+1),MAX(0,NETWORKDAYS(MAX(DATE(2027,10,1),Mitarbeiter!$C29),MIN(DATE(2027,11,0),IF(Mitarbeiter!$D29="",DATE(2027,11,0),Mitarbeiter!$D29),TODAY()),Einstellungen!$F$13:$F$67)))*N(Mitarbeiter!$E29)/IF(Einstellungen!$C$11="7 Tage",7,5),N('Ist-Stunden'!AA29)),MAX(IF(Einstellungen!$C$11="7 Tage",MAX(0,(MIN(DATE(2027,11,0),IF(Mitarbeiter!$D29="",DATE(2027,11,0),Mitarbeiter!$D29),TODAY()))-(MAX(DATE(2027,10,1),Mitarbeiter!$C29))+1),MAX(0,NETWORKDAYS(MAX(DATE(2027,10,1),Mitarbeiter!$C29),MIN(DATE(2027,11,0),IF(Mitarbeiter!$D29="",DATE(2027,11,0),Mitarbeiter!$D29),TODAY()),Einstellungen!$F$13:$F$67)))*N(Mitarbeiter!$E29)/IF(Einstellungen!$C$11="7 Tage",7,5),N('Ist-Stunden'!AA29)+(N(Krankheitstage!AN29)+N(Krankheitstage!AZ29))*N($C29))))</f>
        <v/>
      </c>
      <c r="BF29" s="76">
        <f>IF($B29="",0,IF(Einstellungen!$C$10="Ja",MAX(IF(Einstellungen!$C$11="7 Tage",MAX(0,(MIN(DATE(2027,12,0),IF(Mitarbeiter!$D29="",DATE(2027,12,0),Mitarbeiter!$D29),TODAY()))-(MAX(DATE(2027,11,1),Mitarbeiter!$C29))+1),MAX(0,NETWORKDAYS(MAX(DATE(2027,11,1),Mitarbeiter!$C29),MIN(DATE(2027,12,0),IF(Mitarbeiter!$D29="",DATE(2027,12,0),Mitarbeiter!$D29),TODAY()),Einstellungen!$F$13:$F$67)))*N(Mitarbeiter!$E29)/IF(Einstellungen!$C$11="7 Tage",7,5),N('Ist-Stunden'!AB29)),MAX(IF(Einstellungen!$C$11="7 Tage",MAX(0,(MIN(DATE(2027,12,0),IF(Mitarbeiter!$D29="",DATE(2027,12,0),Mitarbeiter!$D29),TODAY()))-(MAX(DATE(2027,11,1),Mitarbeiter!$C29))+1),MAX(0,NETWORKDAYS(MAX(DATE(2027,11,1),Mitarbeiter!$C29),MIN(DATE(2027,12,0),IF(Mitarbeiter!$D29="",DATE(2027,12,0),Mitarbeiter!$D29),TODAY()),Einstellungen!$F$13:$F$67)))*N(Mitarbeiter!$E29)/IF(Einstellungen!$C$11="7 Tage",7,5),N('Ist-Stunden'!AB29)+(N(Krankheitstage!AO29)+N(Krankheitstage!BA29))*N($C29))))</f>
        <v/>
      </c>
      <c r="BG29" s="76">
        <f>IF($B29="",0,IF(Einstellungen!$C$10="Ja",MAX(IF(Einstellungen!$C$11="7 Tage",MAX(0,(MIN(DATE(2027,13,0),IF(Mitarbeiter!$D29="",DATE(2027,13,0),Mitarbeiter!$D29),TODAY()))-(MAX(DATE(2027,12,1),Mitarbeiter!$C29))+1),MAX(0,NETWORKDAYS(MAX(DATE(2027,12,1),Mitarbeiter!$C29),MIN(DATE(2027,13,0),IF(Mitarbeiter!$D29="",DATE(2027,13,0),Mitarbeiter!$D29),TODAY()),Einstellungen!$F$13:$F$67)))*N(Mitarbeiter!$E29)/IF(Einstellungen!$C$11="7 Tage",7,5),N('Ist-Stunden'!AC29)),MAX(IF(Einstellungen!$C$11="7 Tage",MAX(0,(MIN(DATE(2027,13,0),IF(Mitarbeiter!$D29="",DATE(2027,13,0),Mitarbeiter!$D29),TODAY()))-(MAX(DATE(2027,12,1),Mitarbeiter!$C29))+1),MAX(0,NETWORKDAYS(MAX(DATE(2027,12,1),Mitarbeiter!$C29),MIN(DATE(2027,13,0),IF(Mitarbeiter!$D29="",DATE(2027,13,0),Mitarbeiter!$D29),TODAY()),Einstellungen!$F$13:$F$67)))*N(Mitarbeiter!$E29)/IF(Einstellungen!$C$11="7 Tage",7,5),N('Ist-Stunden'!AC29)+(N(Krankheitstage!AP29)+N(Krankheitstage!BB29))*N($C29))))</f>
        <v/>
      </c>
      <c r="BH29" s="76">
        <f>IF($B29="",0,IF(Einstellungen!$C$10="Ja",MAX(IF(Einstellungen!$C$11="7 Tage",MAX(0,(MIN(DATE(2028,2,0),IF(Mitarbeiter!$D29="",DATE(2028,2,0),Mitarbeiter!$D29),TODAY()))-(MAX(DATE(2028,1,1),Mitarbeiter!$C29))+1),MAX(0,NETWORKDAYS(MAX(DATE(2028,1,1),Mitarbeiter!$C29),MIN(DATE(2028,2,0),IF(Mitarbeiter!$D29="",DATE(2028,2,0),Mitarbeiter!$D29),TODAY()),Einstellungen!$F$13:$F$67)))*N(Mitarbeiter!$E29)/IF(Einstellungen!$C$11="7 Tage",7,5),N('Ist-Stunden'!AD29)),MAX(IF(Einstellungen!$C$11="7 Tage",MAX(0,(MIN(DATE(2028,2,0),IF(Mitarbeiter!$D29="",DATE(2028,2,0),Mitarbeiter!$D29),TODAY()))-(MAX(DATE(2028,1,1),Mitarbeiter!$C29))+1),MAX(0,NETWORKDAYS(MAX(DATE(2028,1,1),Mitarbeiter!$C29),MIN(DATE(2028,2,0),IF(Mitarbeiter!$D29="",DATE(2028,2,0),Mitarbeiter!$D29),TODAY()),Einstellungen!$F$13:$F$67)))*N(Mitarbeiter!$E29)/IF(Einstellungen!$C$11="7 Tage",7,5),N('Ist-Stunden'!AD29)+(N(Krankheitstage!BC29)+N(Krankheitstage!BO29))*N($C29))))</f>
        <v/>
      </c>
      <c r="BI29" s="76">
        <f>IF($B29="",0,IF(Einstellungen!$C$10="Ja",MAX(IF(Einstellungen!$C$11="7 Tage",MAX(0,(MIN(DATE(2028,3,0),IF(Mitarbeiter!$D29="",DATE(2028,3,0),Mitarbeiter!$D29),TODAY()))-(MAX(DATE(2028,2,1),Mitarbeiter!$C29))+1),MAX(0,NETWORKDAYS(MAX(DATE(2028,2,1),Mitarbeiter!$C29),MIN(DATE(2028,3,0),IF(Mitarbeiter!$D29="",DATE(2028,3,0),Mitarbeiter!$D29),TODAY()),Einstellungen!$F$13:$F$67)))*N(Mitarbeiter!$E29)/IF(Einstellungen!$C$11="7 Tage",7,5),N('Ist-Stunden'!AE29)),MAX(IF(Einstellungen!$C$11="7 Tage",MAX(0,(MIN(DATE(2028,3,0),IF(Mitarbeiter!$D29="",DATE(2028,3,0),Mitarbeiter!$D29),TODAY()))-(MAX(DATE(2028,2,1),Mitarbeiter!$C29))+1),MAX(0,NETWORKDAYS(MAX(DATE(2028,2,1),Mitarbeiter!$C29),MIN(DATE(2028,3,0),IF(Mitarbeiter!$D29="",DATE(2028,3,0),Mitarbeiter!$D29),TODAY()),Einstellungen!$F$13:$F$67)))*N(Mitarbeiter!$E29)/IF(Einstellungen!$C$11="7 Tage",7,5),N('Ist-Stunden'!AE29)+(N(Krankheitstage!BD29)+N(Krankheitstage!BP29))*N($C29))))</f>
        <v/>
      </c>
      <c r="BJ29" s="76">
        <f>IF($B29="",0,IF(Einstellungen!$C$10="Ja",MAX(IF(Einstellungen!$C$11="7 Tage",MAX(0,(MIN(DATE(2028,4,0),IF(Mitarbeiter!$D29="",DATE(2028,4,0),Mitarbeiter!$D29),TODAY()))-(MAX(DATE(2028,3,1),Mitarbeiter!$C29))+1),MAX(0,NETWORKDAYS(MAX(DATE(2028,3,1),Mitarbeiter!$C29),MIN(DATE(2028,4,0),IF(Mitarbeiter!$D29="",DATE(2028,4,0),Mitarbeiter!$D29),TODAY()),Einstellungen!$F$13:$F$67)))*N(Mitarbeiter!$E29)/IF(Einstellungen!$C$11="7 Tage",7,5),N('Ist-Stunden'!AF29)),MAX(IF(Einstellungen!$C$11="7 Tage",MAX(0,(MIN(DATE(2028,4,0),IF(Mitarbeiter!$D29="",DATE(2028,4,0),Mitarbeiter!$D29),TODAY()))-(MAX(DATE(2028,3,1),Mitarbeiter!$C29))+1),MAX(0,NETWORKDAYS(MAX(DATE(2028,3,1),Mitarbeiter!$C29),MIN(DATE(2028,4,0),IF(Mitarbeiter!$D29="",DATE(2028,4,0),Mitarbeiter!$D29),TODAY()),Einstellungen!$F$13:$F$67)))*N(Mitarbeiter!$E29)/IF(Einstellungen!$C$11="7 Tage",7,5),N('Ist-Stunden'!AF29)+(N(Krankheitstage!BE29)+N(Krankheitstage!BQ29))*N($C29))))</f>
        <v/>
      </c>
      <c r="BK29" s="76">
        <f>IF($B29="",0,IF(Einstellungen!$C$10="Ja",MAX(IF(Einstellungen!$C$11="7 Tage",MAX(0,(MIN(DATE(2028,5,0),IF(Mitarbeiter!$D29="",DATE(2028,5,0),Mitarbeiter!$D29),TODAY()))-(MAX(DATE(2028,4,1),Mitarbeiter!$C29))+1),MAX(0,NETWORKDAYS(MAX(DATE(2028,4,1),Mitarbeiter!$C29),MIN(DATE(2028,5,0),IF(Mitarbeiter!$D29="",DATE(2028,5,0),Mitarbeiter!$D29),TODAY()),Einstellungen!$F$13:$F$67)))*N(Mitarbeiter!$E29)/IF(Einstellungen!$C$11="7 Tage",7,5),N('Ist-Stunden'!AG29)),MAX(IF(Einstellungen!$C$11="7 Tage",MAX(0,(MIN(DATE(2028,5,0),IF(Mitarbeiter!$D29="",DATE(2028,5,0),Mitarbeiter!$D29),TODAY()))-(MAX(DATE(2028,4,1),Mitarbeiter!$C29))+1),MAX(0,NETWORKDAYS(MAX(DATE(2028,4,1),Mitarbeiter!$C29),MIN(DATE(2028,5,0),IF(Mitarbeiter!$D29="",DATE(2028,5,0),Mitarbeiter!$D29),TODAY()),Einstellungen!$F$13:$F$67)))*N(Mitarbeiter!$E29)/IF(Einstellungen!$C$11="7 Tage",7,5),N('Ist-Stunden'!AG29)+(N(Krankheitstage!BF29)+N(Krankheitstage!BR29))*N($C29))))</f>
        <v/>
      </c>
      <c r="BL29" s="76">
        <f>IF($B29="",0,IF(Einstellungen!$C$10="Ja",MAX(IF(Einstellungen!$C$11="7 Tage",MAX(0,(MIN(DATE(2028,6,0),IF(Mitarbeiter!$D29="",DATE(2028,6,0),Mitarbeiter!$D29),TODAY()))-(MAX(DATE(2028,5,1),Mitarbeiter!$C29))+1),MAX(0,NETWORKDAYS(MAX(DATE(2028,5,1),Mitarbeiter!$C29),MIN(DATE(2028,6,0),IF(Mitarbeiter!$D29="",DATE(2028,6,0),Mitarbeiter!$D29),TODAY()),Einstellungen!$F$13:$F$67)))*N(Mitarbeiter!$E29)/IF(Einstellungen!$C$11="7 Tage",7,5),N('Ist-Stunden'!AH29)),MAX(IF(Einstellungen!$C$11="7 Tage",MAX(0,(MIN(DATE(2028,6,0),IF(Mitarbeiter!$D29="",DATE(2028,6,0),Mitarbeiter!$D29),TODAY()))-(MAX(DATE(2028,5,1),Mitarbeiter!$C29))+1),MAX(0,NETWORKDAYS(MAX(DATE(2028,5,1),Mitarbeiter!$C29),MIN(DATE(2028,6,0),IF(Mitarbeiter!$D29="",DATE(2028,6,0),Mitarbeiter!$D29),TODAY()),Einstellungen!$F$13:$F$67)))*N(Mitarbeiter!$E29)/IF(Einstellungen!$C$11="7 Tage",7,5),N('Ist-Stunden'!AH29)+(N(Krankheitstage!BG29)+N(Krankheitstage!BS29))*N($C29))))</f>
        <v/>
      </c>
      <c r="BM29" s="76">
        <f>IF($B29="",0,IF(Einstellungen!$C$10="Ja",MAX(IF(Einstellungen!$C$11="7 Tage",MAX(0,(MIN(DATE(2028,7,0),IF(Mitarbeiter!$D29="",DATE(2028,7,0),Mitarbeiter!$D29),TODAY()))-(MAX(DATE(2028,6,1),Mitarbeiter!$C29))+1),MAX(0,NETWORKDAYS(MAX(DATE(2028,6,1),Mitarbeiter!$C29),MIN(DATE(2028,7,0),IF(Mitarbeiter!$D29="",DATE(2028,7,0),Mitarbeiter!$D29),TODAY()),Einstellungen!$F$13:$F$67)))*N(Mitarbeiter!$E29)/IF(Einstellungen!$C$11="7 Tage",7,5),N('Ist-Stunden'!AI29)),MAX(IF(Einstellungen!$C$11="7 Tage",MAX(0,(MIN(DATE(2028,7,0),IF(Mitarbeiter!$D29="",DATE(2028,7,0),Mitarbeiter!$D29),TODAY()))-(MAX(DATE(2028,6,1),Mitarbeiter!$C29))+1),MAX(0,NETWORKDAYS(MAX(DATE(2028,6,1),Mitarbeiter!$C29),MIN(DATE(2028,7,0),IF(Mitarbeiter!$D29="",DATE(2028,7,0),Mitarbeiter!$D29),TODAY()),Einstellungen!$F$13:$F$67)))*N(Mitarbeiter!$E29)/IF(Einstellungen!$C$11="7 Tage",7,5),N('Ist-Stunden'!AI29)+(N(Krankheitstage!BH29)+N(Krankheitstage!BT29))*N($C29))))</f>
        <v/>
      </c>
      <c r="BN29" s="76">
        <f>IF($B29="",0,IF(Einstellungen!$C$10="Ja",MAX(IF(Einstellungen!$C$11="7 Tage",MAX(0,(MIN(DATE(2028,8,0),IF(Mitarbeiter!$D29="",DATE(2028,8,0),Mitarbeiter!$D29),TODAY()))-(MAX(DATE(2028,7,1),Mitarbeiter!$C29))+1),MAX(0,NETWORKDAYS(MAX(DATE(2028,7,1),Mitarbeiter!$C29),MIN(DATE(2028,8,0),IF(Mitarbeiter!$D29="",DATE(2028,8,0),Mitarbeiter!$D29),TODAY()),Einstellungen!$F$13:$F$67)))*N(Mitarbeiter!$E29)/IF(Einstellungen!$C$11="7 Tage",7,5),N('Ist-Stunden'!AJ29)),MAX(IF(Einstellungen!$C$11="7 Tage",MAX(0,(MIN(DATE(2028,8,0),IF(Mitarbeiter!$D29="",DATE(2028,8,0),Mitarbeiter!$D29),TODAY()))-(MAX(DATE(2028,7,1),Mitarbeiter!$C29))+1),MAX(0,NETWORKDAYS(MAX(DATE(2028,7,1),Mitarbeiter!$C29),MIN(DATE(2028,8,0),IF(Mitarbeiter!$D29="",DATE(2028,8,0),Mitarbeiter!$D29),TODAY()),Einstellungen!$F$13:$F$67)))*N(Mitarbeiter!$E29)/IF(Einstellungen!$C$11="7 Tage",7,5),N('Ist-Stunden'!AJ29)+(N(Krankheitstage!BI29)+N(Krankheitstage!BU29))*N($C29))))</f>
        <v/>
      </c>
      <c r="BO29" s="76">
        <f>IF($B29="",0,IF(Einstellungen!$C$10="Ja",MAX(IF(Einstellungen!$C$11="7 Tage",MAX(0,(MIN(DATE(2028,9,0),IF(Mitarbeiter!$D29="",DATE(2028,9,0),Mitarbeiter!$D29),TODAY()))-(MAX(DATE(2028,8,1),Mitarbeiter!$C29))+1),MAX(0,NETWORKDAYS(MAX(DATE(2028,8,1),Mitarbeiter!$C29),MIN(DATE(2028,9,0),IF(Mitarbeiter!$D29="",DATE(2028,9,0),Mitarbeiter!$D29),TODAY()),Einstellungen!$F$13:$F$67)))*N(Mitarbeiter!$E29)/IF(Einstellungen!$C$11="7 Tage",7,5),N('Ist-Stunden'!AK29)),MAX(IF(Einstellungen!$C$11="7 Tage",MAX(0,(MIN(DATE(2028,9,0),IF(Mitarbeiter!$D29="",DATE(2028,9,0),Mitarbeiter!$D29),TODAY()))-(MAX(DATE(2028,8,1),Mitarbeiter!$C29))+1),MAX(0,NETWORKDAYS(MAX(DATE(2028,8,1),Mitarbeiter!$C29),MIN(DATE(2028,9,0),IF(Mitarbeiter!$D29="",DATE(2028,9,0),Mitarbeiter!$D29),TODAY()),Einstellungen!$F$13:$F$67)))*N(Mitarbeiter!$E29)/IF(Einstellungen!$C$11="7 Tage",7,5),N('Ist-Stunden'!AK29)+(N(Krankheitstage!BJ29)+N(Krankheitstage!BV29))*N($C29))))</f>
        <v/>
      </c>
      <c r="BP29" s="76">
        <f>IF($B29="",0,IF(Einstellungen!$C$10="Ja",MAX(IF(Einstellungen!$C$11="7 Tage",MAX(0,(MIN(DATE(2028,10,0),IF(Mitarbeiter!$D29="",DATE(2028,10,0),Mitarbeiter!$D29),TODAY()))-(MAX(DATE(2028,9,1),Mitarbeiter!$C29))+1),MAX(0,NETWORKDAYS(MAX(DATE(2028,9,1),Mitarbeiter!$C29),MIN(DATE(2028,10,0),IF(Mitarbeiter!$D29="",DATE(2028,10,0),Mitarbeiter!$D29),TODAY()),Einstellungen!$F$13:$F$67)))*N(Mitarbeiter!$E29)/IF(Einstellungen!$C$11="7 Tage",7,5),N('Ist-Stunden'!AL29)),MAX(IF(Einstellungen!$C$11="7 Tage",MAX(0,(MIN(DATE(2028,10,0),IF(Mitarbeiter!$D29="",DATE(2028,10,0),Mitarbeiter!$D29),TODAY()))-(MAX(DATE(2028,9,1),Mitarbeiter!$C29))+1),MAX(0,NETWORKDAYS(MAX(DATE(2028,9,1),Mitarbeiter!$C29),MIN(DATE(2028,10,0),IF(Mitarbeiter!$D29="",DATE(2028,10,0),Mitarbeiter!$D29),TODAY()),Einstellungen!$F$13:$F$67)))*N(Mitarbeiter!$E29)/IF(Einstellungen!$C$11="7 Tage",7,5),N('Ist-Stunden'!AL29)+(N(Krankheitstage!BK29)+N(Krankheitstage!BW29))*N($C29))))</f>
        <v/>
      </c>
      <c r="BQ29" s="76">
        <f>IF($B29="",0,IF(Einstellungen!$C$10="Ja",MAX(IF(Einstellungen!$C$11="7 Tage",MAX(0,(MIN(DATE(2028,11,0),IF(Mitarbeiter!$D29="",DATE(2028,11,0),Mitarbeiter!$D29),TODAY()))-(MAX(DATE(2028,10,1),Mitarbeiter!$C29))+1),MAX(0,NETWORKDAYS(MAX(DATE(2028,10,1),Mitarbeiter!$C29),MIN(DATE(2028,11,0),IF(Mitarbeiter!$D29="",DATE(2028,11,0),Mitarbeiter!$D29),TODAY()),Einstellungen!$F$13:$F$67)))*N(Mitarbeiter!$E29)/IF(Einstellungen!$C$11="7 Tage",7,5),N('Ist-Stunden'!AM29)),MAX(IF(Einstellungen!$C$11="7 Tage",MAX(0,(MIN(DATE(2028,11,0),IF(Mitarbeiter!$D29="",DATE(2028,11,0),Mitarbeiter!$D29),TODAY()))-(MAX(DATE(2028,10,1),Mitarbeiter!$C29))+1),MAX(0,NETWORKDAYS(MAX(DATE(2028,10,1),Mitarbeiter!$C29),MIN(DATE(2028,11,0),IF(Mitarbeiter!$D29="",DATE(2028,11,0),Mitarbeiter!$D29),TODAY()),Einstellungen!$F$13:$F$67)))*N(Mitarbeiter!$E29)/IF(Einstellungen!$C$11="7 Tage",7,5),N('Ist-Stunden'!AM29)+(N(Krankheitstage!BL29)+N(Krankheitstage!BX29))*N($C29))))</f>
        <v/>
      </c>
      <c r="BR29" s="76">
        <f>IF($B29="",0,IF(Einstellungen!$C$10="Ja",MAX(IF(Einstellungen!$C$11="7 Tage",MAX(0,(MIN(DATE(2028,12,0),IF(Mitarbeiter!$D29="",DATE(2028,12,0),Mitarbeiter!$D29),TODAY()))-(MAX(DATE(2028,11,1),Mitarbeiter!$C29))+1),MAX(0,NETWORKDAYS(MAX(DATE(2028,11,1),Mitarbeiter!$C29),MIN(DATE(2028,12,0),IF(Mitarbeiter!$D29="",DATE(2028,12,0),Mitarbeiter!$D29),TODAY()),Einstellungen!$F$13:$F$67)))*N(Mitarbeiter!$E29)/IF(Einstellungen!$C$11="7 Tage",7,5),N('Ist-Stunden'!AN29)),MAX(IF(Einstellungen!$C$11="7 Tage",MAX(0,(MIN(DATE(2028,12,0),IF(Mitarbeiter!$D29="",DATE(2028,12,0),Mitarbeiter!$D29),TODAY()))-(MAX(DATE(2028,11,1),Mitarbeiter!$C29))+1),MAX(0,NETWORKDAYS(MAX(DATE(2028,11,1),Mitarbeiter!$C29),MIN(DATE(2028,12,0),IF(Mitarbeiter!$D29="",DATE(2028,12,0),Mitarbeiter!$D29),TODAY()),Einstellungen!$F$13:$F$67)))*N(Mitarbeiter!$E29)/IF(Einstellungen!$C$11="7 Tage",7,5),N('Ist-Stunden'!AN29)+(N(Krankheitstage!BM29)+N(Krankheitstage!BY29))*N($C29))))</f>
        <v/>
      </c>
      <c r="BS29" s="76">
        <f>IF($B29="",0,IF(Einstellungen!$C$10="Ja",MAX(IF(Einstellungen!$C$11="7 Tage",MAX(0,(MIN(DATE(2028,13,0),IF(Mitarbeiter!$D29="",DATE(2028,13,0),Mitarbeiter!$D29),TODAY()))-(MAX(DATE(2028,12,1),Mitarbeiter!$C29))+1),MAX(0,NETWORKDAYS(MAX(DATE(2028,12,1),Mitarbeiter!$C29),MIN(DATE(2028,13,0),IF(Mitarbeiter!$D29="",DATE(2028,13,0),Mitarbeiter!$D29),TODAY()),Einstellungen!$F$13:$F$67)))*N(Mitarbeiter!$E29)/IF(Einstellungen!$C$11="7 Tage",7,5),N('Ist-Stunden'!AO29)),MAX(IF(Einstellungen!$C$11="7 Tage",MAX(0,(MIN(DATE(2028,13,0),IF(Mitarbeiter!$D29="",DATE(2028,13,0),Mitarbeiter!$D29),TODAY()))-(MAX(DATE(2028,12,1),Mitarbeiter!$C29))+1),MAX(0,NETWORKDAYS(MAX(DATE(2028,12,1),Mitarbeiter!$C29),MIN(DATE(2028,13,0),IF(Mitarbeiter!$D29="",DATE(2028,13,0),Mitarbeiter!$D29),TODAY()),Einstellungen!$F$13:$F$67)))*N(Mitarbeiter!$E29)/IF(Einstellungen!$C$11="7 Tage",7,5),N('Ist-Stunden'!AO29)+(N(Krankheitstage!BN29)+N(Krankheitstage!BZ29))*N($C29))))</f>
        <v/>
      </c>
      <c r="BT29" s="76">
        <f>IF($B29="",0,IF(Einstellungen!$C$10="Ja",MAX(IF(Einstellungen!$C$11="7 Tage",MAX(0,(MIN(DATE(2029,2,0),IF(Mitarbeiter!$D29="",DATE(2029,2,0),Mitarbeiter!$D29),TODAY()))-(MAX(DATE(2029,1,1),Mitarbeiter!$C29))+1),MAX(0,NETWORKDAYS(MAX(DATE(2029,1,1),Mitarbeiter!$C29),MIN(DATE(2029,2,0),IF(Mitarbeiter!$D29="",DATE(2029,2,0),Mitarbeiter!$D29),TODAY()),Einstellungen!$F$13:$F$67)))*N(Mitarbeiter!$E29)/IF(Einstellungen!$C$11="7 Tage",7,5),N('Ist-Stunden'!AP29)),MAX(IF(Einstellungen!$C$11="7 Tage",MAX(0,(MIN(DATE(2029,2,0),IF(Mitarbeiter!$D29="",DATE(2029,2,0),Mitarbeiter!$D29),TODAY()))-(MAX(DATE(2029,1,1),Mitarbeiter!$C29))+1),MAX(0,NETWORKDAYS(MAX(DATE(2029,1,1),Mitarbeiter!$C29),MIN(DATE(2029,2,0),IF(Mitarbeiter!$D29="",DATE(2029,2,0),Mitarbeiter!$D29),TODAY()),Einstellungen!$F$13:$F$67)))*N(Mitarbeiter!$E29)/IF(Einstellungen!$C$11="7 Tage",7,5),N('Ist-Stunden'!AP29)+(N(Krankheitstage!CA29)+N(Krankheitstage!CM29))*N($C29))))</f>
        <v/>
      </c>
      <c r="BU29" s="76">
        <f>IF($B29="",0,IF(Einstellungen!$C$10="Ja",MAX(IF(Einstellungen!$C$11="7 Tage",MAX(0,(MIN(DATE(2029,3,0),IF(Mitarbeiter!$D29="",DATE(2029,3,0),Mitarbeiter!$D29),TODAY()))-(MAX(DATE(2029,2,1),Mitarbeiter!$C29))+1),MAX(0,NETWORKDAYS(MAX(DATE(2029,2,1),Mitarbeiter!$C29),MIN(DATE(2029,3,0),IF(Mitarbeiter!$D29="",DATE(2029,3,0),Mitarbeiter!$D29),TODAY()),Einstellungen!$F$13:$F$67)))*N(Mitarbeiter!$E29)/IF(Einstellungen!$C$11="7 Tage",7,5),N('Ist-Stunden'!AQ29)),MAX(IF(Einstellungen!$C$11="7 Tage",MAX(0,(MIN(DATE(2029,3,0),IF(Mitarbeiter!$D29="",DATE(2029,3,0),Mitarbeiter!$D29),TODAY()))-(MAX(DATE(2029,2,1),Mitarbeiter!$C29))+1),MAX(0,NETWORKDAYS(MAX(DATE(2029,2,1),Mitarbeiter!$C29),MIN(DATE(2029,3,0),IF(Mitarbeiter!$D29="",DATE(2029,3,0),Mitarbeiter!$D29),TODAY()),Einstellungen!$F$13:$F$67)))*N(Mitarbeiter!$E29)/IF(Einstellungen!$C$11="7 Tage",7,5),N('Ist-Stunden'!AQ29)+(N(Krankheitstage!CB29)+N(Krankheitstage!CN29))*N($C29))))</f>
        <v/>
      </c>
      <c r="BV29" s="76">
        <f>IF($B29="",0,IF(Einstellungen!$C$10="Ja",MAX(IF(Einstellungen!$C$11="7 Tage",MAX(0,(MIN(DATE(2029,4,0),IF(Mitarbeiter!$D29="",DATE(2029,4,0),Mitarbeiter!$D29),TODAY()))-(MAX(DATE(2029,3,1),Mitarbeiter!$C29))+1),MAX(0,NETWORKDAYS(MAX(DATE(2029,3,1),Mitarbeiter!$C29),MIN(DATE(2029,4,0),IF(Mitarbeiter!$D29="",DATE(2029,4,0),Mitarbeiter!$D29),TODAY()),Einstellungen!$F$13:$F$67)))*N(Mitarbeiter!$E29)/IF(Einstellungen!$C$11="7 Tage",7,5),N('Ist-Stunden'!AR29)),MAX(IF(Einstellungen!$C$11="7 Tage",MAX(0,(MIN(DATE(2029,4,0),IF(Mitarbeiter!$D29="",DATE(2029,4,0),Mitarbeiter!$D29),TODAY()))-(MAX(DATE(2029,3,1),Mitarbeiter!$C29))+1),MAX(0,NETWORKDAYS(MAX(DATE(2029,3,1),Mitarbeiter!$C29),MIN(DATE(2029,4,0),IF(Mitarbeiter!$D29="",DATE(2029,4,0),Mitarbeiter!$D29),TODAY()),Einstellungen!$F$13:$F$67)))*N(Mitarbeiter!$E29)/IF(Einstellungen!$C$11="7 Tage",7,5),N('Ist-Stunden'!AR29)+(N(Krankheitstage!CC29)+N(Krankheitstage!CO29))*N($C29))))</f>
        <v/>
      </c>
      <c r="BW29" s="76">
        <f>IF($B29="",0,IF(Einstellungen!$C$10="Ja",MAX(IF(Einstellungen!$C$11="7 Tage",MAX(0,(MIN(DATE(2029,5,0),IF(Mitarbeiter!$D29="",DATE(2029,5,0),Mitarbeiter!$D29),TODAY()))-(MAX(DATE(2029,4,1),Mitarbeiter!$C29))+1),MAX(0,NETWORKDAYS(MAX(DATE(2029,4,1),Mitarbeiter!$C29),MIN(DATE(2029,5,0),IF(Mitarbeiter!$D29="",DATE(2029,5,0),Mitarbeiter!$D29),TODAY()),Einstellungen!$F$13:$F$67)))*N(Mitarbeiter!$E29)/IF(Einstellungen!$C$11="7 Tage",7,5),N('Ist-Stunden'!AS29)),MAX(IF(Einstellungen!$C$11="7 Tage",MAX(0,(MIN(DATE(2029,5,0),IF(Mitarbeiter!$D29="",DATE(2029,5,0),Mitarbeiter!$D29),TODAY()))-(MAX(DATE(2029,4,1),Mitarbeiter!$C29))+1),MAX(0,NETWORKDAYS(MAX(DATE(2029,4,1),Mitarbeiter!$C29),MIN(DATE(2029,5,0),IF(Mitarbeiter!$D29="",DATE(2029,5,0),Mitarbeiter!$D29),TODAY()),Einstellungen!$F$13:$F$67)))*N(Mitarbeiter!$E29)/IF(Einstellungen!$C$11="7 Tage",7,5),N('Ist-Stunden'!AS29)+(N(Krankheitstage!CD29)+N(Krankheitstage!CP29))*N($C29))))</f>
        <v/>
      </c>
      <c r="BX29" s="76">
        <f>IF($B29="",0,IF(Einstellungen!$C$10="Ja",MAX(IF(Einstellungen!$C$11="7 Tage",MAX(0,(MIN(DATE(2029,6,0),IF(Mitarbeiter!$D29="",DATE(2029,6,0),Mitarbeiter!$D29),TODAY()))-(MAX(DATE(2029,5,1),Mitarbeiter!$C29))+1),MAX(0,NETWORKDAYS(MAX(DATE(2029,5,1),Mitarbeiter!$C29),MIN(DATE(2029,6,0),IF(Mitarbeiter!$D29="",DATE(2029,6,0),Mitarbeiter!$D29),TODAY()),Einstellungen!$F$13:$F$67)))*N(Mitarbeiter!$E29)/IF(Einstellungen!$C$11="7 Tage",7,5),N('Ist-Stunden'!AT29)),MAX(IF(Einstellungen!$C$11="7 Tage",MAX(0,(MIN(DATE(2029,6,0),IF(Mitarbeiter!$D29="",DATE(2029,6,0),Mitarbeiter!$D29),TODAY()))-(MAX(DATE(2029,5,1),Mitarbeiter!$C29))+1),MAX(0,NETWORKDAYS(MAX(DATE(2029,5,1),Mitarbeiter!$C29),MIN(DATE(2029,6,0),IF(Mitarbeiter!$D29="",DATE(2029,6,0),Mitarbeiter!$D29),TODAY()),Einstellungen!$F$13:$F$67)))*N(Mitarbeiter!$E29)/IF(Einstellungen!$C$11="7 Tage",7,5),N('Ist-Stunden'!AT29)+(N(Krankheitstage!CE29)+N(Krankheitstage!CQ29))*N($C29))))</f>
        <v/>
      </c>
      <c r="BY29" s="76">
        <f>IF($B29="",0,IF(Einstellungen!$C$10="Ja",MAX(IF(Einstellungen!$C$11="7 Tage",MAX(0,(MIN(DATE(2029,7,0),IF(Mitarbeiter!$D29="",DATE(2029,7,0),Mitarbeiter!$D29),TODAY()))-(MAX(DATE(2029,6,1),Mitarbeiter!$C29))+1),MAX(0,NETWORKDAYS(MAX(DATE(2029,6,1),Mitarbeiter!$C29),MIN(DATE(2029,7,0),IF(Mitarbeiter!$D29="",DATE(2029,7,0),Mitarbeiter!$D29),TODAY()),Einstellungen!$F$13:$F$67)))*N(Mitarbeiter!$E29)/IF(Einstellungen!$C$11="7 Tage",7,5),N('Ist-Stunden'!AU29)),MAX(IF(Einstellungen!$C$11="7 Tage",MAX(0,(MIN(DATE(2029,7,0),IF(Mitarbeiter!$D29="",DATE(2029,7,0),Mitarbeiter!$D29),TODAY()))-(MAX(DATE(2029,6,1),Mitarbeiter!$C29))+1),MAX(0,NETWORKDAYS(MAX(DATE(2029,6,1),Mitarbeiter!$C29),MIN(DATE(2029,7,0),IF(Mitarbeiter!$D29="",DATE(2029,7,0),Mitarbeiter!$D29),TODAY()),Einstellungen!$F$13:$F$67)))*N(Mitarbeiter!$E29)/IF(Einstellungen!$C$11="7 Tage",7,5),N('Ist-Stunden'!AU29)+(N(Krankheitstage!CF29)+N(Krankheitstage!CR29))*N($C29))))</f>
        <v/>
      </c>
      <c r="BZ29" s="76">
        <f>IF($B29="",0,IF(Einstellungen!$C$10="Ja",MAX(IF(Einstellungen!$C$11="7 Tage",MAX(0,(MIN(DATE(2029,8,0),IF(Mitarbeiter!$D29="",DATE(2029,8,0),Mitarbeiter!$D29),TODAY()))-(MAX(DATE(2029,7,1),Mitarbeiter!$C29))+1),MAX(0,NETWORKDAYS(MAX(DATE(2029,7,1),Mitarbeiter!$C29),MIN(DATE(2029,8,0),IF(Mitarbeiter!$D29="",DATE(2029,8,0),Mitarbeiter!$D29),TODAY()),Einstellungen!$F$13:$F$67)))*N(Mitarbeiter!$E29)/IF(Einstellungen!$C$11="7 Tage",7,5),N('Ist-Stunden'!AV29)),MAX(IF(Einstellungen!$C$11="7 Tage",MAX(0,(MIN(DATE(2029,8,0),IF(Mitarbeiter!$D29="",DATE(2029,8,0),Mitarbeiter!$D29),TODAY()))-(MAX(DATE(2029,7,1),Mitarbeiter!$C29))+1),MAX(0,NETWORKDAYS(MAX(DATE(2029,7,1),Mitarbeiter!$C29),MIN(DATE(2029,8,0),IF(Mitarbeiter!$D29="",DATE(2029,8,0),Mitarbeiter!$D29),TODAY()),Einstellungen!$F$13:$F$67)))*N(Mitarbeiter!$E29)/IF(Einstellungen!$C$11="7 Tage",7,5),N('Ist-Stunden'!AV29)+(N(Krankheitstage!CG29)+N(Krankheitstage!CS29))*N($C29))))</f>
        <v/>
      </c>
      <c r="CA29" s="76">
        <f>IF($B29="",0,IF(Einstellungen!$C$10="Ja",MAX(IF(Einstellungen!$C$11="7 Tage",MAX(0,(MIN(DATE(2029,9,0),IF(Mitarbeiter!$D29="",DATE(2029,9,0),Mitarbeiter!$D29),TODAY()))-(MAX(DATE(2029,8,1),Mitarbeiter!$C29))+1),MAX(0,NETWORKDAYS(MAX(DATE(2029,8,1),Mitarbeiter!$C29),MIN(DATE(2029,9,0),IF(Mitarbeiter!$D29="",DATE(2029,9,0),Mitarbeiter!$D29),TODAY()),Einstellungen!$F$13:$F$67)))*N(Mitarbeiter!$E29)/IF(Einstellungen!$C$11="7 Tage",7,5),N('Ist-Stunden'!AW29)),MAX(IF(Einstellungen!$C$11="7 Tage",MAX(0,(MIN(DATE(2029,9,0),IF(Mitarbeiter!$D29="",DATE(2029,9,0),Mitarbeiter!$D29),TODAY()))-(MAX(DATE(2029,8,1),Mitarbeiter!$C29))+1),MAX(0,NETWORKDAYS(MAX(DATE(2029,8,1),Mitarbeiter!$C29),MIN(DATE(2029,9,0),IF(Mitarbeiter!$D29="",DATE(2029,9,0),Mitarbeiter!$D29),TODAY()),Einstellungen!$F$13:$F$67)))*N(Mitarbeiter!$E29)/IF(Einstellungen!$C$11="7 Tage",7,5),N('Ist-Stunden'!AW29)+(N(Krankheitstage!CH29)+N(Krankheitstage!CT29))*N($C29))))</f>
        <v/>
      </c>
      <c r="CB29" s="76">
        <f>IF($B29="",0,IF(Einstellungen!$C$10="Ja",MAX(IF(Einstellungen!$C$11="7 Tage",MAX(0,(MIN(DATE(2029,10,0),IF(Mitarbeiter!$D29="",DATE(2029,10,0),Mitarbeiter!$D29),TODAY()))-(MAX(DATE(2029,9,1),Mitarbeiter!$C29))+1),MAX(0,NETWORKDAYS(MAX(DATE(2029,9,1),Mitarbeiter!$C29),MIN(DATE(2029,10,0),IF(Mitarbeiter!$D29="",DATE(2029,10,0),Mitarbeiter!$D29),TODAY()),Einstellungen!$F$13:$F$67)))*N(Mitarbeiter!$E29)/IF(Einstellungen!$C$11="7 Tage",7,5),N('Ist-Stunden'!AX29)),MAX(IF(Einstellungen!$C$11="7 Tage",MAX(0,(MIN(DATE(2029,10,0),IF(Mitarbeiter!$D29="",DATE(2029,10,0),Mitarbeiter!$D29),TODAY()))-(MAX(DATE(2029,9,1),Mitarbeiter!$C29))+1),MAX(0,NETWORKDAYS(MAX(DATE(2029,9,1),Mitarbeiter!$C29),MIN(DATE(2029,10,0),IF(Mitarbeiter!$D29="",DATE(2029,10,0),Mitarbeiter!$D29),TODAY()),Einstellungen!$F$13:$F$67)))*N(Mitarbeiter!$E29)/IF(Einstellungen!$C$11="7 Tage",7,5),N('Ist-Stunden'!AX29)+(N(Krankheitstage!CI29)+N(Krankheitstage!CU29))*N($C29))))</f>
        <v/>
      </c>
      <c r="CC29" s="76">
        <f>IF($B29="",0,IF(Einstellungen!$C$10="Ja",MAX(IF(Einstellungen!$C$11="7 Tage",MAX(0,(MIN(DATE(2029,11,0),IF(Mitarbeiter!$D29="",DATE(2029,11,0),Mitarbeiter!$D29),TODAY()))-(MAX(DATE(2029,10,1),Mitarbeiter!$C29))+1),MAX(0,NETWORKDAYS(MAX(DATE(2029,10,1),Mitarbeiter!$C29),MIN(DATE(2029,11,0),IF(Mitarbeiter!$D29="",DATE(2029,11,0),Mitarbeiter!$D29),TODAY()),Einstellungen!$F$13:$F$67)))*N(Mitarbeiter!$E29)/IF(Einstellungen!$C$11="7 Tage",7,5),N('Ist-Stunden'!AY29)),MAX(IF(Einstellungen!$C$11="7 Tage",MAX(0,(MIN(DATE(2029,11,0),IF(Mitarbeiter!$D29="",DATE(2029,11,0),Mitarbeiter!$D29),TODAY()))-(MAX(DATE(2029,10,1),Mitarbeiter!$C29))+1),MAX(0,NETWORKDAYS(MAX(DATE(2029,10,1),Mitarbeiter!$C29),MIN(DATE(2029,11,0),IF(Mitarbeiter!$D29="",DATE(2029,11,0),Mitarbeiter!$D29),TODAY()),Einstellungen!$F$13:$F$67)))*N(Mitarbeiter!$E29)/IF(Einstellungen!$C$11="7 Tage",7,5),N('Ist-Stunden'!AY29)+(N(Krankheitstage!CJ29)+N(Krankheitstage!CV29))*N($C29))))</f>
        <v/>
      </c>
      <c r="CD29" s="76">
        <f>IF($B29="",0,IF(Einstellungen!$C$10="Ja",MAX(IF(Einstellungen!$C$11="7 Tage",MAX(0,(MIN(DATE(2029,12,0),IF(Mitarbeiter!$D29="",DATE(2029,12,0),Mitarbeiter!$D29),TODAY()))-(MAX(DATE(2029,11,1),Mitarbeiter!$C29))+1),MAX(0,NETWORKDAYS(MAX(DATE(2029,11,1),Mitarbeiter!$C29),MIN(DATE(2029,12,0),IF(Mitarbeiter!$D29="",DATE(2029,12,0),Mitarbeiter!$D29),TODAY()),Einstellungen!$F$13:$F$67)))*N(Mitarbeiter!$E29)/IF(Einstellungen!$C$11="7 Tage",7,5),N('Ist-Stunden'!AZ29)),MAX(IF(Einstellungen!$C$11="7 Tage",MAX(0,(MIN(DATE(2029,12,0),IF(Mitarbeiter!$D29="",DATE(2029,12,0),Mitarbeiter!$D29),TODAY()))-(MAX(DATE(2029,11,1),Mitarbeiter!$C29))+1),MAX(0,NETWORKDAYS(MAX(DATE(2029,11,1),Mitarbeiter!$C29),MIN(DATE(2029,12,0),IF(Mitarbeiter!$D29="",DATE(2029,12,0),Mitarbeiter!$D29),TODAY()),Einstellungen!$F$13:$F$67)))*N(Mitarbeiter!$E29)/IF(Einstellungen!$C$11="7 Tage",7,5),N('Ist-Stunden'!AZ29)+(N(Krankheitstage!CK29)+N(Krankheitstage!CW29))*N($C29))))</f>
        <v/>
      </c>
      <c r="CE29" s="76">
        <f>IF($B29="",0,IF(Einstellungen!$C$10="Ja",MAX(IF(Einstellungen!$C$11="7 Tage",MAX(0,(MIN(DATE(2029,13,0),IF(Mitarbeiter!$D29="",DATE(2029,13,0),Mitarbeiter!$D29),TODAY()))-(MAX(DATE(2029,12,1),Mitarbeiter!$C29))+1),MAX(0,NETWORKDAYS(MAX(DATE(2029,12,1),Mitarbeiter!$C29),MIN(DATE(2029,13,0),IF(Mitarbeiter!$D29="",DATE(2029,13,0),Mitarbeiter!$D29),TODAY()),Einstellungen!$F$13:$F$67)))*N(Mitarbeiter!$E29)/IF(Einstellungen!$C$11="7 Tage",7,5),N('Ist-Stunden'!BA29)),MAX(IF(Einstellungen!$C$11="7 Tage",MAX(0,(MIN(DATE(2029,13,0),IF(Mitarbeiter!$D29="",DATE(2029,13,0),Mitarbeiter!$D29),TODAY()))-(MAX(DATE(2029,12,1),Mitarbeiter!$C29))+1),MAX(0,NETWORKDAYS(MAX(DATE(2029,12,1),Mitarbeiter!$C29),MIN(DATE(2029,13,0),IF(Mitarbeiter!$D29="",DATE(2029,13,0),Mitarbeiter!$D29),TODAY()),Einstellungen!$F$13:$F$67)))*N(Mitarbeiter!$E29)/IF(Einstellungen!$C$11="7 Tage",7,5),N('Ist-Stunden'!BA29)+(N(Krankheitstage!CL29)+N(Krankheitstage!CX29))*N($C29))))</f>
        <v/>
      </c>
      <c r="CF29" s="76">
        <f>IF($B29="",0,IF(Einstellungen!$C$10="Ja",MAX(IF(Einstellungen!$C$11="7 Tage",MAX(0,(MIN(DATE(2030,2,0),IF(Mitarbeiter!$D29="",DATE(2030,2,0),Mitarbeiter!$D29),TODAY()))-(MAX(DATE(2030,1,1),Mitarbeiter!$C29))+1),MAX(0,NETWORKDAYS(MAX(DATE(2030,1,1),Mitarbeiter!$C29),MIN(DATE(2030,2,0),IF(Mitarbeiter!$D29="",DATE(2030,2,0),Mitarbeiter!$D29),TODAY()),Einstellungen!$F$13:$F$67)))*N(Mitarbeiter!$E29)/IF(Einstellungen!$C$11="7 Tage",7,5),N('Ist-Stunden'!BB29)),MAX(IF(Einstellungen!$C$11="7 Tage",MAX(0,(MIN(DATE(2030,2,0),IF(Mitarbeiter!$D29="",DATE(2030,2,0),Mitarbeiter!$D29),TODAY()))-(MAX(DATE(2030,1,1),Mitarbeiter!$C29))+1),MAX(0,NETWORKDAYS(MAX(DATE(2030,1,1),Mitarbeiter!$C29),MIN(DATE(2030,2,0),IF(Mitarbeiter!$D29="",DATE(2030,2,0),Mitarbeiter!$D29),TODAY()),Einstellungen!$F$13:$F$67)))*N(Mitarbeiter!$E29)/IF(Einstellungen!$C$11="7 Tage",7,5),N('Ist-Stunden'!BB29)+(N(Krankheitstage!CY29)+N(Krankheitstage!DK29))*N($C29))))</f>
        <v/>
      </c>
      <c r="CG29" s="76">
        <f>IF($B29="",0,IF(Einstellungen!$C$10="Ja",MAX(IF(Einstellungen!$C$11="7 Tage",MAX(0,(MIN(DATE(2030,3,0),IF(Mitarbeiter!$D29="",DATE(2030,3,0),Mitarbeiter!$D29),TODAY()))-(MAX(DATE(2030,2,1),Mitarbeiter!$C29))+1),MAX(0,NETWORKDAYS(MAX(DATE(2030,2,1),Mitarbeiter!$C29),MIN(DATE(2030,3,0),IF(Mitarbeiter!$D29="",DATE(2030,3,0),Mitarbeiter!$D29),TODAY()),Einstellungen!$F$13:$F$67)))*N(Mitarbeiter!$E29)/IF(Einstellungen!$C$11="7 Tage",7,5),N('Ist-Stunden'!BC29)),MAX(IF(Einstellungen!$C$11="7 Tage",MAX(0,(MIN(DATE(2030,3,0),IF(Mitarbeiter!$D29="",DATE(2030,3,0),Mitarbeiter!$D29),TODAY()))-(MAX(DATE(2030,2,1),Mitarbeiter!$C29))+1),MAX(0,NETWORKDAYS(MAX(DATE(2030,2,1),Mitarbeiter!$C29),MIN(DATE(2030,3,0),IF(Mitarbeiter!$D29="",DATE(2030,3,0),Mitarbeiter!$D29),TODAY()),Einstellungen!$F$13:$F$67)))*N(Mitarbeiter!$E29)/IF(Einstellungen!$C$11="7 Tage",7,5),N('Ist-Stunden'!BC29)+(N(Krankheitstage!CZ29)+N(Krankheitstage!DL29))*N($C29))))</f>
        <v/>
      </c>
      <c r="CH29" s="76">
        <f>IF($B29="",0,IF(Einstellungen!$C$10="Ja",MAX(IF(Einstellungen!$C$11="7 Tage",MAX(0,(MIN(DATE(2030,4,0),IF(Mitarbeiter!$D29="",DATE(2030,4,0),Mitarbeiter!$D29),TODAY()))-(MAX(DATE(2030,3,1),Mitarbeiter!$C29))+1),MAX(0,NETWORKDAYS(MAX(DATE(2030,3,1),Mitarbeiter!$C29),MIN(DATE(2030,4,0),IF(Mitarbeiter!$D29="",DATE(2030,4,0),Mitarbeiter!$D29),TODAY()),Einstellungen!$F$13:$F$67)))*N(Mitarbeiter!$E29)/IF(Einstellungen!$C$11="7 Tage",7,5),N('Ist-Stunden'!BD29)),MAX(IF(Einstellungen!$C$11="7 Tage",MAX(0,(MIN(DATE(2030,4,0),IF(Mitarbeiter!$D29="",DATE(2030,4,0),Mitarbeiter!$D29),TODAY()))-(MAX(DATE(2030,3,1),Mitarbeiter!$C29))+1),MAX(0,NETWORKDAYS(MAX(DATE(2030,3,1),Mitarbeiter!$C29),MIN(DATE(2030,4,0),IF(Mitarbeiter!$D29="",DATE(2030,4,0),Mitarbeiter!$D29),TODAY()),Einstellungen!$F$13:$F$67)))*N(Mitarbeiter!$E29)/IF(Einstellungen!$C$11="7 Tage",7,5),N('Ist-Stunden'!BD29)+(N(Krankheitstage!DA29)+N(Krankheitstage!DM29))*N($C29))))</f>
        <v/>
      </c>
      <c r="CI29" s="76">
        <f>IF($B29="",0,IF(Einstellungen!$C$10="Ja",MAX(IF(Einstellungen!$C$11="7 Tage",MAX(0,(MIN(DATE(2030,5,0),IF(Mitarbeiter!$D29="",DATE(2030,5,0),Mitarbeiter!$D29),TODAY()))-(MAX(DATE(2030,4,1),Mitarbeiter!$C29))+1),MAX(0,NETWORKDAYS(MAX(DATE(2030,4,1),Mitarbeiter!$C29),MIN(DATE(2030,5,0),IF(Mitarbeiter!$D29="",DATE(2030,5,0),Mitarbeiter!$D29),TODAY()),Einstellungen!$F$13:$F$67)))*N(Mitarbeiter!$E29)/IF(Einstellungen!$C$11="7 Tage",7,5),N('Ist-Stunden'!BE29)),MAX(IF(Einstellungen!$C$11="7 Tage",MAX(0,(MIN(DATE(2030,5,0),IF(Mitarbeiter!$D29="",DATE(2030,5,0),Mitarbeiter!$D29),TODAY()))-(MAX(DATE(2030,4,1),Mitarbeiter!$C29))+1),MAX(0,NETWORKDAYS(MAX(DATE(2030,4,1),Mitarbeiter!$C29),MIN(DATE(2030,5,0),IF(Mitarbeiter!$D29="",DATE(2030,5,0),Mitarbeiter!$D29),TODAY()),Einstellungen!$F$13:$F$67)))*N(Mitarbeiter!$E29)/IF(Einstellungen!$C$11="7 Tage",7,5),N('Ist-Stunden'!BE29)+(N(Krankheitstage!DB29)+N(Krankheitstage!DN29))*N($C29))))</f>
        <v/>
      </c>
      <c r="CJ29" s="76">
        <f>IF($B29="",0,IF(Einstellungen!$C$10="Ja",MAX(IF(Einstellungen!$C$11="7 Tage",MAX(0,(MIN(DATE(2030,6,0),IF(Mitarbeiter!$D29="",DATE(2030,6,0),Mitarbeiter!$D29),TODAY()))-(MAX(DATE(2030,5,1),Mitarbeiter!$C29))+1),MAX(0,NETWORKDAYS(MAX(DATE(2030,5,1),Mitarbeiter!$C29),MIN(DATE(2030,6,0),IF(Mitarbeiter!$D29="",DATE(2030,6,0),Mitarbeiter!$D29),TODAY()),Einstellungen!$F$13:$F$67)))*N(Mitarbeiter!$E29)/IF(Einstellungen!$C$11="7 Tage",7,5),N('Ist-Stunden'!BF29)),MAX(IF(Einstellungen!$C$11="7 Tage",MAX(0,(MIN(DATE(2030,6,0),IF(Mitarbeiter!$D29="",DATE(2030,6,0),Mitarbeiter!$D29),TODAY()))-(MAX(DATE(2030,5,1),Mitarbeiter!$C29))+1),MAX(0,NETWORKDAYS(MAX(DATE(2030,5,1),Mitarbeiter!$C29),MIN(DATE(2030,6,0),IF(Mitarbeiter!$D29="",DATE(2030,6,0),Mitarbeiter!$D29),TODAY()),Einstellungen!$F$13:$F$67)))*N(Mitarbeiter!$E29)/IF(Einstellungen!$C$11="7 Tage",7,5),N('Ist-Stunden'!BF29)+(N(Krankheitstage!DC29)+N(Krankheitstage!DO29))*N($C29))))</f>
        <v/>
      </c>
      <c r="CK29" s="76">
        <f>IF($B29="",0,IF(Einstellungen!$C$10="Ja",MAX(IF(Einstellungen!$C$11="7 Tage",MAX(0,(MIN(DATE(2030,7,0),IF(Mitarbeiter!$D29="",DATE(2030,7,0),Mitarbeiter!$D29),TODAY()))-(MAX(DATE(2030,6,1),Mitarbeiter!$C29))+1),MAX(0,NETWORKDAYS(MAX(DATE(2030,6,1),Mitarbeiter!$C29),MIN(DATE(2030,7,0),IF(Mitarbeiter!$D29="",DATE(2030,7,0),Mitarbeiter!$D29),TODAY()),Einstellungen!$F$13:$F$67)))*N(Mitarbeiter!$E29)/IF(Einstellungen!$C$11="7 Tage",7,5),N('Ist-Stunden'!BG29)),MAX(IF(Einstellungen!$C$11="7 Tage",MAX(0,(MIN(DATE(2030,7,0),IF(Mitarbeiter!$D29="",DATE(2030,7,0),Mitarbeiter!$D29),TODAY()))-(MAX(DATE(2030,6,1),Mitarbeiter!$C29))+1),MAX(0,NETWORKDAYS(MAX(DATE(2030,6,1),Mitarbeiter!$C29),MIN(DATE(2030,7,0),IF(Mitarbeiter!$D29="",DATE(2030,7,0),Mitarbeiter!$D29),TODAY()),Einstellungen!$F$13:$F$67)))*N(Mitarbeiter!$E29)/IF(Einstellungen!$C$11="7 Tage",7,5),N('Ist-Stunden'!BG29)+(N(Krankheitstage!DD29)+N(Krankheitstage!DP29))*N($C29))))</f>
        <v/>
      </c>
      <c r="CL29" s="76">
        <f>IF($B29="",0,IF(Einstellungen!$C$10="Ja",MAX(IF(Einstellungen!$C$11="7 Tage",MAX(0,(MIN(DATE(2030,8,0),IF(Mitarbeiter!$D29="",DATE(2030,8,0),Mitarbeiter!$D29),TODAY()))-(MAX(DATE(2030,7,1),Mitarbeiter!$C29))+1),MAX(0,NETWORKDAYS(MAX(DATE(2030,7,1),Mitarbeiter!$C29),MIN(DATE(2030,8,0),IF(Mitarbeiter!$D29="",DATE(2030,8,0),Mitarbeiter!$D29),TODAY()),Einstellungen!$F$13:$F$67)))*N(Mitarbeiter!$E29)/IF(Einstellungen!$C$11="7 Tage",7,5),N('Ist-Stunden'!BH29)),MAX(IF(Einstellungen!$C$11="7 Tage",MAX(0,(MIN(DATE(2030,8,0),IF(Mitarbeiter!$D29="",DATE(2030,8,0),Mitarbeiter!$D29),TODAY()))-(MAX(DATE(2030,7,1),Mitarbeiter!$C29))+1),MAX(0,NETWORKDAYS(MAX(DATE(2030,7,1),Mitarbeiter!$C29),MIN(DATE(2030,8,0),IF(Mitarbeiter!$D29="",DATE(2030,8,0),Mitarbeiter!$D29),TODAY()),Einstellungen!$F$13:$F$67)))*N(Mitarbeiter!$E29)/IF(Einstellungen!$C$11="7 Tage",7,5),N('Ist-Stunden'!BH29)+(N(Krankheitstage!DE29)+N(Krankheitstage!DQ29))*N($C29))))</f>
        <v/>
      </c>
      <c r="CM29" s="76">
        <f>IF($B29="",0,IF(Einstellungen!$C$10="Ja",MAX(IF(Einstellungen!$C$11="7 Tage",MAX(0,(MIN(DATE(2030,9,0),IF(Mitarbeiter!$D29="",DATE(2030,9,0),Mitarbeiter!$D29),TODAY()))-(MAX(DATE(2030,8,1),Mitarbeiter!$C29))+1),MAX(0,NETWORKDAYS(MAX(DATE(2030,8,1),Mitarbeiter!$C29),MIN(DATE(2030,9,0),IF(Mitarbeiter!$D29="",DATE(2030,9,0),Mitarbeiter!$D29),TODAY()),Einstellungen!$F$13:$F$67)))*N(Mitarbeiter!$E29)/IF(Einstellungen!$C$11="7 Tage",7,5),N('Ist-Stunden'!BI29)),MAX(IF(Einstellungen!$C$11="7 Tage",MAX(0,(MIN(DATE(2030,9,0),IF(Mitarbeiter!$D29="",DATE(2030,9,0),Mitarbeiter!$D29),TODAY()))-(MAX(DATE(2030,8,1),Mitarbeiter!$C29))+1),MAX(0,NETWORKDAYS(MAX(DATE(2030,8,1),Mitarbeiter!$C29),MIN(DATE(2030,9,0),IF(Mitarbeiter!$D29="",DATE(2030,9,0),Mitarbeiter!$D29),TODAY()),Einstellungen!$F$13:$F$67)))*N(Mitarbeiter!$E29)/IF(Einstellungen!$C$11="7 Tage",7,5),N('Ist-Stunden'!BI29)+(N(Krankheitstage!DF29)+N(Krankheitstage!DR29))*N($C29))))</f>
        <v/>
      </c>
      <c r="CN29" s="76">
        <f>IF($B29="",0,IF(Einstellungen!$C$10="Ja",MAX(IF(Einstellungen!$C$11="7 Tage",MAX(0,(MIN(DATE(2030,10,0),IF(Mitarbeiter!$D29="",DATE(2030,10,0),Mitarbeiter!$D29),TODAY()))-(MAX(DATE(2030,9,1),Mitarbeiter!$C29))+1),MAX(0,NETWORKDAYS(MAX(DATE(2030,9,1),Mitarbeiter!$C29),MIN(DATE(2030,10,0),IF(Mitarbeiter!$D29="",DATE(2030,10,0),Mitarbeiter!$D29),TODAY()),Einstellungen!$F$13:$F$67)))*N(Mitarbeiter!$E29)/IF(Einstellungen!$C$11="7 Tage",7,5),N('Ist-Stunden'!BJ29)),MAX(IF(Einstellungen!$C$11="7 Tage",MAX(0,(MIN(DATE(2030,10,0),IF(Mitarbeiter!$D29="",DATE(2030,10,0),Mitarbeiter!$D29),TODAY()))-(MAX(DATE(2030,9,1),Mitarbeiter!$C29))+1),MAX(0,NETWORKDAYS(MAX(DATE(2030,9,1),Mitarbeiter!$C29),MIN(DATE(2030,10,0),IF(Mitarbeiter!$D29="",DATE(2030,10,0),Mitarbeiter!$D29),TODAY()),Einstellungen!$F$13:$F$67)))*N(Mitarbeiter!$E29)/IF(Einstellungen!$C$11="7 Tage",7,5),N('Ist-Stunden'!BJ29)+(N(Krankheitstage!DG29)+N(Krankheitstage!DS29))*N($C29))))</f>
        <v/>
      </c>
      <c r="CO29" s="76">
        <f>IF($B29="",0,IF(Einstellungen!$C$10="Ja",MAX(IF(Einstellungen!$C$11="7 Tage",MAX(0,(MIN(DATE(2030,11,0),IF(Mitarbeiter!$D29="",DATE(2030,11,0),Mitarbeiter!$D29),TODAY()))-(MAX(DATE(2030,10,1),Mitarbeiter!$C29))+1),MAX(0,NETWORKDAYS(MAX(DATE(2030,10,1),Mitarbeiter!$C29),MIN(DATE(2030,11,0),IF(Mitarbeiter!$D29="",DATE(2030,11,0),Mitarbeiter!$D29),TODAY()),Einstellungen!$F$13:$F$67)))*N(Mitarbeiter!$E29)/IF(Einstellungen!$C$11="7 Tage",7,5),N('Ist-Stunden'!BK29)),MAX(IF(Einstellungen!$C$11="7 Tage",MAX(0,(MIN(DATE(2030,11,0),IF(Mitarbeiter!$D29="",DATE(2030,11,0),Mitarbeiter!$D29),TODAY()))-(MAX(DATE(2030,10,1),Mitarbeiter!$C29))+1),MAX(0,NETWORKDAYS(MAX(DATE(2030,10,1),Mitarbeiter!$C29),MIN(DATE(2030,11,0),IF(Mitarbeiter!$D29="",DATE(2030,11,0),Mitarbeiter!$D29),TODAY()),Einstellungen!$F$13:$F$67)))*N(Mitarbeiter!$E29)/IF(Einstellungen!$C$11="7 Tage",7,5),N('Ist-Stunden'!BK29)+(N(Krankheitstage!DH29)+N(Krankheitstage!DT29))*N($C29))))</f>
        <v/>
      </c>
      <c r="CP29" s="76">
        <f>IF($B29="",0,IF(Einstellungen!$C$10="Ja",MAX(IF(Einstellungen!$C$11="7 Tage",MAX(0,(MIN(DATE(2030,12,0),IF(Mitarbeiter!$D29="",DATE(2030,12,0),Mitarbeiter!$D29),TODAY()))-(MAX(DATE(2030,11,1),Mitarbeiter!$C29))+1),MAX(0,NETWORKDAYS(MAX(DATE(2030,11,1),Mitarbeiter!$C29),MIN(DATE(2030,12,0),IF(Mitarbeiter!$D29="",DATE(2030,12,0),Mitarbeiter!$D29),TODAY()),Einstellungen!$F$13:$F$67)))*N(Mitarbeiter!$E29)/IF(Einstellungen!$C$11="7 Tage",7,5),N('Ist-Stunden'!BL29)),MAX(IF(Einstellungen!$C$11="7 Tage",MAX(0,(MIN(DATE(2030,12,0),IF(Mitarbeiter!$D29="",DATE(2030,12,0),Mitarbeiter!$D29),TODAY()))-(MAX(DATE(2030,11,1),Mitarbeiter!$C29))+1),MAX(0,NETWORKDAYS(MAX(DATE(2030,11,1),Mitarbeiter!$C29),MIN(DATE(2030,12,0),IF(Mitarbeiter!$D29="",DATE(2030,12,0),Mitarbeiter!$D29),TODAY()),Einstellungen!$F$13:$F$67)))*N(Mitarbeiter!$E29)/IF(Einstellungen!$C$11="7 Tage",7,5),N('Ist-Stunden'!BL29)+(N(Krankheitstage!DI29)+N(Krankheitstage!DU29))*N($C29))))</f>
        <v/>
      </c>
      <c r="CQ29" s="76">
        <f>IF($B29="",0,IF(Einstellungen!$C$10="Ja",MAX(IF(Einstellungen!$C$11="7 Tage",MAX(0,(MIN(DATE(2030,13,0),IF(Mitarbeiter!$D29="",DATE(2030,13,0),Mitarbeiter!$D29),TODAY()))-(MAX(DATE(2030,12,1),Mitarbeiter!$C29))+1),MAX(0,NETWORKDAYS(MAX(DATE(2030,12,1),Mitarbeiter!$C29),MIN(DATE(2030,13,0),IF(Mitarbeiter!$D29="",DATE(2030,13,0),Mitarbeiter!$D29),TODAY()),Einstellungen!$F$13:$F$67)))*N(Mitarbeiter!$E29)/IF(Einstellungen!$C$11="7 Tage",7,5),N('Ist-Stunden'!BM29)),MAX(IF(Einstellungen!$C$11="7 Tage",MAX(0,(MIN(DATE(2030,13,0),IF(Mitarbeiter!$D29="",DATE(2030,13,0),Mitarbeiter!$D29),TODAY()))-(MAX(DATE(2030,12,1),Mitarbeiter!$C29))+1),MAX(0,NETWORKDAYS(MAX(DATE(2030,12,1),Mitarbeiter!$C29),MIN(DATE(2030,13,0),IF(Mitarbeiter!$D29="",DATE(2030,13,0),Mitarbeiter!$D29),TODAY()),Einstellungen!$F$13:$F$67)))*N(Mitarbeiter!$E29)/IF(Einstellungen!$C$11="7 Tage",7,5),N('Ist-Stunden'!BM29)+(N(Krankheitstage!DJ29)+N(Krankheitstage!DV29))*N($C29))))</f>
        <v/>
      </c>
    </row>
    <row r="30">
      <c r="A30" s="73">
        <f>IF(Mitarbeiter!B30="","",Mitarbeiter!A30)</f>
        <v/>
      </c>
      <c r="B30" s="6">
        <f>IF(Mitarbeiter!B30="","",Mitarbeiter!B30)</f>
        <v/>
      </c>
      <c r="C30" s="74">
        <f>IF(Mitarbeiter!B30="","",Mitarbeiter!F30)</f>
        <v/>
      </c>
      <c r="D30" s="75">
        <f>N(INDEX(Krankheitstage!$G30:$DV30,1,(Einstellungen!$C$3-2026)*24+1))</f>
        <v/>
      </c>
      <c r="E30" s="75">
        <f>N(INDEX(Krankheitstage!$G30:$DV30,1,(Einstellungen!$C$3-2026)*24+2))</f>
        <v/>
      </c>
      <c r="F30" s="75">
        <f>N(INDEX(Krankheitstage!$G30:$DV30,1,(Einstellungen!$C$3-2026)*24+3))</f>
        <v/>
      </c>
      <c r="G30" s="75">
        <f>N(INDEX(Krankheitstage!$G30:$DV30,1,(Einstellungen!$C$3-2026)*24+4))</f>
        <v/>
      </c>
      <c r="H30" s="75">
        <f>N(INDEX(Krankheitstage!$G30:$DV30,1,(Einstellungen!$C$3-2026)*24+5))</f>
        <v/>
      </c>
      <c r="I30" s="75">
        <f>N(INDEX(Krankheitstage!$G30:$DV30,1,(Einstellungen!$C$3-2026)*24+6))</f>
        <v/>
      </c>
      <c r="J30" s="75">
        <f>N(INDEX(Krankheitstage!$G30:$DV30,1,(Einstellungen!$C$3-2026)*24+7))</f>
        <v/>
      </c>
      <c r="K30" s="75">
        <f>N(INDEX(Krankheitstage!$G30:$DV30,1,(Einstellungen!$C$3-2026)*24+8))</f>
        <v/>
      </c>
      <c r="L30" s="75">
        <f>N(INDEX(Krankheitstage!$G30:$DV30,1,(Einstellungen!$C$3-2026)*24+9))</f>
        <v/>
      </c>
      <c r="M30" s="75">
        <f>N(INDEX(Krankheitstage!$G30:$DV30,1,(Einstellungen!$C$3-2026)*24+10))</f>
        <v/>
      </c>
      <c r="N30" s="75">
        <f>N(INDEX(Krankheitstage!$G30:$DV30,1,(Einstellungen!$C$3-2026)*24+11))</f>
        <v/>
      </c>
      <c r="O30" s="75">
        <f>N(INDEX(Krankheitstage!$G30:$DV30,1,(Einstellungen!$C$3-2026)*24+12))</f>
        <v/>
      </c>
      <c r="P30" s="75">
        <f>IF($B30="","",SUM(D30:O30))</f>
        <v/>
      </c>
      <c r="Q30" s="75">
        <f>N(INDEX(Krankheitstage!$G30:$DV30,1,(Einstellungen!$C$3-2026)*24+13))</f>
        <v/>
      </c>
      <c r="R30" s="75">
        <f>N(INDEX(Krankheitstage!$G30:$DV30,1,(Einstellungen!$C$3-2026)*24+14))</f>
        <v/>
      </c>
      <c r="S30" s="75">
        <f>N(INDEX(Krankheitstage!$G30:$DV30,1,(Einstellungen!$C$3-2026)*24+15))</f>
        <v/>
      </c>
      <c r="T30" s="75">
        <f>N(INDEX(Krankheitstage!$G30:$DV30,1,(Einstellungen!$C$3-2026)*24+16))</f>
        <v/>
      </c>
      <c r="U30" s="75">
        <f>N(INDEX(Krankheitstage!$G30:$DV30,1,(Einstellungen!$C$3-2026)*24+17))</f>
        <v/>
      </c>
      <c r="V30" s="75">
        <f>N(INDEX(Krankheitstage!$G30:$DV30,1,(Einstellungen!$C$3-2026)*24+18))</f>
        <v/>
      </c>
      <c r="W30" s="75">
        <f>N(INDEX(Krankheitstage!$G30:$DV30,1,(Einstellungen!$C$3-2026)*24+19))</f>
        <v/>
      </c>
      <c r="X30" s="75">
        <f>N(INDEX(Krankheitstage!$G30:$DV30,1,(Einstellungen!$C$3-2026)*24+20))</f>
        <v/>
      </c>
      <c r="Y30" s="75">
        <f>N(INDEX(Krankheitstage!$G30:$DV30,1,(Einstellungen!$C$3-2026)*24+21))</f>
        <v/>
      </c>
      <c r="Z30" s="75">
        <f>N(INDEX(Krankheitstage!$G30:$DV30,1,(Einstellungen!$C$3-2026)*24+22))</f>
        <v/>
      </c>
      <c r="AA30" s="75">
        <f>N(INDEX(Krankheitstage!$G30:$DV30,1,(Einstellungen!$C$3-2026)*24+23))</f>
        <v/>
      </c>
      <c r="AB30" s="75">
        <f>N(INDEX(Krankheitstage!$G30:$DV30,1,(Einstellungen!$C$3-2026)*24+24))</f>
        <v/>
      </c>
      <c r="AC30" s="75">
        <f>IF($B30="","",SUM(Q30:AB30))</f>
        <v/>
      </c>
      <c r="AD30" s="75">
        <f>IF($B30="","",SUM(P30,AC30))</f>
        <v/>
      </c>
      <c r="AE30" s="76">
        <f>IF($B30="","",AD30*N(C30))</f>
        <v/>
      </c>
      <c r="AF30" s="75">
        <f>IF($B30="","",Krankheitstage!E30)</f>
        <v/>
      </c>
      <c r="AG30" s="76">
        <f>IF($B30="","",AF30*N(C30))</f>
        <v/>
      </c>
      <c r="AH30" s="76">
        <f>IF($B30="","",INDEX($AJ30:$CQ30,1,(Einstellungen!$C$3-2026)*12+1)+INDEX($AJ30:$CQ30,1,(Einstellungen!$C$3-2026)*12+2)+INDEX($AJ30:$CQ30,1,(Einstellungen!$C$3-2026)*12+3)+INDEX($AJ30:$CQ30,1,(Einstellungen!$C$3-2026)*12+4)+INDEX($AJ30:$CQ30,1,(Einstellungen!$C$3-2026)*12+5)+INDEX($AJ30:$CQ30,1,(Einstellungen!$C$3-2026)*12+6)+INDEX($AJ30:$CQ30,1,(Einstellungen!$C$3-2026)*12+7)+INDEX($AJ30:$CQ30,1,(Einstellungen!$C$3-2026)*12+8)+INDEX($AJ30:$CQ30,1,(Einstellungen!$C$3-2026)*12+9)+INDEX($AJ30:$CQ30,1,(Einstellungen!$C$3-2026)*12+10)+INDEX($AJ30:$CQ30,1,(Einstellungen!$C$3-2026)*12+11)+INDEX($AJ30:$CQ30,1,(Einstellungen!$C$3-2026)*12+12))</f>
        <v/>
      </c>
      <c r="AI30" s="76">
        <f>IF($B30="","",SUM($AJ30:$CQ30))</f>
        <v/>
      </c>
      <c r="AJ30" s="76">
        <f>IF($B30="",0,IF(Einstellungen!$C$10="Ja",MAX(IF(Einstellungen!$C$11="7 Tage",MAX(0,(MIN(DATE(2026,2,0),IF(Mitarbeiter!$D30="",DATE(2026,2,0),Mitarbeiter!$D30),TODAY()))-(MAX(DATE(2026,1,1),Mitarbeiter!$C30))+1),MAX(0,NETWORKDAYS(MAX(DATE(2026,1,1),Mitarbeiter!$C30),MIN(DATE(2026,2,0),IF(Mitarbeiter!$D30="",DATE(2026,2,0),Mitarbeiter!$D30),TODAY()),Einstellungen!$F$13:$F$67)))*N(Mitarbeiter!$E30)/IF(Einstellungen!$C$11="7 Tage",7,5),N('Ist-Stunden'!F30)),MAX(IF(Einstellungen!$C$11="7 Tage",MAX(0,(MIN(DATE(2026,2,0),IF(Mitarbeiter!$D30="",DATE(2026,2,0),Mitarbeiter!$D30),TODAY()))-(MAX(DATE(2026,1,1),Mitarbeiter!$C30))+1),MAX(0,NETWORKDAYS(MAX(DATE(2026,1,1),Mitarbeiter!$C30),MIN(DATE(2026,2,0),IF(Mitarbeiter!$D30="",DATE(2026,2,0),Mitarbeiter!$D30),TODAY()),Einstellungen!$F$13:$F$67)))*N(Mitarbeiter!$E30)/IF(Einstellungen!$C$11="7 Tage",7,5),N('Ist-Stunden'!F30)+(N(Krankheitstage!G30)+N(Krankheitstage!S30))*N($C30))))</f>
        <v/>
      </c>
      <c r="AK30" s="76">
        <f>IF($B30="",0,IF(Einstellungen!$C$10="Ja",MAX(IF(Einstellungen!$C$11="7 Tage",MAX(0,(MIN(DATE(2026,3,0),IF(Mitarbeiter!$D30="",DATE(2026,3,0),Mitarbeiter!$D30),TODAY()))-(MAX(DATE(2026,2,1),Mitarbeiter!$C30))+1),MAX(0,NETWORKDAYS(MAX(DATE(2026,2,1),Mitarbeiter!$C30),MIN(DATE(2026,3,0),IF(Mitarbeiter!$D30="",DATE(2026,3,0),Mitarbeiter!$D30),TODAY()),Einstellungen!$F$13:$F$67)))*N(Mitarbeiter!$E30)/IF(Einstellungen!$C$11="7 Tage",7,5),N('Ist-Stunden'!G30)),MAX(IF(Einstellungen!$C$11="7 Tage",MAX(0,(MIN(DATE(2026,3,0),IF(Mitarbeiter!$D30="",DATE(2026,3,0),Mitarbeiter!$D30),TODAY()))-(MAX(DATE(2026,2,1),Mitarbeiter!$C30))+1),MAX(0,NETWORKDAYS(MAX(DATE(2026,2,1),Mitarbeiter!$C30),MIN(DATE(2026,3,0),IF(Mitarbeiter!$D30="",DATE(2026,3,0),Mitarbeiter!$D30),TODAY()),Einstellungen!$F$13:$F$67)))*N(Mitarbeiter!$E30)/IF(Einstellungen!$C$11="7 Tage",7,5),N('Ist-Stunden'!G30)+(N(Krankheitstage!H30)+N(Krankheitstage!T30))*N($C30))))</f>
        <v/>
      </c>
      <c r="AL30" s="76">
        <f>IF($B30="",0,IF(Einstellungen!$C$10="Ja",MAX(IF(Einstellungen!$C$11="7 Tage",MAX(0,(MIN(DATE(2026,4,0),IF(Mitarbeiter!$D30="",DATE(2026,4,0),Mitarbeiter!$D30),TODAY()))-(MAX(DATE(2026,3,1),Mitarbeiter!$C30))+1),MAX(0,NETWORKDAYS(MAX(DATE(2026,3,1),Mitarbeiter!$C30),MIN(DATE(2026,4,0),IF(Mitarbeiter!$D30="",DATE(2026,4,0),Mitarbeiter!$D30),TODAY()),Einstellungen!$F$13:$F$67)))*N(Mitarbeiter!$E30)/IF(Einstellungen!$C$11="7 Tage",7,5),N('Ist-Stunden'!H30)),MAX(IF(Einstellungen!$C$11="7 Tage",MAX(0,(MIN(DATE(2026,4,0),IF(Mitarbeiter!$D30="",DATE(2026,4,0),Mitarbeiter!$D30),TODAY()))-(MAX(DATE(2026,3,1),Mitarbeiter!$C30))+1),MAX(0,NETWORKDAYS(MAX(DATE(2026,3,1),Mitarbeiter!$C30),MIN(DATE(2026,4,0),IF(Mitarbeiter!$D30="",DATE(2026,4,0),Mitarbeiter!$D30),TODAY()),Einstellungen!$F$13:$F$67)))*N(Mitarbeiter!$E30)/IF(Einstellungen!$C$11="7 Tage",7,5),N('Ist-Stunden'!H30)+(N(Krankheitstage!I30)+N(Krankheitstage!U30))*N($C30))))</f>
        <v/>
      </c>
      <c r="AM30" s="76">
        <f>IF($B30="",0,IF(Einstellungen!$C$10="Ja",MAX(IF(Einstellungen!$C$11="7 Tage",MAX(0,(MIN(DATE(2026,5,0),IF(Mitarbeiter!$D30="",DATE(2026,5,0),Mitarbeiter!$D30),TODAY()))-(MAX(DATE(2026,4,1),Mitarbeiter!$C30))+1),MAX(0,NETWORKDAYS(MAX(DATE(2026,4,1),Mitarbeiter!$C30),MIN(DATE(2026,5,0),IF(Mitarbeiter!$D30="",DATE(2026,5,0),Mitarbeiter!$D30),TODAY()),Einstellungen!$F$13:$F$67)))*N(Mitarbeiter!$E30)/IF(Einstellungen!$C$11="7 Tage",7,5),N('Ist-Stunden'!I30)),MAX(IF(Einstellungen!$C$11="7 Tage",MAX(0,(MIN(DATE(2026,5,0),IF(Mitarbeiter!$D30="",DATE(2026,5,0),Mitarbeiter!$D30),TODAY()))-(MAX(DATE(2026,4,1),Mitarbeiter!$C30))+1),MAX(0,NETWORKDAYS(MAX(DATE(2026,4,1),Mitarbeiter!$C30),MIN(DATE(2026,5,0),IF(Mitarbeiter!$D30="",DATE(2026,5,0),Mitarbeiter!$D30),TODAY()),Einstellungen!$F$13:$F$67)))*N(Mitarbeiter!$E30)/IF(Einstellungen!$C$11="7 Tage",7,5),N('Ist-Stunden'!I30)+(N(Krankheitstage!J30)+N(Krankheitstage!V30))*N($C30))))</f>
        <v/>
      </c>
      <c r="AN30" s="76">
        <f>IF($B30="",0,IF(Einstellungen!$C$10="Ja",MAX(IF(Einstellungen!$C$11="7 Tage",MAX(0,(MIN(DATE(2026,6,0),IF(Mitarbeiter!$D30="",DATE(2026,6,0),Mitarbeiter!$D30),TODAY()))-(MAX(DATE(2026,5,1),Mitarbeiter!$C30))+1),MAX(0,NETWORKDAYS(MAX(DATE(2026,5,1),Mitarbeiter!$C30),MIN(DATE(2026,6,0),IF(Mitarbeiter!$D30="",DATE(2026,6,0),Mitarbeiter!$D30),TODAY()),Einstellungen!$F$13:$F$67)))*N(Mitarbeiter!$E30)/IF(Einstellungen!$C$11="7 Tage",7,5),N('Ist-Stunden'!J30)),MAX(IF(Einstellungen!$C$11="7 Tage",MAX(0,(MIN(DATE(2026,6,0),IF(Mitarbeiter!$D30="",DATE(2026,6,0),Mitarbeiter!$D30),TODAY()))-(MAX(DATE(2026,5,1),Mitarbeiter!$C30))+1),MAX(0,NETWORKDAYS(MAX(DATE(2026,5,1),Mitarbeiter!$C30),MIN(DATE(2026,6,0),IF(Mitarbeiter!$D30="",DATE(2026,6,0),Mitarbeiter!$D30),TODAY()),Einstellungen!$F$13:$F$67)))*N(Mitarbeiter!$E30)/IF(Einstellungen!$C$11="7 Tage",7,5),N('Ist-Stunden'!J30)+(N(Krankheitstage!K30)+N(Krankheitstage!W30))*N($C30))))</f>
        <v/>
      </c>
      <c r="AO30" s="76">
        <f>IF($B30="",0,IF(Einstellungen!$C$10="Ja",MAX(IF(Einstellungen!$C$11="7 Tage",MAX(0,(MIN(DATE(2026,7,0),IF(Mitarbeiter!$D30="",DATE(2026,7,0),Mitarbeiter!$D30),TODAY()))-(MAX(DATE(2026,6,1),Mitarbeiter!$C30))+1),MAX(0,NETWORKDAYS(MAX(DATE(2026,6,1),Mitarbeiter!$C30),MIN(DATE(2026,7,0),IF(Mitarbeiter!$D30="",DATE(2026,7,0),Mitarbeiter!$D30),TODAY()),Einstellungen!$F$13:$F$67)))*N(Mitarbeiter!$E30)/IF(Einstellungen!$C$11="7 Tage",7,5),N('Ist-Stunden'!K30)),MAX(IF(Einstellungen!$C$11="7 Tage",MAX(0,(MIN(DATE(2026,7,0),IF(Mitarbeiter!$D30="",DATE(2026,7,0),Mitarbeiter!$D30),TODAY()))-(MAX(DATE(2026,6,1),Mitarbeiter!$C30))+1),MAX(0,NETWORKDAYS(MAX(DATE(2026,6,1),Mitarbeiter!$C30),MIN(DATE(2026,7,0),IF(Mitarbeiter!$D30="",DATE(2026,7,0),Mitarbeiter!$D30),TODAY()),Einstellungen!$F$13:$F$67)))*N(Mitarbeiter!$E30)/IF(Einstellungen!$C$11="7 Tage",7,5),N('Ist-Stunden'!K30)+(N(Krankheitstage!L30)+N(Krankheitstage!X30))*N($C30))))</f>
        <v/>
      </c>
      <c r="AP30" s="76">
        <f>IF($B30="",0,IF(Einstellungen!$C$10="Ja",MAX(IF(Einstellungen!$C$11="7 Tage",MAX(0,(MIN(DATE(2026,8,0),IF(Mitarbeiter!$D30="",DATE(2026,8,0),Mitarbeiter!$D30),TODAY()))-(MAX(DATE(2026,7,1),Mitarbeiter!$C30))+1),MAX(0,NETWORKDAYS(MAX(DATE(2026,7,1),Mitarbeiter!$C30),MIN(DATE(2026,8,0),IF(Mitarbeiter!$D30="",DATE(2026,8,0),Mitarbeiter!$D30),TODAY()),Einstellungen!$F$13:$F$67)))*N(Mitarbeiter!$E30)/IF(Einstellungen!$C$11="7 Tage",7,5),N('Ist-Stunden'!L30)),MAX(IF(Einstellungen!$C$11="7 Tage",MAX(0,(MIN(DATE(2026,8,0),IF(Mitarbeiter!$D30="",DATE(2026,8,0),Mitarbeiter!$D30),TODAY()))-(MAX(DATE(2026,7,1),Mitarbeiter!$C30))+1),MAX(0,NETWORKDAYS(MAX(DATE(2026,7,1),Mitarbeiter!$C30),MIN(DATE(2026,8,0),IF(Mitarbeiter!$D30="",DATE(2026,8,0),Mitarbeiter!$D30),TODAY()),Einstellungen!$F$13:$F$67)))*N(Mitarbeiter!$E30)/IF(Einstellungen!$C$11="7 Tage",7,5),N('Ist-Stunden'!L30)+(N(Krankheitstage!M30)+N(Krankheitstage!Y30))*N($C30))))</f>
        <v/>
      </c>
      <c r="AQ30" s="76">
        <f>IF($B30="",0,IF(Einstellungen!$C$10="Ja",MAX(IF(Einstellungen!$C$11="7 Tage",MAX(0,(MIN(DATE(2026,9,0),IF(Mitarbeiter!$D30="",DATE(2026,9,0),Mitarbeiter!$D30),TODAY()))-(MAX(DATE(2026,8,1),Mitarbeiter!$C30))+1),MAX(0,NETWORKDAYS(MAX(DATE(2026,8,1),Mitarbeiter!$C30),MIN(DATE(2026,9,0),IF(Mitarbeiter!$D30="",DATE(2026,9,0),Mitarbeiter!$D30),TODAY()),Einstellungen!$F$13:$F$67)))*N(Mitarbeiter!$E30)/IF(Einstellungen!$C$11="7 Tage",7,5),N('Ist-Stunden'!M30)),MAX(IF(Einstellungen!$C$11="7 Tage",MAX(0,(MIN(DATE(2026,9,0),IF(Mitarbeiter!$D30="",DATE(2026,9,0),Mitarbeiter!$D30),TODAY()))-(MAX(DATE(2026,8,1),Mitarbeiter!$C30))+1),MAX(0,NETWORKDAYS(MAX(DATE(2026,8,1),Mitarbeiter!$C30),MIN(DATE(2026,9,0),IF(Mitarbeiter!$D30="",DATE(2026,9,0),Mitarbeiter!$D30),TODAY()),Einstellungen!$F$13:$F$67)))*N(Mitarbeiter!$E30)/IF(Einstellungen!$C$11="7 Tage",7,5),N('Ist-Stunden'!M30)+(N(Krankheitstage!N30)+N(Krankheitstage!Z30))*N($C30))))</f>
        <v/>
      </c>
      <c r="AR30" s="76">
        <f>IF($B30="",0,IF(Einstellungen!$C$10="Ja",MAX(IF(Einstellungen!$C$11="7 Tage",MAX(0,(MIN(DATE(2026,10,0),IF(Mitarbeiter!$D30="",DATE(2026,10,0),Mitarbeiter!$D30),TODAY()))-(MAX(DATE(2026,9,1),Mitarbeiter!$C30))+1),MAX(0,NETWORKDAYS(MAX(DATE(2026,9,1),Mitarbeiter!$C30),MIN(DATE(2026,10,0),IF(Mitarbeiter!$D30="",DATE(2026,10,0),Mitarbeiter!$D30),TODAY()),Einstellungen!$F$13:$F$67)))*N(Mitarbeiter!$E30)/IF(Einstellungen!$C$11="7 Tage",7,5),N('Ist-Stunden'!N30)),MAX(IF(Einstellungen!$C$11="7 Tage",MAX(0,(MIN(DATE(2026,10,0),IF(Mitarbeiter!$D30="",DATE(2026,10,0),Mitarbeiter!$D30),TODAY()))-(MAX(DATE(2026,9,1),Mitarbeiter!$C30))+1),MAX(0,NETWORKDAYS(MAX(DATE(2026,9,1),Mitarbeiter!$C30),MIN(DATE(2026,10,0),IF(Mitarbeiter!$D30="",DATE(2026,10,0),Mitarbeiter!$D30),TODAY()),Einstellungen!$F$13:$F$67)))*N(Mitarbeiter!$E30)/IF(Einstellungen!$C$11="7 Tage",7,5),N('Ist-Stunden'!N30)+(N(Krankheitstage!O30)+N(Krankheitstage!AA30))*N($C30))))</f>
        <v/>
      </c>
      <c r="AS30" s="76">
        <f>IF($B30="",0,IF(Einstellungen!$C$10="Ja",MAX(IF(Einstellungen!$C$11="7 Tage",MAX(0,(MIN(DATE(2026,11,0),IF(Mitarbeiter!$D30="",DATE(2026,11,0),Mitarbeiter!$D30),TODAY()))-(MAX(DATE(2026,10,1),Mitarbeiter!$C30))+1),MAX(0,NETWORKDAYS(MAX(DATE(2026,10,1),Mitarbeiter!$C30),MIN(DATE(2026,11,0),IF(Mitarbeiter!$D30="",DATE(2026,11,0),Mitarbeiter!$D30),TODAY()),Einstellungen!$F$13:$F$67)))*N(Mitarbeiter!$E30)/IF(Einstellungen!$C$11="7 Tage",7,5),N('Ist-Stunden'!O30)),MAX(IF(Einstellungen!$C$11="7 Tage",MAX(0,(MIN(DATE(2026,11,0),IF(Mitarbeiter!$D30="",DATE(2026,11,0),Mitarbeiter!$D30),TODAY()))-(MAX(DATE(2026,10,1),Mitarbeiter!$C30))+1),MAX(0,NETWORKDAYS(MAX(DATE(2026,10,1),Mitarbeiter!$C30),MIN(DATE(2026,11,0),IF(Mitarbeiter!$D30="",DATE(2026,11,0),Mitarbeiter!$D30),TODAY()),Einstellungen!$F$13:$F$67)))*N(Mitarbeiter!$E30)/IF(Einstellungen!$C$11="7 Tage",7,5),N('Ist-Stunden'!O30)+(N(Krankheitstage!P30)+N(Krankheitstage!AB30))*N($C30))))</f>
        <v/>
      </c>
      <c r="AT30" s="76">
        <f>IF($B30="",0,IF(Einstellungen!$C$10="Ja",MAX(IF(Einstellungen!$C$11="7 Tage",MAX(0,(MIN(DATE(2026,12,0),IF(Mitarbeiter!$D30="",DATE(2026,12,0),Mitarbeiter!$D30),TODAY()))-(MAX(DATE(2026,11,1),Mitarbeiter!$C30))+1),MAX(0,NETWORKDAYS(MAX(DATE(2026,11,1),Mitarbeiter!$C30),MIN(DATE(2026,12,0),IF(Mitarbeiter!$D30="",DATE(2026,12,0),Mitarbeiter!$D30),TODAY()),Einstellungen!$F$13:$F$67)))*N(Mitarbeiter!$E30)/IF(Einstellungen!$C$11="7 Tage",7,5),N('Ist-Stunden'!P30)),MAX(IF(Einstellungen!$C$11="7 Tage",MAX(0,(MIN(DATE(2026,12,0),IF(Mitarbeiter!$D30="",DATE(2026,12,0),Mitarbeiter!$D30),TODAY()))-(MAX(DATE(2026,11,1),Mitarbeiter!$C30))+1),MAX(0,NETWORKDAYS(MAX(DATE(2026,11,1),Mitarbeiter!$C30),MIN(DATE(2026,12,0),IF(Mitarbeiter!$D30="",DATE(2026,12,0),Mitarbeiter!$D30),TODAY()),Einstellungen!$F$13:$F$67)))*N(Mitarbeiter!$E30)/IF(Einstellungen!$C$11="7 Tage",7,5),N('Ist-Stunden'!P30)+(N(Krankheitstage!Q30)+N(Krankheitstage!AC30))*N($C30))))</f>
        <v/>
      </c>
      <c r="AU30" s="76">
        <f>IF($B30="",0,IF(Einstellungen!$C$10="Ja",MAX(IF(Einstellungen!$C$11="7 Tage",MAX(0,(MIN(DATE(2026,13,0),IF(Mitarbeiter!$D30="",DATE(2026,13,0),Mitarbeiter!$D30),TODAY()))-(MAX(DATE(2026,12,1),Mitarbeiter!$C30))+1),MAX(0,NETWORKDAYS(MAX(DATE(2026,12,1),Mitarbeiter!$C30),MIN(DATE(2026,13,0),IF(Mitarbeiter!$D30="",DATE(2026,13,0),Mitarbeiter!$D30),TODAY()),Einstellungen!$F$13:$F$67)))*N(Mitarbeiter!$E30)/IF(Einstellungen!$C$11="7 Tage",7,5),N('Ist-Stunden'!Q30)),MAX(IF(Einstellungen!$C$11="7 Tage",MAX(0,(MIN(DATE(2026,13,0),IF(Mitarbeiter!$D30="",DATE(2026,13,0),Mitarbeiter!$D30),TODAY()))-(MAX(DATE(2026,12,1),Mitarbeiter!$C30))+1),MAX(0,NETWORKDAYS(MAX(DATE(2026,12,1),Mitarbeiter!$C30),MIN(DATE(2026,13,0),IF(Mitarbeiter!$D30="",DATE(2026,13,0),Mitarbeiter!$D30),TODAY()),Einstellungen!$F$13:$F$67)))*N(Mitarbeiter!$E30)/IF(Einstellungen!$C$11="7 Tage",7,5),N('Ist-Stunden'!Q30)+(N(Krankheitstage!R30)+N(Krankheitstage!AD30))*N($C30))))</f>
        <v/>
      </c>
      <c r="AV30" s="76">
        <f>IF($B30="",0,IF(Einstellungen!$C$10="Ja",MAX(IF(Einstellungen!$C$11="7 Tage",MAX(0,(MIN(DATE(2027,2,0),IF(Mitarbeiter!$D30="",DATE(2027,2,0),Mitarbeiter!$D30),TODAY()))-(MAX(DATE(2027,1,1),Mitarbeiter!$C30))+1),MAX(0,NETWORKDAYS(MAX(DATE(2027,1,1),Mitarbeiter!$C30),MIN(DATE(2027,2,0),IF(Mitarbeiter!$D30="",DATE(2027,2,0),Mitarbeiter!$D30),TODAY()),Einstellungen!$F$13:$F$67)))*N(Mitarbeiter!$E30)/IF(Einstellungen!$C$11="7 Tage",7,5),N('Ist-Stunden'!R30)),MAX(IF(Einstellungen!$C$11="7 Tage",MAX(0,(MIN(DATE(2027,2,0),IF(Mitarbeiter!$D30="",DATE(2027,2,0),Mitarbeiter!$D30),TODAY()))-(MAX(DATE(2027,1,1),Mitarbeiter!$C30))+1),MAX(0,NETWORKDAYS(MAX(DATE(2027,1,1),Mitarbeiter!$C30),MIN(DATE(2027,2,0),IF(Mitarbeiter!$D30="",DATE(2027,2,0),Mitarbeiter!$D30),TODAY()),Einstellungen!$F$13:$F$67)))*N(Mitarbeiter!$E30)/IF(Einstellungen!$C$11="7 Tage",7,5),N('Ist-Stunden'!R30)+(N(Krankheitstage!AE30)+N(Krankheitstage!AQ30))*N($C30))))</f>
        <v/>
      </c>
      <c r="AW30" s="76">
        <f>IF($B30="",0,IF(Einstellungen!$C$10="Ja",MAX(IF(Einstellungen!$C$11="7 Tage",MAX(0,(MIN(DATE(2027,3,0),IF(Mitarbeiter!$D30="",DATE(2027,3,0),Mitarbeiter!$D30),TODAY()))-(MAX(DATE(2027,2,1),Mitarbeiter!$C30))+1),MAX(0,NETWORKDAYS(MAX(DATE(2027,2,1),Mitarbeiter!$C30),MIN(DATE(2027,3,0),IF(Mitarbeiter!$D30="",DATE(2027,3,0),Mitarbeiter!$D30),TODAY()),Einstellungen!$F$13:$F$67)))*N(Mitarbeiter!$E30)/IF(Einstellungen!$C$11="7 Tage",7,5),N('Ist-Stunden'!S30)),MAX(IF(Einstellungen!$C$11="7 Tage",MAX(0,(MIN(DATE(2027,3,0),IF(Mitarbeiter!$D30="",DATE(2027,3,0),Mitarbeiter!$D30),TODAY()))-(MAX(DATE(2027,2,1),Mitarbeiter!$C30))+1),MAX(0,NETWORKDAYS(MAX(DATE(2027,2,1),Mitarbeiter!$C30),MIN(DATE(2027,3,0),IF(Mitarbeiter!$D30="",DATE(2027,3,0),Mitarbeiter!$D30),TODAY()),Einstellungen!$F$13:$F$67)))*N(Mitarbeiter!$E30)/IF(Einstellungen!$C$11="7 Tage",7,5),N('Ist-Stunden'!S30)+(N(Krankheitstage!AF30)+N(Krankheitstage!AR30))*N($C30))))</f>
        <v/>
      </c>
      <c r="AX30" s="76">
        <f>IF($B30="",0,IF(Einstellungen!$C$10="Ja",MAX(IF(Einstellungen!$C$11="7 Tage",MAX(0,(MIN(DATE(2027,4,0),IF(Mitarbeiter!$D30="",DATE(2027,4,0),Mitarbeiter!$D30),TODAY()))-(MAX(DATE(2027,3,1),Mitarbeiter!$C30))+1),MAX(0,NETWORKDAYS(MAX(DATE(2027,3,1),Mitarbeiter!$C30),MIN(DATE(2027,4,0),IF(Mitarbeiter!$D30="",DATE(2027,4,0),Mitarbeiter!$D30),TODAY()),Einstellungen!$F$13:$F$67)))*N(Mitarbeiter!$E30)/IF(Einstellungen!$C$11="7 Tage",7,5),N('Ist-Stunden'!T30)),MAX(IF(Einstellungen!$C$11="7 Tage",MAX(0,(MIN(DATE(2027,4,0),IF(Mitarbeiter!$D30="",DATE(2027,4,0),Mitarbeiter!$D30),TODAY()))-(MAX(DATE(2027,3,1),Mitarbeiter!$C30))+1),MAX(0,NETWORKDAYS(MAX(DATE(2027,3,1),Mitarbeiter!$C30),MIN(DATE(2027,4,0),IF(Mitarbeiter!$D30="",DATE(2027,4,0),Mitarbeiter!$D30),TODAY()),Einstellungen!$F$13:$F$67)))*N(Mitarbeiter!$E30)/IF(Einstellungen!$C$11="7 Tage",7,5),N('Ist-Stunden'!T30)+(N(Krankheitstage!AG30)+N(Krankheitstage!AS30))*N($C30))))</f>
        <v/>
      </c>
      <c r="AY30" s="76">
        <f>IF($B30="",0,IF(Einstellungen!$C$10="Ja",MAX(IF(Einstellungen!$C$11="7 Tage",MAX(0,(MIN(DATE(2027,5,0),IF(Mitarbeiter!$D30="",DATE(2027,5,0),Mitarbeiter!$D30),TODAY()))-(MAX(DATE(2027,4,1),Mitarbeiter!$C30))+1),MAX(0,NETWORKDAYS(MAX(DATE(2027,4,1),Mitarbeiter!$C30),MIN(DATE(2027,5,0),IF(Mitarbeiter!$D30="",DATE(2027,5,0),Mitarbeiter!$D30),TODAY()),Einstellungen!$F$13:$F$67)))*N(Mitarbeiter!$E30)/IF(Einstellungen!$C$11="7 Tage",7,5),N('Ist-Stunden'!U30)),MAX(IF(Einstellungen!$C$11="7 Tage",MAX(0,(MIN(DATE(2027,5,0),IF(Mitarbeiter!$D30="",DATE(2027,5,0),Mitarbeiter!$D30),TODAY()))-(MAX(DATE(2027,4,1),Mitarbeiter!$C30))+1),MAX(0,NETWORKDAYS(MAX(DATE(2027,4,1),Mitarbeiter!$C30),MIN(DATE(2027,5,0),IF(Mitarbeiter!$D30="",DATE(2027,5,0),Mitarbeiter!$D30),TODAY()),Einstellungen!$F$13:$F$67)))*N(Mitarbeiter!$E30)/IF(Einstellungen!$C$11="7 Tage",7,5),N('Ist-Stunden'!U30)+(N(Krankheitstage!AH30)+N(Krankheitstage!AT30))*N($C30))))</f>
        <v/>
      </c>
      <c r="AZ30" s="76">
        <f>IF($B30="",0,IF(Einstellungen!$C$10="Ja",MAX(IF(Einstellungen!$C$11="7 Tage",MAX(0,(MIN(DATE(2027,6,0),IF(Mitarbeiter!$D30="",DATE(2027,6,0),Mitarbeiter!$D30),TODAY()))-(MAX(DATE(2027,5,1),Mitarbeiter!$C30))+1),MAX(0,NETWORKDAYS(MAX(DATE(2027,5,1),Mitarbeiter!$C30),MIN(DATE(2027,6,0),IF(Mitarbeiter!$D30="",DATE(2027,6,0),Mitarbeiter!$D30),TODAY()),Einstellungen!$F$13:$F$67)))*N(Mitarbeiter!$E30)/IF(Einstellungen!$C$11="7 Tage",7,5),N('Ist-Stunden'!V30)),MAX(IF(Einstellungen!$C$11="7 Tage",MAX(0,(MIN(DATE(2027,6,0),IF(Mitarbeiter!$D30="",DATE(2027,6,0),Mitarbeiter!$D30),TODAY()))-(MAX(DATE(2027,5,1),Mitarbeiter!$C30))+1),MAX(0,NETWORKDAYS(MAX(DATE(2027,5,1),Mitarbeiter!$C30),MIN(DATE(2027,6,0),IF(Mitarbeiter!$D30="",DATE(2027,6,0),Mitarbeiter!$D30),TODAY()),Einstellungen!$F$13:$F$67)))*N(Mitarbeiter!$E30)/IF(Einstellungen!$C$11="7 Tage",7,5),N('Ist-Stunden'!V30)+(N(Krankheitstage!AI30)+N(Krankheitstage!AU30))*N($C30))))</f>
        <v/>
      </c>
      <c r="BA30" s="76">
        <f>IF($B30="",0,IF(Einstellungen!$C$10="Ja",MAX(IF(Einstellungen!$C$11="7 Tage",MAX(0,(MIN(DATE(2027,7,0),IF(Mitarbeiter!$D30="",DATE(2027,7,0),Mitarbeiter!$D30),TODAY()))-(MAX(DATE(2027,6,1),Mitarbeiter!$C30))+1),MAX(0,NETWORKDAYS(MAX(DATE(2027,6,1),Mitarbeiter!$C30),MIN(DATE(2027,7,0),IF(Mitarbeiter!$D30="",DATE(2027,7,0),Mitarbeiter!$D30),TODAY()),Einstellungen!$F$13:$F$67)))*N(Mitarbeiter!$E30)/IF(Einstellungen!$C$11="7 Tage",7,5),N('Ist-Stunden'!W30)),MAX(IF(Einstellungen!$C$11="7 Tage",MAX(0,(MIN(DATE(2027,7,0),IF(Mitarbeiter!$D30="",DATE(2027,7,0),Mitarbeiter!$D30),TODAY()))-(MAX(DATE(2027,6,1),Mitarbeiter!$C30))+1),MAX(0,NETWORKDAYS(MAX(DATE(2027,6,1),Mitarbeiter!$C30),MIN(DATE(2027,7,0),IF(Mitarbeiter!$D30="",DATE(2027,7,0),Mitarbeiter!$D30),TODAY()),Einstellungen!$F$13:$F$67)))*N(Mitarbeiter!$E30)/IF(Einstellungen!$C$11="7 Tage",7,5),N('Ist-Stunden'!W30)+(N(Krankheitstage!AJ30)+N(Krankheitstage!AV30))*N($C30))))</f>
        <v/>
      </c>
      <c r="BB30" s="76">
        <f>IF($B30="",0,IF(Einstellungen!$C$10="Ja",MAX(IF(Einstellungen!$C$11="7 Tage",MAX(0,(MIN(DATE(2027,8,0),IF(Mitarbeiter!$D30="",DATE(2027,8,0),Mitarbeiter!$D30),TODAY()))-(MAX(DATE(2027,7,1),Mitarbeiter!$C30))+1),MAX(0,NETWORKDAYS(MAX(DATE(2027,7,1),Mitarbeiter!$C30),MIN(DATE(2027,8,0),IF(Mitarbeiter!$D30="",DATE(2027,8,0),Mitarbeiter!$D30),TODAY()),Einstellungen!$F$13:$F$67)))*N(Mitarbeiter!$E30)/IF(Einstellungen!$C$11="7 Tage",7,5),N('Ist-Stunden'!X30)),MAX(IF(Einstellungen!$C$11="7 Tage",MAX(0,(MIN(DATE(2027,8,0),IF(Mitarbeiter!$D30="",DATE(2027,8,0),Mitarbeiter!$D30),TODAY()))-(MAX(DATE(2027,7,1),Mitarbeiter!$C30))+1),MAX(0,NETWORKDAYS(MAX(DATE(2027,7,1),Mitarbeiter!$C30),MIN(DATE(2027,8,0),IF(Mitarbeiter!$D30="",DATE(2027,8,0),Mitarbeiter!$D30),TODAY()),Einstellungen!$F$13:$F$67)))*N(Mitarbeiter!$E30)/IF(Einstellungen!$C$11="7 Tage",7,5),N('Ist-Stunden'!X30)+(N(Krankheitstage!AK30)+N(Krankheitstage!AW30))*N($C30))))</f>
        <v/>
      </c>
      <c r="BC30" s="76">
        <f>IF($B30="",0,IF(Einstellungen!$C$10="Ja",MAX(IF(Einstellungen!$C$11="7 Tage",MAX(0,(MIN(DATE(2027,9,0),IF(Mitarbeiter!$D30="",DATE(2027,9,0),Mitarbeiter!$D30),TODAY()))-(MAX(DATE(2027,8,1),Mitarbeiter!$C30))+1),MAX(0,NETWORKDAYS(MAX(DATE(2027,8,1),Mitarbeiter!$C30),MIN(DATE(2027,9,0),IF(Mitarbeiter!$D30="",DATE(2027,9,0),Mitarbeiter!$D30),TODAY()),Einstellungen!$F$13:$F$67)))*N(Mitarbeiter!$E30)/IF(Einstellungen!$C$11="7 Tage",7,5),N('Ist-Stunden'!Y30)),MAX(IF(Einstellungen!$C$11="7 Tage",MAX(0,(MIN(DATE(2027,9,0),IF(Mitarbeiter!$D30="",DATE(2027,9,0),Mitarbeiter!$D30),TODAY()))-(MAX(DATE(2027,8,1),Mitarbeiter!$C30))+1),MAX(0,NETWORKDAYS(MAX(DATE(2027,8,1),Mitarbeiter!$C30),MIN(DATE(2027,9,0),IF(Mitarbeiter!$D30="",DATE(2027,9,0),Mitarbeiter!$D30),TODAY()),Einstellungen!$F$13:$F$67)))*N(Mitarbeiter!$E30)/IF(Einstellungen!$C$11="7 Tage",7,5),N('Ist-Stunden'!Y30)+(N(Krankheitstage!AL30)+N(Krankheitstage!AX30))*N($C30))))</f>
        <v/>
      </c>
      <c r="BD30" s="76">
        <f>IF($B30="",0,IF(Einstellungen!$C$10="Ja",MAX(IF(Einstellungen!$C$11="7 Tage",MAX(0,(MIN(DATE(2027,10,0),IF(Mitarbeiter!$D30="",DATE(2027,10,0),Mitarbeiter!$D30),TODAY()))-(MAX(DATE(2027,9,1),Mitarbeiter!$C30))+1),MAX(0,NETWORKDAYS(MAX(DATE(2027,9,1),Mitarbeiter!$C30),MIN(DATE(2027,10,0),IF(Mitarbeiter!$D30="",DATE(2027,10,0),Mitarbeiter!$D30),TODAY()),Einstellungen!$F$13:$F$67)))*N(Mitarbeiter!$E30)/IF(Einstellungen!$C$11="7 Tage",7,5),N('Ist-Stunden'!Z30)),MAX(IF(Einstellungen!$C$11="7 Tage",MAX(0,(MIN(DATE(2027,10,0),IF(Mitarbeiter!$D30="",DATE(2027,10,0),Mitarbeiter!$D30),TODAY()))-(MAX(DATE(2027,9,1),Mitarbeiter!$C30))+1),MAX(0,NETWORKDAYS(MAX(DATE(2027,9,1),Mitarbeiter!$C30),MIN(DATE(2027,10,0),IF(Mitarbeiter!$D30="",DATE(2027,10,0),Mitarbeiter!$D30),TODAY()),Einstellungen!$F$13:$F$67)))*N(Mitarbeiter!$E30)/IF(Einstellungen!$C$11="7 Tage",7,5),N('Ist-Stunden'!Z30)+(N(Krankheitstage!AM30)+N(Krankheitstage!AY30))*N($C30))))</f>
        <v/>
      </c>
      <c r="BE30" s="76">
        <f>IF($B30="",0,IF(Einstellungen!$C$10="Ja",MAX(IF(Einstellungen!$C$11="7 Tage",MAX(0,(MIN(DATE(2027,11,0),IF(Mitarbeiter!$D30="",DATE(2027,11,0),Mitarbeiter!$D30),TODAY()))-(MAX(DATE(2027,10,1),Mitarbeiter!$C30))+1),MAX(0,NETWORKDAYS(MAX(DATE(2027,10,1),Mitarbeiter!$C30),MIN(DATE(2027,11,0),IF(Mitarbeiter!$D30="",DATE(2027,11,0),Mitarbeiter!$D30),TODAY()),Einstellungen!$F$13:$F$67)))*N(Mitarbeiter!$E30)/IF(Einstellungen!$C$11="7 Tage",7,5),N('Ist-Stunden'!AA30)),MAX(IF(Einstellungen!$C$11="7 Tage",MAX(0,(MIN(DATE(2027,11,0),IF(Mitarbeiter!$D30="",DATE(2027,11,0),Mitarbeiter!$D30),TODAY()))-(MAX(DATE(2027,10,1),Mitarbeiter!$C30))+1),MAX(0,NETWORKDAYS(MAX(DATE(2027,10,1),Mitarbeiter!$C30),MIN(DATE(2027,11,0),IF(Mitarbeiter!$D30="",DATE(2027,11,0),Mitarbeiter!$D30),TODAY()),Einstellungen!$F$13:$F$67)))*N(Mitarbeiter!$E30)/IF(Einstellungen!$C$11="7 Tage",7,5),N('Ist-Stunden'!AA30)+(N(Krankheitstage!AN30)+N(Krankheitstage!AZ30))*N($C30))))</f>
        <v/>
      </c>
      <c r="BF30" s="76">
        <f>IF($B30="",0,IF(Einstellungen!$C$10="Ja",MAX(IF(Einstellungen!$C$11="7 Tage",MAX(0,(MIN(DATE(2027,12,0),IF(Mitarbeiter!$D30="",DATE(2027,12,0),Mitarbeiter!$D30),TODAY()))-(MAX(DATE(2027,11,1),Mitarbeiter!$C30))+1),MAX(0,NETWORKDAYS(MAX(DATE(2027,11,1),Mitarbeiter!$C30),MIN(DATE(2027,12,0),IF(Mitarbeiter!$D30="",DATE(2027,12,0),Mitarbeiter!$D30),TODAY()),Einstellungen!$F$13:$F$67)))*N(Mitarbeiter!$E30)/IF(Einstellungen!$C$11="7 Tage",7,5),N('Ist-Stunden'!AB30)),MAX(IF(Einstellungen!$C$11="7 Tage",MAX(0,(MIN(DATE(2027,12,0),IF(Mitarbeiter!$D30="",DATE(2027,12,0),Mitarbeiter!$D30),TODAY()))-(MAX(DATE(2027,11,1),Mitarbeiter!$C30))+1),MAX(0,NETWORKDAYS(MAX(DATE(2027,11,1),Mitarbeiter!$C30),MIN(DATE(2027,12,0),IF(Mitarbeiter!$D30="",DATE(2027,12,0),Mitarbeiter!$D30),TODAY()),Einstellungen!$F$13:$F$67)))*N(Mitarbeiter!$E30)/IF(Einstellungen!$C$11="7 Tage",7,5),N('Ist-Stunden'!AB30)+(N(Krankheitstage!AO30)+N(Krankheitstage!BA30))*N($C30))))</f>
        <v/>
      </c>
      <c r="BG30" s="76">
        <f>IF($B30="",0,IF(Einstellungen!$C$10="Ja",MAX(IF(Einstellungen!$C$11="7 Tage",MAX(0,(MIN(DATE(2027,13,0),IF(Mitarbeiter!$D30="",DATE(2027,13,0),Mitarbeiter!$D30),TODAY()))-(MAX(DATE(2027,12,1),Mitarbeiter!$C30))+1),MAX(0,NETWORKDAYS(MAX(DATE(2027,12,1),Mitarbeiter!$C30),MIN(DATE(2027,13,0),IF(Mitarbeiter!$D30="",DATE(2027,13,0),Mitarbeiter!$D30),TODAY()),Einstellungen!$F$13:$F$67)))*N(Mitarbeiter!$E30)/IF(Einstellungen!$C$11="7 Tage",7,5),N('Ist-Stunden'!AC30)),MAX(IF(Einstellungen!$C$11="7 Tage",MAX(0,(MIN(DATE(2027,13,0),IF(Mitarbeiter!$D30="",DATE(2027,13,0),Mitarbeiter!$D30),TODAY()))-(MAX(DATE(2027,12,1),Mitarbeiter!$C30))+1),MAX(0,NETWORKDAYS(MAX(DATE(2027,12,1),Mitarbeiter!$C30),MIN(DATE(2027,13,0),IF(Mitarbeiter!$D30="",DATE(2027,13,0),Mitarbeiter!$D30),TODAY()),Einstellungen!$F$13:$F$67)))*N(Mitarbeiter!$E30)/IF(Einstellungen!$C$11="7 Tage",7,5),N('Ist-Stunden'!AC30)+(N(Krankheitstage!AP30)+N(Krankheitstage!BB30))*N($C30))))</f>
        <v/>
      </c>
      <c r="BH30" s="76">
        <f>IF($B30="",0,IF(Einstellungen!$C$10="Ja",MAX(IF(Einstellungen!$C$11="7 Tage",MAX(0,(MIN(DATE(2028,2,0),IF(Mitarbeiter!$D30="",DATE(2028,2,0),Mitarbeiter!$D30),TODAY()))-(MAX(DATE(2028,1,1),Mitarbeiter!$C30))+1),MAX(0,NETWORKDAYS(MAX(DATE(2028,1,1),Mitarbeiter!$C30),MIN(DATE(2028,2,0),IF(Mitarbeiter!$D30="",DATE(2028,2,0),Mitarbeiter!$D30),TODAY()),Einstellungen!$F$13:$F$67)))*N(Mitarbeiter!$E30)/IF(Einstellungen!$C$11="7 Tage",7,5),N('Ist-Stunden'!AD30)),MAX(IF(Einstellungen!$C$11="7 Tage",MAX(0,(MIN(DATE(2028,2,0),IF(Mitarbeiter!$D30="",DATE(2028,2,0),Mitarbeiter!$D30),TODAY()))-(MAX(DATE(2028,1,1),Mitarbeiter!$C30))+1),MAX(0,NETWORKDAYS(MAX(DATE(2028,1,1),Mitarbeiter!$C30),MIN(DATE(2028,2,0),IF(Mitarbeiter!$D30="",DATE(2028,2,0),Mitarbeiter!$D30),TODAY()),Einstellungen!$F$13:$F$67)))*N(Mitarbeiter!$E30)/IF(Einstellungen!$C$11="7 Tage",7,5),N('Ist-Stunden'!AD30)+(N(Krankheitstage!BC30)+N(Krankheitstage!BO30))*N($C30))))</f>
        <v/>
      </c>
      <c r="BI30" s="76">
        <f>IF($B30="",0,IF(Einstellungen!$C$10="Ja",MAX(IF(Einstellungen!$C$11="7 Tage",MAX(0,(MIN(DATE(2028,3,0),IF(Mitarbeiter!$D30="",DATE(2028,3,0),Mitarbeiter!$D30),TODAY()))-(MAX(DATE(2028,2,1),Mitarbeiter!$C30))+1),MAX(0,NETWORKDAYS(MAX(DATE(2028,2,1),Mitarbeiter!$C30),MIN(DATE(2028,3,0),IF(Mitarbeiter!$D30="",DATE(2028,3,0),Mitarbeiter!$D30),TODAY()),Einstellungen!$F$13:$F$67)))*N(Mitarbeiter!$E30)/IF(Einstellungen!$C$11="7 Tage",7,5),N('Ist-Stunden'!AE30)),MAX(IF(Einstellungen!$C$11="7 Tage",MAX(0,(MIN(DATE(2028,3,0),IF(Mitarbeiter!$D30="",DATE(2028,3,0),Mitarbeiter!$D30),TODAY()))-(MAX(DATE(2028,2,1),Mitarbeiter!$C30))+1),MAX(0,NETWORKDAYS(MAX(DATE(2028,2,1),Mitarbeiter!$C30),MIN(DATE(2028,3,0),IF(Mitarbeiter!$D30="",DATE(2028,3,0),Mitarbeiter!$D30),TODAY()),Einstellungen!$F$13:$F$67)))*N(Mitarbeiter!$E30)/IF(Einstellungen!$C$11="7 Tage",7,5),N('Ist-Stunden'!AE30)+(N(Krankheitstage!BD30)+N(Krankheitstage!BP30))*N($C30))))</f>
        <v/>
      </c>
      <c r="BJ30" s="76">
        <f>IF($B30="",0,IF(Einstellungen!$C$10="Ja",MAX(IF(Einstellungen!$C$11="7 Tage",MAX(0,(MIN(DATE(2028,4,0),IF(Mitarbeiter!$D30="",DATE(2028,4,0),Mitarbeiter!$D30),TODAY()))-(MAX(DATE(2028,3,1),Mitarbeiter!$C30))+1),MAX(0,NETWORKDAYS(MAX(DATE(2028,3,1),Mitarbeiter!$C30),MIN(DATE(2028,4,0),IF(Mitarbeiter!$D30="",DATE(2028,4,0),Mitarbeiter!$D30),TODAY()),Einstellungen!$F$13:$F$67)))*N(Mitarbeiter!$E30)/IF(Einstellungen!$C$11="7 Tage",7,5),N('Ist-Stunden'!AF30)),MAX(IF(Einstellungen!$C$11="7 Tage",MAX(0,(MIN(DATE(2028,4,0),IF(Mitarbeiter!$D30="",DATE(2028,4,0),Mitarbeiter!$D30),TODAY()))-(MAX(DATE(2028,3,1),Mitarbeiter!$C30))+1),MAX(0,NETWORKDAYS(MAX(DATE(2028,3,1),Mitarbeiter!$C30),MIN(DATE(2028,4,0),IF(Mitarbeiter!$D30="",DATE(2028,4,0),Mitarbeiter!$D30),TODAY()),Einstellungen!$F$13:$F$67)))*N(Mitarbeiter!$E30)/IF(Einstellungen!$C$11="7 Tage",7,5),N('Ist-Stunden'!AF30)+(N(Krankheitstage!BE30)+N(Krankheitstage!BQ30))*N($C30))))</f>
        <v/>
      </c>
      <c r="BK30" s="76">
        <f>IF($B30="",0,IF(Einstellungen!$C$10="Ja",MAX(IF(Einstellungen!$C$11="7 Tage",MAX(0,(MIN(DATE(2028,5,0),IF(Mitarbeiter!$D30="",DATE(2028,5,0),Mitarbeiter!$D30),TODAY()))-(MAX(DATE(2028,4,1),Mitarbeiter!$C30))+1),MAX(0,NETWORKDAYS(MAX(DATE(2028,4,1),Mitarbeiter!$C30),MIN(DATE(2028,5,0),IF(Mitarbeiter!$D30="",DATE(2028,5,0),Mitarbeiter!$D30),TODAY()),Einstellungen!$F$13:$F$67)))*N(Mitarbeiter!$E30)/IF(Einstellungen!$C$11="7 Tage",7,5),N('Ist-Stunden'!AG30)),MAX(IF(Einstellungen!$C$11="7 Tage",MAX(0,(MIN(DATE(2028,5,0),IF(Mitarbeiter!$D30="",DATE(2028,5,0),Mitarbeiter!$D30),TODAY()))-(MAX(DATE(2028,4,1),Mitarbeiter!$C30))+1),MAX(0,NETWORKDAYS(MAX(DATE(2028,4,1),Mitarbeiter!$C30),MIN(DATE(2028,5,0),IF(Mitarbeiter!$D30="",DATE(2028,5,0),Mitarbeiter!$D30),TODAY()),Einstellungen!$F$13:$F$67)))*N(Mitarbeiter!$E30)/IF(Einstellungen!$C$11="7 Tage",7,5),N('Ist-Stunden'!AG30)+(N(Krankheitstage!BF30)+N(Krankheitstage!BR30))*N($C30))))</f>
        <v/>
      </c>
      <c r="BL30" s="76">
        <f>IF($B30="",0,IF(Einstellungen!$C$10="Ja",MAX(IF(Einstellungen!$C$11="7 Tage",MAX(0,(MIN(DATE(2028,6,0),IF(Mitarbeiter!$D30="",DATE(2028,6,0),Mitarbeiter!$D30),TODAY()))-(MAX(DATE(2028,5,1),Mitarbeiter!$C30))+1),MAX(0,NETWORKDAYS(MAX(DATE(2028,5,1),Mitarbeiter!$C30),MIN(DATE(2028,6,0),IF(Mitarbeiter!$D30="",DATE(2028,6,0),Mitarbeiter!$D30),TODAY()),Einstellungen!$F$13:$F$67)))*N(Mitarbeiter!$E30)/IF(Einstellungen!$C$11="7 Tage",7,5),N('Ist-Stunden'!AH30)),MAX(IF(Einstellungen!$C$11="7 Tage",MAX(0,(MIN(DATE(2028,6,0),IF(Mitarbeiter!$D30="",DATE(2028,6,0),Mitarbeiter!$D30),TODAY()))-(MAX(DATE(2028,5,1),Mitarbeiter!$C30))+1),MAX(0,NETWORKDAYS(MAX(DATE(2028,5,1),Mitarbeiter!$C30),MIN(DATE(2028,6,0),IF(Mitarbeiter!$D30="",DATE(2028,6,0),Mitarbeiter!$D30),TODAY()),Einstellungen!$F$13:$F$67)))*N(Mitarbeiter!$E30)/IF(Einstellungen!$C$11="7 Tage",7,5),N('Ist-Stunden'!AH30)+(N(Krankheitstage!BG30)+N(Krankheitstage!BS30))*N($C30))))</f>
        <v/>
      </c>
      <c r="BM30" s="76">
        <f>IF($B30="",0,IF(Einstellungen!$C$10="Ja",MAX(IF(Einstellungen!$C$11="7 Tage",MAX(0,(MIN(DATE(2028,7,0),IF(Mitarbeiter!$D30="",DATE(2028,7,0),Mitarbeiter!$D30),TODAY()))-(MAX(DATE(2028,6,1),Mitarbeiter!$C30))+1),MAX(0,NETWORKDAYS(MAX(DATE(2028,6,1),Mitarbeiter!$C30),MIN(DATE(2028,7,0),IF(Mitarbeiter!$D30="",DATE(2028,7,0),Mitarbeiter!$D30),TODAY()),Einstellungen!$F$13:$F$67)))*N(Mitarbeiter!$E30)/IF(Einstellungen!$C$11="7 Tage",7,5),N('Ist-Stunden'!AI30)),MAX(IF(Einstellungen!$C$11="7 Tage",MAX(0,(MIN(DATE(2028,7,0),IF(Mitarbeiter!$D30="",DATE(2028,7,0),Mitarbeiter!$D30),TODAY()))-(MAX(DATE(2028,6,1),Mitarbeiter!$C30))+1),MAX(0,NETWORKDAYS(MAX(DATE(2028,6,1),Mitarbeiter!$C30),MIN(DATE(2028,7,0),IF(Mitarbeiter!$D30="",DATE(2028,7,0),Mitarbeiter!$D30),TODAY()),Einstellungen!$F$13:$F$67)))*N(Mitarbeiter!$E30)/IF(Einstellungen!$C$11="7 Tage",7,5),N('Ist-Stunden'!AI30)+(N(Krankheitstage!BH30)+N(Krankheitstage!BT30))*N($C30))))</f>
        <v/>
      </c>
      <c r="BN30" s="76">
        <f>IF($B30="",0,IF(Einstellungen!$C$10="Ja",MAX(IF(Einstellungen!$C$11="7 Tage",MAX(0,(MIN(DATE(2028,8,0),IF(Mitarbeiter!$D30="",DATE(2028,8,0),Mitarbeiter!$D30),TODAY()))-(MAX(DATE(2028,7,1),Mitarbeiter!$C30))+1),MAX(0,NETWORKDAYS(MAX(DATE(2028,7,1),Mitarbeiter!$C30),MIN(DATE(2028,8,0),IF(Mitarbeiter!$D30="",DATE(2028,8,0),Mitarbeiter!$D30),TODAY()),Einstellungen!$F$13:$F$67)))*N(Mitarbeiter!$E30)/IF(Einstellungen!$C$11="7 Tage",7,5),N('Ist-Stunden'!AJ30)),MAX(IF(Einstellungen!$C$11="7 Tage",MAX(0,(MIN(DATE(2028,8,0),IF(Mitarbeiter!$D30="",DATE(2028,8,0),Mitarbeiter!$D30),TODAY()))-(MAX(DATE(2028,7,1),Mitarbeiter!$C30))+1),MAX(0,NETWORKDAYS(MAX(DATE(2028,7,1),Mitarbeiter!$C30),MIN(DATE(2028,8,0),IF(Mitarbeiter!$D30="",DATE(2028,8,0),Mitarbeiter!$D30),TODAY()),Einstellungen!$F$13:$F$67)))*N(Mitarbeiter!$E30)/IF(Einstellungen!$C$11="7 Tage",7,5),N('Ist-Stunden'!AJ30)+(N(Krankheitstage!BI30)+N(Krankheitstage!BU30))*N($C30))))</f>
        <v/>
      </c>
      <c r="BO30" s="76">
        <f>IF($B30="",0,IF(Einstellungen!$C$10="Ja",MAX(IF(Einstellungen!$C$11="7 Tage",MAX(0,(MIN(DATE(2028,9,0),IF(Mitarbeiter!$D30="",DATE(2028,9,0),Mitarbeiter!$D30),TODAY()))-(MAX(DATE(2028,8,1),Mitarbeiter!$C30))+1),MAX(0,NETWORKDAYS(MAX(DATE(2028,8,1),Mitarbeiter!$C30),MIN(DATE(2028,9,0),IF(Mitarbeiter!$D30="",DATE(2028,9,0),Mitarbeiter!$D30),TODAY()),Einstellungen!$F$13:$F$67)))*N(Mitarbeiter!$E30)/IF(Einstellungen!$C$11="7 Tage",7,5),N('Ist-Stunden'!AK30)),MAX(IF(Einstellungen!$C$11="7 Tage",MAX(0,(MIN(DATE(2028,9,0),IF(Mitarbeiter!$D30="",DATE(2028,9,0),Mitarbeiter!$D30),TODAY()))-(MAX(DATE(2028,8,1),Mitarbeiter!$C30))+1),MAX(0,NETWORKDAYS(MAX(DATE(2028,8,1),Mitarbeiter!$C30),MIN(DATE(2028,9,0),IF(Mitarbeiter!$D30="",DATE(2028,9,0),Mitarbeiter!$D30),TODAY()),Einstellungen!$F$13:$F$67)))*N(Mitarbeiter!$E30)/IF(Einstellungen!$C$11="7 Tage",7,5),N('Ist-Stunden'!AK30)+(N(Krankheitstage!BJ30)+N(Krankheitstage!BV30))*N($C30))))</f>
        <v/>
      </c>
      <c r="BP30" s="76">
        <f>IF($B30="",0,IF(Einstellungen!$C$10="Ja",MAX(IF(Einstellungen!$C$11="7 Tage",MAX(0,(MIN(DATE(2028,10,0),IF(Mitarbeiter!$D30="",DATE(2028,10,0),Mitarbeiter!$D30),TODAY()))-(MAX(DATE(2028,9,1),Mitarbeiter!$C30))+1),MAX(0,NETWORKDAYS(MAX(DATE(2028,9,1),Mitarbeiter!$C30),MIN(DATE(2028,10,0),IF(Mitarbeiter!$D30="",DATE(2028,10,0),Mitarbeiter!$D30),TODAY()),Einstellungen!$F$13:$F$67)))*N(Mitarbeiter!$E30)/IF(Einstellungen!$C$11="7 Tage",7,5),N('Ist-Stunden'!AL30)),MAX(IF(Einstellungen!$C$11="7 Tage",MAX(0,(MIN(DATE(2028,10,0),IF(Mitarbeiter!$D30="",DATE(2028,10,0),Mitarbeiter!$D30),TODAY()))-(MAX(DATE(2028,9,1),Mitarbeiter!$C30))+1),MAX(0,NETWORKDAYS(MAX(DATE(2028,9,1),Mitarbeiter!$C30),MIN(DATE(2028,10,0),IF(Mitarbeiter!$D30="",DATE(2028,10,0),Mitarbeiter!$D30),TODAY()),Einstellungen!$F$13:$F$67)))*N(Mitarbeiter!$E30)/IF(Einstellungen!$C$11="7 Tage",7,5),N('Ist-Stunden'!AL30)+(N(Krankheitstage!BK30)+N(Krankheitstage!BW30))*N($C30))))</f>
        <v/>
      </c>
      <c r="BQ30" s="76">
        <f>IF($B30="",0,IF(Einstellungen!$C$10="Ja",MAX(IF(Einstellungen!$C$11="7 Tage",MAX(0,(MIN(DATE(2028,11,0),IF(Mitarbeiter!$D30="",DATE(2028,11,0),Mitarbeiter!$D30),TODAY()))-(MAX(DATE(2028,10,1),Mitarbeiter!$C30))+1),MAX(0,NETWORKDAYS(MAX(DATE(2028,10,1),Mitarbeiter!$C30),MIN(DATE(2028,11,0),IF(Mitarbeiter!$D30="",DATE(2028,11,0),Mitarbeiter!$D30),TODAY()),Einstellungen!$F$13:$F$67)))*N(Mitarbeiter!$E30)/IF(Einstellungen!$C$11="7 Tage",7,5),N('Ist-Stunden'!AM30)),MAX(IF(Einstellungen!$C$11="7 Tage",MAX(0,(MIN(DATE(2028,11,0),IF(Mitarbeiter!$D30="",DATE(2028,11,0),Mitarbeiter!$D30),TODAY()))-(MAX(DATE(2028,10,1),Mitarbeiter!$C30))+1),MAX(0,NETWORKDAYS(MAX(DATE(2028,10,1),Mitarbeiter!$C30),MIN(DATE(2028,11,0),IF(Mitarbeiter!$D30="",DATE(2028,11,0),Mitarbeiter!$D30),TODAY()),Einstellungen!$F$13:$F$67)))*N(Mitarbeiter!$E30)/IF(Einstellungen!$C$11="7 Tage",7,5),N('Ist-Stunden'!AM30)+(N(Krankheitstage!BL30)+N(Krankheitstage!BX30))*N($C30))))</f>
        <v/>
      </c>
      <c r="BR30" s="76">
        <f>IF($B30="",0,IF(Einstellungen!$C$10="Ja",MAX(IF(Einstellungen!$C$11="7 Tage",MAX(0,(MIN(DATE(2028,12,0),IF(Mitarbeiter!$D30="",DATE(2028,12,0),Mitarbeiter!$D30),TODAY()))-(MAX(DATE(2028,11,1),Mitarbeiter!$C30))+1),MAX(0,NETWORKDAYS(MAX(DATE(2028,11,1),Mitarbeiter!$C30),MIN(DATE(2028,12,0),IF(Mitarbeiter!$D30="",DATE(2028,12,0),Mitarbeiter!$D30),TODAY()),Einstellungen!$F$13:$F$67)))*N(Mitarbeiter!$E30)/IF(Einstellungen!$C$11="7 Tage",7,5),N('Ist-Stunden'!AN30)),MAX(IF(Einstellungen!$C$11="7 Tage",MAX(0,(MIN(DATE(2028,12,0),IF(Mitarbeiter!$D30="",DATE(2028,12,0),Mitarbeiter!$D30),TODAY()))-(MAX(DATE(2028,11,1),Mitarbeiter!$C30))+1),MAX(0,NETWORKDAYS(MAX(DATE(2028,11,1),Mitarbeiter!$C30),MIN(DATE(2028,12,0),IF(Mitarbeiter!$D30="",DATE(2028,12,0),Mitarbeiter!$D30),TODAY()),Einstellungen!$F$13:$F$67)))*N(Mitarbeiter!$E30)/IF(Einstellungen!$C$11="7 Tage",7,5),N('Ist-Stunden'!AN30)+(N(Krankheitstage!BM30)+N(Krankheitstage!BY30))*N($C30))))</f>
        <v/>
      </c>
      <c r="BS30" s="76">
        <f>IF($B30="",0,IF(Einstellungen!$C$10="Ja",MAX(IF(Einstellungen!$C$11="7 Tage",MAX(0,(MIN(DATE(2028,13,0),IF(Mitarbeiter!$D30="",DATE(2028,13,0),Mitarbeiter!$D30),TODAY()))-(MAX(DATE(2028,12,1),Mitarbeiter!$C30))+1),MAX(0,NETWORKDAYS(MAX(DATE(2028,12,1),Mitarbeiter!$C30),MIN(DATE(2028,13,0),IF(Mitarbeiter!$D30="",DATE(2028,13,0),Mitarbeiter!$D30),TODAY()),Einstellungen!$F$13:$F$67)))*N(Mitarbeiter!$E30)/IF(Einstellungen!$C$11="7 Tage",7,5),N('Ist-Stunden'!AO30)),MAX(IF(Einstellungen!$C$11="7 Tage",MAX(0,(MIN(DATE(2028,13,0),IF(Mitarbeiter!$D30="",DATE(2028,13,0),Mitarbeiter!$D30),TODAY()))-(MAX(DATE(2028,12,1),Mitarbeiter!$C30))+1),MAX(0,NETWORKDAYS(MAX(DATE(2028,12,1),Mitarbeiter!$C30),MIN(DATE(2028,13,0),IF(Mitarbeiter!$D30="",DATE(2028,13,0),Mitarbeiter!$D30),TODAY()),Einstellungen!$F$13:$F$67)))*N(Mitarbeiter!$E30)/IF(Einstellungen!$C$11="7 Tage",7,5),N('Ist-Stunden'!AO30)+(N(Krankheitstage!BN30)+N(Krankheitstage!BZ30))*N($C30))))</f>
        <v/>
      </c>
      <c r="BT30" s="76">
        <f>IF($B30="",0,IF(Einstellungen!$C$10="Ja",MAX(IF(Einstellungen!$C$11="7 Tage",MAX(0,(MIN(DATE(2029,2,0),IF(Mitarbeiter!$D30="",DATE(2029,2,0),Mitarbeiter!$D30),TODAY()))-(MAX(DATE(2029,1,1),Mitarbeiter!$C30))+1),MAX(0,NETWORKDAYS(MAX(DATE(2029,1,1),Mitarbeiter!$C30),MIN(DATE(2029,2,0),IF(Mitarbeiter!$D30="",DATE(2029,2,0),Mitarbeiter!$D30),TODAY()),Einstellungen!$F$13:$F$67)))*N(Mitarbeiter!$E30)/IF(Einstellungen!$C$11="7 Tage",7,5),N('Ist-Stunden'!AP30)),MAX(IF(Einstellungen!$C$11="7 Tage",MAX(0,(MIN(DATE(2029,2,0),IF(Mitarbeiter!$D30="",DATE(2029,2,0),Mitarbeiter!$D30),TODAY()))-(MAX(DATE(2029,1,1),Mitarbeiter!$C30))+1),MAX(0,NETWORKDAYS(MAX(DATE(2029,1,1),Mitarbeiter!$C30),MIN(DATE(2029,2,0),IF(Mitarbeiter!$D30="",DATE(2029,2,0),Mitarbeiter!$D30),TODAY()),Einstellungen!$F$13:$F$67)))*N(Mitarbeiter!$E30)/IF(Einstellungen!$C$11="7 Tage",7,5),N('Ist-Stunden'!AP30)+(N(Krankheitstage!CA30)+N(Krankheitstage!CM30))*N($C30))))</f>
        <v/>
      </c>
      <c r="BU30" s="76">
        <f>IF($B30="",0,IF(Einstellungen!$C$10="Ja",MAX(IF(Einstellungen!$C$11="7 Tage",MAX(0,(MIN(DATE(2029,3,0),IF(Mitarbeiter!$D30="",DATE(2029,3,0),Mitarbeiter!$D30),TODAY()))-(MAX(DATE(2029,2,1),Mitarbeiter!$C30))+1),MAX(0,NETWORKDAYS(MAX(DATE(2029,2,1),Mitarbeiter!$C30),MIN(DATE(2029,3,0),IF(Mitarbeiter!$D30="",DATE(2029,3,0),Mitarbeiter!$D30),TODAY()),Einstellungen!$F$13:$F$67)))*N(Mitarbeiter!$E30)/IF(Einstellungen!$C$11="7 Tage",7,5),N('Ist-Stunden'!AQ30)),MAX(IF(Einstellungen!$C$11="7 Tage",MAX(0,(MIN(DATE(2029,3,0),IF(Mitarbeiter!$D30="",DATE(2029,3,0),Mitarbeiter!$D30),TODAY()))-(MAX(DATE(2029,2,1),Mitarbeiter!$C30))+1),MAX(0,NETWORKDAYS(MAX(DATE(2029,2,1),Mitarbeiter!$C30),MIN(DATE(2029,3,0),IF(Mitarbeiter!$D30="",DATE(2029,3,0),Mitarbeiter!$D30),TODAY()),Einstellungen!$F$13:$F$67)))*N(Mitarbeiter!$E30)/IF(Einstellungen!$C$11="7 Tage",7,5),N('Ist-Stunden'!AQ30)+(N(Krankheitstage!CB30)+N(Krankheitstage!CN30))*N($C30))))</f>
        <v/>
      </c>
      <c r="BV30" s="76">
        <f>IF($B30="",0,IF(Einstellungen!$C$10="Ja",MAX(IF(Einstellungen!$C$11="7 Tage",MAX(0,(MIN(DATE(2029,4,0),IF(Mitarbeiter!$D30="",DATE(2029,4,0),Mitarbeiter!$D30),TODAY()))-(MAX(DATE(2029,3,1),Mitarbeiter!$C30))+1),MAX(0,NETWORKDAYS(MAX(DATE(2029,3,1),Mitarbeiter!$C30),MIN(DATE(2029,4,0),IF(Mitarbeiter!$D30="",DATE(2029,4,0),Mitarbeiter!$D30),TODAY()),Einstellungen!$F$13:$F$67)))*N(Mitarbeiter!$E30)/IF(Einstellungen!$C$11="7 Tage",7,5),N('Ist-Stunden'!AR30)),MAX(IF(Einstellungen!$C$11="7 Tage",MAX(0,(MIN(DATE(2029,4,0),IF(Mitarbeiter!$D30="",DATE(2029,4,0),Mitarbeiter!$D30),TODAY()))-(MAX(DATE(2029,3,1),Mitarbeiter!$C30))+1),MAX(0,NETWORKDAYS(MAX(DATE(2029,3,1),Mitarbeiter!$C30),MIN(DATE(2029,4,0),IF(Mitarbeiter!$D30="",DATE(2029,4,0),Mitarbeiter!$D30),TODAY()),Einstellungen!$F$13:$F$67)))*N(Mitarbeiter!$E30)/IF(Einstellungen!$C$11="7 Tage",7,5),N('Ist-Stunden'!AR30)+(N(Krankheitstage!CC30)+N(Krankheitstage!CO30))*N($C30))))</f>
        <v/>
      </c>
      <c r="BW30" s="76">
        <f>IF($B30="",0,IF(Einstellungen!$C$10="Ja",MAX(IF(Einstellungen!$C$11="7 Tage",MAX(0,(MIN(DATE(2029,5,0),IF(Mitarbeiter!$D30="",DATE(2029,5,0),Mitarbeiter!$D30),TODAY()))-(MAX(DATE(2029,4,1),Mitarbeiter!$C30))+1),MAX(0,NETWORKDAYS(MAX(DATE(2029,4,1),Mitarbeiter!$C30),MIN(DATE(2029,5,0),IF(Mitarbeiter!$D30="",DATE(2029,5,0),Mitarbeiter!$D30),TODAY()),Einstellungen!$F$13:$F$67)))*N(Mitarbeiter!$E30)/IF(Einstellungen!$C$11="7 Tage",7,5),N('Ist-Stunden'!AS30)),MAX(IF(Einstellungen!$C$11="7 Tage",MAX(0,(MIN(DATE(2029,5,0),IF(Mitarbeiter!$D30="",DATE(2029,5,0),Mitarbeiter!$D30),TODAY()))-(MAX(DATE(2029,4,1),Mitarbeiter!$C30))+1),MAX(0,NETWORKDAYS(MAX(DATE(2029,4,1),Mitarbeiter!$C30),MIN(DATE(2029,5,0),IF(Mitarbeiter!$D30="",DATE(2029,5,0),Mitarbeiter!$D30),TODAY()),Einstellungen!$F$13:$F$67)))*N(Mitarbeiter!$E30)/IF(Einstellungen!$C$11="7 Tage",7,5),N('Ist-Stunden'!AS30)+(N(Krankheitstage!CD30)+N(Krankheitstage!CP30))*N($C30))))</f>
        <v/>
      </c>
      <c r="BX30" s="76">
        <f>IF($B30="",0,IF(Einstellungen!$C$10="Ja",MAX(IF(Einstellungen!$C$11="7 Tage",MAX(0,(MIN(DATE(2029,6,0),IF(Mitarbeiter!$D30="",DATE(2029,6,0),Mitarbeiter!$D30),TODAY()))-(MAX(DATE(2029,5,1),Mitarbeiter!$C30))+1),MAX(0,NETWORKDAYS(MAX(DATE(2029,5,1),Mitarbeiter!$C30),MIN(DATE(2029,6,0),IF(Mitarbeiter!$D30="",DATE(2029,6,0),Mitarbeiter!$D30),TODAY()),Einstellungen!$F$13:$F$67)))*N(Mitarbeiter!$E30)/IF(Einstellungen!$C$11="7 Tage",7,5),N('Ist-Stunden'!AT30)),MAX(IF(Einstellungen!$C$11="7 Tage",MAX(0,(MIN(DATE(2029,6,0),IF(Mitarbeiter!$D30="",DATE(2029,6,0),Mitarbeiter!$D30),TODAY()))-(MAX(DATE(2029,5,1),Mitarbeiter!$C30))+1),MAX(0,NETWORKDAYS(MAX(DATE(2029,5,1),Mitarbeiter!$C30),MIN(DATE(2029,6,0),IF(Mitarbeiter!$D30="",DATE(2029,6,0),Mitarbeiter!$D30),TODAY()),Einstellungen!$F$13:$F$67)))*N(Mitarbeiter!$E30)/IF(Einstellungen!$C$11="7 Tage",7,5),N('Ist-Stunden'!AT30)+(N(Krankheitstage!CE30)+N(Krankheitstage!CQ30))*N($C30))))</f>
        <v/>
      </c>
      <c r="BY30" s="76">
        <f>IF($B30="",0,IF(Einstellungen!$C$10="Ja",MAX(IF(Einstellungen!$C$11="7 Tage",MAX(0,(MIN(DATE(2029,7,0),IF(Mitarbeiter!$D30="",DATE(2029,7,0),Mitarbeiter!$D30),TODAY()))-(MAX(DATE(2029,6,1),Mitarbeiter!$C30))+1),MAX(0,NETWORKDAYS(MAX(DATE(2029,6,1),Mitarbeiter!$C30),MIN(DATE(2029,7,0),IF(Mitarbeiter!$D30="",DATE(2029,7,0),Mitarbeiter!$D30),TODAY()),Einstellungen!$F$13:$F$67)))*N(Mitarbeiter!$E30)/IF(Einstellungen!$C$11="7 Tage",7,5),N('Ist-Stunden'!AU30)),MAX(IF(Einstellungen!$C$11="7 Tage",MAX(0,(MIN(DATE(2029,7,0),IF(Mitarbeiter!$D30="",DATE(2029,7,0),Mitarbeiter!$D30),TODAY()))-(MAX(DATE(2029,6,1),Mitarbeiter!$C30))+1),MAX(0,NETWORKDAYS(MAX(DATE(2029,6,1),Mitarbeiter!$C30),MIN(DATE(2029,7,0),IF(Mitarbeiter!$D30="",DATE(2029,7,0),Mitarbeiter!$D30),TODAY()),Einstellungen!$F$13:$F$67)))*N(Mitarbeiter!$E30)/IF(Einstellungen!$C$11="7 Tage",7,5),N('Ist-Stunden'!AU30)+(N(Krankheitstage!CF30)+N(Krankheitstage!CR30))*N($C30))))</f>
        <v/>
      </c>
      <c r="BZ30" s="76">
        <f>IF($B30="",0,IF(Einstellungen!$C$10="Ja",MAX(IF(Einstellungen!$C$11="7 Tage",MAX(0,(MIN(DATE(2029,8,0),IF(Mitarbeiter!$D30="",DATE(2029,8,0),Mitarbeiter!$D30),TODAY()))-(MAX(DATE(2029,7,1),Mitarbeiter!$C30))+1),MAX(0,NETWORKDAYS(MAX(DATE(2029,7,1),Mitarbeiter!$C30),MIN(DATE(2029,8,0),IF(Mitarbeiter!$D30="",DATE(2029,8,0),Mitarbeiter!$D30),TODAY()),Einstellungen!$F$13:$F$67)))*N(Mitarbeiter!$E30)/IF(Einstellungen!$C$11="7 Tage",7,5),N('Ist-Stunden'!AV30)),MAX(IF(Einstellungen!$C$11="7 Tage",MAX(0,(MIN(DATE(2029,8,0),IF(Mitarbeiter!$D30="",DATE(2029,8,0),Mitarbeiter!$D30),TODAY()))-(MAX(DATE(2029,7,1),Mitarbeiter!$C30))+1),MAX(0,NETWORKDAYS(MAX(DATE(2029,7,1),Mitarbeiter!$C30),MIN(DATE(2029,8,0),IF(Mitarbeiter!$D30="",DATE(2029,8,0),Mitarbeiter!$D30),TODAY()),Einstellungen!$F$13:$F$67)))*N(Mitarbeiter!$E30)/IF(Einstellungen!$C$11="7 Tage",7,5),N('Ist-Stunden'!AV30)+(N(Krankheitstage!CG30)+N(Krankheitstage!CS30))*N($C30))))</f>
        <v/>
      </c>
      <c r="CA30" s="76">
        <f>IF($B30="",0,IF(Einstellungen!$C$10="Ja",MAX(IF(Einstellungen!$C$11="7 Tage",MAX(0,(MIN(DATE(2029,9,0),IF(Mitarbeiter!$D30="",DATE(2029,9,0),Mitarbeiter!$D30),TODAY()))-(MAX(DATE(2029,8,1),Mitarbeiter!$C30))+1),MAX(0,NETWORKDAYS(MAX(DATE(2029,8,1),Mitarbeiter!$C30),MIN(DATE(2029,9,0),IF(Mitarbeiter!$D30="",DATE(2029,9,0),Mitarbeiter!$D30),TODAY()),Einstellungen!$F$13:$F$67)))*N(Mitarbeiter!$E30)/IF(Einstellungen!$C$11="7 Tage",7,5),N('Ist-Stunden'!AW30)),MAX(IF(Einstellungen!$C$11="7 Tage",MAX(0,(MIN(DATE(2029,9,0),IF(Mitarbeiter!$D30="",DATE(2029,9,0),Mitarbeiter!$D30),TODAY()))-(MAX(DATE(2029,8,1),Mitarbeiter!$C30))+1),MAX(0,NETWORKDAYS(MAX(DATE(2029,8,1),Mitarbeiter!$C30),MIN(DATE(2029,9,0),IF(Mitarbeiter!$D30="",DATE(2029,9,0),Mitarbeiter!$D30),TODAY()),Einstellungen!$F$13:$F$67)))*N(Mitarbeiter!$E30)/IF(Einstellungen!$C$11="7 Tage",7,5),N('Ist-Stunden'!AW30)+(N(Krankheitstage!CH30)+N(Krankheitstage!CT30))*N($C30))))</f>
        <v/>
      </c>
      <c r="CB30" s="76">
        <f>IF($B30="",0,IF(Einstellungen!$C$10="Ja",MAX(IF(Einstellungen!$C$11="7 Tage",MAX(0,(MIN(DATE(2029,10,0),IF(Mitarbeiter!$D30="",DATE(2029,10,0),Mitarbeiter!$D30),TODAY()))-(MAX(DATE(2029,9,1),Mitarbeiter!$C30))+1),MAX(0,NETWORKDAYS(MAX(DATE(2029,9,1),Mitarbeiter!$C30),MIN(DATE(2029,10,0),IF(Mitarbeiter!$D30="",DATE(2029,10,0),Mitarbeiter!$D30),TODAY()),Einstellungen!$F$13:$F$67)))*N(Mitarbeiter!$E30)/IF(Einstellungen!$C$11="7 Tage",7,5),N('Ist-Stunden'!AX30)),MAX(IF(Einstellungen!$C$11="7 Tage",MAX(0,(MIN(DATE(2029,10,0),IF(Mitarbeiter!$D30="",DATE(2029,10,0),Mitarbeiter!$D30),TODAY()))-(MAX(DATE(2029,9,1),Mitarbeiter!$C30))+1),MAX(0,NETWORKDAYS(MAX(DATE(2029,9,1),Mitarbeiter!$C30),MIN(DATE(2029,10,0),IF(Mitarbeiter!$D30="",DATE(2029,10,0),Mitarbeiter!$D30),TODAY()),Einstellungen!$F$13:$F$67)))*N(Mitarbeiter!$E30)/IF(Einstellungen!$C$11="7 Tage",7,5),N('Ist-Stunden'!AX30)+(N(Krankheitstage!CI30)+N(Krankheitstage!CU30))*N($C30))))</f>
        <v/>
      </c>
      <c r="CC30" s="76">
        <f>IF($B30="",0,IF(Einstellungen!$C$10="Ja",MAX(IF(Einstellungen!$C$11="7 Tage",MAX(0,(MIN(DATE(2029,11,0),IF(Mitarbeiter!$D30="",DATE(2029,11,0),Mitarbeiter!$D30),TODAY()))-(MAX(DATE(2029,10,1),Mitarbeiter!$C30))+1),MAX(0,NETWORKDAYS(MAX(DATE(2029,10,1),Mitarbeiter!$C30),MIN(DATE(2029,11,0),IF(Mitarbeiter!$D30="",DATE(2029,11,0),Mitarbeiter!$D30),TODAY()),Einstellungen!$F$13:$F$67)))*N(Mitarbeiter!$E30)/IF(Einstellungen!$C$11="7 Tage",7,5),N('Ist-Stunden'!AY30)),MAX(IF(Einstellungen!$C$11="7 Tage",MAX(0,(MIN(DATE(2029,11,0),IF(Mitarbeiter!$D30="",DATE(2029,11,0),Mitarbeiter!$D30),TODAY()))-(MAX(DATE(2029,10,1),Mitarbeiter!$C30))+1),MAX(0,NETWORKDAYS(MAX(DATE(2029,10,1),Mitarbeiter!$C30),MIN(DATE(2029,11,0),IF(Mitarbeiter!$D30="",DATE(2029,11,0),Mitarbeiter!$D30),TODAY()),Einstellungen!$F$13:$F$67)))*N(Mitarbeiter!$E30)/IF(Einstellungen!$C$11="7 Tage",7,5),N('Ist-Stunden'!AY30)+(N(Krankheitstage!CJ30)+N(Krankheitstage!CV30))*N($C30))))</f>
        <v/>
      </c>
      <c r="CD30" s="76">
        <f>IF($B30="",0,IF(Einstellungen!$C$10="Ja",MAX(IF(Einstellungen!$C$11="7 Tage",MAX(0,(MIN(DATE(2029,12,0),IF(Mitarbeiter!$D30="",DATE(2029,12,0),Mitarbeiter!$D30),TODAY()))-(MAX(DATE(2029,11,1),Mitarbeiter!$C30))+1),MAX(0,NETWORKDAYS(MAX(DATE(2029,11,1),Mitarbeiter!$C30),MIN(DATE(2029,12,0),IF(Mitarbeiter!$D30="",DATE(2029,12,0),Mitarbeiter!$D30),TODAY()),Einstellungen!$F$13:$F$67)))*N(Mitarbeiter!$E30)/IF(Einstellungen!$C$11="7 Tage",7,5),N('Ist-Stunden'!AZ30)),MAX(IF(Einstellungen!$C$11="7 Tage",MAX(0,(MIN(DATE(2029,12,0),IF(Mitarbeiter!$D30="",DATE(2029,12,0),Mitarbeiter!$D30),TODAY()))-(MAX(DATE(2029,11,1),Mitarbeiter!$C30))+1),MAX(0,NETWORKDAYS(MAX(DATE(2029,11,1),Mitarbeiter!$C30),MIN(DATE(2029,12,0),IF(Mitarbeiter!$D30="",DATE(2029,12,0),Mitarbeiter!$D30),TODAY()),Einstellungen!$F$13:$F$67)))*N(Mitarbeiter!$E30)/IF(Einstellungen!$C$11="7 Tage",7,5),N('Ist-Stunden'!AZ30)+(N(Krankheitstage!CK30)+N(Krankheitstage!CW30))*N($C30))))</f>
        <v/>
      </c>
      <c r="CE30" s="76">
        <f>IF($B30="",0,IF(Einstellungen!$C$10="Ja",MAX(IF(Einstellungen!$C$11="7 Tage",MAX(0,(MIN(DATE(2029,13,0),IF(Mitarbeiter!$D30="",DATE(2029,13,0),Mitarbeiter!$D30),TODAY()))-(MAX(DATE(2029,12,1),Mitarbeiter!$C30))+1),MAX(0,NETWORKDAYS(MAX(DATE(2029,12,1),Mitarbeiter!$C30),MIN(DATE(2029,13,0),IF(Mitarbeiter!$D30="",DATE(2029,13,0),Mitarbeiter!$D30),TODAY()),Einstellungen!$F$13:$F$67)))*N(Mitarbeiter!$E30)/IF(Einstellungen!$C$11="7 Tage",7,5),N('Ist-Stunden'!BA30)),MAX(IF(Einstellungen!$C$11="7 Tage",MAX(0,(MIN(DATE(2029,13,0),IF(Mitarbeiter!$D30="",DATE(2029,13,0),Mitarbeiter!$D30),TODAY()))-(MAX(DATE(2029,12,1),Mitarbeiter!$C30))+1),MAX(0,NETWORKDAYS(MAX(DATE(2029,12,1),Mitarbeiter!$C30),MIN(DATE(2029,13,0),IF(Mitarbeiter!$D30="",DATE(2029,13,0),Mitarbeiter!$D30),TODAY()),Einstellungen!$F$13:$F$67)))*N(Mitarbeiter!$E30)/IF(Einstellungen!$C$11="7 Tage",7,5),N('Ist-Stunden'!BA30)+(N(Krankheitstage!CL30)+N(Krankheitstage!CX30))*N($C30))))</f>
        <v/>
      </c>
      <c r="CF30" s="76">
        <f>IF($B30="",0,IF(Einstellungen!$C$10="Ja",MAX(IF(Einstellungen!$C$11="7 Tage",MAX(0,(MIN(DATE(2030,2,0),IF(Mitarbeiter!$D30="",DATE(2030,2,0),Mitarbeiter!$D30),TODAY()))-(MAX(DATE(2030,1,1),Mitarbeiter!$C30))+1),MAX(0,NETWORKDAYS(MAX(DATE(2030,1,1),Mitarbeiter!$C30),MIN(DATE(2030,2,0),IF(Mitarbeiter!$D30="",DATE(2030,2,0),Mitarbeiter!$D30),TODAY()),Einstellungen!$F$13:$F$67)))*N(Mitarbeiter!$E30)/IF(Einstellungen!$C$11="7 Tage",7,5),N('Ist-Stunden'!BB30)),MAX(IF(Einstellungen!$C$11="7 Tage",MAX(0,(MIN(DATE(2030,2,0),IF(Mitarbeiter!$D30="",DATE(2030,2,0),Mitarbeiter!$D30),TODAY()))-(MAX(DATE(2030,1,1),Mitarbeiter!$C30))+1),MAX(0,NETWORKDAYS(MAX(DATE(2030,1,1),Mitarbeiter!$C30),MIN(DATE(2030,2,0),IF(Mitarbeiter!$D30="",DATE(2030,2,0),Mitarbeiter!$D30),TODAY()),Einstellungen!$F$13:$F$67)))*N(Mitarbeiter!$E30)/IF(Einstellungen!$C$11="7 Tage",7,5),N('Ist-Stunden'!BB30)+(N(Krankheitstage!CY30)+N(Krankheitstage!DK30))*N($C30))))</f>
        <v/>
      </c>
      <c r="CG30" s="76">
        <f>IF($B30="",0,IF(Einstellungen!$C$10="Ja",MAX(IF(Einstellungen!$C$11="7 Tage",MAX(0,(MIN(DATE(2030,3,0),IF(Mitarbeiter!$D30="",DATE(2030,3,0),Mitarbeiter!$D30),TODAY()))-(MAX(DATE(2030,2,1),Mitarbeiter!$C30))+1),MAX(0,NETWORKDAYS(MAX(DATE(2030,2,1),Mitarbeiter!$C30),MIN(DATE(2030,3,0),IF(Mitarbeiter!$D30="",DATE(2030,3,0),Mitarbeiter!$D30),TODAY()),Einstellungen!$F$13:$F$67)))*N(Mitarbeiter!$E30)/IF(Einstellungen!$C$11="7 Tage",7,5),N('Ist-Stunden'!BC30)),MAX(IF(Einstellungen!$C$11="7 Tage",MAX(0,(MIN(DATE(2030,3,0),IF(Mitarbeiter!$D30="",DATE(2030,3,0),Mitarbeiter!$D30),TODAY()))-(MAX(DATE(2030,2,1),Mitarbeiter!$C30))+1),MAX(0,NETWORKDAYS(MAX(DATE(2030,2,1),Mitarbeiter!$C30),MIN(DATE(2030,3,0),IF(Mitarbeiter!$D30="",DATE(2030,3,0),Mitarbeiter!$D30),TODAY()),Einstellungen!$F$13:$F$67)))*N(Mitarbeiter!$E30)/IF(Einstellungen!$C$11="7 Tage",7,5),N('Ist-Stunden'!BC30)+(N(Krankheitstage!CZ30)+N(Krankheitstage!DL30))*N($C30))))</f>
        <v/>
      </c>
      <c r="CH30" s="76">
        <f>IF($B30="",0,IF(Einstellungen!$C$10="Ja",MAX(IF(Einstellungen!$C$11="7 Tage",MAX(0,(MIN(DATE(2030,4,0),IF(Mitarbeiter!$D30="",DATE(2030,4,0),Mitarbeiter!$D30),TODAY()))-(MAX(DATE(2030,3,1),Mitarbeiter!$C30))+1),MAX(0,NETWORKDAYS(MAX(DATE(2030,3,1),Mitarbeiter!$C30),MIN(DATE(2030,4,0),IF(Mitarbeiter!$D30="",DATE(2030,4,0),Mitarbeiter!$D30),TODAY()),Einstellungen!$F$13:$F$67)))*N(Mitarbeiter!$E30)/IF(Einstellungen!$C$11="7 Tage",7,5),N('Ist-Stunden'!BD30)),MAX(IF(Einstellungen!$C$11="7 Tage",MAX(0,(MIN(DATE(2030,4,0),IF(Mitarbeiter!$D30="",DATE(2030,4,0),Mitarbeiter!$D30),TODAY()))-(MAX(DATE(2030,3,1),Mitarbeiter!$C30))+1),MAX(0,NETWORKDAYS(MAX(DATE(2030,3,1),Mitarbeiter!$C30),MIN(DATE(2030,4,0),IF(Mitarbeiter!$D30="",DATE(2030,4,0),Mitarbeiter!$D30),TODAY()),Einstellungen!$F$13:$F$67)))*N(Mitarbeiter!$E30)/IF(Einstellungen!$C$11="7 Tage",7,5),N('Ist-Stunden'!BD30)+(N(Krankheitstage!DA30)+N(Krankheitstage!DM30))*N($C30))))</f>
        <v/>
      </c>
      <c r="CI30" s="76">
        <f>IF($B30="",0,IF(Einstellungen!$C$10="Ja",MAX(IF(Einstellungen!$C$11="7 Tage",MAX(0,(MIN(DATE(2030,5,0),IF(Mitarbeiter!$D30="",DATE(2030,5,0),Mitarbeiter!$D30),TODAY()))-(MAX(DATE(2030,4,1),Mitarbeiter!$C30))+1),MAX(0,NETWORKDAYS(MAX(DATE(2030,4,1),Mitarbeiter!$C30),MIN(DATE(2030,5,0),IF(Mitarbeiter!$D30="",DATE(2030,5,0),Mitarbeiter!$D30),TODAY()),Einstellungen!$F$13:$F$67)))*N(Mitarbeiter!$E30)/IF(Einstellungen!$C$11="7 Tage",7,5),N('Ist-Stunden'!BE30)),MAX(IF(Einstellungen!$C$11="7 Tage",MAX(0,(MIN(DATE(2030,5,0),IF(Mitarbeiter!$D30="",DATE(2030,5,0),Mitarbeiter!$D30),TODAY()))-(MAX(DATE(2030,4,1),Mitarbeiter!$C30))+1),MAX(0,NETWORKDAYS(MAX(DATE(2030,4,1),Mitarbeiter!$C30),MIN(DATE(2030,5,0),IF(Mitarbeiter!$D30="",DATE(2030,5,0),Mitarbeiter!$D30),TODAY()),Einstellungen!$F$13:$F$67)))*N(Mitarbeiter!$E30)/IF(Einstellungen!$C$11="7 Tage",7,5),N('Ist-Stunden'!BE30)+(N(Krankheitstage!DB30)+N(Krankheitstage!DN30))*N($C30))))</f>
        <v/>
      </c>
      <c r="CJ30" s="76">
        <f>IF($B30="",0,IF(Einstellungen!$C$10="Ja",MAX(IF(Einstellungen!$C$11="7 Tage",MAX(0,(MIN(DATE(2030,6,0),IF(Mitarbeiter!$D30="",DATE(2030,6,0),Mitarbeiter!$D30),TODAY()))-(MAX(DATE(2030,5,1),Mitarbeiter!$C30))+1),MAX(0,NETWORKDAYS(MAX(DATE(2030,5,1),Mitarbeiter!$C30),MIN(DATE(2030,6,0),IF(Mitarbeiter!$D30="",DATE(2030,6,0),Mitarbeiter!$D30),TODAY()),Einstellungen!$F$13:$F$67)))*N(Mitarbeiter!$E30)/IF(Einstellungen!$C$11="7 Tage",7,5),N('Ist-Stunden'!BF30)),MAX(IF(Einstellungen!$C$11="7 Tage",MAX(0,(MIN(DATE(2030,6,0),IF(Mitarbeiter!$D30="",DATE(2030,6,0),Mitarbeiter!$D30),TODAY()))-(MAX(DATE(2030,5,1),Mitarbeiter!$C30))+1),MAX(0,NETWORKDAYS(MAX(DATE(2030,5,1),Mitarbeiter!$C30),MIN(DATE(2030,6,0),IF(Mitarbeiter!$D30="",DATE(2030,6,0),Mitarbeiter!$D30),TODAY()),Einstellungen!$F$13:$F$67)))*N(Mitarbeiter!$E30)/IF(Einstellungen!$C$11="7 Tage",7,5),N('Ist-Stunden'!BF30)+(N(Krankheitstage!DC30)+N(Krankheitstage!DO30))*N($C30))))</f>
        <v/>
      </c>
      <c r="CK30" s="76">
        <f>IF($B30="",0,IF(Einstellungen!$C$10="Ja",MAX(IF(Einstellungen!$C$11="7 Tage",MAX(0,(MIN(DATE(2030,7,0),IF(Mitarbeiter!$D30="",DATE(2030,7,0),Mitarbeiter!$D30),TODAY()))-(MAX(DATE(2030,6,1),Mitarbeiter!$C30))+1),MAX(0,NETWORKDAYS(MAX(DATE(2030,6,1),Mitarbeiter!$C30),MIN(DATE(2030,7,0),IF(Mitarbeiter!$D30="",DATE(2030,7,0),Mitarbeiter!$D30),TODAY()),Einstellungen!$F$13:$F$67)))*N(Mitarbeiter!$E30)/IF(Einstellungen!$C$11="7 Tage",7,5),N('Ist-Stunden'!BG30)),MAX(IF(Einstellungen!$C$11="7 Tage",MAX(0,(MIN(DATE(2030,7,0),IF(Mitarbeiter!$D30="",DATE(2030,7,0),Mitarbeiter!$D30),TODAY()))-(MAX(DATE(2030,6,1),Mitarbeiter!$C30))+1),MAX(0,NETWORKDAYS(MAX(DATE(2030,6,1),Mitarbeiter!$C30),MIN(DATE(2030,7,0),IF(Mitarbeiter!$D30="",DATE(2030,7,0),Mitarbeiter!$D30),TODAY()),Einstellungen!$F$13:$F$67)))*N(Mitarbeiter!$E30)/IF(Einstellungen!$C$11="7 Tage",7,5),N('Ist-Stunden'!BG30)+(N(Krankheitstage!DD30)+N(Krankheitstage!DP30))*N($C30))))</f>
        <v/>
      </c>
      <c r="CL30" s="76">
        <f>IF($B30="",0,IF(Einstellungen!$C$10="Ja",MAX(IF(Einstellungen!$C$11="7 Tage",MAX(0,(MIN(DATE(2030,8,0),IF(Mitarbeiter!$D30="",DATE(2030,8,0),Mitarbeiter!$D30),TODAY()))-(MAX(DATE(2030,7,1),Mitarbeiter!$C30))+1),MAX(0,NETWORKDAYS(MAX(DATE(2030,7,1),Mitarbeiter!$C30),MIN(DATE(2030,8,0),IF(Mitarbeiter!$D30="",DATE(2030,8,0),Mitarbeiter!$D30),TODAY()),Einstellungen!$F$13:$F$67)))*N(Mitarbeiter!$E30)/IF(Einstellungen!$C$11="7 Tage",7,5),N('Ist-Stunden'!BH30)),MAX(IF(Einstellungen!$C$11="7 Tage",MAX(0,(MIN(DATE(2030,8,0),IF(Mitarbeiter!$D30="",DATE(2030,8,0),Mitarbeiter!$D30),TODAY()))-(MAX(DATE(2030,7,1),Mitarbeiter!$C30))+1),MAX(0,NETWORKDAYS(MAX(DATE(2030,7,1),Mitarbeiter!$C30),MIN(DATE(2030,8,0),IF(Mitarbeiter!$D30="",DATE(2030,8,0),Mitarbeiter!$D30),TODAY()),Einstellungen!$F$13:$F$67)))*N(Mitarbeiter!$E30)/IF(Einstellungen!$C$11="7 Tage",7,5),N('Ist-Stunden'!BH30)+(N(Krankheitstage!DE30)+N(Krankheitstage!DQ30))*N($C30))))</f>
        <v/>
      </c>
      <c r="CM30" s="76">
        <f>IF($B30="",0,IF(Einstellungen!$C$10="Ja",MAX(IF(Einstellungen!$C$11="7 Tage",MAX(0,(MIN(DATE(2030,9,0),IF(Mitarbeiter!$D30="",DATE(2030,9,0),Mitarbeiter!$D30),TODAY()))-(MAX(DATE(2030,8,1),Mitarbeiter!$C30))+1),MAX(0,NETWORKDAYS(MAX(DATE(2030,8,1),Mitarbeiter!$C30),MIN(DATE(2030,9,0),IF(Mitarbeiter!$D30="",DATE(2030,9,0),Mitarbeiter!$D30),TODAY()),Einstellungen!$F$13:$F$67)))*N(Mitarbeiter!$E30)/IF(Einstellungen!$C$11="7 Tage",7,5),N('Ist-Stunden'!BI30)),MAX(IF(Einstellungen!$C$11="7 Tage",MAX(0,(MIN(DATE(2030,9,0),IF(Mitarbeiter!$D30="",DATE(2030,9,0),Mitarbeiter!$D30),TODAY()))-(MAX(DATE(2030,8,1),Mitarbeiter!$C30))+1),MAX(0,NETWORKDAYS(MAX(DATE(2030,8,1),Mitarbeiter!$C30),MIN(DATE(2030,9,0),IF(Mitarbeiter!$D30="",DATE(2030,9,0),Mitarbeiter!$D30),TODAY()),Einstellungen!$F$13:$F$67)))*N(Mitarbeiter!$E30)/IF(Einstellungen!$C$11="7 Tage",7,5),N('Ist-Stunden'!BI30)+(N(Krankheitstage!DF30)+N(Krankheitstage!DR30))*N($C30))))</f>
        <v/>
      </c>
      <c r="CN30" s="76">
        <f>IF($B30="",0,IF(Einstellungen!$C$10="Ja",MAX(IF(Einstellungen!$C$11="7 Tage",MAX(0,(MIN(DATE(2030,10,0),IF(Mitarbeiter!$D30="",DATE(2030,10,0),Mitarbeiter!$D30),TODAY()))-(MAX(DATE(2030,9,1),Mitarbeiter!$C30))+1),MAX(0,NETWORKDAYS(MAX(DATE(2030,9,1),Mitarbeiter!$C30),MIN(DATE(2030,10,0),IF(Mitarbeiter!$D30="",DATE(2030,10,0),Mitarbeiter!$D30),TODAY()),Einstellungen!$F$13:$F$67)))*N(Mitarbeiter!$E30)/IF(Einstellungen!$C$11="7 Tage",7,5),N('Ist-Stunden'!BJ30)),MAX(IF(Einstellungen!$C$11="7 Tage",MAX(0,(MIN(DATE(2030,10,0),IF(Mitarbeiter!$D30="",DATE(2030,10,0),Mitarbeiter!$D30),TODAY()))-(MAX(DATE(2030,9,1),Mitarbeiter!$C30))+1),MAX(0,NETWORKDAYS(MAX(DATE(2030,9,1),Mitarbeiter!$C30),MIN(DATE(2030,10,0),IF(Mitarbeiter!$D30="",DATE(2030,10,0),Mitarbeiter!$D30),TODAY()),Einstellungen!$F$13:$F$67)))*N(Mitarbeiter!$E30)/IF(Einstellungen!$C$11="7 Tage",7,5),N('Ist-Stunden'!BJ30)+(N(Krankheitstage!DG30)+N(Krankheitstage!DS30))*N($C30))))</f>
        <v/>
      </c>
      <c r="CO30" s="76">
        <f>IF($B30="",0,IF(Einstellungen!$C$10="Ja",MAX(IF(Einstellungen!$C$11="7 Tage",MAX(0,(MIN(DATE(2030,11,0),IF(Mitarbeiter!$D30="",DATE(2030,11,0),Mitarbeiter!$D30),TODAY()))-(MAX(DATE(2030,10,1),Mitarbeiter!$C30))+1),MAX(0,NETWORKDAYS(MAX(DATE(2030,10,1),Mitarbeiter!$C30),MIN(DATE(2030,11,0),IF(Mitarbeiter!$D30="",DATE(2030,11,0),Mitarbeiter!$D30),TODAY()),Einstellungen!$F$13:$F$67)))*N(Mitarbeiter!$E30)/IF(Einstellungen!$C$11="7 Tage",7,5),N('Ist-Stunden'!BK30)),MAX(IF(Einstellungen!$C$11="7 Tage",MAX(0,(MIN(DATE(2030,11,0),IF(Mitarbeiter!$D30="",DATE(2030,11,0),Mitarbeiter!$D30),TODAY()))-(MAX(DATE(2030,10,1),Mitarbeiter!$C30))+1),MAX(0,NETWORKDAYS(MAX(DATE(2030,10,1),Mitarbeiter!$C30),MIN(DATE(2030,11,0),IF(Mitarbeiter!$D30="",DATE(2030,11,0),Mitarbeiter!$D30),TODAY()),Einstellungen!$F$13:$F$67)))*N(Mitarbeiter!$E30)/IF(Einstellungen!$C$11="7 Tage",7,5),N('Ist-Stunden'!BK30)+(N(Krankheitstage!DH30)+N(Krankheitstage!DT30))*N($C30))))</f>
        <v/>
      </c>
      <c r="CP30" s="76">
        <f>IF($B30="",0,IF(Einstellungen!$C$10="Ja",MAX(IF(Einstellungen!$C$11="7 Tage",MAX(0,(MIN(DATE(2030,12,0),IF(Mitarbeiter!$D30="",DATE(2030,12,0),Mitarbeiter!$D30),TODAY()))-(MAX(DATE(2030,11,1),Mitarbeiter!$C30))+1),MAX(0,NETWORKDAYS(MAX(DATE(2030,11,1),Mitarbeiter!$C30),MIN(DATE(2030,12,0),IF(Mitarbeiter!$D30="",DATE(2030,12,0),Mitarbeiter!$D30),TODAY()),Einstellungen!$F$13:$F$67)))*N(Mitarbeiter!$E30)/IF(Einstellungen!$C$11="7 Tage",7,5),N('Ist-Stunden'!BL30)),MAX(IF(Einstellungen!$C$11="7 Tage",MAX(0,(MIN(DATE(2030,12,0),IF(Mitarbeiter!$D30="",DATE(2030,12,0),Mitarbeiter!$D30),TODAY()))-(MAX(DATE(2030,11,1),Mitarbeiter!$C30))+1),MAX(0,NETWORKDAYS(MAX(DATE(2030,11,1),Mitarbeiter!$C30),MIN(DATE(2030,12,0),IF(Mitarbeiter!$D30="",DATE(2030,12,0),Mitarbeiter!$D30),TODAY()),Einstellungen!$F$13:$F$67)))*N(Mitarbeiter!$E30)/IF(Einstellungen!$C$11="7 Tage",7,5),N('Ist-Stunden'!BL30)+(N(Krankheitstage!DI30)+N(Krankheitstage!DU30))*N($C30))))</f>
        <v/>
      </c>
      <c r="CQ30" s="76">
        <f>IF($B30="",0,IF(Einstellungen!$C$10="Ja",MAX(IF(Einstellungen!$C$11="7 Tage",MAX(0,(MIN(DATE(2030,13,0),IF(Mitarbeiter!$D30="",DATE(2030,13,0),Mitarbeiter!$D30),TODAY()))-(MAX(DATE(2030,12,1),Mitarbeiter!$C30))+1),MAX(0,NETWORKDAYS(MAX(DATE(2030,12,1),Mitarbeiter!$C30),MIN(DATE(2030,13,0),IF(Mitarbeiter!$D30="",DATE(2030,13,0),Mitarbeiter!$D30),TODAY()),Einstellungen!$F$13:$F$67)))*N(Mitarbeiter!$E30)/IF(Einstellungen!$C$11="7 Tage",7,5),N('Ist-Stunden'!BM30)),MAX(IF(Einstellungen!$C$11="7 Tage",MAX(0,(MIN(DATE(2030,13,0),IF(Mitarbeiter!$D30="",DATE(2030,13,0),Mitarbeiter!$D30),TODAY()))-(MAX(DATE(2030,12,1),Mitarbeiter!$C30))+1),MAX(0,NETWORKDAYS(MAX(DATE(2030,12,1),Mitarbeiter!$C30),MIN(DATE(2030,13,0),IF(Mitarbeiter!$D30="",DATE(2030,13,0),Mitarbeiter!$D30),TODAY()),Einstellungen!$F$13:$F$67)))*N(Mitarbeiter!$E30)/IF(Einstellungen!$C$11="7 Tage",7,5),N('Ist-Stunden'!BM30)+(N(Krankheitstage!DJ30)+N(Krankheitstage!DV30))*N($C30))))</f>
        <v/>
      </c>
    </row>
    <row r="31">
      <c r="A31" s="73">
        <f>IF(Mitarbeiter!B31="","",Mitarbeiter!A31)</f>
        <v/>
      </c>
      <c r="B31" s="6">
        <f>IF(Mitarbeiter!B31="","",Mitarbeiter!B31)</f>
        <v/>
      </c>
      <c r="C31" s="74">
        <f>IF(Mitarbeiter!B31="","",Mitarbeiter!F31)</f>
        <v/>
      </c>
      <c r="D31" s="75">
        <f>N(INDEX(Krankheitstage!$G31:$DV31,1,(Einstellungen!$C$3-2026)*24+1))</f>
        <v/>
      </c>
      <c r="E31" s="75">
        <f>N(INDEX(Krankheitstage!$G31:$DV31,1,(Einstellungen!$C$3-2026)*24+2))</f>
        <v/>
      </c>
      <c r="F31" s="75">
        <f>N(INDEX(Krankheitstage!$G31:$DV31,1,(Einstellungen!$C$3-2026)*24+3))</f>
        <v/>
      </c>
      <c r="G31" s="75">
        <f>N(INDEX(Krankheitstage!$G31:$DV31,1,(Einstellungen!$C$3-2026)*24+4))</f>
        <v/>
      </c>
      <c r="H31" s="75">
        <f>N(INDEX(Krankheitstage!$G31:$DV31,1,(Einstellungen!$C$3-2026)*24+5))</f>
        <v/>
      </c>
      <c r="I31" s="75">
        <f>N(INDEX(Krankheitstage!$G31:$DV31,1,(Einstellungen!$C$3-2026)*24+6))</f>
        <v/>
      </c>
      <c r="J31" s="75">
        <f>N(INDEX(Krankheitstage!$G31:$DV31,1,(Einstellungen!$C$3-2026)*24+7))</f>
        <v/>
      </c>
      <c r="K31" s="75">
        <f>N(INDEX(Krankheitstage!$G31:$DV31,1,(Einstellungen!$C$3-2026)*24+8))</f>
        <v/>
      </c>
      <c r="L31" s="75">
        <f>N(INDEX(Krankheitstage!$G31:$DV31,1,(Einstellungen!$C$3-2026)*24+9))</f>
        <v/>
      </c>
      <c r="M31" s="75">
        <f>N(INDEX(Krankheitstage!$G31:$DV31,1,(Einstellungen!$C$3-2026)*24+10))</f>
        <v/>
      </c>
      <c r="N31" s="75">
        <f>N(INDEX(Krankheitstage!$G31:$DV31,1,(Einstellungen!$C$3-2026)*24+11))</f>
        <v/>
      </c>
      <c r="O31" s="75">
        <f>N(INDEX(Krankheitstage!$G31:$DV31,1,(Einstellungen!$C$3-2026)*24+12))</f>
        <v/>
      </c>
      <c r="P31" s="75">
        <f>IF($B31="","",SUM(D31:O31))</f>
        <v/>
      </c>
      <c r="Q31" s="75">
        <f>N(INDEX(Krankheitstage!$G31:$DV31,1,(Einstellungen!$C$3-2026)*24+13))</f>
        <v/>
      </c>
      <c r="R31" s="75">
        <f>N(INDEX(Krankheitstage!$G31:$DV31,1,(Einstellungen!$C$3-2026)*24+14))</f>
        <v/>
      </c>
      <c r="S31" s="75">
        <f>N(INDEX(Krankheitstage!$G31:$DV31,1,(Einstellungen!$C$3-2026)*24+15))</f>
        <v/>
      </c>
      <c r="T31" s="75">
        <f>N(INDEX(Krankheitstage!$G31:$DV31,1,(Einstellungen!$C$3-2026)*24+16))</f>
        <v/>
      </c>
      <c r="U31" s="75">
        <f>N(INDEX(Krankheitstage!$G31:$DV31,1,(Einstellungen!$C$3-2026)*24+17))</f>
        <v/>
      </c>
      <c r="V31" s="75">
        <f>N(INDEX(Krankheitstage!$G31:$DV31,1,(Einstellungen!$C$3-2026)*24+18))</f>
        <v/>
      </c>
      <c r="W31" s="75">
        <f>N(INDEX(Krankheitstage!$G31:$DV31,1,(Einstellungen!$C$3-2026)*24+19))</f>
        <v/>
      </c>
      <c r="X31" s="75">
        <f>N(INDEX(Krankheitstage!$G31:$DV31,1,(Einstellungen!$C$3-2026)*24+20))</f>
        <v/>
      </c>
      <c r="Y31" s="75">
        <f>N(INDEX(Krankheitstage!$G31:$DV31,1,(Einstellungen!$C$3-2026)*24+21))</f>
        <v/>
      </c>
      <c r="Z31" s="75">
        <f>N(INDEX(Krankheitstage!$G31:$DV31,1,(Einstellungen!$C$3-2026)*24+22))</f>
        <v/>
      </c>
      <c r="AA31" s="75">
        <f>N(INDEX(Krankheitstage!$G31:$DV31,1,(Einstellungen!$C$3-2026)*24+23))</f>
        <v/>
      </c>
      <c r="AB31" s="75">
        <f>N(INDEX(Krankheitstage!$G31:$DV31,1,(Einstellungen!$C$3-2026)*24+24))</f>
        <v/>
      </c>
      <c r="AC31" s="75">
        <f>IF($B31="","",SUM(Q31:AB31))</f>
        <v/>
      </c>
      <c r="AD31" s="75">
        <f>IF($B31="","",SUM(P31,AC31))</f>
        <v/>
      </c>
      <c r="AE31" s="76">
        <f>IF($B31="","",AD31*N(C31))</f>
        <v/>
      </c>
      <c r="AF31" s="75">
        <f>IF($B31="","",Krankheitstage!E31)</f>
        <v/>
      </c>
      <c r="AG31" s="76">
        <f>IF($B31="","",AF31*N(C31))</f>
        <v/>
      </c>
      <c r="AH31" s="76">
        <f>IF($B31="","",INDEX($AJ31:$CQ31,1,(Einstellungen!$C$3-2026)*12+1)+INDEX($AJ31:$CQ31,1,(Einstellungen!$C$3-2026)*12+2)+INDEX($AJ31:$CQ31,1,(Einstellungen!$C$3-2026)*12+3)+INDEX($AJ31:$CQ31,1,(Einstellungen!$C$3-2026)*12+4)+INDEX($AJ31:$CQ31,1,(Einstellungen!$C$3-2026)*12+5)+INDEX($AJ31:$CQ31,1,(Einstellungen!$C$3-2026)*12+6)+INDEX($AJ31:$CQ31,1,(Einstellungen!$C$3-2026)*12+7)+INDEX($AJ31:$CQ31,1,(Einstellungen!$C$3-2026)*12+8)+INDEX($AJ31:$CQ31,1,(Einstellungen!$C$3-2026)*12+9)+INDEX($AJ31:$CQ31,1,(Einstellungen!$C$3-2026)*12+10)+INDEX($AJ31:$CQ31,1,(Einstellungen!$C$3-2026)*12+11)+INDEX($AJ31:$CQ31,1,(Einstellungen!$C$3-2026)*12+12))</f>
        <v/>
      </c>
      <c r="AI31" s="76">
        <f>IF($B31="","",SUM($AJ31:$CQ31))</f>
        <v/>
      </c>
      <c r="AJ31" s="76">
        <f>IF($B31="",0,IF(Einstellungen!$C$10="Ja",MAX(IF(Einstellungen!$C$11="7 Tage",MAX(0,(MIN(DATE(2026,2,0),IF(Mitarbeiter!$D31="",DATE(2026,2,0),Mitarbeiter!$D31),TODAY()))-(MAX(DATE(2026,1,1),Mitarbeiter!$C31))+1),MAX(0,NETWORKDAYS(MAX(DATE(2026,1,1),Mitarbeiter!$C31),MIN(DATE(2026,2,0),IF(Mitarbeiter!$D31="",DATE(2026,2,0),Mitarbeiter!$D31),TODAY()),Einstellungen!$F$13:$F$67)))*N(Mitarbeiter!$E31)/IF(Einstellungen!$C$11="7 Tage",7,5),N('Ist-Stunden'!F31)),MAX(IF(Einstellungen!$C$11="7 Tage",MAX(0,(MIN(DATE(2026,2,0),IF(Mitarbeiter!$D31="",DATE(2026,2,0),Mitarbeiter!$D31),TODAY()))-(MAX(DATE(2026,1,1),Mitarbeiter!$C31))+1),MAX(0,NETWORKDAYS(MAX(DATE(2026,1,1),Mitarbeiter!$C31),MIN(DATE(2026,2,0),IF(Mitarbeiter!$D31="",DATE(2026,2,0),Mitarbeiter!$D31),TODAY()),Einstellungen!$F$13:$F$67)))*N(Mitarbeiter!$E31)/IF(Einstellungen!$C$11="7 Tage",7,5),N('Ist-Stunden'!F31)+(N(Krankheitstage!G31)+N(Krankheitstage!S31))*N($C31))))</f>
        <v/>
      </c>
      <c r="AK31" s="76">
        <f>IF($B31="",0,IF(Einstellungen!$C$10="Ja",MAX(IF(Einstellungen!$C$11="7 Tage",MAX(0,(MIN(DATE(2026,3,0),IF(Mitarbeiter!$D31="",DATE(2026,3,0),Mitarbeiter!$D31),TODAY()))-(MAX(DATE(2026,2,1),Mitarbeiter!$C31))+1),MAX(0,NETWORKDAYS(MAX(DATE(2026,2,1),Mitarbeiter!$C31),MIN(DATE(2026,3,0),IF(Mitarbeiter!$D31="",DATE(2026,3,0),Mitarbeiter!$D31),TODAY()),Einstellungen!$F$13:$F$67)))*N(Mitarbeiter!$E31)/IF(Einstellungen!$C$11="7 Tage",7,5),N('Ist-Stunden'!G31)),MAX(IF(Einstellungen!$C$11="7 Tage",MAX(0,(MIN(DATE(2026,3,0),IF(Mitarbeiter!$D31="",DATE(2026,3,0),Mitarbeiter!$D31),TODAY()))-(MAX(DATE(2026,2,1),Mitarbeiter!$C31))+1),MAX(0,NETWORKDAYS(MAX(DATE(2026,2,1),Mitarbeiter!$C31),MIN(DATE(2026,3,0),IF(Mitarbeiter!$D31="",DATE(2026,3,0),Mitarbeiter!$D31),TODAY()),Einstellungen!$F$13:$F$67)))*N(Mitarbeiter!$E31)/IF(Einstellungen!$C$11="7 Tage",7,5),N('Ist-Stunden'!G31)+(N(Krankheitstage!H31)+N(Krankheitstage!T31))*N($C31))))</f>
        <v/>
      </c>
      <c r="AL31" s="76">
        <f>IF($B31="",0,IF(Einstellungen!$C$10="Ja",MAX(IF(Einstellungen!$C$11="7 Tage",MAX(0,(MIN(DATE(2026,4,0),IF(Mitarbeiter!$D31="",DATE(2026,4,0),Mitarbeiter!$D31),TODAY()))-(MAX(DATE(2026,3,1),Mitarbeiter!$C31))+1),MAX(0,NETWORKDAYS(MAX(DATE(2026,3,1),Mitarbeiter!$C31),MIN(DATE(2026,4,0),IF(Mitarbeiter!$D31="",DATE(2026,4,0),Mitarbeiter!$D31),TODAY()),Einstellungen!$F$13:$F$67)))*N(Mitarbeiter!$E31)/IF(Einstellungen!$C$11="7 Tage",7,5),N('Ist-Stunden'!H31)),MAX(IF(Einstellungen!$C$11="7 Tage",MAX(0,(MIN(DATE(2026,4,0),IF(Mitarbeiter!$D31="",DATE(2026,4,0),Mitarbeiter!$D31),TODAY()))-(MAX(DATE(2026,3,1),Mitarbeiter!$C31))+1),MAX(0,NETWORKDAYS(MAX(DATE(2026,3,1),Mitarbeiter!$C31),MIN(DATE(2026,4,0),IF(Mitarbeiter!$D31="",DATE(2026,4,0),Mitarbeiter!$D31),TODAY()),Einstellungen!$F$13:$F$67)))*N(Mitarbeiter!$E31)/IF(Einstellungen!$C$11="7 Tage",7,5),N('Ist-Stunden'!H31)+(N(Krankheitstage!I31)+N(Krankheitstage!U31))*N($C31))))</f>
        <v/>
      </c>
      <c r="AM31" s="76">
        <f>IF($B31="",0,IF(Einstellungen!$C$10="Ja",MAX(IF(Einstellungen!$C$11="7 Tage",MAX(0,(MIN(DATE(2026,5,0),IF(Mitarbeiter!$D31="",DATE(2026,5,0),Mitarbeiter!$D31),TODAY()))-(MAX(DATE(2026,4,1),Mitarbeiter!$C31))+1),MAX(0,NETWORKDAYS(MAX(DATE(2026,4,1),Mitarbeiter!$C31),MIN(DATE(2026,5,0),IF(Mitarbeiter!$D31="",DATE(2026,5,0),Mitarbeiter!$D31),TODAY()),Einstellungen!$F$13:$F$67)))*N(Mitarbeiter!$E31)/IF(Einstellungen!$C$11="7 Tage",7,5),N('Ist-Stunden'!I31)),MAX(IF(Einstellungen!$C$11="7 Tage",MAX(0,(MIN(DATE(2026,5,0),IF(Mitarbeiter!$D31="",DATE(2026,5,0),Mitarbeiter!$D31),TODAY()))-(MAX(DATE(2026,4,1),Mitarbeiter!$C31))+1),MAX(0,NETWORKDAYS(MAX(DATE(2026,4,1),Mitarbeiter!$C31),MIN(DATE(2026,5,0),IF(Mitarbeiter!$D31="",DATE(2026,5,0),Mitarbeiter!$D31),TODAY()),Einstellungen!$F$13:$F$67)))*N(Mitarbeiter!$E31)/IF(Einstellungen!$C$11="7 Tage",7,5),N('Ist-Stunden'!I31)+(N(Krankheitstage!J31)+N(Krankheitstage!V31))*N($C31))))</f>
        <v/>
      </c>
      <c r="AN31" s="76">
        <f>IF($B31="",0,IF(Einstellungen!$C$10="Ja",MAX(IF(Einstellungen!$C$11="7 Tage",MAX(0,(MIN(DATE(2026,6,0),IF(Mitarbeiter!$D31="",DATE(2026,6,0),Mitarbeiter!$D31),TODAY()))-(MAX(DATE(2026,5,1),Mitarbeiter!$C31))+1),MAX(0,NETWORKDAYS(MAX(DATE(2026,5,1),Mitarbeiter!$C31),MIN(DATE(2026,6,0),IF(Mitarbeiter!$D31="",DATE(2026,6,0),Mitarbeiter!$D31),TODAY()),Einstellungen!$F$13:$F$67)))*N(Mitarbeiter!$E31)/IF(Einstellungen!$C$11="7 Tage",7,5),N('Ist-Stunden'!J31)),MAX(IF(Einstellungen!$C$11="7 Tage",MAX(0,(MIN(DATE(2026,6,0),IF(Mitarbeiter!$D31="",DATE(2026,6,0),Mitarbeiter!$D31),TODAY()))-(MAX(DATE(2026,5,1),Mitarbeiter!$C31))+1),MAX(0,NETWORKDAYS(MAX(DATE(2026,5,1),Mitarbeiter!$C31),MIN(DATE(2026,6,0),IF(Mitarbeiter!$D31="",DATE(2026,6,0),Mitarbeiter!$D31),TODAY()),Einstellungen!$F$13:$F$67)))*N(Mitarbeiter!$E31)/IF(Einstellungen!$C$11="7 Tage",7,5),N('Ist-Stunden'!J31)+(N(Krankheitstage!K31)+N(Krankheitstage!W31))*N($C31))))</f>
        <v/>
      </c>
      <c r="AO31" s="76">
        <f>IF($B31="",0,IF(Einstellungen!$C$10="Ja",MAX(IF(Einstellungen!$C$11="7 Tage",MAX(0,(MIN(DATE(2026,7,0),IF(Mitarbeiter!$D31="",DATE(2026,7,0),Mitarbeiter!$D31),TODAY()))-(MAX(DATE(2026,6,1),Mitarbeiter!$C31))+1),MAX(0,NETWORKDAYS(MAX(DATE(2026,6,1),Mitarbeiter!$C31),MIN(DATE(2026,7,0),IF(Mitarbeiter!$D31="",DATE(2026,7,0),Mitarbeiter!$D31),TODAY()),Einstellungen!$F$13:$F$67)))*N(Mitarbeiter!$E31)/IF(Einstellungen!$C$11="7 Tage",7,5),N('Ist-Stunden'!K31)),MAX(IF(Einstellungen!$C$11="7 Tage",MAX(0,(MIN(DATE(2026,7,0),IF(Mitarbeiter!$D31="",DATE(2026,7,0),Mitarbeiter!$D31),TODAY()))-(MAX(DATE(2026,6,1),Mitarbeiter!$C31))+1),MAX(0,NETWORKDAYS(MAX(DATE(2026,6,1),Mitarbeiter!$C31),MIN(DATE(2026,7,0),IF(Mitarbeiter!$D31="",DATE(2026,7,0),Mitarbeiter!$D31),TODAY()),Einstellungen!$F$13:$F$67)))*N(Mitarbeiter!$E31)/IF(Einstellungen!$C$11="7 Tage",7,5),N('Ist-Stunden'!K31)+(N(Krankheitstage!L31)+N(Krankheitstage!X31))*N($C31))))</f>
        <v/>
      </c>
      <c r="AP31" s="76">
        <f>IF($B31="",0,IF(Einstellungen!$C$10="Ja",MAX(IF(Einstellungen!$C$11="7 Tage",MAX(0,(MIN(DATE(2026,8,0),IF(Mitarbeiter!$D31="",DATE(2026,8,0),Mitarbeiter!$D31),TODAY()))-(MAX(DATE(2026,7,1),Mitarbeiter!$C31))+1),MAX(0,NETWORKDAYS(MAX(DATE(2026,7,1),Mitarbeiter!$C31),MIN(DATE(2026,8,0),IF(Mitarbeiter!$D31="",DATE(2026,8,0),Mitarbeiter!$D31),TODAY()),Einstellungen!$F$13:$F$67)))*N(Mitarbeiter!$E31)/IF(Einstellungen!$C$11="7 Tage",7,5),N('Ist-Stunden'!L31)),MAX(IF(Einstellungen!$C$11="7 Tage",MAX(0,(MIN(DATE(2026,8,0),IF(Mitarbeiter!$D31="",DATE(2026,8,0),Mitarbeiter!$D31),TODAY()))-(MAX(DATE(2026,7,1),Mitarbeiter!$C31))+1),MAX(0,NETWORKDAYS(MAX(DATE(2026,7,1),Mitarbeiter!$C31),MIN(DATE(2026,8,0),IF(Mitarbeiter!$D31="",DATE(2026,8,0),Mitarbeiter!$D31),TODAY()),Einstellungen!$F$13:$F$67)))*N(Mitarbeiter!$E31)/IF(Einstellungen!$C$11="7 Tage",7,5),N('Ist-Stunden'!L31)+(N(Krankheitstage!M31)+N(Krankheitstage!Y31))*N($C31))))</f>
        <v/>
      </c>
      <c r="AQ31" s="76">
        <f>IF($B31="",0,IF(Einstellungen!$C$10="Ja",MAX(IF(Einstellungen!$C$11="7 Tage",MAX(0,(MIN(DATE(2026,9,0),IF(Mitarbeiter!$D31="",DATE(2026,9,0),Mitarbeiter!$D31),TODAY()))-(MAX(DATE(2026,8,1),Mitarbeiter!$C31))+1),MAX(0,NETWORKDAYS(MAX(DATE(2026,8,1),Mitarbeiter!$C31),MIN(DATE(2026,9,0),IF(Mitarbeiter!$D31="",DATE(2026,9,0),Mitarbeiter!$D31),TODAY()),Einstellungen!$F$13:$F$67)))*N(Mitarbeiter!$E31)/IF(Einstellungen!$C$11="7 Tage",7,5),N('Ist-Stunden'!M31)),MAX(IF(Einstellungen!$C$11="7 Tage",MAX(0,(MIN(DATE(2026,9,0),IF(Mitarbeiter!$D31="",DATE(2026,9,0),Mitarbeiter!$D31),TODAY()))-(MAX(DATE(2026,8,1),Mitarbeiter!$C31))+1),MAX(0,NETWORKDAYS(MAX(DATE(2026,8,1),Mitarbeiter!$C31),MIN(DATE(2026,9,0),IF(Mitarbeiter!$D31="",DATE(2026,9,0),Mitarbeiter!$D31),TODAY()),Einstellungen!$F$13:$F$67)))*N(Mitarbeiter!$E31)/IF(Einstellungen!$C$11="7 Tage",7,5),N('Ist-Stunden'!M31)+(N(Krankheitstage!N31)+N(Krankheitstage!Z31))*N($C31))))</f>
        <v/>
      </c>
      <c r="AR31" s="76">
        <f>IF($B31="",0,IF(Einstellungen!$C$10="Ja",MAX(IF(Einstellungen!$C$11="7 Tage",MAX(0,(MIN(DATE(2026,10,0),IF(Mitarbeiter!$D31="",DATE(2026,10,0),Mitarbeiter!$D31),TODAY()))-(MAX(DATE(2026,9,1),Mitarbeiter!$C31))+1),MAX(0,NETWORKDAYS(MAX(DATE(2026,9,1),Mitarbeiter!$C31),MIN(DATE(2026,10,0),IF(Mitarbeiter!$D31="",DATE(2026,10,0),Mitarbeiter!$D31),TODAY()),Einstellungen!$F$13:$F$67)))*N(Mitarbeiter!$E31)/IF(Einstellungen!$C$11="7 Tage",7,5),N('Ist-Stunden'!N31)),MAX(IF(Einstellungen!$C$11="7 Tage",MAX(0,(MIN(DATE(2026,10,0),IF(Mitarbeiter!$D31="",DATE(2026,10,0),Mitarbeiter!$D31),TODAY()))-(MAX(DATE(2026,9,1),Mitarbeiter!$C31))+1),MAX(0,NETWORKDAYS(MAX(DATE(2026,9,1),Mitarbeiter!$C31),MIN(DATE(2026,10,0),IF(Mitarbeiter!$D31="",DATE(2026,10,0),Mitarbeiter!$D31),TODAY()),Einstellungen!$F$13:$F$67)))*N(Mitarbeiter!$E31)/IF(Einstellungen!$C$11="7 Tage",7,5),N('Ist-Stunden'!N31)+(N(Krankheitstage!O31)+N(Krankheitstage!AA31))*N($C31))))</f>
        <v/>
      </c>
      <c r="AS31" s="76">
        <f>IF($B31="",0,IF(Einstellungen!$C$10="Ja",MAX(IF(Einstellungen!$C$11="7 Tage",MAX(0,(MIN(DATE(2026,11,0),IF(Mitarbeiter!$D31="",DATE(2026,11,0),Mitarbeiter!$D31),TODAY()))-(MAX(DATE(2026,10,1),Mitarbeiter!$C31))+1),MAX(0,NETWORKDAYS(MAX(DATE(2026,10,1),Mitarbeiter!$C31),MIN(DATE(2026,11,0),IF(Mitarbeiter!$D31="",DATE(2026,11,0),Mitarbeiter!$D31),TODAY()),Einstellungen!$F$13:$F$67)))*N(Mitarbeiter!$E31)/IF(Einstellungen!$C$11="7 Tage",7,5),N('Ist-Stunden'!O31)),MAX(IF(Einstellungen!$C$11="7 Tage",MAX(0,(MIN(DATE(2026,11,0),IF(Mitarbeiter!$D31="",DATE(2026,11,0),Mitarbeiter!$D31),TODAY()))-(MAX(DATE(2026,10,1),Mitarbeiter!$C31))+1),MAX(0,NETWORKDAYS(MAX(DATE(2026,10,1),Mitarbeiter!$C31),MIN(DATE(2026,11,0),IF(Mitarbeiter!$D31="",DATE(2026,11,0),Mitarbeiter!$D31),TODAY()),Einstellungen!$F$13:$F$67)))*N(Mitarbeiter!$E31)/IF(Einstellungen!$C$11="7 Tage",7,5),N('Ist-Stunden'!O31)+(N(Krankheitstage!P31)+N(Krankheitstage!AB31))*N($C31))))</f>
        <v/>
      </c>
      <c r="AT31" s="76">
        <f>IF($B31="",0,IF(Einstellungen!$C$10="Ja",MAX(IF(Einstellungen!$C$11="7 Tage",MAX(0,(MIN(DATE(2026,12,0),IF(Mitarbeiter!$D31="",DATE(2026,12,0),Mitarbeiter!$D31),TODAY()))-(MAX(DATE(2026,11,1),Mitarbeiter!$C31))+1),MAX(0,NETWORKDAYS(MAX(DATE(2026,11,1),Mitarbeiter!$C31),MIN(DATE(2026,12,0),IF(Mitarbeiter!$D31="",DATE(2026,12,0),Mitarbeiter!$D31),TODAY()),Einstellungen!$F$13:$F$67)))*N(Mitarbeiter!$E31)/IF(Einstellungen!$C$11="7 Tage",7,5),N('Ist-Stunden'!P31)),MAX(IF(Einstellungen!$C$11="7 Tage",MAX(0,(MIN(DATE(2026,12,0),IF(Mitarbeiter!$D31="",DATE(2026,12,0),Mitarbeiter!$D31),TODAY()))-(MAX(DATE(2026,11,1),Mitarbeiter!$C31))+1),MAX(0,NETWORKDAYS(MAX(DATE(2026,11,1),Mitarbeiter!$C31),MIN(DATE(2026,12,0),IF(Mitarbeiter!$D31="",DATE(2026,12,0),Mitarbeiter!$D31),TODAY()),Einstellungen!$F$13:$F$67)))*N(Mitarbeiter!$E31)/IF(Einstellungen!$C$11="7 Tage",7,5),N('Ist-Stunden'!P31)+(N(Krankheitstage!Q31)+N(Krankheitstage!AC31))*N($C31))))</f>
        <v/>
      </c>
      <c r="AU31" s="76">
        <f>IF($B31="",0,IF(Einstellungen!$C$10="Ja",MAX(IF(Einstellungen!$C$11="7 Tage",MAX(0,(MIN(DATE(2026,13,0),IF(Mitarbeiter!$D31="",DATE(2026,13,0),Mitarbeiter!$D31),TODAY()))-(MAX(DATE(2026,12,1),Mitarbeiter!$C31))+1),MAX(0,NETWORKDAYS(MAX(DATE(2026,12,1),Mitarbeiter!$C31),MIN(DATE(2026,13,0),IF(Mitarbeiter!$D31="",DATE(2026,13,0),Mitarbeiter!$D31),TODAY()),Einstellungen!$F$13:$F$67)))*N(Mitarbeiter!$E31)/IF(Einstellungen!$C$11="7 Tage",7,5),N('Ist-Stunden'!Q31)),MAX(IF(Einstellungen!$C$11="7 Tage",MAX(0,(MIN(DATE(2026,13,0),IF(Mitarbeiter!$D31="",DATE(2026,13,0),Mitarbeiter!$D31),TODAY()))-(MAX(DATE(2026,12,1),Mitarbeiter!$C31))+1),MAX(0,NETWORKDAYS(MAX(DATE(2026,12,1),Mitarbeiter!$C31),MIN(DATE(2026,13,0),IF(Mitarbeiter!$D31="",DATE(2026,13,0),Mitarbeiter!$D31),TODAY()),Einstellungen!$F$13:$F$67)))*N(Mitarbeiter!$E31)/IF(Einstellungen!$C$11="7 Tage",7,5),N('Ist-Stunden'!Q31)+(N(Krankheitstage!R31)+N(Krankheitstage!AD31))*N($C31))))</f>
        <v/>
      </c>
      <c r="AV31" s="76">
        <f>IF($B31="",0,IF(Einstellungen!$C$10="Ja",MAX(IF(Einstellungen!$C$11="7 Tage",MAX(0,(MIN(DATE(2027,2,0),IF(Mitarbeiter!$D31="",DATE(2027,2,0),Mitarbeiter!$D31),TODAY()))-(MAX(DATE(2027,1,1),Mitarbeiter!$C31))+1),MAX(0,NETWORKDAYS(MAX(DATE(2027,1,1),Mitarbeiter!$C31),MIN(DATE(2027,2,0),IF(Mitarbeiter!$D31="",DATE(2027,2,0),Mitarbeiter!$D31),TODAY()),Einstellungen!$F$13:$F$67)))*N(Mitarbeiter!$E31)/IF(Einstellungen!$C$11="7 Tage",7,5),N('Ist-Stunden'!R31)),MAX(IF(Einstellungen!$C$11="7 Tage",MAX(0,(MIN(DATE(2027,2,0),IF(Mitarbeiter!$D31="",DATE(2027,2,0),Mitarbeiter!$D31),TODAY()))-(MAX(DATE(2027,1,1),Mitarbeiter!$C31))+1),MAX(0,NETWORKDAYS(MAX(DATE(2027,1,1),Mitarbeiter!$C31),MIN(DATE(2027,2,0),IF(Mitarbeiter!$D31="",DATE(2027,2,0),Mitarbeiter!$D31),TODAY()),Einstellungen!$F$13:$F$67)))*N(Mitarbeiter!$E31)/IF(Einstellungen!$C$11="7 Tage",7,5),N('Ist-Stunden'!R31)+(N(Krankheitstage!AE31)+N(Krankheitstage!AQ31))*N($C31))))</f>
        <v/>
      </c>
      <c r="AW31" s="76">
        <f>IF($B31="",0,IF(Einstellungen!$C$10="Ja",MAX(IF(Einstellungen!$C$11="7 Tage",MAX(0,(MIN(DATE(2027,3,0),IF(Mitarbeiter!$D31="",DATE(2027,3,0),Mitarbeiter!$D31),TODAY()))-(MAX(DATE(2027,2,1),Mitarbeiter!$C31))+1),MAX(0,NETWORKDAYS(MAX(DATE(2027,2,1),Mitarbeiter!$C31),MIN(DATE(2027,3,0),IF(Mitarbeiter!$D31="",DATE(2027,3,0),Mitarbeiter!$D31),TODAY()),Einstellungen!$F$13:$F$67)))*N(Mitarbeiter!$E31)/IF(Einstellungen!$C$11="7 Tage",7,5),N('Ist-Stunden'!S31)),MAX(IF(Einstellungen!$C$11="7 Tage",MAX(0,(MIN(DATE(2027,3,0),IF(Mitarbeiter!$D31="",DATE(2027,3,0),Mitarbeiter!$D31),TODAY()))-(MAX(DATE(2027,2,1),Mitarbeiter!$C31))+1),MAX(0,NETWORKDAYS(MAX(DATE(2027,2,1),Mitarbeiter!$C31),MIN(DATE(2027,3,0),IF(Mitarbeiter!$D31="",DATE(2027,3,0),Mitarbeiter!$D31),TODAY()),Einstellungen!$F$13:$F$67)))*N(Mitarbeiter!$E31)/IF(Einstellungen!$C$11="7 Tage",7,5),N('Ist-Stunden'!S31)+(N(Krankheitstage!AF31)+N(Krankheitstage!AR31))*N($C31))))</f>
        <v/>
      </c>
      <c r="AX31" s="76">
        <f>IF($B31="",0,IF(Einstellungen!$C$10="Ja",MAX(IF(Einstellungen!$C$11="7 Tage",MAX(0,(MIN(DATE(2027,4,0),IF(Mitarbeiter!$D31="",DATE(2027,4,0),Mitarbeiter!$D31),TODAY()))-(MAX(DATE(2027,3,1),Mitarbeiter!$C31))+1),MAX(0,NETWORKDAYS(MAX(DATE(2027,3,1),Mitarbeiter!$C31),MIN(DATE(2027,4,0),IF(Mitarbeiter!$D31="",DATE(2027,4,0),Mitarbeiter!$D31),TODAY()),Einstellungen!$F$13:$F$67)))*N(Mitarbeiter!$E31)/IF(Einstellungen!$C$11="7 Tage",7,5),N('Ist-Stunden'!T31)),MAX(IF(Einstellungen!$C$11="7 Tage",MAX(0,(MIN(DATE(2027,4,0),IF(Mitarbeiter!$D31="",DATE(2027,4,0),Mitarbeiter!$D31),TODAY()))-(MAX(DATE(2027,3,1),Mitarbeiter!$C31))+1),MAX(0,NETWORKDAYS(MAX(DATE(2027,3,1),Mitarbeiter!$C31),MIN(DATE(2027,4,0),IF(Mitarbeiter!$D31="",DATE(2027,4,0),Mitarbeiter!$D31),TODAY()),Einstellungen!$F$13:$F$67)))*N(Mitarbeiter!$E31)/IF(Einstellungen!$C$11="7 Tage",7,5),N('Ist-Stunden'!T31)+(N(Krankheitstage!AG31)+N(Krankheitstage!AS31))*N($C31))))</f>
        <v/>
      </c>
      <c r="AY31" s="76">
        <f>IF($B31="",0,IF(Einstellungen!$C$10="Ja",MAX(IF(Einstellungen!$C$11="7 Tage",MAX(0,(MIN(DATE(2027,5,0),IF(Mitarbeiter!$D31="",DATE(2027,5,0),Mitarbeiter!$D31),TODAY()))-(MAX(DATE(2027,4,1),Mitarbeiter!$C31))+1),MAX(0,NETWORKDAYS(MAX(DATE(2027,4,1),Mitarbeiter!$C31),MIN(DATE(2027,5,0),IF(Mitarbeiter!$D31="",DATE(2027,5,0),Mitarbeiter!$D31),TODAY()),Einstellungen!$F$13:$F$67)))*N(Mitarbeiter!$E31)/IF(Einstellungen!$C$11="7 Tage",7,5),N('Ist-Stunden'!U31)),MAX(IF(Einstellungen!$C$11="7 Tage",MAX(0,(MIN(DATE(2027,5,0),IF(Mitarbeiter!$D31="",DATE(2027,5,0),Mitarbeiter!$D31),TODAY()))-(MAX(DATE(2027,4,1),Mitarbeiter!$C31))+1),MAX(0,NETWORKDAYS(MAX(DATE(2027,4,1),Mitarbeiter!$C31),MIN(DATE(2027,5,0),IF(Mitarbeiter!$D31="",DATE(2027,5,0),Mitarbeiter!$D31),TODAY()),Einstellungen!$F$13:$F$67)))*N(Mitarbeiter!$E31)/IF(Einstellungen!$C$11="7 Tage",7,5),N('Ist-Stunden'!U31)+(N(Krankheitstage!AH31)+N(Krankheitstage!AT31))*N($C31))))</f>
        <v/>
      </c>
      <c r="AZ31" s="76">
        <f>IF($B31="",0,IF(Einstellungen!$C$10="Ja",MAX(IF(Einstellungen!$C$11="7 Tage",MAX(0,(MIN(DATE(2027,6,0),IF(Mitarbeiter!$D31="",DATE(2027,6,0),Mitarbeiter!$D31),TODAY()))-(MAX(DATE(2027,5,1),Mitarbeiter!$C31))+1),MAX(0,NETWORKDAYS(MAX(DATE(2027,5,1),Mitarbeiter!$C31),MIN(DATE(2027,6,0),IF(Mitarbeiter!$D31="",DATE(2027,6,0),Mitarbeiter!$D31),TODAY()),Einstellungen!$F$13:$F$67)))*N(Mitarbeiter!$E31)/IF(Einstellungen!$C$11="7 Tage",7,5),N('Ist-Stunden'!V31)),MAX(IF(Einstellungen!$C$11="7 Tage",MAX(0,(MIN(DATE(2027,6,0),IF(Mitarbeiter!$D31="",DATE(2027,6,0),Mitarbeiter!$D31),TODAY()))-(MAX(DATE(2027,5,1),Mitarbeiter!$C31))+1),MAX(0,NETWORKDAYS(MAX(DATE(2027,5,1),Mitarbeiter!$C31),MIN(DATE(2027,6,0),IF(Mitarbeiter!$D31="",DATE(2027,6,0),Mitarbeiter!$D31),TODAY()),Einstellungen!$F$13:$F$67)))*N(Mitarbeiter!$E31)/IF(Einstellungen!$C$11="7 Tage",7,5),N('Ist-Stunden'!V31)+(N(Krankheitstage!AI31)+N(Krankheitstage!AU31))*N($C31))))</f>
        <v/>
      </c>
      <c r="BA31" s="76">
        <f>IF($B31="",0,IF(Einstellungen!$C$10="Ja",MAX(IF(Einstellungen!$C$11="7 Tage",MAX(0,(MIN(DATE(2027,7,0),IF(Mitarbeiter!$D31="",DATE(2027,7,0),Mitarbeiter!$D31),TODAY()))-(MAX(DATE(2027,6,1),Mitarbeiter!$C31))+1),MAX(0,NETWORKDAYS(MAX(DATE(2027,6,1),Mitarbeiter!$C31),MIN(DATE(2027,7,0),IF(Mitarbeiter!$D31="",DATE(2027,7,0),Mitarbeiter!$D31),TODAY()),Einstellungen!$F$13:$F$67)))*N(Mitarbeiter!$E31)/IF(Einstellungen!$C$11="7 Tage",7,5),N('Ist-Stunden'!W31)),MAX(IF(Einstellungen!$C$11="7 Tage",MAX(0,(MIN(DATE(2027,7,0),IF(Mitarbeiter!$D31="",DATE(2027,7,0),Mitarbeiter!$D31),TODAY()))-(MAX(DATE(2027,6,1),Mitarbeiter!$C31))+1),MAX(0,NETWORKDAYS(MAX(DATE(2027,6,1),Mitarbeiter!$C31),MIN(DATE(2027,7,0),IF(Mitarbeiter!$D31="",DATE(2027,7,0),Mitarbeiter!$D31),TODAY()),Einstellungen!$F$13:$F$67)))*N(Mitarbeiter!$E31)/IF(Einstellungen!$C$11="7 Tage",7,5),N('Ist-Stunden'!W31)+(N(Krankheitstage!AJ31)+N(Krankheitstage!AV31))*N($C31))))</f>
        <v/>
      </c>
      <c r="BB31" s="76">
        <f>IF($B31="",0,IF(Einstellungen!$C$10="Ja",MAX(IF(Einstellungen!$C$11="7 Tage",MAX(0,(MIN(DATE(2027,8,0),IF(Mitarbeiter!$D31="",DATE(2027,8,0),Mitarbeiter!$D31),TODAY()))-(MAX(DATE(2027,7,1),Mitarbeiter!$C31))+1),MAX(0,NETWORKDAYS(MAX(DATE(2027,7,1),Mitarbeiter!$C31),MIN(DATE(2027,8,0),IF(Mitarbeiter!$D31="",DATE(2027,8,0),Mitarbeiter!$D31),TODAY()),Einstellungen!$F$13:$F$67)))*N(Mitarbeiter!$E31)/IF(Einstellungen!$C$11="7 Tage",7,5),N('Ist-Stunden'!X31)),MAX(IF(Einstellungen!$C$11="7 Tage",MAX(0,(MIN(DATE(2027,8,0),IF(Mitarbeiter!$D31="",DATE(2027,8,0),Mitarbeiter!$D31),TODAY()))-(MAX(DATE(2027,7,1),Mitarbeiter!$C31))+1),MAX(0,NETWORKDAYS(MAX(DATE(2027,7,1),Mitarbeiter!$C31),MIN(DATE(2027,8,0),IF(Mitarbeiter!$D31="",DATE(2027,8,0),Mitarbeiter!$D31),TODAY()),Einstellungen!$F$13:$F$67)))*N(Mitarbeiter!$E31)/IF(Einstellungen!$C$11="7 Tage",7,5),N('Ist-Stunden'!X31)+(N(Krankheitstage!AK31)+N(Krankheitstage!AW31))*N($C31))))</f>
        <v/>
      </c>
      <c r="BC31" s="76">
        <f>IF($B31="",0,IF(Einstellungen!$C$10="Ja",MAX(IF(Einstellungen!$C$11="7 Tage",MAX(0,(MIN(DATE(2027,9,0),IF(Mitarbeiter!$D31="",DATE(2027,9,0),Mitarbeiter!$D31),TODAY()))-(MAX(DATE(2027,8,1),Mitarbeiter!$C31))+1),MAX(0,NETWORKDAYS(MAX(DATE(2027,8,1),Mitarbeiter!$C31),MIN(DATE(2027,9,0),IF(Mitarbeiter!$D31="",DATE(2027,9,0),Mitarbeiter!$D31),TODAY()),Einstellungen!$F$13:$F$67)))*N(Mitarbeiter!$E31)/IF(Einstellungen!$C$11="7 Tage",7,5),N('Ist-Stunden'!Y31)),MAX(IF(Einstellungen!$C$11="7 Tage",MAX(0,(MIN(DATE(2027,9,0),IF(Mitarbeiter!$D31="",DATE(2027,9,0),Mitarbeiter!$D31),TODAY()))-(MAX(DATE(2027,8,1),Mitarbeiter!$C31))+1),MAX(0,NETWORKDAYS(MAX(DATE(2027,8,1),Mitarbeiter!$C31),MIN(DATE(2027,9,0),IF(Mitarbeiter!$D31="",DATE(2027,9,0),Mitarbeiter!$D31),TODAY()),Einstellungen!$F$13:$F$67)))*N(Mitarbeiter!$E31)/IF(Einstellungen!$C$11="7 Tage",7,5),N('Ist-Stunden'!Y31)+(N(Krankheitstage!AL31)+N(Krankheitstage!AX31))*N($C31))))</f>
        <v/>
      </c>
      <c r="BD31" s="76">
        <f>IF($B31="",0,IF(Einstellungen!$C$10="Ja",MAX(IF(Einstellungen!$C$11="7 Tage",MAX(0,(MIN(DATE(2027,10,0),IF(Mitarbeiter!$D31="",DATE(2027,10,0),Mitarbeiter!$D31),TODAY()))-(MAX(DATE(2027,9,1),Mitarbeiter!$C31))+1),MAX(0,NETWORKDAYS(MAX(DATE(2027,9,1),Mitarbeiter!$C31),MIN(DATE(2027,10,0),IF(Mitarbeiter!$D31="",DATE(2027,10,0),Mitarbeiter!$D31),TODAY()),Einstellungen!$F$13:$F$67)))*N(Mitarbeiter!$E31)/IF(Einstellungen!$C$11="7 Tage",7,5),N('Ist-Stunden'!Z31)),MAX(IF(Einstellungen!$C$11="7 Tage",MAX(0,(MIN(DATE(2027,10,0),IF(Mitarbeiter!$D31="",DATE(2027,10,0),Mitarbeiter!$D31),TODAY()))-(MAX(DATE(2027,9,1),Mitarbeiter!$C31))+1),MAX(0,NETWORKDAYS(MAX(DATE(2027,9,1),Mitarbeiter!$C31),MIN(DATE(2027,10,0),IF(Mitarbeiter!$D31="",DATE(2027,10,0),Mitarbeiter!$D31),TODAY()),Einstellungen!$F$13:$F$67)))*N(Mitarbeiter!$E31)/IF(Einstellungen!$C$11="7 Tage",7,5),N('Ist-Stunden'!Z31)+(N(Krankheitstage!AM31)+N(Krankheitstage!AY31))*N($C31))))</f>
        <v/>
      </c>
      <c r="BE31" s="76">
        <f>IF($B31="",0,IF(Einstellungen!$C$10="Ja",MAX(IF(Einstellungen!$C$11="7 Tage",MAX(0,(MIN(DATE(2027,11,0),IF(Mitarbeiter!$D31="",DATE(2027,11,0),Mitarbeiter!$D31),TODAY()))-(MAX(DATE(2027,10,1),Mitarbeiter!$C31))+1),MAX(0,NETWORKDAYS(MAX(DATE(2027,10,1),Mitarbeiter!$C31),MIN(DATE(2027,11,0),IF(Mitarbeiter!$D31="",DATE(2027,11,0),Mitarbeiter!$D31),TODAY()),Einstellungen!$F$13:$F$67)))*N(Mitarbeiter!$E31)/IF(Einstellungen!$C$11="7 Tage",7,5),N('Ist-Stunden'!AA31)),MAX(IF(Einstellungen!$C$11="7 Tage",MAX(0,(MIN(DATE(2027,11,0),IF(Mitarbeiter!$D31="",DATE(2027,11,0),Mitarbeiter!$D31),TODAY()))-(MAX(DATE(2027,10,1),Mitarbeiter!$C31))+1),MAX(0,NETWORKDAYS(MAX(DATE(2027,10,1),Mitarbeiter!$C31),MIN(DATE(2027,11,0),IF(Mitarbeiter!$D31="",DATE(2027,11,0),Mitarbeiter!$D31),TODAY()),Einstellungen!$F$13:$F$67)))*N(Mitarbeiter!$E31)/IF(Einstellungen!$C$11="7 Tage",7,5),N('Ist-Stunden'!AA31)+(N(Krankheitstage!AN31)+N(Krankheitstage!AZ31))*N($C31))))</f>
        <v/>
      </c>
      <c r="BF31" s="76">
        <f>IF($B31="",0,IF(Einstellungen!$C$10="Ja",MAX(IF(Einstellungen!$C$11="7 Tage",MAX(0,(MIN(DATE(2027,12,0),IF(Mitarbeiter!$D31="",DATE(2027,12,0),Mitarbeiter!$D31),TODAY()))-(MAX(DATE(2027,11,1),Mitarbeiter!$C31))+1),MAX(0,NETWORKDAYS(MAX(DATE(2027,11,1),Mitarbeiter!$C31),MIN(DATE(2027,12,0),IF(Mitarbeiter!$D31="",DATE(2027,12,0),Mitarbeiter!$D31),TODAY()),Einstellungen!$F$13:$F$67)))*N(Mitarbeiter!$E31)/IF(Einstellungen!$C$11="7 Tage",7,5),N('Ist-Stunden'!AB31)),MAX(IF(Einstellungen!$C$11="7 Tage",MAX(0,(MIN(DATE(2027,12,0),IF(Mitarbeiter!$D31="",DATE(2027,12,0),Mitarbeiter!$D31),TODAY()))-(MAX(DATE(2027,11,1),Mitarbeiter!$C31))+1),MAX(0,NETWORKDAYS(MAX(DATE(2027,11,1),Mitarbeiter!$C31),MIN(DATE(2027,12,0),IF(Mitarbeiter!$D31="",DATE(2027,12,0),Mitarbeiter!$D31),TODAY()),Einstellungen!$F$13:$F$67)))*N(Mitarbeiter!$E31)/IF(Einstellungen!$C$11="7 Tage",7,5),N('Ist-Stunden'!AB31)+(N(Krankheitstage!AO31)+N(Krankheitstage!BA31))*N($C31))))</f>
        <v/>
      </c>
      <c r="BG31" s="76">
        <f>IF($B31="",0,IF(Einstellungen!$C$10="Ja",MAX(IF(Einstellungen!$C$11="7 Tage",MAX(0,(MIN(DATE(2027,13,0),IF(Mitarbeiter!$D31="",DATE(2027,13,0),Mitarbeiter!$D31),TODAY()))-(MAX(DATE(2027,12,1),Mitarbeiter!$C31))+1),MAX(0,NETWORKDAYS(MAX(DATE(2027,12,1),Mitarbeiter!$C31),MIN(DATE(2027,13,0),IF(Mitarbeiter!$D31="",DATE(2027,13,0),Mitarbeiter!$D31),TODAY()),Einstellungen!$F$13:$F$67)))*N(Mitarbeiter!$E31)/IF(Einstellungen!$C$11="7 Tage",7,5),N('Ist-Stunden'!AC31)),MAX(IF(Einstellungen!$C$11="7 Tage",MAX(0,(MIN(DATE(2027,13,0),IF(Mitarbeiter!$D31="",DATE(2027,13,0),Mitarbeiter!$D31),TODAY()))-(MAX(DATE(2027,12,1),Mitarbeiter!$C31))+1),MAX(0,NETWORKDAYS(MAX(DATE(2027,12,1),Mitarbeiter!$C31),MIN(DATE(2027,13,0),IF(Mitarbeiter!$D31="",DATE(2027,13,0),Mitarbeiter!$D31),TODAY()),Einstellungen!$F$13:$F$67)))*N(Mitarbeiter!$E31)/IF(Einstellungen!$C$11="7 Tage",7,5),N('Ist-Stunden'!AC31)+(N(Krankheitstage!AP31)+N(Krankheitstage!BB31))*N($C31))))</f>
        <v/>
      </c>
      <c r="BH31" s="76">
        <f>IF($B31="",0,IF(Einstellungen!$C$10="Ja",MAX(IF(Einstellungen!$C$11="7 Tage",MAX(0,(MIN(DATE(2028,2,0),IF(Mitarbeiter!$D31="",DATE(2028,2,0),Mitarbeiter!$D31),TODAY()))-(MAX(DATE(2028,1,1),Mitarbeiter!$C31))+1),MAX(0,NETWORKDAYS(MAX(DATE(2028,1,1),Mitarbeiter!$C31),MIN(DATE(2028,2,0),IF(Mitarbeiter!$D31="",DATE(2028,2,0),Mitarbeiter!$D31),TODAY()),Einstellungen!$F$13:$F$67)))*N(Mitarbeiter!$E31)/IF(Einstellungen!$C$11="7 Tage",7,5),N('Ist-Stunden'!AD31)),MAX(IF(Einstellungen!$C$11="7 Tage",MAX(0,(MIN(DATE(2028,2,0),IF(Mitarbeiter!$D31="",DATE(2028,2,0),Mitarbeiter!$D31),TODAY()))-(MAX(DATE(2028,1,1),Mitarbeiter!$C31))+1),MAX(0,NETWORKDAYS(MAX(DATE(2028,1,1),Mitarbeiter!$C31),MIN(DATE(2028,2,0),IF(Mitarbeiter!$D31="",DATE(2028,2,0),Mitarbeiter!$D31),TODAY()),Einstellungen!$F$13:$F$67)))*N(Mitarbeiter!$E31)/IF(Einstellungen!$C$11="7 Tage",7,5),N('Ist-Stunden'!AD31)+(N(Krankheitstage!BC31)+N(Krankheitstage!BO31))*N($C31))))</f>
        <v/>
      </c>
      <c r="BI31" s="76">
        <f>IF($B31="",0,IF(Einstellungen!$C$10="Ja",MAX(IF(Einstellungen!$C$11="7 Tage",MAX(0,(MIN(DATE(2028,3,0),IF(Mitarbeiter!$D31="",DATE(2028,3,0),Mitarbeiter!$D31),TODAY()))-(MAX(DATE(2028,2,1),Mitarbeiter!$C31))+1),MAX(0,NETWORKDAYS(MAX(DATE(2028,2,1),Mitarbeiter!$C31),MIN(DATE(2028,3,0),IF(Mitarbeiter!$D31="",DATE(2028,3,0),Mitarbeiter!$D31),TODAY()),Einstellungen!$F$13:$F$67)))*N(Mitarbeiter!$E31)/IF(Einstellungen!$C$11="7 Tage",7,5),N('Ist-Stunden'!AE31)),MAX(IF(Einstellungen!$C$11="7 Tage",MAX(0,(MIN(DATE(2028,3,0),IF(Mitarbeiter!$D31="",DATE(2028,3,0),Mitarbeiter!$D31),TODAY()))-(MAX(DATE(2028,2,1),Mitarbeiter!$C31))+1),MAX(0,NETWORKDAYS(MAX(DATE(2028,2,1),Mitarbeiter!$C31),MIN(DATE(2028,3,0),IF(Mitarbeiter!$D31="",DATE(2028,3,0),Mitarbeiter!$D31),TODAY()),Einstellungen!$F$13:$F$67)))*N(Mitarbeiter!$E31)/IF(Einstellungen!$C$11="7 Tage",7,5),N('Ist-Stunden'!AE31)+(N(Krankheitstage!BD31)+N(Krankheitstage!BP31))*N($C31))))</f>
        <v/>
      </c>
      <c r="BJ31" s="76">
        <f>IF($B31="",0,IF(Einstellungen!$C$10="Ja",MAX(IF(Einstellungen!$C$11="7 Tage",MAX(0,(MIN(DATE(2028,4,0),IF(Mitarbeiter!$D31="",DATE(2028,4,0),Mitarbeiter!$D31),TODAY()))-(MAX(DATE(2028,3,1),Mitarbeiter!$C31))+1),MAX(0,NETWORKDAYS(MAX(DATE(2028,3,1),Mitarbeiter!$C31),MIN(DATE(2028,4,0),IF(Mitarbeiter!$D31="",DATE(2028,4,0),Mitarbeiter!$D31),TODAY()),Einstellungen!$F$13:$F$67)))*N(Mitarbeiter!$E31)/IF(Einstellungen!$C$11="7 Tage",7,5),N('Ist-Stunden'!AF31)),MAX(IF(Einstellungen!$C$11="7 Tage",MAX(0,(MIN(DATE(2028,4,0),IF(Mitarbeiter!$D31="",DATE(2028,4,0),Mitarbeiter!$D31),TODAY()))-(MAX(DATE(2028,3,1),Mitarbeiter!$C31))+1),MAX(0,NETWORKDAYS(MAX(DATE(2028,3,1),Mitarbeiter!$C31),MIN(DATE(2028,4,0),IF(Mitarbeiter!$D31="",DATE(2028,4,0),Mitarbeiter!$D31),TODAY()),Einstellungen!$F$13:$F$67)))*N(Mitarbeiter!$E31)/IF(Einstellungen!$C$11="7 Tage",7,5),N('Ist-Stunden'!AF31)+(N(Krankheitstage!BE31)+N(Krankheitstage!BQ31))*N($C31))))</f>
        <v/>
      </c>
      <c r="BK31" s="76">
        <f>IF($B31="",0,IF(Einstellungen!$C$10="Ja",MAX(IF(Einstellungen!$C$11="7 Tage",MAX(0,(MIN(DATE(2028,5,0),IF(Mitarbeiter!$D31="",DATE(2028,5,0),Mitarbeiter!$D31),TODAY()))-(MAX(DATE(2028,4,1),Mitarbeiter!$C31))+1),MAX(0,NETWORKDAYS(MAX(DATE(2028,4,1),Mitarbeiter!$C31),MIN(DATE(2028,5,0),IF(Mitarbeiter!$D31="",DATE(2028,5,0),Mitarbeiter!$D31),TODAY()),Einstellungen!$F$13:$F$67)))*N(Mitarbeiter!$E31)/IF(Einstellungen!$C$11="7 Tage",7,5),N('Ist-Stunden'!AG31)),MAX(IF(Einstellungen!$C$11="7 Tage",MAX(0,(MIN(DATE(2028,5,0),IF(Mitarbeiter!$D31="",DATE(2028,5,0),Mitarbeiter!$D31),TODAY()))-(MAX(DATE(2028,4,1),Mitarbeiter!$C31))+1),MAX(0,NETWORKDAYS(MAX(DATE(2028,4,1),Mitarbeiter!$C31),MIN(DATE(2028,5,0),IF(Mitarbeiter!$D31="",DATE(2028,5,0),Mitarbeiter!$D31),TODAY()),Einstellungen!$F$13:$F$67)))*N(Mitarbeiter!$E31)/IF(Einstellungen!$C$11="7 Tage",7,5),N('Ist-Stunden'!AG31)+(N(Krankheitstage!BF31)+N(Krankheitstage!BR31))*N($C31))))</f>
        <v/>
      </c>
      <c r="BL31" s="76">
        <f>IF($B31="",0,IF(Einstellungen!$C$10="Ja",MAX(IF(Einstellungen!$C$11="7 Tage",MAX(0,(MIN(DATE(2028,6,0),IF(Mitarbeiter!$D31="",DATE(2028,6,0),Mitarbeiter!$D31),TODAY()))-(MAX(DATE(2028,5,1),Mitarbeiter!$C31))+1),MAX(0,NETWORKDAYS(MAX(DATE(2028,5,1),Mitarbeiter!$C31),MIN(DATE(2028,6,0),IF(Mitarbeiter!$D31="",DATE(2028,6,0),Mitarbeiter!$D31),TODAY()),Einstellungen!$F$13:$F$67)))*N(Mitarbeiter!$E31)/IF(Einstellungen!$C$11="7 Tage",7,5),N('Ist-Stunden'!AH31)),MAX(IF(Einstellungen!$C$11="7 Tage",MAX(0,(MIN(DATE(2028,6,0),IF(Mitarbeiter!$D31="",DATE(2028,6,0),Mitarbeiter!$D31),TODAY()))-(MAX(DATE(2028,5,1),Mitarbeiter!$C31))+1),MAX(0,NETWORKDAYS(MAX(DATE(2028,5,1),Mitarbeiter!$C31),MIN(DATE(2028,6,0),IF(Mitarbeiter!$D31="",DATE(2028,6,0),Mitarbeiter!$D31),TODAY()),Einstellungen!$F$13:$F$67)))*N(Mitarbeiter!$E31)/IF(Einstellungen!$C$11="7 Tage",7,5),N('Ist-Stunden'!AH31)+(N(Krankheitstage!BG31)+N(Krankheitstage!BS31))*N($C31))))</f>
        <v/>
      </c>
      <c r="BM31" s="76">
        <f>IF($B31="",0,IF(Einstellungen!$C$10="Ja",MAX(IF(Einstellungen!$C$11="7 Tage",MAX(0,(MIN(DATE(2028,7,0),IF(Mitarbeiter!$D31="",DATE(2028,7,0),Mitarbeiter!$D31),TODAY()))-(MAX(DATE(2028,6,1),Mitarbeiter!$C31))+1),MAX(0,NETWORKDAYS(MAX(DATE(2028,6,1),Mitarbeiter!$C31),MIN(DATE(2028,7,0),IF(Mitarbeiter!$D31="",DATE(2028,7,0),Mitarbeiter!$D31),TODAY()),Einstellungen!$F$13:$F$67)))*N(Mitarbeiter!$E31)/IF(Einstellungen!$C$11="7 Tage",7,5),N('Ist-Stunden'!AI31)),MAX(IF(Einstellungen!$C$11="7 Tage",MAX(0,(MIN(DATE(2028,7,0),IF(Mitarbeiter!$D31="",DATE(2028,7,0),Mitarbeiter!$D31),TODAY()))-(MAX(DATE(2028,6,1),Mitarbeiter!$C31))+1),MAX(0,NETWORKDAYS(MAX(DATE(2028,6,1),Mitarbeiter!$C31),MIN(DATE(2028,7,0),IF(Mitarbeiter!$D31="",DATE(2028,7,0),Mitarbeiter!$D31),TODAY()),Einstellungen!$F$13:$F$67)))*N(Mitarbeiter!$E31)/IF(Einstellungen!$C$11="7 Tage",7,5),N('Ist-Stunden'!AI31)+(N(Krankheitstage!BH31)+N(Krankheitstage!BT31))*N($C31))))</f>
        <v/>
      </c>
      <c r="BN31" s="76">
        <f>IF($B31="",0,IF(Einstellungen!$C$10="Ja",MAX(IF(Einstellungen!$C$11="7 Tage",MAX(0,(MIN(DATE(2028,8,0),IF(Mitarbeiter!$D31="",DATE(2028,8,0),Mitarbeiter!$D31),TODAY()))-(MAX(DATE(2028,7,1),Mitarbeiter!$C31))+1),MAX(0,NETWORKDAYS(MAX(DATE(2028,7,1),Mitarbeiter!$C31),MIN(DATE(2028,8,0),IF(Mitarbeiter!$D31="",DATE(2028,8,0),Mitarbeiter!$D31),TODAY()),Einstellungen!$F$13:$F$67)))*N(Mitarbeiter!$E31)/IF(Einstellungen!$C$11="7 Tage",7,5),N('Ist-Stunden'!AJ31)),MAX(IF(Einstellungen!$C$11="7 Tage",MAX(0,(MIN(DATE(2028,8,0),IF(Mitarbeiter!$D31="",DATE(2028,8,0),Mitarbeiter!$D31),TODAY()))-(MAX(DATE(2028,7,1),Mitarbeiter!$C31))+1),MAX(0,NETWORKDAYS(MAX(DATE(2028,7,1),Mitarbeiter!$C31),MIN(DATE(2028,8,0),IF(Mitarbeiter!$D31="",DATE(2028,8,0),Mitarbeiter!$D31),TODAY()),Einstellungen!$F$13:$F$67)))*N(Mitarbeiter!$E31)/IF(Einstellungen!$C$11="7 Tage",7,5),N('Ist-Stunden'!AJ31)+(N(Krankheitstage!BI31)+N(Krankheitstage!BU31))*N($C31))))</f>
        <v/>
      </c>
      <c r="BO31" s="76">
        <f>IF($B31="",0,IF(Einstellungen!$C$10="Ja",MAX(IF(Einstellungen!$C$11="7 Tage",MAX(0,(MIN(DATE(2028,9,0),IF(Mitarbeiter!$D31="",DATE(2028,9,0),Mitarbeiter!$D31),TODAY()))-(MAX(DATE(2028,8,1),Mitarbeiter!$C31))+1),MAX(0,NETWORKDAYS(MAX(DATE(2028,8,1),Mitarbeiter!$C31),MIN(DATE(2028,9,0),IF(Mitarbeiter!$D31="",DATE(2028,9,0),Mitarbeiter!$D31),TODAY()),Einstellungen!$F$13:$F$67)))*N(Mitarbeiter!$E31)/IF(Einstellungen!$C$11="7 Tage",7,5),N('Ist-Stunden'!AK31)),MAX(IF(Einstellungen!$C$11="7 Tage",MAX(0,(MIN(DATE(2028,9,0),IF(Mitarbeiter!$D31="",DATE(2028,9,0),Mitarbeiter!$D31),TODAY()))-(MAX(DATE(2028,8,1),Mitarbeiter!$C31))+1),MAX(0,NETWORKDAYS(MAX(DATE(2028,8,1),Mitarbeiter!$C31),MIN(DATE(2028,9,0),IF(Mitarbeiter!$D31="",DATE(2028,9,0),Mitarbeiter!$D31),TODAY()),Einstellungen!$F$13:$F$67)))*N(Mitarbeiter!$E31)/IF(Einstellungen!$C$11="7 Tage",7,5),N('Ist-Stunden'!AK31)+(N(Krankheitstage!BJ31)+N(Krankheitstage!BV31))*N($C31))))</f>
        <v/>
      </c>
      <c r="BP31" s="76">
        <f>IF($B31="",0,IF(Einstellungen!$C$10="Ja",MAX(IF(Einstellungen!$C$11="7 Tage",MAX(0,(MIN(DATE(2028,10,0),IF(Mitarbeiter!$D31="",DATE(2028,10,0),Mitarbeiter!$D31),TODAY()))-(MAX(DATE(2028,9,1),Mitarbeiter!$C31))+1),MAX(0,NETWORKDAYS(MAX(DATE(2028,9,1),Mitarbeiter!$C31),MIN(DATE(2028,10,0),IF(Mitarbeiter!$D31="",DATE(2028,10,0),Mitarbeiter!$D31),TODAY()),Einstellungen!$F$13:$F$67)))*N(Mitarbeiter!$E31)/IF(Einstellungen!$C$11="7 Tage",7,5),N('Ist-Stunden'!AL31)),MAX(IF(Einstellungen!$C$11="7 Tage",MAX(0,(MIN(DATE(2028,10,0),IF(Mitarbeiter!$D31="",DATE(2028,10,0),Mitarbeiter!$D31),TODAY()))-(MAX(DATE(2028,9,1),Mitarbeiter!$C31))+1),MAX(0,NETWORKDAYS(MAX(DATE(2028,9,1),Mitarbeiter!$C31),MIN(DATE(2028,10,0),IF(Mitarbeiter!$D31="",DATE(2028,10,0),Mitarbeiter!$D31),TODAY()),Einstellungen!$F$13:$F$67)))*N(Mitarbeiter!$E31)/IF(Einstellungen!$C$11="7 Tage",7,5),N('Ist-Stunden'!AL31)+(N(Krankheitstage!BK31)+N(Krankheitstage!BW31))*N($C31))))</f>
        <v/>
      </c>
      <c r="BQ31" s="76">
        <f>IF($B31="",0,IF(Einstellungen!$C$10="Ja",MAX(IF(Einstellungen!$C$11="7 Tage",MAX(0,(MIN(DATE(2028,11,0),IF(Mitarbeiter!$D31="",DATE(2028,11,0),Mitarbeiter!$D31),TODAY()))-(MAX(DATE(2028,10,1),Mitarbeiter!$C31))+1),MAX(0,NETWORKDAYS(MAX(DATE(2028,10,1),Mitarbeiter!$C31),MIN(DATE(2028,11,0),IF(Mitarbeiter!$D31="",DATE(2028,11,0),Mitarbeiter!$D31),TODAY()),Einstellungen!$F$13:$F$67)))*N(Mitarbeiter!$E31)/IF(Einstellungen!$C$11="7 Tage",7,5),N('Ist-Stunden'!AM31)),MAX(IF(Einstellungen!$C$11="7 Tage",MAX(0,(MIN(DATE(2028,11,0),IF(Mitarbeiter!$D31="",DATE(2028,11,0),Mitarbeiter!$D31),TODAY()))-(MAX(DATE(2028,10,1),Mitarbeiter!$C31))+1),MAX(0,NETWORKDAYS(MAX(DATE(2028,10,1),Mitarbeiter!$C31),MIN(DATE(2028,11,0),IF(Mitarbeiter!$D31="",DATE(2028,11,0),Mitarbeiter!$D31),TODAY()),Einstellungen!$F$13:$F$67)))*N(Mitarbeiter!$E31)/IF(Einstellungen!$C$11="7 Tage",7,5),N('Ist-Stunden'!AM31)+(N(Krankheitstage!BL31)+N(Krankheitstage!BX31))*N($C31))))</f>
        <v/>
      </c>
      <c r="BR31" s="76">
        <f>IF($B31="",0,IF(Einstellungen!$C$10="Ja",MAX(IF(Einstellungen!$C$11="7 Tage",MAX(0,(MIN(DATE(2028,12,0),IF(Mitarbeiter!$D31="",DATE(2028,12,0),Mitarbeiter!$D31),TODAY()))-(MAX(DATE(2028,11,1),Mitarbeiter!$C31))+1),MAX(0,NETWORKDAYS(MAX(DATE(2028,11,1),Mitarbeiter!$C31),MIN(DATE(2028,12,0),IF(Mitarbeiter!$D31="",DATE(2028,12,0),Mitarbeiter!$D31),TODAY()),Einstellungen!$F$13:$F$67)))*N(Mitarbeiter!$E31)/IF(Einstellungen!$C$11="7 Tage",7,5),N('Ist-Stunden'!AN31)),MAX(IF(Einstellungen!$C$11="7 Tage",MAX(0,(MIN(DATE(2028,12,0),IF(Mitarbeiter!$D31="",DATE(2028,12,0),Mitarbeiter!$D31),TODAY()))-(MAX(DATE(2028,11,1),Mitarbeiter!$C31))+1),MAX(0,NETWORKDAYS(MAX(DATE(2028,11,1),Mitarbeiter!$C31),MIN(DATE(2028,12,0),IF(Mitarbeiter!$D31="",DATE(2028,12,0),Mitarbeiter!$D31),TODAY()),Einstellungen!$F$13:$F$67)))*N(Mitarbeiter!$E31)/IF(Einstellungen!$C$11="7 Tage",7,5),N('Ist-Stunden'!AN31)+(N(Krankheitstage!BM31)+N(Krankheitstage!BY31))*N($C31))))</f>
        <v/>
      </c>
      <c r="BS31" s="76">
        <f>IF($B31="",0,IF(Einstellungen!$C$10="Ja",MAX(IF(Einstellungen!$C$11="7 Tage",MAX(0,(MIN(DATE(2028,13,0),IF(Mitarbeiter!$D31="",DATE(2028,13,0),Mitarbeiter!$D31),TODAY()))-(MAX(DATE(2028,12,1),Mitarbeiter!$C31))+1),MAX(0,NETWORKDAYS(MAX(DATE(2028,12,1),Mitarbeiter!$C31),MIN(DATE(2028,13,0),IF(Mitarbeiter!$D31="",DATE(2028,13,0),Mitarbeiter!$D31),TODAY()),Einstellungen!$F$13:$F$67)))*N(Mitarbeiter!$E31)/IF(Einstellungen!$C$11="7 Tage",7,5),N('Ist-Stunden'!AO31)),MAX(IF(Einstellungen!$C$11="7 Tage",MAX(0,(MIN(DATE(2028,13,0),IF(Mitarbeiter!$D31="",DATE(2028,13,0),Mitarbeiter!$D31),TODAY()))-(MAX(DATE(2028,12,1),Mitarbeiter!$C31))+1),MAX(0,NETWORKDAYS(MAX(DATE(2028,12,1),Mitarbeiter!$C31),MIN(DATE(2028,13,0),IF(Mitarbeiter!$D31="",DATE(2028,13,0),Mitarbeiter!$D31),TODAY()),Einstellungen!$F$13:$F$67)))*N(Mitarbeiter!$E31)/IF(Einstellungen!$C$11="7 Tage",7,5),N('Ist-Stunden'!AO31)+(N(Krankheitstage!BN31)+N(Krankheitstage!BZ31))*N($C31))))</f>
        <v/>
      </c>
      <c r="BT31" s="76">
        <f>IF($B31="",0,IF(Einstellungen!$C$10="Ja",MAX(IF(Einstellungen!$C$11="7 Tage",MAX(0,(MIN(DATE(2029,2,0),IF(Mitarbeiter!$D31="",DATE(2029,2,0),Mitarbeiter!$D31),TODAY()))-(MAX(DATE(2029,1,1),Mitarbeiter!$C31))+1),MAX(0,NETWORKDAYS(MAX(DATE(2029,1,1),Mitarbeiter!$C31),MIN(DATE(2029,2,0),IF(Mitarbeiter!$D31="",DATE(2029,2,0),Mitarbeiter!$D31),TODAY()),Einstellungen!$F$13:$F$67)))*N(Mitarbeiter!$E31)/IF(Einstellungen!$C$11="7 Tage",7,5),N('Ist-Stunden'!AP31)),MAX(IF(Einstellungen!$C$11="7 Tage",MAX(0,(MIN(DATE(2029,2,0),IF(Mitarbeiter!$D31="",DATE(2029,2,0),Mitarbeiter!$D31),TODAY()))-(MAX(DATE(2029,1,1),Mitarbeiter!$C31))+1),MAX(0,NETWORKDAYS(MAX(DATE(2029,1,1),Mitarbeiter!$C31),MIN(DATE(2029,2,0),IF(Mitarbeiter!$D31="",DATE(2029,2,0),Mitarbeiter!$D31),TODAY()),Einstellungen!$F$13:$F$67)))*N(Mitarbeiter!$E31)/IF(Einstellungen!$C$11="7 Tage",7,5),N('Ist-Stunden'!AP31)+(N(Krankheitstage!CA31)+N(Krankheitstage!CM31))*N($C31))))</f>
        <v/>
      </c>
      <c r="BU31" s="76">
        <f>IF($B31="",0,IF(Einstellungen!$C$10="Ja",MAX(IF(Einstellungen!$C$11="7 Tage",MAX(0,(MIN(DATE(2029,3,0),IF(Mitarbeiter!$D31="",DATE(2029,3,0),Mitarbeiter!$D31),TODAY()))-(MAX(DATE(2029,2,1),Mitarbeiter!$C31))+1),MAX(0,NETWORKDAYS(MAX(DATE(2029,2,1),Mitarbeiter!$C31),MIN(DATE(2029,3,0),IF(Mitarbeiter!$D31="",DATE(2029,3,0),Mitarbeiter!$D31),TODAY()),Einstellungen!$F$13:$F$67)))*N(Mitarbeiter!$E31)/IF(Einstellungen!$C$11="7 Tage",7,5),N('Ist-Stunden'!AQ31)),MAX(IF(Einstellungen!$C$11="7 Tage",MAX(0,(MIN(DATE(2029,3,0),IF(Mitarbeiter!$D31="",DATE(2029,3,0),Mitarbeiter!$D31),TODAY()))-(MAX(DATE(2029,2,1),Mitarbeiter!$C31))+1),MAX(0,NETWORKDAYS(MAX(DATE(2029,2,1),Mitarbeiter!$C31),MIN(DATE(2029,3,0),IF(Mitarbeiter!$D31="",DATE(2029,3,0),Mitarbeiter!$D31),TODAY()),Einstellungen!$F$13:$F$67)))*N(Mitarbeiter!$E31)/IF(Einstellungen!$C$11="7 Tage",7,5),N('Ist-Stunden'!AQ31)+(N(Krankheitstage!CB31)+N(Krankheitstage!CN31))*N($C31))))</f>
        <v/>
      </c>
      <c r="BV31" s="76">
        <f>IF($B31="",0,IF(Einstellungen!$C$10="Ja",MAX(IF(Einstellungen!$C$11="7 Tage",MAX(0,(MIN(DATE(2029,4,0),IF(Mitarbeiter!$D31="",DATE(2029,4,0),Mitarbeiter!$D31),TODAY()))-(MAX(DATE(2029,3,1),Mitarbeiter!$C31))+1),MAX(0,NETWORKDAYS(MAX(DATE(2029,3,1),Mitarbeiter!$C31),MIN(DATE(2029,4,0),IF(Mitarbeiter!$D31="",DATE(2029,4,0),Mitarbeiter!$D31),TODAY()),Einstellungen!$F$13:$F$67)))*N(Mitarbeiter!$E31)/IF(Einstellungen!$C$11="7 Tage",7,5),N('Ist-Stunden'!AR31)),MAX(IF(Einstellungen!$C$11="7 Tage",MAX(0,(MIN(DATE(2029,4,0),IF(Mitarbeiter!$D31="",DATE(2029,4,0),Mitarbeiter!$D31),TODAY()))-(MAX(DATE(2029,3,1),Mitarbeiter!$C31))+1),MAX(0,NETWORKDAYS(MAX(DATE(2029,3,1),Mitarbeiter!$C31),MIN(DATE(2029,4,0),IF(Mitarbeiter!$D31="",DATE(2029,4,0),Mitarbeiter!$D31),TODAY()),Einstellungen!$F$13:$F$67)))*N(Mitarbeiter!$E31)/IF(Einstellungen!$C$11="7 Tage",7,5),N('Ist-Stunden'!AR31)+(N(Krankheitstage!CC31)+N(Krankheitstage!CO31))*N($C31))))</f>
        <v/>
      </c>
      <c r="BW31" s="76">
        <f>IF($B31="",0,IF(Einstellungen!$C$10="Ja",MAX(IF(Einstellungen!$C$11="7 Tage",MAX(0,(MIN(DATE(2029,5,0),IF(Mitarbeiter!$D31="",DATE(2029,5,0),Mitarbeiter!$D31),TODAY()))-(MAX(DATE(2029,4,1),Mitarbeiter!$C31))+1),MAX(0,NETWORKDAYS(MAX(DATE(2029,4,1),Mitarbeiter!$C31),MIN(DATE(2029,5,0),IF(Mitarbeiter!$D31="",DATE(2029,5,0),Mitarbeiter!$D31),TODAY()),Einstellungen!$F$13:$F$67)))*N(Mitarbeiter!$E31)/IF(Einstellungen!$C$11="7 Tage",7,5),N('Ist-Stunden'!AS31)),MAX(IF(Einstellungen!$C$11="7 Tage",MAX(0,(MIN(DATE(2029,5,0),IF(Mitarbeiter!$D31="",DATE(2029,5,0),Mitarbeiter!$D31),TODAY()))-(MAX(DATE(2029,4,1),Mitarbeiter!$C31))+1),MAX(0,NETWORKDAYS(MAX(DATE(2029,4,1),Mitarbeiter!$C31),MIN(DATE(2029,5,0),IF(Mitarbeiter!$D31="",DATE(2029,5,0),Mitarbeiter!$D31),TODAY()),Einstellungen!$F$13:$F$67)))*N(Mitarbeiter!$E31)/IF(Einstellungen!$C$11="7 Tage",7,5),N('Ist-Stunden'!AS31)+(N(Krankheitstage!CD31)+N(Krankheitstage!CP31))*N($C31))))</f>
        <v/>
      </c>
      <c r="BX31" s="76">
        <f>IF($B31="",0,IF(Einstellungen!$C$10="Ja",MAX(IF(Einstellungen!$C$11="7 Tage",MAX(0,(MIN(DATE(2029,6,0),IF(Mitarbeiter!$D31="",DATE(2029,6,0),Mitarbeiter!$D31),TODAY()))-(MAX(DATE(2029,5,1),Mitarbeiter!$C31))+1),MAX(0,NETWORKDAYS(MAX(DATE(2029,5,1),Mitarbeiter!$C31),MIN(DATE(2029,6,0),IF(Mitarbeiter!$D31="",DATE(2029,6,0),Mitarbeiter!$D31),TODAY()),Einstellungen!$F$13:$F$67)))*N(Mitarbeiter!$E31)/IF(Einstellungen!$C$11="7 Tage",7,5),N('Ist-Stunden'!AT31)),MAX(IF(Einstellungen!$C$11="7 Tage",MAX(0,(MIN(DATE(2029,6,0),IF(Mitarbeiter!$D31="",DATE(2029,6,0),Mitarbeiter!$D31),TODAY()))-(MAX(DATE(2029,5,1),Mitarbeiter!$C31))+1),MAX(0,NETWORKDAYS(MAX(DATE(2029,5,1),Mitarbeiter!$C31),MIN(DATE(2029,6,0),IF(Mitarbeiter!$D31="",DATE(2029,6,0),Mitarbeiter!$D31),TODAY()),Einstellungen!$F$13:$F$67)))*N(Mitarbeiter!$E31)/IF(Einstellungen!$C$11="7 Tage",7,5),N('Ist-Stunden'!AT31)+(N(Krankheitstage!CE31)+N(Krankheitstage!CQ31))*N($C31))))</f>
        <v/>
      </c>
      <c r="BY31" s="76">
        <f>IF($B31="",0,IF(Einstellungen!$C$10="Ja",MAX(IF(Einstellungen!$C$11="7 Tage",MAX(0,(MIN(DATE(2029,7,0),IF(Mitarbeiter!$D31="",DATE(2029,7,0),Mitarbeiter!$D31),TODAY()))-(MAX(DATE(2029,6,1),Mitarbeiter!$C31))+1),MAX(0,NETWORKDAYS(MAX(DATE(2029,6,1),Mitarbeiter!$C31),MIN(DATE(2029,7,0),IF(Mitarbeiter!$D31="",DATE(2029,7,0),Mitarbeiter!$D31),TODAY()),Einstellungen!$F$13:$F$67)))*N(Mitarbeiter!$E31)/IF(Einstellungen!$C$11="7 Tage",7,5),N('Ist-Stunden'!AU31)),MAX(IF(Einstellungen!$C$11="7 Tage",MAX(0,(MIN(DATE(2029,7,0),IF(Mitarbeiter!$D31="",DATE(2029,7,0),Mitarbeiter!$D31),TODAY()))-(MAX(DATE(2029,6,1),Mitarbeiter!$C31))+1),MAX(0,NETWORKDAYS(MAX(DATE(2029,6,1),Mitarbeiter!$C31),MIN(DATE(2029,7,0),IF(Mitarbeiter!$D31="",DATE(2029,7,0),Mitarbeiter!$D31),TODAY()),Einstellungen!$F$13:$F$67)))*N(Mitarbeiter!$E31)/IF(Einstellungen!$C$11="7 Tage",7,5),N('Ist-Stunden'!AU31)+(N(Krankheitstage!CF31)+N(Krankheitstage!CR31))*N($C31))))</f>
        <v/>
      </c>
      <c r="BZ31" s="76">
        <f>IF($B31="",0,IF(Einstellungen!$C$10="Ja",MAX(IF(Einstellungen!$C$11="7 Tage",MAX(0,(MIN(DATE(2029,8,0),IF(Mitarbeiter!$D31="",DATE(2029,8,0),Mitarbeiter!$D31),TODAY()))-(MAX(DATE(2029,7,1),Mitarbeiter!$C31))+1),MAX(0,NETWORKDAYS(MAX(DATE(2029,7,1),Mitarbeiter!$C31),MIN(DATE(2029,8,0),IF(Mitarbeiter!$D31="",DATE(2029,8,0),Mitarbeiter!$D31),TODAY()),Einstellungen!$F$13:$F$67)))*N(Mitarbeiter!$E31)/IF(Einstellungen!$C$11="7 Tage",7,5),N('Ist-Stunden'!AV31)),MAX(IF(Einstellungen!$C$11="7 Tage",MAX(0,(MIN(DATE(2029,8,0),IF(Mitarbeiter!$D31="",DATE(2029,8,0),Mitarbeiter!$D31),TODAY()))-(MAX(DATE(2029,7,1),Mitarbeiter!$C31))+1),MAX(0,NETWORKDAYS(MAX(DATE(2029,7,1),Mitarbeiter!$C31),MIN(DATE(2029,8,0),IF(Mitarbeiter!$D31="",DATE(2029,8,0),Mitarbeiter!$D31),TODAY()),Einstellungen!$F$13:$F$67)))*N(Mitarbeiter!$E31)/IF(Einstellungen!$C$11="7 Tage",7,5),N('Ist-Stunden'!AV31)+(N(Krankheitstage!CG31)+N(Krankheitstage!CS31))*N($C31))))</f>
        <v/>
      </c>
      <c r="CA31" s="76">
        <f>IF($B31="",0,IF(Einstellungen!$C$10="Ja",MAX(IF(Einstellungen!$C$11="7 Tage",MAX(0,(MIN(DATE(2029,9,0),IF(Mitarbeiter!$D31="",DATE(2029,9,0),Mitarbeiter!$D31),TODAY()))-(MAX(DATE(2029,8,1),Mitarbeiter!$C31))+1),MAX(0,NETWORKDAYS(MAX(DATE(2029,8,1),Mitarbeiter!$C31),MIN(DATE(2029,9,0),IF(Mitarbeiter!$D31="",DATE(2029,9,0),Mitarbeiter!$D31),TODAY()),Einstellungen!$F$13:$F$67)))*N(Mitarbeiter!$E31)/IF(Einstellungen!$C$11="7 Tage",7,5),N('Ist-Stunden'!AW31)),MAX(IF(Einstellungen!$C$11="7 Tage",MAX(0,(MIN(DATE(2029,9,0),IF(Mitarbeiter!$D31="",DATE(2029,9,0),Mitarbeiter!$D31),TODAY()))-(MAX(DATE(2029,8,1),Mitarbeiter!$C31))+1),MAX(0,NETWORKDAYS(MAX(DATE(2029,8,1),Mitarbeiter!$C31),MIN(DATE(2029,9,0),IF(Mitarbeiter!$D31="",DATE(2029,9,0),Mitarbeiter!$D31),TODAY()),Einstellungen!$F$13:$F$67)))*N(Mitarbeiter!$E31)/IF(Einstellungen!$C$11="7 Tage",7,5),N('Ist-Stunden'!AW31)+(N(Krankheitstage!CH31)+N(Krankheitstage!CT31))*N($C31))))</f>
        <v/>
      </c>
      <c r="CB31" s="76">
        <f>IF($B31="",0,IF(Einstellungen!$C$10="Ja",MAX(IF(Einstellungen!$C$11="7 Tage",MAX(0,(MIN(DATE(2029,10,0),IF(Mitarbeiter!$D31="",DATE(2029,10,0),Mitarbeiter!$D31),TODAY()))-(MAX(DATE(2029,9,1),Mitarbeiter!$C31))+1),MAX(0,NETWORKDAYS(MAX(DATE(2029,9,1),Mitarbeiter!$C31),MIN(DATE(2029,10,0),IF(Mitarbeiter!$D31="",DATE(2029,10,0),Mitarbeiter!$D31),TODAY()),Einstellungen!$F$13:$F$67)))*N(Mitarbeiter!$E31)/IF(Einstellungen!$C$11="7 Tage",7,5),N('Ist-Stunden'!AX31)),MAX(IF(Einstellungen!$C$11="7 Tage",MAX(0,(MIN(DATE(2029,10,0),IF(Mitarbeiter!$D31="",DATE(2029,10,0),Mitarbeiter!$D31),TODAY()))-(MAX(DATE(2029,9,1),Mitarbeiter!$C31))+1),MAX(0,NETWORKDAYS(MAX(DATE(2029,9,1),Mitarbeiter!$C31),MIN(DATE(2029,10,0),IF(Mitarbeiter!$D31="",DATE(2029,10,0),Mitarbeiter!$D31),TODAY()),Einstellungen!$F$13:$F$67)))*N(Mitarbeiter!$E31)/IF(Einstellungen!$C$11="7 Tage",7,5),N('Ist-Stunden'!AX31)+(N(Krankheitstage!CI31)+N(Krankheitstage!CU31))*N($C31))))</f>
        <v/>
      </c>
      <c r="CC31" s="76">
        <f>IF($B31="",0,IF(Einstellungen!$C$10="Ja",MAX(IF(Einstellungen!$C$11="7 Tage",MAX(0,(MIN(DATE(2029,11,0),IF(Mitarbeiter!$D31="",DATE(2029,11,0),Mitarbeiter!$D31),TODAY()))-(MAX(DATE(2029,10,1),Mitarbeiter!$C31))+1),MAX(0,NETWORKDAYS(MAX(DATE(2029,10,1),Mitarbeiter!$C31),MIN(DATE(2029,11,0),IF(Mitarbeiter!$D31="",DATE(2029,11,0),Mitarbeiter!$D31),TODAY()),Einstellungen!$F$13:$F$67)))*N(Mitarbeiter!$E31)/IF(Einstellungen!$C$11="7 Tage",7,5),N('Ist-Stunden'!AY31)),MAX(IF(Einstellungen!$C$11="7 Tage",MAX(0,(MIN(DATE(2029,11,0),IF(Mitarbeiter!$D31="",DATE(2029,11,0),Mitarbeiter!$D31),TODAY()))-(MAX(DATE(2029,10,1),Mitarbeiter!$C31))+1),MAX(0,NETWORKDAYS(MAX(DATE(2029,10,1),Mitarbeiter!$C31),MIN(DATE(2029,11,0),IF(Mitarbeiter!$D31="",DATE(2029,11,0),Mitarbeiter!$D31),TODAY()),Einstellungen!$F$13:$F$67)))*N(Mitarbeiter!$E31)/IF(Einstellungen!$C$11="7 Tage",7,5),N('Ist-Stunden'!AY31)+(N(Krankheitstage!CJ31)+N(Krankheitstage!CV31))*N($C31))))</f>
        <v/>
      </c>
      <c r="CD31" s="76">
        <f>IF($B31="",0,IF(Einstellungen!$C$10="Ja",MAX(IF(Einstellungen!$C$11="7 Tage",MAX(0,(MIN(DATE(2029,12,0),IF(Mitarbeiter!$D31="",DATE(2029,12,0),Mitarbeiter!$D31),TODAY()))-(MAX(DATE(2029,11,1),Mitarbeiter!$C31))+1),MAX(0,NETWORKDAYS(MAX(DATE(2029,11,1),Mitarbeiter!$C31),MIN(DATE(2029,12,0),IF(Mitarbeiter!$D31="",DATE(2029,12,0),Mitarbeiter!$D31),TODAY()),Einstellungen!$F$13:$F$67)))*N(Mitarbeiter!$E31)/IF(Einstellungen!$C$11="7 Tage",7,5),N('Ist-Stunden'!AZ31)),MAX(IF(Einstellungen!$C$11="7 Tage",MAX(0,(MIN(DATE(2029,12,0),IF(Mitarbeiter!$D31="",DATE(2029,12,0),Mitarbeiter!$D31),TODAY()))-(MAX(DATE(2029,11,1),Mitarbeiter!$C31))+1),MAX(0,NETWORKDAYS(MAX(DATE(2029,11,1),Mitarbeiter!$C31),MIN(DATE(2029,12,0),IF(Mitarbeiter!$D31="",DATE(2029,12,0),Mitarbeiter!$D31),TODAY()),Einstellungen!$F$13:$F$67)))*N(Mitarbeiter!$E31)/IF(Einstellungen!$C$11="7 Tage",7,5),N('Ist-Stunden'!AZ31)+(N(Krankheitstage!CK31)+N(Krankheitstage!CW31))*N($C31))))</f>
        <v/>
      </c>
      <c r="CE31" s="76">
        <f>IF($B31="",0,IF(Einstellungen!$C$10="Ja",MAX(IF(Einstellungen!$C$11="7 Tage",MAX(0,(MIN(DATE(2029,13,0),IF(Mitarbeiter!$D31="",DATE(2029,13,0),Mitarbeiter!$D31),TODAY()))-(MAX(DATE(2029,12,1),Mitarbeiter!$C31))+1),MAX(0,NETWORKDAYS(MAX(DATE(2029,12,1),Mitarbeiter!$C31),MIN(DATE(2029,13,0),IF(Mitarbeiter!$D31="",DATE(2029,13,0),Mitarbeiter!$D31),TODAY()),Einstellungen!$F$13:$F$67)))*N(Mitarbeiter!$E31)/IF(Einstellungen!$C$11="7 Tage",7,5),N('Ist-Stunden'!BA31)),MAX(IF(Einstellungen!$C$11="7 Tage",MAX(0,(MIN(DATE(2029,13,0),IF(Mitarbeiter!$D31="",DATE(2029,13,0),Mitarbeiter!$D31),TODAY()))-(MAX(DATE(2029,12,1),Mitarbeiter!$C31))+1),MAX(0,NETWORKDAYS(MAX(DATE(2029,12,1),Mitarbeiter!$C31),MIN(DATE(2029,13,0),IF(Mitarbeiter!$D31="",DATE(2029,13,0),Mitarbeiter!$D31),TODAY()),Einstellungen!$F$13:$F$67)))*N(Mitarbeiter!$E31)/IF(Einstellungen!$C$11="7 Tage",7,5),N('Ist-Stunden'!BA31)+(N(Krankheitstage!CL31)+N(Krankheitstage!CX31))*N($C31))))</f>
        <v/>
      </c>
      <c r="CF31" s="76">
        <f>IF($B31="",0,IF(Einstellungen!$C$10="Ja",MAX(IF(Einstellungen!$C$11="7 Tage",MAX(0,(MIN(DATE(2030,2,0),IF(Mitarbeiter!$D31="",DATE(2030,2,0),Mitarbeiter!$D31),TODAY()))-(MAX(DATE(2030,1,1),Mitarbeiter!$C31))+1),MAX(0,NETWORKDAYS(MAX(DATE(2030,1,1),Mitarbeiter!$C31),MIN(DATE(2030,2,0),IF(Mitarbeiter!$D31="",DATE(2030,2,0),Mitarbeiter!$D31),TODAY()),Einstellungen!$F$13:$F$67)))*N(Mitarbeiter!$E31)/IF(Einstellungen!$C$11="7 Tage",7,5),N('Ist-Stunden'!BB31)),MAX(IF(Einstellungen!$C$11="7 Tage",MAX(0,(MIN(DATE(2030,2,0),IF(Mitarbeiter!$D31="",DATE(2030,2,0),Mitarbeiter!$D31),TODAY()))-(MAX(DATE(2030,1,1),Mitarbeiter!$C31))+1),MAX(0,NETWORKDAYS(MAX(DATE(2030,1,1),Mitarbeiter!$C31),MIN(DATE(2030,2,0),IF(Mitarbeiter!$D31="",DATE(2030,2,0),Mitarbeiter!$D31),TODAY()),Einstellungen!$F$13:$F$67)))*N(Mitarbeiter!$E31)/IF(Einstellungen!$C$11="7 Tage",7,5),N('Ist-Stunden'!BB31)+(N(Krankheitstage!CY31)+N(Krankheitstage!DK31))*N($C31))))</f>
        <v/>
      </c>
      <c r="CG31" s="76">
        <f>IF($B31="",0,IF(Einstellungen!$C$10="Ja",MAX(IF(Einstellungen!$C$11="7 Tage",MAX(0,(MIN(DATE(2030,3,0),IF(Mitarbeiter!$D31="",DATE(2030,3,0),Mitarbeiter!$D31),TODAY()))-(MAX(DATE(2030,2,1),Mitarbeiter!$C31))+1),MAX(0,NETWORKDAYS(MAX(DATE(2030,2,1),Mitarbeiter!$C31),MIN(DATE(2030,3,0),IF(Mitarbeiter!$D31="",DATE(2030,3,0),Mitarbeiter!$D31),TODAY()),Einstellungen!$F$13:$F$67)))*N(Mitarbeiter!$E31)/IF(Einstellungen!$C$11="7 Tage",7,5),N('Ist-Stunden'!BC31)),MAX(IF(Einstellungen!$C$11="7 Tage",MAX(0,(MIN(DATE(2030,3,0),IF(Mitarbeiter!$D31="",DATE(2030,3,0),Mitarbeiter!$D31),TODAY()))-(MAX(DATE(2030,2,1),Mitarbeiter!$C31))+1),MAX(0,NETWORKDAYS(MAX(DATE(2030,2,1),Mitarbeiter!$C31),MIN(DATE(2030,3,0),IF(Mitarbeiter!$D31="",DATE(2030,3,0),Mitarbeiter!$D31),TODAY()),Einstellungen!$F$13:$F$67)))*N(Mitarbeiter!$E31)/IF(Einstellungen!$C$11="7 Tage",7,5),N('Ist-Stunden'!BC31)+(N(Krankheitstage!CZ31)+N(Krankheitstage!DL31))*N($C31))))</f>
        <v/>
      </c>
      <c r="CH31" s="76">
        <f>IF($B31="",0,IF(Einstellungen!$C$10="Ja",MAX(IF(Einstellungen!$C$11="7 Tage",MAX(0,(MIN(DATE(2030,4,0),IF(Mitarbeiter!$D31="",DATE(2030,4,0),Mitarbeiter!$D31),TODAY()))-(MAX(DATE(2030,3,1),Mitarbeiter!$C31))+1),MAX(0,NETWORKDAYS(MAX(DATE(2030,3,1),Mitarbeiter!$C31),MIN(DATE(2030,4,0),IF(Mitarbeiter!$D31="",DATE(2030,4,0),Mitarbeiter!$D31),TODAY()),Einstellungen!$F$13:$F$67)))*N(Mitarbeiter!$E31)/IF(Einstellungen!$C$11="7 Tage",7,5),N('Ist-Stunden'!BD31)),MAX(IF(Einstellungen!$C$11="7 Tage",MAX(0,(MIN(DATE(2030,4,0),IF(Mitarbeiter!$D31="",DATE(2030,4,0),Mitarbeiter!$D31),TODAY()))-(MAX(DATE(2030,3,1),Mitarbeiter!$C31))+1),MAX(0,NETWORKDAYS(MAX(DATE(2030,3,1),Mitarbeiter!$C31),MIN(DATE(2030,4,0),IF(Mitarbeiter!$D31="",DATE(2030,4,0),Mitarbeiter!$D31),TODAY()),Einstellungen!$F$13:$F$67)))*N(Mitarbeiter!$E31)/IF(Einstellungen!$C$11="7 Tage",7,5),N('Ist-Stunden'!BD31)+(N(Krankheitstage!DA31)+N(Krankheitstage!DM31))*N($C31))))</f>
        <v/>
      </c>
      <c r="CI31" s="76">
        <f>IF($B31="",0,IF(Einstellungen!$C$10="Ja",MAX(IF(Einstellungen!$C$11="7 Tage",MAX(0,(MIN(DATE(2030,5,0),IF(Mitarbeiter!$D31="",DATE(2030,5,0),Mitarbeiter!$D31),TODAY()))-(MAX(DATE(2030,4,1),Mitarbeiter!$C31))+1),MAX(0,NETWORKDAYS(MAX(DATE(2030,4,1),Mitarbeiter!$C31),MIN(DATE(2030,5,0),IF(Mitarbeiter!$D31="",DATE(2030,5,0),Mitarbeiter!$D31),TODAY()),Einstellungen!$F$13:$F$67)))*N(Mitarbeiter!$E31)/IF(Einstellungen!$C$11="7 Tage",7,5),N('Ist-Stunden'!BE31)),MAX(IF(Einstellungen!$C$11="7 Tage",MAX(0,(MIN(DATE(2030,5,0),IF(Mitarbeiter!$D31="",DATE(2030,5,0),Mitarbeiter!$D31),TODAY()))-(MAX(DATE(2030,4,1),Mitarbeiter!$C31))+1),MAX(0,NETWORKDAYS(MAX(DATE(2030,4,1),Mitarbeiter!$C31),MIN(DATE(2030,5,0),IF(Mitarbeiter!$D31="",DATE(2030,5,0),Mitarbeiter!$D31),TODAY()),Einstellungen!$F$13:$F$67)))*N(Mitarbeiter!$E31)/IF(Einstellungen!$C$11="7 Tage",7,5),N('Ist-Stunden'!BE31)+(N(Krankheitstage!DB31)+N(Krankheitstage!DN31))*N($C31))))</f>
        <v/>
      </c>
      <c r="CJ31" s="76">
        <f>IF($B31="",0,IF(Einstellungen!$C$10="Ja",MAX(IF(Einstellungen!$C$11="7 Tage",MAX(0,(MIN(DATE(2030,6,0),IF(Mitarbeiter!$D31="",DATE(2030,6,0),Mitarbeiter!$D31),TODAY()))-(MAX(DATE(2030,5,1),Mitarbeiter!$C31))+1),MAX(0,NETWORKDAYS(MAX(DATE(2030,5,1),Mitarbeiter!$C31),MIN(DATE(2030,6,0),IF(Mitarbeiter!$D31="",DATE(2030,6,0),Mitarbeiter!$D31),TODAY()),Einstellungen!$F$13:$F$67)))*N(Mitarbeiter!$E31)/IF(Einstellungen!$C$11="7 Tage",7,5),N('Ist-Stunden'!BF31)),MAX(IF(Einstellungen!$C$11="7 Tage",MAX(0,(MIN(DATE(2030,6,0),IF(Mitarbeiter!$D31="",DATE(2030,6,0),Mitarbeiter!$D31),TODAY()))-(MAX(DATE(2030,5,1),Mitarbeiter!$C31))+1),MAX(0,NETWORKDAYS(MAX(DATE(2030,5,1),Mitarbeiter!$C31),MIN(DATE(2030,6,0),IF(Mitarbeiter!$D31="",DATE(2030,6,0),Mitarbeiter!$D31),TODAY()),Einstellungen!$F$13:$F$67)))*N(Mitarbeiter!$E31)/IF(Einstellungen!$C$11="7 Tage",7,5),N('Ist-Stunden'!BF31)+(N(Krankheitstage!DC31)+N(Krankheitstage!DO31))*N($C31))))</f>
        <v/>
      </c>
      <c r="CK31" s="76">
        <f>IF($B31="",0,IF(Einstellungen!$C$10="Ja",MAX(IF(Einstellungen!$C$11="7 Tage",MAX(0,(MIN(DATE(2030,7,0),IF(Mitarbeiter!$D31="",DATE(2030,7,0),Mitarbeiter!$D31),TODAY()))-(MAX(DATE(2030,6,1),Mitarbeiter!$C31))+1),MAX(0,NETWORKDAYS(MAX(DATE(2030,6,1),Mitarbeiter!$C31),MIN(DATE(2030,7,0),IF(Mitarbeiter!$D31="",DATE(2030,7,0),Mitarbeiter!$D31),TODAY()),Einstellungen!$F$13:$F$67)))*N(Mitarbeiter!$E31)/IF(Einstellungen!$C$11="7 Tage",7,5),N('Ist-Stunden'!BG31)),MAX(IF(Einstellungen!$C$11="7 Tage",MAX(0,(MIN(DATE(2030,7,0),IF(Mitarbeiter!$D31="",DATE(2030,7,0),Mitarbeiter!$D31),TODAY()))-(MAX(DATE(2030,6,1),Mitarbeiter!$C31))+1),MAX(0,NETWORKDAYS(MAX(DATE(2030,6,1),Mitarbeiter!$C31),MIN(DATE(2030,7,0),IF(Mitarbeiter!$D31="",DATE(2030,7,0),Mitarbeiter!$D31),TODAY()),Einstellungen!$F$13:$F$67)))*N(Mitarbeiter!$E31)/IF(Einstellungen!$C$11="7 Tage",7,5),N('Ist-Stunden'!BG31)+(N(Krankheitstage!DD31)+N(Krankheitstage!DP31))*N($C31))))</f>
        <v/>
      </c>
      <c r="CL31" s="76">
        <f>IF($B31="",0,IF(Einstellungen!$C$10="Ja",MAX(IF(Einstellungen!$C$11="7 Tage",MAX(0,(MIN(DATE(2030,8,0),IF(Mitarbeiter!$D31="",DATE(2030,8,0),Mitarbeiter!$D31),TODAY()))-(MAX(DATE(2030,7,1),Mitarbeiter!$C31))+1),MAX(0,NETWORKDAYS(MAX(DATE(2030,7,1),Mitarbeiter!$C31),MIN(DATE(2030,8,0),IF(Mitarbeiter!$D31="",DATE(2030,8,0),Mitarbeiter!$D31),TODAY()),Einstellungen!$F$13:$F$67)))*N(Mitarbeiter!$E31)/IF(Einstellungen!$C$11="7 Tage",7,5),N('Ist-Stunden'!BH31)),MAX(IF(Einstellungen!$C$11="7 Tage",MAX(0,(MIN(DATE(2030,8,0),IF(Mitarbeiter!$D31="",DATE(2030,8,0),Mitarbeiter!$D31),TODAY()))-(MAX(DATE(2030,7,1),Mitarbeiter!$C31))+1),MAX(0,NETWORKDAYS(MAX(DATE(2030,7,1),Mitarbeiter!$C31),MIN(DATE(2030,8,0),IF(Mitarbeiter!$D31="",DATE(2030,8,0),Mitarbeiter!$D31),TODAY()),Einstellungen!$F$13:$F$67)))*N(Mitarbeiter!$E31)/IF(Einstellungen!$C$11="7 Tage",7,5),N('Ist-Stunden'!BH31)+(N(Krankheitstage!DE31)+N(Krankheitstage!DQ31))*N($C31))))</f>
        <v/>
      </c>
      <c r="CM31" s="76">
        <f>IF($B31="",0,IF(Einstellungen!$C$10="Ja",MAX(IF(Einstellungen!$C$11="7 Tage",MAX(0,(MIN(DATE(2030,9,0),IF(Mitarbeiter!$D31="",DATE(2030,9,0),Mitarbeiter!$D31),TODAY()))-(MAX(DATE(2030,8,1),Mitarbeiter!$C31))+1),MAX(0,NETWORKDAYS(MAX(DATE(2030,8,1),Mitarbeiter!$C31),MIN(DATE(2030,9,0),IF(Mitarbeiter!$D31="",DATE(2030,9,0),Mitarbeiter!$D31),TODAY()),Einstellungen!$F$13:$F$67)))*N(Mitarbeiter!$E31)/IF(Einstellungen!$C$11="7 Tage",7,5),N('Ist-Stunden'!BI31)),MAX(IF(Einstellungen!$C$11="7 Tage",MAX(0,(MIN(DATE(2030,9,0),IF(Mitarbeiter!$D31="",DATE(2030,9,0),Mitarbeiter!$D31),TODAY()))-(MAX(DATE(2030,8,1),Mitarbeiter!$C31))+1),MAX(0,NETWORKDAYS(MAX(DATE(2030,8,1),Mitarbeiter!$C31),MIN(DATE(2030,9,0),IF(Mitarbeiter!$D31="",DATE(2030,9,0),Mitarbeiter!$D31),TODAY()),Einstellungen!$F$13:$F$67)))*N(Mitarbeiter!$E31)/IF(Einstellungen!$C$11="7 Tage",7,5),N('Ist-Stunden'!BI31)+(N(Krankheitstage!DF31)+N(Krankheitstage!DR31))*N($C31))))</f>
        <v/>
      </c>
      <c r="CN31" s="76">
        <f>IF($B31="",0,IF(Einstellungen!$C$10="Ja",MAX(IF(Einstellungen!$C$11="7 Tage",MAX(0,(MIN(DATE(2030,10,0),IF(Mitarbeiter!$D31="",DATE(2030,10,0),Mitarbeiter!$D31),TODAY()))-(MAX(DATE(2030,9,1),Mitarbeiter!$C31))+1),MAX(0,NETWORKDAYS(MAX(DATE(2030,9,1),Mitarbeiter!$C31),MIN(DATE(2030,10,0),IF(Mitarbeiter!$D31="",DATE(2030,10,0),Mitarbeiter!$D31),TODAY()),Einstellungen!$F$13:$F$67)))*N(Mitarbeiter!$E31)/IF(Einstellungen!$C$11="7 Tage",7,5),N('Ist-Stunden'!BJ31)),MAX(IF(Einstellungen!$C$11="7 Tage",MAX(0,(MIN(DATE(2030,10,0),IF(Mitarbeiter!$D31="",DATE(2030,10,0),Mitarbeiter!$D31),TODAY()))-(MAX(DATE(2030,9,1),Mitarbeiter!$C31))+1),MAX(0,NETWORKDAYS(MAX(DATE(2030,9,1),Mitarbeiter!$C31),MIN(DATE(2030,10,0),IF(Mitarbeiter!$D31="",DATE(2030,10,0),Mitarbeiter!$D31),TODAY()),Einstellungen!$F$13:$F$67)))*N(Mitarbeiter!$E31)/IF(Einstellungen!$C$11="7 Tage",7,5),N('Ist-Stunden'!BJ31)+(N(Krankheitstage!DG31)+N(Krankheitstage!DS31))*N($C31))))</f>
        <v/>
      </c>
      <c r="CO31" s="76">
        <f>IF($B31="",0,IF(Einstellungen!$C$10="Ja",MAX(IF(Einstellungen!$C$11="7 Tage",MAX(0,(MIN(DATE(2030,11,0),IF(Mitarbeiter!$D31="",DATE(2030,11,0),Mitarbeiter!$D31),TODAY()))-(MAX(DATE(2030,10,1),Mitarbeiter!$C31))+1),MAX(0,NETWORKDAYS(MAX(DATE(2030,10,1),Mitarbeiter!$C31),MIN(DATE(2030,11,0),IF(Mitarbeiter!$D31="",DATE(2030,11,0),Mitarbeiter!$D31),TODAY()),Einstellungen!$F$13:$F$67)))*N(Mitarbeiter!$E31)/IF(Einstellungen!$C$11="7 Tage",7,5),N('Ist-Stunden'!BK31)),MAX(IF(Einstellungen!$C$11="7 Tage",MAX(0,(MIN(DATE(2030,11,0),IF(Mitarbeiter!$D31="",DATE(2030,11,0),Mitarbeiter!$D31),TODAY()))-(MAX(DATE(2030,10,1),Mitarbeiter!$C31))+1),MAX(0,NETWORKDAYS(MAX(DATE(2030,10,1),Mitarbeiter!$C31),MIN(DATE(2030,11,0),IF(Mitarbeiter!$D31="",DATE(2030,11,0),Mitarbeiter!$D31),TODAY()),Einstellungen!$F$13:$F$67)))*N(Mitarbeiter!$E31)/IF(Einstellungen!$C$11="7 Tage",7,5),N('Ist-Stunden'!BK31)+(N(Krankheitstage!DH31)+N(Krankheitstage!DT31))*N($C31))))</f>
        <v/>
      </c>
      <c r="CP31" s="76">
        <f>IF($B31="",0,IF(Einstellungen!$C$10="Ja",MAX(IF(Einstellungen!$C$11="7 Tage",MAX(0,(MIN(DATE(2030,12,0),IF(Mitarbeiter!$D31="",DATE(2030,12,0),Mitarbeiter!$D31),TODAY()))-(MAX(DATE(2030,11,1),Mitarbeiter!$C31))+1),MAX(0,NETWORKDAYS(MAX(DATE(2030,11,1),Mitarbeiter!$C31),MIN(DATE(2030,12,0),IF(Mitarbeiter!$D31="",DATE(2030,12,0),Mitarbeiter!$D31),TODAY()),Einstellungen!$F$13:$F$67)))*N(Mitarbeiter!$E31)/IF(Einstellungen!$C$11="7 Tage",7,5),N('Ist-Stunden'!BL31)),MAX(IF(Einstellungen!$C$11="7 Tage",MAX(0,(MIN(DATE(2030,12,0),IF(Mitarbeiter!$D31="",DATE(2030,12,0),Mitarbeiter!$D31),TODAY()))-(MAX(DATE(2030,11,1),Mitarbeiter!$C31))+1),MAX(0,NETWORKDAYS(MAX(DATE(2030,11,1),Mitarbeiter!$C31),MIN(DATE(2030,12,0),IF(Mitarbeiter!$D31="",DATE(2030,12,0),Mitarbeiter!$D31),TODAY()),Einstellungen!$F$13:$F$67)))*N(Mitarbeiter!$E31)/IF(Einstellungen!$C$11="7 Tage",7,5),N('Ist-Stunden'!BL31)+(N(Krankheitstage!DI31)+N(Krankheitstage!DU31))*N($C31))))</f>
        <v/>
      </c>
      <c r="CQ31" s="76">
        <f>IF($B31="",0,IF(Einstellungen!$C$10="Ja",MAX(IF(Einstellungen!$C$11="7 Tage",MAX(0,(MIN(DATE(2030,13,0),IF(Mitarbeiter!$D31="",DATE(2030,13,0),Mitarbeiter!$D31),TODAY()))-(MAX(DATE(2030,12,1),Mitarbeiter!$C31))+1),MAX(0,NETWORKDAYS(MAX(DATE(2030,12,1),Mitarbeiter!$C31),MIN(DATE(2030,13,0),IF(Mitarbeiter!$D31="",DATE(2030,13,0),Mitarbeiter!$D31),TODAY()),Einstellungen!$F$13:$F$67)))*N(Mitarbeiter!$E31)/IF(Einstellungen!$C$11="7 Tage",7,5),N('Ist-Stunden'!BM31)),MAX(IF(Einstellungen!$C$11="7 Tage",MAX(0,(MIN(DATE(2030,13,0),IF(Mitarbeiter!$D31="",DATE(2030,13,0),Mitarbeiter!$D31),TODAY()))-(MAX(DATE(2030,12,1),Mitarbeiter!$C31))+1),MAX(0,NETWORKDAYS(MAX(DATE(2030,12,1),Mitarbeiter!$C31),MIN(DATE(2030,13,0),IF(Mitarbeiter!$D31="",DATE(2030,13,0),Mitarbeiter!$D31),TODAY()),Einstellungen!$F$13:$F$67)))*N(Mitarbeiter!$E31)/IF(Einstellungen!$C$11="7 Tage",7,5),N('Ist-Stunden'!BM31)+(N(Krankheitstage!DJ31)+N(Krankheitstage!DV31))*N($C31))))</f>
        <v/>
      </c>
    </row>
    <row r="32">
      <c r="A32" s="73">
        <f>IF(Mitarbeiter!B32="","",Mitarbeiter!A32)</f>
        <v/>
      </c>
      <c r="B32" s="6">
        <f>IF(Mitarbeiter!B32="","",Mitarbeiter!B32)</f>
        <v/>
      </c>
      <c r="C32" s="74">
        <f>IF(Mitarbeiter!B32="","",Mitarbeiter!F32)</f>
        <v/>
      </c>
      <c r="D32" s="75">
        <f>N(INDEX(Krankheitstage!$G32:$DV32,1,(Einstellungen!$C$3-2026)*24+1))</f>
        <v/>
      </c>
      <c r="E32" s="75">
        <f>N(INDEX(Krankheitstage!$G32:$DV32,1,(Einstellungen!$C$3-2026)*24+2))</f>
        <v/>
      </c>
      <c r="F32" s="75">
        <f>N(INDEX(Krankheitstage!$G32:$DV32,1,(Einstellungen!$C$3-2026)*24+3))</f>
        <v/>
      </c>
      <c r="G32" s="75">
        <f>N(INDEX(Krankheitstage!$G32:$DV32,1,(Einstellungen!$C$3-2026)*24+4))</f>
        <v/>
      </c>
      <c r="H32" s="75">
        <f>N(INDEX(Krankheitstage!$G32:$DV32,1,(Einstellungen!$C$3-2026)*24+5))</f>
        <v/>
      </c>
      <c r="I32" s="75">
        <f>N(INDEX(Krankheitstage!$G32:$DV32,1,(Einstellungen!$C$3-2026)*24+6))</f>
        <v/>
      </c>
      <c r="J32" s="75">
        <f>N(INDEX(Krankheitstage!$G32:$DV32,1,(Einstellungen!$C$3-2026)*24+7))</f>
        <v/>
      </c>
      <c r="K32" s="75">
        <f>N(INDEX(Krankheitstage!$G32:$DV32,1,(Einstellungen!$C$3-2026)*24+8))</f>
        <v/>
      </c>
      <c r="L32" s="75">
        <f>N(INDEX(Krankheitstage!$G32:$DV32,1,(Einstellungen!$C$3-2026)*24+9))</f>
        <v/>
      </c>
      <c r="M32" s="75">
        <f>N(INDEX(Krankheitstage!$G32:$DV32,1,(Einstellungen!$C$3-2026)*24+10))</f>
        <v/>
      </c>
      <c r="N32" s="75">
        <f>N(INDEX(Krankheitstage!$G32:$DV32,1,(Einstellungen!$C$3-2026)*24+11))</f>
        <v/>
      </c>
      <c r="O32" s="75">
        <f>N(INDEX(Krankheitstage!$G32:$DV32,1,(Einstellungen!$C$3-2026)*24+12))</f>
        <v/>
      </c>
      <c r="P32" s="75">
        <f>IF($B32="","",SUM(D32:O32))</f>
        <v/>
      </c>
      <c r="Q32" s="75">
        <f>N(INDEX(Krankheitstage!$G32:$DV32,1,(Einstellungen!$C$3-2026)*24+13))</f>
        <v/>
      </c>
      <c r="R32" s="75">
        <f>N(INDEX(Krankheitstage!$G32:$DV32,1,(Einstellungen!$C$3-2026)*24+14))</f>
        <v/>
      </c>
      <c r="S32" s="75">
        <f>N(INDEX(Krankheitstage!$G32:$DV32,1,(Einstellungen!$C$3-2026)*24+15))</f>
        <v/>
      </c>
      <c r="T32" s="75">
        <f>N(INDEX(Krankheitstage!$G32:$DV32,1,(Einstellungen!$C$3-2026)*24+16))</f>
        <v/>
      </c>
      <c r="U32" s="75">
        <f>N(INDEX(Krankheitstage!$G32:$DV32,1,(Einstellungen!$C$3-2026)*24+17))</f>
        <v/>
      </c>
      <c r="V32" s="75">
        <f>N(INDEX(Krankheitstage!$G32:$DV32,1,(Einstellungen!$C$3-2026)*24+18))</f>
        <v/>
      </c>
      <c r="W32" s="75">
        <f>N(INDEX(Krankheitstage!$G32:$DV32,1,(Einstellungen!$C$3-2026)*24+19))</f>
        <v/>
      </c>
      <c r="X32" s="75">
        <f>N(INDEX(Krankheitstage!$G32:$DV32,1,(Einstellungen!$C$3-2026)*24+20))</f>
        <v/>
      </c>
      <c r="Y32" s="75">
        <f>N(INDEX(Krankheitstage!$G32:$DV32,1,(Einstellungen!$C$3-2026)*24+21))</f>
        <v/>
      </c>
      <c r="Z32" s="75">
        <f>N(INDEX(Krankheitstage!$G32:$DV32,1,(Einstellungen!$C$3-2026)*24+22))</f>
        <v/>
      </c>
      <c r="AA32" s="75">
        <f>N(INDEX(Krankheitstage!$G32:$DV32,1,(Einstellungen!$C$3-2026)*24+23))</f>
        <v/>
      </c>
      <c r="AB32" s="75">
        <f>N(INDEX(Krankheitstage!$G32:$DV32,1,(Einstellungen!$C$3-2026)*24+24))</f>
        <v/>
      </c>
      <c r="AC32" s="75">
        <f>IF($B32="","",SUM(Q32:AB32))</f>
        <v/>
      </c>
      <c r="AD32" s="75">
        <f>IF($B32="","",SUM(P32,AC32))</f>
        <v/>
      </c>
      <c r="AE32" s="76">
        <f>IF($B32="","",AD32*N(C32))</f>
        <v/>
      </c>
      <c r="AF32" s="75">
        <f>IF($B32="","",Krankheitstage!E32)</f>
        <v/>
      </c>
      <c r="AG32" s="76">
        <f>IF($B32="","",AF32*N(C32))</f>
        <v/>
      </c>
      <c r="AH32" s="76">
        <f>IF($B32="","",INDEX($AJ32:$CQ32,1,(Einstellungen!$C$3-2026)*12+1)+INDEX($AJ32:$CQ32,1,(Einstellungen!$C$3-2026)*12+2)+INDEX($AJ32:$CQ32,1,(Einstellungen!$C$3-2026)*12+3)+INDEX($AJ32:$CQ32,1,(Einstellungen!$C$3-2026)*12+4)+INDEX($AJ32:$CQ32,1,(Einstellungen!$C$3-2026)*12+5)+INDEX($AJ32:$CQ32,1,(Einstellungen!$C$3-2026)*12+6)+INDEX($AJ32:$CQ32,1,(Einstellungen!$C$3-2026)*12+7)+INDEX($AJ32:$CQ32,1,(Einstellungen!$C$3-2026)*12+8)+INDEX($AJ32:$CQ32,1,(Einstellungen!$C$3-2026)*12+9)+INDEX($AJ32:$CQ32,1,(Einstellungen!$C$3-2026)*12+10)+INDEX($AJ32:$CQ32,1,(Einstellungen!$C$3-2026)*12+11)+INDEX($AJ32:$CQ32,1,(Einstellungen!$C$3-2026)*12+12))</f>
        <v/>
      </c>
      <c r="AI32" s="76">
        <f>IF($B32="","",SUM($AJ32:$CQ32))</f>
        <v/>
      </c>
      <c r="AJ32" s="76">
        <f>IF($B32="",0,IF(Einstellungen!$C$10="Ja",MAX(IF(Einstellungen!$C$11="7 Tage",MAX(0,(MIN(DATE(2026,2,0),IF(Mitarbeiter!$D32="",DATE(2026,2,0),Mitarbeiter!$D32),TODAY()))-(MAX(DATE(2026,1,1),Mitarbeiter!$C32))+1),MAX(0,NETWORKDAYS(MAX(DATE(2026,1,1),Mitarbeiter!$C32),MIN(DATE(2026,2,0),IF(Mitarbeiter!$D32="",DATE(2026,2,0),Mitarbeiter!$D32),TODAY()),Einstellungen!$F$13:$F$67)))*N(Mitarbeiter!$E32)/IF(Einstellungen!$C$11="7 Tage",7,5),N('Ist-Stunden'!F32)),MAX(IF(Einstellungen!$C$11="7 Tage",MAX(0,(MIN(DATE(2026,2,0),IF(Mitarbeiter!$D32="",DATE(2026,2,0),Mitarbeiter!$D32),TODAY()))-(MAX(DATE(2026,1,1),Mitarbeiter!$C32))+1),MAX(0,NETWORKDAYS(MAX(DATE(2026,1,1),Mitarbeiter!$C32),MIN(DATE(2026,2,0),IF(Mitarbeiter!$D32="",DATE(2026,2,0),Mitarbeiter!$D32),TODAY()),Einstellungen!$F$13:$F$67)))*N(Mitarbeiter!$E32)/IF(Einstellungen!$C$11="7 Tage",7,5),N('Ist-Stunden'!F32)+(N(Krankheitstage!G32)+N(Krankheitstage!S32))*N($C32))))</f>
        <v/>
      </c>
      <c r="AK32" s="76">
        <f>IF($B32="",0,IF(Einstellungen!$C$10="Ja",MAX(IF(Einstellungen!$C$11="7 Tage",MAX(0,(MIN(DATE(2026,3,0),IF(Mitarbeiter!$D32="",DATE(2026,3,0),Mitarbeiter!$D32),TODAY()))-(MAX(DATE(2026,2,1),Mitarbeiter!$C32))+1),MAX(0,NETWORKDAYS(MAX(DATE(2026,2,1),Mitarbeiter!$C32),MIN(DATE(2026,3,0),IF(Mitarbeiter!$D32="",DATE(2026,3,0),Mitarbeiter!$D32),TODAY()),Einstellungen!$F$13:$F$67)))*N(Mitarbeiter!$E32)/IF(Einstellungen!$C$11="7 Tage",7,5),N('Ist-Stunden'!G32)),MAX(IF(Einstellungen!$C$11="7 Tage",MAX(0,(MIN(DATE(2026,3,0),IF(Mitarbeiter!$D32="",DATE(2026,3,0),Mitarbeiter!$D32),TODAY()))-(MAX(DATE(2026,2,1),Mitarbeiter!$C32))+1),MAX(0,NETWORKDAYS(MAX(DATE(2026,2,1),Mitarbeiter!$C32),MIN(DATE(2026,3,0),IF(Mitarbeiter!$D32="",DATE(2026,3,0),Mitarbeiter!$D32),TODAY()),Einstellungen!$F$13:$F$67)))*N(Mitarbeiter!$E32)/IF(Einstellungen!$C$11="7 Tage",7,5),N('Ist-Stunden'!G32)+(N(Krankheitstage!H32)+N(Krankheitstage!T32))*N($C32))))</f>
        <v/>
      </c>
      <c r="AL32" s="76">
        <f>IF($B32="",0,IF(Einstellungen!$C$10="Ja",MAX(IF(Einstellungen!$C$11="7 Tage",MAX(0,(MIN(DATE(2026,4,0),IF(Mitarbeiter!$D32="",DATE(2026,4,0),Mitarbeiter!$D32),TODAY()))-(MAX(DATE(2026,3,1),Mitarbeiter!$C32))+1),MAX(0,NETWORKDAYS(MAX(DATE(2026,3,1),Mitarbeiter!$C32),MIN(DATE(2026,4,0),IF(Mitarbeiter!$D32="",DATE(2026,4,0),Mitarbeiter!$D32),TODAY()),Einstellungen!$F$13:$F$67)))*N(Mitarbeiter!$E32)/IF(Einstellungen!$C$11="7 Tage",7,5),N('Ist-Stunden'!H32)),MAX(IF(Einstellungen!$C$11="7 Tage",MAX(0,(MIN(DATE(2026,4,0),IF(Mitarbeiter!$D32="",DATE(2026,4,0),Mitarbeiter!$D32),TODAY()))-(MAX(DATE(2026,3,1),Mitarbeiter!$C32))+1),MAX(0,NETWORKDAYS(MAX(DATE(2026,3,1),Mitarbeiter!$C32),MIN(DATE(2026,4,0),IF(Mitarbeiter!$D32="",DATE(2026,4,0),Mitarbeiter!$D32),TODAY()),Einstellungen!$F$13:$F$67)))*N(Mitarbeiter!$E32)/IF(Einstellungen!$C$11="7 Tage",7,5),N('Ist-Stunden'!H32)+(N(Krankheitstage!I32)+N(Krankheitstage!U32))*N($C32))))</f>
        <v/>
      </c>
      <c r="AM32" s="76">
        <f>IF($B32="",0,IF(Einstellungen!$C$10="Ja",MAX(IF(Einstellungen!$C$11="7 Tage",MAX(0,(MIN(DATE(2026,5,0),IF(Mitarbeiter!$D32="",DATE(2026,5,0),Mitarbeiter!$D32),TODAY()))-(MAX(DATE(2026,4,1),Mitarbeiter!$C32))+1),MAX(0,NETWORKDAYS(MAX(DATE(2026,4,1),Mitarbeiter!$C32),MIN(DATE(2026,5,0),IF(Mitarbeiter!$D32="",DATE(2026,5,0),Mitarbeiter!$D32),TODAY()),Einstellungen!$F$13:$F$67)))*N(Mitarbeiter!$E32)/IF(Einstellungen!$C$11="7 Tage",7,5),N('Ist-Stunden'!I32)),MAX(IF(Einstellungen!$C$11="7 Tage",MAX(0,(MIN(DATE(2026,5,0),IF(Mitarbeiter!$D32="",DATE(2026,5,0),Mitarbeiter!$D32),TODAY()))-(MAX(DATE(2026,4,1),Mitarbeiter!$C32))+1),MAX(0,NETWORKDAYS(MAX(DATE(2026,4,1),Mitarbeiter!$C32),MIN(DATE(2026,5,0),IF(Mitarbeiter!$D32="",DATE(2026,5,0),Mitarbeiter!$D32),TODAY()),Einstellungen!$F$13:$F$67)))*N(Mitarbeiter!$E32)/IF(Einstellungen!$C$11="7 Tage",7,5),N('Ist-Stunden'!I32)+(N(Krankheitstage!J32)+N(Krankheitstage!V32))*N($C32))))</f>
        <v/>
      </c>
      <c r="AN32" s="76">
        <f>IF($B32="",0,IF(Einstellungen!$C$10="Ja",MAX(IF(Einstellungen!$C$11="7 Tage",MAX(0,(MIN(DATE(2026,6,0),IF(Mitarbeiter!$D32="",DATE(2026,6,0),Mitarbeiter!$D32),TODAY()))-(MAX(DATE(2026,5,1),Mitarbeiter!$C32))+1),MAX(0,NETWORKDAYS(MAX(DATE(2026,5,1),Mitarbeiter!$C32),MIN(DATE(2026,6,0),IF(Mitarbeiter!$D32="",DATE(2026,6,0),Mitarbeiter!$D32),TODAY()),Einstellungen!$F$13:$F$67)))*N(Mitarbeiter!$E32)/IF(Einstellungen!$C$11="7 Tage",7,5),N('Ist-Stunden'!J32)),MAX(IF(Einstellungen!$C$11="7 Tage",MAX(0,(MIN(DATE(2026,6,0),IF(Mitarbeiter!$D32="",DATE(2026,6,0),Mitarbeiter!$D32),TODAY()))-(MAX(DATE(2026,5,1),Mitarbeiter!$C32))+1),MAX(0,NETWORKDAYS(MAX(DATE(2026,5,1),Mitarbeiter!$C32),MIN(DATE(2026,6,0),IF(Mitarbeiter!$D32="",DATE(2026,6,0),Mitarbeiter!$D32),TODAY()),Einstellungen!$F$13:$F$67)))*N(Mitarbeiter!$E32)/IF(Einstellungen!$C$11="7 Tage",7,5),N('Ist-Stunden'!J32)+(N(Krankheitstage!K32)+N(Krankheitstage!W32))*N($C32))))</f>
        <v/>
      </c>
      <c r="AO32" s="76">
        <f>IF($B32="",0,IF(Einstellungen!$C$10="Ja",MAX(IF(Einstellungen!$C$11="7 Tage",MAX(0,(MIN(DATE(2026,7,0),IF(Mitarbeiter!$D32="",DATE(2026,7,0),Mitarbeiter!$D32),TODAY()))-(MAX(DATE(2026,6,1),Mitarbeiter!$C32))+1),MAX(0,NETWORKDAYS(MAX(DATE(2026,6,1),Mitarbeiter!$C32),MIN(DATE(2026,7,0),IF(Mitarbeiter!$D32="",DATE(2026,7,0),Mitarbeiter!$D32),TODAY()),Einstellungen!$F$13:$F$67)))*N(Mitarbeiter!$E32)/IF(Einstellungen!$C$11="7 Tage",7,5),N('Ist-Stunden'!K32)),MAX(IF(Einstellungen!$C$11="7 Tage",MAX(0,(MIN(DATE(2026,7,0),IF(Mitarbeiter!$D32="",DATE(2026,7,0),Mitarbeiter!$D32),TODAY()))-(MAX(DATE(2026,6,1),Mitarbeiter!$C32))+1),MAX(0,NETWORKDAYS(MAX(DATE(2026,6,1),Mitarbeiter!$C32),MIN(DATE(2026,7,0),IF(Mitarbeiter!$D32="",DATE(2026,7,0),Mitarbeiter!$D32),TODAY()),Einstellungen!$F$13:$F$67)))*N(Mitarbeiter!$E32)/IF(Einstellungen!$C$11="7 Tage",7,5),N('Ist-Stunden'!K32)+(N(Krankheitstage!L32)+N(Krankheitstage!X32))*N($C32))))</f>
        <v/>
      </c>
      <c r="AP32" s="76">
        <f>IF($B32="",0,IF(Einstellungen!$C$10="Ja",MAX(IF(Einstellungen!$C$11="7 Tage",MAX(0,(MIN(DATE(2026,8,0),IF(Mitarbeiter!$D32="",DATE(2026,8,0),Mitarbeiter!$D32),TODAY()))-(MAX(DATE(2026,7,1),Mitarbeiter!$C32))+1),MAX(0,NETWORKDAYS(MAX(DATE(2026,7,1),Mitarbeiter!$C32),MIN(DATE(2026,8,0),IF(Mitarbeiter!$D32="",DATE(2026,8,0),Mitarbeiter!$D32),TODAY()),Einstellungen!$F$13:$F$67)))*N(Mitarbeiter!$E32)/IF(Einstellungen!$C$11="7 Tage",7,5),N('Ist-Stunden'!L32)),MAX(IF(Einstellungen!$C$11="7 Tage",MAX(0,(MIN(DATE(2026,8,0),IF(Mitarbeiter!$D32="",DATE(2026,8,0),Mitarbeiter!$D32),TODAY()))-(MAX(DATE(2026,7,1),Mitarbeiter!$C32))+1),MAX(0,NETWORKDAYS(MAX(DATE(2026,7,1),Mitarbeiter!$C32),MIN(DATE(2026,8,0),IF(Mitarbeiter!$D32="",DATE(2026,8,0),Mitarbeiter!$D32),TODAY()),Einstellungen!$F$13:$F$67)))*N(Mitarbeiter!$E32)/IF(Einstellungen!$C$11="7 Tage",7,5),N('Ist-Stunden'!L32)+(N(Krankheitstage!M32)+N(Krankheitstage!Y32))*N($C32))))</f>
        <v/>
      </c>
      <c r="AQ32" s="76">
        <f>IF($B32="",0,IF(Einstellungen!$C$10="Ja",MAX(IF(Einstellungen!$C$11="7 Tage",MAX(0,(MIN(DATE(2026,9,0),IF(Mitarbeiter!$D32="",DATE(2026,9,0),Mitarbeiter!$D32),TODAY()))-(MAX(DATE(2026,8,1),Mitarbeiter!$C32))+1),MAX(0,NETWORKDAYS(MAX(DATE(2026,8,1),Mitarbeiter!$C32),MIN(DATE(2026,9,0),IF(Mitarbeiter!$D32="",DATE(2026,9,0),Mitarbeiter!$D32),TODAY()),Einstellungen!$F$13:$F$67)))*N(Mitarbeiter!$E32)/IF(Einstellungen!$C$11="7 Tage",7,5),N('Ist-Stunden'!M32)),MAX(IF(Einstellungen!$C$11="7 Tage",MAX(0,(MIN(DATE(2026,9,0),IF(Mitarbeiter!$D32="",DATE(2026,9,0),Mitarbeiter!$D32),TODAY()))-(MAX(DATE(2026,8,1),Mitarbeiter!$C32))+1),MAX(0,NETWORKDAYS(MAX(DATE(2026,8,1),Mitarbeiter!$C32),MIN(DATE(2026,9,0),IF(Mitarbeiter!$D32="",DATE(2026,9,0),Mitarbeiter!$D32),TODAY()),Einstellungen!$F$13:$F$67)))*N(Mitarbeiter!$E32)/IF(Einstellungen!$C$11="7 Tage",7,5),N('Ist-Stunden'!M32)+(N(Krankheitstage!N32)+N(Krankheitstage!Z32))*N($C32))))</f>
        <v/>
      </c>
      <c r="AR32" s="76">
        <f>IF($B32="",0,IF(Einstellungen!$C$10="Ja",MAX(IF(Einstellungen!$C$11="7 Tage",MAX(0,(MIN(DATE(2026,10,0),IF(Mitarbeiter!$D32="",DATE(2026,10,0),Mitarbeiter!$D32),TODAY()))-(MAX(DATE(2026,9,1),Mitarbeiter!$C32))+1),MAX(0,NETWORKDAYS(MAX(DATE(2026,9,1),Mitarbeiter!$C32),MIN(DATE(2026,10,0),IF(Mitarbeiter!$D32="",DATE(2026,10,0),Mitarbeiter!$D32),TODAY()),Einstellungen!$F$13:$F$67)))*N(Mitarbeiter!$E32)/IF(Einstellungen!$C$11="7 Tage",7,5),N('Ist-Stunden'!N32)),MAX(IF(Einstellungen!$C$11="7 Tage",MAX(0,(MIN(DATE(2026,10,0),IF(Mitarbeiter!$D32="",DATE(2026,10,0),Mitarbeiter!$D32),TODAY()))-(MAX(DATE(2026,9,1),Mitarbeiter!$C32))+1),MAX(0,NETWORKDAYS(MAX(DATE(2026,9,1),Mitarbeiter!$C32),MIN(DATE(2026,10,0),IF(Mitarbeiter!$D32="",DATE(2026,10,0),Mitarbeiter!$D32),TODAY()),Einstellungen!$F$13:$F$67)))*N(Mitarbeiter!$E32)/IF(Einstellungen!$C$11="7 Tage",7,5),N('Ist-Stunden'!N32)+(N(Krankheitstage!O32)+N(Krankheitstage!AA32))*N($C32))))</f>
        <v/>
      </c>
      <c r="AS32" s="76">
        <f>IF($B32="",0,IF(Einstellungen!$C$10="Ja",MAX(IF(Einstellungen!$C$11="7 Tage",MAX(0,(MIN(DATE(2026,11,0),IF(Mitarbeiter!$D32="",DATE(2026,11,0),Mitarbeiter!$D32),TODAY()))-(MAX(DATE(2026,10,1),Mitarbeiter!$C32))+1),MAX(0,NETWORKDAYS(MAX(DATE(2026,10,1),Mitarbeiter!$C32),MIN(DATE(2026,11,0),IF(Mitarbeiter!$D32="",DATE(2026,11,0),Mitarbeiter!$D32),TODAY()),Einstellungen!$F$13:$F$67)))*N(Mitarbeiter!$E32)/IF(Einstellungen!$C$11="7 Tage",7,5),N('Ist-Stunden'!O32)),MAX(IF(Einstellungen!$C$11="7 Tage",MAX(0,(MIN(DATE(2026,11,0),IF(Mitarbeiter!$D32="",DATE(2026,11,0),Mitarbeiter!$D32),TODAY()))-(MAX(DATE(2026,10,1),Mitarbeiter!$C32))+1),MAX(0,NETWORKDAYS(MAX(DATE(2026,10,1),Mitarbeiter!$C32),MIN(DATE(2026,11,0),IF(Mitarbeiter!$D32="",DATE(2026,11,0),Mitarbeiter!$D32),TODAY()),Einstellungen!$F$13:$F$67)))*N(Mitarbeiter!$E32)/IF(Einstellungen!$C$11="7 Tage",7,5),N('Ist-Stunden'!O32)+(N(Krankheitstage!P32)+N(Krankheitstage!AB32))*N($C32))))</f>
        <v/>
      </c>
      <c r="AT32" s="76">
        <f>IF($B32="",0,IF(Einstellungen!$C$10="Ja",MAX(IF(Einstellungen!$C$11="7 Tage",MAX(0,(MIN(DATE(2026,12,0),IF(Mitarbeiter!$D32="",DATE(2026,12,0),Mitarbeiter!$D32),TODAY()))-(MAX(DATE(2026,11,1),Mitarbeiter!$C32))+1),MAX(0,NETWORKDAYS(MAX(DATE(2026,11,1),Mitarbeiter!$C32),MIN(DATE(2026,12,0),IF(Mitarbeiter!$D32="",DATE(2026,12,0),Mitarbeiter!$D32),TODAY()),Einstellungen!$F$13:$F$67)))*N(Mitarbeiter!$E32)/IF(Einstellungen!$C$11="7 Tage",7,5),N('Ist-Stunden'!P32)),MAX(IF(Einstellungen!$C$11="7 Tage",MAX(0,(MIN(DATE(2026,12,0),IF(Mitarbeiter!$D32="",DATE(2026,12,0),Mitarbeiter!$D32),TODAY()))-(MAX(DATE(2026,11,1),Mitarbeiter!$C32))+1),MAX(0,NETWORKDAYS(MAX(DATE(2026,11,1),Mitarbeiter!$C32),MIN(DATE(2026,12,0),IF(Mitarbeiter!$D32="",DATE(2026,12,0),Mitarbeiter!$D32),TODAY()),Einstellungen!$F$13:$F$67)))*N(Mitarbeiter!$E32)/IF(Einstellungen!$C$11="7 Tage",7,5),N('Ist-Stunden'!P32)+(N(Krankheitstage!Q32)+N(Krankheitstage!AC32))*N($C32))))</f>
        <v/>
      </c>
      <c r="AU32" s="76">
        <f>IF($B32="",0,IF(Einstellungen!$C$10="Ja",MAX(IF(Einstellungen!$C$11="7 Tage",MAX(0,(MIN(DATE(2026,13,0),IF(Mitarbeiter!$D32="",DATE(2026,13,0),Mitarbeiter!$D32),TODAY()))-(MAX(DATE(2026,12,1),Mitarbeiter!$C32))+1),MAX(0,NETWORKDAYS(MAX(DATE(2026,12,1),Mitarbeiter!$C32),MIN(DATE(2026,13,0),IF(Mitarbeiter!$D32="",DATE(2026,13,0),Mitarbeiter!$D32),TODAY()),Einstellungen!$F$13:$F$67)))*N(Mitarbeiter!$E32)/IF(Einstellungen!$C$11="7 Tage",7,5),N('Ist-Stunden'!Q32)),MAX(IF(Einstellungen!$C$11="7 Tage",MAX(0,(MIN(DATE(2026,13,0),IF(Mitarbeiter!$D32="",DATE(2026,13,0),Mitarbeiter!$D32),TODAY()))-(MAX(DATE(2026,12,1),Mitarbeiter!$C32))+1),MAX(0,NETWORKDAYS(MAX(DATE(2026,12,1),Mitarbeiter!$C32),MIN(DATE(2026,13,0),IF(Mitarbeiter!$D32="",DATE(2026,13,0),Mitarbeiter!$D32),TODAY()),Einstellungen!$F$13:$F$67)))*N(Mitarbeiter!$E32)/IF(Einstellungen!$C$11="7 Tage",7,5),N('Ist-Stunden'!Q32)+(N(Krankheitstage!R32)+N(Krankheitstage!AD32))*N($C32))))</f>
        <v/>
      </c>
      <c r="AV32" s="76">
        <f>IF($B32="",0,IF(Einstellungen!$C$10="Ja",MAX(IF(Einstellungen!$C$11="7 Tage",MAX(0,(MIN(DATE(2027,2,0),IF(Mitarbeiter!$D32="",DATE(2027,2,0),Mitarbeiter!$D32),TODAY()))-(MAX(DATE(2027,1,1),Mitarbeiter!$C32))+1),MAX(0,NETWORKDAYS(MAX(DATE(2027,1,1),Mitarbeiter!$C32),MIN(DATE(2027,2,0),IF(Mitarbeiter!$D32="",DATE(2027,2,0),Mitarbeiter!$D32),TODAY()),Einstellungen!$F$13:$F$67)))*N(Mitarbeiter!$E32)/IF(Einstellungen!$C$11="7 Tage",7,5),N('Ist-Stunden'!R32)),MAX(IF(Einstellungen!$C$11="7 Tage",MAX(0,(MIN(DATE(2027,2,0),IF(Mitarbeiter!$D32="",DATE(2027,2,0),Mitarbeiter!$D32),TODAY()))-(MAX(DATE(2027,1,1),Mitarbeiter!$C32))+1),MAX(0,NETWORKDAYS(MAX(DATE(2027,1,1),Mitarbeiter!$C32),MIN(DATE(2027,2,0),IF(Mitarbeiter!$D32="",DATE(2027,2,0),Mitarbeiter!$D32),TODAY()),Einstellungen!$F$13:$F$67)))*N(Mitarbeiter!$E32)/IF(Einstellungen!$C$11="7 Tage",7,5),N('Ist-Stunden'!R32)+(N(Krankheitstage!AE32)+N(Krankheitstage!AQ32))*N($C32))))</f>
        <v/>
      </c>
      <c r="AW32" s="76">
        <f>IF($B32="",0,IF(Einstellungen!$C$10="Ja",MAX(IF(Einstellungen!$C$11="7 Tage",MAX(0,(MIN(DATE(2027,3,0),IF(Mitarbeiter!$D32="",DATE(2027,3,0),Mitarbeiter!$D32),TODAY()))-(MAX(DATE(2027,2,1),Mitarbeiter!$C32))+1),MAX(0,NETWORKDAYS(MAX(DATE(2027,2,1),Mitarbeiter!$C32),MIN(DATE(2027,3,0),IF(Mitarbeiter!$D32="",DATE(2027,3,0),Mitarbeiter!$D32),TODAY()),Einstellungen!$F$13:$F$67)))*N(Mitarbeiter!$E32)/IF(Einstellungen!$C$11="7 Tage",7,5),N('Ist-Stunden'!S32)),MAX(IF(Einstellungen!$C$11="7 Tage",MAX(0,(MIN(DATE(2027,3,0),IF(Mitarbeiter!$D32="",DATE(2027,3,0),Mitarbeiter!$D32),TODAY()))-(MAX(DATE(2027,2,1),Mitarbeiter!$C32))+1),MAX(0,NETWORKDAYS(MAX(DATE(2027,2,1),Mitarbeiter!$C32),MIN(DATE(2027,3,0),IF(Mitarbeiter!$D32="",DATE(2027,3,0),Mitarbeiter!$D32),TODAY()),Einstellungen!$F$13:$F$67)))*N(Mitarbeiter!$E32)/IF(Einstellungen!$C$11="7 Tage",7,5),N('Ist-Stunden'!S32)+(N(Krankheitstage!AF32)+N(Krankheitstage!AR32))*N($C32))))</f>
        <v/>
      </c>
      <c r="AX32" s="76">
        <f>IF($B32="",0,IF(Einstellungen!$C$10="Ja",MAX(IF(Einstellungen!$C$11="7 Tage",MAX(0,(MIN(DATE(2027,4,0),IF(Mitarbeiter!$D32="",DATE(2027,4,0),Mitarbeiter!$D32),TODAY()))-(MAX(DATE(2027,3,1),Mitarbeiter!$C32))+1),MAX(0,NETWORKDAYS(MAX(DATE(2027,3,1),Mitarbeiter!$C32),MIN(DATE(2027,4,0),IF(Mitarbeiter!$D32="",DATE(2027,4,0),Mitarbeiter!$D32),TODAY()),Einstellungen!$F$13:$F$67)))*N(Mitarbeiter!$E32)/IF(Einstellungen!$C$11="7 Tage",7,5),N('Ist-Stunden'!T32)),MAX(IF(Einstellungen!$C$11="7 Tage",MAX(0,(MIN(DATE(2027,4,0),IF(Mitarbeiter!$D32="",DATE(2027,4,0),Mitarbeiter!$D32),TODAY()))-(MAX(DATE(2027,3,1),Mitarbeiter!$C32))+1),MAX(0,NETWORKDAYS(MAX(DATE(2027,3,1),Mitarbeiter!$C32),MIN(DATE(2027,4,0),IF(Mitarbeiter!$D32="",DATE(2027,4,0),Mitarbeiter!$D32),TODAY()),Einstellungen!$F$13:$F$67)))*N(Mitarbeiter!$E32)/IF(Einstellungen!$C$11="7 Tage",7,5),N('Ist-Stunden'!T32)+(N(Krankheitstage!AG32)+N(Krankheitstage!AS32))*N($C32))))</f>
        <v/>
      </c>
      <c r="AY32" s="76">
        <f>IF($B32="",0,IF(Einstellungen!$C$10="Ja",MAX(IF(Einstellungen!$C$11="7 Tage",MAX(0,(MIN(DATE(2027,5,0),IF(Mitarbeiter!$D32="",DATE(2027,5,0),Mitarbeiter!$D32),TODAY()))-(MAX(DATE(2027,4,1),Mitarbeiter!$C32))+1),MAX(0,NETWORKDAYS(MAX(DATE(2027,4,1),Mitarbeiter!$C32),MIN(DATE(2027,5,0),IF(Mitarbeiter!$D32="",DATE(2027,5,0),Mitarbeiter!$D32),TODAY()),Einstellungen!$F$13:$F$67)))*N(Mitarbeiter!$E32)/IF(Einstellungen!$C$11="7 Tage",7,5),N('Ist-Stunden'!U32)),MAX(IF(Einstellungen!$C$11="7 Tage",MAX(0,(MIN(DATE(2027,5,0),IF(Mitarbeiter!$D32="",DATE(2027,5,0),Mitarbeiter!$D32),TODAY()))-(MAX(DATE(2027,4,1),Mitarbeiter!$C32))+1),MAX(0,NETWORKDAYS(MAX(DATE(2027,4,1),Mitarbeiter!$C32),MIN(DATE(2027,5,0),IF(Mitarbeiter!$D32="",DATE(2027,5,0),Mitarbeiter!$D32),TODAY()),Einstellungen!$F$13:$F$67)))*N(Mitarbeiter!$E32)/IF(Einstellungen!$C$11="7 Tage",7,5),N('Ist-Stunden'!U32)+(N(Krankheitstage!AH32)+N(Krankheitstage!AT32))*N($C32))))</f>
        <v/>
      </c>
      <c r="AZ32" s="76">
        <f>IF($B32="",0,IF(Einstellungen!$C$10="Ja",MAX(IF(Einstellungen!$C$11="7 Tage",MAX(0,(MIN(DATE(2027,6,0),IF(Mitarbeiter!$D32="",DATE(2027,6,0),Mitarbeiter!$D32),TODAY()))-(MAX(DATE(2027,5,1),Mitarbeiter!$C32))+1),MAX(0,NETWORKDAYS(MAX(DATE(2027,5,1),Mitarbeiter!$C32),MIN(DATE(2027,6,0),IF(Mitarbeiter!$D32="",DATE(2027,6,0),Mitarbeiter!$D32),TODAY()),Einstellungen!$F$13:$F$67)))*N(Mitarbeiter!$E32)/IF(Einstellungen!$C$11="7 Tage",7,5),N('Ist-Stunden'!V32)),MAX(IF(Einstellungen!$C$11="7 Tage",MAX(0,(MIN(DATE(2027,6,0),IF(Mitarbeiter!$D32="",DATE(2027,6,0),Mitarbeiter!$D32),TODAY()))-(MAX(DATE(2027,5,1),Mitarbeiter!$C32))+1),MAX(0,NETWORKDAYS(MAX(DATE(2027,5,1),Mitarbeiter!$C32),MIN(DATE(2027,6,0),IF(Mitarbeiter!$D32="",DATE(2027,6,0),Mitarbeiter!$D32),TODAY()),Einstellungen!$F$13:$F$67)))*N(Mitarbeiter!$E32)/IF(Einstellungen!$C$11="7 Tage",7,5),N('Ist-Stunden'!V32)+(N(Krankheitstage!AI32)+N(Krankheitstage!AU32))*N($C32))))</f>
        <v/>
      </c>
      <c r="BA32" s="76">
        <f>IF($B32="",0,IF(Einstellungen!$C$10="Ja",MAX(IF(Einstellungen!$C$11="7 Tage",MAX(0,(MIN(DATE(2027,7,0),IF(Mitarbeiter!$D32="",DATE(2027,7,0),Mitarbeiter!$D32),TODAY()))-(MAX(DATE(2027,6,1),Mitarbeiter!$C32))+1),MAX(0,NETWORKDAYS(MAX(DATE(2027,6,1),Mitarbeiter!$C32),MIN(DATE(2027,7,0),IF(Mitarbeiter!$D32="",DATE(2027,7,0),Mitarbeiter!$D32),TODAY()),Einstellungen!$F$13:$F$67)))*N(Mitarbeiter!$E32)/IF(Einstellungen!$C$11="7 Tage",7,5),N('Ist-Stunden'!W32)),MAX(IF(Einstellungen!$C$11="7 Tage",MAX(0,(MIN(DATE(2027,7,0),IF(Mitarbeiter!$D32="",DATE(2027,7,0),Mitarbeiter!$D32),TODAY()))-(MAX(DATE(2027,6,1),Mitarbeiter!$C32))+1),MAX(0,NETWORKDAYS(MAX(DATE(2027,6,1),Mitarbeiter!$C32),MIN(DATE(2027,7,0),IF(Mitarbeiter!$D32="",DATE(2027,7,0),Mitarbeiter!$D32),TODAY()),Einstellungen!$F$13:$F$67)))*N(Mitarbeiter!$E32)/IF(Einstellungen!$C$11="7 Tage",7,5),N('Ist-Stunden'!W32)+(N(Krankheitstage!AJ32)+N(Krankheitstage!AV32))*N($C32))))</f>
        <v/>
      </c>
      <c r="BB32" s="76">
        <f>IF($B32="",0,IF(Einstellungen!$C$10="Ja",MAX(IF(Einstellungen!$C$11="7 Tage",MAX(0,(MIN(DATE(2027,8,0),IF(Mitarbeiter!$D32="",DATE(2027,8,0),Mitarbeiter!$D32),TODAY()))-(MAX(DATE(2027,7,1),Mitarbeiter!$C32))+1),MAX(0,NETWORKDAYS(MAX(DATE(2027,7,1),Mitarbeiter!$C32),MIN(DATE(2027,8,0),IF(Mitarbeiter!$D32="",DATE(2027,8,0),Mitarbeiter!$D32),TODAY()),Einstellungen!$F$13:$F$67)))*N(Mitarbeiter!$E32)/IF(Einstellungen!$C$11="7 Tage",7,5),N('Ist-Stunden'!X32)),MAX(IF(Einstellungen!$C$11="7 Tage",MAX(0,(MIN(DATE(2027,8,0),IF(Mitarbeiter!$D32="",DATE(2027,8,0),Mitarbeiter!$D32),TODAY()))-(MAX(DATE(2027,7,1),Mitarbeiter!$C32))+1),MAX(0,NETWORKDAYS(MAX(DATE(2027,7,1),Mitarbeiter!$C32),MIN(DATE(2027,8,0),IF(Mitarbeiter!$D32="",DATE(2027,8,0),Mitarbeiter!$D32),TODAY()),Einstellungen!$F$13:$F$67)))*N(Mitarbeiter!$E32)/IF(Einstellungen!$C$11="7 Tage",7,5),N('Ist-Stunden'!X32)+(N(Krankheitstage!AK32)+N(Krankheitstage!AW32))*N($C32))))</f>
        <v/>
      </c>
      <c r="BC32" s="76">
        <f>IF($B32="",0,IF(Einstellungen!$C$10="Ja",MAX(IF(Einstellungen!$C$11="7 Tage",MAX(0,(MIN(DATE(2027,9,0),IF(Mitarbeiter!$D32="",DATE(2027,9,0),Mitarbeiter!$D32),TODAY()))-(MAX(DATE(2027,8,1),Mitarbeiter!$C32))+1),MAX(0,NETWORKDAYS(MAX(DATE(2027,8,1),Mitarbeiter!$C32),MIN(DATE(2027,9,0),IF(Mitarbeiter!$D32="",DATE(2027,9,0),Mitarbeiter!$D32),TODAY()),Einstellungen!$F$13:$F$67)))*N(Mitarbeiter!$E32)/IF(Einstellungen!$C$11="7 Tage",7,5),N('Ist-Stunden'!Y32)),MAX(IF(Einstellungen!$C$11="7 Tage",MAX(0,(MIN(DATE(2027,9,0),IF(Mitarbeiter!$D32="",DATE(2027,9,0),Mitarbeiter!$D32),TODAY()))-(MAX(DATE(2027,8,1),Mitarbeiter!$C32))+1),MAX(0,NETWORKDAYS(MAX(DATE(2027,8,1),Mitarbeiter!$C32),MIN(DATE(2027,9,0),IF(Mitarbeiter!$D32="",DATE(2027,9,0),Mitarbeiter!$D32),TODAY()),Einstellungen!$F$13:$F$67)))*N(Mitarbeiter!$E32)/IF(Einstellungen!$C$11="7 Tage",7,5),N('Ist-Stunden'!Y32)+(N(Krankheitstage!AL32)+N(Krankheitstage!AX32))*N($C32))))</f>
        <v/>
      </c>
      <c r="BD32" s="76">
        <f>IF($B32="",0,IF(Einstellungen!$C$10="Ja",MAX(IF(Einstellungen!$C$11="7 Tage",MAX(0,(MIN(DATE(2027,10,0),IF(Mitarbeiter!$D32="",DATE(2027,10,0),Mitarbeiter!$D32),TODAY()))-(MAX(DATE(2027,9,1),Mitarbeiter!$C32))+1),MAX(0,NETWORKDAYS(MAX(DATE(2027,9,1),Mitarbeiter!$C32),MIN(DATE(2027,10,0),IF(Mitarbeiter!$D32="",DATE(2027,10,0),Mitarbeiter!$D32),TODAY()),Einstellungen!$F$13:$F$67)))*N(Mitarbeiter!$E32)/IF(Einstellungen!$C$11="7 Tage",7,5),N('Ist-Stunden'!Z32)),MAX(IF(Einstellungen!$C$11="7 Tage",MAX(0,(MIN(DATE(2027,10,0),IF(Mitarbeiter!$D32="",DATE(2027,10,0),Mitarbeiter!$D32),TODAY()))-(MAX(DATE(2027,9,1),Mitarbeiter!$C32))+1),MAX(0,NETWORKDAYS(MAX(DATE(2027,9,1),Mitarbeiter!$C32),MIN(DATE(2027,10,0),IF(Mitarbeiter!$D32="",DATE(2027,10,0),Mitarbeiter!$D32),TODAY()),Einstellungen!$F$13:$F$67)))*N(Mitarbeiter!$E32)/IF(Einstellungen!$C$11="7 Tage",7,5),N('Ist-Stunden'!Z32)+(N(Krankheitstage!AM32)+N(Krankheitstage!AY32))*N($C32))))</f>
        <v/>
      </c>
      <c r="BE32" s="76">
        <f>IF($B32="",0,IF(Einstellungen!$C$10="Ja",MAX(IF(Einstellungen!$C$11="7 Tage",MAX(0,(MIN(DATE(2027,11,0),IF(Mitarbeiter!$D32="",DATE(2027,11,0),Mitarbeiter!$D32),TODAY()))-(MAX(DATE(2027,10,1),Mitarbeiter!$C32))+1),MAX(0,NETWORKDAYS(MAX(DATE(2027,10,1),Mitarbeiter!$C32),MIN(DATE(2027,11,0),IF(Mitarbeiter!$D32="",DATE(2027,11,0),Mitarbeiter!$D32),TODAY()),Einstellungen!$F$13:$F$67)))*N(Mitarbeiter!$E32)/IF(Einstellungen!$C$11="7 Tage",7,5),N('Ist-Stunden'!AA32)),MAX(IF(Einstellungen!$C$11="7 Tage",MAX(0,(MIN(DATE(2027,11,0),IF(Mitarbeiter!$D32="",DATE(2027,11,0),Mitarbeiter!$D32),TODAY()))-(MAX(DATE(2027,10,1),Mitarbeiter!$C32))+1),MAX(0,NETWORKDAYS(MAX(DATE(2027,10,1),Mitarbeiter!$C32),MIN(DATE(2027,11,0),IF(Mitarbeiter!$D32="",DATE(2027,11,0),Mitarbeiter!$D32),TODAY()),Einstellungen!$F$13:$F$67)))*N(Mitarbeiter!$E32)/IF(Einstellungen!$C$11="7 Tage",7,5),N('Ist-Stunden'!AA32)+(N(Krankheitstage!AN32)+N(Krankheitstage!AZ32))*N($C32))))</f>
        <v/>
      </c>
      <c r="BF32" s="76">
        <f>IF($B32="",0,IF(Einstellungen!$C$10="Ja",MAX(IF(Einstellungen!$C$11="7 Tage",MAX(0,(MIN(DATE(2027,12,0),IF(Mitarbeiter!$D32="",DATE(2027,12,0),Mitarbeiter!$D32),TODAY()))-(MAX(DATE(2027,11,1),Mitarbeiter!$C32))+1),MAX(0,NETWORKDAYS(MAX(DATE(2027,11,1),Mitarbeiter!$C32),MIN(DATE(2027,12,0),IF(Mitarbeiter!$D32="",DATE(2027,12,0),Mitarbeiter!$D32),TODAY()),Einstellungen!$F$13:$F$67)))*N(Mitarbeiter!$E32)/IF(Einstellungen!$C$11="7 Tage",7,5),N('Ist-Stunden'!AB32)),MAX(IF(Einstellungen!$C$11="7 Tage",MAX(0,(MIN(DATE(2027,12,0),IF(Mitarbeiter!$D32="",DATE(2027,12,0),Mitarbeiter!$D32),TODAY()))-(MAX(DATE(2027,11,1),Mitarbeiter!$C32))+1),MAX(0,NETWORKDAYS(MAX(DATE(2027,11,1),Mitarbeiter!$C32),MIN(DATE(2027,12,0),IF(Mitarbeiter!$D32="",DATE(2027,12,0),Mitarbeiter!$D32),TODAY()),Einstellungen!$F$13:$F$67)))*N(Mitarbeiter!$E32)/IF(Einstellungen!$C$11="7 Tage",7,5),N('Ist-Stunden'!AB32)+(N(Krankheitstage!AO32)+N(Krankheitstage!BA32))*N($C32))))</f>
        <v/>
      </c>
      <c r="BG32" s="76">
        <f>IF($B32="",0,IF(Einstellungen!$C$10="Ja",MAX(IF(Einstellungen!$C$11="7 Tage",MAX(0,(MIN(DATE(2027,13,0),IF(Mitarbeiter!$D32="",DATE(2027,13,0),Mitarbeiter!$D32),TODAY()))-(MAX(DATE(2027,12,1),Mitarbeiter!$C32))+1),MAX(0,NETWORKDAYS(MAX(DATE(2027,12,1),Mitarbeiter!$C32),MIN(DATE(2027,13,0),IF(Mitarbeiter!$D32="",DATE(2027,13,0),Mitarbeiter!$D32),TODAY()),Einstellungen!$F$13:$F$67)))*N(Mitarbeiter!$E32)/IF(Einstellungen!$C$11="7 Tage",7,5),N('Ist-Stunden'!AC32)),MAX(IF(Einstellungen!$C$11="7 Tage",MAX(0,(MIN(DATE(2027,13,0),IF(Mitarbeiter!$D32="",DATE(2027,13,0),Mitarbeiter!$D32),TODAY()))-(MAX(DATE(2027,12,1),Mitarbeiter!$C32))+1),MAX(0,NETWORKDAYS(MAX(DATE(2027,12,1),Mitarbeiter!$C32),MIN(DATE(2027,13,0),IF(Mitarbeiter!$D32="",DATE(2027,13,0),Mitarbeiter!$D32),TODAY()),Einstellungen!$F$13:$F$67)))*N(Mitarbeiter!$E32)/IF(Einstellungen!$C$11="7 Tage",7,5),N('Ist-Stunden'!AC32)+(N(Krankheitstage!AP32)+N(Krankheitstage!BB32))*N($C32))))</f>
        <v/>
      </c>
      <c r="BH32" s="76">
        <f>IF($B32="",0,IF(Einstellungen!$C$10="Ja",MAX(IF(Einstellungen!$C$11="7 Tage",MAX(0,(MIN(DATE(2028,2,0),IF(Mitarbeiter!$D32="",DATE(2028,2,0),Mitarbeiter!$D32),TODAY()))-(MAX(DATE(2028,1,1),Mitarbeiter!$C32))+1),MAX(0,NETWORKDAYS(MAX(DATE(2028,1,1),Mitarbeiter!$C32),MIN(DATE(2028,2,0),IF(Mitarbeiter!$D32="",DATE(2028,2,0),Mitarbeiter!$D32),TODAY()),Einstellungen!$F$13:$F$67)))*N(Mitarbeiter!$E32)/IF(Einstellungen!$C$11="7 Tage",7,5),N('Ist-Stunden'!AD32)),MAX(IF(Einstellungen!$C$11="7 Tage",MAX(0,(MIN(DATE(2028,2,0),IF(Mitarbeiter!$D32="",DATE(2028,2,0),Mitarbeiter!$D32),TODAY()))-(MAX(DATE(2028,1,1),Mitarbeiter!$C32))+1),MAX(0,NETWORKDAYS(MAX(DATE(2028,1,1),Mitarbeiter!$C32),MIN(DATE(2028,2,0),IF(Mitarbeiter!$D32="",DATE(2028,2,0),Mitarbeiter!$D32),TODAY()),Einstellungen!$F$13:$F$67)))*N(Mitarbeiter!$E32)/IF(Einstellungen!$C$11="7 Tage",7,5),N('Ist-Stunden'!AD32)+(N(Krankheitstage!BC32)+N(Krankheitstage!BO32))*N($C32))))</f>
        <v/>
      </c>
      <c r="BI32" s="76">
        <f>IF($B32="",0,IF(Einstellungen!$C$10="Ja",MAX(IF(Einstellungen!$C$11="7 Tage",MAX(0,(MIN(DATE(2028,3,0),IF(Mitarbeiter!$D32="",DATE(2028,3,0),Mitarbeiter!$D32),TODAY()))-(MAX(DATE(2028,2,1),Mitarbeiter!$C32))+1),MAX(0,NETWORKDAYS(MAX(DATE(2028,2,1),Mitarbeiter!$C32),MIN(DATE(2028,3,0),IF(Mitarbeiter!$D32="",DATE(2028,3,0),Mitarbeiter!$D32),TODAY()),Einstellungen!$F$13:$F$67)))*N(Mitarbeiter!$E32)/IF(Einstellungen!$C$11="7 Tage",7,5),N('Ist-Stunden'!AE32)),MAX(IF(Einstellungen!$C$11="7 Tage",MAX(0,(MIN(DATE(2028,3,0),IF(Mitarbeiter!$D32="",DATE(2028,3,0),Mitarbeiter!$D32),TODAY()))-(MAX(DATE(2028,2,1),Mitarbeiter!$C32))+1),MAX(0,NETWORKDAYS(MAX(DATE(2028,2,1),Mitarbeiter!$C32),MIN(DATE(2028,3,0),IF(Mitarbeiter!$D32="",DATE(2028,3,0),Mitarbeiter!$D32),TODAY()),Einstellungen!$F$13:$F$67)))*N(Mitarbeiter!$E32)/IF(Einstellungen!$C$11="7 Tage",7,5),N('Ist-Stunden'!AE32)+(N(Krankheitstage!BD32)+N(Krankheitstage!BP32))*N($C32))))</f>
        <v/>
      </c>
      <c r="BJ32" s="76">
        <f>IF($B32="",0,IF(Einstellungen!$C$10="Ja",MAX(IF(Einstellungen!$C$11="7 Tage",MAX(0,(MIN(DATE(2028,4,0),IF(Mitarbeiter!$D32="",DATE(2028,4,0),Mitarbeiter!$D32),TODAY()))-(MAX(DATE(2028,3,1),Mitarbeiter!$C32))+1),MAX(0,NETWORKDAYS(MAX(DATE(2028,3,1),Mitarbeiter!$C32),MIN(DATE(2028,4,0),IF(Mitarbeiter!$D32="",DATE(2028,4,0),Mitarbeiter!$D32),TODAY()),Einstellungen!$F$13:$F$67)))*N(Mitarbeiter!$E32)/IF(Einstellungen!$C$11="7 Tage",7,5),N('Ist-Stunden'!AF32)),MAX(IF(Einstellungen!$C$11="7 Tage",MAX(0,(MIN(DATE(2028,4,0),IF(Mitarbeiter!$D32="",DATE(2028,4,0),Mitarbeiter!$D32),TODAY()))-(MAX(DATE(2028,3,1),Mitarbeiter!$C32))+1),MAX(0,NETWORKDAYS(MAX(DATE(2028,3,1),Mitarbeiter!$C32),MIN(DATE(2028,4,0),IF(Mitarbeiter!$D32="",DATE(2028,4,0),Mitarbeiter!$D32),TODAY()),Einstellungen!$F$13:$F$67)))*N(Mitarbeiter!$E32)/IF(Einstellungen!$C$11="7 Tage",7,5),N('Ist-Stunden'!AF32)+(N(Krankheitstage!BE32)+N(Krankheitstage!BQ32))*N($C32))))</f>
        <v/>
      </c>
      <c r="BK32" s="76">
        <f>IF($B32="",0,IF(Einstellungen!$C$10="Ja",MAX(IF(Einstellungen!$C$11="7 Tage",MAX(0,(MIN(DATE(2028,5,0),IF(Mitarbeiter!$D32="",DATE(2028,5,0),Mitarbeiter!$D32),TODAY()))-(MAX(DATE(2028,4,1),Mitarbeiter!$C32))+1),MAX(0,NETWORKDAYS(MAX(DATE(2028,4,1),Mitarbeiter!$C32),MIN(DATE(2028,5,0),IF(Mitarbeiter!$D32="",DATE(2028,5,0),Mitarbeiter!$D32),TODAY()),Einstellungen!$F$13:$F$67)))*N(Mitarbeiter!$E32)/IF(Einstellungen!$C$11="7 Tage",7,5),N('Ist-Stunden'!AG32)),MAX(IF(Einstellungen!$C$11="7 Tage",MAX(0,(MIN(DATE(2028,5,0),IF(Mitarbeiter!$D32="",DATE(2028,5,0),Mitarbeiter!$D32),TODAY()))-(MAX(DATE(2028,4,1),Mitarbeiter!$C32))+1),MAX(0,NETWORKDAYS(MAX(DATE(2028,4,1),Mitarbeiter!$C32),MIN(DATE(2028,5,0),IF(Mitarbeiter!$D32="",DATE(2028,5,0),Mitarbeiter!$D32),TODAY()),Einstellungen!$F$13:$F$67)))*N(Mitarbeiter!$E32)/IF(Einstellungen!$C$11="7 Tage",7,5),N('Ist-Stunden'!AG32)+(N(Krankheitstage!BF32)+N(Krankheitstage!BR32))*N($C32))))</f>
        <v/>
      </c>
      <c r="BL32" s="76">
        <f>IF($B32="",0,IF(Einstellungen!$C$10="Ja",MAX(IF(Einstellungen!$C$11="7 Tage",MAX(0,(MIN(DATE(2028,6,0),IF(Mitarbeiter!$D32="",DATE(2028,6,0),Mitarbeiter!$D32),TODAY()))-(MAX(DATE(2028,5,1),Mitarbeiter!$C32))+1),MAX(0,NETWORKDAYS(MAX(DATE(2028,5,1),Mitarbeiter!$C32),MIN(DATE(2028,6,0),IF(Mitarbeiter!$D32="",DATE(2028,6,0),Mitarbeiter!$D32),TODAY()),Einstellungen!$F$13:$F$67)))*N(Mitarbeiter!$E32)/IF(Einstellungen!$C$11="7 Tage",7,5),N('Ist-Stunden'!AH32)),MAX(IF(Einstellungen!$C$11="7 Tage",MAX(0,(MIN(DATE(2028,6,0),IF(Mitarbeiter!$D32="",DATE(2028,6,0),Mitarbeiter!$D32),TODAY()))-(MAX(DATE(2028,5,1),Mitarbeiter!$C32))+1),MAX(0,NETWORKDAYS(MAX(DATE(2028,5,1),Mitarbeiter!$C32),MIN(DATE(2028,6,0),IF(Mitarbeiter!$D32="",DATE(2028,6,0),Mitarbeiter!$D32),TODAY()),Einstellungen!$F$13:$F$67)))*N(Mitarbeiter!$E32)/IF(Einstellungen!$C$11="7 Tage",7,5),N('Ist-Stunden'!AH32)+(N(Krankheitstage!BG32)+N(Krankheitstage!BS32))*N($C32))))</f>
        <v/>
      </c>
      <c r="BM32" s="76">
        <f>IF($B32="",0,IF(Einstellungen!$C$10="Ja",MAX(IF(Einstellungen!$C$11="7 Tage",MAX(0,(MIN(DATE(2028,7,0),IF(Mitarbeiter!$D32="",DATE(2028,7,0),Mitarbeiter!$D32),TODAY()))-(MAX(DATE(2028,6,1),Mitarbeiter!$C32))+1),MAX(0,NETWORKDAYS(MAX(DATE(2028,6,1),Mitarbeiter!$C32),MIN(DATE(2028,7,0),IF(Mitarbeiter!$D32="",DATE(2028,7,0),Mitarbeiter!$D32),TODAY()),Einstellungen!$F$13:$F$67)))*N(Mitarbeiter!$E32)/IF(Einstellungen!$C$11="7 Tage",7,5),N('Ist-Stunden'!AI32)),MAX(IF(Einstellungen!$C$11="7 Tage",MAX(0,(MIN(DATE(2028,7,0),IF(Mitarbeiter!$D32="",DATE(2028,7,0),Mitarbeiter!$D32),TODAY()))-(MAX(DATE(2028,6,1),Mitarbeiter!$C32))+1),MAX(0,NETWORKDAYS(MAX(DATE(2028,6,1),Mitarbeiter!$C32),MIN(DATE(2028,7,0),IF(Mitarbeiter!$D32="",DATE(2028,7,0),Mitarbeiter!$D32),TODAY()),Einstellungen!$F$13:$F$67)))*N(Mitarbeiter!$E32)/IF(Einstellungen!$C$11="7 Tage",7,5),N('Ist-Stunden'!AI32)+(N(Krankheitstage!BH32)+N(Krankheitstage!BT32))*N($C32))))</f>
        <v/>
      </c>
      <c r="BN32" s="76">
        <f>IF($B32="",0,IF(Einstellungen!$C$10="Ja",MAX(IF(Einstellungen!$C$11="7 Tage",MAX(0,(MIN(DATE(2028,8,0),IF(Mitarbeiter!$D32="",DATE(2028,8,0),Mitarbeiter!$D32),TODAY()))-(MAX(DATE(2028,7,1),Mitarbeiter!$C32))+1),MAX(0,NETWORKDAYS(MAX(DATE(2028,7,1),Mitarbeiter!$C32),MIN(DATE(2028,8,0),IF(Mitarbeiter!$D32="",DATE(2028,8,0),Mitarbeiter!$D32),TODAY()),Einstellungen!$F$13:$F$67)))*N(Mitarbeiter!$E32)/IF(Einstellungen!$C$11="7 Tage",7,5),N('Ist-Stunden'!AJ32)),MAX(IF(Einstellungen!$C$11="7 Tage",MAX(0,(MIN(DATE(2028,8,0),IF(Mitarbeiter!$D32="",DATE(2028,8,0),Mitarbeiter!$D32),TODAY()))-(MAX(DATE(2028,7,1),Mitarbeiter!$C32))+1),MAX(0,NETWORKDAYS(MAX(DATE(2028,7,1),Mitarbeiter!$C32),MIN(DATE(2028,8,0),IF(Mitarbeiter!$D32="",DATE(2028,8,0),Mitarbeiter!$D32),TODAY()),Einstellungen!$F$13:$F$67)))*N(Mitarbeiter!$E32)/IF(Einstellungen!$C$11="7 Tage",7,5),N('Ist-Stunden'!AJ32)+(N(Krankheitstage!BI32)+N(Krankheitstage!BU32))*N($C32))))</f>
        <v/>
      </c>
      <c r="BO32" s="76">
        <f>IF($B32="",0,IF(Einstellungen!$C$10="Ja",MAX(IF(Einstellungen!$C$11="7 Tage",MAX(0,(MIN(DATE(2028,9,0),IF(Mitarbeiter!$D32="",DATE(2028,9,0),Mitarbeiter!$D32),TODAY()))-(MAX(DATE(2028,8,1),Mitarbeiter!$C32))+1),MAX(0,NETWORKDAYS(MAX(DATE(2028,8,1),Mitarbeiter!$C32),MIN(DATE(2028,9,0),IF(Mitarbeiter!$D32="",DATE(2028,9,0),Mitarbeiter!$D32),TODAY()),Einstellungen!$F$13:$F$67)))*N(Mitarbeiter!$E32)/IF(Einstellungen!$C$11="7 Tage",7,5),N('Ist-Stunden'!AK32)),MAX(IF(Einstellungen!$C$11="7 Tage",MAX(0,(MIN(DATE(2028,9,0),IF(Mitarbeiter!$D32="",DATE(2028,9,0),Mitarbeiter!$D32),TODAY()))-(MAX(DATE(2028,8,1),Mitarbeiter!$C32))+1),MAX(0,NETWORKDAYS(MAX(DATE(2028,8,1),Mitarbeiter!$C32),MIN(DATE(2028,9,0),IF(Mitarbeiter!$D32="",DATE(2028,9,0),Mitarbeiter!$D32),TODAY()),Einstellungen!$F$13:$F$67)))*N(Mitarbeiter!$E32)/IF(Einstellungen!$C$11="7 Tage",7,5),N('Ist-Stunden'!AK32)+(N(Krankheitstage!BJ32)+N(Krankheitstage!BV32))*N($C32))))</f>
        <v/>
      </c>
      <c r="BP32" s="76">
        <f>IF($B32="",0,IF(Einstellungen!$C$10="Ja",MAX(IF(Einstellungen!$C$11="7 Tage",MAX(0,(MIN(DATE(2028,10,0),IF(Mitarbeiter!$D32="",DATE(2028,10,0),Mitarbeiter!$D32),TODAY()))-(MAX(DATE(2028,9,1),Mitarbeiter!$C32))+1),MAX(0,NETWORKDAYS(MAX(DATE(2028,9,1),Mitarbeiter!$C32),MIN(DATE(2028,10,0),IF(Mitarbeiter!$D32="",DATE(2028,10,0),Mitarbeiter!$D32),TODAY()),Einstellungen!$F$13:$F$67)))*N(Mitarbeiter!$E32)/IF(Einstellungen!$C$11="7 Tage",7,5),N('Ist-Stunden'!AL32)),MAX(IF(Einstellungen!$C$11="7 Tage",MAX(0,(MIN(DATE(2028,10,0),IF(Mitarbeiter!$D32="",DATE(2028,10,0),Mitarbeiter!$D32),TODAY()))-(MAX(DATE(2028,9,1),Mitarbeiter!$C32))+1),MAX(0,NETWORKDAYS(MAX(DATE(2028,9,1),Mitarbeiter!$C32),MIN(DATE(2028,10,0),IF(Mitarbeiter!$D32="",DATE(2028,10,0),Mitarbeiter!$D32),TODAY()),Einstellungen!$F$13:$F$67)))*N(Mitarbeiter!$E32)/IF(Einstellungen!$C$11="7 Tage",7,5),N('Ist-Stunden'!AL32)+(N(Krankheitstage!BK32)+N(Krankheitstage!BW32))*N($C32))))</f>
        <v/>
      </c>
      <c r="BQ32" s="76">
        <f>IF($B32="",0,IF(Einstellungen!$C$10="Ja",MAX(IF(Einstellungen!$C$11="7 Tage",MAX(0,(MIN(DATE(2028,11,0),IF(Mitarbeiter!$D32="",DATE(2028,11,0),Mitarbeiter!$D32),TODAY()))-(MAX(DATE(2028,10,1),Mitarbeiter!$C32))+1),MAX(0,NETWORKDAYS(MAX(DATE(2028,10,1),Mitarbeiter!$C32),MIN(DATE(2028,11,0),IF(Mitarbeiter!$D32="",DATE(2028,11,0),Mitarbeiter!$D32),TODAY()),Einstellungen!$F$13:$F$67)))*N(Mitarbeiter!$E32)/IF(Einstellungen!$C$11="7 Tage",7,5),N('Ist-Stunden'!AM32)),MAX(IF(Einstellungen!$C$11="7 Tage",MAX(0,(MIN(DATE(2028,11,0),IF(Mitarbeiter!$D32="",DATE(2028,11,0),Mitarbeiter!$D32),TODAY()))-(MAX(DATE(2028,10,1),Mitarbeiter!$C32))+1),MAX(0,NETWORKDAYS(MAX(DATE(2028,10,1),Mitarbeiter!$C32),MIN(DATE(2028,11,0),IF(Mitarbeiter!$D32="",DATE(2028,11,0),Mitarbeiter!$D32),TODAY()),Einstellungen!$F$13:$F$67)))*N(Mitarbeiter!$E32)/IF(Einstellungen!$C$11="7 Tage",7,5),N('Ist-Stunden'!AM32)+(N(Krankheitstage!BL32)+N(Krankheitstage!BX32))*N($C32))))</f>
        <v/>
      </c>
      <c r="BR32" s="76">
        <f>IF($B32="",0,IF(Einstellungen!$C$10="Ja",MAX(IF(Einstellungen!$C$11="7 Tage",MAX(0,(MIN(DATE(2028,12,0),IF(Mitarbeiter!$D32="",DATE(2028,12,0),Mitarbeiter!$D32),TODAY()))-(MAX(DATE(2028,11,1),Mitarbeiter!$C32))+1),MAX(0,NETWORKDAYS(MAX(DATE(2028,11,1),Mitarbeiter!$C32),MIN(DATE(2028,12,0),IF(Mitarbeiter!$D32="",DATE(2028,12,0),Mitarbeiter!$D32),TODAY()),Einstellungen!$F$13:$F$67)))*N(Mitarbeiter!$E32)/IF(Einstellungen!$C$11="7 Tage",7,5),N('Ist-Stunden'!AN32)),MAX(IF(Einstellungen!$C$11="7 Tage",MAX(0,(MIN(DATE(2028,12,0),IF(Mitarbeiter!$D32="",DATE(2028,12,0),Mitarbeiter!$D32),TODAY()))-(MAX(DATE(2028,11,1),Mitarbeiter!$C32))+1),MAX(0,NETWORKDAYS(MAX(DATE(2028,11,1),Mitarbeiter!$C32),MIN(DATE(2028,12,0),IF(Mitarbeiter!$D32="",DATE(2028,12,0),Mitarbeiter!$D32),TODAY()),Einstellungen!$F$13:$F$67)))*N(Mitarbeiter!$E32)/IF(Einstellungen!$C$11="7 Tage",7,5),N('Ist-Stunden'!AN32)+(N(Krankheitstage!BM32)+N(Krankheitstage!BY32))*N($C32))))</f>
        <v/>
      </c>
      <c r="BS32" s="76">
        <f>IF($B32="",0,IF(Einstellungen!$C$10="Ja",MAX(IF(Einstellungen!$C$11="7 Tage",MAX(0,(MIN(DATE(2028,13,0),IF(Mitarbeiter!$D32="",DATE(2028,13,0),Mitarbeiter!$D32),TODAY()))-(MAX(DATE(2028,12,1),Mitarbeiter!$C32))+1),MAX(0,NETWORKDAYS(MAX(DATE(2028,12,1),Mitarbeiter!$C32),MIN(DATE(2028,13,0),IF(Mitarbeiter!$D32="",DATE(2028,13,0),Mitarbeiter!$D32),TODAY()),Einstellungen!$F$13:$F$67)))*N(Mitarbeiter!$E32)/IF(Einstellungen!$C$11="7 Tage",7,5),N('Ist-Stunden'!AO32)),MAX(IF(Einstellungen!$C$11="7 Tage",MAX(0,(MIN(DATE(2028,13,0),IF(Mitarbeiter!$D32="",DATE(2028,13,0),Mitarbeiter!$D32),TODAY()))-(MAX(DATE(2028,12,1),Mitarbeiter!$C32))+1),MAX(0,NETWORKDAYS(MAX(DATE(2028,12,1),Mitarbeiter!$C32),MIN(DATE(2028,13,0),IF(Mitarbeiter!$D32="",DATE(2028,13,0),Mitarbeiter!$D32),TODAY()),Einstellungen!$F$13:$F$67)))*N(Mitarbeiter!$E32)/IF(Einstellungen!$C$11="7 Tage",7,5),N('Ist-Stunden'!AO32)+(N(Krankheitstage!BN32)+N(Krankheitstage!BZ32))*N($C32))))</f>
        <v/>
      </c>
      <c r="BT32" s="76">
        <f>IF($B32="",0,IF(Einstellungen!$C$10="Ja",MAX(IF(Einstellungen!$C$11="7 Tage",MAX(0,(MIN(DATE(2029,2,0),IF(Mitarbeiter!$D32="",DATE(2029,2,0),Mitarbeiter!$D32),TODAY()))-(MAX(DATE(2029,1,1),Mitarbeiter!$C32))+1),MAX(0,NETWORKDAYS(MAX(DATE(2029,1,1),Mitarbeiter!$C32),MIN(DATE(2029,2,0),IF(Mitarbeiter!$D32="",DATE(2029,2,0),Mitarbeiter!$D32),TODAY()),Einstellungen!$F$13:$F$67)))*N(Mitarbeiter!$E32)/IF(Einstellungen!$C$11="7 Tage",7,5),N('Ist-Stunden'!AP32)),MAX(IF(Einstellungen!$C$11="7 Tage",MAX(0,(MIN(DATE(2029,2,0),IF(Mitarbeiter!$D32="",DATE(2029,2,0),Mitarbeiter!$D32),TODAY()))-(MAX(DATE(2029,1,1),Mitarbeiter!$C32))+1),MAX(0,NETWORKDAYS(MAX(DATE(2029,1,1),Mitarbeiter!$C32),MIN(DATE(2029,2,0),IF(Mitarbeiter!$D32="",DATE(2029,2,0),Mitarbeiter!$D32),TODAY()),Einstellungen!$F$13:$F$67)))*N(Mitarbeiter!$E32)/IF(Einstellungen!$C$11="7 Tage",7,5),N('Ist-Stunden'!AP32)+(N(Krankheitstage!CA32)+N(Krankheitstage!CM32))*N($C32))))</f>
        <v/>
      </c>
      <c r="BU32" s="76">
        <f>IF($B32="",0,IF(Einstellungen!$C$10="Ja",MAX(IF(Einstellungen!$C$11="7 Tage",MAX(0,(MIN(DATE(2029,3,0),IF(Mitarbeiter!$D32="",DATE(2029,3,0),Mitarbeiter!$D32),TODAY()))-(MAX(DATE(2029,2,1),Mitarbeiter!$C32))+1),MAX(0,NETWORKDAYS(MAX(DATE(2029,2,1),Mitarbeiter!$C32),MIN(DATE(2029,3,0),IF(Mitarbeiter!$D32="",DATE(2029,3,0),Mitarbeiter!$D32),TODAY()),Einstellungen!$F$13:$F$67)))*N(Mitarbeiter!$E32)/IF(Einstellungen!$C$11="7 Tage",7,5),N('Ist-Stunden'!AQ32)),MAX(IF(Einstellungen!$C$11="7 Tage",MAX(0,(MIN(DATE(2029,3,0),IF(Mitarbeiter!$D32="",DATE(2029,3,0),Mitarbeiter!$D32),TODAY()))-(MAX(DATE(2029,2,1),Mitarbeiter!$C32))+1),MAX(0,NETWORKDAYS(MAX(DATE(2029,2,1),Mitarbeiter!$C32),MIN(DATE(2029,3,0),IF(Mitarbeiter!$D32="",DATE(2029,3,0),Mitarbeiter!$D32),TODAY()),Einstellungen!$F$13:$F$67)))*N(Mitarbeiter!$E32)/IF(Einstellungen!$C$11="7 Tage",7,5),N('Ist-Stunden'!AQ32)+(N(Krankheitstage!CB32)+N(Krankheitstage!CN32))*N($C32))))</f>
        <v/>
      </c>
      <c r="BV32" s="76">
        <f>IF($B32="",0,IF(Einstellungen!$C$10="Ja",MAX(IF(Einstellungen!$C$11="7 Tage",MAX(0,(MIN(DATE(2029,4,0),IF(Mitarbeiter!$D32="",DATE(2029,4,0),Mitarbeiter!$D32),TODAY()))-(MAX(DATE(2029,3,1),Mitarbeiter!$C32))+1),MAX(0,NETWORKDAYS(MAX(DATE(2029,3,1),Mitarbeiter!$C32),MIN(DATE(2029,4,0),IF(Mitarbeiter!$D32="",DATE(2029,4,0),Mitarbeiter!$D32),TODAY()),Einstellungen!$F$13:$F$67)))*N(Mitarbeiter!$E32)/IF(Einstellungen!$C$11="7 Tage",7,5),N('Ist-Stunden'!AR32)),MAX(IF(Einstellungen!$C$11="7 Tage",MAX(0,(MIN(DATE(2029,4,0),IF(Mitarbeiter!$D32="",DATE(2029,4,0),Mitarbeiter!$D32),TODAY()))-(MAX(DATE(2029,3,1),Mitarbeiter!$C32))+1),MAX(0,NETWORKDAYS(MAX(DATE(2029,3,1),Mitarbeiter!$C32),MIN(DATE(2029,4,0),IF(Mitarbeiter!$D32="",DATE(2029,4,0),Mitarbeiter!$D32),TODAY()),Einstellungen!$F$13:$F$67)))*N(Mitarbeiter!$E32)/IF(Einstellungen!$C$11="7 Tage",7,5),N('Ist-Stunden'!AR32)+(N(Krankheitstage!CC32)+N(Krankheitstage!CO32))*N($C32))))</f>
        <v/>
      </c>
      <c r="BW32" s="76">
        <f>IF($B32="",0,IF(Einstellungen!$C$10="Ja",MAX(IF(Einstellungen!$C$11="7 Tage",MAX(0,(MIN(DATE(2029,5,0),IF(Mitarbeiter!$D32="",DATE(2029,5,0),Mitarbeiter!$D32),TODAY()))-(MAX(DATE(2029,4,1),Mitarbeiter!$C32))+1),MAX(0,NETWORKDAYS(MAX(DATE(2029,4,1),Mitarbeiter!$C32),MIN(DATE(2029,5,0),IF(Mitarbeiter!$D32="",DATE(2029,5,0),Mitarbeiter!$D32),TODAY()),Einstellungen!$F$13:$F$67)))*N(Mitarbeiter!$E32)/IF(Einstellungen!$C$11="7 Tage",7,5),N('Ist-Stunden'!AS32)),MAX(IF(Einstellungen!$C$11="7 Tage",MAX(0,(MIN(DATE(2029,5,0),IF(Mitarbeiter!$D32="",DATE(2029,5,0),Mitarbeiter!$D32),TODAY()))-(MAX(DATE(2029,4,1),Mitarbeiter!$C32))+1),MAX(0,NETWORKDAYS(MAX(DATE(2029,4,1),Mitarbeiter!$C32),MIN(DATE(2029,5,0),IF(Mitarbeiter!$D32="",DATE(2029,5,0),Mitarbeiter!$D32),TODAY()),Einstellungen!$F$13:$F$67)))*N(Mitarbeiter!$E32)/IF(Einstellungen!$C$11="7 Tage",7,5),N('Ist-Stunden'!AS32)+(N(Krankheitstage!CD32)+N(Krankheitstage!CP32))*N($C32))))</f>
        <v/>
      </c>
      <c r="BX32" s="76">
        <f>IF($B32="",0,IF(Einstellungen!$C$10="Ja",MAX(IF(Einstellungen!$C$11="7 Tage",MAX(0,(MIN(DATE(2029,6,0),IF(Mitarbeiter!$D32="",DATE(2029,6,0),Mitarbeiter!$D32),TODAY()))-(MAX(DATE(2029,5,1),Mitarbeiter!$C32))+1),MAX(0,NETWORKDAYS(MAX(DATE(2029,5,1),Mitarbeiter!$C32),MIN(DATE(2029,6,0),IF(Mitarbeiter!$D32="",DATE(2029,6,0),Mitarbeiter!$D32),TODAY()),Einstellungen!$F$13:$F$67)))*N(Mitarbeiter!$E32)/IF(Einstellungen!$C$11="7 Tage",7,5),N('Ist-Stunden'!AT32)),MAX(IF(Einstellungen!$C$11="7 Tage",MAX(0,(MIN(DATE(2029,6,0),IF(Mitarbeiter!$D32="",DATE(2029,6,0),Mitarbeiter!$D32),TODAY()))-(MAX(DATE(2029,5,1),Mitarbeiter!$C32))+1),MAX(0,NETWORKDAYS(MAX(DATE(2029,5,1),Mitarbeiter!$C32),MIN(DATE(2029,6,0),IF(Mitarbeiter!$D32="",DATE(2029,6,0),Mitarbeiter!$D32),TODAY()),Einstellungen!$F$13:$F$67)))*N(Mitarbeiter!$E32)/IF(Einstellungen!$C$11="7 Tage",7,5),N('Ist-Stunden'!AT32)+(N(Krankheitstage!CE32)+N(Krankheitstage!CQ32))*N($C32))))</f>
        <v/>
      </c>
      <c r="BY32" s="76">
        <f>IF($B32="",0,IF(Einstellungen!$C$10="Ja",MAX(IF(Einstellungen!$C$11="7 Tage",MAX(0,(MIN(DATE(2029,7,0),IF(Mitarbeiter!$D32="",DATE(2029,7,0),Mitarbeiter!$D32),TODAY()))-(MAX(DATE(2029,6,1),Mitarbeiter!$C32))+1),MAX(0,NETWORKDAYS(MAX(DATE(2029,6,1),Mitarbeiter!$C32),MIN(DATE(2029,7,0),IF(Mitarbeiter!$D32="",DATE(2029,7,0),Mitarbeiter!$D32),TODAY()),Einstellungen!$F$13:$F$67)))*N(Mitarbeiter!$E32)/IF(Einstellungen!$C$11="7 Tage",7,5),N('Ist-Stunden'!AU32)),MAX(IF(Einstellungen!$C$11="7 Tage",MAX(0,(MIN(DATE(2029,7,0),IF(Mitarbeiter!$D32="",DATE(2029,7,0),Mitarbeiter!$D32),TODAY()))-(MAX(DATE(2029,6,1),Mitarbeiter!$C32))+1),MAX(0,NETWORKDAYS(MAX(DATE(2029,6,1),Mitarbeiter!$C32),MIN(DATE(2029,7,0),IF(Mitarbeiter!$D32="",DATE(2029,7,0),Mitarbeiter!$D32),TODAY()),Einstellungen!$F$13:$F$67)))*N(Mitarbeiter!$E32)/IF(Einstellungen!$C$11="7 Tage",7,5),N('Ist-Stunden'!AU32)+(N(Krankheitstage!CF32)+N(Krankheitstage!CR32))*N($C32))))</f>
        <v/>
      </c>
      <c r="BZ32" s="76">
        <f>IF($B32="",0,IF(Einstellungen!$C$10="Ja",MAX(IF(Einstellungen!$C$11="7 Tage",MAX(0,(MIN(DATE(2029,8,0),IF(Mitarbeiter!$D32="",DATE(2029,8,0),Mitarbeiter!$D32),TODAY()))-(MAX(DATE(2029,7,1),Mitarbeiter!$C32))+1),MAX(0,NETWORKDAYS(MAX(DATE(2029,7,1),Mitarbeiter!$C32),MIN(DATE(2029,8,0),IF(Mitarbeiter!$D32="",DATE(2029,8,0),Mitarbeiter!$D32),TODAY()),Einstellungen!$F$13:$F$67)))*N(Mitarbeiter!$E32)/IF(Einstellungen!$C$11="7 Tage",7,5),N('Ist-Stunden'!AV32)),MAX(IF(Einstellungen!$C$11="7 Tage",MAX(0,(MIN(DATE(2029,8,0),IF(Mitarbeiter!$D32="",DATE(2029,8,0),Mitarbeiter!$D32),TODAY()))-(MAX(DATE(2029,7,1),Mitarbeiter!$C32))+1),MAX(0,NETWORKDAYS(MAX(DATE(2029,7,1),Mitarbeiter!$C32),MIN(DATE(2029,8,0),IF(Mitarbeiter!$D32="",DATE(2029,8,0),Mitarbeiter!$D32),TODAY()),Einstellungen!$F$13:$F$67)))*N(Mitarbeiter!$E32)/IF(Einstellungen!$C$11="7 Tage",7,5),N('Ist-Stunden'!AV32)+(N(Krankheitstage!CG32)+N(Krankheitstage!CS32))*N($C32))))</f>
        <v/>
      </c>
      <c r="CA32" s="76">
        <f>IF($B32="",0,IF(Einstellungen!$C$10="Ja",MAX(IF(Einstellungen!$C$11="7 Tage",MAX(0,(MIN(DATE(2029,9,0),IF(Mitarbeiter!$D32="",DATE(2029,9,0),Mitarbeiter!$D32),TODAY()))-(MAX(DATE(2029,8,1),Mitarbeiter!$C32))+1),MAX(0,NETWORKDAYS(MAX(DATE(2029,8,1),Mitarbeiter!$C32),MIN(DATE(2029,9,0),IF(Mitarbeiter!$D32="",DATE(2029,9,0),Mitarbeiter!$D32),TODAY()),Einstellungen!$F$13:$F$67)))*N(Mitarbeiter!$E32)/IF(Einstellungen!$C$11="7 Tage",7,5),N('Ist-Stunden'!AW32)),MAX(IF(Einstellungen!$C$11="7 Tage",MAX(0,(MIN(DATE(2029,9,0),IF(Mitarbeiter!$D32="",DATE(2029,9,0),Mitarbeiter!$D32),TODAY()))-(MAX(DATE(2029,8,1),Mitarbeiter!$C32))+1),MAX(0,NETWORKDAYS(MAX(DATE(2029,8,1),Mitarbeiter!$C32),MIN(DATE(2029,9,0),IF(Mitarbeiter!$D32="",DATE(2029,9,0),Mitarbeiter!$D32),TODAY()),Einstellungen!$F$13:$F$67)))*N(Mitarbeiter!$E32)/IF(Einstellungen!$C$11="7 Tage",7,5),N('Ist-Stunden'!AW32)+(N(Krankheitstage!CH32)+N(Krankheitstage!CT32))*N($C32))))</f>
        <v/>
      </c>
      <c r="CB32" s="76">
        <f>IF($B32="",0,IF(Einstellungen!$C$10="Ja",MAX(IF(Einstellungen!$C$11="7 Tage",MAX(0,(MIN(DATE(2029,10,0),IF(Mitarbeiter!$D32="",DATE(2029,10,0),Mitarbeiter!$D32),TODAY()))-(MAX(DATE(2029,9,1),Mitarbeiter!$C32))+1),MAX(0,NETWORKDAYS(MAX(DATE(2029,9,1),Mitarbeiter!$C32),MIN(DATE(2029,10,0),IF(Mitarbeiter!$D32="",DATE(2029,10,0),Mitarbeiter!$D32),TODAY()),Einstellungen!$F$13:$F$67)))*N(Mitarbeiter!$E32)/IF(Einstellungen!$C$11="7 Tage",7,5),N('Ist-Stunden'!AX32)),MAX(IF(Einstellungen!$C$11="7 Tage",MAX(0,(MIN(DATE(2029,10,0),IF(Mitarbeiter!$D32="",DATE(2029,10,0),Mitarbeiter!$D32),TODAY()))-(MAX(DATE(2029,9,1),Mitarbeiter!$C32))+1),MAX(0,NETWORKDAYS(MAX(DATE(2029,9,1),Mitarbeiter!$C32),MIN(DATE(2029,10,0),IF(Mitarbeiter!$D32="",DATE(2029,10,0),Mitarbeiter!$D32),TODAY()),Einstellungen!$F$13:$F$67)))*N(Mitarbeiter!$E32)/IF(Einstellungen!$C$11="7 Tage",7,5),N('Ist-Stunden'!AX32)+(N(Krankheitstage!CI32)+N(Krankheitstage!CU32))*N($C32))))</f>
        <v/>
      </c>
      <c r="CC32" s="76">
        <f>IF($B32="",0,IF(Einstellungen!$C$10="Ja",MAX(IF(Einstellungen!$C$11="7 Tage",MAX(0,(MIN(DATE(2029,11,0),IF(Mitarbeiter!$D32="",DATE(2029,11,0),Mitarbeiter!$D32),TODAY()))-(MAX(DATE(2029,10,1),Mitarbeiter!$C32))+1),MAX(0,NETWORKDAYS(MAX(DATE(2029,10,1),Mitarbeiter!$C32),MIN(DATE(2029,11,0),IF(Mitarbeiter!$D32="",DATE(2029,11,0),Mitarbeiter!$D32),TODAY()),Einstellungen!$F$13:$F$67)))*N(Mitarbeiter!$E32)/IF(Einstellungen!$C$11="7 Tage",7,5),N('Ist-Stunden'!AY32)),MAX(IF(Einstellungen!$C$11="7 Tage",MAX(0,(MIN(DATE(2029,11,0),IF(Mitarbeiter!$D32="",DATE(2029,11,0),Mitarbeiter!$D32),TODAY()))-(MAX(DATE(2029,10,1),Mitarbeiter!$C32))+1),MAX(0,NETWORKDAYS(MAX(DATE(2029,10,1),Mitarbeiter!$C32),MIN(DATE(2029,11,0),IF(Mitarbeiter!$D32="",DATE(2029,11,0),Mitarbeiter!$D32),TODAY()),Einstellungen!$F$13:$F$67)))*N(Mitarbeiter!$E32)/IF(Einstellungen!$C$11="7 Tage",7,5),N('Ist-Stunden'!AY32)+(N(Krankheitstage!CJ32)+N(Krankheitstage!CV32))*N($C32))))</f>
        <v/>
      </c>
      <c r="CD32" s="76">
        <f>IF($B32="",0,IF(Einstellungen!$C$10="Ja",MAX(IF(Einstellungen!$C$11="7 Tage",MAX(0,(MIN(DATE(2029,12,0),IF(Mitarbeiter!$D32="",DATE(2029,12,0),Mitarbeiter!$D32),TODAY()))-(MAX(DATE(2029,11,1),Mitarbeiter!$C32))+1),MAX(0,NETWORKDAYS(MAX(DATE(2029,11,1),Mitarbeiter!$C32),MIN(DATE(2029,12,0),IF(Mitarbeiter!$D32="",DATE(2029,12,0),Mitarbeiter!$D32),TODAY()),Einstellungen!$F$13:$F$67)))*N(Mitarbeiter!$E32)/IF(Einstellungen!$C$11="7 Tage",7,5),N('Ist-Stunden'!AZ32)),MAX(IF(Einstellungen!$C$11="7 Tage",MAX(0,(MIN(DATE(2029,12,0),IF(Mitarbeiter!$D32="",DATE(2029,12,0),Mitarbeiter!$D32),TODAY()))-(MAX(DATE(2029,11,1),Mitarbeiter!$C32))+1),MAX(0,NETWORKDAYS(MAX(DATE(2029,11,1),Mitarbeiter!$C32),MIN(DATE(2029,12,0),IF(Mitarbeiter!$D32="",DATE(2029,12,0),Mitarbeiter!$D32),TODAY()),Einstellungen!$F$13:$F$67)))*N(Mitarbeiter!$E32)/IF(Einstellungen!$C$11="7 Tage",7,5),N('Ist-Stunden'!AZ32)+(N(Krankheitstage!CK32)+N(Krankheitstage!CW32))*N($C32))))</f>
        <v/>
      </c>
      <c r="CE32" s="76">
        <f>IF($B32="",0,IF(Einstellungen!$C$10="Ja",MAX(IF(Einstellungen!$C$11="7 Tage",MAX(0,(MIN(DATE(2029,13,0),IF(Mitarbeiter!$D32="",DATE(2029,13,0),Mitarbeiter!$D32),TODAY()))-(MAX(DATE(2029,12,1),Mitarbeiter!$C32))+1),MAX(0,NETWORKDAYS(MAX(DATE(2029,12,1),Mitarbeiter!$C32),MIN(DATE(2029,13,0),IF(Mitarbeiter!$D32="",DATE(2029,13,0),Mitarbeiter!$D32),TODAY()),Einstellungen!$F$13:$F$67)))*N(Mitarbeiter!$E32)/IF(Einstellungen!$C$11="7 Tage",7,5),N('Ist-Stunden'!BA32)),MAX(IF(Einstellungen!$C$11="7 Tage",MAX(0,(MIN(DATE(2029,13,0),IF(Mitarbeiter!$D32="",DATE(2029,13,0),Mitarbeiter!$D32),TODAY()))-(MAX(DATE(2029,12,1),Mitarbeiter!$C32))+1),MAX(0,NETWORKDAYS(MAX(DATE(2029,12,1),Mitarbeiter!$C32),MIN(DATE(2029,13,0),IF(Mitarbeiter!$D32="",DATE(2029,13,0),Mitarbeiter!$D32),TODAY()),Einstellungen!$F$13:$F$67)))*N(Mitarbeiter!$E32)/IF(Einstellungen!$C$11="7 Tage",7,5),N('Ist-Stunden'!BA32)+(N(Krankheitstage!CL32)+N(Krankheitstage!CX32))*N($C32))))</f>
        <v/>
      </c>
      <c r="CF32" s="76">
        <f>IF($B32="",0,IF(Einstellungen!$C$10="Ja",MAX(IF(Einstellungen!$C$11="7 Tage",MAX(0,(MIN(DATE(2030,2,0),IF(Mitarbeiter!$D32="",DATE(2030,2,0),Mitarbeiter!$D32),TODAY()))-(MAX(DATE(2030,1,1),Mitarbeiter!$C32))+1),MAX(0,NETWORKDAYS(MAX(DATE(2030,1,1),Mitarbeiter!$C32),MIN(DATE(2030,2,0),IF(Mitarbeiter!$D32="",DATE(2030,2,0),Mitarbeiter!$D32),TODAY()),Einstellungen!$F$13:$F$67)))*N(Mitarbeiter!$E32)/IF(Einstellungen!$C$11="7 Tage",7,5),N('Ist-Stunden'!BB32)),MAX(IF(Einstellungen!$C$11="7 Tage",MAX(0,(MIN(DATE(2030,2,0),IF(Mitarbeiter!$D32="",DATE(2030,2,0),Mitarbeiter!$D32),TODAY()))-(MAX(DATE(2030,1,1),Mitarbeiter!$C32))+1),MAX(0,NETWORKDAYS(MAX(DATE(2030,1,1),Mitarbeiter!$C32),MIN(DATE(2030,2,0),IF(Mitarbeiter!$D32="",DATE(2030,2,0),Mitarbeiter!$D32),TODAY()),Einstellungen!$F$13:$F$67)))*N(Mitarbeiter!$E32)/IF(Einstellungen!$C$11="7 Tage",7,5),N('Ist-Stunden'!BB32)+(N(Krankheitstage!CY32)+N(Krankheitstage!DK32))*N($C32))))</f>
        <v/>
      </c>
      <c r="CG32" s="76">
        <f>IF($B32="",0,IF(Einstellungen!$C$10="Ja",MAX(IF(Einstellungen!$C$11="7 Tage",MAX(0,(MIN(DATE(2030,3,0),IF(Mitarbeiter!$D32="",DATE(2030,3,0),Mitarbeiter!$D32),TODAY()))-(MAX(DATE(2030,2,1),Mitarbeiter!$C32))+1),MAX(0,NETWORKDAYS(MAX(DATE(2030,2,1),Mitarbeiter!$C32),MIN(DATE(2030,3,0),IF(Mitarbeiter!$D32="",DATE(2030,3,0),Mitarbeiter!$D32),TODAY()),Einstellungen!$F$13:$F$67)))*N(Mitarbeiter!$E32)/IF(Einstellungen!$C$11="7 Tage",7,5),N('Ist-Stunden'!BC32)),MAX(IF(Einstellungen!$C$11="7 Tage",MAX(0,(MIN(DATE(2030,3,0),IF(Mitarbeiter!$D32="",DATE(2030,3,0),Mitarbeiter!$D32),TODAY()))-(MAX(DATE(2030,2,1),Mitarbeiter!$C32))+1),MAX(0,NETWORKDAYS(MAX(DATE(2030,2,1),Mitarbeiter!$C32),MIN(DATE(2030,3,0),IF(Mitarbeiter!$D32="",DATE(2030,3,0),Mitarbeiter!$D32),TODAY()),Einstellungen!$F$13:$F$67)))*N(Mitarbeiter!$E32)/IF(Einstellungen!$C$11="7 Tage",7,5),N('Ist-Stunden'!BC32)+(N(Krankheitstage!CZ32)+N(Krankheitstage!DL32))*N($C32))))</f>
        <v/>
      </c>
      <c r="CH32" s="76">
        <f>IF($B32="",0,IF(Einstellungen!$C$10="Ja",MAX(IF(Einstellungen!$C$11="7 Tage",MAX(0,(MIN(DATE(2030,4,0),IF(Mitarbeiter!$D32="",DATE(2030,4,0),Mitarbeiter!$D32),TODAY()))-(MAX(DATE(2030,3,1),Mitarbeiter!$C32))+1),MAX(0,NETWORKDAYS(MAX(DATE(2030,3,1),Mitarbeiter!$C32),MIN(DATE(2030,4,0),IF(Mitarbeiter!$D32="",DATE(2030,4,0),Mitarbeiter!$D32),TODAY()),Einstellungen!$F$13:$F$67)))*N(Mitarbeiter!$E32)/IF(Einstellungen!$C$11="7 Tage",7,5),N('Ist-Stunden'!BD32)),MAX(IF(Einstellungen!$C$11="7 Tage",MAX(0,(MIN(DATE(2030,4,0),IF(Mitarbeiter!$D32="",DATE(2030,4,0),Mitarbeiter!$D32),TODAY()))-(MAX(DATE(2030,3,1),Mitarbeiter!$C32))+1),MAX(0,NETWORKDAYS(MAX(DATE(2030,3,1),Mitarbeiter!$C32),MIN(DATE(2030,4,0),IF(Mitarbeiter!$D32="",DATE(2030,4,0),Mitarbeiter!$D32),TODAY()),Einstellungen!$F$13:$F$67)))*N(Mitarbeiter!$E32)/IF(Einstellungen!$C$11="7 Tage",7,5),N('Ist-Stunden'!BD32)+(N(Krankheitstage!DA32)+N(Krankheitstage!DM32))*N($C32))))</f>
        <v/>
      </c>
      <c r="CI32" s="76">
        <f>IF($B32="",0,IF(Einstellungen!$C$10="Ja",MAX(IF(Einstellungen!$C$11="7 Tage",MAX(0,(MIN(DATE(2030,5,0),IF(Mitarbeiter!$D32="",DATE(2030,5,0),Mitarbeiter!$D32),TODAY()))-(MAX(DATE(2030,4,1),Mitarbeiter!$C32))+1),MAX(0,NETWORKDAYS(MAX(DATE(2030,4,1),Mitarbeiter!$C32),MIN(DATE(2030,5,0),IF(Mitarbeiter!$D32="",DATE(2030,5,0),Mitarbeiter!$D32),TODAY()),Einstellungen!$F$13:$F$67)))*N(Mitarbeiter!$E32)/IF(Einstellungen!$C$11="7 Tage",7,5),N('Ist-Stunden'!BE32)),MAX(IF(Einstellungen!$C$11="7 Tage",MAX(0,(MIN(DATE(2030,5,0),IF(Mitarbeiter!$D32="",DATE(2030,5,0),Mitarbeiter!$D32),TODAY()))-(MAX(DATE(2030,4,1),Mitarbeiter!$C32))+1),MAX(0,NETWORKDAYS(MAX(DATE(2030,4,1),Mitarbeiter!$C32),MIN(DATE(2030,5,0),IF(Mitarbeiter!$D32="",DATE(2030,5,0),Mitarbeiter!$D32),TODAY()),Einstellungen!$F$13:$F$67)))*N(Mitarbeiter!$E32)/IF(Einstellungen!$C$11="7 Tage",7,5),N('Ist-Stunden'!BE32)+(N(Krankheitstage!DB32)+N(Krankheitstage!DN32))*N($C32))))</f>
        <v/>
      </c>
      <c r="CJ32" s="76">
        <f>IF($B32="",0,IF(Einstellungen!$C$10="Ja",MAX(IF(Einstellungen!$C$11="7 Tage",MAX(0,(MIN(DATE(2030,6,0),IF(Mitarbeiter!$D32="",DATE(2030,6,0),Mitarbeiter!$D32),TODAY()))-(MAX(DATE(2030,5,1),Mitarbeiter!$C32))+1),MAX(0,NETWORKDAYS(MAX(DATE(2030,5,1),Mitarbeiter!$C32),MIN(DATE(2030,6,0),IF(Mitarbeiter!$D32="",DATE(2030,6,0),Mitarbeiter!$D32),TODAY()),Einstellungen!$F$13:$F$67)))*N(Mitarbeiter!$E32)/IF(Einstellungen!$C$11="7 Tage",7,5),N('Ist-Stunden'!BF32)),MAX(IF(Einstellungen!$C$11="7 Tage",MAX(0,(MIN(DATE(2030,6,0),IF(Mitarbeiter!$D32="",DATE(2030,6,0),Mitarbeiter!$D32),TODAY()))-(MAX(DATE(2030,5,1),Mitarbeiter!$C32))+1),MAX(0,NETWORKDAYS(MAX(DATE(2030,5,1),Mitarbeiter!$C32),MIN(DATE(2030,6,0),IF(Mitarbeiter!$D32="",DATE(2030,6,0),Mitarbeiter!$D32),TODAY()),Einstellungen!$F$13:$F$67)))*N(Mitarbeiter!$E32)/IF(Einstellungen!$C$11="7 Tage",7,5),N('Ist-Stunden'!BF32)+(N(Krankheitstage!DC32)+N(Krankheitstage!DO32))*N($C32))))</f>
        <v/>
      </c>
      <c r="CK32" s="76">
        <f>IF($B32="",0,IF(Einstellungen!$C$10="Ja",MAX(IF(Einstellungen!$C$11="7 Tage",MAX(0,(MIN(DATE(2030,7,0),IF(Mitarbeiter!$D32="",DATE(2030,7,0),Mitarbeiter!$D32),TODAY()))-(MAX(DATE(2030,6,1),Mitarbeiter!$C32))+1),MAX(0,NETWORKDAYS(MAX(DATE(2030,6,1),Mitarbeiter!$C32),MIN(DATE(2030,7,0),IF(Mitarbeiter!$D32="",DATE(2030,7,0),Mitarbeiter!$D32),TODAY()),Einstellungen!$F$13:$F$67)))*N(Mitarbeiter!$E32)/IF(Einstellungen!$C$11="7 Tage",7,5),N('Ist-Stunden'!BG32)),MAX(IF(Einstellungen!$C$11="7 Tage",MAX(0,(MIN(DATE(2030,7,0),IF(Mitarbeiter!$D32="",DATE(2030,7,0),Mitarbeiter!$D32),TODAY()))-(MAX(DATE(2030,6,1),Mitarbeiter!$C32))+1),MAX(0,NETWORKDAYS(MAX(DATE(2030,6,1),Mitarbeiter!$C32),MIN(DATE(2030,7,0),IF(Mitarbeiter!$D32="",DATE(2030,7,0),Mitarbeiter!$D32),TODAY()),Einstellungen!$F$13:$F$67)))*N(Mitarbeiter!$E32)/IF(Einstellungen!$C$11="7 Tage",7,5),N('Ist-Stunden'!BG32)+(N(Krankheitstage!DD32)+N(Krankheitstage!DP32))*N($C32))))</f>
        <v/>
      </c>
      <c r="CL32" s="76">
        <f>IF($B32="",0,IF(Einstellungen!$C$10="Ja",MAX(IF(Einstellungen!$C$11="7 Tage",MAX(0,(MIN(DATE(2030,8,0),IF(Mitarbeiter!$D32="",DATE(2030,8,0),Mitarbeiter!$D32),TODAY()))-(MAX(DATE(2030,7,1),Mitarbeiter!$C32))+1),MAX(0,NETWORKDAYS(MAX(DATE(2030,7,1),Mitarbeiter!$C32),MIN(DATE(2030,8,0),IF(Mitarbeiter!$D32="",DATE(2030,8,0),Mitarbeiter!$D32),TODAY()),Einstellungen!$F$13:$F$67)))*N(Mitarbeiter!$E32)/IF(Einstellungen!$C$11="7 Tage",7,5),N('Ist-Stunden'!BH32)),MAX(IF(Einstellungen!$C$11="7 Tage",MAX(0,(MIN(DATE(2030,8,0),IF(Mitarbeiter!$D32="",DATE(2030,8,0),Mitarbeiter!$D32),TODAY()))-(MAX(DATE(2030,7,1),Mitarbeiter!$C32))+1),MAX(0,NETWORKDAYS(MAX(DATE(2030,7,1),Mitarbeiter!$C32),MIN(DATE(2030,8,0),IF(Mitarbeiter!$D32="",DATE(2030,8,0),Mitarbeiter!$D32),TODAY()),Einstellungen!$F$13:$F$67)))*N(Mitarbeiter!$E32)/IF(Einstellungen!$C$11="7 Tage",7,5),N('Ist-Stunden'!BH32)+(N(Krankheitstage!DE32)+N(Krankheitstage!DQ32))*N($C32))))</f>
        <v/>
      </c>
      <c r="CM32" s="76">
        <f>IF($B32="",0,IF(Einstellungen!$C$10="Ja",MAX(IF(Einstellungen!$C$11="7 Tage",MAX(0,(MIN(DATE(2030,9,0),IF(Mitarbeiter!$D32="",DATE(2030,9,0),Mitarbeiter!$D32),TODAY()))-(MAX(DATE(2030,8,1),Mitarbeiter!$C32))+1),MAX(0,NETWORKDAYS(MAX(DATE(2030,8,1),Mitarbeiter!$C32),MIN(DATE(2030,9,0),IF(Mitarbeiter!$D32="",DATE(2030,9,0),Mitarbeiter!$D32),TODAY()),Einstellungen!$F$13:$F$67)))*N(Mitarbeiter!$E32)/IF(Einstellungen!$C$11="7 Tage",7,5),N('Ist-Stunden'!BI32)),MAX(IF(Einstellungen!$C$11="7 Tage",MAX(0,(MIN(DATE(2030,9,0),IF(Mitarbeiter!$D32="",DATE(2030,9,0),Mitarbeiter!$D32),TODAY()))-(MAX(DATE(2030,8,1),Mitarbeiter!$C32))+1),MAX(0,NETWORKDAYS(MAX(DATE(2030,8,1),Mitarbeiter!$C32),MIN(DATE(2030,9,0),IF(Mitarbeiter!$D32="",DATE(2030,9,0),Mitarbeiter!$D32),TODAY()),Einstellungen!$F$13:$F$67)))*N(Mitarbeiter!$E32)/IF(Einstellungen!$C$11="7 Tage",7,5),N('Ist-Stunden'!BI32)+(N(Krankheitstage!DF32)+N(Krankheitstage!DR32))*N($C32))))</f>
        <v/>
      </c>
      <c r="CN32" s="76">
        <f>IF($B32="",0,IF(Einstellungen!$C$10="Ja",MAX(IF(Einstellungen!$C$11="7 Tage",MAX(0,(MIN(DATE(2030,10,0),IF(Mitarbeiter!$D32="",DATE(2030,10,0),Mitarbeiter!$D32),TODAY()))-(MAX(DATE(2030,9,1),Mitarbeiter!$C32))+1),MAX(0,NETWORKDAYS(MAX(DATE(2030,9,1),Mitarbeiter!$C32),MIN(DATE(2030,10,0),IF(Mitarbeiter!$D32="",DATE(2030,10,0),Mitarbeiter!$D32),TODAY()),Einstellungen!$F$13:$F$67)))*N(Mitarbeiter!$E32)/IF(Einstellungen!$C$11="7 Tage",7,5),N('Ist-Stunden'!BJ32)),MAX(IF(Einstellungen!$C$11="7 Tage",MAX(0,(MIN(DATE(2030,10,0),IF(Mitarbeiter!$D32="",DATE(2030,10,0),Mitarbeiter!$D32),TODAY()))-(MAX(DATE(2030,9,1),Mitarbeiter!$C32))+1),MAX(0,NETWORKDAYS(MAX(DATE(2030,9,1),Mitarbeiter!$C32),MIN(DATE(2030,10,0),IF(Mitarbeiter!$D32="",DATE(2030,10,0),Mitarbeiter!$D32),TODAY()),Einstellungen!$F$13:$F$67)))*N(Mitarbeiter!$E32)/IF(Einstellungen!$C$11="7 Tage",7,5),N('Ist-Stunden'!BJ32)+(N(Krankheitstage!DG32)+N(Krankheitstage!DS32))*N($C32))))</f>
        <v/>
      </c>
      <c r="CO32" s="76">
        <f>IF($B32="",0,IF(Einstellungen!$C$10="Ja",MAX(IF(Einstellungen!$C$11="7 Tage",MAX(0,(MIN(DATE(2030,11,0),IF(Mitarbeiter!$D32="",DATE(2030,11,0),Mitarbeiter!$D32),TODAY()))-(MAX(DATE(2030,10,1),Mitarbeiter!$C32))+1),MAX(0,NETWORKDAYS(MAX(DATE(2030,10,1),Mitarbeiter!$C32),MIN(DATE(2030,11,0),IF(Mitarbeiter!$D32="",DATE(2030,11,0),Mitarbeiter!$D32),TODAY()),Einstellungen!$F$13:$F$67)))*N(Mitarbeiter!$E32)/IF(Einstellungen!$C$11="7 Tage",7,5),N('Ist-Stunden'!BK32)),MAX(IF(Einstellungen!$C$11="7 Tage",MAX(0,(MIN(DATE(2030,11,0),IF(Mitarbeiter!$D32="",DATE(2030,11,0),Mitarbeiter!$D32),TODAY()))-(MAX(DATE(2030,10,1),Mitarbeiter!$C32))+1),MAX(0,NETWORKDAYS(MAX(DATE(2030,10,1),Mitarbeiter!$C32),MIN(DATE(2030,11,0),IF(Mitarbeiter!$D32="",DATE(2030,11,0),Mitarbeiter!$D32),TODAY()),Einstellungen!$F$13:$F$67)))*N(Mitarbeiter!$E32)/IF(Einstellungen!$C$11="7 Tage",7,5),N('Ist-Stunden'!BK32)+(N(Krankheitstage!DH32)+N(Krankheitstage!DT32))*N($C32))))</f>
        <v/>
      </c>
      <c r="CP32" s="76">
        <f>IF($B32="",0,IF(Einstellungen!$C$10="Ja",MAX(IF(Einstellungen!$C$11="7 Tage",MAX(0,(MIN(DATE(2030,12,0),IF(Mitarbeiter!$D32="",DATE(2030,12,0),Mitarbeiter!$D32),TODAY()))-(MAX(DATE(2030,11,1),Mitarbeiter!$C32))+1),MAX(0,NETWORKDAYS(MAX(DATE(2030,11,1),Mitarbeiter!$C32),MIN(DATE(2030,12,0),IF(Mitarbeiter!$D32="",DATE(2030,12,0),Mitarbeiter!$D32),TODAY()),Einstellungen!$F$13:$F$67)))*N(Mitarbeiter!$E32)/IF(Einstellungen!$C$11="7 Tage",7,5),N('Ist-Stunden'!BL32)),MAX(IF(Einstellungen!$C$11="7 Tage",MAX(0,(MIN(DATE(2030,12,0),IF(Mitarbeiter!$D32="",DATE(2030,12,0),Mitarbeiter!$D32),TODAY()))-(MAX(DATE(2030,11,1),Mitarbeiter!$C32))+1),MAX(0,NETWORKDAYS(MAX(DATE(2030,11,1),Mitarbeiter!$C32),MIN(DATE(2030,12,0),IF(Mitarbeiter!$D32="",DATE(2030,12,0),Mitarbeiter!$D32),TODAY()),Einstellungen!$F$13:$F$67)))*N(Mitarbeiter!$E32)/IF(Einstellungen!$C$11="7 Tage",7,5),N('Ist-Stunden'!BL32)+(N(Krankheitstage!DI32)+N(Krankheitstage!DU32))*N($C32))))</f>
        <v/>
      </c>
      <c r="CQ32" s="76">
        <f>IF($B32="",0,IF(Einstellungen!$C$10="Ja",MAX(IF(Einstellungen!$C$11="7 Tage",MAX(0,(MIN(DATE(2030,13,0),IF(Mitarbeiter!$D32="",DATE(2030,13,0),Mitarbeiter!$D32),TODAY()))-(MAX(DATE(2030,12,1),Mitarbeiter!$C32))+1),MAX(0,NETWORKDAYS(MAX(DATE(2030,12,1),Mitarbeiter!$C32),MIN(DATE(2030,13,0),IF(Mitarbeiter!$D32="",DATE(2030,13,0),Mitarbeiter!$D32),TODAY()),Einstellungen!$F$13:$F$67)))*N(Mitarbeiter!$E32)/IF(Einstellungen!$C$11="7 Tage",7,5),N('Ist-Stunden'!BM32)),MAX(IF(Einstellungen!$C$11="7 Tage",MAX(0,(MIN(DATE(2030,13,0),IF(Mitarbeiter!$D32="",DATE(2030,13,0),Mitarbeiter!$D32),TODAY()))-(MAX(DATE(2030,12,1),Mitarbeiter!$C32))+1),MAX(0,NETWORKDAYS(MAX(DATE(2030,12,1),Mitarbeiter!$C32),MIN(DATE(2030,13,0),IF(Mitarbeiter!$D32="",DATE(2030,13,0),Mitarbeiter!$D32),TODAY()),Einstellungen!$F$13:$F$67)))*N(Mitarbeiter!$E32)/IF(Einstellungen!$C$11="7 Tage",7,5),N('Ist-Stunden'!BM32)+(N(Krankheitstage!DJ32)+N(Krankheitstage!DV32))*N($C32))))</f>
        <v/>
      </c>
    </row>
    <row r="33">
      <c r="A33" s="73">
        <f>IF(Mitarbeiter!B33="","",Mitarbeiter!A33)</f>
        <v/>
      </c>
      <c r="B33" s="6">
        <f>IF(Mitarbeiter!B33="","",Mitarbeiter!B33)</f>
        <v/>
      </c>
      <c r="C33" s="74">
        <f>IF(Mitarbeiter!B33="","",Mitarbeiter!F33)</f>
        <v/>
      </c>
      <c r="D33" s="75">
        <f>N(INDEX(Krankheitstage!$G33:$DV33,1,(Einstellungen!$C$3-2026)*24+1))</f>
        <v/>
      </c>
      <c r="E33" s="75">
        <f>N(INDEX(Krankheitstage!$G33:$DV33,1,(Einstellungen!$C$3-2026)*24+2))</f>
        <v/>
      </c>
      <c r="F33" s="75">
        <f>N(INDEX(Krankheitstage!$G33:$DV33,1,(Einstellungen!$C$3-2026)*24+3))</f>
        <v/>
      </c>
      <c r="G33" s="75">
        <f>N(INDEX(Krankheitstage!$G33:$DV33,1,(Einstellungen!$C$3-2026)*24+4))</f>
        <v/>
      </c>
      <c r="H33" s="75">
        <f>N(INDEX(Krankheitstage!$G33:$DV33,1,(Einstellungen!$C$3-2026)*24+5))</f>
        <v/>
      </c>
      <c r="I33" s="75">
        <f>N(INDEX(Krankheitstage!$G33:$DV33,1,(Einstellungen!$C$3-2026)*24+6))</f>
        <v/>
      </c>
      <c r="J33" s="75">
        <f>N(INDEX(Krankheitstage!$G33:$DV33,1,(Einstellungen!$C$3-2026)*24+7))</f>
        <v/>
      </c>
      <c r="K33" s="75">
        <f>N(INDEX(Krankheitstage!$G33:$DV33,1,(Einstellungen!$C$3-2026)*24+8))</f>
        <v/>
      </c>
      <c r="L33" s="75">
        <f>N(INDEX(Krankheitstage!$G33:$DV33,1,(Einstellungen!$C$3-2026)*24+9))</f>
        <v/>
      </c>
      <c r="M33" s="75">
        <f>N(INDEX(Krankheitstage!$G33:$DV33,1,(Einstellungen!$C$3-2026)*24+10))</f>
        <v/>
      </c>
      <c r="N33" s="75">
        <f>N(INDEX(Krankheitstage!$G33:$DV33,1,(Einstellungen!$C$3-2026)*24+11))</f>
        <v/>
      </c>
      <c r="O33" s="75">
        <f>N(INDEX(Krankheitstage!$G33:$DV33,1,(Einstellungen!$C$3-2026)*24+12))</f>
        <v/>
      </c>
      <c r="P33" s="75">
        <f>IF($B33="","",SUM(D33:O33))</f>
        <v/>
      </c>
      <c r="Q33" s="75">
        <f>N(INDEX(Krankheitstage!$G33:$DV33,1,(Einstellungen!$C$3-2026)*24+13))</f>
        <v/>
      </c>
      <c r="R33" s="75">
        <f>N(INDEX(Krankheitstage!$G33:$DV33,1,(Einstellungen!$C$3-2026)*24+14))</f>
        <v/>
      </c>
      <c r="S33" s="75">
        <f>N(INDEX(Krankheitstage!$G33:$DV33,1,(Einstellungen!$C$3-2026)*24+15))</f>
        <v/>
      </c>
      <c r="T33" s="75">
        <f>N(INDEX(Krankheitstage!$G33:$DV33,1,(Einstellungen!$C$3-2026)*24+16))</f>
        <v/>
      </c>
      <c r="U33" s="75">
        <f>N(INDEX(Krankheitstage!$G33:$DV33,1,(Einstellungen!$C$3-2026)*24+17))</f>
        <v/>
      </c>
      <c r="V33" s="75">
        <f>N(INDEX(Krankheitstage!$G33:$DV33,1,(Einstellungen!$C$3-2026)*24+18))</f>
        <v/>
      </c>
      <c r="W33" s="75">
        <f>N(INDEX(Krankheitstage!$G33:$DV33,1,(Einstellungen!$C$3-2026)*24+19))</f>
        <v/>
      </c>
      <c r="X33" s="75">
        <f>N(INDEX(Krankheitstage!$G33:$DV33,1,(Einstellungen!$C$3-2026)*24+20))</f>
        <v/>
      </c>
      <c r="Y33" s="75">
        <f>N(INDEX(Krankheitstage!$G33:$DV33,1,(Einstellungen!$C$3-2026)*24+21))</f>
        <v/>
      </c>
      <c r="Z33" s="75">
        <f>N(INDEX(Krankheitstage!$G33:$DV33,1,(Einstellungen!$C$3-2026)*24+22))</f>
        <v/>
      </c>
      <c r="AA33" s="75">
        <f>N(INDEX(Krankheitstage!$G33:$DV33,1,(Einstellungen!$C$3-2026)*24+23))</f>
        <v/>
      </c>
      <c r="AB33" s="75">
        <f>N(INDEX(Krankheitstage!$G33:$DV33,1,(Einstellungen!$C$3-2026)*24+24))</f>
        <v/>
      </c>
      <c r="AC33" s="75">
        <f>IF($B33="","",SUM(Q33:AB33))</f>
        <v/>
      </c>
      <c r="AD33" s="75">
        <f>IF($B33="","",SUM(P33,AC33))</f>
        <v/>
      </c>
      <c r="AE33" s="76">
        <f>IF($B33="","",AD33*N(C33))</f>
        <v/>
      </c>
      <c r="AF33" s="75">
        <f>IF($B33="","",Krankheitstage!E33)</f>
        <v/>
      </c>
      <c r="AG33" s="76">
        <f>IF($B33="","",AF33*N(C33))</f>
        <v/>
      </c>
      <c r="AH33" s="76">
        <f>IF($B33="","",INDEX($AJ33:$CQ33,1,(Einstellungen!$C$3-2026)*12+1)+INDEX($AJ33:$CQ33,1,(Einstellungen!$C$3-2026)*12+2)+INDEX($AJ33:$CQ33,1,(Einstellungen!$C$3-2026)*12+3)+INDEX($AJ33:$CQ33,1,(Einstellungen!$C$3-2026)*12+4)+INDEX($AJ33:$CQ33,1,(Einstellungen!$C$3-2026)*12+5)+INDEX($AJ33:$CQ33,1,(Einstellungen!$C$3-2026)*12+6)+INDEX($AJ33:$CQ33,1,(Einstellungen!$C$3-2026)*12+7)+INDEX($AJ33:$CQ33,1,(Einstellungen!$C$3-2026)*12+8)+INDEX($AJ33:$CQ33,1,(Einstellungen!$C$3-2026)*12+9)+INDEX($AJ33:$CQ33,1,(Einstellungen!$C$3-2026)*12+10)+INDEX($AJ33:$CQ33,1,(Einstellungen!$C$3-2026)*12+11)+INDEX($AJ33:$CQ33,1,(Einstellungen!$C$3-2026)*12+12))</f>
        <v/>
      </c>
      <c r="AI33" s="76">
        <f>IF($B33="","",SUM($AJ33:$CQ33))</f>
        <v/>
      </c>
      <c r="AJ33" s="76">
        <f>IF($B33="",0,IF(Einstellungen!$C$10="Ja",MAX(IF(Einstellungen!$C$11="7 Tage",MAX(0,(MIN(DATE(2026,2,0),IF(Mitarbeiter!$D33="",DATE(2026,2,0),Mitarbeiter!$D33),TODAY()))-(MAX(DATE(2026,1,1),Mitarbeiter!$C33))+1),MAX(0,NETWORKDAYS(MAX(DATE(2026,1,1),Mitarbeiter!$C33),MIN(DATE(2026,2,0),IF(Mitarbeiter!$D33="",DATE(2026,2,0),Mitarbeiter!$D33),TODAY()),Einstellungen!$F$13:$F$67)))*N(Mitarbeiter!$E33)/IF(Einstellungen!$C$11="7 Tage",7,5),N('Ist-Stunden'!F33)),MAX(IF(Einstellungen!$C$11="7 Tage",MAX(0,(MIN(DATE(2026,2,0),IF(Mitarbeiter!$D33="",DATE(2026,2,0),Mitarbeiter!$D33),TODAY()))-(MAX(DATE(2026,1,1),Mitarbeiter!$C33))+1),MAX(0,NETWORKDAYS(MAX(DATE(2026,1,1),Mitarbeiter!$C33),MIN(DATE(2026,2,0),IF(Mitarbeiter!$D33="",DATE(2026,2,0),Mitarbeiter!$D33),TODAY()),Einstellungen!$F$13:$F$67)))*N(Mitarbeiter!$E33)/IF(Einstellungen!$C$11="7 Tage",7,5),N('Ist-Stunden'!F33)+(N(Krankheitstage!G33)+N(Krankheitstage!S33))*N($C33))))</f>
        <v/>
      </c>
      <c r="AK33" s="76">
        <f>IF($B33="",0,IF(Einstellungen!$C$10="Ja",MAX(IF(Einstellungen!$C$11="7 Tage",MAX(0,(MIN(DATE(2026,3,0),IF(Mitarbeiter!$D33="",DATE(2026,3,0),Mitarbeiter!$D33),TODAY()))-(MAX(DATE(2026,2,1),Mitarbeiter!$C33))+1),MAX(0,NETWORKDAYS(MAX(DATE(2026,2,1),Mitarbeiter!$C33),MIN(DATE(2026,3,0),IF(Mitarbeiter!$D33="",DATE(2026,3,0),Mitarbeiter!$D33),TODAY()),Einstellungen!$F$13:$F$67)))*N(Mitarbeiter!$E33)/IF(Einstellungen!$C$11="7 Tage",7,5),N('Ist-Stunden'!G33)),MAX(IF(Einstellungen!$C$11="7 Tage",MAX(0,(MIN(DATE(2026,3,0),IF(Mitarbeiter!$D33="",DATE(2026,3,0),Mitarbeiter!$D33),TODAY()))-(MAX(DATE(2026,2,1),Mitarbeiter!$C33))+1),MAX(0,NETWORKDAYS(MAX(DATE(2026,2,1),Mitarbeiter!$C33),MIN(DATE(2026,3,0),IF(Mitarbeiter!$D33="",DATE(2026,3,0),Mitarbeiter!$D33),TODAY()),Einstellungen!$F$13:$F$67)))*N(Mitarbeiter!$E33)/IF(Einstellungen!$C$11="7 Tage",7,5),N('Ist-Stunden'!G33)+(N(Krankheitstage!H33)+N(Krankheitstage!T33))*N($C33))))</f>
        <v/>
      </c>
      <c r="AL33" s="76">
        <f>IF($B33="",0,IF(Einstellungen!$C$10="Ja",MAX(IF(Einstellungen!$C$11="7 Tage",MAX(0,(MIN(DATE(2026,4,0),IF(Mitarbeiter!$D33="",DATE(2026,4,0),Mitarbeiter!$D33),TODAY()))-(MAX(DATE(2026,3,1),Mitarbeiter!$C33))+1),MAX(0,NETWORKDAYS(MAX(DATE(2026,3,1),Mitarbeiter!$C33),MIN(DATE(2026,4,0),IF(Mitarbeiter!$D33="",DATE(2026,4,0),Mitarbeiter!$D33),TODAY()),Einstellungen!$F$13:$F$67)))*N(Mitarbeiter!$E33)/IF(Einstellungen!$C$11="7 Tage",7,5),N('Ist-Stunden'!H33)),MAX(IF(Einstellungen!$C$11="7 Tage",MAX(0,(MIN(DATE(2026,4,0),IF(Mitarbeiter!$D33="",DATE(2026,4,0),Mitarbeiter!$D33),TODAY()))-(MAX(DATE(2026,3,1),Mitarbeiter!$C33))+1),MAX(0,NETWORKDAYS(MAX(DATE(2026,3,1),Mitarbeiter!$C33),MIN(DATE(2026,4,0),IF(Mitarbeiter!$D33="",DATE(2026,4,0),Mitarbeiter!$D33),TODAY()),Einstellungen!$F$13:$F$67)))*N(Mitarbeiter!$E33)/IF(Einstellungen!$C$11="7 Tage",7,5),N('Ist-Stunden'!H33)+(N(Krankheitstage!I33)+N(Krankheitstage!U33))*N($C33))))</f>
        <v/>
      </c>
      <c r="AM33" s="76">
        <f>IF($B33="",0,IF(Einstellungen!$C$10="Ja",MAX(IF(Einstellungen!$C$11="7 Tage",MAX(0,(MIN(DATE(2026,5,0),IF(Mitarbeiter!$D33="",DATE(2026,5,0),Mitarbeiter!$D33),TODAY()))-(MAX(DATE(2026,4,1),Mitarbeiter!$C33))+1),MAX(0,NETWORKDAYS(MAX(DATE(2026,4,1),Mitarbeiter!$C33),MIN(DATE(2026,5,0),IF(Mitarbeiter!$D33="",DATE(2026,5,0),Mitarbeiter!$D33),TODAY()),Einstellungen!$F$13:$F$67)))*N(Mitarbeiter!$E33)/IF(Einstellungen!$C$11="7 Tage",7,5),N('Ist-Stunden'!I33)),MAX(IF(Einstellungen!$C$11="7 Tage",MAX(0,(MIN(DATE(2026,5,0),IF(Mitarbeiter!$D33="",DATE(2026,5,0),Mitarbeiter!$D33),TODAY()))-(MAX(DATE(2026,4,1),Mitarbeiter!$C33))+1),MAX(0,NETWORKDAYS(MAX(DATE(2026,4,1),Mitarbeiter!$C33),MIN(DATE(2026,5,0),IF(Mitarbeiter!$D33="",DATE(2026,5,0),Mitarbeiter!$D33),TODAY()),Einstellungen!$F$13:$F$67)))*N(Mitarbeiter!$E33)/IF(Einstellungen!$C$11="7 Tage",7,5),N('Ist-Stunden'!I33)+(N(Krankheitstage!J33)+N(Krankheitstage!V33))*N($C33))))</f>
        <v/>
      </c>
      <c r="AN33" s="76">
        <f>IF($B33="",0,IF(Einstellungen!$C$10="Ja",MAX(IF(Einstellungen!$C$11="7 Tage",MAX(0,(MIN(DATE(2026,6,0),IF(Mitarbeiter!$D33="",DATE(2026,6,0),Mitarbeiter!$D33),TODAY()))-(MAX(DATE(2026,5,1),Mitarbeiter!$C33))+1),MAX(0,NETWORKDAYS(MAX(DATE(2026,5,1),Mitarbeiter!$C33),MIN(DATE(2026,6,0),IF(Mitarbeiter!$D33="",DATE(2026,6,0),Mitarbeiter!$D33),TODAY()),Einstellungen!$F$13:$F$67)))*N(Mitarbeiter!$E33)/IF(Einstellungen!$C$11="7 Tage",7,5),N('Ist-Stunden'!J33)),MAX(IF(Einstellungen!$C$11="7 Tage",MAX(0,(MIN(DATE(2026,6,0),IF(Mitarbeiter!$D33="",DATE(2026,6,0),Mitarbeiter!$D33),TODAY()))-(MAX(DATE(2026,5,1),Mitarbeiter!$C33))+1),MAX(0,NETWORKDAYS(MAX(DATE(2026,5,1),Mitarbeiter!$C33),MIN(DATE(2026,6,0),IF(Mitarbeiter!$D33="",DATE(2026,6,0),Mitarbeiter!$D33),TODAY()),Einstellungen!$F$13:$F$67)))*N(Mitarbeiter!$E33)/IF(Einstellungen!$C$11="7 Tage",7,5),N('Ist-Stunden'!J33)+(N(Krankheitstage!K33)+N(Krankheitstage!W33))*N($C33))))</f>
        <v/>
      </c>
      <c r="AO33" s="76">
        <f>IF($B33="",0,IF(Einstellungen!$C$10="Ja",MAX(IF(Einstellungen!$C$11="7 Tage",MAX(0,(MIN(DATE(2026,7,0),IF(Mitarbeiter!$D33="",DATE(2026,7,0),Mitarbeiter!$D33),TODAY()))-(MAX(DATE(2026,6,1),Mitarbeiter!$C33))+1),MAX(0,NETWORKDAYS(MAX(DATE(2026,6,1),Mitarbeiter!$C33),MIN(DATE(2026,7,0),IF(Mitarbeiter!$D33="",DATE(2026,7,0),Mitarbeiter!$D33),TODAY()),Einstellungen!$F$13:$F$67)))*N(Mitarbeiter!$E33)/IF(Einstellungen!$C$11="7 Tage",7,5),N('Ist-Stunden'!K33)),MAX(IF(Einstellungen!$C$11="7 Tage",MAX(0,(MIN(DATE(2026,7,0),IF(Mitarbeiter!$D33="",DATE(2026,7,0),Mitarbeiter!$D33),TODAY()))-(MAX(DATE(2026,6,1),Mitarbeiter!$C33))+1),MAX(0,NETWORKDAYS(MAX(DATE(2026,6,1),Mitarbeiter!$C33),MIN(DATE(2026,7,0),IF(Mitarbeiter!$D33="",DATE(2026,7,0),Mitarbeiter!$D33),TODAY()),Einstellungen!$F$13:$F$67)))*N(Mitarbeiter!$E33)/IF(Einstellungen!$C$11="7 Tage",7,5),N('Ist-Stunden'!K33)+(N(Krankheitstage!L33)+N(Krankheitstage!X33))*N($C33))))</f>
        <v/>
      </c>
      <c r="AP33" s="76">
        <f>IF($B33="",0,IF(Einstellungen!$C$10="Ja",MAX(IF(Einstellungen!$C$11="7 Tage",MAX(0,(MIN(DATE(2026,8,0),IF(Mitarbeiter!$D33="",DATE(2026,8,0),Mitarbeiter!$D33),TODAY()))-(MAX(DATE(2026,7,1),Mitarbeiter!$C33))+1),MAX(0,NETWORKDAYS(MAX(DATE(2026,7,1),Mitarbeiter!$C33),MIN(DATE(2026,8,0),IF(Mitarbeiter!$D33="",DATE(2026,8,0),Mitarbeiter!$D33),TODAY()),Einstellungen!$F$13:$F$67)))*N(Mitarbeiter!$E33)/IF(Einstellungen!$C$11="7 Tage",7,5),N('Ist-Stunden'!L33)),MAX(IF(Einstellungen!$C$11="7 Tage",MAX(0,(MIN(DATE(2026,8,0),IF(Mitarbeiter!$D33="",DATE(2026,8,0),Mitarbeiter!$D33),TODAY()))-(MAX(DATE(2026,7,1),Mitarbeiter!$C33))+1),MAX(0,NETWORKDAYS(MAX(DATE(2026,7,1),Mitarbeiter!$C33),MIN(DATE(2026,8,0),IF(Mitarbeiter!$D33="",DATE(2026,8,0),Mitarbeiter!$D33),TODAY()),Einstellungen!$F$13:$F$67)))*N(Mitarbeiter!$E33)/IF(Einstellungen!$C$11="7 Tage",7,5),N('Ist-Stunden'!L33)+(N(Krankheitstage!M33)+N(Krankheitstage!Y33))*N($C33))))</f>
        <v/>
      </c>
      <c r="AQ33" s="76">
        <f>IF($B33="",0,IF(Einstellungen!$C$10="Ja",MAX(IF(Einstellungen!$C$11="7 Tage",MAX(0,(MIN(DATE(2026,9,0),IF(Mitarbeiter!$D33="",DATE(2026,9,0),Mitarbeiter!$D33),TODAY()))-(MAX(DATE(2026,8,1),Mitarbeiter!$C33))+1),MAX(0,NETWORKDAYS(MAX(DATE(2026,8,1),Mitarbeiter!$C33),MIN(DATE(2026,9,0),IF(Mitarbeiter!$D33="",DATE(2026,9,0),Mitarbeiter!$D33),TODAY()),Einstellungen!$F$13:$F$67)))*N(Mitarbeiter!$E33)/IF(Einstellungen!$C$11="7 Tage",7,5),N('Ist-Stunden'!M33)),MAX(IF(Einstellungen!$C$11="7 Tage",MAX(0,(MIN(DATE(2026,9,0),IF(Mitarbeiter!$D33="",DATE(2026,9,0),Mitarbeiter!$D33),TODAY()))-(MAX(DATE(2026,8,1),Mitarbeiter!$C33))+1),MAX(0,NETWORKDAYS(MAX(DATE(2026,8,1),Mitarbeiter!$C33),MIN(DATE(2026,9,0),IF(Mitarbeiter!$D33="",DATE(2026,9,0),Mitarbeiter!$D33),TODAY()),Einstellungen!$F$13:$F$67)))*N(Mitarbeiter!$E33)/IF(Einstellungen!$C$11="7 Tage",7,5),N('Ist-Stunden'!M33)+(N(Krankheitstage!N33)+N(Krankheitstage!Z33))*N($C33))))</f>
        <v/>
      </c>
      <c r="AR33" s="76">
        <f>IF($B33="",0,IF(Einstellungen!$C$10="Ja",MAX(IF(Einstellungen!$C$11="7 Tage",MAX(0,(MIN(DATE(2026,10,0),IF(Mitarbeiter!$D33="",DATE(2026,10,0),Mitarbeiter!$D33),TODAY()))-(MAX(DATE(2026,9,1),Mitarbeiter!$C33))+1),MAX(0,NETWORKDAYS(MAX(DATE(2026,9,1),Mitarbeiter!$C33),MIN(DATE(2026,10,0),IF(Mitarbeiter!$D33="",DATE(2026,10,0),Mitarbeiter!$D33),TODAY()),Einstellungen!$F$13:$F$67)))*N(Mitarbeiter!$E33)/IF(Einstellungen!$C$11="7 Tage",7,5),N('Ist-Stunden'!N33)),MAX(IF(Einstellungen!$C$11="7 Tage",MAX(0,(MIN(DATE(2026,10,0),IF(Mitarbeiter!$D33="",DATE(2026,10,0),Mitarbeiter!$D33),TODAY()))-(MAX(DATE(2026,9,1),Mitarbeiter!$C33))+1),MAX(0,NETWORKDAYS(MAX(DATE(2026,9,1),Mitarbeiter!$C33),MIN(DATE(2026,10,0),IF(Mitarbeiter!$D33="",DATE(2026,10,0),Mitarbeiter!$D33),TODAY()),Einstellungen!$F$13:$F$67)))*N(Mitarbeiter!$E33)/IF(Einstellungen!$C$11="7 Tage",7,5),N('Ist-Stunden'!N33)+(N(Krankheitstage!O33)+N(Krankheitstage!AA33))*N($C33))))</f>
        <v/>
      </c>
      <c r="AS33" s="76">
        <f>IF($B33="",0,IF(Einstellungen!$C$10="Ja",MAX(IF(Einstellungen!$C$11="7 Tage",MAX(0,(MIN(DATE(2026,11,0),IF(Mitarbeiter!$D33="",DATE(2026,11,0),Mitarbeiter!$D33),TODAY()))-(MAX(DATE(2026,10,1),Mitarbeiter!$C33))+1),MAX(0,NETWORKDAYS(MAX(DATE(2026,10,1),Mitarbeiter!$C33),MIN(DATE(2026,11,0),IF(Mitarbeiter!$D33="",DATE(2026,11,0),Mitarbeiter!$D33),TODAY()),Einstellungen!$F$13:$F$67)))*N(Mitarbeiter!$E33)/IF(Einstellungen!$C$11="7 Tage",7,5),N('Ist-Stunden'!O33)),MAX(IF(Einstellungen!$C$11="7 Tage",MAX(0,(MIN(DATE(2026,11,0),IF(Mitarbeiter!$D33="",DATE(2026,11,0),Mitarbeiter!$D33),TODAY()))-(MAX(DATE(2026,10,1),Mitarbeiter!$C33))+1),MAX(0,NETWORKDAYS(MAX(DATE(2026,10,1),Mitarbeiter!$C33),MIN(DATE(2026,11,0),IF(Mitarbeiter!$D33="",DATE(2026,11,0),Mitarbeiter!$D33),TODAY()),Einstellungen!$F$13:$F$67)))*N(Mitarbeiter!$E33)/IF(Einstellungen!$C$11="7 Tage",7,5),N('Ist-Stunden'!O33)+(N(Krankheitstage!P33)+N(Krankheitstage!AB33))*N($C33))))</f>
        <v/>
      </c>
      <c r="AT33" s="76">
        <f>IF($B33="",0,IF(Einstellungen!$C$10="Ja",MAX(IF(Einstellungen!$C$11="7 Tage",MAX(0,(MIN(DATE(2026,12,0),IF(Mitarbeiter!$D33="",DATE(2026,12,0),Mitarbeiter!$D33),TODAY()))-(MAX(DATE(2026,11,1),Mitarbeiter!$C33))+1),MAX(0,NETWORKDAYS(MAX(DATE(2026,11,1),Mitarbeiter!$C33),MIN(DATE(2026,12,0),IF(Mitarbeiter!$D33="",DATE(2026,12,0),Mitarbeiter!$D33),TODAY()),Einstellungen!$F$13:$F$67)))*N(Mitarbeiter!$E33)/IF(Einstellungen!$C$11="7 Tage",7,5),N('Ist-Stunden'!P33)),MAX(IF(Einstellungen!$C$11="7 Tage",MAX(0,(MIN(DATE(2026,12,0),IF(Mitarbeiter!$D33="",DATE(2026,12,0),Mitarbeiter!$D33),TODAY()))-(MAX(DATE(2026,11,1),Mitarbeiter!$C33))+1),MAX(0,NETWORKDAYS(MAX(DATE(2026,11,1),Mitarbeiter!$C33),MIN(DATE(2026,12,0),IF(Mitarbeiter!$D33="",DATE(2026,12,0),Mitarbeiter!$D33),TODAY()),Einstellungen!$F$13:$F$67)))*N(Mitarbeiter!$E33)/IF(Einstellungen!$C$11="7 Tage",7,5),N('Ist-Stunden'!P33)+(N(Krankheitstage!Q33)+N(Krankheitstage!AC33))*N($C33))))</f>
        <v/>
      </c>
      <c r="AU33" s="76">
        <f>IF($B33="",0,IF(Einstellungen!$C$10="Ja",MAX(IF(Einstellungen!$C$11="7 Tage",MAX(0,(MIN(DATE(2026,13,0),IF(Mitarbeiter!$D33="",DATE(2026,13,0),Mitarbeiter!$D33),TODAY()))-(MAX(DATE(2026,12,1),Mitarbeiter!$C33))+1),MAX(0,NETWORKDAYS(MAX(DATE(2026,12,1),Mitarbeiter!$C33),MIN(DATE(2026,13,0),IF(Mitarbeiter!$D33="",DATE(2026,13,0),Mitarbeiter!$D33),TODAY()),Einstellungen!$F$13:$F$67)))*N(Mitarbeiter!$E33)/IF(Einstellungen!$C$11="7 Tage",7,5),N('Ist-Stunden'!Q33)),MAX(IF(Einstellungen!$C$11="7 Tage",MAX(0,(MIN(DATE(2026,13,0),IF(Mitarbeiter!$D33="",DATE(2026,13,0),Mitarbeiter!$D33),TODAY()))-(MAX(DATE(2026,12,1),Mitarbeiter!$C33))+1),MAX(0,NETWORKDAYS(MAX(DATE(2026,12,1),Mitarbeiter!$C33),MIN(DATE(2026,13,0),IF(Mitarbeiter!$D33="",DATE(2026,13,0),Mitarbeiter!$D33),TODAY()),Einstellungen!$F$13:$F$67)))*N(Mitarbeiter!$E33)/IF(Einstellungen!$C$11="7 Tage",7,5),N('Ist-Stunden'!Q33)+(N(Krankheitstage!R33)+N(Krankheitstage!AD33))*N($C33))))</f>
        <v/>
      </c>
      <c r="AV33" s="76">
        <f>IF($B33="",0,IF(Einstellungen!$C$10="Ja",MAX(IF(Einstellungen!$C$11="7 Tage",MAX(0,(MIN(DATE(2027,2,0),IF(Mitarbeiter!$D33="",DATE(2027,2,0),Mitarbeiter!$D33),TODAY()))-(MAX(DATE(2027,1,1),Mitarbeiter!$C33))+1),MAX(0,NETWORKDAYS(MAX(DATE(2027,1,1),Mitarbeiter!$C33),MIN(DATE(2027,2,0),IF(Mitarbeiter!$D33="",DATE(2027,2,0),Mitarbeiter!$D33),TODAY()),Einstellungen!$F$13:$F$67)))*N(Mitarbeiter!$E33)/IF(Einstellungen!$C$11="7 Tage",7,5),N('Ist-Stunden'!R33)),MAX(IF(Einstellungen!$C$11="7 Tage",MAX(0,(MIN(DATE(2027,2,0),IF(Mitarbeiter!$D33="",DATE(2027,2,0),Mitarbeiter!$D33),TODAY()))-(MAX(DATE(2027,1,1),Mitarbeiter!$C33))+1),MAX(0,NETWORKDAYS(MAX(DATE(2027,1,1),Mitarbeiter!$C33),MIN(DATE(2027,2,0),IF(Mitarbeiter!$D33="",DATE(2027,2,0),Mitarbeiter!$D33),TODAY()),Einstellungen!$F$13:$F$67)))*N(Mitarbeiter!$E33)/IF(Einstellungen!$C$11="7 Tage",7,5),N('Ist-Stunden'!R33)+(N(Krankheitstage!AE33)+N(Krankheitstage!AQ33))*N($C33))))</f>
        <v/>
      </c>
      <c r="AW33" s="76">
        <f>IF($B33="",0,IF(Einstellungen!$C$10="Ja",MAX(IF(Einstellungen!$C$11="7 Tage",MAX(0,(MIN(DATE(2027,3,0),IF(Mitarbeiter!$D33="",DATE(2027,3,0),Mitarbeiter!$D33),TODAY()))-(MAX(DATE(2027,2,1),Mitarbeiter!$C33))+1),MAX(0,NETWORKDAYS(MAX(DATE(2027,2,1),Mitarbeiter!$C33),MIN(DATE(2027,3,0),IF(Mitarbeiter!$D33="",DATE(2027,3,0),Mitarbeiter!$D33),TODAY()),Einstellungen!$F$13:$F$67)))*N(Mitarbeiter!$E33)/IF(Einstellungen!$C$11="7 Tage",7,5),N('Ist-Stunden'!S33)),MAX(IF(Einstellungen!$C$11="7 Tage",MAX(0,(MIN(DATE(2027,3,0),IF(Mitarbeiter!$D33="",DATE(2027,3,0),Mitarbeiter!$D33),TODAY()))-(MAX(DATE(2027,2,1),Mitarbeiter!$C33))+1),MAX(0,NETWORKDAYS(MAX(DATE(2027,2,1),Mitarbeiter!$C33),MIN(DATE(2027,3,0),IF(Mitarbeiter!$D33="",DATE(2027,3,0),Mitarbeiter!$D33),TODAY()),Einstellungen!$F$13:$F$67)))*N(Mitarbeiter!$E33)/IF(Einstellungen!$C$11="7 Tage",7,5),N('Ist-Stunden'!S33)+(N(Krankheitstage!AF33)+N(Krankheitstage!AR33))*N($C33))))</f>
        <v/>
      </c>
      <c r="AX33" s="76">
        <f>IF($B33="",0,IF(Einstellungen!$C$10="Ja",MAX(IF(Einstellungen!$C$11="7 Tage",MAX(0,(MIN(DATE(2027,4,0),IF(Mitarbeiter!$D33="",DATE(2027,4,0),Mitarbeiter!$D33),TODAY()))-(MAX(DATE(2027,3,1),Mitarbeiter!$C33))+1),MAX(0,NETWORKDAYS(MAX(DATE(2027,3,1),Mitarbeiter!$C33),MIN(DATE(2027,4,0),IF(Mitarbeiter!$D33="",DATE(2027,4,0),Mitarbeiter!$D33),TODAY()),Einstellungen!$F$13:$F$67)))*N(Mitarbeiter!$E33)/IF(Einstellungen!$C$11="7 Tage",7,5),N('Ist-Stunden'!T33)),MAX(IF(Einstellungen!$C$11="7 Tage",MAX(0,(MIN(DATE(2027,4,0),IF(Mitarbeiter!$D33="",DATE(2027,4,0),Mitarbeiter!$D33),TODAY()))-(MAX(DATE(2027,3,1),Mitarbeiter!$C33))+1),MAX(0,NETWORKDAYS(MAX(DATE(2027,3,1),Mitarbeiter!$C33),MIN(DATE(2027,4,0),IF(Mitarbeiter!$D33="",DATE(2027,4,0),Mitarbeiter!$D33),TODAY()),Einstellungen!$F$13:$F$67)))*N(Mitarbeiter!$E33)/IF(Einstellungen!$C$11="7 Tage",7,5),N('Ist-Stunden'!T33)+(N(Krankheitstage!AG33)+N(Krankheitstage!AS33))*N($C33))))</f>
        <v/>
      </c>
      <c r="AY33" s="76">
        <f>IF($B33="",0,IF(Einstellungen!$C$10="Ja",MAX(IF(Einstellungen!$C$11="7 Tage",MAX(0,(MIN(DATE(2027,5,0),IF(Mitarbeiter!$D33="",DATE(2027,5,0),Mitarbeiter!$D33),TODAY()))-(MAX(DATE(2027,4,1),Mitarbeiter!$C33))+1),MAX(0,NETWORKDAYS(MAX(DATE(2027,4,1),Mitarbeiter!$C33),MIN(DATE(2027,5,0),IF(Mitarbeiter!$D33="",DATE(2027,5,0),Mitarbeiter!$D33),TODAY()),Einstellungen!$F$13:$F$67)))*N(Mitarbeiter!$E33)/IF(Einstellungen!$C$11="7 Tage",7,5),N('Ist-Stunden'!U33)),MAX(IF(Einstellungen!$C$11="7 Tage",MAX(0,(MIN(DATE(2027,5,0),IF(Mitarbeiter!$D33="",DATE(2027,5,0),Mitarbeiter!$D33),TODAY()))-(MAX(DATE(2027,4,1),Mitarbeiter!$C33))+1),MAX(0,NETWORKDAYS(MAX(DATE(2027,4,1),Mitarbeiter!$C33),MIN(DATE(2027,5,0),IF(Mitarbeiter!$D33="",DATE(2027,5,0),Mitarbeiter!$D33),TODAY()),Einstellungen!$F$13:$F$67)))*N(Mitarbeiter!$E33)/IF(Einstellungen!$C$11="7 Tage",7,5),N('Ist-Stunden'!U33)+(N(Krankheitstage!AH33)+N(Krankheitstage!AT33))*N($C33))))</f>
        <v/>
      </c>
      <c r="AZ33" s="76">
        <f>IF($B33="",0,IF(Einstellungen!$C$10="Ja",MAX(IF(Einstellungen!$C$11="7 Tage",MAX(0,(MIN(DATE(2027,6,0),IF(Mitarbeiter!$D33="",DATE(2027,6,0),Mitarbeiter!$D33),TODAY()))-(MAX(DATE(2027,5,1),Mitarbeiter!$C33))+1),MAX(0,NETWORKDAYS(MAX(DATE(2027,5,1),Mitarbeiter!$C33),MIN(DATE(2027,6,0),IF(Mitarbeiter!$D33="",DATE(2027,6,0),Mitarbeiter!$D33),TODAY()),Einstellungen!$F$13:$F$67)))*N(Mitarbeiter!$E33)/IF(Einstellungen!$C$11="7 Tage",7,5),N('Ist-Stunden'!V33)),MAX(IF(Einstellungen!$C$11="7 Tage",MAX(0,(MIN(DATE(2027,6,0),IF(Mitarbeiter!$D33="",DATE(2027,6,0),Mitarbeiter!$D33),TODAY()))-(MAX(DATE(2027,5,1),Mitarbeiter!$C33))+1),MAX(0,NETWORKDAYS(MAX(DATE(2027,5,1),Mitarbeiter!$C33),MIN(DATE(2027,6,0),IF(Mitarbeiter!$D33="",DATE(2027,6,0),Mitarbeiter!$D33),TODAY()),Einstellungen!$F$13:$F$67)))*N(Mitarbeiter!$E33)/IF(Einstellungen!$C$11="7 Tage",7,5),N('Ist-Stunden'!V33)+(N(Krankheitstage!AI33)+N(Krankheitstage!AU33))*N($C33))))</f>
        <v/>
      </c>
      <c r="BA33" s="76">
        <f>IF($B33="",0,IF(Einstellungen!$C$10="Ja",MAX(IF(Einstellungen!$C$11="7 Tage",MAX(0,(MIN(DATE(2027,7,0),IF(Mitarbeiter!$D33="",DATE(2027,7,0),Mitarbeiter!$D33),TODAY()))-(MAX(DATE(2027,6,1),Mitarbeiter!$C33))+1),MAX(0,NETWORKDAYS(MAX(DATE(2027,6,1),Mitarbeiter!$C33),MIN(DATE(2027,7,0),IF(Mitarbeiter!$D33="",DATE(2027,7,0),Mitarbeiter!$D33),TODAY()),Einstellungen!$F$13:$F$67)))*N(Mitarbeiter!$E33)/IF(Einstellungen!$C$11="7 Tage",7,5),N('Ist-Stunden'!W33)),MAX(IF(Einstellungen!$C$11="7 Tage",MAX(0,(MIN(DATE(2027,7,0),IF(Mitarbeiter!$D33="",DATE(2027,7,0),Mitarbeiter!$D33),TODAY()))-(MAX(DATE(2027,6,1),Mitarbeiter!$C33))+1),MAX(0,NETWORKDAYS(MAX(DATE(2027,6,1),Mitarbeiter!$C33),MIN(DATE(2027,7,0),IF(Mitarbeiter!$D33="",DATE(2027,7,0),Mitarbeiter!$D33),TODAY()),Einstellungen!$F$13:$F$67)))*N(Mitarbeiter!$E33)/IF(Einstellungen!$C$11="7 Tage",7,5),N('Ist-Stunden'!W33)+(N(Krankheitstage!AJ33)+N(Krankheitstage!AV33))*N($C33))))</f>
        <v/>
      </c>
      <c r="BB33" s="76">
        <f>IF($B33="",0,IF(Einstellungen!$C$10="Ja",MAX(IF(Einstellungen!$C$11="7 Tage",MAX(0,(MIN(DATE(2027,8,0),IF(Mitarbeiter!$D33="",DATE(2027,8,0),Mitarbeiter!$D33),TODAY()))-(MAX(DATE(2027,7,1),Mitarbeiter!$C33))+1),MAX(0,NETWORKDAYS(MAX(DATE(2027,7,1),Mitarbeiter!$C33),MIN(DATE(2027,8,0),IF(Mitarbeiter!$D33="",DATE(2027,8,0),Mitarbeiter!$D33),TODAY()),Einstellungen!$F$13:$F$67)))*N(Mitarbeiter!$E33)/IF(Einstellungen!$C$11="7 Tage",7,5),N('Ist-Stunden'!X33)),MAX(IF(Einstellungen!$C$11="7 Tage",MAX(0,(MIN(DATE(2027,8,0),IF(Mitarbeiter!$D33="",DATE(2027,8,0),Mitarbeiter!$D33),TODAY()))-(MAX(DATE(2027,7,1),Mitarbeiter!$C33))+1),MAX(0,NETWORKDAYS(MAX(DATE(2027,7,1),Mitarbeiter!$C33),MIN(DATE(2027,8,0),IF(Mitarbeiter!$D33="",DATE(2027,8,0),Mitarbeiter!$D33),TODAY()),Einstellungen!$F$13:$F$67)))*N(Mitarbeiter!$E33)/IF(Einstellungen!$C$11="7 Tage",7,5),N('Ist-Stunden'!X33)+(N(Krankheitstage!AK33)+N(Krankheitstage!AW33))*N($C33))))</f>
        <v/>
      </c>
      <c r="BC33" s="76">
        <f>IF($B33="",0,IF(Einstellungen!$C$10="Ja",MAX(IF(Einstellungen!$C$11="7 Tage",MAX(0,(MIN(DATE(2027,9,0),IF(Mitarbeiter!$D33="",DATE(2027,9,0),Mitarbeiter!$D33),TODAY()))-(MAX(DATE(2027,8,1),Mitarbeiter!$C33))+1),MAX(0,NETWORKDAYS(MAX(DATE(2027,8,1),Mitarbeiter!$C33),MIN(DATE(2027,9,0),IF(Mitarbeiter!$D33="",DATE(2027,9,0),Mitarbeiter!$D33),TODAY()),Einstellungen!$F$13:$F$67)))*N(Mitarbeiter!$E33)/IF(Einstellungen!$C$11="7 Tage",7,5),N('Ist-Stunden'!Y33)),MAX(IF(Einstellungen!$C$11="7 Tage",MAX(0,(MIN(DATE(2027,9,0),IF(Mitarbeiter!$D33="",DATE(2027,9,0),Mitarbeiter!$D33),TODAY()))-(MAX(DATE(2027,8,1),Mitarbeiter!$C33))+1),MAX(0,NETWORKDAYS(MAX(DATE(2027,8,1),Mitarbeiter!$C33),MIN(DATE(2027,9,0),IF(Mitarbeiter!$D33="",DATE(2027,9,0),Mitarbeiter!$D33),TODAY()),Einstellungen!$F$13:$F$67)))*N(Mitarbeiter!$E33)/IF(Einstellungen!$C$11="7 Tage",7,5),N('Ist-Stunden'!Y33)+(N(Krankheitstage!AL33)+N(Krankheitstage!AX33))*N($C33))))</f>
        <v/>
      </c>
      <c r="BD33" s="76">
        <f>IF($B33="",0,IF(Einstellungen!$C$10="Ja",MAX(IF(Einstellungen!$C$11="7 Tage",MAX(0,(MIN(DATE(2027,10,0),IF(Mitarbeiter!$D33="",DATE(2027,10,0),Mitarbeiter!$D33),TODAY()))-(MAX(DATE(2027,9,1),Mitarbeiter!$C33))+1),MAX(0,NETWORKDAYS(MAX(DATE(2027,9,1),Mitarbeiter!$C33),MIN(DATE(2027,10,0),IF(Mitarbeiter!$D33="",DATE(2027,10,0),Mitarbeiter!$D33),TODAY()),Einstellungen!$F$13:$F$67)))*N(Mitarbeiter!$E33)/IF(Einstellungen!$C$11="7 Tage",7,5),N('Ist-Stunden'!Z33)),MAX(IF(Einstellungen!$C$11="7 Tage",MAX(0,(MIN(DATE(2027,10,0),IF(Mitarbeiter!$D33="",DATE(2027,10,0),Mitarbeiter!$D33),TODAY()))-(MAX(DATE(2027,9,1),Mitarbeiter!$C33))+1),MAX(0,NETWORKDAYS(MAX(DATE(2027,9,1),Mitarbeiter!$C33),MIN(DATE(2027,10,0),IF(Mitarbeiter!$D33="",DATE(2027,10,0),Mitarbeiter!$D33),TODAY()),Einstellungen!$F$13:$F$67)))*N(Mitarbeiter!$E33)/IF(Einstellungen!$C$11="7 Tage",7,5),N('Ist-Stunden'!Z33)+(N(Krankheitstage!AM33)+N(Krankheitstage!AY33))*N($C33))))</f>
        <v/>
      </c>
      <c r="BE33" s="76">
        <f>IF($B33="",0,IF(Einstellungen!$C$10="Ja",MAX(IF(Einstellungen!$C$11="7 Tage",MAX(0,(MIN(DATE(2027,11,0),IF(Mitarbeiter!$D33="",DATE(2027,11,0),Mitarbeiter!$D33),TODAY()))-(MAX(DATE(2027,10,1),Mitarbeiter!$C33))+1),MAX(0,NETWORKDAYS(MAX(DATE(2027,10,1),Mitarbeiter!$C33),MIN(DATE(2027,11,0),IF(Mitarbeiter!$D33="",DATE(2027,11,0),Mitarbeiter!$D33),TODAY()),Einstellungen!$F$13:$F$67)))*N(Mitarbeiter!$E33)/IF(Einstellungen!$C$11="7 Tage",7,5),N('Ist-Stunden'!AA33)),MAX(IF(Einstellungen!$C$11="7 Tage",MAX(0,(MIN(DATE(2027,11,0),IF(Mitarbeiter!$D33="",DATE(2027,11,0),Mitarbeiter!$D33),TODAY()))-(MAX(DATE(2027,10,1),Mitarbeiter!$C33))+1),MAX(0,NETWORKDAYS(MAX(DATE(2027,10,1),Mitarbeiter!$C33),MIN(DATE(2027,11,0),IF(Mitarbeiter!$D33="",DATE(2027,11,0),Mitarbeiter!$D33),TODAY()),Einstellungen!$F$13:$F$67)))*N(Mitarbeiter!$E33)/IF(Einstellungen!$C$11="7 Tage",7,5),N('Ist-Stunden'!AA33)+(N(Krankheitstage!AN33)+N(Krankheitstage!AZ33))*N($C33))))</f>
        <v/>
      </c>
      <c r="BF33" s="76">
        <f>IF($B33="",0,IF(Einstellungen!$C$10="Ja",MAX(IF(Einstellungen!$C$11="7 Tage",MAX(0,(MIN(DATE(2027,12,0),IF(Mitarbeiter!$D33="",DATE(2027,12,0),Mitarbeiter!$D33),TODAY()))-(MAX(DATE(2027,11,1),Mitarbeiter!$C33))+1),MAX(0,NETWORKDAYS(MAX(DATE(2027,11,1),Mitarbeiter!$C33),MIN(DATE(2027,12,0),IF(Mitarbeiter!$D33="",DATE(2027,12,0),Mitarbeiter!$D33),TODAY()),Einstellungen!$F$13:$F$67)))*N(Mitarbeiter!$E33)/IF(Einstellungen!$C$11="7 Tage",7,5),N('Ist-Stunden'!AB33)),MAX(IF(Einstellungen!$C$11="7 Tage",MAX(0,(MIN(DATE(2027,12,0),IF(Mitarbeiter!$D33="",DATE(2027,12,0),Mitarbeiter!$D33),TODAY()))-(MAX(DATE(2027,11,1),Mitarbeiter!$C33))+1),MAX(0,NETWORKDAYS(MAX(DATE(2027,11,1),Mitarbeiter!$C33),MIN(DATE(2027,12,0),IF(Mitarbeiter!$D33="",DATE(2027,12,0),Mitarbeiter!$D33),TODAY()),Einstellungen!$F$13:$F$67)))*N(Mitarbeiter!$E33)/IF(Einstellungen!$C$11="7 Tage",7,5),N('Ist-Stunden'!AB33)+(N(Krankheitstage!AO33)+N(Krankheitstage!BA33))*N($C33))))</f>
        <v/>
      </c>
      <c r="BG33" s="76">
        <f>IF($B33="",0,IF(Einstellungen!$C$10="Ja",MAX(IF(Einstellungen!$C$11="7 Tage",MAX(0,(MIN(DATE(2027,13,0),IF(Mitarbeiter!$D33="",DATE(2027,13,0),Mitarbeiter!$D33),TODAY()))-(MAX(DATE(2027,12,1),Mitarbeiter!$C33))+1),MAX(0,NETWORKDAYS(MAX(DATE(2027,12,1),Mitarbeiter!$C33),MIN(DATE(2027,13,0),IF(Mitarbeiter!$D33="",DATE(2027,13,0),Mitarbeiter!$D33),TODAY()),Einstellungen!$F$13:$F$67)))*N(Mitarbeiter!$E33)/IF(Einstellungen!$C$11="7 Tage",7,5),N('Ist-Stunden'!AC33)),MAX(IF(Einstellungen!$C$11="7 Tage",MAX(0,(MIN(DATE(2027,13,0),IF(Mitarbeiter!$D33="",DATE(2027,13,0),Mitarbeiter!$D33),TODAY()))-(MAX(DATE(2027,12,1),Mitarbeiter!$C33))+1),MAX(0,NETWORKDAYS(MAX(DATE(2027,12,1),Mitarbeiter!$C33),MIN(DATE(2027,13,0),IF(Mitarbeiter!$D33="",DATE(2027,13,0),Mitarbeiter!$D33),TODAY()),Einstellungen!$F$13:$F$67)))*N(Mitarbeiter!$E33)/IF(Einstellungen!$C$11="7 Tage",7,5),N('Ist-Stunden'!AC33)+(N(Krankheitstage!AP33)+N(Krankheitstage!BB33))*N($C33))))</f>
        <v/>
      </c>
      <c r="BH33" s="76">
        <f>IF($B33="",0,IF(Einstellungen!$C$10="Ja",MAX(IF(Einstellungen!$C$11="7 Tage",MAX(0,(MIN(DATE(2028,2,0),IF(Mitarbeiter!$D33="",DATE(2028,2,0),Mitarbeiter!$D33),TODAY()))-(MAX(DATE(2028,1,1),Mitarbeiter!$C33))+1),MAX(0,NETWORKDAYS(MAX(DATE(2028,1,1),Mitarbeiter!$C33),MIN(DATE(2028,2,0),IF(Mitarbeiter!$D33="",DATE(2028,2,0),Mitarbeiter!$D33),TODAY()),Einstellungen!$F$13:$F$67)))*N(Mitarbeiter!$E33)/IF(Einstellungen!$C$11="7 Tage",7,5),N('Ist-Stunden'!AD33)),MAX(IF(Einstellungen!$C$11="7 Tage",MAX(0,(MIN(DATE(2028,2,0),IF(Mitarbeiter!$D33="",DATE(2028,2,0),Mitarbeiter!$D33),TODAY()))-(MAX(DATE(2028,1,1),Mitarbeiter!$C33))+1),MAX(0,NETWORKDAYS(MAX(DATE(2028,1,1),Mitarbeiter!$C33),MIN(DATE(2028,2,0),IF(Mitarbeiter!$D33="",DATE(2028,2,0),Mitarbeiter!$D33),TODAY()),Einstellungen!$F$13:$F$67)))*N(Mitarbeiter!$E33)/IF(Einstellungen!$C$11="7 Tage",7,5),N('Ist-Stunden'!AD33)+(N(Krankheitstage!BC33)+N(Krankheitstage!BO33))*N($C33))))</f>
        <v/>
      </c>
      <c r="BI33" s="76">
        <f>IF($B33="",0,IF(Einstellungen!$C$10="Ja",MAX(IF(Einstellungen!$C$11="7 Tage",MAX(0,(MIN(DATE(2028,3,0),IF(Mitarbeiter!$D33="",DATE(2028,3,0),Mitarbeiter!$D33),TODAY()))-(MAX(DATE(2028,2,1),Mitarbeiter!$C33))+1),MAX(0,NETWORKDAYS(MAX(DATE(2028,2,1),Mitarbeiter!$C33),MIN(DATE(2028,3,0),IF(Mitarbeiter!$D33="",DATE(2028,3,0),Mitarbeiter!$D33),TODAY()),Einstellungen!$F$13:$F$67)))*N(Mitarbeiter!$E33)/IF(Einstellungen!$C$11="7 Tage",7,5),N('Ist-Stunden'!AE33)),MAX(IF(Einstellungen!$C$11="7 Tage",MAX(0,(MIN(DATE(2028,3,0),IF(Mitarbeiter!$D33="",DATE(2028,3,0),Mitarbeiter!$D33),TODAY()))-(MAX(DATE(2028,2,1),Mitarbeiter!$C33))+1),MAX(0,NETWORKDAYS(MAX(DATE(2028,2,1),Mitarbeiter!$C33),MIN(DATE(2028,3,0),IF(Mitarbeiter!$D33="",DATE(2028,3,0),Mitarbeiter!$D33),TODAY()),Einstellungen!$F$13:$F$67)))*N(Mitarbeiter!$E33)/IF(Einstellungen!$C$11="7 Tage",7,5),N('Ist-Stunden'!AE33)+(N(Krankheitstage!BD33)+N(Krankheitstage!BP33))*N($C33))))</f>
        <v/>
      </c>
      <c r="BJ33" s="76">
        <f>IF($B33="",0,IF(Einstellungen!$C$10="Ja",MAX(IF(Einstellungen!$C$11="7 Tage",MAX(0,(MIN(DATE(2028,4,0),IF(Mitarbeiter!$D33="",DATE(2028,4,0),Mitarbeiter!$D33),TODAY()))-(MAX(DATE(2028,3,1),Mitarbeiter!$C33))+1),MAX(0,NETWORKDAYS(MAX(DATE(2028,3,1),Mitarbeiter!$C33),MIN(DATE(2028,4,0),IF(Mitarbeiter!$D33="",DATE(2028,4,0),Mitarbeiter!$D33),TODAY()),Einstellungen!$F$13:$F$67)))*N(Mitarbeiter!$E33)/IF(Einstellungen!$C$11="7 Tage",7,5),N('Ist-Stunden'!AF33)),MAX(IF(Einstellungen!$C$11="7 Tage",MAX(0,(MIN(DATE(2028,4,0),IF(Mitarbeiter!$D33="",DATE(2028,4,0),Mitarbeiter!$D33),TODAY()))-(MAX(DATE(2028,3,1),Mitarbeiter!$C33))+1),MAX(0,NETWORKDAYS(MAX(DATE(2028,3,1),Mitarbeiter!$C33),MIN(DATE(2028,4,0),IF(Mitarbeiter!$D33="",DATE(2028,4,0),Mitarbeiter!$D33),TODAY()),Einstellungen!$F$13:$F$67)))*N(Mitarbeiter!$E33)/IF(Einstellungen!$C$11="7 Tage",7,5),N('Ist-Stunden'!AF33)+(N(Krankheitstage!BE33)+N(Krankheitstage!BQ33))*N($C33))))</f>
        <v/>
      </c>
      <c r="BK33" s="76">
        <f>IF($B33="",0,IF(Einstellungen!$C$10="Ja",MAX(IF(Einstellungen!$C$11="7 Tage",MAX(0,(MIN(DATE(2028,5,0),IF(Mitarbeiter!$D33="",DATE(2028,5,0),Mitarbeiter!$D33),TODAY()))-(MAX(DATE(2028,4,1),Mitarbeiter!$C33))+1),MAX(0,NETWORKDAYS(MAX(DATE(2028,4,1),Mitarbeiter!$C33),MIN(DATE(2028,5,0),IF(Mitarbeiter!$D33="",DATE(2028,5,0),Mitarbeiter!$D33),TODAY()),Einstellungen!$F$13:$F$67)))*N(Mitarbeiter!$E33)/IF(Einstellungen!$C$11="7 Tage",7,5),N('Ist-Stunden'!AG33)),MAX(IF(Einstellungen!$C$11="7 Tage",MAX(0,(MIN(DATE(2028,5,0),IF(Mitarbeiter!$D33="",DATE(2028,5,0),Mitarbeiter!$D33),TODAY()))-(MAX(DATE(2028,4,1),Mitarbeiter!$C33))+1),MAX(0,NETWORKDAYS(MAX(DATE(2028,4,1),Mitarbeiter!$C33),MIN(DATE(2028,5,0),IF(Mitarbeiter!$D33="",DATE(2028,5,0),Mitarbeiter!$D33),TODAY()),Einstellungen!$F$13:$F$67)))*N(Mitarbeiter!$E33)/IF(Einstellungen!$C$11="7 Tage",7,5),N('Ist-Stunden'!AG33)+(N(Krankheitstage!BF33)+N(Krankheitstage!BR33))*N($C33))))</f>
        <v/>
      </c>
      <c r="BL33" s="76">
        <f>IF($B33="",0,IF(Einstellungen!$C$10="Ja",MAX(IF(Einstellungen!$C$11="7 Tage",MAX(0,(MIN(DATE(2028,6,0),IF(Mitarbeiter!$D33="",DATE(2028,6,0),Mitarbeiter!$D33),TODAY()))-(MAX(DATE(2028,5,1),Mitarbeiter!$C33))+1),MAX(0,NETWORKDAYS(MAX(DATE(2028,5,1),Mitarbeiter!$C33),MIN(DATE(2028,6,0),IF(Mitarbeiter!$D33="",DATE(2028,6,0),Mitarbeiter!$D33),TODAY()),Einstellungen!$F$13:$F$67)))*N(Mitarbeiter!$E33)/IF(Einstellungen!$C$11="7 Tage",7,5),N('Ist-Stunden'!AH33)),MAX(IF(Einstellungen!$C$11="7 Tage",MAX(0,(MIN(DATE(2028,6,0),IF(Mitarbeiter!$D33="",DATE(2028,6,0),Mitarbeiter!$D33),TODAY()))-(MAX(DATE(2028,5,1),Mitarbeiter!$C33))+1),MAX(0,NETWORKDAYS(MAX(DATE(2028,5,1),Mitarbeiter!$C33),MIN(DATE(2028,6,0),IF(Mitarbeiter!$D33="",DATE(2028,6,0),Mitarbeiter!$D33),TODAY()),Einstellungen!$F$13:$F$67)))*N(Mitarbeiter!$E33)/IF(Einstellungen!$C$11="7 Tage",7,5),N('Ist-Stunden'!AH33)+(N(Krankheitstage!BG33)+N(Krankheitstage!BS33))*N($C33))))</f>
        <v/>
      </c>
      <c r="BM33" s="76">
        <f>IF($B33="",0,IF(Einstellungen!$C$10="Ja",MAX(IF(Einstellungen!$C$11="7 Tage",MAX(0,(MIN(DATE(2028,7,0),IF(Mitarbeiter!$D33="",DATE(2028,7,0),Mitarbeiter!$D33),TODAY()))-(MAX(DATE(2028,6,1),Mitarbeiter!$C33))+1),MAX(0,NETWORKDAYS(MAX(DATE(2028,6,1),Mitarbeiter!$C33),MIN(DATE(2028,7,0),IF(Mitarbeiter!$D33="",DATE(2028,7,0),Mitarbeiter!$D33),TODAY()),Einstellungen!$F$13:$F$67)))*N(Mitarbeiter!$E33)/IF(Einstellungen!$C$11="7 Tage",7,5),N('Ist-Stunden'!AI33)),MAX(IF(Einstellungen!$C$11="7 Tage",MAX(0,(MIN(DATE(2028,7,0),IF(Mitarbeiter!$D33="",DATE(2028,7,0),Mitarbeiter!$D33),TODAY()))-(MAX(DATE(2028,6,1),Mitarbeiter!$C33))+1),MAX(0,NETWORKDAYS(MAX(DATE(2028,6,1),Mitarbeiter!$C33),MIN(DATE(2028,7,0),IF(Mitarbeiter!$D33="",DATE(2028,7,0),Mitarbeiter!$D33),TODAY()),Einstellungen!$F$13:$F$67)))*N(Mitarbeiter!$E33)/IF(Einstellungen!$C$11="7 Tage",7,5),N('Ist-Stunden'!AI33)+(N(Krankheitstage!BH33)+N(Krankheitstage!BT33))*N($C33))))</f>
        <v/>
      </c>
      <c r="BN33" s="76">
        <f>IF($B33="",0,IF(Einstellungen!$C$10="Ja",MAX(IF(Einstellungen!$C$11="7 Tage",MAX(0,(MIN(DATE(2028,8,0),IF(Mitarbeiter!$D33="",DATE(2028,8,0),Mitarbeiter!$D33),TODAY()))-(MAX(DATE(2028,7,1),Mitarbeiter!$C33))+1),MAX(0,NETWORKDAYS(MAX(DATE(2028,7,1),Mitarbeiter!$C33),MIN(DATE(2028,8,0),IF(Mitarbeiter!$D33="",DATE(2028,8,0),Mitarbeiter!$D33),TODAY()),Einstellungen!$F$13:$F$67)))*N(Mitarbeiter!$E33)/IF(Einstellungen!$C$11="7 Tage",7,5),N('Ist-Stunden'!AJ33)),MAX(IF(Einstellungen!$C$11="7 Tage",MAX(0,(MIN(DATE(2028,8,0),IF(Mitarbeiter!$D33="",DATE(2028,8,0),Mitarbeiter!$D33),TODAY()))-(MAX(DATE(2028,7,1),Mitarbeiter!$C33))+1),MAX(0,NETWORKDAYS(MAX(DATE(2028,7,1),Mitarbeiter!$C33),MIN(DATE(2028,8,0),IF(Mitarbeiter!$D33="",DATE(2028,8,0),Mitarbeiter!$D33),TODAY()),Einstellungen!$F$13:$F$67)))*N(Mitarbeiter!$E33)/IF(Einstellungen!$C$11="7 Tage",7,5),N('Ist-Stunden'!AJ33)+(N(Krankheitstage!BI33)+N(Krankheitstage!BU33))*N($C33))))</f>
        <v/>
      </c>
      <c r="BO33" s="76">
        <f>IF($B33="",0,IF(Einstellungen!$C$10="Ja",MAX(IF(Einstellungen!$C$11="7 Tage",MAX(0,(MIN(DATE(2028,9,0),IF(Mitarbeiter!$D33="",DATE(2028,9,0),Mitarbeiter!$D33),TODAY()))-(MAX(DATE(2028,8,1),Mitarbeiter!$C33))+1),MAX(0,NETWORKDAYS(MAX(DATE(2028,8,1),Mitarbeiter!$C33),MIN(DATE(2028,9,0),IF(Mitarbeiter!$D33="",DATE(2028,9,0),Mitarbeiter!$D33),TODAY()),Einstellungen!$F$13:$F$67)))*N(Mitarbeiter!$E33)/IF(Einstellungen!$C$11="7 Tage",7,5),N('Ist-Stunden'!AK33)),MAX(IF(Einstellungen!$C$11="7 Tage",MAX(0,(MIN(DATE(2028,9,0),IF(Mitarbeiter!$D33="",DATE(2028,9,0),Mitarbeiter!$D33),TODAY()))-(MAX(DATE(2028,8,1),Mitarbeiter!$C33))+1),MAX(0,NETWORKDAYS(MAX(DATE(2028,8,1),Mitarbeiter!$C33),MIN(DATE(2028,9,0),IF(Mitarbeiter!$D33="",DATE(2028,9,0),Mitarbeiter!$D33),TODAY()),Einstellungen!$F$13:$F$67)))*N(Mitarbeiter!$E33)/IF(Einstellungen!$C$11="7 Tage",7,5),N('Ist-Stunden'!AK33)+(N(Krankheitstage!BJ33)+N(Krankheitstage!BV33))*N($C33))))</f>
        <v/>
      </c>
      <c r="BP33" s="76">
        <f>IF($B33="",0,IF(Einstellungen!$C$10="Ja",MAX(IF(Einstellungen!$C$11="7 Tage",MAX(0,(MIN(DATE(2028,10,0),IF(Mitarbeiter!$D33="",DATE(2028,10,0),Mitarbeiter!$D33),TODAY()))-(MAX(DATE(2028,9,1),Mitarbeiter!$C33))+1),MAX(0,NETWORKDAYS(MAX(DATE(2028,9,1),Mitarbeiter!$C33),MIN(DATE(2028,10,0),IF(Mitarbeiter!$D33="",DATE(2028,10,0),Mitarbeiter!$D33),TODAY()),Einstellungen!$F$13:$F$67)))*N(Mitarbeiter!$E33)/IF(Einstellungen!$C$11="7 Tage",7,5),N('Ist-Stunden'!AL33)),MAX(IF(Einstellungen!$C$11="7 Tage",MAX(0,(MIN(DATE(2028,10,0),IF(Mitarbeiter!$D33="",DATE(2028,10,0),Mitarbeiter!$D33),TODAY()))-(MAX(DATE(2028,9,1),Mitarbeiter!$C33))+1),MAX(0,NETWORKDAYS(MAX(DATE(2028,9,1),Mitarbeiter!$C33),MIN(DATE(2028,10,0),IF(Mitarbeiter!$D33="",DATE(2028,10,0),Mitarbeiter!$D33),TODAY()),Einstellungen!$F$13:$F$67)))*N(Mitarbeiter!$E33)/IF(Einstellungen!$C$11="7 Tage",7,5),N('Ist-Stunden'!AL33)+(N(Krankheitstage!BK33)+N(Krankheitstage!BW33))*N($C33))))</f>
        <v/>
      </c>
      <c r="BQ33" s="76">
        <f>IF($B33="",0,IF(Einstellungen!$C$10="Ja",MAX(IF(Einstellungen!$C$11="7 Tage",MAX(0,(MIN(DATE(2028,11,0),IF(Mitarbeiter!$D33="",DATE(2028,11,0),Mitarbeiter!$D33),TODAY()))-(MAX(DATE(2028,10,1),Mitarbeiter!$C33))+1),MAX(0,NETWORKDAYS(MAX(DATE(2028,10,1),Mitarbeiter!$C33),MIN(DATE(2028,11,0),IF(Mitarbeiter!$D33="",DATE(2028,11,0),Mitarbeiter!$D33),TODAY()),Einstellungen!$F$13:$F$67)))*N(Mitarbeiter!$E33)/IF(Einstellungen!$C$11="7 Tage",7,5),N('Ist-Stunden'!AM33)),MAX(IF(Einstellungen!$C$11="7 Tage",MAX(0,(MIN(DATE(2028,11,0),IF(Mitarbeiter!$D33="",DATE(2028,11,0),Mitarbeiter!$D33),TODAY()))-(MAX(DATE(2028,10,1),Mitarbeiter!$C33))+1),MAX(0,NETWORKDAYS(MAX(DATE(2028,10,1),Mitarbeiter!$C33),MIN(DATE(2028,11,0),IF(Mitarbeiter!$D33="",DATE(2028,11,0),Mitarbeiter!$D33),TODAY()),Einstellungen!$F$13:$F$67)))*N(Mitarbeiter!$E33)/IF(Einstellungen!$C$11="7 Tage",7,5),N('Ist-Stunden'!AM33)+(N(Krankheitstage!BL33)+N(Krankheitstage!BX33))*N($C33))))</f>
        <v/>
      </c>
      <c r="BR33" s="76">
        <f>IF($B33="",0,IF(Einstellungen!$C$10="Ja",MAX(IF(Einstellungen!$C$11="7 Tage",MAX(0,(MIN(DATE(2028,12,0),IF(Mitarbeiter!$D33="",DATE(2028,12,0),Mitarbeiter!$D33),TODAY()))-(MAX(DATE(2028,11,1),Mitarbeiter!$C33))+1),MAX(0,NETWORKDAYS(MAX(DATE(2028,11,1),Mitarbeiter!$C33),MIN(DATE(2028,12,0),IF(Mitarbeiter!$D33="",DATE(2028,12,0),Mitarbeiter!$D33),TODAY()),Einstellungen!$F$13:$F$67)))*N(Mitarbeiter!$E33)/IF(Einstellungen!$C$11="7 Tage",7,5),N('Ist-Stunden'!AN33)),MAX(IF(Einstellungen!$C$11="7 Tage",MAX(0,(MIN(DATE(2028,12,0),IF(Mitarbeiter!$D33="",DATE(2028,12,0),Mitarbeiter!$D33),TODAY()))-(MAX(DATE(2028,11,1),Mitarbeiter!$C33))+1),MAX(0,NETWORKDAYS(MAX(DATE(2028,11,1),Mitarbeiter!$C33),MIN(DATE(2028,12,0),IF(Mitarbeiter!$D33="",DATE(2028,12,0),Mitarbeiter!$D33),TODAY()),Einstellungen!$F$13:$F$67)))*N(Mitarbeiter!$E33)/IF(Einstellungen!$C$11="7 Tage",7,5),N('Ist-Stunden'!AN33)+(N(Krankheitstage!BM33)+N(Krankheitstage!BY33))*N($C33))))</f>
        <v/>
      </c>
      <c r="BS33" s="76">
        <f>IF($B33="",0,IF(Einstellungen!$C$10="Ja",MAX(IF(Einstellungen!$C$11="7 Tage",MAX(0,(MIN(DATE(2028,13,0),IF(Mitarbeiter!$D33="",DATE(2028,13,0),Mitarbeiter!$D33),TODAY()))-(MAX(DATE(2028,12,1),Mitarbeiter!$C33))+1),MAX(0,NETWORKDAYS(MAX(DATE(2028,12,1),Mitarbeiter!$C33),MIN(DATE(2028,13,0),IF(Mitarbeiter!$D33="",DATE(2028,13,0),Mitarbeiter!$D33),TODAY()),Einstellungen!$F$13:$F$67)))*N(Mitarbeiter!$E33)/IF(Einstellungen!$C$11="7 Tage",7,5),N('Ist-Stunden'!AO33)),MAX(IF(Einstellungen!$C$11="7 Tage",MAX(0,(MIN(DATE(2028,13,0),IF(Mitarbeiter!$D33="",DATE(2028,13,0),Mitarbeiter!$D33),TODAY()))-(MAX(DATE(2028,12,1),Mitarbeiter!$C33))+1),MAX(0,NETWORKDAYS(MAX(DATE(2028,12,1),Mitarbeiter!$C33),MIN(DATE(2028,13,0),IF(Mitarbeiter!$D33="",DATE(2028,13,0),Mitarbeiter!$D33),TODAY()),Einstellungen!$F$13:$F$67)))*N(Mitarbeiter!$E33)/IF(Einstellungen!$C$11="7 Tage",7,5),N('Ist-Stunden'!AO33)+(N(Krankheitstage!BN33)+N(Krankheitstage!BZ33))*N($C33))))</f>
        <v/>
      </c>
      <c r="BT33" s="76">
        <f>IF($B33="",0,IF(Einstellungen!$C$10="Ja",MAX(IF(Einstellungen!$C$11="7 Tage",MAX(0,(MIN(DATE(2029,2,0),IF(Mitarbeiter!$D33="",DATE(2029,2,0),Mitarbeiter!$D33),TODAY()))-(MAX(DATE(2029,1,1),Mitarbeiter!$C33))+1),MAX(0,NETWORKDAYS(MAX(DATE(2029,1,1),Mitarbeiter!$C33),MIN(DATE(2029,2,0),IF(Mitarbeiter!$D33="",DATE(2029,2,0),Mitarbeiter!$D33),TODAY()),Einstellungen!$F$13:$F$67)))*N(Mitarbeiter!$E33)/IF(Einstellungen!$C$11="7 Tage",7,5),N('Ist-Stunden'!AP33)),MAX(IF(Einstellungen!$C$11="7 Tage",MAX(0,(MIN(DATE(2029,2,0),IF(Mitarbeiter!$D33="",DATE(2029,2,0),Mitarbeiter!$D33),TODAY()))-(MAX(DATE(2029,1,1),Mitarbeiter!$C33))+1),MAX(0,NETWORKDAYS(MAX(DATE(2029,1,1),Mitarbeiter!$C33),MIN(DATE(2029,2,0),IF(Mitarbeiter!$D33="",DATE(2029,2,0),Mitarbeiter!$D33),TODAY()),Einstellungen!$F$13:$F$67)))*N(Mitarbeiter!$E33)/IF(Einstellungen!$C$11="7 Tage",7,5),N('Ist-Stunden'!AP33)+(N(Krankheitstage!CA33)+N(Krankheitstage!CM33))*N($C33))))</f>
        <v/>
      </c>
      <c r="BU33" s="76">
        <f>IF($B33="",0,IF(Einstellungen!$C$10="Ja",MAX(IF(Einstellungen!$C$11="7 Tage",MAX(0,(MIN(DATE(2029,3,0),IF(Mitarbeiter!$D33="",DATE(2029,3,0),Mitarbeiter!$D33),TODAY()))-(MAX(DATE(2029,2,1),Mitarbeiter!$C33))+1),MAX(0,NETWORKDAYS(MAX(DATE(2029,2,1),Mitarbeiter!$C33),MIN(DATE(2029,3,0),IF(Mitarbeiter!$D33="",DATE(2029,3,0),Mitarbeiter!$D33),TODAY()),Einstellungen!$F$13:$F$67)))*N(Mitarbeiter!$E33)/IF(Einstellungen!$C$11="7 Tage",7,5),N('Ist-Stunden'!AQ33)),MAX(IF(Einstellungen!$C$11="7 Tage",MAX(0,(MIN(DATE(2029,3,0),IF(Mitarbeiter!$D33="",DATE(2029,3,0),Mitarbeiter!$D33),TODAY()))-(MAX(DATE(2029,2,1),Mitarbeiter!$C33))+1),MAX(0,NETWORKDAYS(MAX(DATE(2029,2,1),Mitarbeiter!$C33),MIN(DATE(2029,3,0),IF(Mitarbeiter!$D33="",DATE(2029,3,0),Mitarbeiter!$D33),TODAY()),Einstellungen!$F$13:$F$67)))*N(Mitarbeiter!$E33)/IF(Einstellungen!$C$11="7 Tage",7,5),N('Ist-Stunden'!AQ33)+(N(Krankheitstage!CB33)+N(Krankheitstage!CN33))*N($C33))))</f>
        <v/>
      </c>
      <c r="BV33" s="76">
        <f>IF($B33="",0,IF(Einstellungen!$C$10="Ja",MAX(IF(Einstellungen!$C$11="7 Tage",MAX(0,(MIN(DATE(2029,4,0),IF(Mitarbeiter!$D33="",DATE(2029,4,0),Mitarbeiter!$D33),TODAY()))-(MAX(DATE(2029,3,1),Mitarbeiter!$C33))+1),MAX(0,NETWORKDAYS(MAX(DATE(2029,3,1),Mitarbeiter!$C33),MIN(DATE(2029,4,0),IF(Mitarbeiter!$D33="",DATE(2029,4,0),Mitarbeiter!$D33),TODAY()),Einstellungen!$F$13:$F$67)))*N(Mitarbeiter!$E33)/IF(Einstellungen!$C$11="7 Tage",7,5),N('Ist-Stunden'!AR33)),MAX(IF(Einstellungen!$C$11="7 Tage",MAX(0,(MIN(DATE(2029,4,0),IF(Mitarbeiter!$D33="",DATE(2029,4,0),Mitarbeiter!$D33),TODAY()))-(MAX(DATE(2029,3,1),Mitarbeiter!$C33))+1),MAX(0,NETWORKDAYS(MAX(DATE(2029,3,1),Mitarbeiter!$C33),MIN(DATE(2029,4,0),IF(Mitarbeiter!$D33="",DATE(2029,4,0),Mitarbeiter!$D33),TODAY()),Einstellungen!$F$13:$F$67)))*N(Mitarbeiter!$E33)/IF(Einstellungen!$C$11="7 Tage",7,5),N('Ist-Stunden'!AR33)+(N(Krankheitstage!CC33)+N(Krankheitstage!CO33))*N($C33))))</f>
        <v/>
      </c>
      <c r="BW33" s="76">
        <f>IF($B33="",0,IF(Einstellungen!$C$10="Ja",MAX(IF(Einstellungen!$C$11="7 Tage",MAX(0,(MIN(DATE(2029,5,0),IF(Mitarbeiter!$D33="",DATE(2029,5,0),Mitarbeiter!$D33),TODAY()))-(MAX(DATE(2029,4,1),Mitarbeiter!$C33))+1),MAX(0,NETWORKDAYS(MAX(DATE(2029,4,1),Mitarbeiter!$C33),MIN(DATE(2029,5,0),IF(Mitarbeiter!$D33="",DATE(2029,5,0),Mitarbeiter!$D33),TODAY()),Einstellungen!$F$13:$F$67)))*N(Mitarbeiter!$E33)/IF(Einstellungen!$C$11="7 Tage",7,5),N('Ist-Stunden'!AS33)),MAX(IF(Einstellungen!$C$11="7 Tage",MAX(0,(MIN(DATE(2029,5,0),IF(Mitarbeiter!$D33="",DATE(2029,5,0),Mitarbeiter!$D33),TODAY()))-(MAX(DATE(2029,4,1),Mitarbeiter!$C33))+1),MAX(0,NETWORKDAYS(MAX(DATE(2029,4,1),Mitarbeiter!$C33),MIN(DATE(2029,5,0),IF(Mitarbeiter!$D33="",DATE(2029,5,0),Mitarbeiter!$D33),TODAY()),Einstellungen!$F$13:$F$67)))*N(Mitarbeiter!$E33)/IF(Einstellungen!$C$11="7 Tage",7,5),N('Ist-Stunden'!AS33)+(N(Krankheitstage!CD33)+N(Krankheitstage!CP33))*N($C33))))</f>
        <v/>
      </c>
      <c r="BX33" s="76">
        <f>IF($B33="",0,IF(Einstellungen!$C$10="Ja",MAX(IF(Einstellungen!$C$11="7 Tage",MAX(0,(MIN(DATE(2029,6,0),IF(Mitarbeiter!$D33="",DATE(2029,6,0),Mitarbeiter!$D33),TODAY()))-(MAX(DATE(2029,5,1),Mitarbeiter!$C33))+1),MAX(0,NETWORKDAYS(MAX(DATE(2029,5,1),Mitarbeiter!$C33),MIN(DATE(2029,6,0),IF(Mitarbeiter!$D33="",DATE(2029,6,0),Mitarbeiter!$D33),TODAY()),Einstellungen!$F$13:$F$67)))*N(Mitarbeiter!$E33)/IF(Einstellungen!$C$11="7 Tage",7,5),N('Ist-Stunden'!AT33)),MAX(IF(Einstellungen!$C$11="7 Tage",MAX(0,(MIN(DATE(2029,6,0),IF(Mitarbeiter!$D33="",DATE(2029,6,0),Mitarbeiter!$D33),TODAY()))-(MAX(DATE(2029,5,1),Mitarbeiter!$C33))+1),MAX(0,NETWORKDAYS(MAX(DATE(2029,5,1),Mitarbeiter!$C33),MIN(DATE(2029,6,0),IF(Mitarbeiter!$D33="",DATE(2029,6,0),Mitarbeiter!$D33),TODAY()),Einstellungen!$F$13:$F$67)))*N(Mitarbeiter!$E33)/IF(Einstellungen!$C$11="7 Tage",7,5),N('Ist-Stunden'!AT33)+(N(Krankheitstage!CE33)+N(Krankheitstage!CQ33))*N($C33))))</f>
        <v/>
      </c>
      <c r="BY33" s="76">
        <f>IF($B33="",0,IF(Einstellungen!$C$10="Ja",MAX(IF(Einstellungen!$C$11="7 Tage",MAX(0,(MIN(DATE(2029,7,0),IF(Mitarbeiter!$D33="",DATE(2029,7,0),Mitarbeiter!$D33),TODAY()))-(MAX(DATE(2029,6,1),Mitarbeiter!$C33))+1),MAX(0,NETWORKDAYS(MAX(DATE(2029,6,1),Mitarbeiter!$C33),MIN(DATE(2029,7,0),IF(Mitarbeiter!$D33="",DATE(2029,7,0),Mitarbeiter!$D33),TODAY()),Einstellungen!$F$13:$F$67)))*N(Mitarbeiter!$E33)/IF(Einstellungen!$C$11="7 Tage",7,5),N('Ist-Stunden'!AU33)),MAX(IF(Einstellungen!$C$11="7 Tage",MAX(0,(MIN(DATE(2029,7,0),IF(Mitarbeiter!$D33="",DATE(2029,7,0),Mitarbeiter!$D33),TODAY()))-(MAX(DATE(2029,6,1),Mitarbeiter!$C33))+1),MAX(0,NETWORKDAYS(MAX(DATE(2029,6,1),Mitarbeiter!$C33),MIN(DATE(2029,7,0),IF(Mitarbeiter!$D33="",DATE(2029,7,0),Mitarbeiter!$D33),TODAY()),Einstellungen!$F$13:$F$67)))*N(Mitarbeiter!$E33)/IF(Einstellungen!$C$11="7 Tage",7,5),N('Ist-Stunden'!AU33)+(N(Krankheitstage!CF33)+N(Krankheitstage!CR33))*N($C33))))</f>
        <v/>
      </c>
      <c r="BZ33" s="76">
        <f>IF($B33="",0,IF(Einstellungen!$C$10="Ja",MAX(IF(Einstellungen!$C$11="7 Tage",MAX(0,(MIN(DATE(2029,8,0),IF(Mitarbeiter!$D33="",DATE(2029,8,0),Mitarbeiter!$D33),TODAY()))-(MAX(DATE(2029,7,1),Mitarbeiter!$C33))+1),MAX(0,NETWORKDAYS(MAX(DATE(2029,7,1),Mitarbeiter!$C33),MIN(DATE(2029,8,0),IF(Mitarbeiter!$D33="",DATE(2029,8,0),Mitarbeiter!$D33),TODAY()),Einstellungen!$F$13:$F$67)))*N(Mitarbeiter!$E33)/IF(Einstellungen!$C$11="7 Tage",7,5),N('Ist-Stunden'!AV33)),MAX(IF(Einstellungen!$C$11="7 Tage",MAX(0,(MIN(DATE(2029,8,0),IF(Mitarbeiter!$D33="",DATE(2029,8,0),Mitarbeiter!$D33),TODAY()))-(MAX(DATE(2029,7,1),Mitarbeiter!$C33))+1),MAX(0,NETWORKDAYS(MAX(DATE(2029,7,1),Mitarbeiter!$C33),MIN(DATE(2029,8,0),IF(Mitarbeiter!$D33="",DATE(2029,8,0),Mitarbeiter!$D33),TODAY()),Einstellungen!$F$13:$F$67)))*N(Mitarbeiter!$E33)/IF(Einstellungen!$C$11="7 Tage",7,5),N('Ist-Stunden'!AV33)+(N(Krankheitstage!CG33)+N(Krankheitstage!CS33))*N($C33))))</f>
        <v/>
      </c>
      <c r="CA33" s="76">
        <f>IF($B33="",0,IF(Einstellungen!$C$10="Ja",MAX(IF(Einstellungen!$C$11="7 Tage",MAX(0,(MIN(DATE(2029,9,0),IF(Mitarbeiter!$D33="",DATE(2029,9,0),Mitarbeiter!$D33),TODAY()))-(MAX(DATE(2029,8,1),Mitarbeiter!$C33))+1),MAX(0,NETWORKDAYS(MAX(DATE(2029,8,1),Mitarbeiter!$C33),MIN(DATE(2029,9,0),IF(Mitarbeiter!$D33="",DATE(2029,9,0),Mitarbeiter!$D33),TODAY()),Einstellungen!$F$13:$F$67)))*N(Mitarbeiter!$E33)/IF(Einstellungen!$C$11="7 Tage",7,5),N('Ist-Stunden'!AW33)),MAX(IF(Einstellungen!$C$11="7 Tage",MAX(0,(MIN(DATE(2029,9,0),IF(Mitarbeiter!$D33="",DATE(2029,9,0),Mitarbeiter!$D33),TODAY()))-(MAX(DATE(2029,8,1),Mitarbeiter!$C33))+1),MAX(0,NETWORKDAYS(MAX(DATE(2029,8,1),Mitarbeiter!$C33),MIN(DATE(2029,9,0),IF(Mitarbeiter!$D33="",DATE(2029,9,0),Mitarbeiter!$D33),TODAY()),Einstellungen!$F$13:$F$67)))*N(Mitarbeiter!$E33)/IF(Einstellungen!$C$11="7 Tage",7,5),N('Ist-Stunden'!AW33)+(N(Krankheitstage!CH33)+N(Krankheitstage!CT33))*N($C33))))</f>
        <v/>
      </c>
      <c r="CB33" s="76">
        <f>IF($B33="",0,IF(Einstellungen!$C$10="Ja",MAX(IF(Einstellungen!$C$11="7 Tage",MAX(0,(MIN(DATE(2029,10,0),IF(Mitarbeiter!$D33="",DATE(2029,10,0),Mitarbeiter!$D33),TODAY()))-(MAX(DATE(2029,9,1),Mitarbeiter!$C33))+1),MAX(0,NETWORKDAYS(MAX(DATE(2029,9,1),Mitarbeiter!$C33),MIN(DATE(2029,10,0),IF(Mitarbeiter!$D33="",DATE(2029,10,0),Mitarbeiter!$D33),TODAY()),Einstellungen!$F$13:$F$67)))*N(Mitarbeiter!$E33)/IF(Einstellungen!$C$11="7 Tage",7,5),N('Ist-Stunden'!AX33)),MAX(IF(Einstellungen!$C$11="7 Tage",MAX(0,(MIN(DATE(2029,10,0),IF(Mitarbeiter!$D33="",DATE(2029,10,0),Mitarbeiter!$D33),TODAY()))-(MAX(DATE(2029,9,1),Mitarbeiter!$C33))+1),MAX(0,NETWORKDAYS(MAX(DATE(2029,9,1),Mitarbeiter!$C33),MIN(DATE(2029,10,0),IF(Mitarbeiter!$D33="",DATE(2029,10,0),Mitarbeiter!$D33),TODAY()),Einstellungen!$F$13:$F$67)))*N(Mitarbeiter!$E33)/IF(Einstellungen!$C$11="7 Tage",7,5),N('Ist-Stunden'!AX33)+(N(Krankheitstage!CI33)+N(Krankheitstage!CU33))*N($C33))))</f>
        <v/>
      </c>
      <c r="CC33" s="76">
        <f>IF($B33="",0,IF(Einstellungen!$C$10="Ja",MAX(IF(Einstellungen!$C$11="7 Tage",MAX(0,(MIN(DATE(2029,11,0),IF(Mitarbeiter!$D33="",DATE(2029,11,0),Mitarbeiter!$D33),TODAY()))-(MAX(DATE(2029,10,1),Mitarbeiter!$C33))+1),MAX(0,NETWORKDAYS(MAX(DATE(2029,10,1),Mitarbeiter!$C33),MIN(DATE(2029,11,0),IF(Mitarbeiter!$D33="",DATE(2029,11,0),Mitarbeiter!$D33),TODAY()),Einstellungen!$F$13:$F$67)))*N(Mitarbeiter!$E33)/IF(Einstellungen!$C$11="7 Tage",7,5),N('Ist-Stunden'!AY33)),MAX(IF(Einstellungen!$C$11="7 Tage",MAX(0,(MIN(DATE(2029,11,0),IF(Mitarbeiter!$D33="",DATE(2029,11,0),Mitarbeiter!$D33),TODAY()))-(MAX(DATE(2029,10,1),Mitarbeiter!$C33))+1),MAX(0,NETWORKDAYS(MAX(DATE(2029,10,1),Mitarbeiter!$C33),MIN(DATE(2029,11,0),IF(Mitarbeiter!$D33="",DATE(2029,11,0),Mitarbeiter!$D33),TODAY()),Einstellungen!$F$13:$F$67)))*N(Mitarbeiter!$E33)/IF(Einstellungen!$C$11="7 Tage",7,5),N('Ist-Stunden'!AY33)+(N(Krankheitstage!CJ33)+N(Krankheitstage!CV33))*N($C33))))</f>
        <v/>
      </c>
      <c r="CD33" s="76">
        <f>IF($B33="",0,IF(Einstellungen!$C$10="Ja",MAX(IF(Einstellungen!$C$11="7 Tage",MAX(0,(MIN(DATE(2029,12,0),IF(Mitarbeiter!$D33="",DATE(2029,12,0),Mitarbeiter!$D33),TODAY()))-(MAX(DATE(2029,11,1),Mitarbeiter!$C33))+1),MAX(0,NETWORKDAYS(MAX(DATE(2029,11,1),Mitarbeiter!$C33),MIN(DATE(2029,12,0),IF(Mitarbeiter!$D33="",DATE(2029,12,0),Mitarbeiter!$D33),TODAY()),Einstellungen!$F$13:$F$67)))*N(Mitarbeiter!$E33)/IF(Einstellungen!$C$11="7 Tage",7,5),N('Ist-Stunden'!AZ33)),MAX(IF(Einstellungen!$C$11="7 Tage",MAX(0,(MIN(DATE(2029,12,0),IF(Mitarbeiter!$D33="",DATE(2029,12,0),Mitarbeiter!$D33),TODAY()))-(MAX(DATE(2029,11,1),Mitarbeiter!$C33))+1),MAX(0,NETWORKDAYS(MAX(DATE(2029,11,1),Mitarbeiter!$C33),MIN(DATE(2029,12,0),IF(Mitarbeiter!$D33="",DATE(2029,12,0),Mitarbeiter!$D33),TODAY()),Einstellungen!$F$13:$F$67)))*N(Mitarbeiter!$E33)/IF(Einstellungen!$C$11="7 Tage",7,5),N('Ist-Stunden'!AZ33)+(N(Krankheitstage!CK33)+N(Krankheitstage!CW33))*N($C33))))</f>
        <v/>
      </c>
      <c r="CE33" s="76">
        <f>IF($B33="",0,IF(Einstellungen!$C$10="Ja",MAX(IF(Einstellungen!$C$11="7 Tage",MAX(0,(MIN(DATE(2029,13,0),IF(Mitarbeiter!$D33="",DATE(2029,13,0),Mitarbeiter!$D33),TODAY()))-(MAX(DATE(2029,12,1),Mitarbeiter!$C33))+1),MAX(0,NETWORKDAYS(MAX(DATE(2029,12,1),Mitarbeiter!$C33),MIN(DATE(2029,13,0),IF(Mitarbeiter!$D33="",DATE(2029,13,0),Mitarbeiter!$D33),TODAY()),Einstellungen!$F$13:$F$67)))*N(Mitarbeiter!$E33)/IF(Einstellungen!$C$11="7 Tage",7,5),N('Ist-Stunden'!BA33)),MAX(IF(Einstellungen!$C$11="7 Tage",MAX(0,(MIN(DATE(2029,13,0),IF(Mitarbeiter!$D33="",DATE(2029,13,0),Mitarbeiter!$D33),TODAY()))-(MAX(DATE(2029,12,1),Mitarbeiter!$C33))+1),MAX(0,NETWORKDAYS(MAX(DATE(2029,12,1),Mitarbeiter!$C33),MIN(DATE(2029,13,0),IF(Mitarbeiter!$D33="",DATE(2029,13,0),Mitarbeiter!$D33),TODAY()),Einstellungen!$F$13:$F$67)))*N(Mitarbeiter!$E33)/IF(Einstellungen!$C$11="7 Tage",7,5),N('Ist-Stunden'!BA33)+(N(Krankheitstage!CL33)+N(Krankheitstage!CX33))*N($C33))))</f>
        <v/>
      </c>
      <c r="CF33" s="76">
        <f>IF($B33="",0,IF(Einstellungen!$C$10="Ja",MAX(IF(Einstellungen!$C$11="7 Tage",MAX(0,(MIN(DATE(2030,2,0),IF(Mitarbeiter!$D33="",DATE(2030,2,0),Mitarbeiter!$D33),TODAY()))-(MAX(DATE(2030,1,1),Mitarbeiter!$C33))+1),MAX(0,NETWORKDAYS(MAX(DATE(2030,1,1),Mitarbeiter!$C33),MIN(DATE(2030,2,0),IF(Mitarbeiter!$D33="",DATE(2030,2,0),Mitarbeiter!$D33),TODAY()),Einstellungen!$F$13:$F$67)))*N(Mitarbeiter!$E33)/IF(Einstellungen!$C$11="7 Tage",7,5),N('Ist-Stunden'!BB33)),MAX(IF(Einstellungen!$C$11="7 Tage",MAX(0,(MIN(DATE(2030,2,0),IF(Mitarbeiter!$D33="",DATE(2030,2,0),Mitarbeiter!$D33),TODAY()))-(MAX(DATE(2030,1,1),Mitarbeiter!$C33))+1),MAX(0,NETWORKDAYS(MAX(DATE(2030,1,1),Mitarbeiter!$C33),MIN(DATE(2030,2,0),IF(Mitarbeiter!$D33="",DATE(2030,2,0),Mitarbeiter!$D33),TODAY()),Einstellungen!$F$13:$F$67)))*N(Mitarbeiter!$E33)/IF(Einstellungen!$C$11="7 Tage",7,5),N('Ist-Stunden'!BB33)+(N(Krankheitstage!CY33)+N(Krankheitstage!DK33))*N($C33))))</f>
        <v/>
      </c>
      <c r="CG33" s="76">
        <f>IF($B33="",0,IF(Einstellungen!$C$10="Ja",MAX(IF(Einstellungen!$C$11="7 Tage",MAX(0,(MIN(DATE(2030,3,0),IF(Mitarbeiter!$D33="",DATE(2030,3,0),Mitarbeiter!$D33),TODAY()))-(MAX(DATE(2030,2,1),Mitarbeiter!$C33))+1),MAX(0,NETWORKDAYS(MAX(DATE(2030,2,1),Mitarbeiter!$C33),MIN(DATE(2030,3,0),IF(Mitarbeiter!$D33="",DATE(2030,3,0),Mitarbeiter!$D33),TODAY()),Einstellungen!$F$13:$F$67)))*N(Mitarbeiter!$E33)/IF(Einstellungen!$C$11="7 Tage",7,5),N('Ist-Stunden'!BC33)),MAX(IF(Einstellungen!$C$11="7 Tage",MAX(0,(MIN(DATE(2030,3,0),IF(Mitarbeiter!$D33="",DATE(2030,3,0),Mitarbeiter!$D33),TODAY()))-(MAX(DATE(2030,2,1),Mitarbeiter!$C33))+1),MAX(0,NETWORKDAYS(MAX(DATE(2030,2,1),Mitarbeiter!$C33),MIN(DATE(2030,3,0),IF(Mitarbeiter!$D33="",DATE(2030,3,0),Mitarbeiter!$D33),TODAY()),Einstellungen!$F$13:$F$67)))*N(Mitarbeiter!$E33)/IF(Einstellungen!$C$11="7 Tage",7,5),N('Ist-Stunden'!BC33)+(N(Krankheitstage!CZ33)+N(Krankheitstage!DL33))*N($C33))))</f>
        <v/>
      </c>
      <c r="CH33" s="76">
        <f>IF($B33="",0,IF(Einstellungen!$C$10="Ja",MAX(IF(Einstellungen!$C$11="7 Tage",MAX(0,(MIN(DATE(2030,4,0),IF(Mitarbeiter!$D33="",DATE(2030,4,0),Mitarbeiter!$D33),TODAY()))-(MAX(DATE(2030,3,1),Mitarbeiter!$C33))+1),MAX(0,NETWORKDAYS(MAX(DATE(2030,3,1),Mitarbeiter!$C33),MIN(DATE(2030,4,0),IF(Mitarbeiter!$D33="",DATE(2030,4,0),Mitarbeiter!$D33),TODAY()),Einstellungen!$F$13:$F$67)))*N(Mitarbeiter!$E33)/IF(Einstellungen!$C$11="7 Tage",7,5),N('Ist-Stunden'!BD33)),MAX(IF(Einstellungen!$C$11="7 Tage",MAX(0,(MIN(DATE(2030,4,0),IF(Mitarbeiter!$D33="",DATE(2030,4,0),Mitarbeiter!$D33),TODAY()))-(MAX(DATE(2030,3,1),Mitarbeiter!$C33))+1),MAX(0,NETWORKDAYS(MAX(DATE(2030,3,1),Mitarbeiter!$C33),MIN(DATE(2030,4,0),IF(Mitarbeiter!$D33="",DATE(2030,4,0),Mitarbeiter!$D33),TODAY()),Einstellungen!$F$13:$F$67)))*N(Mitarbeiter!$E33)/IF(Einstellungen!$C$11="7 Tage",7,5),N('Ist-Stunden'!BD33)+(N(Krankheitstage!DA33)+N(Krankheitstage!DM33))*N($C33))))</f>
        <v/>
      </c>
      <c r="CI33" s="76">
        <f>IF($B33="",0,IF(Einstellungen!$C$10="Ja",MAX(IF(Einstellungen!$C$11="7 Tage",MAX(0,(MIN(DATE(2030,5,0),IF(Mitarbeiter!$D33="",DATE(2030,5,0),Mitarbeiter!$D33),TODAY()))-(MAX(DATE(2030,4,1),Mitarbeiter!$C33))+1),MAX(0,NETWORKDAYS(MAX(DATE(2030,4,1),Mitarbeiter!$C33),MIN(DATE(2030,5,0),IF(Mitarbeiter!$D33="",DATE(2030,5,0),Mitarbeiter!$D33),TODAY()),Einstellungen!$F$13:$F$67)))*N(Mitarbeiter!$E33)/IF(Einstellungen!$C$11="7 Tage",7,5),N('Ist-Stunden'!BE33)),MAX(IF(Einstellungen!$C$11="7 Tage",MAX(0,(MIN(DATE(2030,5,0),IF(Mitarbeiter!$D33="",DATE(2030,5,0),Mitarbeiter!$D33),TODAY()))-(MAX(DATE(2030,4,1),Mitarbeiter!$C33))+1),MAX(0,NETWORKDAYS(MAX(DATE(2030,4,1),Mitarbeiter!$C33),MIN(DATE(2030,5,0),IF(Mitarbeiter!$D33="",DATE(2030,5,0),Mitarbeiter!$D33),TODAY()),Einstellungen!$F$13:$F$67)))*N(Mitarbeiter!$E33)/IF(Einstellungen!$C$11="7 Tage",7,5),N('Ist-Stunden'!BE33)+(N(Krankheitstage!DB33)+N(Krankheitstage!DN33))*N($C33))))</f>
        <v/>
      </c>
      <c r="CJ33" s="76">
        <f>IF($B33="",0,IF(Einstellungen!$C$10="Ja",MAX(IF(Einstellungen!$C$11="7 Tage",MAX(0,(MIN(DATE(2030,6,0),IF(Mitarbeiter!$D33="",DATE(2030,6,0),Mitarbeiter!$D33),TODAY()))-(MAX(DATE(2030,5,1),Mitarbeiter!$C33))+1),MAX(0,NETWORKDAYS(MAX(DATE(2030,5,1),Mitarbeiter!$C33),MIN(DATE(2030,6,0),IF(Mitarbeiter!$D33="",DATE(2030,6,0),Mitarbeiter!$D33),TODAY()),Einstellungen!$F$13:$F$67)))*N(Mitarbeiter!$E33)/IF(Einstellungen!$C$11="7 Tage",7,5),N('Ist-Stunden'!BF33)),MAX(IF(Einstellungen!$C$11="7 Tage",MAX(0,(MIN(DATE(2030,6,0),IF(Mitarbeiter!$D33="",DATE(2030,6,0),Mitarbeiter!$D33),TODAY()))-(MAX(DATE(2030,5,1),Mitarbeiter!$C33))+1),MAX(0,NETWORKDAYS(MAX(DATE(2030,5,1),Mitarbeiter!$C33),MIN(DATE(2030,6,0),IF(Mitarbeiter!$D33="",DATE(2030,6,0),Mitarbeiter!$D33),TODAY()),Einstellungen!$F$13:$F$67)))*N(Mitarbeiter!$E33)/IF(Einstellungen!$C$11="7 Tage",7,5),N('Ist-Stunden'!BF33)+(N(Krankheitstage!DC33)+N(Krankheitstage!DO33))*N($C33))))</f>
        <v/>
      </c>
      <c r="CK33" s="76">
        <f>IF($B33="",0,IF(Einstellungen!$C$10="Ja",MAX(IF(Einstellungen!$C$11="7 Tage",MAX(0,(MIN(DATE(2030,7,0),IF(Mitarbeiter!$D33="",DATE(2030,7,0),Mitarbeiter!$D33),TODAY()))-(MAX(DATE(2030,6,1),Mitarbeiter!$C33))+1),MAX(0,NETWORKDAYS(MAX(DATE(2030,6,1),Mitarbeiter!$C33),MIN(DATE(2030,7,0),IF(Mitarbeiter!$D33="",DATE(2030,7,0),Mitarbeiter!$D33),TODAY()),Einstellungen!$F$13:$F$67)))*N(Mitarbeiter!$E33)/IF(Einstellungen!$C$11="7 Tage",7,5),N('Ist-Stunden'!BG33)),MAX(IF(Einstellungen!$C$11="7 Tage",MAX(0,(MIN(DATE(2030,7,0),IF(Mitarbeiter!$D33="",DATE(2030,7,0),Mitarbeiter!$D33),TODAY()))-(MAX(DATE(2030,6,1),Mitarbeiter!$C33))+1),MAX(0,NETWORKDAYS(MAX(DATE(2030,6,1),Mitarbeiter!$C33),MIN(DATE(2030,7,0),IF(Mitarbeiter!$D33="",DATE(2030,7,0),Mitarbeiter!$D33),TODAY()),Einstellungen!$F$13:$F$67)))*N(Mitarbeiter!$E33)/IF(Einstellungen!$C$11="7 Tage",7,5),N('Ist-Stunden'!BG33)+(N(Krankheitstage!DD33)+N(Krankheitstage!DP33))*N($C33))))</f>
        <v/>
      </c>
      <c r="CL33" s="76">
        <f>IF($B33="",0,IF(Einstellungen!$C$10="Ja",MAX(IF(Einstellungen!$C$11="7 Tage",MAX(0,(MIN(DATE(2030,8,0),IF(Mitarbeiter!$D33="",DATE(2030,8,0),Mitarbeiter!$D33),TODAY()))-(MAX(DATE(2030,7,1),Mitarbeiter!$C33))+1),MAX(0,NETWORKDAYS(MAX(DATE(2030,7,1),Mitarbeiter!$C33),MIN(DATE(2030,8,0),IF(Mitarbeiter!$D33="",DATE(2030,8,0),Mitarbeiter!$D33),TODAY()),Einstellungen!$F$13:$F$67)))*N(Mitarbeiter!$E33)/IF(Einstellungen!$C$11="7 Tage",7,5),N('Ist-Stunden'!BH33)),MAX(IF(Einstellungen!$C$11="7 Tage",MAX(0,(MIN(DATE(2030,8,0),IF(Mitarbeiter!$D33="",DATE(2030,8,0),Mitarbeiter!$D33),TODAY()))-(MAX(DATE(2030,7,1),Mitarbeiter!$C33))+1),MAX(0,NETWORKDAYS(MAX(DATE(2030,7,1),Mitarbeiter!$C33),MIN(DATE(2030,8,0),IF(Mitarbeiter!$D33="",DATE(2030,8,0),Mitarbeiter!$D33),TODAY()),Einstellungen!$F$13:$F$67)))*N(Mitarbeiter!$E33)/IF(Einstellungen!$C$11="7 Tage",7,5),N('Ist-Stunden'!BH33)+(N(Krankheitstage!DE33)+N(Krankheitstage!DQ33))*N($C33))))</f>
        <v/>
      </c>
      <c r="CM33" s="76">
        <f>IF($B33="",0,IF(Einstellungen!$C$10="Ja",MAX(IF(Einstellungen!$C$11="7 Tage",MAX(0,(MIN(DATE(2030,9,0),IF(Mitarbeiter!$D33="",DATE(2030,9,0),Mitarbeiter!$D33),TODAY()))-(MAX(DATE(2030,8,1),Mitarbeiter!$C33))+1),MAX(0,NETWORKDAYS(MAX(DATE(2030,8,1),Mitarbeiter!$C33),MIN(DATE(2030,9,0),IF(Mitarbeiter!$D33="",DATE(2030,9,0),Mitarbeiter!$D33),TODAY()),Einstellungen!$F$13:$F$67)))*N(Mitarbeiter!$E33)/IF(Einstellungen!$C$11="7 Tage",7,5),N('Ist-Stunden'!BI33)),MAX(IF(Einstellungen!$C$11="7 Tage",MAX(0,(MIN(DATE(2030,9,0),IF(Mitarbeiter!$D33="",DATE(2030,9,0),Mitarbeiter!$D33),TODAY()))-(MAX(DATE(2030,8,1),Mitarbeiter!$C33))+1),MAX(0,NETWORKDAYS(MAX(DATE(2030,8,1),Mitarbeiter!$C33),MIN(DATE(2030,9,0),IF(Mitarbeiter!$D33="",DATE(2030,9,0),Mitarbeiter!$D33),TODAY()),Einstellungen!$F$13:$F$67)))*N(Mitarbeiter!$E33)/IF(Einstellungen!$C$11="7 Tage",7,5),N('Ist-Stunden'!BI33)+(N(Krankheitstage!DF33)+N(Krankheitstage!DR33))*N($C33))))</f>
        <v/>
      </c>
      <c r="CN33" s="76">
        <f>IF($B33="",0,IF(Einstellungen!$C$10="Ja",MAX(IF(Einstellungen!$C$11="7 Tage",MAX(0,(MIN(DATE(2030,10,0),IF(Mitarbeiter!$D33="",DATE(2030,10,0),Mitarbeiter!$D33),TODAY()))-(MAX(DATE(2030,9,1),Mitarbeiter!$C33))+1),MAX(0,NETWORKDAYS(MAX(DATE(2030,9,1),Mitarbeiter!$C33),MIN(DATE(2030,10,0),IF(Mitarbeiter!$D33="",DATE(2030,10,0),Mitarbeiter!$D33),TODAY()),Einstellungen!$F$13:$F$67)))*N(Mitarbeiter!$E33)/IF(Einstellungen!$C$11="7 Tage",7,5),N('Ist-Stunden'!BJ33)),MAX(IF(Einstellungen!$C$11="7 Tage",MAX(0,(MIN(DATE(2030,10,0),IF(Mitarbeiter!$D33="",DATE(2030,10,0),Mitarbeiter!$D33),TODAY()))-(MAX(DATE(2030,9,1),Mitarbeiter!$C33))+1),MAX(0,NETWORKDAYS(MAX(DATE(2030,9,1),Mitarbeiter!$C33),MIN(DATE(2030,10,0),IF(Mitarbeiter!$D33="",DATE(2030,10,0),Mitarbeiter!$D33),TODAY()),Einstellungen!$F$13:$F$67)))*N(Mitarbeiter!$E33)/IF(Einstellungen!$C$11="7 Tage",7,5),N('Ist-Stunden'!BJ33)+(N(Krankheitstage!DG33)+N(Krankheitstage!DS33))*N($C33))))</f>
        <v/>
      </c>
      <c r="CO33" s="76">
        <f>IF($B33="",0,IF(Einstellungen!$C$10="Ja",MAX(IF(Einstellungen!$C$11="7 Tage",MAX(0,(MIN(DATE(2030,11,0),IF(Mitarbeiter!$D33="",DATE(2030,11,0),Mitarbeiter!$D33),TODAY()))-(MAX(DATE(2030,10,1),Mitarbeiter!$C33))+1),MAX(0,NETWORKDAYS(MAX(DATE(2030,10,1),Mitarbeiter!$C33),MIN(DATE(2030,11,0),IF(Mitarbeiter!$D33="",DATE(2030,11,0),Mitarbeiter!$D33),TODAY()),Einstellungen!$F$13:$F$67)))*N(Mitarbeiter!$E33)/IF(Einstellungen!$C$11="7 Tage",7,5),N('Ist-Stunden'!BK33)),MAX(IF(Einstellungen!$C$11="7 Tage",MAX(0,(MIN(DATE(2030,11,0),IF(Mitarbeiter!$D33="",DATE(2030,11,0),Mitarbeiter!$D33),TODAY()))-(MAX(DATE(2030,10,1),Mitarbeiter!$C33))+1),MAX(0,NETWORKDAYS(MAX(DATE(2030,10,1),Mitarbeiter!$C33),MIN(DATE(2030,11,0),IF(Mitarbeiter!$D33="",DATE(2030,11,0),Mitarbeiter!$D33),TODAY()),Einstellungen!$F$13:$F$67)))*N(Mitarbeiter!$E33)/IF(Einstellungen!$C$11="7 Tage",7,5),N('Ist-Stunden'!BK33)+(N(Krankheitstage!DH33)+N(Krankheitstage!DT33))*N($C33))))</f>
        <v/>
      </c>
      <c r="CP33" s="76">
        <f>IF($B33="",0,IF(Einstellungen!$C$10="Ja",MAX(IF(Einstellungen!$C$11="7 Tage",MAX(0,(MIN(DATE(2030,12,0),IF(Mitarbeiter!$D33="",DATE(2030,12,0),Mitarbeiter!$D33),TODAY()))-(MAX(DATE(2030,11,1),Mitarbeiter!$C33))+1),MAX(0,NETWORKDAYS(MAX(DATE(2030,11,1),Mitarbeiter!$C33),MIN(DATE(2030,12,0),IF(Mitarbeiter!$D33="",DATE(2030,12,0),Mitarbeiter!$D33),TODAY()),Einstellungen!$F$13:$F$67)))*N(Mitarbeiter!$E33)/IF(Einstellungen!$C$11="7 Tage",7,5),N('Ist-Stunden'!BL33)),MAX(IF(Einstellungen!$C$11="7 Tage",MAX(0,(MIN(DATE(2030,12,0),IF(Mitarbeiter!$D33="",DATE(2030,12,0),Mitarbeiter!$D33),TODAY()))-(MAX(DATE(2030,11,1),Mitarbeiter!$C33))+1),MAX(0,NETWORKDAYS(MAX(DATE(2030,11,1),Mitarbeiter!$C33),MIN(DATE(2030,12,0),IF(Mitarbeiter!$D33="",DATE(2030,12,0),Mitarbeiter!$D33),TODAY()),Einstellungen!$F$13:$F$67)))*N(Mitarbeiter!$E33)/IF(Einstellungen!$C$11="7 Tage",7,5),N('Ist-Stunden'!BL33)+(N(Krankheitstage!DI33)+N(Krankheitstage!DU33))*N($C33))))</f>
        <v/>
      </c>
      <c r="CQ33" s="76">
        <f>IF($B33="",0,IF(Einstellungen!$C$10="Ja",MAX(IF(Einstellungen!$C$11="7 Tage",MAX(0,(MIN(DATE(2030,13,0),IF(Mitarbeiter!$D33="",DATE(2030,13,0),Mitarbeiter!$D33),TODAY()))-(MAX(DATE(2030,12,1),Mitarbeiter!$C33))+1),MAX(0,NETWORKDAYS(MAX(DATE(2030,12,1),Mitarbeiter!$C33),MIN(DATE(2030,13,0),IF(Mitarbeiter!$D33="",DATE(2030,13,0),Mitarbeiter!$D33),TODAY()),Einstellungen!$F$13:$F$67)))*N(Mitarbeiter!$E33)/IF(Einstellungen!$C$11="7 Tage",7,5),N('Ist-Stunden'!BM33)),MAX(IF(Einstellungen!$C$11="7 Tage",MAX(0,(MIN(DATE(2030,13,0),IF(Mitarbeiter!$D33="",DATE(2030,13,0),Mitarbeiter!$D33),TODAY()))-(MAX(DATE(2030,12,1),Mitarbeiter!$C33))+1),MAX(0,NETWORKDAYS(MAX(DATE(2030,12,1),Mitarbeiter!$C33),MIN(DATE(2030,13,0),IF(Mitarbeiter!$D33="",DATE(2030,13,0),Mitarbeiter!$D33),TODAY()),Einstellungen!$F$13:$F$67)))*N(Mitarbeiter!$E33)/IF(Einstellungen!$C$11="7 Tage",7,5),N('Ist-Stunden'!BM33)+(N(Krankheitstage!DJ33)+N(Krankheitstage!DV33))*N($C33))))</f>
        <v/>
      </c>
    </row>
    <row r="34">
      <c r="A34" s="73">
        <f>IF(Mitarbeiter!B34="","",Mitarbeiter!A34)</f>
        <v/>
      </c>
      <c r="B34" s="6">
        <f>IF(Mitarbeiter!B34="","",Mitarbeiter!B34)</f>
        <v/>
      </c>
      <c r="C34" s="74">
        <f>IF(Mitarbeiter!B34="","",Mitarbeiter!F34)</f>
        <v/>
      </c>
      <c r="D34" s="75">
        <f>N(INDEX(Krankheitstage!$G34:$DV34,1,(Einstellungen!$C$3-2026)*24+1))</f>
        <v/>
      </c>
      <c r="E34" s="75">
        <f>N(INDEX(Krankheitstage!$G34:$DV34,1,(Einstellungen!$C$3-2026)*24+2))</f>
        <v/>
      </c>
      <c r="F34" s="75">
        <f>N(INDEX(Krankheitstage!$G34:$DV34,1,(Einstellungen!$C$3-2026)*24+3))</f>
        <v/>
      </c>
      <c r="G34" s="75">
        <f>N(INDEX(Krankheitstage!$G34:$DV34,1,(Einstellungen!$C$3-2026)*24+4))</f>
        <v/>
      </c>
      <c r="H34" s="75">
        <f>N(INDEX(Krankheitstage!$G34:$DV34,1,(Einstellungen!$C$3-2026)*24+5))</f>
        <v/>
      </c>
      <c r="I34" s="75">
        <f>N(INDEX(Krankheitstage!$G34:$DV34,1,(Einstellungen!$C$3-2026)*24+6))</f>
        <v/>
      </c>
      <c r="J34" s="75">
        <f>N(INDEX(Krankheitstage!$G34:$DV34,1,(Einstellungen!$C$3-2026)*24+7))</f>
        <v/>
      </c>
      <c r="K34" s="75">
        <f>N(INDEX(Krankheitstage!$G34:$DV34,1,(Einstellungen!$C$3-2026)*24+8))</f>
        <v/>
      </c>
      <c r="L34" s="75">
        <f>N(INDEX(Krankheitstage!$G34:$DV34,1,(Einstellungen!$C$3-2026)*24+9))</f>
        <v/>
      </c>
      <c r="M34" s="75">
        <f>N(INDEX(Krankheitstage!$G34:$DV34,1,(Einstellungen!$C$3-2026)*24+10))</f>
        <v/>
      </c>
      <c r="N34" s="75">
        <f>N(INDEX(Krankheitstage!$G34:$DV34,1,(Einstellungen!$C$3-2026)*24+11))</f>
        <v/>
      </c>
      <c r="O34" s="75">
        <f>N(INDEX(Krankheitstage!$G34:$DV34,1,(Einstellungen!$C$3-2026)*24+12))</f>
        <v/>
      </c>
      <c r="P34" s="75">
        <f>IF($B34="","",SUM(D34:O34))</f>
        <v/>
      </c>
      <c r="Q34" s="75">
        <f>N(INDEX(Krankheitstage!$G34:$DV34,1,(Einstellungen!$C$3-2026)*24+13))</f>
        <v/>
      </c>
      <c r="R34" s="75">
        <f>N(INDEX(Krankheitstage!$G34:$DV34,1,(Einstellungen!$C$3-2026)*24+14))</f>
        <v/>
      </c>
      <c r="S34" s="75">
        <f>N(INDEX(Krankheitstage!$G34:$DV34,1,(Einstellungen!$C$3-2026)*24+15))</f>
        <v/>
      </c>
      <c r="T34" s="75">
        <f>N(INDEX(Krankheitstage!$G34:$DV34,1,(Einstellungen!$C$3-2026)*24+16))</f>
        <v/>
      </c>
      <c r="U34" s="75">
        <f>N(INDEX(Krankheitstage!$G34:$DV34,1,(Einstellungen!$C$3-2026)*24+17))</f>
        <v/>
      </c>
      <c r="V34" s="75">
        <f>N(INDEX(Krankheitstage!$G34:$DV34,1,(Einstellungen!$C$3-2026)*24+18))</f>
        <v/>
      </c>
      <c r="W34" s="75">
        <f>N(INDEX(Krankheitstage!$G34:$DV34,1,(Einstellungen!$C$3-2026)*24+19))</f>
        <v/>
      </c>
      <c r="X34" s="75">
        <f>N(INDEX(Krankheitstage!$G34:$DV34,1,(Einstellungen!$C$3-2026)*24+20))</f>
        <v/>
      </c>
      <c r="Y34" s="75">
        <f>N(INDEX(Krankheitstage!$G34:$DV34,1,(Einstellungen!$C$3-2026)*24+21))</f>
        <v/>
      </c>
      <c r="Z34" s="75">
        <f>N(INDEX(Krankheitstage!$G34:$DV34,1,(Einstellungen!$C$3-2026)*24+22))</f>
        <v/>
      </c>
      <c r="AA34" s="75">
        <f>N(INDEX(Krankheitstage!$G34:$DV34,1,(Einstellungen!$C$3-2026)*24+23))</f>
        <v/>
      </c>
      <c r="AB34" s="75">
        <f>N(INDEX(Krankheitstage!$G34:$DV34,1,(Einstellungen!$C$3-2026)*24+24))</f>
        <v/>
      </c>
      <c r="AC34" s="75">
        <f>IF($B34="","",SUM(Q34:AB34))</f>
        <v/>
      </c>
      <c r="AD34" s="75">
        <f>IF($B34="","",SUM(P34,AC34))</f>
        <v/>
      </c>
      <c r="AE34" s="76">
        <f>IF($B34="","",AD34*N(C34))</f>
        <v/>
      </c>
      <c r="AF34" s="75">
        <f>IF($B34="","",Krankheitstage!E34)</f>
        <v/>
      </c>
      <c r="AG34" s="76">
        <f>IF($B34="","",AF34*N(C34))</f>
        <v/>
      </c>
      <c r="AH34" s="76">
        <f>IF($B34="","",INDEX($AJ34:$CQ34,1,(Einstellungen!$C$3-2026)*12+1)+INDEX($AJ34:$CQ34,1,(Einstellungen!$C$3-2026)*12+2)+INDEX($AJ34:$CQ34,1,(Einstellungen!$C$3-2026)*12+3)+INDEX($AJ34:$CQ34,1,(Einstellungen!$C$3-2026)*12+4)+INDEX($AJ34:$CQ34,1,(Einstellungen!$C$3-2026)*12+5)+INDEX($AJ34:$CQ34,1,(Einstellungen!$C$3-2026)*12+6)+INDEX($AJ34:$CQ34,1,(Einstellungen!$C$3-2026)*12+7)+INDEX($AJ34:$CQ34,1,(Einstellungen!$C$3-2026)*12+8)+INDEX($AJ34:$CQ34,1,(Einstellungen!$C$3-2026)*12+9)+INDEX($AJ34:$CQ34,1,(Einstellungen!$C$3-2026)*12+10)+INDEX($AJ34:$CQ34,1,(Einstellungen!$C$3-2026)*12+11)+INDEX($AJ34:$CQ34,1,(Einstellungen!$C$3-2026)*12+12))</f>
        <v/>
      </c>
      <c r="AI34" s="76">
        <f>IF($B34="","",SUM($AJ34:$CQ34))</f>
        <v/>
      </c>
      <c r="AJ34" s="76">
        <f>IF($B34="",0,IF(Einstellungen!$C$10="Ja",MAX(IF(Einstellungen!$C$11="7 Tage",MAX(0,(MIN(DATE(2026,2,0),IF(Mitarbeiter!$D34="",DATE(2026,2,0),Mitarbeiter!$D34),TODAY()))-(MAX(DATE(2026,1,1),Mitarbeiter!$C34))+1),MAX(0,NETWORKDAYS(MAX(DATE(2026,1,1),Mitarbeiter!$C34),MIN(DATE(2026,2,0),IF(Mitarbeiter!$D34="",DATE(2026,2,0),Mitarbeiter!$D34),TODAY()),Einstellungen!$F$13:$F$67)))*N(Mitarbeiter!$E34)/IF(Einstellungen!$C$11="7 Tage",7,5),N('Ist-Stunden'!F34)),MAX(IF(Einstellungen!$C$11="7 Tage",MAX(0,(MIN(DATE(2026,2,0),IF(Mitarbeiter!$D34="",DATE(2026,2,0),Mitarbeiter!$D34),TODAY()))-(MAX(DATE(2026,1,1),Mitarbeiter!$C34))+1),MAX(0,NETWORKDAYS(MAX(DATE(2026,1,1),Mitarbeiter!$C34),MIN(DATE(2026,2,0),IF(Mitarbeiter!$D34="",DATE(2026,2,0),Mitarbeiter!$D34),TODAY()),Einstellungen!$F$13:$F$67)))*N(Mitarbeiter!$E34)/IF(Einstellungen!$C$11="7 Tage",7,5),N('Ist-Stunden'!F34)+(N(Krankheitstage!G34)+N(Krankheitstage!S34))*N($C34))))</f>
        <v/>
      </c>
      <c r="AK34" s="76">
        <f>IF($B34="",0,IF(Einstellungen!$C$10="Ja",MAX(IF(Einstellungen!$C$11="7 Tage",MAX(0,(MIN(DATE(2026,3,0),IF(Mitarbeiter!$D34="",DATE(2026,3,0),Mitarbeiter!$D34),TODAY()))-(MAX(DATE(2026,2,1),Mitarbeiter!$C34))+1),MAX(0,NETWORKDAYS(MAX(DATE(2026,2,1),Mitarbeiter!$C34),MIN(DATE(2026,3,0),IF(Mitarbeiter!$D34="",DATE(2026,3,0),Mitarbeiter!$D34),TODAY()),Einstellungen!$F$13:$F$67)))*N(Mitarbeiter!$E34)/IF(Einstellungen!$C$11="7 Tage",7,5),N('Ist-Stunden'!G34)),MAX(IF(Einstellungen!$C$11="7 Tage",MAX(0,(MIN(DATE(2026,3,0),IF(Mitarbeiter!$D34="",DATE(2026,3,0),Mitarbeiter!$D34),TODAY()))-(MAX(DATE(2026,2,1),Mitarbeiter!$C34))+1),MAX(0,NETWORKDAYS(MAX(DATE(2026,2,1),Mitarbeiter!$C34),MIN(DATE(2026,3,0),IF(Mitarbeiter!$D34="",DATE(2026,3,0),Mitarbeiter!$D34),TODAY()),Einstellungen!$F$13:$F$67)))*N(Mitarbeiter!$E34)/IF(Einstellungen!$C$11="7 Tage",7,5),N('Ist-Stunden'!G34)+(N(Krankheitstage!H34)+N(Krankheitstage!T34))*N($C34))))</f>
        <v/>
      </c>
      <c r="AL34" s="76">
        <f>IF($B34="",0,IF(Einstellungen!$C$10="Ja",MAX(IF(Einstellungen!$C$11="7 Tage",MAX(0,(MIN(DATE(2026,4,0),IF(Mitarbeiter!$D34="",DATE(2026,4,0),Mitarbeiter!$D34),TODAY()))-(MAX(DATE(2026,3,1),Mitarbeiter!$C34))+1),MAX(0,NETWORKDAYS(MAX(DATE(2026,3,1),Mitarbeiter!$C34),MIN(DATE(2026,4,0),IF(Mitarbeiter!$D34="",DATE(2026,4,0),Mitarbeiter!$D34),TODAY()),Einstellungen!$F$13:$F$67)))*N(Mitarbeiter!$E34)/IF(Einstellungen!$C$11="7 Tage",7,5),N('Ist-Stunden'!H34)),MAX(IF(Einstellungen!$C$11="7 Tage",MAX(0,(MIN(DATE(2026,4,0),IF(Mitarbeiter!$D34="",DATE(2026,4,0),Mitarbeiter!$D34),TODAY()))-(MAX(DATE(2026,3,1),Mitarbeiter!$C34))+1),MAX(0,NETWORKDAYS(MAX(DATE(2026,3,1),Mitarbeiter!$C34),MIN(DATE(2026,4,0),IF(Mitarbeiter!$D34="",DATE(2026,4,0),Mitarbeiter!$D34),TODAY()),Einstellungen!$F$13:$F$67)))*N(Mitarbeiter!$E34)/IF(Einstellungen!$C$11="7 Tage",7,5),N('Ist-Stunden'!H34)+(N(Krankheitstage!I34)+N(Krankheitstage!U34))*N($C34))))</f>
        <v/>
      </c>
      <c r="AM34" s="76">
        <f>IF($B34="",0,IF(Einstellungen!$C$10="Ja",MAX(IF(Einstellungen!$C$11="7 Tage",MAX(0,(MIN(DATE(2026,5,0),IF(Mitarbeiter!$D34="",DATE(2026,5,0),Mitarbeiter!$D34),TODAY()))-(MAX(DATE(2026,4,1),Mitarbeiter!$C34))+1),MAX(0,NETWORKDAYS(MAX(DATE(2026,4,1),Mitarbeiter!$C34),MIN(DATE(2026,5,0),IF(Mitarbeiter!$D34="",DATE(2026,5,0),Mitarbeiter!$D34),TODAY()),Einstellungen!$F$13:$F$67)))*N(Mitarbeiter!$E34)/IF(Einstellungen!$C$11="7 Tage",7,5),N('Ist-Stunden'!I34)),MAX(IF(Einstellungen!$C$11="7 Tage",MAX(0,(MIN(DATE(2026,5,0),IF(Mitarbeiter!$D34="",DATE(2026,5,0),Mitarbeiter!$D34),TODAY()))-(MAX(DATE(2026,4,1),Mitarbeiter!$C34))+1),MAX(0,NETWORKDAYS(MAX(DATE(2026,4,1),Mitarbeiter!$C34),MIN(DATE(2026,5,0),IF(Mitarbeiter!$D34="",DATE(2026,5,0),Mitarbeiter!$D34),TODAY()),Einstellungen!$F$13:$F$67)))*N(Mitarbeiter!$E34)/IF(Einstellungen!$C$11="7 Tage",7,5),N('Ist-Stunden'!I34)+(N(Krankheitstage!J34)+N(Krankheitstage!V34))*N($C34))))</f>
        <v/>
      </c>
      <c r="AN34" s="76">
        <f>IF($B34="",0,IF(Einstellungen!$C$10="Ja",MAX(IF(Einstellungen!$C$11="7 Tage",MAX(0,(MIN(DATE(2026,6,0),IF(Mitarbeiter!$D34="",DATE(2026,6,0),Mitarbeiter!$D34),TODAY()))-(MAX(DATE(2026,5,1),Mitarbeiter!$C34))+1),MAX(0,NETWORKDAYS(MAX(DATE(2026,5,1),Mitarbeiter!$C34),MIN(DATE(2026,6,0),IF(Mitarbeiter!$D34="",DATE(2026,6,0),Mitarbeiter!$D34),TODAY()),Einstellungen!$F$13:$F$67)))*N(Mitarbeiter!$E34)/IF(Einstellungen!$C$11="7 Tage",7,5),N('Ist-Stunden'!J34)),MAX(IF(Einstellungen!$C$11="7 Tage",MAX(0,(MIN(DATE(2026,6,0),IF(Mitarbeiter!$D34="",DATE(2026,6,0),Mitarbeiter!$D34),TODAY()))-(MAX(DATE(2026,5,1),Mitarbeiter!$C34))+1),MAX(0,NETWORKDAYS(MAX(DATE(2026,5,1),Mitarbeiter!$C34),MIN(DATE(2026,6,0),IF(Mitarbeiter!$D34="",DATE(2026,6,0),Mitarbeiter!$D34),TODAY()),Einstellungen!$F$13:$F$67)))*N(Mitarbeiter!$E34)/IF(Einstellungen!$C$11="7 Tage",7,5),N('Ist-Stunden'!J34)+(N(Krankheitstage!K34)+N(Krankheitstage!W34))*N($C34))))</f>
        <v/>
      </c>
      <c r="AO34" s="76">
        <f>IF($B34="",0,IF(Einstellungen!$C$10="Ja",MAX(IF(Einstellungen!$C$11="7 Tage",MAX(0,(MIN(DATE(2026,7,0),IF(Mitarbeiter!$D34="",DATE(2026,7,0),Mitarbeiter!$D34),TODAY()))-(MAX(DATE(2026,6,1),Mitarbeiter!$C34))+1),MAX(0,NETWORKDAYS(MAX(DATE(2026,6,1),Mitarbeiter!$C34),MIN(DATE(2026,7,0),IF(Mitarbeiter!$D34="",DATE(2026,7,0),Mitarbeiter!$D34),TODAY()),Einstellungen!$F$13:$F$67)))*N(Mitarbeiter!$E34)/IF(Einstellungen!$C$11="7 Tage",7,5),N('Ist-Stunden'!K34)),MAX(IF(Einstellungen!$C$11="7 Tage",MAX(0,(MIN(DATE(2026,7,0),IF(Mitarbeiter!$D34="",DATE(2026,7,0),Mitarbeiter!$D34),TODAY()))-(MAX(DATE(2026,6,1),Mitarbeiter!$C34))+1),MAX(0,NETWORKDAYS(MAX(DATE(2026,6,1),Mitarbeiter!$C34),MIN(DATE(2026,7,0),IF(Mitarbeiter!$D34="",DATE(2026,7,0),Mitarbeiter!$D34),TODAY()),Einstellungen!$F$13:$F$67)))*N(Mitarbeiter!$E34)/IF(Einstellungen!$C$11="7 Tage",7,5),N('Ist-Stunden'!K34)+(N(Krankheitstage!L34)+N(Krankheitstage!X34))*N($C34))))</f>
        <v/>
      </c>
      <c r="AP34" s="76">
        <f>IF($B34="",0,IF(Einstellungen!$C$10="Ja",MAX(IF(Einstellungen!$C$11="7 Tage",MAX(0,(MIN(DATE(2026,8,0),IF(Mitarbeiter!$D34="",DATE(2026,8,0),Mitarbeiter!$D34),TODAY()))-(MAX(DATE(2026,7,1),Mitarbeiter!$C34))+1),MAX(0,NETWORKDAYS(MAX(DATE(2026,7,1),Mitarbeiter!$C34),MIN(DATE(2026,8,0),IF(Mitarbeiter!$D34="",DATE(2026,8,0),Mitarbeiter!$D34),TODAY()),Einstellungen!$F$13:$F$67)))*N(Mitarbeiter!$E34)/IF(Einstellungen!$C$11="7 Tage",7,5),N('Ist-Stunden'!L34)),MAX(IF(Einstellungen!$C$11="7 Tage",MAX(0,(MIN(DATE(2026,8,0),IF(Mitarbeiter!$D34="",DATE(2026,8,0),Mitarbeiter!$D34),TODAY()))-(MAX(DATE(2026,7,1),Mitarbeiter!$C34))+1),MAX(0,NETWORKDAYS(MAX(DATE(2026,7,1),Mitarbeiter!$C34),MIN(DATE(2026,8,0),IF(Mitarbeiter!$D34="",DATE(2026,8,0),Mitarbeiter!$D34),TODAY()),Einstellungen!$F$13:$F$67)))*N(Mitarbeiter!$E34)/IF(Einstellungen!$C$11="7 Tage",7,5),N('Ist-Stunden'!L34)+(N(Krankheitstage!M34)+N(Krankheitstage!Y34))*N($C34))))</f>
        <v/>
      </c>
      <c r="AQ34" s="76">
        <f>IF($B34="",0,IF(Einstellungen!$C$10="Ja",MAX(IF(Einstellungen!$C$11="7 Tage",MAX(0,(MIN(DATE(2026,9,0),IF(Mitarbeiter!$D34="",DATE(2026,9,0),Mitarbeiter!$D34),TODAY()))-(MAX(DATE(2026,8,1),Mitarbeiter!$C34))+1),MAX(0,NETWORKDAYS(MAX(DATE(2026,8,1),Mitarbeiter!$C34),MIN(DATE(2026,9,0),IF(Mitarbeiter!$D34="",DATE(2026,9,0),Mitarbeiter!$D34),TODAY()),Einstellungen!$F$13:$F$67)))*N(Mitarbeiter!$E34)/IF(Einstellungen!$C$11="7 Tage",7,5),N('Ist-Stunden'!M34)),MAX(IF(Einstellungen!$C$11="7 Tage",MAX(0,(MIN(DATE(2026,9,0),IF(Mitarbeiter!$D34="",DATE(2026,9,0),Mitarbeiter!$D34),TODAY()))-(MAX(DATE(2026,8,1),Mitarbeiter!$C34))+1),MAX(0,NETWORKDAYS(MAX(DATE(2026,8,1),Mitarbeiter!$C34),MIN(DATE(2026,9,0),IF(Mitarbeiter!$D34="",DATE(2026,9,0),Mitarbeiter!$D34),TODAY()),Einstellungen!$F$13:$F$67)))*N(Mitarbeiter!$E34)/IF(Einstellungen!$C$11="7 Tage",7,5),N('Ist-Stunden'!M34)+(N(Krankheitstage!N34)+N(Krankheitstage!Z34))*N($C34))))</f>
        <v/>
      </c>
      <c r="AR34" s="76">
        <f>IF($B34="",0,IF(Einstellungen!$C$10="Ja",MAX(IF(Einstellungen!$C$11="7 Tage",MAX(0,(MIN(DATE(2026,10,0),IF(Mitarbeiter!$D34="",DATE(2026,10,0),Mitarbeiter!$D34),TODAY()))-(MAX(DATE(2026,9,1),Mitarbeiter!$C34))+1),MAX(0,NETWORKDAYS(MAX(DATE(2026,9,1),Mitarbeiter!$C34),MIN(DATE(2026,10,0),IF(Mitarbeiter!$D34="",DATE(2026,10,0),Mitarbeiter!$D34),TODAY()),Einstellungen!$F$13:$F$67)))*N(Mitarbeiter!$E34)/IF(Einstellungen!$C$11="7 Tage",7,5),N('Ist-Stunden'!N34)),MAX(IF(Einstellungen!$C$11="7 Tage",MAX(0,(MIN(DATE(2026,10,0),IF(Mitarbeiter!$D34="",DATE(2026,10,0),Mitarbeiter!$D34),TODAY()))-(MAX(DATE(2026,9,1),Mitarbeiter!$C34))+1),MAX(0,NETWORKDAYS(MAX(DATE(2026,9,1),Mitarbeiter!$C34),MIN(DATE(2026,10,0),IF(Mitarbeiter!$D34="",DATE(2026,10,0),Mitarbeiter!$D34),TODAY()),Einstellungen!$F$13:$F$67)))*N(Mitarbeiter!$E34)/IF(Einstellungen!$C$11="7 Tage",7,5),N('Ist-Stunden'!N34)+(N(Krankheitstage!O34)+N(Krankheitstage!AA34))*N($C34))))</f>
        <v/>
      </c>
      <c r="AS34" s="76">
        <f>IF($B34="",0,IF(Einstellungen!$C$10="Ja",MAX(IF(Einstellungen!$C$11="7 Tage",MAX(0,(MIN(DATE(2026,11,0),IF(Mitarbeiter!$D34="",DATE(2026,11,0),Mitarbeiter!$D34),TODAY()))-(MAX(DATE(2026,10,1),Mitarbeiter!$C34))+1),MAX(0,NETWORKDAYS(MAX(DATE(2026,10,1),Mitarbeiter!$C34),MIN(DATE(2026,11,0),IF(Mitarbeiter!$D34="",DATE(2026,11,0),Mitarbeiter!$D34),TODAY()),Einstellungen!$F$13:$F$67)))*N(Mitarbeiter!$E34)/IF(Einstellungen!$C$11="7 Tage",7,5),N('Ist-Stunden'!O34)),MAX(IF(Einstellungen!$C$11="7 Tage",MAX(0,(MIN(DATE(2026,11,0),IF(Mitarbeiter!$D34="",DATE(2026,11,0),Mitarbeiter!$D34),TODAY()))-(MAX(DATE(2026,10,1),Mitarbeiter!$C34))+1),MAX(0,NETWORKDAYS(MAX(DATE(2026,10,1),Mitarbeiter!$C34),MIN(DATE(2026,11,0),IF(Mitarbeiter!$D34="",DATE(2026,11,0),Mitarbeiter!$D34),TODAY()),Einstellungen!$F$13:$F$67)))*N(Mitarbeiter!$E34)/IF(Einstellungen!$C$11="7 Tage",7,5),N('Ist-Stunden'!O34)+(N(Krankheitstage!P34)+N(Krankheitstage!AB34))*N($C34))))</f>
        <v/>
      </c>
      <c r="AT34" s="76">
        <f>IF($B34="",0,IF(Einstellungen!$C$10="Ja",MAX(IF(Einstellungen!$C$11="7 Tage",MAX(0,(MIN(DATE(2026,12,0),IF(Mitarbeiter!$D34="",DATE(2026,12,0),Mitarbeiter!$D34),TODAY()))-(MAX(DATE(2026,11,1),Mitarbeiter!$C34))+1),MAX(0,NETWORKDAYS(MAX(DATE(2026,11,1),Mitarbeiter!$C34),MIN(DATE(2026,12,0),IF(Mitarbeiter!$D34="",DATE(2026,12,0),Mitarbeiter!$D34),TODAY()),Einstellungen!$F$13:$F$67)))*N(Mitarbeiter!$E34)/IF(Einstellungen!$C$11="7 Tage",7,5),N('Ist-Stunden'!P34)),MAX(IF(Einstellungen!$C$11="7 Tage",MAX(0,(MIN(DATE(2026,12,0),IF(Mitarbeiter!$D34="",DATE(2026,12,0),Mitarbeiter!$D34),TODAY()))-(MAX(DATE(2026,11,1),Mitarbeiter!$C34))+1),MAX(0,NETWORKDAYS(MAX(DATE(2026,11,1),Mitarbeiter!$C34),MIN(DATE(2026,12,0),IF(Mitarbeiter!$D34="",DATE(2026,12,0),Mitarbeiter!$D34),TODAY()),Einstellungen!$F$13:$F$67)))*N(Mitarbeiter!$E34)/IF(Einstellungen!$C$11="7 Tage",7,5),N('Ist-Stunden'!P34)+(N(Krankheitstage!Q34)+N(Krankheitstage!AC34))*N($C34))))</f>
        <v/>
      </c>
      <c r="AU34" s="76">
        <f>IF($B34="",0,IF(Einstellungen!$C$10="Ja",MAX(IF(Einstellungen!$C$11="7 Tage",MAX(0,(MIN(DATE(2026,13,0),IF(Mitarbeiter!$D34="",DATE(2026,13,0),Mitarbeiter!$D34),TODAY()))-(MAX(DATE(2026,12,1),Mitarbeiter!$C34))+1),MAX(0,NETWORKDAYS(MAX(DATE(2026,12,1),Mitarbeiter!$C34),MIN(DATE(2026,13,0),IF(Mitarbeiter!$D34="",DATE(2026,13,0),Mitarbeiter!$D34),TODAY()),Einstellungen!$F$13:$F$67)))*N(Mitarbeiter!$E34)/IF(Einstellungen!$C$11="7 Tage",7,5),N('Ist-Stunden'!Q34)),MAX(IF(Einstellungen!$C$11="7 Tage",MAX(0,(MIN(DATE(2026,13,0),IF(Mitarbeiter!$D34="",DATE(2026,13,0),Mitarbeiter!$D34),TODAY()))-(MAX(DATE(2026,12,1),Mitarbeiter!$C34))+1),MAX(0,NETWORKDAYS(MAX(DATE(2026,12,1),Mitarbeiter!$C34),MIN(DATE(2026,13,0),IF(Mitarbeiter!$D34="",DATE(2026,13,0),Mitarbeiter!$D34),TODAY()),Einstellungen!$F$13:$F$67)))*N(Mitarbeiter!$E34)/IF(Einstellungen!$C$11="7 Tage",7,5),N('Ist-Stunden'!Q34)+(N(Krankheitstage!R34)+N(Krankheitstage!AD34))*N($C34))))</f>
        <v/>
      </c>
      <c r="AV34" s="76">
        <f>IF($B34="",0,IF(Einstellungen!$C$10="Ja",MAX(IF(Einstellungen!$C$11="7 Tage",MAX(0,(MIN(DATE(2027,2,0),IF(Mitarbeiter!$D34="",DATE(2027,2,0),Mitarbeiter!$D34),TODAY()))-(MAX(DATE(2027,1,1),Mitarbeiter!$C34))+1),MAX(0,NETWORKDAYS(MAX(DATE(2027,1,1),Mitarbeiter!$C34),MIN(DATE(2027,2,0),IF(Mitarbeiter!$D34="",DATE(2027,2,0),Mitarbeiter!$D34),TODAY()),Einstellungen!$F$13:$F$67)))*N(Mitarbeiter!$E34)/IF(Einstellungen!$C$11="7 Tage",7,5),N('Ist-Stunden'!R34)),MAX(IF(Einstellungen!$C$11="7 Tage",MAX(0,(MIN(DATE(2027,2,0),IF(Mitarbeiter!$D34="",DATE(2027,2,0),Mitarbeiter!$D34),TODAY()))-(MAX(DATE(2027,1,1),Mitarbeiter!$C34))+1),MAX(0,NETWORKDAYS(MAX(DATE(2027,1,1),Mitarbeiter!$C34),MIN(DATE(2027,2,0),IF(Mitarbeiter!$D34="",DATE(2027,2,0),Mitarbeiter!$D34),TODAY()),Einstellungen!$F$13:$F$67)))*N(Mitarbeiter!$E34)/IF(Einstellungen!$C$11="7 Tage",7,5),N('Ist-Stunden'!R34)+(N(Krankheitstage!AE34)+N(Krankheitstage!AQ34))*N($C34))))</f>
        <v/>
      </c>
      <c r="AW34" s="76">
        <f>IF($B34="",0,IF(Einstellungen!$C$10="Ja",MAX(IF(Einstellungen!$C$11="7 Tage",MAX(0,(MIN(DATE(2027,3,0),IF(Mitarbeiter!$D34="",DATE(2027,3,0),Mitarbeiter!$D34),TODAY()))-(MAX(DATE(2027,2,1),Mitarbeiter!$C34))+1),MAX(0,NETWORKDAYS(MAX(DATE(2027,2,1),Mitarbeiter!$C34),MIN(DATE(2027,3,0),IF(Mitarbeiter!$D34="",DATE(2027,3,0),Mitarbeiter!$D34),TODAY()),Einstellungen!$F$13:$F$67)))*N(Mitarbeiter!$E34)/IF(Einstellungen!$C$11="7 Tage",7,5),N('Ist-Stunden'!S34)),MAX(IF(Einstellungen!$C$11="7 Tage",MAX(0,(MIN(DATE(2027,3,0),IF(Mitarbeiter!$D34="",DATE(2027,3,0),Mitarbeiter!$D34),TODAY()))-(MAX(DATE(2027,2,1),Mitarbeiter!$C34))+1),MAX(0,NETWORKDAYS(MAX(DATE(2027,2,1),Mitarbeiter!$C34),MIN(DATE(2027,3,0),IF(Mitarbeiter!$D34="",DATE(2027,3,0),Mitarbeiter!$D34),TODAY()),Einstellungen!$F$13:$F$67)))*N(Mitarbeiter!$E34)/IF(Einstellungen!$C$11="7 Tage",7,5),N('Ist-Stunden'!S34)+(N(Krankheitstage!AF34)+N(Krankheitstage!AR34))*N($C34))))</f>
        <v/>
      </c>
      <c r="AX34" s="76">
        <f>IF($B34="",0,IF(Einstellungen!$C$10="Ja",MAX(IF(Einstellungen!$C$11="7 Tage",MAX(0,(MIN(DATE(2027,4,0),IF(Mitarbeiter!$D34="",DATE(2027,4,0),Mitarbeiter!$D34),TODAY()))-(MAX(DATE(2027,3,1),Mitarbeiter!$C34))+1),MAX(0,NETWORKDAYS(MAX(DATE(2027,3,1),Mitarbeiter!$C34),MIN(DATE(2027,4,0),IF(Mitarbeiter!$D34="",DATE(2027,4,0),Mitarbeiter!$D34),TODAY()),Einstellungen!$F$13:$F$67)))*N(Mitarbeiter!$E34)/IF(Einstellungen!$C$11="7 Tage",7,5),N('Ist-Stunden'!T34)),MAX(IF(Einstellungen!$C$11="7 Tage",MAX(0,(MIN(DATE(2027,4,0),IF(Mitarbeiter!$D34="",DATE(2027,4,0),Mitarbeiter!$D34),TODAY()))-(MAX(DATE(2027,3,1),Mitarbeiter!$C34))+1),MAX(0,NETWORKDAYS(MAX(DATE(2027,3,1),Mitarbeiter!$C34),MIN(DATE(2027,4,0),IF(Mitarbeiter!$D34="",DATE(2027,4,0),Mitarbeiter!$D34),TODAY()),Einstellungen!$F$13:$F$67)))*N(Mitarbeiter!$E34)/IF(Einstellungen!$C$11="7 Tage",7,5),N('Ist-Stunden'!T34)+(N(Krankheitstage!AG34)+N(Krankheitstage!AS34))*N($C34))))</f>
        <v/>
      </c>
      <c r="AY34" s="76">
        <f>IF($B34="",0,IF(Einstellungen!$C$10="Ja",MAX(IF(Einstellungen!$C$11="7 Tage",MAX(0,(MIN(DATE(2027,5,0),IF(Mitarbeiter!$D34="",DATE(2027,5,0),Mitarbeiter!$D34),TODAY()))-(MAX(DATE(2027,4,1),Mitarbeiter!$C34))+1),MAX(0,NETWORKDAYS(MAX(DATE(2027,4,1),Mitarbeiter!$C34),MIN(DATE(2027,5,0),IF(Mitarbeiter!$D34="",DATE(2027,5,0),Mitarbeiter!$D34),TODAY()),Einstellungen!$F$13:$F$67)))*N(Mitarbeiter!$E34)/IF(Einstellungen!$C$11="7 Tage",7,5),N('Ist-Stunden'!U34)),MAX(IF(Einstellungen!$C$11="7 Tage",MAX(0,(MIN(DATE(2027,5,0),IF(Mitarbeiter!$D34="",DATE(2027,5,0),Mitarbeiter!$D34),TODAY()))-(MAX(DATE(2027,4,1),Mitarbeiter!$C34))+1),MAX(0,NETWORKDAYS(MAX(DATE(2027,4,1),Mitarbeiter!$C34),MIN(DATE(2027,5,0),IF(Mitarbeiter!$D34="",DATE(2027,5,0),Mitarbeiter!$D34),TODAY()),Einstellungen!$F$13:$F$67)))*N(Mitarbeiter!$E34)/IF(Einstellungen!$C$11="7 Tage",7,5),N('Ist-Stunden'!U34)+(N(Krankheitstage!AH34)+N(Krankheitstage!AT34))*N($C34))))</f>
        <v/>
      </c>
      <c r="AZ34" s="76">
        <f>IF($B34="",0,IF(Einstellungen!$C$10="Ja",MAX(IF(Einstellungen!$C$11="7 Tage",MAX(0,(MIN(DATE(2027,6,0),IF(Mitarbeiter!$D34="",DATE(2027,6,0),Mitarbeiter!$D34),TODAY()))-(MAX(DATE(2027,5,1),Mitarbeiter!$C34))+1),MAX(0,NETWORKDAYS(MAX(DATE(2027,5,1),Mitarbeiter!$C34),MIN(DATE(2027,6,0),IF(Mitarbeiter!$D34="",DATE(2027,6,0),Mitarbeiter!$D34),TODAY()),Einstellungen!$F$13:$F$67)))*N(Mitarbeiter!$E34)/IF(Einstellungen!$C$11="7 Tage",7,5),N('Ist-Stunden'!V34)),MAX(IF(Einstellungen!$C$11="7 Tage",MAX(0,(MIN(DATE(2027,6,0),IF(Mitarbeiter!$D34="",DATE(2027,6,0),Mitarbeiter!$D34),TODAY()))-(MAX(DATE(2027,5,1),Mitarbeiter!$C34))+1),MAX(0,NETWORKDAYS(MAX(DATE(2027,5,1),Mitarbeiter!$C34),MIN(DATE(2027,6,0),IF(Mitarbeiter!$D34="",DATE(2027,6,0),Mitarbeiter!$D34),TODAY()),Einstellungen!$F$13:$F$67)))*N(Mitarbeiter!$E34)/IF(Einstellungen!$C$11="7 Tage",7,5),N('Ist-Stunden'!V34)+(N(Krankheitstage!AI34)+N(Krankheitstage!AU34))*N($C34))))</f>
        <v/>
      </c>
      <c r="BA34" s="76">
        <f>IF($B34="",0,IF(Einstellungen!$C$10="Ja",MAX(IF(Einstellungen!$C$11="7 Tage",MAX(0,(MIN(DATE(2027,7,0),IF(Mitarbeiter!$D34="",DATE(2027,7,0),Mitarbeiter!$D34),TODAY()))-(MAX(DATE(2027,6,1),Mitarbeiter!$C34))+1),MAX(0,NETWORKDAYS(MAX(DATE(2027,6,1),Mitarbeiter!$C34),MIN(DATE(2027,7,0),IF(Mitarbeiter!$D34="",DATE(2027,7,0),Mitarbeiter!$D34),TODAY()),Einstellungen!$F$13:$F$67)))*N(Mitarbeiter!$E34)/IF(Einstellungen!$C$11="7 Tage",7,5),N('Ist-Stunden'!W34)),MAX(IF(Einstellungen!$C$11="7 Tage",MAX(0,(MIN(DATE(2027,7,0),IF(Mitarbeiter!$D34="",DATE(2027,7,0),Mitarbeiter!$D34),TODAY()))-(MAX(DATE(2027,6,1),Mitarbeiter!$C34))+1),MAX(0,NETWORKDAYS(MAX(DATE(2027,6,1),Mitarbeiter!$C34),MIN(DATE(2027,7,0),IF(Mitarbeiter!$D34="",DATE(2027,7,0),Mitarbeiter!$D34),TODAY()),Einstellungen!$F$13:$F$67)))*N(Mitarbeiter!$E34)/IF(Einstellungen!$C$11="7 Tage",7,5),N('Ist-Stunden'!W34)+(N(Krankheitstage!AJ34)+N(Krankheitstage!AV34))*N($C34))))</f>
        <v/>
      </c>
      <c r="BB34" s="76">
        <f>IF($B34="",0,IF(Einstellungen!$C$10="Ja",MAX(IF(Einstellungen!$C$11="7 Tage",MAX(0,(MIN(DATE(2027,8,0),IF(Mitarbeiter!$D34="",DATE(2027,8,0),Mitarbeiter!$D34),TODAY()))-(MAX(DATE(2027,7,1),Mitarbeiter!$C34))+1),MAX(0,NETWORKDAYS(MAX(DATE(2027,7,1),Mitarbeiter!$C34),MIN(DATE(2027,8,0),IF(Mitarbeiter!$D34="",DATE(2027,8,0),Mitarbeiter!$D34),TODAY()),Einstellungen!$F$13:$F$67)))*N(Mitarbeiter!$E34)/IF(Einstellungen!$C$11="7 Tage",7,5),N('Ist-Stunden'!X34)),MAX(IF(Einstellungen!$C$11="7 Tage",MAX(0,(MIN(DATE(2027,8,0),IF(Mitarbeiter!$D34="",DATE(2027,8,0),Mitarbeiter!$D34),TODAY()))-(MAX(DATE(2027,7,1),Mitarbeiter!$C34))+1),MAX(0,NETWORKDAYS(MAX(DATE(2027,7,1),Mitarbeiter!$C34),MIN(DATE(2027,8,0),IF(Mitarbeiter!$D34="",DATE(2027,8,0),Mitarbeiter!$D34),TODAY()),Einstellungen!$F$13:$F$67)))*N(Mitarbeiter!$E34)/IF(Einstellungen!$C$11="7 Tage",7,5),N('Ist-Stunden'!X34)+(N(Krankheitstage!AK34)+N(Krankheitstage!AW34))*N($C34))))</f>
        <v/>
      </c>
      <c r="BC34" s="76">
        <f>IF($B34="",0,IF(Einstellungen!$C$10="Ja",MAX(IF(Einstellungen!$C$11="7 Tage",MAX(0,(MIN(DATE(2027,9,0),IF(Mitarbeiter!$D34="",DATE(2027,9,0),Mitarbeiter!$D34),TODAY()))-(MAX(DATE(2027,8,1),Mitarbeiter!$C34))+1),MAX(0,NETWORKDAYS(MAX(DATE(2027,8,1),Mitarbeiter!$C34),MIN(DATE(2027,9,0),IF(Mitarbeiter!$D34="",DATE(2027,9,0),Mitarbeiter!$D34),TODAY()),Einstellungen!$F$13:$F$67)))*N(Mitarbeiter!$E34)/IF(Einstellungen!$C$11="7 Tage",7,5),N('Ist-Stunden'!Y34)),MAX(IF(Einstellungen!$C$11="7 Tage",MAX(0,(MIN(DATE(2027,9,0),IF(Mitarbeiter!$D34="",DATE(2027,9,0),Mitarbeiter!$D34),TODAY()))-(MAX(DATE(2027,8,1),Mitarbeiter!$C34))+1),MAX(0,NETWORKDAYS(MAX(DATE(2027,8,1),Mitarbeiter!$C34),MIN(DATE(2027,9,0),IF(Mitarbeiter!$D34="",DATE(2027,9,0),Mitarbeiter!$D34),TODAY()),Einstellungen!$F$13:$F$67)))*N(Mitarbeiter!$E34)/IF(Einstellungen!$C$11="7 Tage",7,5),N('Ist-Stunden'!Y34)+(N(Krankheitstage!AL34)+N(Krankheitstage!AX34))*N($C34))))</f>
        <v/>
      </c>
      <c r="BD34" s="76">
        <f>IF($B34="",0,IF(Einstellungen!$C$10="Ja",MAX(IF(Einstellungen!$C$11="7 Tage",MAX(0,(MIN(DATE(2027,10,0),IF(Mitarbeiter!$D34="",DATE(2027,10,0),Mitarbeiter!$D34),TODAY()))-(MAX(DATE(2027,9,1),Mitarbeiter!$C34))+1),MAX(0,NETWORKDAYS(MAX(DATE(2027,9,1),Mitarbeiter!$C34),MIN(DATE(2027,10,0),IF(Mitarbeiter!$D34="",DATE(2027,10,0),Mitarbeiter!$D34),TODAY()),Einstellungen!$F$13:$F$67)))*N(Mitarbeiter!$E34)/IF(Einstellungen!$C$11="7 Tage",7,5),N('Ist-Stunden'!Z34)),MAX(IF(Einstellungen!$C$11="7 Tage",MAX(0,(MIN(DATE(2027,10,0),IF(Mitarbeiter!$D34="",DATE(2027,10,0),Mitarbeiter!$D34),TODAY()))-(MAX(DATE(2027,9,1),Mitarbeiter!$C34))+1),MAX(0,NETWORKDAYS(MAX(DATE(2027,9,1),Mitarbeiter!$C34),MIN(DATE(2027,10,0),IF(Mitarbeiter!$D34="",DATE(2027,10,0),Mitarbeiter!$D34),TODAY()),Einstellungen!$F$13:$F$67)))*N(Mitarbeiter!$E34)/IF(Einstellungen!$C$11="7 Tage",7,5),N('Ist-Stunden'!Z34)+(N(Krankheitstage!AM34)+N(Krankheitstage!AY34))*N($C34))))</f>
        <v/>
      </c>
      <c r="BE34" s="76">
        <f>IF($B34="",0,IF(Einstellungen!$C$10="Ja",MAX(IF(Einstellungen!$C$11="7 Tage",MAX(0,(MIN(DATE(2027,11,0),IF(Mitarbeiter!$D34="",DATE(2027,11,0),Mitarbeiter!$D34),TODAY()))-(MAX(DATE(2027,10,1),Mitarbeiter!$C34))+1),MAX(0,NETWORKDAYS(MAX(DATE(2027,10,1),Mitarbeiter!$C34),MIN(DATE(2027,11,0),IF(Mitarbeiter!$D34="",DATE(2027,11,0),Mitarbeiter!$D34),TODAY()),Einstellungen!$F$13:$F$67)))*N(Mitarbeiter!$E34)/IF(Einstellungen!$C$11="7 Tage",7,5),N('Ist-Stunden'!AA34)),MAX(IF(Einstellungen!$C$11="7 Tage",MAX(0,(MIN(DATE(2027,11,0),IF(Mitarbeiter!$D34="",DATE(2027,11,0),Mitarbeiter!$D34),TODAY()))-(MAX(DATE(2027,10,1),Mitarbeiter!$C34))+1),MAX(0,NETWORKDAYS(MAX(DATE(2027,10,1),Mitarbeiter!$C34),MIN(DATE(2027,11,0),IF(Mitarbeiter!$D34="",DATE(2027,11,0),Mitarbeiter!$D34),TODAY()),Einstellungen!$F$13:$F$67)))*N(Mitarbeiter!$E34)/IF(Einstellungen!$C$11="7 Tage",7,5),N('Ist-Stunden'!AA34)+(N(Krankheitstage!AN34)+N(Krankheitstage!AZ34))*N($C34))))</f>
        <v/>
      </c>
      <c r="BF34" s="76">
        <f>IF($B34="",0,IF(Einstellungen!$C$10="Ja",MAX(IF(Einstellungen!$C$11="7 Tage",MAX(0,(MIN(DATE(2027,12,0),IF(Mitarbeiter!$D34="",DATE(2027,12,0),Mitarbeiter!$D34),TODAY()))-(MAX(DATE(2027,11,1),Mitarbeiter!$C34))+1),MAX(0,NETWORKDAYS(MAX(DATE(2027,11,1),Mitarbeiter!$C34),MIN(DATE(2027,12,0),IF(Mitarbeiter!$D34="",DATE(2027,12,0),Mitarbeiter!$D34),TODAY()),Einstellungen!$F$13:$F$67)))*N(Mitarbeiter!$E34)/IF(Einstellungen!$C$11="7 Tage",7,5),N('Ist-Stunden'!AB34)),MAX(IF(Einstellungen!$C$11="7 Tage",MAX(0,(MIN(DATE(2027,12,0),IF(Mitarbeiter!$D34="",DATE(2027,12,0),Mitarbeiter!$D34),TODAY()))-(MAX(DATE(2027,11,1),Mitarbeiter!$C34))+1),MAX(0,NETWORKDAYS(MAX(DATE(2027,11,1),Mitarbeiter!$C34),MIN(DATE(2027,12,0),IF(Mitarbeiter!$D34="",DATE(2027,12,0),Mitarbeiter!$D34),TODAY()),Einstellungen!$F$13:$F$67)))*N(Mitarbeiter!$E34)/IF(Einstellungen!$C$11="7 Tage",7,5),N('Ist-Stunden'!AB34)+(N(Krankheitstage!AO34)+N(Krankheitstage!BA34))*N($C34))))</f>
        <v/>
      </c>
      <c r="BG34" s="76">
        <f>IF($B34="",0,IF(Einstellungen!$C$10="Ja",MAX(IF(Einstellungen!$C$11="7 Tage",MAX(0,(MIN(DATE(2027,13,0),IF(Mitarbeiter!$D34="",DATE(2027,13,0),Mitarbeiter!$D34),TODAY()))-(MAX(DATE(2027,12,1),Mitarbeiter!$C34))+1),MAX(0,NETWORKDAYS(MAX(DATE(2027,12,1),Mitarbeiter!$C34),MIN(DATE(2027,13,0),IF(Mitarbeiter!$D34="",DATE(2027,13,0),Mitarbeiter!$D34),TODAY()),Einstellungen!$F$13:$F$67)))*N(Mitarbeiter!$E34)/IF(Einstellungen!$C$11="7 Tage",7,5),N('Ist-Stunden'!AC34)),MAX(IF(Einstellungen!$C$11="7 Tage",MAX(0,(MIN(DATE(2027,13,0),IF(Mitarbeiter!$D34="",DATE(2027,13,0),Mitarbeiter!$D34),TODAY()))-(MAX(DATE(2027,12,1),Mitarbeiter!$C34))+1),MAX(0,NETWORKDAYS(MAX(DATE(2027,12,1),Mitarbeiter!$C34),MIN(DATE(2027,13,0),IF(Mitarbeiter!$D34="",DATE(2027,13,0),Mitarbeiter!$D34),TODAY()),Einstellungen!$F$13:$F$67)))*N(Mitarbeiter!$E34)/IF(Einstellungen!$C$11="7 Tage",7,5),N('Ist-Stunden'!AC34)+(N(Krankheitstage!AP34)+N(Krankheitstage!BB34))*N($C34))))</f>
        <v/>
      </c>
      <c r="BH34" s="76">
        <f>IF($B34="",0,IF(Einstellungen!$C$10="Ja",MAX(IF(Einstellungen!$C$11="7 Tage",MAX(0,(MIN(DATE(2028,2,0),IF(Mitarbeiter!$D34="",DATE(2028,2,0),Mitarbeiter!$D34),TODAY()))-(MAX(DATE(2028,1,1),Mitarbeiter!$C34))+1),MAX(0,NETWORKDAYS(MAX(DATE(2028,1,1),Mitarbeiter!$C34),MIN(DATE(2028,2,0),IF(Mitarbeiter!$D34="",DATE(2028,2,0),Mitarbeiter!$D34),TODAY()),Einstellungen!$F$13:$F$67)))*N(Mitarbeiter!$E34)/IF(Einstellungen!$C$11="7 Tage",7,5),N('Ist-Stunden'!AD34)),MAX(IF(Einstellungen!$C$11="7 Tage",MAX(0,(MIN(DATE(2028,2,0),IF(Mitarbeiter!$D34="",DATE(2028,2,0),Mitarbeiter!$D34),TODAY()))-(MAX(DATE(2028,1,1),Mitarbeiter!$C34))+1),MAX(0,NETWORKDAYS(MAX(DATE(2028,1,1),Mitarbeiter!$C34),MIN(DATE(2028,2,0),IF(Mitarbeiter!$D34="",DATE(2028,2,0),Mitarbeiter!$D34),TODAY()),Einstellungen!$F$13:$F$67)))*N(Mitarbeiter!$E34)/IF(Einstellungen!$C$11="7 Tage",7,5),N('Ist-Stunden'!AD34)+(N(Krankheitstage!BC34)+N(Krankheitstage!BO34))*N($C34))))</f>
        <v/>
      </c>
      <c r="BI34" s="76">
        <f>IF($B34="",0,IF(Einstellungen!$C$10="Ja",MAX(IF(Einstellungen!$C$11="7 Tage",MAX(0,(MIN(DATE(2028,3,0),IF(Mitarbeiter!$D34="",DATE(2028,3,0),Mitarbeiter!$D34),TODAY()))-(MAX(DATE(2028,2,1),Mitarbeiter!$C34))+1),MAX(0,NETWORKDAYS(MAX(DATE(2028,2,1),Mitarbeiter!$C34),MIN(DATE(2028,3,0),IF(Mitarbeiter!$D34="",DATE(2028,3,0),Mitarbeiter!$D34),TODAY()),Einstellungen!$F$13:$F$67)))*N(Mitarbeiter!$E34)/IF(Einstellungen!$C$11="7 Tage",7,5),N('Ist-Stunden'!AE34)),MAX(IF(Einstellungen!$C$11="7 Tage",MAX(0,(MIN(DATE(2028,3,0),IF(Mitarbeiter!$D34="",DATE(2028,3,0),Mitarbeiter!$D34),TODAY()))-(MAX(DATE(2028,2,1),Mitarbeiter!$C34))+1),MAX(0,NETWORKDAYS(MAX(DATE(2028,2,1),Mitarbeiter!$C34),MIN(DATE(2028,3,0),IF(Mitarbeiter!$D34="",DATE(2028,3,0),Mitarbeiter!$D34),TODAY()),Einstellungen!$F$13:$F$67)))*N(Mitarbeiter!$E34)/IF(Einstellungen!$C$11="7 Tage",7,5),N('Ist-Stunden'!AE34)+(N(Krankheitstage!BD34)+N(Krankheitstage!BP34))*N($C34))))</f>
        <v/>
      </c>
      <c r="BJ34" s="76">
        <f>IF($B34="",0,IF(Einstellungen!$C$10="Ja",MAX(IF(Einstellungen!$C$11="7 Tage",MAX(0,(MIN(DATE(2028,4,0),IF(Mitarbeiter!$D34="",DATE(2028,4,0),Mitarbeiter!$D34),TODAY()))-(MAX(DATE(2028,3,1),Mitarbeiter!$C34))+1),MAX(0,NETWORKDAYS(MAX(DATE(2028,3,1),Mitarbeiter!$C34),MIN(DATE(2028,4,0),IF(Mitarbeiter!$D34="",DATE(2028,4,0),Mitarbeiter!$D34),TODAY()),Einstellungen!$F$13:$F$67)))*N(Mitarbeiter!$E34)/IF(Einstellungen!$C$11="7 Tage",7,5),N('Ist-Stunden'!AF34)),MAX(IF(Einstellungen!$C$11="7 Tage",MAX(0,(MIN(DATE(2028,4,0),IF(Mitarbeiter!$D34="",DATE(2028,4,0),Mitarbeiter!$D34),TODAY()))-(MAX(DATE(2028,3,1),Mitarbeiter!$C34))+1),MAX(0,NETWORKDAYS(MAX(DATE(2028,3,1),Mitarbeiter!$C34),MIN(DATE(2028,4,0),IF(Mitarbeiter!$D34="",DATE(2028,4,0),Mitarbeiter!$D34),TODAY()),Einstellungen!$F$13:$F$67)))*N(Mitarbeiter!$E34)/IF(Einstellungen!$C$11="7 Tage",7,5),N('Ist-Stunden'!AF34)+(N(Krankheitstage!BE34)+N(Krankheitstage!BQ34))*N($C34))))</f>
        <v/>
      </c>
      <c r="BK34" s="76">
        <f>IF($B34="",0,IF(Einstellungen!$C$10="Ja",MAX(IF(Einstellungen!$C$11="7 Tage",MAX(0,(MIN(DATE(2028,5,0),IF(Mitarbeiter!$D34="",DATE(2028,5,0),Mitarbeiter!$D34),TODAY()))-(MAX(DATE(2028,4,1),Mitarbeiter!$C34))+1),MAX(0,NETWORKDAYS(MAX(DATE(2028,4,1),Mitarbeiter!$C34),MIN(DATE(2028,5,0),IF(Mitarbeiter!$D34="",DATE(2028,5,0),Mitarbeiter!$D34),TODAY()),Einstellungen!$F$13:$F$67)))*N(Mitarbeiter!$E34)/IF(Einstellungen!$C$11="7 Tage",7,5),N('Ist-Stunden'!AG34)),MAX(IF(Einstellungen!$C$11="7 Tage",MAX(0,(MIN(DATE(2028,5,0),IF(Mitarbeiter!$D34="",DATE(2028,5,0),Mitarbeiter!$D34),TODAY()))-(MAX(DATE(2028,4,1),Mitarbeiter!$C34))+1),MAX(0,NETWORKDAYS(MAX(DATE(2028,4,1),Mitarbeiter!$C34),MIN(DATE(2028,5,0),IF(Mitarbeiter!$D34="",DATE(2028,5,0),Mitarbeiter!$D34),TODAY()),Einstellungen!$F$13:$F$67)))*N(Mitarbeiter!$E34)/IF(Einstellungen!$C$11="7 Tage",7,5),N('Ist-Stunden'!AG34)+(N(Krankheitstage!BF34)+N(Krankheitstage!BR34))*N($C34))))</f>
        <v/>
      </c>
      <c r="BL34" s="76">
        <f>IF($B34="",0,IF(Einstellungen!$C$10="Ja",MAX(IF(Einstellungen!$C$11="7 Tage",MAX(0,(MIN(DATE(2028,6,0),IF(Mitarbeiter!$D34="",DATE(2028,6,0),Mitarbeiter!$D34),TODAY()))-(MAX(DATE(2028,5,1),Mitarbeiter!$C34))+1),MAX(0,NETWORKDAYS(MAX(DATE(2028,5,1),Mitarbeiter!$C34),MIN(DATE(2028,6,0),IF(Mitarbeiter!$D34="",DATE(2028,6,0),Mitarbeiter!$D34),TODAY()),Einstellungen!$F$13:$F$67)))*N(Mitarbeiter!$E34)/IF(Einstellungen!$C$11="7 Tage",7,5),N('Ist-Stunden'!AH34)),MAX(IF(Einstellungen!$C$11="7 Tage",MAX(0,(MIN(DATE(2028,6,0),IF(Mitarbeiter!$D34="",DATE(2028,6,0),Mitarbeiter!$D34),TODAY()))-(MAX(DATE(2028,5,1),Mitarbeiter!$C34))+1),MAX(0,NETWORKDAYS(MAX(DATE(2028,5,1),Mitarbeiter!$C34),MIN(DATE(2028,6,0),IF(Mitarbeiter!$D34="",DATE(2028,6,0),Mitarbeiter!$D34),TODAY()),Einstellungen!$F$13:$F$67)))*N(Mitarbeiter!$E34)/IF(Einstellungen!$C$11="7 Tage",7,5),N('Ist-Stunden'!AH34)+(N(Krankheitstage!BG34)+N(Krankheitstage!BS34))*N($C34))))</f>
        <v/>
      </c>
      <c r="BM34" s="76">
        <f>IF($B34="",0,IF(Einstellungen!$C$10="Ja",MAX(IF(Einstellungen!$C$11="7 Tage",MAX(0,(MIN(DATE(2028,7,0),IF(Mitarbeiter!$D34="",DATE(2028,7,0),Mitarbeiter!$D34),TODAY()))-(MAX(DATE(2028,6,1),Mitarbeiter!$C34))+1),MAX(0,NETWORKDAYS(MAX(DATE(2028,6,1),Mitarbeiter!$C34),MIN(DATE(2028,7,0),IF(Mitarbeiter!$D34="",DATE(2028,7,0),Mitarbeiter!$D34),TODAY()),Einstellungen!$F$13:$F$67)))*N(Mitarbeiter!$E34)/IF(Einstellungen!$C$11="7 Tage",7,5),N('Ist-Stunden'!AI34)),MAX(IF(Einstellungen!$C$11="7 Tage",MAX(0,(MIN(DATE(2028,7,0),IF(Mitarbeiter!$D34="",DATE(2028,7,0),Mitarbeiter!$D34),TODAY()))-(MAX(DATE(2028,6,1),Mitarbeiter!$C34))+1),MAX(0,NETWORKDAYS(MAX(DATE(2028,6,1),Mitarbeiter!$C34),MIN(DATE(2028,7,0),IF(Mitarbeiter!$D34="",DATE(2028,7,0),Mitarbeiter!$D34),TODAY()),Einstellungen!$F$13:$F$67)))*N(Mitarbeiter!$E34)/IF(Einstellungen!$C$11="7 Tage",7,5),N('Ist-Stunden'!AI34)+(N(Krankheitstage!BH34)+N(Krankheitstage!BT34))*N($C34))))</f>
        <v/>
      </c>
      <c r="BN34" s="76">
        <f>IF($B34="",0,IF(Einstellungen!$C$10="Ja",MAX(IF(Einstellungen!$C$11="7 Tage",MAX(0,(MIN(DATE(2028,8,0),IF(Mitarbeiter!$D34="",DATE(2028,8,0),Mitarbeiter!$D34),TODAY()))-(MAX(DATE(2028,7,1),Mitarbeiter!$C34))+1),MAX(0,NETWORKDAYS(MAX(DATE(2028,7,1),Mitarbeiter!$C34),MIN(DATE(2028,8,0),IF(Mitarbeiter!$D34="",DATE(2028,8,0),Mitarbeiter!$D34),TODAY()),Einstellungen!$F$13:$F$67)))*N(Mitarbeiter!$E34)/IF(Einstellungen!$C$11="7 Tage",7,5),N('Ist-Stunden'!AJ34)),MAX(IF(Einstellungen!$C$11="7 Tage",MAX(0,(MIN(DATE(2028,8,0),IF(Mitarbeiter!$D34="",DATE(2028,8,0),Mitarbeiter!$D34),TODAY()))-(MAX(DATE(2028,7,1),Mitarbeiter!$C34))+1),MAX(0,NETWORKDAYS(MAX(DATE(2028,7,1),Mitarbeiter!$C34),MIN(DATE(2028,8,0),IF(Mitarbeiter!$D34="",DATE(2028,8,0),Mitarbeiter!$D34),TODAY()),Einstellungen!$F$13:$F$67)))*N(Mitarbeiter!$E34)/IF(Einstellungen!$C$11="7 Tage",7,5),N('Ist-Stunden'!AJ34)+(N(Krankheitstage!BI34)+N(Krankheitstage!BU34))*N($C34))))</f>
        <v/>
      </c>
      <c r="BO34" s="76">
        <f>IF($B34="",0,IF(Einstellungen!$C$10="Ja",MAX(IF(Einstellungen!$C$11="7 Tage",MAX(0,(MIN(DATE(2028,9,0),IF(Mitarbeiter!$D34="",DATE(2028,9,0),Mitarbeiter!$D34),TODAY()))-(MAX(DATE(2028,8,1),Mitarbeiter!$C34))+1),MAX(0,NETWORKDAYS(MAX(DATE(2028,8,1),Mitarbeiter!$C34),MIN(DATE(2028,9,0),IF(Mitarbeiter!$D34="",DATE(2028,9,0),Mitarbeiter!$D34),TODAY()),Einstellungen!$F$13:$F$67)))*N(Mitarbeiter!$E34)/IF(Einstellungen!$C$11="7 Tage",7,5),N('Ist-Stunden'!AK34)),MAX(IF(Einstellungen!$C$11="7 Tage",MAX(0,(MIN(DATE(2028,9,0),IF(Mitarbeiter!$D34="",DATE(2028,9,0),Mitarbeiter!$D34),TODAY()))-(MAX(DATE(2028,8,1),Mitarbeiter!$C34))+1),MAX(0,NETWORKDAYS(MAX(DATE(2028,8,1),Mitarbeiter!$C34),MIN(DATE(2028,9,0),IF(Mitarbeiter!$D34="",DATE(2028,9,0),Mitarbeiter!$D34),TODAY()),Einstellungen!$F$13:$F$67)))*N(Mitarbeiter!$E34)/IF(Einstellungen!$C$11="7 Tage",7,5),N('Ist-Stunden'!AK34)+(N(Krankheitstage!BJ34)+N(Krankheitstage!BV34))*N($C34))))</f>
        <v/>
      </c>
      <c r="BP34" s="76">
        <f>IF($B34="",0,IF(Einstellungen!$C$10="Ja",MAX(IF(Einstellungen!$C$11="7 Tage",MAX(0,(MIN(DATE(2028,10,0),IF(Mitarbeiter!$D34="",DATE(2028,10,0),Mitarbeiter!$D34),TODAY()))-(MAX(DATE(2028,9,1),Mitarbeiter!$C34))+1),MAX(0,NETWORKDAYS(MAX(DATE(2028,9,1),Mitarbeiter!$C34),MIN(DATE(2028,10,0),IF(Mitarbeiter!$D34="",DATE(2028,10,0),Mitarbeiter!$D34),TODAY()),Einstellungen!$F$13:$F$67)))*N(Mitarbeiter!$E34)/IF(Einstellungen!$C$11="7 Tage",7,5),N('Ist-Stunden'!AL34)),MAX(IF(Einstellungen!$C$11="7 Tage",MAX(0,(MIN(DATE(2028,10,0),IF(Mitarbeiter!$D34="",DATE(2028,10,0),Mitarbeiter!$D34),TODAY()))-(MAX(DATE(2028,9,1),Mitarbeiter!$C34))+1),MAX(0,NETWORKDAYS(MAX(DATE(2028,9,1),Mitarbeiter!$C34),MIN(DATE(2028,10,0),IF(Mitarbeiter!$D34="",DATE(2028,10,0),Mitarbeiter!$D34),TODAY()),Einstellungen!$F$13:$F$67)))*N(Mitarbeiter!$E34)/IF(Einstellungen!$C$11="7 Tage",7,5),N('Ist-Stunden'!AL34)+(N(Krankheitstage!BK34)+N(Krankheitstage!BW34))*N($C34))))</f>
        <v/>
      </c>
      <c r="BQ34" s="76">
        <f>IF($B34="",0,IF(Einstellungen!$C$10="Ja",MAX(IF(Einstellungen!$C$11="7 Tage",MAX(0,(MIN(DATE(2028,11,0),IF(Mitarbeiter!$D34="",DATE(2028,11,0),Mitarbeiter!$D34),TODAY()))-(MAX(DATE(2028,10,1),Mitarbeiter!$C34))+1),MAX(0,NETWORKDAYS(MAX(DATE(2028,10,1),Mitarbeiter!$C34),MIN(DATE(2028,11,0),IF(Mitarbeiter!$D34="",DATE(2028,11,0),Mitarbeiter!$D34),TODAY()),Einstellungen!$F$13:$F$67)))*N(Mitarbeiter!$E34)/IF(Einstellungen!$C$11="7 Tage",7,5),N('Ist-Stunden'!AM34)),MAX(IF(Einstellungen!$C$11="7 Tage",MAX(0,(MIN(DATE(2028,11,0),IF(Mitarbeiter!$D34="",DATE(2028,11,0),Mitarbeiter!$D34),TODAY()))-(MAX(DATE(2028,10,1),Mitarbeiter!$C34))+1),MAX(0,NETWORKDAYS(MAX(DATE(2028,10,1),Mitarbeiter!$C34),MIN(DATE(2028,11,0),IF(Mitarbeiter!$D34="",DATE(2028,11,0),Mitarbeiter!$D34),TODAY()),Einstellungen!$F$13:$F$67)))*N(Mitarbeiter!$E34)/IF(Einstellungen!$C$11="7 Tage",7,5),N('Ist-Stunden'!AM34)+(N(Krankheitstage!BL34)+N(Krankheitstage!BX34))*N($C34))))</f>
        <v/>
      </c>
      <c r="BR34" s="76">
        <f>IF($B34="",0,IF(Einstellungen!$C$10="Ja",MAX(IF(Einstellungen!$C$11="7 Tage",MAX(0,(MIN(DATE(2028,12,0),IF(Mitarbeiter!$D34="",DATE(2028,12,0),Mitarbeiter!$D34),TODAY()))-(MAX(DATE(2028,11,1),Mitarbeiter!$C34))+1),MAX(0,NETWORKDAYS(MAX(DATE(2028,11,1),Mitarbeiter!$C34),MIN(DATE(2028,12,0),IF(Mitarbeiter!$D34="",DATE(2028,12,0),Mitarbeiter!$D34),TODAY()),Einstellungen!$F$13:$F$67)))*N(Mitarbeiter!$E34)/IF(Einstellungen!$C$11="7 Tage",7,5),N('Ist-Stunden'!AN34)),MAX(IF(Einstellungen!$C$11="7 Tage",MAX(0,(MIN(DATE(2028,12,0),IF(Mitarbeiter!$D34="",DATE(2028,12,0),Mitarbeiter!$D34),TODAY()))-(MAX(DATE(2028,11,1),Mitarbeiter!$C34))+1),MAX(0,NETWORKDAYS(MAX(DATE(2028,11,1),Mitarbeiter!$C34),MIN(DATE(2028,12,0),IF(Mitarbeiter!$D34="",DATE(2028,12,0),Mitarbeiter!$D34),TODAY()),Einstellungen!$F$13:$F$67)))*N(Mitarbeiter!$E34)/IF(Einstellungen!$C$11="7 Tage",7,5),N('Ist-Stunden'!AN34)+(N(Krankheitstage!BM34)+N(Krankheitstage!BY34))*N($C34))))</f>
        <v/>
      </c>
      <c r="BS34" s="76">
        <f>IF($B34="",0,IF(Einstellungen!$C$10="Ja",MAX(IF(Einstellungen!$C$11="7 Tage",MAX(0,(MIN(DATE(2028,13,0),IF(Mitarbeiter!$D34="",DATE(2028,13,0),Mitarbeiter!$D34),TODAY()))-(MAX(DATE(2028,12,1),Mitarbeiter!$C34))+1),MAX(0,NETWORKDAYS(MAX(DATE(2028,12,1),Mitarbeiter!$C34),MIN(DATE(2028,13,0),IF(Mitarbeiter!$D34="",DATE(2028,13,0),Mitarbeiter!$D34),TODAY()),Einstellungen!$F$13:$F$67)))*N(Mitarbeiter!$E34)/IF(Einstellungen!$C$11="7 Tage",7,5),N('Ist-Stunden'!AO34)),MAX(IF(Einstellungen!$C$11="7 Tage",MAX(0,(MIN(DATE(2028,13,0),IF(Mitarbeiter!$D34="",DATE(2028,13,0),Mitarbeiter!$D34),TODAY()))-(MAX(DATE(2028,12,1),Mitarbeiter!$C34))+1),MAX(0,NETWORKDAYS(MAX(DATE(2028,12,1),Mitarbeiter!$C34),MIN(DATE(2028,13,0),IF(Mitarbeiter!$D34="",DATE(2028,13,0),Mitarbeiter!$D34),TODAY()),Einstellungen!$F$13:$F$67)))*N(Mitarbeiter!$E34)/IF(Einstellungen!$C$11="7 Tage",7,5),N('Ist-Stunden'!AO34)+(N(Krankheitstage!BN34)+N(Krankheitstage!BZ34))*N($C34))))</f>
        <v/>
      </c>
      <c r="BT34" s="76">
        <f>IF($B34="",0,IF(Einstellungen!$C$10="Ja",MAX(IF(Einstellungen!$C$11="7 Tage",MAX(0,(MIN(DATE(2029,2,0),IF(Mitarbeiter!$D34="",DATE(2029,2,0),Mitarbeiter!$D34),TODAY()))-(MAX(DATE(2029,1,1),Mitarbeiter!$C34))+1),MAX(0,NETWORKDAYS(MAX(DATE(2029,1,1),Mitarbeiter!$C34),MIN(DATE(2029,2,0),IF(Mitarbeiter!$D34="",DATE(2029,2,0),Mitarbeiter!$D34),TODAY()),Einstellungen!$F$13:$F$67)))*N(Mitarbeiter!$E34)/IF(Einstellungen!$C$11="7 Tage",7,5),N('Ist-Stunden'!AP34)),MAX(IF(Einstellungen!$C$11="7 Tage",MAX(0,(MIN(DATE(2029,2,0),IF(Mitarbeiter!$D34="",DATE(2029,2,0),Mitarbeiter!$D34),TODAY()))-(MAX(DATE(2029,1,1),Mitarbeiter!$C34))+1),MAX(0,NETWORKDAYS(MAX(DATE(2029,1,1),Mitarbeiter!$C34),MIN(DATE(2029,2,0),IF(Mitarbeiter!$D34="",DATE(2029,2,0),Mitarbeiter!$D34),TODAY()),Einstellungen!$F$13:$F$67)))*N(Mitarbeiter!$E34)/IF(Einstellungen!$C$11="7 Tage",7,5),N('Ist-Stunden'!AP34)+(N(Krankheitstage!CA34)+N(Krankheitstage!CM34))*N($C34))))</f>
        <v/>
      </c>
      <c r="BU34" s="76">
        <f>IF($B34="",0,IF(Einstellungen!$C$10="Ja",MAX(IF(Einstellungen!$C$11="7 Tage",MAX(0,(MIN(DATE(2029,3,0),IF(Mitarbeiter!$D34="",DATE(2029,3,0),Mitarbeiter!$D34),TODAY()))-(MAX(DATE(2029,2,1),Mitarbeiter!$C34))+1),MAX(0,NETWORKDAYS(MAX(DATE(2029,2,1),Mitarbeiter!$C34),MIN(DATE(2029,3,0),IF(Mitarbeiter!$D34="",DATE(2029,3,0),Mitarbeiter!$D34),TODAY()),Einstellungen!$F$13:$F$67)))*N(Mitarbeiter!$E34)/IF(Einstellungen!$C$11="7 Tage",7,5),N('Ist-Stunden'!AQ34)),MAX(IF(Einstellungen!$C$11="7 Tage",MAX(0,(MIN(DATE(2029,3,0),IF(Mitarbeiter!$D34="",DATE(2029,3,0),Mitarbeiter!$D34),TODAY()))-(MAX(DATE(2029,2,1),Mitarbeiter!$C34))+1),MAX(0,NETWORKDAYS(MAX(DATE(2029,2,1),Mitarbeiter!$C34),MIN(DATE(2029,3,0),IF(Mitarbeiter!$D34="",DATE(2029,3,0),Mitarbeiter!$D34),TODAY()),Einstellungen!$F$13:$F$67)))*N(Mitarbeiter!$E34)/IF(Einstellungen!$C$11="7 Tage",7,5),N('Ist-Stunden'!AQ34)+(N(Krankheitstage!CB34)+N(Krankheitstage!CN34))*N($C34))))</f>
        <v/>
      </c>
      <c r="BV34" s="76">
        <f>IF($B34="",0,IF(Einstellungen!$C$10="Ja",MAX(IF(Einstellungen!$C$11="7 Tage",MAX(0,(MIN(DATE(2029,4,0),IF(Mitarbeiter!$D34="",DATE(2029,4,0),Mitarbeiter!$D34),TODAY()))-(MAX(DATE(2029,3,1),Mitarbeiter!$C34))+1),MAX(0,NETWORKDAYS(MAX(DATE(2029,3,1),Mitarbeiter!$C34),MIN(DATE(2029,4,0),IF(Mitarbeiter!$D34="",DATE(2029,4,0),Mitarbeiter!$D34),TODAY()),Einstellungen!$F$13:$F$67)))*N(Mitarbeiter!$E34)/IF(Einstellungen!$C$11="7 Tage",7,5),N('Ist-Stunden'!AR34)),MAX(IF(Einstellungen!$C$11="7 Tage",MAX(0,(MIN(DATE(2029,4,0),IF(Mitarbeiter!$D34="",DATE(2029,4,0),Mitarbeiter!$D34),TODAY()))-(MAX(DATE(2029,3,1),Mitarbeiter!$C34))+1),MAX(0,NETWORKDAYS(MAX(DATE(2029,3,1),Mitarbeiter!$C34),MIN(DATE(2029,4,0),IF(Mitarbeiter!$D34="",DATE(2029,4,0),Mitarbeiter!$D34),TODAY()),Einstellungen!$F$13:$F$67)))*N(Mitarbeiter!$E34)/IF(Einstellungen!$C$11="7 Tage",7,5),N('Ist-Stunden'!AR34)+(N(Krankheitstage!CC34)+N(Krankheitstage!CO34))*N($C34))))</f>
        <v/>
      </c>
      <c r="BW34" s="76">
        <f>IF($B34="",0,IF(Einstellungen!$C$10="Ja",MAX(IF(Einstellungen!$C$11="7 Tage",MAX(0,(MIN(DATE(2029,5,0),IF(Mitarbeiter!$D34="",DATE(2029,5,0),Mitarbeiter!$D34),TODAY()))-(MAX(DATE(2029,4,1),Mitarbeiter!$C34))+1),MAX(0,NETWORKDAYS(MAX(DATE(2029,4,1),Mitarbeiter!$C34),MIN(DATE(2029,5,0),IF(Mitarbeiter!$D34="",DATE(2029,5,0),Mitarbeiter!$D34),TODAY()),Einstellungen!$F$13:$F$67)))*N(Mitarbeiter!$E34)/IF(Einstellungen!$C$11="7 Tage",7,5),N('Ist-Stunden'!AS34)),MAX(IF(Einstellungen!$C$11="7 Tage",MAX(0,(MIN(DATE(2029,5,0),IF(Mitarbeiter!$D34="",DATE(2029,5,0),Mitarbeiter!$D34),TODAY()))-(MAX(DATE(2029,4,1),Mitarbeiter!$C34))+1),MAX(0,NETWORKDAYS(MAX(DATE(2029,4,1),Mitarbeiter!$C34),MIN(DATE(2029,5,0),IF(Mitarbeiter!$D34="",DATE(2029,5,0),Mitarbeiter!$D34),TODAY()),Einstellungen!$F$13:$F$67)))*N(Mitarbeiter!$E34)/IF(Einstellungen!$C$11="7 Tage",7,5),N('Ist-Stunden'!AS34)+(N(Krankheitstage!CD34)+N(Krankheitstage!CP34))*N($C34))))</f>
        <v/>
      </c>
      <c r="BX34" s="76">
        <f>IF($B34="",0,IF(Einstellungen!$C$10="Ja",MAX(IF(Einstellungen!$C$11="7 Tage",MAX(0,(MIN(DATE(2029,6,0),IF(Mitarbeiter!$D34="",DATE(2029,6,0),Mitarbeiter!$D34),TODAY()))-(MAX(DATE(2029,5,1),Mitarbeiter!$C34))+1),MAX(0,NETWORKDAYS(MAX(DATE(2029,5,1),Mitarbeiter!$C34),MIN(DATE(2029,6,0),IF(Mitarbeiter!$D34="",DATE(2029,6,0),Mitarbeiter!$D34),TODAY()),Einstellungen!$F$13:$F$67)))*N(Mitarbeiter!$E34)/IF(Einstellungen!$C$11="7 Tage",7,5),N('Ist-Stunden'!AT34)),MAX(IF(Einstellungen!$C$11="7 Tage",MAX(0,(MIN(DATE(2029,6,0),IF(Mitarbeiter!$D34="",DATE(2029,6,0),Mitarbeiter!$D34),TODAY()))-(MAX(DATE(2029,5,1),Mitarbeiter!$C34))+1),MAX(0,NETWORKDAYS(MAX(DATE(2029,5,1),Mitarbeiter!$C34),MIN(DATE(2029,6,0),IF(Mitarbeiter!$D34="",DATE(2029,6,0),Mitarbeiter!$D34),TODAY()),Einstellungen!$F$13:$F$67)))*N(Mitarbeiter!$E34)/IF(Einstellungen!$C$11="7 Tage",7,5),N('Ist-Stunden'!AT34)+(N(Krankheitstage!CE34)+N(Krankheitstage!CQ34))*N($C34))))</f>
        <v/>
      </c>
      <c r="BY34" s="76">
        <f>IF($B34="",0,IF(Einstellungen!$C$10="Ja",MAX(IF(Einstellungen!$C$11="7 Tage",MAX(0,(MIN(DATE(2029,7,0),IF(Mitarbeiter!$D34="",DATE(2029,7,0),Mitarbeiter!$D34),TODAY()))-(MAX(DATE(2029,6,1),Mitarbeiter!$C34))+1),MAX(0,NETWORKDAYS(MAX(DATE(2029,6,1),Mitarbeiter!$C34),MIN(DATE(2029,7,0),IF(Mitarbeiter!$D34="",DATE(2029,7,0),Mitarbeiter!$D34),TODAY()),Einstellungen!$F$13:$F$67)))*N(Mitarbeiter!$E34)/IF(Einstellungen!$C$11="7 Tage",7,5),N('Ist-Stunden'!AU34)),MAX(IF(Einstellungen!$C$11="7 Tage",MAX(0,(MIN(DATE(2029,7,0),IF(Mitarbeiter!$D34="",DATE(2029,7,0),Mitarbeiter!$D34),TODAY()))-(MAX(DATE(2029,6,1),Mitarbeiter!$C34))+1),MAX(0,NETWORKDAYS(MAX(DATE(2029,6,1),Mitarbeiter!$C34),MIN(DATE(2029,7,0),IF(Mitarbeiter!$D34="",DATE(2029,7,0),Mitarbeiter!$D34),TODAY()),Einstellungen!$F$13:$F$67)))*N(Mitarbeiter!$E34)/IF(Einstellungen!$C$11="7 Tage",7,5),N('Ist-Stunden'!AU34)+(N(Krankheitstage!CF34)+N(Krankheitstage!CR34))*N($C34))))</f>
        <v/>
      </c>
      <c r="BZ34" s="76">
        <f>IF($B34="",0,IF(Einstellungen!$C$10="Ja",MAX(IF(Einstellungen!$C$11="7 Tage",MAX(0,(MIN(DATE(2029,8,0),IF(Mitarbeiter!$D34="",DATE(2029,8,0),Mitarbeiter!$D34),TODAY()))-(MAX(DATE(2029,7,1),Mitarbeiter!$C34))+1),MAX(0,NETWORKDAYS(MAX(DATE(2029,7,1),Mitarbeiter!$C34),MIN(DATE(2029,8,0),IF(Mitarbeiter!$D34="",DATE(2029,8,0),Mitarbeiter!$D34),TODAY()),Einstellungen!$F$13:$F$67)))*N(Mitarbeiter!$E34)/IF(Einstellungen!$C$11="7 Tage",7,5),N('Ist-Stunden'!AV34)),MAX(IF(Einstellungen!$C$11="7 Tage",MAX(0,(MIN(DATE(2029,8,0),IF(Mitarbeiter!$D34="",DATE(2029,8,0),Mitarbeiter!$D34),TODAY()))-(MAX(DATE(2029,7,1),Mitarbeiter!$C34))+1),MAX(0,NETWORKDAYS(MAX(DATE(2029,7,1),Mitarbeiter!$C34),MIN(DATE(2029,8,0),IF(Mitarbeiter!$D34="",DATE(2029,8,0),Mitarbeiter!$D34),TODAY()),Einstellungen!$F$13:$F$67)))*N(Mitarbeiter!$E34)/IF(Einstellungen!$C$11="7 Tage",7,5),N('Ist-Stunden'!AV34)+(N(Krankheitstage!CG34)+N(Krankheitstage!CS34))*N($C34))))</f>
        <v/>
      </c>
      <c r="CA34" s="76">
        <f>IF($B34="",0,IF(Einstellungen!$C$10="Ja",MAX(IF(Einstellungen!$C$11="7 Tage",MAX(0,(MIN(DATE(2029,9,0),IF(Mitarbeiter!$D34="",DATE(2029,9,0),Mitarbeiter!$D34),TODAY()))-(MAX(DATE(2029,8,1),Mitarbeiter!$C34))+1),MAX(0,NETWORKDAYS(MAX(DATE(2029,8,1),Mitarbeiter!$C34),MIN(DATE(2029,9,0),IF(Mitarbeiter!$D34="",DATE(2029,9,0),Mitarbeiter!$D34),TODAY()),Einstellungen!$F$13:$F$67)))*N(Mitarbeiter!$E34)/IF(Einstellungen!$C$11="7 Tage",7,5),N('Ist-Stunden'!AW34)),MAX(IF(Einstellungen!$C$11="7 Tage",MAX(0,(MIN(DATE(2029,9,0),IF(Mitarbeiter!$D34="",DATE(2029,9,0),Mitarbeiter!$D34),TODAY()))-(MAX(DATE(2029,8,1),Mitarbeiter!$C34))+1),MAX(0,NETWORKDAYS(MAX(DATE(2029,8,1),Mitarbeiter!$C34),MIN(DATE(2029,9,0),IF(Mitarbeiter!$D34="",DATE(2029,9,0),Mitarbeiter!$D34),TODAY()),Einstellungen!$F$13:$F$67)))*N(Mitarbeiter!$E34)/IF(Einstellungen!$C$11="7 Tage",7,5),N('Ist-Stunden'!AW34)+(N(Krankheitstage!CH34)+N(Krankheitstage!CT34))*N($C34))))</f>
        <v/>
      </c>
      <c r="CB34" s="76">
        <f>IF($B34="",0,IF(Einstellungen!$C$10="Ja",MAX(IF(Einstellungen!$C$11="7 Tage",MAX(0,(MIN(DATE(2029,10,0),IF(Mitarbeiter!$D34="",DATE(2029,10,0),Mitarbeiter!$D34),TODAY()))-(MAX(DATE(2029,9,1),Mitarbeiter!$C34))+1),MAX(0,NETWORKDAYS(MAX(DATE(2029,9,1),Mitarbeiter!$C34),MIN(DATE(2029,10,0),IF(Mitarbeiter!$D34="",DATE(2029,10,0),Mitarbeiter!$D34),TODAY()),Einstellungen!$F$13:$F$67)))*N(Mitarbeiter!$E34)/IF(Einstellungen!$C$11="7 Tage",7,5),N('Ist-Stunden'!AX34)),MAX(IF(Einstellungen!$C$11="7 Tage",MAX(0,(MIN(DATE(2029,10,0),IF(Mitarbeiter!$D34="",DATE(2029,10,0),Mitarbeiter!$D34),TODAY()))-(MAX(DATE(2029,9,1),Mitarbeiter!$C34))+1),MAX(0,NETWORKDAYS(MAX(DATE(2029,9,1),Mitarbeiter!$C34),MIN(DATE(2029,10,0),IF(Mitarbeiter!$D34="",DATE(2029,10,0),Mitarbeiter!$D34),TODAY()),Einstellungen!$F$13:$F$67)))*N(Mitarbeiter!$E34)/IF(Einstellungen!$C$11="7 Tage",7,5),N('Ist-Stunden'!AX34)+(N(Krankheitstage!CI34)+N(Krankheitstage!CU34))*N($C34))))</f>
        <v/>
      </c>
      <c r="CC34" s="76">
        <f>IF($B34="",0,IF(Einstellungen!$C$10="Ja",MAX(IF(Einstellungen!$C$11="7 Tage",MAX(0,(MIN(DATE(2029,11,0),IF(Mitarbeiter!$D34="",DATE(2029,11,0),Mitarbeiter!$D34),TODAY()))-(MAX(DATE(2029,10,1),Mitarbeiter!$C34))+1),MAX(0,NETWORKDAYS(MAX(DATE(2029,10,1),Mitarbeiter!$C34),MIN(DATE(2029,11,0),IF(Mitarbeiter!$D34="",DATE(2029,11,0),Mitarbeiter!$D34),TODAY()),Einstellungen!$F$13:$F$67)))*N(Mitarbeiter!$E34)/IF(Einstellungen!$C$11="7 Tage",7,5),N('Ist-Stunden'!AY34)),MAX(IF(Einstellungen!$C$11="7 Tage",MAX(0,(MIN(DATE(2029,11,0),IF(Mitarbeiter!$D34="",DATE(2029,11,0),Mitarbeiter!$D34),TODAY()))-(MAX(DATE(2029,10,1),Mitarbeiter!$C34))+1),MAX(0,NETWORKDAYS(MAX(DATE(2029,10,1),Mitarbeiter!$C34),MIN(DATE(2029,11,0),IF(Mitarbeiter!$D34="",DATE(2029,11,0),Mitarbeiter!$D34),TODAY()),Einstellungen!$F$13:$F$67)))*N(Mitarbeiter!$E34)/IF(Einstellungen!$C$11="7 Tage",7,5),N('Ist-Stunden'!AY34)+(N(Krankheitstage!CJ34)+N(Krankheitstage!CV34))*N($C34))))</f>
        <v/>
      </c>
      <c r="CD34" s="76">
        <f>IF($B34="",0,IF(Einstellungen!$C$10="Ja",MAX(IF(Einstellungen!$C$11="7 Tage",MAX(0,(MIN(DATE(2029,12,0),IF(Mitarbeiter!$D34="",DATE(2029,12,0),Mitarbeiter!$D34),TODAY()))-(MAX(DATE(2029,11,1),Mitarbeiter!$C34))+1),MAX(0,NETWORKDAYS(MAX(DATE(2029,11,1),Mitarbeiter!$C34),MIN(DATE(2029,12,0),IF(Mitarbeiter!$D34="",DATE(2029,12,0),Mitarbeiter!$D34),TODAY()),Einstellungen!$F$13:$F$67)))*N(Mitarbeiter!$E34)/IF(Einstellungen!$C$11="7 Tage",7,5),N('Ist-Stunden'!AZ34)),MAX(IF(Einstellungen!$C$11="7 Tage",MAX(0,(MIN(DATE(2029,12,0),IF(Mitarbeiter!$D34="",DATE(2029,12,0),Mitarbeiter!$D34),TODAY()))-(MAX(DATE(2029,11,1),Mitarbeiter!$C34))+1),MAX(0,NETWORKDAYS(MAX(DATE(2029,11,1),Mitarbeiter!$C34),MIN(DATE(2029,12,0),IF(Mitarbeiter!$D34="",DATE(2029,12,0),Mitarbeiter!$D34),TODAY()),Einstellungen!$F$13:$F$67)))*N(Mitarbeiter!$E34)/IF(Einstellungen!$C$11="7 Tage",7,5),N('Ist-Stunden'!AZ34)+(N(Krankheitstage!CK34)+N(Krankheitstage!CW34))*N($C34))))</f>
        <v/>
      </c>
      <c r="CE34" s="76">
        <f>IF($B34="",0,IF(Einstellungen!$C$10="Ja",MAX(IF(Einstellungen!$C$11="7 Tage",MAX(0,(MIN(DATE(2029,13,0),IF(Mitarbeiter!$D34="",DATE(2029,13,0),Mitarbeiter!$D34),TODAY()))-(MAX(DATE(2029,12,1),Mitarbeiter!$C34))+1),MAX(0,NETWORKDAYS(MAX(DATE(2029,12,1),Mitarbeiter!$C34),MIN(DATE(2029,13,0),IF(Mitarbeiter!$D34="",DATE(2029,13,0),Mitarbeiter!$D34),TODAY()),Einstellungen!$F$13:$F$67)))*N(Mitarbeiter!$E34)/IF(Einstellungen!$C$11="7 Tage",7,5),N('Ist-Stunden'!BA34)),MAX(IF(Einstellungen!$C$11="7 Tage",MAX(0,(MIN(DATE(2029,13,0),IF(Mitarbeiter!$D34="",DATE(2029,13,0),Mitarbeiter!$D34),TODAY()))-(MAX(DATE(2029,12,1),Mitarbeiter!$C34))+1),MAX(0,NETWORKDAYS(MAX(DATE(2029,12,1),Mitarbeiter!$C34),MIN(DATE(2029,13,0),IF(Mitarbeiter!$D34="",DATE(2029,13,0),Mitarbeiter!$D34),TODAY()),Einstellungen!$F$13:$F$67)))*N(Mitarbeiter!$E34)/IF(Einstellungen!$C$11="7 Tage",7,5),N('Ist-Stunden'!BA34)+(N(Krankheitstage!CL34)+N(Krankheitstage!CX34))*N($C34))))</f>
        <v/>
      </c>
      <c r="CF34" s="76">
        <f>IF($B34="",0,IF(Einstellungen!$C$10="Ja",MAX(IF(Einstellungen!$C$11="7 Tage",MAX(0,(MIN(DATE(2030,2,0),IF(Mitarbeiter!$D34="",DATE(2030,2,0),Mitarbeiter!$D34),TODAY()))-(MAX(DATE(2030,1,1),Mitarbeiter!$C34))+1),MAX(0,NETWORKDAYS(MAX(DATE(2030,1,1),Mitarbeiter!$C34),MIN(DATE(2030,2,0),IF(Mitarbeiter!$D34="",DATE(2030,2,0),Mitarbeiter!$D34),TODAY()),Einstellungen!$F$13:$F$67)))*N(Mitarbeiter!$E34)/IF(Einstellungen!$C$11="7 Tage",7,5),N('Ist-Stunden'!BB34)),MAX(IF(Einstellungen!$C$11="7 Tage",MAX(0,(MIN(DATE(2030,2,0),IF(Mitarbeiter!$D34="",DATE(2030,2,0),Mitarbeiter!$D34),TODAY()))-(MAX(DATE(2030,1,1),Mitarbeiter!$C34))+1),MAX(0,NETWORKDAYS(MAX(DATE(2030,1,1),Mitarbeiter!$C34),MIN(DATE(2030,2,0),IF(Mitarbeiter!$D34="",DATE(2030,2,0),Mitarbeiter!$D34),TODAY()),Einstellungen!$F$13:$F$67)))*N(Mitarbeiter!$E34)/IF(Einstellungen!$C$11="7 Tage",7,5),N('Ist-Stunden'!BB34)+(N(Krankheitstage!CY34)+N(Krankheitstage!DK34))*N($C34))))</f>
        <v/>
      </c>
      <c r="CG34" s="76">
        <f>IF($B34="",0,IF(Einstellungen!$C$10="Ja",MAX(IF(Einstellungen!$C$11="7 Tage",MAX(0,(MIN(DATE(2030,3,0),IF(Mitarbeiter!$D34="",DATE(2030,3,0),Mitarbeiter!$D34),TODAY()))-(MAX(DATE(2030,2,1),Mitarbeiter!$C34))+1),MAX(0,NETWORKDAYS(MAX(DATE(2030,2,1),Mitarbeiter!$C34),MIN(DATE(2030,3,0),IF(Mitarbeiter!$D34="",DATE(2030,3,0),Mitarbeiter!$D34),TODAY()),Einstellungen!$F$13:$F$67)))*N(Mitarbeiter!$E34)/IF(Einstellungen!$C$11="7 Tage",7,5),N('Ist-Stunden'!BC34)),MAX(IF(Einstellungen!$C$11="7 Tage",MAX(0,(MIN(DATE(2030,3,0),IF(Mitarbeiter!$D34="",DATE(2030,3,0),Mitarbeiter!$D34),TODAY()))-(MAX(DATE(2030,2,1),Mitarbeiter!$C34))+1),MAX(0,NETWORKDAYS(MAX(DATE(2030,2,1),Mitarbeiter!$C34),MIN(DATE(2030,3,0),IF(Mitarbeiter!$D34="",DATE(2030,3,0),Mitarbeiter!$D34),TODAY()),Einstellungen!$F$13:$F$67)))*N(Mitarbeiter!$E34)/IF(Einstellungen!$C$11="7 Tage",7,5),N('Ist-Stunden'!BC34)+(N(Krankheitstage!CZ34)+N(Krankheitstage!DL34))*N($C34))))</f>
        <v/>
      </c>
      <c r="CH34" s="76">
        <f>IF($B34="",0,IF(Einstellungen!$C$10="Ja",MAX(IF(Einstellungen!$C$11="7 Tage",MAX(0,(MIN(DATE(2030,4,0),IF(Mitarbeiter!$D34="",DATE(2030,4,0),Mitarbeiter!$D34),TODAY()))-(MAX(DATE(2030,3,1),Mitarbeiter!$C34))+1),MAX(0,NETWORKDAYS(MAX(DATE(2030,3,1),Mitarbeiter!$C34),MIN(DATE(2030,4,0),IF(Mitarbeiter!$D34="",DATE(2030,4,0),Mitarbeiter!$D34),TODAY()),Einstellungen!$F$13:$F$67)))*N(Mitarbeiter!$E34)/IF(Einstellungen!$C$11="7 Tage",7,5),N('Ist-Stunden'!BD34)),MAX(IF(Einstellungen!$C$11="7 Tage",MAX(0,(MIN(DATE(2030,4,0),IF(Mitarbeiter!$D34="",DATE(2030,4,0),Mitarbeiter!$D34),TODAY()))-(MAX(DATE(2030,3,1),Mitarbeiter!$C34))+1),MAX(0,NETWORKDAYS(MAX(DATE(2030,3,1),Mitarbeiter!$C34),MIN(DATE(2030,4,0),IF(Mitarbeiter!$D34="",DATE(2030,4,0),Mitarbeiter!$D34),TODAY()),Einstellungen!$F$13:$F$67)))*N(Mitarbeiter!$E34)/IF(Einstellungen!$C$11="7 Tage",7,5),N('Ist-Stunden'!BD34)+(N(Krankheitstage!DA34)+N(Krankheitstage!DM34))*N($C34))))</f>
        <v/>
      </c>
      <c r="CI34" s="76">
        <f>IF($B34="",0,IF(Einstellungen!$C$10="Ja",MAX(IF(Einstellungen!$C$11="7 Tage",MAX(0,(MIN(DATE(2030,5,0),IF(Mitarbeiter!$D34="",DATE(2030,5,0),Mitarbeiter!$D34),TODAY()))-(MAX(DATE(2030,4,1),Mitarbeiter!$C34))+1),MAX(0,NETWORKDAYS(MAX(DATE(2030,4,1),Mitarbeiter!$C34),MIN(DATE(2030,5,0),IF(Mitarbeiter!$D34="",DATE(2030,5,0),Mitarbeiter!$D34),TODAY()),Einstellungen!$F$13:$F$67)))*N(Mitarbeiter!$E34)/IF(Einstellungen!$C$11="7 Tage",7,5),N('Ist-Stunden'!BE34)),MAX(IF(Einstellungen!$C$11="7 Tage",MAX(0,(MIN(DATE(2030,5,0),IF(Mitarbeiter!$D34="",DATE(2030,5,0),Mitarbeiter!$D34),TODAY()))-(MAX(DATE(2030,4,1),Mitarbeiter!$C34))+1),MAX(0,NETWORKDAYS(MAX(DATE(2030,4,1),Mitarbeiter!$C34),MIN(DATE(2030,5,0),IF(Mitarbeiter!$D34="",DATE(2030,5,0),Mitarbeiter!$D34),TODAY()),Einstellungen!$F$13:$F$67)))*N(Mitarbeiter!$E34)/IF(Einstellungen!$C$11="7 Tage",7,5),N('Ist-Stunden'!BE34)+(N(Krankheitstage!DB34)+N(Krankheitstage!DN34))*N($C34))))</f>
        <v/>
      </c>
      <c r="CJ34" s="76">
        <f>IF($B34="",0,IF(Einstellungen!$C$10="Ja",MAX(IF(Einstellungen!$C$11="7 Tage",MAX(0,(MIN(DATE(2030,6,0),IF(Mitarbeiter!$D34="",DATE(2030,6,0),Mitarbeiter!$D34),TODAY()))-(MAX(DATE(2030,5,1),Mitarbeiter!$C34))+1),MAX(0,NETWORKDAYS(MAX(DATE(2030,5,1),Mitarbeiter!$C34),MIN(DATE(2030,6,0),IF(Mitarbeiter!$D34="",DATE(2030,6,0),Mitarbeiter!$D34),TODAY()),Einstellungen!$F$13:$F$67)))*N(Mitarbeiter!$E34)/IF(Einstellungen!$C$11="7 Tage",7,5),N('Ist-Stunden'!BF34)),MAX(IF(Einstellungen!$C$11="7 Tage",MAX(0,(MIN(DATE(2030,6,0),IF(Mitarbeiter!$D34="",DATE(2030,6,0),Mitarbeiter!$D34),TODAY()))-(MAX(DATE(2030,5,1),Mitarbeiter!$C34))+1),MAX(0,NETWORKDAYS(MAX(DATE(2030,5,1),Mitarbeiter!$C34),MIN(DATE(2030,6,0),IF(Mitarbeiter!$D34="",DATE(2030,6,0),Mitarbeiter!$D34),TODAY()),Einstellungen!$F$13:$F$67)))*N(Mitarbeiter!$E34)/IF(Einstellungen!$C$11="7 Tage",7,5),N('Ist-Stunden'!BF34)+(N(Krankheitstage!DC34)+N(Krankheitstage!DO34))*N($C34))))</f>
        <v/>
      </c>
      <c r="CK34" s="76">
        <f>IF($B34="",0,IF(Einstellungen!$C$10="Ja",MAX(IF(Einstellungen!$C$11="7 Tage",MAX(0,(MIN(DATE(2030,7,0),IF(Mitarbeiter!$D34="",DATE(2030,7,0),Mitarbeiter!$D34),TODAY()))-(MAX(DATE(2030,6,1),Mitarbeiter!$C34))+1),MAX(0,NETWORKDAYS(MAX(DATE(2030,6,1),Mitarbeiter!$C34),MIN(DATE(2030,7,0),IF(Mitarbeiter!$D34="",DATE(2030,7,0),Mitarbeiter!$D34),TODAY()),Einstellungen!$F$13:$F$67)))*N(Mitarbeiter!$E34)/IF(Einstellungen!$C$11="7 Tage",7,5),N('Ist-Stunden'!BG34)),MAX(IF(Einstellungen!$C$11="7 Tage",MAX(0,(MIN(DATE(2030,7,0),IF(Mitarbeiter!$D34="",DATE(2030,7,0),Mitarbeiter!$D34),TODAY()))-(MAX(DATE(2030,6,1),Mitarbeiter!$C34))+1),MAX(0,NETWORKDAYS(MAX(DATE(2030,6,1),Mitarbeiter!$C34),MIN(DATE(2030,7,0),IF(Mitarbeiter!$D34="",DATE(2030,7,0),Mitarbeiter!$D34),TODAY()),Einstellungen!$F$13:$F$67)))*N(Mitarbeiter!$E34)/IF(Einstellungen!$C$11="7 Tage",7,5),N('Ist-Stunden'!BG34)+(N(Krankheitstage!DD34)+N(Krankheitstage!DP34))*N($C34))))</f>
        <v/>
      </c>
      <c r="CL34" s="76">
        <f>IF($B34="",0,IF(Einstellungen!$C$10="Ja",MAX(IF(Einstellungen!$C$11="7 Tage",MAX(0,(MIN(DATE(2030,8,0),IF(Mitarbeiter!$D34="",DATE(2030,8,0),Mitarbeiter!$D34),TODAY()))-(MAX(DATE(2030,7,1),Mitarbeiter!$C34))+1),MAX(0,NETWORKDAYS(MAX(DATE(2030,7,1),Mitarbeiter!$C34),MIN(DATE(2030,8,0),IF(Mitarbeiter!$D34="",DATE(2030,8,0),Mitarbeiter!$D34),TODAY()),Einstellungen!$F$13:$F$67)))*N(Mitarbeiter!$E34)/IF(Einstellungen!$C$11="7 Tage",7,5),N('Ist-Stunden'!BH34)),MAX(IF(Einstellungen!$C$11="7 Tage",MAX(0,(MIN(DATE(2030,8,0),IF(Mitarbeiter!$D34="",DATE(2030,8,0),Mitarbeiter!$D34),TODAY()))-(MAX(DATE(2030,7,1),Mitarbeiter!$C34))+1),MAX(0,NETWORKDAYS(MAX(DATE(2030,7,1),Mitarbeiter!$C34),MIN(DATE(2030,8,0),IF(Mitarbeiter!$D34="",DATE(2030,8,0),Mitarbeiter!$D34),TODAY()),Einstellungen!$F$13:$F$67)))*N(Mitarbeiter!$E34)/IF(Einstellungen!$C$11="7 Tage",7,5),N('Ist-Stunden'!BH34)+(N(Krankheitstage!DE34)+N(Krankheitstage!DQ34))*N($C34))))</f>
        <v/>
      </c>
      <c r="CM34" s="76">
        <f>IF($B34="",0,IF(Einstellungen!$C$10="Ja",MAX(IF(Einstellungen!$C$11="7 Tage",MAX(0,(MIN(DATE(2030,9,0),IF(Mitarbeiter!$D34="",DATE(2030,9,0),Mitarbeiter!$D34),TODAY()))-(MAX(DATE(2030,8,1),Mitarbeiter!$C34))+1),MAX(0,NETWORKDAYS(MAX(DATE(2030,8,1),Mitarbeiter!$C34),MIN(DATE(2030,9,0),IF(Mitarbeiter!$D34="",DATE(2030,9,0),Mitarbeiter!$D34),TODAY()),Einstellungen!$F$13:$F$67)))*N(Mitarbeiter!$E34)/IF(Einstellungen!$C$11="7 Tage",7,5),N('Ist-Stunden'!BI34)),MAX(IF(Einstellungen!$C$11="7 Tage",MAX(0,(MIN(DATE(2030,9,0),IF(Mitarbeiter!$D34="",DATE(2030,9,0),Mitarbeiter!$D34),TODAY()))-(MAX(DATE(2030,8,1),Mitarbeiter!$C34))+1),MAX(0,NETWORKDAYS(MAX(DATE(2030,8,1),Mitarbeiter!$C34),MIN(DATE(2030,9,0),IF(Mitarbeiter!$D34="",DATE(2030,9,0),Mitarbeiter!$D34),TODAY()),Einstellungen!$F$13:$F$67)))*N(Mitarbeiter!$E34)/IF(Einstellungen!$C$11="7 Tage",7,5),N('Ist-Stunden'!BI34)+(N(Krankheitstage!DF34)+N(Krankheitstage!DR34))*N($C34))))</f>
        <v/>
      </c>
      <c r="CN34" s="76">
        <f>IF($B34="",0,IF(Einstellungen!$C$10="Ja",MAX(IF(Einstellungen!$C$11="7 Tage",MAX(0,(MIN(DATE(2030,10,0),IF(Mitarbeiter!$D34="",DATE(2030,10,0),Mitarbeiter!$D34),TODAY()))-(MAX(DATE(2030,9,1),Mitarbeiter!$C34))+1),MAX(0,NETWORKDAYS(MAX(DATE(2030,9,1),Mitarbeiter!$C34),MIN(DATE(2030,10,0),IF(Mitarbeiter!$D34="",DATE(2030,10,0),Mitarbeiter!$D34),TODAY()),Einstellungen!$F$13:$F$67)))*N(Mitarbeiter!$E34)/IF(Einstellungen!$C$11="7 Tage",7,5),N('Ist-Stunden'!BJ34)),MAX(IF(Einstellungen!$C$11="7 Tage",MAX(0,(MIN(DATE(2030,10,0),IF(Mitarbeiter!$D34="",DATE(2030,10,0),Mitarbeiter!$D34),TODAY()))-(MAX(DATE(2030,9,1),Mitarbeiter!$C34))+1),MAX(0,NETWORKDAYS(MAX(DATE(2030,9,1),Mitarbeiter!$C34),MIN(DATE(2030,10,0),IF(Mitarbeiter!$D34="",DATE(2030,10,0),Mitarbeiter!$D34),TODAY()),Einstellungen!$F$13:$F$67)))*N(Mitarbeiter!$E34)/IF(Einstellungen!$C$11="7 Tage",7,5),N('Ist-Stunden'!BJ34)+(N(Krankheitstage!DG34)+N(Krankheitstage!DS34))*N($C34))))</f>
        <v/>
      </c>
      <c r="CO34" s="76">
        <f>IF($B34="",0,IF(Einstellungen!$C$10="Ja",MAX(IF(Einstellungen!$C$11="7 Tage",MAX(0,(MIN(DATE(2030,11,0),IF(Mitarbeiter!$D34="",DATE(2030,11,0),Mitarbeiter!$D34),TODAY()))-(MAX(DATE(2030,10,1),Mitarbeiter!$C34))+1),MAX(0,NETWORKDAYS(MAX(DATE(2030,10,1),Mitarbeiter!$C34),MIN(DATE(2030,11,0),IF(Mitarbeiter!$D34="",DATE(2030,11,0),Mitarbeiter!$D34),TODAY()),Einstellungen!$F$13:$F$67)))*N(Mitarbeiter!$E34)/IF(Einstellungen!$C$11="7 Tage",7,5),N('Ist-Stunden'!BK34)),MAX(IF(Einstellungen!$C$11="7 Tage",MAX(0,(MIN(DATE(2030,11,0),IF(Mitarbeiter!$D34="",DATE(2030,11,0),Mitarbeiter!$D34),TODAY()))-(MAX(DATE(2030,10,1),Mitarbeiter!$C34))+1),MAX(0,NETWORKDAYS(MAX(DATE(2030,10,1),Mitarbeiter!$C34),MIN(DATE(2030,11,0),IF(Mitarbeiter!$D34="",DATE(2030,11,0),Mitarbeiter!$D34),TODAY()),Einstellungen!$F$13:$F$67)))*N(Mitarbeiter!$E34)/IF(Einstellungen!$C$11="7 Tage",7,5),N('Ist-Stunden'!BK34)+(N(Krankheitstage!DH34)+N(Krankheitstage!DT34))*N($C34))))</f>
        <v/>
      </c>
      <c r="CP34" s="76">
        <f>IF($B34="",0,IF(Einstellungen!$C$10="Ja",MAX(IF(Einstellungen!$C$11="7 Tage",MAX(0,(MIN(DATE(2030,12,0),IF(Mitarbeiter!$D34="",DATE(2030,12,0),Mitarbeiter!$D34),TODAY()))-(MAX(DATE(2030,11,1),Mitarbeiter!$C34))+1),MAX(0,NETWORKDAYS(MAX(DATE(2030,11,1),Mitarbeiter!$C34),MIN(DATE(2030,12,0),IF(Mitarbeiter!$D34="",DATE(2030,12,0),Mitarbeiter!$D34),TODAY()),Einstellungen!$F$13:$F$67)))*N(Mitarbeiter!$E34)/IF(Einstellungen!$C$11="7 Tage",7,5),N('Ist-Stunden'!BL34)),MAX(IF(Einstellungen!$C$11="7 Tage",MAX(0,(MIN(DATE(2030,12,0),IF(Mitarbeiter!$D34="",DATE(2030,12,0),Mitarbeiter!$D34),TODAY()))-(MAX(DATE(2030,11,1),Mitarbeiter!$C34))+1),MAX(0,NETWORKDAYS(MAX(DATE(2030,11,1),Mitarbeiter!$C34),MIN(DATE(2030,12,0),IF(Mitarbeiter!$D34="",DATE(2030,12,0),Mitarbeiter!$D34),TODAY()),Einstellungen!$F$13:$F$67)))*N(Mitarbeiter!$E34)/IF(Einstellungen!$C$11="7 Tage",7,5),N('Ist-Stunden'!BL34)+(N(Krankheitstage!DI34)+N(Krankheitstage!DU34))*N($C34))))</f>
        <v/>
      </c>
      <c r="CQ34" s="76">
        <f>IF($B34="",0,IF(Einstellungen!$C$10="Ja",MAX(IF(Einstellungen!$C$11="7 Tage",MAX(0,(MIN(DATE(2030,13,0),IF(Mitarbeiter!$D34="",DATE(2030,13,0),Mitarbeiter!$D34),TODAY()))-(MAX(DATE(2030,12,1),Mitarbeiter!$C34))+1),MAX(0,NETWORKDAYS(MAX(DATE(2030,12,1),Mitarbeiter!$C34),MIN(DATE(2030,13,0),IF(Mitarbeiter!$D34="",DATE(2030,13,0),Mitarbeiter!$D34),TODAY()),Einstellungen!$F$13:$F$67)))*N(Mitarbeiter!$E34)/IF(Einstellungen!$C$11="7 Tage",7,5),N('Ist-Stunden'!BM34)),MAX(IF(Einstellungen!$C$11="7 Tage",MAX(0,(MIN(DATE(2030,13,0),IF(Mitarbeiter!$D34="",DATE(2030,13,0),Mitarbeiter!$D34),TODAY()))-(MAX(DATE(2030,12,1),Mitarbeiter!$C34))+1),MAX(0,NETWORKDAYS(MAX(DATE(2030,12,1),Mitarbeiter!$C34),MIN(DATE(2030,13,0),IF(Mitarbeiter!$D34="",DATE(2030,13,0),Mitarbeiter!$D34),TODAY()),Einstellungen!$F$13:$F$67)))*N(Mitarbeiter!$E34)/IF(Einstellungen!$C$11="7 Tage",7,5),N('Ist-Stunden'!BM34)+(N(Krankheitstage!DJ34)+N(Krankheitstage!DV34))*N($C34))))</f>
        <v/>
      </c>
    </row>
    <row r="35">
      <c r="A35" s="73">
        <f>IF(Mitarbeiter!B35="","",Mitarbeiter!A35)</f>
        <v/>
      </c>
      <c r="B35" s="6">
        <f>IF(Mitarbeiter!B35="","",Mitarbeiter!B35)</f>
        <v/>
      </c>
      <c r="C35" s="74">
        <f>IF(Mitarbeiter!B35="","",Mitarbeiter!F35)</f>
        <v/>
      </c>
      <c r="D35" s="75">
        <f>N(INDEX(Krankheitstage!$G35:$DV35,1,(Einstellungen!$C$3-2026)*24+1))</f>
        <v/>
      </c>
      <c r="E35" s="75">
        <f>N(INDEX(Krankheitstage!$G35:$DV35,1,(Einstellungen!$C$3-2026)*24+2))</f>
        <v/>
      </c>
      <c r="F35" s="75">
        <f>N(INDEX(Krankheitstage!$G35:$DV35,1,(Einstellungen!$C$3-2026)*24+3))</f>
        <v/>
      </c>
      <c r="G35" s="75">
        <f>N(INDEX(Krankheitstage!$G35:$DV35,1,(Einstellungen!$C$3-2026)*24+4))</f>
        <v/>
      </c>
      <c r="H35" s="75">
        <f>N(INDEX(Krankheitstage!$G35:$DV35,1,(Einstellungen!$C$3-2026)*24+5))</f>
        <v/>
      </c>
      <c r="I35" s="75">
        <f>N(INDEX(Krankheitstage!$G35:$DV35,1,(Einstellungen!$C$3-2026)*24+6))</f>
        <v/>
      </c>
      <c r="J35" s="75">
        <f>N(INDEX(Krankheitstage!$G35:$DV35,1,(Einstellungen!$C$3-2026)*24+7))</f>
        <v/>
      </c>
      <c r="K35" s="75">
        <f>N(INDEX(Krankheitstage!$G35:$DV35,1,(Einstellungen!$C$3-2026)*24+8))</f>
        <v/>
      </c>
      <c r="L35" s="75">
        <f>N(INDEX(Krankheitstage!$G35:$DV35,1,(Einstellungen!$C$3-2026)*24+9))</f>
        <v/>
      </c>
      <c r="M35" s="75">
        <f>N(INDEX(Krankheitstage!$G35:$DV35,1,(Einstellungen!$C$3-2026)*24+10))</f>
        <v/>
      </c>
      <c r="N35" s="75">
        <f>N(INDEX(Krankheitstage!$G35:$DV35,1,(Einstellungen!$C$3-2026)*24+11))</f>
        <v/>
      </c>
      <c r="O35" s="75">
        <f>N(INDEX(Krankheitstage!$G35:$DV35,1,(Einstellungen!$C$3-2026)*24+12))</f>
        <v/>
      </c>
      <c r="P35" s="75">
        <f>IF($B35="","",SUM(D35:O35))</f>
        <v/>
      </c>
      <c r="Q35" s="75">
        <f>N(INDEX(Krankheitstage!$G35:$DV35,1,(Einstellungen!$C$3-2026)*24+13))</f>
        <v/>
      </c>
      <c r="R35" s="75">
        <f>N(INDEX(Krankheitstage!$G35:$DV35,1,(Einstellungen!$C$3-2026)*24+14))</f>
        <v/>
      </c>
      <c r="S35" s="75">
        <f>N(INDEX(Krankheitstage!$G35:$DV35,1,(Einstellungen!$C$3-2026)*24+15))</f>
        <v/>
      </c>
      <c r="T35" s="75">
        <f>N(INDEX(Krankheitstage!$G35:$DV35,1,(Einstellungen!$C$3-2026)*24+16))</f>
        <v/>
      </c>
      <c r="U35" s="75">
        <f>N(INDEX(Krankheitstage!$G35:$DV35,1,(Einstellungen!$C$3-2026)*24+17))</f>
        <v/>
      </c>
      <c r="V35" s="75">
        <f>N(INDEX(Krankheitstage!$G35:$DV35,1,(Einstellungen!$C$3-2026)*24+18))</f>
        <v/>
      </c>
      <c r="W35" s="75">
        <f>N(INDEX(Krankheitstage!$G35:$DV35,1,(Einstellungen!$C$3-2026)*24+19))</f>
        <v/>
      </c>
      <c r="X35" s="75">
        <f>N(INDEX(Krankheitstage!$G35:$DV35,1,(Einstellungen!$C$3-2026)*24+20))</f>
        <v/>
      </c>
      <c r="Y35" s="75">
        <f>N(INDEX(Krankheitstage!$G35:$DV35,1,(Einstellungen!$C$3-2026)*24+21))</f>
        <v/>
      </c>
      <c r="Z35" s="75">
        <f>N(INDEX(Krankheitstage!$G35:$DV35,1,(Einstellungen!$C$3-2026)*24+22))</f>
        <v/>
      </c>
      <c r="AA35" s="75">
        <f>N(INDEX(Krankheitstage!$G35:$DV35,1,(Einstellungen!$C$3-2026)*24+23))</f>
        <v/>
      </c>
      <c r="AB35" s="75">
        <f>N(INDEX(Krankheitstage!$G35:$DV35,1,(Einstellungen!$C$3-2026)*24+24))</f>
        <v/>
      </c>
      <c r="AC35" s="75">
        <f>IF($B35="","",SUM(Q35:AB35))</f>
        <v/>
      </c>
      <c r="AD35" s="75">
        <f>IF($B35="","",SUM(P35,AC35))</f>
        <v/>
      </c>
      <c r="AE35" s="76">
        <f>IF($B35="","",AD35*N(C35))</f>
        <v/>
      </c>
      <c r="AF35" s="75">
        <f>IF($B35="","",Krankheitstage!E35)</f>
        <v/>
      </c>
      <c r="AG35" s="76">
        <f>IF($B35="","",AF35*N(C35))</f>
        <v/>
      </c>
      <c r="AH35" s="76">
        <f>IF($B35="","",INDEX($AJ35:$CQ35,1,(Einstellungen!$C$3-2026)*12+1)+INDEX($AJ35:$CQ35,1,(Einstellungen!$C$3-2026)*12+2)+INDEX($AJ35:$CQ35,1,(Einstellungen!$C$3-2026)*12+3)+INDEX($AJ35:$CQ35,1,(Einstellungen!$C$3-2026)*12+4)+INDEX($AJ35:$CQ35,1,(Einstellungen!$C$3-2026)*12+5)+INDEX($AJ35:$CQ35,1,(Einstellungen!$C$3-2026)*12+6)+INDEX($AJ35:$CQ35,1,(Einstellungen!$C$3-2026)*12+7)+INDEX($AJ35:$CQ35,1,(Einstellungen!$C$3-2026)*12+8)+INDEX($AJ35:$CQ35,1,(Einstellungen!$C$3-2026)*12+9)+INDEX($AJ35:$CQ35,1,(Einstellungen!$C$3-2026)*12+10)+INDEX($AJ35:$CQ35,1,(Einstellungen!$C$3-2026)*12+11)+INDEX($AJ35:$CQ35,1,(Einstellungen!$C$3-2026)*12+12))</f>
        <v/>
      </c>
      <c r="AI35" s="76">
        <f>IF($B35="","",SUM($AJ35:$CQ35))</f>
        <v/>
      </c>
      <c r="AJ35" s="76">
        <f>IF($B35="",0,IF(Einstellungen!$C$10="Ja",MAX(IF(Einstellungen!$C$11="7 Tage",MAX(0,(MIN(DATE(2026,2,0),IF(Mitarbeiter!$D35="",DATE(2026,2,0),Mitarbeiter!$D35),TODAY()))-(MAX(DATE(2026,1,1),Mitarbeiter!$C35))+1),MAX(0,NETWORKDAYS(MAX(DATE(2026,1,1),Mitarbeiter!$C35),MIN(DATE(2026,2,0),IF(Mitarbeiter!$D35="",DATE(2026,2,0),Mitarbeiter!$D35),TODAY()),Einstellungen!$F$13:$F$67)))*N(Mitarbeiter!$E35)/IF(Einstellungen!$C$11="7 Tage",7,5),N('Ist-Stunden'!F35)),MAX(IF(Einstellungen!$C$11="7 Tage",MAX(0,(MIN(DATE(2026,2,0),IF(Mitarbeiter!$D35="",DATE(2026,2,0),Mitarbeiter!$D35),TODAY()))-(MAX(DATE(2026,1,1),Mitarbeiter!$C35))+1),MAX(0,NETWORKDAYS(MAX(DATE(2026,1,1),Mitarbeiter!$C35),MIN(DATE(2026,2,0),IF(Mitarbeiter!$D35="",DATE(2026,2,0),Mitarbeiter!$D35),TODAY()),Einstellungen!$F$13:$F$67)))*N(Mitarbeiter!$E35)/IF(Einstellungen!$C$11="7 Tage",7,5),N('Ist-Stunden'!F35)+(N(Krankheitstage!G35)+N(Krankheitstage!S35))*N($C35))))</f>
        <v/>
      </c>
      <c r="AK35" s="76">
        <f>IF($B35="",0,IF(Einstellungen!$C$10="Ja",MAX(IF(Einstellungen!$C$11="7 Tage",MAX(0,(MIN(DATE(2026,3,0),IF(Mitarbeiter!$D35="",DATE(2026,3,0),Mitarbeiter!$D35),TODAY()))-(MAX(DATE(2026,2,1),Mitarbeiter!$C35))+1),MAX(0,NETWORKDAYS(MAX(DATE(2026,2,1),Mitarbeiter!$C35),MIN(DATE(2026,3,0),IF(Mitarbeiter!$D35="",DATE(2026,3,0),Mitarbeiter!$D35),TODAY()),Einstellungen!$F$13:$F$67)))*N(Mitarbeiter!$E35)/IF(Einstellungen!$C$11="7 Tage",7,5),N('Ist-Stunden'!G35)),MAX(IF(Einstellungen!$C$11="7 Tage",MAX(0,(MIN(DATE(2026,3,0),IF(Mitarbeiter!$D35="",DATE(2026,3,0),Mitarbeiter!$D35),TODAY()))-(MAX(DATE(2026,2,1),Mitarbeiter!$C35))+1),MAX(0,NETWORKDAYS(MAX(DATE(2026,2,1),Mitarbeiter!$C35),MIN(DATE(2026,3,0),IF(Mitarbeiter!$D35="",DATE(2026,3,0),Mitarbeiter!$D35),TODAY()),Einstellungen!$F$13:$F$67)))*N(Mitarbeiter!$E35)/IF(Einstellungen!$C$11="7 Tage",7,5),N('Ist-Stunden'!G35)+(N(Krankheitstage!H35)+N(Krankheitstage!T35))*N($C35))))</f>
        <v/>
      </c>
      <c r="AL35" s="76">
        <f>IF($B35="",0,IF(Einstellungen!$C$10="Ja",MAX(IF(Einstellungen!$C$11="7 Tage",MAX(0,(MIN(DATE(2026,4,0),IF(Mitarbeiter!$D35="",DATE(2026,4,0),Mitarbeiter!$D35),TODAY()))-(MAX(DATE(2026,3,1),Mitarbeiter!$C35))+1),MAX(0,NETWORKDAYS(MAX(DATE(2026,3,1),Mitarbeiter!$C35),MIN(DATE(2026,4,0),IF(Mitarbeiter!$D35="",DATE(2026,4,0),Mitarbeiter!$D35),TODAY()),Einstellungen!$F$13:$F$67)))*N(Mitarbeiter!$E35)/IF(Einstellungen!$C$11="7 Tage",7,5),N('Ist-Stunden'!H35)),MAX(IF(Einstellungen!$C$11="7 Tage",MAX(0,(MIN(DATE(2026,4,0),IF(Mitarbeiter!$D35="",DATE(2026,4,0),Mitarbeiter!$D35),TODAY()))-(MAX(DATE(2026,3,1),Mitarbeiter!$C35))+1),MAX(0,NETWORKDAYS(MAX(DATE(2026,3,1),Mitarbeiter!$C35),MIN(DATE(2026,4,0),IF(Mitarbeiter!$D35="",DATE(2026,4,0),Mitarbeiter!$D35),TODAY()),Einstellungen!$F$13:$F$67)))*N(Mitarbeiter!$E35)/IF(Einstellungen!$C$11="7 Tage",7,5),N('Ist-Stunden'!H35)+(N(Krankheitstage!I35)+N(Krankheitstage!U35))*N($C35))))</f>
        <v/>
      </c>
      <c r="AM35" s="76">
        <f>IF($B35="",0,IF(Einstellungen!$C$10="Ja",MAX(IF(Einstellungen!$C$11="7 Tage",MAX(0,(MIN(DATE(2026,5,0),IF(Mitarbeiter!$D35="",DATE(2026,5,0),Mitarbeiter!$D35),TODAY()))-(MAX(DATE(2026,4,1),Mitarbeiter!$C35))+1),MAX(0,NETWORKDAYS(MAX(DATE(2026,4,1),Mitarbeiter!$C35),MIN(DATE(2026,5,0),IF(Mitarbeiter!$D35="",DATE(2026,5,0),Mitarbeiter!$D35),TODAY()),Einstellungen!$F$13:$F$67)))*N(Mitarbeiter!$E35)/IF(Einstellungen!$C$11="7 Tage",7,5),N('Ist-Stunden'!I35)),MAX(IF(Einstellungen!$C$11="7 Tage",MAX(0,(MIN(DATE(2026,5,0),IF(Mitarbeiter!$D35="",DATE(2026,5,0),Mitarbeiter!$D35),TODAY()))-(MAX(DATE(2026,4,1),Mitarbeiter!$C35))+1),MAX(0,NETWORKDAYS(MAX(DATE(2026,4,1),Mitarbeiter!$C35),MIN(DATE(2026,5,0),IF(Mitarbeiter!$D35="",DATE(2026,5,0),Mitarbeiter!$D35),TODAY()),Einstellungen!$F$13:$F$67)))*N(Mitarbeiter!$E35)/IF(Einstellungen!$C$11="7 Tage",7,5),N('Ist-Stunden'!I35)+(N(Krankheitstage!J35)+N(Krankheitstage!V35))*N($C35))))</f>
        <v/>
      </c>
      <c r="AN35" s="76">
        <f>IF($B35="",0,IF(Einstellungen!$C$10="Ja",MAX(IF(Einstellungen!$C$11="7 Tage",MAX(0,(MIN(DATE(2026,6,0),IF(Mitarbeiter!$D35="",DATE(2026,6,0),Mitarbeiter!$D35),TODAY()))-(MAX(DATE(2026,5,1),Mitarbeiter!$C35))+1),MAX(0,NETWORKDAYS(MAX(DATE(2026,5,1),Mitarbeiter!$C35),MIN(DATE(2026,6,0),IF(Mitarbeiter!$D35="",DATE(2026,6,0),Mitarbeiter!$D35),TODAY()),Einstellungen!$F$13:$F$67)))*N(Mitarbeiter!$E35)/IF(Einstellungen!$C$11="7 Tage",7,5),N('Ist-Stunden'!J35)),MAX(IF(Einstellungen!$C$11="7 Tage",MAX(0,(MIN(DATE(2026,6,0),IF(Mitarbeiter!$D35="",DATE(2026,6,0),Mitarbeiter!$D35),TODAY()))-(MAX(DATE(2026,5,1),Mitarbeiter!$C35))+1),MAX(0,NETWORKDAYS(MAX(DATE(2026,5,1),Mitarbeiter!$C35),MIN(DATE(2026,6,0),IF(Mitarbeiter!$D35="",DATE(2026,6,0),Mitarbeiter!$D35),TODAY()),Einstellungen!$F$13:$F$67)))*N(Mitarbeiter!$E35)/IF(Einstellungen!$C$11="7 Tage",7,5),N('Ist-Stunden'!J35)+(N(Krankheitstage!K35)+N(Krankheitstage!W35))*N($C35))))</f>
        <v/>
      </c>
      <c r="AO35" s="76">
        <f>IF($B35="",0,IF(Einstellungen!$C$10="Ja",MAX(IF(Einstellungen!$C$11="7 Tage",MAX(0,(MIN(DATE(2026,7,0),IF(Mitarbeiter!$D35="",DATE(2026,7,0),Mitarbeiter!$D35),TODAY()))-(MAX(DATE(2026,6,1),Mitarbeiter!$C35))+1),MAX(0,NETWORKDAYS(MAX(DATE(2026,6,1),Mitarbeiter!$C35),MIN(DATE(2026,7,0),IF(Mitarbeiter!$D35="",DATE(2026,7,0),Mitarbeiter!$D35),TODAY()),Einstellungen!$F$13:$F$67)))*N(Mitarbeiter!$E35)/IF(Einstellungen!$C$11="7 Tage",7,5),N('Ist-Stunden'!K35)),MAX(IF(Einstellungen!$C$11="7 Tage",MAX(0,(MIN(DATE(2026,7,0),IF(Mitarbeiter!$D35="",DATE(2026,7,0),Mitarbeiter!$D35),TODAY()))-(MAX(DATE(2026,6,1),Mitarbeiter!$C35))+1),MAX(0,NETWORKDAYS(MAX(DATE(2026,6,1),Mitarbeiter!$C35),MIN(DATE(2026,7,0),IF(Mitarbeiter!$D35="",DATE(2026,7,0),Mitarbeiter!$D35),TODAY()),Einstellungen!$F$13:$F$67)))*N(Mitarbeiter!$E35)/IF(Einstellungen!$C$11="7 Tage",7,5),N('Ist-Stunden'!K35)+(N(Krankheitstage!L35)+N(Krankheitstage!X35))*N($C35))))</f>
        <v/>
      </c>
      <c r="AP35" s="76">
        <f>IF($B35="",0,IF(Einstellungen!$C$10="Ja",MAX(IF(Einstellungen!$C$11="7 Tage",MAX(0,(MIN(DATE(2026,8,0),IF(Mitarbeiter!$D35="",DATE(2026,8,0),Mitarbeiter!$D35),TODAY()))-(MAX(DATE(2026,7,1),Mitarbeiter!$C35))+1),MAX(0,NETWORKDAYS(MAX(DATE(2026,7,1),Mitarbeiter!$C35),MIN(DATE(2026,8,0),IF(Mitarbeiter!$D35="",DATE(2026,8,0),Mitarbeiter!$D35),TODAY()),Einstellungen!$F$13:$F$67)))*N(Mitarbeiter!$E35)/IF(Einstellungen!$C$11="7 Tage",7,5),N('Ist-Stunden'!L35)),MAX(IF(Einstellungen!$C$11="7 Tage",MAX(0,(MIN(DATE(2026,8,0),IF(Mitarbeiter!$D35="",DATE(2026,8,0),Mitarbeiter!$D35),TODAY()))-(MAX(DATE(2026,7,1),Mitarbeiter!$C35))+1),MAX(0,NETWORKDAYS(MAX(DATE(2026,7,1),Mitarbeiter!$C35),MIN(DATE(2026,8,0),IF(Mitarbeiter!$D35="",DATE(2026,8,0),Mitarbeiter!$D35),TODAY()),Einstellungen!$F$13:$F$67)))*N(Mitarbeiter!$E35)/IF(Einstellungen!$C$11="7 Tage",7,5),N('Ist-Stunden'!L35)+(N(Krankheitstage!M35)+N(Krankheitstage!Y35))*N($C35))))</f>
        <v/>
      </c>
      <c r="AQ35" s="76">
        <f>IF($B35="",0,IF(Einstellungen!$C$10="Ja",MAX(IF(Einstellungen!$C$11="7 Tage",MAX(0,(MIN(DATE(2026,9,0),IF(Mitarbeiter!$D35="",DATE(2026,9,0),Mitarbeiter!$D35),TODAY()))-(MAX(DATE(2026,8,1),Mitarbeiter!$C35))+1),MAX(0,NETWORKDAYS(MAX(DATE(2026,8,1),Mitarbeiter!$C35),MIN(DATE(2026,9,0),IF(Mitarbeiter!$D35="",DATE(2026,9,0),Mitarbeiter!$D35),TODAY()),Einstellungen!$F$13:$F$67)))*N(Mitarbeiter!$E35)/IF(Einstellungen!$C$11="7 Tage",7,5),N('Ist-Stunden'!M35)),MAX(IF(Einstellungen!$C$11="7 Tage",MAX(0,(MIN(DATE(2026,9,0),IF(Mitarbeiter!$D35="",DATE(2026,9,0),Mitarbeiter!$D35),TODAY()))-(MAX(DATE(2026,8,1),Mitarbeiter!$C35))+1),MAX(0,NETWORKDAYS(MAX(DATE(2026,8,1),Mitarbeiter!$C35),MIN(DATE(2026,9,0),IF(Mitarbeiter!$D35="",DATE(2026,9,0),Mitarbeiter!$D35),TODAY()),Einstellungen!$F$13:$F$67)))*N(Mitarbeiter!$E35)/IF(Einstellungen!$C$11="7 Tage",7,5),N('Ist-Stunden'!M35)+(N(Krankheitstage!N35)+N(Krankheitstage!Z35))*N($C35))))</f>
        <v/>
      </c>
      <c r="AR35" s="76">
        <f>IF($B35="",0,IF(Einstellungen!$C$10="Ja",MAX(IF(Einstellungen!$C$11="7 Tage",MAX(0,(MIN(DATE(2026,10,0),IF(Mitarbeiter!$D35="",DATE(2026,10,0),Mitarbeiter!$D35),TODAY()))-(MAX(DATE(2026,9,1),Mitarbeiter!$C35))+1),MAX(0,NETWORKDAYS(MAX(DATE(2026,9,1),Mitarbeiter!$C35),MIN(DATE(2026,10,0),IF(Mitarbeiter!$D35="",DATE(2026,10,0),Mitarbeiter!$D35),TODAY()),Einstellungen!$F$13:$F$67)))*N(Mitarbeiter!$E35)/IF(Einstellungen!$C$11="7 Tage",7,5),N('Ist-Stunden'!N35)),MAX(IF(Einstellungen!$C$11="7 Tage",MAX(0,(MIN(DATE(2026,10,0),IF(Mitarbeiter!$D35="",DATE(2026,10,0),Mitarbeiter!$D35),TODAY()))-(MAX(DATE(2026,9,1),Mitarbeiter!$C35))+1),MAX(0,NETWORKDAYS(MAX(DATE(2026,9,1),Mitarbeiter!$C35),MIN(DATE(2026,10,0),IF(Mitarbeiter!$D35="",DATE(2026,10,0),Mitarbeiter!$D35),TODAY()),Einstellungen!$F$13:$F$67)))*N(Mitarbeiter!$E35)/IF(Einstellungen!$C$11="7 Tage",7,5),N('Ist-Stunden'!N35)+(N(Krankheitstage!O35)+N(Krankheitstage!AA35))*N($C35))))</f>
        <v/>
      </c>
      <c r="AS35" s="76">
        <f>IF($B35="",0,IF(Einstellungen!$C$10="Ja",MAX(IF(Einstellungen!$C$11="7 Tage",MAX(0,(MIN(DATE(2026,11,0),IF(Mitarbeiter!$D35="",DATE(2026,11,0),Mitarbeiter!$D35),TODAY()))-(MAX(DATE(2026,10,1),Mitarbeiter!$C35))+1),MAX(0,NETWORKDAYS(MAX(DATE(2026,10,1),Mitarbeiter!$C35),MIN(DATE(2026,11,0),IF(Mitarbeiter!$D35="",DATE(2026,11,0),Mitarbeiter!$D35),TODAY()),Einstellungen!$F$13:$F$67)))*N(Mitarbeiter!$E35)/IF(Einstellungen!$C$11="7 Tage",7,5),N('Ist-Stunden'!O35)),MAX(IF(Einstellungen!$C$11="7 Tage",MAX(0,(MIN(DATE(2026,11,0),IF(Mitarbeiter!$D35="",DATE(2026,11,0),Mitarbeiter!$D35),TODAY()))-(MAX(DATE(2026,10,1),Mitarbeiter!$C35))+1),MAX(0,NETWORKDAYS(MAX(DATE(2026,10,1),Mitarbeiter!$C35),MIN(DATE(2026,11,0),IF(Mitarbeiter!$D35="",DATE(2026,11,0),Mitarbeiter!$D35),TODAY()),Einstellungen!$F$13:$F$67)))*N(Mitarbeiter!$E35)/IF(Einstellungen!$C$11="7 Tage",7,5),N('Ist-Stunden'!O35)+(N(Krankheitstage!P35)+N(Krankheitstage!AB35))*N($C35))))</f>
        <v/>
      </c>
      <c r="AT35" s="76">
        <f>IF($B35="",0,IF(Einstellungen!$C$10="Ja",MAX(IF(Einstellungen!$C$11="7 Tage",MAX(0,(MIN(DATE(2026,12,0),IF(Mitarbeiter!$D35="",DATE(2026,12,0),Mitarbeiter!$D35),TODAY()))-(MAX(DATE(2026,11,1),Mitarbeiter!$C35))+1),MAX(0,NETWORKDAYS(MAX(DATE(2026,11,1),Mitarbeiter!$C35),MIN(DATE(2026,12,0),IF(Mitarbeiter!$D35="",DATE(2026,12,0),Mitarbeiter!$D35),TODAY()),Einstellungen!$F$13:$F$67)))*N(Mitarbeiter!$E35)/IF(Einstellungen!$C$11="7 Tage",7,5),N('Ist-Stunden'!P35)),MAX(IF(Einstellungen!$C$11="7 Tage",MAX(0,(MIN(DATE(2026,12,0),IF(Mitarbeiter!$D35="",DATE(2026,12,0),Mitarbeiter!$D35),TODAY()))-(MAX(DATE(2026,11,1),Mitarbeiter!$C35))+1),MAX(0,NETWORKDAYS(MAX(DATE(2026,11,1),Mitarbeiter!$C35),MIN(DATE(2026,12,0),IF(Mitarbeiter!$D35="",DATE(2026,12,0),Mitarbeiter!$D35),TODAY()),Einstellungen!$F$13:$F$67)))*N(Mitarbeiter!$E35)/IF(Einstellungen!$C$11="7 Tage",7,5),N('Ist-Stunden'!P35)+(N(Krankheitstage!Q35)+N(Krankheitstage!AC35))*N($C35))))</f>
        <v/>
      </c>
      <c r="AU35" s="76">
        <f>IF($B35="",0,IF(Einstellungen!$C$10="Ja",MAX(IF(Einstellungen!$C$11="7 Tage",MAX(0,(MIN(DATE(2026,13,0),IF(Mitarbeiter!$D35="",DATE(2026,13,0),Mitarbeiter!$D35),TODAY()))-(MAX(DATE(2026,12,1),Mitarbeiter!$C35))+1),MAX(0,NETWORKDAYS(MAX(DATE(2026,12,1),Mitarbeiter!$C35),MIN(DATE(2026,13,0),IF(Mitarbeiter!$D35="",DATE(2026,13,0),Mitarbeiter!$D35),TODAY()),Einstellungen!$F$13:$F$67)))*N(Mitarbeiter!$E35)/IF(Einstellungen!$C$11="7 Tage",7,5),N('Ist-Stunden'!Q35)),MAX(IF(Einstellungen!$C$11="7 Tage",MAX(0,(MIN(DATE(2026,13,0),IF(Mitarbeiter!$D35="",DATE(2026,13,0),Mitarbeiter!$D35),TODAY()))-(MAX(DATE(2026,12,1),Mitarbeiter!$C35))+1),MAX(0,NETWORKDAYS(MAX(DATE(2026,12,1),Mitarbeiter!$C35),MIN(DATE(2026,13,0),IF(Mitarbeiter!$D35="",DATE(2026,13,0),Mitarbeiter!$D35),TODAY()),Einstellungen!$F$13:$F$67)))*N(Mitarbeiter!$E35)/IF(Einstellungen!$C$11="7 Tage",7,5),N('Ist-Stunden'!Q35)+(N(Krankheitstage!R35)+N(Krankheitstage!AD35))*N($C35))))</f>
        <v/>
      </c>
      <c r="AV35" s="76">
        <f>IF($B35="",0,IF(Einstellungen!$C$10="Ja",MAX(IF(Einstellungen!$C$11="7 Tage",MAX(0,(MIN(DATE(2027,2,0),IF(Mitarbeiter!$D35="",DATE(2027,2,0),Mitarbeiter!$D35),TODAY()))-(MAX(DATE(2027,1,1),Mitarbeiter!$C35))+1),MAX(0,NETWORKDAYS(MAX(DATE(2027,1,1),Mitarbeiter!$C35),MIN(DATE(2027,2,0),IF(Mitarbeiter!$D35="",DATE(2027,2,0),Mitarbeiter!$D35),TODAY()),Einstellungen!$F$13:$F$67)))*N(Mitarbeiter!$E35)/IF(Einstellungen!$C$11="7 Tage",7,5),N('Ist-Stunden'!R35)),MAX(IF(Einstellungen!$C$11="7 Tage",MAX(0,(MIN(DATE(2027,2,0),IF(Mitarbeiter!$D35="",DATE(2027,2,0),Mitarbeiter!$D35),TODAY()))-(MAX(DATE(2027,1,1),Mitarbeiter!$C35))+1),MAX(0,NETWORKDAYS(MAX(DATE(2027,1,1),Mitarbeiter!$C35),MIN(DATE(2027,2,0),IF(Mitarbeiter!$D35="",DATE(2027,2,0),Mitarbeiter!$D35),TODAY()),Einstellungen!$F$13:$F$67)))*N(Mitarbeiter!$E35)/IF(Einstellungen!$C$11="7 Tage",7,5),N('Ist-Stunden'!R35)+(N(Krankheitstage!AE35)+N(Krankheitstage!AQ35))*N($C35))))</f>
        <v/>
      </c>
      <c r="AW35" s="76">
        <f>IF($B35="",0,IF(Einstellungen!$C$10="Ja",MAX(IF(Einstellungen!$C$11="7 Tage",MAX(0,(MIN(DATE(2027,3,0),IF(Mitarbeiter!$D35="",DATE(2027,3,0),Mitarbeiter!$D35),TODAY()))-(MAX(DATE(2027,2,1),Mitarbeiter!$C35))+1),MAX(0,NETWORKDAYS(MAX(DATE(2027,2,1),Mitarbeiter!$C35),MIN(DATE(2027,3,0),IF(Mitarbeiter!$D35="",DATE(2027,3,0),Mitarbeiter!$D35),TODAY()),Einstellungen!$F$13:$F$67)))*N(Mitarbeiter!$E35)/IF(Einstellungen!$C$11="7 Tage",7,5),N('Ist-Stunden'!S35)),MAX(IF(Einstellungen!$C$11="7 Tage",MAX(0,(MIN(DATE(2027,3,0),IF(Mitarbeiter!$D35="",DATE(2027,3,0),Mitarbeiter!$D35),TODAY()))-(MAX(DATE(2027,2,1),Mitarbeiter!$C35))+1),MAX(0,NETWORKDAYS(MAX(DATE(2027,2,1),Mitarbeiter!$C35),MIN(DATE(2027,3,0),IF(Mitarbeiter!$D35="",DATE(2027,3,0),Mitarbeiter!$D35),TODAY()),Einstellungen!$F$13:$F$67)))*N(Mitarbeiter!$E35)/IF(Einstellungen!$C$11="7 Tage",7,5),N('Ist-Stunden'!S35)+(N(Krankheitstage!AF35)+N(Krankheitstage!AR35))*N($C35))))</f>
        <v/>
      </c>
      <c r="AX35" s="76">
        <f>IF($B35="",0,IF(Einstellungen!$C$10="Ja",MAX(IF(Einstellungen!$C$11="7 Tage",MAX(0,(MIN(DATE(2027,4,0),IF(Mitarbeiter!$D35="",DATE(2027,4,0),Mitarbeiter!$D35),TODAY()))-(MAX(DATE(2027,3,1),Mitarbeiter!$C35))+1),MAX(0,NETWORKDAYS(MAX(DATE(2027,3,1),Mitarbeiter!$C35),MIN(DATE(2027,4,0),IF(Mitarbeiter!$D35="",DATE(2027,4,0),Mitarbeiter!$D35),TODAY()),Einstellungen!$F$13:$F$67)))*N(Mitarbeiter!$E35)/IF(Einstellungen!$C$11="7 Tage",7,5),N('Ist-Stunden'!T35)),MAX(IF(Einstellungen!$C$11="7 Tage",MAX(0,(MIN(DATE(2027,4,0),IF(Mitarbeiter!$D35="",DATE(2027,4,0),Mitarbeiter!$D35),TODAY()))-(MAX(DATE(2027,3,1),Mitarbeiter!$C35))+1),MAX(0,NETWORKDAYS(MAX(DATE(2027,3,1),Mitarbeiter!$C35),MIN(DATE(2027,4,0),IF(Mitarbeiter!$D35="",DATE(2027,4,0),Mitarbeiter!$D35),TODAY()),Einstellungen!$F$13:$F$67)))*N(Mitarbeiter!$E35)/IF(Einstellungen!$C$11="7 Tage",7,5),N('Ist-Stunden'!T35)+(N(Krankheitstage!AG35)+N(Krankheitstage!AS35))*N($C35))))</f>
        <v/>
      </c>
      <c r="AY35" s="76">
        <f>IF($B35="",0,IF(Einstellungen!$C$10="Ja",MAX(IF(Einstellungen!$C$11="7 Tage",MAX(0,(MIN(DATE(2027,5,0),IF(Mitarbeiter!$D35="",DATE(2027,5,0),Mitarbeiter!$D35),TODAY()))-(MAX(DATE(2027,4,1),Mitarbeiter!$C35))+1),MAX(0,NETWORKDAYS(MAX(DATE(2027,4,1),Mitarbeiter!$C35),MIN(DATE(2027,5,0),IF(Mitarbeiter!$D35="",DATE(2027,5,0),Mitarbeiter!$D35),TODAY()),Einstellungen!$F$13:$F$67)))*N(Mitarbeiter!$E35)/IF(Einstellungen!$C$11="7 Tage",7,5),N('Ist-Stunden'!U35)),MAX(IF(Einstellungen!$C$11="7 Tage",MAX(0,(MIN(DATE(2027,5,0),IF(Mitarbeiter!$D35="",DATE(2027,5,0),Mitarbeiter!$D35),TODAY()))-(MAX(DATE(2027,4,1),Mitarbeiter!$C35))+1),MAX(0,NETWORKDAYS(MAX(DATE(2027,4,1),Mitarbeiter!$C35),MIN(DATE(2027,5,0),IF(Mitarbeiter!$D35="",DATE(2027,5,0),Mitarbeiter!$D35),TODAY()),Einstellungen!$F$13:$F$67)))*N(Mitarbeiter!$E35)/IF(Einstellungen!$C$11="7 Tage",7,5),N('Ist-Stunden'!U35)+(N(Krankheitstage!AH35)+N(Krankheitstage!AT35))*N($C35))))</f>
        <v/>
      </c>
      <c r="AZ35" s="76">
        <f>IF($B35="",0,IF(Einstellungen!$C$10="Ja",MAX(IF(Einstellungen!$C$11="7 Tage",MAX(0,(MIN(DATE(2027,6,0),IF(Mitarbeiter!$D35="",DATE(2027,6,0),Mitarbeiter!$D35),TODAY()))-(MAX(DATE(2027,5,1),Mitarbeiter!$C35))+1),MAX(0,NETWORKDAYS(MAX(DATE(2027,5,1),Mitarbeiter!$C35),MIN(DATE(2027,6,0),IF(Mitarbeiter!$D35="",DATE(2027,6,0),Mitarbeiter!$D35),TODAY()),Einstellungen!$F$13:$F$67)))*N(Mitarbeiter!$E35)/IF(Einstellungen!$C$11="7 Tage",7,5),N('Ist-Stunden'!V35)),MAX(IF(Einstellungen!$C$11="7 Tage",MAX(0,(MIN(DATE(2027,6,0),IF(Mitarbeiter!$D35="",DATE(2027,6,0),Mitarbeiter!$D35),TODAY()))-(MAX(DATE(2027,5,1),Mitarbeiter!$C35))+1),MAX(0,NETWORKDAYS(MAX(DATE(2027,5,1),Mitarbeiter!$C35),MIN(DATE(2027,6,0),IF(Mitarbeiter!$D35="",DATE(2027,6,0),Mitarbeiter!$D35),TODAY()),Einstellungen!$F$13:$F$67)))*N(Mitarbeiter!$E35)/IF(Einstellungen!$C$11="7 Tage",7,5),N('Ist-Stunden'!V35)+(N(Krankheitstage!AI35)+N(Krankheitstage!AU35))*N($C35))))</f>
        <v/>
      </c>
      <c r="BA35" s="76">
        <f>IF($B35="",0,IF(Einstellungen!$C$10="Ja",MAX(IF(Einstellungen!$C$11="7 Tage",MAX(0,(MIN(DATE(2027,7,0),IF(Mitarbeiter!$D35="",DATE(2027,7,0),Mitarbeiter!$D35),TODAY()))-(MAX(DATE(2027,6,1),Mitarbeiter!$C35))+1),MAX(0,NETWORKDAYS(MAX(DATE(2027,6,1),Mitarbeiter!$C35),MIN(DATE(2027,7,0),IF(Mitarbeiter!$D35="",DATE(2027,7,0),Mitarbeiter!$D35),TODAY()),Einstellungen!$F$13:$F$67)))*N(Mitarbeiter!$E35)/IF(Einstellungen!$C$11="7 Tage",7,5),N('Ist-Stunden'!W35)),MAX(IF(Einstellungen!$C$11="7 Tage",MAX(0,(MIN(DATE(2027,7,0),IF(Mitarbeiter!$D35="",DATE(2027,7,0),Mitarbeiter!$D35),TODAY()))-(MAX(DATE(2027,6,1),Mitarbeiter!$C35))+1),MAX(0,NETWORKDAYS(MAX(DATE(2027,6,1),Mitarbeiter!$C35),MIN(DATE(2027,7,0),IF(Mitarbeiter!$D35="",DATE(2027,7,0),Mitarbeiter!$D35),TODAY()),Einstellungen!$F$13:$F$67)))*N(Mitarbeiter!$E35)/IF(Einstellungen!$C$11="7 Tage",7,5),N('Ist-Stunden'!W35)+(N(Krankheitstage!AJ35)+N(Krankheitstage!AV35))*N($C35))))</f>
        <v/>
      </c>
      <c r="BB35" s="76">
        <f>IF($B35="",0,IF(Einstellungen!$C$10="Ja",MAX(IF(Einstellungen!$C$11="7 Tage",MAX(0,(MIN(DATE(2027,8,0),IF(Mitarbeiter!$D35="",DATE(2027,8,0),Mitarbeiter!$D35),TODAY()))-(MAX(DATE(2027,7,1),Mitarbeiter!$C35))+1),MAX(0,NETWORKDAYS(MAX(DATE(2027,7,1),Mitarbeiter!$C35),MIN(DATE(2027,8,0),IF(Mitarbeiter!$D35="",DATE(2027,8,0),Mitarbeiter!$D35),TODAY()),Einstellungen!$F$13:$F$67)))*N(Mitarbeiter!$E35)/IF(Einstellungen!$C$11="7 Tage",7,5),N('Ist-Stunden'!X35)),MAX(IF(Einstellungen!$C$11="7 Tage",MAX(0,(MIN(DATE(2027,8,0),IF(Mitarbeiter!$D35="",DATE(2027,8,0),Mitarbeiter!$D35),TODAY()))-(MAX(DATE(2027,7,1),Mitarbeiter!$C35))+1),MAX(0,NETWORKDAYS(MAX(DATE(2027,7,1),Mitarbeiter!$C35),MIN(DATE(2027,8,0),IF(Mitarbeiter!$D35="",DATE(2027,8,0),Mitarbeiter!$D35),TODAY()),Einstellungen!$F$13:$F$67)))*N(Mitarbeiter!$E35)/IF(Einstellungen!$C$11="7 Tage",7,5),N('Ist-Stunden'!X35)+(N(Krankheitstage!AK35)+N(Krankheitstage!AW35))*N($C35))))</f>
        <v/>
      </c>
      <c r="BC35" s="76">
        <f>IF($B35="",0,IF(Einstellungen!$C$10="Ja",MAX(IF(Einstellungen!$C$11="7 Tage",MAX(0,(MIN(DATE(2027,9,0),IF(Mitarbeiter!$D35="",DATE(2027,9,0),Mitarbeiter!$D35),TODAY()))-(MAX(DATE(2027,8,1),Mitarbeiter!$C35))+1),MAX(0,NETWORKDAYS(MAX(DATE(2027,8,1),Mitarbeiter!$C35),MIN(DATE(2027,9,0),IF(Mitarbeiter!$D35="",DATE(2027,9,0),Mitarbeiter!$D35),TODAY()),Einstellungen!$F$13:$F$67)))*N(Mitarbeiter!$E35)/IF(Einstellungen!$C$11="7 Tage",7,5),N('Ist-Stunden'!Y35)),MAX(IF(Einstellungen!$C$11="7 Tage",MAX(0,(MIN(DATE(2027,9,0),IF(Mitarbeiter!$D35="",DATE(2027,9,0),Mitarbeiter!$D35),TODAY()))-(MAX(DATE(2027,8,1),Mitarbeiter!$C35))+1),MAX(0,NETWORKDAYS(MAX(DATE(2027,8,1),Mitarbeiter!$C35),MIN(DATE(2027,9,0),IF(Mitarbeiter!$D35="",DATE(2027,9,0),Mitarbeiter!$D35),TODAY()),Einstellungen!$F$13:$F$67)))*N(Mitarbeiter!$E35)/IF(Einstellungen!$C$11="7 Tage",7,5),N('Ist-Stunden'!Y35)+(N(Krankheitstage!AL35)+N(Krankheitstage!AX35))*N($C35))))</f>
        <v/>
      </c>
      <c r="BD35" s="76">
        <f>IF($B35="",0,IF(Einstellungen!$C$10="Ja",MAX(IF(Einstellungen!$C$11="7 Tage",MAX(0,(MIN(DATE(2027,10,0),IF(Mitarbeiter!$D35="",DATE(2027,10,0),Mitarbeiter!$D35),TODAY()))-(MAX(DATE(2027,9,1),Mitarbeiter!$C35))+1),MAX(0,NETWORKDAYS(MAX(DATE(2027,9,1),Mitarbeiter!$C35),MIN(DATE(2027,10,0),IF(Mitarbeiter!$D35="",DATE(2027,10,0),Mitarbeiter!$D35),TODAY()),Einstellungen!$F$13:$F$67)))*N(Mitarbeiter!$E35)/IF(Einstellungen!$C$11="7 Tage",7,5),N('Ist-Stunden'!Z35)),MAX(IF(Einstellungen!$C$11="7 Tage",MAX(0,(MIN(DATE(2027,10,0),IF(Mitarbeiter!$D35="",DATE(2027,10,0),Mitarbeiter!$D35),TODAY()))-(MAX(DATE(2027,9,1),Mitarbeiter!$C35))+1),MAX(0,NETWORKDAYS(MAX(DATE(2027,9,1),Mitarbeiter!$C35),MIN(DATE(2027,10,0),IF(Mitarbeiter!$D35="",DATE(2027,10,0),Mitarbeiter!$D35),TODAY()),Einstellungen!$F$13:$F$67)))*N(Mitarbeiter!$E35)/IF(Einstellungen!$C$11="7 Tage",7,5),N('Ist-Stunden'!Z35)+(N(Krankheitstage!AM35)+N(Krankheitstage!AY35))*N($C35))))</f>
        <v/>
      </c>
      <c r="BE35" s="76">
        <f>IF($B35="",0,IF(Einstellungen!$C$10="Ja",MAX(IF(Einstellungen!$C$11="7 Tage",MAX(0,(MIN(DATE(2027,11,0),IF(Mitarbeiter!$D35="",DATE(2027,11,0),Mitarbeiter!$D35),TODAY()))-(MAX(DATE(2027,10,1),Mitarbeiter!$C35))+1),MAX(0,NETWORKDAYS(MAX(DATE(2027,10,1),Mitarbeiter!$C35),MIN(DATE(2027,11,0),IF(Mitarbeiter!$D35="",DATE(2027,11,0),Mitarbeiter!$D35),TODAY()),Einstellungen!$F$13:$F$67)))*N(Mitarbeiter!$E35)/IF(Einstellungen!$C$11="7 Tage",7,5),N('Ist-Stunden'!AA35)),MAX(IF(Einstellungen!$C$11="7 Tage",MAX(0,(MIN(DATE(2027,11,0),IF(Mitarbeiter!$D35="",DATE(2027,11,0),Mitarbeiter!$D35),TODAY()))-(MAX(DATE(2027,10,1),Mitarbeiter!$C35))+1),MAX(0,NETWORKDAYS(MAX(DATE(2027,10,1),Mitarbeiter!$C35),MIN(DATE(2027,11,0),IF(Mitarbeiter!$D35="",DATE(2027,11,0),Mitarbeiter!$D35),TODAY()),Einstellungen!$F$13:$F$67)))*N(Mitarbeiter!$E35)/IF(Einstellungen!$C$11="7 Tage",7,5),N('Ist-Stunden'!AA35)+(N(Krankheitstage!AN35)+N(Krankheitstage!AZ35))*N($C35))))</f>
        <v/>
      </c>
      <c r="BF35" s="76">
        <f>IF($B35="",0,IF(Einstellungen!$C$10="Ja",MAX(IF(Einstellungen!$C$11="7 Tage",MAX(0,(MIN(DATE(2027,12,0),IF(Mitarbeiter!$D35="",DATE(2027,12,0),Mitarbeiter!$D35),TODAY()))-(MAX(DATE(2027,11,1),Mitarbeiter!$C35))+1),MAX(0,NETWORKDAYS(MAX(DATE(2027,11,1),Mitarbeiter!$C35),MIN(DATE(2027,12,0),IF(Mitarbeiter!$D35="",DATE(2027,12,0),Mitarbeiter!$D35),TODAY()),Einstellungen!$F$13:$F$67)))*N(Mitarbeiter!$E35)/IF(Einstellungen!$C$11="7 Tage",7,5),N('Ist-Stunden'!AB35)),MAX(IF(Einstellungen!$C$11="7 Tage",MAX(0,(MIN(DATE(2027,12,0),IF(Mitarbeiter!$D35="",DATE(2027,12,0),Mitarbeiter!$D35),TODAY()))-(MAX(DATE(2027,11,1),Mitarbeiter!$C35))+1),MAX(0,NETWORKDAYS(MAX(DATE(2027,11,1),Mitarbeiter!$C35),MIN(DATE(2027,12,0),IF(Mitarbeiter!$D35="",DATE(2027,12,0),Mitarbeiter!$D35),TODAY()),Einstellungen!$F$13:$F$67)))*N(Mitarbeiter!$E35)/IF(Einstellungen!$C$11="7 Tage",7,5),N('Ist-Stunden'!AB35)+(N(Krankheitstage!AO35)+N(Krankheitstage!BA35))*N($C35))))</f>
        <v/>
      </c>
      <c r="BG35" s="76">
        <f>IF($B35="",0,IF(Einstellungen!$C$10="Ja",MAX(IF(Einstellungen!$C$11="7 Tage",MAX(0,(MIN(DATE(2027,13,0),IF(Mitarbeiter!$D35="",DATE(2027,13,0),Mitarbeiter!$D35),TODAY()))-(MAX(DATE(2027,12,1),Mitarbeiter!$C35))+1),MAX(0,NETWORKDAYS(MAX(DATE(2027,12,1),Mitarbeiter!$C35),MIN(DATE(2027,13,0),IF(Mitarbeiter!$D35="",DATE(2027,13,0),Mitarbeiter!$D35),TODAY()),Einstellungen!$F$13:$F$67)))*N(Mitarbeiter!$E35)/IF(Einstellungen!$C$11="7 Tage",7,5),N('Ist-Stunden'!AC35)),MAX(IF(Einstellungen!$C$11="7 Tage",MAX(0,(MIN(DATE(2027,13,0),IF(Mitarbeiter!$D35="",DATE(2027,13,0),Mitarbeiter!$D35),TODAY()))-(MAX(DATE(2027,12,1),Mitarbeiter!$C35))+1),MAX(0,NETWORKDAYS(MAX(DATE(2027,12,1),Mitarbeiter!$C35),MIN(DATE(2027,13,0),IF(Mitarbeiter!$D35="",DATE(2027,13,0),Mitarbeiter!$D35),TODAY()),Einstellungen!$F$13:$F$67)))*N(Mitarbeiter!$E35)/IF(Einstellungen!$C$11="7 Tage",7,5),N('Ist-Stunden'!AC35)+(N(Krankheitstage!AP35)+N(Krankheitstage!BB35))*N($C35))))</f>
        <v/>
      </c>
      <c r="BH35" s="76">
        <f>IF($B35="",0,IF(Einstellungen!$C$10="Ja",MAX(IF(Einstellungen!$C$11="7 Tage",MAX(0,(MIN(DATE(2028,2,0),IF(Mitarbeiter!$D35="",DATE(2028,2,0),Mitarbeiter!$D35),TODAY()))-(MAX(DATE(2028,1,1),Mitarbeiter!$C35))+1),MAX(0,NETWORKDAYS(MAX(DATE(2028,1,1),Mitarbeiter!$C35),MIN(DATE(2028,2,0),IF(Mitarbeiter!$D35="",DATE(2028,2,0),Mitarbeiter!$D35),TODAY()),Einstellungen!$F$13:$F$67)))*N(Mitarbeiter!$E35)/IF(Einstellungen!$C$11="7 Tage",7,5),N('Ist-Stunden'!AD35)),MAX(IF(Einstellungen!$C$11="7 Tage",MAX(0,(MIN(DATE(2028,2,0),IF(Mitarbeiter!$D35="",DATE(2028,2,0),Mitarbeiter!$D35),TODAY()))-(MAX(DATE(2028,1,1),Mitarbeiter!$C35))+1),MAX(0,NETWORKDAYS(MAX(DATE(2028,1,1),Mitarbeiter!$C35),MIN(DATE(2028,2,0),IF(Mitarbeiter!$D35="",DATE(2028,2,0),Mitarbeiter!$D35),TODAY()),Einstellungen!$F$13:$F$67)))*N(Mitarbeiter!$E35)/IF(Einstellungen!$C$11="7 Tage",7,5),N('Ist-Stunden'!AD35)+(N(Krankheitstage!BC35)+N(Krankheitstage!BO35))*N($C35))))</f>
        <v/>
      </c>
      <c r="BI35" s="76">
        <f>IF($B35="",0,IF(Einstellungen!$C$10="Ja",MAX(IF(Einstellungen!$C$11="7 Tage",MAX(0,(MIN(DATE(2028,3,0),IF(Mitarbeiter!$D35="",DATE(2028,3,0),Mitarbeiter!$D35),TODAY()))-(MAX(DATE(2028,2,1),Mitarbeiter!$C35))+1),MAX(0,NETWORKDAYS(MAX(DATE(2028,2,1),Mitarbeiter!$C35),MIN(DATE(2028,3,0),IF(Mitarbeiter!$D35="",DATE(2028,3,0),Mitarbeiter!$D35),TODAY()),Einstellungen!$F$13:$F$67)))*N(Mitarbeiter!$E35)/IF(Einstellungen!$C$11="7 Tage",7,5),N('Ist-Stunden'!AE35)),MAX(IF(Einstellungen!$C$11="7 Tage",MAX(0,(MIN(DATE(2028,3,0),IF(Mitarbeiter!$D35="",DATE(2028,3,0),Mitarbeiter!$D35),TODAY()))-(MAX(DATE(2028,2,1),Mitarbeiter!$C35))+1),MAX(0,NETWORKDAYS(MAX(DATE(2028,2,1),Mitarbeiter!$C35),MIN(DATE(2028,3,0),IF(Mitarbeiter!$D35="",DATE(2028,3,0),Mitarbeiter!$D35),TODAY()),Einstellungen!$F$13:$F$67)))*N(Mitarbeiter!$E35)/IF(Einstellungen!$C$11="7 Tage",7,5),N('Ist-Stunden'!AE35)+(N(Krankheitstage!BD35)+N(Krankheitstage!BP35))*N($C35))))</f>
        <v/>
      </c>
      <c r="BJ35" s="76">
        <f>IF($B35="",0,IF(Einstellungen!$C$10="Ja",MAX(IF(Einstellungen!$C$11="7 Tage",MAX(0,(MIN(DATE(2028,4,0),IF(Mitarbeiter!$D35="",DATE(2028,4,0),Mitarbeiter!$D35),TODAY()))-(MAX(DATE(2028,3,1),Mitarbeiter!$C35))+1),MAX(0,NETWORKDAYS(MAX(DATE(2028,3,1),Mitarbeiter!$C35),MIN(DATE(2028,4,0),IF(Mitarbeiter!$D35="",DATE(2028,4,0),Mitarbeiter!$D35),TODAY()),Einstellungen!$F$13:$F$67)))*N(Mitarbeiter!$E35)/IF(Einstellungen!$C$11="7 Tage",7,5),N('Ist-Stunden'!AF35)),MAX(IF(Einstellungen!$C$11="7 Tage",MAX(0,(MIN(DATE(2028,4,0),IF(Mitarbeiter!$D35="",DATE(2028,4,0),Mitarbeiter!$D35),TODAY()))-(MAX(DATE(2028,3,1),Mitarbeiter!$C35))+1),MAX(0,NETWORKDAYS(MAX(DATE(2028,3,1),Mitarbeiter!$C35),MIN(DATE(2028,4,0),IF(Mitarbeiter!$D35="",DATE(2028,4,0),Mitarbeiter!$D35),TODAY()),Einstellungen!$F$13:$F$67)))*N(Mitarbeiter!$E35)/IF(Einstellungen!$C$11="7 Tage",7,5),N('Ist-Stunden'!AF35)+(N(Krankheitstage!BE35)+N(Krankheitstage!BQ35))*N($C35))))</f>
        <v/>
      </c>
      <c r="BK35" s="76">
        <f>IF($B35="",0,IF(Einstellungen!$C$10="Ja",MAX(IF(Einstellungen!$C$11="7 Tage",MAX(0,(MIN(DATE(2028,5,0),IF(Mitarbeiter!$D35="",DATE(2028,5,0),Mitarbeiter!$D35),TODAY()))-(MAX(DATE(2028,4,1),Mitarbeiter!$C35))+1),MAX(0,NETWORKDAYS(MAX(DATE(2028,4,1),Mitarbeiter!$C35),MIN(DATE(2028,5,0),IF(Mitarbeiter!$D35="",DATE(2028,5,0),Mitarbeiter!$D35),TODAY()),Einstellungen!$F$13:$F$67)))*N(Mitarbeiter!$E35)/IF(Einstellungen!$C$11="7 Tage",7,5),N('Ist-Stunden'!AG35)),MAX(IF(Einstellungen!$C$11="7 Tage",MAX(0,(MIN(DATE(2028,5,0),IF(Mitarbeiter!$D35="",DATE(2028,5,0),Mitarbeiter!$D35),TODAY()))-(MAX(DATE(2028,4,1),Mitarbeiter!$C35))+1),MAX(0,NETWORKDAYS(MAX(DATE(2028,4,1),Mitarbeiter!$C35),MIN(DATE(2028,5,0),IF(Mitarbeiter!$D35="",DATE(2028,5,0),Mitarbeiter!$D35),TODAY()),Einstellungen!$F$13:$F$67)))*N(Mitarbeiter!$E35)/IF(Einstellungen!$C$11="7 Tage",7,5),N('Ist-Stunden'!AG35)+(N(Krankheitstage!BF35)+N(Krankheitstage!BR35))*N($C35))))</f>
        <v/>
      </c>
      <c r="BL35" s="76">
        <f>IF($B35="",0,IF(Einstellungen!$C$10="Ja",MAX(IF(Einstellungen!$C$11="7 Tage",MAX(0,(MIN(DATE(2028,6,0),IF(Mitarbeiter!$D35="",DATE(2028,6,0),Mitarbeiter!$D35),TODAY()))-(MAX(DATE(2028,5,1),Mitarbeiter!$C35))+1),MAX(0,NETWORKDAYS(MAX(DATE(2028,5,1),Mitarbeiter!$C35),MIN(DATE(2028,6,0),IF(Mitarbeiter!$D35="",DATE(2028,6,0),Mitarbeiter!$D35),TODAY()),Einstellungen!$F$13:$F$67)))*N(Mitarbeiter!$E35)/IF(Einstellungen!$C$11="7 Tage",7,5),N('Ist-Stunden'!AH35)),MAX(IF(Einstellungen!$C$11="7 Tage",MAX(0,(MIN(DATE(2028,6,0),IF(Mitarbeiter!$D35="",DATE(2028,6,0),Mitarbeiter!$D35),TODAY()))-(MAX(DATE(2028,5,1),Mitarbeiter!$C35))+1),MAX(0,NETWORKDAYS(MAX(DATE(2028,5,1),Mitarbeiter!$C35),MIN(DATE(2028,6,0),IF(Mitarbeiter!$D35="",DATE(2028,6,0),Mitarbeiter!$D35),TODAY()),Einstellungen!$F$13:$F$67)))*N(Mitarbeiter!$E35)/IF(Einstellungen!$C$11="7 Tage",7,5),N('Ist-Stunden'!AH35)+(N(Krankheitstage!BG35)+N(Krankheitstage!BS35))*N($C35))))</f>
        <v/>
      </c>
      <c r="BM35" s="76">
        <f>IF($B35="",0,IF(Einstellungen!$C$10="Ja",MAX(IF(Einstellungen!$C$11="7 Tage",MAX(0,(MIN(DATE(2028,7,0),IF(Mitarbeiter!$D35="",DATE(2028,7,0),Mitarbeiter!$D35),TODAY()))-(MAX(DATE(2028,6,1),Mitarbeiter!$C35))+1),MAX(0,NETWORKDAYS(MAX(DATE(2028,6,1),Mitarbeiter!$C35),MIN(DATE(2028,7,0),IF(Mitarbeiter!$D35="",DATE(2028,7,0),Mitarbeiter!$D35),TODAY()),Einstellungen!$F$13:$F$67)))*N(Mitarbeiter!$E35)/IF(Einstellungen!$C$11="7 Tage",7,5),N('Ist-Stunden'!AI35)),MAX(IF(Einstellungen!$C$11="7 Tage",MAX(0,(MIN(DATE(2028,7,0),IF(Mitarbeiter!$D35="",DATE(2028,7,0),Mitarbeiter!$D35),TODAY()))-(MAX(DATE(2028,6,1),Mitarbeiter!$C35))+1),MAX(0,NETWORKDAYS(MAX(DATE(2028,6,1),Mitarbeiter!$C35),MIN(DATE(2028,7,0),IF(Mitarbeiter!$D35="",DATE(2028,7,0),Mitarbeiter!$D35),TODAY()),Einstellungen!$F$13:$F$67)))*N(Mitarbeiter!$E35)/IF(Einstellungen!$C$11="7 Tage",7,5),N('Ist-Stunden'!AI35)+(N(Krankheitstage!BH35)+N(Krankheitstage!BT35))*N($C35))))</f>
        <v/>
      </c>
      <c r="BN35" s="76">
        <f>IF($B35="",0,IF(Einstellungen!$C$10="Ja",MAX(IF(Einstellungen!$C$11="7 Tage",MAX(0,(MIN(DATE(2028,8,0),IF(Mitarbeiter!$D35="",DATE(2028,8,0),Mitarbeiter!$D35),TODAY()))-(MAX(DATE(2028,7,1),Mitarbeiter!$C35))+1),MAX(0,NETWORKDAYS(MAX(DATE(2028,7,1),Mitarbeiter!$C35),MIN(DATE(2028,8,0),IF(Mitarbeiter!$D35="",DATE(2028,8,0),Mitarbeiter!$D35),TODAY()),Einstellungen!$F$13:$F$67)))*N(Mitarbeiter!$E35)/IF(Einstellungen!$C$11="7 Tage",7,5),N('Ist-Stunden'!AJ35)),MAX(IF(Einstellungen!$C$11="7 Tage",MAX(0,(MIN(DATE(2028,8,0),IF(Mitarbeiter!$D35="",DATE(2028,8,0),Mitarbeiter!$D35),TODAY()))-(MAX(DATE(2028,7,1),Mitarbeiter!$C35))+1),MAX(0,NETWORKDAYS(MAX(DATE(2028,7,1),Mitarbeiter!$C35),MIN(DATE(2028,8,0),IF(Mitarbeiter!$D35="",DATE(2028,8,0),Mitarbeiter!$D35),TODAY()),Einstellungen!$F$13:$F$67)))*N(Mitarbeiter!$E35)/IF(Einstellungen!$C$11="7 Tage",7,5),N('Ist-Stunden'!AJ35)+(N(Krankheitstage!BI35)+N(Krankheitstage!BU35))*N($C35))))</f>
        <v/>
      </c>
      <c r="BO35" s="76">
        <f>IF($B35="",0,IF(Einstellungen!$C$10="Ja",MAX(IF(Einstellungen!$C$11="7 Tage",MAX(0,(MIN(DATE(2028,9,0),IF(Mitarbeiter!$D35="",DATE(2028,9,0),Mitarbeiter!$D35),TODAY()))-(MAX(DATE(2028,8,1),Mitarbeiter!$C35))+1),MAX(0,NETWORKDAYS(MAX(DATE(2028,8,1),Mitarbeiter!$C35),MIN(DATE(2028,9,0),IF(Mitarbeiter!$D35="",DATE(2028,9,0),Mitarbeiter!$D35),TODAY()),Einstellungen!$F$13:$F$67)))*N(Mitarbeiter!$E35)/IF(Einstellungen!$C$11="7 Tage",7,5),N('Ist-Stunden'!AK35)),MAX(IF(Einstellungen!$C$11="7 Tage",MAX(0,(MIN(DATE(2028,9,0),IF(Mitarbeiter!$D35="",DATE(2028,9,0),Mitarbeiter!$D35),TODAY()))-(MAX(DATE(2028,8,1),Mitarbeiter!$C35))+1),MAX(0,NETWORKDAYS(MAX(DATE(2028,8,1),Mitarbeiter!$C35),MIN(DATE(2028,9,0),IF(Mitarbeiter!$D35="",DATE(2028,9,0),Mitarbeiter!$D35),TODAY()),Einstellungen!$F$13:$F$67)))*N(Mitarbeiter!$E35)/IF(Einstellungen!$C$11="7 Tage",7,5),N('Ist-Stunden'!AK35)+(N(Krankheitstage!BJ35)+N(Krankheitstage!BV35))*N($C35))))</f>
        <v/>
      </c>
      <c r="BP35" s="76">
        <f>IF($B35="",0,IF(Einstellungen!$C$10="Ja",MAX(IF(Einstellungen!$C$11="7 Tage",MAX(0,(MIN(DATE(2028,10,0),IF(Mitarbeiter!$D35="",DATE(2028,10,0),Mitarbeiter!$D35),TODAY()))-(MAX(DATE(2028,9,1),Mitarbeiter!$C35))+1),MAX(0,NETWORKDAYS(MAX(DATE(2028,9,1),Mitarbeiter!$C35),MIN(DATE(2028,10,0),IF(Mitarbeiter!$D35="",DATE(2028,10,0),Mitarbeiter!$D35),TODAY()),Einstellungen!$F$13:$F$67)))*N(Mitarbeiter!$E35)/IF(Einstellungen!$C$11="7 Tage",7,5),N('Ist-Stunden'!AL35)),MAX(IF(Einstellungen!$C$11="7 Tage",MAX(0,(MIN(DATE(2028,10,0),IF(Mitarbeiter!$D35="",DATE(2028,10,0),Mitarbeiter!$D35),TODAY()))-(MAX(DATE(2028,9,1),Mitarbeiter!$C35))+1),MAX(0,NETWORKDAYS(MAX(DATE(2028,9,1),Mitarbeiter!$C35),MIN(DATE(2028,10,0),IF(Mitarbeiter!$D35="",DATE(2028,10,0),Mitarbeiter!$D35),TODAY()),Einstellungen!$F$13:$F$67)))*N(Mitarbeiter!$E35)/IF(Einstellungen!$C$11="7 Tage",7,5),N('Ist-Stunden'!AL35)+(N(Krankheitstage!BK35)+N(Krankheitstage!BW35))*N($C35))))</f>
        <v/>
      </c>
      <c r="BQ35" s="76">
        <f>IF($B35="",0,IF(Einstellungen!$C$10="Ja",MAX(IF(Einstellungen!$C$11="7 Tage",MAX(0,(MIN(DATE(2028,11,0),IF(Mitarbeiter!$D35="",DATE(2028,11,0),Mitarbeiter!$D35),TODAY()))-(MAX(DATE(2028,10,1),Mitarbeiter!$C35))+1),MAX(0,NETWORKDAYS(MAX(DATE(2028,10,1),Mitarbeiter!$C35),MIN(DATE(2028,11,0),IF(Mitarbeiter!$D35="",DATE(2028,11,0),Mitarbeiter!$D35),TODAY()),Einstellungen!$F$13:$F$67)))*N(Mitarbeiter!$E35)/IF(Einstellungen!$C$11="7 Tage",7,5),N('Ist-Stunden'!AM35)),MAX(IF(Einstellungen!$C$11="7 Tage",MAX(0,(MIN(DATE(2028,11,0),IF(Mitarbeiter!$D35="",DATE(2028,11,0),Mitarbeiter!$D35),TODAY()))-(MAX(DATE(2028,10,1),Mitarbeiter!$C35))+1),MAX(0,NETWORKDAYS(MAX(DATE(2028,10,1),Mitarbeiter!$C35),MIN(DATE(2028,11,0),IF(Mitarbeiter!$D35="",DATE(2028,11,0),Mitarbeiter!$D35),TODAY()),Einstellungen!$F$13:$F$67)))*N(Mitarbeiter!$E35)/IF(Einstellungen!$C$11="7 Tage",7,5),N('Ist-Stunden'!AM35)+(N(Krankheitstage!BL35)+N(Krankheitstage!BX35))*N($C35))))</f>
        <v/>
      </c>
      <c r="BR35" s="76">
        <f>IF($B35="",0,IF(Einstellungen!$C$10="Ja",MAX(IF(Einstellungen!$C$11="7 Tage",MAX(0,(MIN(DATE(2028,12,0),IF(Mitarbeiter!$D35="",DATE(2028,12,0),Mitarbeiter!$D35),TODAY()))-(MAX(DATE(2028,11,1),Mitarbeiter!$C35))+1),MAX(0,NETWORKDAYS(MAX(DATE(2028,11,1),Mitarbeiter!$C35),MIN(DATE(2028,12,0),IF(Mitarbeiter!$D35="",DATE(2028,12,0),Mitarbeiter!$D35),TODAY()),Einstellungen!$F$13:$F$67)))*N(Mitarbeiter!$E35)/IF(Einstellungen!$C$11="7 Tage",7,5),N('Ist-Stunden'!AN35)),MAX(IF(Einstellungen!$C$11="7 Tage",MAX(0,(MIN(DATE(2028,12,0),IF(Mitarbeiter!$D35="",DATE(2028,12,0),Mitarbeiter!$D35),TODAY()))-(MAX(DATE(2028,11,1),Mitarbeiter!$C35))+1),MAX(0,NETWORKDAYS(MAX(DATE(2028,11,1),Mitarbeiter!$C35),MIN(DATE(2028,12,0),IF(Mitarbeiter!$D35="",DATE(2028,12,0),Mitarbeiter!$D35),TODAY()),Einstellungen!$F$13:$F$67)))*N(Mitarbeiter!$E35)/IF(Einstellungen!$C$11="7 Tage",7,5),N('Ist-Stunden'!AN35)+(N(Krankheitstage!BM35)+N(Krankheitstage!BY35))*N($C35))))</f>
        <v/>
      </c>
      <c r="BS35" s="76">
        <f>IF($B35="",0,IF(Einstellungen!$C$10="Ja",MAX(IF(Einstellungen!$C$11="7 Tage",MAX(0,(MIN(DATE(2028,13,0),IF(Mitarbeiter!$D35="",DATE(2028,13,0),Mitarbeiter!$D35),TODAY()))-(MAX(DATE(2028,12,1),Mitarbeiter!$C35))+1),MAX(0,NETWORKDAYS(MAX(DATE(2028,12,1),Mitarbeiter!$C35),MIN(DATE(2028,13,0),IF(Mitarbeiter!$D35="",DATE(2028,13,0),Mitarbeiter!$D35),TODAY()),Einstellungen!$F$13:$F$67)))*N(Mitarbeiter!$E35)/IF(Einstellungen!$C$11="7 Tage",7,5),N('Ist-Stunden'!AO35)),MAX(IF(Einstellungen!$C$11="7 Tage",MAX(0,(MIN(DATE(2028,13,0),IF(Mitarbeiter!$D35="",DATE(2028,13,0),Mitarbeiter!$D35),TODAY()))-(MAX(DATE(2028,12,1),Mitarbeiter!$C35))+1),MAX(0,NETWORKDAYS(MAX(DATE(2028,12,1),Mitarbeiter!$C35),MIN(DATE(2028,13,0),IF(Mitarbeiter!$D35="",DATE(2028,13,0),Mitarbeiter!$D35),TODAY()),Einstellungen!$F$13:$F$67)))*N(Mitarbeiter!$E35)/IF(Einstellungen!$C$11="7 Tage",7,5),N('Ist-Stunden'!AO35)+(N(Krankheitstage!BN35)+N(Krankheitstage!BZ35))*N($C35))))</f>
        <v/>
      </c>
      <c r="BT35" s="76">
        <f>IF($B35="",0,IF(Einstellungen!$C$10="Ja",MAX(IF(Einstellungen!$C$11="7 Tage",MAX(0,(MIN(DATE(2029,2,0),IF(Mitarbeiter!$D35="",DATE(2029,2,0),Mitarbeiter!$D35),TODAY()))-(MAX(DATE(2029,1,1),Mitarbeiter!$C35))+1),MAX(0,NETWORKDAYS(MAX(DATE(2029,1,1),Mitarbeiter!$C35),MIN(DATE(2029,2,0),IF(Mitarbeiter!$D35="",DATE(2029,2,0),Mitarbeiter!$D35),TODAY()),Einstellungen!$F$13:$F$67)))*N(Mitarbeiter!$E35)/IF(Einstellungen!$C$11="7 Tage",7,5),N('Ist-Stunden'!AP35)),MAX(IF(Einstellungen!$C$11="7 Tage",MAX(0,(MIN(DATE(2029,2,0),IF(Mitarbeiter!$D35="",DATE(2029,2,0),Mitarbeiter!$D35),TODAY()))-(MAX(DATE(2029,1,1),Mitarbeiter!$C35))+1),MAX(0,NETWORKDAYS(MAX(DATE(2029,1,1),Mitarbeiter!$C35),MIN(DATE(2029,2,0),IF(Mitarbeiter!$D35="",DATE(2029,2,0),Mitarbeiter!$D35),TODAY()),Einstellungen!$F$13:$F$67)))*N(Mitarbeiter!$E35)/IF(Einstellungen!$C$11="7 Tage",7,5),N('Ist-Stunden'!AP35)+(N(Krankheitstage!CA35)+N(Krankheitstage!CM35))*N($C35))))</f>
        <v/>
      </c>
      <c r="BU35" s="76">
        <f>IF($B35="",0,IF(Einstellungen!$C$10="Ja",MAX(IF(Einstellungen!$C$11="7 Tage",MAX(0,(MIN(DATE(2029,3,0),IF(Mitarbeiter!$D35="",DATE(2029,3,0),Mitarbeiter!$D35),TODAY()))-(MAX(DATE(2029,2,1),Mitarbeiter!$C35))+1),MAX(0,NETWORKDAYS(MAX(DATE(2029,2,1),Mitarbeiter!$C35),MIN(DATE(2029,3,0),IF(Mitarbeiter!$D35="",DATE(2029,3,0),Mitarbeiter!$D35),TODAY()),Einstellungen!$F$13:$F$67)))*N(Mitarbeiter!$E35)/IF(Einstellungen!$C$11="7 Tage",7,5),N('Ist-Stunden'!AQ35)),MAX(IF(Einstellungen!$C$11="7 Tage",MAX(0,(MIN(DATE(2029,3,0),IF(Mitarbeiter!$D35="",DATE(2029,3,0),Mitarbeiter!$D35),TODAY()))-(MAX(DATE(2029,2,1),Mitarbeiter!$C35))+1),MAX(0,NETWORKDAYS(MAX(DATE(2029,2,1),Mitarbeiter!$C35),MIN(DATE(2029,3,0),IF(Mitarbeiter!$D35="",DATE(2029,3,0),Mitarbeiter!$D35),TODAY()),Einstellungen!$F$13:$F$67)))*N(Mitarbeiter!$E35)/IF(Einstellungen!$C$11="7 Tage",7,5),N('Ist-Stunden'!AQ35)+(N(Krankheitstage!CB35)+N(Krankheitstage!CN35))*N($C35))))</f>
        <v/>
      </c>
      <c r="BV35" s="76">
        <f>IF($B35="",0,IF(Einstellungen!$C$10="Ja",MAX(IF(Einstellungen!$C$11="7 Tage",MAX(0,(MIN(DATE(2029,4,0),IF(Mitarbeiter!$D35="",DATE(2029,4,0),Mitarbeiter!$D35),TODAY()))-(MAX(DATE(2029,3,1),Mitarbeiter!$C35))+1),MAX(0,NETWORKDAYS(MAX(DATE(2029,3,1),Mitarbeiter!$C35),MIN(DATE(2029,4,0),IF(Mitarbeiter!$D35="",DATE(2029,4,0),Mitarbeiter!$D35),TODAY()),Einstellungen!$F$13:$F$67)))*N(Mitarbeiter!$E35)/IF(Einstellungen!$C$11="7 Tage",7,5),N('Ist-Stunden'!AR35)),MAX(IF(Einstellungen!$C$11="7 Tage",MAX(0,(MIN(DATE(2029,4,0),IF(Mitarbeiter!$D35="",DATE(2029,4,0),Mitarbeiter!$D35),TODAY()))-(MAX(DATE(2029,3,1),Mitarbeiter!$C35))+1),MAX(0,NETWORKDAYS(MAX(DATE(2029,3,1),Mitarbeiter!$C35),MIN(DATE(2029,4,0),IF(Mitarbeiter!$D35="",DATE(2029,4,0),Mitarbeiter!$D35),TODAY()),Einstellungen!$F$13:$F$67)))*N(Mitarbeiter!$E35)/IF(Einstellungen!$C$11="7 Tage",7,5),N('Ist-Stunden'!AR35)+(N(Krankheitstage!CC35)+N(Krankheitstage!CO35))*N($C35))))</f>
        <v/>
      </c>
      <c r="BW35" s="76">
        <f>IF($B35="",0,IF(Einstellungen!$C$10="Ja",MAX(IF(Einstellungen!$C$11="7 Tage",MAX(0,(MIN(DATE(2029,5,0),IF(Mitarbeiter!$D35="",DATE(2029,5,0),Mitarbeiter!$D35),TODAY()))-(MAX(DATE(2029,4,1),Mitarbeiter!$C35))+1),MAX(0,NETWORKDAYS(MAX(DATE(2029,4,1),Mitarbeiter!$C35),MIN(DATE(2029,5,0),IF(Mitarbeiter!$D35="",DATE(2029,5,0),Mitarbeiter!$D35),TODAY()),Einstellungen!$F$13:$F$67)))*N(Mitarbeiter!$E35)/IF(Einstellungen!$C$11="7 Tage",7,5),N('Ist-Stunden'!AS35)),MAX(IF(Einstellungen!$C$11="7 Tage",MAX(0,(MIN(DATE(2029,5,0),IF(Mitarbeiter!$D35="",DATE(2029,5,0),Mitarbeiter!$D35),TODAY()))-(MAX(DATE(2029,4,1),Mitarbeiter!$C35))+1),MAX(0,NETWORKDAYS(MAX(DATE(2029,4,1),Mitarbeiter!$C35),MIN(DATE(2029,5,0),IF(Mitarbeiter!$D35="",DATE(2029,5,0),Mitarbeiter!$D35),TODAY()),Einstellungen!$F$13:$F$67)))*N(Mitarbeiter!$E35)/IF(Einstellungen!$C$11="7 Tage",7,5),N('Ist-Stunden'!AS35)+(N(Krankheitstage!CD35)+N(Krankheitstage!CP35))*N($C35))))</f>
        <v/>
      </c>
      <c r="BX35" s="76">
        <f>IF($B35="",0,IF(Einstellungen!$C$10="Ja",MAX(IF(Einstellungen!$C$11="7 Tage",MAX(0,(MIN(DATE(2029,6,0),IF(Mitarbeiter!$D35="",DATE(2029,6,0),Mitarbeiter!$D35),TODAY()))-(MAX(DATE(2029,5,1),Mitarbeiter!$C35))+1),MAX(0,NETWORKDAYS(MAX(DATE(2029,5,1),Mitarbeiter!$C35),MIN(DATE(2029,6,0),IF(Mitarbeiter!$D35="",DATE(2029,6,0),Mitarbeiter!$D35),TODAY()),Einstellungen!$F$13:$F$67)))*N(Mitarbeiter!$E35)/IF(Einstellungen!$C$11="7 Tage",7,5),N('Ist-Stunden'!AT35)),MAX(IF(Einstellungen!$C$11="7 Tage",MAX(0,(MIN(DATE(2029,6,0),IF(Mitarbeiter!$D35="",DATE(2029,6,0),Mitarbeiter!$D35),TODAY()))-(MAX(DATE(2029,5,1),Mitarbeiter!$C35))+1),MAX(0,NETWORKDAYS(MAX(DATE(2029,5,1),Mitarbeiter!$C35),MIN(DATE(2029,6,0),IF(Mitarbeiter!$D35="",DATE(2029,6,0),Mitarbeiter!$D35),TODAY()),Einstellungen!$F$13:$F$67)))*N(Mitarbeiter!$E35)/IF(Einstellungen!$C$11="7 Tage",7,5),N('Ist-Stunden'!AT35)+(N(Krankheitstage!CE35)+N(Krankheitstage!CQ35))*N($C35))))</f>
        <v/>
      </c>
      <c r="BY35" s="76">
        <f>IF($B35="",0,IF(Einstellungen!$C$10="Ja",MAX(IF(Einstellungen!$C$11="7 Tage",MAX(0,(MIN(DATE(2029,7,0),IF(Mitarbeiter!$D35="",DATE(2029,7,0),Mitarbeiter!$D35),TODAY()))-(MAX(DATE(2029,6,1),Mitarbeiter!$C35))+1),MAX(0,NETWORKDAYS(MAX(DATE(2029,6,1),Mitarbeiter!$C35),MIN(DATE(2029,7,0),IF(Mitarbeiter!$D35="",DATE(2029,7,0),Mitarbeiter!$D35),TODAY()),Einstellungen!$F$13:$F$67)))*N(Mitarbeiter!$E35)/IF(Einstellungen!$C$11="7 Tage",7,5),N('Ist-Stunden'!AU35)),MAX(IF(Einstellungen!$C$11="7 Tage",MAX(0,(MIN(DATE(2029,7,0),IF(Mitarbeiter!$D35="",DATE(2029,7,0),Mitarbeiter!$D35),TODAY()))-(MAX(DATE(2029,6,1),Mitarbeiter!$C35))+1),MAX(0,NETWORKDAYS(MAX(DATE(2029,6,1),Mitarbeiter!$C35),MIN(DATE(2029,7,0),IF(Mitarbeiter!$D35="",DATE(2029,7,0),Mitarbeiter!$D35),TODAY()),Einstellungen!$F$13:$F$67)))*N(Mitarbeiter!$E35)/IF(Einstellungen!$C$11="7 Tage",7,5),N('Ist-Stunden'!AU35)+(N(Krankheitstage!CF35)+N(Krankheitstage!CR35))*N($C35))))</f>
        <v/>
      </c>
      <c r="BZ35" s="76">
        <f>IF($B35="",0,IF(Einstellungen!$C$10="Ja",MAX(IF(Einstellungen!$C$11="7 Tage",MAX(0,(MIN(DATE(2029,8,0),IF(Mitarbeiter!$D35="",DATE(2029,8,0),Mitarbeiter!$D35),TODAY()))-(MAX(DATE(2029,7,1),Mitarbeiter!$C35))+1),MAX(0,NETWORKDAYS(MAX(DATE(2029,7,1),Mitarbeiter!$C35),MIN(DATE(2029,8,0),IF(Mitarbeiter!$D35="",DATE(2029,8,0),Mitarbeiter!$D35),TODAY()),Einstellungen!$F$13:$F$67)))*N(Mitarbeiter!$E35)/IF(Einstellungen!$C$11="7 Tage",7,5),N('Ist-Stunden'!AV35)),MAX(IF(Einstellungen!$C$11="7 Tage",MAX(0,(MIN(DATE(2029,8,0),IF(Mitarbeiter!$D35="",DATE(2029,8,0),Mitarbeiter!$D35),TODAY()))-(MAX(DATE(2029,7,1),Mitarbeiter!$C35))+1),MAX(0,NETWORKDAYS(MAX(DATE(2029,7,1),Mitarbeiter!$C35),MIN(DATE(2029,8,0),IF(Mitarbeiter!$D35="",DATE(2029,8,0),Mitarbeiter!$D35),TODAY()),Einstellungen!$F$13:$F$67)))*N(Mitarbeiter!$E35)/IF(Einstellungen!$C$11="7 Tage",7,5),N('Ist-Stunden'!AV35)+(N(Krankheitstage!CG35)+N(Krankheitstage!CS35))*N($C35))))</f>
        <v/>
      </c>
      <c r="CA35" s="76">
        <f>IF($B35="",0,IF(Einstellungen!$C$10="Ja",MAX(IF(Einstellungen!$C$11="7 Tage",MAX(0,(MIN(DATE(2029,9,0),IF(Mitarbeiter!$D35="",DATE(2029,9,0),Mitarbeiter!$D35),TODAY()))-(MAX(DATE(2029,8,1),Mitarbeiter!$C35))+1),MAX(0,NETWORKDAYS(MAX(DATE(2029,8,1),Mitarbeiter!$C35),MIN(DATE(2029,9,0),IF(Mitarbeiter!$D35="",DATE(2029,9,0),Mitarbeiter!$D35),TODAY()),Einstellungen!$F$13:$F$67)))*N(Mitarbeiter!$E35)/IF(Einstellungen!$C$11="7 Tage",7,5),N('Ist-Stunden'!AW35)),MAX(IF(Einstellungen!$C$11="7 Tage",MAX(0,(MIN(DATE(2029,9,0),IF(Mitarbeiter!$D35="",DATE(2029,9,0),Mitarbeiter!$D35),TODAY()))-(MAX(DATE(2029,8,1),Mitarbeiter!$C35))+1),MAX(0,NETWORKDAYS(MAX(DATE(2029,8,1),Mitarbeiter!$C35),MIN(DATE(2029,9,0),IF(Mitarbeiter!$D35="",DATE(2029,9,0),Mitarbeiter!$D35),TODAY()),Einstellungen!$F$13:$F$67)))*N(Mitarbeiter!$E35)/IF(Einstellungen!$C$11="7 Tage",7,5),N('Ist-Stunden'!AW35)+(N(Krankheitstage!CH35)+N(Krankheitstage!CT35))*N($C35))))</f>
        <v/>
      </c>
      <c r="CB35" s="76">
        <f>IF($B35="",0,IF(Einstellungen!$C$10="Ja",MAX(IF(Einstellungen!$C$11="7 Tage",MAX(0,(MIN(DATE(2029,10,0),IF(Mitarbeiter!$D35="",DATE(2029,10,0),Mitarbeiter!$D35),TODAY()))-(MAX(DATE(2029,9,1),Mitarbeiter!$C35))+1),MAX(0,NETWORKDAYS(MAX(DATE(2029,9,1),Mitarbeiter!$C35),MIN(DATE(2029,10,0),IF(Mitarbeiter!$D35="",DATE(2029,10,0),Mitarbeiter!$D35),TODAY()),Einstellungen!$F$13:$F$67)))*N(Mitarbeiter!$E35)/IF(Einstellungen!$C$11="7 Tage",7,5),N('Ist-Stunden'!AX35)),MAX(IF(Einstellungen!$C$11="7 Tage",MAX(0,(MIN(DATE(2029,10,0),IF(Mitarbeiter!$D35="",DATE(2029,10,0),Mitarbeiter!$D35),TODAY()))-(MAX(DATE(2029,9,1),Mitarbeiter!$C35))+1),MAX(0,NETWORKDAYS(MAX(DATE(2029,9,1),Mitarbeiter!$C35),MIN(DATE(2029,10,0),IF(Mitarbeiter!$D35="",DATE(2029,10,0),Mitarbeiter!$D35),TODAY()),Einstellungen!$F$13:$F$67)))*N(Mitarbeiter!$E35)/IF(Einstellungen!$C$11="7 Tage",7,5),N('Ist-Stunden'!AX35)+(N(Krankheitstage!CI35)+N(Krankheitstage!CU35))*N($C35))))</f>
        <v/>
      </c>
      <c r="CC35" s="76">
        <f>IF($B35="",0,IF(Einstellungen!$C$10="Ja",MAX(IF(Einstellungen!$C$11="7 Tage",MAX(0,(MIN(DATE(2029,11,0),IF(Mitarbeiter!$D35="",DATE(2029,11,0),Mitarbeiter!$D35),TODAY()))-(MAX(DATE(2029,10,1),Mitarbeiter!$C35))+1),MAX(0,NETWORKDAYS(MAX(DATE(2029,10,1),Mitarbeiter!$C35),MIN(DATE(2029,11,0),IF(Mitarbeiter!$D35="",DATE(2029,11,0),Mitarbeiter!$D35),TODAY()),Einstellungen!$F$13:$F$67)))*N(Mitarbeiter!$E35)/IF(Einstellungen!$C$11="7 Tage",7,5),N('Ist-Stunden'!AY35)),MAX(IF(Einstellungen!$C$11="7 Tage",MAX(0,(MIN(DATE(2029,11,0),IF(Mitarbeiter!$D35="",DATE(2029,11,0),Mitarbeiter!$D35),TODAY()))-(MAX(DATE(2029,10,1),Mitarbeiter!$C35))+1),MAX(0,NETWORKDAYS(MAX(DATE(2029,10,1),Mitarbeiter!$C35),MIN(DATE(2029,11,0),IF(Mitarbeiter!$D35="",DATE(2029,11,0),Mitarbeiter!$D35),TODAY()),Einstellungen!$F$13:$F$67)))*N(Mitarbeiter!$E35)/IF(Einstellungen!$C$11="7 Tage",7,5),N('Ist-Stunden'!AY35)+(N(Krankheitstage!CJ35)+N(Krankheitstage!CV35))*N($C35))))</f>
        <v/>
      </c>
      <c r="CD35" s="76">
        <f>IF($B35="",0,IF(Einstellungen!$C$10="Ja",MAX(IF(Einstellungen!$C$11="7 Tage",MAX(0,(MIN(DATE(2029,12,0),IF(Mitarbeiter!$D35="",DATE(2029,12,0),Mitarbeiter!$D35),TODAY()))-(MAX(DATE(2029,11,1),Mitarbeiter!$C35))+1),MAX(0,NETWORKDAYS(MAX(DATE(2029,11,1),Mitarbeiter!$C35),MIN(DATE(2029,12,0),IF(Mitarbeiter!$D35="",DATE(2029,12,0),Mitarbeiter!$D35),TODAY()),Einstellungen!$F$13:$F$67)))*N(Mitarbeiter!$E35)/IF(Einstellungen!$C$11="7 Tage",7,5),N('Ist-Stunden'!AZ35)),MAX(IF(Einstellungen!$C$11="7 Tage",MAX(0,(MIN(DATE(2029,12,0),IF(Mitarbeiter!$D35="",DATE(2029,12,0),Mitarbeiter!$D35),TODAY()))-(MAX(DATE(2029,11,1),Mitarbeiter!$C35))+1),MAX(0,NETWORKDAYS(MAX(DATE(2029,11,1),Mitarbeiter!$C35),MIN(DATE(2029,12,0),IF(Mitarbeiter!$D35="",DATE(2029,12,0),Mitarbeiter!$D35),TODAY()),Einstellungen!$F$13:$F$67)))*N(Mitarbeiter!$E35)/IF(Einstellungen!$C$11="7 Tage",7,5),N('Ist-Stunden'!AZ35)+(N(Krankheitstage!CK35)+N(Krankheitstage!CW35))*N($C35))))</f>
        <v/>
      </c>
      <c r="CE35" s="76">
        <f>IF($B35="",0,IF(Einstellungen!$C$10="Ja",MAX(IF(Einstellungen!$C$11="7 Tage",MAX(0,(MIN(DATE(2029,13,0),IF(Mitarbeiter!$D35="",DATE(2029,13,0),Mitarbeiter!$D35),TODAY()))-(MAX(DATE(2029,12,1),Mitarbeiter!$C35))+1),MAX(0,NETWORKDAYS(MAX(DATE(2029,12,1),Mitarbeiter!$C35),MIN(DATE(2029,13,0),IF(Mitarbeiter!$D35="",DATE(2029,13,0),Mitarbeiter!$D35),TODAY()),Einstellungen!$F$13:$F$67)))*N(Mitarbeiter!$E35)/IF(Einstellungen!$C$11="7 Tage",7,5),N('Ist-Stunden'!BA35)),MAX(IF(Einstellungen!$C$11="7 Tage",MAX(0,(MIN(DATE(2029,13,0),IF(Mitarbeiter!$D35="",DATE(2029,13,0),Mitarbeiter!$D35),TODAY()))-(MAX(DATE(2029,12,1),Mitarbeiter!$C35))+1),MAX(0,NETWORKDAYS(MAX(DATE(2029,12,1),Mitarbeiter!$C35),MIN(DATE(2029,13,0),IF(Mitarbeiter!$D35="",DATE(2029,13,0),Mitarbeiter!$D35),TODAY()),Einstellungen!$F$13:$F$67)))*N(Mitarbeiter!$E35)/IF(Einstellungen!$C$11="7 Tage",7,5),N('Ist-Stunden'!BA35)+(N(Krankheitstage!CL35)+N(Krankheitstage!CX35))*N($C35))))</f>
        <v/>
      </c>
      <c r="CF35" s="76">
        <f>IF($B35="",0,IF(Einstellungen!$C$10="Ja",MAX(IF(Einstellungen!$C$11="7 Tage",MAX(0,(MIN(DATE(2030,2,0),IF(Mitarbeiter!$D35="",DATE(2030,2,0),Mitarbeiter!$D35),TODAY()))-(MAX(DATE(2030,1,1),Mitarbeiter!$C35))+1),MAX(0,NETWORKDAYS(MAX(DATE(2030,1,1),Mitarbeiter!$C35),MIN(DATE(2030,2,0),IF(Mitarbeiter!$D35="",DATE(2030,2,0),Mitarbeiter!$D35),TODAY()),Einstellungen!$F$13:$F$67)))*N(Mitarbeiter!$E35)/IF(Einstellungen!$C$11="7 Tage",7,5),N('Ist-Stunden'!BB35)),MAX(IF(Einstellungen!$C$11="7 Tage",MAX(0,(MIN(DATE(2030,2,0),IF(Mitarbeiter!$D35="",DATE(2030,2,0),Mitarbeiter!$D35),TODAY()))-(MAX(DATE(2030,1,1),Mitarbeiter!$C35))+1),MAX(0,NETWORKDAYS(MAX(DATE(2030,1,1),Mitarbeiter!$C35),MIN(DATE(2030,2,0),IF(Mitarbeiter!$D35="",DATE(2030,2,0),Mitarbeiter!$D35),TODAY()),Einstellungen!$F$13:$F$67)))*N(Mitarbeiter!$E35)/IF(Einstellungen!$C$11="7 Tage",7,5),N('Ist-Stunden'!BB35)+(N(Krankheitstage!CY35)+N(Krankheitstage!DK35))*N($C35))))</f>
        <v/>
      </c>
      <c r="CG35" s="76">
        <f>IF($B35="",0,IF(Einstellungen!$C$10="Ja",MAX(IF(Einstellungen!$C$11="7 Tage",MAX(0,(MIN(DATE(2030,3,0),IF(Mitarbeiter!$D35="",DATE(2030,3,0),Mitarbeiter!$D35),TODAY()))-(MAX(DATE(2030,2,1),Mitarbeiter!$C35))+1),MAX(0,NETWORKDAYS(MAX(DATE(2030,2,1),Mitarbeiter!$C35),MIN(DATE(2030,3,0),IF(Mitarbeiter!$D35="",DATE(2030,3,0),Mitarbeiter!$D35),TODAY()),Einstellungen!$F$13:$F$67)))*N(Mitarbeiter!$E35)/IF(Einstellungen!$C$11="7 Tage",7,5),N('Ist-Stunden'!BC35)),MAX(IF(Einstellungen!$C$11="7 Tage",MAX(0,(MIN(DATE(2030,3,0),IF(Mitarbeiter!$D35="",DATE(2030,3,0),Mitarbeiter!$D35),TODAY()))-(MAX(DATE(2030,2,1),Mitarbeiter!$C35))+1),MAX(0,NETWORKDAYS(MAX(DATE(2030,2,1),Mitarbeiter!$C35),MIN(DATE(2030,3,0),IF(Mitarbeiter!$D35="",DATE(2030,3,0),Mitarbeiter!$D35),TODAY()),Einstellungen!$F$13:$F$67)))*N(Mitarbeiter!$E35)/IF(Einstellungen!$C$11="7 Tage",7,5),N('Ist-Stunden'!BC35)+(N(Krankheitstage!CZ35)+N(Krankheitstage!DL35))*N($C35))))</f>
        <v/>
      </c>
      <c r="CH35" s="76">
        <f>IF($B35="",0,IF(Einstellungen!$C$10="Ja",MAX(IF(Einstellungen!$C$11="7 Tage",MAX(0,(MIN(DATE(2030,4,0),IF(Mitarbeiter!$D35="",DATE(2030,4,0),Mitarbeiter!$D35),TODAY()))-(MAX(DATE(2030,3,1),Mitarbeiter!$C35))+1),MAX(0,NETWORKDAYS(MAX(DATE(2030,3,1),Mitarbeiter!$C35),MIN(DATE(2030,4,0),IF(Mitarbeiter!$D35="",DATE(2030,4,0),Mitarbeiter!$D35),TODAY()),Einstellungen!$F$13:$F$67)))*N(Mitarbeiter!$E35)/IF(Einstellungen!$C$11="7 Tage",7,5),N('Ist-Stunden'!BD35)),MAX(IF(Einstellungen!$C$11="7 Tage",MAX(0,(MIN(DATE(2030,4,0),IF(Mitarbeiter!$D35="",DATE(2030,4,0),Mitarbeiter!$D35),TODAY()))-(MAX(DATE(2030,3,1),Mitarbeiter!$C35))+1),MAX(0,NETWORKDAYS(MAX(DATE(2030,3,1),Mitarbeiter!$C35),MIN(DATE(2030,4,0),IF(Mitarbeiter!$D35="",DATE(2030,4,0),Mitarbeiter!$D35),TODAY()),Einstellungen!$F$13:$F$67)))*N(Mitarbeiter!$E35)/IF(Einstellungen!$C$11="7 Tage",7,5),N('Ist-Stunden'!BD35)+(N(Krankheitstage!DA35)+N(Krankheitstage!DM35))*N($C35))))</f>
        <v/>
      </c>
      <c r="CI35" s="76">
        <f>IF($B35="",0,IF(Einstellungen!$C$10="Ja",MAX(IF(Einstellungen!$C$11="7 Tage",MAX(0,(MIN(DATE(2030,5,0),IF(Mitarbeiter!$D35="",DATE(2030,5,0),Mitarbeiter!$D35),TODAY()))-(MAX(DATE(2030,4,1),Mitarbeiter!$C35))+1),MAX(0,NETWORKDAYS(MAX(DATE(2030,4,1),Mitarbeiter!$C35),MIN(DATE(2030,5,0),IF(Mitarbeiter!$D35="",DATE(2030,5,0),Mitarbeiter!$D35),TODAY()),Einstellungen!$F$13:$F$67)))*N(Mitarbeiter!$E35)/IF(Einstellungen!$C$11="7 Tage",7,5),N('Ist-Stunden'!BE35)),MAX(IF(Einstellungen!$C$11="7 Tage",MAX(0,(MIN(DATE(2030,5,0),IF(Mitarbeiter!$D35="",DATE(2030,5,0),Mitarbeiter!$D35),TODAY()))-(MAX(DATE(2030,4,1),Mitarbeiter!$C35))+1),MAX(0,NETWORKDAYS(MAX(DATE(2030,4,1),Mitarbeiter!$C35),MIN(DATE(2030,5,0),IF(Mitarbeiter!$D35="",DATE(2030,5,0),Mitarbeiter!$D35),TODAY()),Einstellungen!$F$13:$F$67)))*N(Mitarbeiter!$E35)/IF(Einstellungen!$C$11="7 Tage",7,5),N('Ist-Stunden'!BE35)+(N(Krankheitstage!DB35)+N(Krankheitstage!DN35))*N($C35))))</f>
        <v/>
      </c>
      <c r="CJ35" s="76">
        <f>IF($B35="",0,IF(Einstellungen!$C$10="Ja",MAX(IF(Einstellungen!$C$11="7 Tage",MAX(0,(MIN(DATE(2030,6,0),IF(Mitarbeiter!$D35="",DATE(2030,6,0),Mitarbeiter!$D35),TODAY()))-(MAX(DATE(2030,5,1),Mitarbeiter!$C35))+1),MAX(0,NETWORKDAYS(MAX(DATE(2030,5,1),Mitarbeiter!$C35),MIN(DATE(2030,6,0),IF(Mitarbeiter!$D35="",DATE(2030,6,0),Mitarbeiter!$D35),TODAY()),Einstellungen!$F$13:$F$67)))*N(Mitarbeiter!$E35)/IF(Einstellungen!$C$11="7 Tage",7,5),N('Ist-Stunden'!BF35)),MAX(IF(Einstellungen!$C$11="7 Tage",MAX(0,(MIN(DATE(2030,6,0),IF(Mitarbeiter!$D35="",DATE(2030,6,0),Mitarbeiter!$D35),TODAY()))-(MAX(DATE(2030,5,1),Mitarbeiter!$C35))+1),MAX(0,NETWORKDAYS(MAX(DATE(2030,5,1),Mitarbeiter!$C35),MIN(DATE(2030,6,0),IF(Mitarbeiter!$D35="",DATE(2030,6,0),Mitarbeiter!$D35),TODAY()),Einstellungen!$F$13:$F$67)))*N(Mitarbeiter!$E35)/IF(Einstellungen!$C$11="7 Tage",7,5),N('Ist-Stunden'!BF35)+(N(Krankheitstage!DC35)+N(Krankheitstage!DO35))*N($C35))))</f>
        <v/>
      </c>
      <c r="CK35" s="76">
        <f>IF($B35="",0,IF(Einstellungen!$C$10="Ja",MAX(IF(Einstellungen!$C$11="7 Tage",MAX(0,(MIN(DATE(2030,7,0),IF(Mitarbeiter!$D35="",DATE(2030,7,0),Mitarbeiter!$D35),TODAY()))-(MAX(DATE(2030,6,1),Mitarbeiter!$C35))+1),MAX(0,NETWORKDAYS(MAX(DATE(2030,6,1),Mitarbeiter!$C35),MIN(DATE(2030,7,0),IF(Mitarbeiter!$D35="",DATE(2030,7,0),Mitarbeiter!$D35),TODAY()),Einstellungen!$F$13:$F$67)))*N(Mitarbeiter!$E35)/IF(Einstellungen!$C$11="7 Tage",7,5),N('Ist-Stunden'!BG35)),MAX(IF(Einstellungen!$C$11="7 Tage",MAX(0,(MIN(DATE(2030,7,0),IF(Mitarbeiter!$D35="",DATE(2030,7,0),Mitarbeiter!$D35),TODAY()))-(MAX(DATE(2030,6,1),Mitarbeiter!$C35))+1),MAX(0,NETWORKDAYS(MAX(DATE(2030,6,1),Mitarbeiter!$C35),MIN(DATE(2030,7,0),IF(Mitarbeiter!$D35="",DATE(2030,7,0),Mitarbeiter!$D35),TODAY()),Einstellungen!$F$13:$F$67)))*N(Mitarbeiter!$E35)/IF(Einstellungen!$C$11="7 Tage",7,5),N('Ist-Stunden'!BG35)+(N(Krankheitstage!DD35)+N(Krankheitstage!DP35))*N($C35))))</f>
        <v/>
      </c>
      <c r="CL35" s="76">
        <f>IF($B35="",0,IF(Einstellungen!$C$10="Ja",MAX(IF(Einstellungen!$C$11="7 Tage",MAX(0,(MIN(DATE(2030,8,0),IF(Mitarbeiter!$D35="",DATE(2030,8,0),Mitarbeiter!$D35),TODAY()))-(MAX(DATE(2030,7,1),Mitarbeiter!$C35))+1),MAX(0,NETWORKDAYS(MAX(DATE(2030,7,1),Mitarbeiter!$C35),MIN(DATE(2030,8,0),IF(Mitarbeiter!$D35="",DATE(2030,8,0),Mitarbeiter!$D35),TODAY()),Einstellungen!$F$13:$F$67)))*N(Mitarbeiter!$E35)/IF(Einstellungen!$C$11="7 Tage",7,5),N('Ist-Stunden'!BH35)),MAX(IF(Einstellungen!$C$11="7 Tage",MAX(0,(MIN(DATE(2030,8,0),IF(Mitarbeiter!$D35="",DATE(2030,8,0),Mitarbeiter!$D35),TODAY()))-(MAX(DATE(2030,7,1),Mitarbeiter!$C35))+1),MAX(0,NETWORKDAYS(MAX(DATE(2030,7,1),Mitarbeiter!$C35),MIN(DATE(2030,8,0),IF(Mitarbeiter!$D35="",DATE(2030,8,0),Mitarbeiter!$D35),TODAY()),Einstellungen!$F$13:$F$67)))*N(Mitarbeiter!$E35)/IF(Einstellungen!$C$11="7 Tage",7,5),N('Ist-Stunden'!BH35)+(N(Krankheitstage!DE35)+N(Krankheitstage!DQ35))*N($C35))))</f>
        <v/>
      </c>
      <c r="CM35" s="76">
        <f>IF($B35="",0,IF(Einstellungen!$C$10="Ja",MAX(IF(Einstellungen!$C$11="7 Tage",MAX(0,(MIN(DATE(2030,9,0),IF(Mitarbeiter!$D35="",DATE(2030,9,0),Mitarbeiter!$D35),TODAY()))-(MAX(DATE(2030,8,1),Mitarbeiter!$C35))+1),MAX(0,NETWORKDAYS(MAX(DATE(2030,8,1),Mitarbeiter!$C35),MIN(DATE(2030,9,0),IF(Mitarbeiter!$D35="",DATE(2030,9,0),Mitarbeiter!$D35),TODAY()),Einstellungen!$F$13:$F$67)))*N(Mitarbeiter!$E35)/IF(Einstellungen!$C$11="7 Tage",7,5),N('Ist-Stunden'!BI35)),MAX(IF(Einstellungen!$C$11="7 Tage",MAX(0,(MIN(DATE(2030,9,0),IF(Mitarbeiter!$D35="",DATE(2030,9,0),Mitarbeiter!$D35),TODAY()))-(MAX(DATE(2030,8,1),Mitarbeiter!$C35))+1),MAX(0,NETWORKDAYS(MAX(DATE(2030,8,1),Mitarbeiter!$C35),MIN(DATE(2030,9,0),IF(Mitarbeiter!$D35="",DATE(2030,9,0),Mitarbeiter!$D35),TODAY()),Einstellungen!$F$13:$F$67)))*N(Mitarbeiter!$E35)/IF(Einstellungen!$C$11="7 Tage",7,5),N('Ist-Stunden'!BI35)+(N(Krankheitstage!DF35)+N(Krankheitstage!DR35))*N($C35))))</f>
        <v/>
      </c>
      <c r="CN35" s="76">
        <f>IF($B35="",0,IF(Einstellungen!$C$10="Ja",MAX(IF(Einstellungen!$C$11="7 Tage",MAX(0,(MIN(DATE(2030,10,0),IF(Mitarbeiter!$D35="",DATE(2030,10,0),Mitarbeiter!$D35),TODAY()))-(MAX(DATE(2030,9,1),Mitarbeiter!$C35))+1),MAX(0,NETWORKDAYS(MAX(DATE(2030,9,1),Mitarbeiter!$C35),MIN(DATE(2030,10,0),IF(Mitarbeiter!$D35="",DATE(2030,10,0),Mitarbeiter!$D35),TODAY()),Einstellungen!$F$13:$F$67)))*N(Mitarbeiter!$E35)/IF(Einstellungen!$C$11="7 Tage",7,5),N('Ist-Stunden'!BJ35)),MAX(IF(Einstellungen!$C$11="7 Tage",MAX(0,(MIN(DATE(2030,10,0),IF(Mitarbeiter!$D35="",DATE(2030,10,0),Mitarbeiter!$D35),TODAY()))-(MAX(DATE(2030,9,1),Mitarbeiter!$C35))+1),MAX(0,NETWORKDAYS(MAX(DATE(2030,9,1),Mitarbeiter!$C35),MIN(DATE(2030,10,0),IF(Mitarbeiter!$D35="",DATE(2030,10,0),Mitarbeiter!$D35),TODAY()),Einstellungen!$F$13:$F$67)))*N(Mitarbeiter!$E35)/IF(Einstellungen!$C$11="7 Tage",7,5),N('Ist-Stunden'!BJ35)+(N(Krankheitstage!DG35)+N(Krankheitstage!DS35))*N($C35))))</f>
        <v/>
      </c>
      <c r="CO35" s="76">
        <f>IF($B35="",0,IF(Einstellungen!$C$10="Ja",MAX(IF(Einstellungen!$C$11="7 Tage",MAX(0,(MIN(DATE(2030,11,0),IF(Mitarbeiter!$D35="",DATE(2030,11,0),Mitarbeiter!$D35),TODAY()))-(MAX(DATE(2030,10,1),Mitarbeiter!$C35))+1),MAX(0,NETWORKDAYS(MAX(DATE(2030,10,1),Mitarbeiter!$C35),MIN(DATE(2030,11,0),IF(Mitarbeiter!$D35="",DATE(2030,11,0),Mitarbeiter!$D35),TODAY()),Einstellungen!$F$13:$F$67)))*N(Mitarbeiter!$E35)/IF(Einstellungen!$C$11="7 Tage",7,5),N('Ist-Stunden'!BK35)),MAX(IF(Einstellungen!$C$11="7 Tage",MAX(0,(MIN(DATE(2030,11,0),IF(Mitarbeiter!$D35="",DATE(2030,11,0),Mitarbeiter!$D35),TODAY()))-(MAX(DATE(2030,10,1),Mitarbeiter!$C35))+1),MAX(0,NETWORKDAYS(MAX(DATE(2030,10,1),Mitarbeiter!$C35),MIN(DATE(2030,11,0),IF(Mitarbeiter!$D35="",DATE(2030,11,0),Mitarbeiter!$D35),TODAY()),Einstellungen!$F$13:$F$67)))*N(Mitarbeiter!$E35)/IF(Einstellungen!$C$11="7 Tage",7,5),N('Ist-Stunden'!BK35)+(N(Krankheitstage!DH35)+N(Krankheitstage!DT35))*N($C35))))</f>
        <v/>
      </c>
      <c r="CP35" s="76">
        <f>IF($B35="",0,IF(Einstellungen!$C$10="Ja",MAX(IF(Einstellungen!$C$11="7 Tage",MAX(0,(MIN(DATE(2030,12,0),IF(Mitarbeiter!$D35="",DATE(2030,12,0),Mitarbeiter!$D35),TODAY()))-(MAX(DATE(2030,11,1),Mitarbeiter!$C35))+1),MAX(0,NETWORKDAYS(MAX(DATE(2030,11,1),Mitarbeiter!$C35),MIN(DATE(2030,12,0),IF(Mitarbeiter!$D35="",DATE(2030,12,0),Mitarbeiter!$D35),TODAY()),Einstellungen!$F$13:$F$67)))*N(Mitarbeiter!$E35)/IF(Einstellungen!$C$11="7 Tage",7,5),N('Ist-Stunden'!BL35)),MAX(IF(Einstellungen!$C$11="7 Tage",MAX(0,(MIN(DATE(2030,12,0),IF(Mitarbeiter!$D35="",DATE(2030,12,0),Mitarbeiter!$D35),TODAY()))-(MAX(DATE(2030,11,1),Mitarbeiter!$C35))+1),MAX(0,NETWORKDAYS(MAX(DATE(2030,11,1),Mitarbeiter!$C35),MIN(DATE(2030,12,0),IF(Mitarbeiter!$D35="",DATE(2030,12,0),Mitarbeiter!$D35),TODAY()),Einstellungen!$F$13:$F$67)))*N(Mitarbeiter!$E35)/IF(Einstellungen!$C$11="7 Tage",7,5),N('Ist-Stunden'!BL35)+(N(Krankheitstage!DI35)+N(Krankheitstage!DU35))*N($C35))))</f>
        <v/>
      </c>
      <c r="CQ35" s="76">
        <f>IF($B35="",0,IF(Einstellungen!$C$10="Ja",MAX(IF(Einstellungen!$C$11="7 Tage",MAX(0,(MIN(DATE(2030,13,0),IF(Mitarbeiter!$D35="",DATE(2030,13,0),Mitarbeiter!$D35),TODAY()))-(MAX(DATE(2030,12,1),Mitarbeiter!$C35))+1),MAX(0,NETWORKDAYS(MAX(DATE(2030,12,1),Mitarbeiter!$C35),MIN(DATE(2030,13,0),IF(Mitarbeiter!$D35="",DATE(2030,13,0),Mitarbeiter!$D35),TODAY()),Einstellungen!$F$13:$F$67)))*N(Mitarbeiter!$E35)/IF(Einstellungen!$C$11="7 Tage",7,5),N('Ist-Stunden'!BM35)),MAX(IF(Einstellungen!$C$11="7 Tage",MAX(0,(MIN(DATE(2030,13,0),IF(Mitarbeiter!$D35="",DATE(2030,13,0),Mitarbeiter!$D35),TODAY()))-(MAX(DATE(2030,12,1),Mitarbeiter!$C35))+1),MAX(0,NETWORKDAYS(MAX(DATE(2030,12,1),Mitarbeiter!$C35),MIN(DATE(2030,13,0),IF(Mitarbeiter!$D35="",DATE(2030,13,0),Mitarbeiter!$D35),TODAY()),Einstellungen!$F$13:$F$67)))*N(Mitarbeiter!$E35)/IF(Einstellungen!$C$11="7 Tage",7,5),N('Ist-Stunden'!BM35)+(N(Krankheitstage!DJ35)+N(Krankheitstage!DV35))*N($C35))))</f>
        <v/>
      </c>
    </row>
    <row r="36">
      <c r="A36" s="73">
        <f>IF(Mitarbeiter!B36="","",Mitarbeiter!A36)</f>
        <v/>
      </c>
      <c r="B36" s="6">
        <f>IF(Mitarbeiter!B36="","",Mitarbeiter!B36)</f>
        <v/>
      </c>
      <c r="C36" s="74">
        <f>IF(Mitarbeiter!B36="","",Mitarbeiter!F36)</f>
        <v/>
      </c>
      <c r="D36" s="75">
        <f>N(INDEX(Krankheitstage!$G36:$DV36,1,(Einstellungen!$C$3-2026)*24+1))</f>
        <v/>
      </c>
      <c r="E36" s="75">
        <f>N(INDEX(Krankheitstage!$G36:$DV36,1,(Einstellungen!$C$3-2026)*24+2))</f>
        <v/>
      </c>
      <c r="F36" s="75">
        <f>N(INDEX(Krankheitstage!$G36:$DV36,1,(Einstellungen!$C$3-2026)*24+3))</f>
        <v/>
      </c>
      <c r="G36" s="75">
        <f>N(INDEX(Krankheitstage!$G36:$DV36,1,(Einstellungen!$C$3-2026)*24+4))</f>
        <v/>
      </c>
      <c r="H36" s="75">
        <f>N(INDEX(Krankheitstage!$G36:$DV36,1,(Einstellungen!$C$3-2026)*24+5))</f>
        <v/>
      </c>
      <c r="I36" s="75">
        <f>N(INDEX(Krankheitstage!$G36:$DV36,1,(Einstellungen!$C$3-2026)*24+6))</f>
        <v/>
      </c>
      <c r="J36" s="75">
        <f>N(INDEX(Krankheitstage!$G36:$DV36,1,(Einstellungen!$C$3-2026)*24+7))</f>
        <v/>
      </c>
      <c r="K36" s="75">
        <f>N(INDEX(Krankheitstage!$G36:$DV36,1,(Einstellungen!$C$3-2026)*24+8))</f>
        <v/>
      </c>
      <c r="L36" s="75">
        <f>N(INDEX(Krankheitstage!$G36:$DV36,1,(Einstellungen!$C$3-2026)*24+9))</f>
        <v/>
      </c>
      <c r="M36" s="75">
        <f>N(INDEX(Krankheitstage!$G36:$DV36,1,(Einstellungen!$C$3-2026)*24+10))</f>
        <v/>
      </c>
      <c r="N36" s="75">
        <f>N(INDEX(Krankheitstage!$G36:$DV36,1,(Einstellungen!$C$3-2026)*24+11))</f>
        <v/>
      </c>
      <c r="O36" s="75">
        <f>N(INDEX(Krankheitstage!$G36:$DV36,1,(Einstellungen!$C$3-2026)*24+12))</f>
        <v/>
      </c>
      <c r="P36" s="75">
        <f>IF($B36="","",SUM(D36:O36))</f>
        <v/>
      </c>
      <c r="Q36" s="75">
        <f>N(INDEX(Krankheitstage!$G36:$DV36,1,(Einstellungen!$C$3-2026)*24+13))</f>
        <v/>
      </c>
      <c r="R36" s="75">
        <f>N(INDEX(Krankheitstage!$G36:$DV36,1,(Einstellungen!$C$3-2026)*24+14))</f>
        <v/>
      </c>
      <c r="S36" s="75">
        <f>N(INDEX(Krankheitstage!$G36:$DV36,1,(Einstellungen!$C$3-2026)*24+15))</f>
        <v/>
      </c>
      <c r="T36" s="75">
        <f>N(INDEX(Krankheitstage!$G36:$DV36,1,(Einstellungen!$C$3-2026)*24+16))</f>
        <v/>
      </c>
      <c r="U36" s="75">
        <f>N(INDEX(Krankheitstage!$G36:$DV36,1,(Einstellungen!$C$3-2026)*24+17))</f>
        <v/>
      </c>
      <c r="V36" s="75">
        <f>N(INDEX(Krankheitstage!$G36:$DV36,1,(Einstellungen!$C$3-2026)*24+18))</f>
        <v/>
      </c>
      <c r="W36" s="75">
        <f>N(INDEX(Krankheitstage!$G36:$DV36,1,(Einstellungen!$C$3-2026)*24+19))</f>
        <v/>
      </c>
      <c r="X36" s="75">
        <f>N(INDEX(Krankheitstage!$G36:$DV36,1,(Einstellungen!$C$3-2026)*24+20))</f>
        <v/>
      </c>
      <c r="Y36" s="75">
        <f>N(INDEX(Krankheitstage!$G36:$DV36,1,(Einstellungen!$C$3-2026)*24+21))</f>
        <v/>
      </c>
      <c r="Z36" s="75">
        <f>N(INDEX(Krankheitstage!$G36:$DV36,1,(Einstellungen!$C$3-2026)*24+22))</f>
        <v/>
      </c>
      <c r="AA36" s="75">
        <f>N(INDEX(Krankheitstage!$G36:$DV36,1,(Einstellungen!$C$3-2026)*24+23))</f>
        <v/>
      </c>
      <c r="AB36" s="75">
        <f>N(INDEX(Krankheitstage!$G36:$DV36,1,(Einstellungen!$C$3-2026)*24+24))</f>
        <v/>
      </c>
      <c r="AC36" s="75">
        <f>IF($B36="","",SUM(Q36:AB36))</f>
        <v/>
      </c>
      <c r="AD36" s="75">
        <f>IF($B36="","",SUM(P36,AC36))</f>
        <v/>
      </c>
      <c r="AE36" s="76">
        <f>IF($B36="","",AD36*N(C36))</f>
        <v/>
      </c>
      <c r="AF36" s="75">
        <f>IF($B36="","",Krankheitstage!E36)</f>
        <v/>
      </c>
      <c r="AG36" s="76">
        <f>IF($B36="","",AF36*N(C36))</f>
        <v/>
      </c>
      <c r="AH36" s="76">
        <f>IF($B36="","",INDEX($AJ36:$CQ36,1,(Einstellungen!$C$3-2026)*12+1)+INDEX($AJ36:$CQ36,1,(Einstellungen!$C$3-2026)*12+2)+INDEX($AJ36:$CQ36,1,(Einstellungen!$C$3-2026)*12+3)+INDEX($AJ36:$CQ36,1,(Einstellungen!$C$3-2026)*12+4)+INDEX($AJ36:$CQ36,1,(Einstellungen!$C$3-2026)*12+5)+INDEX($AJ36:$CQ36,1,(Einstellungen!$C$3-2026)*12+6)+INDEX($AJ36:$CQ36,1,(Einstellungen!$C$3-2026)*12+7)+INDEX($AJ36:$CQ36,1,(Einstellungen!$C$3-2026)*12+8)+INDEX($AJ36:$CQ36,1,(Einstellungen!$C$3-2026)*12+9)+INDEX($AJ36:$CQ36,1,(Einstellungen!$C$3-2026)*12+10)+INDEX($AJ36:$CQ36,1,(Einstellungen!$C$3-2026)*12+11)+INDEX($AJ36:$CQ36,1,(Einstellungen!$C$3-2026)*12+12))</f>
        <v/>
      </c>
      <c r="AI36" s="76">
        <f>IF($B36="","",SUM($AJ36:$CQ36))</f>
        <v/>
      </c>
      <c r="AJ36" s="76">
        <f>IF($B36="",0,IF(Einstellungen!$C$10="Ja",MAX(IF(Einstellungen!$C$11="7 Tage",MAX(0,(MIN(DATE(2026,2,0),IF(Mitarbeiter!$D36="",DATE(2026,2,0),Mitarbeiter!$D36),TODAY()))-(MAX(DATE(2026,1,1),Mitarbeiter!$C36))+1),MAX(0,NETWORKDAYS(MAX(DATE(2026,1,1),Mitarbeiter!$C36),MIN(DATE(2026,2,0),IF(Mitarbeiter!$D36="",DATE(2026,2,0),Mitarbeiter!$D36),TODAY()),Einstellungen!$F$13:$F$67)))*N(Mitarbeiter!$E36)/IF(Einstellungen!$C$11="7 Tage",7,5),N('Ist-Stunden'!F36)),MAX(IF(Einstellungen!$C$11="7 Tage",MAX(0,(MIN(DATE(2026,2,0),IF(Mitarbeiter!$D36="",DATE(2026,2,0),Mitarbeiter!$D36),TODAY()))-(MAX(DATE(2026,1,1),Mitarbeiter!$C36))+1),MAX(0,NETWORKDAYS(MAX(DATE(2026,1,1),Mitarbeiter!$C36),MIN(DATE(2026,2,0),IF(Mitarbeiter!$D36="",DATE(2026,2,0),Mitarbeiter!$D36),TODAY()),Einstellungen!$F$13:$F$67)))*N(Mitarbeiter!$E36)/IF(Einstellungen!$C$11="7 Tage",7,5),N('Ist-Stunden'!F36)+(N(Krankheitstage!G36)+N(Krankheitstage!S36))*N($C36))))</f>
        <v/>
      </c>
      <c r="AK36" s="76">
        <f>IF($B36="",0,IF(Einstellungen!$C$10="Ja",MAX(IF(Einstellungen!$C$11="7 Tage",MAX(0,(MIN(DATE(2026,3,0),IF(Mitarbeiter!$D36="",DATE(2026,3,0),Mitarbeiter!$D36),TODAY()))-(MAX(DATE(2026,2,1),Mitarbeiter!$C36))+1),MAX(0,NETWORKDAYS(MAX(DATE(2026,2,1),Mitarbeiter!$C36),MIN(DATE(2026,3,0),IF(Mitarbeiter!$D36="",DATE(2026,3,0),Mitarbeiter!$D36),TODAY()),Einstellungen!$F$13:$F$67)))*N(Mitarbeiter!$E36)/IF(Einstellungen!$C$11="7 Tage",7,5),N('Ist-Stunden'!G36)),MAX(IF(Einstellungen!$C$11="7 Tage",MAX(0,(MIN(DATE(2026,3,0),IF(Mitarbeiter!$D36="",DATE(2026,3,0),Mitarbeiter!$D36),TODAY()))-(MAX(DATE(2026,2,1),Mitarbeiter!$C36))+1),MAX(0,NETWORKDAYS(MAX(DATE(2026,2,1),Mitarbeiter!$C36),MIN(DATE(2026,3,0),IF(Mitarbeiter!$D36="",DATE(2026,3,0),Mitarbeiter!$D36),TODAY()),Einstellungen!$F$13:$F$67)))*N(Mitarbeiter!$E36)/IF(Einstellungen!$C$11="7 Tage",7,5),N('Ist-Stunden'!G36)+(N(Krankheitstage!H36)+N(Krankheitstage!T36))*N($C36))))</f>
        <v/>
      </c>
      <c r="AL36" s="76">
        <f>IF($B36="",0,IF(Einstellungen!$C$10="Ja",MAX(IF(Einstellungen!$C$11="7 Tage",MAX(0,(MIN(DATE(2026,4,0),IF(Mitarbeiter!$D36="",DATE(2026,4,0),Mitarbeiter!$D36),TODAY()))-(MAX(DATE(2026,3,1),Mitarbeiter!$C36))+1),MAX(0,NETWORKDAYS(MAX(DATE(2026,3,1),Mitarbeiter!$C36),MIN(DATE(2026,4,0),IF(Mitarbeiter!$D36="",DATE(2026,4,0),Mitarbeiter!$D36),TODAY()),Einstellungen!$F$13:$F$67)))*N(Mitarbeiter!$E36)/IF(Einstellungen!$C$11="7 Tage",7,5),N('Ist-Stunden'!H36)),MAX(IF(Einstellungen!$C$11="7 Tage",MAX(0,(MIN(DATE(2026,4,0),IF(Mitarbeiter!$D36="",DATE(2026,4,0),Mitarbeiter!$D36),TODAY()))-(MAX(DATE(2026,3,1),Mitarbeiter!$C36))+1),MAX(0,NETWORKDAYS(MAX(DATE(2026,3,1),Mitarbeiter!$C36),MIN(DATE(2026,4,0),IF(Mitarbeiter!$D36="",DATE(2026,4,0),Mitarbeiter!$D36),TODAY()),Einstellungen!$F$13:$F$67)))*N(Mitarbeiter!$E36)/IF(Einstellungen!$C$11="7 Tage",7,5),N('Ist-Stunden'!H36)+(N(Krankheitstage!I36)+N(Krankheitstage!U36))*N($C36))))</f>
        <v/>
      </c>
      <c r="AM36" s="76">
        <f>IF($B36="",0,IF(Einstellungen!$C$10="Ja",MAX(IF(Einstellungen!$C$11="7 Tage",MAX(0,(MIN(DATE(2026,5,0),IF(Mitarbeiter!$D36="",DATE(2026,5,0),Mitarbeiter!$D36),TODAY()))-(MAX(DATE(2026,4,1),Mitarbeiter!$C36))+1),MAX(0,NETWORKDAYS(MAX(DATE(2026,4,1),Mitarbeiter!$C36),MIN(DATE(2026,5,0),IF(Mitarbeiter!$D36="",DATE(2026,5,0),Mitarbeiter!$D36),TODAY()),Einstellungen!$F$13:$F$67)))*N(Mitarbeiter!$E36)/IF(Einstellungen!$C$11="7 Tage",7,5),N('Ist-Stunden'!I36)),MAX(IF(Einstellungen!$C$11="7 Tage",MAX(0,(MIN(DATE(2026,5,0),IF(Mitarbeiter!$D36="",DATE(2026,5,0),Mitarbeiter!$D36),TODAY()))-(MAX(DATE(2026,4,1),Mitarbeiter!$C36))+1),MAX(0,NETWORKDAYS(MAX(DATE(2026,4,1),Mitarbeiter!$C36),MIN(DATE(2026,5,0),IF(Mitarbeiter!$D36="",DATE(2026,5,0),Mitarbeiter!$D36),TODAY()),Einstellungen!$F$13:$F$67)))*N(Mitarbeiter!$E36)/IF(Einstellungen!$C$11="7 Tage",7,5),N('Ist-Stunden'!I36)+(N(Krankheitstage!J36)+N(Krankheitstage!V36))*N($C36))))</f>
        <v/>
      </c>
      <c r="AN36" s="76">
        <f>IF($B36="",0,IF(Einstellungen!$C$10="Ja",MAX(IF(Einstellungen!$C$11="7 Tage",MAX(0,(MIN(DATE(2026,6,0),IF(Mitarbeiter!$D36="",DATE(2026,6,0),Mitarbeiter!$D36),TODAY()))-(MAX(DATE(2026,5,1),Mitarbeiter!$C36))+1),MAX(0,NETWORKDAYS(MAX(DATE(2026,5,1),Mitarbeiter!$C36),MIN(DATE(2026,6,0),IF(Mitarbeiter!$D36="",DATE(2026,6,0),Mitarbeiter!$D36),TODAY()),Einstellungen!$F$13:$F$67)))*N(Mitarbeiter!$E36)/IF(Einstellungen!$C$11="7 Tage",7,5),N('Ist-Stunden'!J36)),MAX(IF(Einstellungen!$C$11="7 Tage",MAX(0,(MIN(DATE(2026,6,0),IF(Mitarbeiter!$D36="",DATE(2026,6,0),Mitarbeiter!$D36),TODAY()))-(MAX(DATE(2026,5,1),Mitarbeiter!$C36))+1),MAX(0,NETWORKDAYS(MAX(DATE(2026,5,1),Mitarbeiter!$C36),MIN(DATE(2026,6,0),IF(Mitarbeiter!$D36="",DATE(2026,6,0),Mitarbeiter!$D36),TODAY()),Einstellungen!$F$13:$F$67)))*N(Mitarbeiter!$E36)/IF(Einstellungen!$C$11="7 Tage",7,5),N('Ist-Stunden'!J36)+(N(Krankheitstage!K36)+N(Krankheitstage!W36))*N($C36))))</f>
        <v/>
      </c>
      <c r="AO36" s="76">
        <f>IF($B36="",0,IF(Einstellungen!$C$10="Ja",MAX(IF(Einstellungen!$C$11="7 Tage",MAX(0,(MIN(DATE(2026,7,0),IF(Mitarbeiter!$D36="",DATE(2026,7,0),Mitarbeiter!$D36),TODAY()))-(MAX(DATE(2026,6,1),Mitarbeiter!$C36))+1),MAX(0,NETWORKDAYS(MAX(DATE(2026,6,1),Mitarbeiter!$C36),MIN(DATE(2026,7,0),IF(Mitarbeiter!$D36="",DATE(2026,7,0),Mitarbeiter!$D36),TODAY()),Einstellungen!$F$13:$F$67)))*N(Mitarbeiter!$E36)/IF(Einstellungen!$C$11="7 Tage",7,5),N('Ist-Stunden'!K36)),MAX(IF(Einstellungen!$C$11="7 Tage",MAX(0,(MIN(DATE(2026,7,0),IF(Mitarbeiter!$D36="",DATE(2026,7,0),Mitarbeiter!$D36),TODAY()))-(MAX(DATE(2026,6,1),Mitarbeiter!$C36))+1),MAX(0,NETWORKDAYS(MAX(DATE(2026,6,1),Mitarbeiter!$C36),MIN(DATE(2026,7,0),IF(Mitarbeiter!$D36="",DATE(2026,7,0),Mitarbeiter!$D36),TODAY()),Einstellungen!$F$13:$F$67)))*N(Mitarbeiter!$E36)/IF(Einstellungen!$C$11="7 Tage",7,5),N('Ist-Stunden'!K36)+(N(Krankheitstage!L36)+N(Krankheitstage!X36))*N($C36))))</f>
        <v/>
      </c>
      <c r="AP36" s="76">
        <f>IF($B36="",0,IF(Einstellungen!$C$10="Ja",MAX(IF(Einstellungen!$C$11="7 Tage",MAX(0,(MIN(DATE(2026,8,0),IF(Mitarbeiter!$D36="",DATE(2026,8,0),Mitarbeiter!$D36),TODAY()))-(MAX(DATE(2026,7,1),Mitarbeiter!$C36))+1),MAX(0,NETWORKDAYS(MAX(DATE(2026,7,1),Mitarbeiter!$C36),MIN(DATE(2026,8,0),IF(Mitarbeiter!$D36="",DATE(2026,8,0),Mitarbeiter!$D36),TODAY()),Einstellungen!$F$13:$F$67)))*N(Mitarbeiter!$E36)/IF(Einstellungen!$C$11="7 Tage",7,5),N('Ist-Stunden'!L36)),MAX(IF(Einstellungen!$C$11="7 Tage",MAX(0,(MIN(DATE(2026,8,0),IF(Mitarbeiter!$D36="",DATE(2026,8,0),Mitarbeiter!$D36),TODAY()))-(MAX(DATE(2026,7,1),Mitarbeiter!$C36))+1),MAX(0,NETWORKDAYS(MAX(DATE(2026,7,1),Mitarbeiter!$C36),MIN(DATE(2026,8,0),IF(Mitarbeiter!$D36="",DATE(2026,8,0),Mitarbeiter!$D36),TODAY()),Einstellungen!$F$13:$F$67)))*N(Mitarbeiter!$E36)/IF(Einstellungen!$C$11="7 Tage",7,5),N('Ist-Stunden'!L36)+(N(Krankheitstage!M36)+N(Krankheitstage!Y36))*N($C36))))</f>
        <v/>
      </c>
      <c r="AQ36" s="76">
        <f>IF($B36="",0,IF(Einstellungen!$C$10="Ja",MAX(IF(Einstellungen!$C$11="7 Tage",MAX(0,(MIN(DATE(2026,9,0),IF(Mitarbeiter!$D36="",DATE(2026,9,0),Mitarbeiter!$D36),TODAY()))-(MAX(DATE(2026,8,1),Mitarbeiter!$C36))+1),MAX(0,NETWORKDAYS(MAX(DATE(2026,8,1),Mitarbeiter!$C36),MIN(DATE(2026,9,0),IF(Mitarbeiter!$D36="",DATE(2026,9,0),Mitarbeiter!$D36),TODAY()),Einstellungen!$F$13:$F$67)))*N(Mitarbeiter!$E36)/IF(Einstellungen!$C$11="7 Tage",7,5),N('Ist-Stunden'!M36)),MAX(IF(Einstellungen!$C$11="7 Tage",MAX(0,(MIN(DATE(2026,9,0),IF(Mitarbeiter!$D36="",DATE(2026,9,0),Mitarbeiter!$D36),TODAY()))-(MAX(DATE(2026,8,1),Mitarbeiter!$C36))+1),MAX(0,NETWORKDAYS(MAX(DATE(2026,8,1),Mitarbeiter!$C36),MIN(DATE(2026,9,0),IF(Mitarbeiter!$D36="",DATE(2026,9,0),Mitarbeiter!$D36),TODAY()),Einstellungen!$F$13:$F$67)))*N(Mitarbeiter!$E36)/IF(Einstellungen!$C$11="7 Tage",7,5),N('Ist-Stunden'!M36)+(N(Krankheitstage!N36)+N(Krankheitstage!Z36))*N($C36))))</f>
        <v/>
      </c>
      <c r="AR36" s="76">
        <f>IF($B36="",0,IF(Einstellungen!$C$10="Ja",MAX(IF(Einstellungen!$C$11="7 Tage",MAX(0,(MIN(DATE(2026,10,0),IF(Mitarbeiter!$D36="",DATE(2026,10,0),Mitarbeiter!$D36),TODAY()))-(MAX(DATE(2026,9,1),Mitarbeiter!$C36))+1),MAX(0,NETWORKDAYS(MAX(DATE(2026,9,1),Mitarbeiter!$C36),MIN(DATE(2026,10,0),IF(Mitarbeiter!$D36="",DATE(2026,10,0),Mitarbeiter!$D36),TODAY()),Einstellungen!$F$13:$F$67)))*N(Mitarbeiter!$E36)/IF(Einstellungen!$C$11="7 Tage",7,5),N('Ist-Stunden'!N36)),MAX(IF(Einstellungen!$C$11="7 Tage",MAX(0,(MIN(DATE(2026,10,0),IF(Mitarbeiter!$D36="",DATE(2026,10,0),Mitarbeiter!$D36),TODAY()))-(MAX(DATE(2026,9,1),Mitarbeiter!$C36))+1),MAX(0,NETWORKDAYS(MAX(DATE(2026,9,1),Mitarbeiter!$C36),MIN(DATE(2026,10,0),IF(Mitarbeiter!$D36="",DATE(2026,10,0),Mitarbeiter!$D36),TODAY()),Einstellungen!$F$13:$F$67)))*N(Mitarbeiter!$E36)/IF(Einstellungen!$C$11="7 Tage",7,5),N('Ist-Stunden'!N36)+(N(Krankheitstage!O36)+N(Krankheitstage!AA36))*N($C36))))</f>
        <v/>
      </c>
      <c r="AS36" s="76">
        <f>IF($B36="",0,IF(Einstellungen!$C$10="Ja",MAX(IF(Einstellungen!$C$11="7 Tage",MAX(0,(MIN(DATE(2026,11,0),IF(Mitarbeiter!$D36="",DATE(2026,11,0),Mitarbeiter!$D36),TODAY()))-(MAX(DATE(2026,10,1),Mitarbeiter!$C36))+1),MAX(0,NETWORKDAYS(MAX(DATE(2026,10,1),Mitarbeiter!$C36),MIN(DATE(2026,11,0),IF(Mitarbeiter!$D36="",DATE(2026,11,0),Mitarbeiter!$D36),TODAY()),Einstellungen!$F$13:$F$67)))*N(Mitarbeiter!$E36)/IF(Einstellungen!$C$11="7 Tage",7,5),N('Ist-Stunden'!O36)),MAX(IF(Einstellungen!$C$11="7 Tage",MAX(0,(MIN(DATE(2026,11,0),IF(Mitarbeiter!$D36="",DATE(2026,11,0),Mitarbeiter!$D36),TODAY()))-(MAX(DATE(2026,10,1),Mitarbeiter!$C36))+1),MAX(0,NETWORKDAYS(MAX(DATE(2026,10,1),Mitarbeiter!$C36),MIN(DATE(2026,11,0),IF(Mitarbeiter!$D36="",DATE(2026,11,0),Mitarbeiter!$D36),TODAY()),Einstellungen!$F$13:$F$67)))*N(Mitarbeiter!$E36)/IF(Einstellungen!$C$11="7 Tage",7,5),N('Ist-Stunden'!O36)+(N(Krankheitstage!P36)+N(Krankheitstage!AB36))*N($C36))))</f>
        <v/>
      </c>
      <c r="AT36" s="76">
        <f>IF($B36="",0,IF(Einstellungen!$C$10="Ja",MAX(IF(Einstellungen!$C$11="7 Tage",MAX(0,(MIN(DATE(2026,12,0),IF(Mitarbeiter!$D36="",DATE(2026,12,0),Mitarbeiter!$D36),TODAY()))-(MAX(DATE(2026,11,1),Mitarbeiter!$C36))+1),MAX(0,NETWORKDAYS(MAX(DATE(2026,11,1),Mitarbeiter!$C36),MIN(DATE(2026,12,0),IF(Mitarbeiter!$D36="",DATE(2026,12,0),Mitarbeiter!$D36),TODAY()),Einstellungen!$F$13:$F$67)))*N(Mitarbeiter!$E36)/IF(Einstellungen!$C$11="7 Tage",7,5),N('Ist-Stunden'!P36)),MAX(IF(Einstellungen!$C$11="7 Tage",MAX(0,(MIN(DATE(2026,12,0),IF(Mitarbeiter!$D36="",DATE(2026,12,0),Mitarbeiter!$D36),TODAY()))-(MAX(DATE(2026,11,1),Mitarbeiter!$C36))+1),MAX(0,NETWORKDAYS(MAX(DATE(2026,11,1),Mitarbeiter!$C36),MIN(DATE(2026,12,0),IF(Mitarbeiter!$D36="",DATE(2026,12,0),Mitarbeiter!$D36),TODAY()),Einstellungen!$F$13:$F$67)))*N(Mitarbeiter!$E36)/IF(Einstellungen!$C$11="7 Tage",7,5),N('Ist-Stunden'!P36)+(N(Krankheitstage!Q36)+N(Krankheitstage!AC36))*N($C36))))</f>
        <v/>
      </c>
      <c r="AU36" s="76">
        <f>IF($B36="",0,IF(Einstellungen!$C$10="Ja",MAX(IF(Einstellungen!$C$11="7 Tage",MAX(0,(MIN(DATE(2026,13,0),IF(Mitarbeiter!$D36="",DATE(2026,13,0),Mitarbeiter!$D36),TODAY()))-(MAX(DATE(2026,12,1),Mitarbeiter!$C36))+1),MAX(0,NETWORKDAYS(MAX(DATE(2026,12,1),Mitarbeiter!$C36),MIN(DATE(2026,13,0),IF(Mitarbeiter!$D36="",DATE(2026,13,0),Mitarbeiter!$D36),TODAY()),Einstellungen!$F$13:$F$67)))*N(Mitarbeiter!$E36)/IF(Einstellungen!$C$11="7 Tage",7,5),N('Ist-Stunden'!Q36)),MAX(IF(Einstellungen!$C$11="7 Tage",MAX(0,(MIN(DATE(2026,13,0),IF(Mitarbeiter!$D36="",DATE(2026,13,0),Mitarbeiter!$D36),TODAY()))-(MAX(DATE(2026,12,1),Mitarbeiter!$C36))+1),MAX(0,NETWORKDAYS(MAX(DATE(2026,12,1),Mitarbeiter!$C36),MIN(DATE(2026,13,0),IF(Mitarbeiter!$D36="",DATE(2026,13,0),Mitarbeiter!$D36),TODAY()),Einstellungen!$F$13:$F$67)))*N(Mitarbeiter!$E36)/IF(Einstellungen!$C$11="7 Tage",7,5),N('Ist-Stunden'!Q36)+(N(Krankheitstage!R36)+N(Krankheitstage!AD36))*N($C36))))</f>
        <v/>
      </c>
      <c r="AV36" s="76">
        <f>IF($B36="",0,IF(Einstellungen!$C$10="Ja",MAX(IF(Einstellungen!$C$11="7 Tage",MAX(0,(MIN(DATE(2027,2,0),IF(Mitarbeiter!$D36="",DATE(2027,2,0),Mitarbeiter!$D36),TODAY()))-(MAX(DATE(2027,1,1),Mitarbeiter!$C36))+1),MAX(0,NETWORKDAYS(MAX(DATE(2027,1,1),Mitarbeiter!$C36),MIN(DATE(2027,2,0),IF(Mitarbeiter!$D36="",DATE(2027,2,0),Mitarbeiter!$D36),TODAY()),Einstellungen!$F$13:$F$67)))*N(Mitarbeiter!$E36)/IF(Einstellungen!$C$11="7 Tage",7,5),N('Ist-Stunden'!R36)),MAX(IF(Einstellungen!$C$11="7 Tage",MAX(0,(MIN(DATE(2027,2,0),IF(Mitarbeiter!$D36="",DATE(2027,2,0),Mitarbeiter!$D36),TODAY()))-(MAX(DATE(2027,1,1),Mitarbeiter!$C36))+1),MAX(0,NETWORKDAYS(MAX(DATE(2027,1,1),Mitarbeiter!$C36),MIN(DATE(2027,2,0),IF(Mitarbeiter!$D36="",DATE(2027,2,0),Mitarbeiter!$D36),TODAY()),Einstellungen!$F$13:$F$67)))*N(Mitarbeiter!$E36)/IF(Einstellungen!$C$11="7 Tage",7,5),N('Ist-Stunden'!R36)+(N(Krankheitstage!AE36)+N(Krankheitstage!AQ36))*N($C36))))</f>
        <v/>
      </c>
      <c r="AW36" s="76">
        <f>IF($B36="",0,IF(Einstellungen!$C$10="Ja",MAX(IF(Einstellungen!$C$11="7 Tage",MAX(0,(MIN(DATE(2027,3,0),IF(Mitarbeiter!$D36="",DATE(2027,3,0),Mitarbeiter!$D36),TODAY()))-(MAX(DATE(2027,2,1),Mitarbeiter!$C36))+1),MAX(0,NETWORKDAYS(MAX(DATE(2027,2,1),Mitarbeiter!$C36),MIN(DATE(2027,3,0),IF(Mitarbeiter!$D36="",DATE(2027,3,0),Mitarbeiter!$D36),TODAY()),Einstellungen!$F$13:$F$67)))*N(Mitarbeiter!$E36)/IF(Einstellungen!$C$11="7 Tage",7,5),N('Ist-Stunden'!S36)),MAX(IF(Einstellungen!$C$11="7 Tage",MAX(0,(MIN(DATE(2027,3,0),IF(Mitarbeiter!$D36="",DATE(2027,3,0),Mitarbeiter!$D36),TODAY()))-(MAX(DATE(2027,2,1),Mitarbeiter!$C36))+1),MAX(0,NETWORKDAYS(MAX(DATE(2027,2,1),Mitarbeiter!$C36),MIN(DATE(2027,3,0),IF(Mitarbeiter!$D36="",DATE(2027,3,0),Mitarbeiter!$D36),TODAY()),Einstellungen!$F$13:$F$67)))*N(Mitarbeiter!$E36)/IF(Einstellungen!$C$11="7 Tage",7,5),N('Ist-Stunden'!S36)+(N(Krankheitstage!AF36)+N(Krankheitstage!AR36))*N($C36))))</f>
        <v/>
      </c>
      <c r="AX36" s="76">
        <f>IF($B36="",0,IF(Einstellungen!$C$10="Ja",MAX(IF(Einstellungen!$C$11="7 Tage",MAX(0,(MIN(DATE(2027,4,0),IF(Mitarbeiter!$D36="",DATE(2027,4,0),Mitarbeiter!$D36),TODAY()))-(MAX(DATE(2027,3,1),Mitarbeiter!$C36))+1),MAX(0,NETWORKDAYS(MAX(DATE(2027,3,1),Mitarbeiter!$C36),MIN(DATE(2027,4,0),IF(Mitarbeiter!$D36="",DATE(2027,4,0),Mitarbeiter!$D36),TODAY()),Einstellungen!$F$13:$F$67)))*N(Mitarbeiter!$E36)/IF(Einstellungen!$C$11="7 Tage",7,5),N('Ist-Stunden'!T36)),MAX(IF(Einstellungen!$C$11="7 Tage",MAX(0,(MIN(DATE(2027,4,0),IF(Mitarbeiter!$D36="",DATE(2027,4,0),Mitarbeiter!$D36),TODAY()))-(MAX(DATE(2027,3,1),Mitarbeiter!$C36))+1),MAX(0,NETWORKDAYS(MAX(DATE(2027,3,1),Mitarbeiter!$C36),MIN(DATE(2027,4,0),IF(Mitarbeiter!$D36="",DATE(2027,4,0),Mitarbeiter!$D36),TODAY()),Einstellungen!$F$13:$F$67)))*N(Mitarbeiter!$E36)/IF(Einstellungen!$C$11="7 Tage",7,5),N('Ist-Stunden'!T36)+(N(Krankheitstage!AG36)+N(Krankheitstage!AS36))*N($C36))))</f>
        <v/>
      </c>
      <c r="AY36" s="76">
        <f>IF($B36="",0,IF(Einstellungen!$C$10="Ja",MAX(IF(Einstellungen!$C$11="7 Tage",MAX(0,(MIN(DATE(2027,5,0),IF(Mitarbeiter!$D36="",DATE(2027,5,0),Mitarbeiter!$D36),TODAY()))-(MAX(DATE(2027,4,1),Mitarbeiter!$C36))+1),MAX(0,NETWORKDAYS(MAX(DATE(2027,4,1),Mitarbeiter!$C36),MIN(DATE(2027,5,0),IF(Mitarbeiter!$D36="",DATE(2027,5,0),Mitarbeiter!$D36),TODAY()),Einstellungen!$F$13:$F$67)))*N(Mitarbeiter!$E36)/IF(Einstellungen!$C$11="7 Tage",7,5),N('Ist-Stunden'!U36)),MAX(IF(Einstellungen!$C$11="7 Tage",MAX(0,(MIN(DATE(2027,5,0),IF(Mitarbeiter!$D36="",DATE(2027,5,0),Mitarbeiter!$D36),TODAY()))-(MAX(DATE(2027,4,1),Mitarbeiter!$C36))+1),MAX(0,NETWORKDAYS(MAX(DATE(2027,4,1),Mitarbeiter!$C36),MIN(DATE(2027,5,0),IF(Mitarbeiter!$D36="",DATE(2027,5,0),Mitarbeiter!$D36),TODAY()),Einstellungen!$F$13:$F$67)))*N(Mitarbeiter!$E36)/IF(Einstellungen!$C$11="7 Tage",7,5),N('Ist-Stunden'!U36)+(N(Krankheitstage!AH36)+N(Krankheitstage!AT36))*N($C36))))</f>
        <v/>
      </c>
      <c r="AZ36" s="76">
        <f>IF($B36="",0,IF(Einstellungen!$C$10="Ja",MAX(IF(Einstellungen!$C$11="7 Tage",MAX(0,(MIN(DATE(2027,6,0),IF(Mitarbeiter!$D36="",DATE(2027,6,0),Mitarbeiter!$D36),TODAY()))-(MAX(DATE(2027,5,1),Mitarbeiter!$C36))+1),MAX(0,NETWORKDAYS(MAX(DATE(2027,5,1),Mitarbeiter!$C36),MIN(DATE(2027,6,0),IF(Mitarbeiter!$D36="",DATE(2027,6,0),Mitarbeiter!$D36),TODAY()),Einstellungen!$F$13:$F$67)))*N(Mitarbeiter!$E36)/IF(Einstellungen!$C$11="7 Tage",7,5),N('Ist-Stunden'!V36)),MAX(IF(Einstellungen!$C$11="7 Tage",MAX(0,(MIN(DATE(2027,6,0),IF(Mitarbeiter!$D36="",DATE(2027,6,0),Mitarbeiter!$D36),TODAY()))-(MAX(DATE(2027,5,1),Mitarbeiter!$C36))+1),MAX(0,NETWORKDAYS(MAX(DATE(2027,5,1),Mitarbeiter!$C36),MIN(DATE(2027,6,0),IF(Mitarbeiter!$D36="",DATE(2027,6,0),Mitarbeiter!$D36),TODAY()),Einstellungen!$F$13:$F$67)))*N(Mitarbeiter!$E36)/IF(Einstellungen!$C$11="7 Tage",7,5),N('Ist-Stunden'!V36)+(N(Krankheitstage!AI36)+N(Krankheitstage!AU36))*N($C36))))</f>
        <v/>
      </c>
      <c r="BA36" s="76">
        <f>IF($B36="",0,IF(Einstellungen!$C$10="Ja",MAX(IF(Einstellungen!$C$11="7 Tage",MAX(0,(MIN(DATE(2027,7,0),IF(Mitarbeiter!$D36="",DATE(2027,7,0),Mitarbeiter!$D36),TODAY()))-(MAX(DATE(2027,6,1),Mitarbeiter!$C36))+1),MAX(0,NETWORKDAYS(MAX(DATE(2027,6,1),Mitarbeiter!$C36),MIN(DATE(2027,7,0),IF(Mitarbeiter!$D36="",DATE(2027,7,0),Mitarbeiter!$D36),TODAY()),Einstellungen!$F$13:$F$67)))*N(Mitarbeiter!$E36)/IF(Einstellungen!$C$11="7 Tage",7,5),N('Ist-Stunden'!W36)),MAX(IF(Einstellungen!$C$11="7 Tage",MAX(0,(MIN(DATE(2027,7,0),IF(Mitarbeiter!$D36="",DATE(2027,7,0),Mitarbeiter!$D36),TODAY()))-(MAX(DATE(2027,6,1),Mitarbeiter!$C36))+1),MAX(0,NETWORKDAYS(MAX(DATE(2027,6,1),Mitarbeiter!$C36),MIN(DATE(2027,7,0),IF(Mitarbeiter!$D36="",DATE(2027,7,0),Mitarbeiter!$D36),TODAY()),Einstellungen!$F$13:$F$67)))*N(Mitarbeiter!$E36)/IF(Einstellungen!$C$11="7 Tage",7,5),N('Ist-Stunden'!W36)+(N(Krankheitstage!AJ36)+N(Krankheitstage!AV36))*N($C36))))</f>
        <v/>
      </c>
      <c r="BB36" s="76">
        <f>IF($B36="",0,IF(Einstellungen!$C$10="Ja",MAX(IF(Einstellungen!$C$11="7 Tage",MAX(0,(MIN(DATE(2027,8,0),IF(Mitarbeiter!$D36="",DATE(2027,8,0),Mitarbeiter!$D36),TODAY()))-(MAX(DATE(2027,7,1),Mitarbeiter!$C36))+1),MAX(0,NETWORKDAYS(MAX(DATE(2027,7,1),Mitarbeiter!$C36),MIN(DATE(2027,8,0),IF(Mitarbeiter!$D36="",DATE(2027,8,0),Mitarbeiter!$D36),TODAY()),Einstellungen!$F$13:$F$67)))*N(Mitarbeiter!$E36)/IF(Einstellungen!$C$11="7 Tage",7,5),N('Ist-Stunden'!X36)),MAX(IF(Einstellungen!$C$11="7 Tage",MAX(0,(MIN(DATE(2027,8,0),IF(Mitarbeiter!$D36="",DATE(2027,8,0),Mitarbeiter!$D36),TODAY()))-(MAX(DATE(2027,7,1),Mitarbeiter!$C36))+1),MAX(0,NETWORKDAYS(MAX(DATE(2027,7,1),Mitarbeiter!$C36),MIN(DATE(2027,8,0),IF(Mitarbeiter!$D36="",DATE(2027,8,0),Mitarbeiter!$D36),TODAY()),Einstellungen!$F$13:$F$67)))*N(Mitarbeiter!$E36)/IF(Einstellungen!$C$11="7 Tage",7,5),N('Ist-Stunden'!X36)+(N(Krankheitstage!AK36)+N(Krankheitstage!AW36))*N($C36))))</f>
        <v/>
      </c>
      <c r="BC36" s="76">
        <f>IF($B36="",0,IF(Einstellungen!$C$10="Ja",MAX(IF(Einstellungen!$C$11="7 Tage",MAX(0,(MIN(DATE(2027,9,0),IF(Mitarbeiter!$D36="",DATE(2027,9,0),Mitarbeiter!$D36),TODAY()))-(MAX(DATE(2027,8,1),Mitarbeiter!$C36))+1),MAX(0,NETWORKDAYS(MAX(DATE(2027,8,1),Mitarbeiter!$C36),MIN(DATE(2027,9,0),IF(Mitarbeiter!$D36="",DATE(2027,9,0),Mitarbeiter!$D36),TODAY()),Einstellungen!$F$13:$F$67)))*N(Mitarbeiter!$E36)/IF(Einstellungen!$C$11="7 Tage",7,5),N('Ist-Stunden'!Y36)),MAX(IF(Einstellungen!$C$11="7 Tage",MAX(0,(MIN(DATE(2027,9,0),IF(Mitarbeiter!$D36="",DATE(2027,9,0),Mitarbeiter!$D36),TODAY()))-(MAX(DATE(2027,8,1),Mitarbeiter!$C36))+1),MAX(0,NETWORKDAYS(MAX(DATE(2027,8,1),Mitarbeiter!$C36),MIN(DATE(2027,9,0),IF(Mitarbeiter!$D36="",DATE(2027,9,0),Mitarbeiter!$D36),TODAY()),Einstellungen!$F$13:$F$67)))*N(Mitarbeiter!$E36)/IF(Einstellungen!$C$11="7 Tage",7,5),N('Ist-Stunden'!Y36)+(N(Krankheitstage!AL36)+N(Krankheitstage!AX36))*N($C36))))</f>
        <v/>
      </c>
      <c r="BD36" s="76">
        <f>IF($B36="",0,IF(Einstellungen!$C$10="Ja",MAX(IF(Einstellungen!$C$11="7 Tage",MAX(0,(MIN(DATE(2027,10,0),IF(Mitarbeiter!$D36="",DATE(2027,10,0),Mitarbeiter!$D36),TODAY()))-(MAX(DATE(2027,9,1),Mitarbeiter!$C36))+1),MAX(0,NETWORKDAYS(MAX(DATE(2027,9,1),Mitarbeiter!$C36),MIN(DATE(2027,10,0),IF(Mitarbeiter!$D36="",DATE(2027,10,0),Mitarbeiter!$D36),TODAY()),Einstellungen!$F$13:$F$67)))*N(Mitarbeiter!$E36)/IF(Einstellungen!$C$11="7 Tage",7,5),N('Ist-Stunden'!Z36)),MAX(IF(Einstellungen!$C$11="7 Tage",MAX(0,(MIN(DATE(2027,10,0),IF(Mitarbeiter!$D36="",DATE(2027,10,0),Mitarbeiter!$D36),TODAY()))-(MAX(DATE(2027,9,1),Mitarbeiter!$C36))+1),MAX(0,NETWORKDAYS(MAX(DATE(2027,9,1),Mitarbeiter!$C36),MIN(DATE(2027,10,0),IF(Mitarbeiter!$D36="",DATE(2027,10,0),Mitarbeiter!$D36),TODAY()),Einstellungen!$F$13:$F$67)))*N(Mitarbeiter!$E36)/IF(Einstellungen!$C$11="7 Tage",7,5),N('Ist-Stunden'!Z36)+(N(Krankheitstage!AM36)+N(Krankheitstage!AY36))*N($C36))))</f>
        <v/>
      </c>
      <c r="BE36" s="76">
        <f>IF($B36="",0,IF(Einstellungen!$C$10="Ja",MAX(IF(Einstellungen!$C$11="7 Tage",MAX(0,(MIN(DATE(2027,11,0),IF(Mitarbeiter!$D36="",DATE(2027,11,0),Mitarbeiter!$D36),TODAY()))-(MAX(DATE(2027,10,1),Mitarbeiter!$C36))+1),MAX(0,NETWORKDAYS(MAX(DATE(2027,10,1),Mitarbeiter!$C36),MIN(DATE(2027,11,0),IF(Mitarbeiter!$D36="",DATE(2027,11,0),Mitarbeiter!$D36),TODAY()),Einstellungen!$F$13:$F$67)))*N(Mitarbeiter!$E36)/IF(Einstellungen!$C$11="7 Tage",7,5),N('Ist-Stunden'!AA36)),MAX(IF(Einstellungen!$C$11="7 Tage",MAX(0,(MIN(DATE(2027,11,0),IF(Mitarbeiter!$D36="",DATE(2027,11,0),Mitarbeiter!$D36),TODAY()))-(MAX(DATE(2027,10,1),Mitarbeiter!$C36))+1),MAX(0,NETWORKDAYS(MAX(DATE(2027,10,1),Mitarbeiter!$C36),MIN(DATE(2027,11,0),IF(Mitarbeiter!$D36="",DATE(2027,11,0),Mitarbeiter!$D36),TODAY()),Einstellungen!$F$13:$F$67)))*N(Mitarbeiter!$E36)/IF(Einstellungen!$C$11="7 Tage",7,5),N('Ist-Stunden'!AA36)+(N(Krankheitstage!AN36)+N(Krankheitstage!AZ36))*N($C36))))</f>
        <v/>
      </c>
      <c r="BF36" s="76">
        <f>IF($B36="",0,IF(Einstellungen!$C$10="Ja",MAX(IF(Einstellungen!$C$11="7 Tage",MAX(0,(MIN(DATE(2027,12,0),IF(Mitarbeiter!$D36="",DATE(2027,12,0),Mitarbeiter!$D36),TODAY()))-(MAX(DATE(2027,11,1),Mitarbeiter!$C36))+1),MAX(0,NETWORKDAYS(MAX(DATE(2027,11,1),Mitarbeiter!$C36),MIN(DATE(2027,12,0),IF(Mitarbeiter!$D36="",DATE(2027,12,0),Mitarbeiter!$D36),TODAY()),Einstellungen!$F$13:$F$67)))*N(Mitarbeiter!$E36)/IF(Einstellungen!$C$11="7 Tage",7,5),N('Ist-Stunden'!AB36)),MAX(IF(Einstellungen!$C$11="7 Tage",MAX(0,(MIN(DATE(2027,12,0),IF(Mitarbeiter!$D36="",DATE(2027,12,0),Mitarbeiter!$D36),TODAY()))-(MAX(DATE(2027,11,1),Mitarbeiter!$C36))+1),MAX(0,NETWORKDAYS(MAX(DATE(2027,11,1),Mitarbeiter!$C36),MIN(DATE(2027,12,0),IF(Mitarbeiter!$D36="",DATE(2027,12,0),Mitarbeiter!$D36),TODAY()),Einstellungen!$F$13:$F$67)))*N(Mitarbeiter!$E36)/IF(Einstellungen!$C$11="7 Tage",7,5),N('Ist-Stunden'!AB36)+(N(Krankheitstage!AO36)+N(Krankheitstage!BA36))*N($C36))))</f>
        <v/>
      </c>
      <c r="BG36" s="76">
        <f>IF($B36="",0,IF(Einstellungen!$C$10="Ja",MAX(IF(Einstellungen!$C$11="7 Tage",MAX(0,(MIN(DATE(2027,13,0),IF(Mitarbeiter!$D36="",DATE(2027,13,0),Mitarbeiter!$D36),TODAY()))-(MAX(DATE(2027,12,1),Mitarbeiter!$C36))+1),MAX(0,NETWORKDAYS(MAX(DATE(2027,12,1),Mitarbeiter!$C36),MIN(DATE(2027,13,0),IF(Mitarbeiter!$D36="",DATE(2027,13,0),Mitarbeiter!$D36),TODAY()),Einstellungen!$F$13:$F$67)))*N(Mitarbeiter!$E36)/IF(Einstellungen!$C$11="7 Tage",7,5),N('Ist-Stunden'!AC36)),MAX(IF(Einstellungen!$C$11="7 Tage",MAX(0,(MIN(DATE(2027,13,0),IF(Mitarbeiter!$D36="",DATE(2027,13,0),Mitarbeiter!$D36),TODAY()))-(MAX(DATE(2027,12,1),Mitarbeiter!$C36))+1),MAX(0,NETWORKDAYS(MAX(DATE(2027,12,1),Mitarbeiter!$C36),MIN(DATE(2027,13,0),IF(Mitarbeiter!$D36="",DATE(2027,13,0),Mitarbeiter!$D36),TODAY()),Einstellungen!$F$13:$F$67)))*N(Mitarbeiter!$E36)/IF(Einstellungen!$C$11="7 Tage",7,5),N('Ist-Stunden'!AC36)+(N(Krankheitstage!AP36)+N(Krankheitstage!BB36))*N($C36))))</f>
        <v/>
      </c>
      <c r="BH36" s="76">
        <f>IF($B36="",0,IF(Einstellungen!$C$10="Ja",MAX(IF(Einstellungen!$C$11="7 Tage",MAX(0,(MIN(DATE(2028,2,0),IF(Mitarbeiter!$D36="",DATE(2028,2,0),Mitarbeiter!$D36),TODAY()))-(MAX(DATE(2028,1,1),Mitarbeiter!$C36))+1),MAX(0,NETWORKDAYS(MAX(DATE(2028,1,1),Mitarbeiter!$C36),MIN(DATE(2028,2,0),IF(Mitarbeiter!$D36="",DATE(2028,2,0),Mitarbeiter!$D36),TODAY()),Einstellungen!$F$13:$F$67)))*N(Mitarbeiter!$E36)/IF(Einstellungen!$C$11="7 Tage",7,5),N('Ist-Stunden'!AD36)),MAX(IF(Einstellungen!$C$11="7 Tage",MAX(0,(MIN(DATE(2028,2,0),IF(Mitarbeiter!$D36="",DATE(2028,2,0),Mitarbeiter!$D36),TODAY()))-(MAX(DATE(2028,1,1),Mitarbeiter!$C36))+1),MAX(0,NETWORKDAYS(MAX(DATE(2028,1,1),Mitarbeiter!$C36),MIN(DATE(2028,2,0),IF(Mitarbeiter!$D36="",DATE(2028,2,0),Mitarbeiter!$D36),TODAY()),Einstellungen!$F$13:$F$67)))*N(Mitarbeiter!$E36)/IF(Einstellungen!$C$11="7 Tage",7,5),N('Ist-Stunden'!AD36)+(N(Krankheitstage!BC36)+N(Krankheitstage!BO36))*N($C36))))</f>
        <v/>
      </c>
      <c r="BI36" s="76">
        <f>IF($B36="",0,IF(Einstellungen!$C$10="Ja",MAX(IF(Einstellungen!$C$11="7 Tage",MAX(0,(MIN(DATE(2028,3,0),IF(Mitarbeiter!$D36="",DATE(2028,3,0),Mitarbeiter!$D36),TODAY()))-(MAX(DATE(2028,2,1),Mitarbeiter!$C36))+1),MAX(0,NETWORKDAYS(MAX(DATE(2028,2,1),Mitarbeiter!$C36),MIN(DATE(2028,3,0),IF(Mitarbeiter!$D36="",DATE(2028,3,0),Mitarbeiter!$D36),TODAY()),Einstellungen!$F$13:$F$67)))*N(Mitarbeiter!$E36)/IF(Einstellungen!$C$11="7 Tage",7,5),N('Ist-Stunden'!AE36)),MAX(IF(Einstellungen!$C$11="7 Tage",MAX(0,(MIN(DATE(2028,3,0),IF(Mitarbeiter!$D36="",DATE(2028,3,0),Mitarbeiter!$D36),TODAY()))-(MAX(DATE(2028,2,1),Mitarbeiter!$C36))+1),MAX(0,NETWORKDAYS(MAX(DATE(2028,2,1),Mitarbeiter!$C36),MIN(DATE(2028,3,0),IF(Mitarbeiter!$D36="",DATE(2028,3,0),Mitarbeiter!$D36),TODAY()),Einstellungen!$F$13:$F$67)))*N(Mitarbeiter!$E36)/IF(Einstellungen!$C$11="7 Tage",7,5),N('Ist-Stunden'!AE36)+(N(Krankheitstage!BD36)+N(Krankheitstage!BP36))*N($C36))))</f>
        <v/>
      </c>
      <c r="BJ36" s="76">
        <f>IF($B36="",0,IF(Einstellungen!$C$10="Ja",MAX(IF(Einstellungen!$C$11="7 Tage",MAX(0,(MIN(DATE(2028,4,0),IF(Mitarbeiter!$D36="",DATE(2028,4,0),Mitarbeiter!$D36),TODAY()))-(MAX(DATE(2028,3,1),Mitarbeiter!$C36))+1),MAX(0,NETWORKDAYS(MAX(DATE(2028,3,1),Mitarbeiter!$C36),MIN(DATE(2028,4,0),IF(Mitarbeiter!$D36="",DATE(2028,4,0),Mitarbeiter!$D36),TODAY()),Einstellungen!$F$13:$F$67)))*N(Mitarbeiter!$E36)/IF(Einstellungen!$C$11="7 Tage",7,5),N('Ist-Stunden'!AF36)),MAX(IF(Einstellungen!$C$11="7 Tage",MAX(0,(MIN(DATE(2028,4,0),IF(Mitarbeiter!$D36="",DATE(2028,4,0),Mitarbeiter!$D36),TODAY()))-(MAX(DATE(2028,3,1),Mitarbeiter!$C36))+1),MAX(0,NETWORKDAYS(MAX(DATE(2028,3,1),Mitarbeiter!$C36),MIN(DATE(2028,4,0),IF(Mitarbeiter!$D36="",DATE(2028,4,0),Mitarbeiter!$D36),TODAY()),Einstellungen!$F$13:$F$67)))*N(Mitarbeiter!$E36)/IF(Einstellungen!$C$11="7 Tage",7,5),N('Ist-Stunden'!AF36)+(N(Krankheitstage!BE36)+N(Krankheitstage!BQ36))*N($C36))))</f>
        <v/>
      </c>
      <c r="BK36" s="76">
        <f>IF($B36="",0,IF(Einstellungen!$C$10="Ja",MAX(IF(Einstellungen!$C$11="7 Tage",MAX(0,(MIN(DATE(2028,5,0),IF(Mitarbeiter!$D36="",DATE(2028,5,0),Mitarbeiter!$D36),TODAY()))-(MAX(DATE(2028,4,1),Mitarbeiter!$C36))+1),MAX(0,NETWORKDAYS(MAX(DATE(2028,4,1),Mitarbeiter!$C36),MIN(DATE(2028,5,0),IF(Mitarbeiter!$D36="",DATE(2028,5,0),Mitarbeiter!$D36),TODAY()),Einstellungen!$F$13:$F$67)))*N(Mitarbeiter!$E36)/IF(Einstellungen!$C$11="7 Tage",7,5),N('Ist-Stunden'!AG36)),MAX(IF(Einstellungen!$C$11="7 Tage",MAX(0,(MIN(DATE(2028,5,0),IF(Mitarbeiter!$D36="",DATE(2028,5,0),Mitarbeiter!$D36),TODAY()))-(MAX(DATE(2028,4,1),Mitarbeiter!$C36))+1),MAX(0,NETWORKDAYS(MAX(DATE(2028,4,1),Mitarbeiter!$C36),MIN(DATE(2028,5,0),IF(Mitarbeiter!$D36="",DATE(2028,5,0),Mitarbeiter!$D36),TODAY()),Einstellungen!$F$13:$F$67)))*N(Mitarbeiter!$E36)/IF(Einstellungen!$C$11="7 Tage",7,5),N('Ist-Stunden'!AG36)+(N(Krankheitstage!BF36)+N(Krankheitstage!BR36))*N($C36))))</f>
        <v/>
      </c>
      <c r="BL36" s="76">
        <f>IF($B36="",0,IF(Einstellungen!$C$10="Ja",MAX(IF(Einstellungen!$C$11="7 Tage",MAX(0,(MIN(DATE(2028,6,0),IF(Mitarbeiter!$D36="",DATE(2028,6,0),Mitarbeiter!$D36),TODAY()))-(MAX(DATE(2028,5,1),Mitarbeiter!$C36))+1),MAX(0,NETWORKDAYS(MAX(DATE(2028,5,1),Mitarbeiter!$C36),MIN(DATE(2028,6,0),IF(Mitarbeiter!$D36="",DATE(2028,6,0),Mitarbeiter!$D36),TODAY()),Einstellungen!$F$13:$F$67)))*N(Mitarbeiter!$E36)/IF(Einstellungen!$C$11="7 Tage",7,5),N('Ist-Stunden'!AH36)),MAX(IF(Einstellungen!$C$11="7 Tage",MAX(0,(MIN(DATE(2028,6,0),IF(Mitarbeiter!$D36="",DATE(2028,6,0),Mitarbeiter!$D36),TODAY()))-(MAX(DATE(2028,5,1),Mitarbeiter!$C36))+1),MAX(0,NETWORKDAYS(MAX(DATE(2028,5,1),Mitarbeiter!$C36),MIN(DATE(2028,6,0),IF(Mitarbeiter!$D36="",DATE(2028,6,0),Mitarbeiter!$D36),TODAY()),Einstellungen!$F$13:$F$67)))*N(Mitarbeiter!$E36)/IF(Einstellungen!$C$11="7 Tage",7,5),N('Ist-Stunden'!AH36)+(N(Krankheitstage!BG36)+N(Krankheitstage!BS36))*N($C36))))</f>
        <v/>
      </c>
      <c r="BM36" s="76">
        <f>IF($B36="",0,IF(Einstellungen!$C$10="Ja",MAX(IF(Einstellungen!$C$11="7 Tage",MAX(0,(MIN(DATE(2028,7,0),IF(Mitarbeiter!$D36="",DATE(2028,7,0),Mitarbeiter!$D36),TODAY()))-(MAX(DATE(2028,6,1),Mitarbeiter!$C36))+1),MAX(0,NETWORKDAYS(MAX(DATE(2028,6,1),Mitarbeiter!$C36),MIN(DATE(2028,7,0),IF(Mitarbeiter!$D36="",DATE(2028,7,0),Mitarbeiter!$D36),TODAY()),Einstellungen!$F$13:$F$67)))*N(Mitarbeiter!$E36)/IF(Einstellungen!$C$11="7 Tage",7,5),N('Ist-Stunden'!AI36)),MAX(IF(Einstellungen!$C$11="7 Tage",MAX(0,(MIN(DATE(2028,7,0),IF(Mitarbeiter!$D36="",DATE(2028,7,0),Mitarbeiter!$D36),TODAY()))-(MAX(DATE(2028,6,1),Mitarbeiter!$C36))+1),MAX(0,NETWORKDAYS(MAX(DATE(2028,6,1),Mitarbeiter!$C36),MIN(DATE(2028,7,0),IF(Mitarbeiter!$D36="",DATE(2028,7,0),Mitarbeiter!$D36),TODAY()),Einstellungen!$F$13:$F$67)))*N(Mitarbeiter!$E36)/IF(Einstellungen!$C$11="7 Tage",7,5),N('Ist-Stunden'!AI36)+(N(Krankheitstage!BH36)+N(Krankheitstage!BT36))*N($C36))))</f>
        <v/>
      </c>
      <c r="BN36" s="76">
        <f>IF($B36="",0,IF(Einstellungen!$C$10="Ja",MAX(IF(Einstellungen!$C$11="7 Tage",MAX(0,(MIN(DATE(2028,8,0),IF(Mitarbeiter!$D36="",DATE(2028,8,0),Mitarbeiter!$D36),TODAY()))-(MAX(DATE(2028,7,1),Mitarbeiter!$C36))+1),MAX(0,NETWORKDAYS(MAX(DATE(2028,7,1),Mitarbeiter!$C36),MIN(DATE(2028,8,0),IF(Mitarbeiter!$D36="",DATE(2028,8,0),Mitarbeiter!$D36),TODAY()),Einstellungen!$F$13:$F$67)))*N(Mitarbeiter!$E36)/IF(Einstellungen!$C$11="7 Tage",7,5),N('Ist-Stunden'!AJ36)),MAX(IF(Einstellungen!$C$11="7 Tage",MAX(0,(MIN(DATE(2028,8,0),IF(Mitarbeiter!$D36="",DATE(2028,8,0),Mitarbeiter!$D36),TODAY()))-(MAX(DATE(2028,7,1),Mitarbeiter!$C36))+1),MAX(0,NETWORKDAYS(MAX(DATE(2028,7,1),Mitarbeiter!$C36),MIN(DATE(2028,8,0),IF(Mitarbeiter!$D36="",DATE(2028,8,0),Mitarbeiter!$D36),TODAY()),Einstellungen!$F$13:$F$67)))*N(Mitarbeiter!$E36)/IF(Einstellungen!$C$11="7 Tage",7,5),N('Ist-Stunden'!AJ36)+(N(Krankheitstage!BI36)+N(Krankheitstage!BU36))*N($C36))))</f>
        <v/>
      </c>
      <c r="BO36" s="76">
        <f>IF($B36="",0,IF(Einstellungen!$C$10="Ja",MAX(IF(Einstellungen!$C$11="7 Tage",MAX(0,(MIN(DATE(2028,9,0),IF(Mitarbeiter!$D36="",DATE(2028,9,0),Mitarbeiter!$D36),TODAY()))-(MAX(DATE(2028,8,1),Mitarbeiter!$C36))+1),MAX(0,NETWORKDAYS(MAX(DATE(2028,8,1),Mitarbeiter!$C36),MIN(DATE(2028,9,0),IF(Mitarbeiter!$D36="",DATE(2028,9,0),Mitarbeiter!$D36),TODAY()),Einstellungen!$F$13:$F$67)))*N(Mitarbeiter!$E36)/IF(Einstellungen!$C$11="7 Tage",7,5),N('Ist-Stunden'!AK36)),MAX(IF(Einstellungen!$C$11="7 Tage",MAX(0,(MIN(DATE(2028,9,0),IF(Mitarbeiter!$D36="",DATE(2028,9,0),Mitarbeiter!$D36),TODAY()))-(MAX(DATE(2028,8,1),Mitarbeiter!$C36))+1),MAX(0,NETWORKDAYS(MAX(DATE(2028,8,1),Mitarbeiter!$C36),MIN(DATE(2028,9,0),IF(Mitarbeiter!$D36="",DATE(2028,9,0),Mitarbeiter!$D36),TODAY()),Einstellungen!$F$13:$F$67)))*N(Mitarbeiter!$E36)/IF(Einstellungen!$C$11="7 Tage",7,5),N('Ist-Stunden'!AK36)+(N(Krankheitstage!BJ36)+N(Krankheitstage!BV36))*N($C36))))</f>
        <v/>
      </c>
      <c r="BP36" s="76">
        <f>IF($B36="",0,IF(Einstellungen!$C$10="Ja",MAX(IF(Einstellungen!$C$11="7 Tage",MAX(0,(MIN(DATE(2028,10,0),IF(Mitarbeiter!$D36="",DATE(2028,10,0),Mitarbeiter!$D36),TODAY()))-(MAX(DATE(2028,9,1),Mitarbeiter!$C36))+1),MAX(0,NETWORKDAYS(MAX(DATE(2028,9,1),Mitarbeiter!$C36),MIN(DATE(2028,10,0),IF(Mitarbeiter!$D36="",DATE(2028,10,0),Mitarbeiter!$D36),TODAY()),Einstellungen!$F$13:$F$67)))*N(Mitarbeiter!$E36)/IF(Einstellungen!$C$11="7 Tage",7,5),N('Ist-Stunden'!AL36)),MAX(IF(Einstellungen!$C$11="7 Tage",MAX(0,(MIN(DATE(2028,10,0),IF(Mitarbeiter!$D36="",DATE(2028,10,0),Mitarbeiter!$D36),TODAY()))-(MAX(DATE(2028,9,1),Mitarbeiter!$C36))+1),MAX(0,NETWORKDAYS(MAX(DATE(2028,9,1),Mitarbeiter!$C36),MIN(DATE(2028,10,0),IF(Mitarbeiter!$D36="",DATE(2028,10,0),Mitarbeiter!$D36),TODAY()),Einstellungen!$F$13:$F$67)))*N(Mitarbeiter!$E36)/IF(Einstellungen!$C$11="7 Tage",7,5),N('Ist-Stunden'!AL36)+(N(Krankheitstage!BK36)+N(Krankheitstage!BW36))*N($C36))))</f>
        <v/>
      </c>
      <c r="BQ36" s="76">
        <f>IF($B36="",0,IF(Einstellungen!$C$10="Ja",MAX(IF(Einstellungen!$C$11="7 Tage",MAX(0,(MIN(DATE(2028,11,0),IF(Mitarbeiter!$D36="",DATE(2028,11,0),Mitarbeiter!$D36),TODAY()))-(MAX(DATE(2028,10,1),Mitarbeiter!$C36))+1),MAX(0,NETWORKDAYS(MAX(DATE(2028,10,1),Mitarbeiter!$C36),MIN(DATE(2028,11,0),IF(Mitarbeiter!$D36="",DATE(2028,11,0),Mitarbeiter!$D36),TODAY()),Einstellungen!$F$13:$F$67)))*N(Mitarbeiter!$E36)/IF(Einstellungen!$C$11="7 Tage",7,5),N('Ist-Stunden'!AM36)),MAX(IF(Einstellungen!$C$11="7 Tage",MAX(0,(MIN(DATE(2028,11,0),IF(Mitarbeiter!$D36="",DATE(2028,11,0),Mitarbeiter!$D36),TODAY()))-(MAX(DATE(2028,10,1),Mitarbeiter!$C36))+1),MAX(0,NETWORKDAYS(MAX(DATE(2028,10,1),Mitarbeiter!$C36),MIN(DATE(2028,11,0),IF(Mitarbeiter!$D36="",DATE(2028,11,0),Mitarbeiter!$D36),TODAY()),Einstellungen!$F$13:$F$67)))*N(Mitarbeiter!$E36)/IF(Einstellungen!$C$11="7 Tage",7,5),N('Ist-Stunden'!AM36)+(N(Krankheitstage!BL36)+N(Krankheitstage!BX36))*N($C36))))</f>
        <v/>
      </c>
      <c r="BR36" s="76">
        <f>IF($B36="",0,IF(Einstellungen!$C$10="Ja",MAX(IF(Einstellungen!$C$11="7 Tage",MAX(0,(MIN(DATE(2028,12,0),IF(Mitarbeiter!$D36="",DATE(2028,12,0),Mitarbeiter!$D36),TODAY()))-(MAX(DATE(2028,11,1),Mitarbeiter!$C36))+1),MAX(0,NETWORKDAYS(MAX(DATE(2028,11,1),Mitarbeiter!$C36),MIN(DATE(2028,12,0),IF(Mitarbeiter!$D36="",DATE(2028,12,0),Mitarbeiter!$D36),TODAY()),Einstellungen!$F$13:$F$67)))*N(Mitarbeiter!$E36)/IF(Einstellungen!$C$11="7 Tage",7,5),N('Ist-Stunden'!AN36)),MAX(IF(Einstellungen!$C$11="7 Tage",MAX(0,(MIN(DATE(2028,12,0),IF(Mitarbeiter!$D36="",DATE(2028,12,0),Mitarbeiter!$D36),TODAY()))-(MAX(DATE(2028,11,1),Mitarbeiter!$C36))+1),MAX(0,NETWORKDAYS(MAX(DATE(2028,11,1),Mitarbeiter!$C36),MIN(DATE(2028,12,0),IF(Mitarbeiter!$D36="",DATE(2028,12,0),Mitarbeiter!$D36),TODAY()),Einstellungen!$F$13:$F$67)))*N(Mitarbeiter!$E36)/IF(Einstellungen!$C$11="7 Tage",7,5),N('Ist-Stunden'!AN36)+(N(Krankheitstage!BM36)+N(Krankheitstage!BY36))*N($C36))))</f>
        <v/>
      </c>
      <c r="BS36" s="76">
        <f>IF($B36="",0,IF(Einstellungen!$C$10="Ja",MAX(IF(Einstellungen!$C$11="7 Tage",MAX(0,(MIN(DATE(2028,13,0),IF(Mitarbeiter!$D36="",DATE(2028,13,0),Mitarbeiter!$D36),TODAY()))-(MAX(DATE(2028,12,1),Mitarbeiter!$C36))+1),MAX(0,NETWORKDAYS(MAX(DATE(2028,12,1),Mitarbeiter!$C36),MIN(DATE(2028,13,0),IF(Mitarbeiter!$D36="",DATE(2028,13,0),Mitarbeiter!$D36),TODAY()),Einstellungen!$F$13:$F$67)))*N(Mitarbeiter!$E36)/IF(Einstellungen!$C$11="7 Tage",7,5),N('Ist-Stunden'!AO36)),MAX(IF(Einstellungen!$C$11="7 Tage",MAX(0,(MIN(DATE(2028,13,0),IF(Mitarbeiter!$D36="",DATE(2028,13,0),Mitarbeiter!$D36),TODAY()))-(MAX(DATE(2028,12,1),Mitarbeiter!$C36))+1),MAX(0,NETWORKDAYS(MAX(DATE(2028,12,1),Mitarbeiter!$C36),MIN(DATE(2028,13,0),IF(Mitarbeiter!$D36="",DATE(2028,13,0),Mitarbeiter!$D36),TODAY()),Einstellungen!$F$13:$F$67)))*N(Mitarbeiter!$E36)/IF(Einstellungen!$C$11="7 Tage",7,5),N('Ist-Stunden'!AO36)+(N(Krankheitstage!BN36)+N(Krankheitstage!BZ36))*N($C36))))</f>
        <v/>
      </c>
      <c r="BT36" s="76">
        <f>IF($B36="",0,IF(Einstellungen!$C$10="Ja",MAX(IF(Einstellungen!$C$11="7 Tage",MAX(0,(MIN(DATE(2029,2,0),IF(Mitarbeiter!$D36="",DATE(2029,2,0),Mitarbeiter!$D36),TODAY()))-(MAX(DATE(2029,1,1),Mitarbeiter!$C36))+1),MAX(0,NETWORKDAYS(MAX(DATE(2029,1,1),Mitarbeiter!$C36),MIN(DATE(2029,2,0),IF(Mitarbeiter!$D36="",DATE(2029,2,0),Mitarbeiter!$D36),TODAY()),Einstellungen!$F$13:$F$67)))*N(Mitarbeiter!$E36)/IF(Einstellungen!$C$11="7 Tage",7,5),N('Ist-Stunden'!AP36)),MAX(IF(Einstellungen!$C$11="7 Tage",MAX(0,(MIN(DATE(2029,2,0),IF(Mitarbeiter!$D36="",DATE(2029,2,0),Mitarbeiter!$D36),TODAY()))-(MAX(DATE(2029,1,1),Mitarbeiter!$C36))+1),MAX(0,NETWORKDAYS(MAX(DATE(2029,1,1),Mitarbeiter!$C36),MIN(DATE(2029,2,0),IF(Mitarbeiter!$D36="",DATE(2029,2,0),Mitarbeiter!$D36),TODAY()),Einstellungen!$F$13:$F$67)))*N(Mitarbeiter!$E36)/IF(Einstellungen!$C$11="7 Tage",7,5),N('Ist-Stunden'!AP36)+(N(Krankheitstage!CA36)+N(Krankheitstage!CM36))*N($C36))))</f>
        <v/>
      </c>
      <c r="BU36" s="76">
        <f>IF($B36="",0,IF(Einstellungen!$C$10="Ja",MAX(IF(Einstellungen!$C$11="7 Tage",MAX(0,(MIN(DATE(2029,3,0),IF(Mitarbeiter!$D36="",DATE(2029,3,0),Mitarbeiter!$D36),TODAY()))-(MAX(DATE(2029,2,1),Mitarbeiter!$C36))+1),MAX(0,NETWORKDAYS(MAX(DATE(2029,2,1),Mitarbeiter!$C36),MIN(DATE(2029,3,0),IF(Mitarbeiter!$D36="",DATE(2029,3,0),Mitarbeiter!$D36),TODAY()),Einstellungen!$F$13:$F$67)))*N(Mitarbeiter!$E36)/IF(Einstellungen!$C$11="7 Tage",7,5),N('Ist-Stunden'!AQ36)),MAX(IF(Einstellungen!$C$11="7 Tage",MAX(0,(MIN(DATE(2029,3,0),IF(Mitarbeiter!$D36="",DATE(2029,3,0),Mitarbeiter!$D36),TODAY()))-(MAX(DATE(2029,2,1),Mitarbeiter!$C36))+1),MAX(0,NETWORKDAYS(MAX(DATE(2029,2,1),Mitarbeiter!$C36),MIN(DATE(2029,3,0),IF(Mitarbeiter!$D36="",DATE(2029,3,0),Mitarbeiter!$D36),TODAY()),Einstellungen!$F$13:$F$67)))*N(Mitarbeiter!$E36)/IF(Einstellungen!$C$11="7 Tage",7,5),N('Ist-Stunden'!AQ36)+(N(Krankheitstage!CB36)+N(Krankheitstage!CN36))*N($C36))))</f>
        <v/>
      </c>
      <c r="BV36" s="76">
        <f>IF($B36="",0,IF(Einstellungen!$C$10="Ja",MAX(IF(Einstellungen!$C$11="7 Tage",MAX(0,(MIN(DATE(2029,4,0),IF(Mitarbeiter!$D36="",DATE(2029,4,0),Mitarbeiter!$D36),TODAY()))-(MAX(DATE(2029,3,1),Mitarbeiter!$C36))+1),MAX(0,NETWORKDAYS(MAX(DATE(2029,3,1),Mitarbeiter!$C36),MIN(DATE(2029,4,0),IF(Mitarbeiter!$D36="",DATE(2029,4,0),Mitarbeiter!$D36),TODAY()),Einstellungen!$F$13:$F$67)))*N(Mitarbeiter!$E36)/IF(Einstellungen!$C$11="7 Tage",7,5),N('Ist-Stunden'!AR36)),MAX(IF(Einstellungen!$C$11="7 Tage",MAX(0,(MIN(DATE(2029,4,0),IF(Mitarbeiter!$D36="",DATE(2029,4,0),Mitarbeiter!$D36),TODAY()))-(MAX(DATE(2029,3,1),Mitarbeiter!$C36))+1),MAX(0,NETWORKDAYS(MAX(DATE(2029,3,1),Mitarbeiter!$C36),MIN(DATE(2029,4,0),IF(Mitarbeiter!$D36="",DATE(2029,4,0),Mitarbeiter!$D36),TODAY()),Einstellungen!$F$13:$F$67)))*N(Mitarbeiter!$E36)/IF(Einstellungen!$C$11="7 Tage",7,5),N('Ist-Stunden'!AR36)+(N(Krankheitstage!CC36)+N(Krankheitstage!CO36))*N($C36))))</f>
        <v/>
      </c>
      <c r="BW36" s="76">
        <f>IF($B36="",0,IF(Einstellungen!$C$10="Ja",MAX(IF(Einstellungen!$C$11="7 Tage",MAX(0,(MIN(DATE(2029,5,0),IF(Mitarbeiter!$D36="",DATE(2029,5,0),Mitarbeiter!$D36),TODAY()))-(MAX(DATE(2029,4,1),Mitarbeiter!$C36))+1),MAX(0,NETWORKDAYS(MAX(DATE(2029,4,1),Mitarbeiter!$C36),MIN(DATE(2029,5,0),IF(Mitarbeiter!$D36="",DATE(2029,5,0),Mitarbeiter!$D36),TODAY()),Einstellungen!$F$13:$F$67)))*N(Mitarbeiter!$E36)/IF(Einstellungen!$C$11="7 Tage",7,5),N('Ist-Stunden'!AS36)),MAX(IF(Einstellungen!$C$11="7 Tage",MAX(0,(MIN(DATE(2029,5,0),IF(Mitarbeiter!$D36="",DATE(2029,5,0),Mitarbeiter!$D36),TODAY()))-(MAX(DATE(2029,4,1),Mitarbeiter!$C36))+1),MAX(0,NETWORKDAYS(MAX(DATE(2029,4,1),Mitarbeiter!$C36),MIN(DATE(2029,5,0),IF(Mitarbeiter!$D36="",DATE(2029,5,0),Mitarbeiter!$D36),TODAY()),Einstellungen!$F$13:$F$67)))*N(Mitarbeiter!$E36)/IF(Einstellungen!$C$11="7 Tage",7,5),N('Ist-Stunden'!AS36)+(N(Krankheitstage!CD36)+N(Krankheitstage!CP36))*N($C36))))</f>
        <v/>
      </c>
      <c r="BX36" s="76">
        <f>IF($B36="",0,IF(Einstellungen!$C$10="Ja",MAX(IF(Einstellungen!$C$11="7 Tage",MAX(0,(MIN(DATE(2029,6,0),IF(Mitarbeiter!$D36="",DATE(2029,6,0),Mitarbeiter!$D36),TODAY()))-(MAX(DATE(2029,5,1),Mitarbeiter!$C36))+1),MAX(0,NETWORKDAYS(MAX(DATE(2029,5,1),Mitarbeiter!$C36),MIN(DATE(2029,6,0),IF(Mitarbeiter!$D36="",DATE(2029,6,0),Mitarbeiter!$D36),TODAY()),Einstellungen!$F$13:$F$67)))*N(Mitarbeiter!$E36)/IF(Einstellungen!$C$11="7 Tage",7,5),N('Ist-Stunden'!AT36)),MAX(IF(Einstellungen!$C$11="7 Tage",MAX(0,(MIN(DATE(2029,6,0),IF(Mitarbeiter!$D36="",DATE(2029,6,0),Mitarbeiter!$D36),TODAY()))-(MAX(DATE(2029,5,1),Mitarbeiter!$C36))+1),MAX(0,NETWORKDAYS(MAX(DATE(2029,5,1),Mitarbeiter!$C36),MIN(DATE(2029,6,0),IF(Mitarbeiter!$D36="",DATE(2029,6,0),Mitarbeiter!$D36),TODAY()),Einstellungen!$F$13:$F$67)))*N(Mitarbeiter!$E36)/IF(Einstellungen!$C$11="7 Tage",7,5),N('Ist-Stunden'!AT36)+(N(Krankheitstage!CE36)+N(Krankheitstage!CQ36))*N($C36))))</f>
        <v/>
      </c>
      <c r="BY36" s="76">
        <f>IF($B36="",0,IF(Einstellungen!$C$10="Ja",MAX(IF(Einstellungen!$C$11="7 Tage",MAX(0,(MIN(DATE(2029,7,0),IF(Mitarbeiter!$D36="",DATE(2029,7,0),Mitarbeiter!$D36),TODAY()))-(MAX(DATE(2029,6,1),Mitarbeiter!$C36))+1),MAX(0,NETWORKDAYS(MAX(DATE(2029,6,1),Mitarbeiter!$C36),MIN(DATE(2029,7,0),IF(Mitarbeiter!$D36="",DATE(2029,7,0),Mitarbeiter!$D36),TODAY()),Einstellungen!$F$13:$F$67)))*N(Mitarbeiter!$E36)/IF(Einstellungen!$C$11="7 Tage",7,5),N('Ist-Stunden'!AU36)),MAX(IF(Einstellungen!$C$11="7 Tage",MAX(0,(MIN(DATE(2029,7,0),IF(Mitarbeiter!$D36="",DATE(2029,7,0),Mitarbeiter!$D36),TODAY()))-(MAX(DATE(2029,6,1),Mitarbeiter!$C36))+1),MAX(0,NETWORKDAYS(MAX(DATE(2029,6,1),Mitarbeiter!$C36),MIN(DATE(2029,7,0),IF(Mitarbeiter!$D36="",DATE(2029,7,0),Mitarbeiter!$D36),TODAY()),Einstellungen!$F$13:$F$67)))*N(Mitarbeiter!$E36)/IF(Einstellungen!$C$11="7 Tage",7,5),N('Ist-Stunden'!AU36)+(N(Krankheitstage!CF36)+N(Krankheitstage!CR36))*N($C36))))</f>
        <v/>
      </c>
      <c r="BZ36" s="76">
        <f>IF($B36="",0,IF(Einstellungen!$C$10="Ja",MAX(IF(Einstellungen!$C$11="7 Tage",MAX(0,(MIN(DATE(2029,8,0),IF(Mitarbeiter!$D36="",DATE(2029,8,0),Mitarbeiter!$D36),TODAY()))-(MAX(DATE(2029,7,1),Mitarbeiter!$C36))+1),MAX(0,NETWORKDAYS(MAX(DATE(2029,7,1),Mitarbeiter!$C36),MIN(DATE(2029,8,0),IF(Mitarbeiter!$D36="",DATE(2029,8,0),Mitarbeiter!$D36),TODAY()),Einstellungen!$F$13:$F$67)))*N(Mitarbeiter!$E36)/IF(Einstellungen!$C$11="7 Tage",7,5),N('Ist-Stunden'!AV36)),MAX(IF(Einstellungen!$C$11="7 Tage",MAX(0,(MIN(DATE(2029,8,0),IF(Mitarbeiter!$D36="",DATE(2029,8,0),Mitarbeiter!$D36),TODAY()))-(MAX(DATE(2029,7,1),Mitarbeiter!$C36))+1),MAX(0,NETWORKDAYS(MAX(DATE(2029,7,1),Mitarbeiter!$C36),MIN(DATE(2029,8,0),IF(Mitarbeiter!$D36="",DATE(2029,8,0),Mitarbeiter!$D36),TODAY()),Einstellungen!$F$13:$F$67)))*N(Mitarbeiter!$E36)/IF(Einstellungen!$C$11="7 Tage",7,5),N('Ist-Stunden'!AV36)+(N(Krankheitstage!CG36)+N(Krankheitstage!CS36))*N($C36))))</f>
        <v/>
      </c>
      <c r="CA36" s="76">
        <f>IF($B36="",0,IF(Einstellungen!$C$10="Ja",MAX(IF(Einstellungen!$C$11="7 Tage",MAX(0,(MIN(DATE(2029,9,0),IF(Mitarbeiter!$D36="",DATE(2029,9,0),Mitarbeiter!$D36),TODAY()))-(MAX(DATE(2029,8,1),Mitarbeiter!$C36))+1),MAX(0,NETWORKDAYS(MAX(DATE(2029,8,1),Mitarbeiter!$C36),MIN(DATE(2029,9,0),IF(Mitarbeiter!$D36="",DATE(2029,9,0),Mitarbeiter!$D36),TODAY()),Einstellungen!$F$13:$F$67)))*N(Mitarbeiter!$E36)/IF(Einstellungen!$C$11="7 Tage",7,5),N('Ist-Stunden'!AW36)),MAX(IF(Einstellungen!$C$11="7 Tage",MAX(0,(MIN(DATE(2029,9,0),IF(Mitarbeiter!$D36="",DATE(2029,9,0),Mitarbeiter!$D36),TODAY()))-(MAX(DATE(2029,8,1),Mitarbeiter!$C36))+1),MAX(0,NETWORKDAYS(MAX(DATE(2029,8,1),Mitarbeiter!$C36),MIN(DATE(2029,9,0),IF(Mitarbeiter!$D36="",DATE(2029,9,0),Mitarbeiter!$D36),TODAY()),Einstellungen!$F$13:$F$67)))*N(Mitarbeiter!$E36)/IF(Einstellungen!$C$11="7 Tage",7,5),N('Ist-Stunden'!AW36)+(N(Krankheitstage!CH36)+N(Krankheitstage!CT36))*N($C36))))</f>
        <v/>
      </c>
      <c r="CB36" s="76">
        <f>IF($B36="",0,IF(Einstellungen!$C$10="Ja",MAX(IF(Einstellungen!$C$11="7 Tage",MAX(0,(MIN(DATE(2029,10,0),IF(Mitarbeiter!$D36="",DATE(2029,10,0),Mitarbeiter!$D36),TODAY()))-(MAX(DATE(2029,9,1),Mitarbeiter!$C36))+1),MAX(0,NETWORKDAYS(MAX(DATE(2029,9,1),Mitarbeiter!$C36),MIN(DATE(2029,10,0),IF(Mitarbeiter!$D36="",DATE(2029,10,0),Mitarbeiter!$D36),TODAY()),Einstellungen!$F$13:$F$67)))*N(Mitarbeiter!$E36)/IF(Einstellungen!$C$11="7 Tage",7,5),N('Ist-Stunden'!AX36)),MAX(IF(Einstellungen!$C$11="7 Tage",MAX(0,(MIN(DATE(2029,10,0),IF(Mitarbeiter!$D36="",DATE(2029,10,0),Mitarbeiter!$D36),TODAY()))-(MAX(DATE(2029,9,1),Mitarbeiter!$C36))+1),MAX(0,NETWORKDAYS(MAX(DATE(2029,9,1),Mitarbeiter!$C36),MIN(DATE(2029,10,0),IF(Mitarbeiter!$D36="",DATE(2029,10,0),Mitarbeiter!$D36),TODAY()),Einstellungen!$F$13:$F$67)))*N(Mitarbeiter!$E36)/IF(Einstellungen!$C$11="7 Tage",7,5),N('Ist-Stunden'!AX36)+(N(Krankheitstage!CI36)+N(Krankheitstage!CU36))*N($C36))))</f>
        <v/>
      </c>
      <c r="CC36" s="76">
        <f>IF($B36="",0,IF(Einstellungen!$C$10="Ja",MAX(IF(Einstellungen!$C$11="7 Tage",MAX(0,(MIN(DATE(2029,11,0),IF(Mitarbeiter!$D36="",DATE(2029,11,0),Mitarbeiter!$D36),TODAY()))-(MAX(DATE(2029,10,1),Mitarbeiter!$C36))+1),MAX(0,NETWORKDAYS(MAX(DATE(2029,10,1),Mitarbeiter!$C36),MIN(DATE(2029,11,0),IF(Mitarbeiter!$D36="",DATE(2029,11,0),Mitarbeiter!$D36),TODAY()),Einstellungen!$F$13:$F$67)))*N(Mitarbeiter!$E36)/IF(Einstellungen!$C$11="7 Tage",7,5),N('Ist-Stunden'!AY36)),MAX(IF(Einstellungen!$C$11="7 Tage",MAX(0,(MIN(DATE(2029,11,0),IF(Mitarbeiter!$D36="",DATE(2029,11,0),Mitarbeiter!$D36),TODAY()))-(MAX(DATE(2029,10,1),Mitarbeiter!$C36))+1),MAX(0,NETWORKDAYS(MAX(DATE(2029,10,1),Mitarbeiter!$C36),MIN(DATE(2029,11,0),IF(Mitarbeiter!$D36="",DATE(2029,11,0),Mitarbeiter!$D36),TODAY()),Einstellungen!$F$13:$F$67)))*N(Mitarbeiter!$E36)/IF(Einstellungen!$C$11="7 Tage",7,5),N('Ist-Stunden'!AY36)+(N(Krankheitstage!CJ36)+N(Krankheitstage!CV36))*N($C36))))</f>
        <v/>
      </c>
      <c r="CD36" s="76">
        <f>IF($B36="",0,IF(Einstellungen!$C$10="Ja",MAX(IF(Einstellungen!$C$11="7 Tage",MAX(0,(MIN(DATE(2029,12,0),IF(Mitarbeiter!$D36="",DATE(2029,12,0),Mitarbeiter!$D36),TODAY()))-(MAX(DATE(2029,11,1),Mitarbeiter!$C36))+1),MAX(0,NETWORKDAYS(MAX(DATE(2029,11,1),Mitarbeiter!$C36),MIN(DATE(2029,12,0),IF(Mitarbeiter!$D36="",DATE(2029,12,0),Mitarbeiter!$D36),TODAY()),Einstellungen!$F$13:$F$67)))*N(Mitarbeiter!$E36)/IF(Einstellungen!$C$11="7 Tage",7,5),N('Ist-Stunden'!AZ36)),MAX(IF(Einstellungen!$C$11="7 Tage",MAX(0,(MIN(DATE(2029,12,0),IF(Mitarbeiter!$D36="",DATE(2029,12,0),Mitarbeiter!$D36),TODAY()))-(MAX(DATE(2029,11,1),Mitarbeiter!$C36))+1),MAX(0,NETWORKDAYS(MAX(DATE(2029,11,1),Mitarbeiter!$C36),MIN(DATE(2029,12,0),IF(Mitarbeiter!$D36="",DATE(2029,12,0),Mitarbeiter!$D36),TODAY()),Einstellungen!$F$13:$F$67)))*N(Mitarbeiter!$E36)/IF(Einstellungen!$C$11="7 Tage",7,5),N('Ist-Stunden'!AZ36)+(N(Krankheitstage!CK36)+N(Krankheitstage!CW36))*N($C36))))</f>
        <v/>
      </c>
      <c r="CE36" s="76">
        <f>IF($B36="",0,IF(Einstellungen!$C$10="Ja",MAX(IF(Einstellungen!$C$11="7 Tage",MAX(0,(MIN(DATE(2029,13,0),IF(Mitarbeiter!$D36="",DATE(2029,13,0),Mitarbeiter!$D36),TODAY()))-(MAX(DATE(2029,12,1),Mitarbeiter!$C36))+1),MAX(0,NETWORKDAYS(MAX(DATE(2029,12,1),Mitarbeiter!$C36),MIN(DATE(2029,13,0),IF(Mitarbeiter!$D36="",DATE(2029,13,0),Mitarbeiter!$D36),TODAY()),Einstellungen!$F$13:$F$67)))*N(Mitarbeiter!$E36)/IF(Einstellungen!$C$11="7 Tage",7,5),N('Ist-Stunden'!BA36)),MAX(IF(Einstellungen!$C$11="7 Tage",MAX(0,(MIN(DATE(2029,13,0),IF(Mitarbeiter!$D36="",DATE(2029,13,0),Mitarbeiter!$D36),TODAY()))-(MAX(DATE(2029,12,1),Mitarbeiter!$C36))+1),MAX(0,NETWORKDAYS(MAX(DATE(2029,12,1),Mitarbeiter!$C36),MIN(DATE(2029,13,0),IF(Mitarbeiter!$D36="",DATE(2029,13,0),Mitarbeiter!$D36),TODAY()),Einstellungen!$F$13:$F$67)))*N(Mitarbeiter!$E36)/IF(Einstellungen!$C$11="7 Tage",7,5),N('Ist-Stunden'!BA36)+(N(Krankheitstage!CL36)+N(Krankheitstage!CX36))*N($C36))))</f>
        <v/>
      </c>
      <c r="CF36" s="76">
        <f>IF($B36="",0,IF(Einstellungen!$C$10="Ja",MAX(IF(Einstellungen!$C$11="7 Tage",MAX(0,(MIN(DATE(2030,2,0),IF(Mitarbeiter!$D36="",DATE(2030,2,0),Mitarbeiter!$D36),TODAY()))-(MAX(DATE(2030,1,1),Mitarbeiter!$C36))+1),MAX(0,NETWORKDAYS(MAX(DATE(2030,1,1),Mitarbeiter!$C36),MIN(DATE(2030,2,0),IF(Mitarbeiter!$D36="",DATE(2030,2,0),Mitarbeiter!$D36),TODAY()),Einstellungen!$F$13:$F$67)))*N(Mitarbeiter!$E36)/IF(Einstellungen!$C$11="7 Tage",7,5),N('Ist-Stunden'!BB36)),MAX(IF(Einstellungen!$C$11="7 Tage",MAX(0,(MIN(DATE(2030,2,0),IF(Mitarbeiter!$D36="",DATE(2030,2,0),Mitarbeiter!$D36),TODAY()))-(MAX(DATE(2030,1,1),Mitarbeiter!$C36))+1),MAX(0,NETWORKDAYS(MAX(DATE(2030,1,1),Mitarbeiter!$C36),MIN(DATE(2030,2,0),IF(Mitarbeiter!$D36="",DATE(2030,2,0),Mitarbeiter!$D36),TODAY()),Einstellungen!$F$13:$F$67)))*N(Mitarbeiter!$E36)/IF(Einstellungen!$C$11="7 Tage",7,5),N('Ist-Stunden'!BB36)+(N(Krankheitstage!CY36)+N(Krankheitstage!DK36))*N($C36))))</f>
        <v/>
      </c>
      <c r="CG36" s="76">
        <f>IF($B36="",0,IF(Einstellungen!$C$10="Ja",MAX(IF(Einstellungen!$C$11="7 Tage",MAX(0,(MIN(DATE(2030,3,0),IF(Mitarbeiter!$D36="",DATE(2030,3,0),Mitarbeiter!$D36),TODAY()))-(MAX(DATE(2030,2,1),Mitarbeiter!$C36))+1),MAX(0,NETWORKDAYS(MAX(DATE(2030,2,1),Mitarbeiter!$C36),MIN(DATE(2030,3,0),IF(Mitarbeiter!$D36="",DATE(2030,3,0),Mitarbeiter!$D36),TODAY()),Einstellungen!$F$13:$F$67)))*N(Mitarbeiter!$E36)/IF(Einstellungen!$C$11="7 Tage",7,5),N('Ist-Stunden'!BC36)),MAX(IF(Einstellungen!$C$11="7 Tage",MAX(0,(MIN(DATE(2030,3,0),IF(Mitarbeiter!$D36="",DATE(2030,3,0),Mitarbeiter!$D36),TODAY()))-(MAX(DATE(2030,2,1),Mitarbeiter!$C36))+1),MAX(0,NETWORKDAYS(MAX(DATE(2030,2,1),Mitarbeiter!$C36),MIN(DATE(2030,3,0),IF(Mitarbeiter!$D36="",DATE(2030,3,0),Mitarbeiter!$D36),TODAY()),Einstellungen!$F$13:$F$67)))*N(Mitarbeiter!$E36)/IF(Einstellungen!$C$11="7 Tage",7,5),N('Ist-Stunden'!BC36)+(N(Krankheitstage!CZ36)+N(Krankheitstage!DL36))*N($C36))))</f>
        <v/>
      </c>
      <c r="CH36" s="76">
        <f>IF($B36="",0,IF(Einstellungen!$C$10="Ja",MAX(IF(Einstellungen!$C$11="7 Tage",MAX(0,(MIN(DATE(2030,4,0),IF(Mitarbeiter!$D36="",DATE(2030,4,0),Mitarbeiter!$D36),TODAY()))-(MAX(DATE(2030,3,1),Mitarbeiter!$C36))+1),MAX(0,NETWORKDAYS(MAX(DATE(2030,3,1),Mitarbeiter!$C36),MIN(DATE(2030,4,0),IF(Mitarbeiter!$D36="",DATE(2030,4,0),Mitarbeiter!$D36),TODAY()),Einstellungen!$F$13:$F$67)))*N(Mitarbeiter!$E36)/IF(Einstellungen!$C$11="7 Tage",7,5),N('Ist-Stunden'!BD36)),MAX(IF(Einstellungen!$C$11="7 Tage",MAX(0,(MIN(DATE(2030,4,0),IF(Mitarbeiter!$D36="",DATE(2030,4,0),Mitarbeiter!$D36),TODAY()))-(MAX(DATE(2030,3,1),Mitarbeiter!$C36))+1),MAX(0,NETWORKDAYS(MAX(DATE(2030,3,1),Mitarbeiter!$C36),MIN(DATE(2030,4,0),IF(Mitarbeiter!$D36="",DATE(2030,4,0),Mitarbeiter!$D36),TODAY()),Einstellungen!$F$13:$F$67)))*N(Mitarbeiter!$E36)/IF(Einstellungen!$C$11="7 Tage",7,5),N('Ist-Stunden'!BD36)+(N(Krankheitstage!DA36)+N(Krankheitstage!DM36))*N($C36))))</f>
        <v/>
      </c>
      <c r="CI36" s="76">
        <f>IF($B36="",0,IF(Einstellungen!$C$10="Ja",MAX(IF(Einstellungen!$C$11="7 Tage",MAX(0,(MIN(DATE(2030,5,0),IF(Mitarbeiter!$D36="",DATE(2030,5,0),Mitarbeiter!$D36),TODAY()))-(MAX(DATE(2030,4,1),Mitarbeiter!$C36))+1),MAX(0,NETWORKDAYS(MAX(DATE(2030,4,1),Mitarbeiter!$C36),MIN(DATE(2030,5,0),IF(Mitarbeiter!$D36="",DATE(2030,5,0),Mitarbeiter!$D36),TODAY()),Einstellungen!$F$13:$F$67)))*N(Mitarbeiter!$E36)/IF(Einstellungen!$C$11="7 Tage",7,5),N('Ist-Stunden'!BE36)),MAX(IF(Einstellungen!$C$11="7 Tage",MAX(0,(MIN(DATE(2030,5,0),IF(Mitarbeiter!$D36="",DATE(2030,5,0),Mitarbeiter!$D36),TODAY()))-(MAX(DATE(2030,4,1),Mitarbeiter!$C36))+1),MAX(0,NETWORKDAYS(MAX(DATE(2030,4,1),Mitarbeiter!$C36),MIN(DATE(2030,5,0),IF(Mitarbeiter!$D36="",DATE(2030,5,0),Mitarbeiter!$D36),TODAY()),Einstellungen!$F$13:$F$67)))*N(Mitarbeiter!$E36)/IF(Einstellungen!$C$11="7 Tage",7,5),N('Ist-Stunden'!BE36)+(N(Krankheitstage!DB36)+N(Krankheitstage!DN36))*N($C36))))</f>
        <v/>
      </c>
      <c r="CJ36" s="76">
        <f>IF($B36="",0,IF(Einstellungen!$C$10="Ja",MAX(IF(Einstellungen!$C$11="7 Tage",MAX(0,(MIN(DATE(2030,6,0),IF(Mitarbeiter!$D36="",DATE(2030,6,0),Mitarbeiter!$D36),TODAY()))-(MAX(DATE(2030,5,1),Mitarbeiter!$C36))+1),MAX(0,NETWORKDAYS(MAX(DATE(2030,5,1),Mitarbeiter!$C36),MIN(DATE(2030,6,0),IF(Mitarbeiter!$D36="",DATE(2030,6,0),Mitarbeiter!$D36),TODAY()),Einstellungen!$F$13:$F$67)))*N(Mitarbeiter!$E36)/IF(Einstellungen!$C$11="7 Tage",7,5),N('Ist-Stunden'!BF36)),MAX(IF(Einstellungen!$C$11="7 Tage",MAX(0,(MIN(DATE(2030,6,0),IF(Mitarbeiter!$D36="",DATE(2030,6,0),Mitarbeiter!$D36),TODAY()))-(MAX(DATE(2030,5,1),Mitarbeiter!$C36))+1),MAX(0,NETWORKDAYS(MAX(DATE(2030,5,1),Mitarbeiter!$C36),MIN(DATE(2030,6,0),IF(Mitarbeiter!$D36="",DATE(2030,6,0),Mitarbeiter!$D36),TODAY()),Einstellungen!$F$13:$F$67)))*N(Mitarbeiter!$E36)/IF(Einstellungen!$C$11="7 Tage",7,5),N('Ist-Stunden'!BF36)+(N(Krankheitstage!DC36)+N(Krankheitstage!DO36))*N($C36))))</f>
        <v/>
      </c>
      <c r="CK36" s="76">
        <f>IF($B36="",0,IF(Einstellungen!$C$10="Ja",MAX(IF(Einstellungen!$C$11="7 Tage",MAX(0,(MIN(DATE(2030,7,0),IF(Mitarbeiter!$D36="",DATE(2030,7,0),Mitarbeiter!$D36),TODAY()))-(MAX(DATE(2030,6,1),Mitarbeiter!$C36))+1),MAX(0,NETWORKDAYS(MAX(DATE(2030,6,1),Mitarbeiter!$C36),MIN(DATE(2030,7,0),IF(Mitarbeiter!$D36="",DATE(2030,7,0),Mitarbeiter!$D36),TODAY()),Einstellungen!$F$13:$F$67)))*N(Mitarbeiter!$E36)/IF(Einstellungen!$C$11="7 Tage",7,5),N('Ist-Stunden'!BG36)),MAX(IF(Einstellungen!$C$11="7 Tage",MAX(0,(MIN(DATE(2030,7,0),IF(Mitarbeiter!$D36="",DATE(2030,7,0),Mitarbeiter!$D36),TODAY()))-(MAX(DATE(2030,6,1),Mitarbeiter!$C36))+1),MAX(0,NETWORKDAYS(MAX(DATE(2030,6,1),Mitarbeiter!$C36),MIN(DATE(2030,7,0),IF(Mitarbeiter!$D36="",DATE(2030,7,0),Mitarbeiter!$D36),TODAY()),Einstellungen!$F$13:$F$67)))*N(Mitarbeiter!$E36)/IF(Einstellungen!$C$11="7 Tage",7,5),N('Ist-Stunden'!BG36)+(N(Krankheitstage!DD36)+N(Krankheitstage!DP36))*N($C36))))</f>
        <v/>
      </c>
      <c r="CL36" s="76">
        <f>IF($B36="",0,IF(Einstellungen!$C$10="Ja",MAX(IF(Einstellungen!$C$11="7 Tage",MAX(0,(MIN(DATE(2030,8,0),IF(Mitarbeiter!$D36="",DATE(2030,8,0),Mitarbeiter!$D36),TODAY()))-(MAX(DATE(2030,7,1),Mitarbeiter!$C36))+1),MAX(0,NETWORKDAYS(MAX(DATE(2030,7,1),Mitarbeiter!$C36),MIN(DATE(2030,8,0),IF(Mitarbeiter!$D36="",DATE(2030,8,0),Mitarbeiter!$D36),TODAY()),Einstellungen!$F$13:$F$67)))*N(Mitarbeiter!$E36)/IF(Einstellungen!$C$11="7 Tage",7,5),N('Ist-Stunden'!BH36)),MAX(IF(Einstellungen!$C$11="7 Tage",MAX(0,(MIN(DATE(2030,8,0),IF(Mitarbeiter!$D36="",DATE(2030,8,0),Mitarbeiter!$D36),TODAY()))-(MAX(DATE(2030,7,1),Mitarbeiter!$C36))+1),MAX(0,NETWORKDAYS(MAX(DATE(2030,7,1),Mitarbeiter!$C36),MIN(DATE(2030,8,0),IF(Mitarbeiter!$D36="",DATE(2030,8,0),Mitarbeiter!$D36),TODAY()),Einstellungen!$F$13:$F$67)))*N(Mitarbeiter!$E36)/IF(Einstellungen!$C$11="7 Tage",7,5),N('Ist-Stunden'!BH36)+(N(Krankheitstage!DE36)+N(Krankheitstage!DQ36))*N($C36))))</f>
        <v/>
      </c>
      <c r="CM36" s="76">
        <f>IF($B36="",0,IF(Einstellungen!$C$10="Ja",MAX(IF(Einstellungen!$C$11="7 Tage",MAX(0,(MIN(DATE(2030,9,0),IF(Mitarbeiter!$D36="",DATE(2030,9,0),Mitarbeiter!$D36),TODAY()))-(MAX(DATE(2030,8,1),Mitarbeiter!$C36))+1),MAX(0,NETWORKDAYS(MAX(DATE(2030,8,1),Mitarbeiter!$C36),MIN(DATE(2030,9,0),IF(Mitarbeiter!$D36="",DATE(2030,9,0),Mitarbeiter!$D36),TODAY()),Einstellungen!$F$13:$F$67)))*N(Mitarbeiter!$E36)/IF(Einstellungen!$C$11="7 Tage",7,5),N('Ist-Stunden'!BI36)),MAX(IF(Einstellungen!$C$11="7 Tage",MAX(0,(MIN(DATE(2030,9,0),IF(Mitarbeiter!$D36="",DATE(2030,9,0),Mitarbeiter!$D36),TODAY()))-(MAX(DATE(2030,8,1),Mitarbeiter!$C36))+1),MAX(0,NETWORKDAYS(MAX(DATE(2030,8,1),Mitarbeiter!$C36),MIN(DATE(2030,9,0),IF(Mitarbeiter!$D36="",DATE(2030,9,0),Mitarbeiter!$D36),TODAY()),Einstellungen!$F$13:$F$67)))*N(Mitarbeiter!$E36)/IF(Einstellungen!$C$11="7 Tage",7,5),N('Ist-Stunden'!BI36)+(N(Krankheitstage!DF36)+N(Krankheitstage!DR36))*N($C36))))</f>
        <v/>
      </c>
      <c r="CN36" s="76">
        <f>IF($B36="",0,IF(Einstellungen!$C$10="Ja",MAX(IF(Einstellungen!$C$11="7 Tage",MAX(0,(MIN(DATE(2030,10,0),IF(Mitarbeiter!$D36="",DATE(2030,10,0),Mitarbeiter!$D36),TODAY()))-(MAX(DATE(2030,9,1),Mitarbeiter!$C36))+1),MAX(0,NETWORKDAYS(MAX(DATE(2030,9,1),Mitarbeiter!$C36),MIN(DATE(2030,10,0),IF(Mitarbeiter!$D36="",DATE(2030,10,0),Mitarbeiter!$D36),TODAY()),Einstellungen!$F$13:$F$67)))*N(Mitarbeiter!$E36)/IF(Einstellungen!$C$11="7 Tage",7,5),N('Ist-Stunden'!BJ36)),MAX(IF(Einstellungen!$C$11="7 Tage",MAX(0,(MIN(DATE(2030,10,0),IF(Mitarbeiter!$D36="",DATE(2030,10,0),Mitarbeiter!$D36),TODAY()))-(MAX(DATE(2030,9,1),Mitarbeiter!$C36))+1),MAX(0,NETWORKDAYS(MAX(DATE(2030,9,1),Mitarbeiter!$C36),MIN(DATE(2030,10,0),IF(Mitarbeiter!$D36="",DATE(2030,10,0),Mitarbeiter!$D36),TODAY()),Einstellungen!$F$13:$F$67)))*N(Mitarbeiter!$E36)/IF(Einstellungen!$C$11="7 Tage",7,5),N('Ist-Stunden'!BJ36)+(N(Krankheitstage!DG36)+N(Krankheitstage!DS36))*N($C36))))</f>
        <v/>
      </c>
      <c r="CO36" s="76">
        <f>IF($B36="",0,IF(Einstellungen!$C$10="Ja",MAX(IF(Einstellungen!$C$11="7 Tage",MAX(0,(MIN(DATE(2030,11,0),IF(Mitarbeiter!$D36="",DATE(2030,11,0),Mitarbeiter!$D36),TODAY()))-(MAX(DATE(2030,10,1),Mitarbeiter!$C36))+1),MAX(0,NETWORKDAYS(MAX(DATE(2030,10,1),Mitarbeiter!$C36),MIN(DATE(2030,11,0),IF(Mitarbeiter!$D36="",DATE(2030,11,0),Mitarbeiter!$D36),TODAY()),Einstellungen!$F$13:$F$67)))*N(Mitarbeiter!$E36)/IF(Einstellungen!$C$11="7 Tage",7,5),N('Ist-Stunden'!BK36)),MAX(IF(Einstellungen!$C$11="7 Tage",MAX(0,(MIN(DATE(2030,11,0),IF(Mitarbeiter!$D36="",DATE(2030,11,0),Mitarbeiter!$D36),TODAY()))-(MAX(DATE(2030,10,1),Mitarbeiter!$C36))+1),MAX(0,NETWORKDAYS(MAX(DATE(2030,10,1),Mitarbeiter!$C36),MIN(DATE(2030,11,0),IF(Mitarbeiter!$D36="",DATE(2030,11,0),Mitarbeiter!$D36),TODAY()),Einstellungen!$F$13:$F$67)))*N(Mitarbeiter!$E36)/IF(Einstellungen!$C$11="7 Tage",7,5),N('Ist-Stunden'!BK36)+(N(Krankheitstage!DH36)+N(Krankheitstage!DT36))*N($C36))))</f>
        <v/>
      </c>
      <c r="CP36" s="76">
        <f>IF($B36="",0,IF(Einstellungen!$C$10="Ja",MAX(IF(Einstellungen!$C$11="7 Tage",MAX(0,(MIN(DATE(2030,12,0),IF(Mitarbeiter!$D36="",DATE(2030,12,0),Mitarbeiter!$D36),TODAY()))-(MAX(DATE(2030,11,1),Mitarbeiter!$C36))+1),MAX(0,NETWORKDAYS(MAX(DATE(2030,11,1),Mitarbeiter!$C36),MIN(DATE(2030,12,0),IF(Mitarbeiter!$D36="",DATE(2030,12,0),Mitarbeiter!$D36),TODAY()),Einstellungen!$F$13:$F$67)))*N(Mitarbeiter!$E36)/IF(Einstellungen!$C$11="7 Tage",7,5),N('Ist-Stunden'!BL36)),MAX(IF(Einstellungen!$C$11="7 Tage",MAX(0,(MIN(DATE(2030,12,0),IF(Mitarbeiter!$D36="",DATE(2030,12,0),Mitarbeiter!$D36),TODAY()))-(MAX(DATE(2030,11,1),Mitarbeiter!$C36))+1),MAX(0,NETWORKDAYS(MAX(DATE(2030,11,1),Mitarbeiter!$C36),MIN(DATE(2030,12,0),IF(Mitarbeiter!$D36="",DATE(2030,12,0),Mitarbeiter!$D36),TODAY()),Einstellungen!$F$13:$F$67)))*N(Mitarbeiter!$E36)/IF(Einstellungen!$C$11="7 Tage",7,5),N('Ist-Stunden'!BL36)+(N(Krankheitstage!DI36)+N(Krankheitstage!DU36))*N($C36))))</f>
        <v/>
      </c>
      <c r="CQ36" s="76">
        <f>IF($B36="",0,IF(Einstellungen!$C$10="Ja",MAX(IF(Einstellungen!$C$11="7 Tage",MAX(0,(MIN(DATE(2030,13,0),IF(Mitarbeiter!$D36="",DATE(2030,13,0),Mitarbeiter!$D36),TODAY()))-(MAX(DATE(2030,12,1),Mitarbeiter!$C36))+1),MAX(0,NETWORKDAYS(MAX(DATE(2030,12,1),Mitarbeiter!$C36),MIN(DATE(2030,13,0),IF(Mitarbeiter!$D36="",DATE(2030,13,0),Mitarbeiter!$D36),TODAY()),Einstellungen!$F$13:$F$67)))*N(Mitarbeiter!$E36)/IF(Einstellungen!$C$11="7 Tage",7,5),N('Ist-Stunden'!BM36)),MAX(IF(Einstellungen!$C$11="7 Tage",MAX(0,(MIN(DATE(2030,13,0),IF(Mitarbeiter!$D36="",DATE(2030,13,0),Mitarbeiter!$D36),TODAY()))-(MAX(DATE(2030,12,1),Mitarbeiter!$C36))+1),MAX(0,NETWORKDAYS(MAX(DATE(2030,12,1),Mitarbeiter!$C36),MIN(DATE(2030,13,0),IF(Mitarbeiter!$D36="",DATE(2030,13,0),Mitarbeiter!$D36),TODAY()),Einstellungen!$F$13:$F$67)))*N(Mitarbeiter!$E36)/IF(Einstellungen!$C$11="7 Tage",7,5),N('Ist-Stunden'!BM36)+(N(Krankheitstage!DJ36)+N(Krankheitstage!DV36))*N($C36))))</f>
        <v/>
      </c>
    </row>
    <row r="37">
      <c r="A37" s="73">
        <f>IF(Mitarbeiter!B37="","",Mitarbeiter!A37)</f>
        <v/>
      </c>
      <c r="B37" s="6">
        <f>IF(Mitarbeiter!B37="","",Mitarbeiter!B37)</f>
        <v/>
      </c>
      <c r="C37" s="74">
        <f>IF(Mitarbeiter!B37="","",Mitarbeiter!F37)</f>
        <v/>
      </c>
      <c r="D37" s="75">
        <f>N(INDEX(Krankheitstage!$G37:$DV37,1,(Einstellungen!$C$3-2026)*24+1))</f>
        <v/>
      </c>
      <c r="E37" s="75">
        <f>N(INDEX(Krankheitstage!$G37:$DV37,1,(Einstellungen!$C$3-2026)*24+2))</f>
        <v/>
      </c>
      <c r="F37" s="75">
        <f>N(INDEX(Krankheitstage!$G37:$DV37,1,(Einstellungen!$C$3-2026)*24+3))</f>
        <v/>
      </c>
      <c r="G37" s="75">
        <f>N(INDEX(Krankheitstage!$G37:$DV37,1,(Einstellungen!$C$3-2026)*24+4))</f>
        <v/>
      </c>
      <c r="H37" s="75">
        <f>N(INDEX(Krankheitstage!$G37:$DV37,1,(Einstellungen!$C$3-2026)*24+5))</f>
        <v/>
      </c>
      <c r="I37" s="75">
        <f>N(INDEX(Krankheitstage!$G37:$DV37,1,(Einstellungen!$C$3-2026)*24+6))</f>
        <v/>
      </c>
      <c r="J37" s="75">
        <f>N(INDEX(Krankheitstage!$G37:$DV37,1,(Einstellungen!$C$3-2026)*24+7))</f>
        <v/>
      </c>
      <c r="K37" s="75">
        <f>N(INDEX(Krankheitstage!$G37:$DV37,1,(Einstellungen!$C$3-2026)*24+8))</f>
        <v/>
      </c>
      <c r="L37" s="75">
        <f>N(INDEX(Krankheitstage!$G37:$DV37,1,(Einstellungen!$C$3-2026)*24+9))</f>
        <v/>
      </c>
      <c r="M37" s="75">
        <f>N(INDEX(Krankheitstage!$G37:$DV37,1,(Einstellungen!$C$3-2026)*24+10))</f>
        <v/>
      </c>
      <c r="N37" s="75">
        <f>N(INDEX(Krankheitstage!$G37:$DV37,1,(Einstellungen!$C$3-2026)*24+11))</f>
        <v/>
      </c>
      <c r="O37" s="75">
        <f>N(INDEX(Krankheitstage!$G37:$DV37,1,(Einstellungen!$C$3-2026)*24+12))</f>
        <v/>
      </c>
      <c r="P37" s="75">
        <f>IF($B37="","",SUM(D37:O37))</f>
        <v/>
      </c>
      <c r="Q37" s="75">
        <f>N(INDEX(Krankheitstage!$G37:$DV37,1,(Einstellungen!$C$3-2026)*24+13))</f>
        <v/>
      </c>
      <c r="R37" s="75">
        <f>N(INDEX(Krankheitstage!$G37:$DV37,1,(Einstellungen!$C$3-2026)*24+14))</f>
        <v/>
      </c>
      <c r="S37" s="75">
        <f>N(INDEX(Krankheitstage!$G37:$DV37,1,(Einstellungen!$C$3-2026)*24+15))</f>
        <v/>
      </c>
      <c r="T37" s="75">
        <f>N(INDEX(Krankheitstage!$G37:$DV37,1,(Einstellungen!$C$3-2026)*24+16))</f>
        <v/>
      </c>
      <c r="U37" s="75">
        <f>N(INDEX(Krankheitstage!$G37:$DV37,1,(Einstellungen!$C$3-2026)*24+17))</f>
        <v/>
      </c>
      <c r="V37" s="75">
        <f>N(INDEX(Krankheitstage!$G37:$DV37,1,(Einstellungen!$C$3-2026)*24+18))</f>
        <v/>
      </c>
      <c r="W37" s="75">
        <f>N(INDEX(Krankheitstage!$G37:$DV37,1,(Einstellungen!$C$3-2026)*24+19))</f>
        <v/>
      </c>
      <c r="X37" s="75">
        <f>N(INDEX(Krankheitstage!$G37:$DV37,1,(Einstellungen!$C$3-2026)*24+20))</f>
        <v/>
      </c>
      <c r="Y37" s="75">
        <f>N(INDEX(Krankheitstage!$G37:$DV37,1,(Einstellungen!$C$3-2026)*24+21))</f>
        <v/>
      </c>
      <c r="Z37" s="75">
        <f>N(INDEX(Krankheitstage!$G37:$DV37,1,(Einstellungen!$C$3-2026)*24+22))</f>
        <v/>
      </c>
      <c r="AA37" s="75">
        <f>N(INDEX(Krankheitstage!$G37:$DV37,1,(Einstellungen!$C$3-2026)*24+23))</f>
        <v/>
      </c>
      <c r="AB37" s="75">
        <f>N(INDEX(Krankheitstage!$G37:$DV37,1,(Einstellungen!$C$3-2026)*24+24))</f>
        <v/>
      </c>
      <c r="AC37" s="75">
        <f>IF($B37="","",SUM(Q37:AB37))</f>
        <v/>
      </c>
      <c r="AD37" s="75">
        <f>IF($B37="","",SUM(P37,AC37))</f>
        <v/>
      </c>
      <c r="AE37" s="76">
        <f>IF($B37="","",AD37*N(C37))</f>
        <v/>
      </c>
      <c r="AF37" s="75">
        <f>IF($B37="","",Krankheitstage!E37)</f>
        <v/>
      </c>
      <c r="AG37" s="76">
        <f>IF($B37="","",AF37*N(C37))</f>
        <v/>
      </c>
      <c r="AH37" s="76">
        <f>IF($B37="","",INDEX($AJ37:$CQ37,1,(Einstellungen!$C$3-2026)*12+1)+INDEX($AJ37:$CQ37,1,(Einstellungen!$C$3-2026)*12+2)+INDEX($AJ37:$CQ37,1,(Einstellungen!$C$3-2026)*12+3)+INDEX($AJ37:$CQ37,1,(Einstellungen!$C$3-2026)*12+4)+INDEX($AJ37:$CQ37,1,(Einstellungen!$C$3-2026)*12+5)+INDEX($AJ37:$CQ37,1,(Einstellungen!$C$3-2026)*12+6)+INDEX($AJ37:$CQ37,1,(Einstellungen!$C$3-2026)*12+7)+INDEX($AJ37:$CQ37,1,(Einstellungen!$C$3-2026)*12+8)+INDEX($AJ37:$CQ37,1,(Einstellungen!$C$3-2026)*12+9)+INDEX($AJ37:$CQ37,1,(Einstellungen!$C$3-2026)*12+10)+INDEX($AJ37:$CQ37,1,(Einstellungen!$C$3-2026)*12+11)+INDEX($AJ37:$CQ37,1,(Einstellungen!$C$3-2026)*12+12))</f>
        <v/>
      </c>
      <c r="AI37" s="76">
        <f>IF($B37="","",SUM($AJ37:$CQ37))</f>
        <v/>
      </c>
      <c r="AJ37" s="76">
        <f>IF($B37="",0,IF(Einstellungen!$C$10="Ja",MAX(IF(Einstellungen!$C$11="7 Tage",MAX(0,(MIN(DATE(2026,2,0),IF(Mitarbeiter!$D37="",DATE(2026,2,0),Mitarbeiter!$D37),TODAY()))-(MAX(DATE(2026,1,1),Mitarbeiter!$C37))+1),MAX(0,NETWORKDAYS(MAX(DATE(2026,1,1),Mitarbeiter!$C37),MIN(DATE(2026,2,0),IF(Mitarbeiter!$D37="",DATE(2026,2,0),Mitarbeiter!$D37),TODAY()),Einstellungen!$F$13:$F$67)))*N(Mitarbeiter!$E37)/IF(Einstellungen!$C$11="7 Tage",7,5),N('Ist-Stunden'!F37)),MAX(IF(Einstellungen!$C$11="7 Tage",MAX(0,(MIN(DATE(2026,2,0),IF(Mitarbeiter!$D37="",DATE(2026,2,0),Mitarbeiter!$D37),TODAY()))-(MAX(DATE(2026,1,1),Mitarbeiter!$C37))+1),MAX(0,NETWORKDAYS(MAX(DATE(2026,1,1),Mitarbeiter!$C37),MIN(DATE(2026,2,0),IF(Mitarbeiter!$D37="",DATE(2026,2,0),Mitarbeiter!$D37),TODAY()),Einstellungen!$F$13:$F$67)))*N(Mitarbeiter!$E37)/IF(Einstellungen!$C$11="7 Tage",7,5),N('Ist-Stunden'!F37)+(N(Krankheitstage!G37)+N(Krankheitstage!S37))*N($C37))))</f>
        <v/>
      </c>
      <c r="AK37" s="76">
        <f>IF($B37="",0,IF(Einstellungen!$C$10="Ja",MAX(IF(Einstellungen!$C$11="7 Tage",MAX(0,(MIN(DATE(2026,3,0),IF(Mitarbeiter!$D37="",DATE(2026,3,0),Mitarbeiter!$D37),TODAY()))-(MAX(DATE(2026,2,1),Mitarbeiter!$C37))+1),MAX(0,NETWORKDAYS(MAX(DATE(2026,2,1),Mitarbeiter!$C37),MIN(DATE(2026,3,0),IF(Mitarbeiter!$D37="",DATE(2026,3,0),Mitarbeiter!$D37),TODAY()),Einstellungen!$F$13:$F$67)))*N(Mitarbeiter!$E37)/IF(Einstellungen!$C$11="7 Tage",7,5),N('Ist-Stunden'!G37)),MAX(IF(Einstellungen!$C$11="7 Tage",MAX(0,(MIN(DATE(2026,3,0),IF(Mitarbeiter!$D37="",DATE(2026,3,0),Mitarbeiter!$D37),TODAY()))-(MAX(DATE(2026,2,1),Mitarbeiter!$C37))+1),MAX(0,NETWORKDAYS(MAX(DATE(2026,2,1),Mitarbeiter!$C37),MIN(DATE(2026,3,0),IF(Mitarbeiter!$D37="",DATE(2026,3,0),Mitarbeiter!$D37),TODAY()),Einstellungen!$F$13:$F$67)))*N(Mitarbeiter!$E37)/IF(Einstellungen!$C$11="7 Tage",7,5),N('Ist-Stunden'!G37)+(N(Krankheitstage!H37)+N(Krankheitstage!T37))*N($C37))))</f>
        <v/>
      </c>
      <c r="AL37" s="76">
        <f>IF($B37="",0,IF(Einstellungen!$C$10="Ja",MAX(IF(Einstellungen!$C$11="7 Tage",MAX(0,(MIN(DATE(2026,4,0),IF(Mitarbeiter!$D37="",DATE(2026,4,0),Mitarbeiter!$D37),TODAY()))-(MAX(DATE(2026,3,1),Mitarbeiter!$C37))+1),MAX(0,NETWORKDAYS(MAX(DATE(2026,3,1),Mitarbeiter!$C37),MIN(DATE(2026,4,0),IF(Mitarbeiter!$D37="",DATE(2026,4,0),Mitarbeiter!$D37),TODAY()),Einstellungen!$F$13:$F$67)))*N(Mitarbeiter!$E37)/IF(Einstellungen!$C$11="7 Tage",7,5),N('Ist-Stunden'!H37)),MAX(IF(Einstellungen!$C$11="7 Tage",MAX(0,(MIN(DATE(2026,4,0),IF(Mitarbeiter!$D37="",DATE(2026,4,0),Mitarbeiter!$D37),TODAY()))-(MAX(DATE(2026,3,1),Mitarbeiter!$C37))+1),MAX(0,NETWORKDAYS(MAX(DATE(2026,3,1),Mitarbeiter!$C37),MIN(DATE(2026,4,0),IF(Mitarbeiter!$D37="",DATE(2026,4,0),Mitarbeiter!$D37),TODAY()),Einstellungen!$F$13:$F$67)))*N(Mitarbeiter!$E37)/IF(Einstellungen!$C$11="7 Tage",7,5),N('Ist-Stunden'!H37)+(N(Krankheitstage!I37)+N(Krankheitstage!U37))*N($C37))))</f>
        <v/>
      </c>
      <c r="AM37" s="76">
        <f>IF($B37="",0,IF(Einstellungen!$C$10="Ja",MAX(IF(Einstellungen!$C$11="7 Tage",MAX(0,(MIN(DATE(2026,5,0),IF(Mitarbeiter!$D37="",DATE(2026,5,0),Mitarbeiter!$D37),TODAY()))-(MAX(DATE(2026,4,1),Mitarbeiter!$C37))+1),MAX(0,NETWORKDAYS(MAX(DATE(2026,4,1),Mitarbeiter!$C37),MIN(DATE(2026,5,0),IF(Mitarbeiter!$D37="",DATE(2026,5,0),Mitarbeiter!$D37),TODAY()),Einstellungen!$F$13:$F$67)))*N(Mitarbeiter!$E37)/IF(Einstellungen!$C$11="7 Tage",7,5),N('Ist-Stunden'!I37)),MAX(IF(Einstellungen!$C$11="7 Tage",MAX(0,(MIN(DATE(2026,5,0),IF(Mitarbeiter!$D37="",DATE(2026,5,0),Mitarbeiter!$D37),TODAY()))-(MAX(DATE(2026,4,1),Mitarbeiter!$C37))+1),MAX(0,NETWORKDAYS(MAX(DATE(2026,4,1),Mitarbeiter!$C37),MIN(DATE(2026,5,0),IF(Mitarbeiter!$D37="",DATE(2026,5,0),Mitarbeiter!$D37),TODAY()),Einstellungen!$F$13:$F$67)))*N(Mitarbeiter!$E37)/IF(Einstellungen!$C$11="7 Tage",7,5),N('Ist-Stunden'!I37)+(N(Krankheitstage!J37)+N(Krankheitstage!V37))*N($C37))))</f>
        <v/>
      </c>
      <c r="AN37" s="76">
        <f>IF($B37="",0,IF(Einstellungen!$C$10="Ja",MAX(IF(Einstellungen!$C$11="7 Tage",MAX(0,(MIN(DATE(2026,6,0),IF(Mitarbeiter!$D37="",DATE(2026,6,0),Mitarbeiter!$D37),TODAY()))-(MAX(DATE(2026,5,1),Mitarbeiter!$C37))+1),MAX(0,NETWORKDAYS(MAX(DATE(2026,5,1),Mitarbeiter!$C37),MIN(DATE(2026,6,0),IF(Mitarbeiter!$D37="",DATE(2026,6,0),Mitarbeiter!$D37),TODAY()),Einstellungen!$F$13:$F$67)))*N(Mitarbeiter!$E37)/IF(Einstellungen!$C$11="7 Tage",7,5),N('Ist-Stunden'!J37)),MAX(IF(Einstellungen!$C$11="7 Tage",MAX(0,(MIN(DATE(2026,6,0),IF(Mitarbeiter!$D37="",DATE(2026,6,0),Mitarbeiter!$D37),TODAY()))-(MAX(DATE(2026,5,1),Mitarbeiter!$C37))+1),MAX(0,NETWORKDAYS(MAX(DATE(2026,5,1),Mitarbeiter!$C37),MIN(DATE(2026,6,0),IF(Mitarbeiter!$D37="",DATE(2026,6,0),Mitarbeiter!$D37),TODAY()),Einstellungen!$F$13:$F$67)))*N(Mitarbeiter!$E37)/IF(Einstellungen!$C$11="7 Tage",7,5),N('Ist-Stunden'!J37)+(N(Krankheitstage!K37)+N(Krankheitstage!W37))*N($C37))))</f>
        <v/>
      </c>
      <c r="AO37" s="76">
        <f>IF($B37="",0,IF(Einstellungen!$C$10="Ja",MAX(IF(Einstellungen!$C$11="7 Tage",MAX(0,(MIN(DATE(2026,7,0),IF(Mitarbeiter!$D37="",DATE(2026,7,0),Mitarbeiter!$D37),TODAY()))-(MAX(DATE(2026,6,1),Mitarbeiter!$C37))+1),MAX(0,NETWORKDAYS(MAX(DATE(2026,6,1),Mitarbeiter!$C37),MIN(DATE(2026,7,0),IF(Mitarbeiter!$D37="",DATE(2026,7,0),Mitarbeiter!$D37),TODAY()),Einstellungen!$F$13:$F$67)))*N(Mitarbeiter!$E37)/IF(Einstellungen!$C$11="7 Tage",7,5),N('Ist-Stunden'!K37)),MAX(IF(Einstellungen!$C$11="7 Tage",MAX(0,(MIN(DATE(2026,7,0),IF(Mitarbeiter!$D37="",DATE(2026,7,0),Mitarbeiter!$D37),TODAY()))-(MAX(DATE(2026,6,1),Mitarbeiter!$C37))+1),MAX(0,NETWORKDAYS(MAX(DATE(2026,6,1),Mitarbeiter!$C37),MIN(DATE(2026,7,0),IF(Mitarbeiter!$D37="",DATE(2026,7,0),Mitarbeiter!$D37),TODAY()),Einstellungen!$F$13:$F$67)))*N(Mitarbeiter!$E37)/IF(Einstellungen!$C$11="7 Tage",7,5),N('Ist-Stunden'!K37)+(N(Krankheitstage!L37)+N(Krankheitstage!X37))*N($C37))))</f>
        <v/>
      </c>
      <c r="AP37" s="76">
        <f>IF($B37="",0,IF(Einstellungen!$C$10="Ja",MAX(IF(Einstellungen!$C$11="7 Tage",MAX(0,(MIN(DATE(2026,8,0),IF(Mitarbeiter!$D37="",DATE(2026,8,0),Mitarbeiter!$D37),TODAY()))-(MAX(DATE(2026,7,1),Mitarbeiter!$C37))+1),MAX(0,NETWORKDAYS(MAX(DATE(2026,7,1),Mitarbeiter!$C37),MIN(DATE(2026,8,0),IF(Mitarbeiter!$D37="",DATE(2026,8,0),Mitarbeiter!$D37),TODAY()),Einstellungen!$F$13:$F$67)))*N(Mitarbeiter!$E37)/IF(Einstellungen!$C$11="7 Tage",7,5),N('Ist-Stunden'!L37)),MAX(IF(Einstellungen!$C$11="7 Tage",MAX(0,(MIN(DATE(2026,8,0),IF(Mitarbeiter!$D37="",DATE(2026,8,0),Mitarbeiter!$D37),TODAY()))-(MAX(DATE(2026,7,1),Mitarbeiter!$C37))+1),MAX(0,NETWORKDAYS(MAX(DATE(2026,7,1),Mitarbeiter!$C37),MIN(DATE(2026,8,0),IF(Mitarbeiter!$D37="",DATE(2026,8,0),Mitarbeiter!$D37),TODAY()),Einstellungen!$F$13:$F$67)))*N(Mitarbeiter!$E37)/IF(Einstellungen!$C$11="7 Tage",7,5),N('Ist-Stunden'!L37)+(N(Krankheitstage!M37)+N(Krankheitstage!Y37))*N($C37))))</f>
        <v/>
      </c>
      <c r="AQ37" s="76">
        <f>IF($B37="",0,IF(Einstellungen!$C$10="Ja",MAX(IF(Einstellungen!$C$11="7 Tage",MAX(0,(MIN(DATE(2026,9,0),IF(Mitarbeiter!$D37="",DATE(2026,9,0),Mitarbeiter!$D37),TODAY()))-(MAX(DATE(2026,8,1),Mitarbeiter!$C37))+1),MAX(0,NETWORKDAYS(MAX(DATE(2026,8,1),Mitarbeiter!$C37),MIN(DATE(2026,9,0),IF(Mitarbeiter!$D37="",DATE(2026,9,0),Mitarbeiter!$D37),TODAY()),Einstellungen!$F$13:$F$67)))*N(Mitarbeiter!$E37)/IF(Einstellungen!$C$11="7 Tage",7,5),N('Ist-Stunden'!M37)),MAX(IF(Einstellungen!$C$11="7 Tage",MAX(0,(MIN(DATE(2026,9,0),IF(Mitarbeiter!$D37="",DATE(2026,9,0),Mitarbeiter!$D37),TODAY()))-(MAX(DATE(2026,8,1),Mitarbeiter!$C37))+1),MAX(0,NETWORKDAYS(MAX(DATE(2026,8,1),Mitarbeiter!$C37),MIN(DATE(2026,9,0),IF(Mitarbeiter!$D37="",DATE(2026,9,0),Mitarbeiter!$D37),TODAY()),Einstellungen!$F$13:$F$67)))*N(Mitarbeiter!$E37)/IF(Einstellungen!$C$11="7 Tage",7,5),N('Ist-Stunden'!M37)+(N(Krankheitstage!N37)+N(Krankheitstage!Z37))*N($C37))))</f>
        <v/>
      </c>
      <c r="AR37" s="76">
        <f>IF($B37="",0,IF(Einstellungen!$C$10="Ja",MAX(IF(Einstellungen!$C$11="7 Tage",MAX(0,(MIN(DATE(2026,10,0),IF(Mitarbeiter!$D37="",DATE(2026,10,0),Mitarbeiter!$D37),TODAY()))-(MAX(DATE(2026,9,1),Mitarbeiter!$C37))+1),MAX(0,NETWORKDAYS(MAX(DATE(2026,9,1),Mitarbeiter!$C37),MIN(DATE(2026,10,0),IF(Mitarbeiter!$D37="",DATE(2026,10,0),Mitarbeiter!$D37),TODAY()),Einstellungen!$F$13:$F$67)))*N(Mitarbeiter!$E37)/IF(Einstellungen!$C$11="7 Tage",7,5),N('Ist-Stunden'!N37)),MAX(IF(Einstellungen!$C$11="7 Tage",MAX(0,(MIN(DATE(2026,10,0),IF(Mitarbeiter!$D37="",DATE(2026,10,0),Mitarbeiter!$D37),TODAY()))-(MAX(DATE(2026,9,1),Mitarbeiter!$C37))+1),MAX(0,NETWORKDAYS(MAX(DATE(2026,9,1),Mitarbeiter!$C37),MIN(DATE(2026,10,0),IF(Mitarbeiter!$D37="",DATE(2026,10,0),Mitarbeiter!$D37),TODAY()),Einstellungen!$F$13:$F$67)))*N(Mitarbeiter!$E37)/IF(Einstellungen!$C$11="7 Tage",7,5),N('Ist-Stunden'!N37)+(N(Krankheitstage!O37)+N(Krankheitstage!AA37))*N($C37))))</f>
        <v/>
      </c>
      <c r="AS37" s="76">
        <f>IF($B37="",0,IF(Einstellungen!$C$10="Ja",MAX(IF(Einstellungen!$C$11="7 Tage",MAX(0,(MIN(DATE(2026,11,0),IF(Mitarbeiter!$D37="",DATE(2026,11,0),Mitarbeiter!$D37),TODAY()))-(MAX(DATE(2026,10,1),Mitarbeiter!$C37))+1),MAX(0,NETWORKDAYS(MAX(DATE(2026,10,1),Mitarbeiter!$C37),MIN(DATE(2026,11,0),IF(Mitarbeiter!$D37="",DATE(2026,11,0),Mitarbeiter!$D37),TODAY()),Einstellungen!$F$13:$F$67)))*N(Mitarbeiter!$E37)/IF(Einstellungen!$C$11="7 Tage",7,5),N('Ist-Stunden'!O37)),MAX(IF(Einstellungen!$C$11="7 Tage",MAX(0,(MIN(DATE(2026,11,0),IF(Mitarbeiter!$D37="",DATE(2026,11,0),Mitarbeiter!$D37),TODAY()))-(MAX(DATE(2026,10,1),Mitarbeiter!$C37))+1),MAX(0,NETWORKDAYS(MAX(DATE(2026,10,1),Mitarbeiter!$C37),MIN(DATE(2026,11,0),IF(Mitarbeiter!$D37="",DATE(2026,11,0),Mitarbeiter!$D37),TODAY()),Einstellungen!$F$13:$F$67)))*N(Mitarbeiter!$E37)/IF(Einstellungen!$C$11="7 Tage",7,5),N('Ist-Stunden'!O37)+(N(Krankheitstage!P37)+N(Krankheitstage!AB37))*N($C37))))</f>
        <v/>
      </c>
      <c r="AT37" s="76">
        <f>IF($B37="",0,IF(Einstellungen!$C$10="Ja",MAX(IF(Einstellungen!$C$11="7 Tage",MAX(0,(MIN(DATE(2026,12,0),IF(Mitarbeiter!$D37="",DATE(2026,12,0),Mitarbeiter!$D37),TODAY()))-(MAX(DATE(2026,11,1),Mitarbeiter!$C37))+1),MAX(0,NETWORKDAYS(MAX(DATE(2026,11,1),Mitarbeiter!$C37),MIN(DATE(2026,12,0),IF(Mitarbeiter!$D37="",DATE(2026,12,0),Mitarbeiter!$D37),TODAY()),Einstellungen!$F$13:$F$67)))*N(Mitarbeiter!$E37)/IF(Einstellungen!$C$11="7 Tage",7,5),N('Ist-Stunden'!P37)),MAX(IF(Einstellungen!$C$11="7 Tage",MAX(0,(MIN(DATE(2026,12,0),IF(Mitarbeiter!$D37="",DATE(2026,12,0),Mitarbeiter!$D37),TODAY()))-(MAX(DATE(2026,11,1),Mitarbeiter!$C37))+1),MAX(0,NETWORKDAYS(MAX(DATE(2026,11,1),Mitarbeiter!$C37),MIN(DATE(2026,12,0),IF(Mitarbeiter!$D37="",DATE(2026,12,0),Mitarbeiter!$D37),TODAY()),Einstellungen!$F$13:$F$67)))*N(Mitarbeiter!$E37)/IF(Einstellungen!$C$11="7 Tage",7,5),N('Ist-Stunden'!P37)+(N(Krankheitstage!Q37)+N(Krankheitstage!AC37))*N($C37))))</f>
        <v/>
      </c>
      <c r="AU37" s="76">
        <f>IF($B37="",0,IF(Einstellungen!$C$10="Ja",MAX(IF(Einstellungen!$C$11="7 Tage",MAX(0,(MIN(DATE(2026,13,0),IF(Mitarbeiter!$D37="",DATE(2026,13,0),Mitarbeiter!$D37),TODAY()))-(MAX(DATE(2026,12,1),Mitarbeiter!$C37))+1),MAX(0,NETWORKDAYS(MAX(DATE(2026,12,1),Mitarbeiter!$C37),MIN(DATE(2026,13,0),IF(Mitarbeiter!$D37="",DATE(2026,13,0),Mitarbeiter!$D37),TODAY()),Einstellungen!$F$13:$F$67)))*N(Mitarbeiter!$E37)/IF(Einstellungen!$C$11="7 Tage",7,5),N('Ist-Stunden'!Q37)),MAX(IF(Einstellungen!$C$11="7 Tage",MAX(0,(MIN(DATE(2026,13,0),IF(Mitarbeiter!$D37="",DATE(2026,13,0),Mitarbeiter!$D37),TODAY()))-(MAX(DATE(2026,12,1),Mitarbeiter!$C37))+1),MAX(0,NETWORKDAYS(MAX(DATE(2026,12,1),Mitarbeiter!$C37),MIN(DATE(2026,13,0),IF(Mitarbeiter!$D37="",DATE(2026,13,0),Mitarbeiter!$D37),TODAY()),Einstellungen!$F$13:$F$67)))*N(Mitarbeiter!$E37)/IF(Einstellungen!$C$11="7 Tage",7,5),N('Ist-Stunden'!Q37)+(N(Krankheitstage!R37)+N(Krankheitstage!AD37))*N($C37))))</f>
        <v/>
      </c>
      <c r="AV37" s="76">
        <f>IF($B37="",0,IF(Einstellungen!$C$10="Ja",MAX(IF(Einstellungen!$C$11="7 Tage",MAX(0,(MIN(DATE(2027,2,0),IF(Mitarbeiter!$D37="",DATE(2027,2,0),Mitarbeiter!$D37),TODAY()))-(MAX(DATE(2027,1,1),Mitarbeiter!$C37))+1),MAX(0,NETWORKDAYS(MAX(DATE(2027,1,1),Mitarbeiter!$C37),MIN(DATE(2027,2,0),IF(Mitarbeiter!$D37="",DATE(2027,2,0),Mitarbeiter!$D37),TODAY()),Einstellungen!$F$13:$F$67)))*N(Mitarbeiter!$E37)/IF(Einstellungen!$C$11="7 Tage",7,5),N('Ist-Stunden'!R37)),MAX(IF(Einstellungen!$C$11="7 Tage",MAX(0,(MIN(DATE(2027,2,0),IF(Mitarbeiter!$D37="",DATE(2027,2,0),Mitarbeiter!$D37),TODAY()))-(MAX(DATE(2027,1,1),Mitarbeiter!$C37))+1),MAX(0,NETWORKDAYS(MAX(DATE(2027,1,1),Mitarbeiter!$C37),MIN(DATE(2027,2,0),IF(Mitarbeiter!$D37="",DATE(2027,2,0),Mitarbeiter!$D37),TODAY()),Einstellungen!$F$13:$F$67)))*N(Mitarbeiter!$E37)/IF(Einstellungen!$C$11="7 Tage",7,5),N('Ist-Stunden'!R37)+(N(Krankheitstage!AE37)+N(Krankheitstage!AQ37))*N($C37))))</f>
        <v/>
      </c>
      <c r="AW37" s="76">
        <f>IF($B37="",0,IF(Einstellungen!$C$10="Ja",MAX(IF(Einstellungen!$C$11="7 Tage",MAX(0,(MIN(DATE(2027,3,0),IF(Mitarbeiter!$D37="",DATE(2027,3,0),Mitarbeiter!$D37),TODAY()))-(MAX(DATE(2027,2,1),Mitarbeiter!$C37))+1),MAX(0,NETWORKDAYS(MAX(DATE(2027,2,1),Mitarbeiter!$C37),MIN(DATE(2027,3,0),IF(Mitarbeiter!$D37="",DATE(2027,3,0),Mitarbeiter!$D37),TODAY()),Einstellungen!$F$13:$F$67)))*N(Mitarbeiter!$E37)/IF(Einstellungen!$C$11="7 Tage",7,5),N('Ist-Stunden'!S37)),MAX(IF(Einstellungen!$C$11="7 Tage",MAX(0,(MIN(DATE(2027,3,0),IF(Mitarbeiter!$D37="",DATE(2027,3,0),Mitarbeiter!$D37),TODAY()))-(MAX(DATE(2027,2,1),Mitarbeiter!$C37))+1),MAX(0,NETWORKDAYS(MAX(DATE(2027,2,1),Mitarbeiter!$C37),MIN(DATE(2027,3,0),IF(Mitarbeiter!$D37="",DATE(2027,3,0),Mitarbeiter!$D37),TODAY()),Einstellungen!$F$13:$F$67)))*N(Mitarbeiter!$E37)/IF(Einstellungen!$C$11="7 Tage",7,5),N('Ist-Stunden'!S37)+(N(Krankheitstage!AF37)+N(Krankheitstage!AR37))*N($C37))))</f>
        <v/>
      </c>
      <c r="AX37" s="76">
        <f>IF($B37="",0,IF(Einstellungen!$C$10="Ja",MAX(IF(Einstellungen!$C$11="7 Tage",MAX(0,(MIN(DATE(2027,4,0),IF(Mitarbeiter!$D37="",DATE(2027,4,0),Mitarbeiter!$D37),TODAY()))-(MAX(DATE(2027,3,1),Mitarbeiter!$C37))+1),MAX(0,NETWORKDAYS(MAX(DATE(2027,3,1),Mitarbeiter!$C37),MIN(DATE(2027,4,0),IF(Mitarbeiter!$D37="",DATE(2027,4,0),Mitarbeiter!$D37),TODAY()),Einstellungen!$F$13:$F$67)))*N(Mitarbeiter!$E37)/IF(Einstellungen!$C$11="7 Tage",7,5),N('Ist-Stunden'!T37)),MAX(IF(Einstellungen!$C$11="7 Tage",MAX(0,(MIN(DATE(2027,4,0),IF(Mitarbeiter!$D37="",DATE(2027,4,0),Mitarbeiter!$D37),TODAY()))-(MAX(DATE(2027,3,1),Mitarbeiter!$C37))+1),MAX(0,NETWORKDAYS(MAX(DATE(2027,3,1),Mitarbeiter!$C37),MIN(DATE(2027,4,0),IF(Mitarbeiter!$D37="",DATE(2027,4,0),Mitarbeiter!$D37),TODAY()),Einstellungen!$F$13:$F$67)))*N(Mitarbeiter!$E37)/IF(Einstellungen!$C$11="7 Tage",7,5),N('Ist-Stunden'!T37)+(N(Krankheitstage!AG37)+N(Krankheitstage!AS37))*N($C37))))</f>
        <v/>
      </c>
      <c r="AY37" s="76">
        <f>IF($B37="",0,IF(Einstellungen!$C$10="Ja",MAX(IF(Einstellungen!$C$11="7 Tage",MAX(0,(MIN(DATE(2027,5,0),IF(Mitarbeiter!$D37="",DATE(2027,5,0),Mitarbeiter!$D37),TODAY()))-(MAX(DATE(2027,4,1),Mitarbeiter!$C37))+1),MAX(0,NETWORKDAYS(MAX(DATE(2027,4,1),Mitarbeiter!$C37),MIN(DATE(2027,5,0),IF(Mitarbeiter!$D37="",DATE(2027,5,0),Mitarbeiter!$D37),TODAY()),Einstellungen!$F$13:$F$67)))*N(Mitarbeiter!$E37)/IF(Einstellungen!$C$11="7 Tage",7,5),N('Ist-Stunden'!U37)),MAX(IF(Einstellungen!$C$11="7 Tage",MAX(0,(MIN(DATE(2027,5,0),IF(Mitarbeiter!$D37="",DATE(2027,5,0),Mitarbeiter!$D37),TODAY()))-(MAX(DATE(2027,4,1),Mitarbeiter!$C37))+1),MAX(0,NETWORKDAYS(MAX(DATE(2027,4,1),Mitarbeiter!$C37),MIN(DATE(2027,5,0),IF(Mitarbeiter!$D37="",DATE(2027,5,0),Mitarbeiter!$D37),TODAY()),Einstellungen!$F$13:$F$67)))*N(Mitarbeiter!$E37)/IF(Einstellungen!$C$11="7 Tage",7,5),N('Ist-Stunden'!U37)+(N(Krankheitstage!AH37)+N(Krankheitstage!AT37))*N($C37))))</f>
        <v/>
      </c>
      <c r="AZ37" s="76">
        <f>IF($B37="",0,IF(Einstellungen!$C$10="Ja",MAX(IF(Einstellungen!$C$11="7 Tage",MAX(0,(MIN(DATE(2027,6,0),IF(Mitarbeiter!$D37="",DATE(2027,6,0),Mitarbeiter!$D37),TODAY()))-(MAX(DATE(2027,5,1),Mitarbeiter!$C37))+1),MAX(0,NETWORKDAYS(MAX(DATE(2027,5,1),Mitarbeiter!$C37),MIN(DATE(2027,6,0),IF(Mitarbeiter!$D37="",DATE(2027,6,0),Mitarbeiter!$D37),TODAY()),Einstellungen!$F$13:$F$67)))*N(Mitarbeiter!$E37)/IF(Einstellungen!$C$11="7 Tage",7,5),N('Ist-Stunden'!V37)),MAX(IF(Einstellungen!$C$11="7 Tage",MAX(0,(MIN(DATE(2027,6,0),IF(Mitarbeiter!$D37="",DATE(2027,6,0),Mitarbeiter!$D37),TODAY()))-(MAX(DATE(2027,5,1),Mitarbeiter!$C37))+1),MAX(0,NETWORKDAYS(MAX(DATE(2027,5,1),Mitarbeiter!$C37),MIN(DATE(2027,6,0),IF(Mitarbeiter!$D37="",DATE(2027,6,0),Mitarbeiter!$D37),TODAY()),Einstellungen!$F$13:$F$67)))*N(Mitarbeiter!$E37)/IF(Einstellungen!$C$11="7 Tage",7,5),N('Ist-Stunden'!V37)+(N(Krankheitstage!AI37)+N(Krankheitstage!AU37))*N($C37))))</f>
        <v/>
      </c>
      <c r="BA37" s="76">
        <f>IF($B37="",0,IF(Einstellungen!$C$10="Ja",MAX(IF(Einstellungen!$C$11="7 Tage",MAX(0,(MIN(DATE(2027,7,0),IF(Mitarbeiter!$D37="",DATE(2027,7,0),Mitarbeiter!$D37),TODAY()))-(MAX(DATE(2027,6,1),Mitarbeiter!$C37))+1),MAX(0,NETWORKDAYS(MAX(DATE(2027,6,1),Mitarbeiter!$C37),MIN(DATE(2027,7,0),IF(Mitarbeiter!$D37="",DATE(2027,7,0),Mitarbeiter!$D37),TODAY()),Einstellungen!$F$13:$F$67)))*N(Mitarbeiter!$E37)/IF(Einstellungen!$C$11="7 Tage",7,5),N('Ist-Stunden'!W37)),MAX(IF(Einstellungen!$C$11="7 Tage",MAX(0,(MIN(DATE(2027,7,0),IF(Mitarbeiter!$D37="",DATE(2027,7,0),Mitarbeiter!$D37),TODAY()))-(MAX(DATE(2027,6,1),Mitarbeiter!$C37))+1),MAX(0,NETWORKDAYS(MAX(DATE(2027,6,1),Mitarbeiter!$C37),MIN(DATE(2027,7,0),IF(Mitarbeiter!$D37="",DATE(2027,7,0),Mitarbeiter!$D37),TODAY()),Einstellungen!$F$13:$F$67)))*N(Mitarbeiter!$E37)/IF(Einstellungen!$C$11="7 Tage",7,5),N('Ist-Stunden'!W37)+(N(Krankheitstage!AJ37)+N(Krankheitstage!AV37))*N($C37))))</f>
        <v/>
      </c>
      <c r="BB37" s="76">
        <f>IF($B37="",0,IF(Einstellungen!$C$10="Ja",MAX(IF(Einstellungen!$C$11="7 Tage",MAX(0,(MIN(DATE(2027,8,0),IF(Mitarbeiter!$D37="",DATE(2027,8,0),Mitarbeiter!$D37),TODAY()))-(MAX(DATE(2027,7,1),Mitarbeiter!$C37))+1),MAX(0,NETWORKDAYS(MAX(DATE(2027,7,1),Mitarbeiter!$C37),MIN(DATE(2027,8,0),IF(Mitarbeiter!$D37="",DATE(2027,8,0),Mitarbeiter!$D37),TODAY()),Einstellungen!$F$13:$F$67)))*N(Mitarbeiter!$E37)/IF(Einstellungen!$C$11="7 Tage",7,5),N('Ist-Stunden'!X37)),MAX(IF(Einstellungen!$C$11="7 Tage",MAX(0,(MIN(DATE(2027,8,0),IF(Mitarbeiter!$D37="",DATE(2027,8,0),Mitarbeiter!$D37),TODAY()))-(MAX(DATE(2027,7,1),Mitarbeiter!$C37))+1),MAX(0,NETWORKDAYS(MAX(DATE(2027,7,1),Mitarbeiter!$C37),MIN(DATE(2027,8,0),IF(Mitarbeiter!$D37="",DATE(2027,8,0),Mitarbeiter!$D37),TODAY()),Einstellungen!$F$13:$F$67)))*N(Mitarbeiter!$E37)/IF(Einstellungen!$C$11="7 Tage",7,5),N('Ist-Stunden'!X37)+(N(Krankheitstage!AK37)+N(Krankheitstage!AW37))*N($C37))))</f>
        <v/>
      </c>
      <c r="BC37" s="76">
        <f>IF($B37="",0,IF(Einstellungen!$C$10="Ja",MAX(IF(Einstellungen!$C$11="7 Tage",MAX(0,(MIN(DATE(2027,9,0),IF(Mitarbeiter!$D37="",DATE(2027,9,0),Mitarbeiter!$D37),TODAY()))-(MAX(DATE(2027,8,1),Mitarbeiter!$C37))+1),MAX(0,NETWORKDAYS(MAX(DATE(2027,8,1),Mitarbeiter!$C37),MIN(DATE(2027,9,0),IF(Mitarbeiter!$D37="",DATE(2027,9,0),Mitarbeiter!$D37),TODAY()),Einstellungen!$F$13:$F$67)))*N(Mitarbeiter!$E37)/IF(Einstellungen!$C$11="7 Tage",7,5),N('Ist-Stunden'!Y37)),MAX(IF(Einstellungen!$C$11="7 Tage",MAX(0,(MIN(DATE(2027,9,0),IF(Mitarbeiter!$D37="",DATE(2027,9,0),Mitarbeiter!$D37),TODAY()))-(MAX(DATE(2027,8,1),Mitarbeiter!$C37))+1),MAX(0,NETWORKDAYS(MAX(DATE(2027,8,1),Mitarbeiter!$C37),MIN(DATE(2027,9,0),IF(Mitarbeiter!$D37="",DATE(2027,9,0),Mitarbeiter!$D37),TODAY()),Einstellungen!$F$13:$F$67)))*N(Mitarbeiter!$E37)/IF(Einstellungen!$C$11="7 Tage",7,5),N('Ist-Stunden'!Y37)+(N(Krankheitstage!AL37)+N(Krankheitstage!AX37))*N($C37))))</f>
        <v/>
      </c>
      <c r="BD37" s="76">
        <f>IF($B37="",0,IF(Einstellungen!$C$10="Ja",MAX(IF(Einstellungen!$C$11="7 Tage",MAX(0,(MIN(DATE(2027,10,0),IF(Mitarbeiter!$D37="",DATE(2027,10,0),Mitarbeiter!$D37),TODAY()))-(MAX(DATE(2027,9,1),Mitarbeiter!$C37))+1),MAX(0,NETWORKDAYS(MAX(DATE(2027,9,1),Mitarbeiter!$C37),MIN(DATE(2027,10,0),IF(Mitarbeiter!$D37="",DATE(2027,10,0),Mitarbeiter!$D37),TODAY()),Einstellungen!$F$13:$F$67)))*N(Mitarbeiter!$E37)/IF(Einstellungen!$C$11="7 Tage",7,5),N('Ist-Stunden'!Z37)),MAX(IF(Einstellungen!$C$11="7 Tage",MAX(0,(MIN(DATE(2027,10,0),IF(Mitarbeiter!$D37="",DATE(2027,10,0),Mitarbeiter!$D37),TODAY()))-(MAX(DATE(2027,9,1),Mitarbeiter!$C37))+1),MAX(0,NETWORKDAYS(MAX(DATE(2027,9,1),Mitarbeiter!$C37),MIN(DATE(2027,10,0),IF(Mitarbeiter!$D37="",DATE(2027,10,0),Mitarbeiter!$D37),TODAY()),Einstellungen!$F$13:$F$67)))*N(Mitarbeiter!$E37)/IF(Einstellungen!$C$11="7 Tage",7,5),N('Ist-Stunden'!Z37)+(N(Krankheitstage!AM37)+N(Krankheitstage!AY37))*N($C37))))</f>
        <v/>
      </c>
      <c r="BE37" s="76">
        <f>IF($B37="",0,IF(Einstellungen!$C$10="Ja",MAX(IF(Einstellungen!$C$11="7 Tage",MAX(0,(MIN(DATE(2027,11,0),IF(Mitarbeiter!$D37="",DATE(2027,11,0),Mitarbeiter!$D37),TODAY()))-(MAX(DATE(2027,10,1),Mitarbeiter!$C37))+1),MAX(0,NETWORKDAYS(MAX(DATE(2027,10,1),Mitarbeiter!$C37),MIN(DATE(2027,11,0),IF(Mitarbeiter!$D37="",DATE(2027,11,0),Mitarbeiter!$D37),TODAY()),Einstellungen!$F$13:$F$67)))*N(Mitarbeiter!$E37)/IF(Einstellungen!$C$11="7 Tage",7,5),N('Ist-Stunden'!AA37)),MAX(IF(Einstellungen!$C$11="7 Tage",MAX(0,(MIN(DATE(2027,11,0),IF(Mitarbeiter!$D37="",DATE(2027,11,0),Mitarbeiter!$D37),TODAY()))-(MAX(DATE(2027,10,1),Mitarbeiter!$C37))+1),MAX(0,NETWORKDAYS(MAX(DATE(2027,10,1),Mitarbeiter!$C37),MIN(DATE(2027,11,0),IF(Mitarbeiter!$D37="",DATE(2027,11,0),Mitarbeiter!$D37),TODAY()),Einstellungen!$F$13:$F$67)))*N(Mitarbeiter!$E37)/IF(Einstellungen!$C$11="7 Tage",7,5),N('Ist-Stunden'!AA37)+(N(Krankheitstage!AN37)+N(Krankheitstage!AZ37))*N($C37))))</f>
        <v/>
      </c>
      <c r="BF37" s="76">
        <f>IF($B37="",0,IF(Einstellungen!$C$10="Ja",MAX(IF(Einstellungen!$C$11="7 Tage",MAX(0,(MIN(DATE(2027,12,0),IF(Mitarbeiter!$D37="",DATE(2027,12,0),Mitarbeiter!$D37),TODAY()))-(MAX(DATE(2027,11,1),Mitarbeiter!$C37))+1),MAX(0,NETWORKDAYS(MAX(DATE(2027,11,1),Mitarbeiter!$C37),MIN(DATE(2027,12,0),IF(Mitarbeiter!$D37="",DATE(2027,12,0),Mitarbeiter!$D37),TODAY()),Einstellungen!$F$13:$F$67)))*N(Mitarbeiter!$E37)/IF(Einstellungen!$C$11="7 Tage",7,5),N('Ist-Stunden'!AB37)),MAX(IF(Einstellungen!$C$11="7 Tage",MAX(0,(MIN(DATE(2027,12,0),IF(Mitarbeiter!$D37="",DATE(2027,12,0),Mitarbeiter!$D37),TODAY()))-(MAX(DATE(2027,11,1),Mitarbeiter!$C37))+1),MAX(0,NETWORKDAYS(MAX(DATE(2027,11,1),Mitarbeiter!$C37),MIN(DATE(2027,12,0),IF(Mitarbeiter!$D37="",DATE(2027,12,0),Mitarbeiter!$D37),TODAY()),Einstellungen!$F$13:$F$67)))*N(Mitarbeiter!$E37)/IF(Einstellungen!$C$11="7 Tage",7,5),N('Ist-Stunden'!AB37)+(N(Krankheitstage!AO37)+N(Krankheitstage!BA37))*N($C37))))</f>
        <v/>
      </c>
      <c r="BG37" s="76">
        <f>IF($B37="",0,IF(Einstellungen!$C$10="Ja",MAX(IF(Einstellungen!$C$11="7 Tage",MAX(0,(MIN(DATE(2027,13,0),IF(Mitarbeiter!$D37="",DATE(2027,13,0),Mitarbeiter!$D37),TODAY()))-(MAX(DATE(2027,12,1),Mitarbeiter!$C37))+1),MAX(0,NETWORKDAYS(MAX(DATE(2027,12,1),Mitarbeiter!$C37),MIN(DATE(2027,13,0),IF(Mitarbeiter!$D37="",DATE(2027,13,0),Mitarbeiter!$D37),TODAY()),Einstellungen!$F$13:$F$67)))*N(Mitarbeiter!$E37)/IF(Einstellungen!$C$11="7 Tage",7,5),N('Ist-Stunden'!AC37)),MAX(IF(Einstellungen!$C$11="7 Tage",MAX(0,(MIN(DATE(2027,13,0),IF(Mitarbeiter!$D37="",DATE(2027,13,0),Mitarbeiter!$D37),TODAY()))-(MAX(DATE(2027,12,1),Mitarbeiter!$C37))+1),MAX(0,NETWORKDAYS(MAX(DATE(2027,12,1),Mitarbeiter!$C37),MIN(DATE(2027,13,0),IF(Mitarbeiter!$D37="",DATE(2027,13,0),Mitarbeiter!$D37),TODAY()),Einstellungen!$F$13:$F$67)))*N(Mitarbeiter!$E37)/IF(Einstellungen!$C$11="7 Tage",7,5),N('Ist-Stunden'!AC37)+(N(Krankheitstage!AP37)+N(Krankheitstage!BB37))*N($C37))))</f>
        <v/>
      </c>
      <c r="BH37" s="76">
        <f>IF($B37="",0,IF(Einstellungen!$C$10="Ja",MAX(IF(Einstellungen!$C$11="7 Tage",MAX(0,(MIN(DATE(2028,2,0),IF(Mitarbeiter!$D37="",DATE(2028,2,0),Mitarbeiter!$D37),TODAY()))-(MAX(DATE(2028,1,1),Mitarbeiter!$C37))+1),MAX(0,NETWORKDAYS(MAX(DATE(2028,1,1),Mitarbeiter!$C37),MIN(DATE(2028,2,0),IF(Mitarbeiter!$D37="",DATE(2028,2,0),Mitarbeiter!$D37),TODAY()),Einstellungen!$F$13:$F$67)))*N(Mitarbeiter!$E37)/IF(Einstellungen!$C$11="7 Tage",7,5),N('Ist-Stunden'!AD37)),MAX(IF(Einstellungen!$C$11="7 Tage",MAX(0,(MIN(DATE(2028,2,0),IF(Mitarbeiter!$D37="",DATE(2028,2,0),Mitarbeiter!$D37),TODAY()))-(MAX(DATE(2028,1,1),Mitarbeiter!$C37))+1),MAX(0,NETWORKDAYS(MAX(DATE(2028,1,1),Mitarbeiter!$C37),MIN(DATE(2028,2,0),IF(Mitarbeiter!$D37="",DATE(2028,2,0),Mitarbeiter!$D37),TODAY()),Einstellungen!$F$13:$F$67)))*N(Mitarbeiter!$E37)/IF(Einstellungen!$C$11="7 Tage",7,5),N('Ist-Stunden'!AD37)+(N(Krankheitstage!BC37)+N(Krankheitstage!BO37))*N($C37))))</f>
        <v/>
      </c>
      <c r="BI37" s="76">
        <f>IF($B37="",0,IF(Einstellungen!$C$10="Ja",MAX(IF(Einstellungen!$C$11="7 Tage",MAX(0,(MIN(DATE(2028,3,0),IF(Mitarbeiter!$D37="",DATE(2028,3,0),Mitarbeiter!$D37),TODAY()))-(MAX(DATE(2028,2,1),Mitarbeiter!$C37))+1),MAX(0,NETWORKDAYS(MAX(DATE(2028,2,1),Mitarbeiter!$C37),MIN(DATE(2028,3,0),IF(Mitarbeiter!$D37="",DATE(2028,3,0),Mitarbeiter!$D37),TODAY()),Einstellungen!$F$13:$F$67)))*N(Mitarbeiter!$E37)/IF(Einstellungen!$C$11="7 Tage",7,5),N('Ist-Stunden'!AE37)),MAX(IF(Einstellungen!$C$11="7 Tage",MAX(0,(MIN(DATE(2028,3,0),IF(Mitarbeiter!$D37="",DATE(2028,3,0),Mitarbeiter!$D37),TODAY()))-(MAX(DATE(2028,2,1),Mitarbeiter!$C37))+1),MAX(0,NETWORKDAYS(MAX(DATE(2028,2,1),Mitarbeiter!$C37),MIN(DATE(2028,3,0),IF(Mitarbeiter!$D37="",DATE(2028,3,0),Mitarbeiter!$D37),TODAY()),Einstellungen!$F$13:$F$67)))*N(Mitarbeiter!$E37)/IF(Einstellungen!$C$11="7 Tage",7,5),N('Ist-Stunden'!AE37)+(N(Krankheitstage!BD37)+N(Krankheitstage!BP37))*N($C37))))</f>
        <v/>
      </c>
      <c r="BJ37" s="76">
        <f>IF($B37="",0,IF(Einstellungen!$C$10="Ja",MAX(IF(Einstellungen!$C$11="7 Tage",MAX(0,(MIN(DATE(2028,4,0),IF(Mitarbeiter!$D37="",DATE(2028,4,0),Mitarbeiter!$D37),TODAY()))-(MAX(DATE(2028,3,1),Mitarbeiter!$C37))+1),MAX(0,NETWORKDAYS(MAX(DATE(2028,3,1),Mitarbeiter!$C37),MIN(DATE(2028,4,0),IF(Mitarbeiter!$D37="",DATE(2028,4,0),Mitarbeiter!$D37),TODAY()),Einstellungen!$F$13:$F$67)))*N(Mitarbeiter!$E37)/IF(Einstellungen!$C$11="7 Tage",7,5),N('Ist-Stunden'!AF37)),MAX(IF(Einstellungen!$C$11="7 Tage",MAX(0,(MIN(DATE(2028,4,0),IF(Mitarbeiter!$D37="",DATE(2028,4,0),Mitarbeiter!$D37),TODAY()))-(MAX(DATE(2028,3,1),Mitarbeiter!$C37))+1),MAX(0,NETWORKDAYS(MAX(DATE(2028,3,1),Mitarbeiter!$C37),MIN(DATE(2028,4,0),IF(Mitarbeiter!$D37="",DATE(2028,4,0),Mitarbeiter!$D37),TODAY()),Einstellungen!$F$13:$F$67)))*N(Mitarbeiter!$E37)/IF(Einstellungen!$C$11="7 Tage",7,5),N('Ist-Stunden'!AF37)+(N(Krankheitstage!BE37)+N(Krankheitstage!BQ37))*N($C37))))</f>
        <v/>
      </c>
      <c r="BK37" s="76">
        <f>IF($B37="",0,IF(Einstellungen!$C$10="Ja",MAX(IF(Einstellungen!$C$11="7 Tage",MAX(0,(MIN(DATE(2028,5,0),IF(Mitarbeiter!$D37="",DATE(2028,5,0),Mitarbeiter!$D37),TODAY()))-(MAX(DATE(2028,4,1),Mitarbeiter!$C37))+1),MAX(0,NETWORKDAYS(MAX(DATE(2028,4,1),Mitarbeiter!$C37),MIN(DATE(2028,5,0),IF(Mitarbeiter!$D37="",DATE(2028,5,0),Mitarbeiter!$D37),TODAY()),Einstellungen!$F$13:$F$67)))*N(Mitarbeiter!$E37)/IF(Einstellungen!$C$11="7 Tage",7,5),N('Ist-Stunden'!AG37)),MAX(IF(Einstellungen!$C$11="7 Tage",MAX(0,(MIN(DATE(2028,5,0),IF(Mitarbeiter!$D37="",DATE(2028,5,0),Mitarbeiter!$D37),TODAY()))-(MAX(DATE(2028,4,1),Mitarbeiter!$C37))+1),MAX(0,NETWORKDAYS(MAX(DATE(2028,4,1),Mitarbeiter!$C37),MIN(DATE(2028,5,0),IF(Mitarbeiter!$D37="",DATE(2028,5,0),Mitarbeiter!$D37),TODAY()),Einstellungen!$F$13:$F$67)))*N(Mitarbeiter!$E37)/IF(Einstellungen!$C$11="7 Tage",7,5),N('Ist-Stunden'!AG37)+(N(Krankheitstage!BF37)+N(Krankheitstage!BR37))*N($C37))))</f>
        <v/>
      </c>
      <c r="BL37" s="76">
        <f>IF($B37="",0,IF(Einstellungen!$C$10="Ja",MAX(IF(Einstellungen!$C$11="7 Tage",MAX(0,(MIN(DATE(2028,6,0),IF(Mitarbeiter!$D37="",DATE(2028,6,0),Mitarbeiter!$D37),TODAY()))-(MAX(DATE(2028,5,1),Mitarbeiter!$C37))+1),MAX(0,NETWORKDAYS(MAX(DATE(2028,5,1),Mitarbeiter!$C37),MIN(DATE(2028,6,0),IF(Mitarbeiter!$D37="",DATE(2028,6,0),Mitarbeiter!$D37),TODAY()),Einstellungen!$F$13:$F$67)))*N(Mitarbeiter!$E37)/IF(Einstellungen!$C$11="7 Tage",7,5),N('Ist-Stunden'!AH37)),MAX(IF(Einstellungen!$C$11="7 Tage",MAX(0,(MIN(DATE(2028,6,0),IF(Mitarbeiter!$D37="",DATE(2028,6,0),Mitarbeiter!$D37),TODAY()))-(MAX(DATE(2028,5,1),Mitarbeiter!$C37))+1),MAX(0,NETWORKDAYS(MAX(DATE(2028,5,1),Mitarbeiter!$C37),MIN(DATE(2028,6,0),IF(Mitarbeiter!$D37="",DATE(2028,6,0),Mitarbeiter!$D37),TODAY()),Einstellungen!$F$13:$F$67)))*N(Mitarbeiter!$E37)/IF(Einstellungen!$C$11="7 Tage",7,5),N('Ist-Stunden'!AH37)+(N(Krankheitstage!BG37)+N(Krankheitstage!BS37))*N($C37))))</f>
        <v/>
      </c>
      <c r="BM37" s="76">
        <f>IF($B37="",0,IF(Einstellungen!$C$10="Ja",MAX(IF(Einstellungen!$C$11="7 Tage",MAX(0,(MIN(DATE(2028,7,0),IF(Mitarbeiter!$D37="",DATE(2028,7,0),Mitarbeiter!$D37),TODAY()))-(MAX(DATE(2028,6,1),Mitarbeiter!$C37))+1),MAX(0,NETWORKDAYS(MAX(DATE(2028,6,1),Mitarbeiter!$C37),MIN(DATE(2028,7,0),IF(Mitarbeiter!$D37="",DATE(2028,7,0),Mitarbeiter!$D37),TODAY()),Einstellungen!$F$13:$F$67)))*N(Mitarbeiter!$E37)/IF(Einstellungen!$C$11="7 Tage",7,5),N('Ist-Stunden'!AI37)),MAX(IF(Einstellungen!$C$11="7 Tage",MAX(0,(MIN(DATE(2028,7,0),IF(Mitarbeiter!$D37="",DATE(2028,7,0),Mitarbeiter!$D37),TODAY()))-(MAX(DATE(2028,6,1),Mitarbeiter!$C37))+1),MAX(0,NETWORKDAYS(MAX(DATE(2028,6,1),Mitarbeiter!$C37),MIN(DATE(2028,7,0),IF(Mitarbeiter!$D37="",DATE(2028,7,0),Mitarbeiter!$D37),TODAY()),Einstellungen!$F$13:$F$67)))*N(Mitarbeiter!$E37)/IF(Einstellungen!$C$11="7 Tage",7,5),N('Ist-Stunden'!AI37)+(N(Krankheitstage!BH37)+N(Krankheitstage!BT37))*N($C37))))</f>
        <v/>
      </c>
      <c r="BN37" s="76">
        <f>IF($B37="",0,IF(Einstellungen!$C$10="Ja",MAX(IF(Einstellungen!$C$11="7 Tage",MAX(0,(MIN(DATE(2028,8,0),IF(Mitarbeiter!$D37="",DATE(2028,8,0),Mitarbeiter!$D37),TODAY()))-(MAX(DATE(2028,7,1),Mitarbeiter!$C37))+1),MAX(0,NETWORKDAYS(MAX(DATE(2028,7,1),Mitarbeiter!$C37),MIN(DATE(2028,8,0),IF(Mitarbeiter!$D37="",DATE(2028,8,0),Mitarbeiter!$D37),TODAY()),Einstellungen!$F$13:$F$67)))*N(Mitarbeiter!$E37)/IF(Einstellungen!$C$11="7 Tage",7,5),N('Ist-Stunden'!AJ37)),MAX(IF(Einstellungen!$C$11="7 Tage",MAX(0,(MIN(DATE(2028,8,0),IF(Mitarbeiter!$D37="",DATE(2028,8,0),Mitarbeiter!$D37),TODAY()))-(MAX(DATE(2028,7,1),Mitarbeiter!$C37))+1),MAX(0,NETWORKDAYS(MAX(DATE(2028,7,1),Mitarbeiter!$C37),MIN(DATE(2028,8,0),IF(Mitarbeiter!$D37="",DATE(2028,8,0),Mitarbeiter!$D37),TODAY()),Einstellungen!$F$13:$F$67)))*N(Mitarbeiter!$E37)/IF(Einstellungen!$C$11="7 Tage",7,5),N('Ist-Stunden'!AJ37)+(N(Krankheitstage!BI37)+N(Krankheitstage!BU37))*N($C37))))</f>
        <v/>
      </c>
      <c r="BO37" s="76">
        <f>IF($B37="",0,IF(Einstellungen!$C$10="Ja",MAX(IF(Einstellungen!$C$11="7 Tage",MAX(0,(MIN(DATE(2028,9,0),IF(Mitarbeiter!$D37="",DATE(2028,9,0),Mitarbeiter!$D37),TODAY()))-(MAX(DATE(2028,8,1),Mitarbeiter!$C37))+1),MAX(0,NETWORKDAYS(MAX(DATE(2028,8,1),Mitarbeiter!$C37),MIN(DATE(2028,9,0),IF(Mitarbeiter!$D37="",DATE(2028,9,0),Mitarbeiter!$D37),TODAY()),Einstellungen!$F$13:$F$67)))*N(Mitarbeiter!$E37)/IF(Einstellungen!$C$11="7 Tage",7,5),N('Ist-Stunden'!AK37)),MAX(IF(Einstellungen!$C$11="7 Tage",MAX(0,(MIN(DATE(2028,9,0),IF(Mitarbeiter!$D37="",DATE(2028,9,0),Mitarbeiter!$D37),TODAY()))-(MAX(DATE(2028,8,1),Mitarbeiter!$C37))+1),MAX(0,NETWORKDAYS(MAX(DATE(2028,8,1),Mitarbeiter!$C37),MIN(DATE(2028,9,0),IF(Mitarbeiter!$D37="",DATE(2028,9,0),Mitarbeiter!$D37),TODAY()),Einstellungen!$F$13:$F$67)))*N(Mitarbeiter!$E37)/IF(Einstellungen!$C$11="7 Tage",7,5),N('Ist-Stunden'!AK37)+(N(Krankheitstage!BJ37)+N(Krankheitstage!BV37))*N($C37))))</f>
        <v/>
      </c>
      <c r="BP37" s="76">
        <f>IF($B37="",0,IF(Einstellungen!$C$10="Ja",MAX(IF(Einstellungen!$C$11="7 Tage",MAX(0,(MIN(DATE(2028,10,0),IF(Mitarbeiter!$D37="",DATE(2028,10,0),Mitarbeiter!$D37),TODAY()))-(MAX(DATE(2028,9,1),Mitarbeiter!$C37))+1),MAX(0,NETWORKDAYS(MAX(DATE(2028,9,1),Mitarbeiter!$C37),MIN(DATE(2028,10,0),IF(Mitarbeiter!$D37="",DATE(2028,10,0),Mitarbeiter!$D37),TODAY()),Einstellungen!$F$13:$F$67)))*N(Mitarbeiter!$E37)/IF(Einstellungen!$C$11="7 Tage",7,5),N('Ist-Stunden'!AL37)),MAX(IF(Einstellungen!$C$11="7 Tage",MAX(0,(MIN(DATE(2028,10,0),IF(Mitarbeiter!$D37="",DATE(2028,10,0),Mitarbeiter!$D37),TODAY()))-(MAX(DATE(2028,9,1),Mitarbeiter!$C37))+1),MAX(0,NETWORKDAYS(MAX(DATE(2028,9,1),Mitarbeiter!$C37),MIN(DATE(2028,10,0),IF(Mitarbeiter!$D37="",DATE(2028,10,0),Mitarbeiter!$D37),TODAY()),Einstellungen!$F$13:$F$67)))*N(Mitarbeiter!$E37)/IF(Einstellungen!$C$11="7 Tage",7,5),N('Ist-Stunden'!AL37)+(N(Krankheitstage!BK37)+N(Krankheitstage!BW37))*N($C37))))</f>
        <v/>
      </c>
      <c r="BQ37" s="76">
        <f>IF($B37="",0,IF(Einstellungen!$C$10="Ja",MAX(IF(Einstellungen!$C$11="7 Tage",MAX(0,(MIN(DATE(2028,11,0),IF(Mitarbeiter!$D37="",DATE(2028,11,0),Mitarbeiter!$D37),TODAY()))-(MAX(DATE(2028,10,1),Mitarbeiter!$C37))+1),MAX(0,NETWORKDAYS(MAX(DATE(2028,10,1),Mitarbeiter!$C37),MIN(DATE(2028,11,0),IF(Mitarbeiter!$D37="",DATE(2028,11,0),Mitarbeiter!$D37),TODAY()),Einstellungen!$F$13:$F$67)))*N(Mitarbeiter!$E37)/IF(Einstellungen!$C$11="7 Tage",7,5),N('Ist-Stunden'!AM37)),MAX(IF(Einstellungen!$C$11="7 Tage",MAX(0,(MIN(DATE(2028,11,0),IF(Mitarbeiter!$D37="",DATE(2028,11,0),Mitarbeiter!$D37),TODAY()))-(MAX(DATE(2028,10,1),Mitarbeiter!$C37))+1),MAX(0,NETWORKDAYS(MAX(DATE(2028,10,1),Mitarbeiter!$C37),MIN(DATE(2028,11,0),IF(Mitarbeiter!$D37="",DATE(2028,11,0),Mitarbeiter!$D37),TODAY()),Einstellungen!$F$13:$F$67)))*N(Mitarbeiter!$E37)/IF(Einstellungen!$C$11="7 Tage",7,5),N('Ist-Stunden'!AM37)+(N(Krankheitstage!BL37)+N(Krankheitstage!BX37))*N($C37))))</f>
        <v/>
      </c>
      <c r="BR37" s="76">
        <f>IF($B37="",0,IF(Einstellungen!$C$10="Ja",MAX(IF(Einstellungen!$C$11="7 Tage",MAX(0,(MIN(DATE(2028,12,0),IF(Mitarbeiter!$D37="",DATE(2028,12,0),Mitarbeiter!$D37),TODAY()))-(MAX(DATE(2028,11,1),Mitarbeiter!$C37))+1),MAX(0,NETWORKDAYS(MAX(DATE(2028,11,1),Mitarbeiter!$C37),MIN(DATE(2028,12,0),IF(Mitarbeiter!$D37="",DATE(2028,12,0),Mitarbeiter!$D37),TODAY()),Einstellungen!$F$13:$F$67)))*N(Mitarbeiter!$E37)/IF(Einstellungen!$C$11="7 Tage",7,5),N('Ist-Stunden'!AN37)),MAX(IF(Einstellungen!$C$11="7 Tage",MAX(0,(MIN(DATE(2028,12,0),IF(Mitarbeiter!$D37="",DATE(2028,12,0),Mitarbeiter!$D37),TODAY()))-(MAX(DATE(2028,11,1),Mitarbeiter!$C37))+1),MAX(0,NETWORKDAYS(MAX(DATE(2028,11,1),Mitarbeiter!$C37),MIN(DATE(2028,12,0),IF(Mitarbeiter!$D37="",DATE(2028,12,0),Mitarbeiter!$D37),TODAY()),Einstellungen!$F$13:$F$67)))*N(Mitarbeiter!$E37)/IF(Einstellungen!$C$11="7 Tage",7,5),N('Ist-Stunden'!AN37)+(N(Krankheitstage!BM37)+N(Krankheitstage!BY37))*N($C37))))</f>
        <v/>
      </c>
      <c r="BS37" s="76">
        <f>IF($B37="",0,IF(Einstellungen!$C$10="Ja",MAX(IF(Einstellungen!$C$11="7 Tage",MAX(0,(MIN(DATE(2028,13,0),IF(Mitarbeiter!$D37="",DATE(2028,13,0),Mitarbeiter!$D37),TODAY()))-(MAX(DATE(2028,12,1),Mitarbeiter!$C37))+1),MAX(0,NETWORKDAYS(MAX(DATE(2028,12,1),Mitarbeiter!$C37),MIN(DATE(2028,13,0),IF(Mitarbeiter!$D37="",DATE(2028,13,0),Mitarbeiter!$D37),TODAY()),Einstellungen!$F$13:$F$67)))*N(Mitarbeiter!$E37)/IF(Einstellungen!$C$11="7 Tage",7,5),N('Ist-Stunden'!AO37)),MAX(IF(Einstellungen!$C$11="7 Tage",MAX(0,(MIN(DATE(2028,13,0),IF(Mitarbeiter!$D37="",DATE(2028,13,0),Mitarbeiter!$D37),TODAY()))-(MAX(DATE(2028,12,1),Mitarbeiter!$C37))+1),MAX(0,NETWORKDAYS(MAX(DATE(2028,12,1),Mitarbeiter!$C37),MIN(DATE(2028,13,0),IF(Mitarbeiter!$D37="",DATE(2028,13,0),Mitarbeiter!$D37),TODAY()),Einstellungen!$F$13:$F$67)))*N(Mitarbeiter!$E37)/IF(Einstellungen!$C$11="7 Tage",7,5),N('Ist-Stunden'!AO37)+(N(Krankheitstage!BN37)+N(Krankheitstage!BZ37))*N($C37))))</f>
        <v/>
      </c>
      <c r="BT37" s="76">
        <f>IF($B37="",0,IF(Einstellungen!$C$10="Ja",MAX(IF(Einstellungen!$C$11="7 Tage",MAX(0,(MIN(DATE(2029,2,0),IF(Mitarbeiter!$D37="",DATE(2029,2,0),Mitarbeiter!$D37),TODAY()))-(MAX(DATE(2029,1,1),Mitarbeiter!$C37))+1),MAX(0,NETWORKDAYS(MAX(DATE(2029,1,1),Mitarbeiter!$C37),MIN(DATE(2029,2,0),IF(Mitarbeiter!$D37="",DATE(2029,2,0),Mitarbeiter!$D37),TODAY()),Einstellungen!$F$13:$F$67)))*N(Mitarbeiter!$E37)/IF(Einstellungen!$C$11="7 Tage",7,5),N('Ist-Stunden'!AP37)),MAX(IF(Einstellungen!$C$11="7 Tage",MAX(0,(MIN(DATE(2029,2,0),IF(Mitarbeiter!$D37="",DATE(2029,2,0),Mitarbeiter!$D37),TODAY()))-(MAX(DATE(2029,1,1),Mitarbeiter!$C37))+1),MAX(0,NETWORKDAYS(MAX(DATE(2029,1,1),Mitarbeiter!$C37),MIN(DATE(2029,2,0),IF(Mitarbeiter!$D37="",DATE(2029,2,0),Mitarbeiter!$D37),TODAY()),Einstellungen!$F$13:$F$67)))*N(Mitarbeiter!$E37)/IF(Einstellungen!$C$11="7 Tage",7,5),N('Ist-Stunden'!AP37)+(N(Krankheitstage!CA37)+N(Krankheitstage!CM37))*N($C37))))</f>
        <v/>
      </c>
      <c r="BU37" s="76">
        <f>IF($B37="",0,IF(Einstellungen!$C$10="Ja",MAX(IF(Einstellungen!$C$11="7 Tage",MAX(0,(MIN(DATE(2029,3,0),IF(Mitarbeiter!$D37="",DATE(2029,3,0),Mitarbeiter!$D37),TODAY()))-(MAX(DATE(2029,2,1),Mitarbeiter!$C37))+1),MAX(0,NETWORKDAYS(MAX(DATE(2029,2,1),Mitarbeiter!$C37),MIN(DATE(2029,3,0),IF(Mitarbeiter!$D37="",DATE(2029,3,0),Mitarbeiter!$D37),TODAY()),Einstellungen!$F$13:$F$67)))*N(Mitarbeiter!$E37)/IF(Einstellungen!$C$11="7 Tage",7,5),N('Ist-Stunden'!AQ37)),MAX(IF(Einstellungen!$C$11="7 Tage",MAX(0,(MIN(DATE(2029,3,0),IF(Mitarbeiter!$D37="",DATE(2029,3,0),Mitarbeiter!$D37),TODAY()))-(MAX(DATE(2029,2,1),Mitarbeiter!$C37))+1),MAX(0,NETWORKDAYS(MAX(DATE(2029,2,1),Mitarbeiter!$C37),MIN(DATE(2029,3,0),IF(Mitarbeiter!$D37="",DATE(2029,3,0),Mitarbeiter!$D37),TODAY()),Einstellungen!$F$13:$F$67)))*N(Mitarbeiter!$E37)/IF(Einstellungen!$C$11="7 Tage",7,5),N('Ist-Stunden'!AQ37)+(N(Krankheitstage!CB37)+N(Krankheitstage!CN37))*N($C37))))</f>
        <v/>
      </c>
      <c r="BV37" s="76">
        <f>IF($B37="",0,IF(Einstellungen!$C$10="Ja",MAX(IF(Einstellungen!$C$11="7 Tage",MAX(0,(MIN(DATE(2029,4,0),IF(Mitarbeiter!$D37="",DATE(2029,4,0),Mitarbeiter!$D37),TODAY()))-(MAX(DATE(2029,3,1),Mitarbeiter!$C37))+1),MAX(0,NETWORKDAYS(MAX(DATE(2029,3,1),Mitarbeiter!$C37),MIN(DATE(2029,4,0),IF(Mitarbeiter!$D37="",DATE(2029,4,0),Mitarbeiter!$D37),TODAY()),Einstellungen!$F$13:$F$67)))*N(Mitarbeiter!$E37)/IF(Einstellungen!$C$11="7 Tage",7,5),N('Ist-Stunden'!AR37)),MAX(IF(Einstellungen!$C$11="7 Tage",MAX(0,(MIN(DATE(2029,4,0),IF(Mitarbeiter!$D37="",DATE(2029,4,0),Mitarbeiter!$D37),TODAY()))-(MAX(DATE(2029,3,1),Mitarbeiter!$C37))+1),MAX(0,NETWORKDAYS(MAX(DATE(2029,3,1),Mitarbeiter!$C37),MIN(DATE(2029,4,0),IF(Mitarbeiter!$D37="",DATE(2029,4,0),Mitarbeiter!$D37),TODAY()),Einstellungen!$F$13:$F$67)))*N(Mitarbeiter!$E37)/IF(Einstellungen!$C$11="7 Tage",7,5),N('Ist-Stunden'!AR37)+(N(Krankheitstage!CC37)+N(Krankheitstage!CO37))*N($C37))))</f>
        <v/>
      </c>
      <c r="BW37" s="76">
        <f>IF($B37="",0,IF(Einstellungen!$C$10="Ja",MAX(IF(Einstellungen!$C$11="7 Tage",MAX(0,(MIN(DATE(2029,5,0),IF(Mitarbeiter!$D37="",DATE(2029,5,0),Mitarbeiter!$D37),TODAY()))-(MAX(DATE(2029,4,1),Mitarbeiter!$C37))+1),MAX(0,NETWORKDAYS(MAX(DATE(2029,4,1),Mitarbeiter!$C37),MIN(DATE(2029,5,0),IF(Mitarbeiter!$D37="",DATE(2029,5,0),Mitarbeiter!$D37),TODAY()),Einstellungen!$F$13:$F$67)))*N(Mitarbeiter!$E37)/IF(Einstellungen!$C$11="7 Tage",7,5),N('Ist-Stunden'!AS37)),MAX(IF(Einstellungen!$C$11="7 Tage",MAX(0,(MIN(DATE(2029,5,0),IF(Mitarbeiter!$D37="",DATE(2029,5,0),Mitarbeiter!$D37),TODAY()))-(MAX(DATE(2029,4,1),Mitarbeiter!$C37))+1),MAX(0,NETWORKDAYS(MAX(DATE(2029,4,1),Mitarbeiter!$C37),MIN(DATE(2029,5,0),IF(Mitarbeiter!$D37="",DATE(2029,5,0),Mitarbeiter!$D37),TODAY()),Einstellungen!$F$13:$F$67)))*N(Mitarbeiter!$E37)/IF(Einstellungen!$C$11="7 Tage",7,5),N('Ist-Stunden'!AS37)+(N(Krankheitstage!CD37)+N(Krankheitstage!CP37))*N($C37))))</f>
        <v/>
      </c>
      <c r="BX37" s="76">
        <f>IF($B37="",0,IF(Einstellungen!$C$10="Ja",MAX(IF(Einstellungen!$C$11="7 Tage",MAX(0,(MIN(DATE(2029,6,0),IF(Mitarbeiter!$D37="",DATE(2029,6,0),Mitarbeiter!$D37),TODAY()))-(MAX(DATE(2029,5,1),Mitarbeiter!$C37))+1),MAX(0,NETWORKDAYS(MAX(DATE(2029,5,1),Mitarbeiter!$C37),MIN(DATE(2029,6,0),IF(Mitarbeiter!$D37="",DATE(2029,6,0),Mitarbeiter!$D37),TODAY()),Einstellungen!$F$13:$F$67)))*N(Mitarbeiter!$E37)/IF(Einstellungen!$C$11="7 Tage",7,5),N('Ist-Stunden'!AT37)),MAX(IF(Einstellungen!$C$11="7 Tage",MAX(0,(MIN(DATE(2029,6,0),IF(Mitarbeiter!$D37="",DATE(2029,6,0),Mitarbeiter!$D37),TODAY()))-(MAX(DATE(2029,5,1),Mitarbeiter!$C37))+1),MAX(0,NETWORKDAYS(MAX(DATE(2029,5,1),Mitarbeiter!$C37),MIN(DATE(2029,6,0),IF(Mitarbeiter!$D37="",DATE(2029,6,0),Mitarbeiter!$D37),TODAY()),Einstellungen!$F$13:$F$67)))*N(Mitarbeiter!$E37)/IF(Einstellungen!$C$11="7 Tage",7,5),N('Ist-Stunden'!AT37)+(N(Krankheitstage!CE37)+N(Krankheitstage!CQ37))*N($C37))))</f>
        <v/>
      </c>
      <c r="BY37" s="76">
        <f>IF($B37="",0,IF(Einstellungen!$C$10="Ja",MAX(IF(Einstellungen!$C$11="7 Tage",MAX(0,(MIN(DATE(2029,7,0),IF(Mitarbeiter!$D37="",DATE(2029,7,0),Mitarbeiter!$D37),TODAY()))-(MAX(DATE(2029,6,1),Mitarbeiter!$C37))+1),MAX(0,NETWORKDAYS(MAX(DATE(2029,6,1),Mitarbeiter!$C37),MIN(DATE(2029,7,0),IF(Mitarbeiter!$D37="",DATE(2029,7,0),Mitarbeiter!$D37),TODAY()),Einstellungen!$F$13:$F$67)))*N(Mitarbeiter!$E37)/IF(Einstellungen!$C$11="7 Tage",7,5),N('Ist-Stunden'!AU37)),MAX(IF(Einstellungen!$C$11="7 Tage",MAX(0,(MIN(DATE(2029,7,0),IF(Mitarbeiter!$D37="",DATE(2029,7,0),Mitarbeiter!$D37),TODAY()))-(MAX(DATE(2029,6,1),Mitarbeiter!$C37))+1),MAX(0,NETWORKDAYS(MAX(DATE(2029,6,1),Mitarbeiter!$C37),MIN(DATE(2029,7,0),IF(Mitarbeiter!$D37="",DATE(2029,7,0),Mitarbeiter!$D37),TODAY()),Einstellungen!$F$13:$F$67)))*N(Mitarbeiter!$E37)/IF(Einstellungen!$C$11="7 Tage",7,5),N('Ist-Stunden'!AU37)+(N(Krankheitstage!CF37)+N(Krankheitstage!CR37))*N($C37))))</f>
        <v/>
      </c>
      <c r="BZ37" s="76">
        <f>IF($B37="",0,IF(Einstellungen!$C$10="Ja",MAX(IF(Einstellungen!$C$11="7 Tage",MAX(0,(MIN(DATE(2029,8,0),IF(Mitarbeiter!$D37="",DATE(2029,8,0),Mitarbeiter!$D37),TODAY()))-(MAX(DATE(2029,7,1),Mitarbeiter!$C37))+1),MAX(0,NETWORKDAYS(MAX(DATE(2029,7,1),Mitarbeiter!$C37),MIN(DATE(2029,8,0),IF(Mitarbeiter!$D37="",DATE(2029,8,0),Mitarbeiter!$D37),TODAY()),Einstellungen!$F$13:$F$67)))*N(Mitarbeiter!$E37)/IF(Einstellungen!$C$11="7 Tage",7,5),N('Ist-Stunden'!AV37)),MAX(IF(Einstellungen!$C$11="7 Tage",MAX(0,(MIN(DATE(2029,8,0),IF(Mitarbeiter!$D37="",DATE(2029,8,0),Mitarbeiter!$D37),TODAY()))-(MAX(DATE(2029,7,1),Mitarbeiter!$C37))+1),MAX(0,NETWORKDAYS(MAX(DATE(2029,7,1),Mitarbeiter!$C37),MIN(DATE(2029,8,0),IF(Mitarbeiter!$D37="",DATE(2029,8,0),Mitarbeiter!$D37),TODAY()),Einstellungen!$F$13:$F$67)))*N(Mitarbeiter!$E37)/IF(Einstellungen!$C$11="7 Tage",7,5),N('Ist-Stunden'!AV37)+(N(Krankheitstage!CG37)+N(Krankheitstage!CS37))*N($C37))))</f>
        <v/>
      </c>
      <c r="CA37" s="76">
        <f>IF($B37="",0,IF(Einstellungen!$C$10="Ja",MAX(IF(Einstellungen!$C$11="7 Tage",MAX(0,(MIN(DATE(2029,9,0),IF(Mitarbeiter!$D37="",DATE(2029,9,0),Mitarbeiter!$D37),TODAY()))-(MAX(DATE(2029,8,1),Mitarbeiter!$C37))+1),MAX(0,NETWORKDAYS(MAX(DATE(2029,8,1),Mitarbeiter!$C37),MIN(DATE(2029,9,0),IF(Mitarbeiter!$D37="",DATE(2029,9,0),Mitarbeiter!$D37),TODAY()),Einstellungen!$F$13:$F$67)))*N(Mitarbeiter!$E37)/IF(Einstellungen!$C$11="7 Tage",7,5),N('Ist-Stunden'!AW37)),MAX(IF(Einstellungen!$C$11="7 Tage",MAX(0,(MIN(DATE(2029,9,0),IF(Mitarbeiter!$D37="",DATE(2029,9,0),Mitarbeiter!$D37),TODAY()))-(MAX(DATE(2029,8,1),Mitarbeiter!$C37))+1),MAX(0,NETWORKDAYS(MAX(DATE(2029,8,1),Mitarbeiter!$C37),MIN(DATE(2029,9,0),IF(Mitarbeiter!$D37="",DATE(2029,9,0),Mitarbeiter!$D37),TODAY()),Einstellungen!$F$13:$F$67)))*N(Mitarbeiter!$E37)/IF(Einstellungen!$C$11="7 Tage",7,5),N('Ist-Stunden'!AW37)+(N(Krankheitstage!CH37)+N(Krankheitstage!CT37))*N($C37))))</f>
        <v/>
      </c>
      <c r="CB37" s="76">
        <f>IF($B37="",0,IF(Einstellungen!$C$10="Ja",MAX(IF(Einstellungen!$C$11="7 Tage",MAX(0,(MIN(DATE(2029,10,0),IF(Mitarbeiter!$D37="",DATE(2029,10,0),Mitarbeiter!$D37),TODAY()))-(MAX(DATE(2029,9,1),Mitarbeiter!$C37))+1),MAX(0,NETWORKDAYS(MAX(DATE(2029,9,1),Mitarbeiter!$C37),MIN(DATE(2029,10,0),IF(Mitarbeiter!$D37="",DATE(2029,10,0),Mitarbeiter!$D37),TODAY()),Einstellungen!$F$13:$F$67)))*N(Mitarbeiter!$E37)/IF(Einstellungen!$C$11="7 Tage",7,5),N('Ist-Stunden'!AX37)),MAX(IF(Einstellungen!$C$11="7 Tage",MAX(0,(MIN(DATE(2029,10,0),IF(Mitarbeiter!$D37="",DATE(2029,10,0),Mitarbeiter!$D37),TODAY()))-(MAX(DATE(2029,9,1),Mitarbeiter!$C37))+1),MAX(0,NETWORKDAYS(MAX(DATE(2029,9,1),Mitarbeiter!$C37),MIN(DATE(2029,10,0),IF(Mitarbeiter!$D37="",DATE(2029,10,0),Mitarbeiter!$D37),TODAY()),Einstellungen!$F$13:$F$67)))*N(Mitarbeiter!$E37)/IF(Einstellungen!$C$11="7 Tage",7,5),N('Ist-Stunden'!AX37)+(N(Krankheitstage!CI37)+N(Krankheitstage!CU37))*N($C37))))</f>
        <v/>
      </c>
      <c r="CC37" s="76">
        <f>IF($B37="",0,IF(Einstellungen!$C$10="Ja",MAX(IF(Einstellungen!$C$11="7 Tage",MAX(0,(MIN(DATE(2029,11,0),IF(Mitarbeiter!$D37="",DATE(2029,11,0),Mitarbeiter!$D37),TODAY()))-(MAX(DATE(2029,10,1),Mitarbeiter!$C37))+1),MAX(0,NETWORKDAYS(MAX(DATE(2029,10,1),Mitarbeiter!$C37),MIN(DATE(2029,11,0),IF(Mitarbeiter!$D37="",DATE(2029,11,0),Mitarbeiter!$D37),TODAY()),Einstellungen!$F$13:$F$67)))*N(Mitarbeiter!$E37)/IF(Einstellungen!$C$11="7 Tage",7,5),N('Ist-Stunden'!AY37)),MAX(IF(Einstellungen!$C$11="7 Tage",MAX(0,(MIN(DATE(2029,11,0),IF(Mitarbeiter!$D37="",DATE(2029,11,0),Mitarbeiter!$D37),TODAY()))-(MAX(DATE(2029,10,1),Mitarbeiter!$C37))+1),MAX(0,NETWORKDAYS(MAX(DATE(2029,10,1),Mitarbeiter!$C37),MIN(DATE(2029,11,0),IF(Mitarbeiter!$D37="",DATE(2029,11,0),Mitarbeiter!$D37),TODAY()),Einstellungen!$F$13:$F$67)))*N(Mitarbeiter!$E37)/IF(Einstellungen!$C$11="7 Tage",7,5),N('Ist-Stunden'!AY37)+(N(Krankheitstage!CJ37)+N(Krankheitstage!CV37))*N($C37))))</f>
        <v/>
      </c>
      <c r="CD37" s="76">
        <f>IF($B37="",0,IF(Einstellungen!$C$10="Ja",MAX(IF(Einstellungen!$C$11="7 Tage",MAX(0,(MIN(DATE(2029,12,0),IF(Mitarbeiter!$D37="",DATE(2029,12,0),Mitarbeiter!$D37),TODAY()))-(MAX(DATE(2029,11,1),Mitarbeiter!$C37))+1),MAX(0,NETWORKDAYS(MAX(DATE(2029,11,1),Mitarbeiter!$C37),MIN(DATE(2029,12,0),IF(Mitarbeiter!$D37="",DATE(2029,12,0),Mitarbeiter!$D37),TODAY()),Einstellungen!$F$13:$F$67)))*N(Mitarbeiter!$E37)/IF(Einstellungen!$C$11="7 Tage",7,5),N('Ist-Stunden'!AZ37)),MAX(IF(Einstellungen!$C$11="7 Tage",MAX(0,(MIN(DATE(2029,12,0),IF(Mitarbeiter!$D37="",DATE(2029,12,0),Mitarbeiter!$D37),TODAY()))-(MAX(DATE(2029,11,1),Mitarbeiter!$C37))+1),MAX(0,NETWORKDAYS(MAX(DATE(2029,11,1),Mitarbeiter!$C37),MIN(DATE(2029,12,0),IF(Mitarbeiter!$D37="",DATE(2029,12,0),Mitarbeiter!$D37),TODAY()),Einstellungen!$F$13:$F$67)))*N(Mitarbeiter!$E37)/IF(Einstellungen!$C$11="7 Tage",7,5),N('Ist-Stunden'!AZ37)+(N(Krankheitstage!CK37)+N(Krankheitstage!CW37))*N($C37))))</f>
        <v/>
      </c>
      <c r="CE37" s="76">
        <f>IF($B37="",0,IF(Einstellungen!$C$10="Ja",MAX(IF(Einstellungen!$C$11="7 Tage",MAX(0,(MIN(DATE(2029,13,0),IF(Mitarbeiter!$D37="",DATE(2029,13,0),Mitarbeiter!$D37),TODAY()))-(MAX(DATE(2029,12,1),Mitarbeiter!$C37))+1),MAX(0,NETWORKDAYS(MAX(DATE(2029,12,1),Mitarbeiter!$C37),MIN(DATE(2029,13,0),IF(Mitarbeiter!$D37="",DATE(2029,13,0),Mitarbeiter!$D37),TODAY()),Einstellungen!$F$13:$F$67)))*N(Mitarbeiter!$E37)/IF(Einstellungen!$C$11="7 Tage",7,5),N('Ist-Stunden'!BA37)),MAX(IF(Einstellungen!$C$11="7 Tage",MAX(0,(MIN(DATE(2029,13,0),IF(Mitarbeiter!$D37="",DATE(2029,13,0),Mitarbeiter!$D37),TODAY()))-(MAX(DATE(2029,12,1),Mitarbeiter!$C37))+1),MAX(0,NETWORKDAYS(MAX(DATE(2029,12,1),Mitarbeiter!$C37),MIN(DATE(2029,13,0),IF(Mitarbeiter!$D37="",DATE(2029,13,0),Mitarbeiter!$D37),TODAY()),Einstellungen!$F$13:$F$67)))*N(Mitarbeiter!$E37)/IF(Einstellungen!$C$11="7 Tage",7,5),N('Ist-Stunden'!BA37)+(N(Krankheitstage!CL37)+N(Krankheitstage!CX37))*N($C37))))</f>
        <v/>
      </c>
      <c r="CF37" s="76">
        <f>IF($B37="",0,IF(Einstellungen!$C$10="Ja",MAX(IF(Einstellungen!$C$11="7 Tage",MAX(0,(MIN(DATE(2030,2,0),IF(Mitarbeiter!$D37="",DATE(2030,2,0),Mitarbeiter!$D37),TODAY()))-(MAX(DATE(2030,1,1),Mitarbeiter!$C37))+1),MAX(0,NETWORKDAYS(MAX(DATE(2030,1,1),Mitarbeiter!$C37),MIN(DATE(2030,2,0),IF(Mitarbeiter!$D37="",DATE(2030,2,0),Mitarbeiter!$D37),TODAY()),Einstellungen!$F$13:$F$67)))*N(Mitarbeiter!$E37)/IF(Einstellungen!$C$11="7 Tage",7,5),N('Ist-Stunden'!BB37)),MAX(IF(Einstellungen!$C$11="7 Tage",MAX(0,(MIN(DATE(2030,2,0),IF(Mitarbeiter!$D37="",DATE(2030,2,0),Mitarbeiter!$D37),TODAY()))-(MAX(DATE(2030,1,1),Mitarbeiter!$C37))+1),MAX(0,NETWORKDAYS(MAX(DATE(2030,1,1),Mitarbeiter!$C37),MIN(DATE(2030,2,0),IF(Mitarbeiter!$D37="",DATE(2030,2,0),Mitarbeiter!$D37),TODAY()),Einstellungen!$F$13:$F$67)))*N(Mitarbeiter!$E37)/IF(Einstellungen!$C$11="7 Tage",7,5),N('Ist-Stunden'!BB37)+(N(Krankheitstage!CY37)+N(Krankheitstage!DK37))*N($C37))))</f>
        <v/>
      </c>
      <c r="CG37" s="76">
        <f>IF($B37="",0,IF(Einstellungen!$C$10="Ja",MAX(IF(Einstellungen!$C$11="7 Tage",MAX(0,(MIN(DATE(2030,3,0),IF(Mitarbeiter!$D37="",DATE(2030,3,0),Mitarbeiter!$D37),TODAY()))-(MAX(DATE(2030,2,1),Mitarbeiter!$C37))+1),MAX(0,NETWORKDAYS(MAX(DATE(2030,2,1),Mitarbeiter!$C37),MIN(DATE(2030,3,0),IF(Mitarbeiter!$D37="",DATE(2030,3,0),Mitarbeiter!$D37),TODAY()),Einstellungen!$F$13:$F$67)))*N(Mitarbeiter!$E37)/IF(Einstellungen!$C$11="7 Tage",7,5),N('Ist-Stunden'!BC37)),MAX(IF(Einstellungen!$C$11="7 Tage",MAX(0,(MIN(DATE(2030,3,0),IF(Mitarbeiter!$D37="",DATE(2030,3,0),Mitarbeiter!$D37),TODAY()))-(MAX(DATE(2030,2,1),Mitarbeiter!$C37))+1),MAX(0,NETWORKDAYS(MAX(DATE(2030,2,1),Mitarbeiter!$C37),MIN(DATE(2030,3,0),IF(Mitarbeiter!$D37="",DATE(2030,3,0),Mitarbeiter!$D37),TODAY()),Einstellungen!$F$13:$F$67)))*N(Mitarbeiter!$E37)/IF(Einstellungen!$C$11="7 Tage",7,5),N('Ist-Stunden'!BC37)+(N(Krankheitstage!CZ37)+N(Krankheitstage!DL37))*N($C37))))</f>
        <v/>
      </c>
      <c r="CH37" s="76">
        <f>IF($B37="",0,IF(Einstellungen!$C$10="Ja",MAX(IF(Einstellungen!$C$11="7 Tage",MAX(0,(MIN(DATE(2030,4,0),IF(Mitarbeiter!$D37="",DATE(2030,4,0),Mitarbeiter!$D37),TODAY()))-(MAX(DATE(2030,3,1),Mitarbeiter!$C37))+1),MAX(0,NETWORKDAYS(MAX(DATE(2030,3,1),Mitarbeiter!$C37),MIN(DATE(2030,4,0),IF(Mitarbeiter!$D37="",DATE(2030,4,0),Mitarbeiter!$D37),TODAY()),Einstellungen!$F$13:$F$67)))*N(Mitarbeiter!$E37)/IF(Einstellungen!$C$11="7 Tage",7,5),N('Ist-Stunden'!BD37)),MAX(IF(Einstellungen!$C$11="7 Tage",MAX(0,(MIN(DATE(2030,4,0),IF(Mitarbeiter!$D37="",DATE(2030,4,0),Mitarbeiter!$D37),TODAY()))-(MAX(DATE(2030,3,1),Mitarbeiter!$C37))+1),MAX(0,NETWORKDAYS(MAX(DATE(2030,3,1),Mitarbeiter!$C37),MIN(DATE(2030,4,0),IF(Mitarbeiter!$D37="",DATE(2030,4,0),Mitarbeiter!$D37),TODAY()),Einstellungen!$F$13:$F$67)))*N(Mitarbeiter!$E37)/IF(Einstellungen!$C$11="7 Tage",7,5),N('Ist-Stunden'!BD37)+(N(Krankheitstage!DA37)+N(Krankheitstage!DM37))*N($C37))))</f>
        <v/>
      </c>
      <c r="CI37" s="76">
        <f>IF($B37="",0,IF(Einstellungen!$C$10="Ja",MAX(IF(Einstellungen!$C$11="7 Tage",MAX(0,(MIN(DATE(2030,5,0),IF(Mitarbeiter!$D37="",DATE(2030,5,0),Mitarbeiter!$D37),TODAY()))-(MAX(DATE(2030,4,1),Mitarbeiter!$C37))+1),MAX(0,NETWORKDAYS(MAX(DATE(2030,4,1),Mitarbeiter!$C37),MIN(DATE(2030,5,0),IF(Mitarbeiter!$D37="",DATE(2030,5,0),Mitarbeiter!$D37),TODAY()),Einstellungen!$F$13:$F$67)))*N(Mitarbeiter!$E37)/IF(Einstellungen!$C$11="7 Tage",7,5),N('Ist-Stunden'!BE37)),MAX(IF(Einstellungen!$C$11="7 Tage",MAX(0,(MIN(DATE(2030,5,0),IF(Mitarbeiter!$D37="",DATE(2030,5,0),Mitarbeiter!$D37),TODAY()))-(MAX(DATE(2030,4,1),Mitarbeiter!$C37))+1),MAX(0,NETWORKDAYS(MAX(DATE(2030,4,1),Mitarbeiter!$C37),MIN(DATE(2030,5,0),IF(Mitarbeiter!$D37="",DATE(2030,5,0),Mitarbeiter!$D37),TODAY()),Einstellungen!$F$13:$F$67)))*N(Mitarbeiter!$E37)/IF(Einstellungen!$C$11="7 Tage",7,5),N('Ist-Stunden'!BE37)+(N(Krankheitstage!DB37)+N(Krankheitstage!DN37))*N($C37))))</f>
        <v/>
      </c>
      <c r="CJ37" s="76">
        <f>IF($B37="",0,IF(Einstellungen!$C$10="Ja",MAX(IF(Einstellungen!$C$11="7 Tage",MAX(0,(MIN(DATE(2030,6,0),IF(Mitarbeiter!$D37="",DATE(2030,6,0),Mitarbeiter!$D37),TODAY()))-(MAX(DATE(2030,5,1),Mitarbeiter!$C37))+1),MAX(0,NETWORKDAYS(MAX(DATE(2030,5,1),Mitarbeiter!$C37),MIN(DATE(2030,6,0),IF(Mitarbeiter!$D37="",DATE(2030,6,0),Mitarbeiter!$D37),TODAY()),Einstellungen!$F$13:$F$67)))*N(Mitarbeiter!$E37)/IF(Einstellungen!$C$11="7 Tage",7,5),N('Ist-Stunden'!BF37)),MAX(IF(Einstellungen!$C$11="7 Tage",MAX(0,(MIN(DATE(2030,6,0),IF(Mitarbeiter!$D37="",DATE(2030,6,0),Mitarbeiter!$D37),TODAY()))-(MAX(DATE(2030,5,1),Mitarbeiter!$C37))+1),MAX(0,NETWORKDAYS(MAX(DATE(2030,5,1),Mitarbeiter!$C37),MIN(DATE(2030,6,0),IF(Mitarbeiter!$D37="",DATE(2030,6,0),Mitarbeiter!$D37),TODAY()),Einstellungen!$F$13:$F$67)))*N(Mitarbeiter!$E37)/IF(Einstellungen!$C$11="7 Tage",7,5),N('Ist-Stunden'!BF37)+(N(Krankheitstage!DC37)+N(Krankheitstage!DO37))*N($C37))))</f>
        <v/>
      </c>
      <c r="CK37" s="76">
        <f>IF($B37="",0,IF(Einstellungen!$C$10="Ja",MAX(IF(Einstellungen!$C$11="7 Tage",MAX(0,(MIN(DATE(2030,7,0),IF(Mitarbeiter!$D37="",DATE(2030,7,0),Mitarbeiter!$D37),TODAY()))-(MAX(DATE(2030,6,1),Mitarbeiter!$C37))+1),MAX(0,NETWORKDAYS(MAX(DATE(2030,6,1),Mitarbeiter!$C37),MIN(DATE(2030,7,0),IF(Mitarbeiter!$D37="",DATE(2030,7,0),Mitarbeiter!$D37),TODAY()),Einstellungen!$F$13:$F$67)))*N(Mitarbeiter!$E37)/IF(Einstellungen!$C$11="7 Tage",7,5),N('Ist-Stunden'!BG37)),MAX(IF(Einstellungen!$C$11="7 Tage",MAX(0,(MIN(DATE(2030,7,0),IF(Mitarbeiter!$D37="",DATE(2030,7,0),Mitarbeiter!$D37),TODAY()))-(MAX(DATE(2030,6,1),Mitarbeiter!$C37))+1),MAX(0,NETWORKDAYS(MAX(DATE(2030,6,1),Mitarbeiter!$C37),MIN(DATE(2030,7,0),IF(Mitarbeiter!$D37="",DATE(2030,7,0),Mitarbeiter!$D37),TODAY()),Einstellungen!$F$13:$F$67)))*N(Mitarbeiter!$E37)/IF(Einstellungen!$C$11="7 Tage",7,5),N('Ist-Stunden'!BG37)+(N(Krankheitstage!DD37)+N(Krankheitstage!DP37))*N($C37))))</f>
        <v/>
      </c>
      <c r="CL37" s="76">
        <f>IF($B37="",0,IF(Einstellungen!$C$10="Ja",MAX(IF(Einstellungen!$C$11="7 Tage",MAX(0,(MIN(DATE(2030,8,0),IF(Mitarbeiter!$D37="",DATE(2030,8,0),Mitarbeiter!$D37),TODAY()))-(MAX(DATE(2030,7,1),Mitarbeiter!$C37))+1),MAX(0,NETWORKDAYS(MAX(DATE(2030,7,1),Mitarbeiter!$C37),MIN(DATE(2030,8,0),IF(Mitarbeiter!$D37="",DATE(2030,8,0),Mitarbeiter!$D37),TODAY()),Einstellungen!$F$13:$F$67)))*N(Mitarbeiter!$E37)/IF(Einstellungen!$C$11="7 Tage",7,5),N('Ist-Stunden'!BH37)),MAX(IF(Einstellungen!$C$11="7 Tage",MAX(0,(MIN(DATE(2030,8,0),IF(Mitarbeiter!$D37="",DATE(2030,8,0),Mitarbeiter!$D37),TODAY()))-(MAX(DATE(2030,7,1),Mitarbeiter!$C37))+1),MAX(0,NETWORKDAYS(MAX(DATE(2030,7,1),Mitarbeiter!$C37),MIN(DATE(2030,8,0),IF(Mitarbeiter!$D37="",DATE(2030,8,0),Mitarbeiter!$D37),TODAY()),Einstellungen!$F$13:$F$67)))*N(Mitarbeiter!$E37)/IF(Einstellungen!$C$11="7 Tage",7,5),N('Ist-Stunden'!BH37)+(N(Krankheitstage!DE37)+N(Krankheitstage!DQ37))*N($C37))))</f>
        <v/>
      </c>
      <c r="CM37" s="76">
        <f>IF($B37="",0,IF(Einstellungen!$C$10="Ja",MAX(IF(Einstellungen!$C$11="7 Tage",MAX(0,(MIN(DATE(2030,9,0),IF(Mitarbeiter!$D37="",DATE(2030,9,0),Mitarbeiter!$D37),TODAY()))-(MAX(DATE(2030,8,1),Mitarbeiter!$C37))+1),MAX(0,NETWORKDAYS(MAX(DATE(2030,8,1),Mitarbeiter!$C37),MIN(DATE(2030,9,0),IF(Mitarbeiter!$D37="",DATE(2030,9,0),Mitarbeiter!$D37),TODAY()),Einstellungen!$F$13:$F$67)))*N(Mitarbeiter!$E37)/IF(Einstellungen!$C$11="7 Tage",7,5),N('Ist-Stunden'!BI37)),MAX(IF(Einstellungen!$C$11="7 Tage",MAX(0,(MIN(DATE(2030,9,0),IF(Mitarbeiter!$D37="",DATE(2030,9,0),Mitarbeiter!$D37),TODAY()))-(MAX(DATE(2030,8,1),Mitarbeiter!$C37))+1),MAX(0,NETWORKDAYS(MAX(DATE(2030,8,1),Mitarbeiter!$C37),MIN(DATE(2030,9,0),IF(Mitarbeiter!$D37="",DATE(2030,9,0),Mitarbeiter!$D37),TODAY()),Einstellungen!$F$13:$F$67)))*N(Mitarbeiter!$E37)/IF(Einstellungen!$C$11="7 Tage",7,5),N('Ist-Stunden'!BI37)+(N(Krankheitstage!DF37)+N(Krankheitstage!DR37))*N($C37))))</f>
        <v/>
      </c>
      <c r="CN37" s="76">
        <f>IF($B37="",0,IF(Einstellungen!$C$10="Ja",MAX(IF(Einstellungen!$C$11="7 Tage",MAX(0,(MIN(DATE(2030,10,0),IF(Mitarbeiter!$D37="",DATE(2030,10,0),Mitarbeiter!$D37),TODAY()))-(MAX(DATE(2030,9,1),Mitarbeiter!$C37))+1),MAX(0,NETWORKDAYS(MAX(DATE(2030,9,1),Mitarbeiter!$C37),MIN(DATE(2030,10,0),IF(Mitarbeiter!$D37="",DATE(2030,10,0),Mitarbeiter!$D37),TODAY()),Einstellungen!$F$13:$F$67)))*N(Mitarbeiter!$E37)/IF(Einstellungen!$C$11="7 Tage",7,5),N('Ist-Stunden'!BJ37)),MAX(IF(Einstellungen!$C$11="7 Tage",MAX(0,(MIN(DATE(2030,10,0),IF(Mitarbeiter!$D37="",DATE(2030,10,0),Mitarbeiter!$D37),TODAY()))-(MAX(DATE(2030,9,1),Mitarbeiter!$C37))+1),MAX(0,NETWORKDAYS(MAX(DATE(2030,9,1),Mitarbeiter!$C37),MIN(DATE(2030,10,0),IF(Mitarbeiter!$D37="",DATE(2030,10,0),Mitarbeiter!$D37),TODAY()),Einstellungen!$F$13:$F$67)))*N(Mitarbeiter!$E37)/IF(Einstellungen!$C$11="7 Tage",7,5),N('Ist-Stunden'!BJ37)+(N(Krankheitstage!DG37)+N(Krankheitstage!DS37))*N($C37))))</f>
        <v/>
      </c>
      <c r="CO37" s="76">
        <f>IF($B37="",0,IF(Einstellungen!$C$10="Ja",MAX(IF(Einstellungen!$C$11="7 Tage",MAX(0,(MIN(DATE(2030,11,0),IF(Mitarbeiter!$D37="",DATE(2030,11,0),Mitarbeiter!$D37),TODAY()))-(MAX(DATE(2030,10,1),Mitarbeiter!$C37))+1),MAX(0,NETWORKDAYS(MAX(DATE(2030,10,1),Mitarbeiter!$C37),MIN(DATE(2030,11,0),IF(Mitarbeiter!$D37="",DATE(2030,11,0),Mitarbeiter!$D37),TODAY()),Einstellungen!$F$13:$F$67)))*N(Mitarbeiter!$E37)/IF(Einstellungen!$C$11="7 Tage",7,5),N('Ist-Stunden'!BK37)),MAX(IF(Einstellungen!$C$11="7 Tage",MAX(0,(MIN(DATE(2030,11,0),IF(Mitarbeiter!$D37="",DATE(2030,11,0),Mitarbeiter!$D37),TODAY()))-(MAX(DATE(2030,10,1),Mitarbeiter!$C37))+1),MAX(0,NETWORKDAYS(MAX(DATE(2030,10,1),Mitarbeiter!$C37),MIN(DATE(2030,11,0),IF(Mitarbeiter!$D37="",DATE(2030,11,0),Mitarbeiter!$D37),TODAY()),Einstellungen!$F$13:$F$67)))*N(Mitarbeiter!$E37)/IF(Einstellungen!$C$11="7 Tage",7,5),N('Ist-Stunden'!BK37)+(N(Krankheitstage!DH37)+N(Krankheitstage!DT37))*N($C37))))</f>
        <v/>
      </c>
      <c r="CP37" s="76">
        <f>IF($B37="",0,IF(Einstellungen!$C$10="Ja",MAX(IF(Einstellungen!$C$11="7 Tage",MAX(0,(MIN(DATE(2030,12,0),IF(Mitarbeiter!$D37="",DATE(2030,12,0),Mitarbeiter!$D37),TODAY()))-(MAX(DATE(2030,11,1),Mitarbeiter!$C37))+1),MAX(0,NETWORKDAYS(MAX(DATE(2030,11,1),Mitarbeiter!$C37),MIN(DATE(2030,12,0),IF(Mitarbeiter!$D37="",DATE(2030,12,0),Mitarbeiter!$D37),TODAY()),Einstellungen!$F$13:$F$67)))*N(Mitarbeiter!$E37)/IF(Einstellungen!$C$11="7 Tage",7,5),N('Ist-Stunden'!BL37)),MAX(IF(Einstellungen!$C$11="7 Tage",MAX(0,(MIN(DATE(2030,12,0),IF(Mitarbeiter!$D37="",DATE(2030,12,0),Mitarbeiter!$D37),TODAY()))-(MAX(DATE(2030,11,1),Mitarbeiter!$C37))+1),MAX(0,NETWORKDAYS(MAX(DATE(2030,11,1),Mitarbeiter!$C37),MIN(DATE(2030,12,0),IF(Mitarbeiter!$D37="",DATE(2030,12,0),Mitarbeiter!$D37),TODAY()),Einstellungen!$F$13:$F$67)))*N(Mitarbeiter!$E37)/IF(Einstellungen!$C$11="7 Tage",7,5),N('Ist-Stunden'!BL37)+(N(Krankheitstage!DI37)+N(Krankheitstage!DU37))*N($C37))))</f>
        <v/>
      </c>
      <c r="CQ37" s="76">
        <f>IF($B37="",0,IF(Einstellungen!$C$10="Ja",MAX(IF(Einstellungen!$C$11="7 Tage",MAX(0,(MIN(DATE(2030,13,0),IF(Mitarbeiter!$D37="",DATE(2030,13,0),Mitarbeiter!$D37),TODAY()))-(MAX(DATE(2030,12,1),Mitarbeiter!$C37))+1),MAX(0,NETWORKDAYS(MAX(DATE(2030,12,1),Mitarbeiter!$C37),MIN(DATE(2030,13,0),IF(Mitarbeiter!$D37="",DATE(2030,13,0),Mitarbeiter!$D37),TODAY()),Einstellungen!$F$13:$F$67)))*N(Mitarbeiter!$E37)/IF(Einstellungen!$C$11="7 Tage",7,5),N('Ist-Stunden'!BM37)),MAX(IF(Einstellungen!$C$11="7 Tage",MAX(0,(MIN(DATE(2030,13,0),IF(Mitarbeiter!$D37="",DATE(2030,13,0),Mitarbeiter!$D37),TODAY()))-(MAX(DATE(2030,12,1),Mitarbeiter!$C37))+1),MAX(0,NETWORKDAYS(MAX(DATE(2030,12,1),Mitarbeiter!$C37),MIN(DATE(2030,13,0),IF(Mitarbeiter!$D37="",DATE(2030,13,0),Mitarbeiter!$D37),TODAY()),Einstellungen!$F$13:$F$67)))*N(Mitarbeiter!$E37)/IF(Einstellungen!$C$11="7 Tage",7,5),N('Ist-Stunden'!BM37)+(N(Krankheitstage!DJ37)+N(Krankheitstage!DV37))*N($C37))))</f>
        <v/>
      </c>
    </row>
    <row r="38">
      <c r="A38" s="73">
        <f>IF(Mitarbeiter!B38="","",Mitarbeiter!A38)</f>
        <v/>
      </c>
      <c r="B38" s="6">
        <f>IF(Mitarbeiter!B38="","",Mitarbeiter!B38)</f>
        <v/>
      </c>
      <c r="C38" s="74">
        <f>IF(Mitarbeiter!B38="","",Mitarbeiter!F38)</f>
        <v/>
      </c>
      <c r="D38" s="75">
        <f>N(INDEX(Krankheitstage!$G38:$DV38,1,(Einstellungen!$C$3-2026)*24+1))</f>
        <v/>
      </c>
      <c r="E38" s="75">
        <f>N(INDEX(Krankheitstage!$G38:$DV38,1,(Einstellungen!$C$3-2026)*24+2))</f>
        <v/>
      </c>
      <c r="F38" s="75">
        <f>N(INDEX(Krankheitstage!$G38:$DV38,1,(Einstellungen!$C$3-2026)*24+3))</f>
        <v/>
      </c>
      <c r="G38" s="75">
        <f>N(INDEX(Krankheitstage!$G38:$DV38,1,(Einstellungen!$C$3-2026)*24+4))</f>
        <v/>
      </c>
      <c r="H38" s="75">
        <f>N(INDEX(Krankheitstage!$G38:$DV38,1,(Einstellungen!$C$3-2026)*24+5))</f>
        <v/>
      </c>
      <c r="I38" s="75">
        <f>N(INDEX(Krankheitstage!$G38:$DV38,1,(Einstellungen!$C$3-2026)*24+6))</f>
        <v/>
      </c>
      <c r="J38" s="75">
        <f>N(INDEX(Krankheitstage!$G38:$DV38,1,(Einstellungen!$C$3-2026)*24+7))</f>
        <v/>
      </c>
      <c r="K38" s="75">
        <f>N(INDEX(Krankheitstage!$G38:$DV38,1,(Einstellungen!$C$3-2026)*24+8))</f>
        <v/>
      </c>
      <c r="L38" s="75">
        <f>N(INDEX(Krankheitstage!$G38:$DV38,1,(Einstellungen!$C$3-2026)*24+9))</f>
        <v/>
      </c>
      <c r="M38" s="75">
        <f>N(INDEX(Krankheitstage!$G38:$DV38,1,(Einstellungen!$C$3-2026)*24+10))</f>
        <v/>
      </c>
      <c r="N38" s="75">
        <f>N(INDEX(Krankheitstage!$G38:$DV38,1,(Einstellungen!$C$3-2026)*24+11))</f>
        <v/>
      </c>
      <c r="O38" s="75">
        <f>N(INDEX(Krankheitstage!$G38:$DV38,1,(Einstellungen!$C$3-2026)*24+12))</f>
        <v/>
      </c>
      <c r="P38" s="75">
        <f>IF($B38="","",SUM(D38:O38))</f>
        <v/>
      </c>
      <c r="Q38" s="75">
        <f>N(INDEX(Krankheitstage!$G38:$DV38,1,(Einstellungen!$C$3-2026)*24+13))</f>
        <v/>
      </c>
      <c r="R38" s="75">
        <f>N(INDEX(Krankheitstage!$G38:$DV38,1,(Einstellungen!$C$3-2026)*24+14))</f>
        <v/>
      </c>
      <c r="S38" s="75">
        <f>N(INDEX(Krankheitstage!$G38:$DV38,1,(Einstellungen!$C$3-2026)*24+15))</f>
        <v/>
      </c>
      <c r="T38" s="75">
        <f>N(INDEX(Krankheitstage!$G38:$DV38,1,(Einstellungen!$C$3-2026)*24+16))</f>
        <v/>
      </c>
      <c r="U38" s="75">
        <f>N(INDEX(Krankheitstage!$G38:$DV38,1,(Einstellungen!$C$3-2026)*24+17))</f>
        <v/>
      </c>
      <c r="V38" s="75">
        <f>N(INDEX(Krankheitstage!$G38:$DV38,1,(Einstellungen!$C$3-2026)*24+18))</f>
        <v/>
      </c>
      <c r="W38" s="75">
        <f>N(INDEX(Krankheitstage!$G38:$DV38,1,(Einstellungen!$C$3-2026)*24+19))</f>
        <v/>
      </c>
      <c r="X38" s="75">
        <f>N(INDEX(Krankheitstage!$G38:$DV38,1,(Einstellungen!$C$3-2026)*24+20))</f>
        <v/>
      </c>
      <c r="Y38" s="75">
        <f>N(INDEX(Krankheitstage!$G38:$DV38,1,(Einstellungen!$C$3-2026)*24+21))</f>
        <v/>
      </c>
      <c r="Z38" s="75">
        <f>N(INDEX(Krankheitstage!$G38:$DV38,1,(Einstellungen!$C$3-2026)*24+22))</f>
        <v/>
      </c>
      <c r="AA38" s="75">
        <f>N(INDEX(Krankheitstage!$G38:$DV38,1,(Einstellungen!$C$3-2026)*24+23))</f>
        <v/>
      </c>
      <c r="AB38" s="75">
        <f>N(INDEX(Krankheitstage!$G38:$DV38,1,(Einstellungen!$C$3-2026)*24+24))</f>
        <v/>
      </c>
      <c r="AC38" s="75">
        <f>IF($B38="","",SUM(Q38:AB38))</f>
        <v/>
      </c>
      <c r="AD38" s="75">
        <f>IF($B38="","",SUM(P38,AC38))</f>
        <v/>
      </c>
      <c r="AE38" s="76">
        <f>IF($B38="","",AD38*N(C38))</f>
        <v/>
      </c>
      <c r="AF38" s="75">
        <f>IF($B38="","",Krankheitstage!E38)</f>
        <v/>
      </c>
      <c r="AG38" s="76">
        <f>IF($B38="","",AF38*N(C38))</f>
        <v/>
      </c>
      <c r="AH38" s="76">
        <f>IF($B38="","",INDEX($AJ38:$CQ38,1,(Einstellungen!$C$3-2026)*12+1)+INDEX($AJ38:$CQ38,1,(Einstellungen!$C$3-2026)*12+2)+INDEX($AJ38:$CQ38,1,(Einstellungen!$C$3-2026)*12+3)+INDEX($AJ38:$CQ38,1,(Einstellungen!$C$3-2026)*12+4)+INDEX($AJ38:$CQ38,1,(Einstellungen!$C$3-2026)*12+5)+INDEX($AJ38:$CQ38,1,(Einstellungen!$C$3-2026)*12+6)+INDEX($AJ38:$CQ38,1,(Einstellungen!$C$3-2026)*12+7)+INDEX($AJ38:$CQ38,1,(Einstellungen!$C$3-2026)*12+8)+INDEX($AJ38:$CQ38,1,(Einstellungen!$C$3-2026)*12+9)+INDEX($AJ38:$CQ38,1,(Einstellungen!$C$3-2026)*12+10)+INDEX($AJ38:$CQ38,1,(Einstellungen!$C$3-2026)*12+11)+INDEX($AJ38:$CQ38,1,(Einstellungen!$C$3-2026)*12+12))</f>
        <v/>
      </c>
      <c r="AI38" s="76">
        <f>IF($B38="","",SUM($AJ38:$CQ38))</f>
        <v/>
      </c>
      <c r="AJ38" s="76">
        <f>IF($B38="",0,IF(Einstellungen!$C$10="Ja",MAX(IF(Einstellungen!$C$11="7 Tage",MAX(0,(MIN(DATE(2026,2,0),IF(Mitarbeiter!$D38="",DATE(2026,2,0),Mitarbeiter!$D38),TODAY()))-(MAX(DATE(2026,1,1),Mitarbeiter!$C38))+1),MAX(0,NETWORKDAYS(MAX(DATE(2026,1,1),Mitarbeiter!$C38),MIN(DATE(2026,2,0),IF(Mitarbeiter!$D38="",DATE(2026,2,0),Mitarbeiter!$D38),TODAY()),Einstellungen!$F$13:$F$67)))*N(Mitarbeiter!$E38)/IF(Einstellungen!$C$11="7 Tage",7,5),N('Ist-Stunden'!F38)),MAX(IF(Einstellungen!$C$11="7 Tage",MAX(0,(MIN(DATE(2026,2,0),IF(Mitarbeiter!$D38="",DATE(2026,2,0),Mitarbeiter!$D38),TODAY()))-(MAX(DATE(2026,1,1),Mitarbeiter!$C38))+1),MAX(0,NETWORKDAYS(MAX(DATE(2026,1,1),Mitarbeiter!$C38),MIN(DATE(2026,2,0),IF(Mitarbeiter!$D38="",DATE(2026,2,0),Mitarbeiter!$D38),TODAY()),Einstellungen!$F$13:$F$67)))*N(Mitarbeiter!$E38)/IF(Einstellungen!$C$11="7 Tage",7,5),N('Ist-Stunden'!F38)+(N(Krankheitstage!G38)+N(Krankheitstage!S38))*N($C38))))</f>
        <v/>
      </c>
      <c r="AK38" s="76">
        <f>IF($B38="",0,IF(Einstellungen!$C$10="Ja",MAX(IF(Einstellungen!$C$11="7 Tage",MAX(0,(MIN(DATE(2026,3,0),IF(Mitarbeiter!$D38="",DATE(2026,3,0),Mitarbeiter!$D38),TODAY()))-(MAX(DATE(2026,2,1),Mitarbeiter!$C38))+1),MAX(0,NETWORKDAYS(MAX(DATE(2026,2,1),Mitarbeiter!$C38),MIN(DATE(2026,3,0),IF(Mitarbeiter!$D38="",DATE(2026,3,0),Mitarbeiter!$D38),TODAY()),Einstellungen!$F$13:$F$67)))*N(Mitarbeiter!$E38)/IF(Einstellungen!$C$11="7 Tage",7,5),N('Ist-Stunden'!G38)),MAX(IF(Einstellungen!$C$11="7 Tage",MAX(0,(MIN(DATE(2026,3,0),IF(Mitarbeiter!$D38="",DATE(2026,3,0),Mitarbeiter!$D38),TODAY()))-(MAX(DATE(2026,2,1),Mitarbeiter!$C38))+1),MAX(0,NETWORKDAYS(MAX(DATE(2026,2,1),Mitarbeiter!$C38),MIN(DATE(2026,3,0),IF(Mitarbeiter!$D38="",DATE(2026,3,0),Mitarbeiter!$D38),TODAY()),Einstellungen!$F$13:$F$67)))*N(Mitarbeiter!$E38)/IF(Einstellungen!$C$11="7 Tage",7,5),N('Ist-Stunden'!G38)+(N(Krankheitstage!H38)+N(Krankheitstage!T38))*N($C38))))</f>
        <v/>
      </c>
      <c r="AL38" s="76">
        <f>IF($B38="",0,IF(Einstellungen!$C$10="Ja",MAX(IF(Einstellungen!$C$11="7 Tage",MAX(0,(MIN(DATE(2026,4,0),IF(Mitarbeiter!$D38="",DATE(2026,4,0),Mitarbeiter!$D38),TODAY()))-(MAX(DATE(2026,3,1),Mitarbeiter!$C38))+1),MAX(0,NETWORKDAYS(MAX(DATE(2026,3,1),Mitarbeiter!$C38),MIN(DATE(2026,4,0),IF(Mitarbeiter!$D38="",DATE(2026,4,0),Mitarbeiter!$D38),TODAY()),Einstellungen!$F$13:$F$67)))*N(Mitarbeiter!$E38)/IF(Einstellungen!$C$11="7 Tage",7,5),N('Ist-Stunden'!H38)),MAX(IF(Einstellungen!$C$11="7 Tage",MAX(0,(MIN(DATE(2026,4,0),IF(Mitarbeiter!$D38="",DATE(2026,4,0),Mitarbeiter!$D38),TODAY()))-(MAX(DATE(2026,3,1),Mitarbeiter!$C38))+1),MAX(0,NETWORKDAYS(MAX(DATE(2026,3,1),Mitarbeiter!$C38),MIN(DATE(2026,4,0),IF(Mitarbeiter!$D38="",DATE(2026,4,0),Mitarbeiter!$D38),TODAY()),Einstellungen!$F$13:$F$67)))*N(Mitarbeiter!$E38)/IF(Einstellungen!$C$11="7 Tage",7,5),N('Ist-Stunden'!H38)+(N(Krankheitstage!I38)+N(Krankheitstage!U38))*N($C38))))</f>
        <v/>
      </c>
      <c r="AM38" s="76">
        <f>IF($B38="",0,IF(Einstellungen!$C$10="Ja",MAX(IF(Einstellungen!$C$11="7 Tage",MAX(0,(MIN(DATE(2026,5,0),IF(Mitarbeiter!$D38="",DATE(2026,5,0),Mitarbeiter!$D38),TODAY()))-(MAX(DATE(2026,4,1),Mitarbeiter!$C38))+1),MAX(0,NETWORKDAYS(MAX(DATE(2026,4,1),Mitarbeiter!$C38),MIN(DATE(2026,5,0),IF(Mitarbeiter!$D38="",DATE(2026,5,0),Mitarbeiter!$D38),TODAY()),Einstellungen!$F$13:$F$67)))*N(Mitarbeiter!$E38)/IF(Einstellungen!$C$11="7 Tage",7,5),N('Ist-Stunden'!I38)),MAX(IF(Einstellungen!$C$11="7 Tage",MAX(0,(MIN(DATE(2026,5,0),IF(Mitarbeiter!$D38="",DATE(2026,5,0),Mitarbeiter!$D38),TODAY()))-(MAX(DATE(2026,4,1),Mitarbeiter!$C38))+1),MAX(0,NETWORKDAYS(MAX(DATE(2026,4,1),Mitarbeiter!$C38),MIN(DATE(2026,5,0),IF(Mitarbeiter!$D38="",DATE(2026,5,0),Mitarbeiter!$D38),TODAY()),Einstellungen!$F$13:$F$67)))*N(Mitarbeiter!$E38)/IF(Einstellungen!$C$11="7 Tage",7,5),N('Ist-Stunden'!I38)+(N(Krankheitstage!J38)+N(Krankheitstage!V38))*N($C38))))</f>
        <v/>
      </c>
      <c r="AN38" s="76">
        <f>IF($B38="",0,IF(Einstellungen!$C$10="Ja",MAX(IF(Einstellungen!$C$11="7 Tage",MAX(0,(MIN(DATE(2026,6,0),IF(Mitarbeiter!$D38="",DATE(2026,6,0),Mitarbeiter!$D38),TODAY()))-(MAX(DATE(2026,5,1),Mitarbeiter!$C38))+1),MAX(0,NETWORKDAYS(MAX(DATE(2026,5,1),Mitarbeiter!$C38),MIN(DATE(2026,6,0),IF(Mitarbeiter!$D38="",DATE(2026,6,0),Mitarbeiter!$D38),TODAY()),Einstellungen!$F$13:$F$67)))*N(Mitarbeiter!$E38)/IF(Einstellungen!$C$11="7 Tage",7,5),N('Ist-Stunden'!J38)),MAX(IF(Einstellungen!$C$11="7 Tage",MAX(0,(MIN(DATE(2026,6,0),IF(Mitarbeiter!$D38="",DATE(2026,6,0),Mitarbeiter!$D38),TODAY()))-(MAX(DATE(2026,5,1),Mitarbeiter!$C38))+1),MAX(0,NETWORKDAYS(MAX(DATE(2026,5,1),Mitarbeiter!$C38),MIN(DATE(2026,6,0),IF(Mitarbeiter!$D38="",DATE(2026,6,0),Mitarbeiter!$D38),TODAY()),Einstellungen!$F$13:$F$67)))*N(Mitarbeiter!$E38)/IF(Einstellungen!$C$11="7 Tage",7,5),N('Ist-Stunden'!J38)+(N(Krankheitstage!K38)+N(Krankheitstage!W38))*N($C38))))</f>
        <v/>
      </c>
      <c r="AO38" s="76">
        <f>IF($B38="",0,IF(Einstellungen!$C$10="Ja",MAX(IF(Einstellungen!$C$11="7 Tage",MAX(0,(MIN(DATE(2026,7,0),IF(Mitarbeiter!$D38="",DATE(2026,7,0),Mitarbeiter!$D38),TODAY()))-(MAX(DATE(2026,6,1),Mitarbeiter!$C38))+1),MAX(0,NETWORKDAYS(MAX(DATE(2026,6,1),Mitarbeiter!$C38),MIN(DATE(2026,7,0),IF(Mitarbeiter!$D38="",DATE(2026,7,0),Mitarbeiter!$D38),TODAY()),Einstellungen!$F$13:$F$67)))*N(Mitarbeiter!$E38)/IF(Einstellungen!$C$11="7 Tage",7,5),N('Ist-Stunden'!K38)),MAX(IF(Einstellungen!$C$11="7 Tage",MAX(0,(MIN(DATE(2026,7,0),IF(Mitarbeiter!$D38="",DATE(2026,7,0),Mitarbeiter!$D38),TODAY()))-(MAX(DATE(2026,6,1),Mitarbeiter!$C38))+1),MAX(0,NETWORKDAYS(MAX(DATE(2026,6,1),Mitarbeiter!$C38),MIN(DATE(2026,7,0),IF(Mitarbeiter!$D38="",DATE(2026,7,0),Mitarbeiter!$D38),TODAY()),Einstellungen!$F$13:$F$67)))*N(Mitarbeiter!$E38)/IF(Einstellungen!$C$11="7 Tage",7,5),N('Ist-Stunden'!K38)+(N(Krankheitstage!L38)+N(Krankheitstage!X38))*N($C38))))</f>
        <v/>
      </c>
      <c r="AP38" s="76">
        <f>IF($B38="",0,IF(Einstellungen!$C$10="Ja",MAX(IF(Einstellungen!$C$11="7 Tage",MAX(0,(MIN(DATE(2026,8,0),IF(Mitarbeiter!$D38="",DATE(2026,8,0),Mitarbeiter!$D38),TODAY()))-(MAX(DATE(2026,7,1),Mitarbeiter!$C38))+1),MAX(0,NETWORKDAYS(MAX(DATE(2026,7,1),Mitarbeiter!$C38),MIN(DATE(2026,8,0),IF(Mitarbeiter!$D38="",DATE(2026,8,0),Mitarbeiter!$D38),TODAY()),Einstellungen!$F$13:$F$67)))*N(Mitarbeiter!$E38)/IF(Einstellungen!$C$11="7 Tage",7,5),N('Ist-Stunden'!L38)),MAX(IF(Einstellungen!$C$11="7 Tage",MAX(0,(MIN(DATE(2026,8,0),IF(Mitarbeiter!$D38="",DATE(2026,8,0),Mitarbeiter!$D38),TODAY()))-(MAX(DATE(2026,7,1),Mitarbeiter!$C38))+1),MAX(0,NETWORKDAYS(MAX(DATE(2026,7,1),Mitarbeiter!$C38),MIN(DATE(2026,8,0),IF(Mitarbeiter!$D38="",DATE(2026,8,0),Mitarbeiter!$D38),TODAY()),Einstellungen!$F$13:$F$67)))*N(Mitarbeiter!$E38)/IF(Einstellungen!$C$11="7 Tage",7,5),N('Ist-Stunden'!L38)+(N(Krankheitstage!M38)+N(Krankheitstage!Y38))*N($C38))))</f>
        <v/>
      </c>
      <c r="AQ38" s="76">
        <f>IF($B38="",0,IF(Einstellungen!$C$10="Ja",MAX(IF(Einstellungen!$C$11="7 Tage",MAX(0,(MIN(DATE(2026,9,0),IF(Mitarbeiter!$D38="",DATE(2026,9,0),Mitarbeiter!$D38),TODAY()))-(MAX(DATE(2026,8,1),Mitarbeiter!$C38))+1),MAX(0,NETWORKDAYS(MAX(DATE(2026,8,1),Mitarbeiter!$C38),MIN(DATE(2026,9,0),IF(Mitarbeiter!$D38="",DATE(2026,9,0),Mitarbeiter!$D38),TODAY()),Einstellungen!$F$13:$F$67)))*N(Mitarbeiter!$E38)/IF(Einstellungen!$C$11="7 Tage",7,5),N('Ist-Stunden'!M38)),MAX(IF(Einstellungen!$C$11="7 Tage",MAX(0,(MIN(DATE(2026,9,0),IF(Mitarbeiter!$D38="",DATE(2026,9,0),Mitarbeiter!$D38),TODAY()))-(MAX(DATE(2026,8,1),Mitarbeiter!$C38))+1),MAX(0,NETWORKDAYS(MAX(DATE(2026,8,1),Mitarbeiter!$C38),MIN(DATE(2026,9,0),IF(Mitarbeiter!$D38="",DATE(2026,9,0),Mitarbeiter!$D38),TODAY()),Einstellungen!$F$13:$F$67)))*N(Mitarbeiter!$E38)/IF(Einstellungen!$C$11="7 Tage",7,5),N('Ist-Stunden'!M38)+(N(Krankheitstage!N38)+N(Krankheitstage!Z38))*N($C38))))</f>
        <v/>
      </c>
      <c r="AR38" s="76">
        <f>IF($B38="",0,IF(Einstellungen!$C$10="Ja",MAX(IF(Einstellungen!$C$11="7 Tage",MAX(0,(MIN(DATE(2026,10,0),IF(Mitarbeiter!$D38="",DATE(2026,10,0),Mitarbeiter!$D38),TODAY()))-(MAX(DATE(2026,9,1),Mitarbeiter!$C38))+1),MAX(0,NETWORKDAYS(MAX(DATE(2026,9,1),Mitarbeiter!$C38),MIN(DATE(2026,10,0),IF(Mitarbeiter!$D38="",DATE(2026,10,0),Mitarbeiter!$D38),TODAY()),Einstellungen!$F$13:$F$67)))*N(Mitarbeiter!$E38)/IF(Einstellungen!$C$11="7 Tage",7,5),N('Ist-Stunden'!N38)),MAX(IF(Einstellungen!$C$11="7 Tage",MAX(0,(MIN(DATE(2026,10,0),IF(Mitarbeiter!$D38="",DATE(2026,10,0),Mitarbeiter!$D38),TODAY()))-(MAX(DATE(2026,9,1),Mitarbeiter!$C38))+1),MAX(0,NETWORKDAYS(MAX(DATE(2026,9,1),Mitarbeiter!$C38),MIN(DATE(2026,10,0),IF(Mitarbeiter!$D38="",DATE(2026,10,0),Mitarbeiter!$D38),TODAY()),Einstellungen!$F$13:$F$67)))*N(Mitarbeiter!$E38)/IF(Einstellungen!$C$11="7 Tage",7,5),N('Ist-Stunden'!N38)+(N(Krankheitstage!O38)+N(Krankheitstage!AA38))*N($C38))))</f>
        <v/>
      </c>
      <c r="AS38" s="76">
        <f>IF($B38="",0,IF(Einstellungen!$C$10="Ja",MAX(IF(Einstellungen!$C$11="7 Tage",MAX(0,(MIN(DATE(2026,11,0),IF(Mitarbeiter!$D38="",DATE(2026,11,0),Mitarbeiter!$D38),TODAY()))-(MAX(DATE(2026,10,1),Mitarbeiter!$C38))+1),MAX(0,NETWORKDAYS(MAX(DATE(2026,10,1),Mitarbeiter!$C38),MIN(DATE(2026,11,0),IF(Mitarbeiter!$D38="",DATE(2026,11,0),Mitarbeiter!$D38),TODAY()),Einstellungen!$F$13:$F$67)))*N(Mitarbeiter!$E38)/IF(Einstellungen!$C$11="7 Tage",7,5),N('Ist-Stunden'!O38)),MAX(IF(Einstellungen!$C$11="7 Tage",MAX(0,(MIN(DATE(2026,11,0),IF(Mitarbeiter!$D38="",DATE(2026,11,0),Mitarbeiter!$D38),TODAY()))-(MAX(DATE(2026,10,1),Mitarbeiter!$C38))+1),MAX(0,NETWORKDAYS(MAX(DATE(2026,10,1),Mitarbeiter!$C38),MIN(DATE(2026,11,0),IF(Mitarbeiter!$D38="",DATE(2026,11,0),Mitarbeiter!$D38),TODAY()),Einstellungen!$F$13:$F$67)))*N(Mitarbeiter!$E38)/IF(Einstellungen!$C$11="7 Tage",7,5),N('Ist-Stunden'!O38)+(N(Krankheitstage!P38)+N(Krankheitstage!AB38))*N($C38))))</f>
        <v/>
      </c>
      <c r="AT38" s="76">
        <f>IF($B38="",0,IF(Einstellungen!$C$10="Ja",MAX(IF(Einstellungen!$C$11="7 Tage",MAX(0,(MIN(DATE(2026,12,0),IF(Mitarbeiter!$D38="",DATE(2026,12,0),Mitarbeiter!$D38),TODAY()))-(MAX(DATE(2026,11,1),Mitarbeiter!$C38))+1),MAX(0,NETWORKDAYS(MAX(DATE(2026,11,1),Mitarbeiter!$C38),MIN(DATE(2026,12,0),IF(Mitarbeiter!$D38="",DATE(2026,12,0),Mitarbeiter!$D38),TODAY()),Einstellungen!$F$13:$F$67)))*N(Mitarbeiter!$E38)/IF(Einstellungen!$C$11="7 Tage",7,5),N('Ist-Stunden'!P38)),MAX(IF(Einstellungen!$C$11="7 Tage",MAX(0,(MIN(DATE(2026,12,0),IF(Mitarbeiter!$D38="",DATE(2026,12,0),Mitarbeiter!$D38),TODAY()))-(MAX(DATE(2026,11,1),Mitarbeiter!$C38))+1),MAX(0,NETWORKDAYS(MAX(DATE(2026,11,1),Mitarbeiter!$C38),MIN(DATE(2026,12,0),IF(Mitarbeiter!$D38="",DATE(2026,12,0),Mitarbeiter!$D38),TODAY()),Einstellungen!$F$13:$F$67)))*N(Mitarbeiter!$E38)/IF(Einstellungen!$C$11="7 Tage",7,5),N('Ist-Stunden'!P38)+(N(Krankheitstage!Q38)+N(Krankheitstage!AC38))*N($C38))))</f>
        <v/>
      </c>
      <c r="AU38" s="76">
        <f>IF($B38="",0,IF(Einstellungen!$C$10="Ja",MAX(IF(Einstellungen!$C$11="7 Tage",MAX(0,(MIN(DATE(2026,13,0),IF(Mitarbeiter!$D38="",DATE(2026,13,0),Mitarbeiter!$D38),TODAY()))-(MAX(DATE(2026,12,1),Mitarbeiter!$C38))+1),MAX(0,NETWORKDAYS(MAX(DATE(2026,12,1),Mitarbeiter!$C38),MIN(DATE(2026,13,0),IF(Mitarbeiter!$D38="",DATE(2026,13,0),Mitarbeiter!$D38),TODAY()),Einstellungen!$F$13:$F$67)))*N(Mitarbeiter!$E38)/IF(Einstellungen!$C$11="7 Tage",7,5),N('Ist-Stunden'!Q38)),MAX(IF(Einstellungen!$C$11="7 Tage",MAX(0,(MIN(DATE(2026,13,0),IF(Mitarbeiter!$D38="",DATE(2026,13,0),Mitarbeiter!$D38),TODAY()))-(MAX(DATE(2026,12,1),Mitarbeiter!$C38))+1),MAX(0,NETWORKDAYS(MAX(DATE(2026,12,1),Mitarbeiter!$C38),MIN(DATE(2026,13,0),IF(Mitarbeiter!$D38="",DATE(2026,13,0),Mitarbeiter!$D38),TODAY()),Einstellungen!$F$13:$F$67)))*N(Mitarbeiter!$E38)/IF(Einstellungen!$C$11="7 Tage",7,5),N('Ist-Stunden'!Q38)+(N(Krankheitstage!R38)+N(Krankheitstage!AD38))*N($C38))))</f>
        <v/>
      </c>
      <c r="AV38" s="76">
        <f>IF($B38="",0,IF(Einstellungen!$C$10="Ja",MAX(IF(Einstellungen!$C$11="7 Tage",MAX(0,(MIN(DATE(2027,2,0),IF(Mitarbeiter!$D38="",DATE(2027,2,0),Mitarbeiter!$D38),TODAY()))-(MAX(DATE(2027,1,1),Mitarbeiter!$C38))+1),MAX(0,NETWORKDAYS(MAX(DATE(2027,1,1),Mitarbeiter!$C38),MIN(DATE(2027,2,0),IF(Mitarbeiter!$D38="",DATE(2027,2,0),Mitarbeiter!$D38),TODAY()),Einstellungen!$F$13:$F$67)))*N(Mitarbeiter!$E38)/IF(Einstellungen!$C$11="7 Tage",7,5),N('Ist-Stunden'!R38)),MAX(IF(Einstellungen!$C$11="7 Tage",MAX(0,(MIN(DATE(2027,2,0),IF(Mitarbeiter!$D38="",DATE(2027,2,0),Mitarbeiter!$D38),TODAY()))-(MAX(DATE(2027,1,1),Mitarbeiter!$C38))+1),MAX(0,NETWORKDAYS(MAX(DATE(2027,1,1),Mitarbeiter!$C38),MIN(DATE(2027,2,0),IF(Mitarbeiter!$D38="",DATE(2027,2,0),Mitarbeiter!$D38),TODAY()),Einstellungen!$F$13:$F$67)))*N(Mitarbeiter!$E38)/IF(Einstellungen!$C$11="7 Tage",7,5),N('Ist-Stunden'!R38)+(N(Krankheitstage!AE38)+N(Krankheitstage!AQ38))*N($C38))))</f>
        <v/>
      </c>
      <c r="AW38" s="76">
        <f>IF($B38="",0,IF(Einstellungen!$C$10="Ja",MAX(IF(Einstellungen!$C$11="7 Tage",MAX(0,(MIN(DATE(2027,3,0),IF(Mitarbeiter!$D38="",DATE(2027,3,0),Mitarbeiter!$D38),TODAY()))-(MAX(DATE(2027,2,1),Mitarbeiter!$C38))+1),MAX(0,NETWORKDAYS(MAX(DATE(2027,2,1),Mitarbeiter!$C38),MIN(DATE(2027,3,0),IF(Mitarbeiter!$D38="",DATE(2027,3,0),Mitarbeiter!$D38),TODAY()),Einstellungen!$F$13:$F$67)))*N(Mitarbeiter!$E38)/IF(Einstellungen!$C$11="7 Tage",7,5),N('Ist-Stunden'!S38)),MAX(IF(Einstellungen!$C$11="7 Tage",MAX(0,(MIN(DATE(2027,3,0),IF(Mitarbeiter!$D38="",DATE(2027,3,0),Mitarbeiter!$D38),TODAY()))-(MAX(DATE(2027,2,1),Mitarbeiter!$C38))+1),MAX(0,NETWORKDAYS(MAX(DATE(2027,2,1),Mitarbeiter!$C38),MIN(DATE(2027,3,0),IF(Mitarbeiter!$D38="",DATE(2027,3,0),Mitarbeiter!$D38),TODAY()),Einstellungen!$F$13:$F$67)))*N(Mitarbeiter!$E38)/IF(Einstellungen!$C$11="7 Tage",7,5),N('Ist-Stunden'!S38)+(N(Krankheitstage!AF38)+N(Krankheitstage!AR38))*N($C38))))</f>
        <v/>
      </c>
      <c r="AX38" s="76">
        <f>IF($B38="",0,IF(Einstellungen!$C$10="Ja",MAX(IF(Einstellungen!$C$11="7 Tage",MAX(0,(MIN(DATE(2027,4,0),IF(Mitarbeiter!$D38="",DATE(2027,4,0),Mitarbeiter!$D38),TODAY()))-(MAX(DATE(2027,3,1),Mitarbeiter!$C38))+1),MAX(0,NETWORKDAYS(MAX(DATE(2027,3,1),Mitarbeiter!$C38),MIN(DATE(2027,4,0),IF(Mitarbeiter!$D38="",DATE(2027,4,0),Mitarbeiter!$D38),TODAY()),Einstellungen!$F$13:$F$67)))*N(Mitarbeiter!$E38)/IF(Einstellungen!$C$11="7 Tage",7,5),N('Ist-Stunden'!T38)),MAX(IF(Einstellungen!$C$11="7 Tage",MAX(0,(MIN(DATE(2027,4,0),IF(Mitarbeiter!$D38="",DATE(2027,4,0),Mitarbeiter!$D38),TODAY()))-(MAX(DATE(2027,3,1),Mitarbeiter!$C38))+1),MAX(0,NETWORKDAYS(MAX(DATE(2027,3,1),Mitarbeiter!$C38),MIN(DATE(2027,4,0),IF(Mitarbeiter!$D38="",DATE(2027,4,0),Mitarbeiter!$D38),TODAY()),Einstellungen!$F$13:$F$67)))*N(Mitarbeiter!$E38)/IF(Einstellungen!$C$11="7 Tage",7,5),N('Ist-Stunden'!T38)+(N(Krankheitstage!AG38)+N(Krankheitstage!AS38))*N($C38))))</f>
        <v/>
      </c>
      <c r="AY38" s="76">
        <f>IF($B38="",0,IF(Einstellungen!$C$10="Ja",MAX(IF(Einstellungen!$C$11="7 Tage",MAX(0,(MIN(DATE(2027,5,0),IF(Mitarbeiter!$D38="",DATE(2027,5,0),Mitarbeiter!$D38),TODAY()))-(MAX(DATE(2027,4,1),Mitarbeiter!$C38))+1),MAX(0,NETWORKDAYS(MAX(DATE(2027,4,1),Mitarbeiter!$C38),MIN(DATE(2027,5,0),IF(Mitarbeiter!$D38="",DATE(2027,5,0),Mitarbeiter!$D38),TODAY()),Einstellungen!$F$13:$F$67)))*N(Mitarbeiter!$E38)/IF(Einstellungen!$C$11="7 Tage",7,5),N('Ist-Stunden'!U38)),MAX(IF(Einstellungen!$C$11="7 Tage",MAX(0,(MIN(DATE(2027,5,0),IF(Mitarbeiter!$D38="",DATE(2027,5,0),Mitarbeiter!$D38),TODAY()))-(MAX(DATE(2027,4,1),Mitarbeiter!$C38))+1),MAX(0,NETWORKDAYS(MAX(DATE(2027,4,1),Mitarbeiter!$C38),MIN(DATE(2027,5,0),IF(Mitarbeiter!$D38="",DATE(2027,5,0),Mitarbeiter!$D38),TODAY()),Einstellungen!$F$13:$F$67)))*N(Mitarbeiter!$E38)/IF(Einstellungen!$C$11="7 Tage",7,5),N('Ist-Stunden'!U38)+(N(Krankheitstage!AH38)+N(Krankheitstage!AT38))*N($C38))))</f>
        <v/>
      </c>
      <c r="AZ38" s="76">
        <f>IF($B38="",0,IF(Einstellungen!$C$10="Ja",MAX(IF(Einstellungen!$C$11="7 Tage",MAX(0,(MIN(DATE(2027,6,0),IF(Mitarbeiter!$D38="",DATE(2027,6,0),Mitarbeiter!$D38),TODAY()))-(MAX(DATE(2027,5,1),Mitarbeiter!$C38))+1),MAX(0,NETWORKDAYS(MAX(DATE(2027,5,1),Mitarbeiter!$C38),MIN(DATE(2027,6,0),IF(Mitarbeiter!$D38="",DATE(2027,6,0),Mitarbeiter!$D38),TODAY()),Einstellungen!$F$13:$F$67)))*N(Mitarbeiter!$E38)/IF(Einstellungen!$C$11="7 Tage",7,5),N('Ist-Stunden'!V38)),MAX(IF(Einstellungen!$C$11="7 Tage",MAX(0,(MIN(DATE(2027,6,0),IF(Mitarbeiter!$D38="",DATE(2027,6,0),Mitarbeiter!$D38),TODAY()))-(MAX(DATE(2027,5,1),Mitarbeiter!$C38))+1),MAX(0,NETWORKDAYS(MAX(DATE(2027,5,1),Mitarbeiter!$C38),MIN(DATE(2027,6,0),IF(Mitarbeiter!$D38="",DATE(2027,6,0),Mitarbeiter!$D38),TODAY()),Einstellungen!$F$13:$F$67)))*N(Mitarbeiter!$E38)/IF(Einstellungen!$C$11="7 Tage",7,5),N('Ist-Stunden'!V38)+(N(Krankheitstage!AI38)+N(Krankheitstage!AU38))*N($C38))))</f>
        <v/>
      </c>
      <c r="BA38" s="76">
        <f>IF($B38="",0,IF(Einstellungen!$C$10="Ja",MAX(IF(Einstellungen!$C$11="7 Tage",MAX(0,(MIN(DATE(2027,7,0),IF(Mitarbeiter!$D38="",DATE(2027,7,0),Mitarbeiter!$D38),TODAY()))-(MAX(DATE(2027,6,1),Mitarbeiter!$C38))+1),MAX(0,NETWORKDAYS(MAX(DATE(2027,6,1),Mitarbeiter!$C38),MIN(DATE(2027,7,0),IF(Mitarbeiter!$D38="",DATE(2027,7,0),Mitarbeiter!$D38),TODAY()),Einstellungen!$F$13:$F$67)))*N(Mitarbeiter!$E38)/IF(Einstellungen!$C$11="7 Tage",7,5),N('Ist-Stunden'!W38)),MAX(IF(Einstellungen!$C$11="7 Tage",MAX(0,(MIN(DATE(2027,7,0),IF(Mitarbeiter!$D38="",DATE(2027,7,0),Mitarbeiter!$D38),TODAY()))-(MAX(DATE(2027,6,1),Mitarbeiter!$C38))+1),MAX(0,NETWORKDAYS(MAX(DATE(2027,6,1),Mitarbeiter!$C38),MIN(DATE(2027,7,0),IF(Mitarbeiter!$D38="",DATE(2027,7,0),Mitarbeiter!$D38),TODAY()),Einstellungen!$F$13:$F$67)))*N(Mitarbeiter!$E38)/IF(Einstellungen!$C$11="7 Tage",7,5),N('Ist-Stunden'!W38)+(N(Krankheitstage!AJ38)+N(Krankheitstage!AV38))*N($C38))))</f>
        <v/>
      </c>
      <c r="BB38" s="76">
        <f>IF($B38="",0,IF(Einstellungen!$C$10="Ja",MAX(IF(Einstellungen!$C$11="7 Tage",MAX(0,(MIN(DATE(2027,8,0),IF(Mitarbeiter!$D38="",DATE(2027,8,0),Mitarbeiter!$D38),TODAY()))-(MAX(DATE(2027,7,1),Mitarbeiter!$C38))+1),MAX(0,NETWORKDAYS(MAX(DATE(2027,7,1),Mitarbeiter!$C38),MIN(DATE(2027,8,0),IF(Mitarbeiter!$D38="",DATE(2027,8,0),Mitarbeiter!$D38),TODAY()),Einstellungen!$F$13:$F$67)))*N(Mitarbeiter!$E38)/IF(Einstellungen!$C$11="7 Tage",7,5),N('Ist-Stunden'!X38)),MAX(IF(Einstellungen!$C$11="7 Tage",MAX(0,(MIN(DATE(2027,8,0),IF(Mitarbeiter!$D38="",DATE(2027,8,0),Mitarbeiter!$D38),TODAY()))-(MAX(DATE(2027,7,1),Mitarbeiter!$C38))+1),MAX(0,NETWORKDAYS(MAX(DATE(2027,7,1),Mitarbeiter!$C38),MIN(DATE(2027,8,0),IF(Mitarbeiter!$D38="",DATE(2027,8,0),Mitarbeiter!$D38),TODAY()),Einstellungen!$F$13:$F$67)))*N(Mitarbeiter!$E38)/IF(Einstellungen!$C$11="7 Tage",7,5),N('Ist-Stunden'!X38)+(N(Krankheitstage!AK38)+N(Krankheitstage!AW38))*N($C38))))</f>
        <v/>
      </c>
      <c r="BC38" s="76">
        <f>IF($B38="",0,IF(Einstellungen!$C$10="Ja",MAX(IF(Einstellungen!$C$11="7 Tage",MAX(0,(MIN(DATE(2027,9,0),IF(Mitarbeiter!$D38="",DATE(2027,9,0),Mitarbeiter!$D38),TODAY()))-(MAX(DATE(2027,8,1),Mitarbeiter!$C38))+1),MAX(0,NETWORKDAYS(MAX(DATE(2027,8,1),Mitarbeiter!$C38),MIN(DATE(2027,9,0),IF(Mitarbeiter!$D38="",DATE(2027,9,0),Mitarbeiter!$D38),TODAY()),Einstellungen!$F$13:$F$67)))*N(Mitarbeiter!$E38)/IF(Einstellungen!$C$11="7 Tage",7,5),N('Ist-Stunden'!Y38)),MAX(IF(Einstellungen!$C$11="7 Tage",MAX(0,(MIN(DATE(2027,9,0),IF(Mitarbeiter!$D38="",DATE(2027,9,0),Mitarbeiter!$D38),TODAY()))-(MAX(DATE(2027,8,1),Mitarbeiter!$C38))+1),MAX(0,NETWORKDAYS(MAX(DATE(2027,8,1),Mitarbeiter!$C38),MIN(DATE(2027,9,0),IF(Mitarbeiter!$D38="",DATE(2027,9,0),Mitarbeiter!$D38),TODAY()),Einstellungen!$F$13:$F$67)))*N(Mitarbeiter!$E38)/IF(Einstellungen!$C$11="7 Tage",7,5),N('Ist-Stunden'!Y38)+(N(Krankheitstage!AL38)+N(Krankheitstage!AX38))*N($C38))))</f>
        <v/>
      </c>
      <c r="BD38" s="76">
        <f>IF($B38="",0,IF(Einstellungen!$C$10="Ja",MAX(IF(Einstellungen!$C$11="7 Tage",MAX(0,(MIN(DATE(2027,10,0),IF(Mitarbeiter!$D38="",DATE(2027,10,0),Mitarbeiter!$D38),TODAY()))-(MAX(DATE(2027,9,1),Mitarbeiter!$C38))+1),MAX(0,NETWORKDAYS(MAX(DATE(2027,9,1),Mitarbeiter!$C38),MIN(DATE(2027,10,0),IF(Mitarbeiter!$D38="",DATE(2027,10,0),Mitarbeiter!$D38),TODAY()),Einstellungen!$F$13:$F$67)))*N(Mitarbeiter!$E38)/IF(Einstellungen!$C$11="7 Tage",7,5),N('Ist-Stunden'!Z38)),MAX(IF(Einstellungen!$C$11="7 Tage",MAX(0,(MIN(DATE(2027,10,0),IF(Mitarbeiter!$D38="",DATE(2027,10,0),Mitarbeiter!$D38),TODAY()))-(MAX(DATE(2027,9,1),Mitarbeiter!$C38))+1),MAX(0,NETWORKDAYS(MAX(DATE(2027,9,1),Mitarbeiter!$C38),MIN(DATE(2027,10,0),IF(Mitarbeiter!$D38="",DATE(2027,10,0),Mitarbeiter!$D38),TODAY()),Einstellungen!$F$13:$F$67)))*N(Mitarbeiter!$E38)/IF(Einstellungen!$C$11="7 Tage",7,5),N('Ist-Stunden'!Z38)+(N(Krankheitstage!AM38)+N(Krankheitstage!AY38))*N($C38))))</f>
        <v/>
      </c>
      <c r="BE38" s="76">
        <f>IF($B38="",0,IF(Einstellungen!$C$10="Ja",MAX(IF(Einstellungen!$C$11="7 Tage",MAX(0,(MIN(DATE(2027,11,0),IF(Mitarbeiter!$D38="",DATE(2027,11,0),Mitarbeiter!$D38),TODAY()))-(MAX(DATE(2027,10,1),Mitarbeiter!$C38))+1),MAX(0,NETWORKDAYS(MAX(DATE(2027,10,1),Mitarbeiter!$C38),MIN(DATE(2027,11,0),IF(Mitarbeiter!$D38="",DATE(2027,11,0),Mitarbeiter!$D38),TODAY()),Einstellungen!$F$13:$F$67)))*N(Mitarbeiter!$E38)/IF(Einstellungen!$C$11="7 Tage",7,5),N('Ist-Stunden'!AA38)),MAX(IF(Einstellungen!$C$11="7 Tage",MAX(0,(MIN(DATE(2027,11,0),IF(Mitarbeiter!$D38="",DATE(2027,11,0),Mitarbeiter!$D38),TODAY()))-(MAX(DATE(2027,10,1),Mitarbeiter!$C38))+1),MAX(0,NETWORKDAYS(MAX(DATE(2027,10,1),Mitarbeiter!$C38),MIN(DATE(2027,11,0),IF(Mitarbeiter!$D38="",DATE(2027,11,0),Mitarbeiter!$D38),TODAY()),Einstellungen!$F$13:$F$67)))*N(Mitarbeiter!$E38)/IF(Einstellungen!$C$11="7 Tage",7,5),N('Ist-Stunden'!AA38)+(N(Krankheitstage!AN38)+N(Krankheitstage!AZ38))*N($C38))))</f>
        <v/>
      </c>
      <c r="BF38" s="76">
        <f>IF($B38="",0,IF(Einstellungen!$C$10="Ja",MAX(IF(Einstellungen!$C$11="7 Tage",MAX(0,(MIN(DATE(2027,12,0),IF(Mitarbeiter!$D38="",DATE(2027,12,0),Mitarbeiter!$D38),TODAY()))-(MAX(DATE(2027,11,1),Mitarbeiter!$C38))+1),MAX(0,NETWORKDAYS(MAX(DATE(2027,11,1),Mitarbeiter!$C38),MIN(DATE(2027,12,0),IF(Mitarbeiter!$D38="",DATE(2027,12,0),Mitarbeiter!$D38),TODAY()),Einstellungen!$F$13:$F$67)))*N(Mitarbeiter!$E38)/IF(Einstellungen!$C$11="7 Tage",7,5),N('Ist-Stunden'!AB38)),MAX(IF(Einstellungen!$C$11="7 Tage",MAX(0,(MIN(DATE(2027,12,0),IF(Mitarbeiter!$D38="",DATE(2027,12,0),Mitarbeiter!$D38),TODAY()))-(MAX(DATE(2027,11,1),Mitarbeiter!$C38))+1),MAX(0,NETWORKDAYS(MAX(DATE(2027,11,1),Mitarbeiter!$C38),MIN(DATE(2027,12,0),IF(Mitarbeiter!$D38="",DATE(2027,12,0),Mitarbeiter!$D38),TODAY()),Einstellungen!$F$13:$F$67)))*N(Mitarbeiter!$E38)/IF(Einstellungen!$C$11="7 Tage",7,5),N('Ist-Stunden'!AB38)+(N(Krankheitstage!AO38)+N(Krankheitstage!BA38))*N($C38))))</f>
        <v/>
      </c>
      <c r="BG38" s="76">
        <f>IF($B38="",0,IF(Einstellungen!$C$10="Ja",MAX(IF(Einstellungen!$C$11="7 Tage",MAX(0,(MIN(DATE(2027,13,0),IF(Mitarbeiter!$D38="",DATE(2027,13,0),Mitarbeiter!$D38),TODAY()))-(MAX(DATE(2027,12,1),Mitarbeiter!$C38))+1),MAX(0,NETWORKDAYS(MAX(DATE(2027,12,1),Mitarbeiter!$C38),MIN(DATE(2027,13,0),IF(Mitarbeiter!$D38="",DATE(2027,13,0),Mitarbeiter!$D38),TODAY()),Einstellungen!$F$13:$F$67)))*N(Mitarbeiter!$E38)/IF(Einstellungen!$C$11="7 Tage",7,5),N('Ist-Stunden'!AC38)),MAX(IF(Einstellungen!$C$11="7 Tage",MAX(0,(MIN(DATE(2027,13,0),IF(Mitarbeiter!$D38="",DATE(2027,13,0),Mitarbeiter!$D38),TODAY()))-(MAX(DATE(2027,12,1),Mitarbeiter!$C38))+1),MAX(0,NETWORKDAYS(MAX(DATE(2027,12,1),Mitarbeiter!$C38),MIN(DATE(2027,13,0),IF(Mitarbeiter!$D38="",DATE(2027,13,0),Mitarbeiter!$D38),TODAY()),Einstellungen!$F$13:$F$67)))*N(Mitarbeiter!$E38)/IF(Einstellungen!$C$11="7 Tage",7,5),N('Ist-Stunden'!AC38)+(N(Krankheitstage!AP38)+N(Krankheitstage!BB38))*N($C38))))</f>
        <v/>
      </c>
      <c r="BH38" s="76">
        <f>IF($B38="",0,IF(Einstellungen!$C$10="Ja",MAX(IF(Einstellungen!$C$11="7 Tage",MAX(0,(MIN(DATE(2028,2,0),IF(Mitarbeiter!$D38="",DATE(2028,2,0),Mitarbeiter!$D38),TODAY()))-(MAX(DATE(2028,1,1),Mitarbeiter!$C38))+1),MAX(0,NETWORKDAYS(MAX(DATE(2028,1,1),Mitarbeiter!$C38),MIN(DATE(2028,2,0),IF(Mitarbeiter!$D38="",DATE(2028,2,0),Mitarbeiter!$D38),TODAY()),Einstellungen!$F$13:$F$67)))*N(Mitarbeiter!$E38)/IF(Einstellungen!$C$11="7 Tage",7,5),N('Ist-Stunden'!AD38)),MAX(IF(Einstellungen!$C$11="7 Tage",MAX(0,(MIN(DATE(2028,2,0),IF(Mitarbeiter!$D38="",DATE(2028,2,0),Mitarbeiter!$D38),TODAY()))-(MAX(DATE(2028,1,1),Mitarbeiter!$C38))+1),MAX(0,NETWORKDAYS(MAX(DATE(2028,1,1),Mitarbeiter!$C38),MIN(DATE(2028,2,0),IF(Mitarbeiter!$D38="",DATE(2028,2,0),Mitarbeiter!$D38),TODAY()),Einstellungen!$F$13:$F$67)))*N(Mitarbeiter!$E38)/IF(Einstellungen!$C$11="7 Tage",7,5),N('Ist-Stunden'!AD38)+(N(Krankheitstage!BC38)+N(Krankheitstage!BO38))*N($C38))))</f>
        <v/>
      </c>
      <c r="BI38" s="76">
        <f>IF($B38="",0,IF(Einstellungen!$C$10="Ja",MAX(IF(Einstellungen!$C$11="7 Tage",MAX(0,(MIN(DATE(2028,3,0),IF(Mitarbeiter!$D38="",DATE(2028,3,0),Mitarbeiter!$D38),TODAY()))-(MAX(DATE(2028,2,1),Mitarbeiter!$C38))+1),MAX(0,NETWORKDAYS(MAX(DATE(2028,2,1),Mitarbeiter!$C38),MIN(DATE(2028,3,0),IF(Mitarbeiter!$D38="",DATE(2028,3,0),Mitarbeiter!$D38),TODAY()),Einstellungen!$F$13:$F$67)))*N(Mitarbeiter!$E38)/IF(Einstellungen!$C$11="7 Tage",7,5),N('Ist-Stunden'!AE38)),MAX(IF(Einstellungen!$C$11="7 Tage",MAX(0,(MIN(DATE(2028,3,0),IF(Mitarbeiter!$D38="",DATE(2028,3,0),Mitarbeiter!$D38),TODAY()))-(MAX(DATE(2028,2,1),Mitarbeiter!$C38))+1),MAX(0,NETWORKDAYS(MAX(DATE(2028,2,1),Mitarbeiter!$C38),MIN(DATE(2028,3,0),IF(Mitarbeiter!$D38="",DATE(2028,3,0),Mitarbeiter!$D38),TODAY()),Einstellungen!$F$13:$F$67)))*N(Mitarbeiter!$E38)/IF(Einstellungen!$C$11="7 Tage",7,5),N('Ist-Stunden'!AE38)+(N(Krankheitstage!BD38)+N(Krankheitstage!BP38))*N($C38))))</f>
        <v/>
      </c>
      <c r="BJ38" s="76">
        <f>IF($B38="",0,IF(Einstellungen!$C$10="Ja",MAX(IF(Einstellungen!$C$11="7 Tage",MAX(0,(MIN(DATE(2028,4,0),IF(Mitarbeiter!$D38="",DATE(2028,4,0),Mitarbeiter!$D38),TODAY()))-(MAX(DATE(2028,3,1),Mitarbeiter!$C38))+1),MAX(0,NETWORKDAYS(MAX(DATE(2028,3,1),Mitarbeiter!$C38),MIN(DATE(2028,4,0),IF(Mitarbeiter!$D38="",DATE(2028,4,0),Mitarbeiter!$D38),TODAY()),Einstellungen!$F$13:$F$67)))*N(Mitarbeiter!$E38)/IF(Einstellungen!$C$11="7 Tage",7,5),N('Ist-Stunden'!AF38)),MAX(IF(Einstellungen!$C$11="7 Tage",MAX(0,(MIN(DATE(2028,4,0),IF(Mitarbeiter!$D38="",DATE(2028,4,0),Mitarbeiter!$D38),TODAY()))-(MAX(DATE(2028,3,1),Mitarbeiter!$C38))+1),MAX(0,NETWORKDAYS(MAX(DATE(2028,3,1),Mitarbeiter!$C38),MIN(DATE(2028,4,0),IF(Mitarbeiter!$D38="",DATE(2028,4,0),Mitarbeiter!$D38),TODAY()),Einstellungen!$F$13:$F$67)))*N(Mitarbeiter!$E38)/IF(Einstellungen!$C$11="7 Tage",7,5),N('Ist-Stunden'!AF38)+(N(Krankheitstage!BE38)+N(Krankheitstage!BQ38))*N($C38))))</f>
        <v/>
      </c>
      <c r="BK38" s="76">
        <f>IF($B38="",0,IF(Einstellungen!$C$10="Ja",MAX(IF(Einstellungen!$C$11="7 Tage",MAX(0,(MIN(DATE(2028,5,0),IF(Mitarbeiter!$D38="",DATE(2028,5,0),Mitarbeiter!$D38),TODAY()))-(MAX(DATE(2028,4,1),Mitarbeiter!$C38))+1),MAX(0,NETWORKDAYS(MAX(DATE(2028,4,1),Mitarbeiter!$C38),MIN(DATE(2028,5,0),IF(Mitarbeiter!$D38="",DATE(2028,5,0),Mitarbeiter!$D38),TODAY()),Einstellungen!$F$13:$F$67)))*N(Mitarbeiter!$E38)/IF(Einstellungen!$C$11="7 Tage",7,5),N('Ist-Stunden'!AG38)),MAX(IF(Einstellungen!$C$11="7 Tage",MAX(0,(MIN(DATE(2028,5,0),IF(Mitarbeiter!$D38="",DATE(2028,5,0),Mitarbeiter!$D38),TODAY()))-(MAX(DATE(2028,4,1),Mitarbeiter!$C38))+1),MAX(0,NETWORKDAYS(MAX(DATE(2028,4,1),Mitarbeiter!$C38),MIN(DATE(2028,5,0),IF(Mitarbeiter!$D38="",DATE(2028,5,0),Mitarbeiter!$D38),TODAY()),Einstellungen!$F$13:$F$67)))*N(Mitarbeiter!$E38)/IF(Einstellungen!$C$11="7 Tage",7,5),N('Ist-Stunden'!AG38)+(N(Krankheitstage!BF38)+N(Krankheitstage!BR38))*N($C38))))</f>
        <v/>
      </c>
      <c r="BL38" s="76">
        <f>IF($B38="",0,IF(Einstellungen!$C$10="Ja",MAX(IF(Einstellungen!$C$11="7 Tage",MAX(0,(MIN(DATE(2028,6,0),IF(Mitarbeiter!$D38="",DATE(2028,6,0),Mitarbeiter!$D38),TODAY()))-(MAX(DATE(2028,5,1),Mitarbeiter!$C38))+1),MAX(0,NETWORKDAYS(MAX(DATE(2028,5,1),Mitarbeiter!$C38),MIN(DATE(2028,6,0),IF(Mitarbeiter!$D38="",DATE(2028,6,0),Mitarbeiter!$D38),TODAY()),Einstellungen!$F$13:$F$67)))*N(Mitarbeiter!$E38)/IF(Einstellungen!$C$11="7 Tage",7,5),N('Ist-Stunden'!AH38)),MAX(IF(Einstellungen!$C$11="7 Tage",MAX(0,(MIN(DATE(2028,6,0),IF(Mitarbeiter!$D38="",DATE(2028,6,0),Mitarbeiter!$D38),TODAY()))-(MAX(DATE(2028,5,1),Mitarbeiter!$C38))+1),MAX(0,NETWORKDAYS(MAX(DATE(2028,5,1),Mitarbeiter!$C38),MIN(DATE(2028,6,0),IF(Mitarbeiter!$D38="",DATE(2028,6,0),Mitarbeiter!$D38),TODAY()),Einstellungen!$F$13:$F$67)))*N(Mitarbeiter!$E38)/IF(Einstellungen!$C$11="7 Tage",7,5),N('Ist-Stunden'!AH38)+(N(Krankheitstage!BG38)+N(Krankheitstage!BS38))*N($C38))))</f>
        <v/>
      </c>
      <c r="BM38" s="76">
        <f>IF($B38="",0,IF(Einstellungen!$C$10="Ja",MAX(IF(Einstellungen!$C$11="7 Tage",MAX(0,(MIN(DATE(2028,7,0),IF(Mitarbeiter!$D38="",DATE(2028,7,0),Mitarbeiter!$D38),TODAY()))-(MAX(DATE(2028,6,1),Mitarbeiter!$C38))+1),MAX(0,NETWORKDAYS(MAX(DATE(2028,6,1),Mitarbeiter!$C38),MIN(DATE(2028,7,0),IF(Mitarbeiter!$D38="",DATE(2028,7,0),Mitarbeiter!$D38),TODAY()),Einstellungen!$F$13:$F$67)))*N(Mitarbeiter!$E38)/IF(Einstellungen!$C$11="7 Tage",7,5),N('Ist-Stunden'!AI38)),MAX(IF(Einstellungen!$C$11="7 Tage",MAX(0,(MIN(DATE(2028,7,0),IF(Mitarbeiter!$D38="",DATE(2028,7,0),Mitarbeiter!$D38),TODAY()))-(MAX(DATE(2028,6,1),Mitarbeiter!$C38))+1),MAX(0,NETWORKDAYS(MAX(DATE(2028,6,1),Mitarbeiter!$C38),MIN(DATE(2028,7,0),IF(Mitarbeiter!$D38="",DATE(2028,7,0),Mitarbeiter!$D38),TODAY()),Einstellungen!$F$13:$F$67)))*N(Mitarbeiter!$E38)/IF(Einstellungen!$C$11="7 Tage",7,5),N('Ist-Stunden'!AI38)+(N(Krankheitstage!BH38)+N(Krankheitstage!BT38))*N($C38))))</f>
        <v/>
      </c>
      <c r="BN38" s="76">
        <f>IF($B38="",0,IF(Einstellungen!$C$10="Ja",MAX(IF(Einstellungen!$C$11="7 Tage",MAX(0,(MIN(DATE(2028,8,0),IF(Mitarbeiter!$D38="",DATE(2028,8,0),Mitarbeiter!$D38),TODAY()))-(MAX(DATE(2028,7,1),Mitarbeiter!$C38))+1),MAX(0,NETWORKDAYS(MAX(DATE(2028,7,1),Mitarbeiter!$C38),MIN(DATE(2028,8,0),IF(Mitarbeiter!$D38="",DATE(2028,8,0),Mitarbeiter!$D38),TODAY()),Einstellungen!$F$13:$F$67)))*N(Mitarbeiter!$E38)/IF(Einstellungen!$C$11="7 Tage",7,5),N('Ist-Stunden'!AJ38)),MAX(IF(Einstellungen!$C$11="7 Tage",MAX(0,(MIN(DATE(2028,8,0),IF(Mitarbeiter!$D38="",DATE(2028,8,0),Mitarbeiter!$D38),TODAY()))-(MAX(DATE(2028,7,1),Mitarbeiter!$C38))+1),MAX(0,NETWORKDAYS(MAX(DATE(2028,7,1),Mitarbeiter!$C38),MIN(DATE(2028,8,0),IF(Mitarbeiter!$D38="",DATE(2028,8,0),Mitarbeiter!$D38),TODAY()),Einstellungen!$F$13:$F$67)))*N(Mitarbeiter!$E38)/IF(Einstellungen!$C$11="7 Tage",7,5),N('Ist-Stunden'!AJ38)+(N(Krankheitstage!BI38)+N(Krankheitstage!BU38))*N($C38))))</f>
        <v/>
      </c>
      <c r="BO38" s="76">
        <f>IF($B38="",0,IF(Einstellungen!$C$10="Ja",MAX(IF(Einstellungen!$C$11="7 Tage",MAX(0,(MIN(DATE(2028,9,0),IF(Mitarbeiter!$D38="",DATE(2028,9,0),Mitarbeiter!$D38),TODAY()))-(MAX(DATE(2028,8,1),Mitarbeiter!$C38))+1),MAX(0,NETWORKDAYS(MAX(DATE(2028,8,1),Mitarbeiter!$C38),MIN(DATE(2028,9,0),IF(Mitarbeiter!$D38="",DATE(2028,9,0),Mitarbeiter!$D38),TODAY()),Einstellungen!$F$13:$F$67)))*N(Mitarbeiter!$E38)/IF(Einstellungen!$C$11="7 Tage",7,5),N('Ist-Stunden'!AK38)),MAX(IF(Einstellungen!$C$11="7 Tage",MAX(0,(MIN(DATE(2028,9,0),IF(Mitarbeiter!$D38="",DATE(2028,9,0),Mitarbeiter!$D38),TODAY()))-(MAX(DATE(2028,8,1),Mitarbeiter!$C38))+1),MAX(0,NETWORKDAYS(MAX(DATE(2028,8,1),Mitarbeiter!$C38),MIN(DATE(2028,9,0),IF(Mitarbeiter!$D38="",DATE(2028,9,0),Mitarbeiter!$D38),TODAY()),Einstellungen!$F$13:$F$67)))*N(Mitarbeiter!$E38)/IF(Einstellungen!$C$11="7 Tage",7,5),N('Ist-Stunden'!AK38)+(N(Krankheitstage!BJ38)+N(Krankheitstage!BV38))*N($C38))))</f>
        <v/>
      </c>
      <c r="BP38" s="76">
        <f>IF($B38="",0,IF(Einstellungen!$C$10="Ja",MAX(IF(Einstellungen!$C$11="7 Tage",MAX(0,(MIN(DATE(2028,10,0),IF(Mitarbeiter!$D38="",DATE(2028,10,0),Mitarbeiter!$D38),TODAY()))-(MAX(DATE(2028,9,1),Mitarbeiter!$C38))+1),MAX(0,NETWORKDAYS(MAX(DATE(2028,9,1),Mitarbeiter!$C38),MIN(DATE(2028,10,0),IF(Mitarbeiter!$D38="",DATE(2028,10,0),Mitarbeiter!$D38),TODAY()),Einstellungen!$F$13:$F$67)))*N(Mitarbeiter!$E38)/IF(Einstellungen!$C$11="7 Tage",7,5),N('Ist-Stunden'!AL38)),MAX(IF(Einstellungen!$C$11="7 Tage",MAX(0,(MIN(DATE(2028,10,0),IF(Mitarbeiter!$D38="",DATE(2028,10,0),Mitarbeiter!$D38),TODAY()))-(MAX(DATE(2028,9,1),Mitarbeiter!$C38))+1),MAX(0,NETWORKDAYS(MAX(DATE(2028,9,1),Mitarbeiter!$C38),MIN(DATE(2028,10,0),IF(Mitarbeiter!$D38="",DATE(2028,10,0),Mitarbeiter!$D38),TODAY()),Einstellungen!$F$13:$F$67)))*N(Mitarbeiter!$E38)/IF(Einstellungen!$C$11="7 Tage",7,5),N('Ist-Stunden'!AL38)+(N(Krankheitstage!BK38)+N(Krankheitstage!BW38))*N($C38))))</f>
        <v/>
      </c>
      <c r="BQ38" s="76">
        <f>IF($B38="",0,IF(Einstellungen!$C$10="Ja",MAX(IF(Einstellungen!$C$11="7 Tage",MAX(0,(MIN(DATE(2028,11,0),IF(Mitarbeiter!$D38="",DATE(2028,11,0),Mitarbeiter!$D38),TODAY()))-(MAX(DATE(2028,10,1),Mitarbeiter!$C38))+1),MAX(0,NETWORKDAYS(MAX(DATE(2028,10,1),Mitarbeiter!$C38),MIN(DATE(2028,11,0),IF(Mitarbeiter!$D38="",DATE(2028,11,0),Mitarbeiter!$D38),TODAY()),Einstellungen!$F$13:$F$67)))*N(Mitarbeiter!$E38)/IF(Einstellungen!$C$11="7 Tage",7,5),N('Ist-Stunden'!AM38)),MAX(IF(Einstellungen!$C$11="7 Tage",MAX(0,(MIN(DATE(2028,11,0),IF(Mitarbeiter!$D38="",DATE(2028,11,0),Mitarbeiter!$D38),TODAY()))-(MAX(DATE(2028,10,1),Mitarbeiter!$C38))+1),MAX(0,NETWORKDAYS(MAX(DATE(2028,10,1),Mitarbeiter!$C38),MIN(DATE(2028,11,0),IF(Mitarbeiter!$D38="",DATE(2028,11,0),Mitarbeiter!$D38),TODAY()),Einstellungen!$F$13:$F$67)))*N(Mitarbeiter!$E38)/IF(Einstellungen!$C$11="7 Tage",7,5),N('Ist-Stunden'!AM38)+(N(Krankheitstage!BL38)+N(Krankheitstage!BX38))*N($C38))))</f>
        <v/>
      </c>
      <c r="BR38" s="76">
        <f>IF($B38="",0,IF(Einstellungen!$C$10="Ja",MAX(IF(Einstellungen!$C$11="7 Tage",MAX(0,(MIN(DATE(2028,12,0),IF(Mitarbeiter!$D38="",DATE(2028,12,0),Mitarbeiter!$D38),TODAY()))-(MAX(DATE(2028,11,1),Mitarbeiter!$C38))+1),MAX(0,NETWORKDAYS(MAX(DATE(2028,11,1),Mitarbeiter!$C38),MIN(DATE(2028,12,0),IF(Mitarbeiter!$D38="",DATE(2028,12,0),Mitarbeiter!$D38),TODAY()),Einstellungen!$F$13:$F$67)))*N(Mitarbeiter!$E38)/IF(Einstellungen!$C$11="7 Tage",7,5),N('Ist-Stunden'!AN38)),MAX(IF(Einstellungen!$C$11="7 Tage",MAX(0,(MIN(DATE(2028,12,0),IF(Mitarbeiter!$D38="",DATE(2028,12,0),Mitarbeiter!$D38),TODAY()))-(MAX(DATE(2028,11,1),Mitarbeiter!$C38))+1),MAX(0,NETWORKDAYS(MAX(DATE(2028,11,1),Mitarbeiter!$C38),MIN(DATE(2028,12,0),IF(Mitarbeiter!$D38="",DATE(2028,12,0),Mitarbeiter!$D38),TODAY()),Einstellungen!$F$13:$F$67)))*N(Mitarbeiter!$E38)/IF(Einstellungen!$C$11="7 Tage",7,5),N('Ist-Stunden'!AN38)+(N(Krankheitstage!BM38)+N(Krankheitstage!BY38))*N($C38))))</f>
        <v/>
      </c>
      <c r="BS38" s="76">
        <f>IF($B38="",0,IF(Einstellungen!$C$10="Ja",MAX(IF(Einstellungen!$C$11="7 Tage",MAX(0,(MIN(DATE(2028,13,0),IF(Mitarbeiter!$D38="",DATE(2028,13,0),Mitarbeiter!$D38),TODAY()))-(MAX(DATE(2028,12,1),Mitarbeiter!$C38))+1),MAX(0,NETWORKDAYS(MAX(DATE(2028,12,1),Mitarbeiter!$C38),MIN(DATE(2028,13,0),IF(Mitarbeiter!$D38="",DATE(2028,13,0),Mitarbeiter!$D38),TODAY()),Einstellungen!$F$13:$F$67)))*N(Mitarbeiter!$E38)/IF(Einstellungen!$C$11="7 Tage",7,5),N('Ist-Stunden'!AO38)),MAX(IF(Einstellungen!$C$11="7 Tage",MAX(0,(MIN(DATE(2028,13,0),IF(Mitarbeiter!$D38="",DATE(2028,13,0),Mitarbeiter!$D38),TODAY()))-(MAX(DATE(2028,12,1),Mitarbeiter!$C38))+1),MAX(0,NETWORKDAYS(MAX(DATE(2028,12,1),Mitarbeiter!$C38),MIN(DATE(2028,13,0),IF(Mitarbeiter!$D38="",DATE(2028,13,0),Mitarbeiter!$D38),TODAY()),Einstellungen!$F$13:$F$67)))*N(Mitarbeiter!$E38)/IF(Einstellungen!$C$11="7 Tage",7,5),N('Ist-Stunden'!AO38)+(N(Krankheitstage!BN38)+N(Krankheitstage!BZ38))*N($C38))))</f>
        <v/>
      </c>
      <c r="BT38" s="76">
        <f>IF($B38="",0,IF(Einstellungen!$C$10="Ja",MAX(IF(Einstellungen!$C$11="7 Tage",MAX(0,(MIN(DATE(2029,2,0),IF(Mitarbeiter!$D38="",DATE(2029,2,0),Mitarbeiter!$D38),TODAY()))-(MAX(DATE(2029,1,1),Mitarbeiter!$C38))+1),MAX(0,NETWORKDAYS(MAX(DATE(2029,1,1),Mitarbeiter!$C38),MIN(DATE(2029,2,0),IF(Mitarbeiter!$D38="",DATE(2029,2,0),Mitarbeiter!$D38),TODAY()),Einstellungen!$F$13:$F$67)))*N(Mitarbeiter!$E38)/IF(Einstellungen!$C$11="7 Tage",7,5),N('Ist-Stunden'!AP38)),MAX(IF(Einstellungen!$C$11="7 Tage",MAX(0,(MIN(DATE(2029,2,0),IF(Mitarbeiter!$D38="",DATE(2029,2,0),Mitarbeiter!$D38),TODAY()))-(MAX(DATE(2029,1,1),Mitarbeiter!$C38))+1),MAX(0,NETWORKDAYS(MAX(DATE(2029,1,1),Mitarbeiter!$C38),MIN(DATE(2029,2,0),IF(Mitarbeiter!$D38="",DATE(2029,2,0),Mitarbeiter!$D38),TODAY()),Einstellungen!$F$13:$F$67)))*N(Mitarbeiter!$E38)/IF(Einstellungen!$C$11="7 Tage",7,5),N('Ist-Stunden'!AP38)+(N(Krankheitstage!CA38)+N(Krankheitstage!CM38))*N($C38))))</f>
        <v/>
      </c>
      <c r="BU38" s="76">
        <f>IF($B38="",0,IF(Einstellungen!$C$10="Ja",MAX(IF(Einstellungen!$C$11="7 Tage",MAX(0,(MIN(DATE(2029,3,0),IF(Mitarbeiter!$D38="",DATE(2029,3,0),Mitarbeiter!$D38),TODAY()))-(MAX(DATE(2029,2,1),Mitarbeiter!$C38))+1),MAX(0,NETWORKDAYS(MAX(DATE(2029,2,1),Mitarbeiter!$C38),MIN(DATE(2029,3,0),IF(Mitarbeiter!$D38="",DATE(2029,3,0),Mitarbeiter!$D38),TODAY()),Einstellungen!$F$13:$F$67)))*N(Mitarbeiter!$E38)/IF(Einstellungen!$C$11="7 Tage",7,5),N('Ist-Stunden'!AQ38)),MAX(IF(Einstellungen!$C$11="7 Tage",MAX(0,(MIN(DATE(2029,3,0),IF(Mitarbeiter!$D38="",DATE(2029,3,0),Mitarbeiter!$D38),TODAY()))-(MAX(DATE(2029,2,1),Mitarbeiter!$C38))+1),MAX(0,NETWORKDAYS(MAX(DATE(2029,2,1),Mitarbeiter!$C38),MIN(DATE(2029,3,0),IF(Mitarbeiter!$D38="",DATE(2029,3,0),Mitarbeiter!$D38),TODAY()),Einstellungen!$F$13:$F$67)))*N(Mitarbeiter!$E38)/IF(Einstellungen!$C$11="7 Tage",7,5),N('Ist-Stunden'!AQ38)+(N(Krankheitstage!CB38)+N(Krankheitstage!CN38))*N($C38))))</f>
        <v/>
      </c>
      <c r="BV38" s="76">
        <f>IF($B38="",0,IF(Einstellungen!$C$10="Ja",MAX(IF(Einstellungen!$C$11="7 Tage",MAX(0,(MIN(DATE(2029,4,0),IF(Mitarbeiter!$D38="",DATE(2029,4,0),Mitarbeiter!$D38),TODAY()))-(MAX(DATE(2029,3,1),Mitarbeiter!$C38))+1),MAX(0,NETWORKDAYS(MAX(DATE(2029,3,1),Mitarbeiter!$C38),MIN(DATE(2029,4,0),IF(Mitarbeiter!$D38="",DATE(2029,4,0),Mitarbeiter!$D38),TODAY()),Einstellungen!$F$13:$F$67)))*N(Mitarbeiter!$E38)/IF(Einstellungen!$C$11="7 Tage",7,5),N('Ist-Stunden'!AR38)),MAX(IF(Einstellungen!$C$11="7 Tage",MAX(0,(MIN(DATE(2029,4,0),IF(Mitarbeiter!$D38="",DATE(2029,4,0),Mitarbeiter!$D38),TODAY()))-(MAX(DATE(2029,3,1),Mitarbeiter!$C38))+1),MAX(0,NETWORKDAYS(MAX(DATE(2029,3,1),Mitarbeiter!$C38),MIN(DATE(2029,4,0),IF(Mitarbeiter!$D38="",DATE(2029,4,0),Mitarbeiter!$D38),TODAY()),Einstellungen!$F$13:$F$67)))*N(Mitarbeiter!$E38)/IF(Einstellungen!$C$11="7 Tage",7,5),N('Ist-Stunden'!AR38)+(N(Krankheitstage!CC38)+N(Krankheitstage!CO38))*N($C38))))</f>
        <v/>
      </c>
      <c r="BW38" s="76">
        <f>IF($B38="",0,IF(Einstellungen!$C$10="Ja",MAX(IF(Einstellungen!$C$11="7 Tage",MAX(0,(MIN(DATE(2029,5,0),IF(Mitarbeiter!$D38="",DATE(2029,5,0),Mitarbeiter!$D38),TODAY()))-(MAX(DATE(2029,4,1),Mitarbeiter!$C38))+1),MAX(0,NETWORKDAYS(MAX(DATE(2029,4,1),Mitarbeiter!$C38),MIN(DATE(2029,5,0),IF(Mitarbeiter!$D38="",DATE(2029,5,0),Mitarbeiter!$D38),TODAY()),Einstellungen!$F$13:$F$67)))*N(Mitarbeiter!$E38)/IF(Einstellungen!$C$11="7 Tage",7,5),N('Ist-Stunden'!AS38)),MAX(IF(Einstellungen!$C$11="7 Tage",MAX(0,(MIN(DATE(2029,5,0),IF(Mitarbeiter!$D38="",DATE(2029,5,0),Mitarbeiter!$D38),TODAY()))-(MAX(DATE(2029,4,1),Mitarbeiter!$C38))+1),MAX(0,NETWORKDAYS(MAX(DATE(2029,4,1),Mitarbeiter!$C38),MIN(DATE(2029,5,0),IF(Mitarbeiter!$D38="",DATE(2029,5,0),Mitarbeiter!$D38),TODAY()),Einstellungen!$F$13:$F$67)))*N(Mitarbeiter!$E38)/IF(Einstellungen!$C$11="7 Tage",7,5),N('Ist-Stunden'!AS38)+(N(Krankheitstage!CD38)+N(Krankheitstage!CP38))*N($C38))))</f>
        <v/>
      </c>
      <c r="BX38" s="76">
        <f>IF($B38="",0,IF(Einstellungen!$C$10="Ja",MAX(IF(Einstellungen!$C$11="7 Tage",MAX(0,(MIN(DATE(2029,6,0),IF(Mitarbeiter!$D38="",DATE(2029,6,0),Mitarbeiter!$D38),TODAY()))-(MAX(DATE(2029,5,1),Mitarbeiter!$C38))+1),MAX(0,NETWORKDAYS(MAX(DATE(2029,5,1),Mitarbeiter!$C38),MIN(DATE(2029,6,0),IF(Mitarbeiter!$D38="",DATE(2029,6,0),Mitarbeiter!$D38),TODAY()),Einstellungen!$F$13:$F$67)))*N(Mitarbeiter!$E38)/IF(Einstellungen!$C$11="7 Tage",7,5),N('Ist-Stunden'!AT38)),MAX(IF(Einstellungen!$C$11="7 Tage",MAX(0,(MIN(DATE(2029,6,0),IF(Mitarbeiter!$D38="",DATE(2029,6,0),Mitarbeiter!$D38),TODAY()))-(MAX(DATE(2029,5,1),Mitarbeiter!$C38))+1),MAX(0,NETWORKDAYS(MAX(DATE(2029,5,1),Mitarbeiter!$C38),MIN(DATE(2029,6,0),IF(Mitarbeiter!$D38="",DATE(2029,6,0),Mitarbeiter!$D38),TODAY()),Einstellungen!$F$13:$F$67)))*N(Mitarbeiter!$E38)/IF(Einstellungen!$C$11="7 Tage",7,5),N('Ist-Stunden'!AT38)+(N(Krankheitstage!CE38)+N(Krankheitstage!CQ38))*N($C38))))</f>
        <v/>
      </c>
      <c r="BY38" s="76">
        <f>IF($B38="",0,IF(Einstellungen!$C$10="Ja",MAX(IF(Einstellungen!$C$11="7 Tage",MAX(0,(MIN(DATE(2029,7,0),IF(Mitarbeiter!$D38="",DATE(2029,7,0),Mitarbeiter!$D38),TODAY()))-(MAX(DATE(2029,6,1),Mitarbeiter!$C38))+1),MAX(0,NETWORKDAYS(MAX(DATE(2029,6,1),Mitarbeiter!$C38),MIN(DATE(2029,7,0),IF(Mitarbeiter!$D38="",DATE(2029,7,0),Mitarbeiter!$D38),TODAY()),Einstellungen!$F$13:$F$67)))*N(Mitarbeiter!$E38)/IF(Einstellungen!$C$11="7 Tage",7,5),N('Ist-Stunden'!AU38)),MAX(IF(Einstellungen!$C$11="7 Tage",MAX(0,(MIN(DATE(2029,7,0),IF(Mitarbeiter!$D38="",DATE(2029,7,0),Mitarbeiter!$D38),TODAY()))-(MAX(DATE(2029,6,1),Mitarbeiter!$C38))+1),MAX(0,NETWORKDAYS(MAX(DATE(2029,6,1),Mitarbeiter!$C38),MIN(DATE(2029,7,0),IF(Mitarbeiter!$D38="",DATE(2029,7,0),Mitarbeiter!$D38),TODAY()),Einstellungen!$F$13:$F$67)))*N(Mitarbeiter!$E38)/IF(Einstellungen!$C$11="7 Tage",7,5),N('Ist-Stunden'!AU38)+(N(Krankheitstage!CF38)+N(Krankheitstage!CR38))*N($C38))))</f>
        <v/>
      </c>
      <c r="BZ38" s="76">
        <f>IF($B38="",0,IF(Einstellungen!$C$10="Ja",MAX(IF(Einstellungen!$C$11="7 Tage",MAX(0,(MIN(DATE(2029,8,0),IF(Mitarbeiter!$D38="",DATE(2029,8,0),Mitarbeiter!$D38),TODAY()))-(MAX(DATE(2029,7,1),Mitarbeiter!$C38))+1),MAX(0,NETWORKDAYS(MAX(DATE(2029,7,1),Mitarbeiter!$C38),MIN(DATE(2029,8,0),IF(Mitarbeiter!$D38="",DATE(2029,8,0),Mitarbeiter!$D38),TODAY()),Einstellungen!$F$13:$F$67)))*N(Mitarbeiter!$E38)/IF(Einstellungen!$C$11="7 Tage",7,5),N('Ist-Stunden'!AV38)),MAX(IF(Einstellungen!$C$11="7 Tage",MAX(0,(MIN(DATE(2029,8,0),IF(Mitarbeiter!$D38="",DATE(2029,8,0),Mitarbeiter!$D38),TODAY()))-(MAX(DATE(2029,7,1),Mitarbeiter!$C38))+1),MAX(0,NETWORKDAYS(MAX(DATE(2029,7,1),Mitarbeiter!$C38),MIN(DATE(2029,8,0),IF(Mitarbeiter!$D38="",DATE(2029,8,0),Mitarbeiter!$D38),TODAY()),Einstellungen!$F$13:$F$67)))*N(Mitarbeiter!$E38)/IF(Einstellungen!$C$11="7 Tage",7,5),N('Ist-Stunden'!AV38)+(N(Krankheitstage!CG38)+N(Krankheitstage!CS38))*N($C38))))</f>
        <v/>
      </c>
      <c r="CA38" s="76">
        <f>IF($B38="",0,IF(Einstellungen!$C$10="Ja",MAX(IF(Einstellungen!$C$11="7 Tage",MAX(0,(MIN(DATE(2029,9,0),IF(Mitarbeiter!$D38="",DATE(2029,9,0),Mitarbeiter!$D38),TODAY()))-(MAX(DATE(2029,8,1),Mitarbeiter!$C38))+1),MAX(0,NETWORKDAYS(MAX(DATE(2029,8,1),Mitarbeiter!$C38),MIN(DATE(2029,9,0),IF(Mitarbeiter!$D38="",DATE(2029,9,0),Mitarbeiter!$D38),TODAY()),Einstellungen!$F$13:$F$67)))*N(Mitarbeiter!$E38)/IF(Einstellungen!$C$11="7 Tage",7,5),N('Ist-Stunden'!AW38)),MAX(IF(Einstellungen!$C$11="7 Tage",MAX(0,(MIN(DATE(2029,9,0),IF(Mitarbeiter!$D38="",DATE(2029,9,0),Mitarbeiter!$D38),TODAY()))-(MAX(DATE(2029,8,1),Mitarbeiter!$C38))+1),MAX(0,NETWORKDAYS(MAX(DATE(2029,8,1),Mitarbeiter!$C38),MIN(DATE(2029,9,0),IF(Mitarbeiter!$D38="",DATE(2029,9,0),Mitarbeiter!$D38),TODAY()),Einstellungen!$F$13:$F$67)))*N(Mitarbeiter!$E38)/IF(Einstellungen!$C$11="7 Tage",7,5),N('Ist-Stunden'!AW38)+(N(Krankheitstage!CH38)+N(Krankheitstage!CT38))*N($C38))))</f>
        <v/>
      </c>
      <c r="CB38" s="76">
        <f>IF($B38="",0,IF(Einstellungen!$C$10="Ja",MAX(IF(Einstellungen!$C$11="7 Tage",MAX(0,(MIN(DATE(2029,10,0),IF(Mitarbeiter!$D38="",DATE(2029,10,0),Mitarbeiter!$D38),TODAY()))-(MAX(DATE(2029,9,1),Mitarbeiter!$C38))+1),MAX(0,NETWORKDAYS(MAX(DATE(2029,9,1),Mitarbeiter!$C38),MIN(DATE(2029,10,0),IF(Mitarbeiter!$D38="",DATE(2029,10,0),Mitarbeiter!$D38),TODAY()),Einstellungen!$F$13:$F$67)))*N(Mitarbeiter!$E38)/IF(Einstellungen!$C$11="7 Tage",7,5),N('Ist-Stunden'!AX38)),MAX(IF(Einstellungen!$C$11="7 Tage",MAX(0,(MIN(DATE(2029,10,0),IF(Mitarbeiter!$D38="",DATE(2029,10,0),Mitarbeiter!$D38),TODAY()))-(MAX(DATE(2029,9,1),Mitarbeiter!$C38))+1),MAX(0,NETWORKDAYS(MAX(DATE(2029,9,1),Mitarbeiter!$C38),MIN(DATE(2029,10,0),IF(Mitarbeiter!$D38="",DATE(2029,10,0),Mitarbeiter!$D38),TODAY()),Einstellungen!$F$13:$F$67)))*N(Mitarbeiter!$E38)/IF(Einstellungen!$C$11="7 Tage",7,5),N('Ist-Stunden'!AX38)+(N(Krankheitstage!CI38)+N(Krankheitstage!CU38))*N($C38))))</f>
        <v/>
      </c>
      <c r="CC38" s="76">
        <f>IF($B38="",0,IF(Einstellungen!$C$10="Ja",MAX(IF(Einstellungen!$C$11="7 Tage",MAX(0,(MIN(DATE(2029,11,0),IF(Mitarbeiter!$D38="",DATE(2029,11,0),Mitarbeiter!$D38),TODAY()))-(MAX(DATE(2029,10,1),Mitarbeiter!$C38))+1),MAX(0,NETWORKDAYS(MAX(DATE(2029,10,1),Mitarbeiter!$C38),MIN(DATE(2029,11,0),IF(Mitarbeiter!$D38="",DATE(2029,11,0),Mitarbeiter!$D38),TODAY()),Einstellungen!$F$13:$F$67)))*N(Mitarbeiter!$E38)/IF(Einstellungen!$C$11="7 Tage",7,5),N('Ist-Stunden'!AY38)),MAX(IF(Einstellungen!$C$11="7 Tage",MAX(0,(MIN(DATE(2029,11,0),IF(Mitarbeiter!$D38="",DATE(2029,11,0),Mitarbeiter!$D38),TODAY()))-(MAX(DATE(2029,10,1),Mitarbeiter!$C38))+1),MAX(0,NETWORKDAYS(MAX(DATE(2029,10,1),Mitarbeiter!$C38),MIN(DATE(2029,11,0),IF(Mitarbeiter!$D38="",DATE(2029,11,0),Mitarbeiter!$D38),TODAY()),Einstellungen!$F$13:$F$67)))*N(Mitarbeiter!$E38)/IF(Einstellungen!$C$11="7 Tage",7,5),N('Ist-Stunden'!AY38)+(N(Krankheitstage!CJ38)+N(Krankheitstage!CV38))*N($C38))))</f>
        <v/>
      </c>
      <c r="CD38" s="76">
        <f>IF($B38="",0,IF(Einstellungen!$C$10="Ja",MAX(IF(Einstellungen!$C$11="7 Tage",MAX(0,(MIN(DATE(2029,12,0),IF(Mitarbeiter!$D38="",DATE(2029,12,0),Mitarbeiter!$D38),TODAY()))-(MAX(DATE(2029,11,1),Mitarbeiter!$C38))+1),MAX(0,NETWORKDAYS(MAX(DATE(2029,11,1),Mitarbeiter!$C38),MIN(DATE(2029,12,0),IF(Mitarbeiter!$D38="",DATE(2029,12,0),Mitarbeiter!$D38),TODAY()),Einstellungen!$F$13:$F$67)))*N(Mitarbeiter!$E38)/IF(Einstellungen!$C$11="7 Tage",7,5),N('Ist-Stunden'!AZ38)),MAX(IF(Einstellungen!$C$11="7 Tage",MAX(0,(MIN(DATE(2029,12,0),IF(Mitarbeiter!$D38="",DATE(2029,12,0),Mitarbeiter!$D38),TODAY()))-(MAX(DATE(2029,11,1),Mitarbeiter!$C38))+1),MAX(0,NETWORKDAYS(MAX(DATE(2029,11,1),Mitarbeiter!$C38),MIN(DATE(2029,12,0),IF(Mitarbeiter!$D38="",DATE(2029,12,0),Mitarbeiter!$D38),TODAY()),Einstellungen!$F$13:$F$67)))*N(Mitarbeiter!$E38)/IF(Einstellungen!$C$11="7 Tage",7,5),N('Ist-Stunden'!AZ38)+(N(Krankheitstage!CK38)+N(Krankheitstage!CW38))*N($C38))))</f>
        <v/>
      </c>
      <c r="CE38" s="76">
        <f>IF($B38="",0,IF(Einstellungen!$C$10="Ja",MAX(IF(Einstellungen!$C$11="7 Tage",MAX(0,(MIN(DATE(2029,13,0),IF(Mitarbeiter!$D38="",DATE(2029,13,0),Mitarbeiter!$D38),TODAY()))-(MAX(DATE(2029,12,1),Mitarbeiter!$C38))+1),MAX(0,NETWORKDAYS(MAX(DATE(2029,12,1),Mitarbeiter!$C38),MIN(DATE(2029,13,0),IF(Mitarbeiter!$D38="",DATE(2029,13,0),Mitarbeiter!$D38),TODAY()),Einstellungen!$F$13:$F$67)))*N(Mitarbeiter!$E38)/IF(Einstellungen!$C$11="7 Tage",7,5),N('Ist-Stunden'!BA38)),MAX(IF(Einstellungen!$C$11="7 Tage",MAX(0,(MIN(DATE(2029,13,0),IF(Mitarbeiter!$D38="",DATE(2029,13,0),Mitarbeiter!$D38),TODAY()))-(MAX(DATE(2029,12,1),Mitarbeiter!$C38))+1),MAX(0,NETWORKDAYS(MAX(DATE(2029,12,1),Mitarbeiter!$C38),MIN(DATE(2029,13,0),IF(Mitarbeiter!$D38="",DATE(2029,13,0),Mitarbeiter!$D38),TODAY()),Einstellungen!$F$13:$F$67)))*N(Mitarbeiter!$E38)/IF(Einstellungen!$C$11="7 Tage",7,5),N('Ist-Stunden'!BA38)+(N(Krankheitstage!CL38)+N(Krankheitstage!CX38))*N($C38))))</f>
        <v/>
      </c>
      <c r="CF38" s="76">
        <f>IF($B38="",0,IF(Einstellungen!$C$10="Ja",MAX(IF(Einstellungen!$C$11="7 Tage",MAX(0,(MIN(DATE(2030,2,0),IF(Mitarbeiter!$D38="",DATE(2030,2,0),Mitarbeiter!$D38),TODAY()))-(MAX(DATE(2030,1,1),Mitarbeiter!$C38))+1),MAX(0,NETWORKDAYS(MAX(DATE(2030,1,1),Mitarbeiter!$C38),MIN(DATE(2030,2,0),IF(Mitarbeiter!$D38="",DATE(2030,2,0),Mitarbeiter!$D38),TODAY()),Einstellungen!$F$13:$F$67)))*N(Mitarbeiter!$E38)/IF(Einstellungen!$C$11="7 Tage",7,5),N('Ist-Stunden'!BB38)),MAX(IF(Einstellungen!$C$11="7 Tage",MAX(0,(MIN(DATE(2030,2,0),IF(Mitarbeiter!$D38="",DATE(2030,2,0),Mitarbeiter!$D38),TODAY()))-(MAX(DATE(2030,1,1),Mitarbeiter!$C38))+1),MAX(0,NETWORKDAYS(MAX(DATE(2030,1,1),Mitarbeiter!$C38),MIN(DATE(2030,2,0),IF(Mitarbeiter!$D38="",DATE(2030,2,0),Mitarbeiter!$D38),TODAY()),Einstellungen!$F$13:$F$67)))*N(Mitarbeiter!$E38)/IF(Einstellungen!$C$11="7 Tage",7,5),N('Ist-Stunden'!BB38)+(N(Krankheitstage!CY38)+N(Krankheitstage!DK38))*N($C38))))</f>
        <v/>
      </c>
      <c r="CG38" s="76">
        <f>IF($B38="",0,IF(Einstellungen!$C$10="Ja",MAX(IF(Einstellungen!$C$11="7 Tage",MAX(0,(MIN(DATE(2030,3,0),IF(Mitarbeiter!$D38="",DATE(2030,3,0),Mitarbeiter!$D38),TODAY()))-(MAX(DATE(2030,2,1),Mitarbeiter!$C38))+1),MAX(0,NETWORKDAYS(MAX(DATE(2030,2,1),Mitarbeiter!$C38),MIN(DATE(2030,3,0),IF(Mitarbeiter!$D38="",DATE(2030,3,0),Mitarbeiter!$D38),TODAY()),Einstellungen!$F$13:$F$67)))*N(Mitarbeiter!$E38)/IF(Einstellungen!$C$11="7 Tage",7,5),N('Ist-Stunden'!BC38)),MAX(IF(Einstellungen!$C$11="7 Tage",MAX(0,(MIN(DATE(2030,3,0),IF(Mitarbeiter!$D38="",DATE(2030,3,0),Mitarbeiter!$D38),TODAY()))-(MAX(DATE(2030,2,1),Mitarbeiter!$C38))+1),MAX(0,NETWORKDAYS(MAX(DATE(2030,2,1),Mitarbeiter!$C38),MIN(DATE(2030,3,0),IF(Mitarbeiter!$D38="",DATE(2030,3,0),Mitarbeiter!$D38),TODAY()),Einstellungen!$F$13:$F$67)))*N(Mitarbeiter!$E38)/IF(Einstellungen!$C$11="7 Tage",7,5),N('Ist-Stunden'!BC38)+(N(Krankheitstage!CZ38)+N(Krankheitstage!DL38))*N($C38))))</f>
        <v/>
      </c>
      <c r="CH38" s="76">
        <f>IF($B38="",0,IF(Einstellungen!$C$10="Ja",MAX(IF(Einstellungen!$C$11="7 Tage",MAX(0,(MIN(DATE(2030,4,0),IF(Mitarbeiter!$D38="",DATE(2030,4,0),Mitarbeiter!$D38),TODAY()))-(MAX(DATE(2030,3,1),Mitarbeiter!$C38))+1),MAX(0,NETWORKDAYS(MAX(DATE(2030,3,1),Mitarbeiter!$C38),MIN(DATE(2030,4,0),IF(Mitarbeiter!$D38="",DATE(2030,4,0),Mitarbeiter!$D38),TODAY()),Einstellungen!$F$13:$F$67)))*N(Mitarbeiter!$E38)/IF(Einstellungen!$C$11="7 Tage",7,5),N('Ist-Stunden'!BD38)),MAX(IF(Einstellungen!$C$11="7 Tage",MAX(0,(MIN(DATE(2030,4,0),IF(Mitarbeiter!$D38="",DATE(2030,4,0),Mitarbeiter!$D38),TODAY()))-(MAX(DATE(2030,3,1),Mitarbeiter!$C38))+1),MAX(0,NETWORKDAYS(MAX(DATE(2030,3,1),Mitarbeiter!$C38),MIN(DATE(2030,4,0),IF(Mitarbeiter!$D38="",DATE(2030,4,0),Mitarbeiter!$D38),TODAY()),Einstellungen!$F$13:$F$67)))*N(Mitarbeiter!$E38)/IF(Einstellungen!$C$11="7 Tage",7,5),N('Ist-Stunden'!BD38)+(N(Krankheitstage!DA38)+N(Krankheitstage!DM38))*N($C38))))</f>
        <v/>
      </c>
      <c r="CI38" s="76">
        <f>IF($B38="",0,IF(Einstellungen!$C$10="Ja",MAX(IF(Einstellungen!$C$11="7 Tage",MAX(0,(MIN(DATE(2030,5,0),IF(Mitarbeiter!$D38="",DATE(2030,5,0),Mitarbeiter!$D38),TODAY()))-(MAX(DATE(2030,4,1),Mitarbeiter!$C38))+1),MAX(0,NETWORKDAYS(MAX(DATE(2030,4,1),Mitarbeiter!$C38),MIN(DATE(2030,5,0),IF(Mitarbeiter!$D38="",DATE(2030,5,0),Mitarbeiter!$D38),TODAY()),Einstellungen!$F$13:$F$67)))*N(Mitarbeiter!$E38)/IF(Einstellungen!$C$11="7 Tage",7,5),N('Ist-Stunden'!BE38)),MAX(IF(Einstellungen!$C$11="7 Tage",MAX(0,(MIN(DATE(2030,5,0),IF(Mitarbeiter!$D38="",DATE(2030,5,0),Mitarbeiter!$D38),TODAY()))-(MAX(DATE(2030,4,1),Mitarbeiter!$C38))+1),MAX(0,NETWORKDAYS(MAX(DATE(2030,4,1),Mitarbeiter!$C38),MIN(DATE(2030,5,0),IF(Mitarbeiter!$D38="",DATE(2030,5,0),Mitarbeiter!$D38),TODAY()),Einstellungen!$F$13:$F$67)))*N(Mitarbeiter!$E38)/IF(Einstellungen!$C$11="7 Tage",7,5),N('Ist-Stunden'!BE38)+(N(Krankheitstage!DB38)+N(Krankheitstage!DN38))*N($C38))))</f>
        <v/>
      </c>
      <c r="CJ38" s="76">
        <f>IF($B38="",0,IF(Einstellungen!$C$10="Ja",MAX(IF(Einstellungen!$C$11="7 Tage",MAX(0,(MIN(DATE(2030,6,0),IF(Mitarbeiter!$D38="",DATE(2030,6,0),Mitarbeiter!$D38),TODAY()))-(MAX(DATE(2030,5,1),Mitarbeiter!$C38))+1),MAX(0,NETWORKDAYS(MAX(DATE(2030,5,1),Mitarbeiter!$C38),MIN(DATE(2030,6,0),IF(Mitarbeiter!$D38="",DATE(2030,6,0),Mitarbeiter!$D38),TODAY()),Einstellungen!$F$13:$F$67)))*N(Mitarbeiter!$E38)/IF(Einstellungen!$C$11="7 Tage",7,5),N('Ist-Stunden'!BF38)),MAX(IF(Einstellungen!$C$11="7 Tage",MAX(0,(MIN(DATE(2030,6,0),IF(Mitarbeiter!$D38="",DATE(2030,6,0),Mitarbeiter!$D38),TODAY()))-(MAX(DATE(2030,5,1),Mitarbeiter!$C38))+1),MAX(0,NETWORKDAYS(MAX(DATE(2030,5,1),Mitarbeiter!$C38),MIN(DATE(2030,6,0),IF(Mitarbeiter!$D38="",DATE(2030,6,0),Mitarbeiter!$D38),TODAY()),Einstellungen!$F$13:$F$67)))*N(Mitarbeiter!$E38)/IF(Einstellungen!$C$11="7 Tage",7,5),N('Ist-Stunden'!BF38)+(N(Krankheitstage!DC38)+N(Krankheitstage!DO38))*N($C38))))</f>
        <v/>
      </c>
      <c r="CK38" s="76">
        <f>IF($B38="",0,IF(Einstellungen!$C$10="Ja",MAX(IF(Einstellungen!$C$11="7 Tage",MAX(0,(MIN(DATE(2030,7,0),IF(Mitarbeiter!$D38="",DATE(2030,7,0),Mitarbeiter!$D38),TODAY()))-(MAX(DATE(2030,6,1),Mitarbeiter!$C38))+1),MAX(0,NETWORKDAYS(MAX(DATE(2030,6,1),Mitarbeiter!$C38),MIN(DATE(2030,7,0),IF(Mitarbeiter!$D38="",DATE(2030,7,0),Mitarbeiter!$D38),TODAY()),Einstellungen!$F$13:$F$67)))*N(Mitarbeiter!$E38)/IF(Einstellungen!$C$11="7 Tage",7,5),N('Ist-Stunden'!BG38)),MAX(IF(Einstellungen!$C$11="7 Tage",MAX(0,(MIN(DATE(2030,7,0),IF(Mitarbeiter!$D38="",DATE(2030,7,0),Mitarbeiter!$D38),TODAY()))-(MAX(DATE(2030,6,1),Mitarbeiter!$C38))+1),MAX(0,NETWORKDAYS(MAX(DATE(2030,6,1),Mitarbeiter!$C38),MIN(DATE(2030,7,0),IF(Mitarbeiter!$D38="",DATE(2030,7,0),Mitarbeiter!$D38),TODAY()),Einstellungen!$F$13:$F$67)))*N(Mitarbeiter!$E38)/IF(Einstellungen!$C$11="7 Tage",7,5),N('Ist-Stunden'!BG38)+(N(Krankheitstage!DD38)+N(Krankheitstage!DP38))*N($C38))))</f>
        <v/>
      </c>
      <c r="CL38" s="76">
        <f>IF($B38="",0,IF(Einstellungen!$C$10="Ja",MAX(IF(Einstellungen!$C$11="7 Tage",MAX(0,(MIN(DATE(2030,8,0),IF(Mitarbeiter!$D38="",DATE(2030,8,0),Mitarbeiter!$D38),TODAY()))-(MAX(DATE(2030,7,1),Mitarbeiter!$C38))+1),MAX(0,NETWORKDAYS(MAX(DATE(2030,7,1),Mitarbeiter!$C38),MIN(DATE(2030,8,0),IF(Mitarbeiter!$D38="",DATE(2030,8,0),Mitarbeiter!$D38),TODAY()),Einstellungen!$F$13:$F$67)))*N(Mitarbeiter!$E38)/IF(Einstellungen!$C$11="7 Tage",7,5),N('Ist-Stunden'!BH38)),MAX(IF(Einstellungen!$C$11="7 Tage",MAX(0,(MIN(DATE(2030,8,0),IF(Mitarbeiter!$D38="",DATE(2030,8,0),Mitarbeiter!$D38),TODAY()))-(MAX(DATE(2030,7,1),Mitarbeiter!$C38))+1),MAX(0,NETWORKDAYS(MAX(DATE(2030,7,1),Mitarbeiter!$C38),MIN(DATE(2030,8,0),IF(Mitarbeiter!$D38="",DATE(2030,8,0),Mitarbeiter!$D38),TODAY()),Einstellungen!$F$13:$F$67)))*N(Mitarbeiter!$E38)/IF(Einstellungen!$C$11="7 Tage",7,5),N('Ist-Stunden'!BH38)+(N(Krankheitstage!DE38)+N(Krankheitstage!DQ38))*N($C38))))</f>
        <v/>
      </c>
      <c r="CM38" s="76">
        <f>IF($B38="",0,IF(Einstellungen!$C$10="Ja",MAX(IF(Einstellungen!$C$11="7 Tage",MAX(0,(MIN(DATE(2030,9,0),IF(Mitarbeiter!$D38="",DATE(2030,9,0),Mitarbeiter!$D38),TODAY()))-(MAX(DATE(2030,8,1),Mitarbeiter!$C38))+1),MAX(0,NETWORKDAYS(MAX(DATE(2030,8,1),Mitarbeiter!$C38),MIN(DATE(2030,9,0),IF(Mitarbeiter!$D38="",DATE(2030,9,0),Mitarbeiter!$D38),TODAY()),Einstellungen!$F$13:$F$67)))*N(Mitarbeiter!$E38)/IF(Einstellungen!$C$11="7 Tage",7,5),N('Ist-Stunden'!BI38)),MAX(IF(Einstellungen!$C$11="7 Tage",MAX(0,(MIN(DATE(2030,9,0),IF(Mitarbeiter!$D38="",DATE(2030,9,0),Mitarbeiter!$D38),TODAY()))-(MAX(DATE(2030,8,1),Mitarbeiter!$C38))+1),MAX(0,NETWORKDAYS(MAX(DATE(2030,8,1),Mitarbeiter!$C38),MIN(DATE(2030,9,0),IF(Mitarbeiter!$D38="",DATE(2030,9,0),Mitarbeiter!$D38),TODAY()),Einstellungen!$F$13:$F$67)))*N(Mitarbeiter!$E38)/IF(Einstellungen!$C$11="7 Tage",7,5),N('Ist-Stunden'!BI38)+(N(Krankheitstage!DF38)+N(Krankheitstage!DR38))*N($C38))))</f>
        <v/>
      </c>
      <c r="CN38" s="76">
        <f>IF($B38="",0,IF(Einstellungen!$C$10="Ja",MAX(IF(Einstellungen!$C$11="7 Tage",MAX(0,(MIN(DATE(2030,10,0),IF(Mitarbeiter!$D38="",DATE(2030,10,0),Mitarbeiter!$D38),TODAY()))-(MAX(DATE(2030,9,1),Mitarbeiter!$C38))+1),MAX(0,NETWORKDAYS(MAX(DATE(2030,9,1),Mitarbeiter!$C38),MIN(DATE(2030,10,0),IF(Mitarbeiter!$D38="",DATE(2030,10,0),Mitarbeiter!$D38),TODAY()),Einstellungen!$F$13:$F$67)))*N(Mitarbeiter!$E38)/IF(Einstellungen!$C$11="7 Tage",7,5),N('Ist-Stunden'!BJ38)),MAX(IF(Einstellungen!$C$11="7 Tage",MAX(0,(MIN(DATE(2030,10,0),IF(Mitarbeiter!$D38="",DATE(2030,10,0),Mitarbeiter!$D38),TODAY()))-(MAX(DATE(2030,9,1),Mitarbeiter!$C38))+1),MAX(0,NETWORKDAYS(MAX(DATE(2030,9,1),Mitarbeiter!$C38),MIN(DATE(2030,10,0),IF(Mitarbeiter!$D38="",DATE(2030,10,0),Mitarbeiter!$D38),TODAY()),Einstellungen!$F$13:$F$67)))*N(Mitarbeiter!$E38)/IF(Einstellungen!$C$11="7 Tage",7,5),N('Ist-Stunden'!BJ38)+(N(Krankheitstage!DG38)+N(Krankheitstage!DS38))*N($C38))))</f>
        <v/>
      </c>
      <c r="CO38" s="76">
        <f>IF($B38="",0,IF(Einstellungen!$C$10="Ja",MAX(IF(Einstellungen!$C$11="7 Tage",MAX(0,(MIN(DATE(2030,11,0),IF(Mitarbeiter!$D38="",DATE(2030,11,0),Mitarbeiter!$D38),TODAY()))-(MAX(DATE(2030,10,1),Mitarbeiter!$C38))+1),MAX(0,NETWORKDAYS(MAX(DATE(2030,10,1),Mitarbeiter!$C38),MIN(DATE(2030,11,0),IF(Mitarbeiter!$D38="",DATE(2030,11,0),Mitarbeiter!$D38),TODAY()),Einstellungen!$F$13:$F$67)))*N(Mitarbeiter!$E38)/IF(Einstellungen!$C$11="7 Tage",7,5),N('Ist-Stunden'!BK38)),MAX(IF(Einstellungen!$C$11="7 Tage",MAX(0,(MIN(DATE(2030,11,0),IF(Mitarbeiter!$D38="",DATE(2030,11,0),Mitarbeiter!$D38),TODAY()))-(MAX(DATE(2030,10,1),Mitarbeiter!$C38))+1),MAX(0,NETWORKDAYS(MAX(DATE(2030,10,1),Mitarbeiter!$C38),MIN(DATE(2030,11,0),IF(Mitarbeiter!$D38="",DATE(2030,11,0),Mitarbeiter!$D38),TODAY()),Einstellungen!$F$13:$F$67)))*N(Mitarbeiter!$E38)/IF(Einstellungen!$C$11="7 Tage",7,5),N('Ist-Stunden'!BK38)+(N(Krankheitstage!DH38)+N(Krankheitstage!DT38))*N($C38))))</f>
        <v/>
      </c>
      <c r="CP38" s="76">
        <f>IF($B38="",0,IF(Einstellungen!$C$10="Ja",MAX(IF(Einstellungen!$C$11="7 Tage",MAX(0,(MIN(DATE(2030,12,0),IF(Mitarbeiter!$D38="",DATE(2030,12,0),Mitarbeiter!$D38),TODAY()))-(MAX(DATE(2030,11,1),Mitarbeiter!$C38))+1),MAX(0,NETWORKDAYS(MAX(DATE(2030,11,1),Mitarbeiter!$C38),MIN(DATE(2030,12,0),IF(Mitarbeiter!$D38="",DATE(2030,12,0),Mitarbeiter!$D38),TODAY()),Einstellungen!$F$13:$F$67)))*N(Mitarbeiter!$E38)/IF(Einstellungen!$C$11="7 Tage",7,5),N('Ist-Stunden'!BL38)),MAX(IF(Einstellungen!$C$11="7 Tage",MAX(0,(MIN(DATE(2030,12,0),IF(Mitarbeiter!$D38="",DATE(2030,12,0),Mitarbeiter!$D38),TODAY()))-(MAX(DATE(2030,11,1),Mitarbeiter!$C38))+1),MAX(0,NETWORKDAYS(MAX(DATE(2030,11,1),Mitarbeiter!$C38),MIN(DATE(2030,12,0),IF(Mitarbeiter!$D38="",DATE(2030,12,0),Mitarbeiter!$D38),TODAY()),Einstellungen!$F$13:$F$67)))*N(Mitarbeiter!$E38)/IF(Einstellungen!$C$11="7 Tage",7,5),N('Ist-Stunden'!BL38)+(N(Krankheitstage!DI38)+N(Krankheitstage!DU38))*N($C38))))</f>
        <v/>
      </c>
      <c r="CQ38" s="76">
        <f>IF($B38="",0,IF(Einstellungen!$C$10="Ja",MAX(IF(Einstellungen!$C$11="7 Tage",MAX(0,(MIN(DATE(2030,13,0),IF(Mitarbeiter!$D38="",DATE(2030,13,0),Mitarbeiter!$D38),TODAY()))-(MAX(DATE(2030,12,1),Mitarbeiter!$C38))+1),MAX(0,NETWORKDAYS(MAX(DATE(2030,12,1),Mitarbeiter!$C38),MIN(DATE(2030,13,0),IF(Mitarbeiter!$D38="",DATE(2030,13,0),Mitarbeiter!$D38),TODAY()),Einstellungen!$F$13:$F$67)))*N(Mitarbeiter!$E38)/IF(Einstellungen!$C$11="7 Tage",7,5),N('Ist-Stunden'!BM38)),MAX(IF(Einstellungen!$C$11="7 Tage",MAX(0,(MIN(DATE(2030,13,0),IF(Mitarbeiter!$D38="",DATE(2030,13,0),Mitarbeiter!$D38),TODAY()))-(MAX(DATE(2030,12,1),Mitarbeiter!$C38))+1),MAX(0,NETWORKDAYS(MAX(DATE(2030,12,1),Mitarbeiter!$C38),MIN(DATE(2030,13,0),IF(Mitarbeiter!$D38="",DATE(2030,13,0),Mitarbeiter!$D38),TODAY()),Einstellungen!$F$13:$F$67)))*N(Mitarbeiter!$E38)/IF(Einstellungen!$C$11="7 Tage",7,5),N('Ist-Stunden'!BM38)+(N(Krankheitstage!DJ38)+N(Krankheitstage!DV38))*N($C38))))</f>
        <v/>
      </c>
    </row>
    <row r="39">
      <c r="A39" s="73">
        <f>IF(Mitarbeiter!B39="","",Mitarbeiter!A39)</f>
        <v/>
      </c>
      <c r="B39" s="6">
        <f>IF(Mitarbeiter!B39="","",Mitarbeiter!B39)</f>
        <v/>
      </c>
      <c r="C39" s="74">
        <f>IF(Mitarbeiter!B39="","",Mitarbeiter!F39)</f>
        <v/>
      </c>
      <c r="D39" s="75">
        <f>N(INDEX(Krankheitstage!$G39:$DV39,1,(Einstellungen!$C$3-2026)*24+1))</f>
        <v/>
      </c>
      <c r="E39" s="75">
        <f>N(INDEX(Krankheitstage!$G39:$DV39,1,(Einstellungen!$C$3-2026)*24+2))</f>
        <v/>
      </c>
      <c r="F39" s="75">
        <f>N(INDEX(Krankheitstage!$G39:$DV39,1,(Einstellungen!$C$3-2026)*24+3))</f>
        <v/>
      </c>
      <c r="G39" s="75">
        <f>N(INDEX(Krankheitstage!$G39:$DV39,1,(Einstellungen!$C$3-2026)*24+4))</f>
        <v/>
      </c>
      <c r="H39" s="75">
        <f>N(INDEX(Krankheitstage!$G39:$DV39,1,(Einstellungen!$C$3-2026)*24+5))</f>
        <v/>
      </c>
      <c r="I39" s="75">
        <f>N(INDEX(Krankheitstage!$G39:$DV39,1,(Einstellungen!$C$3-2026)*24+6))</f>
        <v/>
      </c>
      <c r="J39" s="75">
        <f>N(INDEX(Krankheitstage!$G39:$DV39,1,(Einstellungen!$C$3-2026)*24+7))</f>
        <v/>
      </c>
      <c r="K39" s="75">
        <f>N(INDEX(Krankheitstage!$G39:$DV39,1,(Einstellungen!$C$3-2026)*24+8))</f>
        <v/>
      </c>
      <c r="L39" s="75">
        <f>N(INDEX(Krankheitstage!$G39:$DV39,1,(Einstellungen!$C$3-2026)*24+9))</f>
        <v/>
      </c>
      <c r="M39" s="75">
        <f>N(INDEX(Krankheitstage!$G39:$DV39,1,(Einstellungen!$C$3-2026)*24+10))</f>
        <v/>
      </c>
      <c r="N39" s="75">
        <f>N(INDEX(Krankheitstage!$G39:$DV39,1,(Einstellungen!$C$3-2026)*24+11))</f>
        <v/>
      </c>
      <c r="O39" s="75">
        <f>N(INDEX(Krankheitstage!$G39:$DV39,1,(Einstellungen!$C$3-2026)*24+12))</f>
        <v/>
      </c>
      <c r="P39" s="75">
        <f>IF($B39="","",SUM(D39:O39))</f>
        <v/>
      </c>
      <c r="Q39" s="75">
        <f>N(INDEX(Krankheitstage!$G39:$DV39,1,(Einstellungen!$C$3-2026)*24+13))</f>
        <v/>
      </c>
      <c r="R39" s="75">
        <f>N(INDEX(Krankheitstage!$G39:$DV39,1,(Einstellungen!$C$3-2026)*24+14))</f>
        <v/>
      </c>
      <c r="S39" s="75">
        <f>N(INDEX(Krankheitstage!$G39:$DV39,1,(Einstellungen!$C$3-2026)*24+15))</f>
        <v/>
      </c>
      <c r="T39" s="75">
        <f>N(INDEX(Krankheitstage!$G39:$DV39,1,(Einstellungen!$C$3-2026)*24+16))</f>
        <v/>
      </c>
      <c r="U39" s="75">
        <f>N(INDEX(Krankheitstage!$G39:$DV39,1,(Einstellungen!$C$3-2026)*24+17))</f>
        <v/>
      </c>
      <c r="V39" s="75">
        <f>N(INDEX(Krankheitstage!$G39:$DV39,1,(Einstellungen!$C$3-2026)*24+18))</f>
        <v/>
      </c>
      <c r="W39" s="75">
        <f>N(INDEX(Krankheitstage!$G39:$DV39,1,(Einstellungen!$C$3-2026)*24+19))</f>
        <v/>
      </c>
      <c r="X39" s="75">
        <f>N(INDEX(Krankheitstage!$G39:$DV39,1,(Einstellungen!$C$3-2026)*24+20))</f>
        <v/>
      </c>
      <c r="Y39" s="75">
        <f>N(INDEX(Krankheitstage!$G39:$DV39,1,(Einstellungen!$C$3-2026)*24+21))</f>
        <v/>
      </c>
      <c r="Z39" s="75">
        <f>N(INDEX(Krankheitstage!$G39:$DV39,1,(Einstellungen!$C$3-2026)*24+22))</f>
        <v/>
      </c>
      <c r="AA39" s="75">
        <f>N(INDEX(Krankheitstage!$G39:$DV39,1,(Einstellungen!$C$3-2026)*24+23))</f>
        <v/>
      </c>
      <c r="AB39" s="75">
        <f>N(INDEX(Krankheitstage!$G39:$DV39,1,(Einstellungen!$C$3-2026)*24+24))</f>
        <v/>
      </c>
      <c r="AC39" s="75">
        <f>IF($B39="","",SUM(Q39:AB39))</f>
        <v/>
      </c>
      <c r="AD39" s="75">
        <f>IF($B39="","",SUM(P39,AC39))</f>
        <v/>
      </c>
      <c r="AE39" s="76">
        <f>IF($B39="","",AD39*N(C39))</f>
        <v/>
      </c>
      <c r="AF39" s="75">
        <f>IF($B39="","",Krankheitstage!E39)</f>
        <v/>
      </c>
      <c r="AG39" s="76">
        <f>IF($B39="","",AF39*N(C39))</f>
        <v/>
      </c>
      <c r="AH39" s="76">
        <f>IF($B39="","",INDEX($AJ39:$CQ39,1,(Einstellungen!$C$3-2026)*12+1)+INDEX($AJ39:$CQ39,1,(Einstellungen!$C$3-2026)*12+2)+INDEX($AJ39:$CQ39,1,(Einstellungen!$C$3-2026)*12+3)+INDEX($AJ39:$CQ39,1,(Einstellungen!$C$3-2026)*12+4)+INDEX($AJ39:$CQ39,1,(Einstellungen!$C$3-2026)*12+5)+INDEX($AJ39:$CQ39,1,(Einstellungen!$C$3-2026)*12+6)+INDEX($AJ39:$CQ39,1,(Einstellungen!$C$3-2026)*12+7)+INDEX($AJ39:$CQ39,1,(Einstellungen!$C$3-2026)*12+8)+INDEX($AJ39:$CQ39,1,(Einstellungen!$C$3-2026)*12+9)+INDEX($AJ39:$CQ39,1,(Einstellungen!$C$3-2026)*12+10)+INDEX($AJ39:$CQ39,1,(Einstellungen!$C$3-2026)*12+11)+INDEX($AJ39:$CQ39,1,(Einstellungen!$C$3-2026)*12+12))</f>
        <v/>
      </c>
      <c r="AI39" s="76">
        <f>IF($B39="","",SUM($AJ39:$CQ39))</f>
        <v/>
      </c>
      <c r="AJ39" s="76">
        <f>IF($B39="",0,IF(Einstellungen!$C$10="Ja",MAX(IF(Einstellungen!$C$11="7 Tage",MAX(0,(MIN(DATE(2026,2,0),IF(Mitarbeiter!$D39="",DATE(2026,2,0),Mitarbeiter!$D39),TODAY()))-(MAX(DATE(2026,1,1),Mitarbeiter!$C39))+1),MAX(0,NETWORKDAYS(MAX(DATE(2026,1,1),Mitarbeiter!$C39),MIN(DATE(2026,2,0),IF(Mitarbeiter!$D39="",DATE(2026,2,0),Mitarbeiter!$D39),TODAY()),Einstellungen!$F$13:$F$67)))*N(Mitarbeiter!$E39)/IF(Einstellungen!$C$11="7 Tage",7,5),N('Ist-Stunden'!F39)),MAX(IF(Einstellungen!$C$11="7 Tage",MAX(0,(MIN(DATE(2026,2,0),IF(Mitarbeiter!$D39="",DATE(2026,2,0),Mitarbeiter!$D39),TODAY()))-(MAX(DATE(2026,1,1),Mitarbeiter!$C39))+1),MAX(0,NETWORKDAYS(MAX(DATE(2026,1,1),Mitarbeiter!$C39),MIN(DATE(2026,2,0),IF(Mitarbeiter!$D39="",DATE(2026,2,0),Mitarbeiter!$D39),TODAY()),Einstellungen!$F$13:$F$67)))*N(Mitarbeiter!$E39)/IF(Einstellungen!$C$11="7 Tage",7,5),N('Ist-Stunden'!F39)+(N(Krankheitstage!G39)+N(Krankheitstage!S39))*N($C39))))</f>
        <v/>
      </c>
      <c r="AK39" s="76">
        <f>IF($B39="",0,IF(Einstellungen!$C$10="Ja",MAX(IF(Einstellungen!$C$11="7 Tage",MAX(0,(MIN(DATE(2026,3,0),IF(Mitarbeiter!$D39="",DATE(2026,3,0),Mitarbeiter!$D39),TODAY()))-(MAX(DATE(2026,2,1),Mitarbeiter!$C39))+1),MAX(0,NETWORKDAYS(MAX(DATE(2026,2,1),Mitarbeiter!$C39),MIN(DATE(2026,3,0),IF(Mitarbeiter!$D39="",DATE(2026,3,0),Mitarbeiter!$D39),TODAY()),Einstellungen!$F$13:$F$67)))*N(Mitarbeiter!$E39)/IF(Einstellungen!$C$11="7 Tage",7,5),N('Ist-Stunden'!G39)),MAX(IF(Einstellungen!$C$11="7 Tage",MAX(0,(MIN(DATE(2026,3,0),IF(Mitarbeiter!$D39="",DATE(2026,3,0),Mitarbeiter!$D39),TODAY()))-(MAX(DATE(2026,2,1),Mitarbeiter!$C39))+1),MAX(0,NETWORKDAYS(MAX(DATE(2026,2,1),Mitarbeiter!$C39),MIN(DATE(2026,3,0),IF(Mitarbeiter!$D39="",DATE(2026,3,0),Mitarbeiter!$D39),TODAY()),Einstellungen!$F$13:$F$67)))*N(Mitarbeiter!$E39)/IF(Einstellungen!$C$11="7 Tage",7,5),N('Ist-Stunden'!G39)+(N(Krankheitstage!H39)+N(Krankheitstage!T39))*N($C39))))</f>
        <v/>
      </c>
      <c r="AL39" s="76">
        <f>IF($B39="",0,IF(Einstellungen!$C$10="Ja",MAX(IF(Einstellungen!$C$11="7 Tage",MAX(0,(MIN(DATE(2026,4,0),IF(Mitarbeiter!$D39="",DATE(2026,4,0),Mitarbeiter!$D39),TODAY()))-(MAX(DATE(2026,3,1),Mitarbeiter!$C39))+1),MAX(0,NETWORKDAYS(MAX(DATE(2026,3,1),Mitarbeiter!$C39),MIN(DATE(2026,4,0),IF(Mitarbeiter!$D39="",DATE(2026,4,0),Mitarbeiter!$D39),TODAY()),Einstellungen!$F$13:$F$67)))*N(Mitarbeiter!$E39)/IF(Einstellungen!$C$11="7 Tage",7,5),N('Ist-Stunden'!H39)),MAX(IF(Einstellungen!$C$11="7 Tage",MAX(0,(MIN(DATE(2026,4,0),IF(Mitarbeiter!$D39="",DATE(2026,4,0),Mitarbeiter!$D39),TODAY()))-(MAX(DATE(2026,3,1),Mitarbeiter!$C39))+1),MAX(0,NETWORKDAYS(MAX(DATE(2026,3,1),Mitarbeiter!$C39),MIN(DATE(2026,4,0),IF(Mitarbeiter!$D39="",DATE(2026,4,0),Mitarbeiter!$D39),TODAY()),Einstellungen!$F$13:$F$67)))*N(Mitarbeiter!$E39)/IF(Einstellungen!$C$11="7 Tage",7,5),N('Ist-Stunden'!H39)+(N(Krankheitstage!I39)+N(Krankheitstage!U39))*N($C39))))</f>
        <v/>
      </c>
      <c r="AM39" s="76">
        <f>IF($B39="",0,IF(Einstellungen!$C$10="Ja",MAX(IF(Einstellungen!$C$11="7 Tage",MAX(0,(MIN(DATE(2026,5,0),IF(Mitarbeiter!$D39="",DATE(2026,5,0),Mitarbeiter!$D39),TODAY()))-(MAX(DATE(2026,4,1),Mitarbeiter!$C39))+1),MAX(0,NETWORKDAYS(MAX(DATE(2026,4,1),Mitarbeiter!$C39),MIN(DATE(2026,5,0),IF(Mitarbeiter!$D39="",DATE(2026,5,0),Mitarbeiter!$D39),TODAY()),Einstellungen!$F$13:$F$67)))*N(Mitarbeiter!$E39)/IF(Einstellungen!$C$11="7 Tage",7,5),N('Ist-Stunden'!I39)),MAX(IF(Einstellungen!$C$11="7 Tage",MAX(0,(MIN(DATE(2026,5,0),IF(Mitarbeiter!$D39="",DATE(2026,5,0),Mitarbeiter!$D39),TODAY()))-(MAX(DATE(2026,4,1),Mitarbeiter!$C39))+1),MAX(0,NETWORKDAYS(MAX(DATE(2026,4,1),Mitarbeiter!$C39),MIN(DATE(2026,5,0),IF(Mitarbeiter!$D39="",DATE(2026,5,0),Mitarbeiter!$D39),TODAY()),Einstellungen!$F$13:$F$67)))*N(Mitarbeiter!$E39)/IF(Einstellungen!$C$11="7 Tage",7,5),N('Ist-Stunden'!I39)+(N(Krankheitstage!J39)+N(Krankheitstage!V39))*N($C39))))</f>
        <v/>
      </c>
      <c r="AN39" s="76">
        <f>IF($B39="",0,IF(Einstellungen!$C$10="Ja",MAX(IF(Einstellungen!$C$11="7 Tage",MAX(0,(MIN(DATE(2026,6,0),IF(Mitarbeiter!$D39="",DATE(2026,6,0),Mitarbeiter!$D39),TODAY()))-(MAX(DATE(2026,5,1),Mitarbeiter!$C39))+1),MAX(0,NETWORKDAYS(MAX(DATE(2026,5,1),Mitarbeiter!$C39),MIN(DATE(2026,6,0),IF(Mitarbeiter!$D39="",DATE(2026,6,0),Mitarbeiter!$D39),TODAY()),Einstellungen!$F$13:$F$67)))*N(Mitarbeiter!$E39)/IF(Einstellungen!$C$11="7 Tage",7,5),N('Ist-Stunden'!J39)),MAX(IF(Einstellungen!$C$11="7 Tage",MAX(0,(MIN(DATE(2026,6,0),IF(Mitarbeiter!$D39="",DATE(2026,6,0),Mitarbeiter!$D39),TODAY()))-(MAX(DATE(2026,5,1),Mitarbeiter!$C39))+1),MAX(0,NETWORKDAYS(MAX(DATE(2026,5,1),Mitarbeiter!$C39),MIN(DATE(2026,6,0),IF(Mitarbeiter!$D39="",DATE(2026,6,0),Mitarbeiter!$D39),TODAY()),Einstellungen!$F$13:$F$67)))*N(Mitarbeiter!$E39)/IF(Einstellungen!$C$11="7 Tage",7,5),N('Ist-Stunden'!J39)+(N(Krankheitstage!K39)+N(Krankheitstage!W39))*N($C39))))</f>
        <v/>
      </c>
      <c r="AO39" s="76">
        <f>IF($B39="",0,IF(Einstellungen!$C$10="Ja",MAX(IF(Einstellungen!$C$11="7 Tage",MAX(0,(MIN(DATE(2026,7,0),IF(Mitarbeiter!$D39="",DATE(2026,7,0),Mitarbeiter!$D39),TODAY()))-(MAX(DATE(2026,6,1),Mitarbeiter!$C39))+1),MAX(0,NETWORKDAYS(MAX(DATE(2026,6,1),Mitarbeiter!$C39),MIN(DATE(2026,7,0),IF(Mitarbeiter!$D39="",DATE(2026,7,0),Mitarbeiter!$D39),TODAY()),Einstellungen!$F$13:$F$67)))*N(Mitarbeiter!$E39)/IF(Einstellungen!$C$11="7 Tage",7,5),N('Ist-Stunden'!K39)),MAX(IF(Einstellungen!$C$11="7 Tage",MAX(0,(MIN(DATE(2026,7,0),IF(Mitarbeiter!$D39="",DATE(2026,7,0),Mitarbeiter!$D39),TODAY()))-(MAX(DATE(2026,6,1),Mitarbeiter!$C39))+1),MAX(0,NETWORKDAYS(MAX(DATE(2026,6,1),Mitarbeiter!$C39),MIN(DATE(2026,7,0),IF(Mitarbeiter!$D39="",DATE(2026,7,0),Mitarbeiter!$D39),TODAY()),Einstellungen!$F$13:$F$67)))*N(Mitarbeiter!$E39)/IF(Einstellungen!$C$11="7 Tage",7,5),N('Ist-Stunden'!K39)+(N(Krankheitstage!L39)+N(Krankheitstage!X39))*N($C39))))</f>
        <v/>
      </c>
      <c r="AP39" s="76">
        <f>IF($B39="",0,IF(Einstellungen!$C$10="Ja",MAX(IF(Einstellungen!$C$11="7 Tage",MAX(0,(MIN(DATE(2026,8,0),IF(Mitarbeiter!$D39="",DATE(2026,8,0),Mitarbeiter!$D39),TODAY()))-(MAX(DATE(2026,7,1),Mitarbeiter!$C39))+1),MAX(0,NETWORKDAYS(MAX(DATE(2026,7,1),Mitarbeiter!$C39),MIN(DATE(2026,8,0),IF(Mitarbeiter!$D39="",DATE(2026,8,0),Mitarbeiter!$D39),TODAY()),Einstellungen!$F$13:$F$67)))*N(Mitarbeiter!$E39)/IF(Einstellungen!$C$11="7 Tage",7,5),N('Ist-Stunden'!L39)),MAX(IF(Einstellungen!$C$11="7 Tage",MAX(0,(MIN(DATE(2026,8,0),IF(Mitarbeiter!$D39="",DATE(2026,8,0),Mitarbeiter!$D39),TODAY()))-(MAX(DATE(2026,7,1),Mitarbeiter!$C39))+1),MAX(0,NETWORKDAYS(MAX(DATE(2026,7,1),Mitarbeiter!$C39),MIN(DATE(2026,8,0),IF(Mitarbeiter!$D39="",DATE(2026,8,0),Mitarbeiter!$D39),TODAY()),Einstellungen!$F$13:$F$67)))*N(Mitarbeiter!$E39)/IF(Einstellungen!$C$11="7 Tage",7,5),N('Ist-Stunden'!L39)+(N(Krankheitstage!M39)+N(Krankheitstage!Y39))*N($C39))))</f>
        <v/>
      </c>
      <c r="AQ39" s="76">
        <f>IF($B39="",0,IF(Einstellungen!$C$10="Ja",MAX(IF(Einstellungen!$C$11="7 Tage",MAX(0,(MIN(DATE(2026,9,0),IF(Mitarbeiter!$D39="",DATE(2026,9,0),Mitarbeiter!$D39),TODAY()))-(MAX(DATE(2026,8,1),Mitarbeiter!$C39))+1),MAX(0,NETWORKDAYS(MAX(DATE(2026,8,1),Mitarbeiter!$C39),MIN(DATE(2026,9,0),IF(Mitarbeiter!$D39="",DATE(2026,9,0),Mitarbeiter!$D39),TODAY()),Einstellungen!$F$13:$F$67)))*N(Mitarbeiter!$E39)/IF(Einstellungen!$C$11="7 Tage",7,5),N('Ist-Stunden'!M39)),MAX(IF(Einstellungen!$C$11="7 Tage",MAX(0,(MIN(DATE(2026,9,0),IF(Mitarbeiter!$D39="",DATE(2026,9,0),Mitarbeiter!$D39),TODAY()))-(MAX(DATE(2026,8,1),Mitarbeiter!$C39))+1),MAX(0,NETWORKDAYS(MAX(DATE(2026,8,1),Mitarbeiter!$C39),MIN(DATE(2026,9,0),IF(Mitarbeiter!$D39="",DATE(2026,9,0),Mitarbeiter!$D39),TODAY()),Einstellungen!$F$13:$F$67)))*N(Mitarbeiter!$E39)/IF(Einstellungen!$C$11="7 Tage",7,5),N('Ist-Stunden'!M39)+(N(Krankheitstage!N39)+N(Krankheitstage!Z39))*N($C39))))</f>
        <v/>
      </c>
      <c r="AR39" s="76">
        <f>IF($B39="",0,IF(Einstellungen!$C$10="Ja",MAX(IF(Einstellungen!$C$11="7 Tage",MAX(0,(MIN(DATE(2026,10,0),IF(Mitarbeiter!$D39="",DATE(2026,10,0),Mitarbeiter!$D39),TODAY()))-(MAX(DATE(2026,9,1),Mitarbeiter!$C39))+1),MAX(0,NETWORKDAYS(MAX(DATE(2026,9,1),Mitarbeiter!$C39),MIN(DATE(2026,10,0),IF(Mitarbeiter!$D39="",DATE(2026,10,0),Mitarbeiter!$D39),TODAY()),Einstellungen!$F$13:$F$67)))*N(Mitarbeiter!$E39)/IF(Einstellungen!$C$11="7 Tage",7,5),N('Ist-Stunden'!N39)),MAX(IF(Einstellungen!$C$11="7 Tage",MAX(0,(MIN(DATE(2026,10,0),IF(Mitarbeiter!$D39="",DATE(2026,10,0),Mitarbeiter!$D39),TODAY()))-(MAX(DATE(2026,9,1),Mitarbeiter!$C39))+1),MAX(0,NETWORKDAYS(MAX(DATE(2026,9,1),Mitarbeiter!$C39),MIN(DATE(2026,10,0),IF(Mitarbeiter!$D39="",DATE(2026,10,0),Mitarbeiter!$D39),TODAY()),Einstellungen!$F$13:$F$67)))*N(Mitarbeiter!$E39)/IF(Einstellungen!$C$11="7 Tage",7,5),N('Ist-Stunden'!N39)+(N(Krankheitstage!O39)+N(Krankheitstage!AA39))*N($C39))))</f>
        <v/>
      </c>
      <c r="AS39" s="76">
        <f>IF($B39="",0,IF(Einstellungen!$C$10="Ja",MAX(IF(Einstellungen!$C$11="7 Tage",MAX(0,(MIN(DATE(2026,11,0),IF(Mitarbeiter!$D39="",DATE(2026,11,0),Mitarbeiter!$D39),TODAY()))-(MAX(DATE(2026,10,1),Mitarbeiter!$C39))+1),MAX(0,NETWORKDAYS(MAX(DATE(2026,10,1),Mitarbeiter!$C39),MIN(DATE(2026,11,0),IF(Mitarbeiter!$D39="",DATE(2026,11,0),Mitarbeiter!$D39),TODAY()),Einstellungen!$F$13:$F$67)))*N(Mitarbeiter!$E39)/IF(Einstellungen!$C$11="7 Tage",7,5),N('Ist-Stunden'!O39)),MAX(IF(Einstellungen!$C$11="7 Tage",MAX(0,(MIN(DATE(2026,11,0),IF(Mitarbeiter!$D39="",DATE(2026,11,0),Mitarbeiter!$D39),TODAY()))-(MAX(DATE(2026,10,1),Mitarbeiter!$C39))+1),MAX(0,NETWORKDAYS(MAX(DATE(2026,10,1),Mitarbeiter!$C39),MIN(DATE(2026,11,0),IF(Mitarbeiter!$D39="",DATE(2026,11,0),Mitarbeiter!$D39),TODAY()),Einstellungen!$F$13:$F$67)))*N(Mitarbeiter!$E39)/IF(Einstellungen!$C$11="7 Tage",7,5),N('Ist-Stunden'!O39)+(N(Krankheitstage!P39)+N(Krankheitstage!AB39))*N($C39))))</f>
        <v/>
      </c>
      <c r="AT39" s="76">
        <f>IF($B39="",0,IF(Einstellungen!$C$10="Ja",MAX(IF(Einstellungen!$C$11="7 Tage",MAX(0,(MIN(DATE(2026,12,0),IF(Mitarbeiter!$D39="",DATE(2026,12,0),Mitarbeiter!$D39),TODAY()))-(MAX(DATE(2026,11,1),Mitarbeiter!$C39))+1),MAX(0,NETWORKDAYS(MAX(DATE(2026,11,1),Mitarbeiter!$C39),MIN(DATE(2026,12,0),IF(Mitarbeiter!$D39="",DATE(2026,12,0),Mitarbeiter!$D39),TODAY()),Einstellungen!$F$13:$F$67)))*N(Mitarbeiter!$E39)/IF(Einstellungen!$C$11="7 Tage",7,5),N('Ist-Stunden'!P39)),MAX(IF(Einstellungen!$C$11="7 Tage",MAX(0,(MIN(DATE(2026,12,0),IF(Mitarbeiter!$D39="",DATE(2026,12,0),Mitarbeiter!$D39),TODAY()))-(MAX(DATE(2026,11,1),Mitarbeiter!$C39))+1),MAX(0,NETWORKDAYS(MAX(DATE(2026,11,1),Mitarbeiter!$C39),MIN(DATE(2026,12,0),IF(Mitarbeiter!$D39="",DATE(2026,12,0),Mitarbeiter!$D39),TODAY()),Einstellungen!$F$13:$F$67)))*N(Mitarbeiter!$E39)/IF(Einstellungen!$C$11="7 Tage",7,5),N('Ist-Stunden'!P39)+(N(Krankheitstage!Q39)+N(Krankheitstage!AC39))*N($C39))))</f>
        <v/>
      </c>
      <c r="AU39" s="76">
        <f>IF($B39="",0,IF(Einstellungen!$C$10="Ja",MAX(IF(Einstellungen!$C$11="7 Tage",MAX(0,(MIN(DATE(2026,13,0),IF(Mitarbeiter!$D39="",DATE(2026,13,0),Mitarbeiter!$D39),TODAY()))-(MAX(DATE(2026,12,1),Mitarbeiter!$C39))+1),MAX(0,NETWORKDAYS(MAX(DATE(2026,12,1),Mitarbeiter!$C39),MIN(DATE(2026,13,0),IF(Mitarbeiter!$D39="",DATE(2026,13,0),Mitarbeiter!$D39),TODAY()),Einstellungen!$F$13:$F$67)))*N(Mitarbeiter!$E39)/IF(Einstellungen!$C$11="7 Tage",7,5),N('Ist-Stunden'!Q39)),MAX(IF(Einstellungen!$C$11="7 Tage",MAX(0,(MIN(DATE(2026,13,0),IF(Mitarbeiter!$D39="",DATE(2026,13,0),Mitarbeiter!$D39),TODAY()))-(MAX(DATE(2026,12,1),Mitarbeiter!$C39))+1),MAX(0,NETWORKDAYS(MAX(DATE(2026,12,1),Mitarbeiter!$C39),MIN(DATE(2026,13,0),IF(Mitarbeiter!$D39="",DATE(2026,13,0),Mitarbeiter!$D39),TODAY()),Einstellungen!$F$13:$F$67)))*N(Mitarbeiter!$E39)/IF(Einstellungen!$C$11="7 Tage",7,5),N('Ist-Stunden'!Q39)+(N(Krankheitstage!R39)+N(Krankheitstage!AD39))*N($C39))))</f>
        <v/>
      </c>
      <c r="AV39" s="76">
        <f>IF($B39="",0,IF(Einstellungen!$C$10="Ja",MAX(IF(Einstellungen!$C$11="7 Tage",MAX(0,(MIN(DATE(2027,2,0),IF(Mitarbeiter!$D39="",DATE(2027,2,0),Mitarbeiter!$D39),TODAY()))-(MAX(DATE(2027,1,1),Mitarbeiter!$C39))+1),MAX(0,NETWORKDAYS(MAX(DATE(2027,1,1),Mitarbeiter!$C39),MIN(DATE(2027,2,0),IF(Mitarbeiter!$D39="",DATE(2027,2,0),Mitarbeiter!$D39),TODAY()),Einstellungen!$F$13:$F$67)))*N(Mitarbeiter!$E39)/IF(Einstellungen!$C$11="7 Tage",7,5),N('Ist-Stunden'!R39)),MAX(IF(Einstellungen!$C$11="7 Tage",MAX(0,(MIN(DATE(2027,2,0),IF(Mitarbeiter!$D39="",DATE(2027,2,0),Mitarbeiter!$D39),TODAY()))-(MAX(DATE(2027,1,1),Mitarbeiter!$C39))+1),MAX(0,NETWORKDAYS(MAX(DATE(2027,1,1),Mitarbeiter!$C39),MIN(DATE(2027,2,0),IF(Mitarbeiter!$D39="",DATE(2027,2,0),Mitarbeiter!$D39),TODAY()),Einstellungen!$F$13:$F$67)))*N(Mitarbeiter!$E39)/IF(Einstellungen!$C$11="7 Tage",7,5),N('Ist-Stunden'!R39)+(N(Krankheitstage!AE39)+N(Krankheitstage!AQ39))*N($C39))))</f>
        <v/>
      </c>
      <c r="AW39" s="76">
        <f>IF($B39="",0,IF(Einstellungen!$C$10="Ja",MAX(IF(Einstellungen!$C$11="7 Tage",MAX(0,(MIN(DATE(2027,3,0),IF(Mitarbeiter!$D39="",DATE(2027,3,0),Mitarbeiter!$D39),TODAY()))-(MAX(DATE(2027,2,1),Mitarbeiter!$C39))+1),MAX(0,NETWORKDAYS(MAX(DATE(2027,2,1),Mitarbeiter!$C39),MIN(DATE(2027,3,0),IF(Mitarbeiter!$D39="",DATE(2027,3,0),Mitarbeiter!$D39),TODAY()),Einstellungen!$F$13:$F$67)))*N(Mitarbeiter!$E39)/IF(Einstellungen!$C$11="7 Tage",7,5),N('Ist-Stunden'!S39)),MAX(IF(Einstellungen!$C$11="7 Tage",MAX(0,(MIN(DATE(2027,3,0),IF(Mitarbeiter!$D39="",DATE(2027,3,0),Mitarbeiter!$D39),TODAY()))-(MAX(DATE(2027,2,1),Mitarbeiter!$C39))+1),MAX(0,NETWORKDAYS(MAX(DATE(2027,2,1),Mitarbeiter!$C39),MIN(DATE(2027,3,0),IF(Mitarbeiter!$D39="",DATE(2027,3,0),Mitarbeiter!$D39),TODAY()),Einstellungen!$F$13:$F$67)))*N(Mitarbeiter!$E39)/IF(Einstellungen!$C$11="7 Tage",7,5),N('Ist-Stunden'!S39)+(N(Krankheitstage!AF39)+N(Krankheitstage!AR39))*N($C39))))</f>
        <v/>
      </c>
      <c r="AX39" s="76">
        <f>IF($B39="",0,IF(Einstellungen!$C$10="Ja",MAX(IF(Einstellungen!$C$11="7 Tage",MAX(0,(MIN(DATE(2027,4,0),IF(Mitarbeiter!$D39="",DATE(2027,4,0),Mitarbeiter!$D39),TODAY()))-(MAX(DATE(2027,3,1),Mitarbeiter!$C39))+1),MAX(0,NETWORKDAYS(MAX(DATE(2027,3,1),Mitarbeiter!$C39),MIN(DATE(2027,4,0),IF(Mitarbeiter!$D39="",DATE(2027,4,0),Mitarbeiter!$D39),TODAY()),Einstellungen!$F$13:$F$67)))*N(Mitarbeiter!$E39)/IF(Einstellungen!$C$11="7 Tage",7,5),N('Ist-Stunden'!T39)),MAX(IF(Einstellungen!$C$11="7 Tage",MAX(0,(MIN(DATE(2027,4,0),IF(Mitarbeiter!$D39="",DATE(2027,4,0),Mitarbeiter!$D39),TODAY()))-(MAX(DATE(2027,3,1),Mitarbeiter!$C39))+1),MAX(0,NETWORKDAYS(MAX(DATE(2027,3,1),Mitarbeiter!$C39),MIN(DATE(2027,4,0),IF(Mitarbeiter!$D39="",DATE(2027,4,0),Mitarbeiter!$D39),TODAY()),Einstellungen!$F$13:$F$67)))*N(Mitarbeiter!$E39)/IF(Einstellungen!$C$11="7 Tage",7,5),N('Ist-Stunden'!T39)+(N(Krankheitstage!AG39)+N(Krankheitstage!AS39))*N($C39))))</f>
        <v/>
      </c>
      <c r="AY39" s="76">
        <f>IF($B39="",0,IF(Einstellungen!$C$10="Ja",MAX(IF(Einstellungen!$C$11="7 Tage",MAX(0,(MIN(DATE(2027,5,0),IF(Mitarbeiter!$D39="",DATE(2027,5,0),Mitarbeiter!$D39),TODAY()))-(MAX(DATE(2027,4,1),Mitarbeiter!$C39))+1),MAX(0,NETWORKDAYS(MAX(DATE(2027,4,1),Mitarbeiter!$C39),MIN(DATE(2027,5,0),IF(Mitarbeiter!$D39="",DATE(2027,5,0),Mitarbeiter!$D39),TODAY()),Einstellungen!$F$13:$F$67)))*N(Mitarbeiter!$E39)/IF(Einstellungen!$C$11="7 Tage",7,5),N('Ist-Stunden'!U39)),MAX(IF(Einstellungen!$C$11="7 Tage",MAX(0,(MIN(DATE(2027,5,0),IF(Mitarbeiter!$D39="",DATE(2027,5,0),Mitarbeiter!$D39),TODAY()))-(MAX(DATE(2027,4,1),Mitarbeiter!$C39))+1),MAX(0,NETWORKDAYS(MAX(DATE(2027,4,1),Mitarbeiter!$C39),MIN(DATE(2027,5,0),IF(Mitarbeiter!$D39="",DATE(2027,5,0),Mitarbeiter!$D39),TODAY()),Einstellungen!$F$13:$F$67)))*N(Mitarbeiter!$E39)/IF(Einstellungen!$C$11="7 Tage",7,5),N('Ist-Stunden'!U39)+(N(Krankheitstage!AH39)+N(Krankheitstage!AT39))*N($C39))))</f>
        <v/>
      </c>
      <c r="AZ39" s="76">
        <f>IF($B39="",0,IF(Einstellungen!$C$10="Ja",MAX(IF(Einstellungen!$C$11="7 Tage",MAX(0,(MIN(DATE(2027,6,0),IF(Mitarbeiter!$D39="",DATE(2027,6,0),Mitarbeiter!$D39),TODAY()))-(MAX(DATE(2027,5,1),Mitarbeiter!$C39))+1),MAX(0,NETWORKDAYS(MAX(DATE(2027,5,1),Mitarbeiter!$C39),MIN(DATE(2027,6,0),IF(Mitarbeiter!$D39="",DATE(2027,6,0),Mitarbeiter!$D39),TODAY()),Einstellungen!$F$13:$F$67)))*N(Mitarbeiter!$E39)/IF(Einstellungen!$C$11="7 Tage",7,5),N('Ist-Stunden'!V39)),MAX(IF(Einstellungen!$C$11="7 Tage",MAX(0,(MIN(DATE(2027,6,0),IF(Mitarbeiter!$D39="",DATE(2027,6,0),Mitarbeiter!$D39),TODAY()))-(MAX(DATE(2027,5,1),Mitarbeiter!$C39))+1),MAX(0,NETWORKDAYS(MAX(DATE(2027,5,1),Mitarbeiter!$C39),MIN(DATE(2027,6,0),IF(Mitarbeiter!$D39="",DATE(2027,6,0),Mitarbeiter!$D39),TODAY()),Einstellungen!$F$13:$F$67)))*N(Mitarbeiter!$E39)/IF(Einstellungen!$C$11="7 Tage",7,5),N('Ist-Stunden'!V39)+(N(Krankheitstage!AI39)+N(Krankheitstage!AU39))*N($C39))))</f>
        <v/>
      </c>
      <c r="BA39" s="76">
        <f>IF($B39="",0,IF(Einstellungen!$C$10="Ja",MAX(IF(Einstellungen!$C$11="7 Tage",MAX(0,(MIN(DATE(2027,7,0),IF(Mitarbeiter!$D39="",DATE(2027,7,0),Mitarbeiter!$D39),TODAY()))-(MAX(DATE(2027,6,1),Mitarbeiter!$C39))+1),MAX(0,NETWORKDAYS(MAX(DATE(2027,6,1),Mitarbeiter!$C39),MIN(DATE(2027,7,0),IF(Mitarbeiter!$D39="",DATE(2027,7,0),Mitarbeiter!$D39),TODAY()),Einstellungen!$F$13:$F$67)))*N(Mitarbeiter!$E39)/IF(Einstellungen!$C$11="7 Tage",7,5),N('Ist-Stunden'!W39)),MAX(IF(Einstellungen!$C$11="7 Tage",MAX(0,(MIN(DATE(2027,7,0),IF(Mitarbeiter!$D39="",DATE(2027,7,0),Mitarbeiter!$D39),TODAY()))-(MAX(DATE(2027,6,1),Mitarbeiter!$C39))+1),MAX(0,NETWORKDAYS(MAX(DATE(2027,6,1),Mitarbeiter!$C39),MIN(DATE(2027,7,0),IF(Mitarbeiter!$D39="",DATE(2027,7,0),Mitarbeiter!$D39),TODAY()),Einstellungen!$F$13:$F$67)))*N(Mitarbeiter!$E39)/IF(Einstellungen!$C$11="7 Tage",7,5),N('Ist-Stunden'!W39)+(N(Krankheitstage!AJ39)+N(Krankheitstage!AV39))*N($C39))))</f>
        <v/>
      </c>
      <c r="BB39" s="76">
        <f>IF($B39="",0,IF(Einstellungen!$C$10="Ja",MAX(IF(Einstellungen!$C$11="7 Tage",MAX(0,(MIN(DATE(2027,8,0),IF(Mitarbeiter!$D39="",DATE(2027,8,0),Mitarbeiter!$D39),TODAY()))-(MAX(DATE(2027,7,1),Mitarbeiter!$C39))+1),MAX(0,NETWORKDAYS(MAX(DATE(2027,7,1),Mitarbeiter!$C39),MIN(DATE(2027,8,0),IF(Mitarbeiter!$D39="",DATE(2027,8,0),Mitarbeiter!$D39),TODAY()),Einstellungen!$F$13:$F$67)))*N(Mitarbeiter!$E39)/IF(Einstellungen!$C$11="7 Tage",7,5),N('Ist-Stunden'!X39)),MAX(IF(Einstellungen!$C$11="7 Tage",MAX(0,(MIN(DATE(2027,8,0),IF(Mitarbeiter!$D39="",DATE(2027,8,0),Mitarbeiter!$D39),TODAY()))-(MAX(DATE(2027,7,1),Mitarbeiter!$C39))+1),MAX(0,NETWORKDAYS(MAX(DATE(2027,7,1),Mitarbeiter!$C39),MIN(DATE(2027,8,0),IF(Mitarbeiter!$D39="",DATE(2027,8,0),Mitarbeiter!$D39),TODAY()),Einstellungen!$F$13:$F$67)))*N(Mitarbeiter!$E39)/IF(Einstellungen!$C$11="7 Tage",7,5),N('Ist-Stunden'!X39)+(N(Krankheitstage!AK39)+N(Krankheitstage!AW39))*N($C39))))</f>
        <v/>
      </c>
      <c r="BC39" s="76">
        <f>IF($B39="",0,IF(Einstellungen!$C$10="Ja",MAX(IF(Einstellungen!$C$11="7 Tage",MAX(0,(MIN(DATE(2027,9,0),IF(Mitarbeiter!$D39="",DATE(2027,9,0),Mitarbeiter!$D39),TODAY()))-(MAX(DATE(2027,8,1),Mitarbeiter!$C39))+1),MAX(0,NETWORKDAYS(MAX(DATE(2027,8,1),Mitarbeiter!$C39),MIN(DATE(2027,9,0),IF(Mitarbeiter!$D39="",DATE(2027,9,0),Mitarbeiter!$D39),TODAY()),Einstellungen!$F$13:$F$67)))*N(Mitarbeiter!$E39)/IF(Einstellungen!$C$11="7 Tage",7,5),N('Ist-Stunden'!Y39)),MAX(IF(Einstellungen!$C$11="7 Tage",MAX(0,(MIN(DATE(2027,9,0),IF(Mitarbeiter!$D39="",DATE(2027,9,0),Mitarbeiter!$D39),TODAY()))-(MAX(DATE(2027,8,1),Mitarbeiter!$C39))+1),MAX(0,NETWORKDAYS(MAX(DATE(2027,8,1),Mitarbeiter!$C39),MIN(DATE(2027,9,0),IF(Mitarbeiter!$D39="",DATE(2027,9,0),Mitarbeiter!$D39),TODAY()),Einstellungen!$F$13:$F$67)))*N(Mitarbeiter!$E39)/IF(Einstellungen!$C$11="7 Tage",7,5),N('Ist-Stunden'!Y39)+(N(Krankheitstage!AL39)+N(Krankheitstage!AX39))*N($C39))))</f>
        <v/>
      </c>
      <c r="BD39" s="76">
        <f>IF($B39="",0,IF(Einstellungen!$C$10="Ja",MAX(IF(Einstellungen!$C$11="7 Tage",MAX(0,(MIN(DATE(2027,10,0),IF(Mitarbeiter!$D39="",DATE(2027,10,0),Mitarbeiter!$D39),TODAY()))-(MAX(DATE(2027,9,1),Mitarbeiter!$C39))+1),MAX(0,NETWORKDAYS(MAX(DATE(2027,9,1),Mitarbeiter!$C39),MIN(DATE(2027,10,0),IF(Mitarbeiter!$D39="",DATE(2027,10,0),Mitarbeiter!$D39),TODAY()),Einstellungen!$F$13:$F$67)))*N(Mitarbeiter!$E39)/IF(Einstellungen!$C$11="7 Tage",7,5),N('Ist-Stunden'!Z39)),MAX(IF(Einstellungen!$C$11="7 Tage",MAX(0,(MIN(DATE(2027,10,0),IF(Mitarbeiter!$D39="",DATE(2027,10,0),Mitarbeiter!$D39),TODAY()))-(MAX(DATE(2027,9,1),Mitarbeiter!$C39))+1),MAX(0,NETWORKDAYS(MAX(DATE(2027,9,1),Mitarbeiter!$C39),MIN(DATE(2027,10,0),IF(Mitarbeiter!$D39="",DATE(2027,10,0),Mitarbeiter!$D39),TODAY()),Einstellungen!$F$13:$F$67)))*N(Mitarbeiter!$E39)/IF(Einstellungen!$C$11="7 Tage",7,5),N('Ist-Stunden'!Z39)+(N(Krankheitstage!AM39)+N(Krankheitstage!AY39))*N($C39))))</f>
        <v/>
      </c>
      <c r="BE39" s="76">
        <f>IF($B39="",0,IF(Einstellungen!$C$10="Ja",MAX(IF(Einstellungen!$C$11="7 Tage",MAX(0,(MIN(DATE(2027,11,0),IF(Mitarbeiter!$D39="",DATE(2027,11,0),Mitarbeiter!$D39),TODAY()))-(MAX(DATE(2027,10,1),Mitarbeiter!$C39))+1),MAX(0,NETWORKDAYS(MAX(DATE(2027,10,1),Mitarbeiter!$C39),MIN(DATE(2027,11,0),IF(Mitarbeiter!$D39="",DATE(2027,11,0),Mitarbeiter!$D39),TODAY()),Einstellungen!$F$13:$F$67)))*N(Mitarbeiter!$E39)/IF(Einstellungen!$C$11="7 Tage",7,5),N('Ist-Stunden'!AA39)),MAX(IF(Einstellungen!$C$11="7 Tage",MAX(0,(MIN(DATE(2027,11,0),IF(Mitarbeiter!$D39="",DATE(2027,11,0),Mitarbeiter!$D39),TODAY()))-(MAX(DATE(2027,10,1),Mitarbeiter!$C39))+1),MAX(0,NETWORKDAYS(MAX(DATE(2027,10,1),Mitarbeiter!$C39),MIN(DATE(2027,11,0),IF(Mitarbeiter!$D39="",DATE(2027,11,0),Mitarbeiter!$D39),TODAY()),Einstellungen!$F$13:$F$67)))*N(Mitarbeiter!$E39)/IF(Einstellungen!$C$11="7 Tage",7,5),N('Ist-Stunden'!AA39)+(N(Krankheitstage!AN39)+N(Krankheitstage!AZ39))*N($C39))))</f>
        <v/>
      </c>
      <c r="BF39" s="76">
        <f>IF($B39="",0,IF(Einstellungen!$C$10="Ja",MAX(IF(Einstellungen!$C$11="7 Tage",MAX(0,(MIN(DATE(2027,12,0),IF(Mitarbeiter!$D39="",DATE(2027,12,0),Mitarbeiter!$D39),TODAY()))-(MAX(DATE(2027,11,1),Mitarbeiter!$C39))+1),MAX(0,NETWORKDAYS(MAX(DATE(2027,11,1),Mitarbeiter!$C39),MIN(DATE(2027,12,0),IF(Mitarbeiter!$D39="",DATE(2027,12,0),Mitarbeiter!$D39),TODAY()),Einstellungen!$F$13:$F$67)))*N(Mitarbeiter!$E39)/IF(Einstellungen!$C$11="7 Tage",7,5),N('Ist-Stunden'!AB39)),MAX(IF(Einstellungen!$C$11="7 Tage",MAX(0,(MIN(DATE(2027,12,0),IF(Mitarbeiter!$D39="",DATE(2027,12,0),Mitarbeiter!$D39),TODAY()))-(MAX(DATE(2027,11,1),Mitarbeiter!$C39))+1),MAX(0,NETWORKDAYS(MAX(DATE(2027,11,1),Mitarbeiter!$C39),MIN(DATE(2027,12,0),IF(Mitarbeiter!$D39="",DATE(2027,12,0),Mitarbeiter!$D39),TODAY()),Einstellungen!$F$13:$F$67)))*N(Mitarbeiter!$E39)/IF(Einstellungen!$C$11="7 Tage",7,5),N('Ist-Stunden'!AB39)+(N(Krankheitstage!AO39)+N(Krankheitstage!BA39))*N($C39))))</f>
        <v/>
      </c>
      <c r="BG39" s="76">
        <f>IF($B39="",0,IF(Einstellungen!$C$10="Ja",MAX(IF(Einstellungen!$C$11="7 Tage",MAX(0,(MIN(DATE(2027,13,0),IF(Mitarbeiter!$D39="",DATE(2027,13,0),Mitarbeiter!$D39),TODAY()))-(MAX(DATE(2027,12,1),Mitarbeiter!$C39))+1),MAX(0,NETWORKDAYS(MAX(DATE(2027,12,1),Mitarbeiter!$C39),MIN(DATE(2027,13,0),IF(Mitarbeiter!$D39="",DATE(2027,13,0),Mitarbeiter!$D39),TODAY()),Einstellungen!$F$13:$F$67)))*N(Mitarbeiter!$E39)/IF(Einstellungen!$C$11="7 Tage",7,5),N('Ist-Stunden'!AC39)),MAX(IF(Einstellungen!$C$11="7 Tage",MAX(0,(MIN(DATE(2027,13,0),IF(Mitarbeiter!$D39="",DATE(2027,13,0),Mitarbeiter!$D39),TODAY()))-(MAX(DATE(2027,12,1),Mitarbeiter!$C39))+1),MAX(0,NETWORKDAYS(MAX(DATE(2027,12,1),Mitarbeiter!$C39),MIN(DATE(2027,13,0),IF(Mitarbeiter!$D39="",DATE(2027,13,0),Mitarbeiter!$D39),TODAY()),Einstellungen!$F$13:$F$67)))*N(Mitarbeiter!$E39)/IF(Einstellungen!$C$11="7 Tage",7,5),N('Ist-Stunden'!AC39)+(N(Krankheitstage!AP39)+N(Krankheitstage!BB39))*N($C39))))</f>
        <v/>
      </c>
      <c r="BH39" s="76">
        <f>IF($B39="",0,IF(Einstellungen!$C$10="Ja",MAX(IF(Einstellungen!$C$11="7 Tage",MAX(0,(MIN(DATE(2028,2,0),IF(Mitarbeiter!$D39="",DATE(2028,2,0),Mitarbeiter!$D39),TODAY()))-(MAX(DATE(2028,1,1),Mitarbeiter!$C39))+1),MAX(0,NETWORKDAYS(MAX(DATE(2028,1,1),Mitarbeiter!$C39),MIN(DATE(2028,2,0),IF(Mitarbeiter!$D39="",DATE(2028,2,0),Mitarbeiter!$D39),TODAY()),Einstellungen!$F$13:$F$67)))*N(Mitarbeiter!$E39)/IF(Einstellungen!$C$11="7 Tage",7,5),N('Ist-Stunden'!AD39)),MAX(IF(Einstellungen!$C$11="7 Tage",MAX(0,(MIN(DATE(2028,2,0),IF(Mitarbeiter!$D39="",DATE(2028,2,0),Mitarbeiter!$D39),TODAY()))-(MAX(DATE(2028,1,1),Mitarbeiter!$C39))+1),MAX(0,NETWORKDAYS(MAX(DATE(2028,1,1),Mitarbeiter!$C39),MIN(DATE(2028,2,0),IF(Mitarbeiter!$D39="",DATE(2028,2,0),Mitarbeiter!$D39),TODAY()),Einstellungen!$F$13:$F$67)))*N(Mitarbeiter!$E39)/IF(Einstellungen!$C$11="7 Tage",7,5),N('Ist-Stunden'!AD39)+(N(Krankheitstage!BC39)+N(Krankheitstage!BO39))*N($C39))))</f>
        <v/>
      </c>
      <c r="BI39" s="76">
        <f>IF($B39="",0,IF(Einstellungen!$C$10="Ja",MAX(IF(Einstellungen!$C$11="7 Tage",MAX(0,(MIN(DATE(2028,3,0),IF(Mitarbeiter!$D39="",DATE(2028,3,0),Mitarbeiter!$D39),TODAY()))-(MAX(DATE(2028,2,1),Mitarbeiter!$C39))+1),MAX(0,NETWORKDAYS(MAX(DATE(2028,2,1),Mitarbeiter!$C39),MIN(DATE(2028,3,0),IF(Mitarbeiter!$D39="",DATE(2028,3,0),Mitarbeiter!$D39),TODAY()),Einstellungen!$F$13:$F$67)))*N(Mitarbeiter!$E39)/IF(Einstellungen!$C$11="7 Tage",7,5),N('Ist-Stunden'!AE39)),MAX(IF(Einstellungen!$C$11="7 Tage",MAX(0,(MIN(DATE(2028,3,0),IF(Mitarbeiter!$D39="",DATE(2028,3,0),Mitarbeiter!$D39),TODAY()))-(MAX(DATE(2028,2,1),Mitarbeiter!$C39))+1),MAX(0,NETWORKDAYS(MAX(DATE(2028,2,1),Mitarbeiter!$C39),MIN(DATE(2028,3,0),IF(Mitarbeiter!$D39="",DATE(2028,3,0),Mitarbeiter!$D39),TODAY()),Einstellungen!$F$13:$F$67)))*N(Mitarbeiter!$E39)/IF(Einstellungen!$C$11="7 Tage",7,5),N('Ist-Stunden'!AE39)+(N(Krankheitstage!BD39)+N(Krankheitstage!BP39))*N($C39))))</f>
        <v/>
      </c>
      <c r="BJ39" s="76">
        <f>IF($B39="",0,IF(Einstellungen!$C$10="Ja",MAX(IF(Einstellungen!$C$11="7 Tage",MAX(0,(MIN(DATE(2028,4,0),IF(Mitarbeiter!$D39="",DATE(2028,4,0),Mitarbeiter!$D39),TODAY()))-(MAX(DATE(2028,3,1),Mitarbeiter!$C39))+1),MAX(0,NETWORKDAYS(MAX(DATE(2028,3,1),Mitarbeiter!$C39),MIN(DATE(2028,4,0),IF(Mitarbeiter!$D39="",DATE(2028,4,0),Mitarbeiter!$D39),TODAY()),Einstellungen!$F$13:$F$67)))*N(Mitarbeiter!$E39)/IF(Einstellungen!$C$11="7 Tage",7,5),N('Ist-Stunden'!AF39)),MAX(IF(Einstellungen!$C$11="7 Tage",MAX(0,(MIN(DATE(2028,4,0),IF(Mitarbeiter!$D39="",DATE(2028,4,0),Mitarbeiter!$D39),TODAY()))-(MAX(DATE(2028,3,1),Mitarbeiter!$C39))+1),MAX(0,NETWORKDAYS(MAX(DATE(2028,3,1),Mitarbeiter!$C39),MIN(DATE(2028,4,0),IF(Mitarbeiter!$D39="",DATE(2028,4,0),Mitarbeiter!$D39),TODAY()),Einstellungen!$F$13:$F$67)))*N(Mitarbeiter!$E39)/IF(Einstellungen!$C$11="7 Tage",7,5),N('Ist-Stunden'!AF39)+(N(Krankheitstage!BE39)+N(Krankheitstage!BQ39))*N($C39))))</f>
        <v/>
      </c>
      <c r="BK39" s="76">
        <f>IF($B39="",0,IF(Einstellungen!$C$10="Ja",MAX(IF(Einstellungen!$C$11="7 Tage",MAX(0,(MIN(DATE(2028,5,0),IF(Mitarbeiter!$D39="",DATE(2028,5,0),Mitarbeiter!$D39),TODAY()))-(MAX(DATE(2028,4,1),Mitarbeiter!$C39))+1),MAX(0,NETWORKDAYS(MAX(DATE(2028,4,1),Mitarbeiter!$C39),MIN(DATE(2028,5,0),IF(Mitarbeiter!$D39="",DATE(2028,5,0),Mitarbeiter!$D39),TODAY()),Einstellungen!$F$13:$F$67)))*N(Mitarbeiter!$E39)/IF(Einstellungen!$C$11="7 Tage",7,5),N('Ist-Stunden'!AG39)),MAX(IF(Einstellungen!$C$11="7 Tage",MAX(0,(MIN(DATE(2028,5,0),IF(Mitarbeiter!$D39="",DATE(2028,5,0),Mitarbeiter!$D39),TODAY()))-(MAX(DATE(2028,4,1),Mitarbeiter!$C39))+1),MAX(0,NETWORKDAYS(MAX(DATE(2028,4,1),Mitarbeiter!$C39),MIN(DATE(2028,5,0),IF(Mitarbeiter!$D39="",DATE(2028,5,0),Mitarbeiter!$D39),TODAY()),Einstellungen!$F$13:$F$67)))*N(Mitarbeiter!$E39)/IF(Einstellungen!$C$11="7 Tage",7,5),N('Ist-Stunden'!AG39)+(N(Krankheitstage!BF39)+N(Krankheitstage!BR39))*N($C39))))</f>
        <v/>
      </c>
      <c r="BL39" s="76">
        <f>IF($B39="",0,IF(Einstellungen!$C$10="Ja",MAX(IF(Einstellungen!$C$11="7 Tage",MAX(0,(MIN(DATE(2028,6,0),IF(Mitarbeiter!$D39="",DATE(2028,6,0),Mitarbeiter!$D39),TODAY()))-(MAX(DATE(2028,5,1),Mitarbeiter!$C39))+1),MAX(0,NETWORKDAYS(MAX(DATE(2028,5,1),Mitarbeiter!$C39),MIN(DATE(2028,6,0),IF(Mitarbeiter!$D39="",DATE(2028,6,0),Mitarbeiter!$D39),TODAY()),Einstellungen!$F$13:$F$67)))*N(Mitarbeiter!$E39)/IF(Einstellungen!$C$11="7 Tage",7,5),N('Ist-Stunden'!AH39)),MAX(IF(Einstellungen!$C$11="7 Tage",MAX(0,(MIN(DATE(2028,6,0),IF(Mitarbeiter!$D39="",DATE(2028,6,0),Mitarbeiter!$D39),TODAY()))-(MAX(DATE(2028,5,1),Mitarbeiter!$C39))+1),MAX(0,NETWORKDAYS(MAX(DATE(2028,5,1),Mitarbeiter!$C39),MIN(DATE(2028,6,0),IF(Mitarbeiter!$D39="",DATE(2028,6,0),Mitarbeiter!$D39),TODAY()),Einstellungen!$F$13:$F$67)))*N(Mitarbeiter!$E39)/IF(Einstellungen!$C$11="7 Tage",7,5),N('Ist-Stunden'!AH39)+(N(Krankheitstage!BG39)+N(Krankheitstage!BS39))*N($C39))))</f>
        <v/>
      </c>
      <c r="BM39" s="76">
        <f>IF($B39="",0,IF(Einstellungen!$C$10="Ja",MAX(IF(Einstellungen!$C$11="7 Tage",MAX(0,(MIN(DATE(2028,7,0),IF(Mitarbeiter!$D39="",DATE(2028,7,0),Mitarbeiter!$D39),TODAY()))-(MAX(DATE(2028,6,1),Mitarbeiter!$C39))+1),MAX(0,NETWORKDAYS(MAX(DATE(2028,6,1),Mitarbeiter!$C39),MIN(DATE(2028,7,0),IF(Mitarbeiter!$D39="",DATE(2028,7,0),Mitarbeiter!$D39),TODAY()),Einstellungen!$F$13:$F$67)))*N(Mitarbeiter!$E39)/IF(Einstellungen!$C$11="7 Tage",7,5),N('Ist-Stunden'!AI39)),MAX(IF(Einstellungen!$C$11="7 Tage",MAX(0,(MIN(DATE(2028,7,0),IF(Mitarbeiter!$D39="",DATE(2028,7,0),Mitarbeiter!$D39),TODAY()))-(MAX(DATE(2028,6,1),Mitarbeiter!$C39))+1),MAX(0,NETWORKDAYS(MAX(DATE(2028,6,1),Mitarbeiter!$C39),MIN(DATE(2028,7,0),IF(Mitarbeiter!$D39="",DATE(2028,7,0),Mitarbeiter!$D39),TODAY()),Einstellungen!$F$13:$F$67)))*N(Mitarbeiter!$E39)/IF(Einstellungen!$C$11="7 Tage",7,5),N('Ist-Stunden'!AI39)+(N(Krankheitstage!BH39)+N(Krankheitstage!BT39))*N($C39))))</f>
        <v/>
      </c>
      <c r="BN39" s="76">
        <f>IF($B39="",0,IF(Einstellungen!$C$10="Ja",MAX(IF(Einstellungen!$C$11="7 Tage",MAX(0,(MIN(DATE(2028,8,0),IF(Mitarbeiter!$D39="",DATE(2028,8,0),Mitarbeiter!$D39),TODAY()))-(MAX(DATE(2028,7,1),Mitarbeiter!$C39))+1),MAX(0,NETWORKDAYS(MAX(DATE(2028,7,1),Mitarbeiter!$C39),MIN(DATE(2028,8,0),IF(Mitarbeiter!$D39="",DATE(2028,8,0),Mitarbeiter!$D39),TODAY()),Einstellungen!$F$13:$F$67)))*N(Mitarbeiter!$E39)/IF(Einstellungen!$C$11="7 Tage",7,5),N('Ist-Stunden'!AJ39)),MAX(IF(Einstellungen!$C$11="7 Tage",MAX(0,(MIN(DATE(2028,8,0),IF(Mitarbeiter!$D39="",DATE(2028,8,0),Mitarbeiter!$D39),TODAY()))-(MAX(DATE(2028,7,1),Mitarbeiter!$C39))+1),MAX(0,NETWORKDAYS(MAX(DATE(2028,7,1),Mitarbeiter!$C39),MIN(DATE(2028,8,0),IF(Mitarbeiter!$D39="",DATE(2028,8,0),Mitarbeiter!$D39),TODAY()),Einstellungen!$F$13:$F$67)))*N(Mitarbeiter!$E39)/IF(Einstellungen!$C$11="7 Tage",7,5),N('Ist-Stunden'!AJ39)+(N(Krankheitstage!BI39)+N(Krankheitstage!BU39))*N($C39))))</f>
        <v/>
      </c>
      <c r="BO39" s="76">
        <f>IF($B39="",0,IF(Einstellungen!$C$10="Ja",MAX(IF(Einstellungen!$C$11="7 Tage",MAX(0,(MIN(DATE(2028,9,0),IF(Mitarbeiter!$D39="",DATE(2028,9,0),Mitarbeiter!$D39),TODAY()))-(MAX(DATE(2028,8,1),Mitarbeiter!$C39))+1),MAX(0,NETWORKDAYS(MAX(DATE(2028,8,1),Mitarbeiter!$C39),MIN(DATE(2028,9,0),IF(Mitarbeiter!$D39="",DATE(2028,9,0),Mitarbeiter!$D39),TODAY()),Einstellungen!$F$13:$F$67)))*N(Mitarbeiter!$E39)/IF(Einstellungen!$C$11="7 Tage",7,5),N('Ist-Stunden'!AK39)),MAX(IF(Einstellungen!$C$11="7 Tage",MAX(0,(MIN(DATE(2028,9,0),IF(Mitarbeiter!$D39="",DATE(2028,9,0),Mitarbeiter!$D39),TODAY()))-(MAX(DATE(2028,8,1),Mitarbeiter!$C39))+1),MAX(0,NETWORKDAYS(MAX(DATE(2028,8,1),Mitarbeiter!$C39),MIN(DATE(2028,9,0),IF(Mitarbeiter!$D39="",DATE(2028,9,0),Mitarbeiter!$D39),TODAY()),Einstellungen!$F$13:$F$67)))*N(Mitarbeiter!$E39)/IF(Einstellungen!$C$11="7 Tage",7,5),N('Ist-Stunden'!AK39)+(N(Krankheitstage!BJ39)+N(Krankheitstage!BV39))*N($C39))))</f>
        <v/>
      </c>
      <c r="BP39" s="76">
        <f>IF($B39="",0,IF(Einstellungen!$C$10="Ja",MAX(IF(Einstellungen!$C$11="7 Tage",MAX(0,(MIN(DATE(2028,10,0),IF(Mitarbeiter!$D39="",DATE(2028,10,0),Mitarbeiter!$D39),TODAY()))-(MAX(DATE(2028,9,1),Mitarbeiter!$C39))+1),MAX(0,NETWORKDAYS(MAX(DATE(2028,9,1),Mitarbeiter!$C39),MIN(DATE(2028,10,0),IF(Mitarbeiter!$D39="",DATE(2028,10,0),Mitarbeiter!$D39),TODAY()),Einstellungen!$F$13:$F$67)))*N(Mitarbeiter!$E39)/IF(Einstellungen!$C$11="7 Tage",7,5),N('Ist-Stunden'!AL39)),MAX(IF(Einstellungen!$C$11="7 Tage",MAX(0,(MIN(DATE(2028,10,0),IF(Mitarbeiter!$D39="",DATE(2028,10,0),Mitarbeiter!$D39),TODAY()))-(MAX(DATE(2028,9,1),Mitarbeiter!$C39))+1),MAX(0,NETWORKDAYS(MAX(DATE(2028,9,1),Mitarbeiter!$C39),MIN(DATE(2028,10,0),IF(Mitarbeiter!$D39="",DATE(2028,10,0),Mitarbeiter!$D39),TODAY()),Einstellungen!$F$13:$F$67)))*N(Mitarbeiter!$E39)/IF(Einstellungen!$C$11="7 Tage",7,5),N('Ist-Stunden'!AL39)+(N(Krankheitstage!BK39)+N(Krankheitstage!BW39))*N($C39))))</f>
        <v/>
      </c>
      <c r="BQ39" s="76">
        <f>IF($B39="",0,IF(Einstellungen!$C$10="Ja",MAX(IF(Einstellungen!$C$11="7 Tage",MAX(0,(MIN(DATE(2028,11,0),IF(Mitarbeiter!$D39="",DATE(2028,11,0),Mitarbeiter!$D39),TODAY()))-(MAX(DATE(2028,10,1),Mitarbeiter!$C39))+1),MAX(0,NETWORKDAYS(MAX(DATE(2028,10,1),Mitarbeiter!$C39),MIN(DATE(2028,11,0),IF(Mitarbeiter!$D39="",DATE(2028,11,0),Mitarbeiter!$D39),TODAY()),Einstellungen!$F$13:$F$67)))*N(Mitarbeiter!$E39)/IF(Einstellungen!$C$11="7 Tage",7,5),N('Ist-Stunden'!AM39)),MAX(IF(Einstellungen!$C$11="7 Tage",MAX(0,(MIN(DATE(2028,11,0),IF(Mitarbeiter!$D39="",DATE(2028,11,0),Mitarbeiter!$D39),TODAY()))-(MAX(DATE(2028,10,1),Mitarbeiter!$C39))+1),MAX(0,NETWORKDAYS(MAX(DATE(2028,10,1),Mitarbeiter!$C39),MIN(DATE(2028,11,0),IF(Mitarbeiter!$D39="",DATE(2028,11,0),Mitarbeiter!$D39),TODAY()),Einstellungen!$F$13:$F$67)))*N(Mitarbeiter!$E39)/IF(Einstellungen!$C$11="7 Tage",7,5),N('Ist-Stunden'!AM39)+(N(Krankheitstage!BL39)+N(Krankheitstage!BX39))*N($C39))))</f>
        <v/>
      </c>
      <c r="BR39" s="76">
        <f>IF($B39="",0,IF(Einstellungen!$C$10="Ja",MAX(IF(Einstellungen!$C$11="7 Tage",MAX(0,(MIN(DATE(2028,12,0),IF(Mitarbeiter!$D39="",DATE(2028,12,0),Mitarbeiter!$D39),TODAY()))-(MAX(DATE(2028,11,1),Mitarbeiter!$C39))+1),MAX(0,NETWORKDAYS(MAX(DATE(2028,11,1),Mitarbeiter!$C39),MIN(DATE(2028,12,0),IF(Mitarbeiter!$D39="",DATE(2028,12,0),Mitarbeiter!$D39),TODAY()),Einstellungen!$F$13:$F$67)))*N(Mitarbeiter!$E39)/IF(Einstellungen!$C$11="7 Tage",7,5),N('Ist-Stunden'!AN39)),MAX(IF(Einstellungen!$C$11="7 Tage",MAX(0,(MIN(DATE(2028,12,0),IF(Mitarbeiter!$D39="",DATE(2028,12,0),Mitarbeiter!$D39),TODAY()))-(MAX(DATE(2028,11,1),Mitarbeiter!$C39))+1),MAX(0,NETWORKDAYS(MAX(DATE(2028,11,1),Mitarbeiter!$C39),MIN(DATE(2028,12,0),IF(Mitarbeiter!$D39="",DATE(2028,12,0),Mitarbeiter!$D39),TODAY()),Einstellungen!$F$13:$F$67)))*N(Mitarbeiter!$E39)/IF(Einstellungen!$C$11="7 Tage",7,5),N('Ist-Stunden'!AN39)+(N(Krankheitstage!BM39)+N(Krankheitstage!BY39))*N($C39))))</f>
        <v/>
      </c>
      <c r="BS39" s="76">
        <f>IF($B39="",0,IF(Einstellungen!$C$10="Ja",MAX(IF(Einstellungen!$C$11="7 Tage",MAX(0,(MIN(DATE(2028,13,0),IF(Mitarbeiter!$D39="",DATE(2028,13,0),Mitarbeiter!$D39),TODAY()))-(MAX(DATE(2028,12,1),Mitarbeiter!$C39))+1),MAX(0,NETWORKDAYS(MAX(DATE(2028,12,1),Mitarbeiter!$C39),MIN(DATE(2028,13,0),IF(Mitarbeiter!$D39="",DATE(2028,13,0),Mitarbeiter!$D39),TODAY()),Einstellungen!$F$13:$F$67)))*N(Mitarbeiter!$E39)/IF(Einstellungen!$C$11="7 Tage",7,5),N('Ist-Stunden'!AO39)),MAX(IF(Einstellungen!$C$11="7 Tage",MAX(0,(MIN(DATE(2028,13,0),IF(Mitarbeiter!$D39="",DATE(2028,13,0),Mitarbeiter!$D39),TODAY()))-(MAX(DATE(2028,12,1),Mitarbeiter!$C39))+1),MAX(0,NETWORKDAYS(MAX(DATE(2028,12,1),Mitarbeiter!$C39),MIN(DATE(2028,13,0),IF(Mitarbeiter!$D39="",DATE(2028,13,0),Mitarbeiter!$D39),TODAY()),Einstellungen!$F$13:$F$67)))*N(Mitarbeiter!$E39)/IF(Einstellungen!$C$11="7 Tage",7,5),N('Ist-Stunden'!AO39)+(N(Krankheitstage!BN39)+N(Krankheitstage!BZ39))*N($C39))))</f>
        <v/>
      </c>
      <c r="BT39" s="76">
        <f>IF($B39="",0,IF(Einstellungen!$C$10="Ja",MAX(IF(Einstellungen!$C$11="7 Tage",MAX(0,(MIN(DATE(2029,2,0),IF(Mitarbeiter!$D39="",DATE(2029,2,0),Mitarbeiter!$D39),TODAY()))-(MAX(DATE(2029,1,1),Mitarbeiter!$C39))+1),MAX(0,NETWORKDAYS(MAX(DATE(2029,1,1),Mitarbeiter!$C39),MIN(DATE(2029,2,0),IF(Mitarbeiter!$D39="",DATE(2029,2,0),Mitarbeiter!$D39),TODAY()),Einstellungen!$F$13:$F$67)))*N(Mitarbeiter!$E39)/IF(Einstellungen!$C$11="7 Tage",7,5),N('Ist-Stunden'!AP39)),MAX(IF(Einstellungen!$C$11="7 Tage",MAX(0,(MIN(DATE(2029,2,0),IF(Mitarbeiter!$D39="",DATE(2029,2,0),Mitarbeiter!$D39),TODAY()))-(MAX(DATE(2029,1,1),Mitarbeiter!$C39))+1),MAX(0,NETWORKDAYS(MAX(DATE(2029,1,1),Mitarbeiter!$C39),MIN(DATE(2029,2,0),IF(Mitarbeiter!$D39="",DATE(2029,2,0),Mitarbeiter!$D39),TODAY()),Einstellungen!$F$13:$F$67)))*N(Mitarbeiter!$E39)/IF(Einstellungen!$C$11="7 Tage",7,5),N('Ist-Stunden'!AP39)+(N(Krankheitstage!CA39)+N(Krankheitstage!CM39))*N($C39))))</f>
        <v/>
      </c>
      <c r="BU39" s="76">
        <f>IF($B39="",0,IF(Einstellungen!$C$10="Ja",MAX(IF(Einstellungen!$C$11="7 Tage",MAX(0,(MIN(DATE(2029,3,0),IF(Mitarbeiter!$D39="",DATE(2029,3,0),Mitarbeiter!$D39),TODAY()))-(MAX(DATE(2029,2,1),Mitarbeiter!$C39))+1),MAX(0,NETWORKDAYS(MAX(DATE(2029,2,1),Mitarbeiter!$C39),MIN(DATE(2029,3,0),IF(Mitarbeiter!$D39="",DATE(2029,3,0),Mitarbeiter!$D39),TODAY()),Einstellungen!$F$13:$F$67)))*N(Mitarbeiter!$E39)/IF(Einstellungen!$C$11="7 Tage",7,5),N('Ist-Stunden'!AQ39)),MAX(IF(Einstellungen!$C$11="7 Tage",MAX(0,(MIN(DATE(2029,3,0),IF(Mitarbeiter!$D39="",DATE(2029,3,0),Mitarbeiter!$D39),TODAY()))-(MAX(DATE(2029,2,1),Mitarbeiter!$C39))+1),MAX(0,NETWORKDAYS(MAX(DATE(2029,2,1),Mitarbeiter!$C39),MIN(DATE(2029,3,0),IF(Mitarbeiter!$D39="",DATE(2029,3,0),Mitarbeiter!$D39),TODAY()),Einstellungen!$F$13:$F$67)))*N(Mitarbeiter!$E39)/IF(Einstellungen!$C$11="7 Tage",7,5),N('Ist-Stunden'!AQ39)+(N(Krankheitstage!CB39)+N(Krankheitstage!CN39))*N($C39))))</f>
        <v/>
      </c>
      <c r="BV39" s="76">
        <f>IF($B39="",0,IF(Einstellungen!$C$10="Ja",MAX(IF(Einstellungen!$C$11="7 Tage",MAX(0,(MIN(DATE(2029,4,0),IF(Mitarbeiter!$D39="",DATE(2029,4,0),Mitarbeiter!$D39),TODAY()))-(MAX(DATE(2029,3,1),Mitarbeiter!$C39))+1),MAX(0,NETWORKDAYS(MAX(DATE(2029,3,1),Mitarbeiter!$C39),MIN(DATE(2029,4,0),IF(Mitarbeiter!$D39="",DATE(2029,4,0),Mitarbeiter!$D39),TODAY()),Einstellungen!$F$13:$F$67)))*N(Mitarbeiter!$E39)/IF(Einstellungen!$C$11="7 Tage",7,5),N('Ist-Stunden'!AR39)),MAX(IF(Einstellungen!$C$11="7 Tage",MAX(0,(MIN(DATE(2029,4,0),IF(Mitarbeiter!$D39="",DATE(2029,4,0),Mitarbeiter!$D39),TODAY()))-(MAX(DATE(2029,3,1),Mitarbeiter!$C39))+1),MAX(0,NETWORKDAYS(MAX(DATE(2029,3,1),Mitarbeiter!$C39),MIN(DATE(2029,4,0),IF(Mitarbeiter!$D39="",DATE(2029,4,0),Mitarbeiter!$D39),TODAY()),Einstellungen!$F$13:$F$67)))*N(Mitarbeiter!$E39)/IF(Einstellungen!$C$11="7 Tage",7,5),N('Ist-Stunden'!AR39)+(N(Krankheitstage!CC39)+N(Krankheitstage!CO39))*N($C39))))</f>
        <v/>
      </c>
      <c r="BW39" s="76">
        <f>IF($B39="",0,IF(Einstellungen!$C$10="Ja",MAX(IF(Einstellungen!$C$11="7 Tage",MAX(0,(MIN(DATE(2029,5,0),IF(Mitarbeiter!$D39="",DATE(2029,5,0),Mitarbeiter!$D39),TODAY()))-(MAX(DATE(2029,4,1),Mitarbeiter!$C39))+1),MAX(0,NETWORKDAYS(MAX(DATE(2029,4,1),Mitarbeiter!$C39),MIN(DATE(2029,5,0),IF(Mitarbeiter!$D39="",DATE(2029,5,0),Mitarbeiter!$D39),TODAY()),Einstellungen!$F$13:$F$67)))*N(Mitarbeiter!$E39)/IF(Einstellungen!$C$11="7 Tage",7,5),N('Ist-Stunden'!AS39)),MAX(IF(Einstellungen!$C$11="7 Tage",MAX(0,(MIN(DATE(2029,5,0),IF(Mitarbeiter!$D39="",DATE(2029,5,0),Mitarbeiter!$D39),TODAY()))-(MAX(DATE(2029,4,1),Mitarbeiter!$C39))+1),MAX(0,NETWORKDAYS(MAX(DATE(2029,4,1),Mitarbeiter!$C39),MIN(DATE(2029,5,0),IF(Mitarbeiter!$D39="",DATE(2029,5,0),Mitarbeiter!$D39),TODAY()),Einstellungen!$F$13:$F$67)))*N(Mitarbeiter!$E39)/IF(Einstellungen!$C$11="7 Tage",7,5),N('Ist-Stunden'!AS39)+(N(Krankheitstage!CD39)+N(Krankheitstage!CP39))*N($C39))))</f>
        <v/>
      </c>
      <c r="BX39" s="76">
        <f>IF($B39="",0,IF(Einstellungen!$C$10="Ja",MAX(IF(Einstellungen!$C$11="7 Tage",MAX(0,(MIN(DATE(2029,6,0),IF(Mitarbeiter!$D39="",DATE(2029,6,0),Mitarbeiter!$D39),TODAY()))-(MAX(DATE(2029,5,1),Mitarbeiter!$C39))+1),MAX(0,NETWORKDAYS(MAX(DATE(2029,5,1),Mitarbeiter!$C39),MIN(DATE(2029,6,0),IF(Mitarbeiter!$D39="",DATE(2029,6,0),Mitarbeiter!$D39),TODAY()),Einstellungen!$F$13:$F$67)))*N(Mitarbeiter!$E39)/IF(Einstellungen!$C$11="7 Tage",7,5),N('Ist-Stunden'!AT39)),MAX(IF(Einstellungen!$C$11="7 Tage",MAX(0,(MIN(DATE(2029,6,0),IF(Mitarbeiter!$D39="",DATE(2029,6,0),Mitarbeiter!$D39),TODAY()))-(MAX(DATE(2029,5,1),Mitarbeiter!$C39))+1),MAX(0,NETWORKDAYS(MAX(DATE(2029,5,1),Mitarbeiter!$C39),MIN(DATE(2029,6,0),IF(Mitarbeiter!$D39="",DATE(2029,6,0),Mitarbeiter!$D39),TODAY()),Einstellungen!$F$13:$F$67)))*N(Mitarbeiter!$E39)/IF(Einstellungen!$C$11="7 Tage",7,5),N('Ist-Stunden'!AT39)+(N(Krankheitstage!CE39)+N(Krankheitstage!CQ39))*N($C39))))</f>
        <v/>
      </c>
      <c r="BY39" s="76">
        <f>IF($B39="",0,IF(Einstellungen!$C$10="Ja",MAX(IF(Einstellungen!$C$11="7 Tage",MAX(0,(MIN(DATE(2029,7,0),IF(Mitarbeiter!$D39="",DATE(2029,7,0),Mitarbeiter!$D39),TODAY()))-(MAX(DATE(2029,6,1),Mitarbeiter!$C39))+1),MAX(0,NETWORKDAYS(MAX(DATE(2029,6,1),Mitarbeiter!$C39),MIN(DATE(2029,7,0),IF(Mitarbeiter!$D39="",DATE(2029,7,0),Mitarbeiter!$D39),TODAY()),Einstellungen!$F$13:$F$67)))*N(Mitarbeiter!$E39)/IF(Einstellungen!$C$11="7 Tage",7,5),N('Ist-Stunden'!AU39)),MAX(IF(Einstellungen!$C$11="7 Tage",MAX(0,(MIN(DATE(2029,7,0),IF(Mitarbeiter!$D39="",DATE(2029,7,0),Mitarbeiter!$D39),TODAY()))-(MAX(DATE(2029,6,1),Mitarbeiter!$C39))+1),MAX(0,NETWORKDAYS(MAX(DATE(2029,6,1),Mitarbeiter!$C39),MIN(DATE(2029,7,0),IF(Mitarbeiter!$D39="",DATE(2029,7,0),Mitarbeiter!$D39),TODAY()),Einstellungen!$F$13:$F$67)))*N(Mitarbeiter!$E39)/IF(Einstellungen!$C$11="7 Tage",7,5),N('Ist-Stunden'!AU39)+(N(Krankheitstage!CF39)+N(Krankheitstage!CR39))*N($C39))))</f>
        <v/>
      </c>
      <c r="BZ39" s="76">
        <f>IF($B39="",0,IF(Einstellungen!$C$10="Ja",MAX(IF(Einstellungen!$C$11="7 Tage",MAX(0,(MIN(DATE(2029,8,0),IF(Mitarbeiter!$D39="",DATE(2029,8,0),Mitarbeiter!$D39),TODAY()))-(MAX(DATE(2029,7,1),Mitarbeiter!$C39))+1),MAX(0,NETWORKDAYS(MAX(DATE(2029,7,1),Mitarbeiter!$C39),MIN(DATE(2029,8,0),IF(Mitarbeiter!$D39="",DATE(2029,8,0),Mitarbeiter!$D39),TODAY()),Einstellungen!$F$13:$F$67)))*N(Mitarbeiter!$E39)/IF(Einstellungen!$C$11="7 Tage",7,5),N('Ist-Stunden'!AV39)),MAX(IF(Einstellungen!$C$11="7 Tage",MAX(0,(MIN(DATE(2029,8,0),IF(Mitarbeiter!$D39="",DATE(2029,8,0),Mitarbeiter!$D39),TODAY()))-(MAX(DATE(2029,7,1),Mitarbeiter!$C39))+1),MAX(0,NETWORKDAYS(MAX(DATE(2029,7,1),Mitarbeiter!$C39),MIN(DATE(2029,8,0),IF(Mitarbeiter!$D39="",DATE(2029,8,0),Mitarbeiter!$D39),TODAY()),Einstellungen!$F$13:$F$67)))*N(Mitarbeiter!$E39)/IF(Einstellungen!$C$11="7 Tage",7,5),N('Ist-Stunden'!AV39)+(N(Krankheitstage!CG39)+N(Krankheitstage!CS39))*N($C39))))</f>
        <v/>
      </c>
      <c r="CA39" s="76">
        <f>IF($B39="",0,IF(Einstellungen!$C$10="Ja",MAX(IF(Einstellungen!$C$11="7 Tage",MAX(0,(MIN(DATE(2029,9,0),IF(Mitarbeiter!$D39="",DATE(2029,9,0),Mitarbeiter!$D39),TODAY()))-(MAX(DATE(2029,8,1),Mitarbeiter!$C39))+1),MAX(0,NETWORKDAYS(MAX(DATE(2029,8,1),Mitarbeiter!$C39),MIN(DATE(2029,9,0),IF(Mitarbeiter!$D39="",DATE(2029,9,0),Mitarbeiter!$D39),TODAY()),Einstellungen!$F$13:$F$67)))*N(Mitarbeiter!$E39)/IF(Einstellungen!$C$11="7 Tage",7,5),N('Ist-Stunden'!AW39)),MAX(IF(Einstellungen!$C$11="7 Tage",MAX(0,(MIN(DATE(2029,9,0),IF(Mitarbeiter!$D39="",DATE(2029,9,0),Mitarbeiter!$D39),TODAY()))-(MAX(DATE(2029,8,1),Mitarbeiter!$C39))+1),MAX(0,NETWORKDAYS(MAX(DATE(2029,8,1),Mitarbeiter!$C39),MIN(DATE(2029,9,0),IF(Mitarbeiter!$D39="",DATE(2029,9,0),Mitarbeiter!$D39),TODAY()),Einstellungen!$F$13:$F$67)))*N(Mitarbeiter!$E39)/IF(Einstellungen!$C$11="7 Tage",7,5),N('Ist-Stunden'!AW39)+(N(Krankheitstage!CH39)+N(Krankheitstage!CT39))*N($C39))))</f>
        <v/>
      </c>
      <c r="CB39" s="76">
        <f>IF($B39="",0,IF(Einstellungen!$C$10="Ja",MAX(IF(Einstellungen!$C$11="7 Tage",MAX(0,(MIN(DATE(2029,10,0),IF(Mitarbeiter!$D39="",DATE(2029,10,0),Mitarbeiter!$D39),TODAY()))-(MAX(DATE(2029,9,1),Mitarbeiter!$C39))+1),MAX(0,NETWORKDAYS(MAX(DATE(2029,9,1),Mitarbeiter!$C39),MIN(DATE(2029,10,0),IF(Mitarbeiter!$D39="",DATE(2029,10,0),Mitarbeiter!$D39),TODAY()),Einstellungen!$F$13:$F$67)))*N(Mitarbeiter!$E39)/IF(Einstellungen!$C$11="7 Tage",7,5),N('Ist-Stunden'!AX39)),MAX(IF(Einstellungen!$C$11="7 Tage",MAX(0,(MIN(DATE(2029,10,0),IF(Mitarbeiter!$D39="",DATE(2029,10,0),Mitarbeiter!$D39),TODAY()))-(MAX(DATE(2029,9,1),Mitarbeiter!$C39))+1),MAX(0,NETWORKDAYS(MAX(DATE(2029,9,1),Mitarbeiter!$C39),MIN(DATE(2029,10,0),IF(Mitarbeiter!$D39="",DATE(2029,10,0),Mitarbeiter!$D39),TODAY()),Einstellungen!$F$13:$F$67)))*N(Mitarbeiter!$E39)/IF(Einstellungen!$C$11="7 Tage",7,5),N('Ist-Stunden'!AX39)+(N(Krankheitstage!CI39)+N(Krankheitstage!CU39))*N($C39))))</f>
        <v/>
      </c>
      <c r="CC39" s="76">
        <f>IF($B39="",0,IF(Einstellungen!$C$10="Ja",MAX(IF(Einstellungen!$C$11="7 Tage",MAX(0,(MIN(DATE(2029,11,0),IF(Mitarbeiter!$D39="",DATE(2029,11,0),Mitarbeiter!$D39),TODAY()))-(MAX(DATE(2029,10,1),Mitarbeiter!$C39))+1),MAX(0,NETWORKDAYS(MAX(DATE(2029,10,1),Mitarbeiter!$C39),MIN(DATE(2029,11,0),IF(Mitarbeiter!$D39="",DATE(2029,11,0),Mitarbeiter!$D39),TODAY()),Einstellungen!$F$13:$F$67)))*N(Mitarbeiter!$E39)/IF(Einstellungen!$C$11="7 Tage",7,5),N('Ist-Stunden'!AY39)),MAX(IF(Einstellungen!$C$11="7 Tage",MAX(0,(MIN(DATE(2029,11,0),IF(Mitarbeiter!$D39="",DATE(2029,11,0),Mitarbeiter!$D39),TODAY()))-(MAX(DATE(2029,10,1),Mitarbeiter!$C39))+1),MAX(0,NETWORKDAYS(MAX(DATE(2029,10,1),Mitarbeiter!$C39),MIN(DATE(2029,11,0),IF(Mitarbeiter!$D39="",DATE(2029,11,0),Mitarbeiter!$D39),TODAY()),Einstellungen!$F$13:$F$67)))*N(Mitarbeiter!$E39)/IF(Einstellungen!$C$11="7 Tage",7,5),N('Ist-Stunden'!AY39)+(N(Krankheitstage!CJ39)+N(Krankheitstage!CV39))*N($C39))))</f>
        <v/>
      </c>
      <c r="CD39" s="76">
        <f>IF($B39="",0,IF(Einstellungen!$C$10="Ja",MAX(IF(Einstellungen!$C$11="7 Tage",MAX(0,(MIN(DATE(2029,12,0),IF(Mitarbeiter!$D39="",DATE(2029,12,0),Mitarbeiter!$D39),TODAY()))-(MAX(DATE(2029,11,1),Mitarbeiter!$C39))+1),MAX(0,NETWORKDAYS(MAX(DATE(2029,11,1),Mitarbeiter!$C39),MIN(DATE(2029,12,0),IF(Mitarbeiter!$D39="",DATE(2029,12,0),Mitarbeiter!$D39),TODAY()),Einstellungen!$F$13:$F$67)))*N(Mitarbeiter!$E39)/IF(Einstellungen!$C$11="7 Tage",7,5),N('Ist-Stunden'!AZ39)),MAX(IF(Einstellungen!$C$11="7 Tage",MAX(0,(MIN(DATE(2029,12,0),IF(Mitarbeiter!$D39="",DATE(2029,12,0),Mitarbeiter!$D39),TODAY()))-(MAX(DATE(2029,11,1),Mitarbeiter!$C39))+1),MAX(0,NETWORKDAYS(MAX(DATE(2029,11,1),Mitarbeiter!$C39),MIN(DATE(2029,12,0),IF(Mitarbeiter!$D39="",DATE(2029,12,0),Mitarbeiter!$D39),TODAY()),Einstellungen!$F$13:$F$67)))*N(Mitarbeiter!$E39)/IF(Einstellungen!$C$11="7 Tage",7,5),N('Ist-Stunden'!AZ39)+(N(Krankheitstage!CK39)+N(Krankheitstage!CW39))*N($C39))))</f>
        <v/>
      </c>
      <c r="CE39" s="76">
        <f>IF($B39="",0,IF(Einstellungen!$C$10="Ja",MAX(IF(Einstellungen!$C$11="7 Tage",MAX(0,(MIN(DATE(2029,13,0),IF(Mitarbeiter!$D39="",DATE(2029,13,0),Mitarbeiter!$D39),TODAY()))-(MAX(DATE(2029,12,1),Mitarbeiter!$C39))+1),MAX(0,NETWORKDAYS(MAX(DATE(2029,12,1),Mitarbeiter!$C39),MIN(DATE(2029,13,0),IF(Mitarbeiter!$D39="",DATE(2029,13,0),Mitarbeiter!$D39),TODAY()),Einstellungen!$F$13:$F$67)))*N(Mitarbeiter!$E39)/IF(Einstellungen!$C$11="7 Tage",7,5),N('Ist-Stunden'!BA39)),MAX(IF(Einstellungen!$C$11="7 Tage",MAX(0,(MIN(DATE(2029,13,0),IF(Mitarbeiter!$D39="",DATE(2029,13,0),Mitarbeiter!$D39),TODAY()))-(MAX(DATE(2029,12,1),Mitarbeiter!$C39))+1),MAX(0,NETWORKDAYS(MAX(DATE(2029,12,1),Mitarbeiter!$C39),MIN(DATE(2029,13,0),IF(Mitarbeiter!$D39="",DATE(2029,13,0),Mitarbeiter!$D39),TODAY()),Einstellungen!$F$13:$F$67)))*N(Mitarbeiter!$E39)/IF(Einstellungen!$C$11="7 Tage",7,5),N('Ist-Stunden'!BA39)+(N(Krankheitstage!CL39)+N(Krankheitstage!CX39))*N($C39))))</f>
        <v/>
      </c>
      <c r="CF39" s="76">
        <f>IF($B39="",0,IF(Einstellungen!$C$10="Ja",MAX(IF(Einstellungen!$C$11="7 Tage",MAX(0,(MIN(DATE(2030,2,0),IF(Mitarbeiter!$D39="",DATE(2030,2,0),Mitarbeiter!$D39),TODAY()))-(MAX(DATE(2030,1,1),Mitarbeiter!$C39))+1),MAX(0,NETWORKDAYS(MAX(DATE(2030,1,1),Mitarbeiter!$C39),MIN(DATE(2030,2,0),IF(Mitarbeiter!$D39="",DATE(2030,2,0),Mitarbeiter!$D39),TODAY()),Einstellungen!$F$13:$F$67)))*N(Mitarbeiter!$E39)/IF(Einstellungen!$C$11="7 Tage",7,5),N('Ist-Stunden'!BB39)),MAX(IF(Einstellungen!$C$11="7 Tage",MAX(0,(MIN(DATE(2030,2,0),IF(Mitarbeiter!$D39="",DATE(2030,2,0),Mitarbeiter!$D39),TODAY()))-(MAX(DATE(2030,1,1),Mitarbeiter!$C39))+1),MAX(0,NETWORKDAYS(MAX(DATE(2030,1,1),Mitarbeiter!$C39),MIN(DATE(2030,2,0),IF(Mitarbeiter!$D39="",DATE(2030,2,0),Mitarbeiter!$D39),TODAY()),Einstellungen!$F$13:$F$67)))*N(Mitarbeiter!$E39)/IF(Einstellungen!$C$11="7 Tage",7,5),N('Ist-Stunden'!BB39)+(N(Krankheitstage!CY39)+N(Krankheitstage!DK39))*N($C39))))</f>
        <v/>
      </c>
      <c r="CG39" s="76">
        <f>IF($B39="",0,IF(Einstellungen!$C$10="Ja",MAX(IF(Einstellungen!$C$11="7 Tage",MAX(0,(MIN(DATE(2030,3,0),IF(Mitarbeiter!$D39="",DATE(2030,3,0),Mitarbeiter!$D39),TODAY()))-(MAX(DATE(2030,2,1),Mitarbeiter!$C39))+1),MAX(0,NETWORKDAYS(MAX(DATE(2030,2,1),Mitarbeiter!$C39),MIN(DATE(2030,3,0),IF(Mitarbeiter!$D39="",DATE(2030,3,0),Mitarbeiter!$D39),TODAY()),Einstellungen!$F$13:$F$67)))*N(Mitarbeiter!$E39)/IF(Einstellungen!$C$11="7 Tage",7,5),N('Ist-Stunden'!BC39)),MAX(IF(Einstellungen!$C$11="7 Tage",MAX(0,(MIN(DATE(2030,3,0),IF(Mitarbeiter!$D39="",DATE(2030,3,0),Mitarbeiter!$D39),TODAY()))-(MAX(DATE(2030,2,1),Mitarbeiter!$C39))+1),MAX(0,NETWORKDAYS(MAX(DATE(2030,2,1),Mitarbeiter!$C39),MIN(DATE(2030,3,0),IF(Mitarbeiter!$D39="",DATE(2030,3,0),Mitarbeiter!$D39),TODAY()),Einstellungen!$F$13:$F$67)))*N(Mitarbeiter!$E39)/IF(Einstellungen!$C$11="7 Tage",7,5),N('Ist-Stunden'!BC39)+(N(Krankheitstage!CZ39)+N(Krankheitstage!DL39))*N($C39))))</f>
        <v/>
      </c>
      <c r="CH39" s="76">
        <f>IF($B39="",0,IF(Einstellungen!$C$10="Ja",MAX(IF(Einstellungen!$C$11="7 Tage",MAX(0,(MIN(DATE(2030,4,0),IF(Mitarbeiter!$D39="",DATE(2030,4,0),Mitarbeiter!$D39),TODAY()))-(MAX(DATE(2030,3,1),Mitarbeiter!$C39))+1),MAX(0,NETWORKDAYS(MAX(DATE(2030,3,1),Mitarbeiter!$C39),MIN(DATE(2030,4,0),IF(Mitarbeiter!$D39="",DATE(2030,4,0),Mitarbeiter!$D39),TODAY()),Einstellungen!$F$13:$F$67)))*N(Mitarbeiter!$E39)/IF(Einstellungen!$C$11="7 Tage",7,5),N('Ist-Stunden'!BD39)),MAX(IF(Einstellungen!$C$11="7 Tage",MAX(0,(MIN(DATE(2030,4,0),IF(Mitarbeiter!$D39="",DATE(2030,4,0),Mitarbeiter!$D39),TODAY()))-(MAX(DATE(2030,3,1),Mitarbeiter!$C39))+1),MAX(0,NETWORKDAYS(MAX(DATE(2030,3,1),Mitarbeiter!$C39),MIN(DATE(2030,4,0),IF(Mitarbeiter!$D39="",DATE(2030,4,0),Mitarbeiter!$D39),TODAY()),Einstellungen!$F$13:$F$67)))*N(Mitarbeiter!$E39)/IF(Einstellungen!$C$11="7 Tage",7,5),N('Ist-Stunden'!BD39)+(N(Krankheitstage!DA39)+N(Krankheitstage!DM39))*N($C39))))</f>
        <v/>
      </c>
      <c r="CI39" s="76">
        <f>IF($B39="",0,IF(Einstellungen!$C$10="Ja",MAX(IF(Einstellungen!$C$11="7 Tage",MAX(0,(MIN(DATE(2030,5,0),IF(Mitarbeiter!$D39="",DATE(2030,5,0),Mitarbeiter!$D39),TODAY()))-(MAX(DATE(2030,4,1),Mitarbeiter!$C39))+1),MAX(0,NETWORKDAYS(MAX(DATE(2030,4,1),Mitarbeiter!$C39),MIN(DATE(2030,5,0),IF(Mitarbeiter!$D39="",DATE(2030,5,0),Mitarbeiter!$D39),TODAY()),Einstellungen!$F$13:$F$67)))*N(Mitarbeiter!$E39)/IF(Einstellungen!$C$11="7 Tage",7,5),N('Ist-Stunden'!BE39)),MAX(IF(Einstellungen!$C$11="7 Tage",MAX(0,(MIN(DATE(2030,5,0),IF(Mitarbeiter!$D39="",DATE(2030,5,0),Mitarbeiter!$D39),TODAY()))-(MAX(DATE(2030,4,1),Mitarbeiter!$C39))+1),MAX(0,NETWORKDAYS(MAX(DATE(2030,4,1),Mitarbeiter!$C39),MIN(DATE(2030,5,0),IF(Mitarbeiter!$D39="",DATE(2030,5,0),Mitarbeiter!$D39),TODAY()),Einstellungen!$F$13:$F$67)))*N(Mitarbeiter!$E39)/IF(Einstellungen!$C$11="7 Tage",7,5),N('Ist-Stunden'!BE39)+(N(Krankheitstage!DB39)+N(Krankheitstage!DN39))*N($C39))))</f>
        <v/>
      </c>
      <c r="CJ39" s="76">
        <f>IF($B39="",0,IF(Einstellungen!$C$10="Ja",MAX(IF(Einstellungen!$C$11="7 Tage",MAX(0,(MIN(DATE(2030,6,0),IF(Mitarbeiter!$D39="",DATE(2030,6,0),Mitarbeiter!$D39),TODAY()))-(MAX(DATE(2030,5,1),Mitarbeiter!$C39))+1),MAX(0,NETWORKDAYS(MAX(DATE(2030,5,1),Mitarbeiter!$C39),MIN(DATE(2030,6,0),IF(Mitarbeiter!$D39="",DATE(2030,6,0),Mitarbeiter!$D39),TODAY()),Einstellungen!$F$13:$F$67)))*N(Mitarbeiter!$E39)/IF(Einstellungen!$C$11="7 Tage",7,5),N('Ist-Stunden'!BF39)),MAX(IF(Einstellungen!$C$11="7 Tage",MAX(0,(MIN(DATE(2030,6,0),IF(Mitarbeiter!$D39="",DATE(2030,6,0),Mitarbeiter!$D39),TODAY()))-(MAX(DATE(2030,5,1),Mitarbeiter!$C39))+1),MAX(0,NETWORKDAYS(MAX(DATE(2030,5,1),Mitarbeiter!$C39),MIN(DATE(2030,6,0),IF(Mitarbeiter!$D39="",DATE(2030,6,0),Mitarbeiter!$D39),TODAY()),Einstellungen!$F$13:$F$67)))*N(Mitarbeiter!$E39)/IF(Einstellungen!$C$11="7 Tage",7,5),N('Ist-Stunden'!BF39)+(N(Krankheitstage!DC39)+N(Krankheitstage!DO39))*N($C39))))</f>
        <v/>
      </c>
      <c r="CK39" s="76">
        <f>IF($B39="",0,IF(Einstellungen!$C$10="Ja",MAX(IF(Einstellungen!$C$11="7 Tage",MAX(0,(MIN(DATE(2030,7,0),IF(Mitarbeiter!$D39="",DATE(2030,7,0),Mitarbeiter!$D39),TODAY()))-(MAX(DATE(2030,6,1),Mitarbeiter!$C39))+1),MAX(0,NETWORKDAYS(MAX(DATE(2030,6,1),Mitarbeiter!$C39),MIN(DATE(2030,7,0),IF(Mitarbeiter!$D39="",DATE(2030,7,0),Mitarbeiter!$D39),TODAY()),Einstellungen!$F$13:$F$67)))*N(Mitarbeiter!$E39)/IF(Einstellungen!$C$11="7 Tage",7,5),N('Ist-Stunden'!BG39)),MAX(IF(Einstellungen!$C$11="7 Tage",MAX(0,(MIN(DATE(2030,7,0),IF(Mitarbeiter!$D39="",DATE(2030,7,0),Mitarbeiter!$D39),TODAY()))-(MAX(DATE(2030,6,1),Mitarbeiter!$C39))+1),MAX(0,NETWORKDAYS(MAX(DATE(2030,6,1),Mitarbeiter!$C39),MIN(DATE(2030,7,0),IF(Mitarbeiter!$D39="",DATE(2030,7,0),Mitarbeiter!$D39),TODAY()),Einstellungen!$F$13:$F$67)))*N(Mitarbeiter!$E39)/IF(Einstellungen!$C$11="7 Tage",7,5),N('Ist-Stunden'!BG39)+(N(Krankheitstage!DD39)+N(Krankheitstage!DP39))*N($C39))))</f>
        <v/>
      </c>
      <c r="CL39" s="76">
        <f>IF($B39="",0,IF(Einstellungen!$C$10="Ja",MAX(IF(Einstellungen!$C$11="7 Tage",MAX(0,(MIN(DATE(2030,8,0),IF(Mitarbeiter!$D39="",DATE(2030,8,0),Mitarbeiter!$D39),TODAY()))-(MAX(DATE(2030,7,1),Mitarbeiter!$C39))+1),MAX(0,NETWORKDAYS(MAX(DATE(2030,7,1),Mitarbeiter!$C39),MIN(DATE(2030,8,0),IF(Mitarbeiter!$D39="",DATE(2030,8,0),Mitarbeiter!$D39),TODAY()),Einstellungen!$F$13:$F$67)))*N(Mitarbeiter!$E39)/IF(Einstellungen!$C$11="7 Tage",7,5),N('Ist-Stunden'!BH39)),MAX(IF(Einstellungen!$C$11="7 Tage",MAX(0,(MIN(DATE(2030,8,0),IF(Mitarbeiter!$D39="",DATE(2030,8,0),Mitarbeiter!$D39),TODAY()))-(MAX(DATE(2030,7,1),Mitarbeiter!$C39))+1),MAX(0,NETWORKDAYS(MAX(DATE(2030,7,1),Mitarbeiter!$C39),MIN(DATE(2030,8,0),IF(Mitarbeiter!$D39="",DATE(2030,8,0),Mitarbeiter!$D39),TODAY()),Einstellungen!$F$13:$F$67)))*N(Mitarbeiter!$E39)/IF(Einstellungen!$C$11="7 Tage",7,5),N('Ist-Stunden'!BH39)+(N(Krankheitstage!DE39)+N(Krankheitstage!DQ39))*N($C39))))</f>
        <v/>
      </c>
      <c r="CM39" s="76">
        <f>IF($B39="",0,IF(Einstellungen!$C$10="Ja",MAX(IF(Einstellungen!$C$11="7 Tage",MAX(0,(MIN(DATE(2030,9,0),IF(Mitarbeiter!$D39="",DATE(2030,9,0),Mitarbeiter!$D39),TODAY()))-(MAX(DATE(2030,8,1),Mitarbeiter!$C39))+1),MAX(0,NETWORKDAYS(MAX(DATE(2030,8,1),Mitarbeiter!$C39),MIN(DATE(2030,9,0),IF(Mitarbeiter!$D39="",DATE(2030,9,0),Mitarbeiter!$D39),TODAY()),Einstellungen!$F$13:$F$67)))*N(Mitarbeiter!$E39)/IF(Einstellungen!$C$11="7 Tage",7,5),N('Ist-Stunden'!BI39)),MAX(IF(Einstellungen!$C$11="7 Tage",MAX(0,(MIN(DATE(2030,9,0),IF(Mitarbeiter!$D39="",DATE(2030,9,0),Mitarbeiter!$D39),TODAY()))-(MAX(DATE(2030,8,1),Mitarbeiter!$C39))+1),MAX(0,NETWORKDAYS(MAX(DATE(2030,8,1),Mitarbeiter!$C39),MIN(DATE(2030,9,0),IF(Mitarbeiter!$D39="",DATE(2030,9,0),Mitarbeiter!$D39),TODAY()),Einstellungen!$F$13:$F$67)))*N(Mitarbeiter!$E39)/IF(Einstellungen!$C$11="7 Tage",7,5),N('Ist-Stunden'!BI39)+(N(Krankheitstage!DF39)+N(Krankheitstage!DR39))*N($C39))))</f>
        <v/>
      </c>
      <c r="CN39" s="76">
        <f>IF($B39="",0,IF(Einstellungen!$C$10="Ja",MAX(IF(Einstellungen!$C$11="7 Tage",MAX(0,(MIN(DATE(2030,10,0),IF(Mitarbeiter!$D39="",DATE(2030,10,0),Mitarbeiter!$D39),TODAY()))-(MAX(DATE(2030,9,1),Mitarbeiter!$C39))+1),MAX(0,NETWORKDAYS(MAX(DATE(2030,9,1),Mitarbeiter!$C39),MIN(DATE(2030,10,0),IF(Mitarbeiter!$D39="",DATE(2030,10,0),Mitarbeiter!$D39),TODAY()),Einstellungen!$F$13:$F$67)))*N(Mitarbeiter!$E39)/IF(Einstellungen!$C$11="7 Tage",7,5),N('Ist-Stunden'!BJ39)),MAX(IF(Einstellungen!$C$11="7 Tage",MAX(0,(MIN(DATE(2030,10,0),IF(Mitarbeiter!$D39="",DATE(2030,10,0),Mitarbeiter!$D39),TODAY()))-(MAX(DATE(2030,9,1),Mitarbeiter!$C39))+1),MAX(0,NETWORKDAYS(MAX(DATE(2030,9,1),Mitarbeiter!$C39),MIN(DATE(2030,10,0),IF(Mitarbeiter!$D39="",DATE(2030,10,0),Mitarbeiter!$D39),TODAY()),Einstellungen!$F$13:$F$67)))*N(Mitarbeiter!$E39)/IF(Einstellungen!$C$11="7 Tage",7,5),N('Ist-Stunden'!BJ39)+(N(Krankheitstage!DG39)+N(Krankheitstage!DS39))*N($C39))))</f>
        <v/>
      </c>
      <c r="CO39" s="76">
        <f>IF($B39="",0,IF(Einstellungen!$C$10="Ja",MAX(IF(Einstellungen!$C$11="7 Tage",MAX(0,(MIN(DATE(2030,11,0),IF(Mitarbeiter!$D39="",DATE(2030,11,0),Mitarbeiter!$D39),TODAY()))-(MAX(DATE(2030,10,1),Mitarbeiter!$C39))+1),MAX(0,NETWORKDAYS(MAX(DATE(2030,10,1),Mitarbeiter!$C39),MIN(DATE(2030,11,0),IF(Mitarbeiter!$D39="",DATE(2030,11,0),Mitarbeiter!$D39),TODAY()),Einstellungen!$F$13:$F$67)))*N(Mitarbeiter!$E39)/IF(Einstellungen!$C$11="7 Tage",7,5),N('Ist-Stunden'!BK39)),MAX(IF(Einstellungen!$C$11="7 Tage",MAX(0,(MIN(DATE(2030,11,0),IF(Mitarbeiter!$D39="",DATE(2030,11,0),Mitarbeiter!$D39),TODAY()))-(MAX(DATE(2030,10,1),Mitarbeiter!$C39))+1),MAX(0,NETWORKDAYS(MAX(DATE(2030,10,1),Mitarbeiter!$C39),MIN(DATE(2030,11,0),IF(Mitarbeiter!$D39="",DATE(2030,11,0),Mitarbeiter!$D39),TODAY()),Einstellungen!$F$13:$F$67)))*N(Mitarbeiter!$E39)/IF(Einstellungen!$C$11="7 Tage",7,5),N('Ist-Stunden'!BK39)+(N(Krankheitstage!DH39)+N(Krankheitstage!DT39))*N($C39))))</f>
        <v/>
      </c>
      <c r="CP39" s="76">
        <f>IF($B39="",0,IF(Einstellungen!$C$10="Ja",MAX(IF(Einstellungen!$C$11="7 Tage",MAX(0,(MIN(DATE(2030,12,0),IF(Mitarbeiter!$D39="",DATE(2030,12,0),Mitarbeiter!$D39),TODAY()))-(MAX(DATE(2030,11,1),Mitarbeiter!$C39))+1),MAX(0,NETWORKDAYS(MAX(DATE(2030,11,1),Mitarbeiter!$C39),MIN(DATE(2030,12,0),IF(Mitarbeiter!$D39="",DATE(2030,12,0),Mitarbeiter!$D39),TODAY()),Einstellungen!$F$13:$F$67)))*N(Mitarbeiter!$E39)/IF(Einstellungen!$C$11="7 Tage",7,5),N('Ist-Stunden'!BL39)),MAX(IF(Einstellungen!$C$11="7 Tage",MAX(0,(MIN(DATE(2030,12,0),IF(Mitarbeiter!$D39="",DATE(2030,12,0),Mitarbeiter!$D39),TODAY()))-(MAX(DATE(2030,11,1),Mitarbeiter!$C39))+1),MAX(0,NETWORKDAYS(MAX(DATE(2030,11,1),Mitarbeiter!$C39),MIN(DATE(2030,12,0),IF(Mitarbeiter!$D39="",DATE(2030,12,0),Mitarbeiter!$D39),TODAY()),Einstellungen!$F$13:$F$67)))*N(Mitarbeiter!$E39)/IF(Einstellungen!$C$11="7 Tage",7,5),N('Ist-Stunden'!BL39)+(N(Krankheitstage!DI39)+N(Krankheitstage!DU39))*N($C39))))</f>
        <v/>
      </c>
      <c r="CQ39" s="76">
        <f>IF($B39="",0,IF(Einstellungen!$C$10="Ja",MAX(IF(Einstellungen!$C$11="7 Tage",MAX(0,(MIN(DATE(2030,13,0),IF(Mitarbeiter!$D39="",DATE(2030,13,0),Mitarbeiter!$D39),TODAY()))-(MAX(DATE(2030,12,1),Mitarbeiter!$C39))+1),MAX(0,NETWORKDAYS(MAX(DATE(2030,12,1),Mitarbeiter!$C39),MIN(DATE(2030,13,0),IF(Mitarbeiter!$D39="",DATE(2030,13,0),Mitarbeiter!$D39),TODAY()),Einstellungen!$F$13:$F$67)))*N(Mitarbeiter!$E39)/IF(Einstellungen!$C$11="7 Tage",7,5),N('Ist-Stunden'!BM39)),MAX(IF(Einstellungen!$C$11="7 Tage",MAX(0,(MIN(DATE(2030,13,0),IF(Mitarbeiter!$D39="",DATE(2030,13,0),Mitarbeiter!$D39),TODAY()))-(MAX(DATE(2030,12,1),Mitarbeiter!$C39))+1),MAX(0,NETWORKDAYS(MAX(DATE(2030,12,1),Mitarbeiter!$C39),MIN(DATE(2030,13,0),IF(Mitarbeiter!$D39="",DATE(2030,13,0),Mitarbeiter!$D39),TODAY()),Einstellungen!$F$13:$F$67)))*N(Mitarbeiter!$E39)/IF(Einstellungen!$C$11="7 Tage",7,5),N('Ist-Stunden'!BM39)+(N(Krankheitstage!DJ39)+N(Krankheitstage!DV39))*N($C39))))</f>
        <v/>
      </c>
    </row>
    <row r="40">
      <c r="A40" s="73">
        <f>IF(Mitarbeiter!B40="","",Mitarbeiter!A40)</f>
        <v/>
      </c>
      <c r="B40" s="6">
        <f>IF(Mitarbeiter!B40="","",Mitarbeiter!B40)</f>
        <v/>
      </c>
      <c r="C40" s="74">
        <f>IF(Mitarbeiter!B40="","",Mitarbeiter!F40)</f>
        <v/>
      </c>
      <c r="D40" s="75">
        <f>N(INDEX(Krankheitstage!$G40:$DV40,1,(Einstellungen!$C$3-2026)*24+1))</f>
        <v/>
      </c>
      <c r="E40" s="75">
        <f>N(INDEX(Krankheitstage!$G40:$DV40,1,(Einstellungen!$C$3-2026)*24+2))</f>
        <v/>
      </c>
      <c r="F40" s="75">
        <f>N(INDEX(Krankheitstage!$G40:$DV40,1,(Einstellungen!$C$3-2026)*24+3))</f>
        <v/>
      </c>
      <c r="G40" s="75">
        <f>N(INDEX(Krankheitstage!$G40:$DV40,1,(Einstellungen!$C$3-2026)*24+4))</f>
        <v/>
      </c>
      <c r="H40" s="75">
        <f>N(INDEX(Krankheitstage!$G40:$DV40,1,(Einstellungen!$C$3-2026)*24+5))</f>
        <v/>
      </c>
      <c r="I40" s="75">
        <f>N(INDEX(Krankheitstage!$G40:$DV40,1,(Einstellungen!$C$3-2026)*24+6))</f>
        <v/>
      </c>
      <c r="J40" s="75">
        <f>N(INDEX(Krankheitstage!$G40:$DV40,1,(Einstellungen!$C$3-2026)*24+7))</f>
        <v/>
      </c>
      <c r="K40" s="75">
        <f>N(INDEX(Krankheitstage!$G40:$DV40,1,(Einstellungen!$C$3-2026)*24+8))</f>
        <v/>
      </c>
      <c r="L40" s="75">
        <f>N(INDEX(Krankheitstage!$G40:$DV40,1,(Einstellungen!$C$3-2026)*24+9))</f>
        <v/>
      </c>
      <c r="M40" s="75">
        <f>N(INDEX(Krankheitstage!$G40:$DV40,1,(Einstellungen!$C$3-2026)*24+10))</f>
        <v/>
      </c>
      <c r="N40" s="75">
        <f>N(INDEX(Krankheitstage!$G40:$DV40,1,(Einstellungen!$C$3-2026)*24+11))</f>
        <v/>
      </c>
      <c r="O40" s="75">
        <f>N(INDEX(Krankheitstage!$G40:$DV40,1,(Einstellungen!$C$3-2026)*24+12))</f>
        <v/>
      </c>
      <c r="P40" s="75">
        <f>IF($B40="","",SUM(D40:O40))</f>
        <v/>
      </c>
      <c r="Q40" s="75">
        <f>N(INDEX(Krankheitstage!$G40:$DV40,1,(Einstellungen!$C$3-2026)*24+13))</f>
        <v/>
      </c>
      <c r="R40" s="75">
        <f>N(INDEX(Krankheitstage!$G40:$DV40,1,(Einstellungen!$C$3-2026)*24+14))</f>
        <v/>
      </c>
      <c r="S40" s="75">
        <f>N(INDEX(Krankheitstage!$G40:$DV40,1,(Einstellungen!$C$3-2026)*24+15))</f>
        <v/>
      </c>
      <c r="T40" s="75">
        <f>N(INDEX(Krankheitstage!$G40:$DV40,1,(Einstellungen!$C$3-2026)*24+16))</f>
        <v/>
      </c>
      <c r="U40" s="75">
        <f>N(INDEX(Krankheitstage!$G40:$DV40,1,(Einstellungen!$C$3-2026)*24+17))</f>
        <v/>
      </c>
      <c r="V40" s="75">
        <f>N(INDEX(Krankheitstage!$G40:$DV40,1,(Einstellungen!$C$3-2026)*24+18))</f>
        <v/>
      </c>
      <c r="W40" s="75">
        <f>N(INDEX(Krankheitstage!$G40:$DV40,1,(Einstellungen!$C$3-2026)*24+19))</f>
        <v/>
      </c>
      <c r="X40" s="75">
        <f>N(INDEX(Krankheitstage!$G40:$DV40,1,(Einstellungen!$C$3-2026)*24+20))</f>
        <v/>
      </c>
      <c r="Y40" s="75">
        <f>N(INDEX(Krankheitstage!$G40:$DV40,1,(Einstellungen!$C$3-2026)*24+21))</f>
        <v/>
      </c>
      <c r="Z40" s="75">
        <f>N(INDEX(Krankheitstage!$G40:$DV40,1,(Einstellungen!$C$3-2026)*24+22))</f>
        <v/>
      </c>
      <c r="AA40" s="75">
        <f>N(INDEX(Krankheitstage!$G40:$DV40,1,(Einstellungen!$C$3-2026)*24+23))</f>
        <v/>
      </c>
      <c r="AB40" s="75">
        <f>N(INDEX(Krankheitstage!$G40:$DV40,1,(Einstellungen!$C$3-2026)*24+24))</f>
        <v/>
      </c>
      <c r="AC40" s="75">
        <f>IF($B40="","",SUM(Q40:AB40))</f>
        <v/>
      </c>
      <c r="AD40" s="75">
        <f>IF($B40="","",SUM(P40,AC40))</f>
        <v/>
      </c>
      <c r="AE40" s="76">
        <f>IF($B40="","",AD40*N(C40))</f>
        <v/>
      </c>
      <c r="AF40" s="75">
        <f>IF($B40="","",Krankheitstage!E40)</f>
        <v/>
      </c>
      <c r="AG40" s="76">
        <f>IF($B40="","",AF40*N(C40))</f>
        <v/>
      </c>
      <c r="AH40" s="76">
        <f>IF($B40="","",INDEX($AJ40:$CQ40,1,(Einstellungen!$C$3-2026)*12+1)+INDEX($AJ40:$CQ40,1,(Einstellungen!$C$3-2026)*12+2)+INDEX($AJ40:$CQ40,1,(Einstellungen!$C$3-2026)*12+3)+INDEX($AJ40:$CQ40,1,(Einstellungen!$C$3-2026)*12+4)+INDEX($AJ40:$CQ40,1,(Einstellungen!$C$3-2026)*12+5)+INDEX($AJ40:$CQ40,1,(Einstellungen!$C$3-2026)*12+6)+INDEX($AJ40:$CQ40,1,(Einstellungen!$C$3-2026)*12+7)+INDEX($AJ40:$CQ40,1,(Einstellungen!$C$3-2026)*12+8)+INDEX($AJ40:$CQ40,1,(Einstellungen!$C$3-2026)*12+9)+INDEX($AJ40:$CQ40,1,(Einstellungen!$C$3-2026)*12+10)+INDEX($AJ40:$CQ40,1,(Einstellungen!$C$3-2026)*12+11)+INDEX($AJ40:$CQ40,1,(Einstellungen!$C$3-2026)*12+12))</f>
        <v/>
      </c>
      <c r="AI40" s="76">
        <f>IF($B40="","",SUM($AJ40:$CQ40))</f>
        <v/>
      </c>
      <c r="AJ40" s="76">
        <f>IF($B40="",0,IF(Einstellungen!$C$10="Ja",MAX(IF(Einstellungen!$C$11="7 Tage",MAX(0,(MIN(DATE(2026,2,0),IF(Mitarbeiter!$D40="",DATE(2026,2,0),Mitarbeiter!$D40),TODAY()))-(MAX(DATE(2026,1,1),Mitarbeiter!$C40))+1),MAX(0,NETWORKDAYS(MAX(DATE(2026,1,1),Mitarbeiter!$C40),MIN(DATE(2026,2,0),IF(Mitarbeiter!$D40="",DATE(2026,2,0),Mitarbeiter!$D40),TODAY()),Einstellungen!$F$13:$F$67)))*N(Mitarbeiter!$E40)/IF(Einstellungen!$C$11="7 Tage",7,5),N('Ist-Stunden'!F40)),MAX(IF(Einstellungen!$C$11="7 Tage",MAX(0,(MIN(DATE(2026,2,0),IF(Mitarbeiter!$D40="",DATE(2026,2,0),Mitarbeiter!$D40),TODAY()))-(MAX(DATE(2026,1,1),Mitarbeiter!$C40))+1),MAX(0,NETWORKDAYS(MAX(DATE(2026,1,1),Mitarbeiter!$C40),MIN(DATE(2026,2,0),IF(Mitarbeiter!$D40="",DATE(2026,2,0),Mitarbeiter!$D40),TODAY()),Einstellungen!$F$13:$F$67)))*N(Mitarbeiter!$E40)/IF(Einstellungen!$C$11="7 Tage",7,5),N('Ist-Stunden'!F40)+(N(Krankheitstage!G40)+N(Krankheitstage!S40))*N($C40))))</f>
        <v/>
      </c>
      <c r="AK40" s="76">
        <f>IF($B40="",0,IF(Einstellungen!$C$10="Ja",MAX(IF(Einstellungen!$C$11="7 Tage",MAX(0,(MIN(DATE(2026,3,0),IF(Mitarbeiter!$D40="",DATE(2026,3,0),Mitarbeiter!$D40),TODAY()))-(MAX(DATE(2026,2,1),Mitarbeiter!$C40))+1),MAX(0,NETWORKDAYS(MAX(DATE(2026,2,1),Mitarbeiter!$C40),MIN(DATE(2026,3,0),IF(Mitarbeiter!$D40="",DATE(2026,3,0),Mitarbeiter!$D40),TODAY()),Einstellungen!$F$13:$F$67)))*N(Mitarbeiter!$E40)/IF(Einstellungen!$C$11="7 Tage",7,5),N('Ist-Stunden'!G40)),MAX(IF(Einstellungen!$C$11="7 Tage",MAX(0,(MIN(DATE(2026,3,0),IF(Mitarbeiter!$D40="",DATE(2026,3,0),Mitarbeiter!$D40),TODAY()))-(MAX(DATE(2026,2,1),Mitarbeiter!$C40))+1),MAX(0,NETWORKDAYS(MAX(DATE(2026,2,1),Mitarbeiter!$C40),MIN(DATE(2026,3,0),IF(Mitarbeiter!$D40="",DATE(2026,3,0),Mitarbeiter!$D40),TODAY()),Einstellungen!$F$13:$F$67)))*N(Mitarbeiter!$E40)/IF(Einstellungen!$C$11="7 Tage",7,5),N('Ist-Stunden'!G40)+(N(Krankheitstage!H40)+N(Krankheitstage!T40))*N($C40))))</f>
        <v/>
      </c>
      <c r="AL40" s="76">
        <f>IF($B40="",0,IF(Einstellungen!$C$10="Ja",MAX(IF(Einstellungen!$C$11="7 Tage",MAX(0,(MIN(DATE(2026,4,0),IF(Mitarbeiter!$D40="",DATE(2026,4,0),Mitarbeiter!$D40),TODAY()))-(MAX(DATE(2026,3,1),Mitarbeiter!$C40))+1),MAX(0,NETWORKDAYS(MAX(DATE(2026,3,1),Mitarbeiter!$C40),MIN(DATE(2026,4,0),IF(Mitarbeiter!$D40="",DATE(2026,4,0),Mitarbeiter!$D40),TODAY()),Einstellungen!$F$13:$F$67)))*N(Mitarbeiter!$E40)/IF(Einstellungen!$C$11="7 Tage",7,5),N('Ist-Stunden'!H40)),MAX(IF(Einstellungen!$C$11="7 Tage",MAX(0,(MIN(DATE(2026,4,0),IF(Mitarbeiter!$D40="",DATE(2026,4,0),Mitarbeiter!$D40),TODAY()))-(MAX(DATE(2026,3,1),Mitarbeiter!$C40))+1),MAX(0,NETWORKDAYS(MAX(DATE(2026,3,1),Mitarbeiter!$C40),MIN(DATE(2026,4,0),IF(Mitarbeiter!$D40="",DATE(2026,4,0),Mitarbeiter!$D40),TODAY()),Einstellungen!$F$13:$F$67)))*N(Mitarbeiter!$E40)/IF(Einstellungen!$C$11="7 Tage",7,5),N('Ist-Stunden'!H40)+(N(Krankheitstage!I40)+N(Krankheitstage!U40))*N($C40))))</f>
        <v/>
      </c>
      <c r="AM40" s="76">
        <f>IF($B40="",0,IF(Einstellungen!$C$10="Ja",MAX(IF(Einstellungen!$C$11="7 Tage",MAX(0,(MIN(DATE(2026,5,0),IF(Mitarbeiter!$D40="",DATE(2026,5,0),Mitarbeiter!$D40),TODAY()))-(MAX(DATE(2026,4,1),Mitarbeiter!$C40))+1),MAX(0,NETWORKDAYS(MAX(DATE(2026,4,1),Mitarbeiter!$C40),MIN(DATE(2026,5,0),IF(Mitarbeiter!$D40="",DATE(2026,5,0),Mitarbeiter!$D40),TODAY()),Einstellungen!$F$13:$F$67)))*N(Mitarbeiter!$E40)/IF(Einstellungen!$C$11="7 Tage",7,5),N('Ist-Stunden'!I40)),MAX(IF(Einstellungen!$C$11="7 Tage",MAX(0,(MIN(DATE(2026,5,0),IF(Mitarbeiter!$D40="",DATE(2026,5,0),Mitarbeiter!$D40),TODAY()))-(MAX(DATE(2026,4,1),Mitarbeiter!$C40))+1),MAX(0,NETWORKDAYS(MAX(DATE(2026,4,1),Mitarbeiter!$C40),MIN(DATE(2026,5,0),IF(Mitarbeiter!$D40="",DATE(2026,5,0),Mitarbeiter!$D40),TODAY()),Einstellungen!$F$13:$F$67)))*N(Mitarbeiter!$E40)/IF(Einstellungen!$C$11="7 Tage",7,5),N('Ist-Stunden'!I40)+(N(Krankheitstage!J40)+N(Krankheitstage!V40))*N($C40))))</f>
        <v/>
      </c>
      <c r="AN40" s="76">
        <f>IF($B40="",0,IF(Einstellungen!$C$10="Ja",MAX(IF(Einstellungen!$C$11="7 Tage",MAX(0,(MIN(DATE(2026,6,0),IF(Mitarbeiter!$D40="",DATE(2026,6,0),Mitarbeiter!$D40),TODAY()))-(MAX(DATE(2026,5,1),Mitarbeiter!$C40))+1),MAX(0,NETWORKDAYS(MAX(DATE(2026,5,1),Mitarbeiter!$C40),MIN(DATE(2026,6,0),IF(Mitarbeiter!$D40="",DATE(2026,6,0),Mitarbeiter!$D40),TODAY()),Einstellungen!$F$13:$F$67)))*N(Mitarbeiter!$E40)/IF(Einstellungen!$C$11="7 Tage",7,5),N('Ist-Stunden'!J40)),MAX(IF(Einstellungen!$C$11="7 Tage",MAX(0,(MIN(DATE(2026,6,0),IF(Mitarbeiter!$D40="",DATE(2026,6,0),Mitarbeiter!$D40),TODAY()))-(MAX(DATE(2026,5,1),Mitarbeiter!$C40))+1),MAX(0,NETWORKDAYS(MAX(DATE(2026,5,1),Mitarbeiter!$C40),MIN(DATE(2026,6,0),IF(Mitarbeiter!$D40="",DATE(2026,6,0),Mitarbeiter!$D40),TODAY()),Einstellungen!$F$13:$F$67)))*N(Mitarbeiter!$E40)/IF(Einstellungen!$C$11="7 Tage",7,5),N('Ist-Stunden'!J40)+(N(Krankheitstage!K40)+N(Krankheitstage!W40))*N($C40))))</f>
        <v/>
      </c>
      <c r="AO40" s="76">
        <f>IF($B40="",0,IF(Einstellungen!$C$10="Ja",MAX(IF(Einstellungen!$C$11="7 Tage",MAX(0,(MIN(DATE(2026,7,0),IF(Mitarbeiter!$D40="",DATE(2026,7,0),Mitarbeiter!$D40),TODAY()))-(MAX(DATE(2026,6,1),Mitarbeiter!$C40))+1),MAX(0,NETWORKDAYS(MAX(DATE(2026,6,1),Mitarbeiter!$C40),MIN(DATE(2026,7,0),IF(Mitarbeiter!$D40="",DATE(2026,7,0),Mitarbeiter!$D40),TODAY()),Einstellungen!$F$13:$F$67)))*N(Mitarbeiter!$E40)/IF(Einstellungen!$C$11="7 Tage",7,5),N('Ist-Stunden'!K40)),MAX(IF(Einstellungen!$C$11="7 Tage",MAX(0,(MIN(DATE(2026,7,0),IF(Mitarbeiter!$D40="",DATE(2026,7,0),Mitarbeiter!$D40),TODAY()))-(MAX(DATE(2026,6,1),Mitarbeiter!$C40))+1),MAX(0,NETWORKDAYS(MAX(DATE(2026,6,1),Mitarbeiter!$C40),MIN(DATE(2026,7,0),IF(Mitarbeiter!$D40="",DATE(2026,7,0),Mitarbeiter!$D40),TODAY()),Einstellungen!$F$13:$F$67)))*N(Mitarbeiter!$E40)/IF(Einstellungen!$C$11="7 Tage",7,5),N('Ist-Stunden'!K40)+(N(Krankheitstage!L40)+N(Krankheitstage!X40))*N($C40))))</f>
        <v/>
      </c>
      <c r="AP40" s="76">
        <f>IF($B40="",0,IF(Einstellungen!$C$10="Ja",MAX(IF(Einstellungen!$C$11="7 Tage",MAX(0,(MIN(DATE(2026,8,0),IF(Mitarbeiter!$D40="",DATE(2026,8,0),Mitarbeiter!$D40),TODAY()))-(MAX(DATE(2026,7,1),Mitarbeiter!$C40))+1),MAX(0,NETWORKDAYS(MAX(DATE(2026,7,1),Mitarbeiter!$C40),MIN(DATE(2026,8,0),IF(Mitarbeiter!$D40="",DATE(2026,8,0),Mitarbeiter!$D40),TODAY()),Einstellungen!$F$13:$F$67)))*N(Mitarbeiter!$E40)/IF(Einstellungen!$C$11="7 Tage",7,5),N('Ist-Stunden'!L40)),MAX(IF(Einstellungen!$C$11="7 Tage",MAX(0,(MIN(DATE(2026,8,0),IF(Mitarbeiter!$D40="",DATE(2026,8,0),Mitarbeiter!$D40),TODAY()))-(MAX(DATE(2026,7,1),Mitarbeiter!$C40))+1),MAX(0,NETWORKDAYS(MAX(DATE(2026,7,1),Mitarbeiter!$C40),MIN(DATE(2026,8,0),IF(Mitarbeiter!$D40="",DATE(2026,8,0),Mitarbeiter!$D40),TODAY()),Einstellungen!$F$13:$F$67)))*N(Mitarbeiter!$E40)/IF(Einstellungen!$C$11="7 Tage",7,5),N('Ist-Stunden'!L40)+(N(Krankheitstage!M40)+N(Krankheitstage!Y40))*N($C40))))</f>
        <v/>
      </c>
      <c r="AQ40" s="76">
        <f>IF($B40="",0,IF(Einstellungen!$C$10="Ja",MAX(IF(Einstellungen!$C$11="7 Tage",MAX(0,(MIN(DATE(2026,9,0),IF(Mitarbeiter!$D40="",DATE(2026,9,0),Mitarbeiter!$D40),TODAY()))-(MAX(DATE(2026,8,1),Mitarbeiter!$C40))+1),MAX(0,NETWORKDAYS(MAX(DATE(2026,8,1),Mitarbeiter!$C40),MIN(DATE(2026,9,0),IF(Mitarbeiter!$D40="",DATE(2026,9,0),Mitarbeiter!$D40),TODAY()),Einstellungen!$F$13:$F$67)))*N(Mitarbeiter!$E40)/IF(Einstellungen!$C$11="7 Tage",7,5),N('Ist-Stunden'!M40)),MAX(IF(Einstellungen!$C$11="7 Tage",MAX(0,(MIN(DATE(2026,9,0),IF(Mitarbeiter!$D40="",DATE(2026,9,0),Mitarbeiter!$D40),TODAY()))-(MAX(DATE(2026,8,1),Mitarbeiter!$C40))+1),MAX(0,NETWORKDAYS(MAX(DATE(2026,8,1),Mitarbeiter!$C40),MIN(DATE(2026,9,0),IF(Mitarbeiter!$D40="",DATE(2026,9,0),Mitarbeiter!$D40),TODAY()),Einstellungen!$F$13:$F$67)))*N(Mitarbeiter!$E40)/IF(Einstellungen!$C$11="7 Tage",7,5),N('Ist-Stunden'!M40)+(N(Krankheitstage!N40)+N(Krankheitstage!Z40))*N($C40))))</f>
        <v/>
      </c>
      <c r="AR40" s="76">
        <f>IF($B40="",0,IF(Einstellungen!$C$10="Ja",MAX(IF(Einstellungen!$C$11="7 Tage",MAX(0,(MIN(DATE(2026,10,0),IF(Mitarbeiter!$D40="",DATE(2026,10,0),Mitarbeiter!$D40),TODAY()))-(MAX(DATE(2026,9,1),Mitarbeiter!$C40))+1),MAX(0,NETWORKDAYS(MAX(DATE(2026,9,1),Mitarbeiter!$C40),MIN(DATE(2026,10,0),IF(Mitarbeiter!$D40="",DATE(2026,10,0),Mitarbeiter!$D40),TODAY()),Einstellungen!$F$13:$F$67)))*N(Mitarbeiter!$E40)/IF(Einstellungen!$C$11="7 Tage",7,5),N('Ist-Stunden'!N40)),MAX(IF(Einstellungen!$C$11="7 Tage",MAX(0,(MIN(DATE(2026,10,0),IF(Mitarbeiter!$D40="",DATE(2026,10,0),Mitarbeiter!$D40),TODAY()))-(MAX(DATE(2026,9,1),Mitarbeiter!$C40))+1),MAX(0,NETWORKDAYS(MAX(DATE(2026,9,1),Mitarbeiter!$C40),MIN(DATE(2026,10,0),IF(Mitarbeiter!$D40="",DATE(2026,10,0),Mitarbeiter!$D40),TODAY()),Einstellungen!$F$13:$F$67)))*N(Mitarbeiter!$E40)/IF(Einstellungen!$C$11="7 Tage",7,5),N('Ist-Stunden'!N40)+(N(Krankheitstage!O40)+N(Krankheitstage!AA40))*N($C40))))</f>
        <v/>
      </c>
      <c r="AS40" s="76">
        <f>IF($B40="",0,IF(Einstellungen!$C$10="Ja",MAX(IF(Einstellungen!$C$11="7 Tage",MAX(0,(MIN(DATE(2026,11,0),IF(Mitarbeiter!$D40="",DATE(2026,11,0),Mitarbeiter!$D40),TODAY()))-(MAX(DATE(2026,10,1),Mitarbeiter!$C40))+1),MAX(0,NETWORKDAYS(MAX(DATE(2026,10,1),Mitarbeiter!$C40),MIN(DATE(2026,11,0),IF(Mitarbeiter!$D40="",DATE(2026,11,0),Mitarbeiter!$D40),TODAY()),Einstellungen!$F$13:$F$67)))*N(Mitarbeiter!$E40)/IF(Einstellungen!$C$11="7 Tage",7,5),N('Ist-Stunden'!O40)),MAX(IF(Einstellungen!$C$11="7 Tage",MAX(0,(MIN(DATE(2026,11,0),IF(Mitarbeiter!$D40="",DATE(2026,11,0),Mitarbeiter!$D40),TODAY()))-(MAX(DATE(2026,10,1),Mitarbeiter!$C40))+1),MAX(0,NETWORKDAYS(MAX(DATE(2026,10,1),Mitarbeiter!$C40),MIN(DATE(2026,11,0),IF(Mitarbeiter!$D40="",DATE(2026,11,0),Mitarbeiter!$D40),TODAY()),Einstellungen!$F$13:$F$67)))*N(Mitarbeiter!$E40)/IF(Einstellungen!$C$11="7 Tage",7,5),N('Ist-Stunden'!O40)+(N(Krankheitstage!P40)+N(Krankheitstage!AB40))*N($C40))))</f>
        <v/>
      </c>
      <c r="AT40" s="76">
        <f>IF($B40="",0,IF(Einstellungen!$C$10="Ja",MAX(IF(Einstellungen!$C$11="7 Tage",MAX(0,(MIN(DATE(2026,12,0),IF(Mitarbeiter!$D40="",DATE(2026,12,0),Mitarbeiter!$D40),TODAY()))-(MAX(DATE(2026,11,1),Mitarbeiter!$C40))+1),MAX(0,NETWORKDAYS(MAX(DATE(2026,11,1),Mitarbeiter!$C40),MIN(DATE(2026,12,0),IF(Mitarbeiter!$D40="",DATE(2026,12,0),Mitarbeiter!$D40),TODAY()),Einstellungen!$F$13:$F$67)))*N(Mitarbeiter!$E40)/IF(Einstellungen!$C$11="7 Tage",7,5),N('Ist-Stunden'!P40)),MAX(IF(Einstellungen!$C$11="7 Tage",MAX(0,(MIN(DATE(2026,12,0),IF(Mitarbeiter!$D40="",DATE(2026,12,0),Mitarbeiter!$D40),TODAY()))-(MAX(DATE(2026,11,1),Mitarbeiter!$C40))+1),MAX(0,NETWORKDAYS(MAX(DATE(2026,11,1),Mitarbeiter!$C40),MIN(DATE(2026,12,0),IF(Mitarbeiter!$D40="",DATE(2026,12,0),Mitarbeiter!$D40),TODAY()),Einstellungen!$F$13:$F$67)))*N(Mitarbeiter!$E40)/IF(Einstellungen!$C$11="7 Tage",7,5),N('Ist-Stunden'!P40)+(N(Krankheitstage!Q40)+N(Krankheitstage!AC40))*N($C40))))</f>
        <v/>
      </c>
      <c r="AU40" s="76">
        <f>IF($B40="",0,IF(Einstellungen!$C$10="Ja",MAX(IF(Einstellungen!$C$11="7 Tage",MAX(0,(MIN(DATE(2026,13,0),IF(Mitarbeiter!$D40="",DATE(2026,13,0),Mitarbeiter!$D40),TODAY()))-(MAX(DATE(2026,12,1),Mitarbeiter!$C40))+1),MAX(0,NETWORKDAYS(MAX(DATE(2026,12,1),Mitarbeiter!$C40),MIN(DATE(2026,13,0),IF(Mitarbeiter!$D40="",DATE(2026,13,0),Mitarbeiter!$D40),TODAY()),Einstellungen!$F$13:$F$67)))*N(Mitarbeiter!$E40)/IF(Einstellungen!$C$11="7 Tage",7,5),N('Ist-Stunden'!Q40)),MAX(IF(Einstellungen!$C$11="7 Tage",MAX(0,(MIN(DATE(2026,13,0),IF(Mitarbeiter!$D40="",DATE(2026,13,0),Mitarbeiter!$D40),TODAY()))-(MAX(DATE(2026,12,1),Mitarbeiter!$C40))+1),MAX(0,NETWORKDAYS(MAX(DATE(2026,12,1),Mitarbeiter!$C40),MIN(DATE(2026,13,0),IF(Mitarbeiter!$D40="",DATE(2026,13,0),Mitarbeiter!$D40),TODAY()),Einstellungen!$F$13:$F$67)))*N(Mitarbeiter!$E40)/IF(Einstellungen!$C$11="7 Tage",7,5),N('Ist-Stunden'!Q40)+(N(Krankheitstage!R40)+N(Krankheitstage!AD40))*N($C40))))</f>
        <v/>
      </c>
      <c r="AV40" s="76">
        <f>IF($B40="",0,IF(Einstellungen!$C$10="Ja",MAX(IF(Einstellungen!$C$11="7 Tage",MAX(0,(MIN(DATE(2027,2,0),IF(Mitarbeiter!$D40="",DATE(2027,2,0),Mitarbeiter!$D40),TODAY()))-(MAX(DATE(2027,1,1),Mitarbeiter!$C40))+1),MAX(0,NETWORKDAYS(MAX(DATE(2027,1,1),Mitarbeiter!$C40),MIN(DATE(2027,2,0),IF(Mitarbeiter!$D40="",DATE(2027,2,0),Mitarbeiter!$D40),TODAY()),Einstellungen!$F$13:$F$67)))*N(Mitarbeiter!$E40)/IF(Einstellungen!$C$11="7 Tage",7,5),N('Ist-Stunden'!R40)),MAX(IF(Einstellungen!$C$11="7 Tage",MAX(0,(MIN(DATE(2027,2,0),IF(Mitarbeiter!$D40="",DATE(2027,2,0),Mitarbeiter!$D40),TODAY()))-(MAX(DATE(2027,1,1),Mitarbeiter!$C40))+1),MAX(0,NETWORKDAYS(MAX(DATE(2027,1,1),Mitarbeiter!$C40),MIN(DATE(2027,2,0),IF(Mitarbeiter!$D40="",DATE(2027,2,0),Mitarbeiter!$D40),TODAY()),Einstellungen!$F$13:$F$67)))*N(Mitarbeiter!$E40)/IF(Einstellungen!$C$11="7 Tage",7,5),N('Ist-Stunden'!R40)+(N(Krankheitstage!AE40)+N(Krankheitstage!AQ40))*N($C40))))</f>
        <v/>
      </c>
      <c r="AW40" s="76">
        <f>IF($B40="",0,IF(Einstellungen!$C$10="Ja",MAX(IF(Einstellungen!$C$11="7 Tage",MAX(0,(MIN(DATE(2027,3,0),IF(Mitarbeiter!$D40="",DATE(2027,3,0),Mitarbeiter!$D40),TODAY()))-(MAX(DATE(2027,2,1),Mitarbeiter!$C40))+1),MAX(0,NETWORKDAYS(MAX(DATE(2027,2,1),Mitarbeiter!$C40),MIN(DATE(2027,3,0),IF(Mitarbeiter!$D40="",DATE(2027,3,0),Mitarbeiter!$D40),TODAY()),Einstellungen!$F$13:$F$67)))*N(Mitarbeiter!$E40)/IF(Einstellungen!$C$11="7 Tage",7,5),N('Ist-Stunden'!S40)),MAX(IF(Einstellungen!$C$11="7 Tage",MAX(0,(MIN(DATE(2027,3,0),IF(Mitarbeiter!$D40="",DATE(2027,3,0),Mitarbeiter!$D40),TODAY()))-(MAX(DATE(2027,2,1),Mitarbeiter!$C40))+1),MAX(0,NETWORKDAYS(MAX(DATE(2027,2,1),Mitarbeiter!$C40),MIN(DATE(2027,3,0),IF(Mitarbeiter!$D40="",DATE(2027,3,0),Mitarbeiter!$D40),TODAY()),Einstellungen!$F$13:$F$67)))*N(Mitarbeiter!$E40)/IF(Einstellungen!$C$11="7 Tage",7,5),N('Ist-Stunden'!S40)+(N(Krankheitstage!AF40)+N(Krankheitstage!AR40))*N($C40))))</f>
        <v/>
      </c>
      <c r="AX40" s="76">
        <f>IF($B40="",0,IF(Einstellungen!$C$10="Ja",MAX(IF(Einstellungen!$C$11="7 Tage",MAX(0,(MIN(DATE(2027,4,0),IF(Mitarbeiter!$D40="",DATE(2027,4,0),Mitarbeiter!$D40),TODAY()))-(MAX(DATE(2027,3,1),Mitarbeiter!$C40))+1),MAX(0,NETWORKDAYS(MAX(DATE(2027,3,1),Mitarbeiter!$C40),MIN(DATE(2027,4,0),IF(Mitarbeiter!$D40="",DATE(2027,4,0),Mitarbeiter!$D40),TODAY()),Einstellungen!$F$13:$F$67)))*N(Mitarbeiter!$E40)/IF(Einstellungen!$C$11="7 Tage",7,5),N('Ist-Stunden'!T40)),MAX(IF(Einstellungen!$C$11="7 Tage",MAX(0,(MIN(DATE(2027,4,0),IF(Mitarbeiter!$D40="",DATE(2027,4,0),Mitarbeiter!$D40),TODAY()))-(MAX(DATE(2027,3,1),Mitarbeiter!$C40))+1),MAX(0,NETWORKDAYS(MAX(DATE(2027,3,1),Mitarbeiter!$C40),MIN(DATE(2027,4,0),IF(Mitarbeiter!$D40="",DATE(2027,4,0),Mitarbeiter!$D40),TODAY()),Einstellungen!$F$13:$F$67)))*N(Mitarbeiter!$E40)/IF(Einstellungen!$C$11="7 Tage",7,5),N('Ist-Stunden'!T40)+(N(Krankheitstage!AG40)+N(Krankheitstage!AS40))*N($C40))))</f>
        <v/>
      </c>
      <c r="AY40" s="76">
        <f>IF($B40="",0,IF(Einstellungen!$C$10="Ja",MAX(IF(Einstellungen!$C$11="7 Tage",MAX(0,(MIN(DATE(2027,5,0),IF(Mitarbeiter!$D40="",DATE(2027,5,0),Mitarbeiter!$D40),TODAY()))-(MAX(DATE(2027,4,1),Mitarbeiter!$C40))+1),MAX(0,NETWORKDAYS(MAX(DATE(2027,4,1),Mitarbeiter!$C40),MIN(DATE(2027,5,0),IF(Mitarbeiter!$D40="",DATE(2027,5,0),Mitarbeiter!$D40),TODAY()),Einstellungen!$F$13:$F$67)))*N(Mitarbeiter!$E40)/IF(Einstellungen!$C$11="7 Tage",7,5),N('Ist-Stunden'!U40)),MAX(IF(Einstellungen!$C$11="7 Tage",MAX(0,(MIN(DATE(2027,5,0),IF(Mitarbeiter!$D40="",DATE(2027,5,0),Mitarbeiter!$D40),TODAY()))-(MAX(DATE(2027,4,1),Mitarbeiter!$C40))+1),MAX(0,NETWORKDAYS(MAX(DATE(2027,4,1),Mitarbeiter!$C40),MIN(DATE(2027,5,0),IF(Mitarbeiter!$D40="",DATE(2027,5,0),Mitarbeiter!$D40),TODAY()),Einstellungen!$F$13:$F$67)))*N(Mitarbeiter!$E40)/IF(Einstellungen!$C$11="7 Tage",7,5),N('Ist-Stunden'!U40)+(N(Krankheitstage!AH40)+N(Krankheitstage!AT40))*N($C40))))</f>
        <v/>
      </c>
      <c r="AZ40" s="76">
        <f>IF($B40="",0,IF(Einstellungen!$C$10="Ja",MAX(IF(Einstellungen!$C$11="7 Tage",MAX(0,(MIN(DATE(2027,6,0),IF(Mitarbeiter!$D40="",DATE(2027,6,0),Mitarbeiter!$D40),TODAY()))-(MAX(DATE(2027,5,1),Mitarbeiter!$C40))+1),MAX(0,NETWORKDAYS(MAX(DATE(2027,5,1),Mitarbeiter!$C40),MIN(DATE(2027,6,0),IF(Mitarbeiter!$D40="",DATE(2027,6,0),Mitarbeiter!$D40),TODAY()),Einstellungen!$F$13:$F$67)))*N(Mitarbeiter!$E40)/IF(Einstellungen!$C$11="7 Tage",7,5),N('Ist-Stunden'!V40)),MAX(IF(Einstellungen!$C$11="7 Tage",MAX(0,(MIN(DATE(2027,6,0),IF(Mitarbeiter!$D40="",DATE(2027,6,0),Mitarbeiter!$D40),TODAY()))-(MAX(DATE(2027,5,1),Mitarbeiter!$C40))+1),MAX(0,NETWORKDAYS(MAX(DATE(2027,5,1),Mitarbeiter!$C40),MIN(DATE(2027,6,0),IF(Mitarbeiter!$D40="",DATE(2027,6,0),Mitarbeiter!$D40),TODAY()),Einstellungen!$F$13:$F$67)))*N(Mitarbeiter!$E40)/IF(Einstellungen!$C$11="7 Tage",7,5),N('Ist-Stunden'!V40)+(N(Krankheitstage!AI40)+N(Krankheitstage!AU40))*N($C40))))</f>
        <v/>
      </c>
      <c r="BA40" s="76">
        <f>IF($B40="",0,IF(Einstellungen!$C$10="Ja",MAX(IF(Einstellungen!$C$11="7 Tage",MAX(0,(MIN(DATE(2027,7,0),IF(Mitarbeiter!$D40="",DATE(2027,7,0),Mitarbeiter!$D40),TODAY()))-(MAX(DATE(2027,6,1),Mitarbeiter!$C40))+1),MAX(0,NETWORKDAYS(MAX(DATE(2027,6,1),Mitarbeiter!$C40),MIN(DATE(2027,7,0),IF(Mitarbeiter!$D40="",DATE(2027,7,0),Mitarbeiter!$D40),TODAY()),Einstellungen!$F$13:$F$67)))*N(Mitarbeiter!$E40)/IF(Einstellungen!$C$11="7 Tage",7,5),N('Ist-Stunden'!W40)),MAX(IF(Einstellungen!$C$11="7 Tage",MAX(0,(MIN(DATE(2027,7,0),IF(Mitarbeiter!$D40="",DATE(2027,7,0),Mitarbeiter!$D40),TODAY()))-(MAX(DATE(2027,6,1),Mitarbeiter!$C40))+1),MAX(0,NETWORKDAYS(MAX(DATE(2027,6,1),Mitarbeiter!$C40),MIN(DATE(2027,7,0),IF(Mitarbeiter!$D40="",DATE(2027,7,0),Mitarbeiter!$D40),TODAY()),Einstellungen!$F$13:$F$67)))*N(Mitarbeiter!$E40)/IF(Einstellungen!$C$11="7 Tage",7,5),N('Ist-Stunden'!W40)+(N(Krankheitstage!AJ40)+N(Krankheitstage!AV40))*N($C40))))</f>
        <v/>
      </c>
      <c r="BB40" s="76">
        <f>IF($B40="",0,IF(Einstellungen!$C$10="Ja",MAX(IF(Einstellungen!$C$11="7 Tage",MAX(0,(MIN(DATE(2027,8,0),IF(Mitarbeiter!$D40="",DATE(2027,8,0),Mitarbeiter!$D40),TODAY()))-(MAX(DATE(2027,7,1),Mitarbeiter!$C40))+1),MAX(0,NETWORKDAYS(MAX(DATE(2027,7,1),Mitarbeiter!$C40),MIN(DATE(2027,8,0),IF(Mitarbeiter!$D40="",DATE(2027,8,0),Mitarbeiter!$D40),TODAY()),Einstellungen!$F$13:$F$67)))*N(Mitarbeiter!$E40)/IF(Einstellungen!$C$11="7 Tage",7,5),N('Ist-Stunden'!X40)),MAX(IF(Einstellungen!$C$11="7 Tage",MAX(0,(MIN(DATE(2027,8,0),IF(Mitarbeiter!$D40="",DATE(2027,8,0),Mitarbeiter!$D40),TODAY()))-(MAX(DATE(2027,7,1),Mitarbeiter!$C40))+1),MAX(0,NETWORKDAYS(MAX(DATE(2027,7,1),Mitarbeiter!$C40),MIN(DATE(2027,8,0),IF(Mitarbeiter!$D40="",DATE(2027,8,0),Mitarbeiter!$D40),TODAY()),Einstellungen!$F$13:$F$67)))*N(Mitarbeiter!$E40)/IF(Einstellungen!$C$11="7 Tage",7,5),N('Ist-Stunden'!X40)+(N(Krankheitstage!AK40)+N(Krankheitstage!AW40))*N($C40))))</f>
        <v/>
      </c>
      <c r="BC40" s="76">
        <f>IF($B40="",0,IF(Einstellungen!$C$10="Ja",MAX(IF(Einstellungen!$C$11="7 Tage",MAX(0,(MIN(DATE(2027,9,0),IF(Mitarbeiter!$D40="",DATE(2027,9,0),Mitarbeiter!$D40),TODAY()))-(MAX(DATE(2027,8,1),Mitarbeiter!$C40))+1),MAX(0,NETWORKDAYS(MAX(DATE(2027,8,1),Mitarbeiter!$C40),MIN(DATE(2027,9,0),IF(Mitarbeiter!$D40="",DATE(2027,9,0),Mitarbeiter!$D40),TODAY()),Einstellungen!$F$13:$F$67)))*N(Mitarbeiter!$E40)/IF(Einstellungen!$C$11="7 Tage",7,5),N('Ist-Stunden'!Y40)),MAX(IF(Einstellungen!$C$11="7 Tage",MAX(0,(MIN(DATE(2027,9,0),IF(Mitarbeiter!$D40="",DATE(2027,9,0),Mitarbeiter!$D40),TODAY()))-(MAX(DATE(2027,8,1),Mitarbeiter!$C40))+1),MAX(0,NETWORKDAYS(MAX(DATE(2027,8,1),Mitarbeiter!$C40),MIN(DATE(2027,9,0),IF(Mitarbeiter!$D40="",DATE(2027,9,0),Mitarbeiter!$D40),TODAY()),Einstellungen!$F$13:$F$67)))*N(Mitarbeiter!$E40)/IF(Einstellungen!$C$11="7 Tage",7,5),N('Ist-Stunden'!Y40)+(N(Krankheitstage!AL40)+N(Krankheitstage!AX40))*N($C40))))</f>
        <v/>
      </c>
      <c r="BD40" s="76">
        <f>IF($B40="",0,IF(Einstellungen!$C$10="Ja",MAX(IF(Einstellungen!$C$11="7 Tage",MAX(0,(MIN(DATE(2027,10,0),IF(Mitarbeiter!$D40="",DATE(2027,10,0),Mitarbeiter!$D40),TODAY()))-(MAX(DATE(2027,9,1),Mitarbeiter!$C40))+1),MAX(0,NETWORKDAYS(MAX(DATE(2027,9,1),Mitarbeiter!$C40),MIN(DATE(2027,10,0),IF(Mitarbeiter!$D40="",DATE(2027,10,0),Mitarbeiter!$D40),TODAY()),Einstellungen!$F$13:$F$67)))*N(Mitarbeiter!$E40)/IF(Einstellungen!$C$11="7 Tage",7,5),N('Ist-Stunden'!Z40)),MAX(IF(Einstellungen!$C$11="7 Tage",MAX(0,(MIN(DATE(2027,10,0),IF(Mitarbeiter!$D40="",DATE(2027,10,0),Mitarbeiter!$D40),TODAY()))-(MAX(DATE(2027,9,1),Mitarbeiter!$C40))+1),MAX(0,NETWORKDAYS(MAX(DATE(2027,9,1),Mitarbeiter!$C40),MIN(DATE(2027,10,0),IF(Mitarbeiter!$D40="",DATE(2027,10,0),Mitarbeiter!$D40),TODAY()),Einstellungen!$F$13:$F$67)))*N(Mitarbeiter!$E40)/IF(Einstellungen!$C$11="7 Tage",7,5),N('Ist-Stunden'!Z40)+(N(Krankheitstage!AM40)+N(Krankheitstage!AY40))*N($C40))))</f>
        <v/>
      </c>
      <c r="BE40" s="76">
        <f>IF($B40="",0,IF(Einstellungen!$C$10="Ja",MAX(IF(Einstellungen!$C$11="7 Tage",MAX(0,(MIN(DATE(2027,11,0),IF(Mitarbeiter!$D40="",DATE(2027,11,0),Mitarbeiter!$D40),TODAY()))-(MAX(DATE(2027,10,1),Mitarbeiter!$C40))+1),MAX(0,NETWORKDAYS(MAX(DATE(2027,10,1),Mitarbeiter!$C40),MIN(DATE(2027,11,0),IF(Mitarbeiter!$D40="",DATE(2027,11,0),Mitarbeiter!$D40),TODAY()),Einstellungen!$F$13:$F$67)))*N(Mitarbeiter!$E40)/IF(Einstellungen!$C$11="7 Tage",7,5),N('Ist-Stunden'!AA40)),MAX(IF(Einstellungen!$C$11="7 Tage",MAX(0,(MIN(DATE(2027,11,0),IF(Mitarbeiter!$D40="",DATE(2027,11,0),Mitarbeiter!$D40),TODAY()))-(MAX(DATE(2027,10,1),Mitarbeiter!$C40))+1),MAX(0,NETWORKDAYS(MAX(DATE(2027,10,1),Mitarbeiter!$C40),MIN(DATE(2027,11,0),IF(Mitarbeiter!$D40="",DATE(2027,11,0),Mitarbeiter!$D40),TODAY()),Einstellungen!$F$13:$F$67)))*N(Mitarbeiter!$E40)/IF(Einstellungen!$C$11="7 Tage",7,5),N('Ist-Stunden'!AA40)+(N(Krankheitstage!AN40)+N(Krankheitstage!AZ40))*N($C40))))</f>
        <v/>
      </c>
      <c r="BF40" s="76">
        <f>IF($B40="",0,IF(Einstellungen!$C$10="Ja",MAX(IF(Einstellungen!$C$11="7 Tage",MAX(0,(MIN(DATE(2027,12,0),IF(Mitarbeiter!$D40="",DATE(2027,12,0),Mitarbeiter!$D40),TODAY()))-(MAX(DATE(2027,11,1),Mitarbeiter!$C40))+1),MAX(0,NETWORKDAYS(MAX(DATE(2027,11,1),Mitarbeiter!$C40),MIN(DATE(2027,12,0),IF(Mitarbeiter!$D40="",DATE(2027,12,0),Mitarbeiter!$D40),TODAY()),Einstellungen!$F$13:$F$67)))*N(Mitarbeiter!$E40)/IF(Einstellungen!$C$11="7 Tage",7,5),N('Ist-Stunden'!AB40)),MAX(IF(Einstellungen!$C$11="7 Tage",MAX(0,(MIN(DATE(2027,12,0),IF(Mitarbeiter!$D40="",DATE(2027,12,0),Mitarbeiter!$D40),TODAY()))-(MAX(DATE(2027,11,1),Mitarbeiter!$C40))+1),MAX(0,NETWORKDAYS(MAX(DATE(2027,11,1),Mitarbeiter!$C40),MIN(DATE(2027,12,0),IF(Mitarbeiter!$D40="",DATE(2027,12,0),Mitarbeiter!$D40),TODAY()),Einstellungen!$F$13:$F$67)))*N(Mitarbeiter!$E40)/IF(Einstellungen!$C$11="7 Tage",7,5),N('Ist-Stunden'!AB40)+(N(Krankheitstage!AO40)+N(Krankheitstage!BA40))*N($C40))))</f>
        <v/>
      </c>
      <c r="BG40" s="76">
        <f>IF($B40="",0,IF(Einstellungen!$C$10="Ja",MAX(IF(Einstellungen!$C$11="7 Tage",MAX(0,(MIN(DATE(2027,13,0),IF(Mitarbeiter!$D40="",DATE(2027,13,0),Mitarbeiter!$D40),TODAY()))-(MAX(DATE(2027,12,1),Mitarbeiter!$C40))+1),MAX(0,NETWORKDAYS(MAX(DATE(2027,12,1),Mitarbeiter!$C40),MIN(DATE(2027,13,0),IF(Mitarbeiter!$D40="",DATE(2027,13,0),Mitarbeiter!$D40),TODAY()),Einstellungen!$F$13:$F$67)))*N(Mitarbeiter!$E40)/IF(Einstellungen!$C$11="7 Tage",7,5),N('Ist-Stunden'!AC40)),MAX(IF(Einstellungen!$C$11="7 Tage",MAX(0,(MIN(DATE(2027,13,0),IF(Mitarbeiter!$D40="",DATE(2027,13,0),Mitarbeiter!$D40),TODAY()))-(MAX(DATE(2027,12,1),Mitarbeiter!$C40))+1),MAX(0,NETWORKDAYS(MAX(DATE(2027,12,1),Mitarbeiter!$C40),MIN(DATE(2027,13,0),IF(Mitarbeiter!$D40="",DATE(2027,13,0),Mitarbeiter!$D40),TODAY()),Einstellungen!$F$13:$F$67)))*N(Mitarbeiter!$E40)/IF(Einstellungen!$C$11="7 Tage",7,5),N('Ist-Stunden'!AC40)+(N(Krankheitstage!AP40)+N(Krankheitstage!BB40))*N($C40))))</f>
        <v/>
      </c>
      <c r="BH40" s="76">
        <f>IF($B40="",0,IF(Einstellungen!$C$10="Ja",MAX(IF(Einstellungen!$C$11="7 Tage",MAX(0,(MIN(DATE(2028,2,0),IF(Mitarbeiter!$D40="",DATE(2028,2,0),Mitarbeiter!$D40),TODAY()))-(MAX(DATE(2028,1,1),Mitarbeiter!$C40))+1),MAX(0,NETWORKDAYS(MAX(DATE(2028,1,1),Mitarbeiter!$C40),MIN(DATE(2028,2,0),IF(Mitarbeiter!$D40="",DATE(2028,2,0),Mitarbeiter!$D40),TODAY()),Einstellungen!$F$13:$F$67)))*N(Mitarbeiter!$E40)/IF(Einstellungen!$C$11="7 Tage",7,5),N('Ist-Stunden'!AD40)),MAX(IF(Einstellungen!$C$11="7 Tage",MAX(0,(MIN(DATE(2028,2,0),IF(Mitarbeiter!$D40="",DATE(2028,2,0),Mitarbeiter!$D40),TODAY()))-(MAX(DATE(2028,1,1),Mitarbeiter!$C40))+1),MAX(0,NETWORKDAYS(MAX(DATE(2028,1,1),Mitarbeiter!$C40),MIN(DATE(2028,2,0),IF(Mitarbeiter!$D40="",DATE(2028,2,0),Mitarbeiter!$D40),TODAY()),Einstellungen!$F$13:$F$67)))*N(Mitarbeiter!$E40)/IF(Einstellungen!$C$11="7 Tage",7,5),N('Ist-Stunden'!AD40)+(N(Krankheitstage!BC40)+N(Krankheitstage!BO40))*N($C40))))</f>
        <v/>
      </c>
      <c r="BI40" s="76">
        <f>IF($B40="",0,IF(Einstellungen!$C$10="Ja",MAX(IF(Einstellungen!$C$11="7 Tage",MAX(0,(MIN(DATE(2028,3,0),IF(Mitarbeiter!$D40="",DATE(2028,3,0),Mitarbeiter!$D40),TODAY()))-(MAX(DATE(2028,2,1),Mitarbeiter!$C40))+1),MAX(0,NETWORKDAYS(MAX(DATE(2028,2,1),Mitarbeiter!$C40),MIN(DATE(2028,3,0),IF(Mitarbeiter!$D40="",DATE(2028,3,0),Mitarbeiter!$D40),TODAY()),Einstellungen!$F$13:$F$67)))*N(Mitarbeiter!$E40)/IF(Einstellungen!$C$11="7 Tage",7,5),N('Ist-Stunden'!AE40)),MAX(IF(Einstellungen!$C$11="7 Tage",MAX(0,(MIN(DATE(2028,3,0),IF(Mitarbeiter!$D40="",DATE(2028,3,0),Mitarbeiter!$D40),TODAY()))-(MAX(DATE(2028,2,1),Mitarbeiter!$C40))+1),MAX(0,NETWORKDAYS(MAX(DATE(2028,2,1),Mitarbeiter!$C40),MIN(DATE(2028,3,0),IF(Mitarbeiter!$D40="",DATE(2028,3,0),Mitarbeiter!$D40),TODAY()),Einstellungen!$F$13:$F$67)))*N(Mitarbeiter!$E40)/IF(Einstellungen!$C$11="7 Tage",7,5),N('Ist-Stunden'!AE40)+(N(Krankheitstage!BD40)+N(Krankheitstage!BP40))*N($C40))))</f>
        <v/>
      </c>
      <c r="BJ40" s="76">
        <f>IF($B40="",0,IF(Einstellungen!$C$10="Ja",MAX(IF(Einstellungen!$C$11="7 Tage",MAX(0,(MIN(DATE(2028,4,0),IF(Mitarbeiter!$D40="",DATE(2028,4,0),Mitarbeiter!$D40),TODAY()))-(MAX(DATE(2028,3,1),Mitarbeiter!$C40))+1),MAX(0,NETWORKDAYS(MAX(DATE(2028,3,1),Mitarbeiter!$C40),MIN(DATE(2028,4,0),IF(Mitarbeiter!$D40="",DATE(2028,4,0),Mitarbeiter!$D40),TODAY()),Einstellungen!$F$13:$F$67)))*N(Mitarbeiter!$E40)/IF(Einstellungen!$C$11="7 Tage",7,5),N('Ist-Stunden'!AF40)),MAX(IF(Einstellungen!$C$11="7 Tage",MAX(0,(MIN(DATE(2028,4,0),IF(Mitarbeiter!$D40="",DATE(2028,4,0),Mitarbeiter!$D40),TODAY()))-(MAX(DATE(2028,3,1),Mitarbeiter!$C40))+1),MAX(0,NETWORKDAYS(MAX(DATE(2028,3,1),Mitarbeiter!$C40),MIN(DATE(2028,4,0),IF(Mitarbeiter!$D40="",DATE(2028,4,0),Mitarbeiter!$D40),TODAY()),Einstellungen!$F$13:$F$67)))*N(Mitarbeiter!$E40)/IF(Einstellungen!$C$11="7 Tage",7,5),N('Ist-Stunden'!AF40)+(N(Krankheitstage!BE40)+N(Krankheitstage!BQ40))*N($C40))))</f>
        <v/>
      </c>
      <c r="BK40" s="76">
        <f>IF($B40="",0,IF(Einstellungen!$C$10="Ja",MAX(IF(Einstellungen!$C$11="7 Tage",MAX(0,(MIN(DATE(2028,5,0),IF(Mitarbeiter!$D40="",DATE(2028,5,0),Mitarbeiter!$D40),TODAY()))-(MAX(DATE(2028,4,1),Mitarbeiter!$C40))+1),MAX(0,NETWORKDAYS(MAX(DATE(2028,4,1),Mitarbeiter!$C40),MIN(DATE(2028,5,0),IF(Mitarbeiter!$D40="",DATE(2028,5,0),Mitarbeiter!$D40),TODAY()),Einstellungen!$F$13:$F$67)))*N(Mitarbeiter!$E40)/IF(Einstellungen!$C$11="7 Tage",7,5),N('Ist-Stunden'!AG40)),MAX(IF(Einstellungen!$C$11="7 Tage",MAX(0,(MIN(DATE(2028,5,0),IF(Mitarbeiter!$D40="",DATE(2028,5,0),Mitarbeiter!$D40),TODAY()))-(MAX(DATE(2028,4,1),Mitarbeiter!$C40))+1),MAX(0,NETWORKDAYS(MAX(DATE(2028,4,1),Mitarbeiter!$C40),MIN(DATE(2028,5,0),IF(Mitarbeiter!$D40="",DATE(2028,5,0),Mitarbeiter!$D40),TODAY()),Einstellungen!$F$13:$F$67)))*N(Mitarbeiter!$E40)/IF(Einstellungen!$C$11="7 Tage",7,5),N('Ist-Stunden'!AG40)+(N(Krankheitstage!BF40)+N(Krankheitstage!BR40))*N($C40))))</f>
        <v/>
      </c>
      <c r="BL40" s="76">
        <f>IF($B40="",0,IF(Einstellungen!$C$10="Ja",MAX(IF(Einstellungen!$C$11="7 Tage",MAX(0,(MIN(DATE(2028,6,0),IF(Mitarbeiter!$D40="",DATE(2028,6,0),Mitarbeiter!$D40),TODAY()))-(MAX(DATE(2028,5,1),Mitarbeiter!$C40))+1),MAX(0,NETWORKDAYS(MAX(DATE(2028,5,1),Mitarbeiter!$C40),MIN(DATE(2028,6,0),IF(Mitarbeiter!$D40="",DATE(2028,6,0),Mitarbeiter!$D40),TODAY()),Einstellungen!$F$13:$F$67)))*N(Mitarbeiter!$E40)/IF(Einstellungen!$C$11="7 Tage",7,5),N('Ist-Stunden'!AH40)),MAX(IF(Einstellungen!$C$11="7 Tage",MAX(0,(MIN(DATE(2028,6,0),IF(Mitarbeiter!$D40="",DATE(2028,6,0),Mitarbeiter!$D40),TODAY()))-(MAX(DATE(2028,5,1),Mitarbeiter!$C40))+1),MAX(0,NETWORKDAYS(MAX(DATE(2028,5,1),Mitarbeiter!$C40),MIN(DATE(2028,6,0),IF(Mitarbeiter!$D40="",DATE(2028,6,0),Mitarbeiter!$D40),TODAY()),Einstellungen!$F$13:$F$67)))*N(Mitarbeiter!$E40)/IF(Einstellungen!$C$11="7 Tage",7,5),N('Ist-Stunden'!AH40)+(N(Krankheitstage!BG40)+N(Krankheitstage!BS40))*N($C40))))</f>
        <v/>
      </c>
      <c r="BM40" s="76">
        <f>IF($B40="",0,IF(Einstellungen!$C$10="Ja",MAX(IF(Einstellungen!$C$11="7 Tage",MAX(0,(MIN(DATE(2028,7,0),IF(Mitarbeiter!$D40="",DATE(2028,7,0),Mitarbeiter!$D40),TODAY()))-(MAX(DATE(2028,6,1),Mitarbeiter!$C40))+1),MAX(0,NETWORKDAYS(MAX(DATE(2028,6,1),Mitarbeiter!$C40),MIN(DATE(2028,7,0),IF(Mitarbeiter!$D40="",DATE(2028,7,0),Mitarbeiter!$D40),TODAY()),Einstellungen!$F$13:$F$67)))*N(Mitarbeiter!$E40)/IF(Einstellungen!$C$11="7 Tage",7,5),N('Ist-Stunden'!AI40)),MAX(IF(Einstellungen!$C$11="7 Tage",MAX(0,(MIN(DATE(2028,7,0),IF(Mitarbeiter!$D40="",DATE(2028,7,0),Mitarbeiter!$D40),TODAY()))-(MAX(DATE(2028,6,1),Mitarbeiter!$C40))+1),MAX(0,NETWORKDAYS(MAX(DATE(2028,6,1),Mitarbeiter!$C40),MIN(DATE(2028,7,0),IF(Mitarbeiter!$D40="",DATE(2028,7,0),Mitarbeiter!$D40),TODAY()),Einstellungen!$F$13:$F$67)))*N(Mitarbeiter!$E40)/IF(Einstellungen!$C$11="7 Tage",7,5),N('Ist-Stunden'!AI40)+(N(Krankheitstage!BH40)+N(Krankheitstage!BT40))*N($C40))))</f>
        <v/>
      </c>
      <c r="BN40" s="76">
        <f>IF($B40="",0,IF(Einstellungen!$C$10="Ja",MAX(IF(Einstellungen!$C$11="7 Tage",MAX(0,(MIN(DATE(2028,8,0),IF(Mitarbeiter!$D40="",DATE(2028,8,0),Mitarbeiter!$D40),TODAY()))-(MAX(DATE(2028,7,1),Mitarbeiter!$C40))+1),MAX(0,NETWORKDAYS(MAX(DATE(2028,7,1),Mitarbeiter!$C40),MIN(DATE(2028,8,0),IF(Mitarbeiter!$D40="",DATE(2028,8,0),Mitarbeiter!$D40),TODAY()),Einstellungen!$F$13:$F$67)))*N(Mitarbeiter!$E40)/IF(Einstellungen!$C$11="7 Tage",7,5),N('Ist-Stunden'!AJ40)),MAX(IF(Einstellungen!$C$11="7 Tage",MAX(0,(MIN(DATE(2028,8,0),IF(Mitarbeiter!$D40="",DATE(2028,8,0),Mitarbeiter!$D40),TODAY()))-(MAX(DATE(2028,7,1),Mitarbeiter!$C40))+1),MAX(0,NETWORKDAYS(MAX(DATE(2028,7,1),Mitarbeiter!$C40),MIN(DATE(2028,8,0),IF(Mitarbeiter!$D40="",DATE(2028,8,0),Mitarbeiter!$D40),TODAY()),Einstellungen!$F$13:$F$67)))*N(Mitarbeiter!$E40)/IF(Einstellungen!$C$11="7 Tage",7,5),N('Ist-Stunden'!AJ40)+(N(Krankheitstage!BI40)+N(Krankheitstage!BU40))*N($C40))))</f>
        <v/>
      </c>
      <c r="BO40" s="76">
        <f>IF($B40="",0,IF(Einstellungen!$C$10="Ja",MAX(IF(Einstellungen!$C$11="7 Tage",MAX(0,(MIN(DATE(2028,9,0),IF(Mitarbeiter!$D40="",DATE(2028,9,0),Mitarbeiter!$D40),TODAY()))-(MAX(DATE(2028,8,1),Mitarbeiter!$C40))+1),MAX(0,NETWORKDAYS(MAX(DATE(2028,8,1),Mitarbeiter!$C40),MIN(DATE(2028,9,0),IF(Mitarbeiter!$D40="",DATE(2028,9,0),Mitarbeiter!$D40),TODAY()),Einstellungen!$F$13:$F$67)))*N(Mitarbeiter!$E40)/IF(Einstellungen!$C$11="7 Tage",7,5),N('Ist-Stunden'!AK40)),MAX(IF(Einstellungen!$C$11="7 Tage",MAX(0,(MIN(DATE(2028,9,0),IF(Mitarbeiter!$D40="",DATE(2028,9,0),Mitarbeiter!$D40),TODAY()))-(MAX(DATE(2028,8,1),Mitarbeiter!$C40))+1),MAX(0,NETWORKDAYS(MAX(DATE(2028,8,1),Mitarbeiter!$C40),MIN(DATE(2028,9,0),IF(Mitarbeiter!$D40="",DATE(2028,9,0),Mitarbeiter!$D40),TODAY()),Einstellungen!$F$13:$F$67)))*N(Mitarbeiter!$E40)/IF(Einstellungen!$C$11="7 Tage",7,5),N('Ist-Stunden'!AK40)+(N(Krankheitstage!BJ40)+N(Krankheitstage!BV40))*N($C40))))</f>
        <v/>
      </c>
      <c r="BP40" s="76">
        <f>IF($B40="",0,IF(Einstellungen!$C$10="Ja",MAX(IF(Einstellungen!$C$11="7 Tage",MAX(0,(MIN(DATE(2028,10,0),IF(Mitarbeiter!$D40="",DATE(2028,10,0),Mitarbeiter!$D40),TODAY()))-(MAX(DATE(2028,9,1),Mitarbeiter!$C40))+1),MAX(0,NETWORKDAYS(MAX(DATE(2028,9,1),Mitarbeiter!$C40),MIN(DATE(2028,10,0),IF(Mitarbeiter!$D40="",DATE(2028,10,0),Mitarbeiter!$D40),TODAY()),Einstellungen!$F$13:$F$67)))*N(Mitarbeiter!$E40)/IF(Einstellungen!$C$11="7 Tage",7,5),N('Ist-Stunden'!AL40)),MAX(IF(Einstellungen!$C$11="7 Tage",MAX(0,(MIN(DATE(2028,10,0),IF(Mitarbeiter!$D40="",DATE(2028,10,0),Mitarbeiter!$D40),TODAY()))-(MAX(DATE(2028,9,1),Mitarbeiter!$C40))+1),MAX(0,NETWORKDAYS(MAX(DATE(2028,9,1),Mitarbeiter!$C40),MIN(DATE(2028,10,0),IF(Mitarbeiter!$D40="",DATE(2028,10,0),Mitarbeiter!$D40),TODAY()),Einstellungen!$F$13:$F$67)))*N(Mitarbeiter!$E40)/IF(Einstellungen!$C$11="7 Tage",7,5),N('Ist-Stunden'!AL40)+(N(Krankheitstage!BK40)+N(Krankheitstage!BW40))*N($C40))))</f>
        <v/>
      </c>
      <c r="BQ40" s="76">
        <f>IF($B40="",0,IF(Einstellungen!$C$10="Ja",MAX(IF(Einstellungen!$C$11="7 Tage",MAX(0,(MIN(DATE(2028,11,0),IF(Mitarbeiter!$D40="",DATE(2028,11,0),Mitarbeiter!$D40),TODAY()))-(MAX(DATE(2028,10,1),Mitarbeiter!$C40))+1),MAX(0,NETWORKDAYS(MAX(DATE(2028,10,1),Mitarbeiter!$C40),MIN(DATE(2028,11,0),IF(Mitarbeiter!$D40="",DATE(2028,11,0),Mitarbeiter!$D40),TODAY()),Einstellungen!$F$13:$F$67)))*N(Mitarbeiter!$E40)/IF(Einstellungen!$C$11="7 Tage",7,5),N('Ist-Stunden'!AM40)),MAX(IF(Einstellungen!$C$11="7 Tage",MAX(0,(MIN(DATE(2028,11,0),IF(Mitarbeiter!$D40="",DATE(2028,11,0),Mitarbeiter!$D40),TODAY()))-(MAX(DATE(2028,10,1),Mitarbeiter!$C40))+1),MAX(0,NETWORKDAYS(MAX(DATE(2028,10,1),Mitarbeiter!$C40),MIN(DATE(2028,11,0),IF(Mitarbeiter!$D40="",DATE(2028,11,0),Mitarbeiter!$D40),TODAY()),Einstellungen!$F$13:$F$67)))*N(Mitarbeiter!$E40)/IF(Einstellungen!$C$11="7 Tage",7,5),N('Ist-Stunden'!AM40)+(N(Krankheitstage!BL40)+N(Krankheitstage!BX40))*N($C40))))</f>
        <v/>
      </c>
      <c r="BR40" s="76">
        <f>IF($B40="",0,IF(Einstellungen!$C$10="Ja",MAX(IF(Einstellungen!$C$11="7 Tage",MAX(0,(MIN(DATE(2028,12,0),IF(Mitarbeiter!$D40="",DATE(2028,12,0),Mitarbeiter!$D40),TODAY()))-(MAX(DATE(2028,11,1),Mitarbeiter!$C40))+1),MAX(0,NETWORKDAYS(MAX(DATE(2028,11,1),Mitarbeiter!$C40),MIN(DATE(2028,12,0),IF(Mitarbeiter!$D40="",DATE(2028,12,0),Mitarbeiter!$D40),TODAY()),Einstellungen!$F$13:$F$67)))*N(Mitarbeiter!$E40)/IF(Einstellungen!$C$11="7 Tage",7,5),N('Ist-Stunden'!AN40)),MAX(IF(Einstellungen!$C$11="7 Tage",MAX(0,(MIN(DATE(2028,12,0),IF(Mitarbeiter!$D40="",DATE(2028,12,0),Mitarbeiter!$D40),TODAY()))-(MAX(DATE(2028,11,1),Mitarbeiter!$C40))+1),MAX(0,NETWORKDAYS(MAX(DATE(2028,11,1),Mitarbeiter!$C40),MIN(DATE(2028,12,0),IF(Mitarbeiter!$D40="",DATE(2028,12,0),Mitarbeiter!$D40),TODAY()),Einstellungen!$F$13:$F$67)))*N(Mitarbeiter!$E40)/IF(Einstellungen!$C$11="7 Tage",7,5),N('Ist-Stunden'!AN40)+(N(Krankheitstage!BM40)+N(Krankheitstage!BY40))*N($C40))))</f>
        <v/>
      </c>
      <c r="BS40" s="76">
        <f>IF($B40="",0,IF(Einstellungen!$C$10="Ja",MAX(IF(Einstellungen!$C$11="7 Tage",MAX(0,(MIN(DATE(2028,13,0),IF(Mitarbeiter!$D40="",DATE(2028,13,0),Mitarbeiter!$D40),TODAY()))-(MAX(DATE(2028,12,1),Mitarbeiter!$C40))+1),MAX(0,NETWORKDAYS(MAX(DATE(2028,12,1),Mitarbeiter!$C40),MIN(DATE(2028,13,0),IF(Mitarbeiter!$D40="",DATE(2028,13,0),Mitarbeiter!$D40),TODAY()),Einstellungen!$F$13:$F$67)))*N(Mitarbeiter!$E40)/IF(Einstellungen!$C$11="7 Tage",7,5),N('Ist-Stunden'!AO40)),MAX(IF(Einstellungen!$C$11="7 Tage",MAX(0,(MIN(DATE(2028,13,0),IF(Mitarbeiter!$D40="",DATE(2028,13,0),Mitarbeiter!$D40),TODAY()))-(MAX(DATE(2028,12,1),Mitarbeiter!$C40))+1),MAX(0,NETWORKDAYS(MAX(DATE(2028,12,1),Mitarbeiter!$C40),MIN(DATE(2028,13,0),IF(Mitarbeiter!$D40="",DATE(2028,13,0),Mitarbeiter!$D40),TODAY()),Einstellungen!$F$13:$F$67)))*N(Mitarbeiter!$E40)/IF(Einstellungen!$C$11="7 Tage",7,5),N('Ist-Stunden'!AO40)+(N(Krankheitstage!BN40)+N(Krankheitstage!BZ40))*N($C40))))</f>
        <v/>
      </c>
      <c r="BT40" s="76">
        <f>IF($B40="",0,IF(Einstellungen!$C$10="Ja",MAX(IF(Einstellungen!$C$11="7 Tage",MAX(0,(MIN(DATE(2029,2,0),IF(Mitarbeiter!$D40="",DATE(2029,2,0),Mitarbeiter!$D40),TODAY()))-(MAX(DATE(2029,1,1),Mitarbeiter!$C40))+1),MAX(0,NETWORKDAYS(MAX(DATE(2029,1,1),Mitarbeiter!$C40),MIN(DATE(2029,2,0),IF(Mitarbeiter!$D40="",DATE(2029,2,0),Mitarbeiter!$D40),TODAY()),Einstellungen!$F$13:$F$67)))*N(Mitarbeiter!$E40)/IF(Einstellungen!$C$11="7 Tage",7,5),N('Ist-Stunden'!AP40)),MAX(IF(Einstellungen!$C$11="7 Tage",MAX(0,(MIN(DATE(2029,2,0),IF(Mitarbeiter!$D40="",DATE(2029,2,0),Mitarbeiter!$D40),TODAY()))-(MAX(DATE(2029,1,1),Mitarbeiter!$C40))+1),MAX(0,NETWORKDAYS(MAX(DATE(2029,1,1),Mitarbeiter!$C40),MIN(DATE(2029,2,0),IF(Mitarbeiter!$D40="",DATE(2029,2,0),Mitarbeiter!$D40),TODAY()),Einstellungen!$F$13:$F$67)))*N(Mitarbeiter!$E40)/IF(Einstellungen!$C$11="7 Tage",7,5),N('Ist-Stunden'!AP40)+(N(Krankheitstage!CA40)+N(Krankheitstage!CM40))*N($C40))))</f>
        <v/>
      </c>
      <c r="BU40" s="76">
        <f>IF($B40="",0,IF(Einstellungen!$C$10="Ja",MAX(IF(Einstellungen!$C$11="7 Tage",MAX(0,(MIN(DATE(2029,3,0),IF(Mitarbeiter!$D40="",DATE(2029,3,0),Mitarbeiter!$D40),TODAY()))-(MAX(DATE(2029,2,1),Mitarbeiter!$C40))+1),MAX(0,NETWORKDAYS(MAX(DATE(2029,2,1),Mitarbeiter!$C40),MIN(DATE(2029,3,0),IF(Mitarbeiter!$D40="",DATE(2029,3,0),Mitarbeiter!$D40),TODAY()),Einstellungen!$F$13:$F$67)))*N(Mitarbeiter!$E40)/IF(Einstellungen!$C$11="7 Tage",7,5),N('Ist-Stunden'!AQ40)),MAX(IF(Einstellungen!$C$11="7 Tage",MAX(0,(MIN(DATE(2029,3,0),IF(Mitarbeiter!$D40="",DATE(2029,3,0),Mitarbeiter!$D40),TODAY()))-(MAX(DATE(2029,2,1),Mitarbeiter!$C40))+1),MAX(0,NETWORKDAYS(MAX(DATE(2029,2,1),Mitarbeiter!$C40),MIN(DATE(2029,3,0),IF(Mitarbeiter!$D40="",DATE(2029,3,0),Mitarbeiter!$D40),TODAY()),Einstellungen!$F$13:$F$67)))*N(Mitarbeiter!$E40)/IF(Einstellungen!$C$11="7 Tage",7,5),N('Ist-Stunden'!AQ40)+(N(Krankheitstage!CB40)+N(Krankheitstage!CN40))*N($C40))))</f>
        <v/>
      </c>
      <c r="BV40" s="76">
        <f>IF($B40="",0,IF(Einstellungen!$C$10="Ja",MAX(IF(Einstellungen!$C$11="7 Tage",MAX(0,(MIN(DATE(2029,4,0),IF(Mitarbeiter!$D40="",DATE(2029,4,0),Mitarbeiter!$D40),TODAY()))-(MAX(DATE(2029,3,1),Mitarbeiter!$C40))+1),MAX(0,NETWORKDAYS(MAX(DATE(2029,3,1),Mitarbeiter!$C40),MIN(DATE(2029,4,0),IF(Mitarbeiter!$D40="",DATE(2029,4,0),Mitarbeiter!$D40),TODAY()),Einstellungen!$F$13:$F$67)))*N(Mitarbeiter!$E40)/IF(Einstellungen!$C$11="7 Tage",7,5),N('Ist-Stunden'!AR40)),MAX(IF(Einstellungen!$C$11="7 Tage",MAX(0,(MIN(DATE(2029,4,0),IF(Mitarbeiter!$D40="",DATE(2029,4,0),Mitarbeiter!$D40),TODAY()))-(MAX(DATE(2029,3,1),Mitarbeiter!$C40))+1),MAX(0,NETWORKDAYS(MAX(DATE(2029,3,1),Mitarbeiter!$C40),MIN(DATE(2029,4,0),IF(Mitarbeiter!$D40="",DATE(2029,4,0),Mitarbeiter!$D40),TODAY()),Einstellungen!$F$13:$F$67)))*N(Mitarbeiter!$E40)/IF(Einstellungen!$C$11="7 Tage",7,5),N('Ist-Stunden'!AR40)+(N(Krankheitstage!CC40)+N(Krankheitstage!CO40))*N($C40))))</f>
        <v/>
      </c>
      <c r="BW40" s="76">
        <f>IF($B40="",0,IF(Einstellungen!$C$10="Ja",MAX(IF(Einstellungen!$C$11="7 Tage",MAX(0,(MIN(DATE(2029,5,0),IF(Mitarbeiter!$D40="",DATE(2029,5,0),Mitarbeiter!$D40),TODAY()))-(MAX(DATE(2029,4,1),Mitarbeiter!$C40))+1),MAX(0,NETWORKDAYS(MAX(DATE(2029,4,1),Mitarbeiter!$C40),MIN(DATE(2029,5,0),IF(Mitarbeiter!$D40="",DATE(2029,5,0),Mitarbeiter!$D40),TODAY()),Einstellungen!$F$13:$F$67)))*N(Mitarbeiter!$E40)/IF(Einstellungen!$C$11="7 Tage",7,5),N('Ist-Stunden'!AS40)),MAX(IF(Einstellungen!$C$11="7 Tage",MAX(0,(MIN(DATE(2029,5,0),IF(Mitarbeiter!$D40="",DATE(2029,5,0),Mitarbeiter!$D40),TODAY()))-(MAX(DATE(2029,4,1),Mitarbeiter!$C40))+1),MAX(0,NETWORKDAYS(MAX(DATE(2029,4,1),Mitarbeiter!$C40),MIN(DATE(2029,5,0),IF(Mitarbeiter!$D40="",DATE(2029,5,0),Mitarbeiter!$D40),TODAY()),Einstellungen!$F$13:$F$67)))*N(Mitarbeiter!$E40)/IF(Einstellungen!$C$11="7 Tage",7,5),N('Ist-Stunden'!AS40)+(N(Krankheitstage!CD40)+N(Krankheitstage!CP40))*N($C40))))</f>
        <v/>
      </c>
      <c r="BX40" s="76">
        <f>IF($B40="",0,IF(Einstellungen!$C$10="Ja",MAX(IF(Einstellungen!$C$11="7 Tage",MAX(0,(MIN(DATE(2029,6,0),IF(Mitarbeiter!$D40="",DATE(2029,6,0),Mitarbeiter!$D40),TODAY()))-(MAX(DATE(2029,5,1),Mitarbeiter!$C40))+1),MAX(0,NETWORKDAYS(MAX(DATE(2029,5,1),Mitarbeiter!$C40),MIN(DATE(2029,6,0),IF(Mitarbeiter!$D40="",DATE(2029,6,0),Mitarbeiter!$D40),TODAY()),Einstellungen!$F$13:$F$67)))*N(Mitarbeiter!$E40)/IF(Einstellungen!$C$11="7 Tage",7,5),N('Ist-Stunden'!AT40)),MAX(IF(Einstellungen!$C$11="7 Tage",MAX(0,(MIN(DATE(2029,6,0),IF(Mitarbeiter!$D40="",DATE(2029,6,0),Mitarbeiter!$D40),TODAY()))-(MAX(DATE(2029,5,1),Mitarbeiter!$C40))+1),MAX(0,NETWORKDAYS(MAX(DATE(2029,5,1),Mitarbeiter!$C40),MIN(DATE(2029,6,0),IF(Mitarbeiter!$D40="",DATE(2029,6,0),Mitarbeiter!$D40),TODAY()),Einstellungen!$F$13:$F$67)))*N(Mitarbeiter!$E40)/IF(Einstellungen!$C$11="7 Tage",7,5),N('Ist-Stunden'!AT40)+(N(Krankheitstage!CE40)+N(Krankheitstage!CQ40))*N($C40))))</f>
        <v/>
      </c>
      <c r="BY40" s="76">
        <f>IF($B40="",0,IF(Einstellungen!$C$10="Ja",MAX(IF(Einstellungen!$C$11="7 Tage",MAX(0,(MIN(DATE(2029,7,0),IF(Mitarbeiter!$D40="",DATE(2029,7,0),Mitarbeiter!$D40),TODAY()))-(MAX(DATE(2029,6,1),Mitarbeiter!$C40))+1),MAX(0,NETWORKDAYS(MAX(DATE(2029,6,1),Mitarbeiter!$C40),MIN(DATE(2029,7,0),IF(Mitarbeiter!$D40="",DATE(2029,7,0),Mitarbeiter!$D40),TODAY()),Einstellungen!$F$13:$F$67)))*N(Mitarbeiter!$E40)/IF(Einstellungen!$C$11="7 Tage",7,5),N('Ist-Stunden'!AU40)),MAX(IF(Einstellungen!$C$11="7 Tage",MAX(0,(MIN(DATE(2029,7,0),IF(Mitarbeiter!$D40="",DATE(2029,7,0),Mitarbeiter!$D40),TODAY()))-(MAX(DATE(2029,6,1),Mitarbeiter!$C40))+1),MAX(0,NETWORKDAYS(MAX(DATE(2029,6,1),Mitarbeiter!$C40),MIN(DATE(2029,7,0),IF(Mitarbeiter!$D40="",DATE(2029,7,0),Mitarbeiter!$D40),TODAY()),Einstellungen!$F$13:$F$67)))*N(Mitarbeiter!$E40)/IF(Einstellungen!$C$11="7 Tage",7,5),N('Ist-Stunden'!AU40)+(N(Krankheitstage!CF40)+N(Krankheitstage!CR40))*N($C40))))</f>
        <v/>
      </c>
      <c r="BZ40" s="76">
        <f>IF($B40="",0,IF(Einstellungen!$C$10="Ja",MAX(IF(Einstellungen!$C$11="7 Tage",MAX(0,(MIN(DATE(2029,8,0),IF(Mitarbeiter!$D40="",DATE(2029,8,0),Mitarbeiter!$D40),TODAY()))-(MAX(DATE(2029,7,1),Mitarbeiter!$C40))+1),MAX(0,NETWORKDAYS(MAX(DATE(2029,7,1),Mitarbeiter!$C40),MIN(DATE(2029,8,0),IF(Mitarbeiter!$D40="",DATE(2029,8,0),Mitarbeiter!$D40),TODAY()),Einstellungen!$F$13:$F$67)))*N(Mitarbeiter!$E40)/IF(Einstellungen!$C$11="7 Tage",7,5),N('Ist-Stunden'!AV40)),MAX(IF(Einstellungen!$C$11="7 Tage",MAX(0,(MIN(DATE(2029,8,0),IF(Mitarbeiter!$D40="",DATE(2029,8,0),Mitarbeiter!$D40),TODAY()))-(MAX(DATE(2029,7,1),Mitarbeiter!$C40))+1),MAX(0,NETWORKDAYS(MAX(DATE(2029,7,1),Mitarbeiter!$C40),MIN(DATE(2029,8,0),IF(Mitarbeiter!$D40="",DATE(2029,8,0),Mitarbeiter!$D40),TODAY()),Einstellungen!$F$13:$F$67)))*N(Mitarbeiter!$E40)/IF(Einstellungen!$C$11="7 Tage",7,5),N('Ist-Stunden'!AV40)+(N(Krankheitstage!CG40)+N(Krankheitstage!CS40))*N($C40))))</f>
        <v/>
      </c>
      <c r="CA40" s="76">
        <f>IF($B40="",0,IF(Einstellungen!$C$10="Ja",MAX(IF(Einstellungen!$C$11="7 Tage",MAX(0,(MIN(DATE(2029,9,0),IF(Mitarbeiter!$D40="",DATE(2029,9,0),Mitarbeiter!$D40),TODAY()))-(MAX(DATE(2029,8,1),Mitarbeiter!$C40))+1),MAX(0,NETWORKDAYS(MAX(DATE(2029,8,1),Mitarbeiter!$C40),MIN(DATE(2029,9,0),IF(Mitarbeiter!$D40="",DATE(2029,9,0),Mitarbeiter!$D40),TODAY()),Einstellungen!$F$13:$F$67)))*N(Mitarbeiter!$E40)/IF(Einstellungen!$C$11="7 Tage",7,5),N('Ist-Stunden'!AW40)),MAX(IF(Einstellungen!$C$11="7 Tage",MAX(0,(MIN(DATE(2029,9,0),IF(Mitarbeiter!$D40="",DATE(2029,9,0),Mitarbeiter!$D40),TODAY()))-(MAX(DATE(2029,8,1),Mitarbeiter!$C40))+1),MAX(0,NETWORKDAYS(MAX(DATE(2029,8,1),Mitarbeiter!$C40),MIN(DATE(2029,9,0),IF(Mitarbeiter!$D40="",DATE(2029,9,0),Mitarbeiter!$D40),TODAY()),Einstellungen!$F$13:$F$67)))*N(Mitarbeiter!$E40)/IF(Einstellungen!$C$11="7 Tage",7,5),N('Ist-Stunden'!AW40)+(N(Krankheitstage!CH40)+N(Krankheitstage!CT40))*N($C40))))</f>
        <v/>
      </c>
      <c r="CB40" s="76">
        <f>IF($B40="",0,IF(Einstellungen!$C$10="Ja",MAX(IF(Einstellungen!$C$11="7 Tage",MAX(0,(MIN(DATE(2029,10,0),IF(Mitarbeiter!$D40="",DATE(2029,10,0),Mitarbeiter!$D40),TODAY()))-(MAX(DATE(2029,9,1),Mitarbeiter!$C40))+1),MAX(0,NETWORKDAYS(MAX(DATE(2029,9,1),Mitarbeiter!$C40),MIN(DATE(2029,10,0),IF(Mitarbeiter!$D40="",DATE(2029,10,0),Mitarbeiter!$D40),TODAY()),Einstellungen!$F$13:$F$67)))*N(Mitarbeiter!$E40)/IF(Einstellungen!$C$11="7 Tage",7,5),N('Ist-Stunden'!AX40)),MAX(IF(Einstellungen!$C$11="7 Tage",MAX(0,(MIN(DATE(2029,10,0),IF(Mitarbeiter!$D40="",DATE(2029,10,0),Mitarbeiter!$D40),TODAY()))-(MAX(DATE(2029,9,1),Mitarbeiter!$C40))+1),MAX(0,NETWORKDAYS(MAX(DATE(2029,9,1),Mitarbeiter!$C40),MIN(DATE(2029,10,0),IF(Mitarbeiter!$D40="",DATE(2029,10,0),Mitarbeiter!$D40),TODAY()),Einstellungen!$F$13:$F$67)))*N(Mitarbeiter!$E40)/IF(Einstellungen!$C$11="7 Tage",7,5),N('Ist-Stunden'!AX40)+(N(Krankheitstage!CI40)+N(Krankheitstage!CU40))*N($C40))))</f>
        <v/>
      </c>
      <c r="CC40" s="76">
        <f>IF($B40="",0,IF(Einstellungen!$C$10="Ja",MAX(IF(Einstellungen!$C$11="7 Tage",MAX(0,(MIN(DATE(2029,11,0),IF(Mitarbeiter!$D40="",DATE(2029,11,0),Mitarbeiter!$D40),TODAY()))-(MAX(DATE(2029,10,1),Mitarbeiter!$C40))+1),MAX(0,NETWORKDAYS(MAX(DATE(2029,10,1),Mitarbeiter!$C40),MIN(DATE(2029,11,0),IF(Mitarbeiter!$D40="",DATE(2029,11,0),Mitarbeiter!$D40),TODAY()),Einstellungen!$F$13:$F$67)))*N(Mitarbeiter!$E40)/IF(Einstellungen!$C$11="7 Tage",7,5),N('Ist-Stunden'!AY40)),MAX(IF(Einstellungen!$C$11="7 Tage",MAX(0,(MIN(DATE(2029,11,0),IF(Mitarbeiter!$D40="",DATE(2029,11,0),Mitarbeiter!$D40),TODAY()))-(MAX(DATE(2029,10,1),Mitarbeiter!$C40))+1),MAX(0,NETWORKDAYS(MAX(DATE(2029,10,1),Mitarbeiter!$C40),MIN(DATE(2029,11,0),IF(Mitarbeiter!$D40="",DATE(2029,11,0),Mitarbeiter!$D40),TODAY()),Einstellungen!$F$13:$F$67)))*N(Mitarbeiter!$E40)/IF(Einstellungen!$C$11="7 Tage",7,5),N('Ist-Stunden'!AY40)+(N(Krankheitstage!CJ40)+N(Krankheitstage!CV40))*N($C40))))</f>
        <v/>
      </c>
      <c r="CD40" s="76">
        <f>IF($B40="",0,IF(Einstellungen!$C$10="Ja",MAX(IF(Einstellungen!$C$11="7 Tage",MAX(0,(MIN(DATE(2029,12,0),IF(Mitarbeiter!$D40="",DATE(2029,12,0),Mitarbeiter!$D40),TODAY()))-(MAX(DATE(2029,11,1),Mitarbeiter!$C40))+1),MAX(0,NETWORKDAYS(MAX(DATE(2029,11,1),Mitarbeiter!$C40),MIN(DATE(2029,12,0),IF(Mitarbeiter!$D40="",DATE(2029,12,0),Mitarbeiter!$D40),TODAY()),Einstellungen!$F$13:$F$67)))*N(Mitarbeiter!$E40)/IF(Einstellungen!$C$11="7 Tage",7,5),N('Ist-Stunden'!AZ40)),MAX(IF(Einstellungen!$C$11="7 Tage",MAX(0,(MIN(DATE(2029,12,0),IF(Mitarbeiter!$D40="",DATE(2029,12,0),Mitarbeiter!$D40),TODAY()))-(MAX(DATE(2029,11,1),Mitarbeiter!$C40))+1),MAX(0,NETWORKDAYS(MAX(DATE(2029,11,1),Mitarbeiter!$C40),MIN(DATE(2029,12,0),IF(Mitarbeiter!$D40="",DATE(2029,12,0),Mitarbeiter!$D40),TODAY()),Einstellungen!$F$13:$F$67)))*N(Mitarbeiter!$E40)/IF(Einstellungen!$C$11="7 Tage",7,5),N('Ist-Stunden'!AZ40)+(N(Krankheitstage!CK40)+N(Krankheitstage!CW40))*N($C40))))</f>
        <v/>
      </c>
      <c r="CE40" s="76">
        <f>IF($B40="",0,IF(Einstellungen!$C$10="Ja",MAX(IF(Einstellungen!$C$11="7 Tage",MAX(0,(MIN(DATE(2029,13,0),IF(Mitarbeiter!$D40="",DATE(2029,13,0),Mitarbeiter!$D40),TODAY()))-(MAX(DATE(2029,12,1),Mitarbeiter!$C40))+1),MAX(0,NETWORKDAYS(MAX(DATE(2029,12,1),Mitarbeiter!$C40),MIN(DATE(2029,13,0),IF(Mitarbeiter!$D40="",DATE(2029,13,0),Mitarbeiter!$D40),TODAY()),Einstellungen!$F$13:$F$67)))*N(Mitarbeiter!$E40)/IF(Einstellungen!$C$11="7 Tage",7,5),N('Ist-Stunden'!BA40)),MAX(IF(Einstellungen!$C$11="7 Tage",MAX(0,(MIN(DATE(2029,13,0),IF(Mitarbeiter!$D40="",DATE(2029,13,0),Mitarbeiter!$D40),TODAY()))-(MAX(DATE(2029,12,1),Mitarbeiter!$C40))+1),MAX(0,NETWORKDAYS(MAX(DATE(2029,12,1),Mitarbeiter!$C40),MIN(DATE(2029,13,0),IF(Mitarbeiter!$D40="",DATE(2029,13,0),Mitarbeiter!$D40),TODAY()),Einstellungen!$F$13:$F$67)))*N(Mitarbeiter!$E40)/IF(Einstellungen!$C$11="7 Tage",7,5),N('Ist-Stunden'!BA40)+(N(Krankheitstage!CL40)+N(Krankheitstage!CX40))*N($C40))))</f>
        <v/>
      </c>
      <c r="CF40" s="76">
        <f>IF($B40="",0,IF(Einstellungen!$C$10="Ja",MAX(IF(Einstellungen!$C$11="7 Tage",MAX(0,(MIN(DATE(2030,2,0),IF(Mitarbeiter!$D40="",DATE(2030,2,0),Mitarbeiter!$D40),TODAY()))-(MAX(DATE(2030,1,1),Mitarbeiter!$C40))+1),MAX(0,NETWORKDAYS(MAX(DATE(2030,1,1),Mitarbeiter!$C40),MIN(DATE(2030,2,0),IF(Mitarbeiter!$D40="",DATE(2030,2,0),Mitarbeiter!$D40),TODAY()),Einstellungen!$F$13:$F$67)))*N(Mitarbeiter!$E40)/IF(Einstellungen!$C$11="7 Tage",7,5),N('Ist-Stunden'!BB40)),MAX(IF(Einstellungen!$C$11="7 Tage",MAX(0,(MIN(DATE(2030,2,0),IF(Mitarbeiter!$D40="",DATE(2030,2,0),Mitarbeiter!$D40),TODAY()))-(MAX(DATE(2030,1,1),Mitarbeiter!$C40))+1),MAX(0,NETWORKDAYS(MAX(DATE(2030,1,1),Mitarbeiter!$C40),MIN(DATE(2030,2,0),IF(Mitarbeiter!$D40="",DATE(2030,2,0),Mitarbeiter!$D40),TODAY()),Einstellungen!$F$13:$F$67)))*N(Mitarbeiter!$E40)/IF(Einstellungen!$C$11="7 Tage",7,5),N('Ist-Stunden'!BB40)+(N(Krankheitstage!CY40)+N(Krankheitstage!DK40))*N($C40))))</f>
        <v/>
      </c>
      <c r="CG40" s="76">
        <f>IF($B40="",0,IF(Einstellungen!$C$10="Ja",MAX(IF(Einstellungen!$C$11="7 Tage",MAX(0,(MIN(DATE(2030,3,0),IF(Mitarbeiter!$D40="",DATE(2030,3,0),Mitarbeiter!$D40),TODAY()))-(MAX(DATE(2030,2,1),Mitarbeiter!$C40))+1),MAX(0,NETWORKDAYS(MAX(DATE(2030,2,1),Mitarbeiter!$C40),MIN(DATE(2030,3,0),IF(Mitarbeiter!$D40="",DATE(2030,3,0),Mitarbeiter!$D40),TODAY()),Einstellungen!$F$13:$F$67)))*N(Mitarbeiter!$E40)/IF(Einstellungen!$C$11="7 Tage",7,5),N('Ist-Stunden'!BC40)),MAX(IF(Einstellungen!$C$11="7 Tage",MAX(0,(MIN(DATE(2030,3,0),IF(Mitarbeiter!$D40="",DATE(2030,3,0),Mitarbeiter!$D40),TODAY()))-(MAX(DATE(2030,2,1),Mitarbeiter!$C40))+1),MAX(0,NETWORKDAYS(MAX(DATE(2030,2,1),Mitarbeiter!$C40),MIN(DATE(2030,3,0),IF(Mitarbeiter!$D40="",DATE(2030,3,0),Mitarbeiter!$D40),TODAY()),Einstellungen!$F$13:$F$67)))*N(Mitarbeiter!$E40)/IF(Einstellungen!$C$11="7 Tage",7,5),N('Ist-Stunden'!BC40)+(N(Krankheitstage!CZ40)+N(Krankheitstage!DL40))*N($C40))))</f>
        <v/>
      </c>
      <c r="CH40" s="76">
        <f>IF($B40="",0,IF(Einstellungen!$C$10="Ja",MAX(IF(Einstellungen!$C$11="7 Tage",MAX(0,(MIN(DATE(2030,4,0),IF(Mitarbeiter!$D40="",DATE(2030,4,0),Mitarbeiter!$D40),TODAY()))-(MAX(DATE(2030,3,1),Mitarbeiter!$C40))+1),MAX(0,NETWORKDAYS(MAX(DATE(2030,3,1),Mitarbeiter!$C40),MIN(DATE(2030,4,0),IF(Mitarbeiter!$D40="",DATE(2030,4,0),Mitarbeiter!$D40),TODAY()),Einstellungen!$F$13:$F$67)))*N(Mitarbeiter!$E40)/IF(Einstellungen!$C$11="7 Tage",7,5),N('Ist-Stunden'!BD40)),MAX(IF(Einstellungen!$C$11="7 Tage",MAX(0,(MIN(DATE(2030,4,0),IF(Mitarbeiter!$D40="",DATE(2030,4,0),Mitarbeiter!$D40),TODAY()))-(MAX(DATE(2030,3,1),Mitarbeiter!$C40))+1),MAX(0,NETWORKDAYS(MAX(DATE(2030,3,1),Mitarbeiter!$C40),MIN(DATE(2030,4,0),IF(Mitarbeiter!$D40="",DATE(2030,4,0),Mitarbeiter!$D40),TODAY()),Einstellungen!$F$13:$F$67)))*N(Mitarbeiter!$E40)/IF(Einstellungen!$C$11="7 Tage",7,5),N('Ist-Stunden'!BD40)+(N(Krankheitstage!DA40)+N(Krankheitstage!DM40))*N($C40))))</f>
        <v/>
      </c>
      <c r="CI40" s="76">
        <f>IF($B40="",0,IF(Einstellungen!$C$10="Ja",MAX(IF(Einstellungen!$C$11="7 Tage",MAX(0,(MIN(DATE(2030,5,0),IF(Mitarbeiter!$D40="",DATE(2030,5,0),Mitarbeiter!$D40),TODAY()))-(MAX(DATE(2030,4,1),Mitarbeiter!$C40))+1),MAX(0,NETWORKDAYS(MAX(DATE(2030,4,1),Mitarbeiter!$C40),MIN(DATE(2030,5,0),IF(Mitarbeiter!$D40="",DATE(2030,5,0),Mitarbeiter!$D40),TODAY()),Einstellungen!$F$13:$F$67)))*N(Mitarbeiter!$E40)/IF(Einstellungen!$C$11="7 Tage",7,5),N('Ist-Stunden'!BE40)),MAX(IF(Einstellungen!$C$11="7 Tage",MAX(0,(MIN(DATE(2030,5,0),IF(Mitarbeiter!$D40="",DATE(2030,5,0),Mitarbeiter!$D40),TODAY()))-(MAX(DATE(2030,4,1),Mitarbeiter!$C40))+1),MAX(0,NETWORKDAYS(MAX(DATE(2030,4,1),Mitarbeiter!$C40),MIN(DATE(2030,5,0),IF(Mitarbeiter!$D40="",DATE(2030,5,0),Mitarbeiter!$D40),TODAY()),Einstellungen!$F$13:$F$67)))*N(Mitarbeiter!$E40)/IF(Einstellungen!$C$11="7 Tage",7,5),N('Ist-Stunden'!BE40)+(N(Krankheitstage!DB40)+N(Krankheitstage!DN40))*N($C40))))</f>
        <v/>
      </c>
      <c r="CJ40" s="76">
        <f>IF($B40="",0,IF(Einstellungen!$C$10="Ja",MAX(IF(Einstellungen!$C$11="7 Tage",MAX(0,(MIN(DATE(2030,6,0),IF(Mitarbeiter!$D40="",DATE(2030,6,0),Mitarbeiter!$D40),TODAY()))-(MAX(DATE(2030,5,1),Mitarbeiter!$C40))+1),MAX(0,NETWORKDAYS(MAX(DATE(2030,5,1),Mitarbeiter!$C40),MIN(DATE(2030,6,0),IF(Mitarbeiter!$D40="",DATE(2030,6,0),Mitarbeiter!$D40),TODAY()),Einstellungen!$F$13:$F$67)))*N(Mitarbeiter!$E40)/IF(Einstellungen!$C$11="7 Tage",7,5),N('Ist-Stunden'!BF40)),MAX(IF(Einstellungen!$C$11="7 Tage",MAX(0,(MIN(DATE(2030,6,0),IF(Mitarbeiter!$D40="",DATE(2030,6,0),Mitarbeiter!$D40),TODAY()))-(MAX(DATE(2030,5,1),Mitarbeiter!$C40))+1),MAX(0,NETWORKDAYS(MAX(DATE(2030,5,1),Mitarbeiter!$C40),MIN(DATE(2030,6,0),IF(Mitarbeiter!$D40="",DATE(2030,6,0),Mitarbeiter!$D40),TODAY()),Einstellungen!$F$13:$F$67)))*N(Mitarbeiter!$E40)/IF(Einstellungen!$C$11="7 Tage",7,5),N('Ist-Stunden'!BF40)+(N(Krankheitstage!DC40)+N(Krankheitstage!DO40))*N($C40))))</f>
        <v/>
      </c>
      <c r="CK40" s="76">
        <f>IF($B40="",0,IF(Einstellungen!$C$10="Ja",MAX(IF(Einstellungen!$C$11="7 Tage",MAX(0,(MIN(DATE(2030,7,0),IF(Mitarbeiter!$D40="",DATE(2030,7,0),Mitarbeiter!$D40),TODAY()))-(MAX(DATE(2030,6,1),Mitarbeiter!$C40))+1),MAX(0,NETWORKDAYS(MAX(DATE(2030,6,1),Mitarbeiter!$C40),MIN(DATE(2030,7,0),IF(Mitarbeiter!$D40="",DATE(2030,7,0),Mitarbeiter!$D40),TODAY()),Einstellungen!$F$13:$F$67)))*N(Mitarbeiter!$E40)/IF(Einstellungen!$C$11="7 Tage",7,5),N('Ist-Stunden'!BG40)),MAX(IF(Einstellungen!$C$11="7 Tage",MAX(0,(MIN(DATE(2030,7,0),IF(Mitarbeiter!$D40="",DATE(2030,7,0),Mitarbeiter!$D40),TODAY()))-(MAX(DATE(2030,6,1),Mitarbeiter!$C40))+1),MAX(0,NETWORKDAYS(MAX(DATE(2030,6,1),Mitarbeiter!$C40),MIN(DATE(2030,7,0),IF(Mitarbeiter!$D40="",DATE(2030,7,0),Mitarbeiter!$D40),TODAY()),Einstellungen!$F$13:$F$67)))*N(Mitarbeiter!$E40)/IF(Einstellungen!$C$11="7 Tage",7,5),N('Ist-Stunden'!BG40)+(N(Krankheitstage!DD40)+N(Krankheitstage!DP40))*N($C40))))</f>
        <v/>
      </c>
      <c r="CL40" s="76">
        <f>IF($B40="",0,IF(Einstellungen!$C$10="Ja",MAX(IF(Einstellungen!$C$11="7 Tage",MAX(0,(MIN(DATE(2030,8,0),IF(Mitarbeiter!$D40="",DATE(2030,8,0),Mitarbeiter!$D40),TODAY()))-(MAX(DATE(2030,7,1),Mitarbeiter!$C40))+1),MAX(0,NETWORKDAYS(MAX(DATE(2030,7,1),Mitarbeiter!$C40),MIN(DATE(2030,8,0),IF(Mitarbeiter!$D40="",DATE(2030,8,0),Mitarbeiter!$D40),TODAY()),Einstellungen!$F$13:$F$67)))*N(Mitarbeiter!$E40)/IF(Einstellungen!$C$11="7 Tage",7,5),N('Ist-Stunden'!BH40)),MAX(IF(Einstellungen!$C$11="7 Tage",MAX(0,(MIN(DATE(2030,8,0),IF(Mitarbeiter!$D40="",DATE(2030,8,0),Mitarbeiter!$D40),TODAY()))-(MAX(DATE(2030,7,1),Mitarbeiter!$C40))+1),MAX(0,NETWORKDAYS(MAX(DATE(2030,7,1),Mitarbeiter!$C40),MIN(DATE(2030,8,0),IF(Mitarbeiter!$D40="",DATE(2030,8,0),Mitarbeiter!$D40),TODAY()),Einstellungen!$F$13:$F$67)))*N(Mitarbeiter!$E40)/IF(Einstellungen!$C$11="7 Tage",7,5),N('Ist-Stunden'!BH40)+(N(Krankheitstage!DE40)+N(Krankheitstage!DQ40))*N($C40))))</f>
        <v/>
      </c>
      <c r="CM40" s="76">
        <f>IF($B40="",0,IF(Einstellungen!$C$10="Ja",MAX(IF(Einstellungen!$C$11="7 Tage",MAX(0,(MIN(DATE(2030,9,0),IF(Mitarbeiter!$D40="",DATE(2030,9,0),Mitarbeiter!$D40),TODAY()))-(MAX(DATE(2030,8,1),Mitarbeiter!$C40))+1),MAX(0,NETWORKDAYS(MAX(DATE(2030,8,1),Mitarbeiter!$C40),MIN(DATE(2030,9,0),IF(Mitarbeiter!$D40="",DATE(2030,9,0),Mitarbeiter!$D40),TODAY()),Einstellungen!$F$13:$F$67)))*N(Mitarbeiter!$E40)/IF(Einstellungen!$C$11="7 Tage",7,5),N('Ist-Stunden'!BI40)),MAX(IF(Einstellungen!$C$11="7 Tage",MAX(0,(MIN(DATE(2030,9,0),IF(Mitarbeiter!$D40="",DATE(2030,9,0),Mitarbeiter!$D40),TODAY()))-(MAX(DATE(2030,8,1),Mitarbeiter!$C40))+1),MAX(0,NETWORKDAYS(MAX(DATE(2030,8,1),Mitarbeiter!$C40),MIN(DATE(2030,9,0),IF(Mitarbeiter!$D40="",DATE(2030,9,0),Mitarbeiter!$D40),TODAY()),Einstellungen!$F$13:$F$67)))*N(Mitarbeiter!$E40)/IF(Einstellungen!$C$11="7 Tage",7,5),N('Ist-Stunden'!BI40)+(N(Krankheitstage!DF40)+N(Krankheitstage!DR40))*N($C40))))</f>
        <v/>
      </c>
      <c r="CN40" s="76">
        <f>IF($B40="",0,IF(Einstellungen!$C$10="Ja",MAX(IF(Einstellungen!$C$11="7 Tage",MAX(0,(MIN(DATE(2030,10,0),IF(Mitarbeiter!$D40="",DATE(2030,10,0),Mitarbeiter!$D40),TODAY()))-(MAX(DATE(2030,9,1),Mitarbeiter!$C40))+1),MAX(0,NETWORKDAYS(MAX(DATE(2030,9,1),Mitarbeiter!$C40),MIN(DATE(2030,10,0),IF(Mitarbeiter!$D40="",DATE(2030,10,0),Mitarbeiter!$D40),TODAY()),Einstellungen!$F$13:$F$67)))*N(Mitarbeiter!$E40)/IF(Einstellungen!$C$11="7 Tage",7,5),N('Ist-Stunden'!BJ40)),MAX(IF(Einstellungen!$C$11="7 Tage",MAX(0,(MIN(DATE(2030,10,0),IF(Mitarbeiter!$D40="",DATE(2030,10,0),Mitarbeiter!$D40),TODAY()))-(MAX(DATE(2030,9,1),Mitarbeiter!$C40))+1),MAX(0,NETWORKDAYS(MAX(DATE(2030,9,1),Mitarbeiter!$C40),MIN(DATE(2030,10,0),IF(Mitarbeiter!$D40="",DATE(2030,10,0),Mitarbeiter!$D40),TODAY()),Einstellungen!$F$13:$F$67)))*N(Mitarbeiter!$E40)/IF(Einstellungen!$C$11="7 Tage",7,5),N('Ist-Stunden'!BJ40)+(N(Krankheitstage!DG40)+N(Krankheitstage!DS40))*N($C40))))</f>
        <v/>
      </c>
      <c r="CO40" s="76">
        <f>IF($B40="",0,IF(Einstellungen!$C$10="Ja",MAX(IF(Einstellungen!$C$11="7 Tage",MAX(0,(MIN(DATE(2030,11,0),IF(Mitarbeiter!$D40="",DATE(2030,11,0),Mitarbeiter!$D40),TODAY()))-(MAX(DATE(2030,10,1),Mitarbeiter!$C40))+1),MAX(0,NETWORKDAYS(MAX(DATE(2030,10,1),Mitarbeiter!$C40),MIN(DATE(2030,11,0),IF(Mitarbeiter!$D40="",DATE(2030,11,0),Mitarbeiter!$D40),TODAY()),Einstellungen!$F$13:$F$67)))*N(Mitarbeiter!$E40)/IF(Einstellungen!$C$11="7 Tage",7,5),N('Ist-Stunden'!BK40)),MAX(IF(Einstellungen!$C$11="7 Tage",MAX(0,(MIN(DATE(2030,11,0),IF(Mitarbeiter!$D40="",DATE(2030,11,0),Mitarbeiter!$D40),TODAY()))-(MAX(DATE(2030,10,1),Mitarbeiter!$C40))+1),MAX(0,NETWORKDAYS(MAX(DATE(2030,10,1),Mitarbeiter!$C40),MIN(DATE(2030,11,0),IF(Mitarbeiter!$D40="",DATE(2030,11,0),Mitarbeiter!$D40),TODAY()),Einstellungen!$F$13:$F$67)))*N(Mitarbeiter!$E40)/IF(Einstellungen!$C$11="7 Tage",7,5),N('Ist-Stunden'!BK40)+(N(Krankheitstage!DH40)+N(Krankheitstage!DT40))*N($C40))))</f>
        <v/>
      </c>
      <c r="CP40" s="76">
        <f>IF($B40="",0,IF(Einstellungen!$C$10="Ja",MAX(IF(Einstellungen!$C$11="7 Tage",MAX(0,(MIN(DATE(2030,12,0),IF(Mitarbeiter!$D40="",DATE(2030,12,0),Mitarbeiter!$D40),TODAY()))-(MAX(DATE(2030,11,1),Mitarbeiter!$C40))+1),MAX(0,NETWORKDAYS(MAX(DATE(2030,11,1),Mitarbeiter!$C40),MIN(DATE(2030,12,0),IF(Mitarbeiter!$D40="",DATE(2030,12,0),Mitarbeiter!$D40),TODAY()),Einstellungen!$F$13:$F$67)))*N(Mitarbeiter!$E40)/IF(Einstellungen!$C$11="7 Tage",7,5),N('Ist-Stunden'!BL40)),MAX(IF(Einstellungen!$C$11="7 Tage",MAX(0,(MIN(DATE(2030,12,0),IF(Mitarbeiter!$D40="",DATE(2030,12,0),Mitarbeiter!$D40),TODAY()))-(MAX(DATE(2030,11,1),Mitarbeiter!$C40))+1),MAX(0,NETWORKDAYS(MAX(DATE(2030,11,1),Mitarbeiter!$C40),MIN(DATE(2030,12,0),IF(Mitarbeiter!$D40="",DATE(2030,12,0),Mitarbeiter!$D40),TODAY()),Einstellungen!$F$13:$F$67)))*N(Mitarbeiter!$E40)/IF(Einstellungen!$C$11="7 Tage",7,5),N('Ist-Stunden'!BL40)+(N(Krankheitstage!DI40)+N(Krankheitstage!DU40))*N($C40))))</f>
        <v/>
      </c>
      <c r="CQ40" s="76">
        <f>IF($B40="",0,IF(Einstellungen!$C$10="Ja",MAX(IF(Einstellungen!$C$11="7 Tage",MAX(0,(MIN(DATE(2030,13,0),IF(Mitarbeiter!$D40="",DATE(2030,13,0),Mitarbeiter!$D40),TODAY()))-(MAX(DATE(2030,12,1),Mitarbeiter!$C40))+1),MAX(0,NETWORKDAYS(MAX(DATE(2030,12,1),Mitarbeiter!$C40),MIN(DATE(2030,13,0),IF(Mitarbeiter!$D40="",DATE(2030,13,0),Mitarbeiter!$D40),TODAY()),Einstellungen!$F$13:$F$67)))*N(Mitarbeiter!$E40)/IF(Einstellungen!$C$11="7 Tage",7,5),N('Ist-Stunden'!BM40)),MAX(IF(Einstellungen!$C$11="7 Tage",MAX(0,(MIN(DATE(2030,13,0),IF(Mitarbeiter!$D40="",DATE(2030,13,0),Mitarbeiter!$D40),TODAY()))-(MAX(DATE(2030,12,1),Mitarbeiter!$C40))+1),MAX(0,NETWORKDAYS(MAX(DATE(2030,12,1),Mitarbeiter!$C40),MIN(DATE(2030,13,0),IF(Mitarbeiter!$D40="",DATE(2030,13,0),Mitarbeiter!$D40),TODAY()),Einstellungen!$F$13:$F$67)))*N(Mitarbeiter!$E40)/IF(Einstellungen!$C$11="7 Tage",7,5),N('Ist-Stunden'!BM40)+(N(Krankheitstage!DJ40)+N(Krankheitstage!DV40))*N($C40))))</f>
        <v/>
      </c>
    </row>
    <row r="41">
      <c r="A41" s="73">
        <f>IF(Mitarbeiter!B41="","",Mitarbeiter!A41)</f>
        <v/>
      </c>
      <c r="B41" s="6">
        <f>IF(Mitarbeiter!B41="","",Mitarbeiter!B41)</f>
        <v/>
      </c>
      <c r="C41" s="74">
        <f>IF(Mitarbeiter!B41="","",Mitarbeiter!F41)</f>
        <v/>
      </c>
      <c r="D41" s="75">
        <f>N(INDEX(Krankheitstage!$G41:$DV41,1,(Einstellungen!$C$3-2026)*24+1))</f>
        <v/>
      </c>
      <c r="E41" s="75">
        <f>N(INDEX(Krankheitstage!$G41:$DV41,1,(Einstellungen!$C$3-2026)*24+2))</f>
        <v/>
      </c>
      <c r="F41" s="75">
        <f>N(INDEX(Krankheitstage!$G41:$DV41,1,(Einstellungen!$C$3-2026)*24+3))</f>
        <v/>
      </c>
      <c r="G41" s="75">
        <f>N(INDEX(Krankheitstage!$G41:$DV41,1,(Einstellungen!$C$3-2026)*24+4))</f>
        <v/>
      </c>
      <c r="H41" s="75">
        <f>N(INDEX(Krankheitstage!$G41:$DV41,1,(Einstellungen!$C$3-2026)*24+5))</f>
        <v/>
      </c>
      <c r="I41" s="75">
        <f>N(INDEX(Krankheitstage!$G41:$DV41,1,(Einstellungen!$C$3-2026)*24+6))</f>
        <v/>
      </c>
      <c r="J41" s="75">
        <f>N(INDEX(Krankheitstage!$G41:$DV41,1,(Einstellungen!$C$3-2026)*24+7))</f>
        <v/>
      </c>
      <c r="K41" s="75">
        <f>N(INDEX(Krankheitstage!$G41:$DV41,1,(Einstellungen!$C$3-2026)*24+8))</f>
        <v/>
      </c>
      <c r="L41" s="75">
        <f>N(INDEX(Krankheitstage!$G41:$DV41,1,(Einstellungen!$C$3-2026)*24+9))</f>
        <v/>
      </c>
      <c r="M41" s="75">
        <f>N(INDEX(Krankheitstage!$G41:$DV41,1,(Einstellungen!$C$3-2026)*24+10))</f>
        <v/>
      </c>
      <c r="N41" s="75">
        <f>N(INDEX(Krankheitstage!$G41:$DV41,1,(Einstellungen!$C$3-2026)*24+11))</f>
        <v/>
      </c>
      <c r="O41" s="75">
        <f>N(INDEX(Krankheitstage!$G41:$DV41,1,(Einstellungen!$C$3-2026)*24+12))</f>
        <v/>
      </c>
      <c r="P41" s="75">
        <f>IF($B41="","",SUM(D41:O41))</f>
        <v/>
      </c>
      <c r="Q41" s="75">
        <f>N(INDEX(Krankheitstage!$G41:$DV41,1,(Einstellungen!$C$3-2026)*24+13))</f>
        <v/>
      </c>
      <c r="R41" s="75">
        <f>N(INDEX(Krankheitstage!$G41:$DV41,1,(Einstellungen!$C$3-2026)*24+14))</f>
        <v/>
      </c>
      <c r="S41" s="75">
        <f>N(INDEX(Krankheitstage!$G41:$DV41,1,(Einstellungen!$C$3-2026)*24+15))</f>
        <v/>
      </c>
      <c r="T41" s="75">
        <f>N(INDEX(Krankheitstage!$G41:$DV41,1,(Einstellungen!$C$3-2026)*24+16))</f>
        <v/>
      </c>
      <c r="U41" s="75">
        <f>N(INDEX(Krankheitstage!$G41:$DV41,1,(Einstellungen!$C$3-2026)*24+17))</f>
        <v/>
      </c>
      <c r="V41" s="75">
        <f>N(INDEX(Krankheitstage!$G41:$DV41,1,(Einstellungen!$C$3-2026)*24+18))</f>
        <v/>
      </c>
      <c r="W41" s="75">
        <f>N(INDEX(Krankheitstage!$G41:$DV41,1,(Einstellungen!$C$3-2026)*24+19))</f>
        <v/>
      </c>
      <c r="X41" s="75">
        <f>N(INDEX(Krankheitstage!$G41:$DV41,1,(Einstellungen!$C$3-2026)*24+20))</f>
        <v/>
      </c>
      <c r="Y41" s="75">
        <f>N(INDEX(Krankheitstage!$G41:$DV41,1,(Einstellungen!$C$3-2026)*24+21))</f>
        <v/>
      </c>
      <c r="Z41" s="75">
        <f>N(INDEX(Krankheitstage!$G41:$DV41,1,(Einstellungen!$C$3-2026)*24+22))</f>
        <v/>
      </c>
      <c r="AA41" s="75">
        <f>N(INDEX(Krankheitstage!$G41:$DV41,1,(Einstellungen!$C$3-2026)*24+23))</f>
        <v/>
      </c>
      <c r="AB41" s="75">
        <f>N(INDEX(Krankheitstage!$G41:$DV41,1,(Einstellungen!$C$3-2026)*24+24))</f>
        <v/>
      </c>
      <c r="AC41" s="75">
        <f>IF($B41="","",SUM(Q41:AB41))</f>
        <v/>
      </c>
      <c r="AD41" s="75">
        <f>IF($B41="","",SUM(P41,AC41))</f>
        <v/>
      </c>
      <c r="AE41" s="76">
        <f>IF($B41="","",AD41*N(C41))</f>
        <v/>
      </c>
      <c r="AF41" s="75">
        <f>IF($B41="","",Krankheitstage!E41)</f>
        <v/>
      </c>
      <c r="AG41" s="76">
        <f>IF($B41="","",AF41*N(C41))</f>
        <v/>
      </c>
      <c r="AH41" s="76">
        <f>IF($B41="","",INDEX($AJ41:$CQ41,1,(Einstellungen!$C$3-2026)*12+1)+INDEX($AJ41:$CQ41,1,(Einstellungen!$C$3-2026)*12+2)+INDEX($AJ41:$CQ41,1,(Einstellungen!$C$3-2026)*12+3)+INDEX($AJ41:$CQ41,1,(Einstellungen!$C$3-2026)*12+4)+INDEX($AJ41:$CQ41,1,(Einstellungen!$C$3-2026)*12+5)+INDEX($AJ41:$CQ41,1,(Einstellungen!$C$3-2026)*12+6)+INDEX($AJ41:$CQ41,1,(Einstellungen!$C$3-2026)*12+7)+INDEX($AJ41:$CQ41,1,(Einstellungen!$C$3-2026)*12+8)+INDEX($AJ41:$CQ41,1,(Einstellungen!$C$3-2026)*12+9)+INDEX($AJ41:$CQ41,1,(Einstellungen!$C$3-2026)*12+10)+INDEX($AJ41:$CQ41,1,(Einstellungen!$C$3-2026)*12+11)+INDEX($AJ41:$CQ41,1,(Einstellungen!$C$3-2026)*12+12))</f>
        <v/>
      </c>
      <c r="AI41" s="76">
        <f>IF($B41="","",SUM($AJ41:$CQ41))</f>
        <v/>
      </c>
      <c r="AJ41" s="76">
        <f>IF($B41="",0,IF(Einstellungen!$C$10="Ja",MAX(IF(Einstellungen!$C$11="7 Tage",MAX(0,(MIN(DATE(2026,2,0),IF(Mitarbeiter!$D41="",DATE(2026,2,0),Mitarbeiter!$D41),TODAY()))-(MAX(DATE(2026,1,1),Mitarbeiter!$C41))+1),MAX(0,NETWORKDAYS(MAX(DATE(2026,1,1),Mitarbeiter!$C41),MIN(DATE(2026,2,0),IF(Mitarbeiter!$D41="",DATE(2026,2,0),Mitarbeiter!$D41),TODAY()),Einstellungen!$F$13:$F$67)))*N(Mitarbeiter!$E41)/IF(Einstellungen!$C$11="7 Tage",7,5),N('Ist-Stunden'!F41)),MAX(IF(Einstellungen!$C$11="7 Tage",MAX(0,(MIN(DATE(2026,2,0),IF(Mitarbeiter!$D41="",DATE(2026,2,0),Mitarbeiter!$D41),TODAY()))-(MAX(DATE(2026,1,1),Mitarbeiter!$C41))+1),MAX(0,NETWORKDAYS(MAX(DATE(2026,1,1),Mitarbeiter!$C41),MIN(DATE(2026,2,0),IF(Mitarbeiter!$D41="",DATE(2026,2,0),Mitarbeiter!$D41),TODAY()),Einstellungen!$F$13:$F$67)))*N(Mitarbeiter!$E41)/IF(Einstellungen!$C$11="7 Tage",7,5),N('Ist-Stunden'!F41)+(N(Krankheitstage!G41)+N(Krankheitstage!S41))*N($C41))))</f>
        <v/>
      </c>
      <c r="AK41" s="76">
        <f>IF($B41="",0,IF(Einstellungen!$C$10="Ja",MAX(IF(Einstellungen!$C$11="7 Tage",MAX(0,(MIN(DATE(2026,3,0),IF(Mitarbeiter!$D41="",DATE(2026,3,0),Mitarbeiter!$D41),TODAY()))-(MAX(DATE(2026,2,1),Mitarbeiter!$C41))+1),MAX(0,NETWORKDAYS(MAX(DATE(2026,2,1),Mitarbeiter!$C41),MIN(DATE(2026,3,0),IF(Mitarbeiter!$D41="",DATE(2026,3,0),Mitarbeiter!$D41),TODAY()),Einstellungen!$F$13:$F$67)))*N(Mitarbeiter!$E41)/IF(Einstellungen!$C$11="7 Tage",7,5),N('Ist-Stunden'!G41)),MAX(IF(Einstellungen!$C$11="7 Tage",MAX(0,(MIN(DATE(2026,3,0),IF(Mitarbeiter!$D41="",DATE(2026,3,0),Mitarbeiter!$D41),TODAY()))-(MAX(DATE(2026,2,1),Mitarbeiter!$C41))+1),MAX(0,NETWORKDAYS(MAX(DATE(2026,2,1),Mitarbeiter!$C41),MIN(DATE(2026,3,0),IF(Mitarbeiter!$D41="",DATE(2026,3,0),Mitarbeiter!$D41),TODAY()),Einstellungen!$F$13:$F$67)))*N(Mitarbeiter!$E41)/IF(Einstellungen!$C$11="7 Tage",7,5),N('Ist-Stunden'!G41)+(N(Krankheitstage!H41)+N(Krankheitstage!T41))*N($C41))))</f>
        <v/>
      </c>
      <c r="AL41" s="76">
        <f>IF($B41="",0,IF(Einstellungen!$C$10="Ja",MAX(IF(Einstellungen!$C$11="7 Tage",MAX(0,(MIN(DATE(2026,4,0),IF(Mitarbeiter!$D41="",DATE(2026,4,0),Mitarbeiter!$D41),TODAY()))-(MAX(DATE(2026,3,1),Mitarbeiter!$C41))+1),MAX(0,NETWORKDAYS(MAX(DATE(2026,3,1),Mitarbeiter!$C41),MIN(DATE(2026,4,0),IF(Mitarbeiter!$D41="",DATE(2026,4,0),Mitarbeiter!$D41),TODAY()),Einstellungen!$F$13:$F$67)))*N(Mitarbeiter!$E41)/IF(Einstellungen!$C$11="7 Tage",7,5),N('Ist-Stunden'!H41)),MAX(IF(Einstellungen!$C$11="7 Tage",MAX(0,(MIN(DATE(2026,4,0),IF(Mitarbeiter!$D41="",DATE(2026,4,0),Mitarbeiter!$D41),TODAY()))-(MAX(DATE(2026,3,1),Mitarbeiter!$C41))+1),MAX(0,NETWORKDAYS(MAX(DATE(2026,3,1),Mitarbeiter!$C41),MIN(DATE(2026,4,0),IF(Mitarbeiter!$D41="",DATE(2026,4,0),Mitarbeiter!$D41),TODAY()),Einstellungen!$F$13:$F$67)))*N(Mitarbeiter!$E41)/IF(Einstellungen!$C$11="7 Tage",7,5),N('Ist-Stunden'!H41)+(N(Krankheitstage!I41)+N(Krankheitstage!U41))*N($C41))))</f>
        <v/>
      </c>
      <c r="AM41" s="76">
        <f>IF($B41="",0,IF(Einstellungen!$C$10="Ja",MAX(IF(Einstellungen!$C$11="7 Tage",MAX(0,(MIN(DATE(2026,5,0),IF(Mitarbeiter!$D41="",DATE(2026,5,0),Mitarbeiter!$D41),TODAY()))-(MAX(DATE(2026,4,1),Mitarbeiter!$C41))+1),MAX(0,NETWORKDAYS(MAX(DATE(2026,4,1),Mitarbeiter!$C41),MIN(DATE(2026,5,0),IF(Mitarbeiter!$D41="",DATE(2026,5,0),Mitarbeiter!$D41),TODAY()),Einstellungen!$F$13:$F$67)))*N(Mitarbeiter!$E41)/IF(Einstellungen!$C$11="7 Tage",7,5),N('Ist-Stunden'!I41)),MAX(IF(Einstellungen!$C$11="7 Tage",MAX(0,(MIN(DATE(2026,5,0),IF(Mitarbeiter!$D41="",DATE(2026,5,0),Mitarbeiter!$D41),TODAY()))-(MAX(DATE(2026,4,1),Mitarbeiter!$C41))+1),MAX(0,NETWORKDAYS(MAX(DATE(2026,4,1),Mitarbeiter!$C41),MIN(DATE(2026,5,0),IF(Mitarbeiter!$D41="",DATE(2026,5,0),Mitarbeiter!$D41),TODAY()),Einstellungen!$F$13:$F$67)))*N(Mitarbeiter!$E41)/IF(Einstellungen!$C$11="7 Tage",7,5),N('Ist-Stunden'!I41)+(N(Krankheitstage!J41)+N(Krankheitstage!V41))*N($C41))))</f>
        <v/>
      </c>
      <c r="AN41" s="76">
        <f>IF($B41="",0,IF(Einstellungen!$C$10="Ja",MAX(IF(Einstellungen!$C$11="7 Tage",MAX(0,(MIN(DATE(2026,6,0),IF(Mitarbeiter!$D41="",DATE(2026,6,0),Mitarbeiter!$D41),TODAY()))-(MAX(DATE(2026,5,1),Mitarbeiter!$C41))+1),MAX(0,NETWORKDAYS(MAX(DATE(2026,5,1),Mitarbeiter!$C41),MIN(DATE(2026,6,0),IF(Mitarbeiter!$D41="",DATE(2026,6,0),Mitarbeiter!$D41),TODAY()),Einstellungen!$F$13:$F$67)))*N(Mitarbeiter!$E41)/IF(Einstellungen!$C$11="7 Tage",7,5),N('Ist-Stunden'!J41)),MAX(IF(Einstellungen!$C$11="7 Tage",MAX(0,(MIN(DATE(2026,6,0),IF(Mitarbeiter!$D41="",DATE(2026,6,0),Mitarbeiter!$D41),TODAY()))-(MAX(DATE(2026,5,1),Mitarbeiter!$C41))+1),MAX(0,NETWORKDAYS(MAX(DATE(2026,5,1),Mitarbeiter!$C41),MIN(DATE(2026,6,0),IF(Mitarbeiter!$D41="",DATE(2026,6,0),Mitarbeiter!$D41),TODAY()),Einstellungen!$F$13:$F$67)))*N(Mitarbeiter!$E41)/IF(Einstellungen!$C$11="7 Tage",7,5),N('Ist-Stunden'!J41)+(N(Krankheitstage!K41)+N(Krankheitstage!W41))*N($C41))))</f>
        <v/>
      </c>
      <c r="AO41" s="76">
        <f>IF($B41="",0,IF(Einstellungen!$C$10="Ja",MAX(IF(Einstellungen!$C$11="7 Tage",MAX(0,(MIN(DATE(2026,7,0),IF(Mitarbeiter!$D41="",DATE(2026,7,0),Mitarbeiter!$D41),TODAY()))-(MAX(DATE(2026,6,1),Mitarbeiter!$C41))+1),MAX(0,NETWORKDAYS(MAX(DATE(2026,6,1),Mitarbeiter!$C41),MIN(DATE(2026,7,0),IF(Mitarbeiter!$D41="",DATE(2026,7,0),Mitarbeiter!$D41),TODAY()),Einstellungen!$F$13:$F$67)))*N(Mitarbeiter!$E41)/IF(Einstellungen!$C$11="7 Tage",7,5),N('Ist-Stunden'!K41)),MAX(IF(Einstellungen!$C$11="7 Tage",MAX(0,(MIN(DATE(2026,7,0),IF(Mitarbeiter!$D41="",DATE(2026,7,0),Mitarbeiter!$D41),TODAY()))-(MAX(DATE(2026,6,1),Mitarbeiter!$C41))+1),MAX(0,NETWORKDAYS(MAX(DATE(2026,6,1),Mitarbeiter!$C41),MIN(DATE(2026,7,0),IF(Mitarbeiter!$D41="",DATE(2026,7,0),Mitarbeiter!$D41),TODAY()),Einstellungen!$F$13:$F$67)))*N(Mitarbeiter!$E41)/IF(Einstellungen!$C$11="7 Tage",7,5),N('Ist-Stunden'!K41)+(N(Krankheitstage!L41)+N(Krankheitstage!X41))*N($C41))))</f>
        <v/>
      </c>
      <c r="AP41" s="76">
        <f>IF($B41="",0,IF(Einstellungen!$C$10="Ja",MAX(IF(Einstellungen!$C$11="7 Tage",MAX(0,(MIN(DATE(2026,8,0),IF(Mitarbeiter!$D41="",DATE(2026,8,0),Mitarbeiter!$D41),TODAY()))-(MAX(DATE(2026,7,1),Mitarbeiter!$C41))+1),MAX(0,NETWORKDAYS(MAX(DATE(2026,7,1),Mitarbeiter!$C41),MIN(DATE(2026,8,0),IF(Mitarbeiter!$D41="",DATE(2026,8,0),Mitarbeiter!$D41),TODAY()),Einstellungen!$F$13:$F$67)))*N(Mitarbeiter!$E41)/IF(Einstellungen!$C$11="7 Tage",7,5),N('Ist-Stunden'!L41)),MAX(IF(Einstellungen!$C$11="7 Tage",MAX(0,(MIN(DATE(2026,8,0),IF(Mitarbeiter!$D41="",DATE(2026,8,0),Mitarbeiter!$D41),TODAY()))-(MAX(DATE(2026,7,1),Mitarbeiter!$C41))+1),MAX(0,NETWORKDAYS(MAX(DATE(2026,7,1),Mitarbeiter!$C41),MIN(DATE(2026,8,0),IF(Mitarbeiter!$D41="",DATE(2026,8,0),Mitarbeiter!$D41),TODAY()),Einstellungen!$F$13:$F$67)))*N(Mitarbeiter!$E41)/IF(Einstellungen!$C$11="7 Tage",7,5),N('Ist-Stunden'!L41)+(N(Krankheitstage!M41)+N(Krankheitstage!Y41))*N($C41))))</f>
        <v/>
      </c>
      <c r="AQ41" s="76">
        <f>IF($B41="",0,IF(Einstellungen!$C$10="Ja",MAX(IF(Einstellungen!$C$11="7 Tage",MAX(0,(MIN(DATE(2026,9,0),IF(Mitarbeiter!$D41="",DATE(2026,9,0),Mitarbeiter!$D41),TODAY()))-(MAX(DATE(2026,8,1),Mitarbeiter!$C41))+1),MAX(0,NETWORKDAYS(MAX(DATE(2026,8,1),Mitarbeiter!$C41),MIN(DATE(2026,9,0),IF(Mitarbeiter!$D41="",DATE(2026,9,0),Mitarbeiter!$D41),TODAY()),Einstellungen!$F$13:$F$67)))*N(Mitarbeiter!$E41)/IF(Einstellungen!$C$11="7 Tage",7,5),N('Ist-Stunden'!M41)),MAX(IF(Einstellungen!$C$11="7 Tage",MAX(0,(MIN(DATE(2026,9,0),IF(Mitarbeiter!$D41="",DATE(2026,9,0),Mitarbeiter!$D41),TODAY()))-(MAX(DATE(2026,8,1),Mitarbeiter!$C41))+1),MAX(0,NETWORKDAYS(MAX(DATE(2026,8,1),Mitarbeiter!$C41),MIN(DATE(2026,9,0),IF(Mitarbeiter!$D41="",DATE(2026,9,0),Mitarbeiter!$D41),TODAY()),Einstellungen!$F$13:$F$67)))*N(Mitarbeiter!$E41)/IF(Einstellungen!$C$11="7 Tage",7,5),N('Ist-Stunden'!M41)+(N(Krankheitstage!N41)+N(Krankheitstage!Z41))*N($C41))))</f>
        <v/>
      </c>
      <c r="AR41" s="76">
        <f>IF($B41="",0,IF(Einstellungen!$C$10="Ja",MAX(IF(Einstellungen!$C$11="7 Tage",MAX(0,(MIN(DATE(2026,10,0),IF(Mitarbeiter!$D41="",DATE(2026,10,0),Mitarbeiter!$D41),TODAY()))-(MAX(DATE(2026,9,1),Mitarbeiter!$C41))+1),MAX(0,NETWORKDAYS(MAX(DATE(2026,9,1),Mitarbeiter!$C41),MIN(DATE(2026,10,0),IF(Mitarbeiter!$D41="",DATE(2026,10,0),Mitarbeiter!$D41),TODAY()),Einstellungen!$F$13:$F$67)))*N(Mitarbeiter!$E41)/IF(Einstellungen!$C$11="7 Tage",7,5),N('Ist-Stunden'!N41)),MAX(IF(Einstellungen!$C$11="7 Tage",MAX(0,(MIN(DATE(2026,10,0),IF(Mitarbeiter!$D41="",DATE(2026,10,0),Mitarbeiter!$D41),TODAY()))-(MAX(DATE(2026,9,1),Mitarbeiter!$C41))+1),MAX(0,NETWORKDAYS(MAX(DATE(2026,9,1),Mitarbeiter!$C41),MIN(DATE(2026,10,0),IF(Mitarbeiter!$D41="",DATE(2026,10,0),Mitarbeiter!$D41),TODAY()),Einstellungen!$F$13:$F$67)))*N(Mitarbeiter!$E41)/IF(Einstellungen!$C$11="7 Tage",7,5),N('Ist-Stunden'!N41)+(N(Krankheitstage!O41)+N(Krankheitstage!AA41))*N($C41))))</f>
        <v/>
      </c>
      <c r="AS41" s="76">
        <f>IF($B41="",0,IF(Einstellungen!$C$10="Ja",MAX(IF(Einstellungen!$C$11="7 Tage",MAX(0,(MIN(DATE(2026,11,0),IF(Mitarbeiter!$D41="",DATE(2026,11,0),Mitarbeiter!$D41),TODAY()))-(MAX(DATE(2026,10,1),Mitarbeiter!$C41))+1),MAX(0,NETWORKDAYS(MAX(DATE(2026,10,1),Mitarbeiter!$C41),MIN(DATE(2026,11,0),IF(Mitarbeiter!$D41="",DATE(2026,11,0),Mitarbeiter!$D41),TODAY()),Einstellungen!$F$13:$F$67)))*N(Mitarbeiter!$E41)/IF(Einstellungen!$C$11="7 Tage",7,5),N('Ist-Stunden'!O41)),MAX(IF(Einstellungen!$C$11="7 Tage",MAX(0,(MIN(DATE(2026,11,0),IF(Mitarbeiter!$D41="",DATE(2026,11,0),Mitarbeiter!$D41),TODAY()))-(MAX(DATE(2026,10,1),Mitarbeiter!$C41))+1),MAX(0,NETWORKDAYS(MAX(DATE(2026,10,1),Mitarbeiter!$C41),MIN(DATE(2026,11,0),IF(Mitarbeiter!$D41="",DATE(2026,11,0),Mitarbeiter!$D41),TODAY()),Einstellungen!$F$13:$F$67)))*N(Mitarbeiter!$E41)/IF(Einstellungen!$C$11="7 Tage",7,5),N('Ist-Stunden'!O41)+(N(Krankheitstage!P41)+N(Krankheitstage!AB41))*N($C41))))</f>
        <v/>
      </c>
      <c r="AT41" s="76">
        <f>IF($B41="",0,IF(Einstellungen!$C$10="Ja",MAX(IF(Einstellungen!$C$11="7 Tage",MAX(0,(MIN(DATE(2026,12,0),IF(Mitarbeiter!$D41="",DATE(2026,12,0),Mitarbeiter!$D41),TODAY()))-(MAX(DATE(2026,11,1),Mitarbeiter!$C41))+1),MAX(0,NETWORKDAYS(MAX(DATE(2026,11,1),Mitarbeiter!$C41),MIN(DATE(2026,12,0),IF(Mitarbeiter!$D41="",DATE(2026,12,0),Mitarbeiter!$D41),TODAY()),Einstellungen!$F$13:$F$67)))*N(Mitarbeiter!$E41)/IF(Einstellungen!$C$11="7 Tage",7,5),N('Ist-Stunden'!P41)),MAX(IF(Einstellungen!$C$11="7 Tage",MAX(0,(MIN(DATE(2026,12,0),IF(Mitarbeiter!$D41="",DATE(2026,12,0),Mitarbeiter!$D41),TODAY()))-(MAX(DATE(2026,11,1),Mitarbeiter!$C41))+1),MAX(0,NETWORKDAYS(MAX(DATE(2026,11,1),Mitarbeiter!$C41),MIN(DATE(2026,12,0),IF(Mitarbeiter!$D41="",DATE(2026,12,0),Mitarbeiter!$D41),TODAY()),Einstellungen!$F$13:$F$67)))*N(Mitarbeiter!$E41)/IF(Einstellungen!$C$11="7 Tage",7,5),N('Ist-Stunden'!P41)+(N(Krankheitstage!Q41)+N(Krankheitstage!AC41))*N($C41))))</f>
        <v/>
      </c>
      <c r="AU41" s="76">
        <f>IF($B41="",0,IF(Einstellungen!$C$10="Ja",MAX(IF(Einstellungen!$C$11="7 Tage",MAX(0,(MIN(DATE(2026,13,0),IF(Mitarbeiter!$D41="",DATE(2026,13,0),Mitarbeiter!$D41),TODAY()))-(MAX(DATE(2026,12,1),Mitarbeiter!$C41))+1),MAX(0,NETWORKDAYS(MAX(DATE(2026,12,1),Mitarbeiter!$C41),MIN(DATE(2026,13,0),IF(Mitarbeiter!$D41="",DATE(2026,13,0),Mitarbeiter!$D41),TODAY()),Einstellungen!$F$13:$F$67)))*N(Mitarbeiter!$E41)/IF(Einstellungen!$C$11="7 Tage",7,5),N('Ist-Stunden'!Q41)),MAX(IF(Einstellungen!$C$11="7 Tage",MAX(0,(MIN(DATE(2026,13,0),IF(Mitarbeiter!$D41="",DATE(2026,13,0),Mitarbeiter!$D41),TODAY()))-(MAX(DATE(2026,12,1),Mitarbeiter!$C41))+1),MAX(0,NETWORKDAYS(MAX(DATE(2026,12,1),Mitarbeiter!$C41),MIN(DATE(2026,13,0),IF(Mitarbeiter!$D41="",DATE(2026,13,0),Mitarbeiter!$D41),TODAY()),Einstellungen!$F$13:$F$67)))*N(Mitarbeiter!$E41)/IF(Einstellungen!$C$11="7 Tage",7,5),N('Ist-Stunden'!Q41)+(N(Krankheitstage!R41)+N(Krankheitstage!AD41))*N($C41))))</f>
        <v/>
      </c>
      <c r="AV41" s="76">
        <f>IF($B41="",0,IF(Einstellungen!$C$10="Ja",MAX(IF(Einstellungen!$C$11="7 Tage",MAX(0,(MIN(DATE(2027,2,0),IF(Mitarbeiter!$D41="",DATE(2027,2,0),Mitarbeiter!$D41),TODAY()))-(MAX(DATE(2027,1,1),Mitarbeiter!$C41))+1),MAX(0,NETWORKDAYS(MAX(DATE(2027,1,1),Mitarbeiter!$C41),MIN(DATE(2027,2,0),IF(Mitarbeiter!$D41="",DATE(2027,2,0),Mitarbeiter!$D41),TODAY()),Einstellungen!$F$13:$F$67)))*N(Mitarbeiter!$E41)/IF(Einstellungen!$C$11="7 Tage",7,5),N('Ist-Stunden'!R41)),MAX(IF(Einstellungen!$C$11="7 Tage",MAX(0,(MIN(DATE(2027,2,0),IF(Mitarbeiter!$D41="",DATE(2027,2,0),Mitarbeiter!$D41),TODAY()))-(MAX(DATE(2027,1,1),Mitarbeiter!$C41))+1),MAX(0,NETWORKDAYS(MAX(DATE(2027,1,1),Mitarbeiter!$C41),MIN(DATE(2027,2,0),IF(Mitarbeiter!$D41="",DATE(2027,2,0),Mitarbeiter!$D41),TODAY()),Einstellungen!$F$13:$F$67)))*N(Mitarbeiter!$E41)/IF(Einstellungen!$C$11="7 Tage",7,5),N('Ist-Stunden'!R41)+(N(Krankheitstage!AE41)+N(Krankheitstage!AQ41))*N($C41))))</f>
        <v/>
      </c>
      <c r="AW41" s="76">
        <f>IF($B41="",0,IF(Einstellungen!$C$10="Ja",MAX(IF(Einstellungen!$C$11="7 Tage",MAX(0,(MIN(DATE(2027,3,0),IF(Mitarbeiter!$D41="",DATE(2027,3,0),Mitarbeiter!$D41),TODAY()))-(MAX(DATE(2027,2,1),Mitarbeiter!$C41))+1),MAX(0,NETWORKDAYS(MAX(DATE(2027,2,1),Mitarbeiter!$C41),MIN(DATE(2027,3,0),IF(Mitarbeiter!$D41="",DATE(2027,3,0),Mitarbeiter!$D41),TODAY()),Einstellungen!$F$13:$F$67)))*N(Mitarbeiter!$E41)/IF(Einstellungen!$C$11="7 Tage",7,5),N('Ist-Stunden'!S41)),MAX(IF(Einstellungen!$C$11="7 Tage",MAX(0,(MIN(DATE(2027,3,0),IF(Mitarbeiter!$D41="",DATE(2027,3,0),Mitarbeiter!$D41),TODAY()))-(MAX(DATE(2027,2,1),Mitarbeiter!$C41))+1),MAX(0,NETWORKDAYS(MAX(DATE(2027,2,1),Mitarbeiter!$C41),MIN(DATE(2027,3,0),IF(Mitarbeiter!$D41="",DATE(2027,3,0),Mitarbeiter!$D41),TODAY()),Einstellungen!$F$13:$F$67)))*N(Mitarbeiter!$E41)/IF(Einstellungen!$C$11="7 Tage",7,5),N('Ist-Stunden'!S41)+(N(Krankheitstage!AF41)+N(Krankheitstage!AR41))*N($C41))))</f>
        <v/>
      </c>
      <c r="AX41" s="76">
        <f>IF($B41="",0,IF(Einstellungen!$C$10="Ja",MAX(IF(Einstellungen!$C$11="7 Tage",MAX(0,(MIN(DATE(2027,4,0),IF(Mitarbeiter!$D41="",DATE(2027,4,0),Mitarbeiter!$D41),TODAY()))-(MAX(DATE(2027,3,1),Mitarbeiter!$C41))+1),MAX(0,NETWORKDAYS(MAX(DATE(2027,3,1),Mitarbeiter!$C41),MIN(DATE(2027,4,0),IF(Mitarbeiter!$D41="",DATE(2027,4,0),Mitarbeiter!$D41),TODAY()),Einstellungen!$F$13:$F$67)))*N(Mitarbeiter!$E41)/IF(Einstellungen!$C$11="7 Tage",7,5),N('Ist-Stunden'!T41)),MAX(IF(Einstellungen!$C$11="7 Tage",MAX(0,(MIN(DATE(2027,4,0),IF(Mitarbeiter!$D41="",DATE(2027,4,0),Mitarbeiter!$D41),TODAY()))-(MAX(DATE(2027,3,1),Mitarbeiter!$C41))+1),MAX(0,NETWORKDAYS(MAX(DATE(2027,3,1),Mitarbeiter!$C41),MIN(DATE(2027,4,0),IF(Mitarbeiter!$D41="",DATE(2027,4,0),Mitarbeiter!$D41),TODAY()),Einstellungen!$F$13:$F$67)))*N(Mitarbeiter!$E41)/IF(Einstellungen!$C$11="7 Tage",7,5),N('Ist-Stunden'!T41)+(N(Krankheitstage!AG41)+N(Krankheitstage!AS41))*N($C41))))</f>
        <v/>
      </c>
      <c r="AY41" s="76">
        <f>IF($B41="",0,IF(Einstellungen!$C$10="Ja",MAX(IF(Einstellungen!$C$11="7 Tage",MAX(0,(MIN(DATE(2027,5,0),IF(Mitarbeiter!$D41="",DATE(2027,5,0),Mitarbeiter!$D41),TODAY()))-(MAX(DATE(2027,4,1),Mitarbeiter!$C41))+1),MAX(0,NETWORKDAYS(MAX(DATE(2027,4,1),Mitarbeiter!$C41),MIN(DATE(2027,5,0),IF(Mitarbeiter!$D41="",DATE(2027,5,0),Mitarbeiter!$D41),TODAY()),Einstellungen!$F$13:$F$67)))*N(Mitarbeiter!$E41)/IF(Einstellungen!$C$11="7 Tage",7,5),N('Ist-Stunden'!U41)),MAX(IF(Einstellungen!$C$11="7 Tage",MAX(0,(MIN(DATE(2027,5,0),IF(Mitarbeiter!$D41="",DATE(2027,5,0),Mitarbeiter!$D41),TODAY()))-(MAX(DATE(2027,4,1),Mitarbeiter!$C41))+1),MAX(0,NETWORKDAYS(MAX(DATE(2027,4,1),Mitarbeiter!$C41),MIN(DATE(2027,5,0),IF(Mitarbeiter!$D41="",DATE(2027,5,0),Mitarbeiter!$D41),TODAY()),Einstellungen!$F$13:$F$67)))*N(Mitarbeiter!$E41)/IF(Einstellungen!$C$11="7 Tage",7,5),N('Ist-Stunden'!U41)+(N(Krankheitstage!AH41)+N(Krankheitstage!AT41))*N($C41))))</f>
        <v/>
      </c>
      <c r="AZ41" s="76">
        <f>IF($B41="",0,IF(Einstellungen!$C$10="Ja",MAX(IF(Einstellungen!$C$11="7 Tage",MAX(0,(MIN(DATE(2027,6,0),IF(Mitarbeiter!$D41="",DATE(2027,6,0),Mitarbeiter!$D41),TODAY()))-(MAX(DATE(2027,5,1),Mitarbeiter!$C41))+1),MAX(0,NETWORKDAYS(MAX(DATE(2027,5,1),Mitarbeiter!$C41),MIN(DATE(2027,6,0),IF(Mitarbeiter!$D41="",DATE(2027,6,0),Mitarbeiter!$D41),TODAY()),Einstellungen!$F$13:$F$67)))*N(Mitarbeiter!$E41)/IF(Einstellungen!$C$11="7 Tage",7,5),N('Ist-Stunden'!V41)),MAX(IF(Einstellungen!$C$11="7 Tage",MAX(0,(MIN(DATE(2027,6,0),IF(Mitarbeiter!$D41="",DATE(2027,6,0),Mitarbeiter!$D41),TODAY()))-(MAX(DATE(2027,5,1),Mitarbeiter!$C41))+1),MAX(0,NETWORKDAYS(MAX(DATE(2027,5,1),Mitarbeiter!$C41),MIN(DATE(2027,6,0),IF(Mitarbeiter!$D41="",DATE(2027,6,0),Mitarbeiter!$D41),TODAY()),Einstellungen!$F$13:$F$67)))*N(Mitarbeiter!$E41)/IF(Einstellungen!$C$11="7 Tage",7,5),N('Ist-Stunden'!V41)+(N(Krankheitstage!AI41)+N(Krankheitstage!AU41))*N($C41))))</f>
        <v/>
      </c>
      <c r="BA41" s="76">
        <f>IF($B41="",0,IF(Einstellungen!$C$10="Ja",MAX(IF(Einstellungen!$C$11="7 Tage",MAX(0,(MIN(DATE(2027,7,0),IF(Mitarbeiter!$D41="",DATE(2027,7,0),Mitarbeiter!$D41),TODAY()))-(MAX(DATE(2027,6,1),Mitarbeiter!$C41))+1),MAX(0,NETWORKDAYS(MAX(DATE(2027,6,1),Mitarbeiter!$C41),MIN(DATE(2027,7,0),IF(Mitarbeiter!$D41="",DATE(2027,7,0),Mitarbeiter!$D41),TODAY()),Einstellungen!$F$13:$F$67)))*N(Mitarbeiter!$E41)/IF(Einstellungen!$C$11="7 Tage",7,5),N('Ist-Stunden'!W41)),MAX(IF(Einstellungen!$C$11="7 Tage",MAX(0,(MIN(DATE(2027,7,0),IF(Mitarbeiter!$D41="",DATE(2027,7,0),Mitarbeiter!$D41),TODAY()))-(MAX(DATE(2027,6,1),Mitarbeiter!$C41))+1),MAX(0,NETWORKDAYS(MAX(DATE(2027,6,1),Mitarbeiter!$C41),MIN(DATE(2027,7,0),IF(Mitarbeiter!$D41="",DATE(2027,7,0),Mitarbeiter!$D41),TODAY()),Einstellungen!$F$13:$F$67)))*N(Mitarbeiter!$E41)/IF(Einstellungen!$C$11="7 Tage",7,5),N('Ist-Stunden'!W41)+(N(Krankheitstage!AJ41)+N(Krankheitstage!AV41))*N($C41))))</f>
        <v/>
      </c>
      <c r="BB41" s="76">
        <f>IF($B41="",0,IF(Einstellungen!$C$10="Ja",MAX(IF(Einstellungen!$C$11="7 Tage",MAX(0,(MIN(DATE(2027,8,0),IF(Mitarbeiter!$D41="",DATE(2027,8,0),Mitarbeiter!$D41),TODAY()))-(MAX(DATE(2027,7,1),Mitarbeiter!$C41))+1),MAX(0,NETWORKDAYS(MAX(DATE(2027,7,1),Mitarbeiter!$C41),MIN(DATE(2027,8,0),IF(Mitarbeiter!$D41="",DATE(2027,8,0),Mitarbeiter!$D41),TODAY()),Einstellungen!$F$13:$F$67)))*N(Mitarbeiter!$E41)/IF(Einstellungen!$C$11="7 Tage",7,5),N('Ist-Stunden'!X41)),MAX(IF(Einstellungen!$C$11="7 Tage",MAX(0,(MIN(DATE(2027,8,0),IF(Mitarbeiter!$D41="",DATE(2027,8,0),Mitarbeiter!$D41),TODAY()))-(MAX(DATE(2027,7,1),Mitarbeiter!$C41))+1),MAX(0,NETWORKDAYS(MAX(DATE(2027,7,1),Mitarbeiter!$C41),MIN(DATE(2027,8,0),IF(Mitarbeiter!$D41="",DATE(2027,8,0),Mitarbeiter!$D41),TODAY()),Einstellungen!$F$13:$F$67)))*N(Mitarbeiter!$E41)/IF(Einstellungen!$C$11="7 Tage",7,5),N('Ist-Stunden'!X41)+(N(Krankheitstage!AK41)+N(Krankheitstage!AW41))*N($C41))))</f>
        <v/>
      </c>
      <c r="BC41" s="76">
        <f>IF($B41="",0,IF(Einstellungen!$C$10="Ja",MAX(IF(Einstellungen!$C$11="7 Tage",MAX(0,(MIN(DATE(2027,9,0),IF(Mitarbeiter!$D41="",DATE(2027,9,0),Mitarbeiter!$D41),TODAY()))-(MAX(DATE(2027,8,1),Mitarbeiter!$C41))+1),MAX(0,NETWORKDAYS(MAX(DATE(2027,8,1),Mitarbeiter!$C41),MIN(DATE(2027,9,0),IF(Mitarbeiter!$D41="",DATE(2027,9,0),Mitarbeiter!$D41),TODAY()),Einstellungen!$F$13:$F$67)))*N(Mitarbeiter!$E41)/IF(Einstellungen!$C$11="7 Tage",7,5),N('Ist-Stunden'!Y41)),MAX(IF(Einstellungen!$C$11="7 Tage",MAX(0,(MIN(DATE(2027,9,0),IF(Mitarbeiter!$D41="",DATE(2027,9,0),Mitarbeiter!$D41),TODAY()))-(MAX(DATE(2027,8,1),Mitarbeiter!$C41))+1),MAX(0,NETWORKDAYS(MAX(DATE(2027,8,1),Mitarbeiter!$C41),MIN(DATE(2027,9,0),IF(Mitarbeiter!$D41="",DATE(2027,9,0),Mitarbeiter!$D41),TODAY()),Einstellungen!$F$13:$F$67)))*N(Mitarbeiter!$E41)/IF(Einstellungen!$C$11="7 Tage",7,5),N('Ist-Stunden'!Y41)+(N(Krankheitstage!AL41)+N(Krankheitstage!AX41))*N($C41))))</f>
        <v/>
      </c>
      <c r="BD41" s="76">
        <f>IF($B41="",0,IF(Einstellungen!$C$10="Ja",MAX(IF(Einstellungen!$C$11="7 Tage",MAX(0,(MIN(DATE(2027,10,0),IF(Mitarbeiter!$D41="",DATE(2027,10,0),Mitarbeiter!$D41),TODAY()))-(MAX(DATE(2027,9,1),Mitarbeiter!$C41))+1),MAX(0,NETWORKDAYS(MAX(DATE(2027,9,1),Mitarbeiter!$C41),MIN(DATE(2027,10,0),IF(Mitarbeiter!$D41="",DATE(2027,10,0),Mitarbeiter!$D41),TODAY()),Einstellungen!$F$13:$F$67)))*N(Mitarbeiter!$E41)/IF(Einstellungen!$C$11="7 Tage",7,5),N('Ist-Stunden'!Z41)),MAX(IF(Einstellungen!$C$11="7 Tage",MAX(0,(MIN(DATE(2027,10,0),IF(Mitarbeiter!$D41="",DATE(2027,10,0),Mitarbeiter!$D41),TODAY()))-(MAX(DATE(2027,9,1),Mitarbeiter!$C41))+1),MAX(0,NETWORKDAYS(MAX(DATE(2027,9,1),Mitarbeiter!$C41),MIN(DATE(2027,10,0),IF(Mitarbeiter!$D41="",DATE(2027,10,0),Mitarbeiter!$D41),TODAY()),Einstellungen!$F$13:$F$67)))*N(Mitarbeiter!$E41)/IF(Einstellungen!$C$11="7 Tage",7,5),N('Ist-Stunden'!Z41)+(N(Krankheitstage!AM41)+N(Krankheitstage!AY41))*N($C41))))</f>
        <v/>
      </c>
      <c r="BE41" s="76">
        <f>IF($B41="",0,IF(Einstellungen!$C$10="Ja",MAX(IF(Einstellungen!$C$11="7 Tage",MAX(0,(MIN(DATE(2027,11,0),IF(Mitarbeiter!$D41="",DATE(2027,11,0),Mitarbeiter!$D41),TODAY()))-(MAX(DATE(2027,10,1),Mitarbeiter!$C41))+1),MAX(0,NETWORKDAYS(MAX(DATE(2027,10,1),Mitarbeiter!$C41),MIN(DATE(2027,11,0),IF(Mitarbeiter!$D41="",DATE(2027,11,0),Mitarbeiter!$D41),TODAY()),Einstellungen!$F$13:$F$67)))*N(Mitarbeiter!$E41)/IF(Einstellungen!$C$11="7 Tage",7,5),N('Ist-Stunden'!AA41)),MAX(IF(Einstellungen!$C$11="7 Tage",MAX(0,(MIN(DATE(2027,11,0),IF(Mitarbeiter!$D41="",DATE(2027,11,0),Mitarbeiter!$D41),TODAY()))-(MAX(DATE(2027,10,1),Mitarbeiter!$C41))+1),MAX(0,NETWORKDAYS(MAX(DATE(2027,10,1),Mitarbeiter!$C41),MIN(DATE(2027,11,0),IF(Mitarbeiter!$D41="",DATE(2027,11,0),Mitarbeiter!$D41),TODAY()),Einstellungen!$F$13:$F$67)))*N(Mitarbeiter!$E41)/IF(Einstellungen!$C$11="7 Tage",7,5),N('Ist-Stunden'!AA41)+(N(Krankheitstage!AN41)+N(Krankheitstage!AZ41))*N($C41))))</f>
        <v/>
      </c>
      <c r="BF41" s="76">
        <f>IF($B41="",0,IF(Einstellungen!$C$10="Ja",MAX(IF(Einstellungen!$C$11="7 Tage",MAX(0,(MIN(DATE(2027,12,0),IF(Mitarbeiter!$D41="",DATE(2027,12,0),Mitarbeiter!$D41),TODAY()))-(MAX(DATE(2027,11,1),Mitarbeiter!$C41))+1),MAX(0,NETWORKDAYS(MAX(DATE(2027,11,1),Mitarbeiter!$C41),MIN(DATE(2027,12,0),IF(Mitarbeiter!$D41="",DATE(2027,12,0),Mitarbeiter!$D41),TODAY()),Einstellungen!$F$13:$F$67)))*N(Mitarbeiter!$E41)/IF(Einstellungen!$C$11="7 Tage",7,5),N('Ist-Stunden'!AB41)),MAX(IF(Einstellungen!$C$11="7 Tage",MAX(0,(MIN(DATE(2027,12,0),IF(Mitarbeiter!$D41="",DATE(2027,12,0),Mitarbeiter!$D41),TODAY()))-(MAX(DATE(2027,11,1),Mitarbeiter!$C41))+1),MAX(0,NETWORKDAYS(MAX(DATE(2027,11,1),Mitarbeiter!$C41),MIN(DATE(2027,12,0),IF(Mitarbeiter!$D41="",DATE(2027,12,0),Mitarbeiter!$D41),TODAY()),Einstellungen!$F$13:$F$67)))*N(Mitarbeiter!$E41)/IF(Einstellungen!$C$11="7 Tage",7,5),N('Ist-Stunden'!AB41)+(N(Krankheitstage!AO41)+N(Krankheitstage!BA41))*N($C41))))</f>
        <v/>
      </c>
      <c r="BG41" s="76">
        <f>IF($B41="",0,IF(Einstellungen!$C$10="Ja",MAX(IF(Einstellungen!$C$11="7 Tage",MAX(0,(MIN(DATE(2027,13,0),IF(Mitarbeiter!$D41="",DATE(2027,13,0),Mitarbeiter!$D41),TODAY()))-(MAX(DATE(2027,12,1),Mitarbeiter!$C41))+1),MAX(0,NETWORKDAYS(MAX(DATE(2027,12,1),Mitarbeiter!$C41),MIN(DATE(2027,13,0),IF(Mitarbeiter!$D41="",DATE(2027,13,0),Mitarbeiter!$D41),TODAY()),Einstellungen!$F$13:$F$67)))*N(Mitarbeiter!$E41)/IF(Einstellungen!$C$11="7 Tage",7,5),N('Ist-Stunden'!AC41)),MAX(IF(Einstellungen!$C$11="7 Tage",MAX(0,(MIN(DATE(2027,13,0),IF(Mitarbeiter!$D41="",DATE(2027,13,0),Mitarbeiter!$D41),TODAY()))-(MAX(DATE(2027,12,1),Mitarbeiter!$C41))+1),MAX(0,NETWORKDAYS(MAX(DATE(2027,12,1),Mitarbeiter!$C41),MIN(DATE(2027,13,0),IF(Mitarbeiter!$D41="",DATE(2027,13,0),Mitarbeiter!$D41),TODAY()),Einstellungen!$F$13:$F$67)))*N(Mitarbeiter!$E41)/IF(Einstellungen!$C$11="7 Tage",7,5),N('Ist-Stunden'!AC41)+(N(Krankheitstage!AP41)+N(Krankheitstage!BB41))*N($C41))))</f>
        <v/>
      </c>
      <c r="BH41" s="76">
        <f>IF($B41="",0,IF(Einstellungen!$C$10="Ja",MAX(IF(Einstellungen!$C$11="7 Tage",MAX(0,(MIN(DATE(2028,2,0),IF(Mitarbeiter!$D41="",DATE(2028,2,0),Mitarbeiter!$D41),TODAY()))-(MAX(DATE(2028,1,1),Mitarbeiter!$C41))+1),MAX(0,NETWORKDAYS(MAX(DATE(2028,1,1),Mitarbeiter!$C41),MIN(DATE(2028,2,0),IF(Mitarbeiter!$D41="",DATE(2028,2,0),Mitarbeiter!$D41),TODAY()),Einstellungen!$F$13:$F$67)))*N(Mitarbeiter!$E41)/IF(Einstellungen!$C$11="7 Tage",7,5),N('Ist-Stunden'!AD41)),MAX(IF(Einstellungen!$C$11="7 Tage",MAX(0,(MIN(DATE(2028,2,0),IF(Mitarbeiter!$D41="",DATE(2028,2,0),Mitarbeiter!$D41),TODAY()))-(MAX(DATE(2028,1,1),Mitarbeiter!$C41))+1),MAX(0,NETWORKDAYS(MAX(DATE(2028,1,1),Mitarbeiter!$C41),MIN(DATE(2028,2,0),IF(Mitarbeiter!$D41="",DATE(2028,2,0),Mitarbeiter!$D41),TODAY()),Einstellungen!$F$13:$F$67)))*N(Mitarbeiter!$E41)/IF(Einstellungen!$C$11="7 Tage",7,5),N('Ist-Stunden'!AD41)+(N(Krankheitstage!BC41)+N(Krankheitstage!BO41))*N($C41))))</f>
        <v/>
      </c>
      <c r="BI41" s="76">
        <f>IF($B41="",0,IF(Einstellungen!$C$10="Ja",MAX(IF(Einstellungen!$C$11="7 Tage",MAX(0,(MIN(DATE(2028,3,0),IF(Mitarbeiter!$D41="",DATE(2028,3,0),Mitarbeiter!$D41),TODAY()))-(MAX(DATE(2028,2,1),Mitarbeiter!$C41))+1),MAX(0,NETWORKDAYS(MAX(DATE(2028,2,1),Mitarbeiter!$C41),MIN(DATE(2028,3,0),IF(Mitarbeiter!$D41="",DATE(2028,3,0),Mitarbeiter!$D41),TODAY()),Einstellungen!$F$13:$F$67)))*N(Mitarbeiter!$E41)/IF(Einstellungen!$C$11="7 Tage",7,5),N('Ist-Stunden'!AE41)),MAX(IF(Einstellungen!$C$11="7 Tage",MAX(0,(MIN(DATE(2028,3,0),IF(Mitarbeiter!$D41="",DATE(2028,3,0),Mitarbeiter!$D41),TODAY()))-(MAX(DATE(2028,2,1),Mitarbeiter!$C41))+1),MAX(0,NETWORKDAYS(MAX(DATE(2028,2,1),Mitarbeiter!$C41),MIN(DATE(2028,3,0),IF(Mitarbeiter!$D41="",DATE(2028,3,0),Mitarbeiter!$D41),TODAY()),Einstellungen!$F$13:$F$67)))*N(Mitarbeiter!$E41)/IF(Einstellungen!$C$11="7 Tage",7,5),N('Ist-Stunden'!AE41)+(N(Krankheitstage!BD41)+N(Krankheitstage!BP41))*N($C41))))</f>
        <v/>
      </c>
      <c r="BJ41" s="76">
        <f>IF($B41="",0,IF(Einstellungen!$C$10="Ja",MAX(IF(Einstellungen!$C$11="7 Tage",MAX(0,(MIN(DATE(2028,4,0),IF(Mitarbeiter!$D41="",DATE(2028,4,0),Mitarbeiter!$D41),TODAY()))-(MAX(DATE(2028,3,1),Mitarbeiter!$C41))+1),MAX(0,NETWORKDAYS(MAX(DATE(2028,3,1),Mitarbeiter!$C41),MIN(DATE(2028,4,0),IF(Mitarbeiter!$D41="",DATE(2028,4,0),Mitarbeiter!$D41),TODAY()),Einstellungen!$F$13:$F$67)))*N(Mitarbeiter!$E41)/IF(Einstellungen!$C$11="7 Tage",7,5),N('Ist-Stunden'!AF41)),MAX(IF(Einstellungen!$C$11="7 Tage",MAX(0,(MIN(DATE(2028,4,0),IF(Mitarbeiter!$D41="",DATE(2028,4,0),Mitarbeiter!$D41),TODAY()))-(MAX(DATE(2028,3,1),Mitarbeiter!$C41))+1),MAX(0,NETWORKDAYS(MAX(DATE(2028,3,1),Mitarbeiter!$C41),MIN(DATE(2028,4,0),IF(Mitarbeiter!$D41="",DATE(2028,4,0),Mitarbeiter!$D41),TODAY()),Einstellungen!$F$13:$F$67)))*N(Mitarbeiter!$E41)/IF(Einstellungen!$C$11="7 Tage",7,5),N('Ist-Stunden'!AF41)+(N(Krankheitstage!BE41)+N(Krankheitstage!BQ41))*N($C41))))</f>
        <v/>
      </c>
      <c r="BK41" s="76">
        <f>IF($B41="",0,IF(Einstellungen!$C$10="Ja",MAX(IF(Einstellungen!$C$11="7 Tage",MAX(0,(MIN(DATE(2028,5,0),IF(Mitarbeiter!$D41="",DATE(2028,5,0),Mitarbeiter!$D41),TODAY()))-(MAX(DATE(2028,4,1),Mitarbeiter!$C41))+1),MAX(0,NETWORKDAYS(MAX(DATE(2028,4,1),Mitarbeiter!$C41),MIN(DATE(2028,5,0),IF(Mitarbeiter!$D41="",DATE(2028,5,0),Mitarbeiter!$D41),TODAY()),Einstellungen!$F$13:$F$67)))*N(Mitarbeiter!$E41)/IF(Einstellungen!$C$11="7 Tage",7,5),N('Ist-Stunden'!AG41)),MAX(IF(Einstellungen!$C$11="7 Tage",MAX(0,(MIN(DATE(2028,5,0),IF(Mitarbeiter!$D41="",DATE(2028,5,0),Mitarbeiter!$D41),TODAY()))-(MAX(DATE(2028,4,1),Mitarbeiter!$C41))+1),MAX(0,NETWORKDAYS(MAX(DATE(2028,4,1),Mitarbeiter!$C41),MIN(DATE(2028,5,0),IF(Mitarbeiter!$D41="",DATE(2028,5,0),Mitarbeiter!$D41),TODAY()),Einstellungen!$F$13:$F$67)))*N(Mitarbeiter!$E41)/IF(Einstellungen!$C$11="7 Tage",7,5),N('Ist-Stunden'!AG41)+(N(Krankheitstage!BF41)+N(Krankheitstage!BR41))*N($C41))))</f>
        <v/>
      </c>
      <c r="BL41" s="76">
        <f>IF($B41="",0,IF(Einstellungen!$C$10="Ja",MAX(IF(Einstellungen!$C$11="7 Tage",MAX(0,(MIN(DATE(2028,6,0),IF(Mitarbeiter!$D41="",DATE(2028,6,0),Mitarbeiter!$D41),TODAY()))-(MAX(DATE(2028,5,1),Mitarbeiter!$C41))+1),MAX(0,NETWORKDAYS(MAX(DATE(2028,5,1),Mitarbeiter!$C41),MIN(DATE(2028,6,0),IF(Mitarbeiter!$D41="",DATE(2028,6,0),Mitarbeiter!$D41),TODAY()),Einstellungen!$F$13:$F$67)))*N(Mitarbeiter!$E41)/IF(Einstellungen!$C$11="7 Tage",7,5),N('Ist-Stunden'!AH41)),MAX(IF(Einstellungen!$C$11="7 Tage",MAX(0,(MIN(DATE(2028,6,0),IF(Mitarbeiter!$D41="",DATE(2028,6,0),Mitarbeiter!$D41),TODAY()))-(MAX(DATE(2028,5,1),Mitarbeiter!$C41))+1),MAX(0,NETWORKDAYS(MAX(DATE(2028,5,1),Mitarbeiter!$C41),MIN(DATE(2028,6,0),IF(Mitarbeiter!$D41="",DATE(2028,6,0),Mitarbeiter!$D41),TODAY()),Einstellungen!$F$13:$F$67)))*N(Mitarbeiter!$E41)/IF(Einstellungen!$C$11="7 Tage",7,5),N('Ist-Stunden'!AH41)+(N(Krankheitstage!BG41)+N(Krankheitstage!BS41))*N($C41))))</f>
        <v/>
      </c>
      <c r="BM41" s="76">
        <f>IF($B41="",0,IF(Einstellungen!$C$10="Ja",MAX(IF(Einstellungen!$C$11="7 Tage",MAX(0,(MIN(DATE(2028,7,0),IF(Mitarbeiter!$D41="",DATE(2028,7,0),Mitarbeiter!$D41),TODAY()))-(MAX(DATE(2028,6,1),Mitarbeiter!$C41))+1),MAX(0,NETWORKDAYS(MAX(DATE(2028,6,1),Mitarbeiter!$C41),MIN(DATE(2028,7,0),IF(Mitarbeiter!$D41="",DATE(2028,7,0),Mitarbeiter!$D41),TODAY()),Einstellungen!$F$13:$F$67)))*N(Mitarbeiter!$E41)/IF(Einstellungen!$C$11="7 Tage",7,5),N('Ist-Stunden'!AI41)),MAX(IF(Einstellungen!$C$11="7 Tage",MAX(0,(MIN(DATE(2028,7,0),IF(Mitarbeiter!$D41="",DATE(2028,7,0),Mitarbeiter!$D41),TODAY()))-(MAX(DATE(2028,6,1),Mitarbeiter!$C41))+1),MAX(0,NETWORKDAYS(MAX(DATE(2028,6,1),Mitarbeiter!$C41),MIN(DATE(2028,7,0),IF(Mitarbeiter!$D41="",DATE(2028,7,0),Mitarbeiter!$D41),TODAY()),Einstellungen!$F$13:$F$67)))*N(Mitarbeiter!$E41)/IF(Einstellungen!$C$11="7 Tage",7,5),N('Ist-Stunden'!AI41)+(N(Krankheitstage!BH41)+N(Krankheitstage!BT41))*N($C41))))</f>
        <v/>
      </c>
      <c r="BN41" s="76">
        <f>IF($B41="",0,IF(Einstellungen!$C$10="Ja",MAX(IF(Einstellungen!$C$11="7 Tage",MAX(0,(MIN(DATE(2028,8,0),IF(Mitarbeiter!$D41="",DATE(2028,8,0),Mitarbeiter!$D41),TODAY()))-(MAX(DATE(2028,7,1),Mitarbeiter!$C41))+1),MAX(0,NETWORKDAYS(MAX(DATE(2028,7,1),Mitarbeiter!$C41),MIN(DATE(2028,8,0),IF(Mitarbeiter!$D41="",DATE(2028,8,0),Mitarbeiter!$D41),TODAY()),Einstellungen!$F$13:$F$67)))*N(Mitarbeiter!$E41)/IF(Einstellungen!$C$11="7 Tage",7,5),N('Ist-Stunden'!AJ41)),MAX(IF(Einstellungen!$C$11="7 Tage",MAX(0,(MIN(DATE(2028,8,0),IF(Mitarbeiter!$D41="",DATE(2028,8,0),Mitarbeiter!$D41),TODAY()))-(MAX(DATE(2028,7,1),Mitarbeiter!$C41))+1),MAX(0,NETWORKDAYS(MAX(DATE(2028,7,1),Mitarbeiter!$C41),MIN(DATE(2028,8,0),IF(Mitarbeiter!$D41="",DATE(2028,8,0),Mitarbeiter!$D41),TODAY()),Einstellungen!$F$13:$F$67)))*N(Mitarbeiter!$E41)/IF(Einstellungen!$C$11="7 Tage",7,5),N('Ist-Stunden'!AJ41)+(N(Krankheitstage!BI41)+N(Krankheitstage!BU41))*N($C41))))</f>
        <v/>
      </c>
      <c r="BO41" s="76">
        <f>IF($B41="",0,IF(Einstellungen!$C$10="Ja",MAX(IF(Einstellungen!$C$11="7 Tage",MAX(0,(MIN(DATE(2028,9,0),IF(Mitarbeiter!$D41="",DATE(2028,9,0),Mitarbeiter!$D41),TODAY()))-(MAX(DATE(2028,8,1),Mitarbeiter!$C41))+1),MAX(0,NETWORKDAYS(MAX(DATE(2028,8,1),Mitarbeiter!$C41),MIN(DATE(2028,9,0),IF(Mitarbeiter!$D41="",DATE(2028,9,0),Mitarbeiter!$D41),TODAY()),Einstellungen!$F$13:$F$67)))*N(Mitarbeiter!$E41)/IF(Einstellungen!$C$11="7 Tage",7,5),N('Ist-Stunden'!AK41)),MAX(IF(Einstellungen!$C$11="7 Tage",MAX(0,(MIN(DATE(2028,9,0),IF(Mitarbeiter!$D41="",DATE(2028,9,0),Mitarbeiter!$D41),TODAY()))-(MAX(DATE(2028,8,1),Mitarbeiter!$C41))+1),MAX(0,NETWORKDAYS(MAX(DATE(2028,8,1),Mitarbeiter!$C41),MIN(DATE(2028,9,0),IF(Mitarbeiter!$D41="",DATE(2028,9,0),Mitarbeiter!$D41),TODAY()),Einstellungen!$F$13:$F$67)))*N(Mitarbeiter!$E41)/IF(Einstellungen!$C$11="7 Tage",7,5),N('Ist-Stunden'!AK41)+(N(Krankheitstage!BJ41)+N(Krankheitstage!BV41))*N($C41))))</f>
        <v/>
      </c>
      <c r="BP41" s="76">
        <f>IF($B41="",0,IF(Einstellungen!$C$10="Ja",MAX(IF(Einstellungen!$C$11="7 Tage",MAX(0,(MIN(DATE(2028,10,0),IF(Mitarbeiter!$D41="",DATE(2028,10,0),Mitarbeiter!$D41),TODAY()))-(MAX(DATE(2028,9,1),Mitarbeiter!$C41))+1),MAX(0,NETWORKDAYS(MAX(DATE(2028,9,1),Mitarbeiter!$C41),MIN(DATE(2028,10,0),IF(Mitarbeiter!$D41="",DATE(2028,10,0),Mitarbeiter!$D41),TODAY()),Einstellungen!$F$13:$F$67)))*N(Mitarbeiter!$E41)/IF(Einstellungen!$C$11="7 Tage",7,5),N('Ist-Stunden'!AL41)),MAX(IF(Einstellungen!$C$11="7 Tage",MAX(0,(MIN(DATE(2028,10,0),IF(Mitarbeiter!$D41="",DATE(2028,10,0),Mitarbeiter!$D41),TODAY()))-(MAX(DATE(2028,9,1),Mitarbeiter!$C41))+1),MAX(0,NETWORKDAYS(MAX(DATE(2028,9,1),Mitarbeiter!$C41),MIN(DATE(2028,10,0),IF(Mitarbeiter!$D41="",DATE(2028,10,0),Mitarbeiter!$D41),TODAY()),Einstellungen!$F$13:$F$67)))*N(Mitarbeiter!$E41)/IF(Einstellungen!$C$11="7 Tage",7,5),N('Ist-Stunden'!AL41)+(N(Krankheitstage!BK41)+N(Krankheitstage!BW41))*N($C41))))</f>
        <v/>
      </c>
      <c r="BQ41" s="76">
        <f>IF($B41="",0,IF(Einstellungen!$C$10="Ja",MAX(IF(Einstellungen!$C$11="7 Tage",MAX(0,(MIN(DATE(2028,11,0),IF(Mitarbeiter!$D41="",DATE(2028,11,0),Mitarbeiter!$D41),TODAY()))-(MAX(DATE(2028,10,1),Mitarbeiter!$C41))+1),MAX(0,NETWORKDAYS(MAX(DATE(2028,10,1),Mitarbeiter!$C41),MIN(DATE(2028,11,0),IF(Mitarbeiter!$D41="",DATE(2028,11,0),Mitarbeiter!$D41),TODAY()),Einstellungen!$F$13:$F$67)))*N(Mitarbeiter!$E41)/IF(Einstellungen!$C$11="7 Tage",7,5),N('Ist-Stunden'!AM41)),MAX(IF(Einstellungen!$C$11="7 Tage",MAX(0,(MIN(DATE(2028,11,0),IF(Mitarbeiter!$D41="",DATE(2028,11,0),Mitarbeiter!$D41),TODAY()))-(MAX(DATE(2028,10,1),Mitarbeiter!$C41))+1),MAX(0,NETWORKDAYS(MAX(DATE(2028,10,1),Mitarbeiter!$C41),MIN(DATE(2028,11,0),IF(Mitarbeiter!$D41="",DATE(2028,11,0),Mitarbeiter!$D41),TODAY()),Einstellungen!$F$13:$F$67)))*N(Mitarbeiter!$E41)/IF(Einstellungen!$C$11="7 Tage",7,5),N('Ist-Stunden'!AM41)+(N(Krankheitstage!BL41)+N(Krankheitstage!BX41))*N($C41))))</f>
        <v/>
      </c>
      <c r="BR41" s="76">
        <f>IF($B41="",0,IF(Einstellungen!$C$10="Ja",MAX(IF(Einstellungen!$C$11="7 Tage",MAX(0,(MIN(DATE(2028,12,0),IF(Mitarbeiter!$D41="",DATE(2028,12,0),Mitarbeiter!$D41),TODAY()))-(MAX(DATE(2028,11,1),Mitarbeiter!$C41))+1),MAX(0,NETWORKDAYS(MAX(DATE(2028,11,1),Mitarbeiter!$C41),MIN(DATE(2028,12,0),IF(Mitarbeiter!$D41="",DATE(2028,12,0),Mitarbeiter!$D41),TODAY()),Einstellungen!$F$13:$F$67)))*N(Mitarbeiter!$E41)/IF(Einstellungen!$C$11="7 Tage",7,5),N('Ist-Stunden'!AN41)),MAX(IF(Einstellungen!$C$11="7 Tage",MAX(0,(MIN(DATE(2028,12,0),IF(Mitarbeiter!$D41="",DATE(2028,12,0),Mitarbeiter!$D41),TODAY()))-(MAX(DATE(2028,11,1),Mitarbeiter!$C41))+1),MAX(0,NETWORKDAYS(MAX(DATE(2028,11,1),Mitarbeiter!$C41),MIN(DATE(2028,12,0),IF(Mitarbeiter!$D41="",DATE(2028,12,0),Mitarbeiter!$D41),TODAY()),Einstellungen!$F$13:$F$67)))*N(Mitarbeiter!$E41)/IF(Einstellungen!$C$11="7 Tage",7,5),N('Ist-Stunden'!AN41)+(N(Krankheitstage!BM41)+N(Krankheitstage!BY41))*N($C41))))</f>
        <v/>
      </c>
      <c r="BS41" s="76">
        <f>IF($B41="",0,IF(Einstellungen!$C$10="Ja",MAX(IF(Einstellungen!$C$11="7 Tage",MAX(0,(MIN(DATE(2028,13,0),IF(Mitarbeiter!$D41="",DATE(2028,13,0),Mitarbeiter!$D41),TODAY()))-(MAX(DATE(2028,12,1),Mitarbeiter!$C41))+1),MAX(0,NETWORKDAYS(MAX(DATE(2028,12,1),Mitarbeiter!$C41),MIN(DATE(2028,13,0),IF(Mitarbeiter!$D41="",DATE(2028,13,0),Mitarbeiter!$D41),TODAY()),Einstellungen!$F$13:$F$67)))*N(Mitarbeiter!$E41)/IF(Einstellungen!$C$11="7 Tage",7,5),N('Ist-Stunden'!AO41)),MAX(IF(Einstellungen!$C$11="7 Tage",MAX(0,(MIN(DATE(2028,13,0),IF(Mitarbeiter!$D41="",DATE(2028,13,0),Mitarbeiter!$D41),TODAY()))-(MAX(DATE(2028,12,1),Mitarbeiter!$C41))+1),MAX(0,NETWORKDAYS(MAX(DATE(2028,12,1),Mitarbeiter!$C41),MIN(DATE(2028,13,0),IF(Mitarbeiter!$D41="",DATE(2028,13,0),Mitarbeiter!$D41),TODAY()),Einstellungen!$F$13:$F$67)))*N(Mitarbeiter!$E41)/IF(Einstellungen!$C$11="7 Tage",7,5),N('Ist-Stunden'!AO41)+(N(Krankheitstage!BN41)+N(Krankheitstage!BZ41))*N($C41))))</f>
        <v/>
      </c>
      <c r="BT41" s="76">
        <f>IF($B41="",0,IF(Einstellungen!$C$10="Ja",MAX(IF(Einstellungen!$C$11="7 Tage",MAX(0,(MIN(DATE(2029,2,0),IF(Mitarbeiter!$D41="",DATE(2029,2,0),Mitarbeiter!$D41),TODAY()))-(MAX(DATE(2029,1,1),Mitarbeiter!$C41))+1),MAX(0,NETWORKDAYS(MAX(DATE(2029,1,1),Mitarbeiter!$C41),MIN(DATE(2029,2,0),IF(Mitarbeiter!$D41="",DATE(2029,2,0),Mitarbeiter!$D41),TODAY()),Einstellungen!$F$13:$F$67)))*N(Mitarbeiter!$E41)/IF(Einstellungen!$C$11="7 Tage",7,5),N('Ist-Stunden'!AP41)),MAX(IF(Einstellungen!$C$11="7 Tage",MAX(0,(MIN(DATE(2029,2,0),IF(Mitarbeiter!$D41="",DATE(2029,2,0),Mitarbeiter!$D41),TODAY()))-(MAX(DATE(2029,1,1),Mitarbeiter!$C41))+1),MAX(0,NETWORKDAYS(MAX(DATE(2029,1,1),Mitarbeiter!$C41),MIN(DATE(2029,2,0),IF(Mitarbeiter!$D41="",DATE(2029,2,0),Mitarbeiter!$D41),TODAY()),Einstellungen!$F$13:$F$67)))*N(Mitarbeiter!$E41)/IF(Einstellungen!$C$11="7 Tage",7,5),N('Ist-Stunden'!AP41)+(N(Krankheitstage!CA41)+N(Krankheitstage!CM41))*N($C41))))</f>
        <v/>
      </c>
      <c r="BU41" s="76">
        <f>IF($B41="",0,IF(Einstellungen!$C$10="Ja",MAX(IF(Einstellungen!$C$11="7 Tage",MAX(0,(MIN(DATE(2029,3,0),IF(Mitarbeiter!$D41="",DATE(2029,3,0),Mitarbeiter!$D41),TODAY()))-(MAX(DATE(2029,2,1),Mitarbeiter!$C41))+1),MAX(0,NETWORKDAYS(MAX(DATE(2029,2,1),Mitarbeiter!$C41),MIN(DATE(2029,3,0),IF(Mitarbeiter!$D41="",DATE(2029,3,0),Mitarbeiter!$D41),TODAY()),Einstellungen!$F$13:$F$67)))*N(Mitarbeiter!$E41)/IF(Einstellungen!$C$11="7 Tage",7,5),N('Ist-Stunden'!AQ41)),MAX(IF(Einstellungen!$C$11="7 Tage",MAX(0,(MIN(DATE(2029,3,0),IF(Mitarbeiter!$D41="",DATE(2029,3,0),Mitarbeiter!$D41),TODAY()))-(MAX(DATE(2029,2,1),Mitarbeiter!$C41))+1),MAX(0,NETWORKDAYS(MAX(DATE(2029,2,1),Mitarbeiter!$C41),MIN(DATE(2029,3,0),IF(Mitarbeiter!$D41="",DATE(2029,3,0),Mitarbeiter!$D41),TODAY()),Einstellungen!$F$13:$F$67)))*N(Mitarbeiter!$E41)/IF(Einstellungen!$C$11="7 Tage",7,5),N('Ist-Stunden'!AQ41)+(N(Krankheitstage!CB41)+N(Krankheitstage!CN41))*N($C41))))</f>
        <v/>
      </c>
      <c r="BV41" s="76">
        <f>IF($B41="",0,IF(Einstellungen!$C$10="Ja",MAX(IF(Einstellungen!$C$11="7 Tage",MAX(0,(MIN(DATE(2029,4,0),IF(Mitarbeiter!$D41="",DATE(2029,4,0),Mitarbeiter!$D41),TODAY()))-(MAX(DATE(2029,3,1),Mitarbeiter!$C41))+1),MAX(0,NETWORKDAYS(MAX(DATE(2029,3,1),Mitarbeiter!$C41),MIN(DATE(2029,4,0),IF(Mitarbeiter!$D41="",DATE(2029,4,0),Mitarbeiter!$D41),TODAY()),Einstellungen!$F$13:$F$67)))*N(Mitarbeiter!$E41)/IF(Einstellungen!$C$11="7 Tage",7,5),N('Ist-Stunden'!AR41)),MAX(IF(Einstellungen!$C$11="7 Tage",MAX(0,(MIN(DATE(2029,4,0),IF(Mitarbeiter!$D41="",DATE(2029,4,0),Mitarbeiter!$D41),TODAY()))-(MAX(DATE(2029,3,1),Mitarbeiter!$C41))+1),MAX(0,NETWORKDAYS(MAX(DATE(2029,3,1),Mitarbeiter!$C41),MIN(DATE(2029,4,0),IF(Mitarbeiter!$D41="",DATE(2029,4,0),Mitarbeiter!$D41),TODAY()),Einstellungen!$F$13:$F$67)))*N(Mitarbeiter!$E41)/IF(Einstellungen!$C$11="7 Tage",7,5),N('Ist-Stunden'!AR41)+(N(Krankheitstage!CC41)+N(Krankheitstage!CO41))*N($C41))))</f>
        <v/>
      </c>
      <c r="BW41" s="76">
        <f>IF($B41="",0,IF(Einstellungen!$C$10="Ja",MAX(IF(Einstellungen!$C$11="7 Tage",MAX(0,(MIN(DATE(2029,5,0),IF(Mitarbeiter!$D41="",DATE(2029,5,0),Mitarbeiter!$D41),TODAY()))-(MAX(DATE(2029,4,1),Mitarbeiter!$C41))+1),MAX(0,NETWORKDAYS(MAX(DATE(2029,4,1),Mitarbeiter!$C41),MIN(DATE(2029,5,0),IF(Mitarbeiter!$D41="",DATE(2029,5,0),Mitarbeiter!$D41),TODAY()),Einstellungen!$F$13:$F$67)))*N(Mitarbeiter!$E41)/IF(Einstellungen!$C$11="7 Tage",7,5),N('Ist-Stunden'!AS41)),MAX(IF(Einstellungen!$C$11="7 Tage",MAX(0,(MIN(DATE(2029,5,0),IF(Mitarbeiter!$D41="",DATE(2029,5,0),Mitarbeiter!$D41),TODAY()))-(MAX(DATE(2029,4,1),Mitarbeiter!$C41))+1),MAX(0,NETWORKDAYS(MAX(DATE(2029,4,1),Mitarbeiter!$C41),MIN(DATE(2029,5,0),IF(Mitarbeiter!$D41="",DATE(2029,5,0),Mitarbeiter!$D41),TODAY()),Einstellungen!$F$13:$F$67)))*N(Mitarbeiter!$E41)/IF(Einstellungen!$C$11="7 Tage",7,5),N('Ist-Stunden'!AS41)+(N(Krankheitstage!CD41)+N(Krankheitstage!CP41))*N($C41))))</f>
        <v/>
      </c>
      <c r="BX41" s="76">
        <f>IF($B41="",0,IF(Einstellungen!$C$10="Ja",MAX(IF(Einstellungen!$C$11="7 Tage",MAX(0,(MIN(DATE(2029,6,0),IF(Mitarbeiter!$D41="",DATE(2029,6,0),Mitarbeiter!$D41),TODAY()))-(MAX(DATE(2029,5,1),Mitarbeiter!$C41))+1),MAX(0,NETWORKDAYS(MAX(DATE(2029,5,1),Mitarbeiter!$C41),MIN(DATE(2029,6,0),IF(Mitarbeiter!$D41="",DATE(2029,6,0),Mitarbeiter!$D41),TODAY()),Einstellungen!$F$13:$F$67)))*N(Mitarbeiter!$E41)/IF(Einstellungen!$C$11="7 Tage",7,5),N('Ist-Stunden'!AT41)),MAX(IF(Einstellungen!$C$11="7 Tage",MAX(0,(MIN(DATE(2029,6,0),IF(Mitarbeiter!$D41="",DATE(2029,6,0),Mitarbeiter!$D41),TODAY()))-(MAX(DATE(2029,5,1),Mitarbeiter!$C41))+1),MAX(0,NETWORKDAYS(MAX(DATE(2029,5,1),Mitarbeiter!$C41),MIN(DATE(2029,6,0),IF(Mitarbeiter!$D41="",DATE(2029,6,0),Mitarbeiter!$D41),TODAY()),Einstellungen!$F$13:$F$67)))*N(Mitarbeiter!$E41)/IF(Einstellungen!$C$11="7 Tage",7,5),N('Ist-Stunden'!AT41)+(N(Krankheitstage!CE41)+N(Krankheitstage!CQ41))*N($C41))))</f>
        <v/>
      </c>
      <c r="BY41" s="76">
        <f>IF($B41="",0,IF(Einstellungen!$C$10="Ja",MAX(IF(Einstellungen!$C$11="7 Tage",MAX(0,(MIN(DATE(2029,7,0),IF(Mitarbeiter!$D41="",DATE(2029,7,0),Mitarbeiter!$D41),TODAY()))-(MAX(DATE(2029,6,1),Mitarbeiter!$C41))+1),MAX(0,NETWORKDAYS(MAX(DATE(2029,6,1),Mitarbeiter!$C41),MIN(DATE(2029,7,0),IF(Mitarbeiter!$D41="",DATE(2029,7,0),Mitarbeiter!$D41),TODAY()),Einstellungen!$F$13:$F$67)))*N(Mitarbeiter!$E41)/IF(Einstellungen!$C$11="7 Tage",7,5),N('Ist-Stunden'!AU41)),MAX(IF(Einstellungen!$C$11="7 Tage",MAX(0,(MIN(DATE(2029,7,0),IF(Mitarbeiter!$D41="",DATE(2029,7,0),Mitarbeiter!$D41),TODAY()))-(MAX(DATE(2029,6,1),Mitarbeiter!$C41))+1),MAX(0,NETWORKDAYS(MAX(DATE(2029,6,1),Mitarbeiter!$C41),MIN(DATE(2029,7,0),IF(Mitarbeiter!$D41="",DATE(2029,7,0),Mitarbeiter!$D41),TODAY()),Einstellungen!$F$13:$F$67)))*N(Mitarbeiter!$E41)/IF(Einstellungen!$C$11="7 Tage",7,5),N('Ist-Stunden'!AU41)+(N(Krankheitstage!CF41)+N(Krankheitstage!CR41))*N($C41))))</f>
        <v/>
      </c>
      <c r="BZ41" s="76">
        <f>IF($B41="",0,IF(Einstellungen!$C$10="Ja",MAX(IF(Einstellungen!$C$11="7 Tage",MAX(0,(MIN(DATE(2029,8,0),IF(Mitarbeiter!$D41="",DATE(2029,8,0),Mitarbeiter!$D41),TODAY()))-(MAX(DATE(2029,7,1),Mitarbeiter!$C41))+1),MAX(0,NETWORKDAYS(MAX(DATE(2029,7,1),Mitarbeiter!$C41),MIN(DATE(2029,8,0),IF(Mitarbeiter!$D41="",DATE(2029,8,0),Mitarbeiter!$D41),TODAY()),Einstellungen!$F$13:$F$67)))*N(Mitarbeiter!$E41)/IF(Einstellungen!$C$11="7 Tage",7,5),N('Ist-Stunden'!AV41)),MAX(IF(Einstellungen!$C$11="7 Tage",MAX(0,(MIN(DATE(2029,8,0),IF(Mitarbeiter!$D41="",DATE(2029,8,0),Mitarbeiter!$D41),TODAY()))-(MAX(DATE(2029,7,1),Mitarbeiter!$C41))+1),MAX(0,NETWORKDAYS(MAX(DATE(2029,7,1),Mitarbeiter!$C41),MIN(DATE(2029,8,0),IF(Mitarbeiter!$D41="",DATE(2029,8,0),Mitarbeiter!$D41),TODAY()),Einstellungen!$F$13:$F$67)))*N(Mitarbeiter!$E41)/IF(Einstellungen!$C$11="7 Tage",7,5),N('Ist-Stunden'!AV41)+(N(Krankheitstage!CG41)+N(Krankheitstage!CS41))*N($C41))))</f>
        <v/>
      </c>
      <c r="CA41" s="76">
        <f>IF($B41="",0,IF(Einstellungen!$C$10="Ja",MAX(IF(Einstellungen!$C$11="7 Tage",MAX(0,(MIN(DATE(2029,9,0),IF(Mitarbeiter!$D41="",DATE(2029,9,0),Mitarbeiter!$D41),TODAY()))-(MAX(DATE(2029,8,1),Mitarbeiter!$C41))+1),MAX(0,NETWORKDAYS(MAX(DATE(2029,8,1),Mitarbeiter!$C41),MIN(DATE(2029,9,0),IF(Mitarbeiter!$D41="",DATE(2029,9,0),Mitarbeiter!$D41),TODAY()),Einstellungen!$F$13:$F$67)))*N(Mitarbeiter!$E41)/IF(Einstellungen!$C$11="7 Tage",7,5),N('Ist-Stunden'!AW41)),MAX(IF(Einstellungen!$C$11="7 Tage",MAX(0,(MIN(DATE(2029,9,0),IF(Mitarbeiter!$D41="",DATE(2029,9,0),Mitarbeiter!$D41),TODAY()))-(MAX(DATE(2029,8,1),Mitarbeiter!$C41))+1),MAX(0,NETWORKDAYS(MAX(DATE(2029,8,1),Mitarbeiter!$C41),MIN(DATE(2029,9,0),IF(Mitarbeiter!$D41="",DATE(2029,9,0),Mitarbeiter!$D41),TODAY()),Einstellungen!$F$13:$F$67)))*N(Mitarbeiter!$E41)/IF(Einstellungen!$C$11="7 Tage",7,5),N('Ist-Stunden'!AW41)+(N(Krankheitstage!CH41)+N(Krankheitstage!CT41))*N($C41))))</f>
        <v/>
      </c>
      <c r="CB41" s="76">
        <f>IF($B41="",0,IF(Einstellungen!$C$10="Ja",MAX(IF(Einstellungen!$C$11="7 Tage",MAX(0,(MIN(DATE(2029,10,0),IF(Mitarbeiter!$D41="",DATE(2029,10,0),Mitarbeiter!$D41),TODAY()))-(MAX(DATE(2029,9,1),Mitarbeiter!$C41))+1),MAX(0,NETWORKDAYS(MAX(DATE(2029,9,1),Mitarbeiter!$C41),MIN(DATE(2029,10,0),IF(Mitarbeiter!$D41="",DATE(2029,10,0),Mitarbeiter!$D41),TODAY()),Einstellungen!$F$13:$F$67)))*N(Mitarbeiter!$E41)/IF(Einstellungen!$C$11="7 Tage",7,5),N('Ist-Stunden'!AX41)),MAX(IF(Einstellungen!$C$11="7 Tage",MAX(0,(MIN(DATE(2029,10,0),IF(Mitarbeiter!$D41="",DATE(2029,10,0),Mitarbeiter!$D41),TODAY()))-(MAX(DATE(2029,9,1),Mitarbeiter!$C41))+1),MAX(0,NETWORKDAYS(MAX(DATE(2029,9,1),Mitarbeiter!$C41),MIN(DATE(2029,10,0),IF(Mitarbeiter!$D41="",DATE(2029,10,0),Mitarbeiter!$D41),TODAY()),Einstellungen!$F$13:$F$67)))*N(Mitarbeiter!$E41)/IF(Einstellungen!$C$11="7 Tage",7,5),N('Ist-Stunden'!AX41)+(N(Krankheitstage!CI41)+N(Krankheitstage!CU41))*N($C41))))</f>
        <v/>
      </c>
      <c r="CC41" s="76">
        <f>IF($B41="",0,IF(Einstellungen!$C$10="Ja",MAX(IF(Einstellungen!$C$11="7 Tage",MAX(0,(MIN(DATE(2029,11,0),IF(Mitarbeiter!$D41="",DATE(2029,11,0),Mitarbeiter!$D41),TODAY()))-(MAX(DATE(2029,10,1),Mitarbeiter!$C41))+1),MAX(0,NETWORKDAYS(MAX(DATE(2029,10,1),Mitarbeiter!$C41),MIN(DATE(2029,11,0),IF(Mitarbeiter!$D41="",DATE(2029,11,0),Mitarbeiter!$D41),TODAY()),Einstellungen!$F$13:$F$67)))*N(Mitarbeiter!$E41)/IF(Einstellungen!$C$11="7 Tage",7,5),N('Ist-Stunden'!AY41)),MAX(IF(Einstellungen!$C$11="7 Tage",MAX(0,(MIN(DATE(2029,11,0),IF(Mitarbeiter!$D41="",DATE(2029,11,0),Mitarbeiter!$D41),TODAY()))-(MAX(DATE(2029,10,1),Mitarbeiter!$C41))+1),MAX(0,NETWORKDAYS(MAX(DATE(2029,10,1),Mitarbeiter!$C41),MIN(DATE(2029,11,0),IF(Mitarbeiter!$D41="",DATE(2029,11,0),Mitarbeiter!$D41),TODAY()),Einstellungen!$F$13:$F$67)))*N(Mitarbeiter!$E41)/IF(Einstellungen!$C$11="7 Tage",7,5),N('Ist-Stunden'!AY41)+(N(Krankheitstage!CJ41)+N(Krankheitstage!CV41))*N($C41))))</f>
        <v/>
      </c>
      <c r="CD41" s="76">
        <f>IF($B41="",0,IF(Einstellungen!$C$10="Ja",MAX(IF(Einstellungen!$C$11="7 Tage",MAX(0,(MIN(DATE(2029,12,0),IF(Mitarbeiter!$D41="",DATE(2029,12,0),Mitarbeiter!$D41),TODAY()))-(MAX(DATE(2029,11,1),Mitarbeiter!$C41))+1),MAX(0,NETWORKDAYS(MAX(DATE(2029,11,1),Mitarbeiter!$C41),MIN(DATE(2029,12,0),IF(Mitarbeiter!$D41="",DATE(2029,12,0),Mitarbeiter!$D41),TODAY()),Einstellungen!$F$13:$F$67)))*N(Mitarbeiter!$E41)/IF(Einstellungen!$C$11="7 Tage",7,5),N('Ist-Stunden'!AZ41)),MAX(IF(Einstellungen!$C$11="7 Tage",MAX(0,(MIN(DATE(2029,12,0),IF(Mitarbeiter!$D41="",DATE(2029,12,0),Mitarbeiter!$D41),TODAY()))-(MAX(DATE(2029,11,1),Mitarbeiter!$C41))+1),MAX(0,NETWORKDAYS(MAX(DATE(2029,11,1),Mitarbeiter!$C41),MIN(DATE(2029,12,0),IF(Mitarbeiter!$D41="",DATE(2029,12,0),Mitarbeiter!$D41),TODAY()),Einstellungen!$F$13:$F$67)))*N(Mitarbeiter!$E41)/IF(Einstellungen!$C$11="7 Tage",7,5),N('Ist-Stunden'!AZ41)+(N(Krankheitstage!CK41)+N(Krankheitstage!CW41))*N($C41))))</f>
        <v/>
      </c>
      <c r="CE41" s="76">
        <f>IF($B41="",0,IF(Einstellungen!$C$10="Ja",MAX(IF(Einstellungen!$C$11="7 Tage",MAX(0,(MIN(DATE(2029,13,0),IF(Mitarbeiter!$D41="",DATE(2029,13,0),Mitarbeiter!$D41),TODAY()))-(MAX(DATE(2029,12,1),Mitarbeiter!$C41))+1),MAX(0,NETWORKDAYS(MAX(DATE(2029,12,1),Mitarbeiter!$C41),MIN(DATE(2029,13,0),IF(Mitarbeiter!$D41="",DATE(2029,13,0),Mitarbeiter!$D41),TODAY()),Einstellungen!$F$13:$F$67)))*N(Mitarbeiter!$E41)/IF(Einstellungen!$C$11="7 Tage",7,5),N('Ist-Stunden'!BA41)),MAX(IF(Einstellungen!$C$11="7 Tage",MAX(0,(MIN(DATE(2029,13,0),IF(Mitarbeiter!$D41="",DATE(2029,13,0),Mitarbeiter!$D41),TODAY()))-(MAX(DATE(2029,12,1),Mitarbeiter!$C41))+1),MAX(0,NETWORKDAYS(MAX(DATE(2029,12,1),Mitarbeiter!$C41),MIN(DATE(2029,13,0),IF(Mitarbeiter!$D41="",DATE(2029,13,0),Mitarbeiter!$D41),TODAY()),Einstellungen!$F$13:$F$67)))*N(Mitarbeiter!$E41)/IF(Einstellungen!$C$11="7 Tage",7,5),N('Ist-Stunden'!BA41)+(N(Krankheitstage!CL41)+N(Krankheitstage!CX41))*N($C41))))</f>
        <v/>
      </c>
      <c r="CF41" s="76">
        <f>IF($B41="",0,IF(Einstellungen!$C$10="Ja",MAX(IF(Einstellungen!$C$11="7 Tage",MAX(0,(MIN(DATE(2030,2,0),IF(Mitarbeiter!$D41="",DATE(2030,2,0),Mitarbeiter!$D41),TODAY()))-(MAX(DATE(2030,1,1),Mitarbeiter!$C41))+1),MAX(0,NETWORKDAYS(MAX(DATE(2030,1,1),Mitarbeiter!$C41),MIN(DATE(2030,2,0),IF(Mitarbeiter!$D41="",DATE(2030,2,0),Mitarbeiter!$D41),TODAY()),Einstellungen!$F$13:$F$67)))*N(Mitarbeiter!$E41)/IF(Einstellungen!$C$11="7 Tage",7,5),N('Ist-Stunden'!BB41)),MAX(IF(Einstellungen!$C$11="7 Tage",MAX(0,(MIN(DATE(2030,2,0),IF(Mitarbeiter!$D41="",DATE(2030,2,0),Mitarbeiter!$D41),TODAY()))-(MAX(DATE(2030,1,1),Mitarbeiter!$C41))+1),MAX(0,NETWORKDAYS(MAX(DATE(2030,1,1),Mitarbeiter!$C41),MIN(DATE(2030,2,0),IF(Mitarbeiter!$D41="",DATE(2030,2,0),Mitarbeiter!$D41),TODAY()),Einstellungen!$F$13:$F$67)))*N(Mitarbeiter!$E41)/IF(Einstellungen!$C$11="7 Tage",7,5),N('Ist-Stunden'!BB41)+(N(Krankheitstage!CY41)+N(Krankheitstage!DK41))*N($C41))))</f>
        <v/>
      </c>
      <c r="CG41" s="76">
        <f>IF($B41="",0,IF(Einstellungen!$C$10="Ja",MAX(IF(Einstellungen!$C$11="7 Tage",MAX(0,(MIN(DATE(2030,3,0),IF(Mitarbeiter!$D41="",DATE(2030,3,0),Mitarbeiter!$D41),TODAY()))-(MAX(DATE(2030,2,1),Mitarbeiter!$C41))+1),MAX(0,NETWORKDAYS(MAX(DATE(2030,2,1),Mitarbeiter!$C41),MIN(DATE(2030,3,0),IF(Mitarbeiter!$D41="",DATE(2030,3,0),Mitarbeiter!$D41),TODAY()),Einstellungen!$F$13:$F$67)))*N(Mitarbeiter!$E41)/IF(Einstellungen!$C$11="7 Tage",7,5),N('Ist-Stunden'!BC41)),MAX(IF(Einstellungen!$C$11="7 Tage",MAX(0,(MIN(DATE(2030,3,0),IF(Mitarbeiter!$D41="",DATE(2030,3,0),Mitarbeiter!$D41),TODAY()))-(MAX(DATE(2030,2,1),Mitarbeiter!$C41))+1),MAX(0,NETWORKDAYS(MAX(DATE(2030,2,1),Mitarbeiter!$C41),MIN(DATE(2030,3,0),IF(Mitarbeiter!$D41="",DATE(2030,3,0),Mitarbeiter!$D41),TODAY()),Einstellungen!$F$13:$F$67)))*N(Mitarbeiter!$E41)/IF(Einstellungen!$C$11="7 Tage",7,5),N('Ist-Stunden'!BC41)+(N(Krankheitstage!CZ41)+N(Krankheitstage!DL41))*N($C41))))</f>
        <v/>
      </c>
      <c r="CH41" s="76">
        <f>IF($B41="",0,IF(Einstellungen!$C$10="Ja",MAX(IF(Einstellungen!$C$11="7 Tage",MAX(0,(MIN(DATE(2030,4,0),IF(Mitarbeiter!$D41="",DATE(2030,4,0),Mitarbeiter!$D41),TODAY()))-(MAX(DATE(2030,3,1),Mitarbeiter!$C41))+1),MAX(0,NETWORKDAYS(MAX(DATE(2030,3,1),Mitarbeiter!$C41),MIN(DATE(2030,4,0),IF(Mitarbeiter!$D41="",DATE(2030,4,0),Mitarbeiter!$D41),TODAY()),Einstellungen!$F$13:$F$67)))*N(Mitarbeiter!$E41)/IF(Einstellungen!$C$11="7 Tage",7,5),N('Ist-Stunden'!BD41)),MAX(IF(Einstellungen!$C$11="7 Tage",MAX(0,(MIN(DATE(2030,4,0),IF(Mitarbeiter!$D41="",DATE(2030,4,0),Mitarbeiter!$D41),TODAY()))-(MAX(DATE(2030,3,1),Mitarbeiter!$C41))+1),MAX(0,NETWORKDAYS(MAX(DATE(2030,3,1),Mitarbeiter!$C41),MIN(DATE(2030,4,0),IF(Mitarbeiter!$D41="",DATE(2030,4,0),Mitarbeiter!$D41),TODAY()),Einstellungen!$F$13:$F$67)))*N(Mitarbeiter!$E41)/IF(Einstellungen!$C$11="7 Tage",7,5),N('Ist-Stunden'!BD41)+(N(Krankheitstage!DA41)+N(Krankheitstage!DM41))*N($C41))))</f>
        <v/>
      </c>
      <c r="CI41" s="76">
        <f>IF($B41="",0,IF(Einstellungen!$C$10="Ja",MAX(IF(Einstellungen!$C$11="7 Tage",MAX(0,(MIN(DATE(2030,5,0),IF(Mitarbeiter!$D41="",DATE(2030,5,0),Mitarbeiter!$D41),TODAY()))-(MAX(DATE(2030,4,1),Mitarbeiter!$C41))+1),MAX(0,NETWORKDAYS(MAX(DATE(2030,4,1),Mitarbeiter!$C41),MIN(DATE(2030,5,0),IF(Mitarbeiter!$D41="",DATE(2030,5,0),Mitarbeiter!$D41),TODAY()),Einstellungen!$F$13:$F$67)))*N(Mitarbeiter!$E41)/IF(Einstellungen!$C$11="7 Tage",7,5),N('Ist-Stunden'!BE41)),MAX(IF(Einstellungen!$C$11="7 Tage",MAX(0,(MIN(DATE(2030,5,0),IF(Mitarbeiter!$D41="",DATE(2030,5,0),Mitarbeiter!$D41),TODAY()))-(MAX(DATE(2030,4,1),Mitarbeiter!$C41))+1),MAX(0,NETWORKDAYS(MAX(DATE(2030,4,1),Mitarbeiter!$C41),MIN(DATE(2030,5,0),IF(Mitarbeiter!$D41="",DATE(2030,5,0),Mitarbeiter!$D41),TODAY()),Einstellungen!$F$13:$F$67)))*N(Mitarbeiter!$E41)/IF(Einstellungen!$C$11="7 Tage",7,5),N('Ist-Stunden'!BE41)+(N(Krankheitstage!DB41)+N(Krankheitstage!DN41))*N($C41))))</f>
        <v/>
      </c>
      <c r="CJ41" s="76">
        <f>IF($B41="",0,IF(Einstellungen!$C$10="Ja",MAX(IF(Einstellungen!$C$11="7 Tage",MAX(0,(MIN(DATE(2030,6,0),IF(Mitarbeiter!$D41="",DATE(2030,6,0),Mitarbeiter!$D41),TODAY()))-(MAX(DATE(2030,5,1),Mitarbeiter!$C41))+1),MAX(0,NETWORKDAYS(MAX(DATE(2030,5,1),Mitarbeiter!$C41),MIN(DATE(2030,6,0),IF(Mitarbeiter!$D41="",DATE(2030,6,0),Mitarbeiter!$D41),TODAY()),Einstellungen!$F$13:$F$67)))*N(Mitarbeiter!$E41)/IF(Einstellungen!$C$11="7 Tage",7,5),N('Ist-Stunden'!BF41)),MAX(IF(Einstellungen!$C$11="7 Tage",MAX(0,(MIN(DATE(2030,6,0),IF(Mitarbeiter!$D41="",DATE(2030,6,0),Mitarbeiter!$D41),TODAY()))-(MAX(DATE(2030,5,1),Mitarbeiter!$C41))+1),MAX(0,NETWORKDAYS(MAX(DATE(2030,5,1),Mitarbeiter!$C41),MIN(DATE(2030,6,0),IF(Mitarbeiter!$D41="",DATE(2030,6,0),Mitarbeiter!$D41),TODAY()),Einstellungen!$F$13:$F$67)))*N(Mitarbeiter!$E41)/IF(Einstellungen!$C$11="7 Tage",7,5),N('Ist-Stunden'!BF41)+(N(Krankheitstage!DC41)+N(Krankheitstage!DO41))*N($C41))))</f>
        <v/>
      </c>
      <c r="CK41" s="76">
        <f>IF($B41="",0,IF(Einstellungen!$C$10="Ja",MAX(IF(Einstellungen!$C$11="7 Tage",MAX(0,(MIN(DATE(2030,7,0),IF(Mitarbeiter!$D41="",DATE(2030,7,0),Mitarbeiter!$D41),TODAY()))-(MAX(DATE(2030,6,1),Mitarbeiter!$C41))+1),MAX(0,NETWORKDAYS(MAX(DATE(2030,6,1),Mitarbeiter!$C41),MIN(DATE(2030,7,0),IF(Mitarbeiter!$D41="",DATE(2030,7,0),Mitarbeiter!$D41),TODAY()),Einstellungen!$F$13:$F$67)))*N(Mitarbeiter!$E41)/IF(Einstellungen!$C$11="7 Tage",7,5),N('Ist-Stunden'!BG41)),MAX(IF(Einstellungen!$C$11="7 Tage",MAX(0,(MIN(DATE(2030,7,0),IF(Mitarbeiter!$D41="",DATE(2030,7,0),Mitarbeiter!$D41),TODAY()))-(MAX(DATE(2030,6,1),Mitarbeiter!$C41))+1),MAX(0,NETWORKDAYS(MAX(DATE(2030,6,1),Mitarbeiter!$C41),MIN(DATE(2030,7,0),IF(Mitarbeiter!$D41="",DATE(2030,7,0),Mitarbeiter!$D41),TODAY()),Einstellungen!$F$13:$F$67)))*N(Mitarbeiter!$E41)/IF(Einstellungen!$C$11="7 Tage",7,5),N('Ist-Stunden'!BG41)+(N(Krankheitstage!DD41)+N(Krankheitstage!DP41))*N($C41))))</f>
        <v/>
      </c>
      <c r="CL41" s="76">
        <f>IF($B41="",0,IF(Einstellungen!$C$10="Ja",MAX(IF(Einstellungen!$C$11="7 Tage",MAX(0,(MIN(DATE(2030,8,0),IF(Mitarbeiter!$D41="",DATE(2030,8,0),Mitarbeiter!$D41),TODAY()))-(MAX(DATE(2030,7,1),Mitarbeiter!$C41))+1),MAX(0,NETWORKDAYS(MAX(DATE(2030,7,1),Mitarbeiter!$C41),MIN(DATE(2030,8,0),IF(Mitarbeiter!$D41="",DATE(2030,8,0),Mitarbeiter!$D41),TODAY()),Einstellungen!$F$13:$F$67)))*N(Mitarbeiter!$E41)/IF(Einstellungen!$C$11="7 Tage",7,5),N('Ist-Stunden'!BH41)),MAX(IF(Einstellungen!$C$11="7 Tage",MAX(0,(MIN(DATE(2030,8,0),IF(Mitarbeiter!$D41="",DATE(2030,8,0),Mitarbeiter!$D41),TODAY()))-(MAX(DATE(2030,7,1),Mitarbeiter!$C41))+1),MAX(0,NETWORKDAYS(MAX(DATE(2030,7,1),Mitarbeiter!$C41),MIN(DATE(2030,8,0),IF(Mitarbeiter!$D41="",DATE(2030,8,0),Mitarbeiter!$D41),TODAY()),Einstellungen!$F$13:$F$67)))*N(Mitarbeiter!$E41)/IF(Einstellungen!$C$11="7 Tage",7,5),N('Ist-Stunden'!BH41)+(N(Krankheitstage!DE41)+N(Krankheitstage!DQ41))*N($C41))))</f>
        <v/>
      </c>
      <c r="CM41" s="76">
        <f>IF($B41="",0,IF(Einstellungen!$C$10="Ja",MAX(IF(Einstellungen!$C$11="7 Tage",MAX(0,(MIN(DATE(2030,9,0),IF(Mitarbeiter!$D41="",DATE(2030,9,0),Mitarbeiter!$D41),TODAY()))-(MAX(DATE(2030,8,1),Mitarbeiter!$C41))+1),MAX(0,NETWORKDAYS(MAX(DATE(2030,8,1),Mitarbeiter!$C41),MIN(DATE(2030,9,0),IF(Mitarbeiter!$D41="",DATE(2030,9,0),Mitarbeiter!$D41),TODAY()),Einstellungen!$F$13:$F$67)))*N(Mitarbeiter!$E41)/IF(Einstellungen!$C$11="7 Tage",7,5),N('Ist-Stunden'!BI41)),MAX(IF(Einstellungen!$C$11="7 Tage",MAX(0,(MIN(DATE(2030,9,0),IF(Mitarbeiter!$D41="",DATE(2030,9,0),Mitarbeiter!$D41),TODAY()))-(MAX(DATE(2030,8,1),Mitarbeiter!$C41))+1),MAX(0,NETWORKDAYS(MAX(DATE(2030,8,1),Mitarbeiter!$C41),MIN(DATE(2030,9,0),IF(Mitarbeiter!$D41="",DATE(2030,9,0),Mitarbeiter!$D41),TODAY()),Einstellungen!$F$13:$F$67)))*N(Mitarbeiter!$E41)/IF(Einstellungen!$C$11="7 Tage",7,5),N('Ist-Stunden'!BI41)+(N(Krankheitstage!DF41)+N(Krankheitstage!DR41))*N($C41))))</f>
        <v/>
      </c>
      <c r="CN41" s="76">
        <f>IF($B41="",0,IF(Einstellungen!$C$10="Ja",MAX(IF(Einstellungen!$C$11="7 Tage",MAX(0,(MIN(DATE(2030,10,0),IF(Mitarbeiter!$D41="",DATE(2030,10,0),Mitarbeiter!$D41),TODAY()))-(MAX(DATE(2030,9,1),Mitarbeiter!$C41))+1),MAX(0,NETWORKDAYS(MAX(DATE(2030,9,1),Mitarbeiter!$C41),MIN(DATE(2030,10,0),IF(Mitarbeiter!$D41="",DATE(2030,10,0),Mitarbeiter!$D41),TODAY()),Einstellungen!$F$13:$F$67)))*N(Mitarbeiter!$E41)/IF(Einstellungen!$C$11="7 Tage",7,5),N('Ist-Stunden'!BJ41)),MAX(IF(Einstellungen!$C$11="7 Tage",MAX(0,(MIN(DATE(2030,10,0),IF(Mitarbeiter!$D41="",DATE(2030,10,0),Mitarbeiter!$D41),TODAY()))-(MAX(DATE(2030,9,1),Mitarbeiter!$C41))+1),MAX(0,NETWORKDAYS(MAX(DATE(2030,9,1),Mitarbeiter!$C41),MIN(DATE(2030,10,0),IF(Mitarbeiter!$D41="",DATE(2030,10,0),Mitarbeiter!$D41),TODAY()),Einstellungen!$F$13:$F$67)))*N(Mitarbeiter!$E41)/IF(Einstellungen!$C$11="7 Tage",7,5),N('Ist-Stunden'!BJ41)+(N(Krankheitstage!DG41)+N(Krankheitstage!DS41))*N($C41))))</f>
        <v/>
      </c>
      <c r="CO41" s="76">
        <f>IF($B41="",0,IF(Einstellungen!$C$10="Ja",MAX(IF(Einstellungen!$C$11="7 Tage",MAX(0,(MIN(DATE(2030,11,0),IF(Mitarbeiter!$D41="",DATE(2030,11,0),Mitarbeiter!$D41),TODAY()))-(MAX(DATE(2030,10,1),Mitarbeiter!$C41))+1),MAX(0,NETWORKDAYS(MAX(DATE(2030,10,1),Mitarbeiter!$C41),MIN(DATE(2030,11,0),IF(Mitarbeiter!$D41="",DATE(2030,11,0),Mitarbeiter!$D41),TODAY()),Einstellungen!$F$13:$F$67)))*N(Mitarbeiter!$E41)/IF(Einstellungen!$C$11="7 Tage",7,5),N('Ist-Stunden'!BK41)),MAX(IF(Einstellungen!$C$11="7 Tage",MAX(0,(MIN(DATE(2030,11,0),IF(Mitarbeiter!$D41="",DATE(2030,11,0),Mitarbeiter!$D41),TODAY()))-(MAX(DATE(2030,10,1),Mitarbeiter!$C41))+1),MAX(0,NETWORKDAYS(MAX(DATE(2030,10,1),Mitarbeiter!$C41),MIN(DATE(2030,11,0),IF(Mitarbeiter!$D41="",DATE(2030,11,0),Mitarbeiter!$D41),TODAY()),Einstellungen!$F$13:$F$67)))*N(Mitarbeiter!$E41)/IF(Einstellungen!$C$11="7 Tage",7,5),N('Ist-Stunden'!BK41)+(N(Krankheitstage!DH41)+N(Krankheitstage!DT41))*N($C41))))</f>
        <v/>
      </c>
      <c r="CP41" s="76">
        <f>IF($B41="",0,IF(Einstellungen!$C$10="Ja",MAX(IF(Einstellungen!$C$11="7 Tage",MAX(0,(MIN(DATE(2030,12,0),IF(Mitarbeiter!$D41="",DATE(2030,12,0),Mitarbeiter!$D41),TODAY()))-(MAX(DATE(2030,11,1),Mitarbeiter!$C41))+1),MAX(0,NETWORKDAYS(MAX(DATE(2030,11,1),Mitarbeiter!$C41),MIN(DATE(2030,12,0),IF(Mitarbeiter!$D41="",DATE(2030,12,0),Mitarbeiter!$D41),TODAY()),Einstellungen!$F$13:$F$67)))*N(Mitarbeiter!$E41)/IF(Einstellungen!$C$11="7 Tage",7,5),N('Ist-Stunden'!BL41)),MAX(IF(Einstellungen!$C$11="7 Tage",MAX(0,(MIN(DATE(2030,12,0),IF(Mitarbeiter!$D41="",DATE(2030,12,0),Mitarbeiter!$D41),TODAY()))-(MAX(DATE(2030,11,1),Mitarbeiter!$C41))+1),MAX(0,NETWORKDAYS(MAX(DATE(2030,11,1),Mitarbeiter!$C41),MIN(DATE(2030,12,0),IF(Mitarbeiter!$D41="",DATE(2030,12,0),Mitarbeiter!$D41),TODAY()),Einstellungen!$F$13:$F$67)))*N(Mitarbeiter!$E41)/IF(Einstellungen!$C$11="7 Tage",7,5),N('Ist-Stunden'!BL41)+(N(Krankheitstage!DI41)+N(Krankheitstage!DU41))*N($C41))))</f>
        <v/>
      </c>
      <c r="CQ41" s="76">
        <f>IF($B41="",0,IF(Einstellungen!$C$10="Ja",MAX(IF(Einstellungen!$C$11="7 Tage",MAX(0,(MIN(DATE(2030,13,0),IF(Mitarbeiter!$D41="",DATE(2030,13,0),Mitarbeiter!$D41),TODAY()))-(MAX(DATE(2030,12,1),Mitarbeiter!$C41))+1),MAX(0,NETWORKDAYS(MAX(DATE(2030,12,1),Mitarbeiter!$C41),MIN(DATE(2030,13,0),IF(Mitarbeiter!$D41="",DATE(2030,13,0),Mitarbeiter!$D41),TODAY()),Einstellungen!$F$13:$F$67)))*N(Mitarbeiter!$E41)/IF(Einstellungen!$C$11="7 Tage",7,5),N('Ist-Stunden'!BM41)),MAX(IF(Einstellungen!$C$11="7 Tage",MAX(0,(MIN(DATE(2030,13,0),IF(Mitarbeiter!$D41="",DATE(2030,13,0),Mitarbeiter!$D41),TODAY()))-(MAX(DATE(2030,12,1),Mitarbeiter!$C41))+1),MAX(0,NETWORKDAYS(MAX(DATE(2030,12,1),Mitarbeiter!$C41),MIN(DATE(2030,13,0),IF(Mitarbeiter!$D41="",DATE(2030,13,0),Mitarbeiter!$D41),TODAY()),Einstellungen!$F$13:$F$67)))*N(Mitarbeiter!$E41)/IF(Einstellungen!$C$11="7 Tage",7,5),N('Ist-Stunden'!BM41)+(N(Krankheitstage!DJ41)+N(Krankheitstage!DV41))*N($C41))))</f>
        <v/>
      </c>
    </row>
    <row r="42">
      <c r="A42" s="73">
        <f>IF(Mitarbeiter!B42="","",Mitarbeiter!A42)</f>
        <v/>
      </c>
      <c r="B42" s="6">
        <f>IF(Mitarbeiter!B42="","",Mitarbeiter!B42)</f>
        <v/>
      </c>
      <c r="C42" s="74">
        <f>IF(Mitarbeiter!B42="","",Mitarbeiter!F42)</f>
        <v/>
      </c>
      <c r="D42" s="75">
        <f>N(INDEX(Krankheitstage!$G42:$DV42,1,(Einstellungen!$C$3-2026)*24+1))</f>
        <v/>
      </c>
      <c r="E42" s="75">
        <f>N(INDEX(Krankheitstage!$G42:$DV42,1,(Einstellungen!$C$3-2026)*24+2))</f>
        <v/>
      </c>
      <c r="F42" s="75">
        <f>N(INDEX(Krankheitstage!$G42:$DV42,1,(Einstellungen!$C$3-2026)*24+3))</f>
        <v/>
      </c>
      <c r="G42" s="75">
        <f>N(INDEX(Krankheitstage!$G42:$DV42,1,(Einstellungen!$C$3-2026)*24+4))</f>
        <v/>
      </c>
      <c r="H42" s="75">
        <f>N(INDEX(Krankheitstage!$G42:$DV42,1,(Einstellungen!$C$3-2026)*24+5))</f>
        <v/>
      </c>
      <c r="I42" s="75">
        <f>N(INDEX(Krankheitstage!$G42:$DV42,1,(Einstellungen!$C$3-2026)*24+6))</f>
        <v/>
      </c>
      <c r="J42" s="75">
        <f>N(INDEX(Krankheitstage!$G42:$DV42,1,(Einstellungen!$C$3-2026)*24+7))</f>
        <v/>
      </c>
      <c r="K42" s="75">
        <f>N(INDEX(Krankheitstage!$G42:$DV42,1,(Einstellungen!$C$3-2026)*24+8))</f>
        <v/>
      </c>
      <c r="L42" s="75">
        <f>N(INDEX(Krankheitstage!$G42:$DV42,1,(Einstellungen!$C$3-2026)*24+9))</f>
        <v/>
      </c>
      <c r="M42" s="75">
        <f>N(INDEX(Krankheitstage!$G42:$DV42,1,(Einstellungen!$C$3-2026)*24+10))</f>
        <v/>
      </c>
      <c r="N42" s="75">
        <f>N(INDEX(Krankheitstage!$G42:$DV42,1,(Einstellungen!$C$3-2026)*24+11))</f>
        <v/>
      </c>
      <c r="O42" s="75">
        <f>N(INDEX(Krankheitstage!$G42:$DV42,1,(Einstellungen!$C$3-2026)*24+12))</f>
        <v/>
      </c>
      <c r="P42" s="75">
        <f>IF($B42="","",SUM(D42:O42))</f>
        <v/>
      </c>
      <c r="Q42" s="75">
        <f>N(INDEX(Krankheitstage!$G42:$DV42,1,(Einstellungen!$C$3-2026)*24+13))</f>
        <v/>
      </c>
      <c r="R42" s="75">
        <f>N(INDEX(Krankheitstage!$G42:$DV42,1,(Einstellungen!$C$3-2026)*24+14))</f>
        <v/>
      </c>
      <c r="S42" s="75">
        <f>N(INDEX(Krankheitstage!$G42:$DV42,1,(Einstellungen!$C$3-2026)*24+15))</f>
        <v/>
      </c>
      <c r="T42" s="75">
        <f>N(INDEX(Krankheitstage!$G42:$DV42,1,(Einstellungen!$C$3-2026)*24+16))</f>
        <v/>
      </c>
      <c r="U42" s="75">
        <f>N(INDEX(Krankheitstage!$G42:$DV42,1,(Einstellungen!$C$3-2026)*24+17))</f>
        <v/>
      </c>
      <c r="V42" s="75">
        <f>N(INDEX(Krankheitstage!$G42:$DV42,1,(Einstellungen!$C$3-2026)*24+18))</f>
        <v/>
      </c>
      <c r="W42" s="75">
        <f>N(INDEX(Krankheitstage!$G42:$DV42,1,(Einstellungen!$C$3-2026)*24+19))</f>
        <v/>
      </c>
      <c r="X42" s="75">
        <f>N(INDEX(Krankheitstage!$G42:$DV42,1,(Einstellungen!$C$3-2026)*24+20))</f>
        <v/>
      </c>
      <c r="Y42" s="75">
        <f>N(INDEX(Krankheitstage!$G42:$DV42,1,(Einstellungen!$C$3-2026)*24+21))</f>
        <v/>
      </c>
      <c r="Z42" s="75">
        <f>N(INDEX(Krankheitstage!$G42:$DV42,1,(Einstellungen!$C$3-2026)*24+22))</f>
        <v/>
      </c>
      <c r="AA42" s="75">
        <f>N(INDEX(Krankheitstage!$G42:$DV42,1,(Einstellungen!$C$3-2026)*24+23))</f>
        <v/>
      </c>
      <c r="AB42" s="75">
        <f>N(INDEX(Krankheitstage!$G42:$DV42,1,(Einstellungen!$C$3-2026)*24+24))</f>
        <v/>
      </c>
      <c r="AC42" s="75">
        <f>IF($B42="","",SUM(Q42:AB42))</f>
        <v/>
      </c>
      <c r="AD42" s="75">
        <f>IF($B42="","",SUM(P42,AC42))</f>
        <v/>
      </c>
      <c r="AE42" s="76">
        <f>IF($B42="","",AD42*N(C42))</f>
        <v/>
      </c>
      <c r="AF42" s="75">
        <f>IF($B42="","",Krankheitstage!E42)</f>
        <v/>
      </c>
      <c r="AG42" s="76">
        <f>IF($B42="","",AF42*N(C42))</f>
        <v/>
      </c>
      <c r="AH42" s="76">
        <f>IF($B42="","",INDEX($AJ42:$CQ42,1,(Einstellungen!$C$3-2026)*12+1)+INDEX($AJ42:$CQ42,1,(Einstellungen!$C$3-2026)*12+2)+INDEX($AJ42:$CQ42,1,(Einstellungen!$C$3-2026)*12+3)+INDEX($AJ42:$CQ42,1,(Einstellungen!$C$3-2026)*12+4)+INDEX($AJ42:$CQ42,1,(Einstellungen!$C$3-2026)*12+5)+INDEX($AJ42:$CQ42,1,(Einstellungen!$C$3-2026)*12+6)+INDEX($AJ42:$CQ42,1,(Einstellungen!$C$3-2026)*12+7)+INDEX($AJ42:$CQ42,1,(Einstellungen!$C$3-2026)*12+8)+INDEX($AJ42:$CQ42,1,(Einstellungen!$C$3-2026)*12+9)+INDEX($AJ42:$CQ42,1,(Einstellungen!$C$3-2026)*12+10)+INDEX($AJ42:$CQ42,1,(Einstellungen!$C$3-2026)*12+11)+INDEX($AJ42:$CQ42,1,(Einstellungen!$C$3-2026)*12+12))</f>
        <v/>
      </c>
      <c r="AI42" s="76">
        <f>IF($B42="","",SUM($AJ42:$CQ42))</f>
        <v/>
      </c>
      <c r="AJ42" s="76">
        <f>IF($B42="",0,IF(Einstellungen!$C$10="Ja",MAX(IF(Einstellungen!$C$11="7 Tage",MAX(0,(MIN(DATE(2026,2,0),IF(Mitarbeiter!$D42="",DATE(2026,2,0),Mitarbeiter!$D42),TODAY()))-(MAX(DATE(2026,1,1),Mitarbeiter!$C42))+1),MAX(0,NETWORKDAYS(MAX(DATE(2026,1,1),Mitarbeiter!$C42),MIN(DATE(2026,2,0),IF(Mitarbeiter!$D42="",DATE(2026,2,0),Mitarbeiter!$D42),TODAY()),Einstellungen!$F$13:$F$67)))*N(Mitarbeiter!$E42)/IF(Einstellungen!$C$11="7 Tage",7,5),N('Ist-Stunden'!F42)),MAX(IF(Einstellungen!$C$11="7 Tage",MAX(0,(MIN(DATE(2026,2,0),IF(Mitarbeiter!$D42="",DATE(2026,2,0),Mitarbeiter!$D42),TODAY()))-(MAX(DATE(2026,1,1),Mitarbeiter!$C42))+1),MAX(0,NETWORKDAYS(MAX(DATE(2026,1,1),Mitarbeiter!$C42),MIN(DATE(2026,2,0),IF(Mitarbeiter!$D42="",DATE(2026,2,0),Mitarbeiter!$D42),TODAY()),Einstellungen!$F$13:$F$67)))*N(Mitarbeiter!$E42)/IF(Einstellungen!$C$11="7 Tage",7,5),N('Ist-Stunden'!F42)+(N(Krankheitstage!G42)+N(Krankheitstage!S42))*N($C42))))</f>
        <v/>
      </c>
      <c r="AK42" s="76">
        <f>IF($B42="",0,IF(Einstellungen!$C$10="Ja",MAX(IF(Einstellungen!$C$11="7 Tage",MAX(0,(MIN(DATE(2026,3,0),IF(Mitarbeiter!$D42="",DATE(2026,3,0),Mitarbeiter!$D42),TODAY()))-(MAX(DATE(2026,2,1),Mitarbeiter!$C42))+1),MAX(0,NETWORKDAYS(MAX(DATE(2026,2,1),Mitarbeiter!$C42),MIN(DATE(2026,3,0),IF(Mitarbeiter!$D42="",DATE(2026,3,0),Mitarbeiter!$D42),TODAY()),Einstellungen!$F$13:$F$67)))*N(Mitarbeiter!$E42)/IF(Einstellungen!$C$11="7 Tage",7,5),N('Ist-Stunden'!G42)),MAX(IF(Einstellungen!$C$11="7 Tage",MAX(0,(MIN(DATE(2026,3,0),IF(Mitarbeiter!$D42="",DATE(2026,3,0),Mitarbeiter!$D42),TODAY()))-(MAX(DATE(2026,2,1),Mitarbeiter!$C42))+1),MAX(0,NETWORKDAYS(MAX(DATE(2026,2,1),Mitarbeiter!$C42),MIN(DATE(2026,3,0),IF(Mitarbeiter!$D42="",DATE(2026,3,0),Mitarbeiter!$D42),TODAY()),Einstellungen!$F$13:$F$67)))*N(Mitarbeiter!$E42)/IF(Einstellungen!$C$11="7 Tage",7,5),N('Ist-Stunden'!G42)+(N(Krankheitstage!H42)+N(Krankheitstage!T42))*N($C42))))</f>
        <v/>
      </c>
      <c r="AL42" s="76">
        <f>IF($B42="",0,IF(Einstellungen!$C$10="Ja",MAX(IF(Einstellungen!$C$11="7 Tage",MAX(0,(MIN(DATE(2026,4,0),IF(Mitarbeiter!$D42="",DATE(2026,4,0),Mitarbeiter!$D42),TODAY()))-(MAX(DATE(2026,3,1),Mitarbeiter!$C42))+1),MAX(0,NETWORKDAYS(MAX(DATE(2026,3,1),Mitarbeiter!$C42),MIN(DATE(2026,4,0),IF(Mitarbeiter!$D42="",DATE(2026,4,0),Mitarbeiter!$D42),TODAY()),Einstellungen!$F$13:$F$67)))*N(Mitarbeiter!$E42)/IF(Einstellungen!$C$11="7 Tage",7,5),N('Ist-Stunden'!H42)),MAX(IF(Einstellungen!$C$11="7 Tage",MAX(0,(MIN(DATE(2026,4,0),IF(Mitarbeiter!$D42="",DATE(2026,4,0),Mitarbeiter!$D42),TODAY()))-(MAX(DATE(2026,3,1),Mitarbeiter!$C42))+1),MAX(0,NETWORKDAYS(MAX(DATE(2026,3,1),Mitarbeiter!$C42),MIN(DATE(2026,4,0),IF(Mitarbeiter!$D42="",DATE(2026,4,0),Mitarbeiter!$D42),TODAY()),Einstellungen!$F$13:$F$67)))*N(Mitarbeiter!$E42)/IF(Einstellungen!$C$11="7 Tage",7,5),N('Ist-Stunden'!H42)+(N(Krankheitstage!I42)+N(Krankheitstage!U42))*N($C42))))</f>
        <v/>
      </c>
      <c r="AM42" s="76">
        <f>IF($B42="",0,IF(Einstellungen!$C$10="Ja",MAX(IF(Einstellungen!$C$11="7 Tage",MAX(0,(MIN(DATE(2026,5,0),IF(Mitarbeiter!$D42="",DATE(2026,5,0),Mitarbeiter!$D42),TODAY()))-(MAX(DATE(2026,4,1),Mitarbeiter!$C42))+1),MAX(0,NETWORKDAYS(MAX(DATE(2026,4,1),Mitarbeiter!$C42),MIN(DATE(2026,5,0),IF(Mitarbeiter!$D42="",DATE(2026,5,0),Mitarbeiter!$D42),TODAY()),Einstellungen!$F$13:$F$67)))*N(Mitarbeiter!$E42)/IF(Einstellungen!$C$11="7 Tage",7,5),N('Ist-Stunden'!I42)),MAX(IF(Einstellungen!$C$11="7 Tage",MAX(0,(MIN(DATE(2026,5,0),IF(Mitarbeiter!$D42="",DATE(2026,5,0),Mitarbeiter!$D42),TODAY()))-(MAX(DATE(2026,4,1),Mitarbeiter!$C42))+1),MAX(0,NETWORKDAYS(MAX(DATE(2026,4,1),Mitarbeiter!$C42),MIN(DATE(2026,5,0),IF(Mitarbeiter!$D42="",DATE(2026,5,0),Mitarbeiter!$D42),TODAY()),Einstellungen!$F$13:$F$67)))*N(Mitarbeiter!$E42)/IF(Einstellungen!$C$11="7 Tage",7,5),N('Ist-Stunden'!I42)+(N(Krankheitstage!J42)+N(Krankheitstage!V42))*N($C42))))</f>
        <v/>
      </c>
      <c r="AN42" s="76">
        <f>IF($B42="",0,IF(Einstellungen!$C$10="Ja",MAX(IF(Einstellungen!$C$11="7 Tage",MAX(0,(MIN(DATE(2026,6,0),IF(Mitarbeiter!$D42="",DATE(2026,6,0),Mitarbeiter!$D42),TODAY()))-(MAX(DATE(2026,5,1),Mitarbeiter!$C42))+1),MAX(0,NETWORKDAYS(MAX(DATE(2026,5,1),Mitarbeiter!$C42),MIN(DATE(2026,6,0),IF(Mitarbeiter!$D42="",DATE(2026,6,0),Mitarbeiter!$D42),TODAY()),Einstellungen!$F$13:$F$67)))*N(Mitarbeiter!$E42)/IF(Einstellungen!$C$11="7 Tage",7,5),N('Ist-Stunden'!J42)),MAX(IF(Einstellungen!$C$11="7 Tage",MAX(0,(MIN(DATE(2026,6,0),IF(Mitarbeiter!$D42="",DATE(2026,6,0),Mitarbeiter!$D42),TODAY()))-(MAX(DATE(2026,5,1),Mitarbeiter!$C42))+1),MAX(0,NETWORKDAYS(MAX(DATE(2026,5,1),Mitarbeiter!$C42),MIN(DATE(2026,6,0),IF(Mitarbeiter!$D42="",DATE(2026,6,0),Mitarbeiter!$D42),TODAY()),Einstellungen!$F$13:$F$67)))*N(Mitarbeiter!$E42)/IF(Einstellungen!$C$11="7 Tage",7,5),N('Ist-Stunden'!J42)+(N(Krankheitstage!K42)+N(Krankheitstage!W42))*N($C42))))</f>
        <v/>
      </c>
      <c r="AO42" s="76">
        <f>IF($B42="",0,IF(Einstellungen!$C$10="Ja",MAX(IF(Einstellungen!$C$11="7 Tage",MAX(0,(MIN(DATE(2026,7,0),IF(Mitarbeiter!$D42="",DATE(2026,7,0),Mitarbeiter!$D42),TODAY()))-(MAX(DATE(2026,6,1),Mitarbeiter!$C42))+1),MAX(0,NETWORKDAYS(MAX(DATE(2026,6,1),Mitarbeiter!$C42),MIN(DATE(2026,7,0),IF(Mitarbeiter!$D42="",DATE(2026,7,0),Mitarbeiter!$D42),TODAY()),Einstellungen!$F$13:$F$67)))*N(Mitarbeiter!$E42)/IF(Einstellungen!$C$11="7 Tage",7,5),N('Ist-Stunden'!K42)),MAX(IF(Einstellungen!$C$11="7 Tage",MAX(0,(MIN(DATE(2026,7,0),IF(Mitarbeiter!$D42="",DATE(2026,7,0),Mitarbeiter!$D42),TODAY()))-(MAX(DATE(2026,6,1),Mitarbeiter!$C42))+1),MAX(0,NETWORKDAYS(MAX(DATE(2026,6,1),Mitarbeiter!$C42),MIN(DATE(2026,7,0),IF(Mitarbeiter!$D42="",DATE(2026,7,0),Mitarbeiter!$D42),TODAY()),Einstellungen!$F$13:$F$67)))*N(Mitarbeiter!$E42)/IF(Einstellungen!$C$11="7 Tage",7,5),N('Ist-Stunden'!K42)+(N(Krankheitstage!L42)+N(Krankheitstage!X42))*N($C42))))</f>
        <v/>
      </c>
      <c r="AP42" s="76">
        <f>IF($B42="",0,IF(Einstellungen!$C$10="Ja",MAX(IF(Einstellungen!$C$11="7 Tage",MAX(0,(MIN(DATE(2026,8,0),IF(Mitarbeiter!$D42="",DATE(2026,8,0),Mitarbeiter!$D42),TODAY()))-(MAX(DATE(2026,7,1),Mitarbeiter!$C42))+1),MAX(0,NETWORKDAYS(MAX(DATE(2026,7,1),Mitarbeiter!$C42),MIN(DATE(2026,8,0),IF(Mitarbeiter!$D42="",DATE(2026,8,0),Mitarbeiter!$D42),TODAY()),Einstellungen!$F$13:$F$67)))*N(Mitarbeiter!$E42)/IF(Einstellungen!$C$11="7 Tage",7,5),N('Ist-Stunden'!L42)),MAX(IF(Einstellungen!$C$11="7 Tage",MAX(0,(MIN(DATE(2026,8,0),IF(Mitarbeiter!$D42="",DATE(2026,8,0),Mitarbeiter!$D42),TODAY()))-(MAX(DATE(2026,7,1),Mitarbeiter!$C42))+1),MAX(0,NETWORKDAYS(MAX(DATE(2026,7,1),Mitarbeiter!$C42),MIN(DATE(2026,8,0),IF(Mitarbeiter!$D42="",DATE(2026,8,0),Mitarbeiter!$D42),TODAY()),Einstellungen!$F$13:$F$67)))*N(Mitarbeiter!$E42)/IF(Einstellungen!$C$11="7 Tage",7,5),N('Ist-Stunden'!L42)+(N(Krankheitstage!M42)+N(Krankheitstage!Y42))*N($C42))))</f>
        <v/>
      </c>
      <c r="AQ42" s="76">
        <f>IF($B42="",0,IF(Einstellungen!$C$10="Ja",MAX(IF(Einstellungen!$C$11="7 Tage",MAX(0,(MIN(DATE(2026,9,0),IF(Mitarbeiter!$D42="",DATE(2026,9,0),Mitarbeiter!$D42),TODAY()))-(MAX(DATE(2026,8,1),Mitarbeiter!$C42))+1),MAX(0,NETWORKDAYS(MAX(DATE(2026,8,1),Mitarbeiter!$C42),MIN(DATE(2026,9,0),IF(Mitarbeiter!$D42="",DATE(2026,9,0),Mitarbeiter!$D42),TODAY()),Einstellungen!$F$13:$F$67)))*N(Mitarbeiter!$E42)/IF(Einstellungen!$C$11="7 Tage",7,5),N('Ist-Stunden'!M42)),MAX(IF(Einstellungen!$C$11="7 Tage",MAX(0,(MIN(DATE(2026,9,0),IF(Mitarbeiter!$D42="",DATE(2026,9,0),Mitarbeiter!$D42),TODAY()))-(MAX(DATE(2026,8,1),Mitarbeiter!$C42))+1),MAX(0,NETWORKDAYS(MAX(DATE(2026,8,1),Mitarbeiter!$C42),MIN(DATE(2026,9,0),IF(Mitarbeiter!$D42="",DATE(2026,9,0),Mitarbeiter!$D42),TODAY()),Einstellungen!$F$13:$F$67)))*N(Mitarbeiter!$E42)/IF(Einstellungen!$C$11="7 Tage",7,5),N('Ist-Stunden'!M42)+(N(Krankheitstage!N42)+N(Krankheitstage!Z42))*N($C42))))</f>
        <v/>
      </c>
      <c r="AR42" s="76">
        <f>IF($B42="",0,IF(Einstellungen!$C$10="Ja",MAX(IF(Einstellungen!$C$11="7 Tage",MAX(0,(MIN(DATE(2026,10,0),IF(Mitarbeiter!$D42="",DATE(2026,10,0),Mitarbeiter!$D42),TODAY()))-(MAX(DATE(2026,9,1),Mitarbeiter!$C42))+1),MAX(0,NETWORKDAYS(MAX(DATE(2026,9,1),Mitarbeiter!$C42),MIN(DATE(2026,10,0),IF(Mitarbeiter!$D42="",DATE(2026,10,0),Mitarbeiter!$D42),TODAY()),Einstellungen!$F$13:$F$67)))*N(Mitarbeiter!$E42)/IF(Einstellungen!$C$11="7 Tage",7,5),N('Ist-Stunden'!N42)),MAX(IF(Einstellungen!$C$11="7 Tage",MAX(0,(MIN(DATE(2026,10,0),IF(Mitarbeiter!$D42="",DATE(2026,10,0),Mitarbeiter!$D42),TODAY()))-(MAX(DATE(2026,9,1),Mitarbeiter!$C42))+1),MAX(0,NETWORKDAYS(MAX(DATE(2026,9,1),Mitarbeiter!$C42),MIN(DATE(2026,10,0),IF(Mitarbeiter!$D42="",DATE(2026,10,0),Mitarbeiter!$D42),TODAY()),Einstellungen!$F$13:$F$67)))*N(Mitarbeiter!$E42)/IF(Einstellungen!$C$11="7 Tage",7,5),N('Ist-Stunden'!N42)+(N(Krankheitstage!O42)+N(Krankheitstage!AA42))*N($C42))))</f>
        <v/>
      </c>
      <c r="AS42" s="76">
        <f>IF($B42="",0,IF(Einstellungen!$C$10="Ja",MAX(IF(Einstellungen!$C$11="7 Tage",MAX(0,(MIN(DATE(2026,11,0),IF(Mitarbeiter!$D42="",DATE(2026,11,0),Mitarbeiter!$D42),TODAY()))-(MAX(DATE(2026,10,1),Mitarbeiter!$C42))+1),MAX(0,NETWORKDAYS(MAX(DATE(2026,10,1),Mitarbeiter!$C42),MIN(DATE(2026,11,0),IF(Mitarbeiter!$D42="",DATE(2026,11,0),Mitarbeiter!$D42),TODAY()),Einstellungen!$F$13:$F$67)))*N(Mitarbeiter!$E42)/IF(Einstellungen!$C$11="7 Tage",7,5),N('Ist-Stunden'!O42)),MAX(IF(Einstellungen!$C$11="7 Tage",MAX(0,(MIN(DATE(2026,11,0),IF(Mitarbeiter!$D42="",DATE(2026,11,0),Mitarbeiter!$D42),TODAY()))-(MAX(DATE(2026,10,1),Mitarbeiter!$C42))+1),MAX(0,NETWORKDAYS(MAX(DATE(2026,10,1),Mitarbeiter!$C42),MIN(DATE(2026,11,0),IF(Mitarbeiter!$D42="",DATE(2026,11,0),Mitarbeiter!$D42),TODAY()),Einstellungen!$F$13:$F$67)))*N(Mitarbeiter!$E42)/IF(Einstellungen!$C$11="7 Tage",7,5),N('Ist-Stunden'!O42)+(N(Krankheitstage!P42)+N(Krankheitstage!AB42))*N($C42))))</f>
        <v/>
      </c>
      <c r="AT42" s="76">
        <f>IF($B42="",0,IF(Einstellungen!$C$10="Ja",MAX(IF(Einstellungen!$C$11="7 Tage",MAX(0,(MIN(DATE(2026,12,0),IF(Mitarbeiter!$D42="",DATE(2026,12,0),Mitarbeiter!$D42),TODAY()))-(MAX(DATE(2026,11,1),Mitarbeiter!$C42))+1),MAX(0,NETWORKDAYS(MAX(DATE(2026,11,1),Mitarbeiter!$C42),MIN(DATE(2026,12,0),IF(Mitarbeiter!$D42="",DATE(2026,12,0),Mitarbeiter!$D42),TODAY()),Einstellungen!$F$13:$F$67)))*N(Mitarbeiter!$E42)/IF(Einstellungen!$C$11="7 Tage",7,5),N('Ist-Stunden'!P42)),MAX(IF(Einstellungen!$C$11="7 Tage",MAX(0,(MIN(DATE(2026,12,0),IF(Mitarbeiter!$D42="",DATE(2026,12,0),Mitarbeiter!$D42),TODAY()))-(MAX(DATE(2026,11,1),Mitarbeiter!$C42))+1),MAX(0,NETWORKDAYS(MAX(DATE(2026,11,1),Mitarbeiter!$C42),MIN(DATE(2026,12,0),IF(Mitarbeiter!$D42="",DATE(2026,12,0),Mitarbeiter!$D42),TODAY()),Einstellungen!$F$13:$F$67)))*N(Mitarbeiter!$E42)/IF(Einstellungen!$C$11="7 Tage",7,5),N('Ist-Stunden'!P42)+(N(Krankheitstage!Q42)+N(Krankheitstage!AC42))*N($C42))))</f>
        <v/>
      </c>
      <c r="AU42" s="76">
        <f>IF($B42="",0,IF(Einstellungen!$C$10="Ja",MAX(IF(Einstellungen!$C$11="7 Tage",MAX(0,(MIN(DATE(2026,13,0),IF(Mitarbeiter!$D42="",DATE(2026,13,0),Mitarbeiter!$D42),TODAY()))-(MAX(DATE(2026,12,1),Mitarbeiter!$C42))+1),MAX(0,NETWORKDAYS(MAX(DATE(2026,12,1),Mitarbeiter!$C42),MIN(DATE(2026,13,0),IF(Mitarbeiter!$D42="",DATE(2026,13,0),Mitarbeiter!$D42),TODAY()),Einstellungen!$F$13:$F$67)))*N(Mitarbeiter!$E42)/IF(Einstellungen!$C$11="7 Tage",7,5),N('Ist-Stunden'!Q42)),MAX(IF(Einstellungen!$C$11="7 Tage",MAX(0,(MIN(DATE(2026,13,0),IF(Mitarbeiter!$D42="",DATE(2026,13,0),Mitarbeiter!$D42),TODAY()))-(MAX(DATE(2026,12,1),Mitarbeiter!$C42))+1),MAX(0,NETWORKDAYS(MAX(DATE(2026,12,1),Mitarbeiter!$C42),MIN(DATE(2026,13,0),IF(Mitarbeiter!$D42="",DATE(2026,13,0),Mitarbeiter!$D42),TODAY()),Einstellungen!$F$13:$F$67)))*N(Mitarbeiter!$E42)/IF(Einstellungen!$C$11="7 Tage",7,5),N('Ist-Stunden'!Q42)+(N(Krankheitstage!R42)+N(Krankheitstage!AD42))*N($C42))))</f>
        <v/>
      </c>
      <c r="AV42" s="76">
        <f>IF($B42="",0,IF(Einstellungen!$C$10="Ja",MAX(IF(Einstellungen!$C$11="7 Tage",MAX(0,(MIN(DATE(2027,2,0),IF(Mitarbeiter!$D42="",DATE(2027,2,0),Mitarbeiter!$D42),TODAY()))-(MAX(DATE(2027,1,1),Mitarbeiter!$C42))+1),MAX(0,NETWORKDAYS(MAX(DATE(2027,1,1),Mitarbeiter!$C42),MIN(DATE(2027,2,0),IF(Mitarbeiter!$D42="",DATE(2027,2,0),Mitarbeiter!$D42),TODAY()),Einstellungen!$F$13:$F$67)))*N(Mitarbeiter!$E42)/IF(Einstellungen!$C$11="7 Tage",7,5),N('Ist-Stunden'!R42)),MAX(IF(Einstellungen!$C$11="7 Tage",MAX(0,(MIN(DATE(2027,2,0),IF(Mitarbeiter!$D42="",DATE(2027,2,0),Mitarbeiter!$D42),TODAY()))-(MAX(DATE(2027,1,1),Mitarbeiter!$C42))+1),MAX(0,NETWORKDAYS(MAX(DATE(2027,1,1),Mitarbeiter!$C42),MIN(DATE(2027,2,0),IF(Mitarbeiter!$D42="",DATE(2027,2,0),Mitarbeiter!$D42),TODAY()),Einstellungen!$F$13:$F$67)))*N(Mitarbeiter!$E42)/IF(Einstellungen!$C$11="7 Tage",7,5),N('Ist-Stunden'!R42)+(N(Krankheitstage!AE42)+N(Krankheitstage!AQ42))*N($C42))))</f>
        <v/>
      </c>
      <c r="AW42" s="76">
        <f>IF($B42="",0,IF(Einstellungen!$C$10="Ja",MAX(IF(Einstellungen!$C$11="7 Tage",MAX(0,(MIN(DATE(2027,3,0),IF(Mitarbeiter!$D42="",DATE(2027,3,0),Mitarbeiter!$D42),TODAY()))-(MAX(DATE(2027,2,1),Mitarbeiter!$C42))+1),MAX(0,NETWORKDAYS(MAX(DATE(2027,2,1),Mitarbeiter!$C42),MIN(DATE(2027,3,0),IF(Mitarbeiter!$D42="",DATE(2027,3,0),Mitarbeiter!$D42),TODAY()),Einstellungen!$F$13:$F$67)))*N(Mitarbeiter!$E42)/IF(Einstellungen!$C$11="7 Tage",7,5),N('Ist-Stunden'!S42)),MAX(IF(Einstellungen!$C$11="7 Tage",MAX(0,(MIN(DATE(2027,3,0),IF(Mitarbeiter!$D42="",DATE(2027,3,0),Mitarbeiter!$D42),TODAY()))-(MAX(DATE(2027,2,1),Mitarbeiter!$C42))+1),MAX(0,NETWORKDAYS(MAX(DATE(2027,2,1),Mitarbeiter!$C42),MIN(DATE(2027,3,0),IF(Mitarbeiter!$D42="",DATE(2027,3,0),Mitarbeiter!$D42),TODAY()),Einstellungen!$F$13:$F$67)))*N(Mitarbeiter!$E42)/IF(Einstellungen!$C$11="7 Tage",7,5),N('Ist-Stunden'!S42)+(N(Krankheitstage!AF42)+N(Krankheitstage!AR42))*N($C42))))</f>
        <v/>
      </c>
      <c r="AX42" s="76">
        <f>IF($B42="",0,IF(Einstellungen!$C$10="Ja",MAX(IF(Einstellungen!$C$11="7 Tage",MAX(0,(MIN(DATE(2027,4,0),IF(Mitarbeiter!$D42="",DATE(2027,4,0),Mitarbeiter!$D42),TODAY()))-(MAX(DATE(2027,3,1),Mitarbeiter!$C42))+1),MAX(0,NETWORKDAYS(MAX(DATE(2027,3,1),Mitarbeiter!$C42),MIN(DATE(2027,4,0),IF(Mitarbeiter!$D42="",DATE(2027,4,0),Mitarbeiter!$D42),TODAY()),Einstellungen!$F$13:$F$67)))*N(Mitarbeiter!$E42)/IF(Einstellungen!$C$11="7 Tage",7,5),N('Ist-Stunden'!T42)),MAX(IF(Einstellungen!$C$11="7 Tage",MAX(0,(MIN(DATE(2027,4,0),IF(Mitarbeiter!$D42="",DATE(2027,4,0),Mitarbeiter!$D42),TODAY()))-(MAX(DATE(2027,3,1),Mitarbeiter!$C42))+1),MAX(0,NETWORKDAYS(MAX(DATE(2027,3,1),Mitarbeiter!$C42),MIN(DATE(2027,4,0),IF(Mitarbeiter!$D42="",DATE(2027,4,0),Mitarbeiter!$D42),TODAY()),Einstellungen!$F$13:$F$67)))*N(Mitarbeiter!$E42)/IF(Einstellungen!$C$11="7 Tage",7,5),N('Ist-Stunden'!T42)+(N(Krankheitstage!AG42)+N(Krankheitstage!AS42))*N($C42))))</f>
        <v/>
      </c>
      <c r="AY42" s="76">
        <f>IF($B42="",0,IF(Einstellungen!$C$10="Ja",MAX(IF(Einstellungen!$C$11="7 Tage",MAX(0,(MIN(DATE(2027,5,0),IF(Mitarbeiter!$D42="",DATE(2027,5,0),Mitarbeiter!$D42),TODAY()))-(MAX(DATE(2027,4,1),Mitarbeiter!$C42))+1),MAX(0,NETWORKDAYS(MAX(DATE(2027,4,1),Mitarbeiter!$C42),MIN(DATE(2027,5,0),IF(Mitarbeiter!$D42="",DATE(2027,5,0),Mitarbeiter!$D42),TODAY()),Einstellungen!$F$13:$F$67)))*N(Mitarbeiter!$E42)/IF(Einstellungen!$C$11="7 Tage",7,5),N('Ist-Stunden'!U42)),MAX(IF(Einstellungen!$C$11="7 Tage",MAX(0,(MIN(DATE(2027,5,0),IF(Mitarbeiter!$D42="",DATE(2027,5,0),Mitarbeiter!$D42),TODAY()))-(MAX(DATE(2027,4,1),Mitarbeiter!$C42))+1),MAX(0,NETWORKDAYS(MAX(DATE(2027,4,1),Mitarbeiter!$C42),MIN(DATE(2027,5,0),IF(Mitarbeiter!$D42="",DATE(2027,5,0),Mitarbeiter!$D42),TODAY()),Einstellungen!$F$13:$F$67)))*N(Mitarbeiter!$E42)/IF(Einstellungen!$C$11="7 Tage",7,5),N('Ist-Stunden'!U42)+(N(Krankheitstage!AH42)+N(Krankheitstage!AT42))*N($C42))))</f>
        <v/>
      </c>
      <c r="AZ42" s="76">
        <f>IF($B42="",0,IF(Einstellungen!$C$10="Ja",MAX(IF(Einstellungen!$C$11="7 Tage",MAX(0,(MIN(DATE(2027,6,0),IF(Mitarbeiter!$D42="",DATE(2027,6,0),Mitarbeiter!$D42),TODAY()))-(MAX(DATE(2027,5,1),Mitarbeiter!$C42))+1),MAX(0,NETWORKDAYS(MAX(DATE(2027,5,1),Mitarbeiter!$C42),MIN(DATE(2027,6,0),IF(Mitarbeiter!$D42="",DATE(2027,6,0),Mitarbeiter!$D42),TODAY()),Einstellungen!$F$13:$F$67)))*N(Mitarbeiter!$E42)/IF(Einstellungen!$C$11="7 Tage",7,5),N('Ist-Stunden'!V42)),MAX(IF(Einstellungen!$C$11="7 Tage",MAX(0,(MIN(DATE(2027,6,0),IF(Mitarbeiter!$D42="",DATE(2027,6,0),Mitarbeiter!$D42),TODAY()))-(MAX(DATE(2027,5,1),Mitarbeiter!$C42))+1),MAX(0,NETWORKDAYS(MAX(DATE(2027,5,1),Mitarbeiter!$C42),MIN(DATE(2027,6,0),IF(Mitarbeiter!$D42="",DATE(2027,6,0),Mitarbeiter!$D42),TODAY()),Einstellungen!$F$13:$F$67)))*N(Mitarbeiter!$E42)/IF(Einstellungen!$C$11="7 Tage",7,5),N('Ist-Stunden'!V42)+(N(Krankheitstage!AI42)+N(Krankheitstage!AU42))*N($C42))))</f>
        <v/>
      </c>
      <c r="BA42" s="76">
        <f>IF($B42="",0,IF(Einstellungen!$C$10="Ja",MAX(IF(Einstellungen!$C$11="7 Tage",MAX(0,(MIN(DATE(2027,7,0),IF(Mitarbeiter!$D42="",DATE(2027,7,0),Mitarbeiter!$D42),TODAY()))-(MAX(DATE(2027,6,1),Mitarbeiter!$C42))+1),MAX(0,NETWORKDAYS(MAX(DATE(2027,6,1),Mitarbeiter!$C42),MIN(DATE(2027,7,0),IF(Mitarbeiter!$D42="",DATE(2027,7,0),Mitarbeiter!$D42),TODAY()),Einstellungen!$F$13:$F$67)))*N(Mitarbeiter!$E42)/IF(Einstellungen!$C$11="7 Tage",7,5),N('Ist-Stunden'!W42)),MAX(IF(Einstellungen!$C$11="7 Tage",MAX(0,(MIN(DATE(2027,7,0),IF(Mitarbeiter!$D42="",DATE(2027,7,0),Mitarbeiter!$D42),TODAY()))-(MAX(DATE(2027,6,1),Mitarbeiter!$C42))+1),MAX(0,NETWORKDAYS(MAX(DATE(2027,6,1),Mitarbeiter!$C42),MIN(DATE(2027,7,0),IF(Mitarbeiter!$D42="",DATE(2027,7,0),Mitarbeiter!$D42),TODAY()),Einstellungen!$F$13:$F$67)))*N(Mitarbeiter!$E42)/IF(Einstellungen!$C$11="7 Tage",7,5),N('Ist-Stunden'!W42)+(N(Krankheitstage!AJ42)+N(Krankheitstage!AV42))*N($C42))))</f>
        <v/>
      </c>
      <c r="BB42" s="76">
        <f>IF($B42="",0,IF(Einstellungen!$C$10="Ja",MAX(IF(Einstellungen!$C$11="7 Tage",MAX(0,(MIN(DATE(2027,8,0),IF(Mitarbeiter!$D42="",DATE(2027,8,0),Mitarbeiter!$D42),TODAY()))-(MAX(DATE(2027,7,1),Mitarbeiter!$C42))+1),MAX(0,NETWORKDAYS(MAX(DATE(2027,7,1),Mitarbeiter!$C42),MIN(DATE(2027,8,0),IF(Mitarbeiter!$D42="",DATE(2027,8,0),Mitarbeiter!$D42),TODAY()),Einstellungen!$F$13:$F$67)))*N(Mitarbeiter!$E42)/IF(Einstellungen!$C$11="7 Tage",7,5),N('Ist-Stunden'!X42)),MAX(IF(Einstellungen!$C$11="7 Tage",MAX(0,(MIN(DATE(2027,8,0),IF(Mitarbeiter!$D42="",DATE(2027,8,0),Mitarbeiter!$D42),TODAY()))-(MAX(DATE(2027,7,1),Mitarbeiter!$C42))+1),MAX(0,NETWORKDAYS(MAX(DATE(2027,7,1),Mitarbeiter!$C42),MIN(DATE(2027,8,0),IF(Mitarbeiter!$D42="",DATE(2027,8,0),Mitarbeiter!$D42),TODAY()),Einstellungen!$F$13:$F$67)))*N(Mitarbeiter!$E42)/IF(Einstellungen!$C$11="7 Tage",7,5),N('Ist-Stunden'!X42)+(N(Krankheitstage!AK42)+N(Krankheitstage!AW42))*N($C42))))</f>
        <v/>
      </c>
      <c r="BC42" s="76">
        <f>IF($B42="",0,IF(Einstellungen!$C$10="Ja",MAX(IF(Einstellungen!$C$11="7 Tage",MAX(0,(MIN(DATE(2027,9,0),IF(Mitarbeiter!$D42="",DATE(2027,9,0),Mitarbeiter!$D42),TODAY()))-(MAX(DATE(2027,8,1),Mitarbeiter!$C42))+1),MAX(0,NETWORKDAYS(MAX(DATE(2027,8,1),Mitarbeiter!$C42),MIN(DATE(2027,9,0),IF(Mitarbeiter!$D42="",DATE(2027,9,0),Mitarbeiter!$D42),TODAY()),Einstellungen!$F$13:$F$67)))*N(Mitarbeiter!$E42)/IF(Einstellungen!$C$11="7 Tage",7,5),N('Ist-Stunden'!Y42)),MAX(IF(Einstellungen!$C$11="7 Tage",MAX(0,(MIN(DATE(2027,9,0),IF(Mitarbeiter!$D42="",DATE(2027,9,0),Mitarbeiter!$D42),TODAY()))-(MAX(DATE(2027,8,1),Mitarbeiter!$C42))+1),MAX(0,NETWORKDAYS(MAX(DATE(2027,8,1),Mitarbeiter!$C42),MIN(DATE(2027,9,0),IF(Mitarbeiter!$D42="",DATE(2027,9,0),Mitarbeiter!$D42),TODAY()),Einstellungen!$F$13:$F$67)))*N(Mitarbeiter!$E42)/IF(Einstellungen!$C$11="7 Tage",7,5),N('Ist-Stunden'!Y42)+(N(Krankheitstage!AL42)+N(Krankheitstage!AX42))*N($C42))))</f>
        <v/>
      </c>
      <c r="BD42" s="76">
        <f>IF($B42="",0,IF(Einstellungen!$C$10="Ja",MAX(IF(Einstellungen!$C$11="7 Tage",MAX(0,(MIN(DATE(2027,10,0),IF(Mitarbeiter!$D42="",DATE(2027,10,0),Mitarbeiter!$D42),TODAY()))-(MAX(DATE(2027,9,1),Mitarbeiter!$C42))+1),MAX(0,NETWORKDAYS(MAX(DATE(2027,9,1),Mitarbeiter!$C42),MIN(DATE(2027,10,0),IF(Mitarbeiter!$D42="",DATE(2027,10,0),Mitarbeiter!$D42),TODAY()),Einstellungen!$F$13:$F$67)))*N(Mitarbeiter!$E42)/IF(Einstellungen!$C$11="7 Tage",7,5),N('Ist-Stunden'!Z42)),MAX(IF(Einstellungen!$C$11="7 Tage",MAX(0,(MIN(DATE(2027,10,0),IF(Mitarbeiter!$D42="",DATE(2027,10,0),Mitarbeiter!$D42),TODAY()))-(MAX(DATE(2027,9,1),Mitarbeiter!$C42))+1),MAX(0,NETWORKDAYS(MAX(DATE(2027,9,1),Mitarbeiter!$C42),MIN(DATE(2027,10,0),IF(Mitarbeiter!$D42="",DATE(2027,10,0),Mitarbeiter!$D42),TODAY()),Einstellungen!$F$13:$F$67)))*N(Mitarbeiter!$E42)/IF(Einstellungen!$C$11="7 Tage",7,5),N('Ist-Stunden'!Z42)+(N(Krankheitstage!AM42)+N(Krankheitstage!AY42))*N($C42))))</f>
        <v/>
      </c>
      <c r="BE42" s="76">
        <f>IF($B42="",0,IF(Einstellungen!$C$10="Ja",MAX(IF(Einstellungen!$C$11="7 Tage",MAX(0,(MIN(DATE(2027,11,0),IF(Mitarbeiter!$D42="",DATE(2027,11,0),Mitarbeiter!$D42),TODAY()))-(MAX(DATE(2027,10,1),Mitarbeiter!$C42))+1),MAX(0,NETWORKDAYS(MAX(DATE(2027,10,1),Mitarbeiter!$C42),MIN(DATE(2027,11,0),IF(Mitarbeiter!$D42="",DATE(2027,11,0),Mitarbeiter!$D42),TODAY()),Einstellungen!$F$13:$F$67)))*N(Mitarbeiter!$E42)/IF(Einstellungen!$C$11="7 Tage",7,5),N('Ist-Stunden'!AA42)),MAX(IF(Einstellungen!$C$11="7 Tage",MAX(0,(MIN(DATE(2027,11,0),IF(Mitarbeiter!$D42="",DATE(2027,11,0),Mitarbeiter!$D42),TODAY()))-(MAX(DATE(2027,10,1),Mitarbeiter!$C42))+1),MAX(0,NETWORKDAYS(MAX(DATE(2027,10,1),Mitarbeiter!$C42),MIN(DATE(2027,11,0),IF(Mitarbeiter!$D42="",DATE(2027,11,0),Mitarbeiter!$D42),TODAY()),Einstellungen!$F$13:$F$67)))*N(Mitarbeiter!$E42)/IF(Einstellungen!$C$11="7 Tage",7,5),N('Ist-Stunden'!AA42)+(N(Krankheitstage!AN42)+N(Krankheitstage!AZ42))*N($C42))))</f>
        <v/>
      </c>
      <c r="BF42" s="76">
        <f>IF($B42="",0,IF(Einstellungen!$C$10="Ja",MAX(IF(Einstellungen!$C$11="7 Tage",MAX(0,(MIN(DATE(2027,12,0),IF(Mitarbeiter!$D42="",DATE(2027,12,0),Mitarbeiter!$D42),TODAY()))-(MAX(DATE(2027,11,1),Mitarbeiter!$C42))+1),MAX(0,NETWORKDAYS(MAX(DATE(2027,11,1),Mitarbeiter!$C42),MIN(DATE(2027,12,0),IF(Mitarbeiter!$D42="",DATE(2027,12,0),Mitarbeiter!$D42),TODAY()),Einstellungen!$F$13:$F$67)))*N(Mitarbeiter!$E42)/IF(Einstellungen!$C$11="7 Tage",7,5),N('Ist-Stunden'!AB42)),MAX(IF(Einstellungen!$C$11="7 Tage",MAX(0,(MIN(DATE(2027,12,0),IF(Mitarbeiter!$D42="",DATE(2027,12,0),Mitarbeiter!$D42),TODAY()))-(MAX(DATE(2027,11,1),Mitarbeiter!$C42))+1),MAX(0,NETWORKDAYS(MAX(DATE(2027,11,1),Mitarbeiter!$C42),MIN(DATE(2027,12,0),IF(Mitarbeiter!$D42="",DATE(2027,12,0),Mitarbeiter!$D42),TODAY()),Einstellungen!$F$13:$F$67)))*N(Mitarbeiter!$E42)/IF(Einstellungen!$C$11="7 Tage",7,5),N('Ist-Stunden'!AB42)+(N(Krankheitstage!AO42)+N(Krankheitstage!BA42))*N($C42))))</f>
        <v/>
      </c>
      <c r="BG42" s="76">
        <f>IF($B42="",0,IF(Einstellungen!$C$10="Ja",MAX(IF(Einstellungen!$C$11="7 Tage",MAX(0,(MIN(DATE(2027,13,0),IF(Mitarbeiter!$D42="",DATE(2027,13,0),Mitarbeiter!$D42),TODAY()))-(MAX(DATE(2027,12,1),Mitarbeiter!$C42))+1),MAX(0,NETWORKDAYS(MAX(DATE(2027,12,1),Mitarbeiter!$C42),MIN(DATE(2027,13,0),IF(Mitarbeiter!$D42="",DATE(2027,13,0),Mitarbeiter!$D42),TODAY()),Einstellungen!$F$13:$F$67)))*N(Mitarbeiter!$E42)/IF(Einstellungen!$C$11="7 Tage",7,5),N('Ist-Stunden'!AC42)),MAX(IF(Einstellungen!$C$11="7 Tage",MAX(0,(MIN(DATE(2027,13,0),IF(Mitarbeiter!$D42="",DATE(2027,13,0),Mitarbeiter!$D42),TODAY()))-(MAX(DATE(2027,12,1),Mitarbeiter!$C42))+1),MAX(0,NETWORKDAYS(MAX(DATE(2027,12,1),Mitarbeiter!$C42),MIN(DATE(2027,13,0),IF(Mitarbeiter!$D42="",DATE(2027,13,0),Mitarbeiter!$D42),TODAY()),Einstellungen!$F$13:$F$67)))*N(Mitarbeiter!$E42)/IF(Einstellungen!$C$11="7 Tage",7,5),N('Ist-Stunden'!AC42)+(N(Krankheitstage!AP42)+N(Krankheitstage!BB42))*N($C42))))</f>
        <v/>
      </c>
      <c r="BH42" s="76">
        <f>IF($B42="",0,IF(Einstellungen!$C$10="Ja",MAX(IF(Einstellungen!$C$11="7 Tage",MAX(0,(MIN(DATE(2028,2,0),IF(Mitarbeiter!$D42="",DATE(2028,2,0),Mitarbeiter!$D42),TODAY()))-(MAX(DATE(2028,1,1),Mitarbeiter!$C42))+1),MAX(0,NETWORKDAYS(MAX(DATE(2028,1,1),Mitarbeiter!$C42),MIN(DATE(2028,2,0),IF(Mitarbeiter!$D42="",DATE(2028,2,0),Mitarbeiter!$D42),TODAY()),Einstellungen!$F$13:$F$67)))*N(Mitarbeiter!$E42)/IF(Einstellungen!$C$11="7 Tage",7,5),N('Ist-Stunden'!AD42)),MAX(IF(Einstellungen!$C$11="7 Tage",MAX(0,(MIN(DATE(2028,2,0),IF(Mitarbeiter!$D42="",DATE(2028,2,0),Mitarbeiter!$D42),TODAY()))-(MAX(DATE(2028,1,1),Mitarbeiter!$C42))+1),MAX(0,NETWORKDAYS(MAX(DATE(2028,1,1),Mitarbeiter!$C42),MIN(DATE(2028,2,0),IF(Mitarbeiter!$D42="",DATE(2028,2,0),Mitarbeiter!$D42),TODAY()),Einstellungen!$F$13:$F$67)))*N(Mitarbeiter!$E42)/IF(Einstellungen!$C$11="7 Tage",7,5),N('Ist-Stunden'!AD42)+(N(Krankheitstage!BC42)+N(Krankheitstage!BO42))*N($C42))))</f>
        <v/>
      </c>
      <c r="BI42" s="76">
        <f>IF($B42="",0,IF(Einstellungen!$C$10="Ja",MAX(IF(Einstellungen!$C$11="7 Tage",MAX(0,(MIN(DATE(2028,3,0),IF(Mitarbeiter!$D42="",DATE(2028,3,0),Mitarbeiter!$D42),TODAY()))-(MAX(DATE(2028,2,1),Mitarbeiter!$C42))+1),MAX(0,NETWORKDAYS(MAX(DATE(2028,2,1),Mitarbeiter!$C42),MIN(DATE(2028,3,0),IF(Mitarbeiter!$D42="",DATE(2028,3,0),Mitarbeiter!$D42),TODAY()),Einstellungen!$F$13:$F$67)))*N(Mitarbeiter!$E42)/IF(Einstellungen!$C$11="7 Tage",7,5),N('Ist-Stunden'!AE42)),MAX(IF(Einstellungen!$C$11="7 Tage",MAX(0,(MIN(DATE(2028,3,0),IF(Mitarbeiter!$D42="",DATE(2028,3,0),Mitarbeiter!$D42),TODAY()))-(MAX(DATE(2028,2,1),Mitarbeiter!$C42))+1),MAX(0,NETWORKDAYS(MAX(DATE(2028,2,1),Mitarbeiter!$C42),MIN(DATE(2028,3,0),IF(Mitarbeiter!$D42="",DATE(2028,3,0),Mitarbeiter!$D42),TODAY()),Einstellungen!$F$13:$F$67)))*N(Mitarbeiter!$E42)/IF(Einstellungen!$C$11="7 Tage",7,5),N('Ist-Stunden'!AE42)+(N(Krankheitstage!BD42)+N(Krankheitstage!BP42))*N($C42))))</f>
        <v/>
      </c>
      <c r="BJ42" s="76">
        <f>IF($B42="",0,IF(Einstellungen!$C$10="Ja",MAX(IF(Einstellungen!$C$11="7 Tage",MAX(0,(MIN(DATE(2028,4,0),IF(Mitarbeiter!$D42="",DATE(2028,4,0),Mitarbeiter!$D42),TODAY()))-(MAX(DATE(2028,3,1),Mitarbeiter!$C42))+1),MAX(0,NETWORKDAYS(MAX(DATE(2028,3,1),Mitarbeiter!$C42),MIN(DATE(2028,4,0),IF(Mitarbeiter!$D42="",DATE(2028,4,0),Mitarbeiter!$D42),TODAY()),Einstellungen!$F$13:$F$67)))*N(Mitarbeiter!$E42)/IF(Einstellungen!$C$11="7 Tage",7,5),N('Ist-Stunden'!AF42)),MAX(IF(Einstellungen!$C$11="7 Tage",MAX(0,(MIN(DATE(2028,4,0),IF(Mitarbeiter!$D42="",DATE(2028,4,0),Mitarbeiter!$D42),TODAY()))-(MAX(DATE(2028,3,1),Mitarbeiter!$C42))+1),MAX(0,NETWORKDAYS(MAX(DATE(2028,3,1),Mitarbeiter!$C42),MIN(DATE(2028,4,0),IF(Mitarbeiter!$D42="",DATE(2028,4,0),Mitarbeiter!$D42),TODAY()),Einstellungen!$F$13:$F$67)))*N(Mitarbeiter!$E42)/IF(Einstellungen!$C$11="7 Tage",7,5),N('Ist-Stunden'!AF42)+(N(Krankheitstage!BE42)+N(Krankheitstage!BQ42))*N($C42))))</f>
        <v/>
      </c>
      <c r="BK42" s="76">
        <f>IF($B42="",0,IF(Einstellungen!$C$10="Ja",MAX(IF(Einstellungen!$C$11="7 Tage",MAX(0,(MIN(DATE(2028,5,0),IF(Mitarbeiter!$D42="",DATE(2028,5,0),Mitarbeiter!$D42),TODAY()))-(MAX(DATE(2028,4,1),Mitarbeiter!$C42))+1),MAX(0,NETWORKDAYS(MAX(DATE(2028,4,1),Mitarbeiter!$C42),MIN(DATE(2028,5,0),IF(Mitarbeiter!$D42="",DATE(2028,5,0),Mitarbeiter!$D42),TODAY()),Einstellungen!$F$13:$F$67)))*N(Mitarbeiter!$E42)/IF(Einstellungen!$C$11="7 Tage",7,5),N('Ist-Stunden'!AG42)),MAX(IF(Einstellungen!$C$11="7 Tage",MAX(0,(MIN(DATE(2028,5,0),IF(Mitarbeiter!$D42="",DATE(2028,5,0),Mitarbeiter!$D42),TODAY()))-(MAX(DATE(2028,4,1),Mitarbeiter!$C42))+1),MAX(0,NETWORKDAYS(MAX(DATE(2028,4,1),Mitarbeiter!$C42),MIN(DATE(2028,5,0),IF(Mitarbeiter!$D42="",DATE(2028,5,0),Mitarbeiter!$D42),TODAY()),Einstellungen!$F$13:$F$67)))*N(Mitarbeiter!$E42)/IF(Einstellungen!$C$11="7 Tage",7,5),N('Ist-Stunden'!AG42)+(N(Krankheitstage!BF42)+N(Krankheitstage!BR42))*N($C42))))</f>
        <v/>
      </c>
      <c r="BL42" s="76">
        <f>IF($B42="",0,IF(Einstellungen!$C$10="Ja",MAX(IF(Einstellungen!$C$11="7 Tage",MAX(0,(MIN(DATE(2028,6,0),IF(Mitarbeiter!$D42="",DATE(2028,6,0),Mitarbeiter!$D42),TODAY()))-(MAX(DATE(2028,5,1),Mitarbeiter!$C42))+1),MAX(0,NETWORKDAYS(MAX(DATE(2028,5,1),Mitarbeiter!$C42),MIN(DATE(2028,6,0),IF(Mitarbeiter!$D42="",DATE(2028,6,0),Mitarbeiter!$D42),TODAY()),Einstellungen!$F$13:$F$67)))*N(Mitarbeiter!$E42)/IF(Einstellungen!$C$11="7 Tage",7,5),N('Ist-Stunden'!AH42)),MAX(IF(Einstellungen!$C$11="7 Tage",MAX(0,(MIN(DATE(2028,6,0),IF(Mitarbeiter!$D42="",DATE(2028,6,0),Mitarbeiter!$D42),TODAY()))-(MAX(DATE(2028,5,1),Mitarbeiter!$C42))+1),MAX(0,NETWORKDAYS(MAX(DATE(2028,5,1),Mitarbeiter!$C42),MIN(DATE(2028,6,0),IF(Mitarbeiter!$D42="",DATE(2028,6,0),Mitarbeiter!$D42),TODAY()),Einstellungen!$F$13:$F$67)))*N(Mitarbeiter!$E42)/IF(Einstellungen!$C$11="7 Tage",7,5),N('Ist-Stunden'!AH42)+(N(Krankheitstage!BG42)+N(Krankheitstage!BS42))*N($C42))))</f>
        <v/>
      </c>
      <c r="BM42" s="76">
        <f>IF($B42="",0,IF(Einstellungen!$C$10="Ja",MAX(IF(Einstellungen!$C$11="7 Tage",MAX(0,(MIN(DATE(2028,7,0),IF(Mitarbeiter!$D42="",DATE(2028,7,0),Mitarbeiter!$D42),TODAY()))-(MAX(DATE(2028,6,1),Mitarbeiter!$C42))+1),MAX(0,NETWORKDAYS(MAX(DATE(2028,6,1),Mitarbeiter!$C42),MIN(DATE(2028,7,0),IF(Mitarbeiter!$D42="",DATE(2028,7,0),Mitarbeiter!$D42),TODAY()),Einstellungen!$F$13:$F$67)))*N(Mitarbeiter!$E42)/IF(Einstellungen!$C$11="7 Tage",7,5),N('Ist-Stunden'!AI42)),MAX(IF(Einstellungen!$C$11="7 Tage",MAX(0,(MIN(DATE(2028,7,0),IF(Mitarbeiter!$D42="",DATE(2028,7,0),Mitarbeiter!$D42),TODAY()))-(MAX(DATE(2028,6,1),Mitarbeiter!$C42))+1),MAX(0,NETWORKDAYS(MAX(DATE(2028,6,1),Mitarbeiter!$C42),MIN(DATE(2028,7,0),IF(Mitarbeiter!$D42="",DATE(2028,7,0),Mitarbeiter!$D42),TODAY()),Einstellungen!$F$13:$F$67)))*N(Mitarbeiter!$E42)/IF(Einstellungen!$C$11="7 Tage",7,5),N('Ist-Stunden'!AI42)+(N(Krankheitstage!BH42)+N(Krankheitstage!BT42))*N($C42))))</f>
        <v/>
      </c>
      <c r="BN42" s="76">
        <f>IF($B42="",0,IF(Einstellungen!$C$10="Ja",MAX(IF(Einstellungen!$C$11="7 Tage",MAX(0,(MIN(DATE(2028,8,0),IF(Mitarbeiter!$D42="",DATE(2028,8,0),Mitarbeiter!$D42),TODAY()))-(MAX(DATE(2028,7,1),Mitarbeiter!$C42))+1),MAX(0,NETWORKDAYS(MAX(DATE(2028,7,1),Mitarbeiter!$C42),MIN(DATE(2028,8,0),IF(Mitarbeiter!$D42="",DATE(2028,8,0),Mitarbeiter!$D42),TODAY()),Einstellungen!$F$13:$F$67)))*N(Mitarbeiter!$E42)/IF(Einstellungen!$C$11="7 Tage",7,5),N('Ist-Stunden'!AJ42)),MAX(IF(Einstellungen!$C$11="7 Tage",MAX(0,(MIN(DATE(2028,8,0),IF(Mitarbeiter!$D42="",DATE(2028,8,0),Mitarbeiter!$D42),TODAY()))-(MAX(DATE(2028,7,1),Mitarbeiter!$C42))+1),MAX(0,NETWORKDAYS(MAX(DATE(2028,7,1),Mitarbeiter!$C42),MIN(DATE(2028,8,0),IF(Mitarbeiter!$D42="",DATE(2028,8,0),Mitarbeiter!$D42),TODAY()),Einstellungen!$F$13:$F$67)))*N(Mitarbeiter!$E42)/IF(Einstellungen!$C$11="7 Tage",7,5),N('Ist-Stunden'!AJ42)+(N(Krankheitstage!BI42)+N(Krankheitstage!BU42))*N($C42))))</f>
        <v/>
      </c>
      <c r="BO42" s="76">
        <f>IF($B42="",0,IF(Einstellungen!$C$10="Ja",MAX(IF(Einstellungen!$C$11="7 Tage",MAX(0,(MIN(DATE(2028,9,0),IF(Mitarbeiter!$D42="",DATE(2028,9,0),Mitarbeiter!$D42),TODAY()))-(MAX(DATE(2028,8,1),Mitarbeiter!$C42))+1),MAX(0,NETWORKDAYS(MAX(DATE(2028,8,1),Mitarbeiter!$C42),MIN(DATE(2028,9,0),IF(Mitarbeiter!$D42="",DATE(2028,9,0),Mitarbeiter!$D42),TODAY()),Einstellungen!$F$13:$F$67)))*N(Mitarbeiter!$E42)/IF(Einstellungen!$C$11="7 Tage",7,5),N('Ist-Stunden'!AK42)),MAX(IF(Einstellungen!$C$11="7 Tage",MAX(0,(MIN(DATE(2028,9,0),IF(Mitarbeiter!$D42="",DATE(2028,9,0),Mitarbeiter!$D42),TODAY()))-(MAX(DATE(2028,8,1),Mitarbeiter!$C42))+1),MAX(0,NETWORKDAYS(MAX(DATE(2028,8,1),Mitarbeiter!$C42),MIN(DATE(2028,9,0),IF(Mitarbeiter!$D42="",DATE(2028,9,0),Mitarbeiter!$D42),TODAY()),Einstellungen!$F$13:$F$67)))*N(Mitarbeiter!$E42)/IF(Einstellungen!$C$11="7 Tage",7,5),N('Ist-Stunden'!AK42)+(N(Krankheitstage!BJ42)+N(Krankheitstage!BV42))*N($C42))))</f>
        <v/>
      </c>
      <c r="BP42" s="76">
        <f>IF($B42="",0,IF(Einstellungen!$C$10="Ja",MAX(IF(Einstellungen!$C$11="7 Tage",MAX(0,(MIN(DATE(2028,10,0),IF(Mitarbeiter!$D42="",DATE(2028,10,0),Mitarbeiter!$D42),TODAY()))-(MAX(DATE(2028,9,1),Mitarbeiter!$C42))+1),MAX(0,NETWORKDAYS(MAX(DATE(2028,9,1),Mitarbeiter!$C42),MIN(DATE(2028,10,0),IF(Mitarbeiter!$D42="",DATE(2028,10,0),Mitarbeiter!$D42),TODAY()),Einstellungen!$F$13:$F$67)))*N(Mitarbeiter!$E42)/IF(Einstellungen!$C$11="7 Tage",7,5),N('Ist-Stunden'!AL42)),MAX(IF(Einstellungen!$C$11="7 Tage",MAX(0,(MIN(DATE(2028,10,0),IF(Mitarbeiter!$D42="",DATE(2028,10,0),Mitarbeiter!$D42),TODAY()))-(MAX(DATE(2028,9,1),Mitarbeiter!$C42))+1),MAX(0,NETWORKDAYS(MAX(DATE(2028,9,1),Mitarbeiter!$C42),MIN(DATE(2028,10,0),IF(Mitarbeiter!$D42="",DATE(2028,10,0),Mitarbeiter!$D42),TODAY()),Einstellungen!$F$13:$F$67)))*N(Mitarbeiter!$E42)/IF(Einstellungen!$C$11="7 Tage",7,5),N('Ist-Stunden'!AL42)+(N(Krankheitstage!BK42)+N(Krankheitstage!BW42))*N($C42))))</f>
        <v/>
      </c>
      <c r="BQ42" s="76">
        <f>IF($B42="",0,IF(Einstellungen!$C$10="Ja",MAX(IF(Einstellungen!$C$11="7 Tage",MAX(0,(MIN(DATE(2028,11,0),IF(Mitarbeiter!$D42="",DATE(2028,11,0),Mitarbeiter!$D42),TODAY()))-(MAX(DATE(2028,10,1),Mitarbeiter!$C42))+1),MAX(0,NETWORKDAYS(MAX(DATE(2028,10,1),Mitarbeiter!$C42),MIN(DATE(2028,11,0),IF(Mitarbeiter!$D42="",DATE(2028,11,0),Mitarbeiter!$D42),TODAY()),Einstellungen!$F$13:$F$67)))*N(Mitarbeiter!$E42)/IF(Einstellungen!$C$11="7 Tage",7,5),N('Ist-Stunden'!AM42)),MAX(IF(Einstellungen!$C$11="7 Tage",MAX(0,(MIN(DATE(2028,11,0),IF(Mitarbeiter!$D42="",DATE(2028,11,0),Mitarbeiter!$D42),TODAY()))-(MAX(DATE(2028,10,1),Mitarbeiter!$C42))+1),MAX(0,NETWORKDAYS(MAX(DATE(2028,10,1),Mitarbeiter!$C42),MIN(DATE(2028,11,0),IF(Mitarbeiter!$D42="",DATE(2028,11,0),Mitarbeiter!$D42),TODAY()),Einstellungen!$F$13:$F$67)))*N(Mitarbeiter!$E42)/IF(Einstellungen!$C$11="7 Tage",7,5),N('Ist-Stunden'!AM42)+(N(Krankheitstage!BL42)+N(Krankheitstage!BX42))*N($C42))))</f>
        <v/>
      </c>
      <c r="BR42" s="76">
        <f>IF($B42="",0,IF(Einstellungen!$C$10="Ja",MAX(IF(Einstellungen!$C$11="7 Tage",MAX(0,(MIN(DATE(2028,12,0),IF(Mitarbeiter!$D42="",DATE(2028,12,0),Mitarbeiter!$D42),TODAY()))-(MAX(DATE(2028,11,1),Mitarbeiter!$C42))+1),MAX(0,NETWORKDAYS(MAX(DATE(2028,11,1),Mitarbeiter!$C42),MIN(DATE(2028,12,0),IF(Mitarbeiter!$D42="",DATE(2028,12,0),Mitarbeiter!$D42),TODAY()),Einstellungen!$F$13:$F$67)))*N(Mitarbeiter!$E42)/IF(Einstellungen!$C$11="7 Tage",7,5),N('Ist-Stunden'!AN42)),MAX(IF(Einstellungen!$C$11="7 Tage",MAX(0,(MIN(DATE(2028,12,0),IF(Mitarbeiter!$D42="",DATE(2028,12,0),Mitarbeiter!$D42),TODAY()))-(MAX(DATE(2028,11,1),Mitarbeiter!$C42))+1),MAX(0,NETWORKDAYS(MAX(DATE(2028,11,1),Mitarbeiter!$C42),MIN(DATE(2028,12,0),IF(Mitarbeiter!$D42="",DATE(2028,12,0),Mitarbeiter!$D42),TODAY()),Einstellungen!$F$13:$F$67)))*N(Mitarbeiter!$E42)/IF(Einstellungen!$C$11="7 Tage",7,5),N('Ist-Stunden'!AN42)+(N(Krankheitstage!BM42)+N(Krankheitstage!BY42))*N($C42))))</f>
        <v/>
      </c>
      <c r="BS42" s="76">
        <f>IF($B42="",0,IF(Einstellungen!$C$10="Ja",MAX(IF(Einstellungen!$C$11="7 Tage",MAX(0,(MIN(DATE(2028,13,0),IF(Mitarbeiter!$D42="",DATE(2028,13,0),Mitarbeiter!$D42),TODAY()))-(MAX(DATE(2028,12,1),Mitarbeiter!$C42))+1),MAX(0,NETWORKDAYS(MAX(DATE(2028,12,1),Mitarbeiter!$C42),MIN(DATE(2028,13,0),IF(Mitarbeiter!$D42="",DATE(2028,13,0),Mitarbeiter!$D42),TODAY()),Einstellungen!$F$13:$F$67)))*N(Mitarbeiter!$E42)/IF(Einstellungen!$C$11="7 Tage",7,5),N('Ist-Stunden'!AO42)),MAX(IF(Einstellungen!$C$11="7 Tage",MAX(0,(MIN(DATE(2028,13,0),IF(Mitarbeiter!$D42="",DATE(2028,13,0),Mitarbeiter!$D42),TODAY()))-(MAX(DATE(2028,12,1),Mitarbeiter!$C42))+1),MAX(0,NETWORKDAYS(MAX(DATE(2028,12,1),Mitarbeiter!$C42),MIN(DATE(2028,13,0),IF(Mitarbeiter!$D42="",DATE(2028,13,0),Mitarbeiter!$D42),TODAY()),Einstellungen!$F$13:$F$67)))*N(Mitarbeiter!$E42)/IF(Einstellungen!$C$11="7 Tage",7,5),N('Ist-Stunden'!AO42)+(N(Krankheitstage!BN42)+N(Krankheitstage!BZ42))*N($C42))))</f>
        <v/>
      </c>
      <c r="BT42" s="76">
        <f>IF($B42="",0,IF(Einstellungen!$C$10="Ja",MAX(IF(Einstellungen!$C$11="7 Tage",MAX(0,(MIN(DATE(2029,2,0),IF(Mitarbeiter!$D42="",DATE(2029,2,0),Mitarbeiter!$D42),TODAY()))-(MAX(DATE(2029,1,1),Mitarbeiter!$C42))+1),MAX(0,NETWORKDAYS(MAX(DATE(2029,1,1),Mitarbeiter!$C42),MIN(DATE(2029,2,0),IF(Mitarbeiter!$D42="",DATE(2029,2,0),Mitarbeiter!$D42),TODAY()),Einstellungen!$F$13:$F$67)))*N(Mitarbeiter!$E42)/IF(Einstellungen!$C$11="7 Tage",7,5),N('Ist-Stunden'!AP42)),MAX(IF(Einstellungen!$C$11="7 Tage",MAX(0,(MIN(DATE(2029,2,0),IF(Mitarbeiter!$D42="",DATE(2029,2,0),Mitarbeiter!$D42),TODAY()))-(MAX(DATE(2029,1,1),Mitarbeiter!$C42))+1),MAX(0,NETWORKDAYS(MAX(DATE(2029,1,1),Mitarbeiter!$C42),MIN(DATE(2029,2,0),IF(Mitarbeiter!$D42="",DATE(2029,2,0),Mitarbeiter!$D42),TODAY()),Einstellungen!$F$13:$F$67)))*N(Mitarbeiter!$E42)/IF(Einstellungen!$C$11="7 Tage",7,5),N('Ist-Stunden'!AP42)+(N(Krankheitstage!CA42)+N(Krankheitstage!CM42))*N($C42))))</f>
        <v/>
      </c>
      <c r="BU42" s="76">
        <f>IF($B42="",0,IF(Einstellungen!$C$10="Ja",MAX(IF(Einstellungen!$C$11="7 Tage",MAX(0,(MIN(DATE(2029,3,0),IF(Mitarbeiter!$D42="",DATE(2029,3,0),Mitarbeiter!$D42),TODAY()))-(MAX(DATE(2029,2,1),Mitarbeiter!$C42))+1),MAX(0,NETWORKDAYS(MAX(DATE(2029,2,1),Mitarbeiter!$C42),MIN(DATE(2029,3,0),IF(Mitarbeiter!$D42="",DATE(2029,3,0),Mitarbeiter!$D42),TODAY()),Einstellungen!$F$13:$F$67)))*N(Mitarbeiter!$E42)/IF(Einstellungen!$C$11="7 Tage",7,5),N('Ist-Stunden'!AQ42)),MAX(IF(Einstellungen!$C$11="7 Tage",MAX(0,(MIN(DATE(2029,3,0),IF(Mitarbeiter!$D42="",DATE(2029,3,0),Mitarbeiter!$D42),TODAY()))-(MAX(DATE(2029,2,1),Mitarbeiter!$C42))+1),MAX(0,NETWORKDAYS(MAX(DATE(2029,2,1),Mitarbeiter!$C42),MIN(DATE(2029,3,0),IF(Mitarbeiter!$D42="",DATE(2029,3,0),Mitarbeiter!$D42),TODAY()),Einstellungen!$F$13:$F$67)))*N(Mitarbeiter!$E42)/IF(Einstellungen!$C$11="7 Tage",7,5),N('Ist-Stunden'!AQ42)+(N(Krankheitstage!CB42)+N(Krankheitstage!CN42))*N($C42))))</f>
        <v/>
      </c>
      <c r="BV42" s="76">
        <f>IF($B42="",0,IF(Einstellungen!$C$10="Ja",MAX(IF(Einstellungen!$C$11="7 Tage",MAX(0,(MIN(DATE(2029,4,0),IF(Mitarbeiter!$D42="",DATE(2029,4,0),Mitarbeiter!$D42),TODAY()))-(MAX(DATE(2029,3,1),Mitarbeiter!$C42))+1),MAX(0,NETWORKDAYS(MAX(DATE(2029,3,1),Mitarbeiter!$C42),MIN(DATE(2029,4,0),IF(Mitarbeiter!$D42="",DATE(2029,4,0),Mitarbeiter!$D42),TODAY()),Einstellungen!$F$13:$F$67)))*N(Mitarbeiter!$E42)/IF(Einstellungen!$C$11="7 Tage",7,5),N('Ist-Stunden'!AR42)),MAX(IF(Einstellungen!$C$11="7 Tage",MAX(0,(MIN(DATE(2029,4,0),IF(Mitarbeiter!$D42="",DATE(2029,4,0),Mitarbeiter!$D42),TODAY()))-(MAX(DATE(2029,3,1),Mitarbeiter!$C42))+1),MAX(0,NETWORKDAYS(MAX(DATE(2029,3,1),Mitarbeiter!$C42),MIN(DATE(2029,4,0),IF(Mitarbeiter!$D42="",DATE(2029,4,0),Mitarbeiter!$D42),TODAY()),Einstellungen!$F$13:$F$67)))*N(Mitarbeiter!$E42)/IF(Einstellungen!$C$11="7 Tage",7,5),N('Ist-Stunden'!AR42)+(N(Krankheitstage!CC42)+N(Krankheitstage!CO42))*N($C42))))</f>
        <v/>
      </c>
      <c r="BW42" s="76">
        <f>IF($B42="",0,IF(Einstellungen!$C$10="Ja",MAX(IF(Einstellungen!$C$11="7 Tage",MAX(0,(MIN(DATE(2029,5,0),IF(Mitarbeiter!$D42="",DATE(2029,5,0),Mitarbeiter!$D42),TODAY()))-(MAX(DATE(2029,4,1),Mitarbeiter!$C42))+1),MAX(0,NETWORKDAYS(MAX(DATE(2029,4,1),Mitarbeiter!$C42),MIN(DATE(2029,5,0),IF(Mitarbeiter!$D42="",DATE(2029,5,0),Mitarbeiter!$D42),TODAY()),Einstellungen!$F$13:$F$67)))*N(Mitarbeiter!$E42)/IF(Einstellungen!$C$11="7 Tage",7,5),N('Ist-Stunden'!AS42)),MAX(IF(Einstellungen!$C$11="7 Tage",MAX(0,(MIN(DATE(2029,5,0),IF(Mitarbeiter!$D42="",DATE(2029,5,0),Mitarbeiter!$D42),TODAY()))-(MAX(DATE(2029,4,1),Mitarbeiter!$C42))+1),MAX(0,NETWORKDAYS(MAX(DATE(2029,4,1),Mitarbeiter!$C42),MIN(DATE(2029,5,0),IF(Mitarbeiter!$D42="",DATE(2029,5,0),Mitarbeiter!$D42),TODAY()),Einstellungen!$F$13:$F$67)))*N(Mitarbeiter!$E42)/IF(Einstellungen!$C$11="7 Tage",7,5),N('Ist-Stunden'!AS42)+(N(Krankheitstage!CD42)+N(Krankheitstage!CP42))*N($C42))))</f>
        <v/>
      </c>
      <c r="BX42" s="76">
        <f>IF($B42="",0,IF(Einstellungen!$C$10="Ja",MAX(IF(Einstellungen!$C$11="7 Tage",MAX(0,(MIN(DATE(2029,6,0),IF(Mitarbeiter!$D42="",DATE(2029,6,0),Mitarbeiter!$D42),TODAY()))-(MAX(DATE(2029,5,1),Mitarbeiter!$C42))+1),MAX(0,NETWORKDAYS(MAX(DATE(2029,5,1),Mitarbeiter!$C42),MIN(DATE(2029,6,0),IF(Mitarbeiter!$D42="",DATE(2029,6,0),Mitarbeiter!$D42),TODAY()),Einstellungen!$F$13:$F$67)))*N(Mitarbeiter!$E42)/IF(Einstellungen!$C$11="7 Tage",7,5),N('Ist-Stunden'!AT42)),MAX(IF(Einstellungen!$C$11="7 Tage",MAX(0,(MIN(DATE(2029,6,0),IF(Mitarbeiter!$D42="",DATE(2029,6,0),Mitarbeiter!$D42),TODAY()))-(MAX(DATE(2029,5,1),Mitarbeiter!$C42))+1),MAX(0,NETWORKDAYS(MAX(DATE(2029,5,1),Mitarbeiter!$C42),MIN(DATE(2029,6,0),IF(Mitarbeiter!$D42="",DATE(2029,6,0),Mitarbeiter!$D42),TODAY()),Einstellungen!$F$13:$F$67)))*N(Mitarbeiter!$E42)/IF(Einstellungen!$C$11="7 Tage",7,5),N('Ist-Stunden'!AT42)+(N(Krankheitstage!CE42)+N(Krankheitstage!CQ42))*N($C42))))</f>
        <v/>
      </c>
      <c r="BY42" s="76">
        <f>IF($B42="",0,IF(Einstellungen!$C$10="Ja",MAX(IF(Einstellungen!$C$11="7 Tage",MAX(0,(MIN(DATE(2029,7,0),IF(Mitarbeiter!$D42="",DATE(2029,7,0),Mitarbeiter!$D42),TODAY()))-(MAX(DATE(2029,6,1),Mitarbeiter!$C42))+1),MAX(0,NETWORKDAYS(MAX(DATE(2029,6,1),Mitarbeiter!$C42),MIN(DATE(2029,7,0),IF(Mitarbeiter!$D42="",DATE(2029,7,0),Mitarbeiter!$D42),TODAY()),Einstellungen!$F$13:$F$67)))*N(Mitarbeiter!$E42)/IF(Einstellungen!$C$11="7 Tage",7,5),N('Ist-Stunden'!AU42)),MAX(IF(Einstellungen!$C$11="7 Tage",MAX(0,(MIN(DATE(2029,7,0),IF(Mitarbeiter!$D42="",DATE(2029,7,0),Mitarbeiter!$D42),TODAY()))-(MAX(DATE(2029,6,1),Mitarbeiter!$C42))+1),MAX(0,NETWORKDAYS(MAX(DATE(2029,6,1),Mitarbeiter!$C42),MIN(DATE(2029,7,0),IF(Mitarbeiter!$D42="",DATE(2029,7,0),Mitarbeiter!$D42),TODAY()),Einstellungen!$F$13:$F$67)))*N(Mitarbeiter!$E42)/IF(Einstellungen!$C$11="7 Tage",7,5),N('Ist-Stunden'!AU42)+(N(Krankheitstage!CF42)+N(Krankheitstage!CR42))*N($C42))))</f>
        <v/>
      </c>
      <c r="BZ42" s="76">
        <f>IF($B42="",0,IF(Einstellungen!$C$10="Ja",MAX(IF(Einstellungen!$C$11="7 Tage",MAX(0,(MIN(DATE(2029,8,0),IF(Mitarbeiter!$D42="",DATE(2029,8,0),Mitarbeiter!$D42),TODAY()))-(MAX(DATE(2029,7,1),Mitarbeiter!$C42))+1),MAX(0,NETWORKDAYS(MAX(DATE(2029,7,1),Mitarbeiter!$C42),MIN(DATE(2029,8,0),IF(Mitarbeiter!$D42="",DATE(2029,8,0),Mitarbeiter!$D42),TODAY()),Einstellungen!$F$13:$F$67)))*N(Mitarbeiter!$E42)/IF(Einstellungen!$C$11="7 Tage",7,5),N('Ist-Stunden'!AV42)),MAX(IF(Einstellungen!$C$11="7 Tage",MAX(0,(MIN(DATE(2029,8,0),IF(Mitarbeiter!$D42="",DATE(2029,8,0),Mitarbeiter!$D42),TODAY()))-(MAX(DATE(2029,7,1),Mitarbeiter!$C42))+1),MAX(0,NETWORKDAYS(MAX(DATE(2029,7,1),Mitarbeiter!$C42),MIN(DATE(2029,8,0),IF(Mitarbeiter!$D42="",DATE(2029,8,0),Mitarbeiter!$D42),TODAY()),Einstellungen!$F$13:$F$67)))*N(Mitarbeiter!$E42)/IF(Einstellungen!$C$11="7 Tage",7,5),N('Ist-Stunden'!AV42)+(N(Krankheitstage!CG42)+N(Krankheitstage!CS42))*N($C42))))</f>
        <v/>
      </c>
      <c r="CA42" s="76">
        <f>IF($B42="",0,IF(Einstellungen!$C$10="Ja",MAX(IF(Einstellungen!$C$11="7 Tage",MAX(0,(MIN(DATE(2029,9,0),IF(Mitarbeiter!$D42="",DATE(2029,9,0),Mitarbeiter!$D42),TODAY()))-(MAX(DATE(2029,8,1),Mitarbeiter!$C42))+1),MAX(0,NETWORKDAYS(MAX(DATE(2029,8,1),Mitarbeiter!$C42),MIN(DATE(2029,9,0),IF(Mitarbeiter!$D42="",DATE(2029,9,0),Mitarbeiter!$D42),TODAY()),Einstellungen!$F$13:$F$67)))*N(Mitarbeiter!$E42)/IF(Einstellungen!$C$11="7 Tage",7,5),N('Ist-Stunden'!AW42)),MAX(IF(Einstellungen!$C$11="7 Tage",MAX(0,(MIN(DATE(2029,9,0),IF(Mitarbeiter!$D42="",DATE(2029,9,0),Mitarbeiter!$D42),TODAY()))-(MAX(DATE(2029,8,1),Mitarbeiter!$C42))+1),MAX(0,NETWORKDAYS(MAX(DATE(2029,8,1),Mitarbeiter!$C42),MIN(DATE(2029,9,0),IF(Mitarbeiter!$D42="",DATE(2029,9,0),Mitarbeiter!$D42),TODAY()),Einstellungen!$F$13:$F$67)))*N(Mitarbeiter!$E42)/IF(Einstellungen!$C$11="7 Tage",7,5),N('Ist-Stunden'!AW42)+(N(Krankheitstage!CH42)+N(Krankheitstage!CT42))*N($C42))))</f>
        <v/>
      </c>
      <c r="CB42" s="76">
        <f>IF($B42="",0,IF(Einstellungen!$C$10="Ja",MAX(IF(Einstellungen!$C$11="7 Tage",MAX(0,(MIN(DATE(2029,10,0),IF(Mitarbeiter!$D42="",DATE(2029,10,0),Mitarbeiter!$D42),TODAY()))-(MAX(DATE(2029,9,1),Mitarbeiter!$C42))+1),MAX(0,NETWORKDAYS(MAX(DATE(2029,9,1),Mitarbeiter!$C42),MIN(DATE(2029,10,0),IF(Mitarbeiter!$D42="",DATE(2029,10,0),Mitarbeiter!$D42),TODAY()),Einstellungen!$F$13:$F$67)))*N(Mitarbeiter!$E42)/IF(Einstellungen!$C$11="7 Tage",7,5),N('Ist-Stunden'!AX42)),MAX(IF(Einstellungen!$C$11="7 Tage",MAX(0,(MIN(DATE(2029,10,0),IF(Mitarbeiter!$D42="",DATE(2029,10,0),Mitarbeiter!$D42),TODAY()))-(MAX(DATE(2029,9,1),Mitarbeiter!$C42))+1),MAX(0,NETWORKDAYS(MAX(DATE(2029,9,1),Mitarbeiter!$C42),MIN(DATE(2029,10,0),IF(Mitarbeiter!$D42="",DATE(2029,10,0),Mitarbeiter!$D42),TODAY()),Einstellungen!$F$13:$F$67)))*N(Mitarbeiter!$E42)/IF(Einstellungen!$C$11="7 Tage",7,5),N('Ist-Stunden'!AX42)+(N(Krankheitstage!CI42)+N(Krankheitstage!CU42))*N($C42))))</f>
        <v/>
      </c>
      <c r="CC42" s="76">
        <f>IF($B42="",0,IF(Einstellungen!$C$10="Ja",MAX(IF(Einstellungen!$C$11="7 Tage",MAX(0,(MIN(DATE(2029,11,0),IF(Mitarbeiter!$D42="",DATE(2029,11,0),Mitarbeiter!$D42),TODAY()))-(MAX(DATE(2029,10,1),Mitarbeiter!$C42))+1),MAX(0,NETWORKDAYS(MAX(DATE(2029,10,1),Mitarbeiter!$C42),MIN(DATE(2029,11,0),IF(Mitarbeiter!$D42="",DATE(2029,11,0),Mitarbeiter!$D42),TODAY()),Einstellungen!$F$13:$F$67)))*N(Mitarbeiter!$E42)/IF(Einstellungen!$C$11="7 Tage",7,5),N('Ist-Stunden'!AY42)),MAX(IF(Einstellungen!$C$11="7 Tage",MAX(0,(MIN(DATE(2029,11,0),IF(Mitarbeiter!$D42="",DATE(2029,11,0),Mitarbeiter!$D42),TODAY()))-(MAX(DATE(2029,10,1),Mitarbeiter!$C42))+1),MAX(0,NETWORKDAYS(MAX(DATE(2029,10,1),Mitarbeiter!$C42),MIN(DATE(2029,11,0),IF(Mitarbeiter!$D42="",DATE(2029,11,0),Mitarbeiter!$D42),TODAY()),Einstellungen!$F$13:$F$67)))*N(Mitarbeiter!$E42)/IF(Einstellungen!$C$11="7 Tage",7,5),N('Ist-Stunden'!AY42)+(N(Krankheitstage!CJ42)+N(Krankheitstage!CV42))*N($C42))))</f>
        <v/>
      </c>
      <c r="CD42" s="76">
        <f>IF($B42="",0,IF(Einstellungen!$C$10="Ja",MAX(IF(Einstellungen!$C$11="7 Tage",MAX(0,(MIN(DATE(2029,12,0),IF(Mitarbeiter!$D42="",DATE(2029,12,0),Mitarbeiter!$D42),TODAY()))-(MAX(DATE(2029,11,1),Mitarbeiter!$C42))+1),MAX(0,NETWORKDAYS(MAX(DATE(2029,11,1),Mitarbeiter!$C42),MIN(DATE(2029,12,0),IF(Mitarbeiter!$D42="",DATE(2029,12,0),Mitarbeiter!$D42),TODAY()),Einstellungen!$F$13:$F$67)))*N(Mitarbeiter!$E42)/IF(Einstellungen!$C$11="7 Tage",7,5),N('Ist-Stunden'!AZ42)),MAX(IF(Einstellungen!$C$11="7 Tage",MAX(0,(MIN(DATE(2029,12,0),IF(Mitarbeiter!$D42="",DATE(2029,12,0),Mitarbeiter!$D42),TODAY()))-(MAX(DATE(2029,11,1),Mitarbeiter!$C42))+1),MAX(0,NETWORKDAYS(MAX(DATE(2029,11,1),Mitarbeiter!$C42),MIN(DATE(2029,12,0),IF(Mitarbeiter!$D42="",DATE(2029,12,0),Mitarbeiter!$D42),TODAY()),Einstellungen!$F$13:$F$67)))*N(Mitarbeiter!$E42)/IF(Einstellungen!$C$11="7 Tage",7,5),N('Ist-Stunden'!AZ42)+(N(Krankheitstage!CK42)+N(Krankheitstage!CW42))*N($C42))))</f>
        <v/>
      </c>
      <c r="CE42" s="76">
        <f>IF($B42="",0,IF(Einstellungen!$C$10="Ja",MAX(IF(Einstellungen!$C$11="7 Tage",MAX(0,(MIN(DATE(2029,13,0),IF(Mitarbeiter!$D42="",DATE(2029,13,0),Mitarbeiter!$D42),TODAY()))-(MAX(DATE(2029,12,1),Mitarbeiter!$C42))+1),MAX(0,NETWORKDAYS(MAX(DATE(2029,12,1),Mitarbeiter!$C42),MIN(DATE(2029,13,0),IF(Mitarbeiter!$D42="",DATE(2029,13,0),Mitarbeiter!$D42),TODAY()),Einstellungen!$F$13:$F$67)))*N(Mitarbeiter!$E42)/IF(Einstellungen!$C$11="7 Tage",7,5),N('Ist-Stunden'!BA42)),MAX(IF(Einstellungen!$C$11="7 Tage",MAX(0,(MIN(DATE(2029,13,0),IF(Mitarbeiter!$D42="",DATE(2029,13,0),Mitarbeiter!$D42),TODAY()))-(MAX(DATE(2029,12,1),Mitarbeiter!$C42))+1),MAX(0,NETWORKDAYS(MAX(DATE(2029,12,1),Mitarbeiter!$C42),MIN(DATE(2029,13,0),IF(Mitarbeiter!$D42="",DATE(2029,13,0),Mitarbeiter!$D42),TODAY()),Einstellungen!$F$13:$F$67)))*N(Mitarbeiter!$E42)/IF(Einstellungen!$C$11="7 Tage",7,5),N('Ist-Stunden'!BA42)+(N(Krankheitstage!CL42)+N(Krankheitstage!CX42))*N($C42))))</f>
        <v/>
      </c>
      <c r="CF42" s="76">
        <f>IF($B42="",0,IF(Einstellungen!$C$10="Ja",MAX(IF(Einstellungen!$C$11="7 Tage",MAX(0,(MIN(DATE(2030,2,0),IF(Mitarbeiter!$D42="",DATE(2030,2,0),Mitarbeiter!$D42),TODAY()))-(MAX(DATE(2030,1,1),Mitarbeiter!$C42))+1),MAX(0,NETWORKDAYS(MAX(DATE(2030,1,1),Mitarbeiter!$C42),MIN(DATE(2030,2,0),IF(Mitarbeiter!$D42="",DATE(2030,2,0),Mitarbeiter!$D42),TODAY()),Einstellungen!$F$13:$F$67)))*N(Mitarbeiter!$E42)/IF(Einstellungen!$C$11="7 Tage",7,5),N('Ist-Stunden'!BB42)),MAX(IF(Einstellungen!$C$11="7 Tage",MAX(0,(MIN(DATE(2030,2,0),IF(Mitarbeiter!$D42="",DATE(2030,2,0),Mitarbeiter!$D42),TODAY()))-(MAX(DATE(2030,1,1),Mitarbeiter!$C42))+1),MAX(0,NETWORKDAYS(MAX(DATE(2030,1,1),Mitarbeiter!$C42),MIN(DATE(2030,2,0),IF(Mitarbeiter!$D42="",DATE(2030,2,0),Mitarbeiter!$D42),TODAY()),Einstellungen!$F$13:$F$67)))*N(Mitarbeiter!$E42)/IF(Einstellungen!$C$11="7 Tage",7,5),N('Ist-Stunden'!BB42)+(N(Krankheitstage!CY42)+N(Krankheitstage!DK42))*N($C42))))</f>
        <v/>
      </c>
      <c r="CG42" s="76">
        <f>IF($B42="",0,IF(Einstellungen!$C$10="Ja",MAX(IF(Einstellungen!$C$11="7 Tage",MAX(0,(MIN(DATE(2030,3,0),IF(Mitarbeiter!$D42="",DATE(2030,3,0),Mitarbeiter!$D42),TODAY()))-(MAX(DATE(2030,2,1),Mitarbeiter!$C42))+1),MAX(0,NETWORKDAYS(MAX(DATE(2030,2,1),Mitarbeiter!$C42),MIN(DATE(2030,3,0),IF(Mitarbeiter!$D42="",DATE(2030,3,0),Mitarbeiter!$D42),TODAY()),Einstellungen!$F$13:$F$67)))*N(Mitarbeiter!$E42)/IF(Einstellungen!$C$11="7 Tage",7,5),N('Ist-Stunden'!BC42)),MAX(IF(Einstellungen!$C$11="7 Tage",MAX(0,(MIN(DATE(2030,3,0),IF(Mitarbeiter!$D42="",DATE(2030,3,0),Mitarbeiter!$D42),TODAY()))-(MAX(DATE(2030,2,1),Mitarbeiter!$C42))+1),MAX(0,NETWORKDAYS(MAX(DATE(2030,2,1),Mitarbeiter!$C42),MIN(DATE(2030,3,0),IF(Mitarbeiter!$D42="",DATE(2030,3,0),Mitarbeiter!$D42),TODAY()),Einstellungen!$F$13:$F$67)))*N(Mitarbeiter!$E42)/IF(Einstellungen!$C$11="7 Tage",7,5),N('Ist-Stunden'!BC42)+(N(Krankheitstage!CZ42)+N(Krankheitstage!DL42))*N($C42))))</f>
        <v/>
      </c>
      <c r="CH42" s="76">
        <f>IF($B42="",0,IF(Einstellungen!$C$10="Ja",MAX(IF(Einstellungen!$C$11="7 Tage",MAX(0,(MIN(DATE(2030,4,0),IF(Mitarbeiter!$D42="",DATE(2030,4,0),Mitarbeiter!$D42),TODAY()))-(MAX(DATE(2030,3,1),Mitarbeiter!$C42))+1),MAX(0,NETWORKDAYS(MAX(DATE(2030,3,1),Mitarbeiter!$C42),MIN(DATE(2030,4,0),IF(Mitarbeiter!$D42="",DATE(2030,4,0),Mitarbeiter!$D42),TODAY()),Einstellungen!$F$13:$F$67)))*N(Mitarbeiter!$E42)/IF(Einstellungen!$C$11="7 Tage",7,5),N('Ist-Stunden'!BD42)),MAX(IF(Einstellungen!$C$11="7 Tage",MAX(0,(MIN(DATE(2030,4,0),IF(Mitarbeiter!$D42="",DATE(2030,4,0),Mitarbeiter!$D42),TODAY()))-(MAX(DATE(2030,3,1),Mitarbeiter!$C42))+1),MAX(0,NETWORKDAYS(MAX(DATE(2030,3,1),Mitarbeiter!$C42),MIN(DATE(2030,4,0),IF(Mitarbeiter!$D42="",DATE(2030,4,0),Mitarbeiter!$D42),TODAY()),Einstellungen!$F$13:$F$67)))*N(Mitarbeiter!$E42)/IF(Einstellungen!$C$11="7 Tage",7,5),N('Ist-Stunden'!BD42)+(N(Krankheitstage!DA42)+N(Krankheitstage!DM42))*N($C42))))</f>
        <v/>
      </c>
      <c r="CI42" s="76">
        <f>IF($B42="",0,IF(Einstellungen!$C$10="Ja",MAX(IF(Einstellungen!$C$11="7 Tage",MAX(0,(MIN(DATE(2030,5,0),IF(Mitarbeiter!$D42="",DATE(2030,5,0),Mitarbeiter!$D42),TODAY()))-(MAX(DATE(2030,4,1),Mitarbeiter!$C42))+1),MAX(0,NETWORKDAYS(MAX(DATE(2030,4,1),Mitarbeiter!$C42),MIN(DATE(2030,5,0),IF(Mitarbeiter!$D42="",DATE(2030,5,0),Mitarbeiter!$D42),TODAY()),Einstellungen!$F$13:$F$67)))*N(Mitarbeiter!$E42)/IF(Einstellungen!$C$11="7 Tage",7,5),N('Ist-Stunden'!BE42)),MAX(IF(Einstellungen!$C$11="7 Tage",MAX(0,(MIN(DATE(2030,5,0),IF(Mitarbeiter!$D42="",DATE(2030,5,0),Mitarbeiter!$D42),TODAY()))-(MAX(DATE(2030,4,1),Mitarbeiter!$C42))+1),MAX(0,NETWORKDAYS(MAX(DATE(2030,4,1),Mitarbeiter!$C42),MIN(DATE(2030,5,0),IF(Mitarbeiter!$D42="",DATE(2030,5,0),Mitarbeiter!$D42),TODAY()),Einstellungen!$F$13:$F$67)))*N(Mitarbeiter!$E42)/IF(Einstellungen!$C$11="7 Tage",7,5),N('Ist-Stunden'!BE42)+(N(Krankheitstage!DB42)+N(Krankheitstage!DN42))*N($C42))))</f>
        <v/>
      </c>
      <c r="CJ42" s="76">
        <f>IF($B42="",0,IF(Einstellungen!$C$10="Ja",MAX(IF(Einstellungen!$C$11="7 Tage",MAX(0,(MIN(DATE(2030,6,0),IF(Mitarbeiter!$D42="",DATE(2030,6,0),Mitarbeiter!$D42),TODAY()))-(MAX(DATE(2030,5,1),Mitarbeiter!$C42))+1),MAX(0,NETWORKDAYS(MAX(DATE(2030,5,1),Mitarbeiter!$C42),MIN(DATE(2030,6,0),IF(Mitarbeiter!$D42="",DATE(2030,6,0),Mitarbeiter!$D42),TODAY()),Einstellungen!$F$13:$F$67)))*N(Mitarbeiter!$E42)/IF(Einstellungen!$C$11="7 Tage",7,5),N('Ist-Stunden'!BF42)),MAX(IF(Einstellungen!$C$11="7 Tage",MAX(0,(MIN(DATE(2030,6,0),IF(Mitarbeiter!$D42="",DATE(2030,6,0),Mitarbeiter!$D42),TODAY()))-(MAX(DATE(2030,5,1),Mitarbeiter!$C42))+1),MAX(0,NETWORKDAYS(MAX(DATE(2030,5,1),Mitarbeiter!$C42),MIN(DATE(2030,6,0),IF(Mitarbeiter!$D42="",DATE(2030,6,0),Mitarbeiter!$D42),TODAY()),Einstellungen!$F$13:$F$67)))*N(Mitarbeiter!$E42)/IF(Einstellungen!$C$11="7 Tage",7,5),N('Ist-Stunden'!BF42)+(N(Krankheitstage!DC42)+N(Krankheitstage!DO42))*N($C42))))</f>
        <v/>
      </c>
      <c r="CK42" s="76">
        <f>IF($B42="",0,IF(Einstellungen!$C$10="Ja",MAX(IF(Einstellungen!$C$11="7 Tage",MAX(0,(MIN(DATE(2030,7,0),IF(Mitarbeiter!$D42="",DATE(2030,7,0),Mitarbeiter!$D42),TODAY()))-(MAX(DATE(2030,6,1),Mitarbeiter!$C42))+1),MAX(0,NETWORKDAYS(MAX(DATE(2030,6,1),Mitarbeiter!$C42),MIN(DATE(2030,7,0),IF(Mitarbeiter!$D42="",DATE(2030,7,0),Mitarbeiter!$D42),TODAY()),Einstellungen!$F$13:$F$67)))*N(Mitarbeiter!$E42)/IF(Einstellungen!$C$11="7 Tage",7,5),N('Ist-Stunden'!BG42)),MAX(IF(Einstellungen!$C$11="7 Tage",MAX(0,(MIN(DATE(2030,7,0),IF(Mitarbeiter!$D42="",DATE(2030,7,0),Mitarbeiter!$D42),TODAY()))-(MAX(DATE(2030,6,1),Mitarbeiter!$C42))+1),MAX(0,NETWORKDAYS(MAX(DATE(2030,6,1),Mitarbeiter!$C42),MIN(DATE(2030,7,0),IF(Mitarbeiter!$D42="",DATE(2030,7,0),Mitarbeiter!$D42),TODAY()),Einstellungen!$F$13:$F$67)))*N(Mitarbeiter!$E42)/IF(Einstellungen!$C$11="7 Tage",7,5),N('Ist-Stunden'!BG42)+(N(Krankheitstage!DD42)+N(Krankheitstage!DP42))*N($C42))))</f>
        <v/>
      </c>
      <c r="CL42" s="76">
        <f>IF($B42="",0,IF(Einstellungen!$C$10="Ja",MAX(IF(Einstellungen!$C$11="7 Tage",MAX(0,(MIN(DATE(2030,8,0),IF(Mitarbeiter!$D42="",DATE(2030,8,0),Mitarbeiter!$D42),TODAY()))-(MAX(DATE(2030,7,1),Mitarbeiter!$C42))+1),MAX(0,NETWORKDAYS(MAX(DATE(2030,7,1),Mitarbeiter!$C42),MIN(DATE(2030,8,0),IF(Mitarbeiter!$D42="",DATE(2030,8,0),Mitarbeiter!$D42),TODAY()),Einstellungen!$F$13:$F$67)))*N(Mitarbeiter!$E42)/IF(Einstellungen!$C$11="7 Tage",7,5),N('Ist-Stunden'!BH42)),MAX(IF(Einstellungen!$C$11="7 Tage",MAX(0,(MIN(DATE(2030,8,0),IF(Mitarbeiter!$D42="",DATE(2030,8,0),Mitarbeiter!$D42),TODAY()))-(MAX(DATE(2030,7,1),Mitarbeiter!$C42))+1),MAX(0,NETWORKDAYS(MAX(DATE(2030,7,1),Mitarbeiter!$C42),MIN(DATE(2030,8,0),IF(Mitarbeiter!$D42="",DATE(2030,8,0),Mitarbeiter!$D42),TODAY()),Einstellungen!$F$13:$F$67)))*N(Mitarbeiter!$E42)/IF(Einstellungen!$C$11="7 Tage",7,5),N('Ist-Stunden'!BH42)+(N(Krankheitstage!DE42)+N(Krankheitstage!DQ42))*N($C42))))</f>
        <v/>
      </c>
      <c r="CM42" s="76">
        <f>IF($B42="",0,IF(Einstellungen!$C$10="Ja",MAX(IF(Einstellungen!$C$11="7 Tage",MAX(0,(MIN(DATE(2030,9,0),IF(Mitarbeiter!$D42="",DATE(2030,9,0),Mitarbeiter!$D42),TODAY()))-(MAX(DATE(2030,8,1),Mitarbeiter!$C42))+1),MAX(0,NETWORKDAYS(MAX(DATE(2030,8,1),Mitarbeiter!$C42),MIN(DATE(2030,9,0),IF(Mitarbeiter!$D42="",DATE(2030,9,0),Mitarbeiter!$D42),TODAY()),Einstellungen!$F$13:$F$67)))*N(Mitarbeiter!$E42)/IF(Einstellungen!$C$11="7 Tage",7,5),N('Ist-Stunden'!BI42)),MAX(IF(Einstellungen!$C$11="7 Tage",MAX(0,(MIN(DATE(2030,9,0),IF(Mitarbeiter!$D42="",DATE(2030,9,0),Mitarbeiter!$D42),TODAY()))-(MAX(DATE(2030,8,1),Mitarbeiter!$C42))+1),MAX(0,NETWORKDAYS(MAX(DATE(2030,8,1),Mitarbeiter!$C42),MIN(DATE(2030,9,0),IF(Mitarbeiter!$D42="",DATE(2030,9,0),Mitarbeiter!$D42),TODAY()),Einstellungen!$F$13:$F$67)))*N(Mitarbeiter!$E42)/IF(Einstellungen!$C$11="7 Tage",7,5),N('Ist-Stunden'!BI42)+(N(Krankheitstage!DF42)+N(Krankheitstage!DR42))*N($C42))))</f>
        <v/>
      </c>
      <c r="CN42" s="76">
        <f>IF($B42="",0,IF(Einstellungen!$C$10="Ja",MAX(IF(Einstellungen!$C$11="7 Tage",MAX(0,(MIN(DATE(2030,10,0),IF(Mitarbeiter!$D42="",DATE(2030,10,0),Mitarbeiter!$D42),TODAY()))-(MAX(DATE(2030,9,1),Mitarbeiter!$C42))+1),MAX(0,NETWORKDAYS(MAX(DATE(2030,9,1),Mitarbeiter!$C42),MIN(DATE(2030,10,0),IF(Mitarbeiter!$D42="",DATE(2030,10,0),Mitarbeiter!$D42),TODAY()),Einstellungen!$F$13:$F$67)))*N(Mitarbeiter!$E42)/IF(Einstellungen!$C$11="7 Tage",7,5),N('Ist-Stunden'!BJ42)),MAX(IF(Einstellungen!$C$11="7 Tage",MAX(0,(MIN(DATE(2030,10,0),IF(Mitarbeiter!$D42="",DATE(2030,10,0),Mitarbeiter!$D42),TODAY()))-(MAX(DATE(2030,9,1),Mitarbeiter!$C42))+1),MAX(0,NETWORKDAYS(MAX(DATE(2030,9,1),Mitarbeiter!$C42),MIN(DATE(2030,10,0),IF(Mitarbeiter!$D42="",DATE(2030,10,0),Mitarbeiter!$D42),TODAY()),Einstellungen!$F$13:$F$67)))*N(Mitarbeiter!$E42)/IF(Einstellungen!$C$11="7 Tage",7,5),N('Ist-Stunden'!BJ42)+(N(Krankheitstage!DG42)+N(Krankheitstage!DS42))*N($C42))))</f>
        <v/>
      </c>
      <c r="CO42" s="76">
        <f>IF($B42="",0,IF(Einstellungen!$C$10="Ja",MAX(IF(Einstellungen!$C$11="7 Tage",MAX(0,(MIN(DATE(2030,11,0),IF(Mitarbeiter!$D42="",DATE(2030,11,0),Mitarbeiter!$D42),TODAY()))-(MAX(DATE(2030,10,1),Mitarbeiter!$C42))+1),MAX(0,NETWORKDAYS(MAX(DATE(2030,10,1),Mitarbeiter!$C42),MIN(DATE(2030,11,0),IF(Mitarbeiter!$D42="",DATE(2030,11,0),Mitarbeiter!$D42),TODAY()),Einstellungen!$F$13:$F$67)))*N(Mitarbeiter!$E42)/IF(Einstellungen!$C$11="7 Tage",7,5),N('Ist-Stunden'!BK42)),MAX(IF(Einstellungen!$C$11="7 Tage",MAX(0,(MIN(DATE(2030,11,0),IF(Mitarbeiter!$D42="",DATE(2030,11,0),Mitarbeiter!$D42),TODAY()))-(MAX(DATE(2030,10,1),Mitarbeiter!$C42))+1),MAX(0,NETWORKDAYS(MAX(DATE(2030,10,1),Mitarbeiter!$C42),MIN(DATE(2030,11,0),IF(Mitarbeiter!$D42="",DATE(2030,11,0),Mitarbeiter!$D42),TODAY()),Einstellungen!$F$13:$F$67)))*N(Mitarbeiter!$E42)/IF(Einstellungen!$C$11="7 Tage",7,5),N('Ist-Stunden'!BK42)+(N(Krankheitstage!DH42)+N(Krankheitstage!DT42))*N($C42))))</f>
        <v/>
      </c>
      <c r="CP42" s="76">
        <f>IF($B42="",0,IF(Einstellungen!$C$10="Ja",MAX(IF(Einstellungen!$C$11="7 Tage",MAX(0,(MIN(DATE(2030,12,0),IF(Mitarbeiter!$D42="",DATE(2030,12,0),Mitarbeiter!$D42),TODAY()))-(MAX(DATE(2030,11,1),Mitarbeiter!$C42))+1),MAX(0,NETWORKDAYS(MAX(DATE(2030,11,1),Mitarbeiter!$C42),MIN(DATE(2030,12,0),IF(Mitarbeiter!$D42="",DATE(2030,12,0),Mitarbeiter!$D42),TODAY()),Einstellungen!$F$13:$F$67)))*N(Mitarbeiter!$E42)/IF(Einstellungen!$C$11="7 Tage",7,5),N('Ist-Stunden'!BL42)),MAX(IF(Einstellungen!$C$11="7 Tage",MAX(0,(MIN(DATE(2030,12,0),IF(Mitarbeiter!$D42="",DATE(2030,12,0),Mitarbeiter!$D42),TODAY()))-(MAX(DATE(2030,11,1),Mitarbeiter!$C42))+1),MAX(0,NETWORKDAYS(MAX(DATE(2030,11,1),Mitarbeiter!$C42),MIN(DATE(2030,12,0),IF(Mitarbeiter!$D42="",DATE(2030,12,0),Mitarbeiter!$D42),TODAY()),Einstellungen!$F$13:$F$67)))*N(Mitarbeiter!$E42)/IF(Einstellungen!$C$11="7 Tage",7,5),N('Ist-Stunden'!BL42)+(N(Krankheitstage!DI42)+N(Krankheitstage!DU42))*N($C42))))</f>
        <v/>
      </c>
      <c r="CQ42" s="76">
        <f>IF($B42="",0,IF(Einstellungen!$C$10="Ja",MAX(IF(Einstellungen!$C$11="7 Tage",MAX(0,(MIN(DATE(2030,13,0),IF(Mitarbeiter!$D42="",DATE(2030,13,0),Mitarbeiter!$D42),TODAY()))-(MAX(DATE(2030,12,1),Mitarbeiter!$C42))+1),MAX(0,NETWORKDAYS(MAX(DATE(2030,12,1),Mitarbeiter!$C42),MIN(DATE(2030,13,0),IF(Mitarbeiter!$D42="",DATE(2030,13,0),Mitarbeiter!$D42),TODAY()),Einstellungen!$F$13:$F$67)))*N(Mitarbeiter!$E42)/IF(Einstellungen!$C$11="7 Tage",7,5),N('Ist-Stunden'!BM42)),MAX(IF(Einstellungen!$C$11="7 Tage",MAX(0,(MIN(DATE(2030,13,0),IF(Mitarbeiter!$D42="",DATE(2030,13,0),Mitarbeiter!$D42),TODAY()))-(MAX(DATE(2030,12,1),Mitarbeiter!$C42))+1),MAX(0,NETWORKDAYS(MAX(DATE(2030,12,1),Mitarbeiter!$C42),MIN(DATE(2030,13,0),IF(Mitarbeiter!$D42="",DATE(2030,13,0),Mitarbeiter!$D42),TODAY()),Einstellungen!$F$13:$F$67)))*N(Mitarbeiter!$E42)/IF(Einstellungen!$C$11="7 Tage",7,5),N('Ist-Stunden'!BM42)+(N(Krankheitstage!DJ42)+N(Krankheitstage!DV42))*N($C42))))</f>
        <v/>
      </c>
    </row>
    <row r="43">
      <c r="A43" s="73">
        <f>IF(Mitarbeiter!B43="","",Mitarbeiter!A43)</f>
        <v/>
      </c>
      <c r="B43" s="6">
        <f>IF(Mitarbeiter!B43="","",Mitarbeiter!B43)</f>
        <v/>
      </c>
      <c r="C43" s="74">
        <f>IF(Mitarbeiter!B43="","",Mitarbeiter!F43)</f>
        <v/>
      </c>
      <c r="D43" s="75">
        <f>N(INDEX(Krankheitstage!$G43:$DV43,1,(Einstellungen!$C$3-2026)*24+1))</f>
        <v/>
      </c>
      <c r="E43" s="75">
        <f>N(INDEX(Krankheitstage!$G43:$DV43,1,(Einstellungen!$C$3-2026)*24+2))</f>
        <v/>
      </c>
      <c r="F43" s="75">
        <f>N(INDEX(Krankheitstage!$G43:$DV43,1,(Einstellungen!$C$3-2026)*24+3))</f>
        <v/>
      </c>
      <c r="G43" s="75">
        <f>N(INDEX(Krankheitstage!$G43:$DV43,1,(Einstellungen!$C$3-2026)*24+4))</f>
        <v/>
      </c>
      <c r="H43" s="75">
        <f>N(INDEX(Krankheitstage!$G43:$DV43,1,(Einstellungen!$C$3-2026)*24+5))</f>
        <v/>
      </c>
      <c r="I43" s="75">
        <f>N(INDEX(Krankheitstage!$G43:$DV43,1,(Einstellungen!$C$3-2026)*24+6))</f>
        <v/>
      </c>
      <c r="J43" s="75">
        <f>N(INDEX(Krankheitstage!$G43:$DV43,1,(Einstellungen!$C$3-2026)*24+7))</f>
        <v/>
      </c>
      <c r="K43" s="75">
        <f>N(INDEX(Krankheitstage!$G43:$DV43,1,(Einstellungen!$C$3-2026)*24+8))</f>
        <v/>
      </c>
      <c r="L43" s="75">
        <f>N(INDEX(Krankheitstage!$G43:$DV43,1,(Einstellungen!$C$3-2026)*24+9))</f>
        <v/>
      </c>
      <c r="M43" s="75">
        <f>N(INDEX(Krankheitstage!$G43:$DV43,1,(Einstellungen!$C$3-2026)*24+10))</f>
        <v/>
      </c>
      <c r="N43" s="75">
        <f>N(INDEX(Krankheitstage!$G43:$DV43,1,(Einstellungen!$C$3-2026)*24+11))</f>
        <v/>
      </c>
      <c r="O43" s="75">
        <f>N(INDEX(Krankheitstage!$G43:$DV43,1,(Einstellungen!$C$3-2026)*24+12))</f>
        <v/>
      </c>
      <c r="P43" s="75">
        <f>IF($B43="","",SUM(D43:O43))</f>
        <v/>
      </c>
      <c r="Q43" s="75">
        <f>N(INDEX(Krankheitstage!$G43:$DV43,1,(Einstellungen!$C$3-2026)*24+13))</f>
        <v/>
      </c>
      <c r="R43" s="75">
        <f>N(INDEX(Krankheitstage!$G43:$DV43,1,(Einstellungen!$C$3-2026)*24+14))</f>
        <v/>
      </c>
      <c r="S43" s="75">
        <f>N(INDEX(Krankheitstage!$G43:$DV43,1,(Einstellungen!$C$3-2026)*24+15))</f>
        <v/>
      </c>
      <c r="T43" s="75">
        <f>N(INDEX(Krankheitstage!$G43:$DV43,1,(Einstellungen!$C$3-2026)*24+16))</f>
        <v/>
      </c>
      <c r="U43" s="75">
        <f>N(INDEX(Krankheitstage!$G43:$DV43,1,(Einstellungen!$C$3-2026)*24+17))</f>
        <v/>
      </c>
      <c r="V43" s="75">
        <f>N(INDEX(Krankheitstage!$G43:$DV43,1,(Einstellungen!$C$3-2026)*24+18))</f>
        <v/>
      </c>
      <c r="W43" s="75">
        <f>N(INDEX(Krankheitstage!$G43:$DV43,1,(Einstellungen!$C$3-2026)*24+19))</f>
        <v/>
      </c>
      <c r="X43" s="75">
        <f>N(INDEX(Krankheitstage!$G43:$DV43,1,(Einstellungen!$C$3-2026)*24+20))</f>
        <v/>
      </c>
      <c r="Y43" s="75">
        <f>N(INDEX(Krankheitstage!$G43:$DV43,1,(Einstellungen!$C$3-2026)*24+21))</f>
        <v/>
      </c>
      <c r="Z43" s="75">
        <f>N(INDEX(Krankheitstage!$G43:$DV43,1,(Einstellungen!$C$3-2026)*24+22))</f>
        <v/>
      </c>
      <c r="AA43" s="75">
        <f>N(INDEX(Krankheitstage!$G43:$DV43,1,(Einstellungen!$C$3-2026)*24+23))</f>
        <v/>
      </c>
      <c r="AB43" s="75">
        <f>N(INDEX(Krankheitstage!$G43:$DV43,1,(Einstellungen!$C$3-2026)*24+24))</f>
        <v/>
      </c>
      <c r="AC43" s="75">
        <f>IF($B43="","",SUM(Q43:AB43))</f>
        <v/>
      </c>
      <c r="AD43" s="75">
        <f>IF($B43="","",SUM(P43,AC43))</f>
        <v/>
      </c>
      <c r="AE43" s="76">
        <f>IF($B43="","",AD43*N(C43))</f>
        <v/>
      </c>
      <c r="AF43" s="75">
        <f>IF($B43="","",Krankheitstage!E43)</f>
        <v/>
      </c>
      <c r="AG43" s="76">
        <f>IF($B43="","",AF43*N(C43))</f>
        <v/>
      </c>
      <c r="AH43" s="76">
        <f>IF($B43="","",INDEX($AJ43:$CQ43,1,(Einstellungen!$C$3-2026)*12+1)+INDEX($AJ43:$CQ43,1,(Einstellungen!$C$3-2026)*12+2)+INDEX($AJ43:$CQ43,1,(Einstellungen!$C$3-2026)*12+3)+INDEX($AJ43:$CQ43,1,(Einstellungen!$C$3-2026)*12+4)+INDEX($AJ43:$CQ43,1,(Einstellungen!$C$3-2026)*12+5)+INDEX($AJ43:$CQ43,1,(Einstellungen!$C$3-2026)*12+6)+INDEX($AJ43:$CQ43,1,(Einstellungen!$C$3-2026)*12+7)+INDEX($AJ43:$CQ43,1,(Einstellungen!$C$3-2026)*12+8)+INDEX($AJ43:$CQ43,1,(Einstellungen!$C$3-2026)*12+9)+INDEX($AJ43:$CQ43,1,(Einstellungen!$C$3-2026)*12+10)+INDEX($AJ43:$CQ43,1,(Einstellungen!$C$3-2026)*12+11)+INDEX($AJ43:$CQ43,1,(Einstellungen!$C$3-2026)*12+12))</f>
        <v/>
      </c>
      <c r="AI43" s="76">
        <f>IF($B43="","",SUM($AJ43:$CQ43))</f>
        <v/>
      </c>
      <c r="AJ43" s="76">
        <f>IF($B43="",0,IF(Einstellungen!$C$10="Ja",MAX(IF(Einstellungen!$C$11="7 Tage",MAX(0,(MIN(DATE(2026,2,0),IF(Mitarbeiter!$D43="",DATE(2026,2,0),Mitarbeiter!$D43),TODAY()))-(MAX(DATE(2026,1,1),Mitarbeiter!$C43))+1),MAX(0,NETWORKDAYS(MAX(DATE(2026,1,1),Mitarbeiter!$C43),MIN(DATE(2026,2,0),IF(Mitarbeiter!$D43="",DATE(2026,2,0),Mitarbeiter!$D43),TODAY()),Einstellungen!$F$13:$F$67)))*N(Mitarbeiter!$E43)/IF(Einstellungen!$C$11="7 Tage",7,5),N('Ist-Stunden'!F43)),MAX(IF(Einstellungen!$C$11="7 Tage",MAX(0,(MIN(DATE(2026,2,0),IF(Mitarbeiter!$D43="",DATE(2026,2,0),Mitarbeiter!$D43),TODAY()))-(MAX(DATE(2026,1,1),Mitarbeiter!$C43))+1),MAX(0,NETWORKDAYS(MAX(DATE(2026,1,1),Mitarbeiter!$C43),MIN(DATE(2026,2,0),IF(Mitarbeiter!$D43="",DATE(2026,2,0),Mitarbeiter!$D43),TODAY()),Einstellungen!$F$13:$F$67)))*N(Mitarbeiter!$E43)/IF(Einstellungen!$C$11="7 Tage",7,5),N('Ist-Stunden'!F43)+(N(Krankheitstage!G43)+N(Krankheitstage!S43))*N($C43))))</f>
        <v/>
      </c>
      <c r="AK43" s="76">
        <f>IF($B43="",0,IF(Einstellungen!$C$10="Ja",MAX(IF(Einstellungen!$C$11="7 Tage",MAX(0,(MIN(DATE(2026,3,0),IF(Mitarbeiter!$D43="",DATE(2026,3,0),Mitarbeiter!$D43),TODAY()))-(MAX(DATE(2026,2,1),Mitarbeiter!$C43))+1),MAX(0,NETWORKDAYS(MAX(DATE(2026,2,1),Mitarbeiter!$C43),MIN(DATE(2026,3,0),IF(Mitarbeiter!$D43="",DATE(2026,3,0),Mitarbeiter!$D43),TODAY()),Einstellungen!$F$13:$F$67)))*N(Mitarbeiter!$E43)/IF(Einstellungen!$C$11="7 Tage",7,5),N('Ist-Stunden'!G43)),MAX(IF(Einstellungen!$C$11="7 Tage",MAX(0,(MIN(DATE(2026,3,0),IF(Mitarbeiter!$D43="",DATE(2026,3,0),Mitarbeiter!$D43),TODAY()))-(MAX(DATE(2026,2,1),Mitarbeiter!$C43))+1),MAX(0,NETWORKDAYS(MAX(DATE(2026,2,1),Mitarbeiter!$C43),MIN(DATE(2026,3,0),IF(Mitarbeiter!$D43="",DATE(2026,3,0),Mitarbeiter!$D43),TODAY()),Einstellungen!$F$13:$F$67)))*N(Mitarbeiter!$E43)/IF(Einstellungen!$C$11="7 Tage",7,5),N('Ist-Stunden'!G43)+(N(Krankheitstage!H43)+N(Krankheitstage!T43))*N($C43))))</f>
        <v/>
      </c>
      <c r="AL43" s="76">
        <f>IF($B43="",0,IF(Einstellungen!$C$10="Ja",MAX(IF(Einstellungen!$C$11="7 Tage",MAX(0,(MIN(DATE(2026,4,0),IF(Mitarbeiter!$D43="",DATE(2026,4,0),Mitarbeiter!$D43),TODAY()))-(MAX(DATE(2026,3,1),Mitarbeiter!$C43))+1),MAX(0,NETWORKDAYS(MAX(DATE(2026,3,1),Mitarbeiter!$C43),MIN(DATE(2026,4,0),IF(Mitarbeiter!$D43="",DATE(2026,4,0),Mitarbeiter!$D43),TODAY()),Einstellungen!$F$13:$F$67)))*N(Mitarbeiter!$E43)/IF(Einstellungen!$C$11="7 Tage",7,5),N('Ist-Stunden'!H43)),MAX(IF(Einstellungen!$C$11="7 Tage",MAX(0,(MIN(DATE(2026,4,0),IF(Mitarbeiter!$D43="",DATE(2026,4,0),Mitarbeiter!$D43),TODAY()))-(MAX(DATE(2026,3,1),Mitarbeiter!$C43))+1),MAX(0,NETWORKDAYS(MAX(DATE(2026,3,1),Mitarbeiter!$C43),MIN(DATE(2026,4,0),IF(Mitarbeiter!$D43="",DATE(2026,4,0),Mitarbeiter!$D43),TODAY()),Einstellungen!$F$13:$F$67)))*N(Mitarbeiter!$E43)/IF(Einstellungen!$C$11="7 Tage",7,5),N('Ist-Stunden'!H43)+(N(Krankheitstage!I43)+N(Krankheitstage!U43))*N($C43))))</f>
        <v/>
      </c>
      <c r="AM43" s="76">
        <f>IF($B43="",0,IF(Einstellungen!$C$10="Ja",MAX(IF(Einstellungen!$C$11="7 Tage",MAX(0,(MIN(DATE(2026,5,0),IF(Mitarbeiter!$D43="",DATE(2026,5,0),Mitarbeiter!$D43),TODAY()))-(MAX(DATE(2026,4,1),Mitarbeiter!$C43))+1),MAX(0,NETWORKDAYS(MAX(DATE(2026,4,1),Mitarbeiter!$C43),MIN(DATE(2026,5,0),IF(Mitarbeiter!$D43="",DATE(2026,5,0),Mitarbeiter!$D43),TODAY()),Einstellungen!$F$13:$F$67)))*N(Mitarbeiter!$E43)/IF(Einstellungen!$C$11="7 Tage",7,5),N('Ist-Stunden'!I43)),MAX(IF(Einstellungen!$C$11="7 Tage",MAX(0,(MIN(DATE(2026,5,0),IF(Mitarbeiter!$D43="",DATE(2026,5,0),Mitarbeiter!$D43),TODAY()))-(MAX(DATE(2026,4,1),Mitarbeiter!$C43))+1),MAX(0,NETWORKDAYS(MAX(DATE(2026,4,1),Mitarbeiter!$C43),MIN(DATE(2026,5,0),IF(Mitarbeiter!$D43="",DATE(2026,5,0),Mitarbeiter!$D43),TODAY()),Einstellungen!$F$13:$F$67)))*N(Mitarbeiter!$E43)/IF(Einstellungen!$C$11="7 Tage",7,5),N('Ist-Stunden'!I43)+(N(Krankheitstage!J43)+N(Krankheitstage!V43))*N($C43))))</f>
        <v/>
      </c>
      <c r="AN43" s="76">
        <f>IF($B43="",0,IF(Einstellungen!$C$10="Ja",MAX(IF(Einstellungen!$C$11="7 Tage",MAX(0,(MIN(DATE(2026,6,0),IF(Mitarbeiter!$D43="",DATE(2026,6,0),Mitarbeiter!$D43),TODAY()))-(MAX(DATE(2026,5,1),Mitarbeiter!$C43))+1),MAX(0,NETWORKDAYS(MAX(DATE(2026,5,1),Mitarbeiter!$C43),MIN(DATE(2026,6,0),IF(Mitarbeiter!$D43="",DATE(2026,6,0),Mitarbeiter!$D43),TODAY()),Einstellungen!$F$13:$F$67)))*N(Mitarbeiter!$E43)/IF(Einstellungen!$C$11="7 Tage",7,5),N('Ist-Stunden'!J43)),MAX(IF(Einstellungen!$C$11="7 Tage",MAX(0,(MIN(DATE(2026,6,0),IF(Mitarbeiter!$D43="",DATE(2026,6,0),Mitarbeiter!$D43),TODAY()))-(MAX(DATE(2026,5,1),Mitarbeiter!$C43))+1),MAX(0,NETWORKDAYS(MAX(DATE(2026,5,1),Mitarbeiter!$C43),MIN(DATE(2026,6,0),IF(Mitarbeiter!$D43="",DATE(2026,6,0),Mitarbeiter!$D43),TODAY()),Einstellungen!$F$13:$F$67)))*N(Mitarbeiter!$E43)/IF(Einstellungen!$C$11="7 Tage",7,5),N('Ist-Stunden'!J43)+(N(Krankheitstage!K43)+N(Krankheitstage!W43))*N($C43))))</f>
        <v/>
      </c>
      <c r="AO43" s="76">
        <f>IF($B43="",0,IF(Einstellungen!$C$10="Ja",MAX(IF(Einstellungen!$C$11="7 Tage",MAX(0,(MIN(DATE(2026,7,0),IF(Mitarbeiter!$D43="",DATE(2026,7,0),Mitarbeiter!$D43),TODAY()))-(MAX(DATE(2026,6,1),Mitarbeiter!$C43))+1),MAX(0,NETWORKDAYS(MAX(DATE(2026,6,1),Mitarbeiter!$C43),MIN(DATE(2026,7,0),IF(Mitarbeiter!$D43="",DATE(2026,7,0),Mitarbeiter!$D43),TODAY()),Einstellungen!$F$13:$F$67)))*N(Mitarbeiter!$E43)/IF(Einstellungen!$C$11="7 Tage",7,5),N('Ist-Stunden'!K43)),MAX(IF(Einstellungen!$C$11="7 Tage",MAX(0,(MIN(DATE(2026,7,0),IF(Mitarbeiter!$D43="",DATE(2026,7,0),Mitarbeiter!$D43),TODAY()))-(MAX(DATE(2026,6,1),Mitarbeiter!$C43))+1),MAX(0,NETWORKDAYS(MAX(DATE(2026,6,1),Mitarbeiter!$C43),MIN(DATE(2026,7,0),IF(Mitarbeiter!$D43="",DATE(2026,7,0),Mitarbeiter!$D43),TODAY()),Einstellungen!$F$13:$F$67)))*N(Mitarbeiter!$E43)/IF(Einstellungen!$C$11="7 Tage",7,5),N('Ist-Stunden'!K43)+(N(Krankheitstage!L43)+N(Krankheitstage!X43))*N($C43))))</f>
        <v/>
      </c>
      <c r="AP43" s="76">
        <f>IF($B43="",0,IF(Einstellungen!$C$10="Ja",MAX(IF(Einstellungen!$C$11="7 Tage",MAX(0,(MIN(DATE(2026,8,0),IF(Mitarbeiter!$D43="",DATE(2026,8,0),Mitarbeiter!$D43),TODAY()))-(MAX(DATE(2026,7,1),Mitarbeiter!$C43))+1),MAX(0,NETWORKDAYS(MAX(DATE(2026,7,1),Mitarbeiter!$C43),MIN(DATE(2026,8,0),IF(Mitarbeiter!$D43="",DATE(2026,8,0),Mitarbeiter!$D43),TODAY()),Einstellungen!$F$13:$F$67)))*N(Mitarbeiter!$E43)/IF(Einstellungen!$C$11="7 Tage",7,5),N('Ist-Stunden'!L43)),MAX(IF(Einstellungen!$C$11="7 Tage",MAX(0,(MIN(DATE(2026,8,0),IF(Mitarbeiter!$D43="",DATE(2026,8,0),Mitarbeiter!$D43),TODAY()))-(MAX(DATE(2026,7,1),Mitarbeiter!$C43))+1),MAX(0,NETWORKDAYS(MAX(DATE(2026,7,1),Mitarbeiter!$C43),MIN(DATE(2026,8,0),IF(Mitarbeiter!$D43="",DATE(2026,8,0),Mitarbeiter!$D43),TODAY()),Einstellungen!$F$13:$F$67)))*N(Mitarbeiter!$E43)/IF(Einstellungen!$C$11="7 Tage",7,5),N('Ist-Stunden'!L43)+(N(Krankheitstage!M43)+N(Krankheitstage!Y43))*N($C43))))</f>
        <v/>
      </c>
      <c r="AQ43" s="76">
        <f>IF($B43="",0,IF(Einstellungen!$C$10="Ja",MAX(IF(Einstellungen!$C$11="7 Tage",MAX(0,(MIN(DATE(2026,9,0),IF(Mitarbeiter!$D43="",DATE(2026,9,0),Mitarbeiter!$D43),TODAY()))-(MAX(DATE(2026,8,1),Mitarbeiter!$C43))+1),MAX(0,NETWORKDAYS(MAX(DATE(2026,8,1),Mitarbeiter!$C43),MIN(DATE(2026,9,0),IF(Mitarbeiter!$D43="",DATE(2026,9,0),Mitarbeiter!$D43),TODAY()),Einstellungen!$F$13:$F$67)))*N(Mitarbeiter!$E43)/IF(Einstellungen!$C$11="7 Tage",7,5),N('Ist-Stunden'!M43)),MAX(IF(Einstellungen!$C$11="7 Tage",MAX(0,(MIN(DATE(2026,9,0),IF(Mitarbeiter!$D43="",DATE(2026,9,0),Mitarbeiter!$D43),TODAY()))-(MAX(DATE(2026,8,1),Mitarbeiter!$C43))+1),MAX(0,NETWORKDAYS(MAX(DATE(2026,8,1),Mitarbeiter!$C43),MIN(DATE(2026,9,0),IF(Mitarbeiter!$D43="",DATE(2026,9,0),Mitarbeiter!$D43),TODAY()),Einstellungen!$F$13:$F$67)))*N(Mitarbeiter!$E43)/IF(Einstellungen!$C$11="7 Tage",7,5),N('Ist-Stunden'!M43)+(N(Krankheitstage!N43)+N(Krankheitstage!Z43))*N($C43))))</f>
        <v/>
      </c>
      <c r="AR43" s="76">
        <f>IF($B43="",0,IF(Einstellungen!$C$10="Ja",MAX(IF(Einstellungen!$C$11="7 Tage",MAX(0,(MIN(DATE(2026,10,0),IF(Mitarbeiter!$D43="",DATE(2026,10,0),Mitarbeiter!$D43),TODAY()))-(MAX(DATE(2026,9,1),Mitarbeiter!$C43))+1),MAX(0,NETWORKDAYS(MAX(DATE(2026,9,1),Mitarbeiter!$C43),MIN(DATE(2026,10,0),IF(Mitarbeiter!$D43="",DATE(2026,10,0),Mitarbeiter!$D43),TODAY()),Einstellungen!$F$13:$F$67)))*N(Mitarbeiter!$E43)/IF(Einstellungen!$C$11="7 Tage",7,5),N('Ist-Stunden'!N43)),MAX(IF(Einstellungen!$C$11="7 Tage",MAX(0,(MIN(DATE(2026,10,0),IF(Mitarbeiter!$D43="",DATE(2026,10,0),Mitarbeiter!$D43),TODAY()))-(MAX(DATE(2026,9,1),Mitarbeiter!$C43))+1),MAX(0,NETWORKDAYS(MAX(DATE(2026,9,1),Mitarbeiter!$C43),MIN(DATE(2026,10,0),IF(Mitarbeiter!$D43="",DATE(2026,10,0),Mitarbeiter!$D43),TODAY()),Einstellungen!$F$13:$F$67)))*N(Mitarbeiter!$E43)/IF(Einstellungen!$C$11="7 Tage",7,5),N('Ist-Stunden'!N43)+(N(Krankheitstage!O43)+N(Krankheitstage!AA43))*N($C43))))</f>
        <v/>
      </c>
      <c r="AS43" s="76">
        <f>IF($B43="",0,IF(Einstellungen!$C$10="Ja",MAX(IF(Einstellungen!$C$11="7 Tage",MAX(0,(MIN(DATE(2026,11,0),IF(Mitarbeiter!$D43="",DATE(2026,11,0),Mitarbeiter!$D43),TODAY()))-(MAX(DATE(2026,10,1),Mitarbeiter!$C43))+1),MAX(0,NETWORKDAYS(MAX(DATE(2026,10,1),Mitarbeiter!$C43),MIN(DATE(2026,11,0),IF(Mitarbeiter!$D43="",DATE(2026,11,0),Mitarbeiter!$D43),TODAY()),Einstellungen!$F$13:$F$67)))*N(Mitarbeiter!$E43)/IF(Einstellungen!$C$11="7 Tage",7,5),N('Ist-Stunden'!O43)),MAX(IF(Einstellungen!$C$11="7 Tage",MAX(0,(MIN(DATE(2026,11,0),IF(Mitarbeiter!$D43="",DATE(2026,11,0),Mitarbeiter!$D43),TODAY()))-(MAX(DATE(2026,10,1),Mitarbeiter!$C43))+1),MAX(0,NETWORKDAYS(MAX(DATE(2026,10,1),Mitarbeiter!$C43),MIN(DATE(2026,11,0),IF(Mitarbeiter!$D43="",DATE(2026,11,0),Mitarbeiter!$D43),TODAY()),Einstellungen!$F$13:$F$67)))*N(Mitarbeiter!$E43)/IF(Einstellungen!$C$11="7 Tage",7,5),N('Ist-Stunden'!O43)+(N(Krankheitstage!P43)+N(Krankheitstage!AB43))*N($C43))))</f>
        <v/>
      </c>
      <c r="AT43" s="76">
        <f>IF($B43="",0,IF(Einstellungen!$C$10="Ja",MAX(IF(Einstellungen!$C$11="7 Tage",MAX(0,(MIN(DATE(2026,12,0),IF(Mitarbeiter!$D43="",DATE(2026,12,0),Mitarbeiter!$D43),TODAY()))-(MAX(DATE(2026,11,1),Mitarbeiter!$C43))+1),MAX(0,NETWORKDAYS(MAX(DATE(2026,11,1),Mitarbeiter!$C43),MIN(DATE(2026,12,0),IF(Mitarbeiter!$D43="",DATE(2026,12,0),Mitarbeiter!$D43),TODAY()),Einstellungen!$F$13:$F$67)))*N(Mitarbeiter!$E43)/IF(Einstellungen!$C$11="7 Tage",7,5),N('Ist-Stunden'!P43)),MAX(IF(Einstellungen!$C$11="7 Tage",MAX(0,(MIN(DATE(2026,12,0),IF(Mitarbeiter!$D43="",DATE(2026,12,0),Mitarbeiter!$D43),TODAY()))-(MAX(DATE(2026,11,1),Mitarbeiter!$C43))+1),MAX(0,NETWORKDAYS(MAX(DATE(2026,11,1),Mitarbeiter!$C43),MIN(DATE(2026,12,0),IF(Mitarbeiter!$D43="",DATE(2026,12,0),Mitarbeiter!$D43),TODAY()),Einstellungen!$F$13:$F$67)))*N(Mitarbeiter!$E43)/IF(Einstellungen!$C$11="7 Tage",7,5),N('Ist-Stunden'!P43)+(N(Krankheitstage!Q43)+N(Krankheitstage!AC43))*N($C43))))</f>
        <v/>
      </c>
      <c r="AU43" s="76">
        <f>IF($B43="",0,IF(Einstellungen!$C$10="Ja",MAX(IF(Einstellungen!$C$11="7 Tage",MAX(0,(MIN(DATE(2026,13,0),IF(Mitarbeiter!$D43="",DATE(2026,13,0),Mitarbeiter!$D43),TODAY()))-(MAX(DATE(2026,12,1),Mitarbeiter!$C43))+1),MAX(0,NETWORKDAYS(MAX(DATE(2026,12,1),Mitarbeiter!$C43),MIN(DATE(2026,13,0),IF(Mitarbeiter!$D43="",DATE(2026,13,0),Mitarbeiter!$D43),TODAY()),Einstellungen!$F$13:$F$67)))*N(Mitarbeiter!$E43)/IF(Einstellungen!$C$11="7 Tage",7,5),N('Ist-Stunden'!Q43)),MAX(IF(Einstellungen!$C$11="7 Tage",MAX(0,(MIN(DATE(2026,13,0),IF(Mitarbeiter!$D43="",DATE(2026,13,0),Mitarbeiter!$D43),TODAY()))-(MAX(DATE(2026,12,1),Mitarbeiter!$C43))+1),MAX(0,NETWORKDAYS(MAX(DATE(2026,12,1),Mitarbeiter!$C43),MIN(DATE(2026,13,0),IF(Mitarbeiter!$D43="",DATE(2026,13,0),Mitarbeiter!$D43),TODAY()),Einstellungen!$F$13:$F$67)))*N(Mitarbeiter!$E43)/IF(Einstellungen!$C$11="7 Tage",7,5),N('Ist-Stunden'!Q43)+(N(Krankheitstage!R43)+N(Krankheitstage!AD43))*N($C43))))</f>
        <v/>
      </c>
      <c r="AV43" s="76">
        <f>IF($B43="",0,IF(Einstellungen!$C$10="Ja",MAX(IF(Einstellungen!$C$11="7 Tage",MAX(0,(MIN(DATE(2027,2,0),IF(Mitarbeiter!$D43="",DATE(2027,2,0),Mitarbeiter!$D43),TODAY()))-(MAX(DATE(2027,1,1),Mitarbeiter!$C43))+1),MAX(0,NETWORKDAYS(MAX(DATE(2027,1,1),Mitarbeiter!$C43),MIN(DATE(2027,2,0),IF(Mitarbeiter!$D43="",DATE(2027,2,0),Mitarbeiter!$D43),TODAY()),Einstellungen!$F$13:$F$67)))*N(Mitarbeiter!$E43)/IF(Einstellungen!$C$11="7 Tage",7,5),N('Ist-Stunden'!R43)),MAX(IF(Einstellungen!$C$11="7 Tage",MAX(0,(MIN(DATE(2027,2,0),IF(Mitarbeiter!$D43="",DATE(2027,2,0),Mitarbeiter!$D43),TODAY()))-(MAX(DATE(2027,1,1),Mitarbeiter!$C43))+1),MAX(0,NETWORKDAYS(MAX(DATE(2027,1,1),Mitarbeiter!$C43),MIN(DATE(2027,2,0),IF(Mitarbeiter!$D43="",DATE(2027,2,0),Mitarbeiter!$D43),TODAY()),Einstellungen!$F$13:$F$67)))*N(Mitarbeiter!$E43)/IF(Einstellungen!$C$11="7 Tage",7,5),N('Ist-Stunden'!R43)+(N(Krankheitstage!AE43)+N(Krankheitstage!AQ43))*N($C43))))</f>
        <v/>
      </c>
      <c r="AW43" s="76">
        <f>IF($B43="",0,IF(Einstellungen!$C$10="Ja",MAX(IF(Einstellungen!$C$11="7 Tage",MAX(0,(MIN(DATE(2027,3,0),IF(Mitarbeiter!$D43="",DATE(2027,3,0),Mitarbeiter!$D43),TODAY()))-(MAX(DATE(2027,2,1),Mitarbeiter!$C43))+1),MAX(0,NETWORKDAYS(MAX(DATE(2027,2,1),Mitarbeiter!$C43),MIN(DATE(2027,3,0),IF(Mitarbeiter!$D43="",DATE(2027,3,0),Mitarbeiter!$D43),TODAY()),Einstellungen!$F$13:$F$67)))*N(Mitarbeiter!$E43)/IF(Einstellungen!$C$11="7 Tage",7,5),N('Ist-Stunden'!S43)),MAX(IF(Einstellungen!$C$11="7 Tage",MAX(0,(MIN(DATE(2027,3,0),IF(Mitarbeiter!$D43="",DATE(2027,3,0),Mitarbeiter!$D43),TODAY()))-(MAX(DATE(2027,2,1),Mitarbeiter!$C43))+1),MAX(0,NETWORKDAYS(MAX(DATE(2027,2,1),Mitarbeiter!$C43),MIN(DATE(2027,3,0),IF(Mitarbeiter!$D43="",DATE(2027,3,0),Mitarbeiter!$D43),TODAY()),Einstellungen!$F$13:$F$67)))*N(Mitarbeiter!$E43)/IF(Einstellungen!$C$11="7 Tage",7,5),N('Ist-Stunden'!S43)+(N(Krankheitstage!AF43)+N(Krankheitstage!AR43))*N($C43))))</f>
        <v/>
      </c>
      <c r="AX43" s="76">
        <f>IF($B43="",0,IF(Einstellungen!$C$10="Ja",MAX(IF(Einstellungen!$C$11="7 Tage",MAX(0,(MIN(DATE(2027,4,0),IF(Mitarbeiter!$D43="",DATE(2027,4,0),Mitarbeiter!$D43),TODAY()))-(MAX(DATE(2027,3,1),Mitarbeiter!$C43))+1),MAX(0,NETWORKDAYS(MAX(DATE(2027,3,1),Mitarbeiter!$C43),MIN(DATE(2027,4,0),IF(Mitarbeiter!$D43="",DATE(2027,4,0),Mitarbeiter!$D43),TODAY()),Einstellungen!$F$13:$F$67)))*N(Mitarbeiter!$E43)/IF(Einstellungen!$C$11="7 Tage",7,5),N('Ist-Stunden'!T43)),MAX(IF(Einstellungen!$C$11="7 Tage",MAX(0,(MIN(DATE(2027,4,0),IF(Mitarbeiter!$D43="",DATE(2027,4,0),Mitarbeiter!$D43),TODAY()))-(MAX(DATE(2027,3,1),Mitarbeiter!$C43))+1),MAX(0,NETWORKDAYS(MAX(DATE(2027,3,1),Mitarbeiter!$C43),MIN(DATE(2027,4,0),IF(Mitarbeiter!$D43="",DATE(2027,4,0),Mitarbeiter!$D43),TODAY()),Einstellungen!$F$13:$F$67)))*N(Mitarbeiter!$E43)/IF(Einstellungen!$C$11="7 Tage",7,5),N('Ist-Stunden'!T43)+(N(Krankheitstage!AG43)+N(Krankheitstage!AS43))*N($C43))))</f>
        <v/>
      </c>
      <c r="AY43" s="76">
        <f>IF($B43="",0,IF(Einstellungen!$C$10="Ja",MAX(IF(Einstellungen!$C$11="7 Tage",MAX(0,(MIN(DATE(2027,5,0),IF(Mitarbeiter!$D43="",DATE(2027,5,0),Mitarbeiter!$D43),TODAY()))-(MAX(DATE(2027,4,1),Mitarbeiter!$C43))+1),MAX(0,NETWORKDAYS(MAX(DATE(2027,4,1),Mitarbeiter!$C43),MIN(DATE(2027,5,0),IF(Mitarbeiter!$D43="",DATE(2027,5,0),Mitarbeiter!$D43),TODAY()),Einstellungen!$F$13:$F$67)))*N(Mitarbeiter!$E43)/IF(Einstellungen!$C$11="7 Tage",7,5),N('Ist-Stunden'!U43)),MAX(IF(Einstellungen!$C$11="7 Tage",MAX(0,(MIN(DATE(2027,5,0),IF(Mitarbeiter!$D43="",DATE(2027,5,0),Mitarbeiter!$D43),TODAY()))-(MAX(DATE(2027,4,1),Mitarbeiter!$C43))+1),MAX(0,NETWORKDAYS(MAX(DATE(2027,4,1),Mitarbeiter!$C43),MIN(DATE(2027,5,0),IF(Mitarbeiter!$D43="",DATE(2027,5,0),Mitarbeiter!$D43),TODAY()),Einstellungen!$F$13:$F$67)))*N(Mitarbeiter!$E43)/IF(Einstellungen!$C$11="7 Tage",7,5),N('Ist-Stunden'!U43)+(N(Krankheitstage!AH43)+N(Krankheitstage!AT43))*N($C43))))</f>
        <v/>
      </c>
      <c r="AZ43" s="76">
        <f>IF($B43="",0,IF(Einstellungen!$C$10="Ja",MAX(IF(Einstellungen!$C$11="7 Tage",MAX(0,(MIN(DATE(2027,6,0),IF(Mitarbeiter!$D43="",DATE(2027,6,0),Mitarbeiter!$D43),TODAY()))-(MAX(DATE(2027,5,1),Mitarbeiter!$C43))+1),MAX(0,NETWORKDAYS(MAX(DATE(2027,5,1),Mitarbeiter!$C43),MIN(DATE(2027,6,0),IF(Mitarbeiter!$D43="",DATE(2027,6,0),Mitarbeiter!$D43),TODAY()),Einstellungen!$F$13:$F$67)))*N(Mitarbeiter!$E43)/IF(Einstellungen!$C$11="7 Tage",7,5),N('Ist-Stunden'!V43)),MAX(IF(Einstellungen!$C$11="7 Tage",MAX(0,(MIN(DATE(2027,6,0),IF(Mitarbeiter!$D43="",DATE(2027,6,0),Mitarbeiter!$D43),TODAY()))-(MAX(DATE(2027,5,1),Mitarbeiter!$C43))+1),MAX(0,NETWORKDAYS(MAX(DATE(2027,5,1),Mitarbeiter!$C43),MIN(DATE(2027,6,0),IF(Mitarbeiter!$D43="",DATE(2027,6,0),Mitarbeiter!$D43),TODAY()),Einstellungen!$F$13:$F$67)))*N(Mitarbeiter!$E43)/IF(Einstellungen!$C$11="7 Tage",7,5),N('Ist-Stunden'!V43)+(N(Krankheitstage!AI43)+N(Krankheitstage!AU43))*N($C43))))</f>
        <v/>
      </c>
      <c r="BA43" s="76">
        <f>IF($B43="",0,IF(Einstellungen!$C$10="Ja",MAX(IF(Einstellungen!$C$11="7 Tage",MAX(0,(MIN(DATE(2027,7,0),IF(Mitarbeiter!$D43="",DATE(2027,7,0),Mitarbeiter!$D43),TODAY()))-(MAX(DATE(2027,6,1),Mitarbeiter!$C43))+1),MAX(0,NETWORKDAYS(MAX(DATE(2027,6,1),Mitarbeiter!$C43),MIN(DATE(2027,7,0),IF(Mitarbeiter!$D43="",DATE(2027,7,0),Mitarbeiter!$D43),TODAY()),Einstellungen!$F$13:$F$67)))*N(Mitarbeiter!$E43)/IF(Einstellungen!$C$11="7 Tage",7,5),N('Ist-Stunden'!W43)),MAX(IF(Einstellungen!$C$11="7 Tage",MAX(0,(MIN(DATE(2027,7,0),IF(Mitarbeiter!$D43="",DATE(2027,7,0),Mitarbeiter!$D43),TODAY()))-(MAX(DATE(2027,6,1),Mitarbeiter!$C43))+1),MAX(0,NETWORKDAYS(MAX(DATE(2027,6,1),Mitarbeiter!$C43),MIN(DATE(2027,7,0),IF(Mitarbeiter!$D43="",DATE(2027,7,0),Mitarbeiter!$D43),TODAY()),Einstellungen!$F$13:$F$67)))*N(Mitarbeiter!$E43)/IF(Einstellungen!$C$11="7 Tage",7,5),N('Ist-Stunden'!W43)+(N(Krankheitstage!AJ43)+N(Krankheitstage!AV43))*N($C43))))</f>
        <v/>
      </c>
      <c r="BB43" s="76">
        <f>IF($B43="",0,IF(Einstellungen!$C$10="Ja",MAX(IF(Einstellungen!$C$11="7 Tage",MAX(0,(MIN(DATE(2027,8,0),IF(Mitarbeiter!$D43="",DATE(2027,8,0),Mitarbeiter!$D43),TODAY()))-(MAX(DATE(2027,7,1),Mitarbeiter!$C43))+1),MAX(0,NETWORKDAYS(MAX(DATE(2027,7,1),Mitarbeiter!$C43),MIN(DATE(2027,8,0),IF(Mitarbeiter!$D43="",DATE(2027,8,0),Mitarbeiter!$D43),TODAY()),Einstellungen!$F$13:$F$67)))*N(Mitarbeiter!$E43)/IF(Einstellungen!$C$11="7 Tage",7,5),N('Ist-Stunden'!X43)),MAX(IF(Einstellungen!$C$11="7 Tage",MAX(0,(MIN(DATE(2027,8,0),IF(Mitarbeiter!$D43="",DATE(2027,8,0),Mitarbeiter!$D43),TODAY()))-(MAX(DATE(2027,7,1),Mitarbeiter!$C43))+1),MAX(0,NETWORKDAYS(MAX(DATE(2027,7,1),Mitarbeiter!$C43),MIN(DATE(2027,8,0),IF(Mitarbeiter!$D43="",DATE(2027,8,0),Mitarbeiter!$D43),TODAY()),Einstellungen!$F$13:$F$67)))*N(Mitarbeiter!$E43)/IF(Einstellungen!$C$11="7 Tage",7,5),N('Ist-Stunden'!X43)+(N(Krankheitstage!AK43)+N(Krankheitstage!AW43))*N($C43))))</f>
        <v/>
      </c>
      <c r="BC43" s="76">
        <f>IF($B43="",0,IF(Einstellungen!$C$10="Ja",MAX(IF(Einstellungen!$C$11="7 Tage",MAX(0,(MIN(DATE(2027,9,0),IF(Mitarbeiter!$D43="",DATE(2027,9,0),Mitarbeiter!$D43),TODAY()))-(MAX(DATE(2027,8,1),Mitarbeiter!$C43))+1),MAX(0,NETWORKDAYS(MAX(DATE(2027,8,1),Mitarbeiter!$C43),MIN(DATE(2027,9,0),IF(Mitarbeiter!$D43="",DATE(2027,9,0),Mitarbeiter!$D43),TODAY()),Einstellungen!$F$13:$F$67)))*N(Mitarbeiter!$E43)/IF(Einstellungen!$C$11="7 Tage",7,5),N('Ist-Stunden'!Y43)),MAX(IF(Einstellungen!$C$11="7 Tage",MAX(0,(MIN(DATE(2027,9,0),IF(Mitarbeiter!$D43="",DATE(2027,9,0),Mitarbeiter!$D43),TODAY()))-(MAX(DATE(2027,8,1),Mitarbeiter!$C43))+1),MAX(0,NETWORKDAYS(MAX(DATE(2027,8,1),Mitarbeiter!$C43),MIN(DATE(2027,9,0),IF(Mitarbeiter!$D43="",DATE(2027,9,0),Mitarbeiter!$D43),TODAY()),Einstellungen!$F$13:$F$67)))*N(Mitarbeiter!$E43)/IF(Einstellungen!$C$11="7 Tage",7,5),N('Ist-Stunden'!Y43)+(N(Krankheitstage!AL43)+N(Krankheitstage!AX43))*N($C43))))</f>
        <v/>
      </c>
      <c r="BD43" s="76">
        <f>IF($B43="",0,IF(Einstellungen!$C$10="Ja",MAX(IF(Einstellungen!$C$11="7 Tage",MAX(0,(MIN(DATE(2027,10,0),IF(Mitarbeiter!$D43="",DATE(2027,10,0),Mitarbeiter!$D43),TODAY()))-(MAX(DATE(2027,9,1),Mitarbeiter!$C43))+1),MAX(0,NETWORKDAYS(MAX(DATE(2027,9,1),Mitarbeiter!$C43),MIN(DATE(2027,10,0),IF(Mitarbeiter!$D43="",DATE(2027,10,0),Mitarbeiter!$D43),TODAY()),Einstellungen!$F$13:$F$67)))*N(Mitarbeiter!$E43)/IF(Einstellungen!$C$11="7 Tage",7,5),N('Ist-Stunden'!Z43)),MAX(IF(Einstellungen!$C$11="7 Tage",MAX(0,(MIN(DATE(2027,10,0),IF(Mitarbeiter!$D43="",DATE(2027,10,0),Mitarbeiter!$D43),TODAY()))-(MAX(DATE(2027,9,1),Mitarbeiter!$C43))+1),MAX(0,NETWORKDAYS(MAX(DATE(2027,9,1),Mitarbeiter!$C43),MIN(DATE(2027,10,0),IF(Mitarbeiter!$D43="",DATE(2027,10,0),Mitarbeiter!$D43),TODAY()),Einstellungen!$F$13:$F$67)))*N(Mitarbeiter!$E43)/IF(Einstellungen!$C$11="7 Tage",7,5),N('Ist-Stunden'!Z43)+(N(Krankheitstage!AM43)+N(Krankheitstage!AY43))*N($C43))))</f>
        <v/>
      </c>
      <c r="BE43" s="76">
        <f>IF($B43="",0,IF(Einstellungen!$C$10="Ja",MAX(IF(Einstellungen!$C$11="7 Tage",MAX(0,(MIN(DATE(2027,11,0),IF(Mitarbeiter!$D43="",DATE(2027,11,0),Mitarbeiter!$D43),TODAY()))-(MAX(DATE(2027,10,1),Mitarbeiter!$C43))+1),MAX(0,NETWORKDAYS(MAX(DATE(2027,10,1),Mitarbeiter!$C43),MIN(DATE(2027,11,0),IF(Mitarbeiter!$D43="",DATE(2027,11,0),Mitarbeiter!$D43),TODAY()),Einstellungen!$F$13:$F$67)))*N(Mitarbeiter!$E43)/IF(Einstellungen!$C$11="7 Tage",7,5),N('Ist-Stunden'!AA43)),MAX(IF(Einstellungen!$C$11="7 Tage",MAX(0,(MIN(DATE(2027,11,0),IF(Mitarbeiter!$D43="",DATE(2027,11,0),Mitarbeiter!$D43),TODAY()))-(MAX(DATE(2027,10,1),Mitarbeiter!$C43))+1),MAX(0,NETWORKDAYS(MAX(DATE(2027,10,1),Mitarbeiter!$C43),MIN(DATE(2027,11,0),IF(Mitarbeiter!$D43="",DATE(2027,11,0),Mitarbeiter!$D43),TODAY()),Einstellungen!$F$13:$F$67)))*N(Mitarbeiter!$E43)/IF(Einstellungen!$C$11="7 Tage",7,5),N('Ist-Stunden'!AA43)+(N(Krankheitstage!AN43)+N(Krankheitstage!AZ43))*N($C43))))</f>
        <v/>
      </c>
      <c r="BF43" s="76">
        <f>IF($B43="",0,IF(Einstellungen!$C$10="Ja",MAX(IF(Einstellungen!$C$11="7 Tage",MAX(0,(MIN(DATE(2027,12,0),IF(Mitarbeiter!$D43="",DATE(2027,12,0),Mitarbeiter!$D43),TODAY()))-(MAX(DATE(2027,11,1),Mitarbeiter!$C43))+1),MAX(0,NETWORKDAYS(MAX(DATE(2027,11,1),Mitarbeiter!$C43),MIN(DATE(2027,12,0),IF(Mitarbeiter!$D43="",DATE(2027,12,0),Mitarbeiter!$D43),TODAY()),Einstellungen!$F$13:$F$67)))*N(Mitarbeiter!$E43)/IF(Einstellungen!$C$11="7 Tage",7,5),N('Ist-Stunden'!AB43)),MAX(IF(Einstellungen!$C$11="7 Tage",MAX(0,(MIN(DATE(2027,12,0),IF(Mitarbeiter!$D43="",DATE(2027,12,0),Mitarbeiter!$D43),TODAY()))-(MAX(DATE(2027,11,1),Mitarbeiter!$C43))+1),MAX(0,NETWORKDAYS(MAX(DATE(2027,11,1),Mitarbeiter!$C43),MIN(DATE(2027,12,0),IF(Mitarbeiter!$D43="",DATE(2027,12,0),Mitarbeiter!$D43),TODAY()),Einstellungen!$F$13:$F$67)))*N(Mitarbeiter!$E43)/IF(Einstellungen!$C$11="7 Tage",7,5),N('Ist-Stunden'!AB43)+(N(Krankheitstage!AO43)+N(Krankheitstage!BA43))*N($C43))))</f>
        <v/>
      </c>
      <c r="BG43" s="76">
        <f>IF($B43="",0,IF(Einstellungen!$C$10="Ja",MAX(IF(Einstellungen!$C$11="7 Tage",MAX(0,(MIN(DATE(2027,13,0),IF(Mitarbeiter!$D43="",DATE(2027,13,0),Mitarbeiter!$D43),TODAY()))-(MAX(DATE(2027,12,1),Mitarbeiter!$C43))+1),MAX(0,NETWORKDAYS(MAX(DATE(2027,12,1),Mitarbeiter!$C43),MIN(DATE(2027,13,0),IF(Mitarbeiter!$D43="",DATE(2027,13,0),Mitarbeiter!$D43),TODAY()),Einstellungen!$F$13:$F$67)))*N(Mitarbeiter!$E43)/IF(Einstellungen!$C$11="7 Tage",7,5),N('Ist-Stunden'!AC43)),MAX(IF(Einstellungen!$C$11="7 Tage",MAX(0,(MIN(DATE(2027,13,0),IF(Mitarbeiter!$D43="",DATE(2027,13,0),Mitarbeiter!$D43),TODAY()))-(MAX(DATE(2027,12,1),Mitarbeiter!$C43))+1),MAX(0,NETWORKDAYS(MAX(DATE(2027,12,1),Mitarbeiter!$C43),MIN(DATE(2027,13,0),IF(Mitarbeiter!$D43="",DATE(2027,13,0),Mitarbeiter!$D43),TODAY()),Einstellungen!$F$13:$F$67)))*N(Mitarbeiter!$E43)/IF(Einstellungen!$C$11="7 Tage",7,5),N('Ist-Stunden'!AC43)+(N(Krankheitstage!AP43)+N(Krankheitstage!BB43))*N($C43))))</f>
        <v/>
      </c>
      <c r="BH43" s="76">
        <f>IF($B43="",0,IF(Einstellungen!$C$10="Ja",MAX(IF(Einstellungen!$C$11="7 Tage",MAX(0,(MIN(DATE(2028,2,0),IF(Mitarbeiter!$D43="",DATE(2028,2,0),Mitarbeiter!$D43),TODAY()))-(MAX(DATE(2028,1,1),Mitarbeiter!$C43))+1),MAX(0,NETWORKDAYS(MAX(DATE(2028,1,1),Mitarbeiter!$C43),MIN(DATE(2028,2,0),IF(Mitarbeiter!$D43="",DATE(2028,2,0),Mitarbeiter!$D43),TODAY()),Einstellungen!$F$13:$F$67)))*N(Mitarbeiter!$E43)/IF(Einstellungen!$C$11="7 Tage",7,5),N('Ist-Stunden'!AD43)),MAX(IF(Einstellungen!$C$11="7 Tage",MAX(0,(MIN(DATE(2028,2,0),IF(Mitarbeiter!$D43="",DATE(2028,2,0),Mitarbeiter!$D43),TODAY()))-(MAX(DATE(2028,1,1),Mitarbeiter!$C43))+1),MAX(0,NETWORKDAYS(MAX(DATE(2028,1,1),Mitarbeiter!$C43),MIN(DATE(2028,2,0),IF(Mitarbeiter!$D43="",DATE(2028,2,0),Mitarbeiter!$D43),TODAY()),Einstellungen!$F$13:$F$67)))*N(Mitarbeiter!$E43)/IF(Einstellungen!$C$11="7 Tage",7,5),N('Ist-Stunden'!AD43)+(N(Krankheitstage!BC43)+N(Krankheitstage!BO43))*N($C43))))</f>
        <v/>
      </c>
      <c r="BI43" s="76">
        <f>IF($B43="",0,IF(Einstellungen!$C$10="Ja",MAX(IF(Einstellungen!$C$11="7 Tage",MAX(0,(MIN(DATE(2028,3,0),IF(Mitarbeiter!$D43="",DATE(2028,3,0),Mitarbeiter!$D43),TODAY()))-(MAX(DATE(2028,2,1),Mitarbeiter!$C43))+1),MAX(0,NETWORKDAYS(MAX(DATE(2028,2,1),Mitarbeiter!$C43),MIN(DATE(2028,3,0),IF(Mitarbeiter!$D43="",DATE(2028,3,0),Mitarbeiter!$D43),TODAY()),Einstellungen!$F$13:$F$67)))*N(Mitarbeiter!$E43)/IF(Einstellungen!$C$11="7 Tage",7,5),N('Ist-Stunden'!AE43)),MAX(IF(Einstellungen!$C$11="7 Tage",MAX(0,(MIN(DATE(2028,3,0),IF(Mitarbeiter!$D43="",DATE(2028,3,0),Mitarbeiter!$D43),TODAY()))-(MAX(DATE(2028,2,1),Mitarbeiter!$C43))+1),MAX(0,NETWORKDAYS(MAX(DATE(2028,2,1),Mitarbeiter!$C43),MIN(DATE(2028,3,0),IF(Mitarbeiter!$D43="",DATE(2028,3,0),Mitarbeiter!$D43),TODAY()),Einstellungen!$F$13:$F$67)))*N(Mitarbeiter!$E43)/IF(Einstellungen!$C$11="7 Tage",7,5),N('Ist-Stunden'!AE43)+(N(Krankheitstage!BD43)+N(Krankheitstage!BP43))*N($C43))))</f>
        <v/>
      </c>
      <c r="BJ43" s="76">
        <f>IF($B43="",0,IF(Einstellungen!$C$10="Ja",MAX(IF(Einstellungen!$C$11="7 Tage",MAX(0,(MIN(DATE(2028,4,0),IF(Mitarbeiter!$D43="",DATE(2028,4,0),Mitarbeiter!$D43),TODAY()))-(MAX(DATE(2028,3,1),Mitarbeiter!$C43))+1),MAX(0,NETWORKDAYS(MAX(DATE(2028,3,1),Mitarbeiter!$C43),MIN(DATE(2028,4,0),IF(Mitarbeiter!$D43="",DATE(2028,4,0),Mitarbeiter!$D43),TODAY()),Einstellungen!$F$13:$F$67)))*N(Mitarbeiter!$E43)/IF(Einstellungen!$C$11="7 Tage",7,5),N('Ist-Stunden'!AF43)),MAX(IF(Einstellungen!$C$11="7 Tage",MAX(0,(MIN(DATE(2028,4,0),IF(Mitarbeiter!$D43="",DATE(2028,4,0),Mitarbeiter!$D43),TODAY()))-(MAX(DATE(2028,3,1),Mitarbeiter!$C43))+1),MAX(0,NETWORKDAYS(MAX(DATE(2028,3,1),Mitarbeiter!$C43),MIN(DATE(2028,4,0),IF(Mitarbeiter!$D43="",DATE(2028,4,0),Mitarbeiter!$D43),TODAY()),Einstellungen!$F$13:$F$67)))*N(Mitarbeiter!$E43)/IF(Einstellungen!$C$11="7 Tage",7,5),N('Ist-Stunden'!AF43)+(N(Krankheitstage!BE43)+N(Krankheitstage!BQ43))*N($C43))))</f>
        <v/>
      </c>
      <c r="BK43" s="76">
        <f>IF($B43="",0,IF(Einstellungen!$C$10="Ja",MAX(IF(Einstellungen!$C$11="7 Tage",MAX(0,(MIN(DATE(2028,5,0),IF(Mitarbeiter!$D43="",DATE(2028,5,0),Mitarbeiter!$D43),TODAY()))-(MAX(DATE(2028,4,1),Mitarbeiter!$C43))+1),MAX(0,NETWORKDAYS(MAX(DATE(2028,4,1),Mitarbeiter!$C43),MIN(DATE(2028,5,0),IF(Mitarbeiter!$D43="",DATE(2028,5,0),Mitarbeiter!$D43),TODAY()),Einstellungen!$F$13:$F$67)))*N(Mitarbeiter!$E43)/IF(Einstellungen!$C$11="7 Tage",7,5),N('Ist-Stunden'!AG43)),MAX(IF(Einstellungen!$C$11="7 Tage",MAX(0,(MIN(DATE(2028,5,0),IF(Mitarbeiter!$D43="",DATE(2028,5,0),Mitarbeiter!$D43),TODAY()))-(MAX(DATE(2028,4,1),Mitarbeiter!$C43))+1),MAX(0,NETWORKDAYS(MAX(DATE(2028,4,1),Mitarbeiter!$C43),MIN(DATE(2028,5,0),IF(Mitarbeiter!$D43="",DATE(2028,5,0),Mitarbeiter!$D43),TODAY()),Einstellungen!$F$13:$F$67)))*N(Mitarbeiter!$E43)/IF(Einstellungen!$C$11="7 Tage",7,5),N('Ist-Stunden'!AG43)+(N(Krankheitstage!BF43)+N(Krankheitstage!BR43))*N($C43))))</f>
        <v/>
      </c>
      <c r="BL43" s="76">
        <f>IF($B43="",0,IF(Einstellungen!$C$10="Ja",MAX(IF(Einstellungen!$C$11="7 Tage",MAX(0,(MIN(DATE(2028,6,0),IF(Mitarbeiter!$D43="",DATE(2028,6,0),Mitarbeiter!$D43),TODAY()))-(MAX(DATE(2028,5,1),Mitarbeiter!$C43))+1),MAX(0,NETWORKDAYS(MAX(DATE(2028,5,1),Mitarbeiter!$C43),MIN(DATE(2028,6,0),IF(Mitarbeiter!$D43="",DATE(2028,6,0),Mitarbeiter!$D43),TODAY()),Einstellungen!$F$13:$F$67)))*N(Mitarbeiter!$E43)/IF(Einstellungen!$C$11="7 Tage",7,5),N('Ist-Stunden'!AH43)),MAX(IF(Einstellungen!$C$11="7 Tage",MAX(0,(MIN(DATE(2028,6,0),IF(Mitarbeiter!$D43="",DATE(2028,6,0),Mitarbeiter!$D43),TODAY()))-(MAX(DATE(2028,5,1),Mitarbeiter!$C43))+1),MAX(0,NETWORKDAYS(MAX(DATE(2028,5,1),Mitarbeiter!$C43),MIN(DATE(2028,6,0),IF(Mitarbeiter!$D43="",DATE(2028,6,0),Mitarbeiter!$D43),TODAY()),Einstellungen!$F$13:$F$67)))*N(Mitarbeiter!$E43)/IF(Einstellungen!$C$11="7 Tage",7,5),N('Ist-Stunden'!AH43)+(N(Krankheitstage!BG43)+N(Krankheitstage!BS43))*N($C43))))</f>
        <v/>
      </c>
      <c r="BM43" s="76">
        <f>IF($B43="",0,IF(Einstellungen!$C$10="Ja",MAX(IF(Einstellungen!$C$11="7 Tage",MAX(0,(MIN(DATE(2028,7,0),IF(Mitarbeiter!$D43="",DATE(2028,7,0),Mitarbeiter!$D43),TODAY()))-(MAX(DATE(2028,6,1),Mitarbeiter!$C43))+1),MAX(0,NETWORKDAYS(MAX(DATE(2028,6,1),Mitarbeiter!$C43),MIN(DATE(2028,7,0),IF(Mitarbeiter!$D43="",DATE(2028,7,0),Mitarbeiter!$D43),TODAY()),Einstellungen!$F$13:$F$67)))*N(Mitarbeiter!$E43)/IF(Einstellungen!$C$11="7 Tage",7,5),N('Ist-Stunden'!AI43)),MAX(IF(Einstellungen!$C$11="7 Tage",MAX(0,(MIN(DATE(2028,7,0),IF(Mitarbeiter!$D43="",DATE(2028,7,0),Mitarbeiter!$D43),TODAY()))-(MAX(DATE(2028,6,1),Mitarbeiter!$C43))+1),MAX(0,NETWORKDAYS(MAX(DATE(2028,6,1),Mitarbeiter!$C43),MIN(DATE(2028,7,0),IF(Mitarbeiter!$D43="",DATE(2028,7,0),Mitarbeiter!$D43),TODAY()),Einstellungen!$F$13:$F$67)))*N(Mitarbeiter!$E43)/IF(Einstellungen!$C$11="7 Tage",7,5),N('Ist-Stunden'!AI43)+(N(Krankheitstage!BH43)+N(Krankheitstage!BT43))*N($C43))))</f>
        <v/>
      </c>
      <c r="BN43" s="76">
        <f>IF($B43="",0,IF(Einstellungen!$C$10="Ja",MAX(IF(Einstellungen!$C$11="7 Tage",MAX(0,(MIN(DATE(2028,8,0),IF(Mitarbeiter!$D43="",DATE(2028,8,0),Mitarbeiter!$D43),TODAY()))-(MAX(DATE(2028,7,1),Mitarbeiter!$C43))+1),MAX(0,NETWORKDAYS(MAX(DATE(2028,7,1),Mitarbeiter!$C43),MIN(DATE(2028,8,0),IF(Mitarbeiter!$D43="",DATE(2028,8,0),Mitarbeiter!$D43),TODAY()),Einstellungen!$F$13:$F$67)))*N(Mitarbeiter!$E43)/IF(Einstellungen!$C$11="7 Tage",7,5),N('Ist-Stunden'!AJ43)),MAX(IF(Einstellungen!$C$11="7 Tage",MAX(0,(MIN(DATE(2028,8,0),IF(Mitarbeiter!$D43="",DATE(2028,8,0),Mitarbeiter!$D43),TODAY()))-(MAX(DATE(2028,7,1),Mitarbeiter!$C43))+1),MAX(0,NETWORKDAYS(MAX(DATE(2028,7,1),Mitarbeiter!$C43),MIN(DATE(2028,8,0),IF(Mitarbeiter!$D43="",DATE(2028,8,0),Mitarbeiter!$D43),TODAY()),Einstellungen!$F$13:$F$67)))*N(Mitarbeiter!$E43)/IF(Einstellungen!$C$11="7 Tage",7,5),N('Ist-Stunden'!AJ43)+(N(Krankheitstage!BI43)+N(Krankheitstage!BU43))*N($C43))))</f>
        <v/>
      </c>
      <c r="BO43" s="76">
        <f>IF($B43="",0,IF(Einstellungen!$C$10="Ja",MAX(IF(Einstellungen!$C$11="7 Tage",MAX(0,(MIN(DATE(2028,9,0),IF(Mitarbeiter!$D43="",DATE(2028,9,0),Mitarbeiter!$D43),TODAY()))-(MAX(DATE(2028,8,1),Mitarbeiter!$C43))+1),MAX(0,NETWORKDAYS(MAX(DATE(2028,8,1),Mitarbeiter!$C43),MIN(DATE(2028,9,0),IF(Mitarbeiter!$D43="",DATE(2028,9,0),Mitarbeiter!$D43),TODAY()),Einstellungen!$F$13:$F$67)))*N(Mitarbeiter!$E43)/IF(Einstellungen!$C$11="7 Tage",7,5),N('Ist-Stunden'!AK43)),MAX(IF(Einstellungen!$C$11="7 Tage",MAX(0,(MIN(DATE(2028,9,0),IF(Mitarbeiter!$D43="",DATE(2028,9,0),Mitarbeiter!$D43),TODAY()))-(MAX(DATE(2028,8,1),Mitarbeiter!$C43))+1),MAX(0,NETWORKDAYS(MAX(DATE(2028,8,1),Mitarbeiter!$C43),MIN(DATE(2028,9,0),IF(Mitarbeiter!$D43="",DATE(2028,9,0),Mitarbeiter!$D43),TODAY()),Einstellungen!$F$13:$F$67)))*N(Mitarbeiter!$E43)/IF(Einstellungen!$C$11="7 Tage",7,5),N('Ist-Stunden'!AK43)+(N(Krankheitstage!BJ43)+N(Krankheitstage!BV43))*N($C43))))</f>
        <v/>
      </c>
      <c r="BP43" s="76">
        <f>IF($B43="",0,IF(Einstellungen!$C$10="Ja",MAX(IF(Einstellungen!$C$11="7 Tage",MAX(0,(MIN(DATE(2028,10,0),IF(Mitarbeiter!$D43="",DATE(2028,10,0),Mitarbeiter!$D43),TODAY()))-(MAX(DATE(2028,9,1),Mitarbeiter!$C43))+1),MAX(0,NETWORKDAYS(MAX(DATE(2028,9,1),Mitarbeiter!$C43),MIN(DATE(2028,10,0),IF(Mitarbeiter!$D43="",DATE(2028,10,0),Mitarbeiter!$D43),TODAY()),Einstellungen!$F$13:$F$67)))*N(Mitarbeiter!$E43)/IF(Einstellungen!$C$11="7 Tage",7,5),N('Ist-Stunden'!AL43)),MAX(IF(Einstellungen!$C$11="7 Tage",MAX(0,(MIN(DATE(2028,10,0),IF(Mitarbeiter!$D43="",DATE(2028,10,0),Mitarbeiter!$D43),TODAY()))-(MAX(DATE(2028,9,1),Mitarbeiter!$C43))+1),MAX(0,NETWORKDAYS(MAX(DATE(2028,9,1),Mitarbeiter!$C43),MIN(DATE(2028,10,0),IF(Mitarbeiter!$D43="",DATE(2028,10,0),Mitarbeiter!$D43),TODAY()),Einstellungen!$F$13:$F$67)))*N(Mitarbeiter!$E43)/IF(Einstellungen!$C$11="7 Tage",7,5),N('Ist-Stunden'!AL43)+(N(Krankheitstage!BK43)+N(Krankheitstage!BW43))*N($C43))))</f>
        <v/>
      </c>
      <c r="BQ43" s="76">
        <f>IF($B43="",0,IF(Einstellungen!$C$10="Ja",MAX(IF(Einstellungen!$C$11="7 Tage",MAX(0,(MIN(DATE(2028,11,0),IF(Mitarbeiter!$D43="",DATE(2028,11,0),Mitarbeiter!$D43),TODAY()))-(MAX(DATE(2028,10,1),Mitarbeiter!$C43))+1),MAX(0,NETWORKDAYS(MAX(DATE(2028,10,1),Mitarbeiter!$C43),MIN(DATE(2028,11,0),IF(Mitarbeiter!$D43="",DATE(2028,11,0),Mitarbeiter!$D43),TODAY()),Einstellungen!$F$13:$F$67)))*N(Mitarbeiter!$E43)/IF(Einstellungen!$C$11="7 Tage",7,5),N('Ist-Stunden'!AM43)),MAX(IF(Einstellungen!$C$11="7 Tage",MAX(0,(MIN(DATE(2028,11,0),IF(Mitarbeiter!$D43="",DATE(2028,11,0),Mitarbeiter!$D43),TODAY()))-(MAX(DATE(2028,10,1),Mitarbeiter!$C43))+1),MAX(0,NETWORKDAYS(MAX(DATE(2028,10,1),Mitarbeiter!$C43),MIN(DATE(2028,11,0),IF(Mitarbeiter!$D43="",DATE(2028,11,0),Mitarbeiter!$D43),TODAY()),Einstellungen!$F$13:$F$67)))*N(Mitarbeiter!$E43)/IF(Einstellungen!$C$11="7 Tage",7,5),N('Ist-Stunden'!AM43)+(N(Krankheitstage!BL43)+N(Krankheitstage!BX43))*N($C43))))</f>
        <v/>
      </c>
      <c r="BR43" s="76">
        <f>IF($B43="",0,IF(Einstellungen!$C$10="Ja",MAX(IF(Einstellungen!$C$11="7 Tage",MAX(0,(MIN(DATE(2028,12,0),IF(Mitarbeiter!$D43="",DATE(2028,12,0),Mitarbeiter!$D43),TODAY()))-(MAX(DATE(2028,11,1),Mitarbeiter!$C43))+1),MAX(0,NETWORKDAYS(MAX(DATE(2028,11,1),Mitarbeiter!$C43),MIN(DATE(2028,12,0),IF(Mitarbeiter!$D43="",DATE(2028,12,0),Mitarbeiter!$D43),TODAY()),Einstellungen!$F$13:$F$67)))*N(Mitarbeiter!$E43)/IF(Einstellungen!$C$11="7 Tage",7,5),N('Ist-Stunden'!AN43)),MAX(IF(Einstellungen!$C$11="7 Tage",MAX(0,(MIN(DATE(2028,12,0),IF(Mitarbeiter!$D43="",DATE(2028,12,0),Mitarbeiter!$D43),TODAY()))-(MAX(DATE(2028,11,1),Mitarbeiter!$C43))+1),MAX(0,NETWORKDAYS(MAX(DATE(2028,11,1),Mitarbeiter!$C43),MIN(DATE(2028,12,0),IF(Mitarbeiter!$D43="",DATE(2028,12,0),Mitarbeiter!$D43),TODAY()),Einstellungen!$F$13:$F$67)))*N(Mitarbeiter!$E43)/IF(Einstellungen!$C$11="7 Tage",7,5),N('Ist-Stunden'!AN43)+(N(Krankheitstage!BM43)+N(Krankheitstage!BY43))*N($C43))))</f>
        <v/>
      </c>
      <c r="BS43" s="76">
        <f>IF($B43="",0,IF(Einstellungen!$C$10="Ja",MAX(IF(Einstellungen!$C$11="7 Tage",MAX(0,(MIN(DATE(2028,13,0),IF(Mitarbeiter!$D43="",DATE(2028,13,0),Mitarbeiter!$D43),TODAY()))-(MAX(DATE(2028,12,1),Mitarbeiter!$C43))+1),MAX(0,NETWORKDAYS(MAX(DATE(2028,12,1),Mitarbeiter!$C43),MIN(DATE(2028,13,0),IF(Mitarbeiter!$D43="",DATE(2028,13,0),Mitarbeiter!$D43),TODAY()),Einstellungen!$F$13:$F$67)))*N(Mitarbeiter!$E43)/IF(Einstellungen!$C$11="7 Tage",7,5),N('Ist-Stunden'!AO43)),MAX(IF(Einstellungen!$C$11="7 Tage",MAX(0,(MIN(DATE(2028,13,0),IF(Mitarbeiter!$D43="",DATE(2028,13,0),Mitarbeiter!$D43),TODAY()))-(MAX(DATE(2028,12,1),Mitarbeiter!$C43))+1),MAX(0,NETWORKDAYS(MAX(DATE(2028,12,1),Mitarbeiter!$C43),MIN(DATE(2028,13,0),IF(Mitarbeiter!$D43="",DATE(2028,13,0),Mitarbeiter!$D43),TODAY()),Einstellungen!$F$13:$F$67)))*N(Mitarbeiter!$E43)/IF(Einstellungen!$C$11="7 Tage",7,5),N('Ist-Stunden'!AO43)+(N(Krankheitstage!BN43)+N(Krankheitstage!BZ43))*N($C43))))</f>
        <v/>
      </c>
      <c r="BT43" s="76">
        <f>IF($B43="",0,IF(Einstellungen!$C$10="Ja",MAX(IF(Einstellungen!$C$11="7 Tage",MAX(0,(MIN(DATE(2029,2,0),IF(Mitarbeiter!$D43="",DATE(2029,2,0),Mitarbeiter!$D43),TODAY()))-(MAX(DATE(2029,1,1),Mitarbeiter!$C43))+1),MAX(0,NETWORKDAYS(MAX(DATE(2029,1,1),Mitarbeiter!$C43),MIN(DATE(2029,2,0),IF(Mitarbeiter!$D43="",DATE(2029,2,0),Mitarbeiter!$D43),TODAY()),Einstellungen!$F$13:$F$67)))*N(Mitarbeiter!$E43)/IF(Einstellungen!$C$11="7 Tage",7,5),N('Ist-Stunden'!AP43)),MAX(IF(Einstellungen!$C$11="7 Tage",MAX(0,(MIN(DATE(2029,2,0),IF(Mitarbeiter!$D43="",DATE(2029,2,0),Mitarbeiter!$D43),TODAY()))-(MAX(DATE(2029,1,1),Mitarbeiter!$C43))+1),MAX(0,NETWORKDAYS(MAX(DATE(2029,1,1),Mitarbeiter!$C43),MIN(DATE(2029,2,0),IF(Mitarbeiter!$D43="",DATE(2029,2,0),Mitarbeiter!$D43),TODAY()),Einstellungen!$F$13:$F$67)))*N(Mitarbeiter!$E43)/IF(Einstellungen!$C$11="7 Tage",7,5),N('Ist-Stunden'!AP43)+(N(Krankheitstage!CA43)+N(Krankheitstage!CM43))*N($C43))))</f>
        <v/>
      </c>
      <c r="BU43" s="76">
        <f>IF($B43="",0,IF(Einstellungen!$C$10="Ja",MAX(IF(Einstellungen!$C$11="7 Tage",MAX(0,(MIN(DATE(2029,3,0),IF(Mitarbeiter!$D43="",DATE(2029,3,0),Mitarbeiter!$D43),TODAY()))-(MAX(DATE(2029,2,1),Mitarbeiter!$C43))+1),MAX(0,NETWORKDAYS(MAX(DATE(2029,2,1),Mitarbeiter!$C43),MIN(DATE(2029,3,0),IF(Mitarbeiter!$D43="",DATE(2029,3,0),Mitarbeiter!$D43),TODAY()),Einstellungen!$F$13:$F$67)))*N(Mitarbeiter!$E43)/IF(Einstellungen!$C$11="7 Tage",7,5),N('Ist-Stunden'!AQ43)),MAX(IF(Einstellungen!$C$11="7 Tage",MAX(0,(MIN(DATE(2029,3,0),IF(Mitarbeiter!$D43="",DATE(2029,3,0),Mitarbeiter!$D43),TODAY()))-(MAX(DATE(2029,2,1),Mitarbeiter!$C43))+1),MAX(0,NETWORKDAYS(MAX(DATE(2029,2,1),Mitarbeiter!$C43),MIN(DATE(2029,3,0),IF(Mitarbeiter!$D43="",DATE(2029,3,0),Mitarbeiter!$D43),TODAY()),Einstellungen!$F$13:$F$67)))*N(Mitarbeiter!$E43)/IF(Einstellungen!$C$11="7 Tage",7,5),N('Ist-Stunden'!AQ43)+(N(Krankheitstage!CB43)+N(Krankheitstage!CN43))*N($C43))))</f>
        <v/>
      </c>
      <c r="BV43" s="76">
        <f>IF($B43="",0,IF(Einstellungen!$C$10="Ja",MAX(IF(Einstellungen!$C$11="7 Tage",MAX(0,(MIN(DATE(2029,4,0),IF(Mitarbeiter!$D43="",DATE(2029,4,0),Mitarbeiter!$D43),TODAY()))-(MAX(DATE(2029,3,1),Mitarbeiter!$C43))+1),MAX(0,NETWORKDAYS(MAX(DATE(2029,3,1),Mitarbeiter!$C43),MIN(DATE(2029,4,0),IF(Mitarbeiter!$D43="",DATE(2029,4,0),Mitarbeiter!$D43),TODAY()),Einstellungen!$F$13:$F$67)))*N(Mitarbeiter!$E43)/IF(Einstellungen!$C$11="7 Tage",7,5),N('Ist-Stunden'!AR43)),MAX(IF(Einstellungen!$C$11="7 Tage",MAX(0,(MIN(DATE(2029,4,0),IF(Mitarbeiter!$D43="",DATE(2029,4,0),Mitarbeiter!$D43),TODAY()))-(MAX(DATE(2029,3,1),Mitarbeiter!$C43))+1),MAX(0,NETWORKDAYS(MAX(DATE(2029,3,1),Mitarbeiter!$C43),MIN(DATE(2029,4,0),IF(Mitarbeiter!$D43="",DATE(2029,4,0),Mitarbeiter!$D43),TODAY()),Einstellungen!$F$13:$F$67)))*N(Mitarbeiter!$E43)/IF(Einstellungen!$C$11="7 Tage",7,5),N('Ist-Stunden'!AR43)+(N(Krankheitstage!CC43)+N(Krankheitstage!CO43))*N($C43))))</f>
        <v/>
      </c>
      <c r="BW43" s="76">
        <f>IF($B43="",0,IF(Einstellungen!$C$10="Ja",MAX(IF(Einstellungen!$C$11="7 Tage",MAX(0,(MIN(DATE(2029,5,0),IF(Mitarbeiter!$D43="",DATE(2029,5,0),Mitarbeiter!$D43),TODAY()))-(MAX(DATE(2029,4,1),Mitarbeiter!$C43))+1),MAX(0,NETWORKDAYS(MAX(DATE(2029,4,1),Mitarbeiter!$C43),MIN(DATE(2029,5,0),IF(Mitarbeiter!$D43="",DATE(2029,5,0),Mitarbeiter!$D43),TODAY()),Einstellungen!$F$13:$F$67)))*N(Mitarbeiter!$E43)/IF(Einstellungen!$C$11="7 Tage",7,5),N('Ist-Stunden'!AS43)),MAX(IF(Einstellungen!$C$11="7 Tage",MAX(0,(MIN(DATE(2029,5,0),IF(Mitarbeiter!$D43="",DATE(2029,5,0),Mitarbeiter!$D43),TODAY()))-(MAX(DATE(2029,4,1),Mitarbeiter!$C43))+1),MAX(0,NETWORKDAYS(MAX(DATE(2029,4,1),Mitarbeiter!$C43),MIN(DATE(2029,5,0),IF(Mitarbeiter!$D43="",DATE(2029,5,0),Mitarbeiter!$D43),TODAY()),Einstellungen!$F$13:$F$67)))*N(Mitarbeiter!$E43)/IF(Einstellungen!$C$11="7 Tage",7,5),N('Ist-Stunden'!AS43)+(N(Krankheitstage!CD43)+N(Krankheitstage!CP43))*N($C43))))</f>
        <v/>
      </c>
      <c r="BX43" s="76">
        <f>IF($B43="",0,IF(Einstellungen!$C$10="Ja",MAX(IF(Einstellungen!$C$11="7 Tage",MAX(0,(MIN(DATE(2029,6,0),IF(Mitarbeiter!$D43="",DATE(2029,6,0),Mitarbeiter!$D43),TODAY()))-(MAX(DATE(2029,5,1),Mitarbeiter!$C43))+1),MAX(0,NETWORKDAYS(MAX(DATE(2029,5,1),Mitarbeiter!$C43),MIN(DATE(2029,6,0),IF(Mitarbeiter!$D43="",DATE(2029,6,0),Mitarbeiter!$D43),TODAY()),Einstellungen!$F$13:$F$67)))*N(Mitarbeiter!$E43)/IF(Einstellungen!$C$11="7 Tage",7,5),N('Ist-Stunden'!AT43)),MAX(IF(Einstellungen!$C$11="7 Tage",MAX(0,(MIN(DATE(2029,6,0),IF(Mitarbeiter!$D43="",DATE(2029,6,0),Mitarbeiter!$D43),TODAY()))-(MAX(DATE(2029,5,1),Mitarbeiter!$C43))+1),MAX(0,NETWORKDAYS(MAX(DATE(2029,5,1),Mitarbeiter!$C43),MIN(DATE(2029,6,0),IF(Mitarbeiter!$D43="",DATE(2029,6,0),Mitarbeiter!$D43),TODAY()),Einstellungen!$F$13:$F$67)))*N(Mitarbeiter!$E43)/IF(Einstellungen!$C$11="7 Tage",7,5),N('Ist-Stunden'!AT43)+(N(Krankheitstage!CE43)+N(Krankheitstage!CQ43))*N($C43))))</f>
        <v/>
      </c>
      <c r="BY43" s="76">
        <f>IF($B43="",0,IF(Einstellungen!$C$10="Ja",MAX(IF(Einstellungen!$C$11="7 Tage",MAX(0,(MIN(DATE(2029,7,0),IF(Mitarbeiter!$D43="",DATE(2029,7,0),Mitarbeiter!$D43),TODAY()))-(MAX(DATE(2029,6,1),Mitarbeiter!$C43))+1),MAX(0,NETWORKDAYS(MAX(DATE(2029,6,1),Mitarbeiter!$C43),MIN(DATE(2029,7,0),IF(Mitarbeiter!$D43="",DATE(2029,7,0),Mitarbeiter!$D43),TODAY()),Einstellungen!$F$13:$F$67)))*N(Mitarbeiter!$E43)/IF(Einstellungen!$C$11="7 Tage",7,5),N('Ist-Stunden'!AU43)),MAX(IF(Einstellungen!$C$11="7 Tage",MAX(0,(MIN(DATE(2029,7,0),IF(Mitarbeiter!$D43="",DATE(2029,7,0),Mitarbeiter!$D43),TODAY()))-(MAX(DATE(2029,6,1),Mitarbeiter!$C43))+1),MAX(0,NETWORKDAYS(MAX(DATE(2029,6,1),Mitarbeiter!$C43),MIN(DATE(2029,7,0),IF(Mitarbeiter!$D43="",DATE(2029,7,0),Mitarbeiter!$D43),TODAY()),Einstellungen!$F$13:$F$67)))*N(Mitarbeiter!$E43)/IF(Einstellungen!$C$11="7 Tage",7,5),N('Ist-Stunden'!AU43)+(N(Krankheitstage!CF43)+N(Krankheitstage!CR43))*N($C43))))</f>
        <v/>
      </c>
      <c r="BZ43" s="76">
        <f>IF($B43="",0,IF(Einstellungen!$C$10="Ja",MAX(IF(Einstellungen!$C$11="7 Tage",MAX(0,(MIN(DATE(2029,8,0),IF(Mitarbeiter!$D43="",DATE(2029,8,0),Mitarbeiter!$D43),TODAY()))-(MAX(DATE(2029,7,1),Mitarbeiter!$C43))+1),MAX(0,NETWORKDAYS(MAX(DATE(2029,7,1),Mitarbeiter!$C43),MIN(DATE(2029,8,0),IF(Mitarbeiter!$D43="",DATE(2029,8,0),Mitarbeiter!$D43),TODAY()),Einstellungen!$F$13:$F$67)))*N(Mitarbeiter!$E43)/IF(Einstellungen!$C$11="7 Tage",7,5),N('Ist-Stunden'!AV43)),MAX(IF(Einstellungen!$C$11="7 Tage",MAX(0,(MIN(DATE(2029,8,0),IF(Mitarbeiter!$D43="",DATE(2029,8,0),Mitarbeiter!$D43),TODAY()))-(MAX(DATE(2029,7,1),Mitarbeiter!$C43))+1),MAX(0,NETWORKDAYS(MAX(DATE(2029,7,1),Mitarbeiter!$C43),MIN(DATE(2029,8,0),IF(Mitarbeiter!$D43="",DATE(2029,8,0),Mitarbeiter!$D43),TODAY()),Einstellungen!$F$13:$F$67)))*N(Mitarbeiter!$E43)/IF(Einstellungen!$C$11="7 Tage",7,5),N('Ist-Stunden'!AV43)+(N(Krankheitstage!CG43)+N(Krankheitstage!CS43))*N($C43))))</f>
        <v/>
      </c>
      <c r="CA43" s="76">
        <f>IF($B43="",0,IF(Einstellungen!$C$10="Ja",MAX(IF(Einstellungen!$C$11="7 Tage",MAX(0,(MIN(DATE(2029,9,0),IF(Mitarbeiter!$D43="",DATE(2029,9,0),Mitarbeiter!$D43),TODAY()))-(MAX(DATE(2029,8,1),Mitarbeiter!$C43))+1),MAX(0,NETWORKDAYS(MAX(DATE(2029,8,1),Mitarbeiter!$C43),MIN(DATE(2029,9,0),IF(Mitarbeiter!$D43="",DATE(2029,9,0),Mitarbeiter!$D43),TODAY()),Einstellungen!$F$13:$F$67)))*N(Mitarbeiter!$E43)/IF(Einstellungen!$C$11="7 Tage",7,5),N('Ist-Stunden'!AW43)),MAX(IF(Einstellungen!$C$11="7 Tage",MAX(0,(MIN(DATE(2029,9,0),IF(Mitarbeiter!$D43="",DATE(2029,9,0),Mitarbeiter!$D43),TODAY()))-(MAX(DATE(2029,8,1),Mitarbeiter!$C43))+1),MAX(0,NETWORKDAYS(MAX(DATE(2029,8,1),Mitarbeiter!$C43),MIN(DATE(2029,9,0),IF(Mitarbeiter!$D43="",DATE(2029,9,0),Mitarbeiter!$D43),TODAY()),Einstellungen!$F$13:$F$67)))*N(Mitarbeiter!$E43)/IF(Einstellungen!$C$11="7 Tage",7,5),N('Ist-Stunden'!AW43)+(N(Krankheitstage!CH43)+N(Krankheitstage!CT43))*N($C43))))</f>
        <v/>
      </c>
      <c r="CB43" s="76">
        <f>IF($B43="",0,IF(Einstellungen!$C$10="Ja",MAX(IF(Einstellungen!$C$11="7 Tage",MAX(0,(MIN(DATE(2029,10,0),IF(Mitarbeiter!$D43="",DATE(2029,10,0),Mitarbeiter!$D43),TODAY()))-(MAX(DATE(2029,9,1),Mitarbeiter!$C43))+1),MAX(0,NETWORKDAYS(MAX(DATE(2029,9,1),Mitarbeiter!$C43),MIN(DATE(2029,10,0),IF(Mitarbeiter!$D43="",DATE(2029,10,0),Mitarbeiter!$D43),TODAY()),Einstellungen!$F$13:$F$67)))*N(Mitarbeiter!$E43)/IF(Einstellungen!$C$11="7 Tage",7,5),N('Ist-Stunden'!AX43)),MAX(IF(Einstellungen!$C$11="7 Tage",MAX(0,(MIN(DATE(2029,10,0),IF(Mitarbeiter!$D43="",DATE(2029,10,0),Mitarbeiter!$D43),TODAY()))-(MAX(DATE(2029,9,1),Mitarbeiter!$C43))+1),MAX(0,NETWORKDAYS(MAX(DATE(2029,9,1),Mitarbeiter!$C43),MIN(DATE(2029,10,0),IF(Mitarbeiter!$D43="",DATE(2029,10,0),Mitarbeiter!$D43),TODAY()),Einstellungen!$F$13:$F$67)))*N(Mitarbeiter!$E43)/IF(Einstellungen!$C$11="7 Tage",7,5),N('Ist-Stunden'!AX43)+(N(Krankheitstage!CI43)+N(Krankheitstage!CU43))*N($C43))))</f>
        <v/>
      </c>
      <c r="CC43" s="76">
        <f>IF($B43="",0,IF(Einstellungen!$C$10="Ja",MAX(IF(Einstellungen!$C$11="7 Tage",MAX(0,(MIN(DATE(2029,11,0),IF(Mitarbeiter!$D43="",DATE(2029,11,0),Mitarbeiter!$D43),TODAY()))-(MAX(DATE(2029,10,1),Mitarbeiter!$C43))+1),MAX(0,NETWORKDAYS(MAX(DATE(2029,10,1),Mitarbeiter!$C43),MIN(DATE(2029,11,0),IF(Mitarbeiter!$D43="",DATE(2029,11,0),Mitarbeiter!$D43),TODAY()),Einstellungen!$F$13:$F$67)))*N(Mitarbeiter!$E43)/IF(Einstellungen!$C$11="7 Tage",7,5),N('Ist-Stunden'!AY43)),MAX(IF(Einstellungen!$C$11="7 Tage",MAX(0,(MIN(DATE(2029,11,0),IF(Mitarbeiter!$D43="",DATE(2029,11,0),Mitarbeiter!$D43),TODAY()))-(MAX(DATE(2029,10,1),Mitarbeiter!$C43))+1),MAX(0,NETWORKDAYS(MAX(DATE(2029,10,1),Mitarbeiter!$C43),MIN(DATE(2029,11,0),IF(Mitarbeiter!$D43="",DATE(2029,11,0),Mitarbeiter!$D43),TODAY()),Einstellungen!$F$13:$F$67)))*N(Mitarbeiter!$E43)/IF(Einstellungen!$C$11="7 Tage",7,5),N('Ist-Stunden'!AY43)+(N(Krankheitstage!CJ43)+N(Krankheitstage!CV43))*N($C43))))</f>
        <v/>
      </c>
      <c r="CD43" s="76">
        <f>IF($B43="",0,IF(Einstellungen!$C$10="Ja",MAX(IF(Einstellungen!$C$11="7 Tage",MAX(0,(MIN(DATE(2029,12,0),IF(Mitarbeiter!$D43="",DATE(2029,12,0),Mitarbeiter!$D43),TODAY()))-(MAX(DATE(2029,11,1),Mitarbeiter!$C43))+1),MAX(0,NETWORKDAYS(MAX(DATE(2029,11,1),Mitarbeiter!$C43),MIN(DATE(2029,12,0),IF(Mitarbeiter!$D43="",DATE(2029,12,0),Mitarbeiter!$D43),TODAY()),Einstellungen!$F$13:$F$67)))*N(Mitarbeiter!$E43)/IF(Einstellungen!$C$11="7 Tage",7,5),N('Ist-Stunden'!AZ43)),MAX(IF(Einstellungen!$C$11="7 Tage",MAX(0,(MIN(DATE(2029,12,0),IF(Mitarbeiter!$D43="",DATE(2029,12,0),Mitarbeiter!$D43),TODAY()))-(MAX(DATE(2029,11,1),Mitarbeiter!$C43))+1),MAX(0,NETWORKDAYS(MAX(DATE(2029,11,1),Mitarbeiter!$C43),MIN(DATE(2029,12,0),IF(Mitarbeiter!$D43="",DATE(2029,12,0),Mitarbeiter!$D43),TODAY()),Einstellungen!$F$13:$F$67)))*N(Mitarbeiter!$E43)/IF(Einstellungen!$C$11="7 Tage",7,5),N('Ist-Stunden'!AZ43)+(N(Krankheitstage!CK43)+N(Krankheitstage!CW43))*N($C43))))</f>
        <v/>
      </c>
      <c r="CE43" s="76">
        <f>IF($B43="",0,IF(Einstellungen!$C$10="Ja",MAX(IF(Einstellungen!$C$11="7 Tage",MAX(0,(MIN(DATE(2029,13,0),IF(Mitarbeiter!$D43="",DATE(2029,13,0),Mitarbeiter!$D43),TODAY()))-(MAX(DATE(2029,12,1),Mitarbeiter!$C43))+1),MAX(0,NETWORKDAYS(MAX(DATE(2029,12,1),Mitarbeiter!$C43),MIN(DATE(2029,13,0),IF(Mitarbeiter!$D43="",DATE(2029,13,0),Mitarbeiter!$D43),TODAY()),Einstellungen!$F$13:$F$67)))*N(Mitarbeiter!$E43)/IF(Einstellungen!$C$11="7 Tage",7,5),N('Ist-Stunden'!BA43)),MAX(IF(Einstellungen!$C$11="7 Tage",MAX(0,(MIN(DATE(2029,13,0),IF(Mitarbeiter!$D43="",DATE(2029,13,0),Mitarbeiter!$D43),TODAY()))-(MAX(DATE(2029,12,1),Mitarbeiter!$C43))+1),MAX(0,NETWORKDAYS(MAX(DATE(2029,12,1),Mitarbeiter!$C43),MIN(DATE(2029,13,0),IF(Mitarbeiter!$D43="",DATE(2029,13,0),Mitarbeiter!$D43),TODAY()),Einstellungen!$F$13:$F$67)))*N(Mitarbeiter!$E43)/IF(Einstellungen!$C$11="7 Tage",7,5),N('Ist-Stunden'!BA43)+(N(Krankheitstage!CL43)+N(Krankheitstage!CX43))*N($C43))))</f>
        <v/>
      </c>
      <c r="CF43" s="76">
        <f>IF($B43="",0,IF(Einstellungen!$C$10="Ja",MAX(IF(Einstellungen!$C$11="7 Tage",MAX(0,(MIN(DATE(2030,2,0),IF(Mitarbeiter!$D43="",DATE(2030,2,0),Mitarbeiter!$D43),TODAY()))-(MAX(DATE(2030,1,1),Mitarbeiter!$C43))+1),MAX(0,NETWORKDAYS(MAX(DATE(2030,1,1),Mitarbeiter!$C43),MIN(DATE(2030,2,0),IF(Mitarbeiter!$D43="",DATE(2030,2,0),Mitarbeiter!$D43),TODAY()),Einstellungen!$F$13:$F$67)))*N(Mitarbeiter!$E43)/IF(Einstellungen!$C$11="7 Tage",7,5),N('Ist-Stunden'!BB43)),MAX(IF(Einstellungen!$C$11="7 Tage",MAX(0,(MIN(DATE(2030,2,0),IF(Mitarbeiter!$D43="",DATE(2030,2,0),Mitarbeiter!$D43),TODAY()))-(MAX(DATE(2030,1,1),Mitarbeiter!$C43))+1),MAX(0,NETWORKDAYS(MAX(DATE(2030,1,1),Mitarbeiter!$C43),MIN(DATE(2030,2,0),IF(Mitarbeiter!$D43="",DATE(2030,2,0),Mitarbeiter!$D43),TODAY()),Einstellungen!$F$13:$F$67)))*N(Mitarbeiter!$E43)/IF(Einstellungen!$C$11="7 Tage",7,5),N('Ist-Stunden'!BB43)+(N(Krankheitstage!CY43)+N(Krankheitstage!DK43))*N($C43))))</f>
        <v/>
      </c>
      <c r="CG43" s="76">
        <f>IF($B43="",0,IF(Einstellungen!$C$10="Ja",MAX(IF(Einstellungen!$C$11="7 Tage",MAX(0,(MIN(DATE(2030,3,0),IF(Mitarbeiter!$D43="",DATE(2030,3,0),Mitarbeiter!$D43),TODAY()))-(MAX(DATE(2030,2,1),Mitarbeiter!$C43))+1),MAX(0,NETWORKDAYS(MAX(DATE(2030,2,1),Mitarbeiter!$C43),MIN(DATE(2030,3,0),IF(Mitarbeiter!$D43="",DATE(2030,3,0),Mitarbeiter!$D43),TODAY()),Einstellungen!$F$13:$F$67)))*N(Mitarbeiter!$E43)/IF(Einstellungen!$C$11="7 Tage",7,5),N('Ist-Stunden'!BC43)),MAX(IF(Einstellungen!$C$11="7 Tage",MAX(0,(MIN(DATE(2030,3,0),IF(Mitarbeiter!$D43="",DATE(2030,3,0),Mitarbeiter!$D43),TODAY()))-(MAX(DATE(2030,2,1),Mitarbeiter!$C43))+1),MAX(0,NETWORKDAYS(MAX(DATE(2030,2,1),Mitarbeiter!$C43),MIN(DATE(2030,3,0),IF(Mitarbeiter!$D43="",DATE(2030,3,0),Mitarbeiter!$D43),TODAY()),Einstellungen!$F$13:$F$67)))*N(Mitarbeiter!$E43)/IF(Einstellungen!$C$11="7 Tage",7,5),N('Ist-Stunden'!BC43)+(N(Krankheitstage!CZ43)+N(Krankheitstage!DL43))*N($C43))))</f>
        <v/>
      </c>
      <c r="CH43" s="76">
        <f>IF($B43="",0,IF(Einstellungen!$C$10="Ja",MAX(IF(Einstellungen!$C$11="7 Tage",MAX(0,(MIN(DATE(2030,4,0),IF(Mitarbeiter!$D43="",DATE(2030,4,0),Mitarbeiter!$D43),TODAY()))-(MAX(DATE(2030,3,1),Mitarbeiter!$C43))+1),MAX(0,NETWORKDAYS(MAX(DATE(2030,3,1),Mitarbeiter!$C43),MIN(DATE(2030,4,0),IF(Mitarbeiter!$D43="",DATE(2030,4,0),Mitarbeiter!$D43),TODAY()),Einstellungen!$F$13:$F$67)))*N(Mitarbeiter!$E43)/IF(Einstellungen!$C$11="7 Tage",7,5),N('Ist-Stunden'!BD43)),MAX(IF(Einstellungen!$C$11="7 Tage",MAX(0,(MIN(DATE(2030,4,0),IF(Mitarbeiter!$D43="",DATE(2030,4,0),Mitarbeiter!$D43),TODAY()))-(MAX(DATE(2030,3,1),Mitarbeiter!$C43))+1),MAX(0,NETWORKDAYS(MAX(DATE(2030,3,1),Mitarbeiter!$C43),MIN(DATE(2030,4,0),IF(Mitarbeiter!$D43="",DATE(2030,4,0),Mitarbeiter!$D43),TODAY()),Einstellungen!$F$13:$F$67)))*N(Mitarbeiter!$E43)/IF(Einstellungen!$C$11="7 Tage",7,5),N('Ist-Stunden'!BD43)+(N(Krankheitstage!DA43)+N(Krankheitstage!DM43))*N($C43))))</f>
        <v/>
      </c>
      <c r="CI43" s="76">
        <f>IF($B43="",0,IF(Einstellungen!$C$10="Ja",MAX(IF(Einstellungen!$C$11="7 Tage",MAX(0,(MIN(DATE(2030,5,0),IF(Mitarbeiter!$D43="",DATE(2030,5,0),Mitarbeiter!$D43),TODAY()))-(MAX(DATE(2030,4,1),Mitarbeiter!$C43))+1),MAX(0,NETWORKDAYS(MAX(DATE(2030,4,1),Mitarbeiter!$C43),MIN(DATE(2030,5,0),IF(Mitarbeiter!$D43="",DATE(2030,5,0),Mitarbeiter!$D43),TODAY()),Einstellungen!$F$13:$F$67)))*N(Mitarbeiter!$E43)/IF(Einstellungen!$C$11="7 Tage",7,5),N('Ist-Stunden'!BE43)),MAX(IF(Einstellungen!$C$11="7 Tage",MAX(0,(MIN(DATE(2030,5,0),IF(Mitarbeiter!$D43="",DATE(2030,5,0),Mitarbeiter!$D43),TODAY()))-(MAX(DATE(2030,4,1),Mitarbeiter!$C43))+1),MAX(0,NETWORKDAYS(MAX(DATE(2030,4,1),Mitarbeiter!$C43),MIN(DATE(2030,5,0),IF(Mitarbeiter!$D43="",DATE(2030,5,0),Mitarbeiter!$D43),TODAY()),Einstellungen!$F$13:$F$67)))*N(Mitarbeiter!$E43)/IF(Einstellungen!$C$11="7 Tage",7,5),N('Ist-Stunden'!BE43)+(N(Krankheitstage!DB43)+N(Krankheitstage!DN43))*N($C43))))</f>
        <v/>
      </c>
      <c r="CJ43" s="76">
        <f>IF($B43="",0,IF(Einstellungen!$C$10="Ja",MAX(IF(Einstellungen!$C$11="7 Tage",MAX(0,(MIN(DATE(2030,6,0),IF(Mitarbeiter!$D43="",DATE(2030,6,0),Mitarbeiter!$D43),TODAY()))-(MAX(DATE(2030,5,1),Mitarbeiter!$C43))+1),MAX(0,NETWORKDAYS(MAX(DATE(2030,5,1),Mitarbeiter!$C43),MIN(DATE(2030,6,0),IF(Mitarbeiter!$D43="",DATE(2030,6,0),Mitarbeiter!$D43),TODAY()),Einstellungen!$F$13:$F$67)))*N(Mitarbeiter!$E43)/IF(Einstellungen!$C$11="7 Tage",7,5),N('Ist-Stunden'!BF43)),MAX(IF(Einstellungen!$C$11="7 Tage",MAX(0,(MIN(DATE(2030,6,0),IF(Mitarbeiter!$D43="",DATE(2030,6,0),Mitarbeiter!$D43),TODAY()))-(MAX(DATE(2030,5,1),Mitarbeiter!$C43))+1),MAX(0,NETWORKDAYS(MAX(DATE(2030,5,1),Mitarbeiter!$C43),MIN(DATE(2030,6,0),IF(Mitarbeiter!$D43="",DATE(2030,6,0),Mitarbeiter!$D43),TODAY()),Einstellungen!$F$13:$F$67)))*N(Mitarbeiter!$E43)/IF(Einstellungen!$C$11="7 Tage",7,5),N('Ist-Stunden'!BF43)+(N(Krankheitstage!DC43)+N(Krankheitstage!DO43))*N($C43))))</f>
        <v/>
      </c>
      <c r="CK43" s="76">
        <f>IF($B43="",0,IF(Einstellungen!$C$10="Ja",MAX(IF(Einstellungen!$C$11="7 Tage",MAX(0,(MIN(DATE(2030,7,0),IF(Mitarbeiter!$D43="",DATE(2030,7,0),Mitarbeiter!$D43),TODAY()))-(MAX(DATE(2030,6,1),Mitarbeiter!$C43))+1),MAX(0,NETWORKDAYS(MAX(DATE(2030,6,1),Mitarbeiter!$C43),MIN(DATE(2030,7,0),IF(Mitarbeiter!$D43="",DATE(2030,7,0),Mitarbeiter!$D43),TODAY()),Einstellungen!$F$13:$F$67)))*N(Mitarbeiter!$E43)/IF(Einstellungen!$C$11="7 Tage",7,5),N('Ist-Stunden'!BG43)),MAX(IF(Einstellungen!$C$11="7 Tage",MAX(0,(MIN(DATE(2030,7,0),IF(Mitarbeiter!$D43="",DATE(2030,7,0),Mitarbeiter!$D43),TODAY()))-(MAX(DATE(2030,6,1),Mitarbeiter!$C43))+1),MAX(0,NETWORKDAYS(MAX(DATE(2030,6,1),Mitarbeiter!$C43),MIN(DATE(2030,7,0),IF(Mitarbeiter!$D43="",DATE(2030,7,0),Mitarbeiter!$D43),TODAY()),Einstellungen!$F$13:$F$67)))*N(Mitarbeiter!$E43)/IF(Einstellungen!$C$11="7 Tage",7,5),N('Ist-Stunden'!BG43)+(N(Krankheitstage!DD43)+N(Krankheitstage!DP43))*N($C43))))</f>
        <v/>
      </c>
      <c r="CL43" s="76">
        <f>IF($B43="",0,IF(Einstellungen!$C$10="Ja",MAX(IF(Einstellungen!$C$11="7 Tage",MAX(0,(MIN(DATE(2030,8,0),IF(Mitarbeiter!$D43="",DATE(2030,8,0),Mitarbeiter!$D43),TODAY()))-(MAX(DATE(2030,7,1),Mitarbeiter!$C43))+1),MAX(0,NETWORKDAYS(MAX(DATE(2030,7,1),Mitarbeiter!$C43),MIN(DATE(2030,8,0),IF(Mitarbeiter!$D43="",DATE(2030,8,0),Mitarbeiter!$D43),TODAY()),Einstellungen!$F$13:$F$67)))*N(Mitarbeiter!$E43)/IF(Einstellungen!$C$11="7 Tage",7,5),N('Ist-Stunden'!BH43)),MAX(IF(Einstellungen!$C$11="7 Tage",MAX(0,(MIN(DATE(2030,8,0),IF(Mitarbeiter!$D43="",DATE(2030,8,0),Mitarbeiter!$D43),TODAY()))-(MAX(DATE(2030,7,1),Mitarbeiter!$C43))+1),MAX(0,NETWORKDAYS(MAX(DATE(2030,7,1),Mitarbeiter!$C43),MIN(DATE(2030,8,0),IF(Mitarbeiter!$D43="",DATE(2030,8,0),Mitarbeiter!$D43),TODAY()),Einstellungen!$F$13:$F$67)))*N(Mitarbeiter!$E43)/IF(Einstellungen!$C$11="7 Tage",7,5),N('Ist-Stunden'!BH43)+(N(Krankheitstage!DE43)+N(Krankheitstage!DQ43))*N($C43))))</f>
        <v/>
      </c>
      <c r="CM43" s="76">
        <f>IF($B43="",0,IF(Einstellungen!$C$10="Ja",MAX(IF(Einstellungen!$C$11="7 Tage",MAX(0,(MIN(DATE(2030,9,0),IF(Mitarbeiter!$D43="",DATE(2030,9,0),Mitarbeiter!$D43),TODAY()))-(MAX(DATE(2030,8,1),Mitarbeiter!$C43))+1),MAX(0,NETWORKDAYS(MAX(DATE(2030,8,1),Mitarbeiter!$C43),MIN(DATE(2030,9,0),IF(Mitarbeiter!$D43="",DATE(2030,9,0),Mitarbeiter!$D43),TODAY()),Einstellungen!$F$13:$F$67)))*N(Mitarbeiter!$E43)/IF(Einstellungen!$C$11="7 Tage",7,5),N('Ist-Stunden'!BI43)),MAX(IF(Einstellungen!$C$11="7 Tage",MAX(0,(MIN(DATE(2030,9,0),IF(Mitarbeiter!$D43="",DATE(2030,9,0),Mitarbeiter!$D43),TODAY()))-(MAX(DATE(2030,8,1),Mitarbeiter!$C43))+1),MAX(0,NETWORKDAYS(MAX(DATE(2030,8,1),Mitarbeiter!$C43),MIN(DATE(2030,9,0),IF(Mitarbeiter!$D43="",DATE(2030,9,0),Mitarbeiter!$D43),TODAY()),Einstellungen!$F$13:$F$67)))*N(Mitarbeiter!$E43)/IF(Einstellungen!$C$11="7 Tage",7,5),N('Ist-Stunden'!BI43)+(N(Krankheitstage!DF43)+N(Krankheitstage!DR43))*N($C43))))</f>
        <v/>
      </c>
      <c r="CN43" s="76">
        <f>IF($B43="",0,IF(Einstellungen!$C$10="Ja",MAX(IF(Einstellungen!$C$11="7 Tage",MAX(0,(MIN(DATE(2030,10,0),IF(Mitarbeiter!$D43="",DATE(2030,10,0),Mitarbeiter!$D43),TODAY()))-(MAX(DATE(2030,9,1),Mitarbeiter!$C43))+1),MAX(0,NETWORKDAYS(MAX(DATE(2030,9,1),Mitarbeiter!$C43),MIN(DATE(2030,10,0),IF(Mitarbeiter!$D43="",DATE(2030,10,0),Mitarbeiter!$D43),TODAY()),Einstellungen!$F$13:$F$67)))*N(Mitarbeiter!$E43)/IF(Einstellungen!$C$11="7 Tage",7,5),N('Ist-Stunden'!BJ43)),MAX(IF(Einstellungen!$C$11="7 Tage",MAX(0,(MIN(DATE(2030,10,0),IF(Mitarbeiter!$D43="",DATE(2030,10,0),Mitarbeiter!$D43),TODAY()))-(MAX(DATE(2030,9,1),Mitarbeiter!$C43))+1),MAX(0,NETWORKDAYS(MAX(DATE(2030,9,1),Mitarbeiter!$C43),MIN(DATE(2030,10,0),IF(Mitarbeiter!$D43="",DATE(2030,10,0),Mitarbeiter!$D43),TODAY()),Einstellungen!$F$13:$F$67)))*N(Mitarbeiter!$E43)/IF(Einstellungen!$C$11="7 Tage",7,5),N('Ist-Stunden'!BJ43)+(N(Krankheitstage!DG43)+N(Krankheitstage!DS43))*N($C43))))</f>
        <v/>
      </c>
      <c r="CO43" s="76">
        <f>IF($B43="",0,IF(Einstellungen!$C$10="Ja",MAX(IF(Einstellungen!$C$11="7 Tage",MAX(0,(MIN(DATE(2030,11,0),IF(Mitarbeiter!$D43="",DATE(2030,11,0),Mitarbeiter!$D43),TODAY()))-(MAX(DATE(2030,10,1),Mitarbeiter!$C43))+1),MAX(0,NETWORKDAYS(MAX(DATE(2030,10,1),Mitarbeiter!$C43),MIN(DATE(2030,11,0),IF(Mitarbeiter!$D43="",DATE(2030,11,0),Mitarbeiter!$D43),TODAY()),Einstellungen!$F$13:$F$67)))*N(Mitarbeiter!$E43)/IF(Einstellungen!$C$11="7 Tage",7,5),N('Ist-Stunden'!BK43)),MAX(IF(Einstellungen!$C$11="7 Tage",MAX(0,(MIN(DATE(2030,11,0),IF(Mitarbeiter!$D43="",DATE(2030,11,0),Mitarbeiter!$D43),TODAY()))-(MAX(DATE(2030,10,1),Mitarbeiter!$C43))+1),MAX(0,NETWORKDAYS(MAX(DATE(2030,10,1),Mitarbeiter!$C43),MIN(DATE(2030,11,0),IF(Mitarbeiter!$D43="",DATE(2030,11,0),Mitarbeiter!$D43),TODAY()),Einstellungen!$F$13:$F$67)))*N(Mitarbeiter!$E43)/IF(Einstellungen!$C$11="7 Tage",7,5),N('Ist-Stunden'!BK43)+(N(Krankheitstage!DH43)+N(Krankheitstage!DT43))*N($C43))))</f>
        <v/>
      </c>
      <c r="CP43" s="76">
        <f>IF($B43="",0,IF(Einstellungen!$C$10="Ja",MAX(IF(Einstellungen!$C$11="7 Tage",MAX(0,(MIN(DATE(2030,12,0),IF(Mitarbeiter!$D43="",DATE(2030,12,0),Mitarbeiter!$D43),TODAY()))-(MAX(DATE(2030,11,1),Mitarbeiter!$C43))+1),MAX(0,NETWORKDAYS(MAX(DATE(2030,11,1),Mitarbeiter!$C43),MIN(DATE(2030,12,0),IF(Mitarbeiter!$D43="",DATE(2030,12,0),Mitarbeiter!$D43),TODAY()),Einstellungen!$F$13:$F$67)))*N(Mitarbeiter!$E43)/IF(Einstellungen!$C$11="7 Tage",7,5),N('Ist-Stunden'!BL43)),MAX(IF(Einstellungen!$C$11="7 Tage",MAX(0,(MIN(DATE(2030,12,0),IF(Mitarbeiter!$D43="",DATE(2030,12,0),Mitarbeiter!$D43),TODAY()))-(MAX(DATE(2030,11,1),Mitarbeiter!$C43))+1),MAX(0,NETWORKDAYS(MAX(DATE(2030,11,1),Mitarbeiter!$C43),MIN(DATE(2030,12,0),IF(Mitarbeiter!$D43="",DATE(2030,12,0),Mitarbeiter!$D43),TODAY()),Einstellungen!$F$13:$F$67)))*N(Mitarbeiter!$E43)/IF(Einstellungen!$C$11="7 Tage",7,5),N('Ist-Stunden'!BL43)+(N(Krankheitstage!DI43)+N(Krankheitstage!DU43))*N($C43))))</f>
        <v/>
      </c>
      <c r="CQ43" s="76">
        <f>IF($B43="",0,IF(Einstellungen!$C$10="Ja",MAX(IF(Einstellungen!$C$11="7 Tage",MAX(0,(MIN(DATE(2030,13,0),IF(Mitarbeiter!$D43="",DATE(2030,13,0),Mitarbeiter!$D43),TODAY()))-(MAX(DATE(2030,12,1),Mitarbeiter!$C43))+1),MAX(0,NETWORKDAYS(MAX(DATE(2030,12,1),Mitarbeiter!$C43),MIN(DATE(2030,13,0),IF(Mitarbeiter!$D43="",DATE(2030,13,0),Mitarbeiter!$D43),TODAY()),Einstellungen!$F$13:$F$67)))*N(Mitarbeiter!$E43)/IF(Einstellungen!$C$11="7 Tage",7,5),N('Ist-Stunden'!BM43)),MAX(IF(Einstellungen!$C$11="7 Tage",MAX(0,(MIN(DATE(2030,13,0),IF(Mitarbeiter!$D43="",DATE(2030,13,0),Mitarbeiter!$D43),TODAY()))-(MAX(DATE(2030,12,1),Mitarbeiter!$C43))+1),MAX(0,NETWORKDAYS(MAX(DATE(2030,12,1),Mitarbeiter!$C43),MIN(DATE(2030,13,0),IF(Mitarbeiter!$D43="",DATE(2030,13,0),Mitarbeiter!$D43),TODAY()),Einstellungen!$F$13:$F$67)))*N(Mitarbeiter!$E43)/IF(Einstellungen!$C$11="7 Tage",7,5),N('Ist-Stunden'!BM43)+(N(Krankheitstage!DJ43)+N(Krankheitstage!DV43))*N($C43))))</f>
        <v/>
      </c>
    </row>
    <row r="44">
      <c r="A44" s="73">
        <f>IF(Mitarbeiter!B44="","",Mitarbeiter!A44)</f>
        <v/>
      </c>
      <c r="B44" s="6">
        <f>IF(Mitarbeiter!B44="","",Mitarbeiter!B44)</f>
        <v/>
      </c>
      <c r="C44" s="74">
        <f>IF(Mitarbeiter!B44="","",Mitarbeiter!F44)</f>
        <v/>
      </c>
      <c r="D44" s="75">
        <f>N(INDEX(Krankheitstage!$G44:$DV44,1,(Einstellungen!$C$3-2026)*24+1))</f>
        <v/>
      </c>
      <c r="E44" s="75">
        <f>N(INDEX(Krankheitstage!$G44:$DV44,1,(Einstellungen!$C$3-2026)*24+2))</f>
        <v/>
      </c>
      <c r="F44" s="75">
        <f>N(INDEX(Krankheitstage!$G44:$DV44,1,(Einstellungen!$C$3-2026)*24+3))</f>
        <v/>
      </c>
      <c r="G44" s="75">
        <f>N(INDEX(Krankheitstage!$G44:$DV44,1,(Einstellungen!$C$3-2026)*24+4))</f>
        <v/>
      </c>
      <c r="H44" s="75">
        <f>N(INDEX(Krankheitstage!$G44:$DV44,1,(Einstellungen!$C$3-2026)*24+5))</f>
        <v/>
      </c>
      <c r="I44" s="75">
        <f>N(INDEX(Krankheitstage!$G44:$DV44,1,(Einstellungen!$C$3-2026)*24+6))</f>
        <v/>
      </c>
      <c r="J44" s="75">
        <f>N(INDEX(Krankheitstage!$G44:$DV44,1,(Einstellungen!$C$3-2026)*24+7))</f>
        <v/>
      </c>
      <c r="K44" s="75">
        <f>N(INDEX(Krankheitstage!$G44:$DV44,1,(Einstellungen!$C$3-2026)*24+8))</f>
        <v/>
      </c>
      <c r="L44" s="75">
        <f>N(INDEX(Krankheitstage!$G44:$DV44,1,(Einstellungen!$C$3-2026)*24+9))</f>
        <v/>
      </c>
      <c r="M44" s="75">
        <f>N(INDEX(Krankheitstage!$G44:$DV44,1,(Einstellungen!$C$3-2026)*24+10))</f>
        <v/>
      </c>
      <c r="N44" s="75">
        <f>N(INDEX(Krankheitstage!$G44:$DV44,1,(Einstellungen!$C$3-2026)*24+11))</f>
        <v/>
      </c>
      <c r="O44" s="75">
        <f>N(INDEX(Krankheitstage!$G44:$DV44,1,(Einstellungen!$C$3-2026)*24+12))</f>
        <v/>
      </c>
      <c r="P44" s="75">
        <f>IF($B44="","",SUM(D44:O44))</f>
        <v/>
      </c>
      <c r="Q44" s="75">
        <f>N(INDEX(Krankheitstage!$G44:$DV44,1,(Einstellungen!$C$3-2026)*24+13))</f>
        <v/>
      </c>
      <c r="R44" s="75">
        <f>N(INDEX(Krankheitstage!$G44:$DV44,1,(Einstellungen!$C$3-2026)*24+14))</f>
        <v/>
      </c>
      <c r="S44" s="75">
        <f>N(INDEX(Krankheitstage!$G44:$DV44,1,(Einstellungen!$C$3-2026)*24+15))</f>
        <v/>
      </c>
      <c r="T44" s="75">
        <f>N(INDEX(Krankheitstage!$G44:$DV44,1,(Einstellungen!$C$3-2026)*24+16))</f>
        <v/>
      </c>
      <c r="U44" s="75">
        <f>N(INDEX(Krankheitstage!$G44:$DV44,1,(Einstellungen!$C$3-2026)*24+17))</f>
        <v/>
      </c>
      <c r="V44" s="75">
        <f>N(INDEX(Krankheitstage!$G44:$DV44,1,(Einstellungen!$C$3-2026)*24+18))</f>
        <v/>
      </c>
      <c r="W44" s="75">
        <f>N(INDEX(Krankheitstage!$G44:$DV44,1,(Einstellungen!$C$3-2026)*24+19))</f>
        <v/>
      </c>
      <c r="X44" s="75">
        <f>N(INDEX(Krankheitstage!$G44:$DV44,1,(Einstellungen!$C$3-2026)*24+20))</f>
        <v/>
      </c>
      <c r="Y44" s="75">
        <f>N(INDEX(Krankheitstage!$G44:$DV44,1,(Einstellungen!$C$3-2026)*24+21))</f>
        <v/>
      </c>
      <c r="Z44" s="75">
        <f>N(INDEX(Krankheitstage!$G44:$DV44,1,(Einstellungen!$C$3-2026)*24+22))</f>
        <v/>
      </c>
      <c r="AA44" s="75">
        <f>N(INDEX(Krankheitstage!$G44:$DV44,1,(Einstellungen!$C$3-2026)*24+23))</f>
        <v/>
      </c>
      <c r="AB44" s="75">
        <f>N(INDEX(Krankheitstage!$G44:$DV44,1,(Einstellungen!$C$3-2026)*24+24))</f>
        <v/>
      </c>
      <c r="AC44" s="75">
        <f>IF($B44="","",SUM(Q44:AB44))</f>
        <v/>
      </c>
      <c r="AD44" s="75">
        <f>IF($B44="","",SUM(P44,AC44))</f>
        <v/>
      </c>
      <c r="AE44" s="76">
        <f>IF($B44="","",AD44*N(C44))</f>
        <v/>
      </c>
      <c r="AF44" s="75">
        <f>IF($B44="","",Krankheitstage!E44)</f>
        <v/>
      </c>
      <c r="AG44" s="76">
        <f>IF($B44="","",AF44*N(C44))</f>
        <v/>
      </c>
      <c r="AH44" s="76">
        <f>IF($B44="","",INDEX($AJ44:$CQ44,1,(Einstellungen!$C$3-2026)*12+1)+INDEX($AJ44:$CQ44,1,(Einstellungen!$C$3-2026)*12+2)+INDEX($AJ44:$CQ44,1,(Einstellungen!$C$3-2026)*12+3)+INDEX($AJ44:$CQ44,1,(Einstellungen!$C$3-2026)*12+4)+INDEX($AJ44:$CQ44,1,(Einstellungen!$C$3-2026)*12+5)+INDEX($AJ44:$CQ44,1,(Einstellungen!$C$3-2026)*12+6)+INDEX($AJ44:$CQ44,1,(Einstellungen!$C$3-2026)*12+7)+INDEX($AJ44:$CQ44,1,(Einstellungen!$C$3-2026)*12+8)+INDEX($AJ44:$CQ44,1,(Einstellungen!$C$3-2026)*12+9)+INDEX($AJ44:$CQ44,1,(Einstellungen!$C$3-2026)*12+10)+INDEX($AJ44:$CQ44,1,(Einstellungen!$C$3-2026)*12+11)+INDEX($AJ44:$CQ44,1,(Einstellungen!$C$3-2026)*12+12))</f>
        <v/>
      </c>
      <c r="AI44" s="76">
        <f>IF($B44="","",SUM($AJ44:$CQ44))</f>
        <v/>
      </c>
      <c r="AJ44" s="76">
        <f>IF($B44="",0,IF(Einstellungen!$C$10="Ja",MAX(IF(Einstellungen!$C$11="7 Tage",MAX(0,(MIN(DATE(2026,2,0),IF(Mitarbeiter!$D44="",DATE(2026,2,0),Mitarbeiter!$D44),TODAY()))-(MAX(DATE(2026,1,1),Mitarbeiter!$C44))+1),MAX(0,NETWORKDAYS(MAX(DATE(2026,1,1),Mitarbeiter!$C44),MIN(DATE(2026,2,0),IF(Mitarbeiter!$D44="",DATE(2026,2,0),Mitarbeiter!$D44),TODAY()),Einstellungen!$F$13:$F$67)))*N(Mitarbeiter!$E44)/IF(Einstellungen!$C$11="7 Tage",7,5),N('Ist-Stunden'!F44)),MAX(IF(Einstellungen!$C$11="7 Tage",MAX(0,(MIN(DATE(2026,2,0),IF(Mitarbeiter!$D44="",DATE(2026,2,0),Mitarbeiter!$D44),TODAY()))-(MAX(DATE(2026,1,1),Mitarbeiter!$C44))+1),MAX(0,NETWORKDAYS(MAX(DATE(2026,1,1),Mitarbeiter!$C44),MIN(DATE(2026,2,0),IF(Mitarbeiter!$D44="",DATE(2026,2,0),Mitarbeiter!$D44),TODAY()),Einstellungen!$F$13:$F$67)))*N(Mitarbeiter!$E44)/IF(Einstellungen!$C$11="7 Tage",7,5),N('Ist-Stunden'!F44)+(N(Krankheitstage!G44)+N(Krankheitstage!S44))*N($C44))))</f>
        <v/>
      </c>
      <c r="AK44" s="76">
        <f>IF($B44="",0,IF(Einstellungen!$C$10="Ja",MAX(IF(Einstellungen!$C$11="7 Tage",MAX(0,(MIN(DATE(2026,3,0),IF(Mitarbeiter!$D44="",DATE(2026,3,0),Mitarbeiter!$D44),TODAY()))-(MAX(DATE(2026,2,1),Mitarbeiter!$C44))+1),MAX(0,NETWORKDAYS(MAX(DATE(2026,2,1),Mitarbeiter!$C44),MIN(DATE(2026,3,0),IF(Mitarbeiter!$D44="",DATE(2026,3,0),Mitarbeiter!$D44),TODAY()),Einstellungen!$F$13:$F$67)))*N(Mitarbeiter!$E44)/IF(Einstellungen!$C$11="7 Tage",7,5),N('Ist-Stunden'!G44)),MAX(IF(Einstellungen!$C$11="7 Tage",MAX(0,(MIN(DATE(2026,3,0),IF(Mitarbeiter!$D44="",DATE(2026,3,0),Mitarbeiter!$D44),TODAY()))-(MAX(DATE(2026,2,1),Mitarbeiter!$C44))+1),MAX(0,NETWORKDAYS(MAX(DATE(2026,2,1),Mitarbeiter!$C44),MIN(DATE(2026,3,0),IF(Mitarbeiter!$D44="",DATE(2026,3,0),Mitarbeiter!$D44),TODAY()),Einstellungen!$F$13:$F$67)))*N(Mitarbeiter!$E44)/IF(Einstellungen!$C$11="7 Tage",7,5),N('Ist-Stunden'!G44)+(N(Krankheitstage!H44)+N(Krankheitstage!T44))*N($C44))))</f>
        <v/>
      </c>
      <c r="AL44" s="76">
        <f>IF($B44="",0,IF(Einstellungen!$C$10="Ja",MAX(IF(Einstellungen!$C$11="7 Tage",MAX(0,(MIN(DATE(2026,4,0),IF(Mitarbeiter!$D44="",DATE(2026,4,0),Mitarbeiter!$D44),TODAY()))-(MAX(DATE(2026,3,1),Mitarbeiter!$C44))+1),MAX(0,NETWORKDAYS(MAX(DATE(2026,3,1),Mitarbeiter!$C44),MIN(DATE(2026,4,0),IF(Mitarbeiter!$D44="",DATE(2026,4,0),Mitarbeiter!$D44),TODAY()),Einstellungen!$F$13:$F$67)))*N(Mitarbeiter!$E44)/IF(Einstellungen!$C$11="7 Tage",7,5),N('Ist-Stunden'!H44)),MAX(IF(Einstellungen!$C$11="7 Tage",MAX(0,(MIN(DATE(2026,4,0),IF(Mitarbeiter!$D44="",DATE(2026,4,0),Mitarbeiter!$D44),TODAY()))-(MAX(DATE(2026,3,1),Mitarbeiter!$C44))+1),MAX(0,NETWORKDAYS(MAX(DATE(2026,3,1),Mitarbeiter!$C44),MIN(DATE(2026,4,0),IF(Mitarbeiter!$D44="",DATE(2026,4,0),Mitarbeiter!$D44),TODAY()),Einstellungen!$F$13:$F$67)))*N(Mitarbeiter!$E44)/IF(Einstellungen!$C$11="7 Tage",7,5),N('Ist-Stunden'!H44)+(N(Krankheitstage!I44)+N(Krankheitstage!U44))*N($C44))))</f>
        <v/>
      </c>
      <c r="AM44" s="76">
        <f>IF($B44="",0,IF(Einstellungen!$C$10="Ja",MAX(IF(Einstellungen!$C$11="7 Tage",MAX(0,(MIN(DATE(2026,5,0),IF(Mitarbeiter!$D44="",DATE(2026,5,0),Mitarbeiter!$D44),TODAY()))-(MAX(DATE(2026,4,1),Mitarbeiter!$C44))+1),MAX(0,NETWORKDAYS(MAX(DATE(2026,4,1),Mitarbeiter!$C44),MIN(DATE(2026,5,0),IF(Mitarbeiter!$D44="",DATE(2026,5,0),Mitarbeiter!$D44),TODAY()),Einstellungen!$F$13:$F$67)))*N(Mitarbeiter!$E44)/IF(Einstellungen!$C$11="7 Tage",7,5),N('Ist-Stunden'!I44)),MAX(IF(Einstellungen!$C$11="7 Tage",MAX(0,(MIN(DATE(2026,5,0),IF(Mitarbeiter!$D44="",DATE(2026,5,0),Mitarbeiter!$D44),TODAY()))-(MAX(DATE(2026,4,1),Mitarbeiter!$C44))+1),MAX(0,NETWORKDAYS(MAX(DATE(2026,4,1),Mitarbeiter!$C44),MIN(DATE(2026,5,0),IF(Mitarbeiter!$D44="",DATE(2026,5,0),Mitarbeiter!$D44),TODAY()),Einstellungen!$F$13:$F$67)))*N(Mitarbeiter!$E44)/IF(Einstellungen!$C$11="7 Tage",7,5),N('Ist-Stunden'!I44)+(N(Krankheitstage!J44)+N(Krankheitstage!V44))*N($C44))))</f>
        <v/>
      </c>
      <c r="AN44" s="76">
        <f>IF($B44="",0,IF(Einstellungen!$C$10="Ja",MAX(IF(Einstellungen!$C$11="7 Tage",MAX(0,(MIN(DATE(2026,6,0),IF(Mitarbeiter!$D44="",DATE(2026,6,0),Mitarbeiter!$D44),TODAY()))-(MAX(DATE(2026,5,1),Mitarbeiter!$C44))+1),MAX(0,NETWORKDAYS(MAX(DATE(2026,5,1),Mitarbeiter!$C44),MIN(DATE(2026,6,0),IF(Mitarbeiter!$D44="",DATE(2026,6,0),Mitarbeiter!$D44),TODAY()),Einstellungen!$F$13:$F$67)))*N(Mitarbeiter!$E44)/IF(Einstellungen!$C$11="7 Tage",7,5),N('Ist-Stunden'!J44)),MAX(IF(Einstellungen!$C$11="7 Tage",MAX(0,(MIN(DATE(2026,6,0),IF(Mitarbeiter!$D44="",DATE(2026,6,0),Mitarbeiter!$D44),TODAY()))-(MAX(DATE(2026,5,1),Mitarbeiter!$C44))+1),MAX(0,NETWORKDAYS(MAX(DATE(2026,5,1),Mitarbeiter!$C44),MIN(DATE(2026,6,0),IF(Mitarbeiter!$D44="",DATE(2026,6,0),Mitarbeiter!$D44),TODAY()),Einstellungen!$F$13:$F$67)))*N(Mitarbeiter!$E44)/IF(Einstellungen!$C$11="7 Tage",7,5),N('Ist-Stunden'!J44)+(N(Krankheitstage!K44)+N(Krankheitstage!W44))*N($C44))))</f>
        <v/>
      </c>
      <c r="AO44" s="76">
        <f>IF($B44="",0,IF(Einstellungen!$C$10="Ja",MAX(IF(Einstellungen!$C$11="7 Tage",MAX(0,(MIN(DATE(2026,7,0),IF(Mitarbeiter!$D44="",DATE(2026,7,0),Mitarbeiter!$D44),TODAY()))-(MAX(DATE(2026,6,1),Mitarbeiter!$C44))+1),MAX(0,NETWORKDAYS(MAX(DATE(2026,6,1),Mitarbeiter!$C44),MIN(DATE(2026,7,0),IF(Mitarbeiter!$D44="",DATE(2026,7,0),Mitarbeiter!$D44),TODAY()),Einstellungen!$F$13:$F$67)))*N(Mitarbeiter!$E44)/IF(Einstellungen!$C$11="7 Tage",7,5),N('Ist-Stunden'!K44)),MAX(IF(Einstellungen!$C$11="7 Tage",MAX(0,(MIN(DATE(2026,7,0),IF(Mitarbeiter!$D44="",DATE(2026,7,0),Mitarbeiter!$D44),TODAY()))-(MAX(DATE(2026,6,1),Mitarbeiter!$C44))+1),MAX(0,NETWORKDAYS(MAX(DATE(2026,6,1),Mitarbeiter!$C44),MIN(DATE(2026,7,0),IF(Mitarbeiter!$D44="",DATE(2026,7,0),Mitarbeiter!$D44),TODAY()),Einstellungen!$F$13:$F$67)))*N(Mitarbeiter!$E44)/IF(Einstellungen!$C$11="7 Tage",7,5),N('Ist-Stunden'!K44)+(N(Krankheitstage!L44)+N(Krankheitstage!X44))*N($C44))))</f>
        <v/>
      </c>
      <c r="AP44" s="76">
        <f>IF($B44="",0,IF(Einstellungen!$C$10="Ja",MAX(IF(Einstellungen!$C$11="7 Tage",MAX(0,(MIN(DATE(2026,8,0),IF(Mitarbeiter!$D44="",DATE(2026,8,0),Mitarbeiter!$D44),TODAY()))-(MAX(DATE(2026,7,1),Mitarbeiter!$C44))+1),MAX(0,NETWORKDAYS(MAX(DATE(2026,7,1),Mitarbeiter!$C44),MIN(DATE(2026,8,0),IF(Mitarbeiter!$D44="",DATE(2026,8,0),Mitarbeiter!$D44),TODAY()),Einstellungen!$F$13:$F$67)))*N(Mitarbeiter!$E44)/IF(Einstellungen!$C$11="7 Tage",7,5),N('Ist-Stunden'!L44)),MAX(IF(Einstellungen!$C$11="7 Tage",MAX(0,(MIN(DATE(2026,8,0),IF(Mitarbeiter!$D44="",DATE(2026,8,0),Mitarbeiter!$D44),TODAY()))-(MAX(DATE(2026,7,1),Mitarbeiter!$C44))+1),MAX(0,NETWORKDAYS(MAX(DATE(2026,7,1),Mitarbeiter!$C44),MIN(DATE(2026,8,0),IF(Mitarbeiter!$D44="",DATE(2026,8,0),Mitarbeiter!$D44),TODAY()),Einstellungen!$F$13:$F$67)))*N(Mitarbeiter!$E44)/IF(Einstellungen!$C$11="7 Tage",7,5),N('Ist-Stunden'!L44)+(N(Krankheitstage!M44)+N(Krankheitstage!Y44))*N($C44))))</f>
        <v/>
      </c>
      <c r="AQ44" s="76">
        <f>IF($B44="",0,IF(Einstellungen!$C$10="Ja",MAX(IF(Einstellungen!$C$11="7 Tage",MAX(0,(MIN(DATE(2026,9,0),IF(Mitarbeiter!$D44="",DATE(2026,9,0),Mitarbeiter!$D44),TODAY()))-(MAX(DATE(2026,8,1),Mitarbeiter!$C44))+1),MAX(0,NETWORKDAYS(MAX(DATE(2026,8,1),Mitarbeiter!$C44),MIN(DATE(2026,9,0),IF(Mitarbeiter!$D44="",DATE(2026,9,0),Mitarbeiter!$D44),TODAY()),Einstellungen!$F$13:$F$67)))*N(Mitarbeiter!$E44)/IF(Einstellungen!$C$11="7 Tage",7,5),N('Ist-Stunden'!M44)),MAX(IF(Einstellungen!$C$11="7 Tage",MAX(0,(MIN(DATE(2026,9,0),IF(Mitarbeiter!$D44="",DATE(2026,9,0),Mitarbeiter!$D44),TODAY()))-(MAX(DATE(2026,8,1),Mitarbeiter!$C44))+1),MAX(0,NETWORKDAYS(MAX(DATE(2026,8,1),Mitarbeiter!$C44),MIN(DATE(2026,9,0),IF(Mitarbeiter!$D44="",DATE(2026,9,0),Mitarbeiter!$D44),TODAY()),Einstellungen!$F$13:$F$67)))*N(Mitarbeiter!$E44)/IF(Einstellungen!$C$11="7 Tage",7,5),N('Ist-Stunden'!M44)+(N(Krankheitstage!N44)+N(Krankheitstage!Z44))*N($C44))))</f>
        <v/>
      </c>
      <c r="AR44" s="76">
        <f>IF($B44="",0,IF(Einstellungen!$C$10="Ja",MAX(IF(Einstellungen!$C$11="7 Tage",MAX(0,(MIN(DATE(2026,10,0),IF(Mitarbeiter!$D44="",DATE(2026,10,0),Mitarbeiter!$D44),TODAY()))-(MAX(DATE(2026,9,1),Mitarbeiter!$C44))+1),MAX(0,NETWORKDAYS(MAX(DATE(2026,9,1),Mitarbeiter!$C44),MIN(DATE(2026,10,0),IF(Mitarbeiter!$D44="",DATE(2026,10,0),Mitarbeiter!$D44),TODAY()),Einstellungen!$F$13:$F$67)))*N(Mitarbeiter!$E44)/IF(Einstellungen!$C$11="7 Tage",7,5),N('Ist-Stunden'!N44)),MAX(IF(Einstellungen!$C$11="7 Tage",MAX(0,(MIN(DATE(2026,10,0),IF(Mitarbeiter!$D44="",DATE(2026,10,0),Mitarbeiter!$D44),TODAY()))-(MAX(DATE(2026,9,1),Mitarbeiter!$C44))+1),MAX(0,NETWORKDAYS(MAX(DATE(2026,9,1),Mitarbeiter!$C44),MIN(DATE(2026,10,0),IF(Mitarbeiter!$D44="",DATE(2026,10,0),Mitarbeiter!$D44),TODAY()),Einstellungen!$F$13:$F$67)))*N(Mitarbeiter!$E44)/IF(Einstellungen!$C$11="7 Tage",7,5),N('Ist-Stunden'!N44)+(N(Krankheitstage!O44)+N(Krankheitstage!AA44))*N($C44))))</f>
        <v/>
      </c>
      <c r="AS44" s="76">
        <f>IF($B44="",0,IF(Einstellungen!$C$10="Ja",MAX(IF(Einstellungen!$C$11="7 Tage",MAX(0,(MIN(DATE(2026,11,0),IF(Mitarbeiter!$D44="",DATE(2026,11,0),Mitarbeiter!$D44),TODAY()))-(MAX(DATE(2026,10,1),Mitarbeiter!$C44))+1),MAX(0,NETWORKDAYS(MAX(DATE(2026,10,1),Mitarbeiter!$C44),MIN(DATE(2026,11,0),IF(Mitarbeiter!$D44="",DATE(2026,11,0),Mitarbeiter!$D44),TODAY()),Einstellungen!$F$13:$F$67)))*N(Mitarbeiter!$E44)/IF(Einstellungen!$C$11="7 Tage",7,5),N('Ist-Stunden'!O44)),MAX(IF(Einstellungen!$C$11="7 Tage",MAX(0,(MIN(DATE(2026,11,0),IF(Mitarbeiter!$D44="",DATE(2026,11,0),Mitarbeiter!$D44),TODAY()))-(MAX(DATE(2026,10,1),Mitarbeiter!$C44))+1),MAX(0,NETWORKDAYS(MAX(DATE(2026,10,1),Mitarbeiter!$C44),MIN(DATE(2026,11,0),IF(Mitarbeiter!$D44="",DATE(2026,11,0),Mitarbeiter!$D44),TODAY()),Einstellungen!$F$13:$F$67)))*N(Mitarbeiter!$E44)/IF(Einstellungen!$C$11="7 Tage",7,5),N('Ist-Stunden'!O44)+(N(Krankheitstage!P44)+N(Krankheitstage!AB44))*N($C44))))</f>
        <v/>
      </c>
      <c r="AT44" s="76">
        <f>IF($B44="",0,IF(Einstellungen!$C$10="Ja",MAX(IF(Einstellungen!$C$11="7 Tage",MAX(0,(MIN(DATE(2026,12,0),IF(Mitarbeiter!$D44="",DATE(2026,12,0),Mitarbeiter!$D44),TODAY()))-(MAX(DATE(2026,11,1),Mitarbeiter!$C44))+1),MAX(0,NETWORKDAYS(MAX(DATE(2026,11,1),Mitarbeiter!$C44),MIN(DATE(2026,12,0),IF(Mitarbeiter!$D44="",DATE(2026,12,0),Mitarbeiter!$D44),TODAY()),Einstellungen!$F$13:$F$67)))*N(Mitarbeiter!$E44)/IF(Einstellungen!$C$11="7 Tage",7,5),N('Ist-Stunden'!P44)),MAX(IF(Einstellungen!$C$11="7 Tage",MAX(0,(MIN(DATE(2026,12,0),IF(Mitarbeiter!$D44="",DATE(2026,12,0),Mitarbeiter!$D44),TODAY()))-(MAX(DATE(2026,11,1),Mitarbeiter!$C44))+1),MAX(0,NETWORKDAYS(MAX(DATE(2026,11,1),Mitarbeiter!$C44),MIN(DATE(2026,12,0),IF(Mitarbeiter!$D44="",DATE(2026,12,0),Mitarbeiter!$D44),TODAY()),Einstellungen!$F$13:$F$67)))*N(Mitarbeiter!$E44)/IF(Einstellungen!$C$11="7 Tage",7,5),N('Ist-Stunden'!P44)+(N(Krankheitstage!Q44)+N(Krankheitstage!AC44))*N($C44))))</f>
        <v/>
      </c>
      <c r="AU44" s="76">
        <f>IF($B44="",0,IF(Einstellungen!$C$10="Ja",MAX(IF(Einstellungen!$C$11="7 Tage",MAX(0,(MIN(DATE(2026,13,0),IF(Mitarbeiter!$D44="",DATE(2026,13,0),Mitarbeiter!$D44),TODAY()))-(MAX(DATE(2026,12,1),Mitarbeiter!$C44))+1),MAX(0,NETWORKDAYS(MAX(DATE(2026,12,1),Mitarbeiter!$C44),MIN(DATE(2026,13,0),IF(Mitarbeiter!$D44="",DATE(2026,13,0),Mitarbeiter!$D44),TODAY()),Einstellungen!$F$13:$F$67)))*N(Mitarbeiter!$E44)/IF(Einstellungen!$C$11="7 Tage",7,5),N('Ist-Stunden'!Q44)),MAX(IF(Einstellungen!$C$11="7 Tage",MAX(0,(MIN(DATE(2026,13,0),IF(Mitarbeiter!$D44="",DATE(2026,13,0),Mitarbeiter!$D44),TODAY()))-(MAX(DATE(2026,12,1),Mitarbeiter!$C44))+1),MAX(0,NETWORKDAYS(MAX(DATE(2026,12,1),Mitarbeiter!$C44),MIN(DATE(2026,13,0),IF(Mitarbeiter!$D44="",DATE(2026,13,0),Mitarbeiter!$D44),TODAY()),Einstellungen!$F$13:$F$67)))*N(Mitarbeiter!$E44)/IF(Einstellungen!$C$11="7 Tage",7,5),N('Ist-Stunden'!Q44)+(N(Krankheitstage!R44)+N(Krankheitstage!AD44))*N($C44))))</f>
        <v/>
      </c>
      <c r="AV44" s="76">
        <f>IF($B44="",0,IF(Einstellungen!$C$10="Ja",MAX(IF(Einstellungen!$C$11="7 Tage",MAX(0,(MIN(DATE(2027,2,0),IF(Mitarbeiter!$D44="",DATE(2027,2,0),Mitarbeiter!$D44),TODAY()))-(MAX(DATE(2027,1,1),Mitarbeiter!$C44))+1),MAX(0,NETWORKDAYS(MAX(DATE(2027,1,1),Mitarbeiter!$C44),MIN(DATE(2027,2,0),IF(Mitarbeiter!$D44="",DATE(2027,2,0),Mitarbeiter!$D44),TODAY()),Einstellungen!$F$13:$F$67)))*N(Mitarbeiter!$E44)/IF(Einstellungen!$C$11="7 Tage",7,5),N('Ist-Stunden'!R44)),MAX(IF(Einstellungen!$C$11="7 Tage",MAX(0,(MIN(DATE(2027,2,0),IF(Mitarbeiter!$D44="",DATE(2027,2,0),Mitarbeiter!$D44),TODAY()))-(MAX(DATE(2027,1,1),Mitarbeiter!$C44))+1),MAX(0,NETWORKDAYS(MAX(DATE(2027,1,1),Mitarbeiter!$C44),MIN(DATE(2027,2,0),IF(Mitarbeiter!$D44="",DATE(2027,2,0),Mitarbeiter!$D44),TODAY()),Einstellungen!$F$13:$F$67)))*N(Mitarbeiter!$E44)/IF(Einstellungen!$C$11="7 Tage",7,5),N('Ist-Stunden'!R44)+(N(Krankheitstage!AE44)+N(Krankheitstage!AQ44))*N($C44))))</f>
        <v/>
      </c>
      <c r="AW44" s="76">
        <f>IF($B44="",0,IF(Einstellungen!$C$10="Ja",MAX(IF(Einstellungen!$C$11="7 Tage",MAX(0,(MIN(DATE(2027,3,0),IF(Mitarbeiter!$D44="",DATE(2027,3,0),Mitarbeiter!$D44),TODAY()))-(MAX(DATE(2027,2,1),Mitarbeiter!$C44))+1),MAX(0,NETWORKDAYS(MAX(DATE(2027,2,1),Mitarbeiter!$C44),MIN(DATE(2027,3,0),IF(Mitarbeiter!$D44="",DATE(2027,3,0),Mitarbeiter!$D44),TODAY()),Einstellungen!$F$13:$F$67)))*N(Mitarbeiter!$E44)/IF(Einstellungen!$C$11="7 Tage",7,5),N('Ist-Stunden'!S44)),MAX(IF(Einstellungen!$C$11="7 Tage",MAX(0,(MIN(DATE(2027,3,0),IF(Mitarbeiter!$D44="",DATE(2027,3,0),Mitarbeiter!$D44),TODAY()))-(MAX(DATE(2027,2,1),Mitarbeiter!$C44))+1),MAX(0,NETWORKDAYS(MAX(DATE(2027,2,1),Mitarbeiter!$C44),MIN(DATE(2027,3,0),IF(Mitarbeiter!$D44="",DATE(2027,3,0),Mitarbeiter!$D44),TODAY()),Einstellungen!$F$13:$F$67)))*N(Mitarbeiter!$E44)/IF(Einstellungen!$C$11="7 Tage",7,5),N('Ist-Stunden'!S44)+(N(Krankheitstage!AF44)+N(Krankheitstage!AR44))*N($C44))))</f>
        <v/>
      </c>
      <c r="AX44" s="76">
        <f>IF($B44="",0,IF(Einstellungen!$C$10="Ja",MAX(IF(Einstellungen!$C$11="7 Tage",MAX(0,(MIN(DATE(2027,4,0),IF(Mitarbeiter!$D44="",DATE(2027,4,0),Mitarbeiter!$D44),TODAY()))-(MAX(DATE(2027,3,1),Mitarbeiter!$C44))+1),MAX(0,NETWORKDAYS(MAX(DATE(2027,3,1),Mitarbeiter!$C44),MIN(DATE(2027,4,0),IF(Mitarbeiter!$D44="",DATE(2027,4,0),Mitarbeiter!$D44),TODAY()),Einstellungen!$F$13:$F$67)))*N(Mitarbeiter!$E44)/IF(Einstellungen!$C$11="7 Tage",7,5),N('Ist-Stunden'!T44)),MAX(IF(Einstellungen!$C$11="7 Tage",MAX(0,(MIN(DATE(2027,4,0),IF(Mitarbeiter!$D44="",DATE(2027,4,0),Mitarbeiter!$D44),TODAY()))-(MAX(DATE(2027,3,1),Mitarbeiter!$C44))+1),MAX(0,NETWORKDAYS(MAX(DATE(2027,3,1),Mitarbeiter!$C44),MIN(DATE(2027,4,0),IF(Mitarbeiter!$D44="",DATE(2027,4,0),Mitarbeiter!$D44),TODAY()),Einstellungen!$F$13:$F$67)))*N(Mitarbeiter!$E44)/IF(Einstellungen!$C$11="7 Tage",7,5),N('Ist-Stunden'!T44)+(N(Krankheitstage!AG44)+N(Krankheitstage!AS44))*N($C44))))</f>
        <v/>
      </c>
      <c r="AY44" s="76">
        <f>IF($B44="",0,IF(Einstellungen!$C$10="Ja",MAX(IF(Einstellungen!$C$11="7 Tage",MAX(0,(MIN(DATE(2027,5,0),IF(Mitarbeiter!$D44="",DATE(2027,5,0),Mitarbeiter!$D44),TODAY()))-(MAX(DATE(2027,4,1),Mitarbeiter!$C44))+1),MAX(0,NETWORKDAYS(MAX(DATE(2027,4,1),Mitarbeiter!$C44),MIN(DATE(2027,5,0),IF(Mitarbeiter!$D44="",DATE(2027,5,0),Mitarbeiter!$D44),TODAY()),Einstellungen!$F$13:$F$67)))*N(Mitarbeiter!$E44)/IF(Einstellungen!$C$11="7 Tage",7,5),N('Ist-Stunden'!U44)),MAX(IF(Einstellungen!$C$11="7 Tage",MAX(0,(MIN(DATE(2027,5,0),IF(Mitarbeiter!$D44="",DATE(2027,5,0),Mitarbeiter!$D44),TODAY()))-(MAX(DATE(2027,4,1),Mitarbeiter!$C44))+1),MAX(0,NETWORKDAYS(MAX(DATE(2027,4,1),Mitarbeiter!$C44),MIN(DATE(2027,5,0),IF(Mitarbeiter!$D44="",DATE(2027,5,0),Mitarbeiter!$D44),TODAY()),Einstellungen!$F$13:$F$67)))*N(Mitarbeiter!$E44)/IF(Einstellungen!$C$11="7 Tage",7,5),N('Ist-Stunden'!U44)+(N(Krankheitstage!AH44)+N(Krankheitstage!AT44))*N($C44))))</f>
        <v/>
      </c>
      <c r="AZ44" s="76">
        <f>IF($B44="",0,IF(Einstellungen!$C$10="Ja",MAX(IF(Einstellungen!$C$11="7 Tage",MAX(0,(MIN(DATE(2027,6,0),IF(Mitarbeiter!$D44="",DATE(2027,6,0),Mitarbeiter!$D44),TODAY()))-(MAX(DATE(2027,5,1),Mitarbeiter!$C44))+1),MAX(0,NETWORKDAYS(MAX(DATE(2027,5,1),Mitarbeiter!$C44),MIN(DATE(2027,6,0),IF(Mitarbeiter!$D44="",DATE(2027,6,0),Mitarbeiter!$D44),TODAY()),Einstellungen!$F$13:$F$67)))*N(Mitarbeiter!$E44)/IF(Einstellungen!$C$11="7 Tage",7,5),N('Ist-Stunden'!V44)),MAX(IF(Einstellungen!$C$11="7 Tage",MAX(0,(MIN(DATE(2027,6,0),IF(Mitarbeiter!$D44="",DATE(2027,6,0),Mitarbeiter!$D44),TODAY()))-(MAX(DATE(2027,5,1),Mitarbeiter!$C44))+1),MAX(0,NETWORKDAYS(MAX(DATE(2027,5,1),Mitarbeiter!$C44),MIN(DATE(2027,6,0),IF(Mitarbeiter!$D44="",DATE(2027,6,0),Mitarbeiter!$D44),TODAY()),Einstellungen!$F$13:$F$67)))*N(Mitarbeiter!$E44)/IF(Einstellungen!$C$11="7 Tage",7,5),N('Ist-Stunden'!V44)+(N(Krankheitstage!AI44)+N(Krankheitstage!AU44))*N($C44))))</f>
        <v/>
      </c>
      <c r="BA44" s="76">
        <f>IF($B44="",0,IF(Einstellungen!$C$10="Ja",MAX(IF(Einstellungen!$C$11="7 Tage",MAX(0,(MIN(DATE(2027,7,0),IF(Mitarbeiter!$D44="",DATE(2027,7,0),Mitarbeiter!$D44),TODAY()))-(MAX(DATE(2027,6,1),Mitarbeiter!$C44))+1),MAX(0,NETWORKDAYS(MAX(DATE(2027,6,1),Mitarbeiter!$C44),MIN(DATE(2027,7,0),IF(Mitarbeiter!$D44="",DATE(2027,7,0),Mitarbeiter!$D44),TODAY()),Einstellungen!$F$13:$F$67)))*N(Mitarbeiter!$E44)/IF(Einstellungen!$C$11="7 Tage",7,5),N('Ist-Stunden'!W44)),MAX(IF(Einstellungen!$C$11="7 Tage",MAX(0,(MIN(DATE(2027,7,0),IF(Mitarbeiter!$D44="",DATE(2027,7,0),Mitarbeiter!$D44),TODAY()))-(MAX(DATE(2027,6,1),Mitarbeiter!$C44))+1),MAX(0,NETWORKDAYS(MAX(DATE(2027,6,1),Mitarbeiter!$C44),MIN(DATE(2027,7,0),IF(Mitarbeiter!$D44="",DATE(2027,7,0),Mitarbeiter!$D44),TODAY()),Einstellungen!$F$13:$F$67)))*N(Mitarbeiter!$E44)/IF(Einstellungen!$C$11="7 Tage",7,5),N('Ist-Stunden'!W44)+(N(Krankheitstage!AJ44)+N(Krankheitstage!AV44))*N($C44))))</f>
        <v/>
      </c>
      <c r="BB44" s="76">
        <f>IF($B44="",0,IF(Einstellungen!$C$10="Ja",MAX(IF(Einstellungen!$C$11="7 Tage",MAX(0,(MIN(DATE(2027,8,0),IF(Mitarbeiter!$D44="",DATE(2027,8,0),Mitarbeiter!$D44),TODAY()))-(MAX(DATE(2027,7,1),Mitarbeiter!$C44))+1),MAX(0,NETWORKDAYS(MAX(DATE(2027,7,1),Mitarbeiter!$C44),MIN(DATE(2027,8,0),IF(Mitarbeiter!$D44="",DATE(2027,8,0),Mitarbeiter!$D44),TODAY()),Einstellungen!$F$13:$F$67)))*N(Mitarbeiter!$E44)/IF(Einstellungen!$C$11="7 Tage",7,5),N('Ist-Stunden'!X44)),MAX(IF(Einstellungen!$C$11="7 Tage",MAX(0,(MIN(DATE(2027,8,0),IF(Mitarbeiter!$D44="",DATE(2027,8,0),Mitarbeiter!$D44),TODAY()))-(MAX(DATE(2027,7,1),Mitarbeiter!$C44))+1),MAX(0,NETWORKDAYS(MAX(DATE(2027,7,1),Mitarbeiter!$C44),MIN(DATE(2027,8,0),IF(Mitarbeiter!$D44="",DATE(2027,8,0),Mitarbeiter!$D44),TODAY()),Einstellungen!$F$13:$F$67)))*N(Mitarbeiter!$E44)/IF(Einstellungen!$C$11="7 Tage",7,5),N('Ist-Stunden'!X44)+(N(Krankheitstage!AK44)+N(Krankheitstage!AW44))*N($C44))))</f>
        <v/>
      </c>
      <c r="BC44" s="76">
        <f>IF($B44="",0,IF(Einstellungen!$C$10="Ja",MAX(IF(Einstellungen!$C$11="7 Tage",MAX(0,(MIN(DATE(2027,9,0),IF(Mitarbeiter!$D44="",DATE(2027,9,0),Mitarbeiter!$D44),TODAY()))-(MAX(DATE(2027,8,1),Mitarbeiter!$C44))+1),MAX(0,NETWORKDAYS(MAX(DATE(2027,8,1),Mitarbeiter!$C44),MIN(DATE(2027,9,0),IF(Mitarbeiter!$D44="",DATE(2027,9,0),Mitarbeiter!$D44),TODAY()),Einstellungen!$F$13:$F$67)))*N(Mitarbeiter!$E44)/IF(Einstellungen!$C$11="7 Tage",7,5),N('Ist-Stunden'!Y44)),MAX(IF(Einstellungen!$C$11="7 Tage",MAX(0,(MIN(DATE(2027,9,0),IF(Mitarbeiter!$D44="",DATE(2027,9,0),Mitarbeiter!$D44),TODAY()))-(MAX(DATE(2027,8,1),Mitarbeiter!$C44))+1),MAX(0,NETWORKDAYS(MAX(DATE(2027,8,1),Mitarbeiter!$C44),MIN(DATE(2027,9,0),IF(Mitarbeiter!$D44="",DATE(2027,9,0),Mitarbeiter!$D44),TODAY()),Einstellungen!$F$13:$F$67)))*N(Mitarbeiter!$E44)/IF(Einstellungen!$C$11="7 Tage",7,5),N('Ist-Stunden'!Y44)+(N(Krankheitstage!AL44)+N(Krankheitstage!AX44))*N($C44))))</f>
        <v/>
      </c>
      <c r="BD44" s="76">
        <f>IF($B44="",0,IF(Einstellungen!$C$10="Ja",MAX(IF(Einstellungen!$C$11="7 Tage",MAX(0,(MIN(DATE(2027,10,0),IF(Mitarbeiter!$D44="",DATE(2027,10,0),Mitarbeiter!$D44),TODAY()))-(MAX(DATE(2027,9,1),Mitarbeiter!$C44))+1),MAX(0,NETWORKDAYS(MAX(DATE(2027,9,1),Mitarbeiter!$C44),MIN(DATE(2027,10,0),IF(Mitarbeiter!$D44="",DATE(2027,10,0),Mitarbeiter!$D44),TODAY()),Einstellungen!$F$13:$F$67)))*N(Mitarbeiter!$E44)/IF(Einstellungen!$C$11="7 Tage",7,5),N('Ist-Stunden'!Z44)),MAX(IF(Einstellungen!$C$11="7 Tage",MAX(0,(MIN(DATE(2027,10,0),IF(Mitarbeiter!$D44="",DATE(2027,10,0),Mitarbeiter!$D44),TODAY()))-(MAX(DATE(2027,9,1),Mitarbeiter!$C44))+1),MAX(0,NETWORKDAYS(MAX(DATE(2027,9,1),Mitarbeiter!$C44),MIN(DATE(2027,10,0),IF(Mitarbeiter!$D44="",DATE(2027,10,0),Mitarbeiter!$D44),TODAY()),Einstellungen!$F$13:$F$67)))*N(Mitarbeiter!$E44)/IF(Einstellungen!$C$11="7 Tage",7,5),N('Ist-Stunden'!Z44)+(N(Krankheitstage!AM44)+N(Krankheitstage!AY44))*N($C44))))</f>
        <v/>
      </c>
      <c r="BE44" s="76">
        <f>IF($B44="",0,IF(Einstellungen!$C$10="Ja",MAX(IF(Einstellungen!$C$11="7 Tage",MAX(0,(MIN(DATE(2027,11,0),IF(Mitarbeiter!$D44="",DATE(2027,11,0),Mitarbeiter!$D44),TODAY()))-(MAX(DATE(2027,10,1),Mitarbeiter!$C44))+1),MAX(0,NETWORKDAYS(MAX(DATE(2027,10,1),Mitarbeiter!$C44),MIN(DATE(2027,11,0),IF(Mitarbeiter!$D44="",DATE(2027,11,0),Mitarbeiter!$D44),TODAY()),Einstellungen!$F$13:$F$67)))*N(Mitarbeiter!$E44)/IF(Einstellungen!$C$11="7 Tage",7,5),N('Ist-Stunden'!AA44)),MAX(IF(Einstellungen!$C$11="7 Tage",MAX(0,(MIN(DATE(2027,11,0),IF(Mitarbeiter!$D44="",DATE(2027,11,0),Mitarbeiter!$D44),TODAY()))-(MAX(DATE(2027,10,1),Mitarbeiter!$C44))+1),MAX(0,NETWORKDAYS(MAX(DATE(2027,10,1),Mitarbeiter!$C44),MIN(DATE(2027,11,0),IF(Mitarbeiter!$D44="",DATE(2027,11,0),Mitarbeiter!$D44),TODAY()),Einstellungen!$F$13:$F$67)))*N(Mitarbeiter!$E44)/IF(Einstellungen!$C$11="7 Tage",7,5),N('Ist-Stunden'!AA44)+(N(Krankheitstage!AN44)+N(Krankheitstage!AZ44))*N($C44))))</f>
        <v/>
      </c>
      <c r="BF44" s="76">
        <f>IF($B44="",0,IF(Einstellungen!$C$10="Ja",MAX(IF(Einstellungen!$C$11="7 Tage",MAX(0,(MIN(DATE(2027,12,0),IF(Mitarbeiter!$D44="",DATE(2027,12,0),Mitarbeiter!$D44),TODAY()))-(MAX(DATE(2027,11,1),Mitarbeiter!$C44))+1),MAX(0,NETWORKDAYS(MAX(DATE(2027,11,1),Mitarbeiter!$C44),MIN(DATE(2027,12,0),IF(Mitarbeiter!$D44="",DATE(2027,12,0),Mitarbeiter!$D44),TODAY()),Einstellungen!$F$13:$F$67)))*N(Mitarbeiter!$E44)/IF(Einstellungen!$C$11="7 Tage",7,5),N('Ist-Stunden'!AB44)),MAX(IF(Einstellungen!$C$11="7 Tage",MAX(0,(MIN(DATE(2027,12,0),IF(Mitarbeiter!$D44="",DATE(2027,12,0),Mitarbeiter!$D44),TODAY()))-(MAX(DATE(2027,11,1),Mitarbeiter!$C44))+1),MAX(0,NETWORKDAYS(MAX(DATE(2027,11,1),Mitarbeiter!$C44),MIN(DATE(2027,12,0),IF(Mitarbeiter!$D44="",DATE(2027,12,0),Mitarbeiter!$D44),TODAY()),Einstellungen!$F$13:$F$67)))*N(Mitarbeiter!$E44)/IF(Einstellungen!$C$11="7 Tage",7,5),N('Ist-Stunden'!AB44)+(N(Krankheitstage!AO44)+N(Krankheitstage!BA44))*N($C44))))</f>
        <v/>
      </c>
      <c r="BG44" s="76">
        <f>IF($B44="",0,IF(Einstellungen!$C$10="Ja",MAX(IF(Einstellungen!$C$11="7 Tage",MAX(0,(MIN(DATE(2027,13,0),IF(Mitarbeiter!$D44="",DATE(2027,13,0),Mitarbeiter!$D44),TODAY()))-(MAX(DATE(2027,12,1),Mitarbeiter!$C44))+1),MAX(0,NETWORKDAYS(MAX(DATE(2027,12,1),Mitarbeiter!$C44),MIN(DATE(2027,13,0),IF(Mitarbeiter!$D44="",DATE(2027,13,0),Mitarbeiter!$D44),TODAY()),Einstellungen!$F$13:$F$67)))*N(Mitarbeiter!$E44)/IF(Einstellungen!$C$11="7 Tage",7,5),N('Ist-Stunden'!AC44)),MAX(IF(Einstellungen!$C$11="7 Tage",MAX(0,(MIN(DATE(2027,13,0),IF(Mitarbeiter!$D44="",DATE(2027,13,0),Mitarbeiter!$D44),TODAY()))-(MAX(DATE(2027,12,1),Mitarbeiter!$C44))+1),MAX(0,NETWORKDAYS(MAX(DATE(2027,12,1),Mitarbeiter!$C44),MIN(DATE(2027,13,0),IF(Mitarbeiter!$D44="",DATE(2027,13,0),Mitarbeiter!$D44),TODAY()),Einstellungen!$F$13:$F$67)))*N(Mitarbeiter!$E44)/IF(Einstellungen!$C$11="7 Tage",7,5),N('Ist-Stunden'!AC44)+(N(Krankheitstage!AP44)+N(Krankheitstage!BB44))*N($C44))))</f>
        <v/>
      </c>
      <c r="BH44" s="76">
        <f>IF($B44="",0,IF(Einstellungen!$C$10="Ja",MAX(IF(Einstellungen!$C$11="7 Tage",MAX(0,(MIN(DATE(2028,2,0),IF(Mitarbeiter!$D44="",DATE(2028,2,0),Mitarbeiter!$D44),TODAY()))-(MAX(DATE(2028,1,1),Mitarbeiter!$C44))+1),MAX(0,NETWORKDAYS(MAX(DATE(2028,1,1),Mitarbeiter!$C44),MIN(DATE(2028,2,0),IF(Mitarbeiter!$D44="",DATE(2028,2,0),Mitarbeiter!$D44),TODAY()),Einstellungen!$F$13:$F$67)))*N(Mitarbeiter!$E44)/IF(Einstellungen!$C$11="7 Tage",7,5),N('Ist-Stunden'!AD44)),MAX(IF(Einstellungen!$C$11="7 Tage",MAX(0,(MIN(DATE(2028,2,0),IF(Mitarbeiter!$D44="",DATE(2028,2,0),Mitarbeiter!$D44),TODAY()))-(MAX(DATE(2028,1,1),Mitarbeiter!$C44))+1),MAX(0,NETWORKDAYS(MAX(DATE(2028,1,1),Mitarbeiter!$C44),MIN(DATE(2028,2,0),IF(Mitarbeiter!$D44="",DATE(2028,2,0),Mitarbeiter!$D44),TODAY()),Einstellungen!$F$13:$F$67)))*N(Mitarbeiter!$E44)/IF(Einstellungen!$C$11="7 Tage",7,5),N('Ist-Stunden'!AD44)+(N(Krankheitstage!BC44)+N(Krankheitstage!BO44))*N($C44))))</f>
        <v/>
      </c>
      <c r="BI44" s="76">
        <f>IF($B44="",0,IF(Einstellungen!$C$10="Ja",MAX(IF(Einstellungen!$C$11="7 Tage",MAX(0,(MIN(DATE(2028,3,0),IF(Mitarbeiter!$D44="",DATE(2028,3,0),Mitarbeiter!$D44),TODAY()))-(MAX(DATE(2028,2,1),Mitarbeiter!$C44))+1),MAX(0,NETWORKDAYS(MAX(DATE(2028,2,1),Mitarbeiter!$C44),MIN(DATE(2028,3,0),IF(Mitarbeiter!$D44="",DATE(2028,3,0),Mitarbeiter!$D44),TODAY()),Einstellungen!$F$13:$F$67)))*N(Mitarbeiter!$E44)/IF(Einstellungen!$C$11="7 Tage",7,5),N('Ist-Stunden'!AE44)),MAX(IF(Einstellungen!$C$11="7 Tage",MAX(0,(MIN(DATE(2028,3,0),IF(Mitarbeiter!$D44="",DATE(2028,3,0),Mitarbeiter!$D44),TODAY()))-(MAX(DATE(2028,2,1),Mitarbeiter!$C44))+1),MAX(0,NETWORKDAYS(MAX(DATE(2028,2,1),Mitarbeiter!$C44),MIN(DATE(2028,3,0),IF(Mitarbeiter!$D44="",DATE(2028,3,0),Mitarbeiter!$D44),TODAY()),Einstellungen!$F$13:$F$67)))*N(Mitarbeiter!$E44)/IF(Einstellungen!$C$11="7 Tage",7,5),N('Ist-Stunden'!AE44)+(N(Krankheitstage!BD44)+N(Krankheitstage!BP44))*N($C44))))</f>
        <v/>
      </c>
      <c r="BJ44" s="76">
        <f>IF($B44="",0,IF(Einstellungen!$C$10="Ja",MAX(IF(Einstellungen!$C$11="7 Tage",MAX(0,(MIN(DATE(2028,4,0),IF(Mitarbeiter!$D44="",DATE(2028,4,0),Mitarbeiter!$D44),TODAY()))-(MAX(DATE(2028,3,1),Mitarbeiter!$C44))+1),MAX(0,NETWORKDAYS(MAX(DATE(2028,3,1),Mitarbeiter!$C44),MIN(DATE(2028,4,0),IF(Mitarbeiter!$D44="",DATE(2028,4,0),Mitarbeiter!$D44),TODAY()),Einstellungen!$F$13:$F$67)))*N(Mitarbeiter!$E44)/IF(Einstellungen!$C$11="7 Tage",7,5),N('Ist-Stunden'!AF44)),MAX(IF(Einstellungen!$C$11="7 Tage",MAX(0,(MIN(DATE(2028,4,0),IF(Mitarbeiter!$D44="",DATE(2028,4,0),Mitarbeiter!$D44),TODAY()))-(MAX(DATE(2028,3,1),Mitarbeiter!$C44))+1),MAX(0,NETWORKDAYS(MAX(DATE(2028,3,1),Mitarbeiter!$C44),MIN(DATE(2028,4,0),IF(Mitarbeiter!$D44="",DATE(2028,4,0),Mitarbeiter!$D44),TODAY()),Einstellungen!$F$13:$F$67)))*N(Mitarbeiter!$E44)/IF(Einstellungen!$C$11="7 Tage",7,5),N('Ist-Stunden'!AF44)+(N(Krankheitstage!BE44)+N(Krankheitstage!BQ44))*N($C44))))</f>
        <v/>
      </c>
      <c r="BK44" s="76">
        <f>IF($B44="",0,IF(Einstellungen!$C$10="Ja",MAX(IF(Einstellungen!$C$11="7 Tage",MAX(0,(MIN(DATE(2028,5,0),IF(Mitarbeiter!$D44="",DATE(2028,5,0),Mitarbeiter!$D44),TODAY()))-(MAX(DATE(2028,4,1),Mitarbeiter!$C44))+1),MAX(0,NETWORKDAYS(MAX(DATE(2028,4,1),Mitarbeiter!$C44),MIN(DATE(2028,5,0),IF(Mitarbeiter!$D44="",DATE(2028,5,0),Mitarbeiter!$D44),TODAY()),Einstellungen!$F$13:$F$67)))*N(Mitarbeiter!$E44)/IF(Einstellungen!$C$11="7 Tage",7,5),N('Ist-Stunden'!AG44)),MAX(IF(Einstellungen!$C$11="7 Tage",MAX(0,(MIN(DATE(2028,5,0),IF(Mitarbeiter!$D44="",DATE(2028,5,0),Mitarbeiter!$D44),TODAY()))-(MAX(DATE(2028,4,1),Mitarbeiter!$C44))+1),MAX(0,NETWORKDAYS(MAX(DATE(2028,4,1),Mitarbeiter!$C44),MIN(DATE(2028,5,0),IF(Mitarbeiter!$D44="",DATE(2028,5,0),Mitarbeiter!$D44),TODAY()),Einstellungen!$F$13:$F$67)))*N(Mitarbeiter!$E44)/IF(Einstellungen!$C$11="7 Tage",7,5),N('Ist-Stunden'!AG44)+(N(Krankheitstage!BF44)+N(Krankheitstage!BR44))*N($C44))))</f>
        <v/>
      </c>
      <c r="BL44" s="76">
        <f>IF($B44="",0,IF(Einstellungen!$C$10="Ja",MAX(IF(Einstellungen!$C$11="7 Tage",MAX(0,(MIN(DATE(2028,6,0),IF(Mitarbeiter!$D44="",DATE(2028,6,0),Mitarbeiter!$D44),TODAY()))-(MAX(DATE(2028,5,1),Mitarbeiter!$C44))+1),MAX(0,NETWORKDAYS(MAX(DATE(2028,5,1),Mitarbeiter!$C44),MIN(DATE(2028,6,0),IF(Mitarbeiter!$D44="",DATE(2028,6,0),Mitarbeiter!$D44),TODAY()),Einstellungen!$F$13:$F$67)))*N(Mitarbeiter!$E44)/IF(Einstellungen!$C$11="7 Tage",7,5),N('Ist-Stunden'!AH44)),MAX(IF(Einstellungen!$C$11="7 Tage",MAX(0,(MIN(DATE(2028,6,0),IF(Mitarbeiter!$D44="",DATE(2028,6,0),Mitarbeiter!$D44),TODAY()))-(MAX(DATE(2028,5,1),Mitarbeiter!$C44))+1),MAX(0,NETWORKDAYS(MAX(DATE(2028,5,1),Mitarbeiter!$C44),MIN(DATE(2028,6,0),IF(Mitarbeiter!$D44="",DATE(2028,6,0),Mitarbeiter!$D44),TODAY()),Einstellungen!$F$13:$F$67)))*N(Mitarbeiter!$E44)/IF(Einstellungen!$C$11="7 Tage",7,5),N('Ist-Stunden'!AH44)+(N(Krankheitstage!BG44)+N(Krankheitstage!BS44))*N($C44))))</f>
        <v/>
      </c>
      <c r="BM44" s="76">
        <f>IF($B44="",0,IF(Einstellungen!$C$10="Ja",MAX(IF(Einstellungen!$C$11="7 Tage",MAX(0,(MIN(DATE(2028,7,0),IF(Mitarbeiter!$D44="",DATE(2028,7,0),Mitarbeiter!$D44),TODAY()))-(MAX(DATE(2028,6,1),Mitarbeiter!$C44))+1),MAX(0,NETWORKDAYS(MAX(DATE(2028,6,1),Mitarbeiter!$C44),MIN(DATE(2028,7,0),IF(Mitarbeiter!$D44="",DATE(2028,7,0),Mitarbeiter!$D44),TODAY()),Einstellungen!$F$13:$F$67)))*N(Mitarbeiter!$E44)/IF(Einstellungen!$C$11="7 Tage",7,5),N('Ist-Stunden'!AI44)),MAX(IF(Einstellungen!$C$11="7 Tage",MAX(0,(MIN(DATE(2028,7,0),IF(Mitarbeiter!$D44="",DATE(2028,7,0),Mitarbeiter!$D44),TODAY()))-(MAX(DATE(2028,6,1),Mitarbeiter!$C44))+1),MAX(0,NETWORKDAYS(MAX(DATE(2028,6,1),Mitarbeiter!$C44),MIN(DATE(2028,7,0),IF(Mitarbeiter!$D44="",DATE(2028,7,0),Mitarbeiter!$D44),TODAY()),Einstellungen!$F$13:$F$67)))*N(Mitarbeiter!$E44)/IF(Einstellungen!$C$11="7 Tage",7,5),N('Ist-Stunden'!AI44)+(N(Krankheitstage!BH44)+N(Krankheitstage!BT44))*N($C44))))</f>
        <v/>
      </c>
      <c r="BN44" s="76">
        <f>IF($B44="",0,IF(Einstellungen!$C$10="Ja",MAX(IF(Einstellungen!$C$11="7 Tage",MAX(0,(MIN(DATE(2028,8,0),IF(Mitarbeiter!$D44="",DATE(2028,8,0),Mitarbeiter!$D44),TODAY()))-(MAX(DATE(2028,7,1),Mitarbeiter!$C44))+1),MAX(0,NETWORKDAYS(MAX(DATE(2028,7,1),Mitarbeiter!$C44),MIN(DATE(2028,8,0),IF(Mitarbeiter!$D44="",DATE(2028,8,0),Mitarbeiter!$D44),TODAY()),Einstellungen!$F$13:$F$67)))*N(Mitarbeiter!$E44)/IF(Einstellungen!$C$11="7 Tage",7,5),N('Ist-Stunden'!AJ44)),MAX(IF(Einstellungen!$C$11="7 Tage",MAX(0,(MIN(DATE(2028,8,0),IF(Mitarbeiter!$D44="",DATE(2028,8,0),Mitarbeiter!$D44),TODAY()))-(MAX(DATE(2028,7,1),Mitarbeiter!$C44))+1),MAX(0,NETWORKDAYS(MAX(DATE(2028,7,1),Mitarbeiter!$C44),MIN(DATE(2028,8,0),IF(Mitarbeiter!$D44="",DATE(2028,8,0),Mitarbeiter!$D44),TODAY()),Einstellungen!$F$13:$F$67)))*N(Mitarbeiter!$E44)/IF(Einstellungen!$C$11="7 Tage",7,5),N('Ist-Stunden'!AJ44)+(N(Krankheitstage!BI44)+N(Krankheitstage!BU44))*N($C44))))</f>
        <v/>
      </c>
      <c r="BO44" s="76">
        <f>IF($B44="",0,IF(Einstellungen!$C$10="Ja",MAX(IF(Einstellungen!$C$11="7 Tage",MAX(0,(MIN(DATE(2028,9,0),IF(Mitarbeiter!$D44="",DATE(2028,9,0),Mitarbeiter!$D44),TODAY()))-(MAX(DATE(2028,8,1),Mitarbeiter!$C44))+1),MAX(0,NETWORKDAYS(MAX(DATE(2028,8,1),Mitarbeiter!$C44),MIN(DATE(2028,9,0),IF(Mitarbeiter!$D44="",DATE(2028,9,0),Mitarbeiter!$D44),TODAY()),Einstellungen!$F$13:$F$67)))*N(Mitarbeiter!$E44)/IF(Einstellungen!$C$11="7 Tage",7,5),N('Ist-Stunden'!AK44)),MAX(IF(Einstellungen!$C$11="7 Tage",MAX(0,(MIN(DATE(2028,9,0),IF(Mitarbeiter!$D44="",DATE(2028,9,0),Mitarbeiter!$D44),TODAY()))-(MAX(DATE(2028,8,1),Mitarbeiter!$C44))+1),MAX(0,NETWORKDAYS(MAX(DATE(2028,8,1),Mitarbeiter!$C44),MIN(DATE(2028,9,0),IF(Mitarbeiter!$D44="",DATE(2028,9,0),Mitarbeiter!$D44),TODAY()),Einstellungen!$F$13:$F$67)))*N(Mitarbeiter!$E44)/IF(Einstellungen!$C$11="7 Tage",7,5),N('Ist-Stunden'!AK44)+(N(Krankheitstage!BJ44)+N(Krankheitstage!BV44))*N($C44))))</f>
        <v/>
      </c>
      <c r="BP44" s="76">
        <f>IF($B44="",0,IF(Einstellungen!$C$10="Ja",MAX(IF(Einstellungen!$C$11="7 Tage",MAX(0,(MIN(DATE(2028,10,0),IF(Mitarbeiter!$D44="",DATE(2028,10,0),Mitarbeiter!$D44),TODAY()))-(MAX(DATE(2028,9,1),Mitarbeiter!$C44))+1),MAX(0,NETWORKDAYS(MAX(DATE(2028,9,1),Mitarbeiter!$C44),MIN(DATE(2028,10,0),IF(Mitarbeiter!$D44="",DATE(2028,10,0),Mitarbeiter!$D44),TODAY()),Einstellungen!$F$13:$F$67)))*N(Mitarbeiter!$E44)/IF(Einstellungen!$C$11="7 Tage",7,5),N('Ist-Stunden'!AL44)),MAX(IF(Einstellungen!$C$11="7 Tage",MAX(0,(MIN(DATE(2028,10,0),IF(Mitarbeiter!$D44="",DATE(2028,10,0),Mitarbeiter!$D44),TODAY()))-(MAX(DATE(2028,9,1),Mitarbeiter!$C44))+1),MAX(0,NETWORKDAYS(MAX(DATE(2028,9,1),Mitarbeiter!$C44),MIN(DATE(2028,10,0),IF(Mitarbeiter!$D44="",DATE(2028,10,0),Mitarbeiter!$D44),TODAY()),Einstellungen!$F$13:$F$67)))*N(Mitarbeiter!$E44)/IF(Einstellungen!$C$11="7 Tage",7,5),N('Ist-Stunden'!AL44)+(N(Krankheitstage!BK44)+N(Krankheitstage!BW44))*N($C44))))</f>
        <v/>
      </c>
      <c r="BQ44" s="76">
        <f>IF($B44="",0,IF(Einstellungen!$C$10="Ja",MAX(IF(Einstellungen!$C$11="7 Tage",MAX(0,(MIN(DATE(2028,11,0),IF(Mitarbeiter!$D44="",DATE(2028,11,0),Mitarbeiter!$D44),TODAY()))-(MAX(DATE(2028,10,1),Mitarbeiter!$C44))+1),MAX(0,NETWORKDAYS(MAX(DATE(2028,10,1),Mitarbeiter!$C44),MIN(DATE(2028,11,0),IF(Mitarbeiter!$D44="",DATE(2028,11,0),Mitarbeiter!$D44),TODAY()),Einstellungen!$F$13:$F$67)))*N(Mitarbeiter!$E44)/IF(Einstellungen!$C$11="7 Tage",7,5),N('Ist-Stunden'!AM44)),MAX(IF(Einstellungen!$C$11="7 Tage",MAX(0,(MIN(DATE(2028,11,0),IF(Mitarbeiter!$D44="",DATE(2028,11,0),Mitarbeiter!$D44),TODAY()))-(MAX(DATE(2028,10,1),Mitarbeiter!$C44))+1),MAX(0,NETWORKDAYS(MAX(DATE(2028,10,1),Mitarbeiter!$C44),MIN(DATE(2028,11,0),IF(Mitarbeiter!$D44="",DATE(2028,11,0),Mitarbeiter!$D44),TODAY()),Einstellungen!$F$13:$F$67)))*N(Mitarbeiter!$E44)/IF(Einstellungen!$C$11="7 Tage",7,5),N('Ist-Stunden'!AM44)+(N(Krankheitstage!BL44)+N(Krankheitstage!BX44))*N($C44))))</f>
        <v/>
      </c>
      <c r="BR44" s="76">
        <f>IF($B44="",0,IF(Einstellungen!$C$10="Ja",MAX(IF(Einstellungen!$C$11="7 Tage",MAX(0,(MIN(DATE(2028,12,0),IF(Mitarbeiter!$D44="",DATE(2028,12,0),Mitarbeiter!$D44),TODAY()))-(MAX(DATE(2028,11,1),Mitarbeiter!$C44))+1),MAX(0,NETWORKDAYS(MAX(DATE(2028,11,1),Mitarbeiter!$C44),MIN(DATE(2028,12,0),IF(Mitarbeiter!$D44="",DATE(2028,12,0),Mitarbeiter!$D44),TODAY()),Einstellungen!$F$13:$F$67)))*N(Mitarbeiter!$E44)/IF(Einstellungen!$C$11="7 Tage",7,5),N('Ist-Stunden'!AN44)),MAX(IF(Einstellungen!$C$11="7 Tage",MAX(0,(MIN(DATE(2028,12,0),IF(Mitarbeiter!$D44="",DATE(2028,12,0),Mitarbeiter!$D44),TODAY()))-(MAX(DATE(2028,11,1),Mitarbeiter!$C44))+1),MAX(0,NETWORKDAYS(MAX(DATE(2028,11,1),Mitarbeiter!$C44),MIN(DATE(2028,12,0),IF(Mitarbeiter!$D44="",DATE(2028,12,0),Mitarbeiter!$D44),TODAY()),Einstellungen!$F$13:$F$67)))*N(Mitarbeiter!$E44)/IF(Einstellungen!$C$11="7 Tage",7,5),N('Ist-Stunden'!AN44)+(N(Krankheitstage!BM44)+N(Krankheitstage!BY44))*N($C44))))</f>
        <v/>
      </c>
      <c r="BS44" s="76">
        <f>IF($B44="",0,IF(Einstellungen!$C$10="Ja",MAX(IF(Einstellungen!$C$11="7 Tage",MAX(0,(MIN(DATE(2028,13,0),IF(Mitarbeiter!$D44="",DATE(2028,13,0),Mitarbeiter!$D44),TODAY()))-(MAX(DATE(2028,12,1),Mitarbeiter!$C44))+1),MAX(0,NETWORKDAYS(MAX(DATE(2028,12,1),Mitarbeiter!$C44),MIN(DATE(2028,13,0),IF(Mitarbeiter!$D44="",DATE(2028,13,0),Mitarbeiter!$D44),TODAY()),Einstellungen!$F$13:$F$67)))*N(Mitarbeiter!$E44)/IF(Einstellungen!$C$11="7 Tage",7,5),N('Ist-Stunden'!AO44)),MAX(IF(Einstellungen!$C$11="7 Tage",MAX(0,(MIN(DATE(2028,13,0),IF(Mitarbeiter!$D44="",DATE(2028,13,0),Mitarbeiter!$D44),TODAY()))-(MAX(DATE(2028,12,1),Mitarbeiter!$C44))+1),MAX(0,NETWORKDAYS(MAX(DATE(2028,12,1),Mitarbeiter!$C44),MIN(DATE(2028,13,0),IF(Mitarbeiter!$D44="",DATE(2028,13,0),Mitarbeiter!$D44),TODAY()),Einstellungen!$F$13:$F$67)))*N(Mitarbeiter!$E44)/IF(Einstellungen!$C$11="7 Tage",7,5),N('Ist-Stunden'!AO44)+(N(Krankheitstage!BN44)+N(Krankheitstage!BZ44))*N($C44))))</f>
        <v/>
      </c>
      <c r="BT44" s="76">
        <f>IF($B44="",0,IF(Einstellungen!$C$10="Ja",MAX(IF(Einstellungen!$C$11="7 Tage",MAX(0,(MIN(DATE(2029,2,0),IF(Mitarbeiter!$D44="",DATE(2029,2,0),Mitarbeiter!$D44),TODAY()))-(MAX(DATE(2029,1,1),Mitarbeiter!$C44))+1),MAX(0,NETWORKDAYS(MAX(DATE(2029,1,1),Mitarbeiter!$C44),MIN(DATE(2029,2,0),IF(Mitarbeiter!$D44="",DATE(2029,2,0),Mitarbeiter!$D44),TODAY()),Einstellungen!$F$13:$F$67)))*N(Mitarbeiter!$E44)/IF(Einstellungen!$C$11="7 Tage",7,5),N('Ist-Stunden'!AP44)),MAX(IF(Einstellungen!$C$11="7 Tage",MAX(0,(MIN(DATE(2029,2,0),IF(Mitarbeiter!$D44="",DATE(2029,2,0),Mitarbeiter!$D44),TODAY()))-(MAX(DATE(2029,1,1),Mitarbeiter!$C44))+1),MAX(0,NETWORKDAYS(MAX(DATE(2029,1,1),Mitarbeiter!$C44),MIN(DATE(2029,2,0),IF(Mitarbeiter!$D44="",DATE(2029,2,0),Mitarbeiter!$D44),TODAY()),Einstellungen!$F$13:$F$67)))*N(Mitarbeiter!$E44)/IF(Einstellungen!$C$11="7 Tage",7,5),N('Ist-Stunden'!AP44)+(N(Krankheitstage!CA44)+N(Krankheitstage!CM44))*N($C44))))</f>
        <v/>
      </c>
      <c r="BU44" s="76">
        <f>IF($B44="",0,IF(Einstellungen!$C$10="Ja",MAX(IF(Einstellungen!$C$11="7 Tage",MAX(0,(MIN(DATE(2029,3,0),IF(Mitarbeiter!$D44="",DATE(2029,3,0),Mitarbeiter!$D44),TODAY()))-(MAX(DATE(2029,2,1),Mitarbeiter!$C44))+1),MAX(0,NETWORKDAYS(MAX(DATE(2029,2,1),Mitarbeiter!$C44),MIN(DATE(2029,3,0),IF(Mitarbeiter!$D44="",DATE(2029,3,0),Mitarbeiter!$D44),TODAY()),Einstellungen!$F$13:$F$67)))*N(Mitarbeiter!$E44)/IF(Einstellungen!$C$11="7 Tage",7,5),N('Ist-Stunden'!AQ44)),MAX(IF(Einstellungen!$C$11="7 Tage",MAX(0,(MIN(DATE(2029,3,0),IF(Mitarbeiter!$D44="",DATE(2029,3,0),Mitarbeiter!$D44),TODAY()))-(MAX(DATE(2029,2,1),Mitarbeiter!$C44))+1),MAX(0,NETWORKDAYS(MAX(DATE(2029,2,1),Mitarbeiter!$C44),MIN(DATE(2029,3,0),IF(Mitarbeiter!$D44="",DATE(2029,3,0),Mitarbeiter!$D44),TODAY()),Einstellungen!$F$13:$F$67)))*N(Mitarbeiter!$E44)/IF(Einstellungen!$C$11="7 Tage",7,5),N('Ist-Stunden'!AQ44)+(N(Krankheitstage!CB44)+N(Krankheitstage!CN44))*N($C44))))</f>
        <v/>
      </c>
      <c r="BV44" s="76">
        <f>IF($B44="",0,IF(Einstellungen!$C$10="Ja",MAX(IF(Einstellungen!$C$11="7 Tage",MAX(0,(MIN(DATE(2029,4,0),IF(Mitarbeiter!$D44="",DATE(2029,4,0),Mitarbeiter!$D44),TODAY()))-(MAX(DATE(2029,3,1),Mitarbeiter!$C44))+1),MAX(0,NETWORKDAYS(MAX(DATE(2029,3,1),Mitarbeiter!$C44),MIN(DATE(2029,4,0),IF(Mitarbeiter!$D44="",DATE(2029,4,0),Mitarbeiter!$D44),TODAY()),Einstellungen!$F$13:$F$67)))*N(Mitarbeiter!$E44)/IF(Einstellungen!$C$11="7 Tage",7,5),N('Ist-Stunden'!AR44)),MAX(IF(Einstellungen!$C$11="7 Tage",MAX(0,(MIN(DATE(2029,4,0),IF(Mitarbeiter!$D44="",DATE(2029,4,0),Mitarbeiter!$D44),TODAY()))-(MAX(DATE(2029,3,1),Mitarbeiter!$C44))+1),MAX(0,NETWORKDAYS(MAX(DATE(2029,3,1),Mitarbeiter!$C44),MIN(DATE(2029,4,0),IF(Mitarbeiter!$D44="",DATE(2029,4,0),Mitarbeiter!$D44),TODAY()),Einstellungen!$F$13:$F$67)))*N(Mitarbeiter!$E44)/IF(Einstellungen!$C$11="7 Tage",7,5),N('Ist-Stunden'!AR44)+(N(Krankheitstage!CC44)+N(Krankheitstage!CO44))*N($C44))))</f>
        <v/>
      </c>
      <c r="BW44" s="76">
        <f>IF($B44="",0,IF(Einstellungen!$C$10="Ja",MAX(IF(Einstellungen!$C$11="7 Tage",MAX(0,(MIN(DATE(2029,5,0),IF(Mitarbeiter!$D44="",DATE(2029,5,0),Mitarbeiter!$D44),TODAY()))-(MAX(DATE(2029,4,1),Mitarbeiter!$C44))+1),MAX(0,NETWORKDAYS(MAX(DATE(2029,4,1),Mitarbeiter!$C44),MIN(DATE(2029,5,0),IF(Mitarbeiter!$D44="",DATE(2029,5,0),Mitarbeiter!$D44),TODAY()),Einstellungen!$F$13:$F$67)))*N(Mitarbeiter!$E44)/IF(Einstellungen!$C$11="7 Tage",7,5),N('Ist-Stunden'!AS44)),MAX(IF(Einstellungen!$C$11="7 Tage",MAX(0,(MIN(DATE(2029,5,0),IF(Mitarbeiter!$D44="",DATE(2029,5,0),Mitarbeiter!$D44),TODAY()))-(MAX(DATE(2029,4,1),Mitarbeiter!$C44))+1),MAX(0,NETWORKDAYS(MAX(DATE(2029,4,1),Mitarbeiter!$C44),MIN(DATE(2029,5,0),IF(Mitarbeiter!$D44="",DATE(2029,5,0),Mitarbeiter!$D44),TODAY()),Einstellungen!$F$13:$F$67)))*N(Mitarbeiter!$E44)/IF(Einstellungen!$C$11="7 Tage",7,5),N('Ist-Stunden'!AS44)+(N(Krankheitstage!CD44)+N(Krankheitstage!CP44))*N($C44))))</f>
        <v/>
      </c>
      <c r="BX44" s="76">
        <f>IF($B44="",0,IF(Einstellungen!$C$10="Ja",MAX(IF(Einstellungen!$C$11="7 Tage",MAX(0,(MIN(DATE(2029,6,0),IF(Mitarbeiter!$D44="",DATE(2029,6,0),Mitarbeiter!$D44),TODAY()))-(MAX(DATE(2029,5,1),Mitarbeiter!$C44))+1),MAX(0,NETWORKDAYS(MAX(DATE(2029,5,1),Mitarbeiter!$C44),MIN(DATE(2029,6,0),IF(Mitarbeiter!$D44="",DATE(2029,6,0),Mitarbeiter!$D44),TODAY()),Einstellungen!$F$13:$F$67)))*N(Mitarbeiter!$E44)/IF(Einstellungen!$C$11="7 Tage",7,5),N('Ist-Stunden'!AT44)),MAX(IF(Einstellungen!$C$11="7 Tage",MAX(0,(MIN(DATE(2029,6,0),IF(Mitarbeiter!$D44="",DATE(2029,6,0),Mitarbeiter!$D44),TODAY()))-(MAX(DATE(2029,5,1),Mitarbeiter!$C44))+1),MAX(0,NETWORKDAYS(MAX(DATE(2029,5,1),Mitarbeiter!$C44),MIN(DATE(2029,6,0),IF(Mitarbeiter!$D44="",DATE(2029,6,0),Mitarbeiter!$D44),TODAY()),Einstellungen!$F$13:$F$67)))*N(Mitarbeiter!$E44)/IF(Einstellungen!$C$11="7 Tage",7,5),N('Ist-Stunden'!AT44)+(N(Krankheitstage!CE44)+N(Krankheitstage!CQ44))*N($C44))))</f>
        <v/>
      </c>
      <c r="BY44" s="76">
        <f>IF($B44="",0,IF(Einstellungen!$C$10="Ja",MAX(IF(Einstellungen!$C$11="7 Tage",MAX(0,(MIN(DATE(2029,7,0),IF(Mitarbeiter!$D44="",DATE(2029,7,0),Mitarbeiter!$D44),TODAY()))-(MAX(DATE(2029,6,1),Mitarbeiter!$C44))+1),MAX(0,NETWORKDAYS(MAX(DATE(2029,6,1),Mitarbeiter!$C44),MIN(DATE(2029,7,0),IF(Mitarbeiter!$D44="",DATE(2029,7,0),Mitarbeiter!$D44),TODAY()),Einstellungen!$F$13:$F$67)))*N(Mitarbeiter!$E44)/IF(Einstellungen!$C$11="7 Tage",7,5),N('Ist-Stunden'!AU44)),MAX(IF(Einstellungen!$C$11="7 Tage",MAX(0,(MIN(DATE(2029,7,0),IF(Mitarbeiter!$D44="",DATE(2029,7,0),Mitarbeiter!$D44),TODAY()))-(MAX(DATE(2029,6,1),Mitarbeiter!$C44))+1),MAX(0,NETWORKDAYS(MAX(DATE(2029,6,1),Mitarbeiter!$C44),MIN(DATE(2029,7,0),IF(Mitarbeiter!$D44="",DATE(2029,7,0),Mitarbeiter!$D44),TODAY()),Einstellungen!$F$13:$F$67)))*N(Mitarbeiter!$E44)/IF(Einstellungen!$C$11="7 Tage",7,5),N('Ist-Stunden'!AU44)+(N(Krankheitstage!CF44)+N(Krankheitstage!CR44))*N($C44))))</f>
        <v/>
      </c>
      <c r="BZ44" s="76">
        <f>IF($B44="",0,IF(Einstellungen!$C$10="Ja",MAX(IF(Einstellungen!$C$11="7 Tage",MAX(0,(MIN(DATE(2029,8,0),IF(Mitarbeiter!$D44="",DATE(2029,8,0),Mitarbeiter!$D44),TODAY()))-(MAX(DATE(2029,7,1),Mitarbeiter!$C44))+1),MAX(0,NETWORKDAYS(MAX(DATE(2029,7,1),Mitarbeiter!$C44),MIN(DATE(2029,8,0),IF(Mitarbeiter!$D44="",DATE(2029,8,0),Mitarbeiter!$D44),TODAY()),Einstellungen!$F$13:$F$67)))*N(Mitarbeiter!$E44)/IF(Einstellungen!$C$11="7 Tage",7,5),N('Ist-Stunden'!AV44)),MAX(IF(Einstellungen!$C$11="7 Tage",MAX(0,(MIN(DATE(2029,8,0),IF(Mitarbeiter!$D44="",DATE(2029,8,0),Mitarbeiter!$D44),TODAY()))-(MAX(DATE(2029,7,1),Mitarbeiter!$C44))+1),MAX(0,NETWORKDAYS(MAX(DATE(2029,7,1),Mitarbeiter!$C44),MIN(DATE(2029,8,0),IF(Mitarbeiter!$D44="",DATE(2029,8,0),Mitarbeiter!$D44),TODAY()),Einstellungen!$F$13:$F$67)))*N(Mitarbeiter!$E44)/IF(Einstellungen!$C$11="7 Tage",7,5),N('Ist-Stunden'!AV44)+(N(Krankheitstage!CG44)+N(Krankheitstage!CS44))*N($C44))))</f>
        <v/>
      </c>
      <c r="CA44" s="76">
        <f>IF($B44="",0,IF(Einstellungen!$C$10="Ja",MAX(IF(Einstellungen!$C$11="7 Tage",MAX(0,(MIN(DATE(2029,9,0),IF(Mitarbeiter!$D44="",DATE(2029,9,0),Mitarbeiter!$D44),TODAY()))-(MAX(DATE(2029,8,1),Mitarbeiter!$C44))+1),MAX(0,NETWORKDAYS(MAX(DATE(2029,8,1),Mitarbeiter!$C44),MIN(DATE(2029,9,0),IF(Mitarbeiter!$D44="",DATE(2029,9,0),Mitarbeiter!$D44),TODAY()),Einstellungen!$F$13:$F$67)))*N(Mitarbeiter!$E44)/IF(Einstellungen!$C$11="7 Tage",7,5),N('Ist-Stunden'!AW44)),MAX(IF(Einstellungen!$C$11="7 Tage",MAX(0,(MIN(DATE(2029,9,0),IF(Mitarbeiter!$D44="",DATE(2029,9,0),Mitarbeiter!$D44),TODAY()))-(MAX(DATE(2029,8,1),Mitarbeiter!$C44))+1),MAX(0,NETWORKDAYS(MAX(DATE(2029,8,1),Mitarbeiter!$C44),MIN(DATE(2029,9,0),IF(Mitarbeiter!$D44="",DATE(2029,9,0),Mitarbeiter!$D44),TODAY()),Einstellungen!$F$13:$F$67)))*N(Mitarbeiter!$E44)/IF(Einstellungen!$C$11="7 Tage",7,5),N('Ist-Stunden'!AW44)+(N(Krankheitstage!CH44)+N(Krankheitstage!CT44))*N($C44))))</f>
        <v/>
      </c>
      <c r="CB44" s="76">
        <f>IF($B44="",0,IF(Einstellungen!$C$10="Ja",MAX(IF(Einstellungen!$C$11="7 Tage",MAX(0,(MIN(DATE(2029,10,0),IF(Mitarbeiter!$D44="",DATE(2029,10,0),Mitarbeiter!$D44),TODAY()))-(MAX(DATE(2029,9,1),Mitarbeiter!$C44))+1),MAX(0,NETWORKDAYS(MAX(DATE(2029,9,1),Mitarbeiter!$C44),MIN(DATE(2029,10,0),IF(Mitarbeiter!$D44="",DATE(2029,10,0),Mitarbeiter!$D44),TODAY()),Einstellungen!$F$13:$F$67)))*N(Mitarbeiter!$E44)/IF(Einstellungen!$C$11="7 Tage",7,5),N('Ist-Stunden'!AX44)),MAX(IF(Einstellungen!$C$11="7 Tage",MAX(0,(MIN(DATE(2029,10,0),IF(Mitarbeiter!$D44="",DATE(2029,10,0),Mitarbeiter!$D44),TODAY()))-(MAX(DATE(2029,9,1),Mitarbeiter!$C44))+1),MAX(0,NETWORKDAYS(MAX(DATE(2029,9,1),Mitarbeiter!$C44),MIN(DATE(2029,10,0),IF(Mitarbeiter!$D44="",DATE(2029,10,0),Mitarbeiter!$D44),TODAY()),Einstellungen!$F$13:$F$67)))*N(Mitarbeiter!$E44)/IF(Einstellungen!$C$11="7 Tage",7,5),N('Ist-Stunden'!AX44)+(N(Krankheitstage!CI44)+N(Krankheitstage!CU44))*N($C44))))</f>
        <v/>
      </c>
      <c r="CC44" s="76">
        <f>IF($B44="",0,IF(Einstellungen!$C$10="Ja",MAX(IF(Einstellungen!$C$11="7 Tage",MAX(0,(MIN(DATE(2029,11,0),IF(Mitarbeiter!$D44="",DATE(2029,11,0),Mitarbeiter!$D44),TODAY()))-(MAX(DATE(2029,10,1),Mitarbeiter!$C44))+1),MAX(0,NETWORKDAYS(MAX(DATE(2029,10,1),Mitarbeiter!$C44),MIN(DATE(2029,11,0),IF(Mitarbeiter!$D44="",DATE(2029,11,0),Mitarbeiter!$D44),TODAY()),Einstellungen!$F$13:$F$67)))*N(Mitarbeiter!$E44)/IF(Einstellungen!$C$11="7 Tage",7,5),N('Ist-Stunden'!AY44)),MAX(IF(Einstellungen!$C$11="7 Tage",MAX(0,(MIN(DATE(2029,11,0),IF(Mitarbeiter!$D44="",DATE(2029,11,0),Mitarbeiter!$D44),TODAY()))-(MAX(DATE(2029,10,1),Mitarbeiter!$C44))+1),MAX(0,NETWORKDAYS(MAX(DATE(2029,10,1),Mitarbeiter!$C44),MIN(DATE(2029,11,0),IF(Mitarbeiter!$D44="",DATE(2029,11,0),Mitarbeiter!$D44),TODAY()),Einstellungen!$F$13:$F$67)))*N(Mitarbeiter!$E44)/IF(Einstellungen!$C$11="7 Tage",7,5),N('Ist-Stunden'!AY44)+(N(Krankheitstage!CJ44)+N(Krankheitstage!CV44))*N($C44))))</f>
        <v/>
      </c>
      <c r="CD44" s="76">
        <f>IF($B44="",0,IF(Einstellungen!$C$10="Ja",MAX(IF(Einstellungen!$C$11="7 Tage",MAX(0,(MIN(DATE(2029,12,0),IF(Mitarbeiter!$D44="",DATE(2029,12,0),Mitarbeiter!$D44),TODAY()))-(MAX(DATE(2029,11,1),Mitarbeiter!$C44))+1),MAX(0,NETWORKDAYS(MAX(DATE(2029,11,1),Mitarbeiter!$C44),MIN(DATE(2029,12,0),IF(Mitarbeiter!$D44="",DATE(2029,12,0),Mitarbeiter!$D44),TODAY()),Einstellungen!$F$13:$F$67)))*N(Mitarbeiter!$E44)/IF(Einstellungen!$C$11="7 Tage",7,5),N('Ist-Stunden'!AZ44)),MAX(IF(Einstellungen!$C$11="7 Tage",MAX(0,(MIN(DATE(2029,12,0),IF(Mitarbeiter!$D44="",DATE(2029,12,0),Mitarbeiter!$D44),TODAY()))-(MAX(DATE(2029,11,1),Mitarbeiter!$C44))+1),MAX(0,NETWORKDAYS(MAX(DATE(2029,11,1),Mitarbeiter!$C44),MIN(DATE(2029,12,0),IF(Mitarbeiter!$D44="",DATE(2029,12,0),Mitarbeiter!$D44),TODAY()),Einstellungen!$F$13:$F$67)))*N(Mitarbeiter!$E44)/IF(Einstellungen!$C$11="7 Tage",7,5),N('Ist-Stunden'!AZ44)+(N(Krankheitstage!CK44)+N(Krankheitstage!CW44))*N($C44))))</f>
        <v/>
      </c>
      <c r="CE44" s="76">
        <f>IF($B44="",0,IF(Einstellungen!$C$10="Ja",MAX(IF(Einstellungen!$C$11="7 Tage",MAX(0,(MIN(DATE(2029,13,0),IF(Mitarbeiter!$D44="",DATE(2029,13,0),Mitarbeiter!$D44),TODAY()))-(MAX(DATE(2029,12,1),Mitarbeiter!$C44))+1),MAX(0,NETWORKDAYS(MAX(DATE(2029,12,1),Mitarbeiter!$C44),MIN(DATE(2029,13,0),IF(Mitarbeiter!$D44="",DATE(2029,13,0),Mitarbeiter!$D44),TODAY()),Einstellungen!$F$13:$F$67)))*N(Mitarbeiter!$E44)/IF(Einstellungen!$C$11="7 Tage",7,5),N('Ist-Stunden'!BA44)),MAX(IF(Einstellungen!$C$11="7 Tage",MAX(0,(MIN(DATE(2029,13,0),IF(Mitarbeiter!$D44="",DATE(2029,13,0),Mitarbeiter!$D44),TODAY()))-(MAX(DATE(2029,12,1),Mitarbeiter!$C44))+1),MAX(0,NETWORKDAYS(MAX(DATE(2029,12,1),Mitarbeiter!$C44),MIN(DATE(2029,13,0),IF(Mitarbeiter!$D44="",DATE(2029,13,0),Mitarbeiter!$D44),TODAY()),Einstellungen!$F$13:$F$67)))*N(Mitarbeiter!$E44)/IF(Einstellungen!$C$11="7 Tage",7,5),N('Ist-Stunden'!BA44)+(N(Krankheitstage!CL44)+N(Krankheitstage!CX44))*N($C44))))</f>
        <v/>
      </c>
      <c r="CF44" s="76">
        <f>IF($B44="",0,IF(Einstellungen!$C$10="Ja",MAX(IF(Einstellungen!$C$11="7 Tage",MAX(0,(MIN(DATE(2030,2,0),IF(Mitarbeiter!$D44="",DATE(2030,2,0),Mitarbeiter!$D44),TODAY()))-(MAX(DATE(2030,1,1),Mitarbeiter!$C44))+1),MAX(0,NETWORKDAYS(MAX(DATE(2030,1,1),Mitarbeiter!$C44),MIN(DATE(2030,2,0),IF(Mitarbeiter!$D44="",DATE(2030,2,0),Mitarbeiter!$D44),TODAY()),Einstellungen!$F$13:$F$67)))*N(Mitarbeiter!$E44)/IF(Einstellungen!$C$11="7 Tage",7,5),N('Ist-Stunden'!BB44)),MAX(IF(Einstellungen!$C$11="7 Tage",MAX(0,(MIN(DATE(2030,2,0),IF(Mitarbeiter!$D44="",DATE(2030,2,0),Mitarbeiter!$D44),TODAY()))-(MAX(DATE(2030,1,1),Mitarbeiter!$C44))+1),MAX(0,NETWORKDAYS(MAX(DATE(2030,1,1),Mitarbeiter!$C44),MIN(DATE(2030,2,0),IF(Mitarbeiter!$D44="",DATE(2030,2,0),Mitarbeiter!$D44),TODAY()),Einstellungen!$F$13:$F$67)))*N(Mitarbeiter!$E44)/IF(Einstellungen!$C$11="7 Tage",7,5),N('Ist-Stunden'!BB44)+(N(Krankheitstage!CY44)+N(Krankheitstage!DK44))*N($C44))))</f>
        <v/>
      </c>
      <c r="CG44" s="76">
        <f>IF($B44="",0,IF(Einstellungen!$C$10="Ja",MAX(IF(Einstellungen!$C$11="7 Tage",MAX(0,(MIN(DATE(2030,3,0),IF(Mitarbeiter!$D44="",DATE(2030,3,0),Mitarbeiter!$D44),TODAY()))-(MAX(DATE(2030,2,1),Mitarbeiter!$C44))+1),MAX(0,NETWORKDAYS(MAX(DATE(2030,2,1),Mitarbeiter!$C44),MIN(DATE(2030,3,0),IF(Mitarbeiter!$D44="",DATE(2030,3,0),Mitarbeiter!$D44),TODAY()),Einstellungen!$F$13:$F$67)))*N(Mitarbeiter!$E44)/IF(Einstellungen!$C$11="7 Tage",7,5),N('Ist-Stunden'!BC44)),MAX(IF(Einstellungen!$C$11="7 Tage",MAX(0,(MIN(DATE(2030,3,0),IF(Mitarbeiter!$D44="",DATE(2030,3,0),Mitarbeiter!$D44),TODAY()))-(MAX(DATE(2030,2,1),Mitarbeiter!$C44))+1),MAX(0,NETWORKDAYS(MAX(DATE(2030,2,1),Mitarbeiter!$C44),MIN(DATE(2030,3,0),IF(Mitarbeiter!$D44="",DATE(2030,3,0),Mitarbeiter!$D44),TODAY()),Einstellungen!$F$13:$F$67)))*N(Mitarbeiter!$E44)/IF(Einstellungen!$C$11="7 Tage",7,5),N('Ist-Stunden'!BC44)+(N(Krankheitstage!CZ44)+N(Krankheitstage!DL44))*N($C44))))</f>
        <v/>
      </c>
      <c r="CH44" s="76">
        <f>IF($B44="",0,IF(Einstellungen!$C$10="Ja",MAX(IF(Einstellungen!$C$11="7 Tage",MAX(0,(MIN(DATE(2030,4,0),IF(Mitarbeiter!$D44="",DATE(2030,4,0),Mitarbeiter!$D44),TODAY()))-(MAX(DATE(2030,3,1),Mitarbeiter!$C44))+1),MAX(0,NETWORKDAYS(MAX(DATE(2030,3,1),Mitarbeiter!$C44),MIN(DATE(2030,4,0),IF(Mitarbeiter!$D44="",DATE(2030,4,0),Mitarbeiter!$D44),TODAY()),Einstellungen!$F$13:$F$67)))*N(Mitarbeiter!$E44)/IF(Einstellungen!$C$11="7 Tage",7,5),N('Ist-Stunden'!BD44)),MAX(IF(Einstellungen!$C$11="7 Tage",MAX(0,(MIN(DATE(2030,4,0),IF(Mitarbeiter!$D44="",DATE(2030,4,0),Mitarbeiter!$D44),TODAY()))-(MAX(DATE(2030,3,1),Mitarbeiter!$C44))+1),MAX(0,NETWORKDAYS(MAX(DATE(2030,3,1),Mitarbeiter!$C44),MIN(DATE(2030,4,0),IF(Mitarbeiter!$D44="",DATE(2030,4,0),Mitarbeiter!$D44),TODAY()),Einstellungen!$F$13:$F$67)))*N(Mitarbeiter!$E44)/IF(Einstellungen!$C$11="7 Tage",7,5),N('Ist-Stunden'!BD44)+(N(Krankheitstage!DA44)+N(Krankheitstage!DM44))*N($C44))))</f>
        <v/>
      </c>
      <c r="CI44" s="76">
        <f>IF($B44="",0,IF(Einstellungen!$C$10="Ja",MAX(IF(Einstellungen!$C$11="7 Tage",MAX(0,(MIN(DATE(2030,5,0),IF(Mitarbeiter!$D44="",DATE(2030,5,0),Mitarbeiter!$D44),TODAY()))-(MAX(DATE(2030,4,1),Mitarbeiter!$C44))+1),MAX(0,NETWORKDAYS(MAX(DATE(2030,4,1),Mitarbeiter!$C44),MIN(DATE(2030,5,0),IF(Mitarbeiter!$D44="",DATE(2030,5,0),Mitarbeiter!$D44),TODAY()),Einstellungen!$F$13:$F$67)))*N(Mitarbeiter!$E44)/IF(Einstellungen!$C$11="7 Tage",7,5),N('Ist-Stunden'!BE44)),MAX(IF(Einstellungen!$C$11="7 Tage",MAX(0,(MIN(DATE(2030,5,0),IF(Mitarbeiter!$D44="",DATE(2030,5,0),Mitarbeiter!$D44),TODAY()))-(MAX(DATE(2030,4,1),Mitarbeiter!$C44))+1),MAX(0,NETWORKDAYS(MAX(DATE(2030,4,1),Mitarbeiter!$C44),MIN(DATE(2030,5,0),IF(Mitarbeiter!$D44="",DATE(2030,5,0),Mitarbeiter!$D44),TODAY()),Einstellungen!$F$13:$F$67)))*N(Mitarbeiter!$E44)/IF(Einstellungen!$C$11="7 Tage",7,5),N('Ist-Stunden'!BE44)+(N(Krankheitstage!DB44)+N(Krankheitstage!DN44))*N($C44))))</f>
        <v/>
      </c>
      <c r="CJ44" s="76">
        <f>IF($B44="",0,IF(Einstellungen!$C$10="Ja",MAX(IF(Einstellungen!$C$11="7 Tage",MAX(0,(MIN(DATE(2030,6,0),IF(Mitarbeiter!$D44="",DATE(2030,6,0),Mitarbeiter!$D44),TODAY()))-(MAX(DATE(2030,5,1),Mitarbeiter!$C44))+1),MAX(0,NETWORKDAYS(MAX(DATE(2030,5,1),Mitarbeiter!$C44),MIN(DATE(2030,6,0),IF(Mitarbeiter!$D44="",DATE(2030,6,0),Mitarbeiter!$D44),TODAY()),Einstellungen!$F$13:$F$67)))*N(Mitarbeiter!$E44)/IF(Einstellungen!$C$11="7 Tage",7,5),N('Ist-Stunden'!BF44)),MAX(IF(Einstellungen!$C$11="7 Tage",MAX(0,(MIN(DATE(2030,6,0),IF(Mitarbeiter!$D44="",DATE(2030,6,0),Mitarbeiter!$D44),TODAY()))-(MAX(DATE(2030,5,1),Mitarbeiter!$C44))+1),MAX(0,NETWORKDAYS(MAX(DATE(2030,5,1),Mitarbeiter!$C44),MIN(DATE(2030,6,0),IF(Mitarbeiter!$D44="",DATE(2030,6,0),Mitarbeiter!$D44),TODAY()),Einstellungen!$F$13:$F$67)))*N(Mitarbeiter!$E44)/IF(Einstellungen!$C$11="7 Tage",7,5),N('Ist-Stunden'!BF44)+(N(Krankheitstage!DC44)+N(Krankheitstage!DO44))*N($C44))))</f>
        <v/>
      </c>
      <c r="CK44" s="76">
        <f>IF($B44="",0,IF(Einstellungen!$C$10="Ja",MAX(IF(Einstellungen!$C$11="7 Tage",MAX(0,(MIN(DATE(2030,7,0),IF(Mitarbeiter!$D44="",DATE(2030,7,0),Mitarbeiter!$D44),TODAY()))-(MAX(DATE(2030,6,1),Mitarbeiter!$C44))+1),MAX(0,NETWORKDAYS(MAX(DATE(2030,6,1),Mitarbeiter!$C44),MIN(DATE(2030,7,0),IF(Mitarbeiter!$D44="",DATE(2030,7,0),Mitarbeiter!$D44),TODAY()),Einstellungen!$F$13:$F$67)))*N(Mitarbeiter!$E44)/IF(Einstellungen!$C$11="7 Tage",7,5),N('Ist-Stunden'!BG44)),MAX(IF(Einstellungen!$C$11="7 Tage",MAX(0,(MIN(DATE(2030,7,0),IF(Mitarbeiter!$D44="",DATE(2030,7,0),Mitarbeiter!$D44),TODAY()))-(MAX(DATE(2030,6,1),Mitarbeiter!$C44))+1),MAX(0,NETWORKDAYS(MAX(DATE(2030,6,1),Mitarbeiter!$C44),MIN(DATE(2030,7,0),IF(Mitarbeiter!$D44="",DATE(2030,7,0),Mitarbeiter!$D44),TODAY()),Einstellungen!$F$13:$F$67)))*N(Mitarbeiter!$E44)/IF(Einstellungen!$C$11="7 Tage",7,5),N('Ist-Stunden'!BG44)+(N(Krankheitstage!DD44)+N(Krankheitstage!DP44))*N($C44))))</f>
        <v/>
      </c>
      <c r="CL44" s="76">
        <f>IF($B44="",0,IF(Einstellungen!$C$10="Ja",MAX(IF(Einstellungen!$C$11="7 Tage",MAX(0,(MIN(DATE(2030,8,0),IF(Mitarbeiter!$D44="",DATE(2030,8,0),Mitarbeiter!$D44),TODAY()))-(MAX(DATE(2030,7,1),Mitarbeiter!$C44))+1),MAX(0,NETWORKDAYS(MAX(DATE(2030,7,1),Mitarbeiter!$C44),MIN(DATE(2030,8,0),IF(Mitarbeiter!$D44="",DATE(2030,8,0),Mitarbeiter!$D44),TODAY()),Einstellungen!$F$13:$F$67)))*N(Mitarbeiter!$E44)/IF(Einstellungen!$C$11="7 Tage",7,5),N('Ist-Stunden'!BH44)),MAX(IF(Einstellungen!$C$11="7 Tage",MAX(0,(MIN(DATE(2030,8,0),IF(Mitarbeiter!$D44="",DATE(2030,8,0),Mitarbeiter!$D44),TODAY()))-(MAX(DATE(2030,7,1),Mitarbeiter!$C44))+1),MAX(0,NETWORKDAYS(MAX(DATE(2030,7,1),Mitarbeiter!$C44),MIN(DATE(2030,8,0),IF(Mitarbeiter!$D44="",DATE(2030,8,0),Mitarbeiter!$D44),TODAY()),Einstellungen!$F$13:$F$67)))*N(Mitarbeiter!$E44)/IF(Einstellungen!$C$11="7 Tage",7,5),N('Ist-Stunden'!BH44)+(N(Krankheitstage!DE44)+N(Krankheitstage!DQ44))*N($C44))))</f>
        <v/>
      </c>
      <c r="CM44" s="76">
        <f>IF($B44="",0,IF(Einstellungen!$C$10="Ja",MAX(IF(Einstellungen!$C$11="7 Tage",MAX(0,(MIN(DATE(2030,9,0),IF(Mitarbeiter!$D44="",DATE(2030,9,0),Mitarbeiter!$D44),TODAY()))-(MAX(DATE(2030,8,1),Mitarbeiter!$C44))+1),MAX(0,NETWORKDAYS(MAX(DATE(2030,8,1),Mitarbeiter!$C44),MIN(DATE(2030,9,0),IF(Mitarbeiter!$D44="",DATE(2030,9,0),Mitarbeiter!$D44),TODAY()),Einstellungen!$F$13:$F$67)))*N(Mitarbeiter!$E44)/IF(Einstellungen!$C$11="7 Tage",7,5),N('Ist-Stunden'!BI44)),MAX(IF(Einstellungen!$C$11="7 Tage",MAX(0,(MIN(DATE(2030,9,0),IF(Mitarbeiter!$D44="",DATE(2030,9,0),Mitarbeiter!$D44),TODAY()))-(MAX(DATE(2030,8,1),Mitarbeiter!$C44))+1),MAX(0,NETWORKDAYS(MAX(DATE(2030,8,1),Mitarbeiter!$C44),MIN(DATE(2030,9,0),IF(Mitarbeiter!$D44="",DATE(2030,9,0),Mitarbeiter!$D44),TODAY()),Einstellungen!$F$13:$F$67)))*N(Mitarbeiter!$E44)/IF(Einstellungen!$C$11="7 Tage",7,5),N('Ist-Stunden'!BI44)+(N(Krankheitstage!DF44)+N(Krankheitstage!DR44))*N($C44))))</f>
        <v/>
      </c>
      <c r="CN44" s="76">
        <f>IF($B44="",0,IF(Einstellungen!$C$10="Ja",MAX(IF(Einstellungen!$C$11="7 Tage",MAX(0,(MIN(DATE(2030,10,0),IF(Mitarbeiter!$D44="",DATE(2030,10,0),Mitarbeiter!$D44),TODAY()))-(MAX(DATE(2030,9,1),Mitarbeiter!$C44))+1),MAX(0,NETWORKDAYS(MAX(DATE(2030,9,1),Mitarbeiter!$C44),MIN(DATE(2030,10,0),IF(Mitarbeiter!$D44="",DATE(2030,10,0),Mitarbeiter!$D44),TODAY()),Einstellungen!$F$13:$F$67)))*N(Mitarbeiter!$E44)/IF(Einstellungen!$C$11="7 Tage",7,5),N('Ist-Stunden'!BJ44)),MAX(IF(Einstellungen!$C$11="7 Tage",MAX(0,(MIN(DATE(2030,10,0),IF(Mitarbeiter!$D44="",DATE(2030,10,0),Mitarbeiter!$D44),TODAY()))-(MAX(DATE(2030,9,1),Mitarbeiter!$C44))+1),MAX(0,NETWORKDAYS(MAX(DATE(2030,9,1),Mitarbeiter!$C44),MIN(DATE(2030,10,0),IF(Mitarbeiter!$D44="",DATE(2030,10,0),Mitarbeiter!$D44),TODAY()),Einstellungen!$F$13:$F$67)))*N(Mitarbeiter!$E44)/IF(Einstellungen!$C$11="7 Tage",7,5),N('Ist-Stunden'!BJ44)+(N(Krankheitstage!DG44)+N(Krankheitstage!DS44))*N($C44))))</f>
        <v/>
      </c>
      <c r="CO44" s="76">
        <f>IF($B44="",0,IF(Einstellungen!$C$10="Ja",MAX(IF(Einstellungen!$C$11="7 Tage",MAX(0,(MIN(DATE(2030,11,0),IF(Mitarbeiter!$D44="",DATE(2030,11,0),Mitarbeiter!$D44),TODAY()))-(MAX(DATE(2030,10,1),Mitarbeiter!$C44))+1),MAX(0,NETWORKDAYS(MAX(DATE(2030,10,1),Mitarbeiter!$C44),MIN(DATE(2030,11,0),IF(Mitarbeiter!$D44="",DATE(2030,11,0),Mitarbeiter!$D44),TODAY()),Einstellungen!$F$13:$F$67)))*N(Mitarbeiter!$E44)/IF(Einstellungen!$C$11="7 Tage",7,5),N('Ist-Stunden'!BK44)),MAX(IF(Einstellungen!$C$11="7 Tage",MAX(0,(MIN(DATE(2030,11,0),IF(Mitarbeiter!$D44="",DATE(2030,11,0),Mitarbeiter!$D44),TODAY()))-(MAX(DATE(2030,10,1),Mitarbeiter!$C44))+1),MAX(0,NETWORKDAYS(MAX(DATE(2030,10,1),Mitarbeiter!$C44),MIN(DATE(2030,11,0),IF(Mitarbeiter!$D44="",DATE(2030,11,0),Mitarbeiter!$D44),TODAY()),Einstellungen!$F$13:$F$67)))*N(Mitarbeiter!$E44)/IF(Einstellungen!$C$11="7 Tage",7,5),N('Ist-Stunden'!BK44)+(N(Krankheitstage!DH44)+N(Krankheitstage!DT44))*N($C44))))</f>
        <v/>
      </c>
      <c r="CP44" s="76">
        <f>IF($B44="",0,IF(Einstellungen!$C$10="Ja",MAX(IF(Einstellungen!$C$11="7 Tage",MAX(0,(MIN(DATE(2030,12,0),IF(Mitarbeiter!$D44="",DATE(2030,12,0),Mitarbeiter!$D44),TODAY()))-(MAX(DATE(2030,11,1),Mitarbeiter!$C44))+1),MAX(0,NETWORKDAYS(MAX(DATE(2030,11,1),Mitarbeiter!$C44),MIN(DATE(2030,12,0),IF(Mitarbeiter!$D44="",DATE(2030,12,0),Mitarbeiter!$D44),TODAY()),Einstellungen!$F$13:$F$67)))*N(Mitarbeiter!$E44)/IF(Einstellungen!$C$11="7 Tage",7,5),N('Ist-Stunden'!BL44)),MAX(IF(Einstellungen!$C$11="7 Tage",MAX(0,(MIN(DATE(2030,12,0),IF(Mitarbeiter!$D44="",DATE(2030,12,0),Mitarbeiter!$D44),TODAY()))-(MAX(DATE(2030,11,1),Mitarbeiter!$C44))+1),MAX(0,NETWORKDAYS(MAX(DATE(2030,11,1),Mitarbeiter!$C44),MIN(DATE(2030,12,0),IF(Mitarbeiter!$D44="",DATE(2030,12,0),Mitarbeiter!$D44),TODAY()),Einstellungen!$F$13:$F$67)))*N(Mitarbeiter!$E44)/IF(Einstellungen!$C$11="7 Tage",7,5),N('Ist-Stunden'!BL44)+(N(Krankheitstage!DI44)+N(Krankheitstage!DU44))*N($C44))))</f>
        <v/>
      </c>
      <c r="CQ44" s="76">
        <f>IF($B44="",0,IF(Einstellungen!$C$10="Ja",MAX(IF(Einstellungen!$C$11="7 Tage",MAX(0,(MIN(DATE(2030,13,0),IF(Mitarbeiter!$D44="",DATE(2030,13,0),Mitarbeiter!$D44),TODAY()))-(MAX(DATE(2030,12,1),Mitarbeiter!$C44))+1),MAX(0,NETWORKDAYS(MAX(DATE(2030,12,1),Mitarbeiter!$C44),MIN(DATE(2030,13,0),IF(Mitarbeiter!$D44="",DATE(2030,13,0),Mitarbeiter!$D44),TODAY()),Einstellungen!$F$13:$F$67)))*N(Mitarbeiter!$E44)/IF(Einstellungen!$C$11="7 Tage",7,5),N('Ist-Stunden'!BM44)),MAX(IF(Einstellungen!$C$11="7 Tage",MAX(0,(MIN(DATE(2030,13,0),IF(Mitarbeiter!$D44="",DATE(2030,13,0),Mitarbeiter!$D44),TODAY()))-(MAX(DATE(2030,12,1),Mitarbeiter!$C44))+1),MAX(0,NETWORKDAYS(MAX(DATE(2030,12,1),Mitarbeiter!$C44),MIN(DATE(2030,13,0),IF(Mitarbeiter!$D44="",DATE(2030,13,0),Mitarbeiter!$D44),TODAY()),Einstellungen!$F$13:$F$67)))*N(Mitarbeiter!$E44)/IF(Einstellungen!$C$11="7 Tage",7,5),N('Ist-Stunden'!BM44)+(N(Krankheitstage!DJ44)+N(Krankheitstage!DV44))*N($C44))))</f>
        <v/>
      </c>
    </row>
    <row r="45">
      <c r="A45" s="73">
        <f>IF(Mitarbeiter!B45="","",Mitarbeiter!A45)</f>
        <v/>
      </c>
      <c r="B45" s="6">
        <f>IF(Mitarbeiter!B45="","",Mitarbeiter!B45)</f>
        <v/>
      </c>
      <c r="C45" s="74">
        <f>IF(Mitarbeiter!B45="","",Mitarbeiter!F45)</f>
        <v/>
      </c>
      <c r="D45" s="75">
        <f>N(INDEX(Krankheitstage!$G45:$DV45,1,(Einstellungen!$C$3-2026)*24+1))</f>
        <v/>
      </c>
      <c r="E45" s="75">
        <f>N(INDEX(Krankheitstage!$G45:$DV45,1,(Einstellungen!$C$3-2026)*24+2))</f>
        <v/>
      </c>
      <c r="F45" s="75">
        <f>N(INDEX(Krankheitstage!$G45:$DV45,1,(Einstellungen!$C$3-2026)*24+3))</f>
        <v/>
      </c>
      <c r="G45" s="75">
        <f>N(INDEX(Krankheitstage!$G45:$DV45,1,(Einstellungen!$C$3-2026)*24+4))</f>
        <v/>
      </c>
      <c r="H45" s="75">
        <f>N(INDEX(Krankheitstage!$G45:$DV45,1,(Einstellungen!$C$3-2026)*24+5))</f>
        <v/>
      </c>
      <c r="I45" s="75">
        <f>N(INDEX(Krankheitstage!$G45:$DV45,1,(Einstellungen!$C$3-2026)*24+6))</f>
        <v/>
      </c>
      <c r="J45" s="75">
        <f>N(INDEX(Krankheitstage!$G45:$DV45,1,(Einstellungen!$C$3-2026)*24+7))</f>
        <v/>
      </c>
      <c r="K45" s="75">
        <f>N(INDEX(Krankheitstage!$G45:$DV45,1,(Einstellungen!$C$3-2026)*24+8))</f>
        <v/>
      </c>
      <c r="L45" s="75">
        <f>N(INDEX(Krankheitstage!$G45:$DV45,1,(Einstellungen!$C$3-2026)*24+9))</f>
        <v/>
      </c>
      <c r="M45" s="75">
        <f>N(INDEX(Krankheitstage!$G45:$DV45,1,(Einstellungen!$C$3-2026)*24+10))</f>
        <v/>
      </c>
      <c r="N45" s="75">
        <f>N(INDEX(Krankheitstage!$G45:$DV45,1,(Einstellungen!$C$3-2026)*24+11))</f>
        <v/>
      </c>
      <c r="O45" s="75">
        <f>N(INDEX(Krankheitstage!$G45:$DV45,1,(Einstellungen!$C$3-2026)*24+12))</f>
        <v/>
      </c>
      <c r="P45" s="75">
        <f>IF($B45="","",SUM(D45:O45))</f>
        <v/>
      </c>
      <c r="Q45" s="75">
        <f>N(INDEX(Krankheitstage!$G45:$DV45,1,(Einstellungen!$C$3-2026)*24+13))</f>
        <v/>
      </c>
      <c r="R45" s="75">
        <f>N(INDEX(Krankheitstage!$G45:$DV45,1,(Einstellungen!$C$3-2026)*24+14))</f>
        <v/>
      </c>
      <c r="S45" s="75">
        <f>N(INDEX(Krankheitstage!$G45:$DV45,1,(Einstellungen!$C$3-2026)*24+15))</f>
        <v/>
      </c>
      <c r="T45" s="75">
        <f>N(INDEX(Krankheitstage!$G45:$DV45,1,(Einstellungen!$C$3-2026)*24+16))</f>
        <v/>
      </c>
      <c r="U45" s="75">
        <f>N(INDEX(Krankheitstage!$G45:$DV45,1,(Einstellungen!$C$3-2026)*24+17))</f>
        <v/>
      </c>
      <c r="V45" s="75">
        <f>N(INDEX(Krankheitstage!$G45:$DV45,1,(Einstellungen!$C$3-2026)*24+18))</f>
        <v/>
      </c>
      <c r="W45" s="75">
        <f>N(INDEX(Krankheitstage!$G45:$DV45,1,(Einstellungen!$C$3-2026)*24+19))</f>
        <v/>
      </c>
      <c r="X45" s="75">
        <f>N(INDEX(Krankheitstage!$G45:$DV45,1,(Einstellungen!$C$3-2026)*24+20))</f>
        <v/>
      </c>
      <c r="Y45" s="75">
        <f>N(INDEX(Krankheitstage!$G45:$DV45,1,(Einstellungen!$C$3-2026)*24+21))</f>
        <v/>
      </c>
      <c r="Z45" s="75">
        <f>N(INDEX(Krankheitstage!$G45:$DV45,1,(Einstellungen!$C$3-2026)*24+22))</f>
        <v/>
      </c>
      <c r="AA45" s="75">
        <f>N(INDEX(Krankheitstage!$G45:$DV45,1,(Einstellungen!$C$3-2026)*24+23))</f>
        <v/>
      </c>
      <c r="AB45" s="75">
        <f>N(INDEX(Krankheitstage!$G45:$DV45,1,(Einstellungen!$C$3-2026)*24+24))</f>
        <v/>
      </c>
      <c r="AC45" s="75">
        <f>IF($B45="","",SUM(Q45:AB45))</f>
        <v/>
      </c>
      <c r="AD45" s="75">
        <f>IF($B45="","",SUM(P45,AC45))</f>
        <v/>
      </c>
      <c r="AE45" s="76">
        <f>IF($B45="","",AD45*N(C45))</f>
        <v/>
      </c>
      <c r="AF45" s="75">
        <f>IF($B45="","",Krankheitstage!E45)</f>
        <v/>
      </c>
      <c r="AG45" s="76">
        <f>IF($B45="","",AF45*N(C45))</f>
        <v/>
      </c>
      <c r="AH45" s="76">
        <f>IF($B45="","",INDEX($AJ45:$CQ45,1,(Einstellungen!$C$3-2026)*12+1)+INDEX($AJ45:$CQ45,1,(Einstellungen!$C$3-2026)*12+2)+INDEX($AJ45:$CQ45,1,(Einstellungen!$C$3-2026)*12+3)+INDEX($AJ45:$CQ45,1,(Einstellungen!$C$3-2026)*12+4)+INDEX($AJ45:$CQ45,1,(Einstellungen!$C$3-2026)*12+5)+INDEX($AJ45:$CQ45,1,(Einstellungen!$C$3-2026)*12+6)+INDEX($AJ45:$CQ45,1,(Einstellungen!$C$3-2026)*12+7)+INDEX($AJ45:$CQ45,1,(Einstellungen!$C$3-2026)*12+8)+INDEX($AJ45:$CQ45,1,(Einstellungen!$C$3-2026)*12+9)+INDEX($AJ45:$CQ45,1,(Einstellungen!$C$3-2026)*12+10)+INDEX($AJ45:$CQ45,1,(Einstellungen!$C$3-2026)*12+11)+INDEX($AJ45:$CQ45,1,(Einstellungen!$C$3-2026)*12+12))</f>
        <v/>
      </c>
      <c r="AI45" s="76">
        <f>IF($B45="","",SUM($AJ45:$CQ45))</f>
        <v/>
      </c>
      <c r="AJ45" s="76">
        <f>IF($B45="",0,IF(Einstellungen!$C$10="Ja",MAX(IF(Einstellungen!$C$11="7 Tage",MAX(0,(MIN(DATE(2026,2,0),IF(Mitarbeiter!$D45="",DATE(2026,2,0),Mitarbeiter!$D45),TODAY()))-(MAX(DATE(2026,1,1),Mitarbeiter!$C45))+1),MAX(0,NETWORKDAYS(MAX(DATE(2026,1,1),Mitarbeiter!$C45),MIN(DATE(2026,2,0),IF(Mitarbeiter!$D45="",DATE(2026,2,0),Mitarbeiter!$D45),TODAY()),Einstellungen!$F$13:$F$67)))*N(Mitarbeiter!$E45)/IF(Einstellungen!$C$11="7 Tage",7,5),N('Ist-Stunden'!F45)),MAX(IF(Einstellungen!$C$11="7 Tage",MAX(0,(MIN(DATE(2026,2,0),IF(Mitarbeiter!$D45="",DATE(2026,2,0),Mitarbeiter!$D45),TODAY()))-(MAX(DATE(2026,1,1),Mitarbeiter!$C45))+1),MAX(0,NETWORKDAYS(MAX(DATE(2026,1,1),Mitarbeiter!$C45),MIN(DATE(2026,2,0),IF(Mitarbeiter!$D45="",DATE(2026,2,0),Mitarbeiter!$D45),TODAY()),Einstellungen!$F$13:$F$67)))*N(Mitarbeiter!$E45)/IF(Einstellungen!$C$11="7 Tage",7,5),N('Ist-Stunden'!F45)+(N(Krankheitstage!G45)+N(Krankheitstage!S45))*N($C45))))</f>
        <v/>
      </c>
      <c r="AK45" s="76">
        <f>IF($B45="",0,IF(Einstellungen!$C$10="Ja",MAX(IF(Einstellungen!$C$11="7 Tage",MAX(0,(MIN(DATE(2026,3,0),IF(Mitarbeiter!$D45="",DATE(2026,3,0),Mitarbeiter!$D45),TODAY()))-(MAX(DATE(2026,2,1),Mitarbeiter!$C45))+1),MAX(0,NETWORKDAYS(MAX(DATE(2026,2,1),Mitarbeiter!$C45),MIN(DATE(2026,3,0),IF(Mitarbeiter!$D45="",DATE(2026,3,0),Mitarbeiter!$D45),TODAY()),Einstellungen!$F$13:$F$67)))*N(Mitarbeiter!$E45)/IF(Einstellungen!$C$11="7 Tage",7,5),N('Ist-Stunden'!G45)),MAX(IF(Einstellungen!$C$11="7 Tage",MAX(0,(MIN(DATE(2026,3,0),IF(Mitarbeiter!$D45="",DATE(2026,3,0),Mitarbeiter!$D45),TODAY()))-(MAX(DATE(2026,2,1),Mitarbeiter!$C45))+1),MAX(0,NETWORKDAYS(MAX(DATE(2026,2,1),Mitarbeiter!$C45),MIN(DATE(2026,3,0),IF(Mitarbeiter!$D45="",DATE(2026,3,0),Mitarbeiter!$D45),TODAY()),Einstellungen!$F$13:$F$67)))*N(Mitarbeiter!$E45)/IF(Einstellungen!$C$11="7 Tage",7,5),N('Ist-Stunden'!G45)+(N(Krankheitstage!H45)+N(Krankheitstage!T45))*N($C45))))</f>
        <v/>
      </c>
      <c r="AL45" s="76">
        <f>IF($B45="",0,IF(Einstellungen!$C$10="Ja",MAX(IF(Einstellungen!$C$11="7 Tage",MAX(0,(MIN(DATE(2026,4,0),IF(Mitarbeiter!$D45="",DATE(2026,4,0),Mitarbeiter!$D45),TODAY()))-(MAX(DATE(2026,3,1),Mitarbeiter!$C45))+1),MAX(0,NETWORKDAYS(MAX(DATE(2026,3,1),Mitarbeiter!$C45),MIN(DATE(2026,4,0),IF(Mitarbeiter!$D45="",DATE(2026,4,0),Mitarbeiter!$D45),TODAY()),Einstellungen!$F$13:$F$67)))*N(Mitarbeiter!$E45)/IF(Einstellungen!$C$11="7 Tage",7,5),N('Ist-Stunden'!H45)),MAX(IF(Einstellungen!$C$11="7 Tage",MAX(0,(MIN(DATE(2026,4,0),IF(Mitarbeiter!$D45="",DATE(2026,4,0),Mitarbeiter!$D45),TODAY()))-(MAX(DATE(2026,3,1),Mitarbeiter!$C45))+1),MAX(0,NETWORKDAYS(MAX(DATE(2026,3,1),Mitarbeiter!$C45),MIN(DATE(2026,4,0),IF(Mitarbeiter!$D45="",DATE(2026,4,0),Mitarbeiter!$D45),TODAY()),Einstellungen!$F$13:$F$67)))*N(Mitarbeiter!$E45)/IF(Einstellungen!$C$11="7 Tage",7,5),N('Ist-Stunden'!H45)+(N(Krankheitstage!I45)+N(Krankheitstage!U45))*N($C45))))</f>
        <v/>
      </c>
      <c r="AM45" s="76">
        <f>IF($B45="",0,IF(Einstellungen!$C$10="Ja",MAX(IF(Einstellungen!$C$11="7 Tage",MAX(0,(MIN(DATE(2026,5,0),IF(Mitarbeiter!$D45="",DATE(2026,5,0),Mitarbeiter!$D45),TODAY()))-(MAX(DATE(2026,4,1),Mitarbeiter!$C45))+1),MAX(0,NETWORKDAYS(MAX(DATE(2026,4,1),Mitarbeiter!$C45),MIN(DATE(2026,5,0),IF(Mitarbeiter!$D45="",DATE(2026,5,0),Mitarbeiter!$D45),TODAY()),Einstellungen!$F$13:$F$67)))*N(Mitarbeiter!$E45)/IF(Einstellungen!$C$11="7 Tage",7,5),N('Ist-Stunden'!I45)),MAX(IF(Einstellungen!$C$11="7 Tage",MAX(0,(MIN(DATE(2026,5,0),IF(Mitarbeiter!$D45="",DATE(2026,5,0),Mitarbeiter!$D45),TODAY()))-(MAX(DATE(2026,4,1),Mitarbeiter!$C45))+1),MAX(0,NETWORKDAYS(MAX(DATE(2026,4,1),Mitarbeiter!$C45),MIN(DATE(2026,5,0),IF(Mitarbeiter!$D45="",DATE(2026,5,0),Mitarbeiter!$D45),TODAY()),Einstellungen!$F$13:$F$67)))*N(Mitarbeiter!$E45)/IF(Einstellungen!$C$11="7 Tage",7,5),N('Ist-Stunden'!I45)+(N(Krankheitstage!J45)+N(Krankheitstage!V45))*N($C45))))</f>
        <v/>
      </c>
      <c r="AN45" s="76">
        <f>IF($B45="",0,IF(Einstellungen!$C$10="Ja",MAX(IF(Einstellungen!$C$11="7 Tage",MAX(0,(MIN(DATE(2026,6,0),IF(Mitarbeiter!$D45="",DATE(2026,6,0),Mitarbeiter!$D45),TODAY()))-(MAX(DATE(2026,5,1),Mitarbeiter!$C45))+1),MAX(0,NETWORKDAYS(MAX(DATE(2026,5,1),Mitarbeiter!$C45),MIN(DATE(2026,6,0),IF(Mitarbeiter!$D45="",DATE(2026,6,0),Mitarbeiter!$D45),TODAY()),Einstellungen!$F$13:$F$67)))*N(Mitarbeiter!$E45)/IF(Einstellungen!$C$11="7 Tage",7,5),N('Ist-Stunden'!J45)),MAX(IF(Einstellungen!$C$11="7 Tage",MAX(0,(MIN(DATE(2026,6,0),IF(Mitarbeiter!$D45="",DATE(2026,6,0),Mitarbeiter!$D45),TODAY()))-(MAX(DATE(2026,5,1),Mitarbeiter!$C45))+1),MAX(0,NETWORKDAYS(MAX(DATE(2026,5,1),Mitarbeiter!$C45),MIN(DATE(2026,6,0),IF(Mitarbeiter!$D45="",DATE(2026,6,0),Mitarbeiter!$D45),TODAY()),Einstellungen!$F$13:$F$67)))*N(Mitarbeiter!$E45)/IF(Einstellungen!$C$11="7 Tage",7,5),N('Ist-Stunden'!J45)+(N(Krankheitstage!K45)+N(Krankheitstage!W45))*N($C45))))</f>
        <v/>
      </c>
      <c r="AO45" s="76">
        <f>IF($B45="",0,IF(Einstellungen!$C$10="Ja",MAX(IF(Einstellungen!$C$11="7 Tage",MAX(0,(MIN(DATE(2026,7,0),IF(Mitarbeiter!$D45="",DATE(2026,7,0),Mitarbeiter!$D45),TODAY()))-(MAX(DATE(2026,6,1),Mitarbeiter!$C45))+1),MAX(0,NETWORKDAYS(MAX(DATE(2026,6,1),Mitarbeiter!$C45),MIN(DATE(2026,7,0),IF(Mitarbeiter!$D45="",DATE(2026,7,0),Mitarbeiter!$D45),TODAY()),Einstellungen!$F$13:$F$67)))*N(Mitarbeiter!$E45)/IF(Einstellungen!$C$11="7 Tage",7,5),N('Ist-Stunden'!K45)),MAX(IF(Einstellungen!$C$11="7 Tage",MAX(0,(MIN(DATE(2026,7,0),IF(Mitarbeiter!$D45="",DATE(2026,7,0),Mitarbeiter!$D45),TODAY()))-(MAX(DATE(2026,6,1),Mitarbeiter!$C45))+1),MAX(0,NETWORKDAYS(MAX(DATE(2026,6,1),Mitarbeiter!$C45),MIN(DATE(2026,7,0),IF(Mitarbeiter!$D45="",DATE(2026,7,0),Mitarbeiter!$D45),TODAY()),Einstellungen!$F$13:$F$67)))*N(Mitarbeiter!$E45)/IF(Einstellungen!$C$11="7 Tage",7,5),N('Ist-Stunden'!K45)+(N(Krankheitstage!L45)+N(Krankheitstage!X45))*N($C45))))</f>
        <v/>
      </c>
      <c r="AP45" s="76">
        <f>IF($B45="",0,IF(Einstellungen!$C$10="Ja",MAX(IF(Einstellungen!$C$11="7 Tage",MAX(0,(MIN(DATE(2026,8,0),IF(Mitarbeiter!$D45="",DATE(2026,8,0),Mitarbeiter!$D45),TODAY()))-(MAX(DATE(2026,7,1),Mitarbeiter!$C45))+1),MAX(0,NETWORKDAYS(MAX(DATE(2026,7,1),Mitarbeiter!$C45),MIN(DATE(2026,8,0),IF(Mitarbeiter!$D45="",DATE(2026,8,0),Mitarbeiter!$D45),TODAY()),Einstellungen!$F$13:$F$67)))*N(Mitarbeiter!$E45)/IF(Einstellungen!$C$11="7 Tage",7,5),N('Ist-Stunden'!L45)),MAX(IF(Einstellungen!$C$11="7 Tage",MAX(0,(MIN(DATE(2026,8,0),IF(Mitarbeiter!$D45="",DATE(2026,8,0),Mitarbeiter!$D45),TODAY()))-(MAX(DATE(2026,7,1),Mitarbeiter!$C45))+1),MAX(0,NETWORKDAYS(MAX(DATE(2026,7,1),Mitarbeiter!$C45),MIN(DATE(2026,8,0),IF(Mitarbeiter!$D45="",DATE(2026,8,0),Mitarbeiter!$D45),TODAY()),Einstellungen!$F$13:$F$67)))*N(Mitarbeiter!$E45)/IF(Einstellungen!$C$11="7 Tage",7,5),N('Ist-Stunden'!L45)+(N(Krankheitstage!M45)+N(Krankheitstage!Y45))*N($C45))))</f>
        <v/>
      </c>
      <c r="AQ45" s="76">
        <f>IF($B45="",0,IF(Einstellungen!$C$10="Ja",MAX(IF(Einstellungen!$C$11="7 Tage",MAX(0,(MIN(DATE(2026,9,0),IF(Mitarbeiter!$D45="",DATE(2026,9,0),Mitarbeiter!$D45),TODAY()))-(MAX(DATE(2026,8,1),Mitarbeiter!$C45))+1),MAX(0,NETWORKDAYS(MAX(DATE(2026,8,1),Mitarbeiter!$C45),MIN(DATE(2026,9,0),IF(Mitarbeiter!$D45="",DATE(2026,9,0),Mitarbeiter!$D45),TODAY()),Einstellungen!$F$13:$F$67)))*N(Mitarbeiter!$E45)/IF(Einstellungen!$C$11="7 Tage",7,5),N('Ist-Stunden'!M45)),MAX(IF(Einstellungen!$C$11="7 Tage",MAX(0,(MIN(DATE(2026,9,0),IF(Mitarbeiter!$D45="",DATE(2026,9,0),Mitarbeiter!$D45),TODAY()))-(MAX(DATE(2026,8,1),Mitarbeiter!$C45))+1),MAX(0,NETWORKDAYS(MAX(DATE(2026,8,1),Mitarbeiter!$C45),MIN(DATE(2026,9,0),IF(Mitarbeiter!$D45="",DATE(2026,9,0),Mitarbeiter!$D45),TODAY()),Einstellungen!$F$13:$F$67)))*N(Mitarbeiter!$E45)/IF(Einstellungen!$C$11="7 Tage",7,5),N('Ist-Stunden'!M45)+(N(Krankheitstage!N45)+N(Krankheitstage!Z45))*N($C45))))</f>
        <v/>
      </c>
      <c r="AR45" s="76">
        <f>IF($B45="",0,IF(Einstellungen!$C$10="Ja",MAX(IF(Einstellungen!$C$11="7 Tage",MAX(0,(MIN(DATE(2026,10,0),IF(Mitarbeiter!$D45="",DATE(2026,10,0),Mitarbeiter!$D45),TODAY()))-(MAX(DATE(2026,9,1),Mitarbeiter!$C45))+1),MAX(0,NETWORKDAYS(MAX(DATE(2026,9,1),Mitarbeiter!$C45),MIN(DATE(2026,10,0),IF(Mitarbeiter!$D45="",DATE(2026,10,0),Mitarbeiter!$D45),TODAY()),Einstellungen!$F$13:$F$67)))*N(Mitarbeiter!$E45)/IF(Einstellungen!$C$11="7 Tage",7,5),N('Ist-Stunden'!N45)),MAX(IF(Einstellungen!$C$11="7 Tage",MAX(0,(MIN(DATE(2026,10,0),IF(Mitarbeiter!$D45="",DATE(2026,10,0),Mitarbeiter!$D45),TODAY()))-(MAX(DATE(2026,9,1),Mitarbeiter!$C45))+1),MAX(0,NETWORKDAYS(MAX(DATE(2026,9,1),Mitarbeiter!$C45),MIN(DATE(2026,10,0),IF(Mitarbeiter!$D45="",DATE(2026,10,0),Mitarbeiter!$D45),TODAY()),Einstellungen!$F$13:$F$67)))*N(Mitarbeiter!$E45)/IF(Einstellungen!$C$11="7 Tage",7,5),N('Ist-Stunden'!N45)+(N(Krankheitstage!O45)+N(Krankheitstage!AA45))*N($C45))))</f>
        <v/>
      </c>
      <c r="AS45" s="76">
        <f>IF($B45="",0,IF(Einstellungen!$C$10="Ja",MAX(IF(Einstellungen!$C$11="7 Tage",MAX(0,(MIN(DATE(2026,11,0),IF(Mitarbeiter!$D45="",DATE(2026,11,0),Mitarbeiter!$D45),TODAY()))-(MAX(DATE(2026,10,1),Mitarbeiter!$C45))+1),MAX(0,NETWORKDAYS(MAX(DATE(2026,10,1),Mitarbeiter!$C45),MIN(DATE(2026,11,0),IF(Mitarbeiter!$D45="",DATE(2026,11,0),Mitarbeiter!$D45),TODAY()),Einstellungen!$F$13:$F$67)))*N(Mitarbeiter!$E45)/IF(Einstellungen!$C$11="7 Tage",7,5),N('Ist-Stunden'!O45)),MAX(IF(Einstellungen!$C$11="7 Tage",MAX(0,(MIN(DATE(2026,11,0),IF(Mitarbeiter!$D45="",DATE(2026,11,0),Mitarbeiter!$D45),TODAY()))-(MAX(DATE(2026,10,1),Mitarbeiter!$C45))+1),MAX(0,NETWORKDAYS(MAX(DATE(2026,10,1),Mitarbeiter!$C45),MIN(DATE(2026,11,0),IF(Mitarbeiter!$D45="",DATE(2026,11,0),Mitarbeiter!$D45),TODAY()),Einstellungen!$F$13:$F$67)))*N(Mitarbeiter!$E45)/IF(Einstellungen!$C$11="7 Tage",7,5),N('Ist-Stunden'!O45)+(N(Krankheitstage!P45)+N(Krankheitstage!AB45))*N($C45))))</f>
        <v/>
      </c>
      <c r="AT45" s="76">
        <f>IF($B45="",0,IF(Einstellungen!$C$10="Ja",MAX(IF(Einstellungen!$C$11="7 Tage",MAX(0,(MIN(DATE(2026,12,0),IF(Mitarbeiter!$D45="",DATE(2026,12,0),Mitarbeiter!$D45),TODAY()))-(MAX(DATE(2026,11,1),Mitarbeiter!$C45))+1),MAX(0,NETWORKDAYS(MAX(DATE(2026,11,1),Mitarbeiter!$C45),MIN(DATE(2026,12,0),IF(Mitarbeiter!$D45="",DATE(2026,12,0),Mitarbeiter!$D45),TODAY()),Einstellungen!$F$13:$F$67)))*N(Mitarbeiter!$E45)/IF(Einstellungen!$C$11="7 Tage",7,5),N('Ist-Stunden'!P45)),MAX(IF(Einstellungen!$C$11="7 Tage",MAX(0,(MIN(DATE(2026,12,0),IF(Mitarbeiter!$D45="",DATE(2026,12,0),Mitarbeiter!$D45),TODAY()))-(MAX(DATE(2026,11,1),Mitarbeiter!$C45))+1),MAX(0,NETWORKDAYS(MAX(DATE(2026,11,1),Mitarbeiter!$C45),MIN(DATE(2026,12,0),IF(Mitarbeiter!$D45="",DATE(2026,12,0),Mitarbeiter!$D45),TODAY()),Einstellungen!$F$13:$F$67)))*N(Mitarbeiter!$E45)/IF(Einstellungen!$C$11="7 Tage",7,5),N('Ist-Stunden'!P45)+(N(Krankheitstage!Q45)+N(Krankheitstage!AC45))*N($C45))))</f>
        <v/>
      </c>
      <c r="AU45" s="76">
        <f>IF($B45="",0,IF(Einstellungen!$C$10="Ja",MAX(IF(Einstellungen!$C$11="7 Tage",MAX(0,(MIN(DATE(2026,13,0),IF(Mitarbeiter!$D45="",DATE(2026,13,0),Mitarbeiter!$D45),TODAY()))-(MAX(DATE(2026,12,1),Mitarbeiter!$C45))+1),MAX(0,NETWORKDAYS(MAX(DATE(2026,12,1),Mitarbeiter!$C45),MIN(DATE(2026,13,0),IF(Mitarbeiter!$D45="",DATE(2026,13,0),Mitarbeiter!$D45),TODAY()),Einstellungen!$F$13:$F$67)))*N(Mitarbeiter!$E45)/IF(Einstellungen!$C$11="7 Tage",7,5),N('Ist-Stunden'!Q45)),MAX(IF(Einstellungen!$C$11="7 Tage",MAX(0,(MIN(DATE(2026,13,0),IF(Mitarbeiter!$D45="",DATE(2026,13,0),Mitarbeiter!$D45),TODAY()))-(MAX(DATE(2026,12,1),Mitarbeiter!$C45))+1),MAX(0,NETWORKDAYS(MAX(DATE(2026,12,1),Mitarbeiter!$C45),MIN(DATE(2026,13,0),IF(Mitarbeiter!$D45="",DATE(2026,13,0),Mitarbeiter!$D45),TODAY()),Einstellungen!$F$13:$F$67)))*N(Mitarbeiter!$E45)/IF(Einstellungen!$C$11="7 Tage",7,5),N('Ist-Stunden'!Q45)+(N(Krankheitstage!R45)+N(Krankheitstage!AD45))*N($C45))))</f>
        <v/>
      </c>
      <c r="AV45" s="76">
        <f>IF($B45="",0,IF(Einstellungen!$C$10="Ja",MAX(IF(Einstellungen!$C$11="7 Tage",MAX(0,(MIN(DATE(2027,2,0),IF(Mitarbeiter!$D45="",DATE(2027,2,0),Mitarbeiter!$D45),TODAY()))-(MAX(DATE(2027,1,1),Mitarbeiter!$C45))+1),MAX(0,NETWORKDAYS(MAX(DATE(2027,1,1),Mitarbeiter!$C45),MIN(DATE(2027,2,0),IF(Mitarbeiter!$D45="",DATE(2027,2,0),Mitarbeiter!$D45),TODAY()),Einstellungen!$F$13:$F$67)))*N(Mitarbeiter!$E45)/IF(Einstellungen!$C$11="7 Tage",7,5),N('Ist-Stunden'!R45)),MAX(IF(Einstellungen!$C$11="7 Tage",MAX(0,(MIN(DATE(2027,2,0),IF(Mitarbeiter!$D45="",DATE(2027,2,0),Mitarbeiter!$D45),TODAY()))-(MAX(DATE(2027,1,1),Mitarbeiter!$C45))+1),MAX(0,NETWORKDAYS(MAX(DATE(2027,1,1),Mitarbeiter!$C45),MIN(DATE(2027,2,0),IF(Mitarbeiter!$D45="",DATE(2027,2,0),Mitarbeiter!$D45),TODAY()),Einstellungen!$F$13:$F$67)))*N(Mitarbeiter!$E45)/IF(Einstellungen!$C$11="7 Tage",7,5),N('Ist-Stunden'!R45)+(N(Krankheitstage!AE45)+N(Krankheitstage!AQ45))*N($C45))))</f>
        <v/>
      </c>
      <c r="AW45" s="76">
        <f>IF($B45="",0,IF(Einstellungen!$C$10="Ja",MAX(IF(Einstellungen!$C$11="7 Tage",MAX(0,(MIN(DATE(2027,3,0),IF(Mitarbeiter!$D45="",DATE(2027,3,0),Mitarbeiter!$D45),TODAY()))-(MAX(DATE(2027,2,1),Mitarbeiter!$C45))+1),MAX(0,NETWORKDAYS(MAX(DATE(2027,2,1),Mitarbeiter!$C45),MIN(DATE(2027,3,0),IF(Mitarbeiter!$D45="",DATE(2027,3,0),Mitarbeiter!$D45),TODAY()),Einstellungen!$F$13:$F$67)))*N(Mitarbeiter!$E45)/IF(Einstellungen!$C$11="7 Tage",7,5),N('Ist-Stunden'!S45)),MAX(IF(Einstellungen!$C$11="7 Tage",MAX(0,(MIN(DATE(2027,3,0),IF(Mitarbeiter!$D45="",DATE(2027,3,0),Mitarbeiter!$D45),TODAY()))-(MAX(DATE(2027,2,1),Mitarbeiter!$C45))+1),MAX(0,NETWORKDAYS(MAX(DATE(2027,2,1),Mitarbeiter!$C45),MIN(DATE(2027,3,0),IF(Mitarbeiter!$D45="",DATE(2027,3,0),Mitarbeiter!$D45),TODAY()),Einstellungen!$F$13:$F$67)))*N(Mitarbeiter!$E45)/IF(Einstellungen!$C$11="7 Tage",7,5),N('Ist-Stunden'!S45)+(N(Krankheitstage!AF45)+N(Krankheitstage!AR45))*N($C45))))</f>
        <v/>
      </c>
      <c r="AX45" s="76">
        <f>IF($B45="",0,IF(Einstellungen!$C$10="Ja",MAX(IF(Einstellungen!$C$11="7 Tage",MAX(0,(MIN(DATE(2027,4,0),IF(Mitarbeiter!$D45="",DATE(2027,4,0),Mitarbeiter!$D45),TODAY()))-(MAX(DATE(2027,3,1),Mitarbeiter!$C45))+1),MAX(0,NETWORKDAYS(MAX(DATE(2027,3,1),Mitarbeiter!$C45),MIN(DATE(2027,4,0),IF(Mitarbeiter!$D45="",DATE(2027,4,0),Mitarbeiter!$D45),TODAY()),Einstellungen!$F$13:$F$67)))*N(Mitarbeiter!$E45)/IF(Einstellungen!$C$11="7 Tage",7,5),N('Ist-Stunden'!T45)),MAX(IF(Einstellungen!$C$11="7 Tage",MAX(0,(MIN(DATE(2027,4,0),IF(Mitarbeiter!$D45="",DATE(2027,4,0),Mitarbeiter!$D45),TODAY()))-(MAX(DATE(2027,3,1),Mitarbeiter!$C45))+1),MAX(0,NETWORKDAYS(MAX(DATE(2027,3,1),Mitarbeiter!$C45),MIN(DATE(2027,4,0),IF(Mitarbeiter!$D45="",DATE(2027,4,0),Mitarbeiter!$D45),TODAY()),Einstellungen!$F$13:$F$67)))*N(Mitarbeiter!$E45)/IF(Einstellungen!$C$11="7 Tage",7,5),N('Ist-Stunden'!T45)+(N(Krankheitstage!AG45)+N(Krankheitstage!AS45))*N($C45))))</f>
        <v/>
      </c>
      <c r="AY45" s="76">
        <f>IF($B45="",0,IF(Einstellungen!$C$10="Ja",MAX(IF(Einstellungen!$C$11="7 Tage",MAX(0,(MIN(DATE(2027,5,0),IF(Mitarbeiter!$D45="",DATE(2027,5,0),Mitarbeiter!$D45),TODAY()))-(MAX(DATE(2027,4,1),Mitarbeiter!$C45))+1),MAX(0,NETWORKDAYS(MAX(DATE(2027,4,1),Mitarbeiter!$C45),MIN(DATE(2027,5,0),IF(Mitarbeiter!$D45="",DATE(2027,5,0),Mitarbeiter!$D45),TODAY()),Einstellungen!$F$13:$F$67)))*N(Mitarbeiter!$E45)/IF(Einstellungen!$C$11="7 Tage",7,5),N('Ist-Stunden'!U45)),MAX(IF(Einstellungen!$C$11="7 Tage",MAX(0,(MIN(DATE(2027,5,0),IF(Mitarbeiter!$D45="",DATE(2027,5,0),Mitarbeiter!$D45),TODAY()))-(MAX(DATE(2027,4,1),Mitarbeiter!$C45))+1),MAX(0,NETWORKDAYS(MAX(DATE(2027,4,1),Mitarbeiter!$C45),MIN(DATE(2027,5,0),IF(Mitarbeiter!$D45="",DATE(2027,5,0),Mitarbeiter!$D45),TODAY()),Einstellungen!$F$13:$F$67)))*N(Mitarbeiter!$E45)/IF(Einstellungen!$C$11="7 Tage",7,5),N('Ist-Stunden'!U45)+(N(Krankheitstage!AH45)+N(Krankheitstage!AT45))*N($C45))))</f>
        <v/>
      </c>
      <c r="AZ45" s="76">
        <f>IF($B45="",0,IF(Einstellungen!$C$10="Ja",MAX(IF(Einstellungen!$C$11="7 Tage",MAX(0,(MIN(DATE(2027,6,0),IF(Mitarbeiter!$D45="",DATE(2027,6,0),Mitarbeiter!$D45),TODAY()))-(MAX(DATE(2027,5,1),Mitarbeiter!$C45))+1),MAX(0,NETWORKDAYS(MAX(DATE(2027,5,1),Mitarbeiter!$C45),MIN(DATE(2027,6,0),IF(Mitarbeiter!$D45="",DATE(2027,6,0),Mitarbeiter!$D45),TODAY()),Einstellungen!$F$13:$F$67)))*N(Mitarbeiter!$E45)/IF(Einstellungen!$C$11="7 Tage",7,5),N('Ist-Stunden'!V45)),MAX(IF(Einstellungen!$C$11="7 Tage",MAX(0,(MIN(DATE(2027,6,0),IF(Mitarbeiter!$D45="",DATE(2027,6,0),Mitarbeiter!$D45),TODAY()))-(MAX(DATE(2027,5,1),Mitarbeiter!$C45))+1),MAX(0,NETWORKDAYS(MAX(DATE(2027,5,1),Mitarbeiter!$C45),MIN(DATE(2027,6,0),IF(Mitarbeiter!$D45="",DATE(2027,6,0),Mitarbeiter!$D45),TODAY()),Einstellungen!$F$13:$F$67)))*N(Mitarbeiter!$E45)/IF(Einstellungen!$C$11="7 Tage",7,5),N('Ist-Stunden'!V45)+(N(Krankheitstage!AI45)+N(Krankheitstage!AU45))*N($C45))))</f>
        <v/>
      </c>
      <c r="BA45" s="76">
        <f>IF($B45="",0,IF(Einstellungen!$C$10="Ja",MAX(IF(Einstellungen!$C$11="7 Tage",MAX(0,(MIN(DATE(2027,7,0),IF(Mitarbeiter!$D45="",DATE(2027,7,0),Mitarbeiter!$D45),TODAY()))-(MAX(DATE(2027,6,1),Mitarbeiter!$C45))+1),MAX(0,NETWORKDAYS(MAX(DATE(2027,6,1),Mitarbeiter!$C45),MIN(DATE(2027,7,0),IF(Mitarbeiter!$D45="",DATE(2027,7,0),Mitarbeiter!$D45),TODAY()),Einstellungen!$F$13:$F$67)))*N(Mitarbeiter!$E45)/IF(Einstellungen!$C$11="7 Tage",7,5),N('Ist-Stunden'!W45)),MAX(IF(Einstellungen!$C$11="7 Tage",MAX(0,(MIN(DATE(2027,7,0),IF(Mitarbeiter!$D45="",DATE(2027,7,0),Mitarbeiter!$D45),TODAY()))-(MAX(DATE(2027,6,1),Mitarbeiter!$C45))+1),MAX(0,NETWORKDAYS(MAX(DATE(2027,6,1),Mitarbeiter!$C45),MIN(DATE(2027,7,0),IF(Mitarbeiter!$D45="",DATE(2027,7,0),Mitarbeiter!$D45),TODAY()),Einstellungen!$F$13:$F$67)))*N(Mitarbeiter!$E45)/IF(Einstellungen!$C$11="7 Tage",7,5),N('Ist-Stunden'!W45)+(N(Krankheitstage!AJ45)+N(Krankheitstage!AV45))*N($C45))))</f>
        <v/>
      </c>
      <c r="BB45" s="76">
        <f>IF($B45="",0,IF(Einstellungen!$C$10="Ja",MAX(IF(Einstellungen!$C$11="7 Tage",MAX(0,(MIN(DATE(2027,8,0),IF(Mitarbeiter!$D45="",DATE(2027,8,0),Mitarbeiter!$D45),TODAY()))-(MAX(DATE(2027,7,1),Mitarbeiter!$C45))+1),MAX(0,NETWORKDAYS(MAX(DATE(2027,7,1),Mitarbeiter!$C45),MIN(DATE(2027,8,0),IF(Mitarbeiter!$D45="",DATE(2027,8,0),Mitarbeiter!$D45),TODAY()),Einstellungen!$F$13:$F$67)))*N(Mitarbeiter!$E45)/IF(Einstellungen!$C$11="7 Tage",7,5),N('Ist-Stunden'!X45)),MAX(IF(Einstellungen!$C$11="7 Tage",MAX(0,(MIN(DATE(2027,8,0),IF(Mitarbeiter!$D45="",DATE(2027,8,0),Mitarbeiter!$D45),TODAY()))-(MAX(DATE(2027,7,1),Mitarbeiter!$C45))+1),MAX(0,NETWORKDAYS(MAX(DATE(2027,7,1),Mitarbeiter!$C45),MIN(DATE(2027,8,0),IF(Mitarbeiter!$D45="",DATE(2027,8,0),Mitarbeiter!$D45),TODAY()),Einstellungen!$F$13:$F$67)))*N(Mitarbeiter!$E45)/IF(Einstellungen!$C$11="7 Tage",7,5),N('Ist-Stunden'!X45)+(N(Krankheitstage!AK45)+N(Krankheitstage!AW45))*N($C45))))</f>
        <v/>
      </c>
      <c r="BC45" s="76">
        <f>IF($B45="",0,IF(Einstellungen!$C$10="Ja",MAX(IF(Einstellungen!$C$11="7 Tage",MAX(0,(MIN(DATE(2027,9,0),IF(Mitarbeiter!$D45="",DATE(2027,9,0),Mitarbeiter!$D45),TODAY()))-(MAX(DATE(2027,8,1),Mitarbeiter!$C45))+1),MAX(0,NETWORKDAYS(MAX(DATE(2027,8,1),Mitarbeiter!$C45),MIN(DATE(2027,9,0),IF(Mitarbeiter!$D45="",DATE(2027,9,0),Mitarbeiter!$D45),TODAY()),Einstellungen!$F$13:$F$67)))*N(Mitarbeiter!$E45)/IF(Einstellungen!$C$11="7 Tage",7,5),N('Ist-Stunden'!Y45)),MAX(IF(Einstellungen!$C$11="7 Tage",MAX(0,(MIN(DATE(2027,9,0),IF(Mitarbeiter!$D45="",DATE(2027,9,0),Mitarbeiter!$D45),TODAY()))-(MAX(DATE(2027,8,1),Mitarbeiter!$C45))+1),MAX(0,NETWORKDAYS(MAX(DATE(2027,8,1),Mitarbeiter!$C45),MIN(DATE(2027,9,0),IF(Mitarbeiter!$D45="",DATE(2027,9,0),Mitarbeiter!$D45),TODAY()),Einstellungen!$F$13:$F$67)))*N(Mitarbeiter!$E45)/IF(Einstellungen!$C$11="7 Tage",7,5),N('Ist-Stunden'!Y45)+(N(Krankheitstage!AL45)+N(Krankheitstage!AX45))*N($C45))))</f>
        <v/>
      </c>
      <c r="BD45" s="76">
        <f>IF($B45="",0,IF(Einstellungen!$C$10="Ja",MAX(IF(Einstellungen!$C$11="7 Tage",MAX(0,(MIN(DATE(2027,10,0),IF(Mitarbeiter!$D45="",DATE(2027,10,0),Mitarbeiter!$D45),TODAY()))-(MAX(DATE(2027,9,1),Mitarbeiter!$C45))+1),MAX(0,NETWORKDAYS(MAX(DATE(2027,9,1),Mitarbeiter!$C45),MIN(DATE(2027,10,0),IF(Mitarbeiter!$D45="",DATE(2027,10,0),Mitarbeiter!$D45),TODAY()),Einstellungen!$F$13:$F$67)))*N(Mitarbeiter!$E45)/IF(Einstellungen!$C$11="7 Tage",7,5),N('Ist-Stunden'!Z45)),MAX(IF(Einstellungen!$C$11="7 Tage",MAX(0,(MIN(DATE(2027,10,0),IF(Mitarbeiter!$D45="",DATE(2027,10,0),Mitarbeiter!$D45),TODAY()))-(MAX(DATE(2027,9,1),Mitarbeiter!$C45))+1),MAX(0,NETWORKDAYS(MAX(DATE(2027,9,1),Mitarbeiter!$C45),MIN(DATE(2027,10,0),IF(Mitarbeiter!$D45="",DATE(2027,10,0),Mitarbeiter!$D45),TODAY()),Einstellungen!$F$13:$F$67)))*N(Mitarbeiter!$E45)/IF(Einstellungen!$C$11="7 Tage",7,5),N('Ist-Stunden'!Z45)+(N(Krankheitstage!AM45)+N(Krankheitstage!AY45))*N($C45))))</f>
        <v/>
      </c>
      <c r="BE45" s="76">
        <f>IF($B45="",0,IF(Einstellungen!$C$10="Ja",MAX(IF(Einstellungen!$C$11="7 Tage",MAX(0,(MIN(DATE(2027,11,0),IF(Mitarbeiter!$D45="",DATE(2027,11,0),Mitarbeiter!$D45),TODAY()))-(MAX(DATE(2027,10,1),Mitarbeiter!$C45))+1),MAX(0,NETWORKDAYS(MAX(DATE(2027,10,1),Mitarbeiter!$C45),MIN(DATE(2027,11,0),IF(Mitarbeiter!$D45="",DATE(2027,11,0),Mitarbeiter!$D45),TODAY()),Einstellungen!$F$13:$F$67)))*N(Mitarbeiter!$E45)/IF(Einstellungen!$C$11="7 Tage",7,5),N('Ist-Stunden'!AA45)),MAX(IF(Einstellungen!$C$11="7 Tage",MAX(0,(MIN(DATE(2027,11,0),IF(Mitarbeiter!$D45="",DATE(2027,11,0),Mitarbeiter!$D45),TODAY()))-(MAX(DATE(2027,10,1),Mitarbeiter!$C45))+1),MAX(0,NETWORKDAYS(MAX(DATE(2027,10,1),Mitarbeiter!$C45),MIN(DATE(2027,11,0),IF(Mitarbeiter!$D45="",DATE(2027,11,0),Mitarbeiter!$D45),TODAY()),Einstellungen!$F$13:$F$67)))*N(Mitarbeiter!$E45)/IF(Einstellungen!$C$11="7 Tage",7,5),N('Ist-Stunden'!AA45)+(N(Krankheitstage!AN45)+N(Krankheitstage!AZ45))*N($C45))))</f>
        <v/>
      </c>
      <c r="BF45" s="76">
        <f>IF($B45="",0,IF(Einstellungen!$C$10="Ja",MAX(IF(Einstellungen!$C$11="7 Tage",MAX(0,(MIN(DATE(2027,12,0),IF(Mitarbeiter!$D45="",DATE(2027,12,0),Mitarbeiter!$D45),TODAY()))-(MAX(DATE(2027,11,1),Mitarbeiter!$C45))+1),MAX(0,NETWORKDAYS(MAX(DATE(2027,11,1),Mitarbeiter!$C45),MIN(DATE(2027,12,0),IF(Mitarbeiter!$D45="",DATE(2027,12,0),Mitarbeiter!$D45),TODAY()),Einstellungen!$F$13:$F$67)))*N(Mitarbeiter!$E45)/IF(Einstellungen!$C$11="7 Tage",7,5),N('Ist-Stunden'!AB45)),MAX(IF(Einstellungen!$C$11="7 Tage",MAX(0,(MIN(DATE(2027,12,0),IF(Mitarbeiter!$D45="",DATE(2027,12,0),Mitarbeiter!$D45),TODAY()))-(MAX(DATE(2027,11,1),Mitarbeiter!$C45))+1),MAX(0,NETWORKDAYS(MAX(DATE(2027,11,1),Mitarbeiter!$C45),MIN(DATE(2027,12,0),IF(Mitarbeiter!$D45="",DATE(2027,12,0),Mitarbeiter!$D45),TODAY()),Einstellungen!$F$13:$F$67)))*N(Mitarbeiter!$E45)/IF(Einstellungen!$C$11="7 Tage",7,5),N('Ist-Stunden'!AB45)+(N(Krankheitstage!AO45)+N(Krankheitstage!BA45))*N($C45))))</f>
        <v/>
      </c>
      <c r="BG45" s="76">
        <f>IF($B45="",0,IF(Einstellungen!$C$10="Ja",MAX(IF(Einstellungen!$C$11="7 Tage",MAX(0,(MIN(DATE(2027,13,0),IF(Mitarbeiter!$D45="",DATE(2027,13,0),Mitarbeiter!$D45),TODAY()))-(MAX(DATE(2027,12,1),Mitarbeiter!$C45))+1),MAX(0,NETWORKDAYS(MAX(DATE(2027,12,1),Mitarbeiter!$C45),MIN(DATE(2027,13,0),IF(Mitarbeiter!$D45="",DATE(2027,13,0),Mitarbeiter!$D45),TODAY()),Einstellungen!$F$13:$F$67)))*N(Mitarbeiter!$E45)/IF(Einstellungen!$C$11="7 Tage",7,5),N('Ist-Stunden'!AC45)),MAX(IF(Einstellungen!$C$11="7 Tage",MAX(0,(MIN(DATE(2027,13,0),IF(Mitarbeiter!$D45="",DATE(2027,13,0),Mitarbeiter!$D45),TODAY()))-(MAX(DATE(2027,12,1),Mitarbeiter!$C45))+1),MAX(0,NETWORKDAYS(MAX(DATE(2027,12,1),Mitarbeiter!$C45),MIN(DATE(2027,13,0),IF(Mitarbeiter!$D45="",DATE(2027,13,0),Mitarbeiter!$D45),TODAY()),Einstellungen!$F$13:$F$67)))*N(Mitarbeiter!$E45)/IF(Einstellungen!$C$11="7 Tage",7,5),N('Ist-Stunden'!AC45)+(N(Krankheitstage!AP45)+N(Krankheitstage!BB45))*N($C45))))</f>
        <v/>
      </c>
      <c r="BH45" s="76">
        <f>IF($B45="",0,IF(Einstellungen!$C$10="Ja",MAX(IF(Einstellungen!$C$11="7 Tage",MAX(0,(MIN(DATE(2028,2,0),IF(Mitarbeiter!$D45="",DATE(2028,2,0),Mitarbeiter!$D45),TODAY()))-(MAX(DATE(2028,1,1),Mitarbeiter!$C45))+1),MAX(0,NETWORKDAYS(MAX(DATE(2028,1,1),Mitarbeiter!$C45),MIN(DATE(2028,2,0),IF(Mitarbeiter!$D45="",DATE(2028,2,0),Mitarbeiter!$D45),TODAY()),Einstellungen!$F$13:$F$67)))*N(Mitarbeiter!$E45)/IF(Einstellungen!$C$11="7 Tage",7,5),N('Ist-Stunden'!AD45)),MAX(IF(Einstellungen!$C$11="7 Tage",MAX(0,(MIN(DATE(2028,2,0),IF(Mitarbeiter!$D45="",DATE(2028,2,0),Mitarbeiter!$D45),TODAY()))-(MAX(DATE(2028,1,1),Mitarbeiter!$C45))+1),MAX(0,NETWORKDAYS(MAX(DATE(2028,1,1),Mitarbeiter!$C45),MIN(DATE(2028,2,0),IF(Mitarbeiter!$D45="",DATE(2028,2,0),Mitarbeiter!$D45),TODAY()),Einstellungen!$F$13:$F$67)))*N(Mitarbeiter!$E45)/IF(Einstellungen!$C$11="7 Tage",7,5),N('Ist-Stunden'!AD45)+(N(Krankheitstage!BC45)+N(Krankheitstage!BO45))*N($C45))))</f>
        <v/>
      </c>
      <c r="BI45" s="76">
        <f>IF($B45="",0,IF(Einstellungen!$C$10="Ja",MAX(IF(Einstellungen!$C$11="7 Tage",MAX(0,(MIN(DATE(2028,3,0),IF(Mitarbeiter!$D45="",DATE(2028,3,0),Mitarbeiter!$D45),TODAY()))-(MAX(DATE(2028,2,1),Mitarbeiter!$C45))+1),MAX(0,NETWORKDAYS(MAX(DATE(2028,2,1),Mitarbeiter!$C45),MIN(DATE(2028,3,0),IF(Mitarbeiter!$D45="",DATE(2028,3,0),Mitarbeiter!$D45),TODAY()),Einstellungen!$F$13:$F$67)))*N(Mitarbeiter!$E45)/IF(Einstellungen!$C$11="7 Tage",7,5),N('Ist-Stunden'!AE45)),MAX(IF(Einstellungen!$C$11="7 Tage",MAX(0,(MIN(DATE(2028,3,0),IF(Mitarbeiter!$D45="",DATE(2028,3,0),Mitarbeiter!$D45),TODAY()))-(MAX(DATE(2028,2,1),Mitarbeiter!$C45))+1),MAX(0,NETWORKDAYS(MAX(DATE(2028,2,1),Mitarbeiter!$C45),MIN(DATE(2028,3,0),IF(Mitarbeiter!$D45="",DATE(2028,3,0),Mitarbeiter!$D45),TODAY()),Einstellungen!$F$13:$F$67)))*N(Mitarbeiter!$E45)/IF(Einstellungen!$C$11="7 Tage",7,5),N('Ist-Stunden'!AE45)+(N(Krankheitstage!BD45)+N(Krankheitstage!BP45))*N($C45))))</f>
        <v/>
      </c>
      <c r="BJ45" s="76">
        <f>IF($B45="",0,IF(Einstellungen!$C$10="Ja",MAX(IF(Einstellungen!$C$11="7 Tage",MAX(0,(MIN(DATE(2028,4,0),IF(Mitarbeiter!$D45="",DATE(2028,4,0),Mitarbeiter!$D45),TODAY()))-(MAX(DATE(2028,3,1),Mitarbeiter!$C45))+1),MAX(0,NETWORKDAYS(MAX(DATE(2028,3,1),Mitarbeiter!$C45),MIN(DATE(2028,4,0),IF(Mitarbeiter!$D45="",DATE(2028,4,0),Mitarbeiter!$D45),TODAY()),Einstellungen!$F$13:$F$67)))*N(Mitarbeiter!$E45)/IF(Einstellungen!$C$11="7 Tage",7,5),N('Ist-Stunden'!AF45)),MAX(IF(Einstellungen!$C$11="7 Tage",MAX(0,(MIN(DATE(2028,4,0),IF(Mitarbeiter!$D45="",DATE(2028,4,0),Mitarbeiter!$D45),TODAY()))-(MAX(DATE(2028,3,1),Mitarbeiter!$C45))+1),MAX(0,NETWORKDAYS(MAX(DATE(2028,3,1),Mitarbeiter!$C45),MIN(DATE(2028,4,0),IF(Mitarbeiter!$D45="",DATE(2028,4,0),Mitarbeiter!$D45),TODAY()),Einstellungen!$F$13:$F$67)))*N(Mitarbeiter!$E45)/IF(Einstellungen!$C$11="7 Tage",7,5),N('Ist-Stunden'!AF45)+(N(Krankheitstage!BE45)+N(Krankheitstage!BQ45))*N($C45))))</f>
        <v/>
      </c>
      <c r="BK45" s="76">
        <f>IF($B45="",0,IF(Einstellungen!$C$10="Ja",MAX(IF(Einstellungen!$C$11="7 Tage",MAX(0,(MIN(DATE(2028,5,0),IF(Mitarbeiter!$D45="",DATE(2028,5,0),Mitarbeiter!$D45),TODAY()))-(MAX(DATE(2028,4,1),Mitarbeiter!$C45))+1),MAX(0,NETWORKDAYS(MAX(DATE(2028,4,1),Mitarbeiter!$C45),MIN(DATE(2028,5,0),IF(Mitarbeiter!$D45="",DATE(2028,5,0),Mitarbeiter!$D45),TODAY()),Einstellungen!$F$13:$F$67)))*N(Mitarbeiter!$E45)/IF(Einstellungen!$C$11="7 Tage",7,5),N('Ist-Stunden'!AG45)),MAX(IF(Einstellungen!$C$11="7 Tage",MAX(0,(MIN(DATE(2028,5,0),IF(Mitarbeiter!$D45="",DATE(2028,5,0),Mitarbeiter!$D45),TODAY()))-(MAX(DATE(2028,4,1),Mitarbeiter!$C45))+1),MAX(0,NETWORKDAYS(MAX(DATE(2028,4,1),Mitarbeiter!$C45),MIN(DATE(2028,5,0),IF(Mitarbeiter!$D45="",DATE(2028,5,0),Mitarbeiter!$D45),TODAY()),Einstellungen!$F$13:$F$67)))*N(Mitarbeiter!$E45)/IF(Einstellungen!$C$11="7 Tage",7,5),N('Ist-Stunden'!AG45)+(N(Krankheitstage!BF45)+N(Krankheitstage!BR45))*N($C45))))</f>
        <v/>
      </c>
      <c r="BL45" s="76">
        <f>IF($B45="",0,IF(Einstellungen!$C$10="Ja",MAX(IF(Einstellungen!$C$11="7 Tage",MAX(0,(MIN(DATE(2028,6,0),IF(Mitarbeiter!$D45="",DATE(2028,6,0),Mitarbeiter!$D45),TODAY()))-(MAX(DATE(2028,5,1),Mitarbeiter!$C45))+1),MAX(0,NETWORKDAYS(MAX(DATE(2028,5,1),Mitarbeiter!$C45),MIN(DATE(2028,6,0),IF(Mitarbeiter!$D45="",DATE(2028,6,0),Mitarbeiter!$D45),TODAY()),Einstellungen!$F$13:$F$67)))*N(Mitarbeiter!$E45)/IF(Einstellungen!$C$11="7 Tage",7,5),N('Ist-Stunden'!AH45)),MAX(IF(Einstellungen!$C$11="7 Tage",MAX(0,(MIN(DATE(2028,6,0),IF(Mitarbeiter!$D45="",DATE(2028,6,0),Mitarbeiter!$D45),TODAY()))-(MAX(DATE(2028,5,1),Mitarbeiter!$C45))+1),MAX(0,NETWORKDAYS(MAX(DATE(2028,5,1),Mitarbeiter!$C45),MIN(DATE(2028,6,0),IF(Mitarbeiter!$D45="",DATE(2028,6,0),Mitarbeiter!$D45),TODAY()),Einstellungen!$F$13:$F$67)))*N(Mitarbeiter!$E45)/IF(Einstellungen!$C$11="7 Tage",7,5),N('Ist-Stunden'!AH45)+(N(Krankheitstage!BG45)+N(Krankheitstage!BS45))*N($C45))))</f>
        <v/>
      </c>
      <c r="BM45" s="76">
        <f>IF($B45="",0,IF(Einstellungen!$C$10="Ja",MAX(IF(Einstellungen!$C$11="7 Tage",MAX(0,(MIN(DATE(2028,7,0),IF(Mitarbeiter!$D45="",DATE(2028,7,0),Mitarbeiter!$D45),TODAY()))-(MAX(DATE(2028,6,1),Mitarbeiter!$C45))+1),MAX(0,NETWORKDAYS(MAX(DATE(2028,6,1),Mitarbeiter!$C45),MIN(DATE(2028,7,0),IF(Mitarbeiter!$D45="",DATE(2028,7,0),Mitarbeiter!$D45),TODAY()),Einstellungen!$F$13:$F$67)))*N(Mitarbeiter!$E45)/IF(Einstellungen!$C$11="7 Tage",7,5),N('Ist-Stunden'!AI45)),MAX(IF(Einstellungen!$C$11="7 Tage",MAX(0,(MIN(DATE(2028,7,0),IF(Mitarbeiter!$D45="",DATE(2028,7,0),Mitarbeiter!$D45),TODAY()))-(MAX(DATE(2028,6,1),Mitarbeiter!$C45))+1),MAX(0,NETWORKDAYS(MAX(DATE(2028,6,1),Mitarbeiter!$C45),MIN(DATE(2028,7,0),IF(Mitarbeiter!$D45="",DATE(2028,7,0),Mitarbeiter!$D45),TODAY()),Einstellungen!$F$13:$F$67)))*N(Mitarbeiter!$E45)/IF(Einstellungen!$C$11="7 Tage",7,5),N('Ist-Stunden'!AI45)+(N(Krankheitstage!BH45)+N(Krankheitstage!BT45))*N($C45))))</f>
        <v/>
      </c>
      <c r="BN45" s="76">
        <f>IF($B45="",0,IF(Einstellungen!$C$10="Ja",MAX(IF(Einstellungen!$C$11="7 Tage",MAX(0,(MIN(DATE(2028,8,0),IF(Mitarbeiter!$D45="",DATE(2028,8,0),Mitarbeiter!$D45),TODAY()))-(MAX(DATE(2028,7,1),Mitarbeiter!$C45))+1),MAX(0,NETWORKDAYS(MAX(DATE(2028,7,1),Mitarbeiter!$C45),MIN(DATE(2028,8,0),IF(Mitarbeiter!$D45="",DATE(2028,8,0),Mitarbeiter!$D45),TODAY()),Einstellungen!$F$13:$F$67)))*N(Mitarbeiter!$E45)/IF(Einstellungen!$C$11="7 Tage",7,5),N('Ist-Stunden'!AJ45)),MAX(IF(Einstellungen!$C$11="7 Tage",MAX(0,(MIN(DATE(2028,8,0),IF(Mitarbeiter!$D45="",DATE(2028,8,0),Mitarbeiter!$D45),TODAY()))-(MAX(DATE(2028,7,1),Mitarbeiter!$C45))+1),MAX(0,NETWORKDAYS(MAX(DATE(2028,7,1),Mitarbeiter!$C45),MIN(DATE(2028,8,0),IF(Mitarbeiter!$D45="",DATE(2028,8,0),Mitarbeiter!$D45),TODAY()),Einstellungen!$F$13:$F$67)))*N(Mitarbeiter!$E45)/IF(Einstellungen!$C$11="7 Tage",7,5),N('Ist-Stunden'!AJ45)+(N(Krankheitstage!BI45)+N(Krankheitstage!BU45))*N($C45))))</f>
        <v/>
      </c>
      <c r="BO45" s="76">
        <f>IF($B45="",0,IF(Einstellungen!$C$10="Ja",MAX(IF(Einstellungen!$C$11="7 Tage",MAX(0,(MIN(DATE(2028,9,0),IF(Mitarbeiter!$D45="",DATE(2028,9,0),Mitarbeiter!$D45),TODAY()))-(MAX(DATE(2028,8,1),Mitarbeiter!$C45))+1),MAX(0,NETWORKDAYS(MAX(DATE(2028,8,1),Mitarbeiter!$C45),MIN(DATE(2028,9,0),IF(Mitarbeiter!$D45="",DATE(2028,9,0),Mitarbeiter!$D45),TODAY()),Einstellungen!$F$13:$F$67)))*N(Mitarbeiter!$E45)/IF(Einstellungen!$C$11="7 Tage",7,5),N('Ist-Stunden'!AK45)),MAX(IF(Einstellungen!$C$11="7 Tage",MAX(0,(MIN(DATE(2028,9,0),IF(Mitarbeiter!$D45="",DATE(2028,9,0),Mitarbeiter!$D45),TODAY()))-(MAX(DATE(2028,8,1),Mitarbeiter!$C45))+1),MAX(0,NETWORKDAYS(MAX(DATE(2028,8,1),Mitarbeiter!$C45),MIN(DATE(2028,9,0),IF(Mitarbeiter!$D45="",DATE(2028,9,0),Mitarbeiter!$D45),TODAY()),Einstellungen!$F$13:$F$67)))*N(Mitarbeiter!$E45)/IF(Einstellungen!$C$11="7 Tage",7,5),N('Ist-Stunden'!AK45)+(N(Krankheitstage!BJ45)+N(Krankheitstage!BV45))*N($C45))))</f>
        <v/>
      </c>
      <c r="BP45" s="76">
        <f>IF($B45="",0,IF(Einstellungen!$C$10="Ja",MAX(IF(Einstellungen!$C$11="7 Tage",MAX(0,(MIN(DATE(2028,10,0),IF(Mitarbeiter!$D45="",DATE(2028,10,0),Mitarbeiter!$D45),TODAY()))-(MAX(DATE(2028,9,1),Mitarbeiter!$C45))+1),MAX(0,NETWORKDAYS(MAX(DATE(2028,9,1),Mitarbeiter!$C45),MIN(DATE(2028,10,0),IF(Mitarbeiter!$D45="",DATE(2028,10,0),Mitarbeiter!$D45),TODAY()),Einstellungen!$F$13:$F$67)))*N(Mitarbeiter!$E45)/IF(Einstellungen!$C$11="7 Tage",7,5),N('Ist-Stunden'!AL45)),MAX(IF(Einstellungen!$C$11="7 Tage",MAX(0,(MIN(DATE(2028,10,0),IF(Mitarbeiter!$D45="",DATE(2028,10,0),Mitarbeiter!$D45),TODAY()))-(MAX(DATE(2028,9,1),Mitarbeiter!$C45))+1),MAX(0,NETWORKDAYS(MAX(DATE(2028,9,1),Mitarbeiter!$C45),MIN(DATE(2028,10,0),IF(Mitarbeiter!$D45="",DATE(2028,10,0),Mitarbeiter!$D45),TODAY()),Einstellungen!$F$13:$F$67)))*N(Mitarbeiter!$E45)/IF(Einstellungen!$C$11="7 Tage",7,5),N('Ist-Stunden'!AL45)+(N(Krankheitstage!BK45)+N(Krankheitstage!BW45))*N($C45))))</f>
        <v/>
      </c>
      <c r="BQ45" s="76">
        <f>IF($B45="",0,IF(Einstellungen!$C$10="Ja",MAX(IF(Einstellungen!$C$11="7 Tage",MAX(0,(MIN(DATE(2028,11,0),IF(Mitarbeiter!$D45="",DATE(2028,11,0),Mitarbeiter!$D45),TODAY()))-(MAX(DATE(2028,10,1),Mitarbeiter!$C45))+1),MAX(0,NETWORKDAYS(MAX(DATE(2028,10,1),Mitarbeiter!$C45),MIN(DATE(2028,11,0),IF(Mitarbeiter!$D45="",DATE(2028,11,0),Mitarbeiter!$D45),TODAY()),Einstellungen!$F$13:$F$67)))*N(Mitarbeiter!$E45)/IF(Einstellungen!$C$11="7 Tage",7,5),N('Ist-Stunden'!AM45)),MAX(IF(Einstellungen!$C$11="7 Tage",MAX(0,(MIN(DATE(2028,11,0),IF(Mitarbeiter!$D45="",DATE(2028,11,0),Mitarbeiter!$D45),TODAY()))-(MAX(DATE(2028,10,1),Mitarbeiter!$C45))+1),MAX(0,NETWORKDAYS(MAX(DATE(2028,10,1),Mitarbeiter!$C45),MIN(DATE(2028,11,0),IF(Mitarbeiter!$D45="",DATE(2028,11,0),Mitarbeiter!$D45),TODAY()),Einstellungen!$F$13:$F$67)))*N(Mitarbeiter!$E45)/IF(Einstellungen!$C$11="7 Tage",7,5),N('Ist-Stunden'!AM45)+(N(Krankheitstage!BL45)+N(Krankheitstage!BX45))*N($C45))))</f>
        <v/>
      </c>
      <c r="BR45" s="76">
        <f>IF($B45="",0,IF(Einstellungen!$C$10="Ja",MAX(IF(Einstellungen!$C$11="7 Tage",MAX(0,(MIN(DATE(2028,12,0),IF(Mitarbeiter!$D45="",DATE(2028,12,0),Mitarbeiter!$D45),TODAY()))-(MAX(DATE(2028,11,1),Mitarbeiter!$C45))+1),MAX(0,NETWORKDAYS(MAX(DATE(2028,11,1),Mitarbeiter!$C45),MIN(DATE(2028,12,0),IF(Mitarbeiter!$D45="",DATE(2028,12,0),Mitarbeiter!$D45),TODAY()),Einstellungen!$F$13:$F$67)))*N(Mitarbeiter!$E45)/IF(Einstellungen!$C$11="7 Tage",7,5),N('Ist-Stunden'!AN45)),MAX(IF(Einstellungen!$C$11="7 Tage",MAX(0,(MIN(DATE(2028,12,0),IF(Mitarbeiter!$D45="",DATE(2028,12,0),Mitarbeiter!$D45),TODAY()))-(MAX(DATE(2028,11,1),Mitarbeiter!$C45))+1),MAX(0,NETWORKDAYS(MAX(DATE(2028,11,1),Mitarbeiter!$C45),MIN(DATE(2028,12,0),IF(Mitarbeiter!$D45="",DATE(2028,12,0),Mitarbeiter!$D45),TODAY()),Einstellungen!$F$13:$F$67)))*N(Mitarbeiter!$E45)/IF(Einstellungen!$C$11="7 Tage",7,5),N('Ist-Stunden'!AN45)+(N(Krankheitstage!BM45)+N(Krankheitstage!BY45))*N($C45))))</f>
        <v/>
      </c>
      <c r="BS45" s="76">
        <f>IF($B45="",0,IF(Einstellungen!$C$10="Ja",MAX(IF(Einstellungen!$C$11="7 Tage",MAX(0,(MIN(DATE(2028,13,0),IF(Mitarbeiter!$D45="",DATE(2028,13,0),Mitarbeiter!$D45),TODAY()))-(MAX(DATE(2028,12,1),Mitarbeiter!$C45))+1),MAX(0,NETWORKDAYS(MAX(DATE(2028,12,1),Mitarbeiter!$C45),MIN(DATE(2028,13,0),IF(Mitarbeiter!$D45="",DATE(2028,13,0),Mitarbeiter!$D45),TODAY()),Einstellungen!$F$13:$F$67)))*N(Mitarbeiter!$E45)/IF(Einstellungen!$C$11="7 Tage",7,5),N('Ist-Stunden'!AO45)),MAX(IF(Einstellungen!$C$11="7 Tage",MAX(0,(MIN(DATE(2028,13,0),IF(Mitarbeiter!$D45="",DATE(2028,13,0),Mitarbeiter!$D45),TODAY()))-(MAX(DATE(2028,12,1),Mitarbeiter!$C45))+1),MAX(0,NETWORKDAYS(MAX(DATE(2028,12,1),Mitarbeiter!$C45),MIN(DATE(2028,13,0),IF(Mitarbeiter!$D45="",DATE(2028,13,0),Mitarbeiter!$D45),TODAY()),Einstellungen!$F$13:$F$67)))*N(Mitarbeiter!$E45)/IF(Einstellungen!$C$11="7 Tage",7,5),N('Ist-Stunden'!AO45)+(N(Krankheitstage!BN45)+N(Krankheitstage!BZ45))*N($C45))))</f>
        <v/>
      </c>
      <c r="BT45" s="76">
        <f>IF($B45="",0,IF(Einstellungen!$C$10="Ja",MAX(IF(Einstellungen!$C$11="7 Tage",MAX(0,(MIN(DATE(2029,2,0),IF(Mitarbeiter!$D45="",DATE(2029,2,0),Mitarbeiter!$D45),TODAY()))-(MAX(DATE(2029,1,1),Mitarbeiter!$C45))+1),MAX(0,NETWORKDAYS(MAX(DATE(2029,1,1),Mitarbeiter!$C45),MIN(DATE(2029,2,0),IF(Mitarbeiter!$D45="",DATE(2029,2,0),Mitarbeiter!$D45),TODAY()),Einstellungen!$F$13:$F$67)))*N(Mitarbeiter!$E45)/IF(Einstellungen!$C$11="7 Tage",7,5),N('Ist-Stunden'!AP45)),MAX(IF(Einstellungen!$C$11="7 Tage",MAX(0,(MIN(DATE(2029,2,0),IF(Mitarbeiter!$D45="",DATE(2029,2,0),Mitarbeiter!$D45),TODAY()))-(MAX(DATE(2029,1,1),Mitarbeiter!$C45))+1),MAX(0,NETWORKDAYS(MAX(DATE(2029,1,1),Mitarbeiter!$C45),MIN(DATE(2029,2,0),IF(Mitarbeiter!$D45="",DATE(2029,2,0),Mitarbeiter!$D45),TODAY()),Einstellungen!$F$13:$F$67)))*N(Mitarbeiter!$E45)/IF(Einstellungen!$C$11="7 Tage",7,5),N('Ist-Stunden'!AP45)+(N(Krankheitstage!CA45)+N(Krankheitstage!CM45))*N($C45))))</f>
        <v/>
      </c>
      <c r="BU45" s="76">
        <f>IF($B45="",0,IF(Einstellungen!$C$10="Ja",MAX(IF(Einstellungen!$C$11="7 Tage",MAX(0,(MIN(DATE(2029,3,0),IF(Mitarbeiter!$D45="",DATE(2029,3,0),Mitarbeiter!$D45),TODAY()))-(MAX(DATE(2029,2,1),Mitarbeiter!$C45))+1),MAX(0,NETWORKDAYS(MAX(DATE(2029,2,1),Mitarbeiter!$C45),MIN(DATE(2029,3,0),IF(Mitarbeiter!$D45="",DATE(2029,3,0),Mitarbeiter!$D45),TODAY()),Einstellungen!$F$13:$F$67)))*N(Mitarbeiter!$E45)/IF(Einstellungen!$C$11="7 Tage",7,5),N('Ist-Stunden'!AQ45)),MAX(IF(Einstellungen!$C$11="7 Tage",MAX(0,(MIN(DATE(2029,3,0),IF(Mitarbeiter!$D45="",DATE(2029,3,0),Mitarbeiter!$D45),TODAY()))-(MAX(DATE(2029,2,1),Mitarbeiter!$C45))+1),MAX(0,NETWORKDAYS(MAX(DATE(2029,2,1),Mitarbeiter!$C45),MIN(DATE(2029,3,0),IF(Mitarbeiter!$D45="",DATE(2029,3,0),Mitarbeiter!$D45),TODAY()),Einstellungen!$F$13:$F$67)))*N(Mitarbeiter!$E45)/IF(Einstellungen!$C$11="7 Tage",7,5),N('Ist-Stunden'!AQ45)+(N(Krankheitstage!CB45)+N(Krankheitstage!CN45))*N($C45))))</f>
        <v/>
      </c>
      <c r="BV45" s="76">
        <f>IF($B45="",0,IF(Einstellungen!$C$10="Ja",MAX(IF(Einstellungen!$C$11="7 Tage",MAX(0,(MIN(DATE(2029,4,0),IF(Mitarbeiter!$D45="",DATE(2029,4,0),Mitarbeiter!$D45),TODAY()))-(MAX(DATE(2029,3,1),Mitarbeiter!$C45))+1),MAX(0,NETWORKDAYS(MAX(DATE(2029,3,1),Mitarbeiter!$C45),MIN(DATE(2029,4,0),IF(Mitarbeiter!$D45="",DATE(2029,4,0),Mitarbeiter!$D45),TODAY()),Einstellungen!$F$13:$F$67)))*N(Mitarbeiter!$E45)/IF(Einstellungen!$C$11="7 Tage",7,5),N('Ist-Stunden'!AR45)),MAX(IF(Einstellungen!$C$11="7 Tage",MAX(0,(MIN(DATE(2029,4,0),IF(Mitarbeiter!$D45="",DATE(2029,4,0),Mitarbeiter!$D45),TODAY()))-(MAX(DATE(2029,3,1),Mitarbeiter!$C45))+1),MAX(0,NETWORKDAYS(MAX(DATE(2029,3,1),Mitarbeiter!$C45),MIN(DATE(2029,4,0),IF(Mitarbeiter!$D45="",DATE(2029,4,0),Mitarbeiter!$D45),TODAY()),Einstellungen!$F$13:$F$67)))*N(Mitarbeiter!$E45)/IF(Einstellungen!$C$11="7 Tage",7,5),N('Ist-Stunden'!AR45)+(N(Krankheitstage!CC45)+N(Krankheitstage!CO45))*N($C45))))</f>
        <v/>
      </c>
      <c r="BW45" s="76">
        <f>IF($B45="",0,IF(Einstellungen!$C$10="Ja",MAX(IF(Einstellungen!$C$11="7 Tage",MAX(0,(MIN(DATE(2029,5,0),IF(Mitarbeiter!$D45="",DATE(2029,5,0),Mitarbeiter!$D45),TODAY()))-(MAX(DATE(2029,4,1),Mitarbeiter!$C45))+1),MAX(0,NETWORKDAYS(MAX(DATE(2029,4,1),Mitarbeiter!$C45),MIN(DATE(2029,5,0),IF(Mitarbeiter!$D45="",DATE(2029,5,0),Mitarbeiter!$D45),TODAY()),Einstellungen!$F$13:$F$67)))*N(Mitarbeiter!$E45)/IF(Einstellungen!$C$11="7 Tage",7,5),N('Ist-Stunden'!AS45)),MAX(IF(Einstellungen!$C$11="7 Tage",MAX(0,(MIN(DATE(2029,5,0),IF(Mitarbeiter!$D45="",DATE(2029,5,0),Mitarbeiter!$D45),TODAY()))-(MAX(DATE(2029,4,1),Mitarbeiter!$C45))+1),MAX(0,NETWORKDAYS(MAX(DATE(2029,4,1),Mitarbeiter!$C45),MIN(DATE(2029,5,0),IF(Mitarbeiter!$D45="",DATE(2029,5,0),Mitarbeiter!$D45),TODAY()),Einstellungen!$F$13:$F$67)))*N(Mitarbeiter!$E45)/IF(Einstellungen!$C$11="7 Tage",7,5),N('Ist-Stunden'!AS45)+(N(Krankheitstage!CD45)+N(Krankheitstage!CP45))*N($C45))))</f>
        <v/>
      </c>
      <c r="BX45" s="76">
        <f>IF($B45="",0,IF(Einstellungen!$C$10="Ja",MAX(IF(Einstellungen!$C$11="7 Tage",MAX(0,(MIN(DATE(2029,6,0),IF(Mitarbeiter!$D45="",DATE(2029,6,0),Mitarbeiter!$D45),TODAY()))-(MAX(DATE(2029,5,1),Mitarbeiter!$C45))+1),MAX(0,NETWORKDAYS(MAX(DATE(2029,5,1),Mitarbeiter!$C45),MIN(DATE(2029,6,0),IF(Mitarbeiter!$D45="",DATE(2029,6,0),Mitarbeiter!$D45),TODAY()),Einstellungen!$F$13:$F$67)))*N(Mitarbeiter!$E45)/IF(Einstellungen!$C$11="7 Tage",7,5),N('Ist-Stunden'!AT45)),MAX(IF(Einstellungen!$C$11="7 Tage",MAX(0,(MIN(DATE(2029,6,0),IF(Mitarbeiter!$D45="",DATE(2029,6,0),Mitarbeiter!$D45),TODAY()))-(MAX(DATE(2029,5,1),Mitarbeiter!$C45))+1),MAX(0,NETWORKDAYS(MAX(DATE(2029,5,1),Mitarbeiter!$C45),MIN(DATE(2029,6,0),IF(Mitarbeiter!$D45="",DATE(2029,6,0),Mitarbeiter!$D45),TODAY()),Einstellungen!$F$13:$F$67)))*N(Mitarbeiter!$E45)/IF(Einstellungen!$C$11="7 Tage",7,5),N('Ist-Stunden'!AT45)+(N(Krankheitstage!CE45)+N(Krankheitstage!CQ45))*N($C45))))</f>
        <v/>
      </c>
      <c r="BY45" s="76">
        <f>IF($B45="",0,IF(Einstellungen!$C$10="Ja",MAX(IF(Einstellungen!$C$11="7 Tage",MAX(0,(MIN(DATE(2029,7,0),IF(Mitarbeiter!$D45="",DATE(2029,7,0),Mitarbeiter!$D45),TODAY()))-(MAX(DATE(2029,6,1),Mitarbeiter!$C45))+1),MAX(0,NETWORKDAYS(MAX(DATE(2029,6,1),Mitarbeiter!$C45),MIN(DATE(2029,7,0),IF(Mitarbeiter!$D45="",DATE(2029,7,0),Mitarbeiter!$D45),TODAY()),Einstellungen!$F$13:$F$67)))*N(Mitarbeiter!$E45)/IF(Einstellungen!$C$11="7 Tage",7,5),N('Ist-Stunden'!AU45)),MAX(IF(Einstellungen!$C$11="7 Tage",MAX(0,(MIN(DATE(2029,7,0),IF(Mitarbeiter!$D45="",DATE(2029,7,0),Mitarbeiter!$D45),TODAY()))-(MAX(DATE(2029,6,1),Mitarbeiter!$C45))+1),MAX(0,NETWORKDAYS(MAX(DATE(2029,6,1),Mitarbeiter!$C45),MIN(DATE(2029,7,0),IF(Mitarbeiter!$D45="",DATE(2029,7,0),Mitarbeiter!$D45),TODAY()),Einstellungen!$F$13:$F$67)))*N(Mitarbeiter!$E45)/IF(Einstellungen!$C$11="7 Tage",7,5),N('Ist-Stunden'!AU45)+(N(Krankheitstage!CF45)+N(Krankheitstage!CR45))*N($C45))))</f>
        <v/>
      </c>
      <c r="BZ45" s="76">
        <f>IF($B45="",0,IF(Einstellungen!$C$10="Ja",MAX(IF(Einstellungen!$C$11="7 Tage",MAX(0,(MIN(DATE(2029,8,0),IF(Mitarbeiter!$D45="",DATE(2029,8,0),Mitarbeiter!$D45),TODAY()))-(MAX(DATE(2029,7,1),Mitarbeiter!$C45))+1),MAX(0,NETWORKDAYS(MAX(DATE(2029,7,1),Mitarbeiter!$C45),MIN(DATE(2029,8,0),IF(Mitarbeiter!$D45="",DATE(2029,8,0),Mitarbeiter!$D45),TODAY()),Einstellungen!$F$13:$F$67)))*N(Mitarbeiter!$E45)/IF(Einstellungen!$C$11="7 Tage",7,5),N('Ist-Stunden'!AV45)),MAX(IF(Einstellungen!$C$11="7 Tage",MAX(0,(MIN(DATE(2029,8,0),IF(Mitarbeiter!$D45="",DATE(2029,8,0),Mitarbeiter!$D45),TODAY()))-(MAX(DATE(2029,7,1),Mitarbeiter!$C45))+1),MAX(0,NETWORKDAYS(MAX(DATE(2029,7,1),Mitarbeiter!$C45),MIN(DATE(2029,8,0),IF(Mitarbeiter!$D45="",DATE(2029,8,0),Mitarbeiter!$D45),TODAY()),Einstellungen!$F$13:$F$67)))*N(Mitarbeiter!$E45)/IF(Einstellungen!$C$11="7 Tage",7,5),N('Ist-Stunden'!AV45)+(N(Krankheitstage!CG45)+N(Krankheitstage!CS45))*N($C45))))</f>
        <v/>
      </c>
      <c r="CA45" s="76">
        <f>IF($B45="",0,IF(Einstellungen!$C$10="Ja",MAX(IF(Einstellungen!$C$11="7 Tage",MAX(0,(MIN(DATE(2029,9,0),IF(Mitarbeiter!$D45="",DATE(2029,9,0),Mitarbeiter!$D45),TODAY()))-(MAX(DATE(2029,8,1),Mitarbeiter!$C45))+1),MAX(0,NETWORKDAYS(MAX(DATE(2029,8,1),Mitarbeiter!$C45),MIN(DATE(2029,9,0),IF(Mitarbeiter!$D45="",DATE(2029,9,0),Mitarbeiter!$D45),TODAY()),Einstellungen!$F$13:$F$67)))*N(Mitarbeiter!$E45)/IF(Einstellungen!$C$11="7 Tage",7,5),N('Ist-Stunden'!AW45)),MAX(IF(Einstellungen!$C$11="7 Tage",MAX(0,(MIN(DATE(2029,9,0),IF(Mitarbeiter!$D45="",DATE(2029,9,0),Mitarbeiter!$D45),TODAY()))-(MAX(DATE(2029,8,1),Mitarbeiter!$C45))+1),MAX(0,NETWORKDAYS(MAX(DATE(2029,8,1),Mitarbeiter!$C45),MIN(DATE(2029,9,0),IF(Mitarbeiter!$D45="",DATE(2029,9,0),Mitarbeiter!$D45),TODAY()),Einstellungen!$F$13:$F$67)))*N(Mitarbeiter!$E45)/IF(Einstellungen!$C$11="7 Tage",7,5),N('Ist-Stunden'!AW45)+(N(Krankheitstage!CH45)+N(Krankheitstage!CT45))*N($C45))))</f>
        <v/>
      </c>
      <c r="CB45" s="76">
        <f>IF($B45="",0,IF(Einstellungen!$C$10="Ja",MAX(IF(Einstellungen!$C$11="7 Tage",MAX(0,(MIN(DATE(2029,10,0),IF(Mitarbeiter!$D45="",DATE(2029,10,0),Mitarbeiter!$D45),TODAY()))-(MAX(DATE(2029,9,1),Mitarbeiter!$C45))+1),MAX(0,NETWORKDAYS(MAX(DATE(2029,9,1),Mitarbeiter!$C45),MIN(DATE(2029,10,0),IF(Mitarbeiter!$D45="",DATE(2029,10,0),Mitarbeiter!$D45),TODAY()),Einstellungen!$F$13:$F$67)))*N(Mitarbeiter!$E45)/IF(Einstellungen!$C$11="7 Tage",7,5),N('Ist-Stunden'!AX45)),MAX(IF(Einstellungen!$C$11="7 Tage",MAX(0,(MIN(DATE(2029,10,0),IF(Mitarbeiter!$D45="",DATE(2029,10,0),Mitarbeiter!$D45),TODAY()))-(MAX(DATE(2029,9,1),Mitarbeiter!$C45))+1),MAX(0,NETWORKDAYS(MAX(DATE(2029,9,1),Mitarbeiter!$C45),MIN(DATE(2029,10,0),IF(Mitarbeiter!$D45="",DATE(2029,10,0),Mitarbeiter!$D45),TODAY()),Einstellungen!$F$13:$F$67)))*N(Mitarbeiter!$E45)/IF(Einstellungen!$C$11="7 Tage",7,5),N('Ist-Stunden'!AX45)+(N(Krankheitstage!CI45)+N(Krankheitstage!CU45))*N($C45))))</f>
        <v/>
      </c>
      <c r="CC45" s="76">
        <f>IF($B45="",0,IF(Einstellungen!$C$10="Ja",MAX(IF(Einstellungen!$C$11="7 Tage",MAX(0,(MIN(DATE(2029,11,0),IF(Mitarbeiter!$D45="",DATE(2029,11,0),Mitarbeiter!$D45),TODAY()))-(MAX(DATE(2029,10,1),Mitarbeiter!$C45))+1),MAX(0,NETWORKDAYS(MAX(DATE(2029,10,1),Mitarbeiter!$C45),MIN(DATE(2029,11,0),IF(Mitarbeiter!$D45="",DATE(2029,11,0),Mitarbeiter!$D45),TODAY()),Einstellungen!$F$13:$F$67)))*N(Mitarbeiter!$E45)/IF(Einstellungen!$C$11="7 Tage",7,5),N('Ist-Stunden'!AY45)),MAX(IF(Einstellungen!$C$11="7 Tage",MAX(0,(MIN(DATE(2029,11,0),IF(Mitarbeiter!$D45="",DATE(2029,11,0),Mitarbeiter!$D45),TODAY()))-(MAX(DATE(2029,10,1),Mitarbeiter!$C45))+1),MAX(0,NETWORKDAYS(MAX(DATE(2029,10,1),Mitarbeiter!$C45),MIN(DATE(2029,11,0),IF(Mitarbeiter!$D45="",DATE(2029,11,0),Mitarbeiter!$D45),TODAY()),Einstellungen!$F$13:$F$67)))*N(Mitarbeiter!$E45)/IF(Einstellungen!$C$11="7 Tage",7,5),N('Ist-Stunden'!AY45)+(N(Krankheitstage!CJ45)+N(Krankheitstage!CV45))*N($C45))))</f>
        <v/>
      </c>
      <c r="CD45" s="76">
        <f>IF($B45="",0,IF(Einstellungen!$C$10="Ja",MAX(IF(Einstellungen!$C$11="7 Tage",MAX(0,(MIN(DATE(2029,12,0),IF(Mitarbeiter!$D45="",DATE(2029,12,0),Mitarbeiter!$D45),TODAY()))-(MAX(DATE(2029,11,1),Mitarbeiter!$C45))+1),MAX(0,NETWORKDAYS(MAX(DATE(2029,11,1),Mitarbeiter!$C45),MIN(DATE(2029,12,0),IF(Mitarbeiter!$D45="",DATE(2029,12,0),Mitarbeiter!$D45),TODAY()),Einstellungen!$F$13:$F$67)))*N(Mitarbeiter!$E45)/IF(Einstellungen!$C$11="7 Tage",7,5),N('Ist-Stunden'!AZ45)),MAX(IF(Einstellungen!$C$11="7 Tage",MAX(0,(MIN(DATE(2029,12,0),IF(Mitarbeiter!$D45="",DATE(2029,12,0),Mitarbeiter!$D45),TODAY()))-(MAX(DATE(2029,11,1),Mitarbeiter!$C45))+1),MAX(0,NETWORKDAYS(MAX(DATE(2029,11,1),Mitarbeiter!$C45),MIN(DATE(2029,12,0),IF(Mitarbeiter!$D45="",DATE(2029,12,0),Mitarbeiter!$D45),TODAY()),Einstellungen!$F$13:$F$67)))*N(Mitarbeiter!$E45)/IF(Einstellungen!$C$11="7 Tage",7,5),N('Ist-Stunden'!AZ45)+(N(Krankheitstage!CK45)+N(Krankheitstage!CW45))*N($C45))))</f>
        <v/>
      </c>
      <c r="CE45" s="76">
        <f>IF($B45="",0,IF(Einstellungen!$C$10="Ja",MAX(IF(Einstellungen!$C$11="7 Tage",MAX(0,(MIN(DATE(2029,13,0),IF(Mitarbeiter!$D45="",DATE(2029,13,0),Mitarbeiter!$D45),TODAY()))-(MAX(DATE(2029,12,1),Mitarbeiter!$C45))+1),MAX(0,NETWORKDAYS(MAX(DATE(2029,12,1),Mitarbeiter!$C45),MIN(DATE(2029,13,0),IF(Mitarbeiter!$D45="",DATE(2029,13,0),Mitarbeiter!$D45),TODAY()),Einstellungen!$F$13:$F$67)))*N(Mitarbeiter!$E45)/IF(Einstellungen!$C$11="7 Tage",7,5),N('Ist-Stunden'!BA45)),MAX(IF(Einstellungen!$C$11="7 Tage",MAX(0,(MIN(DATE(2029,13,0),IF(Mitarbeiter!$D45="",DATE(2029,13,0),Mitarbeiter!$D45),TODAY()))-(MAX(DATE(2029,12,1),Mitarbeiter!$C45))+1),MAX(0,NETWORKDAYS(MAX(DATE(2029,12,1),Mitarbeiter!$C45),MIN(DATE(2029,13,0),IF(Mitarbeiter!$D45="",DATE(2029,13,0),Mitarbeiter!$D45),TODAY()),Einstellungen!$F$13:$F$67)))*N(Mitarbeiter!$E45)/IF(Einstellungen!$C$11="7 Tage",7,5),N('Ist-Stunden'!BA45)+(N(Krankheitstage!CL45)+N(Krankheitstage!CX45))*N($C45))))</f>
        <v/>
      </c>
      <c r="CF45" s="76">
        <f>IF($B45="",0,IF(Einstellungen!$C$10="Ja",MAX(IF(Einstellungen!$C$11="7 Tage",MAX(0,(MIN(DATE(2030,2,0),IF(Mitarbeiter!$D45="",DATE(2030,2,0),Mitarbeiter!$D45),TODAY()))-(MAX(DATE(2030,1,1),Mitarbeiter!$C45))+1),MAX(0,NETWORKDAYS(MAX(DATE(2030,1,1),Mitarbeiter!$C45),MIN(DATE(2030,2,0),IF(Mitarbeiter!$D45="",DATE(2030,2,0),Mitarbeiter!$D45),TODAY()),Einstellungen!$F$13:$F$67)))*N(Mitarbeiter!$E45)/IF(Einstellungen!$C$11="7 Tage",7,5),N('Ist-Stunden'!BB45)),MAX(IF(Einstellungen!$C$11="7 Tage",MAX(0,(MIN(DATE(2030,2,0),IF(Mitarbeiter!$D45="",DATE(2030,2,0),Mitarbeiter!$D45),TODAY()))-(MAX(DATE(2030,1,1),Mitarbeiter!$C45))+1),MAX(0,NETWORKDAYS(MAX(DATE(2030,1,1),Mitarbeiter!$C45),MIN(DATE(2030,2,0),IF(Mitarbeiter!$D45="",DATE(2030,2,0),Mitarbeiter!$D45),TODAY()),Einstellungen!$F$13:$F$67)))*N(Mitarbeiter!$E45)/IF(Einstellungen!$C$11="7 Tage",7,5),N('Ist-Stunden'!BB45)+(N(Krankheitstage!CY45)+N(Krankheitstage!DK45))*N($C45))))</f>
        <v/>
      </c>
      <c r="CG45" s="76">
        <f>IF($B45="",0,IF(Einstellungen!$C$10="Ja",MAX(IF(Einstellungen!$C$11="7 Tage",MAX(0,(MIN(DATE(2030,3,0),IF(Mitarbeiter!$D45="",DATE(2030,3,0),Mitarbeiter!$D45),TODAY()))-(MAX(DATE(2030,2,1),Mitarbeiter!$C45))+1),MAX(0,NETWORKDAYS(MAX(DATE(2030,2,1),Mitarbeiter!$C45),MIN(DATE(2030,3,0),IF(Mitarbeiter!$D45="",DATE(2030,3,0),Mitarbeiter!$D45),TODAY()),Einstellungen!$F$13:$F$67)))*N(Mitarbeiter!$E45)/IF(Einstellungen!$C$11="7 Tage",7,5),N('Ist-Stunden'!BC45)),MAX(IF(Einstellungen!$C$11="7 Tage",MAX(0,(MIN(DATE(2030,3,0),IF(Mitarbeiter!$D45="",DATE(2030,3,0),Mitarbeiter!$D45),TODAY()))-(MAX(DATE(2030,2,1),Mitarbeiter!$C45))+1),MAX(0,NETWORKDAYS(MAX(DATE(2030,2,1),Mitarbeiter!$C45),MIN(DATE(2030,3,0),IF(Mitarbeiter!$D45="",DATE(2030,3,0),Mitarbeiter!$D45),TODAY()),Einstellungen!$F$13:$F$67)))*N(Mitarbeiter!$E45)/IF(Einstellungen!$C$11="7 Tage",7,5),N('Ist-Stunden'!BC45)+(N(Krankheitstage!CZ45)+N(Krankheitstage!DL45))*N($C45))))</f>
        <v/>
      </c>
      <c r="CH45" s="76">
        <f>IF($B45="",0,IF(Einstellungen!$C$10="Ja",MAX(IF(Einstellungen!$C$11="7 Tage",MAX(0,(MIN(DATE(2030,4,0),IF(Mitarbeiter!$D45="",DATE(2030,4,0),Mitarbeiter!$D45),TODAY()))-(MAX(DATE(2030,3,1),Mitarbeiter!$C45))+1),MAX(0,NETWORKDAYS(MAX(DATE(2030,3,1),Mitarbeiter!$C45),MIN(DATE(2030,4,0),IF(Mitarbeiter!$D45="",DATE(2030,4,0),Mitarbeiter!$D45),TODAY()),Einstellungen!$F$13:$F$67)))*N(Mitarbeiter!$E45)/IF(Einstellungen!$C$11="7 Tage",7,5),N('Ist-Stunden'!BD45)),MAX(IF(Einstellungen!$C$11="7 Tage",MAX(0,(MIN(DATE(2030,4,0),IF(Mitarbeiter!$D45="",DATE(2030,4,0),Mitarbeiter!$D45),TODAY()))-(MAX(DATE(2030,3,1),Mitarbeiter!$C45))+1),MAX(0,NETWORKDAYS(MAX(DATE(2030,3,1),Mitarbeiter!$C45),MIN(DATE(2030,4,0),IF(Mitarbeiter!$D45="",DATE(2030,4,0),Mitarbeiter!$D45),TODAY()),Einstellungen!$F$13:$F$67)))*N(Mitarbeiter!$E45)/IF(Einstellungen!$C$11="7 Tage",7,5),N('Ist-Stunden'!BD45)+(N(Krankheitstage!DA45)+N(Krankheitstage!DM45))*N($C45))))</f>
        <v/>
      </c>
      <c r="CI45" s="76">
        <f>IF($B45="",0,IF(Einstellungen!$C$10="Ja",MAX(IF(Einstellungen!$C$11="7 Tage",MAX(0,(MIN(DATE(2030,5,0),IF(Mitarbeiter!$D45="",DATE(2030,5,0),Mitarbeiter!$D45),TODAY()))-(MAX(DATE(2030,4,1),Mitarbeiter!$C45))+1),MAX(0,NETWORKDAYS(MAX(DATE(2030,4,1),Mitarbeiter!$C45),MIN(DATE(2030,5,0),IF(Mitarbeiter!$D45="",DATE(2030,5,0),Mitarbeiter!$D45),TODAY()),Einstellungen!$F$13:$F$67)))*N(Mitarbeiter!$E45)/IF(Einstellungen!$C$11="7 Tage",7,5),N('Ist-Stunden'!BE45)),MAX(IF(Einstellungen!$C$11="7 Tage",MAX(0,(MIN(DATE(2030,5,0),IF(Mitarbeiter!$D45="",DATE(2030,5,0),Mitarbeiter!$D45),TODAY()))-(MAX(DATE(2030,4,1),Mitarbeiter!$C45))+1),MAX(0,NETWORKDAYS(MAX(DATE(2030,4,1),Mitarbeiter!$C45),MIN(DATE(2030,5,0),IF(Mitarbeiter!$D45="",DATE(2030,5,0),Mitarbeiter!$D45),TODAY()),Einstellungen!$F$13:$F$67)))*N(Mitarbeiter!$E45)/IF(Einstellungen!$C$11="7 Tage",7,5),N('Ist-Stunden'!BE45)+(N(Krankheitstage!DB45)+N(Krankheitstage!DN45))*N($C45))))</f>
        <v/>
      </c>
      <c r="CJ45" s="76">
        <f>IF($B45="",0,IF(Einstellungen!$C$10="Ja",MAX(IF(Einstellungen!$C$11="7 Tage",MAX(0,(MIN(DATE(2030,6,0),IF(Mitarbeiter!$D45="",DATE(2030,6,0),Mitarbeiter!$D45),TODAY()))-(MAX(DATE(2030,5,1),Mitarbeiter!$C45))+1),MAX(0,NETWORKDAYS(MAX(DATE(2030,5,1),Mitarbeiter!$C45),MIN(DATE(2030,6,0),IF(Mitarbeiter!$D45="",DATE(2030,6,0),Mitarbeiter!$D45),TODAY()),Einstellungen!$F$13:$F$67)))*N(Mitarbeiter!$E45)/IF(Einstellungen!$C$11="7 Tage",7,5),N('Ist-Stunden'!BF45)),MAX(IF(Einstellungen!$C$11="7 Tage",MAX(0,(MIN(DATE(2030,6,0),IF(Mitarbeiter!$D45="",DATE(2030,6,0),Mitarbeiter!$D45),TODAY()))-(MAX(DATE(2030,5,1),Mitarbeiter!$C45))+1),MAX(0,NETWORKDAYS(MAX(DATE(2030,5,1),Mitarbeiter!$C45),MIN(DATE(2030,6,0),IF(Mitarbeiter!$D45="",DATE(2030,6,0),Mitarbeiter!$D45),TODAY()),Einstellungen!$F$13:$F$67)))*N(Mitarbeiter!$E45)/IF(Einstellungen!$C$11="7 Tage",7,5),N('Ist-Stunden'!BF45)+(N(Krankheitstage!DC45)+N(Krankheitstage!DO45))*N($C45))))</f>
        <v/>
      </c>
      <c r="CK45" s="76">
        <f>IF($B45="",0,IF(Einstellungen!$C$10="Ja",MAX(IF(Einstellungen!$C$11="7 Tage",MAX(0,(MIN(DATE(2030,7,0),IF(Mitarbeiter!$D45="",DATE(2030,7,0),Mitarbeiter!$D45),TODAY()))-(MAX(DATE(2030,6,1),Mitarbeiter!$C45))+1),MAX(0,NETWORKDAYS(MAX(DATE(2030,6,1),Mitarbeiter!$C45),MIN(DATE(2030,7,0),IF(Mitarbeiter!$D45="",DATE(2030,7,0),Mitarbeiter!$D45),TODAY()),Einstellungen!$F$13:$F$67)))*N(Mitarbeiter!$E45)/IF(Einstellungen!$C$11="7 Tage",7,5),N('Ist-Stunden'!BG45)),MAX(IF(Einstellungen!$C$11="7 Tage",MAX(0,(MIN(DATE(2030,7,0),IF(Mitarbeiter!$D45="",DATE(2030,7,0),Mitarbeiter!$D45),TODAY()))-(MAX(DATE(2030,6,1),Mitarbeiter!$C45))+1),MAX(0,NETWORKDAYS(MAX(DATE(2030,6,1),Mitarbeiter!$C45),MIN(DATE(2030,7,0),IF(Mitarbeiter!$D45="",DATE(2030,7,0),Mitarbeiter!$D45),TODAY()),Einstellungen!$F$13:$F$67)))*N(Mitarbeiter!$E45)/IF(Einstellungen!$C$11="7 Tage",7,5),N('Ist-Stunden'!BG45)+(N(Krankheitstage!DD45)+N(Krankheitstage!DP45))*N($C45))))</f>
        <v/>
      </c>
      <c r="CL45" s="76">
        <f>IF($B45="",0,IF(Einstellungen!$C$10="Ja",MAX(IF(Einstellungen!$C$11="7 Tage",MAX(0,(MIN(DATE(2030,8,0),IF(Mitarbeiter!$D45="",DATE(2030,8,0),Mitarbeiter!$D45),TODAY()))-(MAX(DATE(2030,7,1),Mitarbeiter!$C45))+1),MAX(0,NETWORKDAYS(MAX(DATE(2030,7,1),Mitarbeiter!$C45),MIN(DATE(2030,8,0),IF(Mitarbeiter!$D45="",DATE(2030,8,0),Mitarbeiter!$D45),TODAY()),Einstellungen!$F$13:$F$67)))*N(Mitarbeiter!$E45)/IF(Einstellungen!$C$11="7 Tage",7,5),N('Ist-Stunden'!BH45)),MAX(IF(Einstellungen!$C$11="7 Tage",MAX(0,(MIN(DATE(2030,8,0),IF(Mitarbeiter!$D45="",DATE(2030,8,0),Mitarbeiter!$D45),TODAY()))-(MAX(DATE(2030,7,1),Mitarbeiter!$C45))+1),MAX(0,NETWORKDAYS(MAX(DATE(2030,7,1),Mitarbeiter!$C45),MIN(DATE(2030,8,0),IF(Mitarbeiter!$D45="",DATE(2030,8,0),Mitarbeiter!$D45),TODAY()),Einstellungen!$F$13:$F$67)))*N(Mitarbeiter!$E45)/IF(Einstellungen!$C$11="7 Tage",7,5),N('Ist-Stunden'!BH45)+(N(Krankheitstage!DE45)+N(Krankheitstage!DQ45))*N($C45))))</f>
        <v/>
      </c>
      <c r="CM45" s="76">
        <f>IF($B45="",0,IF(Einstellungen!$C$10="Ja",MAX(IF(Einstellungen!$C$11="7 Tage",MAX(0,(MIN(DATE(2030,9,0),IF(Mitarbeiter!$D45="",DATE(2030,9,0),Mitarbeiter!$D45),TODAY()))-(MAX(DATE(2030,8,1),Mitarbeiter!$C45))+1),MAX(0,NETWORKDAYS(MAX(DATE(2030,8,1),Mitarbeiter!$C45),MIN(DATE(2030,9,0),IF(Mitarbeiter!$D45="",DATE(2030,9,0),Mitarbeiter!$D45),TODAY()),Einstellungen!$F$13:$F$67)))*N(Mitarbeiter!$E45)/IF(Einstellungen!$C$11="7 Tage",7,5),N('Ist-Stunden'!BI45)),MAX(IF(Einstellungen!$C$11="7 Tage",MAX(0,(MIN(DATE(2030,9,0),IF(Mitarbeiter!$D45="",DATE(2030,9,0),Mitarbeiter!$D45),TODAY()))-(MAX(DATE(2030,8,1),Mitarbeiter!$C45))+1),MAX(0,NETWORKDAYS(MAX(DATE(2030,8,1),Mitarbeiter!$C45),MIN(DATE(2030,9,0),IF(Mitarbeiter!$D45="",DATE(2030,9,0),Mitarbeiter!$D45),TODAY()),Einstellungen!$F$13:$F$67)))*N(Mitarbeiter!$E45)/IF(Einstellungen!$C$11="7 Tage",7,5),N('Ist-Stunden'!BI45)+(N(Krankheitstage!DF45)+N(Krankheitstage!DR45))*N($C45))))</f>
        <v/>
      </c>
      <c r="CN45" s="76">
        <f>IF($B45="",0,IF(Einstellungen!$C$10="Ja",MAX(IF(Einstellungen!$C$11="7 Tage",MAX(0,(MIN(DATE(2030,10,0),IF(Mitarbeiter!$D45="",DATE(2030,10,0),Mitarbeiter!$D45),TODAY()))-(MAX(DATE(2030,9,1),Mitarbeiter!$C45))+1),MAX(0,NETWORKDAYS(MAX(DATE(2030,9,1),Mitarbeiter!$C45),MIN(DATE(2030,10,0),IF(Mitarbeiter!$D45="",DATE(2030,10,0),Mitarbeiter!$D45),TODAY()),Einstellungen!$F$13:$F$67)))*N(Mitarbeiter!$E45)/IF(Einstellungen!$C$11="7 Tage",7,5),N('Ist-Stunden'!BJ45)),MAX(IF(Einstellungen!$C$11="7 Tage",MAX(0,(MIN(DATE(2030,10,0),IF(Mitarbeiter!$D45="",DATE(2030,10,0),Mitarbeiter!$D45),TODAY()))-(MAX(DATE(2030,9,1),Mitarbeiter!$C45))+1),MAX(0,NETWORKDAYS(MAX(DATE(2030,9,1),Mitarbeiter!$C45),MIN(DATE(2030,10,0),IF(Mitarbeiter!$D45="",DATE(2030,10,0),Mitarbeiter!$D45),TODAY()),Einstellungen!$F$13:$F$67)))*N(Mitarbeiter!$E45)/IF(Einstellungen!$C$11="7 Tage",7,5),N('Ist-Stunden'!BJ45)+(N(Krankheitstage!DG45)+N(Krankheitstage!DS45))*N($C45))))</f>
        <v/>
      </c>
      <c r="CO45" s="76">
        <f>IF($B45="",0,IF(Einstellungen!$C$10="Ja",MAX(IF(Einstellungen!$C$11="7 Tage",MAX(0,(MIN(DATE(2030,11,0),IF(Mitarbeiter!$D45="",DATE(2030,11,0),Mitarbeiter!$D45),TODAY()))-(MAX(DATE(2030,10,1),Mitarbeiter!$C45))+1),MAX(0,NETWORKDAYS(MAX(DATE(2030,10,1),Mitarbeiter!$C45),MIN(DATE(2030,11,0),IF(Mitarbeiter!$D45="",DATE(2030,11,0),Mitarbeiter!$D45),TODAY()),Einstellungen!$F$13:$F$67)))*N(Mitarbeiter!$E45)/IF(Einstellungen!$C$11="7 Tage",7,5),N('Ist-Stunden'!BK45)),MAX(IF(Einstellungen!$C$11="7 Tage",MAX(0,(MIN(DATE(2030,11,0),IF(Mitarbeiter!$D45="",DATE(2030,11,0),Mitarbeiter!$D45),TODAY()))-(MAX(DATE(2030,10,1),Mitarbeiter!$C45))+1),MAX(0,NETWORKDAYS(MAX(DATE(2030,10,1),Mitarbeiter!$C45),MIN(DATE(2030,11,0),IF(Mitarbeiter!$D45="",DATE(2030,11,0),Mitarbeiter!$D45),TODAY()),Einstellungen!$F$13:$F$67)))*N(Mitarbeiter!$E45)/IF(Einstellungen!$C$11="7 Tage",7,5),N('Ist-Stunden'!BK45)+(N(Krankheitstage!DH45)+N(Krankheitstage!DT45))*N($C45))))</f>
        <v/>
      </c>
      <c r="CP45" s="76">
        <f>IF($B45="",0,IF(Einstellungen!$C$10="Ja",MAX(IF(Einstellungen!$C$11="7 Tage",MAX(0,(MIN(DATE(2030,12,0),IF(Mitarbeiter!$D45="",DATE(2030,12,0),Mitarbeiter!$D45),TODAY()))-(MAX(DATE(2030,11,1),Mitarbeiter!$C45))+1),MAX(0,NETWORKDAYS(MAX(DATE(2030,11,1),Mitarbeiter!$C45),MIN(DATE(2030,12,0),IF(Mitarbeiter!$D45="",DATE(2030,12,0),Mitarbeiter!$D45),TODAY()),Einstellungen!$F$13:$F$67)))*N(Mitarbeiter!$E45)/IF(Einstellungen!$C$11="7 Tage",7,5),N('Ist-Stunden'!BL45)),MAX(IF(Einstellungen!$C$11="7 Tage",MAX(0,(MIN(DATE(2030,12,0),IF(Mitarbeiter!$D45="",DATE(2030,12,0),Mitarbeiter!$D45),TODAY()))-(MAX(DATE(2030,11,1),Mitarbeiter!$C45))+1),MAX(0,NETWORKDAYS(MAX(DATE(2030,11,1),Mitarbeiter!$C45),MIN(DATE(2030,12,0),IF(Mitarbeiter!$D45="",DATE(2030,12,0),Mitarbeiter!$D45),TODAY()),Einstellungen!$F$13:$F$67)))*N(Mitarbeiter!$E45)/IF(Einstellungen!$C$11="7 Tage",7,5),N('Ist-Stunden'!BL45)+(N(Krankheitstage!DI45)+N(Krankheitstage!DU45))*N($C45))))</f>
        <v/>
      </c>
      <c r="CQ45" s="76">
        <f>IF($B45="",0,IF(Einstellungen!$C$10="Ja",MAX(IF(Einstellungen!$C$11="7 Tage",MAX(0,(MIN(DATE(2030,13,0),IF(Mitarbeiter!$D45="",DATE(2030,13,0),Mitarbeiter!$D45),TODAY()))-(MAX(DATE(2030,12,1),Mitarbeiter!$C45))+1),MAX(0,NETWORKDAYS(MAX(DATE(2030,12,1),Mitarbeiter!$C45),MIN(DATE(2030,13,0),IF(Mitarbeiter!$D45="",DATE(2030,13,0),Mitarbeiter!$D45),TODAY()),Einstellungen!$F$13:$F$67)))*N(Mitarbeiter!$E45)/IF(Einstellungen!$C$11="7 Tage",7,5),N('Ist-Stunden'!BM45)),MAX(IF(Einstellungen!$C$11="7 Tage",MAX(0,(MIN(DATE(2030,13,0),IF(Mitarbeiter!$D45="",DATE(2030,13,0),Mitarbeiter!$D45),TODAY()))-(MAX(DATE(2030,12,1),Mitarbeiter!$C45))+1),MAX(0,NETWORKDAYS(MAX(DATE(2030,12,1),Mitarbeiter!$C45),MIN(DATE(2030,13,0),IF(Mitarbeiter!$D45="",DATE(2030,13,0),Mitarbeiter!$D45),TODAY()),Einstellungen!$F$13:$F$67)))*N(Mitarbeiter!$E45)/IF(Einstellungen!$C$11="7 Tage",7,5),N('Ist-Stunden'!BM45)+(N(Krankheitstage!DJ45)+N(Krankheitstage!DV45))*N($C45))))</f>
        <v/>
      </c>
    </row>
    <row r="46">
      <c r="A46" s="73">
        <f>IF(Mitarbeiter!B46="","",Mitarbeiter!A46)</f>
        <v/>
      </c>
      <c r="B46" s="6">
        <f>IF(Mitarbeiter!B46="","",Mitarbeiter!B46)</f>
        <v/>
      </c>
      <c r="C46" s="74">
        <f>IF(Mitarbeiter!B46="","",Mitarbeiter!F46)</f>
        <v/>
      </c>
      <c r="D46" s="75">
        <f>N(INDEX(Krankheitstage!$G46:$DV46,1,(Einstellungen!$C$3-2026)*24+1))</f>
        <v/>
      </c>
      <c r="E46" s="75">
        <f>N(INDEX(Krankheitstage!$G46:$DV46,1,(Einstellungen!$C$3-2026)*24+2))</f>
        <v/>
      </c>
      <c r="F46" s="75">
        <f>N(INDEX(Krankheitstage!$G46:$DV46,1,(Einstellungen!$C$3-2026)*24+3))</f>
        <v/>
      </c>
      <c r="G46" s="75">
        <f>N(INDEX(Krankheitstage!$G46:$DV46,1,(Einstellungen!$C$3-2026)*24+4))</f>
        <v/>
      </c>
      <c r="H46" s="75">
        <f>N(INDEX(Krankheitstage!$G46:$DV46,1,(Einstellungen!$C$3-2026)*24+5))</f>
        <v/>
      </c>
      <c r="I46" s="75">
        <f>N(INDEX(Krankheitstage!$G46:$DV46,1,(Einstellungen!$C$3-2026)*24+6))</f>
        <v/>
      </c>
      <c r="J46" s="75">
        <f>N(INDEX(Krankheitstage!$G46:$DV46,1,(Einstellungen!$C$3-2026)*24+7))</f>
        <v/>
      </c>
      <c r="K46" s="75">
        <f>N(INDEX(Krankheitstage!$G46:$DV46,1,(Einstellungen!$C$3-2026)*24+8))</f>
        <v/>
      </c>
      <c r="L46" s="75">
        <f>N(INDEX(Krankheitstage!$G46:$DV46,1,(Einstellungen!$C$3-2026)*24+9))</f>
        <v/>
      </c>
      <c r="M46" s="75">
        <f>N(INDEX(Krankheitstage!$G46:$DV46,1,(Einstellungen!$C$3-2026)*24+10))</f>
        <v/>
      </c>
      <c r="N46" s="75">
        <f>N(INDEX(Krankheitstage!$G46:$DV46,1,(Einstellungen!$C$3-2026)*24+11))</f>
        <v/>
      </c>
      <c r="O46" s="75">
        <f>N(INDEX(Krankheitstage!$G46:$DV46,1,(Einstellungen!$C$3-2026)*24+12))</f>
        <v/>
      </c>
      <c r="P46" s="75">
        <f>IF($B46="","",SUM(D46:O46))</f>
        <v/>
      </c>
      <c r="Q46" s="75">
        <f>N(INDEX(Krankheitstage!$G46:$DV46,1,(Einstellungen!$C$3-2026)*24+13))</f>
        <v/>
      </c>
      <c r="R46" s="75">
        <f>N(INDEX(Krankheitstage!$G46:$DV46,1,(Einstellungen!$C$3-2026)*24+14))</f>
        <v/>
      </c>
      <c r="S46" s="75">
        <f>N(INDEX(Krankheitstage!$G46:$DV46,1,(Einstellungen!$C$3-2026)*24+15))</f>
        <v/>
      </c>
      <c r="T46" s="75">
        <f>N(INDEX(Krankheitstage!$G46:$DV46,1,(Einstellungen!$C$3-2026)*24+16))</f>
        <v/>
      </c>
      <c r="U46" s="75">
        <f>N(INDEX(Krankheitstage!$G46:$DV46,1,(Einstellungen!$C$3-2026)*24+17))</f>
        <v/>
      </c>
      <c r="V46" s="75">
        <f>N(INDEX(Krankheitstage!$G46:$DV46,1,(Einstellungen!$C$3-2026)*24+18))</f>
        <v/>
      </c>
      <c r="W46" s="75">
        <f>N(INDEX(Krankheitstage!$G46:$DV46,1,(Einstellungen!$C$3-2026)*24+19))</f>
        <v/>
      </c>
      <c r="X46" s="75">
        <f>N(INDEX(Krankheitstage!$G46:$DV46,1,(Einstellungen!$C$3-2026)*24+20))</f>
        <v/>
      </c>
      <c r="Y46" s="75">
        <f>N(INDEX(Krankheitstage!$G46:$DV46,1,(Einstellungen!$C$3-2026)*24+21))</f>
        <v/>
      </c>
      <c r="Z46" s="75">
        <f>N(INDEX(Krankheitstage!$G46:$DV46,1,(Einstellungen!$C$3-2026)*24+22))</f>
        <v/>
      </c>
      <c r="AA46" s="75">
        <f>N(INDEX(Krankheitstage!$G46:$DV46,1,(Einstellungen!$C$3-2026)*24+23))</f>
        <v/>
      </c>
      <c r="AB46" s="75">
        <f>N(INDEX(Krankheitstage!$G46:$DV46,1,(Einstellungen!$C$3-2026)*24+24))</f>
        <v/>
      </c>
      <c r="AC46" s="75">
        <f>IF($B46="","",SUM(Q46:AB46))</f>
        <v/>
      </c>
      <c r="AD46" s="75">
        <f>IF($B46="","",SUM(P46,AC46))</f>
        <v/>
      </c>
      <c r="AE46" s="76">
        <f>IF($B46="","",AD46*N(C46))</f>
        <v/>
      </c>
      <c r="AF46" s="75">
        <f>IF($B46="","",Krankheitstage!E46)</f>
        <v/>
      </c>
      <c r="AG46" s="76">
        <f>IF($B46="","",AF46*N(C46))</f>
        <v/>
      </c>
      <c r="AH46" s="76">
        <f>IF($B46="","",INDEX($AJ46:$CQ46,1,(Einstellungen!$C$3-2026)*12+1)+INDEX($AJ46:$CQ46,1,(Einstellungen!$C$3-2026)*12+2)+INDEX($AJ46:$CQ46,1,(Einstellungen!$C$3-2026)*12+3)+INDEX($AJ46:$CQ46,1,(Einstellungen!$C$3-2026)*12+4)+INDEX($AJ46:$CQ46,1,(Einstellungen!$C$3-2026)*12+5)+INDEX($AJ46:$CQ46,1,(Einstellungen!$C$3-2026)*12+6)+INDEX($AJ46:$CQ46,1,(Einstellungen!$C$3-2026)*12+7)+INDEX($AJ46:$CQ46,1,(Einstellungen!$C$3-2026)*12+8)+INDEX($AJ46:$CQ46,1,(Einstellungen!$C$3-2026)*12+9)+INDEX($AJ46:$CQ46,1,(Einstellungen!$C$3-2026)*12+10)+INDEX($AJ46:$CQ46,1,(Einstellungen!$C$3-2026)*12+11)+INDEX($AJ46:$CQ46,1,(Einstellungen!$C$3-2026)*12+12))</f>
        <v/>
      </c>
      <c r="AI46" s="76">
        <f>IF($B46="","",SUM($AJ46:$CQ46))</f>
        <v/>
      </c>
      <c r="AJ46" s="76">
        <f>IF($B46="",0,IF(Einstellungen!$C$10="Ja",MAX(IF(Einstellungen!$C$11="7 Tage",MAX(0,(MIN(DATE(2026,2,0),IF(Mitarbeiter!$D46="",DATE(2026,2,0),Mitarbeiter!$D46),TODAY()))-(MAX(DATE(2026,1,1),Mitarbeiter!$C46))+1),MAX(0,NETWORKDAYS(MAX(DATE(2026,1,1),Mitarbeiter!$C46),MIN(DATE(2026,2,0),IF(Mitarbeiter!$D46="",DATE(2026,2,0),Mitarbeiter!$D46),TODAY()),Einstellungen!$F$13:$F$67)))*N(Mitarbeiter!$E46)/IF(Einstellungen!$C$11="7 Tage",7,5),N('Ist-Stunden'!F46)),MAX(IF(Einstellungen!$C$11="7 Tage",MAX(0,(MIN(DATE(2026,2,0),IF(Mitarbeiter!$D46="",DATE(2026,2,0),Mitarbeiter!$D46),TODAY()))-(MAX(DATE(2026,1,1),Mitarbeiter!$C46))+1),MAX(0,NETWORKDAYS(MAX(DATE(2026,1,1),Mitarbeiter!$C46),MIN(DATE(2026,2,0),IF(Mitarbeiter!$D46="",DATE(2026,2,0),Mitarbeiter!$D46),TODAY()),Einstellungen!$F$13:$F$67)))*N(Mitarbeiter!$E46)/IF(Einstellungen!$C$11="7 Tage",7,5),N('Ist-Stunden'!F46)+(N(Krankheitstage!G46)+N(Krankheitstage!S46))*N($C46))))</f>
        <v/>
      </c>
      <c r="AK46" s="76">
        <f>IF($B46="",0,IF(Einstellungen!$C$10="Ja",MAX(IF(Einstellungen!$C$11="7 Tage",MAX(0,(MIN(DATE(2026,3,0),IF(Mitarbeiter!$D46="",DATE(2026,3,0),Mitarbeiter!$D46),TODAY()))-(MAX(DATE(2026,2,1),Mitarbeiter!$C46))+1),MAX(0,NETWORKDAYS(MAX(DATE(2026,2,1),Mitarbeiter!$C46),MIN(DATE(2026,3,0),IF(Mitarbeiter!$D46="",DATE(2026,3,0),Mitarbeiter!$D46),TODAY()),Einstellungen!$F$13:$F$67)))*N(Mitarbeiter!$E46)/IF(Einstellungen!$C$11="7 Tage",7,5),N('Ist-Stunden'!G46)),MAX(IF(Einstellungen!$C$11="7 Tage",MAX(0,(MIN(DATE(2026,3,0),IF(Mitarbeiter!$D46="",DATE(2026,3,0),Mitarbeiter!$D46),TODAY()))-(MAX(DATE(2026,2,1),Mitarbeiter!$C46))+1),MAX(0,NETWORKDAYS(MAX(DATE(2026,2,1),Mitarbeiter!$C46),MIN(DATE(2026,3,0),IF(Mitarbeiter!$D46="",DATE(2026,3,0),Mitarbeiter!$D46),TODAY()),Einstellungen!$F$13:$F$67)))*N(Mitarbeiter!$E46)/IF(Einstellungen!$C$11="7 Tage",7,5),N('Ist-Stunden'!G46)+(N(Krankheitstage!H46)+N(Krankheitstage!T46))*N($C46))))</f>
        <v/>
      </c>
      <c r="AL46" s="76">
        <f>IF($B46="",0,IF(Einstellungen!$C$10="Ja",MAX(IF(Einstellungen!$C$11="7 Tage",MAX(0,(MIN(DATE(2026,4,0),IF(Mitarbeiter!$D46="",DATE(2026,4,0),Mitarbeiter!$D46),TODAY()))-(MAX(DATE(2026,3,1),Mitarbeiter!$C46))+1),MAX(0,NETWORKDAYS(MAX(DATE(2026,3,1),Mitarbeiter!$C46),MIN(DATE(2026,4,0),IF(Mitarbeiter!$D46="",DATE(2026,4,0),Mitarbeiter!$D46),TODAY()),Einstellungen!$F$13:$F$67)))*N(Mitarbeiter!$E46)/IF(Einstellungen!$C$11="7 Tage",7,5),N('Ist-Stunden'!H46)),MAX(IF(Einstellungen!$C$11="7 Tage",MAX(0,(MIN(DATE(2026,4,0),IF(Mitarbeiter!$D46="",DATE(2026,4,0),Mitarbeiter!$D46),TODAY()))-(MAX(DATE(2026,3,1),Mitarbeiter!$C46))+1),MAX(0,NETWORKDAYS(MAX(DATE(2026,3,1),Mitarbeiter!$C46),MIN(DATE(2026,4,0),IF(Mitarbeiter!$D46="",DATE(2026,4,0),Mitarbeiter!$D46),TODAY()),Einstellungen!$F$13:$F$67)))*N(Mitarbeiter!$E46)/IF(Einstellungen!$C$11="7 Tage",7,5),N('Ist-Stunden'!H46)+(N(Krankheitstage!I46)+N(Krankheitstage!U46))*N($C46))))</f>
        <v/>
      </c>
      <c r="AM46" s="76">
        <f>IF($B46="",0,IF(Einstellungen!$C$10="Ja",MAX(IF(Einstellungen!$C$11="7 Tage",MAX(0,(MIN(DATE(2026,5,0),IF(Mitarbeiter!$D46="",DATE(2026,5,0),Mitarbeiter!$D46),TODAY()))-(MAX(DATE(2026,4,1),Mitarbeiter!$C46))+1),MAX(0,NETWORKDAYS(MAX(DATE(2026,4,1),Mitarbeiter!$C46),MIN(DATE(2026,5,0),IF(Mitarbeiter!$D46="",DATE(2026,5,0),Mitarbeiter!$D46),TODAY()),Einstellungen!$F$13:$F$67)))*N(Mitarbeiter!$E46)/IF(Einstellungen!$C$11="7 Tage",7,5),N('Ist-Stunden'!I46)),MAX(IF(Einstellungen!$C$11="7 Tage",MAX(0,(MIN(DATE(2026,5,0),IF(Mitarbeiter!$D46="",DATE(2026,5,0),Mitarbeiter!$D46),TODAY()))-(MAX(DATE(2026,4,1),Mitarbeiter!$C46))+1),MAX(0,NETWORKDAYS(MAX(DATE(2026,4,1),Mitarbeiter!$C46),MIN(DATE(2026,5,0),IF(Mitarbeiter!$D46="",DATE(2026,5,0),Mitarbeiter!$D46),TODAY()),Einstellungen!$F$13:$F$67)))*N(Mitarbeiter!$E46)/IF(Einstellungen!$C$11="7 Tage",7,5),N('Ist-Stunden'!I46)+(N(Krankheitstage!J46)+N(Krankheitstage!V46))*N($C46))))</f>
        <v/>
      </c>
      <c r="AN46" s="76">
        <f>IF($B46="",0,IF(Einstellungen!$C$10="Ja",MAX(IF(Einstellungen!$C$11="7 Tage",MAX(0,(MIN(DATE(2026,6,0),IF(Mitarbeiter!$D46="",DATE(2026,6,0),Mitarbeiter!$D46),TODAY()))-(MAX(DATE(2026,5,1),Mitarbeiter!$C46))+1),MAX(0,NETWORKDAYS(MAX(DATE(2026,5,1),Mitarbeiter!$C46),MIN(DATE(2026,6,0),IF(Mitarbeiter!$D46="",DATE(2026,6,0),Mitarbeiter!$D46),TODAY()),Einstellungen!$F$13:$F$67)))*N(Mitarbeiter!$E46)/IF(Einstellungen!$C$11="7 Tage",7,5),N('Ist-Stunden'!J46)),MAX(IF(Einstellungen!$C$11="7 Tage",MAX(0,(MIN(DATE(2026,6,0),IF(Mitarbeiter!$D46="",DATE(2026,6,0),Mitarbeiter!$D46),TODAY()))-(MAX(DATE(2026,5,1),Mitarbeiter!$C46))+1),MAX(0,NETWORKDAYS(MAX(DATE(2026,5,1),Mitarbeiter!$C46),MIN(DATE(2026,6,0),IF(Mitarbeiter!$D46="",DATE(2026,6,0),Mitarbeiter!$D46),TODAY()),Einstellungen!$F$13:$F$67)))*N(Mitarbeiter!$E46)/IF(Einstellungen!$C$11="7 Tage",7,5),N('Ist-Stunden'!J46)+(N(Krankheitstage!K46)+N(Krankheitstage!W46))*N($C46))))</f>
        <v/>
      </c>
      <c r="AO46" s="76">
        <f>IF($B46="",0,IF(Einstellungen!$C$10="Ja",MAX(IF(Einstellungen!$C$11="7 Tage",MAX(0,(MIN(DATE(2026,7,0),IF(Mitarbeiter!$D46="",DATE(2026,7,0),Mitarbeiter!$D46),TODAY()))-(MAX(DATE(2026,6,1),Mitarbeiter!$C46))+1),MAX(0,NETWORKDAYS(MAX(DATE(2026,6,1),Mitarbeiter!$C46),MIN(DATE(2026,7,0),IF(Mitarbeiter!$D46="",DATE(2026,7,0),Mitarbeiter!$D46),TODAY()),Einstellungen!$F$13:$F$67)))*N(Mitarbeiter!$E46)/IF(Einstellungen!$C$11="7 Tage",7,5),N('Ist-Stunden'!K46)),MAX(IF(Einstellungen!$C$11="7 Tage",MAX(0,(MIN(DATE(2026,7,0),IF(Mitarbeiter!$D46="",DATE(2026,7,0),Mitarbeiter!$D46),TODAY()))-(MAX(DATE(2026,6,1),Mitarbeiter!$C46))+1),MAX(0,NETWORKDAYS(MAX(DATE(2026,6,1),Mitarbeiter!$C46),MIN(DATE(2026,7,0),IF(Mitarbeiter!$D46="",DATE(2026,7,0),Mitarbeiter!$D46),TODAY()),Einstellungen!$F$13:$F$67)))*N(Mitarbeiter!$E46)/IF(Einstellungen!$C$11="7 Tage",7,5),N('Ist-Stunden'!K46)+(N(Krankheitstage!L46)+N(Krankheitstage!X46))*N($C46))))</f>
        <v/>
      </c>
      <c r="AP46" s="76">
        <f>IF($B46="",0,IF(Einstellungen!$C$10="Ja",MAX(IF(Einstellungen!$C$11="7 Tage",MAX(0,(MIN(DATE(2026,8,0),IF(Mitarbeiter!$D46="",DATE(2026,8,0),Mitarbeiter!$D46),TODAY()))-(MAX(DATE(2026,7,1),Mitarbeiter!$C46))+1),MAX(0,NETWORKDAYS(MAX(DATE(2026,7,1),Mitarbeiter!$C46),MIN(DATE(2026,8,0),IF(Mitarbeiter!$D46="",DATE(2026,8,0),Mitarbeiter!$D46),TODAY()),Einstellungen!$F$13:$F$67)))*N(Mitarbeiter!$E46)/IF(Einstellungen!$C$11="7 Tage",7,5),N('Ist-Stunden'!L46)),MAX(IF(Einstellungen!$C$11="7 Tage",MAX(0,(MIN(DATE(2026,8,0),IF(Mitarbeiter!$D46="",DATE(2026,8,0),Mitarbeiter!$D46),TODAY()))-(MAX(DATE(2026,7,1),Mitarbeiter!$C46))+1),MAX(0,NETWORKDAYS(MAX(DATE(2026,7,1),Mitarbeiter!$C46),MIN(DATE(2026,8,0),IF(Mitarbeiter!$D46="",DATE(2026,8,0),Mitarbeiter!$D46),TODAY()),Einstellungen!$F$13:$F$67)))*N(Mitarbeiter!$E46)/IF(Einstellungen!$C$11="7 Tage",7,5),N('Ist-Stunden'!L46)+(N(Krankheitstage!M46)+N(Krankheitstage!Y46))*N($C46))))</f>
        <v/>
      </c>
      <c r="AQ46" s="76">
        <f>IF($B46="",0,IF(Einstellungen!$C$10="Ja",MAX(IF(Einstellungen!$C$11="7 Tage",MAX(0,(MIN(DATE(2026,9,0),IF(Mitarbeiter!$D46="",DATE(2026,9,0),Mitarbeiter!$D46),TODAY()))-(MAX(DATE(2026,8,1),Mitarbeiter!$C46))+1),MAX(0,NETWORKDAYS(MAX(DATE(2026,8,1),Mitarbeiter!$C46),MIN(DATE(2026,9,0),IF(Mitarbeiter!$D46="",DATE(2026,9,0),Mitarbeiter!$D46),TODAY()),Einstellungen!$F$13:$F$67)))*N(Mitarbeiter!$E46)/IF(Einstellungen!$C$11="7 Tage",7,5),N('Ist-Stunden'!M46)),MAX(IF(Einstellungen!$C$11="7 Tage",MAX(0,(MIN(DATE(2026,9,0),IF(Mitarbeiter!$D46="",DATE(2026,9,0),Mitarbeiter!$D46),TODAY()))-(MAX(DATE(2026,8,1),Mitarbeiter!$C46))+1),MAX(0,NETWORKDAYS(MAX(DATE(2026,8,1),Mitarbeiter!$C46),MIN(DATE(2026,9,0),IF(Mitarbeiter!$D46="",DATE(2026,9,0),Mitarbeiter!$D46),TODAY()),Einstellungen!$F$13:$F$67)))*N(Mitarbeiter!$E46)/IF(Einstellungen!$C$11="7 Tage",7,5),N('Ist-Stunden'!M46)+(N(Krankheitstage!N46)+N(Krankheitstage!Z46))*N($C46))))</f>
        <v/>
      </c>
      <c r="AR46" s="76">
        <f>IF($B46="",0,IF(Einstellungen!$C$10="Ja",MAX(IF(Einstellungen!$C$11="7 Tage",MAX(0,(MIN(DATE(2026,10,0),IF(Mitarbeiter!$D46="",DATE(2026,10,0),Mitarbeiter!$D46),TODAY()))-(MAX(DATE(2026,9,1),Mitarbeiter!$C46))+1),MAX(0,NETWORKDAYS(MAX(DATE(2026,9,1),Mitarbeiter!$C46),MIN(DATE(2026,10,0),IF(Mitarbeiter!$D46="",DATE(2026,10,0),Mitarbeiter!$D46),TODAY()),Einstellungen!$F$13:$F$67)))*N(Mitarbeiter!$E46)/IF(Einstellungen!$C$11="7 Tage",7,5),N('Ist-Stunden'!N46)),MAX(IF(Einstellungen!$C$11="7 Tage",MAX(0,(MIN(DATE(2026,10,0),IF(Mitarbeiter!$D46="",DATE(2026,10,0),Mitarbeiter!$D46),TODAY()))-(MAX(DATE(2026,9,1),Mitarbeiter!$C46))+1),MAX(0,NETWORKDAYS(MAX(DATE(2026,9,1),Mitarbeiter!$C46),MIN(DATE(2026,10,0),IF(Mitarbeiter!$D46="",DATE(2026,10,0),Mitarbeiter!$D46),TODAY()),Einstellungen!$F$13:$F$67)))*N(Mitarbeiter!$E46)/IF(Einstellungen!$C$11="7 Tage",7,5),N('Ist-Stunden'!N46)+(N(Krankheitstage!O46)+N(Krankheitstage!AA46))*N($C46))))</f>
        <v/>
      </c>
      <c r="AS46" s="76">
        <f>IF($B46="",0,IF(Einstellungen!$C$10="Ja",MAX(IF(Einstellungen!$C$11="7 Tage",MAX(0,(MIN(DATE(2026,11,0),IF(Mitarbeiter!$D46="",DATE(2026,11,0),Mitarbeiter!$D46),TODAY()))-(MAX(DATE(2026,10,1),Mitarbeiter!$C46))+1),MAX(0,NETWORKDAYS(MAX(DATE(2026,10,1),Mitarbeiter!$C46),MIN(DATE(2026,11,0),IF(Mitarbeiter!$D46="",DATE(2026,11,0),Mitarbeiter!$D46),TODAY()),Einstellungen!$F$13:$F$67)))*N(Mitarbeiter!$E46)/IF(Einstellungen!$C$11="7 Tage",7,5),N('Ist-Stunden'!O46)),MAX(IF(Einstellungen!$C$11="7 Tage",MAX(0,(MIN(DATE(2026,11,0),IF(Mitarbeiter!$D46="",DATE(2026,11,0),Mitarbeiter!$D46),TODAY()))-(MAX(DATE(2026,10,1),Mitarbeiter!$C46))+1),MAX(0,NETWORKDAYS(MAX(DATE(2026,10,1),Mitarbeiter!$C46),MIN(DATE(2026,11,0),IF(Mitarbeiter!$D46="",DATE(2026,11,0),Mitarbeiter!$D46),TODAY()),Einstellungen!$F$13:$F$67)))*N(Mitarbeiter!$E46)/IF(Einstellungen!$C$11="7 Tage",7,5),N('Ist-Stunden'!O46)+(N(Krankheitstage!P46)+N(Krankheitstage!AB46))*N($C46))))</f>
        <v/>
      </c>
      <c r="AT46" s="76">
        <f>IF($B46="",0,IF(Einstellungen!$C$10="Ja",MAX(IF(Einstellungen!$C$11="7 Tage",MAX(0,(MIN(DATE(2026,12,0),IF(Mitarbeiter!$D46="",DATE(2026,12,0),Mitarbeiter!$D46),TODAY()))-(MAX(DATE(2026,11,1),Mitarbeiter!$C46))+1),MAX(0,NETWORKDAYS(MAX(DATE(2026,11,1),Mitarbeiter!$C46),MIN(DATE(2026,12,0),IF(Mitarbeiter!$D46="",DATE(2026,12,0),Mitarbeiter!$D46),TODAY()),Einstellungen!$F$13:$F$67)))*N(Mitarbeiter!$E46)/IF(Einstellungen!$C$11="7 Tage",7,5),N('Ist-Stunden'!P46)),MAX(IF(Einstellungen!$C$11="7 Tage",MAX(0,(MIN(DATE(2026,12,0),IF(Mitarbeiter!$D46="",DATE(2026,12,0),Mitarbeiter!$D46),TODAY()))-(MAX(DATE(2026,11,1),Mitarbeiter!$C46))+1),MAX(0,NETWORKDAYS(MAX(DATE(2026,11,1),Mitarbeiter!$C46),MIN(DATE(2026,12,0),IF(Mitarbeiter!$D46="",DATE(2026,12,0),Mitarbeiter!$D46),TODAY()),Einstellungen!$F$13:$F$67)))*N(Mitarbeiter!$E46)/IF(Einstellungen!$C$11="7 Tage",7,5),N('Ist-Stunden'!P46)+(N(Krankheitstage!Q46)+N(Krankheitstage!AC46))*N($C46))))</f>
        <v/>
      </c>
      <c r="AU46" s="76">
        <f>IF($B46="",0,IF(Einstellungen!$C$10="Ja",MAX(IF(Einstellungen!$C$11="7 Tage",MAX(0,(MIN(DATE(2026,13,0),IF(Mitarbeiter!$D46="",DATE(2026,13,0),Mitarbeiter!$D46),TODAY()))-(MAX(DATE(2026,12,1),Mitarbeiter!$C46))+1),MAX(0,NETWORKDAYS(MAX(DATE(2026,12,1),Mitarbeiter!$C46),MIN(DATE(2026,13,0),IF(Mitarbeiter!$D46="",DATE(2026,13,0),Mitarbeiter!$D46),TODAY()),Einstellungen!$F$13:$F$67)))*N(Mitarbeiter!$E46)/IF(Einstellungen!$C$11="7 Tage",7,5),N('Ist-Stunden'!Q46)),MAX(IF(Einstellungen!$C$11="7 Tage",MAX(0,(MIN(DATE(2026,13,0),IF(Mitarbeiter!$D46="",DATE(2026,13,0),Mitarbeiter!$D46),TODAY()))-(MAX(DATE(2026,12,1),Mitarbeiter!$C46))+1),MAX(0,NETWORKDAYS(MAX(DATE(2026,12,1),Mitarbeiter!$C46),MIN(DATE(2026,13,0),IF(Mitarbeiter!$D46="",DATE(2026,13,0),Mitarbeiter!$D46),TODAY()),Einstellungen!$F$13:$F$67)))*N(Mitarbeiter!$E46)/IF(Einstellungen!$C$11="7 Tage",7,5),N('Ist-Stunden'!Q46)+(N(Krankheitstage!R46)+N(Krankheitstage!AD46))*N($C46))))</f>
        <v/>
      </c>
      <c r="AV46" s="76">
        <f>IF($B46="",0,IF(Einstellungen!$C$10="Ja",MAX(IF(Einstellungen!$C$11="7 Tage",MAX(0,(MIN(DATE(2027,2,0),IF(Mitarbeiter!$D46="",DATE(2027,2,0),Mitarbeiter!$D46),TODAY()))-(MAX(DATE(2027,1,1),Mitarbeiter!$C46))+1),MAX(0,NETWORKDAYS(MAX(DATE(2027,1,1),Mitarbeiter!$C46),MIN(DATE(2027,2,0),IF(Mitarbeiter!$D46="",DATE(2027,2,0),Mitarbeiter!$D46),TODAY()),Einstellungen!$F$13:$F$67)))*N(Mitarbeiter!$E46)/IF(Einstellungen!$C$11="7 Tage",7,5),N('Ist-Stunden'!R46)),MAX(IF(Einstellungen!$C$11="7 Tage",MAX(0,(MIN(DATE(2027,2,0),IF(Mitarbeiter!$D46="",DATE(2027,2,0),Mitarbeiter!$D46),TODAY()))-(MAX(DATE(2027,1,1),Mitarbeiter!$C46))+1),MAX(0,NETWORKDAYS(MAX(DATE(2027,1,1),Mitarbeiter!$C46),MIN(DATE(2027,2,0),IF(Mitarbeiter!$D46="",DATE(2027,2,0),Mitarbeiter!$D46),TODAY()),Einstellungen!$F$13:$F$67)))*N(Mitarbeiter!$E46)/IF(Einstellungen!$C$11="7 Tage",7,5),N('Ist-Stunden'!R46)+(N(Krankheitstage!AE46)+N(Krankheitstage!AQ46))*N($C46))))</f>
        <v/>
      </c>
      <c r="AW46" s="76">
        <f>IF($B46="",0,IF(Einstellungen!$C$10="Ja",MAX(IF(Einstellungen!$C$11="7 Tage",MAX(0,(MIN(DATE(2027,3,0),IF(Mitarbeiter!$D46="",DATE(2027,3,0),Mitarbeiter!$D46),TODAY()))-(MAX(DATE(2027,2,1),Mitarbeiter!$C46))+1),MAX(0,NETWORKDAYS(MAX(DATE(2027,2,1),Mitarbeiter!$C46),MIN(DATE(2027,3,0),IF(Mitarbeiter!$D46="",DATE(2027,3,0),Mitarbeiter!$D46),TODAY()),Einstellungen!$F$13:$F$67)))*N(Mitarbeiter!$E46)/IF(Einstellungen!$C$11="7 Tage",7,5),N('Ist-Stunden'!S46)),MAX(IF(Einstellungen!$C$11="7 Tage",MAX(0,(MIN(DATE(2027,3,0),IF(Mitarbeiter!$D46="",DATE(2027,3,0),Mitarbeiter!$D46),TODAY()))-(MAX(DATE(2027,2,1),Mitarbeiter!$C46))+1),MAX(0,NETWORKDAYS(MAX(DATE(2027,2,1),Mitarbeiter!$C46),MIN(DATE(2027,3,0),IF(Mitarbeiter!$D46="",DATE(2027,3,0),Mitarbeiter!$D46),TODAY()),Einstellungen!$F$13:$F$67)))*N(Mitarbeiter!$E46)/IF(Einstellungen!$C$11="7 Tage",7,5),N('Ist-Stunden'!S46)+(N(Krankheitstage!AF46)+N(Krankheitstage!AR46))*N($C46))))</f>
        <v/>
      </c>
      <c r="AX46" s="76">
        <f>IF($B46="",0,IF(Einstellungen!$C$10="Ja",MAX(IF(Einstellungen!$C$11="7 Tage",MAX(0,(MIN(DATE(2027,4,0),IF(Mitarbeiter!$D46="",DATE(2027,4,0),Mitarbeiter!$D46),TODAY()))-(MAX(DATE(2027,3,1),Mitarbeiter!$C46))+1),MAX(0,NETWORKDAYS(MAX(DATE(2027,3,1),Mitarbeiter!$C46),MIN(DATE(2027,4,0),IF(Mitarbeiter!$D46="",DATE(2027,4,0),Mitarbeiter!$D46),TODAY()),Einstellungen!$F$13:$F$67)))*N(Mitarbeiter!$E46)/IF(Einstellungen!$C$11="7 Tage",7,5),N('Ist-Stunden'!T46)),MAX(IF(Einstellungen!$C$11="7 Tage",MAX(0,(MIN(DATE(2027,4,0),IF(Mitarbeiter!$D46="",DATE(2027,4,0),Mitarbeiter!$D46),TODAY()))-(MAX(DATE(2027,3,1),Mitarbeiter!$C46))+1),MAX(0,NETWORKDAYS(MAX(DATE(2027,3,1),Mitarbeiter!$C46),MIN(DATE(2027,4,0),IF(Mitarbeiter!$D46="",DATE(2027,4,0),Mitarbeiter!$D46),TODAY()),Einstellungen!$F$13:$F$67)))*N(Mitarbeiter!$E46)/IF(Einstellungen!$C$11="7 Tage",7,5),N('Ist-Stunden'!T46)+(N(Krankheitstage!AG46)+N(Krankheitstage!AS46))*N($C46))))</f>
        <v/>
      </c>
      <c r="AY46" s="76">
        <f>IF($B46="",0,IF(Einstellungen!$C$10="Ja",MAX(IF(Einstellungen!$C$11="7 Tage",MAX(0,(MIN(DATE(2027,5,0),IF(Mitarbeiter!$D46="",DATE(2027,5,0),Mitarbeiter!$D46),TODAY()))-(MAX(DATE(2027,4,1),Mitarbeiter!$C46))+1),MAX(0,NETWORKDAYS(MAX(DATE(2027,4,1),Mitarbeiter!$C46),MIN(DATE(2027,5,0),IF(Mitarbeiter!$D46="",DATE(2027,5,0),Mitarbeiter!$D46),TODAY()),Einstellungen!$F$13:$F$67)))*N(Mitarbeiter!$E46)/IF(Einstellungen!$C$11="7 Tage",7,5),N('Ist-Stunden'!U46)),MAX(IF(Einstellungen!$C$11="7 Tage",MAX(0,(MIN(DATE(2027,5,0),IF(Mitarbeiter!$D46="",DATE(2027,5,0),Mitarbeiter!$D46),TODAY()))-(MAX(DATE(2027,4,1),Mitarbeiter!$C46))+1),MAX(0,NETWORKDAYS(MAX(DATE(2027,4,1),Mitarbeiter!$C46),MIN(DATE(2027,5,0),IF(Mitarbeiter!$D46="",DATE(2027,5,0),Mitarbeiter!$D46),TODAY()),Einstellungen!$F$13:$F$67)))*N(Mitarbeiter!$E46)/IF(Einstellungen!$C$11="7 Tage",7,5),N('Ist-Stunden'!U46)+(N(Krankheitstage!AH46)+N(Krankheitstage!AT46))*N($C46))))</f>
        <v/>
      </c>
      <c r="AZ46" s="76">
        <f>IF($B46="",0,IF(Einstellungen!$C$10="Ja",MAX(IF(Einstellungen!$C$11="7 Tage",MAX(0,(MIN(DATE(2027,6,0),IF(Mitarbeiter!$D46="",DATE(2027,6,0),Mitarbeiter!$D46),TODAY()))-(MAX(DATE(2027,5,1),Mitarbeiter!$C46))+1),MAX(0,NETWORKDAYS(MAX(DATE(2027,5,1),Mitarbeiter!$C46),MIN(DATE(2027,6,0),IF(Mitarbeiter!$D46="",DATE(2027,6,0),Mitarbeiter!$D46),TODAY()),Einstellungen!$F$13:$F$67)))*N(Mitarbeiter!$E46)/IF(Einstellungen!$C$11="7 Tage",7,5),N('Ist-Stunden'!V46)),MAX(IF(Einstellungen!$C$11="7 Tage",MAX(0,(MIN(DATE(2027,6,0),IF(Mitarbeiter!$D46="",DATE(2027,6,0),Mitarbeiter!$D46),TODAY()))-(MAX(DATE(2027,5,1),Mitarbeiter!$C46))+1),MAX(0,NETWORKDAYS(MAX(DATE(2027,5,1),Mitarbeiter!$C46),MIN(DATE(2027,6,0),IF(Mitarbeiter!$D46="",DATE(2027,6,0),Mitarbeiter!$D46),TODAY()),Einstellungen!$F$13:$F$67)))*N(Mitarbeiter!$E46)/IF(Einstellungen!$C$11="7 Tage",7,5),N('Ist-Stunden'!V46)+(N(Krankheitstage!AI46)+N(Krankheitstage!AU46))*N($C46))))</f>
        <v/>
      </c>
      <c r="BA46" s="76">
        <f>IF($B46="",0,IF(Einstellungen!$C$10="Ja",MAX(IF(Einstellungen!$C$11="7 Tage",MAX(0,(MIN(DATE(2027,7,0),IF(Mitarbeiter!$D46="",DATE(2027,7,0),Mitarbeiter!$D46),TODAY()))-(MAX(DATE(2027,6,1),Mitarbeiter!$C46))+1),MAX(0,NETWORKDAYS(MAX(DATE(2027,6,1),Mitarbeiter!$C46),MIN(DATE(2027,7,0),IF(Mitarbeiter!$D46="",DATE(2027,7,0),Mitarbeiter!$D46),TODAY()),Einstellungen!$F$13:$F$67)))*N(Mitarbeiter!$E46)/IF(Einstellungen!$C$11="7 Tage",7,5),N('Ist-Stunden'!W46)),MAX(IF(Einstellungen!$C$11="7 Tage",MAX(0,(MIN(DATE(2027,7,0),IF(Mitarbeiter!$D46="",DATE(2027,7,0),Mitarbeiter!$D46),TODAY()))-(MAX(DATE(2027,6,1),Mitarbeiter!$C46))+1),MAX(0,NETWORKDAYS(MAX(DATE(2027,6,1),Mitarbeiter!$C46),MIN(DATE(2027,7,0),IF(Mitarbeiter!$D46="",DATE(2027,7,0),Mitarbeiter!$D46),TODAY()),Einstellungen!$F$13:$F$67)))*N(Mitarbeiter!$E46)/IF(Einstellungen!$C$11="7 Tage",7,5),N('Ist-Stunden'!W46)+(N(Krankheitstage!AJ46)+N(Krankheitstage!AV46))*N($C46))))</f>
        <v/>
      </c>
      <c r="BB46" s="76">
        <f>IF($B46="",0,IF(Einstellungen!$C$10="Ja",MAX(IF(Einstellungen!$C$11="7 Tage",MAX(0,(MIN(DATE(2027,8,0),IF(Mitarbeiter!$D46="",DATE(2027,8,0),Mitarbeiter!$D46),TODAY()))-(MAX(DATE(2027,7,1),Mitarbeiter!$C46))+1),MAX(0,NETWORKDAYS(MAX(DATE(2027,7,1),Mitarbeiter!$C46),MIN(DATE(2027,8,0),IF(Mitarbeiter!$D46="",DATE(2027,8,0),Mitarbeiter!$D46),TODAY()),Einstellungen!$F$13:$F$67)))*N(Mitarbeiter!$E46)/IF(Einstellungen!$C$11="7 Tage",7,5),N('Ist-Stunden'!X46)),MAX(IF(Einstellungen!$C$11="7 Tage",MAX(0,(MIN(DATE(2027,8,0),IF(Mitarbeiter!$D46="",DATE(2027,8,0),Mitarbeiter!$D46),TODAY()))-(MAX(DATE(2027,7,1),Mitarbeiter!$C46))+1),MAX(0,NETWORKDAYS(MAX(DATE(2027,7,1),Mitarbeiter!$C46),MIN(DATE(2027,8,0),IF(Mitarbeiter!$D46="",DATE(2027,8,0),Mitarbeiter!$D46),TODAY()),Einstellungen!$F$13:$F$67)))*N(Mitarbeiter!$E46)/IF(Einstellungen!$C$11="7 Tage",7,5),N('Ist-Stunden'!X46)+(N(Krankheitstage!AK46)+N(Krankheitstage!AW46))*N($C46))))</f>
        <v/>
      </c>
      <c r="BC46" s="76">
        <f>IF($B46="",0,IF(Einstellungen!$C$10="Ja",MAX(IF(Einstellungen!$C$11="7 Tage",MAX(0,(MIN(DATE(2027,9,0),IF(Mitarbeiter!$D46="",DATE(2027,9,0),Mitarbeiter!$D46),TODAY()))-(MAX(DATE(2027,8,1),Mitarbeiter!$C46))+1),MAX(0,NETWORKDAYS(MAX(DATE(2027,8,1),Mitarbeiter!$C46),MIN(DATE(2027,9,0),IF(Mitarbeiter!$D46="",DATE(2027,9,0),Mitarbeiter!$D46),TODAY()),Einstellungen!$F$13:$F$67)))*N(Mitarbeiter!$E46)/IF(Einstellungen!$C$11="7 Tage",7,5),N('Ist-Stunden'!Y46)),MAX(IF(Einstellungen!$C$11="7 Tage",MAX(0,(MIN(DATE(2027,9,0),IF(Mitarbeiter!$D46="",DATE(2027,9,0),Mitarbeiter!$D46),TODAY()))-(MAX(DATE(2027,8,1),Mitarbeiter!$C46))+1),MAX(0,NETWORKDAYS(MAX(DATE(2027,8,1),Mitarbeiter!$C46),MIN(DATE(2027,9,0),IF(Mitarbeiter!$D46="",DATE(2027,9,0),Mitarbeiter!$D46),TODAY()),Einstellungen!$F$13:$F$67)))*N(Mitarbeiter!$E46)/IF(Einstellungen!$C$11="7 Tage",7,5),N('Ist-Stunden'!Y46)+(N(Krankheitstage!AL46)+N(Krankheitstage!AX46))*N($C46))))</f>
        <v/>
      </c>
      <c r="BD46" s="76">
        <f>IF($B46="",0,IF(Einstellungen!$C$10="Ja",MAX(IF(Einstellungen!$C$11="7 Tage",MAX(0,(MIN(DATE(2027,10,0),IF(Mitarbeiter!$D46="",DATE(2027,10,0),Mitarbeiter!$D46),TODAY()))-(MAX(DATE(2027,9,1),Mitarbeiter!$C46))+1),MAX(0,NETWORKDAYS(MAX(DATE(2027,9,1),Mitarbeiter!$C46),MIN(DATE(2027,10,0),IF(Mitarbeiter!$D46="",DATE(2027,10,0),Mitarbeiter!$D46),TODAY()),Einstellungen!$F$13:$F$67)))*N(Mitarbeiter!$E46)/IF(Einstellungen!$C$11="7 Tage",7,5),N('Ist-Stunden'!Z46)),MAX(IF(Einstellungen!$C$11="7 Tage",MAX(0,(MIN(DATE(2027,10,0),IF(Mitarbeiter!$D46="",DATE(2027,10,0),Mitarbeiter!$D46),TODAY()))-(MAX(DATE(2027,9,1),Mitarbeiter!$C46))+1),MAX(0,NETWORKDAYS(MAX(DATE(2027,9,1),Mitarbeiter!$C46),MIN(DATE(2027,10,0),IF(Mitarbeiter!$D46="",DATE(2027,10,0),Mitarbeiter!$D46),TODAY()),Einstellungen!$F$13:$F$67)))*N(Mitarbeiter!$E46)/IF(Einstellungen!$C$11="7 Tage",7,5),N('Ist-Stunden'!Z46)+(N(Krankheitstage!AM46)+N(Krankheitstage!AY46))*N($C46))))</f>
        <v/>
      </c>
      <c r="BE46" s="76">
        <f>IF($B46="",0,IF(Einstellungen!$C$10="Ja",MAX(IF(Einstellungen!$C$11="7 Tage",MAX(0,(MIN(DATE(2027,11,0),IF(Mitarbeiter!$D46="",DATE(2027,11,0),Mitarbeiter!$D46),TODAY()))-(MAX(DATE(2027,10,1),Mitarbeiter!$C46))+1),MAX(0,NETWORKDAYS(MAX(DATE(2027,10,1),Mitarbeiter!$C46),MIN(DATE(2027,11,0),IF(Mitarbeiter!$D46="",DATE(2027,11,0),Mitarbeiter!$D46),TODAY()),Einstellungen!$F$13:$F$67)))*N(Mitarbeiter!$E46)/IF(Einstellungen!$C$11="7 Tage",7,5),N('Ist-Stunden'!AA46)),MAX(IF(Einstellungen!$C$11="7 Tage",MAX(0,(MIN(DATE(2027,11,0),IF(Mitarbeiter!$D46="",DATE(2027,11,0),Mitarbeiter!$D46),TODAY()))-(MAX(DATE(2027,10,1),Mitarbeiter!$C46))+1),MAX(0,NETWORKDAYS(MAX(DATE(2027,10,1),Mitarbeiter!$C46),MIN(DATE(2027,11,0),IF(Mitarbeiter!$D46="",DATE(2027,11,0),Mitarbeiter!$D46),TODAY()),Einstellungen!$F$13:$F$67)))*N(Mitarbeiter!$E46)/IF(Einstellungen!$C$11="7 Tage",7,5),N('Ist-Stunden'!AA46)+(N(Krankheitstage!AN46)+N(Krankheitstage!AZ46))*N($C46))))</f>
        <v/>
      </c>
      <c r="BF46" s="76">
        <f>IF($B46="",0,IF(Einstellungen!$C$10="Ja",MAX(IF(Einstellungen!$C$11="7 Tage",MAX(0,(MIN(DATE(2027,12,0),IF(Mitarbeiter!$D46="",DATE(2027,12,0),Mitarbeiter!$D46),TODAY()))-(MAX(DATE(2027,11,1),Mitarbeiter!$C46))+1),MAX(0,NETWORKDAYS(MAX(DATE(2027,11,1),Mitarbeiter!$C46),MIN(DATE(2027,12,0),IF(Mitarbeiter!$D46="",DATE(2027,12,0),Mitarbeiter!$D46),TODAY()),Einstellungen!$F$13:$F$67)))*N(Mitarbeiter!$E46)/IF(Einstellungen!$C$11="7 Tage",7,5),N('Ist-Stunden'!AB46)),MAX(IF(Einstellungen!$C$11="7 Tage",MAX(0,(MIN(DATE(2027,12,0),IF(Mitarbeiter!$D46="",DATE(2027,12,0),Mitarbeiter!$D46),TODAY()))-(MAX(DATE(2027,11,1),Mitarbeiter!$C46))+1),MAX(0,NETWORKDAYS(MAX(DATE(2027,11,1),Mitarbeiter!$C46),MIN(DATE(2027,12,0),IF(Mitarbeiter!$D46="",DATE(2027,12,0),Mitarbeiter!$D46),TODAY()),Einstellungen!$F$13:$F$67)))*N(Mitarbeiter!$E46)/IF(Einstellungen!$C$11="7 Tage",7,5),N('Ist-Stunden'!AB46)+(N(Krankheitstage!AO46)+N(Krankheitstage!BA46))*N($C46))))</f>
        <v/>
      </c>
      <c r="BG46" s="76">
        <f>IF($B46="",0,IF(Einstellungen!$C$10="Ja",MAX(IF(Einstellungen!$C$11="7 Tage",MAX(0,(MIN(DATE(2027,13,0),IF(Mitarbeiter!$D46="",DATE(2027,13,0),Mitarbeiter!$D46),TODAY()))-(MAX(DATE(2027,12,1),Mitarbeiter!$C46))+1),MAX(0,NETWORKDAYS(MAX(DATE(2027,12,1),Mitarbeiter!$C46),MIN(DATE(2027,13,0),IF(Mitarbeiter!$D46="",DATE(2027,13,0),Mitarbeiter!$D46),TODAY()),Einstellungen!$F$13:$F$67)))*N(Mitarbeiter!$E46)/IF(Einstellungen!$C$11="7 Tage",7,5),N('Ist-Stunden'!AC46)),MAX(IF(Einstellungen!$C$11="7 Tage",MAX(0,(MIN(DATE(2027,13,0),IF(Mitarbeiter!$D46="",DATE(2027,13,0),Mitarbeiter!$D46),TODAY()))-(MAX(DATE(2027,12,1),Mitarbeiter!$C46))+1),MAX(0,NETWORKDAYS(MAX(DATE(2027,12,1),Mitarbeiter!$C46),MIN(DATE(2027,13,0),IF(Mitarbeiter!$D46="",DATE(2027,13,0),Mitarbeiter!$D46),TODAY()),Einstellungen!$F$13:$F$67)))*N(Mitarbeiter!$E46)/IF(Einstellungen!$C$11="7 Tage",7,5),N('Ist-Stunden'!AC46)+(N(Krankheitstage!AP46)+N(Krankheitstage!BB46))*N($C46))))</f>
        <v/>
      </c>
      <c r="BH46" s="76">
        <f>IF($B46="",0,IF(Einstellungen!$C$10="Ja",MAX(IF(Einstellungen!$C$11="7 Tage",MAX(0,(MIN(DATE(2028,2,0),IF(Mitarbeiter!$D46="",DATE(2028,2,0),Mitarbeiter!$D46),TODAY()))-(MAX(DATE(2028,1,1),Mitarbeiter!$C46))+1),MAX(0,NETWORKDAYS(MAX(DATE(2028,1,1),Mitarbeiter!$C46),MIN(DATE(2028,2,0),IF(Mitarbeiter!$D46="",DATE(2028,2,0),Mitarbeiter!$D46),TODAY()),Einstellungen!$F$13:$F$67)))*N(Mitarbeiter!$E46)/IF(Einstellungen!$C$11="7 Tage",7,5),N('Ist-Stunden'!AD46)),MAX(IF(Einstellungen!$C$11="7 Tage",MAX(0,(MIN(DATE(2028,2,0),IF(Mitarbeiter!$D46="",DATE(2028,2,0),Mitarbeiter!$D46),TODAY()))-(MAX(DATE(2028,1,1),Mitarbeiter!$C46))+1),MAX(0,NETWORKDAYS(MAX(DATE(2028,1,1),Mitarbeiter!$C46),MIN(DATE(2028,2,0),IF(Mitarbeiter!$D46="",DATE(2028,2,0),Mitarbeiter!$D46),TODAY()),Einstellungen!$F$13:$F$67)))*N(Mitarbeiter!$E46)/IF(Einstellungen!$C$11="7 Tage",7,5),N('Ist-Stunden'!AD46)+(N(Krankheitstage!BC46)+N(Krankheitstage!BO46))*N($C46))))</f>
        <v/>
      </c>
      <c r="BI46" s="76">
        <f>IF($B46="",0,IF(Einstellungen!$C$10="Ja",MAX(IF(Einstellungen!$C$11="7 Tage",MAX(0,(MIN(DATE(2028,3,0),IF(Mitarbeiter!$D46="",DATE(2028,3,0),Mitarbeiter!$D46),TODAY()))-(MAX(DATE(2028,2,1),Mitarbeiter!$C46))+1),MAX(0,NETWORKDAYS(MAX(DATE(2028,2,1),Mitarbeiter!$C46),MIN(DATE(2028,3,0),IF(Mitarbeiter!$D46="",DATE(2028,3,0),Mitarbeiter!$D46),TODAY()),Einstellungen!$F$13:$F$67)))*N(Mitarbeiter!$E46)/IF(Einstellungen!$C$11="7 Tage",7,5),N('Ist-Stunden'!AE46)),MAX(IF(Einstellungen!$C$11="7 Tage",MAX(0,(MIN(DATE(2028,3,0),IF(Mitarbeiter!$D46="",DATE(2028,3,0),Mitarbeiter!$D46),TODAY()))-(MAX(DATE(2028,2,1),Mitarbeiter!$C46))+1),MAX(0,NETWORKDAYS(MAX(DATE(2028,2,1),Mitarbeiter!$C46),MIN(DATE(2028,3,0),IF(Mitarbeiter!$D46="",DATE(2028,3,0),Mitarbeiter!$D46),TODAY()),Einstellungen!$F$13:$F$67)))*N(Mitarbeiter!$E46)/IF(Einstellungen!$C$11="7 Tage",7,5),N('Ist-Stunden'!AE46)+(N(Krankheitstage!BD46)+N(Krankheitstage!BP46))*N($C46))))</f>
        <v/>
      </c>
      <c r="BJ46" s="76">
        <f>IF($B46="",0,IF(Einstellungen!$C$10="Ja",MAX(IF(Einstellungen!$C$11="7 Tage",MAX(0,(MIN(DATE(2028,4,0),IF(Mitarbeiter!$D46="",DATE(2028,4,0),Mitarbeiter!$D46),TODAY()))-(MAX(DATE(2028,3,1),Mitarbeiter!$C46))+1),MAX(0,NETWORKDAYS(MAX(DATE(2028,3,1),Mitarbeiter!$C46),MIN(DATE(2028,4,0),IF(Mitarbeiter!$D46="",DATE(2028,4,0),Mitarbeiter!$D46),TODAY()),Einstellungen!$F$13:$F$67)))*N(Mitarbeiter!$E46)/IF(Einstellungen!$C$11="7 Tage",7,5),N('Ist-Stunden'!AF46)),MAX(IF(Einstellungen!$C$11="7 Tage",MAX(0,(MIN(DATE(2028,4,0),IF(Mitarbeiter!$D46="",DATE(2028,4,0),Mitarbeiter!$D46),TODAY()))-(MAX(DATE(2028,3,1),Mitarbeiter!$C46))+1),MAX(0,NETWORKDAYS(MAX(DATE(2028,3,1),Mitarbeiter!$C46),MIN(DATE(2028,4,0),IF(Mitarbeiter!$D46="",DATE(2028,4,0),Mitarbeiter!$D46),TODAY()),Einstellungen!$F$13:$F$67)))*N(Mitarbeiter!$E46)/IF(Einstellungen!$C$11="7 Tage",7,5),N('Ist-Stunden'!AF46)+(N(Krankheitstage!BE46)+N(Krankheitstage!BQ46))*N($C46))))</f>
        <v/>
      </c>
      <c r="BK46" s="76">
        <f>IF($B46="",0,IF(Einstellungen!$C$10="Ja",MAX(IF(Einstellungen!$C$11="7 Tage",MAX(0,(MIN(DATE(2028,5,0),IF(Mitarbeiter!$D46="",DATE(2028,5,0),Mitarbeiter!$D46),TODAY()))-(MAX(DATE(2028,4,1),Mitarbeiter!$C46))+1),MAX(0,NETWORKDAYS(MAX(DATE(2028,4,1),Mitarbeiter!$C46),MIN(DATE(2028,5,0),IF(Mitarbeiter!$D46="",DATE(2028,5,0),Mitarbeiter!$D46),TODAY()),Einstellungen!$F$13:$F$67)))*N(Mitarbeiter!$E46)/IF(Einstellungen!$C$11="7 Tage",7,5),N('Ist-Stunden'!AG46)),MAX(IF(Einstellungen!$C$11="7 Tage",MAX(0,(MIN(DATE(2028,5,0),IF(Mitarbeiter!$D46="",DATE(2028,5,0),Mitarbeiter!$D46),TODAY()))-(MAX(DATE(2028,4,1),Mitarbeiter!$C46))+1),MAX(0,NETWORKDAYS(MAX(DATE(2028,4,1),Mitarbeiter!$C46),MIN(DATE(2028,5,0),IF(Mitarbeiter!$D46="",DATE(2028,5,0),Mitarbeiter!$D46),TODAY()),Einstellungen!$F$13:$F$67)))*N(Mitarbeiter!$E46)/IF(Einstellungen!$C$11="7 Tage",7,5),N('Ist-Stunden'!AG46)+(N(Krankheitstage!BF46)+N(Krankheitstage!BR46))*N($C46))))</f>
        <v/>
      </c>
      <c r="BL46" s="76">
        <f>IF($B46="",0,IF(Einstellungen!$C$10="Ja",MAX(IF(Einstellungen!$C$11="7 Tage",MAX(0,(MIN(DATE(2028,6,0),IF(Mitarbeiter!$D46="",DATE(2028,6,0),Mitarbeiter!$D46),TODAY()))-(MAX(DATE(2028,5,1),Mitarbeiter!$C46))+1),MAX(0,NETWORKDAYS(MAX(DATE(2028,5,1),Mitarbeiter!$C46),MIN(DATE(2028,6,0),IF(Mitarbeiter!$D46="",DATE(2028,6,0),Mitarbeiter!$D46),TODAY()),Einstellungen!$F$13:$F$67)))*N(Mitarbeiter!$E46)/IF(Einstellungen!$C$11="7 Tage",7,5),N('Ist-Stunden'!AH46)),MAX(IF(Einstellungen!$C$11="7 Tage",MAX(0,(MIN(DATE(2028,6,0),IF(Mitarbeiter!$D46="",DATE(2028,6,0),Mitarbeiter!$D46),TODAY()))-(MAX(DATE(2028,5,1),Mitarbeiter!$C46))+1),MAX(0,NETWORKDAYS(MAX(DATE(2028,5,1),Mitarbeiter!$C46),MIN(DATE(2028,6,0),IF(Mitarbeiter!$D46="",DATE(2028,6,0),Mitarbeiter!$D46),TODAY()),Einstellungen!$F$13:$F$67)))*N(Mitarbeiter!$E46)/IF(Einstellungen!$C$11="7 Tage",7,5),N('Ist-Stunden'!AH46)+(N(Krankheitstage!BG46)+N(Krankheitstage!BS46))*N($C46))))</f>
        <v/>
      </c>
      <c r="BM46" s="76">
        <f>IF($B46="",0,IF(Einstellungen!$C$10="Ja",MAX(IF(Einstellungen!$C$11="7 Tage",MAX(0,(MIN(DATE(2028,7,0),IF(Mitarbeiter!$D46="",DATE(2028,7,0),Mitarbeiter!$D46),TODAY()))-(MAX(DATE(2028,6,1),Mitarbeiter!$C46))+1),MAX(0,NETWORKDAYS(MAX(DATE(2028,6,1),Mitarbeiter!$C46),MIN(DATE(2028,7,0),IF(Mitarbeiter!$D46="",DATE(2028,7,0),Mitarbeiter!$D46),TODAY()),Einstellungen!$F$13:$F$67)))*N(Mitarbeiter!$E46)/IF(Einstellungen!$C$11="7 Tage",7,5),N('Ist-Stunden'!AI46)),MAX(IF(Einstellungen!$C$11="7 Tage",MAX(0,(MIN(DATE(2028,7,0),IF(Mitarbeiter!$D46="",DATE(2028,7,0),Mitarbeiter!$D46),TODAY()))-(MAX(DATE(2028,6,1),Mitarbeiter!$C46))+1),MAX(0,NETWORKDAYS(MAX(DATE(2028,6,1),Mitarbeiter!$C46),MIN(DATE(2028,7,0),IF(Mitarbeiter!$D46="",DATE(2028,7,0),Mitarbeiter!$D46),TODAY()),Einstellungen!$F$13:$F$67)))*N(Mitarbeiter!$E46)/IF(Einstellungen!$C$11="7 Tage",7,5),N('Ist-Stunden'!AI46)+(N(Krankheitstage!BH46)+N(Krankheitstage!BT46))*N($C46))))</f>
        <v/>
      </c>
      <c r="BN46" s="76">
        <f>IF($B46="",0,IF(Einstellungen!$C$10="Ja",MAX(IF(Einstellungen!$C$11="7 Tage",MAX(0,(MIN(DATE(2028,8,0),IF(Mitarbeiter!$D46="",DATE(2028,8,0),Mitarbeiter!$D46),TODAY()))-(MAX(DATE(2028,7,1),Mitarbeiter!$C46))+1),MAX(0,NETWORKDAYS(MAX(DATE(2028,7,1),Mitarbeiter!$C46),MIN(DATE(2028,8,0),IF(Mitarbeiter!$D46="",DATE(2028,8,0),Mitarbeiter!$D46),TODAY()),Einstellungen!$F$13:$F$67)))*N(Mitarbeiter!$E46)/IF(Einstellungen!$C$11="7 Tage",7,5),N('Ist-Stunden'!AJ46)),MAX(IF(Einstellungen!$C$11="7 Tage",MAX(0,(MIN(DATE(2028,8,0),IF(Mitarbeiter!$D46="",DATE(2028,8,0),Mitarbeiter!$D46),TODAY()))-(MAX(DATE(2028,7,1),Mitarbeiter!$C46))+1),MAX(0,NETWORKDAYS(MAX(DATE(2028,7,1),Mitarbeiter!$C46),MIN(DATE(2028,8,0),IF(Mitarbeiter!$D46="",DATE(2028,8,0),Mitarbeiter!$D46),TODAY()),Einstellungen!$F$13:$F$67)))*N(Mitarbeiter!$E46)/IF(Einstellungen!$C$11="7 Tage",7,5),N('Ist-Stunden'!AJ46)+(N(Krankheitstage!BI46)+N(Krankheitstage!BU46))*N($C46))))</f>
        <v/>
      </c>
      <c r="BO46" s="76">
        <f>IF($B46="",0,IF(Einstellungen!$C$10="Ja",MAX(IF(Einstellungen!$C$11="7 Tage",MAX(0,(MIN(DATE(2028,9,0),IF(Mitarbeiter!$D46="",DATE(2028,9,0),Mitarbeiter!$D46),TODAY()))-(MAX(DATE(2028,8,1),Mitarbeiter!$C46))+1),MAX(0,NETWORKDAYS(MAX(DATE(2028,8,1),Mitarbeiter!$C46),MIN(DATE(2028,9,0),IF(Mitarbeiter!$D46="",DATE(2028,9,0),Mitarbeiter!$D46),TODAY()),Einstellungen!$F$13:$F$67)))*N(Mitarbeiter!$E46)/IF(Einstellungen!$C$11="7 Tage",7,5),N('Ist-Stunden'!AK46)),MAX(IF(Einstellungen!$C$11="7 Tage",MAX(0,(MIN(DATE(2028,9,0),IF(Mitarbeiter!$D46="",DATE(2028,9,0),Mitarbeiter!$D46),TODAY()))-(MAX(DATE(2028,8,1),Mitarbeiter!$C46))+1),MAX(0,NETWORKDAYS(MAX(DATE(2028,8,1),Mitarbeiter!$C46),MIN(DATE(2028,9,0),IF(Mitarbeiter!$D46="",DATE(2028,9,0),Mitarbeiter!$D46),TODAY()),Einstellungen!$F$13:$F$67)))*N(Mitarbeiter!$E46)/IF(Einstellungen!$C$11="7 Tage",7,5),N('Ist-Stunden'!AK46)+(N(Krankheitstage!BJ46)+N(Krankheitstage!BV46))*N($C46))))</f>
        <v/>
      </c>
      <c r="BP46" s="76">
        <f>IF($B46="",0,IF(Einstellungen!$C$10="Ja",MAX(IF(Einstellungen!$C$11="7 Tage",MAX(0,(MIN(DATE(2028,10,0),IF(Mitarbeiter!$D46="",DATE(2028,10,0),Mitarbeiter!$D46),TODAY()))-(MAX(DATE(2028,9,1),Mitarbeiter!$C46))+1),MAX(0,NETWORKDAYS(MAX(DATE(2028,9,1),Mitarbeiter!$C46),MIN(DATE(2028,10,0),IF(Mitarbeiter!$D46="",DATE(2028,10,0),Mitarbeiter!$D46),TODAY()),Einstellungen!$F$13:$F$67)))*N(Mitarbeiter!$E46)/IF(Einstellungen!$C$11="7 Tage",7,5),N('Ist-Stunden'!AL46)),MAX(IF(Einstellungen!$C$11="7 Tage",MAX(0,(MIN(DATE(2028,10,0),IF(Mitarbeiter!$D46="",DATE(2028,10,0),Mitarbeiter!$D46),TODAY()))-(MAX(DATE(2028,9,1),Mitarbeiter!$C46))+1),MAX(0,NETWORKDAYS(MAX(DATE(2028,9,1),Mitarbeiter!$C46),MIN(DATE(2028,10,0),IF(Mitarbeiter!$D46="",DATE(2028,10,0),Mitarbeiter!$D46),TODAY()),Einstellungen!$F$13:$F$67)))*N(Mitarbeiter!$E46)/IF(Einstellungen!$C$11="7 Tage",7,5),N('Ist-Stunden'!AL46)+(N(Krankheitstage!BK46)+N(Krankheitstage!BW46))*N($C46))))</f>
        <v/>
      </c>
      <c r="BQ46" s="76">
        <f>IF($B46="",0,IF(Einstellungen!$C$10="Ja",MAX(IF(Einstellungen!$C$11="7 Tage",MAX(0,(MIN(DATE(2028,11,0),IF(Mitarbeiter!$D46="",DATE(2028,11,0),Mitarbeiter!$D46),TODAY()))-(MAX(DATE(2028,10,1),Mitarbeiter!$C46))+1),MAX(0,NETWORKDAYS(MAX(DATE(2028,10,1),Mitarbeiter!$C46),MIN(DATE(2028,11,0),IF(Mitarbeiter!$D46="",DATE(2028,11,0),Mitarbeiter!$D46),TODAY()),Einstellungen!$F$13:$F$67)))*N(Mitarbeiter!$E46)/IF(Einstellungen!$C$11="7 Tage",7,5),N('Ist-Stunden'!AM46)),MAX(IF(Einstellungen!$C$11="7 Tage",MAX(0,(MIN(DATE(2028,11,0),IF(Mitarbeiter!$D46="",DATE(2028,11,0),Mitarbeiter!$D46),TODAY()))-(MAX(DATE(2028,10,1),Mitarbeiter!$C46))+1),MAX(0,NETWORKDAYS(MAX(DATE(2028,10,1),Mitarbeiter!$C46),MIN(DATE(2028,11,0),IF(Mitarbeiter!$D46="",DATE(2028,11,0),Mitarbeiter!$D46),TODAY()),Einstellungen!$F$13:$F$67)))*N(Mitarbeiter!$E46)/IF(Einstellungen!$C$11="7 Tage",7,5),N('Ist-Stunden'!AM46)+(N(Krankheitstage!BL46)+N(Krankheitstage!BX46))*N($C46))))</f>
        <v/>
      </c>
      <c r="BR46" s="76">
        <f>IF($B46="",0,IF(Einstellungen!$C$10="Ja",MAX(IF(Einstellungen!$C$11="7 Tage",MAX(0,(MIN(DATE(2028,12,0),IF(Mitarbeiter!$D46="",DATE(2028,12,0),Mitarbeiter!$D46),TODAY()))-(MAX(DATE(2028,11,1),Mitarbeiter!$C46))+1),MAX(0,NETWORKDAYS(MAX(DATE(2028,11,1),Mitarbeiter!$C46),MIN(DATE(2028,12,0),IF(Mitarbeiter!$D46="",DATE(2028,12,0),Mitarbeiter!$D46),TODAY()),Einstellungen!$F$13:$F$67)))*N(Mitarbeiter!$E46)/IF(Einstellungen!$C$11="7 Tage",7,5),N('Ist-Stunden'!AN46)),MAX(IF(Einstellungen!$C$11="7 Tage",MAX(0,(MIN(DATE(2028,12,0),IF(Mitarbeiter!$D46="",DATE(2028,12,0),Mitarbeiter!$D46),TODAY()))-(MAX(DATE(2028,11,1),Mitarbeiter!$C46))+1),MAX(0,NETWORKDAYS(MAX(DATE(2028,11,1),Mitarbeiter!$C46),MIN(DATE(2028,12,0),IF(Mitarbeiter!$D46="",DATE(2028,12,0),Mitarbeiter!$D46),TODAY()),Einstellungen!$F$13:$F$67)))*N(Mitarbeiter!$E46)/IF(Einstellungen!$C$11="7 Tage",7,5),N('Ist-Stunden'!AN46)+(N(Krankheitstage!BM46)+N(Krankheitstage!BY46))*N($C46))))</f>
        <v/>
      </c>
      <c r="BS46" s="76">
        <f>IF($B46="",0,IF(Einstellungen!$C$10="Ja",MAX(IF(Einstellungen!$C$11="7 Tage",MAX(0,(MIN(DATE(2028,13,0),IF(Mitarbeiter!$D46="",DATE(2028,13,0),Mitarbeiter!$D46),TODAY()))-(MAX(DATE(2028,12,1),Mitarbeiter!$C46))+1),MAX(0,NETWORKDAYS(MAX(DATE(2028,12,1),Mitarbeiter!$C46),MIN(DATE(2028,13,0),IF(Mitarbeiter!$D46="",DATE(2028,13,0),Mitarbeiter!$D46),TODAY()),Einstellungen!$F$13:$F$67)))*N(Mitarbeiter!$E46)/IF(Einstellungen!$C$11="7 Tage",7,5),N('Ist-Stunden'!AO46)),MAX(IF(Einstellungen!$C$11="7 Tage",MAX(0,(MIN(DATE(2028,13,0),IF(Mitarbeiter!$D46="",DATE(2028,13,0),Mitarbeiter!$D46),TODAY()))-(MAX(DATE(2028,12,1),Mitarbeiter!$C46))+1),MAX(0,NETWORKDAYS(MAX(DATE(2028,12,1),Mitarbeiter!$C46),MIN(DATE(2028,13,0),IF(Mitarbeiter!$D46="",DATE(2028,13,0),Mitarbeiter!$D46),TODAY()),Einstellungen!$F$13:$F$67)))*N(Mitarbeiter!$E46)/IF(Einstellungen!$C$11="7 Tage",7,5),N('Ist-Stunden'!AO46)+(N(Krankheitstage!BN46)+N(Krankheitstage!BZ46))*N($C46))))</f>
        <v/>
      </c>
      <c r="BT46" s="76">
        <f>IF($B46="",0,IF(Einstellungen!$C$10="Ja",MAX(IF(Einstellungen!$C$11="7 Tage",MAX(0,(MIN(DATE(2029,2,0),IF(Mitarbeiter!$D46="",DATE(2029,2,0),Mitarbeiter!$D46),TODAY()))-(MAX(DATE(2029,1,1),Mitarbeiter!$C46))+1),MAX(0,NETWORKDAYS(MAX(DATE(2029,1,1),Mitarbeiter!$C46),MIN(DATE(2029,2,0),IF(Mitarbeiter!$D46="",DATE(2029,2,0),Mitarbeiter!$D46),TODAY()),Einstellungen!$F$13:$F$67)))*N(Mitarbeiter!$E46)/IF(Einstellungen!$C$11="7 Tage",7,5),N('Ist-Stunden'!AP46)),MAX(IF(Einstellungen!$C$11="7 Tage",MAX(0,(MIN(DATE(2029,2,0),IF(Mitarbeiter!$D46="",DATE(2029,2,0),Mitarbeiter!$D46),TODAY()))-(MAX(DATE(2029,1,1),Mitarbeiter!$C46))+1),MAX(0,NETWORKDAYS(MAX(DATE(2029,1,1),Mitarbeiter!$C46),MIN(DATE(2029,2,0),IF(Mitarbeiter!$D46="",DATE(2029,2,0),Mitarbeiter!$D46),TODAY()),Einstellungen!$F$13:$F$67)))*N(Mitarbeiter!$E46)/IF(Einstellungen!$C$11="7 Tage",7,5),N('Ist-Stunden'!AP46)+(N(Krankheitstage!CA46)+N(Krankheitstage!CM46))*N($C46))))</f>
        <v/>
      </c>
      <c r="BU46" s="76">
        <f>IF($B46="",0,IF(Einstellungen!$C$10="Ja",MAX(IF(Einstellungen!$C$11="7 Tage",MAX(0,(MIN(DATE(2029,3,0),IF(Mitarbeiter!$D46="",DATE(2029,3,0),Mitarbeiter!$D46),TODAY()))-(MAX(DATE(2029,2,1),Mitarbeiter!$C46))+1),MAX(0,NETWORKDAYS(MAX(DATE(2029,2,1),Mitarbeiter!$C46),MIN(DATE(2029,3,0),IF(Mitarbeiter!$D46="",DATE(2029,3,0),Mitarbeiter!$D46),TODAY()),Einstellungen!$F$13:$F$67)))*N(Mitarbeiter!$E46)/IF(Einstellungen!$C$11="7 Tage",7,5),N('Ist-Stunden'!AQ46)),MAX(IF(Einstellungen!$C$11="7 Tage",MAX(0,(MIN(DATE(2029,3,0),IF(Mitarbeiter!$D46="",DATE(2029,3,0),Mitarbeiter!$D46),TODAY()))-(MAX(DATE(2029,2,1),Mitarbeiter!$C46))+1),MAX(0,NETWORKDAYS(MAX(DATE(2029,2,1),Mitarbeiter!$C46),MIN(DATE(2029,3,0),IF(Mitarbeiter!$D46="",DATE(2029,3,0),Mitarbeiter!$D46),TODAY()),Einstellungen!$F$13:$F$67)))*N(Mitarbeiter!$E46)/IF(Einstellungen!$C$11="7 Tage",7,5),N('Ist-Stunden'!AQ46)+(N(Krankheitstage!CB46)+N(Krankheitstage!CN46))*N($C46))))</f>
        <v/>
      </c>
      <c r="BV46" s="76">
        <f>IF($B46="",0,IF(Einstellungen!$C$10="Ja",MAX(IF(Einstellungen!$C$11="7 Tage",MAX(0,(MIN(DATE(2029,4,0),IF(Mitarbeiter!$D46="",DATE(2029,4,0),Mitarbeiter!$D46),TODAY()))-(MAX(DATE(2029,3,1),Mitarbeiter!$C46))+1),MAX(0,NETWORKDAYS(MAX(DATE(2029,3,1),Mitarbeiter!$C46),MIN(DATE(2029,4,0),IF(Mitarbeiter!$D46="",DATE(2029,4,0),Mitarbeiter!$D46),TODAY()),Einstellungen!$F$13:$F$67)))*N(Mitarbeiter!$E46)/IF(Einstellungen!$C$11="7 Tage",7,5),N('Ist-Stunden'!AR46)),MAX(IF(Einstellungen!$C$11="7 Tage",MAX(0,(MIN(DATE(2029,4,0),IF(Mitarbeiter!$D46="",DATE(2029,4,0),Mitarbeiter!$D46),TODAY()))-(MAX(DATE(2029,3,1),Mitarbeiter!$C46))+1),MAX(0,NETWORKDAYS(MAX(DATE(2029,3,1),Mitarbeiter!$C46),MIN(DATE(2029,4,0),IF(Mitarbeiter!$D46="",DATE(2029,4,0),Mitarbeiter!$D46),TODAY()),Einstellungen!$F$13:$F$67)))*N(Mitarbeiter!$E46)/IF(Einstellungen!$C$11="7 Tage",7,5),N('Ist-Stunden'!AR46)+(N(Krankheitstage!CC46)+N(Krankheitstage!CO46))*N($C46))))</f>
        <v/>
      </c>
      <c r="BW46" s="76">
        <f>IF($B46="",0,IF(Einstellungen!$C$10="Ja",MAX(IF(Einstellungen!$C$11="7 Tage",MAX(0,(MIN(DATE(2029,5,0),IF(Mitarbeiter!$D46="",DATE(2029,5,0),Mitarbeiter!$D46),TODAY()))-(MAX(DATE(2029,4,1),Mitarbeiter!$C46))+1),MAX(0,NETWORKDAYS(MAX(DATE(2029,4,1),Mitarbeiter!$C46),MIN(DATE(2029,5,0),IF(Mitarbeiter!$D46="",DATE(2029,5,0),Mitarbeiter!$D46),TODAY()),Einstellungen!$F$13:$F$67)))*N(Mitarbeiter!$E46)/IF(Einstellungen!$C$11="7 Tage",7,5),N('Ist-Stunden'!AS46)),MAX(IF(Einstellungen!$C$11="7 Tage",MAX(0,(MIN(DATE(2029,5,0),IF(Mitarbeiter!$D46="",DATE(2029,5,0),Mitarbeiter!$D46),TODAY()))-(MAX(DATE(2029,4,1),Mitarbeiter!$C46))+1),MAX(0,NETWORKDAYS(MAX(DATE(2029,4,1),Mitarbeiter!$C46),MIN(DATE(2029,5,0),IF(Mitarbeiter!$D46="",DATE(2029,5,0),Mitarbeiter!$D46),TODAY()),Einstellungen!$F$13:$F$67)))*N(Mitarbeiter!$E46)/IF(Einstellungen!$C$11="7 Tage",7,5),N('Ist-Stunden'!AS46)+(N(Krankheitstage!CD46)+N(Krankheitstage!CP46))*N($C46))))</f>
        <v/>
      </c>
      <c r="BX46" s="76">
        <f>IF($B46="",0,IF(Einstellungen!$C$10="Ja",MAX(IF(Einstellungen!$C$11="7 Tage",MAX(0,(MIN(DATE(2029,6,0),IF(Mitarbeiter!$D46="",DATE(2029,6,0),Mitarbeiter!$D46),TODAY()))-(MAX(DATE(2029,5,1),Mitarbeiter!$C46))+1),MAX(0,NETWORKDAYS(MAX(DATE(2029,5,1),Mitarbeiter!$C46),MIN(DATE(2029,6,0),IF(Mitarbeiter!$D46="",DATE(2029,6,0),Mitarbeiter!$D46),TODAY()),Einstellungen!$F$13:$F$67)))*N(Mitarbeiter!$E46)/IF(Einstellungen!$C$11="7 Tage",7,5),N('Ist-Stunden'!AT46)),MAX(IF(Einstellungen!$C$11="7 Tage",MAX(0,(MIN(DATE(2029,6,0),IF(Mitarbeiter!$D46="",DATE(2029,6,0),Mitarbeiter!$D46),TODAY()))-(MAX(DATE(2029,5,1),Mitarbeiter!$C46))+1),MAX(0,NETWORKDAYS(MAX(DATE(2029,5,1),Mitarbeiter!$C46),MIN(DATE(2029,6,0),IF(Mitarbeiter!$D46="",DATE(2029,6,0),Mitarbeiter!$D46),TODAY()),Einstellungen!$F$13:$F$67)))*N(Mitarbeiter!$E46)/IF(Einstellungen!$C$11="7 Tage",7,5),N('Ist-Stunden'!AT46)+(N(Krankheitstage!CE46)+N(Krankheitstage!CQ46))*N($C46))))</f>
        <v/>
      </c>
      <c r="BY46" s="76">
        <f>IF($B46="",0,IF(Einstellungen!$C$10="Ja",MAX(IF(Einstellungen!$C$11="7 Tage",MAX(0,(MIN(DATE(2029,7,0),IF(Mitarbeiter!$D46="",DATE(2029,7,0),Mitarbeiter!$D46),TODAY()))-(MAX(DATE(2029,6,1),Mitarbeiter!$C46))+1),MAX(0,NETWORKDAYS(MAX(DATE(2029,6,1),Mitarbeiter!$C46),MIN(DATE(2029,7,0),IF(Mitarbeiter!$D46="",DATE(2029,7,0),Mitarbeiter!$D46),TODAY()),Einstellungen!$F$13:$F$67)))*N(Mitarbeiter!$E46)/IF(Einstellungen!$C$11="7 Tage",7,5),N('Ist-Stunden'!AU46)),MAX(IF(Einstellungen!$C$11="7 Tage",MAX(0,(MIN(DATE(2029,7,0),IF(Mitarbeiter!$D46="",DATE(2029,7,0),Mitarbeiter!$D46),TODAY()))-(MAX(DATE(2029,6,1),Mitarbeiter!$C46))+1),MAX(0,NETWORKDAYS(MAX(DATE(2029,6,1),Mitarbeiter!$C46),MIN(DATE(2029,7,0),IF(Mitarbeiter!$D46="",DATE(2029,7,0),Mitarbeiter!$D46),TODAY()),Einstellungen!$F$13:$F$67)))*N(Mitarbeiter!$E46)/IF(Einstellungen!$C$11="7 Tage",7,5),N('Ist-Stunden'!AU46)+(N(Krankheitstage!CF46)+N(Krankheitstage!CR46))*N($C46))))</f>
        <v/>
      </c>
      <c r="BZ46" s="76">
        <f>IF($B46="",0,IF(Einstellungen!$C$10="Ja",MAX(IF(Einstellungen!$C$11="7 Tage",MAX(0,(MIN(DATE(2029,8,0),IF(Mitarbeiter!$D46="",DATE(2029,8,0),Mitarbeiter!$D46),TODAY()))-(MAX(DATE(2029,7,1),Mitarbeiter!$C46))+1),MAX(0,NETWORKDAYS(MAX(DATE(2029,7,1),Mitarbeiter!$C46),MIN(DATE(2029,8,0),IF(Mitarbeiter!$D46="",DATE(2029,8,0),Mitarbeiter!$D46),TODAY()),Einstellungen!$F$13:$F$67)))*N(Mitarbeiter!$E46)/IF(Einstellungen!$C$11="7 Tage",7,5),N('Ist-Stunden'!AV46)),MAX(IF(Einstellungen!$C$11="7 Tage",MAX(0,(MIN(DATE(2029,8,0),IF(Mitarbeiter!$D46="",DATE(2029,8,0),Mitarbeiter!$D46),TODAY()))-(MAX(DATE(2029,7,1),Mitarbeiter!$C46))+1),MAX(0,NETWORKDAYS(MAX(DATE(2029,7,1),Mitarbeiter!$C46),MIN(DATE(2029,8,0),IF(Mitarbeiter!$D46="",DATE(2029,8,0),Mitarbeiter!$D46),TODAY()),Einstellungen!$F$13:$F$67)))*N(Mitarbeiter!$E46)/IF(Einstellungen!$C$11="7 Tage",7,5),N('Ist-Stunden'!AV46)+(N(Krankheitstage!CG46)+N(Krankheitstage!CS46))*N($C46))))</f>
        <v/>
      </c>
      <c r="CA46" s="76">
        <f>IF($B46="",0,IF(Einstellungen!$C$10="Ja",MAX(IF(Einstellungen!$C$11="7 Tage",MAX(0,(MIN(DATE(2029,9,0),IF(Mitarbeiter!$D46="",DATE(2029,9,0),Mitarbeiter!$D46),TODAY()))-(MAX(DATE(2029,8,1),Mitarbeiter!$C46))+1),MAX(0,NETWORKDAYS(MAX(DATE(2029,8,1),Mitarbeiter!$C46),MIN(DATE(2029,9,0),IF(Mitarbeiter!$D46="",DATE(2029,9,0),Mitarbeiter!$D46),TODAY()),Einstellungen!$F$13:$F$67)))*N(Mitarbeiter!$E46)/IF(Einstellungen!$C$11="7 Tage",7,5),N('Ist-Stunden'!AW46)),MAX(IF(Einstellungen!$C$11="7 Tage",MAX(0,(MIN(DATE(2029,9,0),IF(Mitarbeiter!$D46="",DATE(2029,9,0),Mitarbeiter!$D46),TODAY()))-(MAX(DATE(2029,8,1),Mitarbeiter!$C46))+1),MAX(0,NETWORKDAYS(MAX(DATE(2029,8,1),Mitarbeiter!$C46),MIN(DATE(2029,9,0),IF(Mitarbeiter!$D46="",DATE(2029,9,0),Mitarbeiter!$D46),TODAY()),Einstellungen!$F$13:$F$67)))*N(Mitarbeiter!$E46)/IF(Einstellungen!$C$11="7 Tage",7,5),N('Ist-Stunden'!AW46)+(N(Krankheitstage!CH46)+N(Krankheitstage!CT46))*N($C46))))</f>
        <v/>
      </c>
      <c r="CB46" s="76">
        <f>IF($B46="",0,IF(Einstellungen!$C$10="Ja",MAX(IF(Einstellungen!$C$11="7 Tage",MAX(0,(MIN(DATE(2029,10,0),IF(Mitarbeiter!$D46="",DATE(2029,10,0),Mitarbeiter!$D46),TODAY()))-(MAX(DATE(2029,9,1),Mitarbeiter!$C46))+1),MAX(0,NETWORKDAYS(MAX(DATE(2029,9,1),Mitarbeiter!$C46),MIN(DATE(2029,10,0),IF(Mitarbeiter!$D46="",DATE(2029,10,0),Mitarbeiter!$D46),TODAY()),Einstellungen!$F$13:$F$67)))*N(Mitarbeiter!$E46)/IF(Einstellungen!$C$11="7 Tage",7,5),N('Ist-Stunden'!AX46)),MAX(IF(Einstellungen!$C$11="7 Tage",MAX(0,(MIN(DATE(2029,10,0),IF(Mitarbeiter!$D46="",DATE(2029,10,0),Mitarbeiter!$D46),TODAY()))-(MAX(DATE(2029,9,1),Mitarbeiter!$C46))+1),MAX(0,NETWORKDAYS(MAX(DATE(2029,9,1),Mitarbeiter!$C46),MIN(DATE(2029,10,0),IF(Mitarbeiter!$D46="",DATE(2029,10,0),Mitarbeiter!$D46),TODAY()),Einstellungen!$F$13:$F$67)))*N(Mitarbeiter!$E46)/IF(Einstellungen!$C$11="7 Tage",7,5),N('Ist-Stunden'!AX46)+(N(Krankheitstage!CI46)+N(Krankheitstage!CU46))*N($C46))))</f>
        <v/>
      </c>
      <c r="CC46" s="76">
        <f>IF($B46="",0,IF(Einstellungen!$C$10="Ja",MAX(IF(Einstellungen!$C$11="7 Tage",MAX(0,(MIN(DATE(2029,11,0),IF(Mitarbeiter!$D46="",DATE(2029,11,0),Mitarbeiter!$D46),TODAY()))-(MAX(DATE(2029,10,1),Mitarbeiter!$C46))+1),MAX(0,NETWORKDAYS(MAX(DATE(2029,10,1),Mitarbeiter!$C46),MIN(DATE(2029,11,0),IF(Mitarbeiter!$D46="",DATE(2029,11,0),Mitarbeiter!$D46),TODAY()),Einstellungen!$F$13:$F$67)))*N(Mitarbeiter!$E46)/IF(Einstellungen!$C$11="7 Tage",7,5),N('Ist-Stunden'!AY46)),MAX(IF(Einstellungen!$C$11="7 Tage",MAX(0,(MIN(DATE(2029,11,0),IF(Mitarbeiter!$D46="",DATE(2029,11,0),Mitarbeiter!$D46),TODAY()))-(MAX(DATE(2029,10,1),Mitarbeiter!$C46))+1),MAX(0,NETWORKDAYS(MAX(DATE(2029,10,1),Mitarbeiter!$C46),MIN(DATE(2029,11,0),IF(Mitarbeiter!$D46="",DATE(2029,11,0),Mitarbeiter!$D46),TODAY()),Einstellungen!$F$13:$F$67)))*N(Mitarbeiter!$E46)/IF(Einstellungen!$C$11="7 Tage",7,5),N('Ist-Stunden'!AY46)+(N(Krankheitstage!CJ46)+N(Krankheitstage!CV46))*N($C46))))</f>
        <v/>
      </c>
      <c r="CD46" s="76">
        <f>IF($B46="",0,IF(Einstellungen!$C$10="Ja",MAX(IF(Einstellungen!$C$11="7 Tage",MAX(0,(MIN(DATE(2029,12,0),IF(Mitarbeiter!$D46="",DATE(2029,12,0),Mitarbeiter!$D46),TODAY()))-(MAX(DATE(2029,11,1),Mitarbeiter!$C46))+1),MAX(0,NETWORKDAYS(MAX(DATE(2029,11,1),Mitarbeiter!$C46),MIN(DATE(2029,12,0),IF(Mitarbeiter!$D46="",DATE(2029,12,0),Mitarbeiter!$D46),TODAY()),Einstellungen!$F$13:$F$67)))*N(Mitarbeiter!$E46)/IF(Einstellungen!$C$11="7 Tage",7,5),N('Ist-Stunden'!AZ46)),MAX(IF(Einstellungen!$C$11="7 Tage",MAX(0,(MIN(DATE(2029,12,0),IF(Mitarbeiter!$D46="",DATE(2029,12,0),Mitarbeiter!$D46),TODAY()))-(MAX(DATE(2029,11,1),Mitarbeiter!$C46))+1),MAX(0,NETWORKDAYS(MAX(DATE(2029,11,1),Mitarbeiter!$C46),MIN(DATE(2029,12,0),IF(Mitarbeiter!$D46="",DATE(2029,12,0),Mitarbeiter!$D46),TODAY()),Einstellungen!$F$13:$F$67)))*N(Mitarbeiter!$E46)/IF(Einstellungen!$C$11="7 Tage",7,5),N('Ist-Stunden'!AZ46)+(N(Krankheitstage!CK46)+N(Krankheitstage!CW46))*N($C46))))</f>
        <v/>
      </c>
      <c r="CE46" s="76">
        <f>IF($B46="",0,IF(Einstellungen!$C$10="Ja",MAX(IF(Einstellungen!$C$11="7 Tage",MAX(0,(MIN(DATE(2029,13,0),IF(Mitarbeiter!$D46="",DATE(2029,13,0),Mitarbeiter!$D46),TODAY()))-(MAX(DATE(2029,12,1),Mitarbeiter!$C46))+1),MAX(0,NETWORKDAYS(MAX(DATE(2029,12,1),Mitarbeiter!$C46),MIN(DATE(2029,13,0),IF(Mitarbeiter!$D46="",DATE(2029,13,0),Mitarbeiter!$D46),TODAY()),Einstellungen!$F$13:$F$67)))*N(Mitarbeiter!$E46)/IF(Einstellungen!$C$11="7 Tage",7,5),N('Ist-Stunden'!BA46)),MAX(IF(Einstellungen!$C$11="7 Tage",MAX(0,(MIN(DATE(2029,13,0),IF(Mitarbeiter!$D46="",DATE(2029,13,0),Mitarbeiter!$D46),TODAY()))-(MAX(DATE(2029,12,1),Mitarbeiter!$C46))+1),MAX(0,NETWORKDAYS(MAX(DATE(2029,12,1),Mitarbeiter!$C46),MIN(DATE(2029,13,0),IF(Mitarbeiter!$D46="",DATE(2029,13,0),Mitarbeiter!$D46),TODAY()),Einstellungen!$F$13:$F$67)))*N(Mitarbeiter!$E46)/IF(Einstellungen!$C$11="7 Tage",7,5),N('Ist-Stunden'!BA46)+(N(Krankheitstage!CL46)+N(Krankheitstage!CX46))*N($C46))))</f>
        <v/>
      </c>
      <c r="CF46" s="76">
        <f>IF($B46="",0,IF(Einstellungen!$C$10="Ja",MAX(IF(Einstellungen!$C$11="7 Tage",MAX(0,(MIN(DATE(2030,2,0),IF(Mitarbeiter!$D46="",DATE(2030,2,0),Mitarbeiter!$D46),TODAY()))-(MAX(DATE(2030,1,1),Mitarbeiter!$C46))+1),MAX(0,NETWORKDAYS(MAX(DATE(2030,1,1),Mitarbeiter!$C46),MIN(DATE(2030,2,0),IF(Mitarbeiter!$D46="",DATE(2030,2,0),Mitarbeiter!$D46),TODAY()),Einstellungen!$F$13:$F$67)))*N(Mitarbeiter!$E46)/IF(Einstellungen!$C$11="7 Tage",7,5),N('Ist-Stunden'!BB46)),MAX(IF(Einstellungen!$C$11="7 Tage",MAX(0,(MIN(DATE(2030,2,0),IF(Mitarbeiter!$D46="",DATE(2030,2,0),Mitarbeiter!$D46),TODAY()))-(MAX(DATE(2030,1,1),Mitarbeiter!$C46))+1),MAX(0,NETWORKDAYS(MAX(DATE(2030,1,1),Mitarbeiter!$C46),MIN(DATE(2030,2,0),IF(Mitarbeiter!$D46="",DATE(2030,2,0),Mitarbeiter!$D46),TODAY()),Einstellungen!$F$13:$F$67)))*N(Mitarbeiter!$E46)/IF(Einstellungen!$C$11="7 Tage",7,5),N('Ist-Stunden'!BB46)+(N(Krankheitstage!CY46)+N(Krankheitstage!DK46))*N($C46))))</f>
        <v/>
      </c>
      <c r="CG46" s="76">
        <f>IF($B46="",0,IF(Einstellungen!$C$10="Ja",MAX(IF(Einstellungen!$C$11="7 Tage",MAX(0,(MIN(DATE(2030,3,0),IF(Mitarbeiter!$D46="",DATE(2030,3,0),Mitarbeiter!$D46),TODAY()))-(MAX(DATE(2030,2,1),Mitarbeiter!$C46))+1),MAX(0,NETWORKDAYS(MAX(DATE(2030,2,1),Mitarbeiter!$C46),MIN(DATE(2030,3,0),IF(Mitarbeiter!$D46="",DATE(2030,3,0),Mitarbeiter!$D46),TODAY()),Einstellungen!$F$13:$F$67)))*N(Mitarbeiter!$E46)/IF(Einstellungen!$C$11="7 Tage",7,5),N('Ist-Stunden'!BC46)),MAX(IF(Einstellungen!$C$11="7 Tage",MAX(0,(MIN(DATE(2030,3,0),IF(Mitarbeiter!$D46="",DATE(2030,3,0),Mitarbeiter!$D46),TODAY()))-(MAX(DATE(2030,2,1),Mitarbeiter!$C46))+1),MAX(0,NETWORKDAYS(MAX(DATE(2030,2,1),Mitarbeiter!$C46),MIN(DATE(2030,3,0),IF(Mitarbeiter!$D46="",DATE(2030,3,0),Mitarbeiter!$D46),TODAY()),Einstellungen!$F$13:$F$67)))*N(Mitarbeiter!$E46)/IF(Einstellungen!$C$11="7 Tage",7,5),N('Ist-Stunden'!BC46)+(N(Krankheitstage!CZ46)+N(Krankheitstage!DL46))*N($C46))))</f>
        <v/>
      </c>
      <c r="CH46" s="76">
        <f>IF($B46="",0,IF(Einstellungen!$C$10="Ja",MAX(IF(Einstellungen!$C$11="7 Tage",MAX(0,(MIN(DATE(2030,4,0),IF(Mitarbeiter!$D46="",DATE(2030,4,0),Mitarbeiter!$D46),TODAY()))-(MAX(DATE(2030,3,1),Mitarbeiter!$C46))+1),MAX(0,NETWORKDAYS(MAX(DATE(2030,3,1),Mitarbeiter!$C46),MIN(DATE(2030,4,0),IF(Mitarbeiter!$D46="",DATE(2030,4,0),Mitarbeiter!$D46),TODAY()),Einstellungen!$F$13:$F$67)))*N(Mitarbeiter!$E46)/IF(Einstellungen!$C$11="7 Tage",7,5),N('Ist-Stunden'!BD46)),MAX(IF(Einstellungen!$C$11="7 Tage",MAX(0,(MIN(DATE(2030,4,0),IF(Mitarbeiter!$D46="",DATE(2030,4,0),Mitarbeiter!$D46),TODAY()))-(MAX(DATE(2030,3,1),Mitarbeiter!$C46))+1),MAX(0,NETWORKDAYS(MAX(DATE(2030,3,1),Mitarbeiter!$C46),MIN(DATE(2030,4,0),IF(Mitarbeiter!$D46="",DATE(2030,4,0),Mitarbeiter!$D46),TODAY()),Einstellungen!$F$13:$F$67)))*N(Mitarbeiter!$E46)/IF(Einstellungen!$C$11="7 Tage",7,5),N('Ist-Stunden'!BD46)+(N(Krankheitstage!DA46)+N(Krankheitstage!DM46))*N($C46))))</f>
        <v/>
      </c>
      <c r="CI46" s="76">
        <f>IF($B46="",0,IF(Einstellungen!$C$10="Ja",MAX(IF(Einstellungen!$C$11="7 Tage",MAX(0,(MIN(DATE(2030,5,0),IF(Mitarbeiter!$D46="",DATE(2030,5,0),Mitarbeiter!$D46),TODAY()))-(MAX(DATE(2030,4,1),Mitarbeiter!$C46))+1),MAX(0,NETWORKDAYS(MAX(DATE(2030,4,1),Mitarbeiter!$C46),MIN(DATE(2030,5,0),IF(Mitarbeiter!$D46="",DATE(2030,5,0),Mitarbeiter!$D46),TODAY()),Einstellungen!$F$13:$F$67)))*N(Mitarbeiter!$E46)/IF(Einstellungen!$C$11="7 Tage",7,5),N('Ist-Stunden'!BE46)),MAX(IF(Einstellungen!$C$11="7 Tage",MAX(0,(MIN(DATE(2030,5,0),IF(Mitarbeiter!$D46="",DATE(2030,5,0),Mitarbeiter!$D46),TODAY()))-(MAX(DATE(2030,4,1),Mitarbeiter!$C46))+1),MAX(0,NETWORKDAYS(MAX(DATE(2030,4,1),Mitarbeiter!$C46),MIN(DATE(2030,5,0),IF(Mitarbeiter!$D46="",DATE(2030,5,0),Mitarbeiter!$D46),TODAY()),Einstellungen!$F$13:$F$67)))*N(Mitarbeiter!$E46)/IF(Einstellungen!$C$11="7 Tage",7,5),N('Ist-Stunden'!BE46)+(N(Krankheitstage!DB46)+N(Krankheitstage!DN46))*N($C46))))</f>
        <v/>
      </c>
      <c r="CJ46" s="76">
        <f>IF($B46="",0,IF(Einstellungen!$C$10="Ja",MAX(IF(Einstellungen!$C$11="7 Tage",MAX(0,(MIN(DATE(2030,6,0),IF(Mitarbeiter!$D46="",DATE(2030,6,0),Mitarbeiter!$D46),TODAY()))-(MAX(DATE(2030,5,1),Mitarbeiter!$C46))+1),MAX(0,NETWORKDAYS(MAX(DATE(2030,5,1),Mitarbeiter!$C46),MIN(DATE(2030,6,0),IF(Mitarbeiter!$D46="",DATE(2030,6,0),Mitarbeiter!$D46),TODAY()),Einstellungen!$F$13:$F$67)))*N(Mitarbeiter!$E46)/IF(Einstellungen!$C$11="7 Tage",7,5),N('Ist-Stunden'!BF46)),MAX(IF(Einstellungen!$C$11="7 Tage",MAX(0,(MIN(DATE(2030,6,0),IF(Mitarbeiter!$D46="",DATE(2030,6,0),Mitarbeiter!$D46),TODAY()))-(MAX(DATE(2030,5,1),Mitarbeiter!$C46))+1),MAX(0,NETWORKDAYS(MAX(DATE(2030,5,1),Mitarbeiter!$C46),MIN(DATE(2030,6,0),IF(Mitarbeiter!$D46="",DATE(2030,6,0),Mitarbeiter!$D46),TODAY()),Einstellungen!$F$13:$F$67)))*N(Mitarbeiter!$E46)/IF(Einstellungen!$C$11="7 Tage",7,5),N('Ist-Stunden'!BF46)+(N(Krankheitstage!DC46)+N(Krankheitstage!DO46))*N($C46))))</f>
        <v/>
      </c>
      <c r="CK46" s="76">
        <f>IF($B46="",0,IF(Einstellungen!$C$10="Ja",MAX(IF(Einstellungen!$C$11="7 Tage",MAX(0,(MIN(DATE(2030,7,0),IF(Mitarbeiter!$D46="",DATE(2030,7,0),Mitarbeiter!$D46),TODAY()))-(MAX(DATE(2030,6,1),Mitarbeiter!$C46))+1),MAX(0,NETWORKDAYS(MAX(DATE(2030,6,1),Mitarbeiter!$C46),MIN(DATE(2030,7,0),IF(Mitarbeiter!$D46="",DATE(2030,7,0),Mitarbeiter!$D46),TODAY()),Einstellungen!$F$13:$F$67)))*N(Mitarbeiter!$E46)/IF(Einstellungen!$C$11="7 Tage",7,5),N('Ist-Stunden'!BG46)),MAX(IF(Einstellungen!$C$11="7 Tage",MAX(0,(MIN(DATE(2030,7,0),IF(Mitarbeiter!$D46="",DATE(2030,7,0),Mitarbeiter!$D46),TODAY()))-(MAX(DATE(2030,6,1),Mitarbeiter!$C46))+1),MAX(0,NETWORKDAYS(MAX(DATE(2030,6,1),Mitarbeiter!$C46),MIN(DATE(2030,7,0),IF(Mitarbeiter!$D46="",DATE(2030,7,0),Mitarbeiter!$D46),TODAY()),Einstellungen!$F$13:$F$67)))*N(Mitarbeiter!$E46)/IF(Einstellungen!$C$11="7 Tage",7,5),N('Ist-Stunden'!BG46)+(N(Krankheitstage!DD46)+N(Krankheitstage!DP46))*N($C46))))</f>
        <v/>
      </c>
      <c r="CL46" s="76">
        <f>IF($B46="",0,IF(Einstellungen!$C$10="Ja",MAX(IF(Einstellungen!$C$11="7 Tage",MAX(0,(MIN(DATE(2030,8,0),IF(Mitarbeiter!$D46="",DATE(2030,8,0),Mitarbeiter!$D46),TODAY()))-(MAX(DATE(2030,7,1),Mitarbeiter!$C46))+1),MAX(0,NETWORKDAYS(MAX(DATE(2030,7,1),Mitarbeiter!$C46),MIN(DATE(2030,8,0),IF(Mitarbeiter!$D46="",DATE(2030,8,0),Mitarbeiter!$D46),TODAY()),Einstellungen!$F$13:$F$67)))*N(Mitarbeiter!$E46)/IF(Einstellungen!$C$11="7 Tage",7,5),N('Ist-Stunden'!BH46)),MAX(IF(Einstellungen!$C$11="7 Tage",MAX(0,(MIN(DATE(2030,8,0),IF(Mitarbeiter!$D46="",DATE(2030,8,0),Mitarbeiter!$D46),TODAY()))-(MAX(DATE(2030,7,1),Mitarbeiter!$C46))+1),MAX(0,NETWORKDAYS(MAX(DATE(2030,7,1),Mitarbeiter!$C46),MIN(DATE(2030,8,0),IF(Mitarbeiter!$D46="",DATE(2030,8,0),Mitarbeiter!$D46),TODAY()),Einstellungen!$F$13:$F$67)))*N(Mitarbeiter!$E46)/IF(Einstellungen!$C$11="7 Tage",7,5),N('Ist-Stunden'!BH46)+(N(Krankheitstage!DE46)+N(Krankheitstage!DQ46))*N($C46))))</f>
        <v/>
      </c>
      <c r="CM46" s="76">
        <f>IF($B46="",0,IF(Einstellungen!$C$10="Ja",MAX(IF(Einstellungen!$C$11="7 Tage",MAX(0,(MIN(DATE(2030,9,0),IF(Mitarbeiter!$D46="",DATE(2030,9,0),Mitarbeiter!$D46),TODAY()))-(MAX(DATE(2030,8,1),Mitarbeiter!$C46))+1),MAX(0,NETWORKDAYS(MAX(DATE(2030,8,1),Mitarbeiter!$C46),MIN(DATE(2030,9,0),IF(Mitarbeiter!$D46="",DATE(2030,9,0),Mitarbeiter!$D46),TODAY()),Einstellungen!$F$13:$F$67)))*N(Mitarbeiter!$E46)/IF(Einstellungen!$C$11="7 Tage",7,5),N('Ist-Stunden'!BI46)),MAX(IF(Einstellungen!$C$11="7 Tage",MAX(0,(MIN(DATE(2030,9,0),IF(Mitarbeiter!$D46="",DATE(2030,9,0),Mitarbeiter!$D46),TODAY()))-(MAX(DATE(2030,8,1),Mitarbeiter!$C46))+1),MAX(0,NETWORKDAYS(MAX(DATE(2030,8,1),Mitarbeiter!$C46),MIN(DATE(2030,9,0),IF(Mitarbeiter!$D46="",DATE(2030,9,0),Mitarbeiter!$D46),TODAY()),Einstellungen!$F$13:$F$67)))*N(Mitarbeiter!$E46)/IF(Einstellungen!$C$11="7 Tage",7,5),N('Ist-Stunden'!BI46)+(N(Krankheitstage!DF46)+N(Krankheitstage!DR46))*N($C46))))</f>
        <v/>
      </c>
      <c r="CN46" s="76">
        <f>IF($B46="",0,IF(Einstellungen!$C$10="Ja",MAX(IF(Einstellungen!$C$11="7 Tage",MAX(0,(MIN(DATE(2030,10,0),IF(Mitarbeiter!$D46="",DATE(2030,10,0),Mitarbeiter!$D46),TODAY()))-(MAX(DATE(2030,9,1),Mitarbeiter!$C46))+1),MAX(0,NETWORKDAYS(MAX(DATE(2030,9,1),Mitarbeiter!$C46),MIN(DATE(2030,10,0),IF(Mitarbeiter!$D46="",DATE(2030,10,0),Mitarbeiter!$D46),TODAY()),Einstellungen!$F$13:$F$67)))*N(Mitarbeiter!$E46)/IF(Einstellungen!$C$11="7 Tage",7,5),N('Ist-Stunden'!BJ46)),MAX(IF(Einstellungen!$C$11="7 Tage",MAX(0,(MIN(DATE(2030,10,0),IF(Mitarbeiter!$D46="",DATE(2030,10,0),Mitarbeiter!$D46),TODAY()))-(MAX(DATE(2030,9,1),Mitarbeiter!$C46))+1),MAX(0,NETWORKDAYS(MAX(DATE(2030,9,1),Mitarbeiter!$C46),MIN(DATE(2030,10,0),IF(Mitarbeiter!$D46="",DATE(2030,10,0),Mitarbeiter!$D46),TODAY()),Einstellungen!$F$13:$F$67)))*N(Mitarbeiter!$E46)/IF(Einstellungen!$C$11="7 Tage",7,5),N('Ist-Stunden'!BJ46)+(N(Krankheitstage!DG46)+N(Krankheitstage!DS46))*N($C46))))</f>
        <v/>
      </c>
      <c r="CO46" s="76">
        <f>IF($B46="",0,IF(Einstellungen!$C$10="Ja",MAX(IF(Einstellungen!$C$11="7 Tage",MAX(0,(MIN(DATE(2030,11,0),IF(Mitarbeiter!$D46="",DATE(2030,11,0),Mitarbeiter!$D46),TODAY()))-(MAX(DATE(2030,10,1),Mitarbeiter!$C46))+1),MAX(0,NETWORKDAYS(MAX(DATE(2030,10,1),Mitarbeiter!$C46),MIN(DATE(2030,11,0),IF(Mitarbeiter!$D46="",DATE(2030,11,0),Mitarbeiter!$D46),TODAY()),Einstellungen!$F$13:$F$67)))*N(Mitarbeiter!$E46)/IF(Einstellungen!$C$11="7 Tage",7,5),N('Ist-Stunden'!BK46)),MAX(IF(Einstellungen!$C$11="7 Tage",MAX(0,(MIN(DATE(2030,11,0),IF(Mitarbeiter!$D46="",DATE(2030,11,0),Mitarbeiter!$D46),TODAY()))-(MAX(DATE(2030,10,1),Mitarbeiter!$C46))+1),MAX(0,NETWORKDAYS(MAX(DATE(2030,10,1),Mitarbeiter!$C46),MIN(DATE(2030,11,0),IF(Mitarbeiter!$D46="",DATE(2030,11,0),Mitarbeiter!$D46),TODAY()),Einstellungen!$F$13:$F$67)))*N(Mitarbeiter!$E46)/IF(Einstellungen!$C$11="7 Tage",7,5),N('Ist-Stunden'!BK46)+(N(Krankheitstage!DH46)+N(Krankheitstage!DT46))*N($C46))))</f>
        <v/>
      </c>
      <c r="CP46" s="76">
        <f>IF($B46="",0,IF(Einstellungen!$C$10="Ja",MAX(IF(Einstellungen!$C$11="7 Tage",MAX(0,(MIN(DATE(2030,12,0),IF(Mitarbeiter!$D46="",DATE(2030,12,0),Mitarbeiter!$D46),TODAY()))-(MAX(DATE(2030,11,1),Mitarbeiter!$C46))+1),MAX(0,NETWORKDAYS(MAX(DATE(2030,11,1),Mitarbeiter!$C46),MIN(DATE(2030,12,0),IF(Mitarbeiter!$D46="",DATE(2030,12,0),Mitarbeiter!$D46),TODAY()),Einstellungen!$F$13:$F$67)))*N(Mitarbeiter!$E46)/IF(Einstellungen!$C$11="7 Tage",7,5),N('Ist-Stunden'!BL46)),MAX(IF(Einstellungen!$C$11="7 Tage",MAX(0,(MIN(DATE(2030,12,0),IF(Mitarbeiter!$D46="",DATE(2030,12,0),Mitarbeiter!$D46),TODAY()))-(MAX(DATE(2030,11,1),Mitarbeiter!$C46))+1),MAX(0,NETWORKDAYS(MAX(DATE(2030,11,1),Mitarbeiter!$C46),MIN(DATE(2030,12,0),IF(Mitarbeiter!$D46="",DATE(2030,12,0),Mitarbeiter!$D46),TODAY()),Einstellungen!$F$13:$F$67)))*N(Mitarbeiter!$E46)/IF(Einstellungen!$C$11="7 Tage",7,5),N('Ist-Stunden'!BL46)+(N(Krankheitstage!DI46)+N(Krankheitstage!DU46))*N($C46))))</f>
        <v/>
      </c>
      <c r="CQ46" s="76">
        <f>IF($B46="",0,IF(Einstellungen!$C$10="Ja",MAX(IF(Einstellungen!$C$11="7 Tage",MAX(0,(MIN(DATE(2030,13,0),IF(Mitarbeiter!$D46="",DATE(2030,13,0),Mitarbeiter!$D46),TODAY()))-(MAX(DATE(2030,12,1),Mitarbeiter!$C46))+1),MAX(0,NETWORKDAYS(MAX(DATE(2030,12,1),Mitarbeiter!$C46),MIN(DATE(2030,13,0),IF(Mitarbeiter!$D46="",DATE(2030,13,0),Mitarbeiter!$D46),TODAY()),Einstellungen!$F$13:$F$67)))*N(Mitarbeiter!$E46)/IF(Einstellungen!$C$11="7 Tage",7,5),N('Ist-Stunden'!BM46)),MAX(IF(Einstellungen!$C$11="7 Tage",MAX(0,(MIN(DATE(2030,13,0),IF(Mitarbeiter!$D46="",DATE(2030,13,0),Mitarbeiter!$D46),TODAY()))-(MAX(DATE(2030,12,1),Mitarbeiter!$C46))+1),MAX(0,NETWORKDAYS(MAX(DATE(2030,12,1),Mitarbeiter!$C46),MIN(DATE(2030,13,0),IF(Mitarbeiter!$D46="",DATE(2030,13,0),Mitarbeiter!$D46),TODAY()),Einstellungen!$F$13:$F$67)))*N(Mitarbeiter!$E46)/IF(Einstellungen!$C$11="7 Tage",7,5),N('Ist-Stunden'!BM46)+(N(Krankheitstage!DJ46)+N(Krankheitstage!DV46))*N($C46))))</f>
        <v/>
      </c>
    </row>
    <row r="47">
      <c r="A47" s="73">
        <f>IF(Mitarbeiter!B47="","",Mitarbeiter!A47)</f>
        <v/>
      </c>
      <c r="B47" s="6">
        <f>IF(Mitarbeiter!B47="","",Mitarbeiter!B47)</f>
        <v/>
      </c>
      <c r="C47" s="74">
        <f>IF(Mitarbeiter!B47="","",Mitarbeiter!F47)</f>
        <v/>
      </c>
      <c r="D47" s="75">
        <f>N(INDEX(Krankheitstage!$G47:$DV47,1,(Einstellungen!$C$3-2026)*24+1))</f>
        <v/>
      </c>
      <c r="E47" s="75">
        <f>N(INDEX(Krankheitstage!$G47:$DV47,1,(Einstellungen!$C$3-2026)*24+2))</f>
        <v/>
      </c>
      <c r="F47" s="75">
        <f>N(INDEX(Krankheitstage!$G47:$DV47,1,(Einstellungen!$C$3-2026)*24+3))</f>
        <v/>
      </c>
      <c r="G47" s="75">
        <f>N(INDEX(Krankheitstage!$G47:$DV47,1,(Einstellungen!$C$3-2026)*24+4))</f>
        <v/>
      </c>
      <c r="H47" s="75">
        <f>N(INDEX(Krankheitstage!$G47:$DV47,1,(Einstellungen!$C$3-2026)*24+5))</f>
        <v/>
      </c>
      <c r="I47" s="75">
        <f>N(INDEX(Krankheitstage!$G47:$DV47,1,(Einstellungen!$C$3-2026)*24+6))</f>
        <v/>
      </c>
      <c r="J47" s="75">
        <f>N(INDEX(Krankheitstage!$G47:$DV47,1,(Einstellungen!$C$3-2026)*24+7))</f>
        <v/>
      </c>
      <c r="K47" s="75">
        <f>N(INDEX(Krankheitstage!$G47:$DV47,1,(Einstellungen!$C$3-2026)*24+8))</f>
        <v/>
      </c>
      <c r="L47" s="75">
        <f>N(INDEX(Krankheitstage!$G47:$DV47,1,(Einstellungen!$C$3-2026)*24+9))</f>
        <v/>
      </c>
      <c r="M47" s="75">
        <f>N(INDEX(Krankheitstage!$G47:$DV47,1,(Einstellungen!$C$3-2026)*24+10))</f>
        <v/>
      </c>
      <c r="N47" s="75">
        <f>N(INDEX(Krankheitstage!$G47:$DV47,1,(Einstellungen!$C$3-2026)*24+11))</f>
        <v/>
      </c>
      <c r="O47" s="75">
        <f>N(INDEX(Krankheitstage!$G47:$DV47,1,(Einstellungen!$C$3-2026)*24+12))</f>
        <v/>
      </c>
      <c r="P47" s="75">
        <f>IF($B47="","",SUM(D47:O47))</f>
        <v/>
      </c>
      <c r="Q47" s="75">
        <f>N(INDEX(Krankheitstage!$G47:$DV47,1,(Einstellungen!$C$3-2026)*24+13))</f>
        <v/>
      </c>
      <c r="R47" s="75">
        <f>N(INDEX(Krankheitstage!$G47:$DV47,1,(Einstellungen!$C$3-2026)*24+14))</f>
        <v/>
      </c>
      <c r="S47" s="75">
        <f>N(INDEX(Krankheitstage!$G47:$DV47,1,(Einstellungen!$C$3-2026)*24+15))</f>
        <v/>
      </c>
      <c r="T47" s="75">
        <f>N(INDEX(Krankheitstage!$G47:$DV47,1,(Einstellungen!$C$3-2026)*24+16))</f>
        <v/>
      </c>
      <c r="U47" s="75">
        <f>N(INDEX(Krankheitstage!$G47:$DV47,1,(Einstellungen!$C$3-2026)*24+17))</f>
        <v/>
      </c>
      <c r="V47" s="75">
        <f>N(INDEX(Krankheitstage!$G47:$DV47,1,(Einstellungen!$C$3-2026)*24+18))</f>
        <v/>
      </c>
      <c r="W47" s="75">
        <f>N(INDEX(Krankheitstage!$G47:$DV47,1,(Einstellungen!$C$3-2026)*24+19))</f>
        <v/>
      </c>
      <c r="X47" s="75">
        <f>N(INDEX(Krankheitstage!$G47:$DV47,1,(Einstellungen!$C$3-2026)*24+20))</f>
        <v/>
      </c>
      <c r="Y47" s="75">
        <f>N(INDEX(Krankheitstage!$G47:$DV47,1,(Einstellungen!$C$3-2026)*24+21))</f>
        <v/>
      </c>
      <c r="Z47" s="75">
        <f>N(INDEX(Krankheitstage!$G47:$DV47,1,(Einstellungen!$C$3-2026)*24+22))</f>
        <v/>
      </c>
      <c r="AA47" s="75">
        <f>N(INDEX(Krankheitstage!$G47:$DV47,1,(Einstellungen!$C$3-2026)*24+23))</f>
        <v/>
      </c>
      <c r="AB47" s="75">
        <f>N(INDEX(Krankheitstage!$G47:$DV47,1,(Einstellungen!$C$3-2026)*24+24))</f>
        <v/>
      </c>
      <c r="AC47" s="75">
        <f>IF($B47="","",SUM(Q47:AB47))</f>
        <v/>
      </c>
      <c r="AD47" s="75">
        <f>IF($B47="","",SUM(P47,AC47))</f>
        <v/>
      </c>
      <c r="AE47" s="76">
        <f>IF($B47="","",AD47*N(C47))</f>
        <v/>
      </c>
      <c r="AF47" s="75">
        <f>IF($B47="","",Krankheitstage!E47)</f>
        <v/>
      </c>
      <c r="AG47" s="76">
        <f>IF($B47="","",AF47*N(C47))</f>
        <v/>
      </c>
      <c r="AH47" s="76">
        <f>IF($B47="","",INDEX($AJ47:$CQ47,1,(Einstellungen!$C$3-2026)*12+1)+INDEX($AJ47:$CQ47,1,(Einstellungen!$C$3-2026)*12+2)+INDEX($AJ47:$CQ47,1,(Einstellungen!$C$3-2026)*12+3)+INDEX($AJ47:$CQ47,1,(Einstellungen!$C$3-2026)*12+4)+INDEX($AJ47:$CQ47,1,(Einstellungen!$C$3-2026)*12+5)+INDEX($AJ47:$CQ47,1,(Einstellungen!$C$3-2026)*12+6)+INDEX($AJ47:$CQ47,1,(Einstellungen!$C$3-2026)*12+7)+INDEX($AJ47:$CQ47,1,(Einstellungen!$C$3-2026)*12+8)+INDEX($AJ47:$CQ47,1,(Einstellungen!$C$3-2026)*12+9)+INDEX($AJ47:$CQ47,1,(Einstellungen!$C$3-2026)*12+10)+INDEX($AJ47:$CQ47,1,(Einstellungen!$C$3-2026)*12+11)+INDEX($AJ47:$CQ47,1,(Einstellungen!$C$3-2026)*12+12))</f>
        <v/>
      </c>
      <c r="AI47" s="76">
        <f>IF($B47="","",SUM($AJ47:$CQ47))</f>
        <v/>
      </c>
      <c r="AJ47" s="76">
        <f>IF($B47="",0,IF(Einstellungen!$C$10="Ja",MAX(IF(Einstellungen!$C$11="7 Tage",MAX(0,(MIN(DATE(2026,2,0),IF(Mitarbeiter!$D47="",DATE(2026,2,0),Mitarbeiter!$D47),TODAY()))-(MAX(DATE(2026,1,1),Mitarbeiter!$C47))+1),MAX(0,NETWORKDAYS(MAX(DATE(2026,1,1),Mitarbeiter!$C47),MIN(DATE(2026,2,0),IF(Mitarbeiter!$D47="",DATE(2026,2,0),Mitarbeiter!$D47),TODAY()),Einstellungen!$F$13:$F$67)))*N(Mitarbeiter!$E47)/IF(Einstellungen!$C$11="7 Tage",7,5),N('Ist-Stunden'!F47)),MAX(IF(Einstellungen!$C$11="7 Tage",MAX(0,(MIN(DATE(2026,2,0),IF(Mitarbeiter!$D47="",DATE(2026,2,0),Mitarbeiter!$D47),TODAY()))-(MAX(DATE(2026,1,1),Mitarbeiter!$C47))+1),MAX(0,NETWORKDAYS(MAX(DATE(2026,1,1),Mitarbeiter!$C47),MIN(DATE(2026,2,0),IF(Mitarbeiter!$D47="",DATE(2026,2,0),Mitarbeiter!$D47),TODAY()),Einstellungen!$F$13:$F$67)))*N(Mitarbeiter!$E47)/IF(Einstellungen!$C$11="7 Tage",7,5),N('Ist-Stunden'!F47)+(N(Krankheitstage!G47)+N(Krankheitstage!S47))*N($C47))))</f>
        <v/>
      </c>
      <c r="AK47" s="76">
        <f>IF($B47="",0,IF(Einstellungen!$C$10="Ja",MAX(IF(Einstellungen!$C$11="7 Tage",MAX(0,(MIN(DATE(2026,3,0),IF(Mitarbeiter!$D47="",DATE(2026,3,0),Mitarbeiter!$D47),TODAY()))-(MAX(DATE(2026,2,1),Mitarbeiter!$C47))+1),MAX(0,NETWORKDAYS(MAX(DATE(2026,2,1),Mitarbeiter!$C47),MIN(DATE(2026,3,0),IF(Mitarbeiter!$D47="",DATE(2026,3,0),Mitarbeiter!$D47),TODAY()),Einstellungen!$F$13:$F$67)))*N(Mitarbeiter!$E47)/IF(Einstellungen!$C$11="7 Tage",7,5),N('Ist-Stunden'!G47)),MAX(IF(Einstellungen!$C$11="7 Tage",MAX(0,(MIN(DATE(2026,3,0),IF(Mitarbeiter!$D47="",DATE(2026,3,0),Mitarbeiter!$D47),TODAY()))-(MAX(DATE(2026,2,1),Mitarbeiter!$C47))+1),MAX(0,NETWORKDAYS(MAX(DATE(2026,2,1),Mitarbeiter!$C47),MIN(DATE(2026,3,0),IF(Mitarbeiter!$D47="",DATE(2026,3,0),Mitarbeiter!$D47),TODAY()),Einstellungen!$F$13:$F$67)))*N(Mitarbeiter!$E47)/IF(Einstellungen!$C$11="7 Tage",7,5),N('Ist-Stunden'!G47)+(N(Krankheitstage!H47)+N(Krankheitstage!T47))*N($C47))))</f>
        <v/>
      </c>
      <c r="AL47" s="76">
        <f>IF($B47="",0,IF(Einstellungen!$C$10="Ja",MAX(IF(Einstellungen!$C$11="7 Tage",MAX(0,(MIN(DATE(2026,4,0),IF(Mitarbeiter!$D47="",DATE(2026,4,0),Mitarbeiter!$D47),TODAY()))-(MAX(DATE(2026,3,1),Mitarbeiter!$C47))+1),MAX(0,NETWORKDAYS(MAX(DATE(2026,3,1),Mitarbeiter!$C47),MIN(DATE(2026,4,0),IF(Mitarbeiter!$D47="",DATE(2026,4,0),Mitarbeiter!$D47),TODAY()),Einstellungen!$F$13:$F$67)))*N(Mitarbeiter!$E47)/IF(Einstellungen!$C$11="7 Tage",7,5),N('Ist-Stunden'!H47)),MAX(IF(Einstellungen!$C$11="7 Tage",MAX(0,(MIN(DATE(2026,4,0),IF(Mitarbeiter!$D47="",DATE(2026,4,0),Mitarbeiter!$D47),TODAY()))-(MAX(DATE(2026,3,1),Mitarbeiter!$C47))+1),MAX(0,NETWORKDAYS(MAX(DATE(2026,3,1),Mitarbeiter!$C47),MIN(DATE(2026,4,0),IF(Mitarbeiter!$D47="",DATE(2026,4,0),Mitarbeiter!$D47),TODAY()),Einstellungen!$F$13:$F$67)))*N(Mitarbeiter!$E47)/IF(Einstellungen!$C$11="7 Tage",7,5),N('Ist-Stunden'!H47)+(N(Krankheitstage!I47)+N(Krankheitstage!U47))*N($C47))))</f>
        <v/>
      </c>
      <c r="AM47" s="76">
        <f>IF($B47="",0,IF(Einstellungen!$C$10="Ja",MAX(IF(Einstellungen!$C$11="7 Tage",MAX(0,(MIN(DATE(2026,5,0),IF(Mitarbeiter!$D47="",DATE(2026,5,0),Mitarbeiter!$D47),TODAY()))-(MAX(DATE(2026,4,1),Mitarbeiter!$C47))+1),MAX(0,NETWORKDAYS(MAX(DATE(2026,4,1),Mitarbeiter!$C47),MIN(DATE(2026,5,0),IF(Mitarbeiter!$D47="",DATE(2026,5,0),Mitarbeiter!$D47),TODAY()),Einstellungen!$F$13:$F$67)))*N(Mitarbeiter!$E47)/IF(Einstellungen!$C$11="7 Tage",7,5),N('Ist-Stunden'!I47)),MAX(IF(Einstellungen!$C$11="7 Tage",MAX(0,(MIN(DATE(2026,5,0),IF(Mitarbeiter!$D47="",DATE(2026,5,0),Mitarbeiter!$D47),TODAY()))-(MAX(DATE(2026,4,1),Mitarbeiter!$C47))+1),MAX(0,NETWORKDAYS(MAX(DATE(2026,4,1),Mitarbeiter!$C47),MIN(DATE(2026,5,0),IF(Mitarbeiter!$D47="",DATE(2026,5,0),Mitarbeiter!$D47),TODAY()),Einstellungen!$F$13:$F$67)))*N(Mitarbeiter!$E47)/IF(Einstellungen!$C$11="7 Tage",7,5),N('Ist-Stunden'!I47)+(N(Krankheitstage!J47)+N(Krankheitstage!V47))*N($C47))))</f>
        <v/>
      </c>
      <c r="AN47" s="76">
        <f>IF($B47="",0,IF(Einstellungen!$C$10="Ja",MAX(IF(Einstellungen!$C$11="7 Tage",MAX(0,(MIN(DATE(2026,6,0),IF(Mitarbeiter!$D47="",DATE(2026,6,0),Mitarbeiter!$D47),TODAY()))-(MAX(DATE(2026,5,1),Mitarbeiter!$C47))+1),MAX(0,NETWORKDAYS(MAX(DATE(2026,5,1),Mitarbeiter!$C47),MIN(DATE(2026,6,0),IF(Mitarbeiter!$D47="",DATE(2026,6,0),Mitarbeiter!$D47),TODAY()),Einstellungen!$F$13:$F$67)))*N(Mitarbeiter!$E47)/IF(Einstellungen!$C$11="7 Tage",7,5),N('Ist-Stunden'!J47)),MAX(IF(Einstellungen!$C$11="7 Tage",MAX(0,(MIN(DATE(2026,6,0),IF(Mitarbeiter!$D47="",DATE(2026,6,0),Mitarbeiter!$D47),TODAY()))-(MAX(DATE(2026,5,1),Mitarbeiter!$C47))+1),MAX(0,NETWORKDAYS(MAX(DATE(2026,5,1),Mitarbeiter!$C47),MIN(DATE(2026,6,0),IF(Mitarbeiter!$D47="",DATE(2026,6,0),Mitarbeiter!$D47),TODAY()),Einstellungen!$F$13:$F$67)))*N(Mitarbeiter!$E47)/IF(Einstellungen!$C$11="7 Tage",7,5),N('Ist-Stunden'!J47)+(N(Krankheitstage!K47)+N(Krankheitstage!W47))*N($C47))))</f>
        <v/>
      </c>
      <c r="AO47" s="76">
        <f>IF($B47="",0,IF(Einstellungen!$C$10="Ja",MAX(IF(Einstellungen!$C$11="7 Tage",MAX(0,(MIN(DATE(2026,7,0),IF(Mitarbeiter!$D47="",DATE(2026,7,0),Mitarbeiter!$D47),TODAY()))-(MAX(DATE(2026,6,1),Mitarbeiter!$C47))+1),MAX(0,NETWORKDAYS(MAX(DATE(2026,6,1),Mitarbeiter!$C47),MIN(DATE(2026,7,0),IF(Mitarbeiter!$D47="",DATE(2026,7,0),Mitarbeiter!$D47),TODAY()),Einstellungen!$F$13:$F$67)))*N(Mitarbeiter!$E47)/IF(Einstellungen!$C$11="7 Tage",7,5),N('Ist-Stunden'!K47)),MAX(IF(Einstellungen!$C$11="7 Tage",MAX(0,(MIN(DATE(2026,7,0),IF(Mitarbeiter!$D47="",DATE(2026,7,0),Mitarbeiter!$D47),TODAY()))-(MAX(DATE(2026,6,1),Mitarbeiter!$C47))+1),MAX(0,NETWORKDAYS(MAX(DATE(2026,6,1),Mitarbeiter!$C47),MIN(DATE(2026,7,0),IF(Mitarbeiter!$D47="",DATE(2026,7,0),Mitarbeiter!$D47),TODAY()),Einstellungen!$F$13:$F$67)))*N(Mitarbeiter!$E47)/IF(Einstellungen!$C$11="7 Tage",7,5),N('Ist-Stunden'!K47)+(N(Krankheitstage!L47)+N(Krankheitstage!X47))*N($C47))))</f>
        <v/>
      </c>
      <c r="AP47" s="76">
        <f>IF($B47="",0,IF(Einstellungen!$C$10="Ja",MAX(IF(Einstellungen!$C$11="7 Tage",MAX(0,(MIN(DATE(2026,8,0),IF(Mitarbeiter!$D47="",DATE(2026,8,0),Mitarbeiter!$D47),TODAY()))-(MAX(DATE(2026,7,1),Mitarbeiter!$C47))+1),MAX(0,NETWORKDAYS(MAX(DATE(2026,7,1),Mitarbeiter!$C47),MIN(DATE(2026,8,0),IF(Mitarbeiter!$D47="",DATE(2026,8,0),Mitarbeiter!$D47),TODAY()),Einstellungen!$F$13:$F$67)))*N(Mitarbeiter!$E47)/IF(Einstellungen!$C$11="7 Tage",7,5),N('Ist-Stunden'!L47)),MAX(IF(Einstellungen!$C$11="7 Tage",MAX(0,(MIN(DATE(2026,8,0),IF(Mitarbeiter!$D47="",DATE(2026,8,0),Mitarbeiter!$D47),TODAY()))-(MAX(DATE(2026,7,1),Mitarbeiter!$C47))+1),MAX(0,NETWORKDAYS(MAX(DATE(2026,7,1),Mitarbeiter!$C47),MIN(DATE(2026,8,0),IF(Mitarbeiter!$D47="",DATE(2026,8,0),Mitarbeiter!$D47),TODAY()),Einstellungen!$F$13:$F$67)))*N(Mitarbeiter!$E47)/IF(Einstellungen!$C$11="7 Tage",7,5),N('Ist-Stunden'!L47)+(N(Krankheitstage!M47)+N(Krankheitstage!Y47))*N($C47))))</f>
        <v/>
      </c>
      <c r="AQ47" s="76">
        <f>IF($B47="",0,IF(Einstellungen!$C$10="Ja",MAX(IF(Einstellungen!$C$11="7 Tage",MAX(0,(MIN(DATE(2026,9,0),IF(Mitarbeiter!$D47="",DATE(2026,9,0),Mitarbeiter!$D47),TODAY()))-(MAX(DATE(2026,8,1),Mitarbeiter!$C47))+1),MAX(0,NETWORKDAYS(MAX(DATE(2026,8,1),Mitarbeiter!$C47),MIN(DATE(2026,9,0),IF(Mitarbeiter!$D47="",DATE(2026,9,0),Mitarbeiter!$D47),TODAY()),Einstellungen!$F$13:$F$67)))*N(Mitarbeiter!$E47)/IF(Einstellungen!$C$11="7 Tage",7,5),N('Ist-Stunden'!M47)),MAX(IF(Einstellungen!$C$11="7 Tage",MAX(0,(MIN(DATE(2026,9,0),IF(Mitarbeiter!$D47="",DATE(2026,9,0),Mitarbeiter!$D47),TODAY()))-(MAX(DATE(2026,8,1),Mitarbeiter!$C47))+1),MAX(0,NETWORKDAYS(MAX(DATE(2026,8,1),Mitarbeiter!$C47),MIN(DATE(2026,9,0),IF(Mitarbeiter!$D47="",DATE(2026,9,0),Mitarbeiter!$D47),TODAY()),Einstellungen!$F$13:$F$67)))*N(Mitarbeiter!$E47)/IF(Einstellungen!$C$11="7 Tage",7,5),N('Ist-Stunden'!M47)+(N(Krankheitstage!N47)+N(Krankheitstage!Z47))*N($C47))))</f>
        <v/>
      </c>
      <c r="AR47" s="76">
        <f>IF($B47="",0,IF(Einstellungen!$C$10="Ja",MAX(IF(Einstellungen!$C$11="7 Tage",MAX(0,(MIN(DATE(2026,10,0),IF(Mitarbeiter!$D47="",DATE(2026,10,0),Mitarbeiter!$D47),TODAY()))-(MAX(DATE(2026,9,1),Mitarbeiter!$C47))+1),MAX(0,NETWORKDAYS(MAX(DATE(2026,9,1),Mitarbeiter!$C47),MIN(DATE(2026,10,0),IF(Mitarbeiter!$D47="",DATE(2026,10,0),Mitarbeiter!$D47),TODAY()),Einstellungen!$F$13:$F$67)))*N(Mitarbeiter!$E47)/IF(Einstellungen!$C$11="7 Tage",7,5),N('Ist-Stunden'!N47)),MAX(IF(Einstellungen!$C$11="7 Tage",MAX(0,(MIN(DATE(2026,10,0),IF(Mitarbeiter!$D47="",DATE(2026,10,0),Mitarbeiter!$D47),TODAY()))-(MAX(DATE(2026,9,1),Mitarbeiter!$C47))+1),MAX(0,NETWORKDAYS(MAX(DATE(2026,9,1),Mitarbeiter!$C47),MIN(DATE(2026,10,0),IF(Mitarbeiter!$D47="",DATE(2026,10,0),Mitarbeiter!$D47),TODAY()),Einstellungen!$F$13:$F$67)))*N(Mitarbeiter!$E47)/IF(Einstellungen!$C$11="7 Tage",7,5),N('Ist-Stunden'!N47)+(N(Krankheitstage!O47)+N(Krankheitstage!AA47))*N($C47))))</f>
        <v/>
      </c>
      <c r="AS47" s="76">
        <f>IF($B47="",0,IF(Einstellungen!$C$10="Ja",MAX(IF(Einstellungen!$C$11="7 Tage",MAX(0,(MIN(DATE(2026,11,0),IF(Mitarbeiter!$D47="",DATE(2026,11,0),Mitarbeiter!$D47),TODAY()))-(MAX(DATE(2026,10,1),Mitarbeiter!$C47))+1),MAX(0,NETWORKDAYS(MAX(DATE(2026,10,1),Mitarbeiter!$C47),MIN(DATE(2026,11,0),IF(Mitarbeiter!$D47="",DATE(2026,11,0),Mitarbeiter!$D47),TODAY()),Einstellungen!$F$13:$F$67)))*N(Mitarbeiter!$E47)/IF(Einstellungen!$C$11="7 Tage",7,5),N('Ist-Stunden'!O47)),MAX(IF(Einstellungen!$C$11="7 Tage",MAX(0,(MIN(DATE(2026,11,0),IF(Mitarbeiter!$D47="",DATE(2026,11,0),Mitarbeiter!$D47),TODAY()))-(MAX(DATE(2026,10,1),Mitarbeiter!$C47))+1),MAX(0,NETWORKDAYS(MAX(DATE(2026,10,1),Mitarbeiter!$C47),MIN(DATE(2026,11,0),IF(Mitarbeiter!$D47="",DATE(2026,11,0),Mitarbeiter!$D47),TODAY()),Einstellungen!$F$13:$F$67)))*N(Mitarbeiter!$E47)/IF(Einstellungen!$C$11="7 Tage",7,5),N('Ist-Stunden'!O47)+(N(Krankheitstage!P47)+N(Krankheitstage!AB47))*N($C47))))</f>
        <v/>
      </c>
      <c r="AT47" s="76">
        <f>IF($B47="",0,IF(Einstellungen!$C$10="Ja",MAX(IF(Einstellungen!$C$11="7 Tage",MAX(0,(MIN(DATE(2026,12,0),IF(Mitarbeiter!$D47="",DATE(2026,12,0),Mitarbeiter!$D47),TODAY()))-(MAX(DATE(2026,11,1),Mitarbeiter!$C47))+1),MAX(0,NETWORKDAYS(MAX(DATE(2026,11,1),Mitarbeiter!$C47),MIN(DATE(2026,12,0),IF(Mitarbeiter!$D47="",DATE(2026,12,0),Mitarbeiter!$D47),TODAY()),Einstellungen!$F$13:$F$67)))*N(Mitarbeiter!$E47)/IF(Einstellungen!$C$11="7 Tage",7,5),N('Ist-Stunden'!P47)),MAX(IF(Einstellungen!$C$11="7 Tage",MAX(0,(MIN(DATE(2026,12,0),IF(Mitarbeiter!$D47="",DATE(2026,12,0),Mitarbeiter!$D47),TODAY()))-(MAX(DATE(2026,11,1),Mitarbeiter!$C47))+1),MAX(0,NETWORKDAYS(MAX(DATE(2026,11,1),Mitarbeiter!$C47),MIN(DATE(2026,12,0),IF(Mitarbeiter!$D47="",DATE(2026,12,0),Mitarbeiter!$D47),TODAY()),Einstellungen!$F$13:$F$67)))*N(Mitarbeiter!$E47)/IF(Einstellungen!$C$11="7 Tage",7,5),N('Ist-Stunden'!P47)+(N(Krankheitstage!Q47)+N(Krankheitstage!AC47))*N($C47))))</f>
        <v/>
      </c>
      <c r="AU47" s="76">
        <f>IF($B47="",0,IF(Einstellungen!$C$10="Ja",MAX(IF(Einstellungen!$C$11="7 Tage",MAX(0,(MIN(DATE(2026,13,0),IF(Mitarbeiter!$D47="",DATE(2026,13,0),Mitarbeiter!$D47),TODAY()))-(MAX(DATE(2026,12,1),Mitarbeiter!$C47))+1),MAX(0,NETWORKDAYS(MAX(DATE(2026,12,1),Mitarbeiter!$C47),MIN(DATE(2026,13,0),IF(Mitarbeiter!$D47="",DATE(2026,13,0),Mitarbeiter!$D47),TODAY()),Einstellungen!$F$13:$F$67)))*N(Mitarbeiter!$E47)/IF(Einstellungen!$C$11="7 Tage",7,5),N('Ist-Stunden'!Q47)),MAX(IF(Einstellungen!$C$11="7 Tage",MAX(0,(MIN(DATE(2026,13,0),IF(Mitarbeiter!$D47="",DATE(2026,13,0),Mitarbeiter!$D47),TODAY()))-(MAX(DATE(2026,12,1),Mitarbeiter!$C47))+1),MAX(0,NETWORKDAYS(MAX(DATE(2026,12,1),Mitarbeiter!$C47),MIN(DATE(2026,13,0),IF(Mitarbeiter!$D47="",DATE(2026,13,0),Mitarbeiter!$D47),TODAY()),Einstellungen!$F$13:$F$67)))*N(Mitarbeiter!$E47)/IF(Einstellungen!$C$11="7 Tage",7,5),N('Ist-Stunden'!Q47)+(N(Krankheitstage!R47)+N(Krankheitstage!AD47))*N($C47))))</f>
        <v/>
      </c>
      <c r="AV47" s="76">
        <f>IF($B47="",0,IF(Einstellungen!$C$10="Ja",MAX(IF(Einstellungen!$C$11="7 Tage",MAX(0,(MIN(DATE(2027,2,0),IF(Mitarbeiter!$D47="",DATE(2027,2,0),Mitarbeiter!$D47),TODAY()))-(MAX(DATE(2027,1,1),Mitarbeiter!$C47))+1),MAX(0,NETWORKDAYS(MAX(DATE(2027,1,1),Mitarbeiter!$C47),MIN(DATE(2027,2,0),IF(Mitarbeiter!$D47="",DATE(2027,2,0),Mitarbeiter!$D47),TODAY()),Einstellungen!$F$13:$F$67)))*N(Mitarbeiter!$E47)/IF(Einstellungen!$C$11="7 Tage",7,5),N('Ist-Stunden'!R47)),MAX(IF(Einstellungen!$C$11="7 Tage",MAX(0,(MIN(DATE(2027,2,0),IF(Mitarbeiter!$D47="",DATE(2027,2,0),Mitarbeiter!$D47),TODAY()))-(MAX(DATE(2027,1,1),Mitarbeiter!$C47))+1),MAX(0,NETWORKDAYS(MAX(DATE(2027,1,1),Mitarbeiter!$C47),MIN(DATE(2027,2,0),IF(Mitarbeiter!$D47="",DATE(2027,2,0),Mitarbeiter!$D47),TODAY()),Einstellungen!$F$13:$F$67)))*N(Mitarbeiter!$E47)/IF(Einstellungen!$C$11="7 Tage",7,5),N('Ist-Stunden'!R47)+(N(Krankheitstage!AE47)+N(Krankheitstage!AQ47))*N($C47))))</f>
        <v/>
      </c>
      <c r="AW47" s="76">
        <f>IF($B47="",0,IF(Einstellungen!$C$10="Ja",MAX(IF(Einstellungen!$C$11="7 Tage",MAX(0,(MIN(DATE(2027,3,0),IF(Mitarbeiter!$D47="",DATE(2027,3,0),Mitarbeiter!$D47),TODAY()))-(MAX(DATE(2027,2,1),Mitarbeiter!$C47))+1),MAX(0,NETWORKDAYS(MAX(DATE(2027,2,1),Mitarbeiter!$C47),MIN(DATE(2027,3,0),IF(Mitarbeiter!$D47="",DATE(2027,3,0),Mitarbeiter!$D47),TODAY()),Einstellungen!$F$13:$F$67)))*N(Mitarbeiter!$E47)/IF(Einstellungen!$C$11="7 Tage",7,5),N('Ist-Stunden'!S47)),MAX(IF(Einstellungen!$C$11="7 Tage",MAX(0,(MIN(DATE(2027,3,0),IF(Mitarbeiter!$D47="",DATE(2027,3,0),Mitarbeiter!$D47),TODAY()))-(MAX(DATE(2027,2,1),Mitarbeiter!$C47))+1),MAX(0,NETWORKDAYS(MAX(DATE(2027,2,1),Mitarbeiter!$C47),MIN(DATE(2027,3,0),IF(Mitarbeiter!$D47="",DATE(2027,3,0),Mitarbeiter!$D47),TODAY()),Einstellungen!$F$13:$F$67)))*N(Mitarbeiter!$E47)/IF(Einstellungen!$C$11="7 Tage",7,5),N('Ist-Stunden'!S47)+(N(Krankheitstage!AF47)+N(Krankheitstage!AR47))*N($C47))))</f>
        <v/>
      </c>
      <c r="AX47" s="76">
        <f>IF($B47="",0,IF(Einstellungen!$C$10="Ja",MAX(IF(Einstellungen!$C$11="7 Tage",MAX(0,(MIN(DATE(2027,4,0),IF(Mitarbeiter!$D47="",DATE(2027,4,0),Mitarbeiter!$D47),TODAY()))-(MAX(DATE(2027,3,1),Mitarbeiter!$C47))+1),MAX(0,NETWORKDAYS(MAX(DATE(2027,3,1),Mitarbeiter!$C47),MIN(DATE(2027,4,0),IF(Mitarbeiter!$D47="",DATE(2027,4,0),Mitarbeiter!$D47),TODAY()),Einstellungen!$F$13:$F$67)))*N(Mitarbeiter!$E47)/IF(Einstellungen!$C$11="7 Tage",7,5),N('Ist-Stunden'!T47)),MAX(IF(Einstellungen!$C$11="7 Tage",MAX(0,(MIN(DATE(2027,4,0),IF(Mitarbeiter!$D47="",DATE(2027,4,0),Mitarbeiter!$D47),TODAY()))-(MAX(DATE(2027,3,1),Mitarbeiter!$C47))+1),MAX(0,NETWORKDAYS(MAX(DATE(2027,3,1),Mitarbeiter!$C47),MIN(DATE(2027,4,0),IF(Mitarbeiter!$D47="",DATE(2027,4,0),Mitarbeiter!$D47),TODAY()),Einstellungen!$F$13:$F$67)))*N(Mitarbeiter!$E47)/IF(Einstellungen!$C$11="7 Tage",7,5),N('Ist-Stunden'!T47)+(N(Krankheitstage!AG47)+N(Krankheitstage!AS47))*N($C47))))</f>
        <v/>
      </c>
      <c r="AY47" s="76">
        <f>IF($B47="",0,IF(Einstellungen!$C$10="Ja",MAX(IF(Einstellungen!$C$11="7 Tage",MAX(0,(MIN(DATE(2027,5,0),IF(Mitarbeiter!$D47="",DATE(2027,5,0),Mitarbeiter!$D47),TODAY()))-(MAX(DATE(2027,4,1),Mitarbeiter!$C47))+1),MAX(0,NETWORKDAYS(MAX(DATE(2027,4,1),Mitarbeiter!$C47),MIN(DATE(2027,5,0),IF(Mitarbeiter!$D47="",DATE(2027,5,0),Mitarbeiter!$D47),TODAY()),Einstellungen!$F$13:$F$67)))*N(Mitarbeiter!$E47)/IF(Einstellungen!$C$11="7 Tage",7,5),N('Ist-Stunden'!U47)),MAX(IF(Einstellungen!$C$11="7 Tage",MAX(0,(MIN(DATE(2027,5,0),IF(Mitarbeiter!$D47="",DATE(2027,5,0),Mitarbeiter!$D47),TODAY()))-(MAX(DATE(2027,4,1),Mitarbeiter!$C47))+1),MAX(0,NETWORKDAYS(MAX(DATE(2027,4,1),Mitarbeiter!$C47),MIN(DATE(2027,5,0),IF(Mitarbeiter!$D47="",DATE(2027,5,0),Mitarbeiter!$D47),TODAY()),Einstellungen!$F$13:$F$67)))*N(Mitarbeiter!$E47)/IF(Einstellungen!$C$11="7 Tage",7,5),N('Ist-Stunden'!U47)+(N(Krankheitstage!AH47)+N(Krankheitstage!AT47))*N($C47))))</f>
        <v/>
      </c>
      <c r="AZ47" s="76">
        <f>IF($B47="",0,IF(Einstellungen!$C$10="Ja",MAX(IF(Einstellungen!$C$11="7 Tage",MAX(0,(MIN(DATE(2027,6,0),IF(Mitarbeiter!$D47="",DATE(2027,6,0),Mitarbeiter!$D47),TODAY()))-(MAX(DATE(2027,5,1),Mitarbeiter!$C47))+1),MAX(0,NETWORKDAYS(MAX(DATE(2027,5,1),Mitarbeiter!$C47),MIN(DATE(2027,6,0),IF(Mitarbeiter!$D47="",DATE(2027,6,0),Mitarbeiter!$D47),TODAY()),Einstellungen!$F$13:$F$67)))*N(Mitarbeiter!$E47)/IF(Einstellungen!$C$11="7 Tage",7,5),N('Ist-Stunden'!V47)),MAX(IF(Einstellungen!$C$11="7 Tage",MAX(0,(MIN(DATE(2027,6,0),IF(Mitarbeiter!$D47="",DATE(2027,6,0),Mitarbeiter!$D47),TODAY()))-(MAX(DATE(2027,5,1),Mitarbeiter!$C47))+1),MAX(0,NETWORKDAYS(MAX(DATE(2027,5,1),Mitarbeiter!$C47),MIN(DATE(2027,6,0),IF(Mitarbeiter!$D47="",DATE(2027,6,0),Mitarbeiter!$D47),TODAY()),Einstellungen!$F$13:$F$67)))*N(Mitarbeiter!$E47)/IF(Einstellungen!$C$11="7 Tage",7,5),N('Ist-Stunden'!V47)+(N(Krankheitstage!AI47)+N(Krankheitstage!AU47))*N($C47))))</f>
        <v/>
      </c>
      <c r="BA47" s="76">
        <f>IF($B47="",0,IF(Einstellungen!$C$10="Ja",MAX(IF(Einstellungen!$C$11="7 Tage",MAX(0,(MIN(DATE(2027,7,0),IF(Mitarbeiter!$D47="",DATE(2027,7,0),Mitarbeiter!$D47),TODAY()))-(MAX(DATE(2027,6,1),Mitarbeiter!$C47))+1),MAX(0,NETWORKDAYS(MAX(DATE(2027,6,1),Mitarbeiter!$C47),MIN(DATE(2027,7,0),IF(Mitarbeiter!$D47="",DATE(2027,7,0),Mitarbeiter!$D47),TODAY()),Einstellungen!$F$13:$F$67)))*N(Mitarbeiter!$E47)/IF(Einstellungen!$C$11="7 Tage",7,5),N('Ist-Stunden'!W47)),MAX(IF(Einstellungen!$C$11="7 Tage",MAX(0,(MIN(DATE(2027,7,0),IF(Mitarbeiter!$D47="",DATE(2027,7,0),Mitarbeiter!$D47),TODAY()))-(MAX(DATE(2027,6,1),Mitarbeiter!$C47))+1),MAX(0,NETWORKDAYS(MAX(DATE(2027,6,1),Mitarbeiter!$C47),MIN(DATE(2027,7,0),IF(Mitarbeiter!$D47="",DATE(2027,7,0),Mitarbeiter!$D47),TODAY()),Einstellungen!$F$13:$F$67)))*N(Mitarbeiter!$E47)/IF(Einstellungen!$C$11="7 Tage",7,5),N('Ist-Stunden'!W47)+(N(Krankheitstage!AJ47)+N(Krankheitstage!AV47))*N($C47))))</f>
        <v/>
      </c>
      <c r="BB47" s="76">
        <f>IF($B47="",0,IF(Einstellungen!$C$10="Ja",MAX(IF(Einstellungen!$C$11="7 Tage",MAX(0,(MIN(DATE(2027,8,0),IF(Mitarbeiter!$D47="",DATE(2027,8,0),Mitarbeiter!$D47),TODAY()))-(MAX(DATE(2027,7,1),Mitarbeiter!$C47))+1),MAX(0,NETWORKDAYS(MAX(DATE(2027,7,1),Mitarbeiter!$C47),MIN(DATE(2027,8,0),IF(Mitarbeiter!$D47="",DATE(2027,8,0),Mitarbeiter!$D47),TODAY()),Einstellungen!$F$13:$F$67)))*N(Mitarbeiter!$E47)/IF(Einstellungen!$C$11="7 Tage",7,5),N('Ist-Stunden'!X47)),MAX(IF(Einstellungen!$C$11="7 Tage",MAX(0,(MIN(DATE(2027,8,0),IF(Mitarbeiter!$D47="",DATE(2027,8,0),Mitarbeiter!$D47),TODAY()))-(MAX(DATE(2027,7,1),Mitarbeiter!$C47))+1),MAX(0,NETWORKDAYS(MAX(DATE(2027,7,1),Mitarbeiter!$C47),MIN(DATE(2027,8,0),IF(Mitarbeiter!$D47="",DATE(2027,8,0),Mitarbeiter!$D47),TODAY()),Einstellungen!$F$13:$F$67)))*N(Mitarbeiter!$E47)/IF(Einstellungen!$C$11="7 Tage",7,5),N('Ist-Stunden'!X47)+(N(Krankheitstage!AK47)+N(Krankheitstage!AW47))*N($C47))))</f>
        <v/>
      </c>
      <c r="BC47" s="76">
        <f>IF($B47="",0,IF(Einstellungen!$C$10="Ja",MAX(IF(Einstellungen!$C$11="7 Tage",MAX(0,(MIN(DATE(2027,9,0),IF(Mitarbeiter!$D47="",DATE(2027,9,0),Mitarbeiter!$D47),TODAY()))-(MAX(DATE(2027,8,1),Mitarbeiter!$C47))+1),MAX(0,NETWORKDAYS(MAX(DATE(2027,8,1),Mitarbeiter!$C47),MIN(DATE(2027,9,0),IF(Mitarbeiter!$D47="",DATE(2027,9,0),Mitarbeiter!$D47),TODAY()),Einstellungen!$F$13:$F$67)))*N(Mitarbeiter!$E47)/IF(Einstellungen!$C$11="7 Tage",7,5),N('Ist-Stunden'!Y47)),MAX(IF(Einstellungen!$C$11="7 Tage",MAX(0,(MIN(DATE(2027,9,0),IF(Mitarbeiter!$D47="",DATE(2027,9,0),Mitarbeiter!$D47),TODAY()))-(MAX(DATE(2027,8,1),Mitarbeiter!$C47))+1),MAX(0,NETWORKDAYS(MAX(DATE(2027,8,1),Mitarbeiter!$C47),MIN(DATE(2027,9,0),IF(Mitarbeiter!$D47="",DATE(2027,9,0),Mitarbeiter!$D47),TODAY()),Einstellungen!$F$13:$F$67)))*N(Mitarbeiter!$E47)/IF(Einstellungen!$C$11="7 Tage",7,5),N('Ist-Stunden'!Y47)+(N(Krankheitstage!AL47)+N(Krankheitstage!AX47))*N($C47))))</f>
        <v/>
      </c>
      <c r="BD47" s="76">
        <f>IF($B47="",0,IF(Einstellungen!$C$10="Ja",MAX(IF(Einstellungen!$C$11="7 Tage",MAX(0,(MIN(DATE(2027,10,0),IF(Mitarbeiter!$D47="",DATE(2027,10,0),Mitarbeiter!$D47),TODAY()))-(MAX(DATE(2027,9,1),Mitarbeiter!$C47))+1),MAX(0,NETWORKDAYS(MAX(DATE(2027,9,1),Mitarbeiter!$C47),MIN(DATE(2027,10,0),IF(Mitarbeiter!$D47="",DATE(2027,10,0),Mitarbeiter!$D47),TODAY()),Einstellungen!$F$13:$F$67)))*N(Mitarbeiter!$E47)/IF(Einstellungen!$C$11="7 Tage",7,5),N('Ist-Stunden'!Z47)),MAX(IF(Einstellungen!$C$11="7 Tage",MAX(0,(MIN(DATE(2027,10,0),IF(Mitarbeiter!$D47="",DATE(2027,10,0),Mitarbeiter!$D47),TODAY()))-(MAX(DATE(2027,9,1),Mitarbeiter!$C47))+1),MAX(0,NETWORKDAYS(MAX(DATE(2027,9,1),Mitarbeiter!$C47),MIN(DATE(2027,10,0),IF(Mitarbeiter!$D47="",DATE(2027,10,0),Mitarbeiter!$D47),TODAY()),Einstellungen!$F$13:$F$67)))*N(Mitarbeiter!$E47)/IF(Einstellungen!$C$11="7 Tage",7,5),N('Ist-Stunden'!Z47)+(N(Krankheitstage!AM47)+N(Krankheitstage!AY47))*N($C47))))</f>
        <v/>
      </c>
      <c r="BE47" s="76">
        <f>IF($B47="",0,IF(Einstellungen!$C$10="Ja",MAX(IF(Einstellungen!$C$11="7 Tage",MAX(0,(MIN(DATE(2027,11,0),IF(Mitarbeiter!$D47="",DATE(2027,11,0),Mitarbeiter!$D47),TODAY()))-(MAX(DATE(2027,10,1),Mitarbeiter!$C47))+1),MAX(0,NETWORKDAYS(MAX(DATE(2027,10,1),Mitarbeiter!$C47),MIN(DATE(2027,11,0),IF(Mitarbeiter!$D47="",DATE(2027,11,0),Mitarbeiter!$D47),TODAY()),Einstellungen!$F$13:$F$67)))*N(Mitarbeiter!$E47)/IF(Einstellungen!$C$11="7 Tage",7,5),N('Ist-Stunden'!AA47)),MAX(IF(Einstellungen!$C$11="7 Tage",MAX(0,(MIN(DATE(2027,11,0),IF(Mitarbeiter!$D47="",DATE(2027,11,0),Mitarbeiter!$D47),TODAY()))-(MAX(DATE(2027,10,1),Mitarbeiter!$C47))+1),MAX(0,NETWORKDAYS(MAX(DATE(2027,10,1),Mitarbeiter!$C47),MIN(DATE(2027,11,0),IF(Mitarbeiter!$D47="",DATE(2027,11,0),Mitarbeiter!$D47),TODAY()),Einstellungen!$F$13:$F$67)))*N(Mitarbeiter!$E47)/IF(Einstellungen!$C$11="7 Tage",7,5),N('Ist-Stunden'!AA47)+(N(Krankheitstage!AN47)+N(Krankheitstage!AZ47))*N($C47))))</f>
        <v/>
      </c>
      <c r="BF47" s="76">
        <f>IF($B47="",0,IF(Einstellungen!$C$10="Ja",MAX(IF(Einstellungen!$C$11="7 Tage",MAX(0,(MIN(DATE(2027,12,0),IF(Mitarbeiter!$D47="",DATE(2027,12,0),Mitarbeiter!$D47),TODAY()))-(MAX(DATE(2027,11,1),Mitarbeiter!$C47))+1),MAX(0,NETWORKDAYS(MAX(DATE(2027,11,1),Mitarbeiter!$C47),MIN(DATE(2027,12,0),IF(Mitarbeiter!$D47="",DATE(2027,12,0),Mitarbeiter!$D47),TODAY()),Einstellungen!$F$13:$F$67)))*N(Mitarbeiter!$E47)/IF(Einstellungen!$C$11="7 Tage",7,5),N('Ist-Stunden'!AB47)),MAX(IF(Einstellungen!$C$11="7 Tage",MAX(0,(MIN(DATE(2027,12,0),IF(Mitarbeiter!$D47="",DATE(2027,12,0),Mitarbeiter!$D47),TODAY()))-(MAX(DATE(2027,11,1),Mitarbeiter!$C47))+1),MAX(0,NETWORKDAYS(MAX(DATE(2027,11,1),Mitarbeiter!$C47),MIN(DATE(2027,12,0),IF(Mitarbeiter!$D47="",DATE(2027,12,0),Mitarbeiter!$D47),TODAY()),Einstellungen!$F$13:$F$67)))*N(Mitarbeiter!$E47)/IF(Einstellungen!$C$11="7 Tage",7,5),N('Ist-Stunden'!AB47)+(N(Krankheitstage!AO47)+N(Krankheitstage!BA47))*N($C47))))</f>
        <v/>
      </c>
      <c r="BG47" s="76">
        <f>IF($B47="",0,IF(Einstellungen!$C$10="Ja",MAX(IF(Einstellungen!$C$11="7 Tage",MAX(0,(MIN(DATE(2027,13,0),IF(Mitarbeiter!$D47="",DATE(2027,13,0),Mitarbeiter!$D47),TODAY()))-(MAX(DATE(2027,12,1),Mitarbeiter!$C47))+1),MAX(0,NETWORKDAYS(MAX(DATE(2027,12,1),Mitarbeiter!$C47),MIN(DATE(2027,13,0),IF(Mitarbeiter!$D47="",DATE(2027,13,0),Mitarbeiter!$D47),TODAY()),Einstellungen!$F$13:$F$67)))*N(Mitarbeiter!$E47)/IF(Einstellungen!$C$11="7 Tage",7,5),N('Ist-Stunden'!AC47)),MAX(IF(Einstellungen!$C$11="7 Tage",MAX(0,(MIN(DATE(2027,13,0),IF(Mitarbeiter!$D47="",DATE(2027,13,0),Mitarbeiter!$D47),TODAY()))-(MAX(DATE(2027,12,1),Mitarbeiter!$C47))+1),MAX(0,NETWORKDAYS(MAX(DATE(2027,12,1),Mitarbeiter!$C47),MIN(DATE(2027,13,0),IF(Mitarbeiter!$D47="",DATE(2027,13,0),Mitarbeiter!$D47),TODAY()),Einstellungen!$F$13:$F$67)))*N(Mitarbeiter!$E47)/IF(Einstellungen!$C$11="7 Tage",7,5),N('Ist-Stunden'!AC47)+(N(Krankheitstage!AP47)+N(Krankheitstage!BB47))*N($C47))))</f>
        <v/>
      </c>
      <c r="BH47" s="76">
        <f>IF($B47="",0,IF(Einstellungen!$C$10="Ja",MAX(IF(Einstellungen!$C$11="7 Tage",MAX(0,(MIN(DATE(2028,2,0),IF(Mitarbeiter!$D47="",DATE(2028,2,0),Mitarbeiter!$D47),TODAY()))-(MAX(DATE(2028,1,1),Mitarbeiter!$C47))+1),MAX(0,NETWORKDAYS(MAX(DATE(2028,1,1),Mitarbeiter!$C47),MIN(DATE(2028,2,0),IF(Mitarbeiter!$D47="",DATE(2028,2,0),Mitarbeiter!$D47),TODAY()),Einstellungen!$F$13:$F$67)))*N(Mitarbeiter!$E47)/IF(Einstellungen!$C$11="7 Tage",7,5),N('Ist-Stunden'!AD47)),MAX(IF(Einstellungen!$C$11="7 Tage",MAX(0,(MIN(DATE(2028,2,0),IF(Mitarbeiter!$D47="",DATE(2028,2,0),Mitarbeiter!$D47),TODAY()))-(MAX(DATE(2028,1,1),Mitarbeiter!$C47))+1),MAX(0,NETWORKDAYS(MAX(DATE(2028,1,1),Mitarbeiter!$C47),MIN(DATE(2028,2,0),IF(Mitarbeiter!$D47="",DATE(2028,2,0),Mitarbeiter!$D47),TODAY()),Einstellungen!$F$13:$F$67)))*N(Mitarbeiter!$E47)/IF(Einstellungen!$C$11="7 Tage",7,5),N('Ist-Stunden'!AD47)+(N(Krankheitstage!BC47)+N(Krankheitstage!BO47))*N($C47))))</f>
        <v/>
      </c>
      <c r="BI47" s="76">
        <f>IF($B47="",0,IF(Einstellungen!$C$10="Ja",MAX(IF(Einstellungen!$C$11="7 Tage",MAX(0,(MIN(DATE(2028,3,0),IF(Mitarbeiter!$D47="",DATE(2028,3,0),Mitarbeiter!$D47),TODAY()))-(MAX(DATE(2028,2,1),Mitarbeiter!$C47))+1),MAX(0,NETWORKDAYS(MAX(DATE(2028,2,1),Mitarbeiter!$C47),MIN(DATE(2028,3,0),IF(Mitarbeiter!$D47="",DATE(2028,3,0),Mitarbeiter!$D47),TODAY()),Einstellungen!$F$13:$F$67)))*N(Mitarbeiter!$E47)/IF(Einstellungen!$C$11="7 Tage",7,5),N('Ist-Stunden'!AE47)),MAX(IF(Einstellungen!$C$11="7 Tage",MAX(0,(MIN(DATE(2028,3,0),IF(Mitarbeiter!$D47="",DATE(2028,3,0),Mitarbeiter!$D47),TODAY()))-(MAX(DATE(2028,2,1),Mitarbeiter!$C47))+1),MAX(0,NETWORKDAYS(MAX(DATE(2028,2,1),Mitarbeiter!$C47),MIN(DATE(2028,3,0),IF(Mitarbeiter!$D47="",DATE(2028,3,0),Mitarbeiter!$D47),TODAY()),Einstellungen!$F$13:$F$67)))*N(Mitarbeiter!$E47)/IF(Einstellungen!$C$11="7 Tage",7,5),N('Ist-Stunden'!AE47)+(N(Krankheitstage!BD47)+N(Krankheitstage!BP47))*N($C47))))</f>
        <v/>
      </c>
      <c r="BJ47" s="76">
        <f>IF($B47="",0,IF(Einstellungen!$C$10="Ja",MAX(IF(Einstellungen!$C$11="7 Tage",MAX(0,(MIN(DATE(2028,4,0),IF(Mitarbeiter!$D47="",DATE(2028,4,0),Mitarbeiter!$D47),TODAY()))-(MAX(DATE(2028,3,1),Mitarbeiter!$C47))+1),MAX(0,NETWORKDAYS(MAX(DATE(2028,3,1),Mitarbeiter!$C47),MIN(DATE(2028,4,0),IF(Mitarbeiter!$D47="",DATE(2028,4,0),Mitarbeiter!$D47),TODAY()),Einstellungen!$F$13:$F$67)))*N(Mitarbeiter!$E47)/IF(Einstellungen!$C$11="7 Tage",7,5),N('Ist-Stunden'!AF47)),MAX(IF(Einstellungen!$C$11="7 Tage",MAX(0,(MIN(DATE(2028,4,0),IF(Mitarbeiter!$D47="",DATE(2028,4,0),Mitarbeiter!$D47),TODAY()))-(MAX(DATE(2028,3,1),Mitarbeiter!$C47))+1),MAX(0,NETWORKDAYS(MAX(DATE(2028,3,1),Mitarbeiter!$C47),MIN(DATE(2028,4,0),IF(Mitarbeiter!$D47="",DATE(2028,4,0),Mitarbeiter!$D47),TODAY()),Einstellungen!$F$13:$F$67)))*N(Mitarbeiter!$E47)/IF(Einstellungen!$C$11="7 Tage",7,5),N('Ist-Stunden'!AF47)+(N(Krankheitstage!BE47)+N(Krankheitstage!BQ47))*N($C47))))</f>
        <v/>
      </c>
      <c r="BK47" s="76">
        <f>IF($B47="",0,IF(Einstellungen!$C$10="Ja",MAX(IF(Einstellungen!$C$11="7 Tage",MAX(0,(MIN(DATE(2028,5,0),IF(Mitarbeiter!$D47="",DATE(2028,5,0),Mitarbeiter!$D47),TODAY()))-(MAX(DATE(2028,4,1),Mitarbeiter!$C47))+1),MAX(0,NETWORKDAYS(MAX(DATE(2028,4,1),Mitarbeiter!$C47),MIN(DATE(2028,5,0),IF(Mitarbeiter!$D47="",DATE(2028,5,0),Mitarbeiter!$D47),TODAY()),Einstellungen!$F$13:$F$67)))*N(Mitarbeiter!$E47)/IF(Einstellungen!$C$11="7 Tage",7,5),N('Ist-Stunden'!AG47)),MAX(IF(Einstellungen!$C$11="7 Tage",MAX(0,(MIN(DATE(2028,5,0),IF(Mitarbeiter!$D47="",DATE(2028,5,0),Mitarbeiter!$D47),TODAY()))-(MAX(DATE(2028,4,1),Mitarbeiter!$C47))+1),MAX(0,NETWORKDAYS(MAX(DATE(2028,4,1),Mitarbeiter!$C47),MIN(DATE(2028,5,0),IF(Mitarbeiter!$D47="",DATE(2028,5,0),Mitarbeiter!$D47),TODAY()),Einstellungen!$F$13:$F$67)))*N(Mitarbeiter!$E47)/IF(Einstellungen!$C$11="7 Tage",7,5),N('Ist-Stunden'!AG47)+(N(Krankheitstage!BF47)+N(Krankheitstage!BR47))*N($C47))))</f>
        <v/>
      </c>
      <c r="BL47" s="76">
        <f>IF($B47="",0,IF(Einstellungen!$C$10="Ja",MAX(IF(Einstellungen!$C$11="7 Tage",MAX(0,(MIN(DATE(2028,6,0),IF(Mitarbeiter!$D47="",DATE(2028,6,0),Mitarbeiter!$D47),TODAY()))-(MAX(DATE(2028,5,1),Mitarbeiter!$C47))+1),MAX(0,NETWORKDAYS(MAX(DATE(2028,5,1),Mitarbeiter!$C47),MIN(DATE(2028,6,0),IF(Mitarbeiter!$D47="",DATE(2028,6,0),Mitarbeiter!$D47),TODAY()),Einstellungen!$F$13:$F$67)))*N(Mitarbeiter!$E47)/IF(Einstellungen!$C$11="7 Tage",7,5),N('Ist-Stunden'!AH47)),MAX(IF(Einstellungen!$C$11="7 Tage",MAX(0,(MIN(DATE(2028,6,0),IF(Mitarbeiter!$D47="",DATE(2028,6,0),Mitarbeiter!$D47),TODAY()))-(MAX(DATE(2028,5,1),Mitarbeiter!$C47))+1),MAX(0,NETWORKDAYS(MAX(DATE(2028,5,1),Mitarbeiter!$C47),MIN(DATE(2028,6,0),IF(Mitarbeiter!$D47="",DATE(2028,6,0),Mitarbeiter!$D47),TODAY()),Einstellungen!$F$13:$F$67)))*N(Mitarbeiter!$E47)/IF(Einstellungen!$C$11="7 Tage",7,5),N('Ist-Stunden'!AH47)+(N(Krankheitstage!BG47)+N(Krankheitstage!BS47))*N($C47))))</f>
        <v/>
      </c>
      <c r="BM47" s="76">
        <f>IF($B47="",0,IF(Einstellungen!$C$10="Ja",MAX(IF(Einstellungen!$C$11="7 Tage",MAX(0,(MIN(DATE(2028,7,0),IF(Mitarbeiter!$D47="",DATE(2028,7,0),Mitarbeiter!$D47),TODAY()))-(MAX(DATE(2028,6,1),Mitarbeiter!$C47))+1),MAX(0,NETWORKDAYS(MAX(DATE(2028,6,1),Mitarbeiter!$C47),MIN(DATE(2028,7,0),IF(Mitarbeiter!$D47="",DATE(2028,7,0),Mitarbeiter!$D47),TODAY()),Einstellungen!$F$13:$F$67)))*N(Mitarbeiter!$E47)/IF(Einstellungen!$C$11="7 Tage",7,5),N('Ist-Stunden'!AI47)),MAX(IF(Einstellungen!$C$11="7 Tage",MAX(0,(MIN(DATE(2028,7,0),IF(Mitarbeiter!$D47="",DATE(2028,7,0),Mitarbeiter!$D47),TODAY()))-(MAX(DATE(2028,6,1),Mitarbeiter!$C47))+1),MAX(0,NETWORKDAYS(MAX(DATE(2028,6,1),Mitarbeiter!$C47),MIN(DATE(2028,7,0),IF(Mitarbeiter!$D47="",DATE(2028,7,0),Mitarbeiter!$D47),TODAY()),Einstellungen!$F$13:$F$67)))*N(Mitarbeiter!$E47)/IF(Einstellungen!$C$11="7 Tage",7,5),N('Ist-Stunden'!AI47)+(N(Krankheitstage!BH47)+N(Krankheitstage!BT47))*N($C47))))</f>
        <v/>
      </c>
      <c r="BN47" s="76">
        <f>IF($B47="",0,IF(Einstellungen!$C$10="Ja",MAX(IF(Einstellungen!$C$11="7 Tage",MAX(0,(MIN(DATE(2028,8,0),IF(Mitarbeiter!$D47="",DATE(2028,8,0),Mitarbeiter!$D47),TODAY()))-(MAX(DATE(2028,7,1),Mitarbeiter!$C47))+1),MAX(0,NETWORKDAYS(MAX(DATE(2028,7,1),Mitarbeiter!$C47),MIN(DATE(2028,8,0),IF(Mitarbeiter!$D47="",DATE(2028,8,0),Mitarbeiter!$D47),TODAY()),Einstellungen!$F$13:$F$67)))*N(Mitarbeiter!$E47)/IF(Einstellungen!$C$11="7 Tage",7,5),N('Ist-Stunden'!AJ47)),MAX(IF(Einstellungen!$C$11="7 Tage",MAX(0,(MIN(DATE(2028,8,0),IF(Mitarbeiter!$D47="",DATE(2028,8,0),Mitarbeiter!$D47),TODAY()))-(MAX(DATE(2028,7,1),Mitarbeiter!$C47))+1),MAX(0,NETWORKDAYS(MAX(DATE(2028,7,1),Mitarbeiter!$C47),MIN(DATE(2028,8,0),IF(Mitarbeiter!$D47="",DATE(2028,8,0),Mitarbeiter!$D47),TODAY()),Einstellungen!$F$13:$F$67)))*N(Mitarbeiter!$E47)/IF(Einstellungen!$C$11="7 Tage",7,5),N('Ist-Stunden'!AJ47)+(N(Krankheitstage!BI47)+N(Krankheitstage!BU47))*N($C47))))</f>
        <v/>
      </c>
      <c r="BO47" s="76">
        <f>IF($B47="",0,IF(Einstellungen!$C$10="Ja",MAX(IF(Einstellungen!$C$11="7 Tage",MAX(0,(MIN(DATE(2028,9,0),IF(Mitarbeiter!$D47="",DATE(2028,9,0),Mitarbeiter!$D47),TODAY()))-(MAX(DATE(2028,8,1),Mitarbeiter!$C47))+1),MAX(0,NETWORKDAYS(MAX(DATE(2028,8,1),Mitarbeiter!$C47),MIN(DATE(2028,9,0),IF(Mitarbeiter!$D47="",DATE(2028,9,0),Mitarbeiter!$D47),TODAY()),Einstellungen!$F$13:$F$67)))*N(Mitarbeiter!$E47)/IF(Einstellungen!$C$11="7 Tage",7,5),N('Ist-Stunden'!AK47)),MAX(IF(Einstellungen!$C$11="7 Tage",MAX(0,(MIN(DATE(2028,9,0),IF(Mitarbeiter!$D47="",DATE(2028,9,0),Mitarbeiter!$D47),TODAY()))-(MAX(DATE(2028,8,1),Mitarbeiter!$C47))+1),MAX(0,NETWORKDAYS(MAX(DATE(2028,8,1),Mitarbeiter!$C47),MIN(DATE(2028,9,0),IF(Mitarbeiter!$D47="",DATE(2028,9,0),Mitarbeiter!$D47),TODAY()),Einstellungen!$F$13:$F$67)))*N(Mitarbeiter!$E47)/IF(Einstellungen!$C$11="7 Tage",7,5),N('Ist-Stunden'!AK47)+(N(Krankheitstage!BJ47)+N(Krankheitstage!BV47))*N($C47))))</f>
        <v/>
      </c>
      <c r="BP47" s="76">
        <f>IF($B47="",0,IF(Einstellungen!$C$10="Ja",MAX(IF(Einstellungen!$C$11="7 Tage",MAX(0,(MIN(DATE(2028,10,0),IF(Mitarbeiter!$D47="",DATE(2028,10,0),Mitarbeiter!$D47),TODAY()))-(MAX(DATE(2028,9,1),Mitarbeiter!$C47))+1),MAX(0,NETWORKDAYS(MAX(DATE(2028,9,1),Mitarbeiter!$C47),MIN(DATE(2028,10,0),IF(Mitarbeiter!$D47="",DATE(2028,10,0),Mitarbeiter!$D47),TODAY()),Einstellungen!$F$13:$F$67)))*N(Mitarbeiter!$E47)/IF(Einstellungen!$C$11="7 Tage",7,5),N('Ist-Stunden'!AL47)),MAX(IF(Einstellungen!$C$11="7 Tage",MAX(0,(MIN(DATE(2028,10,0),IF(Mitarbeiter!$D47="",DATE(2028,10,0),Mitarbeiter!$D47),TODAY()))-(MAX(DATE(2028,9,1),Mitarbeiter!$C47))+1),MAX(0,NETWORKDAYS(MAX(DATE(2028,9,1),Mitarbeiter!$C47),MIN(DATE(2028,10,0),IF(Mitarbeiter!$D47="",DATE(2028,10,0),Mitarbeiter!$D47),TODAY()),Einstellungen!$F$13:$F$67)))*N(Mitarbeiter!$E47)/IF(Einstellungen!$C$11="7 Tage",7,5),N('Ist-Stunden'!AL47)+(N(Krankheitstage!BK47)+N(Krankheitstage!BW47))*N($C47))))</f>
        <v/>
      </c>
      <c r="BQ47" s="76">
        <f>IF($B47="",0,IF(Einstellungen!$C$10="Ja",MAX(IF(Einstellungen!$C$11="7 Tage",MAX(0,(MIN(DATE(2028,11,0),IF(Mitarbeiter!$D47="",DATE(2028,11,0),Mitarbeiter!$D47),TODAY()))-(MAX(DATE(2028,10,1),Mitarbeiter!$C47))+1),MAX(0,NETWORKDAYS(MAX(DATE(2028,10,1),Mitarbeiter!$C47),MIN(DATE(2028,11,0),IF(Mitarbeiter!$D47="",DATE(2028,11,0),Mitarbeiter!$D47),TODAY()),Einstellungen!$F$13:$F$67)))*N(Mitarbeiter!$E47)/IF(Einstellungen!$C$11="7 Tage",7,5),N('Ist-Stunden'!AM47)),MAX(IF(Einstellungen!$C$11="7 Tage",MAX(0,(MIN(DATE(2028,11,0),IF(Mitarbeiter!$D47="",DATE(2028,11,0),Mitarbeiter!$D47),TODAY()))-(MAX(DATE(2028,10,1),Mitarbeiter!$C47))+1),MAX(0,NETWORKDAYS(MAX(DATE(2028,10,1),Mitarbeiter!$C47),MIN(DATE(2028,11,0),IF(Mitarbeiter!$D47="",DATE(2028,11,0),Mitarbeiter!$D47),TODAY()),Einstellungen!$F$13:$F$67)))*N(Mitarbeiter!$E47)/IF(Einstellungen!$C$11="7 Tage",7,5),N('Ist-Stunden'!AM47)+(N(Krankheitstage!BL47)+N(Krankheitstage!BX47))*N($C47))))</f>
        <v/>
      </c>
      <c r="BR47" s="76">
        <f>IF($B47="",0,IF(Einstellungen!$C$10="Ja",MAX(IF(Einstellungen!$C$11="7 Tage",MAX(0,(MIN(DATE(2028,12,0),IF(Mitarbeiter!$D47="",DATE(2028,12,0),Mitarbeiter!$D47),TODAY()))-(MAX(DATE(2028,11,1),Mitarbeiter!$C47))+1),MAX(0,NETWORKDAYS(MAX(DATE(2028,11,1),Mitarbeiter!$C47),MIN(DATE(2028,12,0),IF(Mitarbeiter!$D47="",DATE(2028,12,0),Mitarbeiter!$D47),TODAY()),Einstellungen!$F$13:$F$67)))*N(Mitarbeiter!$E47)/IF(Einstellungen!$C$11="7 Tage",7,5),N('Ist-Stunden'!AN47)),MAX(IF(Einstellungen!$C$11="7 Tage",MAX(0,(MIN(DATE(2028,12,0),IF(Mitarbeiter!$D47="",DATE(2028,12,0),Mitarbeiter!$D47),TODAY()))-(MAX(DATE(2028,11,1),Mitarbeiter!$C47))+1),MAX(0,NETWORKDAYS(MAX(DATE(2028,11,1),Mitarbeiter!$C47),MIN(DATE(2028,12,0),IF(Mitarbeiter!$D47="",DATE(2028,12,0),Mitarbeiter!$D47),TODAY()),Einstellungen!$F$13:$F$67)))*N(Mitarbeiter!$E47)/IF(Einstellungen!$C$11="7 Tage",7,5),N('Ist-Stunden'!AN47)+(N(Krankheitstage!BM47)+N(Krankheitstage!BY47))*N($C47))))</f>
        <v/>
      </c>
      <c r="BS47" s="76">
        <f>IF($B47="",0,IF(Einstellungen!$C$10="Ja",MAX(IF(Einstellungen!$C$11="7 Tage",MAX(0,(MIN(DATE(2028,13,0),IF(Mitarbeiter!$D47="",DATE(2028,13,0),Mitarbeiter!$D47),TODAY()))-(MAX(DATE(2028,12,1),Mitarbeiter!$C47))+1),MAX(0,NETWORKDAYS(MAX(DATE(2028,12,1),Mitarbeiter!$C47),MIN(DATE(2028,13,0),IF(Mitarbeiter!$D47="",DATE(2028,13,0),Mitarbeiter!$D47),TODAY()),Einstellungen!$F$13:$F$67)))*N(Mitarbeiter!$E47)/IF(Einstellungen!$C$11="7 Tage",7,5),N('Ist-Stunden'!AO47)),MAX(IF(Einstellungen!$C$11="7 Tage",MAX(0,(MIN(DATE(2028,13,0),IF(Mitarbeiter!$D47="",DATE(2028,13,0),Mitarbeiter!$D47),TODAY()))-(MAX(DATE(2028,12,1),Mitarbeiter!$C47))+1),MAX(0,NETWORKDAYS(MAX(DATE(2028,12,1),Mitarbeiter!$C47),MIN(DATE(2028,13,0),IF(Mitarbeiter!$D47="",DATE(2028,13,0),Mitarbeiter!$D47),TODAY()),Einstellungen!$F$13:$F$67)))*N(Mitarbeiter!$E47)/IF(Einstellungen!$C$11="7 Tage",7,5),N('Ist-Stunden'!AO47)+(N(Krankheitstage!BN47)+N(Krankheitstage!BZ47))*N($C47))))</f>
        <v/>
      </c>
      <c r="BT47" s="76">
        <f>IF($B47="",0,IF(Einstellungen!$C$10="Ja",MAX(IF(Einstellungen!$C$11="7 Tage",MAX(0,(MIN(DATE(2029,2,0),IF(Mitarbeiter!$D47="",DATE(2029,2,0),Mitarbeiter!$D47),TODAY()))-(MAX(DATE(2029,1,1),Mitarbeiter!$C47))+1),MAX(0,NETWORKDAYS(MAX(DATE(2029,1,1),Mitarbeiter!$C47),MIN(DATE(2029,2,0),IF(Mitarbeiter!$D47="",DATE(2029,2,0),Mitarbeiter!$D47),TODAY()),Einstellungen!$F$13:$F$67)))*N(Mitarbeiter!$E47)/IF(Einstellungen!$C$11="7 Tage",7,5),N('Ist-Stunden'!AP47)),MAX(IF(Einstellungen!$C$11="7 Tage",MAX(0,(MIN(DATE(2029,2,0),IF(Mitarbeiter!$D47="",DATE(2029,2,0),Mitarbeiter!$D47),TODAY()))-(MAX(DATE(2029,1,1),Mitarbeiter!$C47))+1),MAX(0,NETWORKDAYS(MAX(DATE(2029,1,1),Mitarbeiter!$C47),MIN(DATE(2029,2,0),IF(Mitarbeiter!$D47="",DATE(2029,2,0),Mitarbeiter!$D47),TODAY()),Einstellungen!$F$13:$F$67)))*N(Mitarbeiter!$E47)/IF(Einstellungen!$C$11="7 Tage",7,5),N('Ist-Stunden'!AP47)+(N(Krankheitstage!CA47)+N(Krankheitstage!CM47))*N($C47))))</f>
        <v/>
      </c>
      <c r="BU47" s="76">
        <f>IF($B47="",0,IF(Einstellungen!$C$10="Ja",MAX(IF(Einstellungen!$C$11="7 Tage",MAX(0,(MIN(DATE(2029,3,0),IF(Mitarbeiter!$D47="",DATE(2029,3,0),Mitarbeiter!$D47),TODAY()))-(MAX(DATE(2029,2,1),Mitarbeiter!$C47))+1),MAX(0,NETWORKDAYS(MAX(DATE(2029,2,1),Mitarbeiter!$C47),MIN(DATE(2029,3,0),IF(Mitarbeiter!$D47="",DATE(2029,3,0),Mitarbeiter!$D47),TODAY()),Einstellungen!$F$13:$F$67)))*N(Mitarbeiter!$E47)/IF(Einstellungen!$C$11="7 Tage",7,5),N('Ist-Stunden'!AQ47)),MAX(IF(Einstellungen!$C$11="7 Tage",MAX(0,(MIN(DATE(2029,3,0),IF(Mitarbeiter!$D47="",DATE(2029,3,0),Mitarbeiter!$D47),TODAY()))-(MAX(DATE(2029,2,1),Mitarbeiter!$C47))+1),MAX(0,NETWORKDAYS(MAX(DATE(2029,2,1),Mitarbeiter!$C47),MIN(DATE(2029,3,0),IF(Mitarbeiter!$D47="",DATE(2029,3,0),Mitarbeiter!$D47),TODAY()),Einstellungen!$F$13:$F$67)))*N(Mitarbeiter!$E47)/IF(Einstellungen!$C$11="7 Tage",7,5),N('Ist-Stunden'!AQ47)+(N(Krankheitstage!CB47)+N(Krankheitstage!CN47))*N($C47))))</f>
        <v/>
      </c>
      <c r="BV47" s="76">
        <f>IF($B47="",0,IF(Einstellungen!$C$10="Ja",MAX(IF(Einstellungen!$C$11="7 Tage",MAX(0,(MIN(DATE(2029,4,0),IF(Mitarbeiter!$D47="",DATE(2029,4,0),Mitarbeiter!$D47),TODAY()))-(MAX(DATE(2029,3,1),Mitarbeiter!$C47))+1),MAX(0,NETWORKDAYS(MAX(DATE(2029,3,1),Mitarbeiter!$C47),MIN(DATE(2029,4,0),IF(Mitarbeiter!$D47="",DATE(2029,4,0),Mitarbeiter!$D47),TODAY()),Einstellungen!$F$13:$F$67)))*N(Mitarbeiter!$E47)/IF(Einstellungen!$C$11="7 Tage",7,5),N('Ist-Stunden'!AR47)),MAX(IF(Einstellungen!$C$11="7 Tage",MAX(0,(MIN(DATE(2029,4,0),IF(Mitarbeiter!$D47="",DATE(2029,4,0),Mitarbeiter!$D47),TODAY()))-(MAX(DATE(2029,3,1),Mitarbeiter!$C47))+1),MAX(0,NETWORKDAYS(MAX(DATE(2029,3,1),Mitarbeiter!$C47),MIN(DATE(2029,4,0),IF(Mitarbeiter!$D47="",DATE(2029,4,0),Mitarbeiter!$D47),TODAY()),Einstellungen!$F$13:$F$67)))*N(Mitarbeiter!$E47)/IF(Einstellungen!$C$11="7 Tage",7,5),N('Ist-Stunden'!AR47)+(N(Krankheitstage!CC47)+N(Krankheitstage!CO47))*N($C47))))</f>
        <v/>
      </c>
      <c r="BW47" s="76">
        <f>IF($B47="",0,IF(Einstellungen!$C$10="Ja",MAX(IF(Einstellungen!$C$11="7 Tage",MAX(0,(MIN(DATE(2029,5,0),IF(Mitarbeiter!$D47="",DATE(2029,5,0),Mitarbeiter!$D47),TODAY()))-(MAX(DATE(2029,4,1),Mitarbeiter!$C47))+1),MAX(0,NETWORKDAYS(MAX(DATE(2029,4,1),Mitarbeiter!$C47),MIN(DATE(2029,5,0),IF(Mitarbeiter!$D47="",DATE(2029,5,0),Mitarbeiter!$D47),TODAY()),Einstellungen!$F$13:$F$67)))*N(Mitarbeiter!$E47)/IF(Einstellungen!$C$11="7 Tage",7,5),N('Ist-Stunden'!AS47)),MAX(IF(Einstellungen!$C$11="7 Tage",MAX(0,(MIN(DATE(2029,5,0),IF(Mitarbeiter!$D47="",DATE(2029,5,0),Mitarbeiter!$D47),TODAY()))-(MAX(DATE(2029,4,1),Mitarbeiter!$C47))+1),MAX(0,NETWORKDAYS(MAX(DATE(2029,4,1),Mitarbeiter!$C47),MIN(DATE(2029,5,0),IF(Mitarbeiter!$D47="",DATE(2029,5,0),Mitarbeiter!$D47),TODAY()),Einstellungen!$F$13:$F$67)))*N(Mitarbeiter!$E47)/IF(Einstellungen!$C$11="7 Tage",7,5),N('Ist-Stunden'!AS47)+(N(Krankheitstage!CD47)+N(Krankheitstage!CP47))*N($C47))))</f>
        <v/>
      </c>
      <c r="BX47" s="76">
        <f>IF($B47="",0,IF(Einstellungen!$C$10="Ja",MAX(IF(Einstellungen!$C$11="7 Tage",MAX(0,(MIN(DATE(2029,6,0),IF(Mitarbeiter!$D47="",DATE(2029,6,0),Mitarbeiter!$D47),TODAY()))-(MAX(DATE(2029,5,1),Mitarbeiter!$C47))+1),MAX(0,NETWORKDAYS(MAX(DATE(2029,5,1),Mitarbeiter!$C47),MIN(DATE(2029,6,0),IF(Mitarbeiter!$D47="",DATE(2029,6,0),Mitarbeiter!$D47),TODAY()),Einstellungen!$F$13:$F$67)))*N(Mitarbeiter!$E47)/IF(Einstellungen!$C$11="7 Tage",7,5),N('Ist-Stunden'!AT47)),MAX(IF(Einstellungen!$C$11="7 Tage",MAX(0,(MIN(DATE(2029,6,0),IF(Mitarbeiter!$D47="",DATE(2029,6,0),Mitarbeiter!$D47),TODAY()))-(MAX(DATE(2029,5,1),Mitarbeiter!$C47))+1),MAX(0,NETWORKDAYS(MAX(DATE(2029,5,1),Mitarbeiter!$C47),MIN(DATE(2029,6,0),IF(Mitarbeiter!$D47="",DATE(2029,6,0),Mitarbeiter!$D47),TODAY()),Einstellungen!$F$13:$F$67)))*N(Mitarbeiter!$E47)/IF(Einstellungen!$C$11="7 Tage",7,5),N('Ist-Stunden'!AT47)+(N(Krankheitstage!CE47)+N(Krankheitstage!CQ47))*N($C47))))</f>
        <v/>
      </c>
      <c r="BY47" s="76">
        <f>IF($B47="",0,IF(Einstellungen!$C$10="Ja",MAX(IF(Einstellungen!$C$11="7 Tage",MAX(0,(MIN(DATE(2029,7,0),IF(Mitarbeiter!$D47="",DATE(2029,7,0),Mitarbeiter!$D47),TODAY()))-(MAX(DATE(2029,6,1),Mitarbeiter!$C47))+1),MAX(0,NETWORKDAYS(MAX(DATE(2029,6,1),Mitarbeiter!$C47),MIN(DATE(2029,7,0),IF(Mitarbeiter!$D47="",DATE(2029,7,0),Mitarbeiter!$D47),TODAY()),Einstellungen!$F$13:$F$67)))*N(Mitarbeiter!$E47)/IF(Einstellungen!$C$11="7 Tage",7,5),N('Ist-Stunden'!AU47)),MAX(IF(Einstellungen!$C$11="7 Tage",MAX(0,(MIN(DATE(2029,7,0),IF(Mitarbeiter!$D47="",DATE(2029,7,0),Mitarbeiter!$D47),TODAY()))-(MAX(DATE(2029,6,1),Mitarbeiter!$C47))+1),MAX(0,NETWORKDAYS(MAX(DATE(2029,6,1),Mitarbeiter!$C47),MIN(DATE(2029,7,0),IF(Mitarbeiter!$D47="",DATE(2029,7,0),Mitarbeiter!$D47),TODAY()),Einstellungen!$F$13:$F$67)))*N(Mitarbeiter!$E47)/IF(Einstellungen!$C$11="7 Tage",7,5),N('Ist-Stunden'!AU47)+(N(Krankheitstage!CF47)+N(Krankheitstage!CR47))*N($C47))))</f>
        <v/>
      </c>
      <c r="BZ47" s="76">
        <f>IF($B47="",0,IF(Einstellungen!$C$10="Ja",MAX(IF(Einstellungen!$C$11="7 Tage",MAX(0,(MIN(DATE(2029,8,0),IF(Mitarbeiter!$D47="",DATE(2029,8,0),Mitarbeiter!$D47),TODAY()))-(MAX(DATE(2029,7,1),Mitarbeiter!$C47))+1),MAX(0,NETWORKDAYS(MAX(DATE(2029,7,1),Mitarbeiter!$C47),MIN(DATE(2029,8,0),IF(Mitarbeiter!$D47="",DATE(2029,8,0),Mitarbeiter!$D47),TODAY()),Einstellungen!$F$13:$F$67)))*N(Mitarbeiter!$E47)/IF(Einstellungen!$C$11="7 Tage",7,5),N('Ist-Stunden'!AV47)),MAX(IF(Einstellungen!$C$11="7 Tage",MAX(0,(MIN(DATE(2029,8,0),IF(Mitarbeiter!$D47="",DATE(2029,8,0),Mitarbeiter!$D47),TODAY()))-(MAX(DATE(2029,7,1),Mitarbeiter!$C47))+1),MAX(0,NETWORKDAYS(MAX(DATE(2029,7,1),Mitarbeiter!$C47),MIN(DATE(2029,8,0),IF(Mitarbeiter!$D47="",DATE(2029,8,0),Mitarbeiter!$D47),TODAY()),Einstellungen!$F$13:$F$67)))*N(Mitarbeiter!$E47)/IF(Einstellungen!$C$11="7 Tage",7,5),N('Ist-Stunden'!AV47)+(N(Krankheitstage!CG47)+N(Krankheitstage!CS47))*N($C47))))</f>
        <v/>
      </c>
      <c r="CA47" s="76">
        <f>IF($B47="",0,IF(Einstellungen!$C$10="Ja",MAX(IF(Einstellungen!$C$11="7 Tage",MAX(0,(MIN(DATE(2029,9,0),IF(Mitarbeiter!$D47="",DATE(2029,9,0),Mitarbeiter!$D47),TODAY()))-(MAX(DATE(2029,8,1),Mitarbeiter!$C47))+1),MAX(0,NETWORKDAYS(MAX(DATE(2029,8,1),Mitarbeiter!$C47),MIN(DATE(2029,9,0),IF(Mitarbeiter!$D47="",DATE(2029,9,0),Mitarbeiter!$D47),TODAY()),Einstellungen!$F$13:$F$67)))*N(Mitarbeiter!$E47)/IF(Einstellungen!$C$11="7 Tage",7,5),N('Ist-Stunden'!AW47)),MAX(IF(Einstellungen!$C$11="7 Tage",MAX(0,(MIN(DATE(2029,9,0),IF(Mitarbeiter!$D47="",DATE(2029,9,0),Mitarbeiter!$D47),TODAY()))-(MAX(DATE(2029,8,1),Mitarbeiter!$C47))+1),MAX(0,NETWORKDAYS(MAX(DATE(2029,8,1),Mitarbeiter!$C47),MIN(DATE(2029,9,0),IF(Mitarbeiter!$D47="",DATE(2029,9,0),Mitarbeiter!$D47),TODAY()),Einstellungen!$F$13:$F$67)))*N(Mitarbeiter!$E47)/IF(Einstellungen!$C$11="7 Tage",7,5),N('Ist-Stunden'!AW47)+(N(Krankheitstage!CH47)+N(Krankheitstage!CT47))*N($C47))))</f>
        <v/>
      </c>
      <c r="CB47" s="76">
        <f>IF($B47="",0,IF(Einstellungen!$C$10="Ja",MAX(IF(Einstellungen!$C$11="7 Tage",MAX(0,(MIN(DATE(2029,10,0),IF(Mitarbeiter!$D47="",DATE(2029,10,0),Mitarbeiter!$D47),TODAY()))-(MAX(DATE(2029,9,1),Mitarbeiter!$C47))+1),MAX(0,NETWORKDAYS(MAX(DATE(2029,9,1),Mitarbeiter!$C47),MIN(DATE(2029,10,0),IF(Mitarbeiter!$D47="",DATE(2029,10,0),Mitarbeiter!$D47),TODAY()),Einstellungen!$F$13:$F$67)))*N(Mitarbeiter!$E47)/IF(Einstellungen!$C$11="7 Tage",7,5),N('Ist-Stunden'!AX47)),MAX(IF(Einstellungen!$C$11="7 Tage",MAX(0,(MIN(DATE(2029,10,0),IF(Mitarbeiter!$D47="",DATE(2029,10,0),Mitarbeiter!$D47),TODAY()))-(MAX(DATE(2029,9,1),Mitarbeiter!$C47))+1),MAX(0,NETWORKDAYS(MAX(DATE(2029,9,1),Mitarbeiter!$C47),MIN(DATE(2029,10,0),IF(Mitarbeiter!$D47="",DATE(2029,10,0),Mitarbeiter!$D47),TODAY()),Einstellungen!$F$13:$F$67)))*N(Mitarbeiter!$E47)/IF(Einstellungen!$C$11="7 Tage",7,5),N('Ist-Stunden'!AX47)+(N(Krankheitstage!CI47)+N(Krankheitstage!CU47))*N($C47))))</f>
        <v/>
      </c>
      <c r="CC47" s="76">
        <f>IF($B47="",0,IF(Einstellungen!$C$10="Ja",MAX(IF(Einstellungen!$C$11="7 Tage",MAX(0,(MIN(DATE(2029,11,0),IF(Mitarbeiter!$D47="",DATE(2029,11,0),Mitarbeiter!$D47),TODAY()))-(MAX(DATE(2029,10,1),Mitarbeiter!$C47))+1),MAX(0,NETWORKDAYS(MAX(DATE(2029,10,1),Mitarbeiter!$C47),MIN(DATE(2029,11,0),IF(Mitarbeiter!$D47="",DATE(2029,11,0),Mitarbeiter!$D47),TODAY()),Einstellungen!$F$13:$F$67)))*N(Mitarbeiter!$E47)/IF(Einstellungen!$C$11="7 Tage",7,5),N('Ist-Stunden'!AY47)),MAX(IF(Einstellungen!$C$11="7 Tage",MAX(0,(MIN(DATE(2029,11,0),IF(Mitarbeiter!$D47="",DATE(2029,11,0),Mitarbeiter!$D47),TODAY()))-(MAX(DATE(2029,10,1),Mitarbeiter!$C47))+1),MAX(0,NETWORKDAYS(MAX(DATE(2029,10,1),Mitarbeiter!$C47),MIN(DATE(2029,11,0),IF(Mitarbeiter!$D47="",DATE(2029,11,0),Mitarbeiter!$D47),TODAY()),Einstellungen!$F$13:$F$67)))*N(Mitarbeiter!$E47)/IF(Einstellungen!$C$11="7 Tage",7,5),N('Ist-Stunden'!AY47)+(N(Krankheitstage!CJ47)+N(Krankheitstage!CV47))*N($C47))))</f>
        <v/>
      </c>
      <c r="CD47" s="76">
        <f>IF($B47="",0,IF(Einstellungen!$C$10="Ja",MAX(IF(Einstellungen!$C$11="7 Tage",MAX(0,(MIN(DATE(2029,12,0),IF(Mitarbeiter!$D47="",DATE(2029,12,0),Mitarbeiter!$D47),TODAY()))-(MAX(DATE(2029,11,1),Mitarbeiter!$C47))+1),MAX(0,NETWORKDAYS(MAX(DATE(2029,11,1),Mitarbeiter!$C47),MIN(DATE(2029,12,0),IF(Mitarbeiter!$D47="",DATE(2029,12,0),Mitarbeiter!$D47),TODAY()),Einstellungen!$F$13:$F$67)))*N(Mitarbeiter!$E47)/IF(Einstellungen!$C$11="7 Tage",7,5),N('Ist-Stunden'!AZ47)),MAX(IF(Einstellungen!$C$11="7 Tage",MAX(0,(MIN(DATE(2029,12,0),IF(Mitarbeiter!$D47="",DATE(2029,12,0),Mitarbeiter!$D47),TODAY()))-(MAX(DATE(2029,11,1),Mitarbeiter!$C47))+1),MAX(0,NETWORKDAYS(MAX(DATE(2029,11,1),Mitarbeiter!$C47),MIN(DATE(2029,12,0),IF(Mitarbeiter!$D47="",DATE(2029,12,0),Mitarbeiter!$D47),TODAY()),Einstellungen!$F$13:$F$67)))*N(Mitarbeiter!$E47)/IF(Einstellungen!$C$11="7 Tage",7,5),N('Ist-Stunden'!AZ47)+(N(Krankheitstage!CK47)+N(Krankheitstage!CW47))*N($C47))))</f>
        <v/>
      </c>
      <c r="CE47" s="76">
        <f>IF($B47="",0,IF(Einstellungen!$C$10="Ja",MAX(IF(Einstellungen!$C$11="7 Tage",MAX(0,(MIN(DATE(2029,13,0),IF(Mitarbeiter!$D47="",DATE(2029,13,0),Mitarbeiter!$D47),TODAY()))-(MAX(DATE(2029,12,1),Mitarbeiter!$C47))+1),MAX(0,NETWORKDAYS(MAX(DATE(2029,12,1),Mitarbeiter!$C47),MIN(DATE(2029,13,0),IF(Mitarbeiter!$D47="",DATE(2029,13,0),Mitarbeiter!$D47),TODAY()),Einstellungen!$F$13:$F$67)))*N(Mitarbeiter!$E47)/IF(Einstellungen!$C$11="7 Tage",7,5),N('Ist-Stunden'!BA47)),MAX(IF(Einstellungen!$C$11="7 Tage",MAX(0,(MIN(DATE(2029,13,0),IF(Mitarbeiter!$D47="",DATE(2029,13,0),Mitarbeiter!$D47),TODAY()))-(MAX(DATE(2029,12,1),Mitarbeiter!$C47))+1),MAX(0,NETWORKDAYS(MAX(DATE(2029,12,1),Mitarbeiter!$C47),MIN(DATE(2029,13,0),IF(Mitarbeiter!$D47="",DATE(2029,13,0),Mitarbeiter!$D47),TODAY()),Einstellungen!$F$13:$F$67)))*N(Mitarbeiter!$E47)/IF(Einstellungen!$C$11="7 Tage",7,5),N('Ist-Stunden'!BA47)+(N(Krankheitstage!CL47)+N(Krankheitstage!CX47))*N($C47))))</f>
        <v/>
      </c>
      <c r="CF47" s="76">
        <f>IF($B47="",0,IF(Einstellungen!$C$10="Ja",MAX(IF(Einstellungen!$C$11="7 Tage",MAX(0,(MIN(DATE(2030,2,0),IF(Mitarbeiter!$D47="",DATE(2030,2,0),Mitarbeiter!$D47),TODAY()))-(MAX(DATE(2030,1,1),Mitarbeiter!$C47))+1),MAX(0,NETWORKDAYS(MAX(DATE(2030,1,1),Mitarbeiter!$C47),MIN(DATE(2030,2,0),IF(Mitarbeiter!$D47="",DATE(2030,2,0),Mitarbeiter!$D47),TODAY()),Einstellungen!$F$13:$F$67)))*N(Mitarbeiter!$E47)/IF(Einstellungen!$C$11="7 Tage",7,5),N('Ist-Stunden'!BB47)),MAX(IF(Einstellungen!$C$11="7 Tage",MAX(0,(MIN(DATE(2030,2,0),IF(Mitarbeiter!$D47="",DATE(2030,2,0),Mitarbeiter!$D47),TODAY()))-(MAX(DATE(2030,1,1),Mitarbeiter!$C47))+1),MAX(0,NETWORKDAYS(MAX(DATE(2030,1,1),Mitarbeiter!$C47),MIN(DATE(2030,2,0),IF(Mitarbeiter!$D47="",DATE(2030,2,0),Mitarbeiter!$D47),TODAY()),Einstellungen!$F$13:$F$67)))*N(Mitarbeiter!$E47)/IF(Einstellungen!$C$11="7 Tage",7,5),N('Ist-Stunden'!BB47)+(N(Krankheitstage!CY47)+N(Krankheitstage!DK47))*N($C47))))</f>
        <v/>
      </c>
      <c r="CG47" s="76">
        <f>IF($B47="",0,IF(Einstellungen!$C$10="Ja",MAX(IF(Einstellungen!$C$11="7 Tage",MAX(0,(MIN(DATE(2030,3,0),IF(Mitarbeiter!$D47="",DATE(2030,3,0),Mitarbeiter!$D47),TODAY()))-(MAX(DATE(2030,2,1),Mitarbeiter!$C47))+1),MAX(0,NETWORKDAYS(MAX(DATE(2030,2,1),Mitarbeiter!$C47),MIN(DATE(2030,3,0),IF(Mitarbeiter!$D47="",DATE(2030,3,0),Mitarbeiter!$D47),TODAY()),Einstellungen!$F$13:$F$67)))*N(Mitarbeiter!$E47)/IF(Einstellungen!$C$11="7 Tage",7,5),N('Ist-Stunden'!BC47)),MAX(IF(Einstellungen!$C$11="7 Tage",MAX(0,(MIN(DATE(2030,3,0),IF(Mitarbeiter!$D47="",DATE(2030,3,0),Mitarbeiter!$D47),TODAY()))-(MAX(DATE(2030,2,1),Mitarbeiter!$C47))+1),MAX(0,NETWORKDAYS(MAX(DATE(2030,2,1),Mitarbeiter!$C47),MIN(DATE(2030,3,0),IF(Mitarbeiter!$D47="",DATE(2030,3,0),Mitarbeiter!$D47),TODAY()),Einstellungen!$F$13:$F$67)))*N(Mitarbeiter!$E47)/IF(Einstellungen!$C$11="7 Tage",7,5),N('Ist-Stunden'!BC47)+(N(Krankheitstage!CZ47)+N(Krankheitstage!DL47))*N($C47))))</f>
        <v/>
      </c>
      <c r="CH47" s="76">
        <f>IF($B47="",0,IF(Einstellungen!$C$10="Ja",MAX(IF(Einstellungen!$C$11="7 Tage",MAX(0,(MIN(DATE(2030,4,0),IF(Mitarbeiter!$D47="",DATE(2030,4,0),Mitarbeiter!$D47),TODAY()))-(MAX(DATE(2030,3,1),Mitarbeiter!$C47))+1),MAX(0,NETWORKDAYS(MAX(DATE(2030,3,1),Mitarbeiter!$C47),MIN(DATE(2030,4,0),IF(Mitarbeiter!$D47="",DATE(2030,4,0),Mitarbeiter!$D47),TODAY()),Einstellungen!$F$13:$F$67)))*N(Mitarbeiter!$E47)/IF(Einstellungen!$C$11="7 Tage",7,5),N('Ist-Stunden'!BD47)),MAX(IF(Einstellungen!$C$11="7 Tage",MAX(0,(MIN(DATE(2030,4,0),IF(Mitarbeiter!$D47="",DATE(2030,4,0),Mitarbeiter!$D47),TODAY()))-(MAX(DATE(2030,3,1),Mitarbeiter!$C47))+1),MAX(0,NETWORKDAYS(MAX(DATE(2030,3,1),Mitarbeiter!$C47),MIN(DATE(2030,4,0),IF(Mitarbeiter!$D47="",DATE(2030,4,0),Mitarbeiter!$D47),TODAY()),Einstellungen!$F$13:$F$67)))*N(Mitarbeiter!$E47)/IF(Einstellungen!$C$11="7 Tage",7,5),N('Ist-Stunden'!BD47)+(N(Krankheitstage!DA47)+N(Krankheitstage!DM47))*N($C47))))</f>
        <v/>
      </c>
      <c r="CI47" s="76">
        <f>IF($B47="",0,IF(Einstellungen!$C$10="Ja",MAX(IF(Einstellungen!$C$11="7 Tage",MAX(0,(MIN(DATE(2030,5,0),IF(Mitarbeiter!$D47="",DATE(2030,5,0),Mitarbeiter!$D47),TODAY()))-(MAX(DATE(2030,4,1),Mitarbeiter!$C47))+1),MAX(0,NETWORKDAYS(MAX(DATE(2030,4,1),Mitarbeiter!$C47),MIN(DATE(2030,5,0),IF(Mitarbeiter!$D47="",DATE(2030,5,0),Mitarbeiter!$D47),TODAY()),Einstellungen!$F$13:$F$67)))*N(Mitarbeiter!$E47)/IF(Einstellungen!$C$11="7 Tage",7,5),N('Ist-Stunden'!BE47)),MAX(IF(Einstellungen!$C$11="7 Tage",MAX(0,(MIN(DATE(2030,5,0),IF(Mitarbeiter!$D47="",DATE(2030,5,0),Mitarbeiter!$D47),TODAY()))-(MAX(DATE(2030,4,1),Mitarbeiter!$C47))+1),MAX(0,NETWORKDAYS(MAX(DATE(2030,4,1),Mitarbeiter!$C47),MIN(DATE(2030,5,0),IF(Mitarbeiter!$D47="",DATE(2030,5,0),Mitarbeiter!$D47),TODAY()),Einstellungen!$F$13:$F$67)))*N(Mitarbeiter!$E47)/IF(Einstellungen!$C$11="7 Tage",7,5),N('Ist-Stunden'!BE47)+(N(Krankheitstage!DB47)+N(Krankheitstage!DN47))*N($C47))))</f>
        <v/>
      </c>
      <c r="CJ47" s="76">
        <f>IF($B47="",0,IF(Einstellungen!$C$10="Ja",MAX(IF(Einstellungen!$C$11="7 Tage",MAX(0,(MIN(DATE(2030,6,0),IF(Mitarbeiter!$D47="",DATE(2030,6,0),Mitarbeiter!$D47),TODAY()))-(MAX(DATE(2030,5,1),Mitarbeiter!$C47))+1),MAX(0,NETWORKDAYS(MAX(DATE(2030,5,1),Mitarbeiter!$C47),MIN(DATE(2030,6,0),IF(Mitarbeiter!$D47="",DATE(2030,6,0),Mitarbeiter!$D47),TODAY()),Einstellungen!$F$13:$F$67)))*N(Mitarbeiter!$E47)/IF(Einstellungen!$C$11="7 Tage",7,5),N('Ist-Stunden'!BF47)),MAX(IF(Einstellungen!$C$11="7 Tage",MAX(0,(MIN(DATE(2030,6,0),IF(Mitarbeiter!$D47="",DATE(2030,6,0),Mitarbeiter!$D47),TODAY()))-(MAX(DATE(2030,5,1),Mitarbeiter!$C47))+1),MAX(0,NETWORKDAYS(MAX(DATE(2030,5,1),Mitarbeiter!$C47),MIN(DATE(2030,6,0),IF(Mitarbeiter!$D47="",DATE(2030,6,0),Mitarbeiter!$D47),TODAY()),Einstellungen!$F$13:$F$67)))*N(Mitarbeiter!$E47)/IF(Einstellungen!$C$11="7 Tage",7,5),N('Ist-Stunden'!BF47)+(N(Krankheitstage!DC47)+N(Krankheitstage!DO47))*N($C47))))</f>
        <v/>
      </c>
      <c r="CK47" s="76">
        <f>IF($B47="",0,IF(Einstellungen!$C$10="Ja",MAX(IF(Einstellungen!$C$11="7 Tage",MAX(0,(MIN(DATE(2030,7,0),IF(Mitarbeiter!$D47="",DATE(2030,7,0),Mitarbeiter!$D47),TODAY()))-(MAX(DATE(2030,6,1),Mitarbeiter!$C47))+1),MAX(0,NETWORKDAYS(MAX(DATE(2030,6,1),Mitarbeiter!$C47),MIN(DATE(2030,7,0),IF(Mitarbeiter!$D47="",DATE(2030,7,0),Mitarbeiter!$D47),TODAY()),Einstellungen!$F$13:$F$67)))*N(Mitarbeiter!$E47)/IF(Einstellungen!$C$11="7 Tage",7,5),N('Ist-Stunden'!BG47)),MAX(IF(Einstellungen!$C$11="7 Tage",MAX(0,(MIN(DATE(2030,7,0),IF(Mitarbeiter!$D47="",DATE(2030,7,0),Mitarbeiter!$D47),TODAY()))-(MAX(DATE(2030,6,1),Mitarbeiter!$C47))+1),MAX(0,NETWORKDAYS(MAX(DATE(2030,6,1),Mitarbeiter!$C47),MIN(DATE(2030,7,0),IF(Mitarbeiter!$D47="",DATE(2030,7,0),Mitarbeiter!$D47),TODAY()),Einstellungen!$F$13:$F$67)))*N(Mitarbeiter!$E47)/IF(Einstellungen!$C$11="7 Tage",7,5),N('Ist-Stunden'!BG47)+(N(Krankheitstage!DD47)+N(Krankheitstage!DP47))*N($C47))))</f>
        <v/>
      </c>
      <c r="CL47" s="76">
        <f>IF($B47="",0,IF(Einstellungen!$C$10="Ja",MAX(IF(Einstellungen!$C$11="7 Tage",MAX(0,(MIN(DATE(2030,8,0),IF(Mitarbeiter!$D47="",DATE(2030,8,0),Mitarbeiter!$D47),TODAY()))-(MAX(DATE(2030,7,1),Mitarbeiter!$C47))+1),MAX(0,NETWORKDAYS(MAX(DATE(2030,7,1),Mitarbeiter!$C47),MIN(DATE(2030,8,0),IF(Mitarbeiter!$D47="",DATE(2030,8,0),Mitarbeiter!$D47),TODAY()),Einstellungen!$F$13:$F$67)))*N(Mitarbeiter!$E47)/IF(Einstellungen!$C$11="7 Tage",7,5),N('Ist-Stunden'!BH47)),MAX(IF(Einstellungen!$C$11="7 Tage",MAX(0,(MIN(DATE(2030,8,0),IF(Mitarbeiter!$D47="",DATE(2030,8,0),Mitarbeiter!$D47),TODAY()))-(MAX(DATE(2030,7,1),Mitarbeiter!$C47))+1),MAX(0,NETWORKDAYS(MAX(DATE(2030,7,1),Mitarbeiter!$C47),MIN(DATE(2030,8,0),IF(Mitarbeiter!$D47="",DATE(2030,8,0),Mitarbeiter!$D47),TODAY()),Einstellungen!$F$13:$F$67)))*N(Mitarbeiter!$E47)/IF(Einstellungen!$C$11="7 Tage",7,5),N('Ist-Stunden'!BH47)+(N(Krankheitstage!DE47)+N(Krankheitstage!DQ47))*N($C47))))</f>
        <v/>
      </c>
      <c r="CM47" s="76">
        <f>IF($B47="",0,IF(Einstellungen!$C$10="Ja",MAX(IF(Einstellungen!$C$11="7 Tage",MAX(0,(MIN(DATE(2030,9,0),IF(Mitarbeiter!$D47="",DATE(2030,9,0),Mitarbeiter!$D47),TODAY()))-(MAX(DATE(2030,8,1),Mitarbeiter!$C47))+1),MAX(0,NETWORKDAYS(MAX(DATE(2030,8,1),Mitarbeiter!$C47),MIN(DATE(2030,9,0),IF(Mitarbeiter!$D47="",DATE(2030,9,0),Mitarbeiter!$D47),TODAY()),Einstellungen!$F$13:$F$67)))*N(Mitarbeiter!$E47)/IF(Einstellungen!$C$11="7 Tage",7,5),N('Ist-Stunden'!BI47)),MAX(IF(Einstellungen!$C$11="7 Tage",MAX(0,(MIN(DATE(2030,9,0),IF(Mitarbeiter!$D47="",DATE(2030,9,0),Mitarbeiter!$D47),TODAY()))-(MAX(DATE(2030,8,1),Mitarbeiter!$C47))+1),MAX(0,NETWORKDAYS(MAX(DATE(2030,8,1),Mitarbeiter!$C47),MIN(DATE(2030,9,0),IF(Mitarbeiter!$D47="",DATE(2030,9,0),Mitarbeiter!$D47),TODAY()),Einstellungen!$F$13:$F$67)))*N(Mitarbeiter!$E47)/IF(Einstellungen!$C$11="7 Tage",7,5),N('Ist-Stunden'!BI47)+(N(Krankheitstage!DF47)+N(Krankheitstage!DR47))*N($C47))))</f>
        <v/>
      </c>
      <c r="CN47" s="76">
        <f>IF($B47="",0,IF(Einstellungen!$C$10="Ja",MAX(IF(Einstellungen!$C$11="7 Tage",MAX(0,(MIN(DATE(2030,10,0),IF(Mitarbeiter!$D47="",DATE(2030,10,0),Mitarbeiter!$D47),TODAY()))-(MAX(DATE(2030,9,1),Mitarbeiter!$C47))+1),MAX(0,NETWORKDAYS(MAX(DATE(2030,9,1),Mitarbeiter!$C47),MIN(DATE(2030,10,0),IF(Mitarbeiter!$D47="",DATE(2030,10,0),Mitarbeiter!$D47),TODAY()),Einstellungen!$F$13:$F$67)))*N(Mitarbeiter!$E47)/IF(Einstellungen!$C$11="7 Tage",7,5),N('Ist-Stunden'!BJ47)),MAX(IF(Einstellungen!$C$11="7 Tage",MAX(0,(MIN(DATE(2030,10,0),IF(Mitarbeiter!$D47="",DATE(2030,10,0),Mitarbeiter!$D47),TODAY()))-(MAX(DATE(2030,9,1),Mitarbeiter!$C47))+1),MAX(0,NETWORKDAYS(MAX(DATE(2030,9,1),Mitarbeiter!$C47),MIN(DATE(2030,10,0),IF(Mitarbeiter!$D47="",DATE(2030,10,0),Mitarbeiter!$D47),TODAY()),Einstellungen!$F$13:$F$67)))*N(Mitarbeiter!$E47)/IF(Einstellungen!$C$11="7 Tage",7,5),N('Ist-Stunden'!BJ47)+(N(Krankheitstage!DG47)+N(Krankheitstage!DS47))*N($C47))))</f>
        <v/>
      </c>
      <c r="CO47" s="76">
        <f>IF($B47="",0,IF(Einstellungen!$C$10="Ja",MAX(IF(Einstellungen!$C$11="7 Tage",MAX(0,(MIN(DATE(2030,11,0),IF(Mitarbeiter!$D47="",DATE(2030,11,0),Mitarbeiter!$D47),TODAY()))-(MAX(DATE(2030,10,1),Mitarbeiter!$C47))+1),MAX(0,NETWORKDAYS(MAX(DATE(2030,10,1),Mitarbeiter!$C47),MIN(DATE(2030,11,0),IF(Mitarbeiter!$D47="",DATE(2030,11,0),Mitarbeiter!$D47),TODAY()),Einstellungen!$F$13:$F$67)))*N(Mitarbeiter!$E47)/IF(Einstellungen!$C$11="7 Tage",7,5),N('Ist-Stunden'!BK47)),MAX(IF(Einstellungen!$C$11="7 Tage",MAX(0,(MIN(DATE(2030,11,0),IF(Mitarbeiter!$D47="",DATE(2030,11,0),Mitarbeiter!$D47),TODAY()))-(MAX(DATE(2030,10,1),Mitarbeiter!$C47))+1),MAX(0,NETWORKDAYS(MAX(DATE(2030,10,1),Mitarbeiter!$C47),MIN(DATE(2030,11,0),IF(Mitarbeiter!$D47="",DATE(2030,11,0),Mitarbeiter!$D47),TODAY()),Einstellungen!$F$13:$F$67)))*N(Mitarbeiter!$E47)/IF(Einstellungen!$C$11="7 Tage",7,5),N('Ist-Stunden'!BK47)+(N(Krankheitstage!DH47)+N(Krankheitstage!DT47))*N($C47))))</f>
        <v/>
      </c>
      <c r="CP47" s="76">
        <f>IF($B47="",0,IF(Einstellungen!$C$10="Ja",MAX(IF(Einstellungen!$C$11="7 Tage",MAX(0,(MIN(DATE(2030,12,0),IF(Mitarbeiter!$D47="",DATE(2030,12,0),Mitarbeiter!$D47),TODAY()))-(MAX(DATE(2030,11,1),Mitarbeiter!$C47))+1),MAX(0,NETWORKDAYS(MAX(DATE(2030,11,1),Mitarbeiter!$C47),MIN(DATE(2030,12,0),IF(Mitarbeiter!$D47="",DATE(2030,12,0),Mitarbeiter!$D47),TODAY()),Einstellungen!$F$13:$F$67)))*N(Mitarbeiter!$E47)/IF(Einstellungen!$C$11="7 Tage",7,5),N('Ist-Stunden'!BL47)),MAX(IF(Einstellungen!$C$11="7 Tage",MAX(0,(MIN(DATE(2030,12,0),IF(Mitarbeiter!$D47="",DATE(2030,12,0),Mitarbeiter!$D47),TODAY()))-(MAX(DATE(2030,11,1),Mitarbeiter!$C47))+1),MAX(0,NETWORKDAYS(MAX(DATE(2030,11,1),Mitarbeiter!$C47),MIN(DATE(2030,12,0),IF(Mitarbeiter!$D47="",DATE(2030,12,0),Mitarbeiter!$D47),TODAY()),Einstellungen!$F$13:$F$67)))*N(Mitarbeiter!$E47)/IF(Einstellungen!$C$11="7 Tage",7,5),N('Ist-Stunden'!BL47)+(N(Krankheitstage!DI47)+N(Krankheitstage!DU47))*N($C47))))</f>
        <v/>
      </c>
      <c r="CQ47" s="76">
        <f>IF($B47="",0,IF(Einstellungen!$C$10="Ja",MAX(IF(Einstellungen!$C$11="7 Tage",MAX(0,(MIN(DATE(2030,13,0),IF(Mitarbeiter!$D47="",DATE(2030,13,0),Mitarbeiter!$D47),TODAY()))-(MAX(DATE(2030,12,1),Mitarbeiter!$C47))+1),MAX(0,NETWORKDAYS(MAX(DATE(2030,12,1),Mitarbeiter!$C47),MIN(DATE(2030,13,0),IF(Mitarbeiter!$D47="",DATE(2030,13,0),Mitarbeiter!$D47),TODAY()),Einstellungen!$F$13:$F$67)))*N(Mitarbeiter!$E47)/IF(Einstellungen!$C$11="7 Tage",7,5),N('Ist-Stunden'!BM47)),MAX(IF(Einstellungen!$C$11="7 Tage",MAX(0,(MIN(DATE(2030,13,0),IF(Mitarbeiter!$D47="",DATE(2030,13,0),Mitarbeiter!$D47),TODAY()))-(MAX(DATE(2030,12,1),Mitarbeiter!$C47))+1),MAX(0,NETWORKDAYS(MAX(DATE(2030,12,1),Mitarbeiter!$C47),MIN(DATE(2030,13,0),IF(Mitarbeiter!$D47="",DATE(2030,13,0),Mitarbeiter!$D47),TODAY()),Einstellungen!$F$13:$F$67)))*N(Mitarbeiter!$E47)/IF(Einstellungen!$C$11="7 Tage",7,5),N('Ist-Stunden'!BM47)+(N(Krankheitstage!DJ47)+N(Krankheitstage!DV47))*N($C47))))</f>
        <v/>
      </c>
    </row>
    <row r="48">
      <c r="A48" s="73">
        <f>IF(Mitarbeiter!B48="","",Mitarbeiter!A48)</f>
        <v/>
      </c>
      <c r="B48" s="6">
        <f>IF(Mitarbeiter!B48="","",Mitarbeiter!B48)</f>
        <v/>
      </c>
      <c r="C48" s="74">
        <f>IF(Mitarbeiter!B48="","",Mitarbeiter!F48)</f>
        <v/>
      </c>
      <c r="D48" s="75">
        <f>N(INDEX(Krankheitstage!$G48:$DV48,1,(Einstellungen!$C$3-2026)*24+1))</f>
        <v/>
      </c>
      <c r="E48" s="75">
        <f>N(INDEX(Krankheitstage!$G48:$DV48,1,(Einstellungen!$C$3-2026)*24+2))</f>
        <v/>
      </c>
      <c r="F48" s="75">
        <f>N(INDEX(Krankheitstage!$G48:$DV48,1,(Einstellungen!$C$3-2026)*24+3))</f>
        <v/>
      </c>
      <c r="G48" s="75">
        <f>N(INDEX(Krankheitstage!$G48:$DV48,1,(Einstellungen!$C$3-2026)*24+4))</f>
        <v/>
      </c>
      <c r="H48" s="75">
        <f>N(INDEX(Krankheitstage!$G48:$DV48,1,(Einstellungen!$C$3-2026)*24+5))</f>
        <v/>
      </c>
      <c r="I48" s="75">
        <f>N(INDEX(Krankheitstage!$G48:$DV48,1,(Einstellungen!$C$3-2026)*24+6))</f>
        <v/>
      </c>
      <c r="J48" s="75">
        <f>N(INDEX(Krankheitstage!$G48:$DV48,1,(Einstellungen!$C$3-2026)*24+7))</f>
        <v/>
      </c>
      <c r="K48" s="75">
        <f>N(INDEX(Krankheitstage!$G48:$DV48,1,(Einstellungen!$C$3-2026)*24+8))</f>
        <v/>
      </c>
      <c r="L48" s="75">
        <f>N(INDEX(Krankheitstage!$G48:$DV48,1,(Einstellungen!$C$3-2026)*24+9))</f>
        <v/>
      </c>
      <c r="M48" s="75">
        <f>N(INDEX(Krankheitstage!$G48:$DV48,1,(Einstellungen!$C$3-2026)*24+10))</f>
        <v/>
      </c>
      <c r="N48" s="75">
        <f>N(INDEX(Krankheitstage!$G48:$DV48,1,(Einstellungen!$C$3-2026)*24+11))</f>
        <v/>
      </c>
      <c r="O48" s="75">
        <f>N(INDEX(Krankheitstage!$G48:$DV48,1,(Einstellungen!$C$3-2026)*24+12))</f>
        <v/>
      </c>
      <c r="P48" s="75">
        <f>IF($B48="","",SUM(D48:O48))</f>
        <v/>
      </c>
      <c r="Q48" s="75">
        <f>N(INDEX(Krankheitstage!$G48:$DV48,1,(Einstellungen!$C$3-2026)*24+13))</f>
        <v/>
      </c>
      <c r="R48" s="75">
        <f>N(INDEX(Krankheitstage!$G48:$DV48,1,(Einstellungen!$C$3-2026)*24+14))</f>
        <v/>
      </c>
      <c r="S48" s="75">
        <f>N(INDEX(Krankheitstage!$G48:$DV48,1,(Einstellungen!$C$3-2026)*24+15))</f>
        <v/>
      </c>
      <c r="T48" s="75">
        <f>N(INDEX(Krankheitstage!$G48:$DV48,1,(Einstellungen!$C$3-2026)*24+16))</f>
        <v/>
      </c>
      <c r="U48" s="75">
        <f>N(INDEX(Krankheitstage!$G48:$DV48,1,(Einstellungen!$C$3-2026)*24+17))</f>
        <v/>
      </c>
      <c r="V48" s="75">
        <f>N(INDEX(Krankheitstage!$G48:$DV48,1,(Einstellungen!$C$3-2026)*24+18))</f>
        <v/>
      </c>
      <c r="W48" s="75">
        <f>N(INDEX(Krankheitstage!$G48:$DV48,1,(Einstellungen!$C$3-2026)*24+19))</f>
        <v/>
      </c>
      <c r="X48" s="75">
        <f>N(INDEX(Krankheitstage!$G48:$DV48,1,(Einstellungen!$C$3-2026)*24+20))</f>
        <v/>
      </c>
      <c r="Y48" s="75">
        <f>N(INDEX(Krankheitstage!$G48:$DV48,1,(Einstellungen!$C$3-2026)*24+21))</f>
        <v/>
      </c>
      <c r="Z48" s="75">
        <f>N(INDEX(Krankheitstage!$G48:$DV48,1,(Einstellungen!$C$3-2026)*24+22))</f>
        <v/>
      </c>
      <c r="AA48" s="75">
        <f>N(INDEX(Krankheitstage!$G48:$DV48,1,(Einstellungen!$C$3-2026)*24+23))</f>
        <v/>
      </c>
      <c r="AB48" s="75">
        <f>N(INDEX(Krankheitstage!$G48:$DV48,1,(Einstellungen!$C$3-2026)*24+24))</f>
        <v/>
      </c>
      <c r="AC48" s="75">
        <f>IF($B48="","",SUM(Q48:AB48))</f>
        <v/>
      </c>
      <c r="AD48" s="75">
        <f>IF($B48="","",SUM(P48,AC48))</f>
        <v/>
      </c>
      <c r="AE48" s="76">
        <f>IF($B48="","",AD48*N(C48))</f>
        <v/>
      </c>
      <c r="AF48" s="75">
        <f>IF($B48="","",Krankheitstage!E48)</f>
        <v/>
      </c>
      <c r="AG48" s="76">
        <f>IF($B48="","",AF48*N(C48))</f>
        <v/>
      </c>
      <c r="AH48" s="76">
        <f>IF($B48="","",INDEX($AJ48:$CQ48,1,(Einstellungen!$C$3-2026)*12+1)+INDEX($AJ48:$CQ48,1,(Einstellungen!$C$3-2026)*12+2)+INDEX($AJ48:$CQ48,1,(Einstellungen!$C$3-2026)*12+3)+INDEX($AJ48:$CQ48,1,(Einstellungen!$C$3-2026)*12+4)+INDEX($AJ48:$CQ48,1,(Einstellungen!$C$3-2026)*12+5)+INDEX($AJ48:$CQ48,1,(Einstellungen!$C$3-2026)*12+6)+INDEX($AJ48:$CQ48,1,(Einstellungen!$C$3-2026)*12+7)+INDEX($AJ48:$CQ48,1,(Einstellungen!$C$3-2026)*12+8)+INDEX($AJ48:$CQ48,1,(Einstellungen!$C$3-2026)*12+9)+INDEX($AJ48:$CQ48,1,(Einstellungen!$C$3-2026)*12+10)+INDEX($AJ48:$CQ48,1,(Einstellungen!$C$3-2026)*12+11)+INDEX($AJ48:$CQ48,1,(Einstellungen!$C$3-2026)*12+12))</f>
        <v/>
      </c>
      <c r="AI48" s="76">
        <f>IF($B48="","",SUM($AJ48:$CQ48))</f>
        <v/>
      </c>
      <c r="AJ48" s="76">
        <f>IF($B48="",0,IF(Einstellungen!$C$10="Ja",MAX(IF(Einstellungen!$C$11="7 Tage",MAX(0,(MIN(DATE(2026,2,0),IF(Mitarbeiter!$D48="",DATE(2026,2,0),Mitarbeiter!$D48),TODAY()))-(MAX(DATE(2026,1,1),Mitarbeiter!$C48))+1),MAX(0,NETWORKDAYS(MAX(DATE(2026,1,1),Mitarbeiter!$C48),MIN(DATE(2026,2,0),IF(Mitarbeiter!$D48="",DATE(2026,2,0),Mitarbeiter!$D48),TODAY()),Einstellungen!$F$13:$F$67)))*N(Mitarbeiter!$E48)/IF(Einstellungen!$C$11="7 Tage",7,5),N('Ist-Stunden'!F48)),MAX(IF(Einstellungen!$C$11="7 Tage",MAX(0,(MIN(DATE(2026,2,0),IF(Mitarbeiter!$D48="",DATE(2026,2,0),Mitarbeiter!$D48),TODAY()))-(MAX(DATE(2026,1,1),Mitarbeiter!$C48))+1),MAX(0,NETWORKDAYS(MAX(DATE(2026,1,1),Mitarbeiter!$C48),MIN(DATE(2026,2,0),IF(Mitarbeiter!$D48="",DATE(2026,2,0),Mitarbeiter!$D48),TODAY()),Einstellungen!$F$13:$F$67)))*N(Mitarbeiter!$E48)/IF(Einstellungen!$C$11="7 Tage",7,5),N('Ist-Stunden'!F48)+(N(Krankheitstage!G48)+N(Krankheitstage!S48))*N($C48))))</f>
        <v/>
      </c>
      <c r="AK48" s="76">
        <f>IF($B48="",0,IF(Einstellungen!$C$10="Ja",MAX(IF(Einstellungen!$C$11="7 Tage",MAX(0,(MIN(DATE(2026,3,0),IF(Mitarbeiter!$D48="",DATE(2026,3,0),Mitarbeiter!$D48),TODAY()))-(MAX(DATE(2026,2,1),Mitarbeiter!$C48))+1),MAX(0,NETWORKDAYS(MAX(DATE(2026,2,1),Mitarbeiter!$C48),MIN(DATE(2026,3,0),IF(Mitarbeiter!$D48="",DATE(2026,3,0),Mitarbeiter!$D48),TODAY()),Einstellungen!$F$13:$F$67)))*N(Mitarbeiter!$E48)/IF(Einstellungen!$C$11="7 Tage",7,5),N('Ist-Stunden'!G48)),MAX(IF(Einstellungen!$C$11="7 Tage",MAX(0,(MIN(DATE(2026,3,0),IF(Mitarbeiter!$D48="",DATE(2026,3,0),Mitarbeiter!$D48),TODAY()))-(MAX(DATE(2026,2,1),Mitarbeiter!$C48))+1),MAX(0,NETWORKDAYS(MAX(DATE(2026,2,1),Mitarbeiter!$C48),MIN(DATE(2026,3,0),IF(Mitarbeiter!$D48="",DATE(2026,3,0),Mitarbeiter!$D48),TODAY()),Einstellungen!$F$13:$F$67)))*N(Mitarbeiter!$E48)/IF(Einstellungen!$C$11="7 Tage",7,5),N('Ist-Stunden'!G48)+(N(Krankheitstage!H48)+N(Krankheitstage!T48))*N($C48))))</f>
        <v/>
      </c>
      <c r="AL48" s="76">
        <f>IF($B48="",0,IF(Einstellungen!$C$10="Ja",MAX(IF(Einstellungen!$C$11="7 Tage",MAX(0,(MIN(DATE(2026,4,0),IF(Mitarbeiter!$D48="",DATE(2026,4,0),Mitarbeiter!$D48),TODAY()))-(MAX(DATE(2026,3,1),Mitarbeiter!$C48))+1),MAX(0,NETWORKDAYS(MAX(DATE(2026,3,1),Mitarbeiter!$C48),MIN(DATE(2026,4,0),IF(Mitarbeiter!$D48="",DATE(2026,4,0),Mitarbeiter!$D48),TODAY()),Einstellungen!$F$13:$F$67)))*N(Mitarbeiter!$E48)/IF(Einstellungen!$C$11="7 Tage",7,5),N('Ist-Stunden'!H48)),MAX(IF(Einstellungen!$C$11="7 Tage",MAX(0,(MIN(DATE(2026,4,0),IF(Mitarbeiter!$D48="",DATE(2026,4,0),Mitarbeiter!$D48),TODAY()))-(MAX(DATE(2026,3,1),Mitarbeiter!$C48))+1),MAX(0,NETWORKDAYS(MAX(DATE(2026,3,1),Mitarbeiter!$C48),MIN(DATE(2026,4,0),IF(Mitarbeiter!$D48="",DATE(2026,4,0),Mitarbeiter!$D48),TODAY()),Einstellungen!$F$13:$F$67)))*N(Mitarbeiter!$E48)/IF(Einstellungen!$C$11="7 Tage",7,5),N('Ist-Stunden'!H48)+(N(Krankheitstage!I48)+N(Krankheitstage!U48))*N($C48))))</f>
        <v/>
      </c>
      <c r="AM48" s="76">
        <f>IF($B48="",0,IF(Einstellungen!$C$10="Ja",MAX(IF(Einstellungen!$C$11="7 Tage",MAX(0,(MIN(DATE(2026,5,0),IF(Mitarbeiter!$D48="",DATE(2026,5,0),Mitarbeiter!$D48),TODAY()))-(MAX(DATE(2026,4,1),Mitarbeiter!$C48))+1),MAX(0,NETWORKDAYS(MAX(DATE(2026,4,1),Mitarbeiter!$C48),MIN(DATE(2026,5,0),IF(Mitarbeiter!$D48="",DATE(2026,5,0),Mitarbeiter!$D48),TODAY()),Einstellungen!$F$13:$F$67)))*N(Mitarbeiter!$E48)/IF(Einstellungen!$C$11="7 Tage",7,5),N('Ist-Stunden'!I48)),MAX(IF(Einstellungen!$C$11="7 Tage",MAX(0,(MIN(DATE(2026,5,0),IF(Mitarbeiter!$D48="",DATE(2026,5,0),Mitarbeiter!$D48),TODAY()))-(MAX(DATE(2026,4,1),Mitarbeiter!$C48))+1),MAX(0,NETWORKDAYS(MAX(DATE(2026,4,1),Mitarbeiter!$C48),MIN(DATE(2026,5,0),IF(Mitarbeiter!$D48="",DATE(2026,5,0),Mitarbeiter!$D48),TODAY()),Einstellungen!$F$13:$F$67)))*N(Mitarbeiter!$E48)/IF(Einstellungen!$C$11="7 Tage",7,5),N('Ist-Stunden'!I48)+(N(Krankheitstage!J48)+N(Krankheitstage!V48))*N($C48))))</f>
        <v/>
      </c>
      <c r="AN48" s="76">
        <f>IF($B48="",0,IF(Einstellungen!$C$10="Ja",MAX(IF(Einstellungen!$C$11="7 Tage",MAX(0,(MIN(DATE(2026,6,0),IF(Mitarbeiter!$D48="",DATE(2026,6,0),Mitarbeiter!$D48),TODAY()))-(MAX(DATE(2026,5,1),Mitarbeiter!$C48))+1),MAX(0,NETWORKDAYS(MAX(DATE(2026,5,1),Mitarbeiter!$C48),MIN(DATE(2026,6,0),IF(Mitarbeiter!$D48="",DATE(2026,6,0),Mitarbeiter!$D48),TODAY()),Einstellungen!$F$13:$F$67)))*N(Mitarbeiter!$E48)/IF(Einstellungen!$C$11="7 Tage",7,5),N('Ist-Stunden'!J48)),MAX(IF(Einstellungen!$C$11="7 Tage",MAX(0,(MIN(DATE(2026,6,0),IF(Mitarbeiter!$D48="",DATE(2026,6,0),Mitarbeiter!$D48),TODAY()))-(MAX(DATE(2026,5,1),Mitarbeiter!$C48))+1),MAX(0,NETWORKDAYS(MAX(DATE(2026,5,1),Mitarbeiter!$C48),MIN(DATE(2026,6,0),IF(Mitarbeiter!$D48="",DATE(2026,6,0),Mitarbeiter!$D48),TODAY()),Einstellungen!$F$13:$F$67)))*N(Mitarbeiter!$E48)/IF(Einstellungen!$C$11="7 Tage",7,5),N('Ist-Stunden'!J48)+(N(Krankheitstage!K48)+N(Krankheitstage!W48))*N($C48))))</f>
        <v/>
      </c>
      <c r="AO48" s="76">
        <f>IF($B48="",0,IF(Einstellungen!$C$10="Ja",MAX(IF(Einstellungen!$C$11="7 Tage",MAX(0,(MIN(DATE(2026,7,0),IF(Mitarbeiter!$D48="",DATE(2026,7,0),Mitarbeiter!$D48),TODAY()))-(MAX(DATE(2026,6,1),Mitarbeiter!$C48))+1),MAX(0,NETWORKDAYS(MAX(DATE(2026,6,1),Mitarbeiter!$C48),MIN(DATE(2026,7,0),IF(Mitarbeiter!$D48="",DATE(2026,7,0),Mitarbeiter!$D48),TODAY()),Einstellungen!$F$13:$F$67)))*N(Mitarbeiter!$E48)/IF(Einstellungen!$C$11="7 Tage",7,5),N('Ist-Stunden'!K48)),MAX(IF(Einstellungen!$C$11="7 Tage",MAX(0,(MIN(DATE(2026,7,0),IF(Mitarbeiter!$D48="",DATE(2026,7,0),Mitarbeiter!$D48),TODAY()))-(MAX(DATE(2026,6,1),Mitarbeiter!$C48))+1),MAX(0,NETWORKDAYS(MAX(DATE(2026,6,1),Mitarbeiter!$C48),MIN(DATE(2026,7,0),IF(Mitarbeiter!$D48="",DATE(2026,7,0),Mitarbeiter!$D48),TODAY()),Einstellungen!$F$13:$F$67)))*N(Mitarbeiter!$E48)/IF(Einstellungen!$C$11="7 Tage",7,5),N('Ist-Stunden'!K48)+(N(Krankheitstage!L48)+N(Krankheitstage!X48))*N($C48))))</f>
        <v/>
      </c>
      <c r="AP48" s="76">
        <f>IF($B48="",0,IF(Einstellungen!$C$10="Ja",MAX(IF(Einstellungen!$C$11="7 Tage",MAX(0,(MIN(DATE(2026,8,0),IF(Mitarbeiter!$D48="",DATE(2026,8,0),Mitarbeiter!$D48),TODAY()))-(MAX(DATE(2026,7,1),Mitarbeiter!$C48))+1),MAX(0,NETWORKDAYS(MAX(DATE(2026,7,1),Mitarbeiter!$C48),MIN(DATE(2026,8,0),IF(Mitarbeiter!$D48="",DATE(2026,8,0),Mitarbeiter!$D48),TODAY()),Einstellungen!$F$13:$F$67)))*N(Mitarbeiter!$E48)/IF(Einstellungen!$C$11="7 Tage",7,5),N('Ist-Stunden'!L48)),MAX(IF(Einstellungen!$C$11="7 Tage",MAX(0,(MIN(DATE(2026,8,0),IF(Mitarbeiter!$D48="",DATE(2026,8,0),Mitarbeiter!$D48),TODAY()))-(MAX(DATE(2026,7,1),Mitarbeiter!$C48))+1),MAX(0,NETWORKDAYS(MAX(DATE(2026,7,1),Mitarbeiter!$C48),MIN(DATE(2026,8,0),IF(Mitarbeiter!$D48="",DATE(2026,8,0),Mitarbeiter!$D48),TODAY()),Einstellungen!$F$13:$F$67)))*N(Mitarbeiter!$E48)/IF(Einstellungen!$C$11="7 Tage",7,5),N('Ist-Stunden'!L48)+(N(Krankheitstage!M48)+N(Krankheitstage!Y48))*N($C48))))</f>
        <v/>
      </c>
      <c r="AQ48" s="76">
        <f>IF($B48="",0,IF(Einstellungen!$C$10="Ja",MAX(IF(Einstellungen!$C$11="7 Tage",MAX(0,(MIN(DATE(2026,9,0),IF(Mitarbeiter!$D48="",DATE(2026,9,0),Mitarbeiter!$D48),TODAY()))-(MAX(DATE(2026,8,1),Mitarbeiter!$C48))+1),MAX(0,NETWORKDAYS(MAX(DATE(2026,8,1),Mitarbeiter!$C48),MIN(DATE(2026,9,0),IF(Mitarbeiter!$D48="",DATE(2026,9,0),Mitarbeiter!$D48),TODAY()),Einstellungen!$F$13:$F$67)))*N(Mitarbeiter!$E48)/IF(Einstellungen!$C$11="7 Tage",7,5),N('Ist-Stunden'!M48)),MAX(IF(Einstellungen!$C$11="7 Tage",MAX(0,(MIN(DATE(2026,9,0),IF(Mitarbeiter!$D48="",DATE(2026,9,0),Mitarbeiter!$D48),TODAY()))-(MAX(DATE(2026,8,1),Mitarbeiter!$C48))+1),MAX(0,NETWORKDAYS(MAX(DATE(2026,8,1),Mitarbeiter!$C48),MIN(DATE(2026,9,0),IF(Mitarbeiter!$D48="",DATE(2026,9,0),Mitarbeiter!$D48),TODAY()),Einstellungen!$F$13:$F$67)))*N(Mitarbeiter!$E48)/IF(Einstellungen!$C$11="7 Tage",7,5),N('Ist-Stunden'!M48)+(N(Krankheitstage!N48)+N(Krankheitstage!Z48))*N($C48))))</f>
        <v/>
      </c>
      <c r="AR48" s="76">
        <f>IF($B48="",0,IF(Einstellungen!$C$10="Ja",MAX(IF(Einstellungen!$C$11="7 Tage",MAX(0,(MIN(DATE(2026,10,0),IF(Mitarbeiter!$D48="",DATE(2026,10,0),Mitarbeiter!$D48),TODAY()))-(MAX(DATE(2026,9,1),Mitarbeiter!$C48))+1),MAX(0,NETWORKDAYS(MAX(DATE(2026,9,1),Mitarbeiter!$C48),MIN(DATE(2026,10,0),IF(Mitarbeiter!$D48="",DATE(2026,10,0),Mitarbeiter!$D48),TODAY()),Einstellungen!$F$13:$F$67)))*N(Mitarbeiter!$E48)/IF(Einstellungen!$C$11="7 Tage",7,5),N('Ist-Stunden'!N48)),MAX(IF(Einstellungen!$C$11="7 Tage",MAX(0,(MIN(DATE(2026,10,0),IF(Mitarbeiter!$D48="",DATE(2026,10,0),Mitarbeiter!$D48),TODAY()))-(MAX(DATE(2026,9,1),Mitarbeiter!$C48))+1),MAX(0,NETWORKDAYS(MAX(DATE(2026,9,1),Mitarbeiter!$C48),MIN(DATE(2026,10,0),IF(Mitarbeiter!$D48="",DATE(2026,10,0),Mitarbeiter!$D48),TODAY()),Einstellungen!$F$13:$F$67)))*N(Mitarbeiter!$E48)/IF(Einstellungen!$C$11="7 Tage",7,5),N('Ist-Stunden'!N48)+(N(Krankheitstage!O48)+N(Krankheitstage!AA48))*N($C48))))</f>
        <v/>
      </c>
      <c r="AS48" s="76">
        <f>IF($B48="",0,IF(Einstellungen!$C$10="Ja",MAX(IF(Einstellungen!$C$11="7 Tage",MAX(0,(MIN(DATE(2026,11,0),IF(Mitarbeiter!$D48="",DATE(2026,11,0),Mitarbeiter!$D48),TODAY()))-(MAX(DATE(2026,10,1),Mitarbeiter!$C48))+1),MAX(0,NETWORKDAYS(MAX(DATE(2026,10,1),Mitarbeiter!$C48),MIN(DATE(2026,11,0),IF(Mitarbeiter!$D48="",DATE(2026,11,0),Mitarbeiter!$D48),TODAY()),Einstellungen!$F$13:$F$67)))*N(Mitarbeiter!$E48)/IF(Einstellungen!$C$11="7 Tage",7,5),N('Ist-Stunden'!O48)),MAX(IF(Einstellungen!$C$11="7 Tage",MAX(0,(MIN(DATE(2026,11,0),IF(Mitarbeiter!$D48="",DATE(2026,11,0),Mitarbeiter!$D48),TODAY()))-(MAX(DATE(2026,10,1),Mitarbeiter!$C48))+1),MAX(0,NETWORKDAYS(MAX(DATE(2026,10,1),Mitarbeiter!$C48),MIN(DATE(2026,11,0),IF(Mitarbeiter!$D48="",DATE(2026,11,0),Mitarbeiter!$D48),TODAY()),Einstellungen!$F$13:$F$67)))*N(Mitarbeiter!$E48)/IF(Einstellungen!$C$11="7 Tage",7,5),N('Ist-Stunden'!O48)+(N(Krankheitstage!P48)+N(Krankheitstage!AB48))*N($C48))))</f>
        <v/>
      </c>
      <c r="AT48" s="76">
        <f>IF($B48="",0,IF(Einstellungen!$C$10="Ja",MAX(IF(Einstellungen!$C$11="7 Tage",MAX(0,(MIN(DATE(2026,12,0),IF(Mitarbeiter!$D48="",DATE(2026,12,0),Mitarbeiter!$D48),TODAY()))-(MAX(DATE(2026,11,1),Mitarbeiter!$C48))+1),MAX(0,NETWORKDAYS(MAX(DATE(2026,11,1),Mitarbeiter!$C48),MIN(DATE(2026,12,0),IF(Mitarbeiter!$D48="",DATE(2026,12,0),Mitarbeiter!$D48),TODAY()),Einstellungen!$F$13:$F$67)))*N(Mitarbeiter!$E48)/IF(Einstellungen!$C$11="7 Tage",7,5),N('Ist-Stunden'!P48)),MAX(IF(Einstellungen!$C$11="7 Tage",MAX(0,(MIN(DATE(2026,12,0),IF(Mitarbeiter!$D48="",DATE(2026,12,0),Mitarbeiter!$D48),TODAY()))-(MAX(DATE(2026,11,1),Mitarbeiter!$C48))+1),MAX(0,NETWORKDAYS(MAX(DATE(2026,11,1),Mitarbeiter!$C48),MIN(DATE(2026,12,0),IF(Mitarbeiter!$D48="",DATE(2026,12,0),Mitarbeiter!$D48),TODAY()),Einstellungen!$F$13:$F$67)))*N(Mitarbeiter!$E48)/IF(Einstellungen!$C$11="7 Tage",7,5),N('Ist-Stunden'!P48)+(N(Krankheitstage!Q48)+N(Krankheitstage!AC48))*N($C48))))</f>
        <v/>
      </c>
      <c r="AU48" s="76">
        <f>IF($B48="",0,IF(Einstellungen!$C$10="Ja",MAX(IF(Einstellungen!$C$11="7 Tage",MAX(0,(MIN(DATE(2026,13,0),IF(Mitarbeiter!$D48="",DATE(2026,13,0),Mitarbeiter!$D48),TODAY()))-(MAX(DATE(2026,12,1),Mitarbeiter!$C48))+1),MAX(0,NETWORKDAYS(MAX(DATE(2026,12,1),Mitarbeiter!$C48),MIN(DATE(2026,13,0),IF(Mitarbeiter!$D48="",DATE(2026,13,0),Mitarbeiter!$D48),TODAY()),Einstellungen!$F$13:$F$67)))*N(Mitarbeiter!$E48)/IF(Einstellungen!$C$11="7 Tage",7,5),N('Ist-Stunden'!Q48)),MAX(IF(Einstellungen!$C$11="7 Tage",MAX(0,(MIN(DATE(2026,13,0),IF(Mitarbeiter!$D48="",DATE(2026,13,0),Mitarbeiter!$D48),TODAY()))-(MAX(DATE(2026,12,1),Mitarbeiter!$C48))+1),MAX(0,NETWORKDAYS(MAX(DATE(2026,12,1),Mitarbeiter!$C48),MIN(DATE(2026,13,0),IF(Mitarbeiter!$D48="",DATE(2026,13,0),Mitarbeiter!$D48),TODAY()),Einstellungen!$F$13:$F$67)))*N(Mitarbeiter!$E48)/IF(Einstellungen!$C$11="7 Tage",7,5),N('Ist-Stunden'!Q48)+(N(Krankheitstage!R48)+N(Krankheitstage!AD48))*N($C48))))</f>
        <v/>
      </c>
      <c r="AV48" s="76">
        <f>IF($B48="",0,IF(Einstellungen!$C$10="Ja",MAX(IF(Einstellungen!$C$11="7 Tage",MAX(0,(MIN(DATE(2027,2,0),IF(Mitarbeiter!$D48="",DATE(2027,2,0),Mitarbeiter!$D48),TODAY()))-(MAX(DATE(2027,1,1),Mitarbeiter!$C48))+1),MAX(0,NETWORKDAYS(MAX(DATE(2027,1,1),Mitarbeiter!$C48),MIN(DATE(2027,2,0),IF(Mitarbeiter!$D48="",DATE(2027,2,0),Mitarbeiter!$D48),TODAY()),Einstellungen!$F$13:$F$67)))*N(Mitarbeiter!$E48)/IF(Einstellungen!$C$11="7 Tage",7,5),N('Ist-Stunden'!R48)),MAX(IF(Einstellungen!$C$11="7 Tage",MAX(0,(MIN(DATE(2027,2,0),IF(Mitarbeiter!$D48="",DATE(2027,2,0),Mitarbeiter!$D48),TODAY()))-(MAX(DATE(2027,1,1),Mitarbeiter!$C48))+1),MAX(0,NETWORKDAYS(MAX(DATE(2027,1,1),Mitarbeiter!$C48),MIN(DATE(2027,2,0),IF(Mitarbeiter!$D48="",DATE(2027,2,0),Mitarbeiter!$D48),TODAY()),Einstellungen!$F$13:$F$67)))*N(Mitarbeiter!$E48)/IF(Einstellungen!$C$11="7 Tage",7,5),N('Ist-Stunden'!R48)+(N(Krankheitstage!AE48)+N(Krankheitstage!AQ48))*N($C48))))</f>
        <v/>
      </c>
      <c r="AW48" s="76">
        <f>IF($B48="",0,IF(Einstellungen!$C$10="Ja",MAX(IF(Einstellungen!$C$11="7 Tage",MAX(0,(MIN(DATE(2027,3,0),IF(Mitarbeiter!$D48="",DATE(2027,3,0),Mitarbeiter!$D48),TODAY()))-(MAX(DATE(2027,2,1),Mitarbeiter!$C48))+1),MAX(0,NETWORKDAYS(MAX(DATE(2027,2,1),Mitarbeiter!$C48),MIN(DATE(2027,3,0),IF(Mitarbeiter!$D48="",DATE(2027,3,0),Mitarbeiter!$D48),TODAY()),Einstellungen!$F$13:$F$67)))*N(Mitarbeiter!$E48)/IF(Einstellungen!$C$11="7 Tage",7,5),N('Ist-Stunden'!S48)),MAX(IF(Einstellungen!$C$11="7 Tage",MAX(0,(MIN(DATE(2027,3,0),IF(Mitarbeiter!$D48="",DATE(2027,3,0),Mitarbeiter!$D48),TODAY()))-(MAX(DATE(2027,2,1),Mitarbeiter!$C48))+1),MAX(0,NETWORKDAYS(MAX(DATE(2027,2,1),Mitarbeiter!$C48),MIN(DATE(2027,3,0),IF(Mitarbeiter!$D48="",DATE(2027,3,0),Mitarbeiter!$D48),TODAY()),Einstellungen!$F$13:$F$67)))*N(Mitarbeiter!$E48)/IF(Einstellungen!$C$11="7 Tage",7,5),N('Ist-Stunden'!S48)+(N(Krankheitstage!AF48)+N(Krankheitstage!AR48))*N($C48))))</f>
        <v/>
      </c>
      <c r="AX48" s="76">
        <f>IF($B48="",0,IF(Einstellungen!$C$10="Ja",MAX(IF(Einstellungen!$C$11="7 Tage",MAX(0,(MIN(DATE(2027,4,0),IF(Mitarbeiter!$D48="",DATE(2027,4,0),Mitarbeiter!$D48),TODAY()))-(MAX(DATE(2027,3,1),Mitarbeiter!$C48))+1),MAX(0,NETWORKDAYS(MAX(DATE(2027,3,1),Mitarbeiter!$C48),MIN(DATE(2027,4,0),IF(Mitarbeiter!$D48="",DATE(2027,4,0),Mitarbeiter!$D48),TODAY()),Einstellungen!$F$13:$F$67)))*N(Mitarbeiter!$E48)/IF(Einstellungen!$C$11="7 Tage",7,5),N('Ist-Stunden'!T48)),MAX(IF(Einstellungen!$C$11="7 Tage",MAX(0,(MIN(DATE(2027,4,0),IF(Mitarbeiter!$D48="",DATE(2027,4,0),Mitarbeiter!$D48),TODAY()))-(MAX(DATE(2027,3,1),Mitarbeiter!$C48))+1),MAX(0,NETWORKDAYS(MAX(DATE(2027,3,1),Mitarbeiter!$C48),MIN(DATE(2027,4,0),IF(Mitarbeiter!$D48="",DATE(2027,4,0),Mitarbeiter!$D48),TODAY()),Einstellungen!$F$13:$F$67)))*N(Mitarbeiter!$E48)/IF(Einstellungen!$C$11="7 Tage",7,5),N('Ist-Stunden'!T48)+(N(Krankheitstage!AG48)+N(Krankheitstage!AS48))*N($C48))))</f>
        <v/>
      </c>
      <c r="AY48" s="76">
        <f>IF($B48="",0,IF(Einstellungen!$C$10="Ja",MAX(IF(Einstellungen!$C$11="7 Tage",MAX(0,(MIN(DATE(2027,5,0),IF(Mitarbeiter!$D48="",DATE(2027,5,0),Mitarbeiter!$D48),TODAY()))-(MAX(DATE(2027,4,1),Mitarbeiter!$C48))+1),MAX(0,NETWORKDAYS(MAX(DATE(2027,4,1),Mitarbeiter!$C48),MIN(DATE(2027,5,0),IF(Mitarbeiter!$D48="",DATE(2027,5,0),Mitarbeiter!$D48),TODAY()),Einstellungen!$F$13:$F$67)))*N(Mitarbeiter!$E48)/IF(Einstellungen!$C$11="7 Tage",7,5),N('Ist-Stunden'!U48)),MAX(IF(Einstellungen!$C$11="7 Tage",MAX(0,(MIN(DATE(2027,5,0),IF(Mitarbeiter!$D48="",DATE(2027,5,0),Mitarbeiter!$D48),TODAY()))-(MAX(DATE(2027,4,1),Mitarbeiter!$C48))+1),MAX(0,NETWORKDAYS(MAX(DATE(2027,4,1),Mitarbeiter!$C48),MIN(DATE(2027,5,0),IF(Mitarbeiter!$D48="",DATE(2027,5,0),Mitarbeiter!$D48),TODAY()),Einstellungen!$F$13:$F$67)))*N(Mitarbeiter!$E48)/IF(Einstellungen!$C$11="7 Tage",7,5),N('Ist-Stunden'!U48)+(N(Krankheitstage!AH48)+N(Krankheitstage!AT48))*N($C48))))</f>
        <v/>
      </c>
      <c r="AZ48" s="76">
        <f>IF($B48="",0,IF(Einstellungen!$C$10="Ja",MAX(IF(Einstellungen!$C$11="7 Tage",MAX(0,(MIN(DATE(2027,6,0),IF(Mitarbeiter!$D48="",DATE(2027,6,0),Mitarbeiter!$D48),TODAY()))-(MAX(DATE(2027,5,1),Mitarbeiter!$C48))+1),MAX(0,NETWORKDAYS(MAX(DATE(2027,5,1),Mitarbeiter!$C48),MIN(DATE(2027,6,0),IF(Mitarbeiter!$D48="",DATE(2027,6,0),Mitarbeiter!$D48),TODAY()),Einstellungen!$F$13:$F$67)))*N(Mitarbeiter!$E48)/IF(Einstellungen!$C$11="7 Tage",7,5),N('Ist-Stunden'!V48)),MAX(IF(Einstellungen!$C$11="7 Tage",MAX(0,(MIN(DATE(2027,6,0),IF(Mitarbeiter!$D48="",DATE(2027,6,0),Mitarbeiter!$D48),TODAY()))-(MAX(DATE(2027,5,1),Mitarbeiter!$C48))+1),MAX(0,NETWORKDAYS(MAX(DATE(2027,5,1),Mitarbeiter!$C48),MIN(DATE(2027,6,0),IF(Mitarbeiter!$D48="",DATE(2027,6,0),Mitarbeiter!$D48),TODAY()),Einstellungen!$F$13:$F$67)))*N(Mitarbeiter!$E48)/IF(Einstellungen!$C$11="7 Tage",7,5),N('Ist-Stunden'!V48)+(N(Krankheitstage!AI48)+N(Krankheitstage!AU48))*N($C48))))</f>
        <v/>
      </c>
      <c r="BA48" s="76">
        <f>IF($B48="",0,IF(Einstellungen!$C$10="Ja",MAX(IF(Einstellungen!$C$11="7 Tage",MAX(0,(MIN(DATE(2027,7,0),IF(Mitarbeiter!$D48="",DATE(2027,7,0),Mitarbeiter!$D48),TODAY()))-(MAX(DATE(2027,6,1),Mitarbeiter!$C48))+1),MAX(0,NETWORKDAYS(MAX(DATE(2027,6,1),Mitarbeiter!$C48),MIN(DATE(2027,7,0),IF(Mitarbeiter!$D48="",DATE(2027,7,0),Mitarbeiter!$D48),TODAY()),Einstellungen!$F$13:$F$67)))*N(Mitarbeiter!$E48)/IF(Einstellungen!$C$11="7 Tage",7,5),N('Ist-Stunden'!W48)),MAX(IF(Einstellungen!$C$11="7 Tage",MAX(0,(MIN(DATE(2027,7,0),IF(Mitarbeiter!$D48="",DATE(2027,7,0),Mitarbeiter!$D48),TODAY()))-(MAX(DATE(2027,6,1),Mitarbeiter!$C48))+1),MAX(0,NETWORKDAYS(MAX(DATE(2027,6,1),Mitarbeiter!$C48),MIN(DATE(2027,7,0),IF(Mitarbeiter!$D48="",DATE(2027,7,0),Mitarbeiter!$D48),TODAY()),Einstellungen!$F$13:$F$67)))*N(Mitarbeiter!$E48)/IF(Einstellungen!$C$11="7 Tage",7,5),N('Ist-Stunden'!W48)+(N(Krankheitstage!AJ48)+N(Krankheitstage!AV48))*N($C48))))</f>
        <v/>
      </c>
      <c r="BB48" s="76">
        <f>IF($B48="",0,IF(Einstellungen!$C$10="Ja",MAX(IF(Einstellungen!$C$11="7 Tage",MAX(0,(MIN(DATE(2027,8,0),IF(Mitarbeiter!$D48="",DATE(2027,8,0),Mitarbeiter!$D48),TODAY()))-(MAX(DATE(2027,7,1),Mitarbeiter!$C48))+1),MAX(0,NETWORKDAYS(MAX(DATE(2027,7,1),Mitarbeiter!$C48),MIN(DATE(2027,8,0),IF(Mitarbeiter!$D48="",DATE(2027,8,0),Mitarbeiter!$D48),TODAY()),Einstellungen!$F$13:$F$67)))*N(Mitarbeiter!$E48)/IF(Einstellungen!$C$11="7 Tage",7,5),N('Ist-Stunden'!X48)),MAX(IF(Einstellungen!$C$11="7 Tage",MAX(0,(MIN(DATE(2027,8,0),IF(Mitarbeiter!$D48="",DATE(2027,8,0),Mitarbeiter!$D48),TODAY()))-(MAX(DATE(2027,7,1),Mitarbeiter!$C48))+1),MAX(0,NETWORKDAYS(MAX(DATE(2027,7,1),Mitarbeiter!$C48),MIN(DATE(2027,8,0),IF(Mitarbeiter!$D48="",DATE(2027,8,0),Mitarbeiter!$D48),TODAY()),Einstellungen!$F$13:$F$67)))*N(Mitarbeiter!$E48)/IF(Einstellungen!$C$11="7 Tage",7,5),N('Ist-Stunden'!X48)+(N(Krankheitstage!AK48)+N(Krankheitstage!AW48))*N($C48))))</f>
        <v/>
      </c>
      <c r="BC48" s="76">
        <f>IF($B48="",0,IF(Einstellungen!$C$10="Ja",MAX(IF(Einstellungen!$C$11="7 Tage",MAX(0,(MIN(DATE(2027,9,0),IF(Mitarbeiter!$D48="",DATE(2027,9,0),Mitarbeiter!$D48),TODAY()))-(MAX(DATE(2027,8,1),Mitarbeiter!$C48))+1),MAX(0,NETWORKDAYS(MAX(DATE(2027,8,1),Mitarbeiter!$C48),MIN(DATE(2027,9,0),IF(Mitarbeiter!$D48="",DATE(2027,9,0),Mitarbeiter!$D48),TODAY()),Einstellungen!$F$13:$F$67)))*N(Mitarbeiter!$E48)/IF(Einstellungen!$C$11="7 Tage",7,5),N('Ist-Stunden'!Y48)),MAX(IF(Einstellungen!$C$11="7 Tage",MAX(0,(MIN(DATE(2027,9,0),IF(Mitarbeiter!$D48="",DATE(2027,9,0),Mitarbeiter!$D48),TODAY()))-(MAX(DATE(2027,8,1),Mitarbeiter!$C48))+1),MAX(0,NETWORKDAYS(MAX(DATE(2027,8,1),Mitarbeiter!$C48),MIN(DATE(2027,9,0),IF(Mitarbeiter!$D48="",DATE(2027,9,0),Mitarbeiter!$D48),TODAY()),Einstellungen!$F$13:$F$67)))*N(Mitarbeiter!$E48)/IF(Einstellungen!$C$11="7 Tage",7,5),N('Ist-Stunden'!Y48)+(N(Krankheitstage!AL48)+N(Krankheitstage!AX48))*N($C48))))</f>
        <v/>
      </c>
      <c r="BD48" s="76">
        <f>IF($B48="",0,IF(Einstellungen!$C$10="Ja",MAX(IF(Einstellungen!$C$11="7 Tage",MAX(0,(MIN(DATE(2027,10,0),IF(Mitarbeiter!$D48="",DATE(2027,10,0),Mitarbeiter!$D48),TODAY()))-(MAX(DATE(2027,9,1),Mitarbeiter!$C48))+1),MAX(0,NETWORKDAYS(MAX(DATE(2027,9,1),Mitarbeiter!$C48),MIN(DATE(2027,10,0),IF(Mitarbeiter!$D48="",DATE(2027,10,0),Mitarbeiter!$D48),TODAY()),Einstellungen!$F$13:$F$67)))*N(Mitarbeiter!$E48)/IF(Einstellungen!$C$11="7 Tage",7,5),N('Ist-Stunden'!Z48)),MAX(IF(Einstellungen!$C$11="7 Tage",MAX(0,(MIN(DATE(2027,10,0),IF(Mitarbeiter!$D48="",DATE(2027,10,0),Mitarbeiter!$D48),TODAY()))-(MAX(DATE(2027,9,1),Mitarbeiter!$C48))+1),MAX(0,NETWORKDAYS(MAX(DATE(2027,9,1),Mitarbeiter!$C48),MIN(DATE(2027,10,0),IF(Mitarbeiter!$D48="",DATE(2027,10,0),Mitarbeiter!$D48),TODAY()),Einstellungen!$F$13:$F$67)))*N(Mitarbeiter!$E48)/IF(Einstellungen!$C$11="7 Tage",7,5),N('Ist-Stunden'!Z48)+(N(Krankheitstage!AM48)+N(Krankheitstage!AY48))*N($C48))))</f>
        <v/>
      </c>
      <c r="BE48" s="76">
        <f>IF($B48="",0,IF(Einstellungen!$C$10="Ja",MAX(IF(Einstellungen!$C$11="7 Tage",MAX(0,(MIN(DATE(2027,11,0),IF(Mitarbeiter!$D48="",DATE(2027,11,0),Mitarbeiter!$D48),TODAY()))-(MAX(DATE(2027,10,1),Mitarbeiter!$C48))+1),MAX(0,NETWORKDAYS(MAX(DATE(2027,10,1),Mitarbeiter!$C48),MIN(DATE(2027,11,0),IF(Mitarbeiter!$D48="",DATE(2027,11,0),Mitarbeiter!$D48),TODAY()),Einstellungen!$F$13:$F$67)))*N(Mitarbeiter!$E48)/IF(Einstellungen!$C$11="7 Tage",7,5),N('Ist-Stunden'!AA48)),MAX(IF(Einstellungen!$C$11="7 Tage",MAX(0,(MIN(DATE(2027,11,0),IF(Mitarbeiter!$D48="",DATE(2027,11,0),Mitarbeiter!$D48),TODAY()))-(MAX(DATE(2027,10,1),Mitarbeiter!$C48))+1),MAX(0,NETWORKDAYS(MAX(DATE(2027,10,1),Mitarbeiter!$C48),MIN(DATE(2027,11,0),IF(Mitarbeiter!$D48="",DATE(2027,11,0),Mitarbeiter!$D48),TODAY()),Einstellungen!$F$13:$F$67)))*N(Mitarbeiter!$E48)/IF(Einstellungen!$C$11="7 Tage",7,5),N('Ist-Stunden'!AA48)+(N(Krankheitstage!AN48)+N(Krankheitstage!AZ48))*N($C48))))</f>
        <v/>
      </c>
      <c r="BF48" s="76">
        <f>IF($B48="",0,IF(Einstellungen!$C$10="Ja",MAX(IF(Einstellungen!$C$11="7 Tage",MAX(0,(MIN(DATE(2027,12,0),IF(Mitarbeiter!$D48="",DATE(2027,12,0),Mitarbeiter!$D48),TODAY()))-(MAX(DATE(2027,11,1),Mitarbeiter!$C48))+1),MAX(0,NETWORKDAYS(MAX(DATE(2027,11,1),Mitarbeiter!$C48),MIN(DATE(2027,12,0),IF(Mitarbeiter!$D48="",DATE(2027,12,0),Mitarbeiter!$D48),TODAY()),Einstellungen!$F$13:$F$67)))*N(Mitarbeiter!$E48)/IF(Einstellungen!$C$11="7 Tage",7,5),N('Ist-Stunden'!AB48)),MAX(IF(Einstellungen!$C$11="7 Tage",MAX(0,(MIN(DATE(2027,12,0),IF(Mitarbeiter!$D48="",DATE(2027,12,0),Mitarbeiter!$D48),TODAY()))-(MAX(DATE(2027,11,1),Mitarbeiter!$C48))+1),MAX(0,NETWORKDAYS(MAX(DATE(2027,11,1),Mitarbeiter!$C48),MIN(DATE(2027,12,0),IF(Mitarbeiter!$D48="",DATE(2027,12,0),Mitarbeiter!$D48),TODAY()),Einstellungen!$F$13:$F$67)))*N(Mitarbeiter!$E48)/IF(Einstellungen!$C$11="7 Tage",7,5),N('Ist-Stunden'!AB48)+(N(Krankheitstage!AO48)+N(Krankheitstage!BA48))*N($C48))))</f>
        <v/>
      </c>
      <c r="BG48" s="76">
        <f>IF($B48="",0,IF(Einstellungen!$C$10="Ja",MAX(IF(Einstellungen!$C$11="7 Tage",MAX(0,(MIN(DATE(2027,13,0),IF(Mitarbeiter!$D48="",DATE(2027,13,0),Mitarbeiter!$D48),TODAY()))-(MAX(DATE(2027,12,1),Mitarbeiter!$C48))+1),MAX(0,NETWORKDAYS(MAX(DATE(2027,12,1),Mitarbeiter!$C48),MIN(DATE(2027,13,0),IF(Mitarbeiter!$D48="",DATE(2027,13,0),Mitarbeiter!$D48),TODAY()),Einstellungen!$F$13:$F$67)))*N(Mitarbeiter!$E48)/IF(Einstellungen!$C$11="7 Tage",7,5),N('Ist-Stunden'!AC48)),MAX(IF(Einstellungen!$C$11="7 Tage",MAX(0,(MIN(DATE(2027,13,0),IF(Mitarbeiter!$D48="",DATE(2027,13,0),Mitarbeiter!$D48),TODAY()))-(MAX(DATE(2027,12,1),Mitarbeiter!$C48))+1),MAX(0,NETWORKDAYS(MAX(DATE(2027,12,1),Mitarbeiter!$C48),MIN(DATE(2027,13,0),IF(Mitarbeiter!$D48="",DATE(2027,13,0),Mitarbeiter!$D48),TODAY()),Einstellungen!$F$13:$F$67)))*N(Mitarbeiter!$E48)/IF(Einstellungen!$C$11="7 Tage",7,5),N('Ist-Stunden'!AC48)+(N(Krankheitstage!AP48)+N(Krankheitstage!BB48))*N($C48))))</f>
        <v/>
      </c>
      <c r="BH48" s="76">
        <f>IF($B48="",0,IF(Einstellungen!$C$10="Ja",MAX(IF(Einstellungen!$C$11="7 Tage",MAX(0,(MIN(DATE(2028,2,0),IF(Mitarbeiter!$D48="",DATE(2028,2,0),Mitarbeiter!$D48),TODAY()))-(MAX(DATE(2028,1,1),Mitarbeiter!$C48))+1),MAX(0,NETWORKDAYS(MAX(DATE(2028,1,1),Mitarbeiter!$C48),MIN(DATE(2028,2,0),IF(Mitarbeiter!$D48="",DATE(2028,2,0),Mitarbeiter!$D48),TODAY()),Einstellungen!$F$13:$F$67)))*N(Mitarbeiter!$E48)/IF(Einstellungen!$C$11="7 Tage",7,5),N('Ist-Stunden'!AD48)),MAX(IF(Einstellungen!$C$11="7 Tage",MAX(0,(MIN(DATE(2028,2,0),IF(Mitarbeiter!$D48="",DATE(2028,2,0),Mitarbeiter!$D48),TODAY()))-(MAX(DATE(2028,1,1),Mitarbeiter!$C48))+1),MAX(0,NETWORKDAYS(MAX(DATE(2028,1,1),Mitarbeiter!$C48),MIN(DATE(2028,2,0),IF(Mitarbeiter!$D48="",DATE(2028,2,0),Mitarbeiter!$D48),TODAY()),Einstellungen!$F$13:$F$67)))*N(Mitarbeiter!$E48)/IF(Einstellungen!$C$11="7 Tage",7,5),N('Ist-Stunden'!AD48)+(N(Krankheitstage!BC48)+N(Krankheitstage!BO48))*N($C48))))</f>
        <v/>
      </c>
      <c r="BI48" s="76">
        <f>IF($B48="",0,IF(Einstellungen!$C$10="Ja",MAX(IF(Einstellungen!$C$11="7 Tage",MAX(0,(MIN(DATE(2028,3,0),IF(Mitarbeiter!$D48="",DATE(2028,3,0),Mitarbeiter!$D48),TODAY()))-(MAX(DATE(2028,2,1),Mitarbeiter!$C48))+1),MAX(0,NETWORKDAYS(MAX(DATE(2028,2,1),Mitarbeiter!$C48),MIN(DATE(2028,3,0),IF(Mitarbeiter!$D48="",DATE(2028,3,0),Mitarbeiter!$D48),TODAY()),Einstellungen!$F$13:$F$67)))*N(Mitarbeiter!$E48)/IF(Einstellungen!$C$11="7 Tage",7,5),N('Ist-Stunden'!AE48)),MAX(IF(Einstellungen!$C$11="7 Tage",MAX(0,(MIN(DATE(2028,3,0),IF(Mitarbeiter!$D48="",DATE(2028,3,0),Mitarbeiter!$D48),TODAY()))-(MAX(DATE(2028,2,1),Mitarbeiter!$C48))+1),MAX(0,NETWORKDAYS(MAX(DATE(2028,2,1),Mitarbeiter!$C48),MIN(DATE(2028,3,0),IF(Mitarbeiter!$D48="",DATE(2028,3,0),Mitarbeiter!$D48),TODAY()),Einstellungen!$F$13:$F$67)))*N(Mitarbeiter!$E48)/IF(Einstellungen!$C$11="7 Tage",7,5),N('Ist-Stunden'!AE48)+(N(Krankheitstage!BD48)+N(Krankheitstage!BP48))*N($C48))))</f>
        <v/>
      </c>
      <c r="BJ48" s="76">
        <f>IF($B48="",0,IF(Einstellungen!$C$10="Ja",MAX(IF(Einstellungen!$C$11="7 Tage",MAX(0,(MIN(DATE(2028,4,0),IF(Mitarbeiter!$D48="",DATE(2028,4,0),Mitarbeiter!$D48),TODAY()))-(MAX(DATE(2028,3,1),Mitarbeiter!$C48))+1),MAX(0,NETWORKDAYS(MAX(DATE(2028,3,1),Mitarbeiter!$C48),MIN(DATE(2028,4,0),IF(Mitarbeiter!$D48="",DATE(2028,4,0),Mitarbeiter!$D48),TODAY()),Einstellungen!$F$13:$F$67)))*N(Mitarbeiter!$E48)/IF(Einstellungen!$C$11="7 Tage",7,5),N('Ist-Stunden'!AF48)),MAX(IF(Einstellungen!$C$11="7 Tage",MAX(0,(MIN(DATE(2028,4,0),IF(Mitarbeiter!$D48="",DATE(2028,4,0),Mitarbeiter!$D48),TODAY()))-(MAX(DATE(2028,3,1),Mitarbeiter!$C48))+1),MAX(0,NETWORKDAYS(MAX(DATE(2028,3,1),Mitarbeiter!$C48),MIN(DATE(2028,4,0),IF(Mitarbeiter!$D48="",DATE(2028,4,0),Mitarbeiter!$D48),TODAY()),Einstellungen!$F$13:$F$67)))*N(Mitarbeiter!$E48)/IF(Einstellungen!$C$11="7 Tage",7,5),N('Ist-Stunden'!AF48)+(N(Krankheitstage!BE48)+N(Krankheitstage!BQ48))*N($C48))))</f>
        <v/>
      </c>
      <c r="BK48" s="76">
        <f>IF($B48="",0,IF(Einstellungen!$C$10="Ja",MAX(IF(Einstellungen!$C$11="7 Tage",MAX(0,(MIN(DATE(2028,5,0),IF(Mitarbeiter!$D48="",DATE(2028,5,0),Mitarbeiter!$D48),TODAY()))-(MAX(DATE(2028,4,1),Mitarbeiter!$C48))+1),MAX(0,NETWORKDAYS(MAX(DATE(2028,4,1),Mitarbeiter!$C48),MIN(DATE(2028,5,0),IF(Mitarbeiter!$D48="",DATE(2028,5,0),Mitarbeiter!$D48),TODAY()),Einstellungen!$F$13:$F$67)))*N(Mitarbeiter!$E48)/IF(Einstellungen!$C$11="7 Tage",7,5),N('Ist-Stunden'!AG48)),MAX(IF(Einstellungen!$C$11="7 Tage",MAX(0,(MIN(DATE(2028,5,0),IF(Mitarbeiter!$D48="",DATE(2028,5,0),Mitarbeiter!$D48),TODAY()))-(MAX(DATE(2028,4,1),Mitarbeiter!$C48))+1),MAX(0,NETWORKDAYS(MAX(DATE(2028,4,1),Mitarbeiter!$C48),MIN(DATE(2028,5,0),IF(Mitarbeiter!$D48="",DATE(2028,5,0),Mitarbeiter!$D48),TODAY()),Einstellungen!$F$13:$F$67)))*N(Mitarbeiter!$E48)/IF(Einstellungen!$C$11="7 Tage",7,5),N('Ist-Stunden'!AG48)+(N(Krankheitstage!BF48)+N(Krankheitstage!BR48))*N($C48))))</f>
        <v/>
      </c>
      <c r="BL48" s="76">
        <f>IF($B48="",0,IF(Einstellungen!$C$10="Ja",MAX(IF(Einstellungen!$C$11="7 Tage",MAX(0,(MIN(DATE(2028,6,0),IF(Mitarbeiter!$D48="",DATE(2028,6,0),Mitarbeiter!$D48),TODAY()))-(MAX(DATE(2028,5,1),Mitarbeiter!$C48))+1),MAX(0,NETWORKDAYS(MAX(DATE(2028,5,1),Mitarbeiter!$C48),MIN(DATE(2028,6,0),IF(Mitarbeiter!$D48="",DATE(2028,6,0),Mitarbeiter!$D48),TODAY()),Einstellungen!$F$13:$F$67)))*N(Mitarbeiter!$E48)/IF(Einstellungen!$C$11="7 Tage",7,5),N('Ist-Stunden'!AH48)),MAX(IF(Einstellungen!$C$11="7 Tage",MAX(0,(MIN(DATE(2028,6,0),IF(Mitarbeiter!$D48="",DATE(2028,6,0),Mitarbeiter!$D48),TODAY()))-(MAX(DATE(2028,5,1),Mitarbeiter!$C48))+1),MAX(0,NETWORKDAYS(MAX(DATE(2028,5,1),Mitarbeiter!$C48),MIN(DATE(2028,6,0),IF(Mitarbeiter!$D48="",DATE(2028,6,0),Mitarbeiter!$D48),TODAY()),Einstellungen!$F$13:$F$67)))*N(Mitarbeiter!$E48)/IF(Einstellungen!$C$11="7 Tage",7,5),N('Ist-Stunden'!AH48)+(N(Krankheitstage!BG48)+N(Krankheitstage!BS48))*N($C48))))</f>
        <v/>
      </c>
      <c r="BM48" s="76">
        <f>IF($B48="",0,IF(Einstellungen!$C$10="Ja",MAX(IF(Einstellungen!$C$11="7 Tage",MAX(0,(MIN(DATE(2028,7,0),IF(Mitarbeiter!$D48="",DATE(2028,7,0),Mitarbeiter!$D48),TODAY()))-(MAX(DATE(2028,6,1),Mitarbeiter!$C48))+1),MAX(0,NETWORKDAYS(MAX(DATE(2028,6,1),Mitarbeiter!$C48),MIN(DATE(2028,7,0),IF(Mitarbeiter!$D48="",DATE(2028,7,0),Mitarbeiter!$D48),TODAY()),Einstellungen!$F$13:$F$67)))*N(Mitarbeiter!$E48)/IF(Einstellungen!$C$11="7 Tage",7,5),N('Ist-Stunden'!AI48)),MAX(IF(Einstellungen!$C$11="7 Tage",MAX(0,(MIN(DATE(2028,7,0),IF(Mitarbeiter!$D48="",DATE(2028,7,0),Mitarbeiter!$D48),TODAY()))-(MAX(DATE(2028,6,1),Mitarbeiter!$C48))+1),MAX(0,NETWORKDAYS(MAX(DATE(2028,6,1),Mitarbeiter!$C48),MIN(DATE(2028,7,0),IF(Mitarbeiter!$D48="",DATE(2028,7,0),Mitarbeiter!$D48),TODAY()),Einstellungen!$F$13:$F$67)))*N(Mitarbeiter!$E48)/IF(Einstellungen!$C$11="7 Tage",7,5),N('Ist-Stunden'!AI48)+(N(Krankheitstage!BH48)+N(Krankheitstage!BT48))*N($C48))))</f>
        <v/>
      </c>
      <c r="BN48" s="76">
        <f>IF($B48="",0,IF(Einstellungen!$C$10="Ja",MAX(IF(Einstellungen!$C$11="7 Tage",MAX(0,(MIN(DATE(2028,8,0),IF(Mitarbeiter!$D48="",DATE(2028,8,0),Mitarbeiter!$D48),TODAY()))-(MAX(DATE(2028,7,1),Mitarbeiter!$C48))+1),MAX(0,NETWORKDAYS(MAX(DATE(2028,7,1),Mitarbeiter!$C48),MIN(DATE(2028,8,0),IF(Mitarbeiter!$D48="",DATE(2028,8,0),Mitarbeiter!$D48),TODAY()),Einstellungen!$F$13:$F$67)))*N(Mitarbeiter!$E48)/IF(Einstellungen!$C$11="7 Tage",7,5),N('Ist-Stunden'!AJ48)),MAX(IF(Einstellungen!$C$11="7 Tage",MAX(0,(MIN(DATE(2028,8,0),IF(Mitarbeiter!$D48="",DATE(2028,8,0),Mitarbeiter!$D48),TODAY()))-(MAX(DATE(2028,7,1),Mitarbeiter!$C48))+1),MAX(0,NETWORKDAYS(MAX(DATE(2028,7,1),Mitarbeiter!$C48),MIN(DATE(2028,8,0),IF(Mitarbeiter!$D48="",DATE(2028,8,0),Mitarbeiter!$D48),TODAY()),Einstellungen!$F$13:$F$67)))*N(Mitarbeiter!$E48)/IF(Einstellungen!$C$11="7 Tage",7,5),N('Ist-Stunden'!AJ48)+(N(Krankheitstage!BI48)+N(Krankheitstage!BU48))*N($C48))))</f>
        <v/>
      </c>
      <c r="BO48" s="76">
        <f>IF($B48="",0,IF(Einstellungen!$C$10="Ja",MAX(IF(Einstellungen!$C$11="7 Tage",MAX(0,(MIN(DATE(2028,9,0),IF(Mitarbeiter!$D48="",DATE(2028,9,0),Mitarbeiter!$D48),TODAY()))-(MAX(DATE(2028,8,1),Mitarbeiter!$C48))+1),MAX(0,NETWORKDAYS(MAX(DATE(2028,8,1),Mitarbeiter!$C48),MIN(DATE(2028,9,0),IF(Mitarbeiter!$D48="",DATE(2028,9,0),Mitarbeiter!$D48),TODAY()),Einstellungen!$F$13:$F$67)))*N(Mitarbeiter!$E48)/IF(Einstellungen!$C$11="7 Tage",7,5),N('Ist-Stunden'!AK48)),MAX(IF(Einstellungen!$C$11="7 Tage",MAX(0,(MIN(DATE(2028,9,0),IF(Mitarbeiter!$D48="",DATE(2028,9,0),Mitarbeiter!$D48),TODAY()))-(MAX(DATE(2028,8,1),Mitarbeiter!$C48))+1),MAX(0,NETWORKDAYS(MAX(DATE(2028,8,1),Mitarbeiter!$C48),MIN(DATE(2028,9,0),IF(Mitarbeiter!$D48="",DATE(2028,9,0),Mitarbeiter!$D48),TODAY()),Einstellungen!$F$13:$F$67)))*N(Mitarbeiter!$E48)/IF(Einstellungen!$C$11="7 Tage",7,5),N('Ist-Stunden'!AK48)+(N(Krankheitstage!BJ48)+N(Krankheitstage!BV48))*N($C48))))</f>
        <v/>
      </c>
      <c r="BP48" s="76">
        <f>IF($B48="",0,IF(Einstellungen!$C$10="Ja",MAX(IF(Einstellungen!$C$11="7 Tage",MAX(0,(MIN(DATE(2028,10,0),IF(Mitarbeiter!$D48="",DATE(2028,10,0),Mitarbeiter!$D48),TODAY()))-(MAX(DATE(2028,9,1),Mitarbeiter!$C48))+1),MAX(0,NETWORKDAYS(MAX(DATE(2028,9,1),Mitarbeiter!$C48),MIN(DATE(2028,10,0),IF(Mitarbeiter!$D48="",DATE(2028,10,0),Mitarbeiter!$D48),TODAY()),Einstellungen!$F$13:$F$67)))*N(Mitarbeiter!$E48)/IF(Einstellungen!$C$11="7 Tage",7,5),N('Ist-Stunden'!AL48)),MAX(IF(Einstellungen!$C$11="7 Tage",MAX(0,(MIN(DATE(2028,10,0),IF(Mitarbeiter!$D48="",DATE(2028,10,0),Mitarbeiter!$D48),TODAY()))-(MAX(DATE(2028,9,1),Mitarbeiter!$C48))+1),MAX(0,NETWORKDAYS(MAX(DATE(2028,9,1),Mitarbeiter!$C48),MIN(DATE(2028,10,0),IF(Mitarbeiter!$D48="",DATE(2028,10,0),Mitarbeiter!$D48),TODAY()),Einstellungen!$F$13:$F$67)))*N(Mitarbeiter!$E48)/IF(Einstellungen!$C$11="7 Tage",7,5),N('Ist-Stunden'!AL48)+(N(Krankheitstage!BK48)+N(Krankheitstage!BW48))*N($C48))))</f>
        <v/>
      </c>
      <c r="BQ48" s="76">
        <f>IF($B48="",0,IF(Einstellungen!$C$10="Ja",MAX(IF(Einstellungen!$C$11="7 Tage",MAX(0,(MIN(DATE(2028,11,0),IF(Mitarbeiter!$D48="",DATE(2028,11,0),Mitarbeiter!$D48),TODAY()))-(MAX(DATE(2028,10,1),Mitarbeiter!$C48))+1),MAX(0,NETWORKDAYS(MAX(DATE(2028,10,1),Mitarbeiter!$C48),MIN(DATE(2028,11,0),IF(Mitarbeiter!$D48="",DATE(2028,11,0),Mitarbeiter!$D48),TODAY()),Einstellungen!$F$13:$F$67)))*N(Mitarbeiter!$E48)/IF(Einstellungen!$C$11="7 Tage",7,5),N('Ist-Stunden'!AM48)),MAX(IF(Einstellungen!$C$11="7 Tage",MAX(0,(MIN(DATE(2028,11,0),IF(Mitarbeiter!$D48="",DATE(2028,11,0),Mitarbeiter!$D48),TODAY()))-(MAX(DATE(2028,10,1),Mitarbeiter!$C48))+1),MAX(0,NETWORKDAYS(MAX(DATE(2028,10,1),Mitarbeiter!$C48),MIN(DATE(2028,11,0),IF(Mitarbeiter!$D48="",DATE(2028,11,0),Mitarbeiter!$D48),TODAY()),Einstellungen!$F$13:$F$67)))*N(Mitarbeiter!$E48)/IF(Einstellungen!$C$11="7 Tage",7,5),N('Ist-Stunden'!AM48)+(N(Krankheitstage!BL48)+N(Krankheitstage!BX48))*N($C48))))</f>
        <v/>
      </c>
      <c r="BR48" s="76">
        <f>IF($B48="",0,IF(Einstellungen!$C$10="Ja",MAX(IF(Einstellungen!$C$11="7 Tage",MAX(0,(MIN(DATE(2028,12,0),IF(Mitarbeiter!$D48="",DATE(2028,12,0),Mitarbeiter!$D48),TODAY()))-(MAX(DATE(2028,11,1),Mitarbeiter!$C48))+1),MAX(0,NETWORKDAYS(MAX(DATE(2028,11,1),Mitarbeiter!$C48),MIN(DATE(2028,12,0),IF(Mitarbeiter!$D48="",DATE(2028,12,0),Mitarbeiter!$D48),TODAY()),Einstellungen!$F$13:$F$67)))*N(Mitarbeiter!$E48)/IF(Einstellungen!$C$11="7 Tage",7,5),N('Ist-Stunden'!AN48)),MAX(IF(Einstellungen!$C$11="7 Tage",MAX(0,(MIN(DATE(2028,12,0),IF(Mitarbeiter!$D48="",DATE(2028,12,0),Mitarbeiter!$D48),TODAY()))-(MAX(DATE(2028,11,1),Mitarbeiter!$C48))+1),MAX(0,NETWORKDAYS(MAX(DATE(2028,11,1),Mitarbeiter!$C48),MIN(DATE(2028,12,0),IF(Mitarbeiter!$D48="",DATE(2028,12,0),Mitarbeiter!$D48),TODAY()),Einstellungen!$F$13:$F$67)))*N(Mitarbeiter!$E48)/IF(Einstellungen!$C$11="7 Tage",7,5),N('Ist-Stunden'!AN48)+(N(Krankheitstage!BM48)+N(Krankheitstage!BY48))*N($C48))))</f>
        <v/>
      </c>
      <c r="BS48" s="76">
        <f>IF($B48="",0,IF(Einstellungen!$C$10="Ja",MAX(IF(Einstellungen!$C$11="7 Tage",MAX(0,(MIN(DATE(2028,13,0),IF(Mitarbeiter!$D48="",DATE(2028,13,0),Mitarbeiter!$D48),TODAY()))-(MAX(DATE(2028,12,1),Mitarbeiter!$C48))+1),MAX(0,NETWORKDAYS(MAX(DATE(2028,12,1),Mitarbeiter!$C48),MIN(DATE(2028,13,0),IF(Mitarbeiter!$D48="",DATE(2028,13,0),Mitarbeiter!$D48),TODAY()),Einstellungen!$F$13:$F$67)))*N(Mitarbeiter!$E48)/IF(Einstellungen!$C$11="7 Tage",7,5),N('Ist-Stunden'!AO48)),MAX(IF(Einstellungen!$C$11="7 Tage",MAX(0,(MIN(DATE(2028,13,0),IF(Mitarbeiter!$D48="",DATE(2028,13,0),Mitarbeiter!$D48),TODAY()))-(MAX(DATE(2028,12,1),Mitarbeiter!$C48))+1),MAX(0,NETWORKDAYS(MAX(DATE(2028,12,1),Mitarbeiter!$C48),MIN(DATE(2028,13,0),IF(Mitarbeiter!$D48="",DATE(2028,13,0),Mitarbeiter!$D48),TODAY()),Einstellungen!$F$13:$F$67)))*N(Mitarbeiter!$E48)/IF(Einstellungen!$C$11="7 Tage",7,5),N('Ist-Stunden'!AO48)+(N(Krankheitstage!BN48)+N(Krankheitstage!BZ48))*N($C48))))</f>
        <v/>
      </c>
      <c r="BT48" s="76">
        <f>IF($B48="",0,IF(Einstellungen!$C$10="Ja",MAX(IF(Einstellungen!$C$11="7 Tage",MAX(0,(MIN(DATE(2029,2,0),IF(Mitarbeiter!$D48="",DATE(2029,2,0),Mitarbeiter!$D48),TODAY()))-(MAX(DATE(2029,1,1),Mitarbeiter!$C48))+1),MAX(0,NETWORKDAYS(MAX(DATE(2029,1,1),Mitarbeiter!$C48),MIN(DATE(2029,2,0),IF(Mitarbeiter!$D48="",DATE(2029,2,0),Mitarbeiter!$D48),TODAY()),Einstellungen!$F$13:$F$67)))*N(Mitarbeiter!$E48)/IF(Einstellungen!$C$11="7 Tage",7,5),N('Ist-Stunden'!AP48)),MAX(IF(Einstellungen!$C$11="7 Tage",MAX(0,(MIN(DATE(2029,2,0),IF(Mitarbeiter!$D48="",DATE(2029,2,0),Mitarbeiter!$D48),TODAY()))-(MAX(DATE(2029,1,1),Mitarbeiter!$C48))+1),MAX(0,NETWORKDAYS(MAX(DATE(2029,1,1),Mitarbeiter!$C48),MIN(DATE(2029,2,0),IF(Mitarbeiter!$D48="",DATE(2029,2,0),Mitarbeiter!$D48),TODAY()),Einstellungen!$F$13:$F$67)))*N(Mitarbeiter!$E48)/IF(Einstellungen!$C$11="7 Tage",7,5),N('Ist-Stunden'!AP48)+(N(Krankheitstage!CA48)+N(Krankheitstage!CM48))*N($C48))))</f>
        <v/>
      </c>
      <c r="BU48" s="76">
        <f>IF($B48="",0,IF(Einstellungen!$C$10="Ja",MAX(IF(Einstellungen!$C$11="7 Tage",MAX(0,(MIN(DATE(2029,3,0),IF(Mitarbeiter!$D48="",DATE(2029,3,0),Mitarbeiter!$D48),TODAY()))-(MAX(DATE(2029,2,1),Mitarbeiter!$C48))+1),MAX(0,NETWORKDAYS(MAX(DATE(2029,2,1),Mitarbeiter!$C48),MIN(DATE(2029,3,0),IF(Mitarbeiter!$D48="",DATE(2029,3,0),Mitarbeiter!$D48),TODAY()),Einstellungen!$F$13:$F$67)))*N(Mitarbeiter!$E48)/IF(Einstellungen!$C$11="7 Tage",7,5),N('Ist-Stunden'!AQ48)),MAX(IF(Einstellungen!$C$11="7 Tage",MAX(0,(MIN(DATE(2029,3,0),IF(Mitarbeiter!$D48="",DATE(2029,3,0),Mitarbeiter!$D48),TODAY()))-(MAX(DATE(2029,2,1),Mitarbeiter!$C48))+1),MAX(0,NETWORKDAYS(MAX(DATE(2029,2,1),Mitarbeiter!$C48),MIN(DATE(2029,3,0),IF(Mitarbeiter!$D48="",DATE(2029,3,0),Mitarbeiter!$D48),TODAY()),Einstellungen!$F$13:$F$67)))*N(Mitarbeiter!$E48)/IF(Einstellungen!$C$11="7 Tage",7,5),N('Ist-Stunden'!AQ48)+(N(Krankheitstage!CB48)+N(Krankheitstage!CN48))*N($C48))))</f>
        <v/>
      </c>
      <c r="BV48" s="76">
        <f>IF($B48="",0,IF(Einstellungen!$C$10="Ja",MAX(IF(Einstellungen!$C$11="7 Tage",MAX(0,(MIN(DATE(2029,4,0),IF(Mitarbeiter!$D48="",DATE(2029,4,0),Mitarbeiter!$D48),TODAY()))-(MAX(DATE(2029,3,1),Mitarbeiter!$C48))+1),MAX(0,NETWORKDAYS(MAX(DATE(2029,3,1),Mitarbeiter!$C48),MIN(DATE(2029,4,0),IF(Mitarbeiter!$D48="",DATE(2029,4,0),Mitarbeiter!$D48),TODAY()),Einstellungen!$F$13:$F$67)))*N(Mitarbeiter!$E48)/IF(Einstellungen!$C$11="7 Tage",7,5),N('Ist-Stunden'!AR48)),MAX(IF(Einstellungen!$C$11="7 Tage",MAX(0,(MIN(DATE(2029,4,0),IF(Mitarbeiter!$D48="",DATE(2029,4,0),Mitarbeiter!$D48),TODAY()))-(MAX(DATE(2029,3,1),Mitarbeiter!$C48))+1),MAX(0,NETWORKDAYS(MAX(DATE(2029,3,1),Mitarbeiter!$C48),MIN(DATE(2029,4,0),IF(Mitarbeiter!$D48="",DATE(2029,4,0),Mitarbeiter!$D48),TODAY()),Einstellungen!$F$13:$F$67)))*N(Mitarbeiter!$E48)/IF(Einstellungen!$C$11="7 Tage",7,5),N('Ist-Stunden'!AR48)+(N(Krankheitstage!CC48)+N(Krankheitstage!CO48))*N($C48))))</f>
        <v/>
      </c>
      <c r="BW48" s="76">
        <f>IF($B48="",0,IF(Einstellungen!$C$10="Ja",MAX(IF(Einstellungen!$C$11="7 Tage",MAX(0,(MIN(DATE(2029,5,0),IF(Mitarbeiter!$D48="",DATE(2029,5,0),Mitarbeiter!$D48),TODAY()))-(MAX(DATE(2029,4,1),Mitarbeiter!$C48))+1),MAX(0,NETWORKDAYS(MAX(DATE(2029,4,1),Mitarbeiter!$C48),MIN(DATE(2029,5,0),IF(Mitarbeiter!$D48="",DATE(2029,5,0),Mitarbeiter!$D48),TODAY()),Einstellungen!$F$13:$F$67)))*N(Mitarbeiter!$E48)/IF(Einstellungen!$C$11="7 Tage",7,5),N('Ist-Stunden'!AS48)),MAX(IF(Einstellungen!$C$11="7 Tage",MAX(0,(MIN(DATE(2029,5,0),IF(Mitarbeiter!$D48="",DATE(2029,5,0),Mitarbeiter!$D48),TODAY()))-(MAX(DATE(2029,4,1),Mitarbeiter!$C48))+1),MAX(0,NETWORKDAYS(MAX(DATE(2029,4,1),Mitarbeiter!$C48),MIN(DATE(2029,5,0),IF(Mitarbeiter!$D48="",DATE(2029,5,0),Mitarbeiter!$D48),TODAY()),Einstellungen!$F$13:$F$67)))*N(Mitarbeiter!$E48)/IF(Einstellungen!$C$11="7 Tage",7,5),N('Ist-Stunden'!AS48)+(N(Krankheitstage!CD48)+N(Krankheitstage!CP48))*N($C48))))</f>
        <v/>
      </c>
      <c r="BX48" s="76">
        <f>IF($B48="",0,IF(Einstellungen!$C$10="Ja",MAX(IF(Einstellungen!$C$11="7 Tage",MAX(0,(MIN(DATE(2029,6,0),IF(Mitarbeiter!$D48="",DATE(2029,6,0),Mitarbeiter!$D48),TODAY()))-(MAX(DATE(2029,5,1),Mitarbeiter!$C48))+1),MAX(0,NETWORKDAYS(MAX(DATE(2029,5,1),Mitarbeiter!$C48),MIN(DATE(2029,6,0),IF(Mitarbeiter!$D48="",DATE(2029,6,0),Mitarbeiter!$D48),TODAY()),Einstellungen!$F$13:$F$67)))*N(Mitarbeiter!$E48)/IF(Einstellungen!$C$11="7 Tage",7,5),N('Ist-Stunden'!AT48)),MAX(IF(Einstellungen!$C$11="7 Tage",MAX(0,(MIN(DATE(2029,6,0),IF(Mitarbeiter!$D48="",DATE(2029,6,0),Mitarbeiter!$D48),TODAY()))-(MAX(DATE(2029,5,1),Mitarbeiter!$C48))+1),MAX(0,NETWORKDAYS(MAX(DATE(2029,5,1),Mitarbeiter!$C48),MIN(DATE(2029,6,0),IF(Mitarbeiter!$D48="",DATE(2029,6,0),Mitarbeiter!$D48),TODAY()),Einstellungen!$F$13:$F$67)))*N(Mitarbeiter!$E48)/IF(Einstellungen!$C$11="7 Tage",7,5),N('Ist-Stunden'!AT48)+(N(Krankheitstage!CE48)+N(Krankheitstage!CQ48))*N($C48))))</f>
        <v/>
      </c>
      <c r="BY48" s="76">
        <f>IF($B48="",0,IF(Einstellungen!$C$10="Ja",MAX(IF(Einstellungen!$C$11="7 Tage",MAX(0,(MIN(DATE(2029,7,0),IF(Mitarbeiter!$D48="",DATE(2029,7,0),Mitarbeiter!$D48),TODAY()))-(MAX(DATE(2029,6,1),Mitarbeiter!$C48))+1),MAX(0,NETWORKDAYS(MAX(DATE(2029,6,1),Mitarbeiter!$C48),MIN(DATE(2029,7,0),IF(Mitarbeiter!$D48="",DATE(2029,7,0),Mitarbeiter!$D48),TODAY()),Einstellungen!$F$13:$F$67)))*N(Mitarbeiter!$E48)/IF(Einstellungen!$C$11="7 Tage",7,5),N('Ist-Stunden'!AU48)),MAX(IF(Einstellungen!$C$11="7 Tage",MAX(0,(MIN(DATE(2029,7,0),IF(Mitarbeiter!$D48="",DATE(2029,7,0),Mitarbeiter!$D48),TODAY()))-(MAX(DATE(2029,6,1),Mitarbeiter!$C48))+1),MAX(0,NETWORKDAYS(MAX(DATE(2029,6,1),Mitarbeiter!$C48),MIN(DATE(2029,7,0),IF(Mitarbeiter!$D48="",DATE(2029,7,0),Mitarbeiter!$D48),TODAY()),Einstellungen!$F$13:$F$67)))*N(Mitarbeiter!$E48)/IF(Einstellungen!$C$11="7 Tage",7,5),N('Ist-Stunden'!AU48)+(N(Krankheitstage!CF48)+N(Krankheitstage!CR48))*N($C48))))</f>
        <v/>
      </c>
      <c r="BZ48" s="76">
        <f>IF($B48="",0,IF(Einstellungen!$C$10="Ja",MAX(IF(Einstellungen!$C$11="7 Tage",MAX(0,(MIN(DATE(2029,8,0),IF(Mitarbeiter!$D48="",DATE(2029,8,0),Mitarbeiter!$D48),TODAY()))-(MAX(DATE(2029,7,1),Mitarbeiter!$C48))+1),MAX(0,NETWORKDAYS(MAX(DATE(2029,7,1),Mitarbeiter!$C48),MIN(DATE(2029,8,0),IF(Mitarbeiter!$D48="",DATE(2029,8,0),Mitarbeiter!$D48),TODAY()),Einstellungen!$F$13:$F$67)))*N(Mitarbeiter!$E48)/IF(Einstellungen!$C$11="7 Tage",7,5),N('Ist-Stunden'!AV48)),MAX(IF(Einstellungen!$C$11="7 Tage",MAX(0,(MIN(DATE(2029,8,0),IF(Mitarbeiter!$D48="",DATE(2029,8,0),Mitarbeiter!$D48),TODAY()))-(MAX(DATE(2029,7,1),Mitarbeiter!$C48))+1),MAX(0,NETWORKDAYS(MAX(DATE(2029,7,1),Mitarbeiter!$C48),MIN(DATE(2029,8,0),IF(Mitarbeiter!$D48="",DATE(2029,8,0),Mitarbeiter!$D48),TODAY()),Einstellungen!$F$13:$F$67)))*N(Mitarbeiter!$E48)/IF(Einstellungen!$C$11="7 Tage",7,5),N('Ist-Stunden'!AV48)+(N(Krankheitstage!CG48)+N(Krankheitstage!CS48))*N($C48))))</f>
        <v/>
      </c>
      <c r="CA48" s="76">
        <f>IF($B48="",0,IF(Einstellungen!$C$10="Ja",MAX(IF(Einstellungen!$C$11="7 Tage",MAX(0,(MIN(DATE(2029,9,0),IF(Mitarbeiter!$D48="",DATE(2029,9,0),Mitarbeiter!$D48),TODAY()))-(MAX(DATE(2029,8,1),Mitarbeiter!$C48))+1),MAX(0,NETWORKDAYS(MAX(DATE(2029,8,1),Mitarbeiter!$C48),MIN(DATE(2029,9,0),IF(Mitarbeiter!$D48="",DATE(2029,9,0),Mitarbeiter!$D48),TODAY()),Einstellungen!$F$13:$F$67)))*N(Mitarbeiter!$E48)/IF(Einstellungen!$C$11="7 Tage",7,5),N('Ist-Stunden'!AW48)),MAX(IF(Einstellungen!$C$11="7 Tage",MAX(0,(MIN(DATE(2029,9,0),IF(Mitarbeiter!$D48="",DATE(2029,9,0),Mitarbeiter!$D48),TODAY()))-(MAX(DATE(2029,8,1),Mitarbeiter!$C48))+1),MAX(0,NETWORKDAYS(MAX(DATE(2029,8,1),Mitarbeiter!$C48),MIN(DATE(2029,9,0),IF(Mitarbeiter!$D48="",DATE(2029,9,0),Mitarbeiter!$D48),TODAY()),Einstellungen!$F$13:$F$67)))*N(Mitarbeiter!$E48)/IF(Einstellungen!$C$11="7 Tage",7,5),N('Ist-Stunden'!AW48)+(N(Krankheitstage!CH48)+N(Krankheitstage!CT48))*N($C48))))</f>
        <v/>
      </c>
      <c r="CB48" s="76">
        <f>IF($B48="",0,IF(Einstellungen!$C$10="Ja",MAX(IF(Einstellungen!$C$11="7 Tage",MAX(0,(MIN(DATE(2029,10,0),IF(Mitarbeiter!$D48="",DATE(2029,10,0),Mitarbeiter!$D48),TODAY()))-(MAX(DATE(2029,9,1),Mitarbeiter!$C48))+1),MAX(0,NETWORKDAYS(MAX(DATE(2029,9,1),Mitarbeiter!$C48),MIN(DATE(2029,10,0),IF(Mitarbeiter!$D48="",DATE(2029,10,0),Mitarbeiter!$D48),TODAY()),Einstellungen!$F$13:$F$67)))*N(Mitarbeiter!$E48)/IF(Einstellungen!$C$11="7 Tage",7,5),N('Ist-Stunden'!AX48)),MAX(IF(Einstellungen!$C$11="7 Tage",MAX(0,(MIN(DATE(2029,10,0),IF(Mitarbeiter!$D48="",DATE(2029,10,0),Mitarbeiter!$D48),TODAY()))-(MAX(DATE(2029,9,1),Mitarbeiter!$C48))+1),MAX(0,NETWORKDAYS(MAX(DATE(2029,9,1),Mitarbeiter!$C48),MIN(DATE(2029,10,0),IF(Mitarbeiter!$D48="",DATE(2029,10,0),Mitarbeiter!$D48),TODAY()),Einstellungen!$F$13:$F$67)))*N(Mitarbeiter!$E48)/IF(Einstellungen!$C$11="7 Tage",7,5),N('Ist-Stunden'!AX48)+(N(Krankheitstage!CI48)+N(Krankheitstage!CU48))*N($C48))))</f>
        <v/>
      </c>
      <c r="CC48" s="76">
        <f>IF($B48="",0,IF(Einstellungen!$C$10="Ja",MAX(IF(Einstellungen!$C$11="7 Tage",MAX(0,(MIN(DATE(2029,11,0),IF(Mitarbeiter!$D48="",DATE(2029,11,0),Mitarbeiter!$D48),TODAY()))-(MAX(DATE(2029,10,1),Mitarbeiter!$C48))+1),MAX(0,NETWORKDAYS(MAX(DATE(2029,10,1),Mitarbeiter!$C48),MIN(DATE(2029,11,0),IF(Mitarbeiter!$D48="",DATE(2029,11,0),Mitarbeiter!$D48),TODAY()),Einstellungen!$F$13:$F$67)))*N(Mitarbeiter!$E48)/IF(Einstellungen!$C$11="7 Tage",7,5),N('Ist-Stunden'!AY48)),MAX(IF(Einstellungen!$C$11="7 Tage",MAX(0,(MIN(DATE(2029,11,0),IF(Mitarbeiter!$D48="",DATE(2029,11,0),Mitarbeiter!$D48),TODAY()))-(MAX(DATE(2029,10,1),Mitarbeiter!$C48))+1),MAX(0,NETWORKDAYS(MAX(DATE(2029,10,1),Mitarbeiter!$C48),MIN(DATE(2029,11,0),IF(Mitarbeiter!$D48="",DATE(2029,11,0),Mitarbeiter!$D48),TODAY()),Einstellungen!$F$13:$F$67)))*N(Mitarbeiter!$E48)/IF(Einstellungen!$C$11="7 Tage",7,5),N('Ist-Stunden'!AY48)+(N(Krankheitstage!CJ48)+N(Krankheitstage!CV48))*N($C48))))</f>
        <v/>
      </c>
      <c r="CD48" s="76">
        <f>IF($B48="",0,IF(Einstellungen!$C$10="Ja",MAX(IF(Einstellungen!$C$11="7 Tage",MAX(0,(MIN(DATE(2029,12,0),IF(Mitarbeiter!$D48="",DATE(2029,12,0),Mitarbeiter!$D48),TODAY()))-(MAX(DATE(2029,11,1),Mitarbeiter!$C48))+1),MAX(0,NETWORKDAYS(MAX(DATE(2029,11,1),Mitarbeiter!$C48),MIN(DATE(2029,12,0),IF(Mitarbeiter!$D48="",DATE(2029,12,0),Mitarbeiter!$D48),TODAY()),Einstellungen!$F$13:$F$67)))*N(Mitarbeiter!$E48)/IF(Einstellungen!$C$11="7 Tage",7,5),N('Ist-Stunden'!AZ48)),MAX(IF(Einstellungen!$C$11="7 Tage",MAX(0,(MIN(DATE(2029,12,0),IF(Mitarbeiter!$D48="",DATE(2029,12,0),Mitarbeiter!$D48),TODAY()))-(MAX(DATE(2029,11,1),Mitarbeiter!$C48))+1),MAX(0,NETWORKDAYS(MAX(DATE(2029,11,1),Mitarbeiter!$C48),MIN(DATE(2029,12,0),IF(Mitarbeiter!$D48="",DATE(2029,12,0),Mitarbeiter!$D48),TODAY()),Einstellungen!$F$13:$F$67)))*N(Mitarbeiter!$E48)/IF(Einstellungen!$C$11="7 Tage",7,5),N('Ist-Stunden'!AZ48)+(N(Krankheitstage!CK48)+N(Krankheitstage!CW48))*N($C48))))</f>
        <v/>
      </c>
      <c r="CE48" s="76">
        <f>IF($B48="",0,IF(Einstellungen!$C$10="Ja",MAX(IF(Einstellungen!$C$11="7 Tage",MAX(0,(MIN(DATE(2029,13,0),IF(Mitarbeiter!$D48="",DATE(2029,13,0),Mitarbeiter!$D48),TODAY()))-(MAX(DATE(2029,12,1),Mitarbeiter!$C48))+1),MAX(0,NETWORKDAYS(MAX(DATE(2029,12,1),Mitarbeiter!$C48),MIN(DATE(2029,13,0),IF(Mitarbeiter!$D48="",DATE(2029,13,0),Mitarbeiter!$D48),TODAY()),Einstellungen!$F$13:$F$67)))*N(Mitarbeiter!$E48)/IF(Einstellungen!$C$11="7 Tage",7,5),N('Ist-Stunden'!BA48)),MAX(IF(Einstellungen!$C$11="7 Tage",MAX(0,(MIN(DATE(2029,13,0),IF(Mitarbeiter!$D48="",DATE(2029,13,0),Mitarbeiter!$D48),TODAY()))-(MAX(DATE(2029,12,1),Mitarbeiter!$C48))+1),MAX(0,NETWORKDAYS(MAX(DATE(2029,12,1),Mitarbeiter!$C48),MIN(DATE(2029,13,0),IF(Mitarbeiter!$D48="",DATE(2029,13,0),Mitarbeiter!$D48),TODAY()),Einstellungen!$F$13:$F$67)))*N(Mitarbeiter!$E48)/IF(Einstellungen!$C$11="7 Tage",7,5),N('Ist-Stunden'!BA48)+(N(Krankheitstage!CL48)+N(Krankheitstage!CX48))*N($C48))))</f>
        <v/>
      </c>
      <c r="CF48" s="76">
        <f>IF($B48="",0,IF(Einstellungen!$C$10="Ja",MAX(IF(Einstellungen!$C$11="7 Tage",MAX(0,(MIN(DATE(2030,2,0),IF(Mitarbeiter!$D48="",DATE(2030,2,0),Mitarbeiter!$D48),TODAY()))-(MAX(DATE(2030,1,1),Mitarbeiter!$C48))+1),MAX(0,NETWORKDAYS(MAX(DATE(2030,1,1),Mitarbeiter!$C48),MIN(DATE(2030,2,0),IF(Mitarbeiter!$D48="",DATE(2030,2,0),Mitarbeiter!$D48),TODAY()),Einstellungen!$F$13:$F$67)))*N(Mitarbeiter!$E48)/IF(Einstellungen!$C$11="7 Tage",7,5),N('Ist-Stunden'!BB48)),MAX(IF(Einstellungen!$C$11="7 Tage",MAX(0,(MIN(DATE(2030,2,0),IF(Mitarbeiter!$D48="",DATE(2030,2,0),Mitarbeiter!$D48),TODAY()))-(MAX(DATE(2030,1,1),Mitarbeiter!$C48))+1),MAX(0,NETWORKDAYS(MAX(DATE(2030,1,1),Mitarbeiter!$C48),MIN(DATE(2030,2,0),IF(Mitarbeiter!$D48="",DATE(2030,2,0),Mitarbeiter!$D48),TODAY()),Einstellungen!$F$13:$F$67)))*N(Mitarbeiter!$E48)/IF(Einstellungen!$C$11="7 Tage",7,5),N('Ist-Stunden'!BB48)+(N(Krankheitstage!CY48)+N(Krankheitstage!DK48))*N($C48))))</f>
        <v/>
      </c>
      <c r="CG48" s="76">
        <f>IF($B48="",0,IF(Einstellungen!$C$10="Ja",MAX(IF(Einstellungen!$C$11="7 Tage",MAX(0,(MIN(DATE(2030,3,0),IF(Mitarbeiter!$D48="",DATE(2030,3,0),Mitarbeiter!$D48),TODAY()))-(MAX(DATE(2030,2,1),Mitarbeiter!$C48))+1),MAX(0,NETWORKDAYS(MAX(DATE(2030,2,1),Mitarbeiter!$C48),MIN(DATE(2030,3,0),IF(Mitarbeiter!$D48="",DATE(2030,3,0),Mitarbeiter!$D48),TODAY()),Einstellungen!$F$13:$F$67)))*N(Mitarbeiter!$E48)/IF(Einstellungen!$C$11="7 Tage",7,5),N('Ist-Stunden'!BC48)),MAX(IF(Einstellungen!$C$11="7 Tage",MAX(0,(MIN(DATE(2030,3,0),IF(Mitarbeiter!$D48="",DATE(2030,3,0),Mitarbeiter!$D48),TODAY()))-(MAX(DATE(2030,2,1),Mitarbeiter!$C48))+1),MAX(0,NETWORKDAYS(MAX(DATE(2030,2,1),Mitarbeiter!$C48),MIN(DATE(2030,3,0),IF(Mitarbeiter!$D48="",DATE(2030,3,0),Mitarbeiter!$D48),TODAY()),Einstellungen!$F$13:$F$67)))*N(Mitarbeiter!$E48)/IF(Einstellungen!$C$11="7 Tage",7,5),N('Ist-Stunden'!BC48)+(N(Krankheitstage!CZ48)+N(Krankheitstage!DL48))*N($C48))))</f>
        <v/>
      </c>
      <c r="CH48" s="76">
        <f>IF($B48="",0,IF(Einstellungen!$C$10="Ja",MAX(IF(Einstellungen!$C$11="7 Tage",MAX(0,(MIN(DATE(2030,4,0),IF(Mitarbeiter!$D48="",DATE(2030,4,0),Mitarbeiter!$D48),TODAY()))-(MAX(DATE(2030,3,1),Mitarbeiter!$C48))+1),MAX(0,NETWORKDAYS(MAX(DATE(2030,3,1),Mitarbeiter!$C48),MIN(DATE(2030,4,0),IF(Mitarbeiter!$D48="",DATE(2030,4,0),Mitarbeiter!$D48),TODAY()),Einstellungen!$F$13:$F$67)))*N(Mitarbeiter!$E48)/IF(Einstellungen!$C$11="7 Tage",7,5),N('Ist-Stunden'!BD48)),MAX(IF(Einstellungen!$C$11="7 Tage",MAX(0,(MIN(DATE(2030,4,0),IF(Mitarbeiter!$D48="",DATE(2030,4,0),Mitarbeiter!$D48),TODAY()))-(MAX(DATE(2030,3,1),Mitarbeiter!$C48))+1),MAX(0,NETWORKDAYS(MAX(DATE(2030,3,1),Mitarbeiter!$C48),MIN(DATE(2030,4,0),IF(Mitarbeiter!$D48="",DATE(2030,4,0),Mitarbeiter!$D48),TODAY()),Einstellungen!$F$13:$F$67)))*N(Mitarbeiter!$E48)/IF(Einstellungen!$C$11="7 Tage",7,5),N('Ist-Stunden'!BD48)+(N(Krankheitstage!DA48)+N(Krankheitstage!DM48))*N($C48))))</f>
        <v/>
      </c>
      <c r="CI48" s="76">
        <f>IF($B48="",0,IF(Einstellungen!$C$10="Ja",MAX(IF(Einstellungen!$C$11="7 Tage",MAX(0,(MIN(DATE(2030,5,0),IF(Mitarbeiter!$D48="",DATE(2030,5,0),Mitarbeiter!$D48),TODAY()))-(MAX(DATE(2030,4,1),Mitarbeiter!$C48))+1),MAX(0,NETWORKDAYS(MAX(DATE(2030,4,1),Mitarbeiter!$C48),MIN(DATE(2030,5,0),IF(Mitarbeiter!$D48="",DATE(2030,5,0),Mitarbeiter!$D48),TODAY()),Einstellungen!$F$13:$F$67)))*N(Mitarbeiter!$E48)/IF(Einstellungen!$C$11="7 Tage",7,5),N('Ist-Stunden'!BE48)),MAX(IF(Einstellungen!$C$11="7 Tage",MAX(0,(MIN(DATE(2030,5,0),IF(Mitarbeiter!$D48="",DATE(2030,5,0),Mitarbeiter!$D48),TODAY()))-(MAX(DATE(2030,4,1),Mitarbeiter!$C48))+1),MAX(0,NETWORKDAYS(MAX(DATE(2030,4,1),Mitarbeiter!$C48),MIN(DATE(2030,5,0),IF(Mitarbeiter!$D48="",DATE(2030,5,0),Mitarbeiter!$D48),TODAY()),Einstellungen!$F$13:$F$67)))*N(Mitarbeiter!$E48)/IF(Einstellungen!$C$11="7 Tage",7,5),N('Ist-Stunden'!BE48)+(N(Krankheitstage!DB48)+N(Krankheitstage!DN48))*N($C48))))</f>
        <v/>
      </c>
      <c r="CJ48" s="76">
        <f>IF($B48="",0,IF(Einstellungen!$C$10="Ja",MAX(IF(Einstellungen!$C$11="7 Tage",MAX(0,(MIN(DATE(2030,6,0),IF(Mitarbeiter!$D48="",DATE(2030,6,0),Mitarbeiter!$D48),TODAY()))-(MAX(DATE(2030,5,1),Mitarbeiter!$C48))+1),MAX(0,NETWORKDAYS(MAX(DATE(2030,5,1),Mitarbeiter!$C48),MIN(DATE(2030,6,0),IF(Mitarbeiter!$D48="",DATE(2030,6,0),Mitarbeiter!$D48),TODAY()),Einstellungen!$F$13:$F$67)))*N(Mitarbeiter!$E48)/IF(Einstellungen!$C$11="7 Tage",7,5),N('Ist-Stunden'!BF48)),MAX(IF(Einstellungen!$C$11="7 Tage",MAX(0,(MIN(DATE(2030,6,0),IF(Mitarbeiter!$D48="",DATE(2030,6,0),Mitarbeiter!$D48),TODAY()))-(MAX(DATE(2030,5,1),Mitarbeiter!$C48))+1),MAX(0,NETWORKDAYS(MAX(DATE(2030,5,1),Mitarbeiter!$C48),MIN(DATE(2030,6,0),IF(Mitarbeiter!$D48="",DATE(2030,6,0),Mitarbeiter!$D48),TODAY()),Einstellungen!$F$13:$F$67)))*N(Mitarbeiter!$E48)/IF(Einstellungen!$C$11="7 Tage",7,5),N('Ist-Stunden'!BF48)+(N(Krankheitstage!DC48)+N(Krankheitstage!DO48))*N($C48))))</f>
        <v/>
      </c>
      <c r="CK48" s="76">
        <f>IF($B48="",0,IF(Einstellungen!$C$10="Ja",MAX(IF(Einstellungen!$C$11="7 Tage",MAX(0,(MIN(DATE(2030,7,0),IF(Mitarbeiter!$D48="",DATE(2030,7,0),Mitarbeiter!$D48),TODAY()))-(MAX(DATE(2030,6,1),Mitarbeiter!$C48))+1),MAX(0,NETWORKDAYS(MAX(DATE(2030,6,1),Mitarbeiter!$C48),MIN(DATE(2030,7,0),IF(Mitarbeiter!$D48="",DATE(2030,7,0),Mitarbeiter!$D48),TODAY()),Einstellungen!$F$13:$F$67)))*N(Mitarbeiter!$E48)/IF(Einstellungen!$C$11="7 Tage",7,5),N('Ist-Stunden'!BG48)),MAX(IF(Einstellungen!$C$11="7 Tage",MAX(0,(MIN(DATE(2030,7,0),IF(Mitarbeiter!$D48="",DATE(2030,7,0),Mitarbeiter!$D48),TODAY()))-(MAX(DATE(2030,6,1),Mitarbeiter!$C48))+1),MAX(0,NETWORKDAYS(MAX(DATE(2030,6,1),Mitarbeiter!$C48),MIN(DATE(2030,7,0),IF(Mitarbeiter!$D48="",DATE(2030,7,0),Mitarbeiter!$D48),TODAY()),Einstellungen!$F$13:$F$67)))*N(Mitarbeiter!$E48)/IF(Einstellungen!$C$11="7 Tage",7,5),N('Ist-Stunden'!BG48)+(N(Krankheitstage!DD48)+N(Krankheitstage!DP48))*N($C48))))</f>
        <v/>
      </c>
      <c r="CL48" s="76">
        <f>IF($B48="",0,IF(Einstellungen!$C$10="Ja",MAX(IF(Einstellungen!$C$11="7 Tage",MAX(0,(MIN(DATE(2030,8,0),IF(Mitarbeiter!$D48="",DATE(2030,8,0),Mitarbeiter!$D48),TODAY()))-(MAX(DATE(2030,7,1),Mitarbeiter!$C48))+1),MAX(0,NETWORKDAYS(MAX(DATE(2030,7,1),Mitarbeiter!$C48),MIN(DATE(2030,8,0),IF(Mitarbeiter!$D48="",DATE(2030,8,0),Mitarbeiter!$D48),TODAY()),Einstellungen!$F$13:$F$67)))*N(Mitarbeiter!$E48)/IF(Einstellungen!$C$11="7 Tage",7,5),N('Ist-Stunden'!BH48)),MAX(IF(Einstellungen!$C$11="7 Tage",MAX(0,(MIN(DATE(2030,8,0),IF(Mitarbeiter!$D48="",DATE(2030,8,0),Mitarbeiter!$D48),TODAY()))-(MAX(DATE(2030,7,1),Mitarbeiter!$C48))+1),MAX(0,NETWORKDAYS(MAX(DATE(2030,7,1),Mitarbeiter!$C48),MIN(DATE(2030,8,0),IF(Mitarbeiter!$D48="",DATE(2030,8,0),Mitarbeiter!$D48),TODAY()),Einstellungen!$F$13:$F$67)))*N(Mitarbeiter!$E48)/IF(Einstellungen!$C$11="7 Tage",7,5),N('Ist-Stunden'!BH48)+(N(Krankheitstage!DE48)+N(Krankheitstage!DQ48))*N($C48))))</f>
        <v/>
      </c>
      <c r="CM48" s="76">
        <f>IF($B48="",0,IF(Einstellungen!$C$10="Ja",MAX(IF(Einstellungen!$C$11="7 Tage",MAX(0,(MIN(DATE(2030,9,0),IF(Mitarbeiter!$D48="",DATE(2030,9,0),Mitarbeiter!$D48),TODAY()))-(MAX(DATE(2030,8,1),Mitarbeiter!$C48))+1),MAX(0,NETWORKDAYS(MAX(DATE(2030,8,1),Mitarbeiter!$C48),MIN(DATE(2030,9,0),IF(Mitarbeiter!$D48="",DATE(2030,9,0),Mitarbeiter!$D48),TODAY()),Einstellungen!$F$13:$F$67)))*N(Mitarbeiter!$E48)/IF(Einstellungen!$C$11="7 Tage",7,5),N('Ist-Stunden'!BI48)),MAX(IF(Einstellungen!$C$11="7 Tage",MAX(0,(MIN(DATE(2030,9,0),IF(Mitarbeiter!$D48="",DATE(2030,9,0),Mitarbeiter!$D48),TODAY()))-(MAX(DATE(2030,8,1),Mitarbeiter!$C48))+1),MAX(0,NETWORKDAYS(MAX(DATE(2030,8,1),Mitarbeiter!$C48),MIN(DATE(2030,9,0),IF(Mitarbeiter!$D48="",DATE(2030,9,0),Mitarbeiter!$D48),TODAY()),Einstellungen!$F$13:$F$67)))*N(Mitarbeiter!$E48)/IF(Einstellungen!$C$11="7 Tage",7,5),N('Ist-Stunden'!BI48)+(N(Krankheitstage!DF48)+N(Krankheitstage!DR48))*N($C48))))</f>
        <v/>
      </c>
      <c r="CN48" s="76">
        <f>IF($B48="",0,IF(Einstellungen!$C$10="Ja",MAX(IF(Einstellungen!$C$11="7 Tage",MAX(0,(MIN(DATE(2030,10,0),IF(Mitarbeiter!$D48="",DATE(2030,10,0),Mitarbeiter!$D48),TODAY()))-(MAX(DATE(2030,9,1),Mitarbeiter!$C48))+1),MAX(0,NETWORKDAYS(MAX(DATE(2030,9,1),Mitarbeiter!$C48),MIN(DATE(2030,10,0),IF(Mitarbeiter!$D48="",DATE(2030,10,0),Mitarbeiter!$D48),TODAY()),Einstellungen!$F$13:$F$67)))*N(Mitarbeiter!$E48)/IF(Einstellungen!$C$11="7 Tage",7,5),N('Ist-Stunden'!BJ48)),MAX(IF(Einstellungen!$C$11="7 Tage",MAX(0,(MIN(DATE(2030,10,0),IF(Mitarbeiter!$D48="",DATE(2030,10,0),Mitarbeiter!$D48),TODAY()))-(MAX(DATE(2030,9,1),Mitarbeiter!$C48))+1),MAX(0,NETWORKDAYS(MAX(DATE(2030,9,1),Mitarbeiter!$C48),MIN(DATE(2030,10,0),IF(Mitarbeiter!$D48="",DATE(2030,10,0),Mitarbeiter!$D48),TODAY()),Einstellungen!$F$13:$F$67)))*N(Mitarbeiter!$E48)/IF(Einstellungen!$C$11="7 Tage",7,5),N('Ist-Stunden'!BJ48)+(N(Krankheitstage!DG48)+N(Krankheitstage!DS48))*N($C48))))</f>
        <v/>
      </c>
      <c r="CO48" s="76">
        <f>IF($B48="",0,IF(Einstellungen!$C$10="Ja",MAX(IF(Einstellungen!$C$11="7 Tage",MAX(0,(MIN(DATE(2030,11,0),IF(Mitarbeiter!$D48="",DATE(2030,11,0),Mitarbeiter!$D48),TODAY()))-(MAX(DATE(2030,10,1),Mitarbeiter!$C48))+1),MAX(0,NETWORKDAYS(MAX(DATE(2030,10,1),Mitarbeiter!$C48),MIN(DATE(2030,11,0),IF(Mitarbeiter!$D48="",DATE(2030,11,0),Mitarbeiter!$D48),TODAY()),Einstellungen!$F$13:$F$67)))*N(Mitarbeiter!$E48)/IF(Einstellungen!$C$11="7 Tage",7,5),N('Ist-Stunden'!BK48)),MAX(IF(Einstellungen!$C$11="7 Tage",MAX(0,(MIN(DATE(2030,11,0),IF(Mitarbeiter!$D48="",DATE(2030,11,0),Mitarbeiter!$D48),TODAY()))-(MAX(DATE(2030,10,1),Mitarbeiter!$C48))+1),MAX(0,NETWORKDAYS(MAX(DATE(2030,10,1),Mitarbeiter!$C48),MIN(DATE(2030,11,0),IF(Mitarbeiter!$D48="",DATE(2030,11,0),Mitarbeiter!$D48),TODAY()),Einstellungen!$F$13:$F$67)))*N(Mitarbeiter!$E48)/IF(Einstellungen!$C$11="7 Tage",7,5),N('Ist-Stunden'!BK48)+(N(Krankheitstage!DH48)+N(Krankheitstage!DT48))*N($C48))))</f>
        <v/>
      </c>
      <c r="CP48" s="76">
        <f>IF($B48="",0,IF(Einstellungen!$C$10="Ja",MAX(IF(Einstellungen!$C$11="7 Tage",MAX(0,(MIN(DATE(2030,12,0),IF(Mitarbeiter!$D48="",DATE(2030,12,0),Mitarbeiter!$D48),TODAY()))-(MAX(DATE(2030,11,1),Mitarbeiter!$C48))+1),MAX(0,NETWORKDAYS(MAX(DATE(2030,11,1),Mitarbeiter!$C48),MIN(DATE(2030,12,0),IF(Mitarbeiter!$D48="",DATE(2030,12,0),Mitarbeiter!$D48),TODAY()),Einstellungen!$F$13:$F$67)))*N(Mitarbeiter!$E48)/IF(Einstellungen!$C$11="7 Tage",7,5),N('Ist-Stunden'!BL48)),MAX(IF(Einstellungen!$C$11="7 Tage",MAX(0,(MIN(DATE(2030,12,0),IF(Mitarbeiter!$D48="",DATE(2030,12,0),Mitarbeiter!$D48),TODAY()))-(MAX(DATE(2030,11,1),Mitarbeiter!$C48))+1),MAX(0,NETWORKDAYS(MAX(DATE(2030,11,1),Mitarbeiter!$C48),MIN(DATE(2030,12,0),IF(Mitarbeiter!$D48="",DATE(2030,12,0),Mitarbeiter!$D48),TODAY()),Einstellungen!$F$13:$F$67)))*N(Mitarbeiter!$E48)/IF(Einstellungen!$C$11="7 Tage",7,5),N('Ist-Stunden'!BL48)+(N(Krankheitstage!DI48)+N(Krankheitstage!DU48))*N($C48))))</f>
        <v/>
      </c>
      <c r="CQ48" s="76">
        <f>IF($B48="",0,IF(Einstellungen!$C$10="Ja",MAX(IF(Einstellungen!$C$11="7 Tage",MAX(0,(MIN(DATE(2030,13,0),IF(Mitarbeiter!$D48="",DATE(2030,13,0),Mitarbeiter!$D48),TODAY()))-(MAX(DATE(2030,12,1),Mitarbeiter!$C48))+1),MAX(0,NETWORKDAYS(MAX(DATE(2030,12,1),Mitarbeiter!$C48),MIN(DATE(2030,13,0),IF(Mitarbeiter!$D48="",DATE(2030,13,0),Mitarbeiter!$D48),TODAY()),Einstellungen!$F$13:$F$67)))*N(Mitarbeiter!$E48)/IF(Einstellungen!$C$11="7 Tage",7,5),N('Ist-Stunden'!BM48)),MAX(IF(Einstellungen!$C$11="7 Tage",MAX(0,(MIN(DATE(2030,13,0),IF(Mitarbeiter!$D48="",DATE(2030,13,0),Mitarbeiter!$D48),TODAY()))-(MAX(DATE(2030,12,1),Mitarbeiter!$C48))+1),MAX(0,NETWORKDAYS(MAX(DATE(2030,12,1),Mitarbeiter!$C48),MIN(DATE(2030,13,0),IF(Mitarbeiter!$D48="",DATE(2030,13,0),Mitarbeiter!$D48),TODAY()),Einstellungen!$F$13:$F$67)))*N(Mitarbeiter!$E48)/IF(Einstellungen!$C$11="7 Tage",7,5),N('Ist-Stunden'!BM48)+(N(Krankheitstage!DJ48)+N(Krankheitstage!DV48))*N($C48))))</f>
        <v/>
      </c>
    </row>
    <row r="49">
      <c r="A49" s="73">
        <f>IF(Mitarbeiter!B49="","",Mitarbeiter!A49)</f>
        <v/>
      </c>
      <c r="B49" s="6">
        <f>IF(Mitarbeiter!B49="","",Mitarbeiter!B49)</f>
        <v/>
      </c>
      <c r="C49" s="74">
        <f>IF(Mitarbeiter!B49="","",Mitarbeiter!F49)</f>
        <v/>
      </c>
      <c r="D49" s="75">
        <f>N(INDEX(Krankheitstage!$G49:$DV49,1,(Einstellungen!$C$3-2026)*24+1))</f>
        <v/>
      </c>
      <c r="E49" s="75">
        <f>N(INDEX(Krankheitstage!$G49:$DV49,1,(Einstellungen!$C$3-2026)*24+2))</f>
        <v/>
      </c>
      <c r="F49" s="75">
        <f>N(INDEX(Krankheitstage!$G49:$DV49,1,(Einstellungen!$C$3-2026)*24+3))</f>
        <v/>
      </c>
      <c r="G49" s="75">
        <f>N(INDEX(Krankheitstage!$G49:$DV49,1,(Einstellungen!$C$3-2026)*24+4))</f>
        <v/>
      </c>
      <c r="H49" s="75">
        <f>N(INDEX(Krankheitstage!$G49:$DV49,1,(Einstellungen!$C$3-2026)*24+5))</f>
        <v/>
      </c>
      <c r="I49" s="75">
        <f>N(INDEX(Krankheitstage!$G49:$DV49,1,(Einstellungen!$C$3-2026)*24+6))</f>
        <v/>
      </c>
      <c r="J49" s="75">
        <f>N(INDEX(Krankheitstage!$G49:$DV49,1,(Einstellungen!$C$3-2026)*24+7))</f>
        <v/>
      </c>
      <c r="K49" s="75">
        <f>N(INDEX(Krankheitstage!$G49:$DV49,1,(Einstellungen!$C$3-2026)*24+8))</f>
        <v/>
      </c>
      <c r="L49" s="75">
        <f>N(INDEX(Krankheitstage!$G49:$DV49,1,(Einstellungen!$C$3-2026)*24+9))</f>
        <v/>
      </c>
      <c r="M49" s="75">
        <f>N(INDEX(Krankheitstage!$G49:$DV49,1,(Einstellungen!$C$3-2026)*24+10))</f>
        <v/>
      </c>
      <c r="N49" s="75">
        <f>N(INDEX(Krankheitstage!$G49:$DV49,1,(Einstellungen!$C$3-2026)*24+11))</f>
        <v/>
      </c>
      <c r="O49" s="75">
        <f>N(INDEX(Krankheitstage!$G49:$DV49,1,(Einstellungen!$C$3-2026)*24+12))</f>
        <v/>
      </c>
      <c r="P49" s="75">
        <f>IF($B49="","",SUM(D49:O49))</f>
        <v/>
      </c>
      <c r="Q49" s="75">
        <f>N(INDEX(Krankheitstage!$G49:$DV49,1,(Einstellungen!$C$3-2026)*24+13))</f>
        <v/>
      </c>
      <c r="R49" s="75">
        <f>N(INDEX(Krankheitstage!$G49:$DV49,1,(Einstellungen!$C$3-2026)*24+14))</f>
        <v/>
      </c>
      <c r="S49" s="75">
        <f>N(INDEX(Krankheitstage!$G49:$DV49,1,(Einstellungen!$C$3-2026)*24+15))</f>
        <v/>
      </c>
      <c r="T49" s="75">
        <f>N(INDEX(Krankheitstage!$G49:$DV49,1,(Einstellungen!$C$3-2026)*24+16))</f>
        <v/>
      </c>
      <c r="U49" s="75">
        <f>N(INDEX(Krankheitstage!$G49:$DV49,1,(Einstellungen!$C$3-2026)*24+17))</f>
        <v/>
      </c>
      <c r="V49" s="75">
        <f>N(INDEX(Krankheitstage!$G49:$DV49,1,(Einstellungen!$C$3-2026)*24+18))</f>
        <v/>
      </c>
      <c r="W49" s="75">
        <f>N(INDEX(Krankheitstage!$G49:$DV49,1,(Einstellungen!$C$3-2026)*24+19))</f>
        <v/>
      </c>
      <c r="X49" s="75">
        <f>N(INDEX(Krankheitstage!$G49:$DV49,1,(Einstellungen!$C$3-2026)*24+20))</f>
        <v/>
      </c>
      <c r="Y49" s="75">
        <f>N(INDEX(Krankheitstage!$G49:$DV49,1,(Einstellungen!$C$3-2026)*24+21))</f>
        <v/>
      </c>
      <c r="Z49" s="75">
        <f>N(INDEX(Krankheitstage!$G49:$DV49,1,(Einstellungen!$C$3-2026)*24+22))</f>
        <v/>
      </c>
      <c r="AA49" s="75">
        <f>N(INDEX(Krankheitstage!$G49:$DV49,1,(Einstellungen!$C$3-2026)*24+23))</f>
        <v/>
      </c>
      <c r="AB49" s="75">
        <f>N(INDEX(Krankheitstage!$G49:$DV49,1,(Einstellungen!$C$3-2026)*24+24))</f>
        <v/>
      </c>
      <c r="AC49" s="75">
        <f>IF($B49="","",SUM(Q49:AB49))</f>
        <v/>
      </c>
      <c r="AD49" s="75">
        <f>IF($B49="","",SUM(P49,AC49))</f>
        <v/>
      </c>
      <c r="AE49" s="76">
        <f>IF($B49="","",AD49*N(C49))</f>
        <v/>
      </c>
      <c r="AF49" s="75">
        <f>IF($B49="","",Krankheitstage!E49)</f>
        <v/>
      </c>
      <c r="AG49" s="76">
        <f>IF($B49="","",AF49*N(C49))</f>
        <v/>
      </c>
      <c r="AH49" s="76">
        <f>IF($B49="","",INDEX($AJ49:$CQ49,1,(Einstellungen!$C$3-2026)*12+1)+INDEX($AJ49:$CQ49,1,(Einstellungen!$C$3-2026)*12+2)+INDEX($AJ49:$CQ49,1,(Einstellungen!$C$3-2026)*12+3)+INDEX($AJ49:$CQ49,1,(Einstellungen!$C$3-2026)*12+4)+INDEX($AJ49:$CQ49,1,(Einstellungen!$C$3-2026)*12+5)+INDEX($AJ49:$CQ49,1,(Einstellungen!$C$3-2026)*12+6)+INDEX($AJ49:$CQ49,1,(Einstellungen!$C$3-2026)*12+7)+INDEX($AJ49:$CQ49,1,(Einstellungen!$C$3-2026)*12+8)+INDEX($AJ49:$CQ49,1,(Einstellungen!$C$3-2026)*12+9)+INDEX($AJ49:$CQ49,1,(Einstellungen!$C$3-2026)*12+10)+INDEX($AJ49:$CQ49,1,(Einstellungen!$C$3-2026)*12+11)+INDEX($AJ49:$CQ49,1,(Einstellungen!$C$3-2026)*12+12))</f>
        <v/>
      </c>
      <c r="AI49" s="76">
        <f>IF($B49="","",SUM($AJ49:$CQ49))</f>
        <v/>
      </c>
      <c r="AJ49" s="76">
        <f>IF($B49="",0,IF(Einstellungen!$C$10="Ja",MAX(IF(Einstellungen!$C$11="7 Tage",MAX(0,(MIN(DATE(2026,2,0),IF(Mitarbeiter!$D49="",DATE(2026,2,0),Mitarbeiter!$D49),TODAY()))-(MAX(DATE(2026,1,1),Mitarbeiter!$C49))+1),MAX(0,NETWORKDAYS(MAX(DATE(2026,1,1),Mitarbeiter!$C49),MIN(DATE(2026,2,0),IF(Mitarbeiter!$D49="",DATE(2026,2,0),Mitarbeiter!$D49),TODAY()),Einstellungen!$F$13:$F$67)))*N(Mitarbeiter!$E49)/IF(Einstellungen!$C$11="7 Tage",7,5),N('Ist-Stunden'!F49)),MAX(IF(Einstellungen!$C$11="7 Tage",MAX(0,(MIN(DATE(2026,2,0),IF(Mitarbeiter!$D49="",DATE(2026,2,0),Mitarbeiter!$D49),TODAY()))-(MAX(DATE(2026,1,1),Mitarbeiter!$C49))+1),MAX(0,NETWORKDAYS(MAX(DATE(2026,1,1),Mitarbeiter!$C49),MIN(DATE(2026,2,0),IF(Mitarbeiter!$D49="",DATE(2026,2,0),Mitarbeiter!$D49),TODAY()),Einstellungen!$F$13:$F$67)))*N(Mitarbeiter!$E49)/IF(Einstellungen!$C$11="7 Tage",7,5),N('Ist-Stunden'!F49)+(N(Krankheitstage!G49)+N(Krankheitstage!S49))*N($C49))))</f>
        <v/>
      </c>
      <c r="AK49" s="76">
        <f>IF($B49="",0,IF(Einstellungen!$C$10="Ja",MAX(IF(Einstellungen!$C$11="7 Tage",MAX(0,(MIN(DATE(2026,3,0),IF(Mitarbeiter!$D49="",DATE(2026,3,0),Mitarbeiter!$D49),TODAY()))-(MAX(DATE(2026,2,1),Mitarbeiter!$C49))+1),MAX(0,NETWORKDAYS(MAX(DATE(2026,2,1),Mitarbeiter!$C49),MIN(DATE(2026,3,0),IF(Mitarbeiter!$D49="",DATE(2026,3,0),Mitarbeiter!$D49),TODAY()),Einstellungen!$F$13:$F$67)))*N(Mitarbeiter!$E49)/IF(Einstellungen!$C$11="7 Tage",7,5),N('Ist-Stunden'!G49)),MAX(IF(Einstellungen!$C$11="7 Tage",MAX(0,(MIN(DATE(2026,3,0),IF(Mitarbeiter!$D49="",DATE(2026,3,0),Mitarbeiter!$D49),TODAY()))-(MAX(DATE(2026,2,1),Mitarbeiter!$C49))+1),MAX(0,NETWORKDAYS(MAX(DATE(2026,2,1),Mitarbeiter!$C49),MIN(DATE(2026,3,0),IF(Mitarbeiter!$D49="",DATE(2026,3,0),Mitarbeiter!$D49),TODAY()),Einstellungen!$F$13:$F$67)))*N(Mitarbeiter!$E49)/IF(Einstellungen!$C$11="7 Tage",7,5),N('Ist-Stunden'!G49)+(N(Krankheitstage!H49)+N(Krankheitstage!T49))*N($C49))))</f>
        <v/>
      </c>
      <c r="AL49" s="76">
        <f>IF($B49="",0,IF(Einstellungen!$C$10="Ja",MAX(IF(Einstellungen!$C$11="7 Tage",MAX(0,(MIN(DATE(2026,4,0),IF(Mitarbeiter!$D49="",DATE(2026,4,0),Mitarbeiter!$D49),TODAY()))-(MAX(DATE(2026,3,1),Mitarbeiter!$C49))+1),MAX(0,NETWORKDAYS(MAX(DATE(2026,3,1),Mitarbeiter!$C49),MIN(DATE(2026,4,0),IF(Mitarbeiter!$D49="",DATE(2026,4,0),Mitarbeiter!$D49),TODAY()),Einstellungen!$F$13:$F$67)))*N(Mitarbeiter!$E49)/IF(Einstellungen!$C$11="7 Tage",7,5),N('Ist-Stunden'!H49)),MAX(IF(Einstellungen!$C$11="7 Tage",MAX(0,(MIN(DATE(2026,4,0),IF(Mitarbeiter!$D49="",DATE(2026,4,0),Mitarbeiter!$D49),TODAY()))-(MAX(DATE(2026,3,1),Mitarbeiter!$C49))+1),MAX(0,NETWORKDAYS(MAX(DATE(2026,3,1),Mitarbeiter!$C49),MIN(DATE(2026,4,0),IF(Mitarbeiter!$D49="",DATE(2026,4,0),Mitarbeiter!$D49),TODAY()),Einstellungen!$F$13:$F$67)))*N(Mitarbeiter!$E49)/IF(Einstellungen!$C$11="7 Tage",7,5),N('Ist-Stunden'!H49)+(N(Krankheitstage!I49)+N(Krankheitstage!U49))*N($C49))))</f>
        <v/>
      </c>
      <c r="AM49" s="76">
        <f>IF($B49="",0,IF(Einstellungen!$C$10="Ja",MAX(IF(Einstellungen!$C$11="7 Tage",MAX(0,(MIN(DATE(2026,5,0),IF(Mitarbeiter!$D49="",DATE(2026,5,0),Mitarbeiter!$D49),TODAY()))-(MAX(DATE(2026,4,1),Mitarbeiter!$C49))+1),MAX(0,NETWORKDAYS(MAX(DATE(2026,4,1),Mitarbeiter!$C49),MIN(DATE(2026,5,0),IF(Mitarbeiter!$D49="",DATE(2026,5,0),Mitarbeiter!$D49),TODAY()),Einstellungen!$F$13:$F$67)))*N(Mitarbeiter!$E49)/IF(Einstellungen!$C$11="7 Tage",7,5),N('Ist-Stunden'!I49)),MAX(IF(Einstellungen!$C$11="7 Tage",MAX(0,(MIN(DATE(2026,5,0),IF(Mitarbeiter!$D49="",DATE(2026,5,0),Mitarbeiter!$D49),TODAY()))-(MAX(DATE(2026,4,1),Mitarbeiter!$C49))+1),MAX(0,NETWORKDAYS(MAX(DATE(2026,4,1),Mitarbeiter!$C49),MIN(DATE(2026,5,0),IF(Mitarbeiter!$D49="",DATE(2026,5,0),Mitarbeiter!$D49),TODAY()),Einstellungen!$F$13:$F$67)))*N(Mitarbeiter!$E49)/IF(Einstellungen!$C$11="7 Tage",7,5),N('Ist-Stunden'!I49)+(N(Krankheitstage!J49)+N(Krankheitstage!V49))*N($C49))))</f>
        <v/>
      </c>
      <c r="AN49" s="76">
        <f>IF($B49="",0,IF(Einstellungen!$C$10="Ja",MAX(IF(Einstellungen!$C$11="7 Tage",MAX(0,(MIN(DATE(2026,6,0),IF(Mitarbeiter!$D49="",DATE(2026,6,0),Mitarbeiter!$D49),TODAY()))-(MAX(DATE(2026,5,1),Mitarbeiter!$C49))+1),MAX(0,NETWORKDAYS(MAX(DATE(2026,5,1),Mitarbeiter!$C49),MIN(DATE(2026,6,0),IF(Mitarbeiter!$D49="",DATE(2026,6,0),Mitarbeiter!$D49),TODAY()),Einstellungen!$F$13:$F$67)))*N(Mitarbeiter!$E49)/IF(Einstellungen!$C$11="7 Tage",7,5),N('Ist-Stunden'!J49)),MAX(IF(Einstellungen!$C$11="7 Tage",MAX(0,(MIN(DATE(2026,6,0),IF(Mitarbeiter!$D49="",DATE(2026,6,0),Mitarbeiter!$D49),TODAY()))-(MAX(DATE(2026,5,1),Mitarbeiter!$C49))+1),MAX(0,NETWORKDAYS(MAX(DATE(2026,5,1),Mitarbeiter!$C49),MIN(DATE(2026,6,0),IF(Mitarbeiter!$D49="",DATE(2026,6,0),Mitarbeiter!$D49),TODAY()),Einstellungen!$F$13:$F$67)))*N(Mitarbeiter!$E49)/IF(Einstellungen!$C$11="7 Tage",7,5),N('Ist-Stunden'!J49)+(N(Krankheitstage!K49)+N(Krankheitstage!W49))*N($C49))))</f>
        <v/>
      </c>
      <c r="AO49" s="76">
        <f>IF($B49="",0,IF(Einstellungen!$C$10="Ja",MAX(IF(Einstellungen!$C$11="7 Tage",MAX(0,(MIN(DATE(2026,7,0),IF(Mitarbeiter!$D49="",DATE(2026,7,0),Mitarbeiter!$D49),TODAY()))-(MAX(DATE(2026,6,1),Mitarbeiter!$C49))+1),MAX(0,NETWORKDAYS(MAX(DATE(2026,6,1),Mitarbeiter!$C49),MIN(DATE(2026,7,0),IF(Mitarbeiter!$D49="",DATE(2026,7,0),Mitarbeiter!$D49),TODAY()),Einstellungen!$F$13:$F$67)))*N(Mitarbeiter!$E49)/IF(Einstellungen!$C$11="7 Tage",7,5),N('Ist-Stunden'!K49)),MAX(IF(Einstellungen!$C$11="7 Tage",MAX(0,(MIN(DATE(2026,7,0),IF(Mitarbeiter!$D49="",DATE(2026,7,0),Mitarbeiter!$D49),TODAY()))-(MAX(DATE(2026,6,1),Mitarbeiter!$C49))+1),MAX(0,NETWORKDAYS(MAX(DATE(2026,6,1),Mitarbeiter!$C49),MIN(DATE(2026,7,0),IF(Mitarbeiter!$D49="",DATE(2026,7,0),Mitarbeiter!$D49),TODAY()),Einstellungen!$F$13:$F$67)))*N(Mitarbeiter!$E49)/IF(Einstellungen!$C$11="7 Tage",7,5),N('Ist-Stunden'!K49)+(N(Krankheitstage!L49)+N(Krankheitstage!X49))*N($C49))))</f>
        <v/>
      </c>
      <c r="AP49" s="76">
        <f>IF($B49="",0,IF(Einstellungen!$C$10="Ja",MAX(IF(Einstellungen!$C$11="7 Tage",MAX(0,(MIN(DATE(2026,8,0),IF(Mitarbeiter!$D49="",DATE(2026,8,0),Mitarbeiter!$D49),TODAY()))-(MAX(DATE(2026,7,1),Mitarbeiter!$C49))+1),MAX(0,NETWORKDAYS(MAX(DATE(2026,7,1),Mitarbeiter!$C49),MIN(DATE(2026,8,0),IF(Mitarbeiter!$D49="",DATE(2026,8,0),Mitarbeiter!$D49),TODAY()),Einstellungen!$F$13:$F$67)))*N(Mitarbeiter!$E49)/IF(Einstellungen!$C$11="7 Tage",7,5),N('Ist-Stunden'!L49)),MAX(IF(Einstellungen!$C$11="7 Tage",MAX(0,(MIN(DATE(2026,8,0),IF(Mitarbeiter!$D49="",DATE(2026,8,0),Mitarbeiter!$D49),TODAY()))-(MAX(DATE(2026,7,1),Mitarbeiter!$C49))+1),MAX(0,NETWORKDAYS(MAX(DATE(2026,7,1),Mitarbeiter!$C49),MIN(DATE(2026,8,0),IF(Mitarbeiter!$D49="",DATE(2026,8,0),Mitarbeiter!$D49),TODAY()),Einstellungen!$F$13:$F$67)))*N(Mitarbeiter!$E49)/IF(Einstellungen!$C$11="7 Tage",7,5),N('Ist-Stunden'!L49)+(N(Krankheitstage!M49)+N(Krankheitstage!Y49))*N($C49))))</f>
        <v/>
      </c>
      <c r="AQ49" s="76">
        <f>IF($B49="",0,IF(Einstellungen!$C$10="Ja",MAX(IF(Einstellungen!$C$11="7 Tage",MAX(0,(MIN(DATE(2026,9,0),IF(Mitarbeiter!$D49="",DATE(2026,9,0),Mitarbeiter!$D49),TODAY()))-(MAX(DATE(2026,8,1),Mitarbeiter!$C49))+1),MAX(0,NETWORKDAYS(MAX(DATE(2026,8,1),Mitarbeiter!$C49),MIN(DATE(2026,9,0),IF(Mitarbeiter!$D49="",DATE(2026,9,0),Mitarbeiter!$D49),TODAY()),Einstellungen!$F$13:$F$67)))*N(Mitarbeiter!$E49)/IF(Einstellungen!$C$11="7 Tage",7,5),N('Ist-Stunden'!M49)),MAX(IF(Einstellungen!$C$11="7 Tage",MAX(0,(MIN(DATE(2026,9,0),IF(Mitarbeiter!$D49="",DATE(2026,9,0),Mitarbeiter!$D49),TODAY()))-(MAX(DATE(2026,8,1),Mitarbeiter!$C49))+1),MAX(0,NETWORKDAYS(MAX(DATE(2026,8,1),Mitarbeiter!$C49),MIN(DATE(2026,9,0),IF(Mitarbeiter!$D49="",DATE(2026,9,0),Mitarbeiter!$D49),TODAY()),Einstellungen!$F$13:$F$67)))*N(Mitarbeiter!$E49)/IF(Einstellungen!$C$11="7 Tage",7,5),N('Ist-Stunden'!M49)+(N(Krankheitstage!N49)+N(Krankheitstage!Z49))*N($C49))))</f>
        <v/>
      </c>
      <c r="AR49" s="76">
        <f>IF($B49="",0,IF(Einstellungen!$C$10="Ja",MAX(IF(Einstellungen!$C$11="7 Tage",MAX(0,(MIN(DATE(2026,10,0),IF(Mitarbeiter!$D49="",DATE(2026,10,0),Mitarbeiter!$D49),TODAY()))-(MAX(DATE(2026,9,1),Mitarbeiter!$C49))+1),MAX(0,NETWORKDAYS(MAX(DATE(2026,9,1),Mitarbeiter!$C49),MIN(DATE(2026,10,0),IF(Mitarbeiter!$D49="",DATE(2026,10,0),Mitarbeiter!$D49),TODAY()),Einstellungen!$F$13:$F$67)))*N(Mitarbeiter!$E49)/IF(Einstellungen!$C$11="7 Tage",7,5),N('Ist-Stunden'!N49)),MAX(IF(Einstellungen!$C$11="7 Tage",MAX(0,(MIN(DATE(2026,10,0),IF(Mitarbeiter!$D49="",DATE(2026,10,0),Mitarbeiter!$D49),TODAY()))-(MAX(DATE(2026,9,1),Mitarbeiter!$C49))+1),MAX(0,NETWORKDAYS(MAX(DATE(2026,9,1),Mitarbeiter!$C49),MIN(DATE(2026,10,0),IF(Mitarbeiter!$D49="",DATE(2026,10,0),Mitarbeiter!$D49),TODAY()),Einstellungen!$F$13:$F$67)))*N(Mitarbeiter!$E49)/IF(Einstellungen!$C$11="7 Tage",7,5),N('Ist-Stunden'!N49)+(N(Krankheitstage!O49)+N(Krankheitstage!AA49))*N($C49))))</f>
        <v/>
      </c>
      <c r="AS49" s="76">
        <f>IF($B49="",0,IF(Einstellungen!$C$10="Ja",MAX(IF(Einstellungen!$C$11="7 Tage",MAX(0,(MIN(DATE(2026,11,0),IF(Mitarbeiter!$D49="",DATE(2026,11,0),Mitarbeiter!$D49),TODAY()))-(MAX(DATE(2026,10,1),Mitarbeiter!$C49))+1),MAX(0,NETWORKDAYS(MAX(DATE(2026,10,1),Mitarbeiter!$C49),MIN(DATE(2026,11,0),IF(Mitarbeiter!$D49="",DATE(2026,11,0),Mitarbeiter!$D49),TODAY()),Einstellungen!$F$13:$F$67)))*N(Mitarbeiter!$E49)/IF(Einstellungen!$C$11="7 Tage",7,5),N('Ist-Stunden'!O49)),MAX(IF(Einstellungen!$C$11="7 Tage",MAX(0,(MIN(DATE(2026,11,0),IF(Mitarbeiter!$D49="",DATE(2026,11,0),Mitarbeiter!$D49),TODAY()))-(MAX(DATE(2026,10,1),Mitarbeiter!$C49))+1),MAX(0,NETWORKDAYS(MAX(DATE(2026,10,1),Mitarbeiter!$C49),MIN(DATE(2026,11,0),IF(Mitarbeiter!$D49="",DATE(2026,11,0),Mitarbeiter!$D49),TODAY()),Einstellungen!$F$13:$F$67)))*N(Mitarbeiter!$E49)/IF(Einstellungen!$C$11="7 Tage",7,5),N('Ist-Stunden'!O49)+(N(Krankheitstage!P49)+N(Krankheitstage!AB49))*N($C49))))</f>
        <v/>
      </c>
      <c r="AT49" s="76">
        <f>IF($B49="",0,IF(Einstellungen!$C$10="Ja",MAX(IF(Einstellungen!$C$11="7 Tage",MAX(0,(MIN(DATE(2026,12,0),IF(Mitarbeiter!$D49="",DATE(2026,12,0),Mitarbeiter!$D49),TODAY()))-(MAX(DATE(2026,11,1),Mitarbeiter!$C49))+1),MAX(0,NETWORKDAYS(MAX(DATE(2026,11,1),Mitarbeiter!$C49),MIN(DATE(2026,12,0),IF(Mitarbeiter!$D49="",DATE(2026,12,0),Mitarbeiter!$D49),TODAY()),Einstellungen!$F$13:$F$67)))*N(Mitarbeiter!$E49)/IF(Einstellungen!$C$11="7 Tage",7,5),N('Ist-Stunden'!P49)),MAX(IF(Einstellungen!$C$11="7 Tage",MAX(0,(MIN(DATE(2026,12,0),IF(Mitarbeiter!$D49="",DATE(2026,12,0),Mitarbeiter!$D49),TODAY()))-(MAX(DATE(2026,11,1),Mitarbeiter!$C49))+1),MAX(0,NETWORKDAYS(MAX(DATE(2026,11,1),Mitarbeiter!$C49),MIN(DATE(2026,12,0),IF(Mitarbeiter!$D49="",DATE(2026,12,0),Mitarbeiter!$D49),TODAY()),Einstellungen!$F$13:$F$67)))*N(Mitarbeiter!$E49)/IF(Einstellungen!$C$11="7 Tage",7,5),N('Ist-Stunden'!P49)+(N(Krankheitstage!Q49)+N(Krankheitstage!AC49))*N($C49))))</f>
        <v/>
      </c>
      <c r="AU49" s="76">
        <f>IF($B49="",0,IF(Einstellungen!$C$10="Ja",MAX(IF(Einstellungen!$C$11="7 Tage",MAX(0,(MIN(DATE(2026,13,0),IF(Mitarbeiter!$D49="",DATE(2026,13,0),Mitarbeiter!$D49),TODAY()))-(MAX(DATE(2026,12,1),Mitarbeiter!$C49))+1),MAX(0,NETWORKDAYS(MAX(DATE(2026,12,1),Mitarbeiter!$C49),MIN(DATE(2026,13,0),IF(Mitarbeiter!$D49="",DATE(2026,13,0),Mitarbeiter!$D49),TODAY()),Einstellungen!$F$13:$F$67)))*N(Mitarbeiter!$E49)/IF(Einstellungen!$C$11="7 Tage",7,5),N('Ist-Stunden'!Q49)),MAX(IF(Einstellungen!$C$11="7 Tage",MAX(0,(MIN(DATE(2026,13,0),IF(Mitarbeiter!$D49="",DATE(2026,13,0),Mitarbeiter!$D49),TODAY()))-(MAX(DATE(2026,12,1),Mitarbeiter!$C49))+1),MAX(0,NETWORKDAYS(MAX(DATE(2026,12,1),Mitarbeiter!$C49),MIN(DATE(2026,13,0),IF(Mitarbeiter!$D49="",DATE(2026,13,0),Mitarbeiter!$D49),TODAY()),Einstellungen!$F$13:$F$67)))*N(Mitarbeiter!$E49)/IF(Einstellungen!$C$11="7 Tage",7,5),N('Ist-Stunden'!Q49)+(N(Krankheitstage!R49)+N(Krankheitstage!AD49))*N($C49))))</f>
        <v/>
      </c>
      <c r="AV49" s="76">
        <f>IF($B49="",0,IF(Einstellungen!$C$10="Ja",MAX(IF(Einstellungen!$C$11="7 Tage",MAX(0,(MIN(DATE(2027,2,0),IF(Mitarbeiter!$D49="",DATE(2027,2,0),Mitarbeiter!$D49),TODAY()))-(MAX(DATE(2027,1,1),Mitarbeiter!$C49))+1),MAX(0,NETWORKDAYS(MAX(DATE(2027,1,1),Mitarbeiter!$C49),MIN(DATE(2027,2,0),IF(Mitarbeiter!$D49="",DATE(2027,2,0),Mitarbeiter!$D49),TODAY()),Einstellungen!$F$13:$F$67)))*N(Mitarbeiter!$E49)/IF(Einstellungen!$C$11="7 Tage",7,5),N('Ist-Stunden'!R49)),MAX(IF(Einstellungen!$C$11="7 Tage",MAX(0,(MIN(DATE(2027,2,0),IF(Mitarbeiter!$D49="",DATE(2027,2,0),Mitarbeiter!$D49),TODAY()))-(MAX(DATE(2027,1,1),Mitarbeiter!$C49))+1),MAX(0,NETWORKDAYS(MAX(DATE(2027,1,1),Mitarbeiter!$C49),MIN(DATE(2027,2,0),IF(Mitarbeiter!$D49="",DATE(2027,2,0),Mitarbeiter!$D49),TODAY()),Einstellungen!$F$13:$F$67)))*N(Mitarbeiter!$E49)/IF(Einstellungen!$C$11="7 Tage",7,5),N('Ist-Stunden'!R49)+(N(Krankheitstage!AE49)+N(Krankheitstage!AQ49))*N($C49))))</f>
        <v/>
      </c>
      <c r="AW49" s="76">
        <f>IF($B49="",0,IF(Einstellungen!$C$10="Ja",MAX(IF(Einstellungen!$C$11="7 Tage",MAX(0,(MIN(DATE(2027,3,0),IF(Mitarbeiter!$D49="",DATE(2027,3,0),Mitarbeiter!$D49),TODAY()))-(MAX(DATE(2027,2,1),Mitarbeiter!$C49))+1),MAX(0,NETWORKDAYS(MAX(DATE(2027,2,1),Mitarbeiter!$C49),MIN(DATE(2027,3,0),IF(Mitarbeiter!$D49="",DATE(2027,3,0),Mitarbeiter!$D49),TODAY()),Einstellungen!$F$13:$F$67)))*N(Mitarbeiter!$E49)/IF(Einstellungen!$C$11="7 Tage",7,5),N('Ist-Stunden'!S49)),MAX(IF(Einstellungen!$C$11="7 Tage",MAX(0,(MIN(DATE(2027,3,0),IF(Mitarbeiter!$D49="",DATE(2027,3,0),Mitarbeiter!$D49),TODAY()))-(MAX(DATE(2027,2,1),Mitarbeiter!$C49))+1),MAX(0,NETWORKDAYS(MAX(DATE(2027,2,1),Mitarbeiter!$C49),MIN(DATE(2027,3,0),IF(Mitarbeiter!$D49="",DATE(2027,3,0),Mitarbeiter!$D49),TODAY()),Einstellungen!$F$13:$F$67)))*N(Mitarbeiter!$E49)/IF(Einstellungen!$C$11="7 Tage",7,5),N('Ist-Stunden'!S49)+(N(Krankheitstage!AF49)+N(Krankheitstage!AR49))*N($C49))))</f>
        <v/>
      </c>
      <c r="AX49" s="76">
        <f>IF($B49="",0,IF(Einstellungen!$C$10="Ja",MAX(IF(Einstellungen!$C$11="7 Tage",MAX(0,(MIN(DATE(2027,4,0),IF(Mitarbeiter!$D49="",DATE(2027,4,0),Mitarbeiter!$D49),TODAY()))-(MAX(DATE(2027,3,1),Mitarbeiter!$C49))+1),MAX(0,NETWORKDAYS(MAX(DATE(2027,3,1),Mitarbeiter!$C49),MIN(DATE(2027,4,0),IF(Mitarbeiter!$D49="",DATE(2027,4,0),Mitarbeiter!$D49),TODAY()),Einstellungen!$F$13:$F$67)))*N(Mitarbeiter!$E49)/IF(Einstellungen!$C$11="7 Tage",7,5),N('Ist-Stunden'!T49)),MAX(IF(Einstellungen!$C$11="7 Tage",MAX(0,(MIN(DATE(2027,4,0),IF(Mitarbeiter!$D49="",DATE(2027,4,0),Mitarbeiter!$D49),TODAY()))-(MAX(DATE(2027,3,1),Mitarbeiter!$C49))+1),MAX(0,NETWORKDAYS(MAX(DATE(2027,3,1),Mitarbeiter!$C49),MIN(DATE(2027,4,0),IF(Mitarbeiter!$D49="",DATE(2027,4,0),Mitarbeiter!$D49),TODAY()),Einstellungen!$F$13:$F$67)))*N(Mitarbeiter!$E49)/IF(Einstellungen!$C$11="7 Tage",7,5),N('Ist-Stunden'!T49)+(N(Krankheitstage!AG49)+N(Krankheitstage!AS49))*N($C49))))</f>
        <v/>
      </c>
      <c r="AY49" s="76">
        <f>IF($B49="",0,IF(Einstellungen!$C$10="Ja",MAX(IF(Einstellungen!$C$11="7 Tage",MAX(0,(MIN(DATE(2027,5,0),IF(Mitarbeiter!$D49="",DATE(2027,5,0),Mitarbeiter!$D49),TODAY()))-(MAX(DATE(2027,4,1),Mitarbeiter!$C49))+1),MAX(0,NETWORKDAYS(MAX(DATE(2027,4,1),Mitarbeiter!$C49),MIN(DATE(2027,5,0),IF(Mitarbeiter!$D49="",DATE(2027,5,0),Mitarbeiter!$D49),TODAY()),Einstellungen!$F$13:$F$67)))*N(Mitarbeiter!$E49)/IF(Einstellungen!$C$11="7 Tage",7,5),N('Ist-Stunden'!U49)),MAX(IF(Einstellungen!$C$11="7 Tage",MAX(0,(MIN(DATE(2027,5,0),IF(Mitarbeiter!$D49="",DATE(2027,5,0),Mitarbeiter!$D49),TODAY()))-(MAX(DATE(2027,4,1),Mitarbeiter!$C49))+1),MAX(0,NETWORKDAYS(MAX(DATE(2027,4,1),Mitarbeiter!$C49),MIN(DATE(2027,5,0),IF(Mitarbeiter!$D49="",DATE(2027,5,0),Mitarbeiter!$D49),TODAY()),Einstellungen!$F$13:$F$67)))*N(Mitarbeiter!$E49)/IF(Einstellungen!$C$11="7 Tage",7,5),N('Ist-Stunden'!U49)+(N(Krankheitstage!AH49)+N(Krankheitstage!AT49))*N($C49))))</f>
        <v/>
      </c>
      <c r="AZ49" s="76">
        <f>IF($B49="",0,IF(Einstellungen!$C$10="Ja",MAX(IF(Einstellungen!$C$11="7 Tage",MAX(0,(MIN(DATE(2027,6,0),IF(Mitarbeiter!$D49="",DATE(2027,6,0),Mitarbeiter!$D49),TODAY()))-(MAX(DATE(2027,5,1),Mitarbeiter!$C49))+1),MAX(0,NETWORKDAYS(MAX(DATE(2027,5,1),Mitarbeiter!$C49),MIN(DATE(2027,6,0),IF(Mitarbeiter!$D49="",DATE(2027,6,0),Mitarbeiter!$D49),TODAY()),Einstellungen!$F$13:$F$67)))*N(Mitarbeiter!$E49)/IF(Einstellungen!$C$11="7 Tage",7,5),N('Ist-Stunden'!V49)),MAX(IF(Einstellungen!$C$11="7 Tage",MAX(0,(MIN(DATE(2027,6,0),IF(Mitarbeiter!$D49="",DATE(2027,6,0),Mitarbeiter!$D49),TODAY()))-(MAX(DATE(2027,5,1),Mitarbeiter!$C49))+1),MAX(0,NETWORKDAYS(MAX(DATE(2027,5,1),Mitarbeiter!$C49),MIN(DATE(2027,6,0),IF(Mitarbeiter!$D49="",DATE(2027,6,0),Mitarbeiter!$D49),TODAY()),Einstellungen!$F$13:$F$67)))*N(Mitarbeiter!$E49)/IF(Einstellungen!$C$11="7 Tage",7,5),N('Ist-Stunden'!V49)+(N(Krankheitstage!AI49)+N(Krankheitstage!AU49))*N($C49))))</f>
        <v/>
      </c>
      <c r="BA49" s="76">
        <f>IF($B49="",0,IF(Einstellungen!$C$10="Ja",MAX(IF(Einstellungen!$C$11="7 Tage",MAX(0,(MIN(DATE(2027,7,0),IF(Mitarbeiter!$D49="",DATE(2027,7,0),Mitarbeiter!$D49),TODAY()))-(MAX(DATE(2027,6,1),Mitarbeiter!$C49))+1),MAX(0,NETWORKDAYS(MAX(DATE(2027,6,1),Mitarbeiter!$C49),MIN(DATE(2027,7,0),IF(Mitarbeiter!$D49="",DATE(2027,7,0),Mitarbeiter!$D49),TODAY()),Einstellungen!$F$13:$F$67)))*N(Mitarbeiter!$E49)/IF(Einstellungen!$C$11="7 Tage",7,5),N('Ist-Stunden'!W49)),MAX(IF(Einstellungen!$C$11="7 Tage",MAX(0,(MIN(DATE(2027,7,0),IF(Mitarbeiter!$D49="",DATE(2027,7,0),Mitarbeiter!$D49),TODAY()))-(MAX(DATE(2027,6,1),Mitarbeiter!$C49))+1),MAX(0,NETWORKDAYS(MAX(DATE(2027,6,1),Mitarbeiter!$C49),MIN(DATE(2027,7,0),IF(Mitarbeiter!$D49="",DATE(2027,7,0),Mitarbeiter!$D49),TODAY()),Einstellungen!$F$13:$F$67)))*N(Mitarbeiter!$E49)/IF(Einstellungen!$C$11="7 Tage",7,5),N('Ist-Stunden'!W49)+(N(Krankheitstage!AJ49)+N(Krankheitstage!AV49))*N($C49))))</f>
        <v/>
      </c>
      <c r="BB49" s="76">
        <f>IF($B49="",0,IF(Einstellungen!$C$10="Ja",MAX(IF(Einstellungen!$C$11="7 Tage",MAX(0,(MIN(DATE(2027,8,0),IF(Mitarbeiter!$D49="",DATE(2027,8,0),Mitarbeiter!$D49),TODAY()))-(MAX(DATE(2027,7,1),Mitarbeiter!$C49))+1),MAX(0,NETWORKDAYS(MAX(DATE(2027,7,1),Mitarbeiter!$C49),MIN(DATE(2027,8,0),IF(Mitarbeiter!$D49="",DATE(2027,8,0),Mitarbeiter!$D49),TODAY()),Einstellungen!$F$13:$F$67)))*N(Mitarbeiter!$E49)/IF(Einstellungen!$C$11="7 Tage",7,5),N('Ist-Stunden'!X49)),MAX(IF(Einstellungen!$C$11="7 Tage",MAX(0,(MIN(DATE(2027,8,0),IF(Mitarbeiter!$D49="",DATE(2027,8,0),Mitarbeiter!$D49),TODAY()))-(MAX(DATE(2027,7,1),Mitarbeiter!$C49))+1),MAX(0,NETWORKDAYS(MAX(DATE(2027,7,1),Mitarbeiter!$C49),MIN(DATE(2027,8,0),IF(Mitarbeiter!$D49="",DATE(2027,8,0),Mitarbeiter!$D49),TODAY()),Einstellungen!$F$13:$F$67)))*N(Mitarbeiter!$E49)/IF(Einstellungen!$C$11="7 Tage",7,5),N('Ist-Stunden'!X49)+(N(Krankheitstage!AK49)+N(Krankheitstage!AW49))*N($C49))))</f>
        <v/>
      </c>
      <c r="BC49" s="76">
        <f>IF($B49="",0,IF(Einstellungen!$C$10="Ja",MAX(IF(Einstellungen!$C$11="7 Tage",MAX(0,(MIN(DATE(2027,9,0),IF(Mitarbeiter!$D49="",DATE(2027,9,0),Mitarbeiter!$D49),TODAY()))-(MAX(DATE(2027,8,1),Mitarbeiter!$C49))+1),MAX(0,NETWORKDAYS(MAX(DATE(2027,8,1),Mitarbeiter!$C49),MIN(DATE(2027,9,0),IF(Mitarbeiter!$D49="",DATE(2027,9,0),Mitarbeiter!$D49),TODAY()),Einstellungen!$F$13:$F$67)))*N(Mitarbeiter!$E49)/IF(Einstellungen!$C$11="7 Tage",7,5),N('Ist-Stunden'!Y49)),MAX(IF(Einstellungen!$C$11="7 Tage",MAX(0,(MIN(DATE(2027,9,0),IF(Mitarbeiter!$D49="",DATE(2027,9,0),Mitarbeiter!$D49),TODAY()))-(MAX(DATE(2027,8,1),Mitarbeiter!$C49))+1),MAX(0,NETWORKDAYS(MAX(DATE(2027,8,1),Mitarbeiter!$C49),MIN(DATE(2027,9,0),IF(Mitarbeiter!$D49="",DATE(2027,9,0),Mitarbeiter!$D49),TODAY()),Einstellungen!$F$13:$F$67)))*N(Mitarbeiter!$E49)/IF(Einstellungen!$C$11="7 Tage",7,5),N('Ist-Stunden'!Y49)+(N(Krankheitstage!AL49)+N(Krankheitstage!AX49))*N($C49))))</f>
        <v/>
      </c>
      <c r="BD49" s="76">
        <f>IF($B49="",0,IF(Einstellungen!$C$10="Ja",MAX(IF(Einstellungen!$C$11="7 Tage",MAX(0,(MIN(DATE(2027,10,0),IF(Mitarbeiter!$D49="",DATE(2027,10,0),Mitarbeiter!$D49),TODAY()))-(MAX(DATE(2027,9,1),Mitarbeiter!$C49))+1),MAX(0,NETWORKDAYS(MAX(DATE(2027,9,1),Mitarbeiter!$C49),MIN(DATE(2027,10,0),IF(Mitarbeiter!$D49="",DATE(2027,10,0),Mitarbeiter!$D49),TODAY()),Einstellungen!$F$13:$F$67)))*N(Mitarbeiter!$E49)/IF(Einstellungen!$C$11="7 Tage",7,5),N('Ist-Stunden'!Z49)),MAX(IF(Einstellungen!$C$11="7 Tage",MAX(0,(MIN(DATE(2027,10,0),IF(Mitarbeiter!$D49="",DATE(2027,10,0),Mitarbeiter!$D49),TODAY()))-(MAX(DATE(2027,9,1),Mitarbeiter!$C49))+1),MAX(0,NETWORKDAYS(MAX(DATE(2027,9,1),Mitarbeiter!$C49),MIN(DATE(2027,10,0),IF(Mitarbeiter!$D49="",DATE(2027,10,0),Mitarbeiter!$D49),TODAY()),Einstellungen!$F$13:$F$67)))*N(Mitarbeiter!$E49)/IF(Einstellungen!$C$11="7 Tage",7,5),N('Ist-Stunden'!Z49)+(N(Krankheitstage!AM49)+N(Krankheitstage!AY49))*N($C49))))</f>
        <v/>
      </c>
      <c r="BE49" s="76">
        <f>IF($B49="",0,IF(Einstellungen!$C$10="Ja",MAX(IF(Einstellungen!$C$11="7 Tage",MAX(0,(MIN(DATE(2027,11,0),IF(Mitarbeiter!$D49="",DATE(2027,11,0),Mitarbeiter!$D49),TODAY()))-(MAX(DATE(2027,10,1),Mitarbeiter!$C49))+1),MAX(0,NETWORKDAYS(MAX(DATE(2027,10,1),Mitarbeiter!$C49),MIN(DATE(2027,11,0),IF(Mitarbeiter!$D49="",DATE(2027,11,0),Mitarbeiter!$D49),TODAY()),Einstellungen!$F$13:$F$67)))*N(Mitarbeiter!$E49)/IF(Einstellungen!$C$11="7 Tage",7,5),N('Ist-Stunden'!AA49)),MAX(IF(Einstellungen!$C$11="7 Tage",MAX(0,(MIN(DATE(2027,11,0),IF(Mitarbeiter!$D49="",DATE(2027,11,0),Mitarbeiter!$D49),TODAY()))-(MAX(DATE(2027,10,1),Mitarbeiter!$C49))+1),MAX(0,NETWORKDAYS(MAX(DATE(2027,10,1),Mitarbeiter!$C49),MIN(DATE(2027,11,0),IF(Mitarbeiter!$D49="",DATE(2027,11,0),Mitarbeiter!$D49),TODAY()),Einstellungen!$F$13:$F$67)))*N(Mitarbeiter!$E49)/IF(Einstellungen!$C$11="7 Tage",7,5),N('Ist-Stunden'!AA49)+(N(Krankheitstage!AN49)+N(Krankheitstage!AZ49))*N($C49))))</f>
        <v/>
      </c>
      <c r="BF49" s="76">
        <f>IF($B49="",0,IF(Einstellungen!$C$10="Ja",MAX(IF(Einstellungen!$C$11="7 Tage",MAX(0,(MIN(DATE(2027,12,0),IF(Mitarbeiter!$D49="",DATE(2027,12,0),Mitarbeiter!$D49),TODAY()))-(MAX(DATE(2027,11,1),Mitarbeiter!$C49))+1),MAX(0,NETWORKDAYS(MAX(DATE(2027,11,1),Mitarbeiter!$C49),MIN(DATE(2027,12,0),IF(Mitarbeiter!$D49="",DATE(2027,12,0),Mitarbeiter!$D49),TODAY()),Einstellungen!$F$13:$F$67)))*N(Mitarbeiter!$E49)/IF(Einstellungen!$C$11="7 Tage",7,5),N('Ist-Stunden'!AB49)),MAX(IF(Einstellungen!$C$11="7 Tage",MAX(0,(MIN(DATE(2027,12,0),IF(Mitarbeiter!$D49="",DATE(2027,12,0),Mitarbeiter!$D49),TODAY()))-(MAX(DATE(2027,11,1),Mitarbeiter!$C49))+1),MAX(0,NETWORKDAYS(MAX(DATE(2027,11,1),Mitarbeiter!$C49),MIN(DATE(2027,12,0),IF(Mitarbeiter!$D49="",DATE(2027,12,0),Mitarbeiter!$D49),TODAY()),Einstellungen!$F$13:$F$67)))*N(Mitarbeiter!$E49)/IF(Einstellungen!$C$11="7 Tage",7,5),N('Ist-Stunden'!AB49)+(N(Krankheitstage!AO49)+N(Krankheitstage!BA49))*N($C49))))</f>
        <v/>
      </c>
      <c r="BG49" s="76">
        <f>IF($B49="",0,IF(Einstellungen!$C$10="Ja",MAX(IF(Einstellungen!$C$11="7 Tage",MAX(0,(MIN(DATE(2027,13,0),IF(Mitarbeiter!$D49="",DATE(2027,13,0),Mitarbeiter!$D49),TODAY()))-(MAX(DATE(2027,12,1),Mitarbeiter!$C49))+1),MAX(0,NETWORKDAYS(MAX(DATE(2027,12,1),Mitarbeiter!$C49),MIN(DATE(2027,13,0),IF(Mitarbeiter!$D49="",DATE(2027,13,0),Mitarbeiter!$D49),TODAY()),Einstellungen!$F$13:$F$67)))*N(Mitarbeiter!$E49)/IF(Einstellungen!$C$11="7 Tage",7,5),N('Ist-Stunden'!AC49)),MAX(IF(Einstellungen!$C$11="7 Tage",MAX(0,(MIN(DATE(2027,13,0),IF(Mitarbeiter!$D49="",DATE(2027,13,0),Mitarbeiter!$D49),TODAY()))-(MAX(DATE(2027,12,1),Mitarbeiter!$C49))+1),MAX(0,NETWORKDAYS(MAX(DATE(2027,12,1),Mitarbeiter!$C49),MIN(DATE(2027,13,0),IF(Mitarbeiter!$D49="",DATE(2027,13,0),Mitarbeiter!$D49),TODAY()),Einstellungen!$F$13:$F$67)))*N(Mitarbeiter!$E49)/IF(Einstellungen!$C$11="7 Tage",7,5),N('Ist-Stunden'!AC49)+(N(Krankheitstage!AP49)+N(Krankheitstage!BB49))*N($C49))))</f>
        <v/>
      </c>
      <c r="BH49" s="76">
        <f>IF($B49="",0,IF(Einstellungen!$C$10="Ja",MAX(IF(Einstellungen!$C$11="7 Tage",MAX(0,(MIN(DATE(2028,2,0),IF(Mitarbeiter!$D49="",DATE(2028,2,0),Mitarbeiter!$D49),TODAY()))-(MAX(DATE(2028,1,1),Mitarbeiter!$C49))+1),MAX(0,NETWORKDAYS(MAX(DATE(2028,1,1),Mitarbeiter!$C49),MIN(DATE(2028,2,0),IF(Mitarbeiter!$D49="",DATE(2028,2,0),Mitarbeiter!$D49),TODAY()),Einstellungen!$F$13:$F$67)))*N(Mitarbeiter!$E49)/IF(Einstellungen!$C$11="7 Tage",7,5),N('Ist-Stunden'!AD49)),MAX(IF(Einstellungen!$C$11="7 Tage",MAX(0,(MIN(DATE(2028,2,0),IF(Mitarbeiter!$D49="",DATE(2028,2,0),Mitarbeiter!$D49),TODAY()))-(MAX(DATE(2028,1,1),Mitarbeiter!$C49))+1),MAX(0,NETWORKDAYS(MAX(DATE(2028,1,1),Mitarbeiter!$C49),MIN(DATE(2028,2,0),IF(Mitarbeiter!$D49="",DATE(2028,2,0),Mitarbeiter!$D49),TODAY()),Einstellungen!$F$13:$F$67)))*N(Mitarbeiter!$E49)/IF(Einstellungen!$C$11="7 Tage",7,5),N('Ist-Stunden'!AD49)+(N(Krankheitstage!BC49)+N(Krankheitstage!BO49))*N($C49))))</f>
        <v/>
      </c>
      <c r="BI49" s="76">
        <f>IF($B49="",0,IF(Einstellungen!$C$10="Ja",MAX(IF(Einstellungen!$C$11="7 Tage",MAX(0,(MIN(DATE(2028,3,0),IF(Mitarbeiter!$D49="",DATE(2028,3,0),Mitarbeiter!$D49),TODAY()))-(MAX(DATE(2028,2,1),Mitarbeiter!$C49))+1),MAX(0,NETWORKDAYS(MAX(DATE(2028,2,1),Mitarbeiter!$C49),MIN(DATE(2028,3,0),IF(Mitarbeiter!$D49="",DATE(2028,3,0),Mitarbeiter!$D49),TODAY()),Einstellungen!$F$13:$F$67)))*N(Mitarbeiter!$E49)/IF(Einstellungen!$C$11="7 Tage",7,5),N('Ist-Stunden'!AE49)),MAX(IF(Einstellungen!$C$11="7 Tage",MAX(0,(MIN(DATE(2028,3,0),IF(Mitarbeiter!$D49="",DATE(2028,3,0),Mitarbeiter!$D49),TODAY()))-(MAX(DATE(2028,2,1),Mitarbeiter!$C49))+1),MAX(0,NETWORKDAYS(MAX(DATE(2028,2,1),Mitarbeiter!$C49),MIN(DATE(2028,3,0),IF(Mitarbeiter!$D49="",DATE(2028,3,0),Mitarbeiter!$D49),TODAY()),Einstellungen!$F$13:$F$67)))*N(Mitarbeiter!$E49)/IF(Einstellungen!$C$11="7 Tage",7,5),N('Ist-Stunden'!AE49)+(N(Krankheitstage!BD49)+N(Krankheitstage!BP49))*N($C49))))</f>
        <v/>
      </c>
      <c r="BJ49" s="76">
        <f>IF($B49="",0,IF(Einstellungen!$C$10="Ja",MAX(IF(Einstellungen!$C$11="7 Tage",MAX(0,(MIN(DATE(2028,4,0),IF(Mitarbeiter!$D49="",DATE(2028,4,0),Mitarbeiter!$D49),TODAY()))-(MAX(DATE(2028,3,1),Mitarbeiter!$C49))+1),MAX(0,NETWORKDAYS(MAX(DATE(2028,3,1),Mitarbeiter!$C49),MIN(DATE(2028,4,0),IF(Mitarbeiter!$D49="",DATE(2028,4,0),Mitarbeiter!$D49),TODAY()),Einstellungen!$F$13:$F$67)))*N(Mitarbeiter!$E49)/IF(Einstellungen!$C$11="7 Tage",7,5),N('Ist-Stunden'!AF49)),MAX(IF(Einstellungen!$C$11="7 Tage",MAX(0,(MIN(DATE(2028,4,0),IF(Mitarbeiter!$D49="",DATE(2028,4,0),Mitarbeiter!$D49),TODAY()))-(MAX(DATE(2028,3,1),Mitarbeiter!$C49))+1),MAX(0,NETWORKDAYS(MAX(DATE(2028,3,1),Mitarbeiter!$C49),MIN(DATE(2028,4,0),IF(Mitarbeiter!$D49="",DATE(2028,4,0),Mitarbeiter!$D49),TODAY()),Einstellungen!$F$13:$F$67)))*N(Mitarbeiter!$E49)/IF(Einstellungen!$C$11="7 Tage",7,5),N('Ist-Stunden'!AF49)+(N(Krankheitstage!BE49)+N(Krankheitstage!BQ49))*N($C49))))</f>
        <v/>
      </c>
      <c r="BK49" s="76">
        <f>IF($B49="",0,IF(Einstellungen!$C$10="Ja",MAX(IF(Einstellungen!$C$11="7 Tage",MAX(0,(MIN(DATE(2028,5,0),IF(Mitarbeiter!$D49="",DATE(2028,5,0),Mitarbeiter!$D49),TODAY()))-(MAX(DATE(2028,4,1),Mitarbeiter!$C49))+1),MAX(0,NETWORKDAYS(MAX(DATE(2028,4,1),Mitarbeiter!$C49),MIN(DATE(2028,5,0),IF(Mitarbeiter!$D49="",DATE(2028,5,0),Mitarbeiter!$D49),TODAY()),Einstellungen!$F$13:$F$67)))*N(Mitarbeiter!$E49)/IF(Einstellungen!$C$11="7 Tage",7,5),N('Ist-Stunden'!AG49)),MAX(IF(Einstellungen!$C$11="7 Tage",MAX(0,(MIN(DATE(2028,5,0),IF(Mitarbeiter!$D49="",DATE(2028,5,0),Mitarbeiter!$D49),TODAY()))-(MAX(DATE(2028,4,1),Mitarbeiter!$C49))+1),MAX(0,NETWORKDAYS(MAX(DATE(2028,4,1),Mitarbeiter!$C49),MIN(DATE(2028,5,0),IF(Mitarbeiter!$D49="",DATE(2028,5,0),Mitarbeiter!$D49),TODAY()),Einstellungen!$F$13:$F$67)))*N(Mitarbeiter!$E49)/IF(Einstellungen!$C$11="7 Tage",7,5),N('Ist-Stunden'!AG49)+(N(Krankheitstage!BF49)+N(Krankheitstage!BR49))*N($C49))))</f>
        <v/>
      </c>
      <c r="BL49" s="76">
        <f>IF($B49="",0,IF(Einstellungen!$C$10="Ja",MAX(IF(Einstellungen!$C$11="7 Tage",MAX(0,(MIN(DATE(2028,6,0),IF(Mitarbeiter!$D49="",DATE(2028,6,0),Mitarbeiter!$D49),TODAY()))-(MAX(DATE(2028,5,1),Mitarbeiter!$C49))+1),MAX(0,NETWORKDAYS(MAX(DATE(2028,5,1),Mitarbeiter!$C49),MIN(DATE(2028,6,0),IF(Mitarbeiter!$D49="",DATE(2028,6,0),Mitarbeiter!$D49),TODAY()),Einstellungen!$F$13:$F$67)))*N(Mitarbeiter!$E49)/IF(Einstellungen!$C$11="7 Tage",7,5),N('Ist-Stunden'!AH49)),MAX(IF(Einstellungen!$C$11="7 Tage",MAX(0,(MIN(DATE(2028,6,0),IF(Mitarbeiter!$D49="",DATE(2028,6,0),Mitarbeiter!$D49),TODAY()))-(MAX(DATE(2028,5,1),Mitarbeiter!$C49))+1),MAX(0,NETWORKDAYS(MAX(DATE(2028,5,1),Mitarbeiter!$C49),MIN(DATE(2028,6,0),IF(Mitarbeiter!$D49="",DATE(2028,6,0),Mitarbeiter!$D49),TODAY()),Einstellungen!$F$13:$F$67)))*N(Mitarbeiter!$E49)/IF(Einstellungen!$C$11="7 Tage",7,5),N('Ist-Stunden'!AH49)+(N(Krankheitstage!BG49)+N(Krankheitstage!BS49))*N($C49))))</f>
        <v/>
      </c>
      <c r="BM49" s="76">
        <f>IF($B49="",0,IF(Einstellungen!$C$10="Ja",MAX(IF(Einstellungen!$C$11="7 Tage",MAX(0,(MIN(DATE(2028,7,0),IF(Mitarbeiter!$D49="",DATE(2028,7,0),Mitarbeiter!$D49),TODAY()))-(MAX(DATE(2028,6,1),Mitarbeiter!$C49))+1),MAX(0,NETWORKDAYS(MAX(DATE(2028,6,1),Mitarbeiter!$C49),MIN(DATE(2028,7,0),IF(Mitarbeiter!$D49="",DATE(2028,7,0),Mitarbeiter!$D49),TODAY()),Einstellungen!$F$13:$F$67)))*N(Mitarbeiter!$E49)/IF(Einstellungen!$C$11="7 Tage",7,5),N('Ist-Stunden'!AI49)),MAX(IF(Einstellungen!$C$11="7 Tage",MAX(0,(MIN(DATE(2028,7,0),IF(Mitarbeiter!$D49="",DATE(2028,7,0),Mitarbeiter!$D49),TODAY()))-(MAX(DATE(2028,6,1),Mitarbeiter!$C49))+1),MAX(0,NETWORKDAYS(MAX(DATE(2028,6,1),Mitarbeiter!$C49),MIN(DATE(2028,7,0),IF(Mitarbeiter!$D49="",DATE(2028,7,0),Mitarbeiter!$D49),TODAY()),Einstellungen!$F$13:$F$67)))*N(Mitarbeiter!$E49)/IF(Einstellungen!$C$11="7 Tage",7,5),N('Ist-Stunden'!AI49)+(N(Krankheitstage!BH49)+N(Krankheitstage!BT49))*N($C49))))</f>
        <v/>
      </c>
      <c r="BN49" s="76">
        <f>IF($B49="",0,IF(Einstellungen!$C$10="Ja",MAX(IF(Einstellungen!$C$11="7 Tage",MAX(0,(MIN(DATE(2028,8,0),IF(Mitarbeiter!$D49="",DATE(2028,8,0),Mitarbeiter!$D49),TODAY()))-(MAX(DATE(2028,7,1),Mitarbeiter!$C49))+1),MAX(0,NETWORKDAYS(MAX(DATE(2028,7,1),Mitarbeiter!$C49),MIN(DATE(2028,8,0),IF(Mitarbeiter!$D49="",DATE(2028,8,0),Mitarbeiter!$D49),TODAY()),Einstellungen!$F$13:$F$67)))*N(Mitarbeiter!$E49)/IF(Einstellungen!$C$11="7 Tage",7,5),N('Ist-Stunden'!AJ49)),MAX(IF(Einstellungen!$C$11="7 Tage",MAX(0,(MIN(DATE(2028,8,0),IF(Mitarbeiter!$D49="",DATE(2028,8,0),Mitarbeiter!$D49),TODAY()))-(MAX(DATE(2028,7,1),Mitarbeiter!$C49))+1),MAX(0,NETWORKDAYS(MAX(DATE(2028,7,1),Mitarbeiter!$C49),MIN(DATE(2028,8,0),IF(Mitarbeiter!$D49="",DATE(2028,8,0),Mitarbeiter!$D49),TODAY()),Einstellungen!$F$13:$F$67)))*N(Mitarbeiter!$E49)/IF(Einstellungen!$C$11="7 Tage",7,5),N('Ist-Stunden'!AJ49)+(N(Krankheitstage!BI49)+N(Krankheitstage!BU49))*N($C49))))</f>
        <v/>
      </c>
      <c r="BO49" s="76">
        <f>IF($B49="",0,IF(Einstellungen!$C$10="Ja",MAX(IF(Einstellungen!$C$11="7 Tage",MAX(0,(MIN(DATE(2028,9,0),IF(Mitarbeiter!$D49="",DATE(2028,9,0),Mitarbeiter!$D49),TODAY()))-(MAX(DATE(2028,8,1),Mitarbeiter!$C49))+1),MAX(0,NETWORKDAYS(MAX(DATE(2028,8,1),Mitarbeiter!$C49),MIN(DATE(2028,9,0),IF(Mitarbeiter!$D49="",DATE(2028,9,0),Mitarbeiter!$D49),TODAY()),Einstellungen!$F$13:$F$67)))*N(Mitarbeiter!$E49)/IF(Einstellungen!$C$11="7 Tage",7,5),N('Ist-Stunden'!AK49)),MAX(IF(Einstellungen!$C$11="7 Tage",MAX(0,(MIN(DATE(2028,9,0),IF(Mitarbeiter!$D49="",DATE(2028,9,0),Mitarbeiter!$D49),TODAY()))-(MAX(DATE(2028,8,1),Mitarbeiter!$C49))+1),MAX(0,NETWORKDAYS(MAX(DATE(2028,8,1),Mitarbeiter!$C49),MIN(DATE(2028,9,0),IF(Mitarbeiter!$D49="",DATE(2028,9,0),Mitarbeiter!$D49),TODAY()),Einstellungen!$F$13:$F$67)))*N(Mitarbeiter!$E49)/IF(Einstellungen!$C$11="7 Tage",7,5),N('Ist-Stunden'!AK49)+(N(Krankheitstage!BJ49)+N(Krankheitstage!BV49))*N($C49))))</f>
        <v/>
      </c>
      <c r="BP49" s="76">
        <f>IF($B49="",0,IF(Einstellungen!$C$10="Ja",MAX(IF(Einstellungen!$C$11="7 Tage",MAX(0,(MIN(DATE(2028,10,0),IF(Mitarbeiter!$D49="",DATE(2028,10,0),Mitarbeiter!$D49),TODAY()))-(MAX(DATE(2028,9,1),Mitarbeiter!$C49))+1),MAX(0,NETWORKDAYS(MAX(DATE(2028,9,1),Mitarbeiter!$C49),MIN(DATE(2028,10,0),IF(Mitarbeiter!$D49="",DATE(2028,10,0),Mitarbeiter!$D49),TODAY()),Einstellungen!$F$13:$F$67)))*N(Mitarbeiter!$E49)/IF(Einstellungen!$C$11="7 Tage",7,5),N('Ist-Stunden'!AL49)),MAX(IF(Einstellungen!$C$11="7 Tage",MAX(0,(MIN(DATE(2028,10,0),IF(Mitarbeiter!$D49="",DATE(2028,10,0),Mitarbeiter!$D49),TODAY()))-(MAX(DATE(2028,9,1),Mitarbeiter!$C49))+1),MAX(0,NETWORKDAYS(MAX(DATE(2028,9,1),Mitarbeiter!$C49),MIN(DATE(2028,10,0),IF(Mitarbeiter!$D49="",DATE(2028,10,0),Mitarbeiter!$D49),TODAY()),Einstellungen!$F$13:$F$67)))*N(Mitarbeiter!$E49)/IF(Einstellungen!$C$11="7 Tage",7,5),N('Ist-Stunden'!AL49)+(N(Krankheitstage!BK49)+N(Krankheitstage!BW49))*N($C49))))</f>
        <v/>
      </c>
      <c r="BQ49" s="76">
        <f>IF($B49="",0,IF(Einstellungen!$C$10="Ja",MAX(IF(Einstellungen!$C$11="7 Tage",MAX(0,(MIN(DATE(2028,11,0),IF(Mitarbeiter!$D49="",DATE(2028,11,0),Mitarbeiter!$D49),TODAY()))-(MAX(DATE(2028,10,1),Mitarbeiter!$C49))+1),MAX(0,NETWORKDAYS(MAX(DATE(2028,10,1),Mitarbeiter!$C49),MIN(DATE(2028,11,0),IF(Mitarbeiter!$D49="",DATE(2028,11,0),Mitarbeiter!$D49),TODAY()),Einstellungen!$F$13:$F$67)))*N(Mitarbeiter!$E49)/IF(Einstellungen!$C$11="7 Tage",7,5),N('Ist-Stunden'!AM49)),MAX(IF(Einstellungen!$C$11="7 Tage",MAX(0,(MIN(DATE(2028,11,0),IF(Mitarbeiter!$D49="",DATE(2028,11,0),Mitarbeiter!$D49),TODAY()))-(MAX(DATE(2028,10,1),Mitarbeiter!$C49))+1),MAX(0,NETWORKDAYS(MAX(DATE(2028,10,1),Mitarbeiter!$C49),MIN(DATE(2028,11,0),IF(Mitarbeiter!$D49="",DATE(2028,11,0),Mitarbeiter!$D49),TODAY()),Einstellungen!$F$13:$F$67)))*N(Mitarbeiter!$E49)/IF(Einstellungen!$C$11="7 Tage",7,5),N('Ist-Stunden'!AM49)+(N(Krankheitstage!BL49)+N(Krankheitstage!BX49))*N($C49))))</f>
        <v/>
      </c>
      <c r="BR49" s="76">
        <f>IF($B49="",0,IF(Einstellungen!$C$10="Ja",MAX(IF(Einstellungen!$C$11="7 Tage",MAX(0,(MIN(DATE(2028,12,0),IF(Mitarbeiter!$D49="",DATE(2028,12,0),Mitarbeiter!$D49),TODAY()))-(MAX(DATE(2028,11,1),Mitarbeiter!$C49))+1),MAX(0,NETWORKDAYS(MAX(DATE(2028,11,1),Mitarbeiter!$C49),MIN(DATE(2028,12,0),IF(Mitarbeiter!$D49="",DATE(2028,12,0),Mitarbeiter!$D49),TODAY()),Einstellungen!$F$13:$F$67)))*N(Mitarbeiter!$E49)/IF(Einstellungen!$C$11="7 Tage",7,5),N('Ist-Stunden'!AN49)),MAX(IF(Einstellungen!$C$11="7 Tage",MAX(0,(MIN(DATE(2028,12,0),IF(Mitarbeiter!$D49="",DATE(2028,12,0),Mitarbeiter!$D49),TODAY()))-(MAX(DATE(2028,11,1),Mitarbeiter!$C49))+1),MAX(0,NETWORKDAYS(MAX(DATE(2028,11,1),Mitarbeiter!$C49),MIN(DATE(2028,12,0),IF(Mitarbeiter!$D49="",DATE(2028,12,0),Mitarbeiter!$D49),TODAY()),Einstellungen!$F$13:$F$67)))*N(Mitarbeiter!$E49)/IF(Einstellungen!$C$11="7 Tage",7,5),N('Ist-Stunden'!AN49)+(N(Krankheitstage!BM49)+N(Krankheitstage!BY49))*N($C49))))</f>
        <v/>
      </c>
      <c r="BS49" s="76">
        <f>IF($B49="",0,IF(Einstellungen!$C$10="Ja",MAX(IF(Einstellungen!$C$11="7 Tage",MAX(0,(MIN(DATE(2028,13,0),IF(Mitarbeiter!$D49="",DATE(2028,13,0),Mitarbeiter!$D49),TODAY()))-(MAX(DATE(2028,12,1),Mitarbeiter!$C49))+1),MAX(0,NETWORKDAYS(MAX(DATE(2028,12,1),Mitarbeiter!$C49),MIN(DATE(2028,13,0),IF(Mitarbeiter!$D49="",DATE(2028,13,0),Mitarbeiter!$D49),TODAY()),Einstellungen!$F$13:$F$67)))*N(Mitarbeiter!$E49)/IF(Einstellungen!$C$11="7 Tage",7,5),N('Ist-Stunden'!AO49)),MAX(IF(Einstellungen!$C$11="7 Tage",MAX(0,(MIN(DATE(2028,13,0),IF(Mitarbeiter!$D49="",DATE(2028,13,0),Mitarbeiter!$D49),TODAY()))-(MAX(DATE(2028,12,1),Mitarbeiter!$C49))+1),MAX(0,NETWORKDAYS(MAX(DATE(2028,12,1),Mitarbeiter!$C49),MIN(DATE(2028,13,0),IF(Mitarbeiter!$D49="",DATE(2028,13,0),Mitarbeiter!$D49),TODAY()),Einstellungen!$F$13:$F$67)))*N(Mitarbeiter!$E49)/IF(Einstellungen!$C$11="7 Tage",7,5),N('Ist-Stunden'!AO49)+(N(Krankheitstage!BN49)+N(Krankheitstage!BZ49))*N($C49))))</f>
        <v/>
      </c>
      <c r="BT49" s="76">
        <f>IF($B49="",0,IF(Einstellungen!$C$10="Ja",MAX(IF(Einstellungen!$C$11="7 Tage",MAX(0,(MIN(DATE(2029,2,0),IF(Mitarbeiter!$D49="",DATE(2029,2,0),Mitarbeiter!$D49),TODAY()))-(MAX(DATE(2029,1,1),Mitarbeiter!$C49))+1),MAX(0,NETWORKDAYS(MAX(DATE(2029,1,1),Mitarbeiter!$C49),MIN(DATE(2029,2,0),IF(Mitarbeiter!$D49="",DATE(2029,2,0),Mitarbeiter!$D49),TODAY()),Einstellungen!$F$13:$F$67)))*N(Mitarbeiter!$E49)/IF(Einstellungen!$C$11="7 Tage",7,5),N('Ist-Stunden'!AP49)),MAX(IF(Einstellungen!$C$11="7 Tage",MAX(0,(MIN(DATE(2029,2,0),IF(Mitarbeiter!$D49="",DATE(2029,2,0),Mitarbeiter!$D49),TODAY()))-(MAX(DATE(2029,1,1),Mitarbeiter!$C49))+1),MAX(0,NETWORKDAYS(MAX(DATE(2029,1,1),Mitarbeiter!$C49),MIN(DATE(2029,2,0),IF(Mitarbeiter!$D49="",DATE(2029,2,0),Mitarbeiter!$D49),TODAY()),Einstellungen!$F$13:$F$67)))*N(Mitarbeiter!$E49)/IF(Einstellungen!$C$11="7 Tage",7,5),N('Ist-Stunden'!AP49)+(N(Krankheitstage!CA49)+N(Krankheitstage!CM49))*N($C49))))</f>
        <v/>
      </c>
      <c r="BU49" s="76">
        <f>IF($B49="",0,IF(Einstellungen!$C$10="Ja",MAX(IF(Einstellungen!$C$11="7 Tage",MAX(0,(MIN(DATE(2029,3,0),IF(Mitarbeiter!$D49="",DATE(2029,3,0),Mitarbeiter!$D49),TODAY()))-(MAX(DATE(2029,2,1),Mitarbeiter!$C49))+1),MAX(0,NETWORKDAYS(MAX(DATE(2029,2,1),Mitarbeiter!$C49),MIN(DATE(2029,3,0),IF(Mitarbeiter!$D49="",DATE(2029,3,0),Mitarbeiter!$D49),TODAY()),Einstellungen!$F$13:$F$67)))*N(Mitarbeiter!$E49)/IF(Einstellungen!$C$11="7 Tage",7,5),N('Ist-Stunden'!AQ49)),MAX(IF(Einstellungen!$C$11="7 Tage",MAX(0,(MIN(DATE(2029,3,0),IF(Mitarbeiter!$D49="",DATE(2029,3,0),Mitarbeiter!$D49),TODAY()))-(MAX(DATE(2029,2,1),Mitarbeiter!$C49))+1),MAX(0,NETWORKDAYS(MAX(DATE(2029,2,1),Mitarbeiter!$C49),MIN(DATE(2029,3,0),IF(Mitarbeiter!$D49="",DATE(2029,3,0),Mitarbeiter!$D49),TODAY()),Einstellungen!$F$13:$F$67)))*N(Mitarbeiter!$E49)/IF(Einstellungen!$C$11="7 Tage",7,5),N('Ist-Stunden'!AQ49)+(N(Krankheitstage!CB49)+N(Krankheitstage!CN49))*N($C49))))</f>
        <v/>
      </c>
      <c r="BV49" s="76">
        <f>IF($B49="",0,IF(Einstellungen!$C$10="Ja",MAX(IF(Einstellungen!$C$11="7 Tage",MAX(0,(MIN(DATE(2029,4,0),IF(Mitarbeiter!$D49="",DATE(2029,4,0),Mitarbeiter!$D49),TODAY()))-(MAX(DATE(2029,3,1),Mitarbeiter!$C49))+1),MAX(0,NETWORKDAYS(MAX(DATE(2029,3,1),Mitarbeiter!$C49),MIN(DATE(2029,4,0),IF(Mitarbeiter!$D49="",DATE(2029,4,0),Mitarbeiter!$D49),TODAY()),Einstellungen!$F$13:$F$67)))*N(Mitarbeiter!$E49)/IF(Einstellungen!$C$11="7 Tage",7,5),N('Ist-Stunden'!AR49)),MAX(IF(Einstellungen!$C$11="7 Tage",MAX(0,(MIN(DATE(2029,4,0),IF(Mitarbeiter!$D49="",DATE(2029,4,0),Mitarbeiter!$D49),TODAY()))-(MAX(DATE(2029,3,1),Mitarbeiter!$C49))+1),MAX(0,NETWORKDAYS(MAX(DATE(2029,3,1),Mitarbeiter!$C49),MIN(DATE(2029,4,0),IF(Mitarbeiter!$D49="",DATE(2029,4,0),Mitarbeiter!$D49),TODAY()),Einstellungen!$F$13:$F$67)))*N(Mitarbeiter!$E49)/IF(Einstellungen!$C$11="7 Tage",7,5),N('Ist-Stunden'!AR49)+(N(Krankheitstage!CC49)+N(Krankheitstage!CO49))*N($C49))))</f>
        <v/>
      </c>
      <c r="BW49" s="76">
        <f>IF($B49="",0,IF(Einstellungen!$C$10="Ja",MAX(IF(Einstellungen!$C$11="7 Tage",MAX(0,(MIN(DATE(2029,5,0),IF(Mitarbeiter!$D49="",DATE(2029,5,0),Mitarbeiter!$D49),TODAY()))-(MAX(DATE(2029,4,1),Mitarbeiter!$C49))+1),MAX(0,NETWORKDAYS(MAX(DATE(2029,4,1),Mitarbeiter!$C49),MIN(DATE(2029,5,0),IF(Mitarbeiter!$D49="",DATE(2029,5,0),Mitarbeiter!$D49),TODAY()),Einstellungen!$F$13:$F$67)))*N(Mitarbeiter!$E49)/IF(Einstellungen!$C$11="7 Tage",7,5),N('Ist-Stunden'!AS49)),MAX(IF(Einstellungen!$C$11="7 Tage",MAX(0,(MIN(DATE(2029,5,0),IF(Mitarbeiter!$D49="",DATE(2029,5,0),Mitarbeiter!$D49),TODAY()))-(MAX(DATE(2029,4,1),Mitarbeiter!$C49))+1),MAX(0,NETWORKDAYS(MAX(DATE(2029,4,1),Mitarbeiter!$C49),MIN(DATE(2029,5,0),IF(Mitarbeiter!$D49="",DATE(2029,5,0),Mitarbeiter!$D49),TODAY()),Einstellungen!$F$13:$F$67)))*N(Mitarbeiter!$E49)/IF(Einstellungen!$C$11="7 Tage",7,5),N('Ist-Stunden'!AS49)+(N(Krankheitstage!CD49)+N(Krankheitstage!CP49))*N($C49))))</f>
        <v/>
      </c>
      <c r="BX49" s="76">
        <f>IF($B49="",0,IF(Einstellungen!$C$10="Ja",MAX(IF(Einstellungen!$C$11="7 Tage",MAX(0,(MIN(DATE(2029,6,0),IF(Mitarbeiter!$D49="",DATE(2029,6,0),Mitarbeiter!$D49),TODAY()))-(MAX(DATE(2029,5,1),Mitarbeiter!$C49))+1),MAX(0,NETWORKDAYS(MAX(DATE(2029,5,1),Mitarbeiter!$C49),MIN(DATE(2029,6,0),IF(Mitarbeiter!$D49="",DATE(2029,6,0),Mitarbeiter!$D49),TODAY()),Einstellungen!$F$13:$F$67)))*N(Mitarbeiter!$E49)/IF(Einstellungen!$C$11="7 Tage",7,5),N('Ist-Stunden'!AT49)),MAX(IF(Einstellungen!$C$11="7 Tage",MAX(0,(MIN(DATE(2029,6,0),IF(Mitarbeiter!$D49="",DATE(2029,6,0),Mitarbeiter!$D49),TODAY()))-(MAX(DATE(2029,5,1),Mitarbeiter!$C49))+1),MAX(0,NETWORKDAYS(MAX(DATE(2029,5,1),Mitarbeiter!$C49),MIN(DATE(2029,6,0),IF(Mitarbeiter!$D49="",DATE(2029,6,0),Mitarbeiter!$D49),TODAY()),Einstellungen!$F$13:$F$67)))*N(Mitarbeiter!$E49)/IF(Einstellungen!$C$11="7 Tage",7,5),N('Ist-Stunden'!AT49)+(N(Krankheitstage!CE49)+N(Krankheitstage!CQ49))*N($C49))))</f>
        <v/>
      </c>
      <c r="BY49" s="76">
        <f>IF($B49="",0,IF(Einstellungen!$C$10="Ja",MAX(IF(Einstellungen!$C$11="7 Tage",MAX(0,(MIN(DATE(2029,7,0),IF(Mitarbeiter!$D49="",DATE(2029,7,0),Mitarbeiter!$D49),TODAY()))-(MAX(DATE(2029,6,1),Mitarbeiter!$C49))+1),MAX(0,NETWORKDAYS(MAX(DATE(2029,6,1),Mitarbeiter!$C49),MIN(DATE(2029,7,0),IF(Mitarbeiter!$D49="",DATE(2029,7,0),Mitarbeiter!$D49),TODAY()),Einstellungen!$F$13:$F$67)))*N(Mitarbeiter!$E49)/IF(Einstellungen!$C$11="7 Tage",7,5),N('Ist-Stunden'!AU49)),MAX(IF(Einstellungen!$C$11="7 Tage",MAX(0,(MIN(DATE(2029,7,0),IF(Mitarbeiter!$D49="",DATE(2029,7,0),Mitarbeiter!$D49),TODAY()))-(MAX(DATE(2029,6,1),Mitarbeiter!$C49))+1),MAX(0,NETWORKDAYS(MAX(DATE(2029,6,1),Mitarbeiter!$C49),MIN(DATE(2029,7,0),IF(Mitarbeiter!$D49="",DATE(2029,7,0),Mitarbeiter!$D49),TODAY()),Einstellungen!$F$13:$F$67)))*N(Mitarbeiter!$E49)/IF(Einstellungen!$C$11="7 Tage",7,5),N('Ist-Stunden'!AU49)+(N(Krankheitstage!CF49)+N(Krankheitstage!CR49))*N($C49))))</f>
        <v/>
      </c>
      <c r="BZ49" s="76">
        <f>IF($B49="",0,IF(Einstellungen!$C$10="Ja",MAX(IF(Einstellungen!$C$11="7 Tage",MAX(0,(MIN(DATE(2029,8,0),IF(Mitarbeiter!$D49="",DATE(2029,8,0),Mitarbeiter!$D49),TODAY()))-(MAX(DATE(2029,7,1),Mitarbeiter!$C49))+1),MAX(0,NETWORKDAYS(MAX(DATE(2029,7,1),Mitarbeiter!$C49),MIN(DATE(2029,8,0),IF(Mitarbeiter!$D49="",DATE(2029,8,0),Mitarbeiter!$D49),TODAY()),Einstellungen!$F$13:$F$67)))*N(Mitarbeiter!$E49)/IF(Einstellungen!$C$11="7 Tage",7,5),N('Ist-Stunden'!AV49)),MAX(IF(Einstellungen!$C$11="7 Tage",MAX(0,(MIN(DATE(2029,8,0),IF(Mitarbeiter!$D49="",DATE(2029,8,0),Mitarbeiter!$D49),TODAY()))-(MAX(DATE(2029,7,1),Mitarbeiter!$C49))+1),MAX(0,NETWORKDAYS(MAX(DATE(2029,7,1),Mitarbeiter!$C49),MIN(DATE(2029,8,0),IF(Mitarbeiter!$D49="",DATE(2029,8,0),Mitarbeiter!$D49),TODAY()),Einstellungen!$F$13:$F$67)))*N(Mitarbeiter!$E49)/IF(Einstellungen!$C$11="7 Tage",7,5),N('Ist-Stunden'!AV49)+(N(Krankheitstage!CG49)+N(Krankheitstage!CS49))*N($C49))))</f>
        <v/>
      </c>
      <c r="CA49" s="76">
        <f>IF($B49="",0,IF(Einstellungen!$C$10="Ja",MAX(IF(Einstellungen!$C$11="7 Tage",MAX(0,(MIN(DATE(2029,9,0),IF(Mitarbeiter!$D49="",DATE(2029,9,0),Mitarbeiter!$D49),TODAY()))-(MAX(DATE(2029,8,1),Mitarbeiter!$C49))+1),MAX(0,NETWORKDAYS(MAX(DATE(2029,8,1),Mitarbeiter!$C49),MIN(DATE(2029,9,0),IF(Mitarbeiter!$D49="",DATE(2029,9,0),Mitarbeiter!$D49),TODAY()),Einstellungen!$F$13:$F$67)))*N(Mitarbeiter!$E49)/IF(Einstellungen!$C$11="7 Tage",7,5),N('Ist-Stunden'!AW49)),MAX(IF(Einstellungen!$C$11="7 Tage",MAX(0,(MIN(DATE(2029,9,0),IF(Mitarbeiter!$D49="",DATE(2029,9,0),Mitarbeiter!$D49),TODAY()))-(MAX(DATE(2029,8,1),Mitarbeiter!$C49))+1),MAX(0,NETWORKDAYS(MAX(DATE(2029,8,1),Mitarbeiter!$C49),MIN(DATE(2029,9,0),IF(Mitarbeiter!$D49="",DATE(2029,9,0),Mitarbeiter!$D49),TODAY()),Einstellungen!$F$13:$F$67)))*N(Mitarbeiter!$E49)/IF(Einstellungen!$C$11="7 Tage",7,5),N('Ist-Stunden'!AW49)+(N(Krankheitstage!CH49)+N(Krankheitstage!CT49))*N($C49))))</f>
        <v/>
      </c>
      <c r="CB49" s="76">
        <f>IF($B49="",0,IF(Einstellungen!$C$10="Ja",MAX(IF(Einstellungen!$C$11="7 Tage",MAX(0,(MIN(DATE(2029,10,0),IF(Mitarbeiter!$D49="",DATE(2029,10,0),Mitarbeiter!$D49),TODAY()))-(MAX(DATE(2029,9,1),Mitarbeiter!$C49))+1),MAX(0,NETWORKDAYS(MAX(DATE(2029,9,1),Mitarbeiter!$C49),MIN(DATE(2029,10,0),IF(Mitarbeiter!$D49="",DATE(2029,10,0),Mitarbeiter!$D49),TODAY()),Einstellungen!$F$13:$F$67)))*N(Mitarbeiter!$E49)/IF(Einstellungen!$C$11="7 Tage",7,5),N('Ist-Stunden'!AX49)),MAX(IF(Einstellungen!$C$11="7 Tage",MAX(0,(MIN(DATE(2029,10,0),IF(Mitarbeiter!$D49="",DATE(2029,10,0),Mitarbeiter!$D49),TODAY()))-(MAX(DATE(2029,9,1),Mitarbeiter!$C49))+1),MAX(0,NETWORKDAYS(MAX(DATE(2029,9,1),Mitarbeiter!$C49),MIN(DATE(2029,10,0),IF(Mitarbeiter!$D49="",DATE(2029,10,0),Mitarbeiter!$D49),TODAY()),Einstellungen!$F$13:$F$67)))*N(Mitarbeiter!$E49)/IF(Einstellungen!$C$11="7 Tage",7,5),N('Ist-Stunden'!AX49)+(N(Krankheitstage!CI49)+N(Krankheitstage!CU49))*N($C49))))</f>
        <v/>
      </c>
      <c r="CC49" s="76">
        <f>IF($B49="",0,IF(Einstellungen!$C$10="Ja",MAX(IF(Einstellungen!$C$11="7 Tage",MAX(0,(MIN(DATE(2029,11,0),IF(Mitarbeiter!$D49="",DATE(2029,11,0),Mitarbeiter!$D49),TODAY()))-(MAX(DATE(2029,10,1),Mitarbeiter!$C49))+1),MAX(0,NETWORKDAYS(MAX(DATE(2029,10,1),Mitarbeiter!$C49),MIN(DATE(2029,11,0),IF(Mitarbeiter!$D49="",DATE(2029,11,0),Mitarbeiter!$D49),TODAY()),Einstellungen!$F$13:$F$67)))*N(Mitarbeiter!$E49)/IF(Einstellungen!$C$11="7 Tage",7,5),N('Ist-Stunden'!AY49)),MAX(IF(Einstellungen!$C$11="7 Tage",MAX(0,(MIN(DATE(2029,11,0),IF(Mitarbeiter!$D49="",DATE(2029,11,0),Mitarbeiter!$D49),TODAY()))-(MAX(DATE(2029,10,1),Mitarbeiter!$C49))+1),MAX(0,NETWORKDAYS(MAX(DATE(2029,10,1),Mitarbeiter!$C49),MIN(DATE(2029,11,0),IF(Mitarbeiter!$D49="",DATE(2029,11,0),Mitarbeiter!$D49),TODAY()),Einstellungen!$F$13:$F$67)))*N(Mitarbeiter!$E49)/IF(Einstellungen!$C$11="7 Tage",7,5),N('Ist-Stunden'!AY49)+(N(Krankheitstage!CJ49)+N(Krankheitstage!CV49))*N($C49))))</f>
        <v/>
      </c>
      <c r="CD49" s="76">
        <f>IF($B49="",0,IF(Einstellungen!$C$10="Ja",MAX(IF(Einstellungen!$C$11="7 Tage",MAX(0,(MIN(DATE(2029,12,0),IF(Mitarbeiter!$D49="",DATE(2029,12,0),Mitarbeiter!$D49),TODAY()))-(MAX(DATE(2029,11,1),Mitarbeiter!$C49))+1),MAX(0,NETWORKDAYS(MAX(DATE(2029,11,1),Mitarbeiter!$C49),MIN(DATE(2029,12,0),IF(Mitarbeiter!$D49="",DATE(2029,12,0),Mitarbeiter!$D49),TODAY()),Einstellungen!$F$13:$F$67)))*N(Mitarbeiter!$E49)/IF(Einstellungen!$C$11="7 Tage",7,5),N('Ist-Stunden'!AZ49)),MAX(IF(Einstellungen!$C$11="7 Tage",MAX(0,(MIN(DATE(2029,12,0),IF(Mitarbeiter!$D49="",DATE(2029,12,0),Mitarbeiter!$D49),TODAY()))-(MAX(DATE(2029,11,1),Mitarbeiter!$C49))+1),MAX(0,NETWORKDAYS(MAX(DATE(2029,11,1),Mitarbeiter!$C49),MIN(DATE(2029,12,0),IF(Mitarbeiter!$D49="",DATE(2029,12,0),Mitarbeiter!$D49),TODAY()),Einstellungen!$F$13:$F$67)))*N(Mitarbeiter!$E49)/IF(Einstellungen!$C$11="7 Tage",7,5),N('Ist-Stunden'!AZ49)+(N(Krankheitstage!CK49)+N(Krankheitstage!CW49))*N($C49))))</f>
        <v/>
      </c>
      <c r="CE49" s="76">
        <f>IF($B49="",0,IF(Einstellungen!$C$10="Ja",MAX(IF(Einstellungen!$C$11="7 Tage",MAX(0,(MIN(DATE(2029,13,0),IF(Mitarbeiter!$D49="",DATE(2029,13,0),Mitarbeiter!$D49),TODAY()))-(MAX(DATE(2029,12,1),Mitarbeiter!$C49))+1),MAX(0,NETWORKDAYS(MAX(DATE(2029,12,1),Mitarbeiter!$C49),MIN(DATE(2029,13,0),IF(Mitarbeiter!$D49="",DATE(2029,13,0),Mitarbeiter!$D49),TODAY()),Einstellungen!$F$13:$F$67)))*N(Mitarbeiter!$E49)/IF(Einstellungen!$C$11="7 Tage",7,5),N('Ist-Stunden'!BA49)),MAX(IF(Einstellungen!$C$11="7 Tage",MAX(0,(MIN(DATE(2029,13,0),IF(Mitarbeiter!$D49="",DATE(2029,13,0),Mitarbeiter!$D49),TODAY()))-(MAX(DATE(2029,12,1),Mitarbeiter!$C49))+1),MAX(0,NETWORKDAYS(MAX(DATE(2029,12,1),Mitarbeiter!$C49),MIN(DATE(2029,13,0),IF(Mitarbeiter!$D49="",DATE(2029,13,0),Mitarbeiter!$D49),TODAY()),Einstellungen!$F$13:$F$67)))*N(Mitarbeiter!$E49)/IF(Einstellungen!$C$11="7 Tage",7,5),N('Ist-Stunden'!BA49)+(N(Krankheitstage!CL49)+N(Krankheitstage!CX49))*N($C49))))</f>
        <v/>
      </c>
      <c r="CF49" s="76">
        <f>IF($B49="",0,IF(Einstellungen!$C$10="Ja",MAX(IF(Einstellungen!$C$11="7 Tage",MAX(0,(MIN(DATE(2030,2,0),IF(Mitarbeiter!$D49="",DATE(2030,2,0),Mitarbeiter!$D49),TODAY()))-(MAX(DATE(2030,1,1),Mitarbeiter!$C49))+1),MAX(0,NETWORKDAYS(MAX(DATE(2030,1,1),Mitarbeiter!$C49),MIN(DATE(2030,2,0),IF(Mitarbeiter!$D49="",DATE(2030,2,0),Mitarbeiter!$D49),TODAY()),Einstellungen!$F$13:$F$67)))*N(Mitarbeiter!$E49)/IF(Einstellungen!$C$11="7 Tage",7,5),N('Ist-Stunden'!BB49)),MAX(IF(Einstellungen!$C$11="7 Tage",MAX(0,(MIN(DATE(2030,2,0),IF(Mitarbeiter!$D49="",DATE(2030,2,0),Mitarbeiter!$D49),TODAY()))-(MAX(DATE(2030,1,1),Mitarbeiter!$C49))+1),MAX(0,NETWORKDAYS(MAX(DATE(2030,1,1),Mitarbeiter!$C49),MIN(DATE(2030,2,0),IF(Mitarbeiter!$D49="",DATE(2030,2,0),Mitarbeiter!$D49),TODAY()),Einstellungen!$F$13:$F$67)))*N(Mitarbeiter!$E49)/IF(Einstellungen!$C$11="7 Tage",7,5),N('Ist-Stunden'!BB49)+(N(Krankheitstage!CY49)+N(Krankheitstage!DK49))*N($C49))))</f>
        <v/>
      </c>
      <c r="CG49" s="76">
        <f>IF($B49="",0,IF(Einstellungen!$C$10="Ja",MAX(IF(Einstellungen!$C$11="7 Tage",MAX(0,(MIN(DATE(2030,3,0),IF(Mitarbeiter!$D49="",DATE(2030,3,0),Mitarbeiter!$D49),TODAY()))-(MAX(DATE(2030,2,1),Mitarbeiter!$C49))+1),MAX(0,NETWORKDAYS(MAX(DATE(2030,2,1),Mitarbeiter!$C49),MIN(DATE(2030,3,0),IF(Mitarbeiter!$D49="",DATE(2030,3,0),Mitarbeiter!$D49),TODAY()),Einstellungen!$F$13:$F$67)))*N(Mitarbeiter!$E49)/IF(Einstellungen!$C$11="7 Tage",7,5),N('Ist-Stunden'!BC49)),MAX(IF(Einstellungen!$C$11="7 Tage",MAX(0,(MIN(DATE(2030,3,0),IF(Mitarbeiter!$D49="",DATE(2030,3,0),Mitarbeiter!$D49),TODAY()))-(MAX(DATE(2030,2,1),Mitarbeiter!$C49))+1),MAX(0,NETWORKDAYS(MAX(DATE(2030,2,1),Mitarbeiter!$C49),MIN(DATE(2030,3,0),IF(Mitarbeiter!$D49="",DATE(2030,3,0),Mitarbeiter!$D49),TODAY()),Einstellungen!$F$13:$F$67)))*N(Mitarbeiter!$E49)/IF(Einstellungen!$C$11="7 Tage",7,5),N('Ist-Stunden'!BC49)+(N(Krankheitstage!CZ49)+N(Krankheitstage!DL49))*N($C49))))</f>
        <v/>
      </c>
      <c r="CH49" s="76">
        <f>IF($B49="",0,IF(Einstellungen!$C$10="Ja",MAX(IF(Einstellungen!$C$11="7 Tage",MAX(0,(MIN(DATE(2030,4,0),IF(Mitarbeiter!$D49="",DATE(2030,4,0),Mitarbeiter!$D49),TODAY()))-(MAX(DATE(2030,3,1),Mitarbeiter!$C49))+1),MAX(0,NETWORKDAYS(MAX(DATE(2030,3,1),Mitarbeiter!$C49),MIN(DATE(2030,4,0),IF(Mitarbeiter!$D49="",DATE(2030,4,0),Mitarbeiter!$D49),TODAY()),Einstellungen!$F$13:$F$67)))*N(Mitarbeiter!$E49)/IF(Einstellungen!$C$11="7 Tage",7,5),N('Ist-Stunden'!BD49)),MAX(IF(Einstellungen!$C$11="7 Tage",MAX(0,(MIN(DATE(2030,4,0),IF(Mitarbeiter!$D49="",DATE(2030,4,0),Mitarbeiter!$D49),TODAY()))-(MAX(DATE(2030,3,1),Mitarbeiter!$C49))+1),MAX(0,NETWORKDAYS(MAX(DATE(2030,3,1),Mitarbeiter!$C49),MIN(DATE(2030,4,0),IF(Mitarbeiter!$D49="",DATE(2030,4,0),Mitarbeiter!$D49),TODAY()),Einstellungen!$F$13:$F$67)))*N(Mitarbeiter!$E49)/IF(Einstellungen!$C$11="7 Tage",7,5),N('Ist-Stunden'!BD49)+(N(Krankheitstage!DA49)+N(Krankheitstage!DM49))*N($C49))))</f>
        <v/>
      </c>
      <c r="CI49" s="76">
        <f>IF($B49="",0,IF(Einstellungen!$C$10="Ja",MAX(IF(Einstellungen!$C$11="7 Tage",MAX(0,(MIN(DATE(2030,5,0),IF(Mitarbeiter!$D49="",DATE(2030,5,0),Mitarbeiter!$D49),TODAY()))-(MAX(DATE(2030,4,1),Mitarbeiter!$C49))+1),MAX(0,NETWORKDAYS(MAX(DATE(2030,4,1),Mitarbeiter!$C49),MIN(DATE(2030,5,0),IF(Mitarbeiter!$D49="",DATE(2030,5,0),Mitarbeiter!$D49),TODAY()),Einstellungen!$F$13:$F$67)))*N(Mitarbeiter!$E49)/IF(Einstellungen!$C$11="7 Tage",7,5),N('Ist-Stunden'!BE49)),MAX(IF(Einstellungen!$C$11="7 Tage",MAX(0,(MIN(DATE(2030,5,0),IF(Mitarbeiter!$D49="",DATE(2030,5,0),Mitarbeiter!$D49),TODAY()))-(MAX(DATE(2030,4,1),Mitarbeiter!$C49))+1),MAX(0,NETWORKDAYS(MAX(DATE(2030,4,1),Mitarbeiter!$C49),MIN(DATE(2030,5,0),IF(Mitarbeiter!$D49="",DATE(2030,5,0),Mitarbeiter!$D49),TODAY()),Einstellungen!$F$13:$F$67)))*N(Mitarbeiter!$E49)/IF(Einstellungen!$C$11="7 Tage",7,5),N('Ist-Stunden'!BE49)+(N(Krankheitstage!DB49)+N(Krankheitstage!DN49))*N($C49))))</f>
        <v/>
      </c>
      <c r="CJ49" s="76">
        <f>IF($B49="",0,IF(Einstellungen!$C$10="Ja",MAX(IF(Einstellungen!$C$11="7 Tage",MAX(0,(MIN(DATE(2030,6,0),IF(Mitarbeiter!$D49="",DATE(2030,6,0),Mitarbeiter!$D49),TODAY()))-(MAX(DATE(2030,5,1),Mitarbeiter!$C49))+1),MAX(0,NETWORKDAYS(MAX(DATE(2030,5,1),Mitarbeiter!$C49),MIN(DATE(2030,6,0),IF(Mitarbeiter!$D49="",DATE(2030,6,0),Mitarbeiter!$D49),TODAY()),Einstellungen!$F$13:$F$67)))*N(Mitarbeiter!$E49)/IF(Einstellungen!$C$11="7 Tage",7,5),N('Ist-Stunden'!BF49)),MAX(IF(Einstellungen!$C$11="7 Tage",MAX(0,(MIN(DATE(2030,6,0),IF(Mitarbeiter!$D49="",DATE(2030,6,0),Mitarbeiter!$D49),TODAY()))-(MAX(DATE(2030,5,1),Mitarbeiter!$C49))+1),MAX(0,NETWORKDAYS(MAX(DATE(2030,5,1),Mitarbeiter!$C49),MIN(DATE(2030,6,0),IF(Mitarbeiter!$D49="",DATE(2030,6,0),Mitarbeiter!$D49),TODAY()),Einstellungen!$F$13:$F$67)))*N(Mitarbeiter!$E49)/IF(Einstellungen!$C$11="7 Tage",7,5),N('Ist-Stunden'!BF49)+(N(Krankheitstage!DC49)+N(Krankheitstage!DO49))*N($C49))))</f>
        <v/>
      </c>
      <c r="CK49" s="76">
        <f>IF($B49="",0,IF(Einstellungen!$C$10="Ja",MAX(IF(Einstellungen!$C$11="7 Tage",MAX(0,(MIN(DATE(2030,7,0),IF(Mitarbeiter!$D49="",DATE(2030,7,0),Mitarbeiter!$D49),TODAY()))-(MAX(DATE(2030,6,1),Mitarbeiter!$C49))+1),MAX(0,NETWORKDAYS(MAX(DATE(2030,6,1),Mitarbeiter!$C49),MIN(DATE(2030,7,0),IF(Mitarbeiter!$D49="",DATE(2030,7,0),Mitarbeiter!$D49),TODAY()),Einstellungen!$F$13:$F$67)))*N(Mitarbeiter!$E49)/IF(Einstellungen!$C$11="7 Tage",7,5),N('Ist-Stunden'!BG49)),MAX(IF(Einstellungen!$C$11="7 Tage",MAX(0,(MIN(DATE(2030,7,0),IF(Mitarbeiter!$D49="",DATE(2030,7,0),Mitarbeiter!$D49),TODAY()))-(MAX(DATE(2030,6,1),Mitarbeiter!$C49))+1),MAX(0,NETWORKDAYS(MAX(DATE(2030,6,1),Mitarbeiter!$C49),MIN(DATE(2030,7,0),IF(Mitarbeiter!$D49="",DATE(2030,7,0),Mitarbeiter!$D49),TODAY()),Einstellungen!$F$13:$F$67)))*N(Mitarbeiter!$E49)/IF(Einstellungen!$C$11="7 Tage",7,5),N('Ist-Stunden'!BG49)+(N(Krankheitstage!DD49)+N(Krankheitstage!DP49))*N($C49))))</f>
        <v/>
      </c>
      <c r="CL49" s="76">
        <f>IF($B49="",0,IF(Einstellungen!$C$10="Ja",MAX(IF(Einstellungen!$C$11="7 Tage",MAX(0,(MIN(DATE(2030,8,0),IF(Mitarbeiter!$D49="",DATE(2030,8,0),Mitarbeiter!$D49),TODAY()))-(MAX(DATE(2030,7,1),Mitarbeiter!$C49))+1),MAX(0,NETWORKDAYS(MAX(DATE(2030,7,1),Mitarbeiter!$C49),MIN(DATE(2030,8,0),IF(Mitarbeiter!$D49="",DATE(2030,8,0),Mitarbeiter!$D49),TODAY()),Einstellungen!$F$13:$F$67)))*N(Mitarbeiter!$E49)/IF(Einstellungen!$C$11="7 Tage",7,5),N('Ist-Stunden'!BH49)),MAX(IF(Einstellungen!$C$11="7 Tage",MAX(0,(MIN(DATE(2030,8,0),IF(Mitarbeiter!$D49="",DATE(2030,8,0),Mitarbeiter!$D49),TODAY()))-(MAX(DATE(2030,7,1),Mitarbeiter!$C49))+1),MAX(0,NETWORKDAYS(MAX(DATE(2030,7,1),Mitarbeiter!$C49),MIN(DATE(2030,8,0),IF(Mitarbeiter!$D49="",DATE(2030,8,0),Mitarbeiter!$D49),TODAY()),Einstellungen!$F$13:$F$67)))*N(Mitarbeiter!$E49)/IF(Einstellungen!$C$11="7 Tage",7,5),N('Ist-Stunden'!BH49)+(N(Krankheitstage!DE49)+N(Krankheitstage!DQ49))*N($C49))))</f>
        <v/>
      </c>
      <c r="CM49" s="76">
        <f>IF($B49="",0,IF(Einstellungen!$C$10="Ja",MAX(IF(Einstellungen!$C$11="7 Tage",MAX(0,(MIN(DATE(2030,9,0),IF(Mitarbeiter!$D49="",DATE(2030,9,0),Mitarbeiter!$D49),TODAY()))-(MAX(DATE(2030,8,1),Mitarbeiter!$C49))+1),MAX(0,NETWORKDAYS(MAX(DATE(2030,8,1),Mitarbeiter!$C49),MIN(DATE(2030,9,0),IF(Mitarbeiter!$D49="",DATE(2030,9,0),Mitarbeiter!$D49),TODAY()),Einstellungen!$F$13:$F$67)))*N(Mitarbeiter!$E49)/IF(Einstellungen!$C$11="7 Tage",7,5),N('Ist-Stunden'!BI49)),MAX(IF(Einstellungen!$C$11="7 Tage",MAX(0,(MIN(DATE(2030,9,0),IF(Mitarbeiter!$D49="",DATE(2030,9,0),Mitarbeiter!$D49),TODAY()))-(MAX(DATE(2030,8,1),Mitarbeiter!$C49))+1),MAX(0,NETWORKDAYS(MAX(DATE(2030,8,1),Mitarbeiter!$C49),MIN(DATE(2030,9,0),IF(Mitarbeiter!$D49="",DATE(2030,9,0),Mitarbeiter!$D49),TODAY()),Einstellungen!$F$13:$F$67)))*N(Mitarbeiter!$E49)/IF(Einstellungen!$C$11="7 Tage",7,5),N('Ist-Stunden'!BI49)+(N(Krankheitstage!DF49)+N(Krankheitstage!DR49))*N($C49))))</f>
        <v/>
      </c>
      <c r="CN49" s="76">
        <f>IF($B49="",0,IF(Einstellungen!$C$10="Ja",MAX(IF(Einstellungen!$C$11="7 Tage",MAX(0,(MIN(DATE(2030,10,0),IF(Mitarbeiter!$D49="",DATE(2030,10,0),Mitarbeiter!$D49),TODAY()))-(MAX(DATE(2030,9,1),Mitarbeiter!$C49))+1),MAX(0,NETWORKDAYS(MAX(DATE(2030,9,1),Mitarbeiter!$C49),MIN(DATE(2030,10,0),IF(Mitarbeiter!$D49="",DATE(2030,10,0),Mitarbeiter!$D49),TODAY()),Einstellungen!$F$13:$F$67)))*N(Mitarbeiter!$E49)/IF(Einstellungen!$C$11="7 Tage",7,5),N('Ist-Stunden'!BJ49)),MAX(IF(Einstellungen!$C$11="7 Tage",MAX(0,(MIN(DATE(2030,10,0),IF(Mitarbeiter!$D49="",DATE(2030,10,0),Mitarbeiter!$D49),TODAY()))-(MAX(DATE(2030,9,1),Mitarbeiter!$C49))+1),MAX(0,NETWORKDAYS(MAX(DATE(2030,9,1),Mitarbeiter!$C49),MIN(DATE(2030,10,0),IF(Mitarbeiter!$D49="",DATE(2030,10,0),Mitarbeiter!$D49),TODAY()),Einstellungen!$F$13:$F$67)))*N(Mitarbeiter!$E49)/IF(Einstellungen!$C$11="7 Tage",7,5),N('Ist-Stunden'!BJ49)+(N(Krankheitstage!DG49)+N(Krankheitstage!DS49))*N($C49))))</f>
        <v/>
      </c>
      <c r="CO49" s="76">
        <f>IF($B49="",0,IF(Einstellungen!$C$10="Ja",MAX(IF(Einstellungen!$C$11="7 Tage",MAX(0,(MIN(DATE(2030,11,0),IF(Mitarbeiter!$D49="",DATE(2030,11,0),Mitarbeiter!$D49),TODAY()))-(MAX(DATE(2030,10,1),Mitarbeiter!$C49))+1),MAX(0,NETWORKDAYS(MAX(DATE(2030,10,1),Mitarbeiter!$C49),MIN(DATE(2030,11,0),IF(Mitarbeiter!$D49="",DATE(2030,11,0),Mitarbeiter!$D49),TODAY()),Einstellungen!$F$13:$F$67)))*N(Mitarbeiter!$E49)/IF(Einstellungen!$C$11="7 Tage",7,5),N('Ist-Stunden'!BK49)),MAX(IF(Einstellungen!$C$11="7 Tage",MAX(0,(MIN(DATE(2030,11,0),IF(Mitarbeiter!$D49="",DATE(2030,11,0),Mitarbeiter!$D49),TODAY()))-(MAX(DATE(2030,10,1),Mitarbeiter!$C49))+1),MAX(0,NETWORKDAYS(MAX(DATE(2030,10,1),Mitarbeiter!$C49),MIN(DATE(2030,11,0),IF(Mitarbeiter!$D49="",DATE(2030,11,0),Mitarbeiter!$D49),TODAY()),Einstellungen!$F$13:$F$67)))*N(Mitarbeiter!$E49)/IF(Einstellungen!$C$11="7 Tage",7,5),N('Ist-Stunden'!BK49)+(N(Krankheitstage!DH49)+N(Krankheitstage!DT49))*N($C49))))</f>
        <v/>
      </c>
      <c r="CP49" s="76">
        <f>IF($B49="",0,IF(Einstellungen!$C$10="Ja",MAX(IF(Einstellungen!$C$11="7 Tage",MAX(0,(MIN(DATE(2030,12,0),IF(Mitarbeiter!$D49="",DATE(2030,12,0),Mitarbeiter!$D49),TODAY()))-(MAX(DATE(2030,11,1),Mitarbeiter!$C49))+1),MAX(0,NETWORKDAYS(MAX(DATE(2030,11,1),Mitarbeiter!$C49),MIN(DATE(2030,12,0),IF(Mitarbeiter!$D49="",DATE(2030,12,0),Mitarbeiter!$D49),TODAY()),Einstellungen!$F$13:$F$67)))*N(Mitarbeiter!$E49)/IF(Einstellungen!$C$11="7 Tage",7,5),N('Ist-Stunden'!BL49)),MAX(IF(Einstellungen!$C$11="7 Tage",MAX(0,(MIN(DATE(2030,12,0),IF(Mitarbeiter!$D49="",DATE(2030,12,0),Mitarbeiter!$D49),TODAY()))-(MAX(DATE(2030,11,1),Mitarbeiter!$C49))+1),MAX(0,NETWORKDAYS(MAX(DATE(2030,11,1),Mitarbeiter!$C49),MIN(DATE(2030,12,0),IF(Mitarbeiter!$D49="",DATE(2030,12,0),Mitarbeiter!$D49),TODAY()),Einstellungen!$F$13:$F$67)))*N(Mitarbeiter!$E49)/IF(Einstellungen!$C$11="7 Tage",7,5),N('Ist-Stunden'!BL49)+(N(Krankheitstage!DI49)+N(Krankheitstage!DU49))*N($C49))))</f>
        <v/>
      </c>
      <c r="CQ49" s="76">
        <f>IF($B49="",0,IF(Einstellungen!$C$10="Ja",MAX(IF(Einstellungen!$C$11="7 Tage",MAX(0,(MIN(DATE(2030,13,0),IF(Mitarbeiter!$D49="",DATE(2030,13,0),Mitarbeiter!$D49),TODAY()))-(MAX(DATE(2030,12,1),Mitarbeiter!$C49))+1),MAX(0,NETWORKDAYS(MAX(DATE(2030,12,1),Mitarbeiter!$C49),MIN(DATE(2030,13,0),IF(Mitarbeiter!$D49="",DATE(2030,13,0),Mitarbeiter!$D49),TODAY()),Einstellungen!$F$13:$F$67)))*N(Mitarbeiter!$E49)/IF(Einstellungen!$C$11="7 Tage",7,5),N('Ist-Stunden'!BM49)),MAX(IF(Einstellungen!$C$11="7 Tage",MAX(0,(MIN(DATE(2030,13,0),IF(Mitarbeiter!$D49="",DATE(2030,13,0),Mitarbeiter!$D49),TODAY()))-(MAX(DATE(2030,12,1),Mitarbeiter!$C49))+1),MAX(0,NETWORKDAYS(MAX(DATE(2030,12,1),Mitarbeiter!$C49),MIN(DATE(2030,13,0),IF(Mitarbeiter!$D49="",DATE(2030,13,0),Mitarbeiter!$D49),TODAY()),Einstellungen!$F$13:$F$67)))*N(Mitarbeiter!$E49)/IF(Einstellungen!$C$11="7 Tage",7,5),N('Ist-Stunden'!BM49)+(N(Krankheitstage!DJ49)+N(Krankheitstage!DV49))*N($C49))))</f>
        <v/>
      </c>
    </row>
    <row r="50">
      <c r="A50" s="73">
        <f>IF(Mitarbeiter!B50="","",Mitarbeiter!A50)</f>
        <v/>
      </c>
      <c r="B50" s="6">
        <f>IF(Mitarbeiter!B50="","",Mitarbeiter!B50)</f>
        <v/>
      </c>
      <c r="C50" s="74">
        <f>IF(Mitarbeiter!B50="","",Mitarbeiter!F50)</f>
        <v/>
      </c>
      <c r="D50" s="75">
        <f>N(INDEX(Krankheitstage!$G50:$DV50,1,(Einstellungen!$C$3-2026)*24+1))</f>
        <v/>
      </c>
      <c r="E50" s="75">
        <f>N(INDEX(Krankheitstage!$G50:$DV50,1,(Einstellungen!$C$3-2026)*24+2))</f>
        <v/>
      </c>
      <c r="F50" s="75">
        <f>N(INDEX(Krankheitstage!$G50:$DV50,1,(Einstellungen!$C$3-2026)*24+3))</f>
        <v/>
      </c>
      <c r="G50" s="75">
        <f>N(INDEX(Krankheitstage!$G50:$DV50,1,(Einstellungen!$C$3-2026)*24+4))</f>
        <v/>
      </c>
      <c r="H50" s="75">
        <f>N(INDEX(Krankheitstage!$G50:$DV50,1,(Einstellungen!$C$3-2026)*24+5))</f>
        <v/>
      </c>
      <c r="I50" s="75">
        <f>N(INDEX(Krankheitstage!$G50:$DV50,1,(Einstellungen!$C$3-2026)*24+6))</f>
        <v/>
      </c>
      <c r="J50" s="75">
        <f>N(INDEX(Krankheitstage!$G50:$DV50,1,(Einstellungen!$C$3-2026)*24+7))</f>
        <v/>
      </c>
      <c r="K50" s="75">
        <f>N(INDEX(Krankheitstage!$G50:$DV50,1,(Einstellungen!$C$3-2026)*24+8))</f>
        <v/>
      </c>
      <c r="L50" s="75">
        <f>N(INDEX(Krankheitstage!$G50:$DV50,1,(Einstellungen!$C$3-2026)*24+9))</f>
        <v/>
      </c>
      <c r="M50" s="75">
        <f>N(INDEX(Krankheitstage!$G50:$DV50,1,(Einstellungen!$C$3-2026)*24+10))</f>
        <v/>
      </c>
      <c r="N50" s="75">
        <f>N(INDEX(Krankheitstage!$G50:$DV50,1,(Einstellungen!$C$3-2026)*24+11))</f>
        <v/>
      </c>
      <c r="O50" s="75">
        <f>N(INDEX(Krankheitstage!$G50:$DV50,1,(Einstellungen!$C$3-2026)*24+12))</f>
        <v/>
      </c>
      <c r="P50" s="75">
        <f>IF($B50="","",SUM(D50:O50))</f>
        <v/>
      </c>
      <c r="Q50" s="75">
        <f>N(INDEX(Krankheitstage!$G50:$DV50,1,(Einstellungen!$C$3-2026)*24+13))</f>
        <v/>
      </c>
      <c r="R50" s="75">
        <f>N(INDEX(Krankheitstage!$G50:$DV50,1,(Einstellungen!$C$3-2026)*24+14))</f>
        <v/>
      </c>
      <c r="S50" s="75">
        <f>N(INDEX(Krankheitstage!$G50:$DV50,1,(Einstellungen!$C$3-2026)*24+15))</f>
        <v/>
      </c>
      <c r="T50" s="75">
        <f>N(INDEX(Krankheitstage!$G50:$DV50,1,(Einstellungen!$C$3-2026)*24+16))</f>
        <v/>
      </c>
      <c r="U50" s="75">
        <f>N(INDEX(Krankheitstage!$G50:$DV50,1,(Einstellungen!$C$3-2026)*24+17))</f>
        <v/>
      </c>
      <c r="V50" s="75">
        <f>N(INDEX(Krankheitstage!$G50:$DV50,1,(Einstellungen!$C$3-2026)*24+18))</f>
        <v/>
      </c>
      <c r="W50" s="75">
        <f>N(INDEX(Krankheitstage!$G50:$DV50,1,(Einstellungen!$C$3-2026)*24+19))</f>
        <v/>
      </c>
      <c r="X50" s="75">
        <f>N(INDEX(Krankheitstage!$G50:$DV50,1,(Einstellungen!$C$3-2026)*24+20))</f>
        <v/>
      </c>
      <c r="Y50" s="75">
        <f>N(INDEX(Krankheitstage!$G50:$DV50,1,(Einstellungen!$C$3-2026)*24+21))</f>
        <v/>
      </c>
      <c r="Z50" s="75">
        <f>N(INDEX(Krankheitstage!$G50:$DV50,1,(Einstellungen!$C$3-2026)*24+22))</f>
        <v/>
      </c>
      <c r="AA50" s="75">
        <f>N(INDEX(Krankheitstage!$G50:$DV50,1,(Einstellungen!$C$3-2026)*24+23))</f>
        <v/>
      </c>
      <c r="AB50" s="75">
        <f>N(INDEX(Krankheitstage!$G50:$DV50,1,(Einstellungen!$C$3-2026)*24+24))</f>
        <v/>
      </c>
      <c r="AC50" s="75">
        <f>IF($B50="","",SUM(Q50:AB50))</f>
        <v/>
      </c>
      <c r="AD50" s="75">
        <f>IF($B50="","",SUM(P50,AC50))</f>
        <v/>
      </c>
      <c r="AE50" s="76">
        <f>IF($B50="","",AD50*N(C50))</f>
        <v/>
      </c>
      <c r="AF50" s="75">
        <f>IF($B50="","",Krankheitstage!E50)</f>
        <v/>
      </c>
      <c r="AG50" s="76">
        <f>IF($B50="","",AF50*N(C50))</f>
        <v/>
      </c>
      <c r="AH50" s="76">
        <f>IF($B50="","",INDEX($AJ50:$CQ50,1,(Einstellungen!$C$3-2026)*12+1)+INDEX($AJ50:$CQ50,1,(Einstellungen!$C$3-2026)*12+2)+INDEX($AJ50:$CQ50,1,(Einstellungen!$C$3-2026)*12+3)+INDEX($AJ50:$CQ50,1,(Einstellungen!$C$3-2026)*12+4)+INDEX($AJ50:$CQ50,1,(Einstellungen!$C$3-2026)*12+5)+INDEX($AJ50:$CQ50,1,(Einstellungen!$C$3-2026)*12+6)+INDEX($AJ50:$CQ50,1,(Einstellungen!$C$3-2026)*12+7)+INDEX($AJ50:$CQ50,1,(Einstellungen!$C$3-2026)*12+8)+INDEX($AJ50:$CQ50,1,(Einstellungen!$C$3-2026)*12+9)+INDEX($AJ50:$CQ50,1,(Einstellungen!$C$3-2026)*12+10)+INDEX($AJ50:$CQ50,1,(Einstellungen!$C$3-2026)*12+11)+INDEX($AJ50:$CQ50,1,(Einstellungen!$C$3-2026)*12+12))</f>
        <v/>
      </c>
      <c r="AI50" s="76">
        <f>IF($B50="","",SUM($AJ50:$CQ50))</f>
        <v/>
      </c>
      <c r="AJ50" s="76">
        <f>IF($B50="",0,IF(Einstellungen!$C$10="Ja",MAX(IF(Einstellungen!$C$11="7 Tage",MAX(0,(MIN(DATE(2026,2,0),IF(Mitarbeiter!$D50="",DATE(2026,2,0),Mitarbeiter!$D50),TODAY()))-(MAX(DATE(2026,1,1),Mitarbeiter!$C50))+1),MAX(0,NETWORKDAYS(MAX(DATE(2026,1,1),Mitarbeiter!$C50),MIN(DATE(2026,2,0),IF(Mitarbeiter!$D50="",DATE(2026,2,0),Mitarbeiter!$D50),TODAY()),Einstellungen!$F$13:$F$67)))*N(Mitarbeiter!$E50)/IF(Einstellungen!$C$11="7 Tage",7,5),N('Ist-Stunden'!F50)),MAX(IF(Einstellungen!$C$11="7 Tage",MAX(0,(MIN(DATE(2026,2,0),IF(Mitarbeiter!$D50="",DATE(2026,2,0),Mitarbeiter!$D50),TODAY()))-(MAX(DATE(2026,1,1),Mitarbeiter!$C50))+1),MAX(0,NETWORKDAYS(MAX(DATE(2026,1,1),Mitarbeiter!$C50),MIN(DATE(2026,2,0),IF(Mitarbeiter!$D50="",DATE(2026,2,0),Mitarbeiter!$D50),TODAY()),Einstellungen!$F$13:$F$67)))*N(Mitarbeiter!$E50)/IF(Einstellungen!$C$11="7 Tage",7,5),N('Ist-Stunden'!F50)+(N(Krankheitstage!G50)+N(Krankheitstage!S50))*N($C50))))</f>
        <v/>
      </c>
      <c r="AK50" s="76">
        <f>IF($B50="",0,IF(Einstellungen!$C$10="Ja",MAX(IF(Einstellungen!$C$11="7 Tage",MAX(0,(MIN(DATE(2026,3,0),IF(Mitarbeiter!$D50="",DATE(2026,3,0),Mitarbeiter!$D50),TODAY()))-(MAX(DATE(2026,2,1),Mitarbeiter!$C50))+1),MAX(0,NETWORKDAYS(MAX(DATE(2026,2,1),Mitarbeiter!$C50),MIN(DATE(2026,3,0),IF(Mitarbeiter!$D50="",DATE(2026,3,0),Mitarbeiter!$D50),TODAY()),Einstellungen!$F$13:$F$67)))*N(Mitarbeiter!$E50)/IF(Einstellungen!$C$11="7 Tage",7,5),N('Ist-Stunden'!G50)),MAX(IF(Einstellungen!$C$11="7 Tage",MAX(0,(MIN(DATE(2026,3,0),IF(Mitarbeiter!$D50="",DATE(2026,3,0),Mitarbeiter!$D50),TODAY()))-(MAX(DATE(2026,2,1),Mitarbeiter!$C50))+1),MAX(0,NETWORKDAYS(MAX(DATE(2026,2,1),Mitarbeiter!$C50),MIN(DATE(2026,3,0),IF(Mitarbeiter!$D50="",DATE(2026,3,0),Mitarbeiter!$D50),TODAY()),Einstellungen!$F$13:$F$67)))*N(Mitarbeiter!$E50)/IF(Einstellungen!$C$11="7 Tage",7,5),N('Ist-Stunden'!G50)+(N(Krankheitstage!H50)+N(Krankheitstage!T50))*N($C50))))</f>
        <v/>
      </c>
      <c r="AL50" s="76">
        <f>IF($B50="",0,IF(Einstellungen!$C$10="Ja",MAX(IF(Einstellungen!$C$11="7 Tage",MAX(0,(MIN(DATE(2026,4,0),IF(Mitarbeiter!$D50="",DATE(2026,4,0),Mitarbeiter!$D50),TODAY()))-(MAX(DATE(2026,3,1),Mitarbeiter!$C50))+1),MAX(0,NETWORKDAYS(MAX(DATE(2026,3,1),Mitarbeiter!$C50),MIN(DATE(2026,4,0),IF(Mitarbeiter!$D50="",DATE(2026,4,0),Mitarbeiter!$D50),TODAY()),Einstellungen!$F$13:$F$67)))*N(Mitarbeiter!$E50)/IF(Einstellungen!$C$11="7 Tage",7,5),N('Ist-Stunden'!H50)),MAX(IF(Einstellungen!$C$11="7 Tage",MAX(0,(MIN(DATE(2026,4,0),IF(Mitarbeiter!$D50="",DATE(2026,4,0),Mitarbeiter!$D50),TODAY()))-(MAX(DATE(2026,3,1),Mitarbeiter!$C50))+1),MAX(0,NETWORKDAYS(MAX(DATE(2026,3,1),Mitarbeiter!$C50),MIN(DATE(2026,4,0),IF(Mitarbeiter!$D50="",DATE(2026,4,0),Mitarbeiter!$D50),TODAY()),Einstellungen!$F$13:$F$67)))*N(Mitarbeiter!$E50)/IF(Einstellungen!$C$11="7 Tage",7,5),N('Ist-Stunden'!H50)+(N(Krankheitstage!I50)+N(Krankheitstage!U50))*N($C50))))</f>
        <v/>
      </c>
      <c r="AM50" s="76">
        <f>IF($B50="",0,IF(Einstellungen!$C$10="Ja",MAX(IF(Einstellungen!$C$11="7 Tage",MAX(0,(MIN(DATE(2026,5,0),IF(Mitarbeiter!$D50="",DATE(2026,5,0),Mitarbeiter!$D50),TODAY()))-(MAX(DATE(2026,4,1),Mitarbeiter!$C50))+1),MAX(0,NETWORKDAYS(MAX(DATE(2026,4,1),Mitarbeiter!$C50),MIN(DATE(2026,5,0),IF(Mitarbeiter!$D50="",DATE(2026,5,0),Mitarbeiter!$D50),TODAY()),Einstellungen!$F$13:$F$67)))*N(Mitarbeiter!$E50)/IF(Einstellungen!$C$11="7 Tage",7,5),N('Ist-Stunden'!I50)),MAX(IF(Einstellungen!$C$11="7 Tage",MAX(0,(MIN(DATE(2026,5,0),IF(Mitarbeiter!$D50="",DATE(2026,5,0),Mitarbeiter!$D50),TODAY()))-(MAX(DATE(2026,4,1),Mitarbeiter!$C50))+1),MAX(0,NETWORKDAYS(MAX(DATE(2026,4,1),Mitarbeiter!$C50),MIN(DATE(2026,5,0),IF(Mitarbeiter!$D50="",DATE(2026,5,0),Mitarbeiter!$D50),TODAY()),Einstellungen!$F$13:$F$67)))*N(Mitarbeiter!$E50)/IF(Einstellungen!$C$11="7 Tage",7,5),N('Ist-Stunden'!I50)+(N(Krankheitstage!J50)+N(Krankheitstage!V50))*N($C50))))</f>
        <v/>
      </c>
      <c r="AN50" s="76">
        <f>IF($B50="",0,IF(Einstellungen!$C$10="Ja",MAX(IF(Einstellungen!$C$11="7 Tage",MAX(0,(MIN(DATE(2026,6,0),IF(Mitarbeiter!$D50="",DATE(2026,6,0),Mitarbeiter!$D50),TODAY()))-(MAX(DATE(2026,5,1),Mitarbeiter!$C50))+1),MAX(0,NETWORKDAYS(MAX(DATE(2026,5,1),Mitarbeiter!$C50),MIN(DATE(2026,6,0),IF(Mitarbeiter!$D50="",DATE(2026,6,0),Mitarbeiter!$D50),TODAY()),Einstellungen!$F$13:$F$67)))*N(Mitarbeiter!$E50)/IF(Einstellungen!$C$11="7 Tage",7,5),N('Ist-Stunden'!J50)),MAX(IF(Einstellungen!$C$11="7 Tage",MAX(0,(MIN(DATE(2026,6,0),IF(Mitarbeiter!$D50="",DATE(2026,6,0),Mitarbeiter!$D50),TODAY()))-(MAX(DATE(2026,5,1),Mitarbeiter!$C50))+1),MAX(0,NETWORKDAYS(MAX(DATE(2026,5,1),Mitarbeiter!$C50),MIN(DATE(2026,6,0),IF(Mitarbeiter!$D50="",DATE(2026,6,0),Mitarbeiter!$D50),TODAY()),Einstellungen!$F$13:$F$67)))*N(Mitarbeiter!$E50)/IF(Einstellungen!$C$11="7 Tage",7,5),N('Ist-Stunden'!J50)+(N(Krankheitstage!K50)+N(Krankheitstage!W50))*N($C50))))</f>
        <v/>
      </c>
      <c r="AO50" s="76">
        <f>IF($B50="",0,IF(Einstellungen!$C$10="Ja",MAX(IF(Einstellungen!$C$11="7 Tage",MAX(0,(MIN(DATE(2026,7,0),IF(Mitarbeiter!$D50="",DATE(2026,7,0),Mitarbeiter!$D50),TODAY()))-(MAX(DATE(2026,6,1),Mitarbeiter!$C50))+1),MAX(0,NETWORKDAYS(MAX(DATE(2026,6,1),Mitarbeiter!$C50),MIN(DATE(2026,7,0),IF(Mitarbeiter!$D50="",DATE(2026,7,0),Mitarbeiter!$D50),TODAY()),Einstellungen!$F$13:$F$67)))*N(Mitarbeiter!$E50)/IF(Einstellungen!$C$11="7 Tage",7,5),N('Ist-Stunden'!K50)),MAX(IF(Einstellungen!$C$11="7 Tage",MAX(0,(MIN(DATE(2026,7,0),IF(Mitarbeiter!$D50="",DATE(2026,7,0),Mitarbeiter!$D50),TODAY()))-(MAX(DATE(2026,6,1),Mitarbeiter!$C50))+1),MAX(0,NETWORKDAYS(MAX(DATE(2026,6,1),Mitarbeiter!$C50),MIN(DATE(2026,7,0),IF(Mitarbeiter!$D50="",DATE(2026,7,0),Mitarbeiter!$D50),TODAY()),Einstellungen!$F$13:$F$67)))*N(Mitarbeiter!$E50)/IF(Einstellungen!$C$11="7 Tage",7,5),N('Ist-Stunden'!K50)+(N(Krankheitstage!L50)+N(Krankheitstage!X50))*N($C50))))</f>
        <v/>
      </c>
      <c r="AP50" s="76">
        <f>IF($B50="",0,IF(Einstellungen!$C$10="Ja",MAX(IF(Einstellungen!$C$11="7 Tage",MAX(0,(MIN(DATE(2026,8,0),IF(Mitarbeiter!$D50="",DATE(2026,8,0),Mitarbeiter!$D50),TODAY()))-(MAX(DATE(2026,7,1),Mitarbeiter!$C50))+1),MAX(0,NETWORKDAYS(MAX(DATE(2026,7,1),Mitarbeiter!$C50),MIN(DATE(2026,8,0),IF(Mitarbeiter!$D50="",DATE(2026,8,0),Mitarbeiter!$D50),TODAY()),Einstellungen!$F$13:$F$67)))*N(Mitarbeiter!$E50)/IF(Einstellungen!$C$11="7 Tage",7,5),N('Ist-Stunden'!L50)),MAX(IF(Einstellungen!$C$11="7 Tage",MAX(0,(MIN(DATE(2026,8,0),IF(Mitarbeiter!$D50="",DATE(2026,8,0),Mitarbeiter!$D50),TODAY()))-(MAX(DATE(2026,7,1),Mitarbeiter!$C50))+1),MAX(0,NETWORKDAYS(MAX(DATE(2026,7,1),Mitarbeiter!$C50),MIN(DATE(2026,8,0),IF(Mitarbeiter!$D50="",DATE(2026,8,0),Mitarbeiter!$D50),TODAY()),Einstellungen!$F$13:$F$67)))*N(Mitarbeiter!$E50)/IF(Einstellungen!$C$11="7 Tage",7,5),N('Ist-Stunden'!L50)+(N(Krankheitstage!M50)+N(Krankheitstage!Y50))*N($C50))))</f>
        <v/>
      </c>
      <c r="AQ50" s="76">
        <f>IF($B50="",0,IF(Einstellungen!$C$10="Ja",MAX(IF(Einstellungen!$C$11="7 Tage",MAX(0,(MIN(DATE(2026,9,0),IF(Mitarbeiter!$D50="",DATE(2026,9,0),Mitarbeiter!$D50),TODAY()))-(MAX(DATE(2026,8,1),Mitarbeiter!$C50))+1),MAX(0,NETWORKDAYS(MAX(DATE(2026,8,1),Mitarbeiter!$C50),MIN(DATE(2026,9,0),IF(Mitarbeiter!$D50="",DATE(2026,9,0),Mitarbeiter!$D50),TODAY()),Einstellungen!$F$13:$F$67)))*N(Mitarbeiter!$E50)/IF(Einstellungen!$C$11="7 Tage",7,5),N('Ist-Stunden'!M50)),MAX(IF(Einstellungen!$C$11="7 Tage",MAX(0,(MIN(DATE(2026,9,0),IF(Mitarbeiter!$D50="",DATE(2026,9,0),Mitarbeiter!$D50),TODAY()))-(MAX(DATE(2026,8,1),Mitarbeiter!$C50))+1),MAX(0,NETWORKDAYS(MAX(DATE(2026,8,1),Mitarbeiter!$C50),MIN(DATE(2026,9,0),IF(Mitarbeiter!$D50="",DATE(2026,9,0),Mitarbeiter!$D50),TODAY()),Einstellungen!$F$13:$F$67)))*N(Mitarbeiter!$E50)/IF(Einstellungen!$C$11="7 Tage",7,5),N('Ist-Stunden'!M50)+(N(Krankheitstage!N50)+N(Krankheitstage!Z50))*N($C50))))</f>
        <v/>
      </c>
      <c r="AR50" s="76">
        <f>IF($B50="",0,IF(Einstellungen!$C$10="Ja",MAX(IF(Einstellungen!$C$11="7 Tage",MAX(0,(MIN(DATE(2026,10,0),IF(Mitarbeiter!$D50="",DATE(2026,10,0),Mitarbeiter!$D50),TODAY()))-(MAX(DATE(2026,9,1),Mitarbeiter!$C50))+1),MAX(0,NETWORKDAYS(MAX(DATE(2026,9,1),Mitarbeiter!$C50),MIN(DATE(2026,10,0),IF(Mitarbeiter!$D50="",DATE(2026,10,0),Mitarbeiter!$D50),TODAY()),Einstellungen!$F$13:$F$67)))*N(Mitarbeiter!$E50)/IF(Einstellungen!$C$11="7 Tage",7,5),N('Ist-Stunden'!N50)),MAX(IF(Einstellungen!$C$11="7 Tage",MAX(0,(MIN(DATE(2026,10,0),IF(Mitarbeiter!$D50="",DATE(2026,10,0),Mitarbeiter!$D50),TODAY()))-(MAX(DATE(2026,9,1),Mitarbeiter!$C50))+1),MAX(0,NETWORKDAYS(MAX(DATE(2026,9,1),Mitarbeiter!$C50),MIN(DATE(2026,10,0),IF(Mitarbeiter!$D50="",DATE(2026,10,0),Mitarbeiter!$D50),TODAY()),Einstellungen!$F$13:$F$67)))*N(Mitarbeiter!$E50)/IF(Einstellungen!$C$11="7 Tage",7,5),N('Ist-Stunden'!N50)+(N(Krankheitstage!O50)+N(Krankheitstage!AA50))*N($C50))))</f>
        <v/>
      </c>
      <c r="AS50" s="76">
        <f>IF($B50="",0,IF(Einstellungen!$C$10="Ja",MAX(IF(Einstellungen!$C$11="7 Tage",MAX(0,(MIN(DATE(2026,11,0),IF(Mitarbeiter!$D50="",DATE(2026,11,0),Mitarbeiter!$D50),TODAY()))-(MAX(DATE(2026,10,1),Mitarbeiter!$C50))+1),MAX(0,NETWORKDAYS(MAX(DATE(2026,10,1),Mitarbeiter!$C50),MIN(DATE(2026,11,0),IF(Mitarbeiter!$D50="",DATE(2026,11,0),Mitarbeiter!$D50),TODAY()),Einstellungen!$F$13:$F$67)))*N(Mitarbeiter!$E50)/IF(Einstellungen!$C$11="7 Tage",7,5),N('Ist-Stunden'!O50)),MAX(IF(Einstellungen!$C$11="7 Tage",MAX(0,(MIN(DATE(2026,11,0),IF(Mitarbeiter!$D50="",DATE(2026,11,0),Mitarbeiter!$D50),TODAY()))-(MAX(DATE(2026,10,1),Mitarbeiter!$C50))+1),MAX(0,NETWORKDAYS(MAX(DATE(2026,10,1),Mitarbeiter!$C50),MIN(DATE(2026,11,0),IF(Mitarbeiter!$D50="",DATE(2026,11,0),Mitarbeiter!$D50),TODAY()),Einstellungen!$F$13:$F$67)))*N(Mitarbeiter!$E50)/IF(Einstellungen!$C$11="7 Tage",7,5),N('Ist-Stunden'!O50)+(N(Krankheitstage!P50)+N(Krankheitstage!AB50))*N($C50))))</f>
        <v/>
      </c>
      <c r="AT50" s="76">
        <f>IF($B50="",0,IF(Einstellungen!$C$10="Ja",MAX(IF(Einstellungen!$C$11="7 Tage",MAX(0,(MIN(DATE(2026,12,0),IF(Mitarbeiter!$D50="",DATE(2026,12,0),Mitarbeiter!$D50),TODAY()))-(MAX(DATE(2026,11,1),Mitarbeiter!$C50))+1),MAX(0,NETWORKDAYS(MAX(DATE(2026,11,1),Mitarbeiter!$C50),MIN(DATE(2026,12,0),IF(Mitarbeiter!$D50="",DATE(2026,12,0),Mitarbeiter!$D50),TODAY()),Einstellungen!$F$13:$F$67)))*N(Mitarbeiter!$E50)/IF(Einstellungen!$C$11="7 Tage",7,5),N('Ist-Stunden'!P50)),MAX(IF(Einstellungen!$C$11="7 Tage",MAX(0,(MIN(DATE(2026,12,0),IF(Mitarbeiter!$D50="",DATE(2026,12,0),Mitarbeiter!$D50),TODAY()))-(MAX(DATE(2026,11,1),Mitarbeiter!$C50))+1),MAX(0,NETWORKDAYS(MAX(DATE(2026,11,1),Mitarbeiter!$C50),MIN(DATE(2026,12,0),IF(Mitarbeiter!$D50="",DATE(2026,12,0),Mitarbeiter!$D50),TODAY()),Einstellungen!$F$13:$F$67)))*N(Mitarbeiter!$E50)/IF(Einstellungen!$C$11="7 Tage",7,5),N('Ist-Stunden'!P50)+(N(Krankheitstage!Q50)+N(Krankheitstage!AC50))*N($C50))))</f>
        <v/>
      </c>
      <c r="AU50" s="76">
        <f>IF($B50="",0,IF(Einstellungen!$C$10="Ja",MAX(IF(Einstellungen!$C$11="7 Tage",MAX(0,(MIN(DATE(2026,13,0),IF(Mitarbeiter!$D50="",DATE(2026,13,0),Mitarbeiter!$D50),TODAY()))-(MAX(DATE(2026,12,1),Mitarbeiter!$C50))+1),MAX(0,NETWORKDAYS(MAX(DATE(2026,12,1),Mitarbeiter!$C50),MIN(DATE(2026,13,0),IF(Mitarbeiter!$D50="",DATE(2026,13,0),Mitarbeiter!$D50),TODAY()),Einstellungen!$F$13:$F$67)))*N(Mitarbeiter!$E50)/IF(Einstellungen!$C$11="7 Tage",7,5),N('Ist-Stunden'!Q50)),MAX(IF(Einstellungen!$C$11="7 Tage",MAX(0,(MIN(DATE(2026,13,0),IF(Mitarbeiter!$D50="",DATE(2026,13,0),Mitarbeiter!$D50),TODAY()))-(MAX(DATE(2026,12,1),Mitarbeiter!$C50))+1),MAX(0,NETWORKDAYS(MAX(DATE(2026,12,1),Mitarbeiter!$C50),MIN(DATE(2026,13,0),IF(Mitarbeiter!$D50="",DATE(2026,13,0),Mitarbeiter!$D50),TODAY()),Einstellungen!$F$13:$F$67)))*N(Mitarbeiter!$E50)/IF(Einstellungen!$C$11="7 Tage",7,5),N('Ist-Stunden'!Q50)+(N(Krankheitstage!R50)+N(Krankheitstage!AD50))*N($C50))))</f>
        <v/>
      </c>
      <c r="AV50" s="76">
        <f>IF($B50="",0,IF(Einstellungen!$C$10="Ja",MAX(IF(Einstellungen!$C$11="7 Tage",MAX(0,(MIN(DATE(2027,2,0),IF(Mitarbeiter!$D50="",DATE(2027,2,0),Mitarbeiter!$D50),TODAY()))-(MAX(DATE(2027,1,1),Mitarbeiter!$C50))+1),MAX(0,NETWORKDAYS(MAX(DATE(2027,1,1),Mitarbeiter!$C50),MIN(DATE(2027,2,0),IF(Mitarbeiter!$D50="",DATE(2027,2,0),Mitarbeiter!$D50),TODAY()),Einstellungen!$F$13:$F$67)))*N(Mitarbeiter!$E50)/IF(Einstellungen!$C$11="7 Tage",7,5),N('Ist-Stunden'!R50)),MAX(IF(Einstellungen!$C$11="7 Tage",MAX(0,(MIN(DATE(2027,2,0),IF(Mitarbeiter!$D50="",DATE(2027,2,0),Mitarbeiter!$D50),TODAY()))-(MAX(DATE(2027,1,1),Mitarbeiter!$C50))+1),MAX(0,NETWORKDAYS(MAX(DATE(2027,1,1),Mitarbeiter!$C50),MIN(DATE(2027,2,0),IF(Mitarbeiter!$D50="",DATE(2027,2,0),Mitarbeiter!$D50),TODAY()),Einstellungen!$F$13:$F$67)))*N(Mitarbeiter!$E50)/IF(Einstellungen!$C$11="7 Tage",7,5),N('Ist-Stunden'!R50)+(N(Krankheitstage!AE50)+N(Krankheitstage!AQ50))*N($C50))))</f>
        <v/>
      </c>
      <c r="AW50" s="76">
        <f>IF($B50="",0,IF(Einstellungen!$C$10="Ja",MAX(IF(Einstellungen!$C$11="7 Tage",MAX(0,(MIN(DATE(2027,3,0),IF(Mitarbeiter!$D50="",DATE(2027,3,0),Mitarbeiter!$D50),TODAY()))-(MAX(DATE(2027,2,1),Mitarbeiter!$C50))+1),MAX(0,NETWORKDAYS(MAX(DATE(2027,2,1),Mitarbeiter!$C50),MIN(DATE(2027,3,0),IF(Mitarbeiter!$D50="",DATE(2027,3,0),Mitarbeiter!$D50),TODAY()),Einstellungen!$F$13:$F$67)))*N(Mitarbeiter!$E50)/IF(Einstellungen!$C$11="7 Tage",7,5),N('Ist-Stunden'!S50)),MAX(IF(Einstellungen!$C$11="7 Tage",MAX(0,(MIN(DATE(2027,3,0),IF(Mitarbeiter!$D50="",DATE(2027,3,0),Mitarbeiter!$D50),TODAY()))-(MAX(DATE(2027,2,1),Mitarbeiter!$C50))+1),MAX(0,NETWORKDAYS(MAX(DATE(2027,2,1),Mitarbeiter!$C50),MIN(DATE(2027,3,0),IF(Mitarbeiter!$D50="",DATE(2027,3,0),Mitarbeiter!$D50),TODAY()),Einstellungen!$F$13:$F$67)))*N(Mitarbeiter!$E50)/IF(Einstellungen!$C$11="7 Tage",7,5),N('Ist-Stunden'!S50)+(N(Krankheitstage!AF50)+N(Krankheitstage!AR50))*N($C50))))</f>
        <v/>
      </c>
      <c r="AX50" s="76">
        <f>IF($B50="",0,IF(Einstellungen!$C$10="Ja",MAX(IF(Einstellungen!$C$11="7 Tage",MAX(0,(MIN(DATE(2027,4,0),IF(Mitarbeiter!$D50="",DATE(2027,4,0),Mitarbeiter!$D50),TODAY()))-(MAX(DATE(2027,3,1),Mitarbeiter!$C50))+1),MAX(0,NETWORKDAYS(MAX(DATE(2027,3,1),Mitarbeiter!$C50),MIN(DATE(2027,4,0),IF(Mitarbeiter!$D50="",DATE(2027,4,0),Mitarbeiter!$D50),TODAY()),Einstellungen!$F$13:$F$67)))*N(Mitarbeiter!$E50)/IF(Einstellungen!$C$11="7 Tage",7,5),N('Ist-Stunden'!T50)),MAX(IF(Einstellungen!$C$11="7 Tage",MAX(0,(MIN(DATE(2027,4,0),IF(Mitarbeiter!$D50="",DATE(2027,4,0),Mitarbeiter!$D50),TODAY()))-(MAX(DATE(2027,3,1),Mitarbeiter!$C50))+1),MAX(0,NETWORKDAYS(MAX(DATE(2027,3,1),Mitarbeiter!$C50),MIN(DATE(2027,4,0),IF(Mitarbeiter!$D50="",DATE(2027,4,0),Mitarbeiter!$D50),TODAY()),Einstellungen!$F$13:$F$67)))*N(Mitarbeiter!$E50)/IF(Einstellungen!$C$11="7 Tage",7,5),N('Ist-Stunden'!T50)+(N(Krankheitstage!AG50)+N(Krankheitstage!AS50))*N($C50))))</f>
        <v/>
      </c>
      <c r="AY50" s="76">
        <f>IF($B50="",0,IF(Einstellungen!$C$10="Ja",MAX(IF(Einstellungen!$C$11="7 Tage",MAX(0,(MIN(DATE(2027,5,0),IF(Mitarbeiter!$D50="",DATE(2027,5,0),Mitarbeiter!$D50),TODAY()))-(MAX(DATE(2027,4,1),Mitarbeiter!$C50))+1),MAX(0,NETWORKDAYS(MAX(DATE(2027,4,1),Mitarbeiter!$C50),MIN(DATE(2027,5,0),IF(Mitarbeiter!$D50="",DATE(2027,5,0),Mitarbeiter!$D50),TODAY()),Einstellungen!$F$13:$F$67)))*N(Mitarbeiter!$E50)/IF(Einstellungen!$C$11="7 Tage",7,5),N('Ist-Stunden'!U50)),MAX(IF(Einstellungen!$C$11="7 Tage",MAX(0,(MIN(DATE(2027,5,0),IF(Mitarbeiter!$D50="",DATE(2027,5,0),Mitarbeiter!$D50),TODAY()))-(MAX(DATE(2027,4,1),Mitarbeiter!$C50))+1),MAX(0,NETWORKDAYS(MAX(DATE(2027,4,1),Mitarbeiter!$C50),MIN(DATE(2027,5,0),IF(Mitarbeiter!$D50="",DATE(2027,5,0),Mitarbeiter!$D50),TODAY()),Einstellungen!$F$13:$F$67)))*N(Mitarbeiter!$E50)/IF(Einstellungen!$C$11="7 Tage",7,5),N('Ist-Stunden'!U50)+(N(Krankheitstage!AH50)+N(Krankheitstage!AT50))*N($C50))))</f>
        <v/>
      </c>
      <c r="AZ50" s="76">
        <f>IF($B50="",0,IF(Einstellungen!$C$10="Ja",MAX(IF(Einstellungen!$C$11="7 Tage",MAX(0,(MIN(DATE(2027,6,0),IF(Mitarbeiter!$D50="",DATE(2027,6,0),Mitarbeiter!$D50),TODAY()))-(MAX(DATE(2027,5,1),Mitarbeiter!$C50))+1),MAX(0,NETWORKDAYS(MAX(DATE(2027,5,1),Mitarbeiter!$C50),MIN(DATE(2027,6,0),IF(Mitarbeiter!$D50="",DATE(2027,6,0),Mitarbeiter!$D50),TODAY()),Einstellungen!$F$13:$F$67)))*N(Mitarbeiter!$E50)/IF(Einstellungen!$C$11="7 Tage",7,5),N('Ist-Stunden'!V50)),MAX(IF(Einstellungen!$C$11="7 Tage",MAX(0,(MIN(DATE(2027,6,0),IF(Mitarbeiter!$D50="",DATE(2027,6,0),Mitarbeiter!$D50),TODAY()))-(MAX(DATE(2027,5,1),Mitarbeiter!$C50))+1),MAX(0,NETWORKDAYS(MAX(DATE(2027,5,1),Mitarbeiter!$C50),MIN(DATE(2027,6,0),IF(Mitarbeiter!$D50="",DATE(2027,6,0),Mitarbeiter!$D50),TODAY()),Einstellungen!$F$13:$F$67)))*N(Mitarbeiter!$E50)/IF(Einstellungen!$C$11="7 Tage",7,5),N('Ist-Stunden'!V50)+(N(Krankheitstage!AI50)+N(Krankheitstage!AU50))*N($C50))))</f>
        <v/>
      </c>
      <c r="BA50" s="76">
        <f>IF($B50="",0,IF(Einstellungen!$C$10="Ja",MAX(IF(Einstellungen!$C$11="7 Tage",MAX(0,(MIN(DATE(2027,7,0),IF(Mitarbeiter!$D50="",DATE(2027,7,0),Mitarbeiter!$D50),TODAY()))-(MAX(DATE(2027,6,1),Mitarbeiter!$C50))+1),MAX(0,NETWORKDAYS(MAX(DATE(2027,6,1),Mitarbeiter!$C50),MIN(DATE(2027,7,0),IF(Mitarbeiter!$D50="",DATE(2027,7,0),Mitarbeiter!$D50),TODAY()),Einstellungen!$F$13:$F$67)))*N(Mitarbeiter!$E50)/IF(Einstellungen!$C$11="7 Tage",7,5),N('Ist-Stunden'!W50)),MAX(IF(Einstellungen!$C$11="7 Tage",MAX(0,(MIN(DATE(2027,7,0),IF(Mitarbeiter!$D50="",DATE(2027,7,0),Mitarbeiter!$D50),TODAY()))-(MAX(DATE(2027,6,1),Mitarbeiter!$C50))+1),MAX(0,NETWORKDAYS(MAX(DATE(2027,6,1),Mitarbeiter!$C50),MIN(DATE(2027,7,0),IF(Mitarbeiter!$D50="",DATE(2027,7,0),Mitarbeiter!$D50),TODAY()),Einstellungen!$F$13:$F$67)))*N(Mitarbeiter!$E50)/IF(Einstellungen!$C$11="7 Tage",7,5),N('Ist-Stunden'!W50)+(N(Krankheitstage!AJ50)+N(Krankheitstage!AV50))*N($C50))))</f>
        <v/>
      </c>
      <c r="BB50" s="76">
        <f>IF($B50="",0,IF(Einstellungen!$C$10="Ja",MAX(IF(Einstellungen!$C$11="7 Tage",MAX(0,(MIN(DATE(2027,8,0),IF(Mitarbeiter!$D50="",DATE(2027,8,0),Mitarbeiter!$D50),TODAY()))-(MAX(DATE(2027,7,1),Mitarbeiter!$C50))+1),MAX(0,NETWORKDAYS(MAX(DATE(2027,7,1),Mitarbeiter!$C50),MIN(DATE(2027,8,0),IF(Mitarbeiter!$D50="",DATE(2027,8,0),Mitarbeiter!$D50),TODAY()),Einstellungen!$F$13:$F$67)))*N(Mitarbeiter!$E50)/IF(Einstellungen!$C$11="7 Tage",7,5),N('Ist-Stunden'!X50)),MAX(IF(Einstellungen!$C$11="7 Tage",MAX(0,(MIN(DATE(2027,8,0),IF(Mitarbeiter!$D50="",DATE(2027,8,0),Mitarbeiter!$D50),TODAY()))-(MAX(DATE(2027,7,1),Mitarbeiter!$C50))+1),MAX(0,NETWORKDAYS(MAX(DATE(2027,7,1),Mitarbeiter!$C50),MIN(DATE(2027,8,0),IF(Mitarbeiter!$D50="",DATE(2027,8,0),Mitarbeiter!$D50),TODAY()),Einstellungen!$F$13:$F$67)))*N(Mitarbeiter!$E50)/IF(Einstellungen!$C$11="7 Tage",7,5),N('Ist-Stunden'!X50)+(N(Krankheitstage!AK50)+N(Krankheitstage!AW50))*N($C50))))</f>
        <v/>
      </c>
      <c r="BC50" s="76">
        <f>IF($B50="",0,IF(Einstellungen!$C$10="Ja",MAX(IF(Einstellungen!$C$11="7 Tage",MAX(0,(MIN(DATE(2027,9,0),IF(Mitarbeiter!$D50="",DATE(2027,9,0),Mitarbeiter!$D50),TODAY()))-(MAX(DATE(2027,8,1),Mitarbeiter!$C50))+1),MAX(0,NETWORKDAYS(MAX(DATE(2027,8,1),Mitarbeiter!$C50),MIN(DATE(2027,9,0),IF(Mitarbeiter!$D50="",DATE(2027,9,0),Mitarbeiter!$D50),TODAY()),Einstellungen!$F$13:$F$67)))*N(Mitarbeiter!$E50)/IF(Einstellungen!$C$11="7 Tage",7,5),N('Ist-Stunden'!Y50)),MAX(IF(Einstellungen!$C$11="7 Tage",MAX(0,(MIN(DATE(2027,9,0),IF(Mitarbeiter!$D50="",DATE(2027,9,0),Mitarbeiter!$D50),TODAY()))-(MAX(DATE(2027,8,1),Mitarbeiter!$C50))+1),MAX(0,NETWORKDAYS(MAX(DATE(2027,8,1),Mitarbeiter!$C50),MIN(DATE(2027,9,0),IF(Mitarbeiter!$D50="",DATE(2027,9,0),Mitarbeiter!$D50),TODAY()),Einstellungen!$F$13:$F$67)))*N(Mitarbeiter!$E50)/IF(Einstellungen!$C$11="7 Tage",7,5),N('Ist-Stunden'!Y50)+(N(Krankheitstage!AL50)+N(Krankheitstage!AX50))*N($C50))))</f>
        <v/>
      </c>
      <c r="BD50" s="76">
        <f>IF($B50="",0,IF(Einstellungen!$C$10="Ja",MAX(IF(Einstellungen!$C$11="7 Tage",MAX(0,(MIN(DATE(2027,10,0),IF(Mitarbeiter!$D50="",DATE(2027,10,0),Mitarbeiter!$D50),TODAY()))-(MAX(DATE(2027,9,1),Mitarbeiter!$C50))+1),MAX(0,NETWORKDAYS(MAX(DATE(2027,9,1),Mitarbeiter!$C50),MIN(DATE(2027,10,0),IF(Mitarbeiter!$D50="",DATE(2027,10,0),Mitarbeiter!$D50),TODAY()),Einstellungen!$F$13:$F$67)))*N(Mitarbeiter!$E50)/IF(Einstellungen!$C$11="7 Tage",7,5),N('Ist-Stunden'!Z50)),MAX(IF(Einstellungen!$C$11="7 Tage",MAX(0,(MIN(DATE(2027,10,0),IF(Mitarbeiter!$D50="",DATE(2027,10,0),Mitarbeiter!$D50),TODAY()))-(MAX(DATE(2027,9,1),Mitarbeiter!$C50))+1),MAX(0,NETWORKDAYS(MAX(DATE(2027,9,1),Mitarbeiter!$C50),MIN(DATE(2027,10,0),IF(Mitarbeiter!$D50="",DATE(2027,10,0),Mitarbeiter!$D50),TODAY()),Einstellungen!$F$13:$F$67)))*N(Mitarbeiter!$E50)/IF(Einstellungen!$C$11="7 Tage",7,5),N('Ist-Stunden'!Z50)+(N(Krankheitstage!AM50)+N(Krankheitstage!AY50))*N($C50))))</f>
        <v/>
      </c>
      <c r="BE50" s="76">
        <f>IF($B50="",0,IF(Einstellungen!$C$10="Ja",MAX(IF(Einstellungen!$C$11="7 Tage",MAX(0,(MIN(DATE(2027,11,0),IF(Mitarbeiter!$D50="",DATE(2027,11,0),Mitarbeiter!$D50),TODAY()))-(MAX(DATE(2027,10,1),Mitarbeiter!$C50))+1),MAX(0,NETWORKDAYS(MAX(DATE(2027,10,1),Mitarbeiter!$C50),MIN(DATE(2027,11,0),IF(Mitarbeiter!$D50="",DATE(2027,11,0),Mitarbeiter!$D50),TODAY()),Einstellungen!$F$13:$F$67)))*N(Mitarbeiter!$E50)/IF(Einstellungen!$C$11="7 Tage",7,5),N('Ist-Stunden'!AA50)),MAX(IF(Einstellungen!$C$11="7 Tage",MAX(0,(MIN(DATE(2027,11,0),IF(Mitarbeiter!$D50="",DATE(2027,11,0),Mitarbeiter!$D50),TODAY()))-(MAX(DATE(2027,10,1),Mitarbeiter!$C50))+1),MAX(0,NETWORKDAYS(MAX(DATE(2027,10,1),Mitarbeiter!$C50),MIN(DATE(2027,11,0),IF(Mitarbeiter!$D50="",DATE(2027,11,0),Mitarbeiter!$D50),TODAY()),Einstellungen!$F$13:$F$67)))*N(Mitarbeiter!$E50)/IF(Einstellungen!$C$11="7 Tage",7,5),N('Ist-Stunden'!AA50)+(N(Krankheitstage!AN50)+N(Krankheitstage!AZ50))*N($C50))))</f>
        <v/>
      </c>
      <c r="BF50" s="76">
        <f>IF($B50="",0,IF(Einstellungen!$C$10="Ja",MAX(IF(Einstellungen!$C$11="7 Tage",MAX(0,(MIN(DATE(2027,12,0),IF(Mitarbeiter!$D50="",DATE(2027,12,0),Mitarbeiter!$D50),TODAY()))-(MAX(DATE(2027,11,1),Mitarbeiter!$C50))+1),MAX(0,NETWORKDAYS(MAX(DATE(2027,11,1),Mitarbeiter!$C50),MIN(DATE(2027,12,0),IF(Mitarbeiter!$D50="",DATE(2027,12,0),Mitarbeiter!$D50),TODAY()),Einstellungen!$F$13:$F$67)))*N(Mitarbeiter!$E50)/IF(Einstellungen!$C$11="7 Tage",7,5),N('Ist-Stunden'!AB50)),MAX(IF(Einstellungen!$C$11="7 Tage",MAX(0,(MIN(DATE(2027,12,0),IF(Mitarbeiter!$D50="",DATE(2027,12,0),Mitarbeiter!$D50),TODAY()))-(MAX(DATE(2027,11,1),Mitarbeiter!$C50))+1),MAX(0,NETWORKDAYS(MAX(DATE(2027,11,1),Mitarbeiter!$C50),MIN(DATE(2027,12,0),IF(Mitarbeiter!$D50="",DATE(2027,12,0),Mitarbeiter!$D50),TODAY()),Einstellungen!$F$13:$F$67)))*N(Mitarbeiter!$E50)/IF(Einstellungen!$C$11="7 Tage",7,5),N('Ist-Stunden'!AB50)+(N(Krankheitstage!AO50)+N(Krankheitstage!BA50))*N($C50))))</f>
        <v/>
      </c>
      <c r="BG50" s="76">
        <f>IF($B50="",0,IF(Einstellungen!$C$10="Ja",MAX(IF(Einstellungen!$C$11="7 Tage",MAX(0,(MIN(DATE(2027,13,0),IF(Mitarbeiter!$D50="",DATE(2027,13,0),Mitarbeiter!$D50),TODAY()))-(MAX(DATE(2027,12,1),Mitarbeiter!$C50))+1),MAX(0,NETWORKDAYS(MAX(DATE(2027,12,1),Mitarbeiter!$C50),MIN(DATE(2027,13,0),IF(Mitarbeiter!$D50="",DATE(2027,13,0),Mitarbeiter!$D50),TODAY()),Einstellungen!$F$13:$F$67)))*N(Mitarbeiter!$E50)/IF(Einstellungen!$C$11="7 Tage",7,5),N('Ist-Stunden'!AC50)),MAX(IF(Einstellungen!$C$11="7 Tage",MAX(0,(MIN(DATE(2027,13,0),IF(Mitarbeiter!$D50="",DATE(2027,13,0),Mitarbeiter!$D50),TODAY()))-(MAX(DATE(2027,12,1),Mitarbeiter!$C50))+1),MAX(0,NETWORKDAYS(MAX(DATE(2027,12,1),Mitarbeiter!$C50),MIN(DATE(2027,13,0),IF(Mitarbeiter!$D50="",DATE(2027,13,0),Mitarbeiter!$D50),TODAY()),Einstellungen!$F$13:$F$67)))*N(Mitarbeiter!$E50)/IF(Einstellungen!$C$11="7 Tage",7,5),N('Ist-Stunden'!AC50)+(N(Krankheitstage!AP50)+N(Krankheitstage!BB50))*N($C50))))</f>
        <v/>
      </c>
      <c r="BH50" s="76">
        <f>IF($B50="",0,IF(Einstellungen!$C$10="Ja",MAX(IF(Einstellungen!$C$11="7 Tage",MAX(0,(MIN(DATE(2028,2,0),IF(Mitarbeiter!$D50="",DATE(2028,2,0),Mitarbeiter!$D50),TODAY()))-(MAX(DATE(2028,1,1),Mitarbeiter!$C50))+1),MAX(0,NETWORKDAYS(MAX(DATE(2028,1,1),Mitarbeiter!$C50),MIN(DATE(2028,2,0),IF(Mitarbeiter!$D50="",DATE(2028,2,0),Mitarbeiter!$D50),TODAY()),Einstellungen!$F$13:$F$67)))*N(Mitarbeiter!$E50)/IF(Einstellungen!$C$11="7 Tage",7,5),N('Ist-Stunden'!AD50)),MAX(IF(Einstellungen!$C$11="7 Tage",MAX(0,(MIN(DATE(2028,2,0),IF(Mitarbeiter!$D50="",DATE(2028,2,0),Mitarbeiter!$D50),TODAY()))-(MAX(DATE(2028,1,1),Mitarbeiter!$C50))+1),MAX(0,NETWORKDAYS(MAX(DATE(2028,1,1),Mitarbeiter!$C50),MIN(DATE(2028,2,0),IF(Mitarbeiter!$D50="",DATE(2028,2,0),Mitarbeiter!$D50),TODAY()),Einstellungen!$F$13:$F$67)))*N(Mitarbeiter!$E50)/IF(Einstellungen!$C$11="7 Tage",7,5),N('Ist-Stunden'!AD50)+(N(Krankheitstage!BC50)+N(Krankheitstage!BO50))*N($C50))))</f>
        <v/>
      </c>
      <c r="BI50" s="76">
        <f>IF($B50="",0,IF(Einstellungen!$C$10="Ja",MAX(IF(Einstellungen!$C$11="7 Tage",MAX(0,(MIN(DATE(2028,3,0),IF(Mitarbeiter!$D50="",DATE(2028,3,0),Mitarbeiter!$D50),TODAY()))-(MAX(DATE(2028,2,1),Mitarbeiter!$C50))+1),MAX(0,NETWORKDAYS(MAX(DATE(2028,2,1),Mitarbeiter!$C50),MIN(DATE(2028,3,0),IF(Mitarbeiter!$D50="",DATE(2028,3,0),Mitarbeiter!$D50),TODAY()),Einstellungen!$F$13:$F$67)))*N(Mitarbeiter!$E50)/IF(Einstellungen!$C$11="7 Tage",7,5),N('Ist-Stunden'!AE50)),MAX(IF(Einstellungen!$C$11="7 Tage",MAX(0,(MIN(DATE(2028,3,0),IF(Mitarbeiter!$D50="",DATE(2028,3,0),Mitarbeiter!$D50),TODAY()))-(MAX(DATE(2028,2,1),Mitarbeiter!$C50))+1),MAX(0,NETWORKDAYS(MAX(DATE(2028,2,1),Mitarbeiter!$C50),MIN(DATE(2028,3,0),IF(Mitarbeiter!$D50="",DATE(2028,3,0),Mitarbeiter!$D50),TODAY()),Einstellungen!$F$13:$F$67)))*N(Mitarbeiter!$E50)/IF(Einstellungen!$C$11="7 Tage",7,5),N('Ist-Stunden'!AE50)+(N(Krankheitstage!BD50)+N(Krankheitstage!BP50))*N($C50))))</f>
        <v/>
      </c>
      <c r="BJ50" s="76">
        <f>IF($B50="",0,IF(Einstellungen!$C$10="Ja",MAX(IF(Einstellungen!$C$11="7 Tage",MAX(0,(MIN(DATE(2028,4,0),IF(Mitarbeiter!$D50="",DATE(2028,4,0),Mitarbeiter!$D50),TODAY()))-(MAX(DATE(2028,3,1),Mitarbeiter!$C50))+1),MAX(0,NETWORKDAYS(MAX(DATE(2028,3,1),Mitarbeiter!$C50),MIN(DATE(2028,4,0),IF(Mitarbeiter!$D50="",DATE(2028,4,0),Mitarbeiter!$D50),TODAY()),Einstellungen!$F$13:$F$67)))*N(Mitarbeiter!$E50)/IF(Einstellungen!$C$11="7 Tage",7,5),N('Ist-Stunden'!AF50)),MAX(IF(Einstellungen!$C$11="7 Tage",MAX(0,(MIN(DATE(2028,4,0),IF(Mitarbeiter!$D50="",DATE(2028,4,0),Mitarbeiter!$D50),TODAY()))-(MAX(DATE(2028,3,1),Mitarbeiter!$C50))+1),MAX(0,NETWORKDAYS(MAX(DATE(2028,3,1),Mitarbeiter!$C50),MIN(DATE(2028,4,0),IF(Mitarbeiter!$D50="",DATE(2028,4,0),Mitarbeiter!$D50),TODAY()),Einstellungen!$F$13:$F$67)))*N(Mitarbeiter!$E50)/IF(Einstellungen!$C$11="7 Tage",7,5),N('Ist-Stunden'!AF50)+(N(Krankheitstage!BE50)+N(Krankheitstage!BQ50))*N($C50))))</f>
        <v/>
      </c>
      <c r="BK50" s="76">
        <f>IF($B50="",0,IF(Einstellungen!$C$10="Ja",MAX(IF(Einstellungen!$C$11="7 Tage",MAX(0,(MIN(DATE(2028,5,0),IF(Mitarbeiter!$D50="",DATE(2028,5,0),Mitarbeiter!$D50),TODAY()))-(MAX(DATE(2028,4,1),Mitarbeiter!$C50))+1),MAX(0,NETWORKDAYS(MAX(DATE(2028,4,1),Mitarbeiter!$C50),MIN(DATE(2028,5,0),IF(Mitarbeiter!$D50="",DATE(2028,5,0),Mitarbeiter!$D50),TODAY()),Einstellungen!$F$13:$F$67)))*N(Mitarbeiter!$E50)/IF(Einstellungen!$C$11="7 Tage",7,5),N('Ist-Stunden'!AG50)),MAX(IF(Einstellungen!$C$11="7 Tage",MAX(0,(MIN(DATE(2028,5,0),IF(Mitarbeiter!$D50="",DATE(2028,5,0),Mitarbeiter!$D50),TODAY()))-(MAX(DATE(2028,4,1),Mitarbeiter!$C50))+1),MAX(0,NETWORKDAYS(MAX(DATE(2028,4,1),Mitarbeiter!$C50),MIN(DATE(2028,5,0),IF(Mitarbeiter!$D50="",DATE(2028,5,0),Mitarbeiter!$D50),TODAY()),Einstellungen!$F$13:$F$67)))*N(Mitarbeiter!$E50)/IF(Einstellungen!$C$11="7 Tage",7,5),N('Ist-Stunden'!AG50)+(N(Krankheitstage!BF50)+N(Krankheitstage!BR50))*N($C50))))</f>
        <v/>
      </c>
      <c r="BL50" s="76">
        <f>IF($B50="",0,IF(Einstellungen!$C$10="Ja",MAX(IF(Einstellungen!$C$11="7 Tage",MAX(0,(MIN(DATE(2028,6,0),IF(Mitarbeiter!$D50="",DATE(2028,6,0),Mitarbeiter!$D50),TODAY()))-(MAX(DATE(2028,5,1),Mitarbeiter!$C50))+1),MAX(0,NETWORKDAYS(MAX(DATE(2028,5,1),Mitarbeiter!$C50),MIN(DATE(2028,6,0),IF(Mitarbeiter!$D50="",DATE(2028,6,0),Mitarbeiter!$D50),TODAY()),Einstellungen!$F$13:$F$67)))*N(Mitarbeiter!$E50)/IF(Einstellungen!$C$11="7 Tage",7,5),N('Ist-Stunden'!AH50)),MAX(IF(Einstellungen!$C$11="7 Tage",MAX(0,(MIN(DATE(2028,6,0),IF(Mitarbeiter!$D50="",DATE(2028,6,0),Mitarbeiter!$D50),TODAY()))-(MAX(DATE(2028,5,1),Mitarbeiter!$C50))+1),MAX(0,NETWORKDAYS(MAX(DATE(2028,5,1),Mitarbeiter!$C50),MIN(DATE(2028,6,0),IF(Mitarbeiter!$D50="",DATE(2028,6,0),Mitarbeiter!$D50),TODAY()),Einstellungen!$F$13:$F$67)))*N(Mitarbeiter!$E50)/IF(Einstellungen!$C$11="7 Tage",7,5),N('Ist-Stunden'!AH50)+(N(Krankheitstage!BG50)+N(Krankheitstage!BS50))*N($C50))))</f>
        <v/>
      </c>
      <c r="BM50" s="76">
        <f>IF($B50="",0,IF(Einstellungen!$C$10="Ja",MAX(IF(Einstellungen!$C$11="7 Tage",MAX(0,(MIN(DATE(2028,7,0),IF(Mitarbeiter!$D50="",DATE(2028,7,0),Mitarbeiter!$D50),TODAY()))-(MAX(DATE(2028,6,1),Mitarbeiter!$C50))+1),MAX(0,NETWORKDAYS(MAX(DATE(2028,6,1),Mitarbeiter!$C50),MIN(DATE(2028,7,0),IF(Mitarbeiter!$D50="",DATE(2028,7,0),Mitarbeiter!$D50),TODAY()),Einstellungen!$F$13:$F$67)))*N(Mitarbeiter!$E50)/IF(Einstellungen!$C$11="7 Tage",7,5),N('Ist-Stunden'!AI50)),MAX(IF(Einstellungen!$C$11="7 Tage",MAX(0,(MIN(DATE(2028,7,0),IF(Mitarbeiter!$D50="",DATE(2028,7,0),Mitarbeiter!$D50),TODAY()))-(MAX(DATE(2028,6,1),Mitarbeiter!$C50))+1),MAX(0,NETWORKDAYS(MAX(DATE(2028,6,1),Mitarbeiter!$C50),MIN(DATE(2028,7,0),IF(Mitarbeiter!$D50="",DATE(2028,7,0),Mitarbeiter!$D50),TODAY()),Einstellungen!$F$13:$F$67)))*N(Mitarbeiter!$E50)/IF(Einstellungen!$C$11="7 Tage",7,5),N('Ist-Stunden'!AI50)+(N(Krankheitstage!BH50)+N(Krankheitstage!BT50))*N($C50))))</f>
        <v/>
      </c>
      <c r="BN50" s="76">
        <f>IF($B50="",0,IF(Einstellungen!$C$10="Ja",MAX(IF(Einstellungen!$C$11="7 Tage",MAX(0,(MIN(DATE(2028,8,0),IF(Mitarbeiter!$D50="",DATE(2028,8,0),Mitarbeiter!$D50),TODAY()))-(MAX(DATE(2028,7,1),Mitarbeiter!$C50))+1),MAX(0,NETWORKDAYS(MAX(DATE(2028,7,1),Mitarbeiter!$C50),MIN(DATE(2028,8,0),IF(Mitarbeiter!$D50="",DATE(2028,8,0),Mitarbeiter!$D50),TODAY()),Einstellungen!$F$13:$F$67)))*N(Mitarbeiter!$E50)/IF(Einstellungen!$C$11="7 Tage",7,5),N('Ist-Stunden'!AJ50)),MAX(IF(Einstellungen!$C$11="7 Tage",MAX(0,(MIN(DATE(2028,8,0),IF(Mitarbeiter!$D50="",DATE(2028,8,0),Mitarbeiter!$D50),TODAY()))-(MAX(DATE(2028,7,1),Mitarbeiter!$C50))+1),MAX(0,NETWORKDAYS(MAX(DATE(2028,7,1),Mitarbeiter!$C50),MIN(DATE(2028,8,0),IF(Mitarbeiter!$D50="",DATE(2028,8,0),Mitarbeiter!$D50),TODAY()),Einstellungen!$F$13:$F$67)))*N(Mitarbeiter!$E50)/IF(Einstellungen!$C$11="7 Tage",7,5),N('Ist-Stunden'!AJ50)+(N(Krankheitstage!BI50)+N(Krankheitstage!BU50))*N($C50))))</f>
        <v/>
      </c>
      <c r="BO50" s="76">
        <f>IF($B50="",0,IF(Einstellungen!$C$10="Ja",MAX(IF(Einstellungen!$C$11="7 Tage",MAX(0,(MIN(DATE(2028,9,0),IF(Mitarbeiter!$D50="",DATE(2028,9,0),Mitarbeiter!$D50),TODAY()))-(MAX(DATE(2028,8,1),Mitarbeiter!$C50))+1),MAX(0,NETWORKDAYS(MAX(DATE(2028,8,1),Mitarbeiter!$C50),MIN(DATE(2028,9,0),IF(Mitarbeiter!$D50="",DATE(2028,9,0),Mitarbeiter!$D50),TODAY()),Einstellungen!$F$13:$F$67)))*N(Mitarbeiter!$E50)/IF(Einstellungen!$C$11="7 Tage",7,5),N('Ist-Stunden'!AK50)),MAX(IF(Einstellungen!$C$11="7 Tage",MAX(0,(MIN(DATE(2028,9,0),IF(Mitarbeiter!$D50="",DATE(2028,9,0),Mitarbeiter!$D50),TODAY()))-(MAX(DATE(2028,8,1),Mitarbeiter!$C50))+1),MAX(0,NETWORKDAYS(MAX(DATE(2028,8,1),Mitarbeiter!$C50),MIN(DATE(2028,9,0),IF(Mitarbeiter!$D50="",DATE(2028,9,0),Mitarbeiter!$D50),TODAY()),Einstellungen!$F$13:$F$67)))*N(Mitarbeiter!$E50)/IF(Einstellungen!$C$11="7 Tage",7,5),N('Ist-Stunden'!AK50)+(N(Krankheitstage!BJ50)+N(Krankheitstage!BV50))*N($C50))))</f>
        <v/>
      </c>
      <c r="BP50" s="76">
        <f>IF($B50="",0,IF(Einstellungen!$C$10="Ja",MAX(IF(Einstellungen!$C$11="7 Tage",MAX(0,(MIN(DATE(2028,10,0),IF(Mitarbeiter!$D50="",DATE(2028,10,0),Mitarbeiter!$D50),TODAY()))-(MAX(DATE(2028,9,1),Mitarbeiter!$C50))+1),MAX(0,NETWORKDAYS(MAX(DATE(2028,9,1),Mitarbeiter!$C50),MIN(DATE(2028,10,0),IF(Mitarbeiter!$D50="",DATE(2028,10,0),Mitarbeiter!$D50),TODAY()),Einstellungen!$F$13:$F$67)))*N(Mitarbeiter!$E50)/IF(Einstellungen!$C$11="7 Tage",7,5),N('Ist-Stunden'!AL50)),MAX(IF(Einstellungen!$C$11="7 Tage",MAX(0,(MIN(DATE(2028,10,0),IF(Mitarbeiter!$D50="",DATE(2028,10,0),Mitarbeiter!$D50),TODAY()))-(MAX(DATE(2028,9,1),Mitarbeiter!$C50))+1),MAX(0,NETWORKDAYS(MAX(DATE(2028,9,1),Mitarbeiter!$C50),MIN(DATE(2028,10,0),IF(Mitarbeiter!$D50="",DATE(2028,10,0),Mitarbeiter!$D50),TODAY()),Einstellungen!$F$13:$F$67)))*N(Mitarbeiter!$E50)/IF(Einstellungen!$C$11="7 Tage",7,5),N('Ist-Stunden'!AL50)+(N(Krankheitstage!BK50)+N(Krankheitstage!BW50))*N($C50))))</f>
        <v/>
      </c>
      <c r="BQ50" s="76">
        <f>IF($B50="",0,IF(Einstellungen!$C$10="Ja",MAX(IF(Einstellungen!$C$11="7 Tage",MAX(0,(MIN(DATE(2028,11,0),IF(Mitarbeiter!$D50="",DATE(2028,11,0),Mitarbeiter!$D50),TODAY()))-(MAX(DATE(2028,10,1),Mitarbeiter!$C50))+1),MAX(0,NETWORKDAYS(MAX(DATE(2028,10,1),Mitarbeiter!$C50),MIN(DATE(2028,11,0),IF(Mitarbeiter!$D50="",DATE(2028,11,0),Mitarbeiter!$D50),TODAY()),Einstellungen!$F$13:$F$67)))*N(Mitarbeiter!$E50)/IF(Einstellungen!$C$11="7 Tage",7,5),N('Ist-Stunden'!AM50)),MAX(IF(Einstellungen!$C$11="7 Tage",MAX(0,(MIN(DATE(2028,11,0),IF(Mitarbeiter!$D50="",DATE(2028,11,0),Mitarbeiter!$D50),TODAY()))-(MAX(DATE(2028,10,1),Mitarbeiter!$C50))+1),MAX(0,NETWORKDAYS(MAX(DATE(2028,10,1),Mitarbeiter!$C50),MIN(DATE(2028,11,0),IF(Mitarbeiter!$D50="",DATE(2028,11,0),Mitarbeiter!$D50),TODAY()),Einstellungen!$F$13:$F$67)))*N(Mitarbeiter!$E50)/IF(Einstellungen!$C$11="7 Tage",7,5),N('Ist-Stunden'!AM50)+(N(Krankheitstage!BL50)+N(Krankheitstage!BX50))*N($C50))))</f>
        <v/>
      </c>
      <c r="BR50" s="76">
        <f>IF($B50="",0,IF(Einstellungen!$C$10="Ja",MAX(IF(Einstellungen!$C$11="7 Tage",MAX(0,(MIN(DATE(2028,12,0),IF(Mitarbeiter!$D50="",DATE(2028,12,0),Mitarbeiter!$D50),TODAY()))-(MAX(DATE(2028,11,1),Mitarbeiter!$C50))+1),MAX(0,NETWORKDAYS(MAX(DATE(2028,11,1),Mitarbeiter!$C50),MIN(DATE(2028,12,0),IF(Mitarbeiter!$D50="",DATE(2028,12,0),Mitarbeiter!$D50),TODAY()),Einstellungen!$F$13:$F$67)))*N(Mitarbeiter!$E50)/IF(Einstellungen!$C$11="7 Tage",7,5),N('Ist-Stunden'!AN50)),MAX(IF(Einstellungen!$C$11="7 Tage",MAX(0,(MIN(DATE(2028,12,0),IF(Mitarbeiter!$D50="",DATE(2028,12,0),Mitarbeiter!$D50),TODAY()))-(MAX(DATE(2028,11,1),Mitarbeiter!$C50))+1),MAX(0,NETWORKDAYS(MAX(DATE(2028,11,1),Mitarbeiter!$C50),MIN(DATE(2028,12,0),IF(Mitarbeiter!$D50="",DATE(2028,12,0),Mitarbeiter!$D50),TODAY()),Einstellungen!$F$13:$F$67)))*N(Mitarbeiter!$E50)/IF(Einstellungen!$C$11="7 Tage",7,5),N('Ist-Stunden'!AN50)+(N(Krankheitstage!BM50)+N(Krankheitstage!BY50))*N($C50))))</f>
        <v/>
      </c>
      <c r="BS50" s="76">
        <f>IF($B50="",0,IF(Einstellungen!$C$10="Ja",MAX(IF(Einstellungen!$C$11="7 Tage",MAX(0,(MIN(DATE(2028,13,0),IF(Mitarbeiter!$D50="",DATE(2028,13,0),Mitarbeiter!$D50),TODAY()))-(MAX(DATE(2028,12,1),Mitarbeiter!$C50))+1),MAX(0,NETWORKDAYS(MAX(DATE(2028,12,1),Mitarbeiter!$C50),MIN(DATE(2028,13,0),IF(Mitarbeiter!$D50="",DATE(2028,13,0),Mitarbeiter!$D50),TODAY()),Einstellungen!$F$13:$F$67)))*N(Mitarbeiter!$E50)/IF(Einstellungen!$C$11="7 Tage",7,5),N('Ist-Stunden'!AO50)),MAX(IF(Einstellungen!$C$11="7 Tage",MAX(0,(MIN(DATE(2028,13,0),IF(Mitarbeiter!$D50="",DATE(2028,13,0),Mitarbeiter!$D50),TODAY()))-(MAX(DATE(2028,12,1),Mitarbeiter!$C50))+1),MAX(0,NETWORKDAYS(MAX(DATE(2028,12,1),Mitarbeiter!$C50),MIN(DATE(2028,13,0),IF(Mitarbeiter!$D50="",DATE(2028,13,0),Mitarbeiter!$D50),TODAY()),Einstellungen!$F$13:$F$67)))*N(Mitarbeiter!$E50)/IF(Einstellungen!$C$11="7 Tage",7,5),N('Ist-Stunden'!AO50)+(N(Krankheitstage!BN50)+N(Krankheitstage!BZ50))*N($C50))))</f>
        <v/>
      </c>
      <c r="BT50" s="76">
        <f>IF($B50="",0,IF(Einstellungen!$C$10="Ja",MAX(IF(Einstellungen!$C$11="7 Tage",MAX(0,(MIN(DATE(2029,2,0),IF(Mitarbeiter!$D50="",DATE(2029,2,0),Mitarbeiter!$D50),TODAY()))-(MAX(DATE(2029,1,1),Mitarbeiter!$C50))+1),MAX(0,NETWORKDAYS(MAX(DATE(2029,1,1),Mitarbeiter!$C50),MIN(DATE(2029,2,0),IF(Mitarbeiter!$D50="",DATE(2029,2,0),Mitarbeiter!$D50),TODAY()),Einstellungen!$F$13:$F$67)))*N(Mitarbeiter!$E50)/IF(Einstellungen!$C$11="7 Tage",7,5),N('Ist-Stunden'!AP50)),MAX(IF(Einstellungen!$C$11="7 Tage",MAX(0,(MIN(DATE(2029,2,0),IF(Mitarbeiter!$D50="",DATE(2029,2,0),Mitarbeiter!$D50),TODAY()))-(MAX(DATE(2029,1,1),Mitarbeiter!$C50))+1),MAX(0,NETWORKDAYS(MAX(DATE(2029,1,1),Mitarbeiter!$C50),MIN(DATE(2029,2,0),IF(Mitarbeiter!$D50="",DATE(2029,2,0),Mitarbeiter!$D50),TODAY()),Einstellungen!$F$13:$F$67)))*N(Mitarbeiter!$E50)/IF(Einstellungen!$C$11="7 Tage",7,5),N('Ist-Stunden'!AP50)+(N(Krankheitstage!CA50)+N(Krankheitstage!CM50))*N($C50))))</f>
        <v/>
      </c>
      <c r="BU50" s="76">
        <f>IF($B50="",0,IF(Einstellungen!$C$10="Ja",MAX(IF(Einstellungen!$C$11="7 Tage",MAX(0,(MIN(DATE(2029,3,0),IF(Mitarbeiter!$D50="",DATE(2029,3,0),Mitarbeiter!$D50),TODAY()))-(MAX(DATE(2029,2,1),Mitarbeiter!$C50))+1),MAX(0,NETWORKDAYS(MAX(DATE(2029,2,1),Mitarbeiter!$C50),MIN(DATE(2029,3,0),IF(Mitarbeiter!$D50="",DATE(2029,3,0),Mitarbeiter!$D50),TODAY()),Einstellungen!$F$13:$F$67)))*N(Mitarbeiter!$E50)/IF(Einstellungen!$C$11="7 Tage",7,5),N('Ist-Stunden'!AQ50)),MAX(IF(Einstellungen!$C$11="7 Tage",MAX(0,(MIN(DATE(2029,3,0),IF(Mitarbeiter!$D50="",DATE(2029,3,0),Mitarbeiter!$D50),TODAY()))-(MAX(DATE(2029,2,1),Mitarbeiter!$C50))+1),MAX(0,NETWORKDAYS(MAX(DATE(2029,2,1),Mitarbeiter!$C50),MIN(DATE(2029,3,0),IF(Mitarbeiter!$D50="",DATE(2029,3,0),Mitarbeiter!$D50),TODAY()),Einstellungen!$F$13:$F$67)))*N(Mitarbeiter!$E50)/IF(Einstellungen!$C$11="7 Tage",7,5),N('Ist-Stunden'!AQ50)+(N(Krankheitstage!CB50)+N(Krankheitstage!CN50))*N($C50))))</f>
        <v/>
      </c>
      <c r="BV50" s="76">
        <f>IF($B50="",0,IF(Einstellungen!$C$10="Ja",MAX(IF(Einstellungen!$C$11="7 Tage",MAX(0,(MIN(DATE(2029,4,0),IF(Mitarbeiter!$D50="",DATE(2029,4,0),Mitarbeiter!$D50),TODAY()))-(MAX(DATE(2029,3,1),Mitarbeiter!$C50))+1),MAX(0,NETWORKDAYS(MAX(DATE(2029,3,1),Mitarbeiter!$C50),MIN(DATE(2029,4,0),IF(Mitarbeiter!$D50="",DATE(2029,4,0),Mitarbeiter!$D50),TODAY()),Einstellungen!$F$13:$F$67)))*N(Mitarbeiter!$E50)/IF(Einstellungen!$C$11="7 Tage",7,5),N('Ist-Stunden'!AR50)),MAX(IF(Einstellungen!$C$11="7 Tage",MAX(0,(MIN(DATE(2029,4,0),IF(Mitarbeiter!$D50="",DATE(2029,4,0),Mitarbeiter!$D50),TODAY()))-(MAX(DATE(2029,3,1),Mitarbeiter!$C50))+1),MAX(0,NETWORKDAYS(MAX(DATE(2029,3,1),Mitarbeiter!$C50),MIN(DATE(2029,4,0),IF(Mitarbeiter!$D50="",DATE(2029,4,0),Mitarbeiter!$D50),TODAY()),Einstellungen!$F$13:$F$67)))*N(Mitarbeiter!$E50)/IF(Einstellungen!$C$11="7 Tage",7,5),N('Ist-Stunden'!AR50)+(N(Krankheitstage!CC50)+N(Krankheitstage!CO50))*N($C50))))</f>
        <v/>
      </c>
      <c r="BW50" s="76">
        <f>IF($B50="",0,IF(Einstellungen!$C$10="Ja",MAX(IF(Einstellungen!$C$11="7 Tage",MAX(0,(MIN(DATE(2029,5,0),IF(Mitarbeiter!$D50="",DATE(2029,5,0),Mitarbeiter!$D50),TODAY()))-(MAX(DATE(2029,4,1),Mitarbeiter!$C50))+1),MAX(0,NETWORKDAYS(MAX(DATE(2029,4,1),Mitarbeiter!$C50),MIN(DATE(2029,5,0),IF(Mitarbeiter!$D50="",DATE(2029,5,0),Mitarbeiter!$D50),TODAY()),Einstellungen!$F$13:$F$67)))*N(Mitarbeiter!$E50)/IF(Einstellungen!$C$11="7 Tage",7,5),N('Ist-Stunden'!AS50)),MAX(IF(Einstellungen!$C$11="7 Tage",MAX(0,(MIN(DATE(2029,5,0),IF(Mitarbeiter!$D50="",DATE(2029,5,0),Mitarbeiter!$D50),TODAY()))-(MAX(DATE(2029,4,1),Mitarbeiter!$C50))+1),MAX(0,NETWORKDAYS(MAX(DATE(2029,4,1),Mitarbeiter!$C50),MIN(DATE(2029,5,0),IF(Mitarbeiter!$D50="",DATE(2029,5,0),Mitarbeiter!$D50),TODAY()),Einstellungen!$F$13:$F$67)))*N(Mitarbeiter!$E50)/IF(Einstellungen!$C$11="7 Tage",7,5),N('Ist-Stunden'!AS50)+(N(Krankheitstage!CD50)+N(Krankheitstage!CP50))*N($C50))))</f>
        <v/>
      </c>
      <c r="BX50" s="76">
        <f>IF($B50="",0,IF(Einstellungen!$C$10="Ja",MAX(IF(Einstellungen!$C$11="7 Tage",MAX(0,(MIN(DATE(2029,6,0),IF(Mitarbeiter!$D50="",DATE(2029,6,0),Mitarbeiter!$D50),TODAY()))-(MAX(DATE(2029,5,1),Mitarbeiter!$C50))+1),MAX(0,NETWORKDAYS(MAX(DATE(2029,5,1),Mitarbeiter!$C50),MIN(DATE(2029,6,0),IF(Mitarbeiter!$D50="",DATE(2029,6,0),Mitarbeiter!$D50),TODAY()),Einstellungen!$F$13:$F$67)))*N(Mitarbeiter!$E50)/IF(Einstellungen!$C$11="7 Tage",7,5),N('Ist-Stunden'!AT50)),MAX(IF(Einstellungen!$C$11="7 Tage",MAX(0,(MIN(DATE(2029,6,0),IF(Mitarbeiter!$D50="",DATE(2029,6,0),Mitarbeiter!$D50),TODAY()))-(MAX(DATE(2029,5,1),Mitarbeiter!$C50))+1),MAX(0,NETWORKDAYS(MAX(DATE(2029,5,1),Mitarbeiter!$C50),MIN(DATE(2029,6,0),IF(Mitarbeiter!$D50="",DATE(2029,6,0),Mitarbeiter!$D50),TODAY()),Einstellungen!$F$13:$F$67)))*N(Mitarbeiter!$E50)/IF(Einstellungen!$C$11="7 Tage",7,5),N('Ist-Stunden'!AT50)+(N(Krankheitstage!CE50)+N(Krankheitstage!CQ50))*N($C50))))</f>
        <v/>
      </c>
      <c r="BY50" s="76">
        <f>IF($B50="",0,IF(Einstellungen!$C$10="Ja",MAX(IF(Einstellungen!$C$11="7 Tage",MAX(0,(MIN(DATE(2029,7,0),IF(Mitarbeiter!$D50="",DATE(2029,7,0),Mitarbeiter!$D50),TODAY()))-(MAX(DATE(2029,6,1),Mitarbeiter!$C50))+1),MAX(0,NETWORKDAYS(MAX(DATE(2029,6,1),Mitarbeiter!$C50),MIN(DATE(2029,7,0),IF(Mitarbeiter!$D50="",DATE(2029,7,0),Mitarbeiter!$D50),TODAY()),Einstellungen!$F$13:$F$67)))*N(Mitarbeiter!$E50)/IF(Einstellungen!$C$11="7 Tage",7,5),N('Ist-Stunden'!AU50)),MAX(IF(Einstellungen!$C$11="7 Tage",MAX(0,(MIN(DATE(2029,7,0),IF(Mitarbeiter!$D50="",DATE(2029,7,0),Mitarbeiter!$D50),TODAY()))-(MAX(DATE(2029,6,1),Mitarbeiter!$C50))+1),MAX(0,NETWORKDAYS(MAX(DATE(2029,6,1),Mitarbeiter!$C50),MIN(DATE(2029,7,0),IF(Mitarbeiter!$D50="",DATE(2029,7,0),Mitarbeiter!$D50),TODAY()),Einstellungen!$F$13:$F$67)))*N(Mitarbeiter!$E50)/IF(Einstellungen!$C$11="7 Tage",7,5),N('Ist-Stunden'!AU50)+(N(Krankheitstage!CF50)+N(Krankheitstage!CR50))*N($C50))))</f>
        <v/>
      </c>
      <c r="BZ50" s="76">
        <f>IF($B50="",0,IF(Einstellungen!$C$10="Ja",MAX(IF(Einstellungen!$C$11="7 Tage",MAX(0,(MIN(DATE(2029,8,0),IF(Mitarbeiter!$D50="",DATE(2029,8,0),Mitarbeiter!$D50),TODAY()))-(MAX(DATE(2029,7,1),Mitarbeiter!$C50))+1),MAX(0,NETWORKDAYS(MAX(DATE(2029,7,1),Mitarbeiter!$C50),MIN(DATE(2029,8,0),IF(Mitarbeiter!$D50="",DATE(2029,8,0),Mitarbeiter!$D50),TODAY()),Einstellungen!$F$13:$F$67)))*N(Mitarbeiter!$E50)/IF(Einstellungen!$C$11="7 Tage",7,5),N('Ist-Stunden'!AV50)),MAX(IF(Einstellungen!$C$11="7 Tage",MAX(0,(MIN(DATE(2029,8,0),IF(Mitarbeiter!$D50="",DATE(2029,8,0),Mitarbeiter!$D50),TODAY()))-(MAX(DATE(2029,7,1),Mitarbeiter!$C50))+1),MAX(0,NETWORKDAYS(MAX(DATE(2029,7,1),Mitarbeiter!$C50),MIN(DATE(2029,8,0),IF(Mitarbeiter!$D50="",DATE(2029,8,0),Mitarbeiter!$D50),TODAY()),Einstellungen!$F$13:$F$67)))*N(Mitarbeiter!$E50)/IF(Einstellungen!$C$11="7 Tage",7,5),N('Ist-Stunden'!AV50)+(N(Krankheitstage!CG50)+N(Krankheitstage!CS50))*N($C50))))</f>
        <v/>
      </c>
      <c r="CA50" s="76">
        <f>IF($B50="",0,IF(Einstellungen!$C$10="Ja",MAX(IF(Einstellungen!$C$11="7 Tage",MAX(0,(MIN(DATE(2029,9,0),IF(Mitarbeiter!$D50="",DATE(2029,9,0),Mitarbeiter!$D50),TODAY()))-(MAX(DATE(2029,8,1),Mitarbeiter!$C50))+1),MAX(0,NETWORKDAYS(MAX(DATE(2029,8,1),Mitarbeiter!$C50),MIN(DATE(2029,9,0),IF(Mitarbeiter!$D50="",DATE(2029,9,0),Mitarbeiter!$D50),TODAY()),Einstellungen!$F$13:$F$67)))*N(Mitarbeiter!$E50)/IF(Einstellungen!$C$11="7 Tage",7,5),N('Ist-Stunden'!AW50)),MAX(IF(Einstellungen!$C$11="7 Tage",MAX(0,(MIN(DATE(2029,9,0),IF(Mitarbeiter!$D50="",DATE(2029,9,0),Mitarbeiter!$D50),TODAY()))-(MAX(DATE(2029,8,1),Mitarbeiter!$C50))+1),MAX(0,NETWORKDAYS(MAX(DATE(2029,8,1),Mitarbeiter!$C50),MIN(DATE(2029,9,0),IF(Mitarbeiter!$D50="",DATE(2029,9,0),Mitarbeiter!$D50),TODAY()),Einstellungen!$F$13:$F$67)))*N(Mitarbeiter!$E50)/IF(Einstellungen!$C$11="7 Tage",7,5),N('Ist-Stunden'!AW50)+(N(Krankheitstage!CH50)+N(Krankheitstage!CT50))*N($C50))))</f>
        <v/>
      </c>
      <c r="CB50" s="76">
        <f>IF($B50="",0,IF(Einstellungen!$C$10="Ja",MAX(IF(Einstellungen!$C$11="7 Tage",MAX(0,(MIN(DATE(2029,10,0),IF(Mitarbeiter!$D50="",DATE(2029,10,0),Mitarbeiter!$D50),TODAY()))-(MAX(DATE(2029,9,1),Mitarbeiter!$C50))+1),MAX(0,NETWORKDAYS(MAX(DATE(2029,9,1),Mitarbeiter!$C50),MIN(DATE(2029,10,0),IF(Mitarbeiter!$D50="",DATE(2029,10,0),Mitarbeiter!$D50),TODAY()),Einstellungen!$F$13:$F$67)))*N(Mitarbeiter!$E50)/IF(Einstellungen!$C$11="7 Tage",7,5),N('Ist-Stunden'!AX50)),MAX(IF(Einstellungen!$C$11="7 Tage",MAX(0,(MIN(DATE(2029,10,0),IF(Mitarbeiter!$D50="",DATE(2029,10,0),Mitarbeiter!$D50),TODAY()))-(MAX(DATE(2029,9,1),Mitarbeiter!$C50))+1),MAX(0,NETWORKDAYS(MAX(DATE(2029,9,1),Mitarbeiter!$C50),MIN(DATE(2029,10,0),IF(Mitarbeiter!$D50="",DATE(2029,10,0),Mitarbeiter!$D50),TODAY()),Einstellungen!$F$13:$F$67)))*N(Mitarbeiter!$E50)/IF(Einstellungen!$C$11="7 Tage",7,5),N('Ist-Stunden'!AX50)+(N(Krankheitstage!CI50)+N(Krankheitstage!CU50))*N($C50))))</f>
        <v/>
      </c>
      <c r="CC50" s="76">
        <f>IF($B50="",0,IF(Einstellungen!$C$10="Ja",MAX(IF(Einstellungen!$C$11="7 Tage",MAX(0,(MIN(DATE(2029,11,0),IF(Mitarbeiter!$D50="",DATE(2029,11,0),Mitarbeiter!$D50),TODAY()))-(MAX(DATE(2029,10,1),Mitarbeiter!$C50))+1),MAX(0,NETWORKDAYS(MAX(DATE(2029,10,1),Mitarbeiter!$C50),MIN(DATE(2029,11,0),IF(Mitarbeiter!$D50="",DATE(2029,11,0),Mitarbeiter!$D50),TODAY()),Einstellungen!$F$13:$F$67)))*N(Mitarbeiter!$E50)/IF(Einstellungen!$C$11="7 Tage",7,5),N('Ist-Stunden'!AY50)),MAX(IF(Einstellungen!$C$11="7 Tage",MAX(0,(MIN(DATE(2029,11,0),IF(Mitarbeiter!$D50="",DATE(2029,11,0),Mitarbeiter!$D50),TODAY()))-(MAX(DATE(2029,10,1),Mitarbeiter!$C50))+1),MAX(0,NETWORKDAYS(MAX(DATE(2029,10,1),Mitarbeiter!$C50),MIN(DATE(2029,11,0),IF(Mitarbeiter!$D50="",DATE(2029,11,0),Mitarbeiter!$D50),TODAY()),Einstellungen!$F$13:$F$67)))*N(Mitarbeiter!$E50)/IF(Einstellungen!$C$11="7 Tage",7,5),N('Ist-Stunden'!AY50)+(N(Krankheitstage!CJ50)+N(Krankheitstage!CV50))*N($C50))))</f>
        <v/>
      </c>
      <c r="CD50" s="76">
        <f>IF($B50="",0,IF(Einstellungen!$C$10="Ja",MAX(IF(Einstellungen!$C$11="7 Tage",MAX(0,(MIN(DATE(2029,12,0),IF(Mitarbeiter!$D50="",DATE(2029,12,0),Mitarbeiter!$D50),TODAY()))-(MAX(DATE(2029,11,1),Mitarbeiter!$C50))+1),MAX(0,NETWORKDAYS(MAX(DATE(2029,11,1),Mitarbeiter!$C50),MIN(DATE(2029,12,0),IF(Mitarbeiter!$D50="",DATE(2029,12,0),Mitarbeiter!$D50),TODAY()),Einstellungen!$F$13:$F$67)))*N(Mitarbeiter!$E50)/IF(Einstellungen!$C$11="7 Tage",7,5),N('Ist-Stunden'!AZ50)),MAX(IF(Einstellungen!$C$11="7 Tage",MAX(0,(MIN(DATE(2029,12,0),IF(Mitarbeiter!$D50="",DATE(2029,12,0),Mitarbeiter!$D50),TODAY()))-(MAX(DATE(2029,11,1),Mitarbeiter!$C50))+1),MAX(0,NETWORKDAYS(MAX(DATE(2029,11,1),Mitarbeiter!$C50),MIN(DATE(2029,12,0),IF(Mitarbeiter!$D50="",DATE(2029,12,0),Mitarbeiter!$D50),TODAY()),Einstellungen!$F$13:$F$67)))*N(Mitarbeiter!$E50)/IF(Einstellungen!$C$11="7 Tage",7,5),N('Ist-Stunden'!AZ50)+(N(Krankheitstage!CK50)+N(Krankheitstage!CW50))*N($C50))))</f>
        <v/>
      </c>
      <c r="CE50" s="76">
        <f>IF($B50="",0,IF(Einstellungen!$C$10="Ja",MAX(IF(Einstellungen!$C$11="7 Tage",MAX(0,(MIN(DATE(2029,13,0),IF(Mitarbeiter!$D50="",DATE(2029,13,0),Mitarbeiter!$D50),TODAY()))-(MAX(DATE(2029,12,1),Mitarbeiter!$C50))+1),MAX(0,NETWORKDAYS(MAX(DATE(2029,12,1),Mitarbeiter!$C50),MIN(DATE(2029,13,0),IF(Mitarbeiter!$D50="",DATE(2029,13,0),Mitarbeiter!$D50),TODAY()),Einstellungen!$F$13:$F$67)))*N(Mitarbeiter!$E50)/IF(Einstellungen!$C$11="7 Tage",7,5),N('Ist-Stunden'!BA50)),MAX(IF(Einstellungen!$C$11="7 Tage",MAX(0,(MIN(DATE(2029,13,0),IF(Mitarbeiter!$D50="",DATE(2029,13,0),Mitarbeiter!$D50),TODAY()))-(MAX(DATE(2029,12,1),Mitarbeiter!$C50))+1),MAX(0,NETWORKDAYS(MAX(DATE(2029,12,1),Mitarbeiter!$C50),MIN(DATE(2029,13,0),IF(Mitarbeiter!$D50="",DATE(2029,13,0),Mitarbeiter!$D50),TODAY()),Einstellungen!$F$13:$F$67)))*N(Mitarbeiter!$E50)/IF(Einstellungen!$C$11="7 Tage",7,5),N('Ist-Stunden'!BA50)+(N(Krankheitstage!CL50)+N(Krankheitstage!CX50))*N($C50))))</f>
        <v/>
      </c>
      <c r="CF50" s="76">
        <f>IF($B50="",0,IF(Einstellungen!$C$10="Ja",MAX(IF(Einstellungen!$C$11="7 Tage",MAX(0,(MIN(DATE(2030,2,0),IF(Mitarbeiter!$D50="",DATE(2030,2,0),Mitarbeiter!$D50),TODAY()))-(MAX(DATE(2030,1,1),Mitarbeiter!$C50))+1),MAX(0,NETWORKDAYS(MAX(DATE(2030,1,1),Mitarbeiter!$C50),MIN(DATE(2030,2,0),IF(Mitarbeiter!$D50="",DATE(2030,2,0),Mitarbeiter!$D50),TODAY()),Einstellungen!$F$13:$F$67)))*N(Mitarbeiter!$E50)/IF(Einstellungen!$C$11="7 Tage",7,5),N('Ist-Stunden'!BB50)),MAX(IF(Einstellungen!$C$11="7 Tage",MAX(0,(MIN(DATE(2030,2,0),IF(Mitarbeiter!$D50="",DATE(2030,2,0),Mitarbeiter!$D50),TODAY()))-(MAX(DATE(2030,1,1),Mitarbeiter!$C50))+1),MAX(0,NETWORKDAYS(MAX(DATE(2030,1,1),Mitarbeiter!$C50),MIN(DATE(2030,2,0),IF(Mitarbeiter!$D50="",DATE(2030,2,0),Mitarbeiter!$D50),TODAY()),Einstellungen!$F$13:$F$67)))*N(Mitarbeiter!$E50)/IF(Einstellungen!$C$11="7 Tage",7,5),N('Ist-Stunden'!BB50)+(N(Krankheitstage!CY50)+N(Krankheitstage!DK50))*N($C50))))</f>
        <v/>
      </c>
      <c r="CG50" s="76">
        <f>IF($B50="",0,IF(Einstellungen!$C$10="Ja",MAX(IF(Einstellungen!$C$11="7 Tage",MAX(0,(MIN(DATE(2030,3,0),IF(Mitarbeiter!$D50="",DATE(2030,3,0),Mitarbeiter!$D50),TODAY()))-(MAX(DATE(2030,2,1),Mitarbeiter!$C50))+1),MAX(0,NETWORKDAYS(MAX(DATE(2030,2,1),Mitarbeiter!$C50),MIN(DATE(2030,3,0),IF(Mitarbeiter!$D50="",DATE(2030,3,0),Mitarbeiter!$D50),TODAY()),Einstellungen!$F$13:$F$67)))*N(Mitarbeiter!$E50)/IF(Einstellungen!$C$11="7 Tage",7,5),N('Ist-Stunden'!BC50)),MAX(IF(Einstellungen!$C$11="7 Tage",MAX(0,(MIN(DATE(2030,3,0),IF(Mitarbeiter!$D50="",DATE(2030,3,0),Mitarbeiter!$D50),TODAY()))-(MAX(DATE(2030,2,1),Mitarbeiter!$C50))+1),MAX(0,NETWORKDAYS(MAX(DATE(2030,2,1),Mitarbeiter!$C50),MIN(DATE(2030,3,0),IF(Mitarbeiter!$D50="",DATE(2030,3,0),Mitarbeiter!$D50),TODAY()),Einstellungen!$F$13:$F$67)))*N(Mitarbeiter!$E50)/IF(Einstellungen!$C$11="7 Tage",7,5),N('Ist-Stunden'!BC50)+(N(Krankheitstage!CZ50)+N(Krankheitstage!DL50))*N($C50))))</f>
        <v/>
      </c>
      <c r="CH50" s="76">
        <f>IF($B50="",0,IF(Einstellungen!$C$10="Ja",MAX(IF(Einstellungen!$C$11="7 Tage",MAX(0,(MIN(DATE(2030,4,0),IF(Mitarbeiter!$D50="",DATE(2030,4,0),Mitarbeiter!$D50),TODAY()))-(MAX(DATE(2030,3,1),Mitarbeiter!$C50))+1),MAX(0,NETWORKDAYS(MAX(DATE(2030,3,1),Mitarbeiter!$C50),MIN(DATE(2030,4,0),IF(Mitarbeiter!$D50="",DATE(2030,4,0),Mitarbeiter!$D50),TODAY()),Einstellungen!$F$13:$F$67)))*N(Mitarbeiter!$E50)/IF(Einstellungen!$C$11="7 Tage",7,5),N('Ist-Stunden'!BD50)),MAX(IF(Einstellungen!$C$11="7 Tage",MAX(0,(MIN(DATE(2030,4,0),IF(Mitarbeiter!$D50="",DATE(2030,4,0),Mitarbeiter!$D50),TODAY()))-(MAX(DATE(2030,3,1),Mitarbeiter!$C50))+1),MAX(0,NETWORKDAYS(MAX(DATE(2030,3,1),Mitarbeiter!$C50),MIN(DATE(2030,4,0),IF(Mitarbeiter!$D50="",DATE(2030,4,0),Mitarbeiter!$D50),TODAY()),Einstellungen!$F$13:$F$67)))*N(Mitarbeiter!$E50)/IF(Einstellungen!$C$11="7 Tage",7,5),N('Ist-Stunden'!BD50)+(N(Krankheitstage!DA50)+N(Krankheitstage!DM50))*N($C50))))</f>
        <v/>
      </c>
      <c r="CI50" s="76">
        <f>IF($B50="",0,IF(Einstellungen!$C$10="Ja",MAX(IF(Einstellungen!$C$11="7 Tage",MAX(0,(MIN(DATE(2030,5,0),IF(Mitarbeiter!$D50="",DATE(2030,5,0),Mitarbeiter!$D50),TODAY()))-(MAX(DATE(2030,4,1),Mitarbeiter!$C50))+1),MAX(0,NETWORKDAYS(MAX(DATE(2030,4,1),Mitarbeiter!$C50),MIN(DATE(2030,5,0),IF(Mitarbeiter!$D50="",DATE(2030,5,0),Mitarbeiter!$D50),TODAY()),Einstellungen!$F$13:$F$67)))*N(Mitarbeiter!$E50)/IF(Einstellungen!$C$11="7 Tage",7,5),N('Ist-Stunden'!BE50)),MAX(IF(Einstellungen!$C$11="7 Tage",MAX(0,(MIN(DATE(2030,5,0),IF(Mitarbeiter!$D50="",DATE(2030,5,0),Mitarbeiter!$D50),TODAY()))-(MAX(DATE(2030,4,1),Mitarbeiter!$C50))+1),MAX(0,NETWORKDAYS(MAX(DATE(2030,4,1),Mitarbeiter!$C50),MIN(DATE(2030,5,0),IF(Mitarbeiter!$D50="",DATE(2030,5,0),Mitarbeiter!$D50),TODAY()),Einstellungen!$F$13:$F$67)))*N(Mitarbeiter!$E50)/IF(Einstellungen!$C$11="7 Tage",7,5),N('Ist-Stunden'!BE50)+(N(Krankheitstage!DB50)+N(Krankheitstage!DN50))*N($C50))))</f>
        <v/>
      </c>
      <c r="CJ50" s="76">
        <f>IF($B50="",0,IF(Einstellungen!$C$10="Ja",MAX(IF(Einstellungen!$C$11="7 Tage",MAX(0,(MIN(DATE(2030,6,0),IF(Mitarbeiter!$D50="",DATE(2030,6,0),Mitarbeiter!$D50),TODAY()))-(MAX(DATE(2030,5,1),Mitarbeiter!$C50))+1),MAX(0,NETWORKDAYS(MAX(DATE(2030,5,1),Mitarbeiter!$C50),MIN(DATE(2030,6,0),IF(Mitarbeiter!$D50="",DATE(2030,6,0),Mitarbeiter!$D50),TODAY()),Einstellungen!$F$13:$F$67)))*N(Mitarbeiter!$E50)/IF(Einstellungen!$C$11="7 Tage",7,5),N('Ist-Stunden'!BF50)),MAX(IF(Einstellungen!$C$11="7 Tage",MAX(0,(MIN(DATE(2030,6,0),IF(Mitarbeiter!$D50="",DATE(2030,6,0),Mitarbeiter!$D50),TODAY()))-(MAX(DATE(2030,5,1),Mitarbeiter!$C50))+1),MAX(0,NETWORKDAYS(MAX(DATE(2030,5,1),Mitarbeiter!$C50),MIN(DATE(2030,6,0),IF(Mitarbeiter!$D50="",DATE(2030,6,0),Mitarbeiter!$D50),TODAY()),Einstellungen!$F$13:$F$67)))*N(Mitarbeiter!$E50)/IF(Einstellungen!$C$11="7 Tage",7,5),N('Ist-Stunden'!BF50)+(N(Krankheitstage!DC50)+N(Krankheitstage!DO50))*N($C50))))</f>
        <v/>
      </c>
      <c r="CK50" s="76">
        <f>IF($B50="",0,IF(Einstellungen!$C$10="Ja",MAX(IF(Einstellungen!$C$11="7 Tage",MAX(0,(MIN(DATE(2030,7,0),IF(Mitarbeiter!$D50="",DATE(2030,7,0),Mitarbeiter!$D50),TODAY()))-(MAX(DATE(2030,6,1),Mitarbeiter!$C50))+1),MAX(0,NETWORKDAYS(MAX(DATE(2030,6,1),Mitarbeiter!$C50),MIN(DATE(2030,7,0),IF(Mitarbeiter!$D50="",DATE(2030,7,0),Mitarbeiter!$D50),TODAY()),Einstellungen!$F$13:$F$67)))*N(Mitarbeiter!$E50)/IF(Einstellungen!$C$11="7 Tage",7,5),N('Ist-Stunden'!BG50)),MAX(IF(Einstellungen!$C$11="7 Tage",MAX(0,(MIN(DATE(2030,7,0),IF(Mitarbeiter!$D50="",DATE(2030,7,0),Mitarbeiter!$D50),TODAY()))-(MAX(DATE(2030,6,1),Mitarbeiter!$C50))+1),MAX(0,NETWORKDAYS(MAX(DATE(2030,6,1),Mitarbeiter!$C50),MIN(DATE(2030,7,0),IF(Mitarbeiter!$D50="",DATE(2030,7,0),Mitarbeiter!$D50),TODAY()),Einstellungen!$F$13:$F$67)))*N(Mitarbeiter!$E50)/IF(Einstellungen!$C$11="7 Tage",7,5),N('Ist-Stunden'!BG50)+(N(Krankheitstage!DD50)+N(Krankheitstage!DP50))*N($C50))))</f>
        <v/>
      </c>
      <c r="CL50" s="76">
        <f>IF($B50="",0,IF(Einstellungen!$C$10="Ja",MAX(IF(Einstellungen!$C$11="7 Tage",MAX(0,(MIN(DATE(2030,8,0),IF(Mitarbeiter!$D50="",DATE(2030,8,0),Mitarbeiter!$D50),TODAY()))-(MAX(DATE(2030,7,1),Mitarbeiter!$C50))+1),MAX(0,NETWORKDAYS(MAX(DATE(2030,7,1),Mitarbeiter!$C50),MIN(DATE(2030,8,0),IF(Mitarbeiter!$D50="",DATE(2030,8,0),Mitarbeiter!$D50),TODAY()),Einstellungen!$F$13:$F$67)))*N(Mitarbeiter!$E50)/IF(Einstellungen!$C$11="7 Tage",7,5),N('Ist-Stunden'!BH50)),MAX(IF(Einstellungen!$C$11="7 Tage",MAX(0,(MIN(DATE(2030,8,0),IF(Mitarbeiter!$D50="",DATE(2030,8,0),Mitarbeiter!$D50),TODAY()))-(MAX(DATE(2030,7,1),Mitarbeiter!$C50))+1),MAX(0,NETWORKDAYS(MAX(DATE(2030,7,1),Mitarbeiter!$C50),MIN(DATE(2030,8,0),IF(Mitarbeiter!$D50="",DATE(2030,8,0),Mitarbeiter!$D50),TODAY()),Einstellungen!$F$13:$F$67)))*N(Mitarbeiter!$E50)/IF(Einstellungen!$C$11="7 Tage",7,5),N('Ist-Stunden'!BH50)+(N(Krankheitstage!DE50)+N(Krankheitstage!DQ50))*N($C50))))</f>
        <v/>
      </c>
      <c r="CM50" s="76">
        <f>IF($B50="",0,IF(Einstellungen!$C$10="Ja",MAX(IF(Einstellungen!$C$11="7 Tage",MAX(0,(MIN(DATE(2030,9,0),IF(Mitarbeiter!$D50="",DATE(2030,9,0),Mitarbeiter!$D50),TODAY()))-(MAX(DATE(2030,8,1),Mitarbeiter!$C50))+1),MAX(0,NETWORKDAYS(MAX(DATE(2030,8,1),Mitarbeiter!$C50),MIN(DATE(2030,9,0),IF(Mitarbeiter!$D50="",DATE(2030,9,0),Mitarbeiter!$D50),TODAY()),Einstellungen!$F$13:$F$67)))*N(Mitarbeiter!$E50)/IF(Einstellungen!$C$11="7 Tage",7,5),N('Ist-Stunden'!BI50)),MAX(IF(Einstellungen!$C$11="7 Tage",MAX(0,(MIN(DATE(2030,9,0),IF(Mitarbeiter!$D50="",DATE(2030,9,0),Mitarbeiter!$D50),TODAY()))-(MAX(DATE(2030,8,1),Mitarbeiter!$C50))+1),MAX(0,NETWORKDAYS(MAX(DATE(2030,8,1),Mitarbeiter!$C50),MIN(DATE(2030,9,0),IF(Mitarbeiter!$D50="",DATE(2030,9,0),Mitarbeiter!$D50),TODAY()),Einstellungen!$F$13:$F$67)))*N(Mitarbeiter!$E50)/IF(Einstellungen!$C$11="7 Tage",7,5),N('Ist-Stunden'!BI50)+(N(Krankheitstage!DF50)+N(Krankheitstage!DR50))*N($C50))))</f>
        <v/>
      </c>
      <c r="CN50" s="76">
        <f>IF($B50="",0,IF(Einstellungen!$C$10="Ja",MAX(IF(Einstellungen!$C$11="7 Tage",MAX(0,(MIN(DATE(2030,10,0),IF(Mitarbeiter!$D50="",DATE(2030,10,0),Mitarbeiter!$D50),TODAY()))-(MAX(DATE(2030,9,1),Mitarbeiter!$C50))+1),MAX(0,NETWORKDAYS(MAX(DATE(2030,9,1),Mitarbeiter!$C50),MIN(DATE(2030,10,0),IF(Mitarbeiter!$D50="",DATE(2030,10,0),Mitarbeiter!$D50),TODAY()),Einstellungen!$F$13:$F$67)))*N(Mitarbeiter!$E50)/IF(Einstellungen!$C$11="7 Tage",7,5),N('Ist-Stunden'!BJ50)),MAX(IF(Einstellungen!$C$11="7 Tage",MAX(0,(MIN(DATE(2030,10,0),IF(Mitarbeiter!$D50="",DATE(2030,10,0),Mitarbeiter!$D50),TODAY()))-(MAX(DATE(2030,9,1),Mitarbeiter!$C50))+1),MAX(0,NETWORKDAYS(MAX(DATE(2030,9,1),Mitarbeiter!$C50),MIN(DATE(2030,10,0),IF(Mitarbeiter!$D50="",DATE(2030,10,0),Mitarbeiter!$D50),TODAY()),Einstellungen!$F$13:$F$67)))*N(Mitarbeiter!$E50)/IF(Einstellungen!$C$11="7 Tage",7,5),N('Ist-Stunden'!BJ50)+(N(Krankheitstage!DG50)+N(Krankheitstage!DS50))*N($C50))))</f>
        <v/>
      </c>
      <c r="CO50" s="76">
        <f>IF($B50="",0,IF(Einstellungen!$C$10="Ja",MAX(IF(Einstellungen!$C$11="7 Tage",MAX(0,(MIN(DATE(2030,11,0),IF(Mitarbeiter!$D50="",DATE(2030,11,0),Mitarbeiter!$D50),TODAY()))-(MAX(DATE(2030,10,1),Mitarbeiter!$C50))+1),MAX(0,NETWORKDAYS(MAX(DATE(2030,10,1),Mitarbeiter!$C50),MIN(DATE(2030,11,0),IF(Mitarbeiter!$D50="",DATE(2030,11,0),Mitarbeiter!$D50),TODAY()),Einstellungen!$F$13:$F$67)))*N(Mitarbeiter!$E50)/IF(Einstellungen!$C$11="7 Tage",7,5),N('Ist-Stunden'!BK50)),MAX(IF(Einstellungen!$C$11="7 Tage",MAX(0,(MIN(DATE(2030,11,0),IF(Mitarbeiter!$D50="",DATE(2030,11,0),Mitarbeiter!$D50),TODAY()))-(MAX(DATE(2030,10,1),Mitarbeiter!$C50))+1),MAX(0,NETWORKDAYS(MAX(DATE(2030,10,1),Mitarbeiter!$C50),MIN(DATE(2030,11,0),IF(Mitarbeiter!$D50="",DATE(2030,11,0),Mitarbeiter!$D50),TODAY()),Einstellungen!$F$13:$F$67)))*N(Mitarbeiter!$E50)/IF(Einstellungen!$C$11="7 Tage",7,5),N('Ist-Stunden'!BK50)+(N(Krankheitstage!DH50)+N(Krankheitstage!DT50))*N($C50))))</f>
        <v/>
      </c>
      <c r="CP50" s="76">
        <f>IF($B50="",0,IF(Einstellungen!$C$10="Ja",MAX(IF(Einstellungen!$C$11="7 Tage",MAX(0,(MIN(DATE(2030,12,0),IF(Mitarbeiter!$D50="",DATE(2030,12,0),Mitarbeiter!$D50),TODAY()))-(MAX(DATE(2030,11,1),Mitarbeiter!$C50))+1),MAX(0,NETWORKDAYS(MAX(DATE(2030,11,1),Mitarbeiter!$C50),MIN(DATE(2030,12,0),IF(Mitarbeiter!$D50="",DATE(2030,12,0),Mitarbeiter!$D50),TODAY()),Einstellungen!$F$13:$F$67)))*N(Mitarbeiter!$E50)/IF(Einstellungen!$C$11="7 Tage",7,5),N('Ist-Stunden'!BL50)),MAX(IF(Einstellungen!$C$11="7 Tage",MAX(0,(MIN(DATE(2030,12,0),IF(Mitarbeiter!$D50="",DATE(2030,12,0),Mitarbeiter!$D50),TODAY()))-(MAX(DATE(2030,11,1),Mitarbeiter!$C50))+1),MAX(0,NETWORKDAYS(MAX(DATE(2030,11,1),Mitarbeiter!$C50),MIN(DATE(2030,12,0),IF(Mitarbeiter!$D50="",DATE(2030,12,0),Mitarbeiter!$D50),TODAY()),Einstellungen!$F$13:$F$67)))*N(Mitarbeiter!$E50)/IF(Einstellungen!$C$11="7 Tage",7,5),N('Ist-Stunden'!BL50)+(N(Krankheitstage!DI50)+N(Krankheitstage!DU50))*N($C50))))</f>
        <v/>
      </c>
      <c r="CQ50" s="76">
        <f>IF($B50="",0,IF(Einstellungen!$C$10="Ja",MAX(IF(Einstellungen!$C$11="7 Tage",MAX(0,(MIN(DATE(2030,13,0),IF(Mitarbeiter!$D50="",DATE(2030,13,0),Mitarbeiter!$D50),TODAY()))-(MAX(DATE(2030,12,1),Mitarbeiter!$C50))+1),MAX(0,NETWORKDAYS(MAX(DATE(2030,12,1),Mitarbeiter!$C50),MIN(DATE(2030,13,0),IF(Mitarbeiter!$D50="",DATE(2030,13,0),Mitarbeiter!$D50),TODAY()),Einstellungen!$F$13:$F$67)))*N(Mitarbeiter!$E50)/IF(Einstellungen!$C$11="7 Tage",7,5),N('Ist-Stunden'!BM50)),MAX(IF(Einstellungen!$C$11="7 Tage",MAX(0,(MIN(DATE(2030,13,0),IF(Mitarbeiter!$D50="",DATE(2030,13,0),Mitarbeiter!$D50),TODAY()))-(MAX(DATE(2030,12,1),Mitarbeiter!$C50))+1),MAX(0,NETWORKDAYS(MAX(DATE(2030,12,1),Mitarbeiter!$C50),MIN(DATE(2030,13,0),IF(Mitarbeiter!$D50="",DATE(2030,13,0),Mitarbeiter!$D50),TODAY()),Einstellungen!$F$13:$F$67)))*N(Mitarbeiter!$E50)/IF(Einstellungen!$C$11="7 Tage",7,5),N('Ist-Stunden'!BM50)+(N(Krankheitstage!DJ50)+N(Krankheitstage!DV50))*N($C50))))</f>
        <v/>
      </c>
    </row>
    <row r="51">
      <c r="A51" s="73">
        <f>IF(Mitarbeiter!B51="","",Mitarbeiter!A51)</f>
        <v/>
      </c>
      <c r="B51" s="6">
        <f>IF(Mitarbeiter!B51="","",Mitarbeiter!B51)</f>
        <v/>
      </c>
      <c r="C51" s="74">
        <f>IF(Mitarbeiter!B51="","",Mitarbeiter!F51)</f>
        <v/>
      </c>
      <c r="D51" s="75">
        <f>N(INDEX(Krankheitstage!$G51:$DV51,1,(Einstellungen!$C$3-2026)*24+1))</f>
        <v/>
      </c>
      <c r="E51" s="75">
        <f>N(INDEX(Krankheitstage!$G51:$DV51,1,(Einstellungen!$C$3-2026)*24+2))</f>
        <v/>
      </c>
      <c r="F51" s="75">
        <f>N(INDEX(Krankheitstage!$G51:$DV51,1,(Einstellungen!$C$3-2026)*24+3))</f>
        <v/>
      </c>
      <c r="G51" s="75">
        <f>N(INDEX(Krankheitstage!$G51:$DV51,1,(Einstellungen!$C$3-2026)*24+4))</f>
        <v/>
      </c>
      <c r="H51" s="75">
        <f>N(INDEX(Krankheitstage!$G51:$DV51,1,(Einstellungen!$C$3-2026)*24+5))</f>
        <v/>
      </c>
      <c r="I51" s="75">
        <f>N(INDEX(Krankheitstage!$G51:$DV51,1,(Einstellungen!$C$3-2026)*24+6))</f>
        <v/>
      </c>
      <c r="J51" s="75">
        <f>N(INDEX(Krankheitstage!$G51:$DV51,1,(Einstellungen!$C$3-2026)*24+7))</f>
        <v/>
      </c>
      <c r="K51" s="75">
        <f>N(INDEX(Krankheitstage!$G51:$DV51,1,(Einstellungen!$C$3-2026)*24+8))</f>
        <v/>
      </c>
      <c r="L51" s="75">
        <f>N(INDEX(Krankheitstage!$G51:$DV51,1,(Einstellungen!$C$3-2026)*24+9))</f>
        <v/>
      </c>
      <c r="M51" s="75">
        <f>N(INDEX(Krankheitstage!$G51:$DV51,1,(Einstellungen!$C$3-2026)*24+10))</f>
        <v/>
      </c>
      <c r="N51" s="75">
        <f>N(INDEX(Krankheitstage!$G51:$DV51,1,(Einstellungen!$C$3-2026)*24+11))</f>
        <v/>
      </c>
      <c r="O51" s="75">
        <f>N(INDEX(Krankheitstage!$G51:$DV51,1,(Einstellungen!$C$3-2026)*24+12))</f>
        <v/>
      </c>
      <c r="P51" s="75">
        <f>IF($B51="","",SUM(D51:O51))</f>
        <v/>
      </c>
      <c r="Q51" s="75">
        <f>N(INDEX(Krankheitstage!$G51:$DV51,1,(Einstellungen!$C$3-2026)*24+13))</f>
        <v/>
      </c>
      <c r="R51" s="75">
        <f>N(INDEX(Krankheitstage!$G51:$DV51,1,(Einstellungen!$C$3-2026)*24+14))</f>
        <v/>
      </c>
      <c r="S51" s="75">
        <f>N(INDEX(Krankheitstage!$G51:$DV51,1,(Einstellungen!$C$3-2026)*24+15))</f>
        <v/>
      </c>
      <c r="T51" s="75">
        <f>N(INDEX(Krankheitstage!$G51:$DV51,1,(Einstellungen!$C$3-2026)*24+16))</f>
        <v/>
      </c>
      <c r="U51" s="75">
        <f>N(INDEX(Krankheitstage!$G51:$DV51,1,(Einstellungen!$C$3-2026)*24+17))</f>
        <v/>
      </c>
      <c r="V51" s="75">
        <f>N(INDEX(Krankheitstage!$G51:$DV51,1,(Einstellungen!$C$3-2026)*24+18))</f>
        <v/>
      </c>
      <c r="W51" s="75">
        <f>N(INDEX(Krankheitstage!$G51:$DV51,1,(Einstellungen!$C$3-2026)*24+19))</f>
        <v/>
      </c>
      <c r="X51" s="75">
        <f>N(INDEX(Krankheitstage!$G51:$DV51,1,(Einstellungen!$C$3-2026)*24+20))</f>
        <v/>
      </c>
      <c r="Y51" s="75">
        <f>N(INDEX(Krankheitstage!$G51:$DV51,1,(Einstellungen!$C$3-2026)*24+21))</f>
        <v/>
      </c>
      <c r="Z51" s="75">
        <f>N(INDEX(Krankheitstage!$G51:$DV51,1,(Einstellungen!$C$3-2026)*24+22))</f>
        <v/>
      </c>
      <c r="AA51" s="75">
        <f>N(INDEX(Krankheitstage!$G51:$DV51,1,(Einstellungen!$C$3-2026)*24+23))</f>
        <v/>
      </c>
      <c r="AB51" s="75">
        <f>N(INDEX(Krankheitstage!$G51:$DV51,1,(Einstellungen!$C$3-2026)*24+24))</f>
        <v/>
      </c>
      <c r="AC51" s="75">
        <f>IF($B51="","",SUM(Q51:AB51))</f>
        <v/>
      </c>
      <c r="AD51" s="75">
        <f>IF($B51="","",SUM(P51,AC51))</f>
        <v/>
      </c>
      <c r="AE51" s="76">
        <f>IF($B51="","",AD51*N(C51))</f>
        <v/>
      </c>
      <c r="AF51" s="75">
        <f>IF($B51="","",Krankheitstage!E51)</f>
        <v/>
      </c>
      <c r="AG51" s="76">
        <f>IF($B51="","",AF51*N(C51))</f>
        <v/>
      </c>
      <c r="AH51" s="76">
        <f>IF($B51="","",INDEX($AJ51:$CQ51,1,(Einstellungen!$C$3-2026)*12+1)+INDEX($AJ51:$CQ51,1,(Einstellungen!$C$3-2026)*12+2)+INDEX($AJ51:$CQ51,1,(Einstellungen!$C$3-2026)*12+3)+INDEX($AJ51:$CQ51,1,(Einstellungen!$C$3-2026)*12+4)+INDEX($AJ51:$CQ51,1,(Einstellungen!$C$3-2026)*12+5)+INDEX($AJ51:$CQ51,1,(Einstellungen!$C$3-2026)*12+6)+INDEX($AJ51:$CQ51,1,(Einstellungen!$C$3-2026)*12+7)+INDEX($AJ51:$CQ51,1,(Einstellungen!$C$3-2026)*12+8)+INDEX($AJ51:$CQ51,1,(Einstellungen!$C$3-2026)*12+9)+INDEX($AJ51:$CQ51,1,(Einstellungen!$C$3-2026)*12+10)+INDEX($AJ51:$CQ51,1,(Einstellungen!$C$3-2026)*12+11)+INDEX($AJ51:$CQ51,1,(Einstellungen!$C$3-2026)*12+12))</f>
        <v/>
      </c>
      <c r="AI51" s="76">
        <f>IF($B51="","",SUM($AJ51:$CQ51))</f>
        <v/>
      </c>
      <c r="AJ51" s="76">
        <f>IF($B51="",0,IF(Einstellungen!$C$10="Ja",MAX(IF(Einstellungen!$C$11="7 Tage",MAX(0,(MIN(DATE(2026,2,0),IF(Mitarbeiter!$D51="",DATE(2026,2,0),Mitarbeiter!$D51),TODAY()))-(MAX(DATE(2026,1,1),Mitarbeiter!$C51))+1),MAX(0,NETWORKDAYS(MAX(DATE(2026,1,1),Mitarbeiter!$C51),MIN(DATE(2026,2,0),IF(Mitarbeiter!$D51="",DATE(2026,2,0),Mitarbeiter!$D51),TODAY()),Einstellungen!$F$13:$F$67)))*N(Mitarbeiter!$E51)/IF(Einstellungen!$C$11="7 Tage",7,5),N('Ist-Stunden'!F51)),MAX(IF(Einstellungen!$C$11="7 Tage",MAX(0,(MIN(DATE(2026,2,0),IF(Mitarbeiter!$D51="",DATE(2026,2,0),Mitarbeiter!$D51),TODAY()))-(MAX(DATE(2026,1,1),Mitarbeiter!$C51))+1),MAX(0,NETWORKDAYS(MAX(DATE(2026,1,1),Mitarbeiter!$C51),MIN(DATE(2026,2,0),IF(Mitarbeiter!$D51="",DATE(2026,2,0),Mitarbeiter!$D51),TODAY()),Einstellungen!$F$13:$F$67)))*N(Mitarbeiter!$E51)/IF(Einstellungen!$C$11="7 Tage",7,5),N('Ist-Stunden'!F51)+(N(Krankheitstage!G51)+N(Krankheitstage!S51))*N($C51))))</f>
        <v/>
      </c>
      <c r="AK51" s="76">
        <f>IF($B51="",0,IF(Einstellungen!$C$10="Ja",MAX(IF(Einstellungen!$C$11="7 Tage",MAX(0,(MIN(DATE(2026,3,0),IF(Mitarbeiter!$D51="",DATE(2026,3,0),Mitarbeiter!$D51),TODAY()))-(MAX(DATE(2026,2,1),Mitarbeiter!$C51))+1),MAX(0,NETWORKDAYS(MAX(DATE(2026,2,1),Mitarbeiter!$C51),MIN(DATE(2026,3,0),IF(Mitarbeiter!$D51="",DATE(2026,3,0),Mitarbeiter!$D51),TODAY()),Einstellungen!$F$13:$F$67)))*N(Mitarbeiter!$E51)/IF(Einstellungen!$C$11="7 Tage",7,5),N('Ist-Stunden'!G51)),MAX(IF(Einstellungen!$C$11="7 Tage",MAX(0,(MIN(DATE(2026,3,0),IF(Mitarbeiter!$D51="",DATE(2026,3,0),Mitarbeiter!$D51),TODAY()))-(MAX(DATE(2026,2,1),Mitarbeiter!$C51))+1),MAX(0,NETWORKDAYS(MAX(DATE(2026,2,1),Mitarbeiter!$C51),MIN(DATE(2026,3,0),IF(Mitarbeiter!$D51="",DATE(2026,3,0),Mitarbeiter!$D51),TODAY()),Einstellungen!$F$13:$F$67)))*N(Mitarbeiter!$E51)/IF(Einstellungen!$C$11="7 Tage",7,5),N('Ist-Stunden'!G51)+(N(Krankheitstage!H51)+N(Krankheitstage!T51))*N($C51))))</f>
        <v/>
      </c>
      <c r="AL51" s="76">
        <f>IF($B51="",0,IF(Einstellungen!$C$10="Ja",MAX(IF(Einstellungen!$C$11="7 Tage",MAX(0,(MIN(DATE(2026,4,0),IF(Mitarbeiter!$D51="",DATE(2026,4,0),Mitarbeiter!$D51),TODAY()))-(MAX(DATE(2026,3,1),Mitarbeiter!$C51))+1),MAX(0,NETWORKDAYS(MAX(DATE(2026,3,1),Mitarbeiter!$C51),MIN(DATE(2026,4,0),IF(Mitarbeiter!$D51="",DATE(2026,4,0),Mitarbeiter!$D51),TODAY()),Einstellungen!$F$13:$F$67)))*N(Mitarbeiter!$E51)/IF(Einstellungen!$C$11="7 Tage",7,5),N('Ist-Stunden'!H51)),MAX(IF(Einstellungen!$C$11="7 Tage",MAX(0,(MIN(DATE(2026,4,0),IF(Mitarbeiter!$D51="",DATE(2026,4,0),Mitarbeiter!$D51),TODAY()))-(MAX(DATE(2026,3,1),Mitarbeiter!$C51))+1),MAX(0,NETWORKDAYS(MAX(DATE(2026,3,1),Mitarbeiter!$C51),MIN(DATE(2026,4,0),IF(Mitarbeiter!$D51="",DATE(2026,4,0),Mitarbeiter!$D51),TODAY()),Einstellungen!$F$13:$F$67)))*N(Mitarbeiter!$E51)/IF(Einstellungen!$C$11="7 Tage",7,5),N('Ist-Stunden'!H51)+(N(Krankheitstage!I51)+N(Krankheitstage!U51))*N($C51))))</f>
        <v/>
      </c>
      <c r="AM51" s="76">
        <f>IF($B51="",0,IF(Einstellungen!$C$10="Ja",MAX(IF(Einstellungen!$C$11="7 Tage",MAX(0,(MIN(DATE(2026,5,0),IF(Mitarbeiter!$D51="",DATE(2026,5,0),Mitarbeiter!$D51),TODAY()))-(MAX(DATE(2026,4,1),Mitarbeiter!$C51))+1),MAX(0,NETWORKDAYS(MAX(DATE(2026,4,1),Mitarbeiter!$C51),MIN(DATE(2026,5,0),IF(Mitarbeiter!$D51="",DATE(2026,5,0),Mitarbeiter!$D51),TODAY()),Einstellungen!$F$13:$F$67)))*N(Mitarbeiter!$E51)/IF(Einstellungen!$C$11="7 Tage",7,5),N('Ist-Stunden'!I51)),MAX(IF(Einstellungen!$C$11="7 Tage",MAX(0,(MIN(DATE(2026,5,0),IF(Mitarbeiter!$D51="",DATE(2026,5,0),Mitarbeiter!$D51),TODAY()))-(MAX(DATE(2026,4,1),Mitarbeiter!$C51))+1),MAX(0,NETWORKDAYS(MAX(DATE(2026,4,1),Mitarbeiter!$C51),MIN(DATE(2026,5,0),IF(Mitarbeiter!$D51="",DATE(2026,5,0),Mitarbeiter!$D51),TODAY()),Einstellungen!$F$13:$F$67)))*N(Mitarbeiter!$E51)/IF(Einstellungen!$C$11="7 Tage",7,5),N('Ist-Stunden'!I51)+(N(Krankheitstage!J51)+N(Krankheitstage!V51))*N($C51))))</f>
        <v/>
      </c>
      <c r="AN51" s="76">
        <f>IF($B51="",0,IF(Einstellungen!$C$10="Ja",MAX(IF(Einstellungen!$C$11="7 Tage",MAX(0,(MIN(DATE(2026,6,0),IF(Mitarbeiter!$D51="",DATE(2026,6,0),Mitarbeiter!$D51),TODAY()))-(MAX(DATE(2026,5,1),Mitarbeiter!$C51))+1),MAX(0,NETWORKDAYS(MAX(DATE(2026,5,1),Mitarbeiter!$C51),MIN(DATE(2026,6,0),IF(Mitarbeiter!$D51="",DATE(2026,6,0),Mitarbeiter!$D51),TODAY()),Einstellungen!$F$13:$F$67)))*N(Mitarbeiter!$E51)/IF(Einstellungen!$C$11="7 Tage",7,5),N('Ist-Stunden'!J51)),MAX(IF(Einstellungen!$C$11="7 Tage",MAX(0,(MIN(DATE(2026,6,0),IF(Mitarbeiter!$D51="",DATE(2026,6,0),Mitarbeiter!$D51),TODAY()))-(MAX(DATE(2026,5,1),Mitarbeiter!$C51))+1),MAX(0,NETWORKDAYS(MAX(DATE(2026,5,1),Mitarbeiter!$C51),MIN(DATE(2026,6,0),IF(Mitarbeiter!$D51="",DATE(2026,6,0),Mitarbeiter!$D51),TODAY()),Einstellungen!$F$13:$F$67)))*N(Mitarbeiter!$E51)/IF(Einstellungen!$C$11="7 Tage",7,5),N('Ist-Stunden'!J51)+(N(Krankheitstage!K51)+N(Krankheitstage!W51))*N($C51))))</f>
        <v/>
      </c>
      <c r="AO51" s="76">
        <f>IF($B51="",0,IF(Einstellungen!$C$10="Ja",MAX(IF(Einstellungen!$C$11="7 Tage",MAX(0,(MIN(DATE(2026,7,0),IF(Mitarbeiter!$D51="",DATE(2026,7,0),Mitarbeiter!$D51),TODAY()))-(MAX(DATE(2026,6,1),Mitarbeiter!$C51))+1),MAX(0,NETWORKDAYS(MAX(DATE(2026,6,1),Mitarbeiter!$C51),MIN(DATE(2026,7,0),IF(Mitarbeiter!$D51="",DATE(2026,7,0),Mitarbeiter!$D51),TODAY()),Einstellungen!$F$13:$F$67)))*N(Mitarbeiter!$E51)/IF(Einstellungen!$C$11="7 Tage",7,5),N('Ist-Stunden'!K51)),MAX(IF(Einstellungen!$C$11="7 Tage",MAX(0,(MIN(DATE(2026,7,0),IF(Mitarbeiter!$D51="",DATE(2026,7,0),Mitarbeiter!$D51),TODAY()))-(MAX(DATE(2026,6,1),Mitarbeiter!$C51))+1),MAX(0,NETWORKDAYS(MAX(DATE(2026,6,1),Mitarbeiter!$C51),MIN(DATE(2026,7,0),IF(Mitarbeiter!$D51="",DATE(2026,7,0),Mitarbeiter!$D51),TODAY()),Einstellungen!$F$13:$F$67)))*N(Mitarbeiter!$E51)/IF(Einstellungen!$C$11="7 Tage",7,5),N('Ist-Stunden'!K51)+(N(Krankheitstage!L51)+N(Krankheitstage!X51))*N($C51))))</f>
        <v/>
      </c>
      <c r="AP51" s="76">
        <f>IF($B51="",0,IF(Einstellungen!$C$10="Ja",MAX(IF(Einstellungen!$C$11="7 Tage",MAX(0,(MIN(DATE(2026,8,0),IF(Mitarbeiter!$D51="",DATE(2026,8,0),Mitarbeiter!$D51),TODAY()))-(MAX(DATE(2026,7,1),Mitarbeiter!$C51))+1),MAX(0,NETWORKDAYS(MAX(DATE(2026,7,1),Mitarbeiter!$C51),MIN(DATE(2026,8,0),IF(Mitarbeiter!$D51="",DATE(2026,8,0),Mitarbeiter!$D51),TODAY()),Einstellungen!$F$13:$F$67)))*N(Mitarbeiter!$E51)/IF(Einstellungen!$C$11="7 Tage",7,5),N('Ist-Stunden'!L51)),MAX(IF(Einstellungen!$C$11="7 Tage",MAX(0,(MIN(DATE(2026,8,0),IF(Mitarbeiter!$D51="",DATE(2026,8,0),Mitarbeiter!$D51),TODAY()))-(MAX(DATE(2026,7,1),Mitarbeiter!$C51))+1),MAX(0,NETWORKDAYS(MAX(DATE(2026,7,1),Mitarbeiter!$C51),MIN(DATE(2026,8,0),IF(Mitarbeiter!$D51="",DATE(2026,8,0),Mitarbeiter!$D51),TODAY()),Einstellungen!$F$13:$F$67)))*N(Mitarbeiter!$E51)/IF(Einstellungen!$C$11="7 Tage",7,5),N('Ist-Stunden'!L51)+(N(Krankheitstage!M51)+N(Krankheitstage!Y51))*N($C51))))</f>
        <v/>
      </c>
      <c r="AQ51" s="76">
        <f>IF($B51="",0,IF(Einstellungen!$C$10="Ja",MAX(IF(Einstellungen!$C$11="7 Tage",MAX(0,(MIN(DATE(2026,9,0),IF(Mitarbeiter!$D51="",DATE(2026,9,0),Mitarbeiter!$D51),TODAY()))-(MAX(DATE(2026,8,1),Mitarbeiter!$C51))+1),MAX(0,NETWORKDAYS(MAX(DATE(2026,8,1),Mitarbeiter!$C51),MIN(DATE(2026,9,0),IF(Mitarbeiter!$D51="",DATE(2026,9,0),Mitarbeiter!$D51),TODAY()),Einstellungen!$F$13:$F$67)))*N(Mitarbeiter!$E51)/IF(Einstellungen!$C$11="7 Tage",7,5),N('Ist-Stunden'!M51)),MAX(IF(Einstellungen!$C$11="7 Tage",MAX(0,(MIN(DATE(2026,9,0),IF(Mitarbeiter!$D51="",DATE(2026,9,0),Mitarbeiter!$D51),TODAY()))-(MAX(DATE(2026,8,1),Mitarbeiter!$C51))+1),MAX(0,NETWORKDAYS(MAX(DATE(2026,8,1),Mitarbeiter!$C51),MIN(DATE(2026,9,0),IF(Mitarbeiter!$D51="",DATE(2026,9,0),Mitarbeiter!$D51),TODAY()),Einstellungen!$F$13:$F$67)))*N(Mitarbeiter!$E51)/IF(Einstellungen!$C$11="7 Tage",7,5),N('Ist-Stunden'!M51)+(N(Krankheitstage!N51)+N(Krankheitstage!Z51))*N($C51))))</f>
        <v/>
      </c>
      <c r="AR51" s="76">
        <f>IF($B51="",0,IF(Einstellungen!$C$10="Ja",MAX(IF(Einstellungen!$C$11="7 Tage",MAX(0,(MIN(DATE(2026,10,0),IF(Mitarbeiter!$D51="",DATE(2026,10,0),Mitarbeiter!$D51),TODAY()))-(MAX(DATE(2026,9,1),Mitarbeiter!$C51))+1),MAX(0,NETWORKDAYS(MAX(DATE(2026,9,1),Mitarbeiter!$C51),MIN(DATE(2026,10,0),IF(Mitarbeiter!$D51="",DATE(2026,10,0),Mitarbeiter!$D51),TODAY()),Einstellungen!$F$13:$F$67)))*N(Mitarbeiter!$E51)/IF(Einstellungen!$C$11="7 Tage",7,5),N('Ist-Stunden'!N51)),MAX(IF(Einstellungen!$C$11="7 Tage",MAX(0,(MIN(DATE(2026,10,0),IF(Mitarbeiter!$D51="",DATE(2026,10,0),Mitarbeiter!$D51),TODAY()))-(MAX(DATE(2026,9,1),Mitarbeiter!$C51))+1),MAX(0,NETWORKDAYS(MAX(DATE(2026,9,1),Mitarbeiter!$C51),MIN(DATE(2026,10,0),IF(Mitarbeiter!$D51="",DATE(2026,10,0),Mitarbeiter!$D51),TODAY()),Einstellungen!$F$13:$F$67)))*N(Mitarbeiter!$E51)/IF(Einstellungen!$C$11="7 Tage",7,5),N('Ist-Stunden'!N51)+(N(Krankheitstage!O51)+N(Krankheitstage!AA51))*N($C51))))</f>
        <v/>
      </c>
      <c r="AS51" s="76">
        <f>IF($B51="",0,IF(Einstellungen!$C$10="Ja",MAX(IF(Einstellungen!$C$11="7 Tage",MAX(0,(MIN(DATE(2026,11,0),IF(Mitarbeiter!$D51="",DATE(2026,11,0),Mitarbeiter!$D51),TODAY()))-(MAX(DATE(2026,10,1),Mitarbeiter!$C51))+1),MAX(0,NETWORKDAYS(MAX(DATE(2026,10,1),Mitarbeiter!$C51),MIN(DATE(2026,11,0),IF(Mitarbeiter!$D51="",DATE(2026,11,0),Mitarbeiter!$D51),TODAY()),Einstellungen!$F$13:$F$67)))*N(Mitarbeiter!$E51)/IF(Einstellungen!$C$11="7 Tage",7,5),N('Ist-Stunden'!O51)),MAX(IF(Einstellungen!$C$11="7 Tage",MAX(0,(MIN(DATE(2026,11,0),IF(Mitarbeiter!$D51="",DATE(2026,11,0),Mitarbeiter!$D51),TODAY()))-(MAX(DATE(2026,10,1),Mitarbeiter!$C51))+1),MAX(0,NETWORKDAYS(MAX(DATE(2026,10,1),Mitarbeiter!$C51),MIN(DATE(2026,11,0),IF(Mitarbeiter!$D51="",DATE(2026,11,0),Mitarbeiter!$D51),TODAY()),Einstellungen!$F$13:$F$67)))*N(Mitarbeiter!$E51)/IF(Einstellungen!$C$11="7 Tage",7,5),N('Ist-Stunden'!O51)+(N(Krankheitstage!P51)+N(Krankheitstage!AB51))*N($C51))))</f>
        <v/>
      </c>
      <c r="AT51" s="76">
        <f>IF($B51="",0,IF(Einstellungen!$C$10="Ja",MAX(IF(Einstellungen!$C$11="7 Tage",MAX(0,(MIN(DATE(2026,12,0),IF(Mitarbeiter!$D51="",DATE(2026,12,0),Mitarbeiter!$D51),TODAY()))-(MAX(DATE(2026,11,1),Mitarbeiter!$C51))+1),MAX(0,NETWORKDAYS(MAX(DATE(2026,11,1),Mitarbeiter!$C51),MIN(DATE(2026,12,0),IF(Mitarbeiter!$D51="",DATE(2026,12,0),Mitarbeiter!$D51),TODAY()),Einstellungen!$F$13:$F$67)))*N(Mitarbeiter!$E51)/IF(Einstellungen!$C$11="7 Tage",7,5),N('Ist-Stunden'!P51)),MAX(IF(Einstellungen!$C$11="7 Tage",MAX(0,(MIN(DATE(2026,12,0),IF(Mitarbeiter!$D51="",DATE(2026,12,0),Mitarbeiter!$D51),TODAY()))-(MAX(DATE(2026,11,1),Mitarbeiter!$C51))+1),MAX(0,NETWORKDAYS(MAX(DATE(2026,11,1),Mitarbeiter!$C51),MIN(DATE(2026,12,0),IF(Mitarbeiter!$D51="",DATE(2026,12,0),Mitarbeiter!$D51),TODAY()),Einstellungen!$F$13:$F$67)))*N(Mitarbeiter!$E51)/IF(Einstellungen!$C$11="7 Tage",7,5),N('Ist-Stunden'!P51)+(N(Krankheitstage!Q51)+N(Krankheitstage!AC51))*N($C51))))</f>
        <v/>
      </c>
      <c r="AU51" s="76">
        <f>IF($B51="",0,IF(Einstellungen!$C$10="Ja",MAX(IF(Einstellungen!$C$11="7 Tage",MAX(0,(MIN(DATE(2026,13,0),IF(Mitarbeiter!$D51="",DATE(2026,13,0),Mitarbeiter!$D51),TODAY()))-(MAX(DATE(2026,12,1),Mitarbeiter!$C51))+1),MAX(0,NETWORKDAYS(MAX(DATE(2026,12,1),Mitarbeiter!$C51),MIN(DATE(2026,13,0),IF(Mitarbeiter!$D51="",DATE(2026,13,0),Mitarbeiter!$D51),TODAY()),Einstellungen!$F$13:$F$67)))*N(Mitarbeiter!$E51)/IF(Einstellungen!$C$11="7 Tage",7,5),N('Ist-Stunden'!Q51)),MAX(IF(Einstellungen!$C$11="7 Tage",MAX(0,(MIN(DATE(2026,13,0),IF(Mitarbeiter!$D51="",DATE(2026,13,0),Mitarbeiter!$D51),TODAY()))-(MAX(DATE(2026,12,1),Mitarbeiter!$C51))+1),MAX(0,NETWORKDAYS(MAX(DATE(2026,12,1),Mitarbeiter!$C51),MIN(DATE(2026,13,0),IF(Mitarbeiter!$D51="",DATE(2026,13,0),Mitarbeiter!$D51),TODAY()),Einstellungen!$F$13:$F$67)))*N(Mitarbeiter!$E51)/IF(Einstellungen!$C$11="7 Tage",7,5),N('Ist-Stunden'!Q51)+(N(Krankheitstage!R51)+N(Krankheitstage!AD51))*N($C51))))</f>
        <v/>
      </c>
      <c r="AV51" s="76">
        <f>IF($B51="",0,IF(Einstellungen!$C$10="Ja",MAX(IF(Einstellungen!$C$11="7 Tage",MAX(0,(MIN(DATE(2027,2,0),IF(Mitarbeiter!$D51="",DATE(2027,2,0),Mitarbeiter!$D51),TODAY()))-(MAX(DATE(2027,1,1),Mitarbeiter!$C51))+1),MAX(0,NETWORKDAYS(MAX(DATE(2027,1,1),Mitarbeiter!$C51),MIN(DATE(2027,2,0),IF(Mitarbeiter!$D51="",DATE(2027,2,0),Mitarbeiter!$D51),TODAY()),Einstellungen!$F$13:$F$67)))*N(Mitarbeiter!$E51)/IF(Einstellungen!$C$11="7 Tage",7,5),N('Ist-Stunden'!R51)),MAX(IF(Einstellungen!$C$11="7 Tage",MAX(0,(MIN(DATE(2027,2,0),IF(Mitarbeiter!$D51="",DATE(2027,2,0),Mitarbeiter!$D51),TODAY()))-(MAX(DATE(2027,1,1),Mitarbeiter!$C51))+1),MAX(0,NETWORKDAYS(MAX(DATE(2027,1,1),Mitarbeiter!$C51),MIN(DATE(2027,2,0),IF(Mitarbeiter!$D51="",DATE(2027,2,0),Mitarbeiter!$D51),TODAY()),Einstellungen!$F$13:$F$67)))*N(Mitarbeiter!$E51)/IF(Einstellungen!$C$11="7 Tage",7,5),N('Ist-Stunden'!R51)+(N(Krankheitstage!AE51)+N(Krankheitstage!AQ51))*N($C51))))</f>
        <v/>
      </c>
      <c r="AW51" s="76">
        <f>IF($B51="",0,IF(Einstellungen!$C$10="Ja",MAX(IF(Einstellungen!$C$11="7 Tage",MAX(0,(MIN(DATE(2027,3,0),IF(Mitarbeiter!$D51="",DATE(2027,3,0),Mitarbeiter!$D51),TODAY()))-(MAX(DATE(2027,2,1),Mitarbeiter!$C51))+1),MAX(0,NETWORKDAYS(MAX(DATE(2027,2,1),Mitarbeiter!$C51),MIN(DATE(2027,3,0),IF(Mitarbeiter!$D51="",DATE(2027,3,0),Mitarbeiter!$D51),TODAY()),Einstellungen!$F$13:$F$67)))*N(Mitarbeiter!$E51)/IF(Einstellungen!$C$11="7 Tage",7,5),N('Ist-Stunden'!S51)),MAX(IF(Einstellungen!$C$11="7 Tage",MAX(0,(MIN(DATE(2027,3,0),IF(Mitarbeiter!$D51="",DATE(2027,3,0),Mitarbeiter!$D51),TODAY()))-(MAX(DATE(2027,2,1),Mitarbeiter!$C51))+1),MAX(0,NETWORKDAYS(MAX(DATE(2027,2,1),Mitarbeiter!$C51),MIN(DATE(2027,3,0),IF(Mitarbeiter!$D51="",DATE(2027,3,0),Mitarbeiter!$D51),TODAY()),Einstellungen!$F$13:$F$67)))*N(Mitarbeiter!$E51)/IF(Einstellungen!$C$11="7 Tage",7,5),N('Ist-Stunden'!S51)+(N(Krankheitstage!AF51)+N(Krankheitstage!AR51))*N($C51))))</f>
        <v/>
      </c>
      <c r="AX51" s="76">
        <f>IF($B51="",0,IF(Einstellungen!$C$10="Ja",MAX(IF(Einstellungen!$C$11="7 Tage",MAX(0,(MIN(DATE(2027,4,0),IF(Mitarbeiter!$D51="",DATE(2027,4,0),Mitarbeiter!$D51),TODAY()))-(MAX(DATE(2027,3,1),Mitarbeiter!$C51))+1),MAX(0,NETWORKDAYS(MAX(DATE(2027,3,1),Mitarbeiter!$C51),MIN(DATE(2027,4,0),IF(Mitarbeiter!$D51="",DATE(2027,4,0),Mitarbeiter!$D51),TODAY()),Einstellungen!$F$13:$F$67)))*N(Mitarbeiter!$E51)/IF(Einstellungen!$C$11="7 Tage",7,5),N('Ist-Stunden'!T51)),MAX(IF(Einstellungen!$C$11="7 Tage",MAX(0,(MIN(DATE(2027,4,0),IF(Mitarbeiter!$D51="",DATE(2027,4,0),Mitarbeiter!$D51),TODAY()))-(MAX(DATE(2027,3,1),Mitarbeiter!$C51))+1),MAX(0,NETWORKDAYS(MAX(DATE(2027,3,1),Mitarbeiter!$C51),MIN(DATE(2027,4,0),IF(Mitarbeiter!$D51="",DATE(2027,4,0),Mitarbeiter!$D51),TODAY()),Einstellungen!$F$13:$F$67)))*N(Mitarbeiter!$E51)/IF(Einstellungen!$C$11="7 Tage",7,5),N('Ist-Stunden'!T51)+(N(Krankheitstage!AG51)+N(Krankheitstage!AS51))*N($C51))))</f>
        <v/>
      </c>
      <c r="AY51" s="76">
        <f>IF($B51="",0,IF(Einstellungen!$C$10="Ja",MAX(IF(Einstellungen!$C$11="7 Tage",MAX(0,(MIN(DATE(2027,5,0),IF(Mitarbeiter!$D51="",DATE(2027,5,0),Mitarbeiter!$D51),TODAY()))-(MAX(DATE(2027,4,1),Mitarbeiter!$C51))+1),MAX(0,NETWORKDAYS(MAX(DATE(2027,4,1),Mitarbeiter!$C51),MIN(DATE(2027,5,0),IF(Mitarbeiter!$D51="",DATE(2027,5,0),Mitarbeiter!$D51),TODAY()),Einstellungen!$F$13:$F$67)))*N(Mitarbeiter!$E51)/IF(Einstellungen!$C$11="7 Tage",7,5),N('Ist-Stunden'!U51)),MAX(IF(Einstellungen!$C$11="7 Tage",MAX(0,(MIN(DATE(2027,5,0),IF(Mitarbeiter!$D51="",DATE(2027,5,0),Mitarbeiter!$D51),TODAY()))-(MAX(DATE(2027,4,1),Mitarbeiter!$C51))+1),MAX(0,NETWORKDAYS(MAX(DATE(2027,4,1),Mitarbeiter!$C51),MIN(DATE(2027,5,0),IF(Mitarbeiter!$D51="",DATE(2027,5,0),Mitarbeiter!$D51),TODAY()),Einstellungen!$F$13:$F$67)))*N(Mitarbeiter!$E51)/IF(Einstellungen!$C$11="7 Tage",7,5),N('Ist-Stunden'!U51)+(N(Krankheitstage!AH51)+N(Krankheitstage!AT51))*N($C51))))</f>
        <v/>
      </c>
      <c r="AZ51" s="76">
        <f>IF($B51="",0,IF(Einstellungen!$C$10="Ja",MAX(IF(Einstellungen!$C$11="7 Tage",MAX(0,(MIN(DATE(2027,6,0),IF(Mitarbeiter!$D51="",DATE(2027,6,0),Mitarbeiter!$D51),TODAY()))-(MAX(DATE(2027,5,1),Mitarbeiter!$C51))+1),MAX(0,NETWORKDAYS(MAX(DATE(2027,5,1),Mitarbeiter!$C51),MIN(DATE(2027,6,0),IF(Mitarbeiter!$D51="",DATE(2027,6,0),Mitarbeiter!$D51),TODAY()),Einstellungen!$F$13:$F$67)))*N(Mitarbeiter!$E51)/IF(Einstellungen!$C$11="7 Tage",7,5),N('Ist-Stunden'!V51)),MAX(IF(Einstellungen!$C$11="7 Tage",MAX(0,(MIN(DATE(2027,6,0),IF(Mitarbeiter!$D51="",DATE(2027,6,0),Mitarbeiter!$D51),TODAY()))-(MAX(DATE(2027,5,1),Mitarbeiter!$C51))+1),MAX(0,NETWORKDAYS(MAX(DATE(2027,5,1),Mitarbeiter!$C51),MIN(DATE(2027,6,0),IF(Mitarbeiter!$D51="",DATE(2027,6,0),Mitarbeiter!$D51),TODAY()),Einstellungen!$F$13:$F$67)))*N(Mitarbeiter!$E51)/IF(Einstellungen!$C$11="7 Tage",7,5),N('Ist-Stunden'!V51)+(N(Krankheitstage!AI51)+N(Krankheitstage!AU51))*N($C51))))</f>
        <v/>
      </c>
      <c r="BA51" s="76">
        <f>IF($B51="",0,IF(Einstellungen!$C$10="Ja",MAX(IF(Einstellungen!$C$11="7 Tage",MAX(0,(MIN(DATE(2027,7,0),IF(Mitarbeiter!$D51="",DATE(2027,7,0),Mitarbeiter!$D51),TODAY()))-(MAX(DATE(2027,6,1),Mitarbeiter!$C51))+1),MAX(0,NETWORKDAYS(MAX(DATE(2027,6,1),Mitarbeiter!$C51),MIN(DATE(2027,7,0),IF(Mitarbeiter!$D51="",DATE(2027,7,0),Mitarbeiter!$D51),TODAY()),Einstellungen!$F$13:$F$67)))*N(Mitarbeiter!$E51)/IF(Einstellungen!$C$11="7 Tage",7,5),N('Ist-Stunden'!W51)),MAX(IF(Einstellungen!$C$11="7 Tage",MAX(0,(MIN(DATE(2027,7,0),IF(Mitarbeiter!$D51="",DATE(2027,7,0),Mitarbeiter!$D51),TODAY()))-(MAX(DATE(2027,6,1),Mitarbeiter!$C51))+1),MAX(0,NETWORKDAYS(MAX(DATE(2027,6,1),Mitarbeiter!$C51),MIN(DATE(2027,7,0),IF(Mitarbeiter!$D51="",DATE(2027,7,0),Mitarbeiter!$D51),TODAY()),Einstellungen!$F$13:$F$67)))*N(Mitarbeiter!$E51)/IF(Einstellungen!$C$11="7 Tage",7,5),N('Ist-Stunden'!W51)+(N(Krankheitstage!AJ51)+N(Krankheitstage!AV51))*N($C51))))</f>
        <v/>
      </c>
      <c r="BB51" s="76">
        <f>IF($B51="",0,IF(Einstellungen!$C$10="Ja",MAX(IF(Einstellungen!$C$11="7 Tage",MAX(0,(MIN(DATE(2027,8,0),IF(Mitarbeiter!$D51="",DATE(2027,8,0),Mitarbeiter!$D51),TODAY()))-(MAX(DATE(2027,7,1),Mitarbeiter!$C51))+1),MAX(0,NETWORKDAYS(MAX(DATE(2027,7,1),Mitarbeiter!$C51),MIN(DATE(2027,8,0),IF(Mitarbeiter!$D51="",DATE(2027,8,0),Mitarbeiter!$D51),TODAY()),Einstellungen!$F$13:$F$67)))*N(Mitarbeiter!$E51)/IF(Einstellungen!$C$11="7 Tage",7,5),N('Ist-Stunden'!X51)),MAX(IF(Einstellungen!$C$11="7 Tage",MAX(0,(MIN(DATE(2027,8,0),IF(Mitarbeiter!$D51="",DATE(2027,8,0),Mitarbeiter!$D51),TODAY()))-(MAX(DATE(2027,7,1),Mitarbeiter!$C51))+1),MAX(0,NETWORKDAYS(MAX(DATE(2027,7,1),Mitarbeiter!$C51),MIN(DATE(2027,8,0),IF(Mitarbeiter!$D51="",DATE(2027,8,0),Mitarbeiter!$D51),TODAY()),Einstellungen!$F$13:$F$67)))*N(Mitarbeiter!$E51)/IF(Einstellungen!$C$11="7 Tage",7,5),N('Ist-Stunden'!X51)+(N(Krankheitstage!AK51)+N(Krankheitstage!AW51))*N($C51))))</f>
        <v/>
      </c>
      <c r="BC51" s="76">
        <f>IF($B51="",0,IF(Einstellungen!$C$10="Ja",MAX(IF(Einstellungen!$C$11="7 Tage",MAX(0,(MIN(DATE(2027,9,0),IF(Mitarbeiter!$D51="",DATE(2027,9,0),Mitarbeiter!$D51),TODAY()))-(MAX(DATE(2027,8,1),Mitarbeiter!$C51))+1),MAX(0,NETWORKDAYS(MAX(DATE(2027,8,1),Mitarbeiter!$C51),MIN(DATE(2027,9,0),IF(Mitarbeiter!$D51="",DATE(2027,9,0),Mitarbeiter!$D51),TODAY()),Einstellungen!$F$13:$F$67)))*N(Mitarbeiter!$E51)/IF(Einstellungen!$C$11="7 Tage",7,5),N('Ist-Stunden'!Y51)),MAX(IF(Einstellungen!$C$11="7 Tage",MAX(0,(MIN(DATE(2027,9,0),IF(Mitarbeiter!$D51="",DATE(2027,9,0),Mitarbeiter!$D51),TODAY()))-(MAX(DATE(2027,8,1),Mitarbeiter!$C51))+1),MAX(0,NETWORKDAYS(MAX(DATE(2027,8,1),Mitarbeiter!$C51),MIN(DATE(2027,9,0),IF(Mitarbeiter!$D51="",DATE(2027,9,0),Mitarbeiter!$D51),TODAY()),Einstellungen!$F$13:$F$67)))*N(Mitarbeiter!$E51)/IF(Einstellungen!$C$11="7 Tage",7,5),N('Ist-Stunden'!Y51)+(N(Krankheitstage!AL51)+N(Krankheitstage!AX51))*N($C51))))</f>
        <v/>
      </c>
      <c r="BD51" s="76">
        <f>IF($B51="",0,IF(Einstellungen!$C$10="Ja",MAX(IF(Einstellungen!$C$11="7 Tage",MAX(0,(MIN(DATE(2027,10,0),IF(Mitarbeiter!$D51="",DATE(2027,10,0),Mitarbeiter!$D51),TODAY()))-(MAX(DATE(2027,9,1),Mitarbeiter!$C51))+1),MAX(0,NETWORKDAYS(MAX(DATE(2027,9,1),Mitarbeiter!$C51),MIN(DATE(2027,10,0),IF(Mitarbeiter!$D51="",DATE(2027,10,0),Mitarbeiter!$D51),TODAY()),Einstellungen!$F$13:$F$67)))*N(Mitarbeiter!$E51)/IF(Einstellungen!$C$11="7 Tage",7,5),N('Ist-Stunden'!Z51)),MAX(IF(Einstellungen!$C$11="7 Tage",MAX(0,(MIN(DATE(2027,10,0),IF(Mitarbeiter!$D51="",DATE(2027,10,0),Mitarbeiter!$D51),TODAY()))-(MAX(DATE(2027,9,1),Mitarbeiter!$C51))+1),MAX(0,NETWORKDAYS(MAX(DATE(2027,9,1),Mitarbeiter!$C51),MIN(DATE(2027,10,0),IF(Mitarbeiter!$D51="",DATE(2027,10,0),Mitarbeiter!$D51),TODAY()),Einstellungen!$F$13:$F$67)))*N(Mitarbeiter!$E51)/IF(Einstellungen!$C$11="7 Tage",7,5),N('Ist-Stunden'!Z51)+(N(Krankheitstage!AM51)+N(Krankheitstage!AY51))*N($C51))))</f>
        <v/>
      </c>
      <c r="BE51" s="76">
        <f>IF($B51="",0,IF(Einstellungen!$C$10="Ja",MAX(IF(Einstellungen!$C$11="7 Tage",MAX(0,(MIN(DATE(2027,11,0),IF(Mitarbeiter!$D51="",DATE(2027,11,0),Mitarbeiter!$D51),TODAY()))-(MAX(DATE(2027,10,1),Mitarbeiter!$C51))+1),MAX(0,NETWORKDAYS(MAX(DATE(2027,10,1),Mitarbeiter!$C51),MIN(DATE(2027,11,0),IF(Mitarbeiter!$D51="",DATE(2027,11,0),Mitarbeiter!$D51),TODAY()),Einstellungen!$F$13:$F$67)))*N(Mitarbeiter!$E51)/IF(Einstellungen!$C$11="7 Tage",7,5),N('Ist-Stunden'!AA51)),MAX(IF(Einstellungen!$C$11="7 Tage",MAX(0,(MIN(DATE(2027,11,0),IF(Mitarbeiter!$D51="",DATE(2027,11,0),Mitarbeiter!$D51),TODAY()))-(MAX(DATE(2027,10,1),Mitarbeiter!$C51))+1),MAX(0,NETWORKDAYS(MAX(DATE(2027,10,1),Mitarbeiter!$C51),MIN(DATE(2027,11,0),IF(Mitarbeiter!$D51="",DATE(2027,11,0),Mitarbeiter!$D51),TODAY()),Einstellungen!$F$13:$F$67)))*N(Mitarbeiter!$E51)/IF(Einstellungen!$C$11="7 Tage",7,5),N('Ist-Stunden'!AA51)+(N(Krankheitstage!AN51)+N(Krankheitstage!AZ51))*N($C51))))</f>
        <v/>
      </c>
      <c r="BF51" s="76">
        <f>IF($B51="",0,IF(Einstellungen!$C$10="Ja",MAX(IF(Einstellungen!$C$11="7 Tage",MAX(0,(MIN(DATE(2027,12,0),IF(Mitarbeiter!$D51="",DATE(2027,12,0),Mitarbeiter!$D51),TODAY()))-(MAX(DATE(2027,11,1),Mitarbeiter!$C51))+1),MAX(0,NETWORKDAYS(MAX(DATE(2027,11,1),Mitarbeiter!$C51),MIN(DATE(2027,12,0),IF(Mitarbeiter!$D51="",DATE(2027,12,0),Mitarbeiter!$D51),TODAY()),Einstellungen!$F$13:$F$67)))*N(Mitarbeiter!$E51)/IF(Einstellungen!$C$11="7 Tage",7,5),N('Ist-Stunden'!AB51)),MAX(IF(Einstellungen!$C$11="7 Tage",MAX(0,(MIN(DATE(2027,12,0),IF(Mitarbeiter!$D51="",DATE(2027,12,0),Mitarbeiter!$D51),TODAY()))-(MAX(DATE(2027,11,1),Mitarbeiter!$C51))+1),MAX(0,NETWORKDAYS(MAX(DATE(2027,11,1),Mitarbeiter!$C51),MIN(DATE(2027,12,0),IF(Mitarbeiter!$D51="",DATE(2027,12,0),Mitarbeiter!$D51),TODAY()),Einstellungen!$F$13:$F$67)))*N(Mitarbeiter!$E51)/IF(Einstellungen!$C$11="7 Tage",7,5),N('Ist-Stunden'!AB51)+(N(Krankheitstage!AO51)+N(Krankheitstage!BA51))*N($C51))))</f>
        <v/>
      </c>
      <c r="BG51" s="76">
        <f>IF($B51="",0,IF(Einstellungen!$C$10="Ja",MAX(IF(Einstellungen!$C$11="7 Tage",MAX(0,(MIN(DATE(2027,13,0),IF(Mitarbeiter!$D51="",DATE(2027,13,0),Mitarbeiter!$D51),TODAY()))-(MAX(DATE(2027,12,1),Mitarbeiter!$C51))+1),MAX(0,NETWORKDAYS(MAX(DATE(2027,12,1),Mitarbeiter!$C51),MIN(DATE(2027,13,0),IF(Mitarbeiter!$D51="",DATE(2027,13,0),Mitarbeiter!$D51),TODAY()),Einstellungen!$F$13:$F$67)))*N(Mitarbeiter!$E51)/IF(Einstellungen!$C$11="7 Tage",7,5),N('Ist-Stunden'!AC51)),MAX(IF(Einstellungen!$C$11="7 Tage",MAX(0,(MIN(DATE(2027,13,0),IF(Mitarbeiter!$D51="",DATE(2027,13,0),Mitarbeiter!$D51),TODAY()))-(MAX(DATE(2027,12,1),Mitarbeiter!$C51))+1),MAX(0,NETWORKDAYS(MAX(DATE(2027,12,1),Mitarbeiter!$C51),MIN(DATE(2027,13,0),IF(Mitarbeiter!$D51="",DATE(2027,13,0),Mitarbeiter!$D51),TODAY()),Einstellungen!$F$13:$F$67)))*N(Mitarbeiter!$E51)/IF(Einstellungen!$C$11="7 Tage",7,5),N('Ist-Stunden'!AC51)+(N(Krankheitstage!AP51)+N(Krankheitstage!BB51))*N($C51))))</f>
        <v/>
      </c>
      <c r="BH51" s="76">
        <f>IF($B51="",0,IF(Einstellungen!$C$10="Ja",MAX(IF(Einstellungen!$C$11="7 Tage",MAX(0,(MIN(DATE(2028,2,0),IF(Mitarbeiter!$D51="",DATE(2028,2,0),Mitarbeiter!$D51),TODAY()))-(MAX(DATE(2028,1,1),Mitarbeiter!$C51))+1),MAX(0,NETWORKDAYS(MAX(DATE(2028,1,1),Mitarbeiter!$C51),MIN(DATE(2028,2,0),IF(Mitarbeiter!$D51="",DATE(2028,2,0),Mitarbeiter!$D51),TODAY()),Einstellungen!$F$13:$F$67)))*N(Mitarbeiter!$E51)/IF(Einstellungen!$C$11="7 Tage",7,5),N('Ist-Stunden'!AD51)),MAX(IF(Einstellungen!$C$11="7 Tage",MAX(0,(MIN(DATE(2028,2,0),IF(Mitarbeiter!$D51="",DATE(2028,2,0),Mitarbeiter!$D51),TODAY()))-(MAX(DATE(2028,1,1),Mitarbeiter!$C51))+1),MAX(0,NETWORKDAYS(MAX(DATE(2028,1,1),Mitarbeiter!$C51),MIN(DATE(2028,2,0),IF(Mitarbeiter!$D51="",DATE(2028,2,0),Mitarbeiter!$D51),TODAY()),Einstellungen!$F$13:$F$67)))*N(Mitarbeiter!$E51)/IF(Einstellungen!$C$11="7 Tage",7,5),N('Ist-Stunden'!AD51)+(N(Krankheitstage!BC51)+N(Krankheitstage!BO51))*N($C51))))</f>
        <v/>
      </c>
      <c r="BI51" s="76">
        <f>IF($B51="",0,IF(Einstellungen!$C$10="Ja",MAX(IF(Einstellungen!$C$11="7 Tage",MAX(0,(MIN(DATE(2028,3,0),IF(Mitarbeiter!$D51="",DATE(2028,3,0),Mitarbeiter!$D51),TODAY()))-(MAX(DATE(2028,2,1),Mitarbeiter!$C51))+1),MAX(0,NETWORKDAYS(MAX(DATE(2028,2,1),Mitarbeiter!$C51),MIN(DATE(2028,3,0),IF(Mitarbeiter!$D51="",DATE(2028,3,0),Mitarbeiter!$D51),TODAY()),Einstellungen!$F$13:$F$67)))*N(Mitarbeiter!$E51)/IF(Einstellungen!$C$11="7 Tage",7,5),N('Ist-Stunden'!AE51)),MAX(IF(Einstellungen!$C$11="7 Tage",MAX(0,(MIN(DATE(2028,3,0),IF(Mitarbeiter!$D51="",DATE(2028,3,0),Mitarbeiter!$D51),TODAY()))-(MAX(DATE(2028,2,1),Mitarbeiter!$C51))+1),MAX(0,NETWORKDAYS(MAX(DATE(2028,2,1),Mitarbeiter!$C51),MIN(DATE(2028,3,0),IF(Mitarbeiter!$D51="",DATE(2028,3,0),Mitarbeiter!$D51),TODAY()),Einstellungen!$F$13:$F$67)))*N(Mitarbeiter!$E51)/IF(Einstellungen!$C$11="7 Tage",7,5),N('Ist-Stunden'!AE51)+(N(Krankheitstage!BD51)+N(Krankheitstage!BP51))*N($C51))))</f>
        <v/>
      </c>
      <c r="BJ51" s="76">
        <f>IF($B51="",0,IF(Einstellungen!$C$10="Ja",MAX(IF(Einstellungen!$C$11="7 Tage",MAX(0,(MIN(DATE(2028,4,0),IF(Mitarbeiter!$D51="",DATE(2028,4,0),Mitarbeiter!$D51),TODAY()))-(MAX(DATE(2028,3,1),Mitarbeiter!$C51))+1),MAX(0,NETWORKDAYS(MAX(DATE(2028,3,1),Mitarbeiter!$C51),MIN(DATE(2028,4,0),IF(Mitarbeiter!$D51="",DATE(2028,4,0),Mitarbeiter!$D51),TODAY()),Einstellungen!$F$13:$F$67)))*N(Mitarbeiter!$E51)/IF(Einstellungen!$C$11="7 Tage",7,5),N('Ist-Stunden'!AF51)),MAX(IF(Einstellungen!$C$11="7 Tage",MAX(0,(MIN(DATE(2028,4,0),IF(Mitarbeiter!$D51="",DATE(2028,4,0),Mitarbeiter!$D51),TODAY()))-(MAX(DATE(2028,3,1),Mitarbeiter!$C51))+1),MAX(0,NETWORKDAYS(MAX(DATE(2028,3,1),Mitarbeiter!$C51),MIN(DATE(2028,4,0),IF(Mitarbeiter!$D51="",DATE(2028,4,0),Mitarbeiter!$D51),TODAY()),Einstellungen!$F$13:$F$67)))*N(Mitarbeiter!$E51)/IF(Einstellungen!$C$11="7 Tage",7,5),N('Ist-Stunden'!AF51)+(N(Krankheitstage!BE51)+N(Krankheitstage!BQ51))*N($C51))))</f>
        <v/>
      </c>
      <c r="BK51" s="76">
        <f>IF($B51="",0,IF(Einstellungen!$C$10="Ja",MAX(IF(Einstellungen!$C$11="7 Tage",MAX(0,(MIN(DATE(2028,5,0),IF(Mitarbeiter!$D51="",DATE(2028,5,0),Mitarbeiter!$D51),TODAY()))-(MAX(DATE(2028,4,1),Mitarbeiter!$C51))+1),MAX(0,NETWORKDAYS(MAX(DATE(2028,4,1),Mitarbeiter!$C51),MIN(DATE(2028,5,0),IF(Mitarbeiter!$D51="",DATE(2028,5,0),Mitarbeiter!$D51),TODAY()),Einstellungen!$F$13:$F$67)))*N(Mitarbeiter!$E51)/IF(Einstellungen!$C$11="7 Tage",7,5),N('Ist-Stunden'!AG51)),MAX(IF(Einstellungen!$C$11="7 Tage",MAX(0,(MIN(DATE(2028,5,0),IF(Mitarbeiter!$D51="",DATE(2028,5,0),Mitarbeiter!$D51),TODAY()))-(MAX(DATE(2028,4,1),Mitarbeiter!$C51))+1),MAX(0,NETWORKDAYS(MAX(DATE(2028,4,1),Mitarbeiter!$C51),MIN(DATE(2028,5,0),IF(Mitarbeiter!$D51="",DATE(2028,5,0),Mitarbeiter!$D51),TODAY()),Einstellungen!$F$13:$F$67)))*N(Mitarbeiter!$E51)/IF(Einstellungen!$C$11="7 Tage",7,5),N('Ist-Stunden'!AG51)+(N(Krankheitstage!BF51)+N(Krankheitstage!BR51))*N($C51))))</f>
        <v/>
      </c>
      <c r="BL51" s="76">
        <f>IF($B51="",0,IF(Einstellungen!$C$10="Ja",MAX(IF(Einstellungen!$C$11="7 Tage",MAX(0,(MIN(DATE(2028,6,0),IF(Mitarbeiter!$D51="",DATE(2028,6,0),Mitarbeiter!$D51),TODAY()))-(MAX(DATE(2028,5,1),Mitarbeiter!$C51))+1),MAX(0,NETWORKDAYS(MAX(DATE(2028,5,1),Mitarbeiter!$C51),MIN(DATE(2028,6,0),IF(Mitarbeiter!$D51="",DATE(2028,6,0),Mitarbeiter!$D51),TODAY()),Einstellungen!$F$13:$F$67)))*N(Mitarbeiter!$E51)/IF(Einstellungen!$C$11="7 Tage",7,5),N('Ist-Stunden'!AH51)),MAX(IF(Einstellungen!$C$11="7 Tage",MAX(0,(MIN(DATE(2028,6,0),IF(Mitarbeiter!$D51="",DATE(2028,6,0),Mitarbeiter!$D51),TODAY()))-(MAX(DATE(2028,5,1),Mitarbeiter!$C51))+1),MAX(0,NETWORKDAYS(MAX(DATE(2028,5,1),Mitarbeiter!$C51),MIN(DATE(2028,6,0),IF(Mitarbeiter!$D51="",DATE(2028,6,0),Mitarbeiter!$D51),TODAY()),Einstellungen!$F$13:$F$67)))*N(Mitarbeiter!$E51)/IF(Einstellungen!$C$11="7 Tage",7,5),N('Ist-Stunden'!AH51)+(N(Krankheitstage!BG51)+N(Krankheitstage!BS51))*N($C51))))</f>
        <v/>
      </c>
      <c r="BM51" s="76">
        <f>IF($B51="",0,IF(Einstellungen!$C$10="Ja",MAX(IF(Einstellungen!$C$11="7 Tage",MAX(0,(MIN(DATE(2028,7,0),IF(Mitarbeiter!$D51="",DATE(2028,7,0),Mitarbeiter!$D51),TODAY()))-(MAX(DATE(2028,6,1),Mitarbeiter!$C51))+1),MAX(0,NETWORKDAYS(MAX(DATE(2028,6,1),Mitarbeiter!$C51),MIN(DATE(2028,7,0),IF(Mitarbeiter!$D51="",DATE(2028,7,0),Mitarbeiter!$D51),TODAY()),Einstellungen!$F$13:$F$67)))*N(Mitarbeiter!$E51)/IF(Einstellungen!$C$11="7 Tage",7,5),N('Ist-Stunden'!AI51)),MAX(IF(Einstellungen!$C$11="7 Tage",MAX(0,(MIN(DATE(2028,7,0),IF(Mitarbeiter!$D51="",DATE(2028,7,0),Mitarbeiter!$D51),TODAY()))-(MAX(DATE(2028,6,1),Mitarbeiter!$C51))+1),MAX(0,NETWORKDAYS(MAX(DATE(2028,6,1),Mitarbeiter!$C51),MIN(DATE(2028,7,0),IF(Mitarbeiter!$D51="",DATE(2028,7,0),Mitarbeiter!$D51),TODAY()),Einstellungen!$F$13:$F$67)))*N(Mitarbeiter!$E51)/IF(Einstellungen!$C$11="7 Tage",7,5),N('Ist-Stunden'!AI51)+(N(Krankheitstage!BH51)+N(Krankheitstage!BT51))*N($C51))))</f>
        <v/>
      </c>
      <c r="BN51" s="76">
        <f>IF($B51="",0,IF(Einstellungen!$C$10="Ja",MAX(IF(Einstellungen!$C$11="7 Tage",MAX(0,(MIN(DATE(2028,8,0),IF(Mitarbeiter!$D51="",DATE(2028,8,0),Mitarbeiter!$D51),TODAY()))-(MAX(DATE(2028,7,1),Mitarbeiter!$C51))+1),MAX(0,NETWORKDAYS(MAX(DATE(2028,7,1),Mitarbeiter!$C51),MIN(DATE(2028,8,0),IF(Mitarbeiter!$D51="",DATE(2028,8,0),Mitarbeiter!$D51),TODAY()),Einstellungen!$F$13:$F$67)))*N(Mitarbeiter!$E51)/IF(Einstellungen!$C$11="7 Tage",7,5),N('Ist-Stunden'!AJ51)),MAX(IF(Einstellungen!$C$11="7 Tage",MAX(0,(MIN(DATE(2028,8,0),IF(Mitarbeiter!$D51="",DATE(2028,8,0),Mitarbeiter!$D51),TODAY()))-(MAX(DATE(2028,7,1),Mitarbeiter!$C51))+1),MAX(0,NETWORKDAYS(MAX(DATE(2028,7,1),Mitarbeiter!$C51),MIN(DATE(2028,8,0),IF(Mitarbeiter!$D51="",DATE(2028,8,0),Mitarbeiter!$D51),TODAY()),Einstellungen!$F$13:$F$67)))*N(Mitarbeiter!$E51)/IF(Einstellungen!$C$11="7 Tage",7,5),N('Ist-Stunden'!AJ51)+(N(Krankheitstage!BI51)+N(Krankheitstage!BU51))*N($C51))))</f>
        <v/>
      </c>
      <c r="BO51" s="76">
        <f>IF($B51="",0,IF(Einstellungen!$C$10="Ja",MAX(IF(Einstellungen!$C$11="7 Tage",MAX(0,(MIN(DATE(2028,9,0),IF(Mitarbeiter!$D51="",DATE(2028,9,0),Mitarbeiter!$D51),TODAY()))-(MAX(DATE(2028,8,1),Mitarbeiter!$C51))+1),MAX(0,NETWORKDAYS(MAX(DATE(2028,8,1),Mitarbeiter!$C51),MIN(DATE(2028,9,0),IF(Mitarbeiter!$D51="",DATE(2028,9,0),Mitarbeiter!$D51),TODAY()),Einstellungen!$F$13:$F$67)))*N(Mitarbeiter!$E51)/IF(Einstellungen!$C$11="7 Tage",7,5),N('Ist-Stunden'!AK51)),MAX(IF(Einstellungen!$C$11="7 Tage",MAX(0,(MIN(DATE(2028,9,0),IF(Mitarbeiter!$D51="",DATE(2028,9,0),Mitarbeiter!$D51),TODAY()))-(MAX(DATE(2028,8,1),Mitarbeiter!$C51))+1),MAX(0,NETWORKDAYS(MAX(DATE(2028,8,1),Mitarbeiter!$C51),MIN(DATE(2028,9,0),IF(Mitarbeiter!$D51="",DATE(2028,9,0),Mitarbeiter!$D51),TODAY()),Einstellungen!$F$13:$F$67)))*N(Mitarbeiter!$E51)/IF(Einstellungen!$C$11="7 Tage",7,5),N('Ist-Stunden'!AK51)+(N(Krankheitstage!BJ51)+N(Krankheitstage!BV51))*N($C51))))</f>
        <v/>
      </c>
      <c r="BP51" s="76">
        <f>IF($B51="",0,IF(Einstellungen!$C$10="Ja",MAX(IF(Einstellungen!$C$11="7 Tage",MAX(0,(MIN(DATE(2028,10,0),IF(Mitarbeiter!$D51="",DATE(2028,10,0),Mitarbeiter!$D51),TODAY()))-(MAX(DATE(2028,9,1),Mitarbeiter!$C51))+1),MAX(0,NETWORKDAYS(MAX(DATE(2028,9,1),Mitarbeiter!$C51),MIN(DATE(2028,10,0),IF(Mitarbeiter!$D51="",DATE(2028,10,0),Mitarbeiter!$D51),TODAY()),Einstellungen!$F$13:$F$67)))*N(Mitarbeiter!$E51)/IF(Einstellungen!$C$11="7 Tage",7,5),N('Ist-Stunden'!AL51)),MAX(IF(Einstellungen!$C$11="7 Tage",MAX(0,(MIN(DATE(2028,10,0),IF(Mitarbeiter!$D51="",DATE(2028,10,0),Mitarbeiter!$D51),TODAY()))-(MAX(DATE(2028,9,1),Mitarbeiter!$C51))+1),MAX(0,NETWORKDAYS(MAX(DATE(2028,9,1),Mitarbeiter!$C51),MIN(DATE(2028,10,0),IF(Mitarbeiter!$D51="",DATE(2028,10,0),Mitarbeiter!$D51),TODAY()),Einstellungen!$F$13:$F$67)))*N(Mitarbeiter!$E51)/IF(Einstellungen!$C$11="7 Tage",7,5),N('Ist-Stunden'!AL51)+(N(Krankheitstage!BK51)+N(Krankheitstage!BW51))*N($C51))))</f>
        <v/>
      </c>
      <c r="BQ51" s="76">
        <f>IF($B51="",0,IF(Einstellungen!$C$10="Ja",MAX(IF(Einstellungen!$C$11="7 Tage",MAX(0,(MIN(DATE(2028,11,0),IF(Mitarbeiter!$D51="",DATE(2028,11,0),Mitarbeiter!$D51),TODAY()))-(MAX(DATE(2028,10,1),Mitarbeiter!$C51))+1),MAX(0,NETWORKDAYS(MAX(DATE(2028,10,1),Mitarbeiter!$C51),MIN(DATE(2028,11,0),IF(Mitarbeiter!$D51="",DATE(2028,11,0),Mitarbeiter!$D51),TODAY()),Einstellungen!$F$13:$F$67)))*N(Mitarbeiter!$E51)/IF(Einstellungen!$C$11="7 Tage",7,5),N('Ist-Stunden'!AM51)),MAX(IF(Einstellungen!$C$11="7 Tage",MAX(0,(MIN(DATE(2028,11,0),IF(Mitarbeiter!$D51="",DATE(2028,11,0),Mitarbeiter!$D51),TODAY()))-(MAX(DATE(2028,10,1),Mitarbeiter!$C51))+1),MAX(0,NETWORKDAYS(MAX(DATE(2028,10,1),Mitarbeiter!$C51),MIN(DATE(2028,11,0),IF(Mitarbeiter!$D51="",DATE(2028,11,0),Mitarbeiter!$D51),TODAY()),Einstellungen!$F$13:$F$67)))*N(Mitarbeiter!$E51)/IF(Einstellungen!$C$11="7 Tage",7,5),N('Ist-Stunden'!AM51)+(N(Krankheitstage!BL51)+N(Krankheitstage!BX51))*N($C51))))</f>
        <v/>
      </c>
      <c r="BR51" s="76">
        <f>IF($B51="",0,IF(Einstellungen!$C$10="Ja",MAX(IF(Einstellungen!$C$11="7 Tage",MAX(0,(MIN(DATE(2028,12,0),IF(Mitarbeiter!$D51="",DATE(2028,12,0),Mitarbeiter!$D51),TODAY()))-(MAX(DATE(2028,11,1),Mitarbeiter!$C51))+1),MAX(0,NETWORKDAYS(MAX(DATE(2028,11,1),Mitarbeiter!$C51),MIN(DATE(2028,12,0),IF(Mitarbeiter!$D51="",DATE(2028,12,0),Mitarbeiter!$D51),TODAY()),Einstellungen!$F$13:$F$67)))*N(Mitarbeiter!$E51)/IF(Einstellungen!$C$11="7 Tage",7,5),N('Ist-Stunden'!AN51)),MAX(IF(Einstellungen!$C$11="7 Tage",MAX(0,(MIN(DATE(2028,12,0),IF(Mitarbeiter!$D51="",DATE(2028,12,0),Mitarbeiter!$D51),TODAY()))-(MAX(DATE(2028,11,1),Mitarbeiter!$C51))+1),MAX(0,NETWORKDAYS(MAX(DATE(2028,11,1),Mitarbeiter!$C51),MIN(DATE(2028,12,0),IF(Mitarbeiter!$D51="",DATE(2028,12,0),Mitarbeiter!$D51),TODAY()),Einstellungen!$F$13:$F$67)))*N(Mitarbeiter!$E51)/IF(Einstellungen!$C$11="7 Tage",7,5),N('Ist-Stunden'!AN51)+(N(Krankheitstage!BM51)+N(Krankheitstage!BY51))*N($C51))))</f>
        <v/>
      </c>
      <c r="BS51" s="76">
        <f>IF($B51="",0,IF(Einstellungen!$C$10="Ja",MAX(IF(Einstellungen!$C$11="7 Tage",MAX(0,(MIN(DATE(2028,13,0),IF(Mitarbeiter!$D51="",DATE(2028,13,0),Mitarbeiter!$D51),TODAY()))-(MAX(DATE(2028,12,1),Mitarbeiter!$C51))+1),MAX(0,NETWORKDAYS(MAX(DATE(2028,12,1),Mitarbeiter!$C51),MIN(DATE(2028,13,0),IF(Mitarbeiter!$D51="",DATE(2028,13,0),Mitarbeiter!$D51),TODAY()),Einstellungen!$F$13:$F$67)))*N(Mitarbeiter!$E51)/IF(Einstellungen!$C$11="7 Tage",7,5),N('Ist-Stunden'!AO51)),MAX(IF(Einstellungen!$C$11="7 Tage",MAX(0,(MIN(DATE(2028,13,0),IF(Mitarbeiter!$D51="",DATE(2028,13,0),Mitarbeiter!$D51),TODAY()))-(MAX(DATE(2028,12,1),Mitarbeiter!$C51))+1),MAX(0,NETWORKDAYS(MAX(DATE(2028,12,1),Mitarbeiter!$C51),MIN(DATE(2028,13,0),IF(Mitarbeiter!$D51="",DATE(2028,13,0),Mitarbeiter!$D51),TODAY()),Einstellungen!$F$13:$F$67)))*N(Mitarbeiter!$E51)/IF(Einstellungen!$C$11="7 Tage",7,5),N('Ist-Stunden'!AO51)+(N(Krankheitstage!BN51)+N(Krankheitstage!BZ51))*N($C51))))</f>
        <v/>
      </c>
      <c r="BT51" s="76">
        <f>IF($B51="",0,IF(Einstellungen!$C$10="Ja",MAX(IF(Einstellungen!$C$11="7 Tage",MAX(0,(MIN(DATE(2029,2,0),IF(Mitarbeiter!$D51="",DATE(2029,2,0),Mitarbeiter!$D51),TODAY()))-(MAX(DATE(2029,1,1),Mitarbeiter!$C51))+1),MAX(0,NETWORKDAYS(MAX(DATE(2029,1,1),Mitarbeiter!$C51),MIN(DATE(2029,2,0),IF(Mitarbeiter!$D51="",DATE(2029,2,0),Mitarbeiter!$D51),TODAY()),Einstellungen!$F$13:$F$67)))*N(Mitarbeiter!$E51)/IF(Einstellungen!$C$11="7 Tage",7,5),N('Ist-Stunden'!AP51)),MAX(IF(Einstellungen!$C$11="7 Tage",MAX(0,(MIN(DATE(2029,2,0),IF(Mitarbeiter!$D51="",DATE(2029,2,0),Mitarbeiter!$D51),TODAY()))-(MAX(DATE(2029,1,1),Mitarbeiter!$C51))+1),MAX(0,NETWORKDAYS(MAX(DATE(2029,1,1),Mitarbeiter!$C51),MIN(DATE(2029,2,0),IF(Mitarbeiter!$D51="",DATE(2029,2,0),Mitarbeiter!$D51),TODAY()),Einstellungen!$F$13:$F$67)))*N(Mitarbeiter!$E51)/IF(Einstellungen!$C$11="7 Tage",7,5),N('Ist-Stunden'!AP51)+(N(Krankheitstage!CA51)+N(Krankheitstage!CM51))*N($C51))))</f>
        <v/>
      </c>
      <c r="BU51" s="76">
        <f>IF($B51="",0,IF(Einstellungen!$C$10="Ja",MAX(IF(Einstellungen!$C$11="7 Tage",MAX(0,(MIN(DATE(2029,3,0),IF(Mitarbeiter!$D51="",DATE(2029,3,0),Mitarbeiter!$D51),TODAY()))-(MAX(DATE(2029,2,1),Mitarbeiter!$C51))+1),MAX(0,NETWORKDAYS(MAX(DATE(2029,2,1),Mitarbeiter!$C51),MIN(DATE(2029,3,0),IF(Mitarbeiter!$D51="",DATE(2029,3,0),Mitarbeiter!$D51),TODAY()),Einstellungen!$F$13:$F$67)))*N(Mitarbeiter!$E51)/IF(Einstellungen!$C$11="7 Tage",7,5),N('Ist-Stunden'!AQ51)),MAX(IF(Einstellungen!$C$11="7 Tage",MAX(0,(MIN(DATE(2029,3,0),IF(Mitarbeiter!$D51="",DATE(2029,3,0),Mitarbeiter!$D51),TODAY()))-(MAX(DATE(2029,2,1),Mitarbeiter!$C51))+1),MAX(0,NETWORKDAYS(MAX(DATE(2029,2,1),Mitarbeiter!$C51),MIN(DATE(2029,3,0),IF(Mitarbeiter!$D51="",DATE(2029,3,0),Mitarbeiter!$D51),TODAY()),Einstellungen!$F$13:$F$67)))*N(Mitarbeiter!$E51)/IF(Einstellungen!$C$11="7 Tage",7,5),N('Ist-Stunden'!AQ51)+(N(Krankheitstage!CB51)+N(Krankheitstage!CN51))*N($C51))))</f>
        <v/>
      </c>
      <c r="BV51" s="76">
        <f>IF($B51="",0,IF(Einstellungen!$C$10="Ja",MAX(IF(Einstellungen!$C$11="7 Tage",MAX(0,(MIN(DATE(2029,4,0),IF(Mitarbeiter!$D51="",DATE(2029,4,0),Mitarbeiter!$D51),TODAY()))-(MAX(DATE(2029,3,1),Mitarbeiter!$C51))+1),MAX(0,NETWORKDAYS(MAX(DATE(2029,3,1),Mitarbeiter!$C51),MIN(DATE(2029,4,0),IF(Mitarbeiter!$D51="",DATE(2029,4,0),Mitarbeiter!$D51),TODAY()),Einstellungen!$F$13:$F$67)))*N(Mitarbeiter!$E51)/IF(Einstellungen!$C$11="7 Tage",7,5),N('Ist-Stunden'!AR51)),MAX(IF(Einstellungen!$C$11="7 Tage",MAX(0,(MIN(DATE(2029,4,0),IF(Mitarbeiter!$D51="",DATE(2029,4,0),Mitarbeiter!$D51),TODAY()))-(MAX(DATE(2029,3,1),Mitarbeiter!$C51))+1),MAX(0,NETWORKDAYS(MAX(DATE(2029,3,1),Mitarbeiter!$C51),MIN(DATE(2029,4,0),IF(Mitarbeiter!$D51="",DATE(2029,4,0),Mitarbeiter!$D51),TODAY()),Einstellungen!$F$13:$F$67)))*N(Mitarbeiter!$E51)/IF(Einstellungen!$C$11="7 Tage",7,5),N('Ist-Stunden'!AR51)+(N(Krankheitstage!CC51)+N(Krankheitstage!CO51))*N($C51))))</f>
        <v/>
      </c>
      <c r="BW51" s="76">
        <f>IF($B51="",0,IF(Einstellungen!$C$10="Ja",MAX(IF(Einstellungen!$C$11="7 Tage",MAX(0,(MIN(DATE(2029,5,0),IF(Mitarbeiter!$D51="",DATE(2029,5,0),Mitarbeiter!$D51),TODAY()))-(MAX(DATE(2029,4,1),Mitarbeiter!$C51))+1),MAX(0,NETWORKDAYS(MAX(DATE(2029,4,1),Mitarbeiter!$C51),MIN(DATE(2029,5,0),IF(Mitarbeiter!$D51="",DATE(2029,5,0),Mitarbeiter!$D51),TODAY()),Einstellungen!$F$13:$F$67)))*N(Mitarbeiter!$E51)/IF(Einstellungen!$C$11="7 Tage",7,5),N('Ist-Stunden'!AS51)),MAX(IF(Einstellungen!$C$11="7 Tage",MAX(0,(MIN(DATE(2029,5,0),IF(Mitarbeiter!$D51="",DATE(2029,5,0),Mitarbeiter!$D51),TODAY()))-(MAX(DATE(2029,4,1),Mitarbeiter!$C51))+1),MAX(0,NETWORKDAYS(MAX(DATE(2029,4,1),Mitarbeiter!$C51),MIN(DATE(2029,5,0),IF(Mitarbeiter!$D51="",DATE(2029,5,0),Mitarbeiter!$D51),TODAY()),Einstellungen!$F$13:$F$67)))*N(Mitarbeiter!$E51)/IF(Einstellungen!$C$11="7 Tage",7,5),N('Ist-Stunden'!AS51)+(N(Krankheitstage!CD51)+N(Krankheitstage!CP51))*N($C51))))</f>
        <v/>
      </c>
      <c r="BX51" s="76">
        <f>IF($B51="",0,IF(Einstellungen!$C$10="Ja",MAX(IF(Einstellungen!$C$11="7 Tage",MAX(0,(MIN(DATE(2029,6,0),IF(Mitarbeiter!$D51="",DATE(2029,6,0),Mitarbeiter!$D51),TODAY()))-(MAX(DATE(2029,5,1),Mitarbeiter!$C51))+1),MAX(0,NETWORKDAYS(MAX(DATE(2029,5,1),Mitarbeiter!$C51),MIN(DATE(2029,6,0),IF(Mitarbeiter!$D51="",DATE(2029,6,0),Mitarbeiter!$D51),TODAY()),Einstellungen!$F$13:$F$67)))*N(Mitarbeiter!$E51)/IF(Einstellungen!$C$11="7 Tage",7,5),N('Ist-Stunden'!AT51)),MAX(IF(Einstellungen!$C$11="7 Tage",MAX(0,(MIN(DATE(2029,6,0),IF(Mitarbeiter!$D51="",DATE(2029,6,0),Mitarbeiter!$D51),TODAY()))-(MAX(DATE(2029,5,1),Mitarbeiter!$C51))+1),MAX(0,NETWORKDAYS(MAX(DATE(2029,5,1),Mitarbeiter!$C51),MIN(DATE(2029,6,0),IF(Mitarbeiter!$D51="",DATE(2029,6,0),Mitarbeiter!$D51),TODAY()),Einstellungen!$F$13:$F$67)))*N(Mitarbeiter!$E51)/IF(Einstellungen!$C$11="7 Tage",7,5),N('Ist-Stunden'!AT51)+(N(Krankheitstage!CE51)+N(Krankheitstage!CQ51))*N($C51))))</f>
        <v/>
      </c>
      <c r="BY51" s="76">
        <f>IF($B51="",0,IF(Einstellungen!$C$10="Ja",MAX(IF(Einstellungen!$C$11="7 Tage",MAX(0,(MIN(DATE(2029,7,0),IF(Mitarbeiter!$D51="",DATE(2029,7,0),Mitarbeiter!$D51),TODAY()))-(MAX(DATE(2029,6,1),Mitarbeiter!$C51))+1),MAX(0,NETWORKDAYS(MAX(DATE(2029,6,1),Mitarbeiter!$C51),MIN(DATE(2029,7,0),IF(Mitarbeiter!$D51="",DATE(2029,7,0),Mitarbeiter!$D51),TODAY()),Einstellungen!$F$13:$F$67)))*N(Mitarbeiter!$E51)/IF(Einstellungen!$C$11="7 Tage",7,5),N('Ist-Stunden'!AU51)),MAX(IF(Einstellungen!$C$11="7 Tage",MAX(0,(MIN(DATE(2029,7,0),IF(Mitarbeiter!$D51="",DATE(2029,7,0),Mitarbeiter!$D51),TODAY()))-(MAX(DATE(2029,6,1),Mitarbeiter!$C51))+1),MAX(0,NETWORKDAYS(MAX(DATE(2029,6,1),Mitarbeiter!$C51),MIN(DATE(2029,7,0),IF(Mitarbeiter!$D51="",DATE(2029,7,0),Mitarbeiter!$D51),TODAY()),Einstellungen!$F$13:$F$67)))*N(Mitarbeiter!$E51)/IF(Einstellungen!$C$11="7 Tage",7,5),N('Ist-Stunden'!AU51)+(N(Krankheitstage!CF51)+N(Krankheitstage!CR51))*N($C51))))</f>
        <v/>
      </c>
      <c r="BZ51" s="76">
        <f>IF($B51="",0,IF(Einstellungen!$C$10="Ja",MAX(IF(Einstellungen!$C$11="7 Tage",MAX(0,(MIN(DATE(2029,8,0),IF(Mitarbeiter!$D51="",DATE(2029,8,0),Mitarbeiter!$D51),TODAY()))-(MAX(DATE(2029,7,1),Mitarbeiter!$C51))+1),MAX(0,NETWORKDAYS(MAX(DATE(2029,7,1),Mitarbeiter!$C51),MIN(DATE(2029,8,0),IF(Mitarbeiter!$D51="",DATE(2029,8,0),Mitarbeiter!$D51),TODAY()),Einstellungen!$F$13:$F$67)))*N(Mitarbeiter!$E51)/IF(Einstellungen!$C$11="7 Tage",7,5),N('Ist-Stunden'!AV51)),MAX(IF(Einstellungen!$C$11="7 Tage",MAX(0,(MIN(DATE(2029,8,0),IF(Mitarbeiter!$D51="",DATE(2029,8,0),Mitarbeiter!$D51),TODAY()))-(MAX(DATE(2029,7,1),Mitarbeiter!$C51))+1),MAX(0,NETWORKDAYS(MAX(DATE(2029,7,1),Mitarbeiter!$C51),MIN(DATE(2029,8,0),IF(Mitarbeiter!$D51="",DATE(2029,8,0),Mitarbeiter!$D51),TODAY()),Einstellungen!$F$13:$F$67)))*N(Mitarbeiter!$E51)/IF(Einstellungen!$C$11="7 Tage",7,5),N('Ist-Stunden'!AV51)+(N(Krankheitstage!CG51)+N(Krankheitstage!CS51))*N($C51))))</f>
        <v/>
      </c>
      <c r="CA51" s="76">
        <f>IF($B51="",0,IF(Einstellungen!$C$10="Ja",MAX(IF(Einstellungen!$C$11="7 Tage",MAX(0,(MIN(DATE(2029,9,0),IF(Mitarbeiter!$D51="",DATE(2029,9,0),Mitarbeiter!$D51),TODAY()))-(MAX(DATE(2029,8,1),Mitarbeiter!$C51))+1),MAX(0,NETWORKDAYS(MAX(DATE(2029,8,1),Mitarbeiter!$C51),MIN(DATE(2029,9,0),IF(Mitarbeiter!$D51="",DATE(2029,9,0),Mitarbeiter!$D51),TODAY()),Einstellungen!$F$13:$F$67)))*N(Mitarbeiter!$E51)/IF(Einstellungen!$C$11="7 Tage",7,5),N('Ist-Stunden'!AW51)),MAX(IF(Einstellungen!$C$11="7 Tage",MAX(0,(MIN(DATE(2029,9,0),IF(Mitarbeiter!$D51="",DATE(2029,9,0),Mitarbeiter!$D51),TODAY()))-(MAX(DATE(2029,8,1),Mitarbeiter!$C51))+1),MAX(0,NETWORKDAYS(MAX(DATE(2029,8,1),Mitarbeiter!$C51),MIN(DATE(2029,9,0),IF(Mitarbeiter!$D51="",DATE(2029,9,0),Mitarbeiter!$D51),TODAY()),Einstellungen!$F$13:$F$67)))*N(Mitarbeiter!$E51)/IF(Einstellungen!$C$11="7 Tage",7,5),N('Ist-Stunden'!AW51)+(N(Krankheitstage!CH51)+N(Krankheitstage!CT51))*N($C51))))</f>
        <v/>
      </c>
      <c r="CB51" s="76">
        <f>IF($B51="",0,IF(Einstellungen!$C$10="Ja",MAX(IF(Einstellungen!$C$11="7 Tage",MAX(0,(MIN(DATE(2029,10,0),IF(Mitarbeiter!$D51="",DATE(2029,10,0),Mitarbeiter!$D51),TODAY()))-(MAX(DATE(2029,9,1),Mitarbeiter!$C51))+1),MAX(0,NETWORKDAYS(MAX(DATE(2029,9,1),Mitarbeiter!$C51),MIN(DATE(2029,10,0),IF(Mitarbeiter!$D51="",DATE(2029,10,0),Mitarbeiter!$D51),TODAY()),Einstellungen!$F$13:$F$67)))*N(Mitarbeiter!$E51)/IF(Einstellungen!$C$11="7 Tage",7,5),N('Ist-Stunden'!AX51)),MAX(IF(Einstellungen!$C$11="7 Tage",MAX(0,(MIN(DATE(2029,10,0),IF(Mitarbeiter!$D51="",DATE(2029,10,0),Mitarbeiter!$D51),TODAY()))-(MAX(DATE(2029,9,1),Mitarbeiter!$C51))+1),MAX(0,NETWORKDAYS(MAX(DATE(2029,9,1),Mitarbeiter!$C51),MIN(DATE(2029,10,0),IF(Mitarbeiter!$D51="",DATE(2029,10,0),Mitarbeiter!$D51),TODAY()),Einstellungen!$F$13:$F$67)))*N(Mitarbeiter!$E51)/IF(Einstellungen!$C$11="7 Tage",7,5),N('Ist-Stunden'!AX51)+(N(Krankheitstage!CI51)+N(Krankheitstage!CU51))*N($C51))))</f>
        <v/>
      </c>
      <c r="CC51" s="76">
        <f>IF($B51="",0,IF(Einstellungen!$C$10="Ja",MAX(IF(Einstellungen!$C$11="7 Tage",MAX(0,(MIN(DATE(2029,11,0),IF(Mitarbeiter!$D51="",DATE(2029,11,0),Mitarbeiter!$D51),TODAY()))-(MAX(DATE(2029,10,1),Mitarbeiter!$C51))+1),MAX(0,NETWORKDAYS(MAX(DATE(2029,10,1),Mitarbeiter!$C51),MIN(DATE(2029,11,0),IF(Mitarbeiter!$D51="",DATE(2029,11,0),Mitarbeiter!$D51),TODAY()),Einstellungen!$F$13:$F$67)))*N(Mitarbeiter!$E51)/IF(Einstellungen!$C$11="7 Tage",7,5),N('Ist-Stunden'!AY51)),MAX(IF(Einstellungen!$C$11="7 Tage",MAX(0,(MIN(DATE(2029,11,0),IF(Mitarbeiter!$D51="",DATE(2029,11,0),Mitarbeiter!$D51),TODAY()))-(MAX(DATE(2029,10,1),Mitarbeiter!$C51))+1),MAX(0,NETWORKDAYS(MAX(DATE(2029,10,1),Mitarbeiter!$C51),MIN(DATE(2029,11,0),IF(Mitarbeiter!$D51="",DATE(2029,11,0),Mitarbeiter!$D51),TODAY()),Einstellungen!$F$13:$F$67)))*N(Mitarbeiter!$E51)/IF(Einstellungen!$C$11="7 Tage",7,5),N('Ist-Stunden'!AY51)+(N(Krankheitstage!CJ51)+N(Krankheitstage!CV51))*N($C51))))</f>
        <v/>
      </c>
      <c r="CD51" s="76">
        <f>IF($B51="",0,IF(Einstellungen!$C$10="Ja",MAX(IF(Einstellungen!$C$11="7 Tage",MAX(0,(MIN(DATE(2029,12,0),IF(Mitarbeiter!$D51="",DATE(2029,12,0),Mitarbeiter!$D51),TODAY()))-(MAX(DATE(2029,11,1),Mitarbeiter!$C51))+1),MAX(0,NETWORKDAYS(MAX(DATE(2029,11,1),Mitarbeiter!$C51),MIN(DATE(2029,12,0),IF(Mitarbeiter!$D51="",DATE(2029,12,0),Mitarbeiter!$D51),TODAY()),Einstellungen!$F$13:$F$67)))*N(Mitarbeiter!$E51)/IF(Einstellungen!$C$11="7 Tage",7,5),N('Ist-Stunden'!AZ51)),MAX(IF(Einstellungen!$C$11="7 Tage",MAX(0,(MIN(DATE(2029,12,0),IF(Mitarbeiter!$D51="",DATE(2029,12,0),Mitarbeiter!$D51),TODAY()))-(MAX(DATE(2029,11,1),Mitarbeiter!$C51))+1),MAX(0,NETWORKDAYS(MAX(DATE(2029,11,1),Mitarbeiter!$C51),MIN(DATE(2029,12,0),IF(Mitarbeiter!$D51="",DATE(2029,12,0),Mitarbeiter!$D51),TODAY()),Einstellungen!$F$13:$F$67)))*N(Mitarbeiter!$E51)/IF(Einstellungen!$C$11="7 Tage",7,5),N('Ist-Stunden'!AZ51)+(N(Krankheitstage!CK51)+N(Krankheitstage!CW51))*N($C51))))</f>
        <v/>
      </c>
      <c r="CE51" s="76">
        <f>IF($B51="",0,IF(Einstellungen!$C$10="Ja",MAX(IF(Einstellungen!$C$11="7 Tage",MAX(0,(MIN(DATE(2029,13,0),IF(Mitarbeiter!$D51="",DATE(2029,13,0),Mitarbeiter!$D51),TODAY()))-(MAX(DATE(2029,12,1),Mitarbeiter!$C51))+1),MAX(0,NETWORKDAYS(MAX(DATE(2029,12,1),Mitarbeiter!$C51),MIN(DATE(2029,13,0),IF(Mitarbeiter!$D51="",DATE(2029,13,0),Mitarbeiter!$D51),TODAY()),Einstellungen!$F$13:$F$67)))*N(Mitarbeiter!$E51)/IF(Einstellungen!$C$11="7 Tage",7,5),N('Ist-Stunden'!BA51)),MAX(IF(Einstellungen!$C$11="7 Tage",MAX(0,(MIN(DATE(2029,13,0),IF(Mitarbeiter!$D51="",DATE(2029,13,0),Mitarbeiter!$D51),TODAY()))-(MAX(DATE(2029,12,1),Mitarbeiter!$C51))+1),MAX(0,NETWORKDAYS(MAX(DATE(2029,12,1),Mitarbeiter!$C51),MIN(DATE(2029,13,0),IF(Mitarbeiter!$D51="",DATE(2029,13,0),Mitarbeiter!$D51),TODAY()),Einstellungen!$F$13:$F$67)))*N(Mitarbeiter!$E51)/IF(Einstellungen!$C$11="7 Tage",7,5),N('Ist-Stunden'!BA51)+(N(Krankheitstage!CL51)+N(Krankheitstage!CX51))*N($C51))))</f>
        <v/>
      </c>
      <c r="CF51" s="76">
        <f>IF($B51="",0,IF(Einstellungen!$C$10="Ja",MAX(IF(Einstellungen!$C$11="7 Tage",MAX(0,(MIN(DATE(2030,2,0),IF(Mitarbeiter!$D51="",DATE(2030,2,0),Mitarbeiter!$D51),TODAY()))-(MAX(DATE(2030,1,1),Mitarbeiter!$C51))+1),MAX(0,NETWORKDAYS(MAX(DATE(2030,1,1),Mitarbeiter!$C51),MIN(DATE(2030,2,0),IF(Mitarbeiter!$D51="",DATE(2030,2,0),Mitarbeiter!$D51),TODAY()),Einstellungen!$F$13:$F$67)))*N(Mitarbeiter!$E51)/IF(Einstellungen!$C$11="7 Tage",7,5),N('Ist-Stunden'!BB51)),MAX(IF(Einstellungen!$C$11="7 Tage",MAX(0,(MIN(DATE(2030,2,0),IF(Mitarbeiter!$D51="",DATE(2030,2,0),Mitarbeiter!$D51),TODAY()))-(MAX(DATE(2030,1,1),Mitarbeiter!$C51))+1),MAX(0,NETWORKDAYS(MAX(DATE(2030,1,1),Mitarbeiter!$C51),MIN(DATE(2030,2,0),IF(Mitarbeiter!$D51="",DATE(2030,2,0),Mitarbeiter!$D51),TODAY()),Einstellungen!$F$13:$F$67)))*N(Mitarbeiter!$E51)/IF(Einstellungen!$C$11="7 Tage",7,5),N('Ist-Stunden'!BB51)+(N(Krankheitstage!CY51)+N(Krankheitstage!DK51))*N($C51))))</f>
        <v/>
      </c>
      <c r="CG51" s="76">
        <f>IF($B51="",0,IF(Einstellungen!$C$10="Ja",MAX(IF(Einstellungen!$C$11="7 Tage",MAX(0,(MIN(DATE(2030,3,0),IF(Mitarbeiter!$D51="",DATE(2030,3,0),Mitarbeiter!$D51),TODAY()))-(MAX(DATE(2030,2,1),Mitarbeiter!$C51))+1),MAX(0,NETWORKDAYS(MAX(DATE(2030,2,1),Mitarbeiter!$C51),MIN(DATE(2030,3,0),IF(Mitarbeiter!$D51="",DATE(2030,3,0),Mitarbeiter!$D51),TODAY()),Einstellungen!$F$13:$F$67)))*N(Mitarbeiter!$E51)/IF(Einstellungen!$C$11="7 Tage",7,5),N('Ist-Stunden'!BC51)),MAX(IF(Einstellungen!$C$11="7 Tage",MAX(0,(MIN(DATE(2030,3,0),IF(Mitarbeiter!$D51="",DATE(2030,3,0),Mitarbeiter!$D51),TODAY()))-(MAX(DATE(2030,2,1),Mitarbeiter!$C51))+1),MAX(0,NETWORKDAYS(MAX(DATE(2030,2,1),Mitarbeiter!$C51),MIN(DATE(2030,3,0),IF(Mitarbeiter!$D51="",DATE(2030,3,0),Mitarbeiter!$D51),TODAY()),Einstellungen!$F$13:$F$67)))*N(Mitarbeiter!$E51)/IF(Einstellungen!$C$11="7 Tage",7,5),N('Ist-Stunden'!BC51)+(N(Krankheitstage!CZ51)+N(Krankheitstage!DL51))*N($C51))))</f>
        <v/>
      </c>
      <c r="CH51" s="76">
        <f>IF($B51="",0,IF(Einstellungen!$C$10="Ja",MAX(IF(Einstellungen!$C$11="7 Tage",MAX(0,(MIN(DATE(2030,4,0),IF(Mitarbeiter!$D51="",DATE(2030,4,0),Mitarbeiter!$D51),TODAY()))-(MAX(DATE(2030,3,1),Mitarbeiter!$C51))+1),MAX(0,NETWORKDAYS(MAX(DATE(2030,3,1),Mitarbeiter!$C51),MIN(DATE(2030,4,0),IF(Mitarbeiter!$D51="",DATE(2030,4,0),Mitarbeiter!$D51),TODAY()),Einstellungen!$F$13:$F$67)))*N(Mitarbeiter!$E51)/IF(Einstellungen!$C$11="7 Tage",7,5),N('Ist-Stunden'!BD51)),MAX(IF(Einstellungen!$C$11="7 Tage",MAX(0,(MIN(DATE(2030,4,0),IF(Mitarbeiter!$D51="",DATE(2030,4,0),Mitarbeiter!$D51),TODAY()))-(MAX(DATE(2030,3,1),Mitarbeiter!$C51))+1),MAX(0,NETWORKDAYS(MAX(DATE(2030,3,1),Mitarbeiter!$C51),MIN(DATE(2030,4,0),IF(Mitarbeiter!$D51="",DATE(2030,4,0),Mitarbeiter!$D51),TODAY()),Einstellungen!$F$13:$F$67)))*N(Mitarbeiter!$E51)/IF(Einstellungen!$C$11="7 Tage",7,5),N('Ist-Stunden'!BD51)+(N(Krankheitstage!DA51)+N(Krankheitstage!DM51))*N($C51))))</f>
        <v/>
      </c>
      <c r="CI51" s="76">
        <f>IF($B51="",0,IF(Einstellungen!$C$10="Ja",MAX(IF(Einstellungen!$C$11="7 Tage",MAX(0,(MIN(DATE(2030,5,0),IF(Mitarbeiter!$D51="",DATE(2030,5,0),Mitarbeiter!$D51),TODAY()))-(MAX(DATE(2030,4,1),Mitarbeiter!$C51))+1),MAX(0,NETWORKDAYS(MAX(DATE(2030,4,1),Mitarbeiter!$C51),MIN(DATE(2030,5,0),IF(Mitarbeiter!$D51="",DATE(2030,5,0),Mitarbeiter!$D51),TODAY()),Einstellungen!$F$13:$F$67)))*N(Mitarbeiter!$E51)/IF(Einstellungen!$C$11="7 Tage",7,5),N('Ist-Stunden'!BE51)),MAX(IF(Einstellungen!$C$11="7 Tage",MAX(0,(MIN(DATE(2030,5,0),IF(Mitarbeiter!$D51="",DATE(2030,5,0),Mitarbeiter!$D51),TODAY()))-(MAX(DATE(2030,4,1),Mitarbeiter!$C51))+1),MAX(0,NETWORKDAYS(MAX(DATE(2030,4,1),Mitarbeiter!$C51),MIN(DATE(2030,5,0),IF(Mitarbeiter!$D51="",DATE(2030,5,0),Mitarbeiter!$D51),TODAY()),Einstellungen!$F$13:$F$67)))*N(Mitarbeiter!$E51)/IF(Einstellungen!$C$11="7 Tage",7,5),N('Ist-Stunden'!BE51)+(N(Krankheitstage!DB51)+N(Krankheitstage!DN51))*N($C51))))</f>
        <v/>
      </c>
      <c r="CJ51" s="76">
        <f>IF($B51="",0,IF(Einstellungen!$C$10="Ja",MAX(IF(Einstellungen!$C$11="7 Tage",MAX(0,(MIN(DATE(2030,6,0),IF(Mitarbeiter!$D51="",DATE(2030,6,0),Mitarbeiter!$D51),TODAY()))-(MAX(DATE(2030,5,1),Mitarbeiter!$C51))+1),MAX(0,NETWORKDAYS(MAX(DATE(2030,5,1),Mitarbeiter!$C51),MIN(DATE(2030,6,0),IF(Mitarbeiter!$D51="",DATE(2030,6,0),Mitarbeiter!$D51),TODAY()),Einstellungen!$F$13:$F$67)))*N(Mitarbeiter!$E51)/IF(Einstellungen!$C$11="7 Tage",7,5),N('Ist-Stunden'!BF51)),MAX(IF(Einstellungen!$C$11="7 Tage",MAX(0,(MIN(DATE(2030,6,0),IF(Mitarbeiter!$D51="",DATE(2030,6,0),Mitarbeiter!$D51),TODAY()))-(MAX(DATE(2030,5,1),Mitarbeiter!$C51))+1),MAX(0,NETWORKDAYS(MAX(DATE(2030,5,1),Mitarbeiter!$C51),MIN(DATE(2030,6,0),IF(Mitarbeiter!$D51="",DATE(2030,6,0),Mitarbeiter!$D51),TODAY()),Einstellungen!$F$13:$F$67)))*N(Mitarbeiter!$E51)/IF(Einstellungen!$C$11="7 Tage",7,5),N('Ist-Stunden'!BF51)+(N(Krankheitstage!DC51)+N(Krankheitstage!DO51))*N($C51))))</f>
        <v/>
      </c>
      <c r="CK51" s="76">
        <f>IF($B51="",0,IF(Einstellungen!$C$10="Ja",MAX(IF(Einstellungen!$C$11="7 Tage",MAX(0,(MIN(DATE(2030,7,0),IF(Mitarbeiter!$D51="",DATE(2030,7,0),Mitarbeiter!$D51),TODAY()))-(MAX(DATE(2030,6,1),Mitarbeiter!$C51))+1),MAX(0,NETWORKDAYS(MAX(DATE(2030,6,1),Mitarbeiter!$C51),MIN(DATE(2030,7,0),IF(Mitarbeiter!$D51="",DATE(2030,7,0),Mitarbeiter!$D51),TODAY()),Einstellungen!$F$13:$F$67)))*N(Mitarbeiter!$E51)/IF(Einstellungen!$C$11="7 Tage",7,5),N('Ist-Stunden'!BG51)),MAX(IF(Einstellungen!$C$11="7 Tage",MAX(0,(MIN(DATE(2030,7,0),IF(Mitarbeiter!$D51="",DATE(2030,7,0),Mitarbeiter!$D51),TODAY()))-(MAX(DATE(2030,6,1),Mitarbeiter!$C51))+1),MAX(0,NETWORKDAYS(MAX(DATE(2030,6,1),Mitarbeiter!$C51),MIN(DATE(2030,7,0),IF(Mitarbeiter!$D51="",DATE(2030,7,0),Mitarbeiter!$D51),TODAY()),Einstellungen!$F$13:$F$67)))*N(Mitarbeiter!$E51)/IF(Einstellungen!$C$11="7 Tage",7,5),N('Ist-Stunden'!BG51)+(N(Krankheitstage!DD51)+N(Krankheitstage!DP51))*N($C51))))</f>
        <v/>
      </c>
      <c r="CL51" s="76">
        <f>IF($B51="",0,IF(Einstellungen!$C$10="Ja",MAX(IF(Einstellungen!$C$11="7 Tage",MAX(0,(MIN(DATE(2030,8,0),IF(Mitarbeiter!$D51="",DATE(2030,8,0),Mitarbeiter!$D51),TODAY()))-(MAX(DATE(2030,7,1),Mitarbeiter!$C51))+1),MAX(0,NETWORKDAYS(MAX(DATE(2030,7,1),Mitarbeiter!$C51),MIN(DATE(2030,8,0),IF(Mitarbeiter!$D51="",DATE(2030,8,0),Mitarbeiter!$D51),TODAY()),Einstellungen!$F$13:$F$67)))*N(Mitarbeiter!$E51)/IF(Einstellungen!$C$11="7 Tage",7,5),N('Ist-Stunden'!BH51)),MAX(IF(Einstellungen!$C$11="7 Tage",MAX(0,(MIN(DATE(2030,8,0),IF(Mitarbeiter!$D51="",DATE(2030,8,0),Mitarbeiter!$D51),TODAY()))-(MAX(DATE(2030,7,1),Mitarbeiter!$C51))+1),MAX(0,NETWORKDAYS(MAX(DATE(2030,7,1),Mitarbeiter!$C51),MIN(DATE(2030,8,0),IF(Mitarbeiter!$D51="",DATE(2030,8,0),Mitarbeiter!$D51),TODAY()),Einstellungen!$F$13:$F$67)))*N(Mitarbeiter!$E51)/IF(Einstellungen!$C$11="7 Tage",7,5),N('Ist-Stunden'!BH51)+(N(Krankheitstage!DE51)+N(Krankheitstage!DQ51))*N($C51))))</f>
        <v/>
      </c>
      <c r="CM51" s="76">
        <f>IF($B51="",0,IF(Einstellungen!$C$10="Ja",MAX(IF(Einstellungen!$C$11="7 Tage",MAX(0,(MIN(DATE(2030,9,0),IF(Mitarbeiter!$D51="",DATE(2030,9,0),Mitarbeiter!$D51),TODAY()))-(MAX(DATE(2030,8,1),Mitarbeiter!$C51))+1),MAX(0,NETWORKDAYS(MAX(DATE(2030,8,1),Mitarbeiter!$C51),MIN(DATE(2030,9,0),IF(Mitarbeiter!$D51="",DATE(2030,9,0),Mitarbeiter!$D51),TODAY()),Einstellungen!$F$13:$F$67)))*N(Mitarbeiter!$E51)/IF(Einstellungen!$C$11="7 Tage",7,5),N('Ist-Stunden'!BI51)),MAX(IF(Einstellungen!$C$11="7 Tage",MAX(0,(MIN(DATE(2030,9,0),IF(Mitarbeiter!$D51="",DATE(2030,9,0),Mitarbeiter!$D51),TODAY()))-(MAX(DATE(2030,8,1),Mitarbeiter!$C51))+1),MAX(0,NETWORKDAYS(MAX(DATE(2030,8,1),Mitarbeiter!$C51),MIN(DATE(2030,9,0),IF(Mitarbeiter!$D51="",DATE(2030,9,0),Mitarbeiter!$D51),TODAY()),Einstellungen!$F$13:$F$67)))*N(Mitarbeiter!$E51)/IF(Einstellungen!$C$11="7 Tage",7,5),N('Ist-Stunden'!BI51)+(N(Krankheitstage!DF51)+N(Krankheitstage!DR51))*N($C51))))</f>
        <v/>
      </c>
      <c r="CN51" s="76">
        <f>IF($B51="",0,IF(Einstellungen!$C$10="Ja",MAX(IF(Einstellungen!$C$11="7 Tage",MAX(0,(MIN(DATE(2030,10,0),IF(Mitarbeiter!$D51="",DATE(2030,10,0),Mitarbeiter!$D51),TODAY()))-(MAX(DATE(2030,9,1),Mitarbeiter!$C51))+1),MAX(0,NETWORKDAYS(MAX(DATE(2030,9,1),Mitarbeiter!$C51),MIN(DATE(2030,10,0),IF(Mitarbeiter!$D51="",DATE(2030,10,0),Mitarbeiter!$D51),TODAY()),Einstellungen!$F$13:$F$67)))*N(Mitarbeiter!$E51)/IF(Einstellungen!$C$11="7 Tage",7,5),N('Ist-Stunden'!BJ51)),MAX(IF(Einstellungen!$C$11="7 Tage",MAX(0,(MIN(DATE(2030,10,0),IF(Mitarbeiter!$D51="",DATE(2030,10,0),Mitarbeiter!$D51),TODAY()))-(MAX(DATE(2030,9,1),Mitarbeiter!$C51))+1),MAX(0,NETWORKDAYS(MAX(DATE(2030,9,1),Mitarbeiter!$C51),MIN(DATE(2030,10,0),IF(Mitarbeiter!$D51="",DATE(2030,10,0),Mitarbeiter!$D51),TODAY()),Einstellungen!$F$13:$F$67)))*N(Mitarbeiter!$E51)/IF(Einstellungen!$C$11="7 Tage",7,5),N('Ist-Stunden'!BJ51)+(N(Krankheitstage!DG51)+N(Krankheitstage!DS51))*N($C51))))</f>
        <v/>
      </c>
      <c r="CO51" s="76">
        <f>IF($B51="",0,IF(Einstellungen!$C$10="Ja",MAX(IF(Einstellungen!$C$11="7 Tage",MAX(0,(MIN(DATE(2030,11,0),IF(Mitarbeiter!$D51="",DATE(2030,11,0),Mitarbeiter!$D51),TODAY()))-(MAX(DATE(2030,10,1),Mitarbeiter!$C51))+1),MAX(0,NETWORKDAYS(MAX(DATE(2030,10,1),Mitarbeiter!$C51),MIN(DATE(2030,11,0),IF(Mitarbeiter!$D51="",DATE(2030,11,0),Mitarbeiter!$D51),TODAY()),Einstellungen!$F$13:$F$67)))*N(Mitarbeiter!$E51)/IF(Einstellungen!$C$11="7 Tage",7,5),N('Ist-Stunden'!BK51)),MAX(IF(Einstellungen!$C$11="7 Tage",MAX(0,(MIN(DATE(2030,11,0),IF(Mitarbeiter!$D51="",DATE(2030,11,0),Mitarbeiter!$D51),TODAY()))-(MAX(DATE(2030,10,1),Mitarbeiter!$C51))+1),MAX(0,NETWORKDAYS(MAX(DATE(2030,10,1),Mitarbeiter!$C51),MIN(DATE(2030,11,0),IF(Mitarbeiter!$D51="",DATE(2030,11,0),Mitarbeiter!$D51),TODAY()),Einstellungen!$F$13:$F$67)))*N(Mitarbeiter!$E51)/IF(Einstellungen!$C$11="7 Tage",7,5),N('Ist-Stunden'!BK51)+(N(Krankheitstage!DH51)+N(Krankheitstage!DT51))*N($C51))))</f>
        <v/>
      </c>
      <c r="CP51" s="76">
        <f>IF($B51="",0,IF(Einstellungen!$C$10="Ja",MAX(IF(Einstellungen!$C$11="7 Tage",MAX(0,(MIN(DATE(2030,12,0),IF(Mitarbeiter!$D51="",DATE(2030,12,0),Mitarbeiter!$D51),TODAY()))-(MAX(DATE(2030,11,1),Mitarbeiter!$C51))+1),MAX(0,NETWORKDAYS(MAX(DATE(2030,11,1),Mitarbeiter!$C51),MIN(DATE(2030,12,0),IF(Mitarbeiter!$D51="",DATE(2030,12,0),Mitarbeiter!$D51),TODAY()),Einstellungen!$F$13:$F$67)))*N(Mitarbeiter!$E51)/IF(Einstellungen!$C$11="7 Tage",7,5),N('Ist-Stunden'!BL51)),MAX(IF(Einstellungen!$C$11="7 Tage",MAX(0,(MIN(DATE(2030,12,0),IF(Mitarbeiter!$D51="",DATE(2030,12,0),Mitarbeiter!$D51),TODAY()))-(MAX(DATE(2030,11,1),Mitarbeiter!$C51))+1),MAX(0,NETWORKDAYS(MAX(DATE(2030,11,1),Mitarbeiter!$C51),MIN(DATE(2030,12,0),IF(Mitarbeiter!$D51="",DATE(2030,12,0),Mitarbeiter!$D51),TODAY()),Einstellungen!$F$13:$F$67)))*N(Mitarbeiter!$E51)/IF(Einstellungen!$C$11="7 Tage",7,5),N('Ist-Stunden'!BL51)+(N(Krankheitstage!DI51)+N(Krankheitstage!DU51))*N($C51))))</f>
        <v/>
      </c>
      <c r="CQ51" s="76">
        <f>IF($B51="",0,IF(Einstellungen!$C$10="Ja",MAX(IF(Einstellungen!$C$11="7 Tage",MAX(0,(MIN(DATE(2030,13,0),IF(Mitarbeiter!$D51="",DATE(2030,13,0),Mitarbeiter!$D51),TODAY()))-(MAX(DATE(2030,12,1),Mitarbeiter!$C51))+1),MAX(0,NETWORKDAYS(MAX(DATE(2030,12,1),Mitarbeiter!$C51),MIN(DATE(2030,13,0),IF(Mitarbeiter!$D51="",DATE(2030,13,0),Mitarbeiter!$D51),TODAY()),Einstellungen!$F$13:$F$67)))*N(Mitarbeiter!$E51)/IF(Einstellungen!$C$11="7 Tage",7,5),N('Ist-Stunden'!BM51)),MAX(IF(Einstellungen!$C$11="7 Tage",MAX(0,(MIN(DATE(2030,13,0),IF(Mitarbeiter!$D51="",DATE(2030,13,0),Mitarbeiter!$D51),TODAY()))-(MAX(DATE(2030,12,1),Mitarbeiter!$C51))+1),MAX(0,NETWORKDAYS(MAX(DATE(2030,12,1),Mitarbeiter!$C51),MIN(DATE(2030,13,0),IF(Mitarbeiter!$D51="",DATE(2030,13,0),Mitarbeiter!$D51),TODAY()),Einstellungen!$F$13:$F$67)))*N(Mitarbeiter!$E51)/IF(Einstellungen!$C$11="7 Tage",7,5),N('Ist-Stunden'!BM51)+(N(Krankheitstage!DJ51)+N(Krankheitstage!DV51))*N($C51))))</f>
        <v/>
      </c>
    </row>
    <row r="52">
      <c r="A52" s="73">
        <f>IF(Mitarbeiter!B52="","",Mitarbeiter!A52)</f>
        <v/>
      </c>
      <c r="B52" s="6">
        <f>IF(Mitarbeiter!B52="","",Mitarbeiter!B52)</f>
        <v/>
      </c>
      <c r="C52" s="74">
        <f>IF(Mitarbeiter!B52="","",Mitarbeiter!F52)</f>
        <v/>
      </c>
      <c r="D52" s="75">
        <f>N(INDEX(Krankheitstage!$G52:$DV52,1,(Einstellungen!$C$3-2026)*24+1))</f>
        <v/>
      </c>
      <c r="E52" s="75">
        <f>N(INDEX(Krankheitstage!$G52:$DV52,1,(Einstellungen!$C$3-2026)*24+2))</f>
        <v/>
      </c>
      <c r="F52" s="75">
        <f>N(INDEX(Krankheitstage!$G52:$DV52,1,(Einstellungen!$C$3-2026)*24+3))</f>
        <v/>
      </c>
      <c r="G52" s="75">
        <f>N(INDEX(Krankheitstage!$G52:$DV52,1,(Einstellungen!$C$3-2026)*24+4))</f>
        <v/>
      </c>
      <c r="H52" s="75">
        <f>N(INDEX(Krankheitstage!$G52:$DV52,1,(Einstellungen!$C$3-2026)*24+5))</f>
        <v/>
      </c>
      <c r="I52" s="75">
        <f>N(INDEX(Krankheitstage!$G52:$DV52,1,(Einstellungen!$C$3-2026)*24+6))</f>
        <v/>
      </c>
      <c r="J52" s="75">
        <f>N(INDEX(Krankheitstage!$G52:$DV52,1,(Einstellungen!$C$3-2026)*24+7))</f>
        <v/>
      </c>
      <c r="K52" s="75">
        <f>N(INDEX(Krankheitstage!$G52:$DV52,1,(Einstellungen!$C$3-2026)*24+8))</f>
        <v/>
      </c>
      <c r="L52" s="75">
        <f>N(INDEX(Krankheitstage!$G52:$DV52,1,(Einstellungen!$C$3-2026)*24+9))</f>
        <v/>
      </c>
      <c r="M52" s="75">
        <f>N(INDEX(Krankheitstage!$G52:$DV52,1,(Einstellungen!$C$3-2026)*24+10))</f>
        <v/>
      </c>
      <c r="N52" s="75">
        <f>N(INDEX(Krankheitstage!$G52:$DV52,1,(Einstellungen!$C$3-2026)*24+11))</f>
        <v/>
      </c>
      <c r="O52" s="75">
        <f>N(INDEX(Krankheitstage!$G52:$DV52,1,(Einstellungen!$C$3-2026)*24+12))</f>
        <v/>
      </c>
      <c r="P52" s="75">
        <f>IF($B52="","",SUM(D52:O52))</f>
        <v/>
      </c>
      <c r="Q52" s="75">
        <f>N(INDEX(Krankheitstage!$G52:$DV52,1,(Einstellungen!$C$3-2026)*24+13))</f>
        <v/>
      </c>
      <c r="R52" s="75">
        <f>N(INDEX(Krankheitstage!$G52:$DV52,1,(Einstellungen!$C$3-2026)*24+14))</f>
        <v/>
      </c>
      <c r="S52" s="75">
        <f>N(INDEX(Krankheitstage!$G52:$DV52,1,(Einstellungen!$C$3-2026)*24+15))</f>
        <v/>
      </c>
      <c r="T52" s="75">
        <f>N(INDEX(Krankheitstage!$G52:$DV52,1,(Einstellungen!$C$3-2026)*24+16))</f>
        <v/>
      </c>
      <c r="U52" s="75">
        <f>N(INDEX(Krankheitstage!$G52:$DV52,1,(Einstellungen!$C$3-2026)*24+17))</f>
        <v/>
      </c>
      <c r="V52" s="75">
        <f>N(INDEX(Krankheitstage!$G52:$DV52,1,(Einstellungen!$C$3-2026)*24+18))</f>
        <v/>
      </c>
      <c r="W52" s="75">
        <f>N(INDEX(Krankheitstage!$G52:$DV52,1,(Einstellungen!$C$3-2026)*24+19))</f>
        <v/>
      </c>
      <c r="X52" s="75">
        <f>N(INDEX(Krankheitstage!$G52:$DV52,1,(Einstellungen!$C$3-2026)*24+20))</f>
        <v/>
      </c>
      <c r="Y52" s="75">
        <f>N(INDEX(Krankheitstage!$G52:$DV52,1,(Einstellungen!$C$3-2026)*24+21))</f>
        <v/>
      </c>
      <c r="Z52" s="75">
        <f>N(INDEX(Krankheitstage!$G52:$DV52,1,(Einstellungen!$C$3-2026)*24+22))</f>
        <v/>
      </c>
      <c r="AA52" s="75">
        <f>N(INDEX(Krankheitstage!$G52:$DV52,1,(Einstellungen!$C$3-2026)*24+23))</f>
        <v/>
      </c>
      <c r="AB52" s="75">
        <f>N(INDEX(Krankheitstage!$G52:$DV52,1,(Einstellungen!$C$3-2026)*24+24))</f>
        <v/>
      </c>
      <c r="AC52" s="75">
        <f>IF($B52="","",SUM(Q52:AB52))</f>
        <v/>
      </c>
      <c r="AD52" s="75">
        <f>IF($B52="","",SUM(P52,AC52))</f>
        <v/>
      </c>
      <c r="AE52" s="76">
        <f>IF($B52="","",AD52*N(C52))</f>
        <v/>
      </c>
      <c r="AF52" s="75">
        <f>IF($B52="","",Krankheitstage!E52)</f>
        <v/>
      </c>
      <c r="AG52" s="76">
        <f>IF($B52="","",AF52*N(C52))</f>
        <v/>
      </c>
      <c r="AH52" s="76">
        <f>IF($B52="","",INDEX($AJ52:$CQ52,1,(Einstellungen!$C$3-2026)*12+1)+INDEX($AJ52:$CQ52,1,(Einstellungen!$C$3-2026)*12+2)+INDEX($AJ52:$CQ52,1,(Einstellungen!$C$3-2026)*12+3)+INDEX($AJ52:$CQ52,1,(Einstellungen!$C$3-2026)*12+4)+INDEX($AJ52:$CQ52,1,(Einstellungen!$C$3-2026)*12+5)+INDEX($AJ52:$CQ52,1,(Einstellungen!$C$3-2026)*12+6)+INDEX($AJ52:$CQ52,1,(Einstellungen!$C$3-2026)*12+7)+INDEX($AJ52:$CQ52,1,(Einstellungen!$C$3-2026)*12+8)+INDEX($AJ52:$CQ52,1,(Einstellungen!$C$3-2026)*12+9)+INDEX($AJ52:$CQ52,1,(Einstellungen!$C$3-2026)*12+10)+INDEX($AJ52:$CQ52,1,(Einstellungen!$C$3-2026)*12+11)+INDEX($AJ52:$CQ52,1,(Einstellungen!$C$3-2026)*12+12))</f>
        <v/>
      </c>
      <c r="AI52" s="76">
        <f>IF($B52="","",SUM($AJ52:$CQ52))</f>
        <v/>
      </c>
      <c r="AJ52" s="76">
        <f>IF($B52="",0,IF(Einstellungen!$C$10="Ja",MAX(IF(Einstellungen!$C$11="7 Tage",MAX(0,(MIN(DATE(2026,2,0),IF(Mitarbeiter!$D52="",DATE(2026,2,0),Mitarbeiter!$D52),TODAY()))-(MAX(DATE(2026,1,1),Mitarbeiter!$C52))+1),MAX(0,NETWORKDAYS(MAX(DATE(2026,1,1),Mitarbeiter!$C52),MIN(DATE(2026,2,0),IF(Mitarbeiter!$D52="",DATE(2026,2,0),Mitarbeiter!$D52),TODAY()),Einstellungen!$F$13:$F$67)))*N(Mitarbeiter!$E52)/IF(Einstellungen!$C$11="7 Tage",7,5),N('Ist-Stunden'!F52)),MAX(IF(Einstellungen!$C$11="7 Tage",MAX(0,(MIN(DATE(2026,2,0),IF(Mitarbeiter!$D52="",DATE(2026,2,0),Mitarbeiter!$D52),TODAY()))-(MAX(DATE(2026,1,1),Mitarbeiter!$C52))+1),MAX(0,NETWORKDAYS(MAX(DATE(2026,1,1),Mitarbeiter!$C52),MIN(DATE(2026,2,0),IF(Mitarbeiter!$D52="",DATE(2026,2,0),Mitarbeiter!$D52),TODAY()),Einstellungen!$F$13:$F$67)))*N(Mitarbeiter!$E52)/IF(Einstellungen!$C$11="7 Tage",7,5),N('Ist-Stunden'!F52)+(N(Krankheitstage!G52)+N(Krankheitstage!S52))*N($C52))))</f>
        <v/>
      </c>
      <c r="AK52" s="76">
        <f>IF($B52="",0,IF(Einstellungen!$C$10="Ja",MAX(IF(Einstellungen!$C$11="7 Tage",MAX(0,(MIN(DATE(2026,3,0),IF(Mitarbeiter!$D52="",DATE(2026,3,0),Mitarbeiter!$D52),TODAY()))-(MAX(DATE(2026,2,1),Mitarbeiter!$C52))+1),MAX(0,NETWORKDAYS(MAX(DATE(2026,2,1),Mitarbeiter!$C52),MIN(DATE(2026,3,0),IF(Mitarbeiter!$D52="",DATE(2026,3,0),Mitarbeiter!$D52),TODAY()),Einstellungen!$F$13:$F$67)))*N(Mitarbeiter!$E52)/IF(Einstellungen!$C$11="7 Tage",7,5),N('Ist-Stunden'!G52)),MAX(IF(Einstellungen!$C$11="7 Tage",MAX(0,(MIN(DATE(2026,3,0),IF(Mitarbeiter!$D52="",DATE(2026,3,0),Mitarbeiter!$D52),TODAY()))-(MAX(DATE(2026,2,1),Mitarbeiter!$C52))+1),MAX(0,NETWORKDAYS(MAX(DATE(2026,2,1),Mitarbeiter!$C52),MIN(DATE(2026,3,0),IF(Mitarbeiter!$D52="",DATE(2026,3,0),Mitarbeiter!$D52),TODAY()),Einstellungen!$F$13:$F$67)))*N(Mitarbeiter!$E52)/IF(Einstellungen!$C$11="7 Tage",7,5),N('Ist-Stunden'!G52)+(N(Krankheitstage!H52)+N(Krankheitstage!T52))*N($C52))))</f>
        <v/>
      </c>
      <c r="AL52" s="76">
        <f>IF($B52="",0,IF(Einstellungen!$C$10="Ja",MAX(IF(Einstellungen!$C$11="7 Tage",MAX(0,(MIN(DATE(2026,4,0),IF(Mitarbeiter!$D52="",DATE(2026,4,0),Mitarbeiter!$D52),TODAY()))-(MAX(DATE(2026,3,1),Mitarbeiter!$C52))+1),MAX(0,NETWORKDAYS(MAX(DATE(2026,3,1),Mitarbeiter!$C52),MIN(DATE(2026,4,0),IF(Mitarbeiter!$D52="",DATE(2026,4,0),Mitarbeiter!$D52),TODAY()),Einstellungen!$F$13:$F$67)))*N(Mitarbeiter!$E52)/IF(Einstellungen!$C$11="7 Tage",7,5),N('Ist-Stunden'!H52)),MAX(IF(Einstellungen!$C$11="7 Tage",MAX(0,(MIN(DATE(2026,4,0),IF(Mitarbeiter!$D52="",DATE(2026,4,0),Mitarbeiter!$D52),TODAY()))-(MAX(DATE(2026,3,1),Mitarbeiter!$C52))+1),MAX(0,NETWORKDAYS(MAX(DATE(2026,3,1),Mitarbeiter!$C52),MIN(DATE(2026,4,0),IF(Mitarbeiter!$D52="",DATE(2026,4,0),Mitarbeiter!$D52),TODAY()),Einstellungen!$F$13:$F$67)))*N(Mitarbeiter!$E52)/IF(Einstellungen!$C$11="7 Tage",7,5),N('Ist-Stunden'!H52)+(N(Krankheitstage!I52)+N(Krankheitstage!U52))*N($C52))))</f>
        <v/>
      </c>
      <c r="AM52" s="76">
        <f>IF($B52="",0,IF(Einstellungen!$C$10="Ja",MAX(IF(Einstellungen!$C$11="7 Tage",MAX(0,(MIN(DATE(2026,5,0),IF(Mitarbeiter!$D52="",DATE(2026,5,0),Mitarbeiter!$D52),TODAY()))-(MAX(DATE(2026,4,1),Mitarbeiter!$C52))+1),MAX(0,NETWORKDAYS(MAX(DATE(2026,4,1),Mitarbeiter!$C52),MIN(DATE(2026,5,0),IF(Mitarbeiter!$D52="",DATE(2026,5,0),Mitarbeiter!$D52),TODAY()),Einstellungen!$F$13:$F$67)))*N(Mitarbeiter!$E52)/IF(Einstellungen!$C$11="7 Tage",7,5),N('Ist-Stunden'!I52)),MAX(IF(Einstellungen!$C$11="7 Tage",MAX(0,(MIN(DATE(2026,5,0),IF(Mitarbeiter!$D52="",DATE(2026,5,0),Mitarbeiter!$D52),TODAY()))-(MAX(DATE(2026,4,1),Mitarbeiter!$C52))+1),MAX(0,NETWORKDAYS(MAX(DATE(2026,4,1),Mitarbeiter!$C52),MIN(DATE(2026,5,0),IF(Mitarbeiter!$D52="",DATE(2026,5,0),Mitarbeiter!$D52),TODAY()),Einstellungen!$F$13:$F$67)))*N(Mitarbeiter!$E52)/IF(Einstellungen!$C$11="7 Tage",7,5),N('Ist-Stunden'!I52)+(N(Krankheitstage!J52)+N(Krankheitstage!V52))*N($C52))))</f>
        <v/>
      </c>
      <c r="AN52" s="76">
        <f>IF($B52="",0,IF(Einstellungen!$C$10="Ja",MAX(IF(Einstellungen!$C$11="7 Tage",MAX(0,(MIN(DATE(2026,6,0),IF(Mitarbeiter!$D52="",DATE(2026,6,0),Mitarbeiter!$D52),TODAY()))-(MAX(DATE(2026,5,1),Mitarbeiter!$C52))+1),MAX(0,NETWORKDAYS(MAX(DATE(2026,5,1),Mitarbeiter!$C52),MIN(DATE(2026,6,0),IF(Mitarbeiter!$D52="",DATE(2026,6,0),Mitarbeiter!$D52),TODAY()),Einstellungen!$F$13:$F$67)))*N(Mitarbeiter!$E52)/IF(Einstellungen!$C$11="7 Tage",7,5),N('Ist-Stunden'!J52)),MAX(IF(Einstellungen!$C$11="7 Tage",MAX(0,(MIN(DATE(2026,6,0),IF(Mitarbeiter!$D52="",DATE(2026,6,0),Mitarbeiter!$D52),TODAY()))-(MAX(DATE(2026,5,1),Mitarbeiter!$C52))+1),MAX(0,NETWORKDAYS(MAX(DATE(2026,5,1),Mitarbeiter!$C52),MIN(DATE(2026,6,0),IF(Mitarbeiter!$D52="",DATE(2026,6,0),Mitarbeiter!$D52),TODAY()),Einstellungen!$F$13:$F$67)))*N(Mitarbeiter!$E52)/IF(Einstellungen!$C$11="7 Tage",7,5),N('Ist-Stunden'!J52)+(N(Krankheitstage!K52)+N(Krankheitstage!W52))*N($C52))))</f>
        <v/>
      </c>
      <c r="AO52" s="76">
        <f>IF($B52="",0,IF(Einstellungen!$C$10="Ja",MAX(IF(Einstellungen!$C$11="7 Tage",MAX(0,(MIN(DATE(2026,7,0),IF(Mitarbeiter!$D52="",DATE(2026,7,0),Mitarbeiter!$D52),TODAY()))-(MAX(DATE(2026,6,1),Mitarbeiter!$C52))+1),MAX(0,NETWORKDAYS(MAX(DATE(2026,6,1),Mitarbeiter!$C52),MIN(DATE(2026,7,0),IF(Mitarbeiter!$D52="",DATE(2026,7,0),Mitarbeiter!$D52),TODAY()),Einstellungen!$F$13:$F$67)))*N(Mitarbeiter!$E52)/IF(Einstellungen!$C$11="7 Tage",7,5),N('Ist-Stunden'!K52)),MAX(IF(Einstellungen!$C$11="7 Tage",MAX(0,(MIN(DATE(2026,7,0),IF(Mitarbeiter!$D52="",DATE(2026,7,0),Mitarbeiter!$D52),TODAY()))-(MAX(DATE(2026,6,1),Mitarbeiter!$C52))+1),MAX(0,NETWORKDAYS(MAX(DATE(2026,6,1),Mitarbeiter!$C52),MIN(DATE(2026,7,0),IF(Mitarbeiter!$D52="",DATE(2026,7,0),Mitarbeiter!$D52),TODAY()),Einstellungen!$F$13:$F$67)))*N(Mitarbeiter!$E52)/IF(Einstellungen!$C$11="7 Tage",7,5),N('Ist-Stunden'!K52)+(N(Krankheitstage!L52)+N(Krankheitstage!X52))*N($C52))))</f>
        <v/>
      </c>
      <c r="AP52" s="76">
        <f>IF($B52="",0,IF(Einstellungen!$C$10="Ja",MAX(IF(Einstellungen!$C$11="7 Tage",MAX(0,(MIN(DATE(2026,8,0),IF(Mitarbeiter!$D52="",DATE(2026,8,0),Mitarbeiter!$D52),TODAY()))-(MAX(DATE(2026,7,1),Mitarbeiter!$C52))+1),MAX(0,NETWORKDAYS(MAX(DATE(2026,7,1),Mitarbeiter!$C52),MIN(DATE(2026,8,0),IF(Mitarbeiter!$D52="",DATE(2026,8,0),Mitarbeiter!$D52),TODAY()),Einstellungen!$F$13:$F$67)))*N(Mitarbeiter!$E52)/IF(Einstellungen!$C$11="7 Tage",7,5),N('Ist-Stunden'!L52)),MAX(IF(Einstellungen!$C$11="7 Tage",MAX(0,(MIN(DATE(2026,8,0),IF(Mitarbeiter!$D52="",DATE(2026,8,0),Mitarbeiter!$D52),TODAY()))-(MAX(DATE(2026,7,1),Mitarbeiter!$C52))+1),MAX(0,NETWORKDAYS(MAX(DATE(2026,7,1),Mitarbeiter!$C52),MIN(DATE(2026,8,0),IF(Mitarbeiter!$D52="",DATE(2026,8,0),Mitarbeiter!$D52),TODAY()),Einstellungen!$F$13:$F$67)))*N(Mitarbeiter!$E52)/IF(Einstellungen!$C$11="7 Tage",7,5),N('Ist-Stunden'!L52)+(N(Krankheitstage!M52)+N(Krankheitstage!Y52))*N($C52))))</f>
        <v/>
      </c>
      <c r="AQ52" s="76">
        <f>IF($B52="",0,IF(Einstellungen!$C$10="Ja",MAX(IF(Einstellungen!$C$11="7 Tage",MAX(0,(MIN(DATE(2026,9,0),IF(Mitarbeiter!$D52="",DATE(2026,9,0),Mitarbeiter!$D52),TODAY()))-(MAX(DATE(2026,8,1),Mitarbeiter!$C52))+1),MAX(0,NETWORKDAYS(MAX(DATE(2026,8,1),Mitarbeiter!$C52),MIN(DATE(2026,9,0),IF(Mitarbeiter!$D52="",DATE(2026,9,0),Mitarbeiter!$D52),TODAY()),Einstellungen!$F$13:$F$67)))*N(Mitarbeiter!$E52)/IF(Einstellungen!$C$11="7 Tage",7,5),N('Ist-Stunden'!M52)),MAX(IF(Einstellungen!$C$11="7 Tage",MAX(0,(MIN(DATE(2026,9,0),IF(Mitarbeiter!$D52="",DATE(2026,9,0),Mitarbeiter!$D52),TODAY()))-(MAX(DATE(2026,8,1),Mitarbeiter!$C52))+1),MAX(0,NETWORKDAYS(MAX(DATE(2026,8,1),Mitarbeiter!$C52),MIN(DATE(2026,9,0),IF(Mitarbeiter!$D52="",DATE(2026,9,0),Mitarbeiter!$D52),TODAY()),Einstellungen!$F$13:$F$67)))*N(Mitarbeiter!$E52)/IF(Einstellungen!$C$11="7 Tage",7,5),N('Ist-Stunden'!M52)+(N(Krankheitstage!N52)+N(Krankheitstage!Z52))*N($C52))))</f>
        <v/>
      </c>
      <c r="AR52" s="76">
        <f>IF($B52="",0,IF(Einstellungen!$C$10="Ja",MAX(IF(Einstellungen!$C$11="7 Tage",MAX(0,(MIN(DATE(2026,10,0),IF(Mitarbeiter!$D52="",DATE(2026,10,0),Mitarbeiter!$D52),TODAY()))-(MAX(DATE(2026,9,1),Mitarbeiter!$C52))+1),MAX(0,NETWORKDAYS(MAX(DATE(2026,9,1),Mitarbeiter!$C52),MIN(DATE(2026,10,0),IF(Mitarbeiter!$D52="",DATE(2026,10,0),Mitarbeiter!$D52),TODAY()),Einstellungen!$F$13:$F$67)))*N(Mitarbeiter!$E52)/IF(Einstellungen!$C$11="7 Tage",7,5),N('Ist-Stunden'!N52)),MAX(IF(Einstellungen!$C$11="7 Tage",MAX(0,(MIN(DATE(2026,10,0),IF(Mitarbeiter!$D52="",DATE(2026,10,0),Mitarbeiter!$D52),TODAY()))-(MAX(DATE(2026,9,1),Mitarbeiter!$C52))+1),MAX(0,NETWORKDAYS(MAX(DATE(2026,9,1),Mitarbeiter!$C52),MIN(DATE(2026,10,0),IF(Mitarbeiter!$D52="",DATE(2026,10,0),Mitarbeiter!$D52),TODAY()),Einstellungen!$F$13:$F$67)))*N(Mitarbeiter!$E52)/IF(Einstellungen!$C$11="7 Tage",7,5),N('Ist-Stunden'!N52)+(N(Krankheitstage!O52)+N(Krankheitstage!AA52))*N($C52))))</f>
        <v/>
      </c>
      <c r="AS52" s="76">
        <f>IF($B52="",0,IF(Einstellungen!$C$10="Ja",MAX(IF(Einstellungen!$C$11="7 Tage",MAX(0,(MIN(DATE(2026,11,0),IF(Mitarbeiter!$D52="",DATE(2026,11,0),Mitarbeiter!$D52),TODAY()))-(MAX(DATE(2026,10,1),Mitarbeiter!$C52))+1),MAX(0,NETWORKDAYS(MAX(DATE(2026,10,1),Mitarbeiter!$C52),MIN(DATE(2026,11,0),IF(Mitarbeiter!$D52="",DATE(2026,11,0),Mitarbeiter!$D52),TODAY()),Einstellungen!$F$13:$F$67)))*N(Mitarbeiter!$E52)/IF(Einstellungen!$C$11="7 Tage",7,5),N('Ist-Stunden'!O52)),MAX(IF(Einstellungen!$C$11="7 Tage",MAX(0,(MIN(DATE(2026,11,0),IF(Mitarbeiter!$D52="",DATE(2026,11,0),Mitarbeiter!$D52),TODAY()))-(MAX(DATE(2026,10,1),Mitarbeiter!$C52))+1),MAX(0,NETWORKDAYS(MAX(DATE(2026,10,1),Mitarbeiter!$C52),MIN(DATE(2026,11,0),IF(Mitarbeiter!$D52="",DATE(2026,11,0),Mitarbeiter!$D52),TODAY()),Einstellungen!$F$13:$F$67)))*N(Mitarbeiter!$E52)/IF(Einstellungen!$C$11="7 Tage",7,5),N('Ist-Stunden'!O52)+(N(Krankheitstage!P52)+N(Krankheitstage!AB52))*N($C52))))</f>
        <v/>
      </c>
      <c r="AT52" s="76">
        <f>IF($B52="",0,IF(Einstellungen!$C$10="Ja",MAX(IF(Einstellungen!$C$11="7 Tage",MAX(0,(MIN(DATE(2026,12,0),IF(Mitarbeiter!$D52="",DATE(2026,12,0),Mitarbeiter!$D52),TODAY()))-(MAX(DATE(2026,11,1),Mitarbeiter!$C52))+1),MAX(0,NETWORKDAYS(MAX(DATE(2026,11,1),Mitarbeiter!$C52),MIN(DATE(2026,12,0),IF(Mitarbeiter!$D52="",DATE(2026,12,0),Mitarbeiter!$D52),TODAY()),Einstellungen!$F$13:$F$67)))*N(Mitarbeiter!$E52)/IF(Einstellungen!$C$11="7 Tage",7,5),N('Ist-Stunden'!P52)),MAX(IF(Einstellungen!$C$11="7 Tage",MAX(0,(MIN(DATE(2026,12,0),IF(Mitarbeiter!$D52="",DATE(2026,12,0),Mitarbeiter!$D52),TODAY()))-(MAX(DATE(2026,11,1),Mitarbeiter!$C52))+1),MAX(0,NETWORKDAYS(MAX(DATE(2026,11,1),Mitarbeiter!$C52),MIN(DATE(2026,12,0),IF(Mitarbeiter!$D52="",DATE(2026,12,0),Mitarbeiter!$D52),TODAY()),Einstellungen!$F$13:$F$67)))*N(Mitarbeiter!$E52)/IF(Einstellungen!$C$11="7 Tage",7,5),N('Ist-Stunden'!P52)+(N(Krankheitstage!Q52)+N(Krankheitstage!AC52))*N($C52))))</f>
        <v/>
      </c>
      <c r="AU52" s="76">
        <f>IF($B52="",0,IF(Einstellungen!$C$10="Ja",MAX(IF(Einstellungen!$C$11="7 Tage",MAX(0,(MIN(DATE(2026,13,0),IF(Mitarbeiter!$D52="",DATE(2026,13,0),Mitarbeiter!$D52),TODAY()))-(MAX(DATE(2026,12,1),Mitarbeiter!$C52))+1),MAX(0,NETWORKDAYS(MAX(DATE(2026,12,1),Mitarbeiter!$C52),MIN(DATE(2026,13,0),IF(Mitarbeiter!$D52="",DATE(2026,13,0),Mitarbeiter!$D52),TODAY()),Einstellungen!$F$13:$F$67)))*N(Mitarbeiter!$E52)/IF(Einstellungen!$C$11="7 Tage",7,5),N('Ist-Stunden'!Q52)),MAX(IF(Einstellungen!$C$11="7 Tage",MAX(0,(MIN(DATE(2026,13,0),IF(Mitarbeiter!$D52="",DATE(2026,13,0),Mitarbeiter!$D52),TODAY()))-(MAX(DATE(2026,12,1),Mitarbeiter!$C52))+1),MAX(0,NETWORKDAYS(MAX(DATE(2026,12,1),Mitarbeiter!$C52),MIN(DATE(2026,13,0),IF(Mitarbeiter!$D52="",DATE(2026,13,0),Mitarbeiter!$D52),TODAY()),Einstellungen!$F$13:$F$67)))*N(Mitarbeiter!$E52)/IF(Einstellungen!$C$11="7 Tage",7,5),N('Ist-Stunden'!Q52)+(N(Krankheitstage!R52)+N(Krankheitstage!AD52))*N($C52))))</f>
        <v/>
      </c>
      <c r="AV52" s="76">
        <f>IF($B52="",0,IF(Einstellungen!$C$10="Ja",MAX(IF(Einstellungen!$C$11="7 Tage",MAX(0,(MIN(DATE(2027,2,0),IF(Mitarbeiter!$D52="",DATE(2027,2,0),Mitarbeiter!$D52),TODAY()))-(MAX(DATE(2027,1,1),Mitarbeiter!$C52))+1),MAX(0,NETWORKDAYS(MAX(DATE(2027,1,1),Mitarbeiter!$C52),MIN(DATE(2027,2,0),IF(Mitarbeiter!$D52="",DATE(2027,2,0),Mitarbeiter!$D52),TODAY()),Einstellungen!$F$13:$F$67)))*N(Mitarbeiter!$E52)/IF(Einstellungen!$C$11="7 Tage",7,5),N('Ist-Stunden'!R52)),MAX(IF(Einstellungen!$C$11="7 Tage",MAX(0,(MIN(DATE(2027,2,0),IF(Mitarbeiter!$D52="",DATE(2027,2,0),Mitarbeiter!$D52),TODAY()))-(MAX(DATE(2027,1,1),Mitarbeiter!$C52))+1),MAX(0,NETWORKDAYS(MAX(DATE(2027,1,1),Mitarbeiter!$C52),MIN(DATE(2027,2,0),IF(Mitarbeiter!$D52="",DATE(2027,2,0),Mitarbeiter!$D52),TODAY()),Einstellungen!$F$13:$F$67)))*N(Mitarbeiter!$E52)/IF(Einstellungen!$C$11="7 Tage",7,5),N('Ist-Stunden'!R52)+(N(Krankheitstage!AE52)+N(Krankheitstage!AQ52))*N($C52))))</f>
        <v/>
      </c>
      <c r="AW52" s="76">
        <f>IF($B52="",0,IF(Einstellungen!$C$10="Ja",MAX(IF(Einstellungen!$C$11="7 Tage",MAX(0,(MIN(DATE(2027,3,0),IF(Mitarbeiter!$D52="",DATE(2027,3,0),Mitarbeiter!$D52),TODAY()))-(MAX(DATE(2027,2,1),Mitarbeiter!$C52))+1),MAX(0,NETWORKDAYS(MAX(DATE(2027,2,1),Mitarbeiter!$C52),MIN(DATE(2027,3,0),IF(Mitarbeiter!$D52="",DATE(2027,3,0),Mitarbeiter!$D52),TODAY()),Einstellungen!$F$13:$F$67)))*N(Mitarbeiter!$E52)/IF(Einstellungen!$C$11="7 Tage",7,5),N('Ist-Stunden'!S52)),MAX(IF(Einstellungen!$C$11="7 Tage",MAX(0,(MIN(DATE(2027,3,0),IF(Mitarbeiter!$D52="",DATE(2027,3,0),Mitarbeiter!$D52),TODAY()))-(MAX(DATE(2027,2,1),Mitarbeiter!$C52))+1),MAX(0,NETWORKDAYS(MAX(DATE(2027,2,1),Mitarbeiter!$C52),MIN(DATE(2027,3,0),IF(Mitarbeiter!$D52="",DATE(2027,3,0),Mitarbeiter!$D52),TODAY()),Einstellungen!$F$13:$F$67)))*N(Mitarbeiter!$E52)/IF(Einstellungen!$C$11="7 Tage",7,5),N('Ist-Stunden'!S52)+(N(Krankheitstage!AF52)+N(Krankheitstage!AR52))*N($C52))))</f>
        <v/>
      </c>
      <c r="AX52" s="76">
        <f>IF($B52="",0,IF(Einstellungen!$C$10="Ja",MAX(IF(Einstellungen!$C$11="7 Tage",MAX(0,(MIN(DATE(2027,4,0),IF(Mitarbeiter!$D52="",DATE(2027,4,0),Mitarbeiter!$D52),TODAY()))-(MAX(DATE(2027,3,1),Mitarbeiter!$C52))+1),MAX(0,NETWORKDAYS(MAX(DATE(2027,3,1),Mitarbeiter!$C52),MIN(DATE(2027,4,0),IF(Mitarbeiter!$D52="",DATE(2027,4,0),Mitarbeiter!$D52),TODAY()),Einstellungen!$F$13:$F$67)))*N(Mitarbeiter!$E52)/IF(Einstellungen!$C$11="7 Tage",7,5),N('Ist-Stunden'!T52)),MAX(IF(Einstellungen!$C$11="7 Tage",MAX(0,(MIN(DATE(2027,4,0),IF(Mitarbeiter!$D52="",DATE(2027,4,0),Mitarbeiter!$D52),TODAY()))-(MAX(DATE(2027,3,1),Mitarbeiter!$C52))+1),MAX(0,NETWORKDAYS(MAX(DATE(2027,3,1),Mitarbeiter!$C52),MIN(DATE(2027,4,0),IF(Mitarbeiter!$D52="",DATE(2027,4,0),Mitarbeiter!$D52),TODAY()),Einstellungen!$F$13:$F$67)))*N(Mitarbeiter!$E52)/IF(Einstellungen!$C$11="7 Tage",7,5),N('Ist-Stunden'!T52)+(N(Krankheitstage!AG52)+N(Krankheitstage!AS52))*N($C52))))</f>
        <v/>
      </c>
      <c r="AY52" s="76">
        <f>IF($B52="",0,IF(Einstellungen!$C$10="Ja",MAX(IF(Einstellungen!$C$11="7 Tage",MAX(0,(MIN(DATE(2027,5,0),IF(Mitarbeiter!$D52="",DATE(2027,5,0),Mitarbeiter!$D52),TODAY()))-(MAX(DATE(2027,4,1),Mitarbeiter!$C52))+1),MAX(0,NETWORKDAYS(MAX(DATE(2027,4,1),Mitarbeiter!$C52),MIN(DATE(2027,5,0),IF(Mitarbeiter!$D52="",DATE(2027,5,0),Mitarbeiter!$D52),TODAY()),Einstellungen!$F$13:$F$67)))*N(Mitarbeiter!$E52)/IF(Einstellungen!$C$11="7 Tage",7,5),N('Ist-Stunden'!U52)),MAX(IF(Einstellungen!$C$11="7 Tage",MAX(0,(MIN(DATE(2027,5,0),IF(Mitarbeiter!$D52="",DATE(2027,5,0),Mitarbeiter!$D52),TODAY()))-(MAX(DATE(2027,4,1),Mitarbeiter!$C52))+1),MAX(0,NETWORKDAYS(MAX(DATE(2027,4,1),Mitarbeiter!$C52),MIN(DATE(2027,5,0),IF(Mitarbeiter!$D52="",DATE(2027,5,0),Mitarbeiter!$D52),TODAY()),Einstellungen!$F$13:$F$67)))*N(Mitarbeiter!$E52)/IF(Einstellungen!$C$11="7 Tage",7,5),N('Ist-Stunden'!U52)+(N(Krankheitstage!AH52)+N(Krankheitstage!AT52))*N($C52))))</f>
        <v/>
      </c>
      <c r="AZ52" s="76">
        <f>IF($B52="",0,IF(Einstellungen!$C$10="Ja",MAX(IF(Einstellungen!$C$11="7 Tage",MAX(0,(MIN(DATE(2027,6,0),IF(Mitarbeiter!$D52="",DATE(2027,6,0),Mitarbeiter!$D52),TODAY()))-(MAX(DATE(2027,5,1),Mitarbeiter!$C52))+1),MAX(0,NETWORKDAYS(MAX(DATE(2027,5,1),Mitarbeiter!$C52),MIN(DATE(2027,6,0),IF(Mitarbeiter!$D52="",DATE(2027,6,0),Mitarbeiter!$D52),TODAY()),Einstellungen!$F$13:$F$67)))*N(Mitarbeiter!$E52)/IF(Einstellungen!$C$11="7 Tage",7,5),N('Ist-Stunden'!V52)),MAX(IF(Einstellungen!$C$11="7 Tage",MAX(0,(MIN(DATE(2027,6,0),IF(Mitarbeiter!$D52="",DATE(2027,6,0),Mitarbeiter!$D52),TODAY()))-(MAX(DATE(2027,5,1),Mitarbeiter!$C52))+1),MAX(0,NETWORKDAYS(MAX(DATE(2027,5,1),Mitarbeiter!$C52),MIN(DATE(2027,6,0),IF(Mitarbeiter!$D52="",DATE(2027,6,0),Mitarbeiter!$D52),TODAY()),Einstellungen!$F$13:$F$67)))*N(Mitarbeiter!$E52)/IF(Einstellungen!$C$11="7 Tage",7,5),N('Ist-Stunden'!V52)+(N(Krankheitstage!AI52)+N(Krankheitstage!AU52))*N($C52))))</f>
        <v/>
      </c>
      <c r="BA52" s="76">
        <f>IF($B52="",0,IF(Einstellungen!$C$10="Ja",MAX(IF(Einstellungen!$C$11="7 Tage",MAX(0,(MIN(DATE(2027,7,0),IF(Mitarbeiter!$D52="",DATE(2027,7,0),Mitarbeiter!$D52),TODAY()))-(MAX(DATE(2027,6,1),Mitarbeiter!$C52))+1),MAX(0,NETWORKDAYS(MAX(DATE(2027,6,1),Mitarbeiter!$C52),MIN(DATE(2027,7,0),IF(Mitarbeiter!$D52="",DATE(2027,7,0),Mitarbeiter!$D52),TODAY()),Einstellungen!$F$13:$F$67)))*N(Mitarbeiter!$E52)/IF(Einstellungen!$C$11="7 Tage",7,5),N('Ist-Stunden'!W52)),MAX(IF(Einstellungen!$C$11="7 Tage",MAX(0,(MIN(DATE(2027,7,0),IF(Mitarbeiter!$D52="",DATE(2027,7,0),Mitarbeiter!$D52),TODAY()))-(MAX(DATE(2027,6,1),Mitarbeiter!$C52))+1),MAX(0,NETWORKDAYS(MAX(DATE(2027,6,1),Mitarbeiter!$C52),MIN(DATE(2027,7,0),IF(Mitarbeiter!$D52="",DATE(2027,7,0),Mitarbeiter!$D52),TODAY()),Einstellungen!$F$13:$F$67)))*N(Mitarbeiter!$E52)/IF(Einstellungen!$C$11="7 Tage",7,5),N('Ist-Stunden'!W52)+(N(Krankheitstage!AJ52)+N(Krankheitstage!AV52))*N($C52))))</f>
        <v/>
      </c>
      <c r="BB52" s="76">
        <f>IF($B52="",0,IF(Einstellungen!$C$10="Ja",MAX(IF(Einstellungen!$C$11="7 Tage",MAX(0,(MIN(DATE(2027,8,0),IF(Mitarbeiter!$D52="",DATE(2027,8,0),Mitarbeiter!$D52),TODAY()))-(MAX(DATE(2027,7,1),Mitarbeiter!$C52))+1),MAX(0,NETWORKDAYS(MAX(DATE(2027,7,1),Mitarbeiter!$C52),MIN(DATE(2027,8,0),IF(Mitarbeiter!$D52="",DATE(2027,8,0),Mitarbeiter!$D52),TODAY()),Einstellungen!$F$13:$F$67)))*N(Mitarbeiter!$E52)/IF(Einstellungen!$C$11="7 Tage",7,5),N('Ist-Stunden'!X52)),MAX(IF(Einstellungen!$C$11="7 Tage",MAX(0,(MIN(DATE(2027,8,0),IF(Mitarbeiter!$D52="",DATE(2027,8,0),Mitarbeiter!$D52),TODAY()))-(MAX(DATE(2027,7,1),Mitarbeiter!$C52))+1),MAX(0,NETWORKDAYS(MAX(DATE(2027,7,1),Mitarbeiter!$C52),MIN(DATE(2027,8,0),IF(Mitarbeiter!$D52="",DATE(2027,8,0),Mitarbeiter!$D52),TODAY()),Einstellungen!$F$13:$F$67)))*N(Mitarbeiter!$E52)/IF(Einstellungen!$C$11="7 Tage",7,5),N('Ist-Stunden'!X52)+(N(Krankheitstage!AK52)+N(Krankheitstage!AW52))*N($C52))))</f>
        <v/>
      </c>
      <c r="BC52" s="76">
        <f>IF($B52="",0,IF(Einstellungen!$C$10="Ja",MAX(IF(Einstellungen!$C$11="7 Tage",MAX(0,(MIN(DATE(2027,9,0),IF(Mitarbeiter!$D52="",DATE(2027,9,0),Mitarbeiter!$D52),TODAY()))-(MAX(DATE(2027,8,1),Mitarbeiter!$C52))+1),MAX(0,NETWORKDAYS(MAX(DATE(2027,8,1),Mitarbeiter!$C52),MIN(DATE(2027,9,0),IF(Mitarbeiter!$D52="",DATE(2027,9,0),Mitarbeiter!$D52),TODAY()),Einstellungen!$F$13:$F$67)))*N(Mitarbeiter!$E52)/IF(Einstellungen!$C$11="7 Tage",7,5),N('Ist-Stunden'!Y52)),MAX(IF(Einstellungen!$C$11="7 Tage",MAX(0,(MIN(DATE(2027,9,0),IF(Mitarbeiter!$D52="",DATE(2027,9,0),Mitarbeiter!$D52),TODAY()))-(MAX(DATE(2027,8,1),Mitarbeiter!$C52))+1),MAX(0,NETWORKDAYS(MAX(DATE(2027,8,1),Mitarbeiter!$C52),MIN(DATE(2027,9,0),IF(Mitarbeiter!$D52="",DATE(2027,9,0),Mitarbeiter!$D52),TODAY()),Einstellungen!$F$13:$F$67)))*N(Mitarbeiter!$E52)/IF(Einstellungen!$C$11="7 Tage",7,5),N('Ist-Stunden'!Y52)+(N(Krankheitstage!AL52)+N(Krankheitstage!AX52))*N($C52))))</f>
        <v/>
      </c>
      <c r="BD52" s="76">
        <f>IF($B52="",0,IF(Einstellungen!$C$10="Ja",MAX(IF(Einstellungen!$C$11="7 Tage",MAX(0,(MIN(DATE(2027,10,0),IF(Mitarbeiter!$D52="",DATE(2027,10,0),Mitarbeiter!$D52),TODAY()))-(MAX(DATE(2027,9,1),Mitarbeiter!$C52))+1),MAX(0,NETWORKDAYS(MAX(DATE(2027,9,1),Mitarbeiter!$C52),MIN(DATE(2027,10,0),IF(Mitarbeiter!$D52="",DATE(2027,10,0),Mitarbeiter!$D52),TODAY()),Einstellungen!$F$13:$F$67)))*N(Mitarbeiter!$E52)/IF(Einstellungen!$C$11="7 Tage",7,5),N('Ist-Stunden'!Z52)),MAX(IF(Einstellungen!$C$11="7 Tage",MAX(0,(MIN(DATE(2027,10,0),IF(Mitarbeiter!$D52="",DATE(2027,10,0),Mitarbeiter!$D52),TODAY()))-(MAX(DATE(2027,9,1),Mitarbeiter!$C52))+1),MAX(0,NETWORKDAYS(MAX(DATE(2027,9,1),Mitarbeiter!$C52),MIN(DATE(2027,10,0),IF(Mitarbeiter!$D52="",DATE(2027,10,0),Mitarbeiter!$D52),TODAY()),Einstellungen!$F$13:$F$67)))*N(Mitarbeiter!$E52)/IF(Einstellungen!$C$11="7 Tage",7,5),N('Ist-Stunden'!Z52)+(N(Krankheitstage!AM52)+N(Krankheitstage!AY52))*N($C52))))</f>
        <v/>
      </c>
      <c r="BE52" s="76">
        <f>IF($B52="",0,IF(Einstellungen!$C$10="Ja",MAX(IF(Einstellungen!$C$11="7 Tage",MAX(0,(MIN(DATE(2027,11,0),IF(Mitarbeiter!$D52="",DATE(2027,11,0),Mitarbeiter!$D52),TODAY()))-(MAX(DATE(2027,10,1),Mitarbeiter!$C52))+1),MAX(0,NETWORKDAYS(MAX(DATE(2027,10,1),Mitarbeiter!$C52),MIN(DATE(2027,11,0),IF(Mitarbeiter!$D52="",DATE(2027,11,0),Mitarbeiter!$D52),TODAY()),Einstellungen!$F$13:$F$67)))*N(Mitarbeiter!$E52)/IF(Einstellungen!$C$11="7 Tage",7,5),N('Ist-Stunden'!AA52)),MAX(IF(Einstellungen!$C$11="7 Tage",MAX(0,(MIN(DATE(2027,11,0),IF(Mitarbeiter!$D52="",DATE(2027,11,0),Mitarbeiter!$D52),TODAY()))-(MAX(DATE(2027,10,1),Mitarbeiter!$C52))+1),MAX(0,NETWORKDAYS(MAX(DATE(2027,10,1),Mitarbeiter!$C52),MIN(DATE(2027,11,0),IF(Mitarbeiter!$D52="",DATE(2027,11,0),Mitarbeiter!$D52),TODAY()),Einstellungen!$F$13:$F$67)))*N(Mitarbeiter!$E52)/IF(Einstellungen!$C$11="7 Tage",7,5),N('Ist-Stunden'!AA52)+(N(Krankheitstage!AN52)+N(Krankheitstage!AZ52))*N($C52))))</f>
        <v/>
      </c>
      <c r="BF52" s="76">
        <f>IF($B52="",0,IF(Einstellungen!$C$10="Ja",MAX(IF(Einstellungen!$C$11="7 Tage",MAX(0,(MIN(DATE(2027,12,0),IF(Mitarbeiter!$D52="",DATE(2027,12,0),Mitarbeiter!$D52),TODAY()))-(MAX(DATE(2027,11,1),Mitarbeiter!$C52))+1),MAX(0,NETWORKDAYS(MAX(DATE(2027,11,1),Mitarbeiter!$C52),MIN(DATE(2027,12,0),IF(Mitarbeiter!$D52="",DATE(2027,12,0),Mitarbeiter!$D52),TODAY()),Einstellungen!$F$13:$F$67)))*N(Mitarbeiter!$E52)/IF(Einstellungen!$C$11="7 Tage",7,5),N('Ist-Stunden'!AB52)),MAX(IF(Einstellungen!$C$11="7 Tage",MAX(0,(MIN(DATE(2027,12,0),IF(Mitarbeiter!$D52="",DATE(2027,12,0),Mitarbeiter!$D52),TODAY()))-(MAX(DATE(2027,11,1),Mitarbeiter!$C52))+1),MAX(0,NETWORKDAYS(MAX(DATE(2027,11,1),Mitarbeiter!$C52),MIN(DATE(2027,12,0),IF(Mitarbeiter!$D52="",DATE(2027,12,0),Mitarbeiter!$D52),TODAY()),Einstellungen!$F$13:$F$67)))*N(Mitarbeiter!$E52)/IF(Einstellungen!$C$11="7 Tage",7,5),N('Ist-Stunden'!AB52)+(N(Krankheitstage!AO52)+N(Krankheitstage!BA52))*N($C52))))</f>
        <v/>
      </c>
      <c r="BG52" s="76">
        <f>IF($B52="",0,IF(Einstellungen!$C$10="Ja",MAX(IF(Einstellungen!$C$11="7 Tage",MAX(0,(MIN(DATE(2027,13,0),IF(Mitarbeiter!$D52="",DATE(2027,13,0),Mitarbeiter!$D52),TODAY()))-(MAX(DATE(2027,12,1),Mitarbeiter!$C52))+1),MAX(0,NETWORKDAYS(MAX(DATE(2027,12,1),Mitarbeiter!$C52),MIN(DATE(2027,13,0),IF(Mitarbeiter!$D52="",DATE(2027,13,0),Mitarbeiter!$D52),TODAY()),Einstellungen!$F$13:$F$67)))*N(Mitarbeiter!$E52)/IF(Einstellungen!$C$11="7 Tage",7,5),N('Ist-Stunden'!AC52)),MAX(IF(Einstellungen!$C$11="7 Tage",MAX(0,(MIN(DATE(2027,13,0),IF(Mitarbeiter!$D52="",DATE(2027,13,0),Mitarbeiter!$D52),TODAY()))-(MAX(DATE(2027,12,1),Mitarbeiter!$C52))+1),MAX(0,NETWORKDAYS(MAX(DATE(2027,12,1),Mitarbeiter!$C52),MIN(DATE(2027,13,0),IF(Mitarbeiter!$D52="",DATE(2027,13,0),Mitarbeiter!$D52),TODAY()),Einstellungen!$F$13:$F$67)))*N(Mitarbeiter!$E52)/IF(Einstellungen!$C$11="7 Tage",7,5),N('Ist-Stunden'!AC52)+(N(Krankheitstage!AP52)+N(Krankheitstage!BB52))*N($C52))))</f>
        <v/>
      </c>
      <c r="BH52" s="76">
        <f>IF($B52="",0,IF(Einstellungen!$C$10="Ja",MAX(IF(Einstellungen!$C$11="7 Tage",MAX(0,(MIN(DATE(2028,2,0),IF(Mitarbeiter!$D52="",DATE(2028,2,0),Mitarbeiter!$D52),TODAY()))-(MAX(DATE(2028,1,1),Mitarbeiter!$C52))+1),MAX(0,NETWORKDAYS(MAX(DATE(2028,1,1),Mitarbeiter!$C52),MIN(DATE(2028,2,0),IF(Mitarbeiter!$D52="",DATE(2028,2,0),Mitarbeiter!$D52),TODAY()),Einstellungen!$F$13:$F$67)))*N(Mitarbeiter!$E52)/IF(Einstellungen!$C$11="7 Tage",7,5),N('Ist-Stunden'!AD52)),MAX(IF(Einstellungen!$C$11="7 Tage",MAX(0,(MIN(DATE(2028,2,0),IF(Mitarbeiter!$D52="",DATE(2028,2,0),Mitarbeiter!$D52),TODAY()))-(MAX(DATE(2028,1,1),Mitarbeiter!$C52))+1),MAX(0,NETWORKDAYS(MAX(DATE(2028,1,1),Mitarbeiter!$C52),MIN(DATE(2028,2,0),IF(Mitarbeiter!$D52="",DATE(2028,2,0),Mitarbeiter!$D52),TODAY()),Einstellungen!$F$13:$F$67)))*N(Mitarbeiter!$E52)/IF(Einstellungen!$C$11="7 Tage",7,5),N('Ist-Stunden'!AD52)+(N(Krankheitstage!BC52)+N(Krankheitstage!BO52))*N($C52))))</f>
        <v/>
      </c>
      <c r="BI52" s="76">
        <f>IF($B52="",0,IF(Einstellungen!$C$10="Ja",MAX(IF(Einstellungen!$C$11="7 Tage",MAX(0,(MIN(DATE(2028,3,0),IF(Mitarbeiter!$D52="",DATE(2028,3,0),Mitarbeiter!$D52),TODAY()))-(MAX(DATE(2028,2,1),Mitarbeiter!$C52))+1),MAX(0,NETWORKDAYS(MAX(DATE(2028,2,1),Mitarbeiter!$C52),MIN(DATE(2028,3,0),IF(Mitarbeiter!$D52="",DATE(2028,3,0),Mitarbeiter!$D52),TODAY()),Einstellungen!$F$13:$F$67)))*N(Mitarbeiter!$E52)/IF(Einstellungen!$C$11="7 Tage",7,5),N('Ist-Stunden'!AE52)),MAX(IF(Einstellungen!$C$11="7 Tage",MAX(0,(MIN(DATE(2028,3,0),IF(Mitarbeiter!$D52="",DATE(2028,3,0),Mitarbeiter!$D52),TODAY()))-(MAX(DATE(2028,2,1),Mitarbeiter!$C52))+1),MAX(0,NETWORKDAYS(MAX(DATE(2028,2,1),Mitarbeiter!$C52),MIN(DATE(2028,3,0),IF(Mitarbeiter!$D52="",DATE(2028,3,0),Mitarbeiter!$D52),TODAY()),Einstellungen!$F$13:$F$67)))*N(Mitarbeiter!$E52)/IF(Einstellungen!$C$11="7 Tage",7,5),N('Ist-Stunden'!AE52)+(N(Krankheitstage!BD52)+N(Krankheitstage!BP52))*N($C52))))</f>
        <v/>
      </c>
      <c r="BJ52" s="76">
        <f>IF($B52="",0,IF(Einstellungen!$C$10="Ja",MAX(IF(Einstellungen!$C$11="7 Tage",MAX(0,(MIN(DATE(2028,4,0),IF(Mitarbeiter!$D52="",DATE(2028,4,0),Mitarbeiter!$D52),TODAY()))-(MAX(DATE(2028,3,1),Mitarbeiter!$C52))+1),MAX(0,NETWORKDAYS(MAX(DATE(2028,3,1),Mitarbeiter!$C52),MIN(DATE(2028,4,0),IF(Mitarbeiter!$D52="",DATE(2028,4,0),Mitarbeiter!$D52),TODAY()),Einstellungen!$F$13:$F$67)))*N(Mitarbeiter!$E52)/IF(Einstellungen!$C$11="7 Tage",7,5),N('Ist-Stunden'!AF52)),MAX(IF(Einstellungen!$C$11="7 Tage",MAX(0,(MIN(DATE(2028,4,0),IF(Mitarbeiter!$D52="",DATE(2028,4,0),Mitarbeiter!$D52),TODAY()))-(MAX(DATE(2028,3,1),Mitarbeiter!$C52))+1),MAX(0,NETWORKDAYS(MAX(DATE(2028,3,1),Mitarbeiter!$C52),MIN(DATE(2028,4,0),IF(Mitarbeiter!$D52="",DATE(2028,4,0),Mitarbeiter!$D52),TODAY()),Einstellungen!$F$13:$F$67)))*N(Mitarbeiter!$E52)/IF(Einstellungen!$C$11="7 Tage",7,5),N('Ist-Stunden'!AF52)+(N(Krankheitstage!BE52)+N(Krankheitstage!BQ52))*N($C52))))</f>
        <v/>
      </c>
      <c r="BK52" s="76">
        <f>IF($B52="",0,IF(Einstellungen!$C$10="Ja",MAX(IF(Einstellungen!$C$11="7 Tage",MAX(0,(MIN(DATE(2028,5,0),IF(Mitarbeiter!$D52="",DATE(2028,5,0),Mitarbeiter!$D52),TODAY()))-(MAX(DATE(2028,4,1),Mitarbeiter!$C52))+1),MAX(0,NETWORKDAYS(MAX(DATE(2028,4,1),Mitarbeiter!$C52),MIN(DATE(2028,5,0),IF(Mitarbeiter!$D52="",DATE(2028,5,0),Mitarbeiter!$D52),TODAY()),Einstellungen!$F$13:$F$67)))*N(Mitarbeiter!$E52)/IF(Einstellungen!$C$11="7 Tage",7,5),N('Ist-Stunden'!AG52)),MAX(IF(Einstellungen!$C$11="7 Tage",MAX(0,(MIN(DATE(2028,5,0),IF(Mitarbeiter!$D52="",DATE(2028,5,0),Mitarbeiter!$D52),TODAY()))-(MAX(DATE(2028,4,1),Mitarbeiter!$C52))+1),MAX(0,NETWORKDAYS(MAX(DATE(2028,4,1),Mitarbeiter!$C52),MIN(DATE(2028,5,0),IF(Mitarbeiter!$D52="",DATE(2028,5,0),Mitarbeiter!$D52),TODAY()),Einstellungen!$F$13:$F$67)))*N(Mitarbeiter!$E52)/IF(Einstellungen!$C$11="7 Tage",7,5),N('Ist-Stunden'!AG52)+(N(Krankheitstage!BF52)+N(Krankheitstage!BR52))*N($C52))))</f>
        <v/>
      </c>
      <c r="BL52" s="76">
        <f>IF($B52="",0,IF(Einstellungen!$C$10="Ja",MAX(IF(Einstellungen!$C$11="7 Tage",MAX(0,(MIN(DATE(2028,6,0),IF(Mitarbeiter!$D52="",DATE(2028,6,0),Mitarbeiter!$D52),TODAY()))-(MAX(DATE(2028,5,1),Mitarbeiter!$C52))+1),MAX(0,NETWORKDAYS(MAX(DATE(2028,5,1),Mitarbeiter!$C52),MIN(DATE(2028,6,0),IF(Mitarbeiter!$D52="",DATE(2028,6,0),Mitarbeiter!$D52),TODAY()),Einstellungen!$F$13:$F$67)))*N(Mitarbeiter!$E52)/IF(Einstellungen!$C$11="7 Tage",7,5),N('Ist-Stunden'!AH52)),MAX(IF(Einstellungen!$C$11="7 Tage",MAX(0,(MIN(DATE(2028,6,0),IF(Mitarbeiter!$D52="",DATE(2028,6,0),Mitarbeiter!$D52),TODAY()))-(MAX(DATE(2028,5,1),Mitarbeiter!$C52))+1),MAX(0,NETWORKDAYS(MAX(DATE(2028,5,1),Mitarbeiter!$C52),MIN(DATE(2028,6,0),IF(Mitarbeiter!$D52="",DATE(2028,6,0),Mitarbeiter!$D52),TODAY()),Einstellungen!$F$13:$F$67)))*N(Mitarbeiter!$E52)/IF(Einstellungen!$C$11="7 Tage",7,5),N('Ist-Stunden'!AH52)+(N(Krankheitstage!BG52)+N(Krankheitstage!BS52))*N($C52))))</f>
        <v/>
      </c>
      <c r="BM52" s="76">
        <f>IF($B52="",0,IF(Einstellungen!$C$10="Ja",MAX(IF(Einstellungen!$C$11="7 Tage",MAX(0,(MIN(DATE(2028,7,0),IF(Mitarbeiter!$D52="",DATE(2028,7,0),Mitarbeiter!$D52),TODAY()))-(MAX(DATE(2028,6,1),Mitarbeiter!$C52))+1),MAX(0,NETWORKDAYS(MAX(DATE(2028,6,1),Mitarbeiter!$C52),MIN(DATE(2028,7,0),IF(Mitarbeiter!$D52="",DATE(2028,7,0),Mitarbeiter!$D52),TODAY()),Einstellungen!$F$13:$F$67)))*N(Mitarbeiter!$E52)/IF(Einstellungen!$C$11="7 Tage",7,5),N('Ist-Stunden'!AI52)),MAX(IF(Einstellungen!$C$11="7 Tage",MAX(0,(MIN(DATE(2028,7,0),IF(Mitarbeiter!$D52="",DATE(2028,7,0),Mitarbeiter!$D52),TODAY()))-(MAX(DATE(2028,6,1),Mitarbeiter!$C52))+1),MAX(0,NETWORKDAYS(MAX(DATE(2028,6,1),Mitarbeiter!$C52),MIN(DATE(2028,7,0),IF(Mitarbeiter!$D52="",DATE(2028,7,0),Mitarbeiter!$D52),TODAY()),Einstellungen!$F$13:$F$67)))*N(Mitarbeiter!$E52)/IF(Einstellungen!$C$11="7 Tage",7,5),N('Ist-Stunden'!AI52)+(N(Krankheitstage!BH52)+N(Krankheitstage!BT52))*N($C52))))</f>
        <v/>
      </c>
      <c r="BN52" s="76">
        <f>IF($B52="",0,IF(Einstellungen!$C$10="Ja",MAX(IF(Einstellungen!$C$11="7 Tage",MAX(0,(MIN(DATE(2028,8,0),IF(Mitarbeiter!$D52="",DATE(2028,8,0),Mitarbeiter!$D52),TODAY()))-(MAX(DATE(2028,7,1),Mitarbeiter!$C52))+1),MAX(0,NETWORKDAYS(MAX(DATE(2028,7,1),Mitarbeiter!$C52),MIN(DATE(2028,8,0),IF(Mitarbeiter!$D52="",DATE(2028,8,0),Mitarbeiter!$D52),TODAY()),Einstellungen!$F$13:$F$67)))*N(Mitarbeiter!$E52)/IF(Einstellungen!$C$11="7 Tage",7,5),N('Ist-Stunden'!AJ52)),MAX(IF(Einstellungen!$C$11="7 Tage",MAX(0,(MIN(DATE(2028,8,0),IF(Mitarbeiter!$D52="",DATE(2028,8,0),Mitarbeiter!$D52),TODAY()))-(MAX(DATE(2028,7,1),Mitarbeiter!$C52))+1),MAX(0,NETWORKDAYS(MAX(DATE(2028,7,1),Mitarbeiter!$C52),MIN(DATE(2028,8,0),IF(Mitarbeiter!$D52="",DATE(2028,8,0),Mitarbeiter!$D52),TODAY()),Einstellungen!$F$13:$F$67)))*N(Mitarbeiter!$E52)/IF(Einstellungen!$C$11="7 Tage",7,5),N('Ist-Stunden'!AJ52)+(N(Krankheitstage!BI52)+N(Krankheitstage!BU52))*N($C52))))</f>
        <v/>
      </c>
      <c r="BO52" s="76">
        <f>IF($B52="",0,IF(Einstellungen!$C$10="Ja",MAX(IF(Einstellungen!$C$11="7 Tage",MAX(0,(MIN(DATE(2028,9,0),IF(Mitarbeiter!$D52="",DATE(2028,9,0),Mitarbeiter!$D52),TODAY()))-(MAX(DATE(2028,8,1),Mitarbeiter!$C52))+1),MAX(0,NETWORKDAYS(MAX(DATE(2028,8,1),Mitarbeiter!$C52),MIN(DATE(2028,9,0),IF(Mitarbeiter!$D52="",DATE(2028,9,0),Mitarbeiter!$D52),TODAY()),Einstellungen!$F$13:$F$67)))*N(Mitarbeiter!$E52)/IF(Einstellungen!$C$11="7 Tage",7,5),N('Ist-Stunden'!AK52)),MAX(IF(Einstellungen!$C$11="7 Tage",MAX(0,(MIN(DATE(2028,9,0),IF(Mitarbeiter!$D52="",DATE(2028,9,0),Mitarbeiter!$D52),TODAY()))-(MAX(DATE(2028,8,1),Mitarbeiter!$C52))+1),MAX(0,NETWORKDAYS(MAX(DATE(2028,8,1),Mitarbeiter!$C52),MIN(DATE(2028,9,0),IF(Mitarbeiter!$D52="",DATE(2028,9,0),Mitarbeiter!$D52),TODAY()),Einstellungen!$F$13:$F$67)))*N(Mitarbeiter!$E52)/IF(Einstellungen!$C$11="7 Tage",7,5),N('Ist-Stunden'!AK52)+(N(Krankheitstage!BJ52)+N(Krankheitstage!BV52))*N($C52))))</f>
        <v/>
      </c>
      <c r="BP52" s="76">
        <f>IF($B52="",0,IF(Einstellungen!$C$10="Ja",MAX(IF(Einstellungen!$C$11="7 Tage",MAX(0,(MIN(DATE(2028,10,0),IF(Mitarbeiter!$D52="",DATE(2028,10,0),Mitarbeiter!$D52),TODAY()))-(MAX(DATE(2028,9,1),Mitarbeiter!$C52))+1),MAX(0,NETWORKDAYS(MAX(DATE(2028,9,1),Mitarbeiter!$C52),MIN(DATE(2028,10,0),IF(Mitarbeiter!$D52="",DATE(2028,10,0),Mitarbeiter!$D52),TODAY()),Einstellungen!$F$13:$F$67)))*N(Mitarbeiter!$E52)/IF(Einstellungen!$C$11="7 Tage",7,5),N('Ist-Stunden'!AL52)),MAX(IF(Einstellungen!$C$11="7 Tage",MAX(0,(MIN(DATE(2028,10,0),IF(Mitarbeiter!$D52="",DATE(2028,10,0),Mitarbeiter!$D52),TODAY()))-(MAX(DATE(2028,9,1),Mitarbeiter!$C52))+1),MAX(0,NETWORKDAYS(MAX(DATE(2028,9,1),Mitarbeiter!$C52),MIN(DATE(2028,10,0),IF(Mitarbeiter!$D52="",DATE(2028,10,0),Mitarbeiter!$D52),TODAY()),Einstellungen!$F$13:$F$67)))*N(Mitarbeiter!$E52)/IF(Einstellungen!$C$11="7 Tage",7,5),N('Ist-Stunden'!AL52)+(N(Krankheitstage!BK52)+N(Krankheitstage!BW52))*N($C52))))</f>
        <v/>
      </c>
      <c r="BQ52" s="76">
        <f>IF($B52="",0,IF(Einstellungen!$C$10="Ja",MAX(IF(Einstellungen!$C$11="7 Tage",MAX(0,(MIN(DATE(2028,11,0),IF(Mitarbeiter!$D52="",DATE(2028,11,0),Mitarbeiter!$D52),TODAY()))-(MAX(DATE(2028,10,1),Mitarbeiter!$C52))+1),MAX(0,NETWORKDAYS(MAX(DATE(2028,10,1),Mitarbeiter!$C52),MIN(DATE(2028,11,0),IF(Mitarbeiter!$D52="",DATE(2028,11,0),Mitarbeiter!$D52),TODAY()),Einstellungen!$F$13:$F$67)))*N(Mitarbeiter!$E52)/IF(Einstellungen!$C$11="7 Tage",7,5),N('Ist-Stunden'!AM52)),MAX(IF(Einstellungen!$C$11="7 Tage",MAX(0,(MIN(DATE(2028,11,0),IF(Mitarbeiter!$D52="",DATE(2028,11,0),Mitarbeiter!$D52),TODAY()))-(MAX(DATE(2028,10,1),Mitarbeiter!$C52))+1),MAX(0,NETWORKDAYS(MAX(DATE(2028,10,1),Mitarbeiter!$C52),MIN(DATE(2028,11,0),IF(Mitarbeiter!$D52="",DATE(2028,11,0),Mitarbeiter!$D52),TODAY()),Einstellungen!$F$13:$F$67)))*N(Mitarbeiter!$E52)/IF(Einstellungen!$C$11="7 Tage",7,5),N('Ist-Stunden'!AM52)+(N(Krankheitstage!BL52)+N(Krankheitstage!BX52))*N($C52))))</f>
        <v/>
      </c>
      <c r="BR52" s="76">
        <f>IF($B52="",0,IF(Einstellungen!$C$10="Ja",MAX(IF(Einstellungen!$C$11="7 Tage",MAX(0,(MIN(DATE(2028,12,0),IF(Mitarbeiter!$D52="",DATE(2028,12,0),Mitarbeiter!$D52),TODAY()))-(MAX(DATE(2028,11,1),Mitarbeiter!$C52))+1),MAX(0,NETWORKDAYS(MAX(DATE(2028,11,1),Mitarbeiter!$C52),MIN(DATE(2028,12,0),IF(Mitarbeiter!$D52="",DATE(2028,12,0),Mitarbeiter!$D52),TODAY()),Einstellungen!$F$13:$F$67)))*N(Mitarbeiter!$E52)/IF(Einstellungen!$C$11="7 Tage",7,5),N('Ist-Stunden'!AN52)),MAX(IF(Einstellungen!$C$11="7 Tage",MAX(0,(MIN(DATE(2028,12,0),IF(Mitarbeiter!$D52="",DATE(2028,12,0),Mitarbeiter!$D52),TODAY()))-(MAX(DATE(2028,11,1),Mitarbeiter!$C52))+1),MAX(0,NETWORKDAYS(MAX(DATE(2028,11,1),Mitarbeiter!$C52),MIN(DATE(2028,12,0),IF(Mitarbeiter!$D52="",DATE(2028,12,0),Mitarbeiter!$D52),TODAY()),Einstellungen!$F$13:$F$67)))*N(Mitarbeiter!$E52)/IF(Einstellungen!$C$11="7 Tage",7,5),N('Ist-Stunden'!AN52)+(N(Krankheitstage!BM52)+N(Krankheitstage!BY52))*N($C52))))</f>
        <v/>
      </c>
      <c r="BS52" s="76">
        <f>IF($B52="",0,IF(Einstellungen!$C$10="Ja",MAX(IF(Einstellungen!$C$11="7 Tage",MAX(0,(MIN(DATE(2028,13,0),IF(Mitarbeiter!$D52="",DATE(2028,13,0),Mitarbeiter!$D52),TODAY()))-(MAX(DATE(2028,12,1),Mitarbeiter!$C52))+1),MAX(0,NETWORKDAYS(MAX(DATE(2028,12,1),Mitarbeiter!$C52),MIN(DATE(2028,13,0),IF(Mitarbeiter!$D52="",DATE(2028,13,0),Mitarbeiter!$D52),TODAY()),Einstellungen!$F$13:$F$67)))*N(Mitarbeiter!$E52)/IF(Einstellungen!$C$11="7 Tage",7,5),N('Ist-Stunden'!AO52)),MAX(IF(Einstellungen!$C$11="7 Tage",MAX(0,(MIN(DATE(2028,13,0),IF(Mitarbeiter!$D52="",DATE(2028,13,0),Mitarbeiter!$D52),TODAY()))-(MAX(DATE(2028,12,1),Mitarbeiter!$C52))+1),MAX(0,NETWORKDAYS(MAX(DATE(2028,12,1),Mitarbeiter!$C52),MIN(DATE(2028,13,0),IF(Mitarbeiter!$D52="",DATE(2028,13,0),Mitarbeiter!$D52),TODAY()),Einstellungen!$F$13:$F$67)))*N(Mitarbeiter!$E52)/IF(Einstellungen!$C$11="7 Tage",7,5),N('Ist-Stunden'!AO52)+(N(Krankheitstage!BN52)+N(Krankheitstage!BZ52))*N($C52))))</f>
        <v/>
      </c>
      <c r="BT52" s="76">
        <f>IF($B52="",0,IF(Einstellungen!$C$10="Ja",MAX(IF(Einstellungen!$C$11="7 Tage",MAX(0,(MIN(DATE(2029,2,0),IF(Mitarbeiter!$D52="",DATE(2029,2,0),Mitarbeiter!$D52),TODAY()))-(MAX(DATE(2029,1,1),Mitarbeiter!$C52))+1),MAX(0,NETWORKDAYS(MAX(DATE(2029,1,1),Mitarbeiter!$C52),MIN(DATE(2029,2,0),IF(Mitarbeiter!$D52="",DATE(2029,2,0),Mitarbeiter!$D52),TODAY()),Einstellungen!$F$13:$F$67)))*N(Mitarbeiter!$E52)/IF(Einstellungen!$C$11="7 Tage",7,5),N('Ist-Stunden'!AP52)),MAX(IF(Einstellungen!$C$11="7 Tage",MAX(0,(MIN(DATE(2029,2,0),IF(Mitarbeiter!$D52="",DATE(2029,2,0),Mitarbeiter!$D52),TODAY()))-(MAX(DATE(2029,1,1),Mitarbeiter!$C52))+1),MAX(0,NETWORKDAYS(MAX(DATE(2029,1,1),Mitarbeiter!$C52),MIN(DATE(2029,2,0),IF(Mitarbeiter!$D52="",DATE(2029,2,0),Mitarbeiter!$D52),TODAY()),Einstellungen!$F$13:$F$67)))*N(Mitarbeiter!$E52)/IF(Einstellungen!$C$11="7 Tage",7,5),N('Ist-Stunden'!AP52)+(N(Krankheitstage!CA52)+N(Krankheitstage!CM52))*N($C52))))</f>
        <v/>
      </c>
      <c r="BU52" s="76">
        <f>IF($B52="",0,IF(Einstellungen!$C$10="Ja",MAX(IF(Einstellungen!$C$11="7 Tage",MAX(0,(MIN(DATE(2029,3,0),IF(Mitarbeiter!$D52="",DATE(2029,3,0),Mitarbeiter!$D52),TODAY()))-(MAX(DATE(2029,2,1),Mitarbeiter!$C52))+1),MAX(0,NETWORKDAYS(MAX(DATE(2029,2,1),Mitarbeiter!$C52),MIN(DATE(2029,3,0),IF(Mitarbeiter!$D52="",DATE(2029,3,0),Mitarbeiter!$D52),TODAY()),Einstellungen!$F$13:$F$67)))*N(Mitarbeiter!$E52)/IF(Einstellungen!$C$11="7 Tage",7,5),N('Ist-Stunden'!AQ52)),MAX(IF(Einstellungen!$C$11="7 Tage",MAX(0,(MIN(DATE(2029,3,0),IF(Mitarbeiter!$D52="",DATE(2029,3,0),Mitarbeiter!$D52),TODAY()))-(MAX(DATE(2029,2,1),Mitarbeiter!$C52))+1),MAX(0,NETWORKDAYS(MAX(DATE(2029,2,1),Mitarbeiter!$C52),MIN(DATE(2029,3,0),IF(Mitarbeiter!$D52="",DATE(2029,3,0),Mitarbeiter!$D52),TODAY()),Einstellungen!$F$13:$F$67)))*N(Mitarbeiter!$E52)/IF(Einstellungen!$C$11="7 Tage",7,5),N('Ist-Stunden'!AQ52)+(N(Krankheitstage!CB52)+N(Krankheitstage!CN52))*N($C52))))</f>
        <v/>
      </c>
      <c r="BV52" s="76">
        <f>IF($B52="",0,IF(Einstellungen!$C$10="Ja",MAX(IF(Einstellungen!$C$11="7 Tage",MAX(0,(MIN(DATE(2029,4,0),IF(Mitarbeiter!$D52="",DATE(2029,4,0),Mitarbeiter!$D52),TODAY()))-(MAX(DATE(2029,3,1),Mitarbeiter!$C52))+1),MAX(0,NETWORKDAYS(MAX(DATE(2029,3,1),Mitarbeiter!$C52),MIN(DATE(2029,4,0),IF(Mitarbeiter!$D52="",DATE(2029,4,0),Mitarbeiter!$D52),TODAY()),Einstellungen!$F$13:$F$67)))*N(Mitarbeiter!$E52)/IF(Einstellungen!$C$11="7 Tage",7,5),N('Ist-Stunden'!AR52)),MAX(IF(Einstellungen!$C$11="7 Tage",MAX(0,(MIN(DATE(2029,4,0),IF(Mitarbeiter!$D52="",DATE(2029,4,0),Mitarbeiter!$D52),TODAY()))-(MAX(DATE(2029,3,1),Mitarbeiter!$C52))+1),MAX(0,NETWORKDAYS(MAX(DATE(2029,3,1),Mitarbeiter!$C52),MIN(DATE(2029,4,0),IF(Mitarbeiter!$D52="",DATE(2029,4,0),Mitarbeiter!$D52),TODAY()),Einstellungen!$F$13:$F$67)))*N(Mitarbeiter!$E52)/IF(Einstellungen!$C$11="7 Tage",7,5),N('Ist-Stunden'!AR52)+(N(Krankheitstage!CC52)+N(Krankheitstage!CO52))*N($C52))))</f>
        <v/>
      </c>
      <c r="BW52" s="76">
        <f>IF($B52="",0,IF(Einstellungen!$C$10="Ja",MAX(IF(Einstellungen!$C$11="7 Tage",MAX(0,(MIN(DATE(2029,5,0),IF(Mitarbeiter!$D52="",DATE(2029,5,0),Mitarbeiter!$D52),TODAY()))-(MAX(DATE(2029,4,1),Mitarbeiter!$C52))+1),MAX(0,NETWORKDAYS(MAX(DATE(2029,4,1),Mitarbeiter!$C52),MIN(DATE(2029,5,0),IF(Mitarbeiter!$D52="",DATE(2029,5,0),Mitarbeiter!$D52),TODAY()),Einstellungen!$F$13:$F$67)))*N(Mitarbeiter!$E52)/IF(Einstellungen!$C$11="7 Tage",7,5),N('Ist-Stunden'!AS52)),MAX(IF(Einstellungen!$C$11="7 Tage",MAX(0,(MIN(DATE(2029,5,0),IF(Mitarbeiter!$D52="",DATE(2029,5,0),Mitarbeiter!$D52),TODAY()))-(MAX(DATE(2029,4,1),Mitarbeiter!$C52))+1),MAX(0,NETWORKDAYS(MAX(DATE(2029,4,1),Mitarbeiter!$C52),MIN(DATE(2029,5,0),IF(Mitarbeiter!$D52="",DATE(2029,5,0),Mitarbeiter!$D52),TODAY()),Einstellungen!$F$13:$F$67)))*N(Mitarbeiter!$E52)/IF(Einstellungen!$C$11="7 Tage",7,5),N('Ist-Stunden'!AS52)+(N(Krankheitstage!CD52)+N(Krankheitstage!CP52))*N($C52))))</f>
        <v/>
      </c>
      <c r="BX52" s="76">
        <f>IF($B52="",0,IF(Einstellungen!$C$10="Ja",MAX(IF(Einstellungen!$C$11="7 Tage",MAX(0,(MIN(DATE(2029,6,0),IF(Mitarbeiter!$D52="",DATE(2029,6,0),Mitarbeiter!$D52),TODAY()))-(MAX(DATE(2029,5,1),Mitarbeiter!$C52))+1),MAX(0,NETWORKDAYS(MAX(DATE(2029,5,1),Mitarbeiter!$C52),MIN(DATE(2029,6,0),IF(Mitarbeiter!$D52="",DATE(2029,6,0),Mitarbeiter!$D52),TODAY()),Einstellungen!$F$13:$F$67)))*N(Mitarbeiter!$E52)/IF(Einstellungen!$C$11="7 Tage",7,5),N('Ist-Stunden'!AT52)),MAX(IF(Einstellungen!$C$11="7 Tage",MAX(0,(MIN(DATE(2029,6,0),IF(Mitarbeiter!$D52="",DATE(2029,6,0),Mitarbeiter!$D52),TODAY()))-(MAX(DATE(2029,5,1),Mitarbeiter!$C52))+1),MAX(0,NETWORKDAYS(MAX(DATE(2029,5,1),Mitarbeiter!$C52),MIN(DATE(2029,6,0),IF(Mitarbeiter!$D52="",DATE(2029,6,0),Mitarbeiter!$D52),TODAY()),Einstellungen!$F$13:$F$67)))*N(Mitarbeiter!$E52)/IF(Einstellungen!$C$11="7 Tage",7,5),N('Ist-Stunden'!AT52)+(N(Krankheitstage!CE52)+N(Krankheitstage!CQ52))*N($C52))))</f>
        <v/>
      </c>
      <c r="BY52" s="76">
        <f>IF($B52="",0,IF(Einstellungen!$C$10="Ja",MAX(IF(Einstellungen!$C$11="7 Tage",MAX(0,(MIN(DATE(2029,7,0),IF(Mitarbeiter!$D52="",DATE(2029,7,0),Mitarbeiter!$D52),TODAY()))-(MAX(DATE(2029,6,1),Mitarbeiter!$C52))+1),MAX(0,NETWORKDAYS(MAX(DATE(2029,6,1),Mitarbeiter!$C52),MIN(DATE(2029,7,0),IF(Mitarbeiter!$D52="",DATE(2029,7,0),Mitarbeiter!$D52),TODAY()),Einstellungen!$F$13:$F$67)))*N(Mitarbeiter!$E52)/IF(Einstellungen!$C$11="7 Tage",7,5),N('Ist-Stunden'!AU52)),MAX(IF(Einstellungen!$C$11="7 Tage",MAX(0,(MIN(DATE(2029,7,0),IF(Mitarbeiter!$D52="",DATE(2029,7,0),Mitarbeiter!$D52),TODAY()))-(MAX(DATE(2029,6,1),Mitarbeiter!$C52))+1),MAX(0,NETWORKDAYS(MAX(DATE(2029,6,1),Mitarbeiter!$C52),MIN(DATE(2029,7,0),IF(Mitarbeiter!$D52="",DATE(2029,7,0),Mitarbeiter!$D52),TODAY()),Einstellungen!$F$13:$F$67)))*N(Mitarbeiter!$E52)/IF(Einstellungen!$C$11="7 Tage",7,5),N('Ist-Stunden'!AU52)+(N(Krankheitstage!CF52)+N(Krankheitstage!CR52))*N($C52))))</f>
        <v/>
      </c>
      <c r="BZ52" s="76">
        <f>IF($B52="",0,IF(Einstellungen!$C$10="Ja",MAX(IF(Einstellungen!$C$11="7 Tage",MAX(0,(MIN(DATE(2029,8,0),IF(Mitarbeiter!$D52="",DATE(2029,8,0),Mitarbeiter!$D52),TODAY()))-(MAX(DATE(2029,7,1),Mitarbeiter!$C52))+1),MAX(0,NETWORKDAYS(MAX(DATE(2029,7,1),Mitarbeiter!$C52),MIN(DATE(2029,8,0),IF(Mitarbeiter!$D52="",DATE(2029,8,0),Mitarbeiter!$D52),TODAY()),Einstellungen!$F$13:$F$67)))*N(Mitarbeiter!$E52)/IF(Einstellungen!$C$11="7 Tage",7,5),N('Ist-Stunden'!AV52)),MAX(IF(Einstellungen!$C$11="7 Tage",MAX(0,(MIN(DATE(2029,8,0),IF(Mitarbeiter!$D52="",DATE(2029,8,0),Mitarbeiter!$D52),TODAY()))-(MAX(DATE(2029,7,1),Mitarbeiter!$C52))+1),MAX(0,NETWORKDAYS(MAX(DATE(2029,7,1),Mitarbeiter!$C52),MIN(DATE(2029,8,0),IF(Mitarbeiter!$D52="",DATE(2029,8,0),Mitarbeiter!$D52),TODAY()),Einstellungen!$F$13:$F$67)))*N(Mitarbeiter!$E52)/IF(Einstellungen!$C$11="7 Tage",7,5),N('Ist-Stunden'!AV52)+(N(Krankheitstage!CG52)+N(Krankheitstage!CS52))*N($C52))))</f>
        <v/>
      </c>
      <c r="CA52" s="76">
        <f>IF($B52="",0,IF(Einstellungen!$C$10="Ja",MAX(IF(Einstellungen!$C$11="7 Tage",MAX(0,(MIN(DATE(2029,9,0),IF(Mitarbeiter!$D52="",DATE(2029,9,0),Mitarbeiter!$D52),TODAY()))-(MAX(DATE(2029,8,1),Mitarbeiter!$C52))+1),MAX(0,NETWORKDAYS(MAX(DATE(2029,8,1),Mitarbeiter!$C52),MIN(DATE(2029,9,0),IF(Mitarbeiter!$D52="",DATE(2029,9,0),Mitarbeiter!$D52),TODAY()),Einstellungen!$F$13:$F$67)))*N(Mitarbeiter!$E52)/IF(Einstellungen!$C$11="7 Tage",7,5),N('Ist-Stunden'!AW52)),MAX(IF(Einstellungen!$C$11="7 Tage",MAX(0,(MIN(DATE(2029,9,0),IF(Mitarbeiter!$D52="",DATE(2029,9,0),Mitarbeiter!$D52),TODAY()))-(MAX(DATE(2029,8,1),Mitarbeiter!$C52))+1),MAX(0,NETWORKDAYS(MAX(DATE(2029,8,1),Mitarbeiter!$C52),MIN(DATE(2029,9,0),IF(Mitarbeiter!$D52="",DATE(2029,9,0),Mitarbeiter!$D52),TODAY()),Einstellungen!$F$13:$F$67)))*N(Mitarbeiter!$E52)/IF(Einstellungen!$C$11="7 Tage",7,5),N('Ist-Stunden'!AW52)+(N(Krankheitstage!CH52)+N(Krankheitstage!CT52))*N($C52))))</f>
        <v/>
      </c>
      <c r="CB52" s="76">
        <f>IF($B52="",0,IF(Einstellungen!$C$10="Ja",MAX(IF(Einstellungen!$C$11="7 Tage",MAX(0,(MIN(DATE(2029,10,0),IF(Mitarbeiter!$D52="",DATE(2029,10,0),Mitarbeiter!$D52),TODAY()))-(MAX(DATE(2029,9,1),Mitarbeiter!$C52))+1),MAX(0,NETWORKDAYS(MAX(DATE(2029,9,1),Mitarbeiter!$C52),MIN(DATE(2029,10,0),IF(Mitarbeiter!$D52="",DATE(2029,10,0),Mitarbeiter!$D52),TODAY()),Einstellungen!$F$13:$F$67)))*N(Mitarbeiter!$E52)/IF(Einstellungen!$C$11="7 Tage",7,5),N('Ist-Stunden'!AX52)),MAX(IF(Einstellungen!$C$11="7 Tage",MAX(0,(MIN(DATE(2029,10,0),IF(Mitarbeiter!$D52="",DATE(2029,10,0),Mitarbeiter!$D52),TODAY()))-(MAX(DATE(2029,9,1),Mitarbeiter!$C52))+1),MAX(0,NETWORKDAYS(MAX(DATE(2029,9,1),Mitarbeiter!$C52),MIN(DATE(2029,10,0),IF(Mitarbeiter!$D52="",DATE(2029,10,0),Mitarbeiter!$D52),TODAY()),Einstellungen!$F$13:$F$67)))*N(Mitarbeiter!$E52)/IF(Einstellungen!$C$11="7 Tage",7,5),N('Ist-Stunden'!AX52)+(N(Krankheitstage!CI52)+N(Krankheitstage!CU52))*N($C52))))</f>
        <v/>
      </c>
      <c r="CC52" s="76">
        <f>IF($B52="",0,IF(Einstellungen!$C$10="Ja",MAX(IF(Einstellungen!$C$11="7 Tage",MAX(0,(MIN(DATE(2029,11,0),IF(Mitarbeiter!$D52="",DATE(2029,11,0),Mitarbeiter!$D52),TODAY()))-(MAX(DATE(2029,10,1),Mitarbeiter!$C52))+1),MAX(0,NETWORKDAYS(MAX(DATE(2029,10,1),Mitarbeiter!$C52),MIN(DATE(2029,11,0),IF(Mitarbeiter!$D52="",DATE(2029,11,0),Mitarbeiter!$D52),TODAY()),Einstellungen!$F$13:$F$67)))*N(Mitarbeiter!$E52)/IF(Einstellungen!$C$11="7 Tage",7,5),N('Ist-Stunden'!AY52)),MAX(IF(Einstellungen!$C$11="7 Tage",MAX(0,(MIN(DATE(2029,11,0),IF(Mitarbeiter!$D52="",DATE(2029,11,0),Mitarbeiter!$D52),TODAY()))-(MAX(DATE(2029,10,1),Mitarbeiter!$C52))+1),MAX(0,NETWORKDAYS(MAX(DATE(2029,10,1),Mitarbeiter!$C52),MIN(DATE(2029,11,0),IF(Mitarbeiter!$D52="",DATE(2029,11,0),Mitarbeiter!$D52),TODAY()),Einstellungen!$F$13:$F$67)))*N(Mitarbeiter!$E52)/IF(Einstellungen!$C$11="7 Tage",7,5),N('Ist-Stunden'!AY52)+(N(Krankheitstage!CJ52)+N(Krankheitstage!CV52))*N($C52))))</f>
        <v/>
      </c>
      <c r="CD52" s="76">
        <f>IF($B52="",0,IF(Einstellungen!$C$10="Ja",MAX(IF(Einstellungen!$C$11="7 Tage",MAX(0,(MIN(DATE(2029,12,0),IF(Mitarbeiter!$D52="",DATE(2029,12,0),Mitarbeiter!$D52),TODAY()))-(MAX(DATE(2029,11,1),Mitarbeiter!$C52))+1),MAX(0,NETWORKDAYS(MAX(DATE(2029,11,1),Mitarbeiter!$C52),MIN(DATE(2029,12,0),IF(Mitarbeiter!$D52="",DATE(2029,12,0),Mitarbeiter!$D52),TODAY()),Einstellungen!$F$13:$F$67)))*N(Mitarbeiter!$E52)/IF(Einstellungen!$C$11="7 Tage",7,5),N('Ist-Stunden'!AZ52)),MAX(IF(Einstellungen!$C$11="7 Tage",MAX(0,(MIN(DATE(2029,12,0),IF(Mitarbeiter!$D52="",DATE(2029,12,0),Mitarbeiter!$D52),TODAY()))-(MAX(DATE(2029,11,1),Mitarbeiter!$C52))+1),MAX(0,NETWORKDAYS(MAX(DATE(2029,11,1),Mitarbeiter!$C52),MIN(DATE(2029,12,0),IF(Mitarbeiter!$D52="",DATE(2029,12,0),Mitarbeiter!$D52),TODAY()),Einstellungen!$F$13:$F$67)))*N(Mitarbeiter!$E52)/IF(Einstellungen!$C$11="7 Tage",7,5),N('Ist-Stunden'!AZ52)+(N(Krankheitstage!CK52)+N(Krankheitstage!CW52))*N($C52))))</f>
        <v/>
      </c>
      <c r="CE52" s="76">
        <f>IF($B52="",0,IF(Einstellungen!$C$10="Ja",MAX(IF(Einstellungen!$C$11="7 Tage",MAX(0,(MIN(DATE(2029,13,0),IF(Mitarbeiter!$D52="",DATE(2029,13,0),Mitarbeiter!$D52),TODAY()))-(MAX(DATE(2029,12,1),Mitarbeiter!$C52))+1),MAX(0,NETWORKDAYS(MAX(DATE(2029,12,1),Mitarbeiter!$C52),MIN(DATE(2029,13,0),IF(Mitarbeiter!$D52="",DATE(2029,13,0),Mitarbeiter!$D52),TODAY()),Einstellungen!$F$13:$F$67)))*N(Mitarbeiter!$E52)/IF(Einstellungen!$C$11="7 Tage",7,5),N('Ist-Stunden'!BA52)),MAX(IF(Einstellungen!$C$11="7 Tage",MAX(0,(MIN(DATE(2029,13,0),IF(Mitarbeiter!$D52="",DATE(2029,13,0),Mitarbeiter!$D52),TODAY()))-(MAX(DATE(2029,12,1),Mitarbeiter!$C52))+1),MAX(0,NETWORKDAYS(MAX(DATE(2029,12,1),Mitarbeiter!$C52),MIN(DATE(2029,13,0),IF(Mitarbeiter!$D52="",DATE(2029,13,0),Mitarbeiter!$D52),TODAY()),Einstellungen!$F$13:$F$67)))*N(Mitarbeiter!$E52)/IF(Einstellungen!$C$11="7 Tage",7,5),N('Ist-Stunden'!BA52)+(N(Krankheitstage!CL52)+N(Krankheitstage!CX52))*N($C52))))</f>
        <v/>
      </c>
      <c r="CF52" s="76">
        <f>IF($B52="",0,IF(Einstellungen!$C$10="Ja",MAX(IF(Einstellungen!$C$11="7 Tage",MAX(0,(MIN(DATE(2030,2,0),IF(Mitarbeiter!$D52="",DATE(2030,2,0),Mitarbeiter!$D52),TODAY()))-(MAX(DATE(2030,1,1),Mitarbeiter!$C52))+1),MAX(0,NETWORKDAYS(MAX(DATE(2030,1,1),Mitarbeiter!$C52),MIN(DATE(2030,2,0),IF(Mitarbeiter!$D52="",DATE(2030,2,0),Mitarbeiter!$D52),TODAY()),Einstellungen!$F$13:$F$67)))*N(Mitarbeiter!$E52)/IF(Einstellungen!$C$11="7 Tage",7,5),N('Ist-Stunden'!BB52)),MAX(IF(Einstellungen!$C$11="7 Tage",MAX(0,(MIN(DATE(2030,2,0),IF(Mitarbeiter!$D52="",DATE(2030,2,0),Mitarbeiter!$D52),TODAY()))-(MAX(DATE(2030,1,1),Mitarbeiter!$C52))+1),MAX(0,NETWORKDAYS(MAX(DATE(2030,1,1),Mitarbeiter!$C52),MIN(DATE(2030,2,0),IF(Mitarbeiter!$D52="",DATE(2030,2,0),Mitarbeiter!$D52),TODAY()),Einstellungen!$F$13:$F$67)))*N(Mitarbeiter!$E52)/IF(Einstellungen!$C$11="7 Tage",7,5),N('Ist-Stunden'!BB52)+(N(Krankheitstage!CY52)+N(Krankheitstage!DK52))*N($C52))))</f>
        <v/>
      </c>
      <c r="CG52" s="76">
        <f>IF($B52="",0,IF(Einstellungen!$C$10="Ja",MAX(IF(Einstellungen!$C$11="7 Tage",MAX(0,(MIN(DATE(2030,3,0),IF(Mitarbeiter!$D52="",DATE(2030,3,0),Mitarbeiter!$D52),TODAY()))-(MAX(DATE(2030,2,1),Mitarbeiter!$C52))+1),MAX(0,NETWORKDAYS(MAX(DATE(2030,2,1),Mitarbeiter!$C52),MIN(DATE(2030,3,0),IF(Mitarbeiter!$D52="",DATE(2030,3,0),Mitarbeiter!$D52),TODAY()),Einstellungen!$F$13:$F$67)))*N(Mitarbeiter!$E52)/IF(Einstellungen!$C$11="7 Tage",7,5),N('Ist-Stunden'!BC52)),MAX(IF(Einstellungen!$C$11="7 Tage",MAX(0,(MIN(DATE(2030,3,0),IF(Mitarbeiter!$D52="",DATE(2030,3,0),Mitarbeiter!$D52),TODAY()))-(MAX(DATE(2030,2,1),Mitarbeiter!$C52))+1),MAX(0,NETWORKDAYS(MAX(DATE(2030,2,1),Mitarbeiter!$C52),MIN(DATE(2030,3,0),IF(Mitarbeiter!$D52="",DATE(2030,3,0),Mitarbeiter!$D52),TODAY()),Einstellungen!$F$13:$F$67)))*N(Mitarbeiter!$E52)/IF(Einstellungen!$C$11="7 Tage",7,5),N('Ist-Stunden'!BC52)+(N(Krankheitstage!CZ52)+N(Krankheitstage!DL52))*N($C52))))</f>
        <v/>
      </c>
      <c r="CH52" s="76">
        <f>IF($B52="",0,IF(Einstellungen!$C$10="Ja",MAX(IF(Einstellungen!$C$11="7 Tage",MAX(0,(MIN(DATE(2030,4,0),IF(Mitarbeiter!$D52="",DATE(2030,4,0),Mitarbeiter!$D52),TODAY()))-(MAX(DATE(2030,3,1),Mitarbeiter!$C52))+1),MAX(0,NETWORKDAYS(MAX(DATE(2030,3,1),Mitarbeiter!$C52),MIN(DATE(2030,4,0),IF(Mitarbeiter!$D52="",DATE(2030,4,0),Mitarbeiter!$D52),TODAY()),Einstellungen!$F$13:$F$67)))*N(Mitarbeiter!$E52)/IF(Einstellungen!$C$11="7 Tage",7,5),N('Ist-Stunden'!BD52)),MAX(IF(Einstellungen!$C$11="7 Tage",MAX(0,(MIN(DATE(2030,4,0),IF(Mitarbeiter!$D52="",DATE(2030,4,0),Mitarbeiter!$D52),TODAY()))-(MAX(DATE(2030,3,1),Mitarbeiter!$C52))+1),MAX(0,NETWORKDAYS(MAX(DATE(2030,3,1),Mitarbeiter!$C52),MIN(DATE(2030,4,0),IF(Mitarbeiter!$D52="",DATE(2030,4,0),Mitarbeiter!$D52),TODAY()),Einstellungen!$F$13:$F$67)))*N(Mitarbeiter!$E52)/IF(Einstellungen!$C$11="7 Tage",7,5),N('Ist-Stunden'!BD52)+(N(Krankheitstage!DA52)+N(Krankheitstage!DM52))*N($C52))))</f>
        <v/>
      </c>
      <c r="CI52" s="76">
        <f>IF($B52="",0,IF(Einstellungen!$C$10="Ja",MAX(IF(Einstellungen!$C$11="7 Tage",MAX(0,(MIN(DATE(2030,5,0),IF(Mitarbeiter!$D52="",DATE(2030,5,0),Mitarbeiter!$D52),TODAY()))-(MAX(DATE(2030,4,1),Mitarbeiter!$C52))+1),MAX(0,NETWORKDAYS(MAX(DATE(2030,4,1),Mitarbeiter!$C52),MIN(DATE(2030,5,0),IF(Mitarbeiter!$D52="",DATE(2030,5,0),Mitarbeiter!$D52),TODAY()),Einstellungen!$F$13:$F$67)))*N(Mitarbeiter!$E52)/IF(Einstellungen!$C$11="7 Tage",7,5),N('Ist-Stunden'!BE52)),MAX(IF(Einstellungen!$C$11="7 Tage",MAX(0,(MIN(DATE(2030,5,0),IF(Mitarbeiter!$D52="",DATE(2030,5,0),Mitarbeiter!$D52),TODAY()))-(MAX(DATE(2030,4,1),Mitarbeiter!$C52))+1),MAX(0,NETWORKDAYS(MAX(DATE(2030,4,1),Mitarbeiter!$C52),MIN(DATE(2030,5,0),IF(Mitarbeiter!$D52="",DATE(2030,5,0),Mitarbeiter!$D52),TODAY()),Einstellungen!$F$13:$F$67)))*N(Mitarbeiter!$E52)/IF(Einstellungen!$C$11="7 Tage",7,5),N('Ist-Stunden'!BE52)+(N(Krankheitstage!DB52)+N(Krankheitstage!DN52))*N($C52))))</f>
        <v/>
      </c>
      <c r="CJ52" s="76">
        <f>IF($B52="",0,IF(Einstellungen!$C$10="Ja",MAX(IF(Einstellungen!$C$11="7 Tage",MAX(0,(MIN(DATE(2030,6,0),IF(Mitarbeiter!$D52="",DATE(2030,6,0),Mitarbeiter!$D52),TODAY()))-(MAX(DATE(2030,5,1),Mitarbeiter!$C52))+1),MAX(0,NETWORKDAYS(MAX(DATE(2030,5,1),Mitarbeiter!$C52),MIN(DATE(2030,6,0),IF(Mitarbeiter!$D52="",DATE(2030,6,0),Mitarbeiter!$D52),TODAY()),Einstellungen!$F$13:$F$67)))*N(Mitarbeiter!$E52)/IF(Einstellungen!$C$11="7 Tage",7,5),N('Ist-Stunden'!BF52)),MAX(IF(Einstellungen!$C$11="7 Tage",MAX(0,(MIN(DATE(2030,6,0),IF(Mitarbeiter!$D52="",DATE(2030,6,0),Mitarbeiter!$D52),TODAY()))-(MAX(DATE(2030,5,1),Mitarbeiter!$C52))+1),MAX(0,NETWORKDAYS(MAX(DATE(2030,5,1),Mitarbeiter!$C52),MIN(DATE(2030,6,0),IF(Mitarbeiter!$D52="",DATE(2030,6,0),Mitarbeiter!$D52),TODAY()),Einstellungen!$F$13:$F$67)))*N(Mitarbeiter!$E52)/IF(Einstellungen!$C$11="7 Tage",7,5),N('Ist-Stunden'!BF52)+(N(Krankheitstage!DC52)+N(Krankheitstage!DO52))*N($C52))))</f>
        <v/>
      </c>
      <c r="CK52" s="76">
        <f>IF($B52="",0,IF(Einstellungen!$C$10="Ja",MAX(IF(Einstellungen!$C$11="7 Tage",MAX(0,(MIN(DATE(2030,7,0),IF(Mitarbeiter!$D52="",DATE(2030,7,0),Mitarbeiter!$D52),TODAY()))-(MAX(DATE(2030,6,1),Mitarbeiter!$C52))+1),MAX(0,NETWORKDAYS(MAX(DATE(2030,6,1),Mitarbeiter!$C52),MIN(DATE(2030,7,0),IF(Mitarbeiter!$D52="",DATE(2030,7,0),Mitarbeiter!$D52),TODAY()),Einstellungen!$F$13:$F$67)))*N(Mitarbeiter!$E52)/IF(Einstellungen!$C$11="7 Tage",7,5),N('Ist-Stunden'!BG52)),MAX(IF(Einstellungen!$C$11="7 Tage",MAX(0,(MIN(DATE(2030,7,0),IF(Mitarbeiter!$D52="",DATE(2030,7,0),Mitarbeiter!$D52),TODAY()))-(MAX(DATE(2030,6,1),Mitarbeiter!$C52))+1),MAX(0,NETWORKDAYS(MAX(DATE(2030,6,1),Mitarbeiter!$C52),MIN(DATE(2030,7,0),IF(Mitarbeiter!$D52="",DATE(2030,7,0),Mitarbeiter!$D52),TODAY()),Einstellungen!$F$13:$F$67)))*N(Mitarbeiter!$E52)/IF(Einstellungen!$C$11="7 Tage",7,5),N('Ist-Stunden'!BG52)+(N(Krankheitstage!DD52)+N(Krankheitstage!DP52))*N($C52))))</f>
        <v/>
      </c>
      <c r="CL52" s="76">
        <f>IF($B52="",0,IF(Einstellungen!$C$10="Ja",MAX(IF(Einstellungen!$C$11="7 Tage",MAX(0,(MIN(DATE(2030,8,0),IF(Mitarbeiter!$D52="",DATE(2030,8,0),Mitarbeiter!$D52),TODAY()))-(MAX(DATE(2030,7,1),Mitarbeiter!$C52))+1),MAX(0,NETWORKDAYS(MAX(DATE(2030,7,1),Mitarbeiter!$C52),MIN(DATE(2030,8,0),IF(Mitarbeiter!$D52="",DATE(2030,8,0),Mitarbeiter!$D52),TODAY()),Einstellungen!$F$13:$F$67)))*N(Mitarbeiter!$E52)/IF(Einstellungen!$C$11="7 Tage",7,5),N('Ist-Stunden'!BH52)),MAX(IF(Einstellungen!$C$11="7 Tage",MAX(0,(MIN(DATE(2030,8,0),IF(Mitarbeiter!$D52="",DATE(2030,8,0),Mitarbeiter!$D52),TODAY()))-(MAX(DATE(2030,7,1),Mitarbeiter!$C52))+1),MAX(0,NETWORKDAYS(MAX(DATE(2030,7,1),Mitarbeiter!$C52),MIN(DATE(2030,8,0),IF(Mitarbeiter!$D52="",DATE(2030,8,0),Mitarbeiter!$D52),TODAY()),Einstellungen!$F$13:$F$67)))*N(Mitarbeiter!$E52)/IF(Einstellungen!$C$11="7 Tage",7,5),N('Ist-Stunden'!BH52)+(N(Krankheitstage!DE52)+N(Krankheitstage!DQ52))*N($C52))))</f>
        <v/>
      </c>
      <c r="CM52" s="76">
        <f>IF($B52="",0,IF(Einstellungen!$C$10="Ja",MAX(IF(Einstellungen!$C$11="7 Tage",MAX(0,(MIN(DATE(2030,9,0),IF(Mitarbeiter!$D52="",DATE(2030,9,0),Mitarbeiter!$D52),TODAY()))-(MAX(DATE(2030,8,1),Mitarbeiter!$C52))+1),MAX(0,NETWORKDAYS(MAX(DATE(2030,8,1),Mitarbeiter!$C52),MIN(DATE(2030,9,0),IF(Mitarbeiter!$D52="",DATE(2030,9,0),Mitarbeiter!$D52),TODAY()),Einstellungen!$F$13:$F$67)))*N(Mitarbeiter!$E52)/IF(Einstellungen!$C$11="7 Tage",7,5),N('Ist-Stunden'!BI52)),MAX(IF(Einstellungen!$C$11="7 Tage",MAX(0,(MIN(DATE(2030,9,0),IF(Mitarbeiter!$D52="",DATE(2030,9,0),Mitarbeiter!$D52),TODAY()))-(MAX(DATE(2030,8,1),Mitarbeiter!$C52))+1),MAX(0,NETWORKDAYS(MAX(DATE(2030,8,1),Mitarbeiter!$C52),MIN(DATE(2030,9,0),IF(Mitarbeiter!$D52="",DATE(2030,9,0),Mitarbeiter!$D52),TODAY()),Einstellungen!$F$13:$F$67)))*N(Mitarbeiter!$E52)/IF(Einstellungen!$C$11="7 Tage",7,5),N('Ist-Stunden'!BI52)+(N(Krankheitstage!DF52)+N(Krankheitstage!DR52))*N($C52))))</f>
        <v/>
      </c>
      <c r="CN52" s="76">
        <f>IF($B52="",0,IF(Einstellungen!$C$10="Ja",MAX(IF(Einstellungen!$C$11="7 Tage",MAX(0,(MIN(DATE(2030,10,0),IF(Mitarbeiter!$D52="",DATE(2030,10,0),Mitarbeiter!$D52),TODAY()))-(MAX(DATE(2030,9,1),Mitarbeiter!$C52))+1),MAX(0,NETWORKDAYS(MAX(DATE(2030,9,1),Mitarbeiter!$C52),MIN(DATE(2030,10,0),IF(Mitarbeiter!$D52="",DATE(2030,10,0),Mitarbeiter!$D52),TODAY()),Einstellungen!$F$13:$F$67)))*N(Mitarbeiter!$E52)/IF(Einstellungen!$C$11="7 Tage",7,5),N('Ist-Stunden'!BJ52)),MAX(IF(Einstellungen!$C$11="7 Tage",MAX(0,(MIN(DATE(2030,10,0),IF(Mitarbeiter!$D52="",DATE(2030,10,0),Mitarbeiter!$D52),TODAY()))-(MAX(DATE(2030,9,1),Mitarbeiter!$C52))+1),MAX(0,NETWORKDAYS(MAX(DATE(2030,9,1),Mitarbeiter!$C52),MIN(DATE(2030,10,0),IF(Mitarbeiter!$D52="",DATE(2030,10,0),Mitarbeiter!$D52),TODAY()),Einstellungen!$F$13:$F$67)))*N(Mitarbeiter!$E52)/IF(Einstellungen!$C$11="7 Tage",7,5),N('Ist-Stunden'!BJ52)+(N(Krankheitstage!DG52)+N(Krankheitstage!DS52))*N($C52))))</f>
        <v/>
      </c>
      <c r="CO52" s="76">
        <f>IF($B52="",0,IF(Einstellungen!$C$10="Ja",MAX(IF(Einstellungen!$C$11="7 Tage",MAX(0,(MIN(DATE(2030,11,0),IF(Mitarbeiter!$D52="",DATE(2030,11,0),Mitarbeiter!$D52),TODAY()))-(MAX(DATE(2030,10,1),Mitarbeiter!$C52))+1),MAX(0,NETWORKDAYS(MAX(DATE(2030,10,1),Mitarbeiter!$C52),MIN(DATE(2030,11,0),IF(Mitarbeiter!$D52="",DATE(2030,11,0),Mitarbeiter!$D52),TODAY()),Einstellungen!$F$13:$F$67)))*N(Mitarbeiter!$E52)/IF(Einstellungen!$C$11="7 Tage",7,5),N('Ist-Stunden'!BK52)),MAX(IF(Einstellungen!$C$11="7 Tage",MAX(0,(MIN(DATE(2030,11,0),IF(Mitarbeiter!$D52="",DATE(2030,11,0),Mitarbeiter!$D52),TODAY()))-(MAX(DATE(2030,10,1),Mitarbeiter!$C52))+1),MAX(0,NETWORKDAYS(MAX(DATE(2030,10,1),Mitarbeiter!$C52),MIN(DATE(2030,11,0),IF(Mitarbeiter!$D52="",DATE(2030,11,0),Mitarbeiter!$D52),TODAY()),Einstellungen!$F$13:$F$67)))*N(Mitarbeiter!$E52)/IF(Einstellungen!$C$11="7 Tage",7,5),N('Ist-Stunden'!BK52)+(N(Krankheitstage!DH52)+N(Krankheitstage!DT52))*N($C52))))</f>
        <v/>
      </c>
      <c r="CP52" s="76">
        <f>IF($B52="",0,IF(Einstellungen!$C$10="Ja",MAX(IF(Einstellungen!$C$11="7 Tage",MAX(0,(MIN(DATE(2030,12,0),IF(Mitarbeiter!$D52="",DATE(2030,12,0),Mitarbeiter!$D52),TODAY()))-(MAX(DATE(2030,11,1),Mitarbeiter!$C52))+1),MAX(0,NETWORKDAYS(MAX(DATE(2030,11,1),Mitarbeiter!$C52),MIN(DATE(2030,12,0),IF(Mitarbeiter!$D52="",DATE(2030,12,0),Mitarbeiter!$D52),TODAY()),Einstellungen!$F$13:$F$67)))*N(Mitarbeiter!$E52)/IF(Einstellungen!$C$11="7 Tage",7,5),N('Ist-Stunden'!BL52)),MAX(IF(Einstellungen!$C$11="7 Tage",MAX(0,(MIN(DATE(2030,12,0),IF(Mitarbeiter!$D52="",DATE(2030,12,0),Mitarbeiter!$D52),TODAY()))-(MAX(DATE(2030,11,1),Mitarbeiter!$C52))+1),MAX(0,NETWORKDAYS(MAX(DATE(2030,11,1),Mitarbeiter!$C52),MIN(DATE(2030,12,0),IF(Mitarbeiter!$D52="",DATE(2030,12,0),Mitarbeiter!$D52),TODAY()),Einstellungen!$F$13:$F$67)))*N(Mitarbeiter!$E52)/IF(Einstellungen!$C$11="7 Tage",7,5),N('Ist-Stunden'!BL52)+(N(Krankheitstage!DI52)+N(Krankheitstage!DU52))*N($C52))))</f>
        <v/>
      </c>
      <c r="CQ52" s="76">
        <f>IF($B52="",0,IF(Einstellungen!$C$10="Ja",MAX(IF(Einstellungen!$C$11="7 Tage",MAX(0,(MIN(DATE(2030,13,0),IF(Mitarbeiter!$D52="",DATE(2030,13,0),Mitarbeiter!$D52),TODAY()))-(MAX(DATE(2030,12,1),Mitarbeiter!$C52))+1),MAX(0,NETWORKDAYS(MAX(DATE(2030,12,1),Mitarbeiter!$C52),MIN(DATE(2030,13,0),IF(Mitarbeiter!$D52="",DATE(2030,13,0),Mitarbeiter!$D52),TODAY()),Einstellungen!$F$13:$F$67)))*N(Mitarbeiter!$E52)/IF(Einstellungen!$C$11="7 Tage",7,5),N('Ist-Stunden'!BM52)),MAX(IF(Einstellungen!$C$11="7 Tage",MAX(0,(MIN(DATE(2030,13,0),IF(Mitarbeiter!$D52="",DATE(2030,13,0),Mitarbeiter!$D52),TODAY()))-(MAX(DATE(2030,12,1),Mitarbeiter!$C52))+1),MAX(0,NETWORKDAYS(MAX(DATE(2030,12,1),Mitarbeiter!$C52),MIN(DATE(2030,13,0),IF(Mitarbeiter!$D52="",DATE(2030,13,0),Mitarbeiter!$D52),TODAY()),Einstellungen!$F$13:$F$67)))*N(Mitarbeiter!$E52)/IF(Einstellungen!$C$11="7 Tage",7,5),N('Ist-Stunden'!BM52)+(N(Krankheitstage!DJ52)+N(Krankheitstage!DV52))*N($C52))))</f>
        <v/>
      </c>
    </row>
    <row r="53">
      <c r="A53" s="73">
        <f>IF(Mitarbeiter!B53="","",Mitarbeiter!A53)</f>
        <v/>
      </c>
      <c r="B53" s="6">
        <f>IF(Mitarbeiter!B53="","",Mitarbeiter!B53)</f>
        <v/>
      </c>
      <c r="C53" s="74">
        <f>IF(Mitarbeiter!B53="","",Mitarbeiter!F53)</f>
        <v/>
      </c>
      <c r="D53" s="75">
        <f>N(INDEX(Krankheitstage!$G53:$DV53,1,(Einstellungen!$C$3-2026)*24+1))</f>
        <v/>
      </c>
      <c r="E53" s="75">
        <f>N(INDEX(Krankheitstage!$G53:$DV53,1,(Einstellungen!$C$3-2026)*24+2))</f>
        <v/>
      </c>
      <c r="F53" s="75">
        <f>N(INDEX(Krankheitstage!$G53:$DV53,1,(Einstellungen!$C$3-2026)*24+3))</f>
        <v/>
      </c>
      <c r="G53" s="75">
        <f>N(INDEX(Krankheitstage!$G53:$DV53,1,(Einstellungen!$C$3-2026)*24+4))</f>
        <v/>
      </c>
      <c r="H53" s="75">
        <f>N(INDEX(Krankheitstage!$G53:$DV53,1,(Einstellungen!$C$3-2026)*24+5))</f>
        <v/>
      </c>
      <c r="I53" s="75">
        <f>N(INDEX(Krankheitstage!$G53:$DV53,1,(Einstellungen!$C$3-2026)*24+6))</f>
        <v/>
      </c>
      <c r="J53" s="75">
        <f>N(INDEX(Krankheitstage!$G53:$DV53,1,(Einstellungen!$C$3-2026)*24+7))</f>
        <v/>
      </c>
      <c r="K53" s="75">
        <f>N(INDEX(Krankheitstage!$G53:$DV53,1,(Einstellungen!$C$3-2026)*24+8))</f>
        <v/>
      </c>
      <c r="L53" s="75">
        <f>N(INDEX(Krankheitstage!$G53:$DV53,1,(Einstellungen!$C$3-2026)*24+9))</f>
        <v/>
      </c>
      <c r="M53" s="75">
        <f>N(INDEX(Krankheitstage!$G53:$DV53,1,(Einstellungen!$C$3-2026)*24+10))</f>
        <v/>
      </c>
      <c r="N53" s="75">
        <f>N(INDEX(Krankheitstage!$G53:$DV53,1,(Einstellungen!$C$3-2026)*24+11))</f>
        <v/>
      </c>
      <c r="O53" s="75">
        <f>N(INDEX(Krankheitstage!$G53:$DV53,1,(Einstellungen!$C$3-2026)*24+12))</f>
        <v/>
      </c>
      <c r="P53" s="75">
        <f>IF($B53="","",SUM(D53:O53))</f>
        <v/>
      </c>
      <c r="Q53" s="75">
        <f>N(INDEX(Krankheitstage!$G53:$DV53,1,(Einstellungen!$C$3-2026)*24+13))</f>
        <v/>
      </c>
      <c r="R53" s="75">
        <f>N(INDEX(Krankheitstage!$G53:$DV53,1,(Einstellungen!$C$3-2026)*24+14))</f>
        <v/>
      </c>
      <c r="S53" s="75">
        <f>N(INDEX(Krankheitstage!$G53:$DV53,1,(Einstellungen!$C$3-2026)*24+15))</f>
        <v/>
      </c>
      <c r="T53" s="75">
        <f>N(INDEX(Krankheitstage!$G53:$DV53,1,(Einstellungen!$C$3-2026)*24+16))</f>
        <v/>
      </c>
      <c r="U53" s="75">
        <f>N(INDEX(Krankheitstage!$G53:$DV53,1,(Einstellungen!$C$3-2026)*24+17))</f>
        <v/>
      </c>
      <c r="V53" s="75">
        <f>N(INDEX(Krankheitstage!$G53:$DV53,1,(Einstellungen!$C$3-2026)*24+18))</f>
        <v/>
      </c>
      <c r="W53" s="75">
        <f>N(INDEX(Krankheitstage!$G53:$DV53,1,(Einstellungen!$C$3-2026)*24+19))</f>
        <v/>
      </c>
      <c r="X53" s="75">
        <f>N(INDEX(Krankheitstage!$G53:$DV53,1,(Einstellungen!$C$3-2026)*24+20))</f>
        <v/>
      </c>
      <c r="Y53" s="75">
        <f>N(INDEX(Krankheitstage!$G53:$DV53,1,(Einstellungen!$C$3-2026)*24+21))</f>
        <v/>
      </c>
      <c r="Z53" s="75">
        <f>N(INDEX(Krankheitstage!$G53:$DV53,1,(Einstellungen!$C$3-2026)*24+22))</f>
        <v/>
      </c>
      <c r="AA53" s="75">
        <f>N(INDEX(Krankheitstage!$G53:$DV53,1,(Einstellungen!$C$3-2026)*24+23))</f>
        <v/>
      </c>
      <c r="AB53" s="75">
        <f>N(INDEX(Krankheitstage!$G53:$DV53,1,(Einstellungen!$C$3-2026)*24+24))</f>
        <v/>
      </c>
      <c r="AC53" s="75">
        <f>IF($B53="","",SUM(Q53:AB53))</f>
        <v/>
      </c>
      <c r="AD53" s="75">
        <f>IF($B53="","",SUM(P53,AC53))</f>
        <v/>
      </c>
      <c r="AE53" s="76">
        <f>IF($B53="","",AD53*N(C53))</f>
        <v/>
      </c>
      <c r="AF53" s="75">
        <f>IF($B53="","",Krankheitstage!E53)</f>
        <v/>
      </c>
      <c r="AG53" s="76">
        <f>IF($B53="","",AF53*N(C53))</f>
        <v/>
      </c>
      <c r="AH53" s="76">
        <f>IF($B53="","",INDEX($AJ53:$CQ53,1,(Einstellungen!$C$3-2026)*12+1)+INDEX($AJ53:$CQ53,1,(Einstellungen!$C$3-2026)*12+2)+INDEX($AJ53:$CQ53,1,(Einstellungen!$C$3-2026)*12+3)+INDEX($AJ53:$CQ53,1,(Einstellungen!$C$3-2026)*12+4)+INDEX($AJ53:$CQ53,1,(Einstellungen!$C$3-2026)*12+5)+INDEX($AJ53:$CQ53,1,(Einstellungen!$C$3-2026)*12+6)+INDEX($AJ53:$CQ53,1,(Einstellungen!$C$3-2026)*12+7)+INDEX($AJ53:$CQ53,1,(Einstellungen!$C$3-2026)*12+8)+INDEX($AJ53:$CQ53,1,(Einstellungen!$C$3-2026)*12+9)+INDEX($AJ53:$CQ53,1,(Einstellungen!$C$3-2026)*12+10)+INDEX($AJ53:$CQ53,1,(Einstellungen!$C$3-2026)*12+11)+INDEX($AJ53:$CQ53,1,(Einstellungen!$C$3-2026)*12+12))</f>
        <v/>
      </c>
      <c r="AI53" s="76">
        <f>IF($B53="","",SUM($AJ53:$CQ53))</f>
        <v/>
      </c>
      <c r="AJ53" s="76">
        <f>IF($B53="",0,IF(Einstellungen!$C$10="Ja",MAX(IF(Einstellungen!$C$11="7 Tage",MAX(0,(MIN(DATE(2026,2,0),IF(Mitarbeiter!$D53="",DATE(2026,2,0),Mitarbeiter!$D53),TODAY()))-(MAX(DATE(2026,1,1),Mitarbeiter!$C53))+1),MAX(0,NETWORKDAYS(MAX(DATE(2026,1,1),Mitarbeiter!$C53),MIN(DATE(2026,2,0),IF(Mitarbeiter!$D53="",DATE(2026,2,0),Mitarbeiter!$D53),TODAY()),Einstellungen!$F$13:$F$67)))*N(Mitarbeiter!$E53)/IF(Einstellungen!$C$11="7 Tage",7,5),N('Ist-Stunden'!F53)),MAX(IF(Einstellungen!$C$11="7 Tage",MAX(0,(MIN(DATE(2026,2,0),IF(Mitarbeiter!$D53="",DATE(2026,2,0),Mitarbeiter!$D53),TODAY()))-(MAX(DATE(2026,1,1),Mitarbeiter!$C53))+1),MAX(0,NETWORKDAYS(MAX(DATE(2026,1,1),Mitarbeiter!$C53),MIN(DATE(2026,2,0),IF(Mitarbeiter!$D53="",DATE(2026,2,0),Mitarbeiter!$D53),TODAY()),Einstellungen!$F$13:$F$67)))*N(Mitarbeiter!$E53)/IF(Einstellungen!$C$11="7 Tage",7,5),N('Ist-Stunden'!F53)+(N(Krankheitstage!G53)+N(Krankheitstage!S53))*N($C53))))</f>
        <v/>
      </c>
      <c r="AK53" s="76">
        <f>IF($B53="",0,IF(Einstellungen!$C$10="Ja",MAX(IF(Einstellungen!$C$11="7 Tage",MAX(0,(MIN(DATE(2026,3,0),IF(Mitarbeiter!$D53="",DATE(2026,3,0),Mitarbeiter!$D53),TODAY()))-(MAX(DATE(2026,2,1),Mitarbeiter!$C53))+1),MAX(0,NETWORKDAYS(MAX(DATE(2026,2,1),Mitarbeiter!$C53),MIN(DATE(2026,3,0),IF(Mitarbeiter!$D53="",DATE(2026,3,0),Mitarbeiter!$D53),TODAY()),Einstellungen!$F$13:$F$67)))*N(Mitarbeiter!$E53)/IF(Einstellungen!$C$11="7 Tage",7,5),N('Ist-Stunden'!G53)),MAX(IF(Einstellungen!$C$11="7 Tage",MAX(0,(MIN(DATE(2026,3,0),IF(Mitarbeiter!$D53="",DATE(2026,3,0),Mitarbeiter!$D53),TODAY()))-(MAX(DATE(2026,2,1),Mitarbeiter!$C53))+1),MAX(0,NETWORKDAYS(MAX(DATE(2026,2,1),Mitarbeiter!$C53),MIN(DATE(2026,3,0),IF(Mitarbeiter!$D53="",DATE(2026,3,0),Mitarbeiter!$D53),TODAY()),Einstellungen!$F$13:$F$67)))*N(Mitarbeiter!$E53)/IF(Einstellungen!$C$11="7 Tage",7,5),N('Ist-Stunden'!G53)+(N(Krankheitstage!H53)+N(Krankheitstage!T53))*N($C53))))</f>
        <v/>
      </c>
      <c r="AL53" s="76">
        <f>IF($B53="",0,IF(Einstellungen!$C$10="Ja",MAX(IF(Einstellungen!$C$11="7 Tage",MAX(0,(MIN(DATE(2026,4,0),IF(Mitarbeiter!$D53="",DATE(2026,4,0),Mitarbeiter!$D53),TODAY()))-(MAX(DATE(2026,3,1),Mitarbeiter!$C53))+1),MAX(0,NETWORKDAYS(MAX(DATE(2026,3,1),Mitarbeiter!$C53),MIN(DATE(2026,4,0),IF(Mitarbeiter!$D53="",DATE(2026,4,0),Mitarbeiter!$D53),TODAY()),Einstellungen!$F$13:$F$67)))*N(Mitarbeiter!$E53)/IF(Einstellungen!$C$11="7 Tage",7,5),N('Ist-Stunden'!H53)),MAX(IF(Einstellungen!$C$11="7 Tage",MAX(0,(MIN(DATE(2026,4,0),IF(Mitarbeiter!$D53="",DATE(2026,4,0),Mitarbeiter!$D53),TODAY()))-(MAX(DATE(2026,3,1),Mitarbeiter!$C53))+1),MAX(0,NETWORKDAYS(MAX(DATE(2026,3,1),Mitarbeiter!$C53),MIN(DATE(2026,4,0),IF(Mitarbeiter!$D53="",DATE(2026,4,0),Mitarbeiter!$D53),TODAY()),Einstellungen!$F$13:$F$67)))*N(Mitarbeiter!$E53)/IF(Einstellungen!$C$11="7 Tage",7,5),N('Ist-Stunden'!H53)+(N(Krankheitstage!I53)+N(Krankheitstage!U53))*N($C53))))</f>
        <v/>
      </c>
      <c r="AM53" s="76">
        <f>IF($B53="",0,IF(Einstellungen!$C$10="Ja",MAX(IF(Einstellungen!$C$11="7 Tage",MAX(0,(MIN(DATE(2026,5,0),IF(Mitarbeiter!$D53="",DATE(2026,5,0),Mitarbeiter!$D53),TODAY()))-(MAX(DATE(2026,4,1),Mitarbeiter!$C53))+1),MAX(0,NETWORKDAYS(MAX(DATE(2026,4,1),Mitarbeiter!$C53),MIN(DATE(2026,5,0),IF(Mitarbeiter!$D53="",DATE(2026,5,0),Mitarbeiter!$D53),TODAY()),Einstellungen!$F$13:$F$67)))*N(Mitarbeiter!$E53)/IF(Einstellungen!$C$11="7 Tage",7,5),N('Ist-Stunden'!I53)),MAX(IF(Einstellungen!$C$11="7 Tage",MAX(0,(MIN(DATE(2026,5,0),IF(Mitarbeiter!$D53="",DATE(2026,5,0),Mitarbeiter!$D53),TODAY()))-(MAX(DATE(2026,4,1),Mitarbeiter!$C53))+1),MAX(0,NETWORKDAYS(MAX(DATE(2026,4,1),Mitarbeiter!$C53),MIN(DATE(2026,5,0),IF(Mitarbeiter!$D53="",DATE(2026,5,0),Mitarbeiter!$D53),TODAY()),Einstellungen!$F$13:$F$67)))*N(Mitarbeiter!$E53)/IF(Einstellungen!$C$11="7 Tage",7,5),N('Ist-Stunden'!I53)+(N(Krankheitstage!J53)+N(Krankheitstage!V53))*N($C53))))</f>
        <v/>
      </c>
      <c r="AN53" s="76">
        <f>IF($B53="",0,IF(Einstellungen!$C$10="Ja",MAX(IF(Einstellungen!$C$11="7 Tage",MAX(0,(MIN(DATE(2026,6,0),IF(Mitarbeiter!$D53="",DATE(2026,6,0),Mitarbeiter!$D53),TODAY()))-(MAX(DATE(2026,5,1),Mitarbeiter!$C53))+1),MAX(0,NETWORKDAYS(MAX(DATE(2026,5,1),Mitarbeiter!$C53),MIN(DATE(2026,6,0),IF(Mitarbeiter!$D53="",DATE(2026,6,0),Mitarbeiter!$D53),TODAY()),Einstellungen!$F$13:$F$67)))*N(Mitarbeiter!$E53)/IF(Einstellungen!$C$11="7 Tage",7,5),N('Ist-Stunden'!J53)),MAX(IF(Einstellungen!$C$11="7 Tage",MAX(0,(MIN(DATE(2026,6,0),IF(Mitarbeiter!$D53="",DATE(2026,6,0),Mitarbeiter!$D53),TODAY()))-(MAX(DATE(2026,5,1),Mitarbeiter!$C53))+1),MAX(0,NETWORKDAYS(MAX(DATE(2026,5,1),Mitarbeiter!$C53),MIN(DATE(2026,6,0),IF(Mitarbeiter!$D53="",DATE(2026,6,0),Mitarbeiter!$D53),TODAY()),Einstellungen!$F$13:$F$67)))*N(Mitarbeiter!$E53)/IF(Einstellungen!$C$11="7 Tage",7,5),N('Ist-Stunden'!J53)+(N(Krankheitstage!K53)+N(Krankheitstage!W53))*N($C53))))</f>
        <v/>
      </c>
      <c r="AO53" s="76">
        <f>IF($B53="",0,IF(Einstellungen!$C$10="Ja",MAX(IF(Einstellungen!$C$11="7 Tage",MAX(0,(MIN(DATE(2026,7,0),IF(Mitarbeiter!$D53="",DATE(2026,7,0),Mitarbeiter!$D53),TODAY()))-(MAX(DATE(2026,6,1),Mitarbeiter!$C53))+1),MAX(0,NETWORKDAYS(MAX(DATE(2026,6,1),Mitarbeiter!$C53),MIN(DATE(2026,7,0),IF(Mitarbeiter!$D53="",DATE(2026,7,0),Mitarbeiter!$D53),TODAY()),Einstellungen!$F$13:$F$67)))*N(Mitarbeiter!$E53)/IF(Einstellungen!$C$11="7 Tage",7,5),N('Ist-Stunden'!K53)),MAX(IF(Einstellungen!$C$11="7 Tage",MAX(0,(MIN(DATE(2026,7,0),IF(Mitarbeiter!$D53="",DATE(2026,7,0),Mitarbeiter!$D53),TODAY()))-(MAX(DATE(2026,6,1),Mitarbeiter!$C53))+1),MAX(0,NETWORKDAYS(MAX(DATE(2026,6,1),Mitarbeiter!$C53),MIN(DATE(2026,7,0),IF(Mitarbeiter!$D53="",DATE(2026,7,0),Mitarbeiter!$D53),TODAY()),Einstellungen!$F$13:$F$67)))*N(Mitarbeiter!$E53)/IF(Einstellungen!$C$11="7 Tage",7,5),N('Ist-Stunden'!K53)+(N(Krankheitstage!L53)+N(Krankheitstage!X53))*N($C53))))</f>
        <v/>
      </c>
      <c r="AP53" s="76">
        <f>IF($B53="",0,IF(Einstellungen!$C$10="Ja",MAX(IF(Einstellungen!$C$11="7 Tage",MAX(0,(MIN(DATE(2026,8,0),IF(Mitarbeiter!$D53="",DATE(2026,8,0),Mitarbeiter!$D53),TODAY()))-(MAX(DATE(2026,7,1),Mitarbeiter!$C53))+1),MAX(0,NETWORKDAYS(MAX(DATE(2026,7,1),Mitarbeiter!$C53),MIN(DATE(2026,8,0),IF(Mitarbeiter!$D53="",DATE(2026,8,0),Mitarbeiter!$D53),TODAY()),Einstellungen!$F$13:$F$67)))*N(Mitarbeiter!$E53)/IF(Einstellungen!$C$11="7 Tage",7,5),N('Ist-Stunden'!L53)),MAX(IF(Einstellungen!$C$11="7 Tage",MAX(0,(MIN(DATE(2026,8,0),IF(Mitarbeiter!$D53="",DATE(2026,8,0),Mitarbeiter!$D53),TODAY()))-(MAX(DATE(2026,7,1),Mitarbeiter!$C53))+1),MAX(0,NETWORKDAYS(MAX(DATE(2026,7,1),Mitarbeiter!$C53),MIN(DATE(2026,8,0),IF(Mitarbeiter!$D53="",DATE(2026,8,0),Mitarbeiter!$D53),TODAY()),Einstellungen!$F$13:$F$67)))*N(Mitarbeiter!$E53)/IF(Einstellungen!$C$11="7 Tage",7,5),N('Ist-Stunden'!L53)+(N(Krankheitstage!M53)+N(Krankheitstage!Y53))*N($C53))))</f>
        <v/>
      </c>
      <c r="AQ53" s="76">
        <f>IF($B53="",0,IF(Einstellungen!$C$10="Ja",MAX(IF(Einstellungen!$C$11="7 Tage",MAX(0,(MIN(DATE(2026,9,0),IF(Mitarbeiter!$D53="",DATE(2026,9,0),Mitarbeiter!$D53),TODAY()))-(MAX(DATE(2026,8,1),Mitarbeiter!$C53))+1),MAX(0,NETWORKDAYS(MAX(DATE(2026,8,1),Mitarbeiter!$C53),MIN(DATE(2026,9,0),IF(Mitarbeiter!$D53="",DATE(2026,9,0),Mitarbeiter!$D53),TODAY()),Einstellungen!$F$13:$F$67)))*N(Mitarbeiter!$E53)/IF(Einstellungen!$C$11="7 Tage",7,5),N('Ist-Stunden'!M53)),MAX(IF(Einstellungen!$C$11="7 Tage",MAX(0,(MIN(DATE(2026,9,0),IF(Mitarbeiter!$D53="",DATE(2026,9,0),Mitarbeiter!$D53),TODAY()))-(MAX(DATE(2026,8,1),Mitarbeiter!$C53))+1),MAX(0,NETWORKDAYS(MAX(DATE(2026,8,1),Mitarbeiter!$C53),MIN(DATE(2026,9,0),IF(Mitarbeiter!$D53="",DATE(2026,9,0),Mitarbeiter!$D53),TODAY()),Einstellungen!$F$13:$F$67)))*N(Mitarbeiter!$E53)/IF(Einstellungen!$C$11="7 Tage",7,5),N('Ist-Stunden'!M53)+(N(Krankheitstage!N53)+N(Krankheitstage!Z53))*N($C53))))</f>
        <v/>
      </c>
      <c r="AR53" s="76">
        <f>IF($B53="",0,IF(Einstellungen!$C$10="Ja",MAX(IF(Einstellungen!$C$11="7 Tage",MAX(0,(MIN(DATE(2026,10,0),IF(Mitarbeiter!$D53="",DATE(2026,10,0),Mitarbeiter!$D53),TODAY()))-(MAX(DATE(2026,9,1),Mitarbeiter!$C53))+1),MAX(0,NETWORKDAYS(MAX(DATE(2026,9,1),Mitarbeiter!$C53),MIN(DATE(2026,10,0),IF(Mitarbeiter!$D53="",DATE(2026,10,0),Mitarbeiter!$D53),TODAY()),Einstellungen!$F$13:$F$67)))*N(Mitarbeiter!$E53)/IF(Einstellungen!$C$11="7 Tage",7,5),N('Ist-Stunden'!N53)),MAX(IF(Einstellungen!$C$11="7 Tage",MAX(0,(MIN(DATE(2026,10,0),IF(Mitarbeiter!$D53="",DATE(2026,10,0),Mitarbeiter!$D53),TODAY()))-(MAX(DATE(2026,9,1),Mitarbeiter!$C53))+1),MAX(0,NETWORKDAYS(MAX(DATE(2026,9,1),Mitarbeiter!$C53),MIN(DATE(2026,10,0),IF(Mitarbeiter!$D53="",DATE(2026,10,0),Mitarbeiter!$D53),TODAY()),Einstellungen!$F$13:$F$67)))*N(Mitarbeiter!$E53)/IF(Einstellungen!$C$11="7 Tage",7,5),N('Ist-Stunden'!N53)+(N(Krankheitstage!O53)+N(Krankheitstage!AA53))*N($C53))))</f>
        <v/>
      </c>
      <c r="AS53" s="76">
        <f>IF($B53="",0,IF(Einstellungen!$C$10="Ja",MAX(IF(Einstellungen!$C$11="7 Tage",MAX(0,(MIN(DATE(2026,11,0),IF(Mitarbeiter!$D53="",DATE(2026,11,0),Mitarbeiter!$D53),TODAY()))-(MAX(DATE(2026,10,1),Mitarbeiter!$C53))+1),MAX(0,NETWORKDAYS(MAX(DATE(2026,10,1),Mitarbeiter!$C53),MIN(DATE(2026,11,0),IF(Mitarbeiter!$D53="",DATE(2026,11,0),Mitarbeiter!$D53),TODAY()),Einstellungen!$F$13:$F$67)))*N(Mitarbeiter!$E53)/IF(Einstellungen!$C$11="7 Tage",7,5),N('Ist-Stunden'!O53)),MAX(IF(Einstellungen!$C$11="7 Tage",MAX(0,(MIN(DATE(2026,11,0),IF(Mitarbeiter!$D53="",DATE(2026,11,0),Mitarbeiter!$D53),TODAY()))-(MAX(DATE(2026,10,1),Mitarbeiter!$C53))+1),MAX(0,NETWORKDAYS(MAX(DATE(2026,10,1),Mitarbeiter!$C53),MIN(DATE(2026,11,0),IF(Mitarbeiter!$D53="",DATE(2026,11,0),Mitarbeiter!$D53),TODAY()),Einstellungen!$F$13:$F$67)))*N(Mitarbeiter!$E53)/IF(Einstellungen!$C$11="7 Tage",7,5),N('Ist-Stunden'!O53)+(N(Krankheitstage!P53)+N(Krankheitstage!AB53))*N($C53))))</f>
        <v/>
      </c>
      <c r="AT53" s="76">
        <f>IF($B53="",0,IF(Einstellungen!$C$10="Ja",MAX(IF(Einstellungen!$C$11="7 Tage",MAX(0,(MIN(DATE(2026,12,0),IF(Mitarbeiter!$D53="",DATE(2026,12,0),Mitarbeiter!$D53),TODAY()))-(MAX(DATE(2026,11,1),Mitarbeiter!$C53))+1),MAX(0,NETWORKDAYS(MAX(DATE(2026,11,1),Mitarbeiter!$C53),MIN(DATE(2026,12,0),IF(Mitarbeiter!$D53="",DATE(2026,12,0),Mitarbeiter!$D53),TODAY()),Einstellungen!$F$13:$F$67)))*N(Mitarbeiter!$E53)/IF(Einstellungen!$C$11="7 Tage",7,5),N('Ist-Stunden'!P53)),MAX(IF(Einstellungen!$C$11="7 Tage",MAX(0,(MIN(DATE(2026,12,0),IF(Mitarbeiter!$D53="",DATE(2026,12,0),Mitarbeiter!$D53),TODAY()))-(MAX(DATE(2026,11,1),Mitarbeiter!$C53))+1),MAX(0,NETWORKDAYS(MAX(DATE(2026,11,1),Mitarbeiter!$C53),MIN(DATE(2026,12,0),IF(Mitarbeiter!$D53="",DATE(2026,12,0),Mitarbeiter!$D53),TODAY()),Einstellungen!$F$13:$F$67)))*N(Mitarbeiter!$E53)/IF(Einstellungen!$C$11="7 Tage",7,5),N('Ist-Stunden'!P53)+(N(Krankheitstage!Q53)+N(Krankheitstage!AC53))*N($C53))))</f>
        <v/>
      </c>
      <c r="AU53" s="76">
        <f>IF($B53="",0,IF(Einstellungen!$C$10="Ja",MAX(IF(Einstellungen!$C$11="7 Tage",MAX(0,(MIN(DATE(2026,13,0),IF(Mitarbeiter!$D53="",DATE(2026,13,0),Mitarbeiter!$D53),TODAY()))-(MAX(DATE(2026,12,1),Mitarbeiter!$C53))+1),MAX(0,NETWORKDAYS(MAX(DATE(2026,12,1),Mitarbeiter!$C53),MIN(DATE(2026,13,0),IF(Mitarbeiter!$D53="",DATE(2026,13,0),Mitarbeiter!$D53),TODAY()),Einstellungen!$F$13:$F$67)))*N(Mitarbeiter!$E53)/IF(Einstellungen!$C$11="7 Tage",7,5),N('Ist-Stunden'!Q53)),MAX(IF(Einstellungen!$C$11="7 Tage",MAX(0,(MIN(DATE(2026,13,0),IF(Mitarbeiter!$D53="",DATE(2026,13,0),Mitarbeiter!$D53),TODAY()))-(MAX(DATE(2026,12,1),Mitarbeiter!$C53))+1),MAX(0,NETWORKDAYS(MAX(DATE(2026,12,1),Mitarbeiter!$C53),MIN(DATE(2026,13,0),IF(Mitarbeiter!$D53="",DATE(2026,13,0),Mitarbeiter!$D53),TODAY()),Einstellungen!$F$13:$F$67)))*N(Mitarbeiter!$E53)/IF(Einstellungen!$C$11="7 Tage",7,5),N('Ist-Stunden'!Q53)+(N(Krankheitstage!R53)+N(Krankheitstage!AD53))*N($C53))))</f>
        <v/>
      </c>
      <c r="AV53" s="76">
        <f>IF($B53="",0,IF(Einstellungen!$C$10="Ja",MAX(IF(Einstellungen!$C$11="7 Tage",MAX(0,(MIN(DATE(2027,2,0),IF(Mitarbeiter!$D53="",DATE(2027,2,0),Mitarbeiter!$D53),TODAY()))-(MAX(DATE(2027,1,1),Mitarbeiter!$C53))+1),MAX(0,NETWORKDAYS(MAX(DATE(2027,1,1),Mitarbeiter!$C53),MIN(DATE(2027,2,0),IF(Mitarbeiter!$D53="",DATE(2027,2,0),Mitarbeiter!$D53),TODAY()),Einstellungen!$F$13:$F$67)))*N(Mitarbeiter!$E53)/IF(Einstellungen!$C$11="7 Tage",7,5),N('Ist-Stunden'!R53)),MAX(IF(Einstellungen!$C$11="7 Tage",MAX(0,(MIN(DATE(2027,2,0),IF(Mitarbeiter!$D53="",DATE(2027,2,0),Mitarbeiter!$D53),TODAY()))-(MAX(DATE(2027,1,1),Mitarbeiter!$C53))+1),MAX(0,NETWORKDAYS(MAX(DATE(2027,1,1),Mitarbeiter!$C53),MIN(DATE(2027,2,0),IF(Mitarbeiter!$D53="",DATE(2027,2,0),Mitarbeiter!$D53),TODAY()),Einstellungen!$F$13:$F$67)))*N(Mitarbeiter!$E53)/IF(Einstellungen!$C$11="7 Tage",7,5),N('Ist-Stunden'!R53)+(N(Krankheitstage!AE53)+N(Krankheitstage!AQ53))*N($C53))))</f>
        <v/>
      </c>
      <c r="AW53" s="76">
        <f>IF($B53="",0,IF(Einstellungen!$C$10="Ja",MAX(IF(Einstellungen!$C$11="7 Tage",MAX(0,(MIN(DATE(2027,3,0),IF(Mitarbeiter!$D53="",DATE(2027,3,0),Mitarbeiter!$D53),TODAY()))-(MAX(DATE(2027,2,1),Mitarbeiter!$C53))+1),MAX(0,NETWORKDAYS(MAX(DATE(2027,2,1),Mitarbeiter!$C53),MIN(DATE(2027,3,0),IF(Mitarbeiter!$D53="",DATE(2027,3,0),Mitarbeiter!$D53),TODAY()),Einstellungen!$F$13:$F$67)))*N(Mitarbeiter!$E53)/IF(Einstellungen!$C$11="7 Tage",7,5),N('Ist-Stunden'!S53)),MAX(IF(Einstellungen!$C$11="7 Tage",MAX(0,(MIN(DATE(2027,3,0),IF(Mitarbeiter!$D53="",DATE(2027,3,0),Mitarbeiter!$D53),TODAY()))-(MAX(DATE(2027,2,1),Mitarbeiter!$C53))+1),MAX(0,NETWORKDAYS(MAX(DATE(2027,2,1),Mitarbeiter!$C53),MIN(DATE(2027,3,0),IF(Mitarbeiter!$D53="",DATE(2027,3,0),Mitarbeiter!$D53),TODAY()),Einstellungen!$F$13:$F$67)))*N(Mitarbeiter!$E53)/IF(Einstellungen!$C$11="7 Tage",7,5),N('Ist-Stunden'!S53)+(N(Krankheitstage!AF53)+N(Krankheitstage!AR53))*N($C53))))</f>
        <v/>
      </c>
      <c r="AX53" s="76">
        <f>IF($B53="",0,IF(Einstellungen!$C$10="Ja",MAX(IF(Einstellungen!$C$11="7 Tage",MAX(0,(MIN(DATE(2027,4,0),IF(Mitarbeiter!$D53="",DATE(2027,4,0),Mitarbeiter!$D53),TODAY()))-(MAX(DATE(2027,3,1),Mitarbeiter!$C53))+1),MAX(0,NETWORKDAYS(MAX(DATE(2027,3,1),Mitarbeiter!$C53),MIN(DATE(2027,4,0),IF(Mitarbeiter!$D53="",DATE(2027,4,0),Mitarbeiter!$D53),TODAY()),Einstellungen!$F$13:$F$67)))*N(Mitarbeiter!$E53)/IF(Einstellungen!$C$11="7 Tage",7,5),N('Ist-Stunden'!T53)),MAX(IF(Einstellungen!$C$11="7 Tage",MAX(0,(MIN(DATE(2027,4,0),IF(Mitarbeiter!$D53="",DATE(2027,4,0),Mitarbeiter!$D53),TODAY()))-(MAX(DATE(2027,3,1),Mitarbeiter!$C53))+1),MAX(0,NETWORKDAYS(MAX(DATE(2027,3,1),Mitarbeiter!$C53),MIN(DATE(2027,4,0),IF(Mitarbeiter!$D53="",DATE(2027,4,0),Mitarbeiter!$D53),TODAY()),Einstellungen!$F$13:$F$67)))*N(Mitarbeiter!$E53)/IF(Einstellungen!$C$11="7 Tage",7,5),N('Ist-Stunden'!T53)+(N(Krankheitstage!AG53)+N(Krankheitstage!AS53))*N($C53))))</f>
        <v/>
      </c>
      <c r="AY53" s="76">
        <f>IF($B53="",0,IF(Einstellungen!$C$10="Ja",MAX(IF(Einstellungen!$C$11="7 Tage",MAX(0,(MIN(DATE(2027,5,0),IF(Mitarbeiter!$D53="",DATE(2027,5,0),Mitarbeiter!$D53),TODAY()))-(MAX(DATE(2027,4,1),Mitarbeiter!$C53))+1),MAX(0,NETWORKDAYS(MAX(DATE(2027,4,1),Mitarbeiter!$C53),MIN(DATE(2027,5,0),IF(Mitarbeiter!$D53="",DATE(2027,5,0),Mitarbeiter!$D53),TODAY()),Einstellungen!$F$13:$F$67)))*N(Mitarbeiter!$E53)/IF(Einstellungen!$C$11="7 Tage",7,5),N('Ist-Stunden'!U53)),MAX(IF(Einstellungen!$C$11="7 Tage",MAX(0,(MIN(DATE(2027,5,0),IF(Mitarbeiter!$D53="",DATE(2027,5,0),Mitarbeiter!$D53),TODAY()))-(MAX(DATE(2027,4,1),Mitarbeiter!$C53))+1),MAX(0,NETWORKDAYS(MAX(DATE(2027,4,1),Mitarbeiter!$C53),MIN(DATE(2027,5,0),IF(Mitarbeiter!$D53="",DATE(2027,5,0),Mitarbeiter!$D53),TODAY()),Einstellungen!$F$13:$F$67)))*N(Mitarbeiter!$E53)/IF(Einstellungen!$C$11="7 Tage",7,5),N('Ist-Stunden'!U53)+(N(Krankheitstage!AH53)+N(Krankheitstage!AT53))*N($C53))))</f>
        <v/>
      </c>
      <c r="AZ53" s="76">
        <f>IF($B53="",0,IF(Einstellungen!$C$10="Ja",MAX(IF(Einstellungen!$C$11="7 Tage",MAX(0,(MIN(DATE(2027,6,0),IF(Mitarbeiter!$D53="",DATE(2027,6,0),Mitarbeiter!$D53),TODAY()))-(MAX(DATE(2027,5,1),Mitarbeiter!$C53))+1),MAX(0,NETWORKDAYS(MAX(DATE(2027,5,1),Mitarbeiter!$C53),MIN(DATE(2027,6,0),IF(Mitarbeiter!$D53="",DATE(2027,6,0),Mitarbeiter!$D53),TODAY()),Einstellungen!$F$13:$F$67)))*N(Mitarbeiter!$E53)/IF(Einstellungen!$C$11="7 Tage",7,5),N('Ist-Stunden'!V53)),MAX(IF(Einstellungen!$C$11="7 Tage",MAX(0,(MIN(DATE(2027,6,0),IF(Mitarbeiter!$D53="",DATE(2027,6,0),Mitarbeiter!$D53),TODAY()))-(MAX(DATE(2027,5,1),Mitarbeiter!$C53))+1),MAX(0,NETWORKDAYS(MAX(DATE(2027,5,1),Mitarbeiter!$C53),MIN(DATE(2027,6,0),IF(Mitarbeiter!$D53="",DATE(2027,6,0),Mitarbeiter!$D53),TODAY()),Einstellungen!$F$13:$F$67)))*N(Mitarbeiter!$E53)/IF(Einstellungen!$C$11="7 Tage",7,5),N('Ist-Stunden'!V53)+(N(Krankheitstage!AI53)+N(Krankheitstage!AU53))*N($C53))))</f>
        <v/>
      </c>
      <c r="BA53" s="76">
        <f>IF($B53="",0,IF(Einstellungen!$C$10="Ja",MAX(IF(Einstellungen!$C$11="7 Tage",MAX(0,(MIN(DATE(2027,7,0),IF(Mitarbeiter!$D53="",DATE(2027,7,0),Mitarbeiter!$D53),TODAY()))-(MAX(DATE(2027,6,1),Mitarbeiter!$C53))+1),MAX(0,NETWORKDAYS(MAX(DATE(2027,6,1),Mitarbeiter!$C53),MIN(DATE(2027,7,0),IF(Mitarbeiter!$D53="",DATE(2027,7,0),Mitarbeiter!$D53),TODAY()),Einstellungen!$F$13:$F$67)))*N(Mitarbeiter!$E53)/IF(Einstellungen!$C$11="7 Tage",7,5),N('Ist-Stunden'!W53)),MAX(IF(Einstellungen!$C$11="7 Tage",MAX(0,(MIN(DATE(2027,7,0),IF(Mitarbeiter!$D53="",DATE(2027,7,0),Mitarbeiter!$D53),TODAY()))-(MAX(DATE(2027,6,1),Mitarbeiter!$C53))+1),MAX(0,NETWORKDAYS(MAX(DATE(2027,6,1),Mitarbeiter!$C53),MIN(DATE(2027,7,0),IF(Mitarbeiter!$D53="",DATE(2027,7,0),Mitarbeiter!$D53),TODAY()),Einstellungen!$F$13:$F$67)))*N(Mitarbeiter!$E53)/IF(Einstellungen!$C$11="7 Tage",7,5),N('Ist-Stunden'!W53)+(N(Krankheitstage!AJ53)+N(Krankheitstage!AV53))*N($C53))))</f>
        <v/>
      </c>
      <c r="BB53" s="76">
        <f>IF($B53="",0,IF(Einstellungen!$C$10="Ja",MAX(IF(Einstellungen!$C$11="7 Tage",MAX(0,(MIN(DATE(2027,8,0),IF(Mitarbeiter!$D53="",DATE(2027,8,0),Mitarbeiter!$D53),TODAY()))-(MAX(DATE(2027,7,1),Mitarbeiter!$C53))+1),MAX(0,NETWORKDAYS(MAX(DATE(2027,7,1),Mitarbeiter!$C53),MIN(DATE(2027,8,0),IF(Mitarbeiter!$D53="",DATE(2027,8,0),Mitarbeiter!$D53),TODAY()),Einstellungen!$F$13:$F$67)))*N(Mitarbeiter!$E53)/IF(Einstellungen!$C$11="7 Tage",7,5),N('Ist-Stunden'!X53)),MAX(IF(Einstellungen!$C$11="7 Tage",MAX(0,(MIN(DATE(2027,8,0),IF(Mitarbeiter!$D53="",DATE(2027,8,0),Mitarbeiter!$D53),TODAY()))-(MAX(DATE(2027,7,1),Mitarbeiter!$C53))+1),MAX(0,NETWORKDAYS(MAX(DATE(2027,7,1),Mitarbeiter!$C53),MIN(DATE(2027,8,0),IF(Mitarbeiter!$D53="",DATE(2027,8,0),Mitarbeiter!$D53),TODAY()),Einstellungen!$F$13:$F$67)))*N(Mitarbeiter!$E53)/IF(Einstellungen!$C$11="7 Tage",7,5),N('Ist-Stunden'!X53)+(N(Krankheitstage!AK53)+N(Krankheitstage!AW53))*N($C53))))</f>
        <v/>
      </c>
      <c r="BC53" s="76">
        <f>IF($B53="",0,IF(Einstellungen!$C$10="Ja",MAX(IF(Einstellungen!$C$11="7 Tage",MAX(0,(MIN(DATE(2027,9,0),IF(Mitarbeiter!$D53="",DATE(2027,9,0),Mitarbeiter!$D53),TODAY()))-(MAX(DATE(2027,8,1),Mitarbeiter!$C53))+1),MAX(0,NETWORKDAYS(MAX(DATE(2027,8,1),Mitarbeiter!$C53),MIN(DATE(2027,9,0),IF(Mitarbeiter!$D53="",DATE(2027,9,0),Mitarbeiter!$D53),TODAY()),Einstellungen!$F$13:$F$67)))*N(Mitarbeiter!$E53)/IF(Einstellungen!$C$11="7 Tage",7,5),N('Ist-Stunden'!Y53)),MAX(IF(Einstellungen!$C$11="7 Tage",MAX(0,(MIN(DATE(2027,9,0),IF(Mitarbeiter!$D53="",DATE(2027,9,0),Mitarbeiter!$D53),TODAY()))-(MAX(DATE(2027,8,1),Mitarbeiter!$C53))+1),MAX(0,NETWORKDAYS(MAX(DATE(2027,8,1),Mitarbeiter!$C53),MIN(DATE(2027,9,0),IF(Mitarbeiter!$D53="",DATE(2027,9,0),Mitarbeiter!$D53),TODAY()),Einstellungen!$F$13:$F$67)))*N(Mitarbeiter!$E53)/IF(Einstellungen!$C$11="7 Tage",7,5),N('Ist-Stunden'!Y53)+(N(Krankheitstage!AL53)+N(Krankheitstage!AX53))*N($C53))))</f>
        <v/>
      </c>
      <c r="BD53" s="76">
        <f>IF($B53="",0,IF(Einstellungen!$C$10="Ja",MAX(IF(Einstellungen!$C$11="7 Tage",MAX(0,(MIN(DATE(2027,10,0),IF(Mitarbeiter!$D53="",DATE(2027,10,0),Mitarbeiter!$D53),TODAY()))-(MAX(DATE(2027,9,1),Mitarbeiter!$C53))+1),MAX(0,NETWORKDAYS(MAX(DATE(2027,9,1),Mitarbeiter!$C53),MIN(DATE(2027,10,0),IF(Mitarbeiter!$D53="",DATE(2027,10,0),Mitarbeiter!$D53),TODAY()),Einstellungen!$F$13:$F$67)))*N(Mitarbeiter!$E53)/IF(Einstellungen!$C$11="7 Tage",7,5),N('Ist-Stunden'!Z53)),MAX(IF(Einstellungen!$C$11="7 Tage",MAX(0,(MIN(DATE(2027,10,0),IF(Mitarbeiter!$D53="",DATE(2027,10,0),Mitarbeiter!$D53),TODAY()))-(MAX(DATE(2027,9,1),Mitarbeiter!$C53))+1),MAX(0,NETWORKDAYS(MAX(DATE(2027,9,1),Mitarbeiter!$C53),MIN(DATE(2027,10,0),IF(Mitarbeiter!$D53="",DATE(2027,10,0),Mitarbeiter!$D53),TODAY()),Einstellungen!$F$13:$F$67)))*N(Mitarbeiter!$E53)/IF(Einstellungen!$C$11="7 Tage",7,5),N('Ist-Stunden'!Z53)+(N(Krankheitstage!AM53)+N(Krankheitstage!AY53))*N($C53))))</f>
        <v/>
      </c>
      <c r="BE53" s="76">
        <f>IF($B53="",0,IF(Einstellungen!$C$10="Ja",MAX(IF(Einstellungen!$C$11="7 Tage",MAX(0,(MIN(DATE(2027,11,0),IF(Mitarbeiter!$D53="",DATE(2027,11,0),Mitarbeiter!$D53),TODAY()))-(MAX(DATE(2027,10,1),Mitarbeiter!$C53))+1),MAX(0,NETWORKDAYS(MAX(DATE(2027,10,1),Mitarbeiter!$C53),MIN(DATE(2027,11,0),IF(Mitarbeiter!$D53="",DATE(2027,11,0),Mitarbeiter!$D53),TODAY()),Einstellungen!$F$13:$F$67)))*N(Mitarbeiter!$E53)/IF(Einstellungen!$C$11="7 Tage",7,5),N('Ist-Stunden'!AA53)),MAX(IF(Einstellungen!$C$11="7 Tage",MAX(0,(MIN(DATE(2027,11,0),IF(Mitarbeiter!$D53="",DATE(2027,11,0),Mitarbeiter!$D53),TODAY()))-(MAX(DATE(2027,10,1),Mitarbeiter!$C53))+1),MAX(0,NETWORKDAYS(MAX(DATE(2027,10,1),Mitarbeiter!$C53),MIN(DATE(2027,11,0),IF(Mitarbeiter!$D53="",DATE(2027,11,0),Mitarbeiter!$D53),TODAY()),Einstellungen!$F$13:$F$67)))*N(Mitarbeiter!$E53)/IF(Einstellungen!$C$11="7 Tage",7,5),N('Ist-Stunden'!AA53)+(N(Krankheitstage!AN53)+N(Krankheitstage!AZ53))*N($C53))))</f>
        <v/>
      </c>
      <c r="BF53" s="76">
        <f>IF($B53="",0,IF(Einstellungen!$C$10="Ja",MAX(IF(Einstellungen!$C$11="7 Tage",MAX(0,(MIN(DATE(2027,12,0),IF(Mitarbeiter!$D53="",DATE(2027,12,0),Mitarbeiter!$D53),TODAY()))-(MAX(DATE(2027,11,1),Mitarbeiter!$C53))+1),MAX(0,NETWORKDAYS(MAX(DATE(2027,11,1),Mitarbeiter!$C53),MIN(DATE(2027,12,0),IF(Mitarbeiter!$D53="",DATE(2027,12,0),Mitarbeiter!$D53),TODAY()),Einstellungen!$F$13:$F$67)))*N(Mitarbeiter!$E53)/IF(Einstellungen!$C$11="7 Tage",7,5),N('Ist-Stunden'!AB53)),MAX(IF(Einstellungen!$C$11="7 Tage",MAX(0,(MIN(DATE(2027,12,0),IF(Mitarbeiter!$D53="",DATE(2027,12,0),Mitarbeiter!$D53),TODAY()))-(MAX(DATE(2027,11,1),Mitarbeiter!$C53))+1),MAX(0,NETWORKDAYS(MAX(DATE(2027,11,1),Mitarbeiter!$C53),MIN(DATE(2027,12,0),IF(Mitarbeiter!$D53="",DATE(2027,12,0),Mitarbeiter!$D53),TODAY()),Einstellungen!$F$13:$F$67)))*N(Mitarbeiter!$E53)/IF(Einstellungen!$C$11="7 Tage",7,5),N('Ist-Stunden'!AB53)+(N(Krankheitstage!AO53)+N(Krankheitstage!BA53))*N($C53))))</f>
        <v/>
      </c>
      <c r="BG53" s="76">
        <f>IF($B53="",0,IF(Einstellungen!$C$10="Ja",MAX(IF(Einstellungen!$C$11="7 Tage",MAX(0,(MIN(DATE(2027,13,0),IF(Mitarbeiter!$D53="",DATE(2027,13,0),Mitarbeiter!$D53),TODAY()))-(MAX(DATE(2027,12,1),Mitarbeiter!$C53))+1),MAX(0,NETWORKDAYS(MAX(DATE(2027,12,1),Mitarbeiter!$C53),MIN(DATE(2027,13,0),IF(Mitarbeiter!$D53="",DATE(2027,13,0),Mitarbeiter!$D53),TODAY()),Einstellungen!$F$13:$F$67)))*N(Mitarbeiter!$E53)/IF(Einstellungen!$C$11="7 Tage",7,5),N('Ist-Stunden'!AC53)),MAX(IF(Einstellungen!$C$11="7 Tage",MAX(0,(MIN(DATE(2027,13,0),IF(Mitarbeiter!$D53="",DATE(2027,13,0),Mitarbeiter!$D53),TODAY()))-(MAX(DATE(2027,12,1),Mitarbeiter!$C53))+1),MAX(0,NETWORKDAYS(MAX(DATE(2027,12,1),Mitarbeiter!$C53),MIN(DATE(2027,13,0),IF(Mitarbeiter!$D53="",DATE(2027,13,0),Mitarbeiter!$D53),TODAY()),Einstellungen!$F$13:$F$67)))*N(Mitarbeiter!$E53)/IF(Einstellungen!$C$11="7 Tage",7,5),N('Ist-Stunden'!AC53)+(N(Krankheitstage!AP53)+N(Krankheitstage!BB53))*N($C53))))</f>
        <v/>
      </c>
      <c r="BH53" s="76">
        <f>IF($B53="",0,IF(Einstellungen!$C$10="Ja",MAX(IF(Einstellungen!$C$11="7 Tage",MAX(0,(MIN(DATE(2028,2,0),IF(Mitarbeiter!$D53="",DATE(2028,2,0),Mitarbeiter!$D53),TODAY()))-(MAX(DATE(2028,1,1),Mitarbeiter!$C53))+1),MAX(0,NETWORKDAYS(MAX(DATE(2028,1,1),Mitarbeiter!$C53),MIN(DATE(2028,2,0),IF(Mitarbeiter!$D53="",DATE(2028,2,0),Mitarbeiter!$D53),TODAY()),Einstellungen!$F$13:$F$67)))*N(Mitarbeiter!$E53)/IF(Einstellungen!$C$11="7 Tage",7,5),N('Ist-Stunden'!AD53)),MAX(IF(Einstellungen!$C$11="7 Tage",MAX(0,(MIN(DATE(2028,2,0),IF(Mitarbeiter!$D53="",DATE(2028,2,0),Mitarbeiter!$D53),TODAY()))-(MAX(DATE(2028,1,1),Mitarbeiter!$C53))+1),MAX(0,NETWORKDAYS(MAX(DATE(2028,1,1),Mitarbeiter!$C53),MIN(DATE(2028,2,0),IF(Mitarbeiter!$D53="",DATE(2028,2,0),Mitarbeiter!$D53),TODAY()),Einstellungen!$F$13:$F$67)))*N(Mitarbeiter!$E53)/IF(Einstellungen!$C$11="7 Tage",7,5),N('Ist-Stunden'!AD53)+(N(Krankheitstage!BC53)+N(Krankheitstage!BO53))*N($C53))))</f>
        <v/>
      </c>
      <c r="BI53" s="76">
        <f>IF($B53="",0,IF(Einstellungen!$C$10="Ja",MAX(IF(Einstellungen!$C$11="7 Tage",MAX(0,(MIN(DATE(2028,3,0),IF(Mitarbeiter!$D53="",DATE(2028,3,0),Mitarbeiter!$D53),TODAY()))-(MAX(DATE(2028,2,1),Mitarbeiter!$C53))+1),MAX(0,NETWORKDAYS(MAX(DATE(2028,2,1),Mitarbeiter!$C53),MIN(DATE(2028,3,0),IF(Mitarbeiter!$D53="",DATE(2028,3,0),Mitarbeiter!$D53),TODAY()),Einstellungen!$F$13:$F$67)))*N(Mitarbeiter!$E53)/IF(Einstellungen!$C$11="7 Tage",7,5),N('Ist-Stunden'!AE53)),MAX(IF(Einstellungen!$C$11="7 Tage",MAX(0,(MIN(DATE(2028,3,0),IF(Mitarbeiter!$D53="",DATE(2028,3,0),Mitarbeiter!$D53),TODAY()))-(MAX(DATE(2028,2,1),Mitarbeiter!$C53))+1),MAX(0,NETWORKDAYS(MAX(DATE(2028,2,1),Mitarbeiter!$C53),MIN(DATE(2028,3,0),IF(Mitarbeiter!$D53="",DATE(2028,3,0),Mitarbeiter!$D53),TODAY()),Einstellungen!$F$13:$F$67)))*N(Mitarbeiter!$E53)/IF(Einstellungen!$C$11="7 Tage",7,5),N('Ist-Stunden'!AE53)+(N(Krankheitstage!BD53)+N(Krankheitstage!BP53))*N($C53))))</f>
        <v/>
      </c>
      <c r="BJ53" s="76">
        <f>IF($B53="",0,IF(Einstellungen!$C$10="Ja",MAX(IF(Einstellungen!$C$11="7 Tage",MAX(0,(MIN(DATE(2028,4,0),IF(Mitarbeiter!$D53="",DATE(2028,4,0),Mitarbeiter!$D53),TODAY()))-(MAX(DATE(2028,3,1),Mitarbeiter!$C53))+1),MAX(0,NETWORKDAYS(MAX(DATE(2028,3,1),Mitarbeiter!$C53),MIN(DATE(2028,4,0),IF(Mitarbeiter!$D53="",DATE(2028,4,0),Mitarbeiter!$D53),TODAY()),Einstellungen!$F$13:$F$67)))*N(Mitarbeiter!$E53)/IF(Einstellungen!$C$11="7 Tage",7,5),N('Ist-Stunden'!AF53)),MAX(IF(Einstellungen!$C$11="7 Tage",MAX(0,(MIN(DATE(2028,4,0),IF(Mitarbeiter!$D53="",DATE(2028,4,0),Mitarbeiter!$D53),TODAY()))-(MAX(DATE(2028,3,1),Mitarbeiter!$C53))+1),MAX(0,NETWORKDAYS(MAX(DATE(2028,3,1),Mitarbeiter!$C53),MIN(DATE(2028,4,0),IF(Mitarbeiter!$D53="",DATE(2028,4,0),Mitarbeiter!$D53),TODAY()),Einstellungen!$F$13:$F$67)))*N(Mitarbeiter!$E53)/IF(Einstellungen!$C$11="7 Tage",7,5),N('Ist-Stunden'!AF53)+(N(Krankheitstage!BE53)+N(Krankheitstage!BQ53))*N($C53))))</f>
        <v/>
      </c>
      <c r="BK53" s="76">
        <f>IF($B53="",0,IF(Einstellungen!$C$10="Ja",MAX(IF(Einstellungen!$C$11="7 Tage",MAX(0,(MIN(DATE(2028,5,0),IF(Mitarbeiter!$D53="",DATE(2028,5,0),Mitarbeiter!$D53),TODAY()))-(MAX(DATE(2028,4,1),Mitarbeiter!$C53))+1),MAX(0,NETWORKDAYS(MAX(DATE(2028,4,1),Mitarbeiter!$C53),MIN(DATE(2028,5,0),IF(Mitarbeiter!$D53="",DATE(2028,5,0),Mitarbeiter!$D53),TODAY()),Einstellungen!$F$13:$F$67)))*N(Mitarbeiter!$E53)/IF(Einstellungen!$C$11="7 Tage",7,5),N('Ist-Stunden'!AG53)),MAX(IF(Einstellungen!$C$11="7 Tage",MAX(0,(MIN(DATE(2028,5,0),IF(Mitarbeiter!$D53="",DATE(2028,5,0),Mitarbeiter!$D53),TODAY()))-(MAX(DATE(2028,4,1),Mitarbeiter!$C53))+1),MAX(0,NETWORKDAYS(MAX(DATE(2028,4,1),Mitarbeiter!$C53),MIN(DATE(2028,5,0),IF(Mitarbeiter!$D53="",DATE(2028,5,0),Mitarbeiter!$D53),TODAY()),Einstellungen!$F$13:$F$67)))*N(Mitarbeiter!$E53)/IF(Einstellungen!$C$11="7 Tage",7,5),N('Ist-Stunden'!AG53)+(N(Krankheitstage!BF53)+N(Krankheitstage!BR53))*N($C53))))</f>
        <v/>
      </c>
      <c r="BL53" s="76">
        <f>IF($B53="",0,IF(Einstellungen!$C$10="Ja",MAX(IF(Einstellungen!$C$11="7 Tage",MAX(0,(MIN(DATE(2028,6,0),IF(Mitarbeiter!$D53="",DATE(2028,6,0),Mitarbeiter!$D53),TODAY()))-(MAX(DATE(2028,5,1),Mitarbeiter!$C53))+1),MAX(0,NETWORKDAYS(MAX(DATE(2028,5,1),Mitarbeiter!$C53),MIN(DATE(2028,6,0),IF(Mitarbeiter!$D53="",DATE(2028,6,0),Mitarbeiter!$D53),TODAY()),Einstellungen!$F$13:$F$67)))*N(Mitarbeiter!$E53)/IF(Einstellungen!$C$11="7 Tage",7,5),N('Ist-Stunden'!AH53)),MAX(IF(Einstellungen!$C$11="7 Tage",MAX(0,(MIN(DATE(2028,6,0),IF(Mitarbeiter!$D53="",DATE(2028,6,0),Mitarbeiter!$D53),TODAY()))-(MAX(DATE(2028,5,1),Mitarbeiter!$C53))+1),MAX(0,NETWORKDAYS(MAX(DATE(2028,5,1),Mitarbeiter!$C53),MIN(DATE(2028,6,0),IF(Mitarbeiter!$D53="",DATE(2028,6,0),Mitarbeiter!$D53),TODAY()),Einstellungen!$F$13:$F$67)))*N(Mitarbeiter!$E53)/IF(Einstellungen!$C$11="7 Tage",7,5),N('Ist-Stunden'!AH53)+(N(Krankheitstage!BG53)+N(Krankheitstage!BS53))*N($C53))))</f>
        <v/>
      </c>
      <c r="BM53" s="76">
        <f>IF($B53="",0,IF(Einstellungen!$C$10="Ja",MAX(IF(Einstellungen!$C$11="7 Tage",MAX(0,(MIN(DATE(2028,7,0),IF(Mitarbeiter!$D53="",DATE(2028,7,0),Mitarbeiter!$D53),TODAY()))-(MAX(DATE(2028,6,1),Mitarbeiter!$C53))+1),MAX(0,NETWORKDAYS(MAX(DATE(2028,6,1),Mitarbeiter!$C53),MIN(DATE(2028,7,0),IF(Mitarbeiter!$D53="",DATE(2028,7,0),Mitarbeiter!$D53),TODAY()),Einstellungen!$F$13:$F$67)))*N(Mitarbeiter!$E53)/IF(Einstellungen!$C$11="7 Tage",7,5),N('Ist-Stunden'!AI53)),MAX(IF(Einstellungen!$C$11="7 Tage",MAX(0,(MIN(DATE(2028,7,0),IF(Mitarbeiter!$D53="",DATE(2028,7,0),Mitarbeiter!$D53),TODAY()))-(MAX(DATE(2028,6,1),Mitarbeiter!$C53))+1),MAX(0,NETWORKDAYS(MAX(DATE(2028,6,1),Mitarbeiter!$C53),MIN(DATE(2028,7,0),IF(Mitarbeiter!$D53="",DATE(2028,7,0),Mitarbeiter!$D53),TODAY()),Einstellungen!$F$13:$F$67)))*N(Mitarbeiter!$E53)/IF(Einstellungen!$C$11="7 Tage",7,5),N('Ist-Stunden'!AI53)+(N(Krankheitstage!BH53)+N(Krankheitstage!BT53))*N($C53))))</f>
        <v/>
      </c>
      <c r="BN53" s="76">
        <f>IF($B53="",0,IF(Einstellungen!$C$10="Ja",MAX(IF(Einstellungen!$C$11="7 Tage",MAX(0,(MIN(DATE(2028,8,0),IF(Mitarbeiter!$D53="",DATE(2028,8,0),Mitarbeiter!$D53),TODAY()))-(MAX(DATE(2028,7,1),Mitarbeiter!$C53))+1),MAX(0,NETWORKDAYS(MAX(DATE(2028,7,1),Mitarbeiter!$C53),MIN(DATE(2028,8,0),IF(Mitarbeiter!$D53="",DATE(2028,8,0),Mitarbeiter!$D53),TODAY()),Einstellungen!$F$13:$F$67)))*N(Mitarbeiter!$E53)/IF(Einstellungen!$C$11="7 Tage",7,5),N('Ist-Stunden'!AJ53)),MAX(IF(Einstellungen!$C$11="7 Tage",MAX(0,(MIN(DATE(2028,8,0),IF(Mitarbeiter!$D53="",DATE(2028,8,0),Mitarbeiter!$D53),TODAY()))-(MAX(DATE(2028,7,1),Mitarbeiter!$C53))+1),MAX(0,NETWORKDAYS(MAX(DATE(2028,7,1),Mitarbeiter!$C53),MIN(DATE(2028,8,0),IF(Mitarbeiter!$D53="",DATE(2028,8,0),Mitarbeiter!$D53),TODAY()),Einstellungen!$F$13:$F$67)))*N(Mitarbeiter!$E53)/IF(Einstellungen!$C$11="7 Tage",7,5),N('Ist-Stunden'!AJ53)+(N(Krankheitstage!BI53)+N(Krankheitstage!BU53))*N($C53))))</f>
        <v/>
      </c>
      <c r="BO53" s="76">
        <f>IF($B53="",0,IF(Einstellungen!$C$10="Ja",MAX(IF(Einstellungen!$C$11="7 Tage",MAX(0,(MIN(DATE(2028,9,0),IF(Mitarbeiter!$D53="",DATE(2028,9,0),Mitarbeiter!$D53),TODAY()))-(MAX(DATE(2028,8,1),Mitarbeiter!$C53))+1),MAX(0,NETWORKDAYS(MAX(DATE(2028,8,1),Mitarbeiter!$C53),MIN(DATE(2028,9,0),IF(Mitarbeiter!$D53="",DATE(2028,9,0),Mitarbeiter!$D53),TODAY()),Einstellungen!$F$13:$F$67)))*N(Mitarbeiter!$E53)/IF(Einstellungen!$C$11="7 Tage",7,5),N('Ist-Stunden'!AK53)),MAX(IF(Einstellungen!$C$11="7 Tage",MAX(0,(MIN(DATE(2028,9,0),IF(Mitarbeiter!$D53="",DATE(2028,9,0),Mitarbeiter!$D53),TODAY()))-(MAX(DATE(2028,8,1),Mitarbeiter!$C53))+1),MAX(0,NETWORKDAYS(MAX(DATE(2028,8,1),Mitarbeiter!$C53),MIN(DATE(2028,9,0),IF(Mitarbeiter!$D53="",DATE(2028,9,0),Mitarbeiter!$D53),TODAY()),Einstellungen!$F$13:$F$67)))*N(Mitarbeiter!$E53)/IF(Einstellungen!$C$11="7 Tage",7,5),N('Ist-Stunden'!AK53)+(N(Krankheitstage!BJ53)+N(Krankheitstage!BV53))*N($C53))))</f>
        <v/>
      </c>
      <c r="BP53" s="76">
        <f>IF($B53="",0,IF(Einstellungen!$C$10="Ja",MAX(IF(Einstellungen!$C$11="7 Tage",MAX(0,(MIN(DATE(2028,10,0),IF(Mitarbeiter!$D53="",DATE(2028,10,0),Mitarbeiter!$D53),TODAY()))-(MAX(DATE(2028,9,1),Mitarbeiter!$C53))+1),MAX(0,NETWORKDAYS(MAX(DATE(2028,9,1),Mitarbeiter!$C53),MIN(DATE(2028,10,0),IF(Mitarbeiter!$D53="",DATE(2028,10,0),Mitarbeiter!$D53),TODAY()),Einstellungen!$F$13:$F$67)))*N(Mitarbeiter!$E53)/IF(Einstellungen!$C$11="7 Tage",7,5),N('Ist-Stunden'!AL53)),MAX(IF(Einstellungen!$C$11="7 Tage",MAX(0,(MIN(DATE(2028,10,0),IF(Mitarbeiter!$D53="",DATE(2028,10,0),Mitarbeiter!$D53),TODAY()))-(MAX(DATE(2028,9,1),Mitarbeiter!$C53))+1),MAX(0,NETWORKDAYS(MAX(DATE(2028,9,1),Mitarbeiter!$C53),MIN(DATE(2028,10,0),IF(Mitarbeiter!$D53="",DATE(2028,10,0),Mitarbeiter!$D53),TODAY()),Einstellungen!$F$13:$F$67)))*N(Mitarbeiter!$E53)/IF(Einstellungen!$C$11="7 Tage",7,5),N('Ist-Stunden'!AL53)+(N(Krankheitstage!BK53)+N(Krankheitstage!BW53))*N($C53))))</f>
        <v/>
      </c>
      <c r="BQ53" s="76">
        <f>IF($B53="",0,IF(Einstellungen!$C$10="Ja",MAX(IF(Einstellungen!$C$11="7 Tage",MAX(0,(MIN(DATE(2028,11,0),IF(Mitarbeiter!$D53="",DATE(2028,11,0),Mitarbeiter!$D53),TODAY()))-(MAX(DATE(2028,10,1),Mitarbeiter!$C53))+1),MAX(0,NETWORKDAYS(MAX(DATE(2028,10,1),Mitarbeiter!$C53),MIN(DATE(2028,11,0),IF(Mitarbeiter!$D53="",DATE(2028,11,0),Mitarbeiter!$D53),TODAY()),Einstellungen!$F$13:$F$67)))*N(Mitarbeiter!$E53)/IF(Einstellungen!$C$11="7 Tage",7,5),N('Ist-Stunden'!AM53)),MAX(IF(Einstellungen!$C$11="7 Tage",MAX(0,(MIN(DATE(2028,11,0),IF(Mitarbeiter!$D53="",DATE(2028,11,0),Mitarbeiter!$D53),TODAY()))-(MAX(DATE(2028,10,1),Mitarbeiter!$C53))+1),MAX(0,NETWORKDAYS(MAX(DATE(2028,10,1),Mitarbeiter!$C53),MIN(DATE(2028,11,0),IF(Mitarbeiter!$D53="",DATE(2028,11,0),Mitarbeiter!$D53),TODAY()),Einstellungen!$F$13:$F$67)))*N(Mitarbeiter!$E53)/IF(Einstellungen!$C$11="7 Tage",7,5),N('Ist-Stunden'!AM53)+(N(Krankheitstage!BL53)+N(Krankheitstage!BX53))*N($C53))))</f>
        <v/>
      </c>
      <c r="BR53" s="76">
        <f>IF($B53="",0,IF(Einstellungen!$C$10="Ja",MAX(IF(Einstellungen!$C$11="7 Tage",MAX(0,(MIN(DATE(2028,12,0),IF(Mitarbeiter!$D53="",DATE(2028,12,0),Mitarbeiter!$D53),TODAY()))-(MAX(DATE(2028,11,1),Mitarbeiter!$C53))+1),MAX(0,NETWORKDAYS(MAX(DATE(2028,11,1),Mitarbeiter!$C53),MIN(DATE(2028,12,0),IF(Mitarbeiter!$D53="",DATE(2028,12,0),Mitarbeiter!$D53),TODAY()),Einstellungen!$F$13:$F$67)))*N(Mitarbeiter!$E53)/IF(Einstellungen!$C$11="7 Tage",7,5),N('Ist-Stunden'!AN53)),MAX(IF(Einstellungen!$C$11="7 Tage",MAX(0,(MIN(DATE(2028,12,0),IF(Mitarbeiter!$D53="",DATE(2028,12,0),Mitarbeiter!$D53),TODAY()))-(MAX(DATE(2028,11,1),Mitarbeiter!$C53))+1),MAX(0,NETWORKDAYS(MAX(DATE(2028,11,1),Mitarbeiter!$C53),MIN(DATE(2028,12,0),IF(Mitarbeiter!$D53="",DATE(2028,12,0),Mitarbeiter!$D53),TODAY()),Einstellungen!$F$13:$F$67)))*N(Mitarbeiter!$E53)/IF(Einstellungen!$C$11="7 Tage",7,5),N('Ist-Stunden'!AN53)+(N(Krankheitstage!BM53)+N(Krankheitstage!BY53))*N($C53))))</f>
        <v/>
      </c>
      <c r="BS53" s="76">
        <f>IF($B53="",0,IF(Einstellungen!$C$10="Ja",MAX(IF(Einstellungen!$C$11="7 Tage",MAX(0,(MIN(DATE(2028,13,0),IF(Mitarbeiter!$D53="",DATE(2028,13,0),Mitarbeiter!$D53),TODAY()))-(MAX(DATE(2028,12,1),Mitarbeiter!$C53))+1),MAX(0,NETWORKDAYS(MAX(DATE(2028,12,1),Mitarbeiter!$C53),MIN(DATE(2028,13,0),IF(Mitarbeiter!$D53="",DATE(2028,13,0),Mitarbeiter!$D53),TODAY()),Einstellungen!$F$13:$F$67)))*N(Mitarbeiter!$E53)/IF(Einstellungen!$C$11="7 Tage",7,5),N('Ist-Stunden'!AO53)),MAX(IF(Einstellungen!$C$11="7 Tage",MAX(0,(MIN(DATE(2028,13,0),IF(Mitarbeiter!$D53="",DATE(2028,13,0),Mitarbeiter!$D53),TODAY()))-(MAX(DATE(2028,12,1),Mitarbeiter!$C53))+1),MAX(0,NETWORKDAYS(MAX(DATE(2028,12,1),Mitarbeiter!$C53),MIN(DATE(2028,13,0),IF(Mitarbeiter!$D53="",DATE(2028,13,0),Mitarbeiter!$D53),TODAY()),Einstellungen!$F$13:$F$67)))*N(Mitarbeiter!$E53)/IF(Einstellungen!$C$11="7 Tage",7,5),N('Ist-Stunden'!AO53)+(N(Krankheitstage!BN53)+N(Krankheitstage!BZ53))*N($C53))))</f>
        <v/>
      </c>
      <c r="BT53" s="76">
        <f>IF($B53="",0,IF(Einstellungen!$C$10="Ja",MAX(IF(Einstellungen!$C$11="7 Tage",MAX(0,(MIN(DATE(2029,2,0),IF(Mitarbeiter!$D53="",DATE(2029,2,0),Mitarbeiter!$D53),TODAY()))-(MAX(DATE(2029,1,1),Mitarbeiter!$C53))+1),MAX(0,NETWORKDAYS(MAX(DATE(2029,1,1),Mitarbeiter!$C53),MIN(DATE(2029,2,0),IF(Mitarbeiter!$D53="",DATE(2029,2,0),Mitarbeiter!$D53),TODAY()),Einstellungen!$F$13:$F$67)))*N(Mitarbeiter!$E53)/IF(Einstellungen!$C$11="7 Tage",7,5),N('Ist-Stunden'!AP53)),MAX(IF(Einstellungen!$C$11="7 Tage",MAX(0,(MIN(DATE(2029,2,0),IF(Mitarbeiter!$D53="",DATE(2029,2,0),Mitarbeiter!$D53),TODAY()))-(MAX(DATE(2029,1,1),Mitarbeiter!$C53))+1),MAX(0,NETWORKDAYS(MAX(DATE(2029,1,1),Mitarbeiter!$C53),MIN(DATE(2029,2,0),IF(Mitarbeiter!$D53="",DATE(2029,2,0),Mitarbeiter!$D53),TODAY()),Einstellungen!$F$13:$F$67)))*N(Mitarbeiter!$E53)/IF(Einstellungen!$C$11="7 Tage",7,5),N('Ist-Stunden'!AP53)+(N(Krankheitstage!CA53)+N(Krankheitstage!CM53))*N($C53))))</f>
        <v/>
      </c>
      <c r="BU53" s="76">
        <f>IF($B53="",0,IF(Einstellungen!$C$10="Ja",MAX(IF(Einstellungen!$C$11="7 Tage",MAX(0,(MIN(DATE(2029,3,0),IF(Mitarbeiter!$D53="",DATE(2029,3,0),Mitarbeiter!$D53),TODAY()))-(MAX(DATE(2029,2,1),Mitarbeiter!$C53))+1),MAX(0,NETWORKDAYS(MAX(DATE(2029,2,1),Mitarbeiter!$C53),MIN(DATE(2029,3,0),IF(Mitarbeiter!$D53="",DATE(2029,3,0),Mitarbeiter!$D53),TODAY()),Einstellungen!$F$13:$F$67)))*N(Mitarbeiter!$E53)/IF(Einstellungen!$C$11="7 Tage",7,5),N('Ist-Stunden'!AQ53)),MAX(IF(Einstellungen!$C$11="7 Tage",MAX(0,(MIN(DATE(2029,3,0),IF(Mitarbeiter!$D53="",DATE(2029,3,0),Mitarbeiter!$D53),TODAY()))-(MAX(DATE(2029,2,1),Mitarbeiter!$C53))+1),MAX(0,NETWORKDAYS(MAX(DATE(2029,2,1),Mitarbeiter!$C53),MIN(DATE(2029,3,0),IF(Mitarbeiter!$D53="",DATE(2029,3,0),Mitarbeiter!$D53),TODAY()),Einstellungen!$F$13:$F$67)))*N(Mitarbeiter!$E53)/IF(Einstellungen!$C$11="7 Tage",7,5),N('Ist-Stunden'!AQ53)+(N(Krankheitstage!CB53)+N(Krankheitstage!CN53))*N($C53))))</f>
        <v/>
      </c>
      <c r="BV53" s="76">
        <f>IF($B53="",0,IF(Einstellungen!$C$10="Ja",MAX(IF(Einstellungen!$C$11="7 Tage",MAX(0,(MIN(DATE(2029,4,0),IF(Mitarbeiter!$D53="",DATE(2029,4,0),Mitarbeiter!$D53),TODAY()))-(MAX(DATE(2029,3,1),Mitarbeiter!$C53))+1),MAX(0,NETWORKDAYS(MAX(DATE(2029,3,1),Mitarbeiter!$C53),MIN(DATE(2029,4,0),IF(Mitarbeiter!$D53="",DATE(2029,4,0),Mitarbeiter!$D53),TODAY()),Einstellungen!$F$13:$F$67)))*N(Mitarbeiter!$E53)/IF(Einstellungen!$C$11="7 Tage",7,5),N('Ist-Stunden'!AR53)),MAX(IF(Einstellungen!$C$11="7 Tage",MAX(0,(MIN(DATE(2029,4,0),IF(Mitarbeiter!$D53="",DATE(2029,4,0),Mitarbeiter!$D53),TODAY()))-(MAX(DATE(2029,3,1),Mitarbeiter!$C53))+1),MAX(0,NETWORKDAYS(MAX(DATE(2029,3,1),Mitarbeiter!$C53),MIN(DATE(2029,4,0),IF(Mitarbeiter!$D53="",DATE(2029,4,0),Mitarbeiter!$D53),TODAY()),Einstellungen!$F$13:$F$67)))*N(Mitarbeiter!$E53)/IF(Einstellungen!$C$11="7 Tage",7,5),N('Ist-Stunden'!AR53)+(N(Krankheitstage!CC53)+N(Krankheitstage!CO53))*N($C53))))</f>
        <v/>
      </c>
      <c r="BW53" s="76">
        <f>IF($B53="",0,IF(Einstellungen!$C$10="Ja",MAX(IF(Einstellungen!$C$11="7 Tage",MAX(0,(MIN(DATE(2029,5,0),IF(Mitarbeiter!$D53="",DATE(2029,5,0),Mitarbeiter!$D53),TODAY()))-(MAX(DATE(2029,4,1),Mitarbeiter!$C53))+1),MAX(0,NETWORKDAYS(MAX(DATE(2029,4,1),Mitarbeiter!$C53),MIN(DATE(2029,5,0),IF(Mitarbeiter!$D53="",DATE(2029,5,0),Mitarbeiter!$D53),TODAY()),Einstellungen!$F$13:$F$67)))*N(Mitarbeiter!$E53)/IF(Einstellungen!$C$11="7 Tage",7,5),N('Ist-Stunden'!AS53)),MAX(IF(Einstellungen!$C$11="7 Tage",MAX(0,(MIN(DATE(2029,5,0),IF(Mitarbeiter!$D53="",DATE(2029,5,0),Mitarbeiter!$D53),TODAY()))-(MAX(DATE(2029,4,1),Mitarbeiter!$C53))+1),MAX(0,NETWORKDAYS(MAX(DATE(2029,4,1),Mitarbeiter!$C53),MIN(DATE(2029,5,0),IF(Mitarbeiter!$D53="",DATE(2029,5,0),Mitarbeiter!$D53),TODAY()),Einstellungen!$F$13:$F$67)))*N(Mitarbeiter!$E53)/IF(Einstellungen!$C$11="7 Tage",7,5),N('Ist-Stunden'!AS53)+(N(Krankheitstage!CD53)+N(Krankheitstage!CP53))*N($C53))))</f>
        <v/>
      </c>
      <c r="BX53" s="76">
        <f>IF($B53="",0,IF(Einstellungen!$C$10="Ja",MAX(IF(Einstellungen!$C$11="7 Tage",MAX(0,(MIN(DATE(2029,6,0),IF(Mitarbeiter!$D53="",DATE(2029,6,0),Mitarbeiter!$D53),TODAY()))-(MAX(DATE(2029,5,1),Mitarbeiter!$C53))+1),MAX(0,NETWORKDAYS(MAX(DATE(2029,5,1),Mitarbeiter!$C53),MIN(DATE(2029,6,0),IF(Mitarbeiter!$D53="",DATE(2029,6,0),Mitarbeiter!$D53),TODAY()),Einstellungen!$F$13:$F$67)))*N(Mitarbeiter!$E53)/IF(Einstellungen!$C$11="7 Tage",7,5),N('Ist-Stunden'!AT53)),MAX(IF(Einstellungen!$C$11="7 Tage",MAX(0,(MIN(DATE(2029,6,0),IF(Mitarbeiter!$D53="",DATE(2029,6,0),Mitarbeiter!$D53),TODAY()))-(MAX(DATE(2029,5,1),Mitarbeiter!$C53))+1),MAX(0,NETWORKDAYS(MAX(DATE(2029,5,1),Mitarbeiter!$C53),MIN(DATE(2029,6,0),IF(Mitarbeiter!$D53="",DATE(2029,6,0),Mitarbeiter!$D53),TODAY()),Einstellungen!$F$13:$F$67)))*N(Mitarbeiter!$E53)/IF(Einstellungen!$C$11="7 Tage",7,5),N('Ist-Stunden'!AT53)+(N(Krankheitstage!CE53)+N(Krankheitstage!CQ53))*N($C53))))</f>
        <v/>
      </c>
      <c r="BY53" s="76">
        <f>IF($B53="",0,IF(Einstellungen!$C$10="Ja",MAX(IF(Einstellungen!$C$11="7 Tage",MAX(0,(MIN(DATE(2029,7,0),IF(Mitarbeiter!$D53="",DATE(2029,7,0),Mitarbeiter!$D53),TODAY()))-(MAX(DATE(2029,6,1),Mitarbeiter!$C53))+1),MAX(0,NETWORKDAYS(MAX(DATE(2029,6,1),Mitarbeiter!$C53),MIN(DATE(2029,7,0),IF(Mitarbeiter!$D53="",DATE(2029,7,0),Mitarbeiter!$D53),TODAY()),Einstellungen!$F$13:$F$67)))*N(Mitarbeiter!$E53)/IF(Einstellungen!$C$11="7 Tage",7,5),N('Ist-Stunden'!AU53)),MAX(IF(Einstellungen!$C$11="7 Tage",MAX(0,(MIN(DATE(2029,7,0),IF(Mitarbeiter!$D53="",DATE(2029,7,0),Mitarbeiter!$D53),TODAY()))-(MAX(DATE(2029,6,1),Mitarbeiter!$C53))+1),MAX(0,NETWORKDAYS(MAX(DATE(2029,6,1),Mitarbeiter!$C53),MIN(DATE(2029,7,0),IF(Mitarbeiter!$D53="",DATE(2029,7,0),Mitarbeiter!$D53),TODAY()),Einstellungen!$F$13:$F$67)))*N(Mitarbeiter!$E53)/IF(Einstellungen!$C$11="7 Tage",7,5),N('Ist-Stunden'!AU53)+(N(Krankheitstage!CF53)+N(Krankheitstage!CR53))*N($C53))))</f>
        <v/>
      </c>
      <c r="BZ53" s="76">
        <f>IF($B53="",0,IF(Einstellungen!$C$10="Ja",MAX(IF(Einstellungen!$C$11="7 Tage",MAX(0,(MIN(DATE(2029,8,0),IF(Mitarbeiter!$D53="",DATE(2029,8,0),Mitarbeiter!$D53),TODAY()))-(MAX(DATE(2029,7,1),Mitarbeiter!$C53))+1),MAX(0,NETWORKDAYS(MAX(DATE(2029,7,1),Mitarbeiter!$C53),MIN(DATE(2029,8,0),IF(Mitarbeiter!$D53="",DATE(2029,8,0),Mitarbeiter!$D53),TODAY()),Einstellungen!$F$13:$F$67)))*N(Mitarbeiter!$E53)/IF(Einstellungen!$C$11="7 Tage",7,5),N('Ist-Stunden'!AV53)),MAX(IF(Einstellungen!$C$11="7 Tage",MAX(0,(MIN(DATE(2029,8,0),IF(Mitarbeiter!$D53="",DATE(2029,8,0),Mitarbeiter!$D53),TODAY()))-(MAX(DATE(2029,7,1),Mitarbeiter!$C53))+1),MAX(0,NETWORKDAYS(MAX(DATE(2029,7,1),Mitarbeiter!$C53),MIN(DATE(2029,8,0),IF(Mitarbeiter!$D53="",DATE(2029,8,0),Mitarbeiter!$D53),TODAY()),Einstellungen!$F$13:$F$67)))*N(Mitarbeiter!$E53)/IF(Einstellungen!$C$11="7 Tage",7,5),N('Ist-Stunden'!AV53)+(N(Krankheitstage!CG53)+N(Krankheitstage!CS53))*N($C53))))</f>
        <v/>
      </c>
      <c r="CA53" s="76">
        <f>IF($B53="",0,IF(Einstellungen!$C$10="Ja",MAX(IF(Einstellungen!$C$11="7 Tage",MAX(0,(MIN(DATE(2029,9,0),IF(Mitarbeiter!$D53="",DATE(2029,9,0),Mitarbeiter!$D53),TODAY()))-(MAX(DATE(2029,8,1),Mitarbeiter!$C53))+1),MAX(0,NETWORKDAYS(MAX(DATE(2029,8,1),Mitarbeiter!$C53),MIN(DATE(2029,9,0),IF(Mitarbeiter!$D53="",DATE(2029,9,0),Mitarbeiter!$D53),TODAY()),Einstellungen!$F$13:$F$67)))*N(Mitarbeiter!$E53)/IF(Einstellungen!$C$11="7 Tage",7,5),N('Ist-Stunden'!AW53)),MAX(IF(Einstellungen!$C$11="7 Tage",MAX(0,(MIN(DATE(2029,9,0),IF(Mitarbeiter!$D53="",DATE(2029,9,0),Mitarbeiter!$D53),TODAY()))-(MAX(DATE(2029,8,1),Mitarbeiter!$C53))+1),MAX(0,NETWORKDAYS(MAX(DATE(2029,8,1),Mitarbeiter!$C53),MIN(DATE(2029,9,0),IF(Mitarbeiter!$D53="",DATE(2029,9,0),Mitarbeiter!$D53),TODAY()),Einstellungen!$F$13:$F$67)))*N(Mitarbeiter!$E53)/IF(Einstellungen!$C$11="7 Tage",7,5),N('Ist-Stunden'!AW53)+(N(Krankheitstage!CH53)+N(Krankheitstage!CT53))*N($C53))))</f>
        <v/>
      </c>
      <c r="CB53" s="76">
        <f>IF($B53="",0,IF(Einstellungen!$C$10="Ja",MAX(IF(Einstellungen!$C$11="7 Tage",MAX(0,(MIN(DATE(2029,10,0),IF(Mitarbeiter!$D53="",DATE(2029,10,0),Mitarbeiter!$D53),TODAY()))-(MAX(DATE(2029,9,1),Mitarbeiter!$C53))+1),MAX(0,NETWORKDAYS(MAX(DATE(2029,9,1),Mitarbeiter!$C53),MIN(DATE(2029,10,0),IF(Mitarbeiter!$D53="",DATE(2029,10,0),Mitarbeiter!$D53),TODAY()),Einstellungen!$F$13:$F$67)))*N(Mitarbeiter!$E53)/IF(Einstellungen!$C$11="7 Tage",7,5),N('Ist-Stunden'!AX53)),MAX(IF(Einstellungen!$C$11="7 Tage",MAX(0,(MIN(DATE(2029,10,0),IF(Mitarbeiter!$D53="",DATE(2029,10,0),Mitarbeiter!$D53),TODAY()))-(MAX(DATE(2029,9,1),Mitarbeiter!$C53))+1),MAX(0,NETWORKDAYS(MAX(DATE(2029,9,1),Mitarbeiter!$C53),MIN(DATE(2029,10,0),IF(Mitarbeiter!$D53="",DATE(2029,10,0),Mitarbeiter!$D53),TODAY()),Einstellungen!$F$13:$F$67)))*N(Mitarbeiter!$E53)/IF(Einstellungen!$C$11="7 Tage",7,5),N('Ist-Stunden'!AX53)+(N(Krankheitstage!CI53)+N(Krankheitstage!CU53))*N($C53))))</f>
        <v/>
      </c>
      <c r="CC53" s="76">
        <f>IF($B53="",0,IF(Einstellungen!$C$10="Ja",MAX(IF(Einstellungen!$C$11="7 Tage",MAX(0,(MIN(DATE(2029,11,0),IF(Mitarbeiter!$D53="",DATE(2029,11,0),Mitarbeiter!$D53),TODAY()))-(MAX(DATE(2029,10,1),Mitarbeiter!$C53))+1),MAX(0,NETWORKDAYS(MAX(DATE(2029,10,1),Mitarbeiter!$C53),MIN(DATE(2029,11,0),IF(Mitarbeiter!$D53="",DATE(2029,11,0),Mitarbeiter!$D53),TODAY()),Einstellungen!$F$13:$F$67)))*N(Mitarbeiter!$E53)/IF(Einstellungen!$C$11="7 Tage",7,5),N('Ist-Stunden'!AY53)),MAX(IF(Einstellungen!$C$11="7 Tage",MAX(0,(MIN(DATE(2029,11,0),IF(Mitarbeiter!$D53="",DATE(2029,11,0),Mitarbeiter!$D53),TODAY()))-(MAX(DATE(2029,10,1),Mitarbeiter!$C53))+1),MAX(0,NETWORKDAYS(MAX(DATE(2029,10,1),Mitarbeiter!$C53),MIN(DATE(2029,11,0),IF(Mitarbeiter!$D53="",DATE(2029,11,0),Mitarbeiter!$D53),TODAY()),Einstellungen!$F$13:$F$67)))*N(Mitarbeiter!$E53)/IF(Einstellungen!$C$11="7 Tage",7,5),N('Ist-Stunden'!AY53)+(N(Krankheitstage!CJ53)+N(Krankheitstage!CV53))*N($C53))))</f>
        <v/>
      </c>
      <c r="CD53" s="76">
        <f>IF($B53="",0,IF(Einstellungen!$C$10="Ja",MAX(IF(Einstellungen!$C$11="7 Tage",MAX(0,(MIN(DATE(2029,12,0),IF(Mitarbeiter!$D53="",DATE(2029,12,0),Mitarbeiter!$D53),TODAY()))-(MAX(DATE(2029,11,1),Mitarbeiter!$C53))+1),MAX(0,NETWORKDAYS(MAX(DATE(2029,11,1),Mitarbeiter!$C53),MIN(DATE(2029,12,0),IF(Mitarbeiter!$D53="",DATE(2029,12,0),Mitarbeiter!$D53),TODAY()),Einstellungen!$F$13:$F$67)))*N(Mitarbeiter!$E53)/IF(Einstellungen!$C$11="7 Tage",7,5),N('Ist-Stunden'!AZ53)),MAX(IF(Einstellungen!$C$11="7 Tage",MAX(0,(MIN(DATE(2029,12,0),IF(Mitarbeiter!$D53="",DATE(2029,12,0),Mitarbeiter!$D53),TODAY()))-(MAX(DATE(2029,11,1),Mitarbeiter!$C53))+1),MAX(0,NETWORKDAYS(MAX(DATE(2029,11,1),Mitarbeiter!$C53),MIN(DATE(2029,12,0),IF(Mitarbeiter!$D53="",DATE(2029,12,0),Mitarbeiter!$D53),TODAY()),Einstellungen!$F$13:$F$67)))*N(Mitarbeiter!$E53)/IF(Einstellungen!$C$11="7 Tage",7,5),N('Ist-Stunden'!AZ53)+(N(Krankheitstage!CK53)+N(Krankheitstage!CW53))*N($C53))))</f>
        <v/>
      </c>
      <c r="CE53" s="76">
        <f>IF($B53="",0,IF(Einstellungen!$C$10="Ja",MAX(IF(Einstellungen!$C$11="7 Tage",MAX(0,(MIN(DATE(2029,13,0),IF(Mitarbeiter!$D53="",DATE(2029,13,0),Mitarbeiter!$D53),TODAY()))-(MAX(DATE(2029,12,1),Mitarbeiter!$C53))+1),MAX(0,NETWORKDAYS(MAX(DATE(2029,12,1),Mitarbeiter!$C53),MIN(DATE(2029,13,0),IF(Mitarbeiter!$D53="",DATE(2029,13,0),Mitarbeiter!$D53),TODAY()),Einstellungen!$F$13:$F$67)))*N(Mitarbeiter!$E53)/IF(Einstellungen!$C$11="7 Tage",7,5),N('Ist-Stunden'!BA53)),MAX(IF(Einstellungen!$C$11="7 Tage",MAX(0,(MIN(DATE(2029,13,0),IF(Mitarbeiter!$D53="",DATE(2029,13,0),Mitarbeiter!$D53),TODAY()))-(MAX(DATE(2029,12,1),Mitarbeiter!$C53))+1),MAX(0,NETWORKDAYS(MAX(DATE(2029,12,1),Mitarbeiter!$C53),MIN(DATE(2029,13,0),IF(Mitarbeiter!$D53="",DATE(2029,13,0),Mitarbeiter!$D53),TODAY()),Einstellungen!$F$13:$F$67)))*N(Mitarbeiter!$E53)/IF(Einstellungen!$C$11="7 Tage",7,5),N('Ist-Stunden'!BA53)+(N(Krankheitstage!CL53)+N(Krankheitstage!CX53))*N($C53))))</f>
        <v/>
      </c>
      <c r="CF53" s="76">
        <f>IF($B53="",0,IF(Einstellungen!$C$10="Ja",MAX(IF(Einstellungen!$C$11="7 Tage",MAX(0,(MIN(DATE(2030,2,0),IF(Mitarbeiter!$D53="",DATE(2030,2,0),Mitarbeiter!$D53),TODAY()))-(MAX(DATE(2030,1,1),Mitarbeiter!$C53))+1),MAX(0,NETWORKDAYS(MAX(DATE(2030,1,1),Mitarbeiter!$C53),MIN(DATE(2030,2,0),IF(Mitarbeiter!$D53="",DATE(2030,2,0),Mitarbeiter!$D53),TODAY()),Einstellungen!$F$13:$F$67)))*N(Mitarbeiter!$E53)/IF(Einstellungen!$C$11="7 Tage",7,5),N('Ist-Stunden'!BB53)),MAX(IF(Einstellungen!$C$11="7 Tage",MAX(0,(MIN(DATE(2030,2,0),IF(Mitarbeiter!$D53="",DATE(2030,2,0),Mitarbeiter!$D53),TODAY()))-(MAX(DATE(2030,1,1),Mitarbeiter!$C53))+1),MAX(0,NETWORKDAYS(MAX(DATE(2030,1,1),Mitarbeiter!$C53),MIN(DATE(2030,2,0),IF(Mitarbeiter!$D53="",DATE(2030,2,0),Mitarbeiter!$D53),TODAY()),Einstellungen!$F$13:$F$67)))*N(Mitarbeiter!$E53)/IF(Einstellungen!$C$11="7 Tage",7,5),N('Ist-Stunden'!BB53)+(N(Krankheitstage!CY53)+N(Krankheitstage!DK53))*N($C53))))</f>
        <v/>
      </c>
      <c r="CG53" s="76">
        <f>IF($B53="",0,IF(Einstellungen!$C$10="Ja",MAX(IF(Einstellungen!$C$11="7 Tage",MAX(0,(MIN(DATE(2030,3,0),IF(Mitarbeiter!$D53="",DATE(2030,3,0),Mitarbeiter!$D53),TODAY()))-(MAX(DATE(2030,2,1),Mitarbeiter!$C53))+1),MAX(0,NETWORKDAYS(MAX(DATE(2030,2,1),Mitarbeiter!$C53),MIN(DATE(2030,3,0),IF(Mitarbeiter!$D53="",DATE(2030,3,0),Mitarbeiter!$D53),TODAY()),Einstellungen!$F$13:$F$67)))*N(Mitarbeiter!$E53)/IF(Einstellungen!$C$11="7 Tage",7,5),N('Ist-Stunden'!BC53)),MAX(IF(Einstellungen!$C$11="7 Tage",MAX(0,(MIN(DATE(2030,3,0),IF(Mitarbeiter!$D53="",DATE(2030,3,0),Mitarbeiter!$D53),TODAY()))-(MAX(DATE(2030,2,1),Mitarbeiter!$C53))+1),MAX(0,NETWORKDAYS(MAX(DATE(2030,2,1),Mitarbeiter!$C53),MIN(DATE(2030,3,0),IF(Mitarbeiter!$D53="",DATE(2030,3,0),Mitarbeiter!$D53),TODAY()),Einstellungen!$F$13:$F$67)))*N(Mitarbeiter!$E53)/IF(Einstellungen!$C$11="7 Tage",7,5),N('Ist-Stunden'!BC53)+(N(Krankheitstage!CZ53)+N(Krankheitstage!DL53))*N($C53))))</f>
        <v/>
      </c>
      <c r="CH53" s="76">
        <f>IF($B53="",0,IF(Einstellungen!$C$10="Ja",MAX(IF(Einstellungen!$C$11="7 Tage",MAX(0,(MIN(DATE(2030,4,0),IF(Mitarbeiter!$D53="",DATE(2030,4,0),Mitarbeiter!$D53),TODAY()))-(MAX(DATE(2030,3,1),Mitarbeiter!$C53))+1),MAX(0,NETWORKDAYS(MAX(DATE(2030,3,1),Mitarbeiter!$C53),MIN(DATE(2030,4,0),IF(Mitarbeiter!$D53="",DATE(2030,4,0),Mitarbeiter!$D53),TODAY()),Einstellungen!$F$13:$F$67)))*N(Mitarbeiter!$E53)/IF(Einstellungen!$C$11="7 Tage",7,5),N('Ist-Stunden'!BD53)),MAX(IF(Einstellungen!$C$11="7 Tage",MAX(0,(MIN(DATE(2030,4,0),IF(Mitarbeiter!$D53="",DATE(2030,4,0),Mitarbeiter!$D53),TODAY()))-(MAX(DATE(2030,3,1),Mitarbeiter!$C53))+1),MAX(0,NETWORKDAYS(MAX(DATE(2030,3,1),Mitarbeiter!$C53),MIN(DATE(2030,4,0),IF(Mitarbeiter!$D53="",DATE(2030,4,0),Mitarbeiter!$D53),TODAY()),Einstellungen!$F$13:$F$67)))*N(Mitarbeiter!$E53)/IF(Einstellungen!$C$11="7 Tage",7,5),N('Ist-Stunden'!BD53)+(N(Krankheitstage!DA53)+N(Krankheitstage!DM53))*N($C53))))</f>
        <v/>
      </c>
      <c r="CI53" s="76">
        <f>IF($B53="",0,IF(Einstellungen!$C$10="Ja",MAX(IF(Einstellungen!$C$11="7 Tage",MAX(0,(MIN(DATE(2030,5,0),IF(Mitarbeiter!$D53="",DATE(2030,5,0),Mitarbeiter!$D53),TODAY()))-(MAX(DATE(2030,4,1),Mitarbeiter!$C53))+1),MAX(0,NETWORKDAYS(MAX(DATE(2030,4,1),Mitarbeiter!$C53),MIN(DATE(2030,5,0),IF(Mitarbeiter!$D53="",DATE(2030,5,0),Mitarbeiter!$D53),TODAY()),Einstellungen!$F$13:$F$67)))*N(Mitarbeiter!$E53)/IF(Einstellungen!$C$11="7 Tage",7,5),N('Ist-Stunden'!BE53)),MAX(IF(Einstellungen!$C$11="7 Tage",MAX(0,(MIN(DATE(2030,5,0),IF(Mitarbeiter!$D53="",DATE(2030,5,0),Mitarbeiter!$D53),TODAY()))-(MAX(DATE(2030,4,1),Mitarbeiter!$C53))+1),MAX(0,NETWORKDAYS(MAX(DATE(2030,4,1),Mitarbeiter!$C53),MIN(DATE(2030,5,0),IF(Mitarbeiter!$D53="",DATE(2030,5,0),Mitarbeiter!$D53),TODAY()),Einstellungen!$F$13:$F$67)))*N(Mitarbeiter!$E53)/IF(Einstellungen!$C$11="7 Tage",7,5),N('Ist-Stunden'!BE53)+(N(Krankheitstage!DB53)+N(Krankheitstage!DN53))*N($C53))))</f>
        <v/>
      </c>
      <c r="CJ53" s="76">
        <f>IF($B53="",0,IF(Einstellungen!$C$10="Ja",MAX(IF(Einstellungen!$C$11="7 Tage",MAX(0,(MIN(DATE(2030,6,0),IF(Mitarbeiter!$D53="",DATE(2030,6,0),Mitarbeiter!$D53),TODAY()))-(MAX(DATE(2030,5,1),Mitarbeiter!$C53))+1),MAX(0,NETWORKDAYS(MAX(DATE(2030,5,1),Mitarbeiter!$C53),MIN(DATE(2030,6,0),IF(Mitarbeiter!$D53="",DATE(2030,6,0),Mitarbeiter!$D53),TODAY()),Einstellungen!$F$13:$F$67)))*N(Mitarbeiter!$E53)/IF(Einstellungen!$C$11="7 Tage",7,5),N('Ist-Stunden'!BF53)),MAX(IF(Einstellungen!$C$11="7 Tage",MAX(0,(MIN(DATE(2030,6,0),IF(Mitarbeiter!$D53="",DATE(2030,6,0),Mitarbeiter!$D53),TODAY()))-(MAX(DATE(2030,5,1),Mitarbeiter!$C53))+1),MAX(0,NETWORKDAYS(MAX(DATE(2030,5,1),Mitarbeiter!$C53),MIN(DATE(2030,6,0),IF(Mitarbeiter!$D53="",DATE(2030,6,0),Mitarbeiter!$D53),TODAY()),Einstellungen!$F$13:$F$67)))*N(Mitarbeiter!$E53)/IF(Einstellungen!$C$11="7 Tage",7,5),N('Ist-Stunden'!BF53)+(N(Krankheitstage!DC53)+N(Krankheitstage!DO53))*N($C53))))</f>
        <v/>
      </c>
      <c r="CK53" s="76">
        <f>IF($B53="",0,IF(Einstellungen!$C$10="Ja",MAX(IF(Einstellungen!$C$11="7 Tage",MAX(0,(MIN(DATE(2030,7,0),IF(Mitarbeiter!$D53="",DATE(2030,7,0),Mitarbeiter!$D53),TODAY()))-(MAX(DATE(2030,6,1),Mitarbeiter!$C53))+1),MAX(0,NETWORKDAYS(MAX(DATE(2030,6,1),Mitarbeiter!$C53),MIN(DATE(2030,7,0),IF(Mitarbeiter!$D53="",DATE(2030,7,0),Mitarbeiter!$D53),TODAY()),Einstellungen!$F$13:$F$67)))*N(Mitarbeiter!$E53)/IF(Einstellungen!$C$11="7 Tage",7,5),N('Ist-Stunden'!BG53)),MAX(IF(Einstellungen!$C$11="7 Tage",MAX(0,(MIN(DATE(2030,7,0),IF(Mitarbeiter!$D53="",DATE(2030,7,0),Mitarbeiter!$D53),TODAY()))-(MAX(DATE(2030,6,1),Mitarbeiter!$C53))+1),MAX(0,NETWORKDAYS(MAX(DATE(2030,6,1),Mitarbeiter!$C53),MIN(DATE(2030,7,0),IF(Mitarbeiter!$D53="",DATE(2030,7,0),Mitarbeiter!$D53),TODAY()),Einstellungen!$F$13:$F$67)))*N(Mitarbeiter!$E53)/IF(Einstellungen!$C$11="7 Tage",7,5),N('Ist-Stunden'!BG53)+(N(Krankheitstage!DD53)+N(Krankheitstage!DP53))*N($C53))))</f>
        <v/>
      </c>
      <c r="CL53" s="76">
        <f>IF($B53="",0,IF(Einstellungen!$C$10="Ja",MAX(IF(Einstellungen!$C$11="7 Tage",MAX(0,(MIN(DATE(2030,8,0),IF(Mitarbeiter!$D53="",DATE(2030,8,0),Mitarbeiter!$D53),TODAY()))-(MAX(DATE(2030,7,1),Mitarbeiter!$C53))+1),MAX(0,NETWORKDAYS(MAX(DATE(2030,7,1),Mitarbeiter!$C53),MIN(DATE(2030,8,0),IF(Mitarbeiter!$D53="",DATE(2030,8,0),Mitarbeiter!$D53),TODAY()),Einstellungen!$F$13:$F$67)))*N(Mitarbeiter!$E53)/IF(Einstellungen!$C$11="7 Tage",7,5),N('Ist-Stunden'!BH53)),MAX(IF(Einstellungen!$C$11="7 Tage",MAX(0,(MIN(DATE(2030,8,0),IF(Mitarbeiter!$D53="",DATE(2030,8,0),Mitarbeiter!$D53),TODAY()))-(MAX(DATE(2030,7,1),Mitarbeiter!$C53))+1),MAX(0,NETWORKDAYS(MAX(DATE(2030,7,1),Mitarbeiter!$C53),MIN(DATE(2030,8,0),IF(Mitarbeiter!$D53="",DATE(2030,8,0),Mitarbeiter!$D53),TODAY()),Einstellungen!$F$13:$F$67)))*N(Mitarbeiter!$E53)/IF(Einstellungen!$C$11="7 Tage",7,5),N('Ist-Stunden'!BH53)+(N(Krankheitstage!DE53)+N(Krankheitstage!DQ53))*N($C53))))</f>
        <v/>
      </c>
      <c r="CM53" s="76">
        <f>IF($B53="",0,IF(Einstellungen!$C$10="Ja",MAX(IF(Einstellungen!$C$11="7 Tage",MAX(0,(MIN(DATE(2030,9,0),IF(Mitarbeiter!$D53="",DATE(2030,9,0),Mitarbeiter!$D53),TODAY()))-(MAX(DATE(2030,8,1),Mitarbeiter!$C53))+1),MAX(0,NETWORKDAYS(MAX(DATE(2030,8,1),Mitarbeiter!$C53),MIN(DATE(2030,9,0),IF(Mitarbeiter!$D53="",DATE(2030,9,0),Mitarbeiter!$D53),TODAY()),Einstellungen!$F$13:$F$67)))*N(Mitarbeiter!$E53)/IF(Einstellungen!$C$11="7 Tage",7,5),N('Ist-Stunden'!BI53)),MAX(IF(Einstellungen!$C$11="7 Tage",MAX(0,(MIN(DATE(2030,9,0),IF(Mitarbeiter!$D53="",DATE(2030,9,0),Mitarbeiter!$D53),TODAY()))-(MAX(DATE(2030,8,1),Mitarbeiter!$C53))+1),MAX(0,NETWORKDAYS(MAX(DATE(2030,8,1),Mitarbeiter!$C53),MIN(DATE(2030,9,0),IF(Mitarbeiter!$D53="",DATE(2030,9,0),Mitarbeiter!$D53),TODAY()),Einstellungen!$F$13:$F$67)))*N(Mitarbeiter!$E53)/IF(Einstellungen!$C$11="7 Tage",7,5),N('Ist-Stunden'!BI53)+(N(Krankheitstage!DF53)+N(Krankheitstage!DR53))*N($C53))))</f>
        <v/>
      </c>
      <c r="CN53" s="76">
        <f>IF($B53="",0,IF(Einstellungen!$C$10="Ja",MAX(IF(Einstellungen!$C$11="7 Tage",MAX(0,(MIN(DATE(2030,10,0),IF(Mitarbeiter!$D53="",DATE(2030,10,0),Mitarbeiter!$D53),TODAY()))-(MAX(DATE(2030,9,1),Mitarbeiter!$C53))+1),MAX(0,NETWORKDAYS(MAX(DATE(2030,9,1),Mitarbeiter!$C53),MIN(DATE(2030,10,0),IF(Mitarbeiter!$D53="",DATE(2030,10,0),Mitarbeiter!$D53),TODAY()),Einstellungen!$F$13:$F$67)))*N(Mitarbeiter!$E53)/IF(Einstellungen!$C$11="7 Tage",7,5),N('Ist-Stunden'!BJ53)),MAX(IF(Einstellungen!$C$11="7 Tage",MAX(0,(MIN(DATE(2030,10,0),IF(Mitarbeiter!$D53="",DATE(2030,10,0),Mitarbeiter!$D53),TODAY()))-(MAX(DATE(2030,9,1),Mitarbeiter!$C53))+1),MAX(0,NETWORKDAYS(MAX(DATE(2030,9,1),Mitarbeiter!$C53),MIN(DATE(2030,10,0),IF(Mitarbeiter!$D53="",DATE(2030,10,0),Mitarbeiter!$D53),TODAY()),Einstellungen!$F$13:$F$67)))*N(Mitarbeiter!$E53)/IF(Einstellungen!$C$11="7 Tage",7,5),N('Ist-Stunden'!BJ53)+(N(Krankheitstage!DG53)+N(Krankheitstage!DS53))*N($C53))))</f>
        <v/>
      </c>
      <c r="CO53" s="76">
        <f>IF($B53="",0,IF(Einstellungen!$C$10="Ja",MAX(IF(Einstellungen!$C$11="7 Tage",MAX(0,(MIN(DATE(2030,11,0),IF(Mitarbeiter!$D53="",DATE(2030,11,0),Mitarbeiter!$D53),TODAY()))-(MAX(DATE(2030,10,1),Mitarbeiter!$C53))+1),MAX(0,NETWORKDAYS(MAX(DATE(2030,10,1),Mitarbeiter!$C53),MIN(DATE(2030,11,0),IF(Mitarbeiter!$D53="",DATE(2030,11,0),Mitarbeiter!$D53),TODAY()),Einstellungen!$F$13:$F$67)))*N(Mitarbeiter!$E53)/IF(Einstellungen!$C$11="7 Tage",7,5),N('Ist-Stunden'!BK53)),MAX(IF(Einstellungen!$C$11="7 Tage",MAX(0,(MIN(DATE(2030,11,0),IF(Mitarbeiter!$D53="",DATE(2030,11,0),Mitarbeiter!$D53),TODAY()))-(MAX(DATE(2030,10,1),Mitarbeiter!$C53))+1),MAX(0,NETWORKDAYS(MAX(DATE(2030,10,1),Mitarbeiter!$C53),MIN(DATE(2030,11,0),IF(Mitarbeiter!$D53="",DATE(2030,11,0),Mitarbeiter!$D53),TODAY()),Einstellungen!$F$13:$F$67)))*N(Mitarbeiter!$E53)/IF(Einstellungen!$C$11="7 Tage",7,5),N('Ist-Stunden'!BK53)+(N(Krankheitstage!DH53)+N(Krankheitstage!DT53))*N($C53))))</f>
        <v/>
      </c>
      <c r="CP53" s="76">
        <f>IF($B53="",0,IF(Einstellungen!$C$10="Ja",MAX(IF(Einstellungen!$C$11="7 Tage",MAX(0,(MIN(DATE(2030,12,0),IF(Mitarbeiter!$D53="",DATE(2030,12,0),Mitarbeiter!$D53),TODAY()))-(MAX(DATE(2030,11,1),Mitarbeiter!$C53))+1),MAX(0,NETWORKDAYS(MAX(DATE(2030,11,1),Mitarbeiter!$C53),MIN(DATE(2030,12,0),IF(Mitarbeiter!$D53="",DATE(2030,12,0),Mitarbeiter!$D53),TODAY()),Einstellungen!$F$13:$F$67)))*N(Mitarbeiter!$E53)/IF(Einstellungen!$C$11="7 Tage",7,5),N('Ist-Stunden'!BL53)),MAX(IF(Einstellungen!$C$11="7 Tage",MAX(0,(MIN(DATE(2030,12,0),IF(Mitarbeiter!$D53="",DATE(2030,12,0),Mitarbeiter!$D53),TODAY()))-(MAX(DATE(2030,11,1),Mitarbeiter!$C53))+1),MAX(0,NETWORKDAYS(MAX(DATE(2030,11,1),Mitarbeiter!$C53),MIN(DATE(2030,12,0),IF(Mitarbeiter!$D53="",DATE(2030,12,0),Mitarbeiter!$D53),TODAY()),Einstellungen!$F$13:$F$67)))*N(Mitarbeiter!$E53)/IF(Einstellungen!$C$11="7 Tage",7,5),N('Ist-Stunden'!BL53)+(N(Krankheitstage!DI53)+N(Krankheitstage!DU53))*N($C53))))</f>
        <v/>
      </c>
      <c r="CQ53" s="76">
        <f>IF($B53="",0,IF(Einstellungen!$C$10="Ja",MAX(IF(Einstellungen!$C$11="7 Tage",MAX(0,(MIN(DATE(2030,13,0),IF(Mitarbeiter!$D53="",DATE(2030,13,0),Mitarbeiter!$D53),TODAY()))-(MAX(DATE(2030,12,1),Mitarbeiter!$C53))+1),MAX(0,NETWORKDAYS(MAX(DATE(2030,12,1),Mitarbeiter!$C53),MIN(DATE(2030,13,0),IF(Mitarbeiter!$D53="",DATE(2030,13,0),Mitarbeiter!$D53),TODAY()),Einstellungen!$F$13:$F$67)))*N(Mitarbeiter!$E53)/IF(Einstellungen!$C$11="7 Tage",7,5),N('Ist-Stunden'!BM53)),MAX(IF(Einstellungen!$C$11="7 Tage",MAX(0,(MIN(DATE(2030,13,0),IF(Mitarbeiter!$D53="",DATE(2030,13,0),Mitarbeiter!$D53),TODAY()))-(MAX(DATE(2030,12,1),Mitarbeiter!$C53))+1),MAX(0,NETWORKDAYS(MAX(DATE(2030,12,1),Mitarbeiter!$C53),MIN(DATE(2030,13,0),IF(Mitarbeiter!$D53="",DATE(2030,13,0),Mitarbeiter!$D53),TODAY()),Einstellungen!$F$13:$F$67)))*N(Mitarbeiter!$E53)/IF(Einstellungen!$C$11="7 Tage",7,5),N('Ist-Stunden'!BM53)+(N(Krankheitstage!DJ53)+N(Krankheitstage!DV53))*N($C53))))</f>
        <v/>
      </c>
    </row>
    <row r="54">
      <c r="A54" s="73">
        <f>IF(Mitarbeiter!B54="","",Mitarbeiter!A54)</f>
        <v/>
      </c>
      <c r="B54" s="6">
        <f>IF(Mitarbeiter!B54="","",Mitarbeiter!B54)</f>
        <v/>
      </c>
      <c r="C54" s="74">
        <f>IF(Mitarbeiter!B54="","",Mitarbeiter!F54)</f>
        <v/>
      </c>
      <c r="D54" s="75">
        <f>N(INDEX(Krankheitstage!$G54:$DV54,1,(Einstellungen!$C$3-2026)*24+1))</f>
        <v/>
      </c>
      <c r="E54" s="75">
        <f>N(INDEX(Krankheitstage!$G54:$DV54,1,(Einstellungen!$C$3-2026)*24+2))</f>
        <v/>
      </c>
      <c r="F54" s="75">
        <f>N(INDEX(Krankheitstage!$G54:$DV54,1,(Einstellungen!$C$3-2026)*24+3))</f>
        <v/>
      </c>
      <c r="G54" s="75">
        <f>N(INDEX(Krankheitstage!$G54:$DV54,1,(Einstellungen!$C$3-2026)*24+4))</f>
        <v/>
      </c>
      <c r="H54" s="75">
        <f>N(INDEX(Krankheitstage!$G54:$DV54,1,(Einstellungen!$C$3-2026)*24+5))</f>
        <v/>
      </c>
      <c r="I54" s="75">
        <f>N(INDEX(Krankheitstage!$G54:$DV54,1,(Einstellungen!$C$3-2026)*24+6))</f>
        <v/>
      </c>
      <c r="J54" s="75">
        <f>N(INDEX(Krankheitstage!$G54:$DV54,1,(Einstellungen!$C$3-2026)*24+7))</f>
        <v/>
      </c>
      <c r="K54" s="75">
        <f>N(INDEX(Krankheitstage!$G54:$DV54,1,(Einstellungen!$C$3-2026)*24+8))</f>
        <v/>
      </c>
      <c r="L54" s="75">
        <f>N(INDEX(Krankheitstage!$G54:$DV54,1,(Einstellungen!$C$3-2026)*24+9))</f>
        <v/>
      </c>
      <c r="M54" s="75">
        <f>N(INDEX(Krankheitstage!$G54:$DV54,1,(Einstellungen!$C$3-2026)*24+10))</f>
        <v/>
      </c>
      <c r="N54" s="75">
        <f>N(INDEX(Krankheitstage!$G54:$DV54,1,(Einstellungen!$C$3-2026)*24+11))</f>
        <v/>
      </c>
      <c r="O54" s="75">
        <f>N(INDEX(Krankheitstage!$G54:$DV54,1,(Einstellungen!$C$3-2026)*24+12))</f>
        <v/>
      </c>
      <c r="P54" s="75">
        <f>IF($B54="","",SUM(D54:O54))</f>
        <v/>
      </c>
      <c r="Q54" s="75">
        <f>N(INDEX(Krankheitstage!$G54:$DV54,1,(Einstellungen!$C$3-2026)*24+13))</f>
        <v/>
      </c>
      <c r="R54" s="75">
        <f>N(INDEX(Krankheitstage!$G54:$DV54,1,(Einstellungen!$C$3-2026)*24+14))</f>
        <v/>
      </c>
      <c r="S54" s="75">
        <f>N(INDEX(Krankheitstage!$G54:$DV54,1,(Einstellungen!$C$3-2026)*24+15))</f>
        <v/>
      </c>
      <c r="T54" s="75">
        <f>N(INDEX(Krankheitstage!$G54:$DV54,1,(Einstellungen!$C$3-2026)*24+16))</f>
        <v/>
      </c>
      <c r="U54" s="75">
        <f>N(INDEX(Krankheitstage!$G54:$DV54,1,(Einstellungen!$C$3-2026)*24+17))</f>
        <v/>
      </c>
      <c r="V54" s="75">
        <f>N(INDEX(Krankheitstage!$G54:$DV54,1,(Einstellungen!$C$3-2026)*24+18))</f>
        <v/>
      </c>
      <c r="W54" s="75">
        <f>N(INDEX(Krankheitstage!$G54:$DV54,1,(Einstellungen!$C$3-2026)*24+19))</f>
        <v/>
      </c>
      <c r="X54" s="75">
        <f>N(INDEX(Krankheitstage!$G54:$DV54,1,(Einstellungen!$C$3-2026)*24+20))</f>
        <v/>
      </c>
      <c r="Y54" s="75">
        <f>N(INDEX(Krankheitstage!$G54:$DV54,1,(Einstellungen!$C$3-2026)*24+21))</f>
        <v/>
      </c>
      <c r="Z54" s="75">
        <f>N(INDEX(Krankheitstage!$G54:$DV54,1,(Einstellungen!$C$3-2026)*24+22))</f>
        <v/>
      </c>
      <c r="AA54" s="75">
        <f>N(INDEX(Krankheitstage!$G54:$DV54,1,(Einstellungen!$C$3-2026)*24+23))</f>
        <v/>
      </c>
      <c r="AB54" s="75">
        <f>N(INDEX(Krankheitstage!$G54:$DV54,1,(Einstellungen!$C$3-2026)*24+24))</f>
        <v/>
      </c>
      <c r="AC54" s="75">
        <f>IF($B54="","",SUM(Q54:AB54))</f>
        <v/>
      </c>
      <c r="AD54" s="75">
        <f>IF($B54="","",SUM(P54,AC54))</f>
        <v/>
      </c>
      <c r="AE54" s="76">
        <f>IF($B54="","",AD54*N(C54))</f>
        <v/>
      </c>
      <c r="AF54" s="75">
        <f>IF($B54="","",Krankheitstage!E54)</f>
        <v/>
      </c>
      <c r="AG54" s="76">
        <f>IF($B54="","",AF54*N(C54))</f>
        <v/>
      </c>
      <c r="AH54" s="76">
        <f>IF($B54="","",INDEX($AJ54:$CQ54,1,(Einstellungen!$C$3-2026)*12+1)+INDEX($AJ54:$CQ54,1,(Einstellungen!$C$3-2026)*12+2)+INDEX($AJ54:$CQ54,1,(Einstellungen!$C$3-2026)*12+3)+INDEX($AJ54:$CQ54,1,(Einstellungen!$C$3-2026)*12+4)+INDEX($AJ54:$CQ54,1,(Einstellungen!$C$3-2026)*12+5)+INDEX($AJ54:$CQ54,1,(Einstellungen!$C$3-2026)*12+6)+INDEX($AJ54:$CQ54,1,(Einstellungen!$C$3-2026)*12+7)+INDEX($AJ54:$CQ54,1,(Einstellungen!$C$3-2026)*12+8)+INDEX($AJ54:$CQ54,1,(Einstellungen!$C$3-2026)*12+9)+INDEX($AJ54:$CQ54,1,(Einstellungen!$C$3-2026)*12+10)+INDEX($AJ54:$CQ54,1,(Einstellungen!$C$3-2026)*12+11)+INDEX($AJ54:$CQ54,1,(Einstellungen!$C$3-2026)*12+12))</f>
        <v/>
      </c>
      <c r="AI54" s="76">
        <f>IF($B54="","",SUM($AJ54:$CQ54))</f>
        <v/>
      </c>
      <c r="AJ54" s="76">
        <f>IF($B54="",0,IF(Einstellungen!$C$10="Ja",MAX(IF(Einstellungen!$C$11="7 Tage",MAX(0,(MIN(DATE(2026,2,0),IF(Mitarbeiter!$D54="",DATE(2026,2,0),Mitarbeiter!$D54),TODAY()))-(MAX(DATE(2026,1,1),Mitarbeiter!$C54))+1),MAX(0,NETWORKDAYS(MAX(DATE(2026,1,1),Mitarbeiter!$C54),MIN(DATE(2026,2,0),IF(Mitarbeiter!$D54="",DATE(2026,2,0),Mitarbeiter!$D54),TODAY()),Einstellungen!$F$13:$F$67)))*N(Mitarbeiter!$E54)/IF(Einstellungen!$C$11="7 Tage",7,5),N('Ist-Stunden'!F54)),MAX(IF(Einstellungen!$C$11="7 Tage",MAX(0,(MIN(DATE(2026,2,0),IF(Mitarbeiter!$D54="",DATE(2026,2,0),Mitarbeiter!$D54),TODAY()))-(MAX(DATE(2026,1,1),Mitarbeiter!$C54))+1),MAX(0,NETWORKDAYS(MAX(DATE(2026,1,1),Mitarbeiter!$C54),MIN(DATE(2026,2,0),IF(Mitarbeiter!$D54="",DATE(2026,2,0),Mitarbeiter!$D54),TODAY()),Einstellungen!$F$13:$F$67)))*N(Mitarbeiter!$E54)/IF(Einstellungen!$C$11="7 Tage",7,5),N('Ist-Stunden'!F54)+(N(Krankheitstage!G54)+N(Krankheitstage!S54))*N($C54))))</f>
        <v/>
      </c>
      <c r="AK54" s="76">
        <f>IF($B54="",0,IF(Einstellungen!$C$10="Ja",MAX(IF(Einstellungen!$C$11="7 Tage",MAX(0,(MIN(DATE(2026,3,0),IF(Mitarbeiter!$D54="",DATE(2026,3,0),Mitarbeiter!$D54),TODAY()))-(MAX(DATE(2026,2,1),Mitarbeiter!$C54))+1),MAX(0,NETWORKDAYS(MAX(DATE(2026,2,1),Mitarbeiter!$C54),MIN(DATE(2026,3,0),IF(Mitarbeiter!$D54="",DATE(2026,3,0),Mitarbeiter!$D54),TODAY()),Einstellungen!$F$13:$F$67)))*N(Mitarbeiter!$E54)/IF(Einstellungen!$C$11="7 Tage",7,5),N('Ist-Stunden'!G54)),MAX(IF(Einstellungen!$C$11="7 Tage",MAX(0,(MIN(DATE(2026,3,0),IF(Mitarbeiter!$D54="",DATE(2026,3,0),Mitarbeiter!$D54),TODAY()))-(MAX(DATE(2026,2,1),Mitarbeiter!$C54))+1),MAX(0,NETWORKDAYS(MAX(DATE(2026,2,1),Mitarbeiter!$C54),MIN(DATE(2026,3,0),IF(Mitarbeiter!$D54="",DATE(2026,3,0),Mitarbeiter!$D54),TODAY()),Einstellungen!$F$13:$F$67)))*N(Mitarbeiter!$E54)/IF(Einstellungen!$C$11="7 Tage",7,5),N('Ist-Stunden'!G54)+(N(Krankheitstage!H54)+N(Krankheitstage!T54))*N($C54))))</f>
        <v/>
      </c>
      <c r="AL54" s="76">
        <f>IF($B54="",0,IF(Einstellungen!$C$10="Ja",MAX(IF(Einstellungen!$C$11="7 Tage",MAX(0,(MIN(DATE(2026,4,0),IF(Mitarbeiter!$D54="",DATE(2026,4,0),Mitarbeiter!$D54),TODAY()))-(MAX(DATE(2026,3,1),Mitarbeiter!$C54))+1),MAX(0,NETWORKDAYS(MAX(DATE(2026,3,1),Mitarbeiter!$C54),MIN(DATE(2026,4,0),IF(Mitarbeiter!$D54="",DATE(2026,4,0),Mitarbeiter!$D54),TODAY()),Einstellungen!$F$13:$F$67)))*N(Mitarbeiter!$E54)/IF(Einstellungen!$C$11="7 Tage",7,5),N('Ist-Stunden'!H54)),MAX(IF(Einstellungen!$C$11="7 Tage",MAX(0,(MIN(DATE(2026,4,0),IF(Mitarbeiter!$D54="",DATE(2026,4,0),Mitarbeiter!$D54),TODAY()))-(MAX(DATE(2026,3,1),Mitarbeiter!$C54))+1),MAX(0,NETWORKDAYS(MAX(DATE(2026,3,1),Mitarbeiter!$C54),MIN(DATE(2026,4,0),IF(Mitarbeiter!$D54="",DATE(2026,4,0),Mitarbeiter!$D54),TODAY()),Einstellungen!$F$13:$F$67)))*N(Mitarbeiter!$E54)/IF(Einstellungen!$C$11="7 Tage",7,5),N('Ist-Stunden'!H54)+(N(Krankheitstage!I54)+N(Krankheitstage!U54))*N($C54))))</f>
        <v/>
      </c>
      <c r="AM54" s="76">
        <f>IF($B54="",0,IF(Einstellungen!$C$10="Ja",MAX(IF(Einstellungen!$C$11="7 Tage",MAX(0,(MIN(DATE(2026,5,0),IF(Mitarbeiter!$D54="",DATE(2026,5,0),Mitarbeiter!$D54),TODAY()))-(MAX(DATE(2026,4,1),Mitarbeiter!$C54))+1),MAX(0,NETWORKDAYS(MAX(DATE(2026,4,1),Mitarbeiter!$C54),MIN(DATE(2026,5,0),IF(Mitarbeiter!$D54="",DATE(2026,5,0),Mitarbeiter!$D54),TODAY()),Einstellungen!$F$13:$F$67)))*N(Mitarbeiter!$E54)/IF(Einstellungen!$C$11="7 Tage",7,5),N('Ist-Stunden'!I54)),MAX(IF(Einstellungen!$C$11="7 Tage",MAX(0,(MIN(DATE(2026,5,0),IF(Mitarbeiter!$D54="",DATE(2026,5,0),Mitarbeiter!$D54),TODAY()))-(MAX(DATE(2026,4,1),Mitarbeiter!$C54))+1),MAX(0,NETWORKDAYS(MAX(DATE(2026,4,1),Mitarbeiter!$C54),MIN(DATE(2026,5,0),IF(Mitarbeiter!$D54="",DATE(2026,5,0),Mitarbeiter!$D54),TODAY()),Einstellungen!$F$13:$F$67)))*N(Mitarbeiter!$E54)/IF(Einstellungen!$C$11="7 Tage",7,5),N('Ist-Stunden'!I54)+(N(Krankheitstage!J54)+N(Krankheitstage!V54))*N($C54))))</f>
        <v/>
      </c>
      <c r="AN54" s="76">
        <f>IF($B54="",0,IF(Einstellungen!$C$10="Ja",MAX(IF(Einstellungen!$C$11="7 Tage",MAX(0,(MIN(DATE(2026,6,0),IF(Mitarbeiter!$D54="",DATE(2026,6,0),Mitarbeiter!$D54),TODAY()))-(MAX(DATE(2026,5,1),Mitarbeiter!$C54))+1),MAX(0,NETWORKDAYS(MAX(DATE(2026,5,1),Mitarbeiter!$C54),MIN(DATE(2026,6,0),IF(Mitarbeiter!$D54="",DATE(2026,6,0),Mitarbeiter!$D54),TODAY()),Einstellungen!$F$13:$F$67)))*N(Mitarbeiter!$E54)/IF(Einstellungen!$C$11="7 Tage",7,5),N('Ist-Stunden'!J54)),MAX(IF(Einstellungen!$C$11="7 Tage",MAX(0,(MIN(DATE(2026,6,0),IF(Mitarbeiter!$D54="",DATE(2026,6,0),Mitarbeiter!$D54),TODAY()))-(MAX(DATE(2026,5,1),Mitarbeiter!$C54))+1),MAX(0,NETWORKDAYS(MAX(DATE(2026,5,1),Mitarbeiter!$C54),MIN(DATE(2026,6,0),IF(Mitarbeiter!$D54="",DATE(2026,6,0),Mitarbeiter!$D54),TODAY()),Einstellungen!$F$13:$F$67)))*N(Mitarbeiter!$E54)/IF(Einstellungen!$C$11="7 Tage",7,5),N('Ist-Stunden'!J54)+(N(Krankheitstage!K54)+N(Krankheitstage!W54))*N($C54))))</f>
        <v/>
      </c>
      <c r="AO54" s="76">
        <f>IF($B54="",0,IF(Einstellungen!$C$10="Ja",MAX(IF(Einstellungen!$C$11="7 Tage",MAX(0,(MIN(DATE(2026,7,0),IF(Mitarbeiter!$D54="",DATE(2026,7,0),Mitarbeiter!$D54),TODAY()))-(MAX(DATE(2026,6,1),Mitarbeiter!$C54))+1),MAX(0,NETWORKDAYS(MAX(DATE(2026,6,1),Mitarbeiter!$C54),MIN(DATE(2026,7,0),IF(Mitarbeiter!$D54="",DATE(2026,7,0),Mitarbeiter!$D54),TODAY()),Einstellungen!$F$13:$F$67)))*N(Mitarbeiter!$E54)/IF(Einstellungen!$C$11="7 Tage",7,5),N('Ist-Stunden'!K54)),MAX(IF(Einstellungen!$C$11="7 Tage",MAX(0,(MIN(DATE(2026,7,0),IF(Mitarbeiter!$D54="",DATE(2026,7,0),Mitarbeiter!$D54),TODAY()))-(MAX(DATE(2026,6,1),Mitarbeiter!$C54))+1),MAX(0,NETWORKDAYS(MAX(DATE(2026,6,1),Mitarbeiter!$C54),MIN(DATE(2026,7,0),IF(Mitarbeiter!$D54="",DATE(2026,7,0),Mitarbeiter!$D54),TODAY()),Einstellungen!$F$13:$F$67)))*N(Mitarbeiter!$E54)/IF(Einstellungen!$C$11="7 Tage",7,5),N('Ist-Stunden'!K54)+(N(Krankheitstage!L54)+N(Krankheitstage!X54))*N($C54))))</f>
        <v/>
      </c>
      <c r="AP54" s="76">
        <f>IF($B54="",0,IF(Einstellungen!$C$10="Ja",MAX(IF(Einstellungen!$C$11="7 Tage",MAX(0,(MIN(DATE(2026,8,0),IF(Mitarbeiter!$D54="",DATE(2026,8,0),Mitarbeiter!$D54),TODAY()))-(MAX(DATE(2026,7,1),Mitarbeiter!$C54))+1),MAX(0,NETWORKDAYS(MAX(DATE(2026,7,1),Mitarbeiter!$C54),MIN(DATE(2026,8,0),IF(Mitarbeiter!$D54="",DATE(2026,8,0),Mitarbeiter!$D54),TODAY()),Einstellungen!$F$13:$F$67)))*N(Mitarbeiter!$E54)/IF(Einstellungen!$C$11="7 Tage",7,5),N('Ist-Stunden'!L54)),MAX(IF(Einstellungen!$C$11="7 Tage",MAX(0,(MIN(DATE(2026,8,0),IF(Mitarbeiter!$D54="",DATE(2026,8,0),Mitarbeiter!$D54),TODAY()))-(MAX(DATE(2026,7,1),Mitarbeiter!$C54))+1),MAX(0,NETWORKDAYS(MAX(DATE(2026,7,1),Mitarbeiter!$C54),MIN(DATE(2026,8,0),IF(Mitarbeiter!$D54="",DATE(2026,8,0),Mitarbeiter!$D54),TODAY()),Einstellungen!$F$13:$F$67)))*N(Mitarbeiter!$E54)/IF(Einstellungen!$C$11="7 Tage",7,5),N('Ist-Stunden'!L54)+(N(Krankheitstage!M54)+N(Krankheitstage!Y54))*N($C54))))</f>
        <v/>
      </c>
      <c r="AQ54" s="76">
        <f>IF($B54="",0,IF(Einstellungen!$C$10="Ja",MAX(IF(Einstellungen!$C$11="7 Tage",MAX(0,(MIN(DATE(2026,9,0),IF(Mitarbeiter!$D54="",DATE(2026,9,0),Mitarbeiter!$D54),TODAY()))-(MAX(DATE(2026,8,1),Mitarbeiter!$C54))+1),MAX(0,NETWORKDAYS(MAX(DATE(2026,8,1),Mitarbeiter!$C54),MIN(DATE(2026,9,0),IF(Mitarbeiter!$D54="",DATE(2026,9,0),Mitarbeiter!$D54),TODAY()),Einstellungen!$F$13:$F$67)))*N(Mitarbeiter!$E54)/IF(Einstellungen!$C$11="7 Tage",7,5),N('Ist-Stunden'!M54)),MAX(IF(Einstellungen!$C$11="7 Tage",MAX(0,(MIN(DATE(2026,9,0),IF(Mitarbeiter!$D54="",DATE(2026,9,0),Mitarbeiter!$D54),TODAY()))-(MAX(DATE(2026,8,1),Mitarbeiter!$C54))+1),MAX(0,NETWORKDAYS(MAX(DATE(2026,8,1),Mitarbeiter!$C54),MIN(DATE(2026,9,0),IF(Mitarbeiter!$D54="",DATE(2026,9,0),Mitarbeiter!$D54),TODAY()),Einstellungen!$F$13:$F$67)))*N(Mitarbeiter!$E54)/IF(Einstellungen!$C$11="7 Tage",7,5),N('Ist-Stunden'!M54)+(N(Krankheitstage!N54)+N(Krankheitstage!Z54))*N($C54))))</f>
        <v/>
      </c>
      <c r="AR54" s="76">
        <f>IF($B54="",0,IF(Einstellungen!$C$10="Ja",MAX(IF(Einstellungen!$C$11="7 Tage",MAX(0,(MIN(DATE(2026,10,0),IF(Mitarbeiter!$D54="",DATE(2026,10,0),Mitarbeiter!$D54),TODAY()))-(MAX(DATE(2026,9,1),Mitarbeiter!$C54))+1),MAX(0,NETWORKDAYS(MAX(DATE(2026,9,1),Mitarbeiter!$C54),MIN(DATE(2026,10,0),IF(Mitarbeiter!$D54="",DATE(2026,10,0),Mitarbeiter!$D54),TODAY()),Einstellungen!$F$13:$F$67)))*N(Mitarbeiter!$E54)/IF(Einstellungen!$C$11="7 Tage",7,5),N('Ist-Stunden'!N54)),MAX(IF(Einstellungen!$C$11="7 Tage",MAX(0,(MIN(DATE(2026,10,0),IF(Mitarbeiter!$D54="",DATE(2026,10,0),Mitarbeiter!$D54),TODAY()))-(MAX(DATE(2026,9,1),Mitarbeiter!$C54))+1),MAX(0,NETWORKDAYS(MAX(DATE(2026,9,1),Mitarbeiter!$C54),MIN(DATE(2026,10,0),IF(Mitarbeiter!$D54="",DATE(2026,10,0),Mitarbeiter!$D54),TODAY()),Einstellungen!$F$13:$F$67)))*N(Mitarbeiter!$E54)/IF(Einstellungen!$C$11="7 Tage",7,5),N('Ist-Stunden'!N54)+(N(Krankheitstage!O54)+N(Krankheitstage!AA54))*N($C54))))</f>
        <v/>
      </c>
      <c r="AS54" s="76">
        <f>IF($B54="",0,IF(Einstellungen!$C$10="Ja",MAX(IF(Einstellungen!$C$11="7 Tage",MAX(0,(MIN(DATE(2026,11,0),IF(Mitarbeiter!$D54="",DATE(2026,11,0),Mitarbeiter!$D54),TODAY()))-(MAX(DATE(2026,10,1),Mitarbeiter!$C54))+1),MAX(0,NETWORKDAYS(MAX(DATE(2026,10,1),Mitarbeiter!$C54),MIN(DATE(2026,11,0),IF(Mitarbeiter!$D54="",DATE(2026,11,0),Mitarbeiter!$D54),TODAY()),Einstellungen!$F$13:$F$67)))*N(Mitarbeiter!$E54)/IF(Einstellungen!$C$11="7 Tage",7,5),N('Ist-Stunden'!O54)),MAX(IF(Einstellungen!$C$11="7 Tage",MAX(0,(MIN(DATE(2026,11,0),IF(Mitarbeiter!$D54="",DATE(2026,11,0),Mitarbeiter!$D54),TODAY()))-(MAX(DATE(2026,10,1),Mitarbeiter!$C54))+1),MAX(0,NETWORKDAYS(MAX(DATE(2026,10,1),Mitarbeiter!$C54),MIN(DATE(2026,11,0),IF(Mitarbeiter!$D54="",DATE(2026,11,0),Mitarbeiter!$D54),TODAY()),Einstellungen!$F$13:$F$67)))*N(Mitarbeiter!$E54)/IF(Einstellungen!$C$11="7 Tage",7,5),N('Ist-Stunden'!O54)+(N(Krankheitstage!P54)+N(Krankheitstage!AB54))*N($C54))))</f>
        <v/>
      </c>
      <c r="AT54" s="76">
        <f>IF($B54="",0,IF(Einstellungen!$C$10="Ja",MAX(IF(Einstellungen!$C$11="7 Tage",MAX(0,(MIN(DATE(2026,12,0),IF(Mitarbeiter!$D54="",DATE(2026,12,0),Mitarbeiter!$D54),TODAY()))-(MAX(DATE(2026,11,1),Mitarbeiter!$C54))+1),MAX(0,NETWORKDAYS(MAX(DATE(2026,11,1),Mitarbeiter!$C54),MIN(DATE(2026,12,0),IF(Mitarbeiter!$D54="",DATE(2026,12,0),Mitarbeiter!$D54),TODAY()),Einstellungen!$F$13:$F$67)))*N(Mitarbeiter!$E54)/IF(Einstellungen!$C$11="7 Tage",7,5),N('Ist-Stunden'!P54)),MAX(IF(Einstellungen!$C$11="7 Tage",MAX(0,(MIN(DATE(2026,12,0),IF(Mitarbeiter!$D54="",DATE(2026,12,0),Mitarbeiter!$D54),TODAY()))-(MAX(DATE(2026,11,1),Mitarbeiter!$C54))+1),MAX(0,NETWORKDAYS(MAX(DATE(2026,11,1),Mitarbeiter!$C54),MIN(DATE(2026,12,0),IF(Mitarbeiter!$D54="",DATE(2026,12,0),Mitarbeiter!$D54),TODAY()),Einstellungen!$F$13:$F$67)))*N(Mitarbeiter!$E54)/IF(Einstellungen!$C$11="7 Tage",7,5),N('Ist-Stunden'!P54)+(N(Krankheitstage!Q54)+N(Krankheitstage!AC54))*N($C54))))</f>
        <v/>
      </c>
      <c r="AU54" s="76">
        <f>IF($B54="",0,IF(Einstellungen!$C$10="Ja",MAX(IF(Einstellungen!$C$11="7 Tage",MAX(0,(MIN(DATE(2026,13,0),IF(Mitarbeiter!$D54="",DATE(2026,13,0),Mitarbeiter!$D54),TODAY()))-(MAX(DATE(2026,12,1),Mitarbeiter!$C54))+1),MAX(0,NETWORKDAYS(MAX(DATE(2026,12,1),Mitarbeiter!$C54),MIN(DATE(2026,13,0),IF(Mitarbeiter!$D54="",DATE(2026,13,0),Mitarbeiter!$D54),TODAY()),Einstellungen!$F$13:$F$67)))*N(Mitarbeiter!$E54)/IF(Einstellungen!$C$11="7 Tage",7,5),N('Ist-Stunden'!Q54)),MAX(IF(Einstellungen!$C$11="7 Tage",MAX(0,(MIN(DATE(2026,13,0),IF(Mitarbeiter!$D54="",DATE(2026,13,0),Mitarbeiter!$D54),TODAY()))-(MAX(DATE(2026,12,1),Mitarbeiter!$C54))+1),MAX(0,NETWORKDAYS(MAX(DATE(2026,12,1),Mitarbeiter!$C54),MIN(DATE(2026,13,0),IF(Mitarbeiter!$D54="",DATE(2026,13,0),Mitarbeiter!$D54),TODAY()),Einstellungen!$F$13:$F$67)))*N(Mitarbeiter!$E54)/IF(Einstellungen!$C$11="7 Tage",7,5),N('Ist-Stunden'!Q54)+(N(Krankheitstage!R54)+N(Krankheitstage!AD54))*N($C54))))</f>
        <v/>
      </c>
      <c r="AV54" s="76">
        <f>IF($B54="",0,IF(Einstellungen!$C$10="Ja",MAX(IF(Einstellungen!$C$11="7 Tage",MAX(0,(MIN(DATE(2027,2,0),IF(Mitarbeiter!$D54="",DATE(2027,2,0),Mitarbeiter!$D54),TODAY()))-(MAX(DATE(2027,1,1),Mitarbeiter!$C54))+1),MAX(0,NETWORKDAYS(MAX(DATE(2027,1,1),Mitarbeiter!$C54),MIN(DATE(2027,2,0),IF(Mitarbeiter!$D54="",DATE(2027,2,0),Mitarbeiter!$D54),TODAY()),Einstellungen!$F$13:$F$67)))*N(Mitarbeiter!$E54)/IF(Einstellungen!$C$11="7 Tage",7,5),N('Ist-Stunden'!R54)),MAX(IF(Einstellungen!$C$11="7 Tage",MAX(0,(MIN(DATE(2027,2,0),IF(Mitarbeiter!$D54="",DATE(2027,2,0),Mitarbeiter!$D54),TODAY()))-(MAX(DATE(2027,1,1),Mitarbeiter!$C54))+1),MAX(0,NETWORKDAYS(MAX(DATE(2027,1,1),Mitarbeiter!$C54),MIN(DATE(2027,2,0),IF(Mitarbeiter!$D54="",DATE(2027,2,0),Mitarbeiter!$D54),TODAY()),Einstellungen!$F$13:$F$67)))*N(Mitarbeiter!$E54)/IF(Einstellungen!$C$11="7 Tage",7,5),N('Ist-Stunden'!R54)+(N(Krankheitstage!AE54)+N(Krankheitstage!AQ54))*N($C54))))</f>
        <v/>
      </c>
      <c r="AW54" s="76">
        <f>IF($B54="",0,IF(Einstellungen!$C$10="Ja",MAX(IF(Einstellungen!$C$11="7 Tage",MAX(0,(MIN(DATE(2027,3,0),IF(Mitarbeiter!$D54="",DATE(2027,3,0),Mitarbeiter!$D54),TODAY()))-(MAX(DATE(2027,2,1),Mitarbeiter!$C54))+1),MAX(0,NETWORKDAYS(MAX(DATE(2027,2,1),Mitarbeiter!$C54),MIN(DATE(2027,3,0),IF(Mitarbeiter!$D54="",DATE(2027,3,0),Mitarbeiter!$D54),TODAY()),Einstellungen!$F$13:$F$67)))*N(Mitarbeiter!$E54)/IF(Einstellungen!$C$11="7 Tage",7,5),N('Ist-Stunden'!S54)),MAX(IF(Einstellungen!$C$11="7 Tage",MAX(0,(MIN(DATE(2027,3,0),IF(Mitarbeiter!$D54="",DATE(2027,3,0),Mitarbeiter!$D54),TODAY()))-(MAX(DATE(2027,2,1),Mitarbeiter!$C54))+1),MAX(0,NETWORKDAYS(MAX(DATE(2027,2,1),Mitarbeiter!$C54),MIN(DATE(2027,3,0),IF(Mitarbeiter!$D54="",DATE(2027,3,0),Mitarbeiter!$D54),TODAY()),Einstellungen!$F$13:$F$67)))*N(Mitarbeiter!$E54)/IF(Einstellungen!$C$11="7 Tage",7,5),N('Ist-Stunden'!S54)+(N(Krankheitstage!AF54)+N(Krankheitstage!AR54))*N($C54))))</f>
        <v/>
      </c>
      <c r="AX54" s="76">
        <f>IF($B54="",0,IF(Einstellungen!$C$10="Ja",MAX(IF(Einstellungen!$C$11="7 Tage",MAX(0,(MIN(DATE(2027,4,0),IF(Mitarbeiter!$D54="",DATE(2027,4,0),Mitarbeiter!$D54),TODAY()))-(MAX(DATE(2027,3,1),Mitarbeiter!$C54))+1),MAX(0,NETWORKDAYS(MAX(DATE(2027,3,1),Mitarbeiter!$C54),MIN(DATE(2027,4,0),IF(Mitarbeiter!$D54="",DATE(2027,4,0),Mitarbeiter!$D54),TODAY()),Einstellungen!$F$13:$F$67)))*N(Mitarbeiter!$E54)/IF(Einstellungen!$C$11="7 Tage",7,5),N('Ist-Stunden'!T54)),MAX(IF(Einstellungen!$C$11="7 Tage",MAX(0,(MIN(DATE(2027,4,0),IF(Mitarbeiter!$D54="",DATE(2027,4,0),Mitarbeiter!$D54),TODAY()))-(MAX(DATE(2027,3,1),Mitarbeiter!$C54))+1),MAX(0,NETWORKDAYS(MAX(DATE(2027,3,1),Mitarbeiter!$C54),MIN(DATE(2027,4,0),IF(Mitarbeiter!$D54="",DATE(2027,4,0),Mitarbeiter!$D54),TODAY()),Einstellungen!$F$13:$F$67)))*N(Mitarbeiter!$E54)/IF(Einstellungen!$C$11="7 Tage",7,5),N('Ist-Stunden'!T54)+(N(Krankheitstage!AG54)+N(Krankheitstage!AS54))*N($C54))))</f>
        <v/>
      </c>
      <c r="AY54" s="76">
        <f>IF($B54="",0,IF(Einstellungen!$C$10="Ja",MAX(IF(Einstellungen!$C$11="7 Tage",MAX(0,(MIN(DATE(2027,5,0),IF(Mitarbeiter!$D54="",DATE(2027,5,0),Mitarbeiter!$D54),TODAY()))-(MAX(DATE(2027,4,1),Mitarbeiter!$C54))+1),MAX(0,NETWORKDAYS(MAX(DATE(2027,4,1),Mitarbeiter!$C54),MIN(DATE(2027,5,0),IF(Mitarbeiter!$D54="",DATE(2027,5,0),Mitarbeiter!$D54),TODAY()),Einstellungen!$F$13:$F$67)))*N(Mitarbeiter!$E54)/IF(Einstellungen!$C$11="7 Tage",7,5),N('Ist-Stunden'!U54)),MAX(IF(Einstellungen!$C$11="7 Tage",MAX(0,(MIN(DATE(2027,5,0),IF(Mitarbeiter!$D54="",DATE(2027,5,0),Mitarbeiter!$D54),TODAY()))-(MAX(DATE(2027,4,1),Mitarbeiter!$C54))+1),MAX(0,NETWORKDAYS(MAX(DATE(2027,4,1),Mitarbeiter!$C54),MIN(DATE(2027,5,0),IF(Mitarbeiter!$D54="",DATE(2027,5,0),Mitarbeiter!$D54),TODAY()),Einstellungen!$F$13:$F$67)))*N(Mitarbeiter!$E54)/IF(Einstellungen!$C$11="7 Tage",7,5),N('Ist-Stunden'!U54)+(N(Krankheitstage!AH54)+N(Krankheitstage!AT54))*N($C54))))</f>
        <v/>
      </c>
      <c r="AZ54" s="76">
        <f>IF($B54="",0,IF(Einstellungen!$C$10="Ja",MAX(IF(Einstellungen!$C$11="7 Tage",MAX(0,(MIN(DATE(2027,6,0),IF(Mitarbeiter!$D54="",DATE(2027,6,0),Mitarbeiter!$D54),TODAY()))-(MAX(DATE(2027,5,1),Mitarbeiter!$C54))+1),MAX(0,NETWORKDAYS(MAX(DATE(2027,5,1),Mitarbeiter!$C54),MIN(DATE(2027,6,0),IF(Mitarbeiter!$D54="",DATE(2027,6,0),Mitarbeiter!$D54),TODAY()),Einstellungen!$F$13:$F$67)))*N(Mitarbeiter!$E54)/IF(Einstellungen!$C$11="7 Tage",7,5),N('Ist-Stunden'!V54)),MAX(IF(Einstellungen!$C$11="7 Tage",MAX(0,(MIN(DATE(2027,6,0),IF(Mitarbeiter!$D54="",DATE(2027,6,0),Mitarbeiter!$D54),TODAY()))-(MAX(DATE(2027,5,1),Mitarbeiter!$C54))+1),MAX(0,NETWORKDAYS(MAX(DATE(2027,5,1),Mitarbeiter!$C54),MIN(DATE(2027,6,0),IF(Mitarbeiter!$D54="",DATE(2027,6,0),Mitarbeiter!$D54),TODAY()),Einstellungen!$F$13:$F$67)))*N(Mitarbeiter!$E54)/IF(Einstellungen!$C$11="7 Tage",7,5),N('Ist-Stunden'!V54)+(N(Krankheitstage!AI54)+N(Krankheitstage!AU54))*N($C54))))</f>
        <v/>
      </c>
      <c r="BA54" s="76">
        <f>IF($B54="",0,IF(Einstellungen!$C$10="Ja",MAX(IF(Einstellungen!$C$11="7 Tage",MAX(0,(MIN(DATE(2027,7,0),IF(Mitarbeiter!$D54="",DATE(2027,7,0),Mitarbeiter!$D54),TODAY()))-(MAX(DATE(2027,6,1),Mitarbeiter!$C54))+1),MAX(0,NETWORKDAYS(MAX(DATE(2027,6,1),Mitarbeiter!$C54),MIN(DATE(2027,7,0),IF(Mitarbeiter!$D54="",DATE(2027,7,0),Mitarbeiter!$D54),TODAY()),Einstellungen!$F$13:$F$67)))*N(Mitarbeiter!$E54)/IF(Einstellungen!$C$11="7 Tage",7,5),N('Ist-Stunden'!W54)),MAX(IF(Einstellungen!$C$11="7 Tage",MAX(0,(MIN(DATE(2027,7,0),IF(Mitarbeiter!$D54="",DATE(2027,7,0),Mitarbeiter!$D54),TODAY()))-(MAX(DATE(2027,6,1),Mitarbeiter!$C54))+1),MAX(0,NETWORKDAYS(MAX(DATE(2027,6,1),Mitarbeiter!$C54),MIN(DATE(2027,7,0),IF(Mitarbeiter!$D54="",DATE(2027,7,0),Mitarbeiter!$D54),TODAY()),Einstellungen!$F$13:$F$67)))*N(Mitarbeiter!$E54)/IF(Einstellungen!$C$11="7 Tage",7,5),N('Ist-Stunden'!W54)+(N(Krankheitstage!AJ54)+N(Krankheitstage!AV54))*N($C54))))</f>
        <v/>
      </c>
      <c r="BB54" s="76">
        <f>IF($B54="",0,IF(Einstellungen!$C$10="Ja",MAX(IF(Einstellungen!$C$11="7 Tage",MAX(0,(MIN(DATE(2027,8,0),IF(Mitarbeiter!$D54="",DATE(2027,8,0),Mitarbeiter!$D54),TODAY()))-(MAX(DATE(2027,7,1),Mitarbeiter!$C54))+1),MAX(0,NETWORKDAYS(MAX(DATE(2027,7,1),Mitarbeiter!$C54),MIN(DATE(2027,8,0),IF(Mitarbeiter!$D54="",DATE(2027,8,0),Mitarbeiter!$D54),TODAY()),Einstellungen!$F$13:$F$67)))*N(Mitarbeiter!$E54)/IF(Einstellungen!$C$11="7 Tage",7,5),N('Ist-Stunden'!X54)),MAX(IF(Einstellungen!$C$11="7 Tage",MAX(0,(MIN(DATE(2027,8,0),IF(Mitarbeiter!$D54="",DATE(2027,8,0),Mitarbeiter!$D54),TODAY()))-(MAX(DATE(2027,7,1),Mitarbeiter!$C54))+1),MAX(0,NETWORKDAYS(MAX(DATE(2027,7,1),Mitarbeiter!$C54),MIN(DATE(2027,8,0),IF(Mitarbeiter!$D54="",DATE(2027,8,0),Mitarbeiter!$D54),TODAY()),Einstellungen!$F$13:$F$67)))*N(Mitarbeiter!$E54)/IF(Einstellungen!$C$11="7 Tage",7,5),N('Ist-Stunden'!X54)+(N(Krankheitstage!AK54)+N(Krankheitstage!AW54))*N($C54))))</f>
        <v/>
      </c>
      <c r="BC54" s="76">
        <f>IF($B54="",0,IF(Einstellungen!$C$10="Ja",MAX(IF(Einstellungen!$C$11="7 Tage",MAX(0,(MIN(DATE(2027,9,0),IF(Mitarbeiter!$D54="",DATE(2027,9,0),Mitarbeiter!$D54),TODAY()))-(MAX(DATE(2027,8,1),Mitarbeiter!$C54))+1),MAX(0,NETWORKDAYS(MAX(DATE(2027,8,1),Mitarbeiter!$C54),MIN(DATE(2027,9,0),IF(Mitarbeiter!$D54="",DATE(2027,9,0),Mitarbeiter!$D54),TODAY()),Einstellungen!$F$13:$F$67)))*N(Mitarbeiter!$E54)/IF(Einstellungen!$C$11="7 Tage",7,5),N('Ist-Stunden'!Y54)),MAX(IF(Einstellungen!$C$11="7 Tage",MAX(0,(MIN(DATE(2027,9,0),IF(Mitarbeiter!$D54="",DATE(2027,9,0),Mitarbeiter!$D54),TODAY()))-(MAX(DATE(2027,8,1),Mitarbeiter!$C54))+1),MAX(0,NETWORKDAYS(MAX(DATE(2027,8,1),Mitarbeiter!$C54),MIN(DATE(2027,9,0),IF(Mitarbeiter!$D54="",DATE(2027,9,0),Mitarbeiter!$D54),TODAY()),Einstellungen!$F$13:$F$67)))*N(Mitarbeiter!$E54)/IF(Einstellungen!$C$11="7 Tage",7,5),N('Ist-Stunden'!Y54)+(N(Krankheitstage!AL54)+N(Krankheitstage!AX54))*N($C54))))</f>
        <v/>
      </c>
      <c r="BD54" s="76">
        <f>IF($B54="",0,IF(Einstellungen!$C$10="Ja",MAX(IF(Einstellungen!$C$11="7 Tage",MAX(0,(MIN(DATE(2027,10,0),IF(Mitarbeiter!$D54="",DATE(2027,10,0),Mitarbeiter!$D54),TODAY()))-(MAX(DATE(2027,9,1),Mitarbeiter!$C54))+1),MAX(0,NETWORKDAYS(MAX(DATE(2027,9,1),Mitarbeiter!$C54),MIN(DATE(2027,10,0),IF(Mitarbeiter!$D54="",DATE(2027,10,0),Mitarbeiter!$D54),TODAY()),Einstellungen!$F$13:$F$67)))*N(Mitarbeiter!$E54)/IF(Einstellungen!$C$11="7 Tage",7,5),N('Ist-Stunden'!Z54)),MAX(IF(Einstellungen!$C$11="7 Tage",MAX(0,(MIN(DATE(2027,10,0),IF(Mitarbeiter!$D54="",DATE(2027,10,0),Mitarbeiter!$D54),TODAY()))-(MAX(DATE(2027,9,1),Mitarbeiter!$C54))+1),MAX(0,NETWORKDAYS(MAX(DATE(2027,9,1),Mitarbeiter!$C54),MIN(DATE(2027,10,0),IF(Mitarbeiter!$D54="",DATE(2027,10,0),Mitarbeiter!$D54),TODAY()),Einstellungen!$F$13:$F$67)))*N(Mitarbeiter!$E54)/IF(Einstellungen!$C$11="7 Tage",7,5),N('Ist-Stunden'!Z54)+(N(Krankheitstage!AM54)+N(Krankheitstage!AY54))*N($C54))))</f>
        <v/>
      </c>
      <c r="BE54" s="76">
        <f>IF($B54="",0,IF(Einstellungen!$C$10="Ja",MAX(IF(Einstellungen!$C$11="7 Tage",MAX(0,(MIN(DATE(2027,11,0),IF(Mitarbeiter!$D54="",DATE(2027,11,0),Mitarbeiter!$D54),TODAY()))-(MAX(DATE(2027,10,1),Mitarbeiter!$C54))+1),MAX(0,NETWORKDAYS(MAX(DATE(2027,10,1),Mitarbeiter!$C54),MIN(DATE(2027,11,0),IF(Mitarbeiter!$D54="",DATE(2027,11,0),Mitarbeiter!$D54),TODAY()),Einstellungen!$F$13:$F$67)))*N(Mitarbeiter!$E54)/IF(Einstellungen!$C$11="7 Tage",7,5),N('Ist-Stunden'!AA54)),MAX(IF(Einstellungen!$C$11="7 Tage",MAX(0,(MIN(DATE(2027,11,0),IF(Mitarbeiter!$D54="",DATE(2027,11,0),Mitarbeiter!$D54),TODAY()))-(MAX(DATE(2027,10,1),Mitarbeiter!$C54))+1),MAX(0,NETWORKDAYS(MAX(DATE(2027,10,1),Mitarbeiter!$C54),MIN(DATE(2027,11,0),IF(Mitarbeiter!$D54="",DATE(2027,11,0),Mitarbeiter!$D54),TODAY()),Einstellungen!$F$13:$F$67)))*N(Mitarbeiter!$E54)/IF(Einstellungen!$C$11="7 Tage",7,5),N('Ist-Stunden'!AA54)+(N(Krankheitstage!AN54)+N(Krankheitstage!AZ54))*N($C54))))</f>
        <v/>
      </c>
      <c r="BF54" s="76">
        <f>IF($B54="",0,IF(Einstellungen!$C$10="Ja",MAX(IF(Einstellungen!$C$11="7 Tage",MAX(0,(MIN(DATE(2027,12,0),IF(Mitarbeiter!$D54="",DATE(2027,12,0),Mitarbeiter!$D54),TODAY()))-(MAX(DATE(2027,11,1),Mitarbeiter!$C54))+1),MAX(0,NETWORKDAYS(MAX(DATE(2027,11,1),Mitarbeiter!$C54),MIN(DATE(2027,12,0),IF(Mitarbeiter!$D54="",DATE(2027,12,0),Mitarbeiter!$D54),TODAY()),Einstellungen!$F$13:$F$67)))*N(Mitarbeiter!$E54)/IF(Einstellungen!$C$11="7 Tage",7,5),N('Ist-Stunden'!AB54)),MAX(IF(Einstellungen!$C$11="7 Tage",MAX(0,(MIN(DATE(2027,12,0),IF(Mitarbeiter!$D54="",DATE(2027,12,0),Mitarbeiter!$D54),TODAY()))-(MAX(DATE(2027,11,1),Mitarbeiter!$C54))+1),MAX(0,NETWORKDAYS(MAX(DATE(2027,11,1),Mitarbeiter!$C54),MIN(DATE(2027,12,0),IF(Mitarbeiter!$D54="",DATE(2027,12,0),Mitarbeiter!$D54),TODAY()),Einstellungen!$F$13:$F$67)))*N(Mitarbeiter!$E54)/IF(Einstellungen!$C$11="7 Tage",7,5),N('Ist-Stunden'!AB54)+(N(Krankheitstage!AO54)+N(Krankheitstage!BA54))*N($C54))))</f>
        <v/>
      </c>
      <c r="BG54" s="76">
        <f>IF($B54="",0,IF(Einstellungen!$C$10="Ja",MAX(IF(Einstellungen!$C$11="7 Tage",MAX(0,(MIN(DATE(2027,13,0),IF(Mitarbeiter!$D54="",DATE(2027,13,0),Mitarbeiter!$D54),TODAY()))-(MAX(DATE(2027,12,1),Mitarbeiter!$C54))+1),MAX(0,NETWORKDAYS(MAX(DATE(2027,12,1),Mitarbeiter!$C54),MIN(DATE(2027,13,0),IF(Mitarbeiter!$D54="",DATE(2027,13,0),Mitarbeiter!$D54),TODAY()),Einstellungen!$F$13:$F$67)))*N(Mitarbeiter!$E54)/IF(Einstellungen!$C$11="7 Tage",7,5),N('Ist-Stunden'!AC54)),MAX(IF(Einstellungen!$C$11="7 Tage",MAX(0,(MIN(DATE(2027,13,0),IF(Mitarbeiter!$D54="",DATE(2027,13,0),Mitarbeiter!$D54),TODAY()))-(MAX(DATE(2027,12,1),Mitarbeiter!$C54))+1),MAX(0,NETWORKDAYS(MAX(DATE(2027,12,1),Mitarbeiter!$C54),MIN(DATE(2027,13,0),IF(Mitarbeiter!$D54="",DATE(2027,13,0),Mitarbeiter!$D54),TODAY()),Einstellungen!$F$13:$F$67)))*N(Mitarbeiter!$E54)/IF(Einstellungen!$C$11="7 Tage",7,5),N('Ist-Stunden'!AC54)+(N(Krankheitstage!AP54)+N(Krankheitstage!BB54))*N($C54))))</f>
        <v/>
      </c>
      <c r="BH54" s="76">
        <f>IF($B54="",0,IF(Einstellungen!$C$10="Ja",MAX(IF(Einstellungen!$C$11="7 Tage",MAX(0,(MIN(DATE(2028,2,0),IF(Mitarbeiter!$D54="",DATE(2028,2,0),Mitarbeiter!$D54),TODAY()))-(MAX(DATE(2028,1,1),Mitarbeiter!$C54))+1),MAX(0,NETWORKDAYS(MAX(DATE(2028,1,1),Mitarbeiter!$C54),MIN(DATE(2028,2,0),IF(Mitarbeiter!$D54="",DATE(2028,2,0),Mitarbeiter!$D54),TODAY()),Einstellungen!$F$13:$F$67)))*N(Mitarbeiter!$E54)/IF(Einstellungen!$C$11="7 Tage",7,5),N('Ist-Stunden'!AD54)),MAX(IF(Einstellungen!$C$11="7 Tage",MAX(0,(MIN(DATE(2028,2,0),IF(Mitarbeiter!$D54="",DATE(2028,2,0),Mitarbeiter!$D54),TODAY()))-(MAX(DATE(2028,1,1),Mitarbeiter!$C54))+1),MAX(0,NETWORKDAYS(MAX(DATE(2028,1,1),Mitarbeiter!$C54),MIN(DATE(2028,2,0),IF(Mitarbeiter!$D54="",DATE(2028,2,0),Mitarbeiter!$D54),TODAY()),Einstellungen!$F$13:$F$67)))*N(Mitarbeiter!$E54)/IF(Einstellungen!$C$11="7 Tage",7,5),N('Ist-Stunden'!AD54)+(N(Krankheitstage!BC54)+N(Krankheitstage!BO54))*N($C54))))</f>
        <v/>
      </c>
      <c r="BI54" s="76">
        <f>IF($B54="",0,IF(Einstellungen!$C$10="Ja",MAX(IF(Einstellungen!$C$11="7 Tage",MAX(0,(MIN(DATE(2028,3,0),IF(Mitarbeiter!$D54="",DATE(2028,3,0),Mitarbeiter!$D54),TODAY()))-(MAX(DATE(2028,2,1),Mitarbeiter!$C54))+1),MAX(0,NETWORKDAYS(MAX(DATE(2028,2,1),Mitarbeiter!$C54),MIN(DATE(2028,3,0),IF(Mitarbeiter!$D54="",DATE(2028,3,0),Mitarbeiter!$D54),TODAY()),Einstellungen!$F$13:$F$67)))*N(Mitarbeiter!$E54)/IF(Einstellungen!$C$11="7 Tage",7,5),N('Ist-Stunden'!AE54)),MAX(IF(Einstellungen!$C$11="7 Tage",MAX(0,(MIN(DATE(2028,3,0),IF(Mitarbeiter!$D54="",DATE(2028,3,0),Mitarbeiter!$D54),TODAY()))-(MAX(DATE(2028,2,1),Mitarbeiter!$C54))+1),MAX(0,NETWORKDAYS(MAX(DATE(2028,2,1),Mitarbeiter!$C54),MIN(DATE(2028,3,0),IF(Mitarbeiter!$D54="",DATE(2028,3,0),Mitarbeiter!$D54),TODAY()),Einstellungen!$F$13:$F$67)))*N(Mitarbeiter!$E54)/IF(Einstellungen!$C$11="7 Tage",7,5),N('Ist-Stunden'!AE54)+(N(Krankheitstage!BD54)+N(Krankheitstage!BP54))*N($C54))))</f>
        <v/>
      </c>
      <c r="BJ54" s="76">
        <f>IF($B54="",0,IF(Einstellungen!$C$10="Ja",MAX(IF(Einstellungen!$C$11="7 Tage",MAX(0,(MIN(DATE(2028,4,0),IF(Mitarbeiter!$D54="",DATE(2028,4,0),Mitarbeiter!$D54),TODAY()))-(MAX(DATE(2028,3,1),Mitarbeiter!$C54))+1),MAX(0,NETWORKDAYS(MAX(DATE(2028,3,1),Mitarbeiter!$C54),MIN(DATE(2028,4,0),IF(Mitarbeiter!$D54="",DATE(2028,4,0),Mitarbeiter!$D54),TODAY()),Einstellungen!$F$13:$F$67)))*N(Mitarbeiter!$E54)/IF(Einstellungen!$C$11="7 Tage",7,5),N('Ist-Stunden'!AF54)),MAX(IF(Einstellungen!$C$11="7 Tage",MAX(0,(MIN(DATE(2028,4,0),IF(Mitarbeiter!$D54="",DATE(2028,4,0),Mitarbeiter!$D54),TODAY()))-(MAX(DATE(2028,3,1),Mitarbeiter!$C54))+1),MAX(0,NETWORKDAYS(MAX(DATE(2028,3,1),Mitarbeiter!$C54),MIN(DATE(2028,4,0),IF(Mitarbeiter!$D54="",DATE(2028,4,0),Mitarbeiter!$D54),TODAY()),Einstellungen!$F$13:$F$67)))*N(Mitarbeiter!$E54)/IF(Einstellungen!$C$11="7 Tage",7,5),N('Ist-Stunden'!AF54)+(N(Krankheitstage!BE54)+N(Krankheitstage!BQ54))*N($C54))))</f>
        <v/>
      </c>
      <c r="BK54" s="76">
        <f>IF($B54="",0,IF(Einstellungen!$C$10="Ja",MAX(IF(Einstellungen!$C$11="7 Tage",MAX(0,(MIN(DATE(2028,5,0),IF(Mitarbeiter!$D54="",DATE(2028,5,0),Mitarbeiter!$D54),TODAY()))-(MAX(DATE(2028,4,1),Mitarbeiter!$C54))+1),MAX(0,NETWORKDAYS(MAX(DATE(2028,4,1),Mitarbeiter!$C54),MIN(DATE(2028,5,0),IF(Mitarbeiter!$D54="",DATE(2028,5,0),Mitarbeiter!$D54),TODAY()),Einstellungen!$F$13:$F$67)))*N(Mitarbeiter!$E54)/IF(Einstellungen!$C$11="7 Tage",7,5),N('Ist-Stunden'!AG54)),MAX(IF(Einstellungen!$C$11="7 Tage",MAX(0,(MIN(DATE(2028,5,0),IF(Mitarbeiter!$D54="",DATE(2028,5,0),Mitarbeiter!$D54),TODAY()))-(MAX(DATE(2028,4,1),Mitarbeiter!$C54))+1),MAX(0,NETWORKDAYS(MAX(DATE(2028,4,1),Mitarbeiter!$C54),MIN(DATE(2028,5,0),IF(Mitarbeiter!$D54="",DATE(2028,5,0),Mitarbeiter!$D54),TODAY()),Einstellungen!$F$13:$F$67)))*N(Mitarbeiter!$E54)/IF(Einstellungen!$C$11="7 Tage",7,5),N('Ist-Stunden'!AG54)+(N(Krankheitstage!BF54)+N(Krankheitstage!BR54))*N($C54))))</f>
        <v/>
      </c>
      <c r="BL54" s="76">
        <f>IF($B54="",0,IF(Einstellungen!$C$10="Ja",MAX(IF(Einstellungen!$C$11="7 Tage",MAX(0,(MIN(DATE(2028,6,0),IF(Mitarbeiter!$D54="",DATE(2028,6,0),Mitarbeiter!$D54),TODAY()))-(MAX(DATE(2028,5,1),Mitarbeiter!$C54))+1),MAX(0,NETWORKDAYS(MAX(DATE(2028,5,1),Mitarbeiter!$C54),MIN(DATE(2028,6,0),IF(Mitarbeiter!$D54="",DATE(2028,6,0),Mitarbeiter!$D54),TODAY()),Einstellungen!$F$13:$F$67)))*N(Mitarbeiter!$E54)/IF(Einstellungen!$C$11="7 Tage",7,5),N('Ist-Stunden'!AH54)),MAX(IF(Einstellungen!$C$11="7 Tage",MAX(0,(MIN(DATE(2028,6,0),IF(Mitarbeiter!$D54="",DATE(2028,6,0),Mitarbeiter!$D54),TODAY()))-(MAX(DATE(2028,5,1),Mitarbeiter!$C54))+1),MAX(0,NETWORKDAYS(MAX(DATE(2028,5,1),Mitarbeiter!$C54),MIN(DATE(2028,6,0),IF(Mitarbeiter!$D54="",DATE(2028,6,0),Mitarbeiter!$D54),TODAY()),Einstellungen!$F$13:$F$67)))*N(Mitarbeiter!$E54)/IF(Einstellungen!$C$11="7 Tage",7,5),N('Ist-Stunden'!AH54)+(N(Krankheitstage!BG54)+N(Krankheitstage!BS54))*N($C54))))</f>
        <v/>
      </c>
      <c r="BM54" s="76">
        <f>IF($B54="",0,IF(Einstellungen!$C$10="Ja",MAX(IF(Einstellungen!$C$11="7 Tage",MAX(0,(MIN(DATE(2028,7,0),IF(Mitarbeiter!$D54="",DATE(2028,7,0),Mitarbeiter!$D54),TODAY()))-(MAX(DATE(2028,6,1),Mitarbeiter!$C54))+1),MAX(0,NETWORKDAYS(MAX(DATE(2028,6,1),Mitarbeiter!$C54),MIN(DATE(2028,7,0),IF(Mitarbeiter!$D54="",DATE(2028,7,0),Mitarbeiter!$D54),TODAY()),Einstellungen!$F$13:$F$67)))*N(Mitarbeiter!$E54)/IF(Einstellungen!$C$11="7 Tage",7,5),N('Ist-Stunden'!AI54)),MAX(IF(Einstellungen!$C$11="7 Tage",MAX(0,(MIN(DATE(2028,7,0),IF(Mitarbeiter!$D54="",DATE(2028,7,0),Mitarbeiter!$D54),TODAY()))-(MAX(DATE(2028,6,1),Mitarbeiter!$C54))+1),MAX(0,NETWORKDAYS(MAX(DATE(2028,6,1),Mitarbeiter!$C54),MIN(DATE(2028,7,0),IF(Mitarbeiter!$D54="",DATE(2028,7,0),Mitarbeiter!$D54),TODAY()),Einstellungen!$F$13:$F$67)))*N(Mitarbeiter!$E54)/IF(Einstellungen!$C$11="7 Tage",7,5),N('Ist-Stunden'!AI54)+(N(Krankheitstage!BH54)+N(Krankheitstage!BT54))*N($C54))))</f>
        <v/>
      </c>
      <c r="BN54" s="76">
        <f>IF($B54="",0,IF(Einstellungen!$C$10="Ja",MAX(IF(Einstellungen!$C$11="7 Tage",MAX(0,(MIN(DATE(2028,8,0),IF(Mitarbeiter!$D54="",DATE(2028,8,0),Mitarbeiter!$D54),TODAY()))-(MAX(DATE(2028,7,1),Mitarbeiter!$C54))+1),MAX(0,NETWORKDAYS(MAX(DATE(2028,7,1),Mitarbeiter!$C54),MIN(DATE(2028,8,0),IF(Mitarbeiter!$D54="",DATE(2028,8,0),Mitarbeiter!$D54),TODAY()),Einstellungen!$F$13:$F$67)))*N(Mitarbeiter!$E54)/IF(Einstellungen!$C$11="7 Tage",7,5),N('Ist-Stunden'!AJ54)),MAX(IF(Einstellungen!$C$11="7 Tage",MAX(0,(MIN(DATE(2028,8,0),IF(Mitarbeiter!$D54="",DATE(2028,8,0),Mitarbeiter!$D54),TODAY()))-(MAX(DATE(2028,7,1),Mitarbeiter!$C54))+1),MAX(0,NETWORKDAYS(MAX(DATE(2028,7,1),Mitarbeiter!$C54),MIN(DATE(2028,8,0),IF(Mitarbeiter!$D54="",DATE(2028,8,0),Mitarbeiter!$D54),TODAY()),Einstellungen!$F$13:$F$67)))*N(Mitarbeiter!$E54)/IF(Einstellungen!$C$11="7 Tage",7,5),N('Ist-Stunden'!AJ54)+(N(Krankheitstage!BI54)+N(Krankheitstage!BU54))*N($C54))))</f>
        <v/>
      </c>
      <c r="BO54" s="76">
        <f>IF($B54="",0,IF(Einstellungen!$C$10="Ja",MAX(IF(Einstellungen!$C$11="7 Tage",MAX(0,(MIN(DATE(2028,9,0),IF(Mitarbeiter!$D54="",DATE(2028,9,0),Mitarbeiter!$D54),TODAY()))-(MAX(DATE(2028,8,1),Mitarbeiter!$C54))+1),MAX(0,NETWORKDAYS(MAX(DATE(2028,8,1),Mitarbeiter!$C54),MIN(DATE(2028,9,0),IF(Mitarbeiter!$D54="",DATE(2028,9,0),Mitarbeiter!$D54),TODAY()),Einstellungen!$F$13:$F$67)))*N(Mitarbeiter!$E54)/IF(Einstellungen!$C$11="7 Tage",7,5),N('Ist-Stunden'!AK54)),MAX(IF(Einstellungen!$C$11="7 Tage",MAX(0,(MIN(DATE(2028,9,0),IF(Mitarbeiter!$D54="",DATE(2028,9,0),Mitarbeiter!$D54),TODAY()))-(MAX(DATE(2028,8,1),Mitarbeiter!$C54))+1),MAX(0,NETWORKDAYS(MAX(DATE(2028,8,1),Mitarbeiter!$C54),MIN(DATE(2028,9,0),IF(Mitarbeiter!$D54="",DATE(2028,9,0),Mitarbeiter!$D54),TODAY()),Einstellungen!$F$13:$F$67)))*N(Mitarbeiter!$E54)/IF(Einstellungen!$C$11="7 Tage",7,5),N('Ist-Stunden'!AK54)+(N(Krankheitstage!BJ54)+N(Krankheitstage!BV54))*N($C54))))</f>
        <v/>
      </c>
      <c r="BP54" s="76">
        <f>IF($B54="",0,IF(Einstellungen!$C$10="Ja",MAX(IF(Einstellungen!$C$11="7 Tage",MAX(0,(MIN(DATE(2028,10,0),IF(Mitarbeiter!$D54="",DATE(2028,10,0),Mitarbeiter!$D54),TODAY()))-(MAX(DATE(2028,9,1),Mitarbeiter!$C54))+1),MAX(0,NETWORKDAYS(MAX(DATE(2028,9,1),Mitarbeiter!$C54),MIN(DATE(2028,10,0),IF(Mitarbeiter!$D54="",DATE(2028,10,0),Mitarbeiter!$D54),TODAY()),Einstellungen!$F$13:$F$67)))*N(Mitarbeiter!$E54)/IF(Einstellungen!$C$11="7 Tage",7,5),N('Ist-Stunden'!AL54)),MAX(IF(Einstellungen!$C$11="7 Tage",MAX(0,(MIN(DATE(2028,10,0),IF(Mitarbeiter!$D54="",DATE(2028,10,0),Mitarbeiter!$D54),TODAY()))-(MAX(DATE(2028,9,1),Mitarbeiter!$C54))+1),MAX(0,NETWORKDAYS(MAX(DATE(2028,9,1),Mitarbeiter!$C54),MIN(DATE(2028,10,0),IF(Mitarbeiter!$D54="",DATE(2028,10,0),Mitarbeiter!$D54),TODAY()),Einstellungen!$F$13:$F$67)))*N(Mitarbeiter!$E54)/IF(Einstellungen!$C$11="7 Tage",7,5),N('Ist-Stunden'!AL54)+(N(Krankheitstage!BK54)+N(Krankheitstage!BW54))*N($C54))))</f>
        <v/>
      </c>
      <c r="BQ54" s="76">
        <f>IF($B54="",0,IF(Einstellungen!$C$10="Ja",MAX(IF(Einstellungen!$C$11="7 Tage",MAX(0,(MIN(DATE(2028,11,0),IF(Mitarbeiter!$D54="",DATE(2028,11,0),Mitarbeiter!$D54),TODAY()))-(MAX(DATE(2028,10,1),Mitarbeiter!$C54))+1),MAX(0,NETWORKDAYS(MAX(DATE(2028,10,1),Mitarbeiter!$C54),MIN(DATE(2028,11,0),IF(Mitarbeiter!$D54="",DATE(2028,11,0),Mitarbeiter!$D54),TODAY()),Einstellungen!$F$13:$F$67)))*N(Mitarbeiter!$E54)/IF(Einstellungen!$C$11="7 Tage",7,5),N('Ist-Stunden'!AM54)),MAX(IF(Einstellungen!$C$11="7 Tage",MAX(0,(MIN(DATE(2028,11,0),IF(Mitarbeiter!$D54="",DATE(2028,11,0),Mitarbeiter!$D54),TODAY()))-(MAX(DATE(2028,10,1),Mitarbeiter!$C54))+1),MAX(0,NETWORKDAYS(MAX(DATE(2028,10,1),Mitarbeiter!$C54),MIN(DATE(2028,11,0),IF(Mitarbeiter!$D54="",DATE(2028,11,0),Mitarbeiter!$D54),TODAY()),Einstellungen!$F$13:$F$67)))*N(Mitarbeiter!$E54)/IF(Einstellungen!$C$11="7 Tage",7,5),N('Ist-Stunden'!AM54)+(N(Krankheitstage!BL54)+N(Krankheitstage!BX54))*N($C54))))</f>
        <v/>
      </c>
      <c r="BR54" s="76">
        <f>IF($B54="",0,IF(Einstellungen!$C$10="Ja",MAX(IF(Einstellungen!$C$11="7 Tage",MAX(0,(MIN(DATE(2028,12,0),IF(Mitarbeiter!$D54="",DATE(2028,12,0),Mitarbeiter!$D54),TODAY()))-(MAX(DATE(2028,11,1),Mitarbeiter!$C54))+1),MAX(0,NETWORKDAYS(MAX(DATE(2028,11,1),Mitarbeiter!$C54),MIN(DATE(2028,12,0),IF(Mitarbeiter!$D54="",DATE(2028,12,0),Mitarbeiter!$D54),TODAY()),Einstellungen!$F$13:$F$67)))*N(Mitarbeiter!$E54)/IF(Einstellungen!$C$11="7 Tage",7,5),N('Ist-Stunden'!AN54)),MAX(IF(Einstellungen!$C$11="7 Tage",MAX(0,(MIN(DATE(2028,12,0),IF(Mitarbeiter!$D54="",DATE(2028,12,0),Mitarbeiter!$D54),TODAY()))-(MAX(DATE(2028,11,1),Mitarbeiter!$C54))+1),MAX(0,NETWORKDAYS(MAX(DATE(2028,11,1),Mitarbeiter!$C54),MIN(DATE(2028,12,0),IF(Mitarbeiter!$D54="",DATE(2028,12,0),Mitarbeiter!$D54),TODAY()),Einstellungen!$F$13:$F$67)))*N(Mitarbeiter!$E54)/IF(Einstellungen!$C$11="7 Tage",7,5),N('Ist-Stunden'!AN54)+(N(Krankheitstage!BM54)+N(Krankheitstage!BY54))*N($C54))))</f>
        <v/>
      </c>
      <c r="BS54" s="76">
        <f>IF($B54="",0,IF(Einstellungen!$C$10="Ja",MAX(IF(Einstellungen!$C$11="7 Tage",MAX(0,(MIN(DATE(2028,13,0),IF(Mitarbeiter!$D54="",DATE(2028,13,0),Mitarbeiter!$D54),TODAY()))-(MAX(DATE(2028,12,1),Mitarbeiter!$C54))+1),MAX(0,NETWORKDAYS(MAX(DATE(2028,12,1),Mitarbeiter!$C54),MIN(DATE(2028,13,0),IF(Mitarbeiter!$D54="",DATE(2028,13,0),Mitarbeiter!$D54),TODAY()),Einstellungen!$F$13:$F$67)))*N(Mitarbeiter!$E54)/IF(Einstellungen!$C$11="7 Tage",7,5),N('Ist-Stunden'!AO54)),MAX(IF(Einstellungen!$C$11="7 Tage",MAX(0,(MIN(DATE(2028,13,0),IF(Mitarbeiter!$D54="",DATE(2028,13,0),Mitarbeiter!$D54),TODAY()))-(MAX(DATE(2028,12,1),Mitarbeiter!$C54))+1),MAX(0,NETWORKDAYS(MAX(DATE(2028,12,1),Mitarbeiter!$C54),MIN(DATE(2028,13,0),IF(Mitarbeiter!$D54="",DATE(2028,13,0),Mitarbeiter!$D54),TODAY()),Einstellungen!$F$13:$F$67)))*N(Mitarbeiter!$E54)/IF(Einstellungen!$C$11="7 Tage",7,5),N('Ist-Stunden'!AO54)+(N(Krankheitstage!BN54)+N(Krankheitstage!BZ54))*N($C54))))</f>
        <v/>
      </c>
      <c r="BT54" s="76">
        <f>IF($B54="",0,IF(Einstellungen!$C$10="Ja",MAX(IF(Einstellungen!$C$11="7 Tage",MAX(0,(MIN(DATE(2029,2,0),IF(Mitarbeiter!$D54="",DATE(2029,2,0),Mitarbeiter!$D54),TODAY()))-(MAX(DATE(2029,1,1),Mitarbeiter!$C54))+1),MAX(0,NETWORKDAYS(MAX(DATE(2029,1,1),Mitarbeiter!$C54),MIN(DATE(2029,2,0),IF(Mitarbeiter!$D54="",DATE(2029,2,0),Mitarbeiter!$D54),TODAY()),Einstellungen!$F$13:$F$67)))*N(Mitarbeiter!$E54)/IF(Einstellungen!$C$11="7 Tage",7,5),N('Ist-Stunden'!AP54)),MAX(IF(Einstellungen!$C$11="7 Tage",MAX(0,(MIN(DATE(2029,2,0),IF(Mitarbeiter!$D54="",DATE(2029,2,0),Mitarbeiter!$D54),TODAY()))-(MAX(DATE(2029,1,1),Mitarbeiter!$C54))+1),MAX(0,NETWORKDAYS(MAX(DATE(2029,1,1),Mitarbeiter!$C54),MIN(DATE(2029,2,0),IF(Mitarbeiter!$D54="",DATE(2029,2,0),Mitarbeiter!$D54),TODAY()),Einstellungen!$F$13:$F$67)))*N(Mitarbeiter!$E54)/IF(Einstellungen!$C$11="7 Tage",7,5),N('Ist-Stunden'!AP54)+(N(Krankheitstage!CA54)+N(Krankheitstage!CM54))*N($C54))))</f>
        <v/>
      </c>
      <c r="BU54" s="76">
        <f>IF($B54="",0,IF(Einstellungen!$C$10="Ja",MAX(IF(Einstellungen!$C$11="7 Tage",MAX(0,(MIN(DATE(2029,3,0),IF(Mitarbeiter!$D54="",DATE(2029,3,0),Mitarbeiter!$D54),TODAY()))-(MAX(DATE(2029,2,1),Mitarbeiter!$C54))+1),MAX(0,NETWORKDAYS(MAX(DATE(2029,2,1),Mitarbeiter!$C54),MIN(DATE(2029,3,0),IF(Mitarbeiter!$D54="",DATE(2029,3,0),Mitarbeiter!$D54),TODAY()),Einstellungen!$F$13:$F$67)))*N(Mitarbeiter!$E54)/IF(Einstellungen!$C$11="7 Tage",7,5),N('Ist-Stunden'!AQ54)),MAX(IF(Einstellungen!$C$11="7 Tage",MAX(0,(MIN(DATE(2029,3,0),IF(Mitarbeiter!$D54="",DATE(2029,3,0),Mitarbeiter!$D54),TODAY()))-(MAX(DATE(2029,2,1),Mitarbeiter!$C54))+1),MAX(0,NETWORKDAYS(MAX(DATE(2029,2,1),Mitarbeiter!$C54),MIN(DATE(2029,3,0),IF(Mitarbeiter!$D54="",DATE(2029,3,0),Mitarbeiter!$D54),TODAY()),Einstellungen!$F$13:$F$67)))*N(Mitarbeiter!$E54)/IF(Einstellungen!$C$11="7 Tage",7,5),N('Ist-Stunden'!AQ54)+(N(Krankheitstage!CB54)+N(Krankheitstage!CN54))*N($C54))))</f>
        <v/>
      </c>
      <c r="BV54" s="76">
        <f>IF($B54="",0,IF(Einstellungen!$C$10="Ja",MAX(IF(Einstellungen!$C$11="7 Tage",MAX(0,(MIN(DATE(2029,4,0),IF(Mitarbeiter!$D54="",DATE(2029,4,0),Mitarbeiter!$D54),TODAY()))-(MAX(DATE(2029,3,1),Mitarbeiter!$C54))+1),MAX(0,NETWORKDAYS(MAX(DATE(2029,3,1),Mitarbeiter!$C54),MIN(DATE(2029,4,0),IF(Mitarbeiter!$D54="",DATE(2029,4,0),Mitarbeiter!$D54),TODAY()),Einstellungen!$F$13:$F$67)))*N(Mitarbeiter!$E54)/IF(Einstellungen!$C$11="7 Tage",7,5),N('Ist-Stunden'!AR54)),MAX(IF(Einstellungen!$C$11="7 Tage",MAX(0,(MIN(DATE(2029,4,0),IF(Mitarbeiter!$D54="",DATE(2029,4,0),Mitarbeiter!$D54),TODAY()))-(MAX(DATE(2029,3,1),Mitarbeiter!$C54))+1),MAX(0,NETWORKDAYS(MAX(DATE(2029,3,1),Mitarbeiter!$C54),MIN(DATE(2029,4,0),IF(Mitarbeiter!$D54="",DATE(2029,4,0),Mitarbeiter!$D54),TODAY()),Einstellungen!$F$13:$F$67)))*N(Mitarbeiter!$E54)/IF(Einstellungen!$C$11="7 Tage",7,5),N('Ist-Stunden'!AR54)+(N(Krankheitstage!CC54)+N(Krankheitstage!CO54))*N($C54))))</f>
        <v/>
      </c>
      <c r="BW54" s="76">
        <f>IF($B54="",0,IF(Einstellungen!$C$10="Ja",MAX(IF(Einstellungen!$C$11="7 Tage",MAX(0,(MIN(DATE(2029,5,0),IF(Mitarbeiter!$D54="",DATE(2029,5,0),Mitarbeiter!$D54),TODAY()))-(MAX(DATE(2029,4,1),Mitarbeiter!$C54))+1),MAX(0,NETWORKDAYS(MAX(DATE(2029,4,1),Mitarbeiter!$C54),MIN(DATE(2029,5,0),IF(Mitarbeiter!$D54="",DATE(2029,5,0),Mitarbeiter!$D54),TODAY()),Einstellungen!$F$13:$F$67)))*N(Mitarbeiter!$E54)/IF(Einstellungen!$C$11="7 Tage",7,5),N('Ist-Stunden'!AS54)),MAX(IF(Einstellungen!$C$11="7 Tage",MAX(0,(MIN(DATE(2029,5,0),IF(Mitarbeiter!$D54="",DATE(2029,5,0),Mitarbeiter!$D54),TODAY()))-(MAX(DATE(2029,4,1),Mitarbeiter!$C54))+1),MAX(0,NETWORKDAYS(MAX(DATE(2029,4,1),Mitarbeiter!$C54),MIN(DATE(2029,5,0),IF(Mitarbeiter!$D54="",DATE(2029,5,0),Mitarbeiter!$D54),TODAY()),Einstellungen!$F$13:$F$67)))*N(Mitarbeiter!$E54)/IF(Einstellungen!$C$11="7 Tage",7,5),N('Ist-Stunden'!AS54)+(N(Krankheitstage!CD54)+N(Krankheitstage!CP54))*N($C54))))</f>
        <v/>
      </c>
      <c r="BX54" s="76">
        <f>IF($B54="",0,IF(Einstellungen!$C$10="Ja",MAX(IF(Einstellungen!$C$11="7 Tage",MAX(0,(MIN(DATE(2029,6,0),IF(Mitarbeiter!$D54="",DATE(2029,6,0),Mitarbeiter!$D54),TODAY()))-(MAX(DATE(2029,5,1),Mitarbeiter!$C54))+1),MAX(0,NETWORKDAYS(MAX(DATE(2029,5,1),Mitarbeiter!$C54),MIN(DATE(2029,6,0),IF(Mitarbeiter!$D54="",DATE(2029,6,0),Mitarbeiter!$D54),TODAY()),Einstellungen!$F$13:$F$67)))*N(Mitarbeiter!$E54)/IF(Einstellungen!$C$11="7 Tage",7,5),N('Ist-Stunden'!AT54)),MAX(IF(Einstellungen!$C$11="7 Tage",MAX(0,(MIN(DATE(2029,6,0),IF(Mitarbeiter!$D54="",DATE(2029,6,0),Mitarbeiter!$D54),TODAY()))-(MAX(DATE(2029,5,1),Mitarbeiter!$C54))+1),MAX(0,NETWORKDAYS(MAX(DATE(2029,5,1),Mitarbeiter!$C54),MIN(DATE(2029,6,0),IF(Mitarbeiter!$D54="",DATE(2029,6,0),Mitarbeiter!$D54),TODAY()),Einstellungen!$F$13:$F$67)))*N(Mitarbeiter!$E54)/IF(Einstellungen!$C$11="7 Tage",7,5),N('Ist-Stunden'!AT54)+(N(Krankheitstage!CE54)+N(Krankheitstage!CQ54))*N($C54))))</f>
        <v/>
      </c>
      <c r="BY54" s="76">
        <f>IF($B54="",0,IF(Einstellungen!$C$10="Ja",MAX(IF(Einstellungen!$C$11="7 Tage",MAX(0,(MIN(DATE(2029,7,0),IF(Mitarbeiter!$D54="",DATE(2029,7,0),Mitarbeiter!$D54),TODAY()))-(MAX(DATE(2029,6,1),Mitarbeiter!$C54))+1),MAX(0,NETWORKDAYS(MAX(DATE(2029,6,1),Mitarbeiter!$C54),MIN(DATE(2029,7,0),IF(Mitarbeiter!$D54="",DATE(2029,7,0),Mitarbeiter!$D54),TODAY()),Einstellungen!$F$13:$F$67)))*N(Mitarbeiter!$E54)/IF(Einstellungen!$C$11="7 Tage",7,5),N('Ist-Stunden'!AU54)),MAX(IF(Einstellungen!$C$11="7 Tage",MAX(0,(MIN(DATE(2029,7,0),IF(Mitarbeiter!$D54="",DATE(2029,7,0),Mitarbeiter!$D54),TODAY()))-(MAX(DATE(2029,6,1),Mitarbeiter!$C54))+1),MAX(0,NETWORKDAYS(MAX(DATE(2029,6,1),Mitarbeiter!$C54),MIN(DATE(2029,7,0),IF(Mitarbeiter!$D54="",DATE(2029,7,0),Mitarbeiter!$D54),TODAY()),Einstellungen!$F$13:$F$67)))*N(Mitarbeiter!$E54)/IF(Einstellungen!$C$11="7 Tage",7,5),N('Ist-Stunden'!AU54)+(N(Krankheitstage!CF54)+N(Krankheitstage!CR54))*N($C54))))</f>
        <v/>
      </c>
      <c r="BZ54" s="76">
        <f>IF($B54="",0,IF(Einstellungen!$C$10="Ja",MAX(IF(Einstellungen!$C$11="7 Tage",MAX(0,(MIN(DATE(2029,8,0),IF(Mitarbeiter!$D54="",DATE(2029,8,0),Mitarbeiter!$D54),TODAY()))-(MAX(DATE(2029,7,1),Mitarbeiter!$C54))+1),MAX(0,NETWORKDAYS(MAX(DATE(2029,7,1),Mitarbeiter!$C54),MIN(DATE(2029,8,0),IF(Mitarbeiter!$D54="",DATE(2029,8,0),Mitarbeiter!$D54),TODAY()),Einstellungen!$F$13:$F$67)))*N(Mitarbeiter!$E54)/IF(Einstellungen!$C$11="7 Tage",7,5),N('Ist-Stunden'!AV54)),MAX(IF(Einstellungen!$C$11="7 Tage",MAX(0,(MIN(DATE(2029,8,0),IF(Mitarbeiter!$D54="",DATE(2029,8,0),Mitarbeiter!$D54),TODAY()))-(MAX(DATE(2029,7,1),Mitarbeiter!$C54))+1),MAX(0,NETWORKDAYS(MAX(DATE(2029,7,1),Mitarbeiter!$C54),MIN(DATE(2029,8,0),IF(Mitarbeiter!$D54="",DATE(2029,8,0),Mitarbeiter!$D54),TODAY()),Einstellungen!$F$13:$F$67)))*N(Mitarbeiter!$E54)/IF(Einstellungen!$C$11="7 Tage",7,5),N('Ist-Stunden'!AV54)+(N(Krankheitstage!CG54)+N(Krankheitstage!CS54))*N($C54))))</f>
        <v/>
      </c>
      <c r="CA54" s="76">
        <f>IF($B54="",0,IF(Einstellungen!$C$10="Ja",MAX(IF(Einstellungen!$C$11="7 Tage",MAX(0,(MIN(DATE(2029,9,0),IF(Mitarbeiter!$D54="",DATE(2029,9,0),Mitarbeiter!$D54),TODAY()))-(MAX(DATE(2029,8,1),Mitarbeiter!$C54))+1),MAX(0,NETWORKDAYS(MAX(DATE(2029,8,1),Mitarbeiter!$C54),MIN(DATE(2029,9,0),IF(Mitarbeiter!$D54="",DATE(2029,9,0),Mitarbeiter!$D54),TODAY()),Einstellungen!$F$13:$F$67)))*N(Mitarbeiter!$E54)/IF(Einstellungen!$C$11="7 Tage",7,5),N('Ist-Stunden'!AW54)),MAX(IF(Einstellungen!$C$11="7 Tage",MAX(0,(MIN(DATE(2029,9,0),IF(Mitarbeiter!$D54="",DATE(2029,9,0),Mitarbeiter!$D54),TODAY()))-(MAX(DATE(2029,8,1),Mitarbeiter!$C54))+1),MAX(0,NETWORKDAYS(MAX(DATE(2029,8,1),Mitarbeiter!$C54),MIN(DATE(2029,9,0),IF(Mitarbeiter!$D54="",DATE(2029,9,0),Mitarbeiter!$D54),TODAY()),Einstellungen!$F$13:$F$67)))*N(Mitarbeiter!$E54)/IF(Einstellungen!$C$11="7 Tage",7,5),N('Ist-Stunden'!AW54)+(N(Krankheitstage!CH54)+N(Krankheitstage!CT54))*N($C54))))</f>
        <v/>
      </c>
      <c r="CB54" s="76">
        <f>IF($B54="",0,IF(Einstellungen!$C$10="Ja",MAX(IF(Einstellungen!$C$11="7 Tage",MAX(0,(MIN(DATE(2029,10,0),IF(Mitarbeiter!$D54="",DATE(2029,10,0),Mitarbeiter!$D54),TODAY()))-(MAX(DATE(2029,9,1),Mitarbeiter!$C54))+1),MAX(0,NETWORKDAYS(MAX(DATE(2029,9,1),Mitarbeiter!$C54),MIN(DATE(2029,10,0),IF(Mitarbeiter!$D54="",DATE(2029,10,0),Mitarbeiter!$D54),TODAY()),Einstellungen!$F$13:$F$67)))*N(Mitarbeiter!$E54)/IF(Einstellungen!$C$11="7 Tage",7,5),N('Ist-Stunden'!AX54)),MAX(IF(Einstellungen!$C$11="7 Tage",MAX(0,(MIN(DATE(2029,10,0),IF(Mitarbeiter!$D54="",DATE(2029,10,0),Mitarbeiter!$D54),TODAY()))-(MAX(DATE(2029,9,1),Mitarbeiter!$C54))+1),MAX(0,NETWORKDAYS(MAX(DATE(2029,9,1),Mitarbeiter!$C54),MIN(DATE(2029,10,0),IF(Mitarbeiter!$D54="",DATE(2029,10,0),Mitarbeiter!$D54),TODAY()),Einstellungen!$F$13:$F$67)))*N(Mitarbeiter!$E54)/IF(Einstellungen!$C$11="7 Tage",7,5),N('Ist-Stunden'!AX54)+(N(Krankheitstage!CI54)+N(Krankheitstage!CU54))*N($C54))))</f>
        <v/>
      </c>
      <c r="CC54" s="76">
        <f>IF($B54="",0,IF(Einstellungen!$C$10="Ja",MAX(IF(Einstellungen!$C$11="7 Tage",MAX(0,(MIN(DATE(2029,11,0),IF(Mitarbeiter!$D54="",DATE(2029,11,0),Mitarbeiter!$D54),TODAY()))-(MAX(DATE(2029,10,1),Mitarbeiter!$C54))+1),MAX(0,NETWORKDAYS(MAX(DATE(2029,10,1),Mitarbeiter!$C54),MIN(DATE(2029,11,0),IF(Mitarbeiter!$D54="",DATE(2029,11,0),Mitarbeiter!$D54),TODAY()),Einstellungen!$F$13:$F$67)))*N(Mitarbeiter!$E54)/IF(Einstellungen!$C$11="7 Tage",7,5),N('Ist-Stunden'!AY54)),MAX(IF(Einstellungen!$C$11="7 Tage",MAX(0,(MIN(DATE(2029,11,0),IF(Mitarbeiter!$D54="",DATE(2029,11,0),Mitarbeiter!$D54),TODAY()))-(MAX(DATE(2029,10,1),Mitarbeiter!$C54))+1),MAX(0,NETWORKDAYS(MAX(DATE(2029,10,1),Mitarbeiter!$C54),MIN(DATE(2029,11,0),IF(Mitarbeiter!$D54="",DATE(2029,11,0),Mitarbeiter!$D54),TODAY()),Einstellungen!$F$13:$F$67)))*N(Mitarbeiter!$E54)/IF(Einstellungen!$C$11="7 Tage",7,5),N('Ist-Stunden'!AY54)+(N(Krankheitstage!CJ54)+N(Krankheitstage!CV54))*N($C54))))</f>
        <v/>
      </c>
      <c r="CD54" s="76">
        <f>IF($B54="",0,IF(Einstellungen!$C$10="Ja",MAX(IF(Einstellungen!$C$11="7 Tage",MAX(0,(MIN(DATE(2029,12,0),IF(Mitarbeiter!$D54="",DATE(2029,12,0),Mitarbeiter!$D54),TODAY()))-(MAX(DATE(2029,11,1),Mitarbeiter!$C54))+1),MAX(0,NETWORKDAYS(MAX(DATE(2029,11,1),Mitarbeiter!$C54),MIN(DATE(2029,12,0),IF(Mitarbeiter!$D54="",DATE(2029,12,0),Mitarbeiter!$D54),TODAY()),Einstellungen!$F$13:$F$67)))*N(Mitarbeiter!$E54)/IF(Einstellungen!$C$11="7 Tage",7,5),N('Ist-Stunden'!AZ54)),MAX(IF(Einstellungen!$C$11="7 Tage",MAX(0,(MIN(DATE(2029,12,0),IF(Mitarbeiter!$D54="",DATE(2029,12,0),Mitarbeiter!$D54),TODAY()))-(MAX(DATE(2029,11,1),Mitarbeiter!$C54))+1),MAX(0,NETWORKDAYS(MAX(DATE(2029,11,1),Mitarbeiter!$C54),MIN(DATE(2029,12,0),IF(Mitarbeiter!$D54="",DATE(2029,12,0),Mitarbeiter!$D54),TODAY()),Einstellungen!$F$13:$F$67)))*N(Mitarbeiter!$E54)/IF(Einstellungen!$C$11="7 Tage",7,5),N('Ist-Stunden'!AZ54)+(N(Krankheitstage!CK54)+N(Krankheitstage!CW54))*N($C54))))</f>
        <v/>
      </c>
      <c r="CE54" s="76">
        <f>IF($B54="",0,IF(Einstellungen!$C$10="Ja",MAX(IF(Einstellungen!$C$11="7 Tage",MAX(0,(MIN(DATE(2029,13,0),IF(Mitarbeiter!$D54="",DATE(2029,13,0),Mitarbeiter!$D54),TODAY()))-(MAX(DATE(2029,12,1),Mitarbeiter!$C54))+1),MAX(0,NETWORKDAYS(MAX(DATE(2029,12,1),Mitarbeiter!$C54),MIN(DATE(2029,13,0),IF(Mitarbeiter!$D54="",DATE(2029,13,0),Mitarbeiter!$D54),TODAY()),Einstellungen!$F$13:$F$67)))*N(Mitarbeiter!$E54)/IF(Einstellungen!$C$11="7 Tage",7,5),N('Ist-Stunden'!BA54)),MAX(IF(Einstellungen!$C$11="7 Tage",MAX(0,(MIN(DATE(2029,13,0),IF(Mitarbeiter!$D54="",DATE(2029,13,0),Mitarbeiter!$D54),TODAY()))-(MAX(DATE(2029,12,1),Mitarbeiter!$C54))+1),MAX(0,NETWORKDAYS(MAX(DATE(2029,12,1),Mitarbeiter!$C54),MIN(DATE(2029,13,0),IF(Mitarbeiter!$D54="",DATE(2029,13,0),Mitarbeiter!$D54),TODAY()),Einstellungen!$F$13:$F$67)))*N(Mitarbeiter!$E54)/IF(Einstellungen!$C$11="7 Tage",7,5),N('Ist-Stunden'!BA54)+(N(Krankheitstage!CL54)+N(Krankheitstage!CX54))*N($C54))))</f>
        <v/>
      </c>
      <c r="CF54" s="76">
        <f>IF($B54="",0,IF(Einstellungen!$C$10="Ja",MAX(IF(Einstellungen!$C$11="7 Tage",MAX(0,(MIN(DATE(2030,2,0),IF(Mitarbeiter!$D54="",DATE(2030,2,0),Mitarbeiter!$D54),TODAY()))-(MAX(DATE(2030,1,1),Mitarbeiter!$C54))+1),MAX(0,NETWORKDAYS(MAX(DATE(2030,1,1),Mitarbeiter!$C54),MIN(DATE(2030,2,0),IF(Mitarbeiter!$D54="",DATE(2030,2,0),Mitarbeiter!$D54),TODAY()),Einstellungen!$F$13:$F$67)))*N(Mitarbeiter!$E54)/IF(Einstellungen!$C$11="7 Tage",7,5),N('Ist-Stunden'!BB54)),MAX(IF(Einstellungen!$C$11="7 Tage",MAX(0,(MIN(DATE(2030,2,0),IF(Mitarbeiter!$D54="",DATE(2030,2,0),Mitarbeiter!$D54),TODAY()))-(MAX(DATE(2030,1,1),Mitarbeiter!$C54))+1),MAX(0,NETWORKDAYS(MAX(DATE(2030,1,1),Mitarbeiter!$C54),MIN(DATE(2030,2,0),IF(Mitarbeiter!$D54="",DATE(2030,2,0),Mitarbeiter!$D54),TODAY()),Einstellungen!$F$13:$F$67)))*N(Mitarbeiter!$E54)/IF(Einstellungen!$C$11="7 Tage",7,5),N('Ist-Stunden'!BB54)+(N(Krankheitstage!CY54)+N(Krankheitstage!DK54))*N($C54))))</f>
        <v/>
      </c>
      <c r="CG54" s="76">
        <f>IF($B54="",0,IF(Einstellungen!$C$10="Ja",MAX(IF(Einstellungen!$C$11="7 Tage",MAX(0,(MIN(DATE(2030,3,0),IF(Mitarbeiter!$D54="",DATE(2030,3,0),Mitarbeiter!$D54),TODAY()))-(MAX(DATE(2030,2,1),Mitarbeiter!$C54))+1),MAX(0,NETWORKDAYS(MAX(DATE(2030,2,1),Mitarbeiter!$C54),MIN(DATE(2030,3,0),IF(Mitarbeiter!$D54="",DATE(2030,3,0),Mitarbeiter!$D54),TODAY()),Einstellungen!$F$13:$F$67)))*N(Mitarbeiter!$E54)/IF(Einstellungen!$C$11="7 Tage",7,5),N('Ist-Stunden'!BC54)),MAX(IF(Einstellungen!$C$11="7 Tage",MAX(0,(MIN(DATE(2030,3,0),IF(Mitarbeiter!$D54="",DATE(2030,3,0),Mitarbeiter!$D54),TODAY()))-(MAX(DATE(2030,2,1),Mitarbeiter!$C54))+1),MAX(0,NETWORKDAYS(MAX(DATE(2030,2,1),Mitarbeiter!$C54),MIN(DATE(2030,3,0),IF(Mitarbeiter!$D54="",DATE(2030,3,0),Mitarbeiter!$D54),TODAY()),Einstellungen!$F$13:$F$67)))*N(Mitarbeiter!$E54)/IF(Einstellungen!$C$11="7 Tage",7,5),N('Ist-Stunden'!BC54)+(N(Krankheitstage!CZ54)+N(Krankheitstage!DL54))*N($C54))))</f>
        <v/>
      </c>
      <c r="CH54" s="76">
        <f>IF($B54="",0,IF(Einstellungen!$C$10="Ja",MAX(IF(Einstellungen!$C$11="7 Tage",MAX(0,(MIN(DATE(2030,4,0),IF(Mitarbeiter!$D54="",DATE(2030,4,0),Mitarbeiter!$D54),TODAY()))-(MAX(DATE(2030,3,1),Mitarbeiter!$C54))+1),MAX(0,NETWORKDAYS(MAX(DATE(2030,3,1),Mitarbeiter!$C54),MIN(DATE(2030,4,0),IF(Mitarbeiter!$D54="",DATE(2030,4,0),Mitarbeiter!$D54),TODAY()),Einstellungen!$F$13:$F$67)))*N(Mitarbeiter!$E54)/IF(Einstellungen!$C$11="7 Tage",7,5),N('Ist-Stunden'!BD54)),MAX(IF(Einstellungen!$C$11="7 Tage",MAX(0,(MIN(DATE(2030,4,0),IF(Mitarbeiter!$D54="",DATE(2030,4,0),Mitarbeiter!$D54),TODAY()))-(MAX(DATE(2030,3,1),Mitarbeiter!$C54))+1),MAX(0,NETWORKDAYS(MAX(DATE(2030,3,1),Mitarbeiter!$C54),MIN(DATE(2030,4,0),IF(Mitarbeiter!$D54="",DATE(2030,4,0),Mitarbeiter!$D54),TODAY()),Einstellungen!$F$13:$F$67)))*N(Mitarbeiter!$E54)/IF(Einstellungen!$C$11="7 Tage",7,5),N('Ist-Stunden'!BD54)+(N(Krankheitstage!DA54)+N(Krankheitstage!DM54))*N($C54))))</f>
        <v/>
      </c>
      <c r="CI54" s="76">
        <f>IF($B54="",0,IF(Einstellungen!$C$10="Ja",MAX(IF(Einstellungen!$C$11="7 Tage",MAX(0,(MIN(DATE(2030,5,0),IF(Mitarbeiter!$D54="",DATE(2030,5,0),Mitarbeiter!$D54),TODAY()))-(MAX(DATE(2030,4,1),Mitarbeiter!$C54))+1),MAX(0,NETWORKDAYS(MAX(DATE(2030,4,1),Mitarbeiter!$C54),MIN(DATE(2030,5,0),IF(Mitarbeiter!$D54="",DATE(2030,5,0),Mitarbeiter!$D54),TODAY()),Einstellungen!$F$13:$F$67)))*N(Mitarbeiter!$E54)/IF(Einstellungen!$C$11="7 Tage",7,5),N('Ist-Stunden'!BE54)),MAX(IF(Einstellungen!$C$11="7 Tage",MAX(0,(MIN(DATE(2030,5,0),IF(Mitarbeiter!$D54="",DATE(2030,5,0),Mitarbeiter!$D54),TODAY()))-(MAX(DATE(2030,4,1),Mitarbeiter!$C54))+1),MAX(0,NETWORKDAYS(MAX(DATE(2030,4,1),Mitarbeiter!$C54),MIN(DATE(2030,5,0),IF(Mitarbeiter!$D54="",DATE(2030,5,0),Mitarbeiter!$D54),TODAY()),Einstellungen!$F$13:$F$67)))*N(Mitarbeiter!$E54)/IF(Einstellungen!$C$11="7 Tage",7,5),N('Ist-Stunden'!BE54)+(N(Krankheitstage!DB54)+N(Krankheitstage!DN54))*N($C54))))</f>
        <v/>
      </c>
      <c r="CJ54" s="76">
        <f>IF($B54="",0,IF(Einstellungen!$C$10="Ja",MAX(IF(Einstellungen!$C$11="7 Tage",MAX(0,(MIN(DATE(2030,6,0),IF(Mitarbeiter!$D54="",DATE(2030,6,0),Mitarbeiter!$D54),TODAY()))-(MAX(DATE(2030,5,1),Mitarbeiter!$C54))+1),MAX(0,NETWORKDAYS(MAX(DATE(2030,5,1),Mitarbeiter!$C54),MIN(DATE(2030,6,0),IF(Mitarbeiter!$D54="",DATE(2030,6,0),Mitarbeiter!$D54),TODAY()),Einstellungen!$F$13:$F$67)))*N(Mitarbeiter!$E54)/IF(Einstellungen!$C$11="7 Tage",7,5),N('Ist-Stunden'!BF54)),MAX(IF(Einstellungen!$C$11="7 Tage",MAX(0,(MIN(DATE(2030,6,0),IF(Mitarbeiter!$D54="",DATE(2030,6,0),Mitarbeiter!$D54),TODAY()))-(MAX(DATE(2030,5,1),Mitarbeiter!$C54))+1),MAX(0,NETWORKDAYS(MAX(DATE(2030,5,1),Mitarbeiter!$C54),MIN(DATE(2030,6,0),IF(Mitarbeiter!$D54="",DATE(2030,6,0),Mitarbeiter!$D54),TODAY()),Einstellungen!$F$13:$F$67)))*N(Mitarbeiter!$E54)/IF(Einstellungen!$C$11="7 Tage",7,5),N('Ist-Stunden'!BF54)+(N(Krankheitstage!DC54)+N(Krankheitstage!DO54))*N($C54))))</f>
        <v/>
      </c>
      <c r="CK54" s="76">
        <f>IF($B54="",0,IF(Einstellungen!$C$10="Ja",MAX(IF(Einstellungen!$C$11="7 Tage",MAX(0,(MIN(DATE(2030,7,0),IF(Mitarbeiter!$D54="",DATE(2030,7,0),Mitarbeiter!$D54),TODAY()))-(MAX(DATE(2030,6,1),Mitarbeiter!$C54))+1),MAX(0,NETWORKDAYS(MAX(DATE(2030,6,1),Mitarbeiter!$C54),MIN(DATE(2030,7,0),IF(Mitarbeiter!$D54="",DATE(2030,7,0),Mitarbeiter!$D54),TODAY()),Einstellungen!$F$13:$F$67)))*N(Mitarbeiter!$E54)/IF(Einstellungen!$C$11="7 Tage",7,5),N('Ist-Stunden'!BG54)),MAX(IF(Einstellungen!$C$11="7 Tage",MAX(0,(MIN(DATE(2030,7,0),IF(Mitarbeiter!$D54="",DATE(2030,7,0),Mitarbeiter!$D54),TODAY()))-(MAX(DATE(2030,6,1),Mitarbeiter!$C54))+1),MAX(0,NETWORKDAYS(MAX(DATE(2030,6,1),Mitarbeiter!$C54),MIN(DATE(2030,7,0),IF(Mitarbeiter!$D54="",DATE(2030,7,0),Mitarbeiter!$D54),TODAY()),Einstellungen!$F$13:$F$67)))*N(Mitarbeiter!$E54)/IF(Einstellungen!$C$11="7 Tage",7,5),N('Ist-Stunden'!BG54)+(N(Krankheitstage!DD54)+N(Krankheitstage!DP54))*N($C54))))</f>
        <v/>
      </c>
      <c r="CL54" s="76">
        <f>IF($B54="",0,IF(Einstellungen!$C$10="Ja",MAX(IF(Einstellungen!$C$11="7 Tage",MAX(0,(MIN(DATE(2030,8,0),IF(Mitarbeiter!$D54="",DATE(2030,8,0),Mitarbeiter!$D54),TODAY()))-(MAX(DATE(2030,7,1),Mitarbeiter!$C54))+1),MAX(0,NETWORKDAYS(MAX(DATE(2030,7,1),Mitarbeiter!$C54),MIN(DATE(2030,8,0),IF(Mitarbeiter!$D54="",DATE(2030,8,0),Mitarbeiter!$D54),TODAY()),Einstellungen!$F$13:$F$67)))*N(Mitarbeiter!$E54)/IF(Einstellungen!$C$11="7 Tage",7,5),N('Ist-Stunden'!BH54)),MAX(IF(Einstellungen!$C$11="7 Tage",MAX(0,(MIN(DATE(2030,8,0),IF(Mitarbeiter!$D54="",DATE(2030,8,0),Mitarbeiter!$D54),TODAY()))-(MAX(DATE(2030,7,1),Mitarbeiter!$C54))+1),MAX(0,NETWORKDAYS(MAX(DATE(2030,7,1),Mitarbeiter!$C54),MIN(DATE(2030,8,0),IF(Mitarbeiter!$D54="",DATE(2030,8,0),Mitarbeiter!$D54),TODAY()),Einstellungen!$F$13:$F$67)))*N(Mitarbeiter!$E54)/IF(Einstellungen!$C$11="7 Tage",7,5),N('Ist-Stunden'!BH54)+(N(Krankheitstage!DE54)+N(Krankheitstage!DQ54))*N($C54))))</f>
        <v/>
      </c>
      <c r="CM54" s="76">
        <f>IF($B54="",0,IF(Einstellungen!$C$10="Ja",MAX(IF(Einstellungen!$C$11="7 Tage",MAX(0,(MIN(DATE(2030,9,0),IF(Mitarbeiter!$D54="",DATE(2030,9,0),Mitarbeiter!$D54),TODAY()))-(MAX(DATE(2030,8,1),Mitarbeiter!$C54))+1),MAX(0,NETWORKDAYS(MAX(DATE(2030,8,1),Mitarbeiter!$C54),MIN(DATE(2030,9,0),IF(Mitarbeiter!$D54="",DATE(2030,9,0),Mitarbeiter!$D54),TODAY()),Einstellungen!$F$13:$F$67)))*N(Mitarbeiter!$E54)/IF(Einstellungen!$C$11="7 Tage",7,5),N('Ist-Stunden'!BI54)),MAX(IF(Einstellungen!$C$11="7 Tage",MAX(0,(MIN(DATE(2030,9,0),IF(Mitarbeiter!$D54="",DATE(2030,9,0),Mitarbeiter!$D54),TODAY()))-(MAX(DATE(2030,8,1),Mitarbeiter!$C54))+1),MAX(0,NETWORKDAYS(MAX(DATE(2030,8,1),Mitarbeiter!$C54),MIN(DATE(2030,9,0),IF(Mitarbeiter!$D54="",DATE(2030,9,0),Mitarbeiter!$D54),TODAY()),Einstellungen!$F$13:$F$67)))*N(Mitarbeiter!$E54)/IF(Einstellungen!$C$11="7 Tage",7,5),N('Ist-Stunden'!BI54)+(N(Krankheitstage!DF54)+N(Krankheitstage!DR54))*N($C54))))</f>
        <v/>
      </c>
      <c r="CN54" s="76">
        <f>IF($B54="",0,IF(Einstellungen!$C$10="Ja",MAX(IF(Einstellungen!$C$11="7 Tage",MAX(0,(MIN(DATE(2030,10,0),IF(Mitarbeiter!$D54="",DATE(2030,10,0),Mitarbeiter!$D54),TODAY()))-(MAX(DATE(2030,9,1),Mitarbeiter!$C54))+1),MAX(0,NETWORKDAYS(MAX(DATE(2030,9,1),Mitarbeiter!$C54),MIN(DATE(2030,10,0),IF(Mitarbeiter!$D54="",DATE(2030,10,0),Mitarbeiter!$D54),TODAY()),Einstellungen!$F$13:$F$67)))*N(Mitarbeiter!$E54)/IF(Einstellungen!$C$11="7 Tage",7,5),N('Ist-Stunden'!BJ54)),MAX(IF(Einstellungen!$C$11="7 Tage",MAX(0,(MIN(DATE(2030,10,0),IF(Mitarbeiter!$D54="",DATE(2030,10,0),Mitarbeiter!$D54),TODAY()))-(MAX(DATE(2030,9,1),Mitarbeiter!$C54))+1),MAX(0,NETWORKDAYS(MAX(DATE(2030,9,1),Mitarbeiter!$C54),MIN(DATE(2030,10,0),IF(Mitarbeiter!$D54="",DATE(2030,10,0),Mitarbeiter!$D54),TODAY()),Einstellungen!$F$13:$F$67)))*N(Mitarbeiter!$E54)/IF(Einstellungen!$C$11="7 Tage",7,5),N('Ist-Stunden'!BJ54)+(N(Krankheitstage!DG54)+N(Krankheitstage!DS54))*N($C54))))</f>
        <v/>
      </c>
      <c r="CO54" s="76">
        <f>IF($B54="",0,IF(Einstellungen!$C$10="Ja",MAX(IF(Einstellungen!$C$11="7 Tage",MAX(0,(MIN(DATE(2030,11,0),IF(Mitarbeiter!$D54="",DATE(2030,11,0),Mitarbeiter!$D54),TODAY()))-(MAX(DATE(2030,10,1),Mitarbeiter!$C54))+1),MAX(0,NETWORKDAYS(MAX(DATE(2030,10,1),Mitarbeiter!$C54),MIN(DATE(2030,11,0),IF(Mitarbeiter!$D54="",DATE(2030,11,0),Mitarbeiter!$D54),TODAY()),Einstellungen!$F$13:$F$67)))*N(Mitarbeiter!$E54)/IF(Einstellungen!$C$11="7 Tage",7,5),N('Ist-Stunden'!BK54)),MAX(IF(Einstellungen!$C$11="7 Tage",MAX(0,(MIN(DATE(2030,11,0),IF(Mitarbeiter!$D54="",DATE(2030,11,0),Mitarbeiter!$D54),TODAY()))-(MAX(DATE(2030,10,1),Mitarbeiter!$C54))+1),MAX(0,NETWORKDAYS(MAX(DATE(2030,10,1),Mitarbeiter!$C54),MIN(DATE(2030,11,0),IF(Mitarbeiter!$D54="",DATE(2030,11,0),Mitarbeiter!$D54),TODAY()),Einstellungen!$F$13:$F$67)))*N(Mitarbeiter!$E54)/IF(Einstellungen!$C$11="7 Tage",7,5),N('Ist-Stunden'!BK54)+(N(Krankheitstage!DH54)+N(Krankheitstage!DT54))*N($C54))))</f>
        <v/>
      </c>
      <c r="CP54" s="76">
        <f>IF($B54="",0,IF(Einstellungen!$C$10="Ja",MAX(IF(Einstellungen!$C$11="7 Tage",MAX(0,(MIN(DATE(2030,12,0),IF(Mitarbeiter!$D54="",DATE(2030,12,0),Mitarbeiter!$D54),TODAY()))-(MAX(DATE(2030,11,1),Mitarbeiter!$C54))+1),MAX(0,NETWORKDAYS(MAX(DATE(2030,11,1),Mitarbeiter!$C54),MIN(DATE(2030,12,0),IF(Mitarbeiter!$D54="",DATE(2030,12,0),Mitarbeiter!$D54),TODAY()),Einstellungen!$F$13:$F$67)))*N(Mitarbeiter!$E54)/IF(Einstellungen!$C$11="7 Tage",7,5),N('Ist-Stunden'!BL54)),MAX(IF(Einstellungen!$C$11="7 Tage",MAX(0,(MIN(DATE(2030,12,0),IF(Mitarbeiter!$D54="",DATE(2030,12,0),Mitarbeiter!$D54),TODAY()))-(MAX(DATE(2030,11,1),Mitarbeiter!$C54))+1),MAX(0,NETWORKDAYS(MAX(DATE(2030,11,1),Mitarbeiter!$C54),MIN(DATE(2030,12,0),IF(Mitarbeiter!$D54="",DATE(2030,12,0),Mitarbeiter!$D54),TODAY()),Einstellungen!$F$13:$F$67)))*N(Mitarbeiter!$E54)/IF(Einstellungen!$C$11="7 Tage",7,5),N('Ist-Stunden'!BL54)+(N(Krankheitstage!DI54)+N(Krankheitstage!DU54))*N($C54))))</f>
        <v/>
      </c>
      <c r="CQ54" s="76">
        <f>IF($B54="",0,IF(Einstellungen!$C$10="Ja",MAX(IF(Einstellungen!$C$11="7 Tage",MAX(0,(MIN(DATE(2030,13,0),IF(Mitarbeiter!$D54="",DATE(2030,13,0),Mitarbeiter!$D54),TODAY()))-(MAX(DATE(2030,12,1),Mitarbeiter!$C54))+1),MAX(0,NETWORKDAYS(MAX(DATE(2030,12,1),Mitarbeiter!$C54),MIN(DATE(2030,13,0),IF(Mitarbeiter!$D54="",DATE(2030,13,0),Mitarbeiter!$D54),TODAY()),Einstellungen!$F$13:$F$67)))*N(Mitarbeiter!$E54)/IF(Einstellungen!$C$11="7 Tage",7,5),N('Ist-Stunden'!BM54)),MAX(IF(Einstellungen!$C$11="7 Tage",MAX(0,(MIN(DATE(2030,13,0),IF(Mitarbeiter!$D54="",DATE(2030,13,0),Mitarbeiter!$D54),TODAY()))-(MAX(DATE(2030,12,1),Mitarbeiter!$C54))+1),MAX(0,NETWORKDAYS(MAX(DATE(2030,12,1),Mitarbeiter!$C54),MIN(DATE(2030,13,0),IF(Mitarbeiter!$D54="",DATE(2030,13,0),Mitarbeiter!$D54),TODAY()),Einstellungen!$F$13:$F$67)))*N(Mitarbeiter!$E54)/IF(Einstellungen!$C$11="7 Tage",7,5),N('Ist-Stunden'!BM54)+(N(Krankheitstage!DJ54)+N(Krankheitstage!DV54))*N($C54))))</f>
        <v/>
      </c>
    </row>
    <row r="55">
      <c r="A55" s="73">
        <f>IF(Mitarbeiter!B55="","",Mitarbeiter!A55)</f>
        <v/>
      </c>
      <c r="B55" s="6">
        <f>IF(Mitarbeiter!B55="","",Mitarbeiter!B55)</f>
        <v/>
      </c>
      <c r="C55" s="74">
        <f>IF(Mitarbeiter!B55="","",Mitarbeiter!F55)</f>
        <v/>
      </c>
      <c r="D55" s="75">
        <f>N(INDEX(Krankheitstage!$G55:$DV55,1,(Einstellungen!$C$3-2026)*24+1))</f>
        <v/>
      </c>
      <c r="E55" s="75">
        <f>N(INDEX(Krankheitstage!$G55:$DV55,1,(Einstellungen!$C$3-2026)*24+2))</f>
        <v/>
      </c>
      <c r="F55" s="75">
        <f>N(INDEX(Krankheitstage!$G55:$DV55,1,(Einstellungen!$C$3-2026)*24+3))</f>
        <v/>
      </c>
      <c r="G55" s="75">
        <f>N(INDEX(Krankheitstage!$G55:$DV55,1,(Einstellungen!$C$3-2026)*24+4))</f>
        <v/>
      </c>
      <c r="H55" s="75">
        <f>N(INDEX(Krankheitstage!$G55:$DV55,1,(Einstellungen!$C$3-2026)*24+5))</f>
        <v/>
      </c>
      <c r="I55" s="75">
        <f>N(INDEX(Krankheitstage!$G55:$DV55,1,(Einstellungen!$C$3-2026)*24+6))</f>
        <v/>
      </c>
      <c r="J55" s="75">
        <f>N(INDEX(Krankheitstage!$G55:$DV55,1,(Einstellungen!$C$3-2026)*24+7))</f>
        <v/>
      </c>
      <c r="K55" s="75">
        <f>N(INDEX(Krankheitstage!$G55:$DV55,1,(Einstellungen!$C$3-2026)*24+8))</f>
        <v/>
      </c>
      <c r="L55" s="75">
        <f>N(INDEX(Krankheitstage!$G55:$DV55,1,(Einstellungen!$C$3-2026)*24+9))</f>
        <v/>
      </c>
      <c r="M55" s="75">
        <f>N(INDEX(Krankheitstage!$G55:$DV55,1,(Einstellungen!$C$3-2026)*24+10))</f>
        <v/>
      </c>
      <c r="N55" s="75">
        <f>N(INDEX(Krankheitstage!$G55:$DV55,1,(Einstellungen!$C$3-2026)*24+11))</f>
        <v/>
      </c>
      <c r="O55" s="75">
        <f>N(INDEX(Krankheitstage!$G55:$DV55,1,(Einstellungen!$C$3-2026)*24+12))</f>
        <v/>
      </c>
      <c r="P55" s="75">
        <f>IF($B55="","",SUM(D55:O55))</f>
        <v/>
      </c>
      <c r="Q55" s="75">
        <f>N(INDEX(Krankheitstage!$G55:$DV55,1,(Einstellungen!$C$3-2026)*24+13))</f>
        <v/>
      </c>
      <c r="R55" s="75">
        <f>N(INDEX(Krankheitstage!$G55:$DV55,1,(Einstellungen!$C$3-2026)*24+14))</f>
        <v/>
      </c>
      <c r="S55" s="75">
        <f>N(INDEX(Krankheitstage!$G55:$DV55,1,(Einstellungen!$C$3-2026)*24+15))</f>
        <v/>
      </c>
      <c r="T55" s="75">
        <f>N(INDEX(Krankheitstage!$G55:$DV55,1,(Einstellungen!$C$3-2026)*24+16))</f>
        <v/>
      </c>
      <c r="U55" s="75">
        <f>N(INDEX(Krankheitstage!$G55:$DV55,1,(Einstellungen!$C$3-2026)*24+17))</f>
        <v/>
      </c>
      <c r="V55" s="75">
        <f>N(INDEX(Krankheitstage!$G55:$DV55,1,(Einstellungen!$C$3-2026)*24+18))</f>
        <v/>
      </c>
      <c r="W55" s="75">
        <f>N(INDEX(Krankheitstage!$G55:$DV55,1,(Einstellungen!$C$3-2026)*24+19))</f>
        <v/>
      </c>
      <c r="X55" s="75">
        <f>N(INDEX(Krankheitstage!$G55:$DV55,1,(Einstellungen!$C$3-2026)*24+20))</f>
        <v/>
      </c>
      <c r="Y55" s="75">
        <f>N(INDEX(Krankheitstage!$G55:$DV55,1,(Einstellungen!$C$3-2026)*24+21))</f>
        <v/>
      </c>
      <c r="Z55" s="75">
        <f>N(INDEX(Krankheitstage!$G55:$DV55,1,(Einstellungen!$C$3-2026)*24+22))</f>
        <v/>
      </c>
      <c r="AA55" s="75">
        <f>N(INDEX(Krankheitstage!$G55:$DV55,1,(Einstellungen!$C$3-2026)*24+23))</f>
        <v/>
      </c>
      <c r="AB55" s="75">
        <f>N(INDEX(Krankheitstage!$G55:$DV55,1,(Einstellungen!$C$3-2026)*24+24))</f>
        <v/>
      </c>
      <c r="AC55" s="75">
        <f>IF($B55="","",SUM(Q55:AB55))</f>
        <v/>
      </c>
      <c r="AD55" s="75">
        <f>IF($B55="","",SUM(P55,AC55))</f>
        <v/>
      </c>
      <c r="AE55" s="76">
        <f>IF($B55="","",AD55*N(C55))</f>
        <v/>
      </c>
      <c r="AF55" s="75">
        <f>IF($B55="","",Krankheitstage!E55)</f>
        <v/>
      </c>
      <c r="AG55" s="76">
        <f>IF($B55="","",AF55*N(C55))</f>
        <v/>
      </c>
      <c r="AH55" s="76">
        <f>IF($B55="","",INDEX($AJ55:$CQ55,1,(Einstellungen!$C$3-2026)*12+1)+INDEX($AJ55:$CQ55,1,(Einstellungen!$C$3-2026)*12+2)+INDEX($AJ55:$CQ55,1,(Einstellungen!$C$3-2026)*12+3)+INDEX($AJ55:$CQ55,1,(Einstellungen!$C$3-2026)*12+4)+INDEX($AJ55:$CQ55,1,(Einstellungen!$C$3-2026)*12+5)+INDEX($AJ55:$CQ55,1,(Einstellungen!$C$3-2026)*12+6)+INDEX($AJ55:$CQ55,1,(Einstellungen!$C$3-2026)*12+7)+INDEX($AJ55:$CQ55,1,(Einstellungen!$C$3-2026)*12+8)+INDEX($AJ55:$CQ55,1,(Einstellungen!$C$3-2026)*12+9)+INDEX($AJ55:$CQ55,1,(Einstellungen!$C$3-2026)*12+10)+INDEX($AJ55:$CQ55,1,(Einstellungen!$C$3-2026)*12+11)+INDEX($AJ55:$CQ55,1,(Einstellungen!$C$3-2026)*12+12))</f>
        <v/>
      </c>
      <c r="AI55" s="76">
        <f>IF($B55="","",SUM($AJ55:$CQ55))</f>
        <v/>
      </c>
      <c r="AJ55" s="76">
        <f>IF($B55="",0,IF(Einstellungen!$C$10="Ja",MAX(IF(Einstellungen!$C$11="7 Tage",MAX(0,(MIN(DATE(2026,2,0),IF(Mitarbeiter!$D55="",DATE(2026,2,0),Mitarbeiter!$D55),TODAY()))-(MAX(DATE(2026,1,1),Mitarbeiter!$C55))+1),MAX(0,NETWORKDAYS(MAX(DATE(2026,1,1),Mitarbeiter!$C55),MIN(DATE(2026,2,0),IF(Mitarbeiter!$D55="",DATE(2026,2,0),Mitarbeiter!$D55),TODAY()),Einstellungen!$F$13:$F$67)))*N(Mitarbeiter!$E55)/IF(Einstellungen!$C$11="7 Tage",7,5),N('Ist-Stunden'!F55)),MAX(IF(Einstellungen!$C$11="7 Tage",MAX(0,(MIN(DATE(2026,2,0),IF(Mitarbeiter!$D55="",DATE(2026,2,0),Mitarbeiter!$D55),TODAY()))-(MAX(DATE(2026,1,1),Mitarbeiter!$C55))+1),MAX(0,NETWORKDAYS(MAX(DATE(2026,1,1),Mitarbeiter!$C55),MIN(DATE(2026,2,0),IF(Mitarbeiter!$D55="",DATE(2026,2,0),Mitarbeiter!$D55),TODAY()),Einstellungen!$F$13:$F$67)))*N(Mitarbeiter!$E55)/IF(Einstellungen!$C$11="7 Tage",7,5),N('Ist-Stunden'!F55)+(N(Krankheitstage!G55)+N(Krankheitstage!S55))*N($C55))))</f>
        <v/>
      </c>
      <c r="AK55" s="76">
        <f>IF($B55="",0,IF(Einstellungen!$C$10="Ja",MAX(IF(Einstellungen!$C$11="7 Tage",MAX(0,(MIN(DATE(2026,3,0),IF(Mitarbeiter!$D55="",DATE(2026,3,0),Mitarbeiter!$D55),TODAY()))-(MAX(DATE(2026,2,1),Mitarbeiter!$C55))+1),MAX(0,NETWORKDAYS(MAX(DATE(2026,2,1),Mitarbeiter!$C55),MIN(DATE(2026,3,0),IF(Mitarbeiter!$D55="",DATE(2026,3,0),Mitarbeiter!$D55),TODAY()),Einstellungen!$F$13:$F$67)))*N(Mitarbeiter!$E55)/IF(Einstellungen!$C$11="7 Tage",7,5),N('Ist-Stunden'!G55)),MAX(IF(Einstellungen!$C$11="7 Tage",MAX(0,(MIN(DATE(2026,3,0),IF(Mitarbeiter!$D55="",DATE(2026,3,0),Mitarbeiter!$D55),TODAY()))-(MAX(DATE(2026,2,1),Mitarbeiter!$C55))+1),MAX(0,NETWORKDAYS(MAX(DATE(2026,2,1),Mitarbeiter!$C55),MIN(DATE(2026,3,0),IF(Mitarbeiter!$D55="",DATE(2026,3,0),Mitarbeiter!$D55),TODAY()),Einstellungen!$F$13:$F$67)))*N(Mitarbeiter!$E55)/IF(Einstellungen!$C$11="7 Tage",7,5),N('Ist-Stunden'!G55)+(N(Krankheitstage!H55)+N(Krankheitstage!T55))*N($C55))))</f>
        <v/>
      </c>
      <c r="AL55" s="76">
        <f>IF($B55="",0,IF(Einstellungen!$C$10="Ja",MAX(IF(Einstellungen!$C$11="7 Tage",MAX(0,(MIN(DATE(2026,4,0),IF(Mitarbeiter!$D55="",DATE(2026,4,0),Mitarbeiter!$D55),TODAY()))-(MAX(DATE(2026,3,1),Mitarbeiter!$C55))+1),MAX(0,NETWORKDAYS(MAX(DATE(2026,3,1),Mitarbeiter!$C55),MIN(DATE(2026,4,0),IF(Mitarbeiter!$D55="",DATE(2026,4,0),Mitarbeiter!$D55),TODAY()),Einstellungen!$F$13:$F$67)))*N(Mitarbeiter!$E55)/IF(Einstellungen!$C$11="7 Tage",7,5),N('Ist-Stunden'!H55)),MAX(IF(Einstellungen!$C$11="7 Tage",MAX(0,(MIN(DATE(2026,4,0),IF(Mitarbeiter!$D55="",DATE(2026,4,0),Mitarbeiter!$D55),TODAY()))-(MAX(DATE(2026,3,1),Mitarbeiter!$C55))+1),MAX(0,NETWORKDAYS(MAX(DATE(2026,3,1),Mitarbeiter!$C55),MIN(DATE(2026,4,0),IF(Mitarbeiter!$D55="",DATE(2026,4,0),Mitarbeiter!$D55),TODAY()),Einstellungen!$F$13:$F$67)))*N(Mitarbeiter!$E55)/IF(Einstellungen!$C$11="7 Tage",7,5),N('Ist-Stunden'!H55)+(N(Krankheitstage!I55)+N(Krankheitstage!U55))*N($C55))))</f>
        <v/>
      </c>
      <c r="AM55" s="76">
        <f>IF($B55="",0,IF(Einstellungen!$C$10="Ja",MAX(IF(Einstellungen!$C$11="7 Tage",MAX(0,(MIN(DATE(2026,5,0),IF(Mitarbeiter!$D55="",DATE(2026,5,0),Mitarbeiter!$D55),TODAY()))-(MAX(DATE(2026,4,1),Mitarbeiter!$C55))+1),MAX(0,NETWORKDAYS(MAX(DATE(2026,4,1),Mitarbeiter!$C55),MIN(DATE(2026,5,0),IF(Mitarbeiter!$D55="",DATE(2026,5,0),Mitarbeiter!$D55),TODAY()),Einstellungen!$F$13:$F$67)))*N(Mitarbeiter!$E55)/IF(Einstellungen!$C$11="7 Tage",7,5),N('Ist-Stunden'!I55)),MAX(IF(Einstellungen!$C$11="7 Tage",MAX(0,(MIN(DATE(2026,5,0),IF(Mitarbeiter!$D55="",DATE(2026,5,0),Mitarbeiter!$D55),TODAY()))-(MAX(DATE(2026,4,1),Mitarbeiter!$C55))+1),MAX(0,NETWORKDAYS(MAX(DATE(2026,4,1),Mitarbeiter!$C55),MIN(DATE(2026,5,0),IF(Mitarbeiter!$D55="",DATE(2026,5,0),Mitarbeiter!$D55),TODAY()),Einstellungen!$F$13:$F$67)))*N(Mitarbeiter!$E55)/IF(Einstellungen!$C$11="7 Tage",7,5),N('Ist-Stunden'!I55)+(N(Krankheitstage!J55)+N(Krankheitstage!V55))*N($C55))))</f>
        <v/>
      </c>
      <c r="AN55" s="76">
        <f>IF($B55="",0,IF(Einstellungen!$C$10="Ja",MAX(IF(Einstellungen!$C$11="7 Tage",MAX(0,(MIN(DATE(2026,6,0),IF(Mitarbeiter!$D55="",DATE(2026,6,0),Mitarbeiter!$D55),TODAY()))-(MAX(DATE(2026,5,1),Mitarbeiter!$C55))+1),MAX(0,NETWORKDAYS(MAX(DATE(2026,5,1),Mitarbeiter!$C55),MIN(DATE(2026,6,0),IF(Mitarbeiter!$D55="",DATE(2026,6,0),Mitarbeiter!$D55),TODAY()),Einstellungen!$F$13:$F$67)))*N(Mitarbeiter!$E55)/IF(Einstellungen!$C$11="7 Tage",7,5),N('Ist-Stunden'!J55)),MAX(IF(Einstellungen!$C$11="7 Tage",MAX(0,(MIN(DATE(2026,6,0),IF(Mitarbeiter!$D55="",DATE(2026,6,0),Mitarbeiter!$D55),TODAY()))-(MAX(DATE(2026,5,1),Mitarbeiter!$C55))+1),MAX(0,NETWORKDAYS(MAX(DATE(2026,5,1),Mitarbeiter!$C55),MIN(DATE(2026,6,0),IF(Mitarbeiter!$D55="",DATE(2026,6,0),Mitarbeiter!$D55),TODAY()),Einstellungen!$F$13:$F$67)))*N(Mitarbeiter!$E55)/IF(Einstellungen!$C$11="7 Tage",7,5),N('Ist-Stunden'!J55)+(N(Krankheitstage!K55)+N(Krankheitstage!W55))*N($C55))))</f>
        <v/>
      </c>
      <c r="AO55" s="76">
        <f>IF($B55="",0,IF(Einstellungen!$C$10="Ja",MAX(IF(Einstellungen!$C$11="7 Tage",MAX(0,(MIN(DATE(2026,7,0),IF(Mitarbeiter!$D55="",DATE(2026,7,0),Mitarbeiter!$D55),TODAY()))-(MAX(DATE(2026,6,1),Mitarbeiter!$C55))+1),MAX(0,NETWORKDAYS(MAX(DATE(2026,6,1),Mitarbeiter!$C55),MIN(DATE(2026,7,0),IF(Mitarbeiter!$D55="",DATE(2026,7,0),Mitarbeiter!$D55),TODAY()),Einstellungen!$F$13:$F$67)))*N(Mitarbeiter!$E55)/IF(Einstellungen!$C$11="7 Tage",7,5),N('Ist-Stunden'!K55)),MAX(IF(Einstellungen!$C$11="7 Tage",MAX(0,(MIN(DATE(2026,7,0),IF(Mitarbeiter!$D55="",DATE(2026,7,0),Mitarbeiter!$D55),TODAY()))-(MAX(DATE(2026,6,1),Mitarbeiter!$C55))+1),MAX(0,NETWORKDAYS(MAX(DATE(2026,6,1),Mitarbeiter!$C55),MIN(DATE(2026,7,0),IF(Mitarbeiter!$D55="",DATE(2026,7,0),Mitarbeiter!$D55),TODAY()),Einstellungen!$F$13:$F$67)))*N(Mitarbeiter!$E55)/IF(Einstellungen!$C$11="7 Tage",7,5),N('Ist-Stunden'!K55)+(N(Krankheitstage!L55)+N(Krankheitstage!X55))*N($C55))))</f>
        <v/>
      </c>
      <c r="AP55" s="76">
        <f>IF($B55="",0,IF(Einstellungen!$C$10="Ja",MAX(IF(Einstellungen!$C$11="7 Tage",MAX(0,(MIN(DATE(2026,8,0),IF(Mitarbeiter!$D55="",DATE(2026,8,0),Mitarbeiter!$D55),TODAY()))-(MAX(DATE(2026,7,1),Mitarbeiter!$C55))+1),MAX(0,NETWORKDAYS(MAX(DATE(2026,7,1),Mitarbeiter!$C55),MIN(DATE(2026,8,0),IF(Mitarbeiter!$D55="",DATE(2026,8,0),Mitarbeiter!$D55),TODAY()),Einstellungen!$F$13:$F$67)))*N(Mitarbeiter!$E55)/IF(Einstellungen!$C$11="7 Tage",7,5),N('Ist-Stunden'!L55)),MAX(IF(Einstellungen!$C$11="7 Tage",MAX(0,(MIN(DATE(2026,8,0),IF(Mitarbeiter!$D55="",DATE(2026,8,0),Mitarbeiter!$D55),TODAY()))-(MAX(DATE(2026,7,1),Mitarbeiter!$C55))+1),MAX(0,NETWORKDAYS(MAX(DATE(2026,7,1),Mitarbeiter!$C55),MIN(DATE(2026,8,0),IF(Mitarbeiter!$D55="",DATE(2026,8,0),Mitarbeiter!$D55),TODAY()),Einstellungen!$F$13:$F$67)))*N(Mitarbeiter!$E55)/IF(Einstellungen!$C$11="7 Tage",7,5),N('Ist-Stunden'!L55)+(N(Krankheitstage!M55)+N(Krankheitstage!Y55))*N($C55))))</f>
        <v/>
      </c>
      <c r="AQ55" s="76">
        <f>IF($B55="",0,IF(Einstellungen!$C$10="Ja",MAX(IF(Einstellungen!$C$11="7 Tage",MAX(0,(MIN(DATE(2026,9,0),IF(Mitarbeiter!$D55="",DATE(2026,9,0),Mitarbeiter!$D55),TODAY()))-(MAX(DATE(2026,8,1),Mitarbeiter!$C55))+1),MAX(0,NETWORKDAYS(MAX(DATE(2026,8,1),Mitarbeiter!$C55),MIN(DATE(2026,9,0),IF(Mitarbeiter!$D55="",DATE(2026,9,0),Mitarbeiter!$D55),TODAY()),Einstellungen!$F$13:$F$67)))*N(Mitarbeiter!$E55)/IF(Einstellungen!$C$11="7 Tage",7,5),N('Ist-Stunden'!M55)),MAX(IF(Einstellungen!$C$11="7 Tage",MAX(0,(MIN(DATE(2026,9,0),IF(Mitarbeiter!$D55="",DATE(2026,9,0),Mitarbeiter!$D55),TODAY()))-(MAX(DATE(2026,8,1),Mitarbeiter!$C55))+1),MAX(0,NETWORKDAYS(MAX(DATE(2026,8,1),Mitarbeiter!$C55),MIN(DATE(2026,9,0),IF(Mitarbeiter!$D55="",DATE(2026,9,0),Mitarbeiter!$D55),TODAY()),Einstellungen!$F$13:$F$67)))*N(Mitarbeiter!$E55)/IF(Einstellungen!$C$11="7 Tage",7,5),N('Ist-Stunden'!M55)+(N(Krankheitstage!N55)+N(Krankheitstage!Z55))*N($C55))))</f>
        <v/>
      </c>
      <c r="AR55" s="76">
        <f>IF($B55="",0,IF(Einstellungen!$C$10="Ja",MAX(IF(Einstellungen!$C$11="7 Tage",MAX(0,(MIN(DATE(2026,10,0),IF(Mitarbeiter!$D55="",DATE(2026,10,0),Mitarbeiter!$D55),TODAY()))-(MAX(DATE(2026,9,1),Mitarbeiter!$C55))+1),MAX(0,NETWORKDAYS(MAX(DATE(2026,9,1),Mitarbeiter!$C55),MIN(DATE(2026,10,0),IF(Mitarbeiter!$D55="",DATE(2026,10,0),Mitarbeiter!$D55),TODAY()),Einstellungen!$F$13:$F$67)))*N(Mitarbeiter!$E55)/IF(Einstellungen!$C$11="7 Tage",7,5),N('Ist-Stunden'!N55)),MAX(IF(Einstellungen!$C$11="7 Tage",MAX(0,(MIN(DATE(2026,10,0),IF(Mitarbeiter!$D55="",DATE(2026,10,0),Mitarbeiter!$D55),TODAY()))-(MAX(DATE(2026,9,1),Mitarbeiter!$C55))+1),MAX(0,NETWORKDAYS(MAX(DATE(2026,9,1),Mitarbeiter!$C55),MIN(DATE(2026,10,0),IF(Mitarbeiter!$D55="",DATE(2026,10,0),Mitarbeiter!$D55),TODAY()),Einstellungen!$F$13:$F$67)))*N(Mitarbeiter!$E55)/IF(Einstellungen!$C$11="7 Tage",7,5),N('Ist-Stunden'!N55)+(N(Krankheitstage!O55)+N(Krankheitstage!AA55))*N($C55))))</f>
        <v/>
      </c>
      <c r="AS55" s="76">
        <f>IF($B55="",0,IF(Einstellungen!$C$10="Ja",MAX(IF(Einstellungen!$C$11="7 Tage",MAX(0,(MIN(DATE(2026,11,0),IF(Mitarbeiter!$D55="",DATE(2026,11,0),Mitarbeiter!$D55),TODAY()))-(MAX(DATE(2026,10,1),Mitarbeiter!$C55))+1),MAX(0,NETWORKDAYS(MAX(DATE(2026,10,1),Mitarbeiter!$C55),MIN(DATE(2026,11,0),IF(Mitarbeiter!$D55="",DATE(2026,11,0),Mitarbeiter!$D55),TODAY()),Einstellungen!$F$13:$F$67)))*N(Mitarbeiter!$E55)/IF(Einstellungen!$C$11="7 Tage",7,5),N('Ist-Stunden'!O55)),MAX(IF(Einstellungen!$C$11="7 Tage",MAX(0,(MIN(DATE(2026,11,0),IF(Mitarbeiter!$D55="",DATE(2026,11,0),Mitarbeiter!$D55),TODAY()))-(MAX(DATE(2026,10,1),Mitarbeiter!$C55))+1),MAX(0,NETWORKDAYS(MAX(DATE(2026,10,1),Mitarbeiter!$C55),MIN(DATE(2026,11,0),IF(Mitarbeiter!$D55="",DATE(2026,11,0),Mitarbeiter!$D55),TODAY()),Einstellungen!$F$13:$F$67)))*N(Mitarbeiter!$E55)/IF(Einstellungen!$C$11="7 Tage",7,5),N('Ist-Stunden'!O55)+(N(Krankheitstage!P55)+N(Krankheitstage!AB55))*N($C55))))</f>
        <v/>
      </c>
      <c r="AT55" s="76">
        <f>IF($B55="",0,IF(Einstellungen!$C$10="Ja",MAX(IF(Einstellungen!$C$11="7 Tage",MAX(0,(MIN(DATE(2026,12,0),IF(Mitarbeiter!$D55="",DATE(2026,12,0),Mitarbeiter!$D55),TODAY()))-(MAX(DATE(2026,11,1),Mitarbeiter!$C55))+1),MAX(0,NETWORKDAYS(MAX(DATE(2026,11,1),Mitarbeiter!$C55),MIN(DATE(2026,12,0),IF(Mitarbeiter!$D55="",DATE(2026,12,0),Mitarbeiter!$D55),TODAY()),Einstellungen!$F$13:$F$67)))*N(Mitarbeiter!$E55)/IF(Einstellungen!$C$11="7 Tage",7,5),N('Ist-Stunden'!P55)),MAX(IF(Einstellungen!$C$11="7 Tage",MAX(0,(MIN(DATE(2026,12,0),IF(Mitarbeiter!$D55="",DATE(2026,12,0),Mitarbeiter!$D55),TODAY()))-(MAX(DATE(2026,11,1),Mitarbeiter!$C55))+1),MAX(0,NETWORKDAYS(MAX(DATE(2026,11,1),Mitarbeiter!$C55),MIN(DATE(2026,12,0),IF(Mitarbeiter!$D55="",DATE(2026,12,0),Mitarbeiter!$D55),TODAY()),Einstellungen!$F$13:$F$67)))*N(Mitarbeiter!$E55)/IF(Einstellungen!$C$11="7 Tage",7,5),N('Ist-Stunden'!P55)+(N(Krankheitstage!Q55)+N(Krankheitstage!AC55))*N($C55))))</f>
        <v/>
      </c>
      <c r="AU55" s="76">
        <f>IF($B55="",0,IF(Einstellungen!$C$10="Ja",MAX(IF(Einstellungen!$C$11="7 Tage",MAX(0,(MIN(DATE(2026,13,0),IF(Mitarbeiter!$D55="",DATE(2026,13,0),Mitarbeiter!$D55),TODAY()))-(MAX(DATE(2026,12,1),Mitarbeiter!$C55))+1),MAX(0,NETWORKDAYS(MAX(DATE(2026,12,1),Mitarbeiter!$C55),MIN(DATE(2026,13,0),IF(Mitarbeiter!$D55="",DATE(2026,13,0),Mitarbeiter!$D55),TODAY()),Einstellungen!$F$13:$F$67)))*N(Mitarbeiter!$E55)/IF(Einstellungen!$C$11="7 Tage",7,5),N('Ist-Stunden'!Q55)),MAX(IF(Einstellungen!$C$11="7 Tage",MAX(0,(MIN(DATE(2026,13,0),IF(Mitarbeiter!$D55="",DATE(2026,13,0),Mitarbeiter!$D55),TODAY()))-(MAX(DATE(2026,12,1),Mitarbeiter!$C55))+1),MAX(0,NETWORKDAYS(MAX(DATE(2026,12,1),Mitarbeiter!$C55),MIN(DATE(2026,13,0),IF(Mitarbeiter!$D55="",DATE(2026,13,0),Mitarbeiter!$D55),TODAY()),Einstellungen!$F$13:$F$67)))*N(Mitarbeiter!$E55)/IF(Einstellungen!$C$11="7 Tage",7,5),N('Ist-Stunden'!Q55)+(N(Krankheitstage!R55)+N(Krankheitstage!AD55))*N($C55))))</f>
        <v/>
      </c>
      <c r="AV55" s="76">
        <f>IF($B55="",0,IF(Einstellungen!$C$10="Ja",MAX(IF(Einstellungen!$C$11="7 Tage",MAX(0,(MIN(DATE(2027,2,0),IF(Mitarbeiter!$D55="",DATE(2027,2,0),Mitarbeiter!$D55),TODAY()))-(MAX(DATE(2027,1,1),Mitarbeiter!$C55))+1),MAX(0,NETWORKDAYS(MAX(DATE(2027,1,1),Mitarbeiter!$C55),MIN(DATE(2027,2,0),IF(Mitarbeiter!$D55="",DATE(2027,2,0),Mitarbeiter!$D55),TODAY()),Einstellungen!$F$13:$F$67)))*N(Mitarbeiter!$E55)/IF(Einstellungen!$C$11="7 Tage",7,5),N('Ist-Stunden'!R55)),MAX(IF(Einstellungen!$C$11="7 Tage",MAX(0,(MIN(DATE(2027,2,0),IF(Mitarbeiter!$D55="",DATE(2027,2,0),Mitarbeiter!$D55),TODAY()))-(MAX(DATE(2027,1,1),Mitarbeiter!$C55))+1),MAX(0,NETWORKDAYS(MAX(DATE(2027,1,1),Mitarbeiter!$C55),MIN(DATE(2027,2,0),IF(Mitarbeiter!$D55="",DATE(2027,2,0),Mitarbeiter!$D55),TODAY()),Einstellungen!$F$13:$F$67)))*N(Mitarbeiter!$E55)/IF(Einstellungen!$C$11="7 Tage",7,5),N('Ist-Stunden'!R55)+(N(Krankheitstage!AE55)+N(Krankheitstage!AQ55))*N($C55))))</f>
        <v/>
      </c>
      <c r="AW55" s="76">
        <f>IF($B55="",0,IF(Einstellungen!$C$10="Ja",MAX(IF(Einstellungen!$C$11="7 Tage",MAX(0,(MIN(DATE(2027,3,0),IF(Mitarbeiter!$D55="",DATE(2027,3,0),Mitarbeiter!$D55),TODAY()))-(MAX(DATE(2027,2,1),Mitarbeiter!$C55))+1),MAX(0,NETWORKDAYS(MAX(DATE(2027,2,1),Mitarbeiter!$C55),MIN(DATE(2027,3,0),IF(Mitarbeiter!$D55="",DATE(2027,3,0),Mitarbeiter!$D55),TODAY()),Einstellungen!$F$13:$F$67)))*N(Mitarbeiter!$E55)/IF(Einstellungen!$C$11="7 Tage",7,5),N('Ist-Stunden'!S55)),MAX(IF(Einstellungen!$C$11="7 Tage",MAX(0,(MIN(DATE(2027,3,0),IF(Mitarbeiter!$D55="",DATE(2027,3,0),Mitarbeiter!$D55),TODAY()))-(MAX(DATE(2027,2,1),Mitarbeiter!$C55))+1),MAX(0,NETWORKDAYS(MAX(DATE(2027,2,1),Mitarbeiter!$C55),MIN(DATE(2027,3,0),IF(Mitarbeiter!$D55="",DATE(2027,3,0),Mitarbeiter!$D55),TODAY()),Einstellungen!$F$13:$F$67)))*N(Mitarbeiter!$E55)/IF(Einstellungen!$C$11="7 Tage",7,5),N('Ist-Stunden'!S55)+(N(Krankheitstage!AF55)+N(Krankheitstage!AR55))*N($C55))))</f>
        <v/>
      </c>
      <c r="AX55" s="76">
        <f>IF($B55="",0,IF(Einstellungen!$C$10="Ja",MAX(IF(Einstellungen!$C$11="7 Tage",MAX(0,(MIN(DATE(2027,4,0),IF(Mitarbeiter!$D55="",DATE(2027,4,0),Mitarbeiter!$D55),TODAY()))-(MAX(DATE(2027,3,1),Mitarbeiter!$C55))+1),MAX(0,NETWORKDAYS(MAX(DATE(2027,3,1),Mitarbeiter!$C55),MIN(DATE(2027,4,0),IF(Mitarbeiter!$D55="",DATE(2027,4,0),Mitarbeiter!$D55),TODAY()),Einstellungen!$F$13:$F$67)))*N(Mitarbeiter!$E55)/IF(Einstellungen!$C$11="7 Tage",7,5),N('Ist-Stunden'!T55)),MAX(IF(Einstellungen!$C$11="7 Tage",MAX(0,(MIN(DATE(2027,4,0),IF(Mitarbeiter!$D55="",DATE(2027,4,0),Mitarbeiter!$D55),TODAY()))-(MAX(DATE(2027,3,1),Mitarbeiter!$C55))+1),MAX(0,NETWORKDAYS(MAX(DATE(2027,3,1),Mitarbeiter!$C55),MIN(DATE(2027,4,0),IF(Mitarbeiter!$D55="",DATE(2027,4,0),Mitarbeiter!$D55),TODAY()),Einstellungen!$F$13:$F$67)))*N(Mitarbeiter!$E55)/IF(Einstellungen!$C$11="7 Tage",7,5),N('Ist-Stunden'!T55)+(N(Krankheitstage!AG55)+N(Krankheitstage!AS55))*N($C55))))</f>
        <v/>
      </c>
      <c r="AY55" s="76">
        <f>IF($B55="",0,IF(Einstellungen!$C$10="Ja",MAX(IF(Einstellungen!$C$11="7 Tage",MAX(0,(MIN(DATE(2027,5,0),IF(Mitarbeiter!$D55="",DATE(2027,5,0),Mitarbeiter!$D55),TODAY()))-(MAX(DATE(2027,4,1),Mitarbeiter!$C55))+1),MAX(0,NETWORKDAYS(MAX(DATE(2027,4,1),Mitarbeiter!$C55),MIN(DATE(2027,5,0),IF(Mitarbeiter!$D55="",DATE(2027,5,0),Mitarbeiter!$D55),TODAY()),Einstellungen!$F$13:$F$67)))*N(Mitarbeiter!$E55)/IF(Einstellungen!$C$11="7 Tage",7,5),N('Ist-Stunden'!U55)),MAX(IF(Einstellungen!$C$11="7 Tage",MAX(0,(MIN(DATE(2027,5,0),IF(Mitarbeiter!$D55="",DATE(2027,5,0),Mitarbeiter!$D55),TODAY()))-(MAX(DATE(2027,4,1),Mitarbeiter!$C55))+1),MAX(0,NETWORKDAYS(MAX(DATE(2027,4,1),Mitarbeiter!$C55),MIN(DATE(2027,5,0),IF(Mitarbeiter!$D55="",DATE(2027,5,0),Mitarbeiter!$D55),TODAY()),Einstellungen!$F$13:$F$67)))*N(Mitarbeiter!$E55)/IF(Einstellungen!$C$11="7 Tage",7,5),N('Ist-Stunden'!U55)+(N(Krankheitstage!AH55)+N(Krankheitstage!AT55))*N($C55))))</f>
        <v/>
      </c>
      <c r="AZ55" s="76">
        <f>IF($B55="",0,IF(Einstellungen!$C$10="Ja",MAX(IF(Einstellungen!$C$11="7 Tage",MAX(0,(MIN(DATE(2027,6,0),IF(Mitarbeiter!$D55="",DATE(2027,6,0),Mitarbeiter!$D55),TODAY()))-(MAX(DATE(2027,5,1),Mitarbeiter!$C55))+1),MAX(0,NETWORKDAYS(MAX(DATE(2027,5,1),Mitarbeiter!$C55),MIN(DATE(2027,6,0),IF(Mitarbeiter!$D55="",DATE(2027,6,0),Mitarbeiter!$D55),TODAY()),Einstellungen!$F$13:$F$67)))*N(Mitarbeiter!$E55)/IF(Einstellungen!$C$11="7 Tage",7,5),N('Ist-Stunden'!V55)),MAX(IF(Einstellungen!$C$11="7 Tage",MAX(0,(MIN(DATE(2027,6,0),IF(Mitarbeiter!$D55="",DATE(2027,6,0),Mitarbeiter!$D55),TODAY()))-(MAX(DATE(2027,5,1),Mitarbeiter!$C55))+1),MAX(0,NETWORKDAYS(MAX(DATE(2027,5,1),Mitarbeiter!$C55),MIN(DATE(2027,6,0),IF(Mitarbeiter!$D55="",DATE(2027,6,0),Mitarbeiter!$D55),TODAY()),Einstellungen!$F$13:$F$67)))*N(Mitarbeiter!$E55)/IF(Einstellungen!$C$11="7 Tage",7,5),N('Ist-Stunden'!V55)+(N(Krankheitstage!AI55)+N(Krankheitstage!AU55))*N($C55))))</f>
        <v/>
      </c>
      <c r="BA55" s="76">
        <f>IF($B55="",0,IF(Einstellungen!$C$10="Ja",MAX(IF(Einstellungen!$C$11="7 Tage",MAX(0,(MIN(DATE(2027,7,0),IF(Mitarbeiter!$D55="",DATE(2027,7,0),Mitarbeiter!$D55),TODAY()))-(MAX(DATE(2027,6,1),Mitarbeiter!$C55))+1),MAX(0,NETWORKDAYS(MAX(DATE(2027,6,1),Mitarbeiter!$C55),MIN(DATE(2027,7,0),IF(Mitarbeiter!$D55="",DATE(2027,7,0),Mitarbeiter!$D55),TODAY()),Einstellungen!$F$13:$F$67)))*N(Mitarbeiter!$E55)/IF(Einstellungen!$C$11="7 Tage",7,5),N('Ist-Stunden'!W55)),MAX(IF(Einstellungen!$C$11="7 Tage",MAX(0,(MIN(DATE(2027,7,0),IF(Mitarbeiter!$D55="",DATE(2027,7,0),Mitarbeiter!$D55),TODAY()))-(MAX(DATE(2027,6,1),Mitarbeiter!$C55))+1),MAX(0,NETWORKDAYS(MAX(DATE(2027,6,1),Mitarbeiter!$C55),MIN(DATE(2027,7,0),IF(Mitarbeiter!$D55="",DATE(2027,7,0),Mitarbeiter!$D55),TODAY()),Einstellungen!$F$13:$F$67)))*N(Mitarbeiter!$E55)/IF(Einstellungen!$C$11="7 Tage",7,5),N('Ist-Stunden'!W55)+(N(Krankheitstage!AJ55)+N(Krankheitstage!AV55))*N($C55))))</f>
        <v/>
      </c>
      <c r="BB55" s="76">
        <f>IF($B55="",0,IF(Einstellungen!$C$10="Ja",MAX(IF(Einstellungen!$C$11="7 Tage",MAX(0,(MIN(DATE(2027,8,0),IF(Mitarbeiter!$D55="",DATE(2027,8,0),Mitarbeiter!$D55),TODAY()))-(MAX(DATE(2027,7,1),Mitarbeiter!$C55))+1),MAX(0,NETWORKDAYS(MAX(DATE(2027,7,1),Mitarbeiter!$C55),MIN(DATE(2027,8,0),IF(Mitarbeiter!$D55="",DATE(2027,8,0),Mitarbeiter!$D55),TODAY()),Einstellungen!$F$13:$F$67)))*N(Mitarbeiter!$E55)/IF(Einstellungen!$C$11="7 Tage",7,5),N('Ist-Stunden'!X55)),MAX(IF(Einstellungen!$C$11="7 Tage",MAX(0,(MIN(DATE(2027,8,0),IF(Mitarbeiter!$D55="",DATE(2027,8,0),Mitarbeiter!$D55),TODAY()))-(MAX(DATE(2027,7,1),Mitarbeiter!$C55))+1),MAX(0,NETWORKDAYS(MAX(DATE(2027,7,1),Mitarbeiter!$C55),MIN(DATE(2027,8,0),IF(Mitarbeiter!$D55="",DATE(2027,8,0),Mitarbeiter!$D55),TODAY()),Einstellungen!$F$13:$F$67)))*N(Mitarbeiter!$E55)/IF(Einstellungen!$C$11="7 Tage",7,5),N('Ist-Stunden'!X55)+(N(Krankheitstage!AK55)+N(Krankheitstage!AW55))*N($C55))))</f>
        <v/>
      </c>
      <c r="BC55" s="76">
        <f>IF($B55="",0,IF(Einstellungen!$C$10="Ja",MAX(IF(Einstellungen!$C$11="7 Tage",MAX(0,(MIN(DATE(2027,9,0),IF(Mitarbeiter!$D55="",DATE(2027,9,0),Mitarbeiter!$D55),TODAY()))-(MAX(DATE(2027,8,1),Mitarbeiter!$C55))+1),MAX(0,NETWORKDAYS(MAX(DATE(2027,8,1),Mitarbeiter!$C55),MIN(DATE(2027,9,0),IF(Mitarbeiter!$D55="",DATE(2027,9,0),Mitarbeiter!$D55),TODAY()),Einstellungen!$F$13:$F$67)))*N(Mitarbeiter!$E55)/IF(Einstellungen!$C$11="7 Tage",7,5),N('Ist-Stunden'!Y55)),MAX(IF(Einstellungen!$C$11="7 Tage",MAX(0,(MIN(DATE(2027,9,0),IF(Mitarbeiter!$D55="",DATE(2027,9,0),Mitarbeiter!$D55),TODAY()))-(MAX(DATE(2027,8,1),Mitarbeiter!$C55))+1),MAX(0,NETWORKDAYS(MAX(DATE(2027,8,1),Mitarbeiter!$C55),MIN(DATE(2027,9,0),IF(Mitarbeiter!$D55="",DATE(2027,9,0),Mitarbeiter!$D55),TODAY()),Einstellungen!$F$13:$F$67)))*N(Mitarbeiter!$E55)/IF(Einstellungen!$C$11="7 Tage",7,5),N('Ist-Stunden'!Y55)+(N(Krankheitstage!AL55)+N(Krankheitstage!AX55))*N($C55))))</f>
        <v/>
      </c>
      <c r="BD55" s="76">
        <f>IF($B55="",0,IF(Einstellungen!$C$10="Ja",MAX(IF(Einstellungen!$C$11="7 Tage",MAX(0,(MIN(DATE(2027,10,0),IF(Mitarbeiter!$D55="",DATE(2027,10,0),Mitarbeiter!$D55),TODAY()))-(MAX(DATE(2027,9,1),Mitarbeiter!$C55))+1),MAX(0,NETWORKDAYS(MAX(DATE(2027,9,1),Mitarbeiter!$C55),MIN(DATE(2027,10,0),IF(Mitarbeiter!$D55="",DATE(2027,10,0),Mitarbeiter!$D55),TODAY()),Einstellungen!$F$13:$F$67)))*N(Mitarbeiter!$E55)/IF(Einstellungen!$C$11="7 Tage",7,5),N('Ist-Stunden'!Z55)),MAX(IF(Einstellungen!$C$11="7 Tage",MAX(0,(MIN(DATE(2027,10,0),IF(Mitarbeiter!$D55="",DATE(2027,10,0),Mitarbeiter!$D55),TODAY()))-(MAX(DATE(2027,9,1),Mitarbeiter!$C55))+1),MAX(0,NETWORKDAYS(MAX(DATE(2027,9,1),Mitarbeiter!$C55),MIN(DATE(2027,10,0),IF(Mitarbeiter!$D55="",DATE(2027,10,0),Mitarbeiter!$D55),TODAY()),Einstellungen!$F$13:$F$67)))*N(Mitarbeiter!$E55)/IF(Einstellungen!$C$11="7 Tage",7,5),N('Ist-Stunden'!Z55)+(N(Krankheitstage!AM55)+N(Krankheitstage!AY55))*N($C55))))</f>
        <v/>
      </c>
      <c r="BE55" s="76">
        <f>IF($B55="",0,IF(Einstellungen!$C$10="Ja",MAX(IF(Einstellungen!$C$11="7 Tage",MAX(0,(MIN(DATE(2027,11,0),IF(Mitarbeiter!$D55="",DATE(2027,11,0),Mitarbeiter!$D55),TODAY()))-(MAX(DATE(2027,10,1),Mitarbeiter!$C55))+1),MAX(0,NETWORKDAYS(MAX(DATE(2027,10,1),Mitarbeiter!$C55),MIN(DATE(2027,11,0),IF(Mitarbeiter!$D55="",DATE(2027,11,0),Mitarbeiter!$D55),TODAY()),Einstellungen!$F$13:$F$67)))*N(Mitarbeiter!$E55)/IF(Einstellungen!$C$11="7 Tage",7,5),N('Ist-Stunden'!AA55)),MAX(IF(Einstellungen!$C$11="7 Tage",MAX(0,(MIN(DATE(2027,11,0),IF(Mitarbeiter!$D55="",DATE(2027,11,0),Mitarbeiter!$D55),TODAY()))-(MAX(DATE(2027,10,1),Mitarbeiter!$C55))+1),MAX(0,NETWORKDAYS(MAX(DATE(2027,10,1),Mitarbeiter!$C55),MIN(DATE(2027,11,0),IF(Mitarbeiter!$D55="",DATE(2027,11,0),Mitarbeiter!$D55),TODAY()),Einstellungen!$F$13:$F$67)))*N(Mitarbeiter!$E55)/IF(Einstellungen!$C$11="7 Tage",7,5),N('Ist-Stunden'!AA55)+(N(Krankheitstage!AN55)+N(Krankheitstage!AZ55))*N($C55))))</f>
        <v/>
      </c>
      <c r="BF55" s="76">
        <f>IF($B55="",0,IF(Einstellungen!$C$10="Ja",MAX(IF(Einstellungen!$C$11="7 Tage",MAX(0,(MIN(DATE(2027,12,0),IF(Mitarbeiter!$D55="",DATE(2027,12,0),Mitarbeiter!$D55),TODAY()))-(MAX(DATE(2027,11,1),Mitarbeiter!$C55))+1),MAX(0,NETWORKDAYS(MAX(DATE(2027,11,1),Mitarbeiter!$C55),MIN(DATE(2027,12,0),IF(Mitarbeiter!$D55="",DATE(2027,12,0),Mitarbeiter!$D55),TODAY()),Einstellungen!$F$13:$F$67)))*N(Mitarbeiter!$E55)/IF(Einstellungen!$C$11="7 Tage",7,5),N('Ist-Stunden'!AB55)),MAX(IF(Einstellungen!$C$11="7 Tage",MAX(0,(MIN(DATE(2027,12,0),IF(Mitarbeiter!$D55="",DATE(2027,12,0),Mitarbeiter!$D55),TODAY()))-(MAX(DATE(2027,11,1),Mitarbeiter!$C55))+1),MAX(0,NETWORKDAYS(MAX(DATE(2027,11,1),Mitarbeiter!$C55),MIN(DATE(2027,12,0),IF(Mitarbeiter!$D55="",DATE(2027,12,0),Mitarbeiter!$D55),TODAY()),Einstellungen!$F$13:$F$67)))*N(Mitarbeiter!$E55)/IF(Einstellungen!$C$11="7 Tage",7,5),N('Ist-Stunden'!AB55)+(N(Krankheitstage!AO55)+N(Krankheitstage!BA55))*N($C55))))</f>
        <v/>
      </c>
      <c r="BG55" s="76">
        <f>IF($B55="",0,IF(Einstellungen!$C$10="Ja",MAX(IF(Einstellungen!$C$11="7 Tage",MAX(0,(MIN(DATE(2027,13,0),IF(Mitarbeiter!$D55="",DATE(2027,13,0),Mitarbeiter!$D55),TODAY()))-(MAX(DATE(2027,12,1),Mitarbeiter!$C55))+1),MAX(0,NETWORKDAYS(MAX(DATE(2027,12,1),Mitarbeiter!$C55),MIN(DATE(2027,13,0),IF(Mitarbeiter!$D55="",DATE(2027,13,0),Mitarbeiter!$D55),TODAY()),Einstellungen!$F$13:$F$67)))*N(Mitarbeiter!$E55)/IF(Einstellungen!$C$11="7 Tage",7,5),N('Ist-Stunden'!AC55)),MAX(IF(Einstellungen!$C$11="7 Tage",MAX(0,(MIN(DATE(2027,13,0),IF(Mitarbeiter!$D55="",DATE(2027,13,0),Mitarbeiter!$D55),TODAY()))-(MAX(DATE(2027,12,1),Mitarbeiter!$C55))+1),MAX(0,NETWORKDAYS(MAX(DATE(2027,12,1),Mitarbeiter!$C55),MIN(DATE(2027,13,0),IF(Mitarbeiter!$D55="",DATE(2027,13,0),Mitarbeiter!$D55),TODAY()),Einstellungen!$F$13:$F$67)))*N(Mitarbeiter!$E55)/IF(Einstellungen!$C$11="7 Tage",7,5),N('Ist-Stunden'!AC55)+(N(Krankheitstage!AP55)+N(Krankheitstage!BB55))*N($C55))))</f>
        <v/>
      </c>
      <c r="BH55" s="76">
        <f>IF($B55="",0,IF(Einstellungen!$C$10="Ja",MAX(IF(Einstellungen!$C$11="7 Tage",MAX(0,(MIN(DATE(2028,2,0),IF(Mitarbeiter!$D55="",DATE(2028,2,0),Mitarbeiter!$D55),TODAY()))-(MAX(DATE(2028,1,1),Mitarbeiter!$C55))+1),MAX(0,NETWORKDAYS(MAX(DATE(2028,1,1),Mitarbeiter!$C55),MIN(DATE(2028,2,0),IF(Mitarbeiter!$D55="",DATE(2028,2,0),Mitarbeiter!$D55),TODAY()),Einstellungen!$F$13:$F$67)))*N(Mitarbeiter!$E55)/IF(Einstellungen!$C$11="7 Tage",7,5),N('Ist-Stunden'!AD55)),MAX(IF(Einstellungen!$C$11="7 Tage",MAX(0,(MIN(DATE(2028,2,0),IF(Mitarbeiter!$D55="",DATE(2028,2,0),Mitarbeiter!$D55),TODAY()))-(MAX(DATE(2028,1,1),Mitarbeiter!$C55))+1),MAX(0,NETWORKDAYS(MAX(DATE(2028,1,1),Mitarbeiter!$C55),MIN(DATE(2028,2,0),IF(Mitarbeiter!$D55="",DATE(2028,2,0),Mitarbeiter!$D55),TODAY()),Einstellungen!$F$13:$F$67)))*N(Mitarbeiter!$E55)/IF(Einstellungen!$C$11="7 Tage",7,5),N('Ist-Stunden'!AD55)+(N(Krankheitstage!BC55)+N(Krankheitstage!BO55))*N($C55))))</f>
        <v/>
      </c>
      <c r="BI55" s="76">
        <f>IF($B55="",0,IF(Einstellungen!$C$10="Ja",MAX(IF(Einstellungen!$C$11="7 Tage",MAX(0,(MIN(DATE(2028,3,0),IF(Mitarbeiter!$D55="",DATE(2028,3,0),Mitarbeiter!$D55),TODAY()))-(MAX(DATE(2028,2,1),Mitarbeiter!$C55))+1),MAX(0,NETWORKDAYS(MAX(DATE(2028,2,1),Mitarbeiter!$C55),MIN(DATE(2028,3,0),IF(Mitarbeiter!$D55="",DATE(2028,3,0),Mitarbeiter!$D55),TODAY()),Einstellungen!$F$13:$F$67)))*N(Mitarbeiter!$E55)/IF(Einstellungen!$C$11="7 Tage",7,5),N('Ist-Stunden'!AE55)),MAX(IF(Einstellungen!$C$11="7 Tage",MAX(0,(MIN(DATE(2028,3,0),IF(Mitarbeiter!$D55="",DATE(2028,3,0),Mitarbeiter!$D55),TODAY()))-(MAX(DATE(2028,2,1),Mitarbeiter!$C55))+1),MAX(0,NETWORKDAYS(MAX(DATE(2028,2,1),Mitarbeiter!$C55),MIN(DATE(2028,3,0),IF(Mitarbeiter!$D55="",DATE(2028,3,0),Mitarbeiter!$D55),TODAY()),Einstellungen!$F$13:$F$67)))*N(Mitarbeiter!$E55)/IF(Einstellungen!$C$11="7 Tage",7,5),N('Ist-Stunden'!AE55)+(N(Krankheitstage!BD55)+N(Krankheitstage!BP55))*N($C55))))</f>
        <v/>
      </c>
      <c r="BJ55" s="76">
        <f>IF($B55="",0,IF(Einstellungen!$C$10="Ja",MAX(IF(Einstellungen!$C$11="7 Tage",MAX(0,(MIN(DATE(2028,4,0),IF(Mitarbeiter!$D55="",DATE(2028,4,0),Mitarbeiter!$D55),TODAY()))-(MAX(DATE(2028,3,1),Mitarbeiter!$C55))+1),MAX(0,NETWORKDAYS(MAX(DATE(2028,3,1),Mitarbeiter!$C55),MIN(DATE(2028,4,0),IF(Mitarbeiter!$D55="",DATE(2028,4,0),Mitarbeiter!$D55),TODAY()),Einstellungen!$F$13:$F$67)))*N(Mitarbeiter!$E55)/IF(Einstellungen!$C$11="7 Tage",7,5),N('Ist-Stunden'!AF55)),MAX(IF(Einstellungen!$C$11="7 Tage",MAX(0,(MIN(DATE(2028,4,0),IF(Mitarbeiter!$D55="",DATE(2028,4,0),Mitarbeiter!$D55),TODAY()))-(MAX(DATE(2028,3,1),Mitarbeiter!$C55))+1),MAX(0,NETWORKDAYS(MAX(DATE(2028,3,1),Mitarbeiter!$C55),MIN(DATE(2028,4,0),IF(Mitarbeiter!$D55="",DATE(2028,4,0),Mitarbeiter!$D55),TODAY()),Einstellungen!$F$13:$F$67)))*N(Mitarbeiter!$E55)/IF(Einstellungen!$C$11="7 Tage",7,5),N('Ist-Stunden'!AF55)+(N(Krankheitstage!BE55)+N(Krankheitstage!BQ55))*N($C55))))</f>
        <v/>
      </c>
      <c r="BK55" s="76">
        <f>IF($B55="",0,IF(Einstellungen!$C$10="Ja",MAX(IF(Einstellungen!$C$11="7 Tage",MAX(0,(MIN(DATE(2028,5,0),IF(Mitarbeiter!$D55="",DATE(2028,5,0),Mitarbeiter!$D55),TODAY()))-(MAX(DATE(2028,4,1),Mitarbeiter!$C55))+1),MAX(0,NETWORKDAYS(MAX(DATE(2028,4,1),Mitarbeiter!$C55),MIN(DATE(2028,5,0),IF(Mitarbeiter!$D55="",DATE(2028,5,0),Mitarbeiter!$D55),TODAY()),Einstellungen!$F$13:$F$67)))*N(Mitarbeiter!$E55)/IF(Einstellungen!$C$11="7 Tage",7,5),N('Ist-Stunden'!AG55)),MAX(IF(Einstellungen!$C$11="7 Tage",MAX(0,(MIN(DATE(2028,5,0),IF(Mitarbeiter!$D55="",DATE(2028,5,0),Mitarbeiter!$D55),TODAY()))-(MAX(DATE(2028,4,1),Mitarbeiter!$C55))+1),MAX(0,NETWORKDAYS(MAX(DATE(2028,4,1),Mitarbeiter!$C55),MIN(DATE(2028,5,0),IF(Mitarbeiter!$D55="",DATE(2028,5,0),Mitarbeiter!$D55),TODAY()),Einstellungen!$F$13:$F$67)))*N(Mitarbeiter!$E55)/IF(Einstellungen!$C$11="7 Tage",7,5),N('Ist-Stunden'!AG55)+(N(Krankheitstage!BF55)+N(Krankheitstage!BR55))*N($C55))))</f>
        <v/>
      </c>
      <c r="BL55" s="76">
        <f>IF($B55="",0,IF(Einstellungen!$C$10="Ja",MAX(IF(Einstellungen!$C$11="7 Tage",MAX(0,(MIN(DATE(2028,6,0),IF(Mitarbeiter!$D55="",DATE(2028,6,0),Mitarbeiter!$D55),TODAY()))-(MAX(DATE(2028,5,1),Mitarbeiter!$C55))+1),MAX(0,NETWORKDAYS(MAX(DATE(2028,5,1),Mitarbeiter!$C55),MIN(DATE(2028,6,0),IF(Mitarbeiter!$D55="",DATE(2028,6,0),Mitarbeiter!$D55),TODAY()),Einstellungen!$F$13:$F$67)))*N(Mitarbeiter!$E55)/IF(Einstellungen!$C$11="7 Tage",7,5),N('Ist-Stunden'!AH55)),MAX(IF(Einstellungen!$C$11="7 Tage",MAX(0,(MIN(DATE(2028,6,0),IF(Mitarbeiter!$D55="",DATE(2028,6,0),Mitarbeiter!$D55),TODAY()))-(MAX(DATE(2028,5,1),Mitarbeiter!$C55))+1),MAX(0,NETWORKDAYS(MAX(DATE(2028,5,1),Mitarbeiter!$C55),MIN(DATE(2028,6,0),IF(Mitarbeiter!$D55="",DATE(2028,6,0),Mitarbeiter!$D55),TODAY()),Einstellungen!$F$13:$F$67)))*N(Mitarbeiter!$E55)/IF(Einstellungen!$C$11="7 Tage",7,5),N('Ist-Stunden'!AH55)+(N(Krankheitstage!BG55)+N(Krankheitstage!BS55))*N($C55))))</f>
        <v/>
      </c>
      <c r="BM55" s="76">
        <f>IF($B55="",0,IF(Einstellungen!$C$10="Ja",MAX(IF(Einstellungen!$C$11="7 Tage",MAX(0,(MIN(DATE(2028,7,0),IF(Mitarbeiter!$D55="",DATE(2028,7,0),Mitarbeiter!$D55),TODAY()))-(MAX(DATE(2028,6,1),Mitarbeiter!$C55))+1),MAX(0,NETWORKDAYS(MAX(DATE(2028,6,1),Mitarbeiter!$C55),MIN(DATE(2028,7,0),IF(Mitarbeiter!$D55="",DATE(2028,7,0),Mitarbeiter!$D55),TODAY()),Einstellungen!$F$13:$F$67)))*N(Mitarbeiter!$E55)/IF(Einstellungen!$C$11="7 Tage",7,5),N('Ist-Stunden'!AI55)),MAX(IF(Einstellungen!$C$11="7 Tage",MAX(0,(MIN(DATE(2028,7,0),IF(Mitarbeiter!$D55="",DATE(2028,7,0),Mitarbeiter!$D55),TODAY()))-(MAX(DATE(2028,6,1),Mitarbeiter!$C55))+1),MAX(0,NETWORKDAYS(MAX(DATE(2028,6,1),Mitarbeiter!$C55),MIN(DATE(2028,7,0),IF(Mitarbeiter!$D55="",DATE(2028,7,0),Mitarbeiter!$D55),TODAY()),Einstellungen!$F$13:$F$67)))*N(Mitarbeiter!$E55)/IF(Einstellungen!$C$11="7 Tage",7,5),N('Ist-Stunden'!AI55)+(N(Krankheitstage!BH55)+N(Krankheitstage!BT55))*N($C55))))</f>
        <v/>
      </c>
      <c r="BN55" s="76">
        <f>IF($B55="",0,IF(Einstellungen!$C$10="Ja",MAX(IF(Einstellungen!$C$11="7 Tage",MAX(0,(MIN(DATE(2028,8,0),IF(Mitarbeiter!$D55="",DATE(2028,8,0),Mitarbeiter!$D55),TODAY()))-(MAX(DATE(2028,7,1),Mitarbeiter!$C55))+1),MAX(0,NETWORKDAYS(MAX(DATE(2028,7,1),Mitarbeiter!$C55),MIN(DATE(2028,8,0),IF(Mitarbeiter!$D55="",DATE(2028,8,0),Mitarbeiter!$D55),TODAY()),Einstellungen!$F$13:$F$67)))*N(Mitarbeiter!$E55)/IF(Einstellungen!$C$11="7 Tage",7,5),N('Ist-Stunden'!AJ55)),MAX(IF(Einstellungen!$C$11="7 Tage",MAX(0,(MIN(DATE(2028,8,0),IF(Mitarbeiter!$D55="",DATE(2028,8,0),Mitarbeiter!$D55),TODAY()))-(MAX(DATE(2028,7,1),Mitarbeiter!$C55))+1),MAX(0,NETWORKDAYS(MAX(DATE(2028,7,1),Mitarbeiter!$C55),MIN(DATE(2028,8,0),IF(Mitarbeiter!$D55="",DATE(2028,8,0),Mitarbeiter!$D55),TODAY()),Einstellungen!$F$13:$F$67)))*N(Mitarbeiter!$E55)/IF(Einstellungen!$C$11="7 Tage",7,5),N('Ist-Stunden'!AJ55)+(N(Krankheitstage!BI55)+N(Krankheitstage!BU55))*N($C55))))</f>
        <v/>
      </c>
      <c r="BO55" s="76">
        <f>IF($B55="",0,IF(Einstellungen!$C$10="Ja",MAX(IF(Einstellungen!$C$11="7 Tage",MAX(0,(MIN(DATE(2028,9,0),IF(Mitarbeiter!$D55="",DATE(2028,9,0),Mitarbeiter!$D55),TODAY()))-(MAX(DATE(2028,8,1),Mitarbeiter!$C55))+1),MAX(0,NETWORKDAYS(MAX(DATE(2028,8,1),Mitarbeiter!$C55),MIN(DATE(2028,9,0),IF(Mitarbeiter!$D55="",DATE(2028,9,0),Mitarbeiter!$D55),TODAY()),Einstellungen!$F$13:$F$67)))*N(Mitarbeiter!$E55)/IF(Einstellungen!$C$11="7 Tage",7,5),N('Ist-Stunden'!AK55)),MAX(IF(Einstellungen!$C$11="7 Tage",MAX(0,(MIN(DATE(2028,9,0),IF(Mitarbeiter!$D55="",DATE(2028,9,0),Mitarbeiter!$D55),TODAY()))-(MAX(DATE(2028,8,1),Mitarbeiter!$C55))+1),MAX(0,NETWORKDAYS(MAX(DATE(2028,8,1),Mitarbeiter!$C55),MIN(DATE(2028,9,0),IF(Mitarbeiter!$D55="",DATE(2028,9,0),Mitarbeiter!$D55),TODAY()),Einstellungen!$F$13:$F$67)))*N(Mitarbeiter!$E55)/IF(Einstellungen!$C$11="7 Tage",7,5),N('Ist-Stunden'!AK55)+(N(Krankheitstage!BJ55)+N(Krankheitstage!BV55))*N($C55))))</f>
        <v/>
      </c>
      <c r="BP55" s="76">
        <f>IF($B55="",0,IF(Einstellungen!$C$10="Ja",MAX(IF(Einstellungen!$C$11="7 Tage",MAX(0,(MIN(DATE(2028,10,0),IF(Mitarbeiter!$D55="",DATE(2028,10,0),Mitarbeiter!$D55),TODAY()))-(MAX(DATE(2028,9,1),Mitarbeiter!$C55))+1),MAX(0,NETWORKDAYS(MAX(DATE(2028,9,1),Mitarbeiter!$C55),MIN(DATE(2028,10,0),IF(Mitarbeiter!$D55="",DATE(2028,10,0),Mitarbeiter!$D55),TODAY()),Einstellungen!$F$13:$F$67)))*N(Mitarbeiter!$E55)/IF(Einstellungen!$C$11="7 Tage",7,5),N('Ist-Stunden'!AL55)),MAX(IF(Einstellungen!$C$11="7 Tage",MAX(0,(MIN(DATE(2028,10,0),IF(Mitarbeiter!$D55="",DATE(2028,10,0),Mitarbeiter!$D55),TODAY()))-(MAX(DATE(2028,9,1),Mitarbeiter!$C55))+1),MAX(0,NETWORKDAYS(MAX(DATE(2028,9,1),Mitarbeiter!$C55),MIN(DATE(2028,10,0),IF(Mitarbeiter!$D55="",DATE(2028,10,0),Mitarbeiter!$D55),TODAY()),Einstellungen!$F$13:$F$67)))*N(Mitarbeiter!$E55)/IF(Einstellungen!$C$11="7 Tage",7,5),N('Ist-Stunden'!AL55)+(N(Krankheitstage!BK55)+N(Krankheitstage!BW55))*N($C55))))</f>
        <v/>
      </c>
      <c r="BQ55" s="76">
        <f>IF($B55="",0,IF(Einstellungen!$C$10="Ja",MAX(IF(Einstellungen!$C$11="7 Tage",MAX(0,(MIN(DATE(2028,11,0),IF(Mitarbeiter!$D55="",DATE(2028,11,0),Mitarbeiter!$D55),TODAY()))-(MAX(DATE(2028,10,1),Mitarbeiter!$C55))+1),MAX(0,NETWORKDAYS(MAX(DATE(2028,10,1),Mitarbeiter!$C55),MIN(DATE(2028,11,0),IF(Mitarbeiter!$D55="",DATE(2028,11,0),Mitarbeiter!$D55),TODAY()),Einstellungen!$F$13:$F$67)))*N(Mitarbeiter!$E55)/IF(Einstellungen!$C$11="7 Tage",7,5),N('Ist-Stunden'!AM55)),MAX(IF(Einstellungen!$C$11="7 Tage",MAX(0,(MIN(DATE(2028,11,0),IF(Mitarbeiter!$D55="",DATE(2028,11,0),Mitarbeiter!$D55),TODAY()))-(MAX(DATE(2028,10,1),Mitarbeiter!$C55))+1),MAX(0,NETWORKDAYS(MAX(DATE(2028,10,1),Mitarbeiter!$C55),MIN(DATE(2028,11,0),IF(Mitarbeiter!$D55="",DATE(2028,11,0),Mitarbeiter!$D55),TODAY()),Einstellungen!$F$13:$F$67)))*N(Mitarbeiter!$E55)/IF(Einstellungen!$C$11="7 Tage",7,5),N('Ist-Stunden'!AM55)+(N(Krankheitstage!BL55)+N(Krankheitstage!BX55))*N($C55))))</f>
        <v/>
      </c>
      <c r="BR55" s="76">
        <f>IF($B55="",0,IF(Einstellungen!$C$10="Ja",MAX(IF(Einstellungen!$C$11="7 Tage",MAX(0,(MIN(DATE(2028,12,0),IF(Mitarbeiter!$D55="",DATE(2028,12,0),Mitarbeiter!$D55),TODAY()))-(MAX(DATE(2028,11,1),Mitarbeiter!$C55))+1),MAX(0,NETWORKDAYS(MAX(DATE(2028,11,1),Mitarbeiter!$C55),MIN(DATE(2028,12,0),IF(Mitarbeiter!$D55="",DATE(2028,12,0),Mitarbeiter!$D55),TODAY()),Einstellungen!$F$13:$F$67)))*N(Mitarbeiter!$E55)/IF(Einstellungen!$C$11="7 Tage",7,5),N('Ist-Stunden'!AN55)),MAX(IF(Einstellungen!$C$11="7 Tage",MAX(0,(MIN(DATE(2028,12,0),IF(Mitarbeiter!$D55="",DATE(2028,12,0),Mitarbeiter!$D55),TODAY()))-(MAX(DATE(2028,11,1),Mitarbeiter!$C55))+1),MAX(0,NETWORKDAYS(MAX(DATE(2028,11,1),Mitarbeiter!$C55),MIN(DATE(2028,12,0),IF(Mitarbeiter!$D55="",DATE(2028,12,0),Mitarbeiter!$D55),TODAY()),Einstellungen!$F$13:$F$67)))*N(Mitarbeiter!$E55)/IF(Einstellungen!$C$11="7 Tage",7,5),N('Ist-Stunden'!AN55)+(N(Krankheitstage!BM55)+N(Krankheitstage!BY55))*N($C55))))</f>
        <v/>
      </c>
      <c r="BS55" s="76">
        <f>IF($B55="",0,IF(Einstellungen!$C$10="Ja",MAX(IF(Einstellungen!$C$11="7 Tage",MAX(0,(MIN(DATE(2028,13,0),IF(Mitarbeiter!$D55="",DATE(2028,13,0),Mitarbeiter!$D55),TODAY()))-(MAX(DATE(2028,12,1),Mitarbeiter!$C55))+1),MAX(0,NETWORKDAYS(MAX(DATE(2028,12,1),Mitarbeiter!$C55),MIN(DATE(2028,13,0),IF(Mitarbeiter!$D55="",DATE(2028,13,0),Mitarbeiter!$D55),TODAY()),Einstellungen!$F$13:$F$67)))*N(Mitarbeiter!$E55)/IF(Einstellungen!$C$11="7 Tage",7,5),N('Ist-Stunden'!AO55)),MAX(IF(Einstellungen!$C$11="7 Tage",MAX(0,(MIN(DATE(2028,13,0),IF(Mitarbeiter!$D55="",DATE(2028,13,0),Mitarbeiter!$D55),TODAY()))-(MAX(DATE(2028,12,1),Mitarbeiter!$C55))+1),MAX(0,NETWORKDAYS(MAX(DATE(2028,12,1),Mitarbeiter!$C55),MIN(DATE(2028,13,0),IF(Mitarbeiter!$D55="",DATE(2028,13,0),Mitarbeiter!$D55),TODAY()),Einstellungen!$F$13:$F$67)))*N(Mitarbeiter!$E55)/IF(Einstellungen!$C$11="7 Tage",7,5),N('Ist-Stunden'!AO55)+(N(Krankheitstage!BN55)+N(Krankheitstage!BZ55))*N($C55))))</f>
        <v/>
      </c>
      <c r="BT55" s="76">
        <f>IF($B55="",0,IF(Einstellungen!$C$10="Ja",MAX(IF(Einstellungen!$C$11="7 Tage",MAX(0,(MIN(DATE(2029,2,0),IF(Mitarbeiter!$D55="",DATE(2029,2,0),Mitarbeiter!$D55),TODAY()))-(MAX(DATE(2029,1,1),Mitarbeiter!$C55))+1),MAX(0,NETWORKDAYS(MAX(DATE(2029,1,1),Mitarbeiter!$C55),MIN(DATE(2029,2,0),IF(Mitarbeiter!$D55="",DATE(2029,2,0),Mitarbeiter!$D55),TODAY()),Einstellungen!$F$13:$F$67)))*N(Mitarbeiter!$E55)/IF(Einstellungen!$C$11="7 Tage",7,5),N('Ist-Stunden'!AP55)),MAX(IF(Einstellungen!$C$11="7 Tage",MAX(0,(MIN(DATE(2029,2,0),IF(Mitarbeiter!$D55="",DATE(2029,2,0),Mitarbeiter!$D55),TODAY()))-(MAX(DATE(2029,1,1),Mitarbeiter!$C55))+1),MAX(0,NETWORKDAYS(MAX(DATE(2029,1,1),Mitarbeiter!$C55),MIN(DATE(2029,2,0),IF(Mitarbeiter!$D55="",DATE(2029,2,0),Mitarbeiter!$D55),TODAY()),Einstellungen!$F$13:$F$67)))*N(Mitarbeiter!$E55)/IF(Einstellungen!$C$11="7 Tage",7,5),N('Ist-Stunden'!AP55)+(N(Krankheitstage!CA55)+N(Krankheitstage!CM55))*N($C55))))</f>
        <v/>
      </c>
      <c r="BU55" s="76">
        <f>IF($B55="",0,IF(Einstellungen!$C$10="Ja",MAX(IF(Einstellungen!$C$11="7 Tage",MAX(0,(MIN(DATE(2029,3,0),IF(Mitarbeiter!$D55="",DATE(2029,3,0),Mitarbeiter!$D55),TODAY()))-(MAX(DATE(2029,2,1),Mitarbeiter!$C55))+1),MAX(0,NETWORKDAYS(MAX(DATE(2029,2,1),Mitarbeiter!$C55),MIN(DATE(2029,3,0),IF(Mitarbeiter!$D55="",DATE(2029,3,0),Mitarbeiter!$D55),TODAY()),Einstellungen!$F$13:$F$67)))*N(Mitarbeiter!$E55)/IF(Einstellungen!$C$11="7 Tage",7,5),N('Ist-Stunden'!AQ55)),MAX(IF(Einstellungen!$C$11="7 Tage",MAX(0,(MIN(DATE(2029,3,0),IF(Mitarbeiter!$D55="",DATE(2029,3,0),Mitarbeiter!$D55),TODAY()))-(MAX(DATE(2029,2,1),Mitarbeiter!$C55))+1),MAX(0,NETWORKDAYS(MAX(DATE(2029,2,1),Mitarbeiter!$C55),MIN(DATE(2029,3,0),IF(Mitarbeiter!$D55="",DATE(2029,3,0),Mitarbeiter!$D55),TODAY()),Einstellungen!$F$13:$F$67)))*N(Mitarbeiter!$E55)/IF(Einstellungen!$C$11="7 Tage",7,5),N('Ist-Stunden'!AQ55)+(N(Krankheitstage!CB55)+N(Krankheitstage!CN55))*N($C55))))</f>
        <v/>
      </c>
      <c r="BV55" s="76">
        <f>IF($B55="",0,IF(Einstellungen!$C$10="Ja",MAX(IF(Einstellungen!$C$11="7 Tage",MAX(0,(MIN(DATE(2029,4,0),IF(Mitarbeiter!$D55="",DATE(2029,4,0),Mitarbeiter!$D55),TODAY()))-(MAX(DATE(2029,3,1),Mitarbeiter!$C55))+1),MAX(0,NETWORKDAYS(MAX(DATE(2029,3,1),Mitarbeiter!$C55),MIN(DATE(2029,4,0),IF(Mitarbeiter!$D55="",DATE(2029,4,0),Mitarbeiter!$D55),TODAY()),Einstellungen!$F$13:$F$67)))*N(Mitarbeiter!$E55)/IF(Einstellungen!$C$11="7 Tage",7,5),N('Ist-Stunden'!AR55)),MAX(IF(Einstellungen!$C$11="7 Tage",MAX(0,(MIN(DATE(2029,4,0),IF(Mitarbeiter!$D55="",DATE(2029,4,0),Mitarbeiter!$D55),TODAY()))-(MAX(DATE(2029,3,1),Mitarbeiter!$C55))+1),MAX(0,NETWORKDAYS(MAX(DATE(2029,3,1),Mitarbeiter!$C55),MIN(DATE(2029,4,0),IF(Mitarbeiter!$D55="",DATE(2029,4,0),Mitarbeiter!$D55),TODAY()),Einstellungen!$F$13:$F$67)))*N(Mitarbeiter!$E55)/IF(Einstellungen!$C$11="7 Tage",7,5),N('Ist-Stunden'!AR55)+(N(Krankheitstage!CC55)+N(Krankheitstage!CO55))*N($C55))))</f>
        <v/>
      </c>
      <c r="BW55" s="76">
        <f>IF($B55="",0,IF(Einstellungen!$C$10="Ja",MAX(IF(Einstellungen!$C$11="7 Tage",MAX(0,(MIN(DATE(2029,5,0),IF(Mitarbeiter!$D55="",DATE(2029,5,0),Mitarbeiter!$D55),TODAY()))-(MAX(DATE(2029,4,1),Mitarbeiter!$C55))+1),MAX(0,NETWORKDAYS(MAX(DATE(2029,4,1),Mitarbeiter!$C55),MIN(DATE(2029,5,0),IF(Mitarbeiter!$D55="",DATE(2029,5,0),Mitarbeiter!$D55),TODAY()),Einstellungen!$F$13:$F$67)))*N(Mitarbeiter!$E55)/IF(Einstellungen!$C$11="7 Tage",7,5),N('Ist-Stunden'!AS55)),MAX(IF(Einstellungen!$C$11="7 Tage",MAX(0,(MIN(DATE(2029,5,0),IF(Mitarbeiter!$D55="",DATE(2029,5,0),Mitarbeiter!$D55),TODAY()))-(MAX(DATE(2029,4,1),Mitarbeiter!$C55))+1),MAX(0,NETWORKDAYS(MAX(DATE(2029,4,1),Mitarbeiter!$C55),MIN(DATE(2029,5,0),IF(Mitarbeiter!$D55="",DATE(2029,5,0),Mitarbeiter!$D55),TODAY()),Einstellungen!$F$13:$F$67)))*N(Mitarbeiter!$E55)/IF(Einstellungen!$C$11="7 Tage",7,5),N('Ist-Stunden'!AS55)+(N(Krankheitstage!CD55)+N(Krankheitstage!CP55))*N($C55))))</f>
        <v/>
      </c>
      <c r="BX55" s="76">
        <f>IF($B55="",0,IF(Einstellungen!$C$10="Ja",MAX(IF(Einstellungen!$C$11="7 Tage",MAX(0,(MIN(DATE(2029,6,0),IF(Mitarbeiter!$D55="",DATE(2029,6,0),Mitarbeiter!$D55),TODAY()))-(MAX(DATE(2029,5,1),Mitarbeiter!$C55))+1),MAX(0,NETWORKDAYS(MAX(DATE(2029,5,1),Mitarbeiter!$C55),MIN(DATE(2029,6,0),IF(Mitarbeiter!$D55="",DATE(2029,6,0),Mitarbeiter!$D55),TODAY()),Einstellungen!$F$13:$F$67)))*N(Mitarbeiter!$E55)/IF(Einstellungen!$C$11="7 Tage",7,5),N('Ist-Stunden'!AT55)),MAX(IF(Einstellungen!$C$11="7 Tage",MAX(0,(MIN(DATE(2029,6,0),IF(Mitarbeiter!$D55="",DATE(2029,6,0),Mitarbeiter!$D55),TODAY()))-(MAX(DATE(2029,5,1),Mitarbeiter!$C55))+1),MAX(0,NETWORKDAYS(MAX(DATE(2029,5,1),Mitarbeiter!$C55),MIN(DATE(2029,6,0),IF(Mitarbeiter!$D55="",DATE(2029,6,0),Mitarbeiter!$D55),TODAY()),Einstellungen!$F$13:$F$67)))*N(Mitarbeiter!$E55)/IF(Einstellungen!$C$11="7 Tage",7,5),N('Ist-Stunden'!AT55)+(N(Krankheitstage!CE55)+N(Krankheitstage!CQ55))*N($C55))))</f>
        <v/>
      </c>
      <c r="BY55" s="76">
        <f>IF($B55="",0,IF(Einstellungen!$C$10="Ja",MAX(IF(Einstellungen!$C$11="7 Tage",MAX(0,(MIN(DATE(2029,7,0),IF(Mitarbeiter!$D55="",DATE(2029,7,0),Mitarbeiter!$D55),TODAY()))-(MAX(DATE(2029,6,1),Mitarbeiter!$C55))+1),MAX(0,NETWORKDAYS(MAX(DATE(2029,6,1),Mitarbeiter!$C55),MIN(DATE(2029,7,0),IF(Mitarbeiter!$D55="",DATE(2029,7,0),Mitarbeiter!$D55),TODAY()),Einstellungen!$F$13:$F$67)))*N(Mitarbeiter!$E55)/IF(Einstellungen!$C$11="7 Tage",7,5),N('Ist-Stunden'!AU55)),MAX(IF(Einstellungen!$C$11="7 Tage",MAX(0,(MIN(DATE(2029,7,0),IF(Mitarbeiter!$D55="",DATE(2029,7,0),Mitarbeiter!$D55),TODAY()))-(MAX(DATE(2029,6,1),Mitarbeiter!$C55))+1),MAX(0,NETWORKDAYS(MAX(DATE(2029,6,1),Mitarbeiter!$C55),MIN(DATE(2029,7,0),IF(Mitarbeiter!$D55="",DATE(2029,7,0),Mitarbeiter!$D55),TODAY()),Einstellungen!$F$13:$F$67)))*N(Mitarbeiter!$E55)/IF(Einstellungen!$C$11="7 Tage",7,5),N('Ist-Stunden'!AU55)+(N(Krankheitstage!CF55)+N(Krankheitstage!CR55))*N($C55))))</f>
        <v/>
      </c>
      <c r="BZ55" s="76">
        <f>IF($B55="",0,IF(Einstellungen!$C$10="Ja",MAX(IF(Einstellungen!$C$11="7 Tage",MAX(0,(MIN(DATE(2029,8,0),IF(Mitarbeiter!$D55="",DATE(2029,8,0),Mitarbeiter!$D55),TODAY()))-(MAX(DATE(2029,7,1),Mitarbeiter!$C55))+1),MAX(0,NETWORKDAYS(MAX(DATE(2029,7,1),Mitarbeiter!$C55),MIN(DATE(2029,8,0),IF(Mitarbeiter!$D55="",DATE(2029,8,0),Mitarbeiter!$D55),TODAY()),Einstellungen!$F$13:$F$67)))*N(Mitarbeiter!$E55)/IF(Einstellungen!$C$11="7 Tage",7,5),N('Ist-Stunden'!AV55)),MAX(IF(Einstellungen!$C$11="7 Tage",MAX(0,(MIN(DATE(2029,8,0),IF(Mitarbeiter!$D55="",DATE(2029,8,0),Mitarbeiter!$D55),TODAY()))-(MAX(DATE(2029,7,1),Mitarbeiter!$C55))+1),MAX(0,NETWORKDAYS(MAX(DATE(2029,7,1),Mitarbeiter!$C55),MIN(DATE(2029,8,0),IF(Mitarbeiter!$D55="",DATE(2029,8,0),Mitarbeiter!$D55),TODAY()),Einstellungen!$F$13:$F$67)))*N(Mitarbeiter!$E55)/IF(Einstellungen!$C$11="7 Tage",7,5),N('Ist-Stunden'!AV55)+(N(Krankheitstage!CG55)+N(Krankheitstage!CS55))*N($C55))))</f>
        <v/>
      </c>
      <c r="CA55" s="76">
        <f>IF($B55="",0,IF(Einstellungen!$C$10="Ja",MAX(IF(Einstellungen!$C$11="7 Tage",MAX(0,(MIN(DATE(2029,9,0),IF(Mitarbeiter!$D55="",DATE(2029,9,0),Mitarbeiter!$D55),TODAY()))-(MAX(DATE(2029,8,1),Mitarbeiter!$C55))+1),MAX(0,NETWORKDAYS(MAX(DATE(2029,8,1),Mitarbeiter!$C55),MIN(DATE(2029,9,0),IF(Mitarbeiter!$D55="",DATE(2029,9,0),Mitarbeiter!$D55),TODAY()),Einstellungen!$F$13:$F$67)))*N(Mitarbeiter!$E55)/IF(Einstellungen!$C$11="7 Tage",7,5),N('Ist-Stunden'!AW55)),MAX(IF(Einstellungen!$C$11="7 Tage",MAX(0,(MIN(DATE(2029,9,0),IF(Mitarbeiter!$D55="",DATE(2029,9,0),Mitarbeiter!$D55),TODAY()))-(MAX(DATE(2029,8,1),Mitarbeiter!$C55))+1),MAX(0,NETWORKDAYS(MAX(DATE(2029,8,1),Mitarbeiter!$C55),MIN(DATE(2029,9,0),IF(Mitarbeiter!$D55="",DATE(2029,9,0),Mitarbeiter!$D55),TODAY()),Einstellungen!$F$13:$F$67)))*N(Mitarbeiter!$E55)/IF(Einstellungen!$C$11="7 Tage",7,5),N('Ist-Stunden'!AW55)+(N(Krankheitstage!CH55)+N(Krankheitstage!CT55))*N($C55))))</f>
        <v/>
      </c>
      <c r="CB55" s="76">
        <f>IF($B55="",0,IF(Einstellungen!$C$10="Ja",MAX(IF(Einstellungen!$C$11="7 Tage",MAX(0,(MIN(DATE(2029,10,0),IF(Mitarbeiter!$D55="",DATE(2029,10,0),Mitarbeiter!$D55),TODAY()))-(MAX(DATE(2029,9,1),Mitarbeiter!$C55))+1),MAX(0,NETWORKDAYS(MAX(DATE(2029,9,1),Mitarbeiter!$C55),MIN(DATE(2029,10,0),IF(Mitarbeiter!$D55="",DATE(2029,10,0),Mitarbeiter!$D55),TODAY()),Einstellungen!$F$13:$F$67)))*N(Mitarbeiter!$E55)/IF(Einstellungen!$C$11="7 Tage",7,5),N('Ist-Stunden'!AX55)),MAX(IF(Einstellungen!$C$11="7 Tage",MAX(0,(MIN(DATE(2029,10,0),IF(Mitarbeiter!$D55="",DATE(2029,10,0),Mitarbeiter!$D55),TODAY()))-(MAX(DATE(2029,9,1),Mitarbeiter!$C55))+1),MAX(0,NETWORKDAYS(MAX(DATE(2029,9,1),Mitarbeiter!$C55),MIN(DATE(2029,10,0),IF(Mitarbeiter!$D55="",DATE(2029,10,0),Mitarbeiter!$D55),TODAY()),Einstellungen!$F$13:$F$67)))*N(Mitarbeiter!$E55)/IF(Einstellungen!$C$11="7 Tage",7,5),N('Ist-Stunden'!AX55)+(N(Krankheitstage!CI55)+N(Krankheitstage!CU55))*N($C55))))</f>
        <v/>
      </c>
      <c r="CC55" s="76">
        <f>IF($B55="",0,IF(Einstellungen!$C$10="Ja",MAX(IF(Einstellungen!$C$11="7 Tage",MAX(0,(MIN(DATE(2029,11,0),IF(Mitarbeiter!$D55="",DATE(2029,11,0),Mitarbeiter!$D55),TODAY()))-(MAX(DATE(2029,10,1),Mitarbeiter!$C55))+1),MAX(0,NETWORKDAYS(MAX(DATE(2029,10,1),Mitarbeiter!$C55),MIN(DATE(2029,11,0),IF(Mitarbeiter!$D55="",DATE(2029,11,0),Mitarbeiter!$D55),TODAY()),Einstellungen!$F$13:$F$67)))*N(Mitarbeiter!$E55)/IF(Einstellungen!$C$11="7 Tage",7,5),N('Ist-Stunden'!AY55)),MAX(IF(Einstellungen!$C$11="7 Tage",MAX(0,(MIN(DATE(2029,11,0),IF(Mitarbeiter!$D55="",DATE(2029,11,0),Mitarbeiter!$D55),TODAY()))-(MAX(DATE(2029,10,1),Mitarbeiter!$C55))+1),MAX(0,NETWORKDAYS(MAX(DATE(2029,10,1),Mitarbeiter!$C55),MIN(DATE(2029,11,0),IF(Mitarbeiter!$D55="",DATE(2029,11,0),Mitarbeiter!$D55),TODAY()),Einstellungen!$F$13:$F$67)))*N(Mitarbeiter!$E55)/IF(Einstellungen!$C$11="7 Tage",7,5),N('Ist-Stunden'!AY55)+(N(Krankheitstage!CJ55)+N(Krankheitstage!CV55))*N($C55))))</f>
        <v/>
      </c>
      <c r="CD55" s="76">
        <f>IF($B55="",0,IF(Einstellungen!$C$10="Ja",MAX(IF(Einstellungen!$C$11="7 Tage",MAX(0,(MIN(DATE(2029,12,0),IF(Mitarbeiter!$D55="",DATE(2029,12,0),Mitarbeiter!$D55),TODAY()))-(MAX(DATE(2029,11,1),Mitarbeiter!$C55))+1),MAX(0,NETWORKDAYS(MAX(DATE(2029,11,1),Mitarbeiter!$C55),MIN(DATE(2029,12,0),IF(Mitarbeiter!$D55="",DATE(2029,12,0),Mitarbeiter!$D55),TODAY()),Einstellungen!$F$13:$F$67)))*N(Mitarbeiter!$E55)/IF(Einstellungen!$C$11="7 Tage",7,5),N('Ist-Stunden'!AZ55)),MAX(IF(Einstellungen!$C$11="7 Tage",MAX(0,(MIN(DATE(2029,12,0),IF(Mitarbeiter!$D55="",DATE(2029,12,0),Mitarbeiter!$D55),TODAY()))-(MAX(DATE(2029,11,1),Mitarbeiter!$C55))+1),MAX(0,NETWORKDAYS(MAX(DATE(2029,11,1),Mitarbeiter!$C55),MIN(DATE(2029,12,0),IF(Mitarbeiter!$D55="",DATE(2029,12,0),Mitarbeiter!$D55),TODAY()),Einstellungen!$F$13:$F$67)))*N(Mitarbeiter!$E55)/IF(Einstellungen!$C$11="7 Tage",7,5),N('Ist-Stunden'!AZ55)+(N(Krankheitstage!CK55)+N(Krankheitstage!CW55))*N($C55))))</f>
        <v/>
      </c>
      <c r="CE55" s="76">
        <f>IF($B55="",0,IF(Einstellungen!$C$10="Ja",MAX(IF(Einstellungen!$C$11="7 Tage",MAX(0,(MIN(DATE(2029,13,0),IF(Mitarbeiter!$D55="",DATE(2029,13,0),Mitarbeiter!$D55),TODAY()))-(MAX(DATE(2029,12,1),Mitarbeiter!$C55))+1),MAX(0,NETWORKDAYS(MAX(DATE(2029,12,1),Mitarbeiter!$C55),MIN(DATE(2029,13,0),IF(Mitarbeiter!$D55="",DATE(2029,13,0),Mitarbeiter!$D55),TODAY()),Einstellungen!$F$13:$F$67)))*N(Mitarbeiter!$E55)/IF(Einstellungen!$C$11="7 Tage",7,5),N('Ist-Stunden'!BA55)),MAX(IF(Einstellungen!$C$11="7 Tage",MAX(0,(MIN(DATE(2029,13,0),IF(Mitarbeiter!$D55="",DATE(2029,13,0),Mitarbeiter!$D55),TODAY()))-(MAX(DATE(2029,12,1),Mitarbeiter!$C55))+1),MAX(0,NETWORKDAYS(MAX(DATE(2029,12,1),Mitarbeiter!$C55),MIN(DATE(2029,13,0),IF(Mitarbeiter!$D55="",DATE(2029,13,0),Mitarbeiter!$D55),TODAY()),Einstellungen!$F$13:$F$67)))*N(Mitarbeiter!$E55)/IF(Einstellungen!$C$11="7 Tage",7,5),N('Ist-Stunden'!BA55)+(N(Krankheitstage!CL55)+N(Krankheitstage!CX55))*N($C55))))</f>
        <v/>
      </c>
      <c r="CF55" s="76">
        <f>IF($B55="",0,IF(Einstellungen!$C$10="Ja",MAX(IF(Einstellungen!$C$11="7 Tage",MAX(0,(MIN(DATE(2030,2,0),IF(Mitarbeiter!$D55="",DATE(2030,2,0),Mitarbeiter!$D55),TODAY()))-(MAX(DATE(2030,1,1),Mitarbeiter!$C55))+1),MAX(0,NETWORKDAYS(MAX(DATE(2030,1,1),Mitarbeiter!$C55),MIN(DATE(2030,2,0),IF(Mitarbeiter!$D55="",DATE(2030,2,0),Mitarbeiter!$D55),TODAY()),Einstellungen!$F$13:$F$67)))*N(Mitarbeiter!$E55)/IF(Einstellungen!$C$11="7 Tage",7,5),N('Ist-Stunden'!BB55)),MAX(IF(Einstellungen!$C$11="7 Tage",MAX(0,(MIN(DATE(2030,2,0),IF(Mitarbeiter!$D55="",DATE(2030,2,0),Mitarbeiter!$D55),TODAY()))-(MAX(DATE(2030,1,1),Mitarbeiter!$C55))+1),MAX(0,NETWORKDAYS(MAX(DATE(2030,1,1),Mitarbeiter!$C55),MIN(DATE(2030,2,0),IF(Mitarbeiter!$D55="",DATE(2030,2,0),Mitarbeiter!$D55),TODAY()),Einstellungen!$F$13:$F$67)))*N(Mitarbeiter!$E55)/IF(Einstellungen!$C$11="7 Tage",7,5),N('Ist-Stunden'!BB55)+(N(Krankheitstage!CY55)+N(Krankheitstage!DK55))*N($C55))))</f>
        <v/>
      </c>
      <c r="CG55" s="76">
        <f>IF($B55="",0,IF(Einstellungen!$C$10="Ja",MAX(IF(Einstellungen!$C$11="7 Tage",MAX(0,(MIN(DATE(2030,3,0),IF(Mitarbeiter!$D55="",DATE(2030,3,0),Mitarbeiter!$D55),TODAY()))-(MAX(DATE(2030,2,1),Mitarbeiter!$C55))+1),MAX(0,NETWORKDAYS(MAX(DATE(2030,2,1),Mitarbeiter!$C55),MIN(DATE(2030,3,0),IF(Mitarbeiter!$D55="",DATE(2030,3,0),Mitarbeiter!$D55),TODAY()),Einstellungen!$F$13:$F$67)))*N(Mitarbeiter!$E55)/IF(Einstellungen!$C$11="7 Tage",7,5),N('Ist-Stunden'!BC55)),MAX(IF(Einstellungen!$C$11="7 Tage",MAX(0,(MIN(DATE(2030,3,0),IF(Mitarbeiter!$D55="",DATE(2030,3,0),Mitarbeiter!$D55),TODAY()))-(MAX(DATE(2030,2,1),Mitarbeiter!$C55))+1),MAX(0,NETWORKDAYS(MAX(DATE(2030,2,1),Mitarbeiter!$C55),MIN(DATE(2030,3,0),IF(Mitarbeiter!$D55="",DATE(2030,3,0),Mitarbeiter!$D55),TODAY()),Einstellungen!$F$13:$F$67)))*N(Mitarbeiter!$E55)/IF(Einstellungen!$C$11="7 Tage",7,5),N('Ist-Stunden'!BC55)+(N(Krankheitstage!CZ55)+N(Krankheitstage!DL55))*N($C55))))</f>
        <v/>
      </c>
      <c r="CH55" s="76">
        <f>IF($B55="",0,IF(Einstellungen!$C$10="Ja",MAX(IF(Einstellungen!$C$11="7 Tage",MAX(0,(MIN(DATE(2030,4,0),IF(Mitarbeiter!$D55="",DATE(2030,4,0),Mitarbeiter!$D55),TODAY()))-(MAX(DATE(2030,3,1),Mitarbeiter!$C55))+1),MAX(0,NETWORKDAYS(MAX(DATE(2030,3,1),Mitarbeiter!$C55),MIN(DATE(2030,4,0),IF(Mitarbeiter!$D55="",DATE(2030,4,0),Mitarbeiter!$D55),TODAY()),Einstellungen!$F$13:$F$67)))*N(Mitarbeiter!$E55)/IF(Einstellungen!$C$11="7 Tage",7,5),N('Ist-Stunden'!BD55)),MAX(IF(Einstellungen!$C$11="7 Tage",MAX(0,(MIN(DATE(2030,4,0),IF(Mitarbeiter!$D55="",DATE(2030,4,0),Mitarbeiter!$D55),TODAY()))-(MAX(DATE(2030,3,1),Mitarbeiter!$C55))+1),MAX(0,NETWORKDAYS(MAX(DATE(2030,3,1),Mitarbeiter!$C55),MIN(DATE(2030,4,0),IF(Mitarbeiter!$D55="",DATE(2030,4,0),Mitarbeiter!$D55),TODAY()),Einstellungen!$F$13:$F$67)))*N(Mitarbeiter!$E55)/IF(Einstellungen!$C$11="7 Tage",7,5),N('Ist-Stunden'!BD55)+(N(Krankheitstage!DA55)+N(Krankheitstage!DM55))*N($C55))))</f>
        <v/>
      </c>
      <c r="CI55" s="76">
        <f>IF($B55="",0,IF(Einstellungen!$C$10="Ja",MAX(IF(Einstellungen!$C$11="7 Tage",MAX(0,(MIN(DATE(2030,5,0),IF(Mitarbeiter!$D55="",DATE(2030,5,0),Mitarbeiter!$D55),TODAY()))-(MAX(DATE(2030,4,1),Mitarbeiter!$C55))+1),MAX(0,NETWORKDAYS(MAX(DATE(2030,4,1),Mitarbeiter!$C55),MIN(DATE(2030,5,0),IF(Mitarbeiter!$D55="",DATE(2030,5,0),Mitarbeiter!$D55),TODAY()),Einstellungen!$F$13:$F$67)))*N(Mitarbeiter!$E55)/IF(Einstellungen!$C$11="7 Tage",7,5),N('Ist-Stunden'!BE55)),MAX(IF(Einstellungen!$C$11="7 Tage",MAX(0,(MIN(DATE(2030,5,0),IF(Mitarbeiter!$D55="",DATE(2030,5,0),Mitarbeiter!$D55),TODAY()))-(MAX(DATE(2030,4,1),Mitarbeiter!$C55))+1),MAX(0,NETWORKDAYS(MAX(DATE(2030,4,1),Mitarbeiter!$C55),MIN(DATE(2030,5,0),IF(Mitarbeiter!$D55="",DATE(2030,5,0),Mitarbeiter!$D55),TODAY()),Einstellungen!$F$13:$F$67)))*N(Mitarbeiter!$E55)/IF(Einstellungen!$C$11="7 Tage",7,5),N('Ist-Stunden'!BE55)+(N(Krankheitstage!DB55)+N(Krankheitstage!DN55))*N($C55))))</f>
        <v/>
      </c>
      <c r="CJ55" s="76">
        <f>IF($B55="",0,IF(Einstellungen!$C$10="Ja",MAX(IF(Einstellungen!$C$11="7 Tage",MAX(0,(MIN(DATE(2030,6,0),IF(Mitarbeiter!$D55="",DATE(2030,6,0),Mitarbeiter!$D55),TODAY()))-(MAX(DATE(2030,5,1),Mitarbeiter!$C55))+1),MAX(0,NETWORKDAYS(MAX(DATE(2030,5,1),Mitarbeiter!$C55),MIN(DATE(2030,6,0),IF(Mitarbeiter!$D55="",DATE(2030,6,0),Mitarbeiter!$D55),TODAY()),Einstellungen!$F$13:$F$67)))*N(Mitarbeiter!$E55)/IF(Einstellungen!$C$11="7 Tage",7,5),N('Ist-Stunden'!BF55)),MAX(IF(Einstellungen!$C$11="7 Tage",MAX(0,(MIN(DATE(2030,6,0),IF(Mitarbeiter!$D55="",DATE(2030,6,0),Mitarbeiter!$D55),TODAY()))-(MAX(DATE(2030,5,1),Mitarbeiter!$C55))+1),MAX(0,NETWORKDAYS(MAX(DATE(2030,5,1),Mitarbeiter!$C55),MIN(DATE(2030,6,0),IF(Mitarbeiter!$D55="",DATE(2030,6,0),Mitarbeiter!$D55),TODAY()),Einstellungen!$F$13:$F$67)))*N(Mitarbeiter!$E55)/IF(Einstellungen!$C$11="7 Tage",7,5),N('Ist-Stunden'!BF55)+(N(Krankheitstage!DC55)+N(Krankheitstage!DO55))*N($C55))))</f>
        <v/>
      </c>
      <c r="CK55" s="76">
        <f>IF($B55="",0,IF(Einstellungen!$C$10="Ja",MAX(IF(Einstellungen!$C$11="7 Tage",MAX(0,(MIN(DATE(2030,7,0),IF(Mitarbeiter!$D55="",DATE(2030,7,0),Mitarbeiter!$D55),TODAY()))-(MAX(DATE(2030,6,1),Mitarbeiter!$C55))+1),MAX(0,NETWORKDAYS(MAX(DATE(2030,6,1),Mitarbeiter!$C55),MIN(DATE(2030,7,0),IF(Mitarbeiter!$D55="",DATE(2030,7,0),Mitarbeiter!$D55),TODAY()),Einstellungen!$F$13:$F$67)))*N(Mitarbeiter!$E55)/IF(Einstellungen!$C$11="7 Tage",7,5),N('Ist-Stunden'!BG55)),MAX(IF(Einstellungen!$C$11="7 Tage",MAX(0,(MIN(DATE(2030,7,0),IF(Mitarbeiter!$D55="",DATE(2030,7,0),Mitarbeiter!$D55),TODAY()))-(MAX(DATE(2030,6,1),Mitarbeiter!$C55))+1),MAX(0,NETWORKDAYS(MAX(DATE(2030,6,1),Mitarbeiter!$C55),MIN(DATE(2030,7,0),IF(Mitarbeiter!$D55="",DATE(2030,7,0),Mitarbeiter!$D55),TODAY()),Einstellungen!$F$13:$F$67)))*N(Mitarbeiter!$E55)/IF(Einstellungen!$C$11="7 Tage",7,5),N('Ist-Stunden'!BG55)+(N(Krankheitstage!DD55)+N(Krankheitstage!DP55))*N($C55))))</f>
        <v/>
      </c>
      <c r="CL55" s="76">
        <f>IF($B55="",0,IF(Einstellungen!$C$10="Ja",MAX(IF(Einstellungen!$C$11="7 Tage",MAX(0,(MIN(DATE(2030,8,0),IF(Mitarbeiter!$D55="",DATE(2030,8,0),Mitarbeiter!$D55),TODAY()))-(MAX(DATE(2030,7,1),Mitarbeiter!$C55))+1),MAX(0,NETWORKDAYS(MAX(DATE(2030,7,1),Mitarbeiter!$C55),MIN(DATE(2030,8,0),IF(Mitarbeiter!$D55="",DATE(2030,8,0),Mitarbeiter!$D55),TODAY()),Einstellungen!$F$13:$F$67)))*N(Mitarbeiter!$E55)/IF(Einstellungen!$C$11="7 Tage",7,5),N('Ist-Stunden'!BH55)),MAX(IF(Einstellungen!$C$11="7 Tage",MAX(0,(MIN(DATE(2030,8,0),IF(Mitarbeiter!$D55="",DATE(2030,8,0),Mitarbeiter!$D55),TODAY()))-(MAX(DATE(2030,7,1),Mitarbeiter!$C55))+1),MAX(0,NETWORKDAYS(MAX(DATE(2030,7,1),Mitarbeiter!$C55),MIN(DATE(2030,8,0),IF(Mitarbeiter!$D55="",DATE(2030,8,0),Mitarbeiter!$D55),TODAY()),Einstellungen!$F$13:$F$67)))*N(Mitarbeiter!$E55)/IF(Einstellungen!$C$11="7 Tage",7,5),N('Ist-Stunden'!BH55)+(N(Krankheitstage!DE55)+N(Krankheitstage!DQ55))*N($C55))))</f>
        <v/>
      </c>
      <c r="CM55" s="76">
        <f>IF($B55="",0,IF(Einstellungen!$C$10="Ja",MAX(IF(Einstellungen!$C$11="7 Tage",MAX(0,(MIN(DATE(2030,9,0),IF(Mitarbeiter!$D55="",DATE(2030,9,0),Mitarbeiter!$D55),TODAY()))-(MAX(DATE(2030,8,1),Mitarbeiter!$C55))+1),MAX(0,NETWORKDAYS(MAX(DATE(2030,8,1),Mitarbeiter!$C55),MIN(DATE(2030,9,0),IF(Mitarbeiter!$D55="",DATE(2030,9,0),Mitarbeiter!$D55),TODAY()),Einstellungen!$F$13:$F$67)))*N(Mitarbeiter!$E55)/IF(Einstellungen!$C$11="7 Tage",7,5),N('Ist-Stunden'!BI55)),MAX(IF(Einstellungen!$C$11="7 Tage",MAX(0,(MIN(DATE(2030,9,0),IF(Mitarbeiter!$D55="",DATE(2030,9,0),Mitarbeiter!$D55),TODAY()))-(MAX(DATE(2030,8,1),Mitarbeiter!$C55))+1),MAX(0,NETWORKDAYS(MAX(DATE(2030,8,1),Mitarbeiter!$C55),MIN(DATE(2030,9,0),IF(Mitarbeiter!$D55="",DATE(2030,9,0),Mitarbeiter!$D55),TODAY()),Einstellungen!$F$13:$F$67)))*N(Mitarbeiter!$E55)/IF(Einstellungen!$C$11="7 Tage",7,5),N('Ist-Stunden'!BI55)+(N(Krankheitstage!DF55)+N(Krankheitstage!DR55))*N($C55))))</f>
        <v/>
      </c>
      <c r="CN55" s="76">
        <f>IF($B55="",0,IF(Einstellungen!$C$10="Ja",MAX(IF(Einstellungen!$C$11="7 Tage",MAX(0,(MIN(DATE(2030,10,0),IF(Mitarbeiter!$D55="",DATE(2030,10,0),Mitarbeiter!$D55),TODAY()))-(MAX(DATE(2030,9,1),Mitarbeiter!$C55))+1),MAX(0,NETWORKDAYS(MAX(DATE(2030,9,1),Mitarbeiter!$C55),MIN(DATE(2030,10,0),IF(Mitarbeiter!$D55="",DATE(2030,10,0),Mitarbeiter!$D55),TODAY()),Einstellungen!$F$13:$F$67)))*N(Mitarbeiter!$E55)/IF(Einstellungen!$C$11="7 Tage",7,5),N('Ist-Stunden'!BJ55)),MAX(IF(Einstellungen!$C$11="7 Tage",MAX(0,(MIN(DATE(2030,10,0),IF(Mitarbeiter!$D55="",DATE(2030,10,0),Mitarbeiter!$D55),TODAY()))-(MAX(DATE(2030,9,1),Mitarbeiter!$C55))+1),MAX(0,NETWORKDAYS(MAX(DATE(2030,9,1),Mitarbeiter!$C55),MIN(DATE(2030,10,0),IF(Mitarbeiter!$D55="",DATE(2030,10,0),Mitarbeiter!$D55),TODAY()),Einstellungen!$F$13:$F$67)))*N(Mitarbeiter!$E55)/IF(Einstellungen!$C$11="7 Tage",7,5),N('Ist-Stunden'!BJ55)+(N(Krankheitstage!DG55)+N(Krankheitstage!DS55))*N($C55))))</f>
        <v/>
      </c>
      <c r="CO55" s="76">
        <f>IF($B55="",0,IF(Einstellungen!$C$10="Ja",MAX(IF(Einstellungen!$C$11="7 Tage",MAX(0,(MIN(DATE(2030,11,0),IF(Mitarbeiter!$D55="",DATE(2030,11,0),Mitarbeiter!$D55),TODAY()))-(MAX(DATE(2030,10,1),Mitarbeiter!$C55))+1),MAX(0,NETWORKDAYS(MAX(DATE(2030,10,1),Mitarbeiter!$C55),MIN(DATE(2030,11,0),IF(Mitarbeiter!$D55="",DATE(2030,11,0),Mitarbeiter!$D55),TODAY()),Einstellungen!$F$13:$F$67)))*N(Mitarbeiter!$E55)/IF(Einstellungen!$C$11="7 Tage",7,5),N('Ist-Stunden'!BK55)),MAX(IF(Einstellungen!$C$11="7 Tage",MAX(0,(MIN(DATE(2030,11,0),IF(Mitarbeiter!$D55="",DATE(2030,11,0),Mitarbeiter!$D55),TODAY()))-(MAX(DATE(2030,10,1),Mitarbeiter!$C55))+1),MAX(0,NETWORKDAYS(MAX(DATE(2030,10,1),Mitarbeiter!$C55),MIN(DATE(2030,11,0),IF(Mitarbeiter!$D55="",DATE(2030,11,0),Mitarbeiter!$D55),TODAY()),Einstellungen!$F$13:$F$67)))*N(Mitarbeiter!$E55)/IF(Einstellungen!$C$11="7 Tage",7,5),N('Ist-Stunden'!BK55)+(N(Krankheitstage!DH55)+N(Krankheitstage!DT55))*N($C55))))</f>
        <v/>
      </c>
      <c r="CP55" s="76">
        <f>IF($B55="",0,IF(Einstellungen!$C$10="Ja",MAX(IF(Einstellungen!$C$11="7 Tage",MAX(0,(MIN(DATE(2030,12,0),IF(Mitarbeiter!$D55="",DATE(2030,12,0),Mitarbeiter!$D55),TODAY()))-(MAX(DATE(2030,11,1),Mitarbeiter!$C55))+1),MAX(0,NETWORKDAYS(MAX(DATE(2030,11,1),Mitarbeiter!$C55),MIN(DATE(2030,12,0),IF(Mitarbeiter!$D55="",DATE(2030,12,0),Mitarbeiter!$D55),TODAY()),Einstellungen!$F$13:$F$67)))*N(Mitarbeiter!$E55)/IF(Einstellungen!$C$11="7 Tage",7,5),N('Ist-Stunden'!BL55)),MAX(IF(Einstellungen!$C$11="7 Tage",MAX(0,(MIN(DATE(2030,12,0),IF(Mitarbeiter!$D55="",DATE(2030,12,0),Mitarbeiter!$D55),TODAY()))-(MAX(DATE(2030,11,1),Mitarbeiter!$C55))+1),MAX(0,NETWORKDAYS(MAX(DATE(2030,11,1),Mitarbeiter!$C55),MIN(DATE(2030,12,0),IF(Mitarbeiter!$D55="",DATE(2030,12,0),Mitarbeiter!$D55),TODAY()),Einstellungen!$F$13:$F$67)))*N(Mitarbeiter!$E55)/IF(Einstellungen!$C$11="7 Tage",7,5),N('Ist-Stunden'!BL55)+(N(Krankheitstage!DI55)+N(Krankheitstage!DU55))*N($C55))))</f>
        <v/>
      </c>
      <c r="CQ55" s="76">
        <f>IF($B55="",0,IF(Einstellungen!$C$10="Ja",MAX(IF(Einstellungen!$C$11="7 Tage",MAX(0,(MIN(DATE(2030,13,0),IF(Mitarbeiter!$D55="",DATE(2030,13,0),Mitarbeiter!$D55),TODAY()))-(MAX(DATE(2030,12,1),Mitarbeiter!$C55))+1),MAX(0,NETWORKDAYS(MAX(DATE(2030,12,1),Mitarbeiter!$C55),MIN(DATE(2030,13,0),IF(Mitarbeiter!$D55="",DATE(2030,13,0),Mitarbeiter!$D55),TODAY()),Einstellungen!$F$13:$F$67)))*N(Mitarbeiter!$E55)/IF(Einstellungen!$C$11="7 Tage",7,5),N('Ist-Stunden'!BM55)),MAX(IF(Einstellungen!$C$11="7 Tage",MAX(0,(MIN(DATE(2030,13,0),IF(Mitarbeiter!$D55="",DATE(2030,13,0),Mitarbeiter!$D55),TODAY()))-(MAX(DATE(2030,12,1),Mitarbeiter!$C55))+1),MAX(0,NETWORKDAYS(MAX(DATE(2030,12,1),Mitarbeiter!$C55),MIN(DATE(2030,13,0),IF(Mitarbeiter!$D55="",DATE(2030,13,0),Mitarbeiter!$D55),TODAY()),Einstellungen!$F$13:$F$67)))*N(Mitarbeiter!$E55)/IF(Einstellungen!$C$11="7 Tage",7,5),N('Ist-Stunden'!BM55)+(N(Krankheitstage!DJ55)+N(Krankheitstage!DV55))*N($C55))))</f>
        <v/>
      </c>
    </row>
    <row r="56">
      <c r="A56" s="73">
        <f>IF(Mitarbeiter!B56="","",Mitarbeiter!A56)</f>
        <v/>
      </c>
      <c r="B56" s="6">
        <f>IF(Mitarbeiter!B56="","",Mitarbeiter!B56)</f>
        <v/>
      </c>
      <c r="C56" s="74">
        <f>IF(Mitarbeiter!B56="","",Mitarbeiter!F56)</f>
        <v/>
      </c>
      <c r="D56" s="75">
        <f>N(INDEX(Krankheitstage!$G56:$DV56,1,(Einstellungen!$C$3-2026)*24+1))</f>
        <v/>
      </c>
      <c r="E56" s="75">
        <f>N(INDEX(Krankheitstage!$G56:$DV56,1,(Einstellungen!$C$3-2026)*24+2))</f>
        <v/>
      </c>
      <c r="F56" s="75">
        <f>N(INDEX(Krankheitstage!$G56:$DV56,1,(Einstellungen!$C$3-2026)*24+3))</f>
        <v/>
      </c>
      <c r="G56" s="75">
        <f>N(INDEX(Krankheitstage!$G56:$DV56,1,(Einstellungen!$C$3-2026)*24+4))</f>
        <v/>
      </c>
      <c r="H56" s="75">
        <f>N(INDEX(Krankheitstage!$G56:$DV56,1,(Einstellungen!$C$3-2026)*24+5))</f>
        <v/>
      </c>
      <c r="I56" s="75">
        <f>N(INDEX(Krankheitstage!$G56:$DV56,1,(Einstellungen!$C$3-2026)*24+6))</f>
        <v/>
      </c>
      <c r="J56" s="75">
        <f>N(INDEX(Krankheitstage!$G56:$DV56,1,(Einstellungen!$C$3-2026)*24+7))</f>
        <v/>
      </c>
      <c r="K56" s="75">
        <f>N(INDEX(Krankheitstage!$G56:$DV56,1,(Einstellungen!$C$3-2026)*24+8))</f>
        <v/>
      </c>
      <c r="L56" s="75">
        <f>N(INDEX(Krankheitstage!$G56:$DV56,1,(Einstellungen!$C$3-2026)*24+9))</f>
        <v/>
      </c>
      <c r="M56" s="75">
        <f>N(INDEX(Krankheitstage!$G56:$DV56,1,(Einstellungen!$C$3-2026)*24+10))</f>
        <v/>
      </c>
      <c r="N56" s="75">
        <f>N(INDEX(Krankheitstage!$G56:$DV56,1,(Einstellungen!$C$3-2026)*24+11))</f>
        <v/>
      </c>
      <c r="O56" s="75">
        <f>N(INDEX(Krankheitstage!$G56:$DV56,1,(Einstellungen!$C$3-2026)*24+12))</f>
        <v/>
      </c>
      <c r="P56" s="75">
        <f>IF($B56="","",SUM(D56:O56))</f>
        <v/>
      </c>
      <c r="Q56" s="75">
        <f>N(INDEX(Krankheitstage!$G56:$DV56,1,(Einstellungen!$C$3-2026)*24+13))</f>
        <v/>
      </c>
      <c r="R56" s="75">
        <f>N(INDEX(Krankheitstage!$G56:$DV56,1,(Einstellungen!$C$3-2026)*24+14))</f>
        <v/>
      </c>
      <c r="S56" s="75">
        <f>N(INDEX(Krankheitstage!$G56:$DV56,1,(Einstellungen!$C$3-2026)*24+15))</f>
        <v/>
      </c>
      <c r="T56" s="75">
        <f>N(INDEX(Krankheitstage!$G56:$DV56,1,(Einstellungen!$C$3-2026)*24+16))</f>
        <v/>
      </c>
      <c r="U56" s="75">
        <f>N(INDEX(Krankheitstage!$G56:$DV56,1,(Einstellungen!$C$3-2026)*24+17))</f>
        <v/>
      </c>
      <c r="V56" s="75">
        <f>N(INDEX(Krankheitstage!$G56:$DV56,1,(Einstellungen!$C$3-2026)*24+18))</f>
        <v/>
      </c>
      <c r="W56" s="75">
        <f>N(INDEX(Krankheitstage!$G56:$DV56,1,(Einstellungen!$C$3-2026)*24+19))</f>
        <v/>
      </c>
      <c r="X56" s="75">
        <f>N(INDEX(Krankheitstage!$G56:$DV56,1,(Einstellungen!$C$3-2026)*24+20))</f>
        <v/>
      </c>
      <c r="Y56" s="75">
        <f>N(INDEX(Krankheitstage!$G56:$DV56,1,(Einstellungen!$C$3-2026)*24+21))</f>
        <v/>
      </c>
      <c r="Z56" s="75">
        <f>N(INDEX(Krankheitstage!$G56:$DV56,1,(Einstellungen!$C$3-2026)*24+22))</f>
        <v/>
      </c>
      <c r="AA56" s="75">
        <f>N(INDEX(Krankheitstage!$G56:$DV56,1,(Einstellungen!$C$3-2026)*24+23))</f>
        <v/>
      </c>
      <c r="AB56" s="75">
        <f>N(INDEX(Krankheitstage!$G56:$DV56,1,(Einstellungen!$C$3-2026)*24+24))</f>
        <v/>
      </c>
      <c r="AC56" s="75">
        <f>IF($B56="","",SUM(Q56:AB56))</f>
        <v/>
      </c>
      <c r="AD56" s="75">
        <f>IF($B56="","",SUM(P56,AC56))</f>
        <v/>
      </c>
      <c r="AE56" s="76">
        <f>IF($B56="","",AD56*N(C56))</f>
        <v/>
      </c>
      <c r="AF56" s="75">
        <f>IF($B56="","",Krankheitstage!E56)</f>
        <v/>
      </c>
      <c r="AG56" s="76">
        <f>IF($B56="","",AF56*N(C56))</f>
        <v/>
      </c>
      <c r="AH56" s="76">
        <f>IF($B56="","",INDEX($AJ56:$CQ56,1,(Einstellungen!$C$3-2026)*12+1)+INDEX($AJ56:$CQ56,1,(Einstellungen!$C$3-2026)*12+2)+INDEX($AJ56:$CQ56,1,(Einstellungen!$C$3-2026)*12+3)+INDEX($AJ56:$CQ56,1,(Einstellungen!$C$3-2026)*12+4)+INDEX($AJ56:$CQ56,1,(Einstellungen!$C$3-2026)*12+5)+INDEX($AJ56:$CQ56,1,(Einstellungen!$C$3-2026)*12+6)+INDEX($AJ56:$CQ56,1,(Einstellungen!$C$3-2026)*12+7)+INDEX($AJ56:$CQ56,1,(Einstellungen!$C$3-2026)*12+8)+INDEX($AJ56:$CQ56,1,(Einstellungen!$C$3-2026)*12+9)+INDEX($AJ56:$CQ56,1,(Einstellungen!$C$3-2026)*12+10)+INDEX($AJ56:$CQ56,1,(Einstellungen!$C$3-2026)*12+11)+INDEX($AJ56:$CQ56,1,(Einstellungen!$C$3-2026)*12+12))</f>
        <v/>
      </c>
      <c r="AI56" s="76">
        <f>IF($B56="","",SUM($AJ56:$CQ56))</f>
        <v/>
      </c>
      <c r="AJ56" s="76">
        <f>IF($B56="",0,IF(Einstellungen!$C$10="Ja",MAX(IF(Einstellungen!$C$11="7 Tage",MAX(0,(MIN(DATE(2026,2,0),IF(Mitarbeiter!$D56="",DATE(2026,2,0),Mitarbeiter!$D56),TODAY()))-(MAX(DATE(2026,1,1),Mitarbeiter!$C56))+1),MAX(0,NETWORKDAYS(MAX(DATE(2026,1,1),Mitarbeiter!$C56),MIN(DATE(2026,2,0),IF(Mitarbeiter!$D56="",DATE(2026,2,0),Mitarbeiter!$D56),TODAY()),Einstellungen!$F$13:$F$67)))*N(Mitarbeiter!$E56)/IF(Einstellungen!$C$11="7 Tage",7,5),N('Ist-Stunden'!F56)),MAX(IF(Einstellungen!$C$11="7 Tage",MAX(0,(MIN(DATE(2026,2,0),IF(Mitarbeiter!$D56="",DATE(2026,2,0),Mitarbeiter!$D56),TODAY()))-(MAX(DATE(2026,1,1),Mitarbeiter!$C56))+1),MAX(0,NETWORKDAYS(MAX(DATE(2026,1,1),Mitarbeiter!$C56),MIN(DATE(2026,2,0),IF(Mitarbeiter!$D56="",DATE(2026,2,0),Mitarbeiter!$D56),TODAY()),Einstellungen!$F$13:$F$67)))*N(Mitarbeiter!$E56)/IF(Einstellungen!$C$11="7 Tage",7,5),N('Ist-Stunden'!F56)+(N(Krankheitstage!G56)+N(Krankheitstage!S56))*N($C56))))</f>
        <v/>
      </c>
      <c r="AK56" s="76">
        <f>IF($B56="",0,IF(Einstellungen!$C$10="Ja",MAX(IF(Einstellungen!$C$11="7 Tage",MAX(0,(MIN(DATE(2026,3,0),IF(Mitarbeiter!$D56="",DATE(2026,3,0),Mitarbeiter!$D56),TODAY()))-(MAX(DATE(2026,2,1),Mitarbeiter!$C56))+1),MAX(0,NETWORKDAYS(MAX(DATE(2026,2,1),Mitarbeiter!$C56),MIN(DATE(2026,3,0),IF(Mitarbeiter!$D56="",DATE(2026,3,0),Mitarbeiter!$D56),TODAY()),Einstellungen!$F$13:$F$67)))*N(Mitarbeiter!$E56)/IF(Einstellungen!$C$11="7 Tage",7,5),N('Ist-Stunden'!G56)),MAX(IF(Einstellungen!$C$11="7 Tage",MAX(0,(MIN(DATE(2026,3,0),IF(Mitarbeiter!$D56="",DATE(2026,3,0),Mitarbeiter!$D56),TODAY()))-(MAX(DATE(2026,2,1),Mitarbeiter!$C56))+1),MAX(0,NETWORKDAYS(MAX(DATE(2026,2,1),Mitarbeiter!$C56),MIN(DATE(2026,3,0),IF(Mitarbeiter!$D56="",DATE(2026,3,0),Mitarbeiter!$D56),TODAY()),Einstellungen!$F$13:$F$67)))*N(Mitarbeiter!$E56)/IF(Einstellungen!$C$11="7 Tage",7,5),N('Ist-Stunden'!G56)+(N(Krankheitstage!H56)+N(Krankheitstage!T56))*N($C56))))</f>
        <v/>
      </c>
      <c r="AL56" s="76">
        <f>IF($B56="",0,IF(Einstellungen!$C$10="Ja",MAX(IF(Einstellungen!$C$11="7 Tage",MAX(0,(MIN(DATE(2026,4,0),IF(Mitarbeiter!$D56="",DATE(2026,4,0),Mitarbeiter!$D56),TODAY()))-(MAX(DATE(2026,3,1),Mitarbeiter!$C56))+1),MAX(0,NETWORKDAYS(MAX(DATE(2026,3,1),Mitarbeiter!$C56),MIN(DATE(2026,4,0),IF(Mitarbeiter!$D56="",DATE(2026,4,0),Mitarbeiter!$D56),TODAY()),Einstellungen!$F$13:$F$67)))*N(Mitarbeiter!$E56)/IF(Einstellungen!$C$11="7 Tage",7,5),N('Ist-Stunden'!H56)),MAX(IF(Einstellungen!$C$11="7 Tage",MAX(0,(MIN(DATE(2026,4,0),IF(Mitarbeiter!$D56="",DATE(2026,4,0),Mitarbeiter!$D56),TODAY()))-(MAX(DATE(2026,3,1),Mitarbeiter!$C56))+1),MAX(0,NETWORKDAYS(MAX(DATE(2026,3,1),Mitarbeiter!$C56),MIN(DATE(2026,4,0),IF(Mitarbeiter!$D56="",DATE(2026,4,0),Mitarbeiter!$D56),TODAY()),Einstellungen!$F$13:$F$67)))*N(Mitarbeiter!$E56)/IF(Einstellungen!$C$11="7 Tage",7,5),N('Ist-Stunden'!H56)+(N(Krankheitstage!I56)+N(Krankheitstage!U56))*N($C56))))</f>
        <v/>
      </c>
      <c r="AM56" s="76">
        <f>IF($B56="",0,IF(Einstellungen!$C$10="Ja",MAX(IF(Einstellungen!$C$11="7 Tage",MAX(0,(MIN(DATE(2026,5,0),IF(Mitarbeiter!$D56="",DATE(2026,5,0),Mitarbeiter!$D56),TODAY()))-(MAX(DATE(2026,4,1),Mitarbeiter!$C56))+1),MAX(0,NETWORKDAYS(MAX(DATE(2026,4,1),Mitarbeiter!$C56),MIN(DATE(2026,5,0),IF(Mitarbeiter!$D56="",DATE(2026,5,0),Mitarbeiter!$D56),TODAY()),Einstellungen!$F$13:$F$67)))*N(Mitarbeiter!$E56)/IF(Einstellungen!$C$11="7 Tage",7,5),N('Ist-Stunden'!I56)),MAX(IF(Einstellungen!$C$11="7 Tage",MAX(0,(MIN(DATE(2026,5,0),IF(Mitarbeiter!$D56="",DATE(2026,5,0),Mitarbeiter!$D56),TODAY()))-(MAX(DATE(2026,4,1),Mitarbeiter!$C56))+1),MAX(0,NETWORKDAYS(MAX(DATE(2026,4,1),Mitarbeiter!$C56),MIN(DATE(2026,5,0),IF(Mitarbeiter!$D56="",DATE(2026,5,0),Mitarbeiter!$D56),TODAY()),Einstellungen!$F$13:$F$67)))*N(Mitarbeiter!$E56)/IF(Einstellungen!$C$11="7 Tage",7,5),N('Ist-Stunden'!I56)+(N(Krankheitstage!J56)+N(Krankheitstage!V56))*N($C56))))</f>
        <v/>
      </c>
      <c r="AN56" s="76">
        <f>IF($B56="",0,IF(Einstellungen!$C$10="Ja",MAX(IF(Einstellungen!$C$11="7 Tage",MAX(0,(MIN(DATE(2026,6,0),IF(Mitarbeiter!$D56="",DATE(2026,6,0),Mitarbeiter!$D56),TODAY()))-(MAX(DATE(2026,5,1),Mitarbeiter!$C56))+1),MAX(0,NETWORKDAYS(MAX(DATE(2026,5,1),Mitarbeiter!$C56),MIN(DATE(2026,6,0),IF(Mitarbeiter!$D56="",DATE(2026,6,0),Mitarbeiter!$D56),TODAY()),Einstellungen!$F$13:$F$67)))*N(Mitarbeiter!$E56)/IF(Einstellungen!$C$11="7 Tage",7,5),N('Ist-Stunden'!J56)),MAX(IF(Einstellungen!$C$11="7 Tage",MAX(0,(MIN(DATE(2026,6,0),IF(Mitarbeiter!$D56="",DATE(2026,6,0),Mitarbeiter!$D56),TODAY()))-(MAX(DATE(2026,5,1),Mitarbeiter!$C56))+1),MAX(0,NETWORKDAYS(MAX(DATE(2026,5,1),Mitarbeiter!$C56),MIN(DATE(2026,6,0),IF(Mitarbeiter!$D56="",DATE(2026,6,0),Mitarbeiter!$D56),TODAY()),Einstellungen!$F$13:$F$67)))*N(Mitarbeiter!$E56)/IF(Einstellungen!$C$11="7 Tage",7,5),N('Ist-Stunden'!J56)+(N(Krankheitstage!K56)+N(Krankheitstage!W56))*N($C56))))</f>
        <v/>
      </c>
      <c r="AO56" s="76">
        <f>IF($B56="",0,IF(Einstellungen!$C$10="Ja",MAX(IF(Einstellungen!$C$11="7 Tage",MAX(0,(MIN(DATE(2026,7,0),IF(Mitarbeiter!$D56="",DATE(2026,7,0),Mitarbeiter!$D56),TODAY()))-(MAX(DATE(2026,6,1),Mitarbeiter!$C56))+1),MAX(0,NETWORKDAYS(MAX(DATE(2026,6,1),Mitarbeiter!$C56),MIN(DATE(2026,7,0),IF(Mitarbeiter!$D56="",DATE(2026,7,0),Mitarbeiter!$D56),TODAY()),Einstellungen!$F$13:$F$67)))*N(Mitarbeiter!$E56)/IF(Einstellungen!$C$11="7 Tage",7,5),N('Ist-Stunden'!K56)),MAX(IF(Einstellungen!$C$11="7 Tage",MAX(0,(MIN(DATE(2026,7,0),IF(Mitarbeiter!$D56="",DATE(2026,7,0),Mitarbeiter!$D56),TODAY()))-(MAX(DATE(2026,6,1),Mitarbeiter!$C56))+1),MAX(0,NETWORKDAYS(MAX(DATE(2026,6,1),Mitarbeiter!$C56),MIN(DATE(2026,7,0),IF(Mitarbeiter!$D56="",DATE(2026,7,0),Mitarbeiter!$D56),TODAY()),Einstellungen!$F$13:$F$67)))*N(Mitarbeiter!$E56)/IF(Einstellungen!$C$11="7 Tage",7,5),N('Ist-Stunden'!K56)+(N(Krankheitstage!L56)+N(Krankheitstage!X56))*N($C56))))</f>
        <v/>
      </c>
      <c r="AP56" s="76">
        <f>IF($B56="",0,IF(Einstellungen!$C$10="Ja",MAX(IF(Einstellungen!$C$11="7 Tage",MAX(0,(MIN(DATE(2026,8,0),IF(Mitarbeiter!$D56="",DATE(2026,8,0),Mitarbeiter!$D56),TODAY()))-(MAX(DATE(2026,7,1),Mitarbeiter!$C56))+1),MAX(0,NETWORKDAYS(MAX(DATE(2026,7,1),Mitarbeiter!$C56),MIN(DATE(2026,8,0),IF(Mitarbeiter!$D56="",DATE(2026,8,0),Mitarbeiter!$D56),TODAY()),Einstellungen!$F$13:$F$67)))*N(Mitarbeiter!$E56)/IF(Einstellungen!$C$11="7 Tage",7,5),N('Ist-Stunden'!L56)),MAX(IF(Einstellungen!$C$11="7 Tage",MAX(0,(MIN(DATE(2026,8,0),IF(Mitarbeiter!$D56="",DATE(2026,8,0),Mitarbeiter!$D56),TODAY()))-(MAX(DATE(2026,7,1),Mitarbeiter!$C56))+1),MAX(0,NETWORKDAYS(MAX(DATE(2026,7,1),Mitarbeiter!$C56),MIN(DATE(2026,8,0),IF(Mitarbeiter!$D56="",DATE(2026,8,0),Mitarbeiter!$D56),TODAY()),Einstellungen!$F$13:$F$67)))*N(Mitarbeiter!$E56)/IF(Einstellungen!$C$11="7 Tage",7,5),N('Ist-Stunden'!L56)+(N(Krankheitstage!M56)+N(Krankheitstage!Y56))*N($C56))))</f>
        <v/>
      </c>
      <c r="AQ56" s="76">
        <f>IF($B56="",0,IF(Einstellungen!$C$10="Ja",MAX(IF(Einstellungen!$C$11="7 Tage",MAX(0,(MIN(DATE(2026,9,0),IF(Mitarbeiter!$D56="",DATE(2026,9,0),Mitarbeiter!$D56),TODAY()))-(MAX(DATE(2026,8,1),Mitarbeiter!$C56))+1),MAX(0,NETWORKDAYS(MAX(DATE(2026,8,1),Mitarbeiter!$C56),MIN(DATE(2026,9,0),IF(Mitarbeiter!$D56="",DATE(2026,9,0),Mitarbeiter!$D56),TODAY()),Einstellungen!$F$13:$F$67)))*N(Mitarbeiter!$E56)/IF(Einstellungen!$C$11="7 Tage",7,5),N('Ist-Stunden'!M56)),MAX(IF(Einstellungen!$C$11="7 Tage",MAX(0,(MIN(DATE(2026,9,0),IF(Mitarbeiter!$D56="",DATE(2026,9,0),Mitarbeiter!$D56),TODAY()))-(MAX(DATE(2026,8,1),Mitarbeiter!$C56))+1),MAX(0,NETWORKDAYS(MAX(DATE(2026,8,1),Mitarbeiter!$C56),MIN(DATE(2026,9,0),IF(Mitarbeiter!$D56="",DATE(2026,9,0),Mitarbeiter!$D56),TODAY()),Einstellungen!$F$13:$F$67)))*N(Mitarbeiter!$E56)/IF(Einstellungen!$C$11="7 Tage",7,5),N('Ist-Stunden'!M56)+(N(Krankheitstage!N56)+N(Krankheitstage!Z56))*N($C56))))</f>
        <v/>
      </c>
      <c r="AR56" s="76">
        <f>IF($B56="",0,IF(Einstellungen!$C$10="Ja",MAX(IF(Einstellungen!$C$11="7 Tage",MAX(0,(MIN(DATE(2026,10,0),IF(Mitarbeiter!$D56="",DATE(2026,10,0),Mitarbeiter!$D56),TODAY()))-(MAX(DATE(2026,9,1),Mitarbeiter!$C56))+1),MAX(0,NETWORKDAYS(MAX(DATE(2026,9,1),Mitarbeiter!$C56),MIN(DATE(2026,10,0),IF(Mitarbeiter!$D56="",DATE(2026,10,0),Mitarbeiter!$D56),TODAY()),Einstellungen!$F$13:$F$67)))*N(Mitarbeiter!$E56)/IF(Einstellungen!$C$11="7 Tage",7,5),N('Ist-Stunden'!N56)),MAX(IF(Einstellungen!$C$11="7 Tage",MAX(0,(MIN(DATE(2026,10,0),IF(Mitarbeiter!$D56="",DATE(2026,10,0),Mitarbeiter!$D56),TODAY()))-(MAX(DATE(2026,9,1),Mitarbeiter!$C56))+1),MAX(0,NETWORKDAYS(MAX(DATE(2026,9,1),Mitarbeiter!$C56),MIN(DATE(2026,10,0),IF(Mitarbeiter!$D56="",DATE(2026,10,0),Mitarbeiter!$D56),TODAY()),Einstellungen!$F$13:$F$67)))*N(Mitarbeiter!$E56)/IF(Einstellungen!$C$11="7 Tage",7,5),N('Ist-Stunden'!N56)+(N(Krankheitstage!O56)+N(Krankheitstage!AA56))*N($C56))))</f>
        <v/>
      </c>
      <c r="AS56" s="76">
        <f>IF($B56="",0,IF(Einstellungen!$C$10="Ja",MAX(IF(Einstellungen!$C$11="7 Tage",MAX(0,(MIN(DATE(2026,11,0),IF(Mitarbeiter!$D56="",DATE(2026,11,0),Mitarbeiter!$D56),TODAY()))-(MAX(DATE(2026,10,1),Mitarbeiter!$C56))+1),MAX(0,NETWORKDAYS(MAX(DATE(2026,10,1),Mitarbeiter!$C56),MIN(DATE(2026,11,0),IF(Mitarbeiter!$D56="",DATE(2026,11,0),Mitarbeiter!$D56),TODAY()),Einstellungen!$F$13:$F$67)))*N(Mitarbeiter!$E56)/IF(Einstellungen!$C$11="7 Tage",7,5),N('Ist-Stunden'!O56)),MAX(IF(Einstellungen!$C$11="7 Tage",MAX(0,(MIN(DATE(2026,11,0),IF(Mitarbeiter!$D56="",DATE(2026,11,0),Mitarbeiter!$D56),TODAY()))-(MAX(DATE(2026,10,1),Mitarbeiter!$C56))+1),MAX(0,NETWORKDAYS(MAX(DATE(2026,10,1),Mitarbeiter!$C56),MIN(DATE(2026,11,0),IF(Mitarbeiter!$D56="",DATE(2026,11,0),Mitarbeiter!$D56),TODAY()),Einstellungen!$F$13:$F$67)))*N(Mitarbeiter!$E56)/IF(Einstellungen!$C$11="7 Tage",7,5),N('Ist-Stunden'!O56)+(N(Krankheitstage!P56)+N(Krankheitstage!AB56))*N($C56))))</f>
        <v/>
      </c>
      <c r="AT56" s="76">
        <f>IF($B56="",0,IF(Einstellungen!$C$10="Ja",MAX(IF(Einstellungen!$C$11="7 Tage",MAX(0,(MIN(DATE(2026,12,0),IF(Mitarbeiter!$D56="",DATE(2026,12,0),Mitarbeiter!$D56),TODAY()))-(MAX(DATE(2026,11,1),Mitarbeiter!$C56))+1),MAX(0,NETWORKDAYS(MAX(DATE(2026,11,1),Mitarbeiter!$C56),MIN(DATE(2026,12,0),IF(Mitarbeiter!$D56="",DATE(2026,12,0),Mitarbeiter!$D56),TODAY()),Einstellungen!$F$13:$F$67)))*N(Mitarbeiter!$E56)/IF(Einstellungen!$C$11="7 Tage",7,5),N('Ist-Stunden'!P56)),MAX(IF(Einstellungen!$C$11="7 Tage",MAX(0,(MIN(DATE(2026,12,0),IF(Mitarbeiter!$D56="",DATE(2026,12,0),Mitarbeiter!$D56),TODAY()))-(MAX(DATE(2026,11,1),Mitarbeiter!$C56))+1),MAX(0,NETWORKDAYS(MAX(DATE(2026,11,1),Mitarbeiter!$C56),MIN(DATE(2026,12,0),IF(Mitarbeiter!$D56="",DATE(2026,12,0),Mitarbeiter!$D56),TODAY()),Einstellungen!$F$13:$F$67)))*N(Mitarbeiter!$E56)/IF(Einstellungen!$C$11="7 Tage",7,5),N('Ist-Stunden'!P56)+(N(Krankheitstage!Q56)+N(Krankheitstage!AC56))*N($C56))))</f>
        <v/>
      </c>
      <c r="AU56" s="76">
        <f>IF($B56="",0,IF(Einstellungen!$C$10="Ja",MAX(IF(Einstellungen!$C$11="7 Tage",MAX(0,(MIN(DATE(2026,13,0),IF(Mitarbeiter!$D56="",DATE(2026,13,0),Mitarbeiter!$D56),TODAY()))-(MAX(DATE(2026,12,1),Mitarbeiter!$C56))+1),MAX(0,NETWORKDAYS(MAX(DATE(2026,12,1),Mitarbeiter!$C56),MIN(DATE(2026,13,0),IF(Mitarbeiter!$D56="",DATE(2026,13,0),Mitarbeiter!$D56),TODAY()),Einstellungen!$F$13:$F$67)))*N(Mitarbeiter!$E56)/IF(Einstellungen!$C$11="7 Tage",7,5),N('Ist-Stunden'!Q56)),MAX(IF(Einstellungen!$C$11="7 Tage",MAX(0,(MIN(DATE(2026,13,0),IF(Mitarbeiter!$D56="",DATE(2026,13,0),Mitarbeiter!$D56),TODAY()))-(MAX(DATE(2026,12,1),Mitarbeiter!$C56))+1),MAX(0,NETWORKDAYS(MAX(DATE(2026,12,1),Mitarbeiter!$C56),MIN(DATE(2026,13,0),IF(Mitarbeiter!$D56="",DATE(2026,13,0),Mitarbeiter!$D56),TODAY()),Einstellungen!$F$13:$F$67)))*N(Mitarbeiter!$E56)/IF(Einstellungen!$C$11="7 Tage",7,5),N('Ist-Stunden'!Q56)+(N(Krankheitstage!R56)+N(Krankheitstage!AD56))*N($C56))))</f>
        <v/>
      </c>
      <c r="AV56" s="76">
        <f>IF($B56="",0,IF(Einstellungen!$C$10="Ja",MAX(IF(Einstellungen!$C$11="7 Tage",MAX(0,(MIN(DATE(2027,2,0),IF(Mitarbeiter!$D56="",DATE(2027,2,0),Mitarbeiter!$D56),TODAY()))-(MAX(DATE(2027,1,1),Mitarbeiter!$C56))+1),MAX(0,NETWORKDAYS(MAX(DATE(2027,1,1),Mitarbeiter!$C56),MIN(DATE(2027,2,0),IF(Mitarbeiter!$D56="",DATE(2027,2,0),Mitarbeiter!$D56),TODAY()),Einstellungen!$F$13:$F$67)))*N(Mitarbeiter!$E56)/IF(Einstellungen!$C$11="7 Tage",7,5),N('Ist-Stunden'!R56)),MAX(IF(Einstellungen!$C$11="7 Tage",MAX(0,(MIN(DATE(2027,2,0),IF(Mitarbeiter!$D56="",DATE(2027,2,0),Mitarbeiter!$D56),TODAY()))-(MAX(DATE(2027,1,1),Mitarbeiter!$C56))+1),MAX(0,NETWORKDAYS(MAX(DATE(2027,1,1),Mitarbeiter!$C56),MIN(DATE(2027,2,0),IF(Mitarbeiter!$D56="",DATE(2027,2,0),Mitarbeiter!$D56),TODAY()),Einstellungen!$F$13:$F$67)))*N(Mitarbeiter!$E56)/IF(Einstellungen!$C$11="7 Tage",7,5),N('Ist-Stunden'!R56)+(N(Krankheitstage!AE56)+N(Krankheitstage!AQ56))*N($C56))))</f>
        <v/>
      </c>
      <c r="AW56" s="76">
        <f>IF($B56="",0,IF(Einstellungen!$C$10="Ja",MAX(IF(Einstellungen!$C$11="7 Tage",MAX(0,(MIN(DATE(2027,3,0),IF(Mitarbeiter!$D56="",DATE(2027,3,0),Mitarbeiter!$D56),TODAY()))-(MAX(DATE(2027,2,1),Mitarbeiter!$C56))+1),MAX(0,NETWORKDAYS(MAX(DATE(2027,2,1),Mitarbeiter!$C56),MIN(DATE(2027,3,0),IF(Mitarbeiter!$D56="",DATE(2027,3,0),Mitarbeiter!$D56),TODAY()),Einstellungen!$F$13:$F$67)))*N(Mitarbeiter!$E56)/IF(Einstellungen!$C$11="7 Tage",7,5),N('Ist-Stunden'!S56)),MAX(IF(Einstellungen!$C$11="7 Tage",MAX(0,(MIN(DATE(2027,3,0),IF(Mitarbeiter!$D56="",DATE(2027,3,0),Mitarbeiter!$D56),TODAY()))-(MAX(DATE(2027,2,1),Mitarbeiter!$C56))+1),MAX(0,NETWORKDAYS(MAX(DATE(2027,2,1),Mitarbeiter!$C56),MIN(DATE(2027,3,0),IF(Mitarbeiter!$D56="",DATE(2027,3,0),Mitarbeiter!$D56),TODAY()),Einstellungen!$F$13:$F$67)))*N(Mitarbeiter!$E56)/IF(Einstellungen!$C$11="7 Tage",7,5),N('Ist-Stunden'!S56)+(N(Krankheitstage!AF56)+N(Krankheitstage!AR56))*N($C56))))</f>
        <v/>
      </c>
      <c r="AX56" s="76">
        <f>IF($B56="",0,IF(Einstellungen!$C$10="Ja",MAX(IF(Einstellungen!$C$11="7 Tage",MAX(0,(MIN(DATE(2027,4,0),IF(Mitarbeiter!$D56="",DATE(2027,4,0),Mitarbeiter!$D56),TODAY()))-(MAX(DATE(2027,3,1),Mitarbeiter!$C56))+1),MAX(0,NETWORKDAYS(MAX(DATE(2027,3,1),Mitarbeiter!$C56),MIN(DATE(2027,4,0),IF(Mitarbeiter!$D56="",DATE(2027,4,0),Mitarbeiter!$D56),TODAY()),Einstellungen!$F$13:$F$67)))*N(Mitarbeiter!$E56)/IF(Einstellungen!$C$11="7 Tage",7,5),N('Ist-Stunden'!T56)),MAX(IF(Einstellungen!$C$11="7 Tage",MAX(0,(MIN(DATE(2027,4,0),IF(Mitarbeiter!$D56="",DATE(2027,4,0),Mitarbeiter!$D56),TODAY()))-(MAX(DATE(2027,3,1),Mitarbeiter!$C56))+1),MAX(0,NETWORKDAYS(MAX(DATE(2027,3,1),Mitarbeiter!$C56),MIN(DATE(2027,4,0),IF(Mitarbeiter!$D56="",DATE(2027,4,0),Mitarbeiter!$D56),TODAY()),Einstellungen!$F$13:$F$67)))*N(Mitarbeiter!$E56)/IF(Einstellungen!$C$11="7 Tage",7,5),N('Ist-Stunden'!T56)+(N(Krankheitstage!AG56)+N(Krankheitstage!AS56))*N($C56))))</f>
        <v/>
      </c>
      <c r="AY56" s="76">
        <f>IF($B56="",0,IF(Einstellungen!$C$10="Ja",MAX(IF(Einstellungen!$C$11="7 Tage",MAX(0,(MIN(DATE(2027,5,0),IF(Mitarbeiter!$D56="",DATE(2027,5,0),Mitarbeiter!$D56),TODAY()))-(MAX(DATE(2027,4,1),Mitarbeiter!$C56))+1),MAX(0,NETWORKDAYS(MAX(DATE(2027,4,1),Mitarbeiter!$C56),MIN(DATE(2027,5,0),IF(Mitarbeiter!$D56="",DATE(2027,5,0),Mitarbeiter!$D56),TODAY()),Einstellungen!$F$13:$F$67)))*N(Mitarbeiter!$E56)/IF(Einstellungen!$C$11="7 Tage",7,5),N('Ist-Stunden'!U56)),MAX(IF(Einstellungen!$C$11="7 Tage",MAX(0,(MIN(DATE(2027,5,0),IF(Mitarbeiter!$D56="",DATE(2027,5,0),Mitarbeiter!$D56),TODAY()))-(MAX(DATE(2027,4,1),Mitarbeiter!$C56))+1),MAX(0,NETWORKDAYS(MAX(DATE(2027,4,1),Mitarbeiter!$C56),MIN(DATE(2027,5,0),IF(Mitarbeiter!$D56="",DATE(2027,5,0),Mitarbeiter!$D56),TODAY()),Einstellungen!$F$13:$F$67)))*N(Mitarbeiter!$E56)/IF(Einstellungen!$C$11="7 Tage",7,5),N('Ist-Stunden'!U56)+(N(Krankheitstage!AH56)+N(Krankheitstage!AT56))*N($C56))))</f>
        <v/>
      </c>
      <c r="AZ56" s="76">
        <f>IF($B56="",0,IF(Einstellungen!$C$10="Ja",MAX(IF(Einstellungen!$C$11="7 Tage",MAX(0,(MIN(DATE(2027,6,0),IF(Mitarbeiter!$D56="",DATE(2027,6,0),Mitarbeiter!$D56),TODAY()))-(MAX(DATE(2027,5,1),Mitarbeiter!$C56))+1),MAX(0,NETWORKDAYS(MAX(DATE(2027,5,1),Mitarbeiter!$C56),MIN(DATE(2027,6,0),IF(Mitarbeiter!$D56="",DATE(2027,6,0),Mitarbeiter!$D56),TODAY()),Einstellungen!$F$13:$F$67)))*N(Mitarbeiter!$E56)/IF(Einstellungen!$C$11="7 Tage",7,5),N('Ist-Stunden'!V56)),MAX(IF(Einstellungen!$C$11="7 Tage",MAX(0,(MIN(DATE(2027,6,0),IF(Mitarbeiter!$D56="",DATE(2027,6,0),Mitarbeiter!$D56),TODAY()))-(MAX(DATE(2027,5,1),Mitarbeiter!$C56))+1),MAX(0,NETWORKDAYS(MAX(DATE(2027,5,1),Mitarbeiter!$C56),MIN(DATE(2027,6,0),IF(Mitarbeiter!$D56="",DATE(2027,6,0),Mitarbeiter!$D56),TODAY()),Einstellungen!$F$13:$F$67)))*N(Mitarbeiter!$E56)/IF(Einstellungen!$C$11="7 Tage",7,5),N('Ist-Stunden'!V56)+(N(Krankheitstage!AI56)+N(Krankheitstage!AU56))*N($C56))))</f>
        <v/>
      </c>
      <c r="BA56" s="76">
        <f>IF($B56="",0,IF(Einstellungen!$C$10="Ja",MAX(IF(Einstellungen!$C$11="7 Tage",MAX(0,(MIN(DATE(2027,7,0),IF(Mitarbeiter!$D56="",DATE(2027,7,0),Mitarbeiter!$D56),TODAY()))-(MAX(DATE(2027,6,1),Mitarbeiter!$C56))+1),MAX(0,NETWORKDAYS(MAX(DATE(2027,6,1),Mitarbeiter!$C56),MIN(DATE(2027,7,0),IF(Mitarbeiter!$D56="",DATE(2027,7,0),Mitarbeiter!$D56),TODAY()),Einstellungen!$F$13:$F$67)))*N(Mitarbeiter!$E56)/IF(Einstellungen!$C$11="7 Tage",7,5),N('Ist-Stunden'!W56)),MAX(IF(Einstellungen!$C$11="7 Tage",MAX(0,(MIN(DATE(2027,7,0),IF(Mitarbeiter!$D56="",DATE(2027,7,0),Mitarbeiter!$D56),TODAY()))-(MAX(DATE(2027,6,1),Mitarbeiter!$C56))+1),MAX(0,NETWORKDAYS(MAX(DATE(2027,6,1),Mitarbeiter!$C56),MIN(DATE(2027,7,0),IF(Mitarbeiter!$D56="",DATE(2027,7,0),Mitarbeiter!$D56),TODAY()),Einstellungen!$F$13:$F$67)))*N(Mitarbeiter!$E56)/IF(Einstellungen!$C$11="7 Tage",7,5),N('Ist-Stunden'!W56)+(N(Krankheitstage!AJ56)+N(Krankheitstage!AV56))*N($C56))))</f>
        <v/>
      </c>
      <c r="BB56" s="76">
        <f>IF($B56="",0,IF(Einstellungen!$C$10="Ja",MAX(IF(Einstellungen!$C$11="7 Tage",MAX(0,(MIN(DATE(2027,8,0),IF(Mitarbeiter!$D56="",DATE(2027,8,0),Mitarbeiter!$D56),TODAY()))-(MAX(DATE(2027,7,1),Mitarbeiter!$C56))+1),MAX(0,NETWORKDAYS(MAX(DATE(2027,7,1),Mitarbeiter!$C56),MIN(DATE(2027,8,0),IF(Mitarbeiter!$D56="",DATE(2027,8,0),Mitarbeiter!$D56),TODAY()),Einstellungen!$F$13:$F$67)))*N(Mitarbeiter!$E56)/IF(Einstellungen!$C$11="7 Tage",7,5),N('Ist-Stunden'!X56)),MAX(IF(Einstellungen!$C$11="7 Tage",MAX(0,(MIN(DATE(2027,8,0),IF(Mitarbeiter!$D56="",DATE(2027,8,0),Mitarbeiter!$D56),TODAY()))-(MAX(DATE(2027,7,1),Mitarbeiter!$C56))+1),MAX(0,NETWORKDAYS(MAX(DATE(2027,7,1),Mitarbeiter!$C56),MIN(DATE(2027,8,0),IF(Mitarbeiter!$D56="",DATE(2027,8,0),Mitarbeiter!$D56),TODAY()),Einstellungen!$F$13:$F$67)))*N(Mitarbeiter!$E56)/IF(Einstellungen!$C$11="7 Tage",7,5),N('Ist-Stunden'!X56)+(N(Krankheitstage!AK56)+N(Krankheitstage!AW56))*N($C56))))</f>
        <v/>
      </c>
      <c r="BC56" s="76">
        <f>IF($B56="",0,IF(Einstellungen!$C$10="Ja",MAX(IF(Einstellungen!$C$11="7 Tage",MAX(0,(MIN(DATE(2027,9,0),IF(Mitarbeiter!$D56="",DATE(2027,9,0),Mitarbeiter!$D56),TODAY()))-(MAX(DATE(2027,8,1),Mitarbeiter!$C56))+1),MAX(0,NETWORKDAYS(MAX(DATE(2027,8,1),Mitarbeiter!$C56),MIN(DATE(2027,9,0),IF(Mitarbeiter!$D56="",DATE(2027,9,0),Mitarbeiter!$D56),TODAY()),Einstellungen!$F$13:$F$67)))*N(Mitarbeiter!$E56)/IF(Einstellungen!$C$11="7 Tage",7,5),N('Ist-Stunden'!Y56)),MAX(IF(Einstellungen!$C$11="7 Tage",MAX(0,(MIN(DATE(2027,9,0),IF(Mitarbeiter!$D56="",DATE(2027,9,0),Mitarbeiter!$D56),TODAY()))-(MAX(DATE(2027,8,1),Mitarbeiter!$C56))+1),MAX(0,NETWORKDAYS(MAX(DATE(2027,8,1),Mitarbeiter!$C56),MIN(DATE(2027,9,0),IF(Mitarbeiter!$D56="",DATE(2027,9,0),Mitarbeiter!$D56),TODAY()),Einstellungen!$F$13:$F$67)))*N(Mitarbeiter!$E56)/IF(Einstellungen!$C$11="7 Tage",7,5),N('Ist-Stunden'!Y56)+(N(Krankheitstage!AL56)+N(Krankheitstage!AX56))*N($C56))))</f>
        <v/>
      </c>
      <c r="BD56" s="76">
        <f>IF($B56="",0,IF(Einstellungen!$C$10="Ja",MAX(IF(Einstellungen!$C$11="7 Tage",MAX(0,(MIN(DATE(2027,10,0),IF(Mitarbeiter!$D56="",DATE(2027,10,0),Mitarbeiter!$D56),TODAY()))-(MAX(DATE(2027,9,1),Mitarbeiter!$C56))+1),MAX(0,NETWORKDAYS(MAX(DATE(2027,9,1),Mitarbeiter!$C56),MIN(DATE(2027,10,0),IF(Mitarbeiter!$D56="",DATE(2027,10,0),Mitarbeiter!$D56),TODAY()),Einstellungen!$F$13:$F$67)))*N(Mitarbeiter!$E56)/IF(Einstellungen!$C$11="7 Tage",7,5),N('Ist-Stunden'!Z56)),MAX(IF(Einstellungen!$C$11="7 Tage",MAX(0,(MIN(DATE(2027,10,0),IF(Mitarbeiter!$D56="",DATE(2027,10,0),Mitarbeiter!$D56),TODAY()))-(MAX(DATE(2027,9,1),Mitarbeiter!$C56))+1),MAX(0,NETWORKDAYS(MAX(DATE(2027,9,1),Mitarbeiter!$C56),MIN(DATE(2027,10,0),IF(Mitarbeiter!$D56="",DATE(2027,10,0),Mitarbeiter!$D56),TODAY()),Einstellungen!$F$13:$F$67)))*N(Mitarbeiter!$E56)/IF(Einstellungen!$C$11="7 Tage",7,5),N('Ist-Stunden'!Z56)+(N(Krankheitstage!AM56)+N(Krankheitstage!AY56))*N($C56))))</f>
        <v/>
      </c>
      <c r="BE56" s="76">
        <f>IF($B56="",0,IF(Einstellungen!$C$10="Ja",MAX(IF(Einstellungen!$C$11="7 Tage",MAX(0,(MIN(DATE(2027,11,0),IF(Mitarbeiter!$D56="",DATE(2027,11,0),Mitarbeiter!$D56),TODAY()))-(MAX(DATE(2027,10,1),Mitarbeiter!$C56))+1),MAX(0,NETWORKDAYS(MAX(DATE(2027,10,1),Mitarbeiter!$C56),MIN(DATE(2027,11,0),IF(Mitarbeiter!$D56="",DATE(2027,11,0),Mitarbeiter!$D56),TODAY()),Einstellungen!$F$13:$F$67)))*N(Mitarbeiter!$E56)/IF(Einstellungen!$C$11="7 Tage",7,5),N('Ist-Stunden'!AA56)),MAX(IF(Einstellungen!$C$11="7 Tage",MAX(0,(MIN(DATE(2027,11,0),IF(Mitarbeiter!$D56="",DATE(2027,11,0),Mitarbeiter!$D56),TODAY()))-(MAX(DATE(2027,10,1),Mitarbeiter!$C56))+1),MAX(0,NETWORKDAYS(MAX(DATE(2027,10,1),Mitarbeiter!$C56),MIN(DATE(2027,11,0),IF(Mitarbeiter!$D56="",DATE(2027,11,0),Mitarbeiter!$D56),TODAY()),Einstellungen!$F$13:$F$67)))*N(Mitarbeiter!$E56)/IF(Einstellungen!$C$11="7 Tage",7,5),N('Ist-Stunden'!AA56)+(N(Krankheitstage!AN56)+N(Krankheitstage!AZ56))*N($C56))))</f>
        <v/>
      </c>
      <c r="BF56" s="76">
        <f>IF($B56="",0,IF(Einstellungen!$C$10="Ja",MAX(IF(Einstellungen!$C$11="7 Tage",MAX(0,(MIN(DATE(2027,12,0),IF(Mitarbeiter!$D56="",DATE(2027,12,0),Mitarbeiter!$D56),TODAY()))-(MAX(DATE(2027,11,1),Mitarbeiter!$C56))+1),MAX(0,NETWORKDAYS(MAX(DATE(2027,11,1),Mitarbeiter!$C56),MIN(DATE(2027,12,0),IF(Mitarbeiter!$D56="",DATE(2027,12,0),Mitarbeiter!$D56),TODAY()),Einstellungen!$F$13:$F$67)))*N(Mitarbeiter!$E56)/IF(Einstellungen!$C$11="7 Tage",7,5),N('Ist-Stunden'!AB56)),MAX(IF(Einstellungen!$C$11="7 Tage",MAX(0,(MIN(DATE(2027,12,0),IF(Mitarbeiter!$D56="",DATE(2027,12,0),Mitarbeiter!$D56),TODAY()))-(MAX(DATE(2027,11,1),Mitarbeiter!$C56))+1),MAX(0,NETWORKDAYS(MAX(DATE(2027,11,1),Mitarbeiter!$C56),MIN(DATE(2027,12,0),IF(Mitarbeiter!$D56="",DATE(2027,12,0),Mitarbeiter!$D56),TODAY()),Einstellungen!$F$13:$F$67)))*N(Mitarbeiter!$E56)/IF(Einstellungen!$C$11="7 Tage",7,5),N('Ist-Stunden'!AB56)+(N(Krankheitstage!AO56)+N(Krankheitstage!BA56))*N($C56))))</f>
        <v/>
      </c>
      <c r="BG56" s="76">
        <f>IF($B56="",0,IF(Einstellungen!$C$10="Ja",MAX(IF(Einstellungen!$C$11="7 Tage",MAX(0,(MIN(DATE(2027,13,0),IF(Mitarbeiter!$D56="",DATE(2027,13,0),Mitarbeiter!$D56),TODAY()))-(MAX(DATE(2027,12,1),Mitarbeiter!$C56))+1),MAX(0,NETWORKDAYS(MAX(DATE(2027,12,1),Mitarbeiter!$C56),MIN(DATE(2027,13,0),IF(Mitarbeiter!$D56="",DATE(2027,13,0),Mitarbeiter!$D56),TODAY()),Einstellungen!$F$13:$F$67)))*N(Mitarbeiter!$E56)/IF(Einstellungen!$C$11="7 Tage",7,5),N('Ist-Stunden'!AC56)),MAX(IF(Einstellungen!$C$11="7 Tage",MAX(0,(MIN(DATE(2027,13,0),IF(Mitarbeiter!$D56="",DATE(2027,13,0),Mitarbeiter!$D56),TODAY()))-(MAX(DATE(2027,12,1),Mitarbeiter!$C56))+1),MAX(0,NETWORKDAYS(MAX(DATE(2027,12,1),Mitarbeiter!$C56),MIN(DATE(2027,13,0),IF(Mitarbeiter!$D56="",DATE(2027,13,0),Mitarbeiter!$D56),TODAY()),Einstellungen!$F$13:$F$67)))*N(Mitarbeiter!$E56)/IF(Einstellungen!$C$11="7 Tage",7,5),N('Ist-Stunden'!AC56)+(N(Krankheitstage!AP56)+N(Krankheitstage!BB56))*N($C56))))</f>
        <v/>
      </c>
      <c r="BH56" s="76">
        <f>IF($B56="",0,IF(Einstellungen!$C$10="Ja",MAX(IF(Einstellungen!$C$11="7 Tage",MAX(0,(MIN(DATE(2028,2,0),IF(Mitarbeiter!$D56="",DATE(2028,2,0),Mitarbeiter!$D56),TODAY()))-(MAX(DATE(2028,1,1),Mitarbeiter!$C56))+1),MAX(0,NETWORKDAYS(MAX(DATE(2028,1,1),Mitarbeiter!$C56),MIN(DATE(2028,2,0),IF(Mitarbeiter!$D56="",DATE(2028,2,0),Mitarbeiter!$D56),TODAY()),Einstellungen!$F$13:$F$67)))*N(Mitarbeiter!$E56)/IF(Einstellungen!$C$11="7 Tage",7,5),N('Ist-Stunden'!AD56)),MAX(IF(Einstellungen!$C$11="7 Tage",MAX(0,(MIN(DATE(2028,2,0),IF(Mitarbeiter!$D56="",DATE(2028,2,0),Mitarbeiter!$D56),TODAY()))-(MAX(DATE(2028,1,1),Mitarbeiter!$C56))+1),MAX(0,NETWORKDAYS(MAX(DATE(2028,1,1),Mitarbeiter!$C56),MIN(DATE(2028,2,0),IF(Mitarbeiter!$D56="",DATE(2028,2,0),Mitarbeiter!$D56),TODAY()),Einstellungen!$F$13:$F$67)))*N(Mitarbeiter!$E56)/IF(Einstellungen!$C$11="7 Tage",7,5),N('Ist-Stunden'!AD56)+(N(Krankheitstage!BC56)+N(Krankheitstage!BO56))*N($C56))))</f>
        <v/>
      </c>
      <c r="BI56" s="76">
        <f>IF($B56="",0,IF(Einstellungen!$C$10="Ja",MAX(IF(Einstellungen!$C$11="7 Tage",MAX(0,(MIN(DATE(2028,3,0),IF(Mitarbeiter!$D56="",DATE(2028,3,0),Mitarbeiter!$D56),TODAY()))-(MAX(DATE(2028,2,1),Mitarbeiter!$C56))+1),MAX(0,NETWORKDAYS(MAX(DATE(2028,2,1),Mitarbeiter!$C56),MIN(DATE(2028,3,0),IF(Mitarbeiter!$D56="",DATE(2028,3,0),Mitarbeiter!$D56),TODAY()),Einstellungen!$F$13:$F$67)))*N(Mitarbeiter!$E56)/IF(Einstellungen!$C$11="7 Tage",7,5),N('Ist-Stunden'!AE56)),MAX(IF(Einstellungen!$C$11="7 Tage",MAX(0,(MIN(DATE(2028,3,0),IF(Mitarbeiter!$D56="",DATE(2028,3,0),Mitarbeiter!$D56),TODAY()))-(MAX(DATE(2028,2,1),Mitarbeiter!$C56))+1),MAX(0,NETWORKDAYS(MAX(DATE(2028,2,1),Mitarbeiter!$C56),MIN(DATE(2028,3,0),IF(Mitarbeiter!$D56="",DATE(2028,3,0),Mitarbeiter!$D56),TODAY()),Einstellungen!$F$13:$F$67)))*N(Mitarbeiter!$E56)/IF(Einstellungen!$C$11="7 Tage",7,5),N('Ist-Stunden'!AE56)+(N(Krankheitstage!BD56)+N(Krankheitstage!BP56))*N($C56))))</f>
        <v/>
      </c>
      <c r="BJ56" s="76">
        <f>IF($B56="",0,IF(Einstellungen!$C$10="Ja",MAX(IF(Einstellungen!$C$11="7 Tage",MAX(0,(MIN(DATE(2028,4,0),IF(Mitarbeiter!$D56="",DATE(2028,4,0),Mitarbeiter!$D56),TODAY()))-(MAX(DATE(2028,3,1),Mitarbeiter!$C56))+1),MAX(0,NETWORKDAYS(MAX(DATE(2028,3,1),Mitarbeiter!$C56),MIN(DATE(2028,4,0),IF(Mitarbeiter!$D56="",DATE(2028,4,0),Mitarbeiter!$D56),TODAY()),Einstellungen!$F$13:$F$67)))*N(Mitarbeiter!$E56)/IF(Einstellungen!$C$11="7 Tage",7,5),N('Ist-Stunden'!AF56)),MAX(IF(Einstellungen!$C$11="7 Tage",MAX(0,(MIN(DATE(2028,4,0),IF(Mitarbeiter!$D56="",DATE(2028,4,0),Mitarbeiter!$D56),TODAY()))-(MAX(DATE(2028,3,1),Mitarbeiter!$C56))+1),MAX(0,NETWORKDAYS(MAX(DATE(2028,3,1),Mitarbeiter!$C56),MIN(DATE(2028,4,0),IF(Mitarbeiter!$D56="",DATE(2028,4,0),Mitarbeiter!$D56),TODAY()),Einstellungen!$F$13:$F$67)))*N(Mitarbeiter!$E56)/IF(Einstellungen!$C$11="7 Tage",7,5),N('Ist-Stunden'!AF56)+(N(Krankheitstage!BE56)+N(Krankheitstage!BQ56))*N($C56))))</f>
        <v/>
      </c>
      <c r="BK56" s="76">
        <f>IF($B56="",0,IF(Einstellungen!$C$10="Ja",MAX(IF(Einstellungen!$C$11="7 Tage",MAX(0,(MIN(DATE(2028,5,0),IF(Mitarbeiter!$D56="",DATE(2028,5,0),Mitarbeiter!$D56),TODAY()))-(MAX(DATE(2028,4,1),Mitarbeiter!$C56))+1),MAX(0,NETWORKDAYS(MAX(DATE(2028,4,1),Mitarbeiter!$C56),MIN(DATE(2028,5,0),IF(Mitarbeiter!$D56="",DATE(2028,5,0),Mitarbeiter!$D56),TODAY()),Einstellungen!$F$13:$F$67)))*N(Mitarbeiter!$E56)/IF(Einstellungen!$C$11="7 Tage",7,5),N('Ist-Stunden'!AG56)),MAX(IF(Einstellungen!$C$11="7 Tage",MAX(0,(MIN(DATE(2028,5,0),IF(Mitarbeiter!$D56="",DATE(2028,5,0),Mitarbeiter!$D56),TODAY()))-(MAX(DATE(2028,4,1),Mitarbeiter!$C56))+1),MAX(0,NETWORKDAYS(MAX(DATE(2028,4,1),Mitarbeiter!$C56),MIN(DATE(2028,5,0),IF(Mitarbeiter!$D56="",DATE(2028,5,0),Mitarbeiter!$D56),TODAY()),Einstellungen!$F$13:$F$67)))*N(Mitarbeiter!$E56)/IF(Einstellungen!$C$11="7 Tage",7,5),N('Ist-Stunden'!AG56)+(N(Krankheitstage!BF56)+N(Krankheitstage!BR56))*N($C56))))</f>
        <v/>
      </c>
      <c r="BL56" s="76">
        <f>IF($B56="",0,IF(Einstellungen!$C$10="Ja",MAX(IF(Einstellungen!$C$11="7 Tage",MAX(0,(MIN(DATE(2028,6,0),IF(Mitarbeiter!$D56="",DATE(2028,6,0),Mitarbeiter!$D56),TODAY()))-(MAX(DATE(2028,5,1),Mitarbeiter!$C56))+1),MAX(0,NETWORKDAYS(MAX(DATE(2028,5,1),Mitarbeiter!$C56),MIN(DATE(2028,6,0),IF(Mitarbeiter!$D56="",DATE(2028,6,0),Mitarbeiter!$D56),TODAY()),Einstellungen!$F$13:$F$67)))*N(Mitarbeiter!$E56)/IF(Einstellungen!$C$11="7 Tage",7,5),N('Ist-Stunden'!AH56)),MAX(IF(Einstellungen!$C$11="7 Tage",MAX(0,(MIN(DATE(2028,6,0),IF(Mitarbeiter!$D56="",DATE(2028,6,0),Mitarbeiter!$D56),TODAY()))-(MAX(DATE(2028,5,1),Mitarbeiter!$C56))+1),MAX(0,NETWORKDAYS(MAX(DATE(2028,5,1),Mitarbeiter!$C56),MIN(DATE(2028,6,0),IF(Mitarbeiter!$D56="",DATE(2028,6,0),Mitarbeiter!$D56),TODAY()),Einstellungen!$F$13:$F$67)))*N(Mitarbeiter!$E56)/IF(Einstellungen!$C$11="7 Tage",7,5),N('Ist-Stunden'!AH56)+(N(Krankheitstage!BG56)+N(Krankheitstage!BS56))*N($C56))))</f>
        <v/>
      </c>
      <c r="BM56" s="76">
        <f>IF($B56="",0,IF(Einstellungen!$C$10="Ja",MAX(IF(Einstellungen!$C$11="7 Tage",MAX(0,(MIN(DATE(2028,7,0),IF(Mitarbeiter!$D56="",DATE(2028,7,0),Mitarbeiter!$D56),TODAY()))-(MAX(DATE(2028,6,1),Mitarbeiter!$C56))+1),MAX(0,NETWORKDAYS(MAX(DATE(2028,6,1),Mitarbeiter!$C56),MIN(DATE(2028,7,0),IF(Mitarbeiter!$D56="",DATE(2028,7,0),Mitarbeiter!$D56),TODAY()),Einstellungen!$F$13:$F$67)))*N(Mitarbeiter!$E56)/IF(Einstellungen!$C$11="7 Tage",7,5),N('Ist-Stunden'!AI56)),MAX(IF(Einstellungen!$C$11="7 Tage",MAX(0,(MIN(DATE(2028,7,0),IF(Mitarbeiter!$D56="",DATE(2028,7,0),Mitarbeiter!$D56),TODAY()))-(MAX(DATE(2028,6,1),Mitarbeiter!$C56))+1),MAX(0,NETWORKDAYS(MAX(DATE(2028,6,1),Mitarbeiter!$C56),MIN(DATE(2028,7,0),IF(Mitarbeiter!$D56="",DATE(2028,7,0),Mitarbeiter!$D56),TODAY()),Einstellungen!$F$13:$F$67)))*N(Mitarbeiter!$E56)/IF(Einstellungen!$C$11="7 Tage",7,5),N('Ist-Stunden'!AI56)+(N(Krankheitstage!BH56)+N(Krankheitstage!BT56))*N($C56))))</f>
        <v/>
      </c>
      <c r="BN56" s="76">
        <f>IF($B56="",0,IF(Einstellungen!$C$10="Ja",MAX(IF(Einstellungen!$C$11="7 Tage",MAX(0,(MIN(DATE(2028,8,0),IF(Mitarbeiter!$D56="",DATE(2028,8,0),Mitarbeiter!$D56),TODAY()))-(MAX(DATE(2028,7,1),Mitarbeiter!$C56))+1),MAX(0,NETWORKDAYS(MAX(DATE(2028,7,1),Mitarbeiter!$C56),MIN(DATE(2028,8,0),IF(Mitarbeiter!$D56="",DATE(2028,8,0),Mitarbeiter!$D56),TODAY()),Einstellungen!$F$13:$F$67)))*N(Mitarbeiter!$E56)/IF(Einstellungen!$C$11="7 Tage",7,5),N('Ist-Stunden'!AJ56)),MAX(IF(Einstellungen!$C$11="7 Tage",MAX(0,(MIN(DATE(2028,8,0),IF(Mitarbeiter!$D56="",DATE(2028,8,0),Mitarbeiter!$D56),TODAY()))-(MAX(DATE(2028,7,1),Mitarbeiter!$C56))+1),MAX(0,NETWORKDAYS(MAX(DATE(2028,7,1),Mitarbeiter!$C56),MIN(DATE(2028,8,0),IF(Mitarbeiter!$D56="",DATE(2028,8,0),Mitarbeiter!$D56),TODAY()),Einstellungen!$F$13:$F$67)))*N(Mitarbeiter!$E56)/IF(Einstellungen!$C$11="7 Tage",7,5),N('Ist-Stunden'!AJ56)+(N(Krankheitstage!BI56)+N(Krankheitstage!BU56))*N($C56))))</f>
        <v/>
      </c>
      <c r="BO56" s="76">
        <f>IF($B56="",0,IF(Einstellungen!$C$10="Ja",MAX(IF(Einstellungen!$C$11="7 Tage",MAX(0,(MIN(DATE(2028,9,0),IF(Mitarbeiter!$D56="",DATE(2028,9,0),Mitarbeiter!$D56),TODAY()))-(MAX(DATE(2028,8,1),Mitarbeiter!$C56))+1),MAX(0,NETWORKDAYS(MAX(DATE(2028,8,1),Mitarbeiter!$C56),MIN(DATE(2028,9,0),IF(Mitarbeiter!$D56="",DATE(2028,9,0),Mitarbeiter!$D56),TODAY()),Einstellungen!$F$13:$F$67)))*N(Mitarbeiter!$E56)/IF(Einstellungen!$C$11="7 Tage",7,5),N('Ist-Stunden'!AK56)),MAX(IF(Einstellungen!$C$11="7 Tage",MAX(0,(MIN(DATE(2028,9,0),IF(Mitarbeiter!$D56="",DATE(2028,9,0),Mitarbeiter!$D56),TODAY()))-(MAX(DATE(2028,8,1),Mitarbeiter!$C56))+1),MAX(0,NETWORKDAYS(MAX(DATE(2028,8,1),Mitarbeiter!$C56),MIN(DATE(2028,9,0),IF(Mitarbeiter!$D56="",DATE(2028,9,0),Mitarbeiter!$D56),TODAY()),Einstellungen!$F$13:$F$67)))*N(Mitarbeiter!$E56)/IF(Einstellungen!$C$11="7 Tage",7,5),N('Ist-Stunden'!AK56)+(N(Krankheitstage!BJ56)+N(Krankheitstage!BV56))*N($C56))))</f>
        <v/>
      </c>
      <c r="BP56" s="76">
        <f>IF($B56="",0,IF(Einstellungen!$C$10="Ja",MAX(IF(Einstellungen!$C$11="7 Tage",MAX(0,(MIN(DATE(2028,10,0),IF(Mitarbeiter!$D56="",DATE(2028,10,0),Mitarbeiter!$D56),TODAY()))-(MAX(DATE(2028,9,1),Mitarbeiter!$C56))+1),MAX(0,NETWORKDAYS(MAX(DATE(2028,9,1),Mitarbeiter!$C56),MIN(DATE(2028,10,0),IF(Mitarbeiter!$D56="",DATE(2028,10,0),Mitarbeiter!$D56),TODAY()),Einstellungen!$F$13:$F$67)))*N(Mitarbeiter!$E56)/IF(Einstellungen!$C$11="7 Tage",7,5),N('Ist-Stunden'!AL56)),MAX(IF(Einstellungen!$C$11="7 Tage",MAX(0,(MIN(DATE(2028,10,0),IF(Mitarbeiter!$D56="",DATE(2028,10,0),Mitarbeiter!$D56),TODAY()))-(MAX(DATE(2028,9,1),Mitarbeiter!$C56))+1),MAX(0,NETWORKDAYS(MAX(DATE(2028,9,1),Mitarbeiter!$C56),MIN(DATE(2028,10,0),IF(Mitarbeiter!$D56="",DATE(2028,10,0),Mitarbeiter!$D56),TODAY()),Einstellungen!$F$13:$F$67)))*N(Mitarbeiter!$E56)/IF(Einstellungen!$C$11="7 Tage",7,5),N('Ist-Stunden'!AL56)+(N(Krankheitstage!BK56)+N(Krankheitstage!BW56))*N($C56))))</f>
        <v/>
      </c>
      <c r="BQ56" s="76">
        <f>IF($B56="",0,IF(Einstellungen!$C$10="Ja",MAX(IF(Einstellungen!$C$11="7 Tage",MAX(0,(MIN(DATE(2028,11,0),IF(Mitarbeiter!$D56="",DATE(2028,11,0),Mitarbeiter!$D56),TODAY()))-(MAX(DATE(2028,10,1),Mitarbeiter!$C56))+1),MAX(0,NETWORKDAYS(MAX(DATE(2028,10,1),Mitarbeiter!$C56),MIN(DATE(2028,11,0),IF(Mitarbeiter!$D56="",DATE(2028,11,0),Mitarbeiter!$D56),TODAY()),Einstellungen!$F$13:$F$67)))*N(Mitarbeiter!$E56)/IF(Einstellungen!$C$11="7 Tage",7,5),N('Ist-Stunden'!AM56)),MAX(IF(Einstellungen!$C$11="7 Tage",MAX(0,(MIN(DATE(2028,11,0),IF(Mitarbeiter!$D56="",DATE(2028,11,0),Mitarbeiter!$D56),TODAY()))-(MAX(DATE(2028,10,1),Mitarbeiter!$C56))+1),MAX(0,NETWORKDAYS(MAX(DATE(2028,10,1),Mitarbeiter!$C56),MIN(DATE(2028,11,0),IF(Mitarbeiter!$D56="",DATE(2028,11,0),Mitarbeiter!$D56),TODAY()),Einstellungen!$F$13:$F$67)))*N(Mitarbeiter!$E56)/IF(Einstellungen!$C$11="7 Tage",7,5),N('Ist-Stunden'!AM56)+(N(Krankheitstage!BL56)+N(Krankheitstage!BX56))*N($C56))))</f>
        <v/>
      </c>
      <c r="BR56" s="76">
        <f>IF($B56="",0,IF(Einstellungen!$C$10="Ja",MAX(IF(Einstellungen!$C$11="7 Tage",MAX(0,(MIN(DATE(2028,12,0),IF(Mitarbeiter!$D56="",DATE(2028,12,0),Mitarbeiter!$D56),TODAY()))-(MAX(DATE(2028,11,1),Mitarbeiter!$C56))+1),MAX(0,NETWORKDAYS(MAX(DATE(2028,11,1),Mitarbeiter!$C56),MIN(DATE(2028,12,0),IF(Mitarbeiter!$D56="",DATE(2028,12,0),Mitarbeiter!$D56),TODAY()),Einstellungen!$F$13:$F$67)))*N(Mitarbeiter!$E56)/IF(Einstellungen!$C$11="7 Tage",7,5),N('Ist-Stunden'!AN56)),MAX(IF(Einstellungen!$C$11="7 Tage",MAX(0,(MIN(DATE(2028,12,0),IF(Mitarbeiter!$D56="",DATE(2028,12,0),Mitarbeiter!$D56),TODAY()))-(MAX(DATE(2028,11,1),Mitarbeiter!$C56))+1),MAX(0,NETWORKDAYS(MAX(DATE(2028,11,1),Mitarbeiter!$C56),MIN(DATE(2028,12,0),IF(Mitarbeiter!$D56="",DATE(2028,12,0),Mitarbeiter!$D56),TODAY()),Einstellungen!$F$13:$F$67)))*N(Mitarbeiter!$E56)/IF(Einstellungen!$C$11="7 Tage",7,5),N('Ist-Stunden'!AN56)+(N(Krankheitstage!BM56)+N(Krankheitstage!BY56))*N($C56))))</f>
        <v/>
      </c>
      <c r="BS56" s="76">
        <f>IF($B56="",0,IF(Einstellungen!$C$10="Ja",MAX(IF(Einstellungen!$C$11="7 Tage",MAX(0,(MIN(DATE(2028,13,0),IF(Mitarbeiter!$D56="",DATE(2028,13,0),Mitarbeiter!$D56),TODAY()))-(MAX(DATE(2028,12,1),Mitarbeiter!$C56))+1),MAX(0,NETWORKDAYS(MAX(DATE(2028,12,1),Mitarbeiter!$C56),MIN(DATE(2028,13,0),IF(Mitarbeiter!$D56="",DATE(2028,13,0),Mitarbeiter!$D56),TODAY()),Einstellungen!$F$13:$F$67)))*N(Mitarbeiter!$E56)/IF(Einstellungen!$C$11="7 Tage",7,5),N('Ist-Stunden'!AO56)),MAX(IF(Einstellungen!$C$11="7 Tage",MAX(0,(MIN(DATE(2028,13,0),IF(Mitarbeiter!$D56="",DATE(2028,13,0),Mitarbeiter!$D56),TODAY()))-(MAX(DATE(2028,12,1),Mitarbeiter!$C56))+1),MAX(0,NETWORKDAYS(MAX(DATE(2028,12,1),Mitarbeiter!$C56),MIN(DATE(2028,13,0),IF(Mitarbeiter!$D56="",DATE(2028,13,0),Mitarbeiter!$D56),TODAY()),Einstellungen!$F$13:$F$67)))*N(Mitarbeiter!$E56)/IF(Einstellungen!$C$11="7 Tage",7,5),N('Ist-Stunden'!AO56)+(N(Krankheitstage!BN56)+N(Krankheitstage!BZ56))*N($C56))))</f>
        <v/>
      </c>
      <c r="BT56" s="76">
        <f>IF($B56="",0,IF(Einstellungen!$C$10="Ja",MAX(IF(Einstellungen!$C$11="7 Tage",MAX(0,(MIN(DATE(2029,2,0),IF(Mitarbeiter!$D56="",DATE(2029,2,0),Mitarbeiter!$D56),TODAY()))-(MAX(DATE(2029,1,1),Mitarbeiter!$C56))+1),MAX(0,NETWORKDAYS(MAX(DATE(2029,1,1),Mitarbeiter!$C56),MIN(DATE(2029,2,0),IF(Mitarbeiter!$D56="",DATE(2029,2,0),Mitarbeiter!$D56),TODAY()),Einstellungen!$F$13:$F$67)))*N(Mitarbeiter!$E56)/IF(Einstellungen!$C$11="7 Tage",7,5),N('Ist-Stunden'!AP56)),MAX(IF(Einstellungen!$C$11="7 Tage",MAX(0,(MIN(DATE(2029,2,0),IF(Mitarbeiter!$D56="",DATE(2029,2,0),Mitarbeiter!$D56),TODAY()))-(MAX(DATE(2029,1,1),Mitarbeiter!$C56))+1),MAX(0,NETWORKDAYS(MAX(DATE(2029,1,1),Mitarbeiter!$C56),MIN(DATE(2029,2,0),IF(Mitarbeiter!$D56="",DATE(2029,2,0),Mitarbeiter!$D56),TODAY()),Einstellungen!$F$13:$F$67)))*N(Mitarbeiter!$E56)/IF(Einstellungen!$C$11="7 Tage",7,5),N('Ist-Stunden'!AP56)+(N(Krankheitstage!CA56)+N(Krankheitstage!CM56))*N($C56))))</f>
        <v/>
      </c>
      <c r="BU56" s="76">
        <f>IF($B56="",0,IF(Einstellungen!$C$10="Ja",MAX(IF(Einstellungen!$C$11="7 Tage",MAX(0,(MIN(DATE(2029,3,0),IF(Mitarbeiter!$D56="",DATE(2029,3,0),Mitarbeiter!$D56),TODAY()))-(MAX(DATE(2029,2,1),Mitarbeiter!$C56))+1),MAX(0,NETWORKDAYS(MAX(DATE(2029,2,1),Mitarbeiter!$C56),MIN(DATE(2029,3,0),IF(Mitarbeiter!$D56="",DATE(2029,3,0),Mitarbeiter!$D56),TODAY()),Einstellungen!$F$13:$F$67)))*N(Mitarbeiter!$E56)/IF(Einstellungen!$C$11="7 Tage",7,5),N('Ist-Stunden'!AQ56)),MAX(IF(Einstellungen!$C$11="7 Tage",MAX(0,(MIN(DATE(2029,3,0),IF(Mitarbeiter!$D56="",DATE(2029,3,0),Mitarbeiter!$D56),TODAY()))-(MAX(DATE(2029,2,1),Mitarbeiter!$C56))+1),MAX(0,NETWORKDAYS(MAX(DATE(2029,2,1),Mitarbeiter!$C56),MIN(DATE(2029,3,0),IF(Mitarbeiter!$D56="",DATE(2029,3,0),Mitarbeiter!$D56),TODAY()),Einstellungen!$F$13:$F$67)))*N(Mitarbeiter!$E56)/IF(Einstellungen!$C$11="7 Tage",7,5),N('Ist-Stunden'!AQ56)+(N(Krankheitstage!CB56)+N(Krankheitstage!CN56))*N($C56))))</f>
        <v/>
      </c>
      <c r="BV56" s="76">
        <f>IF($B56="",0,IF(Einstellungen!$C$10="Ja",MAX(IF(Einstellungen!$C$11="7 Tage",MAX(0,(MIN(DATE(2029,4,0),IF(Mitarbeiter!$D56="",DATE(2029,4,0),Mitarbeiter!$D56),TODAY()))-(MAX(DATE(2029,3,1),Mitarbeiter!$C56))+1),MAX(0,NETWORKDAYS(MAX(DATE(2029,3,1),Mitarbeiter!$C56),MIN(DATE(2029,4,0),IF(Mitarbeiter!$D56="",DATE(2029,4,0),Mitarbeiter!$D56),TODAY()),Einstellungen!$F$13:$F$67)))*N(Mitarbeiter!$E56)/IF(Einstellungen!$C$11="7 Tage",7,5),N('Ist-Stunden'!AR56)),MAX(IF(Einstellungen!$C$11="7 Tage",MAX(0,(MIN(DATE(2029,4,0),IF(Mitarbeiter!$D56="",DATE(2029,4,0),Mitarbeiter!$D56),TODAY()))-(MAX(DATE(2029,3,1),Mitarbeiter!$C56))+1),MAX(0,NETWORKDAYS(MAX(DATE(2029,3,1),Mitarbeiter!$C56),MIN(DATE(2029,4,0),IF(Mitarbeiter!$D56="",DATE(2029,4,0),Mitarbeiter!$D56),TODAY()),Einstellungen!$F$13:$F$67)))*N(Mitarbeiter!$E56)/IF(Einstellungen!$C$11="7 Tage",7,5),N('Ist-Stunden'!AR56)+(N(Krankheitstage!CC56)+N(Krankheitstage!CO56))*N($C56))))</f>
        <v/>
      </c>
      <c r="BW56" s="76">
        <f>IF($B56="",0,IF(Einstellungen!$C$10="Ja",MAX(IF(Einstellungen!$C$11="7 Tage",MAX(0,(MIN(DATE(2029,5,0),IF(Mitarbeiter!$D56="",DATE(2029,5,0),Mitarbeiter!$D56),TODAY()))-(MAX(DATE(2029,4,1),Mitarbeiter!$C56))+1),MAX(0,NETWORKDAYS(MAX(DATE(2029,4,1),Mitarbeiter!$C56),MIN(DATE(2029,5,0),IF(Mitarbeiter!$D56="",DATE(2029,5,0),Mitarbeiter!$D56),TODAY()),Einstellungen!$F$13:$F$67)))*N(Mitarbeiter!$E56)/IF(Einstellungen!$C$11="7 Tage",7,5),N('Ist-Stunden'!AS56)),MAX(IF(Einstellungen!$C$11="7 Tage",MAX(0,(MIN(DATE(2029,5,0),IF(Mitarbeiter!$D56="",DATE(2029,5,0),Mitarbeiter!$D56),TODAY()))-(MAX(DATE(2029,4,1),Mitarbeiter!$C56))+1),MAX(0,NETWORKDAYS(MAX(DATE(2029,4,1),Mitarbeiter!$C56),MIN(DATE(2029,5,0),IF(Mitarbeiter!$D56="",DATE(2029,5,0),Mitarbeiter!$D56),TODAY()),Einstellungen!$F$13:$F$67)))*N(Mitarbeiter!$E56)/IF(Einstellungen!$C$11="7 Tage",7,5),N('Ist-Stunden'!AS56)+(N(Krankheitstage!CD56)+N(Krankheitstage!CP56))*N($C56))))</f>
        <v/>
      </c>
      <c r="BX56" s="76">
        <f>IF($B56="",0,IF(Einstellungen!$C$10="Ja",MAX(IF(Einstellungen!$C$11="7 Tage",MAX(0,(MIN(DATE(2029,6,0),IF(Mitarbeiter!$D56="",DATE(2029,6,0),Mitarbeiter!$D56),TODAY()))-(MAX(DATE(2029,5,1),Mitarbeiter!$C56))+1),MAX(0,NETWORKDAYS(MAX(DATE(2029,5,1),Mitarbeiter!$C56),MIN(DATE(2029,6,0),IF(Mitarbeiter!$D56="",DATE(2029,6,0),Mitarbeiter!$D56),TODAY()),Einstellungen!$F$13:$F$67)))*N(Mitarbeiter!$E56)/IF(Einstellungen!$C$11="7 Tage",7,5),N('Ist-Stunden'!AT56)),MAX(IF(Einstellungen!$C$11="7 Tage",MAX(0,(MIN(DATE(2029,6,0),IF(Mitarbeiter!$D56="",DATE(2029,6,0),Mitarbeiter!$D56),TODAY()))-(MAX(DATE(2029,5,1),Mitarbeiter!$C56))+1),MAX(0,NETWORKDAYS(MAX(DATE(2029,5,1),Mitarbeiter!$C56),MIN(DATE(2029,6,0),IF(Mitarbeiter!$D56="",DATE(2029,6,0),Mitarbeiter!$D56),TODAY()),Einstellungen!$F$13:$F$67)))*N(Mitarbeiter!$E56)/IF(Einstellungen!$C$11="7 Tage",7,5),N('Ist-Stunden'!AT56)+(N(Krankheitstage!CE56)+N(Krankheitstage!CQ56))*N($C56))))</f>
        <v/>
      </c>
      <c r="BY56" s="76">
        <f>IF($B56="",0,IF(Einstellungen!$C$10="Ja",MAX(IF(Einstellungen!$C$11="7 Tage",MAX(0,(MIN(DATE(2029,7,0),IF(Mitarbeiter!$D56="",DATE(2029,7,0),Mitarbeiter!$D56),TODAY()))-(MAX(DATE(2029,6,1),Mitarbeiter!$C56))+1),MAX(0,NETWORKDAYS(MAX(DATE(2029,6,1),Mitarbeiter!$C56),MIN(DATE(2029,7,0),IF(Mitarbeiter!$D56="",DATE(2029,7,0),Mitarbeiter!$D56),TODAY()),Einstellungen!$F$13:$F$67)))*N(Mitarbeiter!$E56)/IF(Einstellungen!$C$11="7 Tage",7,5),N('Ist-Stunden'!AU56)),MAX(IF(Einstellungen!$C$11="7 Tage",MAX(0,(MIN(DATE(2029,7,0),IF(Mitarbeiter!$D56="",DATE(2029,7,0),Mitarbeiter!$D56),TODAY()))-(MAX(DATE(2029,6,1),Mitarbeiter!$C56))+1),MAX(0,NETWORKDAYS(MAX(DATE(2029,6,1),Mitarbeiter!$C56),MIN(DATE(2029,7,0),IF(Mitarbeiter!$D56="",DATE(2029,7,0),Mitarbeiter!$D56),TODAY()),Einstellungen!$F$13:$F$67)))*N(Mitarbeiter!$E56)/IF(Einstellungen!$C$11="7 Tage",7,5),N('Ist-Stunden'!AU56)+(N(Krankheitstage!CF56)+N(Krankheitstage!CR56))*N($C56))))</f>
        <v/>
      </c>
      <c r="BZ56" s="76">
        <f>IF($B56="",0,IF(Einstellungen!$C$10="Ja",MAX(IF(Einstellungen!$C$11="7 Tage",MAX(0,(MIN(DATE(2029,8,0),IF(Mitarbeiter!$D56="",DATE(2029,8,0),Mitarbeiter!$D56),TODAY()))-(MAX(DATE(2029,7,1),Mitarbeiter!$C56))+1),MAX(0,NETWORKDAYS(MAX(DATE(2029,7,1),Mitarbeiter!$C56),MIN(DATE(2029,8,0),IF(Mitarbeiter!$D56="",DATE(2029,8,0),Mitarbeiter!$D56),TODAY()),Einstellungen!$F$13:$F$67)))*N(Mitarbeiter!$E56)/IF(Einstellungen!$C$11="7 Tage",7,5),N('Ist-Stunden'!AV56)),MAX(IF(Einstellungen!$C$11="7 Tage",MAX(0,(MIN(DATE(2029,8,0),IF(Mitarbeiter!$D56="",DATE(2029,8,0),Mitarbeiter!$D56),TODAY()))-(MAX(DATE(2029,7,1),Mitarbeiter!$C56))+1),MAX(0,NETWORKDAYS(MAX(DATE(2029,7,1),Mitarbeiter!$C56),MIN(DATE(2029,8,0),IF(Mitarbeiter!$D56="",DATE(2029,8,0),Mitarbeiter!$D56),TODAY()),Einstellungen!$F$13:$F$67)))*N(Mitarbeiter!$E56)/IF(Einstellungen!$C$11="7 Tage",7,5),N('Ist-Stunden'!AV56)+(N(Krankheitstage!CG56)+N(Krankheitstage!CS56))*N($C56))))</f>
        <v/>
      </c>
      <c r="CA56" s="76">
        <f>IF($B56="",0,IF(Einstellungen!$C$10="Ja",MAX(IF(Einstellungen!$C$11="7 Tage",MAX(0,(MIN(DATE(2029,9,0),IF(Mitarbeiter!$D56="",DATE(2029,9,0),Mitarbeiter!$D56),TODAY()))-(MAX(DATE(2029,8,1),Mitarbeiter!$C56))+1),MAX(0,NETWORKDAYS(MAX(DATE(2029,8,1),Mitarbeiter!$C56),MIN(DATE(2029,9,0),IF(Mitarbeiter!$D56="",DATE(2029,9,0),Mitarbeiter!$D56),TODAY()),Einstellungen!$F$13:$F$67)))*N(Mitarbeiter!$E56)/IF(Einstellungen!$C$11="7 Tage",7,5),N('Ist-Stunden'!AW56)),MAX(IF(Einstellungen!$C$11="7 Tage",MAX(0,(MIN(DATE(2029,9,0),IF(Mitarbeiter!$D56="",DATE(2029,9,0),Mitarbeiter!$D56),TODAY()))-(MAX(DATE(2029,8,1),Mitarbeiter!$C56))+1),MAX(0,NETWORKDAYS(MAX(DATE(2029,8,1),Mitarbeiter!$C56),MIN(DATE(2029,9,0),IF(Mitarbeiter!$D56="",DATE(2029,9,0),Mitarbeiter!$D56),TODAY()),Einstellungen!$F$13:$F$67)))*N(Mitarbeiter!$E56)/IF(Einstellungen!$C$11="7 Tage",7,5),N('Ist-Stunden'!AW56)+(N(Krankheitstage!CH56)+N(Krankheitstage!CT56))*N($C56))))</f>
        <v/>
      </c>
      <c r="CB56" s="76">
        <f>IF($B56="",0,IF(Einstellungen!$C$10="Ja",MAX(IF(Einstellungen!$C$11="7 Tage",MAX(0,(MIN(DATE(2029,10,0),IF(Mitarbeiter!$D56="",DATE(2029,10,0),Mitarbeiter!$D56),TODAY()))-(MAX(DATE(2029,9,1),Mitarbeiter!$C56))+1),MAX(0,NETWORKDAYS(MAX(DATE(2029,9,1),Mitarbeiter!$C56),MIN(DATE(2029,10,0),IF(Mitarbeiter!$D56="",DATE(2029,10,0),Mitarbeiter!$D56),TODAY()),Einstellungen!$F$13:$F$67)))*N(Mitarbeiter!$E56)/IF(Einstellungen!$C$11="7 Tage",7,5),N('Ist-Stunden'!AX56)),MAX(IF(Einstellungen!$C$11="7 Tage",MAX(0,(MIN(DATE(2029,10,0),IF(Mitarbeiter!$D56="",DATE(2029,10,0),Mitarbeiter!$D56),TODAY()))-(MAX(DATE(2029,9,1),Mitarbeiter!$C56))+1),MAX(0,NETWORKDAYS(MAX(DATE(2029,9,1),Mitarbeiter!$C56),MIN(DATE(2029,10,0),IF(Mitarbeiter!$D56="",DATE(2029,10,0),Mitarbeiter!$D56),TODAY()),Einstellungen!$F$13:$F$67)))*N(Mitarbeiter!$E56)/IF(Einstellungen!$C$11="7 Tage",7,5),N('Ist-Stunden'!AX56)+(N(Krankheitstage!CI56)+N(Krankheitstage!CU56))*N($C56))))</f>
        <v/>
      </c>
      <c r="CC56" s="76">
        <f>IF($B56="",0,IF(Einstellungen!$C$10="Ja",MAX(IF(Einstellungen!$C$11="7 Tage",MAX(0,(MIN(DATE(2029,11,0),IF(Mitarbeiter!$D56="",DATE(2029,11,0),Mitarbeiter!$D56),TODAY()))-(MAX(DATE(2029,10,1),Mitarbeiter!$C56))+1),MAX(0,NETWORKDAYS(MAX(DATE(2029,10,1),Mitarbeiter!$C56),MIN(DATE(2029,11,0),IF(Mitarbeiter!$D56="",DATE(2029,11,0),Mitarbeiter!$D56),TODAY()),Einstellungen!$F$13:$F$67)))*N(Mitarbeiter!$E56)/IF(Einstellungen!$C$11="7 Tage",7,5),N('Ist-Stunden'!AY56)),MAX(IF(Einstellungen!$C$11="7 Tage",MAX(0,(MIN(DATE(2029,11,0),IF(Mitarbeiter!$D56="",DATE(2029,11,0),Mitarbeiter!$D56),TODAY()))-(MAX(DATE(2029,10,1),Mitarbeiter!$C56))+1),MAX(0,NETWORKDAYS(MAX(DATE(2029,10,1),Mitarbeiter!$C56),MIN(DATE(2029,11,0),IF(Mitarbeiter!$D56="",DATE(2029,11,0),Mitarbeiter!$D56),TODAY()),Einstellungen!$F$13:$F$67)))*N(Mitarbeiter!$E56)/IF(Einstellungen!$C$11="7 Tage",7,5),N('Ist-Stunden'!AY56)+(N(Krankheitstage!CJ56)+N(Krankheitstage!CV56))*N($C56))))</f>
        <v/>
      </c>
      <c r="CD56" s="76">
        <f>IF($B56="",0,IF(Einstellungen!$C$10="Ja",MAX(IF(Einstellungen!$C$11="7 Tage",MAX(0,(MIN(DATE(2029,12,0),IF(Mitarbeiter!$D56="",DATE(2029,12,0),Mitarbeiter!$D56),TODAY()))-(MAX(DATE(2029,11,1),Mitarbeiter!$C56))+1),MAX(0,NETWORKDAYS(MAX(DATE(2029,11,1),Mitarbeiter!$C56),MIN(DATE(2029,12,0),IF(Mitarbeiter!$D56="",DATE(2029,12,0),Mitarbeiter!$D56),TODAY()),Einstellungen!$F$13:$F$67)))*N(Mitarbeiter!$E56)/IF(Einstellungen!$C$11="7 Tage",7,5),N('Ist-Stunden'!AZ56)),MAX(IF(Einstellungen!$C$11="7 Tage",MAX(0,(MIN(DATE(2029,12,0),IF(Mitarbeiter!$D56="",DATE(2029,12,0),Mitarbeiter!$D56),TODAY()))-(MAX(DATE(2029,11,1),Mitarbeiter!$C56))+1),MAX(0,NETWORKDAYS(MAX(DATE(2029,11,1),Mitarbeiter!$C56),MIN(DATE(2029,12,0),IF(Mitarbeiter!$D56="",DATE(2029,12,0),Mitarbeiter!$D56),TODAY()),Einstellungen!$F$13:$F$67)))*N(Mitarbeiter!$E56)/IF(Einstellungen!$C$11="7 Tage",7,5),N('Ist-Stunden'!AZ56)+(N(Krankheitstage!CK56)+N(Krankheitstage!CW56))*N($C56))))</f>
        <v/>
      </c>
      <c r="CE56" s="76">
        <f>IF($B56="",0,IF(Einstellungen!$C$10="Ja",MAX(IF(Einstellungen!$C$11="7 Tage",MAX(0,(MIN(DATE(2029,13,0),IF(Mitarbeiter!$D56="",DATE(2029,13,0),Mitarbeiter!$D56),TODAY()))-(MAX(DATE(2029,12,1),Mitarbeiter!$C56))+1),MAX(0,NETWORKDAYS(MAX(DATE(2029,12,1),Mitarbeiter!$C56),MIN(DATE(2029,13,0),IF(Mitarbeiter!$D56="",DATE(2029,13,0),Mitarbeiter!$D56),TODAY()),Einstellungen!$F$13:$F$67)))*N(Mitarbeiter!$E56)/IF(Einstellungen!$C$11="7 Tage",7,5),N('Ist-Stunden'!BA56)),MAX(IF(Einstellungen!$C$11="7 Tage",MAX(0,(MIN(DATE(2029,13,0),IF(Mitarbeiter!$D56="",DATE(2029,13,0),Mitarbeiter!$D56),TODAY()))-(MAX(DATE(2029,12,1),Mitarbeiter!$C56))+1),MAX(0,NETWORKDAYS(MAX(DATE(2029,12,1),Mitarbeiter!$C56),MIN(DATE(2029,13,0),IF(Mitarbeiter!$D56="",DATE(2029,13,0),Mitarbeiter!$D56),TODAY()),Einstellungen!$F$13:$F$67)))*N(Mitarbeiter!$E56)/IF(Einstellungen!$C$11="7 Tage",7,5),N('Ist-Stunden'!BA56)+(N(Krankheitstage!CL56)+N(Krankheitstage!CX56))*N($C56))))</f>
        <v/>
      </c>
      <c r="CF56" s="76">
        <f>IF($B56="",0,IF(Einstellungen!$C$10="Ja",MAX(IF(Einstellungen!$C$11="7 Tage",MAX(0,(MIN(DATE(2030,2,0),IF(Mitarbeiter!$D56="",DATE(2030,2,0),Mitarbeiter!$D56),TODAY()))-(MAX(DATE(2030,1,1),Mitarbeiter!$C56))+1),MAX(0,NETWORKDAYS(MAX(DATE(2030,1,1),Mitarbeiter!$C56),MIN(DATE(2030,2,0),IF(Mitarbeiter!$D56="",DATE(2030,2,0),Mitarbeiter!$D56),TODAY()),Einstellungen!$F$13:$F$67)))*N(Mitarbeiter!$E56)/IF(Einstellungen!$C$11="7 Tage",7,5),N('Ist-Stunden'!BB56)),MAX(IF(Einstellungen!$C$11="7 Tage",MAX(0,(MIN(DATE(2030,2,0),IF(Mitarbeiter!$D56="",DATE(2030,2,0),Mitarbeiter!$D56),TODAY()))-(MAX(DATE(2030,1,1),Mitarbeiter!$C56))+1),MAX(0,NETWORKDAYS(MAX(DATE(2030,1,1),Mitarbeiter!$C56),MIN(DATE(2030,2,0),IF(Mitarbeiter!$D56="",DATE(2030,2,0),Mitarbeiter!$D56),TODAY()),Einstellungen!$F$13:$F$67)))*N(Mitarbeiter!$E56)/IF(Einstellungen!$C$11="7 Tage",7,5),N('Ist-Stunden'!BB56)+(N(Krankheitstage!CY56)+N(Krankheitstage!DK56))*N($C56))))</f>
        <v/>
      </c>
      <c r="CG56" s="76">
        <f>IF($B56="",0,IF(Einstellungen!$C$10="Ja",MAX(IF(Einstellungen!$C$11="7 Tage",MAX(0,(MIN(DATE(2030,3,0),IF(Mitarbeiter!$D56="",DATE(2030,3,0),Mitarbeiter!$D56),TODAY()))-(MAX(DATE(2030,2,1),Mitarbeiter!$C56))+1),MAX(0,NETWORKDAYS(MAX(DATE(2030,2,1),Mitarbeiter!$C56),MIN(DATE(2030,3,0),IF(Mitarbeiter!$D56="",DATE(2030,3,0),Mitarbeiter!$D56),TODAY()),Einstellungen!$F$13:$F$67)))*N(Mitarbeiter!$E56)/IF(Einstellungen!$C$11="7 Tage",7,5),N('Ist-Stunden'!BC56)),MAX(IF(Einstellungen!$C$11="7 Tage",MAX(0,(MIN(DATE(2030,3,0),IF(Mitarbeiter!$D56="",DATE(2030,3,0),Mitarbeiter!$D56),TODAY()))-(MAX(DATE(2030,2,1),Mitarbeiter!$C56))+1),MAX(0,NETWORKDAYS(MAX(DATE(2030,2,1),Mitarbeiter!$C56),MIN(DATE(2030,3,0),IF(Mitarbeiter!$D56="",DATE(2030,3,0),Mitarbeiter!$D56),TODAY()),Einstellungen!$F$13:$F$67)))*N(Mitarbeiter!$E56)/IF(Einstellungen!$C$11="7 Tage",7,5),N('Ist-Stunden'!BC56)+(N(Krankheitstage!CZ56)+N(Krankheitstage!DL56))*N($C56))))</f>
        <v/>
      </c>
      <c r="CH56" s="76">
        <f>IF($B56="",0,IF(Einstellungen!$C$10="Ja",MAX(IF(Einstellungen!$C$11="7 Tage",MAX(0,(MIN(DATE(2030,4,0),IF(Mitarbeiter!$D56="",DATE(2030,4,0),Mitarbeiter!$D56),TODAY()))-(MAX(DATE(2030,3,1),Mitarbeiter!$C56))+1),MAX(0,NETWORKDAYS(MAX(DATE(2030,3,1),Mitarbeiter!$C56),MIN(DATE(2030,4,0),IF(Mitarbeiter!$D56="",DATE(2030,4,0),Mitarbeiter!$D56),TODAY()),Einstellungen!$F$13:$F$67)))*N(Mitarbeiter!$E56)/IF(Einstellungen!$C$11="7 Tage",7,5),N('Ist-Stunden'!BD56)),MAX(IF(Einstellungen!$C$11="7 Tage",MAX(0,(MIN(DATE(2030,4,0),IF(Mitarbeiter!$D56="",DATE(2030,4,0),Mitarbeiter!$D56),TODAY()))-(MAX(DATE(2030,3,1),Mitarbeiter!$C56))+1),MAX(0,NETWORKDAYS(MAX(DATE(2030,3,1),Mitarbeiter!$C56),MIN(DATE(2030,4,0),IF(Mitarbeiter!$D56="",DATE(2030,4,0),Mitarbeiter!$D56),TODAY()),Einstellungen!$F$13:$F$67)))*N(Mitarbeiter!$E56)/IF(Einstellungen!$C$11="7 Tage",7,5),N('Ist-Stunden'!BD56)+(N(Krankheitstage!DA56)+N(Krankheitstage!DM56))*N($C56))))</f>
        <v/>
      </c>
      <c r="CI56" s="76">
        <f>IF($B56="",0,IF(Einstellungen!$C$10="Ja",MAX(IF(Einstellungen!$C$11="7 Tage",MAX(0,(MIN(DATE(2030,5,0),IF(Mitarbeiter!$D56="",DATE(2030,5,0),Mitarbeiter!$D56),TODAY()))-(MAX(DATE(2030,4,1),Mitarbeiter!$C56))+1),MAX(0,NETWORKDAYS(MAX(DATE(2030,4,1),Mitarbeiter!$C56),MIN(DATE(2030,5,0),IF(Mitarbeiter!$D56="",DATE(2030,5,0),Mitarbeiter!$D56),TODAY()),Einstellungen!$F$13:$F$67)))*N(Mitarbeiter!$E56)/IF(Einstellungen!$C$11="7 Tage",7,5),N('Ist-Stunden'!BE56)),MAX(IF(Einstellungen!$C$11="7 Tage",MAX(0,(MIN(DATE(2030,5,0),IF(Mitarbeiter!$D56="",DATE(2030,5,0),Mitarbeiter!$D56),TODAY()))-(MAX(DATE(2030,4,1),Mitarbeiter!$C56))+1),MAX(0,NETWORKDAYS(MAX(DATE(2030,4,1),Mitarbeiter!$C56),MIN(DATE(2030,5,0),IF(Mitarbeiter!$D56="",DATE(2030,5,0),Mitarbeiter!$D56),TODAY()),Einstellungen!$F$13:$F$67)))*N(Mitarbeiter!$E56)/IF(Einstellungen!$C$11="7 Tage",7,5),N('Ist-Stunden'!BE56)+(N(Krankheitstage!DB56)+N(Krankheitstage!DN56))*N($C56))))</f>
        <v/>
      </c>
      <c r="CJ56" s="76">
        <f>IF($B56="",0,IF(Einstellungen!$C$10="Ja",MAX(IF(Einstellungen!$C$11="7 Tage",MAX(0,(MIN(DATE(2030,6,0),IF(Mitarbeiter!$D56="",DATE(2030,6,0),Mitarbeiter!$D56),TODAY()))-(MAX(DATE(2030,5,1),Mitarbeiter!$C56))+1),MAX(0,NETWORKDAYS(MAX(DATE(2030,5,1),Mitarbeiter!$C56),MIN(DATE(2030,6,0),IF(Mitarbeiter!$D56="",DATE(2030,6,0),Mitarbeiter!$D56),TODAY()),Einstellungen!$F$13:$F$67)))*N(Mitarbeiter!$E56)/IF(Einstellungen!$C$11="7 Tage",7,5),N('Ist-Stunden'!BF56)),MAX(IF(Einstellungen!$C$11="7 Tage",MAX(0,(MIN(DATE(2030,6,0),IF(Mitarbeiter!$D56="",DATE(2030,6,0),Mitarbeiter!$D56),TODAY()))-(MAX(DATE(2030,5,1),Mitarbeiter!$C56))+1),MAX(0,NETWORKDAYS(MAX(DATE(2030,5,1),Mitarbeiter!$C56),MIN(DATE(2030,6,0),IF(Mitarbeiter!$D56="",DATE(2030,6,0),Mitarbeiter!$D56),TODAY()),Einstellungen!$F$13:$F$67)))*N(Mitarbeiter!$E56)/IF(Einstellungen!$C$11="7 Tage",7,5),N('Ist-Stunden'!BF56)+(N(Krankheitstage!DC56)+N(Krankheitstage!DO56))*N($C56))))</f>
        <v/>
      </c>
      <c r="CK56" s="76">
        <f>IF($B56="",0,IF(Einstellungen!$C$10="Ja",MAX(IF(Einstellungen!$C$11="7 Tage",MAX(0,(MIN(DATE(2030,7,0),IF(Mitarbeiter!$D56="",DATE(2030,7,0),Mitarbeiter!$D56),TODAY()))-(MAX(DATE(2030,6,1),Mitarbeiter!$C56))+1),MAX(0,NETWORKDAYS(MAX(DATE(2030,6,1),Mitarbeiter!$C56),MIN(DATE(2030,7,0),IF(Mitarbeiter!$D56="",DATE(2030,7,0),Mitarbeiter!$D56),TODAY()),Einstellungen!$F$13:$F$67)))*N(Mitarbeiter!$E56)/IF(Einstellungen!$C$11="7 Tage",7,5),N('Ist-Stunden'!BG56)),MAX(IF(Einstellungen!$C$11="7 Tage",MAX(0,(MIN(DATE(2030,7,0),IF(Mitarbeiter!$D56="",DATE(2030,7,0),Mitarbeiter!$D56),TODAY()))-(MAX(DATE(2030,6,1),Mitarbeiter!$C56))+1),MAX(0,NETWORKDAYS(MAX(DATE(2030,6,1),Mitarbeiter!$C56),MIN(DATE(2030,7,0),IF(Mitarbeiter!$D56="",DATE(2030,7,0),Mitarbeiter!$D56),TODAY()),Einstellungen!$F$13:$F$67)))*N(Mitarbeiter!$E56)/IF(Einstellungen!$C$11="7 Tage",7,5),N('Ist-Stunden'!BG56)+(N(Krankheitstage!DD56)+N(Krankheitstage!DP56))*N($C56))))</f>
        <v/>
      </c>
      <c r="CL56" s="76">
        <f>IF($B56="",0,IF(Einstellungen!$C$10="Ja",MAX(IF(Einstellungen!$C$11="7 Tage",MAX(0,(MIN(DATE(2030,8,0),IF(Mitarbeiter!$D56="",DATE(2030,8,0),Mitarbeiter!$D56),TODAY()))-(MAX(DATE(2030,7,1),Mitarbeiter!$C56))+1),MAX(0,NETWORKDAYS(MAX(DATE(2030,7,1),Mitarbeiter!$C56),MIN(DATE(2030,8,0),IF(Mitarbeiter!$D56="",DATE(2030,8,0),Mitarbeiter!$D56),TODAY()),Einstellungen!$F$13:$F$67)))*N(Mitarbeiter!$E56)/IF(Einstellungen!$C$11="7 Tage",7,5),N('Ist-Stunden'!BH56)),MAX(IF(Einstellungen!$C$11="7 Tage",MAX(0,(MIN(DATE(2030,8,0),IF(Mitarbeiter!$D56="",DATE(2030,8,0),Mitarbeiter!$D56),TODAY()))-(MAX(DATE(2030,7,1),Mitarbeiter!$C56))+1),MAX(0,NETWORKDAYS(MAX(DATE(2030,7,1),Mitarbeiter!$C56),MIN(DATE(2030,8,0),IF(Mitarbeiter!$D56="",DATE(2030,8,0),Mitarbeiter!$D56),TODAY()),Einstellungen!$F$13:$F$67)))*N(Mitarbeiter!$E56)/IF(Einstellungen!$C$11="7 Tage",7,5),N('Ist-Stunden'!BH56)+(N(Krankheitstage!DE56)+N(Krankheitstage!DQ56))*N($C56))))</f>
        <v/>
      </c>
      <c r="CM56" s="76">
        <f>IF($B56="",0,IF(Einstellungen!$C$10="Ja",MAX(IF(Einstellungen!$C$11="7 Tage",MAX(0,(MIN(DATE(2030,9,0),IF(Mitarbeiter!$D56="",DATE(2030,9,0),Mitarbeiter!$D56),TODAY()))-(MAX(DATE(2030,8,1),Mitarbeiter!$C56))+1),MAX(0,NETWORKDAYS(MAX(DATE(2030,8,1),Mitarbeiter!$C56),MIN(DATE(2030,9,0),IF(Mitarbeiter!$D56="",DATE(2030,9,0),Mitarbeiter!$D56),TODAY()),Einstellungen!$F$13:$F$67)))*N(Mitarbeiter!$E56)/IF(Einstellungen!$C$11="7 Tage",7,5),N('Ist-Stunden'!BI56)),MAX(IF(Einstellungen!$C$11="7 Tage",MAX(0,(MIN(DATE(2030,9,0),IF(Mitarbeiter!$D56="",DATE(2030,9,0),Mitarbeiter!$D56),TODAY()))-(MAX(DATE(2030,8,1),Mitarbeiter!$C56))+1),MAX(0,NETWORKDAYS(MAX(DATE(2030,8,1),Mitarbeiter!$C56),MIN(DATE(2030,9,0),IF(Mitarbeiter!$D56="",DATE(2030,9,0),Mitarbeiter!$D56),TODAY()),Einstellungen!$F$13:$F$67)))*N(Mitarbeiter!$E56)/IF(Einstellungen!$C$11="7 Tage",7,5),N('Ist-Stunden'!BI56)+(N(Krankheitstage!DF56)+N(Krankheitstage!DR56))*N($C56))))</f>
        <v/>
      </c>
      <c r="CN56" s="76">
        <f>IF($B56="",0,IF(Einstellungen!$C$10="Ja",MAX(IF(Einstellungen!$C$11="7 Tage",MAX(0,(MIN(DATE(2030,10,0),IF(Mitarbeiter!$D56="",DATE(2030,10,0),Mitarbeiter!$D56),TODAY()))-(MAX(DATE(2030,9,1),Mitarbeiter!$C56))+1),MAX(0,NETWORKDAYS(MAX(DATE(2030,9,1),Mitarbeiter!$C56),MIN(DATE(2030,10,0),IF(Mitarbeiter!$D56="",DATE(2030,10,0),Mitarbeiter!$D56),TODAY()),Einstellungen!$F$13:$F$67)))*N(Mitarbeiter!$E56)/IF(Einstellungen!$C$11="7 Tage",7,5),N('Ist-Stunden'!BJ56)),MAX(IF(Einstellungen!$C$11="7 Tage",MAX(0,(MIN(DATE(2030,10,0),IF(Mitarbeiter!$D56="",DATE(2030,10,0),Mitarbeiter!$D56),TODAY()))-(MAX(DATE(2030,9,1),Mitarbeiter!$C56))+1),MAX(0,NETWORKDAYS(MAX(DATE(2030,9,1),Mitarbeiter!$C56),MIN(DATE(2030,10,0),IF(Mitarbeiter!$D56="",DATE(2030,10,0),Mitarbeiter!$D56),TODAY()),Einstellungen!$F$13:$F$67)))*N(Mitarbeiter!$E56)/IF(Einstellungen!$C$11="7 Tage",7,5),N('Ist-Stunden'!BJ56)+(N(Krankheitstage!DG56)+N(Krankheitstage!DS56))*N($C56))))</f>
        <v/>
      </c>
      <c r="CO56" s="76">
        <f>IF($B56="",0,IF(Einstellungen!$C$10="Ja",MAX(IF(Einstellungen!$C$11="7 Tage",MAX(0,(MIN(DATE(2030,11,0),IF(Mitarbeiter!$D56="",DATE(2030,11,0),Mitarbeiter!$D56),TODAY()))-(MAX(DATE(2030,10,1),Mitarbeiter!$C56))+1),MAX(0,NETWORKDAYS(MAX(DATE(2030,10,1),Mitarbeiter!$C56),MIN(DATE(2030,11,0),IF(Mitarbeiter!$D56="",DATE(2030,11,0),Mitarbeiter!$D56),TODAY()),Einstellungen!$F$13:$F$67)))*N(Mitarbeiter!$E56)/IF(Einstellungen!$C$11="7 Tage",7,5),N('Ist-Stunden'!BK56)),MAX(IF(Einstellungen!$C$11="7 Tage",MAX(0,(MIN(DATE(2030,11,0),IF(Mitarbeiter!$D56="",DATE(2030,11,0),Mitarbeiter!$D56),TODAY()))-(MAX(DATE(2030,10,1),Mitarbeiter!$C56))+1),MAX(0,NETWORKDAYS(MAX(DATE(2030,10,1),Mitarbeiter!$C56),MIN(DATE(2030,11,0),IF(Mitarbeiter!$D56="",DATE(2030,11,0),Mitarbeiter!$D56),TODAY()),Einstellungen!$F$13:$F$67)))*N(Mitarbeiter!$E56)/IF(Einstellungen!$C$11="7 Tage",7,5),N('Ist-Stunden'!BK56)+(N(Krankheitstage!DH56)+N(Krankheitstage!DT56))*N($C56))))</f>
        <v/>
      </c>
      <c r="CP56" s="76">
        <f>IF($B56="",0,IF(Einstellungen!$C$10="Ja",MAX(IF(Einstellungen!$C$11="7 Tage",MAX(0,(MIN(DATE(2030,12,0),IF(Mitarbeiter!$D56="",DATE(2030,12,0),Mitarbeiter!$D56),TODAY()))-(MAX(DATE(2030,11,1),Mitarbeiter!$C56))+1),MAX(0,NETWORKDAYS(MAX(DATE(2030,11,1),Mitarbeiter!$C56),MIN(DATE(2030,12,0),IF(Mitarbeiter!$D56="",DATE(2030,12,0),Mitarbeiter!$D56),TODAY()),Einstellungen!$F$13:$F$67)))*N(Mitarbeiter!$E56)/IF(Einstellungen!$C$11="7 Tage",7,5),N('Ist-Stunden'!BL56)),MAX(IF(Einstellungen!$C$11="7 Tage",MAX(0,(MIN(DATE(2030,12,0),IF(Mitarbeiter!$D56="",DATE(2030,12,0),Mitarbeiter!$D56),TODAY()))-(MAX(DATE(2030,11,1),Mitarbeiter!$C56))+1),MAX(0,NETWORKDAYS(MAX(DATE(2030,11,1),Mitarbeiter!$C56),MIN(DATE(2030,12,0),IF(Mitarbeiter!$D56="",DATE(2030,12,0),Mitarbeiter!$D56),TODAY()),Einstellungen!$F$13:$F$67)))*N(Mitarbeiter!$E56)/IF(Einstellungen!$C$11="7 Tage",7,5),N('Ist-Stunden'!BL56)+(N(Krankheitstage!DI56)+N(Krankheitstage!DU56))*N($C56))))</f>
        <v/>
      </c>
      <c r="CQ56" s="76">
        <f>IF($B56="",0,IF(Einstellungen!$C$10="Ja",MAX(IF(Einstellungen!$C$11="7 Tage",MAX(0,(MIN(DATE(2030,13,0),IF(Mitarbeiter!$D56="",DATE(2030,13,0),Mitarbeiter!$D56),TODAY()))-(MAX(DATE(2030,12,1),Mitarbeiter!$C56))+1),MAX(0,NETWORKDAYS(MAX(DATE(2030,12,1),Mitarbeiter!$C56),MIN(DATE(2030,13,0),IF(Mitarbeiter!$D56="",DATE(2030,13,0),Mitarbeiter!$D56),TODAY()),Einstellungen!$F$13:$F$67)))*N(Mitarbeiter!$E56)/IF(Einstellungen!$C$11="7 Tage",7,5),N('Ist-Stunden'!BM56)),MAX(IF(Einstellungen!$C$11="7 Tage",MAX(0,(MIN(DATE(2030,13,0),IF(Mitarbeiter!$D56="",DATE(2030,13,0),Mitarbeiter!$D56),TODAY()))-(MAX(DATE(2030,12,1),Mitarbeiter!$C56))+1),MAX(0,NETWORKDAYS(MAX(DATE(2030,12,1),Mitarbeiter!$C56),MIN(DATE(2030,13,0),IF(Mitarbeiter!$D56="",DATE(2030,13,0),Mitarbeiter!$D56),TODAY()),Einstellungen!$F$13:$F$67)))*N(Mitarbeiter!$E56)/IF(Einstellungen!$C$11="7 Tage",7,5),N('Ist-Stunden'!BM56)+(N(Krankheitstage!DJ56)+N(Krankheitstage!DV56))*N($C56))))</f>
        <v/>
      </c>
    </row>
    <row r="57">
      <c r="A57" s="73">
        <f>IF(Mitarbeiter!B57="","",Mitarbeiter!A57)</f>
        <v/>
      </c>
      <c r="B57" s="6">
        <f>IF(Mitarbeiter!B57="","",Mitarbeiter!B57)</f>
        <v/>
      </c>
      <c r="C57" s="74">
        <f>IF(Mitarbeiter!B57="","",Mitarbeiter!F57)</f>
        <v/>
      </c>
      <c r="D57" s="75">
        <f>N(INDEX(Krankheitstage!$G57:$DV57,1,(Einstellungen!$C$3-2026)*24+1))</f>
        <v/>
      </c>
      <c r="E57" s="75">
        <f>N(INDEX(Krankheitstage!$G57:$DV57,1,(Einstellungen!$C$3-2026)*24+2))</f>
        <v/>
      </c>
      <c r="F57" s="75">
        <f>N(INDEX(Krankheitstage!$G57:$DV57,1,(Einstellungen!$C$3-2026)*24+3))</f>
        <v/>
      </c>
      <c r="G57" s="75">
        <f>N(INDEX(Krankheitstage!$G57:$DV57,1,(Einstellungen!$C$3-2026)*24+4))</f>
        <v/>
      </c>
      <c r="H57" s="75">
        <f>N(INDEX(Krankheitstage!$G57:$DV57,1,(Einstellungen!$C$3-2026)*24+5))</f>
        <v/>
      </c>
      <c r="I57" s="75">
        <f>N(INDEX(Krankheitstage!$G57:$DV57,1,(Einstellungen!$C$3-2026)*24+6))</f>
        <v/>
      </c>
      <c r="J57" s="75">
        <f>N(INDEX(Krankheitstage!$G57:$DV57,1,(Einstellungen!$C$3-2026)*24+7))</f>
        <v/>
      </c>
      <c r="K57" s="75">
        <f>N(INDEX(Krankheitstage!$G57:$DV57,1,(Einstellungen!$C$3-2026)*24+8))</f>
        <v/>
      </c>
      <c r="L57" s="75">
        <f>N(INDEX(Krankheitstage!$G57:$DV57,1,(Einstellungen!$C$3-2026)*24+9))</f>
        <v/>
      </c>
      <c r="M57" s="75">
        <f>N(INDEX(Krankheitstage!$G57:$DV57,1,(Einstellungen!$C$3-2026)*24+10))</f>
        <v/>
      </c>
      <c r="N57" s="75">
        <f>N(INDEX(Krankheitstage!$G57:$DV57,1,(Einstellungen!$C$3-2026)*24+11))</f>
        <v/>
      </c>
      <c r="O57" s="75">
        <f>N(INDEX(Krankheitstage!$G57:$DV57,1,(Einstellungen!$C$3-2026)*24+12))</f>
        <v/>
      </c>
      <c r="P57" s="75">
        <f>IF($B57="","",SUM(D57:O57))</f>
        <v/>
      </c>
      <c r="Q57" s="75">
        <f>N(INDEX(Krankheitstage!$G57:$DV57,1,(Einstellungen!$C$3-2026)*24+13))</f>
        <v/>
      </c>
      <c r="R57" s="75">
        <f>N(INDEX(Krankheitstage!$G57:$DV57,1,(Einstellungen!$C$3-2026)*24+14))</f>
        <v/>
      </c>
      <c r="S57" s="75">
        <f>N(INDEX(Krankheitstage!$G57:$DV57,1,(Einstellungen!$C$3-2026)*24+15))</f>
        <v/>
      </c>
      <c r="T57" s="75">
        <f>N(INDEX(Krankheitstage!$G57:$DV57,1,(Einstellungen!$C$3-2026)*24+16))</f>
        <v/>
      </c>
      <c r="U57" s="75">
        <f>N(INDEX(Krankheitstage!$G57:$DV57,1,(Einstellungen!$C$3-2026)*24+17))</f>
        <v/>
      </c>
      <c r="V57" s="75">
        <f>N(INDEX(Krankheitstage!$G57:$DV57,1,(Einstellungen!$C$3-2026)*24+18))</f>
        <v/>
      </c>
      <c r="W57" s="75">
        <f>N(INDEX(Krankheitstage!$G57:$DV57,1,(Einstellungen!$C$3-2026)*24+19))</f>
        <v/>
      </c>
      <c r="X57" s="75">
        <f>N(INDEX(Krankheitstage!$G57:$DV57,1,(Einstellungen!$C$3-2026)*24+20))</f>
        <v/>
      </c>
      <c r="Y57" s="75">
        <f>N(INDEX(Krankheitstage!$G57:$DV57,1,(Einstellungen!$C$3-2026)*24+21))</f>
        <v/>
      </c>
      <c r="Z57" s="75">
        <f>N(INDEX(Krankheitstage!$G57:$DV57,1,(Einstellungen!$C$3-2026)*24+22))</f>
        <v/>
      </c>
      <c r="AA57" s="75">
        <f>N(INDEX(Krankheitstage!$G57:$DV57,1,(Einstellungen!$C$3-2026)*24+23))</f>
        <v/>
      </c>
      <c r="AB57" s="75">
        <f>N(INDEX(Krankheitstage!$G57:$DV57,1,(Einstellungen!$C$3-2026)*24+24))</f>
        <v/>
      </c>
      <c r="AC57" s="75">
        <f>IF($B57="","",SUM(Q57:AB57))</f>
        <v/>
      </c>
      <c r="AD57" s="75">
        <f>IF($B57="","",SUM(P57,AC57))</f>
        <v/>
      </c>
      <c r="AE57" s="76">
        <f>IF($B57="","",AD57*N(C57))</f>
        <v/>
      </c>
      <c r="AF57" s="75">
        <f>IF($B57="","",Krankheitstage!E57)</f>
        <v/>
      </c>
      <c r="AG57" s="76">
        <f>IF($B57="","",AF57*N(C57))</f>
        <v/>
      </c>
      <c r="AH57" s="76">
        <f>IF($B57="","",INDEX($AJ57:$CQ57,1,(Einstellungen!$C$3-2026)*12+1)+INDEX($AJ57:$CQ57,1,(Einstellungen!$C$3-2026)*12+2)+INDEX($AJ57:$CQ57,1,(Einstellungen!$C$3-2026)*12+3)+INDEX($AJ57:$CQ57,1,(Einstellungen!$C$3-2026)*12+4)+INDEX($AJ57:$CQ57,1,(Einstellungen!$C$3-2026)*12+5)+INDEX($AJ57:$CQ57,1,(Einstellungen!$C$3-2026)*12+6)+INDEX($AJ57:$CQ57,1,(Einstellungen!$C$3-2026)*12+7)+INDEX($AJ57:$CQ57,1,(Einstellungen!$C$3-2026)*12+8)+INDEX($AJ57:$CQ57,1,(Einstellungen!$C$3-2026)*12+9)+INDEX($AJ57:$CQ57,1,(Einstellungen!$C$3-2026)*12+10)+INDEX($AJ57:$CQ57,1,(Einstellungen!$C$3-2026)*12+11)+INDEX($AJ57:$CQ57,1,(Einstellungen!$C$3-2026)*12+12))</f>
        <v/>
      </c>
      <c r="AI57" s="76">
        <f>IF($B57="","",SUM($AJ57:$CQ57))</f>
        <v/>
      </c>
      <c r="AJ57" s="76">
        <f>IF($B57="",0,IF(Einstellungen!$C$10="Ja",MAX(IF(Einstellungen!$C$11="7 Tage",MAX(0,(MIN(DATE(2026,2,0),IF(Mitarbeiter!$D57="",DATE(2026,2,0),Mitarbeiter!$D57),TODAY()))-(MAX(DATE(2026,1,1),Mitarbeiter!$C57))+1),MAX(0,NETWORKDAYS(MAX(DATE(2026,1,1),Mitarbeiter!$C57),MIN(DATE(2026,2,0),IF(Mitarbeiter!$D57="",DATE(2026,2,0),Mitarbeiter!$D57),TODAY()),Einstellungen!$F$13:$F$67)))*N(Mitarbeiter!$E57)/IF(Einstellungen!$C$11="7 Tage",7,5),N('Ist-Stunden'!F57)),MAX(IF(Einstellungen!$C$11="7 Tage",MAX(0,(MIN(DATE(2026,2,0),IF(Mitarbeiter!$D57="",DATE(2026,2,0),Mitarbeiter!$D57),TODAY()))-(MAX(DATE(2026,1,1),Mitarbeiter!$C57))+1),MAX(0,NETWORKDAYS(MAX(DATE(2026,1,1),Mitarbeiter!$C57),MIN(DATE(2026,2,0),IF(Mitarbeiter!$D57="",DATE(2026,2,0),Mitarbeiter!$D57),TODAY()),Einstellungen!$F$13:$F$67)))*N(Mitarbeiter!$E57)/IF(Einstellungen!$C$11="7 Tage",7,5),N('Ist-Stunden'!F57)+(N(Krankheitstage!G57)+N(Krankheitstage!S57))*N($C57))))</f>
        <v/>
      </c>
      <c r="AK57" s="76">
        <f>IF($B57="",0,IF(Einstellungen!$C$10="Ja",MAX(IF(Einstellungen!$C$11="7 Tage",MAX(0,(MIN(DATE(2026,3,0),IF(Mitarbeiter!$D57="",DATE(2026,3,0),Mitarbeiter!$D57),TODAY()))-(MAX(DATE(2026,2,1),Mitarbeiter!$C57))+1),MAX(0,NETWORKDAYS(MAX(DATE(2026,2,1),Mitarbeiter!$C57),MIN(DATE(2026,3,0),IF(Mitarbeiter!$D57="",DATE(2026,3,0),Mitarbeiter!$D57),TODAY()),Einstellungen!$F$13:$F$67)))*N(Mitarbeiter!$E57)/IF(Einstellungen!$C$11="7 Tage",7,5),N('Ist-Stunden'!G57)),MAX(IF(Einstellungen!$C$11="7 Tage",MAX(0,(MIN(DATE(2026,3,0),IF(Mitarbeiter!$D57="",DATE(2026,3,0),Mitarbeiter!$D57),TODAY()))-(MAX(DATE(2026,2,1),Mitarbeiter!$C57))+1),MAX(0,NETWORKDAYS(MAX(DATE(2026,2,1),Mitarbeiter!$C57),MIN(DATE(2026,3,0),IF(Mitarbeiter!$D57="",DATE(2026,3,0),Mitarbeiter!$D57),TODAY()),Einstellungen!$F$13:$F$67)))*N(Mitarbeiter!$E57)/IF(Einstellungen!$C$11="7 Tage",7,5),N('Ist-Stunden'!G57)+(N(Krankheitstage!H57)+N(Krankheitstage!T57))*N($C57))))</f>
        <v/>
      </c>
      <c r="AL57" s="76">
        <f>IF($B57="",0,IF(Einstellungen!$C$10="Ja",MAX(IF(Einstellungen!$C$11="7 Tage",MAX(0,(MIN(DATE(2026,4,0),IF(Mitarbeiter!$D57="",DATE(2026,4,0),Mitarbeiter!$D57),TODAY()))-(MAX(DATE(2026,3,1),Mitarbeiter!$C57))+1),MAX(0,NETWORKDAYS(MAX(DATE(2026,3,1),Mitarbeiter!$C57),MIN(DATE(2026,4,0),IF(Mitarbeiter!$D57="",DATE(2026,4,0),Mitarbeiter!$D57),TODAY()),Einstellungen!$F$13:$F$67)))*N(Mitarbeiter!$E57)/IF(Einstellungen!$C$11="7 Tage",7,5),N('Ist-Stunden'!H57)),MAX(IF(Einstellungen!$C$11="7 Tage",MAX(0,(MIN(DATE(2026,4,0),IF(Mitarbeiter!$D57="",DATE(2026,4,0),Mitarbeiter!$D57),TODAY()))-(MAX(DATE(2026,3,1),Mitarbeiter!$C57))+1),MAX(0,NETWORKDAYS(MAX(DATE(2026,3,1),Mitarbeiter!$C57),MIN(DATE(2026,4,0),IF(Mitarbeiter!$D57="",DATE(2026,4,0),Mitarbeiter!$D57),TODAY()),Einstellungen!$F$13:$F$67)))*N(Mitarbeiter!$E57)/IF(Einstellungen!$C$11="7 Tage",7,5),N('Ist-Stunden'!H57)+(N(Krankheitstage!I57)+N(Krankheitstage!U57))*N($C57))))</f>
        <v/>
      </c>
      <c r="AM57" s="76">
        <f>IF($B57="",0,IF(Einstellungen!$C$10="Ja",MAX(IF(Einstellungen!$C$11="7 Tage",MAX(0,(MIN(DATE(2026,5,0),IF(Mitarbeiter!$D57="",DATE(2026,5,0),Mitarbeiter!$D57),TODAY()))-(MAX(DATE(2026,4,1),Mitarbeiter!$C57))+1),MAX(0,NETWORKDAYS(MAX(DATE(2026,4,1),Mitarbeiter!$C57),MIN(DATE(2026,5,0),IF(Mitarbeiter!$D57="",DATE(2026,5,0),Mitarbeiter!$D57),TODAY()),Einstellungen!$F$13:$F$67)))*N(Mitarbeiter!$E57)/IF(Einstellungen!$C$11="7 Tage",7,5),N('Ist-Stunden'!I57)),MAX(IF(Einstellungen!$C$11="7 Tage",MAX(0,(MIN(DATE(2026,5,0),IF(Mitarbeiter!$D57="",DATE(2026,5,0),Mitarbeiter!$D57),TODAY()))-(MAX(DATE(2026,4,1),Mitarbeiter!$C57))+1),MAX(0,NETWORKDAYS(MAX(DATE(2026,4,1),Mitarbeiter!$C57),MIN(DATE(2026,5,0),IF(Mitarbeiter!$D57="",DATE(2026,5,0),Mitarbeiter!$D57),TODAY()),Einstellungen!$F$13:$F$67)))*N(Mitarbeiter!$E57)/IF(Einstellungen!$C$11="7 Tage",7,5),N('Ist-Stunden'!I57)+(N(Krankheitstage!J57)+N(Krankheitstage!V57))*N($C57))))</f>
        <v/>
      </c>
      <c r="AN57" s="76">
        <f>IF($B57="",0,IF(Einstellungen!$C$10="Ja",MAX(IF(Einstellungen!$C$11="7 Tage",MAX(0,(MIN(DATE(2026,6,0),IF(Mitarbeiter!$D57="",DATE(2026,6,0),Mitarbeiter!$D57),TODAY()))-(MAX(DATE(2026,5,1),Mitarbeiter!$C57))+1),MAX(0,NETWORKDAYS(MAX(DATE(2026,5,1),Mitarbeiter!$C57),MIN(DATE(2026,6,0),IF(Mitarbeiter!$D57="",DATE(2026,6,0),Mitarbeiter!$D57),TODAY()),Einstellungen!$F$13:$F$67)))*N(Mitarbeiter!$E57)/IF(Einstellungen!$C$11="7 Tage",7,5),N('Ist-Stunden'!J57)),MAX(IF(Einstellungen!$C$11="7 Tage",MAX(0,(MIN(DATE(2026,6,0),IF(Mitarbeiter!$D57="",DATE(2026,6,0),Mitarbeiter!$D57),TODAY()))-(MAX(DATE(2026,5,1),Mitarbeiter!$C57))+1),MAX(0,NETWORKDAYS(MAX(DATE(2026,5,1),Mitarbeiter!$C57),MIN(DATE(2026,6,0),IF(Mitarbeiter!$D57="",DATE(2026,6,0),Mitarbeiter!$D57),TODAY()),Einstellungen!$F$13:$F$67)))*N(Mitarbeiter!$E57)/IF(Einstellungen!$C$11="7 Tage",7,5),N('Ist-Stunden'!J57)+(N(Krankheitstage!K57)+N(Krankheitstage!W57))*N($C57))))</f>
        <v/>
      </c>
      <c r="AO57" s="76">
        <f>IF($B57="",0,IF(Einstellungen!$C$10="Ja",MAX(IF(Einstellungen!$C$11="7 Tage",MAX(0,(MIN(DATE(2026,7,0),IF(Mitarbeiter!$D57="",DATE(2026,7,0),Mitarbeiter!$D57),TODAY()))-(MAX(DATE(2026,6,1),Mitarbeiter!$C57))+1),MAX(0,NETWORKDAYS(MAX(DATE(2026,6,1),Mitarbeiter!$C57),MIN(DATE(2026,7,0),IF(Mitarbeiter!$D57="",DATE(2026,7,0),Mitarbeiter!$D57),TODAY()),Einstellungen!$F$13:$F$67)))*N(Mitarbeiter!$E57)/IF(Einstellungen!$C$11="7 Tage",7,5),N('Ist-Stunden'!K57)),MAX(IF(Einstellungen!$C$11="7 Tage",MAX(0,(MIN(DATE(2026,7,0),IF(Mitarbeiter!$D57="",DATE(2026,7,0),Mitarbeiter!$D57),TODAY()))-(MAX(DATE(2026,6,1),Mitarbeiter!$C57))+1),MAX(0,NETWORKDAYS(MAX(DATE(2026,6,1),Mitarbeiter!$C57),MIN(DATE(2026,7,0),IF(Mitarbeiter!$D57="",DATE(2026,7,0),Mitarbeiter!$D57),TODAY()),Einstellungen!$F$13:$F$67)))*N(Mitarbeiter!$E57)/IF(Einstellungen!$C$11="7 Tage",7,5),N('Ist-Stunden'!K57)+(N(Krankheitstage!L57)+N(Krankheitstage!X57))*N($C57))))</f>
        <v/>
      </c>
      <c r="AP57" s="76">
        <f>IF($B57="",0,IF(Einstellungen!$C$10="Ja",MAX(IF(Einstellungen!$C$11="7 Tage",MAX(0,(MIN(DATE(2026,8,0),IF(Mitarbeiter!$D57="",DATE(2026,8,0),Mitarbeiter!$D57),TODAY()))-(MAX(DATE(2026,7,1),Mitarbeiter!$C57))+1),MAX(0,NETWORKDAYS(MAX(DATE(2026,7,1),Mitarbeiter!$C57),MIN(DATE(2026,8,0),IF(Mitarbeiter!$D57="",DATE(2026,8,0),Mitarbeiter!$D57),TODAY()),Einstellungen!$F$13:$F$67)))*N(Mitarbeiter!$E57)/IF(Einstellungen!$C$11="7 Tage",7,5),N('Ist-Stunden'!L57)),MAX(IF(Einstellungen!$C$11="7 Tage",MAX(0,(MIN(DATE(2026,8,0),IF(Mitarbeiter!$D57="",DATE(2026,8,0),Mitarbeiter!$D57),TODAY()))-(MAX(DATE(2026,7,1),Mitarbeiter!$C57))+1),MAX(0,NETWORKDAYS(MAX(DATE(2026,7,1),Mitarbeiter!$C57),MIN(DATE(2026,8,0),IF(Mitarbeiter!$D57="",DATE(2026,8,0),Mitarbeiter!$D57),TODAY()),Einstellungen!$F$13:$F$67)))*N(Mitarbeiter!$E57)/IF(Einstellungen!$C$11="7 Tage",7,5),N('Ist-Stunden'!L57)+(N(Krankheitstage!M57)+N(Krankheitstage!Y57))*N($C57))))</f>
        <v/>
      </c>
      <c r="AQ57" s="76">
        <f>IF($B57="",0,IF(Einstellungen!$C$10="Ja",MAX(IF(Einstellungen!$C$11="7 Tage",MAX(0,(MIN(DATE(2026,9,0),IF(Mitarbeiter!$D57="",DATE(2026,9,0),Mitarbeiter!$D57),TODAY()))-(MAX(DATE(2026,8,1),Mitarbeiter!$C57))+1),MAX(0,NETWORKDAYS(MAX(DATE(2026,8,1),Mitarbeiter!$C57),MIN(DATE(2026,9,0),IF(Mitarbeiter!$D57="",DATE(2026,9,0),Mitarbeiter!$D57),TODAY()),Einstellungen!$F$13:$F$67)))*N(Mitarbeiter!$E57)/IF(Einstellungen!$C$11="7 Tage",7,5),N('Ist-Stunden'!M57)),MAX(IF(Einstellungen!$C$11="7 Tage",MAX(0,(MIN(DATE(2026,9,0),IF(Mitarbeiter!$D57="",DATE(2026,9,0),Mitarbeiter!$D57),TODAY()))-(MAX(DATE(2026,8,1),Mitarbeiter!$C57))+1),MAX(0,NETWORKDAYS(MAX(DATE(2026,8,1),Mitarbeiter!$C57),MIN(DATE(2026,9,0),IF(Mitarbeiter!$D57="",DATE(2026,9,0),Mitarbeiter!$D57),TODAY()),Einstellungen!$F$13:$F$67)))*N(Mitarbeiter!$E57)/IF(Einstellungen!$C$11="7 Tage",7,5),N('Ist-Stunden'!M57)+(N(Krankheitstage!N57)+N(Krankheitstage!Z57))*N($C57))))</f>
        <v/>
      </c>
      <c r="AR57" s="76">
        <f>IF($B57="",0,IF(Einstellungen!$C$10="Ja",MAX(IF(Einstellungen!$C$11="7 Tage",MAX(0,(MIN(DATE(2026,10,0),IF(Mitarbeiter!$D57="",DATE(2026,10,0),Mitarbeiter!$D57),TODAY()))-(MAX(DATE(2026,9,1),Mitarbeiter!$C57))+1),MAX(0,NETWORKDAYS(MAX(DATE(2026,9,1),Mitarbeiter!$C57),MIN(DATE(2026,10,0),IF(Mitarbeiter!$D57="",DATE(2026,10,0),Mitarbeiter!$D57),TODAY()),Einstellungen!$F$13:$F$67)))*N(Mitarbeiter!$E57)/IF(Einstellungen!$C$11="7 Tage",7,5),N('Ist-Stunden'!N57)),MAX(IF(Einstellungen!$C$11="7 Tage",MAX(0,(MIN(DATE(2026,10,0),IF(Mitarbeiter!$D57="",DATE(2026,10,0),Mitarbeiter!$D57),TODAY()))-(MAX(DATE(2026,9,1),Mitarbeiter!$C57))+1),MAX(0,NETWORKDAYS(MAX(DATE(2026,9,1),Mitarbeiter!$C57),MIN(DATE(2026,10,0),IF(Mitarbeiter!$D57="",DATE(2026,10,0),Mitarbeiter!$D57),TODAY()),Einstellungen!$F$13:$F$67)))*N(Mitarbeiter!$E57)/IF(Einstellungen!$C$11="7 Tage",7,5),N('Ist-Stunden'!N57)+(N(Krankheitstage!O57)+N(Krankheitstage!AA57))*N($C57))))</f>
        <v/>
      </c>
      <c r="AS57" s="76">
        <f>IF($B57="",0,IF(Einstellungen!$C$10="Ja",MAX(IF(Einstellungen!$C$11="7 Tage",MAX(0,(MIN(DATE(2026,11,0),IF(Mitarbeiter!$D57="",DATE(2026,11,0),Mitarbeiter!$D57),TODAY()))-(MAX(DATE(2026,10,1),Mitarbeiter!$C57))+1),MAX(0,NETWORKDAYS(MAX(DATE(2026,10,1),Mitarbeiter!$C57),MIN(DATE(2026,11,0),IF(Mitarbeiter!$D57="",DATE(2026,11,0),Mitarbeiter!$D57),TODAY()),Einstellungen!$F$13:$F$67)))*N(Mitarbeiter!$E57)/IF(Einstellungen!$C$11="7 Tage",7,5),N('Ist-Stunden'!O57)),MAX(IF(Einstellungen!$C$11="7 Tage",MAX(0,(MIN(DATE(2026,11,0),IF(Mitarbeiter!$D57="",DATE(2026,11,0),Mitarbeiter!$D57),TODAY()))-(MAX(DATE(2026,10,1),Mitarbeiter!$C57))+1),MAX(0,NETWORKDAYS(MAX(DATE(2026,10,1),Mitarbeiter!$C57),MIN(DATE(2026,11,0),IF(Mitarbeiter!$D57="",DATE(2026,11,0),Mitarbeiter!$D57),TODAY()),Einstellungen!$F$13:$F$67)))*N(Mitarbeiter!$E57)/IF(Einstellungen!$C$11="7 Tage",7,5),N('Ist-Stunden'!O57)+(N(Krankheitstage!P57)+N(Krankheitstage!AB57))*N($C57))))</f>
        <v/>
      </c>
      <c r="AT57" s="76">
        <f>IF($B57="",0,IF(Einstellungen!$C$10="Ja",MAX(IF(Einstellungen!$C$11="7 Tage",MAX(0,(MIN(DATE(2026,12,0),IF(Mitarbeiter!$D57="",DATE(2026,12,0),Mitarbeiter!$D57),TODAY()))-(MAX(DATE(2026,11,1),Mitarbeiter!$C57))+1),MAX(0,NETWORKDAYS(MAX(DATE(2026,11,1),Mitarbeiter!$C57),MIN(DATE(2026,12,0),IF(Mitarbeiter!$D57="",DATE(2026,12,0),Mitarbeiter!$D57),TODAY()),Einstellungen!$F$13:$F$67)))*N(Mitarbeiter!$E57)/IF(Einstellungen!$C$11="7 Tage",7,5),N('Ist-Stunden'!P57)),MAX(IF(Einstellungen!$C$11="7 Tage",MAX(0,(MIN(DATE(2026,12,0),IF(Mitarbeiter!$D57="",DATE(2026,12,0),Mitarbeiter!$D57),TODAY()))-(MAX(DATE(2026,11,1),Mitarbeiter!$C57))+1),MAX(0,NETWORKDAYS(MAX(DATE(2026,11,1),Mitarbeiter!$C57),MIN(DATE(2026,12,0),IF(Mitarbeiter!$D57="",DATE(2026,12,0),Mitarbeiter!$D57),TODAY()),Einstellungen!$F$13:$F$67)))*N(Mitarbeiter!$E57)/IF(Einstellungen!$C$11="7 Tage",7,5),N('Ist-Stunden'!P57)+(N(Krankheitstage!Q57)+N(Krankheitstage!AC57))*N($C57))))</f>
        <v/>
      </c>
      <c r="AU57" s="76">
        <f>IF($B57="",0,IF(Einstellungen!$C$10="Ja",MAX(IF(Einstellungen!$C$11="7 Tage",MAX(0,(MIN(DATE(2026,13,0),IF(Mitarbeiter!$D57="",DATE(2026,13,0),Mitarbeiter!$D57),TODAY()))-(MAX(DATE(2026,12,1),Mitarbeiter!$C57))+1),MAX(0,NETWORKDAYS(MAX(DATE(2026,12,1),Mitarbeiter!$C57),MIN(DATE(2026,13,0),IF(Mitarbeiter!$D57="",DATE(2026,13,0),Mitarbeiter!$D57),TODAY()),Einstellungen!$F$13:$F$67)))*N(Mitarbeiter!$E57)/IF(Einstellungen!$C$11="7 Tage",7,5),N('Ist-Stunden'!Q57)),MAX(IF(Einstellungen!$C$11="7 Tage",MAX(0,(MIN(DATE(2026,13,0),IF(Mitarbeiter!$D57="",DATE(2026,13,0),Mitarbeiter!$D57),TODAY()))-(MAX(DATE(2026,12,1),Mitarbeiter!$C57))+1),MAX(0,NETWORKDAYS(MAX(DATE(2026,12,1),Mitarbeiter!$C57),MIN(DATE(2026,13,0),IF(Mitarbeiter!$D57="",DATE(2026,13,0),Mitarbeiter!$D57),TODAY()),Einstellungen!$F$13:$F$67)))*N(Mitarbeiter!$E57)/IF(Einstellungen!$C$11="7 Tage",7,5),N('Ist-Stunden'!Q57)+(N(Krankheitstage!R57)+N(Krankheitstage!AD57))*N($C57))))</f>
        <v/>
      </c>
      <c r="AV57" s="76">
        <f>IF($B57="",0,IF(Einstellungen!$C$10="Ja",MAX(IF(Einstellungen!$C$11="7 Tage",MAX(0,(MIN(DATE(2027,2,0),IF(Mitarbeiter!$D57="",DATE(2027,2,0),Mitarbeiter!$D57),TODAY()))-(MAX(DATE(2027,1,1),Mitarbeiter!$C57))+1),MAX(0,NETWORKDAYS(MAX(DATE(2027,1,1),Mitarbeiter!$C57),MIN(DATE(2027,2,0),IF(Mitarbeiter!$D57="",DATE(2027,2,0),Mitarbeiter!$D57),TODAY()),Einstellungen!$F$13:$F$67)))*N(Mitarbeiter!$E57)/IF(Einstellungen!$C$11="7 Tage",7,5),N('Ist-Stunden'!R57)),MAX(IF(Einstellungen!$C$11="7 Tage",MAX(0,(MIN(DATE(2027,2,0),IF(Mitarbeiter!$D57="",DATE(2027,2,0),Mitarbeiter!$D57),TODAY()))-(MAX(DATE(2027,1,1),Mitarbeiter!$C57))+1),MAX(0,NETWORKDAYS(MAX(DATE(2027,1,1),Mitarbeiter!$C57),MIN(DATE(2027,2,0),IF(Mitarbeiter!$D57="",DATE(2027,2,0),Mitarbeiter!$D57),TODAY()),Einstellungen!$F$13:$F$67)))*N(Mitarbeiter!$E57)/IF(Einstellungen!$C$11="7 Tage",7,5),N('Ist-Stunden'!R57)+(N(Krankheitstage!AE57)+N(Krankheitstage!AQ57))*N($C57))))</f>
        <v/>
      </c>
      <c r="AW57" s="76">
        <f>IF($B57="",0,IF(Einstellungen!$C$10="Ja",MAX(IF(Einstellungen!$C$11="7 Tage",MAX(0,(MIN(DATE(2027,3,0),IF(Mitarbeiter!$D57="",DATE(2027,3,0),Mitarbeiter!$D57),TODAY()))-(MAX(DATE(2027,2,1),Mitarbeiter!$C57))+1),MAX(0,NETWORKDAYS(MAX(DATE(2027,2,1),Mitarbeiter!$C57),MIN(DATE(2027,3,0),IF(Mitarbeiter!$D57="",DATE(2027,3,0),Mitarbeiter!$D57),TODAY()),Einstellungen!$F$13:$F$67)))*N(Mitarbeiter!$E57)/IF(Einstellungen!$C$11="7 Tage",7,5),N('Ist-Stunden'!S57)),MAX(IF(Einstellungen!$C$11="7 Tage",MAX(0,(MIN(DATE(2027,3,0),IF(Mitarbeiter!$D57="",DATE(2027,3,0),Mitarbeiter!$D57),TODAY()))-(MAX(DATE(2027,2,1),Mitarbeiter!$C57))+1),MAX(0,NETWORKDAYS(MAX(DATE(2027,2,1),Mitarbeiter!$C57),MIN(DATE(2027,3,0),IF(Mitarbeiter!$D57="",DATE(2027,3,0),Mitarbeiter!$D57),TODAY()),Einstellungen!$F$13:$F$67)))*N(Mitarbeiter!$E57)/IF(Einstellungen!$C$11="7 Tage",7,5),N('Ist-Stunden'!S57)+(N(Krankheitstage!AF57)+N(Krankheitstage!AR57))*N($C57))))</f>
        <v/>
      </c>
      <c r="AX57" s="76">
        <f>IF($B57="",0,IF(Einstellungen!$C$10="Ja",MAX(IF(Einstellungen!$C$11="7 Tage",MAX(0,(MIN(DATE(2027,4,0),IF(Mitarbeiter!$D57="",DATE(2027,4,0),Mitarbeiter!$D57),TODAY()))-(MAX(DATE(2027,3,1),Mitarbeiter!$C57))+1),MAX(0,NETWORKDAYS(MAX(DATE(2027,3,1),Mitarbeiter!$C57),MIN(DATE(2027,4,0),IF(Mitarbeiter!$D57="",DATE(2027,4,0),Mitarbeiter!$D57),TODAY()),Einstellungen!$F$13:$F$67)))*N(Mitarbeiter!$E57)/IF(Einstellungen!$C$11="7 Tage",7,5),N('Ist-Stunden'!T57)),MAX(IF(Einstellungen!$C$11="7 Tage",MAX(0,(MIN(DATE(2027,4,0),IF(Mitarbeiter!$D57="",DATE(2027,4,0),Mitarbeiter!$D57),TODAY()))-(MAX(DATE(2027,3,1),Mitarbeiter!$C57))+1),MAX(0,NETWORKDAYS(MAX(DATE(2027,3,1),Mitarbeiter!$C57),MIN(DATE(2027,4,0),IF(Mitarbeiter!$D57="",DATE(2027,4,0),Mitarbeiter!$D57),TODAY()),Einstellungen!$F$13:$F$67)))*N(Mitarbeiter!$E57)/IF(Einstellungen!$C$11="7 Tage",7,5),N('Ist-Stunden'!T57)+(N(Krankheitstage!AG57)+N(Krankheitstage!AS57))*N($C57))))</f>
        <v/>
      </c>
      <c r="AY57" s="76">
        <f>IF($B57="",0,IF(Einstellungen!$C$10="Ja",MAX(IF(Einstellungen!$C$11="7 Tage",MAX(0,(MIN(DATE(2027,5,0),IF(Mitarbeiter!$D57="",DATE(2027,5,0),Mitarbeiter!$D57),TODAY()))-(MAX(DATE(2027,4,1),Mitarbeiter!$C57))+1),MAX(0,NETWORKDAYS(MAX(DATE(2027,4,1),Mitarbeiter!$C57),MIN(DATE(2027,5,0),IF(Mitarbeiter!$D57="",DATE(2027,5,0),Mitarbeiter!$D57),TODAY()),Einstellungen!$F$13:$F$67)))*N(Mitarbeiter!$E57)/IF(Einstellungen!$C$11="7 Tage",7,5),N('Ist-Stunden'!U57)),MAX(IF(Einstellungen!$C$11="7 Tage",MAX(0,(MIN(DATE(2027,5,0),IF(Mitarbeiter!$D57="",DATE(2027,5,0),Mitarbeiter!$D57),TODAY()))-(MAX(DATE(2027,4,1),Mitarbeiter!$C57))+1),MAX(0,NETWORKDAYS(MAX(DATE(2027,4,1),Mitarbeiter!$C57),MIN(DATE(2027,5,0),IF(Mitarbeiter!$D57="",DATE(2027,5,0),Mitarbeiter!$D57),TODAY()),Einstellungen!$F$13:$F$67)))*N(Mitarbeiter!$E57)/IF(Einstellungen!$C$11="7 Tage",7,5),N('Ist-Stunden'!U57)+(N(Krankheitstage!AH57)+N(Krankheitstage!AT57))*N($C57))))</f>
        <v/>
      </c>
      <c r="AZ57" s="76">
        <f>IF($B57="",0,IF(Einstellungen!$C$10="Ja",MAX(IF(Einstellungen!$C$11="7 Tage",MAX(0,(MIN(DATE(2027,6,0),IF(Mitarbeiter!$D57="",DATE(2027,6,0),Mitarbeiter!$D57),TODAY()))-(MAX(DATE(2027,5,1),Mitarbeiter!$C57))+1),MAX(0,NETWORKDAYS(MAX(DATE(2027,5,1),Mitarbeiter!$C57),MIN(DATE(2027,6,0),IF(Mitarbeiter!$D57="",DATE(2027,6,0),Mitarbeiter!$D57),TODAY()),Einstellungen!$F$13:$F$67)))*N(Mitarbeiter!$E57)/IF(Einstellungen!$C$11="7 Tage",7,5),N('Ist-Stunden'!V57)),MAX(IF(Einstellungen!$C$11="7 Tage",MAX(0,(MIN(DATE(2027,6,0),IF(Mitarbeiter!$D57="",DATE(2027,6,0),Mitarbeiter!$D57),TODAY()))-(MAX(DATE(2027,5,1),Mitarbeiter!$C57))+1),MAX(0,NETWORKDAYS(MAX(DATE(2027,5,1),Mitarbeiter!$C57),MIN(DATE(2027,6,0),IF(Mitarbeiter!$D57="",DATE(2027,6,0),Mitarbeiter!$D57),TODAY()),Einstellungen!$F$13:$F$67)))*N(Mitarbeiter!$E57)/IF(Einstellungen!$C$11="7 Tage",7,5),N('Ist-Stunden'!V57)+(N(Krankheitstage!AI57)+N(Krankheitstage!AU57))*N($C57))))</f>
        <v/>
      </c>
      <c r="BA57" s="76">
        <f>IF($B57="",0,IF(Einstellungen!$C$10="Ja",MAX(IF(Einstellungen!$C$11="7 Tage",MAX(0,(MIN(DATE(2027,7,0),IF(Mitarbeiter!$D57="",DATE(2027,7,0),Mitarbeiter!$D57),TODAY()))-(MAX(DATE(2027,6,1),Mitarbeiter!$C57))+1),MAX(0,NETWORKDAYS(MAX(DATE(2027,6,1),Mitarbeiter!$C57),MIN(DATE(2027,7,0),IF(Mitarbeiter!$D57="",DATE(2027,7,0),Mitarbeiter!$D57),TODAY()),Einstellungen!$F$13:$F$67)))*N(Mitarbeiter!$E57)/IF(Einstellungen!$C$11="7 Tage",7,5),N('Ist-Stunden'!W57)),MAX(IF(Einstellungen!$C$11="7 Tage",MAX(0,(MIN(DATE(2027,7,0),IF(Mitarbeiter!$D57="",DATE(2027,7,0),Mitarbeiter!$D57),TODAY()))-(MAX(DATE(2027,6,1),Mitarbeiter!$C57))+1),MAX(0,NETWORKDAYS(MAX(DATE(2027,6,1),Mitarbeiter!$C57),MIN(DATE(2027,7,0),IF(Mitarbeiter!$D57="",DATE(2027,7,0),Mitarbeiter!$D57),TODAY()),Einstellungen!$F$13:$F$67)))*N(Mitarbeiter!$E57)/IF(Einstellungen!$C$11="7 Tage",7,5),N('Ist-Stunden'!W57)+(N(Krankheitstage!AJ57)+N(Krankheitstage!AV57))*N($C57))))</f>
        <v/>
      </c>
      <c r="BB57" s="76">
        <f>IF($B57="",0,IF(Einstellungen!$C$10="Ja",MAX(IF(Einstellungen!$C$11="7 Tage",MAX(0,(MIN(DATE(2027,8,0),IF(Mitarbeiter!$D57="",DATE(2027,8,0),Mitarbeiter!$D57),TODAY()))-(MAX(DATE(2027,7,1),Mitarbeiter!$C57))+1),MAX(0,NETWORKDAYS(MAX(DATE(2027,7,1),Mitarbeiter!$C57),MIN(DATE(2027,8,0),IF(Mitarbeiter!$D57="",DATE(2027,8,0),Mitarbeiter!$D57),TODAY()),Einstellungen!$F$13:$F$67)))*N(Mitarbeiter!$E57)/IF(Einstellungen!$C$11="7 Tage",7,5),N('Ist-Stunden'!X57)),MAX(IF(Einstellungen!$C$11="7 Tage",MAX(0,(MIN(DATE(2027,8,0),IF(Mitarbeiter!$D57="",DATE(2027,8,0),Mitarbeiter!$D57),TODAY()))-(MAX(DATE(2027,7,1),Mitarbeiter!$C57))+1),MAX(0,NETWORKDAYS(MAX(DATE(2027,7,1),Mitarbeiter!$C57),MIN(DATE(2027,8,0),IF(Mitarbeiter!$D57="",DATE(2027,8,0),Mitarbeiter!$D57),TODAY()),Einstellungen!$F$13:$F$67)))*N(Mitarbeiter!$E57)/IF(Einstellungen!$C$11="7 Tage",7,5),N('Ist-Stunden'!X57)+(N(Krankheitstage!AK57)+N(Krankheitstage!AW57))*N($C57))))</f>
        <v/>
      </c>
      <c r="BC57" s="76">
        <f>IF($B57="",0,IF(Einstellungen!$C$10="Ja",MAX(IF(Einstellungen!$C$11="7 Tage",MAX(0,(MIN(DATE(2027,9,0),IF(Mitarbeiter!$D57="",DATE(2027,9,0),Mitarbeiter!$D57),TODAY()))-(MAX(DATE(2027,8,1),Mitarbeiter!$C57))+1),MAX(0,NETWORKDAYS(MAX(DATE(2027,8,1),Mitarbeiter!$C57),MIN(DATE(2027,9,0),IF(Mitarbeiter!$D57="",DATE(2027,9,0),Mitarbeiter!$D57),TODAY()),Einstellungen!$F$13:$F$67)))*N(Mitarbeiter!$E57)/IF(Einstellungen!$C$11="7 Tage",7,5),N('Ist-Stunden'!Y57)),MAX(IF(Einstellungen!$C$11="7 Tage",MAX(0,(MIN(DATE(2027,9,0),IF(Mitarbeiter!$D57="",DATE(2027,9,0),Mitarbeiter!$D57),TODAY()))-(MAX(DATE(2027,8,1),Mitarbeiter!$C57))+1),MAX(0,NETWORKDAYS(MAX(DATE(2027,8,1),Mitarbeiter!$C57),MIN(DATE(2027,9,0),IF(Mitarbeiter!$D57="",DATE(2027,9,0),Mitarbeiter!$D57),TODAY()),Einstellungen!$F$13:$F$67)))*N(Mitarbeiter!$E57)/IF(Einstellungen!$C$11="7 Tage",7,5),N('Ist-Stunden'!Y57)+(N(Krankheitstage!AL57)+N(Krankheitstage!AX57))*N($C57))))</f>
        <v/>
      </c>
      <c r="BD57" s="76">
        <f>IF($B57="",0,IF(Einstellungen!$C$10="Ja",MAX(IF(Einstellungen!$C$11="7 Tage",MAX(0,(MIN(DATE(2027,10,0),IF(Mitarbeiter!$D57="",DATE(2027,10,0),Mitarbeiter!$D57),TODAY()))-(MAX(DATE(2027,9,1),Mitarbeiter!$C57))+1),MAX(0,NETWORKDAYS(MAX(DATE(2027,9,1),Mitarbeiter!$C57),MIN(DATE(2027,10,0),IF(Mitarbeiter!$D57="",DATE(2027,10,0),Mitarbeiter!$D57),TODAY()),Einstellungen!$F$13:$F$67)))*N(Mitarbeiter!$E57)/IF(Einstellungen!$C$11="7 Tage",7,5),N('Ist-Stunden'!Z57)),MAX(IF(Einstellungen!$C$11="7 Tage",MAX(0,(MIN(DATE(2027,10,0),IF(Mitarbeiter!$D57="",DATE(2027,10,0),Mitarbeiter!$D57),TODAY()))-(MAX(DATE(2027,9,1),Mitarbeiter!$C57))+1),MAX(0,NETWORKDAYS(MAX(DATE(2027,9,1),Mitarbeiter!$C57),MIN(DATE(2027,10,0),IF(Mitarbeiter!$D57="",DATE(2027,10,0),Mitarbeiter!$D57),TODAY()),Einstellungen!$F$13:$F$67)))*N(Mitarbeiter!$E57)/IF(Einstellungen!$C$11="7 Tage",7,5),N('Ist-Stunden'!Z57)+(N(Krankheitstage!AM57)+N(Krankheitstage!AY57))*N($C57))))</f>
        <v/>
      </c>
      <c r="BE57" s="76">
        <f>IF($B57="",0,IF(Einstellungen!$C$10="Ja",MAX(IF(Einstellungen!$C$11="7 Tage",MAX(0,(MIN(DATE(2027,11,0),IF(Mitarbeiter!$D57="",DATE(2027,11,0),Mitarbeiter!$D57),TODAY()))-(MAX(DATE(2027,10,1),Mitarbeiter!$C57))+1),MAX(0,NETWORKDAYS(MAX(DATE(2027,10,1),Mitarbeiter!$C57),MIN(DATE(2027,11,0),IF(Mitarbeiter!$D57="",DATE(2027,11,0),Mitarbeiter!$D57),TODAY()),Einstellungen!$F$13:$F$67)))*N(Mitarbeiter!$E57)/IF(Einstellungen!$C$11="7 Tage",7,5),N('Ist-Stunden'!AA57)),MAX(IF(Einstellungen!$C$11="7 Tage",MAX(0,(MIN(DATE(2027,11,0),IF(Mitarbeiter!$D57="",DATE(2027,11,0),Mitarbeiter!$D57),TODAY()))-(MAX(DATE(2027,10,1),Mitarbeiter!$C57))+1),MAX(0,NETWORKDAYS(MAX(DATE(2027,10,1),Mitarbeiter!$C57),MIN(DATE(2027,11,0),IF(Mitarbeiter!$D57="",DATE(2027,11,0),Mitarbeiter!$D57),TODAY()),Einstellungen!$F$13:$F$67)))*N(Mitarbeiter!$E57)/IF(Einstellungen!$C$11="7 Tage",7,5),N('Ist-Stunden'!AA57)+(N(Krankheitstage!AN57)+N(Krankheitstage!AZ57))*N($C57))))</f>
        <v/>
      </c>
      <c r="BF57" s="76">
        <f>IF($B57="",0,IF(Einstellungen!$C$10="Ja",MAX(IF(Einstellungen!$C$11="7 Tage",MAX(0,(MIN(DATE(2027,12,0),IF(Mitarbeiter!$D57="",DATE(2027,12,0),Mitarbeiter!$D57),TODAY()))-(MAX(DATE(2027,11,1),Mitarbeiter!$C57))+1),MAX(0,NETWORKDAYS(MAX(DATE(2027,11,1),Mitarbeiter!$C57),MIN(DATE(2027,12,0),IF(Mitarbeiter!$D57="",DATE(2027,12,0),Mitarbeiter!$D57),TODAY()),Einstellungen!$F$13:$F$67)))*N(Mitarbeiter!$E57)/IF(Einstellungen!$C$11="7 Tage",7,5),N('Ist-Stunden'!AB57)),MAX(IF(Einstellungen!$C$11="7 Tage",MAX(0,(MIN(DATE(2027,12,0),IF(Mitarbeiter!$D57="",DATE(2027,12,0),Mitarbeiter!$D57),TODAY()))-(MAX(DATE(2027,11,1),Mitarbeiter!$C57))+1),MAX(0,NETWORKDAYS(MAX(DATE(2027,11,1),Mitarbeiter!$C57),MIN(DATE(2027,12,0),IF(Mitarbeiter!$D57="",DATE(2027,12,0),Mitarbeiter!$D57),TODAY()),Einstellungen!$F$13:$F$67)))*N(Mitarbeiter!$E57)/IF(Einstellungen!$C$11="7 Tage",7,5),N('Ist-Stunden'!AB57)+(N(Krankheitstage!AO57)+N(Krankheitstage!BA57))*N($C57))))</f>
        <v/>
      </c>
      <c r="BG57" s="76">
        <f>IF($B57="",0,IF(Einstellungen!$C$10="Ja",MAX(IF(Einstellungen!$C$11="7 Tage",MAX(0,(MIN(DATE(2027,13,0),IF(Mitarbeiter!$D57="",DATE(2027,13,0),Mitarbeiter!$D57),TODAY()))-(MAX(DATE(2027,12,1),Mitarbeiter!$C57))+1),MAX(0,NETWORKDAYS(MAX(DATE(2027,12,1),Mitarbeiter!$C57),MIN(DATE(2027,13,0),IF(Mitarbeiter!$D57="",DATE(2027,13,0),Mitarbeiter!$D57),TODAY()),Einstellungen!$F$13:$F$67)))*N(Mitarbeiter!$E57)/IF(Einstellungen!$C$11="7 Tage",7,5),N('Ist-Stunden'!AC57)),MAX(IF(Einstellungen!$C$11="7 Tage",MAX(0,(MIN(DATE(2027,13,0),IF(Mitarbeiter!$D57="",DATE(2027,13,0),Mitarbeiter!$D57),TODAY()))-(MAX(DATE(2027,12,1),Mitarbeiter!$C57))+1),MAX(0,NETWORKDAYS(MAX(DATE(2027,12,1),Mitarbeiter!$C57),MIN(DATE(2027,13,0),IF(Mitarbeiter!$D57="",DATE(2027,13,0),Mitarbeiter!$D57),TODAY()),Einstellungen!$F$13:$F$67)))*N(Mitarbeiter!$E57)/IF(Einstellungen!$C$11="7 Tage",7,5),N('Ist-Stunden'!AC57)+(N(Krankheitstage!AP57)+N(Krankheitstage!BB57))*N($C57))))</f>
        <v/>
      </c>
      <c r="BH57" s="76">
        <f>IF($B57="",0,IF(Einstellungen!$C$10="Ja",MAX(IF(Einstellungen!$C$11="7 Tage",MAX(0,(MIN(DATE(2028,2,0),IF(Mitarbeiter!$D57="",DATE(2028,2,0),Mitarbeiter!$D57),TODAY()))-(MAX(DATE(2028,1,1),Mitarbeiter!$C57))+1),MAX(0,NETWORKDAYS(MAX(DATE(2028,1,1),Mitarbeiter!$C57),MIN(DATE(2028,2,0),IF(Mitarbeiter!$D57="",DATE(2028,2,0),Mitarbeiter!$D57),TODAY()),Einstellungen!$F$13:$F$67)))*N(Mitarbeiter!$E57)/IF(Einstellungen!$C$11="7 Tage",7,5),N('Ist-Stunden'!AD57)),MAX(IF(Einstellungen!$C$11="7 Tage",MAX(0,(MIN(DATE(2028,2,0),IF(Mitarbeiter!$D57="",DATE(2028,2,0),Mitarbeiter!$D57),TODAY()))-(MAX(DATE(2028,1,1),Mitarbeiter!$C57))+1),MAX(0,NETWORKDAYS(MAX(DATE(2028,1,1),Mitarbeiter!$C57),MIN(DATE(2028,2,0),IF(Mitarbeiter!$D57="",DATE(2028,2,0),Mitarbeiter!$D57),TODAY()),Einstellungen!$F$13:$F$67)))*N(Mitarbeiter!$E57)/IF(Einstellungen!$C$11="7 Tage",7,5),N('Ist-Stunden'!AD57)+(N(Krankheitstage!BC57)+N(Krankheitstage!BO57))*N($C57))))</f>
        <v/>
      </c>
      <c r="BI57" s="76">
        <f>IF($B57="",0,IF(Einstellungen!$C$10="Ja",MAX(IF(Einstellungen!$C$11="7 Tage",MAX(0,(MIN(DATE(2028,3,0),IF(Mitarbeiter!$D57="",DATE(2028,3,0),Mitarbeiter!$D57),TODAY()))-(MAX(DATE(2028,2,1),Mitarbeiter!$C57))+1),MAX(0,NETWORKDAYS(MAX(DATE(2028,2,1),Mitarbeiter!$C57),MIN(DATE(2028,3,0),IF(Mitarbeiter!$D57="",DATE(2028,3,0),Mitarbeiter!$D57),TODAY()),Einstellungen!$F$13:$F$67)))*N(Mitarbeiter!$E57)/IF(Einstellungen!$C$11="7 Tage",7,5),N('Ist-Stunden'!AE57)),MAX(IF(Einstellungen!$C$11="7 Tage",MAX(0,(MIN(DATE(2028,3,0),IF(Mitarbeiter!$D57="",DATE(2028,3,0),Mitarbeiter!$D57),TODAY()))-(MAX(DATE(2028,2,1),Mitarbeiter!$C57))+1),MAX(0,NETWORKDAYS(MAX(DATE(2028,2,1),Mitarbeiter!$C57),MIN(DATE(2028,3,0),IF(Mitarbeiter!$D57="",DATE(2028,3,0),Mitarbeiter!$D57),TODAY()),Einstellungen!$F$13:$F$67)))*N(Mitarbeiter!$E57)/IF(Einstellungen!$C$11="7 Tage",7,5),N('Ist-Stunden'!AE57)+(N(Krankheitstage!BD57)+N(Krankheitstage!BP57))*N($C57))))</f>
        <v/>
      </c>
      <c r="BJ57" s="76">
        <f>IF($B57="",0,IF(Einstellungen!$C$10="Ja",MAX(IF(Einstellungen!$C$11="7 Tage",MAX(0,(MIN(DATE(2028,4,0),IF(Mitarbeiter!$D57="",DATE(2028,4,0),Mitarbeiter!$D57),TODAY()))-(MAX(DATE(2028,3,1),Mitarbeiter!$C57))+1),MAX(0,NETWORKDAYS(MAX(DATE(2028,3,1),Mitarbeiter!$C57),MIN(DATE(2028,4,0),IF(Mitarbeiter!$D57="",DATE(2028,4,0),Mitarbeiter!$D57),TODAY()),Einstellungen!$F$13:$F$67)))*N(Mitarbeiter!$E57)/IF(Einstellungen!$C$11="7 Tage",7,5),N('Ist-Stunden'!AF57)),MAX(IF(Einstellungen!$C$11="7 Tage",MAX(0,(MIN(DATE(2028,4,0),IF(Mitarbeiter!$D57="",DATE(2028,4,0),Mitarbeiter!$D57),TODAY()))-(MAX(DATE(2028,3,1),Mitarbeiter!$C57))+1),MAX(0,NETWORKDAYS(MAX(DATE(2028,3,1),Mitarbeiter!$C57),MIN(DATE(2028,4,0),IF(Mitarbeiter!$D57="",DATE(2028,4,0),Mitarbeiter!$D57),TODAY()),Einstellungen!$F$13:$F$67)))*N(Mitarbeiter!$E57)/IF(Einstellungen!$C$11="7 Tage",7,5),N('Ist-Stunden'!AF57)+(N(Krankheitstage!BE57)+N(Krankheitstage!BQ57))*N($C57))))</f>
        <v/>
      </c>
      <c r="BK57" s="76">
        <f>IF($B57="",0,IF(Einstellungen!$C$10="Ja",MAX(IF(Einstellungen!$C$11="7 Tage",MAX(0,(MIN(DATE(2028,5,0),IF(Mitarbeiter!$D57="",DATE(2028,5,0),Mitarbeiter!$D57),TODAY()))-(MAX(DATE(2028,4,1),Mitarbeiter!$C57))+1),MAX(0,NETWORKDAYS(MAX(DATE(2028,4,1),Mitarbeiter!$C57),MIN(DATE(2028,5,0),IF(Mitarbeiter!$D57="",DATE(2028,5,0),Mitarbeiter!$D57),TODAY()),Einstellungen!$F$13:$F$67)))*N(Mitarbeiter!$E57)/IF(Einstellungen!$C$11="7 Tage",7,5),N('Ist-Stunden'!AG57)),MAX(IF(Einstellungen!$C$11="7 Tage",MAX(0,(MIN(DATE(2028,5,0),IF(Mitarbeiter!$D57="",DATE(2028,5,0),Mitarbeiter!$D57),TODAY()))-(MAX(DATE(2028,4,1),Mitarbeiter!$C57))+1),MAX(0,NETWORKDAYS(MAX(DATE(2028,4,1),Mitarbeiter!$C57),MIN(DATE(2028,5,0),IF(Mitarbeiter!$D57="",DATE(2028,5,0),Mitarbeiter!$D57),TODAY()),Einstellungen!$F$13:$F$67)))*N(Mitarbeiter!$E57)/IF(Einstellungen!$C$11="7 Tage",7,5),N('Ist-Stunden'!AG57)+(N(Krankheitstage!BF57)+N(Krankheitstage!BR57))*N($C57))))</f>
        <v/>
      </c>
      <c r="BL57" s="76">
        <f>IF($B57="",0,IF(Einstellungen!$C$10="Ja",MAX(IF(Einstellungen!$C$11="7 Tage",MAX(0,(MIN(DATE(2028,6,0),IF(Mitarbeiter!$D57="",DATE(2028,6,0),Mitarbeiter!$D57),TODAY()))-(MAX(DATE(2028,5,1),Mitarbeiter!$C57))+1),MAX(0,NETWORKDAYS(MAX(DATE(2028,5,1),Mitarbeiter!$C57),MIN(DATE(2028,6,0),IF(Mitarbeiter!$D57="",DATE(2028,6,0),Mitarbeiter!$D57),TODAY()),Einstellungen!$F$13:$F$67)))*N(Mitarbeiter!$E57)/IF(Einstellungen!$C$11="7 Tage",7,5),N('Ist-Stunden'!AH57)),MAX(IF(Einstellungen!$C$11="7 Tage",MAX(0,(MIN(DATE(2028,6,0),IF(Mitarbeiter!$D57="",DATE(2028,6,0),Mitarbeiter!$D57),TODAY()))-(MAX(DATE(2028,5,1),Mitarbeiter!$C57))+1),MAX(0,NETWORKDAYS(MAX(DATE(2028,5,1),Mitarbeiter!$C57),MIN(DATE(2028,6,0),IF(Mitarbeiter!$D57="",DATE(2028,6,0),Mitarbeiter!$D57),TODAY()),Einstellungen!$F$13:$F$67)))*N(Mitarbeiter!$E57)/IF(Einstellungen!$C$11="7 Tage",7,5),N('Ist-Stunden'!AH57)+(N(Krankheitstage!BG57)+N(Krankheitstage!BS57))*N($C57))))</f>
        <v/>
      </c>
      <c r="BM57" s="76">
        <f>IF($B57="",0,IF(Einstellungen!$C$10="Ja",MAX(IF(Einstellungen!$C$11="7 Tage",MAX(0,(MIN(DATE(2028,7,0),IF(Mitarbeiter!$D57="",DATE(2028,7,0),Mitarbeiter!$D57),TODAY()))-(MAX(DATE(2028,6,1),Mitarbeiter!$C57))+1),MAX(0,NETWORKDAYS(MAX(DATE(2028,6,1),Mitarbeiter!$C57),MIN(DATE(2028,7,0),IF(Mitarbeiter!$D57="",DATE(2028,7,0),Mitarbeiter!$D57),TODAY()),Einstellungen!$F$13:$F$67)))*N(Mitarbeiter!$E57)/IF(Einstellungen!$C$11="7 Tage",7,5),N('Ist-Stunden'!AI57)),MAX(IF(Einstellungen!$C$11="7 Tage",MAX(0,(MIN(DATE(2028,7,0),IF(Mitarbeiter!$D57="",DATE(2028,7,0),Mitarbeiter!$D57),TODAY()))-(MAX(DATE(2028,6,1),Mitarbeiter!$C57))+1),MAX(0,NETWORKDAYS(MAX(DATE(2028,6,1),Mitarbeiter!$C57),MIN(DATE(2028,7,0),IF(Mitarbeiter!$D57="",DATE(2028,7,0),Mitarbeiter!$D57),TODAY()),Einstellungen!$F$13:$F$67)))*N(Mitarbeiter!$E57)/IF(Einstellungen!$C$11="7 Tage",7,5),N('Ist-Stunden'!AI57)+(N(Krankheitstage!BH57)+N(Krankheitstage!BT57))*N($C57))))</f>
        <v/>
      </c>
      <c r="BN57" s="76">
        <f>IF($B57="",0,IF(Einstellungen!$C$10="Ja",MAX(IF(Einstellungen!$C$11="7 Tage",MAX(0,(MIN(DATE(2028,8,0),IF(Mitarbeiter!$D57="",DATE(2028,8,0),Mitarbeiter!$D57),TODAY()))-(MAX(DATE(2028,7,1),Mitarbeiter!$C57))+1),MAX(0,NETWORKDAYS(MAX(DATE(2028,7,1),Mitarbeiter!$C57),MIN(DATE(2028,8,0),IF(Mitarbeiter!$D57="",DATE(2028,8,0),Mitarbeiter!$D57),TODAY()),Einstellungen!$F$13:$F$67)))*N(Mitarbeiter!$E57)/IF(Einstellungen!$C$11="7 Tage",7,5),N('Ist-Stunden'!AJ57)),MAX(IF(Einstellungen!$C$11="7 Tage",MAX(0,(MIN(DATE(2028,8,0),IF(Mitarbeiter!$D57="",DATE(2028,8,0),Mitarbeiter!$D57),TODAY()))-(MAX(DATE(2028,7,1),Mitarbeiter!$C57))+1),MAX(0,NETWORKDAYS(MAX(DATE(2028,7,1),Mitarbeiter!$C57),MIN(DATE(2028,8,0),IF(Mitarbeiter!$D57="",DATE(2028,8,0),Mitarbeiter!$D57),TODAY()),Einstellungen!$F$13:$F$67)))*N(Mitarbeiter!$E57)/IF(Einstellungen!$C$11="7 Tage",7,5),N('Ist-Stunden'!AJ57)+(N(Krankheitstage!BI57)+N(Krankheitstage!BU57))*N($C57))))</f>
        <v/>
      </c>
      <c r="BO57" s="76">
        <f>IF($B57="",0,IF(Einstellungen!$C$10="Ja",MAX(IF(Einstellungen!$C$11="7 Tage",MAX(0,(MIN(DATE(2028,9,0),IF(Mitarbeiter!$D57="",DATE(2028,9,0),Mitarbeiter!$D57),TODAY()))-(MAX(DATE(2028,8,1),Mitarbeiter!$C57))+1),MAX(0,NETWORKDAYS(MAX(DATE(2028,8,1),Mitarbeiter!$C57),MIN(DATE(2028,9,0),IF(Mitarbeiter!$D57="",DATE(2028,9,0),Mitarbeiter!$D57),TODAY()),Einstellungen!$F$13:$F$67)))*N(Mitarbeiter!$E57)/IF(Einstellungen!$C$11="7 Tage",7,5),N('Ist-Stunden'!AK57)),MAX(IF(Einstellungen!$C$11="7 Tage",MAX(0,(MIN(DATE(2028,9,0),IF(Mitarbeiter!$D57="",DATE(2028,9,0),Mitarbeiter!$D57),TODAY()))-(MAX(DATE(2028,8,1),Mitarbeiter!$C57))+1),MAX(0,NETWORKDAYS(MAX(DATE(2028,8,1),Mitarbeiter!$C57),MIN(DATE(2028,9,0),IF(Mitarbeiter!$D57="",DATE(2028,9,0),Mitarbeiter!$D57),TODAY()),Einstellungen!$F$13:$F$67)))*N(Mitarbeiter!$E57)/IF(Einstellungen!$C$11="7 Tage",7,5),N('Ist-Stunden'!AK57)+(N(Krankheitstage!BJ57)+N(Krankheitstage!BV57))*N($C57))))</f>
        <v/>
      </c>
      <c r="BP57" s="76">
        <f>IF($B57="",0,IF(Einstellungen!$C$10="Ja",MAX(IF(Einstellungen!$C$11="7 Tage",MAX(0,(MIN(DATE(2028,10,0),IF(Mitarbeiter!$D57="",DATE(2028,10,0),Mitarbeiter!$D57),TODAY()))-(MAX(DATE(2028,9,1),Mitarbeiter!$C57))+1),MAX(0,NETWORKDAYS(MAX(DATE(2028,9,1),Mitarbeiter!$C57),MIN(DATE(2028,10,0),IF(Mitarbeiter!$D57="",DATE(2028,10,0),Mitarbeiter!$D57),TODAY()),Einstellungen!$F$13:$F$67)))*N(Mitarbeiter!$E57)/IF(Einstellungen!$C$11="7 Tage",7,5),N('Ist-Stunden'!AL57)),MAX(IF(Einstellungen!$C$11="7 Tage",MAX(0,(MIN(DATE(2028,10,0),IF(Mitarbeiter!$D57="",DATE(2028,10,0),Mitarbeiter!$D57),TODAY()))-(MAX(DATE(2028,9,1),Mitarbeiter!$C57))+1),MAX(0,NETWORKDAYS(MAX(DATE(2028,9,1),Mitarbeiter!$C57),MIN(DATE(2028,10,0),IF(Mitarbeiter!$D57="",DATE(2028,10,0),Mitarbeiter!$D57),TODAY()),Einstellungen!$F$13:$F$67)))*N(Mitarbeiter!$E57)/IF(Einstellungen!$C$11="7 Tage",7,5),N('Ist-Stunden'!AL57)+(N(Krankheitstage!BK57)+N(Krankheitstage!BW57))*N($C57))))</f>
        <v/>
      </c>
      <c r="BQ57" s="76">
        <f>IF($B57="",0,IF(Einstellungen!$C$10="Ja",MAX(IF(Einstellungen!$C$11="7 Tage",MAX(0,(MIN(DATE(2028,11,0),IF(Mitarbeiter!$D57="",DATE(2028,11,0),Mitarbeiter!$D57),TODAY()))-(MAX(DATE(2028,10,1),Mitarbeiter!$C57))+1),MAX(0,NETWORKDAYS(MAX(DATE(2028,10,1),Mitarbeiter!$C57),MIN(DATE(2028,11,0),IF(Mitarbeiter!$D57="",DATE(2028,11,0),Mitarbeiter!$D57),TODAY()),Einstellungen!$F$13:$F$67)))*N(Mitarbeiter!$E57)/IF(Einstellungen!$C$11="7 Tage",7,5),N('Ist-Stunden'!AM57)),MAX(IF(Einstellungen!$C$11="7 Tage",MAX(0,(MIN(DATE(2028,11,0),IF(Mitarbeiter!$D57="",DATE(2028,11,0),Mitarbeiter!$D57),TODAY()))-(MAX(DATE(2028,10,1),Mitarbeiter!$C57))+1),MAX(0,NETWORKDAYS(MAX(DATE(2028,10,1),Mitarbeiter!$C57),MIN(DATE(2028,11,0),IF(Mitarbeiter!$D57="",DATE(2028,11,0),Mitarbeiter!$D57),TODAY()),Einstellungen!$F$13:$F$67)))*N(Mitarbeiter!$E57)/IF(Einstellungen!$C$11="7 Tage",7,5),N('Ist-Stunden'!AM57)+(N(Krankheitstage!BL57)+N(Krankheitstage!BX57))*N($C57))))</f>
        <v/>
      </c>
      <c r="BR57" s="76">
        <f>IF($B57="",0,IF(Einstellungen!$C$10="Ja",MAX(IF(Einstellungen!$C$11="7 Tage",MAX(0,(MIN(DATE(2028,12,0),IF(Mitarbeiter!$D57="",DATE(2028,12,0),Mitarbeiter!$D57),TODAY()))-(MAX(DATE(2028,11,1),Mitarbeiter!$C57))+1),MAX(0,NETWORKDAYS(MAX(DATE(2028,11,1),Mitarbeiter!$C57),MIN(DATE(2028,12,0),IF(Mitarbeiter!$D57="",DATE(2028,12,0),Mitarbeiter!$D57),TODAY()),Einstellungen!$F$13:$F$67)))*N(Mitarbeiter!$E57)/IF(Einstellungen!$C$11="7 Tage",7,5),N('Ist-Stunden'!AN57)),MAX(IF(Einstellungen!$C$11="7 Tage",MAX(0,(MIN(DATE(2028,12,0),IF(Mitarbeiter!$D57="",DATE(2028,12,0),Mitarbeiter!$D57),TODAY()))-(MAX(DATE(2028,11,1),Mitarbeiter!$C57))+1),MAX(0,NETWORKDAYS(MAX(DATE(2028,11,1),Mitarbeiter!$C57),MIN(DATE(2028,12,0),IF(Mitarbeiter!$D57="",DATE(2028,12,0),Mitarbeiter!$D57),TODAY()),Einstellungen!$F$13:$F$67)))*N(Mitarbeiter!$E57)/IF(Einstellungen!$C$11="7 Tage",7,5),N('Ist-Stunden'!AN57)+(N(Krankheitstage!BM57)+N(Krankheitstage!BY57))*N($C57))))</f>
        <v/>
      </c>
      <c r="BS57" s="76">
        <f>IF($B57="",0,IF(Einstellungen!$C$10="Ja",MAX(IF(Einstellungen!$C$11="7 Tage",MAX(0,(MIN(DATE(2028,13,0),IF(Mitarbeiter!$D57="",DATE(2028,13,0),Mitarbeiter!$D57),TODAY()))-(MAX(DATE(2028,12,1),Mitarbeiter!$C57))+1),MAX(0,NETWORKDAYS(MAX(DATE(2028,12,1),Mitarbeiter!$C57),MIN(DATE(2028,13,0),IF(Mitarbeiter!$D57="",DATE(2028,13,0),Mitarbeiter!$D57),TODAY()),Einstellungen!$F$13:$F$67)))*N(Mitarbeiter!$E57)/IF(Einstellungen!$C$11="7 Tage",7,5),N('Ist-Stunden'!AO57)),MAX(IF(Einstellungen!$C$11="7 Tage",MAX(0,(MIN(DATE(2028,13,0),IF(Mitarbeiter!$D57="",DATE(2028,13,0),Mitarbeiter!$D57),TODAY()))-(MAX(DATE(2028,12,1),Mitarbeiter!$C57))+1),MAX(0,NETWORKDAYS(MAX(DATE(2028,12,1),Mitarbeiter!$C57),MIN(DATE(2028,13,0),IF(Mitarbeiter!$D57="",DATE(2028,13,0),Mitarbeiter!$D57),TODAY()),Einstellungen!$F$13:$F$67)))*N(Mitarbeiter!$E57)/IF(Einstellungen!$C$11="7 Tage",7,5),N('Ist-Stunden'!AO57)+(N(Krankheitstage!BN57)+N(Krankheitstage!BZ57))*N($C57))))</f>
        <v/>
      </c>
      <c r="BT57" s="76">
        <f>IF($B57="",0,IF(Einstellungen!$C$10="Ja",MAX(IF(Einstellungen!$C$11="7 Tage",MAX(0,(MIN(DATE(2029,2,0),IF(Mitarbeiter!$D57="",DATE(2029,2,0),Mitarbeiter!$D57),TODAY()))-(MAX(DATE(2029,1,1),Mitarbeiter!$C57))+1),MAX(0,NETWORKDAYS(MAX(DATE(2029,1,1),Mitarbeiter!$C57),MIN(DATE(2029,2,0),IF(Mitarbeiter!$D57="",DATE(2029,2,0),Mitarbeiter!$D57),TODAY()),Einstellungen!$F$13:$F$67)))*N(Mitarbeiter!$E57)/IF(Einstellungen!$C$11="7 Tage",7,5),N('Ist-Stunden'!AP57)),MAX(IF(Einstellungen!$C$11="7 Tage",MAX(0,(MIN(DATE(2029,2,0),IF(Mitarbeiter!$D57="",DATE(2029,2,0),Mitarbeiter!$D57),TODAY()))-(MAX(DATE(2029,1,1),Mitarbeiter!$C57))+1),MAX(0,NETWORKDAYS(MAX(DATE(2029,1,1),Mitarbeiter!$C57),MIN(DATE(2029,2,0),IF(Mitarbeiter!$D57="",DATE(2029,2,0),Mitarbeiter!$D57),TODAY()),Einstellungen!$F$13:$F$67)))*N(Mitarbeiter!$E57)/IF(Einstellungen!$C$11="7 Tage",7,5),N('Ist-Stunden'!AP57)+(N(Krankheitstage!CA57)+N(Krankheitstage!CM57))*N($C57))))</f>
        <v/>
      </c>
      <c r="BU57" s="76">
        <f>IF($B57="",0,IF(Einstellungen!$C$10="Ja",MAX(IF(Einstellungen!$C$11="7 Tage",MAX(0,(MIN(DATE(2029,3,0),IF(Mitarbeiter!$D57="",DATE(2029,3,0),Mitarbeiter!$D57),TODAY()))-(MAX(DATE(2029,2,1),Mitarbeiter!$C57))+1),MAX(0,NETWORKDAYS(MAX(DATE(2029,2,1),Mitarbeiter!$C57),MIN(DATE(2029,3,0),IF(Mitarbeiter!$D57="",DATE(2029,3,0),Mitarbeiter!$D57),TODAY()),Einstellungen!$F$13:$F$67)))*N(Mitarbeiter!$E57)/IF(Einstellungen!$C$11="7 Tage",7,5),N('Ist-Stunden'!AQ57)),MAX(IF(Einstellungen!$C$11="7 Tage",MAX(0,(MIN(DATE(2029,3,0),IF(Mitarbeiter!$D57="",DATE(2029,3,0),Mitarbeiter!$D57),TODAY()))-(MAX(DATE(2029,2,1),Mitarbeiter!$C57))+1),MAX(0,NETWORKDAYS(MAX(DATE(2029,2,1),Mitarbeiter!$C57),MIN(DATE(2029,3,0),IF(Mitarbeiter!$D57="",DATE(2029,3,0),Mitarbeiter!$D57),TODAY()),Einstellungen!$F$13:$F$67)))*N(Mitarbeiter!$E57)/IF(Einstellungen!$C$11="7 Tage",7,5),N('Ist-Stunden'!AQ57)+(N(Krankheitstage!CB57)+N(Krankheitstage!CN57))*N($C57))))</f>
        <v/>
      </c>
      <c r="BV57" s="76">
        <f>IF($B57="",0,IF(Einstellungen!$C$10="Ja",MAX(IF(Einstellungen!$C$11="7 Tage",MAX(0,(MIN(DATE(2029,4,0),IF(Mitarbeiter!$D57="",DATE(2029,4,0),Mitarbeiter!$D57),TODAY()))-(MAX(DATE(2029,3,1),Mitarbeiter!$C57))+1),MAX(0,NETWORKDAYS(MAX(DATE(2029,3,1),Mitarbeiter!$C57),MIN(DATE(2029,4,0),IF(Mitarbeiter!$D57="",DATE(2029,4,0),Mitarbeiter!$D57),TODAY()),Einstellungen!$F$13:$F$67)))*N(Mitarbeiter!$E57)/IF(Einstellungen!$C$11="7 Tage",7,5),N('Ist-Stunden'!AR57)),MAX(IF(Einstellungen!$C$11="7 Tage",MAX(0,(MIN(DATE(2029,4,0),IF(Mitarbeiter!$D57="",DATE(2029,4,0),Mitarbeiter!$D57),TODAY()))-(MAX(DATE(2029,3,1),Mitarbeiter!$C57))+1),MAX(0,NETWORKDAYS(MAX(DATE(2029,3,1),Mitarbeiter!$C57),MIN(DATE(2029,4,0),IF(Mitarbeiter!$D57="",DATE(2029,4,0),Mitarbeiter!$D57),TODAY()),Einstellungen!$F$13:$F$67)))*N(Mitarbeiter!$E57)/IF(Einstellungen!$C$11="7 Tage",7,5),N('Ist-Stunden'!AR57)+(N(Krankheitstage!CC57)+N(Krankheitstage!CO57))*N($C57))))</f>
        <v/>
      </c>
      <c r="BW57" s="76">
        <f>IF($B57="",0,IF(Einstellungen!$C$10="Ja",MAX(IF(Einstellungen!$C$11="7 Tage",MAX(0,(MIN(DATE(2029,5,0),IF(Mitarbeiter!$D57="",DATE(2029,5,0),Mitarbeiter!$D57),TODAY()))-(MAX(DATE(2029,4,1),Mitarbeiter!$C57))+1),MAX(0,NETWORKDAYS(MAX(DATE(2029,4,1),Mitarbeiter!$C57),MIN(DATE(2029,5,0),IF(Mitarbeiter!$D57="",DATE(2029,5,0),Mitarbeiter!$D57),TODAY()),Einstellungen!$F$13:$F$67)))*N(Mitarbeiter!$E57)/IF(Einstellungen!$C$11="7 Tage",7,5),N('Ist-Stunden'!AS57)),MAX(IF(Einstellungen!$C$11="7 Tage",MAX(0,(MIN(DATE(2029,5,0),IF(Mitarbeiter!$D57="",DATE(2029,5,0),Mitarbeiter!$D57),TODAY()))-(MAX(DATE(2029,4,1),Mitarbeiter!$C57))+1),MAX(0,NETWORKDAYS(MAX(DATE(2029,4,1),Mitarbeiter!$C57),MIN(DATE(2029,5,0),IF(Mitarbeiter!$D57="",DATE(2029,5,0),Mitarbeiter!$D57),TODAY()),Einstellungen!$F$13:$F$67)))*N(Mitarbeiter!$E57)/IF(Einstellungen!$C$11="7 Tage",7,5),N('Ist-Stunden'!AS57)+(N(Krankheitstage!CD57)+N(Krankheitstage!CP57))*N($C57))))</f>
        <v/>
      </c>
      <c r="BX57" s="76">
        <f>IF($B57="",0,IF(Einstellungen!$C$10="Ja",MAX(IF(Einstellungen!$C$11="7 Tage",MAX(0,(MIN(DATE(2029,6,0),IF(Mitarbeiter!$D57="",DATE(2029,6,0),Mitarbeiter!$D57),TODAY()))-(MAX(DATE(2029,5,1),Mitarbeiter!$C57))+1),MAX(0,NETWORKDAYS(MAX(DATE(2029,5,1),Mitarbeiter!$C57),MIN(DATE(2029,6,0),IF(Mitarbeiter!$D57="",DATE(2029,6,0),Mitarbeiter!$D57),TODAY()),Einstellungen!$F$13:$F$67)))*N(Mitarbeiter!$E57)/IF(Einstellungen!$C$11="7 Tage",7,5),N('Ist-Stunden'!AT57)),MAX(IF(Einstellungen!$C$11="7 Tage",MAX(0,(MIN(DATE(2029,6,0),IF(Mitarbeiter!$D57="",DATE(2029,6,0),Mitarbeiter!$D57),TODAY()))-(MAX(DATE(2029,5,1),Mitarbeiter!$C57))+1),MAX(0,NETWORKDAYS(MAX(DATE(2029,5,1),Mitarbeiter!$C57),MIN(DATE(2029,6,0),IF(Mitarbeiter!$D57="",DATE(2029,6,0),Mitarbeiter!$D57),TODAY()),Einstellungen!$F$13:$F$67)))*N(Mitarbeiter!$E57)/IF(Einstellungen!$C$11="7 Tage",7,5),N('Ist-Stunden'!AT57)+(N(Krankheitstage!CE57)+N(Krankheitstage!CQ57))*N($C57))))</f>
        <v/>
      </c>
      <c r="BY57" s="76">
        <f>IF($B57="",0,IF(Einstellungen!$C$10="Ja",MAX(IF(Einstellungen!$C$11="7 Tage",MAX(0,(MIN(DATE(2029,7,0),IF(Mitarbeiter!$D57="",DATE(2029,7,0),Mitarbeiter!$D57),TODAY()))-(MAX(DATE(2029,6,1),Mitarbeiter!$C57))+1),MAX(0,NETWORKDAYS(MAX(DATE(2029,6,1),Mitarbeiter!$C57),MIN(DATE(2029,7,0),IF(Mitarbeiter!$D57="",DATE(2029,7,0),Mitarbeiter!$D57),TODAY()),Einstellungen!$F$13:$F$67)))*N(Mitarbeiter!$E57)/IF(Einstellungen!$C$11="7 Tage",7,5),N('Ist-Stunden'!AU57)),MAX(IF(Einstellungen!$C$11="7 Tage",MAX(0,(MIN(DATE(2029,7,0),IF(Mitarbeiter!$D57="",DATE(2029,7,0),Mitarbeiter!$D57),TODAY()))-(MAX(DATE(2029,6,1),Mitarbeiter!$C57))+1),MAX(0,NETWORKDAYS(MAX(DATE(2029,6,1),Mitarbeiter!$C57),MIN(DATE(2029,7,0),IF(Mitarbeiter!$D57="",DATE(2029,7,0),Mitarbeiter!$D57),TODAY()),Einstellungen!$F$13:$F$67)))*N(Mitarbeiter!$E57)/IF(Einstellungen!$C$11="7 Tage",7,5),N('Ist-Stunden'!AU57)+(N(Krankheitstage!CF57)+N(Krankheitstage!CR57))*N($C57))))</f>
        <v/>
      </c>
      <c r="BZ57" s="76">
        <f>IF($B57="",0,IF(Einstellungen!$C$10="Ja",MAX(IF(Einstellungen!$C$11="7 Tage",MAX(0,(MIN(DATE(2029,8,0),IF(Mitarbeiter!$D57="",DATE(2029,8,0),Mitarbeiter!$D57),TODAY()))-(MAX(DATE(2029,7,1),Mitarbeiter!$C57))+1),MAX(0,NETWORKDAYS(MAX(DATE(2029,7,1),Mitarbeiter!$C57),MIN(DATE(2029,8,0),IF(Mitarbeiter!$D57="",DATE(2029,8,0),Mitarbeiter!$D57),TODAY()),Einstellungen!$F$13:$F$67)))*N(Mitarbeiter!$E57)/IF(Einstellungen!$C$11="7 Tage",7,5),N('Ist-Stunden'!AV57)),MAX(IF(Einstellungen!$C$11="7 Tage",MAX(0,(MIN(DATE(2029,8,0),IF(Mitarbeiter!$D57="",DATE(2029,8,0),Mitarbeiter!$D57),TODAY()))-(MAX(DATE(2029,7,1),Mitarbeiter!$C57))+1),MAX(0,NETWORKDAYS(MAX(DATE(2029,7,1),Mitarbeiter!$C57),MIN(DATE(2029,8,0),IF(Mitarbeiter!$D57="",DATE(2029,8,0),Mitarbeiter!$D57),TODAY()),Einstellungen!$F$13:$F$67)))*N(Mitarbeiter!$E57)/IF(Einstellungen!$C$11="7 Tage",7,5),N('Ist-Stunden'!AV57)+(N(Krankheitstage!CG57)+N(Krankheitstage!CS57))*N($C57))))</f>
        <v/>
      </c>
      <c r="CA57" s="76">
        <f>IF($B57="",0,IF(Einstellungen!$C$10="Ja",MAX(IF(Einstellungen!$C$11="7 Tage",MAX(0,(MIN(DATE(2029,9,0),IF(Mitarbeiter!$D57="",DATE(2029,9,0),Mitarbeiter!$D57),TODAY()))-(MAX(DATE(2029,8,1),Mitarbeiter!$C57))+1),MAX(0,NETWORKDAYS(MAX(DATE(2029,8,1),Mitarbeiter!$C57),MIN(DATE(2029,9,0),IF(Mitarbeiter!$D57="",DATE(2029,9,0),Mitarbeiter!$D57),TODAY()),Einstellungen!$F$13:$F$67)))*N(Mitarbeiter!$E57)/IF(Einstellungen!$C$11="7 Tage",7,5),N('Ist-Stunden'!AW57)),MAX(IF(Einstellungen!$C$11="7 Tage",MAX(0,(MIN(DATE(2029,9,0),IF(Mitarbeiter!$D57="",DATE(2029,9,0),Mitarbeiter!$D57),TODAY()))-(MAX(DATE(2029,8,1),Mitarbeiter!$C57))+1),MAX(0,NETWORKDAYS(MAX(DATE(2029,8,1),Mitarbeiter!$C57),MIN(DATE(2029,9,0),IF(Mitarbeiter!$D57="",DATE(2029,9,0),Mitarbeiter!$D57),TODAY()),Einstellungen!$F$13:$F$67)))*N(Mitarbeiter!$E57)/IF(Einstellungen!$C$11="7 Tage",7,5),N('Ist-Stunden'!AW57)+(N(Krankheitstage!CH57)+N(Krankheitstage!CT57))*N($C57))))</f>
        <v/>
      </c>
      <c r="CB57" s="76">
        <f>IF($B57="",0,IF(Einstellungen!$C$10="Ja",MAX(IF(Einstellungen!$C$11="7 Tage",MAX(0,(MIN(DATE(2029,10,0),IF(Mitarbeiter!$D57="",DATE(2029,10,0),Mitarbeiter!$D57),TODAY()))-(MAX(DATE(2029,9,1),Mitarbeiter!$C57))+1),MAX(0,NETWORKDAYS(MAX(DATE(2029,9,1),Mitarbeiter!$C57),MIN(DATE(2029,10,0),IF(Mitarbeiter!$D57="",DATE(2029,10,0),Mitarbeiter!$D57),TODAY()),Einstellungen!$F$13:$F$67)))*N(Mitarbeiter!$E57)/IF(Einstellungen!$C$11="7 Tage",7,5),N('Ist-Stunden'!AX57)),MAX(IF(Einstellungen!$C$11="7 Tage",MAX(0,(MIN(DATE(2029,10,0),IF(Mitarbeiter!$D57="",DATE(2029,10,0),Mitarbeiter!$D57),TODAY()))-(MAX(DATE(2029,9,1),Mitarbeiter!$C57))+1),MAX(0,NETWORKDAYS(MAX(DATE(2029,9,1),Mitarbeiter!$C57),MIN(DATE(2029,10,0),IF(Mitarbeiter!$D57="",DATE(2029,10,0),Mitarbeiter!$D57),TODAY()),Einstellungen!$F$13:$F$67)))*N(Mitarbeiter!$E57)/IF(Einstellungen!$C$11="7 Tage",7,5),N('Ist-Stunden'!AX57)+(N(Krankheitstage!CI57)+N(Krankheitstage!CU57))*N($C57))))</f>
        <v/>
      </c>
      <c r="CC57" s="76">
        <f>IF($B57="",0,IF(Einstellungen!$C$10="Ja",MAX(IF(Einstellungen!$C$11="7 Tage",MAX(0,(MIN(DATE(2029,11,0),IF(Mitarbeiter!$D57="",DATE(2029,11,0),Mitarbeiter!$D57),TODAY()))-(MAX(DATE(2029,10,1),Mitarbeiter!$C57))+1),MAX(0,NETWORKDAYS(MAX(DATE(2029,10,1),Mitarbeiter!$C57),MIN(DATE(2029,11,0),IF(Mitarbeiter!$D57="",DATE(2029,11,0),Mitarbeiter!$D57),TODAY()),Einstellungen!$F$13:$F$67)))*N(Mitarbeiter!$E57)/IF(Einstellungen!$C$11="7 Tage",7,5),N('Ist-Stunden'!AY57)),MAX(IF(Einstellungen!$C$11="7 Tage",MAX(0,(MIN(DATE(2029,11,0),IF(Mitarbeiter!$D57="",DATE(2029,11,0),Mitarbeiter!$D57),TODAY()))-(MAX(DATE(2029,10,1),Mitarbeiter!$C57))+1),MAX(0,NETWORKDAYS(MAX(DATE(2029,10,1),Mitarbeiter!$C57),MIN(DATE(2029,11,0),IF(Mitarbeiter!$D57="",DATE(2029,11,0),Mitarbeiter!$D57),TODAY()),Einstellungen!$F$13:$F$67)))*N(Mitarbeiter!$E57)/IF(Einstellungen!$C$11="7 Tage",7,5),N('Ist-Stunden'!AY57)+(N(Krankheitstage!CJ57)+N(Krankheitstage!CV57))*N($C57))))</f>
        <v/>
      </c>
      <c r="CD57" s="76">
        <f>IF($B57="",0,IF(Einstellungen!$C$10="Ja",MAX(IF(Einstellungen!$C$11="7 Tage",MAX(0,(MIN(DATE(2029,12,0),IF(Mitarbeiter!$D57="",DATE(2029,12,0),Mitarbeiter!$D57),TODAY()))-(MAX(DATE(2029,11,1),Mitarbeiter!$C57))+1),MAX(0,NETWORKDAYS(MAX(DATE(2029,11,1),Mitarbeiter!$C57),MIN(DATE(2029,12,0),IF(Mitarbeiter!$D57="",DATE(2029,12,0),Mitarbeiter!$D57),TODAY()),Einstellungen!$F$13:$F$67)))*N(Mitarbeiter!$E57)/IF(Einstellungen!$C$11="7 Tage",7,5),N('Ist-Stunden'!AZ57)),MAX(IF(Einstellungen!$C$11="7 Tage",MAX(0,(MIN(DATE(2029,12,0),IF(Mitarbeiter!$D57="",DATE(2029,12,0),Mitarbeiter!$D57),TODAY()))-(MAX(DATE(2029,11,1),Mitarbeiter!$C57))+1),MAX(0,NETWORKDAYS(MAX(DATE(2029,11,1),Mitarbeiter!$C57),MIN(DATE(2029,12,0),IF(Mitarbeiter!$D57="",DATE(2029,12,0),Mitarbeiter!$D57),TODAY()),Einstellungen!$F$13:$F$67)))*N(Mitarbeiter!$E57)/IF(Einstellungen!$C$11="7 Tage",7,5),N('Ist-Stunden'!AZ57)+(N(Krankheitstage!CK57)+N(Krankheitstage!CW57))*N($C57))))</f>
        <v/>
      </c>
      <c r="CE57" s="76">
        <f>IF($B57="",0,IF(Einstellungen!$C$10="Ja",MAX(IF(Einstellungen!$C$11="7 Tage",MAX(0,(MIN(DATE(2029,13,0),IF(Mitarbeiter!$D57="",DATE(2029,13,0),Mitarbeiter!$D57),TODAY()))-(MAX(DATE(2029,12,1),Mitarbeiter!$C57))+1),MAX(0,NETWORKDAYS(MAX(DATE(2029,12,1),Mitarbeiter!$C57),MIN(DATE(2029,13,0),IF(Mitarbeiter!$D57="",DATE(2029,13,0),Mitarbeiter!$D57),TODAY()),Einstellungen!$F$13:$F$67)))*N(Mitarbeiter!$E57)/IF(Einstellungen!$C$11="7 Tage",7,5),N('Ist-Stunden'!BA57)),MAX(IF(Einstellungen!$C$11="7 Tage",MAX(0,(MIN(DATE(2029,13,0),IF(Mitarbeiter!$D57="",DATE(2029,13,0),Mitarbeiter!$D57),TODAY()))-(MAX(DATE(2029,12,1),Mitarbeiter!$C57))+1),MAX(0,NETWORKDAYS(MAX(DATE(2029,12,1),Mitarbeiter!$C57),MIN(DATE(2029,13,0),IF(Mitarbeiter!$D57="",DATE(2029,13,0),Mitarbeiter!$D57),TODAY()),Einstellungen!$F$13:$F$67)))*N(Mitarbeiter!$E57)/IF(Einstellungen!$C$11="7 Tage",7,5),N('Ist-Stunden'!BA57)+(N(Krankheitstage!CL57)+N(Krankheitstage!CX57))*N($C57))))</f>
        <v/>
      </c>
      <c r="CF57" s="76">
        <f>IF($B57="",0,IF(Einstellungen!$C$10="Ja",MAX(IF(Einstellungen!$C$11="7 Tage",MAX(0,(MIN(DATE(2030,2,0),IF(Mitarbeiter!$D57="",DATE(2030,2,0),Mitarbeiter!$D57),TODAY()))-(MAX(DATE(2030,1,1),Mitarbeiter!$C57))+1),MAX(0,NETWORKDAYS(MAX(DATE(2030,1,1),Mitarbeiter!$C57),MIN(DATE(2030,2,0),IF(Mitarbeiter!$D57="",DATE(2030,2,0),Mitarbeiter!$D57),TODAY()),Einstellungen!$F$13:$F$67)))*N(Mitarbeiter!$E57)/IF(Einstellungen!$C$11="7 Tage",7,5),N('Ist-Stunden'!BB57)),MAX(IF(Einstellungen!$C$11="7 Tage",MAX(0,(MIN(DATE(2030,2,0),IF(Mitarbeiter!$D57="",DATE(2030,2,0),Mitarbeiter!$D57),TODAY()))-(MAX(DATE(2030,1,1),Mitarbeiter!$C57))+1),MAX(0,NETWORKDAYS(MAX(DATE(2030,1,1),Mitarbeiter!$C57),MIN(DATE(2030,2,0),IF(Mitarbeiter!$D57="",DATE(2030,2,0),Mitarbeiter!$D57),TODAY()),Einstellungen!$F$13:$F$67)))*N(Mitarbeiter!$E57)/IF(Einstellungen!$C$11="7 Tage",7,5),N('Ist-Stunden'!BB57)+(N(Krankheitstage!CY57)+N(Krankheitstage!DK57))*N($C57))))</f>
        <v/>
      </c>
      <c r="CG57" s="76">
        <f>IF($B57="",0,IF(Einstellungen!$C$10="Ja",MAX(IF(Einstellungen!$C$11="7 Tage",MAX(0,(MIN(DATE(2030,3,0),IF(Mitarbeiter!$D57="",DATE(2030,3,0),Mitarbeiter!$D57),TODAY()))-(MAX(DATE(2030,2,1),Mitarbeiter!$C57))+1),MAX(0,NETWORKDAYS(MAX(DATE(2030,2,1),Mitarbeiter!$C57),MIN(DATE(2030,3,0),IF(Mitarbeiter!$D57="",DATE(2030,3,0),Mitarbeiter!$D57),TODAY()),Einstellungen!$F$13:$F$67)))*N(Mitarbeiter!$E57)/IF(Einstellungen!$C$11="7 Tage",7,5),N('Ist-Stunden'!BC57)),MAX(IF(Einstellungen!$C$11="7 Tage",MAX(0,(MIN(DATE(2030,3,0),IF(Mitarbeiter!$D57="",DATE(2030,3,0),Mitarbeiter!$D57),TODAY()))-(MAX(DATE(2030,2,1),Mitarbeiter!$C57))+1),MAX(0,NETWORKDAYS(MAX(DATE(2030,2,1),Mitarbeiter!$C57),MIN(DATE(2030,3,0),IF(Mitarbeiter!$D57="",DATE(2030,3,0),Mitarbeiter!$D57),TODAY()),Einstellungen!$F$13:$F$67)))*N(Mitarbeiter!$E57)/IF(Einstellungen!$C$11="7 Tage",7,5),N('Ist-Stunden'!BC57)+(N(Krankheitstage!CZ57)+N(Krankheitstage!DL57))*N($C57))))</f>
        <v/>
      </c>
      <c r="CH57" s="76">
        <f>IF($B57="",0,IF(Einstellungen!$C$10="Ja",MAX(IF(Einstellungen!$C$11="7 Tage",MAX(0,(MIN(DATE(2030,4,0),IF(Mitarbeiter!$D57="",DATE(2030,4,0),Mitarbeiter!$D57),TODAY()))-(MAX(DATE(2030,3,1),Mitarbeiter!$C57))+1),MAX(0,NETWORKDAYS(MAX(DATE(2030,3,1),Mitarbeiter!$C57),MIN(DATE(2030,4,0),IF(Mitarbeiter!$D57="",DATE(2030,4,0),Mitarbeiter!$D57),TODAY()),Einstellungen!$F$13:$F$67)))*N(Mitarbeiter!$E57)/IF(Einstellungen!$C$11="7 Tage",7,5),N('Ist-Stunden'!BD57)),MAX(IF(Einstellungen!$C$11="7 Tage",MAX(0,(MIN(DATE(2030,4,0),IF(Mitarbeiter!$D57="",DATE(2030,4,0),Mitarbeiter!$D57),TODAY()))-(MAX(DATE(2030,3,1),Mitarbeiter!$C57))+1),MAX(0,NETWORKDAYS(MAX(DATE(2030,3,1),Mitarbeiter!$C57),MIN(DATE(2030,4,0),IF(Mitarbeiter!$D57="",DATE(2030,4,0),Mitarbeiter!$D57),TODAY()),Einstellungen!$F$13:$F$67)))*N(Mitarbeiter!$E57)/IF(Einstellungen!$C$11="7 Tage",7,5),N('Ist-Stunden'!BD57)+(N(Krankheitstage!DA57)+N(Krankheitstage!DM57))*N($C57))))</f>
        <v/>
      </c>
      <c r="CI57" s="76">
        <f>IF($B57="",0,IF(Einstellungen!$C$10="Ja",MAX(IF(Einstellungen!$C$11="7 Tage",MAX(0,(MIN(DATE(2030,5,0),IF(Mitarbeiter!$D57="",DATE(2030,5,0),Mitarbeiter!$D57),TODAY()))-(MAX(DATE(2030,4,1),Mitarbeiter!$C57))+1),MAX(0,NETWORKDAYS(MAX(DATE(2030,4,1),Mitarbeiter!$C57),MIN(DATE(2030,5,0),IF(Mitarbeiter!$D57="",DATE(2030,5,0),Mitarbeiter!$D57),TODAY()),Einstellungen!$F$13:$F$67)))*N(Mitarbeiter!$E57)/IF(Einstellungen!$C$11="7 Tage",7,5),N('Ist-Stunden'!BE57)),MAX(IF(Einstellungen!$C$11="7 Tage",MAX(0,(MIN(DATE(2030,5,0),IF(Mitarbeiter!$D57="",DATE(2030,5,0),Mitarbeiter!$D57),TODAY()))-(MAX(DATE(2030,4,1),Mitarbeiter!$C57))+1),MAX(0,NETWORKDAYS(MAX(DATE(2030,4,1),Mitarbeiter!$C57),MIN(DATE(2030,5,0),IF(Mitarbeiter!$D57="",DATE(2030,5,0),Mitarbeiter!$D57),TODAY()),Einstellungen!$F$13:$F$67)))*N(Mitarbeiter!$E57)/IF(Einstellungen!$C$11="7 Tage",7,5),N('Ist-Stunden'!BE57)+(N(Krankheitstage!DB57)+N(Krankheitstage!DN57))*N($C57))))</f>
        <v/>
      </c>
      <c r="CJ57" s="76">
        <f>IF($B57="",0,IF(Einstellungen!$C$10="Ja",MAX(IF(Einstellungen!$C$11="7 Tage",MAX(0,(MIN(DATE(2030,6,0),IF(Mitarbeiter!$D57="",DATE(2030,6,0),Mitarbeiter!$D57),TODAY()))-(MAX(DATE(2030,5,1),Mitarbeiter!$C57))+1),MAX(0,NETWORKDAYS(MAX(DATE(2030,5,1),Mitarbeiter!$C57),MIN(DATE(2030,6,0),IF(Mitarbeiter!$D57="",DATE(2030,6,0),Mitarbeiter!$D57),TODAY()),Einstellungen!$F$13:$F$67)))*N(Mitarbeiter!$E57)/IF(Einstellungen!$C$11="7 Tage",7,5),N('Ist-Stunden'!BF57)),MAX(IF(Einstellungen!$C$11="7 Tage",MAX(0,(MIN(DATE(2030,6,0),IF(Mitarbeiter!$D57="",DATE(2030,6,0),Mitarbeiter!$D57),TODAY()))-(MAX(DATE(2030,5,1),Mitarbeiter!$C57))+1),MAX(0,NETWORKDAYS(MAX(DATE(2030,5,1),Mitarbeiter!$C57),MIN(DATE(2030,6,0),IF(Mitarbeiter!$D57="",DATE(2030,6,0),Mitarbeiter!$D57),TODAY()),Einstellungen!$F$13:$F$67)))*N(Mitarbeiter!$E57)/IF(Einstellungen!$C$11="7 Tage",7,5),N('Ist-Stunden'!BF57)+(N(Krankheitstage!DC57)+N(Krankheitstage!DO57))*N($C57))))</f>
        <v/>
      </c>
      <c r="CK57" s="76">
        <f>IF($B57="",0,IF(Einstellungen!$C$10="Ja",MAX(IF(Einstellungen!$C$11="7 Tage",MAX(0,(MIN(DATE(2030,7,0),IF(Mitarbeiter!$D57="",DATE(2030,7,0),Mitarbeiter!$D57),TODAY()))-(MAX(DATE(2030,6,1),Mitarbeiter!$C57))+1),MAX(0,NETWORKDAYS(MAX(DATE(2030,6,1),Mitarbeiter!$C57),MIN(DATE(2030,7,0),IF(Mitarbeiter!$D57="",DATE(2030,7,0),Mitarbeiter!$D57),TODAY()),Einstellungen!$F$13:$F$67)))*N(Mitarbeiter!$E57)/IF(Einstellungen!$C$11="7 Tage",7,5),N('Ist-Stunden'!BG57)),MAX(IF(Einstellungen!$C$11="7 Tage",MAX(0,(MIN(DATE(2030,7,0),IF(Mitarbeiter!$D57="",DATE(2030,7,0),Mitarbeiter!$D57),TODAY()))-(MAX(DATE(2030,6,1),Mitarbeiter!$C57))+1),MAX(0,NETWORKDAYS(MAX(DATE(2030,6,1),Mitarbeiter!$C57),MIN(DATE(2030,7,0),IF(Mitarbeiter!$D57="",DATE(2030,7,0),Mitarbeiter!$D57),TODAY()),Einstellungen!$F$13:$F$67)))*N(Mitarbeiter!$E57)/IF(Einstellungen!$C$11="7 Tage",7,5),N('Ist-Stunden'!BG57)+(N(Krankheitstage!DD57)+N(Krankheitstage!DP57))*N($C57))))</f>
        <v/>
      </c>
      <c r="CL57" s="76">
        <f>IF($B57="",0,IF(Einstellungen!$C$10="Ja",MAX(IF(Einstellungen!$C$11="7 Tage",MAX(0,(MIN(DATE(2030,8,0),IF(Mitarbeiter!$D57="",DATE(2030,8,0),Mitarbeiter!$D57),TODAY()))-(MAX(DATE(2030,7,1),Mitarbeiter!$C57))+1),MAX(0,NETWORKDAYS(MAX(DATE(2030,7,1),Mitarbeiter!$C57),MIN(DATE(2030,8,0),IF(Mitarbeiter!$D57="",DATE(2030,8,0),Mitarbeiter!$D57),TODAY()),Einstellungen!$F$13:$F$67)))*N(Mitarbeiter!$E57)/IF(Einstellungen!$C$11="7 Tage",7,5),N('Ist-Stunden'!BH57)),MAX(IF(Einstellungen!$C$11="7 Tage",MAX(0,(MIN(DATE(2030,8,0),IF(Mitarbeiter!$D57="",DATE(2030,8,0),Mitarbeiter!$D57),TODAY()))-(MAX(DATE(2030,7,1),Mitarbeiter!$C57))+1),MAX(0,NETWORKDAYS(MAX(DATE(2030,7,1),Mitarbeiter!$C57),MIN(DATE(2030,8,0),IF(Mitarbeiter!$D57="",DATE(2030,8,0),Mitarbeiter!$D57),TODAY()),Einstellungen!$F$13:$F$67)))*N(Mitarbeiter!$E57)/IF(Einstellungen!$C$11="7 Tage",7,5),N('Ist-Stunden'!BH57)+(N(Krankheitstage!DE57)+N(Krankheitstage!DQ57))*N($C57))))</f>
        <v/>
      </c>
      <c r="CM57" s="76">
        <f>IF($B57="",0,IF(Einstellungen!$C$10="Ja",MAX(IF(Einstellungen!$C$11="7 Tage",MAX(0,(MIN(DATE(2030,9,0),IF(Mitarbeiter!$D57="",DATE(2030,9,0),Mitarbeiter!$D57),TODAY()))-(MAX(DATE(2030,8,1),Mitarbeiter!$C57))+1),MAX(0,NETWORKDAYS(MAX(DATE(2030,8,1),Mitarbeiter!$C57),MIN(DATE(2030,9,0),IF(Mitarbeiter!$D57="",DATE(2030,9,0),Mitarbeiter!$D57),TODAY()),Einstellungen!$F$13:$F$67)))*N(Mitarbeiter!$E57)/IF(Einstellungen!$C$11="7 Tage",7,5),N('Ist-Stunden'!BI57)),MAX(IF(Einstellungen!$C$11="7 Tage",MAX(0,(MIN(DATE(2030,9,0),IF(Mitarbeiter!$D57="",DATE(2030,9,0),Mitarbeiter!$D57),TODAY()))-(MAX(DATE(2030,8,1),Mitarbeiter!$C57))+1),MAX(0,NETWORKDAYS(MAX(DATE(2030,8,1),Mitarbeiter!$C57),MIN(DATE(2030,9,0),IF(Mitarbeiter!$D57="",DATE(2030,9,0),Mitarbeiter!$D57),TODAY()),Einstellungen!$F$13:$F$67)))*N(Mitarbeiter!$E57)/IF(Einstellungen!$C$11="7 Tage",7,5),N('Ist-Stunden'!BI57)+(N(Krankheitstage!DF57)+N(Krankheitstage!DR57))*N($C57))))</f>
        <v/>
      </c>
      <c r="CN57" s="76">
        <f>IF($B57="",0,IF(Einstellungen!$C$10="Ja",MAX(IF(Einstellungen!$C$11="7 Tage",MAX(0,(MIN(DATE(2030,10,0),IF(Mitarbeiter!$D57="",DATE(2030,10,0),Mitarbeiter!$D57),TODAY()))-(MAX(DATE(2030,9,1),Mitarbeiter!$C57))+1),MAX(0,NETWORKDAYS(MAX(DATE(2030,9,1),Mitarbeiter!$C57),MIN(DATE(2030,10,0),IF(Mitarbeiter!$D57="",DATE(2030,10,0),Mitarbeiter!$D57),TODAY()),Einstellungen!$F$13:$F$67)))*N(Mitarbeiter!$E57)/IF(Einstellungen!$C$11="7 Tage",7,5),N('Ist-Stunden'!BJ57)),MAX(IF(Einstellungen!$C$11="7 Tage",MAX(0,(MIN(DATE(2030,10,0),IF(Mitarbeiter!$D57="",DATE(2030,10,0),Mitarbeiter!$D57),TODAY()))-(MAX(DATE(2030,9,1),Mitarbeiter!$C57))+1),MAX(0,NETWORKDAYS(MAX(DATE(2030,9,1),Mitarbeiter!$C57),MIN(DATE(2030,10,0),IF(Mitarbeiter!$D57="",DATE(2030,10,0),Mitarbeiter!$D57),TODAY()),Einstellungen!$F$13:$F$67)))*N(Mitarbeiter!$E57)/IF(Einstellungen!$C$11="7 Tage",7,5),N('Ist-Stunden'!BJ57)+(N(Krankheitstage!DG57)+N(Krankheitstage!DS57))*N($C57))))</f>
        <v/>
      </c>
      <c r="CO57" s="76">
        <f>IF($B57="",0,IF(Einstellungen!$C$10="Ja",MAX(IF(Einstellungen!$C$11="7 Tage",MAX(0,(MIN(DATE(2030,11,0),IF(Mitarbeiter!$D57="",DATE(2030,11,0),Mitarbeiter!$D57),TODAY()))-(MAX(DATE(2030,10,1),Mitarbeiter!$C57))+1),MAX(0,NETWORKDAYS(MAX(DATE(2030,10,1),Mitarbeiter!$C57),MIN(DATE(2030,11,0),IF(Mitarbeiter!$D57="",DATE(2030,11,0),Mitarbeiter!$D57),TODAY()),Einstellungen!$F$13:$F$67)))*N(Mitarbeiter!$E57)/IF(Einstellungen!$C$11="7 Tage",7,5),N('Ist-Stunden'!BK57)),MAX(IF(Einstellungen!$C$11="7 Tage",MAX(0,(MIN(DATE(2030,11,0),IF(Mitarbeiter!$D57="",DATE(2030,11,0),Mitarbeiter!$D57),TODAY()))-(MAX(DATE(2030,10,1),Mitarbeiter!$C57))+1),MAX(0,NETWORKDAYS(MAX(DATE(2030,10,1),Mitarbeiter!$C57),MIN(DATE(2030,11,0),IF(Mitarbeiter!$D57="",DATE(2030,11,0),Mitarbeiter!$D57),TODAY()),Einstellungen!$F$13:$F$67)))*N(Mitarbeiter!$E57)/IF(Einstellungen!$C$11="7 Tage",7,5),N('Ist-Stunden'!BK57)+(N(Krankheitstage!DH57)+N(Krankheitstage!DT57))*N($C57))))</f>
        <v/>
      </c>
      <c r="CP57" s="76">
        <f>IF($B57="",0,IF(Einstellungen!$C$10="Ja",MAX(IF(Einstellungen!$C$11="7 Tage",MAX(0,(MIN(DATE(2030,12,0),IF(Mitarbeiter!$D57="",DATE(2030,12,0),Mitarbeiter!$D57),TODAY()))-(MAX(DATE(2030,11,1),Mitarbeiter!$C57))+1),MAX(0,NETWORKDAYS(MAX(DATE(2030,11,1),Mitarbeiter!$C57),MIN(DATE(2030,12,0),IF(Mitarbeiter!$D57="",DATE(2030,12,0),Mitarbeiter!$D57),TODAY()),Einstellungen!$F$13:$F$67)))*N(Mitarbeiter!$E57)/IF(Einstellungen!$C$11="7 Tage",7,5),N('Ist-Stunden'!BL57)),MAX(IF(Einstellungen!$C$11="7 Tage",MAX(0,(MIN(DATE(2030,12,0),IF(Mitarbeiter!$D57="",DATE(2030,12,0),Mitarbeiter!$D57),TODAY()))-(MAX(DATE(2030,11,1),Mitarbeiter!$C57))+1),MAX(0,NETWORKDAYS(MAX(DATE(2030,11,1),Mitarbeiter!$C57),MIN(DATE(2030,12,0),IF(Mitarbeiter!$D57="",DATE(2030,12,0),Mitarbeiter!$D57),TODAY()),Einstellungen!$F$13:$F$67)))*N(Mitarbeiter!$E57)/IF(Einstellungen!$C$11="7 Tage",7,5),N('Ist-Stunden'!BL57)+(N(Krankheitstage!DI57)+N(Krankheitstage!DU57))*N($C57))))</f>
        <v/>
      </c>
      <c r="CQ57" s="76">
        <f>IF($B57="",0,IF(Einstellungen!$C$10="Ja",MAX(IF(Einstellungen!$C$11="7 Tage",MAX(0,(MIN(DATE(2030,13,0),IF(Mitarbeiter!$D57="",DATE(2030,13,0),Mitarbeiter!$D57),TODAY()))-(MAX(DATE(2030,12,1),Mitarbeiter!$C57))+1),MAX(0,NETWORKDAYS(MAX(DATE(2030,12,1),Mitarbeiter!$C57),MIN(DATE(2030,13,0),IF(Mitarbeiter!$D57="",DATE(2030,13,0),Mitarbeiter!$D57),TODAY()),Einstellungen!$F$13:$F$67)))*N(Mitarbeiter!$E57)/IF(Einstellungen!$C$11="7 Tage",7,5),N('Ist-Stunden'!BM57)),MAX(IF(Einstellungen!$C$11="7 Tage",MAX(0,(MIN(DATE(2030,13,0),IF(Mitarbeiter!$D57="",DATE(2030,13,0),Mitarbeiter!$D57),TODAY()))-(MAX(DATE(2030,12,1),Mitarbeiter!$C57))+1),MAX(0,NETWORKDAYS(MAX(DATE(2030,12,1),Mitarbeiter!$C57),MIN(DATE(2030,13,0),IF(Mitarbeiter!$D57="",DATE(2030,13,0),Mitarbeiter!$D57),TODAY()),Einstellungen!$F$13:$F$67)))*N(Mitarbeiter!$E57)/IF(Einstellungen!$C$11="7 Tage",7,5),N('Ist-Stunden'!BM57)+(N(Krankheitstage!DJ57)+N(Krankheitstage!DV57))*N($C57))))</f>
        <v/>
      </c>
    </row>
    <row r="58">
      <c r="A58" s="73">
        <f>IF(Mitarbeiter!B58="","",Mitarbeiter!A58)</f>
        <v/>
      </c>
      <c r="B58" s="6">
        <f>IF(Mitarbeiter!B58="","",Mitarbeiter!B58)</f>
        <v/>
      </c>
      <c r="C58" s="74">
        <f>IF(Mitarbeiter!B58="","",Mitarbeiter!F58)</f>
        <v/>
      </c>
      <c r="D58" s="75">
        <f>N(INDEX(Krankheitstage!$G58:$DV58,1,(Einstellungen!$C$3-2026)*24+1))</f>
        <v/>
      </c>
      <c r="E58" s="75">
        <f>N(INDEX(Krankheitstage!$G58:$DV58,1,(Einstellungen!$C$3-2026)*24+2))</f>
        <v/>
      </c>
      <c r="F58" s="75">
        <f>N(INDEX(Krankheitstage!$G58:$DV58,1,(Einstellungen!$C$3-2026)*24+3))</f>
        <v/>
      </c>
      <c r="G58" s="75">
        <f>N(INDEX(Krankheitstage!$G58:$DV58,1,(Einstellungen!$C$3-2026)*24+4))</f>
        <v/>
      </c>
      <c r="H58" s="75">
        <f>N(INDEX(Krankheitstage!$G58:$DV58,1,(Einstellungen!$C$3-2026)*24+5))</f>
        <v/>
      </c>
      <c r="I58" s="75">
        <f>N(INDEX(Krankheitstage!$G58:$DV58,1,(Einstellungen!$C$3-2026)*24+6))</f>
        <v/>
      </c>
      <c r="J58" s="75">
        <f>N(INDEX(Krankheitstage!$G58:$DV58,1,(Einstellungen!$C$3-2026)*24+7))</f>
        <v/>
      </c>
      <c r="K58" s="75">
        <f>N(INDEX(Krankheitstage!$G58:$DV58,1,(Einstellungen!$C$3-2026)*24+8))</f>
        <v/>
      </c>
      <c r="L58" s="75">
        <f>N(INDEX(Krankheitstage!$G58:$DV58,1,(Einstellungen!$C$3-2026)*24+9))</f>
        <v/>
      </c>
      <c r="M58" s="75">
        <f>N(INDEX(Krankheitstage!$G58:$DV58,1,(Einstellungen!$C$3-2026)*24+10))</f>
        <v/>
      </c>
      <c r="N58" s="75">
        <f>N(INDEX(Krankheitstage!$G58:$DV58,1,(Einstellungen!$C$3-2026)*24+11))</f>
        <v/>
      </c>
      <c r="O58" s="75">
        <f>N(INDEX(Krankheitstage!$G58:$DV58,1,(Einstellungen!$C$3-2026)*24+12))</f>
        <v/>
      </c>
      <c r="P58" s="75">
        <f>IF($B58="","",SUM(D58:O58))</f>
        <v/>
      </c>
      <c r="Q58" s="75">
        <f>N(INDEX(Krankheitstage!$G58:$DV58,1,(Einstellungen!$C$3-2026)*24+13))</f>
        <v/>
      </c>
      <c r="R58" s="75">
        <f>N(INDEX(Krankheitstage!$G58:$DV58,1,(Einstellungen!$C$3-2026)*24+14))</f>
        <v/>
      </c>
      <c r="S58" s="75">
        <f>N(INDEX(Krankheitstage!$G58:$DV58,1,(Einstellungen!$C$3-2026)*24+15))</f>
        <v/>
      </c>
      <c r="T58" s="75">
        <f>N(INDEX(Krankheitstage!$G58:$DV58,1,(Einstellungen!$C$3-2026)*24+16))</f>
        <v/>
      </c>
      <c r="U58" s="75">
        <f>N(INDEX(Krankheitstage!$G58:$DV58,1,(Einstellungen!$C$3-2026)*24+17))</f>
        <v/>
      </c>
      <c r="V58" s="75">
        <f>N(INDEX(Krankheitstage!$G58:$DV58,1,(Einstellungen!$C$3-2026)*24+18))</f>
        <v/>
      </c>
      <c r="W58" s="75">
        <f>N(INDEX(Krankheitstage!$G58:$DV58,1,(Einstellungen!$C$3-2026)*24+19))</f>
        <v/>
      </c>
      <c r="X58" s="75">
        <f>N(INDEX(Krankheitstage!$G58:$DV58,1,(Einstellungen!$C$3-2026)*24+20))</f>
        <v/>
      </c>
      <c r="Y58" s="75">
        <f>N(INDEX(Krankheitstage!$G58:$DV58,1,(Einstellungen!$C$3-2026)*24+21))</f>
        <v/>
      </c>
      <c r="Z58" s="75">
        <f>N(INDEX(Krankheitstage!$G58:$DV58,1,(Einstellungen!$C$3-2026)*24+22))</f>
        <v/>
      </c>
      <c r="AA58" s="75">
        <f>N(INDEX(Krankheitstage!$G58:$DV58,1,(Einstellungen!$C$3-2026)*24+23))</f>
        <v/>
      </c>
      <c r="AB58" s="75">
        <f>N(INDEX(Krankheitstage!$G58:$DV58,1,(Einstellungen!$C$3-2026)*24+24))</f>
        <v/>
      </c>
      <c r="AC58" s="75">
        <f>IF($B58="","",SUM(Q58:AB58))</f>
        <v/>
      </c>
      <c r="AD58" s="75">
        <f>IF($B58="","",SUM(P58,AC58))</f>
        <v/>
      </c>
      <c r="AE58" s="76">
        <f>IF($B58="","",AD58*N(C58))</f>
        <v/>
      </c>
      <c r="AF58" s="75">
        <f>IF($B58="","",Krankheitstage!E58)</f>
        <v/>
      </c>
      <c r="AG58" s="76">
        <f>IF($B58="","",AF58*N(C58))</f>
        <v/>
      </c>
      <c r="AH58" s="76">
        <f>IF($B58="","",INDEX($AJ58:$CQ58,1,(Einstellungen!$C$3-2026)*12+1)+INDEX($AJ58:$CQ58,1,(Einstellungen!$C$3-2026)*12+2)+INDEX($AJ58:$CQ58,1,(Einstellungen!$C$3-2026)*12+3)+INDEX($AJ58:$CQ58,1,(Einstellungen!$C$3-2026)*12+4)+INDEX($AJ58:$CQ58,1,(Einstellungen!$C$3-2026)*12+5)+INDEX($AJ58:$CQ58,1,(Einstellungen!$C$3-2026)*12+6)+INDEX($AJ58:$CQ58,1,(Einstellungen!$C$3-2026)*12+7)+INDEX($AJ58:$CQ58,1,(Einstellungen!$C$3-2026)*12+8)+INDEX($AJ58:$CQ58,1,(Einstellungen!$C$3-2026)*12+9)+INDEX($AJ58:$CQ58,1,(Einstellungen!$C$3-2026)*12+10)+INDEX($AJ58:$CQ58,1,(Einstellungen!$C$3-2026)*12+11)+INDEX($AJ58:$CQ58,1,(Einstellungen!$C$3-2026)*12+12))</f>
        <v/>
      </c>
      <c r="AI58" s="76">
        <f>IF($B58="","",SUM($AJ58:$CQ58))</f>
        <v/>
      </c>
      <c r="AJ58" s="76">
        <f>IF($B58="",0,IF(Einstellungen!$C$10="Ja",MAX(IF(Einstellungen!$C$11="7 Tage",MAX(0,(MIN(DATE(2026,2,0),IF(Mitarbeiter!$D58="",DATE(2026,2,0),Mitarbeiter!$D58),TODAY()))-(MAX(DATE(2026,1,1),Mitarbeiter!$C58))+1),MAX(0,NETWORKDAYS(MAX(DATE(2026,1,1),Mitarbeiter!$C58),MIN(DATE(2026,2,0),IF(Mitarbeiter!$D58="",DATE(2026,2,0),Mitarbeiter!$D58),TODAY()),Einstellungen!$F$13:$F$67)))*N(Mitarbeiter!$E58)/IF(Einstellungen!$C$11="7 Tage",7,5),N('Ist-Stunden'!F58)),MAX(IF(Einstellungen!$C$11="7 Tage",MAX(0,(MIN(DATE(2026,2,0),IF(Mitarbeiter!$D58="",DATE(2026,2,0),Mitarbeiter!$D58),TODAY()))-(MAX(DATE(2026,1,1),Mitarbeiter!$C58))+1),MAX(0,NETWORKDAYS(MAX(DATE(2026,1,1),Mitarbeiter!$C58),MIN(DATE(2026,2,0),IF(Mitarbeiter!$D58="",DATE(2026,2,0),Mitarbeiter!$D58),TODAY()),Einstellungen!$F$13:$F$67)))*N(Mitarbeiter!$E58)/IF(Einstellungen!$C$11="7 Tage",7,5),N('Ist-Stunden'!F58)+(N(Krankheitstage!G58)+N(Krankheitstage!S58))*N($C58))))</f>
        <v/>
      </c>
      <c r="AK58" s="76">
        <f>IF($B58="",0,IF(Einstellungen!$C$10="Ja",MAX(IF(Einstellungen!$C$11="7 Tage",MAX(0,(MIN(DATE(2026,3,0),IF(Mitarbeiter!$D58="",DATE(2026,3,0),Mitarbeiter!$D58),TODAY()))-(MAX(DATE(2026,2,1),Mitarbeiter!$C58))+1),MAX(0,NETWORKDAYS(MAX(DATE(2026,2,1),Mitarbeiter!$C58),MIN(DATE(2026,3,0),IF(Mitarbeiter!$D58="",DATE(2026,3,0),Mitarbeiter!$D58),TODAY()),Einstellungen!$F$13:$F$67)))*N(Mitarbeiter!$E58)/IF(Einstellungen!$C$11="7 Tage",7,5),N('Ist-Stunden'!G58)),MAX(IF(Einstellungen!$C$11="7 Tage",MAX(0,(MIN(DATE(2026,3,0),IF(Mitarbeiter!$D58="",DATE(2026,3,0),Mitarbeiter!$D58),TODAY()))-(MAX(DATE(2026,2,1),Mitarbeiter!$C58))+1),MAX(0,NETWORKDAYS(MAX(DATE(2026,2,1),Mitarbeiter!$C58),MIN(DATE(2026,3,0),IF(Mitarbeiter!$D58="",DATE(2026,3,0),Mitarbeiter!$D58),TODAY()),Einstellungen!$F$13:$F$67)))*N(Mitarbeiter!$E58)/IF(Einstellungen!$C$11="7 Tage",7,5),N('Ist-Stunden'!G58)+(N(Krankheitstage!H58)+N(Krankheitstage!T58))*N($C58))))</f>
        <v/>
      </c>
      <c r="AL58" s="76">
        <f>IF($B58="",0,IF(Einstellungen!$C$10="Ja",MAX(IF(Einstellungen!$C$11="7 Tage",MAX(0,(MIN(DATE(2026,4,0),IF(Mitarbeiter!$D58="",DATE(2026,4,0),Mitarbeiter!$D58),TODAY()))-(MAX(DATE(2026,3,1),Mitarbeiter!$C58))+1),MAX(0,NETWORKDAYS(MAX(DATE(2026,3,1),Mitarbeiter!$C58),MIN(DATE(2026,4,0),IF(Mitarbeiter!$D58="",DATE(2026,4,0),Mitarbeiter!$D58),TODAY()),Einstellungen!$F$13:$F$67)))*N(Mitarbeiter!$E58)/IF(Einstellungen!$C$11="7 Tage",7,5),N('Ist-Stunden'!H58)),MAX(IF(Einstellungen!$C$11="7 Tage",MAX(0,(MIN(DATE(2026,4,0),IF(Mitarbeiter!$D58="",DATE(2026,4,0),Mitarbeiter!$D58),TODAY()))-(MAX(DATE(2026,3,1),Mitarbeiter!$C58))+1),MAX(0,NETWORKDAYS(MAX(DATE(2026,3,1),Mitarbeiter!$C58),MIN(DATE(2026,4,0),IF(Mitarbeiter!$D58="",DATE(2026,4,0),Mitarbeiter!$D58),TODAY()),Einstellungen!$F$13:$F$67)))*N(Mitarbeiter!$E58)/IF(Einstellungen!$C$11="7 Tage",7,5),N('Ist-Stunden'!H58)+(N(Krankheitstage!I58)+N(Krankheitstage!U58))*N($C58))))</f>
        <v/>
      </c>
      <c r="AM58" s="76">
        <f>IF($B58="",0,IF(Einstellungen!$C$10="Ja",MAX(IF(Einstellungen!$C$11="7 Tage",MAX(0,(MIN(DATE(2026,5,0),IF(Mitarbeiter!$D58="",DATE(2026,5,0),Mitarbeiter!$D58),TODAY()))-(MAX(DATE(2026,4,1),Mitarbeiter!$C58))+1),MAX(0,NETWORKDAYS(MAX(DATE(2026,4,1),Mitarbeiter!$C58),MIN(DATE(2026,5,0),IF(Mitarbeiter!$D58="",DATE(2026,5,0),Mitarbeiter!$D58),TODAY()),Einstellungen!$F$13:$F$67)))*N(Mitarbeiter!$E58)/IF(Einstellungen!$C$11="7 Tage",7,5),N('Ist-Stunden'!I58)),MAX(IF(Einstellungen!$C$11="7 Tage",MAX(0,(MIN(DATE(2026,5,0),IF(Mitarbeiter!$D58="",DATE(2026,5,0),Mitarbeiter!$D58),TODAY()))-(MAX(DATE(2026,4,1),Mitarbeiter!$C58))+1),MAX(0,NETWORKDAYS(MAX(DATE(2026,4,1),Mitarbeiter!$C58),MIN(DATE(2026,5,0),IF(Mitarbeiter!$D58="",DATE(2026,5,0),Mitarbeiter!$D58),TODAY()),Einstellungen!$F$13:$F$67)))*N(Mitarbeiter!$E58)/IF(Einstellungen!$C$11="7 Tage",7,5),N('Ist-Stunden'!I58)+(N(Krankheitstage!J58)+N(Krankheitstage!V58))*N($C58))))</f>
        <v/>
      </c>
      <c r="AN58" s="76">
        <f>IF($B58="",0,IF(Einstellungen!$C$10="Ja",MAX(IF(Einstellungen!$C$11="7 Tage",MAX(0,(MIN(DATE(2026,6,0),IF(Mitarbeiter!$D58="",DATE(2026,6,0),Mitarbeiter!$D58),TODAY()))-(MAX(DATE(2026,5,1),Mitarbeiter!$C58))+1),MAX(0,NETWORKDAYS(MAX(DATE(2026,5,1),Mitarbeiter!$C58),MIN(DATE(2026,6,0),IF(Mitarbeiter!$D58="",DATE(2026,6,0),Mitarbeiter!$D58),TODAY()),Einstellungen!$F$13:$F$67)))*N(Mitarbeiter!$E58)/IF(Einstellungen!$C$11="7 Tage",7,5),N('Ist-Stunden'!J58)),MAX(IF(Einstellungen!$C$11="7 Tage",MAX(0,(MIN(DATE(2026,6,0),IF(Mitarbeiter!$D58="",DATE(2026,6,0),Mitarbeiter!$D58),TODAY()))-(MAX(DATE(2026,5,1),Mitarbeiter!$C58))+1),MAX(0,NETWORKDAYS(MAX(DATE(2026,5,1),Mitarbeiter!$C58),MIN(DATE(2026,6,0),IF(Mitarbeiter!$D58="",DATE(2026,6,0),Mitarbeiter!$D58),TODAY()),Einstellungen!$F$13:$F$67)))*N(Mitarbeiter!$E58)/IF(Einstellungen!$C$11="7 Tage",7,5),N('Ist-Stunden'!J58)+(N(Krankheitstage!K58)+N(Krankheitstage!W58))*N($C58))))</f>
        <v/>
      </c>
      <c r="AO58" s="76">
        <f>IF($B58="",0,IF(Einstellungen!$C$10="Ja",MAX(IF(Einstellungen!$C$11="7 Tage",MAX(0,(MIN(DATE(2026,7,0),IF(Mitarbeiter!$D58="",DATE(2026,7,0),Mitarbeiter!$D58),TODAY()))-(MAX(DATE(2026,6,1),Mitarbeiter!$C58))+1),MAX(0,NETWORKDAYS(MAX(DATE(2026,6,1),Mitarbeiter!$C58),MIN(DATE(2026,7,0),IF(Mitarbeiter!$D58="",DATE(2026,7,0),Mitarbeiter!$D58),TODAY()),Einstellungen!$F$13:$F$67)))*N(Mitarbeiter!$E58)/IF(Einstellungen!$C$11="7 Tage",7,5),N('Ist-Stunden'!K58)),MAX(IF(Einstellungen!$C$11="7 Tage",MAX(0,(MIN(DATE(2026,7,0),IF(Mitarbeiter!$D58="",DATE(2026,7,0),Mitarbeiter!$D58),TODAY()))-(MAX(DATE(2026,6,1),Mitarbeiter!$C58))+1),MAX(0,NETWORKDAYS(MAX(DATE(2026,6,1),Mitarbeiter!$C58),MIN(DATE(2026,7,0),IF(Mitarbeiter!$D58="",DATE(2026,7,0),Mitarbeiter!$D58),TODAY()),Einstellungen!$F$13:$F$67)))*N(Mitarbeiter!$E58)/IF(Einstellungen!$C$11="7 Tage",7,5),N('Ist-Stunden'!K58)+(N(Krankheitstage!L58)+N(Krankheitstage!X58))*N($C58))))</f>
        <v/>
      </c>
      <c r="AP58" s="76">
        <f>IF($B58="",0,IF(Einstellungen!$C$10="Ja",MAX(IF(Einstellungen!$C$11="7 Tage",MAX(0,(MIN(DATE(2026,8,0),IF(Mitarbeiter!$D58="",DATE(2026,8,0),Mitarbeiter!$D58),TODAY()))-(MAX(DATE(2026,7,1),Mitarbeiter!$C58))+1),MAX(0,NETWORKDAYS(MAX(DATE(2026,7,1),Mitarbeiter!$C58),MIN(DATE(2026,8,0),IF(Mitarbeiter!$D58="",DATE(2026,8,0),Mitarbeiter!$D58),TODAY()),Einstellungen!$F$13:$F$67)))*N(Mitarbeiter!$E58)/IF(Einstellungen!$C$11="7 Tage",7,5),N('Ist-Stunden'!L58)),MAX(IF(Einstellungen!$C$11="7 Tage",MAX(0,(MIN(DATE(2026,8,0),IF(Mitarbeiter!$D58="",DATE(2026,8,0),Mitarbeiter!$D58),TODAY()))-(MAX(DATE(2026,7,1),Mitarbeiter!$C58))+1),MAX(0,NETWORKDAYS(MAX(DATE(2026,7,1),Mitarbeiter!$C58),MIN(DATE(2026,8,0),IF(Mitarbeiter!$D58="",DATE(2026,8,0),Mitarbeiter!$D58),TODAY()),Einstellungen!$F$13:$F$67)))*N(Mitarbeiter!$E58)/IF(Einstellungen!$C$11="7 Tage",7,5),N('Ist-Stunden'!L58)+(N(Krankheitstage!M58)+N(Krankheitstage!Y58))*N($C58))))</f>
        <v/>
      </c>
      <c r="AQ58" s="76">
        <f>IF($B58="",0,IF(Einstellungen!$C$10="Ja",MAX(IF(Einstellungen!$C$11="7 Tage",MAX(0,(MIN(DATE(2026,9,0),IF(Mitarbeiter!$D58="",DATE(2026,9,0),Mitarbeiter!$D58),TODAY()))-(MAX(DATE(2026,8,1),Mitarbeiter!$C58))+1),MAX(0,NETWORKDAYS(MAX(DATE(2026,8,1),Mitarbeiter!$C58),MIN(DATE(2026,9,0),IF(Mitarbeiter!$D58="",DATE(2026,9,0),Mitarbeiter!$D58),TODAY()),Einstellungen!$F$13:$F$67)))*N(Mitarbeiter!$E58)/IF(Einstellungen!$C$11="7 Tage",7,5),N('Ist-Stunden'!M58)),MAX(IF(Einstellungen!$C$11="7 Tage",MAX(0,(MIN(DATE(2026,9,0),IF(Mitarbeiter!$D58="",DATE(2026,9,0),Mitarbeiter!$D58),TODAY()))-(MAX(DATE(2026,8,1),Mitarbeiter!$C58))+1),MAX(0,NETWORKDAYS(MAX(DATE(2026,8,1),Mitarbeiter!$C58),MIN(DATE(2026,9,0),IF(Mitarbeiter!$D58="",DATE(2026,9,0),Mitarbeiter!$D58),TODAY()),Einstellungen!$F$13:$F$67)))*N(Mitarbeiter!$E58)/IF(Einstellungen!$C$11="7 Tage",7,5),N('Ist-Stunden'!M58)+(N(Krankheitstage!N58)+N(Krankheitstage!Z58))*N($C58))))</f>
        <v/>
      </c>
      <c r="AR58" s="76">
        <f>IF($B58="",0,IF(Einstellungen!$C$10="Ja",MAX(IF(Einstellungen!$C$11="7 Tage",MAX(0,(MIN(DATE(2026,10,0),IF(Mitarbeiter!$D58="",DATE(2026,10,0),Mitarbeiter!$D58),TODAY()))-(MAX(DATE(2026,9,1),Mitarbeiter!$C58))+1),MAX(0,NETWORKDAYS(MAX(DATE(2026,9,1),Mitarbeiter!$C58),MIN(DATE(2026,10,0),IF(Mitarbeiter!$D58="",DATE(2026,10,0),Mitarbeiter!$D58),TODAY()),Einstellungen!$F$13:$F$67)))*N(Mitarbeiter!$E58)/IF(Einstellungen!$C$11="7 Tage",7,5),N('Ist-Stunden'!N58)),MAX(IF(Einstellungen!$C$11="7 Tage",MAX(0,(MIN(DATE(2026,10,0),IF(Mitarbeiter!$D58="",DATE(2026,10,0),Mitarbeiter!$D58),TODAY()))-(MAX(DATE(2026,9,1),Mitarbeiter!$C58))+1),MAX(0,NETWORKDAYS(MAX(DATE(2026,9,1),Mitarbeiter!$C58),MIN(DATE(2026,10,0),IF(Mitarbeiter!$D58="",DATE(2026,10,0),Mitarbeiter!$D58),TODAY()),Einstellungen!$F$13:$F$67)))*N(Mitarbeiter!$E58)/IF(Einstellungen!$C$11="7 Tage",7,5),N('Ist-Stunden'!N58)+(N(Krankheitstage!O58)+N(Krankheitstage!AA58))*N($C58))))</f>
        <v/>
      </c>
      <c r="AS58" s="76">
        <f>IF($B58="",0,IF(Einstellungen!$C$10="Ja",MAX(IF(Einstellungen!$C$11="7 Tage",MAX(0,(MIN(DATE(2026,11,0),IF(Mitarbeiter!$D58="",DATE(2026,11,0),Mitarbeiter!$D58),TODAY()))-(MAX(DATE(2026,10,1),Mitarbeiter!$C58))+1),MAX(0,NETWORKDAYS(MAX(DATE(2026,10,1),Mitarbeiter!$C58),MIN(DATE(2026,11,0),IF(Mitarbeiter!$D58="",DATE(2026,11,0),Mitarbeiter!$D58),TODAY()),Einstellungen!$F$13:$F$67)))*N(Mitarbeiter!$E58)/IF(Einstellungen!$C$11="7 Tage",7,5),N('Ist-Stunden'!O58)),MAX(IF(Einstellungen!$C$11="7 Tage",MAX(0,(MIN(DATE(2026,11,0),IF(Mitarbeiter!$D58="",DATE(2026,11,0),Mitarbeiter!$D58),TODAY()))-(MAX(DATE(2026,10,1),Mitarbeiter!$C58))+1),MAX(0,NETWORKDAYS(MAX(DATE(2026,10,1),Mitarbeiter!$C58),MIN(DATE(2026,11,0),IF(Mitarbeiter!$D58="",DATE(2026,11,0),Mitarbeiter!$D58),TODAY()),Einstellungen!$F$13:$F$67)))*N(Mitarbeiter!$E58)/IF(Einstellungen!$C$11="7 Tage",7,5),N('Ist-Stunden'!O58)+(N(Krankheitstage!P58)+N(Krankheitstage!AB58))*N($C58))))</f>
        <v/>
      </c>
      <c r="AT58" s="76">
        <f>IF($B58="",0,IF(Einstellungen!$C$10="Ja",MAX(IF(Einstellungen!$C$11="7 Tage",MAX(0,(MIN(DATE(2026,12,0),IF(Mitarbeiter!$D58="",DATE(2026,12,0),Mitarbeiter!$D58),TODAY()))-(MAX(DATE(2026,11,1),Mitarbeiter!$C58))+1),MAX(0,NETWORKDAYS(MAX(DATE(2026,11,1),Mitarbeiter!$C58),MIN(DATE(2026,12,0),IF(Mitarbeiter!$D58="",DATE(2026,12,0),Mitarbeiter!$D58),TODAY()),Einstellungen!$F$13:$F$67)))*N(Mitarbeiter!$E58)/IF(Einstellungen!$C$11="7 Tage",7,5),N('Ist-Stunden'!P58)),MAX(IF(Einstellungen!$C$11="7 Tage",MAX(0,(MIN(DATE(2026,12,0),IF(Mitarbeiter!$D58="",DATE(2026,12,0),Mitarbeiter!$D58),TODAY()))-(MAX(DATE(2026,11,1),Mitarbeiter!$C58))+1),MAX(0,NETWORKDAYS(MAX(DATE(2026,11,1),Mitarbeiter!$C58),MIN(DATE(2026,12,0),IF(Mitarbeiter!$D58="",DATE(2026,12,0),Mitarbeiter!$D58),TODAY()),Einstellungen!$F$13:$F$67)))*N(Mitarbeiter!$E58)/IF(Einstellungen!$C$11="7 Tage",7,5),N('Ist-Stunden'!P58)+(N(Krankheitstage!Q58)+N(Krankheitstage!AC58))*N($C58))))</f>
        <v/>
      </c>
      <c r="AU58" s="76">
        <f>IF($B58="",0,IF(Einstellungen!$C$10="Ja",MAX(IF(Einstellungen!$C$11="7 Tage",MAX(0,(MIN(DATE(2026,13,0),IF(Mitarbeiter!$D58="",DATE(2026,13,0),Mitarbeiter!$D58),TODAY()))-(MAX(DATE(2026,12,1),Mitarbeiter!$C58))+1),MAX(0,NETWORKDAYS(MAX(DATE(2026,12,1),Mitarbeiter!$C58),MIN(DATE(2026,13,0),IF(Mitarbeiter!$D58="",DATE(2026,13,0),Mitarbeiter!$D58),TODAY()),Einstellungen!$F$13:$F$67)))*N(Mitarbeiter!$E58)/IF(Einstellungen!$C$11="7 Tage",7,5),N('Ist-Stunden'!Q58)),MAX(IF(Einstellungen!$C$11="7 Tage",MAX(0,(MIN(DATE(2026,13,0),IF(Mitarbeiter!$D58="",DATE(2026,13,0),Mitarbeiter!$D58),TODAY()))-(MAX(DATE(2026,12,1),Mitarbeiter!$C58))+1),MAX(0,NETWORKDAYS(MAX(DATE(2026,12,1),Mitarbeiter!$C58),MIN(DATE(2026,13,0),IF(Mitarbeiter!$D58="",DATE(2026,13,0),Mitarbeiter!$D58),TODAY()),Einstellungen!$F$13:$F$67)))*N(Mitarbeiter!$E58)/IF(Einstellungen!$C$11="7 Tage",7,5),N('Ist-Stunden'!Q58)+(N(Krankheitstage!R58)+N(Krankheitstage!AD58))*N($C58))))</f>
        <v/>
      </c>
      <c r="AV58" s="76">
        <f>IF($B58="",0,IF(Einstellungen!$C$10="Ja",MAX(IF(Einstellungen!$C$11="7 Tage",MAX(0,(MIN(DATE(2027,2,0),IF(Mitarbeiter!$D58="",DATE(2027,2,0),Mitarbeiter!$D58),TODAY()))-(MAX(DATE(2027,1,1),Mitarbeiter!$C58))+1),MAX(0,NETWORKDAYS(MAX(DATE(2027,1,1),Mitarbeiter!$C58),MIN(DATE(2027,2,0),IF(Mitarbeiter!$D58="",DATE(2027,2,0),Mitarbeiter!$D58),TODAY()),Einstellungen!$F$13:$F$67)))*N(Mitarbeiter!$E58)/IF(Einstellungen!$C$11="7 Tage",7,5),N('Ist-Stunden'!R58)),MAX(IF(Einstellungen!$C$11="7 Tage",MAX(0,(MIN(DATE(2027,2,0),IF(Mitarbeiter!$D58="",DATE(2027,2,0),Mitarbeiter!$D58),TODAY()))-(MAX(DATE(2027,1,1),Mitarbeiter!$C58))+1),MAX(0,NETWORKDAYS(MAX(DATE(2027,1,1),Mitarbeiter!$C58),MIN(DATE(2027,2,0),IF(Mitarbeiter!$D58="",DATE(2027,2,0),Mitarbeiter!$D58),TODAY()),Einstellungen!$F$13:$F$67)))*N(Mitarbeiter!$E58)/IF(Einstellungen!$C$11="7 Tage",7,5),N('Ist-Stunden'!R58)+(N(Krankheitstage!AE58)+N(Krankheitstage!AQ58))*N($C58))))</f>
        <v/>
      </c>
      <c r="AW58" s="76">
        <f>IF($B58="",0,IF(Einstellungen!$C$10="Ja",MAX(IF(Einstellungen!$C$11="7 Tage",MAX(0,(MIN(DATE(2027,3,0),IF(Mitarbeiter!$D58="",DATE(2027,3,0),Mitarbeiter!$D58),TODAY()))-(MAX(DATE(2027,2,1),Mitarbeiter!$C58))+1),MAX(0,NETWORKDAYS(MAX(DATE(2027,2,1),Mitarbeiter!$C58),MIN(DATE(2027,3,0),IF(Mitarbeiter!$D58="",DATE(2027,3,0),Mitarbeiter!$D58),TODAY()),Einstellungen!$F$13:$F$67)))*N(Mitarbeiter!$E58)/IF(Einstellungen!$C$11="7 Tage",7,5),N('Ist-Stunden'!S58)),MAX(IF(Einstellungen!$C$11="7 Tage",MAX(0,(MIN(DATE(2027,3,0),IF(Mitarbeiter!$D58="",DATE(2027,3,0),Mitarbeiter!$D58),TODAY()))-(MAX(DATE(2027,2,1),Mitarbeiter!$C58))+1),MAX(0,NETWORKDAYS(MAX(DATE(2027,2,1),Mitarbeiter!$C58),MIN(DATE(2027,3,0),IF(Mitarbeiter!$D58="",DATE(2027,3,0),Mitarbeiter!$D58),TODAY()),Einstellungen!$F$13:$F$67)))*N(Mitarbeiter!$E58)/IF(Einstellungen!$C$11="7 Tage",7,5),N('Ist-Stunden'!S58)+(N(Krankheitstage!AF58)+N(Krankheitstage!AR58))*N($C58))))</f>
        <v/>
      </c>
      <c r="AX58" s="76">
        <f>IF($B58="",0,IF(Einstellungen!$C$10="Ja",MAX(IF(Einstellungen!$C$11="7 Tage",MAX(0,(MIN(DATE(2027,4,0),IF(Mitarbeiter!$D58="",DATE(2027,4,0),Mitarbeiter!$D58),TODAY()))-(MAX(DATE(2027,3,1),Mitarbeiter!$C58))+1),MAX(0,NETWORKDAYS(MAX(DATE(2027,3,1),Mitarbeiter!$C58),MIN(DATE(2027,4,0),IF(Mitarbeiter!$D58="",DATE(2027,4,0),Mitarbeiter!$D58),TODAY()),Einstellungen!$F$13:$F$67)))*N(Mitarbeiter!$E58)/IF(Einstellungen!$C$11="7 Tage",7,5),N('Ist-Stunden'!T58)),MAX(IF(Einstellungen!$C$11="7 Tage",MAX(0,(MIN(DATE(2027,4,0),IF(Mitarbeiter!$D58="",DATE(2027,4,0),Mitarbeiter!$D58),TODAY()))-(MAX(DATE(2027,3,1),Mitarbeiter!$C58))+1),MAX(0,NETWORKDAYS(MAX(DATE(2027,3,1),Mitarbeiter!$C58),MIN(DATE(2027,4,0),IF(Mitarbeiter!$D58="",DATE(2027,4,0),Mitarbeiter!$D58),TODAY()),Einstellungen!$F$13:$F$67)))*N(Mitarbeiter!$E58)/IF(Einstellungen!$C$11="7 Tage",7,5),N('Ist-Stunden'!T58)+(N(Krankheitstage!AG58)+N(Krankheitstage!AS58))*N($C58))))</f>
        <v/>
      </c>
      <c r="AY58" s="76">
        <f>IF($B58="",0,IF(Einstellungen!$C$10="Ja",MAX(IF(Einstellungen!$C$11="7 Tage",MAX(0,(MIN(DATE(2027,5,0),IF(Mitarbeiter!$D58="",DATE(2027,5,0),Mitarbeiter!$D58),TODAY()))-(MAX(DATE(2027,4,1),Mitarbeiter!$C58))+1),MAX(0,NETWORKDAYS(MAX(DATE(2027,4,1),Mitarbeiter!$C58),MIN(DATE(2027,5,0),IF(Mitarbeiter!$D58="",DATE(2027,5,0),Mitarbeiter!$D58),TODAY()),Einstellungen!$F$13:$F$67)))*N(Mitarbeiter!$E58)/IF(Einstellungen!$C$11="7 Tage",7,5),N('Ist-Stunden'!U58)),MAX(IF(Einstellungen!$C$11="7 Tage",MAX(0,(MIN(DATE(2027,5,0),IF(Mitarbeiter!$D58="",DATE(2027,5,0),Mitarbeiter!$D58),TODAY()))-(MAX(DATE(2027,4,1),Mitarbeiter!$C58))+1),MAX(0,NETWORKDAYS(MAX(DATE(2027,4,1),Mitarbeiter!$C58),MIN(DATE(2027,5,0),IF(Mitarbeiter!$D58="",DATE(2027,5,0),Mitarbeiter!$D58),TODAY()),Einstellungen!$F$13:$F$67)))*N(Mitarbeiter!$E58)/IF(Einstellungen!$C$11="7 Tage",7,5),N('Ist-Stunden'!U58)+(N(Krankheitstage!AH58)+N(Krankheitstage!AT58))*N($C58))))</f>
        <v/>
      </c>
      <c r="AZ58" s="76">
        <f>IF($B58="",0,IF(Einstellungen!$C$10="Ja",MAX(IF(Einstellungen!$C$11="7 Tage",MAX(0,(MIN(DATE(2027,6,0),IF(Mitarbeiter!$D58="",DATE(2027,6,0),Mitarbeiter!$D58),TODAY()))-(MAX(DATE(2027,5,1),Mitarbeiter!$C58))+1),MAX(0,NETWORKDAYS(MAX(DATE(2027,5,1),Mitarbeiter!$C58),MIN(DATE(2027,6,0),IF(Mitarbeiter!$D58="",DATE(2027,6,0),Mitarbeiter!$D58),TODAY()),Einstellungen!$F$13:$F$67)))*N(Mitarbeiter!$E58)/IF(Einstellungen!$C$11="7 Tage",7,5),N('Ist-Stunden'!V58)),MAX(IF(Einstellungen!$C$11="7 Tage",MAX(0,(MIN(DATE(2027,6,0),IF(Mitarbeiter!$D58="",DATE(2027,6,0),Mitarbeiter!$D58),TODAY()))-(MAX(DATE(2027,5,1),Mitarbeiter!$C58))+1),MAX(0,NETWORKDAYS(MAX(DATE(2027,5,1),Mitarbeiter!$C58),MIN(DATE(2027,6,0),IF(Mitarbeiter!$D58="",DATE(2027,6,0),Mitarbeiter!$D58),TODAY()),Einstellungen!$F$13:$F$67)))*N(Mitarbeiter!$E58)/IF(Einstellungen!$C$11="7 Tage",7,5),N('Ist-Stunden'!V58)+(N(Krankheitstage!AI58)+N(Krankheitstage!AU58))*N($C58))))</f>
        <v/>
      </c>
      <c r="BA58" s="76">
        <f>IF($B58="",0,IF(Einstellungen!$C$10="Ja",MAX(IF(Einstellungen!$C$11="7 Tage",MAX(0,(MIN(DATE(2027,7,0),IF(Mitarbeiter!$D58="",DATE(2027,7,0),Mitarbeiter!$D58),TODAY()))-(MAX(DATE(2027,6,1),Mitarbeiter!$C58))+1),MAX(0,NETWORKDAYS(MAX(DATE(2027,6,1),Mitarbeiter!$C58),MIN(DATE(2027,7,0),IF(Mitarbeiter!$D58="",DATE(2027,7,0),Mitarbeiter!$D58),TODAY()),Einstellungen!$F$13:$F$67)))*N(Mitarbeiter!$E58)/IF(Einstellungen!$C$11="7 Tage",7,5),N('Ist-Stunden'!W58)),MAX(IF(Einstellungen!$C$11="7 Tage",MAX(0,(MIN(DATE(2027,7,0),IF(Mitarbeiter!$D58="",DATE(2027,7,0),Mitarbeiter!$D58),TODAY()))-(MAX(DATE(2027,6,1),Mitarbeiter!$C58))+1),MAX(0,NETWORKDAYS(MAX(DATE(2027,6,1),Mitarbeiter!$C58),MIN(DATE(2027,7,0),IF(Mitarbeiter!$D58="",DATE(2027,7,0),Mitarbeiter!$D58),TODAY()),Einstellungen!$F$13:$F$67)))*N(Mitarbeiter!$E58)/IF(Einstellungen!$C$11="7 Tage",7,5),N('Ist-Stunden'!W58)+(N(Krankheitstage!AJ58)+N(Krankheitstage!AV58))*N($C58))))</f>
        <v/>
      </c>
      <c r="BB58" s="76">
        <f>IF($B58="",0,IF(Einstellungen!$C$10="Ja",MAX(IF(Einstellungen!$C$11="7 Tage",MAX(0,(MIN(DATE(2027,8,0),IF(Mitarbeiter!$D58="",DATE(2027,8,0),Mitarbeiter!$D58),TODAY()))-(MAX(DATE(2027,7,1),Mitarbeiter!$C58))+1),MAX(0,NETWORKDAYS(MAX(DATE(2027,7,1),Mitarbeiter!$C58),MIN(DATE(2027,8,0),IF(Mitarbeiter!$D58="",DATE(2027,8,0),Mitarbeiter!$D58),TODAY()),Einstellungen!$F$13:$F$67)))*N(Mitarbeiter!$E58)/IF(Einstellungen!$C$11="7 Tage",7,5),N('Ist-Stunden'!X58)),MAX(IF(Einstellungen!$C$11="7 Tage",MAX(0,(MIN(DATE(2027,8,0),IF(Mitarbeiter!$D58="",DATE(2027,8,0),Mitarbeiter!$D58),TODAY()))-(MAX(DATE(2027,7,1),Mitarbeiter!$C58))+1),MAX(0,NETWORKDAYS(MAX(DATE(2027,7,1),Mitarbeiter!$C58),MIN(DATE(2027,8,0),IF(Mitarbeiter!$D58="",DATE(2027,8,0),Mitarbeiter!$D58),TODAY()),Einstellungen!$F$13:$F$67)))*N(Mitarbeiter!$E58)/IF(Einstellungen!$C$11="7 Tage",7,5),N('Ist-Stunden'!X58)+(N(Krankheitstage!AK58)+N(Krankheitstage!AW58))*N($C58))))</f>
        <v/>
      </c>
      <c r="BC58" s="76">
        <f>IF($B58="",0,IF(Einstellungen!$C$10="Ja",MAX(IF(Einstellungen!$C$11="7 Tage",MAX(0,(MIN(DATE(2027,9,0),IF(Mitarbeiter!$D58="",DATE(2027,9,0),Mitarbeiter!$D58),TODAY()))-(MAX(DATE(2027,8,1),Mitarbeiter!$C58))+1),MAX(0,NETWORKDAYS(MAX(DATE(2027,8,1),Mitarbeiter!$C58),MIN(DATE(2027,9,0),IF(Mitarbeiter!$D58="",DATE(2027,9,0),Mitarbeiter!$D58),TODAY()),Einstellungen!$F$13:$F$67)))*N(Mitarbeiter!$E58)/IF(Einstellungen!$C$11="7 Tage",7,5),N('Ist-Stunden'!Y58)),MAX(IF(Einstellungen!$C$11="7 Tage",MAX(0,(MIN(DATE(2027,9,0),IF(Mitarbeiter!$D58="",DATE(2027,9,0),Mitarbeiter!$D58),TODAY()))-(MAX(DATE(2027,8,1),Mitarbeiter!$C58))+1),MAX(0,NETWORKDAYS(MAX(DATE(2027,8,1),Mitarbeiter!$C58),MIN(DATE(2027,9,0),IF(Mitarbeiter!$D58="",DATE(2027,9,0),Mitarbeiter!$D58),TODAY()),Einstellungen!$F$13:$F$67)))*N(Mitarbeiter!$E58)/IF(Einstellungen!$C$11="7 Tage",7,5),N('Ist-Stunden'!Y58)+(N(Krankheitstage!AL58)+N(Krankheitstage!AX58))*N($C58))))</f>
        <v/>
      </c>
      <c r="BD58" s="76">
        <f>IF($B58="",0,IF(Einstellungen!$C$10="Ja",MAX(IF(Einstellungen!$C$11="7 Tage",MAX(0,(MIN(DATE(2027,10,0),IF(Mitarbeiter!$D58="",DATE(2027,10,0),Mitarbeiter!$D58),TODAY()))-(MAX(DATE(2027,9,1),Mitarbeiter!$C58))+1),MAX(0,NETWORKDAYS(MAX(DATE(2027,9,1),Mitarbeiter!$C58),MIN(DATE(2027,10,0),IF(Mitarbeiter!$D58="",DATE(2027,10,0),Mitarbeiter!$D58),TODAY()),Einstellungen!$F$13:$F$67)))*N(Mitarbeiter!$E58)/IF(Einstellungen!$C$11="7 Tage",7,5),N('Ist-Stunden'!Z58)),MAX(IF(Einstellungen!$C$11="7 Tage",MAX(0,(MIN(DATE(2027,10,0),IF(Mitarbeiter!$D58="",DATE(2027,10,0),Mitarbeiter!$D58),TODAY()))-(MAX(DATE(2027,9,1),Mitarbeiter!$C58))+1),MAX(0,NETWORKDAYS(MAX(DATE(2027,9,1),Mitarbeiter!$C58),MIN(DATE(2027,10,0),IF(Mitarbeiter!$D58="",DATE(2027,10,0),Mitarbeiter!$D58),TODAY()),Einstellungen!$F$13:$F$67)))*N(Mitarbeiter!$E58)/IF(Einstellungen!$C$11="7 Tage",7,5),N('Ist-Stunden'!Z58)+(N(Krankheitstage!AM58)+N(Krankheitstage!AY58))*N($C58))))</f>
        <v/>
      </c>
      <c r="BE58" s="76">
        <f>IF($B58="",0,IF(Einstellungen!$C$10="Ja",MAX(IF(Einstellungen!$C$11="7 Tage",MAX(0,(MIN(DATE(2027,11,0),IF(Mitarbeiter!$D58="",DATE(2027,11,0),Mitarbeiter!$D58),TODAY()))-(MAX(DATE(2027,10,1),Mitarbeiter!$C58))+1),MAX(0,NETWORKDAYS(MAX(DATE(2027,10,1),Mitarbeiter!$C58),MIN(DATE(2027,11,0),IF(Mitarbeiter!$D58="",DATE(2027,11,0),Mitarbeiter!$D58),TODAY()),Einstellungen!$F$13:$F$67)))*N(Mitarbeiter!$E58)/IF(Einstellungen!$C$11="7 Tage",7,5),N('Ist-Stunden'!AA58)),MAX(IF(Einstellungen!$C$11="7 Tage",MAX(0,(MIN(DATE(2027,11,0),IF(Mitarbeiter!$D58="",DATE(2027,11,0),Mitarbeiter!$D58),TODAY()))-(MAX(DATE(2027,10,1),Mitarbeiter!$C58))+1),MAX(0,NETWORKDAYS(MAX(DATE(2027,10,1),Mitarbeiter!$C58),MIN(DATE(2027,11,0),IF(Mitarbeiter!$D58="",DATE(2027,11,0),Mitarbeiter!$D58),TODAY()),Einstellungen!$F$13:$F$67)))*N(Mitarbeiter!$E58)/IF(Einstellungen!$C$11="7 Tage",7,5),N('Ist-Stunden'!AA58)+(N(Krankheitstage!AN58)+N(Krankheitstage!AZ58))*N($C58))))</f>
        <v/>
      </c>
      <c r="BF58" s="76">
        <f>IF($B58="",0,IF(Einstellungen!$C$10="Ja",MAX(IF(Einstellungen!$C$11="7 Tage",MAX(0,(MIN(DATE(2027,12,0),IF(Mitarbeiter!$D58="",DATE(2027,12,0),Mitarbeiter!$D58),TODAY()))-(MAX(DATE(2027,11,1),Mitarbeiter!$C58))+1),MAX(0,NETWORKDAYS(MAX(DATE(2027,11,1),Mitarbeiter!$C58),MIN(DATE(2027,12,0),IF(Mitarbeiter!$D58="",DATE(2027,12,0),Mitarbeiter!$D58),TODAY()),Einstellungen!$F$13:$F$67)))*N(Mitarbeiter!$E58)/IF(Einstellungen!$C$11="7 Tage",7,5),N('Ist-Stunden'!AB58)),MAX(IF(Einstellungen!$C$11="7 Tage",MAX(0,(MIN(DATE(2027,12,0),IF(Mitarbeiter!$D58="",DATE(2027,12,0),Mitarbeiter!$D58),TODAY()))-(MAX(DATE(2027,11,1),Mitarbeiter!$C58))+1),MAX(0,NETWORKDAYS(MAX(DATE(2027,11,1),Mitarbeiter!$C58),MIN(DATE(2027,12,0),IF(Mitarbeiter!$D58="",DATE(2027,12,0),Mitarbeiter!$D58),TODAY()),Einstellungen!$F$13:$F$67)))*N(Mitarbeiter!$E58)/IF(Einstellungen!$C$11="7 Tage",7,5),N('Ist-Stunden'!AB58)+(N(Krankheitstage!AO58)+N(Krankheitstage!BA58))*N($C58))))</f>
        <v/>
      </c>
      <c r="BG58" s="76">
        <f>IF($B58="",0,IF(Einstellungen!$C$10="Ja",MAX(IF(Einstellungen!$C$11="7 Tage",MAX(0,(MIN(DATE(2027,13,0),IF(Mitarbeiter!$D58="",DATE(2027,13,0),Mitarbeiter!$D58),TODAY()))-(MAX(DATE(2027,12,1),Mitarbeiter!$C58))+1),MAX(0,NETWORKDAYS(MAX(DATE(2027,12,1),Mitarbeiter!$C58),MIN(DATE(2027,13,0),IF(Mitarbeiter!$D58="",DATE(2027,13,0),Mitarbeiter!$D58),TODAY()),Einstellungen!$F$13:$F$67)))*N(Mitarbeiter!$E58)/IF(Einstellungen!$C$11="7 Tage",7,5),N('Ist-Stunden'!AC58)),MAX(IF(Einstellungen!$C$11="7 Tage",MAX(0,(MIN(DATE(2027,13,0),IF(Mitarbeiter!$D58="",DATE(2027,13,0),Mitarbeiter!$D58),TODAY()))-(MAX(DATE(2027,12,1),Mitarbeiter!$C58))+1),MAX(0,NETWORKDAYS(MAX(DATE(2027,12,1),Mitarbeiter!$C58),MIN(DATE(2027,13,0),IF(Mitarbeiter!$D58="",DATE(2027,13,0),Mitarbeiter!$D58),TODAY()),Einstellungen!$F$13:$F$67)))*N(Mitarbeiter!$E58)/IF(Einstellungen!$C$11="7 Tage",7,5),N('Ist-Stunden'!AC58)+(N(Krankheitstage!AP58)+N(Krankheitstage!BB58))*N($C58))))</f>
        <v/>
      </c>
      <c r="BH58" s="76">
        <f>IF($B58="",0,IF(Einstellungen!$C$10="Ja",MAX(IF(Einstellungen!$C$11="7 Tage",MAX(0,(MIN(DATE(2028,2,0),IF(Mitarbeiter!$D58="",DATE(2028,2,0),Mitarbeiter!$D58),TODAY()))-(MAX(DATE(2028,1,1),Mitarbeiter!$C58))+1),MAX(0,NETWORKDAYS(MAX(DATE(2028,1,1),Mitarbeiter!$C58),MIN(DATE(2028,2,0),IF(Mitarbeiter!$D58="",DATE(2028,2,0),Mitarbeiter!$D58),TODAY()),Einstellungen!$F$13:$F$67)))*N(Mitarbeiter!$E58)/IF(Einstellungen!$C$11="7 Tage",7,5),N('Ist-Stunden'!AD58)),MAX(IF(Einstellungen!$C$11="7 Tage",MAX(0,(MIN(DATE(2028,2,0),IF(Mitarbeiter!$D58="",DATE(2028,2,0),Mitarbeiter!$D58),TODAY()))-(MAX(DATE(2028,1,1),Mitarbeiter!$C58))+1),MAX(0,NETWORKDAYS(MAX(DATE(2028,1,1),Mitarbeiter!$C58),MIN(DATE(2028,2,0),IF(Mitarbeiter!$D58="",DATE(2028,2,0),Mitarbeiter!$D58),TODAY()),Einstellungen!$F$13:$F$67)))*N(Mitarbeiter!$E58)/IF(Einstellungen!$C$11="7 Tage",7,5),N('Ist-Stunden'!AD58)+(N(Krankheitstage!BC58)+N(Krankheitstage!BO58))*N($C58))))</f>
        <v/>
      </c>
      <c r="BI58" s="76">
        <f>IF($B58="",0,IF(Einstellungen!$C$10="Ja",MAX(IF(Einstellungen!$C$11="7 Tage",MAX(0,(MIN(DATE(2028,3,0),IF(Mitarbeiter!$D58="",DATE(2028,3,0),Mitarbeiter!$D58),TODAY()))-(MAX(DATE(2028,2,1),Mitarbeiter!$C58))+1),MAX(0,NETWORKDAYS(MAX(DATE(2028,2,1),Mitarbeiter!$C58),MIN(DATE(2028,3,0),IF(Mitarbeiter!$D58="",DATE(2028,3,0),Mitarbeiter!$D58),TODAY()),Einstellungen!$F$13:$F$67)))*N(Mitarbeiter!$E58)/IF(Einstellungen!$C$11="7 Tage",7,5),N('Ist-Stunden'!AE58)),MAX(IF(Einstellungen!$C$11="7 Tage",MAX(0,(MIN(DATE(2028,3,0),IF(Mitarbeiter!$D58="",DATE(2028,3,0),Mitarbeiter!$D58),TODAY()))-(MAX(DATE(2028,2,1),Mitarbeiter!$C58))+1),MAX(0,NETWORKDAYS(MAX(DATE(2028,2,1),Mitarbeiter!$C58),MIN(DATE(2028,3,0),IF(Mitarbeiter!$D58="",DATE(2028,3,0),Mitarbeiter!$D58),TODAY()),Einstellungen!$F$13:$F$67)))*N(Mitarbeiter!$E58)/IF(Einstellungen!$C$11="7 Tage",7,5),N('Ist-Stunden'!AE58)+(N(Krankheitstage!BD58)+N(Krankheitstage!BP58))*N($C58))))</f>
        <v/>
      </c>
      <c r="BJ58" s="76">
        <f>IF($B58="",0,IF(Einstellungen!$C$10="Ja",MAX(IF(Einstellungen!$C$11="7 Tage",MAX(0,(MIN(DATE(2028,4,0),IF(Mitarbeiter!$D58="",DATE(2028,4,0),Mitarbeiter!$D58),TODAY()))-(MAX(DATE(2028,3,1),Mitarbeiter!$C58))+1),MAX(0,NETWORKDAYS(MAX(DATE(2028,3,1),Mitarbeiter!$C58),MIN(DATE(2028,4,0),IF(Mitarbeiter!$D58="",DATE(2028,4,0),Mitarbeiter!$D58),TODAY()),Einstellungen!$F$13:$F$67)))*N(Mitarbeiter!$E58)/IF(Einstellungen!$C$11="7 Tage",7,5),N('Ist-Stunden'!AF58)),MAX(IF(Einstellungen!$C$11="7 Tage",MAX(0,(MIN(DATE(2028,4,0),IF(Mitarbeiter!$D58="",DATE(2028,4,0),Mitarbeiter!$D58),TODAY()))-(MAX(DATE(2028,3,1),Mitarbeiter!$C58))+1),MAX(0,NETWORKDAYS(MAX(DATE(2028,3,1),Mitarbeiter!$C58),MIN(DATE(2028,4,0),IF(Mitarbeiter!$D58="",DATE(2028,4,0),Mitarbeiter!$D58),TODAY()),Einstellungen!$F$13:$F$67)))*N(Mitarbeiter!$E58)/IF(Einstellungen!$C$11="7 Tage",7,5),N('Ist-Stunden'!AF58)+(N(Krankheitstage!BE58)+N(Krankheitstage!BQ58))*N($C58))))</f>
        <v/>
      </c>
      <c r="BK58" s="76">
        <f>IF($B58="",0,IF(Einstellungen!$C$10="Ja",MAX(IF(Einstellungen!$C$11="7 Tage",MAX(0,(MIN(DATE(2028,5,0),IF(Mitarbeiter!$D58="",DATE(2028,5,0),Mitarbeiter!$D58),TODAY()))-(MAX(DATE(2028,4,1),Mitarbeiter!$C58))+1),MAX(0,NETWORKDAYS(MAX(DATE(2028,4,1),Mitarbeiter!$C58),MIN(DATE(2028,5,0),IF(Mitarbeiter!$D58="",DATE(2028,5,0),Mitarbeiter!$D58),TODAY()),Einstellungen!$F$13:$F$67)))*N(Mitarbeiter!$E58)/IF(Einstellungen!$C$11="7 Tage",7,5),N('Ist-Stunden'!AG58)),MAX(IF(Einstellungen!$C$11="7 Tage",MAX(0,(MIN(DATE(2028,5,0),IF(Mitarbeiter!$D58="",DATE(2028,5,0),Mitarbeiter!$D58),TODAY()))-(MAX(DATE(2028,4,1),Mitarbeiter!$C58))+1),MAX(0,NETWORKDAYS(MAX(DATE(2028,4,1),Mitarbeiter!$C58),MIN(DATE(2028,5,0),IF(Mitarbeiter!$D58="",DATE(2028,5,0),Mitarbeiter!$D58),TODAY()),Einstellungen!$F$13:$F$67)))*N(Mitarbeiter!$E58)/IF(Einstellungen!$C$11="7 Tage",7,5),N('Ist-Stunden'!AG58)+(N(Krankheitstage!BF58)+N(Krankheitstage!BR58))*N($C58))))</f>
        <v/>
      </c>
      <c r="BL58" s="76">
        <f>IF($B58="",0,IF(Einstellungen!$C$10="Ja",MAX(IF(Einstellungen!$C$11="7 Tage",MAX(0,(MIN(DATE(2028,6,0),IF(Mitarbeiter!$D58="",DATE(2028,6,0),Mitarbeiter!$D58),TODAY()))-(MAX(DATE(2028,5,1),Mitarbeiter!$C58))+1),MAX(0,NETWORKDAYS(MAX(DATE(2028,5,1),Mitarbeiter!$C58),MIN(DATE(2028,6,0),IF(Mitarbeiter!$D58="",DATE(2028,6,0),Mitarbeiter!$D58),TODAY()),Einstellungen!$F$13:$F$67)))*N(Mitarbeiter!$E58)/IF(Einstellungen!$C$11="7 Tage",7,5),N('Ist-Stunden'!AH58)),MAX(IF(Einstellungen!$C$11="7 Tage",MAX(0,(MIN(DATE(2028,6,0),IF(Mitarbeiter!$D58="",DATE(2028,6,0),Mitarbeiter!$D58),TODAY()))-(MAX(DATE(2028,5,1),Mitarbeiter!$C58))+1),MAX(0,NETWORKDAYS(MAX(DATE(2028,5,1),Mitarbeiter!$C58),MIN(DATE(2028,6,0),IF(Mitarbeiter!$D58="",DATE(2028,6,0),Mitarbeiter!$D58),TODAY()),Einstellungen!$F$13:$F$67)))*N(Mitarbeiter!$E58)/IF(Einstellungen!$C$11="7 Tage",7,5),N('Ist-Stunden'!AH58)+(N(Krankheitstage!BG58)+N(Krankheitstage!BS58))*N($C58))))</f>
        <v/>
      </c>
      <c r="BM58" s="76">
        <f>IF($B58="",0,IF(Einstellungen!$C$10="Ja",MAX(IF(Einstellungen!$C$11="7 Tage",MAX(0,(MIN(DATE(2028,7,0),IF(Mitarbeiter!$D58="",DATE(2028,7,0),Mitarbeiter!$D58),TODAY()))-(MAX(DATE(2028,6,1),Mitarbeiter!$C58))+1),MAX(0,NETWORKDAYS(MAX(DATE(2028,6,1),Mitarbeiter!$C58),MIN(DATE(2028,7,0),IF(Mitarbeiter!$D58="",DATE(2028,7,0),Mitarbeiter!$D58),TODAY()),Einstellungen!$F$13:$F$67)))*N(Mitarbeiter!$E58)/IF(Einstellungen!$C$11="7 Tage",7,5),N('Ist-Stunden'!AI58)),MAX(IF(Einstellungen!$C$11="7 Tage",MAX(0,(MIN(DATE(2028,7,0),IF(Mitarbeiter!$D58="",DATE(2028,7,0),Mitarbeiter!$D58),TODAY()))-(MAX(DATE(2028,6,1),Mitarbeiter!$C58))+1),MAX(0,NETWORKDAYS(MAX(DATE(2028,6,1),Mitarbeiter!$C58),MIN(DATE(2028,7,0),IF(Mitarbeiter!$D58="",DATE(2028,7,0),Mitarbeiter!$D58),TODAY()),Einstellungen!$F$13:$F$67)))*N(Mitarbeiter!$E58)/IF(Einstellungen!$C$11="7 Tage",7,5),N('Ist-Stunden'!AI58)+(N(Krankheitstage!BH58)+N(Krankheitstage!BT58))*N($C58))))</f>
        <v/>
      </c>
      <c r="BN58" s="76">
        <f>IF($B58="",0,IF(Einstellungen!$C$10="Ja",MAX(IF(Einstellungen!$C$11="7 Tage",MAX(0,(MIN(DATE(2028,8,0),IF(Mitarbeiter!$D58="",DATE(2028,8,0),Mitarbeiter!$D58),TODAY()))-(MAX(DATE(2028,7,1),Mitarbeiter!$C58))+1),MAX(0,NETWORKDAYS(MAX(DATE(2028,7,1),Mitarbeiter!$C58),MIN(DATE(2028,8,0),IF(Mitarbeiter!$D58="",DATE(2028,8,0),Mitarbeiter!$D58),TODAY()),Einstellungen!$F$13:$F$67)))*N(Mitarbeiter!$E58)/IF(Einstellungen!$C$11="7 Tage",7,5),N('Ist-Stunden'!AJ58)),MAX(IF(Einstellungen!$C$11="7 Tage",MAX(0,(MIN(DATE(2028,8,0),IF(Mitarbeiter!$D58="",DATE(2028,8,0),Mitarbeiter!$D58),TODAY()))-(MAX(DATE(2028,7,1),Mitarbeiter!$C58))+1),MAX(0,NETWORKDAYS(MAX(DATE(2028,7,1),Mitarbeiter!$C58),MIN(DATE(2028,8,0),IF(Mitarbeiter!$D58="",DATE(2028,8,0),Mitarbeiter!$D58),TODAY()),Einstellungen!$F$13:$F$67)))*N(Mitarbeiter!$E58)/IF(Einstellungen!$C$11="7 Tage",7,5),N('Ist-Stunden'!AJ58)+(N(Krankheitstage!BI58)+N(Krankheitstage!BU58))*N($C58))))</f>
        <v/>
      </c>
      <c r="BO58" s="76">
        <f>IF($B58="",0,IF(Einstellungen!$C$10="Ja",MAX(IF(Einstellungen!$C$11="7 Tage",MAX(0,(MIN(DATE(2028,9,0),IF(Mitarbeiter!$D58="",DATE(2028,9,0),Mitarbeiter!$D58),TODAY()))-(MAX(DATE(2028,8,1),Mitarbeiter!$C58))+1),MAX(0,NETWORKDAYS(MAX(DATE(2028,8,1),Mitarbeiter!$C58),MIN(DATE(2028,9,0),IF(Mitarbeiter!$D58="",DATE(2028,9,0),Mitarbeiter!$D58),TODAY()),Einstellungen!$F$13:$F$67)))*N(Mitarbeiter!$E58)/IF(Einstellungen!$C$11="7 Tage",7,5),N('Ist-Stunden'!AK58)),MAX(IF(Einstellungen!$C$11="7 Tage",MAX(0,(MIN(DATE(2028,9,0),IF(Mitarbeiter!$D58="",DATE(2028,9,0),Mitarbeiter!$D58),TODAY()))-(MAX(DATE(2028,8,1),Mitarbeiter!$C58))+1),MAX(0,NETWORKDAYS(MAX(DATE(2028,8,1),Mitarbeiter!$C58),MIN(DATE(2028,9,0),IF(Mitarbeiter!$D58="",DATE(2028,9,0),Mitarbeiter!$D58),TODAY()),Einstellungen!$F$13:$F$67)))*N(Mitarbeiter!$E58)/IF(Einstellungen!$C$11="7 Tage",7,5),N('Ist-Stunden'!AK58)+(N(Krankheitstage!BJ58)+N(Krankheitstage!BV58))*N($C58))))</f>
        <v/>
      </c>
      <c r="BP58" s="76">
        <f>IF($B58="",0,IF(Einstellungen!$C$10="Ja",MAX(IF(Einstellungen!$C$11="7 Tage",MAX(0,(MIN(DATE(2028,10,0),IF(Mitarbeiter!$D58="",DATE(2028,10,0),Mitarbeiter!$D58),TODAY()))-(MAX(DATE(2028,9,1),Mitarbeiter!$C58))+1),MAX(0,NETWORKDAYS(MAX(DATE(2028,9,1),Mitarbeiter!$C58),MIN(DATE(2028,10,0),IF(Mitarbeiter!$D58="",DATE(2028,10,0),Mitarbeiter!$D58),TODAY()),Einstellungen!$F$13:$F$67)))*N(Mitarbeiter!$E58)/IF(Einstellungen!$C$11="7 Tage",7,5),N('Ist-Stunden'!AL58)),MAX(IF(Einstellungen!$C$11="7 Tage",MAX(0,(MIN(DATE(2028,10,0),IF(Mitarbeiter!$D58="",DATE(2028,10,0),Mitarbeiter!$D58),TODAY()))-(MAX(DATE(2028,9,1),Mitarbeiter!$C58))+1),MAX(0,NETWORKDAYS(MAX(DATE(2028,9,1),Mitarbeiter!$C58),MIN(DATE(2028,10,0),IF(Mitarbeiter!$D58="",DATE(2028,10,0),Mitarbeiter!$D58),TODAY()),Einstellungen!$F$13:$F$67)))*N(Mitarbeiter!$E58)/IF(Einstellungen!$C$11="7 Tage",7,5),N('Ist-Stunden'!AL58)+(N(Krankheitstage!BK58)+N(Krankheitstage!BW58))*N($C58))))</f>
        <v/>
      </c>
      <c r="BQ58" s="76">
        <f>IF($B58="",0,IF(Einstellungen!$C$10="Ja",MAX(IF(Einstellungen!$C$11="7 Tage",MAX(0,(MIN(DATE(2028,11,0),IF(Mitarbeiter!$D58="",DATE(2028,11,0),Mitarbeiter!$D58),TODAY()))-(MAX(DATE(2028,10,1),Mitarbeiter!$C58))+1),MAX(0,NETWORKDAYS(MAX(DATE(2028,10,1),Mitarbeiter!$C58),MIN(DATE(2028,11,0),IF(Mitarbeiter!$D58="",DATE(2028,11,0),Mitarbeiter!$D58),TODAY()),Einstellungen!$F$13:$F$67)))*N(Mitarbeiter!$E58)/IF(Einstellungen!$C$11="7 Tage",7,5),N('Ist-Stunden'!AM58)),MAX(IF(Einstellungen!$C$11="7 Tage",MAX(0,(MIN(DATE(2028,11,0),IF(Mitarbeiter!$D58="",DATE(2028,11,0),Mitarbeiter!$D58),TODAY()))-(MAX(DATE(2028,10,1),Mitarbeiter!$C58))+1),MAX(0,NETWORKDAYS(MAX(DATE(2028,10,1),Mitarbeiter!$C58),MIN(DATE(2028,11,0),IF(Mitarbeiter!$D58="",DATE(2028,11,0),Mitarbeiter!$D58),TODAY()),Einstellungen!$F$13:$F$67)))*N(Mitarbeiter!$E58)/IF(Einstellungen!$C$11="7 Tage",7,5),N('Ist-Stunden'!AM58)+(N(Krankheitstage!BL58)+N(Krankheitstage!BX58))*N($C58))))</f>
        <v/>
      </c>
      <c r="BR58" s="76">
        <f>IF($B58="",0,IF(Einstellungen!$C$10="Ja",MAX(IF(Einstellungen!$C$11="7 Tage",MAX(0,(MIN(DATE(2028,12,0),IF(Mitarbeiter!$D58="",DATE(2028,12,0),Mitarbeiter!$D58),TODAY()))-(MAX(DATE(2028,11,1),Mitarbeiter!$C58))+1),MAX(0,NETWORKDAYS(MAX(DATE(2028,11,1),Mitarbeiter!$C58),MIN(DATE(2028,12,0),IF(Mitarbeiter!$D58="",DATE(2028,12,0),Mitarbeiter!$D58),TODAY()),Einstellungen!$F$13:$F$67)))*N(Mitarbeiter!$E58)/IF(Einstellungen!$C$11="7 Tage",7,5),N('Ist-Stunden'!AN58)),MAX(IF(Einstellungen!$C$11="7 Tage",MAX(0,(MIN(DATE(2028,12,0),IF(Mitarbeiter!$D58="",DATE(2028,12,0),Mitarbeiter!$D58),TODAY()))-(MAX(DATE(2028,11,1),Mitarbeiter!$C58))+1),MAX(0,NETWORKDAYS(MAX(DATE(2028,11,1),Mitarbeiter!$C58),MIN(DATE(2028,12,0),IF(Mitarbeiter!$D58="",DATE(2028,12,0),Mitarbeiter!$D58),TODAY()),Einstellungen!$F$13:$F$67)))*N(Mitarbeiter!$E58)/IF(Einstellungen!$C$11="7 Tage",7,5),N('Ist-Stunden'!AN58)+(N(Krankheitstage!BM58)+N(Krankheitstage!BY58))*N($C58))))</f>
        <v/>
      </c>
      <c r="BS58" s="76">
        <f>IF($B58="",0,IF(Einstellungen!$C$10="Ja",MAX(IF(Einstellungen!$C$11="7 Tage",MAX(0,(MIN(DATE(2028,13,0),IF(Mitarbeiter!$D58="",DATE(2028,13,0),Mitarbeiter!$D58),TODAY()))-(MAX(DATE(2028,12,1),Mitarbeiter!$C58))+1),MAX(0,NETWORKDAYS(MAX(DATE(2028,12,1),Mitarbeiter!$C58),MIN(DATE(2028,13,0),IF(Mitarbeiter!$D58="",DATE(2028,13,0),Mitarbeiter!$D58),TODAY()),Einstellungen!$F$13:$F$67)))*N(Mitarbeiter!$E58)/IF(Einstellungen!$C$11="7 Tage",7,5),N('Ist-Stunden'!AO58)),MAX(IF(Einstellungen!$C$11="7 Tage",MAX(0,(MIN(DATE(2028,13,0),IF(Mitarbeiter!$D58="",DATE(2028,13,0),Mitarbeiter!$D58),TODAY()))-(MAX(DATE(2028,12,1),Mitarbeiter!$C58))+1),MAX(0,NETWORKDAYS(MAX(DATE(2028,12,1),Mitarbeiter!$C58),MIN(DATE(2028,13,0),IF(Mitarbeiter!$D58="",DATE(2028,13,0),Mitarbeiter!$D58),TODAY()),Einstellungen!$F$13:$F$67)))*N(Mitarbeiter!$E58)/IF(Einstellungen!$C$11="7 Tage",7,5),N('Ist-Stunden'!AO58)+(N(Krankheitstage!BN58)+N(Krankheitstage!BZ58))*N($C58))))</f>
        <v/>
      </c>
      <c r="BT58" s="76">
        <f>IF($B58="",0,IF(Einstellungen!$C$10="Ja",MAX(IF(Einstellungen!$C$11="7 Tage",MAX(0,(MIN(DATE(2029,2,0),IF(Mitarbeiter!$D58="",DATE(2029,2,0),Mitarbeiter!$D58),TODAY()))-(MAX(DATE(2029,1,1),Mitarbeiter!$C58))+1),MAX(0,NETWORKDAYS(MAX(DATE(2029,1,1),Mitarbeiter!$C58),MIN(DATE(2029,2,0),IF(Mitarbeiter!$D58="",DATE(2029,2,0),Mitarbeiter!$D58),TODAY()),Einstellungen!$F$13:$F$67)))*N(Mitarbeiter!$E58)/IF(Einstellungen!$C$11="7 Tage",7,5),N('Ist-Stunden'!AP58)),MAX(IF(Einstellungen!$C$11="7 Tage",MAX(0,(MIN(DATE(2029,2,0),IF(Mitarbeiter!$D58="",DATE(2029,2,0),Mitarbeiter!$D58),TODAY()))-(MAX(DATE(2029,1,1),Mitarbeiter!$C58))+1),MAX(0,NETWORKDAYS(MAX(DATE(2029,1,1),Mitarbeiter!$C58),MIN(DATE(2029,2,0),IF(Mitarbeiter!$D58="",DATE(2029,2,0),Mitarbeiter!$D58),TODAY()),Einstellungen!$F$13:$F$67)))*N(Mitarbeiter!$E58)/IF(Einstellungen!$C$11="7 Tage",7,5),N('Ist-Stunden'!AP58)+(N(Krankheitstage!CA58)+N(Krankheitstage!CM58))*N($C58))))</f>
        <v/>
      </c>
      <c r="BU58" s="76">
        <f>IF($B58="",0,IF(Einstellungen!$C$10="Ja",MAX(IF(Einstellungen!$C$11="7 Tage",MAX(0,(MIN(DATE(2029,3,0),IF(Mitarbeiter!$D58="",DATE(2029,3,0),Mitarbeiter!$D58),TODAY()))-(MAX(DATE(2029,2,1),Mitarbeiter!$C58))+1),MAX(0,NETWORKDAYS(MAX(DATE(2029,2,1),Mitarbeiter!$C58),MIN(DATE(2029,3,0),IF(Mitarbeiter!$D58="",DATE(2029,3,0),Mitarbeiter!$D58),TODAY()),Einstellungen!$F$13:$F$67)))*N(Mitarbeiter!$E58)/IF(Einstellungen!$C$11="7 Tage",7,5),N('Ist-Stunden'!AQ58)),MAX(IF(Einstellungen!$C$11="7 Tage",MAX(0,(MIN(DATE(2029,3,0),IF(Mitarbeiter!$D58="",DATE(2029,3,0),Mitarbeiter!$D58),TODAY()))-(MAX(DATE(2029,2,1),Mitarbeiter!$C58))+1),MAX(0,NETWORKDAYS(MAX(DATE(2029,2,1),Mitarbeiter!$C58),MIN(DATE(2029,3,0),IF(Mitarbeiter!$D58="",DATE(2029,3,0),Mitarbeiter!$D58),TODAY()),Einstellungen!$F$13:$F$67)))*N(Mitarbeiter!$E58)/IF(Einstellungen!$C$11="7 Tage",7,5),N('Ist-Stunden'!AQ58)+(N(Krankheitstage!CB58)+N(Krankheitstage!CN58))*N($C58))))</f>
        <v/>
      </c>
      <c r="BV58" s="76">
        <f>IF($B58="",0,IF(Einstellungen!$C$10="Ja",MAX(IF(Einstellungen!$C$11="7 Tage",MAX(0,(MIN(DATE(2029,4,0),IF(Mitarbeiter!$D58="",DATE(2029,4,0),Mitarbeiter!$D58),TODAY()))-(MAX(DATE(2029,3,1),Mitarbeiter!$C58))+1),MAX(0,NETWORKDAYS(MAX(DATE(2029,3,1),Mitarbeiter!$C58),MIN(DATE(2029,4,0),IF(Mitarbeiter!$D58="",DATE(2029,4,0),Mitarbeiter!$D58),TODAY()),Einstellungen!$F$13:$F$67)))*N(Mitarbeiter!$E58)/IF(Einstellungen!$C$11="7 Tage",7,5),N('Ist-Stunden'!AR58)),MAX(IF(Einstellungen!$C$11="7 Tage",MAX(0,(MIN(DATE(2029,4,0),IF(Mitarbeiter!$D58="",DATE(2029,4,0),Mitarbeiter!$D58),TODAY()))-(MAX(DATE(2029,3,1),Mitarbeiter!$C58))+1),MAX(0,NETWORKDAYS(MAX(DATE(2029,3,1),Mitarbeiter!$C58),MIN(DATE(2029,4,0),IF(Mitarbeiter!$D58="",DATE(2029,4,0),Mitarbeiter!$D58),TODAY()),Einstellungen!$F$13:$F$67)))*N(Mitarbeiter!$E58)/IF(Einstellungen!$C$11="7 Tage",7,5),N('Ist-Stunden'!AR58)+(N(Krankheitstage!CC58)+N(Krankheitstage!CO58))*N($C58))))</f>
        <v/>
      </c>
      <c r="BW58" s="76">
        <f>IF($B58="",0,IF(Einstellungen!$C$10="Ja",MAX(IF(Einstellungen!$C$11="7 Tage",MAX(0,(MIN(DATE(2029,5,0),IF(Mitarbeiter!$D58="",DATE(2029,5,0),Mitarbeiter!$D58),TODAY()))-(MAX(DATE(2029,4,1),Mitarbeiter!$C58))+1),MAX(0,NETWORKDAYS(MAX(DATE(2029,4,1),Mitarbeiter!$C58),MIN(DATE(2029,5,0),IF(Mitarbeiter!$D58="",DATE(2029,5,0),Mitarbeiter!$D58),TODAY()),Einstellungen!$F$13:$F$67)))*N(Mitarbeiter!$E58)/IF(Einstellungen!$C$11="7 Tage",7,5),N('Ist-Stunden'!AS58)),MAX(IF(Einstellungen!$C$11="7 Tage",MAX(0,(MIN(DATE(2029,5,0),IF(Mitarbeiter!$D58="",DATE(2029,5,0),Mitarbeiter!$D58),TODAY()))-(MAX(DATE(2029,4,1),Mitarbeiter!$C58))+1),MAX(0,NETWORKDAYS(MAX(DATE(2029,4,1),Mitarbeiter!$C58),MIN(DATE(2029,5,0),IF(Mitarbeiter!$D58="",DATE(2029,5,0),Mitarbeiter!$D58),TODAY()),Einstellungen!$F$13:$F$67)))*N(Mitarbeiter!$E58)/IF(Einstellungen!$C$11="7 Tage",7,5),N('Ist-Stunden'!AS58)+(N(Krankheitstage!CD58)+N(Krankheitstage!CP58))*N($C58))))</f>
        <v/>
      </c>
      <c r="BX58" s="76">
        <f>IF($B58="",0,IF(Einstellungen!$C$10="Ja",MAX(IF(Einstellungen!$C$11="7 Tage",MAX(0,(MIN(DATE(2029,6,0),IF(Mitarbeiter!$D58="",DATE(2029,6,0),Mitarbeiter!$D58),TODAY()))-(MAX(DATE(2029,5,1),Mitarbeiter!$C58))+1),MAX(0,NETWORKDAYS(MAX(DATE(2029,5,1),Mitarbeiter!$C58),MIN(DATE(2029,6,0),IF(Mitarbeiter!$D58="",DATE(2029,6,0),Mitarbeiter!$D58),TODAY()),Einstellungen!$F$13:$F$67)))*N(Mitarbeiter!$E58)/IF(Einstellungen!$C$11="7 Tage",7,5),N('Ist-Stunden'!AT58)),MAX(IF(Einstellungen!$C$11="7 Tage",MAX(0,(MIN(DATE(2029,6,0),IF(Mitarbeiter!$D58="",DATE(2029,6,0),Mitarbeiter!$D58),TODAY()))-(MAX(DATE(2029,5,1),Mitarbeiter!$C58))+1),MAX(0,NETWORKDAYS(MAX(DATE(2029,5,1),Mitarbeiter!$C58),MIN(DATE(2029,6,0),IF(Mitarbeiter!$D58="",DATE(2029,6,0),Mitarbeiter!$D58),TODAY()),Einstellungen!$F$13:$F$67)))*N(Mitarbeiter!$E58)/IF(Einstellungen!$C$11="7 Tage",7,5),N('Ist-Stunden'!AT58)+(N(Krankheitstage!CE58)+N(Krankheitstage!CQ58))*N($C58))))</f>
        <v/>
      </c>
      <c r="BY58" s="76">
        <f>IF($B58="",0,IF(Einstellungen!$C$10="Ja",MAX(IF(Einstellungen!$C$11="7 Tage",MAX(0,(MIN(DATE(2029,7,0),IF(Mitarbeiter!$D58="",DATE(2029,7,0),Mitarbeiter!$D58),TODAY()))-(MAX(DATE(2029,6,1),Mitarbeiter!$C58))+1),MAX(0,NETWORKDAYS(MAX(DATE(2029,6,1),Mitarbeiter!$C58),MIN(DATE(2029,7,0),IF(Mitarbeiter!$D58="",DATE(2029,7,0),Mitarbeiter!$D58),TODAY()),Einstellungen!$F$13:$F$67)))*N(Mitarbeiter!$E58)/IF(Einstellungen!$C$11="7 Tage",7,5),N('Ist-Stunden'!AU58)),MAX(IF(Einstellungen!$C$11="7 Tage",MAX(0,(MIN(DATE(2029,7,0),IF(Mitarbeiter!$D58="",DATE(2029,7,0),Mitarbeiter!$D58),TODAY()))-(MAX(DATE(2029,6,1),Mitarbeiter!$C58))+1),MAX(0,NETWORKDAYS(MAX(DATE(2029,6,1),Mitarbeiter!$C58),MIN(DATE(2029,7,0),IF(Mitarbeiter!$D58="",DATE(2029,7,0),Mitarbeiter!$D58),TODAY()),Einstellungen!$F$13:$F$67)))*N(Mitarbeiter!$E58)/IF(Einstellungen!$C$11="7 Tage",7,5),N('Ist-Stunden'!AU58)+(N(Krankheitstage!CF58)+N(Krankheitstage!CR58))*N($C58))))</f>
        <v/>
      </c>
      <c r="BZ58" s="76">
        <f>IF($B58="",0,IF(Einstellungen!$C$10="Ja",MAX(IF(Einstellungen!$C$11="7 Tage",MAX(0,(MIN(DATE(2029,8,0),IF(Mitarbeiter!$D58="",DATE(2029,8,0),Mitarbeiter!$D58),TODAY()))-(MAX(DATE(2029,7,1),Mitarbeiter!$C58))+1),MAX(0,NETWORKDAYS(MAX(DATE(2029,7,1),Mitarbeiter!$C58),MIN(DATE(2029,8,0),IF(Mitarbeiter!$D58="",DATE(2029,8,0),Mitarbeiter!$D58),TODAY()),Einstellungen!$F$13:$F$67)))*N(Mitarbeiter!$E58)/IF(Einstellungen!$C$11="7 Tage",7,5),N('Ist-Stunden'!AV58)),MAX(IF(Einstellungen!$C$11="7 Tage",MAX(0,(MIN(DATE(2029,8,0),IF(Mitarbeiter!$D58="",DATE(2029,8,0),Mitarbeiter!$D58),TODAY()))-(MAX(DATE(2029,7,1),Mitarbeiter!$C58))+1),MAX(0,NETWORKDAYS(MAX(DATE(2029,7,1),Mitarbeiter!$C58),MIN(DATE(2029,8,0),IF(Mitarbeiter!$D58="",DATE(2029,8,0),Mitarbeiter!$D58),TODAY()),Einstellungen!$F$13:$F$67)))*N(Mitarbeiter!$E58)/IF(Einstellungen!$C$11="7 Tage",7,5),N('Ist-Stunden'!AV58)+(N(Krankheitstage!CG58)+N(Krankheitstage!CS58))*N($C58))))</f>
        <v/>
      </c>
      <c r="CA58" s="76">
        <f>IF($B58="",0,IF(Einstellungen!$C$10="Ja",MAX(IF(Einstellungen!$C$11="7 Tage",MAX(0,(MIN(DATE(2029,9,0),IF(Mitarbeiter!$D58="",DATE(2029,9,0),Mitarbeiter!$D58),TODAY()))-(MAX(DATE(2029,8,1),Mitarbeiter!$C58))+1),MAX(0,NETWORKDAYS(MAX(DATE(2029,8,1),Mitarbeiter!$C58),MIN(DATE(2029,9,0),IF(Mitarbeiter!$D58="",DATE(2029,9,0),Mitarbeiter!$D58),TODAY()),Einstellungen!$F$13:$F$67)))*N(Mitarbeiter!$E58)/IF(Einstellungen!$C$11="7 Tage",7,5),N('Ist-Stunden'!AW58)),MAX(IF(Einstellungen!$C$11="7 Tage",MAX(0,(MIN(DATE(2029,9,0),IF(Mitarbeiter!$D58="",DATE(2029,9,0),Mitarbeiter!$D58),TODAY()))-(MAX(DATE(2029,8,1),Mitarbeiter!$C58))+1),MAX(0,NETWORKDAYS(MAX(DATE(2029,8,1),Mitarbeiter!$C58),MIN(DATE(2029,9,0),IF(Mitarbeiter!$D58="",DATE(2029,9,0),Mitarbeiter!$D58),TODAY()),Einstellungen!$F$13:$F$67)))*N(Mitarbeiter!$E58)/IF(Einstellungen!$C$11="7 Tage",7,5),N('Ist-Stunden'!AW58)+(N(Krankheitstage!CH58)+N(Krankheitstage!CT58))*N($C58))))</f>
        <v/>
      </c>
      <c r="CB58" s="76">
        <f>IF($B58="",0,IF(Einstellungen!$C$10="Ja",MAX(IF(Einstellungen!$C$11="7 Tage",MAX(0,(MIN(DATE(2029,10,0),IF(Mitarbeiter!$D58="",DATE(2029,10,0),Mitarbeiter!$D58),TODAY()))-(MAX(DATE(2029,9,1),Mitarbeiter!$C58))+1),MAX(0,NETWORKDAYS(MAX(DATE(2029,9,1),Mitarbeiter!$C58),MIN(DATE(2029,10,0),IF(Mitarbeiter!$D58="",DATE(2029,10,0),Mitarbeiter!$D58),TODAY()),Einstellungen!$F$13:$F$67)))*N(Mitarbeiter!$E58)/IF(Einstellungen!$C$11="7 Tage",7,5),N('Ist-Stunden'!AX58)),MAX(IF(Einstellungen!$C$11="7 Tage",MAX(0,(MIN(DATE(2029,10,0),IF(Mitarbeiter!$D58="",DATE(2029,10,0),Mitarbeiter!$D58),TODAY()))-(MAX(DATE(2029,9,1),Mitarbeiter!$C58))+1),MAX(0,NETWORKDAYS(MAX(DATE(2029,9,1),Mitarbeiter!$C58),MIN(DATE(2029,10,0),IF(Mitarbeiter!$D58="",DATE(2029,10,0),Mitarbeiter!$D58),TODAY()),Einstellungen!$F$13:$F$67)))*N(Mitarbeiter!$E58)/IF(Einstellungen!$C$11="7 Tage",7,5),N('Ist-Stunden'!AX58)+(N(Krankheitstage!CI58)+N(Krankheitstage!CU58))*N($C58))))</f>
        <v/>
      </c>
      <c r="CC58" s="76">
        <f>IF($B58="",0,IF(Einstellungen!$C$10="Ja",MAX(IF(Einstellungen!$C$11="7 Tage",MAX(0,(MIN(DATE(2029,11,0),IF(Mitarbeiter!$D58="",DATE(2029,11,0),Mitarbeiter!$D58),TODAY()))-(MAX(DATE(2029,10,1),Mitarbeiter!$C58))+1),MAX(0,NETWORKDAYS(MAX(DATE(2029,10,1),Mitarbeiter!$C58),MIN(DATE(2029,11,0),IF(Mitarbeiter!$D58="",DATE(2029,11,0),Mitarbeiter!$D58),TODAY()),Einstellungen!$F$13:$F$67)))*N(Mitarbeiter!$E58)/IF(Einstellungen!$C$11="7 Tage",7,5),N('Ist-Stunden'!AY58)),MAX(IF(Einstellungen!$C$11="7 Tage",MAX(0,(MIN(DATE(2029,11,0),IF(Mitarbeiter!$D58="",DATE(2029,11,0),Mitarbeiter!$D58),TODAY()))-(MAX(DATE(2029,10,1),Mitarbeiter!$C58))+1),MAX(0,NETWORKDAYS(MAX(DATE(2029,10,1),Mitarbeiter!$C58),MIN(DATE(2029,11,0),IF(Mitarbeiter!$D58="",DATE(2029,11,0),Mitarbeiter!$D58),TODAY()),Einstellungen!$F$13:$F$67)))*N(Mitarbeiter!$E58)/IF(Einstellungen!$C$11="7 Tage",7,5),N('Ist-Stunden'!AY58)+(N(Krankheitstage!CJ58)+N(Krankheitstage!CV58))*N($C58))))</f>
        <v/>
      </c>
      <c r="CD58" s="76">
        <f>IF($B58="",0,IF(Einstellungen!$C$10="Ja",MAX(IF(Einstellungen!$C$11="7 Tage",MAX(0,(MIN(DATE(2029,12,0),IF(Mitarbeiter!$D58="",DATE(2029,12,0),Mitarbeiter!$D58),TODAY()))-(MAX(DATE(2029,11,1),Mitarbeiter!$C58))+1),MAX(0,NETWORKDAYS(MAX(DATE(2029,11,1),Mitarbeiter!$C58),MIN(DATE(2029,12,0),IF(Mitarbeiter!$D58="",DATE(2029,12,0),Mitarbeiter!$D58),TODAY()),Einstellungen!$F$13:$F$67)))*N(Mitarbeiter!$E58)/IF(Einstellungen!$C$11="7 Tage",7,5),N('Ist-Stunden'!AZ58)),MAX(IF(Einstellungen!$C$11="7 Tage",MAX(0,(MIN(DATE(2029,12,0),IF(Mitarbeiter!$D58="",DATE(2029,12,0),Mitarbeiter!$D58),TODAY()))-(MAX(DATE(2029,11,1),Mitarbeiter!$C58))+1),MAX(0,NETWORKDAYS(MAX(DATE(2029,11,1),Mitarbeiter!$C58),MIN(DATE(2029,12,0),IF(Mitarbeiter!$D58="",DATE(2029,12,0),Mitarbeiter!$D58),TODAY()),Einstellungen!$F$13:$F$67)))*N(Mitarbeiter!$E58)/IF(Einstellungen!$C$11="7 Tage",7,5),N('Ist-Stunden'!AZ58)+(N(Krankheitstage!CK58)+N(Krankheitstage!CW58))*N($C58))))</f>
        <v/>
      </c>
      <c r="CE58" s="76">
        <f>IF($B58="",0,IF(Einstellungen!$C$10="Ja",MAX(IF(Einstellungen!$C$11="7 Tage",MAX(0,(MIN(DATE(2029,13,0),IF(Mitarbeiter!$D58="",DATE(2029,13,0),Mitarbeiter!$D58),TODAY()))-(MAX(DATE(2029,12,1),Mitarbeiter!$C58))+1),MAX(0,NETWORKDAYS(MAX(DATE(2029,12,1),Mitarbeiter!$C58),MIN(DATE(2029,13,0),IF(Mitarbeiter!$D58="",DATE(2029,13,0),Mitarbeiter!$D58),TODAY()),Einstellungen!$F$13:$F$67)))*N(Mitarbeiter!$E58)/IF(Einstellungen!$C$11="7 Tage",7,5),N('Ist-Stunden'!BA58)),MAX(IF(Einstellungen!$C$11="7 Tage",MAX(0,(MIN(DATE(2029,13,0),IF(Mitarbeiter!$D58="",DATE(2029,13,0),Mitarbeiter!$D58),TODAY()))-(MAX(DATE(2029,12,1),Mitarbeiter!$C58))+1),MAX(0,NETWORKDAYS(MAX(DATE(2029,12,1),Mitarbeiter!$C58),MIN(DATE(2029,13,0),IF(Mitarbeiter!$D58="",DATE(2029,13,0),Mitarbeiter!$D58),TODAY()),Einstellungen!$F$13:$F$67)))*N(Mitarbeiter!$E58)/IF(Einstellungen!$C$11="7 Tage",7,5),N('Ist-Stunden'!BA58)+(N(Krankheitstage!CL58)+N(Krankheitstage!CX58))*N($C58))))</f>
        <v/>
      </c>
      <c r="CF58" s="76">
        <f>IF($B58="",0,IF(Einstellungen!$C$10="Ja",MAX(IF(Einstellungen!$C$11="7 Tage",MAX(0,(MIN(DATE(2030,2,0),IF(Mitarbeiter!$D58="",DATE(2030,2,0),Mitarbeiter!$D58),TODAY()))-(MAX(DATE(2030,1,1),Mitarbeiter!$C58))+1),MAX(0,NETWORKDAYS(MAX(DATE(2030,1,1),Mitarbeiter!$C58),MIN(DATE(2030,2,0),IF(Mitarbeiter!$D58="",DATE(2030,2,0),Mitarbeiter!$D58),TODAY()),Einstellungen!$F$13:$F$67)))*N(Mitarbeiter!$E58)/IF(Einstellungen!$C$11="7 Tage",7,5),N('Ist-Stunden'!BB58)),MAX(IF(Einstellungen!$C$11="7 Tage",MAX(0,(MIN(DATE(2030,2,0),IF(Mitarbeiter!$D58="",DATE(2030,2,0),Mitarbeiter!$D58),TODAY()))-(MAX(DATE(2030,1,1),Mitarbeiter!$C58))+1),MAX(0,NETWORKDAYS(MAX(DATE(2030,1,1),Mitarbeiter!$C58),MIN(DATE(2030,2,0),IF(Mitarbeiter!$D58="",DATE(2030,2,0),Mitarbeiter!$D58),TODAY()),Einstellungen!$F$13:$F$67)))*N(Mitarbeiter!$E58)/IF(Einstellungen!$C$11="7 Tage",7,5),N('Ist-Stunden'!BB58)+(N(Krankheitstage!CY58)+N(Krankheitstage!DK58))*N($C58))))</f>
        <v/>
      </c>
      <c r="CG58" s="76">
        <f>IF($B58="",0,IF(Einstellungen!$C$10="Ja",MAX(IF(Einstellungen!$C$11="7 Tage",MAX(0,(MIN(DATE(2030,3,0),IF(Mitarbeiter!$D58="",DATE(2030,3,0),Mitarbeiter!$D58),TODAY()))-(MAX(DATE(2030,2,1),Mitarbeiter!$C58))+1),MAX(0,NETWORKDAYS(MAX(DATE(2030,2,1),Mitarbeiter!$C58),MIN(DATE(2030,3,0),IF(Mitarbeiter!$D58="",DATE(2030,3,0),Mitarbeiter!$D58),TODAY()),Einstellungen!$F$13:$F$67)))*N(Mitarbeiter!$E58)/IF(Einstellungen!$C$11="7 Tage",7,5),N('Ist-Stunden'!BC58)),MAX(IF(Einstellungen!$C$11="7 Tage",MAX(0,(MIN(DATE(2030,3,0),IF(Mitarbeiter!$D58="",DATE(2030,3,0),Mitarbeiter!$D58),TODAY()))-(MAX(DATE(2030,2,1),Mitarbeiter!$C58))+1),MAX(0,NETWORKDAYS(MAX(DATE(2030,2,1),Mitarbeiter!$C58),MIN(DATE(2030,3,0),IF(Mitarbeiter!$D58="",DATE(2030,3,0),Mitarbeiter!$D58),TODAY()),Einstellungen!$F$13:$F$67)))*N(Mitarbeiter!$E58)/IF(Einstellungen!$C$11="7 Tage",7,5),N('Ist-Stunden'!BC58)+(N(Krankheitstage!CZ58)+N(Krankheitstage!DL58))*N($C58))))</f>
        <v/>
      </c>
      <c r="CH58" s="76">
        <f>IF($B58="",0,IF(Einstellungen!$C$10="Ja",MAX(IF(Einstellungen!$C$11="7 Tage",MAX(0,(MIN(DATE(2030,4,0),IF(Mitarbeiter!$D58="",DATE(2030,4,0),Mitarbeiter!$D58),TODAY()))-(MAX(DATE(2030,3,1),Mitarbeiter!$C58))+1),MAX(0,NETWORKDAYS(MAX(DATE(2030,3,1),Mitarbeiter!$C58),MIN(DATE(2030,4,0),IF(Mitarbeiter!$D58="",DATE(2030,4,0),Mitarbeiter!$D58),TODAY()),Einstellungen!$F$13:$F$67)))*N(Mitarbeiter!$E58)/IF(Einstellungen!$C$11="7 Tage",7,5),N('Ist-Stunden'!BD58)),MAX(IF(Einstellungen!$C$11="7 Tage",MAX(0,(MIN(DATE(2030,4,0),IF(Mitarbeiter!$D58="",DATE(2030,4,0),Mitarbeiter!$D58),TODAY()))-(MAX(DATE(2030,3,1),Mitarbeiter!$C58))+1),MAX(0,NETWORKDAYS(MAX(DATE(2030,3,1),Mitarbeiter!$C58),MIN(DATE(2030,4,0),IF(Mitarbeiter!$D58="",DATE(2030,4,0),Mitarbeiter!$D58),TODAY()),Einstellungen!$F$13:$F$67)))*N(Mitarbeiter!$E58)/IF(Einstellungen!$C$11="7 Tage",7,5),N('Ist-Stunden'!BD58)+(N(Krankheitstage!DA58)+N(Krankheitstage!DM58))*N($C58))))</f>
        <v/>
      </c>
      <c r="CI58" s="76">
        <f>IF($B58="",0,IF(Einstellungen!$C$10="Ja",MAX(IF(Einstellungen!$C$11="7 Tage",MAX(0,(MIN(DATE(2030,5,0),IF(Mitarbeiter!$D58="",DATE(2030,5,0),Mitarbeiter!$D58),TODAY()))-(MAX(DATE(2030,4,1),Mitarbeiter!$C58))+1),MAX(0,NETWORKDAYS(MAX(DATE(2030,4,1),Mitarbeiter!$C58),MIN(DATE(2030,5,0),IF(Mitarbeiter!$D58="",DATE(2030,5,0),Mitarbeiter!$D58),TODAY()),Einstellungen!$F$13:$F$67)))*N(Mitarbeiter!$E58)/IF(Einstellungen!$C$11="7 Tage",7,5),N('Ist-Stunden'!BE58)),MAX(IF(Einstellungen!$C$11="7 Tage",MAX(0,(MIN(DATE(2030,5,0),IF(Mitarbeiter!$D58="",DATE(2030,5,0),Mitarbeiter!$D58),TODAY()))-(MAX(DATE(2030,4,1),Mitarbeiter!$C58))+1),MAX(0,NETWORKDAYS(MAX(DATE(2030,4,1),Mitarbeiter!$C58),MIN(DATE(2030,5,0),IF(Mitarbeiter!$D58="",DATE(2030,5,0),Mitarbeiter!$D58),TODAY()),Einstellungen!$F$13:$F$67)))*N(Mitarbeiter!$E58)/IF(Einstellungen!$C$11="7 Tage",7,5),N('Ist-Stunden'!BE58)+(N(Krankheitstage!DB58)+N(Krankheitstage!DN58))*N($C58))))</f>
        <v/>
      </c>
      <c r="CJ58" s="76">
        <f>IF($B58="",0,IF(Einstellungen!$C$10="Ja",MAX(IF(Einstellungen!$C$11="7 Tage",MAX(0,(MIN(DATE(2030,6,0),IF(Mitarbeiter!$D58="",DATE(2030,6,0),Mitarbeiter!$D58),TODAY()))-(MAX(DATE(2030,5,1),Mitarbeiter!$C58))+1),MAX(0,NETWORKDAYS(MAX(DATE(2030,5,1),Mitarbeiter!$C58),MIN(DATE(2030,6,0),IF(Mitarbeiter!$D58="",DATE(2030,6,0),Mitarbeiter!$D58),TODAY()),Einstellungen!$F$13:$F$67)))*N(Mitarbeiter!$E58)/IF(Einstellungen!$C$11="7 Tage",7,5),N('Ist-Stunden'!BF58)),MAX(IF(Einstellungen!$C$11="7 Tage",MAX(0,(MIN(DATE(2030,6,0),IF(Mitarbeiter!$D58="",DATE(2030,6,0),Mitarbeiter!$D58),TODAY()))-(MAX(DATE(2030,5,1),Mitarbeiter!$C58))+1),MAX(0,NETWORKDAYS(MAX(DATE(2030,5,1),Mitarbeiter!$C58),MIN(DATE(2030,6,0),IF(Mitarbeiter!$D58="",DATE(2030,6,0),Mitarbeiter!$D58),TODAY()),Einstellungen!$F$13:$F$67)))*N(Mitarbeiter!$E58)/IF(Einstellungen!$C$11="7 Tage",7,5),N('Ist-Stunden'!BF58)+(N(Krankheitstage!DC58)+N(Krankheitstage!DO58))*N($C58))))</f>
        <v/>
      </c>
      <c r="CK58" s="76">
        <f>IF($B58="",0,IF(Einstellungen!$C$10="Ja",MAX(IF(Einstellungen!$C$11="7 Tage",MAX(0,(MIN(DATE(2030,7,0),IF(Mitarbeiter!$D58="",DATE(2030,7,0),Mitarbeiter!$D58),TODAY()))-(MAX(DATE(2030,6,1),Mitarbeiter!$C58))+1),MAX(0,NETWORKDAYS(MAX(DATE(2030,6,1),Mitarbeiter!$C58),MIN(DATE(2030,7,0),IF(Mitarbeiter!$D58="",DATE(2030,7,0),Mitarbeiter!$D58),TODAY()),Einstellungen!$F$13:$F$67)))*N(Mitarbeiter!$E58)/IF(Einstellungen!$C$11="7 Tage",7,5),N('Ist-Stunden'!BG58)),MAX(IF(Einstellungen!$C$11="7 Tage",MAX(0,(MIN(DATE(2030,7,0),IF(Mitarbeiter!$D58="",DATE(2030,7,0),Mitarbeiter!$D58),TODAY()))-(MAX(DATE(2030,6,1),Mitarbeiter!$C58))+1),MAX(0,NETWORKDAYS(MAX(DATE(2030,6,1),Mitarbeiter!$C58),MIN(DATE(2030,7,0),IF(Mitarbeiter!$D58="",DATE(2030,7,0),Mitarbeiter!$D58),TODAY()),Einstellungen!$F$13:$F$67)))*N(Mitarbeiter!$E58)/IF(Einstellungen!$C$11="7 Tage",7,5),N('Ist-Stunden'!BG58)+(N(Krankheitstage!DD58)+N(Krankheitstage!DP58))*N($C58))))</f>
        <v/>
      </c>
      <c r="CL58" s="76">
        <f>IF($B58="",0,IF(Einstellungen!$C$10="Ja",MAX(IF(Einstellungen!$C$11="7 Tage",MAX(0,(MIN(DATE(2030,8,0),IF(Mitarbeiter!$D58="",DATE(2030,8,0),Mitarbeiter!$D58),TODAY()))-(MAX(DATE(2030,7,1),Mitarbeiter!$C58))+1),MAX(0,NETWORKDAYS(MAX(DATE(2030,7,1),Mitarbeiter!$C58),MIN(DATE(2030,8,0),IF(Mitarbeiter!$D58="",DATE(2030,8,0),Mitarbeiter!$D58),TODAY()),Einstellungen!$F$13:$F$67)))*N(Mitarbeiter!$E58)/IF(Einstellungen!$C$11="7 Tage",7,5),N('Ist-Stunden'!BH58)),MAX(IF(Einstellungen!$C$11="7 Tage",MAX(0,(MIN(DATE(2030,8,0),IF(Mitarbeiter!$D58="",DATE(2030,8,0),Mitarbeiter!$D58),TODAY()))-(MAX(DATE(2030,7,1),Mitarbeiter!$C58))+1),MAX(0,NETWORKDAYS(MAX(DATE(2030,7,1),Mitarbeiter!$C58),MIN(DATE(2030,8,0),IF(Mitarbeiter!$D58="",DATE(2030,8,0),Mitarbeiter!$D58),TODAY()),Einstellungen!$F$13:$F$67)))*N(Mitarbeiter!$E58)/IF(Einstellungen!$C$11="7 Tage",7,5),N('Ist-Stunden'!BH58)+(N(Krankheitstage!DE58)+N(Krankheitstage!DQ58))*N($C58))))</f>
        <v/>
      </c>
      <c r="CM58" s="76">
        <f>IF($B58="",0,IF(Einstellungen!$C$10="Ja",MAX(IF(Einstellungen!$C$11="7 Tage",MAX(0,(MIN(DATE(2030,9,0),IF(Mitarbeiter!$D58="",DATE(2030,9,0),Mitarbeiter!$D58),TODAY()))-(MAX(DATE(2030,8,1),Mitarbeiter!$C58))+1),MAX(0,NETWORKDAYS(MAX(DATE(2030,8,1),Mitarbeiter!$C58),MIN(DATE(2030,9,0),IF(Mitarbeiter!$D58="",DATE(2030,9,0),Mitarbeiter!$D58),TODAY()),Einstellungen!$F$13:$F$67)))*N(Mitarbeiter!$E58)/IF(Einstellungen!$C$11="7 Tage",7,5),N('Ist-Stunden'!BI58)),MAX(IF(Einstellungen!$C$11="7 Tage",MAX(0,(MIN(DATE(2030,9,0),IF(Mitarbeiter!$D58="",DATE(2030,9,0),Mitarbeiter!$D58),TODAY()))-(MAX(DATE(2030,8,1),Mitarbeiter!$C58))+1),MAX(0,NETWORKDAYS(MAX(DATE(2030,8,1),Mitarbeiter!$C58),MIN(DATE(2030,9,0),IF(Mitarbeiter!$D58="",DATE(2030,9,0),Mitarbeiter!$D58),TODAY()),Einstellungen!$F$13:$F$67)))*N(Mitarbeiter!$E58)/IF(Einstellungen!$C$11="7 Tage",7,5),N('Ist-Stunden'!BI58)+(N(Krankheitstage!DF58)+N(Krankheitstage!DR58))*N($C58))))</f>
        <v/>
      </c>
      <c r="CN58" s="76">
        <f>IF($B58="",0,IF(Einstellungen!$C$10="Ja",MAX(IF(Einstellungen!$C$11="7 Tage",MAX(0,(MIN(DATE(2030,10,0),IF(Mitarbeiter!$D58="",DATE(2030,10,0),Mitarbeiter!$D58),TODAY()))-(MAX(DATE(2030,9,1),Mitarbeiter!$C58))+1),MAX(0,NETWORKDAYS(MAX(DATE(2030,9,1),Mitarbeiter!$C58),MIN(DATE(2030,10,0),IF(Mitarbeiter!$D58="",DATE(2030,10,0),Mitarbeiter!$D58),TODAY()),Einstellungen!$F$13:$F$67)))*N(Mitarbeiter!$E58)/IF(Einstellungen!$C$11="7 Tage",7,5),N('Ist-Stunden'!BJ58)),MAX(IF(Einstellungen!$C$11="7 Tage",MAX(0,(MIN(DATE(2030,10,0),IF(Mitarbeiter!$D58="",DATE(2030,10,0),Mitarbeiter!$D58),TODAY()))-(MAX(DATE(2030,9,1),Mitarbeiter!$C58))+1),MAX(0,NETWORKDAYS(MAX(DATE(2030,9,1),Mitarbeiter!$C58),MIN(DATE(2030,10,0),IF(Mitarbeiter!$D58="",DATE(2030,10,0),Mitarbeiter!$D58),TODAY()),Einstellungen!$F$13:$F$67)))*N(Mitarbeiter!$E58)/IF(Einstellungen!$C$11="7 Tage",7,5),N('Ist-Stunden'!BJ58)+(N(Krankheitstage!DG58)+N(Krankheitstage!DS58))*N($C58))))</f>
        <v/>
      </c>
      <c r="CO58" s="76">
        <f>IF($B58="",0,IF(Einstellungen!$C$10="Ja",MAX(IF(Einstellungen!$C$11="7 Tage",MAX(0,(MIN(DATE(2030,11,0),IF(Mitarbeiter!$D58="",DATE(2030,11,0),Mitarbeiter!$D58),TODAY()))-(MAX(DATE(2030,10,1),Mitarbeiter!$C58))+1),MAX(0,NETWORKDAYS(MAX(DATE(2030,10,1),Mitarbeiter!$C58),MIN(DATE(2030,11,0),IF(Mitarbeiter!$D58="",DATE(2030,11,0),Mitarbeiter!$D58),TODAY()),Einstellungen!$F$13:$F$67)))*N(Mitarbeiter!$E58)/IF(Einstellungen!$C$11="7 Tage",7,5),N('Ist-Stunden'!BK58)),MAX(IF(Einstellungen!$C$11="7 Tage",MAX(0,(MIN(DATE(2030,11,0),IF(Mitarbeiter!$D58="",DATE(2030,11,0),Mitarbeiter!$D58),TODAY()))-(MAX(DATE(2030,10,1),Mitarbeiter!$C58))+1),MAX(0,NETWORKDAYS(MAX(DATE(2030,10,1),Mitarbeiter!$C58),MIN(DATE(2030,11,0),IF(Mitarbeiter!$D58="",DATE(2030,11,0),Mitarbeiter!$D58),TODAY()),Einstellungen!$F$13:$F$67)))*N(Mitarbeiter!$E58)/IF(Einstellungen!$C$11="7 Tage",7,5),N('Ist-Stunden'!BK58)+(N(Krankheitstage!DH58)+N(Krankheitstage!DT58))*N($C58))))</f>
        <v/>
      </c>
      <c r="CP58" s="76">
        <f>IF($B58="",0,IF(Einstellungen!$C$10="Ja",MAX(IF(Einstellungen!$C$11="7 Tage",MAX(0,(MIN(DATE(2030,12,0),IF(Mitarbeiter!$D58="",DATE(2030,12,0),Mitarbeiter!$D58),TODAY()))-(MAX(DATE(2030,11,1),Mitarbeiter!$C58))+1),MAX(0,NETWORKDAYS(MAX(DATE(2030,11,1),Mitarbeiter!$C58),MIN(DATE(2030,12,0),IF(Mitarbeiter!$D58="",DATE(2030,12,0),Mitarbeiter!$D58),TODAY()),Einstellungen!$F$13:$F$67)))*N(Mitarbeiter!$E58)/IF(Einstellungen!$C$11="7 Tage",7,5),N('Ist-Stunden'!BL58)),MAX(IF(Einstellungen!$C$11="7 Tage",MAX(0,(MIN(DATE(2030,12,0),IF(Mitarbeiter!$D58="",DATE(2030,12,0),Mitarbeiter!$D58),TODAY()))-(MAX(DATE(2030,11,1),Mitarbeiter!$C58))+1),MAX(0,NETWORKDAYS(MAX(DATE(2030,11,1),Mitarbeiter!$C58),MIN(DATE(2030,12,0),IF(Mitarbeiter!$D58="",DATE(2030,12,0),Mitarbeiter!$D58),TODAY()),Einstellungen!$F$13:$F$67)))*N(Mitarbeiter!$E58)/IF(Einstellungen!$C$11="7 Tage",7,5),N('Ist-Stunden'!BL58)+(N(Krankheitstage!DI58)+N(Krankheitstage!DU58))*N($C58))))</f>
        <v/>
      </c>
      <c r="CQ58" s="76">
        <f>IF($B58="",0,IF(Einstellungen!$C$10="Ja",MAX(IF(Einstellungen!$C$11="7 Tage",MAX(0,(MIN(DATE(2030,13,0),IF(Mitarbeiter!$D58="",DATE(2030,13,0),Mitarbeiter!$D58),TODAY()))-(MAX(DATE(2030,12,1),Mitarbeiter!$C58))+1),MAX(0,NETWORKDAYS(MAX(DATE(2030,12,1),Mitarbeiter!$C58),MIN(DATE(2030,13,0),IF(Mitarbeiter!$D58="",DATE(2030,13,0),Mitarbeiter!$D58),TODAY()),Einstellungen!$F$13:$F$67)))*N(Mitarbeiter!$E58)/IF(Einstellungen!$C$11="7 Tage",7,5),N('Ist-Stunden'!BM58)),MAX(IF(Einstellungen!$C$11="7 Tage",MAX(0,(MIN(DATE(2030,13,0),IF(Mitarbeiter!$D58="",DATE(2030,13,0),Mitarbeiter!$D58),TODAY()))-(MAX(DATE(2030,12,1),Mitarbeiter!$C58))+1),MAX(0,NETWORKDAYS(MAX(DATE(2030,12,1),Mitarbeiter!$C58),MIN(DATE(2030,13,0),IF(Mitarbeiter!$D58="",DATE(2030,13,0),Mitarbeiter!$D58),TODAY()),Einstellungen!$F$13:$F$67)))*N(Mitarbeiter!$E58)/IF(Einstellungen!$C$11="7 Tage",7,5),N('Ist-Stunden'!BM58)+(N(Krankheitstage!DJ58)+N(Krankheitstage!DV58))*N($C58))))</f>
        <v/>
      </c>
    </row>
    <row r="59">
      <c r="A59" s="73">
        <f>IF(Mitarbeiter!B59="","",Mitarbeiter!A59)</f>
        <v/>
      </c>
      <c r="B59" s="6">
        <f>IF(Mitarbeiter!B59="","",Mitarbeiter!B59)</f>
        <v/>
      </c>
      <c r="C59" s="74">
        <f>IF(Mitarbeiter!B59="","",Mitarbeiter!F59)</f>
        <v/>
      </c>
      <c r="D59" s="75">
        <f>N(INDEX(Krankheitstage!$G59:$DV59,1,(Einstellungen!$C$3-2026)*24+1))</f>
        <v/>
      </c>
      <c r="E59" s="75">
        <f>N(INDEX(Krankheitstage!$G59:$DV59,1,(Einstellungen!$C$3-2026)*24+2))</f>
        <v/>
      </c>
      <c r="F59" s="75">
        <f>N(INDEX(Krankheitstage!$G59:$DV59,1,(Einstellungen!$C$3-2026)*24+3))</f>
        <v/>
      </c>
      <c r="G59" s="75">
        <f>N(INDEX(Krankheitstage!$G59:$DV59,1,(Einstellungen!$C$3-2026)*24+4))</f>
        <v/>
      </c>
      <c r="H59" s="75">
        <f>N(INDEX(Krankheitstage!$G59:$DV59,1,(Einstellungen!$C$3-2026)*24+5))</f>
        <v/>
      </c>
      <c r="I59" s="75">
        <f>N(INDEX(Krankheitstage!$G59:$DV59,1,(Einstellungen!$C$3-2026)*24+6))</f>
        <v/>
      </c>
      <c r="J59" s="75">
        <f>N(INDEX(Krankheitstage!$G59:$DV59,1,(Einstellungen!$C$3-2026)*24+7))</f>
        <v/>
      </c>
      <c r="K59" s="75">
        <f>N(INDEX(Krankheitstage!$G59:$DV59,1,(Einstellungen!$C$3-2026)*24+8))</f>
        <v/>
      </c>
      <c r="L59" s="75">
        <f>N(INDEX(Krankheitstage!$G59:$DV59,1,(Einstellungen!$C$3-2026)*24+9))</f>
        <v/>
      </c>
      <c r="M59" s="75">
        <f>N(INDEX(Krankheitstage!$G59:$DV59,1,(Einstellungen!$C$3-2026)*24+10))</f>
        <v/>
      </c>
      <c r="N59" s="75">
        <f>N(INDEX(Krankheitstage!$G59:$DV59,1,(Einstellungen!$C$3-2026)*24+11))</f>
        <v/>
      </c>
      <c r="O59" s="75">
        <f>N(INDEX(Krankheitstage!$G59:$DV59,1,(Einstellungen!$C$3-2026)*24+12))</f>
        <v/>
      </c>
      <c r="P59" s="75">
        <f>IF($B59="","",SUM(D59:O59))</f>
        <v/>
      </c>
      <c r="Q59" s="75">
        <f>N(INDEX(Krankheitstage!$G59:$DV59,1,(Einstellungen!$C$3-2026)*24+13))</f>
        <v/>
      </c>
      <c r="R59" s="75">
        <f>N(INDEX(Krankheitstage!$G59:$DV59,1,(Einstellungen!$C$3-2026)*24+14))</f>
        <v/>
      </c>
      <c r="S59" s="75">
        <f>N(INDEX(Krankheitstage!$G59:$DV59,1,(Einstellungen!$C$3-2026)*24+15))</f>
        <v/>
      </c>
      <c r="T59" s="75">
        <f>N(INDEX(Krankheitstage!$G59:$DV59,1,(Einstellungen!$C$3-2026)*24+16))</f>
        <v/>
      </c>
      <c r="U59" s="75">
        <f>N(INDEX(Krankheitstage!$G59:$DV59,1,(Einstellungen!$C$3-2026)*24+17))</f>
        <v/>
      </c>
      <c r="V59" s="75">
        <f>N(INDEX(Krankheitstage!$G59:$DV59,1,(Einstellungen!$C$3-2026)*24+18))</f>
        <v/>
      </c>
      <c r="W59" s="75">
        <f>N(INDEX(Krankheitstage!$G59:$DV59,1,(Einstellungen!$C$3-2026)*24+19))</f>
        <v/>
      </c>
      <c r="X59" s="75">
        <f>N(INDEX(Krankheitstage!$G59:$DV59,1,(Einstellungen!$C$3-2026)*24+20))</f>
        <v/>
      </c>
      <c r="Y59" s="75">
        <f>N(INDEX(Krankheitstage!$G59:$DV59,1,(Einstellungen!$C$3-2026)*24+21))</f>
        <v/>
      </c>
      <c r="Z59" s="75">
        <f>N(INDEX(Krankheitstage!$G59:$DV59,1,(Einstellungen!$C$3-2026)*24+22))</f>
        <v/>
      </c>
      <c r="AA59" s="75">
        <f>N(INDEX(Krankheitstage!$G59:$DV59,1,(Einstellungen!$C$3-2026)*24+23))</f>
        <v/>
      </c>
      <c r="AB59" s="75">
        <f>N(INDEX(Krankheitstage!$G59:$DV59,1,(Einstellungen!$C$3-2026)*24+24))</f>
        <v/>
      </c>
      <c r="AC59" s="75">
        <f>IF($B59="","",SUM(Q59:AB59))</f>
        <v/>
      </c>
      <c r="AD59" s="75">
        <f>IF($B59="","",SUM(P59,AC59))</f>
        <v/>
      </c>
      <c r="AE59" s="76">
        <f>IF($B59="","",AD59*N(C59))</f>
        <v/>
      </c>
      <c r="AF59" s="75">
        <f>IF($B59="","",Krankheitstage!E59)</f>
        <v/>
      </c>
      <c r="AG59" s="76">
        <f>IF($B59="","",AF59*N(C59))</f>
        <v/>
      </c>
      <c r="AH59" s="76">
        <f>IF($B59="","",INDEX($AJ59:$CQ59,1,(Einstellungen!$C$3-2026)*12+1)+INDEX($AJ59:$CQ59,1,(Einstellungen!$C$3-2026)*12+2)+INDEX($AJ59:$CQ59,1,(Einstellungen!$C$3-2026)*12+3)+INDEX($AJ59:$CQ59,1,(Einstellungen!$C$3-2026)*12+4)+INDEX($AJ59:$CQ59,1,(Einstellungen!$C$3-2026)*12+5)+INDEX($AJ59:$CQ59,1,(Einstellungen!$C$3-2026)*12+6)+INDEX($AJ59:$CQ59,1,(Einstellungen!$C$3-2026)*12+7)+INDEX($AJ59:$CQ59,1,(Einstellungen!$C$3-2026)*12+8)+INDEX($AJ59:$CQ59,1,(Einstellungen!$C$3-2026)*12+9)+INDEX($AJ59:$CQ59,1,(Einstellungen!$C$3-2026)*12+10)+INDEX($AJ59:$CQ59,1,(Einstellungen!$C$3-2026)*12+11)+INDEX($AJ59:$CQ59,1,(Einstellungen!$C$3-2026)*12+12))</f>
        <v/>
      </c>
      <c r="AI59" s="76">
        <f>IF($B59="","",SUM($AJ59:$CQ59))</f>
        <v/>
      </c>
      <c r="AJ59" s="76">
        <f>IF($B59="",0,IF(Einstellungen!$C$10="Ja",MAX(IF(Einstellungen!$C$11="7 Tage",MAX(0,(MIN(DATE(2026,2,0),IF(Mitarbeiter!$D59="",DATE(2026,2,0),Mitarbeiter!$D59),TODAY()))-(MAX(DATE(2026,1,1),Mitarbeiter!$C59))+1),MAX(0,NETWORKDAYS(MAX(DATE(2026,1,1),Mitarbeiter!$C59),MIN(DATE(2026,2,0),IF(Mitarbeiter!$D59="",DATE(2026,2,0),Mitarbeiter!$D59),TODAY()),Einstellungen!$F$13:$F$67)))*N(Mitarbeiter!$E59)/IF(Einstellungen!$C$11="7 Tage",7,5),N('Ist-Stunden'!F59)),MAX(IF(Einstellungen!$C$11="7 Tage",MAX(0,(MIN(DATE(2026,2,0),IF(Mitarbeiter!$D59="",DATE(2026,2,0),Mitarbeiter!$D59),TODAY()))-(MAX(DATE(2026,1,1),Mitarbeiter!$C59))+1),MAX(0,NETWORKDAYS(MAX(DATE(2026,1,1),Mitarbeiter!$C59),MIN(DATE(2026,2,0),IF(Mitarbeiter!$D59="",DATE(2026,2,0),Mitarbeiter!$D59),TODAY()),Einstellungen!$F$13:$F$67)))*N(Mitarbeiter!$E59)/IF(Einstellungen!$C$11="7 Tage",7,5),N('Ist-Stunden'!F59)+(N(Krankheitstage!G59)+N(Krankheitstage!S59))*N($C59))))</f>
        <v/>
      </c>
      <c r="AK59" s="76">
        <f>IF($B59="",0,IF(Einstellungen!$C$10="Ja",MAX(IF(Einstellungen!$C$11="7 Tage",MAX(0,(MIN(DATE(2026,3,0),IF(Mitarbeiter!$D59="",DATE(2026,3,0),Mitarbeiter!$D59),TODAY()))-(MAX(DATE(2026,2,1),Mitarbeiter!$C59))+1),MAX(0,NETWORKDAYS(MAX(DATE(2026,2,1),Mitarbeiter!$C59),MIN(DATE(2026,3,0),IF(Mitarbeiter!$D59="",DATE(2026,3,0),Mitarbeiter!$D59),TODAY()),Einstellungen!$F$13:$F$67)))*N(Mitarbeiter!$E59)/IF(Einstellungen!$C$11="7 Tage",7,5),N('Ist-Stunden'!G59)),MAX(IF(Einstellungen!$C$11="7 Tage",MAX(0,(MIN(DATE(2026,3,0),IF(Mitarbeiter!$D59="",DATE(2026,3,0),Mitarbeiter!$D59),TODAY()))-(MAX(DATE(2026,2,1),Mitarbeiter!$C59))+1),MAX(0,NETWORKDAYS(MAX(DATE(2026,2,1),Mitarbeiter!$C59),MIN(DATE(2026,3,0),IF(Mitarbeiter!$D59="",DATE(2026,3,0),Mitarbeiter!$D59),TODAY()),Einstellungen!$F$13:$F$67)))*N(Mitarbeiter!$E59)/IF(Einstellungen!$C$11="7 Tage",7,5),N('Ist-Stunden'!G59)+(N(Krankheitstage!H59)+N(Krankheitstage!T59))*N($C59))))</f>
        <v/>
      </c>
      <c r="AL59" s="76">
        <f>IF($B59="",0,IF(Einstellungen!$C$10="Ja",MAX(IF(Einstellungen!$C$11="7 Tage",MAX(0,(MIN(DATE(2026,4,0),IF(Mitarbeiter!$D59="",DATE(2026,4,0),Mitarbeiter!$D59),TODAY()))-(MAX(DATE(2026,3,1),Mitarbeiter!$C59))+1),MAX(0,NETWORKDAYS(MAX(DATE(2026,3,1),Mitarbeiter!$C59),MIN(DATE(2026,4,0),IF(Mitarbeiter!$D59="",DATE(2026,4,0),Mitarbeiter!$D59),TODAY()),Einstellungen!$F$13:$F$67)))*N(Mitarbeiter!$E59)/IF(Einstellungen!$C$11="7 Tage",7,5),N('Ist-Stunden'!H59)),MAX(IF(Einstellungen!$C$11="7 Tage",MAX(0,(MIN(DATE(2026,4,0),IF(Mitarbeiter!$D59="",DATE(2026,4,0),Mitarbeiter!$D59),TODAY()))-(MAX(DATE(2026,3,1),Mitarbeiter!$C59))+1),MAX(0,NETWORKDAYS(MAX(DATE(2026,3,1),Mitarbeiter!$C59),MIN(DATE(2026,4,0),IF(Mitarbeiter!$D59="",DATE(2026,4,0),Mitarbeiter!$D59),TODAY()),Einstellungen!$F$13:$F$67)))*N(Mitarbeiter!$E59)/IF(Einstellungen!$C$11="7 Tage",7,5),N('Ist-Stunden'!H59)+(N(Krankheitstage!I59)+N(Krankheitstage!U59))*N($C59))))</f>
        <v/>
      </c>
      <c r="AM59" s="76">
        <f>IF($B59="",0,IF(Einstellungen!$C$10="Ja",MAX(IF(Einstellungen!$C$11="7 Tage",MAX(0,(MIN(DATE(2026,5,0),IF(Mitarbeiter!$D59="",DATE(2026,5,0),Mitarbeiter!$D59),TODAY()))-(MAX(DATE(2026,4,1),Mitarbeiter!$C59))+1),MAX(0,NETWORKDAYS(MAX(DATE(2026,4,1),Mitarbeiter!$C59),MIN(DATE(2026,5,0),IF(Mitarbeiter!$D59="",DATE(2026,5,0),Mitarbeiter!$D59),TODAY()),Einstellungen!$F$13:$F$67)))*N(Mitarbeiter!$E59)/IF(Einstellungen!$C$11="7 Tage",7,5),N('Ist-Stunden'!I59)),MAX(IF(Einstellungen!$C$11="7 Tage",MAX(0,(MIN(DATE(2026,5,0),IF(Mitarbeiter!$D59="",DATE(2026,5,0),Mitarbeiter!$D59),TODAY()))-(MAX(DATE(2026,4,1),Mitarbeiter!$C59))+1),MAX(0,NETWORKDAYS(MAX(DATE(2026,4,1),Mitarbeiter!$C59),MIN(DATE(2026,5,0),IF(Mitarbeiter!$D59="",DATE(2026,5,0),Mitarbeiter!$D59),TODAY()),Einstellungen!$F$13:$F$67)))*N(Mitarbeiter!$E59)/IF(Einstellungen!$C$11="7 Tage",7,5),N('Ist-Stunden'!I59)+(N(Krankheitstage!J59)+N(Krankheitstage!V59))*N($C59))))</f>
        <v/>
      </c>
      <c r="AN59" s="76">
        <f>IF($B59="",0,IF(Einstellungen!$C$10="Ja",MAX(IF(Einstellungen!$C$11="7 Tage",MAX(0,(MIN(DATE(2026,6,0),IF(Mitarbeiter!$D59="",DATE(2026,6,0),Mitarbeiter!$D59),TODAY()))-(MAX(DATE(2026,5,1),Mitarbeiter!$C59))+1),MAX(0,NETWORKDAYS(MAX(DATE(2026,5,1),Mitarbeiter!$C59),MIN(DATE(2026,6,0),IF(Mitarbeiter!$D59="",DATE(2026,6,0),Mitarbeiter!$D59),TODAY()),Einstellungen!$F$13:$F$67)))*N(Mitarbeiter!$E59)/IF(Einstellungen!$C$11="7 Tage",7,5),N('Ist-Stunden'!J59)),MAX(IF(Einstellungen!$C$11="7 Tage",MAX(0,(MIN(DATE(2026,6,0),IF(Mitarbeiter!$D59="",DATE(2026,6,0),Mitarbeiter!$D59),TODAY()))-(MAX(DATE(2026,5,1),Mitarbeiter!$C59))+1),MAX(0,NETWORKDAYS(MAX(DATE(2026,5,1),Mitarbeiter!$C59),MIN(DATE(2026,6,0),IF(Mitarbeiter!$D59="",DATE(2026,6,0),Mitarbeiter!$D59),TODAY()),Einstellungen!$F$13:$F$67)))*N(Mitarbeiter!$E59)/IF(Einstellungen!$C$11="7 Tage",7,5),N('Ist-Stunden'!J59)+(N(Krankheitstage!K59)+N(Krankheitstage!W59))*N($C59))))</f>
        <v/>
      </c>
      <c r="AO59" s="76">
        <f>IF($B59="",0,IF(Einstellungen!$C$10="Ja",MAX(IF(Einstellungen!$C$11="7 Tage",MAX(0,(MIN(DATE(2026,7,0),IF(Mitarbeiter!$D59="",DATE(2026,7,0),Mitarbeiter!$D59),TODAY()))-(MAX(DATE(2026,6,1),Mitarbeiter!$C59))+1),MAX(0,NETWORKDAYS(MAX(DATE(2026,6,1),Mitarbeiter!$C59),MIN(DATE(2026,7,0),IF(Mitarbeiter!$D59="",DATE(2026,7,0),Mitarbeiter!$D59),TODAY()),Einstellungen!$F$13:$F$67)))*N(Mitarbeiter!$E59)/IF(Einstellungen!$C$11="7 Tage",7,5),N('Ist-Stunden'!K59)),MAX(IF(Einstellungen!$C$11="7 Tage",MAX(0,(MIN(DATE(2026,7,0),IF(Mitarbeiter!$D59="",DATE(2026,7,0),Mitarbeiter!$D59),TODAY()))-(MAX(DATE(2026,6,1),Mitarbeiter!$C59))+1),MAX(0,NETWORKDAYS(MAX(DATE(2026,6,1),Mitarbeiter!$C59),MIN(DATE(2026,7,0),IF(Mitarbeiter!$D59="",DATE(2026,7,0),Mitarbeiter!$D59),TODAY()),Einstellungen!$F$13:$F$67)))*N(Mitarbeiter!$E59)/IF(Einstellungen!$C$11="7 Tage",7,5),N('Ist-Stunden'!K59)+(N(Krankheitstage!L59)+N(Krankheitstage!X59))*N($C59))))</f>
        <v/>
      </c>
      <c r="AP59" s="76">
        <f>IF($B59="",0,IF(Einstellungen!$C$10="Ja",MAX(IF(Einstellungen!$C$11="7 Tage",MAX(0,(MIN(DATE(2026,8,0),IF(Mitarbeiter!$D59="",DATE(2026,8,0),Mitarbeiter!$D59),TODAY()))-(MAX(DATE(2026,7,1),Mitarbeiter!$C59))+1),MAX(0,NETWORKDAYS(MAX(DATE(2026,7,1),Mitarbeiter!$C59),MIN(DATE(2026,8,0),IF(Mitarbeiter!$D59="",DATE(2026,8,0),Mitarbeiter!$D59),TODAY()),Einstellungen!$F$13:$F$67)))*N(Mitarbeiter!$E59)/IF(Einstellungen!$C$11="7 Tage",7,5),N('Ist-Stunden'!L59)),MAX(IF(Einstellungen!$C$11="7 Tage",MAX(0,(MIN(DATE(2026,8,0),IF(Mitarbeiter!$D59="",DATE(2026,8,0),Mitarbeiter!$D59),TODAY()))-(MAX(DATE(2026,7,1),Mitarbeiter!$C59))+1),MAX(0,NETWORKDAYS(MAX(DATE(2026,7,1),Mitarbeiter!$C59),MIN(DATE(2026,8,0),IF(Mitarbeiter!$D59="",DATE(2026,8,0),Mitarbeiter!$D59),TODAY()),Einstellungen!$F$13:$F$67)))*N(Mitarbeiter!$E59)/IF(Einstellungen!$C$11="7 Tage",7,5),N('Ist-Stunden'!L59)+(N(Krankheitstage!M59)+N(Krankheitstage!Y59))*N($C59))))</f>
        <v/>
      </c>
      <c r="AQ59" s="76">
        <f>IF($B59="",0,IF(Einstellungen!$C$10="Ja",MAX(IF(Einstellungen!$C$11="7 Tage",MAX(0,(MIN(DATE(2026,9,0),IF(Mitarbeiter!$D59="",DATE(2026,9,0),Mitarbeiter!$D59),TODAY()))-(MAX(DATE(2026,8,1),Mitarbeiter!$C59))+1),MAX(0,NETWORKDAYS(MAX(DATE(2026,8,1),Mitarbeiter!$C59),MIN(DATE(2026,9,0),IF(Mitarbeiter!$D59="",DATE(2026,9,0),Mitarbeiter!$D59),TODAY()),Einstellungen!$F$13:$F$67)))*N(Mitarbeiter!$E59)/IF(Einstellungen!$C$11="7 Tage",7,5),N('Ist-Stunden'!M59)),MAX(IF(Einstellungen!$C$11="7 Tage",MAX(0,(MIN(DATE(2026,9,0),IF(Mitarbeiter!$D59="",DATE(2026,9,0),Mitarbeiter!$D59),TODAY()))-(MAX(DATE(2026,8,1),Mitarbeiter!$C59))+1),MAX(0,NETWORKDAYS(MAX(DATE(2026,8,1),Mitarbeiter!$C59),MIN(DATE(2026,9,0),IF(Mitarbeiter!$D59="",DATE(2026,9,0),Mitarbeiter!$D59),TODAY()),Einstellungen!$F$13:$F$67)))*N(Mitarbeiter!$E59)/IF(Einstellungen!$C$11="7 Tage",7,5),N('Ist-Stunden'!M59)+(N(Krankheitstage!N59)+N(Krankheitstage!Z59))*N($C59))))</f>
        <v/>
      </c>
      <c r="AR59" s="76">
        <f>IF($B59="",0,IF(Einstellungen!$C$10="Ja",MAX(IF(Einstellungen!$C$11="7 Tage",MAX(0,(MIN(DATE(2026,10,0),IF(Mitarbeiter!$D59="",DATE(2026,10,0),Mitarbeiter!$D59),TODAY()))-(MAX(DATE(2026,9,1),Mitarbeiter!$C59))+1),MAX(0,NETWORKDAYS(MAX(DATE(2026,9,1),Mitarbeiter!$C59),MIN(DATE(2026,10,0),IF(Mitarbeiter!$D59="",DATE(2026,10,0),Mitarbeiter!$D59),TODAY()),Einstellungen!$F$13:$F$67)))*N(Mitarbeiter!$E59)/IF(Einstellungen!$C$11="7 Tage",7,5),N('Ist-Stunden'!N59)),MAX(IF(Einstellungen!$C$11="7 Tage",MAX(0,(MIN(DATE(2026,10,0),IF(Mitarbeiter!$D59="",DATE(2026,10,0),Mitarbeiter!$D59),TODAY()))-(MAX(DATE(2026,9,1),Mitarbeiter!$C59))+1),MAX(0,NETWORKDAYS(MAX(DATE(2026,9,1),Mitarbeiter!$C59),MIN(DATE(2026,10,0),IF(Mitarbeiter!$D59="",DATE(2026,10,0),Mitarbeiter!$D59),TODAY()),Einstellungen!$F$13:$F$67)))*N(Mitarbeiter!$E59)/IF(Einstellungen!$C$11="7 Tage",7,5),N('Ist-Stunden'!N59)+(N(Krankheitstage!O59)+N(Krankheitstage!AA59))*N($C59))))</f>
        <v/>
      </c>
      <c r="AS59" s="76">
        <f>IF($B59="",0,IF(Einstellungen!$C$10="Ja",MAX(IF(Einstellungen!$C$11="7 Tage",MAX(0,(MIN(DATE(2026,11,0),IF(Mitarbeiter!$D59="",DATE(2026,11,0),Mitarbeiter!$D59),TODAY()))-(MAX(DATE(2026,10,1),Mitarbeiter!$C59))+1),MAX(0,NETWORKDAYS(MAX(DATE(2026,10,1),Mitarbeiter!$C59),MIN(DATE(2026,11,0),IF(Mitarbeiter!$D59="",DATE(2026,11,0),Mitarbeiter!$D59),TODAY()),Einstellungen!$F$13:$F$67)))*N(Mitarbeiter!$E59)/IF(Einstellungen!$C$11="7 Tage",7,5),N('Ist-Stunden'!O59)),MAX(IF(Einstellungen!$C$11="7 Tage",MAX(0,(MIN(DATE(2026,11,0),IF(Mitarbeiter!$D59="",DATE(2026,11,0),Mitarbeiter!$D59),TODAY()))-(MAX(DATE(2026,10,1),Mitarbeiter!$C59))+1),MAX(0,NETWORKDAYS(MAX(DATE(2026,10,1),Mitarbeiter!$C59),MIN(DATE(2026,11,0),IF(Mitarbeiter!$D59="",DATE(2026,11,0),Mitarbeiter!$D59),TODAY()),Einstellungen!$F$13:$F$67)))*N(Mitarbeiter!$E59)/IF(Einstellungen!$C$11="7 Tage",7,5),N('Ist-Stunden'!O59)+(N(Krankheitstage!P59)+N(Krankheitstage!AB59))*N($C59))))</f>
        <v/>
      </c>
      <c r="AT59" s="76">
        <f>IF($B59="",0,IF(Einstellungen!$C$10="Ja",MAX(IF(Einstellungen!$C$11="7 Tage",MAX(0,(MIN(DATE(2026,12,0),IF(Mitarbeiter!$D59="",DATE(2026,12,0),Mitarbeiter!$D59),TODAY()))-(MAX(DATE(2026,11,1),Mitarbeiter!$C59))+1),MAX(0,NETWORKDAYS(MAX(DATE(2026,11,1),Mitarbeiter!$C59),MIN(DATE(2026,12,0),IF(Mitarbeiter!$D59="",DATE(2026,12,0),Mitarbeiter!$D59),TODAY()),Einstellungen!$F$13:$F$67)))*N(Mitarbeiter!$E59)/IF(Einstellungen!$C$11="7 Tage",7,5),N('Ist-Stunden'!P59)),MAX(IF(Einstellungen!$C$11="7 Tage",MAX(0,(MIN(DATE(2026,12,0),IF(Mitarbeiter!$D59="",DATE(2026,12,0),Mitarbeiter!$D59),TODAY()))-(MAX(DATE(2026,11,1),Mitarbeiter!$C59))+1),MAX(0,NETWORKDAYS(MAX(DATE(2026,11,1),Mitarbeiter!$C59),MIN(DATE(2026,12,0),IF(Mitarbeiter!$D59="",DATE(2026,12,0),Mitarbeiter!$D59),TODAY()),Einstellungen!$F$13:$F$67)))*N(Mitarbeiter!$E59)/IF(Einstellungen!$C$11="7 Tage",7,5),N('Ist-Stunden'!P59)+(N(Krankheitstage!Q59)+N(Krankheitstage!AC59))*N($C59))))</f>
        <v/>
      </c>
      <c r="AU59" s="76">
        <f>IF($B59="",0,IF(Einstellungen!$C$10="Ja",MAX(IF(Einstellungen!$C$11="7 Tage",MAX(0,(MIN(DATE(2026,13,0),IF(Mitarbeiter!$D59="",DATE(2026,13,0),Mitarbeiter!$D59),TODAY()))-(MAX(DATE(2026,12,1),Mitarbeiter!$C59))+1),MAX(0,NETWORKDAYS(MAX(DATE(2026,12,1),Mitarbeiter!$C59),MIN(DATE(2026,13,0),IF(Mitarbeiter!$D59="",DATE(2026,13,0),Mitarbeiter!$D59),TODAY()),Einstellungen!$F$13:$F$67)))*N(Mitarbeiter!$E59)/IF(Einstellungen!$C$11="7 Tage",7,5),N('Ist-Stunden'!Q59)),MAX(IF(Einstellungen!$C$11="7 Tage",MAX(0,(MIN(DATE(2026,13,0),IF(Mitarbeiter!$D59="",DATE(2026,13,0),Mitarbeiter!$D59),TODAY()))-(MAX(DATE(2026,12,1),Mitarbeiter!$C59))+1),MAX(0,NETWORKDAYS(MAX(DATE(2026,12,1),Mitarbeiter!$C59),MIN(DATE(2026,13,0),IF(Mitarbeiter!$D59="",DATE(2026,13,0),Mitarbeiter!$D59),TODAY()),Einstellungen!$F$13:$F$67)))*N(Mitarbeiter!$E59)/IF(Einstellungen!$C$11="7 Tage",7,5),N('Ist-Stunden'!Q59)+(N(Krankheitstage!R59)+N(Krankheitstage!AD59))*N($C59))))</f>
        <v/>
      </c>
      <c r="AV59" s="76">
        <f>IF($B59="",0,IF(Einstellungen!$C$10="Ja",MAX(IF(Einstellungen!$C$11="7 Tage",MAX(0,(MIN(DATE(2027,2,0),IF(Mitarbeiter!$D59="",DATE(2027,2,0),Mitarbeiter!$D59),TODAY()))-(MAX(DATE(2027,1,1),Mitarbeiter!$C59))+1),MAX(0,NETWORKDAYS(MAX(DATE(2027,1,1),Mitarbeiter!$C59),MIN(DATE(2027,2,0),IF(Mitarbeiter!$D59="",DATE(2027,2,0),Mitarbeiter!$D59),TODAY()),Einstellungen!$F$13:$F$67)))*N(Mitarbeiter!$E59)/IF(Einstellungen!$C$11="7 Tage",7,5),N('Ist-Stunden'!R59)),MAX(IF(Einstellungen!$C$11="7 Tage",MAX(0,(MIN(DATE(2027,2,0),IF(Mitarbeiter!$D59="",DATE(2027,2,0),Mitarbeiter!$D59),TODAY()))-(MAX(DATE(2027,1,1),Mitarbeiter!$C59))+1),MAX(0,NETWORKDAYS(MAX(DATE(2027,1,1),Mitarbeiter!$C59),MIN(DATE(2027,2,0),IF(Mitarbeiter!$D59="",DATE(2027,2,0),Mitarbeiter!$D59),TODAY()),Einstellungen!$F$13:$F$67)))*N(Mitarbeiter!$E59)/IF(Einstellungen!$C$11="7 Tage",7,5),N('Ist-Stunden'!R59)+(N(Krankheitstage!AE59)+N(Krankheitstage!AQ59))*N($C59))))</f>
        <v/>
      </c>
      <c r="AW59" s="76">
        <f>IF($B59="",0,IF(Einstellungen!$C$10="Ja",MAX(IF(Einstellungen!$C$11="7 Tage",MAX(0,(MIN(DATE(2027,3,0),IF(Mitarbeiter!$D59="",DATE(2027,3,0),Mitarbeiter!$D59),TODAY()))-(MAX(DATE(2027,2,1),Mitarbeiter!$C59))+1),MAX(0,NETWORKDAYS(MAX(DATE(2027,2,1),Mitarbeiter!$C59),MIN(DATE(2027,3,0),IF(Mitarbeiter!$D59="",DATE(2027,3,0),Mitarbeiter!$D59),TODAY()),Einstellungen!$F$13:$F$67)))*N(Mitarbeiter!$E59)/IF(Einstellungen!$C$11="7 Tage",7,5),N('Ist-Stunden'!S59)),MAX(IF(Einstellungen!$C$11="7 Tage",MAX(0,(MIN(DATE(2027,3,0),IF(Mitarbeiter!$D59="",DATE(2027,3,0),Mitarbeiter!$D59),TODAY()))-(MAX(DATE(2027,2,1),Mitarbeiter!$C59))+1),MAX(0,NETWORKDAYS(MAX(DATE(2027,2,1),Mitarbeiter!$C59),MIN(DATE(2027,3,0),IF(Mitarbeiter!$D59="",DATE(2027,3,0),Mitarbeiter!$D59),TODAY()),Einstellungen!$F$13:$F$67)))*N(Mitarbeiter!$E59)/IF(Einstellungen!$C$11="7 Tage",7,5),N('Ist-Stunden'!S59)+(N(Krankheitstage!AF59)+N(Krankheitstage!AR59))*N($C59))))</f>
        <v/>
      </c>
      <c r="AX59" s="76">
        <f>IF($B59="",0,IF(Einstellungen!$C$10="Ja",MAX(IF(Einstellungen!$C$11="7 Tage",MAX(0,(MIN(DATE(2027,4,0),IF(Mitarbeiter!$D59="",DATE(2027,4,0),Mitarbeiter!$D59),TODAY()))-(MAX(DATE(2027,3,1),Mitarbeiter!$C59))+1),MAX(0,NETWORKDAYS(MAX(DATE(2027,3,1),Mitarbeiter!$C59),MIN(DATE(2027,4,0),IF(Mitarbeiter!$D59="",DATE(2027,4,0),Mitarbeiter!$D59),TODAY()),Einstellungen!$F$13:$F$67)))*N(Mitarbeiter!$E59)/IF(Einstellungen!$C$11="7 Tage",7,5),N('Ist-Stunden'!T59)),MAX(IF(Einstellungen!$C$11="7 Tage",MAX(0,(MIN(DATE(2027,4,0),IF(Mitarbeiter!$D59="",DATE(2027,4,0),Mitarbeiter!$D59),TODAY()))-(MAX(DATE(2027,3,1),Mitarbeiter!$C59))+1),MAX(0,NETWORKDAYS(MAX(DATE(2027,3,1),Mitarbeiter!$C59),MIN(DATE(2027,4,0),IF(Mitarbeiter!$D59="",DATE(2027,4,0),Mitarbeiter!$D59),TODAY()),Einstellungen!$F$13:$F$67)))*N(Mitarbeiter!$E59)/IF(Einstellungen!$C$11="7 Tage",7,5),N('Ist-Stunden'!T59)+(N(Krankheitstage!AG59)+N(Krankheitstage!AS59))*N($C59))))</f>
        <v/>
      </c>
      <c r="AY59" s="76">
        <f>IF($B59="",0,IF(Einstellungen!$C$10="Ja",MAX(IF(Einstellungen!$C$11="7 Tage",MAX(0,(MIN(DATE(2027,5,0),IF(Mitarbeiter!$D59="",DATE(2027,5,0),Mitarbeiter!$D59),TODAY()))-(MAX(DATE(2027,4,1),Mitarbeiter!$C59))+1),MAX(0,NETWORKDAYS(MAX(DATE(2027,4,1),Mitarbeiter!$C59),MIN(DATE(2027,5,0),IF(Mitarbeiter!$D59="",DATE(2027,5,0),Mitarbeiter!$D59),TODAY()),Einstellungen!$F$13:$F$67)))*N(Mitarbeiter!$E59)/IF(Einstellungen!$C$11="7 Tage",7,5),N('Ist-Stunden'!U59)),MAX(IF(Einstellungen!$C$11="7 Tage",MAX(0,(MIN(DATE(2027,5,0),IF(Mitarbeiter!$D59="",DATE(2027,5,0),Mitarbeiter!$D59),TODAY()))-(MAX(DATE(2027,4,1),Mitarbeiter!$C59))+1),MAX(0,NETWORKDAYS(MAX(DATE(2027,4,1),Mitarbeiter!$C59),MIN(DATE(2027,5,0),IF(Mitarbeiter!$D59="",DATE(2027,5,0),Mitarbeiter!$D59),TODAY()),Einstellungen!$F$13:$F$67)))*N(Mitarbeiter!$E59)/IF(Einstellungen!$C$11="7 Tage",7,5),N('Ist-Stunden'!U59)+(N(Krankheitstage!AH59)+N(Krankheitstage!AT59))*N($C59))))</f>
        <v/>
      </c>
      <c r="AZ59" s="76">
        <f>IF($B59="",0,IF(Einstellungen!$C$10="Ja",MAX(IF(Einstellungen!$C$11="7 Tage",MAX(0,(MIN(DATE(2027,6,0),IF(Mitarbeiter!$D59="",DATE(2027,6,0),Mitarbeiter!$D59),TODAY()))-(MAX(DATE(2027,5,1),Mitarbeiter!$C59))+1),MAX(0,NETWORKDAYS(MAX(DATE(2027,5,1),Mitarbeiter!$C59),MIN(DATE(2027,6,0),IF(Mitarbeiter!$D59="",DATE(2027,6,0),Mitarbeiter!$D59),TODAY()),Einstellungen!$F$13:$F$67)))*N(Mitarbeiter!$E59)/IF(Einstellungen!$C$11="7 Tage",7,5),N('Ist-Stunden'!V59)),MAX(IF(Einstellungen!$C$11="7 Tage",MAX(0,(MIN(DATE(2027,6,0),IF(Mitarbeiter!$D59="",DATE(2027,6,0),Mitarbeiter!$D59),TODAY()))-(MAX(DATE(2027,5,1),Mitarbeiter!$C59))+1),MAX(0,NETWORKDAYS(MAX(DATE(2027,5,1),Mitarbeiter!$C59),MIN(DATE(2027,6,0),IF(Mitarbeiter!$D59="",DATE(2027,6,0),Mitarbeiter!$D59),TODAY()),Einstellungen!$F$13:$F$67)))*N(Mitarbeiter!$E59)/IF(Einstellungen!$C$11="7 Tage",7,5),N('Ist-Stunden'!V59)+(N(Krankheitstage!AI59)+N(Krankheitstage!AU59))*N($C59))))</f>
        <v/>
      </c>
      <c r="BA59" s="76">
        <f>IF($B59="",0,IF(Einstellungen!$C$10="Ja",MAX(IF(Einstellungen!$C$11="7 Tage",MAX(0,(MIN(DATE(2027,7,0),IF(Mitarbeiter!$D59="",DATE(2027,7,0),Mitarbeiter!$D59),TODAY()))-(MAX(DATE(2027,6,1),Mitarbeiter!$C59))+1),MAX(0,NETWORKDAYS(MAX(DATE(2027,6,1),Mitarbeiter!$C59),MIN(DATE(2027,7,0),IF(Mitarbeiter!$D59="",DATE(2027,7,0),Mitarbeiter!$D59),TODAY()),Einstellungen!$F$13:$F$67)))*N(Mitarbeiter!$E59)/IF(Einstellungen!$C$11="7 Tage",7,5),N('Ist-Stunden'!W59)),MAX(IF(Einstellungen!$C$11="7 Tage",MAX(0,(MIN(DATE(2027,7,0),IF(Mitarbeiter!$D59="",DATE(2027,7,0),Mitarbeiter!$D59),TODAY()))-(MAX(DATE(2027,6,1),Mitarbeiter!$C59))+1),MAX(0,NETWORKDAYS(MAX(DATE(2027,6,1),Mitarbeiter!$C59),MIN(DATE(2027,7,0),IF(Mitarbeiter!$D59="",DATE(2027,7,0),Mitarbeiter!$D59),TODAY()),Einstellungen!$F$13:$F$67)))*N(Mitarbeiter!$E59)/IF(Einstellungen!$C$11="7 Tage",7,5),N('Ist-Stunden'!W59)+(N(Krankheitstage!AJ59)+N(Krankheitstage!AV59))*N($C59))))</f>
        <v/>
      </c>
      <c r="BB59" s="76">
        <f>IF($B59="",0,IF(Einstellungen!$C$10="Ja",MAX(IF(Einstellungen!$C$11="7 Tage",MAX(0,(MIN(DATE(2027,8,0),IF(Mitarbeiter!$D59="",DATE(2027,8,0),Mitarbeiter!$D59),TODAY()))-(MAX(DATE(2027,7,1),Mitarbeiter!$C59))+1),MAX(0,NETWORKDAYS(MAX(DATE(2027,7,1),Mitarbeiter!$C59),MIN(DATE(2027,8,0),IF(Mitarbeiter!$D59="",DATE(2027,8,0),Mitarbeiter!$D59),TODAY()),Einstellungen!$F$13:$F$67)))*N(Mitarbeiter!$E59)/IF(Einstellungen!$C$11="7 Tage",7,5),N('Ist-Stunden'!X59)),MAX(IF(Einstellungen!$C$11="7 Tage",MAX(0,(MIN(DATE(2027,8,0),IF(Mitarbeiter!$D59="",DATE(2027,8,0),Mitarbeiter!$D59),TODAY()))-(MAX(DATE(2027,7,1),Mitarbeiter!$C59))+1),MAX(0,NETWORKDAYS(MAX(DATE(2027,7,1),Mitarbeiter!$C59),MIN(DATE(2027,8,0),IF(Mitarbeiter!$D59="",DATE(2027,8,0),Mitarbeiter!$D59),TODAY()),Einstellungen!$F$13:$F$67)))*N(Mitarbeiter!$E59)/IF(Einstellungen!$C$11="7 Tage",7,5),N('Ist-Stunden'!X59)+(N(Krankheitstage!AK59)+N(Krankheitstage!AW59))*N($C59))))</f>
        <v/>
      </c>
      <c r="BC59" s="76">
        <f>IF($B59="",0,IF(Einstellungen!$C$10="Ja",MAX(IF(Einstellungen!$C$11="7 Tage",MAX(0,(MIN(DATE(2027,9,0),IF(Mitarbeiter!$D59="",DATE(2027,9,0),Mitarbeiter!$D59),TODAY()))-(MAX(DATE(2027,8,1),Mitarbeiter!$C59))+1),MAX(0,NETWORKDAYS(MAX(DATE(2027,8,1),Mitarbeiter!$C59),MIN(DATE(2027,9,0),IF(Mitarbeiter!$D59="",DATE(2027,9,0),Mitarbeiter!$D59),TODAY()),Einstellungen!$F$13:$F$67)))*N(Mitarbeiter!$E59)/IF(Einstellungen!$C$11="7 Tage",7,5),N('Ist-Stunden'!Y59)),MAX(IF(Einstellungen!$C$11="7 Tage",MAX(0,(MIN(DATE(2027,9,0),IF(Mitarbeiter!$D59="",DATE(2027,9,0),Mitarbeiter!$D59),TODAY()))-(MAX(DATE(2027,8,1),Mitarbeiter!$C59))+1),MAX(0,NETWORKDAYS(MAX(DATE(2027,8,1),Mitarbeiter!$C59),MIN(DATE(2027,9,0),IF(Mitarbeiter!$D59="",DATE(2027,9,0),Mitarbeiter!$D59),TODAY()),Einstellungen!$F$13:$F$67)))*N(Mitarbeiter!$E59)/IF(Einstellungen!$C$11="7 Tage",7,5),N('Ist-Stunden'!Y59)+(N(Krankheitstage!AL59)+N(Krankheitstage!AX59))*N($C59))))</f>
        <v/>
      </c>
      <c r="BD59" s="76">
        <f>IF($B59="",0,IF(Einstellungen!$C$10="Ja",MAX(IF(Einstellungen!$C$11="7 Tage",MAX(0,(MIN(DATE(2027,10,0),IF(Mitarbeiter!$D59="",DATE(2027,10,0),Mitarbeiter!$D59),TODAY()))-(MAX(DATE(2027,9,1),Mitarbeiter!$C59))+1),MAX(0,NETWORKDAYS(MAX(DATE(2027,9,1),Mitarbeiter!$C59),MIN(DATE(2027,10,0),IF(Mitarbeiter!$D59="",DATE(2027,10,0),Mitarbeiter!$D59),TODAY()),Einstellungen!$F$13:$F$67)))*N(Mitarbeiter!$E59)/IF(Einstellungen!$C$11="7 Tage",7,5),N('Ist-Stunden'!Z59)),MAX(IF(Einstellungen!$C$11="7 Tage",MAX(0,(MIN(DATE(2027,10,0),IF(Mitarbeiter!$D59="",DATE(2027,10,0),Mitarbeiter!$D59),TODAY()))-(MAX(DATE(2027,9,1),Mitarbeiter!$C59))+1),MAX(0,NETWORKDAYS(MAX(DATE(2027,9,1),Mitarbeiter!$C59),MIN(DATE(2027,10,0),IF(Mitarbeiter!$D59="",DATE(2027,10,0),Mitarbeiter!$D59),TODAY()),Einstellungen!$F$13:$F$67)))*N(Mitarbeiter!$E59)/IF(Einstellungen!$C$11="7 Tage",7,5),N('Ist-Stunden'!Z59)+(N(Krankheitstage!AM59)+N(Krankheitstage!AY59))*N($C59))))</f>
        <v/>
      </c>
      <c r="BE59" s="76">
        <f>IF($B59="",0,IF(Einstellungen!$C$10="Ja",MAX(IF(Einstellungen!$C$11="7 Tage",MAX(0,(MIN(DATE(2027,11,0),IF(Mitarbeiter!$D59="",DATE(2027,11,0),Mitarbeiter!$D59),TODAY()))-(MAX(DATE(2027,10,1),Mitarbeiter!$C59))+1),MAX(0,NETWORKDAYS(MAX(DATE(2027,10,1),Mitarbeiter!$C59),MIN(DATE(2027,11,0),IF(Mitarbeiter!$D59="",DATE(2027,11,0),Mitarbeiter!$D59),TODAY()),Einstellungen!$F$13:$F$67)))*N(Mitarbeiter!$E59)/IF(Einstellungen!$C$11="7 Tage",7,5),N('Ist-Stunden'!AA59)),MAX(IF(Einstellungen!$C$11="7 Tage",MAX(0,(MIN(DATE(2027,11,0),IF(Mitarbeiter!$D59="",DATE(2027,11,0),Mitarbeiter!$D59),TODAY()))-(MAX(DATE(2027,10,1),Mitarbeiter!$C59))+1),MAX(0,NETWORKDAYS(MAX(DATE(2027,10,1),Mitarbeiter!$C59),MIN(DATE(2027,11,0),IF(Mitarbeiter!$D59="",DATE(2027,11,0),Mitarbeiter!$D59),TODAY()),Einstellungen!$F$13:$F$67)))*N(Mitarbeiter!$E59)/IF(Einstellungen!$C$11="7 Tage",7,5),N('Ist-Stunden'!AA59)+(N(Krankheitstage!AN59)+N(Krankheitstage!AZ59))*N($C59))))</f>
        <v/>
      </c>
      <c r="BF59" s="76">
        <f>IF($B59="",0,IF(Einstellungen!$C$10="Ja",MAX(IF(Einstellungen!$C$11="7 Tage",MAX(0,(MIN(DATE(2027,12,0),IF(Mitarbeiter!$D59="",DATE(2027,12,0),Mitarbeiter!$D59),TODAY()))-(MAX(DATE(2027,11,1),Mitarbeiter!$C59))+1),MAX(0,NETWORKDAYS(MAX(DATE(2027,11,1),Mitarbeiter!$C59),MIN(DATE(2027,12,0),IF(Mitarbeiter!$D59="",DATE(2027,12,0),Mitarbeiter!$D59),TODAY()),Einstellungen!$F$13:$F$67)))*N(Mitarbeiter!$E59)/IF(Einstellungen!$C$11="7 Tage",7,5),N('Ist-Stunden'!AB59)),MAX(IF(Einstellungen!$C$11="7 Tage",MAX(0,(MIN(DATE(2027,12,0),IF(Mitarbeiter!$D59="",DATE(2027,12,0),Mitarbeiter!$D59),TODAY()))-(MAX(DATE(2027,11,1),Mitarbeiter!$C59))+1),MAX(0,NETWORKDAYS(MAX(DATE(2027,11,1),Mitarbeiter!$C59),MIN(DATE(2027,12,0),IF(Mitarbeiter!$D59="",DATE(2027,12,0),Mitarbeiter!$D59),TODAY()),Einstellungen!$F$13:$F$67)))*N(Mitarbeiter!$E59)/IF(Einstellungen!$C$11="7 Tage",7,5),N('Ist-Stunden'!AB59)+(N(Krankheitstage!AO59)+N(Krankheitstage!BA59))*N($C59))))</f>
        <v/>
      </c>
      <c r="BG59" s="76">
        <f>IF($B59="",0,IF(Einstellungen!$C$10="Ja",MAX(IF(Einstellungen!$C$11="7 Tage",MAX(0,(MIN(DATE(2027,13,0),IF(Mitarbeiter!$D59="",DATE(2027,13,0),Mitarbeiter!$D59),TODAY()))-(MAX(DATE(2027,12,1),Mitarbeiter!$C59))+1),MAX(0,NETWORKDAYS(MAX(DATE(2027,12,1),Mitarbeiter!$C59),MIN(DATE(2027,13,0),IF(Mitarbeiter!$D59="",DATE(2027,13,0),Mitarbeiter!$D59),TODAY()),Einstellungen!$F$13:$F$67)))*N(Mitarbeiter!$E59)/IF(Einstellungen!$C$11="7 Tage",7,5),N('Ist-Stunden'!AC59)),MAX(IF(Einstellungen!$C$11="7 Tage",MAX(0,(MIN(DATE(2027,13,0),IF(Mitarbeiter!$D59="",DATE(2027,13,0),Mitarbeiter!$D59),TODAY()))-(MAX(DATE(2027,12,1),Mitarbeiter!$C59))+1),MAX(0,NETWORKDAYS(MAX(DATE(2027,12,1),Mitarbeiter!$C59),MIN(DATE(2027,13,0),IF(Mitarbeiter!$D59="",DATE(2027,13,0),Mitarbeiter!$D59),TODAY()),Einstellungen!$F$13:$F$67)))*N(Mitarbeiter!$E59)/IF(Einstellungen!$C$11="7 Tage",7,5),N('Ist-Stunden'!AC59)+(N(Krankheitstage!AP59)+N(Krankheitstage!BB59))*N($C59))))</f>
        <v/>
      </c>
      <c r="BH59" s="76">
        <f>IF($B59="",0,IF(Einstellungen!$C$10="Ja",MAX(IF(Einstellungen!$C$11="7 Tage",MAX(0,(MIN(DATE(2028,2,0),IF(Mitarbeiter!$D59="",DATE(2028,2,0),Mitarbeiter!$D59),TODAY()))-(MAX(DATE(2028,1,1),Mitarbeiter!$C59))+1),MAX(0,NETWORKDAYS(MAX(DATE(2028,1,1),Mitarbeiter!$C59),MIN(DATE(2028,2,0),IF(Mitarbeiter!$D59="",DATE(2028,2,0),Mitarbeiter!$D59),TODAY()),Einstellungen!$F$13:$F$67)))*N(Mitarbeiter!$E59)/IF(Einstellungen!$C$11="7 Tage",7,5),N('Ist-Stunden'!AD59)),MAX(IF(Einstellungen!$C$11="7 Tage",MAX(0,(MIN(DATE(2028,2,0),IF(Mitarbeiter!$D59="",DATE(2028,2,0),Mitarbeiter!$D59),TODAY()))-(MAX(DATE(2028,1,1),Mitarbeiter!$C59))+1),MAX(0,NETWORKDAYS(MAX(DATE(2028,1,1),Mitarbeiter!$C59),MIN(DATE(2028,2,0),IF(Mitarbeiter!$D59="",DATE(2028,2,0),Mitarbeiter!$D59),TODAY()),Einstellungen!$F$13:$F$67)))*N(Mitarbeiter!$E59)/IF(Einstellungen!$C$11="7 Tage",7,5),N('Ist-Stunden'!AD59)+(N(Krankheitstage!BC59)+N(Krankheitstage!BO59))*N($C59))))</f>
        <v/>
      </c>
      <c r="BI59" s="76">
        <f>IF($B59="",0,IF(Einstellungen!$C$10="Ja",MAX(IF(Einstellungen!$C$11="7 Tage",MAX(0,(MIN(DATE(2028,3,0),IF(Mitarbeiter!$D59="",DATE(2028,3,0),Mitarbeiter!$D59),TODAY()))-(MAX(DATE(2028,2,1),Mitarbeiter!$C59))+1),MAX(0,NETWORKDAYS(MAX(DATE(2028,2,1),Mitarbeiter!$C59),MIN(DATE(2028,3,0),IF(Mitarbeiter!$D59="",DATE(2028,3,0),Mitarbeiter!$D59),TODAY()),Einstellungen!$F$13:$F$67)))*N(Mitarbeiter!$E59)/IF(Einstellungen!$C$11="7 Tage",7,5),N('Ist-Stunden'!AE59)),MAX(IF(Einstellungen!$C$11="7 Tage",MAX(0,(MIN(DATE(2028,3,0),IF(Mitarbeiter!$D59="",DATE(2028,3,0),Mitarbeiter!$D59),TODAY()))-(MAX(DATE(2028,2,1),Mitarbeiter!$C59))+1),MAX(0,NETWORKDAYS(MAX(DATE(2028,2,1),Mitarbeiter!$C59),MIN(DATE(2028,3,0),IF(Mitarbeiter!$D59="",DATE(2028,3,0),Mitarbeiter!$D59),TODAY()),Einstellungen!$F$13:$F$67)))*N(Mitarbeiter!$E59)/IF(Einstellungen!$C$11="7 Tage",7,5),N('Ist-Stunden'!AE59)+(N(Krankheitstage!BD59)+N(Krankheitstage!BP59))*N($C59))))</f>
        <v/>
      </c>
      <c r="BJ59" s="76">
        <f>IF($B59="",0,IF(Einstellungen!$C$10="Ja",MAX(IF(Einstellungen!$C$11="7 Tage",MAX(0,(MIN(DATE(2028,4,0),IF(Mitarbeiter!$D59="",DATE(2028,4,0),Mitarbeiter!$D59),TODAY()))-(MAX(DATE(2028,3,1),Mitarbeiter!$C59))+1),MAX(0,NETWORKDAYS(MAX(DATE(2028,3,1),Mitarbeiter!$C59),MIN(DATE(2028,4,0),IF(Mitarbeiter!$D59="",DATE(2028,4,0),Mitarbeiter!$D59),TODAY()),Einstellungen!$F$13:$F$67)))*N(Mitarbeiter!$E59)/IF(Einstellungen!$C$11="7 Tage",7,5),N('Ist-Stunden'!AF59)),MAX(IF(Einstellungen!$C$11="7 Tage",MAX(0,(MIN(DATE(2028,4,0),IF(Mitarbeiter!$D59="",DATE(2028,4,0),Mitarbeiter!$D59),TODAY()))-(MAX(DATE(2028,3,1),Mitarbeiter!$C59))+1),MAX(0,NETWORKDAYS(MAX(DATE(2028,3,1),Mitarbeiter!$C59),MIN(DATE(2028,4,0),IF(Mitarbeiter!$D59="",DATE(2028,4,0),Mitarbeiter!$D59),TODAY()),Einstellungen!$F$13:$F$67)))*N(Mitarbeiter!$E59)/IF(Einstellungen!$C$11="7 Tage",7,5),N('Ist-Stunden'!AF59)+(N(Krankheitstage!BE59)+N(Krankheitstage!BQ59))*N($C59))))</f>
        <v/>
      </c>
      <c r="BK59" s="76">
        <f>IF($B59="",0,IF(Einstellungen!$C$10="Ja",MAX(IF(Einstellungen!$C$11="7 Tage",MAX(0,(MIN(DATE(2028,5,0),IF(Mitarbeiter!$D59="",DATE(2028,5,0),Mitarbeiter!$D59),TODAY()))-(MAX(DATE(2028,4,1),Mitarbeiter!$C59))+1),MAX(0,NETWORKDAYS(MAX(DATE(2028,4,1),Mitarbeiter!$C59),MIN(DATE(2028,5,0),IF(Mitarbeiter!$D59="",DATE(2028,5,0),Mitarbeiter!$D59),TODAY()),Einstellungen!$F$13:$F$67)))*N(Mitarbeiter!$E59)/IF(Einstellungen!$C$11="7 Tage",7,5),N('Ist-Stunden'!AG59)),MAX(IF(Einstellungen!$C$11="7 Tage",MAX(0,(MIN(DATE(2028,5,0),IF(Mitarbeiter!$D59="",DATE(2028,5,0),Mitarbeiter!$D59),TODAY()))-(MAX(DATE(2028,4,1),Mitarbeiter!$C59))+1),MAX(0,NETWORKDAYS(MAX(DATE(2028,4,1),Mitarbeiter!$C59),MIN(DATE(2028,5,0),IF(Mitarbeiter!$D59="",DATE(2028,5,0),Mitarbeiter!$D59),TODAY()),Einstellungen!$F$13:$F$67)))*N(Mitarbeiter!$E59)/IF(Einstellungen!$C$11="7 Tage",7,5),N('Ist-Stunden'!AG59)+(N(Krankheitstage!BF59)+N(Krankheitstage!BR59))*N($C59))))</f>
        <v/>
      </c>
      <c r="BL59" s="76">
        <f>IF($B59="",0,IF(Einstellungen!$C$10="Ja",MAX(IF(Einstellungen!$C$11="7 Tage",MAX(0,(MIN(DATE(2028,6,0),IF(Mitarbeiter!$D59="",DATE(2028,6,0),Mitarbeiter!$D59),TODAY()))-(MAX(DATE(2028,5,1),Mitarbeiter!$C59))+1),MAX(0,NETWORKDAYS(MAX(DATE(2028,5,1),Mitarbeiter!$C59),MIN(DATE(2028,6,0),IF(Mitarbeiter!$D59="",DATE(2028,6,0),Mitarbeiter!$D59),TODAY()),Einstellungen!$F$13:$F$67)))*N(Mitarbeiter!$E59)/IF(Einstellungen!$C$11="7 Tage",7,5),N('Ist-Stunden'!AH59)),MAX(IF(Einstellungen!$C$11="7 Tage",MAX(0,(MIN(DATE(2028,6,0),IF(Mitarbeiter!$D59="",DATE(2028,6,0),Mitarbeiter!$D59),TODAY()))-(MAX(DATE(2028,5,1),Mitarbeiter!$C59))+1),MAX(0,NETWORKDAYS(MAX(DATE(2028,5,1),Mitarbeiter!$C59),MIN(DATE(2028,6,0),IF(Mitarbeiter!$D59="",DATE(2028,6,0),Mitarbeiter!$D59),TODAY()),Einstellungen!$F$13:$F$67)))*N(Mitarbeiter!$E59)/IF(Einstellungen!$C$11="7 Tage",7,5),N('Ist-Stunden'!AH59)+(N(Krankheitstage!BG59)+N(Krankheitstage!BS59))*N($C59))))</f>
        <v/>
      </c>
      <c r="BM59" s="76">
        <f>IF($B59="",0,IF(Einstellungen!$C$10="Ja",MAX(IF(Einstellungen!$C$11="7 Tage",MAX(0,(MIN(DATE(2028,7,0),IF(Mitarbeiter!$D59="",DATE(2028,7,0),Mitarbeiter!$D59),TODAY()))-(MAX(DATE(2028,6,1),Mitarbeiter!$C59))+1),MAX(0,NETWORKDAYS(MAX(DATE(2028,6,1),Mitarbeiter!$C59),MIN(DATE(2028,7,0),IF(Mitarbeiter!$D59="",DATE(2028,7,0),Mitarbeiter!$D59),TODAY()),Einstellungen!$F$13:$F$67)))*N(Mitarbeiter!$E59)/IF(Einstellungen!$C$11="7 Tage",7,5),N('Ist-Stunden'!AI59)),MAX(IF(Einstellungen!$C$11="7 Tage",MAX(0,(MIN(DATE(2028,7,0),IF(Mitarbeiter!$D59="",DATE(2028,7,0),Mitarbeiter!$D59),TODAY()))-(MAX(DATE(2028,6,1),Mitarbeiter!$C59))+1),MAX(0,NETWORKDAYS(MAX(DATE(2028,6,1),Mitarbeiter!$C59),MIN(DATE(2028,7,0),IF(Mitarbeiter!$D59="",DATE(2028,7,0),Mitarbeiter!$D59),TODAY()),Einstellungen!$F$13:$F$67)))*N(Mitarbeiter!$E59)/IF(Einstellungen!$C$11="7 Tage",7,5),N('Ist-Stunden'!AI59)+(N(Krankheitstage!BH59)+N(Krankheitstage!BT59))*N($C59))))</f>
        <v/>
      </c>
      <c r="BN59" s="76">
        <f>IF($B59="",0,IF(Einstellungen!$C$10="Ja",MAX(IF(Einstellungen!$C$11="7 Tage",MAX(0,(MIN(DATE(2028,8,0),IF(Mitarbeiter!$D59="",DATE(2028,8,0),Mitarbeiter!$D59),TODAY()))-(MAX(DATE(2028,7,1),Mitarbeiter!$C59))+1),MAX(0,NETWORKDAYS(MAX(DATE(2028,7,1),Mitarbeiter!$C59),MIN(DATE(2028,8,0),IF(Mitarbeiter!$D59="",DATE(2028,8,0),Mitarbeiter!$D59),TODAY()),Einstellungen!$F$13:$F$67)))*N(Mitarbeiter!$E59)/IF(Einstellungen!$C$11="7 Tage",7,5),N('Ist-Stunden'!AJ59)),MAX(IF(Einstellungen!$C$11="7 Tage",MAX(0,(MIN(DATE(2028,8,0),IF(Mitarbeiter!$D59="",DATE(2028,8,0),Mitarbeiter!$D59),TODAY()))-(MAX(DATE(2028,7,1),Mitarbeiter!$C59))+1),MAX(0,NETWORKDAYS(MAX(DATE(2028,7,1),Mitarbeiter!$C59),MIN(DATE(2028,8,0),IF(Mitarbeiter!$D59="",DATE(2028,8,0),Mitarbeiter!$D59),TODAY()),Einstellungen!$F$13:$F$67)))*N(Mitarbeiter!$E59)/IF(Einstellungen!$C$11="7 Tage",7,5),N('Ist-Stunden'!AJ59)+(N(Krankheitstage!BI59)+N(Krankheitstage!BU59))*N($C59))))</f>
        <v/>
      </c>
      <c r="BO59" s="76">
        <f>IF($B59="",0,IF(Einstellungen!$C$10="Ja",MAX(IF(Einstellungen!$C$11="7 Tage",MAX(0,(MIN(DATE(2028,9,0),IF(Mitarbeiter!$D59="",DATE(2028,9,0),Mitarbeiter!$D59),TODAY()))-(MAX(DATE(2028,8,1),Mitarbeiter!$C59))+1),MAX(0,NETWORKDAYS(MAX(DATE(2028,8,1),Mitarbeiter!$C59),MIN(DATE(2028,9,0),IF(Mitarbeiter!$D59="",DATE(2028,9,0),Mitarbeiter!$D59),TODAY()),Einstellungen!$F$13:$F$67)))*N(Mitarbeiter!$E59)/IF(Einstellungen!$C$11="7 Tage",7,5),N('Ist-Stunden'!AK59)),MAX(IF(Einstellungen!$C$11="7 Tage",MAX(0,(MIN(DATE(2028,9,0),IF(Mitarbeiter!$D59="",DATE(2028,9,0),Mitarbeiter!$D59),TODAY()))-(MAX(DATE(2028,8,1),Mitarbeiter!$C59))+1),MAX(0,NETWORKDAYS(MAX(DATE(2028,8,1),Mitarbeiter!$C59),MIN(DATE(2028,9,0),IF(Mitarbeiter!$D59="",DATE(2028,9,0),Mitarbeiter!$D59),TODAY()),Einstellungen!$F$13:$F$67)))*N(Mitarbeiter!$E59)/IF(Einstellungen!$C$11="7 Tage",7,5),N('Ist-Stunden'!AK59)+(N(Krankheitstage!BJ59)+N(Krankheitstage!BV59))*N($C59))))</f>
        <v/>
      </c>
      <c r="BP59" s="76">
        <f>IF($B59="",0,IF(Einstellungen!$C$10="Ja",MAX(IF(Einstellungen!$C$11="7 Tage",MAX(0,(MIN(DATE(2028,10,0),IF(Mitarbeiter!$D59="",DATE(2028,10,0),Mitarbeiter!$D59),TODAY()))-(MAX(DATE(2028,9,1),Mitarbeiter!$C59))+1),MAX(0,NETWORKDAYS(MAX(DATE(2028,9,1),Mitarbeiter!$C59),MIN(DATE(2028,10,0),IF(Mitarbeiter!$D59="",DATE(2028,10,0),Mitarbeiter!$D59),TODAY()),Einstellungen!$F$13:$F$67)))*N(Mitarbeiter!$E59)/IF(Einstellungen!$C$11="7 Tage",7,5),N('Ist-Stunden'!AL59)),MAX(IF(Einstellungen!$C$11="7 Tage",MAX(0,(MIN(DATE(2028,10,0),IF(Mitarbeiter!$D59="",DATE(2028,10,0),Mitarbeiter!$D59),TODAY()))-(MAX(DATE(2028,9,1),Mitarbeiter!$C59))+1),MAX(0,NETWORKDAYS(MAX(DATE(2028,9,1),Mitarbeiter!$C59),MIN(DATE(2028,10,0),IF(Mitarbeiter!$D59="",DATE(2028,10,0),Mitarbeiter!$D59),TODAY()),Einstellungen!$F$13:$F$67)))*N(Mitarbeiter!$E59)/IF(Einstellungen!$C$11="7 Tage",7,5),N('Ist-Stunden'!AL59)+(N(Krankheitstage!BK59)+N(Krankheitstage!BW59))*N($C59))))</f>
        <v/>
      </c>
      <c r="BQ59" s="76">
        <f>IF($B59="",0,IF(Einstellungen!$C$10="Ja",MAX(IF(Einstellungen!$C$11="7 Tage",MAX(0,(MIN(DATE(2028,11,0),IF(Mitarbeiter!$D59="",DATE(2028,11,0),Mitarbeiter!$D59),TODAY()))-(MAX(DATE(2028,10,1),Mitarbeiter!$C59))+1),MAX(0,NETWORKDAYS(MAX(DATE(2028,10,1),Mitarbeiter!$C59),MIN(DATE(2028,11,0),IF(Mitarbeiter!$D59="",DATE(2028,11,0),Mitarbeiter!$D59),TODAY()),Einstellungen!$F$13:$F$67)))*N(Mitarbeiter!$E59)/IF(Einstellungen!$C$11="7 Tage",7,5),N('Ist-Stunden'!AM59)),MAX(IF(Einstellungen!$C$11="7 Tage",MAX(0,(MIN(DATE(2028,11,0),IF(Mitarbeiter!$D59="",DATE(2028,11,0),Mitarbeiter!$D59),TODAY()))-(MAX(DATE(2028,10,1),Mitarbeiter!$C59))+1),MAX(0,NETWORKDAYS(MAX(DATE(2028,10,1),Mitarbeiter!$C59),MIN(DATE(2028,11,0),IF(Mitarbeiter!$D59="",DATE(2028,11,0),Mitarbeiter!$D59),TODAY()),Einstellungen!$F$13:$F$67)))*N(Mitarbeiter!$E59)/IF(Einstellungen!$C$11="7 Tage",7,5),N('Ist-Stunden'!AM59)+(N(Krankheitstage!BL59)+N(Krankheitstage!BX59))*N($C59))))</f>
        <v/>
      </c>
      <c r="BR59" s="76">
        <f>IF($B59="",0,IF(Einstellungen!$C$10="Ja",MAX(IF(Einstellungen!$C$11="7 Tage",MAX(0,(MIN(DATE(2028,12,0),IF(Mitarbeiter!$D59="",DATE(2028,12,0),Mitarbeiter!$D59),TODAY()))-(MAX(DATE(2028,11,1),Mitarbeiter!$C59))+1),MAX(0,NETWORKDAYS(MAX(DATE(2028,11,1),Mitarbeiter!$C59),MIN(DATE(2028,12,0),IF(Mitarbeiter!$D59="",DATE(2028,12,0),Mitarbeiter!$D59),TODAY()),Einstellungen!$F$13:$F$67)))*N(Mitarbeiter!$E59)/IF(Einstellungen!$C$11="7 Tage",7,5),N('Ist-Stunden'!AN59)),MAX(IF(Einstellungen!$C$11="7 Tage",MAX(0,(MIN(DATE(2028,12,0),IF(Mitarbeiter!$D59="",DATE(2028,12,0),Mitarbeiter!$D59),TODAY()))-(MAX(DATE(2028,11,1),Mitarbeiter!$C59))+1),MAX(0,NETWORKDAYS(MAX(DATE(2028,11,1),Mitarbeiter!$C59),MIN(DATE(2028,12,0),IF(Mitarbeiter!$D59="",DATE(2028,12,0),Mitarbeiter!$D59),TODAY()),Einstellungen!$F$13:$F$67)))*N(Mitarbeiter!$E59)/IF(Einstellungen!$C$11="7 Tage",7,5),N('Ist-Stunden'!AN59)+(N(Krankheitstage!BM59)+N(Krankheitstage!BY59))*N($C59))))</f>
        <v/>
      </c>
      <c r="BS59" s="76">
        <f>IF($B59="",0,IF(Einstellungen!$C$10="Ja",MAX(IF(Einstellungen!$C$11="7 Tage",MAX(0,(MIN(DATE(2028,13,0),IF(Mitarbeiter!$D59="",DATE(2028,13,0),Mitarbeiter!$D59),TODAY()))-(MAX(DATE(2028,12,1),Mitarbeiter!$C59))+1),MAX(0,NETWORKDAYS(MAX(DATE(2028,12,1),Mitarbeiter!$C59),MIN(DATE(2028,13,0),IF(Mitarbeiter!$D59="",DATE(2028,13,0),Mitarbeiter!$D59),TODAY()),Einstellungen!$F$13:$F$67)))*N(Mitarbeiter!$E59)/IF(Einstellungen!$C$11="7 Tage",7,5),N('Ist-Stunden'!AO59)),MAX(IF(Einstellungen!$C$11="7 Tage",MAX(0,(MIN(DATE(2028,13,0),IF(Mitarbeiter!$D59="",DATE(2028,13,0),Mitarbeiter!$D59),TODAY()))-(MAX(DATE(2028,12,1),Mitarbeiter!$C59))+1),MAX(0,NETWORKDAYS(MAX(DATE(2028,12,1),Mitarbeiter!$C59),MIN(DATE(2028,13,0),IF(Mitarbeiter!$D59="",DATE(2028,13,0),Mitarbeiter!$D59),TODAY()),Einstellungen!$F$13:$F$67)))*N(Mitarbeiter!$E59)/IF(Einstellungen!$C$11="7 Tage",7,5),N('Ist-Stunden'!AO59)+(N(Krankheitstage!BN59)+N(Krankheitstage!BZ59))*N($C59))))</f>
        <v/>
      </c>
      <c r="BT59" s="76">
        <f>IF($B59="",0,IF(Einstellungen!$C$10="Ja",MAX(IF(Einstellungen!$C$11="7 Tage",MAX(0,(MIN(DATE(2029,2,0),IF(Mitarbeiter!$D59="",DATE(2029,2,0),Mitarbeiter!$D59),TODAY()))-(MAX(DATE(2029,1,1),Mitarbeiter!$C59))+1),MAX(0,NETWORKDAYS(MAX(DATE(2029,1,1),Mitarbeiter!$C59),MIN(DATE(2029,2,0),IF(Mitarbeiter!$D59="",DATE(2029,2,0),Mitarbeiter!$D59),TODAY()),Einstellungen!$F$13:$F$67)))*N(Mitarbeiter!$E59)/IF(Einstellungen!$C$11="7 Tage",7,5),N('Ist-Stunden'!AP59)),MAX(IF(Einstellungen!$C$11="7 Tage",MAX(0,(MIN(DATE(2029,2,0),IF(Mitarbeiter!$D59="",DATE(2029,2,0),Mitarbeiter!$D59),TODAY()))-(MAX(DATE(2029,1,1),Mitarbeiter!$C59))+1),MAX(0,NETWORKDAYS(MAX(DATE(2029,1,1),Mitarbeiter!$C59),MIN(DATE(2029,2,0),IF(Mitarbeiter!$D59="",DATE(2029,2,0),Mitarbeiter!$D59),TODAY()),Einstellungen!$F$13:$F$67)))*N(Mitarbeiter!$E59)/IF(Einstellungen!$C$11="7 Tage",7,5),N('Ist-Stunden'!AP59)+(N(Krankheitstage!CA59)+N(Krankheitstage!CM59))*N($C59))))</f>
        <v/>
      </c>
      <c r="BU59" s="76">
        <f>IF($B59="",0,IF(Einstellungen!$C$10="Ja",MAX(IF(Einstellungen!$C$11="7 Tage",MAX(0,(MIN(DATE(2029,3,0),IF(Mitarbeiter!$D59="",DATE(2029,3,0),Mitarbeiter!$D59),TODAY()))-(MAX(DATE(2029,2,1),Mitarbeiter!$C59))+1),MAX(0,NETWORKDAYS(MAX(DATE(2029,2,1),Mitarbeiter!$C59),MIN(DATE(2029,3,0),IF(Mitarbeiter!$D59="",DATE(2029,3,0),Mitarbeiter!$D59),TODAY()),Einstellungen!$F$13:$F$67)))*N(Mitarbeiter!$E59)/IF(Einstellungen!$C$11="7 Tage",7,5),N('Ist-Stunden'!AQ59)),MAX(IF(Einstellungen!$C$11="7 Tage",MAX(0,(MIN(DATE(2029,3,0),IF(Mitarbeiter!$D59="",DATE(2029,3,0),Mitarbeiter!$D59),TODAY()))-(MAX(DATE(2029,2,1),Mitarbeiter!$C59))+1),MAX(0,NETWORKDAYS(MAX(DATE(2029,2,1),Mitarbeiter!$C59),MIN(DATE(2029,3,0),IF(Mitarbeiter!$D59="",DATE(2029,3,0),Mitarbeiter!$D59),TODAY()),Einstellungen!$F$13:$F$67)))*N(Mitarbeiter!$E59)/IF(Einstellungen!$C$11="7 Tage",7,5),N('Ist-Stunden'!AQ59)+(N(Krankheitstage!CB59)+N(Krankheitstage!CN59))*N($C59))))</f>
        <v/>
      </c>
      <c r="BV59" s="76">
        <f>IF($B59="",0,IF(Einstellungen!$C$10="Ja",MAX(IF(Einstellungen!$C$11="7 Tage",MAX(0,(MIN(DATE(2029,4,0),IF(Mitarbeiter!$D59="",DATE(2029,4,0),Mitarbeiter!$D59),TODAY()))-(MAX(DATE(2029,3,1),Mitarbeiter!$C59))+1),MAX(0,NETWORKDAYS(MAX(DATE(2029,3,1),Mitarbeiter!$C59),MIN(DATE(2029,4,0),IF(Mitarbeiter!$D59="",DATE(2029,4,0),Mitarbeiter!$D59),TODAY()),Einstellungen!$F$13:$F$67)))*N(Mitarbeiter!$E59)/IF(Einstellungen!$C$11="7 Tage",7,5),N('Ist-Stunden'!AR59)),MAX(IF(Einstellungen!$C$11="7 Tage",MAX(0,(MIN(DATE(2029,4,0),IF(Mitarbeiter!$D59="",DATE(2029,4,0),Mitarbeiter!$D59),TODAY()))-(MAX(DATE(2029,3,1),Mitarbeiter!$C59))+1),MAX(0,NETWORKDAYS(MAX(DATE(2029,3,1),Mitarbeiter!$C59),MIN(DATE(2029,4,0),IF(Mitarbeiter!$D59="",DATE(2029,4,0),Mitarbeiter!$D59),TODAY()),Einstellungen!$F$13:$F$67)))*N(Mitarbeiter!$E59)/IF(Einstellungen!$C$11="7 Tage",7,5),N('Ist-Stunden'!AR59)+(N(Krankheitstage!CC59)+N(Krankheitstage!CO59))*N($C59))))</f>
        <v/>
      </c>
      <c r="BW59" s="76">
        <f>IF($B59="",0,IF(Einstellungen!$C$10="Ja",MAX(IF(Einstellungen!$C$11="7 Tage",MAX(0,(MIN(DATE(2029,5,0),IF(Mitarbeiter!$D59="",DATE(2029,5,0),Mitarbeiter!$D59),TODAY()))-(MAX(DATE(2029,4,1),Mitarbeiter!$C59))+1),MAX(0,NETWORKDAYS(MAX(DATE(2029,4,1),Mitarbeiter!$C59),MIN(DATE(2029,5,0),IF(Mitarbeiter!$D59="",DATE(2029,5,0),Mitarbeiter!$D59),TODAY()),Einstellungen!$F$13:$F$67)))*N(Mitarbeiter!$E59)/IF(Einstellungen!$C$11="7 Tage",7,5),N('Ist-Stunden'!AS59)),MAX(IF(Einstellungen!$C$11="7 Tage",MAX(0,(MIN(DATE(2029,5,0),IF(Mitarbeiter!$D59="",DATE(2029,5,0),Mitarbeiter!$D59),TODAY()))-(MAX(DATE(2029,4,1),Mitarbeiter!$C59))+1),MAX(0,NETWORKDAYS(MAX(DATE(2029,4,1),Mitarbeiter!$C59),MIN(DATE(2029,5,0),IF(Mitarbeiter!$D59="",DATE(2029,5,0),Mitarbeiter!$D59),TODAY()),Einstellungen!$F$13:$F$67)))*N(Mitarbeiter!$E59)/IF(Einstellungen!$C$11="7 Tage",7,5),N('Ist-Stunden'!AS59)+(N(Krankheitstage!CD59)+N(Krankheitstage!CP59))*N($C59))))</f>
        <v/>
      </c>
      <c r="BX59" s="76">
        <f>IF($B59="",0,IF(Einstellungen!$C$10="Ja",MAX(IF(Einstellungen!$C$11="7 Tage",MAX(0,(MIN(DATE(2029,6,0),IF(Mitarbeiter!$D59="",DATE(2029,6,0),Mitarbeiter!$D59),TODAY()))-(MAX(DATE(2029,5,1),Mitarbeiter!$C59))+1),MAX(0,NETWORKDAYS(MAX(DATE(2029,5,1),Mitarbeiter!$C59),MIN(DATE(2029,6,0),IF(Mitarbeiter!$D59="",DATE(2029,6,0),Mitarbeiter!$D59),TODAY()),Einstellungen!$F$13:$F$67)))*N(Mitarbeiter!$E59)/IF(Einstellungen!$C$11="7 Tage",7,5),N('Ist-Stunden'!AT59)),MAX(IF(Einstellungen!$C$11="7 Tage",MAX(0,(MIN(DATE(2029,6,0),IF(Mitarbeiter!$D59="",DATE(2029,6,0),Mitarbeiter!$D59),TODAY()))-(MAX(DATE(2029,5,1),Mitarbeiter!$C59))+1),MAX(0,NETWORKDAYS(MAX(DATE(2029,5,1),Mitarbeiter!$C59),MIN(DATE(2029,6,0),IF(Mitarbeiter!$D59="",DATE(2029,6,0),Mitarbeiter!$D59),TODAY()),Einstellungen!$F$13:$F$67)))*N(Mitarbeiter!$E59)/IF(Einstellungen!$C$11="7 Tage",7,5),N('Ist-Stunden'!AT59)+(N(Krankheitstage!CE59)+N(Krankheitstage!CQ59))*N($C59))))</f>
        <v/>
      </c>
      <c r="BY59" s="76">
        <f>IF($B59="",0,IF(Einstellungen!$C$10="Ja",MAX(IF(Einstellungen!$C$11="7 Tage",MAX(0,(MIN(DATE(2029,7,0),IF(Mitarbeiter!$D59="",DATE(2029,7,0),Mitarbeiter!$D59),TODAY()))-(MAX(DATE(2029,6,1),Mitarbeiter!$C59))+1),MAX(0,NETWORKDAYS(MAX(DATE(2029,6,1),Mitarbeiter!$C59),MIN(DATE(2029,7,0),IF(Mitarbeiter!$D59="",DATE(2029,7,0),Mitarbeiter!$D59),TODAY()),Einstellungen!$F$13:$F$67)))*N(Mitarbeiter!$E59)/IF(Einstellungen!$C$11="7 Tage",7,5),N('Ist-Stunden'!AU59)),MAX(IF(Einstellungen!$C$11="7 Tage",MAX(0,(MIN(DATE(2029,7,0),IF(Mitarbeiter!$D59="",DATE(2029,7,0),Mitarbeiter!$D59),TODAY()))-(MAX(DATE(2029,6,1),Mitarbeiter!$C59))+1),MAX(0,NETWORKDAYS(MAX(DATE(2029,6,1),Mitarbeiter!$C59),MIN(DATE(2029,7,0),IF(Mitarbeiter!$D59="",DATE(2029,7,0),Mitarbeiter!$D59),TODAY()),Einstellungen!$F$13:$F$67)))*N(Mitarbeiter!$E59)/IF(Einstellungen!$C$11="7 Tage",7,5),N('Ist-Stunden'!AU59)+(N(Krankheitstage!CF59)+N(Krankheitstage!CR59))*N($C59))))</f>
        <v/>
      </c>
      <c r="BZ59" s="76">
        <f>IF($B59="",0,IF(Einstellungen!$C$10="Ja",MAX(IF(Einstellungen!$C$11="7 Tage",MAX(0,(MIN(DATE(2029,8,0),IF(Mitarbeiter!$D59="",DATE(2029,8,0),Mitarbeiter!$D59),TODAY()))-(MAX(DATE(2029,7,1),Mitarbeiter!$C59))+1),MAX(0,NETWORKDAYS(MAX(DATE(2029,7,1),Mitarbeiter!$C59),MIN(DATE(2029,8,0),IF(Mitarbeiter!$D59="",DATE(2029,8,0),Mitarbeiter!$D59),TODAY()),Einstellungen!$F$13:$F$67)))*N(Mitarbeiter!$E59)/IF(Einstellungen!$C$11="7 Tage",7,5),N('Ist-Stunden'!AV59)),MAX(IF(Einstellungen!$C$11="7 Tage",MAX(0,(MIN(DATE(2029,8,0),IF(Mitarbeiter!$D59="",DATE(2029,8,0),Mitarbeiter!$D59),TODAY()))-(MAX(DATE(2029,7,1),Mitarbeiter!$C59))+1),MAX(0,NETWORKDAYS(MAX(DATE(2029,7,1),Mitarbeiter!$C59),MIN(DATE(2029,8,0),IF(Mitarbeiter!$D59="",DATE(2029,8,0),Mitarbeiter!$D59),TODAY()),Einstellungen!$F$13:$F$67)))*N(Mitarbeiter!$E59)/IF(Einstellungen!$C$11="7 Tage",7,5),N('Ist-Stunden'!AV59)+(N(Krankheitstage!CG59)+N(Krankheitstage!CS59))*N($C59))))</f>
        <v/>
      </c>
      <c r="CA59" s="76">
        <f>IF($B59="",0,IF(Einstellungen!$C$10="Ja",MAX(IF(Einstellungen!$C$11="7 Tage",MAX(0,(MIN(DATE(2029,9,0),IF(Mitarbeiter!$D59="",DATE(2029,9,0),Mitarbeiter!$D59),TODAY()))-(MAX(DATE(2029,8,1),Mitarbeiter!$C59))+1),MAX(0,NETWORKDAYS(MAX(DATE(2029,8,1),Mitarbeiter!$C59),MIN(DATE(2029,9,0),IF(Mitarbeiter!$D59="",DATE(2029,9,0),Mitarbeiter!$D59),TODAY()),Einstellungen!$F$13:$F$67)))*N(Mitarbeiter!$E59)/IF(Einstellungen!$C$11="7 Tage",7,5),N('Ist-Stunden'!AW59)),MAX(IF(Einstellungen!$C$11="7 Tage",MAX(0,(MIN(DATE(2029,9,0),IF(Mitarbeiter!$D59="",DATE(2029,9,0),Mitarbeiter!$D59),TODAY()))-(MAX(DATE(2029,8,1),Mitarbeiter!$C59))+1),MAX(0,NETWORKDAYS(MAX(DATE(2029,8,1),Mitarbeiter!$C59),MIN(DATE(2029,9,0),IF(Mitarbeiter!$D59="",DATE(2029,9,0),Mitarbeiter!$D59),TODAY()),Einstellungen!$F$13:$F$67)))*N(Mitarbeiter!$E59)/IF(Einstellungen!$C$11="7 Tage",7,5),N('Ist-Stunden'!AW59)+(N(Krankheitstage!CH59)+N(Krankheitstage!CT59))*N($C59))))</f>
        <v/>
      </c>
      <c r="CB59" s="76">
        <f>IF($B59="",0,IF(Einstellungen!$C$10="Ja",MAX(IF(Einstellungen!$C$11="7 Tage",MAX(0,(MIN(DATE(2029,10,0),IF(Mitarbeiter!$D59="",DATE(2029,10,0),Mitarbeiter!$D59),TODAY()))-(MAX(DATE(2029,9,1),Mitarbeiter!$C59))+1),MAX(0,NETWORKDAYS(MAX(DATE(2029,9,1),Mitarbeiter!$C59),MIN(DATE(2029,10,0),IF(Mitarbeiter!$D59="",DATE(2029,10,0),Mitarbeiter!$D59),TODAY()),Einstellungen!$F$13:$F$67)))*N(Mitarbeiter!$E59)/IF(Einstellungen!$C$11="7 Tage",7,5),N('Ist-Stunden'!AX59)),MAX(IF(Einstellungen!$C$11="7 Tage",MAX(0,(MIN(DATE(2029,10,0),IF(Mitarbeiter!$D59="",DATE(2029,10,0),Mitarbeiter!$D59),TODAY()))-(MAX(DATE(2029,9,1),Mitarbeiter!$C59))+1),MAX(0,NETWORKDAYS(MAX(DATE(2029,9,1),Mitarbeiter!$C59),MIN(DATE(2029,10,0),IF(Mitarbeiter!$D59="",DATE(2029,10,0),Mitarbeiter!$D59),TODAY()),Einstellungen!$F$13:$F$67)))*N(Mitarbeiter!$E59)/IF(Einstellungen!$C$11="7 Tage",7,5),N('Ist-Stunden'!AX59)+(N(Krankheitstage!CI59)+N(Krankheitstage!CU59))*N($C59))))</f>
        <v/>
      </c>
      <c r="CC59" s="76">
        <f>IF($B59="",0,IF(Einstellungen!$C$10="Ja",MAX(IF(Einstellungen!$C$11="7 Tage",MAX(0,(MIN(DATE(2029,11,0),IF(Mitarbeiter!$D59="",DATE(2029,11,0),Mitarbeiter!$D59),TODAY()))-(MAX(DATE(2029,10,1),Mitarbeiter!$C59))+1),MAX(0,NETWORKDAYS(MAX(DATE(2029,10,1),Mitarbeiter!$C59),MIN(DATE(2029,11,0),IF(Mitarbeiter!$D59="",DATE(2029,11,0),Mitarbeiter!$D59),TODAY()),Einstellungen!$F$13:$F$67)))*N(Mitarbeiter!$E59)/IF(Einstellungen!$C$11="7 Tage",7,5),N('Ist-Stunden'!AY59)),MAX(IF(Einstellungen!$C$11="7 Tage",MAX(0,(MIN(DATE(2029,11,0),IF(Mitarbeiter!$D59="",DATE(2029,11,0),Mitarbeiter!$D59),TODAY()))-(MAX(DATE(2029,10,1),Mitarbeiter!$C59))+1),MAX(0,NETWORKDAYS(MAX(DATE(2029,10,1),Mitarbeiter!$C59),MIN(DATE(2029,11,0),IF(Mitarbeiter!$D59="",DATE(2029,11,0),Mitarbeiter!$D59),TODAY()),Einstellungen!$F$13:$F$67)))*N(Mitarbeiter!$E59)/IF(Einstellungen!$C$11="7 Tage",7,5),N('Ist-Stunden'!AY59)+(N(Krankheitstage!CJ59)+N(Krankheitstage!CV59))*N($C59))))</f>
        <v/>
      </c>
      <c r="CD59" s="76">
        <f>IF($B59="",0,IF(Einstellungen!$C$10="Ja",MAX(IF(Einstellungen!$C$11="7 Tage",MAX(0,(MIN(DATE(2029,12,0),IF(Mitarbeiter!$D59="",DATE(2029,12,0),Mitarbeiter!$D59),TODAY()))-(MAX(DATE(2029,11,1),Mitarbeiter!$C59))+1),MAX(0,NETWORKDAYS(MAX(DATE(2029,11,1),Mitarbeiter!$C59),MIN(DATE(2029,12,0),IF(Mitarbeiter!$D59="",DATE(2029,12,0),Mitarbeiter!$D59),TODAY()),Einstellungen!$F$13:$F$67)))*N(Mitarbeiter!$E59)/IF(Einstellungen!$C$11="7 Tage",7,5),N('Ist-Stunden'!AZ59)),MAX(IF(Einstellungen!$C$11="7 Tage",MAX(0,(MIN(DATE(2029,12,0),IF(Mitarbeiter!$D59="",DATE(2029,12,0),Mitarbeiter!$D59),TODAY()))-(MAX(DATE(2029,11,1),Mitarbeiter!$C59))+1),MAX(0,NETWORKDAYS(MAX(DATE(2029,11,1),Mitarbeiter!$C59),MIN(DATE(2029,12,0),IF(Mitarbeiter!$D59="",DATE(2029,12,0),Mitarbeiter!$D59),TODAY()),Einstellungen!$F$13:$F$67)))*N(Mitarbeiter!$E59)/IF(Einstellungen!$C$11="7 Tage",7,5),N('Ist-Stunden'!AZ59)+(N(Krankheitstage!CK59)+N(Krankheitstage!CW59))*N($C59))))</f>
        <v/>
      </c>
      <c r="CE59" s="76">
        <f>IF($B59="",0,IF(Einstellungen!$C$10="Ja",MAX(IF(Einstellungen!$C$11="7 Tage",MAX(0,(MIN(DATE(2029,13,0),IF(Mitarbeiter!$D59="",DATE(2029,13,0),Mitarbeiter!$D59),TODAY()))-(MAX(DATE(2029,12,1),Mitarbeiter!$C59))+1),MAX(0,NETWORKDAYS(MAX(DATE(2029,12,1),Mitarbeiter!$C59),MIN(DATE(2029,13,0),IF(Mitarbeiter!$D59="",DATE(2029,13,0),Mitarbeiter!$D59),TODAY()),Einstellungen!$F$13:$F$67)))*N(Mitarbeiter!$E59)/IF(Einstellungen!$C$11="7 Tage",7,5),N('Ist-Stunden'!BA59)),MAX(IF(Einstellungen!$C$11="7 Tage",MAX(0,(MIN(DATE(2029,13,0),IF(Mitarbeiter!$D59="",DATE(2029,13,0),Mitarbeiter!$D59),TODAY()))-(MAX(DATE(2029,12,1),Mitarbeiter!$C59))+1),MAX(0,NETWORKDAYS(MAX(DATE(2029,12,1),Mitarbeiter!$C59),MIN(DATE(2029,13,0),IF(Mitarbeiter!$D59="",DATE(2029,13,0),Mitarbeiter!$D59),TODAY()),Einstellungen!$F$13:$F$67)))*N(Mitarbeiter!$E59)/IF(Einstellungen!$C$11="7 Tage",7,5),N('Ist-Stunden'!BA59)+(N(Krankheitstage!CL59)+N(Krankheitstage!CX59))*N($C59))))</f>
        <v/>
      </c>
      <c r="CF59" s="76">
        <f>IF($B59="",0,IF(Einstellungen!$C$10="Ja",MAX(IF(Einstellungen!$C$11="7 Tage",MAX(0,(MIN(DATE(2030,2,0),IF(Mitarbeiter!$D59="",DATE(2030,2,0),Mitarbeiter!$D59),TODAY()))-(MAX(DATE(2030,1,1),Mitarbeiter!$C59))+1),MAX(0,NETWORKDAYS(MAX(DATE(2030,1,1),Mitarbeiter!$C59),MIN(DATE(2030,2,0),IF(Mitarbeiter!$D59="",DATE(2030,2,0),Mitarbeiter!$D59),TODAY()),Einstellungen!$F$13:$F$67)))*N(Mitarbeiter!$E59)/IF(Einstellungen!$C$11="7 Tage",7,5),N('Ist-Stunden'!BB59)),MAX(IF(Einstellungen!$C$11="7 Tage",MAX(0,(MIN(DATE(2030,2,0),IF(Mitarbeiter!$D59="",DATE(2030,2,0),Mitarbeiter!$D59),TODAY()))-(MAX(DATE(2030,1,1),Mitarbeiter!$C59))+1),MAX(0,NETWORKDAYS(MAX(DATE(2030,1,1),Mitarbeiter!$C59),MIN(DATE(2030,2,0),IF(Mitarbeiter!$D59="",DATE(2030,2,0),Mitarbeiter!$D59),TODAY()),Einstellungen!$F$13:$F$67)))*N(Mitarbeiter!$E59)/IF(Einstellungen!$C$11="7 Tage",7,5),N('Ist-Stunden'!BB59)+(N(Krankheitstage!CY59)+N(Krankheitstage!DK59))*N($C59))))</f>
        <v/>
      </c>
      <c r="CG59" s="76">
        <f>IF($B59="",0,IF(Einstellungen!$C$10="Ja",MAX(IF(Einstellungen!$C$11="7 Tage",MAX(0,(MIN(DATE(2030,3,0),IF(Mitarbeiter!$D59="",DATE(2030,3,0),Mitarbeiter!$D59),TODAY()))-(MAX(DATE(2030,2,1),Mitarbeiter!$C59))+1),MAX(0,NETWORKDAYS(MAX(DATE(2030,2,1),Mitarbeiter!$C59),MIN(DATE(2030,3,0),IF(Mitarbeiter!$D59="",DATE(2030,3,0),Mitarbeiter!$D59),TODAY()),Einstellungen!$F$13:$F$67)))*N(Mitarbeiter!$E59)/IF(Einstellungen!$C$11="7 Tage",7,5),N('Ist-Stunden'!BC59)),MAX(IF(Einstellungen!$C$11="7 Tage",MAX(0,(MIN(DATE(2030,3,0),IF(Mitarbeiter!$D59="",DATE(2030,3,0),Mitarbeiter!$D59),TODAY()))-(MAX(DATE(2030,2,1),Mitarbeiter!$C59))+1),MAX(0,NETWORKDAYS(MAX(DATE(2030,2,1),Mitarbeiter!$C59),MIN(DATE(2030,3,0),IF(Mitarbeiter!$D59="",DATE(2030,3,0),Mitarbeiter!$D59),TODAY()),Einstellungen!$F$13:$F$67)))*N(Mitarbeiter!$E59)/IF(Einstellungen!$C$11="7 Tage",7,5),N('Ist-Stunden'!BC59)+(N(Krankheitstage!CZ59)+N(Krankheitstage!DL59))*N($C59))))</f>
        <v/>
      </c>
      <c r="CH59" s="76">
        <f>IF($B59="",0,IF(Einstellungen!$C$10="Ja",MAX(IF(Einstellungen!$C$11="7 Tage",MAX(0,(MIN(DATE(2030,4,0),IF(Mitarbeiter!$D59="",DATE(2030,4,0),Mitarbeiter!$D59),TODAY()))-(MAX(DATE(2030,3,1),Mitarbeiter!$C59))+1),MAX(0,NETWORKDAYS(MAX(DATE(2030,3,1),Mitarbeiter!$C59),MIN(DATE(2030,4,0),IF(Mitarbeiter!$D59="",DATE(2030,4,0),Mitarbeiter!$D59),TODAY()),Einstellungen!$F$13:$F$67)))*N(Mitarbeiter!$E59)/IF(Einstellungen!$C$11="7 Tage",7,5),N('Ist-Stunden'!BD59)),MAX(IF(Einstellungen!$C$11="7 Tage",MAX(0,(MIN(DATE(2030,4,0),IF(Mitarbeiter!$D59="",DATE(2030,4,0),Mitarbeiter!$D59),TODAY()))-(MAX(DATE(2030,3,1),Mitarbeiter!$C59))+1),MAX(0,NETWORKDAYS(MAX(DATE(2030,3,1),Mitarbeiter!$C59),MIN(DATE(2030,4,0),IF(Mitarbeiter!$D59="",DATE(2030,4,0),Mitarbeiter!$D59),TODAY()),Einstellungen!$F$13:$F$67)))*N(Mitarbeiter!$E59)/IF(Einstellungen!$C$11="7 Tage",7,5),N('Ist-Stunden'!BD59)+(N(Krankheitstage!DA59)+N(Krankheitstage!DM59))*N($C59))))</f>
        <v/>
      </c>
      <c r="CI59" s="76">
        <f>IF($B59="",0,IF(Einstellungen!$C$10="Ja",MAX(IF(Einstellungen!$C$11="7 Tage",MAX(0,(MIN(DATE(2030,5,0),IF(Mitarbeiter!$D59="",DATE(2030,5,0),Mitarbeiter!$D59),TODAY()))-(MAX(DATE(2030,4,1),Mitarbeiter!$C59))+1),MAX(0,NETWORKDAYS(MAX(DATE(2030,4,1),Mitarbeiter!$C59),MIN(DATE(2030,5,0),IF(Mitarbeiter!$D59="",DATE(2030,5,0),Mitarbeiter!$D59),TODAY()),Einstellungen!$F$13:$F$67)))*N(Mitarbeiter!$E59)/IF(Einstellungen!$C$11="7 Tage",7,5),N('Ist-Stunden'!BE59)),MAX(IF(Einstellungen!$C$11="7 Tage",MAX(0,(MIN(DATE(2030,5,0),IF(Mitarbeiter!$D59="",DATE(2030,5,0),Mitarbeiter!$D59),TODAY()))-(MAX(DATE(2030,4,1),Mitarbeiter!$C59))+1),MAX(0,NETWORKDAYS(MAX(DATE(2030,4,1),Mitarbeiter!$C59),MIN(DATE(2030,5,0),IF(Mitarbeiter!$D59="",DATE(2030,5,0),Mitarbeiter!$D59),TODAY()),Einstellungen!$F$13:$F$67)))*N(Mitarbeiter!$E59)/IF(Einstellungen!$C$11="7 Tage",7,5),N('Ist-Stunden'!BE59)+(N(Krankheitstage!DB59)+N(Krankheitstage!DN59))*N($C59))))</f>
        <v/>
      </c>
      <c r="CJ59" s="76">
        <f>IF($B59="",0,IF(Einstellungen!$C$10="Ja",MAX(IF(Einstellungen!$C$11="7 Tage",MAX(0,(MIN(DATE(2030,6,0),IF(Mitarbeiter!$D59="",DATE(2030,6,0),Mitarbeiter!$D59),TODAY()))-(MAX(DATE(2030,5,1),Mitarbeiter!$C59))+1),MAX(0,NETWORKDAYS(MAX(DATE(2030,5,1),Mitarbeiter!$C59),MIN(DATE(2030,6,0),IF(Mitarbeiter!$D59="",DATE(2030,6,0),Mitarbeiter!$D59),TODAY()),Einstellungen!$F$13:$F$67)))*N(Mitarbeiter!$E59)/IF(Einstellungen!$C$11="7 Tage",7,5),N('Ist-Stunden'!BF59)),MAX(IF(Einstellungen!$C$11="7 Tage",MAX(0,(MIN(DATE(2030,6,0),IF(Mitarbeiter!$D59="",DATE(2030,6,0),Mitarbeiter!$D59),TODAY()))-(MAX(DATE(2030,5,1),Mitarbeiter!$C59))+1),MAX(0,NETWORKDAYS(MAX(DATE(2030,5,1),Mitarbeiter!$C59),MIN(DATE(2030,6,0),IF(Mitarbeiter!$D59="",DATE(2030,6,0),Mitarbeiter!$D59),TODAY()),Einstellungen!$F$13:$F$67)))*N(Mitarbeiter!$E59)/IF(Einstellungen!$C$11="7 Tage",7,5),N('Ist-Stunden'!BF59)+(N(Krankheitstage!DC59)+N(Krankheitstage!DO59))*N($C59))))</f>
        <v/>
      </c>
      <c r="CK59" s="76">
        <f>IF($B59="",0,IF(Einstellungen!$C$10="Ja",MAX(IF(Einstellungen!$C$11="7 Tage",MAX(0,(MIN(DATE(2030,7,0),IF(Mitarbeiter!$D59="",DATE(2030,7,0),Mitarbeiter!$D59),TODAY()))-(MAX(DATE(2030,6,1),Mitarbeiter!$C59))+1),MAX(0,NETWORKDAYS(MAX(DATE(2030,6,1),Mitarbeiter!$C59),MIN(DATE(2030,7,0),IF(Mitarbeiter!$D59="",DATE(2030,7,0),Mitarbeiter!$D59),TODAY()),Einstellungen!$F$13:$F$67)))*N(Mitarbeiter!$E59)/IF(Einstellungen!$C$11="7 Tage",7,5),N('Ist-Stunden'!BG59)),MAX(IF(Einstellungen!$C$11="7 Tage",MAX(0,(MIN(DATE(2030,7,0),IF(Mitarbeiter!$D59="",DATE(2030,7,0),Mitarbeiter!$D59),TODAY()))-(MAX(DATE(2030,6,1),Mitarbeiter!$C59))+1),MAX(0,NETWORKDAYS(MAX(DATE(2030,6,1),Mitarbeiter!$C59),MIN(DATE(2030,7,0),IF(Mitarbeiter!$D59="",DATE(2030,7,0),Mitarbeiter!$D59),TODAY()),Einstellungen!$F$13:$F$67)))*N(Mitarbeiter!$E59)/IF(Einstellungen!$C$11="7 Tage",7,5),N('Ist-Stunden'!BG59)+(N(Krankheitstage!DD59)+N(Krankheitstage!DP59))*N($C59))))</f>
        <v/>
      </c>
      <c r="CL59" s="76">
        <f>IF($B59="",0,IF(Einstellungen!$C$10="Ja",MAX(IF(Einstellungen!$C$11="7 Tage",MAX(0,(MIN(DATE(2030,8,0),IF(Mitarbeiter!$D59="",DATE(2030,8,0),Mitarbeiter!$D59),TODAY()))-(MAX(DATE(2030,7,1),Mitarbeiter!$C59))+1),MAX(0,NETWORKDAYS(MAX(DATE(2030,7,1),Mitarbeiter!$C59),MIN(DATE(2030,8,0),IF(Mitarbeiter!$D59="",DATE(2030,8,0),Mitarbeiter!$D59),TODAY()),Einstellungen!$F$13:$F$67)))*N(Mitarbeiter!$E59)/IF(Einstellungen!$C$11="7 Tage",7,5),N('Ist-Stunden'!BH59)),MAX(IF(Einstellungen!$C$11="7 Tage",MAX(0,(MIN(DATE(2030,8,0),IF(Mitarbeiter!$D59="",DATE(2030,8,0),Mitarbeiter!$D59),TODAY()))-(MAX(DATE(2030,7,1),Mitarbeiter!$C59))+1),MAX(0,NETWORKDAYS(MAX(DATE(2030,7,1),Mitarbeiter!$C59),MIN(DATE(2030,8,0),IF(Mitarbeiter!$D59="",DATE(2030,8,0),Mitarbeiter!$D59),TODAY()),Einstellungen!$F$13:$F$67)))*N(Mitarbeiter!$E59)/IF(Einstellungen!$C$11="7 Tage",7,5),N('Ist-Stunden'!BH59)+(N(Krankheitstage!DE59)+N(Krankheitstage!DQ59))*N($C59))))</f>
        <v/>
      </c>
      <c r="CM59" s="76">
        <f>IF($B59="",0,IF(Einstellungen!$C$10="Ja",MAX(IF(Einstellungen!$C$11="7 Tage",MAX(0,(MIN(DATE(2030,9,0),IF(Mitarbeiter!$D59="",DATE(2030,9,0),Mitarbeiter!$D59),TODAY()))-(MAX(DATE(2030,8,1),Mitarbeiter!$C59))+1),MAX(0,NETWORKDAYS(MAX(DATE(2030,8,1),Mitarbeiter!$C59),MIN(DATE(2030,9,0),IF(Mitarbeiter!$D59="",DATE(2030,9,0),Mitarbeiter!$D59),TODAY()),Einstellungen!$F$13:$F$67)))*N(Mitarbeiter!$E59)/IF(Einstellungen!$C$11="7 Tage",7,5),N('Ist-Stunden'!BI59)),MAX(IF(Einstellungen!$C$11="7 Tage",MAX(0,(MIN(DATE(2030,9,0),IF(Mitarbeiter!$D59="",DATE(2030,9,0),Mitarbeiter!$D59),TODAY()))-(MAX(DATE(2030,8,1),Mitarbeiter!$C59))+1),MAX(0,NETWORKDAYS(MAX(DATE(2030,8,1),Mitarbeiter!$C59),MIN(DATE(2030,9,0),IF(Mitarbeiter!$D59="",DATE(2030,9,0),Mitarbeiter!$D59),TODAY()),Einstellungen!$F$13:$F$67)))*N(Mitarbeiter!$E59)/IF(Einstellungen!$C$11="7 Tage",7,5),N('Ist-Stunden'!BI59)+(N(Krankheitstage!DF59)+N(Krankheitstage!DR59))*N($C59))))</f>
        <v/>
      </c>
      <c r="CN59" s="76">
        <f>IF($B59="",0,IF(Einstellungen!$C$10="Ja",MAX(IF(Einstellungen!$C$11="7 Tage",MAX(0,(MIN(DATE(2030,10,0),IF(Mitarbeiter!$D59="",DATE(2030,10,0),Mitarbeiter!$D59),TODAY()))-(MAX(DATE(2030,9,1),Mitarbeiter!$C59))+1),MAX(0,NETWORKDAYS(MAX(DATE(2030,9,1),Mitarbeiter!$C59),MIN(DATE(2030,10,0),IF(Mitarbeiter!$D59="",DATE(2030,10,0),Mitarbeiter!$D59),TODAY()),Einstellungen!$F$13:$F$67)))*N(Mitarbeiter!$E59)/IF(Einstellungen!$C$11="7 Tage",7,5),N('Ist-Stunden'!BJ59)),MAX(IF(Einstellungen!$C$11="7 Tage",MAX(0,(MIN(DATE(2030,10,0),IF(Mitarbeiter!$D59="",DATE(2030,10,0),Mitarbeiter!$D59),TODAY()))-(MAX(DATE(2030,9,1),Mitarbeiter!$C59))+1),MAX(0,NETWORKDAYS(MAX(DATE(2030,9,1),Mitarbeiter!$C59),MIN(DATE(2030,10,0),IF(Mitarbeiter!$D59="",DATE(2030,10,0),Mitarbeiter!$D59),TODAY()),Einstellungen!$F$13:$F$67)))*N(Mitarbeiter!$E59)/IF(Einstellungen!$C$11="7 Tage",7,5),N('Ist-Stunden'!BJ59)+(N(Krankheitstage!DG59)+N(Krankheitstage!DS59))*N($C59))))</f>
        <v/>
      </c>
      <c r="CO59" s="76">
        <f>IF($B59="",0,IF(Einstellungen!$C$10="Ja",MAX(IF(Einstellungen!$C$11="7 Tage",MAX(0,(MIN(DATE(2030,11,0),IF(Mitarbeiter!$D59="",DATE(2030,11,0),Mitarbeiter!$D59),TODAY()))-(MAX(DATE(2030,10,1),Mitarbeiter!$C59))+1),MAX(0,NETWORKDAYS(MAX(DATE(2030,10,1),Mitarbeiter!$C59),MIN(DATE(2030,11,0),IF(Mitarbeiter!$D59="",DATE(2030,11,0),Mitarbeiter!$D59),TODAY()),Einstellungen!$F$13:$F$67)))*N(Mitarbeiter!$E59)/IF(Einstellungen!$C$11="7 Tage",7,5),N('Ist-Stunden'!BK59)),MAX(IF(Einstellungen!$C$11="7 Tage",MAX(0,(MIN(DATE(2030,11,0),IF(Mitarbeiter!$D59="",DATE(2030,11,0),Mitarbeiter!$D59),TODAY()))-(MAX(DATE(2030,10,1),Mitarbeiter!$C59))+1),MAX(0,NETWORKDAYS(MAX(DATE(2030,10,1),Mitarbeiter!$C59),MIN(DATE(2030,11,0),IF(Mitarbeiter!$D59="",DATE(2030,11,0),Mitarbeiter!$D59),TODAY()),Einstellungen!$F$13:$F$67)))*N(Mitarbeiter!$E59)/IF(Einstellungen!$C$11="7 Tage",7,5),N('Ist-Stunden'!BK59)+(N(Krankheitstage!DH59)+N(Krankheitstage!DT59))*N($C59))))</f>
        <v/>
      </c>
      <c r="CP59" s="76">
        <f>IF($B59="",0,IF(Einstellungen!$C$10="Ja",MAX(IF(Einstellungen!$C$11="7 Tage",MAX(0,(MIN(DATE(2030,12,0),IF(Mitarbeiter!$D59="",DATE(2030,12,0),Mitarbeiter!$D59),TODAY()))-(MAX(DATE(2030,11,1),Mitarbeiter!$C59))+1),MAX(0,NETWORKDAYS(MAX(DATE(2030,11,1),Mitarbeiter!$C59),MIN(DATE(2030,12,0),IF(Mitarbeiter!$D59="",DATE(2030,12,0),Mitarbeiter!$D59),TODAY()),Einstellungen!$F$13:$F$67)))*N(Mitarbeiter!$E59)/IF(Einstellungen!$C$11="7 Tage",7,5),N('Ist-Stunden'!BL59)),MAX(IF(Einstellungen!$C$11="7 Tage",MAX(0,(MIN(DATE(2030,12,0),IF(Mitarbeiter!$D59="",DATE(2030,12,0),Mitarbeiter!$D59),TODAY()))-(MAX(DATE(2030,11,1),Mitarbeiter!$C59))+1),MAX(0,NETWORKDAYS(MAX(DATE(2030,11,1),Mitarbeiter!$C59),MIN(DATE(2030,12,0),IF(Mitarbeiter!$D59="",DATE(2030,12,0),Mitarbeiter!$D59),TODAY()),Einstellungen!$F$13:$F$67)))*N(Mitarbeiter!$E59)/IF(Einstellungen!$C$11="7 Tage",7,5),N('Ist-Stunden'!BL59)+(N(Krankheitstage!DI59)+N(Krankheitstage!DU59))*N($C59))))</f>
        <v/>
      </c>
      <c r="CQ59" s="76">
        <f>IF($B59="",0,IF(Einstellungen!$C$10="Ja",MAX(IF(Einstellungen!$C$11="7 Tage",MAX(0,(MIN(DATE(2030,13,0),IF(Mitarbeiter!$D59="",DATE(2030,13,0),Mitarbeiter!$D59),TODAY()))-(MAX(DATE(2030,12,1),Mitarbeiter!$C59))+1),MAX(0,NETWORKDAYS(MAX(DATE(2030,12,1),Mitarbeiter!$C59),MIN(DATE(2030,13,0),IF(Mitarbeiter!$D59="",DATE(2030,13,0),Mitarbeiter!$D59),TODAY()),Einstellungen!$F$13:$F$67)))*N(Mitarbeiter!$E59)/IF(Einstellungen!$C$11="7 Tage",7,5),N('Ist-Stunden'!BM59)),MAX(IF(Einstellungen!$C$11="7 Tage",MAX(0,(MIN(DATE(2030,13,0),IF(Mitarbeiter!$D59="",DATE(2030,13,0),Mitarbeiter!$D59),TODAY()))-(MAX(DATE(2030,12,1),Mitarbeiter!$C59))+1),MAX(0,NETWORKDAYS(MAX(DATE(2030,12,1),Mitarbeiter!$C59),MIN(DATE(2030,13,0),IF(Mitarbeiter!$D59="",DATE(2030,13,0),Mitarbeiter!$D59),TODAY()),Einstellungen!$F$13:$F$67)))*N(Mitarbeiter!$E59)/IF(Einstellungen!$C$11="7 Tage",7,5),N('Ist-Stunden'!BM59)+(N(Krankheitstage!DJ59)+N(Krankheitstage!DV59))*N($C59))))</f>
        <v/>
      </c>
    </row>
    <row r="60">
      <c r="A60" s="73">
        <f>IF(Mitarbeiter!B60="","",Mitarbeiter!A60)</f>
        <v/>
      </c>
      <c r="B60" s="6">
        <f>IF(Mitarbeiter!B60="","",Mitarbeiter!B60)</f>
        <v/>
      </c>
      <c r="C60" s="74">
        <f>IF(Mitarbeiter!B60="","",Mitarbeiter!F60)</f>
        <v/>
      </c>
      <c r="D60" s="75">
        <f>N(INDEX(Krankheitstage!$G60:$DV60,1,(Einstellungen!$C$3-2026)*24+1))</f>
        <v/>
      </c>
      <c r="E60" s="75">
        <f>N(INDEX(Krankheitstage!$G60:$DV60,1,(Einstellungen!$C$3-2026)*24+2))</f>
        <v/>
      </c>
      <c r="F60" s="75">
        <f>N(INDEX(Krankheitstage!$G60:$DV60,1,(Einstellungen!$C$3-2026)*24+3))</f>
        <v/>
      </c>
      <c r="G60" s="75">
        <f>N(INDEX(Krankheitstage!$G60:$DV60,1,(Einstellungen!$C$3-2026)*24+4))</f>
        <v/>
      </c>
      <c r="H60" s="75">
        <f>N(INDEX(Krankheitstage!$G60:$DV60,1,(Einstellungen!$C$3-2026)*24+5))</f>
        <v/>
      </c>
      <c r="I60" s="75">
        <f>N(INDEX(Krankheitstage!$G60:$DV60,1,(Einstellungen!$C$3-2026)*24+6))</f>
        <v/>
      </c>
      <c r="J60" s="75">
        <f>N(INDEX(Krankheitstage!$G60:$DV60,1,(Einstellungen!$C$3-2026)*24+7))</f>
        <v/>
      </c>
      <c r="K60" s="75">
        <f>N(INDEX(Krankheitstage!$G60:$DV60,1,(Einstellungen!$C$3-2026)*24+8))</f>
        <v/>
      </c>
      <c r="L60" s="75">
        <f>N(INDEX(Krankheitstage!$G60:$DV60,1,(Einstellungen!$C$3-2026)*24+9))</f>
        <v/>
      </c>
      <c r="M60" s="75">
        <f>N(INDEX(Krankheitstage!$G60:$DV60,1,(Einstellungen!$C$3-2026)*24+10))</f>
        <v/>
      </c>
      <c r="N60" s="75">
        <f>N(INDEX(Krankheitstage!$G60:$DV60,1,(Einstellungen!$C$3-2026)*24+11))</f>
        <v/>
      </c>
      <c r="O60" s="75">
        <f>N(INDEX(Krankheitstage!$G60:$DV60,1,(Einstellungen!$C$3-2026)*24+12))</f>
        <v/>
      </c>
      <c r="P60" s="75">
        <f>IF($B60="","",SUM(D60:O60))</f>
        <v/>
      </c>
      <c r="Q60" s="75">
        <f>N(INDEX(Krankheitstage!$G60:$DV60,1,(Einstellungen!$C$3-2026)*24+13))</f>
        <v/>
      </c>
      <c r="R60" s="75">
        <f>N(INDEX(Krankheitstage!$G60:$DV60,1,(Einstellungen!$C$3-2026)*24+14))</f>
        <v/>
      </c>
      <c r="S60" s="75">
        <f>N(INDEX(Krankheitstage!$G60:$DV60,1,(Einstellungen!$C$3-2026)*24+15))</f>
        <v/>
      </c>
      <c r="T60" s="75">
        <f>N(INDEX(Krankheitstage!$G60:$DV60,1,(Einstellungen!$C$3-2026)*24+16))</f>
        <v/>
      </c>
      <c r="U60" s="75">
        <f>N(INDEX(Krankheitstage!$G60:$DV60,1,(Einstellungen!$C$3-2026)*24+17))</f>
        <v/>
      </c>
      <c r="V60" s="75">
        <f>N(INDEX(Krankheitstage!$G60:$DV60,1,(Einstellungen!$C$3-2026)*24+18))</f>
        <v/>
      </c>
      <c r="W60" s="75">
        <f>N(INDEX(Krankheitstage!$G60:$DV60,1,(Einstellungen!$C$3-2026)*24+19))</f>
        <v/>
      </c>
      <c r="X60" s="75">
        <f>N(INDEX(Krankheitstage!$G60:$DV60,1,(Einstellungen!$C$3-2026)*24+20))</f>
        <v/>
      </c>
      <c r="Y60" s="75">
        <f>N(INDEX(Krankheitstage!$G60:$DV60,1,(Einstellungen!$C$3-2026)*24+21))</f>
        <v/>
      </c>
      <c r="Z60" s="75">
        <f>N(INDEX(Krankheitstage!$G60:$DV60,1,(Einstellungen!$C$3-2026)*24+22))</f>
        <v/>
      </c>
      <c r="AA60" s="75">
        <f>N(INDEX(Krankheitstage!$G60:$DV60,1,(Einstellungen!$C$3-2026)*24+23))</f>
        <v/>
      </c>
      <c r="AB60" s="75">
        <f>N(INDEX(Krankheitstage!$G60:$DV60,1,(Einstellungen!$C$3-2026)*24+24))</f>
        <v/>
      </c>
      <c r="AC60" s="75">
        <f>IF($B60="","",SUM(Q60:AB60))</f>
        <v/>
      </c>
      <c r="AD60" s="75">
        <f>IF($B60="","",SUM(P60,AC60))</f>
        <v/>
      </c>
      <c r="AE60" s="76">
        <f>IF($B60="","",AD60*N(C60))</f>
        <v/>
      </c>
      <c r="AF60" s="75">
        <f>IF($B60="","",Krankheitstage!E60)</f>
        <v/>
      </c>
      <c r="AG60" s="76">
        <f>IF($B60="","",AF60*N(C60))</f>
        <v/>
      </c>
      <c r="AH60" s="76">
        <f>IF($B60="","",INDEX($AJ60:$CQ60,1,(Einstellungen!$C$3-2026)*12+1)+INDEX($AJ60:$CQ60,1,(Einstellungen!$C$3-2026)*12+2)+INDEX($AJ60:$CQ60,1,(Einstellungen!$C$3-2026)*12+3)+INDEX($AJ60:$CQ60,1,(Einstellungen!$C$3-2026)*12+4)+INDEX($AJ60:$CQ60,1,(Einstellungen!$C$3-2026)*12+5)+INDEX($AJ60:$CQ60,1,(Einstellungen!$C$3-2026)*12+6)+INDEX($AJ60:$CQ60,1,(Einstellungen!$C$3-2026)*12+7)+INDEX($AJ60:$CQ60,1,(Einstellungen!$C$3-2026)*12+8)+INDEX($AJ60:$CQ60,1,(Einstellungen!$C$3-2026)*12+9)+INDEX($AJ60:$CQ60,1,(Einstellungen!$C$3-2026)*12+10)+INDEX($AJ60:$CQ60,1,(Einstellungen!$C$3-2026)*12+11)+INDEX($AJ60:$CQ60,1,(Einstellungen!$C$3-2026)*12+12))</f>
        <v/>
      </c>
      <c r="AI60" s="76">
        <f>IF($B60="","",SUM($AJ60:$CQ60))</f>
        <v/>
      </c>
      <c r="AJ60" s="76">
        <f>IF($B60="",0,IF(Einstellungen!$C$10="Ja",MAX(IF(Einstellungen!$C$11="7 Tage",MAX(0,(MIN(DATE(2026,2,0),IF(Mitarbeiter!$D60="",DATE(2026,2,0),Mitarbeiter!$D60),TODAY()))-(MAX(DATE(2026,1,1),Mitarbeiter!$C60))+1),MAX(0,NETWORKDAYS(MAX(DATE(2026,1,1),Mitarbeiter!$C60),MIN(DATE(2026,2,0),IF(Mitarbeiter!$D60="",DATE(2026,2,0),Mitarbeiter!$D60),TODAY()),Einstellungen!$F$13:$F$67)))*N(Mitarbeiter!$E60)/IF(Einstellungen!$C$11="7 Tage",7,5),N('Ist-Stunden'!F60)),MAX(IF(Einstellungen!$C$11="7 Tage",MAX(0,(MIN(DATE(2026,2,0),IF(Mitarbeiter!$D60="",DATE(2026,2,0),Mitarbeiter!$D60),TODAY()))-(MAX(DATE(2026,1,1),Mitarbeiter!$C60))+1),MAX(0,NETWORKDAYS(MAX(DATE(2026,1,1),Mitarbeiter!$C60),MIN(DATE(2026,2,0),IF(Mitarbeiter!$D60="",DATE(2026,2,0),Mitarbeiter!$D60),TODAY()),Einstellungen!$F$13:$F$67)))*N(Mitarbeiter!$E60)/IF(Einstellungen!$C$11="7 Tage",7,5),N('Ist-Stunden'!F60)+(N(Krankheitstage!G60)+N(Krankheitstage!S60))*N($C60))))</f>
        <v/>
      </c>
      <c r="AK60" s="76">
        <f>IF($B60="",0,IF(Einstellungen!$C$10="Ja",MAX(IF(Einstellungen!$C$11="7 Tage",MAX(0,(MIN(DATE(2026,3,0),IF(Mitarbeiter!$D60="",DATE(2026,3,0),Mitarbeiter!$D60),TODAY()))-(MAX(DATE(2026,2,1),Mitarbeiter!$C60))+1),MAX(0,NETWORKDAYS(MAX(DATE(2026,2,1),Mitarbeiter!$C60),MIN(DATE(2026,3,0),IF(Mitarbeiter!$D60="",DATE(2026,3,0),Mitarbeiter!$D60),TODAY()),Einstellungen!$F$13:$F$67)))*N(Mitarbeiter!$E60)/IF(Einstellungen!$C$11="7 Tage",7,5),N('Ist-Stunden'!G60)),MAX(IF(Einstellungen!$C$11="7 Tage",MAX(0,(MIN(DATE(2026,3,0),IF(Mitarbeiter!$D60="",DATE(2026,3,0),Mitarbeiter!$D60),TODAY()))-(MAX(DATE(2026,2,1),Mitarbeiter!$C60))+1),MAX(0,NETWORKDAYS(MAX(DATE(2026,2,1),Mitarbeiter!$C60),MIN(DATE(2026,3,0),IF(Mitarbeiter!$D60="",DATE(2026,3,0),Mitarbeiter!$D60),TODAY()),Einstellungen!$F$13:$F$67)))*N(Mitarbeiter!$E60)/IF(Einstellungen!$C$11="7 Tage",7,5),N('Ist-Stunden'!G60)+(N(Krankheitstage!H60)+N(Krankheitstage!T60))*N($C60))))</f>
        <v/>
      </c>
      <c r="AL60" s="76">
        <f>IF($B60="",0,IF(Einstellungen!$C$10="Ja",MAX(IF(Einstellungen!$C$11="7 Tage",MAX(0,(MIN(DATE(2026,4,0),IF(Mitarbeiter!$D60="",DATE(2026,4,0),Mitarbeiter!$D60),TODAY()))-(MAX(DATE(2026,3,1),Mitarbeiter!$C60))+1),MAX(0,NETWORKDAYS(MAX(DATE(2026,3,1),Mitarbeiter!$C60),MIN(DATE(2026,4,0),IF(Mitarbeiter!$D60="",DATE(2026,4,0),Mitarbeiter!$D60),TODAY()),Einstellungen!$F$13:$F$67)))*N(Mitarbeiter!$E60)/IF(Einstellungen!$C$11="7 Tage",7,5),N('Ist-Stunden'!H60)),MAX(IF(Einstellungen!$C$11="7 Tage",MAX(0,(MIN(DATE(2026,4,0),IF(Mitarbeiter!$D60="",DATE(2026,4,0),Mitarbeiter!$D60),TODAY()))-(MAX(DATE(2026,3,1),Mitarbeiter!$C60))+1),MAX(0,NETWORKDAYS(MAX(DATE(2026,3,1),Mitarbeiter!$C60),MIN(DATE(2026,4,0),IF(Mitarbeiter!$D60="",DATE(2026,4,0),Mitarbeiter!$D60),TODAY()),Einstellungen!$F$13:$F$67)))*N(Mitarbeiter!$E60)/IF(Einstellungen!$C$11="7 Tage",7,5),N('Ist-Stunden'!H60)+(N(Krankheitstage!I60)+N(Krankheitstage!U60))*N($C60))))</f>
        <v/>
      </c>
      <c r="AM60" s="76">
        <f>IF($B60="",0,IF(Einstellungen!$C$10="Ja",MAX(IF(Einstellungen!$C$11="7 Tage",MAX(0,(MIN(DATE(2026,5,0),IF(Mitarbeiter!$D60="",DATE(2026,5,0),Mitarbeiter!$D60),TODAY()))-(MAX(DATE(2026,4,1),Mitarbeiter!$C60))+1),MAX(0,NETWORKDAYS(MAX(DATE(2026,4,1),Mitarbeiter!$C60),MIN(DATE(2026,5,0),IF(Mitarbeiter!$D60="",DATE(2026,5,0),Mitarbeiter!$D60),TODAY()),Einstellungen!$F$13:$F$67)))*N(Mitarbeiter!$E60)/IF(Einstellungen!$C$11="7 Tage",7,5),N('Ist-Stunden'!I60)),MAX(IF(Einstellungen!$C$11="7 Tage",MAX(0,(MIN(DATE(2026,5,0),IF(Mitarbeiter!$D60="",DATE(2026,5,0),Mitarbeiter!$D60),TODAY()))-(MAX(DATE(2026,4,1),Mitarbeiter!$C60))+1),MAX(0,NETWORKDAYS(MAX(DATE(2026,4,1),Mitarbeiter!$C60),MIN(DATE(2026,5,0),IF(Mitarbeiter!$D60="",DATE(2026,5,0),Mitarbeiter!$D60),TODAY()),Einstellungen!$F$13:$F$67)))*N(Mitarbeiter!$E60)/IF(Einstellungen!$C$11="7 Tage",7,5),N('Ist-Stunden'!I60)+(N(Krankheitstage!J60)+N(Krankheitstage!V60))*N($C60))))</f>
        <v/>
      </c>
      <c r="AN60" s="76">
        <f>IF($B60="",0,IF(Einstellungen!$C$10="Ja",MAX(IF(Einstellungen!$C$11="7 Tage",MAX(0,(MIN(DATE(2026,6,0),IF(Mitarbeiter!$D60="",DATE(2026,6,0),Mitarbeiter!$D60),TODAY()))-(MAX(DATE(2026,5,1),Mitarbeiter!$C60))+1),MAX(0,NETWORKDAYS(MAX(DATE(2026,5,1),Mitarbeiter!$C60),MIN(DATE(2026,6,0),IF(Mitarbeiter!$D60="",DATE(2026,6,0),Mitarbeiter!$D60),TODAY()),Einstellungen!$F$13:$F$67)))*N(Mitarbeiter!$E60)/IF(Einstellungen!$C$11="7 Tage",7,5),N('Ist-Stunden'!J60)),MAX(IF(Einstellungen!$C$11="7 Tage",MAX(0,(MIN(DATE(2026,6,0),IF(Mitarbeiter!$D60="",DATE(2026,6,0),Mitarbeiter!$D60),TODAY()))-(MAX(DATE(2026,5,1),Mitarbeiter!$C60))+1),MAX(0,NETWORKDAYS(MAX(DATE(2026,5,1),Mitarbeiter!$C60),MIN(DATE(2026,6,0),IF(Mitarbeiter!$D60="",DATE(2026,6,0),Mitarbeiter!$D60),TODAY()),Einstellungen!$F$13:$F$67)))*N(Mitarbeiter!$E60)/IF(Einstellungen!$C$11="7 Tage",7,5),N('Ist-Stunden'!J60)+(N(Krankheitstage!K60)+N(Krankheitstage!W60))*N($C60))))</f>
        <v/>
      </c>
      <c r="AO60" s="76">
        <f>IF($B60="",0,IF(Einstellungen!$C$10="Ja",MAX(IF(Einstellungen!$C$11="7 Tage",MAX(0,(MIN(DATE(2026,7,0),IF(Mitarbeiter!$D60="",DATE(2026,7,0),Mitarbeiter!$D60),TODAY()))-(MAX(DATE(2026,6,1),Mitarbeiter!$C60))+1),MAX(0,NETWORKDAYS(MAX(DATE(2026,6,1),Mitarbeiter!$C60),MIN(DATE(2026,7,0),IF(Mitarbeiter!$D60="",DATE(2026,7,0),Mitarbeiter!$D60),TODAY()),Einstellungen!$F$13:$F$67)))*N(Mitarbeiter!$E60)/IF(Einstellungen!$C$11="7 Tage",7,5),N('Ist-Stunden'!K60)),MAX(IF(Einstellungen!$C$11="7 Tage",MAX(0,(MIN(DATE(2026,7,0),IF(Mitarbeiter!$D60="",DATE(2026,7,0),Mitarbeiter!$D60),TODAY()))-(MAX(DATE(2026,6,1),Mitarbeiter!$C60))+1),MAX(0,NETWORKDAYS(MAX(DATE(2026,6,1),Mitarbeiter!$C60),MIN(DATE(2026,7,0),IF(Mitarbeiter!$D60="",DATE(2026,7,0),Mitarbeiter!$D60),TODAY()),Einstellungen!$F$13:$F$67)))*N(Mitarbeiter!$E60)/IF(Einstellungen!$C$11="7 Tage",7,5),N('Ist-Stunden'!K60)+(N(Krankheitstage!L60)+N(Krankheitstage!X60))*N($C60))))</f>
        <v/>
      </c>
      <c r="AP60" s="76">
        <f>IF($B60="",0,IF(Einstellungen!$C$10="Ja",MAX(IF(Einstellungen!$C$11="7 Tage",MAX(0,(MIN(DATE(2026,8,0),IF(Mitarbeiter!$D60="",DATE(2026,8,0),Mitarbeiter!$D60),TODAY()))-(MAX(DATE(2026,7,1),Mitarbeiter!$C60))+1),MAX(0,NETWORKDAYS(MAX(DATE(2026,7,1),Mitarbeiter!$C60),MIN(DATE(2026,8,0),IF(Mitarbeiter!$D60="",DATE(2026,8,0),Mitarbeiter!$D60),TODAY()),Einstellungen!$F$13:$F$67)))*N(Mitarbeiter!$E60)/IF(Einstellungen!$C$11="7 Tage",7,5),N('Ist-Stunden'!L60)),MAX(IF(Einstellungen!$C$11="7 Tage",MAX(0,(MIN(DATE(2026,8,0),IF(Mitarbeiter!$D60="",DATE(2026,8,0),Mitarbeiter!$D60),TODAY()))-(MAX(DATE(2026,7,1),Mitarbeiter!$C60))+1),MAX(0,NETWORKDAYS(MAX(DATE(2026,7,1),Mitarbeiter!$C60),MIN(DATE(2026,8,0),IF(Mitarbeiter!$D60="",DATE(2026,8,0),Mitarbeiter!$D60),TODAY()),Einstellungen!$F$13:$F$67)))*N(Mitarbeiter!$E60)/IF(Einstellungen!$C$11="7 Tage",7,5),N('Ist-Stunden'!L60)+(N(Krankheitstage!M60)+N(Krankheitstage!Y60))*N($C60))))</f>
        <v/>
      </c>
      <c r="AQ60" s="76">
        <f>IF($B60="",0,IF(Einstellungen!$C$10="Ja",MAX(IF(Einstellungen!$C$11="7 Tage",MAX(0,(MIN(DATE(2026,9,0),IF(Mitarbeiter!$D60="",DATE(2026,9,0),Mitarbeiter!$D60),TODAY()))-(MAX(DATE(2026,8,1),Mitarbeiter!$C60))+1),MAX(0,NETWORKDAYS(MAX(DATE(2026,8,1),Mitarbeiter!$C60),MIN(DATE(2026,9,0),IF(Mitarbeiter!$D60="",DATE(2026,9,0),Mitarbeiter!$D60),TODAY()),Einstellungen!$F$13:$F$67)))*N(Mitarbeiter!$E60)/IF(Einstellungen!$C$11="7 Tage",7,5),N('Ist-Stunden'!M60)),MAX(IF(Einstellungen!$C$11="7 Tage",MAX(0,(MIN(DATE(2026,9,0),IF(Mitarbeiter!$D60="",DATE(2026,9,0),Mitarbeiter!$D60),TODAY()))-(MAX(DATE(2026,8,1),Mitarbeiter!$C60))+1),MAX(0,NETWORKDAYS(MAX(DATE(2026,8,1),Mitarbeiter!$C60),MIN(DATE(2026,9,0),IF(Mitarbeiter!$D60="",DATE(2026,9,0),Mitarbeiter!$D60),TODAY()),Einstellungen!$F$13:$F$67)))*N(Mitarbeiter!$E60)/IF(Einstellungen!$C$11="7 Tage",7,5),N('Ist-Stunden'!M60)+(N(Krankheitstage!N60)+N(Krankheitstage!Z60))*N($C60))))</f>
        <v/>
      </c>
      <c r="AR60" s="76">
        <f>IF($B60="",0,IF(Einstellungen!$C$10="Ja",MAX(IF(Einstellungen!$C$11="7 Tage",MAX(0,(MIN(DATE(2026,10,0),IF(Mitarbeiter!$D60="",DATE(2026,10,0),Mitarbeiter!$D60),TODAY()))-(MAX(DATE(2026,9,1),Mitarbeiter!$C60))+1),MAX(0,NETWORKDAYS(MAX(DATE(2026,9,1),Mitarbeiter!$C60),MIN(DATE(2026,10,0),IF(Mitarbeiter!$D60="",DATE(2026,10,0),Mitarbeiter!$D60),TODAY()),Einstellungen!$F$13:$F$67)))*N(Mitarbeiter!$E60)/IF(Einstellungen!$C$11="7 Tage",7,5),N('Ist-Stunden'!N60)),MAX(IF(Einstellungen!$C$11="7 Tage",MAX(0,(MIN(DATE(2026,10,0),IF(Mitarbeiter!$D60="",DATE(2026,10,0),Mitarbeiter!$D60),TODAY()))-(MAX(DATE(2026,9,1),Mitarbeiter!$C60))+1),MAX(0,NETWORKDAYS(MAX(DATE(2026,9,1),Mitarbeiter!$C60),MIN(DATE(2026,10,0),IF(Mitarbeiter!$D60="",DATE(2026,10,0),Mitarbeiter!$D60),TODAY()),Einstellungen!$F$13:$F$67)))*N(Mitarbeiter!$E60)/IF(Einstellungen!$C$11="7 Tage",7,5),N('Ist-Stunden'!N60)+(N(Krankheitstage!O60)+N(Krankheitstage!AA60))*N($C60))))</f>
        <v/>
      </c>
      <c r="AS60" s="76">
        <f>IF($B60="",0,IF(Einstellungen!$C$10="Ja",MAX(IF(Einstellungen!$C$11="7 Tage",MAX(0,(MIN(DATE(2026,11,0),IF(Mitarbeiter!$D60="",DATE(2026,11,0),Mitarbeiter!$D60),TODAY()))-(MAX(DATE(2026,10,1),Mitarbeiter!$C60))+1),MAX(0,NETWORKDAYS(MAX(DATE(2026,10,1),Mitarbeiter!$C60),MIN(DATE(2026,11,0),IF(Mitarbeiter!$D60="",DATE(2026,11,0),Mitarbeiter!$D60),TODAY()),Einstellungen!$F$13:$F$67)))*N(Mitarbeiter!$E60)/IF(Einstellungen!$C$11="7 Tage",7,5),N('Ist-Stunden'!O60)),MAX(IF(Einstellungen!$C$11="7 Tage",MAX(0,(MIN(DATE(2026,11,0),IF(Mitarbeiter!$D60="",DATE(2026,11,0),Mitarbeiter!$D60),TODAY()))-(MAX(DATE(2026,10,1),Mitarbeiter!$C60))+1),MAX(0,NETWORKDAYS(MAX(DATE(2026,10,1),Mitarbeiter!$C60),MIN(DATE(2026,11,0),IF(Mitarbeiter!$D60="",DATE(2026,11,0),Mitarbeiter!$D60),TODAY()),Einstellungen!$F$13:$F$67)))*N(Mitarbeiter!$E60)/IF(Einstellungen!$C$11="7 Tage",7,5),N('Ist-Stunden'!O60)+(N(Krankheitstage!P60)+N(Krankheitstage!AB60))*N($C60))))</f>
        <v/>
      </c>
      <c r="AT60" s="76">
        <f>IF($B60="",0,IF(Einstellungen!$C$10="Ja",MAX(IF(Einstellungen!$C$11="7 Tage",MAX(0,(MIN(DATE(2026,12,0),IF(Mitarbeiter!$D60="",DATE(2026,12,0),Mitarbeiter!$D60),TODAY()))-(MAX(DATE(2026,11,1),Mitarbeiter!$C60))+1),MAX(0,NETWORKDAYS(MAX(DATE(2026,11,1),Mitarbeiter!$C60),MIN(DATE(2026,12,0),IF(Mitarbeiter!$D60="",DATE(2026,12,0),Mitarbeiter!$D60),TODAY()),Einstellungen!$F$13:$F$67)))*N(Mitarbeiter!$E60)/IF(Einstellungen!$C$11="7 Tage",7,5),N('Ist-Stunden'!P60)),MAX(IF(Einstellungen!$C$11="7 Tage",MAX(0,(MIN(DATE(2026,12,0),IF(Mitarbeiter!$D60="",DATE(2026,12,0),Mitarbeiter!$D60),TODAY()))-(MAX(DATE(2026,11,1),Mitarbeiter!$C60))+1),MAX(0,NETWORKDAYS(MAX(DATE(2026,11,1),Mitarbeiter!$C60),MIN(DATE(2026,12,0),IF(Mitarbeiter!$D60="",DATE(2026,12,0),Mitarbeiter!$D60),TODAY()),Einstellungen!$F$13:$F$67)))*N(Mitarbeiter!$E60)/IF(Einstellungen!$C$11="7 Tage",7,5),N('Ist-Stunden'!P60)+(N(Krankheitstage!Q60)+N(Krankheitstage!AC60))*N($C60))))</f>
        <v/>
      </c>
      <c r="AU60" s="76">
        <f>IF($B60="",0,IF(Einstellungen!$C$10="Ja",MAX(IF(Einstellungen!$C$11="7 Tage",MAX(0,(MIN(DATE(2026,13,0),IF(Mitarbeiter!$D60="",DATE(2026,13,0),Mitarbeiter!$D60),TODAY()))-(MAX(DATE(2026,12,1),Mitarbeiter!$C60))+1),MAX(0,NETWORKDAYS(MAX(DATE(2026,12,1),Mitarbeiter!$C60),MIN(DATE(2026,13,0),IF(Mitarbeiter!$D60="",DATE(2026,13,0),Mitarbeiter!$D60),TODAY()),Einstellungen!$F$13:$F$67)))*N(Mitarbeiter!$E60)/IF(Einstellungen!$C$11="7 Tage",7,5),N('Ist-Stunden'!Q60)),MAX(IF(Einstellungen!$C$11="7 Tage",MAX(0,(MIN(DATE(2026,13,0),IF(Mitarbeiter!$D60="",DATE(2026,13,0),Mitarbeiter!$D60),TODAY()))-(MAX(DATE(2026,12,1),Mitarbeiter!$C60))+1),MAX(0,NETWORKDAYS(MAX(DATE(2026,12,1),Mitarbeiter!$C60),MIN(DATE(2026,13,0),IF(Mitarbeiter!$D60="",DATE(2026,13,0),Mitarbeiter!$D60),TODAY()),Einstellungen!$F$13:$F$67)))*N(Mitarbeiter!$E60)/IF(Einstellungen!$C$11="7 Tage",7,5),N('Ist-Stunden'!Q60)+(N(Krankheitstage!R60)+N(Krankheitstage!AD60))*N($C60))))</f>
        <v/>
      </c>
      <c r="AV60" s="76">
        <f>IF($B60="",0,IF(Einstellungen!$C$10="Ja",MAX(IF(Einstellungen!$C$11="7 Tage",MAX(0,(MIN(DATE(2027,2,0),IF(Mitarbeiter!$D60="",DATE(2027,2,0),Mitarbeiter!$D60),TODAY()))-(MAX(DATE(2027,1,1),Mitarbeiter!$C60))+1),MAX(0,NETWORKDAYS(MAX(DATE(2027,1,1),Mitarbeiter!$C60),MIN(DATE(2027,2,0),IF(Mitarbeiter!$D60="",DATE(2027,2,0),Mitarbeiter!$D60),TODAY()),Einstellungen!$F$13:$F$67)))*N(Mitarbeiter!$E60)/IF(Einstellungen!$C$11="7 Tage",7,5),N('Ist-Stunden'!R60)),MAX(IF(Einstellungen!$C$11="7 Tage",MAX(0,(MIN(DATE(2027,2,0),IF(Mitarbeiter!$D60="",DATE(2027,2,0),Mitarbeiter!$D60),TODAY()))-(MAX(DATE(2027,1,1),Mitarbeiter!$C60))+1),MAX(0,NETWORKDAYS(MAX(DATE(2027,1,1),Mitarbeiter!$C60),MIN(DATE(2027,2,0),IF(Mitarbeiter!$D60="",DATE(2027,2,0),Mitarbeiter!$D60),TODAY()),Einstellungen!$F$13:$F$67)))*N(Mitarbeiter!$E60)/IF(Einstellungen!$C$11="7 Tage",7,5),N('Ist-Stunden'!R60)+(N(Krankheitstage!AE60)+N(Krankheitstage!AQ60))*N($C60))))</f>
        <v/>
      </c>
      <c r="AW60" s="76">
        <f>IF($B60="",0,IF(Einstellungen!$C$10="Ja",MAX(IF(Einstellungen!$C$11="7 Tage",MAX(0,(MIN(DATE(2027,3,0),IF(Mitarbeiter!$D60="",DATE(2027,3,0),Mitarbeiter!$D60),TODAY()))-(MAX(DATE(2027,2,1),Mitarbeiter!$C60))+1),MAX(0,NETWORKDAYS(MAX(DATE(2027,2,1),Mitarbeiter!$C60),MIN(DATE(2027,3,0),IF(Mitarbeiter!$D60="",DATE(2027,3,0),Mitarbeiter!$D60),TODAY()),Einstellungen!$F$13:$F$67)))*N(Mitarbeiter!$E60)/IF(Einstellungen!$C$11="7 Tage",7,5),N('Ist-Stunden'!S60)),MAX(IF(Einstellungen!$C$11="7 Tage",MAX(0,(MIN(DATE(2027,3,0),IF(Mitarbeiter!$D60="",DATE(2027,3,0),Mitarbeiter!$D60),TODAY()))-(MAX(DATE(2027,2,1),Mitarbeiter!$C60))+1),MAX(0,NETWORKDAYS(MAX(DATE(2027,2,1),Mitarbeiter!$C60),MIN(DATE(2027,3,0),IF(Mitarbeiter!$D60="",DATE(2027,3,0),Mitarbeiter!$D60),TODAY()),Einstellungen!$F$13:$F$67)))*N(Mitarbeiter!$E60)/IF(Einstellungen!$C$11="7 Tage",7,5),N('Ist-Stunden'!S60)+(N(Krankheitstage!AF60)+N(Krankheitstage!AR60))*N($C60))))</f>
        <v/>
      </c>
      <c r="AX60" s="76">
        <f>IF($B60="",0,IF(Einstellungen!$C$10="Ja",MAX(IF(Einstellungen!$C$11="7 Tage",MAX(0,(MIN(DATE(2027,4,0),IF(Mitarbeiter!$D60="",DATE(2027,4,0),Mitarbeiter!$D60),TODAY()))-(MAX(DATE(2027,3,1),Mitarbeiter!$C60))+1),MAX(0,NETWORKDAYS(MAX(DATE(2027,3,1),Mitarbeiter!$C60),MIN(DATE(2027,4,0),IF(Mitarbeiter!$D60="",DATE(2027,4,0),Mitarbeiter!$D60),TODAY()),Einstellungen!$F$13:$F$67)))*N(Mitarbeiter!$E60)/IF(Einstellungen!$C$11="7 Tage",7,5),N('Ist-Stunden'!T60)),MAX(IF(Einstellungen!$C$11="7 Tage",MAX(0,(MIN(DATE(2027,4,0),IF(Mitarbeiter!$D60="",DATE(2027,4,0),Mitarbeiter!$D60),TODAY()))-(MAX(DATE(2027,3,1),Mitarbeiter!$C60))+1),MAX(0,NETWORKDAYS(MAX(DATE(2027,3,1),Mitarbeiter!$C60),MIN(DATE(2027,4,0),IF(Mitarbeiter!$D60="",DATE(2027,4,0),Mitarbeiter!$D60),TODAY()),Einstellungen!$F$13:$F$67)))*N(Mitarbeiter!$E60)/IF(Einstellungen!$C$11="7 Tage",7,5),N('Ist-Stunden'!T60)+(N(Krankheitstage!AG60)+N(Krankheitstage!AS60))*N($C60))))</f>
        <v/>
      </c>
      <c r="AY60" s="76">
        <f>IF($B60="",0,IF(Einstellungen!$C$10="Ja",MAX(IF(Einstellungen!$C$11="7 Tage",MAX(0,(MIN(DATE(2027,5,0),IF(Mitarbeiter!$D60="",DATE(2027,5,0),Mitarbeiter!$D60),TODAY()))-(MAX(DATE(2027,4,1),Mitarbeiter!$C60))+1),MAX(0,NETWORKDAYS(MAX(DATE(2027,4,1),Mitarbeiter!$C60),MIN(DATE(2027,5,0),IF(Mitarbeiter!$D60="",DATE(2027,5,0),Mitarbeiter!$D60),TODAY()),Einstellungen!$F$13:$F$67)))*N(Mitarbeiter!$E60)/IF(Einstellungen!$C$11="7 Tage",7,5),N('Ist-Stunden'!U60)),MAX(IF(Einstellungen!$C$11="7 Tage",MAX(0,(MIN(DATE(2027,5,0),IF(Mitarbeiter!$D60="",DATE(2027,5,0),Mitarbeiter!$D60),TODAY()))-(MAX(DATE(2027,4,1),Mitarbeiter!$C60))+1),MAX(0,NETWORKDAYS(MAX(DATE(2027,4,1),Mitarbeiter!$C60),MIN(DATE(2027,5,0),IF(Mitarbeiter!$D60="",DATE(2027,5,0),Mitarbeiter!$D60),TODAY()),Einstellungen!$F$13:$F$67)))*N(Mitarbeiter!$E60)/IF(Einstellungen!$C$11="7 Tage",7,5),N('Ist-Stunden'!U60)+(N(Krankheitstage!AH60)+N(Krankheitstage!AT60))*N($C60))))</f>
        <v/>
      </c>
      <c r="AZ60" s="76">
        <f>IF($B60="",0,IF(Einstellungen!$C$10="Ja",MAX(IF(Einstellungen!$C$11="7 Tage",MAX(0,(MIN(DATE(2027,6,0),IF(Mitarbeiter!$D60="",DATE(2027,6,0),Mitarbeiter!$D60),TODAY()))-(MAX(DATE(2027,5,1),Mitarbeiter!$C60))+1),MAX(0,NETWORKDAYS(MAX(DATE(2027,5,1),Mitarbeiter!$C60),MIN(DATE(2027,6,0),IF(Mitarbeiter!$D60="",DATE(2027,6,0),Mitarbeiter!$D60),TODAY()),Einstellungen!$F$13:$F$67)))*N(Mitarbeiter!$E60)/IF(Einstellungen!$C$11="7 Tage",7,5),N('Ist-Stunden'!V60)),MAX(IF(Einstellungen!$C$11="7 Tage",MAX(0,(MIN(DATE(2027,6,0),IF(Mitarbeiter!$D60="",DATE(2027,6,0),Mitarbeiter!$D60),TODAY()))-(MAX(DATE(2027,5,1),Mitarbeiter!$C60))+1),MAX(0,NETWORKDAYS(MAX(DATE(2027,5,1),Mitarbeiter!$C60),MIN(DATE(2027,6,0),IF(Mitarbeiter!$D60="",DATE(2027,6,0),Mitarbeiter!$D60),TODAY()),Einstellungen!$F$13:$F$67)))*N(Mitarbeiter!$E60)/IF(Einstellungen!$C$11="7 Tage",7,5),N('Ist-Stunden'!V60)+(N(Krankheitstage!AI60)+N(Krankheitstage!AU60))*N($C60))))</f>
        <v/>
      </c>
      <c r="BA60" s="76">
        <f>IF($B60="",0,IF(Einstellungen!$C$10="Ja",MAX(IF(Einstellungen!$C$11="7 Tage",MAX(0,(MIN(DATE(2027,7,0),IF(Mitarbeiter!$D60="",DATE(2027,7,0),Mitarbeiter!$D60),TODAY()))-(MAX(DATE(2027,6,1),Mitarbeiter!$C60))+1),MAX(0,NETWORKDAYS(MAX(DATE(2027,6,1),Mitarbeiter!$C60),MIN(DATE(2027,7,0),IF(Mitarbeiter!$D60="",DATE(2027,7,0),Mitarbeiter!$D60),TODAY()),Einstellungen!$F$13:$F$67)))*N(Mitarbeiter!$E60)/IF(Einstellungen!$C$11="7 Tage",7,5),N('Ist-Stunden'!W60)),MAX(IF(Einstellungen!$C$11="7 Tage",MAX(0,(MIN(DATE(2027,7,0),IF(Mitarbeiter!$D60="",DATE(2027,7,0),Mitarbeiter!$D60),TODAY()))-(MAX(DATE(2027,6,1),Mitarbeiter!$C60))+1),MAX(0,NETWORKDAYS(MAX(DATE(2027,6,1),Mitarbeiter!$C60),MIN(DATE(2027,7,0),IF(Mitarbeiter!$D60="",DATE(2027,7,0),Mitarbeiter!$D60),TODAY()),Einstellungen!$F$13:$F$67)))*N(Mitarbeiter!$E60)/IF(Einstellungen!$C$11="7 Tage",7,5),N('Ist-Stunden'!W60)+(N(Krankheitstage!AJ60)+N(Krankheitstage!AV60))*N($C60))))</f>
        <v/>
      </c>
      <c r="BB60" s="76">
        <f>IF($B60="",0,IF(Einstellungen!$C$10="Ja",MAX(IF(Einstellungen!$C$11="7 Tage",MAX(0,(MIN(DATE(2027,8,0),IF(Mitarbeiter!$D60="",DATE(2027,8,0),Mitarbeiter!$D60),TODAY()))-(MAX(DATE(2027,7,1),Mitarbeiter!$C60))+1),MAX(0,NETWORKDAYS(MAX(DATE(2027,7,1),Mitarbeiter!$C60),MIN(DATE(2027,8,0),IF(Mitarbeiter!$D60="",DATE(2027,8,0),Mitarbeiter!$D60),TODAY()),Einstellungen!$F$13:$F$67)))*N(Mitarbeiter!$E60)/IF(Einstellungen!$C$11="7 Tage",7,5),N('Ist-Stunden'!X60)),MAX(IF(Einstellungen!$C$11="7 Tage",MAX(0,(MIN(DATE(2027,8,0),IF(Mitarbeiter!$D60="",DATE(2027,8,0),Mitarbeiter!$D60),TODAY()))-(MAX(DATE(2027,7,1),Mitarbeiter!$C60))+1),MAX(0,NETWORKDAYS(MAX(DATE(2027,7,1),Mitarbeiter!$C60),MIN(DATE(2027,8,0),IF(Mitarbeiter!$D60="",DATE(2027,8,0),Mitarbeiter!$D60),TODAY()),Einstellungen!$F$13:$F$67)))*N(Mitarbeiter!$E60)/IF(Einstellungen!$C$11="7 Tage",7,5),N('Ist-Stunden'!X60)+(N(Krankheitstage!AK60)+N(Krankheitstage!AW60))*N($C60))))</f>
        <v/>
      </c>
      <c r="BC60" s="76">
        <f>IF($B60="",0,IF(Einstellungen!$C$10="Ja",MAX(IF(Einstellungen!$C$11="7 Tage",MAX(0,(MIN(DATE(2027,9,0),IF(Mitarbeiter!$D60="",DATE(2027,9,0),Mitarbeiter!$D60),TODAY()))-(MAX(DATE(2027,8,1),Mitarbeiter!$C60))+1),MAX(0,NETWORKDAYS(MAX(DATE(2027,8,1),Mitarbeiter!$C60),MIN(DATE(2027,9,0),IF(Mitarbeiter!$D60="",DATE(2027,9,0),Mitarbeiter!$D60),TODAY()),Einstellungen!$F$13:$F$67)))*N(Mitarbeiter!$E60)/IF(Einstellungen!$C$11="7 Tage",7,5),N('Ist-Stunden'!Y60)),MAX(IF(Einstellungen!$C$11="7 Tage",MAX(0,(MIN(DATE(2027,9,0),IF(Mitarbeiter!$D60="",DATE(2027,9,0),Mitarbeiter!$D60),TODAY()))-(MAX(DATE(2027,8,1),Mitarbeiter!$C60))+1),MAX(0,NETWORKDAYS(MAX(DATE(2027,8,1),Mitarbeiter!$C60),MIN(DATE(2027,9,0),IF(Mitarbeiter!$D60="",DATE(2027,9,0),Mitarbeiter!$D60),TODAY()),Einstellungen!$F$13:$F$67)))*N(Mitarbeiter!$E60)/IF(Einstellungen!$C$11="7 Tage",7,5),N('Ist-Stunden'!Y60)+(N(Krankheitstage!AL60)+N(Krankheitstage!AX60))*N($C60))))</f>
        <v/>
      </c>
      <c r="BD60" s="76">
        <f>IF($B60="",0,IF(Einstellungen!$C$10="Ja",MAX(IF(Einstellungen!$C$11="7 Tage",MAX(0,(MIN(DATE(2027,10,0),IF(Mitarbeiter!$D60="",DATE(2027,10,0),Mitarbeiter!$D60),TODAY()))-(MAX(DATE(2027,9,1),Mitarbeiter!$C60))+1),MAX(0,NETWORKDAYS(MAX(DATE(2027,9,1),Mitarbeiter!$C60),MIN(DATE(2027,10,0),IF(Mitarbeiter!$D60="",DATE(2027,10,0),Mitarbeiter!$D60),TODAY()),Einstellungen!$F$13:$F$67)))*N(Mitarbeiter!$E60)/IF(Einstellungen!$C$11="7 Tage",7,5),N('Ist-Stunden'!Z60)),MAX(IF(Einstellungen!$C$11="7 Tage",MAX(0,(MIN(DATE(2027,10,0),IF(Mitarbeiter!$D60="",DATE(2027,10,0),Mitarbeiter!$D60),TODAY()))-(MAX(DATE(2027,9,1),Mitarbeiter!$C60))+1),MAX(0,NETWORKDAYS(MAX(DATE(2027,9,1),Mitarbeiter!$C60),MIN(DATE(2027,10,0),IF(Mitarbeiter!$D60="",DATE(2027,10,0),Mitarbeiter!$D60),TODAY()),Einstellungen!$F$13:$F$67)))*N(Mitarbeiter!$E60)/IF(Einstellungen!$C$11="7 Tage",7,5),N('Ist-Stunden'!Z60)+(N(Krankheitstage!AM60)+N(Krankheitstage!AY60))*N($C60))))</f>
        <v/>
      </c>
      <c r="BE60" s="76">
        <f>IF($B60="",0,IF(Einstellungen!$C$10="Ja",MAX(IF(Einstellungen!$C$11="7 Tage",MAX(0,(MIN(DATE(2027,11,0),IF(Mitarbeiter!$D60="",DATE(2027,11,0),Mitarbeiter!$D60),TODAY()))-(MAX(DATE(2027,10,1),Mitarbeiter!$C60))+1),MAX(0,NETWORKDAYS(MAX(DATE(2027,10,1),Mitarbeiter!$C60),MIN(DATE(2027,11,0),IF(Mitarbeiter!$D60="",DATE(2027,11,0),Mitarbeiter!$D60),TODAY()),Einstellungen!$F$13:$F$67)))*N(Mitarbeiter!$E60)/IF(Einstellungen!$C$11="7 Tage",7,5),N('Ist-Stunden'!AA60)),MAX(IF(Einstellungen!$C$11="7 Tage",MAX(0,(MIN(DATE(2027,11,0),IF(Mitarbeiter!$D60="",DATE(2027,11,0),Mitarbeiter!$D60),TODAY()))-(MAX(DATE(2027,10,1),Mitarbeiter!$C60))+1),MAX(0,NETWORKDAYS(MAX(DATE(2027,10,1),Mitarbeiter!$C60),MIN(DATE(2027,11,0),IF(Mitarbeiter!$D60="",DATE(2027,11,0),Mitarbeiter!$D60),TODAY()),Einstellungen!$F$13:$F$67)))*N(Mitarbeiter!$E60)/IF(Einstellungen!$C$11="7 Tage",7,5),N('Ist-Stunden'!AA60)+(N(Krankheitstage!AN60)+N(Krankheitstage!AZ60))*N($C60))))</f>
        <v/>
      </c>
      <c r="BF60" s="76">
        <f>IF($B60="",0,IF(Einstellungen!$C$10="Ja",MAX(IF(Einstellungen!$C$11="7 Tage",MAX(0,(MIN(DATE(2027,12,0),IF(Mitarbeiter!$D60="",DATE(2027,12,0),Mitarbeiter!$D60),TODAY()))-(MAX(DATE(2027,11,1),Mitarbeiter!$C60))+1),MAX(0,NETWORKDAYS(MAX(DATE(2027,11,1),Mitarbeiter!$C60),MIN(DATE(2027,12,0),IF(Mitarbeiter!$D60="",DATE(2027,12,0),Mitarbeiter!$D60),TODAY()),Einstellungen!$F$13:$F$67)))*N(Mitarbeiter!$E60)/IF(Einstellungen!$C$11="7 Tage",7,5),N('Ist-Stunden'!AB60)),MAX(IF(Einstellungen!$C$11="7 Tage",MAX(0,(MIN(DATE(2027,12,0),IF(Mitarbeiter!$D60="",DATE(2027,12,0),Mitarbeiter!$D60),TODAY()))-(MAX(DATE(2027,11,1),Mitarbeiter!$C60))+1),MAX(0,NETWORKDAYS(MAX(DATE(2027,11,1),Mitarbeiter!$C60),MIN(DATE(2027,12,0),IF(Mitarbeiter!$D60="",DATE(2027,12,0),Mitarbeiter!$D60),TODAY()),Einstellungen!$F$13:$F$67)))*N(Mitarbeiter!$E60)/IF(Einstellungen!$C$11="7 Tage",7,5),N('Ist-Stunden'!AB60)+(N(Krankheitstage!AO60)+N(Krankheitstage!BA60))*N($C60))))</f>
        <v/>
      </c>
      <c r="BG60" s="76">
        <f>IF($B60="",0,IF(Einstellungen!$C$10="Ja",MAX(IF(Einstellungen!$C$11="7 Tage",MAX(0,(MIN(DATE(2027,13,0),IF(Mitarbeiter!$D60="",DATE(2027,13,0),Mitarbeiter!$D60),TODAY()))-(MAX(DATE(2027,12,1),Mitarbeiter!$C60))+1),MAX(0,NETWORKDAYS(MAX(DATE(2027,12,1),Mitarbeiter!$C60),MIN(DATE(2027,13,0),IF(Mitarbeiter!$D60="",DATE(2027,13,0),Mitarbeiter!$D60),TODAY()),Einstellungen!$F$13:$F$67)))*N(Mitarbeiter!$E60)/IF(Einstellungen!$C$11="7 Tage",7,5),N('Ist-Stunden'!AC60)),MAX(IF(Einstellungen!$C$11="7 Tage",MAX(0,(MIN(DATE(2027,13,0),IF(Mitarbeiter!$D60="",DATE(2027,13,0),Mitarbeiter!$D60),TODAY()))-(MAX(DATE(2027,12,1),Mitarbeiter!$C60))+1),MAX(0,NETWORKDAYS(MAX(DATE(2027,12,1),Mitarbeiter!$C60),MIN(DATE(2027,13,0),IF(Mitarbeiter!$D60="",DATE(2027,13,0),Mitarbeiter!$D60),TODAY()),Einstellungen!$F$13:$F$67)))*N(Mitarbeiter!$E60)/IF(Einstellungen!$C$11="7 Tage",7,5),N('Ist-Stunden'!AC60)+(N(Krankheitstage!AP60)+N(Krankheitstage!BB60))*N($C60))))</f>
        <v/>
      </c>
      <c r="BH60" s="76">
        <f>IF($B60="",0,IF(Einstellungen!$C$10="Ja",MAX(IF(Einstellungen!$C$11="7 Tage",MAX(0,(MIN(DATE(2028,2,0),IF(Mitarbeiter!$D60="",DATE(2028,2,0),Mitarbeiter!$D60),TODAY()))-(MAX(DATE(2028,1,1),Mitarbeiter!$C60))+1),MAX(0,NETWORKDAYS(MAX(DATE(2028,1,1),Mitarbeiter!$C60),MIN(DATE(2028,2,0),IF(Mitarbeiter!$D60="",DATE(2028,2,0),Mitarbeiter!$D60),TODAY()),Einstellungen!$F$13:$F$67)))*N(Mitarbeiter!$E60)/IF(Einstellungen!$C$11="7 Tage",7,5),N('Ist-Stunden'!AD60)),MAX(IF(Einstellungen!$C$11="7 Tage",MAX(0,(MIN(DATE(2028,2,0),IF(Mitarbeiter!$D60="",DATE(2028,2,0),Mitarbeiter!$D60),TODAY()))-(MAX(DATE(2028,1,1),Mitarbeiter!$C60))+1),MAX(0,NETWORKDAYS(MAX(DATE(2028,1,1),Mitarbeiter!$C60),MIN(DATE(2028,2,0),IF(Mitarbeiter!$D60="",DATE(2028,2,0),Mitarbeiter!$D60),TODAY()),Einstellungen!$F$13:$F$67)))*N(Mitarbeiter!$E60)/IF(Einstellungen!$C$11="7 Tage",7,5),N('Ist-Stunden'!AD60)+(N(Krankheitstage!BC60)+N(Krankheitstage!BO60))*N($C60))))</f>
        <v/>
      </c>
      <c r="BI60" s="76">
        <f>IF($B60="",0,IF(Einstellungen!$C$10="Ja",MAX(IF(Einstellungen!$C$11="7 Tage",MAX(0,(MIN(DATE(2028,3,0),IF(Mitarbeiter!$D60="",DATE(2028,3,0),Mitarbeiter!$D60),TODAY()))-(MAX(DATE(2028,2,1),Mitarbeiter!$C60))+1),MAX(0,NETWORKDAYS(MAX(DATE(2028,2,1),Mitarbeiter!$C60),MIN(DATE(2028,3,0),IF(Mitarbeiter!$D60="",DATE(2028,3,0),Mitarbeiter!$D60),TODAY()),Einstellungen!$F$13:$F$67)))*N(Mitarbeiter!$E60)/IF(Einstellungen!$C$11="7 Tage",7,5),N('Ist-Stunden'!AE60)),MAX(IF(Einstellungen!$C$11="7 Tage",MAX(0,(MIN(DATE(2028,3,0),IF(Mitarbeiter!$D60="",DATE(2028,3,0),Mitarbeiter!$D60),TODAY()))-(MAX(DATE(2028,2,1),Mitarbeiter!$C60))+1),MAX(0,NETWORKDAYS(MAX(DATE(2028,2,1),Mitarbeiter!$C60),MIN(DATE(2028,3,0),IF(Mitarbeiter!$D60="",DATE(2028,3,0),Mitarbeiter!$D60),TODAY()),Einstellungen!$F$13:$F$67)))*N(Mitarbeiter!$E60)/IF(Einstellungen!$C$11="7 Tage",7,5),N('Ist-Stunden'!AE60)+(N(Krankheitstage!BD60)+N(Krankheitstage!BP60))*N($C60))))</f>
        <v/>
      </c>
      <c r="BJ60" s="76">
        <f>IF($B60="",0,IF(Einstellungen!$C$10="Ja",MAX(IF(Einstellungen!$C$11="7 Tage",MAX(0,(MIN(DATE(2028,4,0),IF(Mitarbeiter!$D60="",DATE(2028,4,0),Mitarbeiter!$D60),TODAY()))-(MAX(DATE(2028,3,1),Mitarbeiter!$C60))+1),MAX(0,NETWORKDAYS(MAX(DATE(2028,3,1),Mitarbeiter!$C60),MIN(DATE(2028,4,0),IF(Mitarbeiter!$D60="",DATE(2028,4,0),Mitarbeiter!$D60),TODAY()),Einstellungen!$F$13:$F$67)))*N(Mitarbeiter!$E60)/IF(Einstellungen!$C$11="7 Tage",7,5),N('Ist-Stunden'!AF60)),MAX(IF(Einstellungen!$C$11="7 Tage",MAX(0,(MIN(DATE(2028,4,0),IF(Mitarbeiter!$D60="",DATE(2028,4,0),Mitarbeiter!$D60),TODAY()))-(MAX(DATE(2028,3,1),Mitarbeiter!$C60))+1),MAX(0,NETWORKDAYS(MAX(DATE(2028,3,1),Mitarbeiter!$C60),MIN(DATE(2028,4,0),IF(Mitarbeiter!$D60="",DATE(2028,4,0),Mitarbeiter!$D60),TODAY()),Einstellungen!$F$13:$F$67)))*N(Mitarbeiter!$E60)/IF(Einstellungen!$C$11="7 Tage",7,5),N('Ist-Stunden'!AF60)+(N(Krankheitstage!BE60)+N(Krankheitstage!BQ60))*N($C60))))</f>
        <v/>
      </c>
      <c r="BK60" s="76">
        <f>IF($B60="",0,IF(Einstellungen!$C$10="Ja",MAX(IF(Einstellungen!$C$11="7 Tage",MAX(0,(MIN(DATE(2028,5,0),IF(Mitarbeiter!$D60="",DATE(2028,5,0),Mitarbeiter!$D60),TODAY()))-(MAX(DATE(2028,4,1),Mitarbeiter!$C60))+1),MAX(0,NETWORKDAYS(MAX(DATE(2028,4,1),Mitarbeiter!$C60),MIN(DATE(2028,5,0),IF(Mitarbeiter!$D60="",DATE(2028,5,0),Mitarbeiter!$D60),TODAY()),Einstellungen!$F$13:$F$67)))*N(Mitarbeiter!$E60)/IF(Einstellungen!$C$11="7 Tage",7,5),N('Ist-Stunden'!AG60)),MAX(IF(Einstellungen!$C$11="7 Tage",MAX(0,(MIN(DATE(2028,5,0),IF(Mitarbeiter!$D60="",DATE(2028,5,0),Mitarbeiter!$D60),TODAY()))-(MAX(DATE(2028,4,1),Mitarbeiter!$C60))+1),MAX(0,NETWORKDAYS(MAX(DATE(2028,4,1),Mitarbeiter!$C60),MIN(DATE(2028,5,0),IF(Mitarbeiter!$D60="",DATE(2028,5,0),Mitarbeiter!$D60),TODAY()),Einstellungen!$F$13:$F$67)))*N(Mitarbeiter!$E60)/IF(Einstellungen!$C$11="7 Tage",7,5),N('Ist-Stunden'!AG60)+(N(Krankheitstage!BF60)+N(Krankheitstage!BR60))*N($C60))))</f>
        <v/>
      </c>
      <c r="BL60" s="76">
        <f>IF($B60="",0,IF(Einstellungen!$C$10="Ja",MAX(IF(Einstellungen!$C$11="7 Tage",MAX(0,(MIN(DATE(2028,6,0),IF(Mitarbeiter!$D60="",DATE(2028,6,0),Mitarbeiter!$D60),TODAY()))-(MAX(DATE(2028,5,1),Mitarbeiter!$C60))+1),MAX(0,NETWORKDAYS(MAX(DATE(2028,5,1),Mitarbeiter!$C60),MIN(DATE(2028,6,0),IF(Mitarbeiter!$D60="",DATE(2028,6,0),Mitarbeiter!$D60),TODAY()),Einstellungen!$F$13:$F$67)))*N(Mitarbeiter!$E60)/IF(Einstellungen!$C$11="7 Tage",7,5),N('Ist-Stunden'!AH60)),MAX(IF(Einstellungen!$C$11="7 Tage",MAX(0,(MIN(DATE(2028,6,0),IF(Mitarbeiter!$D60="",DATE(2028,6,0),Mitarbeiter!$D60),TODAY()))-(MAX(DATE(2028,5,1),Mitarbeiter!$C60))+1),MAX(0,NETWORKDAYS(MAX(DATE(2028,5,1),Mitarbeiter!$C60),MIN(DATE(2028,6,0),IF(Mitarbeiter!$D60="",DATE(2028,6,0),Mitarbeiter!$D60),TODAY()),Einstellungen!$F$13:$F$67)))*N(Mitarbeiter!$E60)/IF(Einstellungen!$C$11="7 Tage",7,5),N('Ist-Stunden'!AH60)+(N(Krankheitstage!BG60)+N(Krankheitstage!BS60))*N($C60))))</f>
        <v/>
      </c>
      <c r="BM60" s="76">
        <f>IF($B60="",0,IF(Einstellungen!$C$10="Ja",MAX(IF(Einstellungen!$C$11="7 Tage",MAX(0,(MIN(DATE(2028,7,0),IF(Mitarbeiter!$D60="",DATE(2028,7,0),Mitarbeiter!$D60),TODAY()))-(MAX(DATE(2028,6,1),Mitarbeiter!$C60))+1),MAX(0,NETWORKDAYS(MAX(DATE(2028,6,1),Mitarbeiter!$C60),MIN(DATE(2028,7,0),IF(Mitarbeiter!$D60="",DATE(2028,7,0),Mitarbeiter!$D60),TODAY()),Einstellungen!$F$13:$F$67)))*N(Mitarbeiter!$E60)/IF(Einstellungen!$C$11="7 Tage",7,5),N('Ist-Stunden'!AI60)),MAX(IF(Einstellungen!$C$11="7 Tage",MAX(0,(MIN(DATE(2028,7,0),IF(Mitarbeiter!$D60="",DATE(2028,7,0),Mitarbeiter!$D60),TODAY()))-(MAX(DATE(2028,6,1),Mitarbeiter!$C60))+1),MAX(0,NETWORKDAYS(MAX(DATE(2028,6,1),Mitarbeiter!$C60),MIN(DATE(2028,7,0),IF(Mitarbeiter!$D60="",DATE(2028,7,0),Mitarbeiter!$D60),TODAY()),Einstellungen!$F$13:$F$67)))*N(Mitarbeiter!$E60)/IF(Einstellungen!$C$11="7 Tage",7,5),N('Ist-Stunden'!AI60)+(N(Krankheitstage!BH60)+N(Krankheitstage!BT60))*N($C60))))</f>
        <v/>
      </c>
      <c r="BN60" s="76">
        <f>IF($B60="",0,IF(Einstellungen!$C$10="Ja",MAX(IF(Einstellungen!$C$11="7 Tage",MAX(0,(MIN(DATE(2028,8,0),IF(Mitarbeiter!$D60="",DATE(2028,8,0),Mitarbeiter!$D60),TODAY()))-(MAX(DATE(2028,7,1),Mitarbeiter!$C60))+1),MAX(0,NETWORKDAYS(MAX(DATE(2028,7,1),Mitarbeiter!$C60),MIN(DATE(2028,8,0),IF(Mitarbeiter!$D60="",DATE(2028,8,0),Mitarbeiter!$D60),TODAY()),Einstellungen!$F$13:$F$67)))*N(Mitarbeiter!$E60)/IF(Einstellungen!$C$11="7 Tage",7,5),N('Ist-Stunden'!AJ60)),MAX(IF(Einstellungen!$C$11="7 Tage",MAX(0,(MIN(DATE(2028,8,0),IF(Mitarbeiter!$D60="",DATE(2028,8,0),Mitarbeiter!$D60),TODAY()))-(MAX(DATE(2028,7,1),Mitarbeiter!$C60))+1),MAX(0,NETWORKDAYS(MAX(DATE(2028,7,1),Mitarbeiter!$C60),MIN(DATE(2028,8,0),IF(Mitarbeiter!$D60="",DATE(2028,8,0),Mitarbeiter!$D60),TODAY()),Einstellungen!$F$13:$F$67)))*N(Mitarbeiter!$E60)/IF(Einstellungen!$C$11="7 Tage",7,5),N('Ist-Stunden'!AJ60)+(N(Krankheitstage!BI60)+N(Krankheitstage!BU60))*N($C60))))</f>
        <v/>
      </c>
      <c r="BO60" s="76">
        <f>IF($B60="",0,IF(Einstellungen!$C$10="Ja",MAX(IF(Einstellungen!$C$11="7 Tage",MAX(0,(MIN(DATE(2028,9,0),IF(Mitarbeiter!$D60="",DATE(2028,9,0),Mitarbeiter!$D60),TODAY()))-(MAX(DATE(2028,8,1),Mitarbeiter!$C60))+1),MAX(0,NETWORKDAYS(MAX(DATE(2028,8,1),Mitarbeiter!$C60),MIN(DATE(2028,9,0),IF(Mitarbeiter!$D60="",DATE(2028,9,0),Mitarbeiter!$D60),TODAY()),Einstellungen!$F$13:$F$67)))*N(Mitarbeiter!$E60)/IF(Einstellungen!$C$11="7 Tage",7,5),N('Ist-Stunden'!AK60)),MAX(IF(Einstellungen!$C$11="7 Tage",MAX(0,(MIN(DATE(2028,9,0),IF(Mitarbeiter!$D60="",DATE(2028,9,0),Mitarbeiter!$D60),TODAY()))-(MAX(DATE(2028,8,1),Mitarbeiter!$C60))+1),MAX(0,NETWORKDAYS(MAX(DATE(2028,8,1),Mitarbeiter!$C60),MIN(DATE(2028,9,0),IF(Mitarbeiter!$D60="",DATE(2028,9,0),Mitarbeiter!$D60),TODAY()),Einstellungen!$F$13:$F$67)))*N(Mitarbeiter!$E60)/IF(Einstellungen!$C$11="7 Tage",7,5),N('Ist-Stunden'!AK60)+(N(Krankheitstage!BJ60)+N(Krankheitstage!BV60))*N($C60))))</f>
        <v/>
      </c>
      <c r="BP60" s="76">
        <f>IF($B60="",0,IF(Einstellungen!$C$10="Ja",MAX(IF(Einstellungen!$C$11="7 Tage",MAX(0,(MIN(DATE(2028,10,0),IF(Mitarbeiter!$D60="",DATE(2028,10,0),Mitarbeiter!$D60),TODAY()))-(MAX(DATE(2028,9,1),Mitarbeiter!$C60))+1),MAX(0,NETWORKDAYS(MAX(DATE(2028,9,1),Mitarbeiter!$C60),MIN(DATE(2028,10,0),IF(Mitarbeiter!$D60="",DATE(2028,10,0),Mitarbeiter!$D60),TODAY()),Einstellungen!$F$13:$F$67)))*N(Mitarbeiter!$E60)/IF(Einstellungen!$C$11="7 Tage",7,5),N('Ist-Stunden'!AL60)),MAX(IF(Einstellungen!$C$11="7 Tage",MAX(0,(MIN(DATE(2028,10,0),IF(Mitarbeiter!$D60="",DATE(2028,10,0),Mitarbeiter!$D60),TODAY()))-(MAX(DATE(2028,9,1),Mitarbeiter!$C60))+1),MAX(0,NETWORKDAYS(MAX(DATE(2028,9,1),Mitarbeiter!$C60),MIN(DATE(2028,10,0),IF(Mitarbeiter!$D60="",DATE(2028,10,0),Mitarbeiter!$D60),TODAY()),Einstellungen!$F$13:$F$67)))*N(Mitarbeiter!$E60)/IF(Einstellungen!$C$11="7 Tage",7,5),N('Ist-Stunden'!AL60)+(N(Krankheitstage!BK60)+N(Krankheitstage!BW60))*N($C60))))</f>
        <v/>
      </c>
      <c r="BQ60" s="76">
        <f>IF($B60="",0,IF(Einstellungen!$C$10="Ja",MAX(IF(Einstellungen!$C$11="7 Tage",MAX(0,(MIN(DATE(2028,11,0),IF(Mitarbeiter!$D60="",DATE(2028,11,0),Mitarbeiter!$D60),TODAY()))-(MAX(DATE(2028,10,1),Mitarbeiter!$C60))+1),MAX(0,NETWORKDAYS(MAX(DATE(2028,10,1),Mitarbeiter!$C60),MIN(DATE(2028,11,0),IF(Mitarbeiter!$D60="",DATE(2028,11,0),Mitarbeiter!$D60),TODAY()),Einstellungen!$F$13:$F$67)))*N(Mitarbeiter!$E60)/IF(Einstellungen!$C$11="7 Tage",7,5),N('Ist-Stunden'!AM60)),MAX(IF(Einstellungen!$C$11="7 Tage",MAX(0,(MIN(DATE(2028,11,0),IF(Mitarbeiter!$D60="",DATE(2028,11,0),Mitarbeiter!$D60),TODAY()))-(MAX(DATE(2028,10,1),Mitarbeiter!$C60))+1),MAX(0,NETWORKDAYS(MAX(DATE(2028,10,1),Mitarbeiter!$C60),MIN(DATE(2028,11,0),IF(Mitarbeiter!$D60="",DATE(2028,11,0),Mitarbeiter!$D60),TODAY()),Einstellungen!$F$13:$F$67)))*N(Mitarbeiter!$E60)/IF(Einstellungen!$C$11="7 Tage",7,5),N('Ist-Stunden'!AM60)+(N(Krankheitstage!BL60)+N(Krankheitstage!BX60))*N($C60))))</f>
        <v/>
      </c>
      <c r="BR60" s="76">
        <f>IF($B60="",0,IF(Einstellungen!$C$10="Ja",MAX(IF(Einstellungen!$C$11="7 Tage",MAX(0,(MIN(DATE(2028,12,0),IF(Mitarbeiter!$D60="",DATE(2028,12,0),Mitarbeiter!$D60),TODAY()))-(MAX(DATE(2028,11,1),Mitarbeiter!$C60))+1),MAX(0,NETWORKDAYS(MAX(DATE(2028,11,1),Mitarbeiter!$C60),MIN(DATE(2028,12,0),IF(Mitarbeiter!$D60="",DATE(2028,12,0),Mitarbeiter!$D60),TODAY()),Einstellungen!$F$13:$F$67)))*N(Mitarbeiter!$E60)/IF(Einstellungen!$C$11="7 Tage",7,5),N('Ist-Stunden'!AN60)),MAX(IF(Einstellungen!$C$11="7 Tage",MAX(0,(MIN(DATE(2028,12,0),IF(Mitarbeiter!$D60="",DATE(2028,12,0),Mitarbeiter!$D60),TODAY()))-(MAX(DATE(2028,11,1),Mitarbeiter!$C60))+1),MAX(0,NETWORKDAYS(MAX(DATE(2028,11,1),Mitarbeiter!$C60),MIN(DATE(2028,12,0),IF(Mitarbeiter!$D60="",DATE(2028,12,0),Mitarbeiter!$D60),TODAY()),Einstellungen!$F$13:$F$67)))*N(Mitarbeiter!$E60)/IF(Einstellungen!$C$11="7 Tage",7,5),N('Ist-Stunden'!AN60)+(N(Krankheitstage!BM60)+N(Krankheitstage!BY60))*N($C60))))</f>
        <v/>
      </c>
      <c r="BS60" s="76">
        <f>IF($B60="",0,IF(Einstellungen!$C$10="Ja",MAX(IF(Einstellungen!$C$11="7 Tage",MAX(0,(MIN(DATE(2028,13,0),IF(Mitarbeiter!$D60="",DATE(2028,13,0),Mitarbeiter!$D60),TODAY()))-(MAX(DATE(2028,12,1),Mitarbeiter!$C60))+1),MAX(0,NETWORKDAYS(MAX(DATE(2028,12,1),Mitarbeiter!$C60),MIN(DATE(2028,13,0),IF(Mitarbeiter!$D60="",DATE(2028,13,0),Mitarbeiter!$D60),TODAY()),Einstellungen!$F$13:$F$67)))*N(Mitarbeiter!$E60)/IF(Einstellungen!$C$11="7 Tage",7,5),N('Ist-Stunden'!AO60)),MAX(IF(Einstellungen!$C$11="7 Tage",MAX(0,(MIN(DATE(2028,13,0),IF(Mitarbeiter!$D60="",DATE(2028,13,0),Mitarbeiter!$D60),TODAY()))-(MAX(DATE(2028,12,1),Mitarbeiter!$C60))+1),MAX(0,NETWORKDAYS(MAX(DATE(2028,12,1),Mitarbeiter!$C60),MIN(DATE(2028,13,0),IF(Mitarbeiter!$D60="",DATE(2028,13,0),Mitarbeiter!$D60),TODAY()),Einstellungen!$F$13:$F$67)))*N(Mitarbeiter!$E60)/IF(Einstellungen!$C$11="7 Tage",7,5),N('Ist-Stunden'!AO60)+(N(Krankheitstage!BN60)+N(Krankheitstage!BZ60))*N($C60))))</f>
        <v/>
      </c>
      <c r="BT60" s="76">
        <f>IF($B60="",0,IF(Einstellungen!$C$10="Ja",MAX(IF(Einstellungen!$C$11="7 Tage",MAX(0,(MIN(DATE(2029,2,0),IF(Mitarbeiter!$D60="",DATE(2029,2,0),Mitarbeiter!$D60),TODAY()))-(MAX(DATE(2029,1,1),Mitarbeiter!$C60))+1),MAX(0,NETWORKDAYS(MAX(DATE(2029,1,1),Mitarbeiter!$C60),MIN(DATE(2029,2,0),IF(Mitarbeiter!$D60="",DATE(2029,2,0),Mitarbeiter!$D60),TODAY()),Einstellungen!$F$13:$F$67)))*N(Mitarbeiter!$E60)/IF(Einstellungen!$C$11="7 Tage",7,5),N('Ist-Stunden'!AP60)),MAX(IF(Einstellungen!$C$11="7 Tage",MAX(0,(MIN(DATE(2029,2,0),IF(Mitarbeiter!$D60="",DATE(2029,2,0),Mitarbeiter!$D60),TODAY()))-(MAX(DATE(2029,1,1),Mitarbeiter!$C60))+1),MAX(0,NETWORKDAYS(MAX(DATE(2029,1,1),Mitarbeiter!$C60),MIN(DATE(2029,2,0),IF(Mitarbeiter!$D60="",DATE(2029,2,0),Mitarbeiter!$D60),TODAY()),Einstellungen!$F$13:$F$67)))*N(Mitarbeiter!$E60)/IF(Einstellungen!$C$11="7 Tage",7,5),N('Ist-Stunden'!AP60)+(N(Krankheitstage!CA60)+N(Krankheitstage!CM60))*N($C60))))</f>
        <v/>
      </c>
      <c r="BU60" s="76">
        <f>IF($B60="",0,IF(Einstellungen!$C$10="Ja",MAX(IF(Einstellungen!$C$11="7 Tage",MAX(0,(MIN(DATE(2029,3,0),IF(Mitarbeiter!$D60="",DATE(2029,3,0),Mitarbeiter!$D60),TODAY()))-(MAX(DATE(2029,2,1),Mitarbeiter!$C60))+1),MAX(0,NETWORKDAYS(MAX(DATE(2029,2,1),Mitarbeiter!$C60),MIN(DATE(2029,3,0),IF(Mitarbeiter!$D60="",DATE(2029,3,0),Mitarbeiter!$D60),TODAY()),Einstellungen!$F$13:$F$67)))*N(Mitarbeiter!$E60)/IF(Einstellungen!$C$11="7 Tage",7,5),N('Ist-Stunden'!AQ60)),MAX(IF(Einstellungen!$C$11="7 Tage",MAX(0,(MIN(DATE(2029,3,0),IF(Mitarbeiter!$D60="",DATE(2029,3,0),Mitarbeiter!$D60),TODAY()))-(MAX(DATE(2029,2,1),Mitarbeiter!$C60))+1),MAX(0,NETWORKDAYS(MAX(DATE(2029,2,1),Mitarbeiter!$C60),MIN(DATE(2029,3,0),IF(Mitarbeiter!$D60="",DATE(2029,3,0),Mitarbeiter!$D60),TODAY()),Einstellungen!$F$13:$F$67)))*N(Mitarbeiter!$E60)/IF(Einstellungen!$C$11="7 Tage",7,5),N('Ist-Stunden'!AQ60)+(N(Krankheitstage!CB60)+N(Krankheitstage!CN60))*N($C60))))</f>
        <v/>
      </c>
      <c r="BV60" s="76">
        <f>IF($B60="",0,IF(Einstellungen!$C$10="Ja",MAX(IF(Einstellungen!$C$11="7 Tage",MAX(0,(MIN(DATE(2029,4,0),IF(Mitarbeiter!$D60="",DATE(2029,4,0),Mitarbeiter!$D60),TODAY()))-(MAX(DATE(2029,3,1),Mitarbeiter!$C60))+1),MAX(0,NETWORKDAYS(MAX(DATE(2029,3,1),Mitarbeiter!$C60),MIN(DATE(2029,4,0),IF(Mitarbeiter!$D60="",DATE(2029,4,0),Mitarbeiter!$D60),TODAY()),Einstellungen!$F$13:$F$67)))*N(Mitarbeiter!$E60)/IF(Einstellungen!$C$11="7 Tage",7,5),N('Ist-Stunden'!AR60)),MAX(IF(Einstellungen!$C$11="7 Tage",MAX(0,(MIN(DATE(2029,4,0),IF(Mitarbeiter!$D60="",DATE(2029,4,0),Mitarbeiter!$D60),TODAY()))-(MAX(DATE(2029,3,1),Mitarbeiter!$C60))+1),MAX(0,NETWORKDAYS(MAX(DATE(2029,3,1),Mitarbeiter!$C60),MIN(DATE(2029,4,0),IF(Mitarbeiter!$D60="",DATE(2029,4,0),Mitarbeiter!$D60),TODAY()),Einstellungen!$F$13:$F$67)))*N(Mitarbeiter!$E60)/IF(Einstellungen!$C$11="7 Tage",7,5),N('Ist-Stunden'!AR60)+(N(Krankheitstage!CC60)+N(Krankheitstage!CO60))*N($C60))))</f>
        <v/>
      </c>
      <c r="BW60" s="76">
        <f>IF($B60="",0,IF(Einstellungen!$C$10="Ja",MAX(IF(Einstellungen!$C$11="7 Tage",MAX(0,(MIN(DATE(2029,5,0),IF(Mitarbeiter!$D60="",DATE(2029,5,0),Mitarbeiter!$D60),TODAY()))-(MAX(DATE(2029,4,1),Mitarbeiter!$C60))+1),MAX(0,NETWORKDAYS(MAX(DATE(2029,4,1),Mitarbeiter!$C60),MIN(DATE(2029,5,0),IF(Mitarbeiter!$D60="",DATE(2029,5,0),Mitarbeiter!$D60),TODAY()),Einstellungen!$F$13:$F$67)))*N(Mitarbeiter!$E60)/IF(Einstellungen!$C$11="7 Tage",7,5),N('Ist-Stunden'!AS60)),MAX(IF(Einstellungen!$C$11="7 Tage",MAX(0,(MIN(DATE(2029,5,0),IF(Mitarbeiter!$D60="",DATE(2029,5,0),Mitarbeiter!$D60),TODAY()))-(MAX(DATE(2029,4,1),Mitarbeiter!$C60))+1),MAX(0,NETWORKDAYS(MAX(DATE(2029,4,1),Mitarbeiter!$C60),MIN(DATE(2029,5,0),IF(Mitarbeiter!$D60="",DATE(2029,5,0),Mitarbeiter!$D60),TODAY()),Einstellungen!$F$13:$F$67)))*N(Mitarbeiter!$E60)/IF(Einstellungen!$C$11="7 Tage",7,5),N('Ist-Stunden'!AS60)+(N(Krankheitstage!CD60)+N(Krankheitstage!CP60))*N($C60))))</f>
        <v/>
      </c>
      <c r="BX60" s="76">
        <f>IF($B60="",0,IF(Einstellungen!$C$10="Ja",MAX(IF(Einstellungen!$C$11="7 Tage",MAX(0,(MIN(DATE(2029,6,0),IF(Mitarbeiter!$D60="",DATE(2029,6,0),Mitarbeiter!$D60),TODAY()))-(MAX(DATE(2029,5,1),Mitarbeiter!$C60))+1),MAX(0,NETWORKDAYS(MAX(DATE(2029,5,1),Mitarbeiter!$C60),MIN(DATE(2029,6,0),IF(Mitarbeiter!$D60="",DATE(2029,6,0),Mitarbeiter!$D60),TODAY()),Einstellungen!$F$13:$F$67)))*N(Mitarbeiter!$E60)/IF(Einstellungen!$C$11="7 Tage",7,5),N('Ist-Stunden'!AT60)),MAX(IF(Einstellungen!$C$11="7 Tage",MAX(0,(MIN(DATE(2029,6,0),IF(Mitarbeiter!$D60="",DATE(2029,6,0),Mitarbeiter!$D60),TODAY()))-(MAX(DATE(2029,5,1),Mitarbeiter!$C60))+1),MAX(0,NETWORKDAYS(MAX(DATE(2029,5,1),Mitarbeiter!$C60),MIN(DATE(2029,6,0),IF(Mitarbeiter!$D60="",DATE(2029,6,0),Mitarbeiter!$D60),TODAY()),Einstellungen!$F$13:$F$67)))*N(Mitarbeiter!$E60)/IF(Einstellungen!$C$11="7 Tage",7,5),N('Ist-Stunden'!AT60)+(N(Krankheitstage!CE60)+N(Krankheitstage!CQ60))*N($C60))))</f>
        <v/>
      </c>
      <c r="BY60" s="76">
        <f>IF($B60="",0,IF(Einstellungen!$C$10="Ja",MAX(IF(Einstellungen!$C$11="7 Tage",MAX(0,(MIN(DATE(2029,7,0),IF(Mitarbeiter!$D60="",DATE(2029,7,0),Mitarbeiter!$D60),TODAY()))-(MAX(DATE(2029,6,1),Mitarbeiter!$C60))+1),MAX(0,NETWORKDAYS(MAX(DATE(2029,6,1),Mitarbeiter!$C60),MIN(DATE(2029,7,0),IF(Mitarbeiter!$D60="",DATE(2029,7,0),Mitarbeiter!$D60),TODAY()),Einstellungen!$F$13:$F$67)))*N(Mitarbeiter!$E60)/IF(Einstellungen!$C$11="7 Tage",7,5),N('Ist-Stunden'!AU60)),MAX(IF(Einstellungen!$C$11="7 Tage",MAX(0,(MIN(DATE(2029,7,0),IF(Mitarbeiter!$D60="",DATE(2029,7,0),Mitarbeiter!$D60),TODAY()))-(MAX(DATE(2029,6,1),Mitarbeiter!$C60))+1),MAX(0,NETWORKDAYS(MAX(DATE(2029,6,1),Mitarbeiter!$C60),MIN(DATE(2029,7,0),IF(Mitarbeiter!$D60="",DATE(2029,7,0),Mitarbeiter!$D60),TODAY()),Einstellungen!$F$13:$F$67)))*N(Mitarbeiter!$E60)/IF(Einstellungen!$C$11="7 Tage",7,5),N('Ist-Stunden'!AU60)+(N(Krankheitstage!CF60)+N(Krankheitstage!CR60))*N($C60))))</f>
        <v/>
      </c>
      <c r="BZ60" s="76">
        <f>IF($B60="",0,IF(Einstellungen!$C$10="Ja",MAX(IF(Einstellungen!$C$11="7 Tage",MAX(0,(MIN(DATE(2029,8,0),IF(Mitarbeiter!$D60="",DATE(2029,8,0),Mitarbeiter!$D60),TODAY()))-(MAX(DATE(2029,7,1),Mitarbeiter!$C60))+1),MAX(0,NETWORKDAYS(MAX(DATE(2029,7,1),Mitarbeiter!$C60),MIN(DATE(2029,8,0),IF(Mitarbeiter!$D60="",DATE(2029,8,0),Mitarbeiter!$D60),TODAY()),Einstellungen!$F$13:$F$67)))*N(Mitarbeiter!$E60)/IF(Einstellungen!$C$11="7 Tage",7,5),N('Ist-Stunden'!AV60)),MAX(IF(Einstellungen!$C$11="7 Tage",MAX(0,(MIN(DATE(2029,8,0),IF(Mitarbeiter!$D60="",DATE(2029,8,0),Mitarbeiter!$D60),TODAY()))-(MAX(DATE(2029,7,1),Mitarbeiter!$C60))+1),MAX(0,NETWORKDAYS(MAX(DATE(2029,7,1),Mitarbeiter!$C60),MIN(DATE(2029,8,0),IF(Mitarbeiter!$D60="",DATE(2029,8,0),Mitarbeiter!$D60),TODAY()),Einstellungen!$F$13:$F$67)))*N(Mitarbeiter!$E60)/IF(Einstellungen!$C$11="7 Tage",7,5),N('Ist-Stunden'!AV60)+(N(Krankheitstage!CG60)+N(Krankheitstage!CS60))*N($C60))))</f>
        <v/>
      </c>
      <c r="CA60" s="76">
        <f>IF($B60="",0,IF(Einstellungen!$C$10="Ja",MAX(IF(Einstellungen!$C$11="7 Tage",MAX(0,(MIN(DATE(2029,9,0),IF(Mitarbeiter!$D60="",DATE(2029,9,0),Mitarbeiter!$D60),TODAY()))-(MAX(DATE(2029,8,1),Mitarbeiter!$C60))+1),MAX(0,NETWORKDAYS(MAX(DATE(2029,8,1),Mitarbeiter!$C60),MIN(DATE(2029,9,0),IF(Mitarbeiter!$D60="",DATE(2029,9,0),Mitarbeiter!$D60),TODAY()),Einstellungen!$F$13:$F$67)))*N(Mitarbeiter!$E60)/IF(Einstellungen!$C$11="7 Tage",7,5),N('Ist-Stunden'!AW60)),MAX(IF(Einstellungen!$C$11="7 Tage",MAX(0,(MIN(DATE(2029,9,0),IF(Mitarbeiter!$D60="",DATE(2029,9,0),Mitarbeiter!$D60),TODAY()))-(MAX(DATE(2029,8,1),Mitarbeiter!$C60))+1),MAX(0,NETWORKDAYS(MAX(DATE(2029,8,1),Mitarbeiter!$C60),MIN(DATE(2029,9,0),IF(Mitarbeiter!$D60="",DATE(2029,9,0),Mitarbeiter!$D60),TODAY()),Einstellungen!$F$13:$F$67)))*N(Mitarbeiter!$E60)/IF(Einstellungen!$C$11="7 Tage",7,5),N('Ist-Stunden'!AW60)+(N(Krankheitstage!CH60)+N(Krankheitstage!CT60))*N($C60))))</f>
        <v/>
      </c>
      <c r="CB60" s="76">
        <f>IF($B60="",0,IF(Einstellungen!$C$10="Ja",MAX(IF(Einstellungen!$C$11="7 Tage",MAX(0,(MIN(DATE(2029,10,0),IF(Mitarbeiter!$D60="",DATE(2029,10,0),Mitarbeiter!$D60),TODAY()))-(MAX(DATE(2029,9,1),Mitarbeiter!$C60))+1),MAX(0,NETWORKDAYS(MAX(DATE(2029,9,1),Mitarbeiter!$C60),MIN(DATE(2029,10,0),IF(Mitarbeiter!$D60="",DATE(2029,10,0),Mitarbeiter!$D60),TODAY()),Einstellungen!$F$13:$F$67)))*N(Mitarbeiter!$E60)/IF(Einstellungen!$C$11="7 Tage",7,5),N('Ist-Stunden'!AX60)),MAX(IF(Einstellungen!$C$11="7 Tage",MAX(0,(MIN(DATE(2029,10,0),IF(Mitarbeiter!$D60="",DATE(2029,10,0),Mitarbeiter!$D60),TODAY()))-(MAX(DATE(2029,9,1),Mitarbeiter!$C60))+1),MAX(0,NETWORKDAYS(MAX(DATE(2029,9,1),Mitarbeiter!$C60),MIN(DATE(2029,10,0),IF(Mitarbeiter!$D60="",DATE(2029,10,0),Mitarbeiter!$D60),TODAY()),Einstellungen!$F$13:$F$67)))*N(Mitarbeiter!$E60)/IF(Einstellungen!$C$11="7 Tage",7,5),N('Ist-Stunden'!AX60)+(N(Krankheitstage!CI60)+N(Krankheitstage!CU60))*N($C60))))</f>
        <v/>
      </c>
      <c r="CC60" s="76">
        <f>IF($B60="",0,IF(Einstellungen!$C$10="Ja",MAX(IF(Einstellungen!$C$11="7 Tage",MAX(0,(MIN(DATE(2029,11,0),IF(Mitarbeiter!$D60="",DATE(2029,11,0),Mitarbeiter!$D60),TODAY()))-(MAX(DATE(2029,10,1),Mitarbeiter!$C60))+1),MAX(0,NETWORKDAYS(MAX(DATE(2029,10,1),Mitarbeiter!$C60),MIN(DATE(2029,11,0),IF(Mitarbeiter!$D60="",DATE(2029,11,0),Mitarbeiter!$D60),TODAY()),Einstellungen!$F$13:$F$67)))*N(Mitarbeiter!$E60)/IF(Einstellungen!$C$11="7 Tage",7,5),N('Ist-Stunden'!AY60)),MAX(IF(Einstellungen!$C$11="7 Tage",MAX(0,(MIN(DATE(2029,11,0),IF(Mitarbeiter!$D60="",DATE(2029,11,0),Mitarbeiter!$D60),TODAY()))-(MAX(DATE(2029,10,1),Mitarbeiter!$C60))+1),MAX(0,NETWORKDAYS(MAX(DATE(2029,10,1),Mitarbeiter!$C60),MIN(DATE(2029,11,0),IF(Mitarbeiter!$D60="",DATE(2029,11,0),Mitarbeiter!$D60),TODAY()),Einstellungen!$F$13:$F$67)))*N(Mitarbeiter!$E60)/IF(Einstellungen!$C$11="7 Tage",7,5),N('Ist-Stunden'!AY60)+(N(Krankheitstage!CJ60)+N(Krankheitstage!CV60))*N($C60))))</f>
        <v/>
      </c>
      <c r="CD60" s="76">
        <f>IF($B60="",0,IF(Einstellungen!$C$10="Ja",MAX(IF(Einstellungen!$C$11="7 Tage",MAX(0,(MIN(DATE(2029,12,0),IF(Mitarbeiter!$D60="",DATE(2029,12,0),Mitarbeiter!$D60),TODAY()))-(MAX(DATE(2029,11,1),Mitarbeiter!$C60))+1),MAX(0,NETWORKDAYS(MAX(DATE(2029,11,1),Mitarbeiter!$C60),MIN(DATE(2029,12,0),IF(Mitarbeiter!$D60="",DATE(2029,12,0),Mitarbeiter!$D60),TODAY()),Einstellungen!$F$13:$F$67)))*N(Mitarbeiter!$E60)/IF(Einstellungen!$C$11="7 Tage",7,5),N('Ist-Stunden'!AZ60)),MAX(IF(Einstellungen!$C$11="7 Tage",MAX(0,(MIN(DATE(2029,12,0),IF(Mitarbeiter!$D60="",DATE(2029,12,0),Mitarbeiter!$D60),TODAY()))-(MAX(DATE(2029,11,1),Mitarbeiter!$C60))+1),MAX(0,NETWORKDAYS(MAX(DATE(2029,11,1),Mitarbeiter!$C60),MIN(DATE(2029,12,0),IF(Mitarbeiter!$D60="",DATE(2029,12,0),Mitarbeiter!$D60),TODAY()),Einstellungen!$F$13:$F$67)))*N(Mitarbeiter!$E60)/IF(Einstellungen!$C$11="7 Tage",7,5),N('Ist-Stunden'!AZ60)+(N(Krankheitstage!CK60)+N(Krankheitstage!CW60))*N($C60))))</f>
        <v/>
      </c>
      <c r="CE60" s="76">
        <f>IF($B60="",0,IF(Einstellungen!$C$10="Ja",MAX(IF(Einstellungen!$C$11="7 Tage",MAX(0,(MIN(DATE(2029,13,0),IF(Mitarbeiter!$D60="",DATE(2029,13,0),Mitarbeiter!$D60),TODAY()))-(MAX(DATE(2029,12,1),Mitarbeiter!$C60))+1),MAX(0,NETWORKDAYS(MAX(DATE(2029,12,1),Mitarbeiter!$C60),MIN(DATE(2029,13,0),IF(Mitarbeiter!$D60="",DATE(2029,13,0),Mitarbeiter!$D60),TODAY()),Einstellungen!$F$13:$F$67)))*N(Mitarbeiter!$E60)/IF(Einstellungen!$C$11="7 Tage",7,5),N('Ist-Stunden'!BA60)),MAX(IF(Einstellungen!$C$11="7 Tage",MAX(0,(MIN(DATE(2029,13,0),IF(Mitarbeiter!$D60="",DATE(2029,13,0),Mitarbeiter!$D60),TODAY()))-(MAX(DATE(2029,12,1),Mitarbeiter!$C60))+1),MAX(0,NETWORKDAYS(MAX(DATE(2029,12,1),Mitarbeiter!$C60),MIN(DATE(2029,13,0),IF(Mitarbeiter!$D60="",DATE(2029,13,0),Mitarbeiter!$D60),TODAY()),Einstellungen!$F$13:$F$67)))*N(Mitarbeiter!$E60)/IF(Einstellungen!$C$11="7 Tage",7,5),N('Ist-Stunden'!BA60)+(N(Krankheitstage!CL60)+N(Krankheitstage!CX60))*N($C60))))</f>
        <v/>
      </c>
      <c r="CF60" s="76">
        <f>IF($B60="",0,IF(Einstellungen!$C$10="Ja",MAX(IF(Einstellungen!$C$11="7 Tage",MAX(0,(MIN(DATE(2030,2,0),IF(Mitarbeiter!$D60="",DATE(2030,2,0),Mitarbeiter!$D60),TODAY()))-(MAX(DATE(2030,1,1),Mitarbeiter!$C60))+1),MAX(0,NETWORKDAYS(MAX(DATE(2030,1,1),Mitarbeiter!$C60),MIN(DATE(2030,2,0),IF(Mitarbeiter!$D60="",DATE(2030,2,0),Mitarbeiter!$D60),TODAY()),Einstellungen!$F$13:$F$67)))*N(Mitarbeiter!$E60)/IF(Einstellungen!$C$11="7 Tage",7,5),N('Ist-Stunden'!BB60)),MAX(IF(Einstellungen!$C$11="7 Tage",MAX(0,(MIN(DATE(2030,2,0),IF(Mitarbeiter!$D60="",DATE(2030,2,0),Mitarbeiter!$D60),TODAY()))-(MAX(DATE(2030,1,1),Mitarbeiter!$C60))+1),MAX(0,NETWORKDAYS(MAX(DATE(2030,1,1),Mitarbeiter!$C60),MIN(DATE(2030,2,0),IF(Mitarbeiter!$D60="",DATE(2030,2,0),Mitarbeiter!$D60),TODAY()),Einstellungen!$F$13:$F$67)))*N(Mitarbeiter!$E60)/IF(Einstellungen!$C$11="7 Tage",7,5),N('Ist-Stunden'!BB60)+(N(Krankheitstage!CY60)+N(Krankheitstage!DK60))*N($C60))))</f>
        <v/>
      </c>
      <c r="CG60" s="76">
        <f>IF($B60="",0,IF(Einstellungen!$C$10="Ja",MAX(IF(Einstellungen!$C$11="7 Tage",MAX(0,(MIN(DATE(2030,3,0),IF(Mitarbeiter!$D60="",DATE(2030,3,0),Mitarbeiter!$D60),TODAY()))-(MAX(DATE(2030,2,1),Mitarbeiter!$C60))+1),MAX(0,NETWORKDAYS(MAX(DATE(2030,2,1),Mitarbeiter!$C60),MIN(DATE(2030,3,0),IF(Mitarbeiter!$D60="",DATE(2030,3,0),Mitarbeiter!$D60),TODAY()),Einstellungen!$F$13:$F$67)))*N(Mitarbeiter!$E60)/IF(Einstellungen!$C$11="7 Tage",7,5),N('Ist-Stunden'!BC60)),MAX(IF(Einstellungen!$C$11="7 Tage",MAX(0,(MIN(DATE(2030,3,0),IF(Mitarbeiter!$D60="",DATE(2030,3,0),Mitarbeiter!$D60),TODAY()))-(MAX(DATE(2030,2,1),Mitarbeiter!$C60))+1),MAX(0,NETWORKDAYS(MAX(DATE(2030,2,1),Mitarbeiter!$C60),MIN(DATE(2030,3,0),IF(Mitarbeiter!$D60="",DATE(2030,3,0),Mitarbeiter!$D60),TODAY()),Einstellungen!$F$13:$F$67)))*N(Mitarbeiter!$E60)/IF(Einstellungen!$C$11="7 Tage",7,5),N('Ist-Stunden'!BC60)+(N(Krankheitstage!CZ60)+N(Krankheitstage!DL60))*N($C60))))</f>
        <v/>
      </c>
      <c r="CH60" s="76">
        <f>IF($B60="",0,IF(Einstellungen!$C$10="Ja",MAX(IF(Einstellungen!$C$11="7 Tage",MAX(0,(MIN(DATE(2030,4,0),IF(Mitarbeiter!$D60="",DATE(2030,4,0),Mitarbeiter!$D60),TODAY()))-(MAX(DATE(2030,3,1),Mitarbeiter!$C60))+1),MAX(0,NETWORKDAYS(MAX(DATE(2030,3,1),Mitarbeiter!$C60),MIN(DATE(2030,4,0),IF(Mitarbeiter!$D60="",DATE(2030,4,0),Mitarbeiter!$D60),TODAY()),Einstellungen!$F$13:$F$67)))*N(Mitarbeiter!$E60)/IF(Einstellungen!$C$11="7 Tage",7,5),N('Ist-Stunden'!BD60)),MAX(IF(Einstellungen!$C$11="7 Tage",MAX(0,(MIN(DATE(2030,4,0),IF(Mitarbeiter!$D60="",DATE(2030,4,0),Mitarbeiter!$D60),TODAY()))-(MAX(DATE(2030,3,1),Mitarbeiter!$C60))+1),MAX(0,NETWORKDAYS(MAX(DATE(2030,3,1),Mitarbeiter!$C60),MIN(DATE(2030,4,0),IF(Mitarbeiter!$D60="",DATE(2030,4,0),Mitarbeiter!$D60),TODAY()),Einstellungen!$F$13:$F$67)))*N(Mitarbeiter!$E60)/IF(Einstellungen!$C$11="7 Tage",7,5),N('Ist-Stunden'!BD60)+(N(Krankheitstage!DA60)+N(Krankheitstage!DM60))*N($C60))))</f>
        <v/>
      </c>
      <c r="CI60" s="76">
        <f>IF($B60="",0,IF(Einstellungen!$C$10="Ja",MAX(IF(Einstellungen!$C$11="7 Tage",MAX(0,(MIN(DATE(2030,5,0),IF(Mitarbeiter!$D60="",DATE(2030,5,0),Mitarbeiter!$D60),TODAY()))-(MAX(DATE(2030,4,1),Mitarbeiter!$C60))+1),MAX(0,NETWORKDAYS(MAX(DATE(2030,4,1),Mitarbeiter!$C60),MIN(DATE(2030,5,0),IF(Mitarbeiter!$D60="",DATE(2030,5,0),Mitarbeiter!$D60),TODAY()),Einstellungen!$F$13:$F$67)))*N(Mitarbeiter!$E60)/IF(Einstellungen!$C$11="7 Tage",7,5),N('Ist-Stunden'!BE60)),MAX(IF(Einstellungen!$C$11="7 Tage",MAX(0,(MIN(DATE(2030,5,0),IF(Mitarbeiter!$D60="",DATE(2030,5,0),Mitarbeiter!$D60),TODAY()))-(MAX(DATE(2030,4,1),Mitarbeiter!$C60))+1),MAX(0,NETWORKDAYS(MAX(DATE(2030,4,1),Mitarbeiter!$C60),MIN(DATE(2030,5,0),IF(Mitarbeiter!$D60="",DATE(2030,5,0),Mitarbeiter!$D60),TODAY()),Einstellungen!$F$13:$F$67)))*N(Mitarbeiter!$E60)/IF(Einstellungen!$C$11="7 Tage",7,5),N('Ist-Stunden'!BE60)+(N(Krankheitstage!DB60)+N(Krankheitstage!DN60))*N($C60))))</f>
        <v/>
      </c>
      <c r="CJ60" s="76">
        <f>IF($B60="",0,IF(Einstellungen!$C$10="Ja",MAX(IF(Einstellungen!$C$11="7 Tage",MAX(0,(MIN(DATE(2030,6,0),IF(Mitarbeiter!$D60="",DATE(2030,6,0),Mitarbeiter!$D60),TODAY()))-(MAX(DATE(2030,5,1),Mitarbeiter!$C60))+1),MAX(0,NETWORKDAYS(MAX(DATE(2030,5,1),Mitarbeiter!$C60),MIN(DATE(2030,6,0),IF(Mitarbeiter!$D60="",DATE(2030,6,0),Mitarbeiter!$D60),TODAY()),Einstellungen!$F$13:$F$67)))*N(Mitarbeiter!$E60)/IF(Einstellungen!$C$11="7 Tage",7,5),N('Ist-Stunden'!BF60)),MAX(IF(Einstellungen!$C$11="7 Tage",MAX(0,(MIN(DATE(2030,6,0),IF(Mitarbeiter!$D60="",DATE(2030,6,0),Mitarbeiter!$D60),TODAY()))-(MAX(DATE(2030,5,1),Mitarbeiter!$C60))+1),MAX(0,NETWORKDAYS(MAX(DATE(2030,5,1),Mitarbeiter!$C60),MIN(DATE(2030,6,0),IF(Mitarbeiter!$D60="",DATE(2030,6,0),Mitarbeiter!$D60),TODAY()),Einstellungen!$F$13:$F$67)))*N(Mitarbeiter!$E60)/IF(Einstellungen!$C$11="7 Tage",7,5),N('Ist-Stunden'!BF60)+(N(Krankheitstage!DC60)+N(Krankheitstage!DO60))*N($C60))))</f>
        <v/>
      </c>
      <c r="CK60" s="76">
        <f>IF($B60="",0,IF(Einstellungen!$C$10="Ja",MAX(IF(Einstellungen!$C$11="7 Tage",MAX(0,(MIN(DATE(2030,7,0),IF(Mitarbeiter!$D60="",DATE(2030,7,0),Mitarbeiter!$D60),TODAY()))-(MAX(DATE(2030,6,1),Mitarbeiter!$C60))+1),MAX(0,NETWORKDAYS(MAX(DATE(2030,6,1),Mitarbeiter!$C60),MIN(DATE(2030,7,0),IF(Mitarbeiter!$D60="",DATE(2030,7,0),Mitarbeiter!$D60),TODAY()),Einstellungen!$F$13:$F$67)))*N(Mitarbeiter!$E60)/IF(Einstellungen!$C$11="7 Tage",7,5),N('Ist-Stunden'!BG60)),MAX(IF(Einstellungen!$C$11="7 Tage",MAX(0,(MIN(DATE(2030,7,0),IF(Mitarbeiter!$D60="",DATE(2030,7,0),Mitarbeiter!$D60),TODAY()))-(MAX(DATE(2030,6,1),Mitarbeiter!$C60))+1),MAX(0,NETWORKDAYS(MAX(DATE(2030,6,1),Mitarbeiter!$C60),MIN(DATE(2030,7,0),IF(Mitarbeiter!$D60="",DATE(2030,7,0),Mitarbeiter!$D60),TODAY()),Einstellungen!$F$13:$F$67)))*N(Mitarbeiter!$E60)/IF(Einstellungen!$C$11="7 Tage",7,5),N('Ist-Stunden'!BG60)+(N(Krankheitstage!DD60)+N(Krankheitstage!DP60))*N($C60))))</f>
        <v/>
      </c>
      <c r="CL60" s="76">
        <f>IF($B60="",0,IF(Einstellungen!$C$10="Ja",MAX(IF(Einstellungen!$C$11="7 Tage",MAX(0,(MIN(DATE(2030,8,0),IF(Mitarbeiter!$D60="",DATE(2030,8,0),Mitarbeiter!$D60),TODAY()))-(MAX(DATE(2030,7,1),Mitarbeiter!$C60))+1),MAX(0,NETWORKDAYS(MAX(DATE(2030,7,1),Mitarbeiter!$C60),MIN(DATE(2030,8,0),IF(Mitarbeiter!$D60="",DATE(2030,8,0),Mitarbeiter!$D60),TODAY()),Einstellungen!$F$13:$F$67)))*N(Mitarbeiter!$E60)/IF(Einstellungen!$C$11="7 Tage",7,5),N('Ist-Stunden'!BH60)),MAX(IF(Einstellungen!$C$11="7 Tage",MAX(0,(MIN(DATE(2030,8,0),IF(Mitarbeiter!$D60="",DATE(2030,8,0),Mitarbeiter!$D60),TODAY()))-(MAX(DATE(2030,7,1),Mitarbeiter!$C60))+1),MAX(0,NETWORKDAYS(MAX(DATE(2030,7,1),Mitarbeiter!$C60),MIN(DATE(2030,8,0),IF(Mitarbeiter!$D60="",DATE(2030,8,0),Mitarbeiter!$D60),TODAY()),Einstellungen!$F$13:$F$67)))*N(Mitarbeiter!$E60)/IF(Einstellungen!$C$11="7 Tage",7,5),N('Ist-Stunden'!BH60)+(N(Krankheitstage!DE60)+N(Krankheitstage!DQ60))*N($C60))))</f>
        <v/>
      </c>
      <c r="CM60" s="76">
        <f>IF($B60="",0,IF(Einstellungen!$C$10="Ja",MAX(IF(Einstellungen!$C$11="7 Tage",MAX(0,(MIN(DATE(2030,9,0),IF(Mitarbeiter!$D60="",DATE(2030,9,0),Mitarbeiter!$D60),TODAY()))-(MAX(DATE(2030,8,1),Mitarbeiter!$C60))+1),MAX(0,NETWORKDAYS(MAX(DATE(2030,8,1),Mitarbeiter!$C60),MIN(DATE(2030,9,0),IF(Mitarbeiter!$D60="",DATE(2030,9,0),Mitarbeiter!$D60),TODAY()),Einstellungen!$F$13:$F$67)))*N(Mitarbeiter!$E60)/IF(Einstellungen!$C$11="7 Tage",7,5),N('Ist-Stunden'!BI60)),MAX(IF(Einstellungen!$C$11="7 Tage",MAX(0,(MIN(DATE(2030,9,0),IF(Mitarbeiter!$D60="",DATE(2030,9,0),Mitarbeiter!$D60),TODAY()))-(MAX(DATE(2030,8,1),Mitarbeiter!$C60))+1),MAX(0,NETWORKDAYS(MAX(DATE(2030,8,1),Mitarbeiter!$C60),MIN(DATE(2030,9,0),IF(Mitarbeiter!$D60="",DATE(2030,9,0),Mitarbeiter!$D60),TODAY()),Einstellungen!$F$13:$F$67)))*N(Mitarbeiter!$E60)/IF(Einstellungen!$C$11="7 Tage",7,5),N('Ist-Stunden'!BI60)+(N(Krankheitstage!DF60)+N(Krankheitstage!DR60))*N($C60))))</f>
        <v/>
      </c>
      <c r="CN60" s="76">
        <f>IF($B60="",0,IF(Einstellungen!$C$10="Ja",MAX(IF(Einstellungen!$C$11="7 Tage",MAX(0,(MIN(DATE(2030,10,0),IF(Mitarbeiter!$D60="",DATE(2030,10,0),Mitarbeiter!$D60),TODAY()))-(MAX(DATE(2030,9,1),Mitarbeiter!$C60))+1),MAX(0,NETWORKDAYS(MAX(DATE(2030,9,1),Mitarbeiter!$C60),MIN(DATE(2030,10,0),IF(Mitarbeiter!$D60="",DATE(2030,10,0),Mitarbeiter!$D60),TODAY()),Einstellungen!$F$13:$F$67)))*N(Mitarbeiter!$E60)/IF(Einstellungen!$C$11="7 Tage",7,5),N('Ist-Stunden'!BJ60)),MAX(IF(Einstellungen!$C$11="7 Tage",MAX(0,(MIN(DATE(2030,10,0),IF(Mitarbeiter!$D60="",DATE(2030,10,0),Mitarbeiter!$D60),TODAY()))-(MAX(DATE(2030,9,1),Mitarbeiter!$C60))+1),MAX(0,NETWORKDAYS(MAX(DATE(2030,9,1),Mitarbeiter!$C60),MIN(DATE(2030,10,0),IF(Mitarbeiter!$D60="",DATE(2030,10,0),Mitarbeiter!$D60),TODAY()),Einstellungen!$F$13:$F$67)))*N(Mitarbeiter!$E60)/IF(Einstellungen!$C$11="7 Tage",7,5),N('Ist-Stunden'!BJ60)+(N(Krankheitstage!DG60)+N(Krankheitstage!DS60))*N($C60))))</f>
        <v/>
      </c>
      <c r="CO60" s="76">
        <f>IF($B60="",0,IF(Einstellungen!$C$10="Ja",MAX(IF(Einstellungen!$C$11="7 Tage",MAX(0,(MIN(DATE(2030,11,0),IF(Mitarbeiter!$D60="",DATE(2030,11,0),Mitarbeiter!$D60),TODAY()))-(MAX(DATE(2030,10,1),Mitarbeiter!$C60))+1),MAX(0,NETWORKDAYS(MAX(DATE(2030,10,1),Mitarbeiter!$C60),MIN(DATE(2030,11,0),IF(Mitarbeiter!$D60="",DATE(2030,11,0),Mitarbeiter!$D60),TODAY()),Einstellungen!$F$13:$F$67)))*N(Mitarbeiter!$E60)/IF(Einstellungen!$C$11="7 Tage",7,5),N('Ist-Stunden'!BK60)),MAX(IF(Einstellungen!$C$11="7 Tage",MAX(0,(MIN(DATE(2030,11,0),IF(Mitarbeiter!$D60="",DATE(2030,11,0),Mitarbeiter!$D60),TODAY()))-(MAX(DATE(2030,10,1),Mitarbeiter!$C60))+1),MAX(0,NETWORKDAYS(MAX(DATE(2030,10,1),Mitarbeiter!$C60),MIN(DATE(2030,11,0),IF(Mitarbeiter!$D60="",DATE(2030,11,0),Mitarbeiter!$D60),TODAY()),Einstellungen!$F$13:$F$67)))*N(Mitarbeiter!$E60)/IF(Einstellungen!$C$11="7 Tage",7,5),N('Ist-Stunden'!BK60)+(N(Krankheitstage!DH60)+N(Krankheitstage!DT60))*N($C60))))</f>
        <v/>
      </c>
      <c r="CP60" s="76">
        <f>IF($B60="",0,IF(Einstellungen!$C$10="Ja",MAX(IF(Einstellungen!$C$11="7 Tage",MAX(0,(MIN(DATE(2030,12,0),IF(Mitarbeiter!$D60="",DATE(2030,12,0),Mitarbeiter!$D60),TODAY()))-(MAX(DATE(2030,11,1),Mitarbeiter!$C60))+1),MAX(0,NETWORKDAYS(MAX(DATE(2030,11,1),Mitarbeiter!$C60),MIN(DATE(2030,12,0),IF(Mitarbeiter!$D60="",DATE(2030,12,0),Mitarbeiter!$D60),TODAY()),Einstellungen!$F$13:$F$67)))*N(Mitarbeiter!$E60)/IF(Einstellungen!$C$11="7 Tage",7,5),N('Ist-Stunden'!BL60)),MAX(IF(Einstellungen!$C$11="7 Tage",MAX(0,(MIN(DATE(2030,12,0),IF(Mitarbeiter!$D60="",DATE(2030,12,0),Mitarbeiter!$D60),TODAY()))-(MAX(DATE(2030,11,1),Mitarbeiter!$C60))+1),MAX(0,NETWORKDAYS(MAX(DATE(2030,11,1),Mitarbeiter!$C60),MIN(DATE(2030,12,0),IF(Mitarbeiter!$D60="",DATE(2030,12,0),Mitarbeiter!$D60),TODAY()),Einstellungen!$F$13:$F$67)))*N(Mitarbeiter!$E60)/IF(Einstellungen!$C$11="7 Tage",7,5),N('Ist-Stunden'!BL60)+(N(Krankheitstage!DI60)+N(Krankheitstage!DU60))*N($C60))))</f>
        <v/>
      </c>
      <c r="CQ60" s="76">
        <f>IF($B60="",0,IF(Einstellungen!$C$10="Ja",MAX(IF(Einstellungen!$C$11="7 Tage",MAX(0,(MIN(DATE(2030,13,0),IF(Mitarbeiter!$D60="",DATE(2030,13,0),Mitarbeiter!$D60),TODAY()))-(MAX(DATE(2030,12,1),Mitarbeiter!$C60))+1),MAX(0,NETWORKDAYS(MAX(DATE(2030,12,1),Mitarbeiter!$C60),MIN(DATE(2030,13,0),IF(Mitarbeiter!$D60="",DATE(2030,13,0),Mitarbeiter!$D60),TODAY()),Einstellungen!$F$13:$F$67)))*N(Mitarbeiter!$E60)/IF(Einstellungen!$C$11="7 Tage",7,5),N('Ist-Stunden'!BM60)),MAX(IF(Einstellungen!$C$11="7 Tage",MAX(0,(MIN(DATE(2030,13,0),IF(Mitarbeiter!$D60="",DATE(2030,13,0),Mitarbeiter!$D60),TODAY()))-(MAX(DATE(2030,12,1),Mitarbeiter!$C60))+1),MAX(0,NETWORKDAYS(MAX(DATE(2030,12,1),Mitarbeiter!$C60),MIN(DATE(2030,13,0),IF(Mitarbeiter!$D60="",DATE(2030,13,0),Mitarbeiter!$D60),TODAY()),Einstellungen!$F$13:$F$67)))*N(Mitarbeiter!$E60)/IF(Einstellungen!$C$11="7 Tage",7,5),N('Ist-Stunden'!BM60)+(N(Krankheitstage!DJ60)+N(Krankheitstage!DV60))*N($C60))))</f>
        <v/>
      </c>
    </row>
    <row r="61">
      <c r="A61" s="73">
        <f>IF(Mitarbeiter!B61="","",Mitarbeiter!A61)</f>
        <v/>
      </c>
      <c r="B61" s="6">
        <f>IF(Mitarbeiter!B61="","",Mitarbeiter!B61)</f>
        <v/>
      </c>
      <c r="C61" s="74">
        <f>IF(Mitarbeiter!B61="","",Mitarbeiter!F61)</f>
        <v/>
      </c>
      <c r="D61" s="75">
        <f>N(INDEX(Krankheitstage!$G61:$DV61,1,(Einstellungen!$C$3-2026)*24+1))</f>
        <v/>
      </c>
      <c r="E61" s="75">
        <f>N(INDEX(Krankheitstage!$G61:$DV61,1,(Einstellungen!$C$3-2026)*24+2))</f>
        <v/>
      </c>
      <c r="F61" s="75">
        <f>N(INDEX(Krankheitstage!$G61:$DV61,1,(Einstellungen!$C$3-2026)*24+3))</f>
        <v/>
      </c>
      <c r="G61" s="75">
        <f>N(INDEX(Krankheitstage!$G61:$DV61,1,(Einstellungen!$C$3-2026)*24+4))</f>
        <v/>
      </c>
      <c r="H61" s="75">
        <f>N(INDEX(Krankheitstage!$G61:$DV61,1,(Einstellungen!$C$3-2026)*24+5))</f>
        <v/>
      </c>
      <c r="I61" s="75">
        <f>N(INDEX(Krankheitstage!$G61:$DV61,1,(Einstellungen!$C$3-2026)*24+6))</f>
        <v/>
      </c>
      <c r="J61" s="75">
        <f>N(INDEX(Krankheitstage!$G61:$DV61,1,(Einstellungen!$C$3-2026)*24+7))</f>
        <v/>
      </c>
      <c r="K61" s="75">
        <f>N(INDEX(Krankheitstage!$G61:$DV61,1,(Einstellungen!$C$3-2026)*24+8))</f>
        <v/>
      </c>
      <c r="L61" s="75">
        <f>N(INDEX(Krankheitstage!$G61:$DV61,1,(Einstellungen!$C$3-2026)*24+9))</f>
        <v/>
      </c>
      <c r="M61" s="75">
        <f>N(INDEX(Krankheitstage!$G61:$DV61,1,(Einstellungen!$C$3-2026)*24+10))</f>
        <v/>
      </c>
      <c r="N61" s="75">
        <f>N(INDEX(Krankheitstage!$G61:$DV61,1,(Einstellungen!$C$3-2026)*24+11))</f>
        <v/>
      </c>
      <c r="O61" s="75">
        <f>N(INDEX(Krankheitstage!$G61:$DV61,1,(Einstellungen!$C$3-2026)*24+12))</f>
        <v/>
      </c>
      <c r="P61" s="75">
        <f>IF($B61="","",SUM(D61:O61))</f>
        <v/>
      </c>
      <c r="Q61" s="75">
        <f>N(INDEX(Krankheitstage!$G61:$DV61,1,(Einstellungen!$C$3-2026)*24+13))</f>
        <v/>
      </c>
      <c r="R61" s="75">
        <f>N(INDEX(Krankheitstage!$G61:$DV61,1,(Einstellungen!$C$3-2026)*24+14))</f>
        <v/>
      </c>
      <c r="S61" s="75">
        <f>N(INDEX(Krankheitstage!$G61:$DV61,1,(Einstellungen!$C$3-2026)*24+15))</f>
        <v/>
      </c>
      <c r="T61" s="75">
        <f>N(INDEX(Krankheitstage!$G61:$DV61,1,(Einstellungen!$C$3-2026)*24+16))</f>
        <v/>
      </c>
      <c r="U61" s="75">
        <f>N(INDEX(Krankheitstage!$G61:$DV61,1,(Einstellungen!$C$3-2026)*24+17))</f>
        <v/>
      </c>
      <c r="V61" s="75">
        <f>N(INDEX(Krankheitstage!$G61:$DV61,1,(Einstellungen!$C$3-2026)*24+18))</f>
        <v/>
      </c>
      <c r="W61" s="75">
        <f>N(INDEX(Krankheitstage!$G61:$DV61,1,(Einstellungen!$C$3-2026)*24+19))</f>
        <v/>
      </c>
      <c r="X61" s="75">
        <f>N(INDEX(Krankheitstage!$G61:$DV61,1,(Einstellungen!$C$3-2026)*24+20))</f>
        <v/>
      </c>
      <c r="Y61" s="75">
        <f>N(INDEX(Krankheitstage!$G61:$DV61,1,(Einstellungen!$C$3-2026)*24+21))</f>
        <v/>
      </c>
      <c r="Z61" s="75">
        <f>N(INDEX(Krankheitstage!$G61:$DV61,1,(Einstellungen!$C$3-2026)*24+22))</f>
        <v/>
      </c>
      <c r="AA61" s="75">
        <f>N(INDEX(Krankheitstage!$G61:$DV61,1,(Einstellungen!$C$3-2026)*24+23))</f>
        <v/>
      </c>
      <c r="AB61" s="75">
        <f>N(INDEX(Krankheitstage!$G61:$DV61,1,(Einstellungen!$C$3-2026)*24+24))</f>
        <v/>
      </c>
      <c r="AC61" s="75">
        <f>IF($B61="","",SUM(Q61:AB61))</f>
        <v/>
      </c>
      <c r="AD61" s="75">
        <f>IF($B61="","",SUM(P61,AC61))</f>
        <v/>
      </c>
      <c r="AE61" s="76">
        <f>IF($B61="","",AD61*N(C61))</f>
        <v/>
      </c>
      <c r="AF61" s="75">
        <f>IF($B61="","",Krankheitstage!E61)</f>
        <v/>
      </c>
      <c r="AG61" s="76">
        <f>IF($B61="","",AF61*N(C61))</f>
        <v/>
      </c>
      <c r="AH61" s="76">
        <f>IF($B61="","",INDEX($AJ61:$CQ61,1,(Einstellungen!$C$3-2026)*12+1)+INDEX($AJ61:$CQ61,1,(Einstellungen!$C$3-2026)*12+2)+INDEX($AJ61:$CQ61,1,(Einstellungen!$C$3-2026)*12+3)+INDEX($AJ61:$CQ61,1,(Einstellungen!$C$3-2026)*12+4)+INDEX($AJ61:$CQ61,1,(Einstellungen!$C$3-2026)*12+5)+INDEX($AJ61:$CQ61,1,(Einstellungen!$C$3-2026)*12+6)+INDEX($AJ61:$CQ61,1,(Einstellungen!$C$3-2026)*12+7)+INDEX($AJ61:$CQ61,1,(Einstellungen!$C$3-2026)*12+8)+INDEX($AJ61:$CQ61,1,(Einstellungen!$C$3-2026)*12+9)+INDEX($AJ61:$CQ61,1,(Einstellungen!$C$3-2026)*12+10)+INDEX($AJ61:$CQ61,1,(Einstellungen!$C$3-2026)*12+11)+INDEX($AJ61:$CQ61,1,(Einstellungen!$C$3-2026)*12+12))</f>
        <v/>
      </c>
      <c r="AI61" s="76">
        <f>IF($B61="","",SUM($AJ61:$CQ61))</f>
        <v/>
      </c>
      <c r="AJ61" s="76">
        <f>IF($B61="",0,IF(Einstellungen!$C$10="Ja",MAX(IF(Einstellungen!$C$11="7 Tage",MAX(0,(MIN(DATE(2026,2,0),IF(Mitarbeiter!$D61="",DATE(2026,2,0),Mitarbeiter!$D61),TODAY()))-(MAX(DATE(2026,1,1),Mitarbeiter!$C61))+1),MAX(0,NETWORKDAYS(MAX(DATE(2026,1,1),Mitarbeiter!$C61),MIN(DATE(2026,2,0),IF(Mitarbeiter!$D61="",DATE(2026,2,0),Mitarbeiter!$D61),TODAY()),Einstellungen!$F$13:$F$67)))*N(Mitarbeiter!$E61)/IF(Einstellungen!$C$11="7 Tage",7,5),N('Ist-Stunden'!F61)),MAX(IF(Einstellungen!$C$11="7 Tage",MAX(0,(MIN(DATE(2026,2,0),IF(Mitarbeiter!$D61="",DATE(2026,2,0),Mitarbeiter!$D61),TODAY()))-(MAX(DATE(2026,1,1),Mitarbeiter!$C61))+1),MAX(0,NETWORKDAYS(MAX(DATE(2026,1,1),Mitarbeiter!$C61),MIN(DATE(2026,2,0),IF(Mitarbeiter!$D61="",DATE(2026,2,0),Mitarbeiter!$D61),TODAY()),Einstellungen!$F$13:$F$67)))*N(Mitarbeiter!$E61)/IF(Einstellungen!$C$11="7 Tage",7,5),N('Ist-Stunden'!F61)+(N(Krankheitstage!G61)+N(Krankheitstage!S61))*N($C61))))</f>
        <v/>
      </c>
      <c r="AK61" s="76">
        <f>IF($B61="",0,IF(Einstellungen!$C$10="Ja",MAX(IF(Einstellungen!$C$11="7 Tage",MAX(0,(MIN(DATE(2026,3,0),IF(Mitarbeiter!$D61="",DATE(2026,3,0),Mitarbeiter!$D61),TODAY()))-(MAX(DATE(2026,2,1),Mitarbeiter!$C61))+1),MAX(0,NETWORKDAYS(MAX(DATE(2026,2,1),Mitarbeiter!$C61),MIN(DATE(2026,3,0),IF(Mitarbeiter!$D61="",DATE(2026,3,0),Mitarbeiter!$D61),TODAY()),Einstellungen!$F$13:$F$67)))*N(Mitarbeiter!$E61)/IF(Einstellungen!$C$11="7 Tage",7,5),N('Ist-Stunden'!G61)),MAX(IF(Einstellungen!$C$11="7 Tage",MAX(0,(MIN(DATE(2026,3,0),IF(Mitarbeiter!$D61="",DATE(2026,3,0),Mitarbeiter!$D61),TODAY()))-(MAX(DATE(2026,2,1),Mitarbeiter!$C61))+1),MAX(0,NETWORKDAYS(MAX(DATE(2026,2,1),Mitarbeiter!$C61),MIN(DATE(2026,3,0),IF(Mitarbeiter!$D61="",DATE(2026,3,0),Mitarbeiter!$D61),TODAY()),Einstellungen!$F$13:$F$67)))*N(Mitarbeiter!$E61)/IF(Einstellungen!$C$11="7 Tage",7,5),N('Ist-Stunden'!G61)+(N(Krankheitstage!H61)+N(Krankheitstage!T61))*N($C61))))</f>
        <v/>
      </c>
      <c r="AL61" s="76">
        <f>IF($B61="",0,IF(Einstellungen!$C$10="Ja",MAX(IF(Einstellungen!$C$11="7 Tage",MAX(0,(MIN(DATE(2026,4,0),IF(Mitarbeiter!$D61="",DATE(2026,4,0),Mitarbeiter!$D61),TODAY()))-(MAX(DATE(2026,3,1),Mitarbeiter!$C61))+1),MAX(0,NETWORKDAYS(MAX(DATE(2026,3,1),Mitarbeiter!$C61),MIN(DATE(2026,4,0),IF(Mitarbeiter!$D61="",DATE(2026,4,0),Mitarbeiter!$D61),TODAY()),Einstellungen!$F$13:$F$67)))*N(Mitarbeiter!$E61)/IF(Einstellungen!$C$11="7 Tage",7,5),N('Ist-Stunden'!H61)),MAX(IF(Einstellungen!$C$11="7 Tage",MAX(0,(MIN(DATE(2026,4,0),IF(Mitarbeiter!$D61="",DATE(2026,4,0),Mitarbeiter!$D61),TODAY()))-(MAX(DATE(2026,3,1),Mitarbeiter!$C61))+1),MAX(0,NETWORKDAYS(MAX(DATE(2026,3,1),Mitarbeiter!$C61),MIN(DATE(2026,4,0),IF(Mitarbeiter!$D61="",DATE(2026,4,0),Mitarbeiter!$D61),TODAY()),Einstellungen!$F$13:$F$67)))*N(Mitarbeiter!$E61)/IF(Einstellungen!$C$11="7 Tage",7,5),N('Ist-Stunden'!H61)+(N(Krankheitstage!I61)+N(Krankheitstage!U61))*N($C61))))</f>
        <v/>
      </c>
      <c r="AM61" s="76">
        <f>IF($B61="",0,IF(Einstellungen!$C$10="Ja",MAX(IF(Einstellungen!$C$11="7 Tage",MAX(0,(MIN(DATE(2026,5,0),IF(Mitarbeiter!$D61="",DATE(2026,5,0),Mitarbeiter!$D61),TODAY()))-(MAX(DATE(2026,4,1),Mitarbeiter!$C61))+1),MAX(0,NETWORKDAYS(MAX(DATE(2026,4,1),Mitarbeiter!$C61),MIN(DATE(2026,5,0),IF(Mitarbeiter!$D61="",DATE(2026,5,0),Mitarbeiter!$D61),TODAY()),Einstellungen!$F$13:$F$67)))*N(Mitarbeiter!$E61)/IF(Einstellungen!$C$11="7 Tage",7,5),N('Ist-Stunden'!I61)),MAX(IF(Einstellungen!$C$11="7 Tage",MAX(0,(MIN(DATE(2026,5,0),IF(Mitarbeiter!$D61="",DATE(2026,5,0),Mitarbeiter!$D61),TODAY()))-(MAX(DATE(2026,4,1),Mitarbeiter!$C61))+1),MAX(0,NETWORKDAYS(MAX(DATE(2026,4,1),Mitarbeiter!$C61),MIN(DATE(2026,5,0),IF(Mitarbeiter!$D61="",DATE(2026,5,0),Mitarbeiter!$D61),TODAY()),Einstellungen!$F$13:$F$67)))*N(Mitarbeiter!$E61)/IF(Einstellungen!$C$11="7 Tage",7,5),N('Ist-Stunden'!I61)+(N(Krankheitstage!J61)+N(Krankheitstage!V61))*N($C61))))</f>
        <v/>
      </c>
      <c r="AN61" s="76">
        <f>IF($B61="",0,IF(Einstellungen!$C$10="Ja",MAX(IF(Einstellungen!$C$11="7 Tage",MAX(0,(MIN(DATE(2026,6,0),IF(Mitarbeiter!$D61="",DATE(2026,6,0),Mitarbeiter!$D61),TODAY()))-(MAX(DATE(2026,5,1),Mitarbeiter!$C61))+1),MAX(0,NETWORKDAYS(MAX(DATE(2026,5,1),Mitarbeiter!$C61),MIN(DATE(2026,6,0),IF(Mitarbeiter!$D61="",DATE(2026,6,0),Mitarbeiter!$D61),TODAY()),Einstellungen!$F$13:$F$67)))*N(Mitarbeiter!$E61)/IF(Einstellungen!$C$11="7 Tage",7,5),N('Ist-Stunden'!J61)),MAX(IF(Einstellungen!$C$11="7 Tage",MAX(0,(MIN(DATE(2026,6,0),IF(Mitarbeiter!$D61="",DATE(2026,6,0),Mitarbeiter!$D61),TODAY()))-(MAX(DATE(2026,5,1),Mitarbeiter!$C61))+1),MAX(0,NETWORKDAYS(MAX(DATE(2026,5,1),Mitarbeiter!$C61),MIN(DATE(2026,6,0),IF(Mitarbeiter!$D61="",DATE(2026,6,0),Mitarbeiter!$D61),TODAY()),Einstellungen!$F$13:$F$67)))*N(Mitarbeiter!$E61)/IF(Einstellungen!$C$11="7 Tage",7,5),N('Ist-Stunden'!J61)+(N(Krankheitstage!K61)+N(Krankheitstage!W61))*N($C61))))</f>
        <v/>
      </c>
      <c r="AO61" s="76">
        <f>IF($B61="",0,IF(Einstellungen!$C$10="Ja",MAX(IF(Einstellungen!$C$11="7 Tage",MAX(0,(MIN(DATE(2026,7,0),IF(Mitarbeiter!$D61="",DATE(2026,7,0),Mitarbeiter!$D61),TODAY()))-(MAX(DATE(2026,6,1),Mitarbeiter!$C61))+1),MAX(0,NETWORKDAYS(MAX(DATE(2026,6,1),Mitarbeiter!$C61),MIN(DATE(2026,7,0),IF(Mitarbeiter!$D61="",DATE(2026,7,0),Mitarbeiter!$D61),TODAY()),Einstellungen!$F$13:$F$67)))*N(Mitarbeiter!$E61)/IF(Einstellungen!$C$11="7 Tage",7,5),N('Ist-Stunden'!K61)),MAX(IF(Einstellungen!$C$11="7 Tage",MAX(0,(MIN(DATE(2026,7,0),IF(Mitarbeiter!$D61="",DATE(2026,7,0),Mitarbeiter!$D61),TODAY()))-(MAX(DATE(2026,6,1),Mitarbeiter!$C61))+1),MAX(0,NETWORKDAYS(MAX(DATE(2026,6,1),Mitarbeiter!$C61),MIN(DATE(2026,7,0),IF(Mitarbeiter!$D61="",DATE(2026,7,0),Mitarbeiter!$D61),TODAY()),Einstellungen!$F$13:$F$67)))*N(Mitarbeiter!$E61)/IF(Einstellungen!$C$11="7 Tage",7,5),N('Ist-Stunden'!K61)+(N(Krankheitstage!L61)+N(Krankheitstage!X61))*N($C61))))</f>
        <v/>
      </c>
      <c r="AP61" s="76">
        <f>IF($B61="",0,IF(Einstellungen!$C$10="Ja",MAX(IF(Einstellungen!$C$11="7 Tage",MAX(0,(MIN(DATE(2026,8,0),IF(Mitarbeiter!$D61="",DATE(2026,8,0),Mitarbeiter!$D61),TODAY()))-(MAX(DATE(2026,7,1),Mitarbeiter!$C61))+1),MAX(0,NETWORKDAYS(MAX(DATE(2026,7,1),Mitarbeiter!$C61),MIN(DATE(2026,8,0),IF(Mitarbeiter!$D61="",DATE(2026,8,0),Mitarbeiter!$D61),TODAY()),Einstellungen!$F$13:$F$67)))*N(Mitarbeiter!$E61)/IF(Einstellungen!$C$11="7 Tage",7,5),N('Ist-Stunden'!L61)),MAX(IF(Einstellungen!$C$11="7 Tage",MAX(0,(MIN(DATE(2026,8,0),IF(Mitarbeiter!$D61="",DATE(2026,8,0),Mitarbeiter!$D61),TODAY()))-(MAX(DATE(2026,7,1),Mitarbeiter!$C61))+1),MAX(0,NETWORKDAYS(MAX(DATE(2026,7,1),Mitarbeiter!$C61),MIN(DATE(2026,8,0),IF(Mitarbeiter!$D61="",DATE(2026,8,0),Mitarbeiter!$D61),TODAY()),Einstellungen!$F$13:$F$67)))*N(Mitarbeiter!$E61)/IF(Einstellungen!$C$11="7 Tage",7,5),N('Ist-Stunden'!L61)+(N(Krankheitstage!M61)+N(Krankheitstage!Y61))*N($C61))))</f>
        <v/>
      </c>
      <c r="AQ61" s="76">
        <f>IF($B61="",0,IF(Einstellungen!$C$10="Ja",MAX(IF(Einstellungen!$C$11="7 Tage",MAX(0,(MIN(DATE(2026,9,0),IF(Mitarbeiter!$D61="",DATE(2026,9,0),Mitarbeiter!$D61),TODAY()))-(MAX(DATE(2026,8,1),Mitarbeiter!$C61))+1),MAX(0,NETWORKDAYS(MAX(DATE(2026,8,1),Mitarbeiter!$C61),MIN(DATE(2026,9,0),IF(Mitarbeiter!$D61="",DATE(2026,9,0),Mitarbeiter!$D61),TODAY()),Einstellungen!$F$13:$F$67)))*N(Mitarbeiter!$E61)/IF(Einstellungen!$C$11="7 Tage",7,5),N('Ist-Stunden'!M61)),MAX(IF(Einstellungen!$C$11="7 Tage",MAX(0,(MIN(DATE(2026,9,0),IF(Mitarbeiter!$D61="",DATE(2026,9,0),Mitarbeiter!$D61),TODAY()))-(MAX(DATE(2026,8,1),Mitarbeiter!$C61))+1),MAX(0,NETWORKDAYS(MAX(DATE(2026,8,1),Mitarbeiter!$C61),MIN(DATE(2026,9,0),IF(Mitarbeiter!$D61="",DATE(2026,9,0),Mitarbeiter!$D61),TODAY()),Einstellungen!$F$13:$F$67)))*N(Mitarbeiter!$E61)/IF(Einstellungen!$C$11="7 Tage",7,5),N('Ist-Stunden'!M61)+(N(Krankheitstage!N61)+N(Krankheitstage!Z61))*N($C61))))</f>
        <v/>
      </c>
      <c r="AR61" s="76">
        <f>IF($B61="",0,IF(Einstellungen!$C$10="Ja",MAX(IF(Einstellungen!$C$11="7 Tage",MAX(0,(MIN(DATE(2026,10,0),IF(Mitarbeiter!$D61="",DATE(2026,10,0),Mitarbeiter!$D61),TODAY()))-(MAX(DATE(2026,9,1),Mitarbeiter!$C61))+1),MAX(0,NETWORKDAYS(MAX(DATE(2026,9,1),Mitarbeiter!$C61),MIN(DATE(2026,10,0),IF(Mitarbeiter!$D61="",DATE(2026,10,0),Mitarbeiter!$D61),TODAY()),Einstellungen!$F$13:$F$67)))*N(Mitarbeiter!$E61)/IF(Einstellungen!$C$11="7 Tage",7,5),N('Ist-Stunden'!N61)),MAX(IF(Einstellungen!$C$11="7 Tage",MAX(0,(MIN(DATE(2026,10,0),IF(Mitarbeiter!$D61="",DATE(2026,10,0),Mitarbeiter!$D61),TODAY()))-(MAX(DATE(2026,9,1),Mitarbeiter!$C61))+1),MAX(0,NETWORKDAYS(MAX(DATE(2026,9,1),Mitarbeiter!$C61),MIN(DATE(2026,10,0),IF(Mitarbeiter!$D61="",DATE(2026,10,0),Mitarbeiter!$D61),TODAY()),Einstellungen!$F$13:$F$67)))*N(Mitarbeiter!$E61)/IF(Einstellungen!$C$11="7 Tage",7,5),N('Ist-Stunden'!N61)+(N(Krankheitstage!O61)+N(Krankheitstage!AA61))*N($C61))))</f>
        <v/>
      </c>
      <c r="AS61" s="76">
        <f>IF($B61="",0,IF(Einstellungen!$C$10="Ja",MAX(IF(Einstellungen!$C$11="7 Tage",MAX(0,(MIN(DATE(2026,11,0),IF(Mitarbeiter!$D61="",DATE(2026,11,0),Mitarbeiter!$D61),TODAY()))-(MAX(DATE(2026,10,1),Mitarbeiter!$C61))+1),MAX(0,NETWORKDAYS(MAX(DATE(2026,10,1),Mitarbeiter!$C61),MIN(DATE(2026,11,0),IF(Mitarbeiter!$D61="",DATE(2026,11,0),Mitarbeiter!$D61),TODAY()),Einstellungen!$F$13:$F$67)))*N(Mitarbeiter!$E61)/IF(Einstellungen!$C$11="7 Tage",7,5),N('Ist-Stunden'!O61)),MAX(IF(Einstellungen!$C$11="7 Tage",MAX(0,(MIN(DATE(2026,11,0),IF(Mitarbeiter!$D61="",DATE(2026,11,0),Mitarbeiter!$D61),TODAY()))-(MAX(DATE(2026,10,1),Mitarbeiter!$C61))+1),MAX(0,NETWORKDAYS(MAX(DATE(2026,10,1),Mitarbeiter!$C61),MIN(DATE(2026,11,0),IF(Mitarbeiter!$D61="",DATE(2026,11,0),Mitarbeiter!$D61),TODAY()),Einstellungen!$F$13:$F$67)))*N(Mitarbeiter!$E61)/IF(Einstellungen!$C$11="7 Tage",7,5),N('Ist-Stunden'!O61)+(N(Krankheitstage!P61)+N(Krankheitstage!AB61))*N($C61))))</f>
        <v/>
      </c>
      <c r="AT61" s="76">
        <f>IF($B61="",0,IF(Einstellungen!$C$10="Ja",MAX(IF(Einstellungen!$C$11="7 Tage",MAX(0,(MIN(DATE(2026,12,0),IF(Mitarbeiter!$D61="",DATE(2026,12,0),Mitarbeiter!$D61),TODAY()))-(MAX(DATE(2026,11,1),Mitarbeiter!$C61))+1),MAX(0,NETWORKDAYS(MAX(DATE(2026,11,1),Mitarbeiter!$C61),MIN(DATE(2026,12,0),IF(Mitarbeiter!$D61="",DATE(2026,12,0),Mitarbeiter!$D61),TODAY()),Einstellungen!$F$13:$F$67)))*N(Mitarbeiter!$E61)/IF(Einstellungen!$C$11="7 Tage",7,5),N('Ist-Stunden'!P61)),MAX(IF(Einstellungen!$C$11="7 Tage",MAX(0,(MIN(DATE(2026,12,0),IF(Mitarbeiter!$D61="",DATE(2026,12,0),Mitarbeiter!$D61),TODAY()))-(MAX(DATE(2026,11,1),Mitarbeiter!$C61))+1),MAX(0,NETWORKDAYS(MAX(DATE(2026,11,1),Mitarbeiter!$C61),MIN(DATE(2026,12,0),IF(Mitarbeiter!$D61="",DATE(2026,12,0),Mitarbeiter!$D61),TODAY()),Einstellungen!$F$13:$F$67)))*N(Mitarbeiter!$E61)/IF(Einstellungen!$C$11="7 Tage",7,5),N('Ist-Stunden'!P61)+(N(Krankheitstage!Q61)+N(Krankheitstage!AC61))*N($C61))))</f>
        <v/>
      </c>
      <c r="AU61" s="76">
        <f>IF($B61="",0,IF(Einstellungen!$C$10="Ja",MAX(IF(Einstellungen!$C$11="7 Tage",MAX(0,(MIN(DATE(2026,13,0),IF(Mitarbeiter!$D61="",DATE(2026,13,0),Mitarbeiter!$D61),TODAY()))-(MAX(DATE(2026,12,1),Mitarbeiter!$C61))+1),MAX(0,NETWORKDAYS(MAX(DATE(2026,12,1),Mitarbeiter!$C61),MIN(DATE(2026,13,0),IF(Mitarbeiter!$D61="",DATE(2026,13,0),Mitarbeiter!$D61),TODAY()),Einstellungen!$F$13:$F$67)))*N(Mitarbeiter!$E61)/IF(Einstellungen!$C$11="7 Tage",7,5),N('Ist-Stunden'!Q61)),MAX(IF(Einstellungen!$C$11="7 Tage",MAX(0,(MIN(DATE(2026,13,0),IF(Mitarbeiter!$D61="",DATE(2026,13,0),Mitarbeiter!$D61),TODAY()))-(MAX(DATE(2026,12,1),Mitarbeiter!$C61))+1),MAX(0,NETWORKDAYS(MAX(DATE(2026,12,1),Mitarbeiter!$C61),MIN(DATE(2026,13,0),IF(Mitarbeiter!$D61="",DATE(2026,13,0),Mitarbeiter!$D61),TODAY()),Einstellungen!$F$13:$F$67)))*N(Mitarbeiter!$E61)/IF(Einstellungen!$C$11="7 Tage",7,5),N('Ist-Stunden'!Q61)+(N(Krankheitstage!R61)+N(Krankheitstage!AD61))*N($C61))))</f>
        <v/>
      </c>
      <c r="AV61" s="76">
        <f>IF($B61="",0,IF(Einstellungen!$C$10="Ja",MAX(IF(Einstellungen!$C$11="7 Tage",MAX(0,(MIN(DATE(2027,2,0),IF(Mitarbeiter!$D61="",DATE(2027,2,0),Mitarbeiter!$D61),TODAY()))-(MAX(DATE(2027,1,1),Mitarbeiter!$C61))+1),MAX(0,NETWORKDAYS(MAX(DATE(2027,1,1),Mitarbeiter!$C61),MIN(DATE(2027,2,0),IF(Mitarbeiter!$D61="",DATE(2027,2,0),Mitarbeiter!$D61),TODAY()),Einstellungen!$F$13:$F$67)))*N(Mitarbeiter!$E61)/IF(Einstellungen!$C$11="7 Tage",7,5),N('Ist-Stunden'!R61)),MAX(IF(Einstellungen!$C$11="7 Tage",MAX(0,(MIN(DATE(2027,2,0),IF(Mitarbeiter!$D61="",DATE(2027,2,0),Mitarbeiter!$D61),TODAY()))-(MAX(DATE(2027,1,1),Mitarbeiter!$C61))+1),MAX(0,NETWORKDAYS(MAX(DATE(2027,1,1),Mitarbeiter!$C61),MIN(DATE(2027,2,0),IF(Mitarbeiter!$D61="",DATE(2027,2,0),Mitarbeiter!$D61),TODAY()),Einstellungen!$F$13:$F$67)))*N(Mitarbeiter!$E61)/IF(Einstellungen!$C$11="7 Tage",7,5),N('Ist-Stunden'!R61)+(N(Krankheitstage!AE61)+N(Krankheitstage!AQ61))*N($C61))))</f>
        <v/>
      </c>
      <c r="AW61" s="76">
        <f>IF($B61="",0,IF(Einstellungen!$C$10="Ja",MAX(IF(Einstellungen!$C$11="7 Tage",MAX(0,(MIN(DATE(2027,3,0),IF(Mitarbeiter!$D61="",DATE(2027,3,0),Mitarbeiter!$D61),TODAY()))-(MAX(DATE(2027,2,1),Mitarbeiter!$C61))+1),MAX(0,NETWORKDAYS(MAX(DATE(2027,2,1),Mitarbeiter!$C61),MIN(DATE(2027,3,0),IF(Mitarbeiter!$D61="",DATE(2027,3,0),Mitarbeiter!$D61),TODAY()),Einstellungen!$F$13:$F$67)))*N(Mitarbeiter!$E61)/IF(Einstellungen!$C$11="7 Tage",7,5),N('Ist-Stunden'!S61)),MAX(IF(Einstellungen!$C$11="7 Tage",MAX(0,(MIN(DATE(2027,3,0),IF(Mitarbeiter!$D61="",DATE(2027,3,0),Mitarbeiter!$D61),TODAY()))-(MAX(DATE(2027,2,1),Mitarbeiter!$C61))+1),MAX(0,NETWORKDAYS(MAX(DATE(2027,2,1),Mitarbeiter!$C61),MIN(DATE(2027,3,0),IF(Mitarbeiter!$D61="",DATE(2027,3,0),Mitarbeiter!$D61),TODAY()),Einstellungen!$F$13:$F$67)))*N(Mitarbeiter!$E61)/IF(Einstellungen!$C$11="7 Tage",7,5),N('Ist-Stunden'!S61)+(N(Krankheitstage!AF61)+N(Krankheitstage!AR61))*N($C61))))</f>
        <v/>
      </c>
      <c r="AX61" s="76">
        <f>IF($B61="",0,IF(Einstellungen!$C$10="Ja",MAX(IF(Einstellungen!$C$11="7 Tage",MAX(0,(MIN(DATE(2027,4,0),IF(Mitarbeiter!$D61="",DATE(2027,4,0),Mitarbeiter!$D61),TODAY()))-(MAX(DATE(2027,3,1),Mitarbeiter!$C61))+1),MAX(0,NETWORKDAYS(MAX(DATE(2027,3,1),Mitarbeiter!$C61),MIN(DATE(2027,4,0),IF(Mitarbeiter!$D61="",DATE(2027,4,0),Mitarbeiter!$D61),TODAY()),Einstellungen!$F$13:$F$67)))*N(Mitarbeiter!$E61)/IF(Einstellungen!$C$11="7 Tage",7,5),N('Ist-Stunden'!T61)),MAX(IF(Einstellungen!$C$11="7 Tage",MAX(0,(MIN(DATE(2027,4,0),IF(Mitarbeiter!$D61="",DATE(2027,4,0),Mitarbeiter!$D61),TODAY()))-(MAX(DATE(2027,3,1),Mitarbeiter!$C61))+1),MAX(0,NETWORKDAYS(MAX(DATE(2027,3,1),Mitarbeiter!$C61),MIN(DATE(2027,4,0),IF(Mitarbeiter!$D61="",DATE(2027,4,0),Mitarbeiter!$D61),TODAY()),Einstellungen!$F$13:$F$67)))*N(Mitarbeiter!$E61)/IF(Einstellungen!$C$11="7 Tage",7,5),N('Ist-Stunden'!T61)+(N(Krankheitstage!AG61)+N(Krankheitstage!AS61))*N($C61))))</f>
        <v/>
      </c>
      <c r="AY61" s="76">
        <f>IF($B61="",0,IF(Einstellungen!$C$10="Ja",MAX(IF(Einstellungen!$C$11="7 Tage",MAX(0,(MIN(DATE(2027,5,0),IF(Mitarbeiter!$D61="",DATE(2027,5,0),Mitarbeiter!$D61),TODAY()))-(MAX(DATE(2027,4,1),Mitarbeiter!$C61))+1),MAX(0,NETWORKDAYS(MAX(DATE(2027,4,1),Mitarbeiter!$C61),MIN(DATE(2027,5,0),IF(Mitarbeiter!$D61="",DATE(2027,5,0),Mitarbeiter!$D61),TODAY()),Einstellungen!$F$13:$F$67)))*N(Mitarbeiter!$E61)/IF(Einstellungen!$C$11="7 Tage",7,5),N('Ist-Stunden'!U61)),MAX(IF(Einstellungen!$C$11="7 Tage",MAX(0,(MIN(DATE(2027,5,0),IF(Mitarbeiter!$D61="",DATE(2027,5,0),Mitarbeiter!$D61),TODAY()))-(MAX(DATE(2027,4,1),Mitarbeiter!$C61))+1),MAX(0,NETWORKDAYS(MAX(DATE(2027,4,1),Mitarbeiter!$C61),MIN(DATE(2027,5,0),IF(Mitarbeiter!$D61="",DATE(2027,5,0),Mitarbeiter!$D61),TODAY()),Einstellungen!$F$13:$F$67)))*N(Mitarbeiter!$E61)/IF(Einstellungen!$C$11="7 Tage",7,5),N('Ist-Stunden'!U61)+(N(Krankheitstage!AH61)+N(Krankheitstage!AT61))*N($C61))))</f>
        <v/>
      </c>
      <c r="AZ61" s="76">
        <f>IF($B61="",0,IF(Einstellungen!$C$10="Ja",MAX(IF(Einstellungen!$C$11="7 Tage",MAX(0,(MIN(DATE(2027,6,0),IF(Mitarbeiter!$D61="",DATE(2027,6,0),Mitarbeiter!$D61),TODAY()))-(MAX(DATE(2027,5,1),Mitarbeiter!$C61))+1),MAX(0,NETWORKDAYS(MAX(DATE(2027,5,1),Mitarbeiter!$C61),MIN(DATE(2027,6,0),IF(Mitarbeiter!$D61="",DATE(2027,6,0),Mitarbeiter!$D61),TODAY()),Einstellungen!$F$13:$F$67)))*N(Mitarbeiter!$E61)/IF(Einstellungen!$C$11="7 Tage",7,5),N('Ist-Stunden'!V61)),MAX(IF(Einstellungen!$C$11="7 Tage",MAX(0,(MIN(DATE(2027,6,0),IF(Mitarbeiter!$D61="",DATE(2027,6,0),Mitarbeiter!$D61),TODAY()))-(MAX(DATE(2027,5,1),Mitarbeiter!$C61))+1),MAX(0,NETWORKDAYS(MAX(DATE(2027,5,1),Mitarbeiter!$C61),MIN(DATE(2027,6,0),IF(Mitarbeiter!$D61="",DATE(2027,6,0),Mitarbeiter!$D61),TODAY()),Einstellungen!$F$13:$F$67)))*N(Mitarbeiter!$E61)/IF(Einstellungen!$C$11="7 Tage",7,5),N('Ist-Stunden'!V61)+(N(Krankheitstage!AI61)+N(Krankheitstage!AU61))*N($C61))))</f>
        <v/>
      </c>
      <c r="BA61" s="76">
        <f>IF($B61="",0,IF(Einstellungen!$C$10="Ja",MAX(IF(Einstellungen!$C$11="7 Tage",MAX(0,(MIN(DATE(2027,7,0),IF(Mitarbeiter!$D61="",DATE(2027,7,0),Mitarbeiter!$D61),TODAY()))-(MAX(DATE(2027,6,1),Mitarbeiter!$C61))+1),MAX(0,NETWORKDAYS(MAX(DATE(2027,6,1),Mitarbeiter!$C61),MIN(DATE(2027,7,0),IF(Mitarbeiter!$D61="",DATE(2027,7,0),Mitarbeiter!$D61),TODAY()),Einstellungen!$F$13:$F$67)))*N(Mitarbeiter!$E61)/IF(Einstellungen!$C$11="7 Tage",7,5),N('Ist-Stunden'!W61)),MAX(IF(Einstellungen!$C$11="7 Tage",MAX(0,(MIN(DATE(2027,7,0),IF(Mitarbeiter!$D61="",DATE(2027,7,0),Mitarbeiter!$D61),TODAY()))-(MAX(DATE(2027,6,1),Mitarbeiter!$C61))+1),MAX(0,NETWORKDAYS(MAX(DATE(2027,6,1),Mitarbeiter!$C61),MIN(DATE(2027,7,0),IF(Mitarbeiter!$D61="",DATE(2027,7,0),Mitarbeiter!$D61),TODAY()),Einstellungen!$F$13:$F$67)))*N(Mitarbeiter!$E61)/IF(Einstellungen!$C$11="7 Tage",7,5),N('Ist-Stunden'!W61)+(N(Krankheitstage!AJ61)+N(Krankheitstage!AV61))*N($C61))))</f>
        <v/>
      </c>
      <c r="BB61" s="76">
        <f>IF($B61="",0,IF(Einstellungen!$C$10="Ja",MAX(IF(Einstellungen!$C$11="7 Tage",MAX(0,(MIN(DATE(2027,8,0),IF(Mitarbeiter!$D61="",DATE(2027,8,0),Mitarbeiter!$D61),TODAY()))-(MAX(DATE(2027,7,1),Mitarbeiter!$C61))+1),MAX(0,NETWORKDAYS(MAX(DATE(2027,7,1),Mitarbeiter!$C61),MIN(DATE(2027,8,0),IF(Mitarbeiter!$D61="",DATE(2027,8,0),Mitarbeiter!$D61),TODAY()),Einstellungen!$F$13:$F$67)))*N(Mitarbeiter!$E61)/IF(Einstellungen!$C$11="7 Tage",7,5),N('Ist-Stunden'!X61)),MAX(IF(Einstellungen!$C$11="7 Tage",MAX(0,(MIN(DATE(2027,8,0),IF(Mitarbeiter!$D61="",DATE(2027,8,0),Mitarbeiter!$D61),TODAY()))-(MAX(DATE(2027,7,1),Mitarbeiter!$C61))+1),MAX(0,NETWORKDAYS(MAX(DATE(2027,7,1),Mitarbeiter!$C61),MIN(DATE(2027,8,0),IF(Mitarbeiter!$D61="",DATE(2027,8,0),Mitarbeiter!$D61),TODAY()),Einstellungen!$F$13:$F$67)))*N(Mitarbeiter!$E61)/IF(Einstellungen!$C$11="7 Tage",7,5),N('Ist-Stunden'!X61)+(N(Krankheitstage!AK61)+N(Krankheitstage!AW61))*N($C61))))</f>
        <v/>
      </c>
      <c r="BC61" s="76">
        <f>IF($B61="",0,IF(Einstellungen!$C$10="Ja",MAX(IF(Einstellungen!$C$11="7 Tage",MAX(0,(MIN(DATE(2027,9,0),IF(Mitarbeiter!$D61="",DATE(2027,9,0),Mitarbeiter!$D61),TODAY()))-(MAX(DATE(2027,8,1),Mitarbeiter!$C61))+1),MAX(0,NETWORKDAYS(MAX(DATE(2027,8,1),Mitarbeiter!$C61),MIN(DATE(2027,9,0),IF(Mitarbeiter!$D61="",DATE(2027,9,0),Mitarbeiter!$D61),TODAY()),Einstellungen!$F$13:$F$67)))*N(Mitarbeiter!$E61)/IF(Einstellungen!$C$11="7 Tage",7,5),N('Ist-Stunden'!Y61)),MAX(IF(Einstellungen!$C$11="7 Tage",MAX(0,(MIN(DATE(2027,9,0),IF(Mitarbeiter!$D61="",DATE(2027,9,0),Mitarbeiter!$D61),TODAY()))-(MAX(DATE(2027,8,1),Mitarbeiter!$C61))+1),MAX(0,NETWORKDAYS(MAX(DATE(2027,8,1),Mitarbeiter!$C61),MIN(DATE(2027,9,0),IF(Mitarbeiter!$D61="",DATE(2027,9,0),Mitarbeiter!$D61),TODAY()),Einstellungen!$F$13:$F$67)))*N(Mitarbeiter!$E61)/IF(Einstellungen!$C$11="7 Tage",7,5),N('Ist-Stunden'!Y61)+(N(Krankheitstage!AL61)+N(Krankheitstage!AX61))*N($C61))))</f>
        <v/>
      </c>
      <c r="BD61" s="76">
        <f>IF($B61="",0,IF(Einstellungen!$C$10="Ja",MAX(IF(Einstellungen!$C$11="7 Tage",MAX(0,(MIN(DATE(2027,10,0),IF(Mitarbeiter!$D61="",DATE(2027,10,0),Mitarbeiter!$D61),TODAY()))-(MAX(DATE(2027,9,1),Mitarbeiter!$C61))+1),MAX(0,NETWORKDAYS(MAX(DATE(2027,9,1),Mitarbeiter!$C61),MIN(DATE(2027,10,0),IF(Mitarbeiter!$D61="",DATE(2027,10,0),Mitarbeiter!$D61),TODAY()),Einstellungen!$F$13:$F$67)))*N(Mitarbeiter!$E61)/IF(Einstellungen!$C$11="7 Tage",7,5),N('Ist-Stunden'!Z61)),MAX(IF(Einstellungen!$C$11="7 Tage",MAX(0,(MIN(DATE(2027,10,0),IF(Mitarbeiter!$D61="",DATE(2027,10,0),Mitarbeiter!$D61),TODAY()))-(MAX(DATE(2027,9,1),Mitarbeiter!$C61))+1),MAX(0,NETWORKDAYS(MAX(DATE(2027,9,1),Mitarbeiter!$C61),MIN(DATE(2027,10,0),IF(Mitarbeiter!$D61="",DATE(2027,10,0),Mitarbeiter!$D61),TODAY()),Einstellungen!$F$13:$F$67)))*N(Mitarbeiter!$E61)/IF(Einstellungen!$C$11="7 Tage",7,5),N('Ist-Stunden'!Z61)+(N(Krankheitstage!AM61)+N(Krankheitstage!AY61))*N($C61))))</f>
        <v/>
      </c>
      <c r="BE61" s="76">
        <f>IF($B61="",0,IF(Einstellungen!$C$10="Ja",MAX(IF(Einstellungen!$C$11="7 Tage",MAX(0,(MIN(DATE(2027,11,0),IF(Mitarbeiter!$D61="",DATE(2027,11,0),Mitarbeiter!$D61),TODAY()))-(MAX(DATE(2027,10,1),Mitarbeiter!$C61))+1),MAX(0,NETWORKDAYS(MAX(DATE(2027,10,1),Mitarbeiter!$C61),MIN(DATE(2027,11,0),IF(Mitarbeiter!$D61="",DATE(2027,11,0),Mitarbeiter!$D61),TODAY()),Einstellungen!$F$13:$F$67)))*N(Mitarbeiter!$E61)/IF(Einstellungen!$C$11="7 Tage",7,5),N('Ist-Stunden'!AA61)),MAX(IF(Einstellungen!$C$11="7 Tage",MAX(0,(MIN(DATE(2027,11,0),IF(Mitarbeiter!$D61="",DATE(2027,11,0),Mitarbeiter!$D61),TODAY()))-(MAX(DATE(2027,10,1),Mitarbeiter!$C61))+1),MAX(0,NETWORKDAYS(MAX(DATE(2027,10,1),Mitarbeiter!$C61),MIN(DATE(2027,11,0),IF(Mitarbeiter!$D61="",DATE(2027,11,0),Mitarbeiter!$D61),TODAY()),Einstellungen!$F$13:$F$67)))*N(Mitarbeiter!$E61)/IF(Einstellungen!$C$11="7 Tage",7,5),N('Ist-Stunden'!AA61)+(N(Krankheitstage!AN61)+N(Krankheitstage!AZ61))*N($C61))))</f>
        <v/>
      </c>
      <c r="BF61" s="76">
        <f>IF($B61="",0,IF(Einstellungen!$C$10="Ja",MAX(IF(Einstellungen!$C$11="7 Tage",MAX(0,(MIN(DATE(2027,12,0),IF(Mitarbeiter!$D61="",DATE(2027,12,0),Mitarbeiter!$D61),TODAY()))-(MAX(DATE(2027,11,1),Mitarbeiter!$C61))+1),MAX(0,NETWORKDAYS(MAX(DATE(2027,11,1),Mitarbeiter!$C61),MIN(DATE(2027,12,0),IF(Mitarbeiter!$D61="",DATE(2027,12,0),Mitarbeiter!$D61),TODAY()),Einstellungen!$F$13:$F$67)))*N(Mitarbeiter!$E61)/IF(Einstellungen!$C$11="7 Tage",7,5),N('Ist-Stunden'!AB61)),MAX(IF(Einstellungen!$C$11="7 Tage",MAX(0,(MIN(DATE(2027,12,0),IF(Mitarbeiter!$D61="",DATE(2027,12,0),Mitarbeiter!$D61),TODAY()))-(MAX(DATE(2027,11,1),Mitarbeiter!$C61))+1),MAX(0,NETWORKDAYS(MAX(DATE(2027,11,1),Mitarbeiter!$C61),MIN(DATE(2027,12,0),IF(Mitarbeiter!$D61="",DATE(2027,12,0),Mitarbeiter!$D61),TODAY()),Einstellungen!$F$13:$F$67)))*N(Mitarbeiter!$E61)/IF(Einstellungen!$C$11="7 Tage",7,5),N('Ist-Stunden'!AB61)+(N(Krankheitstage!AO61)+N(Krankheitstage!BA61))*N($C61))))</f>
        <v/>
      </c>
      <c r="BG61" s="76">
        <f>IF($B61="",0,IF(Einstellungen!$C$10="Ja",MAX(IF(Einstellungen!$C$11="7 Tage",MAX(0,(MIN(DATE(2027,13,0),IF(Mitarbeiter!$D61="",DATE(2027,13,0),Mitarbeiter!$D61),TODAY()))-(MAX(DATE(2027,12,1),Mitarbeiter!$C61))+1),MAX(0,NETWORKDAYS(MAX(DATE(2027,12,1),Mitarbeiter!$C61),MIN(DATE(2027,13,0),IF(Mitarbeiter!$D61="",DATE(2027,13,0),Mitarbeiter!$D61),TODAY()),Einstellungen!$F$13:$F$67)))*N(Mitarbeiter!$E61)/IF(Einstellungen!$C$11="7 Tage",7,5),N('Ist-Stunden'!AC61)),MAX(IF(Einstellungen!$C$11="7 Tage",MAX(0,(MIN(DATE(2027,13,0),IF(Mitarbeiter!$D61="",DATE(2027,13,0),Mitarbeiter!$D61),TODAY()))-(MAX(DATE(2027,12,1),Mitarbeiter!$C61))+1),MAX(0,NETWORKDAYS(MAX(DATE(2027,12,1),Mitarbeiter!$C61),MIN(DATE(2027,13,0),IF(Mitarbeiter!$D61="",DATE(2027,13,0),Mitarbeiter!$D61),TODAY()),Einstellungen!$F$13:$F$67)))*N(Mitarbeiter!$E61)/IF(Einstellungen!$C$11="7 Tage",7,5),N('Ist-Stunden'!AC61)+(N(Krankheitstage!AP61)+N(Krankheitstage!BB61))*N($C61))))</f>
        <v/>
      </c>
      <c r="BH61" s="76">
        <f>IF($B61="",0,IF(Einstellungen!$C$10="Ja",MAX(IF(Einstellungen!$C$11="7 Tage",MAX(0,(MIN(DATE(2028,2,0),IF(Mitarbeiter!$D61="",DATE(2028,2,0),Mitarbeiter!$D61),TODAY()))-(MAX(DATE(2028,1,1),Mitarbeiter!$C61))+1),MAX(0,NETWORKDAYS(MAX(DATE(2028,1,1),Mitarbeiter!$C61),MIN(DATE(2028,2,0),IF(Mitarbeiter!$D61="",DATE(2028,2,0),Mitarbeiter!$D61),TODAY()),Einstellungen!$F$13:$F$67)))*N(Mitarbeiter!$E61)/IF(Einstellungen!$C$11="7 Tage",7,5),N('Ist-Stunden'!AD61)),MAX(IF(Einstellungen!$C$11="7 Tage",MAX(0,(MIN(DATE(2028,2,0),IF(Mitarbeiter!$D61="",DATE(2028,2,0),Mitarbeiter!$D61),TODAY()))-(MAX(DATE(2028,1,1),Mitarbeiter!$C61))+1),MAX(0,NETWORKDAYS(MAX(DATE(2028,1,1),Mitarbeiter!$C61),MIN(DATE(2028,2,0),IF(Mitarbeiter!$D61="",DATE(2028,2,0),Mitarbeiter!$D61),TODAY()),Einstellungen!$F$13:$F$67)))*N(Mitarbeiter!$E61)/IF(Einstellungen!$C$11="7 Tage",7,5),N('Ist-Stunden'!AD61)+(N(Krankheitstage!BC61)+N(Krankheitstage!BO61))*N($C61))))</f>
        <v/>
      </c>
      <c r="BI61" s="76">
        <f>IF($B61="",0,IF(Einstellungen!$C$10="Ja",MAX(IF(Einstellungen!$C$11="7 Tage",MAX(0,(MIN(DATE(2028,3,0),IF(Mitarbeiter!$D61="",DATE(2028,3,0),Mitarbeiter!$D61),TODAY()))-(MAX(DATE(2028,2,1),Mitarbeiter!$C61))+1),MAX(0,NETWORKDAYS(MAX(DATE(2028,2,1),Mitarbeiter!$C61),MIN(DATE(2028,3,0),IF(Mitarbeiter!$D61="",DATE(2028,3,0),Mitarbeiter!$D61),TODAY()),Einstellungen!$F$13:$F$67)))*N(Mitarbeiter!$E61)/IF(Einstellungen!$C$11="7 Tage",7,5),N('Ist-Stunden'!AE61)),MAX(IF(Einstellungen!$C$11="7 Tage",MAX(0,(MIN(DATE(2028,3,0),IF(Mitarbeiter!$D61="",DATE(2028,3,0),Mitarbeiter!$D61),TODAY()))-(MAX(DATE(2028,2,1),Mitarbeiter!$C61))+1),MAX(0,NETWORKDAYS(MAX(DATE(2028,2,1),Mitarbeiter!$C61),MIN(DATE(2028,3,0),IF(Mitarbeiter!$D61="",DATE(2028,3,0),Mitarbeiter!$D61),TODAY()),Einstellungen!$F$13:$F$67)))*N(Mitarbeiter!$E61)/IF(Einstellungen!$C$11="7 Tage",7,5),N('Ist-Stunden'!AE61)+(N(Krankheitstage!BD61)+N(Krankheitstage!BP61))*N($C61))))</f>
        <v/>
      </c>
      <c r="BJ61" s="76">
        <f>IF($B61="",0,IF(Einstellungen!$C$10="Ja",MAX(IF(Einstellungen!$C$11="7 Tage",MAX(0,(MIN(DATE(2028,4,0),IF(Mitarbeiter!$D61="",DATE(2028,4,0),Mitarbeiter!$D61),TODAY()))-(MAX(DATE(2028,3,1),Mitarbeiter!$C61))+1),MAX(0,NETWORKDAYS(MAX(DATE(2028,3,1),Mitarbeiter!$C61),MIN(DATE(2028,4,0),IF(Mitarbeiter!$D61="",DATE(2028,4,0),Mitarbeiter!$D61),TODAY()),Einstellungen!$F$13:$F$67)))*N(Mitarbeiter!$E61)/IF(Einstellungen!$C$11="7 Tage",7,5),N('Ist-Stunden'!AF61)),MAX(IF(Einstellungen!$C$11="7 Tage",MAX(0,(MIN(DATE(2028,4,0),IF(Mitarbeiter!$D61="",DATE(2028,4,0),Mitarbeiter!$D61),TODAY()))-(MAX(DATE(2028,3,1),Mitarbeiter!$C61))+1),MAX(0,NETWORKDAYS(MAX(DATE(2028,3,1),Mitarbeiter!$C61),MIN(DATE(2028,4,0),IF(Mitarbeiter!$D61="",DATE(2028,4,0),Mitarbeiter!$D61),TODAY()),Einstellungen!$F$13:$F$67)))*N(Mitarbeiter!$E61)/IF(Einstellungen!$C$11="7 Tage",7,5),N('Ist-Stunden'!AF61)+(N(Krankheitstage!BE61)+N(Krankheitstage!BQ61))*N($C61))))</f>
        <v/>
      </c>
      <c r="BK61" s="76">
        <f>IF($B61="",0,IF(Einstellungen!$C$10="Ja",MAX(IF(Einstellungen!$C$11="7 Tage",MAX(0,(MIN(DATE(2028,5,0),IF(Mitarbeiter!$D61="",DATE(2028,5,0),Mitarbeiter!$D61),TODAY()))-(MAX(DATE(2028,4,1),Mitarbeiter!$C61))+1),MAX(0,NETWORKDAYS(MAX(DATE(2028,4,1),Mitarbeiter!$C61),MIN(DATE(2028,5,0),IF(Mitarbeiter!$D61="",DATE(2028,5,0),Mitarbeiter!$D61),TODAY()),Einstellungen!$F$13:$F$67)))*N(Mitarbeiter!$E61)/IF(Einstellungen!$C$11="7 Tage",7,5),N('Ist-Stunden'!AG61)),MAX(IF(Einstellungen!$C$11="7 Tage",MAX(0,(MIN(DATE(2028,5,0),IF(Mitarbeiter!$D61="",DATE(2028,5,0),Mitarbeiter!$D61),TODAY()))-(MAX(DATE(2028,4,1),Mitarbeiter!$C61))+1),MAX(0,NETWORKDAYS(MAX(DATE(2028,4,1),Mitarbeiter!$C61),MIN(DATE(2028,5,0),IF(Mitarbeiter!$D61="",DATE(2028,5,0),Mitarbeiter!$D61),TODAY()),Einstellungen!$F$13:$F$67)))*N(Mitarbeiter!$E61)/IF(Einstellungen!$C$11="7 Tage",7,5),N('Ist-Stunden'!AG61)+(N(Krankheitstage!BF61)+N(Krankheitstage!BR61))*N($C61))))</f>
        <v/>
      </c>
      <c r="BL61" s="76">
        <f>IF($B61="",0,IF(Einstellungen!$C$10="Ja",MAX(IF(Einstellungen!$C$11="7 Tage",MAX(0,(MIN(DATE(2028,6,0),IF(Mitarbeiter!$D61="",DATE(2028,6,0),Mitarbeiter!$D61),TODAY()))-(MAX(DATE(2028,5,1),Mitarbeiter!$C61))+1),MAX(0,NETWORKDAYS(MAX(DATE(2028,5,1),Mitarbeiter!$C61),MIN(DATE(2028,6,0),IF(Mitarbeiter!$D61="",DATE(2028,6,0),Mitarbeiter!$D61),TODAY()),Einstellungen!$F$13:$F$67)))*N(Mitarbeiter!$E61)/IF(Einstellungen!$C$11="7 Tage",7,5),N('Ist-Stunden'!AH61)),MAX(IF(Einstellungen!$C$11="7 Tage",MAX(0,(MIN(DATE(2028,6,0),IF(Mitarbeiter!$D61="",DATE(2028,6,0),Mitarbeiter!$D61),TODAY()))-(MAX(DATE(2028,5,1),Mitarbeiter!$C61))+1),MAX(0,NETWORKDAYS(MAX(DATE(2028,5,1),Mitarbeiter!$C61),MIN(DATE(2028,6,0),IF(Mitarbeiter!$D61="",DATE(2028,6,0),Mitarbeiter!$D61),TODAY()),Einstellungen!$F$13:$F$67)))*N(Mitarbeiter!$E61)/IF(Einstellungen!$C$11="7 Tage",7,5),N('Ist-Stunden'!AH61)+(N(Krankheitstage!BG61)+N(Krankheitstage!BS61))*N($C61))))</f>
        <v/>
      </c>
      <c r="BM61" s="76">
        <f>IF($B61="",0,IF(Einstellungen!$C$10="Ja",MAX(IF(Einstellungen!$C$11="7 Tage",MAX(0,(MIN(DATE(2028,7,0),IF(Mitarbeiter!$D61="",DATE(2028,7,0),Mitarbeiter!$D61),TODAY()))-(MAX(DATE(2028,6,1),Mitarbeiter!$C61))+1),MAX(0,NETWORKDAYS(MAX(DATE(2028,6,1),Mitarbeiter!$C61),MIN(DATE(2028,7,0),IF(Mitarbeiter!$D61="",DATE(2028,7,0),Mitarbeiter!$D61),TODAY()),Einstellungen!$F$13:$F$67)))*N(Mitarbeiter!$E61)/IF(Einstellungen!$C$11="7 Tage",7,5),N('Ist-Stunden'!AI61)),MAX(IF(Einstellungen!$C$11="7 Tage",MAX(0,(MIN(DATE(2028,7,0),IF(Mitarbeiter!$D61="",DATE(2028,7,0),Mitarbeiter!$D61),TODAY()))-(MAX(DATE(2028,6,1),Mitarbeiter!$C61))+1),MAX(0,NETWORKDAYS(MAX(DATE(2028,6,1),Mitarbeiter!$C61),MIN(DATE(2028,7,0),IF(Mitarbeiter!$D61="",DATE(2028,7,0),Mitarbeiter!$D61),TODAY()),Einstellungen!$F$13:$F$67)))*N(Mitarbeiter!$E61)/IF(Einstellungen!$C$11="7 Tage",7,5),N('Ist-Stunden'!AI61)+(N(Krankheitstage!BH61)+N(Krankheitstage!BT61))*N($C61))))</f>
        <v/>
      </c>
      <c r="BN61" s="76">
        <f>IF($B61="",0,IF(Einstellungen!$C$10="Ja",MAX(IF(Einstellungen!$C$11="7 Tage",MAX(0,(MIN(DATE(2028,8,0),IF(Mitarbeiter!$D61="",DATE(2028,8,0),Mitarbeiter!$D61),TODAY()))-(MAX(DATE(2028,7,1),Mitarbeiter!$C61))+1),MAX(0,NETWORKDAYS(MAX(DATE(2028,7,1),Mitarbeiter!$C61),MIN(DATE(2028,8,0),IF(Mitarbeiter!$D61="",DATE(2028,8,0),Mitarbeiter!$D61),TODAY()),Einstellungen!$F$13:$F$67)))*N(Mitarbeiter!$E61)/IF(Einstellungen!$C$11="7 Tage",7,5),N('Ist-Stunden'!AJ61)),MAX(IF(Einstellungen!$C$11="7 Tage",MAX(0,(MIN(DATE(2028,8,0),IF(Mitarbeiter!$D61="",DATE(2028,8,0),Mitarbeiter!$D61),TODAY()))-(MAX(DATE(2028,7,1),Mitarbeiter!$C61))+1),MAX(0,NETWORKDAYS(MAX(DATE(2028,7,1),Mitarbeiter!$C61),MIN(DATE(2028,8,0),IF(Mitarbeiter!$D61="",DATE(2028,8,0),Mitarbeiter!$D61),TODAY()),Einstellungen!$F$13:$F$67)))*N(Mitarbeiter!$E61)/IF(Einstellungen!$C$11="7 Tage",7,5),N('Ist-Stunden'!AJ61)+(N(Krankheitstage!BI61)+N(Krankheitstage!BU61))*N($C61))))</f>
        <v/>
      </c>
      <c r="BO61" s="76">
        <f>IF($B61="",0,IF(Einstellungen!$C$10="Ja",MAX(IF(Einstellungen!$C$11="7 Tage",MAX(0,(MIN(DATE(2028,9,0),IF(Mitarbeiter!$D61="",DATE(2028,9,0),Mitarbeiter!$D61),TODAY()))-(MAX(DATE(2028,8,1),Mitarbeiter!$C61))+1),MAX(0,NETWORKDAYS(MAX(DATE(2028,8,1),Mitarbeiter!$C61),MIN(DATE(2028,9,0),IF(Mitarbeiter!$D61="",DATE(2028,9,0),Mitarbeiter!$D61),TODAY()),Einstellungen!$F$13:$F$67)))*N(Mitarbeiter!$E61)/IF(Einstellungen!$C$11="7 Tage",7,5),N('Ist-Stunden'!AK61)),MAX(IF(Einstellungen!$C$11="7 Tage",MAX(0,(MIN(DATE(2028,9,0),IF(Mitarbeiter!$D61="",DATE(2028,9,0),Mitarbeiter!$D61),TODAY()))-(MAX(DATE(2028,8,1),Mitarbeiter!$C61))+1),MAX(0,NETWORKDAYS(MAX(DATE(2028,8,1),Mitarbeiter!$C61),MIN(DATE(2028,9,0),IF(Mitarbeiter!$D61="",DATE(2028,9,0),Mitarbeiter!$D61),TODAY()),Einstellungen!$F$13:$F$67)))*N(Mitarbeiter!$E61)/IF(Einstellungen!$C$11="7 Tage",7,5),N('Ist-Stunden'!AK61)+(N(Krankheitstage!BJ61)+N(Krankheitstage!BV61))*N($C61))))</f>
        <v/>
      </c>
      <c r="BP61" s="76">
        <f>IF($B61="",0,IF(Einstellungen!$C$10="Ja",MAX(IF(Einstellungen!$C$11="7 Tage",MAX(0,(MIN(DATE(2028,10,0),IF(Mitarbeiter!$D61="",DATE(2028,10,0),Mitarbeiter!$D61),TODAY()))-(MAX(DATE(2028,9,1),Mitarbeiter!$C61))+1),MAX(0,NETWORKDAYS(MAX(DATE(2028,9,1),Mitarbeiter!$C61),MIN(DATE(2028,10,0),IF(Mitarbeiter!$D61="",DATE(2028,10,0),Mitarbeiter!$D61),TODAY()),Einstellungen!$F$13:$F$67)))*N(Mitarbeiter!$E61)/IF(Einstellungen!$C$11="7 Tage",7,5),N('Ist-Stunden'!AL61)),MAX(IF(Einstellungen!$C$11="7 Tage",MAX(0,(MIN(DATE(2028,10,0),IF(Mitarbeiter!$D61="",DATE(2028,10,0),Mitarbeiter!$D61),TODAY()))-(MAX(DATE(2028,9,1),Mitarbeiter!$C61))+1),MAX(0,NETWORKDAYS(MAX(DATE(2028,9,1),Mitarbeiter!$C61),MIN(DATE(2028,10,0),IF(Mitarbeiter!$D61="",DATE(2028,10,0),Mitarbeiter!$D61),TODAY()),Einstellungen!$F$13:$F$67)))*N(Mitarbeiter!$E61)/IF(Einstellungen!$C$11="7 Tage",7,5),N('Ist-Stunden'!AL61)+(N(Krankheitstage!BK61)+N(Krankheitstage!BW61))*N($C61))))</f>
        <v/>
      </c>
      <c r="BQ61" s="76">
        <f>IF($B61="",0,IF(Einstellungen!$C$10="Ja",MAX(IF(Einstellungen!$C$11="7 Tage",MAX(0,(MIN(DATE(2028,11,0),IF(Mitarbeiter!$D61="",DATE(2028,11,0),Mitarbeiter!$D61),TODAY()))-(MAX(DATE(2028,10,1),Mitarbeiter!$C61))+1),MAX(0,NETWORKDAYS(MAX(DATE(2028,10,1),Mitarbeiter!$C61),MIN(DATE(2028,11,0),IF(Mitarbeiter!$D61="",DATE(2028,11,0),Mitarbeiter!$D61),TODAY()),Einstellungen!$F$13:$F$67)))*N(Mitarbeiter!$E61)/IF(Einstellungen!$C$11="7 Tage",7,5),N('Ist-Stunden'!AM61)),MAX(IF(Einstellungen!$C$11="7 Tage",MAX(0,(MIN(DATE(2028,11,0),IF(Mitarbeiter!$D61="",DATE(2028,11,0),Mitarbeiter!$D61),TODAY()))-(MAX(DATE(2028,10,1),Mitarbeiter!$C61))+1),MAX(0,NETWORKDAYS(MAX(DATE(2028,10,1),Mitarbeiter!$C61),MIN(DATE(2028,11,0),IF(Mitarbeiter!$D61="",DATE(2028,11,0),Mitarbeiter!$D61),TODAY()),Einstellungen!$F$13:$F$67)))*N(Mitarbeiter!$E61)/IF(Einstellungen!$C$11="7 Tage",7,5),N('Ist-Stunden'!AM61)+(N(Krankheitstage!BL61)+N(Krankheitstage!BX61))*N($C61))))</f>
        <v/>
      </c>
      <c r="BR61" s="76">
        <f>IF($B61="",0,IF(Einstellungen!$C$10="Ja",MAX(IF(Einstellungen!$C$11="7 Tage",MAX(0,(MIN(DATE(2028,12,0),IF(Mitarbeiter!$D61="",DATE(2028,12,0),Mitarbeiter!$D61),TODAY()))-(MAX(DATE(2028,11,1),Mitarbeiter!$C61))+1),MAX(0,NETWORKDAYS(MAX(DATE(2028,11,1),Mitarbeiter!$C61),MIN(DATE(2028,12,0),IF(Mitarbeiter!$D61="",DATE(2028,12,0),Mitarbeiter!$D61),TODAY()),Einstellungen!$F$13:$F$67)))*N(Mitarbeiter!$E61)/IF(Einstellungen!$C$11="7 Tage",7,5),N('Ist-Stunden'!AN61)),MAX(IF(Einstellungen!$C$11="7 Tage",MAX(0,(MIN(DATE(2028,12,0),IF(Mitarbeiter!$D61="",DATE(2028,12,0),Mitarbeiter!$D61),TODAY()))-(MAX(DATE(2028,11,1),Mitarbeiter!$C61))+1),MAX(0,NETWORKDAYS(MAX(DATE(2028,11,1),Mitarbeiter!$C61),MIN(DATE(2028,12,0),IF(Mitarbeiter!$D61="",DATE(2028,12,0),Mitarbeiter!$D61),TODAY()),Einstellungen!$F$13:$F$67)))*N(Mitarbeiter!$E61)/IF(Einstellungen!$C$11="7 Tage",7,5),N('Ist-Stunden'!AN61)+(N(Krankheitstage!BM61)+N(Krankheitstage!BY61))*N($C61))))</f>
        <v/>
      </c>
      <c r="BS61" s="76">
        <f>IF($B61="",0,IF(Einstellungen!$C$10="Ja",MAX(IF(Einstellungen!$C$11="7 Tage",MAX(0,(MIN(DATE(2028,13,0),IF(Mitarbeiter!$D61="",DATE(2028,13,0),Mitarbeiter!$D61),TODAY()))-(MAX(DATE(2028,12,1),Mitarbeiter!$C61))+1),MAX(0,NETWORKDAYS(MAX(DATE(2028,12,1),Mitarbeiter!$C61),MIN(DATE(2028,13,0),IF(Mitarbeiter!$D61="",DATE(2028,13,0),Mitarbeiter!$D61),TODAY()),Einstellungen!$F$13:$F$67)))*N(Mitarbeiter!$E61)/IF(Einstellungen!$C$11="7 Tage",7,5),N('Ist-Stunden'!AO61)),MAX(IF(Einstellungen!$C$11="7 Tage",MAX(0,(MIN(DATE(2028,13,0),IF(Mitarbeiter!$D61="",DATE(2028,13,0),Mitarbeiter!$D61),TODAY()))-(MAX(DATE(2028,12,1),Mitarbeiter!$C61))+1),MAX(0,NETWORKDAYS(MAX(DATE(2028,12,1),Mitarbeiter!$C61),MIN(DATE(2028,13,0),IF(Mitarbeiter!$D61="",DATE(2028,13,0),Mitarbeiter!$D61),TODAY()),Einstellungen!$F$13:$F$67)))*N(Mitarbeiter!$E61)/IF(Einstellungen!$C$11="7 Tage",7,5),N('Ist-Stunden'!AO61)+(N(Krankheitstage!BN61)+N(Krankheitstage!BZ61))*N($C61))))</f>
        <v/>
      </c>
      <c r="BT61" s="76">
        <f>IF($B61="",0,IF(Einstellungen!$C$10="Ja",MAX(IF(Einstellungen!$C$11="7 Tage",MAX(0,(MIN(DATE(2029,2,0),IF(Mitarbeiter!$D61="",DATE(2029,2,0),Mitarbeiter!$D61),TODAY()))-(MAX(DATE(2029,1,1),Mitarbeiter!$C61))+1),MAX(0,NETWORKDAYS(MAX(DATE(2029,1,1),Mitarbeiter!$C61),MIN(DATE(2029,2,0),IF(Mitarbeiter!$D61="",DATE(2029,2,0),Mitarbeiter!$D61),TODAY()),Einstellungen!$F$13:$F$67)))*N(Mitarbeiter!$E61)/IF(Einstellungen!$C$11="7 Tage",7,5),N('Ist-Stunden'!AP61)),MAX(IF(Einstellungen!$C$11="7 Tage",MAX(0,(MIN(DATE(2029,2,0),IF(Mitarbeiter!$D61="",DATE(2029,2,0),Mitarbeiter!$D61),TODAY()))-(MAX(DATE(2029,1,1),Mitarbeiter!$C61))+1),MAX(0,NETWORKDAYS(MAX(DATE(2029,1,1),Mitarbeiter!$C61),MIN(DATE(2029,2,0),IF(Mitarbeiter!$D61="",DATE(2029,2,0),Mitarbeiter!$D61),TODAY()),Einstellungen!$F$13:$F$67)))*N(Mitarbeiter!$E61)/IF(Einstellungen!$C$11="7 Tage",7,5),N('Ist-Stunden'!AP61)+(N(Krankheitstage!CA61)+N(Krankheitstage!CM61))*N($C61))))</f>
        <v/>
      </c>
      <c r="BU61" s="76">
        <f>IF($B61="",0,IF(Einstellungen!$C$10="Ja",MAX(IF(Einstellungen!$C$11="7 Tage",MAX(0,(MIN(DATE(2029,3,0),IF(Mitarbeiter!$D61="",DATE(2029,3,0),Mitarbeiter!$D61),TODAY()))-(MAX(DATE(2029,2,1),Mitarbeiter!$C61))+1),MAX(0,NETWORKDAYS(MAX(DATE(2029,2,1),Mitarbeiter!$C61),MIN(DATE(2029,3,0),IF(Mitarbeiter!$D61="",DATE(2029,3,0),Mitarbeiter!$D61),TODAY()),Einstellungen!$F$13:$F$67)))*N(Mitarbeiter!$E61)/IF(Einstellungen!$C$11="7 Tage",7,5),N('Ist-Stunden'!AQ61)),MAX(IF(Einstellungen!$C$11="7 Tage",MAX(0,(MIN(DATE(2029,3,0),IF(Mitarbeiter!$D61="",DATE(2029,3,0),Mitarbeiter!$D61),TODAY()))-(MAX(DATE(2029,2,1),Mitarbeiter!$C61))+1),MAX(0,NETWORKDAYS(MAX(DATE(2029,2,1),Mitarbeiter!$C61),MIN(DATE(2029,3,0),IF(Mitarbeiter!$D61="",DATE(2029,3,0),Mitarbeiter!$D61),TODAY()),Einstellungen!$F$13:$F$67)))*N(Mitarbeiter!$E61)/IF(Einstellungen!$C$11="7 Tage",7,5),N('Ist-Stunden'!AQ61)+(N(Krankheitstage!CB61)+N(Krankheitstage!CN61))*N($C61))))</f>
        <v/>
      </c>
      <c r="BV61" s="76">
        <f>IF($B61="",0,IF(Einstellungen!$C$10="Ja",MAX(IF(Einstellungen!$C$11="7 Tage",MAX(0,(MIN(DATE(2029,4,0),IF(Mitarbeiter!$D61="",DATE(2029,4,0),Mitarbeiter!$D61),TODAY()))-(MAX(DATE(2029,3,1),Mitarbeiter!$C61))+1),MAX(0,NETWORKDAYS(MAX(DATE(2029,3,1),Mitarbeiter!$C61),MIN(DATE(2029,4,0),IF(Mitarbeiter!$D61="",DATE(2029,4,0),Mitarbeiter!$D61),TODAY()),Einstellungen!$F$13:$F$67)))*N(Mitarbeiter!$E61)/IF(Einstellungen!$C$11="7 Tage",7,5),N('Ist-Stunden'!AR61)),MAX(IF(Einstellungen!$C$11="7 Tage",MAX(0,(MIN(DATE(2029,4,0),IF(Mitarbeiter!$D61="",DATE(2029,4,0),Mitarbeiter!$D61),TODAY()))-(MAX(DATE(2029,3,1),Mitarbeiter!$C61))+1),MAX(0,NETWORKDAYS(MAX(DATE(2029,3,1),Mitarbeiter!$C61),MIN(DATE(2029,4,0),IF(Mitarbeiter!$D61="",DATE(2029,4,0),Mitarbeiter!$D61),TODAY()),Einstellungen!$F$13:$F$67)))*N(Mitarbeiter!$E61)/IF(Einstellungen!$C$11="7 Tage",7,5),N('Ist-Stunden'!AR61)+(N(Krankheitstage!CC61)+N(Krankheitstage!CO61))*N($C61))))</f>
        <v/>
      </c>
      <c r="BW61" s="76">
        <f>IF($B61="",0,IF(Einstellungen!$C$10="Ja",MAX(IF(Einstellungen!$C$11="7 Tage",MAX(0,(MIN(DATE(2029,5,0),IF(Mitarbeiter!$D61="",DATE(2029,5,0),Mitarbeiter!$D61),TODAY()))-(MAX(DATE(2029,4,1),Mitarbeiter!$C61))+1),MAX(0,NETWORKDAYS(MAX(DATE(2029,4,1),Mitarbeiter!$C61),MIN(DATE(2029,5,0),IF(Mitarbeiter!$D61="",DATE(2029,5,0),Mitarbeiter!$D61),TODAY()),Einstellungen!$F$13:$F$67)))*N(Mitarbeiter!$E61)/IF(Einstellungen!$C$11="7 Tage",7,5),N('Ist-Stunden'!AS61)),MAX(IF(Einstellungen!$C$11="7 Tage",MAX(0,(MIN(DATE(2029,5,0),IF(Mitarbeiter!$D61="",DATE(2029,5,0),Mitarbeiter!$D61),TODAY()))-(MAX(DATE(2029,4,1),Mitarbeiter!$C61))+1),MAX(0,NETWORKDAYS(MAX(DATE(2029,4,1),Mitarbeiter!$C61),MIN(DATE(2029,5,0),IF(Mitarbeiter!$D61="",DATE(2029,5,0),Mitarbeiter!$D61),TODAY()),Einstellungen!$F$13:$F$67)))*N(Mitarbeiter!$E61)/IF(Einstellungen!$C$11="7 Tage",7,5),N('Ist-Stunden'!AS61)+(N(Krankheitstage!CD61)+N(Krankheitstage!CP61))*N($C61))))</f>
        <v/>
      </c>
      <c r="BX61" s="76">
        <f>IF($B61="",0,IF(Einstellungen!$C$10="Ja",MAX(IF(Einstellungen!$C$11="7 Tage",MAX(0,(MIN(DATE(2029,6,0),IF(Mitarbeiter!$D61="",DATE(2029,6,0),Mitarbeiter!$D61),TODAY()))-(MAX(DATE(2029,5,1),Mitarbeiter!$C61))+1),MAX(0,NETWORKDAYS(MAX(DATE(2029,5,1),Mitarbeiter!$C61),MIN(DATE(2029,6,0),IF(Mitarbeiter!$D61="",DATE(2029,6,0),Mitarbeiter!$D61),TODAY()),Einstellungen!$F$13:$F$67)))*N(Mitarbeiter!$E61)/IF(Einstellungen!$C$11="7 Tage",7,5),N('Ist-Stunden'!AT61)),MAX(IF(Einstellungen!$C$11="7 Tage",MAX(0,(MIN(DATE(2029,6,0),IF(Mitarbeiter!$D61="",DATE(2029,6,0),Mitarbeiter!$D61),TODAY()))-(MAX(DATE(2029,5,1),Mitarbeiter!$C61))+1),MAX(0,NETWORKDAYS(MAX(DATE(2029,5,1),Mitarbeiter!$C61),MIN(DATE(2029,6,0),IF(Mitarbeiter!$D61="",DATE(2029,6,0),Mitarbeiter!$D61),TODAY()),Einstellungen!$F$13:$F$67)))*N(Mitarbeiter!$E61)/IF(Einstellungen!$C$11="7 Tage",7,5),N('Ist-Stunden'!AT61)+(N(Krankheitstage!CE61)+N(Krankheitstage!CQ61))*N($C61))))</f>
        <v/>
      </c>
      <c r="BY61" s="76">
        <f>IF($B61="",0,IF(Einstellungen!$C$10="Ja",MAX(IF(Einstellungen!$C$11="7 Tage",MAX(0,(MIN(DATE(2029,7,0),IF(Mitarbeiter!$D61="",DATE(2029,7,0),Mitarbeiter!$D61),TODAY()))-(MAX(DATE(2029,6,1),Mitarbeiter!$C61))+1),MAX(0,NETWORKDAYS(MAX(DATE(2029,6,1),Mitarbeiter!$C61),MIN(DATE(2029,7,0),IF(Mitarbeiter!$D61="",DATE(2029,7,0),Mitarbeiter!$D61),TODAY()),Einstellungen!$F$13:$F$67)))*N(Mitarbeiter!$E61)/IF(Einstellungen!$C$11="7 Tage",7,5),N('Ist-Stunden'!AU61)),MAX(IF(Einstellungen!$C$11="7 Tage",MAX(0,(MIN(DATE(2029,7,0),IF(Mitarbeiter!$D61="",DATE(2029,7,0),Mitarbeiter!$D61),TODAY()))-(MAX(DATE(2029,6,1),Mitarbeiter!$C61))+1),MAX(0,NETWORKDAYS(MAX(DATE(2029,6,1),Mitarbeiter!$C61),MIN(DATE(2029,7,0),IF(Mitarbeiter!$D61="",DATE(2029,7,0),Mitarbeiter!$D61),TODAY()),Einstellungen!$F$13:$F$67)))*N(Mitarbeiter!$E61)/IF(Einstellungen!$C$11="7 Tage",7,5),N('Ist-Stunden'!AU61)+(N(Krankheitstage!CF61)+N(Krankheitstage!CR61))*N($C61))))</f>
        <v/>
      </c>
      <c r="BZ61" s="76">
        <f>IF($B61="",0,IF(Einstellungen!$C$10="Ja",MAX(IF(Einstellungen!$C$11="7 Tage",MAX(0,(MIN(DATE(2029,8,0),IF(Mitarbeiter!$D61="",DATE(2029,8,0),Mitarbeiter!$D61),TODAY()))-(MAX(DATE(2029,7,1),Mitarbeiter!$C61))+1),MAX(0,NETWORKDAYS(MAX(DATE(2029,7,1),Mitarbeiter!$C61),MIN(DATE(2029,8,0),IF(Mitarbeiter!$D61="",DATE(2029,8,0),Mitarbeiter!$D61),TODAY()),Einstellungen!$F$13:$F$67)))*N(Mitarbeiter!$E61)/IF(Einstellungen!$C$11="7 Tage",7,5),N('Ist-Stunden'!AV61)),MAX(IF(Einstellungen!$C$11="7 Tage",MAX(0,(MIN(DATE(2029,8,0),IF(Mitarbeiter!$D61="",DATE(2029,8,0),Mitarbeiter!$D61),TODAY()))-(MAX(DATE(2029,7,1),Mitarbeiter!$C61))+1),MAX(0,NETWORKDAYS(MAX(DATE(2029,7,1),Mitarbeiter!$C61),MIN(DATE(2029,8,0),IF(Mitarbeiter!$D61="",DATE(2029,8,0),Mitarbeiter!$D61),TODAY()),Einstellungen!$F$13:$F$67)))*N(Mitarbeiter!$E61)/IF(Einstellungen!$C$11="7 Tage",7,5),N('Ist-Stunden'!AV61)+(N(Krankheitstage!CG61)+N(Krankheitstage!CS61))*N($C61))))</f>
        <v/>
      </c>
      <c r="CA61" s="76">
        <f>IF($B61="",0,IF(Einstellungen!$C$10="Ja",MAX(IF(Einstellungen!$C$11="7 Tage",MAX(0,(MIN(DATE(2029,9,0),IF(Mitarbeiter!$D61="",DATE(2029,9,0),Mitarbeiter!$D61),TODAY()))-(MAX(DATE(2029,8,1),Mitarbeiter!$C61))+1),MAX(0,NETWORKDAYS(MAX(DATE(2029,8,1),Mitarbeiter!$C61),MIN(DATE(2029,9,0),IF(Mitarbeiter!$D61="",DATE(2029,9,0),Mitarbeiter!$D61),TODAY()),Einstellungen!$F$13:$F$67)))*N(Mitarbeiter!$E61)/IF(Einstellungen!$C$11="7 Tage",7,5),N('Ist-Stunden'!AW61)),MAX(IF(Einstellungen!$C$11="7 Tage",MAX(0,(MIN(DATE(2029,9,0),IF(Mitarbeiter!$D61="",DATE(2029,9,0),Mitarbeiter!$D61),TODAY()))-(MAX(DATE(2029,8,1),Mitarbeiter!$C61))+1),MAX(0,NETWORKDAYS(MAX(DATE(2029,8,1),Mitarbeiter!$C61),MIN(DATE(2029,9,0),IF(Mitarbeiter!$D61="",DATE(2029,9,0),Mitarbeiter!$D61),TODAY()),Einstellungen!$F$13:$F$67)))*N(Mitarbeiter!$E61)/IF(Einstellungen!$C$11="7 Tage",7,5),N('Ist-Stunden'!AW61)+(N(Krankheitstage!CH61)+N(Krankheitstage!CT61))*N($C61))))</f>
        <v/>
      </c>
      <c r="CB61" s="76">
        <f>IF($B61="",0,IF(Einstellungen!$C$10="Ja",MAX(IF(Einstellungen!$C$11="7 Tage",MAX(0,(MIN(DATE(2029,10,0),IF(Mitarbeiter!$D61="",DATE(2029,10,0),Mitarbeiter!$D61),TODAY()))-(MAX(DATE(2029,9,1),Mitarbeiter!$C61))+1),MAX(0,NETWORKDAYS(MAX(DATE(2029,9,1),Mitarbeiter!$C61),MIN(DATE(2029,10,0),IF(Mitarbeiter!$D61="",DATE(2029,10,0),Mitarbeiter!$D61),TODAY()),Einstellungen!$F$13:$F$67)))*N(Mitarbeiter!$E61)/IF(Einstellungen!$C$11="7 Tage",7,5),N('Ist-Stunden'!AX61)),MAX(IF(Einstellungen!$C$11="7 Tage",MAX(0,(MIN(DATE(2029,10,0),IF(Mitarbeiter!$D61="",DATE(2029,10,0),Mitarbeiter!$D61),TODAY()))-(MAX(DATE(2029,9,1),Mitarbeiter!$C61))+1),MAX(0,NETWORKDAYS(MAX(DATE(2029,9,1),Mitarbeiter!$C61),MIN(DATE(2029,10,0),IF(Mitarbeiter!$D61="",DATE(2029,10,0),Mitarbeiter!$D61),TODAY()),Einstellungen!$F$13:$F$67)))*N(Mitarbeiter!$E61)/IF(Einstellungen!$C$11="7 Tage",7,5),N('Ist-Stunden'!AX61)+(N(Krankheitstage!CI61)+N(Krankheitstage!CU61))*N($C61))))</f>
        <v/>
      </c>
      <c r="CC61" s="76">
        <f>IF($B61="",0,IF(Einstellungen!$C$10="Ja",MAX(IF(Einstellungen!$C$11="7 Tage",MAX(0,(MIN(DATE(2029,11,0),IF(Mitarbeiter!$D61="",DATE(2029,11,0),Mitarbeiter!$D61),TODAY()))-(MAX(DATE(2029,10,1),Mitarbeiter!$C61))+1),MAX(0,NETWORKDAYS(MAX(DATE(2029,10,1),Mitarbeiter!$C61),MIN(DATE(2029,11,0),IF(Mitarbeiter!$D61="",DATE(2029,11,0),Mitarbeiter!$D61),TODAY()),Einstellungen!$F$13:$F$67)))*N(Mitarbeiter!$E61)/IF(Einstellungen!$C$11="7 Tage",7,5),N('Ist-Stunden'!AY61)),MAX(IF(Einstellungen!$C$11="7 Tage",MAX(0,(MIN(DATE(2029,11,0),IF(Mitarbeiter!$D61="",DATE(2029,11,0),Mitarbeiter!$D61),TODAY()))-(MAX(DATE(2029,10,1),Mitarbeiter!$C61))+1),MAX(0,NETWORKDAYS(MAX(DATE(2029,10,1),Mitarbeiter!$C61),MIN(DATE(2029,11,0),IF(Mitarbeiter!$D61="",DATE(2029,11,0),Mitarbeiter!$D61),TODAY()),Einstellungen!$F$13:$F$67)))*N(Mitarbeiter!$E61)/IF(Einstellungen!$C$11="7 Tage",7,5),N('Ist-Stunden'!AY61)+(N(Krankheitstage!CJ61)+N(Krankheitstage!CV61))*N($C61))))</f>
        <v/>
      </c>
      <c r="CD61" s="76">
        <f>IF($B61="",0,IF(Einstellungen!$C$10="Ja",MAX(IF(Einstellungen!$C$11="7 Tage",MAX(0,(MIN(DATE(2029,12,0),IF(Mitarbeiter!$D61="",DATE(2029,12,0),Mitarbeiter!$D61),TODAY()))-(MAX(DATE(2029,11,1),Mitarbeiter!$C61))+1),MAX(0,NETWORKDAYS(MAX(DATE(2029,11,1),Mitarbeiter!$C61),MIN(DATE(2029,12,0),IF(Mitarbeiter!$D61="",DATE(2029,12,0),Mitarbeiter!$D61),TODAY()),Einstellungen!$F$13:$F$67)))*N(Mitarbeiter!$E61)/IF(Einstellungen!$C$11="7 Tage",7,5),N('Ist-Stunden'!AZ61)),MAX(IF(Einstellungen!$C$11="7 Tage",MAX(0,(MIN(DATE(2029,12,0),IF(Mitarbeiter!$D61="",DATE(2029,12,0),Mitarbeiter!$D61),TODAY()))-(MAX(DATE(2029,11,1),Mitarbeiter!$C61))+1),MAX(0,NETWORKDAYS(MAX(DATE(2029,11,1),Mitarbeiter!$C61),MIN(DATE(2029,12,0),IF(Mitarbeiter!$D61="",DATE(2029,12,0),Mitarbeiter!$D61),TODAY()),Einstellungen!$F$13:$F$67)))*N(Mitarbeiter!$E61)/IF(Einstellungen!$C$11="7 Tage",7,5),N('Ist-Stunden'!AZ61)+(N(Krankheitstage!CK61)+N(Krankheitstage!CW61))*N($C61))))</f>
        <v/>
      </c>
      <c r="CE61" s="76">
        <f>IF($B61="",0,IF(Einstellungen!$C$10="Ja",MAX(IF(Einstellungen!$C$11="7 Tage",MAX(0,(MIN(DATE(2029,13,0),IF(Mitarbeiter!$D61="",DATE(2029,13,0),Mitarbeiter!$D61),TODAY()))-(MAX(DATE(2029,12,1),Mitarbeiter!$C61))+1),MAX(0,NETWORKDAYS(MAX(DATE(2029,12,1),Mitarbeiter!$C61),MIN(DATE(2029,13,0),IF(Mitarbeiter!$D61="",DATE(2029,13,0),Mitarbeiter!$D61),TODAY()),Einstellungen!$F$13:$F$67)))*N(Mitarbeiter!$E61)/IF(Einstellungen!$C$11="7 Tage",7,5),N('Ist-Stunden'!BA61)),MAX(IF(Einstellungen!$C$11="7 Tage",MAX(0,(MIN(DATE(2029,13,0),IF(Mitarbeiter!$D61="",DATE(2029,13,0),Mitarbeiter!$D61),TODAY()))-(MAX(DATE(2029,12,1),Mitarbeiter!$C61))+1),MAX(0,NETWORKDAYS(MAX(DATE(2029,12,1),Mitarbeiter!$C61),MIN(DATE(2029,13,0),IF(Mitarbeiter!$D61="",DATE(2029,13,0),Mitarbeiter!$D61),TODAY()),Einstellungen!$F$13:$F$67)))*N(Mitarbeiter!$E61)/IF(Einstellungen!$C$11="7 Tage",7,5),N('Ist-Stunden'!BA61)+(N(Krankheitstage!CL61)+N(Krankheitstage!CX61))*N($C61))))</f>
        <v/>
      </c>
      <c r="CF61" s="76">
        <f>IF($B61="",0,IF(Einstellungen!$C$10="Ja",MAX(IF(Einstellungen!$C$11="7 Tage",MAX(0,(MIN(DATE(2030,2,0),IF(Mitarbeiter!$D61="",DATE(2030,2,0),Mitarbeiter!$D61),TODAY()))-(MAX(DATE(2030,1,1),Mitarbeiter!$C61))+1),MAX(0,NETWORKDAYS(MAX(DATE(2030,1,1),Mitarbeiter!$C61),MIN(DATE(2030,2,0),IF(Mitarbeiter!$D61="",DATE(2030,2,0),Mitarbeiter!$D61),TODAY()),Einstellungen!$F$13:$F$67)))*N(Mitarbeiter!$E61)/IF(Einstellungen!$C$11="7 Tage",7,5),N('Ist-Stunden'!BB61)),MAX(IF(Einstellungen!$C$11="7 Tage",MAX(0,(MIN(DATE(2030,2,0),IF(Mitarbeiter!$D61="",DATE(2030,2,0),Mitarbeiter!$D61),TODAY()))-(MAX(DATE(2030,1,1),Mitarbeiter!$C61))+1),MAX(0,NETWORKDAYS(MAX(DATE(2030,1,1),Mitarbeiter!$C61),MIN(DATE(2030,2,0),IF(Mitarbeiter!$D61="",DATE(2030,2,0),Mitarbeiter!$D61),TODAY()),Einstellungen!$F$13:$F$67)))*N(Mitarbeiter!$E61)/IF(Einstellungen!$C$11="7 Tage",7,5),N('Ist-Stunden'!BB61)+(N(Krankheitstage!CY61)+N(Krankheitstage!DK61))*N($C61))))</f>
        <v/>
      </c>
      <c r="CG61" s="76">
        <f>IF($B61="",0,IF(Einstellungen!$C$10="Ja",MAX(IF(Einstellungen!$C$11="7 Tage",MAX(0,(MIN(DATE(2030,3,0),IF(Mitarbeiter!$D61="",DATE(2030,3,0),Mitarbeiter!$D61),TODAY()))-(MAX(DATE(2030,2,1),Mitarbeiter!$C61))+1),MAX(0,NETWORKDAYS(MAX(DATE(2030,2,1),Mitarbeiter!$C61),MIN(DATE(2030,3,0),IF(Mitarbeiter!$D61="",DATE(2030,3,0),Mitarbeiter!$D61),TODAY()),Einstellungen!$F$13:$F$67)))*N(Mitarbeiter!$E61)/IF(Einstellungen!$C$11="7 Tage",7,5),N('Ist-Stunden'!BC61)),MAX(IF(Einstellungen!$C$11="7 Tage",MAX(0,(MIN(DATE(2030,3,0),IF(Mitarbeiter!$D61="",DATE(2030,3,0),Mitarbeiter!$D61),TODAY()))-(MAX(DATE(2030,2,1),Mitarbeiter!$C61))+1),MAX(0,NETWORKDAYS(MAX(DATE(2030,2,1),Mitarbeiter!$C61),MIN(DATE(2030,3,0),IF(Mitarbeiter!$D61="",DATE(2030,3,0),Mitarbeiter!$D61),TODAY()),Einstellungen!$F$13:$F$67)))*N(Mitarbeiter!$E61)/IF(Einstellungen!$C$11="7 Tage",7,5),N('Ist-Stunden'!BC61)+(N(Krankheitstage!CZ61)+N(Krankheitstage!DL61))*N($C61))))</f>
        <v/>
      </c>
      <c r="CH61" s="76">
        <f>IF($B61="",0,IF(Einstellungen!$C$10="Ja",MAX(IF(Einstellungen!$C$11="7 Tage",MAX(0,(MIN(DATE(2030,4,0),IF(Mitarbeiter!$D61="",DATE(2030,4,0),Mitarbeiter!$D61),TODAY()))-(MAX(DATE(2030,3,1),Mitarbeiter!$C61))+1),MAX(0,NETWORKDAYS(MAX(DATE(2030,3,1),Mitarbeiter!$C61),MIN(DATE(2030,4,0),IF(Mitarbeiter!$D61="",DATE(2030,4,0),Mitarbeiter!$D61),TODAY()),Einstellungen!$F$13:$F$67)))*N(Mitarbeiter!$E61)/IF(Einstellungen!$C$11="7 Tage",7,5),N('Ist-Stunden'!BD61)),MAX(IF(Einstellungen!$C$11="7 Tage",MAX(0,(MIN(DATE(2030,4,0),IF(Mitarbeiter!$D61="",DATE(2030,4,0),Mitarbeiter!$D61),TODAY()))-(MAX(DATE(2030,3,1),Mitarbeiter!$C61))+1),MAX(0,NETWORKDAYS(MAX(DATE(2030,3,1),Mitarbeiter!$C61),MIN(DATE(2030,4,0),IF(Mitarbeiter!$D61="",DATE(2030,4,0),Mitarbeiter!$D61),TODAY()),Einstellungen!$F$13:$F$67)))*N(Mitarbeiter!$E61)/IF(Einstellungen!$C$11="7 Tage",7,5),N('Ist-Stunden'!BD61)+(N(Krankheitstage!DA61)+N(Krankheitstage!DM61))*N($C61))))</f>
        <v/>
      </c>
      <c r="CI61" s="76">
        <f>IF($B61="",0,IF(Einstellungen!$C$10="Ja",MAX(IF(Einstellungen!$C$11="7 Tage",MAX(0,(MIN(DATE(2030,5,0),IF(Mitarbeiter!$D61="",DATE(2030,5,0),Mitarbeiter!$D61),TODAY()))-(MAX(DATE(2030,4,1),Mitarbeiter!$C61))+1),MAX(0,NETWORKDAYS(MAX(DATE(2030,4,1),Mitarbeiter!$C61),MIN(DATE(2030,5,0),IF(Mitarbeiter!$D61="",DATE(2030,5,0),Mitarbeiter!$D61),TODAY()),Einstellungen!$F$13:$F$67)))*N(Mitarbeiter!$E61)/IF(Einstellungen!$C$11="7 Tage",7,5),N('Ist-Stunden'!BE61)),MAX(IF(Einstellungen!$C$11="7 Tage",MAX(0,(MIN(DATE(2030,5,0),IF(Mitarbeiter!$D61="",DATE(2030,5,0),Mitarbeiter!$D61),TODAY()))-(MAX(DATE(2030,4,1),Mitarbeiter!$C61))+1),MAX(0,NETWORKDAYS(MAX(DATE(2030,4,1),Mitarbeiter!$C61),MIN(DATE(2030,5,0),IF(Mitarbeiter!$D61="",DATE(2030,5,0),Mitarbeiter!$D61),TODAY()),Einstellungen!$F$13:$F$67)))*N(Mitarbeiter!$E61)/IF(Einstellungen!$C$11="7 Tage",7,5),N('Ist-Stunden'!BE61)+(N(Krankheitstage!DB61)+N(Krankheitstage!DN61))*N($C61))))</f>
        <v/>
      </c>
      <c r="CJ61" s="76">
        <f>IF($B61="",0,IF(Einstellungen!$C$10="Ja",MAX(IF(Einstellungen!$C$11="7 Tage",MAX(0,(MIN(DATE(2030,6,0),IF(Mitarbeiter!$D61="",DATE(2030,6,0),Mitarbeiter!$D61),TODAY()))-(MAX(DATE(2030,5,1),Mitarbeiter!$C61))+1),MAX(0,NETWORKDAYS(MAX(DATE(2030,5,1),Mitarbeiter!$C61),MIN(DATE(2030,6,0),IF(Mitarbeiter!$D61="",DATE(2030,6,0),Mitarbeiter!$D61),TODAY()),Einstellungen!$F$13:$F$67)))*N(Mitarbeiter!$E61)/IF(Einstellungen!$C$11="7 Tage",7,5),N('Ist-Stunden'!BF61)),MAX(IF(Einstellungen!$C$11="7 Tage",MAX(0,(MIN(DATE(2030,6,0),IF(Mitarbeiter!$D61="",DATE(2030,6,0),Mitarbeiter!$D61),TODAY()))-(MAX(DATE(2030,5,1),Mitarbeiter!$C61))+1),MAX(0,NETWORKDAYS(MAX(DATE(2030,5,1),Mitarbeiter!$C61),MIN(DATE(2030,6,0),IF(Mitarbeiter!$D61="",DATE(2030,6,0),Mitarbeiter!$D61),TODAY()),Einstellungen!$F$13:$F$67)))*N(Mitarbeiter!$E61)/IF(Einstellungen!$C$11="7 Tage",7,5),N('Ist-Stunden'!BF61)+(N(Krankheitstage!DC61)+N(Krankheitstage!DO61))*N($C61))))</f>
        <v/>
      </c>
      <c r="CK61" s="76">
        <f>IF($B61="",0,IF(Einstellungen!$C$10="Ja",MAX(IF(Einstellungen!$C$11="7 Tage",MAX(0,(MIN(DATE(2030,7,0),IF(Mitarbeiter!$D61="",DATE(2030,7,0),Mitarbeiter!$D61),TODAY()))-(MAX(DATE(2030,6,1),Mitarbeiter!$C61))+1),MAX(0,NETWORKDAYS(MAX(DATE(2030,6,1),Mitarbeiter!$C61),MIN(DATE(2030,7,0),IF(Mitarbeiter!$D61="",DATE(2030,7,0),Mitarbeiter!$D61),TODAY()),Einstellungen!$F$13:$F$67)))*N(Mitarbeiter!$E61)/IF(Einstellungen!$C$11="7 Tage",7,5),N('Ist-Stunden'!BG61)),MAX(IF(Einstellungen!$C$11="7 Tage",MAX(0,(MIN(DATE(2030,7,0),IF(Mitarbeiter!$D61="",DATE(2030,7,0),Mitarbeiter!$D61),TODAY()))-(MAX(DATE(2030,6,1),Mitarbeiter!$C61))+1),MAX(0,NETWORKDAYS(MAX(DATE(2030,6,1),Mitarbeiter!$C61),MIN(DATE(2030,7,0),IF(Mitarbeiter!$D61="",DATE(2030,7,0),Mitarbeiter!$D61),TODAY()),Einstellungen!$F$13:$F$67)))*N(Mitarbeiter!$E61)/IF(Einstellungen!$C$11="7 Tage",7,5),N('Ist-Stunden'!BG61)+(N(Krankheitstage!DD61)+N(Krankheitstage!DP61))*N($C61))))</f>
        <v/>
      </c>
      <c r="CL61" s="76">
        <f>IF($B61="",0,IF(Einstellungen!$C$10="Ja",MAX(IF(Einstellungen!$C$11="7 Tage",MAX(0,(MIN(DATE(2030,8,0),IF(Mitarbeiter!$D61="",DATE(2030,8,0),Mitarbeiter!$D61),TODAY()))-(MAX(DATE(2030,7,1),Mitarbeiter!$C61))+1),MAX(0,NETWORKDAYS(MAX(DATE(2030,7,1),Mitarbeiter!$C61),MIN(DATE(2030,8,0),IF(Mitarbeiter!$D61="",DATE(2030,8,0),Mitarbeiter!$D61),TODAY()),Einstellungen!$F$13:$F$67)))*N(Mitarbeiter!$E61)/IF(Einstellungen!$C$11="7 Tage",7,5),N('Ist-Stunden'!BH61)),MAX(IF(Einstellungen!$C$11="7 Tage",MAX(0,(MIN(DATE(2030,8,0),IF(Mitarbeiter!$D61="",DATE(2030,8,0),Mitarbeiter!$D61),TODAY()))-(MAX(DATE(2030,7,1),Mitarbeiter!$C61))+1),MAX(0,NETWORKDAYS(MAX(DATE(2030,7,1),Mitarbeiter!$C61),MIN(DATE(2030,8,0),IF(Mitarbeiter!$D61="",DATE(2030,8,0),Mitarbeiter!$D61),TODAY()),Einstellungen!$F$13:$F$67)))*N(Mitarbeiter!$E61)/IF(Einstellungen!$C$11="7 Tage",7,5),N('Ist-Stunden'!BH61)+(N(Krankheitstage!DE61)+N(Krankheitstage!DQ61))*N($C61))))</f>
        <v/>
      </c>
      <c r="CM61" s="76">
        <f>IF($B61="",0,IF(Einstellungen!$C$10="Ja",MAX(IF(Einstellungen!$C$11="7 Tage",MAX(0,(MIN(DATE(2030,9,0),IF(Mitarbeiter!$D61="",DATE(2030,9,0),Mitarbeiter!$D61),TODAY()))-(MAX(DATE(2030,8,1),Mitarbeiter!$C61))+1),MAX(0,NETWORKDAYS(MAX(DATE(2030,8,1),Mitarbeiter!$C61),MIN(DATE(2030,9,0),IF(Mitarbeiter!$D61="",DATE(2030,9,0),Mitarbeiter!$D61),TODAY()),Einstellungen!$F$13:$F$67)))*N(Mitarbeiter!$E61)/IF(Einstellungen!$C$11="7 Tage",7,5),N('Ist-Stunden'!BI61)),MAX(IF(Einstellungen!$C$11="7 Tage",MAX(0,(MIN(DATE(2030,9,0),IF(Mitarbeiter!$D61="",DATE(2030,9,0),Mitarbeiter!$D61),TODAY()))-(MAX(DATE(2030,8,1),Mitarbeiter!$C61))+1),MAX(0,NETWORKDAYS(MAX(DATE(2030,8,1),Mitarbeiter!$C61),MIN(DATE(2030,9,0),IF(Mitarbeiter!$D61="",DATE(2030,9,0),Mitarbeiter!$D61),TODAY()),Einstellungen!$F$13:$F$67)))*N(Mitarbeiter!$E61)/IF(Einstellungen!$C$11="7 Tage",7,5),N('Ist-Stunden'!BI61)+(N(Krankheitstage!DF61)+N(Krankheitstage!DR61))*N($C61))))</f>
        <v/>
      </c>
      <c r="CN61" s="76">
        <f>IF($B61="",0,IF(Einstellungen!$C$10="Ja",MAX(IF(Einstellungen!$C$11="7 Tage",MAX(0,(MIN(DATE(2030,10,0),IF(Mitarbeiter!$D61="",DATE(2030,10,0),Mitarbeiter!$D61),TODAY()))-(MAX(DATE(2030,9,1),Mitarbeiter!$C61))+1),MAX(0,NETWORKDAYS(MAX(DATE(2030,9,1),Mitarbeiter!$C61),MIN(DATE(2030,10,0),IF(Mitarbeiter!$D61="",DATE(2030,10,0),Mitarbeiter!$D61),TODAY()),Einstellungen!$F$13:$F$67)))*N(Mitarbeiter!$E61)/IF(Einstellungen!$C$11="7 Tage",7,5),N('Ist-Stunden'!BJ61)),MAX(IF(Einstellungen!$C$11="7 Tage",MAX(0,(MIN(DATE(2030,10,0),IF(Mitarbeiter!$D61="",DATE(2030,10,0),Mitarbeiter!$D61),TODAY()))-(MAX(DATE(2030,9,1),Mitarbeiter!$C61))+1),MAX(0,NETWORKDAYS(MAX(DATE(2030,9,1),Mitarbeiter!$C61),MIN(DATE(2030,10,0),IF(Mitarbeiter!$D61="",DATE(2030,10,0),Mitarbeiter!$D61),TODAY()),Einstellungen!$F$13:$F$67)))*N(Mitarbeiter!$E61)/IF(Einstellungen!$C$11="7 Tage",7,5),N('Ist-Stunden'!BJ61)+(N(Krankheitstage!DG61)+N(Krankheitstage!DS61))*N($C61))))</f>
        <v/>
      </c>
      <c r="CO61" s="76">
        <f>IF($B61="",0,IF(Einstellungen!$C$10="Ja",MAX(IF(Einstellungen!$C$11="7 Tage",MAX(0,(MIN(DATE(2030,11,0),IF(Mitarbeiter!$D61="",DATE(2030,11,0),Mitarbeiter!$D61),TODAY()))-(MAX(DATE(2030,10,1),Mitarbeiter!$C61))+1),MAX(0,NETWORKDAYS(MAX(DATE(2030,10,1),Mitarbeiter!$C61),MIN(DATE(2030,11,0),IF(Mitarbeiter!$D61="",DATE(2030,11,0),Mitarbeiter!$D61),TODAY()),Einstellungen!$F$13:$F$67)))*N(Mitarbeiter!$E61)/IF(Einstellungen!$C$11="7 Tage",7,5),N('Ist-Stunden'!BK61)),MAX(IF(Einstellungen!$C$11="7 Tage",MAX(0,(MIN(DATE(2030,11,0),IF(Mitarbeiter!$D61="",DATE(2030,11,0),Mitarbeiter!$D61),TODAY()))-(MAX(DATE(2030,10,1),Mitarbeiter!$C61))+1),MAX(0,NETWORKDAYS(MAX(DATE(2030,10,1),Mitarbeiter!$C61),MIN(DATE(2030,11,0),IF(Mitarbeiter!$D61="",DATE(2030,11,0),Mitarbeiter!$D61),TODAY()),Einstellungen!$F$13:$F$67)))*N(Mitarbeiter!$E61)/IF(Einstellungen!$C$11="7 Tage",7,5),N('Ist-Stunden'!BK61)+(N(Krankheitstage!DH61)+N(Krankheitstage!DT61))*N($C61))))</f>
        <v/>
      </c>
      <c r="CP61" s="76">
        <f>IF($B61="",0,IF(Einstellungen!$C$10="Ja",MAX(IF(Einstellungen!$C$11="7 Tage",MAX(0,(MIN(DATE(2030,12,0),IF(Mitarbeiter!$D61="",DATE(2030,12,0),Mitarbeiter!$D61),TODAY()))-(MAX(DATE(2030,11,1),Mitarbeiter!$C61))+1),MAX(0,NETWORKDAYS(MAX(DATE(2030,11,1),Mitarbeiter!$C61),MIN(DATE(2030,12,0),IF(Mitarbeiter!$D61="",DATE(2030,12,0),Mitarbeiter!$D61),TODAY()),Einstellungen!$F$13:$F$67)))*N(Mitarbeiter!$E61)/IF(Einstellungen!$C$11="7 Tage",7,5),N('Ist-Stunden'!BL61)),MAX(IF(Einstellungen!$C$11="7 Tage",MAX(0,(MIN(DATE(2030,12,0),IF(Mitarbeiter!$D61="",DATE(2030,12,0),Mitarbeiter!$D61),TODAY()))-(MAX(DATE(2030,11,1),Mitarbeiter!$C61))+1),MAX(0,NETWORKDAYS(MAX(DATE(2030,11,1),Mitarbeiter!$C61),MIN(DATE(2030,12,0),IF(Mitarbeiter!$D61="",DATE(2030,12,0),Mitarbeiter!$D61),TODAY()),Einstellungen!$F$13:$F$67)))*N(Mitarbeiter!$E61)/IF(Einstellungen!$C$11="7 Tage",7,5),N('Ist-Stunden'!BL61)+(N(Krankheitstage!DI61)+N(Krankheitstage!DU61))*N($C61))))</f>
        <v/>
      </c>
      <c r="CQ61" s="76">
        <f>IF($B61="",0,IF(Einstellungen!$C$10="Ja",MAX(IF(Einstellungen!$C$11="7 Tage",MAX(0,(MIN(DATE(2030,13,0),IF(Mitarbeiter!$D61="",DATE(2030,13,0),Mitarbeiter!$D61),TODAY()))-(MAX(DATE(2030,12,1),Mitarbeiter!$C61))+1),MAX(0,NETWORKDAYS(MAX(DATE(2030,12,1),Mitarbeiter!$C61),MIN(DATE(2030,13,0),IF(Mitarbeiter!$D61="",DATE(2030,13,0),Mitarbeiter!$D61),TODAY()),Einstellungen!$F$13:$F$67)))*N(Mitarbeiter!$E61)/IF(Einstellungen!$C$11="7 Tage",7,5),N('Ist-Stunden'!BM61)),MAX(IF(Einstellungen!$C$11="7 Tage",MAX(0,(MIN(DATE(2030,13,0),IF(Mitarbeiter!$D61="",DATE(2030,13,0),Mitarbeiter!$D61),TODAY()))-(MAX(DATE(2030,12,1),Mitarbeiter!$C61))+1),MAX(0,NETWORKDAYS(MAX(DATE(2030,12,1),Mitarbeiter!$C61),MIN(DATE(2030,13,0),IF(Mitarbeiter!$D61="",DATE(2030,13,0),Mitarbeiter!$D61),TODAY()),Einstellungen!$F$13:$F$67)))*N(Mitarbeiter!$E61)/IF(Einstellungen!$C$11="7 Tage",7,5),N('Ist-Stunden'!BM61)+(N(Krankheitstage!DJ61)+N(Krankheitstage!DV61))*N($C61))))</f>
        <v/>
      </c>
    </row>
    <row r="62">
      <c r="A62" s="73">
        <f>IF(Mitarbeiter!B62="","",Mitarbeiter!A62)</f>
        <v/>
      </c>
      <c r="B62" s="6">
        <f>IF(Mitarbeiter!B62="","",Mitarbeiter!B62)</f>
        <v/>
      </c>
      <c r="C62" s="74">
        <f>IF(Mitarbeiter!B62="","",Mitarbeiter!F62)</f>
        <v/>
      </c>
      <c r="D62" s="75">
        <f>N(INDEX(Krankheitstage!$G62:$DV62,1,(Einstellungen!$C$3-2026)*24+1))</f>
        <v/>
      </c>
      <c r="E62" s="75">
        <f>N(INDEX(Krankheitstage!$G62:$DV62,1,(Einstellungen!$C$3-2026)*24+2))</f>
        <v/>
      </c>
      <c r="F62" s="75">
        <f>N(INDEX(Krankheitstage!$G62:$DV62,1,(Einstellungen!$C$3-2026)*24+3))</f>
        <v/>
      </c>
      <c r="G62" s="75">
        <f>N(INDEX(Krankheitstage!$G62:$DV62,1,(Einstellungen!$C$3-2026)*24+4))</f>
        <v/>
      </c>
      <c r="H62" s="75">
        <f>N(INDEX(Krankheitstage!$G62:$DV62,1,(Einstellungen!$C$3-2026)*24+5))</f>
        <v/>
      </c>
      <c r="I62" s="75">
        <f>N(INDEX(Krankheitstage!$G62:$DV62,1,(Einstellungen!$C$3-2026)*24+6))</f>
        <v/>
      </c>
      <c r="J62" s="75">
        <f>N(INDEX(Krankheitstage!$G62:$DV62,1,(Einstellungen!$C$3-2026)*24+7))</f>
        <v/>
      </c>
      <c r="K62" s="75">
        <f>N(INDEX(Krankheitstage!$G62:$DV62,1,(Einstellungen!$C$3-2026)*24+8))</f>
        <v/>
      </c>
      <c r="L62" s="75">
        <f>N(INDEX(Krankheitstage!$G62:$DV62,1,(Einstellungen!$C$3-2026)*24+9))</f>
        <v/>
      </c>
      <c r="M62" s="75">
        <f>N(INDEX(Krankheitstage!$G62:$DV62,1,(Einstellungen!$C$3-2026)*24+10))</f>
        <v/>
      </c>
      <c r="N62" s="75">
        <f>N(INDEX(Krankheitstage!$G62:$DV62,1,(Einstellungen!$C$3-2026)*24+11))</f>
        <v/>
      </c>
      <c r="O62" s="75">
        <f>N(INDEX(Krankheitstage!$G62:$DV62,1,(Einstellungen!$C$3-2026)*24+12))</f>
        <v/>
      </c>
      <c r="P62" s="75">
        <f>IF($B62="","",SUM(D62:O62))</f>
        <v/>
      </c>
      <c r="Q62" s="75">
        <f>N(INDEX(Krankheitstage!$G62:$DV62,1,(Einstellungen!$C$3-2026)*24+13))</f>
        <v/>
      </c>
      <c r="R62" s="75">
        <f>N(INDEX(Krankheitstage!$G62:$DV62,1,(Einstellungen!$C$3-2026)*24+14))</f>
        <v/>
      </c>
      <c r="S62" s="75">
        <f>N(INDEX(Krankheitstage!$G62:$DV62,1,(Einstellungen!$C$3-2026)*24+15))</f>
        <v/>
      </c>
      <c r="T62" s="75">
        <f>N(INDEX(Krankheitstage!$G62:$DV62,1,(Einstellungen!$C$3-2026)*24+16))</f>
        <v/>
      </c>
      <c r="U62" s="75">
        <f>N(INDEX(Krankheitstage!$G62:$DV62,1,(Einstellungen!$C$3-2026)*24+17))</f>
        <v/>
      </c>
      <c r="V62" s="75">
        <f>N(INDEX(Krankheitstage!$G62:$DV62,1,(Einstellungen!$C$3-2026)*24+18))</f>
        <v/>
      </c>
      <c r="W62" s="75">
        <f>N(INDEX(Krankheitstage!$G62:$DV62,1,(Einstellungen!$C$3-2026)*24+19))</f>
        <v/>
      </c>
      <c r="X62" s="75">
        <f>N(INDEX(Krankheitstage!$G62:$DV62,1,(Einstellungen!$C$3-2026)*24+20))</f>
        <v/>
      </c>
      <c r="Y62" s="75">
        <f>N(INDEX(Krankheitstage!$G62:$DV62,1,(Einstellungen!$C$3-2026)*24+21))</f>
        <v/>
      </c>
      <c r="Z62" s="75">
        <f>N(INDEX(Krankheitstage!$G62:$DV62,1,(Einstellungen!$C$3-2026)*24+22))</f>
        <v/>
      </c>
      <c r="AA62" s="75">
        <f>N(INDEX(Krankheitstage!$G62:$DV62,1,(Einstellungen!$C$3-2026)*24+23))</f>
        <v/>
      </c>
      <c r="AB62" s="75">
        <f>N(INDEX(Krankheitstage!$G62:$DV62,1,(Einstellungen!$C$3-2026)*24+24))</f>
        <v/>
      </c>
      <c r="AC62" s="75">
        <f>IF($B62="","",SUM(Q62:AB62))</f>
        <v/>
      </c>
      <c r="AD62" s="75">
        <f>IF($B62="","",SUM(P62,AC62))</f>
        <v/>
      </c>
      <c r="AE62" s="76">
        <f>IF($B62="","",AD62*N(C62))</f>
        <v/>
      </c>
      <c r="AF62" s="75">
        <f>IF($B62="","",Krankheitstage!E62)</f>
        <v/>
      </c>
      <c r="AG62" s="76">
        <f>IF($B62="","",AF62*N(C62))</f>
        <v/>
      </c>
      <c r="AH62" s="76">
        <f>IF($B62="","",INDEX($AJ62:$CQ62,1,(Einstellungen!$C$3-2026)*12+1)+INDEX($AJ62:$CQ62,1,(Einstellungen!$C$3-2026)*12+2)+INDEX($AJ62:$CQ62,1,(Einstellungen!$C$3-2026)*12+3)+INDEX($AJ62:$CQ62,1,(Einstellungen!$C$3-2026)*12+4)+INDEX($AJ62:$CQ62,1,(Einstellungen!$C$3-2026)*12+5)+INDEX($AJ62:$CQ62,1,(Einstellungen!$C$3-2026)*12+6)+INDEX($AJ62:$CQ62,1,(Einstellungen!$C$3-2026)*12+7)+INDEX($AJ62:$CQ62,1,(Einstellungen!$C$3-2026)*12+8)+INDEX($AJ62:$CQ62,1,(Einstellungen!$C$3-2026)*12+9)+INDEX($AJ62:$CQ62,1,(Einstellungen!$C$3-2026)*12+10)+INDEX($AJ62:$CQ62,1,(Einstellungen!$C$3-2026)*12+11)+INDEX($AJ62:$CQ62,1,(Einstellungen!$C$3-2026)*12+12))</f>
        <v/>
      </c>
      <c r="AI62" s="76">
        <f>IF($B62="","",SUM($AJ62:$CQ62))</f>
        <v/>
      </c>
      <c r="AJ62" s="76">
        <f>IF($B62="",0,IF(Einstellungen!$C$10="Ja",MAX(IF(Einstellungen!$C$11="7 Tage",MAX(0,(MIN(DATE(2026,2,0),IF(Mitarbeiter!$D62="",DATE(2026,2,0),Mitarbeiter!$D62),TODAY()))-(MAX(DATE(2026,1,1),Mitarbeiter!$C62))+1),MAX(0,NETWORKDAYS(MAX(DATE(2026,1,1),Mitarbeiter!$C62),MIN(DATE(2026,2,0),IF(Mitarbeiter!$D62="",DATE(2026,2,0),Mitarbeiter!$D62),TODAY()),Einstellungen!$F$13:$F$67)))*N(Mitarbeiter!$E62)/IF(Einstellungen!$C$11="7 Tage",7,5),N('Ist-Stunden'!F62)),MAX(IF(Einstellungen!$C$11="7 Tage",MAX(0,(MIN(DATE(2026,2,0),IF(Mitarbeiter!$D62="",DATE(2026,2,0),Mitarbeiter!$D62),TODAY()))-(MAX(DATE(2026,1,1),Mitarbeiter!$C62))+1),MAX(0,NETWORKDAYS(MAX(DATE(2026,1,1),Mitarbeiter!$C62),MIN(DATE(2026,2,0),IF(Mitarbeiter!$D62="",DATE(2026,2,0),Mitarbeiter!$D62),TODAY()),Einstellungen!$F$13:$F$67)))*N(Mitarbeiter!$E62)/IF(Einstellungen!$C$11="7 Tage",7,5),N('Ist-Stunden'!F62)+(N(Krankheitstage!G62)+N(Krankheitstage!S62))*N($C62))))</f>
        <v/>
      </c>
      <c r="AK62" s="76">
        <f>IF($B62="",0,IF(Einstellungen!$C$10="Ja",MAX(IF(Einstellungen!$C$11="7 Tage",MAX(0,(MIN(DATE(2026,3,0),IF(Mitarbeiter!$D62="",DATE(2026,3,0),Mitarbeiter!$D62),TODAY()))-(MAX(DATE(2026,2,1),Mitarbeiter!$C62))+1),MAX(0,NETWORKDAYS(MAX(DATE(2026,2,1),Mitarbeiter!$C62),MIN(DATE(2026,3,0),IF(Mitarbeiter!$D62="",DATE(2026,3,0),Mitarbeiter!$D62),TODAY()),Einstellungen!$F$13:$F$67)))*N(Mitarbeiter!$E62)/IF(Einstellungen!$C$11="7 Tage",7,5),N('Ist-Stunden'!G62)),MAX(IF(Einstellungen!$C$11="7 Tage",MAX(0,(MIN(DATE(2026,3,0),IF(Mitarbeiter!$D62="",DATE(2026,3,0),Mitarbeiter!$D62),TODAY()))-(MAX(DATE(2026,2,1),Mitarbeiter!$C62))+1),MAX(0,NETWORKDAYS(MAX(DATE(2026,2,1),Mitarbeiter!$C62),MIN(DATE(2026,3,0),IF(Mitarbeiter!$D62="",DATE(2026,3,0),Mitarbeiter!$D62),TODAY()),Einstellungen!$F$13:$F$67)))*N(Mitarbeiter!$E62)/IF(Einstellungen!$C$11="7 Tage",7,5),N('Ist-Stunden'!G62)+(N(Krankheitstage!H62)+N(Krankheitstage!T62))*N($C62))))</f>
        <v/>
      </c>
      <c r="AL62" s="76">
        <f>IF($B62="",0,IF(Einstellungen!$C$10="Ja",MAX(IF(Einstellungen!$C$11="7 Tage",MAX(0,(MIN(DATE(2026,4,0),IF(Mitarbeiter!$D62="",DATE(2026,4,0),Mitarbeiter!$D62),TODAY()))-(MAX(DATE(2026,3,1),Mitarbeiter!$C62))+1),MAX(0,NETWORKDAYS(MAX(DATE(2026,3,1),Mitarbeiter!$C62),MIN(DATE(2026,4,0),IF(Mitarbeiter!$D62="",DATE(2026,4,0),Mitarbeiter!$D62),TODAY()),Einstellungen!$F$13:$F$67)))*N(Mitarbeiter!$E62)/IF(Einstellungen!$C$11="7 Tage",7,5),N('Ist-Stunden'!H62)),MAX(IF(Einstellungen!$C$11="7 Tage",MAX(0,(MIN(DATE(2026,4,0),IF(Mitarbeiter!$D62="",DATE(2026,4,0),Mitarbeiter!$D62),TODAY()))-(MAX(DATE(2026,3,1),Mitarbeiter!$C62))+1),MAX(0,NETWORKDAYS(MAX(DATE(2026,3,1),Mitarbeiter!$C62),MIN(DATE(2026,4,0),IF(Mitarbeiter!$D62="",DATE(2026,4,0),Mitarbeiter!$D62),TODAY()),Einstellungen!$F$13:$F$67)))*N(Mitarbeiter!$E62)/IF(Einstellungen!$C$11="7 Tage",7,5),N('Ist-Stunden'!H62)+(N(Krankheitstage!I62)+N(Krankheitstage!U62))*N($C62))))</f>
        <v/>
      </c>
      <c r="AM62" s="76">
        <f>IF($B62="",0,IF(Einstellungen!$C$10="Ja",MAX(IF(Einstellungen!$C$11="7 Tage",MAX(0,(MIN(DATE(2026,5,0),IF(Mitarbeiter!$D62="",DATE(2026,5,0),Mitarbeiter!$D62),TODAY()))-(MAX(DATE(2026,4,1),Mitarbeiter!$C62))+1),MAX(0,NETWORKDAYS(MAX(DATE(2026,4,1),Mitarbeiter!$C62),MIN(DATE(2026,5,0),IF(Mitarbeiter!$D62="",DATE(2026,5,0),Mitarbeiter!$D62),TODAY()),Einstellungen!$F$13:$F$67)))*N(Mitarbeiter!$E62)/IF(Einstellungen!$C$11="7 Tage",7,5),N('Ist-Stunden'!I62)),MAX(IF(Einstellungen!$C$11="7 Tage",MAX(0,(MIN(DATE(2026,5,0),IF(Mitarbeiter!$D62="",DATE(2026,5,0),Mitarbeiter!$D62),TODAY()))-(MAX(DATE(2026,4,1),Mitarbeiter!$C62))+1),MAX(0,NETWORKDAYS(MAX(DATE(2026,4,1),Mitarbeiter!$C62),MIN(DATE(2026,5,0),IF(Mitarbeiter!$D62="",DATE(2026,5,0),Mitarbeiter!$D62),TODAY()),Einstellungen!$F$13:$F$67)))*N(Mitarbeiter!$E62)/IF(Einstellungen!$C$11="7 Tage",7,5),N('Ist-Stunden'!I62)+(N(Krankheitstage!J62)+N(Krankheitstage!V62))*N($C62))))</f>
        <v/>
      </c>
      <c r="AN62" s="76">
        <f>IF($B62="",0,IF(Einstellungen!$C$10="Ja",MAX(IF(Einstellungen!$C$11="7 Tage",MAX(0,(MIN(DATE(2026,6,0),IF(Mitarbeiter!$D62="",DATE(2026,6,0),Mitarbeiter!$D62),TODAY()))-(MAX(DATE(2026,5,1),Mitarbeiter!$C62))+1),MAX(0,NETWORKDAYS(MAX(DATE(2026,5,1),Mitarbeiter!$C62),MIN(DATE(2026,6,0),IF(Mitarbeiter!$D62="",DATE(2026,6,0),Mitarbeiter!$D62),TODAY()),Einstellungen!$F$13:$F$67)))*N(Mitarbeiter!$E62)/IF(Einstellungen!$C$11="7 Tage",7,5),N('Ist-Stunden'!J62)),MAX(IF(Einstellungen!$C$11="7 Tage",MAX(0,(MIN(DATE(2026,6,0),IF(Mitarbeiter!$D62="",DATE(2026,6,0),Mitarbeiter!$D62),TODAY()))-(MAX(DATE(2026,5,1),Mitarbeiter!$C62))+1),MAX(0,NETWORKDAYS(MAX(DATE(2026,5,1),Mitarbeiter!$C62),MIN(DATE(2026,6,0),IF(Mitarbeiter!$D62="",DATE(2026,6,0),Mitarbeiter!$D62),TODAY()),Einstellungen!$F$13:$F$67)))*N(Mitarbeiter!$E62)/IF(Einstellungen!$C$11="7 Tage",7,5),N('Ist-Stunden'!J62)+(N(Krankheitstage!K62)+N(Krankheitstage!W62))*N($C62))))</f>
        <v/>
      </c>
      <c r="AO62" s="76">
        <f>IF($B62="",0,IF(Einstellungen!$C$10="Ja",MAX(IF(Einstellungen!$C$11="7 Tage",MAX(0,(MIN(DATE(2026,7,0),IF(Mitarbeiter!$D62="",DATE(2026,7,0),Mitarbeiter!$D62),TODAY()))-(MAX(DATE(2026,6,1),Mitarbeiter!$C62))+1),MAX(0,NETWORKDAYS(MAX(DATE(2026,6,1),Mitarbeiter!$C62),MIN(DATE(2026,7,0),IF(Mitarbeiter!$D62="",DATE(2026,7,0),Mitarbeiter!$D62),TODAY()),Einstellungen!$F$13:$F$67)))*N(Mitarbeiter!$E62)/IF(Einstellungen!$C$11="7 Tage",7,5),N('Ist-Stunden'!K62)),MAX(IF(Einstellungen!$C$11="7 Tage",MAX(0,(MIN(DATE(2026,7,0),IF(Mitarbeiter!$D62="",DATE(2026,7,0),Mitarbeiter!$D62),TODAY()))-(MAX(DATE(2026,6,1),Mitarbeiter!$C62))+1),MAX(0,NETWORKDAYS(MAX(DATE(2026,6,1),Mitarbeiter!$C62),MIN(DATE(2026,7,0),IF(Mitarbeiter!$D62="",DATE(2026,7,0),Mitarbeiter!$D62),TODAY()),Einstellungen!$F$13:$F$67)))*N(Mitarbeiter!$E62)/IF(Einstellungen!$C$11="7 Tage",7,5),N('Ist-Stunden'!K62)+(N(Krankheitstage!L62)+N(Krankheitstage!X62))*N($C62))))</f>
        <v/>
      </c>
      <c r="AP62" s="76">
        <f>IF($B62="",0,IF(Einstellungen!$C$10="Ja",MAX(IF(Einstellungen!$C$11="7 Tage",MAX(0,(MIN(DATE(2026,8,0),IF(Mitarbeiter!$D62="",DATE(2026,8,0),Mitarbeiter!$D62),TODAY()))-(MAX(DATE(2026,7,1),Mitarbeiter!$C62))+1),MAX(0,NETWORKDAYS(MAX(DATE(2026,7,1),Mitarbeiter!$C62),MIN(DATE(2026,8,0),IF(Mitarbeiter!$D62="",DATE(2026,8,0),Mitarbeiter!$D62),TODAY()),Einstellungen!$F$13:$F$67)))*N(Mitarbeiter!$E62)/IF(Einstellungen!$C$11="7 Tage",7,5),N('Ist-Stunden'!L62)),MAX(IF(Einstellungen!$C$11="7 Tage",MAX(0,(MIN(DATE(2026,8,0),IF(Mitarbeiter!$D62="",DATE(2026,8,0),Mitarbeiter!$D62),TODAY()))-(MAX(DATE(2026,7,1),Mitarbeiter!$C62))+1),MAX(0,NETWORKDAYS(MAX(DATE(2026,7,1),Mitarbeiter!$C62),MIN(DATE(2026,8,0),IF(Mitarbeiter!$D62="",DATE(2026,8,0),Mitarbeiter!$D62),TODAY()),Einstellungen!$F$13:$F$67)))*N(Mitarbeiter!$E62)/IF(Einstellungen!$C$11="7 Tage",7,5),N('Ist-Stunden'!L62)+(N(Krankheitstage!M62)+N(Krankheitstage!Y62))*N($C62))))</f>
        <v/>
      </c>
      <c r="AQ62" s="76">
        <f>IF($B62="",0,IF(Einstellungen!$C$10="Ja",MAX(IF(Einstellungen!$C$11="7 Tage",MAX(0,(MIN(DATE(2026,9,0),IF(Mitarbeiter!$D62="",DATE(2026,9,0),Mitarbeiter!$D62),TODAY()))-(MAX(DATE(2026,8,1),Mitarbeiter!$C62))+1),MAX(0,NETWORKDAYS(MAX(DATE(2026,8,1),Mitarbeiter!$C62),MIN(DATE(2026,9,0),IF(Mitarbeiter!$D62="",DATE(2026,9,0),Mitarbeiter!$D62),TODAY()),Einstellungen!$F$13:$F$67)))*N(Mitarbeiter!$E62)/IF(Einstellungen!$C$11="7 Tage",7,5),N('Ist-Stunden'!M62)),MAX(IF(Einstellungen!$C$11="7 Tage",MAX(0,(MIN(DATE(2026,9,0),IF(Mitarbeiter!$D62="",DATE(2026,9,0),Mitarbeiter!$D62),TODAY()))-(MAX(DATE(2026,8,1),Mitarbeiter!$C62))+1),MAX(0,NETWORKDAYS(MAX(DATE(2026,8,1),Mitarbeiter!$C62),MIN(DATE(2026,9,0),IF(Mitarbeiter!$D62="",DATE(2026,9,0),Mitarbeiter!$D62),TODAY()),Einstellungen!$F$13:$F$67)))*N(Mitarbeiter!$E62)/IF(Einstellungen!$C$11="7 Tage",7,5),N('Ist-Stunden'!M62)+(N(Krankheitstage!N62)+N(Krankheitstage!Z62))*N($C62))))</f>
        <v/>
      </c>
      <c r="AR62" s="76">
        <f>IF($B62="",0,IF(Einstellungen!$C$10="Ja",MAX(IF(Einstellungen!$C$11="7 Tage",MAX(0,(MIN(DATE(2026,10,0),IF(Mitarbeiter!$D62="",DATE(2026,10,0),Mitarbeiter!$D62),TODAY()))-(MAX(DATE(2026,9,1),Mitarbeiter!$C62))+1),MAX(0,NETWORKDAYS(MAX(DATE(2026,9,1),Mitarbeiter!$C62),MIN(DATE(2026,10,0),IF(Mitarbeiter!$D62="",DATE(2026,10,0),Mitarbeiter!$D62),TODAY()),Einstellungen!$F$13:$F$67)))*N(Mitarbeiter!$E62)/IF(Einstellungen!$C$11="7 Tage",7,5),N('Ist-Stunden'!N62)),MAX(IF(Einstellungen!$C$11="7 Tage",MAX(0,(MIN(DATE(2026,10,0),IF(Mitarbeiter!$D62="",DATE(2026,10,0),Mitarbeiter!$D62),TODAY()))-(MAX(DATE(2026,9,1),Mitarbeiter!$C62))+1),MAX(0,NETWORKDAYS(MAX(DATE(2026,9,1),Mitarbeiter!$C62),MIN(DATE(2026,10,0),IF(Mitarbeiter!$D62="",DATE(2026,10,0),Mitarbeiter!$D62),TODAY()),Einstellungen!$F$13:$F$67)))*N(Mitarbeiter!$E62)/IF(Einstellungen!$C$11="7 Tage",7,5),N('Ist-Stunden'!N62)+(N(Krankheitstage!O62)+N(Krankheitstage!AA62))*N($C62))))</f>
        <v/>
      </c>
      <c r="AS62" s="76">
        <f>IF($B62="",0,IF(Einstellungen!$C$10="Ja",MAX(IF(Einstellungen!$C$11="7 Tage",MAX(0,(MIN(DATE(2026,11,0),IF(Mitarbeiter!$D62="",DATE(2026,11,0),Mitarbeiter!$D62),TODAY()))-(MAX(DATE(2026,10,1),Mitarbeiter!$C62))+1),MAX(0,NETWORKDAYS(MAX(DATE(2026,10,1),Mitarbeiter!$C62),MIN(DATE(2026,11,0),IF(Mitarbeiter!$D62="",DATE(2026,11,0),Mitarbeiter!$D62),TODAY()),Einstellungen!$F$13:$F$67)))*N(Mitarbeiter!$E62)/IF(Einstellungen!$C$11="7 Tage",7,5),N('Ist-Stunden'!O62)),MAX(IF(Einstellungen!$C$11="7 Tage",MAX(0,(MIN(DATE(2026,11,0),IF(Mitarbeiter!$D62="",DATE(2026,11,0),Mitarbeiter!$D62),TODAY()))-(MAX(DATE(2026,10,1),Mitarbeiter!$C62))+1),MAX(0,NETWORKDAYS(MAX(DATE(2026,10,1),Mitarbeiter!$C62),MIN(DATE(2026,11,0),IF(Mitarbeiter!$D62="",DATE(2026,11,0),Mitarbeiter!$D62),TODAY()),Einstellungen!$F$13:$F$67)))*N(Mitarbeiter!$E62)/IF(Einstellungen!$C$11="7 Tage",7,5),N('Ist-Stunden'!O62)+(N(Krankheitstage!P62)+N(Krankheitstage!AB62))*N($C62))))</f>
        <v/>
      </c>
      <c r="AT62" s="76">
        <f>IF($B62="",0,IF(Einstellungen!$C$10="Ja",MAX(IF(Einstellungen!$C$11="7 Tage",MAX(0,(MIN(DATE(2026,12,0),IF(Mitarbeiter!$D62="",DATE(2026,12,0),Mitarbeiter!$D62),TODAY()))-(MAX(DATE(2026,11,1),Mitarbeiter!$C62))+1),MAX(0,NETWORKDAYS(MAX(DATE(2026,11,1),Mitarbeiter!$C62),MIN(DATE(2026,12,0),IF(Mitarbeiter!$D62="",DATE(2026,12,0),Mitarbeiter!$D62),TODAY()),Einstellungen!$F$13:$F$67)))*N(Mitarbeiter!$E62)/IF(Einstellungen!$C$11="7 Tage",7,5),N('Ist-Stunden'!P62)),MAX(IF(Einstellungen!$C$11="7 Tage",MAX(0,(MIN(DATE(2026,12,0),IF(Mitarbeiter!$D62="",DATE(2026,12,0),Mitarbeiter!$D62),TODAY()))-(MAX(DATE(2026,11,1),Mitarbeiter!$C62))+1),MAX(0,NETWORKDAYS(MAX(DATE(2026,11,1),Mitarbeiter!$C62),MIN(DATE(2026,12,0),IF(Mitarbeiter!$D62="",DATE(2026,12,0),Mitarbeiter!$D62),TODAY()),Einstellungen!$F$13:$F$67)))*N(Mitarbeiter!$E62)/IF(Einstellungen!$C$11="7 Tage",7,5),N('Ist-Stunden'!P62)+(N(Krankheitstage!Q62)+N(Krankheitstage!AC62))*N($C62))))</f>
        <v/>
      </c>
      <c r="AU62" s="76">
        <f>IF($B62="",0,IF(Einstellungen!$C$10="Ja",MAX(IF(Einstellungen!$C$11="7 Tage",MAX(0,(MIN(DATE(2026,13,0),IF(Mitarbeiter!$D62="",DATE(2026,13,0),Mitarbeiter!$D62),TODAY()))-(MAX(DATE(2026,12,1),Mitarbeiter!$C62))+1),MAX(0,NETWORKDAYS(MAX(DATE(2026,12,1),Mitarbeiter!$C62),MIN(DATE(2026,13,0),IF(Mitarbeiter!$D62="",DATE(2026,13,0),Mitarbeiter!$D62),TODAY()),Einstellungen!$F$13:$F$67)))*N(Mitarbeiter!$E62)/IF(Einstellungen!$C$11="7 Tage",7,5),N('Ist-Stunden'!Q62)),MAX(IF(Einstellungen!$C$11="7 Tage",MAX(0,(MIN(DATE(2026,13,0),IF(Mitarbeiter!$D62="",DATE(2026,13,0),Mitarbeiter!$D62),TODAY()))-(MAX(DATE(2026,12,1),Mitarbeiter!$C62))+1),MAX(0,NETWORKDAYS(MAX(DATE(2026,12,1),Mitarbeiter!$C62),MIN(DATE(2026,13,0),IF(Mitarbeiter!$D62="",DATE(2026,13,0),Mitarbeiter!$D62),TODAY()),Einstellungen!$F$13:$F$67)))*N(Mitarbeiter!$E62)/IF(Einstellungen!$C$11="7 Tage",7,5),N('Ist-Stunden'!Q62)+(N(Krankheitstage!R62)+N(Krankheitstage!AD62))*N($C62))))</f>
        <v/>
      </c>
      <c r="AV62" s="76">
        <f>IF($B62="",0,IF(Einstellungen!$C$10="Ja",MAX(IF(Einstellungen!$C$11="7 Tage",MAX(0,(MIN(DATE(2027,2,0),IF(Mitarbeiter!$D62="",DATE(2027,2,0),Mitarbeiter!$D62),TODAY()))-(MAX(DATE(2027,1,1),Mitarbeiter!$C62))+1),MAX(0,NETWORKDAYS(MAX(DATE(2027,1,1),Mitarbeiter!$C62),MIN(DATE(2027,2,0),IF(Mitarbeiter!$D62="",DATE(2027,2,0),Mitarbeiter!$D62),TODAY()),Einstellungen!$F$13:$F$67)))*N(Mitarbeiter!$E62)/IF(Einstellungen!$C$11="7 Tage",7,5),N('Ist-Stunden'!R62)),MAX(IF(Einstellungen!$C$11="7 Tage",MAX(0,(MIN(DATE(2027,2,0),IF(Mitarbeiter!$D62="",DATE(2027,2,0),Mitarbeiter!$D62),TODAY()))-(MAX(DATE(2027,1,1),Mitarbeiter!$C62))+1),MAX(0,NETWORKDAYS(MAX(DATE(2027,1,1),Mitarbeiter!$C62),MIN(DATE(2027,2,0),IF(Mitarbeiter!$D62="",DATE(2027,2,0),Mitarbeiter!$D62),TODAY()),Einstellungen!$F$13:$F$67)))*N(Mitarbeiter!$E62)/IF(Einstellungen!$C$11="7 Tage",7,5),N('Ist-Stunden'!R62)+(N(Krankheitstage!AE62)+N(Krankheitstage!AQ62))*N($C62))))</f>
        <v/>
      </c>
      <c r="AW62" s="76">
        <f>IF($B62="",0,IF(Einstellungen!$C$10="Ja",MAX(IF(Einstellungen!$C$11="7 Tage",MAX(0,(MIN(DATE(2027,3,0),IF(Mitarbeiter!$D62="",DATE(2027,3,0),Mitarbeiter!$D62),TODAY()))-(MAX(DATE(2027,2,1),Mitarbeiter!$C62))+1),MAX(0,NETWORKDAYS(MAX(DATE(2027,2,1),Mitarbeiter!$C62),MIN(DATE(2027,3,0),IF(Mitarbeiter!$D62="",DATE(2027,3,0),Mitarbeiter!$D62),TODAY()),Einstellungen!$F$13:$F$67)))*N(Mitarbeiter!$E62)/IF(Einstellungen!$C$11="7 Tage",7,5),N('Ist-Stunden'!S62)),MAX(IF(Einstellungen!$C$11="7 Tage",MAX(0,(MIN(DATE(2027,3,0),IF(Mitarbeiter!$D62="",DATE(2027,3,0),Mitarbeiter!$D62),TODAY()))-(MAX(DATE(2027,2,1),Mitarbeiter!$C62))+1),MAX(0,NETWORKDAYS(MAX(DATE(2027,2,1),Mitarbeiter!$C62),MIN(DATE(2027,3,0),IF(Mitarbeiter!$D62="",DATE(2027,3,0),Mitarbeiter!$D62),TODAY()),Einstellungen!$F$13:$F$67)))*N(Mitarbeiter!$E62)/IF(Einstellungen!$C$11="7 Tage",7,5),N('Ist-Stunden'!S62)+(N(Krankheitstage!AF62)+N(Krankheitstage!AR62))*N($C62))))</f>
        <v/>
      </c>
      <c r="AX62" s="76">
        <f>IF($B62="",0,IF(Einstellungen!$C$10="Ja",MAX(IF(Einstellungen!$C$11="7 Tage",MAX(0,(MIN(DATE(2027,4,0),IF(Mitarbeiter!$D62="",DATE(2027,4,0),Mitarbeiter!$D62),TODAY()))-(MAX(DATE(2027,3,1),Mitarbeiter!$C62))+1),MAX(0,NETWORKDAYS(MAX(DATE(2027,3,1),Mitarbeiter!$C62),MIN(DATE(2027,4,0),IF(Mitarbeiter!$D62="",DATE(2027,4,0),Mitarbeiter!$D62),TODAY()),Einstellungen!$F$13:$F$67)))*N(Mitarbeiter!$E62)/IF(Einstellungen!$C$11="7 Tage",7,5),N('Ist-Stunden'!T62)),MAX(IF(Einstellungen!$C$11="7 Tage",MAX(0,(MIN(DATE(2027,4,0),IF(Mitarbeiter!$D62="",DATE(2027,4,0),Mitarbeiter!$D62),TODAY()))-(MAX(DATE(2027,3,1),Mitarbeiter!$C62))+1),MAX(0,NETWORKDAYS(MAX(DATE(2027,3,1),Mitarbeiter!$C62),MIN(DATE(2027,4,0),IF(Mitarbeiter!$D62="",DATE(2027,4,0),Mitarbeiter!$D62),TODAY()),Einstellungen!$F$13:$F$67)))*N(Mitarbeiter!$E62)/IF(Einstellungen!$C$11="7 Tage",7,5),N('Ist-Stunden'!T62)+(N(Krankheitstage!AG62)+N(Krankheitstage!AS62))*N($C62))))</f>
        <v/>
      </c>
      <c r="AY62" s="76">
        <f>IF($B62="",0,IF(Einstellungen!$C$10="Ja",MAX(IF(Einstellungen!$C$11="7 Tage",MAX(0,(MIN(DATE(2027,5,0),IF(Mitarbeiter!$D62="",DATE(2027,5,0),Mitarbeiter!$D62),TODAY()))-(MAX(DATE(2027,4,1),Mitarbeiter!$C62))+1),MAX(0,NETWORKDAYS(MAX(DATE(2027,4,1),Mitarbeiter!$C62),MIN(DATE(2027,5,0),IF(Mitarbeiter!$D62="",DATE(2027,5,0),Mitarbeiter!$D62),TODAY()),Einstellungen!$F$13:$F$67)))*N(Mitarbeiter!$E62)/IF(Einstellungen!$C$11="7 Tage",7,5),N('Ist-Stunden'!U62)),MAX(IF(Einstellungen!$C$11="7 Tage",MAX(0,(MIN(DATE(2027,5,0),IF(Mitarbeiter!$D62="",DATE(2027,5,0),Mitarbeiter!$D62),TODAY()))-(MAX(DATE(2027,4,1),Mitarbeiter!$C62))+1),MAX(0,NETWORKDAYS(MAX(DATE(2027,4,1),Mitarbeiter!$C62),MIN(DATE(2027,5,0),IF(Mitarbeiter!$D62="",DATE(2027,5,0),Mitarbeiter!$D62),TODAY()),Einstellungen!$F$13:$F$67)))*N(Mitarbeiter!$E62)/IF(Einstellungen!$C$11="7 Tage",7,5),N('Ist-Stunden'!U62)+(N(Krankheitstage!AH62)+N(Krankheitstage!AT62))*N($C62))))</f>
        <v/>
      </c>
      <c r="AZ62" s="76">
        <f>IF($B62="",0,IF(Einstellungen!$C$10="Ja",MAX(IF(Einstellungen!$C$11="7 Tage",MAX(0,(MIN(DATE(2027,6,0),IF(Mitarbeiter!$D62="",DATE(2027,6,0),Mitarbeiter!$D62),TODAY()))-(MAX(DATE(2027,5,1),Mitarbeiter!$C62))+1),MAX(0,NETWORKDAYS(MAX(DATE(2027,5,1),Mitarbeiter!$C62),MIN(DATE(2027,6,0),IF(Mitarbeiter!$D62="",DATE(2027,6,0),Mitarbeiter!$D62),TODAY()),Einstellungen!$F$13:$F$67)))*N(Mitarbeiter!$E62)/IF(Einstellungen!$C$11="7 Tage",7,5),N('Ist-Stunden'!V62)),MAX(IF(Einstellungen!$C$11="7 Tage",MAX(0,(MIN(DATE(2027,6,0),IF(Mitarbeiter!$D62="",DATE(2027,6,0),Mitarbeiter!$D62),TODAY()))-(MAX(DATE(2027,5,1),Mitarbeiter!$C62))+1),MAX(0,NETWORKDAYS(MAX(DATE(2027,5,1),Mitarbeiter!$C62),MIN(DATE(2027,6,0),IF(Mitarbeiter!$D62="",DATE(2027,6,0),Mitarbeiter!$D62),TODAY()),Einstellungen!$F$13:$F$67)))*N(Mitarbeiter!$E62)/IF(Einstellungen!$C$11="7 Tage",7,5),N('Ist-Stunden'!V62)+(N(Krankheitstage!AI62)+N(Krankheitstage!AU62))*N($C62))))</f>
        <v/>
      </c>
      <c r="BA62" s="76">
        <f>IF($B62="",0,IF(Einstellungen!$C$10="Ja",MAX(IF(Einstellungen!$C$11="7 Tage",MAX(0,(MIN(DATE(2027,7,0),IF(Mitarbeiter!$D62="",DATE(2027,7,0),Mitarbeiter!$D62),TODAY()))-(MAX(DATE(2027,6,1),Mitarbeiter!$C62))+1),MAX(0,NETWORKDAYS(MAX(DATE(2027,6,1),Mitarbeiter!$C62),MIN(DATE(2027,7,0),IF(Mitarbeiter!$D62="",DATE(2027,7,0),Mitarbeiter!$D62),TODAY()),Einstellungen!$F$13:$F$67)))*N(Mitarbeiter!$E62)/IF(Einstellungen!$C$11="7 Tage",7,5),N('Ist-Stunden'!W62)),MAX(IF(Einstellungen!$C$11="7 Tage",MAX(0,(MIN(DATE(2027,7,0),IF(Mitarbeiter!$D62="",DATE(2027,7,0),Mitarbeiter!$D62),TODAY()))-(MAX(DATE(2027,6,1),Mitarbeiter!$C62))+1),MAX(0,NETWORKDAYS(MAX(DATE(2027,6,1),Mitarbeiter!$C62),MIN(DATE(2027,7,0),IF(Mitarbeiter!$D62="",DATE(2027,7,0),Mitarbeiter!$D62),TODAY()),Einstellungen!$F$13:$F$67)))*N(Mitarbeiter!$E62)/IF(Einstellungen!$C$11="7 Tage",7,5),N('Ist-Stunden'!W62)+(N(Krankheitstage!AJ62)+N(Krankheitstage!AV62))*N($C62))))</f>
        <v/>
      </c>
      <c r="BB62" s="76">
        <f>IF($B62="",0,IF(Einstellungen!$C$10="Ja",MAX(IF(Einstellungen!$C$11="7 Tage",MAX(0,(MIN(DATE(2027,8,0),IF(Mitarbeiter!$D62="",DATE(2027,8,0),Mitarbeiter!$D62),TODAY()))-(MAX(DATE(2027,7,1),Mitarbeiter!$C62))+1),MAX(0,NETWORKDAYS(MAX(DATE(2027,7,1),Mitarbeiter!$C62),MIN(DATE(2027,8,0),IF(Mitarbeiter!$D62="",DATE(2027,8,0),Mitarbeiter!$D62),TODAY()),Einstellungen!$F$13:$F$67)))*N(Mitarbeiter!$E62)/IF(Einstellungen!$C$11="7 Tage",7,5),N('Ist-Stunden'!X62)),MAX(IF(Einstellungen!$C$11="7 Tage",MAX(0,(MIN(DATE(2027,8,0),IF(Mitarbeiter!$D62="",DATE(2027,8,0),Mitarbeiter!$D62),TODAY()))-(MAX(DATE(2027,7,1),Mitarbeiter!$C62))+1),MAX(0,NETWORKDAYS(MAX(DATE(2027,7,1),Mitarbeiter!$C62),MIN(DATE(2027,8,0),IF(Mitarbeiter!$D62="",DATE(2027,8,0),Mitarbeiter!$D62),TODAY()),Einstellungen!$F$13:$F$67)))*N(Mitarbeiter!$E62)/IF(Einstellungen!$C$11="7 Tage",7,5),N('Ist-Stunden'!X62)+(N(Krankheitstage!AK62)+N(Krankheitstage!AW62))*N($C62))))</f>
        <v/>
      </c>
      <c r="BC62" s="76">
        <f>IF($B62="",0,IF(Einstellungen!$C$10="Ja",MAX(IF(Einstellungen!$C$11="7 Tage",MAX(0,(MIN(DATE(2027,9,0),IF(Mitarbeiter!$D62="",DATE(2027,9,0),Mitarbeiter!$D62),TODAY()))-(MAX(DATE(2027,8,1),Mitarbeiter!$C62))+1),MAX(0,NETWORKDAYS(MAX(DATE(2027,8,1),Mitarbeiter!$C62),MIN(DATE(2027,9,0),IF(Mitarbeiter!$D62="",DATE(2027,9,0),Mitarbeiter!$D62),TODAY()),Einstellungen!$F$13:$F$67)))*N(Mitarbeiter!$E62)/IF(Einstellungen!$C$11="7 Tage",7,5),N('Ist-Stunden'!Y62)),MAX(IF(Einstellungen!$C$11="7 Tage",MAX(0,(MIN(DATE(2027,9,0),IF(Mitarbeiter!$D62="",DATE(2027,9,0),Mitarbeiter!$D62),TODAY()))-(MAX(DATE(2027,8,1),Mitarbeiter!$C62))+1),MAX(0,NETWORKDAYS(MAX(DATE(2027,8,1),Mitarbeiter!$C62),MIN(DATE(2027,9,0),IF(Mitarbeiter!$D62="",DATE(2027,9,0),Mitarbeiter!$D62),TODAY()),Einstellungen!$F$13:$F$67)))*N(Mitarbeiter!$E62)/IF(Einstellungen!$C$11="7 Tage",7,5),N('Ist-Stunden'!Y62)+(N(Krankheitstage!AL62)+N(Krankheitstage!AX62))*N($C62))))</f>
        <v/>
      </c>
      <c r="BD62" s="76">
        <f>IF($B62="",0,IF(Einstellungen!$C$10="Ja",MAX(IF(Einstellungen!$C$11="7 Tage",MAX(0,(MIN(DATE(2027,10,0),IF(Mitarbeiter!$D62="",DATE(2027,10,0),Mitarbeiter!$D62),TODAY()))-(MAX(DATE(2027,9,1),Mitarbeiter!$C62))+1),MAX(0,NETWORKDAYS(MAX(DATE(2027,9,1),Mitarbeiter!$C62),MIN(DATE(2027,10,0),IF(Mitarbeiter!$D62="",DATE(2027,10,0),Mitarbeiter!$D62),TODAY()),Einstellungen!$F$13:$F$67)))*N(Mitarbeiter!$E62)/IF(Einstellungen!$C$11="7 Tage",7,5),N('Ist-Stunden'!Z62)),MAX(IF(Einstellungen!$C$11="7 Tage",MAX(0,(MIN(DATE(2027,10,0),IF(Mitarbeiter!$D62="",DATE(2027,10,0),Mitarbeiter!$D62),TODAY()))-(MAX(DATE(2027,9,1),Mitarbeiter!$C62))+1),MAX(0,NETWORKDAYS(MAX(DATE(2027,9,1),Mitarbeiter!$C62),MIN(DATE(2027,10,0),IF(Mitarbeiter!$D62="",DATE(2027,10,0),Mitarbeiter!$D62),TODAY()),Einstellungen!$F$13:$F$67)))*N(Mitarbeiter!$E62)/IF(Einstellungen!$C$11="7 Tage",7,5),N('Ist-Stunden'!Z62)+(N(Krankheitstage!AM62)+N(Krankheitstage!AY62))*N($C62))))</f>
        <v/>
      </c>
      <c r="BE62" s="76">
        <f>IF($B62="",0,IF(Einstellungen!$C$10="Ja",MAX(IF(Einstellungen!$C$11="7 Tage",MAX(0,(MIN(DATE(2027,11,0),IF(Mitarbeiter!$D62="",DATE(2027,11,0),Mitarbeiter!$D62),TODAY()))-(MAX(DATE(2027,10,1),Mitarbeiter!$C62))+1),MAX(0,NETWORKDAYS(MAX(DATE(2027,10,1),Mitarbeiter!$C62),MIN(DATE(2027,11,0),IF(Mitarbeiter!$D62="",DATE(2027,11,0),Mitarbeiter!$D62),TODAY()),Einstellungen!$F$13:$F$67)))*N(Mitarbeiter!$E62)/IF(Einstellungen!$C$11="7 Tage",7,5),N('Ist-Stunden'!AA62)),MAX(IF(Einstellungen!$C$11="7 Tage",MAX(0,(MIN(DATE(2027,11,0),IF(Mitarbeiter!$D62="",DATE(2027,11,0),Mitarbeiter!$D62),TODAY()))-(MAX(DATE(2027,10,1),Mitarbeiter!$C62))+1),MAX(0,NETWORKDAYS(MAX(DATE(2027,10,1),Mitarbeiter!$C62),MIN(DATE(2027,11,0),IF(Mitarbeiter!$D62="",DATE(2027,11,0),Mitarbeiter!$D62),TODAY()),Einstellungen!$F$13:$F$67)))*N(Mitarbeiter!$E62)/IF(Einstellungen!$C$11="7 Tage",7,5),N('Ist-Stunden'!AA62)+(N(Krankheitstage!AN62)+N(Krankheitstage!AZ62))*N($C62))))</f>
        <v/>
      </c>
      <c r="BF62" s="76">
        <f>IF($B62="",0,IF(Einstellungen!$C$10="Ja",MAX(IF(Einstellungen!$C$11="7 Tage",MAX(0,(MIN(DATE(2027,12,0),IF(Mitarbeiter!$D62="",DATE(2027,12,0),Mitarbeiter!$D62),TODAY()))-(MAX(DATE(2027,11,1),Mitarbeiter!$C62))+1),MAX(0,NETWORKDAYS(MAX(DATE(2027,11,1),Mitarbeiter!$C62),MIN(DATE(2027,12,0),IF(Mitarbeiter!$D62="",DATE(2027,12,0),Mitarbeiter!$D62),TODAY()),Einstellungen!$F$13:$F$67)))*N(Mitarbeiter!$E62)/IF(Einstellungen!$C$11="7 Tage",7,5),N('Ist-Stunden'!AB62)),MAX(IF(Einstellungen!$C$11="7 Tage",MAX(0,(MIN(DATE(2027,12,0),IF(Mitarbeiter!$D62="",DATE(2027,12,0),Mitarbeiter!$D62),TODAY()))-(MAX(DATE(2027,11,1),Mitarbeiter!$C62))+1),MAX(0,NETWORKDAYS(MAX(DATE(2027,11,1),Mitarbeiter!$C62),MIN(DATE(2027,12,0),IF(Mitarbeiter!$D62="",DATE(2027,12,0),Mitarbeiter!$D62),TODAY()),Einstellungen!$F$13:$F$67)))*N(Mitarbeiter!$E62)/IF(Einstellungen!$C$11="7 Tage",7,5),N('Ist-Stunden'!AB62)+(N(Krankheitstage!AO62)+N(Krankheitstage!BA62))*N($C62))))</f>
        <v/>
      </c>
      <c r="BG62" s="76">
        <f>IF($B62="",0,IF(Einstellungen!$C$10="Ja",MAX(IF(Einstellungen!$C$11="7 Tage",MAX(0,(MIN(DATE(2027,13,0),IF(Mitarbeiter!$D62="",DATE(2027,13,0),Mitarbeiter!$D62),TODAY()))-(MAX(DATE(2027,12,1),Mitarbeiter!$C62))+1),MAX(0,NETWORKDAYS(MAX(DATE(2027,12,1),Mitarbeiter!$C62),MIN(DATE(2027,13,0),IF(Mitarbeiter!$D62="",DATE(2027,13,0),Mitarbeiter!$D62),TODAY()),Einstellungen!$F$13:$F$67)))*N(Mitarbeiter!$E62)/IF(Einstellungen!$C$11="7 Tage",7,5),N('Ist-Stunden'!AC62)),MAX(IF(Einstellungen!$C$11="7 Tage",MAX(0,(MIN(DATE(2027,13,0),IF(Mitarbeiter!$D62="",DATE(2027,13,0),Mitarbeiter!$D62),TODAY()))-(MAX(DATE(2027,12,1),Mitarbeiter!$C62))+1),MAX(0,NETWORKDAYS(MAX(DATE(2027,12,1),Mitarbeiter!$C62),MIN(DATE(2027,13,0),IF(Mitarbeiter!$D62="",DATE(2027,13,0),Mitarbeiter!$D62),TODAY()),Einstellungen!$F$13:$F$67)))*N(Mitarbeiter!$E62)/IF(Einstellungen!$C$11="7 Tage",7,5),N('Ist-Stunden'!AC62)+(N(Krankheitstage!AP62)+N(Krankheitstage!BB62))*N($C62))))</f>
        <v/>
      </c>
      <c r="BH62" s="76">
        <f>IF($B62="",0,IF(Einstellungen!$C$10="Ja",MAX(IF(Einstellungen!$C$11="7 Tage",MAX(0,(MIN(DATE(2028,2,0),IF(Mitarbeiter!$D62="",DATE(2028,2,0),Mitarbeiter!$D62),TODAY()))-(MAX(DATE(2028,1,1),Mitarbeiter!$C62))+1),MAX(0,NETWORKDAYS(MAX(DATE(2028,1,1),Mitarbeiter!$C62),MIN(DATE(2028,2,0),IF(Mitarbeiter!$D62="",DATE(2028,2,0),Mitarbeiter!$D62),TODAY()),Einstellungen!$F$13:$F$67)))*N(Mitarbeiter!$E62)/IF(Einstellungen!$C$11="7 Tage",7,5),N('Ist-Stunden'!AD62)),MAX(IF(Einstellungen!$C$11="7 Tage",MAX(0,(MIN(DATE(2028,2,0),IF(Mitarbeiter!$D62="",DATE(2028,2,0),Mitarbeiter!$D62),TODAY()))-(MAX(DATE(2028,1,1),Mitarbeiter!$C62))+1),MAX(0,NETWORKDAYS(MAX(DATE(2028,1,1),Mitarbeiter!$C62),MIN(DATE(2028,2,0),IF(Mitarbeiter!$D62="",DATE(2028,2,0),Mitarbeiter!$D62),TODAY()),Einstellungen!$F$13:$F$67)))*N(Mitarbeiter!$E62)/IF(Einstellungen!$C$11="7 Tage",7,5),N('Ist-Stunden'!AD62)+(N(Krankheitstage!BC62)+N(Krankheitstage!BO62))*N($C62))))</f>
        <v/>
      </c>
      <c r="BI62" s="76">
        <f>IF($B62="",0,IF(Einstellungen!$C$10="Ja",MAX(IF(Einstellungen!$C$11="7 Tage",MAX(0,(MIN(DATE(2028,3,0),IF(Mitarbeiter!$D62="",DATE(2028,3,0),Mitarbeiter!$D62),TODAY()))-(MAX(DATE(2028,2,1),Mitarbeiter!$C62))+1),MAX(0,NETWORKDAYS(MAX(DATE(2028,2,1),Mitarbeiter!$C62),MIN(DATE(2028,3,0),IF(Mitarbeiter!$D62="",DATE(2028,3,0),Mitarbeiter!$D62),TODAY()),Einstellungen!$F$13:$F$67)))*N(Mitarbeiter!$E62)/IF(Einstellungen!$C$11="7 Tage",7,5),N('Ist-Stunden'!AE62)),MAX(IF(Einstellungen!$C$11="7 Tage",MAX(0,(MIN(DATE(2028,3,0),IF(Mitarbeiter!$D62="",DATE(2028,3,0),Mitarbeiter!$D62),TODAY()))-(MAX(DATE(2028,2,1),Mitarbeiter!$C62))+1),MAX(0,NETWORKDAYS(MAX(DATE(2028,2,1),Mitarbeiter!$C62),MIN(DATE(2028,3,0),IF(Mitarbeiter!$D62="",DATE(2028,3,0),Mitarbeiter!$D62),TODAY()),Einstellungen!$F$13:$F$67)))*N(Mitarbeiter!$E62)/IF(Einstellungen!$C$11="7 Tage",7,5),N('Ist-Stunden'!AE62)+(N(Krankheitstage!BD62)+N(Krankheitstage!BP62))*N($C62))))</f>
        <v/>
      </c>
      <c r="BJ62" s="76">
        <f>IF($B62="",0,IF(Einstellungen!$C$10="Ja",MAX(IF(Einstellungen!$C$11="7 Tage",MAX(0,(MIN(DATE(2028,4,0),IF(Mitarbeiter!$D62="",DATE(2028,4,0),Mitarbeiter!$D62),TODAY()))-(MAX(DATE(2028,3,1),Mitarbeiter!$C62))+1),MAX(0,NETWORKDAYS(MAX(DATE(2028,3,1),Mitarbeiter!$C62),MIN(DATE(2028,4,0),IF(Mitarbeiter!$D62="",DATE(2028,4,0),Mitarbeiter!$D62),TODAY()),Einstellungen!$F$13:$F$67)))*N(Mitarbeiter!$E62)/IF(Einstellungen!$C$11="7 Tage",7,5),N('Ist-Stunden'!AF62)),MAX(IF(Einstellungen!$C$11="7 Tage",MAX(0,(MIN(DATE(2028,4,0),IF(Mitarbeiter!$D62="",DATE(2028,4,0),Mitarbeiter!$D62),TODAY()))-(MAX(DATE(2028,3,1),Mitarbeiter!$C62))+1),MAX(0,NETWORKDAYS(MAX(DATE(2028,3,1),Mitarbeiter!$C62),MIN(DATE(2028,4,0),IF(Mitarbeiter!$D62="",DATE(2028,4,0),Mitarbeiter!$D62),TODAY()),Einstellungen!$F$13:$F$67)))*N(Mitarbeiter!$E62)/IF(Einstellungen!$C$11="7 Tage",7,5),N('Ist-Stunden'!AF62)+(N(Krankheitstage!BE62)+N(Krankheitstage!BQ62))*N($C62))))</f>
        <v/>
      </c>
      <c r="BK62" s="76">
        <f>IF($B62="",0,IF(Einstellungen!$C$10="Ja",MAX(IF(Einstellungen!$C$11="7 Tage",MAX(0,(MIN(DATE(2028,5,0),IF(Mitarbeiter!$D62="",DATE(2028,5,0),Mitarbeiter!$D62),TODAY()))-(MAX(DATE(2028,4,1),Mitarbeiter!$C62))+1),MAX(0,NETWORKDAYS(MAX(DATE(2028,4,1),Mitarbeiter!$C62),MIN(DATE(2028,5,0),IF(Mitarbeiter!$D62="",DATE(2028,5,0),Mitarbeiter!$D62),TODAY()),Einstellungen!$F$13:$F$67)))*N(Mitarbeiter!$E62)/IF(Einstellungen!$C$11="7 Tage",7,5),N('Ist-Stunden'!AG62)),MAX(IF(Einstellungen!$C$11="7 Tage",MAX(0,(MIN(DATE(2028,5,0),IF(Mitarbeiter!$D62="",DATE(2028,5,0),Mitarbeiter!$D62),TODAY()))-(MAX(DATE(2028,4,1),Mitarbeiter!$C62))+1),MAX(0,NETWORKDAYS(MAX(DATE(2028,4,1),Mitarbeiter!$C62),MIN(DATE(2028,5,0),IF(Mitarbeiter!$D62="",DATE(2028,5,0),Mitarbeiter!$D62),TODAY()),Einstellungen!$F$13:$F$67)))*N(Mitarbeiter!$E62)/IF(Einstellungen!$C$11="7 Tage",7,5),N('Ist-Stunden'!AG62)+(N(Krankheitstage!BF62)+N(Krankheitstage!BR62))*N($C62))))</f>
        <v/>
      </c>
      <c r="BL62" s="76">
        <f>IF($B62="",0,IF(Einstellungen!$C$10="Ja",MAX(IF(Einstellungen!$C$11="7 Tage",MAX(0,(MIN(DATE(2028,6,0),IF(Mitarbeiter!$D62="",DATE(2028,6,0),Mitarbeiter!$D62),TODAY()))-(MAX(DATE(2028,5,1),Mitarbeiter!$C62))+1),MAX(0,NETWORKDAYS(MAX(DATE(2028,5,1),Mitarbeiter!$C62),MIN(DATE(2028,6,0),IF(Mitarbeiter!$D62="",DATE(2028,6,0),Mitarbeiter!$D62),TODAY()),Einstellungen!$F$13:$F$67)))*N(Mitarbeiter!$E62)/IF(Einstellungen!$C$11="7 Tage",7,5),N('Ist-Stunden'!AH62)),MAX(IF(Einstellungen!$C$11="7 Tage",MAX(0,(MIN(DATE(2028,6,0),IF(Mitarbeiter!$D62="",DATE(2028,6,0),Mitarbeiter!$D62),TODAY()))-(MAX(DATE(2028,5,1),Mitarbeiter!$C62))+1),MAX(0,NETWORKDAYS(MAX(DATE(2028,5,1),Mitarbeiter!$C62),MIN(DATE(2028,6,0),IF(Mitarbeiter!$D62="",DATE(2028,6,0),Mitarbeiter!$D62),TODAY()),Einstellungen!$F$13:$F$67)))*N(Mitarbeiter!$E62)/IF(Einstellungen!$C$11="7 Tage",7,5),N('Ist-Stunden'!AH62)+(N(Krankheitstage!BG62)+N(Krankheitstage!BS62))*N($C62))))</f>
        <v/>
      </c>
      <c r="BM62" s="76">
        <f>IF($B62="",0,IF(Einstellungen!$C$10="Ja",MAX(IF(Einstellungen!$C$11="7 Tage",MAX(0,(MIN(DATE(2028,7,0),IF(Mitarbeiter!$D62="",DATE(2028,7,0),Mitarbeiter!$D62),TODAY()))-(MAX(DATE(2028,6,1),Mitarbeiter!$C62))+1),MAX(0,NETWORKDAYS(MAX(DATE(2028,6,1),Mitarbeiter!$C62),MIN(DATE(2028,7,0),IF(Mitarbeiter!$D62="",DATE(2028,7,0),Mitarbeiter!$D62),TODAY()),Einstellungen!$F$13:$F$67)))*N(Mitarbeiter!$E62)/IF(Einstellungen!$C$11="7 Tage",7,5),N('Ist-Stunden'!AI62)),MAX(IF(Einstellungen!$C$11="7 Tage",MAX(0,(MIN(DATE(2028,7,0),IF(Mitarbeiter!$D62="",DATE(2028,7,0),Mitarbeiter!$D62),TODAY()))-(MAX(DATE(2028,6,1),Mitarbeiter!$C62))+1),MAX(0,NETWORKDAYS(MAX(DATE(2028,6,1),Mitarbeiter!$C62),MIN(DATE(2028,7,0),IF(Mitarbeiter!$D62="",DATE(2028,7,0),Mitarbeiter!$D62),TODAY()),Einstellungen!$F$13:$F$67)))*N(Mitarbeiter!$E62)/IF(Einstellungen!$C$11="7 Tage",7,5),N('Ist-Stunden'!AI62)+(N(Krankheitstage!BH62)+N(Krankheitstage!BT62))*N($C62))))</f>
        <v/>
      </c>
      <c r="BN62" s="76">
        <f>IF($B62="",0,IF(Einstellungen!$C$10="Ja",MAX(IF(Einstellungen!$C$11="7 Tage",MAX(0,(MIN(DATE(2028,8,0),IF(Mitarbeiter!$D62="",DATE(2028,8,0),Mitarbeiter!$D62),TODAY()))-(MAX(DATE(2028,7,1),Mitarbeiter!$C62))+1),MAX(0,NETWORKDAYS(MAX(DATE(2028,7,1),Mitarbeiter!$C62),MIN(DATE(2028,8,0),IF(Mitarbeiter!$D62="",DATE(2028,8,0),Mitarbeiter!$D62),TODAY()),Einstellungen!$F$13:$F$67)))*N(Mitarbeiter!$E62)/IF(Einstellungen!$C$11="7 Tage",7,5),N('Ist-Stunden'!AJ62)),MAX(IF(Einstellungen!$C$11="7 Tage",MAX(0,(MIN(DATE(2028,8,0),IF(Mitarbeiter!$D62="",DATE(2028,8,0),Mitarbeiter!$D62),TODAY()))-(MAX(DATE(2028,7,1),Mitarbeiter!$C62))+1),MAX(0,NETWORKDAYS(MAX(DATE(2028,7,1),Mitarbeiter!$C62),MIN(DATE(2028,8,0),IF(Mitarbeiter!$D62="",DATE(2028,8,0),Mitarbeiter!$D62),TODAY()),Einstellungen!$F$13:$F$67)))*N(Mitarbeiter!$E62)/IF(Einstellungen!$C$11="7 Tage",7,5),N('Ist-Stunden'!AJ62)+(N(Krankheitstage!BI62)+N(Krankheitstage!BU62))*N($C62))))</f>
        <v/>
      </c>
      <c r="BO62" s="76">
        <f>IF($B62="",0,IF(Einstellungen!$C$10="Ja",MAX(IF(Einstellungen!$C$11="7 Tage",MAX(0,(MIN(DATE(2028,9,0),IF(Mitarbeiter!$D62="",DATE(2028,9,0),Mitarbeiter!$D62),TODAY()))-(MAX(DATE(2028,8,1),Mitarbeiter!$C62))+1),MAX(0,NETWORKDAYS(MAX(DATE(2028,8,1),Mitarbeiter!$C62),MIN(DATE(2028,9,0),IF(Mitarbeiter!$D62="",DATE(2028,9,0),Mitarbeiter!$D62),TODAY()),Einstellungen!$F$13:$F$67)))*N(Mitarbeiter!$E62)/IF(Einstellungen!$C$11="7 Tage",7,5),N('Ist-Stunden'!AK62)),MAX(IF(Einstellungen!$C$11="7 Tage",MAX(0,(MIN(DATE(2028,9,0),IF(Mitarbeiter!$D62="",DATE(2028,9,0),Mitarbeiter!$D62),TODAY()))-(MAX(DATE(2028,8,1),Mitarbeiter!$C62))+1),MAX(0,NETWORKDAYS(MAX(DATE(2028,8,1),Mitarbeiter!$C62),MIN(DATE(2028,9,0),IF(Mitarbeiter!$D62="",DATE(2028,9,0),Mitarbeiter!$D62),TODAY()),Einstellungen!$F$13:$F$67)))*N(Mitarbeiter!$E62)/IF(Einstellungen!$C$11="7 Tage",7,5),N('Ist-Stunden'!AK62)+(N(Krankheitstage!BJ62)+N(Krankheitstage!BV62))*N($C62))))</f>
        <v/>
      </c>
      <c r="BP62" s="76">
        <f>IF($B62="",0,IF(Einstellungen!$C$10="Ja",MAX(IF(Einstellungen!$C$11="7 Tage",MAX(0,(MIN(DATE(2028,10,0),IF(Mitarbeiter!$D62="",DATE(2028,10,0),Mitarbeiter!$D62),TODAY()))-(MAX(DATE(2028,9,1),Mitarbeiter!$C62))+1),MAX(0,NETWORKDAYS(MAX(DATE(2028,9,1),Mitarbeiter!$C62),MIN(DATE(2028,10,0),IF(Mitarbeiter!$D62="",DATE(2028,10,0),Mitarbeiter!$D62),TODAY()),Einstellungen!$F$13:$F$67)))*N(Mitarbeiter!$E62)/IF(Einstellungen!$C$11="7 Tage",7,5),N('Ist-Stunden'!AL62)),MAX(IF(Einstellungen!$C$11="7 Tage",MAX(0,(MIN(DATE(2028,10,0),IF(Mitarbeiter!$D62="",DATE(2028,10,0),Mitarbeiter!$D62),TODAY()))-(MAX(DATE(2028,9,1),Mitarbeiter!$C62))+1),MAX(0,NETWORKDAYS(MAX(DATE(2028,9,1),Mitarbeiter!$C62),MIN(DATE(2028,10,0),IF(Mitarbeiter!$D62="",DATE(2028,10,0),Mitarbeiter!$D62),TODAY()),Einstellungen!$F$13:$F$67)))*N(Mitarbeiter!$E62)/IF(Einstellungen!$C$11="7 Tage",7,5),N('Ist-Stunden'!AL62)+(N(Krankheitstage!BK62)+N(Krankheitstage!BW62))*N($C62))))</f>
        <v/>
      </c>
      <c r="BQ62" s="76">
        <f>IF($B62="",0,IF(Einstellungen!$C$10="Ja",MAX(IF(Einstellungen!$C$11="7 Tage",MAX(0,(MIN(DATE(2028,11,0),IF(Mitarbeiter!$D62="",DATE(2028,11,0),Mitarbeiter!$D62),TODAY()))-(MAX(DATE(2028,10,1),Mitarbeiter!$C62))+1),MAX(0,NETWORKDAYS(MAX(DATE(2028,10,1),Mitarbeiter!$C62),MIN(DATE(2028,11,0),IF(Mitarbeiter!$D62="",DATE(2028,11,0),Mitarbeiter!$D62),TODAY()),Einstellungen!$F$13:$F$67)))*N(Mitarbeiter!$E62)/IF(Einstellungen!$C$11="7 Tage",7,5),N('Ist-Stunden'!AM62)),MAX(IF(Einstellungen!$C$11="7 Tage",MAX(0,(MIN(DATE(2028,11,0),IF(Mitarbeiter!$D62="",DATE(2028,11,0),Mitarbeiter!$D62),TODAY()))-(MAX(DATE(2028,10,1),Mitarbeiter!$C62))+1),MAX(0,NETWORKDAYS(MAX(DATE(2028,10,1),Mitarbeiter!$C62),MIN(DATE(2028,11,0),IF(Mitarbeiter!$D62="",DATE(2028,11,0),Mitarbeiter!$D62),TODAY()),Einstellungen!$F$13:$F$67)))*N(Mitarbeiter!$E62)/IF(Einstellungen!$C$11="7 Tage",7,5),N('Ist-Stunden'!AM62)+(N(Krankheitstage!BL62)+N(Krankheitstage!BX62))*N($C62))))</f>
        <v/>
      </c>
      <c r="BR62" s="76">
        <f>IF($B62="",0,IF(Einstellungen!$C$10="Ja",MAX(IF(Einstellungen!$C$11="7 Tage",MAX(0,(MIN(DATE(2028,12,0),IF(Mitarbeiter!$D62="",DATE(2028,12,0),Mitarbeiter!$D62),TODAY()))-(MAX(DATE(2028,11,1),Mitarbeiter!$C62))+1),MAX(0,NETWORKDAYS(MAX(DATE(2028,11,1),Mitarbeiter!$C62),MIN(DATE(2028,12,0),IF(Mitarbeiter!$D62="",DATE(2028,12,0),Mitarbeiter!$D62),TODAY()),Einstellungen!$F$13:$F$67)))*N(Mitarbeiter!$E62)/IF(Einstellungen!$C$11="7 Tage",7,5),N('Ist-Stunden'!AN62)),MAX(IF(Einstellungen!$C$11="7 Tage",MAX(0,(MIN(DATE(2028,12,0),IF(Mitarbeiter!$D62="",DATE(2028,12,0),Mitarbeiter!$D62),TODAY()))-(MAX(DATE(2028,11,1),Mitarbeiter!$C62))+1),MAX(0,NETWORKDAYS(MAX(DATE(2028,11,1),Mitarbeiter!$C62),MIN(DATE(2028,12,0),IF(Mitarbeiter!$D62="",DATE(2028,12,0),Mitarbeiter!$D62),TODAY()),Einstellungen!$F$13:$F$67)))*N(Mitarbeiter!$E62)/IF(Einstellungen!$C$11="7 Tage",7,5),N('Ist-Stunden'!AN62)+(N(Krankheitstage!BM62)+N(Krankheitstage!BY62))*N($C62))))</f>
        <v/>
      </c>
      <c r="BS62" s="76">
        <f>IF($B62="",0,IF(Einstellungen!$C$10="Ja",MAX(IF(Einstellungen!$C$11="7 Tage",MAX(0,(MIN(DATE(2028,13,0),IF(Mitarbeiter!$D62="",DATE(2028,13,0),Mitarbeiter!$D62),TODAY()))-(MAX(DATE(2028,12,1),Mitarbeiter!$C62))+1),MAX(0,NETWORKDAYS(MAX(DATE(2028,12,1),Mitarbeiter!$C62),MIN(DATE(2028,13,0),IF(Mitarbeiter!$D62="",DATE(2028,13,0),Mitarbeiter!$D62),TODAY()),Einstellungen!$F$13:$F$67)))*N(Mitarbeiter!$E62)/IF(Einstellungen!$C$11="7 Tage",7,5),N('Ist-Stunden'!AO62)),MAX(IF(Einstellungen!$C$11="7 Tage",MAX(0,(MIN(DATE(2028,13,0),IF(Mitarbeiter!$D62="",DATE(2028,13,0),Mitarbeiter!$D62),TODAY()))-(MAX(DATE(2028,12,1),Mitarbeiter!$C62))+1),MAX(0,NETWORKDAYS(MAX(DATE(2028,12,1),Mitarbeiter!$C62),MIN(DATE(2028,13,0),IF(Mitarbeiter!$D62="",DATE(2028,13,0),Mitarbeiter!$D62),TODAY()),Einstellungen!$F$13:$F$67)))*N(Mitarbeiter!$E62)/IF(Einstellungen!$C$11="7 Tage",7,5),N('Ist-Stunden'!AO62)+(N(Krankheitstage!BN62)+N(Krankheitstage!BZ62))*N($C62))))</f>
        <v/>
      </c>
      <c r="BT62" s="76">
        <f>IF($B62="",0,IF(Einstellungen!$C$10="Ja",MAX(IF(Einstellungen!$C$11="7 Tage",MAX(0,(MIN(DATE(2029,2,0),IF(Mitarbeiter!$D62="",DATE(2029,2,0),Mitarbeiter!$D62),TODAY()))-(MAX(DATE(2029,1,1),Mitarbeiter!$C62))+1),MAX(0,NETWORKDAYS(MAX(DATE(2029,1,1),Mitarbeiter!$C62),MIN(DATE(2029,2,0),IF(Mitarbeiter!$D62="",DATE(2029,2,0),Mitarbeiter!$D62),TODAY()),Einstellungen!$F$13:$F$67)))*N(Mitarbeiter!$E62)/IF(Einstellungen!$C$11="7 Tage",7,5),N('Ist-Stunden'!AP62)),MAX(IF(Einstellungen!$C$11="7 Tage",MAX(0,(MIN(DATE(2029,2,0),IF(Mitarbeiter!$D62="",DATE(2029,2,0),Mitarbeiter!$D62),TODAY()))-(MAX(DATE(2029,1,1),Mitarbeiter!$C62))+1),MAX(0,NETWORKDAYS(MAX(DATE(2029,1,1),Mitarbeiter!$C62),MIN(DATE(2029,2,0),IF(Mitarbeiter!$D62="",DATE(2029,2,0),Mitarbeiter!$D62),TODAY()),Einstellungen!$F$13:$F$67)))*N(Mitarbeiter!$E62)/IF(Einstellungen!$C$11="7 Tage",7,5),N('Ist-Stunden'!AP62)+(N(Krankheitstage!CA62)+N(Krankheitstage!CM62))*N($C62))))</f>
        <v/>
      </c>
      <c r="BU62" s="76">
        <f>IF($B62="",0,IF(Einstellungen!$C$10="Ja",MAX(IF(Einstellungen!$C$11="7 Tage",MAX(0,(MIN(DATE(2029,3,0),IF(Mitarbeiter!$D62="",DATE(2029,3,0),Mitarbeiter!$D62),TODAY()))-(MAX(DATE(2029,2,1),Mitarbeiter!$C62))+1),MAX(0,NETWORKDAYS(MAX(DATE(2029,2,1),Mitarbeiter!$C62),MIN(DATE(2029,3,0),IF(Mitarbeiter!$D62="",DATE(2029,3,0),Mitarbeiter!$D62),TODAY()),Einstellungen!$F$13:$F$67)))*N(Mitarbeiter!$E62)/IF(Einstellungen!$C$11="7 Tage",7,5),N('Ist-Stunden'!AQ62)),MAX(IF(Einstellungen!$C$11="7 Tage",MAX(0,(MIN(DATE(2029,3,0),IF(Mitarbeiter!$D62="",DATE(2029,3,0),Mitarbeiter!$D62),TODAY()))-(MAX(DATE(2029,2,1),Mitarbeiter!$C62))+1),MAX(0,NETWORKDAYS(MAX(DATE(2029,2,1),Mitarbeiter!$C62),MIN(DATE(2029,3,0),IF(Mitarbeiter!$D62="",DATE(2029,3,0),Mitarbeiter!$D62),TODAY()),Einstellungen!$F$13:$F$67)))*N(Mitarbeiter!$E62)/IF(Einstellungen!$C$11="7 Tage",7,5),N('Ist-Stunden'!AQ62)+(N(Krankheitstage!CB62)+N(Krankheitstage!CN62))*N($C62))))</f>
        <v/>
      </c>
      <c r="BV62" s="76">
        <f>IF($B62="",0,IF(Einstellungen!$C$10="Ja",MAX(IF(Einstellungen!$C$11="7 Tage",MAX(0,(MIN(DATE(2029,4,0),IF(Mitarbeiter!$D62="",DATE(2029,4,0),Mitarbeiter!$D62),TODAY()))-(MAX(DATE(2029,3,1),Mitarbeiter!$C62))+1),MAX(0,NETWORKDAYS(MAX(DATE(2029,3,1),Mitarbeiter!$C62),MIN(DATE(2029,4,0),IF(Mitarbeiter!$D62="",DATE(2029,4,0),Mitarbeiter!$D62),TODAY()),Einstellungen!$F$13:$F$67)))*N(Mitarbeiter!$E62)/IF(Einstellungen!$C$11="7 Tage",7,5),N('Ist-Stunden'!AR62)),MAX(IF(Einstellungen!$C$11="7 Tage",MAX(0,(MIN(DATE(2029,4,0),IF(Mitarbeiter!$D62="",DATE(2029,4,0),Mitarbeiter!$D62),TODAY()))-(MAX(DATE(2029,3,1),Mitarbeiter!$C62))+1),MAX(0,NETWORKDAYS(MAX(DATE(2029,3,1),Mitarbeiter!$C62),MIN(DATE(2029,4,0),IF(Mitarbeiter!$D62="",DATE(2029,4,0),Mitarbeiter!$D62),TODAY()),Einstellungen!$F$13:$F$67)))*N(Mitarbeiter!$E62)/IF(Einstellungen!$C$11="7 Tage",7,5),N('Ist-Stunden'!AR62)+(N(Krankheitstage!CC62)+N(Krankheitstage!CO62))*N($C62))))</f>
        <v/>
      </c>
      <c r="BW62" s="76">
        <f>IF($B62="",0,IF(Einstellungen!$C$10="Ja",MAX(IF(Einstellungen!$C$11="7 Tage",MAX(0,(MIN(DATE(2029,5,0),IF(Mitarbeiter!$D62="",DATE(2029,5,0),Mitarbeiter!$D62),TODAY()))-(MAX(DATE(2029,4,1),Mitarbeiter!$C62))+1),MAX(0,NETWORKDAYS(MAX(DATE(2029,4,1),Mitarbeiter!$C62),MIN(DATE(2029,5,0),IF(Mitarbeiter!$D62="",DATE(2029,5,0),Mitarbeiter!$D62),TODAY()),Einstellungen!$F$13:$F$67)))*N(Mitarbeiter!$E62)/IF(Einstellungen!$C$11="7 Tage",7,5),N('Ist-Stunden'!AS62)),MAX(IF(Einstellungen!$C$11="7 Tage",MAX(0,(MIN(DATE(2029,5,0),IF(Mitarbeiter!$D62="",DATE(2029,5,0),Mitarbeiter!$D62),TODAY()))-(MAX(DATE(2029,4,1),Mitarbeiter!$C62))+1),MAX(0,NETWORKDAYS(MAX(DATE(2029,4,1),Mitarbeiter!$C62),MIN(DATE(2029,5,0),IF(Mitarbeiter!$D62="",DATE(2029,5,0),Mitarbeiter!$D62),TODAY()),Einstellungen!$F$13:$F$67)))*N(Mitarbeiter!$E62)/IF(Einstellungen!$C$11="7 Tage",7,5),N('Ist-Stunden'!AS62)+(N(Krankheitstage!CD62)+N(Krankheitstage!CP62))*N($C62))))</f>
        <v/>
      </c>
      <c r="BX62" s="76">
        <f>IF($B62="",0,IF(Einstellungen!$C$10="Ja",MAX(IF(Einstellungen!$C$11="7 Tage",MAX(0,(MIN(DATE(2029,6,0),IF(Mitarbeiter!$D62="",DATE(2029,6,0),Mitarbeiter!$D62),TODAY()))-(MAX(DATE(2029,5,1),Mitarbeiter!$C62))+1),MAX(0,NETWORKDAYS(MAX(DATE(2029,5,1),Mitarbeiter!$C62),MIN(DATE(2029,6,0),IF(Mitarbeiter!$D62="",DATE(2029,6,0),Mitarbeiter!$D62),TODAY()),Einstellungen!$F$13:$F$67)))*N(Mitarbeiter!$E62)/IF(Einstellungen!$C$11="7 Tage",7,5),N('Ist-Stunden'!AT62)),MAX(IF(Einstellungen!$C$11="7 Tage",MAX(0,(MIN(DATE(2029,6,0),IF(Mitarbeiter!$D62="",DATE(2029,6,0),Mitarbeiter!$D62),TODAY()))-(MAX(DATE(2029,5,1),Mitarbeiter!$C62))+1),MAX(0,NETWORKDAYS(MAX(DATE(2029,5,1),Mitarbeiter!$C62),MIN(DATE(2029,6,0),IF(Mitarbeiter!$D62="",DATE(2029,6,0),Mitarbeiter!$D62),TODAY()),Einstellungen!$F$13:$F$67)))*N(Mitarbeiter!$E62)/IF(Einstellungen!$C$11="7 Tage",7,5),N('Ist-Stunden'!AT62)+(N(Krankheitstage!CE62)+N(Krankheitstage!CQ62))*N($C62))))</f>
        <v/>
      </c>
      <c r="BY62" s="76">
        <f>IF($B62="",0,IF(Einstellungen!$C$10="Ja",MAX(IF(Einstellungen!$C$11="7 Tage",MAX(0,(MIN(DATE(2029,7,0),IF(Mitarbeiter!$D62="",DATE(2029,7,0),Mitarbeiter!$D62),TODAY()))-(MAX(DATE(2029,6,1),Mitarbeiter!$C62))+1),MAX(0,NETWORKDAYS(MAX(DATE(2029,6,1),Mitarbeiter!$C62),MIN(DATE(2029,7,0),IF(Mitarbeiter!$D62="",DATE(2029,7,0),Mitarbeiter!$D62),TODAY()),Einstellungen!$F$13:$F$67)))*N(Mitarbeiter!$E62)/IF(Einstellungen!$C$11="7 Tage",7,5),N('Ist-Stunden'!AU62)),MAX(IF(Einstellungen!$C$11="7 Tage",MAX(0,(MIN(DATE(2029,7,0),IF(Mitarbeiter!$D62="",DATE(2029,7,0),Mitarbeiter!$D62),TODAY()))-(MAX(DATE(2029,6,1),Mitarbeiter!$C62))+1),MAX(0,NETWORKDAYS(MAX(DATE(2029,6,1),Mitarbeiter!$C62),MIN(DATE(2029,7,0),IF(Mitarbeiter!$D62="",DATE(2029,7,0),Mitarbeiter!$D62),TODAY()),Einstellungen!$F$13:$F$67)))*N(Mitarbeiter!$E62)/IF(Einstellungen!$C$11="7 Tage",7,5),N('Ist-Stunden'!AU62)+(N(Krankheitstage!CF62)+N(Krankheitstage!CR62))*N($C62))))</f>
        <v/>
      </c>
      <c r="BZ62" s="76">
        <f>IF($B62="",0,IF(Einstellungen!$C$10="Ja",MAX(IF(Einstellungen!$C$11="7 Tage",MAX(0,(MIN(DATE(2029,8,0),IF(Mitarbeiter!$D62="",DATE(2029,8,0),Mitarbeiter!$D62),TODAY()))-(MAX(DATE(2029,7,1),Mitarbeiter!$C62))+1),MAX(0,NETWORKDAYS(MAX(DATE(2029,7,1),Mitarbeiter!$C62),MIN(DATE(2029,8,0),IF(Mitarbeiter!$D62="",DATE(2029,8,0),Mitarbeiter!$D62),TODAY()),Einstellungen!$F$13:$F$67)))*N(Mitarbeiter!$E62)/IF(Einstellungen!$C$11="7 Tage",7,5),N('Ist-Stunden'!AV62)),MAX(IF(Einstellungen!$C$11="7 Tage",MAX(0,(MIN(DATE(2029,8,0),IF(Mitarbeiter!$D62="",DATE(2029,8,0),Mitarbeiter!$D62),TODAY()))-(MAX(DATE(2029,7,1),Mitarbeiter!$C62))+1),MAX(0,NETWORKDAYS(MAX(DATE(2029,7,1),Mitarbeiter!$C62),MIN(DATE(2029,8,0),IF(Mitarbeiter!$D62="",DATE(2029,8,0),Mitarbeiter!$D62),TODAY()),Einstellungen!$F$13:$F$67)))*N(Mitarbeiter!$E62)/IF(Einstellungen!$C$11="7 Tage",7,5),N('Ist-Stunden'!AV62)+(N(Krankheitstage!CG62)+N(Krankheitstage!CS62))*N($C62))))</f>
        <v/>
      </c>
      <c r="CA62" s="76">
        <f>IF($B62="",0,IF(Einstellungen!$C$10="Ja",MAX(IF(Einstellungen!$C$11="7 Tage",MAX(0,(MIN(DATE(2029,9,0),IF(Mitarbeiter!$D62="",DATE(2029,9,0),Mitarbeiter!$D62),TODAY()))-(MAX(DATE(2029,8,1),Mitarbeiter!$C62))+1),MAX(0,NETWORKDAYS(MAX(DATE(2029,8,1),Mitarbeiter!$C62),MIN(DATE(2029,9,0),IF(Mitarbeiter!$D62="",DATE(2029,9,0),Mitarbeiter!$D62),TODAY()),Einstellungen!$F$13:$F$67)))*N(Mitarbeiter!$E62)/IF(Einstellungen!$C$11="7 Tage",7,5),N('Ist-Stunden'!AW62)),MAX(IF(Einstellungen!$C$11="7 Tage",MAX(0,(MIN(DATE(2029,9,0),IF(Mitarbeiter!$D62="",DATE(2029,9,0),Mitarbeiter!$D62),TODAY()))-(MAX(DATE(2029,8,1),Mitarbeiter!$C62))+1),MAX(0,NETWORKDAYS(MAX(DATE(2029,8,1),Mitarbeiter!$C62),MIN(DATE(2029,9,0),IF(Mitarbeiter!$D62="",DATE(2029,9,0),Mitarbeiter!$D62),TODAY()),Einstellungen!$F$13:$F$67)))*N(Mitarbeiter!$E62)/IF(Einstellungen!$C$11="7 Tage",7,5),N('Ist-Stunden'!AW62)+(N(Krankheitstage!CH62)+N(Krankheitstage!CT62))*N($C62))))</f>
        <v/>
      </c>
      <c r="CB62" s="76">
        <f>IF($B62="",0,IF(Einstellungen!$C$10="Ja",MAX(IF(Einstellungen!$C$11="7 Tage",MAX(0,(MIN(DATE(2029,10,0),IF(Mitarbeiter!$D62="",DATE(2029,10,0),Mitarbeiter!$D62),TODAY()))-(MAX(DATE(2029,9,1),Mitarbeiter!$C62))+1),MAX(0,NETWORKDAYS(MAX(DATE(2029,9,1),Mitarbeiter!$C62),MIN(DATE(2029,10,0),IF(Mitarbeiter!$D62="",DATE(2029,10,0),Mitarbeiter!$D62),TODAY()),Einstellungen!$F$13:$F$67)))*N(Mitarbeiter!$E62)/IF(Einstellungen!$C$11="7 Tage",7,5),N('Ist-Stunden'!AX62)),MAX(IF(Einstellungen!$C$11="7 Tage",MAX(0,(MIN(DATE(2029,10,0),IF(Mitarbeiter!$D62="",DATE(2029,10,0),Mitarbeiter!$D62),TODAY()))-(MAX(DATE(2029,9,1),Mitarbeiter!$C62))+1),MAX(0,NETWORKDAYS(MAX(DATE(2029,9,1),Mitarbeiter!$C62),MIN(DATE(2029,10,0),IF(Mitarbeiter!$D62="",DATE(2029,10,0),Mitarbeiter!$D62),TODAY()),Einstellungen!$F$13:$F$67)))*N(Mitarbeiter!$E62)/IF(Einstellungen!$C$11="7 Tage",7,5),N('Ist-Stunden'!AX62)+(N(Krankheitstage!CI62)+N(Krankheitstage!CU62))*N($C62))))</f>
        <v/>
      </c>
      <c r="CC62" s="76">
        <f>IF($B62="",0,IF(Einstellungen!$C$10="Ja",MAX(IF(Einstellungen!$C$11="7 Tage",MAX(0,(MIN(DATE(2029,11,0),IF(Mitarbeiter!$D62="",DATE(2029,11,0),Mitarbeiter!$D62),TODAY()))-(MAX(DATE(2029,10,1),Mitarbeiter!$C62))+1),MAX(0,NETWORKDAYS(MAX(DATE(2029,10,1),Mitarbeiter!$C62),MIN(DATE(2029,11,0),IF(Mitarbeiter!$D62="",DATE(2029,11,0),Mitarbeiter!$D62),TODAY()),Einstellungen!$F$13:$F$67)))*N(Mitarbeiter!$E62)/IF(Einstellungen!$C$11="7 Tage",7,5),N('Ist-Stunden'!AY62)),MAX(IF(Einstellungen!$C$11="7 Tage",MAX(0,(MIN(DATE(2029,11,0),IF(Mitarbeiter!$D62="",DATE(2029,11,0),Mitarbeiter!$D62),TODAY()))-(MAX(DATE(2029,10,1),Mitarbeiter!$C62))+1),MAX(0,NETWORKDAYS(MAX(DATE(2029,10,1),Mitarbeiter!$C62),MIN(DATE(2029,11,0),IF(Mitarbeiter!$D62="",DATE(2029,11,0),Mitarbeiter!$D62),TODAY()),Einstellungen!$F$13:$F$67)))*N(Mitarbeiter!$E62)/IF(Einstellungen!$C$11="7 Tage",7,5),N('Ist-Stunden'!AY62)+(N(Krankheitstage!CJ62)+N(Krankheitstage!CV62))*N($C62))))</f>
        <v/>
      </c>
      <c r="CD62" s="76">
        <f>IF($B62="",0,IF(Einstellungen!$C$10="Ja",MAX(IF(Einstellungen!$C$11="7 Tage",MAX(0,(MIN(DATE(2029,12,0),IF(Mitarbeiter!$D62="",DATE(2029,12,0),Mitarbeiter!$D62),TODAY()))-(MAX(DATE(2029,11,1),Mitarbeiter!$C62))+1),MAX(0,NETWORKDAYS(MAX(DATE(2029,11,1),Mitarbeiter!$C62),MIN(DATE(2029,12,0),IF(Mitarbeiter!$D62="",DATE(2029,12,0),Mitarbeiter!$D62),TODAY()),Einstellungen!$F$13:$F$67)))*N(Mitarbeiter!$E62)/IF(Einstellungen!$C$11="7 Tage",7,5),N('Ist-Stunden'!AZ62)),MAX(IF(Einstellungen!$C$11="7 Tage",MAX(0,(MIN(DATE(2029,12,0),IF(Mitarbeiter!$D62="",DATE(2029,12,0),Mitarbeiter!$D62),TODAY()))-(MAX(DATE(2029,11,1),Mitarbeiter!$C62))+1),MAX(0,NETWORKDAYS(MAX(DATE(2029,11,1),Mitarbeiter!$C62),MIN(DATE(2029,12,0),IF(Mitarbeiter!$D62="",DATE(2029,12,0),Mitarbeiter!$D62),TODAY()),Einstellungen!$F$13:$F$67)))*N(Mitarbeiter!$E62)/IF(Einstellungen!$C$11="7 Tage",7,5),N('Ist-Stunden'!AZ62)+(N(Krankheitstage!CK62)+N(Krankheitstage!CW62))*N($C62))))</f>
        <v/>
      </c>
      <c r="CE62" s="76">
        <f>IF($B62="",0,IF(Einstellungen!$C$10="Ja",MAX(IF(Einstellungen!$C$11="7 Tage",MAX(0,(MIN(DATE(2029,13,0),IF(Mitarbeiter!$D62="",DATE(2029,13,0),Mitarbeiter!$D62),TODAY()))-(MAX(DATE(2029,12,1),Mitarbeiter!$C62))+1),MAX(0,NETWORKDAYS(MAX(DATE(2029,12,1),Mitarbeiter!$C62),MIN(DATE(2029,13,0),IF(Mitarbeiter!$D62="",DATE(2029,13,0),Mitarbeiter!$D62),TODAY()),Einstellungen!$F$13:$F$67)))*N(Mitarbeiter!$E62)/IF(Einstellungen!$C$11="7 Tage",7,5),N('Ist-Stunden'!BA62)),MAX(IF(Einstellungen!$C$11="7 Tage",MAX(0,(MIN(DATE(2029,13,0),IF(Mitarbeiter!$D62="",DATE(2029,13,0),Mitarbeiter!$D62),TODAY()))-(MAX(DATE(2029,12,1),Mitarbeiter!$C62))+1),MAX(0,NETWORKDAYS(MAX(DATE(2029,12,1),Mitarbeiter!$C62),MIN(DATE(2029,13,0),IF(Mitarbeiter!$D62="",DATE(2029,13,0),Mitarbeiter!$D62),TODAY()),Einstellungen!$F$13:$F$67)))*N(Mitarbeiter!$E62)/IF(Einstellungen!$C$11="7 Tage",7,5),N('Ist-Stunden'!BA62)+(N(Krankheitstage!CL62)+N(Krankheitstage!CX62))*N($C62))))</f>
        <v/>
      </c>
      <c r="CF62" s="76">
        <f>IF($B62="",0,IF(Einstellungen!$C$10="Ja",MAX(IF(Einstellungen!$C$11="7 Tage",MAX(0,(MIN(DATE(2030,2,0),IF(Mitarbeiter!$D62="",DATE(2030,2,0),Mitarbeiter!$D62),TODAY()))-(MAX(DATE(2030,1,1),Mitarbeiter!$C62))+1),MAX(0,NETWORKDAYS(MAX(DATE(2030,1,1),Mitarbeiter!$C62),MIN(DATE(2030,2,0),IF(Mitarbeiter!$D62="",DATE(2030,2,0),Mitarbeiter!$D62),TODAY()),Einstellungen!$F$13:$F$67)))*N(Mitarbeiter!$E62)/IF(Einstellungen!$C$11="7 Tage",7,5),N('Ist-Stunden'!BB62)),MAX(IF(Einstellungen!$C$11="7 Tage",MAX(0,(MIN(DATE(2030,2,0),IF(Mitarbeiter!$D62="",DATE(2030,2,0),Mitarbeiter!$D62),TODAY()))-(MAX(DATE(2030,1,1),Mitarbeiter!$C62))+1),MAX(0,NETWORKDAYS(MAX(DATE(2030,1,1),Mitarbeiter!$C62),MIN(DATE(2030,2,0),IF(Mitarbeiter!$D62="",DATE(2030,2,0),Mitarbeiter!$D62),TODAY()),Einstellungen!$F$13:$F$67)))*N(Mitarbeiter!$E62)/IF(Einstellungen!$C$11="7 Tage",7,5),N('Ist-Stunden'!BB62)+(N(Krankheitstage!CY62)+N(Krankheitstage!DK62))*N($C62))))</f>
        <v/>
      </c>
      <c r="CG62" s="76">
        <f>IF($B62="",0,IF(Einstellungen!$C$10="Ja",MAX(IF(Einstellungen!$C$11="7 Tage",MAX(0,(MIN(DATE(2030,3,0),IF(Mitarbeiter!$D62="",DATE(2030,3,0),Mitarbeiter!$D62),TODAY()))-(MAX(DATE(2030,2,1),Mitarbeiter!$C62))+1),MAX(0,NETWORKDAYS(MAX(DATE(2030,2,1),Mitarbeiter!$C62),MIN(DATE(2030,3,0),IF(Mitarbeiter!$D62="",DATE(2030,3,0),Mitarbeiter!$D62),TODAY()),Einstellungen!$F$13:$F$67)))*N(Mitarbeiter!$E62)/IF(Einstellungen!$C$11="7 Tage",7,5),N('Ist-Stunden'!BC62)),MAX(IF(Einstellungen!$C$11="7 Tage",MAX(0,(MIN(DATE(2030,3,0),IF(Mitarbeiter!$D62="",DATE(2030,3,0),Mitarbeiter!$D62),TODAY()))-(MAX(DATE(2030,2,1),Mitarbeiter!$C62))+1),MAX(0,NETWORKDAYS(MAX(DATE(2030,2,1),Mitarbeiter!$C62),MIN(DATE(2030,3,0),IF(Mitarbeiter!$D62="",DATE(2030,3,0),Mitarbeiter!$D62),TODAY()),Einstellungen!$F$13:$F$67)))*N(Mitarbeiter!$E62)/IF(Einstellungen!$C$11="7 Tage",7,5),N('Ist-Stunden'!BC62)+(N(Krankheitstage!CZ62)+N(Krankheitstage!DL62))*N($C62))))</f>
        <v/>
      </c>
      <c r="CH62" s="76">
        <f>IF($B62="",0,IF(Einstellungen!$C$10="Ja",MAX(IF(Einstellungen!$C$11="7 Tage",MAX(0,(MIN(DATE(2030,4,0),IF(Mitarbeiter!$D62="",DATE(2030,4,0),Mitarbeiter!$D62),TODAY()))-(MAX(DATE(2030,3,1),Mitarbeiter!$C62))+1),MAX(0,NETWORKDAYS(MAX(DATE(2030,3,1),Mitarbeiter!$C62),MIN(DATE(2030,4,0),IF(Mitarbeiter!$D62="",DATE(2030,4,0),Mitarbeiter!$D62),TODAY()),Einstellungen!$F$13:$F$67)))*N(Mitarbeiter!$E62)/IF(Einstellungen!$C$11="7 Tage",7,5),N('Ist-Stunden'!BD62)),MAX(IF(Einstellungen!$C$11="7 Tage",MAX(0,(MIN(DATE(2030,4,0),IF(Mitarbeiter!$D62="",DATE(2030,4,0),Mitarbeiter!$D62),TODAY()))-(MAX(DATE(2030,3,1),Mitarbeiter!$C62))+1),MAX(0,NETWORKDAYS(MAX(DATE(2030,3,1),Mitarbeiter!$C62),MIN(DATE(2030,4,0),IF(Mitarbeiter!$D62="",DATE(2030,4,0),Mitarbeiter!$D62),TODAY()),Einstellungen!$F$13:$F$67)))*N(Mitarbeiter!$E62)/IF(Einstellungen!$C$11="7 Tage",7,5),N('Ist-Stunden'!BD62)+(N(Krankheitstage!DA62)+N(Krankheitstage!DM62))*N($C62))))</f>
        <v/>
      </c>
      <c r="CI62" s="76">
        <f>IF($B62="",0,IF(Einstellungen!$C$10="Ja",MAX(IF(Einstellungen!$C$11="7 Tage",MAX(0,(MIN(DATE(2030,5,0),IF(Mitarbeiter!$D62="",DATE(2030,5,0),Mitarbeiter!$D62),TODAY()))-(MAX(DATE(2030,4,1),Mitarbeiter!$C62))+1),MAX(0,NETWORKDAYS(MAX(DATE(2030,4,1),Mitarbeiter!$C62),MIN(DATE(2030,5,0),IF(Mitarbeiter!$D62="",DATE(2030,5,0),Mitarbeiter!$D62),TODAY()),Einstellungen!$F$13:$F$67)))*N(Mitarbeiter!$E62)/IF(Einstellungen!$C$11="7 Tage",7,5),N('Ist-Stunden'!BE62)),MAX(IF(Einstellungen!$C$11="7 Tage",MAX(0,(MIN(DATE(2030,5,0),IF(Mitarbeiter!$D62="",DATE(2030,5,0),Mitarbeiter!$D62),TODAY()))-(MAX(DATE(2030,4,1),Mitarbeiter!$C62))+1),MAX(0,NETWORKDAYS(MAX(DATE(2030,4,1),Mitarbeiter!$C62),MIN(DATE(2030,5,0),IF(Mitarbeiter!$D62="",DATE(2030,5,0),Mitarbeiter!$D62),TODAY()),Einstellungen!$F$13:$F$67)))*N(Mitarbeiter!$E62)/IF(Einstellungen!$C$11="7 Tage",7,5),N('Ist-Stunden'!BE62)+(N(Krankheitstage!DB62)+N(Krankheitstage!DN62))*N($C62))))</f>
        <v/>
      </c>
      <c r="CJ62" s="76">
        <f>IF($B62="",0,IF(Einstellungen!$C$10="Ja",MAX(IF(Einstellungen!$C$11="7 Tage",MAX(0,(MIN(DATE(2030,6,0),IF(Mitarbeiter!$D62="",DATE(2030,6,0),Mitarbeiter!$D62),TODAY()))-(MAX(DATE(2030,5,1),Mitarbeiter!$C62))+1),MAX(0,NETWORKDAYS(MAX(DATE(2030,5,1),Mitarbeiter!$C62),MIN(DATE(2030,6,0),IF(Mitarbeiter!$D62="",DATE(2030,6,0),Mitarbeiter!$D62),TODAY()),Einstellungen!$F$13:$F$67)))*N(Mitarbeiter!$E62)/IF(Einstellungen!$C$11="7 Tage",7,5),N('Ist-Stunden'!BF62)),MAX(IF(Einstellungen!$C$11="7 Tage",MAX(0,(MIN(DATE(2030,6,0),IF(Mitarbeiter!$D62="",DATE(2030,6,0),Mitarbeiter!$D62),TODAY()))-(MAX(DATE(2030,5,1),Mitarbeiter!$C62))+1),MAX(0,NETWORKDAYS(MAX(DATE(2030,5,1),Mitarbeiter!$C62),MIN(DATE(2030,6,0),IF(Mitarbeiter!$D62="",DATE(2030,6,0),Mitarbeiter!$D62),TODAY()),Einstellungen!$F$13:$F$67)))*N(Mitarbeiter!$E62)/IF(Einstellungen!$C$11="7 Tage",7,5),N('Ist-Stunden'!BF62)+(N(Krankheitstage!DC62)+N(Krankheitstage!DO62))*N($C62))))</f>
        <v/>
      </c>
      <c r="CK62" s="76">
        <f>IF($B62="",0,IF(Einstellungen!$C$10="Ja",MAX(IF(Einstellungen!$C$11="7 Tage",MAX(0,(MIN(DATE(2030,7,0),IF(Mitarbeiter!$D62="",DATE(2030,7,0),Mitarbeiter!$D62),TODAY()))-(MAX(DATE(2030,6,1),Mitarbeiter!$C62))+1),MAX(0,NETWORKDAYS(MAX(DATE(2030,6,1),Mitarbeiter!$C62),MIN(DATE(2030,7,0),IF(Mitarbeiter!$D62="",DATE(2030,7,0),Mitarbeiter!$D62),TODAY()),Einstellungen!$F$13:$F$67)))*N(Mitarbeiter!$E62)/IF(Einstellungen!$C$11="7 Tage",7,5),N('Ist-Stunden'!BG62)),MAX(IF(Einstellungen!$C$11="7 Tage",MAX(0,(MIN(DATE(2030,7,0),IF(Mitarbeiter!$D62="",DATE(2030,7,0),Mitarbeiter!$D62),TODAY()))-(MAX(DATE(2030,6,1),Mitarbeiter!$C62))+1),MAX(0,NETWORKDAYS(MAX(DATE(2030,6,1),Mitarbeiter!$C62),MIN(DATE(2030,7,0),IF(Mitarbeiter!$D62="",DATE(2030,7,0),Mitarbeiter!$D62),TODAY()),Einstellungen!$F$13:$F$67)))*N(Mitarbeiter!$E62)/IF(Einstellungen!$C$11="7 Tage",7,5),N('Ist-Stunden'!BG62)+(N(Krankheitstage!DD62)+N(Krankheitstage!DP62))*N($C62))))</f>
        <v/>
      </c>
      <c r="CL62" s="76">
        <f>IF($B62="",0,IF(Einstellungen!$C$10="Ja",MAX(IF(Einstellungen!$C$11="7 Tage",MAX(0,(MIN(DATE(2030,8,0),IF(Mitarbeiter!$D62="",DATE(2030,8,0),Mitarbeiter!$D62),TODAY()))-(MAX(DATE(2030,7,1),Mitarbeiter!$C62))+1),MAX(0,NETWORKDAYS(MAX(DATE(2030,7,1),Mitarbeiter!$C62),MIN(DATE(2030,8,0),IF(Mitarbeiter!$D62="",DATE(2030,8,0),Mitarbeiter!$D62),TODAY()),Einstellungen!$F$13:$F$67)))*N(Mitarbeiter!$E62)/IF(Einstellungen!$C$11="7 Tage",7,5),N('Ist-Stunden'!BH62)),MAX(IF(Einstellungen!$C$11="7 Tage",MAX(0,(MIN(DATE(2030,8,0),IF(Mitarbeiter!$D62="",DATE(2030,8,0),Mitarbeiter!$D62),TODAY()))-(MAX(DATE(2030,7,1),Mitarbeiter!$C62))+1),MAX(0,NETWORKDAYS(MAX(DATE(2030,7,1),Mitarbeiter!$C62),MIN(DATE(2030,8,0),IF(Mitarbeiter!$D62="",DATE(2030,8,0),Mitarbeiter!$D62),TODAY()),Einstellungen!$F$13:$F$67)))*N(Mitarbeiter!$E62)/IF(Einstellungen!$C$11="7 Tage",7,5),N('Ist-Stunden'!BH62)+(N(Krankheitstage!DE62)+N(Krankheitstage!DQ62))*N($C62))))</f>
        <v/>
      </c>
      <c r="CM62" s="76">
        <f>IF($B62="",0,IF(Einstellungen!$C$10="Ja",MAX(IF(Einstellungen!$C$11="7 Tage",MAX(0,(MIN(DATE(2030,9,0),IF(Mitarbeiter!$D62="",DATE(2030,9,0),Mitarbeiter!$D62),TODAY()))-(MAX(DATE(2030,8,1),Mitarbeiter!$C62))+1),MAX(0,NETWORKDAYS(MAX(DATE(2030,8,1),Mitarbeiter!$C62),MIN(DATE(2030,9,0),IF(Mitarbeiter!$D62="",DATE(2030,9,0),Mitarbeiter!$D62),TODAY()),Einstellungen!$F$13:$F$67)))*N(Mitarbeiter!$E62)/IF(Einstellungen!$C$11="7 Tage",7,5),N('Ist-Stunden'!BI62)),MAX(IF(Einstellungen!$C$11="7 Tage",MAX(0,(MIN(DATE(2030,9,0),IF(Mitarbeiter!$D62="",DATE(2030,9,0),Mitarbeiter!$D62),TODAY()))-(MAX(DATE(2030,8,1),Mitarbeiter!$C62))+1),MAX(0,NETWORKDAYS(MAX(DATE(2030,8,1),Mitarbeiter!$C62),MIN(DATE(2030,9,0),IF(Mitarbeiter!$D62="",DATE(2030,9,0),Mitarbeiter!$D62),TODAY()),Einstellungen!$F$13:$F$67)))*N(Mitarbeiter!$E62)/IF(Einstellungen!$C$11="7 Tage",7,5),N('Ist-Stunden'!BI62)+(N(Krankheitstage!DF62)+N(Krankheitstage!DR62))*N($C62))))</f>
        <v/>
      </c>
      <c r="CN62" s="76">
        <f>IF($B62="",0,IF(Einstellungen!$C$10="Ja",MAX(IF(Einstellungen!$C$11="7 Tage",MAX(0,(MIN(DATE(2030,10,0),IF(Mitarbeiter!$D62="",DATE(2030,10,0),Mitarbeiter!$D62),TODAY()))-(MAX(DATE(2030,9,1),Mitarbeiter!$C62))+1),MAX(0,NETWORKDAYS(MAX(DATE(2030,9,1),Mitarbeiter!$C62),MIN(DATE(2030,10,0),IF(Mitarbeiter!$D62="",DATE(2030,10,0),Mitarbeiter!$D62),TODAY()),Einstellungen!$F$13:$F$67)))*N(Mitarbeiter!$E62)/IF(Einstellungen!$C$11="7 Tage",7,5),N('Ist-Stunden'!BJ62)),MAX(IF(Einstellungen!$C$11="7 Tage",MAX(0,(MIN(DATE(2030,10,0),IF(Mitarbeiter!$D62="",DATE(2030,10,0),Mitarbeiter!$D62),TODAY()))-(MAX(DATE(2030,9,1),Mitarbeiter!$C62))+1),MAX(0,NETWORKDAYS(MAX(DATE(2030,9,1),Mitarbeiter!$C62),MIN(DATE(2030,10,0),IF(Mitarbeiter!$D62="",DATE(2030,10,0),Mitarbeiter!$D62),TODAY()),Einstellungen!$F$13:$F$67)))*N(Mitarbeiter!$E62)/IF(Einstellungen!$C$11="7 Tage",7,5),N('Ist-Stunden'!BJ62)+(N(Krankheitstage!DG62)+N(Krankheitstage!DS62))*N($C62))))</f>
        <v/>
      </c>
      <c r="CO62" s="76">
        <f>IF($B62="",0,IF(Einstellungen!$C$10="Ja",MAX(IF(Einstellungen!$C$11="7 Tage",MAX(0,(MIN(DATE(2030,11,0),IF(Mitarbeiter!$D62="",DATE(2030,11,0),Mitarbeiter!$D62),TODAY()))-(MAX(DATE(2030,10,1),Mitarbeiter!$C62))+1),MAX(0,NETWORKDAYS(MAX(DATE(2030,10,1),Mitarbeiter!$C62),MIN(DATE(2030,11,0),IF(Mitarbeiter!$D62="",DATE(2030,11,0),Mitarbeiter!$D62),TODAY()),Einstellungen!$F$13:$F$67)))*N(Mitarbeiter!$E62)/IF(Einstellungen!$C$11="7 Tage",7,5),N('Ist-Stunden'!BK62)),MAX(IF(Einstellungen!$C$11="7 Tage",MAX(0,(MIN(DATE(2030,11,0),IF(Mitarbeiter!$D62="",DATE(2030,11,0),Mitarbeiter!$D62),TODAY()))-(MAX(DATE(2030,10,1),Mitarbeiter!$C62))+1),MAX(0,NETWORKDAYS(MAX(DATE(2030,10,1),Mitarbeiter!$C62),MIN(DATE(2030,11,0),IF(Mitarbeiter!$D62="",DATE(2030,11,0),Mitarbeiter!$D62),TODAY()),Einstellungen!$F$13:$F$67)))*N(Mitarbeiter!$E62)/IF(Einstellungen!$C$11="7 Tage",7,5),N('Ist-Stunden'!BK62)+(N(Krankheitstage!DH62)+N(Krankheitstage!DT62))*N($C62))))</f>
        <v/>
      </c>
      <c r="CP62" s="76">
        <f>IF($B62="",0,IF(Einstellungen!$C$10="Ja",MAX(IF(Einstellungen!$C$11="7 Tage",MAX(0,(MIN(DATE(2030,12,0),IF(Mitarbeiter!$D62="",DATE(2030,12,0),Mitarbeiter!$D62),TODAY()))-(MAX(DATE(2030,11,1),Mitarbeiter!$C62))+1),MAX(0,NETWORKDAYS(MAX(DATE(2030,11,1),Mitarbeiter!$C62),MIN(DATE(2030,12,0),IF(Mitarbeiter!$D62="",DATE(2030,12,0),Mitarbeiter!$D62),TODAY()),Einstellungen!$F$13:$F$67)))*N(Mitarbeiter!$E62)/IF(Einstellungen!$C$11="7 Tage",7,5),N('Ist-Stunden'!BL62)),MAX(IF(Einstellungen!$C$11="7 Tage",MAX(0,(MIN(DATE(2030,12,0),IF(Mitarbeiter!$D62="",DATE(2030,12,0),Mitarbeiter!$D62),TODAY()))-(MAX(DATE(2030,11,1),Mitarbeiter!$C62))+1),MAX(0,NETWORKDAYS(MAX(DATE(2030,11,1),Mitarbeiter!$C62),MIN(DATE(2030,12,0),IF(Mitarbeiter!$D62="",DATE(2030,12,0),Mitarbeiter!$D62),TODAY()),Einstellungen!$F$13:$F$67)))*N(Mitarbeiter!$E62)/IF(Einstellungen!$C$11="7 Tage",7,5),N('Ist-Stunden'!BL62)+(N(Krankheitstage!DI62)+N(Krankheitstage!DU62))*N($C62))))</f>
        <v/>
      </c>
      <c r="CQ62" s="76">
        <f>IF($B62="",0,IF(Einstellungen!$C$10="Ja",MAX(IF(Einstellungen!$C$11="7 Tage",MAX(0,(MIN(DATE(2030,13,0),IF(Mitarbeiter!$D62="",DATE(2030,13,0),Mitarbeiter!$D62),TODAY()))-(MAX(DATE(2030,12,1),Mitarbeiter!$C62))+1),MAX(0,NETWORKDAYS(MAX(DATE(2030,12,1),Mitarbeiter!$C62),MIN(DATE(2030,13,0),IF(Mitarbeiter!$D62="",DATE(2030,13,0),Mitarbeiter!$D62),TODAY()),Einstellungen!$F$13:$F$67)))*N(Mitarbeiter!$E62)/IF(Einstellungen!$C$11="7 Tage",7,5),N('Ist-Stunden'!BM62)),MAX(IF(Einstellungen!$C$11="7 Tage",MAX(0,(MIN(DATE(2030,13,0),IF(Mitarbeiter!$D62="",DATE(2030,13,0),Mitarbeiter!$D62),TODAY()))-(MAX(DATE(2030,12,1),Mitarbeiter!$C62))+1),MAX(0,NETWORKDAYS(MAX(DATE(2030,12,1),Mitarbeiter!$C62),MIN(DATE(2030,13,0),IF(Mitarbeiter!$D62="",DATE(2030,13,0),Mitarbeiter!$D62),TODAY()),Einstellungen!$F$13:$F$67)))*N(Mitarbeiter!$E62)/IF(Einstellungen!$C$11="7 Tage",7,5),N('Ist-Stunden'!BM62)+(N(Krankheitstage!DJ62)+N(Krankheitstage!DV62))*N($C62))))</f>
        <v/>
      </c>
    </row>
    <row r="63">
      <c r="A63" s="73">
        <f>IF(Mitarbeiter!B63="","",Mitarbeiter!A63)</f>
        <v/>
      </c>
      <c r="B63" s="6">
        <f>IF(Mitarbeiter!B63="","",Mitarbeiter!B63)</f>
        <v/>
      </c>
      <c r="C63" s="74">
        <f>IF(Mitarbeiter!B63="","",Mitarbeiter!F63)</f>
        <v/>
      </c>
      <c r="D63" s="75">
        <f>N(INDEX(Krankheitstage!$G63:$DV63,1,(Einstellungen!$C$3-2026)*24+1))</f>
        <v/>
      </c>
      <c r="E63" s="75">
        <f>N(INDEX(Krankheitstage!$G63:$DV63,1,(Einstellungen!$C$3-2026)*24+2))</f>
        <v/>
      </c>
      <c r="F63" s="75">
        <f>N(INDEX(Krankheitstage!$G63:$DV63,1,(Einstellungen!$C$3-2026)*24+3))</f>
        <v/>
      </c>
      <c r="G63" s="75">
        <f>N(INDEX(Krankheitstage!$G63:$DV63,1,(Einstellungen!$C$3-2026)*24+4))</f>
        <v/>
      </c>
      <c r="H63" s="75">
        <f>N(INDEX(Krankheitstage!$G63:$DV63,1,(Einstellungen!$C$3-2026)*24+5))</f>
        <v/>
      </c>
      <c r="I63" s="75">
        <f>N(INDEX(Krankheitstage!$G63:$DV63,1,(Einstellungen!$C$3-2026)*24+6))</f>
        <v/>
      </c>
      <c r="J63" s="75">
        <f>N(INDEX(Krankheitstage!$G63:$DV63,1,(Einstellungen!$C$3-2026)*24+7))</f>
        <v/>
      </c>
      <c r="K63" s="75">
        <f>N(INDEX(Krankheitstage!$G63:$DV63,1,(Einstellungen!$C$3-2026)*24+8))</f>
        <v/>
      </c>
      <c r="L63" s="75">
        <f>N(INDEX(Krankheitstage!$G63:$DV63,1,(Einstellungen!$C$3-2026)*24+9))</f>
        <v/>
      </c>
      <c r="M63" s="75">
        <f>N(INDEX(Krankheitstage!$G63:$DV63,1,(Einstellungen!$C$3-2026)*24+10))</f>
        <v/>
      </c>
      <c r="N63" s="75">
        <f>N(INDEX(Krankheitstage!$G63:$DV63,1,(Einstellungen!$C$3-2026)*24+11))</f>
        <v/>
      </c>
      <c r="O63" s="75">
        <f>N(INDEX(Krankheitstage!$G63:$DV63,1,(Einstellungen!$C$3-2026)*24+12))</f>
        <v/>
      </c>
      <c r="P63" s="75">
        <f>IF($B63="","",SUM(D63:O63))</f>
        <v/>
      </c>
      <c r="Q63" s="75">
        <f>N(INDEX(Krankheitstage!$G63:$DV63,1,(Einstellungen!$C$3-2026)*24+13))</f>
        <v/>
      </c>
      <c r="R63" s="75">
        <f>N(INDEX(Krankheitstage!$G63:$DV63,1,(Einstellungen!$C$3-2026)*24+14))</f>
        <v/>
      </c>
      <c r="S63" s="75">
        <f>N(INDEX(Krankheitstage!$G63:$DV63,1,(Einstellungen!$C$3-2026)*24+15))</f>
        <v/>
      </c>
      <c r="T63" s="75">
        <f>N(INDEX(Krankheitstage!$G63:$DV63,1,(Einstellungen!$C$3-2026)*24+16))</f>
        <v/>
      </c>
      <c r="U63" s="75">
        <f>N(INDEX(Krankheitstage!$G63:$DV63,1,(Einstellungen!$C$3-2026)*24+17))</f>
        <v/>
      </c>
      <c r="V63" s="75">
        <f>N(INDEX(Krankheitstage!$G63:$DV63,1,(Einstellungen!$C$3-2026)*24+18))</f>
        <v/>
      </c>
      <c r="W63" s="75">
        <f>N(INDEX(Krankheitstage!$G63:$DV63,1,(Einstellungen!$C$3-2026)*24+19))</f>
        <v/>
      </c>
      <c r="X63" s="75">
        <f>N(INDEX(Krankheitstage!$G63:$DV63,1,(Einstellungen!$C$3-2026)*24+20))</f>
        <v/>
      </c>
      <c r="Y63" s="75">
        <f>N(INDEX(Krankheitstage!$G63:$DV63,1,(Einstellungen!$C$3-2026)*24+21))</f>
        <v/>
      </c>
      <c r="Z63" s="75">
        <f>N(INDEX(Krankheitstage!$G63:$DV63,1,(Einstellungen!$C$3-2026)*24+22))</f>
        <v/>
      </c>
      <c r="AA63" s="75">
        <f>N(INDEX(Krankheitstage!$G63:$DV63,1,(Einstellungen!$C$3-2026)*24+23))</f>
        <v/>
      </c>
      <c r="AB63" s="75">
        <f>N(INDEX(Krankheitstage!$G63:$DV63,1,(Einstellungen!$C$3-2026)*24+24))</f>
        <v/>
      </c>
      <c r="AC63" s="75">
        <f>IF($B63="","",SUM(Q63:AB63))</f>
        <v/>
      </c>
      <c r="AD63" s="75">
        <f>IF($B63="","",SUM(P63,AC63))</f>
        <v/>
      </c>
      <c r="AE63" s="76">
        <f>IF($B63="","",AD63*N(C63))</f>
        <v/>
      </c>
      <c r="AF63" s="75">
        <f>IF($B63="","",Krankheitstage!E63)</f>
        <v/>
      </c>
      <c r="AG63" s="76">
        <f>IF($B63="","",AF63*N(C63))</f>
        <v/>
      </c>
      <c r="AH63" s="76">
        <f>IF($B63="","",INDEX($AJ63:$CQ63,1,(Einstellungen!$C$3-2026)*12+1)+INDEX($AJ63:$CQ63,1,(Einstellungen!$C$3-2026)*12+2)+INDEX($AJ63:$CQ63,1,(Einstellungen!$C$3-2026)*12+3)+INDEX($AJ63:$CQ63,1,(Einstellungen!$C$3-2026)*12+4)+INDEX($AJ63:$CQ63,1,(Einstellungen!$C$3-2026)*12+5)+INDEX($AJ63:$CQ63,1,(Einstellungen!$C$3-2026)*12+6)+INDEX($AJ63:$CQ63,1,(Einstellungen!$C$3-2026)*12+7)+INDEX($AJ63:$CQ63,1,(Einstellungen!$C$3-2026)*12+8)+INDEX($AJ63:$CQ63,1,(Einstellungen!$C$3-2026)*12+9)+INDEX($AJ63:$CQ63,1,(Einstellungen!$C$3-2026)*12+10)+INDEX($AJ63:$CQ63,1,(Einstellungen!$C$3-2026)*12+11)+INDEX($AJ63:$CQ63,1,(Einstellungen!$C$3-2026)*12+12))</f>
        <v/>
      </c>
      <c r="AI63" s="76">
        <f>IF($B63="","",SUM($AJ63:$CQ63))</f>
        <v/>
      </c>
      <c r="AJ63" s="76">
        <f>IF($B63="",0,IF(Einstellungen!$C$10="Ja",MAX(IF(Einstellungen!$C$11="7 Tage",MAX(0,(MIN(DATE(2026,2,0),IF(Mitarbeiter!$D63="",DATE(2026,2,0),Mitarbeiter!$D63),TODAY()))-(MAX(DATE(2026,1,1),Mitarbeiter!$C63))+1),MAX(0,NETWORKDAYS(MAX(DATE(2026,1,1),Mitarbeiter!$C63),MIN(DATE(2026,2,0),IF(Mitarbeiter!$D63="",DATE(2026,2,0),Mitarbeiter!$D63),TODAY()),Einstellungen!$F$13:$F$67)))*N(Mitarbeiter!$E63)/IF(Einstellungen!$C$11="7 Tage",7,5),N('Ist-Stunden'!F63)),MAX(IF(Einstellungen!$C$11="7 Tage",MAX(0,(MIN(DATE(2026,2,0),IF(Mitarbeiter!$D63="",DATE(2026,2,0),Mitarbeiter!$D63),TODAY()))-(MAX(DATE(2026,1,1),Mitarbeiter!$C63))+1),MAX(0,NETWORKDAYS(MAX(DATE(2026,1,1),Mitarbeiter!$C63),MIN(DATE(2026,2,0),IF(Mitarbeiter!$D63="",DATE(2026,2,0),Mitarbeiter!$D63),TODAY()),Einstellungen!$F$13:$F$67)))*N(Mitarbeiter!$E63)/IF(Einstellungen!$C$11="7 Tage",7,5),N('Ist-Stunden'!F63)+(N(Krankheitstage!G63)+N(Krankheitstage!S63))*N($C63))))</f>
        <v/>
      </c>
      <c r="AK63" s="76">
        <f>IF($B63="",0,IF(Einstellungen!$C$10="Ja",MAX(IF(Einstellungen!$C$11="7 Tage",MAX(0,(MIN(DATE(2026,3,0),IF(Mitarbeiter!$D63="",DATE(2026,3,0),Mitarbeiter!$D63),TODAY()))-(MAX(DATE(2026,2,1),Mitarbeiter!$C63))+1),MAX(0,NETWORKDAYS(MAX(DATE(2026,2,1),Mitarbeiter!$C63),MIN(DATE(2026,3,0),IF(Mitarbeiter!$D63="",DATE(2026,3,0),Mitarbeiter!$D63),TODAY()),Einstellungen!$F$13:$F$67)))*N(Mitarbeiter!$E63)/IF(Einstellungen!$C$11="7 Tage",7,5),N('Ist-Stunden'!G63)),MAX(IF(Einstellungen!$C$11="7 Tage",MAX(0,(MIN(DATE(2026,3,0),IF(Mitarbeiter!$D63="",DATE(2026,3,0),Mitarbeiter!$D63),TODAY()))-(MAX(DATE(2026,2,1),Mitarbeiter!$C63))+1),MAX(0,NETWORKDAYS(MAX(DATE(2026,2,1),Mitarbeiter!$C63),MIN(DATE(2026,3,0),IF(Mitarbeiter!$D63="",DATE(2026,3,0),Mitarbeiter!$D63),TODAY()),Einstellungen!$F$13:$F$67)))*N(Mitarbeiter!$E63)/IF(Einstellungen!$C$11="7 Tage",7,5),N('Ist-Stunden'!G63)+(N(Krankheitstage!H63)+N(Krankheitstage!T63))*N($C63))))</f>
        <v/>
      </c>
      <c r="AL63" s="76">
        <f>IF($B63="",0,IF(Einstellungen!$C$10="Ja",MAX(IF(Einstellungen!$C$11="7 Tage",MAX(0,(MIN(DATE(2026,4,0),IF(Mitarbeiter!$D63="",DATE(2026,4,0),Mitarbeiter!$D63),TODAY()))-(MAX(DATE(2026,3,1),Mitarbeiter!$C63))+1),MAX(0,NETWORKDAYS(MAX(DATE(2026,3,1),Mitarbeiter!$C63),MIN(DATE(2026,4,0),IF(Mitarbeiter!$D63="",DATE(2026,4,0),Mitarbeiter!$D63),TODAY()),Einstellungen!$F$13:$F$67)))*N(Mitarbeiter!$E63)/IF(Einstellungen!$C$11="7 Tage",7,5),N('Ist-Stunden'!H63)),MAX(IF(Einstellungen!$C$11="7 Tage",MAX(0,(MIN(DATE(2026,4,0),IF(Mitarbeiter!$D63="",DATE(2026,4,0),Mitarbeiter!$D63),TODAY()))-(MAX(DATE(2026,3,1),Mitarbeiter!$C63))+1),MAX(0,NETWORKDAYS(MAX(DATE(2026,3,1),Mitarbeiter!$C63),MIN(DATE(2026,4,0),IF(Mitarbeiter!$D63="",DATE(2026,4,0),Mitarbeiter!$D63),TODAY()),Einstellungen!$F$13:$F$67)))*N(Mitarbeiter!$E63)/IF(Einstellungen!$C$11="7 Tage",7,5),N('Ist-Stunden'!H63)+(N(Krankheitstage!I63)+N(Krankheitstage!U63))*N($C63))))</f>
        <v/>
      </c>
      <c r="AM63" s="76">
        <f>IF($B63="",0,IF(Einstellungen!$C$10="Ja",MAX(IF(Einstellungen!$C$11="7 Tage",MAX(0,(MIN(DATE(2026,5,0),IF(Mitarbeiter!$D63="",DATE(2026,5,0),Mitarbeiter!$D63),TODAY()))-(MAX(DATE(2026,4,1),Mitarbeiter!$C63))+1),MAX(0,NETWORKDAYS(MAX(DATE(2026,4,1),Mitarbeiter!$C63),MIN(DATE(2026,5,0),IF(Mitarbeiter!$D63="",DATE(2026,5,0),Mitarbeiter!$D63),TODAY()),Einstellungen!$F$13:$F$67)))*N(Mitarbeiter!$E63)/IF(Einstellungen!$C$11="7 Tage",7,5),N('Ist-Stunden'!I63)),MAX(IF(Einstellungen!$C$11="7 Tage",MAX(0,(MIN(DATE(2026,5,0),IF(Mitarbeiter!$D63="",DATE(2026,5,0),Mitarbeiter!$D63),TODAY()))-(MAX(DATE(2026,4,1),Mitarbeiter!$C63))+1),MAX(0,NETWORKDAYS(MAX(DATE(2026,4,1),Mitarbeiter!$C63),MIN(DATE(2026,5,0),IF(Mitarbeiter!$D63="",DATE(2026,5,0),Mitarbeiter!$D63),TODAY()),Einstellungen!$F$13:$F$67)))*N(Mitarbeiter!$E63)/IF(Einstellungen!$C$11="7 Tage",7,5),N('Ist-Stunden'!I63)+(N(Krankheitstage!J63)+N(Krankheitstage!V63))*N($C63))))</f>
        <v/>
      </c>
      <c r="AN63" s="76">
        <f>IF($B63="",0,IF(Einstellungen!$C$10="Ja",MAX(IF(Einstellungen!$C$11="7 Tage",MAX(0,(MIN(DATE(2026,6,0),IF(Mitarbeiter!$D63="",DATE(2026,6,0),Mitarbeiter!$D63),TODAY()))-(MAX(DATE(2026,5,1),Mitarbeiter!$C63))+1),MAX(0,NETWORKDAYS(MAX(DATE(2026,5,1),Mitarbeiter!$C63),MIN(DATE(2026,6,0),IF(Mitarbeiter!$D63="",DATE(2026,6,0),Mitarbeiter!$D63),TODAY()),Einstellungen!$F$13:$F$67)))*N(Mitarbeiter!$E63)/IF(Einstellungen!$C$11="7 Tage",7,5),N('Ist-Stunden'!J63)),MAX(IF(Einstellungen!$C$11="7 Tage",MAX(0,(MIN(DATE(2026,6,0),IF(Mitarbeiter!$D63="",DATE(2026,6,0),Mitarbeiter!$D63),TODAY()))-(MAX(DATE(2026,5,1),Mitarbeiter!$C63))+1),MAX(0,NETWORKDAYS(MAX(DATE(2026,5,1),Mitarbeiter!$C63),MIN(DATE(2026,6,0),IF(Mitarbeiter!$D63="",DATE(2026,6,0),Mitarbeiter!$D63),TODAY()),Einstellungen!$F$13:$F$67)))*N(Mitarbeiter!$E63)/IF(Einstellungen!$C$11="7 Tage",7,5),N('Ist-Stunden'!J63)+(N(Krankheitstage!K63)+N(Krankheitstage!W63))*N($C63))))</f>
        <v/>
      </c>
      <c r="AO63" s="76">
        <f>IF($B63="",0,IF(Einstellungen!$C$10="Ja",MAX(IF(Einstellungen!$C$11="7 Tage",MAX(0,(MIN(DATE(2026,7,0),IF(Mitarbeiter!$D63="",DATE(2026,7,0),Mitarbeiter!$D63),TODAY()))-(MAX(DATE(2026,6,1),Mitarbeiter!$C63))+1),MAX(0,NETWORKDAYS(MAX(DATE(2026,6,1),Mitarbeiter!$C63),MIN(DATE(2026,7,0),IF(Mitarbeiter!$D63="",DATE(2026,7,0),Mitarbeiter!$D63),TODAY()),Einstellungen!$F$13:$F$67)))*N(Mitarbeiter!$E63)/IF(Einstellungen!$C$11="7 Tage",7,5),N('Ist-Stunden'!K63)),MAX(IF(Einstellungen!$C$11="7 Tage",MAX(0,(MIN(DATE(2026,7,0),IF(Mitarbeiter!$D63="",DATE(2026,7,0),Mitarbeiter!$D63),TODAY()))-(MAX(DATE(2026,6,1),Mitarbeiter!$C63))+1),MAX(0,NETWORKDAYS(MAX(DATE(2026,6,1),Mitarbeiter!$C63),MIN(DATE(2026,7,0),IF(Mitarbeiter!$D63="",DATE(2026,7,0),Mitarbeiter!$D63),TODAY()),Einstellungen!$F$13:$F$67)))*N(Mitarbeiter!$E63)/IF(Einstellungen!$C$11="7 Tage",7,5),N('Ist-Stunden'!K63)+(N(Krankheitstage!L63)+N(Krankheitstage!X63))*N($C63))))</f>
        <v/>
      </c>
      <c r="AP63" s="76">
        <f>IF($B63="",0,IF(Einstellungen!$C$10="Ja",MAX(IF(Einstellungen!$C$11="7 Tage",MAX(0,(MIN(DATE(2026,8,0),IF(Mitarbeiter!$D63="",DATE(2026,8,0),Mitarbeiter!$D63),TODAY()))-(MAX(DATE(2026,7,1),Mitarbeiter!$C63))+1),MAX(0,NETWORKDAYS(MAX(DATE(2026,7,1),Mitarbeiter!$C63),MIN(DATE(2026,8,0),IF(Mitarbeiter!$D63="",DATE(2026,8,0),Mitarbeiter!$D63),TODAY()),Einstellungen!$F$13:$F$67)))*N(Mitarbeiter!$E63)/IF(Einstellungen!$C$11="7 Tage",7,5),N('Ist-Stunden'!L63)),MAX(IF(Einstellungen!$C$11="7 Tage",MAX(0,(MIN(DATE(2026,8,0),IF(Mitarbeiter!$D63="",DATE(2026,8,0),Mitarbeiter!$D63),TODAY()))-(MAX(DATE(2026,7,1),Mitarbeiter!$C63))+1),MAX(0,NETWORKDAYS(MAX(DATE(2026,7,1),Mitarbeiter!$C63),MIN(DATE(2026,8,0),IF(Mitarbeiter!$D63="",DATE(2026,8,0),Mitarbeiter!$D63),TODAY()),Einstellungen!$F$13:$F$67)))*N(Mitarbeiter!$E63)/IF(Einstellungen!$C$11="7 Tage",7,5),N('Ist-Stunden'!L63)+(N(Krankheitstage!M63)+N(Krankheitstage!Y63))*N($C63))))</f>
        <v/>
      </c>
      <c r="AQ63" s="76">
        <f>IF($B63="",0,IF(Einstellungen!$C$10="Ja",MAX(IF(Einstellungen!$C$11="7 Tage",MAX(0,(MIN(DATE(2026,9,0),IF(Mitarbeiter!$D63="",DATE(2026,9,0),Mitarbeiter!$D63),TODAY()))-(MAX(DATE(2026,8,1),Mitarbeiter!$C63))+1),MAX(0,NETWORKDAYS(MAX(DATE(2026,8,1),Mitarbeiter!$C63),MIN(DATE(2026,9,0),IF(Mitarbeiter!$D63="",DATE(2026,9,0),Mitarbeiter!$D63),TODAY()),Einstellungen!$F$13:$F$67)))*N(Mitarbeiter!$E63)/IF(Einstellungen!$C$11="7 Tage",7,5),N('Ist-Stunden'!M63)),MAX(IF(Einstellungen!$C$11="7 Tage",MAX(0,(MIN(DATE(2026,9,0),IF(Mitarbeiter!$D63="",DATE(2026,9,0),Mitarbeiter!$D63),TODAY()))-(MAX(DATE(2026,8,1),Mitarbeiter!$C63))+1),MAX(0,NETWORKDAYS(MAX(DATE(2026,8,1),Mitarbeiter!$C63),MIN(DATE(2026,9,0),IF(Mitarbeiter!$D63="",DATE(2026,9,0),Mitarbeiter!$D63),TODAY()),Einstellungen!$F$13:$F$67)))*N(Mitarbeiter!$E63)/IF(Einstellungen!$C$11="7 Tage",7,5),N('Ist-Stunden'!M63)+(N(Krankheitstage!N63)+N(Krankheitstage!Z63))*N($C63))))</f>
        <v/>
      </c>
      <c r="AR63" s="76">
        <f>IF($B63="",0,IF(Einstellungen!$C$10="Ja",MAX(IF(Einstellungen!$C$11="7 Tage",MAX(0,(MIN(DATE(2026,10,0),IF(Mitarbeiter!$D63="",DATE(2026,10,0),Mitarbeiter!$D63),TODAY()))-(MAX(DATE(2026,9,1),Mitarbeiter!$C63))+1),MAX(0,NETWORKDAYS(MAX(DATE(2026,9,1),Mitarbeiter!$C63),MIN(DATE(2026,10,0),IF(Mitarbeiter!$D63="",DATE(2026,10,0),Mitarbeiter!$D63),TODAY()),Einstellungen!$F$13:$F$67)))*N(Mitarbeiter!$E63)/IF(Einstellungen!$C$11="7 Tage",7,5),N('Ist-Stunden'!N63)),MAX(IF(Einstellungen!$C$11="7 Tage",MAX(0,(MIN(DATE(2026,10,0),IF(Mitarbeiter!$D63="",DATE(2026,10,0),Mitarbeiter!$D63),TODAY()))-(MAX(DATE(2026,9,1),Mitarbeiter!$C63))+1),MAX(0,NETWORKDAYS(MAX(DATE(2026,9,1),Mitarbeiter!$C63),MIN(DATE(2026,10,0),IF(Mitarbeiter!$D63="",DATE(2026,10,0),Mitarbeiter!$D63),TODAY()),Einstellungen!$F$13:$F$67)))*N(Mitarbeiter!$E63)/IF(Einstellungen!$C$11="7 Tage",7,5),N('Ist-Stunden'!N63)+(N(Krankheitstage!O63)+N(Krankheitstage!AA63))*N($C63))))</f>
        <v/>
      </c>
      <c r="AS63" s="76">
        <f>IF($B63="",0,IF(Einstellungen!$C$10="Ja",MAX(IF(Einstellungen!$C$11="7 Tage",MAX(0,(MIN(DATE(2026,11,0),IF(Mitarbeiter!$D63="",DATE(2026,11,0),Mitarbeiter!$D63),TODAY()))-(MAX(DATE(2026,10,1),Mitarbeiter!$C63))+1),MAX(0,NETWORKDAYS(MAX(DATE(2026,10,1),Mitarbeiter!$C63),MIN(DATE(2026,11,0),IF(Mitarbeiter!$D63="",DATE(2026,11,0),Mitarbeiter!$D63),TODAY()),Einstellungen!$F$13:$F$67)))*N(Mitarbeiter!$E63)/IF(Einstellungen!$C$11="7 Tage",7,5),N('Ist-Stunden'!O63)),MAX(IF(Einstellungen!$C$11="7 Tage",MAX(0,(MIN(DATE(2026,11,0),IF(Mitarbeiter!$D63="",DATE(2026,11,0),Mitarbeiter!$D63),TODAY()))-(MAX(DATE(2026,10,1),Mitarbeiter!$C63))+1),MAX(0,NETWORKDAYS(MAX(DATE(2026,10,1),Mitarbeiter!$C63),MIN(DATE(2026,11,0),IF(Mitarbeiter!$D63="",DATE(2026,11,0),Mitarbeiter!$D63),TODAY()),Einstellungen!$F$13:$F$67)))*N(Mitarbeiter!$E63)/IF(Einstellungen!$C$11="7 Tage",7,5),N('Ist-Stunden'!O63)+(N(Krankheitstage!P63)+N(Krankheitstage!AB63))*N($C63))))</f>
        <v/>
      </c>
      <c r="AT63" s="76">
        <f>IF($B63="",0,IF(Einstellungen!$C$10="Ja",MAX(IF(Einstellungen!$C$11="7 Tage",MAX(0,(MIN(DATE(2026,12,0),IF(Mitarbeiter!$D63="",DATE(2026,12,0),Mitarbeiter!$D63),TODAY()))-(MAX(DATE(2026,11,1),Mitarbeiter!$C63))+1),MAX(0,NETWORKDAYS(MAX(DATE(2026,11,1),Mitarbeiter!$C63),MIN(DATE(2026,12,0),IF(Mitarbeiter!$D63="",DATE(2026,12,0),Mitarbeiter!$D63),TODAY()),Einstellungen!$F$13:$F$67)))*N(Mitarbeiter!$E63)/IF(Einstellungen!$C$11="7 Tage",7,5),N('Ist-Stunden'!P63)),MAX(IF(Einstellungen!$C$11="7 Tage",MAX(0,(MIN(DATE(2026,12,0),IF(Mitarbeiter!$D63="",DATE(2026,12,0),Mitarbeiter!$D63),TODAY()))-(MAX(DATE(2026,11,1),Mitarbeiter!$C63))+1),MAX(0,NETWORKDAYS(MAX(DATE(2026,11,1),Mitarbeiter!$C63),MIN(DATE(2026,12,0),IF(Mitarbeiter!$D63="",DATE(2026,12,0),Mitarbeiter!$D63),TODAY()),Einstellungen!$F$13:$F$67)))*N(Mitarbeiter!$E63)/IF(Einstellungen!$C$11="7 Tage",7,5),N('Ist-Stunden'!P63)+(N(Krankheitstage!Q63)+N(Krankheitstage!AC63))*N($C63))))</f>
        <v/>
      </c>
      <c r="AU63" s="76">
        <f>IF($B63="",0,IF(Einstellungen!$C$10="Ja",MAX(IF(Einstellungen!$C$11="7 Tage",MAX(0,(MIN(DATE(2026,13,0),IF(Mitarbeiter!$D63="",DATE(2026,13,0),Mitarbeiter!$D63),TODAY()))-(MAX(DATE(2026,12,1),Mitarbeiter!$C63))+1),MAX(0,NETWORKDAYS(MAX(DATE(2026,12,1),Mitarbeiter!$C63),MIN(DATE(2026,13,0),IF(Mitarbeiter!$D63="",DATE(2026,13,0),Mitarbeiter!$D63),TODAY()),Einstellungen!$F$13:$F$67)))*N(Mitarbeiter!$E63)/IF(Einstellungen!$C$11="7 Tage",7,5),N('Ist-Stunden'!Q63)),MAX(IF(Einstellungen!$C$11="7 Tage",MAX(0,(MIN(DATE(2026,13,0),IF(Mitarbeiter!$D63="",DATE(2026,13,0),Mitarbeiter!$D63),TODAY()))-(MAX(DATE(2026,12,1),Mitarbeiter!$C63))+1),MAX(0,NETWORKDAYS(MAX(DATE(2026,12,1),Mitarbeiter!$C63),MIN(DATE(2026,13,0),IF(Mitarbeiter!$D63="",DATE(2026,13,0),Mitarbeiter!$D63),TODAY()),Einstellungen!$F$13:$F$67)))*N(Mitarbeiter!$E63)/IF(Einstellungen!$C$11="7 Tage",7,5),N('Ist-Stunden'!Q63)+(N(Krankheitstage!R63)+N(Krankheitstage!AD63))*N($C63))))</f>
        <v/>
      </c>
      <c r="AV63" s="76">
        <f>IF($B63="",0,IF(Einstellungen!$C$10="Ja",MAX(IF(Einstellungen!$C$11="7 Tage",MAX(0,(MIN(DATE(2027,2,0),IF(Mitarbeiter!$D63="",DATE(2027,2,0),Mitarbeiter!$D63),TODAY()))-(MAX(DATE(2027,1,1),Mitarbeiter!$C63))+1),MAX(0,NETWORKDAYS(MAX(DATE(2027,1,1),Mitarbeiter!$C63),MIN(DATE(2027,2,0),IF(Mitarbeiter!$D63="",DATE(2027,2,0),Mitarbeiter!$D63),TODAY()),Einstellungen!$F$13:$F$67)))*N(Mitarbeiter!$E63)/IF(Einstellungen!$C$11="7 Tage",7,5),N('Ist-Stunden'!R63)),MAX(IF(Einstellungen!$C$11="7 Tage",MAX(0,(MIN(DATE(2027,2,0),IF(Mitarbeiter!$D63="",DATE(2027,2,0),Mitarbeiter!$D63),TODAY()))-(MAX(DATE(2027,1,1),Mitarbeiter!$C63))+1),MAX(0,NETWORKDAYS(MAX(DATE(2027,1,1),Mitarbeiter!$C63),MIN(DATE(2027,2,0),IF(Mitarbeiter!$D63="",DATE(2027,2,0),Mitarbeiter!$D63),TODAY()),Einstellungen!$F$13:$F$67)))*N(Mitarbeiter!$E63)/IF(Einstellungen!$C$11="7 Tage",7,5),N('Ist-Stunden'!R63)+(N(Krankheitstage!AE63)+N(Krankheitstage!AQ63))*N($C63))))</f>
        <v/>
      </c>
      <c r="AW63" s="76">
        <f>IF($B63="",0,IF(Einstellungen!$C$10="Ja",MAX(IF(Einstellungen!$C$11="7 Tage",MAX(0,(MIN(DATE(2027,3,0),IF(Mitarbeiter!$D63="",DATE(2027,3,0),Mitarbeiter!$D63),TODAY()))-(MAX(DATE(2027,2,1),Mitarbeiter!$C63))+1),MAX(0,NETWORKDAYS(MAX(DATE(2027,2,1),Mitarbeiter!$C63),MIN(DATE(2027,3,0),IF(Mitarbeiter!$D63="",DATE(2027,3,0),Mitarbeiter!$D63),TODAY()),Einstellungen!$F$13:$F$67)))*N(Mitarbeiter!$E63)/IF(Einstellungen!$C$11="7 Tage",7,5),N('Ist-Stunden'!S63)),MAX(IF(Einstellungen!$C$11="7 Tage",MAX(0,(MIN(DATE(2027,3,0),IF(Mitarbeiter!$D63="",DATE(2027,3,0),Mitarbeiter!$D63),TODAY()))-(MAX(DATE(2027,2,1),Mitarbeiter!$C63))+1),MAX(0,NETWORKDAYS(MAX(DATE(2027,2,1),Mitarbeiter!$C63),MIN(DATE(2027,3,0),IF(Mitarbeiter!$D63="",DATE(2027,3,0),Mitarbeiter!$D63),TODAY()),Einstellungen!$F$13:$F$67)))*N(Mitarbeiter!$E63)/IF(Einstellungen!$C$11="7 Tage",7,5),N('Ist-Stunden'!S63)+(N(Krankheitstage!AF63)+N(Krankheitstage!AR63))*N($C63))))</f>
        <v/>
      </c>
      <c r="AX63" s="76">
        <f>IF($B63="",0,IF(Einstellungen!$C$10="Ja",MAX(IF(Einstellungen!$C$11="7 Tage",MAX(0,(MIN(DATE(2027,4,0),IF(Mitarbeiter!$D63="",DATE(2027,4,0),Mitarbeiter!$D63),TODAY()))-(MAX(DATE(2027,3,1),Mitarbeiter!$C63))+1),MAX(0,NETWORKDAYS(MAX(DATE(2027,3,1),Mitarbeiter!$C63),MIN(DATE(2027,4,0),IF(Mitarbeiter!$D63="",DATE(2027,4,0),Mitarbeiter!$D63),TODAY()),Einstellungen!$F$13:$F$67)))*N(Mitarbeiter!$E63)/IF(Einstellungen!$C$11="7 Tage",7,5),N('Ist-Stunden'!T63)),MAX(IF(Einstellungen!$C$11="7 Tage",MAX(0,(MIN(DATE(2027,4,0),IF(Mitarbeiter!$D63="",DATE(2027,4,0),Mitarbeiter!$D63),TODAY()))-(MAX(DATE(2027,3,1),Mitarbeiter!$C63))+1),MAX(0,NETWORKDAYS(MAX(DATE(2027,3,1),Mitarbeiter!$C63),MIN(DATE(2027,4,0),IF(Mitarbeiter!$D63="",DATE(2027,4,0),Mitarbeiter!$D63),TODAY()),Einstellungen!$F$13:$F$67)))*N(Mitarbeiter!$E63)/IF(Einstellungen!$C$11="7 Tage",7,5),N('Ist-Stunden'!T63)+(N(Krankheitstage!AG63)+N(Krankheitstage!AS63))*N($C63))))</f>
        <v/>
      </c>
      <c r="AY63" s="76">
        <f>IF($B63="",0,IF(Einstellungen!$C$10="Ja",MAX(IF(Einstellungen!$C$11="7 Tage",MAX(0,(MIN(DATE(2027,5,0),IF(Mitarbeiter!$D63="",DATE(2027,5,0),Mitarbeiter!$D63),TODAY()))-(MAX(DATE(2027,4,1),Mitarbeiter!$C63))+1),MAX(0,NETWORKDAYS(MAX(DATE(2027,4,1),Mitarbeiter!$C63),MIN(DATE(2027,5,0),IF(Mitarbeiter!$D63="",DATE(2027,5,0),Mitarbeiter!$D63),TODAY()),Einstellungen!$F$13:$F$67)))*N(Mitarbeiter!$E63)/IF(Einstellungen!$C$11="7 Tage",7,5),N('Ist-Stunden'!U63)),MAX(IF(Einstellungen!$C$11="7 Tage",MAX(0,(MIN(DATE(2027,5,0),IF(Mitarbeiter!$D63="",DATE(2027,5,0),Mitarbeiter!$D63),TODAY()))-(MAX(DATE(2027,4,1),Mitarbeiter!$C63))+1),MAX(0,NETWORKDAYS(MAX(DATE(2027,4,1),Mitarbeiter!$C63),MIN(DATE(2027,5,0),IF(Mitarbeiter!$D63="",DATE(2027,5,0),Mitarbeiter!$D63),TODAY()),Einstellungen!$F$13:$F$67)))*N(Mitarbeiter!$E63)/IF(Einstellungen!$C$11="7 Tage",7,5),N('Ist-Stunden'!U63)+(N(Krankheitstage!AH63)+N(Krankheitstage!AT63))*N($C63))))</f>
        <v/>
      </c>
      <c r="AZ63" s="76">
        <f>IF($B63="",0,IF(Einstellungen!$C$10="Ja",MAX(IF(Einstellungen!$C$11="7 Tage",MAX(0,(MIN(DATE(2027,6,0),IF(Mitarbeiter!$D63="",DATE(2027,6,0),Mitarbeiter!$D63),TODAY()))-(MAX(DATE(2027,5,1),Mitarbeiter!$C63))+1),MAX(0,NETWORKDAYS(MAX(DATE(2027,5,1),Mitarbeiter!$C63),MIN(DATE(2027,6,0),IF(Mitarbeiter!$D63="",DATE(2027,6,0),Mitarbeiter!$D63),TODAY()),Einstellungen!$F$13:$F$67)))*N(Mitarbeiter!$E63)/IF(Einstellungen!$C$11="7 Tage",7,5),N('Ist-Stunden'!V63)),MAX(IF(Einstellungen!$C$11="7 Tage",MAX(0,(MIN(DATE(2027,6,0),IF(Mitarbeiter!$D63="",DATE(2027,6,0),Mitarbeiter!$D63),TODAY()))-(MAX(DATE(2027,5,1),Mitarbeiter!$C63))+1),MAX(0,NETWORKDAYS(MAX(DATE(2027,5,1),Mitarbeiter!$C63),MIN(DATE(2027,6,0),IF(Mitarbeiter!$D63="",DATE(2027,6,0),Mitarbeiter!$D63),TODAY()),Einstellungen!$F$13:$F$67)))*N(Mitarbeiter!$E63)/IF(Einstellungen!$C$11="7 Tage",7,5),N('Ist-Stunden'!V63)+(N(Krankheitstage!AI63)+N(Krankheitstage!AU63))*N($C63))))</f>
        <v/>
      </c>
      <c r="BA63" s="76">
        <f>IF($B63="",0,IF(Einstellungen!$C$10="Ja",MAX(IF(Einstellungen!$C$11="7 Tage",MAX(0,(MIN(DATE(2027,7,0),IF(Mitarbeiter!$D63="",DATE(2027,7,0),Mitarbeiter!$D63),TODAY()))-(MAX(DATE(2027,6,1),Mitarbeiter!$C63))+1),MAX(0,NETWORKDAYS(MAX(DATE(2027,6,1),Mitarbeiter!$C63),MIN(DATE(2027,7,0),IF(Mitarbeiter!$D63="",DATE(2027,7,0),Mitarbeiter!$D63),TODAY()),Einstellungen!$F$13:$F$67)))*N(Mitarbeiter!$E63)/IF(Einstellungen!$C$11="7 Tage",7,5),N('Ist-Stunden'!W63)),MAX(IF(Einstellungen!$C$11="7 Tage",MAX(0,(MIN(DATE(2027,7,0),IF(Mitarbeiter!$D63="",DATE(2027,7,0),Mitarbeiter!$D63),TODAY()))-(MAX(DATE(2027,6,1),Mitarbeiter!$C63))+1),MAX(0,NETWORKDAYS(MAX(DATE(2027,6,1),Mitarbeiter!$C63),MIN(DATE(2027,7,0),IF(Mitarbeiter!$D63="",DATE(2027,7,0),Mitarbeiter!$D63),TODAY()),Einstellungen!$F$13:$F$67)))*N(Mitarbeiter!$E63)/IF(Einstellungen!$C$11="7 Tage",7,5),N('Ist-Stunden'!W63)+(N(Krankheitstage!AJ63)+N(Krankheitstage!AV63))*N($C63))))</f>
        <v/>
      </c>
      <c r="BB63" s="76">
        <f>IF($B63="",0,IF(Einstellungen!$C$10="Ja",MAX(IF(Einstellungen!$C$11="7 Tage",MAX(0,(MIN(DATE(2027,8,0),IF(Mitarbeiter!$D63="",DATE(2027,8,0),Mitarbeiter!$D63),TODAY()))-(MAX(DATE(2027,7,1),Mitarbeiter!$C63))+1),MAX(0,NETWORKDAYS(MAX(DATE(2027,7,1),Mitarbeiter!$C63),MIN(DATE(2027,8,0),IF(Mitarbeiter!$D63="",DATE(2027,8,0),Mitarbeiter!$D63),TODAY()),Einstellungen!$F$13:$F$67)))*N(Mitarbeiter!$E63)/IF(Einstellungen!$C$11="7 Tage",7,5),N('Ist-Stunden'!X63)),MAX(IF(Einstellungen!$C$11="7 Tage",MAX(0,(MIN(DATE(2027,8,0),IF(Mitarbeiter!$D63="",DATE(2027,8,0),Mitarbeiter!$D63),TODAY()))-(MAX(DATE(2027,7,1),Mitarbeiter!$C63))+1),MAX(0,NETWORKDAYS(MAX(DATE(2027,7,1),Mitarbeiter!$C63),MIN(DATE(2027,8,0),IF(Mitarbeiter!$D63="",DATE(2027,8,0),Mitarbeiter!$D63),TODAY()),Einstellungen!$F$13:$F$67)))*N(Mitarbeiter!$E63)/IF(Einstellungen!$C$11="7 Tage",7,5),N('Ist-Stunden'!X63)+(N(Krankheitstage!AK63)+N(Krankheitstage!AW63))*N($C63))))</f>
        <v/>
      </c>
      <c r="BC63" s="76">
        <f>IF($B63="",0,IF(Einstellungen!$C$10="Ja",MAX(IF(Einstellungen!$C$11="7 Tage",MAX(0,(MIN(DATE(2027,9,0),IF(Mitarbeiter!$D63="",DATE(2027,9,0),Mitarbeiter!$D63),TODAY()))-(MAX(DATE(2027,8,1),Mitarbeiter!$C63))+1),MAX(0,NETWORKDAYS(MAX(DATE(2027,8,1),Mitarbeiter!$C63),MIN(DATE(2027,9,0),IF(Mitarbeiter!$D63="",DATE(2027,9,0),Mitarbeiter!$D63),TODAY()),Einstellungen!$F$13:$F$67)))*N(Mitarbeiter!$E63)/IF(Einstellungen!$C$11="7 Tage",7,5),N('Ist-Stunden'!Y63)),MAX(IF(Einstellungen!$C$11="7 Tage",MAX(0,(MIN(DATE(2027,9,0),IF(Mitarbeiter!$D63="",DATE(2027,9,0),Mitarbeiter!$D63),TODAY()))-(MAX(DATE(2027,8,1),Mitarbeiter!$C63))+1),MAX(0,NETWORKDAYS(MAX(DATE(2027,8,1),Mitarbeiter!$C63),MIN(DATE(2027,9,0),IF(Mitarbeiter!$D63="",DATE(2027,9,0),Mitarbeiter!$D63),TODAY()),Einstellungen!$F$13:$F$67)))*N(Mitarbeiter!$E63)/IF(Einstellungen!$C$11="7 Tage",7,5),N('Ist-Stunden'!Y63)+(N(Krankheitstage!AL63)+N(Krankheitstage!AX63))*N($C63))))</f>
        <v/>
      </c>
      <c r="BD63" s="76">
        <f>IF($B63="",0,IF(Einstellungen!$C$10="Ja",MAX(IF(Einstellungen!$C$11="7 Tage",MAX(0,(MIN(DATE(2027,10,0),IF(Mitarbeiter!$D63="",DATE(2027,10,0),Mitarbeiter!$D63),TODAY()))-(MAX(DATE(2027,9,1),Mitarbeiter!$C63))+1),MAX(0,NETWORKDAYS(MAX(DATE(2027,9,1),Mitarbeiter!$C63),MIN(DATE(2027,10,0),IF(Mitarbeiter!$D63="",DATE(2027,10,0),Mitarbeiter!$D63),TODAY()),Einstellungen!$F$13:$F$67)))*N(Mitarbeiter!$E63)/IF(Einstellungen!$C$11="7 Tage",7,5),N('Ist-Stunden'!Z63)),MAX(IF(Einstellungen!$C$11="7 Tage",MAX(0,(MIN(DATE(2027,10,0),IF(Mitarbeiter!$D63="",DATE(2027,10,0),Mitarbeiter!$D63),TODAY()))-(MAX(DATE(2027,9,1),Mitarbeiter!$C63))+1),MAX(0,NETWORKDAYS(MAX(DATE(2027,9,1),Mitarbeiter!$C63),MIN(DATE(2027,10,0),IF(Mitarbeiter!$D63="",DATE(2027,10,0),Mitarbeiter!$D63),TODAY()),Einstellungen!$F$13:$F$67)))*N(Mitarbeiter!$E63)/IF(Einstellungen!$C$11="7 Tage",7,5),N('Ist-Stunden'!Z63)+(N(Krankheitstage!AM63)+N(Krankheitstage!AY63))*N($C63))))</f>
        <v/>
      </c>
      <c r="BE63" s="76">
        <f>IF($B63="",0,IF(Einstellungen!$C$10="Ja",MAX(IF(Einstellungen!$C$11="7 Tage",MAX(0,(MIN(DATE(2027,11,0),IF(Mitarbeiter!$D63="",DATE(2027,11,0),Mitarbeiter!$D63),TODAY()))-(MAX(DATE(2027,10,1),Mitarbeiter!$C63))+1),MAX(0,NETWORKDAYS(MAX(DATE(2027,10,1),Mitarbeiter!$C63),MIN(DATE(2027,11,0),IF(Mitarbeiter!$D63="",DATE(2027,11,0),Mitarbeiter!$D63),TODAY()),Einstellungen!$F$13:$F$67)))*N(Mitarbeiter!$E63)/IF(Einstellungen!$C$11="7 Tage",7,5),N('Ist-Stunden'!AA63)),MAX(IF(Einstellungen!$C$11="7 Tage",MAX(0,(MIN(DATE(2027,11,0),IF(Mitarbeiter!$D63="",DATE(2027,11,0),Mitarbeiter!$D63),TODAY()))-(MAX(DATE(2027,10,1),Mitarbeiter!$C63))+1),MAX(0,NETWORKDAYS(MAX(DATE(2027,10,1),Mitarbeiter!$C63),MIN(DATE(2027,11,0),IF(Mitarbeiter!$D63="",DATE(2027,11,0),Mitarbeiter!$D63),TODAY()),Einstellungen!$F$13:$F$67)))*N(Mitarbeiter!$E63)/IF(Einstellungen!$C$11="7 Tage",7,5),N('Ist-Stunden'!AA63)+(N(Krankheitstage!AN63)+N(Krankheitstage!AZ63))*N($C63))))</f>
        <v/>
      </c>
      <c r="BF63" s="76">
        <f>IF($B63="",0,IF(Einstellungen!$C$10="Ja",MAX(IF(Einstellungen!$C$11="7 Tage",MAX(0,(MIN(DATE(2027,12,0),IF(Mitarbeiter!$D63="",DATE(2027,12,0),Mitarbeiter!$D63),TODAY()))-(MAX(DATE(2027,11,1),Mitarbeiter!$C63))+1),MAX(0,NETWORKDAYS(MAX(DATE(2027,11,1),Mitarbeiter!$C63),MIN(DATE(2027,12,0),IF(Mitarbeiter!$D63="",DATE(2027,12,0),Mitarbeiter!$D63),TODAY()),Einstellungen!$F$13:$F$67)))*N(Mitarbeiter!$E63)/IF(Einstellungen!$C$11="7 Tage",7,5),N('Ist-Stunden'!AB63)),MAX(IF(Einstellungen!$C$11="7 Tage",MAX(0,(MIN(DATE(2027,12,0),IF(Mitarbeiter!$D63="",DATE(2027,12,0),Mitarbeiter!$D63),TODAY()))-(MAX(DATE(2027,11,1),Mitarbeiter!$C63))+1),MAX(0,NETWORKDAYS(MAX(DATE(2027,11,1),Mitarbeiter!$C63),MIN(DATE(2027,12,0),IF(Mitarbeiter!$D63="",DATE(2027,12,0),Mitarbeiter!$D63),TODAY()),Einstellungen!$F$13:$F$67)))*N(Mitarbeiter!$E63)/IF(Einstellungen!$C$11="7 Tage",7,5),N('Ist-Stunden'!AB63)+(N(Krankheitstage!AO63)+N(Krankheitstage!BA63))*N($C63))))</f>
        <v/>
      </c>
      <c r="BG63" s="76">
        <f>IF($B63="",0,IF(Einstellungen!$C$10="Ja",MAX(IF(Einstellungen!$C$11="7 Tage",MAX(0,(MIN(DATE(2027,13,0),IF(Mitarbeiter!$D63="",DATE(2027,13,0),Mitarbeiter!$D63),TODAY()))-(MAX(DATE(2027,12,1),Mitarbeiter!$C63))+1),MAX(0,NETWORKDAYS(MAX(DATE(2027,12,1),Mitarbeiter!$C63),MIN(DATE(2027,13,0),IF(Mitarbeiter!$D63="",DATE(2027,13,0),Mitarbeiter!$D63),TODAY()),Einstellungen!$F$13:$F$67)))*N(Mitarbeiter!$E63)/IF(Einstellungen!$C$11="7 Tage",7,5),N('Ist-Stunden'!AC63)),MAX(IF(Einstellungen!$C$11="7 Tage",MAX(0,(MIN(DATE(2027,13,0),IF(Mitarbeiter!$D63="",DATE(2027,13,0),Mitarbeiter!$D63),TODAY()))-(MAX(DATE(2027,12,1),Mitarbeiter!$C63))+1),MAX(0,NETWORKDAYS(MAX(DATE(2027,12,1),Mitarbeiter!$C63),MIN(DATE(2027,13,0),IF(Mitarbeiter!$D63="",DATE(2027,13,0),Mitarbeiter!$D63),TODAY()),Einstellungen!$F$13:$F$67)))*N(Mitarbeiter!$E63)/IF(Einstellungen!$C$11="7 Tage",7,5),N('Ist-Stunden'!AC63)+(N(Krankheitstage!AP63)+N(Krankheitstage!BB63))*N($C63))))</f>
        <v/>
      </c>
      <c r="BH63" s="76">
        <f>IF($B63="",0,IF(Einstellungen!$C$10="Ja",MAX(IF(Einstellungen!$C$11="7 Tage",MAX(0,(MIN(DATE(2028,2,0),IF(Mitarbeiter!$D63="",DATE(2028,2,0),Mitarbeiter!$D63),TODAY()))-(MAX(DATE(2028,1,1),Mitarbeiter!$C63))+1),MAX(0,NETWORKDAYS(MAX(DATE(2028,1,1),Mitarbeiter!$C63),MIN(DATE(2028,2,0),IF(Mitarbeiter!$D63="",DATE(2028,2,0),Mitarbeiter!$D63),TODAY()),Einstellungen!$F$13:$F$67)))*N(Mitarbeiter!$E63)/IF(Einstellungen!$C$11="7 Tage",7,5),N('Ist-Stunden'!AD63)),MAX(IF(Einstellungen!$C$11="7 Tage",MAX(0,(MIN(DATE(2028,2,0),IF(Mitarbeiter!$D63="",DATE(2028,2,0),Mitarbeiter!$D63),TODAY()))-(MAX(DATE(2028,1,1),Mitarbeiter!$C63))+1),MAX(0,NETWORKDAYS(MAX(DATE(2028,1,1),Mitarbeiter!$C63),MIN(DATE(2028,2,0),IF(Mitarbeiter!$D63="",DATE(2028,2,0),Mitarbeiter!$D63),TODAY()),Einstellungen!$F$13:$F$67)))*N(Mitarbeiter!$E63)/IF(Einstellungen!$C$11="7 Tage",7,5),N('Ist-Stunden'!AD63)+(N(Krankheitstage!BC63)+N(Krankheitstage!BO63))*N($C63))))</f>
        <v/>
      </c>
      <c r="BI63" s="76">
        <f>IF($B63="",0,IF(Einstellungen!$C$10="Ja",MAX(IF(Einstellungen!$C$11="7 Tage",MAX(0,(MIN(DATE(2028,3,0),IF(Mitarbeiter!$D63="",DATE(2028,3,0),Mitarbeiter!$D63),TODAY()))-(MAX(DATE(2028,2,1),Mitarbeiter!$C63))+1),MAX(0,NETWORKDAYS(MAX(DATE(2028,2,1),Mitarbeiter!$C63),MIN(DATE(2028,3,0),IF(Mitarbeiter!$D63="",DATE(2028,3,0),Mitarbeiter!$D63),TODAY()),Einstellungen!$F$13:$F$67)))*N(Mitarbeiter!$E63)/IF(Einstellungen!$C$11="7 Tage",7,5),N('Ist-Stunden'!AE63)),MAX(IF(Einstellungen!$C$11="7 Tage",MAX(0,(MIN(DATE(2028,3,0),IF(Mitarbeiter!$D63="",DATE(2028,3,0),Mitarbeiter!$D63),TODAY()))-(MAX(DATE(2028,2,1),Mitarbeiter!$C63))+1),MAX(0,NETWORKDAYS(MAX(DATE(2028,2,1),Mitarbeiter!$C63),MIN(DATE(2028,3,0),IF(Mitarbeiter!$D63="",DATE(2028,3,0),Mitarbeiter!$D63),TODAY()),Einstellungen!$F$13:$F$67)))*N(Mitarbeiter!$E63)/IF(Einstellungen!$C$11="7 Tage",7,5),N('Ist-Stunden'!AE63)+(N(Krankheitstage!BD63)+N(Krankheitstage!BP63))*N($C63))))</f>
        <v/>
      </c>
      <c r="BJ63" s="76">
        <f>IF($B63="",0,IF(Einstellungen!$C$10="Ja",MAX(IF(Einstellungen!$C$11="7 Tage",MAX(0,(MIN(DATE(2028,4,0),IF(Mitarbeiter!$D63="",DATE(2028,4,0),Mitarbeiter!$D63),TODAY()))-(MAX(DATE(2028,3,1),Mitarbeiter!$C63))+1),MAX(0,NETWORKDAYS(MAX(DATE(2028,3,1),Mitarbeiter!$C63),MIN(DATE(2028,4,0),IF(Mitarbeiter!$D63="",DATE(2028,4,0),Mitarbeiter!$D63),TODAY()),Einstellungen!$F$13:$F$67)))*N(Mitarbeiter!$E63)/IF(Einstellungen!$C$11="7 Tage",7,5),N('Ist-Stunden'!AF63)),MAX(IF(Einstellungen!$C$11="7 Tage",MAX(0,(MIN(DATE(2028,4,0),IF(Mitarbeiter!$D63="",DATE(2028,4,0),Mitarbeiter!$D63),TODAY()))-(MAX(DATE(2028,3,1),Mitarbeiter!$C63))+1),MAX(0,NETWORKDAYS(MAX(DATE(2028,3,1),Mitarbeiter!$C63),MIN(DATE(2028,4,0),IF(Mitarbeiter!$D63="",DATE(2028,4,0),Mitarbeiter!$D63),TODAY()),Einstellungen!$F$13:$F$67)))*N(Mitarbeiter!$E63)/IF(Einstellungen!$C$11="7 Tage",7,5),N('Ist-Stunden'!AF63)+(N(Krankheitstage!BE63)+N(Krankheitstage!BQ63))*N($C63))))</f>
        <v/>
      </c>
      <c r="BK63" s="76">
        <f>IF($B63="",0,IF(Einstellungen!$C$10="Ja",MAX(IF(Einstellungen!$C$11="7 Tage",MAX(0,(MIN(DATE(2028,5,0),IF(Mitarbeiter!$D63="",DATE(2028,5,0),Mitarbeiter!$D63),TODAY()))-(MAX(DATE(2028,4,1),Mitarbeiter!$C63))+1),MAX(0,NETWORKDAYS(MAX(DATE(2028,4,1),Mitarbeiter!$C63),MIN(DATE(2028,5,0),IF(Mitarbeiter!$D63="",DATE(2028,5,0),Mitarbeiter!$D63),TODAY()),Einstellungen!$F$13:$F$67)))*N(Mitarbeiter!$E63)/IF(Einstellungen!$C$11="7 Tage",7,5),N('Ist-Stunden'!AG63)),MAX(IF(Einstellungen!$C$11="7 Tage",MAX(0,(MIN(DATE(2028,5,0),IF(Mitarbeiter!$D63="",DATE(2028,5,0),Mitarbeiter!$D63),TODAY()))-(MAX(DATE(2028,4,1),Mitarbeiter!$C63))+1),MAX(0,NETWORKDAYS(MAX(DATE(2028,4,1),Mitarbeiter!$C63),MIN(DATE(2028,5,0),IF(Mitarbeiter!$D63="",DATE(2028,5,0),Mitarbeiter!$D63),TODAY()),Einstellungen!$F$13:$F$67)))*N(Mitarbeiter!$E63)/IF(Einstellungen!$C$11="7 Tage",7,5),N('Ist-Stunden'!AG63)+(N(Krankheitstage!BF63)+N(Krankheitstage!BR63))*N($C63))))</f>
        <v/>
      </c>
      <c r="BL63" s="76">
        <f>IF($B63="",0,IF(Einstellungen!$C$10="Ja",MAX(IF(Einstellungen!$C$11="7 Tage",MAX(0,(MIN(DATE(2028,6,0),IF(Mitarbeiter!$D63="",DATE(2028,6,0),Mitarbeiter!$D63),TODAY()))-(MAX(DATE(2028,5,1),Mitarbeiter!$C63))+1),MAX(0,NETWORKDAYS(MAX(DATE(2028,5,1),Mitarbeiter!$C63),MIN(DATE(2028,6,0),IF(Mitarbeiter!$D63="",DATE(2028,6,0),Mitarbeiter!$D63),TODAY()),Einstellungen!$F$13:$F$67)))*N(Mitarbeiter!$E63)/IF(Einstellungen!$C$11="7 Tage",7,5),N('Ist-Stunden'!AH63)),MAX(IF(Einstellungen!$C$11="7 Tage",MAX(0,(MIN(DATE(2028,6,0),IF(Mitarbeiter!$D63="",DATE(2028,6,0),Mitarbeiter!$D63),TODAY()))-(MAX(DATE(2028,5,1),Mitarbeiter!$C63))+1),MAX(0,NETWORKDAYS(MAX(DATE(2028,5,1),Mitarbeiter!$C63),MIN(DATE(2028,6,0),IF(Mitarbeiter!$D63="",DATE(2028,6,0),Mitarbeiter!$D63),TODAY()),Einstellungen!$F$13:$F$67)))*N(Mitarbeiter!$E63)/IF(Einstellungen!$C$11="7 Tage",7,5),N('Ist-Stunden'!AH63)+(N(Krankheitstage!BG63)+N(Krankheitstage!BS63))*N($C63))))</f>
        <v/>
      </c>
      <c r="BM63" s="76">
        <f>IF($B63="",0,IF(Einstellungen!$C$10="Ja",MAX(IF(Einstellungen!$C$11="7 Tage",MAX(0,(MIN(DATE(2028,7,0),IF(Mitarbeiter!$D63="",DATE(2028,7,0),Mitarbeiter!$D63),TODAY()))-(MAX(DATE(2028,6,1),Mitarbeiter!$C63))+1),MAX(0,NETWORKDAYS(MAX(DATE(2028,6,1),Mitarbeiter!$C63),MIN(DATE(2028,7,0),IF(Mitarbeiter!$D63="",DATE(2028,7,0),Mitarbeiter!$D63),TODAY()),Einstellungen!$F$13:$F$67)))*N(Mitarbeiter!$E63)/IF(Einstellungen!$C$11="7 Tage",7,5),N('Ist-Stunden'!AI63)),MAX(IF(Einstellungen!$C$11="7 Tage",MAX(0,(MIN(DATE(2028,7,0),IF(Mitarbeiter!$D63="",DATE(2028,7,0),Mitarbeiter!$D63),TODAY()))-(MAX(DATE(2028,6,1),Mitarbeiter!$C63))+1),MAX(0,NETWORKDAYS(MAX(DATE(2028,6,1),Mitarbeiter!$C63),MIN(DATE(2028,7,0),IF(Mitarbeiter!$D63="",DATE(2028,7,0),Mitarbeiter!$D63),TODAY()),Einstellungen!$F$13:$F$67)))*N(Mitarbeiter!$E63)/IF(Einstellungen!$C$11="7 Tage",7,5),N('Ist-Stunden'!AI63)+(N(Krankheitstage!BH63)+N(Krankheitstage!BT63))*N($C63))))</f>
        <v/>
      </c>
      <c r="BN63" s="76">
        <f>IF($B63="",0,IF(Einstellungen!$C$10="Ja",MAX(IF(Einstellungen!$C$11="7 Tage",MAX(0,(MIN(DATE(2028,8,0),IF(Mitarbeiter!$D63="",DATE(2028,8,0),Mitarbeiter!$D63),TODAY()))-(MAX(DATE(2028,7,1),Mitarbeiter!$C63))+1),MAX(0,NETWORKDAYS(MAX(DATE(2028,7,1),Mitarbeiter!$C63),MIN(DATE(2028,8,0),IF(Mitarbeiter!$D63="",DATE(2028,8,0),Mitarbeiter!$D63),TODAY()),Einstellungen!$F$13:$F$67)))*N(Mitarbeiter!$E63)/IF(Einstellungen!$C$11="7 Tage",7,5),N('Ist-Stunden'!AJ63)),MAX(IF(Einstellungen!$C$11="7 Tage",MAX(0,(MIN(DATE(2028,8,0),IF(Mitarbeiter!$D63="",DATE(2028,8,0),Mitarbeiter!$D63),TODAY()))-(MAX(DATE(2028,7,1),Mitarbeiter!$C63))+1),MAX(0,NETWORKDAYS(MAX(DATE(2028,7,1),Mitarbeiter!$C63),MIN(DATE(2028,8,0),IF(Mitarbeiter!$D63="",DATE(2028,8,0),Mitarbeiter!$D63),TODAY()),Einstellungen!$F$13:$F$67)))*N(Mitarbeiter!$E63)/IF(Einstellungen!$C$11="7 Tage",7,5),N('Ist-Stunden'!AJ63)+(N(Krankheitstage!BI63)+N(Krankheitstage!BU63))*N($C63))))</f>
        <v/>
      </c>
      <c r="BO63" s="76">
        <f>IF($B63="",0,IF(Einstellungen!$C$10="Ja",MAX(IF(Einstellungen!$C$11="7 Tage",MAX(0,(MIN(DATE(2028,9,0),IF(Mitarbeiter!$D63="",DATE(2028,9,0),Mitarbeiter!$D63),TODAY()))-(MAX(DATE(2028,8,1),Mitarbeiter!$C63))+1),MAX(0,NETWORKDAYS(MAX(DATE(2028,8,1),Mitarbeiter!$C63),MIN(DATE(2028,9,0),IF(Mitarbeiter!$D63="",DATE(2028,9,0),Mitarbeiter!$D63),TODAY()),Einstellungen!$F$13:$F$67)))*N(Mitarbeiter!$E63)/IF(Einstellungen!$C$11="7 Tage",7,5),N('Ist-Stunden'!AK63)),MAX(IF(Einstellungen!$C$11="7 Tage",MAX(0,(MIN(DATE(2028,9,0),IF(Mitarbeiter!$D63="",DATE(2028,9,0),Mitarbeiter!$D63),TODAY()))-(MAX(DATE(2028,8,1),Mitarbeiter!$C63))+1),MAX(0,NETWORKDAYS(MAX(DATE(2028,8,1),Mitarbeiter!$C63),MIN(DATE(2028,9,0),IF(Mitarbeiter!$D63="",DATE(2028,9,0),Mitarbeiter!$D63),TODAY()),Einstellungen!$F$13:$F$67)))*N(Mitarbeiter!$E63)/IF(Einstellungen!$C$11="7 Tage",7,5),N('Ist-Stunden'!AK63)+(N(Krankheitstage!BJ63)+N(Krankheitstage!BV63))*N($C63))))</f>
        <v/>
      </c>
      <c r="BP63" s="76">
        <f>IF($B63="",0,IF(Einstellungen!$C$10="Ja",MAX(IF(Einstellungen!$C$11="7 Tage",MAX(0,(MIN(DATE(2028,10,0),IF(Mitarbeiter!$D63="",DATE(2028,10,0),Mitarbeiter!$D63),TODAY()))-(MAX(DATE(2028,9,1),Mitarbeiter!$C63))+1),MAX(0,NETWORKDAYS(MAX(DATE(2028,9,1),Mitarbeiter!$C63),MIN(DATE(2028,10,0),IF(Mitarbeiter!$D63="",DATE(2028,10,0),Mitarbeiter!$D63),TODAY()),Einstellungen!$F$13:$F$67)))*N(Mitarbeiter!$E63)/IF(Einstellungen!$C$11="7 Tage",7,5),N('Ist-Stunden'!AL63)),MAX(IF(Einstellungen!$C$11="7 Tage",MAX(0,(MIN(DATE(2028,10,0),IF(Mitarbeiter!$D63="",DATE(2028,10,0),Mitarbeiter!$D63),TODAY()))-(MAX(DATE(2028,9,1),Mitarbeiter!$C63))+1),MAX(0,NETWORKDAYS(MAX(DATE(2028,9,1),Mitarbeiter!$C63),MIN(DATE(2028,10,0),IF(Mitarbeiter!$D63="",DATE(2028,10,0),Mitarbeiter!$D63),TODAY()),Einstellungen!$F$13:$F$67)))*N(Mitarbeiter!$E63)/IF(Einstellungen!$C$11="7 Tage",7,5),N('Ist-Stunden'!AL63)+(N(Krankheitstage!BK63)+N(Krankheitstage!BW63))*N($C63))))</f>
        <v/>
      </c>
      <c r="BQ63" s="76">
        <f>IF($B63="",0,IF(Einstellungen!$C$10="Ja",MAX(IF(Einstellungen!$C$11="7 Tage",MAX(0,(MIN(DATE(2028,11,0),IF(Mitarbeiter!$D63="",DATE(2028,11,0),Mitarbeiter!$D63),TODAY()))-(MAX(DATE(2028,10,1),Mitarbeiter!$C63))+1),MAX(0,NETWORKDAYS(MAX(DATE(2028,10,1),Mitarbeiter!$C63),MIN(DATE(2028,11,0),IF(Mitarbeiter!$D63="",DATE(2028,11,0),Mitarbeiter!$D63),TODAY()),Einstellungen!$F$13:$F$67)))*N(Mitarbeiter!$E63)/IF(Einstellungen!$C$11="7 Tage",7,5),N('Ist-Stunden'!AM63)),MAX(IF(Einstellungen!$C$11="7 Tage",MAX(0,(MIN(DATE(2028,11,0),IF(Mitarbeiter!$D63="",DATE(2028,11,0),Mitarbeiter!$D63),TODAY()))-(MAX(DATE(2028,10,1),Mitarbeiter!$C63))+1),MAX(0,NETWORKDAYS(MAX(DATE(2028,10,1),Mitarbeiter!$C63),MIN(DATE(2028,11,0),IF(Mitarbeiter!$D63="",DATE(2028,11,0),Mitarbeiter!$D63),TODAY()),Einstellungen!$F$13:$F$67)))*N(Mitarbeiter!$E63)/IF(Einstellungen!$C$11="7 Tage",7,5),N('Ist-Stunden'!AM63)+(N(Krankheitstage!BL63)+N(Krankheitstage!BX63))*N($C63))))</f>
        <v/>
      </c>
      <c r="BR63" s="76">
        <f>IF($B63="",0,IF(Einstellungen!$C$10="Ja",MAX(IF(Einstellungen!$C$11="7 Tage",MAX(0,(MIN(DATE(2028,12,0),IF(Mitarbeiter!$D63="",DATE(2028,12,0),Mitarbeiter!$D63),TODAY()))-(MAX(DATE(2028,11,1),Mitarbeiter!$C63))+1),MAX(0,NETWORKDAYS(MAX(DATE(2028,11,1),Mitarbeiter!$C63),MIN(DATE(2028,12,0),IF(Mitarbeiter!$D63="",DATE(2028,12,0),Mitarbeiter!$D63),TODAY()),Einstellungen!$F$13:$F$67)))*N(Mitarbeiter!$E63)/IF(Einstellungen!$C$11="7 Tage",7,5),N('Ist-Stunden'!AN63)),MAX(IF(Einstellungen!$C$11="7 Tage",MAX(0,(MIN(DATE(2028,12,0),IF(Mitarbeiter!$D63="",DATE(2028,12,0),Mitarbeiter!$D63),TODAY()))-(MAX(DATE(2028,11,1),Mitarbeiter!$C63))+1),MAX(0,NETWORKDAYS(MAX(DATE(2028,11,1),Mitarbeiter!$C63),MIN(DATE(2028,12,0),IF(Mitarbeiter!$D63="",DATE(2028,12,0),Mitarbeiter!$D63),TODAY()),Einstellungen!$F$13:$F$67)))*N(Mitarbeiter!$E63)/IF(Einstellungen!$C$11="7 Tage",7,5),N('Ist-Stunden'!AN63)+(N(Krankheitstage!BM63)+N(Krankheitstage!BY63))*N($C63))))</f>
        <v/>
      </c>
      <c r="BS63" s="76">
        <f>IF($B63="",0,IF(Einstellungen!$C$10="Ja",MAX(IF(Einstellungen!$C$11="7 Tage",MAX(0,(MIN(DATE(2028,13,0),IF(Mitarbeiter!$D63="",DATE(2028,13,0),Mitarbeiter!$D63),TODAY()))-(MAX(DATE(2028,12,1),Mitarbeiter!$C63))+1),MAX(0,NETWORKDAYS(MAX(DATE(2028,12,1),Mitarbeiter!$C63),MIN(DATE(2028,13,0),IF(Mitarbeiter!$D63="",DATE(2028,13,0),Mitarbeiter!$D63),TODAY()),Einstellungen!$F$13:$F$67)))*N(Mitarbeiter!$E63)/IF(Einstellungen!$C$11="7 Tage",7,5),N('Ist-Stunden'!AO63)),MAX(IF(Einstellungen!$C$11="7 Tage",MAX(0,(MIN(DATE(2028,13,0),IF(Mitarbeiter!$D63="",DATE(2028,13,0),Mitarbeiter!$D63),TODAY()))-(MAX(DATE(2028,12,1),Mitarbeiter!$C63))+1),MAX(0,NETWORKDAYS(MAX(DATE(2028,12,1),Mitarbeiter!$C63),MIN(DATE(2028,13,0),IF(Mitarbeiter!$D63="",DATE(2028,13,0),Mitarbeiter!$D63),TODAY()),Einstellungen!$F$13:$F$67)))*N(Mitarbeiter!$E63)/IF(Einstellungen!$C$11="7 Tage",7,5),N('Ist-Stunden'!AO63)+(N(Krankheitstage!BN63)+N(Krankheitstage!BZ63))*N($C63))))</f>
        <v/>
      </c>
      <c r="BT63" s="76">
        <f>IF($B63="",0,IF(Einstellungen!$C$10="Ja",MAX(IF(Einstellungen!$C$11="7 Tage",MAX(0,(MIN(DATE(2029,2,0),IF(Mitarbeiter!$D63="",DATE(2029,2,0),Mitarbeiter!$D63),TODAY()))-(MAX(DATE(2029,1,1),Mitarbeiter!$C63))+1),MAX(0,NETWORKDAYS(MAX(DATE(2029,1,1),Mitarbeiter!$C63),MIN(DATE(2029,2,0),IF(Mitarbeiter!$D63="",DATE(2029,2,0),Mitarbeiter!$D63),TODAY()),Einstellungen!$F$13:$F$67)))*N(Mitarbeiter!$E63)/IF(Einstellungen!$C$11="7 Tage",7,5),N('Ist-Stunden'!AP63)),MAX(IF(Einstellungen!$C$11="7 Tage",MAX(0,(MIN(DATE(2029,2,0),IF(Mitarbeiter!$D63="",DATE(2029,2,0),Mitarbeiter!$D63),TODAY()))-(MAX(DATE(2029,1,1),Mitarbeiter!$C63))+1),MAX(0,NETWORKDAYS(MAX(DATE(2029,1,1),Mitarbeiter!$C63),MIN(DATE(2029,2,0),IF(Mitarbeiter!$D63="",DATE(2029,2,0),Mitarbeiter!$D63),TODAY()),Einstellungen!$F$13:$F$67)))*N(Mitarbeiter!$E63)/IF(Einstellungen!$C$11="7 Tage",7,5),N('Ist-Stunden'!AP63)+(N(Krankheitstage!CA63)+N(Krankheitstage!CM63))*N($C63))))</f>
        <v/>
      </c>
      <c r="BU63" s="76">
        <f>IF($B63="",0,IF(Einstellungen!$C$10="Ja",MAX(IF(Einstellungen!$C$11="7 Tage",MAX(0,(MIN(DATE(2029,3,0),IF(Mitarbeiter!$D63="",DATE(2029,3,0),Mitarbeiter!$D63),TODAY()))-(MAX(DATE(2029,2,1),Mitarbeiter!$C63))+1),MAX(0,NETWORKDAYS(MAX(DATE(2029,2,1),Mitarbeiter!$C63),MIN(DATE(2029,3,0),IF(Mitarbeiter!$D63="",DATE(2029,3,0),Mitarbeiter!$D63),TODAY()),Einstellungen!$F$13:$F$67)))*N(Mitarbeiter!$E63)/IF(Einstellungen!$C$11="7 Tage",7,5),N('Ist-Stunden'!AQ63)),MAX(IF(Einstellungen!$C$11="7 Tage",MAX(0,(MIN(DATE(2029,3,0),IF(Mitarbeiter!$D63="",DATE(2029,3,0),Mitarbeiter!$D63),TODAY()))-(MAX(DATE(2029,2,1),Mitarbeiter!$C63))+1),MAX(0,NETWORKDAYS(MAX(DATE(2029,2,1),Mitarbeiter!$C63),MIN(DATE(2029,3,0),IF(Mitarbeiter!$D63="",DATE(2029,3,0),Mitarbeiter!$D63),TODAY()),Einstellungen!$F$13:$F$67)))*N(Mitarbeiter!$E63)/IF(Einstellungen!$C$11="7 Tage",7,5),N('Ist-Stunden'!AQ63)+(N(Krankheitstage!CB63)+N(Krankheitstage!CN63))*N($C63))))</f>
        <v/>
      </c>
      <c r="BV63" s="76">
        <f>IF($B63="",0,IF(Einstellungen!$C$10="Ja",MAX(IF(Einstellungen!$C$11="7 Tage",MAX(0,(MIN(DATE(2029,4,0),IF(Mitarbeiter!$D63="",DATE(2029,4,0),Mitarbeiter!$D63),TODAY()))-(MAX(DATE(2029,3,1),Mitarbeiter!$C63))+1),MAX(0,NETWORKDAYS(MAX(DATE(2029,3,1),Mitarbeiter!$C63),MIN(DATE(2029,4,0),IF(Mitarbeiter!$D63="",DATE(2029,4,0),Mitarbeiter!$D63),TODAY()),Einstellungen!$F$13:$F$67)))*N(Mitarbeiter!$E63)/IF(Einstellungen!$C$11="7 Tage",7,5),N('Ist-Stunden'!AR63)),MAX(IF(Einstellungen!$C$11="7 Tage",MAX(0,(MIN(DATE(2029,4,0),IF(Mitarbeiter!$D63="",DATE(2029,4,0),Mitarbeiter!$D63),TODAY()))-(MAX(DATE(2029,3,1),Mitarbeiter!$C63))+1),MAX(0,NETWORKDAYS(MAX(DATE(2029,3,1),Mitarbeiter!$C63),MIN(DATE(2029,4,0),IF(Mitarbeiter!$D63="",DATE(2029,4,0),Mitarbeiter!$D63),TODAY()),Einstellungen!$F$13:$F$67)))*N(Mitarbeiter!$E63)/IF(Einstellungen!$C$11="7 Tage",7,5),N('Ist-Stunden'!AR63)+(N(Krankheitstage!CC63)+N(Krankheitstage!CO63))*N($C63))))</f>
        <v/>
      </c>
      <c r="BW63" s="76">
        <f>IF($B63="",0,IF(Einstellungen!$C$10="Ja",MAX(IF(Einstellungen!$C$11="7 Tage",MAX(0,(MIN(DATE(2029,5,0),IF(Mitarbeiter!$D63="",DATE(2029,5,0),Mitarbeiter!$D63),TODAY()))-(MAX(DATE(2029,4,1),Mitarbeiter!$C63))+1),MAX(0,NETWORKDAYS(MAX(DATE(2029,4,1),Mitarbeiter!$C63),MIN(DATE(2029,5,0),IF(Mitarbeiter!$D63="",DATE(2029,5,0),Mitarbeiter!$D63),TODAY()),Einstellungen!$F$13:$F$67)))*N(Mitarbeiter!$E63)/IF(Einstellungen!$C$11="7 Tage",7,5),N('Ist-Stunden'!AS63)),MAX(IF(Einstellungen!$C$11="7 Tage",MAX(0,(MIN(DATE(2029,5,0),IF(Mitarbeiter!$D63="",DATE(2029,5,0),Mitarbeiter!$D63),TODAY()))-(MAX(DATE(2029,4,1),Mitarbeiter!$C63))+1),MAX(0,NETWORKDAYS(MAX(DATE(2029,4,1),Mitarbeiter!$C63),MIN(DATE(2029,5,0),IF(Mitarbeiter!$D63="",DATE(2029,5,0),Mitarbeiter!$D63),TODAY()),Einstellungen!$F$13:$F$67)))*N(Mitarbeiter!$E63)/IF(Einstellungen!$C$11="7 Tage",7,5),N('Ist-Stunden'!AS63)+(N(Krankheitstage!CD63)+N(Krankheitstage!CP63))*N($C63))))</f>
        <v/>
      </c>
      <c r="BX63" s="76">
        <f>IF($B63="",0,IF(Einstellungen!$C$10="Ja",MAX(IF(Einstellungen!$C$11="7 Tage",MAX(0,(MIN(DATE(2029,6,0),IF(Mitarbeiter!$D63="",DATE(2029,6,0),Mitarbeiter!$D63),TODAY()))-(MAX(DATE(2029,5,1),Mitarbeiter!$C63))+1),MAX(0,NETWORKDAYS(MAX(DATE(2029,5,1),Mitarbeiter!$C63),MIN(DATE(2029,6,0),IF(Mitarbeiter!$D63="",DATE(2029,6,0),Mitarbeiter!$D63),TODAY()),Einstellungen!$F$13:$F$67)))*N(Mitarbeiter!$E63)/IF(Einstellungen!$C$11="7 Tage",7,5),N('Ist-Stunden'!AT63)),MAX(IF(Einstellungen!$C$11="7 Tage",MAX(0,(MIN(DATE(2029,6,0),IF(Mitarbeiter!$D63="",DATE(2029,6,0),Mitarbeiter!$D63),TODAY()))-(MAX(DATE(2029,5,1),Mitarbeiter!$C63))+1),MAX(0,NETWORKDAYS(MAX(DATE(2029,5,1),Mitarbeiter!$C63),MIN(DATE(2029,6,0),IF(Mitarbeiter!$D63="",DATE(2029,6,0),Mitarbeiter!$D63),TODAY()),Einstellungen!$F$13:$F$67)))*N(Mitarbeiter!$E63)/IF(Einstellungen!$C$11="7 Tage",7,5),N('Ist-Stunden'!AT63)+(N(Krankheitstage!CE63)+N(Krankheitstage!CQ63))*N($C63))))</f>
        <v/>
      </c>
      <c r="BY63" s="76">
        <f>IF($B63="",0,IF(Einstellungen!$C$10="Ja",MAX(IF(Einstellungen!$C$11="7 Tage",MAX(0,(MIN(DATE(2029,7,0),IF(Mitarbeiter!$D63="",DATE(2029,7,0),Mitarbeiter!$D63),TODAY()))-(MAX(DATE(2029,6,1),Mitarbeiter!$C63))+1),MAX(0,NETWORKDAYS(MAX(DATE(2029,6,1),Mitarbeiter!$C63),MIN(DATE(2029,7,0),IF(Mitarbeiter!$D63="",DATE(2029,7,0),Mitarbeiter!$D63),TODAY()),Einstellungen!$F$13:$F$67)))*N(Mitarbeiter!$E63)/IF(Einstellungen!$C$11="7 Tage",7,5),N('Ist-Stunden'!AU63)),MAX(IF(Einstellungen!$C$11="7 Tage",MAX(0,(MIN(DATE(2029,7,0),IF(Mitarbeiter!$D63="",DATE(2029,7,0),Mitarbeiter!$D63),TODAY()))-(MAX(DATE(2029,6,1),Mitarbeiter!$C63))+1),MAX(0,NETWORKDAYS(MAX(DATE(2029,6,1),Mitarbeiter!$C63),MIN(DATE(2029,7,0),IF(Mitarbeiter!$D63="",DATE(2029,7,0),Mitarbeiter!$D63),TODAY()),Einstellungen!$F$13:$F$67)))*N(Mitarbeiter!$E63)/IF(Einstellungen!$C$11="7 Tage",7,5),N('Ist-Stunden'!AU63)+(N(Krankheitstage!CF63)+N(Krankheitstage!CR63))*N($C63))))</f>
        <v/>
      </c>
      <c r="BZ63" s="76">
        <f>IF($B63="",0,IF(Einstellungen!$C$10="Ja",MAX(IF(Einstellungen!$C$11="7 Tage",MAX(0,(MIN(DATE(2029,8,0),IF(Mitarbeiter!$D63="",DATE(2029,8,0),Mitarbeiter!$D63),TODAY()))-(MAX(DATE(2029,7,1),Mitarbeiter!$C63))+1),MAX(0,NETWORKDAYS(MAX(DATE(2029,7,1),Mitarbeiter!$C63),MIN(DATE(2029,8,0),IF(Mitarbeiter!$D63="",DATE(2029,8,0),Mitarbeiter!$D63),TODAY()),Einstellungen!$F$13:$F$67)))*N(Mitarbeiter!$E63)/IF(Einstellungen!$C$11="7 Tage",7,5),N('Ist-Stunden'!AV63)),MAX(IF(Einstellungen!$C$11="7 Tage",MAX(0,(MIN(DATE(2029,8,0),IF(Mitarbeiter!$D63="",DATE(2029,8,0),Mitarbeiter!$D63),TODAY()))-(MAX(DATE(2029,7,1),Mitarbeiter!$C63))+1),MAX(0,NETWORKDAYS(MAX(DATE(2029,7,1),Mitarbeiter!$C63),MIN(DATE(2029,8,0),IF(Mitarbeiter!$D63="",DATE(2029,8,0),Mitarbeiter!$D63),TODAY()),Einstellungen!$F$13:$F$67)))*N(Mitarbeiter!$E63)/IF(Einstellungen!$C$11="7 Tage",7,5),N('Ist-Stunden'!AV63)+(N(Krankheitstage!CG63)+N(Krankheitstage!CS63))*N($C63))))</f>
        <v/>
      </c>
      <c r="CA63" s="76">
        <f>IF($B63="",0,IF(Einstellungen!$C$10="Ja",MAX(IF(Einstellungen!$C$11="7 Tage",MAX(0,(MIN(DATE(2029,9,0),IF(Mitarbeiter!$D63="",DATE(2029,9,0),Mitarbeiter!$D63),TODAY()))-(MAX(DATE(2029,8,1),Mitarbeiter!$C63))+1),MAX(0,NETWORKDAYS(MAX(DATE(2029,8,1),Mitarbeiter!$C63),MIN(DATE(2029,9,0),IF(Mitarbeiter!$D63="",DATE(2029,9,0),Mitarbeiter!$D63),TODAY()),Einstellungen!$F$13:$F$67)))*N(Mitarbeiter!$E63)/IF(Einstellungen!$C$11="7 Tage",7,5),N('Ist-Stunden'!AW63)),MAX(IF(Einstellungen!$C$11="7 Tage",MAX(0,(MIN(DATE(2029,9,0),IF(Mitarbeiter!$D63="",DATE(2029,9,0),Mitarbeiter!$D63),TODAY()))-(MAX(DATE(2029,8,1),Mitarbeiter!$C63))+1),MAX(0,NETWORKDAYS(MAX(DATE(2029,8,1),Mitarbeiter!$C63),MIN(DATE(2029,9,0),IF(Mitarbeiter!$D63="",DATE(2029,9,0),Mitarbeiter!$D63),TODAY()),Einstellungen!$F$13:$F$67)))*N(Mitarbeiter!$E63)/IF(Einstellungen!$C$11="7 Tage",7,5),N('Ist-Stunden'!AW63)+(N(Krankheitstage!CH63)+N(Krankheitstage!CT63))*N($C63))))</f>
        <v/>
      </c>
      <c r="CB63" s="76">
        <f>IF($B63="",0,IF(Einstellungen!$C$10="Ja",MAX(IF(Einstellungen!$C$11="7 Tage",MAX(0,(MIN(DATE(2029,10,0),IF(Mitarbeiter!$D63="",DATE(2029,10,0),Mitarbeiter!$D63),TODAY()))-(MAX(DATE(2029,9,1),Mitarbeiter!$C63))+1),MAX(0,NETWORKDAYS(MAX(DATE(2029,9,1),Mitarbeiter!$C63),MIN(DATE(2029,10,0),IF(Mitarbeiter!$D63="",DATE(2029,10,0),Mitarbeiter!$D63),TODAY()),Einstellungen!$F$13:$F$67)))*N(Mitarbeiter!$E63)/IF(Einstellungen!$C$11="7 Tage",7,5),N('Ist-Stunden'!AX63)),MAX(IF(Einstellungen!$C$11="7 Tage",MAX(0,(MIN(DATE(2029,10,0),IF(Mitarbeiter!$D63="",DATE(2029,10,0),Mitarbeiter!$D63),TODAY()))-(MAX(DATE(2029,9,1),Mitarbeiter!$C63))+1),MAX(0,NETWORKDAYS(MAX(DATE(2029,9,1),Mitarbeiter!$C63),MIN(DATE(2029,10,0),IF(Mitarbeiter!$D63="",DATE(2029,10,0),Mitarbeiter!$D63),TODAY()),Einstellungen!$F$13:$F$67)))*N(Mitarbeiter!$E63)/IF(Einstellungen!$C$11="7 Tage",7,5),N('Ist-Stunden'!AX63)+(N(Krankheitstage!CI63)+N(Krankheitstage!CU63))*N($C63))))</f>
        <v/>
      </c>
      <c r="CC63" s="76">
        <f>IF($B63="",0,IF(Einstellungen!$C$10="Ja",MAX(IF(Einstellungen!$C$11="7 Tage",MAX(0,(MIN(DATE(2029,11,0),IF(Mitarbeiter!$D63="",DATE(2029,11,0),Mitarbeiter!$D63),TODAY()))-(MAX(DATE(2029,10,1),Mitarbeiter!$C63))+1),MAX(0,NETWORKDAYS(MAX(DATE(2029,10,1),Mitarbeiter!$C63),MIN(DATE(2029,11,0),IF(Mitarbeiter!$D63="",DATE(2029,11,0),Mitarbeiter!$D63),TODAY()),Einstellungen!$F$13:$F$67)))*N(Mitarbeiter!$E63)/IF(Einstellungen!$C$11="7 Tage",7,5),N('Ist-Stunden'!AY63)),MAX(IF(Einstellungen!$C$11="7 Tage",MAX(0,(MIN(DATE(2029,11,0),IF(Mitarbeiter!$D63="",DATE(2029,11,0),Mitarbeiter!$D63),TODAY()))-(MAX(DATE(2029,10,1),Mitarbeiter!$C63))+1),MAX(0,NETWORKDAYS(MAX(DATE(2029,10,1),Mitarbeiter!$C63),MIN(DATE(2029,11,0),IF(Mitarbeiter!$D63="",DATE(2029,11,0),Mitarbeiter!$D63),TODAY()),Einstellungen!$F$13:$F$67)))*N(Mitarbeiter!$E63)/IF(Einstellungen!$C$11="7 Tage",7,5),N('Ist-Stunden'!AY63)+(N(Krankheitstage!CJ63)+N(Krankheitstage!CV63))*N($C63))))</f>
        <v/>
      </c>
      <c r="CD63" s="76">
        <f>IF($B63="",0,IF(Einstellungen!$C$10="Ja",MAX(IF(Einstellungen!$C$11="7 Tage",MAX(0,(MIN(DATE(2029,12,0),IF(Mitarbeiter!$D63="",DATE(2029,12,0),Mitarbeiter!$D63),TODAY()))-(MAX(DATE(2029,11,1),Mitarbeiter!$C63))+1),MAX(0,NETWORKDAYS(MAX(DATE(2029,11,1),Mitarbeiter!$C63),MIN(DATE(2029,12,0),IF(Mitarbeiter!$D63="",DATE(2029,12,0),Mitarbeiter!$D63),TODAY()),Einstellungen!$F$13:$F$67)))*N(Mitarbeiter!$E63)/IF(Einstellungen!$C$11="7 Tage",7,5),N('Ist-Stunden'!AZ63)),MAX(IF(Einstellungen!$C$11="7 Tage",MAX(0,(MIN(DATE(2029,12,0),IF(Mitarbeiter!$D63="",DATE(2029,12,0),Mitarbeiter!$D63),TODAY()))-(MAX(DATE(2029,11,1),Mitarbeiter!$C63))+1),MAX(0,NETWORKDAYS(MAX(DATE(2029,11,1),Mitarbeiter!$C63),MIN(DATE(2029,12,0),IF(Mitarbeiter!$D63="",DATE(2029,12,0),Mitarbeiter!$D63),TODAY()),Einstellungen!$F$13:$F$67)))*N(Mitarbeiter!$E63)/IF(Einstellungen!$C$11="7 Tage",7,5),N('Ist-Stunden'!AZ63)+(N(Krankheitstage!CK63)+N(Krankheitstage!CW63))*N($C63))))</f>
        <v/>
      </c>
      <c r="CE63" s="76">
        <f>IF($B63="",0,IF(Einstellungen!$C$10="Ja",MAX(IF(Einstellungen!$C$11="7 Tage",MAX(0,(MIN(DATE(2029,13,0),IF(Mitarbeiter!$D63="",DATE(2029,13,0),Mitarbeiter!$D63),TODAY()))-(MAX(DATE(2029,12,1),Mitarbeiter!$C63))+1),MAX(0,NETWORKDAYS(MAX(DATE(2029,12,1),Mitarbeiter!$C63),MIN(DATE(2029,13,0),IF(Mitarbeiter!$D63="",DATE(2029,13,0),Mitarbeiter!$D63),TODAY()),Einstellungen!$F$13:$F$67)))*N(Mitarbeiter!$E63)/IF(Einstellungen!$C$11="7 Tage",7,5),N('Ist-Stunden'!BA63)),MAX(IF(Einstellungen!$C$11="7 Tage",MAX(0,(MIN(DATE(2029,13,0),IF(Mitarbeiter!$D63="",DATE(2029,13,0),Mitarbeiter!$D63),TODAY()))-(MAX(DATE(2029,12,1),Mitarbeiter!$C63))+1),MAX(0,NETWORKDAYS(MAX(DATE(2029,12,1),Mitarbeiter!$C63),MIN(DATE(2029,13,0),IF(Mitarbeiter!$D63="",DATE(2029,13,0),Mitarbeiter!$D63),TODAY()),Einstellungen!$F$13:$F$67)))*N(Mitarbeiter!$E63)/IF(Einstellungen!$C$11="7 Tage",7,5),N('Ist-Stunden'!BA63)+(N(Krankheitstage!CL63)+N(Krankheitstage!CX63))*N($C63))))</f>
        <v/>
      </c>
      <c r="CF63" s="76">
        <f>IF($B63="",0,IF(Einstellungen!$C$10="Ja",MAX(IF(Einstellungen!$C$11="7 Tage",MAX(0,(MIN(DATE(2030,2,0),IF(Mitarbeiter!$D63="",DATE(2030,2,0),Mitarbeiter!$D63),TODAY()))-(MAX(DATE(2030,1,1),Mitarbeiter!$C63))+1),MAX(0,NETWORKDAYS(MAX(DATE(2030,1,1),Mitarbeiter!$C63),MIN(DATE(2030,2,0),IF(Mitarbeiter!$D63="",DATE(2030,2,0),Mitarbeiter!$D63),TODAY()),Einstellungen!$F$13:$F$67)))*N(Mitarbeiter!$E63)/IF(Einstellungen!$C$11="7 Tage",7,5),N('Ist-Stunden'!BB63)),MAX(IF(Einstellungen!$C$11="7 Tage",MAX(0,(MIN(DATE(2030,2,0),IF(Mitarbeiter!$D63="",DATE(2030,2,0),Mitarbeiter!$D63),TODAY()))-(MAX(DATE(2030,1,1),Mitarbeiter!$C63))+1),MAX(0,NETWORKDAYS(MAX(DATE(2030,1,1),Mitarbeiter!$C63),MIN(DATE(2030,2,0),IF(Mitarbeiter!$D63="",DATE(2030,2,0),Mitarbeiter!$D63),TODAY()),Einstellungen!$F$13:$F$67)))*N(Mitarbeiter!$E63)/IF(Einstellungen!$C$11="7 Tage",7,5),N('Ist-Stunden'!BB63)+(N(Krankheitstage!CY63)+N(Krankheitstage!DK63))*N($C63))))</f>
        <v/>
      </c>
      <c r="CG63" s="76">
        <f>IF($B63="",0,IF(Einstellungen!$C$10="Ja",MAX(IF(Einstellungen!$C$11="7 Tage",MAX(0,(MIN(DATE(2030,3,0),IF(Mitarbeiter!$D63="",DATE(2030,3,0),Mitarbeiter!$D63),TODAY()))-(MAX(DATE(2030,2,1),Mitarbeiter!$C63))+1),MAX(0,NETWORKDAYS(MAX(DATE(2030,2,1),Mitarbeiter!$C63),MIN(DATE(2030,3,0),IF(Mitarbeiter!$D63="",DATE(2030,3,0),Mitarbeiter!$D63),TODAY()),Einstellungen!$F$13:$F$67)))*N(Mitarbeiter!$E63)/IF(Einstellungen!$C$11="7 Tage",7,5),N('Ist-Stunden'!BC63)),MAX(IF(Einstellungen!$C$11="7 Tage",MAX(0,(MIN(DATE(2030,3,0),IF(Mitarbeiter!$D63="",DATE(2030,3,0),Mitarbeiter!$D63),TODAY()))-(MAX(DATE(2030,2,1),Mitarbeiter!$C63))+1),MAX(0,NETWORKDAYS(MAX(DATE(2030,2,1),Mitarbeiter!$C63),MIN(DATE(2030,3,0),IF(Mitarbeiter!$D63="",DATE(2030,3,0),Mitarbeiter!$D63),TODAY()),Einstellungen!$F$13:$F$67)))*N(Mitarbeiter!$E63)/IF(Einstellungen!$C$11="7 Tage",7,5),N('Ist-Stunden'!BC63)+(N(Krankheitstage!CZ63)+N(Krankheitstage!DL63))*N($C63))))</f>
        <v/>
      </c>
      <c r="CH63" s="76">
        <f>IF($B63="",0,IF(Einstellungen!$C$10="Ja",MAX(IF(Einstellungen!$C$11="7 Tage",MAX(0,(MIN(DATE(2030,4,0),IF(Mitarbeiter!$D63="",DATE(2030,4,0),Mitarbeiter!$D63),TODAY()))-(MAX(DATE(2030,3,1),Mitarbeiter!$C63))+1),MAX(0,NETWORKDAYS(MAX(DATE(2030,3,1),Mitarbeiter!$C63),MIN(DATE(2030,4,0),IF(Mitarbeiter!$D63="",DATE(2030,4,0),Mitarbeiter!$D63),TODAY()),Einstellungen!$F$13:$F$67)))*N(Mitarbeiter!$E63)/IF(Einstellungen!$C$11="7 Tage",7,5),N('Ist-Stunden'!BD63)),MAX(IF(Einstellungen!$C$11="7 Tage",MAX(0,(MIN(DATE(2030,4,0),IF(Mitarbeiter!$D63="",DATE(2030,4,0),Mitarbeiter!$D63),TODAY()))-(MAX(DATE(2030,3,1),Mitarbeiter!$C63))+1),MAX(0,NETWORKDAYS(MAX(DATE(2030,3,1),Mitarbeiter!$C63),MIN(DATE(2030,4,0),IF(Mitarbeiter!$D63="",DATE(2030,4,0),Mitarbeiter!$D63),TODAY()),Einstellungen!$F$13:$F$67)))*N(Mitarbeiter!$E63)/IF(Einstellungen!$C$11="7 Tage",7,5),N('Ist-Stunden'!BD63)+(N(Krankheitstage!DA63)+N(Krankheitstage!DM63))*N($C63))))</f>
        <v/>
      </c>
      <c r="CI63" s="76">
        <f>IF($B63="",0,IF(Einstellungen!$C$10="Ja",MAX(IF(Einstellungen!$C$11="7 Tage",MAX(0,(MIN(DATE(2030,5,0),IF(Mitarbeiter!$D63="",DATE(2030,5,0),Mitarbeiter!$D63),TODAY()))-(MAX(DATE(2030,4,1),Mitarbeiter!$C63))+1),MAX(0,NETWORKDAYS(MAX(DATE(2030,4,1),Mitarbeiter!$C63),MIN(DATE(2030,5,0),IF(Mitarbeiter!$D63="",DATE(2030,5,0),Mitarbeiter!$D63),TODAY()),Einstellungen!$F$13:$F$67)))*N(Mitarbeiter!$E63)/IF(Einstellungen!$C$11="7 Tage",7,5),N('Ist-Stunden'!BE63)),MAX(IF(Einstellungen!$C$11="7 Tage",MAX(0,(MIN(DATE(2030,5,0),IF(Mitarbeiter!$D63="",DATE(2030,5,0),Mitarbeiter!$D63),TODAY()))-(MAX(DATE(2030,4,1),Mitarbeiter!$C63))+1),MAX(0,NETWORKDAYS(MAX(DATE(2030,4,1),Mitarbeiter!$C63),MIN(DATE(2030,5,0),IF(Mitarbeiter!$D63="",DATE(2030,5,0),Mitarbeiter!$D63),TODAY()),Einstellungen!$F$13:$F$67)))*N(Mitarbeiter!$E63)/IF(Einstellungen!$C$11="7 Tage",7,5),N('Ist-Stunden'!BE63)+(N(Krankheitstage!DB63)+N(Krankheitstage!DN63))*N($C63))))</f>
        <v/>
      </c>
      <c r="CJ63" s="76">
        <f>IF($B63="",0,IF(Einstellungen!$C$10="Ja",MAX(IF(Einstellungen!$C$11="7 Tage",MAX(0,(MIN(DATE(2030,6,0),IF(Mitarbeiter!$D63="",DATE(2030,6,0),Mitarbeiter!$D63),TODAY()))-(MAX(DATE(2030,5,1),Mitarbeiter!$C63))+1),MAX(0,NETWORKDAYS(MAX(DATE(2030,5,1),Mitarbeiter!$C63),MIN(DATE(2030,6,0),IF(Mitarbeiter!$D63="",DATE(2030,6,0),Mitarbeiter!$D63),TODAY()),Einstellungen!$F$13:$F$67)))*N(Mitarbeiter!$E63)/IF(Einstellungen!$C$11="7 Tage",7,5),N('Ist-Stunden'!BF63)),MAX(IF(Einstellungen!$C$11="7 Tage",MAX(0,(MIN(DATE(2030,6,0),IF(Mitarbeiter!$D63="",DATE(2030,6,0),Mitarbeiter!$D63),TODAY()))-(MAX(DATE(2030,5,1),Mitarbeiter!$C63))+1),MAX(0,NETWORKDAYS(MAX(DATE(2030,5,1),Mitarbeiter!$C63),MIN(DATE(2030,6,0),IF(Mitarbeiter!$D63="",DATE(2030,6,0),Mitarbeiter!$D63),TODAY()),Einstellungen!$F$13:$F$67)))*N(Mitarbeiter!$E63)/IF(Einstellungen!$C$11="7 Tage",7,5),N('Ist-Stunden'!BF63)+(N(Krankheitstage!DC63)+N(Krankheitstage!DO63))*N($C63))))</f>
        <v/>
      </c>
      <c r="CK63" s="76">
        <f>IF($B63="",0,IF(Einstellungen!$C$10="Ja",MAX(IF(Einstellungen!$C$11="7 Tage",MAX(0,(MIN(DATE(2030,7,0),IF(Mitarbeiter!$D63="",DATE(2030,7,0),Mitarbeiter!$D63),TODAY()))-(MAX(DATE(2030,6,1),Mitarbeiter!$C63))+1),MAX(0,NETWORKDAYS(MAX(DATE(2030,6,1),Mitarbeiter!$C63),MIN(DATE(2030,7,0),IF(Mitarbeiter!$D63="",DATE(2030,7,0),Mitarbeiter!$D63),TODAY()),Einstellungen!$F$13:$F$67)))*N(Mitarbeiter!$E63)/IF(Einstellungen!$C$11="7 Tage",7,5),N('Ist-Stunden'!BG63)),MAX(IF(Einstellungen!$C$11="7 Tage",MAX(0,(MIN(DATE(2030,7,0),IF(Mitarbeiter!$D63="",DATE(2030,7,0),Mitarbeiter!$D63),TODAY()))-(MAX(DATE(2030,6,1),Mitarbeiter!$C63))+1),MAX(0,NETWORKDAYS(MAX(DATE(2030,6,1),Mitarbeiter!$C63),MIN(DATE(2030,7,0),IF(Mitarbeiter!$D63="",DATE(2030,7,0),Mitarbeiter!$D63),TODAY()),Einstellungen!$F$13:$F$67)))*N(Mitarbeiter!$E63)/IF(Einstellungen!$C$11="7 Tage",7,5),N('Ist-Stunden'!BG63)+(N(Krankheitstage!DD63)+N(Krankheitstage!DP63))*N($C63))))</f>
        <v/>
      </c>
      <c r="CL63" s="76">
        <f>IF($B63="",0,IF(Einstellungen!$C$10="Ja",MAX(IF(Einstellungen!$C$11="7 Tage",MAX(0,(MIN(DATE(2030,8,0),IF(Mitarbeiter!$D63="",DATE(2030,8,0),Mitarbeiter!$D63),TODAY()))-(MAX(DATE(2030,7,1),Mitarbeiter!$C63))+1),MAX(0,NETWORKDAYS(MAX(DATE(2030,7,1),Mitarbeiter!$C63),MIN(DATE(2030,8,0),IF(Mitarbeiter!$D63="",DATE(2030,8,0),Mitarbeiter!$D63),TODAY()),Einstellungen!$F$13:$F$67)))*N(Mitarbeiter!$E63)/IF(Einstellungen!$C$11="7 Tage",7,5),N('Ist-Stunden'!BH63)),MAX(IF(Einstellungen!$C$11="7 Tage",MAX(0,(MIN(DATE(2030,8,0),IF(Mitarbeiter!$D63="",DATE(2030,8,0),Mitarbeiter!$D63),TODAY()))-(MAX(DATE(2030,7,1),Mitarbeiter!$C63))+1),MAX(0,NETWORKDAYS(MAX(DATE(2030,7,1),Mitarbeiter!$C63),MIN(DATE(2030,8,0),IF(Mitarbeiter!$D63="",DATE(2030,8,0),Mitarbeiter!$D63),TODAY()),Einstellungen!$F$13:$F$67)))*N(Mitarbeiter!$E63)/IF(Einstellungen!$C$11="7 Tage",7,5),N('Ist-Stunden'!BH63)+(N(Krankheitstage!DE63)+N(Krankheitstage!DQ63))*N($C63))))</f>
        <v/>
      </c>
      <c r="CM63" s="76">
        <f>IF($B63="",0,IF(Einstellungen!$C$10="Ja",MAX(IF(Einstellungen!$C$11="7 Tage",MAX(0,(MIN(DATE(2030,9,0),IF(Mitarbeiter!$D63="",DATE(2030,9,0),Mitarbeiter!$D63),TODAY()))-(MAX(DATE(2030,8,1),Mitarbeiter!$C63))+1),MAX(0,NETWORKDAYS(MAX(DATE(2030,8,1),Mitarbeiter!$C63),MIN(DATE(2030,9,0),IF(Mitarbeiter!$D63="",DATE(2030,9,0),Mitarbeiter!$D63),TODAY()),Einstellungen!$F$13:$F$67)))*N(Mitarbeiter!$E63)/IF(Einstellungen!$C$11="7 Tage",7,5),N('Ist-Stunden'!BI63)),MAX(IF(Einstellungen!$C$11="7 Tage",MAX(0,(MIN(DATE(2030,9,0),IF(Mitarbeiter!$D63="",DATE(2030,9,0),Mitarbeiter!$D63),TODAY()))-(MAX(DATE(2030,8,1),Mitarbeiter!$C63))+1),MAX(0,NETWORKDAYS(MAX(DATE(2030,8,1),Mitarbeiter!$C63),MIN(DATE(2030,9,0),IF(Mitarbeiter!$D63="",DATE(2030,9,0),Mitarbeiter!$D63),TODAY()),Einstellungen!$F$13:$F$67)))*N(Mitarbeiter!$E63)/IF(Einstellungen!$C$11="7 Tage",7,5),N('Ist-Stunden'!BI63)+(N(Krankheitstage!DF63)+N(Krankheitstage!DR63))*N($C63))))</f>
        <v/>
      </c>
      <c r="CN63" s="76">
        <f>IF($B63="",0,IF(Einstellungen!$C$10="Ja",MAX(IF(Einstellungen!$C$11="7 Tage",MAX(0,(MIN(DATE(2030,10,0),IF(Mitarbeiter!$D63="",DATE(2030,10,0),Mitarbeiter!$D63),TODAY()))-(MAX(DATE(2030,9,1),Mitarbeiter!$C63))+1),MAX(0,NETWORKDAYS(MAX(DATE(2030,9,1),Mitarbeiter!$C63),MIN(DATE(2030,10,0),IF(Mitarbeiter!$D63="",DATE(2030,10,0),Mitarbeiter!$D63),TODAY()),Einstellungen!$F$13:$F$67)))*N(Mitarbeiter!$E63)/IF(Einstellungen!$C$11="7 Tage",7,5),N('Ist-Stunden'!BJ63)),MAX(IF(Einstellungen!$C$11="7 Tage",MAX(0,(MIN(DATE(2030,10,0),IF(Mitarbeiter!$D63="",DATE(2030,10,0),Mitarbeiter!$D63),TODAY()))-(MAX(DATE(2030,9,1),Mitarbeiter!$C63))+1),MAX(0,NETWORKDAYS(MAX(DATE(2030,9,1),Mitarbeiter!$C63),MIN(DATE(2030,10,0),IF(Mitarbeiter!$D63="",DATE(2030,10,0),Mitarbeiter!$D63),TODAY()),Einstellungen!$F$13:$F$67)))*N(Mitarbeiter!$E63)/IF(Einstellungen!$C$11="7 Tage",7,5),N('Ist-Stunden'!BJ63)+(N(Krankheitstage!DG63)+N(Krankheitstage!DS63))*N($C63))))</f>
        <v/>
      </c>
      <c r="CO63" s="76">
        <f>IF($B63="",0,IF(Einstellungen!$C$10="Ja",MAX(IF(Einstellungen!$C$11="7 Tage",MAX(0,(MIN(DATE(2030,11,0),IF(Mitarbeiter!$D63="",DATE(2030,11,0),Mitarbeiter!$D63),TODAY()))-(MAX(DATE(2030,10,1),Mitarbeiter!$C63))+1),MAX(0,NETWORKDAYS(MAX(DATE(2030,10,1),Mitarbeiter!$C63),MIN(DATE(2030,11,0),IF(Mitarbeiter!$D63="",DATE(2030,11,0),Mitarbeiter!$D63),TODAY()),Einstellungen!$F$13:$F$67)))*N(Mitarbeiter!$E63)/IF(Einstellungen!$C$11="7 Tage",7,5),N('Ist-Stunden'!BK63)),MAX(IF(Einstellungen!$C$11="7 Tage",MAX(0,(MIN(DATE(2030,11,0),IF(Mitarbeiter!$D63="",DATE(2030,11,0),Mitarbeiter!$D63),TODAY()))-(MAX(DATE(2030,10,1),Mitarbeiter!$C63))+1),MAX(0,NETWORKDAYS(MAX(DATE(2030,10,1),Mitarbeiter!$C63),MIN(DATE(2030,11,0),IF(Mitarbeiter!$D63="",DATE(2030,11,0),Mitarbeiter!$D63),TODAY()),Einstellungen!$F$13:$F$67)))*N(Mitarbeiter!$E63)/IF(Einstellungen!$C$11="7 Tage",7,5),N('Ist-Stunden'!BK63)+(N(Krankheitstage!DH63)+N(Krankheitstage!DT63))*N($C63))))</f>
        <v/>
      </c>
      <c r="CP63" s="76">
        <f>IF($B63="",0,IF(Einstellungen!$C$10="Ja",MAX(IF(Einstellungen!$C$11="7 Tage",MAX(0,(MIN(DATE(2030,12,0),IF(Mitarbeiter!$D63="",DATE(2030,12,0),Mitarbeiter!$D63),TODAY()))-(MAX(DATE(2030,11,1),Mitarbeiter!$C63))+1),MAX(0,NETWORKDAYS(MAX(DATE(2030,11,1),Mitarbeiter!$C63),MIN(DATE(2030,12,0),IF(Mitarbeiter!$D63="",DATE(2030,12,0),Mitarbeiter!$D63),TODAY()),Einstellungen!$F$13:$F$67)))*N(Mitarbeiter!$E63)/IF(Einstellungen!$C$11="7 Tage",7,5),N('Ist-Stunden'!BL63)),MAX(IF(Einstellungen!$C$11="7 Tage",MAX(0,(MIN(DATE(2030,12,0),IF(Mitarbeiter!$D63="",DATE(2030,12,0),Mitarbeiter!$D63),TODAY()))-(MAX(DATE(2030,11,1),Mitarbeiter!$C63))+1),MAX(0,NETWORKDAYS(MAX(DATE(2030,11,1),Mitarbeiter!$C63),MIN(DATE(2030,12,0),IF(Mitarbeiter!$D63="",DATE(2030,12,0),Mitarbeiter!$D63),TODAY()),Einstellungen!$F$13:$F$67)))*N(Mitarbeiter!$E63)/IF(Einstellungen!$C$11="7 Tage",7,5),N('Ist-Stunden'!BL63)+(N(Krankheitstage!DI63)+N(Krankheitstage!DU63))*N($C63))))</f>
        <v/>
      </c>
      <c r="CQ63" s="76">
        <f>IF($B63="",0,IF(Einstellungen!$C$10="Ja",MAX(IF(Einstellungen!$C$11="7 Tage",MAX(0,(MIN(DATE(2030,13,0),IF(Mitarbeiter!$D63="",DATE(2030,13,0),Mitarbeiter!$D63),TODAY()))-(MAX(DATE(2030,12,1),Mitarbeiter!$C63))+1),MAX(0,NETWORKDAYS(MAX(DATE(2030,12,1),Mitarbeiter!$C63),MIN(DATE(2030,13,0),IF(Mitarbeiter!$D63="",DATE(2030,13,0),Mitarbeiter!$D63),TODAY()),Einstellungen!$F$13:$F$67)))*N(Mitarbeiter!$E63)/IF(Einstellungen!$C$11="7 Tage",7,5),N('Ist-Stunden'!BM63)),MAX(IF(Einstellungen!$C$11="7 Tage",MAX(0,(MIN(DATE(2030,13,0),IF(Mitarbeiter!$D63="",DATE(2030,13,0),Mitarbeiter!$D63),TODAY()))-(MAX(DATE(2030,12,1),Mitarbeiter!$C63))+1),MAX(0,NETWORKDAYS(MAX(DATE(2030,12,1),Mitarbeiter!$C63),MIN(DATE(2030,13,0),IF(Mitarbeiter!$D63="",DATE(2030,13,0),Mitarbeiter!$D63),TODAY()),Einstellungen!$F$13:$F$67)))*N(Mitarbeiter!$E63)/IF(Einstellungen!$C$11="7 Tage",7,5),N('Ist-Stunden'!BM63)+(N(Krankheitstage!DJ63)+N(Krankheitstage!DV63))*N($C63))))</f>
        <v/>
      </c>
    </row>
    <row r="64">
      <c r="A64" s="73">
        <f>IF(Mitarbeiter!B64="","",Mitarbeiter!A64)</f>
        <v/>
      </c>
      <c r="B64" s="6">
        <f>IF(Mitarbeiter!B64="","",Mitarbeiter!B64)</f>
        <v/>
      </c>
      <c r="C64" s="74">
        <f>IF(Mitarbeiter!B64="","",Mitarbeiter!F64)</f>
        <v/>
      </c>
      <c r="D64" s="75">
        <f>N(INDEX(Krankheitstage!$G64:$DV64,1,(Einstellungen!$C$3-2026)*24+1))</f>
        <v/>
      </c>
      <c r="E64" s="75">
        <f>N(INDEX(Krankheitstage!$G64:$DV64,1,(Einstellungen!$C$3-2026)*24+2))</f>
        <v/>
      </c>
      <c r="F64" s="75">
        <f>N(INDEX(Krankheitstage!$G64:$DV64,1,(Einstellungen!$C$3-2026)*24+3))</f>
        <v/>
      </c>
      <c r="G64" s="75">
        <f>N(INDEX(Krankheitstage!$G64:$DV64,1,(Einstellungen!$C$3-2026)*24+4))</f>
        <v/>
      </c>
      <c r="H64" s="75">
        <f>N(INDEX(Krankheitstage!$G64:$DV64,1,(Einstellungen!$C$3-2026)*24+5))</f>
        <v/>
      </c>
      <c r="I64" s="75">
        <f>N(INDEX(Krankheitstage!$G64:$DV64,1,(Einstellungen!$C$3-2026)*24+6))</f>
        <v/>
      </c>
      <c r="J64" s="75">
        <f>N(INDEX(Krankheitstage!$G64:$DV64,1,(Einstellungen!$C$3-2026)*24+7))</f>
        <v/>
      </c>
      <c r="K64" s="75">
        <f>N(INDEX(Krankheitstage!$G64:$DV64,1,(Einstellungen!$C$3-2026)*24+8))</f>
        <v/>
      </c>
      <c r="L64" s="75">
        <f>N(INDEX(Krankheitstage!$G64:$DV64,1,(Einstellungen!$C$3-2026)*24+9))</f>
        <v/>
      </c>
      <c r="M64" s="75">
        <f>N(INDEX(Krankheitstage!$G64:$DV64,1,(Einstellungen!$C$3-2026)*24+10))</f>
        <v/>
      </c>
      <c r="N64" s="75">
        <f>N(INDEX(Krankheitstage!$G64:$DV64,1,(Einstellungen!$C$3-2026)*24+11))</f>
        <v/>
      </c>
      <c r="O64" s="75">
        <f>N(INDEX(Krankheitstage!$G64:$DV64,1,(Einstellungen!$C$3-2026)*24+12))</f>
        <v/>
      </c>
      <c r="P64" s="75">
        <f>IF($B64="","",SUM(D64:O64))</f>
        <v/>
      </c>
      <c r="Q64" s="75">
        <f>N(INDEX(Krankheitstage!$G64:$DV64,1,(Einstellungen!$C$3-2026)*24+13))</f>
        <v/>
      </c>
      <c r="R64" s="75">
        <f>N(INDEX(Krankheitstage!$G64:$DV64,1,(Einstellungen!$C$3-2026)*24+14))</f>
        <v/>
      </c>
      <c r="S64" s="75">
        <f>N(INDEX(Krankheitstage!$G64:$DV64,1,(Einstellungen!$C$3-2026)*24+15))</f>
        <v/>
      </c>
      <c r="T64" s="75">
        <f>N(INDEX(Krankheitstage!$G64:$DV64,1,(Einstellungen!$C$3-2026)*24+16))</f>
        <v/>
      </c>
      <c r="U64" s="75">
        <f>N(INDEX(Krankheitstage!$G64:$DV64,1,(Einstellungen!$C$3-2026)*24+17))</f>
        <v/>
      </c>
      <c r="V64" s="75">
        <f>N(INDEX(Krankheitstage!$G64:$DV64,1,(Einstellungen!$C$3-2026)*24+18))</f>
        <v/>
      </c>
      <c r="W64" s="75">
        <f>N(INDEX(Krankheitstage!$G64:$DV64,1,(Einstellungen!$C$3-2026)*24+19))</f>
        <v/>
      </c>
      <c r="X64" s="75">
        <f>N(INDEX(Krankheitstage!$G64:$DV64,1,(Einstellungen!$C$3-2026)*24+20))</f>
        <v/>
      </c>
      <c r="Y64" s="75">
        <f>N(INDEX(Krankheitstage!$G64:$DV64,1,(Einstellungen!$C$3-2026)*24+21))</f>
        <v/>
      </c>
      <c r="Z64" s="75">
        <f>N(INDEX(Krankheitstage!$G64:$DV64,1,(Einstellungen!$C$3-2026)*24+22))</f>
        <v/>
      </c>
      <c r="AA64" s="75">
        <f>N(INDEX(Krankheitstage!$G64:$DV64,1,(Einstellungen!$C$3-2026)*24+23))</f>
        <v/>
      </c>
      <c r="AB64" s="75">
        <f>N(INDEX(Krankheitstage!$G64:$DV64,1,(Einstellungen!$C$3-2026)*24+24))</f>
        <v/>
      </c>
      <c r="AC64" s="75">
        <f>IF($B64="","",SUM(Q64:AB64))</f>
        <v/>
      </c>
      <c r="AD64" s="75">
        <f>IF($B64="","",SUM(P64,AC64))</f>
        <v/>
      </c>
      <c r="AE64" s="76">
        <f>IF($B64="","",AD64*N(C64))</f>
        <v/>
      </c>
      <c r="AF64" s="75">
        <f>IF($B64="","",Krankheitstage!E64)</f>
        <v/>
      </c>
      <c r="AG64" s="76">
        <f>IF($B64="","",AF64*N(C64))</f>
        <v/>
      </c>
      <c r="AH64" s="76">
        <f>IF($B64="","",INDEX($AJ64:$CQ64,1,(Einstellungen!$C$3-2026)*12+1)+INDEX($AJ64:$CQ64,1,(Einstellungen!$C$3-2026)*12+2)+INDEX($AJ64:$CQ64,1,(Einstellungen!$C$3-2026)*12+3)+INDEX($AJ64:$CQ64,1,(Einstellungen!$C$3-2026)*12+4)+INDEX($AJ64:$CQ64,1,(Einstellungen!$C$3-2026)*12+5)+INDEX($AJ64:$CQ64,1,(Einstellungen!$C$3-2026)*12+6)+INDEX($AJ64:$CQ64,1,(Einstellungen!$C$3-2026)*12+7)+INDEX($AJ64:$CQ64,1,(Einstellungen!$C$3-2026)*12+8)+INDEX($AJ64:$CQ64,1,(Einstellungen!$C$3-2026)*12+9)+INDEX($AJ64:$CQ64,1,(Einstellungen!$C$3-2026)*12+10)+INDEX($AJ64:$CQ64,1,(Einstellungen!$C$3-2026)*12+11)+INDEX($AJ64:$CQ64,1,(Einstellungen!$C$3-2026)*12+12))</f>
        <v/>
      </c>
      <c r="AI64" s="76">
        <f>IF($B64="","",SUM($AJ64:$CQ64))</f>
        <v/>
      </c>
      <c r="AJ64" s="76">
        <f>IF($B64="",0,IF(Einstellungen!$C$10="Ja",MAX(IF(Einstellungen!$C$11="7 Tage",MAX(0,(MIN(DATE(2026,2,0),IF(Mitarbeiter!$D64="",DATE(2026,2,0),Mitarbeiter!$D64),TODAY()))-(MAX(DATE(2026,1,1),Mitarbeiter!$C64))+1),MAX(0,NETWORKDAYS(MAX(DATE(2026,1,1),Mitarbeiter!$C64),MIN(DATE(2026,2,0),IF(Mitarbeiter!$D64="",DATE(2026,2,0),Mitarbeiter!$D64),TODAY()),Einstellungen!$F$13:$F$67)))*N(Mitarbeiter!$E64)/IF(Einstellungen!$C$11="7 Tage",7,5),N('Ist-Stunden'!F64)),MAX(IF(Einstellungen!$C$11="7 Tage",MAX(0,(MIN(DATE(2026,2,0),IF(Mitarbeiter!$D64="",DATE(2026,2,0),Mitarbeiter!$D64),TODAY()))-(MAX(DATE(2026,1,1),Mitarbeiter!$C64))+1),MAX(0,NETWORKDAYS(MAX(DATE(2026,1,1),Mitarbeiter!$C64),MIN(DATE(2026,2,0),IF(Mitarbeiter!$D64="",DATE(2026,2,0),Mitarbeiter!$D64),TODAY()),Einstellungen!$F$13:$F$67)))*N(Mitarbeiter!$E64)/IF(Einstellungen!$C$11="7 Tage",7,5),N('Ist-Stunden'!F64)+(N(Krankheitstage!G64)+N(Krankheitstage!S64))*N($C64))))</f>
        <v/>
      </c>
      <c r="AK64" s="76">
        <f>IF($B64="",0,IF(Einstellungen!$C$10="Ja",MAX(IF(Einstellungen!$C$11="7 Tage",MAX(0,(MIN(DATE(2026,3,0),IF(Mitarbeiter!$D64="",DATE(2026,3,0),Mitarbeiter!$D64),TODAY()))-(MAX(DATE(2026,2,1),Mitarbeiter!$C64))+1),MAX(0,NETWORKDAYS(MAX(DATE(2026,2,1),Mitarbeiter!$C64),MIN(DATE(2026,3,0),IF(Mitarbeiter!$D64="",DATE(2026,3,0),Mitarbeiter!$D64),TODAY()),Einstellungen!$F$13:$F$67)))*N(Mitarbeiter!$E64)/IF(Einstellungen!$C$11="7 Tage",7,5),N('Ist-Stunden'!G64)),MAX(IF(Einstellungen!$C$11="7 Tage",MAX(0,(MIN(DATE(2026,3,0),IF(Mitarbeiter!$D64="",DATE(2026,3,0),Mitarbeiter!$D64),TODAY()))-(MAX(DATE(2026,2,1),Mitarbeiter!$C64))+1),MAX(0,NETWORKDAYS(MAX(DATE(2026,2,1),Mitarbeiter!$C64),MIN(DATE(2026,3,0),IF(Mitarbeiter!$D64="",DATE(2026,3,0),Mitarbeiter!$D64),TODAY()),Einstellungen!$F$13:$F$67)))*N(Mitarbeiter!$E64)/IF(Einstellungen!$C$11="7 Tage",7,5),N('Ist-Stunden'!G64)+(N(Krankheitstage!H64)+N(Krankheitstage!T64))*N($C64))))</f>
        <v/>
      </c>
      <c r="AL64" s="76">
        <f>IF($B64="",0,IF(Einstellungen!$C$10="Ja",MAX(IF(Einstellungen!$C$11="7 Tage",MAX(0,(MIN(DATE(2026,4,0),IF(Mitarbeiter!$D64="",DATE(2026,4,0),Mitarbeiter!$D64),TODAY()))-(MAX(DATE(2026,3,1),Mitarbeiter!$C64))+1),MAX(0,NETWORKDAYS(MAX(DATE(2026,3,1),Mitarbeiter!$C64),MIN(DATE(2026,4,0),IF(Mitarbeiter!$D64="",DATE(2026,4,0),Mitarbeiter!$D64),TODAY()),Einstellungen!$F$13:$F$67)))*N(Mitarbeiter!$E64)/IF(Einstellungen!$C$11="7 Tage",7,5),N('Ist-Stunden'!H64)),MAX(IF(Einstellungen!$C$11="7 Tage",MAX(0,(MIN(DATE(2026,4,0),IF(Mitarbeiter!$D64="",DATE(2026,4,0),Mitarbeiter!$D64),TODAY()))-(MAX(DATE(2026,3,1),Mitarbeiter!$C64))+1),MAX(0,NETWORKDAYS(MAX(DATE(2026,3,1),Mitarbeiter!$C64),MIN(DATE(2026,4,0),IF(Mitarbeiter!$D64="",DATE(2026,4,0),Mitarbeiter!$D64),TODAY()),Einstellungen!$F$13:$F$67)))*N(Mitarbeiter!$E64)/IF(Einstellungen!$C$11="7 Tage",7,5),N('Ist-Stunden'!H64)+(N(Krankheitstage!I64)+N(Krankheitstage!U64))*N($C64))))</f>
        <v/>
      </c>
      <c r="AM64" s="76">
        <f>IF($B64="",0,IF(Einstellungen!$C$10="Ja",MAX(IF(Einstellungen!$C$11="7 Tage",MAX(0,(MIN(DATE(2026,5,0),IF(Mitarbeiter!$D64="",DATE(2026,5,0),Mitarbeiter!$D64),TODAY()))-(MAX(DATE(2026,4,1),Mitarbeiter!$C64))+1),MAX(0,NETWORKDAYS(MAX(DATE(2026,4,1),Mitarbeiter!$C64),MIN(DATE(2026,5,0),IF(Mitarbeiter!$D64="",DATE(2026,5,0),Mitarbeiter!$D64),TODAY()),Einstellungen!$F$13:$F$67)))*N(Mitarbeiter!$E64)/IF(Einstellungen!$C$11="7 Tage",7,5),N('Ist-Stunden'!I64)),MAX(IF(Einstellungen!$C$11="7 Tage",MAX(0,(MIN(DATE(2026,5,0),IF(Mitarbeiter!$D64="",DATE(2026,5,0),Mitarbeiter!$D64),TODAY()))-(MAX(DATE(2026,4,1),Mitarbeiter!$C64))+1),MAX(0,NETWORKDAYS(MAX(DATE(2026,4,1),Mitarbeiter!$C64),MIN(DATE(2026,5,0),IF(Mitarbeiter!$D64="",DATE(2026,5,0),Mitarbeiter!$D64),TODAY()),Einstellungen!$F$13:$F$67)))*N(Mitarbeiter!$E64)/IF(Einstellungen!$C$11="7 Tage",7,5),N('Ist-Stunden'!I64)+(N(Krankheitstage!J64)+N(Krankheitstage!V64))*N($C64))))</f>
        <v/>
      </c>
      <c r="AN64" s="76">
        <f>IF($B64="",0,IF(Einstellungen!$C$10="Ja",MAX(IF(Einstellungen!$C$11="7 Tage",MAX(0,(MIN(DATE(2026,6,0),IF(Mitarbeiter!$D64="",DATE(2026,6,0),Mitarbeiter!$D64),TODAY()))-(MAX(DATE(2026,5,1),Mitarbeiter!$C64))+1),MAX(0,NETWORKDAYS(MAX(DATE(2026,5,1),Mitarbeiter!$C64),MIN(DATE(2026,6,0),IF(Mitarbeiter!$D64="",DATE(2026,6,0),Mitarbeiter!$D64),TODAY()),Einstellungen!$F$13:$F$67)))*N(Mitarbeiter!$E64)/IF(Einstellungen!$C$11="7 Tage",7,5),N('Ist-Stunden'!J64)),MAX(IF(Einstellungen!$C$11="7 Tage",MAX(0,(MIN(DATE(2026,6,0),IF(Mitarbeiter!$D64="",DATE(2026,6,0),Mitarbeiter!$D64),TODAY()))-(MAX(DATE(2026,5,1),Mitarbeiter!$C64))+1),MAX(0,NETWORKDAYS(MAX(DATE(2026,5,1),Mitarbeiter!$C64),MIN(DATE(2026,6,0),IF(Mitarbeiter!$D64="",DATE(2026,6,0),Mitarbeiter!$D64),TODAY()),Einstellungen!$F$13:$F$67)))*N(Mitarbeiter!$E64)/IF(Einstellungen!$C$11="7 Tage",7,5),N('Ist-Stunden'!J64)+(N(Krankheitstage!K64)+N(Krankheitstage!W64))*N($C64))))</f>
        <v/>
      </c>
      <c r="AO64" s="76">
        <f>IF($B64="",0,IF(Einstellungen!$C$10="Ja",MAX(IF(Einstellungen!$C$11="7 Tage",MAX(0,(MIN(DATE(2026,7,0),IF(Mitarbeiter!$D64="",DATE(2026,7,0),Mitarbeiter!$D64),TODAY()))-(MAX(DATE(2026,6,1),Mitarbeiter!$C64))+1),MAX(0,NETWORKDAYS(MAX(DATE(2026,6,1),Mitarbeiter!$C64),MIN(DATE(2026,7,0),IF(Mitarbeiter!$D64="",DATE(2026,7,0),Mitarbeiter!$D64),TODAY()),Einstellungen!$F$13:$F$67)))*N(Mitarbeiter!$E64)/IF(Einstellungen!$C$11="7 Tage",7,5),N('Ist-Stunden'!K64)),MAX(IF(Einstellungen!$C$11="7 Tage",MAX(0,(MIN(DATE(2026,7,0),IF(Mitarbeiter!$D64="",DATE(2026,7,0),Mitarbeiter!$D64),TODAY()))-(MAX(DATE(2026,6,1),Mitarbeiter!$C64))+1),MAX(0,NETWORKDAYS(MAX(DATE(2026,6,1),Mitarbeiter!$C64),MIN(DATE(2026,7,0),IF(Mitarbeiter!$D64="",DATE(2026,7,0),Mitarbeiter!$D64),TODAY()),Einstellungen!$F$13:$F$67)))*N(Mitarbeiter!$E64)/IF(Einstellungen!$C$11="7 Tage",7,5),N('Ist-Stunden'!K64)+(N(Krankheitstage!L64)+N(Krankheitstage!X64))*N($C64))))</f>
        <v/>
      </c>
      <c r="AP64" s="76">
        <f>IF($B64="",0,IF(Einstellungen!$C$10="Ja",MAX(IF(Einstellungen!$C$11="7 Tage",MAX(0,(MIN(DATE(2026,8,0),IF(Mitarbeiter!$D64="",DATE(2026,8,0),Mitarbeiter!$D64),TODAY()))-(MAX(DATE(2026,7,1),Mitarbeiter!$C64))+1),MAX(0,NETWORKDAYS(MAX(DATE(2026,7,1),Mitarbeiter!$C64),MIN(DATE(2026,8,0),IF(Mitarbeiter!$D64="",DATE(2026,8,0),Mitarbeiter!$D64),TODAY()),Einstellungen!$F$13:$F$67)))*N(Mitarbeiter!$E64)/IF(Einstellungen!$C$11="7 Tage",7,5),N('Ist-Stunden'!L64)),MAX(IF(Einstellungen!$C$11="7 Tage",MAX(0,(MIN(DATE(2026,8,0),IF(Mitarbeiter!$D64="",DATE(2026,8,0),Mitarbeiter!$D64),TODAY()))-(MAX(DATE(2026,7,1),Mitarbeiter!$C64))+1),MAX(0,NETWORKDAYS(MAX(DATE(2026,7,1),Mitarbeiter!$C64),MIN(DATE(2026,8,0),IF(Mitarbeiter!$D64="",DATE(2026,8,0),Mitarbeiter!$D64),TODAY()),Einstellungen!$F$13:$F$67)))*N(Mitarbeiter!$E64)/IF(Einstellungen!$C$11="7 Tage",7,5),N('Ist-Stunden'!L64)+(N(Krankheitstage!M64)+N(Krankheitstage!Y64))*N($C64))))</f>
        <v/>
      </c>
      <c r="AQ64" s="76">
        <f>IF($B64="",0,IF(Einstellungen!$C$10="Ja",MAX(IF(Einstellungen!$C$11="7 Tage",MAX(0,(MIN(DATE(2026,9,0),IF(Mitarbeiter!$D64="",DATE(2026,9,0),Mitarbeiter!$D64),TODAY()))-(MAX(DATE(2026,8,1),Mitarbeiter!$C64))+1),MAX(0,NETWORKDAYS(MAX(DATE(2026,8,1),Mitarbeiter!$C64),MIN(DATE(2026,9,0),IF(Mitarbeiter!$D64="",DATE(2026,9,0),Mitarbeiter!$D64),TODAY()),Einstellungen!$F$13:$F$67)))*N(Mitarbeiter!$E64)/IF(Einstellungen!$C$11="7 Tage",7,5),N('Ist-Stunden'!M64)),MAX(IF(Einstellungen!$C$11="7 Tage",MAX(0,(MIN(DATE(2026,9,0),IF(Mitarbeiter!$D64="",DATE(2026,9,0),Mitarbeiter!$D64),TODAY()))-(MAX(DATE(2026,8,1),Mitarbeiter!$C64))+1),MAX(0,NETWORKDAYS(MAX(DATE(2026,8,1),Mitarbeiter!$C64),MIN(DATE(2026,9,0),IF(Mitarbeiter!$D64="",DATE(2026,9,0),Mitarbeiter!$D64),TODAY()),Einstellungen!$F$13:$F$67)))*N(Mitarbeiter!$E64)/IF(Einstellungen!$C$11="7 Tage",7,5),N('Ist-Stunden'!M64)+(N(Krankheitstage!N64)+N(Krankheitstage!Z64))*N($C64))))</f>
        <v/>
      </c>
      <c r="AR64" s="76">
        <f>IF($B64="",0,IF(Einstellungen!$C$10="Ja",MAX(IF(Einstellungen!$C$11="7 Tage",MAX(0,(MIN(DATE(2026,10,0),IF(Mitarbeiter!$D64="",DATE(2026,10,0),Mitarbeiter!$D64),TODAY()))-(MAX(DATE(2026,9,1),Mitarbeiter!$C64))+1),MAX(0,NETWORKDAYS(MAX(DATE(2026,9,1),Mitarbeiter!$C64),MIN(DATE(2026,10,0),IF(Mitarbeiter!$D64="",DATE(2026,10,0),Mitarbeiter!$D64),TODAY()),Einstellungen!$F$13:$F$67)))*N(Mitarbeiter!$E64)/IF(Einstellungen!$C$11="7 Tage",7,5),N('Ist-Stunden'!N64)),MAX(IF(Einstellungen!$C$11="7 Tage",MAX(0,(MIN(DATE(2026,10,0),IF(Mitarbeiter!$D64="",DATE(2026,10,0),Mitarbeiter!$D64),TODAY()))-(MAX(DATE(2026,9,1),Mitarbeiter!$C64))+1),MAX(0,NETWORKDAYS(MAX(DATE(2026,9,1),Mitarbeiter!$C64),MIN(DATE(2026,10,0),IF(Mitarbeiter!$D64="",DATE(2026,10,0),Mitarbeiter!$D64),TODAY()),Einstellungen!$F$13:$F$67)))*N(Mitarbeiter!$E64)/IF(Einstellungen!$C$11="7 Tage",7,5),N('Ist-Stunden'!N64)+(N(Krankheitstage!O64)+N(Krankheitstage!AA64))*N($C64))))</f>
        <v/>
      </c>
      <c r="AS64" s="76">
        <f>IF($B64="",0,IF(Einstellungen!$C$10="Ja",MAX(IF(Einstellungen!$C$11="7 Tage",MAX(0,(MIN(DATE(2026,11,0),IF(Mitarbeiter!$D64="",DATE(2026,11,0),Mitarbeiter!$D64),TODAY()))-(MAX(DATE(2026,10,1),Mitarbeiter!$C64))+1),MAX(0,NETWORKDAYS(MAX(DATE(2026,10,1),Mitarbeiter!$C64),MIN(DATE(2026,11,0),IF(Mitarbeiter!$D64="",DATE(2026,11,0),Mitarbeiter!$D64),TODAY()),Einstellungen!$F$13:$F$67)))*N(Mitarbeiter!$E64)/IF(Einstellungen!$C$11="7 Tage",7,5),N('Ist-Stunden'!O64)),MAX(IF(Einstellungen!$C$11="7 Tage",MAX(0,(MIN(DATE(2026,11,0),IF(Mitarbeiter!$D64="",DATE(2026,11,0),Mitarbeiter!$D64),TODAY()))-(MAX(DATE(2026,10,1),Mitarbeiter!$C64))+1),MAX(0,NETWORKDAYS(MAX(DATE(2026,10,1),Mitarbeiter!$C64),MIN(DATE(2026,11,0),IF(Mitarbeiter!$D64="",DATE(2026,11,0),Mitarbeiter!$D64),TODAY()),Einstellungen!$F$13:$F$67)))*N(Mitarbeiter!$E64)/IF(Einstellungen!$C$11="7 Tage",7,5),N('Ist-Stunden'!O64)+(N(Krankheitstage!P64)+N(Krankheitstage!AB64))*N($C64))))</f>
        <v/>
      </c>
      <c r="AT64" s="76">
        <f>IF($B64="",0,IF(Einstellungen!$C$10="Ja",MAX(IF(Einstellungen!$C$11="7 Tage",MAX(0,(MIN(DATE(2026,12,0),IF(Mitarbeiter!$D64="",DATE(2026,12,0),Mitarbeiter!$D64),TODAY()))-(MAX(DATE(2026,11,1),Mitarbeiter!$C64))+1),MAX(0,NETWORKDAYS(MAX(DATE(2026,11,1),Mitarbeiter!$C64),MIN(DATE(2026,12,0),IF(Mitarbeiter!$D64="",DATE(2026,12,0),Mitarbeiter!$D64),TODAY()),Einstellungen!$F$13:$F$67)))*N(Mitarbeiter!$E64)/IF(Einstellungen!$C$11="7 Tage",7,5),N('Ist-Stunden'!P64)),MAX(IF(Einstellungen!$C$11="7 Tage",MAX(0,(MIN(DATE(2026,12,0),IF(Mitarbeiter!$D64="",DATE(2026,12,0),Mitarbeiter!$D64),TODAY()))-(MAX(DATE(2026,11,1),Mitarbeiter!$C64))+1),MAX(0,NETWORKDAYS(MAX(DATE(2026,11,1),Mitarbeiter!$C64),MIN(DATE(2026,12,0),IF(Mitarbeiter!$D64="",DATE(2026,12,0),Mitarbeiter!$D64),TODAY()),Einstellungen!$F$13:$F$67)))*N(Mitarbeiter!$E64)/IF(Einstellungen!$C$11="7 Tage",7,5),N('Ist-Stunden'!P64)+(N(Krankheitstage!Q64)+N(Krankheitstage!AC64))*N($C64))))</f>
        <v/>
      </c>
      <c r="AU64" s="76">
        <f>IF($B64="",0,IF(Einstellungen!$C$10="Ja",MAX(IF(Einstellungen!$C$11="7 Tage",MAX(0,(MIN(DATE(2026,13,0),IF(Mitarbeiter!$D64="",DATE(2026,13,0),Mitarbeiter!$D64),TODAY()))-(MAX(DATE(2026,12,1),Mitarbeiter!$C64))+1),MAX(0,NETWORKDAYS(MAX(DATE(2026,12,1),Mitarbeiter!$C64),MIN(DATE(2026,13,0),IF(Mitarbeiter!$D64="",DATE(2026,13,0),Mitarbeiter!$D64),TODAY()),Einstellungen!$F$13:$F$67)))*N(Mitarbeiter!$E64)/IF(Einstellungen!$C$11="7 Tage",7,5),N('Ist-Stunden'!Q64)),MAX(IF(Einstellungen!$C$11="7 Tage",MAX(0,(MIN(DATE(2026,13,0),IF(Mitarbeiter!$D64="",DATE(2026,13,0),Mitarbeiter!$D64),TODAY()))-(MAX(DATE(2026,12,1),Mitarbeiter!$C64))+1),MAX(0,NETWORKDAYS(MAX(DATE(2026,12,1),Mitarbeiter!$C64),MIN(DATE(2026,13,0),IF(Mitarbeiter!$D64="",DATE(2026,13,0),Mitarbeiter!$D64),TODAY()),Einstellungen!$F$13:$F$67)))*N(Mitarbeiter!$E64)/IF(Einstellungen!$C$11="7 Tage",7,5),N('Ist-Stunden'!Q64)+(N(Krankheitstage!R64)+N(Krankheitstage!AD64))*N($C64))))</f>
        <v/>
      </c>
      <c r="AV64" s="76">
        <f>IF($B64="",0,IF(Einstellungen!$C$10="Ja",MAX(IF(Einstellungen!$C$11="7 Tage",MAX(0,(MIN(DATE(2027,2,0),IF(Mitarbeiter!$D64="",DATE(2027,2,0),Mitarbeiter!$D64),TODAY()))-(MAX(DATE(2027,1,1),Mitarbeiter!$C64))+1),MAX(0,NETWORKDAYS(MAX(DATE(2027,1,1),Mitarbeiter!$C64),MIN(DATE(2027,2,0),IF(Mitarbeiter!$D64="",DATE(2027,2,0),Mitarbeiter!$D64),TODAY()),Einstellungen!$F$13:$F$67)))*N(Mitarbeiter!$E64)/IF(Einstellungen!$C$11="7 Tage",7,5),N('Ist-Stunden'!R64)),MAX(IF(Einstellungen!$C$11="7 Tage",MAX(0,(MIN(DATE(2027,2,0),IF(Mitarbeiter!$D64="",DATE(2027,2,0),Mitarbeiter!$D64),TODAY()))-(MAX(DATE(2027,1,1),Mitarbeiter!$C64))+1),MAX(0,NETWORKDAYS(MAX(DATE(2027,1,1),Mitarbeiter!$C64),MIN(DATE(2027,2,0),IF(Mitarbeiter!$D64="",DATE(2027,2,0),Mitarbeiter!$D64),TODAY()),Einstellungen!$F$13:$F$67)))*N(Mitarbeiter!$E64)/IF(Einstellungen!$C$11="7 Tage",7,5),N('Ist-Stunden'!R64)+(N(Krankheitstage!AE64)+N(Krankheitstage!AQ64))*N($C64))))</f>
        <v/>
      </c>
      <c r="AW64" s="76">
        <f>IF($B64="",0,IF(Einstellungen!$C$10="Ja",MAX(IF(Einstellungen!$C$11="7 Tage",MAX(0,(MIN(DATE(2027,3,0),IF(Mitarbeiter!$D64="",DATE(2027,3,0),Mitarbeiter!$D64),TODAY()))-(MAX(DATE(2027,2,1),Mitarbeiter!$C64))+1),MAX(0,NETWORKDAYS(MAX(DATE(2027,2,1),Mitarbeiter!$C64),MIN(DATE(2027,3,0),IF(Mitarbeiter!$D64="",DATE(2027,3,0),Mitarbeiter!$D64),TODAY()),Einstellungen!$F$13:$F$67)))*N(Mitarbeiter!$E64)/IF(Einstellungen!$C$11="7 Tage",7,5),N('Ist-Stunden'!S64)),MAX(IF(Einstellungen!$C$11="7 Tage",MAX(0,(MIN(DATE(2027,3,0),IF(Mitarbeiter!$D64="",DATE(2027,3,0),Mitarbeiter!$D64),TODAY()))-(MAX(DATE(2027,2,1),Mitarbeiter!$C64))+1),MAX(0,NETWORKDAYS(MAX(DATE(2027,2,1),Mitarbeiter!$C64),MIN(DATE(2027,3,0),IF(Mitarbeiter!$D64="",DATE(2027,3,0),Mitarbeiter!$D64),TODAY()),Einstellungen!$F$13:$F$67)))*N(Mitarbeiter!$E64)/IF(Einstellungen!$C$11="7 Tage",7,5),N('Ist-Stunden'!S64)+(N(Krankheitstage!AF64)+N(Krankheitstage!AR64))*N($C64))))</f>
        <v/>
      </c>
      <c r="AX64" s="76">
        <f>IF($B64="",0,IF(Einstellungen!$C$10="Ja",MAX(IF(Einstellungen!$C$11="7 Tage",MAX(0,(MIN(DATE(2027,4,0),IF(Mitarbeiter!$D64="",DATE(2027,4,0),Mitarbeiter!$D64),TODAY()))-(MAX(DATE(2027,3,1),Mitarbeiter!$C64))+1),MAX(0,NETWORKDAYS(MAX(DATE(2027,3,1),Mitarbeiter!$C64),MIN(DATE(2027,4,0),IF(Mitarbeiter!$D64="",DATE(2027,4,0),Mitarbeiter!$D64),TODAY()),Einstellungen!$F$13:$F$67)))*N(Mitarbeiter!$E64)/IF(Einstellungen!$C$11="7 Tage",7,5),N('Ist-Stunden'!T64)),MAX(IF(Einstellungen!$C$11="7 Tage",MAX(0,(MIN(DATE(2027,4,0),IF(Mitarbeiter!$D64="",DATE(2027,4,0),Mitarbeiter!$D64),TODAY()))-(MAX(DATE(2027,3,1),Mitarbeiter!$C64))+1),MAX(0,NETWORKDAYS(MAX(DATE(2027,3,1),Mitarbeiter!$C64),MIN(DATE(2027,4,0),IF(Mitarbeiter!$D64="",DATE(2027,4,0),Mitarbeiter!$D64),TODAY()),Einstellungen!$F$13:$F$67)))*N(Mitarbeiter!$E64)/IF(Einstellungen!$C$11="7 Tage",7,5),N('Ist-Stunden'!T64)+(N(Krankheitstage!AG64)+N(Krankheitstage!AS64))*N($C64))))</f>
        <v/>
      </c>
      <c r="AY64" s="76">
        <f>IF($B64="",0,IF(Einstellungen!$C$10="Ja",MAX(IF(Einstellungen!$C$11="7 Tage",MAX(0,(MIN(DATE(2027,5,0),IF(Mitarbeiter!$D64="",DATE(2027,5,0),Mitarbeiter!$D64),TODAY()))-(MAX(DATE(2027,4,1),Mitarbeiter!$C64))+1),MAX(0,NETWORKDAYS(MAX(DATE(2027,4,1),Mitarbeiter!$C64),MIN(DATE(2027,5,0),IF(Mitarbeiter!$D64="",DATE(2027,5,0),Mitarbeiter!$D64),TODAY()),Einstellungen!$F$13:$F$67)))*N(Mitarbeiter!$E64)/IF(Einstellungen!$C$11="7 Tage",7,5),N('Ist-Stunden'!U64)),MAX(IF(Einstellungen!$C$11="7 Tage",MAX(0,(MIN(DATE(2027,5,0),IF(Mitarbeiter!$D64="",DATE(2027,5,0),Mitarbeiter!$D64),TODAY()))-(MAX(DATE(2027,4,1),Mitarbeiter!$C64))+1),MAX(0,NETWORKDAYS(MAX(DATE(2027,4,1),Mitarbeiter!$C64),MIN(DATE(2027,5,0),IF(Mitarbeiter!$D64="",DATE(2027,5,0),Mitarbeiter!$D64),TODAY()),Einstellungen!$F$13:$F$67)))*N(Mitarbeiter!$E64)/IF(Einstellungen!$C$11="7 Tage",7,5),N('Ist-Stunden'!U64)+(N(Krankheitstage!AH64)+N(Krankheitstage!AT64))*N($C64))))</f>
        <v/>
      </c>
      <c r="AZ64" s="76">
        <f>IF($B64="",0,IF(Einstellungen!$C$10="Ja",MAX(IF(Einstellungen!$C$11="7 Tage",MAX(0,(MIN(DATE(2027,6,0),IF(Mitarbeiter!$D64="",DATE(2027,6,0),Mitarbeiter!$D64),TODAY()))-(MAX(DATE(2027,5,1),Mitarbeiter!$C64))+1),MAX(0,NETWORKDAYS(MAX(DATE(2027,5,1),Mitarbeiter!$C64),MIN(DATE(2027,6,0),IF(Mitarbeiter!$D64="",DATE(2027,6,0),Mitarbeiter!$D64),TODAY()),Einstellungen!$F$13:$F$67)))*N(Mitarbeiter!$E64)/IF(Einstellungen!$C$11="7 Tage",7,5),N('Ist-Stunden'!V64)),MAX(IF(Einstellungen!$C$11="7 Tage",MAX(0,(MIN(DATE(2027,6,0),IF(Mitarbeiter!$D64="",DATE(2027,6,0),Mitarbeiter!$D64),TODAY()))-(MAX(DATE(2027,5,1),Mitarbeiter!$C64))+1),MAX(0,NETWORKDAYS(MAX(DATE(2027,5,1),Mitarbeiter!$C64),MIN(DATE(2027,6,0),IF(Mitarbeiter!$D64="",DATE(2027,6,0),Mitarbeiter!$D64),TODAY()),Einstellungen!$F$13:$F$67)))*N(Mitarbeiter!$E64)/IF(Einstellungen!$C$11="7 Tage",7,5),N('Ist-Stunden'!V64)+(N(Krankheitstage!AI64)+N(Krankheitstage!AU64))*N($C64))))</f>
        <v/>
      </c>
      <c r="BA64" s="76">
        <f>IF($B64="",0,IF(Einstellungen!$C$10="Ja",MAX(IF(Einstellungen!$C$11="7 Tage",MAX(0,(MIN(DATE(2027,7,0),IF(Mitarbeiter!$D64="",DATE(2027,7,0),Mitarbeiter!$D64),TODAY()))-(MAX(DATE(2027,6,1),Mitarbeiter!$C64))+1),MAX(0,NETWORKDAYS(MAX(DATE(2027,6,1),Mitarbeiter!$C64),MIN(DATE(2027,7,0),IF(Mitarbeiter!$D64="",DATE(2027,7,0),Mitarbeiter!$D64),TODAY()),Einstellungen!$F$13:$F$67)))*N(Mitarbeiter!$E64)/IF(Einstellungen!$C$11="7 Tage",7,5),N('Ist-Stunden'!W64)),MAX(IF(Einstellungen!$C$11="7 Tage",MAX(0,(MIN(DATE(2027,7,0),IF(Mitarbeiter!$D64="",DATE(2027,7,0),Mitarbeiter!$D64),TODAY()))-(MAX(DATE(2027,6,1),Mitarbeiter!$C64))+1),MAX(0,NETWORKDAYS(MAX(DATE(2027,6,1),Mitarbeiter!$C64),MIN(DATE(2027,7,0),IF(Mitarbeiter!$D64="",DATE(2027,7,0),Mitarbeiter!$D64),TODAY()),Einstellungen!$F$13:$F$67)))*N(Mitarbeiter!$E64)/IF(Einstellungen!$C$11="7 Tage",7,5),N('Ist-Stunden'!W64)+(N(Krankheitstage!AJ64)+N(Krankheitstage!AV64))*N($C64))))</f>
        <v/>
      </c>
      <c r="BB64" s="76">
        <f>IF($B64="",0,IF(Einstellungen!$C$10="Ja",MAX(IF(Einstellungen!$C$11="7 Tage",MAX(0,(MIN(DATE(2027,8,0),IF(Mitarbeiter!$D64="",DATE(2027,8,0),Mitarbeiter!$D64),TODAY()))-(MAX(DATE(2027,7,1),Mitarbeiter!$C64))+1),MAX(0,NETWORKDAYS(MAX(DATE(2027,7,1),Mitarbeiter!$C64),MIN(DATE(2027,8,0),IF(Mitarbeiter!$D64="",DATE(2027,8,0),Mitarbeiter!$D64),TODAY()),Einstellungen!$F$13:$F$67)))*N(Mitarbeiter!$E64)/IF(Einstellungen!$C$11="7 Tage",7,5),N('Ist-Stunden'!X64)),MAX(IF(Einstellungen!$C$11="7 Tage",MAX(0,(MIN(DATE(2027,8,0),IF(Mitarbeiter!$D64="",DATE(2027,8,0),Mitarbeiter!$D64),TODAY()))-(MAX(DATE(2027,7,1),Mitarbeiter!$C64))+1),MAX(0,NETWORKDAYS(MAX(DATE(2027,7,1),Mitarbeiter!$C64),MIN(DATE(2027,8,0),IF(Mitarbeiter!$D64="",DATE(2027,8,0),Mitarbeiter!$D64),TODAY()),Einstellungen!$F$13:$F$67)))*N(Mitarbeiter!$E64)/IF(Einstellungen!$C$11="7 Tage",7,5),N('Ist-Stunden'!X64)+(N(Krankheitstage!AK64)+N(Krankheitstage!AW64))*N($C64))))</f>
        <v/>
      </c>
      <c r="BC64" s="76">
        <f>IF($B64="",0,IF(Einstellungen!$C$10="Ja",MAX(IF(Einstellungen!$C$11="7 Tage",MAX(0,(MIN(DATE(2027,9,0),IF(Mitarbeiter!$D64="",DATE(2027,9,0),Mitarbeiter!$D64),TODAY()))-(MAX(DATE(2027,8,1),Mitarbeiter!$C64))+1),MAX(0,NETWORKDAYS(MAX(DATE(2027,8,1),Mitarbeiter!$C64),MIN(DATE(2027,9,0),IF(Mitarbeiter!$D64="",DATE(2027,9,0),Mitarbeiter!$D64),TODAY()),Einstellungen!$F$13:$F$67)))*N(Mitarbeiter!$E64)/IF(Einstellungen!$C$11="7 Tage",7,5),N('Ist-Stunden'!Y64)),MAX(IF(Einstellungen!$C$11="7 Tage",MAX(0,(MIN(DATE(2027,9,0),IF(Mitarbeiter!$D64="",DATE(2027,9,0),Mitarbeiter!$D64),TODAY()))-(MAX(DATE(2027,8,1),Mitarbeiter!$C64))+1),MAX(0,NETWORKDAYS(MAX(DATE(2027,8,1),Mitarbeiter!$C64),MIN(DATE(2027,9,0),IF(Mitarbeiter!$D64="",DATE(2027,9,0),Mitarbeiter!$D64),TODAY()),Einstellungen!$F$13:$F$67)))*N(Mitarbeiter!$E64)/IF(Einstellungen!$C$11="7 Tage",7,5),N('Ist-Stunden'!Y64)+(N(Krankheitstage!AL64)+N(Krankheitstage!AX64))*N($C64))))</f>
        <v/>
      </c>
      <c r="BD64" s="76">
        <f>IF($B64="",0,IF(Einstellungen!$C$10="Ja",MAX(IF(Einstellungen!$C$11="7 Tage",MAX(0,(MIN(DATE(2027,10,0),IF(Mitarbeiter!$D64="",DATE(2027,10,0),Mitarbeiter!$D64),TODAY()))-(MAX(DATE(2027,9,1),Mitarbeiter!$C64))+1),MAX(0,NETWORKDAYS(MAX(DATE(2027,9,1),Mitarbeiter!$C64),MIN(DATE(2027,10,0),IF(Mitarbeiter!$D64="",DATE(2027,10,0),Mitarbeiter!$D64),TODAY()),Einstellungen!$F$13:$F$67)))*N(Mitarbeiter!$E64)/IF(Einstellungen!$C$11="7 Tage",7,5),N('Ist-Stunden'!Z64)),MAX(IF(Einstellungen!$C$11="7 Tage",MAX(0,(MIN(DATE(2027,10,0),IF(Mitarbeiter!$D64="",DATE(2027,10,0),Mitarbeiter!$D64),TODAY()))-(MAX(DATE(2027,9,1),Mitarbeiter!$C64))+1),MAX(0,NETWORKDAYS(MAX(DATE(2027,9,1),Mitarbeiter!$C64),MIN(DATE(2027,10,0),IF(Mitarbeiter!$D64="",DATE(2027,10,0),Mitarbeiter!$D64),TODAY()),Einstellungen!$F$13:$F$67)))*N(Mitarbeiter!$E64)/IF(Einstellungen!$C$11="7 Tage",7,5),N('Ist-Stunden'!Z64)+(N(Krankheitstage!AM64)+N(Krankheitstage!AY64))*N($C64))))</f>
        <v/>
      </c>
      <c r="BE64" s="76">
        <f>IF($B64="",0,IF(Einstellungen!$C$10="Ja",MAX(IF(Einstellungen!$C$11="7 Tage",MAX(0,(MIN(DATE(2027,11,0),IF(Mitarbeiter!$D64="",DATE(2027,11,0),Mitarbeiter!$D64),TODAY()))-(MAX(DATE(2027,10,1),Mitarbeiter!$C64))+1),MAX(0,NETWORKDAYS(MAX(DATE(2027,10,1),Mitarbeiter!$C64),MIN(DATE(2027,11,0),IF(Mitarbeiter!$D64="",DATE(2027,11,0),Mitarbeiter!$D64),TODAY()),Einstellungen!$F$13:$F$67)))*N(Mitarbeiter!$E64)/IF(Einstellungen!$C$11="7 Tage",7,5),N('Ist-Stunden'!AA64)),MAX(IF(Einstellungen!$C$11="7 Tage",MAX(0,(MIN(DATE(2027,11,0),IF(Mitarbeiter!$D64="",DATE(2027,11,0),Mitarbeiter!$D64),TODAY()))-(MAX(DATE(2027,10,1),Mitarbeiter!$C64))+1),MAX(0,NETWORKDAYS(MAX(DATE(2027,10,1),Mitarbeiter!$C64),MIN(DATE(2027,11,0),IF(Mitarbeiter!$D64="",DATE(2027,11,0),Mitarbeiter!$D64),TODAY()),Einstellungen!$F$13:$F$67)))*N(Mitarbeiter!$E64)/IF(Einstellungen!$C$11="7 Tage",7,5),N('Ist-Stunden'!AA64)+(N(Krankheitstage!AN64)+N(Krankheitstage!AZ64))*N($C64))))</f>
        <v/>
      </c>
      <c r="BF64" s="76">
        <f>IF($B64="",0,IF(Einstellungen!$C$10="Ja",MAX(IF(Einstellungen!$C$11="7 Tage",MAX(0,(MIN(DATE(2027,12,0),IF(Mitarbeiter!$D64="",DATE(2027,12,0),Mitarbeiter!$D64),TODAY()))-(MAX(DATE(2027,11,1),Mitarbeiter!$C64))+1),MAX(0,NETWORKDAYS(MAX(DATE(2027,11,1),Mitarbeiter!$C64),MIN(DATE(2027,12,0),IF(Mitarbeiter!$D64="",DATE(2027,12,0),Mitarbeiter!$D64),TODAY()),Einstellungen!$F$13:$F$67)))*N(Mitarbeiter!$E64)/IF(Einstellungen!$C$11="7 Tage",7,5),N('Ist-Stunden'!AB64)),MAX(IF(Einstellungen!$C$11="7 Tage",MAX(0,(MIN(DATE(2027,12,0),IF(Mitarbeiter!$D64="",DATE(2027,12,0),Mitarbeiter!$D64),TODAY()))-(MAX(DATE(2027,11,1),Mitarbeiter!$C64))+1),MAX(0,NETWORKDAYS(MAX(DATE(2027,11,1),Mitarbeiter!$C64),MIN(DATE(2027,12,0),IF(Mitarbeiter!$D64="",DATE(2027,12,0),Mitarbeiter!$D64),TODAY()),Einstellungen!$F$13:$F$67)))*N(Mitarbeiter!$E64)/IF(Einstellungen!$C$11="7 Tage",7,5),N('Ist-Stunden'!AB64)+(N(Krankheitstage!AO64)+N(Krankheitstage!BA64))*N($C64))))</f>
        <v/>
      </c>
      <c r="BG64" s="76">
        <f>IF($B64="",0,IF(Einstellungen!$C$10="Ja",MAX(IF(Einstellungen!$C$11="7 Tage",MAX(0,(MIN(DATE(2027,13,0),IF(Mitarbeiter!$D64="",DATE(2027,13,0),Mitarbeiter!$D64),TODAY()))-(MAX(DATE(2027,12,1),Mitarbeiter!$C64))+1),MAX(0,NETWORKDAYS(MAX(DATE(2027,12,1),Mitarbeiter!$C64),MIN(DATE(2027,13,0),IF(Mitarbeiter!$D64="",DATE(2027,13,0),Mitarbeiter!$D64),TODAY()),Einstellungen!$F$13:$F$67)))*N(Mitarbeiter!$E64)/IF(Einstellungen!$C$11="7 Tage",7,5),N('Ist-Stunden'!AC64)),MAX(IF(Einstellungen!$C$11="7 Tage",MAX(0,(MIN(DATE(2027,13,0),IF(Mitarbeiter!$D64="",DATE(2027,13,0),Mitarbeiter!$D64),TODAY()))-(MAX(DATE(2027,12,1),Mitarbeiter!$C64))+1),MAX(0,NETWORKDAYS(MAX(DATE(2027,12,1),Mitarbeiter!$C64),MIN(DATE(2027,13,0),IF(Mitarbeiter!$D64="",DATE(2027,13,0),Mitarbeiter!$D64),TODAY()),Einstellungen!$F$13:$F$67)))*N(Mitarbeiter!$E64)/IF(Einstellungen!$C$11="7 Tage",7,5),N('Ist-Stunden'!AC64)+(N(Krankheitstage!AP64)+N(Krankheitstage!BB64))*N($C64))))</f>
        <v/>
      </c>
      <c r="BH64" s="76">
        <f>IF($B64="",0,IF(Einstellungen!$C$10="Ja",MAX(IF(Einstellungen!$C$11="7 Tage",MAX(0,(MIN(DATE(2028,2,0),IF(Mitarbeiter!$D64="",DATE(2028,2,0),Mitarbeiter!$D64),TODAY()))-(MAX(DATE(2028,1,1),Mitarbeiter!$C64))+1),MAX(0,NETWORKDAYS(MAX(DATE(2028,1,1),Mitarbeiter!$C64),MIN(DATE(2028,2,0),IF(Mitarbeiter!$D64="",DATE(2028,2,0),Mitarbeiter!$D64),TODAY()),Einstellungen!$F$13:$F$67)))*N(Mitarbeiter!$E64)/IF(Einstellungen!$C$11="7 Tage",7,5),N('Ist-Stunden'!AD64)),MAX(IF(Einstellungen!$C$11="7 Tage",MAX(0,(MIN(DATE(2028,2,0),IF(Mitarbeiter!$D64="",DATE(2028,2,0),Mitarbeiter!$D64),TODAY()))-(MAX(DATE(2028,1,1),Mitarbeiter!$C64))+1),MAX(0,NETWORKDAYS(MAX(DATE(2028,1,1),Mitarbeiter!$C64),MIN(DATE(2028,2,0),IF(Mitarbeiter!$D64="",DATE(2028,2,0),Mitarbeiter!$D64),TODAY()),Einstellungen!$F$13:$F$67)))*N(Mitarbeiter!$E64)/IF(Einstellungen!$C$11="7 Tage",7,5),N('Ist-Stunden'!AD64)+(N(Krankheitstage!BC64)+N(Krankheitstage!BO64))*N($C64))))</f>
        <v/>
      </c>
      <c r="BI64" s="76">
        <f>IF($B64="",0,IF(Einstellungen!$C$10="Ja",MAX(IF(Einstellungen!$C$11="7 Tage",MAX(0,(MIN(DATE(2028,3,0),IF(Mitarbeiter!$D64="",DATE(2028,3,0),Mitarbeiter!$D64),TODAY()))-(MAX(DATE(2028,2,1),Mitarbeiter!$C64))+1),MAX(0,NETWORKDAYS(MAX(DATE(2028,2,1),Mitarbeiter!$C64),MIN(DATE(2028,3,0),IF(Mitarbeiter!$D64="",DATE(2028,3,0),Mitarbeiter!$D64),TODAY()),Einstellungen!$F$13:$F$67)))*N(Mitarbeiter!$E64)/IF(Einstellungen!$C$11="7 Tage",7,5),N('Ist-Stunden'!AE64)),MAX(IF(Einstellungen!$C$11="7 Tage",MAX(0,(MIN(DATE(2028,3,0),IF(Mitarbeiter!$D64="",DATE(2028,3,0),Mitarbeiter!$D64),TODAY()))-(MAX(DATE(2028,2,1),Mitarbeiter!$C64))+1),MAX(0,NETWORKDAYS(MAX(DATE(2028,2,1),Mitarbeiter!$C64),MIN(DATE(2028,3,0),IF(Mitarbeiter!$D64="",DATE(2028,3,0),Mitarbeiter!$D64),TODAY()),Einstellungen!$F$13:$F$67)))*N(Mitarbeiter!$E64)/IF(Einstellungen!$C$11="7 Tage",7,5),N('Ist-Stunden'!AE64)+(N(Krankheitstage!BD64)+N(Krankheitstage!BP64))*N($C64))))</f>
        <v/>
      </c>
      <c r="BJ64" s="76">
        <f>IF($B64="",0,IF(Einstellungen!$C$10="Ja",MAX(IF(Einstellungen!$C$11="7 Tage",MAX(0,(MIN(DATE(2028,4,0),IF(Mitarbeiter!$D64="",DATE(2028,4,0),Mitarbeiter!$D64),TODAY()))-(MAX(DATE(2028,3,1),Mitarbeiter!$C64))+1),MAX(0,NETWORKDAYS(MAX(DATE(2028,3,1),Mitarbeiter!$C64),MIN(DATE(2028,4,0),IF(Mitarbeiter!$D64="",DATE(2028,4,0),Mitarbeiter!$D64),TODAY()),Einstellungen!$F$13:$F$67)))*N(Mitarbeiter!$E64)/IF(Einstellungen!$C$11="7 Tage",7,5),N('Ist-Stunden'!AF64)),MAX(IF(Einstellungen!$C$11="7 Tage",MAX(0,(MIN(DATE(2028,4,0),IF(Mitarbeiter!$D64="",DATE(2028,4,0),Mitarbeiter!$D64),TODAY()))-(MAX(DATE(2028,3,1),Mitarbeiter!$C64))+1),MAX(0,NETWORKDAYS(MAX(DATE(2028,3,1),Mitarbeiter!$C64),MIN(DATE(2028,4,0),IF(Mitarbeiter!$D64="",DATE(2028,4,0),Mitarbeiter!$D64),TODAY()),Einstellungen!$F$13:$F$67)))*N(Mitarbeiter!$E64)/IF(Einstellungen!$C$11="7 Tage",7,5),N('Ist-Stunden'!AF64)+(N(Krankheitstage!BE64)+N(Krankheitstage!BQ64))*N($C64))))</f>
        <v/>
      </c>
      <c r="BK64" s="76">
        <f>IF($B64="",0,IF(Einstellungen!$C$10="Ja",MAX(IF(Einstellungen!$C$11="7 Tage",MAX(0,(MIN(DATE(2028,5,0),IF(Mitarbeiter!$D64="",DATE(2028,5,0),Mitarbeiter!$D64),TODAY()))-(MAX(DATE(2028,4,1),Mitarbeiter!$C64))+1),MAX(0,NETWORKDAYS(MAX(DATE(2028,4,1),Mitarbeiter!$C64),MIN(DATE(2028,5,0),IF(Mitarbeiter!$D64="",DATE(2028,5,0),Mitarbeiter!$D64),TODAY()),Einstellungen!$F$13:$F$67)))*N(Mitarbeiter!$E64)/IF(Einstellungen!$C$11="7 Tage",7,5),N('Ist-Stunden'!AG64)),MAX(IF(Einstellungen!$C$11="7 Tage",MAX(0,(MIN(DATE(2028,5,0),IF(Mitarbeiter!$D64="",DATE(2028,5,0),Mitarbeiter!$D64),TODAY()))-(MAX(DATE(2028,4,1),Mitarbeiter!$C64))+1),MAX(0,NETWORKDAYS(MAX(DATE(2028,4,1),Mitarbeiter!$C64),MIN(DATE(2028,5,0),IF(Mitarbeiter!$D64="",DATE(2028,5,0),Mitarbeiter!$D64),TODAY()),Einstellungen!$F$13:$F$67)))*N(Mitarbeiter!$E64)/IF(Einstellungen!$C$11="7 Tage",7,5),N('Ist-Stunden'!AG64)+(N(Krankheitstage!BF64)+N(Krankheitstage!BR64))*N($C64))))</f>
        <v/>
      </c>
      <c r="BL64" s="76">
        <f>IF($B64="",0,IF(Einstellungen!$C$10="Ja",MAX(IF(Einstellungen!$C$11="7 Tage",MAX(0,(MIN(DATE(2028,6,0),IF(Mitarbeiter!$D64="",DATE(2028,6,0),Mitarbeiter!$D64),TODAY()))-(MAX(DATE(2028,5,1),Mitarbeiter!$C64))+1),MAX(0,NETWORKDAYS(MAX(DATE(2028,5,1),Mitarbeiter!$C64),MIN(DATE(2028,6,0),IF(Mitarbeiter!$D64="",DATE(2028,6,0),Mitarbeiter!$D64),TODAY()),Einstellungen!$F$13:$F$67)))*N(Mitarbeiter!$E64)/IF(Einstellungen!$C$11="7 Tage",7,5),N('Ist-Stunden'!AH64)),MAX(IF(Einstellungen!$C$11="7 Tage",MAX(0,(MIN(DATE(2028,6,0),IF(Mitarbeiter!$D64="",DATE(2028,6,0),Mitarbeiter!$D64),TODAY()))-(MAX(DATE(2028,5,1),Mitarbeiter!$C64))+1),MAX(0,NETWORKDAYS(MAX(DATE(2028,5,1),Mitarbeiter!$C64),MIN(DATE(2028,6,0),IF(Mitarbeiter!$D64="",DATE(2028,6,0),Mitarbeiter!$D64),TODAY()),Einstellungen!$F$13:$F$67)))*N(Mitarbeiter!$E64)/IF(Einstellungen!$C$11="7 Tage",7,5),N('Ist-Stunden'!AH64)+(N(Krankheitstage!BG64)+N(Krankheitstage!BS64))*N($C64))))</f>
        <v/>
      </c>
      <c r="BM64" s="76">
        <f>IF($B64="",0,IF(Einstellungen!$C$10="Ja",MAX(IF(Einstellungen!$C$11="7 Tage",MAX(0,(MIN(DATE(2028,7,0),IF(Mitarbeiter!$D64="",DATE(2028,7,0),Mitarbeiter!$D64),TODAY()))-(MAX(DATE(2028,6,1),Mitarbeiter!$C64))+1),MAX(0,NETWORKDAYS(MAX(DATE(2028,6,1),Mitarbeiter!$C64),MIN(DATE(2028,7,0),IF(Mitarbeiter!$D64="",DATE(2028,7,0),Mitarbeiter!$D64),TODAY()),Einstellungen!$F$13:$F$67)))*N(Mitarbeiter!$E64)/IF(Einstellungen!$C$11="7 Tage",7,5),N('Ist-Stunden'!AI64)),MAX(IF(Einstellungen!$C$11="7 Tage",MAX(0,(MIN(DATE(2028,7,0),IF(Mitarbeiter!$D64="",DATE(2028,7,0),Mitarbeiter!$D64),TODAY()))-(MAX(DATE(2028,6,1),Mitarbeiter!$C64))+1),MAX(0,NETWORKDAYS(MAX(DATE(2028,6,1),Mitarbeiter!$C64),MIN(DATE(2028,7,0),IF(Mitarbeiter!$D64="",DATE(2028,7,0),Mitarbeiter!$D64),TODAY()),Einstellungen!$F$13:$F$67)))*N(Mitarbeiter!$E64)/IF(Einstellungen!$C$11="7 Tage",7,5),N('Ist-Stunden'!AI64)+(N(Krankheitstage!BH64)+N(Krankheitstage!BT64))*N($C64))))</f>
        <v/>
      </c>
      <c r="BN64" s="76">
        <f>IF($B64="",0,IF(Einstellungen!$C$10="Ja",MAX(IF(Einstellungen!$C$11="7 Tage",MAX(0,(MIN(DATE(2028,8,0),IF(Mitarbeiter!$D64="",DATE(2028,8,0),Mitarbeiter!$D64),TODAY()))-(MAX(DATE(2028,7,1),Mitarbeiter!$C64))+1),MAX(0,NETWORKDAYS(MAX(DATE(2028,7,1),Mitarbeiter!$C64),MIN(DATE(2028,8,0),IF(Mitarbeiter!$D64="",DATE(2028,8,0),Mitarbeiter!$D64),TODAY()),Einstellungen!$F$13:$F$67)))*N(Mitarbeiter!$E64)/IF(Einstellungen!$C$11="7 Tage",7,5),N('Ist-Stunden'!AJ64)),MAX(IF(Einstellungen!$C$11="7 Tage",MAX(0,(MIN(DATE(2028,8,0),IF(Mitarbeiter!$D64="",DATE(2028,8,0),Mitarbeiter!$D64),TODAY()))-(MAX(DATE(2028,7,1),Mitarbeiter!$C64))+1),MAX(0,NETWORKDAYS(MAX(DATE(2028,7,1),Mitarbeiter!$C64),MIN(DATE(2028,8,0),IF(Mitarbeiter!$D64="",DATE(2028,8,0),Mitarbeiter!$D64),TODAY()),Einstellungen!$F$13:$F$67)))*N(Mitarbeiter!$E64)/IF(Einstellungen!$C$11="7 Tage",7,5),N('Ist-Stunden'!AJ64)+(N(Krankheitstage!BI64)+N(Krankheitstage!BU64))*N($C64))))</f>
        <v/>
      </c>
      <c r="BO64" s="76">
        <f>IF($B64="",0,IF(Einstellungen!$C$10="Ja",MAX(IF(Einstellungen!$C$11="7 Tage",MAX(0,(MIN(DATE(2028,9,0),IF(Mitarbeiter!$D64="",DATE(2028,9,0),Mitarbeiter!$D64),TODAY()))-(MAX(DATE(2028,8,1),Mitarbeiter!$C64))+1),MAX(0,NETWORKDAYS(MAX(DATE(2028,8,1),Mitarbeiter!$C64),MIN(DATE(2028,9,0),IF(Mitarbeiter!$D64="",DATE(2028,9,0),Mitarbeiter!$D64),TODAY()),Einstellungen!$F$13:$F$67)))*N(Mitarbeiter!$E64)/IF(Einstellungen!$C$11="7 Tage",7,5),N('Ist-Stunden'!AK64)),MAX(IF(Einstellungen!$C$11="7 Tage",MAX(0,(MIN(DATE(2028,9,0),IF(Mitarbeiter!$D64="",DATE(2028,9,0),Mitarbeiter!$D64),TODAY()))-(MAX(DATE(2028,8,1),Mitarbeiter!$C64))+1),MAX(0,NETWORKDAYS(MAX(DATE(2028,8,1),Mitarbeiter!$C64),MIN(DATE(2028,9,0),IF(Mitarbeiter!$D64="",DATE(2028,9,0),Mitarbeiter!$D64),TODAY()),Einstellungen!$F$13:$F$67)))*N(Mitarbeiter!$E64)/IF(Einstellungen!$C$11="7 Tage",7,5),N('Ist-Stunden'!AK64)+(N(Krankheitstage!BJ64)+N(Krankheitstage!BV64))*N($C64))))</f>
        <v/>
      </c>
      <c r="BP64" s="76">
        <f>IF($B64="",0,IF(Einstellungen!$C$10="Ja",MAX(IF(Einstellungen!$C$11="7 Tage",MAX(0,(MIN(DATE(2028,10,0),IF(Mitarbeiter!$D64="",DATE(2028,10,0),Mitarbeiter!$D64),TODAY()))-(MAX(DATE(2028,9,1),Mitarbeiter!$C64))+1),MAX(0,NETWORKDAYS(MAX(DATE(2028,9,1),Mitarbeiter!$C64),MIN(DATE(2028,10,0),IF(Mitarbeiter!$D64="",DATE(2028,10,0),Mitarbeiter!$D64),TODAY()),Einstellungen!$F$13:$F$67)))*N(Mitarbeiter!$E64)/IF(Einstellungen!$C$11="7 Tage",7,5),N('Ist-Stunden'!AL64)),MAX(IF(Einstellungen!$C$11="7 Tage",MAX(0,(MIN(DATE(2028,10,0),IF(Mitarbeiter!$D64="",DATE(2028,10,0),Mitarbeiter!$D64),TODAY()))-(MAX(DATE(2028,9,1),Mitarbeiter!$C64))+1),MAX(0,NETWORKDAYS(MAX(DATE(2028,9,1),Mitarbeiter!$C64),MIN(DATE(2028,10,0),IF(Mitarbeiter!$D64="",DATE(2028,10,0),Mitarbeiter!$D64),TODAY()),Einstellungen!$F$13:$F$67)))*N(Mitarbeiter!$E64)/IF(Einstellungen!$C$11="7 Tage",7,5),N('Ist-Stunden'!AL64)+(N(Krankheitstage!BK64)+N(Krankheitstage!BW64))*N($C64))))</f>
        <v/>
      </c>
      <c r="BQ64" s="76">
        <f>IF($B64="",0,IF(Einstellungen!$C$10="Ja",MAX(IF(Einstellungen!$C$11="7 Tage",MAX(0,(MIN(DATE(2028,11,0),IF(Mitarbeiter!$D64="",DATE(2028,11,0),Mitarbeiter!$D64),TODAY()))-(MAX(DATE(2028,10,1),Mitarbeiter!$C64))+1),MAX(0,NETWORKDAYS(MAX(DATE(2028,10,1),Mitarbeiter!$C64),MIN(DATE(2028,11,0),IF(Mitarbeiter!$D64="",DATE(2028,11,0),Mitarbeiter!$D64),TODAY()),Einstellungen!$F$13:$F$67)))*N(Mitarbeiter!$E64)/IF(Einstellungen!$C$11="7 Tage",7,5),N('Ist-Stunden'!AM64)),MAX(IF(Einstellungen!$C$11="7 Tage",MAX(0,(MIN(DATE(2028,11,0),IF(Mitarbeiter!$D64="",DATE(2028,11,0),Mitarbeiter!$D64),TODAY()))-(MAX(DATE(2028,10,1),Mitarbeiter!$C64))+1),MAX(0,NETWORKDAYS(MAX(DATE(2028,10,1),Mitarbeiter!$C64),MIN(DATE(2028,11,0),IF(Mitarbeiter!$D64="",DATE(2028,11,0),Mitarbeiter!$D64),TODAY()),Einstellungen!$F$13:$F$67)))*N(Mitarbeiter!$E64)/IF(Einstellungen!$C$11="7 Tage",7,5),N('Ist-Stunden'!AM64)+(N(Krankheitstage!BL64)+N(Krankheitstage!BX64))*N($C64))))</f>
        <v/>
      </c>
      <c r="BR64" s="76">
        <f>IF($B64="",0,IF(Einstellungen!$C$10="Ja",MAX(IF(Einstellungen!$C$11="7 Tage",MAX(0,(MIN(DATE(2028,12,0),IF(Mitarbeiter!$D64="",DATE(2028,12,0),Mitarbeiter!$D64),TODAY()))-(MAX(DATE(2028,11,1),Mitarbeiter!$C64))+1),MAX(0,NETWORKDAYS(MAX(DATE(2028,11,1),Mitarbeiter!$C64),MIN(DATE(2028,12,0),IF(Mitarbeiter!$D64="",DATE(2028,12,0),Mitarbeiter!$D64),TODAY()),Einstellungen!$F$13:$F$67)))*N(Mitarbeiter!$E64)/IF(Einstellungen!$C$11="7 Tage",7,5),N('Ist-Stunden'!AN64)),MAX(IF(Einstellungen!$C$11="7 Tage",MAX(0,(MIN(DATE(2028,12,0),IF(Mitarbeiter!$D64="",DATE(2028,12,0),Mitarbeiter!$D64),TODAY()))-(MAX(DATE(2028,11,1),Mitarbeiter!$C64))+1),MAX(0,NETWORKDAYS(MAX(DATE(2028,11,1),Mitarbeiter!$C64),MIN(DATE(2028,12,0),IF(Mitarbeiter!$D64="",DATE(2028,12,0),Mitarbeiter!$D64),TODAY()),Einstellungen!$F$13:$F$67)))*N(Mitarbeiter!$E64)/IF(Einstellungen!$C$11="7 Tage",7,5),N('Ist-Stunden'!AN64)+(N(Krankheitstage!BM64)+N(Krankheitstage!BY64))*N($C64))))</f>
        <v/>
      </c>
      <c r="BS64" s="76">
        <f>IF($B64="",0,IF(Einstellungen!$C$10="Ja",MAX(IF(Einstellungen!$C$11="7 Tage",MAX(0,(MIN(DATE(2028,13,0),IF(Mitarbeiter!$D64="",DATE(2028,13,0),Mitarbeiter!$D64),TODAY()))-(MAX(DATE(2028,12,1),Mitarbeiter!$C64))+1),MAX(0,NETWORKDAYS(MAX(DATE(2028,12,1),Mitarbeiter!$C64),MIN(DATE(2028,13,0),IF(Mitarbeiter!$D64="",DATE(2028,13,0),Mitarbeiter!$D64),TODAY()),Einstellungen!$F$13:$F$67)))*N(Mitarbeiter!$E64)/IF(Einstellungen!$C$11="7 Tage",7,5),N('Ist-Stunden'!AO64)),MAX(IF(Einstellungen!$C$11="7 Tage",MAX(0,(MIN(DATE(2028,13,0),IF(Mitarbeiter!$D64="",DATE(2028,13,0),Mitarbeiter!$D64),TODAY()))-(MAX(DATE(2028,12,1),Mitarbeiter!$C64))+1),MAX(0,NETWORKDAYS(MAX(DATE(2028,12,1),Mitarbeiter!$C64),MIN(DATE(2028,13,0),IF(Mitarbeiter!$D64="",DATE(2028,13,0),Mitarbeiter!$D64),TODAY()),Einstellungen!$F$13:$F$67)))*N(Mitarbeiter!$E64)/IF(Einstellungen!$C$11="7 Tage",7,5),N('Ist-Stunden'!AO64)+(N(Krankheitstage!BN64)+N(Krankheitstage!BZ64))*N($C64))))</f>
        <v/>
      </c>
      <c r="BT64" s="76">
        <f>IF($B64="",0,IF(Einstellungen!$C$10="Ja",MAX(IF(Einstellungen!$C$11="7 Tage",MAX(0,(MIN(DATE(2029,2,0),IF(Mitarbeiter!$D64="",DATE(2029,2,0),Mitarbeiter!$D64),TODAY()))-(MAX(DATE(2029,1,1),Mitarbeiter!$C64))+1),MAX(0,NETWORKDAYS(MAX(DATE(2029,1,1),Mitarbeiter!$C64),MIN(DATE(2029,2,0),IF(Mitarbeiter!$D64="",DATE(2029,2,0),Mitarbeiter!$D64),TODAY()),Einstellungen!$F$13:$F$67)))*N(Mitarbeiter!$E64)/IF(Einstellungen!$C$11="7 Tage",7,5),N('Ist-Stunden'!AP64)),MAX(IF(Einstellungen!$C$11="7 Tage",MAX(0,(MIN(DATE(2029,2,0),IF(Mitarbeiter!$D64="",DATE(2029,2,0),Mitarbeiter!$D64),TODAY()))-(MAX(DATE(2029,1,1),Mitarbeiter!$C64))+1),MAX(0,NETWORKDAYS(MAX(DATE(2029,1,1),Mitarbeiter!$C64),MIN(DATE(2029,2,0),IF(Mitarbeiter!$D64="",DATE(2029,2,0),Mitarbeiter!$D64),TODAY()),Einstellungen!$F$13:$F$67)))*N(Mitarbeiter!$E64)/IF(Einstellungen!$C$11="7 Tage",7,5),N('Ist-Stunden'!AP64)+(N(Krankheitstage!CA64)+N(Krankheitstage!CM64))*N($C64))))</f>
        <v/>
      </c>
      <c r="BU64" s="76">
        <f>IF($B64="",0,IF(Einstellungen!$C$10="Ja",MAX(IF(Einstellungen!$C$11="7 Tage",MAX(0,(MIN(DATE(2029,3,0),IF(Mitarbeiter!$D64="",DATE(2029,3,0),Mitarbeiter!$D64),TODAY()))-(MAX(DATE(2029,2,1),Mitarbeiter!$C64))+1),MAX(0,NETWORKDAYS(MAX(DATE(2029,2,1),Mitarbeiter!$C64),MIN(DATE(2029,3,0),IF(Mitarbeiter!$D64="",DATE(2029,3,0),Mitarbeiter!$D64),TODAY()),Einstellungen!$F$13:$F$67)))*N(Mitarbeiter!$E64)/IF(Einstellungen!$C$11="7 Tage",7,5),N('Ist-Stunden'!AQ64)),MAX(IF(Einstellungen!$C$11="7 Tage",MAX(0,(MIN(DATE(2029,3,0),IF(Mitarbeiter!$D64="",DATE(2029,3,0),Mitarbeiter!$D64),TODAY()))-(MAX(DATE(2029,2,1),Mitarbeiter!$C64))+1),MAX(0,NETWORKDAYS(MAX(DATE(2029,2,1),Mitarbeiter!$C64),MIN(DATE(2029,3,0),IF(Mitarbeiter!$D64="",DATE(2029,3,0),Mitarbeiter!$D64),TODAY()),Einstellungen!$F$13:$F$67)))*N(Mitarbeiter!$E64)/IF(Einstellungen!$C$11="7 Tage",7,5),N('Ist-Stunden'!AQ64)+(N(Krankheitstage!CB64)+N(Krankheitstage!CN64))*N($C64))))</f>
        <v/>
      </c>
      <c r="BV64" s="76">
        <f>IF($B64="",0,IF(Einstellungen!$C$10="Ja",MAX(IF(Einstellungen!$C$11="7 Tage",MAX(0,(MIN(DATE(2029,4,0),IF(Mitarbeiter!$D64="",DATE(2029,4,0),Mitarbeiter!$D64),TODAY()))-(MAX(DATE(2029,3,1),Mitarbeiter!$C64))+1),MAX(0,NETWORKDAYS(MAX(DATE(2029,3,1),Mitarbeiter!$C64),MIN(DATE(2029,4,0),IF(Mitarbeiter!$D64="",DATE(2029,4,0),Mitarbeiter!$D64),TODAY()),Einstellungen!$F$13:$F$67)))*N(Mitarbeiter!$E64)/IF(Einstellungen!$C$11="7 Tage",7,5),N('Ist-Stunden'!AR64)),MAX(IF(Einstellungen!$C$11="7 Tage",MAX(0,(MIN(DATE(2029,4,0),IF(Mitarbeiter!$D64="",DATE(2029,4,0),Mitarbeiter!$D64),TODAY()))-(MAX(DATE(2029,3,1),Mitarbeiter!$C64))+1),MAX(0,NETWORKDAYS(MAX(DATE(2029,3,1),Mitarbeiter!$C64),MIN(DATE(2029,4,0),IF(Mitarbeiter!$D64="",DATE(2029,4,0),Mitarbeiter!$D64),TODAY()),Einstellungen!$F$13:$F$67)))*N(Mitarbeiter!$E64)/IF(Einstellungen!$C$11="7 Tage",7,5),N('Ist-Stunden'!AR64)+(N(Krankheitstage!CC64)+N(Krankheitstage!CO64))*N($C64))))</f>
        <v/>
      </c>
      <c r="BW64" s="76">
        <f>IF($B64="",0,IF(Einstellungen!$C$10="Ja",MAX(IF(Einstellungen!$C$11="7 Tage",MAX(0,(MIN(DATE(2029,5,0),IF(Mitarbeiter!$D64="",DATE(2029,5,0),Mitarbeiter!$D64),TODAY()))-(MAX(DATE(2029,4,1),Mitarbeiter!$C64))+1),MAX(0,NETWORKDAYS(MAX(DATE(2029,4,1),Mitarbeiter!$C64),MIN(DATE(2029,5,0),IF(Mitarbeiter!$D64="",DATE(2029,5,0),Mitarbeiter!$D64),TODAY()),Einstellungen!$F$13:$F$67)))*N(Mitarbeiter!$E64)/IF(Einstellungen!$C$11="7 Tage",7,5),N('Ist-Stunden'!AS64)),MAX(IF(Einstellungen!$C$11="7 Tage",MAX(0,(MIN(DATE(2029,5,0),IF(Mitarbeiter!$D64="",DATE(2029,5,0),Mitarbeiter!$D64),TODAY()))-(MAX(DATE(2029,4,1),Mitarbeiter!$C64))+1),MAX(0,NETWORKDAYS(MAX(DATE(2029,4,1),Mitarbeiter!$C64),MIN(DATE(2029,5,0),IF(Mitarbeiter!$D64="",DATE(2029,5,0),Mitarbeiter!$D64),TODAY()),Einstellungen!$F$13:$F$67)))*N(Mitarbeiter!$E64)/IF(Einstellungen!$C$11="7 Tage",7,5),N('Ist-Stunden'!AS64)+(N(Krankheitstage!CD64)+N(Krankheitstage!CP64))*N($C64))))</f>
        <v/>
      </c>
      <c r="BX64" s="76">
        <f>IF($B64="",0,IF(Einstellungen!$C$10="Ja",MAX(IF(Einstellungen!$C$11="7 Tage",MAX(0,(MIN(DATE(2029,6,0),IF(Mitarbeiter!$D64="",DATE(2029,6,0),Mitarbeiter!$D64),TODAY()))-(MAX(DATE(2029,5,1),Mitarbeiter!$C64))+1),MAX(0,NETWORKDAYS(MAX(DATE(2029,5,1),Mitarbeiter!$C64),MIN(DATE(2029,6,0),IF(Mitarbeiter!$D64="",DATE(2029,6,0),Mitarbeiter!$D64),TODAY()),Einstellungen!$F$13:$F$67)))*N(Mitarbeiter!$E64)/IF(Einstellungen!$C$11="7 Tage",7,5),N('Ist-Stunden'!AT64)),MAX(IF(Einstellungen!$C$11="7 Tage",MAX(0,(MIN(DATE(2029,6,0),IF(Mitarbeiter!$D64="",DATE(2029,6,0),Mitarbeiter!$D64),TODAY()))-(MAX(DATE(2029,5,1),Mitarbeiter!$C64))+1),MAX(0,NETWORKDAYS(MAX(DATE(2029,5,1),Mitarbeiter!$C64),MIN(DATE(2029,6,0),IF(Mitarbeiter!$D64="",DATE(2029,6,0),Mitarbeiter!$D64),TODAY()),Einstellungen!$F$13:$F$67)))*N(Mitarbeiter!$E64)/IF(Einstellungen!$C$11="7 Tage",7,5),N('Ist-Stunden'!AT64)+(N(Krankheitstage!CE64)+N(Krankheitstage!CQ64))*N($C64))))</f>
        <v/>
      </c>
      <c r="BY64" s="76">
        <f>IF($B64="",0,IF(Einstellungen!$C$10="Ja",MAX(IF(Einstellungen!$C$11="7 Tage",MAX(0,(MIN(DATE(2029,7,0),IF(Mitarbeiter!$D64="",DATE(2029,7,0),Mitarbeiter!$D64),TODAY()))-(MAX(DATE(2029,6,1),Mitarbeiter!$C64))+1),MAX(0,NETWORKDAYS(MAX(DATE(2029,6,1),Mitarbeiter!$C64),MIN(DATE(2029,7,0),IF(Mitarbeiter!$D64="",DATE(2029,7,0),Mitarbeiter!$D64),TODAY()),Einstellungen!$F$13:$F$67)))*N(Mitarbeiter!$E64)/IF(Einstellungen!$C$11="7 Tage",7,5),N('Ist-Stunden'!AU64)),MAX(IF(Einstellungen!$C$11="7 Tage",MAX(0,(MIN(DATE(2029,7,0),IF(Mitarbeiter!$D64="",DATE(2029,7,0),Mitarbeiter!$D64),TODAY()))-(MAX(DATE(2029,6,1),Mitarbeiter!$C64))+1),MAX(0,NETWORKDAYS(MAX(DATE(2029,6,1),Mitarbeiter!$C64),MIN(DATE(2029,7,0),IF(Mitarbeiter!$D64="",DATE(2029,7,0),Mitarbeiter!$D64),TODAY()),Einstellungen!$F$13:$F$67)))*N(Mitarbeiter!$E64)/IF(Einstellungen!$C$11="7 Tage",7,5),N('Ist-Stunden'!AU64)+(N(Krankheitstage!CF64)+N(Krankheitstage!CR64))*N($C64))))</f>
        <v/>
      </c>
      <c r="BZ64" s="76">
        <f>IF($B64="",0,IF(Einstellungen!$C$10="Ja",MAX(IF(Einstellungen!$C$11="7 Tage",MAX(0,(MIN(DATE(2029,8,0),IF(Mitarbeiter!$D64="",DATE(2029,8,0),Mitarbeiter!$D64),TODAY()))-(MAX(DATE(2029,7,1),Mitarbeiter!$C64))+1),MAX(0,NETWORKDAYS(MAX(DATE(2029,7,1),Mitarbeiter!$C64),MIN(DATE(2029,8,0),IF(Mitarbeiter!$D64="",DATE(2029,8,0),Mitarbeiter!$D64),TODAY()),Einstellungen!$F$13:$F$67)))*N(Mitarbeiter!$E64)/IF(Einstellungen!$C$11="7 Tage",7,5),N('Ist-Stunden'!AV64)),MAX(IF(Einstellungen!$C$11="7 Tage",MAX(0,(MIN(DATE(2029,8,0),IF(Mitarbeiter!$D64="",DATE(2029,8,0),Mitarbeiter!$D64),TODAY()))-(MAX(DATE(2029,7,1),Mitarbeiter!$C64))+1),MAX(0,NETWORKDAYS(MAX(DATE(2029,7,1),Mitarbeiter!$C64),MIN(DATE(2029,8,0),IF(Mitarbeiter!$D64="",DATE(2029,8,0),Mitarbeiter!$D64),TODAY()),Einstellungen!$F$13:$F$67)))*N(Mitarbeiter!$E64)/IF(Einstellungen!$C$11="7 Tage",7,5),N('Ist-Stunden'!AV64)+(N(Krankheitstage!CG64)+N(Krankheitstage!CS64))*N($C64))))</f>
        <v/>
      </c>
      <c r="CA64" s="76">
        <f>IF($B64="",0,IF(Einstellungen!$C$10="Ja",MAX(IF(Einstellungen!$C$11="7 Tage",MAX(0,(MIN(DATE(2029,9,0),IF(Mitarbeiter!$D64="",DATE(2029,9,0),Mitarbeiter!$D64),TODAY()))-(MAX(DATE(2029,8,1),Mitarbeiter!$C64))+1),MAX(0,NETWORKDAYS(MAX(DATE(2029,8,1),Mitarbeiter!$C64),MIN(DATE(2029,9,0),IF(Mitarbeiter!$D64="",DATE(2029,9,0),Mitarbeiter!$D64),TODAY()),Einstellungen!$F$13:$F$67)))*N(Mitarbeiter!$E64)/IF(Einstellungen!$C$11="7 Tage",7,5),N('Ist-Stunden'!AW64)),MAX(IF(Einstellungen!$C$11="7 Tage",MAX(0,(MIN(DATE(2029,9,0),IF(Mitarbeiter!$D64="",DATE(2029,9,0),Mitarbeiter!$D64),TODAY()))-(MAX(DATE(2029,8,1),Mitarbeiter!$C64))+1),MAX(0,NETWORKDAYS(MAX(DATE(2029,8,1),Mitarbeiter!$C64),MIN(DATE(2029,9,0),IF(Mitarbeiter!$D64="",DATE(2029,9,0),Mitarbeiter!$D64),TODAY()),Einstellungen!$F$13:$F$67)))*N(Mitarbeiter!$E64)/IF(Einstellungen!$C$11="7 Tage",7,5),N('Ist-Stunden'!AW64)+(N(Krankheitstage!CH64)+N(Krankheitstage!CT64))*N($C64))))</f>
        <v/>
      </c>
      <c r="CB64" s="76">
        <f>IF($B64="",0,IF(Einstellungen!$C$10="Ja",MAX(IF(Einstellungen!$C$11="7 Tage",MAX(0,(MIN(DATE(2029,10,0),IF(Mitarbeiter!$D64="",DATE(2029,10,0),Mitarbeiter!$D64),TODAY()))-(MAX(DATE(2029,9,1),Mitarbeiter!$C64))+1),MAX(0,NETWORKDAYS(MAX(DATE(2029,9,1),Mitarbeiter!$C64),MIN(DATE(2029,10,0),IF(Mitarbeiter!$D64="",DATE(2029,10,0),Mitarbeiter!$D64),TODAY()),Einstellungen!$F$13:$F$67)))*N(Mitarbeiter!$E64)/IF(Einstellungen!$C$11="7 Tage",7,5),N('Ist-Stunden'!AX64)),MAX(IF(Einstellungen!$C$11="7 Tage",MAX(0,(MIN(DATE(2029,10,0),IF(Mitarbeiter!$D64="",DATE(2029,10,0),Mitarbeiter!$D64),TODAY()))-(MAX(DATE(2029,9,1),Mitarbeiter!$C64))+1),MAX(0,NETWORKDAYS(MAX(DATE(2029,9,1),Mitarbeiter!$C64),MIN(DATE(2029,10,0),IF(Mitarbeiter!$D64="",DATE(2029,10,0),Mitarbeiter!$D64),TODAY()),Einstellungen!$F$13:$F$67)))*N(Mitarbeiter!$E64)/IF(Einstellungen!$C$11="7 Tage",7,5),N('Ist-Stunden'!AX64)+(N(Krankheitstage!CI64)+N(Krankheitstage!CU64))*N($C64))))</f>
        <v/>
      </c>
      <c r="CC64" s="76">
        <f>IF($B64="",0,IF(Einstellungen!$C$10="Ja",MAX(IF(Einstellungen!$C$11="7 Tage",MAX(0,(MIN(DATE(2029,11,0),IF(Mitarbeiter!$D64="",DATE(2029,11,0),Mitarbeiter!$D64),TODAY()))-(MAX(DATE(2029,10,1),Mitarbeiter!$C64))+1),MAX(0,NETWORKDAYS(MAX(DATE(2029,10,1),Mitarbeiter!$C64),MIN(DATE(2029,11,0),IF(Mitarbeiter!$D64="",DATE(2029,11,0),Mitarbeiter!$D64),TODAY()),Einstellungen!$F$13:$F$67)))*N(Mitarbeiter!$E64)/IF(Einstellungen!$C$11="7 Tage",7,5),N('Ist-Stunden'!AY64)),MAX(IF(Einstellungen!$C$11="7 Tage",MAX(0,(MIN(DATE(2029,11,0),IF(Mitarbeiter!$D64="",DATE(2029,11,0),Mitarbeiter!$D64),TODAY()))-(MAX(DATE(2029,10,1),Mitarbeiter!$C64))+1),MAX(0,NETWORKDAYS(MAX(DATE(2029,10,1),Mitarbeiter!$C64),MIN(DATE(2029,11,0),IF(Mitarbeiter!$D64="",DATE(2029,11,0),Mitarbeiter!$D64),TODAY()),Einstellungen!$F$13:$F$67)))*N(Mitarbeiter!$E64)/IF(Einstellungen!$C$11="7 Tage",7,5),N('Ist-Stunden'!AY64)+(N(Krankheitstage!CJ64)+N(Krankheitstage!CV64))*N($C64))))</f>
        <v/>
      </c>
      <c r="CD64" s="76">
        <f>IF($B64="",0,IF(Einstellungen!$C$10="Ja",MAX(IF(Einstellungen!$C$11="7 Tage",MAX(0,(MIN(DATE(2029,12,0),IF(Mitarbeiter!$D64="",DATE(2029,12,0),Mitarbeiter!$D64),TODAY()))-(MAX(DATE(2029,11,1),Mitarbeiter!$C64))+1),MAX(0,NETWORKDAYS(MAX(DATE(2029,11,1),Mitarbeiter!$C64),MIN(DATE(2029,12,0),IF(Mitarbeiter!$D64="",DATE(2029,12,0),Mitarbeiter!$D64),TODAY()),Einstellungen!$F$13:$F$67)))*N(Mitarbeiter!$E64)/IF(Einstellungen!$C$11="7 Tage",7,5),N('Ist-Stunden'!AZ64)),MAX(IF(Einstellungen!$C$11="7 Tage",MAX(0,(MIN(DATE(2029,12,0),IF(Mitarbeiter!$D64="",DATE(2029,12,0),Mitarbeiter!$D64),TODAY()))-(MAX(DATE(2029,11,1),Mitarbeiter!$C64))+1),MAX(0,NETWORKDAYS(MAX(DATE(2029,11,1),Mitarbeiter!$C64),MIN(DATE(2029,12,0),IF(Mitarbeiter!$D64="",DATE(2029,12,0),Mitarbeiter!$D64),TODAY()),Einstellungen!$F$13:$F$67)))*N(Mitarbeiter!$E64)/IF(Einstellungen!$C$11="7 Tage",7,5),N('Ist-Stunden'!AZ64)+(N(Krankheitstage!CK64)+N(Krankheitstage!CW64))*N($C64))))</f>
        <v/>
      </c>
      <c r="CE64" s="76">
        <f>IF($B64="",0,IF(Einstellungen!$C$10="Ja",MAX(IF(Einstellungen!$C$11="7 Tage",MAX(0,(MIN(DATE(2029,13,0),IF(Mitarbeiter!$D64="",DATE(2029,13,0),Mitarbeiter!$D64),TODAY()))-(MAX(DATE(2029,12,1),Mitarbeiter!$C64))+1),MAX(0,NETWORKDAYS(MAX(DATE(2029,12,1),Mitarbeiter!$C64),MIN(DATE(2029,13,0),IF(Mitarbeiter!$D64="",DATE(2029,13,0),Mitarbeiter!$D64),TODAY()),Einstellungen!$F$13:$F$67)))*N(Mitarbeiter!$E64)/IF(Einstellungen!$C$11="7 Tage",7,5),N('Ist-Stunden'!BA64)),MAX(IF(Einstellungen!$C$11="7 Tage",MAX(0,(MIN(DATE(2029,13,0),IF(Mitarbeiter!$D64="",DATE(2029,13,0),Mitarbeiter!$D64),TODAY()))-(MAX(DATE(2029,12,1),Mitarbeiter!$C64))+1),MAX(0,NETWORKDAYS(MAX(DATE(2029,12,1),Mitarbeiter!$C64),MIN(DATE(2029,13,0),IF(Mitarbeiter!$D64="",DATE(2029,13,0),Mitarbeiter!$D64),TODAY()),Einstellungen!$F$13:$F$67)))*N(Mitarbeiter!$E64)/IF(Einstellungen!$C$11="7 Tage",7,5),N('Ist-Stunden'!BA64)+(N(Krankheitstage!CL64)+N(Krankheitstage!CX64))*N($C64))))</f>
        <v/>
      </c>
      <c r="CF64" s="76">
        <f>IF($B64="",0,IF(Einstellungen!$C$10="Ja",MAX(IF(Einstellungen!$C$11="7 Tage",MAX(0,(MIN(DATE(2030,2,0),IF(Mitarbeiter!$D64="",DATE(2030,2,0),Mitarbeiter!$D64),TODAY()))-(MAX(DATE(2030,1,1),Mitarbeiter!$C64))+1),MAX(0,NETWORKDAYS(MAX(DATE(2030,1,1),Mitarbeiter!$C64),MIN(DATE(2030,2,0),IF(Mitarbeiter!$D64="",DATE(2030,2,0),Mitarbeiter!$D64),TODAY()),Einstellungen!$F$13:$F$67)))*N(Mitarbeiter!$E64)/IF(Einstellungen!$C$11="7 Tage",7,5),N('Ist-Stunden'!BB64)),MAX(IF(Einstellungen!$C$11="7 Tage",MAX(0,(MIN(DATE(2030,2,0),IF(Mitarbeiter!$D64="",DATE(2030,2,0),Mitarbeiter!$D64),TODAY()))-(MAX(DATE(2030,1,1),Mitarbeiter!$C64))+1),MAX(0,NETWORKDAYS(MAX(DATE(2030,1,1),Mitarbeiter!$C64),MIN(DATE(2030,2,0),IF(Mitarbeiter!$D64="",DATE(2030,2,0),Mitarbeiter!$D64),TODAY()),Einstellungen!$F$13:$F$67)))*N(Mitarbeiter!$E64)/IF(Einstellungen!$C$11="7 Tage",7,5),N('Ist-Stunden'!BB64)+(N(Krankheitstage!CY64)+N(Krankheitstage!DK64))*N($C64))))</f>
        <v/>
      </c>
      <c r="CG64" s="76">
        <f>IF($B64="",0,IF(Einstellungen!$C$10="Ja",MAX(IF(Einstellungen!$C$11="7 Tage",MAX(0,(MIN(DATE(2030,3,0),IF(Mitarbeiter!$D64="",DATE(2030,3,0),Mitarbeiter!$D64),TODAY()))-(MAX(DATE(2030,2,1),Mitarbeiter!$C64))+1),MAX(0,NETWORKDAYS(MAX(DATE(2030,2,1),Mitarbeiter!$C64),MIN(DATE(2030,3,0),IF(Mitarbeiter!$D64="",DATE(2030,3,0),Mitarbeiter!$D64),TODAY()),Einstellungen!$F$13:$F$67)))*N(Mitarbeiter!$E64)/IF(Einstellungen!$C$11="7 Tage",7,5),N('Ist-Stunden'!BC64)),MAX(IF(Einstellungen!$C$11="7 Tage",MAX(0,(MIN(DATE(2030,3,0),IF(Mitarbeiter!$D64="",DATE(2030,3,0),Mitarbeiter!$D64),TODAY()))-(MAX(DATE(2030,2,1),Mitarbeiter!$C64))+1),MAX(0,NETWORKDAYS(MAX(DATE(2030,2,1),Mitarbeiter!$C64),MIN(DATE(2030,3,0),IF(Mitarbeiter!$D64="",DATE(2030,3,0),Mitarbeiter!$D64),TODAY()),Einstellungen!$F$13:$F$67)))*N(Mitarbeiter!$E64)/IF(Einstellungen!$C$11="7 Tage",7,5),N('Ist-Stunden'!BC64)+(N(Krankheitstage!CZ64)+N(Krankheitstage!DL64))*N($C64))))</f>
        <v/>
      </c>
      <c r="CH64" s="76">
        <f>IF($B64="",0,IF(Einstellungen!$C$10="Ja",MAX(IF(Einstellungen!$C$11="7 Tage",MAX(0,(MIN(DATE(2030,4,0),IF(Mitarbeiter!$D64="",DATE(2030,4,0),Mitarbeiter!$D64),TODAY()))-(MAX(DATE(2030,3,1),Mitarbeiter!$C64))+1),MAX(0,NETWORKDAYS(MAX(DATE(2030,3,1),Mitarbeiter!$C64),MIN(DATE(2030,4,0),IF(Mitarbeiter!$D64="",DATE(2030,4,0),Mitarbeiter!$D64),TODAY()),Einstellungen!$F$13:$F$67)))*N(Mitarbeiter!$E64)/IF(Einstellungen!$C$11="7 Tage",7,5),N('Ist-Stunden'!BD64)),MAX(IF(Einstellungen!$C$11="7 Tage",MAX(0,(MIN(DATE(2030,4,0),IF(Mitarbeiter!$D64="",DATE(2030,4,0),Mitarbeiter!$D64),TODAY()))-(MAX(DATE(2030,3,1),Mitarbeiter!$C64))+1),MAX(0,NETWORKDAYS(MAX(DATE(2030,3,1),Mitarbeiter!$C64),MIN(DATE(2030,4,0),IF(Mitarbeiter!$D64="",DATE(2030,4,0),Mitarbeiter!$D64),TODAY()),Einstellungen!$F$13:$F$67)))*N(Mitarbeiter!$E64)/IF(Einstellungen!$C$11="7 Tage",7,5),N('Ist-Stunden'!BD64)+(N(Krankheitstage!DA64)+N(Krankheitstage!DM64))*N($C64))))</f>
        <v/>
      </c>
      <c r="CI64" s="76">
        <f>IF($B64="",0,IF(Einstellungen!$C$10="Ja",MAX(IF(Einstellungen!$C$11="7 Tage",MAX(0,(MIN(DATE(2030,5,0),IF(Mitarbeiter!$D64="",DATE(2030,5,0),Mitarbeiter!$D64),TODAY()))-(MAX(DATE(2030,4,1),Mitarbeiter!$C64))+1),MAX(0,NETWORKDAYS(MAX(DATE(2030,4,1),Mitarbeiter!$C64),MIN(DATE(2030,5,0),IF(Mitarbeiter!$D64="",DATE(2030,5,0),Mitarbeiter!$D64),TODAY()),Einstellungen!$F$13:$F$67)))*N(Mitarbeiter!$E64)/IF(Einstellungen!$C$11="7 Tage",7,5),N('Ist-Stunden'!BE64)),MAX(IF(Einstellungen!$C$11="7 Tage",MAX(0,(MIN(DATE(2030,5,0),IF(Mitarbeiter!$D64="",DATE(2030,5,0),Mitarbeiter!$D64),TODAY()))-(MAX(DATE(2030,4,1),Mitarbeiter!$C64))+1),MAX(0,NETWORKDAYS(MAX(DATE(2030,4,1),Mitarbeiter!$C64),MIN(DATE(2030,5,0),IF(Mitarbeiter!$D64="",DATE(2030,5,0),Mitarbeiter!$D64),TODAY()),Einstellungen!$F$13:$F$67)))*N(Mitarbeiter!$E64)/IF(Einstellungen!$C$11="7 Tage",7,5),N('Ist-Stunden'!BE64)+(N(Krankheitstage!DB64)+N(Krankheitstage!DN64))*N($C64))))</f>
        <v/>
      </c>
      <c r="CJ64" s="76">
        <f>IF($B64="",0,IF(Einstellungen!$C$10="Ja",MAX(IF(Einstellungen!$C$11="7 Tage",MAX(0,(MIN(DATE(2030,6,0),IF(Mitarbeiter!$D64="",DATE(2030,6,0),Mitarbeiter!$D64),TODAY()))-(MAX(DATE(2030,5,1),Mitarbeiter!$C64))+1),MAX(0,NETWORKDAYS(MAX(DATE(2030,5,1),Mitarbeiter!$C64),MIN(DATE(2030,6,0),IF(Mitarbeiter!$D64="",DATE(2030,6,0),Mitarbeiter!$D64),TODAY()),Einstellungen!$F$13:$F$67)))*N(Mitarbeiter!$E64)/IF(Einstellungen!$C$11="7 Tage",7,5),N('Ist-Stunden'!BF64)),MAX(IF(Einstellungen!$C$11="7 Tage",MAX(0,(MIN(DATE(2030,6,0),IF(Mitarbeiter!$D64="",DATE(2030,6,0),Mitarbeiter!$D64),TODAY()))-(MAX(DATE(2030,5,1),Mitarbeiter!$C64))+1),MAX(0,NETWORKDAYS(MAX(DATE(2030,5,1),Mitarbeiter!$C64),MIN(DATE(2030,6,0),IF(Mitarbeiter!$D64="",DATE(2030,6,0),Mitarbeiter!$D64),TODAY()),Einstellungen!$F$13:$F$67)))*N(Mitarbeiter!$E64)/IF(Einstellungen!$C$11="7 Tage",7,5),N('Ist-Stunden'!BF64)+(N(Krankheitstage!DC64)+N(Krankheitstage!DO64))*N($C64))))</f>
        <v/>
      </c>
      <c r="CK64" s="76">
        <f>IF($B64="",0,IF(Einstellungen!$C$10="Ja",MAX(IF(Einstellungen!$C$11="7 Tage",MAX(0,(MIN(DATE(2030,7,0),IF(Mitarbeiter!$D64="",DATE(2030,7,0),Mitarbeiter!$D64),TODAY()))-(MAX(DATE(2030,6,1),Mitarbeiter!$C64))+1),MAX(0,NETWORKDAYS(MAX(DATE(2030,6,1),Mitarbeiter!$C64),MIN(DATE(2030,7,0),IF(Mitarbeiter!$D64="",DATE(2030,7,0),Mitarbeiter!$D64),TODAY()),Einstellungen!$F$13:$F$67)))*N(Mitarbeiter!$E64)/IF(Einstellungen!$C$11="7 Tage",7,5),N('Ist-Stunden'!BG64)),MAX(IF(Einstellungen!$C$11="7 Tage",MAX(0,(MIN(DATE(2030,7,0),IF(Mitarbeiter!$D64="",DATE(2030,7,0),Mitarbeiter!$D64),TODAY()))-(MAX(DATE(2030,6,1),Mitarbeiter!$C64))+1),MAX(0,NETWORKDAYS(MAX(DATE(2030,6,1),Mitarbeiter!$C64),MIN(DATE(2030,7,0),IF(Mitarbeiter!$D64="",DATE(2030,7,0),Mitarbeiter!$D64),TODAY()),Einstellungen!$F$13:$F$67)))*N(Mitarbeiter!$E64)/IF(Einstellungen!$C$11="7 Tage",7,5),N('Ist-Stunden'!BG64)+(N(Krankheitstage!DD64)+N(Krankheitstage!DP64))*N($C64))))</f>
        <v/>
      </c>
      <c r="CL64" s="76">
        <f>IF($B64="",0,IF(Einstellungen!$C$10="Ja",MAX(IF(Einstellungen!$C$11="7 Tage",MAX(0,(MIN(DATE(2030,8,0),IF(Mitarbeiter!$D64="",DATE(2030,8,0),Mitarbeiter!$D64),TODAY()))-(MAX(DATE(2030,7,1),Mitarbeiter!$C64))+1),MAX(0,NETWORKDAYS(MAX(DATE(2030,7,1),Mitarbeiter!$C64),MIN(DATE(2030,8,0),IF(Mitarbeiter!$D64="",DATE(2030,8,0),Mitarbeiter!$D64),TODAY()),Einstellungen!$F$13:$F$67)))*N(Mitarbeiter!$E64)/IF(Einstellungen!$C$11="7 Tage",7,5),N('Ist-Stunden'!BH64)),MAX(IF(Einstellungen!$C$11="7 Tage",MAX(0,(MIN(DATE(2030,8,0),IF(Mitarbeiter!$D64="",DATE(2030,8,0),Mitarbeiter!$D64),TODAY()))-(MAX(DATE(2030,7,1),Mitarbeiter!$C64))+1),MAX(0,NETWORKDAYS(MAX(DATE(2030,7,1),Mitarbeiter!$C64),MIN(DATE(2030,8,0),IF(Mitarbeiter!$D64="",DATE(2030,8,0),Mitarbeiter!$D64),TODAY()),Einstellungen!$F$13:$F$67)))*N(Mitarbeiter!$E64)/IF(Einstellungen!$C$11="7 Tage",7,5),N('Ist-Stunden'!BH64)+(N(Krankheitstage!DE64)+N(Krankheitstage!DQ64))*N($C64))))</f>
        <v/>
      </c>
      <c r="CM64" s="76">
        <f>IF($B64="",0,IF(Einstellungen!$C$10="Ja",MAX(IF(Einstellungen!$C$11="7 Tage",MAX(0,(MIN(DATE(2030,9,0),IF(Mitarbeiter!$D64="",DATE(2030,9,0),Mitarbeiter!$D64),TODAY()))-(MAX(DATE(2030,8,1),Mitarbeiter!$C64))+1),MAX(0,NETWORKDAYS(MAX(DATE(2030,8,1),Mitarbeiter!$C64),MIN(DATE(2030,9,0),IF(Mitarbeiter!$D64="",DATE(2030,9,0),Mitarbeiter!$D64),TODAY()),Einstellungen!$F$13:$F$67)))*N(Mitarbeiter!$E64)/IF(Einstellungen!$C$11="7 Tage",7,5),N('Ist-Stunden'!BI64)),MAX(IF(Einstellungen!$C$11="7 Tage",MAX(0,(MIN(DATE(2030,9,0),IF(Mitarbeiter!$D64="",DATE(2030,9,0),Mitarbeiter!$D64),TODAY()))-(MAX(DATE(2030,8,1),Mitarbeiter!$C64))+1),MAX(0,NETWORKDAYS(MAX(DATE(2030,8,1),Mitarbeiter!$C64),MIN(DATE(2030,9,0),IF(Mitarbeiter!$D64="",DATE(2030,9,0),Mitarbeiter!$D64),TODAY()),Einstellungen!$F$13:$F$67)))*N(Mitarbeiter!$E64)/IF(Einstellungen!$C$11="7 Tage",7,5),N('Ist-Stunden'!BI64)+(N(Krankheitstage!DF64)+N(Krankheitstage!DR64))*N($C64))))</f>
        <v/>
      </c>
      <c r="CN64" s="76">
        <f>IF($B64="",0,IF(Einstellungen!$C$10="Ja",MAX(IF(Einstellungen!$C$11="7 Tage",MAX(0,(MIN(DATE(2030,10,0),IF(Mitarbeiter!$D64="",DATE(2030,10,0),Mitarbeiter!$D64),TODAY()))-(MAX(DATE(2030,9,1),Mitarbeiter!$C64))+1),MAX(0,NETWORKDAYS(MAX(DATE(2030,9,1),Mitarbeiter!$C64),MIN(DATE(2030,10,0),IF(Mitarbeiter!$D64="",DATE(2030,10,0),Mitarbeiter!$D64),TODAY()),Einstellungen!$F$13:$F$67)))*N(Mitarbeiter!$E64)/IF(Einstellungen!$C$11="7 Tage",7,5),N('Ist-Stunden'!BJ64)),MAX(IF(Einstellungen!$C$11="7 Tage",MAX(0,(MIN(DATE(2030,10,0),IF(Mitarbeiter!$D64="",DATE(2030,10,0),Mitarbeiter!$D64),TODAY()))-(MAX(DATE(2030,9,1),Mitarbeiter!$C64))+1),MAX(0,NETWORKDAYS(MAX(DATE(2030,9,1),Mitarbeiter!$C64),MIN(DATE(2030,10,0),IF(Mitarbeiter!$D64="",DATE(2030,10,0),Mitarbeiter!$D64),TODAY()),Einstellungen!$F$13:$F$67)))*N(Mitarbeiter!$E64)/IF(Einstellungen!$C$11="7 Tage",7,5),N('Ist-Stunden'!BJ64)+(N(Krankheitstage!DG64)+N(Krankheitstage!DS64))*N($C64))))</f>
        <v/>
      </c>
      <c r="CO64" s="76">
        <f>IF($B64="",0,IF(Einstellungen!$C$10="Ja",MAX(IF(Einstellungen!$C$11="7 Tage",MAX(0,(MIN(DATE(2030,11,0),IF(Mitarbeiter!$D64="",DATE(2030,11,0),Mitarbeiter!$D64),TODAY()))-(MAX(DATE(2030,10,1),Mitarbeiter!$C64))+1),MAX(0,NETWORKDAYS(MAX(DATE(2030,10,1),Mitarbeiter!$C64),MIN(DATE(2030,11,0),IF(Mitarbeiter!$D64="",DATE(2030,11,0),Mitarbeiter!$D64),TODAY()),Einstellungen!$F$13:$F$67)))*N(Mitarbeiter!$E64)/IF(Einstellungen!$C$11="7 Tage",7,5),N('Ist-Stunden'!BK64)),MAX(IF(Einstellungen!$C$11="7 Tage",MAX(0,(MIN(DATE(2030,11,0),IF(Mitarbeiter!$D64="",DATE(2030,11,0),Mitarbeiter!$D64),TODAY()))-(MAX(DATE(2030,10,1),Mitarbeiter!$C64))+1),MAX(0,NETWORKDAYS(MAX(DATE(2030,10,1),Mitarbeiter!$C64),MIN(DATE(2030,11,0),IF(Mitarbeiter!$D64="",DATE(2030,11,0),Mitarbeiter!$D64),TODAY()),Einstellungen!$F$13:$F$67)))*N(Mitarbeiter!$E64)/IF(Einstellungen!$C$11="7 Tage",7,5),N('Ist-Stunden'!BK64)+(N(Krankheitstage!DH64)+N(Krankheitstage!DT64))*N($C64))))</f>
        <v/>
      </c>
      <c r="CP64" s="76">
        <f>IF($B64="",0,IF(Einstellungen!$C$10="Ja",MAX(IF(Einstellungen!$C$11="7 Tage",MAX(0,(MIN(DATE(2030,12,0),IF(Mitarbeiter!$D64="",DATE(2030,12,0),Mitarbeiter!$D64),TODAY()))-(MAX(DATE(2030,11,1),Mitarbeiter!$C64))+1),MAX(0,NETWORKDAYS(MAX(DATE(2030,11,1),Mitarbeiter!$C64),MIN(DATE(2030,12,0),IF(Mitarbeiter!$D64="",DATE(2030,12,0),Mitarbeiter!$D64),TODAY()),Einstellungen!$F$13:$F$67)))*N(Mitarbeiter!$E64)/IF(Einstellungen!$C$11="7 Tage",7,5),N('Ist-Stunden'!BL64)),MAX(IF(Einstellungen!$C$11="7 Tage",MAX(0,(MIN(DATE(2030,12,0),IF(Mitarbeiter!$D64="",DATE(2030,12,0),Mitarbeiter!$D64),TODAY()))-(MAX(DATE(2030,11,1),Mitarbeiter!$C64))+1),MAX(0,NETWORKDAYS(MAX(DATE(2030,11,1),Mitarbeiter!$C64),MIN(DATE(2030,12,0),IF(Mitarbeiter!$D64="",DATE(2030,12,0),Mitarbeiter!$D64),TODAY()),Einstellungen!$F$13:$F$67)))*N(Mitarbeiter!$E64)/IF(Einstellungen!$C$11="7 Tage",7,5),N('Ist-Stunden'!BL64)+(N(Krankheitstage!DI64)+N(Krankheitstage!DU64))*N($C64))))</f>
        <v/>
      </c>
      <c r="CQ64" s="76">
        <f>IF($B64="",0,IF(Einstellungen!$C$10="Ja",MAX(IF(Einstellungen!$C$11="7 Tage",MAX(0,(MIN(DATE(2030,13,0),IF(Mitarbeiter!$D64="",DATE(2030,13,0),Mitarbeiter!$D64),TODAY()))-(MAX(DATE(2030,12,1),Mitarbeiter!$C64))+1),MAX(0,NETWORKDAYS(MAX(DATE(2030,12,1),Mitarbeiter!$C64),MIN(DATE(2030,13,0),IF(Mitarbeiter!$D64="",DATE(2030,13,0),Mitarbeiter!$D64),TODAY()),Einstellungen!$F$13:$F$67)))*N(Mitarbeiter!$E64)/IF(Einstellungen!$C$11="7 Tage",7,5),N('Ist-Stunden'!BM64)),MAX(IF(Einstellungen!$C$11="7 Tage",MAX(0,(MIN(DATE(2030,13,0),IF(Mitarbeiter!$D64="",DATE(2030,13,0),Mitarbeiter!$D64),TODAY()))-(MAX(DATE(2030,12,1),Mitarbeiter!$C64))+1),MAX(0,NETWORKDAYS(MAX(DATE(2030,12,1),Mitarbeiter!$C64),MIN(DATE(2030,13,0),IF(Mitarbeiter!$D64="",DATE(2030,13,0),Mitarbeiter!$D64),TODAY()),Einstellungen!$F$13:$F$67)))*N(Mitarbeiter!$E64)/IF(Einstellungen!$C$11="7 Tage",7,5),N('Ist-Stunden'!BM64)+(N(Krankheitstage!DJ64)+N(Krankheitstage!DV64))*N($C64))))</f>
        <v/>
      </c>
    </row>
    <row r="65">
      <c r="A65" s="73">
        <f>IF(Mitarbeiter!B65="","",Mitarbeiter!A65)</f>
        <v/>
      </c>
      <c r="B65" s="6">
        <f>IF(Mitarbeiter!B65="","",Mitarbeiter!B65)</f>
        <v/>
      </c>
      <c r="C65" s="74">
        <f>IF(Mitarbeiter!B65="","",Mitarbeiter!F65)</f>
        <v/>
      </c>
      <c r="D65" s="75">
        <f>N(INDEX(Krankheitstage!$G65:$DV65,1,(Einstellungen!$C$3-2026)*24+1))</f>
        <v/>
      </c>
      <c r="E65" s="75">
        <f>N(INDEX(Krankheitstage!$G65:$DV65,1,(Einstellungen!$C$3-2026)*24+2))</f>
        <v/>
      </c>
      <c r="F65" s="75">
        <f>N(INDEX(Krankheitstage!$G65:$DV65,1,(Einstellungen!$C$3-2026)*24+3))</f>
        <v/>
      </c>
      <c r="G65" s="75">
        <f>N(INDEX(Krankheitstage!$G65:$DV65,1,(Einstellungen!$C$3-2026)*24+4))</f>
        <v/>
      </c>
      <c r="H65" s="75">
        <f>N(INDEX(Krankheitstage!$G65:$DV65,1,(Einstellungen!$C$3-2026)*24+5))</f>
        <v/>
      </c>
      <c r="I65" s="75">
        <f>N(INDEX(Krankheitstage!$G65:$DV65,1,(Einstellungen!$C$3-2026)*24+6))</f>
        <v/>
      </c>
      <c r="J65" s="75">
        <f>N(INDEX(Krankheitstage!$G65:$DV65,1,(Einstellungen!$C$3-2026)*24+7))</f>
        <v/>
      </c>
      <c r="K65" s="75">
        <f>N(INDEX(Krankheitstage!$G65:$DV65,1,(Einstellungen!$C$3-2026)*24+8))</f>
        <v/>
      </c>
      <c r="L65" s="75">
        <f>N(INDEX(Krankheitstage!$G65:$DV65,1,(Einstellungen!$C$3-2026)*24+9))</f>
        <v/>
      </c>
      <c r="M65" s="75">
        <f>N(INDEX(Krankheitstage!$G65:$DV65,1,(Einstellungen!$C$3-2026)*24+10))</f>
        <v/>
      </c>
      <c r="N65" s="75">
        <f>N(INDEX(Krankheitstage!$G65:$DV65,1,(Einstellungen!$C$3-2026)*24+11))</f>
        <v/>
      </c>
      <c r="O65" s="75">
        <f>N(INDEX(Krankheitstage!$G65:$DV65,1,(Einstellungen!$C$3-2026)*24+12))</f>
        <v/>
      </c>
      <c r="P65" s="75">
        <f>IF($B65="","",SUM(D65:O65))</f>
        <v/>
      </c>
      <c r="Q65" s="75">
        <f>N(INDEX(Krankheitstage!$G65:$DV65,1,(Einstellungen!$C$3-2026)*24+13))</f>
        <v/>
      </c>
      <c r="R65" s="75">
        <f>N(INDEX(Krankheitstage!$G65:$DV65,1,(Einstellungen!$C$3-2026)*24+14))</f>
        <v/>
      </c>
      <c r="S65" s="75">
        <f>N(INDEX(Krankheitstage!$G65:$DV65,1,(Einstellungen!$C$3-2026)*24+15))</f>
        <v/>
      </c>
      <c r="T65" s="75">
        <f>N(INDEX(Krankheitstage!$G65:$DV65,1,(Einstellungen!$C$3-2026)*24+16))</f>
        <v/>
      </c>
      <c r="U65" s="75">
        <f>N(INDEX(Krankheitstage!$G65:$DV65,1,(Einstellungen!$C$3-2026)*24+17))</f>
        <v/>
      </c>
      <c r="V65" s="75">
        <f>N(INDEX(Krankheitstage!$G65:$DV65,1,(Einstellungen!$C$3-2026)*24+18))</f>
        <v/>
      </c>
      <c r="W65" s="75">
        <f>N(INDEX(Krankheitstage!$G65:$DV65,1,(Einstellungen!$C$3-2026)*24+19))</f>
        <v/>
      </c>
      <c r="X65" s="75">
        <f>N(INDEX(Krankheitstage!$G65:$DV65,1,(Einstellungen!$C$3-2026)*24+20))</f>
        <v/>
      </c>
      <c r="Y65" s="75">
        <f>N(INDEX(Krankheitstage!$G65:$DV65,1,(Einstellungen!$C$3-2026)*24+21))</f>
        <v/>
      </c>
      <c r="Z65" s="75">
        <f>N(INDEX(Krankheitstage!$G65:$DV65,1,(Einstellungen!$C$3-2026)*24+22))</f>
        <v/>
      </c>
      <c r="AA65" s="75">
        <f>N(INDEX(Krankheitstage!$G65:$DV65,1,(Einstellungen!$C$3-2026)*24+23))</f>
        <v/>
      </c>
      <c r="AB65" s="75">
        <f>N(INDEX(Krankheitstage!$G65:$DV65,1,(Einstellungen!$C$3-2026)*24+24))</f>
        <v/>
      </c>
      <c r="AC65" s="75">
        <f>IF($B65="","",SUM(Q65:AB65))</f>
        <v/>
      </c>
      <c r="AD65" s="75">
        <f>IF($B65="","",SUM(P65,AC65))</f>
        <v/>
      </c>
      <c r="AE65" s="76">
        <f>IF($B65="","",AD65*N(C65))</f>
        <v/>
      </c>
      <c r="AF65" s="75">
        <f>IF($B65="","",Krankheitstage!E65)</f>
        <v/>
      </c>
      <c r="AG65" s="76">
        <f>IF($B65="","",AF65*N(C65))</f>
        <v/>
      </c>
      <c r="AH65" s="76">
        <f>IF($B65="","",INDEX($AJ65:$CQ65,1,(Einstellungen!$C$3-2026)*12+1)+INDEX($AJ65:$CQ65,1,(Einstellungen!$C$3-2026)*12+2)+INDEX($AJ65:$CQ65,1,(Einstellungen!$C$3-2026)*12+3)+INDEX($AJ65:$CQ65,1,(Einstellungen!$C$3-2026)*12+4)+INDEX($AJ65:$CQ65,1,(Einstellungen!$C$3-2026)*12+5)+INDEX($AJ65:$CQ65,1,(Einstellungen!$C$3-2026)*12+6)+INDEX($AJ65:$CQ65,1,(Einstellungen!$C$3-2026)*12+7)+INDEX($AJ65:$CQ65,1,(Einstellungen!$C$3-2026)*12+8)+INDEX($AJ65:$CQ65,1,(Einstellungen!$C$3-2026)*12+9)+INDEX($AJ65:$CQ65,1,(Einstellungen!$C$3-2026)*12+10)+INDEX($AJ65:$CQ65,1,(Einstellungen!$C$3-2026)*12+11)+INDEX($AJ65:$CQ65,1,(Einstellungen!$C$3-2026)*12+12))</f>
        <v/>
      </c>
      <c r="AI65" s="76">
        <f>IF($B65="","",SUM($AJ65:$CQ65))</f>
        <v/>
      </c>
      <c r="AJ65" s="76">
        <f>IF($B65="",0,IF(Einstellungen!$C$10="Ja",MAX(IF(Einstellungen!$C$11="7 Tage",MAX(0,(MIN(DATE(2026,2,0),IF(Mitarbeiter!$D65="",DATE(2026,2,0),Mitarbeiter!$D65),TODAY()))-(MAX(DATE(2026,1,1),Mitarbeiter!$C65))+1),MAX(0,NETWORKDAYS(MAX(DATE(2026,1,1),Mitarbeiter!$C65),MIN(DATE(2026,2,0),IF(Mitarbeiter!$D65="",DATE(2026,2,0),Mitarbeiter!$D65),TODAY()),Einstellungen!$F$13:$F$67)))*N(Mitarbeiter!$E65)/IF(Einstellungen!$C$11="7 Tage",7,5),N('Ist-Stunden'!F65)),MAX(IF(Einstellungen!$C$11="7 Tage",MAX(0,(MIN(DATE(2026,2,0),IF(Mitarbeiter!$D65="",DATE(2026,2,0),Mitarbeiter!$D65),TODAY()))-(MAX(DATE(2026,1,1),Mitarbeiter!$C65))+1),MAX(0,NETWORKDAYS(MAX(DATE(2026,1,1),Mitarbeiter!$C65),MIN(DATE(2026,2,0),IF(Mitarbeiter!$D65="",DATE(2026,2,0),Mitarbeiter!$D65),TODAY()),Einstellungen!$F$13:$F$67)))*N(Mitarbeiter!$E65)/IF(Einstellungen!$C$11="7 Tage",7,5),N('Ist-Stunden'!F65)+(N(Krankheitstage!G65)+N(Krankheitstage!S65))*N($C65))))</f>
        <v/>
      </c>
      <c r="AK65" s="76">
        <f>IF($B65="",0,IF(Einstellungen!$C$10="Ja",MAX(IF(Einstellungen!$C$11="7 Tage",MAX(0,(MIN(DATE(2026,3,0),IF(Mitarbeiter!$D65="",DATE(2026,3,0),Mitarbeiter!$D65),TODAY()))-(MAX(DATE(2026,2,1),Mitarbeiter!$C65))+1),MAX(0,NETWORKDAYS(MAX(DATE(2026,2,1),Mitarbeiter!$C65),MIN(DATE(2026,3,0),IF(Mitarbeiter!$D65="",DATE(2026,3,0),Mitarbeiter!$D65),TODAY()),Einstellungen!$F$13:$F$67)))*N(Mitarbeiter!$E65)/IF(Einstellungen!$C$11="7 Tage",7,5),N('Ist-Stunden'!G65)),MAX(IF(Einstellungen!$C$11="7 Tage",MAX(0,(MIN(DATE(2026,3,0),IF(Mitarbeiter!$D65="",DATE(2026,3,0),Mitarbeiter!$D65),TODAY()))-(MAX(DATE(2026,2,1),Mitarbeiter!$C65))+1),MAX(0,NETWORKDAYS(MAX(DATE(2026,2,1),Mitarbeiter!$C65),MIN(DATE(2026,3,0),IF(Mitarbeiter!$D65="",DATE(2026,3,0),Mitarbeiter!$D65),TODAY()),Einstellungen!$F$13:$F$67)))*N(Mitarbeiter!$E65)/IF(Einstellungen!$C$11="7 Tage",7,5),N('Ist-Stunden'!G65)+(N(Krankheitstage!H65)+N(Krankheitstage!T65))*N($C65))))</f>
        <v/>
      </c>
      <c r="AL65" s="76">
        <f>IF($B65="",0,IF(Einstellungen!$C$10="Ja",MAX(IF(Einstellungen!$C$11="7 Tage",MAX(0,(MIN(DATE(2026,4,0),IF(Mitarbeiter!$D65="",DATE(2026,4,0),Mitarbeiter!$D65),TODAY()))-(MAX(DATE(2026,3,1),Mitarbeiter!$C65))+1),MAX(0,NETWORKDAYS(MAX(DATE(2026,3,1),Mitarbeiter!$C65),MIN(DATE(2026,4,0),IF(Mitarbeiter!$D65="",DATE(2026,4,0),Mitarbeiter!$D65),TODAY()),Einstellungen!$F$13:$F$67)))*N(Mitarbeiter!$E65)/IF(Einstellungen!$C$11="7 Tage",7,5),N('Ist-Stunden'!H65)),MAX(IF(Einstellungen!$C$11="7 Tage",MAX(0,(MIN(DATE(2026,4,0),IF(Mitarbeiter!$D65="",DATE(2026,4,0),Mitarbeiter!$D65),TODAY()))-(MAX(DATE(2026,3,1),Mitarbeiter!$C65))+1),MAX(0,NETWORKDAYS(MAX(DATE(2026,3,1),Mitarbeiter!$C65),MIN(DATE(2026,4,0),IF(Mitarbeiter!$D65="",DATE(2026,4,0),Mitarbeiter!$D65),TODAY()),Einstellungen!$F$13:$F$67)))*N(Mitarbeiter!$E65)/IF(Einstellungen!$C$11="7 Tage",7,5),N('Ist-Stunden'!H65)+(N(Krankheitstage!I65)+N(Krankheitstage!U65))*N($C65))))</f>
        <v/>
      </c>
      <c r="AM65" s="76">
        <f>IF($B65="",0,IF(Einstellungen!$C$10="Ja",MAX(IF(Einstellungen!$C$11="7 Tage",MAX(0,(MIN(DATE(2026,5,0),IF(Mitarbeiter!$D65="",DATE(2026,5,0),Mitarbeiter!$D65),TODAY()))-(MAX(DATE(2026,4,1),Mitarbeiter!$C65))+1),MAX(0,NETWORKDAYS(MAX(DATE(2026,4,1),Mitarbeiter!$C65),MIN(DATE(2026,5,0),IF(Mitarbeiter!$D65="",DATE(2026,5,0),Mitarbeiter!$D65),TODAY()),Einstellungen!$F$13:$F$67)))*N(Mitarbeiter!$E65)/IF(Einstellungen!$C$11="7 Tage",7,5),N('Ist-Stunden'!I65)),MAX(IF(Einstellungen!$C$11="7 Tage",MAX(0,(MIN(DATE(2026,5,0),IF(Mitarbeiter!$D65="",DATE(2026,5,0),Mitarbeiter!$D65),TODAY()))-(MAX(DATE(2026,4,1),Mitarbeiter!$C65))+1),MAX(0,NETWORKDAYS(MAX(DATE(2026,4,1),Mitarbeiter!$C65),MIN(DATE(2026,5,0),IF(Mitarbeiter!$D65="",DATE(2026,5,0),Mitarbeiter!$D65),TODAY()),Einstellungen!$F$13:$F$67)))*N(Mitarbeiter!$E65)/IF(Einstellungen!$C$11="7 Tage",7,5),N('Ist-Stunden'!I65)+(N(Krankheitstage!J65)+N(Krankheitstage!V65))*N($C65))))</f>
        <v/>
      </c>
      <c r="AN65" s="76">
        <f>IF($B65="",0,IF(Einstellungen!$C$10="Ja",MAX(IF(Einstellungen!$C$11="7 Tage",MAX(0,(MIN(DATE(2026,6,0),IF(Mitarbeiter!$D65="",DATE(2026,6,0),Mitarbeiter!$D65),TODAY()))-(MAX(DATE(2026,5,1),Mitarbeiter!$C65))+1),MAX(0,NETWORKDAYS(MAX(DATE(2026,5,1),Mitarbeiter!$C65),MIN(DATE(2026,6,0),IF(Mitarbeiter!$D65="",DATE(2026,6,0),Mitarbeiter!$D65),TODAY()),Einstellungen!$F$13:$F$67)))*N(Mitarbeiter!$E65)/IF(Einstellungen!$C$11="7 Tage",7,5),N('Ist-Stunden'!J65)),MAX(IF(Einstellungen!$C$11="7 Tage",MAX(0,(MIN(DATE(2026,6,0),IF(Mitarbeiter!$D65="",DATE(2026,6,0),Mitarbeiter!$D65),TODAY()))-(MAX(DATE(2026,5,1),Mitarbeiter!$C65))+1),MAX(0,NETWORKDAYS(MAX(DATE(2026,5,1),Mitarbeiter!$C65),MIN(DATE(2026,6,0),IF(Mitarbeiter!$D65="",DATE(2026,6,0),Mitarbeiter!$D65),TODAY()),Einstellungen!$F$13:$F$67)))*N(Mitarbeiter!$E65)/IF(Einstellungen!$C$11="7 Tage",7,5),N('Ist-Stunden'!J65)+(N(Krankheitstage!K65)+N(Krankheitstage!W65))*N($C65))))</f>
        <v/>
      </c>
      <c r="AO65" s="76">
        <f>IF($B65="",0,IF(Einstellungen!$C$10="Ja",MAX(IF(Einstellungen!$C$11="7 Tage",MAX(0,(MIN(DATE(2026,7,0),IF(Mitarbeiter!$D65="",DATE(2026,7,0),Mitarbeiter!$D65),TODAY()))-(MAX(DATE(2026,6,1),Mitarbeiter!$C65))+1),MAX(0,NETWORKDAYS(MAX(DATE(2026,6,1),Mitarbeiter!$C65),MIN(DATE(2026,7,0),IF(Mitarbeiter!$D65="",DATE(2026,7,0),Mitarbeiter!$D65),TODAY()),Einstellungen!$F$13:$F$67)))*N(Mitarbeiter!$E65)/IF(Einstellungen!$C$11="7 Tage",7,5),N('Ist-Stunden'!K65)),MAX(IF(Einstellungen!$C$11="7 Tage",MAX(0,(MIN(DATE(2026,7,0),IF(Mitarbeiter!$D65="",DATE(2026,7,0),Mitarbeiter!$D65),TODAY()))-(MAX(DATE(2026,6,1),Mitarbeiter!$C65))+1),MAX(0,NETWORKDAYS(MAX(DATE(2026,6,1),Mitarbeiter!$C65),MIN(DATE(2026,7,0),IF(Mitarbeiter!$D65="",DATE(2026,7,0),Mitarbeiter!$D65),TODAY()),Einstellungen!$F$13:$F$67)))*N(Mitarbeiter!$E65)/IF(Einstellungen!$C$11="7 Tage",7,5),N('Ist-Stunden'!K65)+(N(Krankheitstage!L65)+N(Krankheitstage!X65))*N($C65))))</f>
        <v/>
      </c>
      <c r="AP65" s="76">
        <f>IF($B65="",0,IF(Einstellungen!$C$10="Ja",MAX(IF(Einstellungen!$C$11="7 Tage",MAX(0,(MIN(DATE(2026,8,0),IF(Mitarbeiter!$D65="",DATE(2026,8,0),Mitarbeiter!$D65),TODAY()))-(MAX(DATE(2026,7,1),Mitarbeiter!$C65))+1),MAX(0,NETWORKDAYS(MAX(DATE(2026,7,1),Mitarbeiter!$C65),MIN(DATE(2026,8,0),IF(Mitarbeiter!$D65="",DATE(2026,8,0),Mitarbeiter!$D65),TODAY()),Einstellungen!$F$13:$F$67)))*N(Mitarbeiter!$E65)/IF(Einstellungen!$C$11="7 Tage",7,5),N('Ist-Stunden'!L65)),MAX(IF(Einstellungen!$C$11="7 Tage",MAX(0,(MIN(DATE(2026,8,0),IF(Mitarbeiter!$D65="",DATE(2026,8,0),Mitarbeiter!$D65),TODAY()))-(MAX(DATE(2026,7,1),Mitarbeiter!$C65))+1),MAX(0,NETWORKDAYS(MAX(DATE(2026,7,1),Mitarbeiter!$C65),MIN(DATE(2026,8,0),IF(Mitarbeiter!$D65="",DATE(2026,8,0),Mitarbeiter!$D65),TODAY()),Einstellungen!$F$13:$F$67)))*N(Mitarbeiter!$E65)/IF(Einstellungen!$C$11="7 Tage",7,5),N('Ist-Stunden'!L65)+(N(Krankheitstage!M65)+N(Krankheitstage!Y65))*N($C65))))</f>
        <v/>
      </c>
      <c r="AQ65" s="76">
        <f>IF($B65="",0,IF(Einstellungen!$C$10="Ja",MAX(IF(Einstellungen!$C$11="7 Tage",MAX(0,(MIN(DATE(2026,9,0),IF(Mitarbeiter!$D65="",DATE(2026,9,0),Mitarbeiter!$D65),TODAY()))-(MAX(DATE(2026,8,1),Mitarbeiter!$C65))+1),MAX(0,NETWORKDAYS(MAX(DATE(2026,8,1),Mitarbeiter!$C65),MIN(DATE(2026,9,0),IF(Mitarbeiter!$D65="",DATE(2026,9,0),Mitarbeiter!$D65),TODAY()),Einstellungen!$F$13:$F$67)))*N(Mitarbeiter!$E65)/IF(Einstellungen!$C$11="7 Tage",7,5),N('Ist-Stunden'!M65)),MAX(IF(Einstellungen!$C$11="7 Tage",MAX(0,(MIN(DATE(2026,9,0),IF(Mitarbeiter!$D65="",DATE(2026,9,0),Mitarbeiter!$D65),TODAY()))-(MAX(DATE(2026,8,1),Mitarbeiter!$C65))+1),MAX(0,NETWORKDAYS(MAX(DATE(2026,8,1),Mitarbeiter!$C65),MIN(DATE(2026,9,0),IF(Mitarbeiter!$D65="",DATE(2026,9,0),Mitarbeiter!$D65),TODAY()),Einstellungen!$F$13:$F$67)))*N(Mitarbeiter!$E65)/IF(Einstellungen!$C$11="7 Tage",7,5),N('Ist-Stunden'!M65)+(N(Krankheitstage!N65)+N(Krankheitstage!Z65))*N($C65))))</f>
        <v/>
      </c>
      <c r="AR65" s="76">
        <f>IF($B65="",0,IF(Einstellungen!$C$10="Ja",MAX(IF(Einstellungen!$C$11="7 Tage",MAX(0,(MIN(DATE(2026,10,0),IF(Mitarbeiter!$D65="",DATE(2026,10,0),Mitarbeiter!$D65),TODAY()))-(MAX(DATE(2026,9,1),Mitarbeiter!$C65))+1),MAX(0,NETWORKDAYS(MAX(DATE(2026,9,1),Mitarbeiter!$C65),MIN(DATE(2026,10,0),IF(Mitarbeiter!$D65="",DATE(2026,10,0),Mitarbeiter!$D65),TODAY()),Einstellungen!$F$13:$F$67)))*N(Mitarbeiter!$E65)/IF(Einstellungen!$C$11="7 Tage",7,5),N('Ist-Stunden'!N65)),MAX(IF(Einstellungen!$C$11="7 Tage",MAX(0,(MIN(DATE(2026,10,0),IF(Mitarbeiter!$D65="",DATE(2026,10,0),Mitarbeiter!$D65),TODAY()))-(MAX(DATE(2026,9,1),Mitarbeiter!$C65))+1),MAX(0,NETWORKDAYS(MAX(DATE(2026,9,1),Mitarbeiter!$C65),MIN(DATE(2026,10,0),IF(Mitarbeiter!$D65="",DATE(2026,10,0),Mitarbeiter!$D65),TODAY()),Einstellungen!$F$13:$F$67)))*N(Mitarbeiter!$E65)/IF(Einstellungen!$C$11="7 Tage",7,5),N('Ist-Stunden'!N65)+(N(Krankheitstage!O65)+N(Krankheitstage!AA65))*N($C65))))</f>
        <v/>
      </c>
      <c r="AS65" s="76">
        <f>IF($B65="",0,IF(Einstellungen!$C$10="Ja",MAX(IF(Einstellungen!$C$11="7 Tage",MAX(0,(MIN(DATE(2026,11,0),IF(Mitarbeiter!$D65="",DATE(2026,11,0),Mitarbeiter!$D65),TODAY()))-(MAX(DATE(2026,10,1),Mitarbeiter!$C65))+1),MAX(0,NETWORKDAYS(MAX(DATE(2026,10,1),Mitarbeiter!$C65),MIN(DATE(2026,11,0),IF(Mitarbeiter!$D65="",DATE(2026,11,0),Mitarbeiter!$D65),TODAY()),Einstellungen!$F$13:$F$67)))*N(Mitarbeiter!$E65)/IF(Einstellungen!$C$11="7 Tage",7,5),N('Ist-Stunden'!O65)),MAX(IF(Einstellungen!$C$11="7 Tage",MAX(0,(MIN(DATE(2026,11,0),IF(Mitarbeiter!$D65="",DATE(2026,11,0),Mitarbeiter!$D65),TODAY()))-(MAX(DATE(2026,10,1),Mitarbeiter!$C65))+1),MAX(0,NETWORKDAYS(MAX(DATE(2026,10,1),Mitarbeiter!$C65),MIN(DATE(2026,11,0),IF(Mitarbeiter!$D65="",DATE(2026,11,0),Mitarbeiter!$D65),TODAY()),Einstellungen!$F$13:$F$67)))*N(Mitarbeiter!$E65)/IF(Einstellungen!$C$11="7 Tage",7,5),N('Ist-Stunden'!O65)+(N(Krankheitstage!P65)+N(Krankheitstage!AB65))*N($C65))))</f>
        <v/>
      </c>
      <c r="AT65" s="76">
        <f>IF($B65="",0,IF(Einstellungen!$C$10="Ja",MAX(IF(Einstellungen!$C$11="7 Tage",MAX(0,(MIN(DATE(2026,12,0),IF(Mitarbeiter!$D65="",DATE(2026,12,0),Mitarbeiter!$D65),TODAY()))-(MAX(DATE(2026,11,1),Mitarbeiter!$C65))+1),MAX(0,NETWORKDAYS(MAX(DATE(2026,11,1),Mitarbeiter!$C65),MIN(DATE(2026,12,0),IF(Mitarbeiter!$D65="",DATE(2026,12,0),Mitarbeiter!$D65),TODAY()),Einstellungen!$F$13:$F$67)))*N(Mitarbeiter!$E65)/IF(Einstellungen!$C$11="7 Tage",7,5),N('Ist-Stunden'!P65)),MAX(IF(Einstellungen!$C$11="7 Tage",MAX(0,(MIN(DATE(2026,12,0),IF(Mitarbeiter!$D65="",DATE(2026,12,0),Mitarbeiter!$D65),TODAY()))-(MAX(DATE(2026,11,1),Mitarbeiter!$C65))+1),MAX(0,NETWORKDAYS(MAX(DATE(2026,11,1),Mitarbeiter!$C65),MIN(DATE(2026,12,0),IF(Mitarbeiter!$D65="",DATE(2026,12,0),Mitarbeiter!$D65),TODAY()),Einstellungen!$F$13:$F$67)))*N(Mitarbeiter!$E65)/IF(Einstellungen!$C$11="7 Tage",7,5),N('Ist-Stunden'!P65)+(N(Krankheitstage!Q65)+N(Krankheitstage!AC65))*N($C65))))</f>
        <v/>
      </c>
      <c r="AU65" s="76">
        <f>IF($B65="",0,IF(Einstellungen!$C$10="Ja",MAX(IF(Einstellungen!$C$11="7 Tage",MAX(0,(MIN(DATE(2026,13,0),IF(Mitarbeiter!$D65="",DATE(2026,13,0),Mitarbeiter!$D65),TODAY()))-(MAX(DATE(2026,12,1),Mitarbeiter!$C65))+1),MAX(0,NETWORKDAYS(MAX(DATE(2026,12,1),Mitarbeiter!$C65),MIN(DATE(2026,13,0),IF(Mitarbeiter!$D65="",DATE(2026,13,0),Mitarbeiter!$D65),TODAY()),Einstellungen!$F$13:$F$67)))*N(Mitarbeiter!$E65)/IF(Einstellungen!$C$11="7 Tage",7,5),N('Ist-Stunden'!Q65)),MAX(IF(Einstellungen!$C$11="7 Tage",MAX(0,(MIN(DATE(2026,13,0),IF(Mitarbeiter!$D65="",DATE(2026,13,0),Mitarbeiter!$D65),TODAY()))-(MAX(DATE(2026,12,1),Mitarbeiter!$C65))+1),MAX(0,NETWORKDAYS(MAX(DATE(2026,12,1),Mitarbeiter!$C65),MIN(DATE(2026,13,0),IF(Mitarbeiter!$D65="",DATE(2026,13,0),Mitarbeiter!$D65),TODAY()),Einstellungen!$F$13:$F$67)))*N(Mitarbeiter!$E65)/IF(Einstellungen!$C$11="7 Tage",7,5),N('Ist-Stunden'!Q65)+(N(Krankheitstage!R65)+N(Krankheitstage!AD65))*N($C65))))</f>
        <v/>
      </c>
      <c r="AV65" s="76">
        <f>IF($B65="",0,IF(Einstellungen!$C$10="Ja",MAX(IF(Einstellungen!$C$11="7 Tage",MAX(0,(MIN(DATE(2027,2,0),IF(Mitarbeiter!$D65="",DATE(2027,2,0),Mitarbeiter!$D65),TODAY()))-(MAX(DATE(2027,1,1),Mitarbeiter!$C65))+1),MAX(0,NETWORKDAYS(MAX(DATE(2027,1,1),Mitarbeiter!$C65),MIN(DATE(2027,2,0),IF(Mitarbeiter!$D65="",DATE(2027,2,0),Mitarbeiter!$D65),TODAY()),Einstellungen!$F$13:$F$67)))*N(Mitarbeiter!$E65)/IF(Einstellungen!$C$11="7 Tage",7,5),N('Ist-Stunden'!R65)),MAX(IF(Einstellungen!$C$11="7 Tage",MAX(0,(MIN(DATE(2027,2,0),IF(Mitarbeiter!$D65="",DATE(2027,2,0),Mitarbeiter!$D65),TODAY()))-(MAX(DATE(2027,1,1),Mitarbeiter!$C65))+1),MAX(0,NETWORKDAYS(MAX(DATE(2027,1,1),Mitarbeiter!$C65),MIN(DATE(2027,2,0),IF(Mitarbeiter!$D65="",DATE(2027,2,0),Mitarbeiter!$D65),TODAY()),Einstellungen!$F$13:$F$67)))*N(Mitarbeiter!$E65)/IF(Einstellungen!$C$11="7 Tage",7,5),N('Ist-Stunden'!R65)+(N(Krankheitstage!AE65)+N(Krankheitstage!AQ65))*N($C65))))</f>
        <v/>
      </c>
      <c r="AW65" s="76">
        <f>IF($B65="",0,IF(Einstellungen!$C$10="Ja",MAX(IF(Einstellungen!$C$11="7 Tage",MAX(0,(MIN(DATE(2027,3,0),IF(Mitarbeiter!$D65="",DATE(2027,3,0),Mitarbeiter!$D65),TODAY()))-(MAX(DATE(2027,2,1),Mitarbeiter!$C65))+1),MAX(0,NETWORKDAYS(MAX(DATE(2027,2,1),Mitarbeiter!$C65),MIN(DATE(2027,3,0),IF(Mitarbeiter!$D65="",DATE(2027,3,0),Mitarbeiter!$D65),TODAY()),Einstellungen!$F$13:$F$67)))*N(Mitarbeiter!$E65)/IF(Einstellungen!$C$11="7 Tage",7,5),N('Ist-Stunden'!S65)),MAX(IF(Einstellungen!$C$11="7 Tage",MAX(0,(MIN(DATE(2027,3,0),IF(Mitarbeiter!$D65="",DATE(2027,3,0),Mitarbeiter!$D65),TODAY()))-(MAX(DATE(2027,2,1),Mitarbeiter!$C65))+1),MAX(0,NETWORKDAYS(MAX(DATE(2027,2,1),Mitarbeiter!$C65),MIN(DATE(2027,3,0),IF(Mitarbeiter!$D65="",DATE(2027,3,0),Mitarbeiter!$D65),TODAY()),Einstellungen!$F$13:$F$67)))*N(Mitarbeiter!$E65)/IF(Einstellungen!$C$11="7 Tage",7,5),N('Ist-Stunden'!S65)+(N(Krankheitstage!AF65)+N(Krankheitstage!AR65))*N($C65))))</f>
        <v/>
      </c>
      <c r="AX65" s="76">
        <f>IF($B65="",0,IF(Einstellungen!$C$10="Ja",MAX(IF(Einstellungen!$C$11="7 Tage",MAX(0,(MIN(DATE(2027,4,0),IF(Mitarbeiter!$D65="",DATE(2027,4,0),Mitarbeiter!$D65),TODAY()))-(MAX(DATE(2027,3,1),Mitarbeiter!$C65))+1),MAX(0,NETWORKDAYS(MAX(DATE(2027,3,1),Mitarbeiter!$C65),MIN(DATE(2027,4,0),IF(Mitarbeiter!$D65="",DATE(2027,4,0),Mitarbeiter!$D65),TODAY()),Einstellungen!$F$13:$F$67)))*N(Mitarbeiter!$E65)/IF(Einstellungen!$C$11="7 Tage",7,5),N('Ist-Stunden'!T65)),MAX(IF(Einstellungen!$C$11="7 Tage",MAX(0,(MIN(DATE(2027,4,0),IF(Mitarbeiter!$D65="",DATE(2027,4,0),Mitarbeiter!$D65),TODAY()))-(MAX(DATE(2027,3,1),Mitarbeiter!$C65))+1),MAX(0,NETWORKDAYS(MAX(DATE(2027,3,1),Mitarbeiter!$C65),MIN(DATE(2027,4,0),IF(Mitarbeiter!$D65="",DATE(2027,4,0),Mitarbeiter!$D65),TODAY()),Einstellungen!$F$13:$F$67)))*N(Mitarbeiter!$E65)/IF(Einstellungen!$C$11="7 Tage",7,5),N('Ist-Stunden'!T65)+(N(Krankheitstage!AG65)+N(Krankheitstage!AS65))*N($C65))))</f>
        <v/>
      </c>
      <c r="AY65" s="76">
        <f>IF($B65="",0,IF(Einstellungen!$C$10="Ja",MAX(IF(Einstellungen!$C$11="7 Tage",MAX(0,(MIN(DATE(2027,5,0),IF(Mitarbeiter!$D65="",DATE(2027,5,0),Mitarbeiter!$D65),TODAY()))-(MAX(DATE(2027,4,1),Mitarbeiter!$C65))+1),MAX(0,NETWORKDAYS(MAX(DATE(2027,4,1),Mitarbeiter!$C65),MIN(DATE(2027,5,0),IF(Mitarbeiter!$D65="",DATE(2027,5,0),Mitarbeiter!$D65),TODAY()),Einstellungen!$F$13:$F$67)))*N(Mitarbeiter!$E65)/IF(Einstellungen!$C$11="7 Tage",7,5),N('Ist-Stunden'!U65)),MAX(IF(Einstellungen!$C$11="7 Tage",MAX(0,(MIN(DATE(2027,5,0),IF(Mitarbeiter!$D65="",DATE(2027,5,0),Mitarbeiter!$D65),TODAY()))-(MAX(DATE(2027,4,1),Mitarbeiter!$C65))+1),MAX(0,NETWORKDAYS(MAX(DATE(2027,4,1),Mitarbeiter!$C65),MIN(DATE(2027,5,0),IF(Mitarbeiter!$D65="",DATE(2027,5,0),Mitarbeiter!$D65),TODAY()),Einstellungen!$F$13:$F$67)))*N(Mitarbeiter!$E65)/IF(Einstellungen!$C$11="7 Tage",7,5),N('Ist-Stunden'!U65)+(N(Krankheitstage!AH65)+N(Krankheitstage!AT65))*N($C65))))</f>
        <v/>
      </c>
      <c r="AZ65" s="76">
        <f>IF($B65="",0,IF(Einstellungen!$C$10="Ja",MAX(IF(Einstellungen!$C$11="7 Tage",MAX(0,(MIN(DATE(2027,6,0),IF(Mitarbeiter!$D65="",DATE(2027,6,0),Mitarbeiter!$D65),TODAY()))-(MAX(DATE(2027,5,1),Mitarbeiter!$C65))+1),MAX(0,NETWORKDAYS(MAX(DATE(2027,5,1),Mitarbeiter!$C65),MIN(DATE(2027,6,0),IF(Mitarbeiter!$D65="",DATE(2027,6,0),Mitarbeiter!$D65),TODAY()),Einstellungen!$F$13:$F$67)))*N(Mitarbeiter!$E65)/IF(Einstellungen!$C$11="7 Tage",7,5),N('Ist-Stunden'!V65)),MAX(IF(Einstellungen!$C$11="7 Tage",MAX(0,(MIN(DATE(2027,6,0),IF(Mitarbeiter!$D65="",DATE(2027,6,0),Mitarbeiter!$D65),TODAY()))-(MAX(DATE(2027,5,1),Mitarbeiter!$C65))+1),MAX(0,NETWORKDAYS(MAX(DATE(2027,5,1),Mitarbeiter!$C65),MIN(DATE(2027,6,0),IF(Mitarbeiter!$D65="",DATE(2027,6,0),Mitarbeiter!$D65),TODAY()),Einstellungen!$F$13:$F$67)))*N(Mitarbeiter!$E65)/IF(Einstellungen!$C$11="7 Tage",7,5),N('Ist-Stunden'!V65)+(N(Krankheitstage!AI65)+N(Krankheitstage!AU65))*N($C65))))</f>
        <v/>
      </c>
      <c r="BA65" s="76">
        <f>IF($B65="",0,IF(Einstellungen!$C$10="Ja",MAX(IF(Einstellungen!$C$11="7 Tage",MAX(0,(MIN(DATE(2027,7,0),IF(Mitarbeiter!$D65="",DATE(2027,7,0),Mitarbeiter!$D65),TODAY()))-(MAX(DATE(2027,6,1),Mitarbeiter!$C65))+1),MAX(0,NETWORKDAYS(MAX(DATE(2027,6,1),Mitarbeiter!$C65),MIN(DATE(2027,7,0),IF(Mitarbeiter!$D65="",DATE(2027,7,0),Mitarbeiter!$D65),TODAY()),Einstellungen!$F$13:$F$67)))*N(Mitarbeiter!$E65)/IF(Einstellungen!$C$11="7 Tage",7,5),N('Ist-Stunden'!W65)),MAX(IF(Einstellungen!$C$11="7 Tage",MAX(0,(MIN(DATE(2027,7,0),IF(Mitarbeiter!$D65="",DATE(2027,7,0),Mitarbeiter!$D65),TODAY()))-(MAX(DATE(2027,6,1),Mitarbeiter!$C65))+1),MAX(0,NETWORKDAYS(MAX(DATE(2027,6,1),Mitarbeiter!$C65),MIN(DATE(2027,7,0),IF(Mitarbeiter!$D65="",DATE(2027,7,0),Mitarbeiter!$D65),TODAY()),Einstellungen!$F$13:$F$67)))*N(Mitarbeiter!$E65)/IF(Einstellungen!$C$11="7 Tage",7,5),N('Ist-Stunden'!W65)+(N(Krankheitstage!AJ65)+N(Krankheitstage!AV65))*N($C65))))</f>
        <v/>
      </c>
      <c r="BB65" s="76">
        <f>IF($B65="",0,IF(Einstellungen!$C$10="Ja",MAX(IF(Einstellungen!$C$11="7 Tage",MAX(0,(MIN(DATE(2027,8,0),IF(Mitarbeiter!$D65="",DATE(2027,8,0),Mitarbeiter!$D65),TODAY()))-(MAX(DATE(2027,7,1),Mitarbeiter!$C65))+1),MAX(0,NETWORKDAYS(MAX(DATE(2027,7,1),Mitarbeiter!$C65),MIN(DATE(2027,8,0),IF(Mitarbeiter!$D65="",DATE(2027,8,0),Mitarbeiter!$D65),TODAY()),Einstellungen!$F$13:$F$67)))*N(Mitarbeiter!$E65)/IF(Einstellungen!$C$11="7 Tage",7,5),N('Ist-Stunden'!X65)),MAX(IF(Einstellungen!$C$11="7 Tage",MAX(0,(MIN(DATE(2027,8,0),IF(Mitarbeiter!$D65="",DATE(2027,8,0),Mitarbeiter!$D65),TODAY()))-(MAX(DATE(2027,7,1),Mitarbeiter!$C65))+1),MAX(0,NETWORKDAYS(MAX(DATE(2027,7,1),Mitarbeiter!$C65),MIN(DATE(2027,8,0),IF(Mitarbeiter!$D65="",DATE(2027,8,0),Mitarbeiter!$D65),TODAY()),Einstellungen!$F$13:$F$67)))*N(Mitarbeiter!$E65)/IF(Einstellungen!$C$11="7 Tage",7,5),N('Ist-Stunden'!X65)+(N(Krankheitstage!AK65)+N(Krankheitstage!AW65))*N($C65))))</f>
        <v/>
      </c>
      <c r="BC65" s="76">
        <f>IF($B65="",0,IF(Einstellungen!$C$10="Ja",MAX(IF(Einstellungen!$C$11="7 Tage",MAX(0,(MIN(DATE(2027,9,0),IF(Mitarbeiter!$D65="",DATE(2027,9,0),Mitarbeiter!$D65),TODAY()))-(MAX(DATE(2027,8,1),Mitarbeiter!$C65))+1),MAX(0,NETWORKDAYS(MAX(DATE(2027,8,1),Mitarbeiter!$C65),MIN(DATE(2027,9,0),IF(Mitarbeiter!$D65="",DATE(2027,9,0),Mitarbeiter!$D65),TODAY()),Einstellungen!$F$13:$F$67)))*N(Mitarbeiter!$E65)/IF(Einstellungen!$C$11="7 Tage",7,5),N('Ist-Stunden'!Y65)),MAX(IF(Einstellungen!$C$11="7 Tage",MAX(0,(MIN(DATE(2027,9,0),IF(Mitarbeiter!$D65="",DATE(2027,9,0),Mitarbeiter!$D65),TODAY()))-(MAX(DATE(2027,8,1),Mitarbeiter!$C65))+1),MAX(0,NETWORKDAYS(MAX(DATE(2027,8,1),Mitarbeiter!$C65),MIN(DATE(2027,9,0),IF(Mitarbeiter!$D65="",DATE(2027,9,0),Mitarbeiter!$D65),TODAY()),Einstellungen!$F$13:$F$67)))*N(Mitarbeiter!$E65)/IF(Einstellungen!$C$11="7 Tage",7,5),N('Ist-Stunden'!Y65)+(N(Krankheitstage!AL65)+N(Krankheitstage!AX65))*N($C65))))</f>
        <v/>
      </c>
      <c r="BD65" s="76">
        <f>IF($B65="",0,IF(Einstellungen!$C$10="Ja",MAX(IF(Einstellungen!$C$11="7 Tage",MAX(0,(MIN(DATE(2027,10,0),IF(Mitarbeiter!$D65="",DATE(2027,10,0),Mitarbeiter!$D65),TODAY()))-(MAX(DATE(2027,9,1),Mitarbeiter!$C65))+1),MAX(0,NETWORKDAYS(MAX(DATE(2027,9,1),Mitarbeiter!$C65),MIN(DATE(2027,10,0),IF(Mitarbeiter!$D65="",DATE(2027,10,0),Mitarbeiter!$D65),TODAY()),Einstellungen!$F$13:$F$67)))*N(Mitarbeiter!$E65)/IF(Einstellungen!$C$11="7 Tage",7,5),N('Ist-Stunden'!Z65)),MAX(IF(Einstellungen!$C$11="7 Tage",MAX(0,(MIN(DATE(2027,10,0),IF(Mitarbeiter!$D65="",DATE(2027,10,0),Mitarbeiter!$D65),TODAY()))-(MAX(DATE(2027,9,1),Mitarbeiter!$C65))+1),MAX(0,NETWORKDAYS(MAX(DATE(2027,9,1),Mitarbeiter!$C65),MIN(DATE(2027,10,0),IF(Mitarbeiter!$D65="",DATE(2027,10,0),Mitarbeiter!$D65),TODAY()),Einstellungen!$F$13:$F$67)))*N(Mitarbeiter!$E65)/IF(Einstellungen!$C$11="7 Tage",7,5),N('Ist-Stunden'!Z65)+(N(Krankheitstage!AM65)+N(Krankheitstage!AY65))*N($C65))))</f>
        <v/>
      </c>
      <c r="BE65" s="76">
        <f>IF($B65="",0,IF(Einstellungen!$C$10="Ja",MAX(IF(Einstellungen!$C$11="7 Tage",MAX(0,(MIN(DATE(2027,11,0),IF(Mitarbeiter!$D65="",DATE(2027,11,0),Mitarbeiter!$D65),TODAY()))-(MAX(DATE(2027,10,1),Mitarbeiter!$C65))+1),MAX(0,NETWORKDAYS(MAX(DATE(2027,10,1),Mitarbeiter!$C65),MIN(DATE(2027,11,0),IF(Mitarbeiter!$D65="",DATE(2027,11,0),Mitarbeiter!$D65),TODAY()),Einstellungen!$F$13:$F$67)))*N(Mitarbeiter!$E65)/IF(Einstellungen!$C$11="7 Tage",7,5),N('Ist-Stunden'!AA65)),MAX(IF(Einstellungen!$C$11="7 Tage",MAX(0,(MIN(DATE(2027,11,0),IF(Mitarbeiter!$D65="",DATE(2027,11,0),Mitarbeiter!$D65),TODAY()))-(MAX(DATE(2027,10,1),Mitarbeiter!$C65))+1),MAX(0,NETWORKDAYS(MAX(DATE(2027,10,1),Mitarbeiter!$C65),MIN(DATE(2027,11,0),IF(Mitarbeiter!$D65="",DATE(2027,11,0),Mitarbeiter!$D65),TODAY()),Einstellungen!$F$13:$F$67)))*N(Mitarbeiter!$E65)/IF(Einstellungen!$C$11="7 Tage",7,5),N('Ist-Stunden'!AA65)+(N(Krankheitstage!AN65)+N(Krankheitstage!AZ65))*N($C65))))</f>
        <v/>
      </c>
      <c r="BF65" s="76">
        <f>IF($B65="",0,IF(Einstellungen!$C$10="Ja",MAX(IF(Einstellungen!$C$11="7 Tage",MAX(0,(MIN(DATE(2027,12,0),IF(Mitarbeiter!$D65="",DATE(2027,12,0),Mitarbeiter!$D65),TODAY()))-(MAX(DATE(2027,11,1),Mitarbeiter!$C65))+1),MAX(0,NETWORKDAYS(MAX(DATE(2027,11,1),Mitarbeiter!$C65),MIN(DATE(2027,12,0),IF(Mitarbeiter!$D65="",DATE(2027,12,0),Mitarbeiter!$D65),TODAY()),Einstellungen!$F$13:$F$67)))*N(Mitarbeiter!$E65)/IF(Einstellungen!$C$11="7 Tage",7,5),N('Ist-Stunden'!AB65)),MAX(IF(Einstellungen!$C$11="7 Tage",MAX(0,(MIN(DATE(2027,12,0),IF(Mitarbeiter!$D65="",DATE(2027,12,0),Mitarbeiter!$D65),TODAY()))-(MAX(DATE(2027,11,1),Mitarbeiter!$C65))+1),MAX(0,NETWORKDAYS(MAX(DATE(2027,11,1),Mitarbeiter!$C65),MIN(DATE(2027,12,0),IF(Mitarbeiter!$D65="",DATE(2027,12,0),Mitarbeiter!$D65),TODAY()),Einstellungen!$F$13:$F$67)))*N(Mitarbeiter!$E65)/IF(Einstellungen!$C$11="7 Tage",7,5),N('Ist-Stunden'!AB65)+(N(Krankheitstage!AO65)+N(Krankheitstage!BA65))*N($C65))))</f>
        <v/>
      </c>
      <c r="BG65" s="76">
        <f>IF($B65="",0,IF(Einstellungen!$C$10="Ja",MAX(IF(Einstellungen!$C$11="7 Tage",MAX(0,(MIN(DATE(2027,13,0),IF(Mitarbeiter!$D65="",DATE(2027,13,0),Mitarbeiter!$D65),TODAY()))-(MAX(DATE(2027,12,1),Mitarbeiter!$C65))+1),MAX(0,NETWORKDAYS(MAX(DATE(2027,12,1),Mitarbeiter!$C65),MIN(DATE(2027,13,0),IF(Mitarbeiter!$D65="",DATE(2027,13,0),Mitarbeiter!$D65),TODAY()),Einstellungen!$F$13:$F$67)))*N(Mitarbeiter!$E65)/IF(Einstellungen!$C$11="7 Tage",7,5),N('Ist-Stunden'!AC65)),MAX(IF(Einstellungen!$C$11="7 Tage",MAX(0,(MIN(DATE(2027,13,0),IF(Mitarbeiter!$D65="",DATE(2027,13,0),Mitarbeiter!$D65),TODAY()))-(MAX(DATE(2027,12,1),Mitarbeiter!$C65))+1),MAX(0,NETWORKDAYS(MAX(DATE(2027,12,1),Mitarbeiter!$C65),MIN(DATE(2027,13,0),IF(Mitarbeiter!$D65="",DATE(2027,13,0),Mitarbeiter!$D65),TODAY()),Einstellungen!$F$13:$F$67)))*N(Mitarbeiter!$E65)/IF(Einstellungen!$C$11="7 Tage",7,5),N('Ist-Stunden'!AC65)+(N(Krankheitstage!AP65)+N(Krankheitstage!BB65))*N($C65))))</f>
        <v/>
      </c>
      <c r="BH65" s="76">
        <f>IF($B65="",0,IF(Einstellungen!$C$10="Ja",MAX(IF(Einstellungen!$C$11="7 Tage",MAX(0,(MIN(DATE(2028,2,0),IF(Mitarbeiter!$D65="",DATE(2028,2,0),Mitarbeiter!$D65),TODAY()))-(MAX(DATE(2028,1,1),Mitarbeiter!$C65))+1),MAX(0,NETWORKDAYS(MAX(DATE(2028,1,1),Mitarbeiter!$C65),MIN(DATE(2028,2,0),IF(Mitarbeiter!$D65="",DATE(2028,2,0),Mitarbeiter!$D65),TODAY()),Einstellungen!$F$13:$F$67)))*N(Mitarbeiter!$E65)/IF(Einstellungen!$C$11="7 Tage",7,5),N('Ist-Stunden'!AD65)),MAX(IF(Einstellungen!$C$11="7 Tage",MAX(0,(MIN(DATE(2028,2,0),IF(Mitarbeiter!$D65="",DATE(2028,2,0),Mitarbeiter!$D65),TODAY()))-(MAX(DATE(2028,1,1),Mitarbeiter!$C65))+1),MAX(0,NETWORKDAYS(MAX(DATE(2028,1,1),Mitarbeiter!$C65),MIN(DATE(2028,2,0),IF(Mitarbeiter!$D65="",DATE(2028,2,0),Mitarbeiter!$D65),TODAY()),Einstellungen!$F$13:$F$67)))*N(Mitarbeiter!$E65)/IF(Einstellungen!$C$11="7 Tage",7,5),N('Ist-Stunden'!AD65)+(N(Krankheitstage!BC65)+N(Krankheitstage!BO65))*N($C65))))</f>
        <v/>
      </c>
      <c r="BI65" s="76">
        <f>IF($B65="",0,IF(Einstellungen!$C$10="Ja",MAX(IF(Einstellungen!$C$11="7 Tage",MAX(0,(MIN(DATE(2028,3,0),IF(Mitarbeiter!$D65="",DATE(2028,3,0),Mitarbeiter!$D65),TODAY()))-(MAX(DATE(2028,2,1),Mitarbeiter!$C65))+1),MAX(0,NETWORKDAYS(MAX(DATE(2028,2,1),Mitarbeiter!$C65),MIN(DATE(2028,3,0),IF(Mitarbeiter!$D65="",DATE(2028,3,0),Mitarbeiter!$D65),TODAY()),Einstellungen!$F$13:$F$67)))*N(Mitarbeiter!$E65)/IF(Einstellungen!$C$11="7 Tage",7,5),N('Ist-Stunden'!AE65)),MAX(IF(Einstellungen!$C$11="7 Tage",MAX(0,(MIN(DATE(2028,3,0),IF(Mitarbeiter!$D65="",DATE(2028,3,0),Mitarbeiter!$D65),TODAY()))-(MAX(DATE(2028,2,1),Mitarbeiter!$C65))+1),MAX(0,NETWORKDAYS(MAX(DATE(2028,2,1),Mitarbeiter!$C65),MIN(DATE(2028,3,0),IF(Mitarbeiter!$D65="",DATE(2028,3,0),Mitarbeiter!$D65),TODAY()),Einstellungen!$F$13:$F$67)))*N(Mitarbeiter!$E65)/IF(Einstellungen!$C$11="7 Tage",7,5),N('Ist-Stunden'!AE65)+(N(Krankheitstage!BD65)+N(Krankheitstage!BP65))*N($C65))))</f>
        <v/>
      </c>
      <c r="BJ65" s="76">
        <f>IF($B65="",0,IF(Einstellungen!$C$10="Ja",MAX(IF(Einstellungen!$C$11="7 Tage",MAX(0,(MIN(DATE(2028,4,0),IF(Mitarbeiter!$D65="",DATE(2028,4,0),Mitarbeiter!$D65),TODAY()))-(MAX(DATE(2028,3,1),Mitarbeiter!$C65))+1),MAX(0,NETWORKDAYS(MAX(DATE(2028,3,1),Mitarbeiter!$C65),MIN(DATE(2028,4,0),IF(Mitarbeiter!$D65="",DATE(2028,4,0),Mitarbeiter!$D65),TODAY()),Einstellungen!$F$13:$F$67)))*N(Mitarbeiter!$E65)/IF(Einstellungen!$C$11="7 Tage",7,5),N('Ist-Stunden'!AF65)),MAX(IF(Einstellungen!$C$11="7 Tage",MAX(0,(MIN(DATE(2028,4,0),IF(Mitarbeiter!$D65="",DATE(2028,4,0),Mitarbeiter!$D65),TODAY()))-(MAX(DATE(2028,3,1),Mitarbeiter!$C65))+1),MAX(0,NETWORKDAYS(MAX(DATE(2028,3,1),Mitarbeiter!$C65),MIN(DATE(2028,4,0),IF(Mitarbeiter!$D65="",DATE(2028,4,0),Mitarbeiter!$D65),TODAY()),Einstellungen!$F$13:$F$67)))*N(Mitarbeiter!$E65)/IF(Einstellungen!$C$11="7 Tage",7,5),N('Ist-Stunden'!AF65)+(N(Krankheitstage!BE65)+N(Krankheitstage!BQ65))*N($C65))))</f>
        <v/>
      </c>
      <c r="BK65" s="76">
        <f>IF($B65="",0,IF(Einstellungen!$C$10="Ja",MAX(IF(Einstellungen!$C$11="7 Tage",MAX(0,(MIN(DATE(2028,5,0),IF(Mitarbeiter!$D65="",DATE(2028,5,0),Mitarbeiter!$D65),TODAY()))-(MAX(DATE(2028,4,1),Mitarbeiter!$C65))+1),MAX(0,NETWORKDAYS(MAX(DATE(2028,4,1),Mitarbeiter!$C65),MIN(DATE(2028,5,0),IF(Mitarbeiter!$D65="",DATE(2028,5,0),Mitarbeiter!$D65),TODAY()),Einstellungen!$F$13:$F$67)))*N(Mitarbeiter!$E65)/IF(Einstellungen!$C$11="7 Tage",7,5),N('Ist-Stunden'!AG65)),MAX(IF(Einstellungen!$C$11="7 Tage",MAX(0,(MIN(DATE(2028,5,0),IF(Mitarbeiter!$D65="",DATE(2028,5,0),Mitarbeiter!$D65),TODAY()))-(MAX(DATE(2028,4,1),Mitarbeiter!$C65))+1),MAX(0,NETWORKDAYS(MAX(DATE(2028,4,1),Mitarbeiter!$C65),MIN(DATE(2028,5,0),IF(Mitarbeiter!$D65="",DATE(2028,5,0),Mitarbeiter!$D65),TODAY()),Einstellungen!$F$13:$F$67)))*N(Mitarbeiter!$E65)/IF(Einstellungen!$C$11="7 Tage",7,5),N('Ist-Stunden'!AG65)+(N(Krankheitstage!BF65)+N(Krankheitstage!BR65))*N($C65))))</f>
        <v/>
      </c>
      <c r="BL65" s="76">
        <f>IF($B65="",0,IF(Einstellungen!$C$10="Ja",MAX(IF(Einstellungen!$C$11="7 Tage",MAX(0,(MIN(DATE(2028,6,0),IF(Mitarbeiter!$D65="",DATE(2028,6,0),Mitarbeiter!$D65),TODAY()))-(MAX(DATE(2028,5,1),Mitarbeiter!$C65))+1),MAX(0,NETWORKDAYS(MAX(DATE(2028,5,1),Mitarbeiter!$C65),MIN(DATE(2028,6,0),IF(Mitarbeiter!$D65="",DATE(2028,6,0),Mitarbeiter!$D65),TODAY()),Einstellungen!$F$13:$F$67)))*N(Mitarbeiter!$E65)/IF(Einstellungen!$C$11="7 Tage",7,5),N('Ist-Stunden'!AH65)),MAX(IF(Einstellungen!$C$11="7 Tage",MAX(0,(MIN(DATE(2028,6,0),IF(Mitarbeiter!$D65="",DATE(2028,6,0),Mitarbeiter!$D65),TODAY()))-(MAX(DATE(2028,5,1),Mitarbeiter!$C65))+1),MAX(0,NETWORKDAYS(MAX(DATE(2028,5,1),Mitarbeiter!$C65),MIN(DATE(2028,6,0),IF(Mitarbeiter!$D65="",DATE(2028,6,0),Mitarbeiter!$D65),TODAY()),Einstellungen!$F$13:$F$67)))*N(Mitarbeiter!$E65)/IF(Einstellungen!$C$11="7 Tage",7,5),N('Ist-Stunden'!AH65)+(N(Krankheitstage!BG65)+N(Krankheitstage!BS65))*N($C65))))</f>
        <v/>
      </c>
      <c r="BM65" s="76">
        <f>IF($B65="",0,IF(Einstellungen!$C$10="Ja",MAX(IF(Einstellungen!$C$11="7 Tage",MAX(0,(MIN(DATE(2028,7,0),IF(Mitarbeiter!$D65="",DATE(2028,7,0),Mitarbeiter!$D65),TODAY()))-(MAX(DATE(2028,6,1),Mitarbeiter!$C65))+1),MAX(0,NETWORKDAYS(MAX(DATE(2028,6,1),Mitarbeiter!$C65),MIN(DATE(2028,7,0),IF(Mitarbeiter!$D65="",DATE(2028,7,0),Mitarbeiter!$D65),TODAY()),Einstellungen!$F$13:$F$67)))*N(Mitarbeiter!$E65)/IF(Einstellungen!$C$11="7 Tage",7,5),N('Ist-Stunden'!AI65)),MAX(IF(Einstellungen!$C$11="7 Tage",MAX(0,(MIN(DATE(2028,7,0),IF(Mitarbeiter!$D65="",DATE(2028,7,0),Mitarbeiter!$D65),TODAY()))-(MAX(DATE(2028,6,1),Mitarbeiter!$C65))+1),MAX(0,NETWORKDAYS(MAX(DATE(2028,6,1),Mitarbeiter!$C65),MIN(DATE(2028,7,0),IF(Mitarbeiter!$D65="",DATE(2028,7,0),Mitarbeiter!$D65),TODAY()),Einstellungen!$F$13:$F$67)))*N(Mitarbeiter!$E65)/IF(Einstellungen!$C$11="7 Tage",7,5),N('Ist-Stunden'!AI65)+(N(Krankheitstage!BH65)+N(Krankheitstage!BT65))*N($C65))))</f>
        <v/>
      </c>
      <c r="BN65" s="76">
        <f>IF($B65="",0,IF(Einstellungen!$C$10="Ja",MAX(IF(Einstellungen!$C$11="7 Tage",MAX(0,(MIN(DATE(2028,8,0),IF(Mitarbeiter!$D65="",DATE(2028,8,0),Mitarbeiter!$D65),TODAY()))-(MAX(DATE(2028,7,1),Mitarbeiter!$C65))+1),MAX(0,NETWORKDAYS(MAX(DATE(2028,7,1),Mitarbeiter!$C65),MIN(DATE(2028,8,0),IF(Mitarbeiter!$D65="",DATE(2028,8,0),Mitarbeiter!$D65),TODAY()),Einstellungen!$F$13:$F$67)))*N(Mitarbeiter!$E65)/IF(Einstellungen!$C$11="7 Tage",7,5),N('Ist-Stunden'!AJ65)),MAX(IF(Einstellungen!$C$11="7 Tage",MAX(0,(MIN(DATE(2028,8,0),IF(Mitarbeiter!$D65="",DATE(2028,8,0),Mitarbeiter!$D65),TODAY()))-(MAX(DATE(2028,7,1),Mitarbeiter!$C65))+1),MAX(0,NETWORKDAYS(MAX(DATE(2028,7,1),Mitarbeiter!$C65),MIN(DATE(2028,8,0),IF(Mitarbeiter!$D65="",DATE(2028,8,0),Mitarbeiter!$D65),TODAY()),Einstellungen!$F$13:$F$67)))*N(Mitarbeiter!$E65)/IF(Einstellungen!$C$11="7 Tage",7,5),N('Ist-Stunden'!AJ65)+(N(Krankheitstage!BI65)+N(Krankheitstage!BU65))*N($C65))))</f>
        <v/>
      </c>
      <c r="BO65" s="76">
        <f>IF($B65="",0,IF(Einstellungen!$C$10="Ja",MAX(IF(Einstellungen!$C$11="7 Tage",MAX(0,(MIN(DATE(2028,9,0),IF(Mitarbeiter!$D65="",DATE(2028,9,0),Mitarbeiter!$D65),TODAY()))-(MAX(DATE(2028,8,1),Mitarbeiter!$C65))+1),MAX(0,NETWORKDAYS(MAX(DATE(2028,8,1),Mitarbeiter!$C65),MIN(DATE(2028,9,0),IF(Mitarbeiter!$D65="",DATE(2028,9,0),Mitarbeiter!$D65),TODAY()),Einstellungen!$F$13:$F$67)))*N(Mitarbeiter!$E65)/IF(Einstellungen!$C$11="7 Tage",7,5),N('Ist-Stunden'!AK65)),MAX(IF(Einstellungen!$C$11="7 Tage",MAX(0,(MIN(DATE(2028,9,0),IF(Mitarbeiter!$D65="",DATE(2028,9,0),Mitarbeiter!$D65),TODAY()))-(MAX(DATE(2028,8,1),Mitarbeiter!$C65))+1),MAX(0,NETWORKDAYS(MAX(DATE(2028,8,1),Mitarbeiter!$C65),MIN(DATE(2028,9,0),IF(Mitarbeiter!$D65="",DATE(2028,9,0),Mitarbeiter!$D65),TODAY()),Einstellungen!$F$13:$F$67)))*N(Mitarbeiter!$E65)/IF(Einstellungen!$C$11="7 Tage",7,5),N('Ist-Stunden'!AK65)+(N(Krankheitstage!BJ65)+N(Krankheitstage!BV65))*N($C65))))</f>
        <v/>
      </c>
      <c r="BP65" s="76">
        <f>IF($B65="",0,IF(Einstellungen!$C$10="Ja",MAX(IF(Einstellungen!$C$11="7 Tage",MAX(0,(MIN(DATE(2028,10,0),IF(Mitarbeiter!$D65="",DATE(2028,10,0),Mitarbeiter!$D65),TODAY()))-(MAX(DATE(2028,9,1),Mitarbeiter!$C65))+1),MAX(0,NETWORKDAYS(MAX(DATE(2028,9,1),Mitarbeiter!$C65),MIN(DATE(2028,10,0),IF(Mitarbeiter!$D65="",DATE(2028,10,0),Mitarbeiter!$D65),TODAY()),Einstellungen!$F$13:$F$67)))*N(Mitarbeiter!$E65)/IF(Einstellungen!$C$11="7 Tage",7,5),N('Ist-Stunden'!AL65)),MAX(IF(Einstellungen!$C$11="7 Tage",MAX(0,(MIN(DATE(2028,10,0),IF(Mitarbeiter!$D65="",DATE(2028,10,0),Mitarbeiter!$D65),TODAY()))-(MAX(DATE(2028,9,1),Mitarbeiter!$C65))+1),MAX(0,NETWORKDAYS(MAX(DATE(2028,9,1),Mitarbeiter!$C65),MIN(DATE(2028,10,0),IF(Mitarbeiter!$D65="",DATE(2028,10,0),Mitarbeiter!$D65),TODAY()),Einstellungen!$F$13:$F$67)))*N(Mitarbeiter!$E65)/IF(Einstellungen!$C$11="7 Tage",7,5),N('Ist-Stunden'!AL65)+(N(Krankheitstage!BK65)+N(Krankheitstage!BW65))*N($C65))))</f>
        <v/>
      </c>
      <c r="BQ65" s="76">
        <f>IF($B65="",0,IF(Einstellungen!$C$10="Ja",MAX(IF(Einstellungen!$C$11="7 Tage",MAX(0,(MIN(DATE(2028,11,0),IF(Mitarbeiter!$D65="",DATE(2028,11,0),Mitarbeiter!$D65),TODAY()))-(MAX(DATE(2028,10,1),Mitarbeiter!$C65))+1),MAX(0,NETWORKDAYS(MAX(DATE(2028,10,1),Mitarbeiter!$C65),MIN(DATE(2028,11,0),IF(Mitarbeiter!$D65="",DATE(2028,11,0),Mitarbeiter!$D65),TODAY()),Einstellungen!$F$13:$F$67)))*N(Mitarbeiter!$E65)/IF(Einstellungen!$C$11="7 Tage",7,5),N('Ist-Stunden'!AM65)),MAX(IF(Einstellungen!$C$11="7 Tage",MAX(0,(MIN(DATE(2028,11,0),IF(Mitarbeiter!$D65="",DATE(2028,11,0),Mitarbeiter!$D65),TODAY()))-(MAX(DATE(2028,10,1),Mitarbeiter!$C65))+1),MAX(0,NETWORKDAYS(MAX(DATE(2028,10,1),Mitarbeiter!$C65),MIN(DATE(2028,11,0),IF(Mitarbeiter!$D65="",DATE(2028,11,0),Mitarbeiter!$D65),TODAY()),Einstellungen!$F$13:$F$67)))*N(Mitarbeiter!$E65)/IF(Einstellungen!$C$11="7 Tage",7,5),N('Ist-Stunden'!AM65)+(N(Krankheitstage!BL65)+N(Krankheitstage!BX65))*N($C65))))</f>
        <v/>
      </c>
      <c r="BR65" s="76">
        <f>IF($B65="",0,IF(Einstellungen!$C$10="Ja",MAX(IF(Einstellungen!$C$11="7 Tage",MAX(0,(MIN(DATE(2028,12,0),IF(Mitarbeiter!$D65="",DATE(2028,12,0),Mitarbeiter!$D65),TODAY()))-(MAX(DATE(2028,11,1),Mitarbeiter!$C65))+1),MAX(0,NETWORKDAYS(MAX(DATE(2028,11,1),Mitarbeiter!$C65),MIN(DATE(2028,12,0),IF(Mitarbeiter!$D65="",DATE(2028,12,0),Mitarbeiter!$D65),TODAY()),Einstellungen!$F$13:$F$67)))*N(Mitarbeiter!$E65)/IF(Einstellungen!$C$11="7 Tage",7,5),N('Ist-Stunden'!AN65)),MAX(IF(Einstellungen!$C$11="7 Tage",MAX(0,(MIN(DATE(2028,12,0),IF(Mitarbeiter!$D65="",DATE(2028,12,0),Mitarbeiter!$D65),TODAY()))-(MAX(DATE(2028,11,1),Mitarbeiter!$C65))+1),MAX(0,NETWORKDAYS(MAX(DATE(2028,11,1),Mitarbeiter!$C65),MIN(DATE(2028,12,0),IF(Mitarbeiter!$D65="",DATE(2028,12,0),Mitarbeiter!$D65),TODAY()),Einstellungen!$F$13:$F$67)))*N(Mitarbeiter!$E65)/IF(Einstellungen!$C$11="7 Tage",7,5),N('Ist-Stunden'!AN65)+(N(Krankheitstage!BM65)+N(Krankheitstage!BY65))*N($C65))))</f>
        <v/>
      </c>
      <c r="BS65" s="76">
        <f>IF($B65="",0,IF(Einstellungen!$C$10="Ja",MAX(IF(Einstellungen!$C$11="7 Tage",MAX(0,(MIN(DATE(2028,13,0),IF(Mitarbeiter!$D65="",DATE(2028,13,0),Mitarbeiter!$D65),TODAY()))-(MAX(DATE(2028,12,1),Mitarbeiter!$C65))+1),MAX(0,NETWORKDAYS(MAX(DATE(2028,12,1),Mitarbeiter!$C65),MIN(DATE(2028,13,0),IF(Mitarbeiter!$D65="",DATE(2028,13,0),Mitarbeiter!$D65),TODAY()),Einstellungen!$F$13:$F$67)))*N(Mitarbeiter!$E65)/IF(Einstellungen!$C$11="7 Tage",7,5),N('Ist-Stunden'!AO65)),MAX(IF(Einstellungen!$C$11="7 Tage",MAX(0,(MIN(DATE(2028,13,0),IF(Mitarbeiter!$D65="",DATE(2028,13,0),Mitarbeiter!$D65),TODAY()))-(MAX(DATE(2028,12,1),Mitarbeiter!$C65))+1),MAX(0,NETWORKDAYS(MAX(DATE(2028,12,1),Mitarbeiter!$C65),MIN(DATE(2028,13,0),IF(Mitarbeiter!$D65="",DATE(2028,13,0),Mitarbeiter!$D65),TODAY()),Einstellungen!$F$13:$F$67)))*N(Mitarbeiter!$E65)/IF(Einstellungen!$C$11="7 Tage",7,5),N('Ist-Stunden'!AO65)+(N(Krankheitstage!BN65)+N(Krankheitstage!BZ65))*N($C65))))</f>
        <v/>
      </c>
      <c r="BT65" s="76">
        <f>IF($B65="",0,IF(Einstellungen!$C$10="Ja",MAX(IF(Einstellungen!$C$11="7 Tage",MAX(0,(MIN(DATE(2029,2,0),IF(Mitarbeiter!$D65="",DATE(2029,2,0),Mitarbeiter!$D65),TODAY()))-(MAX(DATE(2029,1,1),Mitarbeiter!$C65))+1),MAX(0,NETWORKDAYS(MAX(DATE(2029,1,1),Mitarbeiter!$C65),MIN(DATE(2029,2,0),IF(Mitarbeiter!$D65="",DATE(2029,2,0),Mitarbeiter!$D65),TODAY()),Einstellungen!$F$13:$F$67)))*N(Mitarbeiter!$E65)/IF(Einstellungen!$C$11="7 Tage",7,5),N('Ist-Stunden'!AP65)),MAX(IF(Einstellungen!$C$11="7 Tage",MAX(0,(MIN(DATE(2029,2,0),IF(Mitarbeiter!$D65="",DATE(2029,2,0),Mitarbeiter!$D65),TODAY()))-(MAX(DATE(2029,1,1),Mitarbeiter!$C65))+1),MAX(0,NETWORKDAYS(MAX(DATE(2029,1,1),Mitarbeiter!$C65),MIN(DATE(2029,2,0),IF(Mitarbeiter!$D65="",DATE(2029,2,0),Mitarbeiter!$D65),TODAY()),Einstellungen!$F$13:$F$67)))*N(Mitarbeiter!$E65)/IF(Einstellungen!$C$11="7 Tage",7,5),N('Ist-Stunden'!AP65)+(N(Krankheitstage!CA65)+N(Krankheitstage!CM65))*N($C65))))</f>
        <v/>
      </c>
      <c r="BU65" s="76">
        <f>IF($B65="",0,IF(Einstellungen!$C$10="Ja",MAX(IF(Einstellungen!$C$11="7 Tage",MAX(0,(MIN(DATE(2029,3,0),IF(Mitarbeiter!$D65="",DATE(2029,3,0),Mitarbeiter!$D65),TODAY()))-(MAX(DATE(2029,2,1),Mitarbeiter!$C65))+1),MAX(0,NETWORKDAYS(MAX(DATE(2029,2,1),Mitarbeiter!$C65),MIN(DATE(2029,3,0),IF(Mitarbeiter!$D65="",DATE(2029,3,0),Mitarbeiter!$D65),TODAY()),Einstellungen!$F$13:$F$67)))*N(Mitarbeiter!$E65)/IF(Einstellungen!$C$11="7 Tage",7,5),N('Ist-Stunden'!AQ65)),MAX(IF(Einstellungen!$C$11="7 Tage",MAX(0,(MIN(DATE(2029,3,0),IF(Mitarbeiter!$D65="",DATE(2029,3,0),Mitarbeiter!$D65),TODAY()))-(MAX(DATE(2029,2,1),Mitarbeiter!$C65))+1),MAX(0,NETWORKDAYS(MAX(DATE(2029,2,1),Mitarbeiter!$C65),MIN(DATE(2029,3,0),IF(Mitarbeiter!$D65="",DATE(2029,3,0),Mitarbeiter!$D65),TODAY()),Einstellungen!$F$13:$F$67)))*N(Mitarbeiter!$E65)/IF(Einstellungen!$C$11="7 Tage",7,5),N('Ist-Stunden'!AQ65)+(N(Krankheitstage!CB65)+N(Krankheitstage!CN65))*N($C65))))</f>
        <v/>
      </c>
      <c r="BV65" s="76">
        <f>IF($B65="",0,IF(Einstellungen!$C$10="Ja",MAX(IF(Einstellungen!$C$11="7 Tage",MAX(0,(MIN(DATE(2029,4,0),IF(Mitarbeiter!$D65="",DATE(2029,4,0),Mitarbeiter!$D65),TODAY()))-(MAX(DATE(2029,3,1),Mitarbeiter!$C65))+1),MAX(0,NETWORKDAYS(MAX(DATE(2029,3,1),Mitarbeiter!$C65),MIN(DATE(2029,4,0),IF(Mitarbeiter!$D65="",DATE(2029,4,0),Mitarbeiter!$D65),TODAY()),Einstellungen!$F$13:$F$67)))*N(Mitarbeiter!$E65)/IF(Einstellungen!$C$11="7 Tage",7,5),N('Ist-Stunden'!AR65)),MAX(IF(Einstellungen!$C$11="7 Tage",MAX(0,(MIN(DATE(2029,4,0),IF(Mitarbeiter!$D65="",DATE(2029,4,0),Mitarbeiter!$D65),TODAY()))-(MAX(DATE(2029,3,1),Mitarbeiter!$C65))+1),MAX(0,NETWORKDAYS(MAX(DATE(2029,3,1),Mitarbeiter!$C65),MIN(DATE(2029,4,0),IF(Mitarbeiter!$D65="",DATE(2029,4,0),Mitarbeiter!$D65),TODAY()),Einstellungen!$F$13:$F$67)))*N(Mitarbeiter!$E65)/IF(Einstellungen!$C$11="7 Tage",7,5),N('Ist-Stunden'!AR65)+(N(Krankheitstage!CC65)+N(Krankheitstage!CO65))*N($C65))))</f>
        <v/>
      </c>
      <c r="BW65" s="76">
        <f>IF($B65="",0,IF(Einstellungen!$C$10="Ja",MAX(IF(Einstellungen!$C$11="7 Tage",MAX(0,(MIN(DATE(2029,5,0),IF(Mitarbeiter!$D65="",DATE(2029,5,0),Mitarbeiter!$D65),TODAY()))-(MAX(DATE(2029,4,1),Mitarbeiter!$C65))+1),MAX(0,NETWORKDAYS(MAX(DATE(2029,4,1),Mitarbeiter!$C65),MIN(DATE(2029,5,0),IF(Mitarbeiter!$D65="",DATE(2029,5,0),Mitarbeiter!$D65),TODAY()),Einstellungen!$F$13:$F$67)))*N(Mitarbeiter!$E65)/IF(Einstellungen!$C$11="7 Tage",7,5),N('Ist-Stunden'!AS65)),MAX(IF(Einstellungen!$C$11="7 Tage",MAX(0,(MIN(DATE(2029,5,0),IF(Mitarbeiter!$D65="",DATE(2029,5,0),Mitarbeiter!$D65),TODAY()))-(MAX(DATE(2029,4,1),Mitarbeiter!$C65))+1),MAX(0,NETWORKDAYS(MAX(DATE(2029,4,1),Mitarbeiter!$C65),MIN(DATE(2029,5,0),IF(Mitarbeiter!$D65="",DATE(2029,5,0),Mitarbeiter!$D65),TODAY()),Einstellungen!$F$13:$F$67)))*N(Mitarbeiter!$E65)/IF(Einstellungen!$C$11="7 Tage",7,5),N('Ist-Stunden'!AS65)+(N(Krankheitstage!CD65)+N(Krankheitstage!CP65))*N($C65))))</f>
        <v/>
      </c>
      <c r="BX65" s="76">
        <f>IF($B65="",0,IF(Einstellungen!$C$10="Ja",MAX(IF(Einstellungen!$C$11="7 Tage",MAX(0,(MIN(DATE(2029,6,0),IF(Mitarbeiter!$D65="",DATE(2029,6,0),Mitarbeiter!$D65),TODAY()))-(MAX(DATE(2029,5,1),Mitarbeiter!$C65))+1),MAX(0,NETWORKDAYS(MAX(DATE(2029,5,1),Mitarbeiter!$C65),MIN(DATE(2029,6,0),IF(Mitarbeiter!$D65="",DATE(2029,6,0),Mitarbeiter!$D65),TODAY()),Einstellungen!$F$13:$F$67)))*N(Mitarbeiter!$E65)/IF(Einstellungen!$C$11="7 Tage",7,5),N('Ist-Stunden'!AT65)),MAX(IF(Einstellungen!$C$11="7 Tage",MAX(0,(MIN(DATE(2029,6,0),IF(Mitarbeiter!$D65="",DATE(2029,6,0),Mitarbeiter!$D65),TODAY()))-(MAX(DATE(2029,5,1),Mitarbeiter!$C65))+1),MAX(0,NETWORKDAYS(MAX(DATE(2029,5,1),Mitarbeiter!$C65),MIN(DATE(2029,6,0),IF(Mitarbeiter!$D65="",DATE(2029,6,0),Mitarbeiter!$D65),TODAY()),Einstellungen!$F$13:$F$67)))*N(Mitarbeiter!$E65)/IF(Einstellungen!$C$11="7 Tage",7,5),N('Ist-Stunden'!AT65)+(N(Krankheitstage!CE65)+N(Krankheitstage!CQ65))*N($C65))))</f>
        <v/>
      </c>
      <c r="BY65" s="76">
        <f>IF($B65="",0,IF(Einstellungen!$C$10="Ja",MAX(IF(Einstellungen!$C$11="7 Tage",MAX(0,(MIN(DATE(2029,7,0),IF(Mitarbeiter!$D65="",DATE(2029,7,0),Mitarbeiter!$D65),TODAY()))-(MAX(DATE(2029,6,1),Mitarbeiter!$C65))+1),MAX(0,NETWORKDAYS(MAX(DATE(2029,6,1),Mitarbeiter!$C65),MIN(DATE(2029,7,0),IF(Mitarbeiter!$D65="",DATE(2029,7,0),Mitarbeiter!$D65),TODAY()),Einstellungen!$F$13:$F$67)))*N(Mitarbeiter!$E65)/IF(Einstellungen!$C$11="7 Tage",7,5),N('Ist-Stunden'!AU65)),MAX(IF(Einstellungen!$C$11="7 Tage",MAX(0,(MIN(DATE(2029,7,0),IF(Mitarbeiter!$D65="",DATE(2029,7,0),Mitarbeiter!$D65),TODAY()))-(MAX(DATE(2029,6,1),Mitarbeiter!$C65))+1),MAX(0,NETWORKDAYS(MAX(DATE(2029,6,1),Mitarbeiter!$C65),MIN(DATE(2029,7,0),IF(Mitarbeiter!$D65="",DATE(2029,7,0),Mitarbeiter!$D65),TODAY()),Einstellungen!$F$13:$F$67)))*N(Mitarbeiter!$E65)/IF(Einstellungen!$C$11="7 Tage",7,5),N('Ist-Stunden'!AU65)+(N(Krankheitstage!CF65)+N(Krankheitstage!CR65))*N($C65))))</f>
        <v/>
      </c>
      <c r="BZ65" s="76">
        <f>IF($B65="",0,IF(Einstellungen!$C$10="Ja",MAX(IF(Einstellungen!$C$11="7 Tage",MAX(0,(MIN(DATE(2029,8,0),IF(Mitarbeiter!$D65="",DATE(2029,8,0),Mitarbeiter!$D65),TODAY()))-(MAX(DATE(2029,7,1),Mitarbeiter!$C65))+1),MAX(0,NETWORKDAYS(MAX(DATE(2029,7,1),Mitarbeiter!$C65),MIN(DATE(2029,8,0),IF(Mitarbeiter!$D65="",DATE(2029,8,0),Mitarbeiter!$D65),TODAY()),Einstellungen!$F$13:$F$67)))*N(Mitarbeiter!$E65)/IF(Einstellungen!$C$11="7 Tage",7,5),N('Ist-Stunden'!AV65)),MAX(IF(Einstellungen!$C$11="7 Tage",MAX(0,(MIN(DATE(2029,8,0),IF(Mitarbeiter!$D65="",DATE(2029,8,0),Mitarbeiter!$D65),TODAY()))-(MAX(DATE(2029,7,1),Mitarbeiter!$C65))+1),MAX(0,NETWORKDAYS(MAX(DATE(2029,7,1),Mitarbeiter!$C65),MIN(DATE(2029,8,0),IF(Mitarbeiter!$D65="",DATE(2029,8,0),Mitarbeiter!$D65),TODAY()),Einstellungen!$F$13:$F$67)))*N(Mitarbeiter!$E65)/IF(Einstellungen!$C$11="7 Tage",7,5),N('Ist-Stunden'!AV65)+(N(Krankheitstage!CG65)+N(Krankheitstage!CS65))*N($C65))))</f>
        <v/>
      </c>
      <c r="CA65" s="76">
        <f>IF($B65="",0,IF(Einstellungen!$C$10="Ja",MAX(IF(Einstellungen!$C$11="7 Tage",MAX(0,(MIN(DATE(2029,9,0),IF(Mitarbeiter!$D65="",DATE(2029,9,0),Mitarbeiter!$D65),TODAY()))-(MAX(DATE(2029,8,1),Mitarbeiter!$C65))+1),MAX(0,NETWORKDAYS(MAX(DATE(2029,8,1),Mitarbeiter!$C65),MIN(DATE(2029,9,0),IF(Mitarbeiter!$D65="",DATE(2029,9,0),Mitarbeiter!$D65),TODAY()),Einstellungen!$F$13:$F$67)))*N(Mitarbeiter!$E65)/IF(Einstellungen!$C$11="7 Tage",7,5),N('Ist-Stunden'!AW65)),MAX(IF(Einstellungen!$C$11="7 Tage",MAX(0,(MIN(DATE(2029,9,0),IF(Mitarbeiter!$D65="",DATE(2029,9,0),Mitarbeiter!$D65),TODAY()))-(MAX(DATE(2029,8,1),Mitarbeiter!$C65))+1),MAX(0,NETWORKDAYS(MAX(DATE(2029,8,1),Mitarbeiter!$C65),MIN(DATE(2029,9,0),IF(Mitarbeiter!$D65="",DATE(2029,9,0),Mitarbeiter!$D65),TODAY()),Einstellungen!$F$13:$F$67)))*N(Mitarbeiter!$E65)/IF(Einstellungen!$C$11="7 Tage",7,5),N('Ist-Stunden'!AW65)+(N(Krankheitstage!CH65)+N(Krankheitstage!CT65))*N($C65))))</f>
        <v/>
      </c>
      <c r="CB65" s="76">
        <f>IF($B65="",0,IF(Einstellungen!$C$10="Ja",MAX(IF(Einstellungen!$C$11="7 Tage",MAX(0,(MIN(DATE(2029,10,0),IF(Mitarbeiter!$D65="",DATE(2029,10,0),Mitarbeiter!$D65),TODAY()))-(MAX(DATE(2029,9,1),Mitarbeiter!$C65))+1),MAX(0,NETWORKDAYS(MAX(DATE(2029,9,1),Mitarbeiter!$C65),MIN(DATE(2029,10,0),IF(Mitarbeiter!$D65="",DATE(2029,10,0),Mitarbeiter!$D65),TODAY()),Einstellungen!$F$13:$F$67)))*N(Mitarbeiter!$E65)/IF(Einstellungen!$C$11="7 Tage",7,5),N('Ist-Stunden'!AX65)),MAX(IF(Einstellungen!$C$11="7 Tage",MAX(0,(MIN(DATE(2029,10,0),IF(Mitarbeiter!$D65="",DATE(2029,10,0),Mitarbeiter!$D65),TODAY()))-(MAX(DATE(2029,9,1),Mitarbeiter!$C65))+1),MAX(0,NETWORKDAYS(MAX(DATE(2029,9,1),Mitarbeiter!$C65),MIN(DATE(2029,10,0),IF(Mitarbeiter!$D65="",DATE(2029,10,0),Mitarbeiter!$D65),TODAY()),Einstellungen!$F$13:$F$67)))*N(Mitarbeiter!$E65)/IF(Einstellungen!$C$11="7 Tage",7,5),N('Ist-Stunden'!AX65)+(N(Krankheitstage!CI65)+N(Krankheitstage!CU65))*N($C65))))</f>
        <v/>
      </c>
      <c r="CC65" s="76">
        <f>IF($B65="",0,IF(Einstellungen!$C$10="Ja",MAX(IF(Einstellungen!$C$11="7 Tage",MAX(0,(MIN(DATE(2029,11,0),IF(Mitarbeiter!$D65="",DATE(2029,11,0),Mitarbeiter!$D65),TODAY()))-(MAX(DATE(2029,10,1),Mitarbeiter!$C65))+1),MAX(0,NETWORKDAYS(MAX(DATE(2029,10,1),Mitarbeiter!$C65),MIN(DATE(2029,11,0),IF(Mitarbeiter!$D65="",DATE(2029,11,0),Mitarbeiter!$D65),TODAY()),Einstellungen!$F$13:$F$67)))*N(Mitarbeiter!$E65)/IF(Einstellungen!$C$11="7 Tage",7,5),N('Ist-Stunden'!AY65)),MAX(IF(Einstellungen!$C$11="7 Tage",MAX(0,(MIN(DATE(2029,11,0),IF(Mitarbeiter!$D65="",DATE(2029,11,0),Mitarbeiter!$D65),TODAY()))-(MAX(DATE(2029,10,1),Mitarbeiter!$C65))+1),MAX(0,NETWORKDAYS(MAX(DATE(2029,10,1),Mitarbeiter!$C65),MIN(DATE(2029,11,0),IF(Mitarbeiter!$D65="",DATE(2029,11,0),Mitarbeiter!$D65),TODAY()),Einstellungen!$F$13:$F$67)))*N(Mitarbeiter!$E65)/IF(Einstellungen!$C$11="7 Tage",7,5),N('Ist-Stunden'!AY65)+(N(Krankheitstage!CJ65)+N(Krankheitstage!CV65))*N($C65))))</f>
        <v/>
      </c>
      <c r="CD65" s="76">
        <f>IF($B65="",0,IF(Einstellungen!$C$10="Ja",MAX(IF(Einstellungen!$C$11="7 Tage",MAX(0,(MIN(DATE(2029,12,0),IF(Mitarbeiter!$D65="",DATE(2029,12,0),Mitarbeiter!$D65),TODAY()))-(MAX(DATE(2029,11,1),Mitarbeiter!$C65))+1),MAX(0,NETWORKDAYS(MAX(DATE(2029,11,1),Mitarbeiter!$C65),MIN(DATE(2029,12,0),IF(Mitarbeiter!$D65="",DATE(2029,12,0),Mitarbeiter!$D65),TODAY()),Einstellungen!$F$13:$F$67)))*N(Mitarbeiter!$E65)/IF(Einstellungen!$C$11="7 Tage",7,5),N('Ist-Stunden'!AZ65)),MAX(IF(Einstellungen!$C$11="7 Tage",MAX(0,(MIN(DATE(2029,12,0),IF(Mitarbeiter!$D65="",DATE(2029,12,0),Mitarbeiter!$D65),TODAY()))-(MAX(DATE(2029,11,1),Mitarbeiter!$C65))+1),MAX(0,NETWORKDAYS(MAX(DATE(2029,11,1),Mitarbeiter!$C65),MIN(DATE(2029,12,0),IF(Mitarbeiter!$D65="",DATE(2029,12,0),Mitarbeiter!$D65),TODAY()),Einstellungen!$F$13:$F$67)))*N(Mitarbeiter!$E65)/IF(Einstellungen!$C$11="7 Tage",7,5),N('Ist-Stunden'!AZ65)+(N(Krankheitstage!CK65)+N(Krankheitstage!CW65))*N($C65))))</f>
        <v/>
      </c>
      <c r="CE65" s="76">
        <f>IF($B65="",0,IF(Einstellungen!$C$10="Ja",MAX(IF(Einstellungen!$C$11="7 Tage",MAX(0,(MIN(DATE(2029,13,0),IF(Mitarbeiter!$D65="",DATE(2029,13,0),Mitarbeiter!$D65),TODAY()))-(MAX(DATE(2029,12,1),Mitarbeiter!$C65))+1),MAX(0,NETWORKDAYS(MAX(DATE(2029,12,1),Mitarbeiter!$C65),MIN(DATE(2029,13,0),IF(Mitarbeiter!$D65="",DATE(2029,13,0),Mitarbeiter!$D65),TODAY()),Einstellungen!$F$13:$F$67)))*N(Mitarbeiter!$E65)/IF(Einstellungen!$C$11="7 Tage",7,5),N('Ist-Stunden'!BA65)),MAX(IF(Einstellungen!$C$11="7 Tage",MAX(0,(MIN(DATE(2029,13,0),IF(Mitarbeiter!$D65="",DATE(2029,13,0),Mitarbeiter!$D65),TODAY()))-(MAX(DATE(2029,12,1),Mitarbeiter!$C65))+1),MAX(0,NETWORKDAYS(MAX(DATE(2029,12,1),Mitarbeiter!$C65),MIN(DATE(2029,13,0),IF(Mitarbeiter!$D65="",DATE(2029,13,0),Mitarbeiter!$D65),TODAY()),Einstellungen!$F$13:$F$67)))*N(Mitarbeiter!$E65)/IF(Einstellungen!$C$11="7 Tage",7,5),N('Ist-Stunden'!BA65)+(N(Krankheitstage!CL65)+N(Krankheitstage!CX65))*N($C65))))</f>
        <v/>
      </c>
      <c r="CF65" s="76">
        <f>IF($B65="",0,IF(Einstellungen!$C$10="Ja",MAX(IF(Einstellungen!$C$11="7 Tage",MAX(0,(MIN(DATE(2030,2,0),IF(Mitarbeiter!$D65="",DATE(2030,2,0),Mitarbeiter!$D65),TODAY()))-(MAX(DATE(2030,1,1),Mitarbeiter!$C65))+1),MAX(0,NETWORKDAYS(MAX(DATE(2030,1,1),Mitarbeiter!$C65),MIN(DATE(2030,2,0),IF(Mitarbeiter!$D65="",DATE(2030,2,0),Mitarbeiter!$D65),TODAY()),Einstellungen!$F$13:$F$67)))*N(Mitarbeiter!$E65)/IF(Einstellungen!$C$11="7 Tage",7,5),N('Ist-Stunden'!BB65)),MAX(IF(Einstellungen!$C$11="7 Tage",MAX(0,(MIN(DATE(2030,2,0),IF(Mitarbeiter!$D65="",DATE(2030,2,0),Mitarbeiter!$D65),TODAY()))-(MAX(DATE(2030,1,1),Mitarbeiter!$C65))+1),MAX(0,NETWORKDAYS(MAX(DATE(2030,1,1),Mitarbeiter!$C65),MIN(DATE(2030,2,0),IF(Mitarbeiter!$D65="",DATE(2030,2,0),Mitarbeiter!$D65),TODAY()),Einstellungen!$F$13:$F$67)))*N(Mitarbeiter!$E65)/IF(Einstellungen!$C$11="7 Tage",7,5),N('Ist-Stunden'!BB65)+(N(Krankheitstage!CY65)+N(Krankheitstage!DK65))*N($C65))))</f>
        <v/>
      </c>
      <c r="CG65" s="76">
        <f>IF($B65="",0,IF(Einstellungen!$C$10="Ja",MAX(IF(Einstellungen!$C$11="7 Tage",MAX(0,(MIN(DATE(2030,3,0),IF(Mitarbeiter!$D65="",DATE(2030,3,0),Mitarbeiter!$D65),TODAY()))-(MAX(DATE(2030,2,1),Mitarbeiter!$C65))+1),MAX(0,NETWORKDAYS(MAX(DATE(2030,2,1),Mitarbeiter!$C65),MIN(DATE(2030,3,0),IF(Mitarbeiter!$D65="",DATE(2030,3,0),Mitarbeiter!$D65),TODAY()),Einstellungen!$F$13:$F$67)))*N(Mitarbeiter!$E65)/IF(Einstellungen!$C$11="7 Tage",7,5),N('Ist-Stunden'!BC65)),MAX(IF(Einstellungen!$C$11="7 Tage",MAX(0,(MIN(DATE(2030,3,0),IF(Mitarbeiter!$D65="",DATE(2030,3,0),Mitarbeiter!$D65),TODAY()))-(MAX(DATE(2030,2,1),Mitarbeiter!$C65))+1),MAX(0,NETWORKDAYS(MAX(DATE(2030,2,1),Mitarbeiter!$C65),MIN(DATE(2030,3,0),IF(Mitarbeiter!$D65="",DATE(2030,3,0),Mitarbeiter!$D65),TODAY()),Einstellungen!$F$13:$F$67)))*N(Mitarbeiter!$E65)/IF(Einstellungen!$C$11="7 Tage",7,5),N('Ist-Stunden'!BC65)+(N(Krankheitstage!CZ65)+N(Krankheitstage!DL65))*N($C65))))</f>
        <v/>
      </c>
      <c r="CH65" s="76">
        <f>IF($B65="",0,IF(Einstellungen!$C$10="Ja",MAX(IF(Einstellungen!$C$11="7 Tage",MAX(0,(MIN(DATE(2030,4,0),IF(Mitarbeiter!$D65="",DATE(2030,4,0),Mitarbeiter!$D65),TODAY()))-(MAX(DATE(2030,3,1),Mitarbeiter!$C65))+1),MAX(0,NETWORKDAYS(MAX(DATE(2030,3,1),Mitarbeiter!$C65),MIN(DATE(2030,4,0),IF(Mitarbeiter!$D65="",DATE(2030,4,0),Mitarbeiter!$D65),TODAY()),Einstellungen!$F$13:$F$67)))*N(Mitarbeiter!$E65)/IF(Einstellungen!$C$11="7 Tage",7,5),N('Ist-Stunden'!BD65)),MAX(IF(Einstellungen!$C$11="7 Tage",MAX(0,(MIN(DATE(2030,4,0),IF(Mitarbeiter!$D65="",DATE(2030,4,0),Mitarbeiter!$D65),TODAY()))-(MAX(DATE(2030,3,1),Mitarbeiter!$C65))+1),MAX(0,NETWORKDAYS(MAX(DATE(2030,3,1),Mitarbeiter!$C65),MIN(DATE(2030,4,0),IF(Mitarbeiter!$D65="",DATE(2030,4,0),Mitarbeiter!$D65),TODAY()),Einstellungen!$F$13:$F$67)))*N(Mitarbeiter!$E65)/IF(Einstellungen!$C$11="7 Tage",7,5),N('Ist-Stunden'!BD65)+(N(Krankheitstage!DA65)+N(Krankheitstage!DM65))*N($C65))))</f>
        <v/>
      </c>
      <c r="CI65" s="76">
        <f>IF($B65="",0,IF(Einstellungen!$C$10="Ja",MAX(IF(Einstellungen!$C$11="7 Tage",MAX(0,(MIN(DATE(2030,5,0),IF(Mitarbeiter!$D65="",DATE(2030,5,0),Mitarbeiter!$D65),TODAY()))-(MAX(DATE(2030,4,1),Mitarbeiter!$C65))+1),MAX(0,NETWORKDAYS(MAX(DATE(2030,4,1),Mitarbeiter!$C65),MIN(DATE(2030,5,0),IF(Mitarbeiter!$D65="",DATE(2030,5,0),Mitarbeiter!$D65),TODAY()),Einstellungen!$F$13:$F$67)))*N(Mitarbeiter!$E65)/IF(Einstellungen!$C$11="7 Tage",7,5),N('Ist-Stunden'!BE65)),MAX(IF(Einstellungen!$C$11="7 Tage",MAX(0,(MIN(DATE(2030,5,0),IF(Mitarbeiter!$D65="",DATE(2030,5,0),Mitarbeiter!$D65),TODAY()))-(MAX(DATE(2030,4,1),Mitarbeiter!$C65))+1),MAX(0,NETWORKDAYS(MAX(DATE(2030,4,1),Mitarbeiter!$C65),MIN(DATE(2030,5,0),IF(Mitarbeiter!$D65="",DATE(2030,5,0),Mitarbeiter!$D65),TODAY()),Einstellungen!$F$13:$F$67)))*N(Mitarbeiter!$E65)/IF(Einstellungen!$C$11="7 Tage",7,5),N('Ist-Stunden'!BE65)+(N(Krankheitstage!DB65)+N(Krankheitstage!DN65))*N($C65))))</f>
        <v/>
      </c>
      <c r="CJ65" s="76">
        <f>IF($B65="",0,IF(Einstellungen!$C$10="Ja",MAX(IF(Einstellungen!$C$11="7 Tage",MAX(0,(MIN(DATE(2030,6,0),IF(Mitarbeiter!$D65="",DATE(2030,6,0),Mitarbeiter!$D65),TODAY()))-(MAX(DATE(2030,5,1),Mitarbeiter!$C65))+1),MAX(0,NETWORKDAYS(MAX(DATE(2030,5,1),Mitarbeiter!$C65),MIN(DATE(2030,6,0),IF(Mitarbeiter!$D65="",DATE(2030,6,0),Mitarbeiter!$D65),TODAY()),Einstellungen!$F$13:$F$67)))*N(Mitarbeiter!$E65)/IF(Einstellungen!$C$11="7 Tage",7,5),N('Ist-Stunden'!BF65)),MAX(IF(Einstellungen!$C$11="7 Tage",MAX(0,(MIN(DATE(2030,6,0),IF(Mitarbeiter!$D65="",DATE(2030,6,0),Mitarbeiter!$D65),TODAY()))-(MAX(DATE(2030,5,1),Mitarbeiter!$C65))+1),MAX(0,NETWORKDAYS(MAX(DATE(2030,5,1),Mitarbeiter!$C65),MIN(DATE(2030,6,0),IF(Mitarbeiter!$D65="",DATE(2030,6,0),Mitarbeiter!$D65),TODAY()),Einstellungen!$F$13:$F$67)))*N(Mitarbeiter!$E65)/IF(Einstellungen!$C$11="7 Tage",7,5),N('Ist-Stunden'!BF65)+(N(Krankheitstage!DC65)+N(Krankheitstage!DO65))*N($C65))))</f>
        <v/>
      </c>
      <c r="CK65" s="76">
        <f>IF($B65="",0,IF(Einstellungen!$C$10="Ja",MAX(IF(Einstellungen!$C$11="7 Tage",MAX(0,(MIN(DATE(2030,7,0),IF(Mitarbeiter!$D65="",DATE(2030,7,0),Mitarbeiter!$D65),TODAY()))-(MAX(DATE(2030,6,1),Mitarbeiter!$C65))+1),MAX(0,NETWORKDAYS(MAX(DATE(2030,6,1),Mitarbeiter!$C65),MIN(DATE(2030,7,0),IF(Mitarbeiter!$D65="",DATE(2030,7,0),Mitarbeiter!$D65),TODAY()),Einstellungen!$F$13:$F$67)))*N(Mitarbeiter!$E65)/IF(Einstellungen!$C$11="7 Tage",7,5),N('Ist-Stunden'!BG65)),MAX(IF(Einstellungen!$C$11="7 Tage",MAX(0,(MIN(DATE(2030,7,0),IF(Mitarbeiter!$D65="",DATE(2030,7,0),Mitarbeiter!$D65),TODAY()))-(MAX(DATE(2030,6,1),Mitarbeiter!$C65))+1),MAX(0,NETWORKDAYS(MAX(DATE(2030,6,1),Mitarbeiter!$C65),MIN(DATE(2030,7,0),IF(Mitarbeiter!$D65="",DATE(2030,7,0),Mitarbeiter!$D65),TODAY()),Einstellungen!$F$13:$F$67)))*N(Mitarbeiter!$E65)/IF(Einstellungen!$C$11="7 Tage",7,5),N('Ist-Stunden'!BG65)+(N(Krankheitstage!DD65)+N(Krankheitstage!DP65))*N($C65))))</f>
        <v/>
      </c>
      <c r="CL65" s="76">
        <f>IF($B65="",0,IF(Einstellungen!$C$10="Ja",MAX(IF(Einstellungen!$C$11="7 Tage",MAX(0,(MIN(DATE(2030,8,0),IF(Mitarbeiter!$D65="",DATE(2030,8,0),Mitarbeiter!$D65),TODAY()))-(MAX(DATE(2030,7,1),Mitarbeiter!$C65))+1),MAX(0,NETWORKDAYS(MAX(DATE(2030,7,1),Mitarbeiter!$C65),MIN(DATE(2030,8,0),IF(Mitarbeiter!$D65="",DATE(2030,8,0),Mitarbeiter!$D65),TODAY()),Einstellungen!$F$13:$F$67)))*N(Mitarbeiter!$E65)/IF(Einstellungen!$C$11="7 Tage",7,5),N('Ist-Stunden'!BH65)),MAX(IF(Einstellungen!$C$11="7 Tage",MAX(0,(MIN(DATE(2030,8,0),IF(Mitarbeiter!$D65="",DATE(2030,8,0),Mitarbeiter!$D65),TODAY()))-(MAX(DATE(2030,7,1),Mitarbeiter!$C65))+1),MAX(0,NETWORKDAYS(MAX(DATE(2030,7,1),Mitarbeiter!$C65),MIN(DATE(2030,8,0),IF(Mitarbeiter!$D65="",DATE(2030,8,0),Mitarbeiter!$D65),TODAY()),Einstellungen!$F$13:$F$67)))*N(Mitarbeiter!$E65)/IF(Einstellungen!$C$11="7 Tage",7,5),N('Ist-Stunden'!BH65)+(N(Krankheitstage!DE65)+N(Krankheitstage!DQ65))*N($C65))))</f>
        <v/>
      </c>
      <c r="CM65" s="76">
        <f>IF($B65="",0,IF(Einstellungen!$C$10="Ja",MAX(IF(Einstellungen!$C$11="7 Tage",MAX(0,(MIN(DATE(2030,9,0),IF(Mitarbeiter!$D65="",DATE(2030,9,0),Mitarbeiter!$D65),TODAY()))-(MAX(DATE(2030,8,1),Mitarbeiter!$C65))+1),MAX(0,NETWORKDAYS(MAX(DATE(2030,8,1),Mitarbeiter!$C65),MIN(DATE(2030,9,0),IF(Mitarbeiter!$D65="",DATE(2030,9,0),Mitarbeiter!$D65),TODAY()),Einstellungen!$F$13:$F$67)))*N(Mitarbeiter!$E65)/IF(Einstellungen!$C$11="7 Tage",7,5),N('Ist-Stunden'!BI65)),MAX(IF(Einstellungen!$C$11="7 Tage",MAX(0,(MIN(DATE(2030,9,0),IF(Mitarbeiter!$D65="",DATE(2030,9,0),Mitarbeiter!$D65),TODAY()))-(MAX(DATE(2030,8,1),Mitarbeiter!$C65))+1),MAX(0,NETWORKDAYS(MAX(DATE(2030,8,1),Mitarbeiter!$C65),MIN(DATE(2030,9,0),IF(Mitarbeiter!$D65="",DATE(2030,9,0),Mitarbeiter!$D65),TODAY()),Einstellungen!$F$13:$F$67)))*N(Mitarbeiter!$E65)/IF(Einstellungen!$C$11="7 Tage",7,5),N('Ist-Stunden'!BI65)+(N(Krankheitstage!DF65)+N(Krankheitstage!DR65))*N($C65))))</f>
        <v/>
      </c>
      <c r="CN65" s="76">
        <f>IF($B65="",0,IF(Einstellungen!$C$10="Ja",MAX(IF(Einstellungen!$C$11="7 Tage",MAX(0,(MIN(DATE(2030,10,0),IF(Mitarbeiter!$D65="",DATE(2030,10,0),Mitarbeiter!$D65),TODAY()))-(MAX(DATE(2030,9,1),Mitarbeiter!$C65))+1),MAX(0,NETWORKDAYS(MAX(DATE(2030,9,1),Mitarbeiter!$C65),MIN(DATE(2030,10,0),IF(Mitarbeiter!$D65="",DATE(2030,10,0),Mitarbeiter!$D65),TODAY()),Einstellungen!$F$13:$F$67)))*N(Mitarbeiter!$E65)/IF(Einstellungen!$C$11="7 Tage",7,5),N('Ist-Stunden'!BJ65)),MAX(IF(Einstellungen!$C$11="7 Tage",MAX(0,(MIN(DATE(2030,10,0),IF(Mitarbeiter!$D65="",DATE(2030,10,0),Mitarbeiter!$D65),TODAY()))-(MAX(DATE(2030,9,1),Mitarbeiter!$C65))+1),MAX(0,NETWORKDAYS(MAX(DATE(2030,9,1),Mitarbeiter!$C65),MIN(DATE(2030,10,0),IF(Mitarbeiter!$D65="",DATE(2030,10,0),Mitarbeiter!$D65),TODAY()),Einstellungen!$F$13:$F$67)))*N(Mitarbeiter!$E65)/IF(Einstellungen!$C$11="7 Tage",7,5),N('Ist-Stunden'!BJ65)+(N(Krankheitstage!DG65)+N(Krankheitstage!DS65))*N($C65))))</f>
        <v/>
      </c>
      <c r="CO65" s="76">
        <f>IF($B65="",0,IF(Einstellungen!$C$10="Ja",MAX(IF(Einstellungen!$C$11="7 Tage",MAX(0,(MIN(DATE(2030,11,0),IF(Mitarbeiter!$D65="",DATE(2030,11,0),Mitarbeiter!$D65),TODAY()))-(MAX(DATE(2030,10,1),Mitarbeiter!$C65))+1),MAX(0,NETWORKDAYS(MAX(DATE(2030,10,1),Mitarbeiter!$C65),MIN(DATE(2030,11,0),IF(Mitarbeiter!$D65="",DATE(2030,11,0),Mitarbeiter!$D65),TODAY()),Einstellungen!$F$13:$F$67)))*N(Mitarbeiter!$E65)/IF(Einstellungen!$C$11="7 Tage",7,5),N('Ist-Stunden'!BK65)),MAX(IF(Einstellungen!$C$11="7 Tage",MAX(0,(MIN(DATE(2030,11,0),IF(Mitarbeiter!$D65="",DATE(2030,11,0),Mitarbeiter!$D65),TODAY()))-(MAX(DATE(2030,10,1),Mitarbeiter!$C65))+1),MAX(0,NETWORKDAYS(MAX(DATE(2030,10,1),Mitarbeiter!$C65),MIN(DATE(2030,11,0),IF(Mitarbeiter!$D65="",DATE(2030,11,0),Mitarbeiter!$D65),TODAY()),Einstellungen!$F$13:$F$67)))*N(Mitarbeiter!$E65)/IF(Einstellungen!$C$11="7 Tage",7,5),N('Ist-Stunden'!BK65)+(N(Krankheitstage!DH65)+N(Krankheitstage!DT65))*N($C65))))</f>
        <v/>
      </c>
      <c r="CP65" s="76">
        <f>IF($B65="",0,IF(Einstellungen!$C$10="Ja",MAX(IF(Einstellungen!$C$11="7 Tage",MAX(0,(MIN(DATE(2030,12,0),IF(Mitarbeiter!$D65="",DATE(2030,12,0),Mitarbeiter!$D65),TODAY()))-(MAX(DATE(2030,11,1),Mitarbeiter!$C65))+1),MAX(0,NETWORKDAYS(MAX(DATE(2030,11,1),Mitarbeiter!$C65),MIN(DATE(2030,12,0),IF(Mitarbeiter!$D65="",DATE(2030,12,0),Mitarbeiter!$D65),TODAY()),Einstellungen!$F$13:$F$67)))*N(Mitarbeiter!$E65)/IF(Einstellungen!$C$11="7 Tage",7,5),N('Ist-Stunden'!BL65)),MAX(IF(Einstellungen!$C$11="7 Tage",MAX(0,(MIN(DATE(2030,12,0),IF(Mitarbeiter!$D65="",DATE(2030,12,0),Mitarbeiter!$D65),TODAY()))-(MAX(DATE(2030,11,1),Mitarbeiter!$C65))+1),MAX(0,NETWORKDAYS(MAX(DATE(2030,11,1),Mitarbeiter!$C65),MIN(DATE(2030,12,0),IF(Mitarbeiter!$D65="",DATE(2030,12,0),Mitarbeiter!$D65),TODAY()),Einstellungen!$F$13:$F$67)))*N(Mitarbeiter!$E65)/IF(Einstellungen!$C$11="7 Tage",7,5),N('Ist-Stunden'!BL65)+(N(Krankheitstage!DI65)+N(Krankheitstage!DU65))*N($C65))))</f>
        <v/>
      </c>
      <c r="CQ65" s="76">
        <f>IF($B65="",0,IF(Einstellungen!$C$10="Ja",MAX(IF(Einstellungen!$C$11="7 Tage",MAX(0,(MIN(DATE(2030,13,0),IF(Mitarbeiter!$D65="",DATE(2030,13,0),Mitarbeiter!$D65),TODAY()))-(MAX(DATE(2030,12,1),Mitarbeiter!$C65))+1),MAX(0,NETWORKDAYS(MAX(DATE(2030,12,1),Mitarbeiter!$C65),MIN(DATE(2030,13,0),IF(Mitarbeiter!$D65="",DATE(2030,13,0),Mitarbeiter!$D65),TODAY()),Einstellungen!$F$13:$F$67)))*N(Mitarbeiter!$E65)/IF(Einstellungen!$C$11="7 Tage",7,5),N('Ist-Stunden'!BM65)),MAX(IF(Einstellungen!$C$11="7 Tage",MAX(0,(MIN(DATE(2030,13,0),IF(Mitarbeiter!$D65="",DATE(2030,13,0),Mitarbeiter!$D65),TODAY()))-(MAX(DATE(2030,12,1),Mitarbeiter!$C65))+1),MAX(0,NETWORKDAYS(MAX(DATE(2030,12,1),Mitarbeiter!$C65),MIN(DATE(2030,13,0),IF(Mitarbeiter!$D65="",DATE(2030,13,0),Mitarbeiter!$D65),TODAY()),Einstellungen!$F$13:$F$67)))*N(Mitarbeiter!$E65)/IF(Einstellungen!$C$11="7 Tage",7,5),N('Ist-Stunden'!BM65)+(N(Krankheitstage!DJ65)+N(Krankheitstage!DV65))*N($C65))))</f>
        <v/>
      </c>
    </row>
    <row r="66">
      <c r="A66" s="73">
        <f>IF(Mitarbeiter!B66="","",Mitarbeiter!A66)</f>
        <v/>
      </c>
      <c r="B66" s="6">
        <f>IF(Mitarbeiter!B66="","",Mitarbeiter!B66)</f>
        <v/>
      </c>
      <c r="C66" s="74">
        <f>IF(Mitarbeiter!B66="","",Mitarbeiter!F66)</f>
        <v/>
      </c>
      <c r="D66" s="75">
        <f>N(INDEX(Krankheitstage!$G66:$DV66,1,(Einstellungen!$C$3-2026)*24+1))</f>
        <v/>
      </c>
      <c r="E66" s="75">
        <f>N(INDEX(Krankheitstage!$G66:$DV66,1,(Einstellungen!$C$3-2026)*24+2))</f>
        <v/>
      </c>
      <c r="F66" s="75">
        <f>N(INDEX(Krankheitstage!$G66:$DV66,1,(Einstellungen!$C$3-2026)*24+3))</f>
        <v/>
      </c>
      <c r="G66" s="75">
        <f>N(INDEX(Krankheitstage!$G66:$DV66,1,(Einstellungen!$C$3-2026)*24+4))</f>
        <v/>
      </c>
      <c r="H66" s="75">
        <f>N(INDEX(Krankheitstage!$G66:$DV66,1,(Einstellungen!$C$3-2026)*24+5))</f>
        <v/>
      </c>
      <c r="I66" s="75">
        <f>N(INDEX(Krankheitstage!$G66:$DV66,1,(Einstellungen!$C$3-2026)*24+6))</f>
        <v/>
      </c>
      <c r="J66" s="75">
        <f>N(INDEX(Krankheitstage!$G66:$DV66,1,(Einstellungen!$C$3-2026)*24+7))</f>
        <v/>
      </c>
      <c r="K66" s="75">
        <f>N(INDEX(Krankheitstage!$G66:$DV66,1,(Einstellungen!$C$3-2026)*24+8))</f>
        <v/>
      </c>
      <c r="L66" s="75">
        <f>N(INDEX(Krankheitstage!$G66:$DV66,1,(Einstellungen!$C$3-2026)*24+9))</f>
        <v/>
      </c>
      <c r="M66" s="75">
        <f>N(INDEX(Krankheitstage!$G66:$DV66,1,(Einstellungen!$C$3-2026)*24+10))</f>
        <v/>
      </c>
      <c r="N66" s="75">
        <f>N(INDEX(Krankheitstage!$G66:$DV66,1,(Einstellungen!$C$3-2026)*24+11))</f>
        <v/>
      </c>
      <c r="O66" s="75">
        <f>N(INDEX(Krankheitstage!$G66:$DV66,1,(Einstellungen!$C$3-2026)*24+12))</f>
        <v/>
      </c>
      <c r="P66" s="75">
        <f>IF($B66="","",SUM(D66:O66))</f>
        <v/>
      </c>
      <c r="Q66" s="75">
        <f>N(INDEX(Krankheitstage!$G66:$DV66,1,(Einstellungen!$C$3-2026)*24+13))</f>
        <v/>
      </c>
      <c r="R66" s="75">
        <f>N(INDEX(Krankheitstage!$G66:$DV66,1,(Einstellungen!$C$3-2026)*24+14))</f>
        <v/>
      </c>
      <c r="S66" s="75">
        <f>N(INDEX(Krankheitstage!$G66:$DV66,1,(Einstellungen!$C$3-2026)*24+15))</f>
        <v/>
      </c>
      <c r="T66" s="75">
        <f>N(INDEX(Krankheitstage!$G66:$DV66,1,(Einstellungen!$C$3-2026)*24+16))</f>
        <v/>
      </c>
      <c r="U66" s="75">
        <f>N(INDEX(Krankheitstage!$G66:$DV66,1,(Einstellungen!$C$3-2026)*24+17))</f>
        <v/>
      </c>
      <c r="V66" s="75">
        <f>N(INDEX(Krankheitstage!$G66:$DV66,1,(Einstellungen!$C$3-2026)*24+18))</f>
        <v/>
      </c>
      <c r="W66" s="75">
        <f>N(INDEX(Krankheitstage!$G66:$DV66,1,(Einstellungen!$C$3-2026)*24+19))</f>
        <v/>
      </c>
      <c r="X66" s="75">
        <f>N(INDEX(Krankheitstage!$G66:$DV66,1,(Einstellungen!$C$3-2026)*24+20))</f>
        <v/>
      </c>
      <c r="Y66" s="75">
        <f>N(INDEX(Krankheitstage!$G66:$DV66,1,(Einstellungen!$C$3-2026)*24+21))</f>
        <v/>
      </c>
      <c r="Z66" s="75">
        <f>N(INDEX(Krankheitstage!$G66:$DV66,1,(Einstellungen!$C$3-2026)*24+22))</f>
        <v/>
      </c>
      <c r="AA66" s="75">
        <f>N(INDEX(Krankheitstage!$G66:$DV66,1,(Einstellungen!$C$3-2026)*24+23))</f>
        <v/>
      </c>
      <c r="AB66" s="75">
        <f>N(INDEX(Krankheitstage!$G66:$DV66,1,(Einstellungen!$C$3-2026)*24+24))</f>
        <v/>
      </c>
      <c r="AC66" s="75">
        <f>IF($B66="","",SUM(Q66:AB66))</f>
        <v/>
      </c>
      <c r="AD66" s="75">
        <f>IF($B66="","",SUM(P66,AC66))</f>
        <v/>
      </c>
      <c r="AE66" s="76">
        <f>IF($B66="","",AD66*N(C66))</f>
        <v/>
      </c>
      <c r="AF66" s="75">
        <f>IF($B66="","",Krankheitstage!E66)</f>
        <v/>
      </c>
      <c r="AG66" s="76">
        <f>IF($B66="","",AF66*N(C66))</f>
        <v/>
      </c>
      <c r="AH66" s="76">
        <f>IF($B66="","",INDEX($AJ66:$CQ66,1,(Einstellungen!$C$3-2026)*12+1)+INDEX($AJ66:$CQ66,1,(Einstellungen!$C$3-2026)*12+2)+INDEX($AJ66:$CQ66,1,(Einstellungen!$C$3-2026)*12+3)+INDEX($AJ66:$CQ66,1,(Einstellungen!$C$3-2026)*12+4)+INDEX($AJ66:$CQ66,1,(Einstellungen!$C$3-2026)*12+5)+INDEX($AJ66:$CQ66,1,(Einstellungen!$C$3-2026)*12+6)+INDEX($AJ66:$CQ66,1,(Einstellungen!$C$3-2026)*12+7)+INDEX($AJ66:$CQ66,1,(Einstellungen!$C$3-2026)*12+8)+INDEX($AJ66:$CQ66,1,(Einstellungen!$C$3-2026)*12+9)+INDEX($AJ66:$CQ66,1,(Einstellungen!$C$3-2026)*12+10)+INDEX($AJ66:$CQ66,1,(Einstellungen!$C$3-2026)*12+11)+INDEX($AJ66:$CQ66,1,(Einstellungen!$C$3-2026)*12+12))</f>
        <v/>
      </c>
      <c r="AI66" s="76">
        <f>IF($B66="","",SUM($AJ66:$CQ66))</f>
        <v/>
      </c>
      <c r="AJ66" s="76">
        <f>IF($B66="",0,IF(Einstellungen!$C$10="Ja",MAX(IF(Einstellungen!$C$11="7 Tage",MAX(0,(MIN(DATE(2026,2,0),IF(Mitarbeiter!$D66="",DATE(2026,2,0),Mitarbeiter!$D66),TODAY()))-(MAX(DATE(2026,1,1),Mitarbeiter!$C66))+1),MAX(0,NETWORKDAYS(MAX(DATE(2026,1,1),Mitarbeiter!$C66),MIN(DATE(2026,2,0),IF(Mitarbeiter!$D66="",DATE(2026,2,0),Mitarbeiter!$D66),TODAY()),Einstellungen!$F$13:$F$67)))*N(Mitarbeiter!$E66)/IF(Einstellungen!$C$11="7 Tage",7,5),N('Ist-Stunden'!F66)),MAX(IF(Einstellungen!$C$11="7 Tage",MAX(0,(MIN(DATE(2026,2,0),IF(Mitarbeiter!$D66="",DATE(2026,2,0),Mitarbeiter!$D66),TODAY()))-(MAX(DATE(2026,1,1),Mitarbeiter!$C66))+1),MAX(0,NETWORKDAYS(MAX(DATE(2026,1,1),Mitarbeiter!$C66),MIN(DATE(2026,2,0),IF(Mitarbeiter!$D66="",DATE(2026,2,0),Mitarbeiter!$D66),TODAY()),Einstellungen!$F$13:$F$67)))*N(Mitarbeiter!$E66)/IF(Einstellungen!$C$11="7 Tage",7,5),N('Ist-Stunden'!F66)+(N(Krankheitstage!G66)+N(Krankheitstage!S66))*N($C66))))</f>
        <v/>
      </c>
      <c r="AK66" s="76">
        <f>IF($B66="",0,IF(Einstellungen!$C$10="Ja",MAX(IF(Einstellungen!$C$11="7 Tage",MAX(0,(MIN(DATE(2026,3,0),IF(Mitarbeiter!$D66="",DATE(2026,3,0),Mitarbeiter!$D66),TODAY()))-(MAX(DATE(2026,2,1),Mitarbeiter!$C66))+1),MAX(0,NETWORKDAYS(MAX(DATE(2026,2,1),Mitarbeiter!$C66),MIN(DATE(2026,3,0),IF(Mitarbeiter!$D66="",DATE(2026,3,0),Mitarbeiter!$D66),TODAY()),Einstellungen!$F$13:$F$67)))*N(Mitarbeiter!$E66)/IF(Einstellungen!$C$11="7 Tage",7,5),N('Ist-Stunden'!G66)),MAX(IF(Einstellungen!$C$11="7 Tage",MAX(0,(MIN(DATE(2026,3,0),IF(Mitarbeiter!$D66="",DATE(2026,3,0),Mitarbeiter!$D66),TODAY()))-(MAX(DATE(2026,2,1),Mitarbeiter!$C66))+1),MAX(0,NETWORKDAYS(MAX(DATE(2026,2,1),Mitarbeiter!$C66),MIN(DATE(2026,3,0),IF(Mitarbeiter!$D66="",DATE(2026,3,0),Mitarbeiter!$D66),TODAY()),Einstellungen!$F$13:$F$67)))*N(Mitarbeiter!$E66)/IF(Einstellungen!$C$11="7 Tage",7,5),N('Ist-Stunden'!G66)+(N(Krankheitstage!H66)+N(Krankheitstage!T66))*N($C66))))</f>
        <v/>
      </c>
      <c r="AL66" s="76">
        <f>IF($B66="",0,IF(Einstellungen!$C$10="Ja",MAX(IF(Einstellungen!$C$11="7 Tage",MAX(0,(MIN(DATE(2026,4,0),IF(Mitarbeiter!$D66="",DATE(2026,4,0),Mitarbeiter!$D66),TODAY()))-(MAX(DATE(2026,3,1),Mitarbeiter!$C66))+1),MAX(0,NETWORKDAYS(MAX(DATE(2026,3,1),Mitarbeiter!$C66),MIN(DATE(2026,4,0),IF(Mitarbeiter!$D66="",DATE(2026,4,0),Mitarbeiter!$D66),TODAY()),Einstellungen!$F$13:$F$67)))*N(Mitarbeiter!$E66)/IF(Einstellungen!$C$11="7 Tage",7,5),N('Ist-Stunden'!H66)),MAX(IF(Einstellungen!$C$11="7 Tage",MAX(0,(MIN(DATE(2026,4,0),IF(Mitarbeiter!$D66="",DATE(2026,4,0),Mitarbeiter!$D66),TODAY()))-(MAX(DATE(2026,3,1),Mitarbeiter!$C66))+1),MAX(0,NETWORKDAYS(MAX(DATE(2026,3,1),Mitarbeiter!$C66),MIN(DATE(2026,4,0),IF(Mitarbeiter!$D66="",DATE(2026,4,0),Mitarbeiter!$D66),TODAY()),Einstellungen!$F$13:$F$67)))*N(Mitarbeiter!$E66)/IF(Einstellungen!$C$11="7 Tage",7,5),N('Ist-Stunden'!H66)+(N(Krankheitstage!I66)+N(Krankheitstage!U66))*N($C66))))</f>
        <v/>
      </c>
      <c r="AM66" s="76">
        <f>IF($B66="",0,IF(Einstellungen!$C$10="Ja",MAX(IF(Einstellungen!$C$11="7 Tage",MAX(0,(MIN(DATE(2026,5,0),IF(Mitarbeiter!$D66="",DATE(2026,5,0),Mitarbeiter!$D66),TODAY()))-(MAX(DATE(2026,4,1),Mitarbeiter!$C66))+1),MAX(0,NETWORKDAYS(MAX(DATE(2026,4,1),Mitarbeiter!$C66),MIN(DATE(2026,5,0),IF(Mitarbeiter!$D66="",DATE(2026,5,0),Mitarbeiter!$D66),TODAY()),Einstellungen!$F$13:$F$67)))*N(Mitarbeiter!$E66)/IF(Einstellungen!$C$11="7 Tage",7,5),N('Ist-Stunden'!I66)),MAX(IF(Einstellungen!$C$11="7 Tage",MAX(0,(MIN(DATE(2026,5,0),IF(Mitarbeiter!$D66="",DATE(2026,5,0),Mitarbeiter!$D66),TODAY()))-(MAX(DATE(2026,4,1),Mitarbeiter!$C66))+1),MAX(0,NETWORKDAYS(MAX(DATE(2026,4,1),Mitarbeiter!$C66),MIN(DATE(2026,5,0),IF(Mitarbeiter!$D66="",DATE(2026,5,0),Mitarbeiter!$D66),TODAY()),Einstellungen!$F$13:$F$67)))*N(Mitarbeiter!$E66)/IF(Einstellungen!$C$11="7 Tage",7,5),N('Ist-Stunden'!I66)+(N(Krankheitstage!J66)+N(Krankheitstage!V66))*N($C66))))</f>
        <v/>
      </c>
      <c r="AN66" s="76">
        <f>IF($B66="",0,IF(Einstellungen!$C$10="Ja",MAX(IF(Einstellungen!$C$11="7 Tage",MAX(0,(MIN(DATE(2026,6,0),IF(Mitarbeiter!$D66="",DATE(2026,6,0),Mitarbeiter!$D66),TODAY()))-(MAX(DATE(2026,5,1),Mitarbeiter!$C66))+1),MAX(0,NETWORKDAYS(MAX(DATE(2026,5,1),Mitarbeiter!$C66),MIN(DATE(2026,6,0),IF(Mitarbeiter!$D66="",DATE(2026,6,0),Mitarbeiter!$D66),TODAY()),Einstellungen!$F$13:$F$67)))*N(Mitarbeiter!$E66)/IF(Einstellungen!$C$11="7 Tage",7,5),N('Ist-Stunden'!J66)),MAX(IF(Einstellungen!$C$11="7 Tage",MAX(0,(MIN(DATE(2026,6,0),IF(Mitarbeiter!$D66="",DATE(2026,6,0),Mitarbeiter!$D66),TODAY()))-(MAX(DATE(2026,5,1),Mitarbeiter!$C66))+1),MAX(0,NETWORKDAYS(MAX(DATE(2026,5,1),Mitarbeiter!$C66),MIN(DATE(2026,6,0),IF(Mitarbeiter!$D66="",DATE(2026,6,0),Mitarbeiter!$D66),TODAY()),Einstellungen!$F$13:$F$67)))*N(Mitarbeiter!$E66)/IF(Einstellungen!$C$11="7 Tage",7,5),N('Ist-Stunden'!J66)+(N(Krankheitstage!K66)+N(Krankheitstage!W66))*N($C66))))</f>
        <v/>
      </c>
      <c r="AO66" s="76">
        <f>IF($B66="",0,IF(Einstellungen!$C$10="Ja",MAX(IF(Einstellungen!$C$11="7 Tage",MAX(0,(MIN(DATE(2026,7,0),IF(Mitarbeiter!$D66="",DATE(2026,7,0),Mitarbeiter!$D66),TODAY()))-(MAX(DATE(2026,6,1),Mitarbeiter!$C66))+1),MAX(0,NETWORKDAYS(MAX(DATE(2026,6,1),Mitarbeiter!$C66),MIN(DATE(2026,7,0),IF(Mitarbeiter!$D66="",DATE(2026,7,0),Mitarbeiter!$D66),TODAY()),Einstellungen!$F$13:$F$67)))*N(Mitarbeiter!$E66)/IF(Einstellungen!$C$11="7 Tage",7,5),N('Ist-Stunden'!K66)),MAX(IF(Einstellungen!$C$11="7 Tage",MAX(0,(MIN(DATE(2026,7,0),IF(Mitarbeiter!$D66="",DATE(2026,7,0),Mitarbeiter!$D66),TODAY()))-(MAX(DATE(2026,6,1),Mitarbeiter!$C66))+1),MAX(0,NETWORKDAYS(MAX(DATE(2026,6,1),Mitarbeiter!$C66),MIN(DATE(2026,7,0),IF(Mitarbeiter!$D66="",DATE(2026,7,0),Mitarbeiter!$D66),TODAY()),Einstellungen!$F$13:$F$67)))*N(Mitarbeiter!$E66)/IF(Einstellungen!$C$11="7 Tage",7,5),N('Ist-Stunden'!K66)+(N(Krankheitstage!L66)+N(Krankheitstage!X66))*N($C66))))</f>
        <v/>
      </c>
      <c r="AP66" s="76">
        <f>IF($B66="",0,IF(Einstellungen!$C$10="Ja",MAX(IF(Einstellungen!$C$11="7 Tage",MAX(0,(MIN(DATE(2026,8,0),IF(Mitarbeiter!$D66="",DATE(2026,8,0),Mitarbeiter!$D66),TODAY()))-(MAX(DATE(2026,7,1),Mitarbeiter!$C66))+1),MAX(0,NETWORKDAYS(MAX(DATE(2026,7,1),Mitarbeiter!$C66),MIN(DATE(2026,8,0),IF(Mitarbeiter!$D66="",DATE(2026,8,0),Mitarbeiter!$D66),TODAY()),Einstellungen!$F$13:$F$67)))*N(Mitarbeiter!$E66)/IF(Einstellungen!$C$11="7 Tage",7,5),N('Ist-Stunden'!L66)),MAX(IF(Einstellungen!$C$11="7 Tage",MAX(0,(MIN(DATE(2026,8,0),IF(Mitarbeiter!$D66="",DATE(2026,8,0),Mitarbeiter!$D66),TODAY()))-(MAX(DATE(2026,7,1),Mitarbeiter!$C66))+1),MAX(0,NETWORKDAYS(MAX(DATE(2026,7,1),Mitarbeiter!$C66),MIN(DATE(2026,8,0),IF(Mitarbeiter!$D66="",DATE(2026,8,0),Mitarbeiter!$D66),TODAY()),Einstellungen!$F$13:$F$67)))*N(Mitarbeiter!$E66)/IF(Einstellungen!$C$11="7 Tage",7,5),N('Ist-Stunden'!L66)+(N(Krankheitstage!M66)+N(Krankheitstage!Y66))*N($C66))))</f>
        <v/>
      </c>
      <c r="AQ66" s="76">
        <f>IF($B66="",0,IF(Einstellungen!$C$10="Ja",MAX(IF(Einstellungen!$C$11="7 Tage",MAX(0,(MIN(DATE(2026,9,0),IF(Mitarbeiter!$D66="",DATE(2026,9,0),Mitarbeiter!$D66),TODAY()))-(MAX(DATE(2026,8,1),Mitarbeiter!$C66))+1),MAX(0,NETWORKDAYS(MAX(DATE(2026,8,1),Mitarbeiter!$C66),MIN(DATE(2026,9,0),IF(Mitarbeiter!$D66="",DATE(2026,9,0),Mitarbeiter!$D66),TODAY()),Einstellungen!$F$13:$F$67)))*N(Mitarbeiter!$E66)/IF(Einstellungen!$C$11="7 Tage",7,5),N('Ist-Stunden'!M66)),MAX(IF(Einstellungen!$C$11="7 Tage",MAX(0,(MIN(DATE(2026,9,0),IF(Mitarbeiter!$D66="",DATE(2026,9,0),Mitarbeiter!$D66),TODAY()))-(MAX(DATE(2026,8,1),Mitarbeiter!$C66))+1),MAX(0,NETWORKDAYS(MAX(DATE(2026,8,1),Mitarbeiter!$C66),MIN(DATE(2026,9,0),IF(Mitarbeiter!$D66="",DATE(2026,9,0),Mitarbeiter!$D66),TODAY()),Einstellungen!$F$13:$F$67)))*N(Mitarbeiter!$E66)/IF(Einstellungen!$C$11="7 Tage",7,5),N('Ist-Stunden'!M66)+(N(Krankheitstage!N66)+N(Krankheitstage!Z66))*N($C66))))</f>
        <v/>
      </c>
      <c r="AR66" s="76">
        <f>IF($B66="",0,IF(Einstellungen!$C$10="Ja",MAX(IF(Einstellungen!$C$11="7 Tage",MAX(0,(MIN(DATE(2026,10,0),IF(Mitarbeiter!$D66="",DATE(2026,10,0),Mitarbeiter!$D66),TODAY()))-(MAX(DATE(2026,9,1),Mitarbeiter!$C66))+1),MAX(0,NETWORKDAYS(MAX(DATE(2026,9,1),Mitarbeiter!$C66),MIN(DATE(2026,10,0),IF(Mitarbeiter!$D66="",DATE(2026,10,0),Mitarbeiter!$D66),TODAY()),Einstellungen!$F$13:$F$67)))*N(Mitarbeiter!$E66)/IF(Einstellungen!$C$11="7 Tage",7,5),N('Ist-Stunden'!N66)),MAX(IF(Einstellungen!$C$11="7 Tage",MAX(0,(MIN(DATE(2026,10,0),IF(Mitarbeiter!$D66="",DATE(2026,10,0),Mitarbeiter!$D66),TODAY()))-(MAX(DATE(2026,9,1),Mitarbeiter!$C66))+1),MAX(0,NETWORKDAYS(MAX(DATE(2026,9,1),Mitarbeiter!$C66),MIN(DATE(2026,10,0),IF(Mitarbeiter!$D66="",DATE(2026,10,0),Mitarbeiter!$D66),TODAY()),Einstellungen!$F$13:$F$67)))*N(Mitarbeiter!$E66)/IF(Einstellungen!$C$11="7 Tage",7,5),N('Ist-Stunden'!N66)+(N(Krankheitstage!O66)+N(Krankheitstage!AA66))*N($C66))))</f>
        <v/>
      </c>
      <c r="AS66" s="76">
        <f>IF($B66="",0,IF(Einstellungen!$C$10="Ja",MAX(IF(Einstellungen!$C$11="7 Tage",MAX(0,(MIN(DATE(2026,11,0),IF(Mitarbeiter!$D66="",DATE(2026,11,0),Mitarbeiter!$D66),TODAY()))-(MAX(DATE(2026,10,1),Mitarbeiter!$C66))+1),MAX(0,NETWORKDAYS(MAX(DATE(2026,10,1),Mitarbeiter!$C66),MIN(DATE(2026,11,0),IF(Mitarbeiter!$D66="",DATE(2026,11,0),Mitarbeiter!$D66),TODAY()),Einstellungen!$F$13:$F$67)))*N(Mitarbeiter!$E66)/IF(Einstellungen!$C$11="7 Tage",7,5),N('Ist-Stunden'!O66)),MAX(IF(Einstellungen!$C$11="7 Tage",MAX(0,(MIN(DATE(2026,11,0),IF(Mitarbeiter!$D66="",DATE(2026,11,0),Mitarbeiter!$D66),TODAY()))-(MAX(DATE(2026,10,1),Mitarbeiter!$C66))+1),MAX(0,NETWORKDAYS(MAX(DATE(2026,10,1),Mitarbeiter!$C66),MIN(DATE(2026,11,0),IF(Mitarbeiter!$D66="",DATE(2026,11,0),Mitarbeiter!$D66),TODAY()),Einstellungen!$F$13:$F$67)))*N(Mitarbeiter!$E66)/IF(Einstellungen!$C$11="7 Tage",7,5),N('Ist-Stunden'!O66)+(N(Krankheitstage!P66)+N(Krankheitstage!AB66))*N($C66))))</f>
        <v/>
      </c>
      <c r="AT66" s="76">
        <f>IF($B66="",0,IF(Einstellungen!$C$10="Ja",MAX(IF(Einstellungen!$C$11="7 Tage",MAX(0,(MIN(DATE(2026,12,0),IF(Mitarbeiter!$D66="",DATE(2026,12,0),Mitarbeiter!$D66),TODAY()))-(MAX(DATE(2026,11,1),Mitarbeiter!$C66))+1),MAX(0,NETWORKDAYS(MAX(DATE(2026,11,1),Mitarbeiter!$C66),MIN(DATE(2026,12,0),IF(Mitarbeiter!$D66="",DATE(2026,12,0),Mitarbeiter!$D66),TODAY()),Einstellungen!$F$13:$F$67)))*N(Mitarbeiter!$E66)/IF(Einstellungen!$C$11="7 Tage",7,5),N('Ist-Stunden'!P66)),MAX(IF(Einstellungen!$C$11="7 Tage",MAX(0,(MIN(DATE(2026,12,0),IF(Mitarbeiter!$D66="",DATE(2026,12,0),Mitarbeiter!$D66),TODAY()))-(MAX(DATE(2026,11,1),Mitarbeiter!$C66))+1),MAX(0,NETWORKDAYS(MAX(DATE(2026,11,1),Mitarbeiter!$C66),MIN(DATE(2026,12,0),IF(Mitarbeiter!$D66="",DATE(2026,12,0),Mitarbeiter!$D66),TODAY()),Einstellungen!$F$13:$F$67)))*N(Mitarbeiter!$E66)/IF(Einstellungen!$C$11="7 Tage",7,5),N('Ist-Stunden'!P66)+(N(Krankheitstage!Q66)+N(Krankheitstage!AC66))*N($C66))))</f>
        <v/>
      </c>
      <c r="AU66" s="76">
        <f>IF($B66="",0,IF(Einstellungen!$C$10="Ja",MAX(IF(Einstellungen!$C$11="7 Tage",MAX(0,(MIN(DATE(2026,13,0),IF(Mitarbeiter!$D66="",DATE(2026,13,0),Mitarbeiter!$D66),TODAY()))-(MAX(DATE(2026,12,1),Mitarbeiter!$C66))+1),MAX(0,NETWORKDAYS(MAX(DATE(2026,12,1),Mitarbeiter!$C66),MIN(DATE(2026,13,0),IF(Mitarbeiter!$D66="",DATE(2026,13,0),Mitarbeiter!$D66),TODAY()),Einstellungen!$F$13:$F$67)))*N(Mitarbeiter!$E66)/IF(Einstellungen!$C$11="7 Tage",7,5),N('Ist-Stunden'!Q66)),MAX(IF(Einstellungen!$C$11="7 Tage",MAX(0,(MIN(DATE(2026,13,0),IF(Mitarbeiter!$D66="",DATE(2026,13,0),Mitarbeiter!$D66),TODAY()))-(MAX(DATE(2026,12,1),Mitarbeiter!$C66))+1),MAX(0,NETWORKDAYS(MAX(DATE(2026,12,1),Mitarbeiter!$C66),MIN(DATE(2026,13,0),IF(Mitarbeiter!$D66="",DATE(2026,13,0),Mitarbeiter!$D66),TODAY()),Einstellungen!$F$13:$F$67)))*N(Mitarbeiter!$E66)/IF(Einstellungen!$C$11="7 Tage",7,5),N('Ist-Stunden'!Q66)+(N(Krankheitstage!R66)+N(Krankheitstage!AD66))*N($C66))))</f>
        <v/>
      </c>
      <c r="AV66" s="76">
        <f>IF($B66="",0,IF(Einstellungen!$C$10="Ja",MAX(IF(Einstellungen!$C$11="7 Tage",MAX(0,(MIN(DATE(2027,2,0),IF(Mitarbeiter!$D66="",DATE(2027,2,0),Mitarbeiter!$D66),TODAY()))-(MAX(DATE(2027,1,1),Mitarbeiter!$C66))+1),MAX(0,NETWORKDAYS(MAX(DATE(2027,1,1),Mitarbeiter!$C66),MIN(DATE(2027,2,0),IF(Mitarbeiter!$D66="",DATE(2027,2,0),Mitarbeiter!$D66),TODAY()),Einstellungen!$F$13:$F$67)))*N(Mitarbeiter!$E66)/IF(Einstellungen!$C$11="7 Tage",7,5),N('Ist-Stunden'!R66)),MAX(IF(Einstellungen!$C$11="7 Tage",MAX(0,(MIN(DATE(2027,2,0),IF(Mitarbeiter!$D66="",DATE(2027,2,0),Mitarbeiter!$D66),TODAY()))-(MAX(DATE(2027,1,1),Mitarbeiter!$C66))+1),MAX(0,NETWORKDAYS(MAX(DATE(2027,1,1),Mitarbeiter!$C66),MIN(DATE(2027,2,0),IF(Mitarbeiter!$D66="",DATE(2027,2,0),Mitarbeiter!$D66),TODAY()),Einstellungen!$F$13:$F$67)))*N(Mitarbeiter!$E66)/IF(Einstellungen!$C$11="7 Tage",7,5),N('Ist-Stunden'!R66)+(N(Krankheitstage!AE66)+N(Krankheitstage!AQ66))*N($C66))))</f>
        <v/>
      </c>
      <c r="AW66" s="76">
        <f>IF($B66="",0,IF(Einstellungen!$C$10="Ja",MAX(IF(Einstellungen!$C$11="7 Tage",MAX(0,(MIN(DATE(2027,3,0),IF(Mitarbeiter!$D66="",DATE(2027,3,0),Mitarbeiter!$D66),TODAY()))-(MAX(DATE(2027,2,1),Mitarbeiter!$C66))+1),MAX(0,NETWORKDAYS(MAX(DATE(2027,2,1),Mitarbeiter!$C66),MIN(DATE(2027,3,0),IF(Mitarbeiter!$D66="",DATE(2027,3,0),Mitarbeiter!$D66),TODAY()),Einstellungen!$F$13:$F$67)))*N(Mitarbeiter!$E66)/IF(Einstellungen!$C$11="7 Tage",7,5),N('Ist-Stunden'!S66)),MAX(IF(Einstellungen!$C$11="7 Tage",MAX(0,(MIN(DATE(2027,3,0),IF(Mitarbeiter!$D66="",DATE(2027,3,0),Mitarbeiter!$D66),TODAY()))-(MAX(DATE(2027,2,1),Mitarbeiter!$C66))+1),MAX(0,NETWORKDAYS(MAX(DATE(2027,2,1),Mitarbeiter!$C66),MIN(DATE(2027,3,0),IF(Mitarbeiter!$D66="",DATE(2027,3,0),Mitarbeiter!$D66),TODAY()),Einstellungen!$F$13:$F$67)))*N(Mitarbeiter!$E66)/IF(Einstellungen!$C$11="7 Tage",7,5),N('Ist-Stunden'!S66)+(N(Krankheitstage!AF66)+N(Krankheitstage!AR66))*N($C66))))</f>
        <v/>
      </c>
      <c r="AX66" s="76">
        <f>IF($B66="",0,IF(Einstellungen!$C$10="Ja",MAX(IF(Einstellungen!$C$11="7 Tage",MAX(0,(MIN(DATE(2027,4,0),IF(Mitarbeiter!$D66="",DATE(2027,4,0),Mitarbeiter!$D66),TODAY()))-(MAX(DATE(2027,3,1),Mitarbeiter!$C66))+1),MAX(0,NETWORKDAYS(MAX(DATE(2027,3,1),Mitarbeiter!$C66),MIN(DATE(2027,4,0),IF(Mitarbeiter!$D66="",DATE(2027,4,0),Mitarbeiter!$D66),TODAY()),Einstellungen!$F$13:$F$67)))*N(Mitarbeiter!$E66)/IF(Einstellungen!$C$11="7 Tage",7,5),N('Ist-Stunden'!T66)),MAX(IF(Einstellungen!$C$11="7 Tage",MAX(0,(MIN(DATE(2027,4,0),IF(Mitarbeiter!$D66="",DATE(2027,4,0),Mitarbeiter!$D66),TODAY()))-(MAX(DATE(2027,3,1),Mitarbeiter!$C66))+1),MAX(0,NETWORKDAYS(MAX(DATE(2027,3,1),Mitarbeiter!$C66),MIN(DATE(2027,4,0),IF(Mitarbeiter!$D66="",DATE(2027,4,0),Mitarbeiter!$D66),TODAY()),Einstellungen!$F$13:$F$67)))*N(Mitarbeiter!$E66)/IF(Einstellungen!$C$11="7 Tage",7,5),N('Ist-Stunden'!T66)+(N(Krankheitstage!AG66)+N(Krankheitstage!AS66))*N($C66))))</f>
        <v/>
      </c>
      <c r="AY66" s="76">
        <f>IF($B66="",0,IF(Einstellungen!$C$10="Ja",MAX(IF(Einstellungen!$C$11="7 Tage",MAX(0,(MIN(DATE(2027,5,0),IF(Mitarbeiter!$D66="",DATE(2027,5,0),Mitarbeiter!$D66),TODAY()))-(MAX(DATE(2027,4,1),Mitarbeiter!$C66))+1),MAX(0,NETWORKDAYS(MAX(DATE(2027,4,1),Mitarbeiter!$C66),MIN(DATE(2027,5,0),IF(Mitarbeiter!$D66="",DATE(2027,5,0),Mitarbeiter!$D66),TODAY()),Einstellungen!$F$13:$F$67)))*N(Mitarbeiter!$E66)/IF(Einstellungen!$C$11="7 Tage",7,5),N('Ist-Stunden'!U66)),MAX(IF(Einstellungen!$C$11="7 Tage",MAX(0,(MIN(DATE(2027,5,0),IF(Mitarbeiter!$D66="",DATE(2027,5,0),Mitarbeiter!$D66),TODAY()))-(MAX(DATE(2027,4,1),Mitarbeiter!$C66))+1),MAX(0,NETWORKDAYS(MAX(DATE(2027,4,1),Mitarbeiter!$C66),MIN(DATE(2027,5,0),IF(Mitarbeiter!$D66="",DATE(2027,5,0),Mitarbeiter!$D66),TODAY()),Einstellungen!$F$13:$F$67)))*N(Mitarbeiter!$E66)/IF(Einstellungen!$C$11="7 Tage",7,5),N('Ist-Stunden'!U66)+(N(Krankheitstage!AH66)+N(Krankheitstage!AT66))*N($C66))))</f>
        <v/>
      </c>
      <c r="AZ66" s="76">
        <f>IF($B66="",0,IF(Einstellungen!$C$10="Ja",MAX(IF(Einstellungen!$C$11="7 Tage",MAX(0,(MIN(DATE(2027,6,0),IF(Mitarbeiter!$D66="",DATE(2027,6,0),Mitarbeiter!$D66),TODAY()))-(MAX(DATE(2027,5,1),Mitarbeiter!$C66))+1),MAX(0,NETWORKDAYS(MAX(DATE(2027,5,1),Mitarbeiter!$C66),MIN(DATE(2027,6,0),IF(Mitarbeiter!$D66="",DATE(2027,6,0),Mitarbeiter!$D66),TODAY()),Einstellungen!$F$13:$F$67)))*N(Mitarbeiter!$E66)/IF(Einstellungen!$C$11="7 Tage",7,5),N('Ist-Stunden'!V66)),MAX(IF(Einstellungen!$C$11="7 Tage",MAX(0,(MIN(DATE(2027,6,0),IF(Mitarbeiter!$D66="",DATE(2027,6,0),Mitarbeiter!$D66),TODAY()))-(MAX(DATE(2027,5,1),Mitarbeiter!$C66))+1),MAX(0,NETWORKDAYS(MAX(DATE(2027,5,1),Mitarbeiter!$C66),MIN(DATE(2027,6,0),IF(Mitarbeiter!$D66="",DATE(2027,6,0),Mitarbeiter!$D66),TODAY()),Einstellungen!$F$13:$F$67)))*N(Mitarbeiter!$E66)/IF(Einstellungen!$C$11="7 Tage",7,5),N('Ist-Stunden'!V66)+(N(Krankheitstage!AI66)+N(Krankheitstage!AU66))*N($C66))))</f>
        <v/>
      </c>
      <c r="BA66" s="76">
        <f>IF($B66="",0,IF(Einstellungen!$C$10="Ja",MAX(IF(Einstellungen!$C$11="7 Tage",MAX(0,(MIN(DATE(2027,7,0),IF(Mitarbeiter!$D66="",DATE(2027,7,0),Mitarbeiter!$D66),TODAY()))-(MAX(DATE(2027,6,1),Mitarbeiter!$C66))+1),MAX(0,NETWORKDAYS(MAX(DATE(2027,6,1),Mitarbeiter!$C66),MIN(DATE(2027,7,0),IF(Mitarbeiter!$D66="",DATE(2027,7,0),Mitarbeiter!$D66),TODAY()),Einstellungen!$F$13:$F$67)))*N(Mitarbeiter!$E66)/IF(Einstellungen!$C$11="7 Tage",7,5),N('Ist-Stunden'!W66)),MAX(IF(Einstellungen!$C$11="7 Tage",MAX(0,(MIN(DATE(2027,7,0),IF(Mitarbeiter!$D66="",DATE(2027,7,0),Mitarbeiter!$D66),TODAY()))-(MAX(DATE(2027,6,1),Mitarbeiter!$C66))+1),MAX(0,NETWORKDAYS(MAX(DATE(2027,6,1),Mitarbeiter!$C66),MIN(DATE(2027,7,0),IF(Mitarbeiter!$D66="",DATE(2027,7,0),Mitarbeiter!$D66),TODAY()),Einstellungen!$F$13:$F$67)))*N(Mitarbeiter!$E66)/IF(Einstellungen!$C$11="7 Tage",7,5),N('Ist-Stunden'!W66)+(N(Krankheitstage!AJ66)+N(Krankheitstage!AV66))*N($C66))))</f>
        <v/>
      </c>
      <c r="BB66" s="76">
        <f>IF($B66="",0,IF(Einstellungen!$C$10="Ja",MAX(IF(Einstellungen!$C$11="7 Tage",MAX(0,(MIN(DATE(2027,8,0),IF(Mitarbeiter!$D66="",DATE(2027,8,0),Mitarbeiter!$D66),TODAY()))-(MAX(DATE(2027,7,1),Mitarbeiter!$C66))+1),MAX(0,NETWORKDAYS(MAX(DATE(2027,7,1),Mitarbeiter!$C66),MIN(DATE(2027,8,0),IF(Mitarbeiter!$D66="",DATE(2027,8,0),Mitarbeiter!$D66),TODAY()),Einstellungen!$F$13:$F$67)))*N(Mitarbeiter!$E66)/IF(Einstellungen!$C$11="7 Tage",7,5),N('Ist-Stunden'!X66)),MAX(IF(Einstellungen!$C$11="7 Tage",MAX(0,(MIN(DATE(2027,8,0),IF(Mitarbeiter!$D66="",DATE(2027,8,0),Mitarbeiter!$D66),TODAY()))-(MAX(DATE(2027,7,1),Mitarbeiter!$C66))+1),MAX(0,NETWORKDAYS(MAX(DATE(2027,7,1),Mitarbeiter!$C66),MIN(DATE(2027,8,0),IF(Mitarbeiter!$D66="",DATE(2027,8,0),Mitarbeiter!$D66),TODAY()),Einstellungen!$F$13:$F$67)))*N(Mitarbeiter!$E66)/IF(Einstellungen!$C$11="7 Tage",7,5),N('Ist-Stunden'!X66)+(N(Krankheitstage!AK66)+N(Krankheitstage!AW66))*N($C66))))</f>
        <v/>
      </c>
      <c r="BC66" s="76">
        <f>IF($B66="",0,IF(Einstellungen!$C$10="Ja",MAX(IF(Einstellungen!$C$11="7 Tage",MAX(0,(MIN(DATE(2027,9,0),IF(Mitarbeiter!$D66="",DATE(2027,9,0),Mitarbeiter!$D66),TODAY()))-(MAX(DATE(2027,8,1),Mitarbeiter!$C66))+1),MAX(0,NETWORKDAYS(MAX(DATE(2027,8,1),Mitarbeiter!$C66),MIN(DATE(2027,9,0),IF(Mitarbeiter!$D66="",DATE(2027,9,0),Mitarbeiter!$D66),TODAY()),Einstellungen!$F$13:$F$67)))*N(Mitarbeiter!$E66)/IF(Einstellungen!$C$11="7 Tage",7,5),N('Ist-Stunden'!Y66)),MAX(IF(Einstellungen!$C$11="7 Tage",MAX(0,(MIN(DATE(2027,9,0),IF(Mitarbeiter!$D66="",DATE(2027,9,0),Mitarbeiter!$D66),TODAY()))-(MAX(DATE(2027,8,1),Mitarbeiter!$C66))+1),MAX(0,NETWORKDAYS(MAX(DATE(2027,8,1),Mitarbeiter!$C66),MIN(DATE(2027,9,0),IF(Mitarbeiter!$D66="",DATE(2027,9,0),Mitarbeiter!$D66),TODAY()),Einstellungen!$F$13:$F$67)))*N(Mitarbeiter!$E66)/IF(Einstellungen!$C$11="7 Tage",7,5),N('Ist-Stunden'!Y66)+(N(Krankheitstage!AL66)+N(Krankheitstage!AX66))*N($C66))))</f>
        <v/>
      </c>
      <c r="BD66" s="76">
        <f>IF($B66="",0,IF(Einstellungen!$C$10="Ja",MAX(IF(Einstellungen!$C$11="7 Tage",MAX(0,(MIN(DATE(2027,10,0),IF(Mitarbeiter!$D66="",DATE(2027,10,0),Mitarbeiter!$D66),TODAY()))-(MAX(DATE(2027,9,1),Mitarbeiter!$C66))+1),MAX(0,NETWORKDAYS(MAX(DATE(2027,9,1),Mitarbeiter!$C66),MIN(DATE(2027,10,0),IF(Mitarbeiter!$D66="",DATE(2027,10,0),Mitarbeiter!$D66),TODAY()),Einstellungen!$F$13:$F$67)))*N(Mitarbeiter!$E66)/IF(Einstellungen!$C$11="7 Tage",7,5),N('Ist-Stunden'!Z66)),MAX(IF(Einstellungen!$C$11="7 Tage",MAX(0,(MIN(DATE(2027,10,0),IF(Mitarbeiter!$D66="",DATE(2027,10,0),Mitarbeiter!$D66),TODAY()))-(MAX(DATE(2027,9,1),Mitarbeiter!$C66))+1),MAX(0,NETWORKDAYS(MAX(DATE(2027,9,1),Mitarbeiter!$C66),MIN(DATE(2027,10,0),IF(Mitarbeiter!$D66="",DATE(2027,10,0),Mitarbeiter!$D66),TODAY()),Einstellungen!$F$13:$F$67)))*N(Mitarbeiter!$E66)/IF(Einstellungen!$C$11="7 Tage",7,5),N('Ist-Stunden'!Z66)+(N(Krankheitstage!AM66)+N(Krankheitstage!AY66))*N($C66))))</f>
        <v/>
      </c>
      <c r="BE66" s="76">
        <f>IF($B66="",0,IF(Einstellungen!$C$10="Ja",MAX(IF(Einstellungen!$C$11="7 Tage",MAX(0,(MIN(DATE(2027,11,0),IF(Mitarbeiter!$D66="",DATE(2027,11,0),Mitarbeiter!$D66),TODAY()))-(MAX(DATE(2027,10,1),Mitarbeiter!$C66))+1),MAX(0,NETWORKDAYS(MAX(DATE(2027,10,1),Mitarbeiter!$C66),MIN(DATE(2027,11,0),IF(Mitarbeiter!$D66="",DATE(2027,11,0),Mitarbeiter!$D66),TODAY()),Einstellungen!$F$13:$F$67)))*N(Mitarbeiter!$E66)/IF(Einstellungen!$C$11="7 Tage",7,5),N('Ist-Stunden'!AA66)),MAX(IF(Einstellungen!$C$11="7 Tage",MAX(0,(MIN(DATE(2027,11,0),IF(Mitarbeiter!$D66="",DATE(2027,11,0),Mitarbeiter!$D66),TODAY()))-(MAX(DATE(2027,10,1),Mitarbeiter!$C66))+1),MAX(0,NETWORKDAYS(MAX(DATE(2027,10,1),Mitarbeiter!$C66),MIN(DATE(2027,11,0),IF(Mitarbeiter!$D66="",DATE(2027,11,0),Mitarbeiter!$D66),TODAY()),Einstellungen!$F$13:$F$67)))*N(Mitarbeiter!$E66)/IF(Einstellungen!$C$11="7 Tage",7,5),N('Ist-Stunden'!AA66)+(N(Krankheitstage!AN66)+N(Krankheitstage!AZ66))*N($C66))))</f>
        <v/>
      </c>
      <c r="BF66" s="76">
        <f>IF($B66="",0,IF(Einstellungen!$C$10="Ja",MAX(IF(Einstellungen!$C$11="7 Tage",MAX(0,(MIN(DATE(2027,12,0),IF(Mitarbeiter!$D66="",DATE(2027,12,0),Mitarbeiter!$D66),TODAY()))-(MAX(DATE(2027,11,1),Mitarbeiter!$C66))+1),MAX(0,NETWORKDAYS(MAX(DATE(2027,11,1),Mitarbeiter!$C66),MIN(DATE(2027,12,0),IF(Mitarbeiter!$D66="",DATE(2027,12,0),Mitarbeiter!$D66),TODAY()),Einstellungen!$F$13:$F$67)))*N(Mitarbeiter!$E66)/IF(Einstellungen!$C$11="7 Tage",7,5),N('Ist-Stunden'!AB66)),MAX(IF(Einstellungen!$C$11="7 Tage",MAX(0,(MIN(DATE(2027,12,0),IF(Mitarbeiter!$D66="",DATE(2027,12,0),Mitarbeiter!$D66),TODAY()))-(MAX(DATE(2027,11,1),Mitarbeiter!$C66))+1),MAX(0,NETWORKDAYS(MAX(DATE(2027,11,1),Mitarbeiter!$C66),MIN(DATE(2027,12,0),IF(Mitarbeiter!$D66="",DATE(2027,12,0),Mitarbeiter!$D66),TODAY()),Einstellungen!$F$13:$F$67)))*N(Mitarbeiter!$E66)/IF(Einstellungen!$C$11="7 Tage",7,5),N('Ist-Stunden'!AB66)+(N(Krankheitstage!AO66)+N(Krankheitstage!BA66))*N($C66))))</f>
        <v/>
      </c>
      <c r="BG66" s="76">
        <f>IF($B66="",0,IF(Einstellungen!$C$10="Ja",MAX(IF(Einstellungen!$C$11="7 Tage",MAX(0,(MIN(DATE(2027,13,0),IF(Mitarbeiter!$D66="",DATE(2027,13,0),Mitarbeiter!$D66),TODAY()))-(MAX(DATE(2027,12,1),Mitarbeiter!$C66))+1),MAX(0,NETWORKDAYS(MAX(DATE(2027,12,1),Mitarbeiter!$C66),MIN(DATE(2027,13,0),IF(Mitarbeiter!$D66="",DATE(2027,13,0),Mitarbeiter!$D66),TODAY()),Einstellungen!$F$13:$F$67)))*N(Mitarbeiter!$E66)/IF(Einstellungen!$C$11="7 Tage",7,5),N('Ist-Stunden'!AC66)),MAX(IF(Einstellungen!$C$11="7 Tage",MAX(0,(MIN(DATE(2027,13,0),IF(Mitarbeiter!$D66="",DATE(2027,13,0),Mitarbeiter!$D66),TODAY()))-(MAX(DATE(2027,12,1),Mitarbeiter!$C66))+1),MAX(0,NETWORKDAYS(MAX(DATE(2027,12,1),Mitarbeiter!$C66),MIN(DATE(2027,13,0),IF(Mitarbeiter!$D66="",DATE(2027,13,0),Mitarbeiter!$D66),TODAY()),Einstellungen!$F$13:$F$67)))*N(Mitarbeiter!$E66)/IF(Einstellungen!$C$11="7 Tage",7,5),N('Ist-Stunden'!AC66)+(N(Krankheitstage!AP66)+N(Krankheitstage!BB66))*N($C66))))</f>
        <v/>
      </c>
      <c r="BH66" s="76">
        <f>IF($B66="",0,IF(Einstellungen!$C$10="Ja",MAX(IF(Einstellungen!$C$11="7 Tage",MAX(0,(MIN(DATE(2028,2,0),IF(Mitarbeiter!$D66="",DATE(2028,2,0),Mitarbeiter!$D66),TODAY()))-(MAX(DATE(2028,1,1),Mitarbeiter!$C66))+1),MAX(0,NETWORKDAYS(MAX(DATE(2028,1,1),Mitarbeiter!$C66),MIN(DATE(2028,2,0),IF(Mitarbeiter!$D66="",DATE(2028,2,0),Mitarbeiter!$D66),TODAY()),Einstellungen!$F$13:$F$67)))*N(Mitarbeiter!$E66)/IF(Einstellungen!$C$11="7 Tage",7,5),N('Ist-Stunden'!AD66)),MAX(IF(Einstellungen!$C$11="7 Tage",MAX(0,(MIN(DATE(2028,2,0),IF(Mitarbeiter!$D66="",DATE(2028,2,0),Mitarbeiter!$D66),TODAY()))-(MAX(DATE(2028,1,1),Mitarbeiter!$C66))+1),MAX(0,NETWORKDAYS(MAX(DATE(2028,1,1),Mitarbeiter!$C66),MIN(DATE(2028,2,0),IF(Mitarbeiter!$D66="",DATE(2028,2,0),Mitarbeiter!$D66),TODAY()),Einstellungen!$F$13:$F$67)))*N(Mitarbeiter!$E66)/IF(Einstellungen!$C$11="7 Tage",7,5),N('Ist-Stunden'!AD66)+(N(Krankheitstage!BC66)+N(Krankheitstage!BO66))*N($C66))))</f>
        <v/>
      </c>
      <c r="BI66" s="76">
        <f>IF($B66="",0,IF(Einstellungen!$C$10="Ja",MAX(IF(Einstellungen!$C$11="7 Tage",MAX(0,(MIN(DATE(2028,3,0),IF(Mitarbeiter!$D66="",DATE(2028,3,0),Mitarbeiter!$D66),TODAY()))-(MAX(DATE(2028,2,1),Mitarbeiter!$C66))+1),MAX(0,NETWORKDAYS(MAX(DATE(2028,2,1),Mitarbeiter!$C66),MIN(DATE(2028,3,0),IF(Mitarbeiter!$D66="",DATE(2028,3,0),Mitarbeiter!$D66),TODAY()),Einstellungen!$F$13:$F$67)))*N(Mitarbeiter!$E66)/IF(Einstellungen!$C$11="7 Tage",7,5),N('Ist-Stunden'!AE66)),MAX(IF(Einstellungen!$C$11="7 Tage",MAX(0,(MIN(DATE(2028,3,0),IF(Mitarbeiter!$D66="",DATE(2028,3,0),Mitarbeiter!$D66),TODAY()))-(MAX(DATE(2028,2,1),Mitarbeiter!$C66))+1),MAX(0,NETWORKDAYS(MAX(DATE(2028,2,1),Mitarbeiter!$C66),MIN(DATE(2028,3,0),IF(Mitarbeiter!$D66="",DATE(2028,3,0),Mitarbeiter!$D66),TODAY()),Einstellungen!$F$13:$F$67)))*N(Mitarbeiter!$E66)/IF(Einstellungen!$C$11="7 Tage",7,5),N('Ist-Stunden'!AE66)+(N(Krankheitstage!BD66)+N(Krankheitstage!BP66))*N($C66))))</f>
        <v/>
      </c>
      <c r="BJ66" s="76">
        <f>IF($B66="",0,IF(Einstellungen!$C$10="Ja",MAX(IF(Einstellungen!$C$11="7 Tage",MAX(0,(MIN(DATE(2028,4,0),IF(Mitarbeiter!$D66="",DATE(2028,4,0),Mitarbeiter!$D66),TODAY()))-(MAX(DATE(2028,3,1),Mitarbeiter!$C66))+1),MAX(0,NETWORKDAYS(MAX(DATE(2028,3,1),Mitarbeiter!$C66),MIN(DATE(2028,4,0),IF(Mitarbeiter!$D66="",DATE(2028,4,0),Mitarbeiter!$D66),TODAY()),Einstellungen!$F$13:$F$67)))*N(Mitarbeiter!$E66)/IF(Einstellungen!$C$11="7 Tage",7,5),N('Ist-Stunden'!AF66)),MAX(IF(Einstellungen!$C$11="7 Tage",MAX(0,(MIN(DATE(2028,4,0),IF(Mitarbeiter!$D66="",DATE(2028,4,0),Mitarbeiter!$D66),TODAY()))-(MAX(DATE(2028,3,1),Mitarbeiter!$C66))+1),MAX(0,NETWORKDAYS(MAX(DATE(2028,3,1),Mitarbeiter!$C66),MIN(DATE(2028,4,0),IF(Mitarbeiter!$D66="",DATE(2028,4,0),Mitarbeiter!$D66),TODAY()),Einstellungen!$F$13:$F$67)))*N(Mitarbeiter!$E66)/IF(Einstellungen!$C$11="7 Tage",7,5),N('Ist-Stunden'!AF66)+(N(Krankheitstage!BE66)+N(Krankheitstage!BQ66))*N($C66))))</f>
        <v/>
      </c>
      <c r="BK66" s="76">
        <f>IF($B66="",0,IF(Einstellungen!$C$10="Ja",MAX(IF(Einstellungen!$C$11="7 Tage",MAX(0,(MIN(DATE(2028,5,0),IF(Mitarbeiter!$D66="",DATE(2028,5,0),Mitarbeiter!$D66),TODAY()))-(MAX(DATE(2028,4,1),Mitarbeiter!$C66))+1),MAX(0,NETWORKDAYS(MAX(DATE(2028,4,1),Mitarbeiter!$C66),MIN(DATE(2028,5,0),IF(Mitarbeiter!$D66="",DATE(2028,5,0),Mitarbeiter!$D66),TODAY()),Einstellungen!$F$13:$F$67)))*N(Mitarbeiter!$E66)/IF(Einstellungen!$C$11="7 Tage",7,5),N('Ist-Stunden'!AG66)),MAX(IF(Einstellungen!$C$11="7 Tage",MAX(0,(MIN(DATE(2028,5,0),IF(Mitarbeiter!$D66="",DATE(2028,5,0),Mitarbeiter!$D66),TODAY()))-(MAX(DATE(2028,4,1),Mitarbeiter!$C66))+1),MAX(0,NETWORKDAYS(MAX(DATE(2028,4,1),Mitarbeiter!$C66),MIN(DATE(2028,5,0),IF(Mitarbeiter!$D66="",DATE(2028,5,0),Mitarbeiter!$D66),TODAY()),Einstellungen!$F$13:$F$67)))*N(Mitarbeiter!$E66)/IF(Einstellungen!$C$11="7 Tage",7,5),N('Ist-Stunden'!AG66)+(N(Krankheitstage!BF66)+N(Krankheitstage!BR66))*N($C66))))</f>
        <v/>
      </c>
      <c r="BL66" s="76">
        <f>IF($B66="",0,IF(Einstellungen!$C$10="Ja",MAX(IF(Einstellungen!$C$11="7 Tage",MAX(0,(MIN(DATE(2028,6,0),IF(Mitarbeiter!$D66="",DATE(2028,6,0),Mitarbeiter!$D66),TODAY()))-(MAX(DATE(2028,5,1),Mitarbeiter!$C66))+1),MAX(0,NETWORKDAYS(MAX(DATE(2028,5,1),Mitarbeiter!$C66),MIN(DATE(2028,6,0),IF(Mitarbeiter!$D66="",DATE(2028,6,0),Mitarbeiter!$D66),TODAY()),Einstellungen!$F$13:$F$67)))*N(Mitarbeiter!$E66)/IF(Einstellungen!$C$11="7 Tage",7,5),N('Ist-Stunden'!AH66)),MAX(IF(Einstellungen!$C$11="7 Tage",MAX(0,(MIN(DATE(2028,6,0),IF(Mitarbeiter!$D66="",DATE(2028,6,0),Mitarbeiter!$D66),TODAY()))-(MAX(DATE(2028,5,1),Mitarbeiter!$C66))+1),MAX(0,NETWORKDAYS(MAX(DATE(2028,5,1),Mitarbeiter!$C66),MIN(DATE(2028,6,0),IF(Mitarbeiter!$D66="",DATE(2028,6,0),Mitarbeiter!$D66),TODAY()),Einstellungen!$F$13:$F$67)))*N(Mitarbeiter!$E66)/IF(Einstellungen!$C$11="7 Tage",7,5),N('Ist-Stunden'!AH66)+(N(Krankheitstage!BG66)+N(Krankheitstage!BS66))*N($C66))))</f>
        <v/>
      </c>
      <c r="BM66" s="76">
        <f>IF($B66="",0,IF(Einstellungen!$C$10="Ja",MAX(IF(Einstellungen!$C$11="7 Tage",MAX(0,(MIN(DATE(2028,7,0),IF(Mitarbeiter!$D66="",DATE(2028,7,0),Mitarbeiter!$D66),TODAY()))-(MAX(DATE(2028,6,1),Mitarbeiter!$C66))+1),MAX(0,NETWORKDAYS(MAX(DATE(2028,6,1),Mitarbeiter!$C66),MIN(DATE(2028,7,0),IF(Mitarbeiter!$D66="",DATE(2028,7,0),Mitarbeiter!$D66),TODAY()),Einstellungen!$F$13:$F$67)))*N(Mitarbeiter!$E66)/IF(Einstellungen!$C$11="7 Tage",7,5),N('Ist-Stunden'!AI66)),MAX(IF(Einstellungen!$C$11="7 Tage",MAX(0,(MIN(DATE(2028,7,0),IF(Mitarbeiter!$D66="",DATE(2028,7,0),Mitarbeiter!$D66),TODAY()))-(MAX(DATE(2028,6,1),Mitarbeiter!$C66))+1),MAX(0,NETWORKDAYS(MAX(DATE(2028,6,1),Mitarbeiter!$C66),MIN(DATE(2028,7,0),IF(Mitarbeiter!$D66="",DATE(2028,7,0),Mitarbeiter!$D66),TODAY()),Einstellungen!$F$13:$F$67)))*N(Mitarbeiter!$E66)/IF(Einstellungen!$C$11="7 Tage",7,5),N('Ist-Stunden'!AI66)+(N(Krankheitstage!BH66)+N(Krankheitstage!BT66))*N($C66))))</f>
        <v/>
      </c>
      <c r="BN66" s="76">
        <f>IF($B66="",0,IF(Einstellungen!$C$10="Ja",MAX(IF(Einstellungen!$C$11="7 Tage",MAX(0,(MIN(DATE(2028,8,0),IF(Mitarbeiter!$D66="",DATE(2028,8,0),Mitarbeiter!$D66),TODAY()))-(MAX(DATE(2028,7,1),Mitarbeiter!$C66))+1),MAX(0,NETWORKDAYS(MAX(DATE(2028,7,1),Mitarbeiter!$C66),MIN(DATE(2028,8,0),IF(Mitarbeiter!$D66="",DATE(2028,8,0),Mitarbeiter!$D66),TODAY()),Einstellungen!$F$13:$F$67)))*N(Mitarbeiter!$E66)/IF(Einstellungen!$C$11="7 Tage",7,5),N('Ist-Stunden'!AJ66)),MAX(IF(Einstellungen!$C$11="7 Tage",MAX(0,(MIN(DATE(2028,8,0),IF(Mitarbeiter!$D66="",DATE(2028,8,0),Mitarbeiter!$D66),TODAY()))-(MAX(DATE(2028,7,1),Mitarbeiter!$C66))+1),MAX(0,NETWORKDAYS(MAX(DATE(2028,7,1),Mitarbeiter!$C66),MIN(DATE(2028,8,0),IF(Mitarbeiter!$D66="",DATE(2028,8,0),Mitarbeiter!$D66),TODAY()),Einstellungen!$F$13:$F$67)))*N(Mitarbeiter!$E66)/IF(Einstellungen!$C$11="7 Tage",7,5),N('Ist-Stunden'!AJ66)+(N(Krankheitstage!BI66)+N(Krankheitstage!BU66))*N($C66))))</f>
        <v/>
      </c>
      <c r="BO66" s="76">
        <f>IF($B66="",0,IF(Einstellungen!$C$10="Ja",MAX(IF(Einstellungen!$C$11="7 Tage",MAX(0,(MIN(DATE(2028,9,0),IF(Mitarbeiter!$D66="",DATE(2028,9,0),Mitarbeiter!$D66),TODAY()))-(MAX(DATE(2028,8,1),Mitarbeiter!$C66))+1),MAX(0,NETWORKDAYS(MAX(DATE(2028,8,1),Mitarbeiter!$C66),MIN(DATE(2028,9,0),IF(Mitarbeiter!$D66="",DATE(2028,9,0),Mitarbeiter!$D66),TODAY()),Einstellungen!$F$13:$F$67)))*N(Mitarbeiter!$E66)/IF(Einstellungen!$C$11="7 Tage",7,5),N('Ist-Stunden'!AK66)),MAX(IF(Einstellungen!$C$11="7 Tage",MAX(0,(MIN(DATE(2028,9,0),IF(Mitarbeiter!$D66="",DATE(2028,9,0),Mitarbeiter!$D66),TODAY()))-(MAX(DATE(2028,8,1),Mitarbeiter!$C66))+1),MAX(0,NETWORKDAYS(MAX(DATE(2028,8,1),Mitarbeiter!$C66),MIN(DATE(2028,9,0),IF(Mitarbeiter!$D66="",DATE(2028,9,0),Mitarbeiter!$D66),TODAY()),Einstellungen!$F$13:$F$67)))*N(Mitarbeiter!$E66)/IF(Einstellungen!$C$11="7 Tage",7,5),N('Ist-Stunden'!AK66)+(N(Krankheitstage!BJ66)+N(Krankheitstage!BV66))*N($C66))))</f>
        <v/>
      </c>
      <c r="BP66" s="76">
        <f>IF($B66="",0,IF(Einstellungen!$C$10="Ja",MAX(IF(Einstellungen!$C$11="7 Tage",MAX(0,(MIN(DATE(2028,10,0),IF(Mitarbeiter!$D66="",DATE(2028,10,0),Mitarbeiter!$D66),TODAY()))-(MAX(DATE(2028,9,1),Mitarbeiter!$C66))+1),MAX(0,NETWORKDAYS(MAX(DATE(2028,9,1),Mitarbeiter!$C66),MIN(DATE(2028,10,0),IF(Mitarbeiter!$D66="",DATE(2028,10,0),Mitarbeiter!$D66),TODAY()),Einstellungen!$F$13:$F$67)))*N(Mitarbeiter!$E66)/IF(Einstellungen!$C$11="7 Tage",7,5),N('Ist-Stunden'!AL66)),MAX(IF(Einstellungen!$C$11="7 Tage",MAX(0,(MIN(DATE(2028,10,0),IF(Mitarbeiter!$D66="",DATE(2028,10,0),Mitarbeiter!$D66),TODAY()))-(MAX(DATE(2028,9,1),Mitarbeiter!$C66))+1),MAX(0,NETWORKDAYS(MAX(DATE(2028,9,1),Mitarbeiter!$C66),MIN(DATE(2028,10,0),IF(Mitarbeiter!$D66="",DATE(2028,10,0),Mitarbeiter!$D66),TODAY()),Einstellungen!$F$13:$F$67)))*N(Mitarbeiter!$E66)/IF(Einstellungen!$C$11="7 Tage",7,5),N('Ist-Stunden'!AL66)+(N(Krankheitstage!BK66)+N(Krankheitstage!BW66))*N($C66))))</f>
        <v/>
      </c>
      <c r="BQ66" s="76">
        <f>IF($B66="",0,IF(Einstellungen!$C$10="Ja",MAX(IF(Einstellungen!$C$11="7 Tage",MAX(0,(MIN(DATE(2028,11,0),IF(Mitarbeiter!$D66="",DATE(2028,11,0),Mitarbeiter!$D66),TODAY()))-(MAX(DATE(2028,10,1),Mitarbeiter!$C66))+1),MAX(0,NETWORKDAYS(MAX(DATE(2028,10,1),Mitarbeiter!$C66),MIN(DATE(2028,11,0),IF(Mitarbeiter!$D66="",DATE(2028,11,0),Mitarbeiter!$D66),TODAY()),Einstellungen!$F$13:$F$67)))*N(Mitarbeiter!$E66)/IF(Einstellungen!$C$11="7 Tage",7,5),N('Ist-Stunden'!AM66)),MAX(IF(Einstellungen!$C$11="7 Tage",MAX(0,(MIN(DATE(2028,11,0),IF(Mitarbeiter!$D66="",DATE(2028,11,0),Mitarbeiter!$D66),TODAY()))-(MAX(DATE(2028,10,1),Mitarbeiter!$C66))+1),MAX(0,NETWORKDAYS(MAX(DATE(2028,10,1),Mitarbeiter!$C66),MIN(DATE(2028,11,0),IF(Mitarbeiter!$D66="",DATE(2028,11,0),Mitarbeiter!$D66),TODAY()),Einstellungen!$F$13:$F$67)))*N(Mitarbeiter!$E66)/IF(Einstellungen!$C$11="7 Tage",7,5),N('Ist-Stunden'!AM66)+(N(Krankheitstage!BL66)+N(Krankheitstage!BX66))*N($C66))))</f>
        <v/>
      </c>
      <c r="BR66" s="76">
        <f>IF($B66="",0,IF(Einstellungen!$C$10="Ja",MAX(IF(Einstellungen!$C$11="7 Tage",MAX(0,(MIN(DATE(2028,12,0),IF(Mitarbeiter!$D66="",DATE(2028,12,0),Mitarbeiter!$D66),TODAY()))-(MAX(DATE(2028,11,1),Mitarbeiter!$C66))+1),MAX(0,NETWORKDAYS(MAX(DATE(2028,11,1),Mitarbeiter!$C66),MIN(DATE(2028,12,0),IF(Mitarbeiter!$D66="",DATE(2028,12,0),Mitarbeiter!$D66),TODAY()),Einstellungen!$F$13:$F$67)))*N(Mitarbeiter!$E66)/IF(Einstellungen!$C$11="7 Tage",7,5),N('Ist-Stunden'!AN66)),MAX(IF(Einstellungen!$C$11="7 Tage",MAX(0,(MIN(DATE(2028,12,0),IF(Mitarbeiter!$D66="",DATE(2028,12,0),Mitarbeiter!$D66),TODAY()))-(MAX(DATE(2028,11,1),Mitarbeiter!$C66))+1),MAX(0,NETWORKDAYS(MAX(DATE(2028,11,1),Mitarbeiter!$C66),MIN(DATE(2028,12,0),IF(Mitarbeiter!$D66="",DATE(2028,12,0),Mitarbeiter!$D66),TODAY()),Einstellungen!$F$13:$F$67)))*N(Mitarbeiter!$E66)/IF(Einstellungen!$C$11="7 Tage",7,5),N('Ist-Stunden'!AN66)+(N(Krankheitstage!BM66)+N(Krankheitstage!BY66))*N($C66))))</f>
        <v/>
      </c>
      <c r="BS66" s="76">
        <f>IF($B66="",0,IF(Einstellungen!$C$10="Ja",MAX(IF(Einstellungen!$C$11="7 Tage",MAX(0,(MIN(DATE(2028,13,0),IF(Mitarbeiter!$D66="",DATE(2028,13,0),Mitarbeiter!$D66),TODAY()))-(MAX(DATE(2028,12,1),Mitarbeiter!$C66))+1),MAX(0,NETWORKDAYS(MAX(DATE(2028,12,1),Mitarbeiter!$C66),MIN(DATE(2028,13,0),IF(Mitarbeiter!$D66="",DATE(2028,13,0),Mitarbeiter!$D66),TODAY()),Einstellungen!$F$13:$F$67)))*N(Mitarbeiter!$E66)/IF(Einstellungen!$C$11="7 Tage",7,5),N('Ist-Stunden'!AO66)),MAX(IF(Einstellungen!$C$11="7 Tage",MAX(0,(MIN(DATE(2028,13,0),IF(Mitarbeiter!$D66="",DATE(2028,13,0),Mitarbeiter!$D66),TODAY()))-(MAX(DATE(2028,12,1),Mitarbeiter!$C66))+1),MAX(0,NETWORKDAYS(MAX(DATE(2028,12,1),Mitarbeiter!$C66),MIN(DATE(2028,13,0),IF(Mitarbeiter!$D66="",DATE(2028,13,0),Mitarbeiter!$D66),TODAY()),Einstellungen!$F$13:$F$67)))*N(Mitarbeiter!$E66)/IF(Einstellungen!$C$11="7 Tage",7,5),N('Ist-Stunden'!AO66)+(N(Krankheitstage!BN66)+N(Krankheitstage!BZ66))*N($C66))))</f>
        <v/>
      </c>
      <c r="BT66" s="76">
        <f>IF($B66="",0,IF(Einstellungen!$C$10="Ja",MAX(IF(Einstellungen!$C$11="7 Tage",MAX(0,(MIN(DATE(2029,2,0),IF(Mitarbeiter!$D66="",DATE(2029,2,0),Mitarbeiter!$D66),TODAY()))-(MAX(DATE(2029,1,1),Mitarbeiter!$C66))+1),MAX(0,NETWORKDAYS(MAX(DATE(2029,1,1),Mitarbeiter!$C66),MIN(DATE(2029,2,0),IF(Mitarbeiter!$D66="",DATE(2029,2,0),Mitarbeiter!$D66),TODAY()),Einstellungen!$F$13:$F$67)))*N(Mitarbeiter!$E66)/IF(Einstellungen!$C$11="7 Tage",7,5),N('Ist-Stunden'!AP66)),MAX(IF(Einstellungen!$C$11="7 Tage",MAX(0,(MIN(DATE(2029,2,0),IF(Mitarbeiter!$D66="",DATE(2029,2,0),Mitarbeiter!$D66),TODAY()))-(MAX(DATE(2029,1,1),Mitarbeiter!$C66))+1),MAX(0,NETWORKDAYS(MAX(DATE(2029,1,1),Mitarbeiter!$C66),MIN(DATE(2029,2,0),IF(Mitarbeiter!$D66="",DATE(2029,2,0),Mitarbeiter!$D66),TODAY()),Einstellungen!$F$13:$F$67)))*N(Mitarbeiter!$E66)/IF(Einstellungen!$C$11="7 Tage",7,5),N('Ist-Stunden'!AP66)+(N(Krankheitstage!CA66)+N(Krankheitstage!CM66))*N($C66))))</f>
        <v/>
      </c>
      <c r="BU66" s="76">
        <f>IF($B66="",0,IF(Einstellungen!$C$10="Ja",MAX(IF(Einstellungen!$C$11="7 Tage",MAX(0,(MIN(DATE(2029,3,0),IF(Mitarbeiter!$D66="",DATE(2029,3,0),Mitarbeiter!$D66),TODAY()))-(MAX(DATE(2029,2,1),Mitarbeiter!$C66))+1),MAX(0,NETWORKDAYS(MAX(DATE(2029,2,1),Mitarbeiter!$C66),MIN(DATE(2029,3,0),IF(Mitarbeiter!$D66="",DATE(2029,3,0),Mitarbeiter!$D66),TODAY()),Einstellungen!$F$13:$F$67)))*N(Mitarbeiter!$E66)/IF(Einstellungen!$C$11="7 Tage",7,5),N('Ist-Stunden'!AQ66)),MAX(IF(Einstellungen!$C$11="7 Tage",MAX(0,(MIN(DATE(2029,3,0),IF(Mitarbeiter!$D66="",DATE(2029,3,0),Mitarbeiter!$D66),TODAY()))-(MAX(DATE(2029,2,1),Mitarbeiter!$C66))+1),MAX(0,NETWORKDAYS(MAX(DATE(2029,2,1),Mitarbeiter!$C66),MIN(DATE(2029,3,0),IF(Mitarbeiter!$D66="",DATE(2029,3,0),Mitarbeiter!$D66),TODAY()),Einstellungen!$F$13:$F$67)))*N(Mitarbeiter!$E66)/IF(Einstellungen!$C$11="7 Tage",7,5),N('Ist-Stunden'!AQ66)+(N(Krankheitstage!CB66)+N(Krankheitstage!CN66))*N($C66))))</f>
        <v/>
      </c>
      <c r="BV66" s="76">
        <f>IF($B66="",0,IF(Einstellungen!$C$10="Ja",MAX(IF(Einstellungen!$C$11="7 Tage",MAX(0,(MIN(DATE(2029,4,0),IF(Mitarbeiter!$D66="",DATE(2029,4,0),Mitarbeiter!$D66),TODAY()))-(MAX(DATE(2029,3,1),Mitarbeiter!$C66))+1),MAX(0,NETWORKDAYS(MAX(DATE(2029,3,1),Mitarbeiter!$C66),MIN(DATE(2029,4,0),IF(Mitarbeiter!$D66="",DATE(2029,4,0),Mitarbeiter!$D66),TODAY()),Einstellungen!$F$13:$F$67)))*N(Mitarbeiter!$E66)/IF(Einstellungen!$C$11="7 Tage",7,5),N('Ist-Stunden'!AR66)),MAX(IF(Einstellungen!$C$11="7 Tage",MAX(0,(MIN(DATE(2029,4,0),IF(Mitarbeiter!$D66="",DATE(2029,4,0),Mitarbeiter!$D66),TODAY()))-(MAX(DATE(2029,3,1),Mitarbeiter!$C66))+1),MAX(0,NETWORKDAYS(MAX(DATE(2029,3,1),Mitarbeiter!$C66),MIN(DATE(2029,4,0),IF(Mitarbeiter!$D66="",DATE(2029,4,0),Mitarbeiter!$D66),TODAY()),Einstellungen!$F$13:$F$67)))*N(Mitarbeiter!$E66)/IF(Einstellungen!$C$11="7 Tage",7,5),N('Ist-Stunden'!AR66)+(N(Krankheitstage!CC66)+N(Krankheitstage!CO66))*N($C66))))</f>
        <v/>
      </c>
      <c r="BW66" s="76">
        <f>IF($B66="",0,IF(Einstellungen!$C$10="Ja",MAX(IF(Einstellungen!$C$11="7 Tage",MAX(0,(MIN(DATE(2029,5,0),IF(Mitarbeiter!$D66="",DATE(2029,5,0),Mitarbeiter!$D66),TODAY()))-(MAX(DATE(2029,4,1),Mitarbeiter!$C66))+1),MAX(0,NETWORKDAYS(MAX(DATE(2029,4,1),Mitarbeiter!$C66),MIN(DATE(2029,5,0),IF(Mitarbeiter!$D66="",DATE(2029,5,0),Mitarbeiter!$D66),TODAY()),Einstellungen!$F$13:$F$67)))*N(Mitarbeiter!$E66)/IF(Einstellungen!$C$11="7 Tage",7,5),N('Ist-Stunden'!AS66)),MAX(IF(Einstellungen!$C$11="7 Tage",MAX(0,(MIN(DATE(2029,5,0),IF(Mitarbeiter!$D66="",DATE(2029,5,0),Mitarbeiter!$D66),TODAY()))-(MAX(DATE(2029,4,1),Mitarbeiter!$C66))+1),MAX(0,NETWORKDAYS(MAX(DATE(2029,4,1),Mitarbeiter!$C66),MIN(DATE(2029,5,0),IF(Mitarbeiter!$D66="",DATE(2029,5,0),Mitarbeiter!$D66),TODAY()),Einstellungen!$F$13:$F$67)))*N(Mitarbeiter!$E66)/IF(Einstellungen!$C$11="7 Tage",7,5),N('Ist-Stunden'!AS66)+(N(Krankheitstage!CD66)+N(Krankheitstage!CP66))*N($C66))))</f>
        <v/>
      </c>
      <c r="BX66" s="76">
        <f>IF($B66="",0,IF(Einstellungen!$C$10="Ja",MAX(IF(Einstellungen!$C$11="7 Tage",MAX(0,(MIN(DATE(2029,6,0),IF(Mitarbeiter!$D66="",DATE(2029,6,0),Mitarbeiter!$D66),TODAY()))-(MAX(DATE(2029,5,1),Mitarbeiter!$C66))+1),MAX(0,NETWORKDAYS(MAX(DATE(2029,5,1),Mitarbeiter!$C66),MIN(DATE(2029,6,0),IF(Mitarbeiter!$D66="",DATE(2029,6,0),Mitarbeiter!$D66),TODAY()),Einstellungen!$F$13:$F$67)))*N(Mitarbeiter!$E66)/IF(Einstellungen!$C$11="7 Tage",7,5),N('Ist-Stunden'!AT66)),MAX(IF(Einstellungen!$C$11="7 Tage",MAX(0,(MIN(DATE(2029,6,0),IF(Mitarbeiter!$D66="",DATE(2029,6,0),Mitarbeiter!$D66),TODAY()))-(MAX(DATE(2029,5,1),Mitarbeiter!$C66))+1),MAX(0,NETWORKDAYS(MAX(DATE(2029,5,1),Mitarbeiter!$C66),MIN(DATE(2029,6,0),IF(Mitarbeiter!$D66="",DATE(2029,6,0),Mitarbeiter!$D66),TODAY()),Einstellungen!$F$13:$F$67)))*N(Mitarbeiter!$E66)/IF(Einstellungen!$C$11="7 Tage",7,5),N('Ist-Stunden'!AT66)+(N(Krankheitstage!CE66)+N(Krankheitstage!CQ66))*N($C66))))</f>
        <v/>
      </c>
      <c r="BY66" s="76">
        <f>IF($B66="",0,IF(Einstellungen!$C$10="Ja",MAX(IF(Einstellungen!$C$11="7 Tage",MAX(0,(MIN(DATE(2029,7,0),IF(Mitarbeiter!$D66="",DATE(2029,7,0),Mitarbeiter!$D66),TODAY()))-(MAX(DATE(2029,6,1),Mitarbeiter!$C66))+1),MAX(0,NETWORKDAYS(MAX(DATE(2029,6,1),Mitarbeiter!$C66),MIN(DATE(2029,7,0),IF(Mitarbeiter!$D66="",DATE(2029,7,0),Mitarbeiter!$D66),TODAY()),Einstellungen!$F$13:$F$67)))*N(Mitarbeiter!$E66)/IF(Einstellungen!$C$11="7 Tage",7,5),N('Ist-Stunden'!AU66)),MAX(IF(Einstellungen!$C$11="7 Tage",MAX(0,(MIN(DATE(2029,7,0),IF(Mitarbeiter!$D66="",DATE(2029,7,0),Mitarbeiter!$D66),TODAY()))-(MAX(DATE(2029,6,1),Mitarbeiter!$C66))+1),MAX(0,NETWORKDAYS(MAX(DATE(2029,6,1),Mitarbeiter!$C66),MIN(DATE(2029,7,0),IF(Mitarbeiter!$D66="",DATE(2029,7,0),Mitarbeiter!$D66),TODAY()),Einstellungen!$F$13:$F$67)))*N(Mitarbeiter!$E66)/IF(Einstellungen!$C$11="7 Tage",7,5),N('Ist-Stunden'!AU66)+(N(Krankheitstage!CF66)+N(Krankheitstage!CR66))*N($C66))))</f>
        <v/>
      </c>
      <c r="BZ66" s="76">
        <f>IF($B66="",0,IF(Einstellungen!$C$10="Ja",MAX(IF(Einstellungen!$C$11="7 Tage",MAX(0,(MIN(DATE(2029,8,0),IF(Mitarbeiter!$D66="",DATE(2029,8,0),Mitarbeiter!$D66),TODAY()))-(MAX(DATE(2029,7,1),Mitarbeiter!$C66))+1),MAX(0,NETWORKDAYS(MAX(DATE(2029,7,1),Mitarbeiter!$C66),MIN(DATE(2029,8,0),IF(Mitarbeiter!$D66="",DATE(2029,8,0),Mitarbeiter!$D66),TODAY()),Einstellungen!$F$13:$F$67)))*N(Mitarbeiter!$E66)/IF(Einstellungen!$C$11="7 Tage",7,5),N('Ist-Stunden'!AV66)),MAX(IF(Einstellungen!$C$11="7 Tage",MAX(0,(MIN(DATE(2029,8,0),IF(Mitarbeiter!$D66="",DATE(2029,8,0),Mitarbeiter!$D66),TODAY()))-(MAX(DATE(2029,7,1),Mitarbeiter!$C66))+1),MAX(0,NETWORKDAYS(MAX(DATE(2029,7,1),Mitarbeiter!$C66),MIN(DATE(2029,8,0),IF(Mitarbeiter!$D66="",DATE(2029,8,0),Mitarbeiter!$D66),TODAY()),Einstellungen!$F$13:$F$67)))*N(Mitarbeiter!$E66)/IF(Einstellungen!$C$11="7 Tage",7,5),N('Ist-Stunden'!AV66)+(N(Krankheitstage!CG66)+N(Krankheitstage!CS66))*N($C66))))</f>
        <v/>
      </c>
      <c r="CA66" s="76">
        <f>IF($B66="",0,IF(Einstellungen!$C$10="Ja",MAX(IF(Einstellungen!$C$11="7 Tage",MAX(0,(MIN(DATE(2029,9,0),IF(Mitarbeiter!$D66="",DATE(2029,9,0),Mitarbeiter!$D66),TODAY()))-(MAX(DATE(2029,8,1),Mitarbeiter!$C66))+1),MAX(0,NETWORKDAYS(MAX(DATE(2029,8,1),Mitarbeiter!$C66),MIN(DATE(2029,9,0),IF(Mitarbeiter!$D66="",DATE(2029,9,0),Mitarbeiter!$D66),TODAY()),Einstellungen!$F$13:$F$67)))*N(Mitarbeiter!$E66)/IF(Einstellungen!$C$11="7 Tage",7,5),N('Ist-Stunden'!AW66)),MAX(IF(Einstellungen!$C$11="7 Tage",MAX(0,(MIN(DATE(2029,9,0),IF(Mitarbeiter!$D66="",DATE(2029,9,0),Mitarbeiter!$D66),TODAY()))-(MAX(DATE(2029,8,1),Mitarbeiter!$C66))+1),MAX(0,NETWORKDAYS(MAX(DATE(2029,8,1),Mitarbeiter!$C66),MIN(DATE(2029,9,0),IF(Mitarbeiter!$D66="",DATE(2029,9,0),Mitarbeiter!$D66),TODAY()),Einstellungen!$F$13:$F$67)))*N(Mitarbeiter!$E66)/IF(Einstellungen!$C$11="7 Tage",7,5),N('Ist-Stunden'!AW66)+(N(Krankheitstage!CH66)+N(Krankheitstage!CT66))*N($C66))))</f>
        <v/>
      </c>
      <c r="CB66" s="76">
        <f>IF($B66="",0,IF(Einstellungen!$C$10="Ja",MAX(IF(Einstellungen!$C$11="7 Tage",MAX(0,(MIN(DATE(2029,10,0),IF(Mitarbeiter!$D66="",DATE(2029,10,0),Mitarbeiter!$D66),TODAY()))-(MAX(DATE(2029,9,1),Mitarbeiter!$C66))+1),MAX(0,NETWORKDAYS(MAX(DATE(2029,9,1),Mitarbeiter!$C66),MIN(DATE(2029,10,0),IF(Mitarbeiter!$D66="",DATE(2029,10,0),Mitarbeiter!$D66),TODAY()),Einstellungen!$F$13:$F$67)))*N(Mitarbeiter!$E66)/IF(Einstellungen!$C$11="7 Tage",7,5),N('Ist-Stunden'!AX66)),MAX(IF(Einstellungen!$C$11="7 Tage",MAX(0,(MIN(DATE(2029,10,0),IF(Mitarbeiter!$D66="",DATE(2029,10,0),Mitarbeiter!$D66),TODAY()))-(MAX(DATE(2029,9,1),Mitarbeiter!$C66))+1),MAX(0,NETWORKDAYS(MAX(DATE(2029,9,1),Mitarbeiter!$C66),MIN(DATE(2029,10,0),IF(Mitarbeiter!$D66="",DATE(2029,10,0),Mitarbeiter!$D66),TODAY()),Einstellungen!$F$13:$F$67)))*N(Mitarbeiter!$E66)/IF(Einstellungen!$C$11="7 Tage",7,5),N('Ist-Stunden'!AX66)+(N(Krankheitstage!CI66)+N(Krankheitstage!CU66))*N($C66))))</f>
        <v/>
      </c>
      <c r="CC66" s="76">
        <f>IF($B66="",0,IF(Einstellungen!$C$10="Ja",MAX(IF(Einstellungen!$C$11="7 Tage",MAX(0,(MIN(DATE(2029,11,0),IF(Mitarbeiter!$D66="",DATE(2029,11,0),Mitarbeiter!$D66),TODAY()))-(MAX(DATE(2029,10,1),Mitarbeiter!$C66))+1),MAX(0,NETWORKDAYS(MAX(DATE(2029,10,1),Mitarbeiter!$C66),MIN(DATE(2029,11,0),IF(Mitarbeiter!$D66="",DATE(2029,11,0),Mitarbeiter!$D66),TODAY()),Einstellungen!$F$13:$F$67)))*N(Mitarbeiter!$E66)/IF(Einstellungen!$C$11="7 Tage",7,5),N('Ist-Stunden'!AY66)),MAX(IF(Einstellungen!$C$11="7 Tage",MAX(0,(MIN(DATE(2029,11,0),IF(Mitarbeiter!$D66="",DATE(2029,11,0),Mitarbeiter!$D66),TODAY()))-(MAX(DATE(2029,10,1),Mitarbeiter!$C66))+1),MAX(0,NETWORKDAYS(MAX(DATE(2029,10,1),Mitarbeiter!$C66),MIN(DATE(2029,11,0),IF(Mitarbeiter!$D66="",DATE(2029,11,0),Mitarbeiter!$D66),TODAY()),Einstellungen!$F$13:$F$67)))*N(Mitarbeiter!$E66)/IF(Einstellungen!$C$11="7 Tage",7,5),N('Ist-Stunden'!AY66)+(N(Krankheitstage!CJ66)+N(Krankheitstage!CV66))*N($C66))))</f>
        <v/>
      </c>
      <c r="CD66" s="76">
        <f>IF($B66="",0,IF(Einstellungen!$C$10="Ja",MAX(IF(Einstellungen!$C$11="7 Tage",MAX(0,(MIN(DATE(2029,12,0),IF(Mitarbeiter!$D66="",DATE(2029,12,0),Mitarbeiter!$D66),TODAY()))-(MAX(DATE(2029,11,1),Mitarbeiter!$C66))+1),MAX(0,NETWORKDAYS(MAX(DATE(2029,11,1),Mitarbeiter!$C66),MIN(DATE(2029,12,0),IF(Mitarbeiter!$D66="",DATE(2029,12,0),Mitarbeiter!$D66),TODAY()),Einstellungen!$F$13:$F$67)))*N(Mitarbeiter!$E66)/IF(Einstellungen!$C$11="7 Tage",7,5),N('Ist-Stunden'!AZ66)),MAX(IF(Einstellungen!$C$11="7 Tage",MAX(0,(MIN(DATE(2029,12,0),IF(Mitarbeiter!$D66="",DATE(2029,12,0),Mitarbeiter!$D66),TODAY()))-(MAX(DATE(2029,11,1),Mitarbeiter!$C66))+1),MAX(0,NETWORKDAYS(MAX(DATE(2029,11,1),Mitarbeiter!$C66),MIN(DATE(2029,12,0),IF(Mitarbeiter!$D66="",DATE(2029,12,0),Mitarbeiter!$D66),TODAY()),Einstellungen!$F$13:$F$67)))*N(Mitarbeiter!$E66)/IF(Einstellungen!$C$11="7 Tage",7,5),N('Ist-Stunden'!AZ66)+(N(Krankheitstage!CK66)+N(Krankheitstage!CW66))*N($C66))))</f>
        <v/>
      </c>
      <c r="CE66" s="76">
        <f>IF($B66="",0,IF(Einstellungen!$C$10="Ja",MAX(IF(Einstellungen!$C$11="7 Tage",MAX(0,(MIN(DATE(2029,13,0),IF(Mitarbeiter!$D66="",DATE(2029,13,0),Mitarbeiter!$D66),TODAY()))-(MAX(DATE(2029,12,1),Mitarbeiter!$C66))+1),MAX(0,NETWORKDAYS(MAX(DATE(2029,12,1),Mitarbeiter!$C66),MIN(DATE(2029,13,0),IF(Mitarbeiter!$D66="",DATE(2029,13,0),Mitarbeiter!$D66),TODAY()),Einstellungen!$F$13:$F$67)))*N(Mitarbeiter!$E66)/IF(Einstellungen!$C$11="7 Tage",7,5),N('Ist-Stunden'!BA66)),MAX(IF(Einstellungen!$C$11="7 Tage",MAX(0,(MIN(DATE(2029,13,0),IF(Mitarbeiter!$D66="",DATE(2029,13,0),Mitarbeiter!$D66),TODAY()))-(MAX(DATE(2029,12,1),Mitarbeiter!$C66))+1),MAX(0,NETWORKDAYS(MAX(DATE(2029,12,1),Mitarbeiter!$C66),MIN(DATE(2029,13,0),IF(Mitarbeiter!$D66="",DATE(2029,13,0),Mitarbeiter!$D66),TODAY()),Einstellungen!$F$13:$F$67)))*N(Mitarbeiter!$E66)/IF(Einstellungen!$C$11="7 Tage",7,5),N('Ist-Stunden'!BA66)+(N(Krankheitstage!CL66)+N(Krankheitstage!CX66))*N($C66))))</f>
        <v/>
      </c>
      <c r="CF66" s="76">
        <f>IF($B66="",0,IF(Einstellungen!$C$10="Ja",MAX(IF(Einstellungen!$C$11="7 Tage",MAX(0,(MIN(DATE(2030,2,0),IF(Mitarbeiter!$D66="",DATE(2030,2,0),Mitarbeiter!$D66),TODAY()))-(MAX(DATE(2030,1,1),Mitarbeiter!$C66))+1),MAX(0,NETWORKDAYS(MAX(DATE(2030,1,1),Mitarbeiter!$C66),MIN(DATE(2030,2,0),IF(Mitarbeiter!$D66="",DATE(2030,2,0),Mitarbeiter!$D66),TODAY()),Einstellungen!$F$13:$F$67)))*N(Mitarbeiter!$E66)/IF(Einstellungen!$C$11="7 Tage",7,5),N('Ist-Stunden'!BB66)),MAX(IF(Einstellungen!$C$11="7 Tage",MAX(0,(MIN(DATE(2030,2,0),IF(Mitarbeiter!$D66="",DATE(2030,2,0),Mitarbeiter!$D66),TODAY()))-(MAX(DATE(2030,1,1),Mitarbeiter!$C66))+1),MAX(0,NETWORKDAYS(MAX(DATE(2030,1,1),Mitarbeiter!$C66),MIN(DATE(2030,2,0),IF(Mitarbeiter!$D66="",DATE(2030,2,0),Mitarbeiter!$D66),TODAY()),Einstellungen!$F$13:$F$67)))*N(Mitarbeiter!$E66)/IF(Einstellungen!$C$11="7 Tage",7,5),N('Ist-Stunden'!BB66)+(N(Krankheitstage!CY66)+N(Krankheitstage!DK66))*N($C66))))</f>
        <v/>
      </c>
      <c r="CG66" s="76">
        <f>IF($B66="",0,IF(Einstellungen!$C$10="Ja",MAX(IF(Einstellungen!$C$11="7 Tage",MAX(0,(MIN(DATE(2030,3,0),IF(Mitarbeiter!$D66="",DATE(2030,3,0),Mitarbeiter!$D66),TODAY()))-(MAX(DATE(2030,2,1),Mitarbeiter!$C66))+1),MAX(0,NETWORKDAYS(MAX(DATE(2030,2,1),Mitarbeiter!$C66),MIN(DATE(2030,3,0),IF(Mitarbeiter!$D66="",DATE(2030,3,0),Mitarbeiter!$D66),TODAY()),Einstellungen!$F$13:$F$67)))*N(Mitarbeiter!$E66)/IF(Einstellungen!$C$11="7 Tage",7,5),N('Ist-Stunden'!BC66)),MAX(IF(Einstellungen!$C$11="7 Tage",MAX(0,(MIN(DATE(2030,3,0),IF(Mitarbeiter!$D66="",DATE(2030,3,0),Mitarbeiter!$D66),TODAY()))-(MAX(DATE(2030,2,1),Mitarbeiter!$C66))+1),MAX(0,NETWORKDAYS(MAX(DATE(2030,2,1),Mitarbeiter!$C66),MIN(DATE(2030,3,0),IF(Mitarbeiter!$D66="",DATE(2030,3,0),Mitarbeiter!$D66),TODAY()),Einstellungen!$F$13:$F$67)))*N(Mitarbeiter!$E66)/IF(Einstellungen!$C$11="7 Tage",7,5),N('Ist-Stunden'!BC66)+(N(Krankheitstage!CZ66)+N(Krankheitstage!DL66))*N($C66))))</f>
        <v/>
      </c>
      <c r="CH66" s="76">
        <f>IF($B66="",0,IF(Einstellungen!$C$10="Ja",MAX(IF(Einstellungen!$C$11="7 Tage",MAX(0,(MIN(DATE(2030,4,0),IF(Mitarbeiter!$D66="",DATE(2030,4,0),Mitarbeiter!$D66),TODAY()))-(MAX(DATE(2030,3,1),Mitarbeiter!$C66))+1),MAX(0,NETWORKDAYS(MAX(DATE(2030,3,1),Mitarbeiter!$C66),MIN(DATE(2030,4,0),IF(Mitarbeiter!$D66="",DATE(2030,4,0),Mitarbeiter!$D66),TODAY()),Einstellungen!$F$13:$F$67)))*N(Mitarbeiter!$E66)/IF(Einstellungen!$C$11="7 Tage",7,5),N('Ist-Stunden'!BD66)),MAX(IF(Einstellungen!$C$11="7 Tage",MAX(0,(MIN(DATE(2030,4,0),IF(Mitarbeiter!$D66="",DATE(2030,4,0),Mitarbeiter!$D66),TODAY()))-(MAX(DATE(2030,3,1),Mitarbeiter!$C66))+1),MAX(0,NETWORKDAYS(MAX(DATE(2030,3,1),Mitarbeiter!$C66),MIN(DATE(2030,4,0),IF(Mitarbeiter!$D66="",DATE(2030,4,0),Mitarbeiter!$D66),TODAY()),Einstellungen!$F$13:$F$67)))*N(Mitarbeiter!$E66)/IF(Einstellungen!$C$11="7 Tage",7,5),N('Ist-Stunden'!BD66)+(N(Krankheitstage!DA66)+N(Krankheitstage!DM66))*N($C66))))</f>
        <v/>
      </c>
      <c r="CI66" s="76">
        <f>IF($B66="",0,IF(Einstellungen!$C$10="Ja",MAX(IF(Einstellungen!$C$11="7 Tage",MAX(0,(MIN(DATE(2030,5,0),IF(Mitarbeiter!$D66="",DATE(2030,5,0),Mitarbeiter!$D66),TODAY()))-(MAX(DATE(2030,4,1),Mitarbeiter!$C66))+1),MAX(0,NETWORKDAYS(MAX(DATE(2030,4,1),Mitarbeiter!$C66),MIN(DATE(2030,5,0),IF(Mitarbeiter!$D66="",DATE(2030,5,0),Mitarbeiter!$D66),TODAY()),Einstellungen!$F$13:$F$67)))*N(Mitarbeiter!$E66)/IF(Einstellungen!$C$11="7 Tage",7,5),N('Ist-Stunden'!BE66)),MAX(IF(Einstellungen!$C$11="7 Tage",MAX(0,(MIN(DATE(2030,5,0),IF(Mitarbeiter!$D66="",DATE(2030,5,0),Mitarbeiter!$D66),TODAY()))-(MAX(DATE(2030,4,1),Mitarbeiter!$C66))+1),MAX(0,NETWORKDAYS(MAX(DATE(2030,4,1),Mitarbeiter!$C66),MIN(DATE(2030,5,0),IF(Mitarbeiter!$D66="",DATE(2030,5,0),Mitarbeiter!$D66),TODAY()),Einstellungen!$F$13:$F$67)))*N(Mitarbeiter!$E66)/IF(Einstellungen!$C$11="7 Tage",7,5),N('Ist-Stunden'!BE66)+(N(Krankheitstage!DB66)+N(Krankheitstage!DN66))*N($C66))))</f>
        <v/>
      </c>
      <c r="CJ66" s="76">
        <f>IF($B66="",0,IF(Einstellungen!$C$10="Ja",MAX(IF(Einstellungen!$C$11="7 Tage",MAX(0,(MIN(DATE(2030,6,0),IF(Mitarbeiter!$D66="",DATE(2030,6,0),Mitarbeiter!$D66),TODAY()))-(MAX(DATE(2030,5,1),Mitarbeiter!$C66))+1),MAX(0,NETWORKDAYS(MAX(DATE(2030,5,1),Mitarbeiter!$C66),MIN(DATE(2030,6,0),IF(Mitarbeiter!$D66="",DATE(2030,6,0),Mitarbeiter!$D66),TODAY()),Einstellungen!$F$13:$F$67)))*N(Mitarbeiter!$E66)/IF(Einstellungen!$C$11="7 Tage",7,5),N('Ist-Stunden'!BF66)),MAX(IF(Einstellungen!$C$11="7 Tage",MAX(0,(MIN(DATE(2030,6,0),IF(Mitarbeiter!$D66="",DATE(2030,6,0),Mitarbeiter!$D66),TODAY()))-(MAX(DATE(2030,5,1),Mitarbeiter!$C66))+1),MAX(0,NETWORKDAYS(MAX(DATE(2030,5,1),Mitarbeiter!$C66),MIN(DATE(2030,6,0),IF(Mitarbeiter!$D66="",DATE(2030,6,0),Mitarbeiter!$D66),TODAY()),Einstellungen!$F$13:$F$67)))*N(Mitarbeiter!$E66)/IF(Einstellungen!$C$11="7 Tage",7,5),N('Ist-Stunden'!BF66)+(N(Krankheitstage!DC66)+N(Krankheitstage!DO66))*N($C66))))</f>
        <v/>
      </c>
      <c r="CK66" s="76">
        <f>IF($B66="",0,IF(Einstellungen!$C$10="Ja",MAX(IF(Einstellungen!$C$11="7 Tage",MAX(0,(MIN(DATE(2030,7,0),IF(Mitarbeiter!$D66="",DATE(2030,7,0),Mitarbeiter!$D66),TODAY()))-(MAX(DATE(2030,6,1),Mitarbeiter!$C66))+1),MAX(0,NETWORKDAYS(MAX(DATE(2030,6,1),Mitarbeiter!$C66),MIN(DATE(2030,7,0),IF(Mitarbeiter!$D66="",DATE(2030,7,0),Mitarbeiter!$D66),TODAY()),Einstellungen!$F$13:$F$67)))*N(Mitarbeiter!$E66)/IF(Einstellungen!$C$11="7 Tage",7,5),N('Ist-Stunden'!BG66)),MAX(IF(Einstellungen!$C$11="7 Tage",MAX(0,(MIN(DATE(2030,7,0),IF(Mitarbeiter!$D66="",DATE(2030,7,0),Mitarbeiter!$D66),TODAY()))-(MAX(DATE(2030,6,1),Mitarbeiter!$C66))+1),MAX(0,NETWORKDAYS(MAX(DATE(2030,6,1),Mitarbeiter!$C66),MIN(DATE(2030,7,0),IF(Mitarbeiter!$D66="",DATE(2030,7,0),Mitarbeiter!$D66),TODAY()),Einstellungen!$F$13:$F$67)))*N(Mitarbeiter!$E66)/IF(Einstellungen!$C$11="7 Tage",7,5),N('Ist-Stunden'!BG66)+(N(Krankheitstage!DD66)+N(Krankheitstage!DP66))*N($C66))))</f>
        <v/>
      </c>
      <c r="CL66" s="76">
        <f>IF($B66="",0,IF(Einstellungen!$C$10="Ja",MAX(IF(Einstellungen!$C$11="7 Tage",MAX(0,(MIN(DATE(2030,8,0),IF(Mitarbeiter!$D66="",DATE(2030,8,0),Mitarbeiter!$D66),TODAY()))-(MAX(DATE(2030,7,1),Mitarbeiter!$C66))+1),MAX(0,NETWORKDAYS(MAX(DATE(2030,7,1),Mitarbeiter!$C66),MIN(DATE(2030,8,0),IF(Mitarbeiter!$D66="",DATE(2030,8,0),Mitarbeiter!$D66),TODAY()),Einstellungen!$F$13:$F$67)))*N(Mitarbeiter!$E66)/IF(Einstellungen!$C$11="7 Tage",7,5),N('Ist-Stunden'!BH66)),MAX(IF(Einstellungen!$C$11="7 Tage",MAX(0,(MIN(DATE(2030,8,0),IF(Mitarbeiter!$D66="",DATE(2030,8,0),Mitarbeiter!$D66),TODAY()))-(MAX(DATE(2030,7,1),Mitarbeiter!$C66))+1),MAX(0,NETWORKDAYS(MAX(DATE(2030,7,1),Mitarbeiter!$C66),MIN(DATE(2030,8,0),IF(Mitarbeiter!$D66="",DATE(2030,8,0),Mitarbeiter!$D66),TODAY()),Einstellungen!$F$13:$F$67)))*N(Mitarbeiter!$E66)/IF(Einstellungen!$C$11="7 Tage",7,5),N('Ist-Stunden'!BH66)+(N(Krankheitstage!DE66)+N(Krankheitstage!DQ66))*N($C66))))</f>
        <v/>
      </c>
      <c r="CM66" s="76">
        <f>IF($B66="",0,IF(Einstellungen!$C$10="Ja",MAX(IF(Einstellungen!$C$11="7 Tage",MAX(0,(MIN(DATE(2030,9,0),IF(Mitarbeiter!$D66="",DATE(2030,9,0),Mitarbeiter!$D66),TODAY()))-(MAX(DATE(2030,8,1),Mitarbeiter!$C66))+1),MAX(0,NETWORKDAYS(MAX(DATE(2030,8,1),Mitarbeiter!$C66),MIN(DATE(2030,9,0),IF(Mitarbeiter!$D66="",DATE(2030,9,0),Mitarbeiter!$D66),TODAY()),Einstellungen!$F$13:$F$67)))*N(Mitarbeiter!$E66)/IF(Einstellungen!$C$11="7 Tage",7,5),N('Ist-Stunden'!BI66)),MAX(IF(Einstellungen!$C$11="7 Tage",MAX(0,(MIN(DATE(2030,9,0),IF(Mitarbeiter!$D66="",DATE(2030,9,0),Mitarbeiter!$D66),TODAY()))-(MAX(DATE(2030,8,1),Mitarbeiter!$C66))+1),MAX(0,NETWORKDAYS(MAX(DATE(2030,8,1),Mitarbeiter!$C66),MIN(DATE(2030,9,0),IF(Mitarbeiter!$D66="",DATE(2030,9,0),Mitarbeiter!$D66),TODAY()),Einstellungen!$F$13:$F$67)))*N(Mitarbeiter!$E66)/IF(Einstellungen!$C$11="7 Tage",7,5),N('Ist-Stunden'!BI66)+(N(Krankheitstage!DF66)+N(Krankheitstage!DR66))*N($C66))))</f>
        <v/>
      </c>
      <c r="CN66" s="76">
        <f>IF($B66="",0,IF(Einstellungen!$C$10="Ja",MAX(IF(Einstellungen!$C$11="7 Tage",MAX(0,(MIN(DATE(2030,10,0),IF(Mitarbeiter!$D66="",DATE(2030,10,0),Mitarbeiter!$D66),TODAY()))-(MAX(DATE(2030,9,1),Mitarbeiter!$C66))+1),MAX(0,NETWORKDAYS(MAX(DATE(2030,9,1),Mitarbeiter!$C66),MIN(DATE(2030,10,0),IF(Mitarbeiter!$D66="",DATE(2030,10,0),Mitarbeiter!$D66),TODAY()),Einstellungen!$F$13:$F$67)))*N(Mitarbeiter!$E66)/IF(Einstellungen!$C$11="7 Tage",7,5),N('Ist-Stunden'!BJ66)),MAX(IF(Einstellungen!$C$11="7 Tage",MAX(0,(MIN(DATE(2030,10,0),IF(Mitarbeiter!$D66="",DATE(2030,10,0),Mitarbeiter!$D66),TODAY()))-(MAX(DATE(2030,9,1),Mitarbeiter!$C66))+1),MAX(0,NETWORKDAYS(MAX(DATE(2030,9,1),Mitarbeiter!$C66),MIN(DATE(2030,10,0),IF(Mitarbeiter!$D66="",DATE(2030,10,0),Mitarbeiter!$D66),TODAY()),Einstellungen!$F$13:$F$67)))*N(Mitarbeiter!$E66)/IF(Einstellungen!$C$11="7 Tage",7,5),N('Ist-Stunden'!BJ66)+(N(Krankheitstage!DG66)+N(Krankheitstage!DS66))*N($C66))))</f>
        <v/>
      </c>
      <c r="CO66" s="76">
        <f>IF($B66="",0,IF(Einstellungen!$C$10="Ja",MAX(IF(Einstellungen!$C$11="7 Tage",MAX(0,(MIN(DATE(2030,11,0),IF(Mitarbeiter!$D66="",DATE(2030,11,0),Mitarbeiter!$D66),TODAY()))-(MAX(DATE(2030,10,1),Mitarbeiter!$C66))+1),MAX(0,NETWORKDAYS(MAX(DATE(2030,10,1),Mitarbeiter!$C66),MIN(DATE(2030,11,0),IF(Mitarbeiter!$D66="",DATE(2030,11,0),Mitarbeiter!$D66),TODAY()),Einstellungen!$F$13:$F$67)))*N(Mitarbeiter!$E66)/IF(Einstellungen!$C$11="7 Tage",7,5),N('Ist-Stunden'!BK66)),MAX(IF(Einstellungen!$C$11="7 Tage",MAX(0,(MIN(DATE(2030,11,0),IF(Mitarbeiter!$D66="",DATE(2030,11,0),Mitarbeiter!$D66),TODAY()))-(MAX(DATE(2030,10,1),Mitarbeiter!$C66))+1),MAX(0,NETWORKDAYS(MAX(DATE(2030,10,1),Mitarbeiter!$C66),MIN(DATE(2030,11,0),IF(Mitarbeiter!$D66="",DATE(2030,11,0),Mitarbeiter!$D66),TODAY()),Einstellungen!$F$13:$F$67)))*N(Mitarbeiter!$E66)/IF(Einstellungen!$C$11="7 Tage",7,5),N('Ist-Stunden'!BK66)+(N(Krankheitstage!DH66)+N(Krankheitstage!DT66))*N($C66))))</f>
        <v/>
      </c>
      <c r="CP66" s="76">
        <f>IF($B66="",0,IF(Einstellungen!$C$10="Ja",MAX(IF(Einstellungen!$C$11="7 Tage",MAX(0,(MIN(DATE(2030,12,0),IF(Mitarbeiter!$D66="",DATE(2030,12,0),Mitarbeiter!$D66),TODAY()))-(MAX(DATE(2030,11,1),Mitarbeiter!$C66))+1),MAX(0,NETWORKDAYS(MAX(DATE(2030,11,1),Mitarbeiter!$C66),MIN(DATE(2030,12,0),IF(Mitarbeiter!$D66="",DATE(2030,12,0),Mitarbeiter!$D66),TODAY()),Einstellungen!$F$13:$F$67)))*N(Mitarbeiter!$E66)/IF(Einstellungen!$C$11="7 Tage",7,5),N('Ist-Stunden'!BL66)),MAX(IF(Einstellungen!$C$11="7 Tage",MAX(0,(MIN(DATE(2030,12,0),IF(Mitarbeiter!$D66="",DATE(2030,12,0),Mitarbeiter!$D66),TODAY()))-(MAX(DATE(2030,11,1),Mitarbeiter!$C66))+1),MAX(0,NETWORKDAYS(MAX(DATE(2030,11,1),Mitarbeiter!$C66),MIN(DATE(2030,12,0),IF(Mitarbeiter!$D66="",DATE(2030,12,0),Mitarbeiter!$D66),TODAY()),Einstellungen!$F$13:$F$67)))*N(Mitarbeiter!$E66)/IF(Einstellungen!$C$11="7 Tage",7,5),N('Ist-Stunden'!BL66)+(N(Krankheitstage!DI66)+N(Krankheitstage!DU66))*N($C66))))</f>
        <v/>
      </c>
      <c r="CQ66" s="76">
        <f>IF($B66="",0,IF(Einstellungen!$C$10="Ja",MAX(IF(Einstellungen!$C$11="7 Tage",MAX(0,(MIN(DATE(2030,13,0),IF(Mitarbeiter!$D66="",DATE(2030,13,0),Mitarbeiter!$D66),TODAY()))-(MAX(DATE(2030,12,1),Mitarbeiter!$C66))+1),MAX(0,NETWORKDAYS(MAX(DATE(2030,12,1),Mitarbeiter!$C66),MIN(DATE(2030,13,0),IF(Mitarbeiter!$D66="",DATE(2030,13,0),Mitarbeiter!$D66),TODAY()),Einstellungen!$F$13:$F$67)))*N(Mitarbeiter!$E66)/IF(Einstellungen!$C$11="7 Tage",7,5),N('Ist-Stunden'!BM66)),MAX(IF(Einstellungen!$C$11="7 Tage",MAX(0,(MIN(DATE(2030,13,0),IF(Mitarbeiter!$D66="",DATE(2030,13,0),Mitarbeiter!$D66),TODAY()))-(MAX(DATE(2030,12,1),Mitarbeiter!$C66))+1),MAX(0,NETWORKDAYS(MAX(DATE(2030,12,1),Mitarbeiter!$C66),MIN(DATE(2030,13,0),IF(Mitarbeiter!$D66="",DATE(2030,13,0),Mitarbeiter!$D66),TODAY()),Einstellungen!$F$13:$F$67)))*N(Mitarbeiter!$E66)/IF(Einstellungen!$C$11="7 Tage",7,5),N('Ist-Stunden'!BM66)+(N(Krankheitstage!DJ66)+N(Krankheitstage!DV66))*N($C66))))</f>
        <v/>
      </c>
    </row>
    <row r="67">
      <c r="A67" s="73">
        <f>IF(Mitarbeiter!B67="","",Mitarbeiter!A67)</f>
        <v/>
      </c>
      <c r="B67" s="6">
        <f>IF(Mitarbeiter!B67="","",Mitarbeiter!B67)</f>
        <v/>
      </c>
      <c r="C67" s="74">
        <f>IF(Mitarbeiter!B67="","",Mitarbeiter!F67)</f>
        <v/>
      </c>
      <c r="D67" s="75">
        <f>N(INDEX(Krankheitstage!$G67:$DV67,1,(Einstellungen!$C$3-2026)*24+1))</f>
        <v/>
      </c>
      <c r="E67" s="75">
        <f>N(INDEX(Krankheitstage!$G67:$DV67,1,(Einstellungen!$C$3-2026)*24+2))</f>
        <v/>
      </c>
      <c r="F67" s="75">
        <f>N(INDEX(Krankheitstage!$G67:$DV67,1,(Einstellungen!$C$3-2026)*24+3))</f>
        <v/>
      </c>
      <c r="G67" s="75">
        <f>N(INDEX(Krankheitstage!$G67:$DV67,1,(Einstellungen!$C$3-2026)*24+4))</f>
        <v/>
      </c>
      <c r="H67" s="75">
        <f>N(INDEX(Krankheitstage!$G67:$DV67,1,(Einstellungen!$C$3-2026)*24+5))</f>
        <v/>
      </c>
      <c r="I67" s="75">
        <f>N(INDEX(Krankheitstage!$G67:$DV67,1,(Einstellungen!$C$3-2026)*24+6))</f>
        <v/>
      </c>
      <c r="J67" s="75">
        <f>N(INDEX(Krankheitstage!$G67:$DV67,1,(Einstellungen!$C$3-2026)*24+7))</f>
        <v/>
      </c>
      <c r="K67" s="75">
        <f>N(INDEX(Krankheitstage!$G67:$DV67,1,(Einstellungen!$C$3-2026)*24+8))</f>
        <v/>
      </c>
      <c r="L67" s="75">
        <f>N(INDEX(Krankheitstage!$G67:$DV67,1,(Einstellungen!$C$3-2026)*24+9))</f>
        <v/>
      </c>
      <c r="M67" s="75">
        <f>N(INDEX(Krankheitstage!$G67:$DV67,1,(Einstellungen!$C$3-2026)*24+10))</f>
        <v/>
      </c>
      <c r="N67" s="75">
        <f>N(INDEX(Krankheitstage!$G67:$DV67,1,(Einstellungen!$C$3-2026)*24+11))</f>
        <v/>
      </c>
      <c r="O67" s="75">
        <f>N(INDEX(Krankheitstage!$G67:$DV67,1,(Einstellungen!$C$3-2026)*24+12))</f>
        <v/>
      </c>
      <c r="P67" s="75">
        <f>IF($B67="","",SUM(D67:O67))</f>
        <v/>
      </c>
      <c r="Q67" s="75">
        <f>N(INDEX(Krankheitstage!$G67:$DV67,1,(Einstellungen!$C$3-2026)*24+13))</f>
        <v/>
      </c>
      <c r="R67" s="75">
        <f>N(INDEX(Krankheitstage!$G67:$DV67,1,(Einstellungen!$C$3-2026)*24+14))</f>
        <v/>
      </c>
      <c r="S67" s="75">
        <f>N(INDEX(Krankheitstage!$G67:$DV67,1,(Einstellungen!$C$3-2026)*24+15))</f>
        <v/>
      </c>
      <c r="T67" s="75">
        <f>N(INDEX(Krankheitstage!$G67:$DV67,1,(Einstellungen!$C$3-2026)*24+16))</f>
        <v/>
      </c>
      <c r="U67" s="75">
        <f>N(INDEX(Krankheitstage!$G67:$DV67,1,(Einstellungen!$C$3-2026)*24+17))</f>
        <v/>
      </c>
      <c r="V67" s="75">
        <f>N(INDEX(Krankheitstage!$G67:$DV67,1,(Einstellungen!$C$3-2026)*24+18))</f>
        <v/>
      </c>
      <c r="W67" s="75">
        <f>N(INDEX(Krankheitstage!$G67:$DV67,1,(Einstellungen!$C$3-2026)*24+19))</f>
        <v/>
      </c>
      <c r="X67" s="75">
        <f>N(INDEX(Krankheitstage!$G67:$DV67,1,(Einstellungen!$C$3-2026)*24+20))</f>
        <v/>
      </c>
      <c r="Y67" s="75">
        <f>N(INDEX(Krankheitstage!$G67:$DV67,1,(Einstellungen!$C$3-2026)*24+21))</f>
        <v/>
      </c>
      <c r="Z67" s="75">
        <f>N(INDEX(Krankheitstage!$G67:$DV67,1,(Einstellungen!$C$3-2026)*24+22))</f>
        <v/>
      </c>
      <c r="AA67" s="75">
        <f>N(INDEX(Krankheitstage!$G67:$DV67,1,(Einstellungen!$C$3-2026)*24+23))</f>
        <v/>
      </c>
      <c r="AB67" s="75">
        <f>N(INDEX(Krankheitstage!$G67:$DV67,1,(Einstellungen!$C$3-2026)*24+24))</f>
        <v/>
      </c>
      <c r="AC67" s="75">
        <f>IF($B67="","",SUM(Q67:AB67))</f>
        <v/>
      </c>
      <c r="AD67" s="75">
        <f>IF($B67="","",SUM(P67,AC67))</f>
        <v/>
      </c>
      <c r="AE67" s="76">
        <f>IF($B67="","",AD67*N(C67))</f>
        <v/>
      </c>
      <c r="AF67" s="75">
        <f>IF($B67="","",Krankheitstage!E67)</f>
        <v/>
      </c>
      <c r="AG67" s="76">
        <f>IF($B67="","",AF67*N(C67))</f>
        <v/>
      </c>
      <c r="AH67" s="76">
        <f>IF($B67="","",INDEX($AJ67:$CQ67,1,(Einstellungen!$C$3-2026)*12+1)+INDEX($AJ67:$CQ67,1,(Einstellungen!$C$3-2026)*12+2)+INDEX($AJ67:$CQ67,1,(Einstellungen!$C$3-2026)*12+3)+INDEX($AJ67:$CQ67,1,(Einstellungen!$C$3-2026)*12+4)+INDEX($AJ67:$CQ67,1,(Einstellungen!$C$3-2026)*12+5)+INDEX($AJ67:$CQ67,1,(Einstellungen!$C$3-2026)*12+6)+INDEX($AJ67:$CQ67,1,(Einstellungen!$C$3-2026)*12+7)+INDEX($AJ67:$CQ67,1,(Einstellungen!$C$3-2026)*12+8)+INDEX($AJ67:$CQ67,1,(Einstellungen!$C$3-2026)*12+9)+INDEX($AJ67:$CQ67,1,(Einstellungen!$C$3-2026)*12+10)+INDEX($AJ67:$CQ67,1,(Einstellungen!$C$3-2026)*12+11)+INDEX($AJ67:$CQ67,1,(Einstellungen!$C$3-2026)*12+12))</f>
        <v/>
      </c>
      <c r="AI67" s="76">
        <f>IF($B67="","",SUM($AJ67:$CQ67))</f>
        <v/>
      </c>
      <c r="AJ67" s="76">
        <f>IF($B67="",0,IF(Einstellungen!$C$10="Ja",MAX(IF(Einstellungen!$C$11="7 Tage",MAX(0,(MIN(DATE(2026,2,0),IF(Mitarbeiter!$D67="",DATE(2026,2,0),Mitarbeiter!$D67),TODAY()))-(MAX(DATE(2026,1,1),Mitarbeiter!$C67))+1),MAX(0,NETWORKDAYS(MAX(DATE(2026,1,1),Mitarbeiter!$C67),MIN(DATE(2026,2,0),IF(Mitarbeiter!$D67="",DATE(2026,2,0),Mitarbeiter!$D67),TODAY()),Einstellungen!$F$13:$F$67)))*N(Mitarbeiter!$E67)/IF(Einstellungen!$C$11="7 Tage",7,5),N('Ist-Stunden'!F67)),MAX(IF(Einstellungen!$C$11="7 Tage",MAX(0,(MIN(DATE(2026,2,0),IF(Mitarbeiter!$D67="",DATE(2026,2,0),Mitarbeiter!$D67),TODAY()))-(MAX(DATE(2026,1,1),Mitarbeiter!$C67))+1),MAX(0,NETWORKDAYS(MAX(DATE(2026,1,1),Mitarbeiter!$C67),MIN(DATE(2026,2,0),IF(Mitarbeiter!$D67="",DATE(2026,2,0),Mitarbeiter!$D67),TODAY()),Einstellungen!$F$13:$F$67)))*N(Mitarbeiter!$E67)/IF(Einstellungen!$C$11="7 Tage",7,5),N('Ist-Stunden'!F67)+(N(Krankheitstage!G67)+N(Krankheitstage!S67))*N($C67))))</f>
        <v/>
      </c>
      <c r="AK67" s="76">
        <f>IF($B67="",0,IF(Einstellungen!$C$10="Ja",MAX(IF(Einstellungen!$C$11="7 Tage",MAX(0,(MIN(DATE(2026,3,0),IF(Mitarbeiter!$D67="",DATE(2026,3,0),Mitarbeiter!$D67),TODAY()))-(MAX(DATE(2026,2,1),Mitarbeiter!$C67))+1),MAX(0,NETWORKDAYS(MAX(DATE(2026,2,1),Mitarbeiter!$C67),MIN(DATE(2026,3,0),IF(Mitarbeiter!$D67="",DATE(2026,3,0),Mitarbeiter!$D67),TODAY()),Einstellungen!$F$13:$F$67)))*N(Mitarbeiter!$E67)/IF(Einstellungen!$C$11="7 Tage",7,5),N('Ist-Stunden'!G67)),MAX(IF(Einstellungen!$C$11="7 Tage",MAX(0,(MIN(DATE(2026,3,0),IF(Mitarbeiter!$D67="",DATE(2026,3,0),Mitarbeiter!$D67),TODAY()))-(MAX(DATE(2026,2,1),Mitarbeiter!$C67))+1),MAX(0,NETWORKDAYS(MAX(DATE(2026,2,1),Mitarbeiter!$C67),MIN(DATE(2026,3,0),IF(Mitarbeiter!$D67="",DATE(2026,3,0),Mitarbeiter!$D67),TODAY()),Einstellungen!$F$13:$F$67)))*N(Mitarbeiter!$E67)/IF(Einstellungen!$C$11="7 Tage",7,5),N('Ist-Stunden'!G67)+(N(Krankheitstage!H67)+N(Krankheitstage!T67))*N($C67))))</f>
        <v/>
      </c>
      <c r="AL67" s="76">
        <f>IF($B67="",0,IF(Einstellungen!$C$10="Ja",MAX(IF(Einstellungen!$C$11="7 Tage",MAX(0,(MIN(DATE(2026,4,0),IF(Mitarbeiter!$D67="",DATE(2026,4,0),Mitarbeiter!$D67),TODAY()))-(MAX(DATE(2026,3,1),Mitarbeiter!$C67))+1),MAX(0,NETWORKDAYS(MAX(DATE(2026,3,1),Mitarbeiter!$C67),MIN(DATE(2026,4,0),IF(Mitarbeiter!$D67="",DATE(2026,4,0),Mitarbeiter!$D67),TODAY()),Einstellungen!$F$13:$F$67)))*N(Mitarbeiter!$E67)/IF(Einstellungen!$C$11="7 Tage",7,5),N('Ist-Stunden'!H67)),MAX(IF(Einstellungen!$C$11="7 Tage",MAX(0,(MIN(DATE(2026,4,0),IF(Mitarbeiter!$D67="",DATE(2026,4,0),Mitarbeiter!$D67),TODAY()))-(MAX(DATE(2026,3,1),Mitarbeiter!$C67))+1),MAX(0,NETWORKDAYS(MAX(DATE(2026,3,1),Mitarbeiter!$C67),MIN(DATE(2026,4,0),IF(Mitarbeiter!$D67="",DATE(2026,4,0),Mitarbeiter!$D67),TODAY()),Einstellungen!$F$13:$F$67)))*N(Mitarbeiter!$E67)/IF(Einstellungen!$C$11="7 Tage",7,5),N('Ist-Stunden'!H67)+(N(Krankheitstage!I67)+N(Krankheitstage!U67))*N($C67))))</f>
        <v/>
      </c>
      <c r="AM67" s="76">
        <f>IF($B67="",0,IF(Einstellungen!$C$10="Ja",MAX(IF(Einstellungen!$C$11="7 Tage",MAX(0,(MIN(DATE(2026,5,0),IF(Mitarbeiter!$D67="",DATE(2026,5,0),Mitarbeiter!$D67),TODAY()))-(MAX(DATE(2026,4,1),Mitarbeiter!$C67))+1),MAX(0,NETWORKDAYS(MAX(DATE(2026,4,1),Mitarbeiter!$C67),MIN(DATE(2026,5,0),IF(Mitarbeiter!$D67="",DATE(2026,5,0),Mitarbeiter!$D67),TODAY()),Einstellungen!$F$13:$F$67)))*N(Mitarbeiter!$E67)/IF(Einstellungen!$C$11="7 Tage",7,5),N('Ist-Stunden'!I67)),MAX(IF(Einstellungen!$C$11="7 Tage",MAX(0,(MIN(DATE(2026,5,0),IF(Mitarbeiter!$D67="",DATE(2026,5,0),Mitarbeiter!$D67),TODAY()))-(MAX(DATE(2026,4,1),Mitarbeiter!$C67))+1),MAX(0,NETWORKDAYS(MAX(DATE(2026,4,1),Mitarbeiter!$C67),MIN(DATE(2026,5,0),IF(Mitarbeiter!$D67="",DATE(2026,5,0),Mitarbeiter!$D67),TODAY()),Einstellungen!$F$13:$F$67)))*N(Mitarbeiter!$E67)/IF(Einstellungen!$C$11="7 Tage",7,5),N('Ist-Stunden'!I67)+(N(Krankheitstage!J67)+N(Krankheitstage!V67))*N($C67))))</f>
        <v/>
      </c>
      <c r="AN67" s="76">
        <f>IF($B67="",0,IF(Einstellungen!$C$10="Ja",MAX(IF(Einstellungen!$C$11="7 Tage",MAX(0,(MIN(DATE(2026,6,0),IF(Mitarbeiter!$D67="",DATE(2026,6,0),Mitarbeiter!$D67),TODAY()))-(MAX(DATE(2026,5,1),Mitarbeiter!$C67))+1),MAX(0,NETWORKDAYS(MAX(DATE(2026,5,1),Mitarbeiter!$C67),MIN(DATE(2026,6,0),IF(Mitarbeiter!$D67="",DATE(2026,6,0),Mitarbeiter!$D67),TODAY()),Einstellungen!$F$13:$F$67)))*N(Mitarbeiter!$E67)/IF(Einstellungen!$C$11="7 Tage",7,5),N('Ist-Stunden'!J67)),MAX(IF(Einstellungen!$C$11="7 Tage",MAX(0,(MIN(DATE(2026,6,0),IF(Mitarbeiter!$D67="",DATE(2026,6,0),Mitarbeiter!$D67),TODAY()))-(MAX(DATE(2026,5,1),Mitarbeiter!$C67))+1),MAX(0,NETWORKDAYS(MAX(DATE(2026,5,1),Mitarbeiter!$C67),MIN(DATE(2026,6,0),IF(Mitarbeiter!$D67="",DATE(2026,6,0),Mitarbeiter!$D67),TODAY()),Einstellungen!$F$13:$F$67)))*N(Mitarbeiter!$E67)/IF(Einstellungen!$C$11="7 Tage",7,5),N('Ist-Stunden'!J67)+(N(Krankheitstage!K67)+N(Krankheitstage!W67))*N($C67))))</f>
        <v/>
      </c>
      <c r="AO67" s="76">
        <f>IF($B67="",0,IF(Einstellungen!$C$10="Ja",MAX(IF(Einstellungen!$C$11="7 Tage",MAX(0,(MIN(DATE(2026,7,0),IF(Mitarbeiter!$D67="",DATE(2026,7,0),Mitarbeiter!$D67),TODAY()))-(MAX(DATE(2026,6,1),Mitarbeiter!$C67))+1),MAX(0,NETWORKDAYS(MAX(DATE(2026,6,1),Mitarbeiter!$C67),MIN(DATE(2026,7,0),IF(Mitarbeiter!$D67="",DATE(2026,7,0),Mitarbeiter!$D67),TODAY()),Einstellungen!$F$13:$F$67)))*N(Mitarbeiter!$E67)/IF(Einstellungen!$C$11="7 Tage",7,5),N('Ist-Stunden'!K67)),MAX(IF(Einstellungen!$C$11="7 Tage",MAX(0,(MIN(DATE(2026,7,0),IF(Mitarbeiter!$D67="",DATE(2026,7,0),Mitarbeiter!$D67),TODAY()))-(MAX(DATE(2026,6,1),Mitarbeiter!$C67))+1),MAX(0,NETWORKDAYS(MAX(DATE(2026,6,1),Mitarbeiter!$C67),MIN(DATE(2026,7,0),IF(Mitarbeiter!$D67="",DATE(2026,7,0),Mitarbeiter!$D67),TODAY()),Einstellungen!$F$13:$F$67)))*N(Mitarbeiter!$E67)/IF(Einstellungen!$C$11="7 Tage",7,5),N('Ist-Stunden'!K67)+(N(Krankheitstage!L67)+N(Krankheitstage!X67))*N($C67))))</f>
        <v/>
      </c>
      <c r="AP67" s="76">
        <f>IF($B67="",0,IF(Einstellungen!$C$10="Ja",MAX(IF(Einstellungen!$C$11="7 Tage",MAX(0,(MIN(DATE(2026,8,0),IF(Mitarbeiter!$D67="",DATE(2026,8,0),Mitarbeiter!$D67),TODAY()))-(MAX(DATE(2026,7,1),Mitarbeiter!$C67))+1),MAX(0,NETWORKDAYS(MAX(DATE(2026,7,1),Mitarbeiter!$C67),MIN(DATE(2026,8,0),IF(Mitarbeiter!$D67="",DATE(2026,8,0),Mitarbeiter!$D67),TODAY()),Einstellungen!$F$13:$F$67)))*N(Mitarbeiter!$E67)/IF(Einstellungen!$C$11="7 Tage",7,5),N('Ist-Stunden'!L67)),MAX(IF(Einstellungen!$C$11="7 Tage",MAX(0,(MIN(DATE(2026,8,0),IF(Mitarbeiter!$D67="",DATE(2026,8,0),Mitarbeiter!$D67),TODAY()))-(MAX(DATE(2026,7,1),Mitarbeiter!$C67))+1),MAX(0,NETWORKDAYS(MAX(DATE(2026,7,1),Mitarbeiter!$C67),MIN(DATE(2026,8,0),IF(Mitarbeiter!$D67="",DATE(2026,8,0),Mitarbeiter!$D67),TODAY()),Einstellungen!$F$13:$F$67)))*N(Mitarbeiter!$E67)/IF(Einstellungen!$C$11="7 Tage",7,5),N('Ist-Stunden'!L67)+(N(Krankheitstage!M67)+N(Krankheitstage!Y67))*N($C67))))</f>
        <v/>
      </c>
      <c r="AQ67" s="76">
        <f>IF($B67="",0,IF(Einstellungen!$C$10="Ja",MAX(IF(Einstellungen!$C$11="7 Tage",MAX(0,(MIN(DATE(2026,9,0),IF(Mitarbeiter!$D67="",DATE(2026,9,0),Mitarbeiter!$D67),TODAY()))-(MAX(DATE(2026,8,1),Mitarbeiter!$C67))+1),MAX(0,NETWORKDAYS(MAX(DATE(2026,8,1),Mitarbeiter!$C67),MIN(DATE(2026,9,0),IF(Mitarbeiter!$D67="",DATE(2026,9,0),Mitarbeiter!$D67),TODAY()),Einstellungen!$F$13:$F$67)))*N(Mitarbeiter!$E67)/IF(Einstellungen!$C$11="7 Tage",7,5),N('Ist-Stunden'!M67)),MAX(IF(Einstellungen!$C$11="7 Tage",MAX(0,(MIN(DATE(2026,9,0),IF(Mitarbeiter!$D67="",DATE(2026,9,0),Mitarbeiter!$D67),TODAY()))-(MAX(DATE(2026,8,1),Mitarbeiter!$C67))+1),MAX(0,NETWORKDAYS(MAX(DATE(2026,8,1),Mitarbeiter!$C67),MIN(DATE(2026,9,0),IF(Mitarbeiter!$D67="",DATE(2026,9,0),Mitarbeiter!$D67),TODAY()),Einstellungen!$F$13:$F$67)))*N(Mitarbeiter!$E67)/IF(Einstellungen!$C$11="7 Tage",7,5),N('Ist-Stunden'!M67)+(N(Krankheitstage!N67)+N(Krankheitstage!Z67))*N($C67))))</f>
        <v/>
      </c>
      <c r="AR67" s="76">
        <f>IF($B67="",0,IF(Einstellungen!$C$10="Ja",MAX(IF(Einstellungen!$C$11="7 Tage",MAX(0,(MIN(DATE(2026,10,0),IF(Mitarbeiter!$D67="",DATE(2026,10,0),Mitarbeiter!$D67),TODAY()))-(MAX(DATE(2026,9,1),Mitarbeiter!$C67))+1),MAX(0,NETWORKDAYS(MAX(DATE(2026,9,1),Mitarbeiter!$C67),MIN(DATE(2026,10,0),IF(Mitarbeiter!$D67="",DATE(2026,10,0),Mitarbeiter!$D67),TODAY()),Einstellungen!$F$13:$F$67)))*N(Mitarbeiter!$E67)/IF(Einstellungen!$C$11="7 Tage",7,5),N('Ist-Stunden'!N67)),MAX(IF(Einstellungen!$C$11="7 Tage",MAX(0,(MIN(DATE(2026,10,0),IF(Mitarbeiter!$D67="",DATE(2026,10,0),Mitarbeiter!$D67),TODAY()))-(MAX(DATE(2026,9,1),Mitarbeiter!$C67))+1),MAX(0,NETWORKDAYS(MAX(DATE(2026,9,1),Mitarbeiter!$C67),MIN(DATE(2026,10,0),IF(Mitarbeiter!$D67="",DATE(2026,10,0),Mitarbeiter!$D67),TODAY()),Einstellungen!$F$13:$F$67)))*N(Mitarbeiter!$E67)/IF(Einstellungen!$C$11="7 Tage",7,5),N('Ist-Stunden'!N67)+(N(Krankheitstage!O67)+N(Krankheitstage!AA67))*N($C67))))</f>
        <v/>
      </c>
      <c r="AS67" s="76">
        <f>IF($B67="",0,IF(Einstellungen!$C$10="Ja",MAX(IF(Einstellungen!$C$11="7 Tage",MAX(0,(MIN(DATE(2026,11,0),IF(Mitarbeiter!$D67="",DATE(2026,11,0),Mitarbeiter!$D67),TODAY()))-(MAX(DATE(2026,10,1),Mitarbeiter!$C67))+1),MAX(0,NETWORKDAYS(MAX(DATE(2026,10,1),Mitarbeiter!$C67),MIN(DATE(2026,11,0),IF(Mitarbeiter!$D67="",DATE(2026,11,0),Mitarbeiter!$D67),TODAY()),Einstellungen!$F$13:$F$67)))*N(Mitarbeiter!$E67)/IF(Einstellungen!$C$11="7 Tage",7,5),N('Ist-Stunden'!O67)),MAX(IF(Einstellungen!$C$11="7 Tage",MAX(0,(MIN(DATE(2026,11,0),IF(Mitarbeiter!$D67="",DATE(2026,11,0),Mitarbeiter!$D67),TODAY()))-(MAX(DATE(2026,10,1),Mitarbeiter!$C67))+1),MAX(0,NETWORKDAYS(MAX(DATE(2026,10,1),Mitarbeiter!$C67),MIN(DATE(2026,11,0),IF(Mitarbeiter!$D67="",DATE(2026,11,0),Mitarbeiter!$D67),TODAY()),Einstellungen!$F$13:$F$67)))*N(Mitarbeiter!$E67)/IF(Einstellungen!$C$11="7 Tage",7,5),N('Ist-Stunden'!O67)+(N(Krankheitstage!P67)+N(Krankheitstage!AB67))*N($C67))))</f>
        <v/>
      </c>
      <c r="AT67" s="76">
        <f>IF($B67="",0,IF(Einstellungen!$C$10="Ja",MAX(IF(Einstellungen!$C$11="7 Tage",MAX(0,(MIN(DATE(2026,12,0),IF(Mitarbeiter!$D67="",DATE(2026,12,0),Mitarbeiter!$D67),TODAY()))-(MAX(DATE(2026,11,1),Mitarbeiter!$C67))+1),MAX(0,NETWORKDAYS(MAX(DATE(2026,11,1),Mitarbeiter!$C67),MIN(DATE(2026,12,0),IF(Mitarbeiter!$D67="",DATE(2026,12,0),Mitarbeiter!$D67),TODAY()),Einstellungen!$F$13:$F$67)))*N(Mitarbeiter!$E67)/IF(Einstellungen!$C$11="7 Tage",7,5),N('Ist-Stunden'!P67)),MAX(IF(Einstellungen!$C$11="7 Tage",MAX(0,(MIN(DATE(2026,12,0),IF(Mitarbeiter!$D67="",DATE(2026,12,0),Mitarbeiter!$D67),TODAY()))-(MAX(DATE(2026,11,1),Mitarbeiter!$C67))+1),MAX(0,NETWORKDAYS(MAX(DATE(2026,11,1),Mitarbeiter!$C67),MIN(DATE(2026,12,0),IF(Mitarbeiter!$D67="",DATE(2026,12,0),Mitarbeiter!$D67),TODAY()),Einstellungen!$F$13:$F$67)))*N(Mitarbeiter!$E67)/IF(Einstellungen!$C$11="7 Tage",7,5),N('Ist-Stunden'!P67)+(N(Krankheitstage!Q67)+N(Krankheitstage!AC67))*N($C67))))</f>
        <v/>
      </c>
      <c r="AU67" s="76">
        <f>IF($B67="",0,IF(Einstellungen!$C$10="Ja",MAX(IF(Einstellungen!$C$11="7 Tage",MAX(0,(MIN(DATE(2026,13,0),IF(Mitarbeiter!$D67="",DATE(2026,13,0),Mitarbeiter!$D67),TODAY()))-(MAX(DATE(2026,12,1),Mitarbeiter!$C67))+1),MAX(0,NETWORKDAYS(MAX(DATE(2026,12,1),Mitarbeiter!$C67),MIN(DATE(2026,13,0),IF(Mitarbeiter!$D67="",DATE(2026,13,0),Mitarbeiter!$D67),TODAY()),Einstellungen!$F$13:$F$67)))*N(Mitarbeiter!$E67)/IF(Einstellungen!$C$11="7 Tage",7,5),N('Ist-Stunden'!Q67)),MAX(IF(Einstellungen!$C$11="7 Tage",MAX(0,(MIN(DATE(2026,13,0),IF(Mitarbeiter!$D67="",DATE(2026,13,0),Mitarbeiter!$D67),TODAY()))-(MAX(DATE(2026,12,1),Mitarbeiter!$C67))+1),MAX(0,NETWORKDAYS(MAX(DATE(2026,12,1),Mitarbeiter!$C67),MIN(DATE(2026,13,0),IF(Mitarbeiter!$D67="",DATE(2026,13,0),Mitarbeiter!$D67),TODAY()),Einstellungen!$F$13:$F$67)))*N(Mitarbeiter!$E67)/IF(Einstellungen!$C$11="7 Tage",7,5),N('Ist-Stunden'!Q67)+(N(Krankheitstage!R67)+N(Krankheitstage!AD67))*N($C67))))</f>
        <v/>
      </c>
      <c r="AV67" s="76">
        <f>IF($B67="",0,IF(Einstellungen!$C$10="Ja",MAX(IF(Einstellungen!$C$11="7 Tage",MAX(0,(MIN(DATE(2027,2,0),IF(Mitarbeiter!$D67="",DATE(2027,2,0),Mitarbeiter!$D67),TODAY()))-(MAX(DATE(2027,1,1),Mitarbeiter!$C67))+1),MAX(0,NETWORKDAYS(MAX(DATE(2027,1,1),Mitarbeiter!$C67),MIN(DATE(2027,2,0),IF(Mitarbeiter!$D67="",DATE(2027,2,0),Mitarbeiter!$D67),TODAY()),Einstellungen!$F$13:$F$67)))*N(Mitarbeiter!$E67)/IF(Einstellungen!$C$11="7 Tage",7,5),N('Ist-Stunden'!R67)),MAX(IF(Einstellungen!$C$11="7 Tage",MAX(0,(MIN(DATE(2027,2,0),IF(Mitarbeiter!$D67="",DATE(2027,2,0),Mitarbeiter!$D67),TODAY()))-(MAX(DATE(2027,1,1),Mitarbeiter!$C67))+1),MAX(0,NETWORKDAYS(MAX(DATE(2027,1,1),Mitarbeiter!$C67),MIN(DATE(2027,2,0),IF(Mitarbeiter!$D67="",DATE(2027,2,0),Mitarbeiter!$D67),TODAY()),Einstellungen!$F$13:$F$67)))*N(Mitarbeiter!$E67)/IF(Einstellungen!$C$11="7 Tage",7,5),N('Ist-Stunden'!R67)+(N(Krankheitstage!AE67)+N(Krankheitstage!AQ67))*N($C67))))</f>
        <v/>
      </c>
      <c r="AW67" s="76">
        <f>IF($B67="",0,IF(Einstellungen!$C$10="Ja",MAX(IF(Einstellungen!$C$11="7 Tage",MAX(0,(MIN(DATE(2027,3,0),IF(Mitarbeiter!$D67="",DATE(2027,3,0),Mitarbeiter!$D67),TODAY()))-(MAX(DATE(2027,2,1),Mitarbeiter!$C67))+1),MAX(0,NETWORKDAYS(MAX(DATE(2027,2,1),Mitarbeiter!$C67),MIN(DATE(2027,3,0),IF(Mitarbeiter!$D67="",DATE(2027,3,0),Mitarbeiter!$D67),TODAY()),Einstellungen!$F$13:$F$67)))*N(Mitarbeiter!$E67)/IF(Einstellungen!$C$11="7 Tage",7,5),N('Ist-Stunden'!S67)),MAX(IF(Einstellungen!$C$11="7 Tage",MAX(0,(MIN(DATE(2027,3,0),IF(Mitarbeiter!$D67="",DATE(2027,3,0),Mitarbeiter!$D67),TODAY()))-(MAX(DATE(2027,2,1),Mitarbeiter!$C67))+1),MAX(0,NETWORKDAYS(MAX(DATE(2027,2,1),Mitarbeiter!$C67),MIN(DATE(2027,3,0),IF(Mitarbeiter!$D67="",DATE(2027,3,0),Mitarbeiter!$D67),TODAY()),Einstellungen!$F$13:$F$67)))*N(Mitarbeiter!$E67)/IF(Einstellungen!$C$11="7 Tage",7,5),N('Ist-Stunden'!S67)+(N(Krankheitstage!AF67)+N(Krankheitstage!AR67))*N($C67))))</f>
        <v/>
      </c>
      <c r="AX67" s="76">
        <f>IF($B67="",0,IF(Einstellungen!$C$10="Ja",MAX(IF(Einstellungen!$C$11="7 Tage",MAX(0,(MIN(DATE(2027,4,0),IF(Mitarbeiter!$D67="",DATE(2027,4,0),Mitarbeiter!$D67),TODAY()))-(MAX(DATE(2027,3,1),Mitarbeiter!$C67))+1),MAX(0,NETWORKDAYS(MAX(DATE(2027,3,1),Mitarbeiter!$C67),MIN(DATE(2027,4,0),IF(Mitarbeiter!$D67="",DATE(2027,4,0),Mitarbeiter!$D67),TODAY()),Einstellungen!$F$13:$F$67)))*N(Mitarbeiter!$E67)/IF(Einstellungen!$C$11="7 Tage",7,5),N('Ist-Stunden'!T67)),MAX(IF(Einstellungen!$C$11="7 Tage",MAX(0,(MIN(DATE(2027,4,0),IF(Mitarbeiter!$D67="",DATE(2027,4,0),Mitarbeiter!$D67),TODAY()))-(MAX(DATE(2027,3,1),Mitarbeiter!$C67))+1),MAX(0,NETWORKDAYS(MAX(DATE(2027,3,1),Mitarbeiter!$C67),MIN(DATE(2027,4,0),IF(Mitarbeiter!$D67="",DATE(2027,4,0),Mitarbeiter!$D67),TODAY()),Einstellungen!$F$13:$F$67)))*N(Mitarbeiter!$E67)/IF(Einstellungen!$C$11="7 Tage",7,5),N('Ist-Stunden'!T67)+(N(Krankheitstage!AG67)+N(Krankheitstage!AS67))*N($C67))))</f>
        <v/>
      </c>
      <c r="AY67" s="76">
        <f>IF($B67="",0,IF(Einstellungen!$C$10="Ja",MAX(IF(Einstellungen!$C$11="7 Tage",MAX(0,(MIN(DATE(2027,5,0),IF(Mitarbeiter!$D67="",DATE(2027,5,0),Mitarbeiter!$D67),TODAY()))-(MAX(DATE(2027,4,1),Mitarbeiter!$C67))+1),MAX(0,NETWORKDAYS(MAX(DATE(2027,4,1),Mitarbeiter!$C67),MIN(DATE(2027,5,0),IF(Mitarbeiter!$D67="",DATE(2027,5,0),Mitarbeiter!$D67),TODAY()),Einstellungen!$F$13:$F$67)))*N(Mitarbeiter!$E67)/IF(Einstellungen!$C$11="7 Tage",7,5),N('Ist-Stunden'!U67)),MAX(IF(Einstellungen!$C$11="7 Tage",MAX(0,(MIN(DATE(2027,5,0),IF(Mitarbeiter!$D67="",DATE(2027,5,0),Mitarbeiter!$D67),TODAY()))-(MAX(DATE(2027,4,1),Mitarbeiter!$C67))+1),MAX(0,NETWORKDAYS(MAX(DATE(2027,4,1),Mitarbeiter!$C67),MIN(DATE(2027,5,0),IF(Mitarbeiter!$D67="",DATE(2027,5,0),Mitarbeiter!$D67),TODAY()),Einstellungen!$F$13:$F$67)))*N(Mitarbeiter!$E67)/IF(Einstellungen!$C$11="7 Tage",7,5),N('Ist-Stunden'!U67)+(N(Krankheitstage!AH67)+N(Krankheitstage!AT67))*N($C67))))</f>
        <v/>
      </c>
      <c r="AZ67" s="76">
        <f>IF($B67="",0,IF(Einstellungen!$C$10="Ja",MAX(IF(Einstellungen!$C$11="7 Tage",MAX(0,(MIN(DATE(2027,6,0),IF(Mitarbeiter!$D67="",DATE(2027,6,0),Mitarbeiter!$D67),TODAY()))-(MAX(DATE(2027,5,1),Mitarbeiter!$C67))+1),MAX(0,NETWORKDAYS(MAX(DATE(2027,5,1),Mitarbeiter!$C67),MIN(DATE(2027,6,0),IF(Mitarbeiter!$D67="",DATE(2027,6,0),Mitarbeiter!$D67),TODAY()),Einstellungen!$F$13:$F$67)))*N(Mitarbeiter!$E67)/IF(Einstellungen!$C$11="7 Tage",7,5),N('Ist-Stunden'!V67)),MAX(IF(Einstellungen!$C$11="7 Tage",MAX(0,(MIN(DATE(2027,6,0),IF(Mitarbeiter!$D67="",DATE(2027,6,0),Mitarbeiter!$D67),TODAY()))-(MAX(DATE(2027,5,1),Mitarbeiter!$C67))+1),MAX(0,NETWORKDAYS(MAX(DATE(2027,5,1),Mitarbeiter!$C67),MIN(DATE(2027,6,0),IF(Mitarbeiter!$D67="",DATE(2027,6,0),Mitarbeiter!$D67),TODAY()),Einstellungen!$F$13:$F$67)))*N(Mitarbeiter!$E67)/IF(Einstellungen!$C$11="7 Tage",7,5),N('Ist-Stunden'!V67)+(N(Krankheitstage!AI67)+N(Krankheitstage!AU67))*N($C67))))</f>
        <v/>
      </c>
      <c r="BA67" s="76">
        <f>IF($B67="",0,IF(Einstellungen!$C$10="Ja",MAX(IF(Einstellungen!$C$11="7 Tage",MAX(0,(MIN(DATE(2027,7,0),IF(Mitarbeiter!$D67="",DATE(2027,7,0),Mitarbeiter!$D67),TODAY()))-(MAX(DATE(2027,6,1),Mitarbeiter!$C67))+1),MAX(0,NETWORKDAYS(MAX(DATE(2027,6,1),Mitarbeiter!$C67),MIN(DATE(2027,7,0),IF(Mitarbeiter!$D67="",DATE(2027,7,0),Mitarbeiter!$D67),TODAY()),Einstellungen!$F$13:$F$67)))*N(Mitarbeiter!$E67)/IF(Einstellungen!$C$11="7 Tage",7,5),N('Ist-Stunden'!W67)),MAX(IF(Einstellungen!$C$11="7 Tage",MAX(0,(MIN(DATE(2027,7,0),IF(Mitarbeiter!$D67="",DATE(2027,7,0),Mitarbeiter!$D67),TODAY()))-(MAX(DATE(2027,6,1),Mitarbeiter!$C67))+1),MAX(0,NETWORKDAYS(MAX(DATE(2027,6,1),Mitarbeiter!$C67),MIN(DATE(2027,7,0),IF(Mitarbeiter!$D67="",DATE(2027,7,0),Mitarbeiter!$D67),TODAY()),Einstellungen!$F$13:$F$67)))*N(Mitarbeiter!$E67)/IF(Einstellungen!$C$11="7 Tage",7,5),N('Ist-Stunden'!W67)+(N(Krankheitstage!AJ67)+N(Krankheitstage!AV67))*N($C67))))</f>
        <v/>
      </c>
      <c r="BB67" s="76">
        <f>IF($B67="",0,IF(Einstellungen!$C$10="Ja",MAX(IF(Einstellungen!$C$11="7 Tage",MAX(0,(MIN(DATE(2027,8,0),IF(Mitarbeiter!$D67="",DATE(2027,8,0),Mitarbeiter!$D67),TODAY()))-(MAX(DATE(2027,7,1),Mitarbeiter!$C67))+1),MAX(0,NETWORKDAYS(MAX(DATE(2027,7,1),Mitarbeiter!$C67),MIN(DATE(2027,8,0),IF(Mitarbeiter!$D67="",DATE(2027,8,0),Mitarbeiter!$D67),TODAY()),Einstellungen!$F$13:$F$67)))*N(Mitarbeiter!$E67)/IF(Einstellungen!$C$11="7 Tage",7,5),N('Ist-Stunden'!X67)),MAX(IF(Einstellungen!$C$11="7 Tage",MAX(0,(MIN(DATE(2027,8,0),IF(Mitarbeiter!$D67="",DATE(2027,8,0),Mitarbeiter!$D67),TODAY()))-(MAX(DATE(2027,7,1),Mitarbeiter!$C67))+1),MAX(0,NETWORKDAYS(MAX(DATE(2027,7,1),Mitarbeiter!$C67),MIN(DATE(2027,8,0),IF(Mitarbeiter!$D67="",DATE(2027,8,0),Mitarbeiter!$D67),TODAY()),Einstellungen!$F$13:$F$67)))*N(Mitarbeiter!$E67)/IF(Einstellungen!$C$11="7 Tage",7,5),N('Ist-Stunden'!X67)+(N(Krankheitstage!AK67)+N(Krankheitstage!AW67))*N($C67))))</f>
        <v/>
      </c>
      <c r="BC67" s="76">
        <f>IF($B67="",0,IF(Einstellungen!$C$10="Ja",MAX(IF(Einstellungen!$C$11="7 Tage",MAX(0,(MIN(DATE(2027,9,0),IF(Mitarbeiter!$D67="",DATE(2027,9,0),Mitarbeiter!$D67),TODAY()))-(MAX(DATE(2027,8,1),Mitarbeiter!$C67))+1),MAX(0,NETWORKDAYS(MAX(DATE(2027,8,1),Mitarbeiter!$C67),MIN(DATE(2027,9,0),IF(Mitarbeiter!$D67="",DATE(2027,9,0),Mitarbeiter!$D67),TODAY()),Einstellungen!$F$13:$F$67)))*N(Mitarbeiter!$E67)/IF(Einstellungen!$C$11="7 Tage",7,5),N('Ist-Stunden'!Y67)),MAX(IF(Einstellungen!$C$11="7 Tage",MAX(0,(MIN(DATE(2027,9,0),IF(Mitarbeiter!$D67="",DATE(2027,9,0),Mitarbeiter!$D67),TODAY()))-(MAX(DATE(2027,8,1),Mitarbeiter!$C67))+1),MAX(0,NETWORKDAYS(MAX(DATE(2027,8,1),Mitarbeiter!$C67),MIN(DATE(2027,9,0),IF(Mitarbeiter!$D67="",DATE(2027,9,0),Mitarbeiter!$D67),TODAY()),Einstellungen!$F$13:$F$67)))*N(Mitarbeiter!$E67)/IF(Einstellungen!$C$11="7 Tage",7,5),N('Ist-Stunden'!Y67)+(N(Krankheitstage!AL67)+N(Krankheitstage!AX67))*N($C67))))</f>
        <v/>
      </c>
      <c r="BD67" s="76">
        <f>IF($B67="",0,IF(Einstellungen!$C$10="Ja",MAX(IF(Einstellungen!$C$11="7 Tage",MAX(0,(MIN(DATE(2027,10,0),IF(Mitarbeiter!$D67="",DATE(2027,10,0),Mitarbeiter!$D67),TODAY()))-(MAX(DATE(2027,9,1),Mitarbeiter!$C67))+1),MAX(0,NETWORKDAYS(MAX(DATE(2027,9,1),Mitarbeiter!$C67),MIN(DATE(2027,10,0),IF(Mitarbeiter!$D67="",DATE(2027,10,0),Mitarbeiter!$D67),TODAY()),Einstellungen!$F$13:$F$67)))*N(Mitarbeiter!$E67)/IF(Einstellungen!$C$11="7 Tage",7,5),N('Ist-Stunden'!Z67)),MAX(IF(Einstellungen!$C$11="7 Tage",MAX(0,(MIN(DATE(2027,10,0),IF(Mitarbeiter!$D67="",DATE(2027,10,0),Mitarbeiter!$D67),TODAY()))-(MAX(DATE(2027,9,1),Mitarbeiter!$C67))+1),MAX(0,NETWORKDAYS(MAX(DATE(2027,9,1),Mitarbeiter!$C67),MIN(DATE(2027,10,0),IF(Mitarbeiter!$D67="",DATE(2027,10,0),Mitarbeiter!$D67),TODAY()),Einstellungen!$F$13:$F$67)))*N(Mitarbeiter!$E67)/IF(Einstellungen!$C$11="7 Tage",7,5),N('Ist-Stunden'!Z67)+(N(Krankheitstage!AM67)+N(Krankheitstage!AY67))*N($C67))))</f>
        <v/>
      </c>
      <c r="BE67" s="76">
        <f>IF($B67="",0,IF(Einstellungen!$C$10="Ja",MAX(IF(Einstellungen!$C$11="7 Tage",MAX(0,(MIN(DATE(2027,11,0),IF(Mitarbeiter!$D67="",DATE(2027,11,0),Mitarbeiter!$D67),TODAY()))-(MAX(DATE(2027,10,1),Mitarbeiter!$C67))+1),MAX(0,NETWORKDAYS(MAX(DATE(2027,10,1),Mitarbeiter!$C67),MIN(DATE(2027,11,0),IF(Mitarbeiter!$D67="",DATE(2027,11,0),Mitarbeiter!$D67),TODAY()),Einstellungen!$F$13:$F$67)))*N(Mitarbeiter!$E67)/IF(Einstellungen!$C$11="7 Tage",7,5),N('Ist-Stunden'!AA67)),MAX(IF(Einstellungen!$C$11="7 Tage",MAX(0,(MIN(DATE(2027,11,0),IF(Mitarbeiter!$D67="",DATE(2027,11,0),Mitarbeiter!$D67),TODAY()))-(MAX(DATE(2027,10,1),Mitarbeiter!$C67))+1),MAX(0,NETWORKDAYS(MAX(DATE(2027,10,1),Mitarbeiter!$C67),MIN(DATE(2027,11,0),IF(Mitarbeiter!$D67="",DATE(2027,11,0),Mitarbeiter!$D67),TODAY()),Einstellungen!$F$13:$F$67)))*N(Mitarbeiter!$E67)/IF(Einstellungen!$C$11="7 Tage",7,5),N('Ist-Stunden'!AA67)+(N(Krankheitstage!AN67)+N(Krankheitstage!AZ67))*N($C67))))</f>
        <v/>
      </c>
      <c r="BF67" s="76">
        <f>IF($B67="",0,IF(Einstellungen!$C$10="Ja",MAX(IF(Einstellungen!$C$11="7 Tage",MAX(0,(MIN(DATE(2027,12,0),IF(Mitarbeiter!$D67="",DATE(2027,12,0),Mitarbeiter!$D67),TODAY()))-(MAX(DATE(2027,11,1),Mitarbeiter!$C67))+1),MAX(0,NETWORKDAYS(MAX(DATE(2027,11,1),Mitarbeiter!$C67),MIN(DATE(2027,12,0),IF(Mitarbeiter!$D67="",DATE(2027,12,0),Mitarbeiter!$D67),TODAY()),Einstellungen!$F$13:$F$67)))*N(Mitarbeiter!$E67)/IF(Einstellungen!$C$11="7 Tage",7,5),N('Ist-Stunden'!AB67)),MAX(IF(Einstellungen!$C$11="7 Tage",MAX(0,(MIN(DATE(2027,12,0),IF(Mitarbeiter!$D67="",DATE(2027,12,0),Mitarbeiter!$D67),TODAY()))-(MAX(DATE(2027,11,1),Mitarbeiter!$C67))+1),MAX(0,NETWORKDAYS(MAX(DATE(2027,11,1),Mitarbeiter!$C67),MIN(DATE(2027,12,0),IF(Mitarbeiter!$D67="",DATE(2027,12,0),Mitarbeiter!$D67),TODAY()),Einstellungen!$F$13:$F$67)))*N(Mitarbeiter!$E67)/IF(Einstellungen!$C$11="7 Tage",7,5),N('Ist-Stunden'!AB67)+(N(Krankheitstage!AO67)+N(Krankheitstage!BA67))*N($C67))))</f>
        <v/>
      </c>
      <c r="BG67" s="76">
        <f>IF($B67="",0,IF(Einstellungen!$C$10="Ja",MAX(IF(Einstellungen!$C$11="7 Tage",MAX(0,(MIN(DATE(2027,13,0),IF(Mitarbeiter!$D67="",DATE(2027,13,0),Mitarbeiter!$D67),TODAY()))-(MAX(DATE(2027,12,1),Mitarbeiter!$C67))+1),MAX(0,NETWORKDAYS(MAX(DATE(2027,12,1),Mitarbeiter!$C67),MIN(DATE(2027,13,0),IF(Mitarbeiter!$D67="",DATE(2027,13,0),Mitarbeiter!$D67),TODAY()),Einstellungen!$F$13:$F$67)))*N(Mitarbeiter!$E67)/IF(Einstellungen!$C$11="7 Tage",7,5),N('Ist-Stunden'!AC67)),MAX(IF(Einstellungen!$C$11="7 Tage",MAX(0,(MIN(DATE(2027,13,0),IF(Mitarbeiter!$D67="",DATE(2027,13,0),Mitarbeiter!$D67),TODAY()))-(MAX(DATE(2027,12,1),Mitarbeiter!$C67))+1),MAX(0,NETWORKDAYS(MAX(DATE(2027,12,1),Mitarbeiter!$C67),MIN(DATE(2027,13,0),IF(Mitarbeiter!$D67="",DATE(2027,13,0),Mitarbeiter!$D67),TODAY()),Einstellungen!$F$13:$F$67)))*N(Mitarbeiter!$E67)/IF(Einstellungen!$C$11="7 Tage",7,5),N('Ist-Stunden'!AC67)+(N(Krankheitstage!AP67)+N(Krankheitstage!BB67))*N($C67))))</f>
        <v/>
      </c>
      <c r="BH67" s="76">
        <f>IF($B67="",0,IF(Einstellungen!$C$10="Ja",MAX(IF(Einstellungen!$C$11="7 Tage",MAX(0,(MIN(DATE(2028,2,0),IF(Mitarbeiter!$D67="",DATE(2028,2,0),Mitarbeiter!$D67),TODAY()))-(MAX(DATE(2028,1,1),Mitarbeiter!$C67))+1),MAX(0,NETWORKDAYS(MAX(DATE(2028,1,1),Mitarbeiter!$C67),MIN(DATE(2028,2,0),IF(Mitarbeiter!$D67="",DATE(2028,2,0),Mitarbeiter!$D67),TODAY()),Einstellungen!$F$13:$F$67)))*N(Mitarbeiter!$E67)/IF(Einstellungen!$C$11="7 Tage",7,5),N('Ist-Stunden'!AD67)),MAX(IF(Einstellungen!$C$11="7 Tage",MAX(0,(MIN(DATE(2028,2,0),IF(Mitarbeiter!$D67="",DATE(2028,2,0),Mitarbeiter!$D67),TODAY()))-(MAX(DATE(2028,1,1),Mitarbeiter!$C67))+1),MAX(0,NETWORKDAYS(MAX(DATE(2028,1,1),Mitarbeiter!$C67),MIN(DATE(2028,2,0),IF(Mitarbeiter!$D67="",DATE(2028,2,0),Mitarbeiter!$D67),TODAY()),Einstellungen!$F$13:$F$67)))*N(Mitarbeiter!$E67)/IF(Einstellungen!$C$11="7 Tage",7,5),N('Ist-Stunden'!AD67)+(N(Krankheitstage!BC67)+N(Krankheitstage!BO67))*N($C67))))</f>
        <v/>
      </c>
      <c r="BI67" s="76">
        <f>IF($B67="",0,IF(Einstellungen!$C$10="Ja",MAX(IF(Einstellungen!$C$11="7 Tage",MAX(0,(MIN(DATE(2028,3,0),IF(Mitarbeiter!$D67="",DATE(2028,3,0),Mitarbeiter!$D67),TODAY()))-(MAX(DATE(2028,2,1),Mitarbeiter!$C67))+1),MAX(0,NETWORKDAYS(MAX(DATE(2028,2,1),Mitarbeiter!$C67),MIN(DATE(2028,3,0),IF(Mitarbeiter!$D67="",DATE(2028,3,0),Mitarbeiter!$D67),TODAY()),Einstellungen!$F$13:$F$67)))*N(Mitarbeiter!$E67)/IF(Einstellungen!$C$11="7 Tage",7,5),N('Ist-Stunden'!AE67)),MAX(IF(Einstellungen!$C$11="7 Tage",MAX(0,(MIN(DATE(2028,3,0),IF(Mitarbeiter!$D67="",DATE(2028,3,0),Mitarbeiter!$D67),TODAY()))-(MAX(DATE(2028,2,1),Mitarbeiter!$C67))+1),MAX(0,NETWORKDAYS(MAX(DATE(2028,2,1),Mitarbeiter!$C67),MIN(DATE(2028,3,0),IF(Mitarbeiter!$D67="",DATE(2028,3,0),Mitarbeiter!$D67),TODAY()),Einstellungen!$F$13:$F$67)))*N(Mitarbeiter!$E67)/IF(Einstellungen!$C$11="7 Tage",7,5),N('Ist-Stunden'!AE67)+(N(Krankheitstage!BD67)+N(Krankheitstage!BP67))*N($C67))))</f>
        <v/>
      </c>
      <c r="BJ67" s="76">
        <f>IF($B67="",0,IF(Einstellungen!$C$10="Ja",MAX(IF(Einstellungen!$C$11="7 Tage",MAX(0,(MIN(DATE(2028,4,0),IF(Mitarbeiter!$D67="",DATE(2028,4,0),Mitarbeiter!$D67),TODAY()))-(MAX(DATE(2028,3,1),Mitarbeiter!$C67))+1),MAX(0,NETWORKDAYS(MAX(DATE(2028,3,1),Mitarbeiter!$C67),MIN(DATE(2028,4,0),IF(Mitarbeiter!$D67="",DATE(2028,4,0),Mitarbeiter!$D67),TODAY()),Einstellungen!$F$13:$F$67)))*N(Mitarbeiter!$E67)/IF(Einstellungen!$C$11="7 Tage",7,5),N('Ist-Stunden'!AF67)),MAX(IF(Einstellungen!$C$11="7 Tage",MAX(0,(MIN(DATE(2028,4,0),IF(Mitarbeiter!$D67="",DATE(2028,4,0),Mitarbeiter!$D67),TODAY()))-(MAX(DATE(2028,3,1),Mitarbeiter!$C67))+1),MAX(0,NETWORKDAYS(MAX(DATE(2028,3,1),Mitarbeiter!$C67),MIN(DATE(2028,4,0),IF(Mitarbeiter!$D67="",DATE(2028,4,0),Mitarbeiter!$D67),TODAY()),Einstellungen!$F$13:$F$67)))*N(Mitarbeiter!$E67)/IF(Einstellungen!$C$11="7 Tage",7,5),N('Ist-Stunden'!AF67)+(N(Krankheitstage!BE67)+N(Krankheitstage!BQ67))*N($C67))))</f>
        <v/>
      </c>
      <c r="BK67" s="76">
        <f>IF($B67="",0,IF(Einstellungen!$C$10="Ja",MAX(IF(Einstellungen!$C$11="7 Tage",MAX(0,(MIN(DATE(2028,5,0),IF(Mitarbeiter!$D67="",DATE(2028,5,0),Mitarbeiter!$D67),TODAY()))-(MAX(DATE(2028,4,1),Mitarbeiter!$C67))+1),MAX(0,NETWORKDAYS(MAX(DATE(2028,4,1),Mitarbeiter!$C67),MIN(DATE(2028,5,0),IF(Mitarbeiter!$D67="",DATE(2028,5,0),Mitarbeiter!$D67),TODAY()),Einstellungen!$F$13:$F$67)))*N(Mitarbeiter!$E67)/IF(Einstellungen!$C$11="7 Tage",7,5),N('Ist-Stunden'!AG67)),MAX(IF(Einstellungen!$C$11="7 Tage",MAX(0,(MIN(DATE(2028,5,0),IF(Mitarbeiter!$D67="",DATE(2028,5,0),Mitarbeiter!$D67),TODAY()))-(MAX(DATE(2028,4,1),Mitarbeiter!$C67))+1),MAX(0,NETWORKDAYS(MAX(DATE(2028,4,1),Mitarbeiter!$C67),MIN(DATE(2028,5,0),IF(Mitarbeiter!$D67="",DATE(2028,5,0),Mitarbeiter!$D67),TODAY()),Einstellungen!$F$13:$F$67)))*N(Mitarbeiter!$E67)/IF(Einstellungen!$C$11="7 Tage",7,5),N('Ist-Stunden'!AG67)+(N(Krankheitstage!BF67)+N(Krankheitstage!BR67))*N($C67))))</f>
        <v/>
      </c>
      <c r="BL67" s="76">
        <f>IF($B67="",0,IF(Einstellungen!$C$10="Ja",MAX(IF(Einstellungen!$C$11="7 Tage",MAX(0,(MIN(DATE(2028,6,0),IF(Mitarbeiter!$D67="",DATE(2028,6,0),Mitarbeiter!$D67),TODAY()))-(MAX(DATE(2028,5,1),Mitarbeiter!$C67))+1),MAX(0,NETWORKDAYS(MAX(DATE(2028,5,1),Mitarbeiter!$C67),MIN(DATE(2028,6,0),IF(Mitarbeiter!$D67="",DATE(2028,6,0),Mitarbeiter!$D67),TODAY()),Einstellungen!$F$13:$F$67)))*N(Mitarbeiter!$E67)/IF(Einstellungen!$C$11="7 Tage",7,5),N('Ist-Stunden'!AH67)),MAX(IF(Einstellungen!$C$11="7 Tage",MAX(0,(MIN(DATE(2028,6,0),IF(Mitarbeiter!$D67="",DATE(2028,6,0),Mitarbeiter!$D67),TODAY()))-(MAX(DATE(2028,5,1),Mitarbeiter!$C67))+1),MAX(0,NETWORKDAYS(MAX(DATE(2028,5,1),Mitarbeiter!$C67),MIN(DATE(2028,6,0),IF(Mitarbeiter!$D67="",DATE(2028,6,0),Mitarbeiter!$D67),TODAY()),Einstellungen!$F$13:$F$67)))*N(Mitarbeiter!$E67)/IF(Einstellungen!$C$11="7 Tage",7,5),N('Ist-Stunden'!AH67)+(N(Krankheitstage!BG67)+N(Krankheitstage!BS67))*N($C67))))</f>
        <v/>
      </c>
      <c r="BM67" s="76">
        <f>IF($B67="",0,IF(Einstellungen!$C$10="Ja",MAX(IF(Einstellungen!$C$11="7 Tage",MAX(0,(MIN(DATE(2028,7,0),IF(Mitarbeiter!$D67="",DATE(2028,7,0),Mitarbeiter!$D67),TODAY()))-(MAX(DATE(2028,6,1),Mitarbeiter!$C67))+1),MAX(0,NETWORKDAYS(MAX(DATE(2028,6,1),Mitarbeiter!$C67),MIN(DATE(2028,7,0),IF(Mitarbeiter!$D67="",DATE(2028,7,0),Mitarbeiter!$D67),TODAY()),Einstellungen!$F$13:$F$67)))*N(Mitarbeiter!$E67)/IF(Einstellungen!$C$11="7 Tage",7,5),N('Ist-Stunden'!AI67)),MAX(IF(Einstellungen!$C$11="7 Tage",MAX(0,(MIN(DATE(2028,7,0),IF(Mitarbeiter!$D67="",DATE(2028,7,0),Mitarbeiter!$D67),TODAY()))-(MAX(DATE(2028,6,1),Mitarbeiter!$C67))+1),MAX(0,NETWORKDAYS(MAX(DATE(2028,6,1),Mitarbeiter!$C67),MIN(DATE(2028,7,0),IF(Mitarbeiter!$D67="",DATE(2028,7,0),Mitarbeiter!$D67),TODAY()),Einstellungen!$F$13:$F$67)))*N(Mitarbeiter!$E67)/IF(Einstellungen!$C$11="7 Tage",7,5),N('Ist-Stunden'!AI67)+(N(Krankheitstage!BH67)+N(Krankheitstage!BT67))*N($C67))))</f>
        <v/>
      </c>
      <c r="BN67" s="76">
        <f>IF($B67="",0,IF(Einstellungen!$C$10="Ja",MAX(IF(Einstellungen!$C$11="7 Tage",MAX(0,(MIN(DATE(2028,8,0),IF(Mitarbeiter!$D67="",DATE(2028,8,0),Mitarbeiter!$D67),TODAY()))-(MAX(DATE(2028,7,1),Mitarbeiter!$C67))+1),MAX(0,NETWORKDAYS(MAX(DATE(2028,7,1),Mitarbeiter!$C67),MIN(DATE(2028,8,0),IF(Mitarbeiter!$D67="",DATE(2028,8,0),Mitarbeiter!$D67),TODAY()),Einstellungen!$F$13:$F$67)))*N(Mitarbeiter!$E67)/IF(Einstellungen!$C$11="7 Tage",7,5),N('Ist-Stunden'!AJ67)),MAX(IF(Einstellungen!$C$11="7 Tage",MAX(0,(MIN(DATE(2028,8,0),IF(Mitarbeiter!$D67="",DATE(2028,8,0),Mitarbeiter!$D67),TODAY()))-(MAX(DATE(2028,7,1),Mitarbeiter!$C67))+1),MAX(0,NETWORKDAYS(MAX(DATE(2028,7,1),Mitarbeiter!$C67),MIN(DATE(2028,8,0),IF(Mitarbeiter!$D67="",DATE(2028,8,0),Mitarbeiter!$D67),TODAY()),Einstellungen!$F$13:$F$67)))*N(Mitarbeiter!$E67)/IF(Einstellungen!$C$11="7 Tage",7,5),N('Ist-Stunden'!AJ67)+(N(Krankheitstage!BI67)+N(Krankheitstage!BU67))*N($C67))))</f>
        <v/>
      </c>
      <c r="BO67" s="76">
        <f>IF($B67="",0,IF(Einstellungen!$C$10="Ja",MAX(IF(Einstellungen!$C$11="7 Tage",MAX(0,(MIN(DATE(2028,9,0),IF(Mitarbeiter!$D67="",DATE(2028,9,0),Mitarbeiter!$D67),TODAY()))-(MAX(DATE(2028,8,1),Mitarbeiter!$C67))+1),MAX(0,NETWORKDAYS(MAX(DATE(2028,8,1),Mitarbeiter!$C67),MIN(DATE(2028,9,0),IF(Mitarbeiter!$D67="",DATE(2028,9,0),Mitarbeiter!$D67),TODAY()),Einstellungen!$F$13:$F$67)))*N(Mitarbeiter!$E67)/IF(Einstellungen!$C$11="7 Tage",7,5),N('Ist-Stunden'!AK67)),MAX(IF(Einstellungen!$C$11="7 Tage",MAX(0,(MIN(DATE(2028,9,0),IF(Mitarbeiter!$D67="",DATE(2028,9,0),Mitarbeiter!$D67),TODAY()))-(MAX(DATE(2028,8,1),Mitarbeiter!$C67))+1),MAX(0,NETWORKDAYS(MAX(DATE(2028,8,1),Mitarbeiter!$C67),MIN(DATE(2028,9,0),IF(Mitarbeiter!$D67="",DATE(2028,9,0),Mitarbeiter!$D67),TODAY()),Einstellungen!$F$13:$F$67)))*N(Mitarbeiter!$E67)/IF(Einstellungen!$C$11="7 Tage",7,5),N('Ist-Stunden'!AK67)+(N(Krankheitstage!BJ67)+N(Krankheitstage!BV67))*N($C67))))</f>
        <v/>
      </c>
      <c r="BP67" s="76">
        <f>IF($B67="",0,IF(Einstellungen!$C$10="Ja",MAX(IF(Einstellungen!$C$11="7 Tage",MAX(0,(MIN(DATE(2028,10,0),IF(Mitarbeiter!$D67="",DATE(2028,10,0),Mitarbeiter!$D67),TODAY()))-(MAX(DATE(2028,9,1),Mitarbeiter!$C67))+1),MAX(0,NETWORKDAYS(MAX(DATE(2028,9,1),Mitarbeiter!$C67),MIN(DATE(2028,10,0),IF(Mitarbeiter!$D67="",DATE(2028,10,0),Mitarbeiter!$D67),TODAY()),Einstellungen!$F$13:$F$67)))*N(Mitarbeiter!$E67)/IF(Einstellungen!$C$11="7 Tage",7,5),N('Ist-Stunden'!AL67)),MAX(IF(Einstellungen!$C$11="7 Tage",MAX(0,(MIN(DATE(2028,10,0),IF(Mitarbeiter!$D67="",DATE(2028,10,0),Mitarbeiter!$D67),TODAY()))-(MAX(DATE(2028,9,1),Mitarbeiter!$C67))+1),MAX(0,NETWORKDAYS(MAX(DATE(2028,9,1),Mitarbeiter!$C67),MIN(DATE(2028,10,0),IF(Mitarbeiter!$D67="",DATE(2028,10,0),Mitarbeiter!$D67),TODAY()),Einstellungen!$F$13:$F$67)))*N(Mitarbeiter!$E67)/IF(Einstellungen!$C$11="7 Tage",7,5),N('Ist-Stunden'!AL67)+(N(Krankheitstage!BK67)+N(Krankheitstage!BW67))*N($C67))))</f>
        <v/>
      </c>
      <c r="BQ67" s="76">
        <f>IF($B67="",0,IF(Einstellungen!$C$10="Ja",MAX(IF(Einstellungen!$C$11="7 Tage",MAX(0,(MIN(DATE(2028,11,0),IF(Mitarbeiter!$D67="",DATE(2028,11,0),Mitarbeiter!$D67),TODAY()))-(MAX(DATE(2028,10,1),Mitarbeiter!$C67))+1),MAX(0,NETWORKDAYS(MAX(DATE(2028,10,1),Mitarbeiter!$C67),MIN(DATE(2028,11,0),IF(Mitarbeiter!$D67="",DATE(2028,11,0),Mitarbeiter!$D67),TODAY()),Einstellungen!$F$13:$F$67)))*N(Mitarbeiter!$E67)/IF(Einstellungen!$C$11="7 Tage",7,5),N('Ist-Stunden'!AM67)),MAX(IF(Einstellungen!$C$11="7 Tage",MAX(0,(MIN(DATE(2028,11,0),IF(Mitarbeiter!$D67="",DATE(2028,11,0),Mitarbeiter!$D67),TODAY()))-(MAX(DATE(2028,10,1),Mitarbeiter!$C67))+1),MAX(0,NETWORKDAYS(MAX(DATE(2028,10,1),Mitarbeiter!$C67),MIN(DATE(2028,11,0),IF(Mitarbeiter!$D67="",DATE(2028,11,0),Mitarbeiter!$D67),TODAY()),Einstellungen!$F$13:$F$67)))*N(Mitarbeiter!$E67)/IF(Einstellungen!$C$11="7 Tage",7,5),N('Ist-Stunden'!AM67)+(N(Krankheitstage!BL67)+N(Krankheitstage!BX67))*N($C67))))</f>
        <v/>
      </c>
      <c r="BR67" s="76">
        <f>IF($B67="",0,IF(Einstellungen!$C$10="Ja",MAX(IF(Einstellungen!$C$11="7 Tage",MAX(0,(MIN(DATE(2028,12,0),IF(Mitarbeiter!$D67="",DATE(2028,12,0),Mitarbeiter!$D67),TODAY()))-(MAX(DATE(2028,11,1),Mitarbeiter!$C67))+1),MAX(0,NETWORKDAYS(MAX(DATE(2028,11,1),Mitarbeiter!$C67),MIN(DATE(2028,12,0),IF(Mitarbeiter!$D67="",DATE(2028,12,0),Mitarbeiter!$D67),TODAY()),Einstellungen!$F$13:$F$67)))*N(Mitarbeiter!$E67)/IF(Einstellungen!$C$11="7 Tage",7,5),N('Ist-Stunden'!AN67)),MAX(IF(Einstellungen!$C$11="7 Tage",MAX(0,(MIN(DATE(2028,12,0),IF(Mitarbeiter!$D67="",DATE(2028,12,0),Mitarbeiter!$D67),TODAY()))-(MAX(DATE(2028,11,1),Mitarbeiter!$C67))+1),MAX(0,NETWORKDAYS(MAX(DATE(2028,11,1),Mitarbeiter!$C67),MIN(DATE(2028,12,0),IF(Mitarbeiter!$D67="",DATE(2028,12,0),Mitarbeiter!$D67),TODAY()),Einstellungen!$F$13:$F$67)))*N(Mitarbeiter!$E67)/IF(Einstellungen!$C$11="7 Tage",7,5),N('Ist-Stunden'!AN67)+(N(Krankheitstage!BM67)+N(Krankheitstage!BY67))*N($C67))))</f>
        <v/>
      </c>
      <c r="BS67" s="76">
        <f>IF($B67="",0,IF(Einstellungen!$C$10="Ja",MAX(IF(Einstellungen!$C$11="7 Tage",MAX(0,(MIN(DATE(2028,13,0),IF(Mitarbeiter!$D67="",DATE(2028,13,0),Mitarbeiter!$D67),TODAY()))-(MAX(DATE(2028,12,1),Mitarbeiter!$C67))+1),MAX(0,NETWORKDAYS(MAX(DATE(2028,12,1),Mitarbeiter!$C67),MIN(DATE(2028,13,0),IF(Mitarbeiter!$D67="",DATE(2028,13,0),Mitarbeiter!$D67),TODAY()),Einstellungen!$F$13:$F$67)))*N(Mitarbeiter!$E67)/IF(Einstellungen!$C$11="7 Tage",7,5),N('Ist-Stunden'!AO67)),MAX(IF(Einstellungen!$C$11="7 Tage",MAX(0,(MIN(DATE(2028,13,0),IF(Mitarbeiter!$D67="",DATE(2028,13,0),Mitarbeiter!$D67),TODAY()))-(MAX(DATE(2028,12,1),Mitarbeiter!$C67))+1),MAX(0,NETWORKDAYS(MAX(DATE(2028,12,1),Mitarbeiter!$C67),MIN(DATE(2028,13,0),IF(Mitarbeiter!$D67="",DATE(2028,13,0),Mitarbeiter!$D67),TODAY()),Einstellungen!$F$13:$F$67)))*N(Mitarbeiter!$E67)/IF(Einstellungen!$C$11="7 Tage",7,5),N('Ist-Stunden'!AO67)+(N(Krankheitstage!BN67)+N(Krankheitstage!BZ67))*N($C67))))</f>
        <v/>
      </c>
      <c r="BT67" s="76">
        <f>IF($B67="",0,IF(Einstellungen!$C$10="Ja",MAX(IF(Einstellungen!$C$11="7 Tage",MAX(0,(MIN(DATE(2029,2,0),IF(Mitarbeiter!$D67="",DATE(2029,2,0),Mitarbeiter!$D67),TODAY()))-(MAX(DATE(2029,1,1),Mitarbeiter!$C67))+1),MAX(0,NETWORKDAYS(MAX(DATE(2029,1,1),Mitarbeiter!$C67),MIN(DATE(2029,2,0),IF(Mitarbeiter!$D67="",DATE(2029,2,0),Mitarbeiter!$D67),TODAY()),Einstellungen!$F$13:$F$67)))*N(Mitarbeiter!$E67)/IF(Einstellungen!$C$11="7 Tage",7,5),N('Ist-Stunden'!AP67)),MAX(IF(Einstellungen!$C$11="7 Tage",MAX(0,(MIN(DATE(2029,2,0),IF(Mitarbeiter!$D67="",DATE(2029,2,0),Mitarbeiter!$D67),TODAY()))-(MAX(DATE(2029,1,1),Mitarbeiter!$C67))+1),MAX(0,NETWORKDAYS(MAX(DATE(2029,1,1),Mitarbeiter!$C67),MIN(DATE(2029,2,0),IF(Mitarbeiter!$D67="",DATE(2029,2,0),Mitarbeiter!$D67),TODAY()),Einstellungen!$F$13:$F$67)))*N(Mitarbeiter!$E67)/IF(Einstellungen!$C$11="7 Tage",7,5),N('Ist-Stunden'!AP67)+(N(Krankheitstage!CA67)+N(Krankheitstage!CM67))*N($C67))))</f>
        <v/>
      </c>
      <c r="BU67" s="76">
        <f>IF($B67="",0,IF(Einstellungen!$C$10="Ja",MAX(IF(Einstellungen!$C$11="7 Tage",MAX(0,(MIN(DATE(2029,3,0),IF(Mitarbeiter!$D67="",DATE(2029,3,0),Mitarbeiter!$D67),TODAY()))-(MAX(DATE(2029,2,1),Mitarbeiter!$C67))+1),MAX(0,NETWORKDAYS(MAX(DATE(2029,2,1),Mitarbeiter!$C67),MIN(DATE(2029,3,0),IF(Mitarbeiter!$D67="",DATE(2029,3,0),Mitarbeiter!$D67),TODAY()),Einstellungen!$F$13:$F$67)))*N(Mitarbeiter!$E67)/IF(Einstellungen!$C$11="7 Tage",7,5),N('Ist-Stunden'!AQ67)),MAX(IF(Einstellungen!$C$11="7 Tage",MAX(0,(MIN(DATE(2029,3,0),IF(Mitarbeiter!$D67="",DATE(2029,3,0),Mitarbeiter!$D67),TODAY()))-(MAX(DATE(2029,2,1),Mitarbeiter!$C67))+1),MAX(0,NETWORKDAYS(MAX(DATE(2029,2,1),Mitarbeiter!$C67),MIN(DATE(2029,3,0),IF(Mitarbeiter!$D67="",DATE(2029,3,0),Mitarbeiter!$D67),TODAY()),Einstellungen!$F$13:$F$67)))*N(Mitarbeiter!$E67)/IF(Einstellungen!$C$11="7 Tage",7,5),N('Ist-Stunden'!AQ67)+(N(Krankheitstage!CB67)+N(Krankheitstage!CN67))*N($C67))))</f>
        <v/>
      </c>
      <c r="BV67" s="76">
        <f>IF($B67="",0,IF(Einstellungen!$C$10="Ja",MAX(IF(Einstellungen!$C$11="7 Tage",MAX(0,(MIN(DATE(2029,4,0),IF(Mitarbeiter!$D67="",DATE(2029,4,0),Mitarbeiter!$D67),TODAY()))-(MAX(DATE(2029,3,1),Mitarbeiter!$C67))+1),MAX(0,NETWORKDAYS(MAX(DATE(2029,3,1),Mitarbeiter!$C67),MIN(DATE(2029,4,0),IF(Mitarbeiter!$D67="",DATE(2029,4,0),Mitarbeiter!$D67),TODAY()),Einstellungen!$F$13:$F$67)))*N(Mitarbeiter!$E67)/IF(Einstellungen!$C$11="7 Tage",7,5),N('Ist-Stunden'!AR67)),MAX(IF(Einstellungen!$C$11="7 Tage",MAX(0,(MIN(DATE(2029,4,0),IF(Mitarbeiter!$D67="",DATE(2029,4,0),Mitarbeiter!$D67),TODAY()))-(MAX(DATE(2029,3,1),Mitarbeiter!$C67))+1),MAX(0,NETWORKDAYS(MAX(DATE(2029,3,1),Mitarbeiter!$C67),MIN(DATE(2029,4,0),IF(Mitarbeiter!$D67="",DATE(2029,4,0),Mitarbeiter!$D67),TODAY()),Einstellungen!$F$13:$F$67)))*N(Mitarbeiter!$E67)/IF(Einstellungen!$C$11="7 Tage",7,5),N('Ist-Stunden'!AR67)+(N(Krankheitstage!CC67)+N(Krankheitstage!CO67))*N($C67))))</f>
        <v/>
      </c>
      <c r="BW67" s="76">
        <f>IF($B67="",0,IF(Einstellungen!$C$10="Ja",MAX(IF(Einstellungen!$C$11="7 Tage",MAX(0,(MIN(DATE(2029,5,0),IF(Mitarbeiter!$D67="",DATE(2029,5,0),Mitarbeiter!$D67),TODAY()))-(MAX(DATE(2029,4,1),Mitarbeiter!$C67))+1),MAX(0,NETWORKDAYS(MAX(DATE(2029,4,1),Mitarbeiter!$C67),MIN(DATE(2029,5,0),IF(Mitarbeiter!$D67="",DATE(2029,5,0),Mitarbeiter!$D67),TODAY()),Einstellungen!$F$13:$F$67)))*N(Mitarbeiter!$E67)/IF(Einstellungen!$C$11="7 Tage",7,5),N('Ist-Stunden'!AS67)),MAX(IF(Einstellungen!$C$11="7 Tage",MAX(0,(MIN(DATE(2029,5,0),IF(Mitarbeiter!$D67="",DATE(2029,5,0),Mitarbeiter!$D67),TODAY()))-(MAX(DATE(2029,4,1),Mitarbeiter!$C67))+1),MAX(0,NETWORKDAYS(MAX(DATE(2029,4,1),Mitarbeiter!$C67),MIN(DATE(2029,5,0),IF(Mitarbeiter!$D67="",DATE(2029,5,0),Mitarbeiter!$D67),TODAY()),Einstellungen!$F$13:$F$67)))*N(Mitarbeiter!$E67)/IF(Einstellungen!$C$11="7 Tage",7,5),N('Ist-Stunden'!AS67)+(N(Krankheitstage!CD67)+N(Krankheitstage!CP67))*N($C67))))</f>
        <v/>
      </c>
      <c r="BX67" s="76">
        <f>IF($B67="",0,IF(Einstellungen!$C$10="Ja",MAX(IF(Einstellungen!$C$11="7 Tage",MAX(0,(MIN(DATE(2029,6,0),IF(Mitarbeiter!$D67="",DATE(2029,6,0),Mitarbeiter!$D67),TODAY()))-(MAX(DATE(2029,5,1),Mitarbeiter!$C67))+1),MAX(0,NETWORKDAYS(MAX(DATE(2029,5,1),Mitarbeiter!$C67),MIN(DATE(2029,6,0),IF(Mitarbeiter!$D67="",DATE(2029,6,0),Mitarbeiter!$D67),TODAY()),Einstellungen!$F$13:$F$67)))*N(Mitarbeiter!$E67)/IF(Einstellungen!$C$11="7 Tage",7,5),N('Ist-Stunden'!AT67)),MAX(IF(Einstellungen!$C$11="7 Tage",MAX(0,(MIN(DATE(2029,6,0),IF(Mitarbeiter!$D67="",DATE(2029,6,0),Mitarbeiter!$D67),TODAY()))-(MAX(DATE(2029,5,1),Mitarbeiter!$C67))+1),MAX(0,NETWORKDAYS(MAX(DATE(2029,5,1),Mitarbeiter!$C67),MIN(DATE(2029,6,0),IF(Mitarbeiter!$D67="",DATE(2029,6,0),Mitarbeiter!$D67),TODAY()),Einstellungen!$F$13:$F$67)))*N(Mitarbeiter!$E67)/IF(Einstellungen!$C$11="7 Tage",7,5),N('Ist-Stunden'!AT67)+(N(Krankheitstage!CE67)+N(Krankheitstage!CQ67))*N($C67))))</f>
        <v/>
      </c>
      <c r="BY67" s="76">
        <f>IF($B67="",0,IF(Einstellungen!$C$10="Ja",MAX(IF(Einstellungen!$C$11="7 Tage",MAX(0,(MIN(DATE(2029,7,0),IF(Mitarbeiter!$D67="",DATE(2029,7,0),Mitarbeiter!$D67),TODAY()))-(MAX(DATE(2029,6,1),Mitarbeiter!$C67))+1),MAX(0,NETWORKDAYS(MAX(DATE(2029,6,1),Mitarbeiter!$C67),MIN(DATE(2029,7,0),IF(Mitarbeiter!$D67="",DATE(2029,7,0),Mitarbeiter!$D67),TODAY()),Einstellungen!$F$13:$F$67)))*N(Mitarbeiter!$E67)/IF(Einstellungen!$C$11="7 Tage",7,5),N('Ist-Stunden'!AU67)),MAX(IF(Einstellungen!$C$11="7 Tage",MAX(0,(MIN(DATE(2029,7,0),IF(Mitarbeiter!$D67="",DATE(2029,7,0),Mitarbeiter!$D67),TODAY()))-(MAX(DATE(2029,6,1),Mitarbeiter!$C67))+1),MAX(0,NETWORKDAYS(MAX(DATE(2029,6,1),Mitarbeiter!$C67),MIN(DATE(2029,7,0),IF(Mitarbeiter!$D67="",DATE(2029,7,0),Mitarbeiter!$D67),TODAY()),Einstellungen!$F$13:$F$67)))*N(Mitarbeiter!$E67)/IF(Einstellungen!$C$11="7 Tage",7,5),N('Ist-Stunden'!AU67)+(N(Krankheitstage!CF67)+N(Krankheitstage!CR67))*N($C67))))</f>
        <v/>
      </c>
      <c r="BZ67" s="76">
        <f>IF($B67="",0,IF(Einstellungen!$C$10="Ja",MAX(IF(Einstellungen!$C$11="7 Tage",MAX(0,(MIN(DATE(2029,8,0),IF(Mitarbeiter!$D67="",DATE(2029,8,0),Mitarbeiter!$D67),TODAY()))-(MAX(DATE(2029,7,1),Mitarbeiter!$C67))+1),MAX(0,NETWORKDAYS(MAX(DATE(2029,7,1),Mitarbeiter!$C67),MIN(DATE(2029,8,0),IF(Mitarbeiter!$D67="",DATE(2029,8,0),Mitarbeiter!$D67),TODAY()),Einstellungen!$F$13:$F$67)))*N(Mitarbeiter!$E67)/IF(Einstellungen!$C$11="7 Tage",7,5),N('Ist-Stunden'!AV67)),MAX(IF(Einstellungen!$C$11="7 Tage",MAX(0,(MIN(DATE(2029,8,0),IF(Mitarbeiter!$D67="",DATE(2029,8,0),Mitarbeiter!$D67),TODAY()))-(MAX(DATE(2029,7,1),Mitarbeiter!$C67))+1),MAX(0,NETWORKDAYS(MAX(DATE(2029,7,1),Mitarbeiter!$C67),MIN(DATE(2029,8,0),IF(Mitarbeiter!$D67="",DATE(2029,8,0),Mitarbeiter!$D67),TODAY()),Einstellungen!$F$13:$F$67)))*N(Mitarbeiter!$E67)/IF(Einstellungen!$C$11="7 Tage",7,5),N('Ist-Stunden'!AV67)+(N(Krankheitstage!CG67)+N(Krankheitstage!CS67))*N($C67))))</f>
        <v/>
      </c>
      <c r="CA67" s="76">
        <f>IF($B67="",0,IF(Einstellungen!$C$10="Ja",MAX(IF(Einstellungen!$C$11="7 Tage",MAX(0,(MIN(DATE(2029,9,0),IF(Mitarbeiter!$D67="",DATE(2029,9,0),Mitarbeiter!$D67),TODAY()))-(MAX(DATE(2029,8,1),Mitarbeiter!$C67))+1),MAX(0,NETWORKDAYS(MAX(DATE(2029,8,1),Mitarbeiter!$C67),MIN(DATE(2029,9,0),IF(Mitarbeiter!$D67="",DATE(2029,9,0),Mitarbeiter!$D67),TODAY()),Einstellungen!$F$13:$F$67)))*N(Mitarbeiter!$E67)/IF(Einstellungen!$C$11="7 Tage",7,5),N('Ist-Stunden'!AW67)),MAX(IF(Einstellungen!$C$11="7 Tage",MAX(0,(MIN(DATE(2029,9,0),IF(Mitarbeiter!$D67="",DATE(2029,9,0),Mitarbeiter!$D67),TODAY()))-(MAX(DATE(2029,8,1),Mitarbeiter!$C67))+1),MAX(0,NETWORKDAYS(MAX(DATE(2029,8,1),Mitarbeiter!$C67),MIN(DATE(2029,9,0),IF(Mitarbeiter!$D67="",DATE(2029,9,0),Mitarbeiter!$D67),TODAY()),Einstellungen!$F$13:$F$67)))*N(Mitarbeiter!$E67)/IF(Einstellungen!$C$11="7 Tage",7,5),N('Ist-Stunden'!AW67)+(N(Krankheitstage!CH67)+N(Krankheitstage!CT67))*N($C67))))</f>
        <v/>
      </c>
      <c r="CB67" s="76">
        <f>IF($B67="",0,IF(Einstellungen!$C$10="Ja",MAX(IF(Einstellungen!$C$11="7 Tage",MAX(0,(MIN(DATE(2029,10,0),IF(Mitarbeiter!$D67="",DATE(2029,10,0),Mitarbeiter!$D67),TODAY()))-(MAX(DATE(2029,9,1),Mitarbeiter!$C67))+1),MAX(0,NETWORKDAYS(MAX(DATE(2029,9,1),Mitarbeiter!$C67),MIN(DATE(2029,10,0),IF(Mitarbeiter!$D67="",DATE(2029,10,0),Mitarbeiter!$D67),TODAY()),Einstellungen!$F$13:$F$67)))*N(Mitarbeiter!$E67)/IF(Einstellungen!$C$11="7 Tage",7,5),N('Ist-Stunden'!AX67)),MAX(IF(Einstellungen!$C$11="7 Tage",MAX(0,(MIN(DATE(2029,10,0),IF(Mitarbeiter!$D67="",DATE(2029,10,0),Mitarbeiter!$D67),TODAY()))-(MAX(DATE(2029,9,1),Mitarbeiter!$C67))+1),MAX(0,NETWORKDAYS(MAX(DATE(2029,9,1),Mitarbeiter!$C67),MIN(DATE(2029,10,0),IF(Mitarbeiter!$D67="",DATE(2029,10,0),Mitarbeiter!$D67),TODAY()),Einstellungen!$F$13:$F$67)))*N(Mitarbeiter!$E67)/IF(Einstellungen!$C$11="7 Tage",7,5),N('Ist-Stunden'!AX67)+(N(Krankheitstage!CI67)+N(Krankheitstage!CU67))*N($C67))))</f>
        <v/>
      </c>
      <c r="CC67" s="76">
        <f>IF($B67="",0,IF(Einstellungen!$C$10="Ja",MAX(IF(Einstellungen!$C$11="7 Tage",MAX(0,(MIN(DATE(2029,11,0),IF(Mitarbeiter!$D67="",DATE(2029,11,0),Mitarbeiter!$D67),TODAY()))-(MAX(DATE(2029,10,1),Mitarbeiter!$C67))+1),MAX(0,NETWORKDAYS(MAX(DATE(2029,10,1),Mitarbeiter!$C67),MIN(DATE(2029,11,0),IF(Mitarbeiter!$D67="",DATE(2029,11,0),Mitarbeiter!$D67),TODAY()),Einstellungen!$F$13:$F$67)))*N(Mitarbeiter!$E67)/IF(Einstellungen!$C$11="7 Tage",7,5),N('Ist-Stunden'!AY67)),MAX(IF(Einstellungen!$C$11="7 Tage",MAX(0,(MIN(DATE(2029,11,0),IF(Mitarbeiter!$D67="",DATE(2029,11,0),Mitarbeiter!$D67),TODAY()))-(MAX(DATE(2029,10,1),Mitarbeiter!$C67))+1),MAX(0,NETWORKDAYS(MAX(DATE(2029,10,1),Mitarbeiter!$C67),MIN(DATE(2029,11,0),IF(Mitarbeiter!$D67="",DATE(2029,11,0),Mitarbeiter!$D67),TODAY()),Einstellungen!$F$13:$F$67)))*N(Mitarbeiter!$E67)/IF(Einstellungen!$C$11="7 Tage",7,5),N('Ist-Stunden'!AY67)+(N(Krankheitstage!CJ67)+N(Krankheitstage!CV67))*N($C67))))</f>
        <v/>
      </c>
      <c r="CD67" s="76">
        <f>IF($B67="",0,IF(Einstellungen!$C$10="Ja",MAX(IF(Einstellungen!$C$11="7 Tage",MAX(0,(MIN(DATE(2029,12,0),IF(Mitarbeiter!$D67="",DATE(2029,12,0),Mitarbeiter!$D67),TODAY()))-(MAX(DATE(2029,11,1),Mitarbeiter!$C67))+1),MAX(0,NETWORKDAYS(MAX(DATE(2029,11,1),Mitarbeiter!$C67),MIN(DATE(2029,12,0),IF(Mitarbeiter!$D67="",DATE(2029,12,0),Mitarbeiter!$D67),TODAY()),Einstellungen!$F$13:$F$67)))*N(Mitarbeiter!$E67)/IF(Einstellungen!$C$11="7 Tage",7,5),N('Ist-Stunden'!AZ67)),MAX(IF(Einstellungen!$C$11="7 Tage",MAX(0,(MIN(DATE(2029,12,0),IF(Mitarbeiter!$D67="",DATE(2029,12,0),Mitarbeiter!$D67),TODAY()))-(MAX(DATE(2029,11,1),Mitarbeiter!$C67))+1),MAX(0,NETWORKDAYS(MAX(DATE(2029,11,1),Mitarbeiter!$C67),MIN(DATE(2029,12,0),IF(Mitarbeiter!$D67="",DATE(2029,12,0),Mitarbeiter!$D67),TODAY()),Einstellungen!$F$13:$F$67)))*N(Mitarbeiter!$E67)/IF(Einstellungen!$C$11="7 Tage",7,5),N('Ist-Stunden'!AZ67)+(N(Krankheitstage!CK67)+N(Krankheitstage!CW67))*N($C67))))</f>
        <v/>
      </c>
      <c r="CE67" s="76">
        <f>IF($B67="",0,IF(Einstellungen!$C$10="Ja",MAX(IF(Einstellungen!$C$11="7 Tage",MAX(0,(MIN(DATE(2029,13,0),IF(Mitarbeiter!$D67="",DATE(2029,13,0),Mitarbeiter!$D67),TODAY()))-(MAX(DATE(2029,12,1),Mitarbeiter!$C67))+1),MAX(0,NETWORKDAYS(MAX(DATE(2029,12,1),Mitarbeiter!$C67),MIN(DATE(2029,13,0),IF(Mitarbeiter!$D67="",DATE(2029,13,0),Mitarbeiter!$D67),TODAY()),Einstellungen!$F$13:$F$67)))*N(Mitarbeiter!$E67)/IF(Einstellungen!$C$11="7 Tage",7,5),N('Ist-Stunden'!BA67)),MAX(IF(Einstellungen!$C$11="7 Tage",MAX(0,(MIN(DATE(2029,13,0),IF(Mitarbeiter!$D67="",DATE(2029,13,0),Mitarbeiter!$D67),TODAY()))-(MAX(DATE(2029,12,1),Mitarbeiter!$C67))+1),MAX(0,NETWORKDAYS(MAX(DATE(2029,12,1),Mitarbeiter!$C67),MIN(DATE(2029,13,0),IF(Mitarbeiter!$D67="",DATE(2029,13,0),Mitarbeiter!$D67),TODAY()),Einstellungen!$F$13:$F$67)))*N(Mitarbeiter!$E67)/IF(Einstellungen!$C$11="7 Tage",7,5),N('Ist-Stunden'!BA67)+(N(Krankheitstage!CL67)+N(Krankheitstage!CX67))*N($C67))))</f>
        <v/>
      </c>
      <c r="CF67" s="76">
        <f>IF($B67="",0,IF(Einstellungen!$C$10="Ja",MAX(IF(Einstellungen!$C$11="7 Tage",MAX(0,(MIN(DATE(2030,2,0),IF(Mitarbeiter!$D67="",DATE(2030,2,0),Mitarbeiter!$D67),TODAY()))-(MAX(DATE(2030,1,1),Mitarbeiter!$C67))+1),MAX(0,NETWORKDAYS(MAX(DATE(2030,1,1),Mitarbeiter!$C67),MIN(DATE(2030,2,0),IF(Mitarbeiter!$D67="",DATE(2030,2,0),Mitarbeiter!$D67),TODAY()),Einstellungen!$F$13:$F$67)))*N(Mitarbeiter!$E67)/IF(Einstellungen!$C$11="7 Tage",7,5),N('Ist-Stunden'!BB67)),MAX(IF(Einstellungen!$C$11="7 Tage",MAX(0,(MIN(DATE(2030,2,0),IF(Mitarbeiter!$D67="",DATE(2030,2,0),Mitarbeiter!$D67),TODAY()))-(MAX(DATE(2030,1,1),Mitarbeiter!$C67))+1),MAX(0,NETWORKDAYS(MAX(DATE(2030,1,1),Mitarbeiter!$C67),MIN(DATE(2030,2,0),IF(Mitarbeiter!$D67="",DATE(2030,2,0),Mitarbeiter!$D67),TODAY()),Einstellungen!$F$13:$F$67)))*N(Mitarbeiter!$E67)/IF(Einstellungen!$C$11="7 Tage",7,5),N('Ist-Stunden'!BB67)+(N(Krankheitstage!CY67)+N(Krankheitstage!DK67))*N($C67))))</f>
        <v/>
      </c>
      <c r="CG67" s="76">
        <f>IF($B67="",0,IF(Einstellungen!$C$10="Ja",MAX(IF(Einstellungen!$C$11="7 Tage",MAX(0,(MIN(DATE(2030,3,0),IF(Mitarbeiter!$D67="",DATE(2030,3,0),Mitarbeiter!$D67),TODAY()))-(MAX(DATE(2030,2,1),Mitarbeiter!$C67))+1),MAX(0,NETWORKDAYS(MAX(DATE(2030,2,1),Mitarbeiter!$C67),MIN(DATE(2030,3,0),IF(Mitarbeiter!$D67="",DATE(2030,3,0),Mitarbeiter!$D67),TODAY()),Einstellungen!$F$13:$F$67)))*N(Mitarbeiter!$E67)/IF(Einstellungen!$C$11="7 Tage",7,5),N('Ist-Stunden'!BC67)),MAX(IF(Einstellungen!$C$11="7 Tage",MAX(0,(MIN(DATE(2030,3,0),IF(Mitarbeiter!$D67="",DATE(2030,3,0),Mitarbeiter!$D67),TODAY()))-(MAX(DATE(2030,2,1),Mitarbeiter!$C67))+1),MAX(0,NETWORKDAYS(MAX(DATE(2030,2,1),Mitarbeiter!$C67),MIN(DATE(2030,3,0),IF(Mitarbeiter!$D67="",DATE(2030,3,0),Mitarbeiter!$D67),TODAY()),Einstellungen!$F$13:$F$67)))*N(Mitarbeiter!$E67)/IF(Einstellungen!$C$11="7 Tage",7,5),N('Ist-Stunden'!BC67)+(N(Krankheitstage!CZ67)+N(Krankheitstage!DL67))*N($C67))))</f>
        <v/>
      </c>
      <c r="CH67" s="76">
        <f>IF($B67="",0,IF(Einstellungen!$C$10="Ja",MAX(IF(Einstellungen!$C$11="7 Tage",MAX(0,(MIN(DATE(2030,4,0),IF(Mitarbeiter!$D67="",DATE(2030,4,0),Mitarbeiter!$D67),TODAY()))-(MAX(DATE(2030,3,1),Mitarbeiter!$C67))+1),MAX(0,NETWORKDAYS(MAX(DATE(2030,3,1),Mitarbeiter!$C67),MIN(DATE(2030,4,0),IF(Mitarbeiter!$D67="",DATE(2030,4,0),Mitarbeiter!$D67),TODAY()),Einstellungen!$F$13:$F$67)))*N(Mitarbeiter!$E67)/IF(Einstellungen!$C$11="7 Tage",7,5),N('Ist-Stunden'!BD67)),MAX(IF(Einstellungen!$C$11="7 Tage",MAX(0,(MIN(DATE(2030,4,0),IF(Mitarbeiter!$D67="",DATE(2030,4,0),Mitarbeiter!$D67),TODAY()))-(MAX(DATE(2030,3,1),Mitarbeiter!$C67))+1),MAX(0,NETWORKDAYS(MAX(DATE(2030,3,1),Mitarbeiter!$C67),MIN(DATE(2030,4,0),IF(Mitarbeiter!$D67="",DATE(2030,4,0),Mitarbeiter!$D67),TODAY()),Einstellungen!$F$13:$F$67)))*N(Mitarbeiter!$E67)/IF(Einstellungen!$C$11="7 Tage",7,5),N('Ist-Stunden'!BD67)+(N(Krankheitstage!DA67)+N(Krankheitstage!DM67))*N($C67))))</f>
        <v/>
      </c>
      <c r="CI67" s="76">
        <f>IF($B67="",0,IF(Einstellungen!$C$10="Ja",MAX(IF(Einstellungen!$C$11="7 Tage",MAX(0,(MIN(DATE(2030,5,0),IF(Mitarbeiter!$D67="",DATE(2030,5,0),Mitarbeiter!$D67),TODAY()))-(MAX(DATE(2030,4,1),Mitarbeiter!$C67))+1),MAX(0,NETWORKDAYS(MAX(DATE(2030,4,1),Mitarbeiter!$C67),MIN(DATE(2030,5,0),IF(Mitarbeiter!$D67="",DATE(2030,5,0),Mitarbeiter!$D67),TODAY()),Einstellungen!$F$13:$F$67)))*N(Mitarbeiter!$E67)/IF(Einstellungen!$C$11="7 Tage",7,5),N('Ist-Stunden'!BE67)),MAX(IF(Einstellungen!$C$11="7 Tage",MAX(0,(MIN(DATE(2030,5,0),IF(Mitarbeiter!$D67="",DATE(2030,5,0),Mitarbeiter!$D67),TODAY()))-(MAX(DATE(2030,4,1),Mitarbeiter!$C67))+1),MAX(0,NETWORKDAYS(MAX(DATE(2030,4,1),Mitarbeiter!$C67),MIN(DATE(2030,5,0),IF(Mitarbeiter!$D67="",DATE(2030,5,0),Mitarbeiter!$D67),TODAY()),Einstellungen!$F$13:$F$67)))*N(Mitarbeiter!$E67)/IF(Einstellungen!$C$11="7 Tage",7,5),N('Ist-Stunden'!BE67)+(N(Krankheitstage!DB67)+N(Krankheitstage!DN67))*N($C67))))</f>
        <v/>
      </c>
      <c r="CJ67" s="76">
        <f>IF($B67="",0,IF(Einstellungen!$C$10="Ja",MAX(IF(Einstellungen!$C$11="7 Tage",MAX(0,(MIN(DATE(2030,6,0),IF(Mitarbeiter!$D67="",DATE(2030,6,0),Mitarbeiter!$D67),TODAY()))-(MAX(DATE(2030,5,1),Mitarbeiter!$C67))+1),MAX(0,NETWORKDAYS(MAX(DATE(2030,5,1),Mitarbeiter!$C67),MIN(DATE(2030,6,0),IF(Mitarbeiter!$D67="",DATE(2030,6,0),Mitarbeiter!$D67),TODAY()),Einstellungen!$F$13:$F$67)))*N(Mitarbeiter!$E67)/IF(Einstellungen!$C$11="7 Tage",7,5),N('Ist-Stunden'!BF67)),MAX(IF(Einstellungen!$C$11="7 Tage",MAX(0,(MIN(DATE(2030,6,0),IF(Mitarbeiter!$D67="",DATE(2030,6,0),Mitarbeiter!$D67),TODAY()))-(MAX(DATE(2030,5,1),Mitarbeiter!$C67))+1),MAX(0,NETWORKDAYS(MAX(DATE(2030,5,1),Mitarbeiter!$C67),MIN(DATE(2030,6,0),IF(Mitarbeiter!$D67="",DATE(2030,6,0),Mitarbeiter!$D67),TODAY()),Einstellungen!$F$13:$F$67)))*N(Mitarbeiter!$E67)/IF(Einstellungen!$C$11="7 Tage",7,5),N('Ist-Stunden'!BF67)+(N(Krankheitstage!DC67)+N(Krankheitstage!DO67))*N($C67))))</f>
        <v/>
      </c>
      <c r="CK67" s="76">
        <f>IF($B67="",0,IF(Einstellungen!$C$10="Ja",MAX(IF(Einstellungen!$C$11="7 Tage",MAX(0,(MIN(DATE(2030,7,0),IF(Mitarbeiter!$D67="",DATE(2030,7,0),Mitarbeiter!$D67),TODAY()))-(MAX(DATE(2030,6,1),Mitarbeiter!$C67))+1),MAX(0,NETWORKDAYS(MAX(DATE(2030,6,1),Mitarbeiter!$C67),MIN(DATE(2030,7,0),IF(Mitarbeiter!$D67="",DATE(2030,7,0),Mitarbeiter!$D67),TODAY()),Einstellungen!$F$13:$F$67)))*N(Mitarbeiter!$E67)/IF(Einstellungen!$C$11="7 Tage",7,5),N('Ist-Stunden'!BG67)),MAX(IF(Einstellungen!$C$11="7 Tage",MAX(0,(MIN(DATE(2030,7,0),IF(Mitarbeiter!$D67="",DATE(2030,7,0),Mitarbeiter!$D67),TODAY()))-(MAX(DATE(2030,6,1),Mitarbeiter!$C67))+1),MAX(0,NETWORKDAYS(MAX(DATE(2030,6,1),Mitarbeiter!$C67),MIN(DATE(2030,7,0),IF(Mitarbeiter!$D67="",DATE(2030,7,0),Mitarbeiter!$D67),TODAY()),Einstellungen!$F$13:$F$67)))*N(Mitarbeiter!$E67)/IF(Einstellungen!$C$11="7 Tage",7,5),N('Ist-Stunden'!BG67)+(N(Krankheitstage!DD67)+N(Krankheitstage!DP67))*N($C67))))</f>
        <v/>
      </c>
      <c r="CL67" s="76">
        <f>IF($B67="",0,IF(Einstellungen!$C$10="Ja",MAX(IF(Einstellungen!$C$11="7 Tage",MAX(0,(MIN(DATE(2030,8,0),IF(Mitarbeiter!$D67="",DATE(2030,8,0),Mitarbeiter!$D67),TODAY()))-(MAX(DATE(2030,7,1),Mitarbeiter!$C67))+1),MAX(0,NETWORKDAYS(MAX(DATE(2030,7,1),Mitarbeiter!$C67),MIN(DATE(2030,8,0),IF(Mitarbeiter!$D67="",DATE(2030,8,0),Mitarbeiter!$D67),TODAY()),Einstellungen!$F$13:$F$67)))*N(Mitarbeiter!$E67)/IF(Einstellungen!$C$11="7 Tage",7,5),N('Ist-Stunden'!BH67)),MAX(IF(Einstellungen!$C$11="7 Tage",MAX(0,(MIN(DATE(2030,8,0),IF(Mitarbeiter!$D67="",DATE(2030,8,0),Mitarbeiter!$D67),TODAY()))-(MAX(DATE(2030,7,1),Mitarbeiter!$C67))+1),MAX(0,NETWORKDAYS(MAX(DATE(2030,7,1),Mitarbeiter!$C67),MIN(DATE(2030,8,0),IF(Mitarbeiter!$D67="",DATE(2030,8,0),Mitarbeiter!$D67),TODAY()),Einstellungen!$F$13:$F$67)))*N(Mitarbeiter!$E67)/IF(Einstellungen!$C$11="7 Tage",7,5),N('Ist-Stunden'!BH67)+(N(Krankheitstage!DE67)+N(Krankheitstage!DQ67))*N($C67))))</f>
        <v/>
      </c>
      <c r="CM67" s="76">
        <f>IF($B67="",0,IF(Einstellungen!$C$10="Ja",MAX(IF(Einstellungen!$C$11="7 Tage",MAX(0,(MIN(DATE(2030,9,0),IF(Mitarbeiter!$D67="",DATE(2030,9,0),Mitarbeiter!$D67),TODAY()))-(MAX(DATE(2030,8,1),Mitarbeiter!$C67))+1),MAX(0,NETWORKDAYS(MAX(DATE(2030,8,1),Mitarbeiter!$C67),MIN(DATE(2030,9,0),IF(Mitarbeiter!$D67="",DATE(2030,9,0),Mitarbeiter!$D67),TODAY()),Einstellungen!$F$13:$F$67)))*N(Mitarbeiter!$E67)/IF(Einstellungen!$C$11="7 Tage",7,5),N('Ist-Stunden'!BI67)),MAX(IF(Einstellungen!$C$11="7 Tage",MAX(0,(MIN(DATE(2030,9,0),IF(Mitarbeiter!$D67="",DATE(2030,9,0),Mitarbeiter!$D67),TODAY()))-(MAX(DATE(2030,8,1),Mitarbeiter!$C67))+1),MAX(0,NETWORKDAYS(MAX(DATE(2030,8,1),Mitarbeiter!$C67),MIN(DATE(2030,9,0),IF(Mitarbeiter!$D67="",DATE(2030,9,0),Mitarbeiter!$D67),TODAY()),Einstellungen!$F$13:$F$67)))*N(Mitarbeiter!$E67)/IF(Einstellungen!$C$11="7 Tage",7,5),N('Ist-Stunden'!BI67)+(N(Krankheitstage!DF67)+N(Krankheitstage!DR67))*N($C67))))</f>
        <v/>
      </c>
      <c r="CN67" s="76">
        <f>IF($B67="",0,IF(Einstellungen!$C$10="Ja",MAX(IF(Einstellungen!$C$11="7 Tage",MAX(0,(MIN(DATE(2030,10,0),IF(Mitarbeiter!$D67="",DATE(2030,10,0),Mitarbeiter!$D67),TODAY()))-(MAX(DATE(2030,9,1),Mitarbeiter!$C67))+1),MAX(0,NETWORKDAYS(MAX(DATE(2030,9,1),Mitarbeiter!$C67),MIN(DATE(2030,10,0),IF(Mitarbeiter!$D67="",DATE(2030,10,0),Mitarbeiter!$D67),TODAY()),Einstellungen!$F$13:$F$67)))*N(Mitarbeiter!$E67)/IF(Einstellungen!$C$11="7 Tage",7,5),N('Ist-Stunden'!BJ67)),MAX(IF(Einstellungen!$C$11="7 Tage",MAX(0,(MIN(DATE(2030,10,0),IF(Mitarbeiter!$D67="",DATE(2030,10,0),Mitarbeiter!$D67),TODAY()))-(MAX(DATE(2030,9,1),Mitarbeiter!$C67))+1),MAX(0,NETWORKDAYS(MAX(DATE(2030,9,1),Mitarbeiter!$C67),MIN(DATE(2030,10,0),IF(Mitarbeiter!$D67="",DATE(2030,10,0),Mitarbeiter!$D67),TODAY()),Einstellungen!$F$13:$F$67)))*N(Mitarbeiter!$E67)/IF(Einstellungen!$C$11="7 Tage",7,5),N('Ist-Stunden'!BJ67)+(N(Krankheitstage!DG67)+N(Krankheitstage!DS67))*N($C67))))</f>
        <v/>
      </c>
      <c r="CO67" s="76">
        <f>IF($B67="",0,IF(Einstellungen!$C$10="Ja",MAX(IF(Einstellungen!$C$11="7 Tage",MAX(0,(MIN(DATE(2030,11,0),IF(Mitarbeiter!$D67="",DATE(2030,11,0),Mitarbeiter!$D67),TODAY()))-(MAX(DATE(2030,10,1),Mitarbeiter!$C67))+1),MAX(0,NETWORKDAYS(MAX(DATE(2030,10,1),Mitarbeiter!$C67),MIN(DATE(2030,11,0),IF(Mitarbeiter!$D67="",DATE(2030,11,0),Mitarbeiter!$D67),TODAY()),Einstellungen!$F$13:$F$67)))*N(Mitarbeiter!$E67)/IF(Einstellungen!$C$11="7 Tage",7,5),N('Ist-Stunden'!BK67)),MAX(IF(Einstellungen!$C$11="7 Tage",MAX(0,(MIN(DATE(2030,11,0),IF(Mitarbeiter!$D67="",DATE(2030,11,0),Mitarbeiter!$D67),TODAY()))-(MAX(DATE(2030,10,1),Mitarbeiter!$C67))+1),MAX(0,NETWORKDAYS(MAX(DATE(2030,10,1),Mitarbeiter!$C67),MIN(DATE(2030,11,0),IF(Mitarbeiter!$D67="",DATE(2030,11,0),Mitarbeiter!$D67),TODAY()),Einstellungen!$F$13:$F$67)))*N(Mitarbeiter!$E67)/IF(Einstellungen!$C$11="7 Tage",7,5),N('Ist-Stunden'!BK67)+(N(Krankheitstage!DH67)+N(Krankheitstage!DT67))*N($C67))))</f>
        <v/>
      </c>
      <c r="CP67" s="76">
        <f>IF($B67="",0,IF(Einstellungen!$C$10="Ja",MAX(IF(Einstellungen!$C$11="7 Tage",MAX(0,(MIN(DATE(2030,12,0),IF(Mitarbeiter!$D67="",DATE(2030,12,0),Mitarbeiter!$D67),TODAY()))-(MAX(DATE(2030,11,1),Mitarbeiter!$C67))+1),MAX(0,NETWORKDAYS(MAX(DATE(2030,11,1),Mitarbeiter!$C67),MIN(DATE(2030,12,0),IF(Mitarbeiter!$D67="",DATE(2030,12,0),Mitarbeiter!$D67),TODAY()),Einstellungen!$F$13:$F$67)))*N(Mitarbeiter!$E67)/IF(Einstellungen!$C$11="7 Tage",7,5),N('Ist-Stunden'!BL67)),MAX(IF(Einstellungen!$C$11="7 Tage",MAX(0,(MIN(DATE(2030,12,0),IF(Mitarbeiter!$D67="",DATE(2030,12,0),Mitarbeiter!$D67),TODAY()))-(MAX(DATE(2030,11,1),Mitarbeiter!$C67))+1),MAX(0,NETWORKDAYS(MAX(DATE(2030,11,1),Mitarbeiter!$C67),MIN(DATE(2030,12,0),IF(Mitarbeiter!$D67="",DATE(2030,12,0),Mitarbeiter!$D67),TODAY()),Einstellungen!$F$13:$F$67)))*N(Mitarbeiter!$E67)/IF(Einstellungen!$C$11="7 Tage",7,5),N('Ist-Stunden'!BL67)+(N(Krankheitstage!DI67)+N(Krankheitstage!DU67))*N($C67))))</f>
        <v/>
      </c>
      <c r="CQ67" s="76">
        <f>IF($B67="",0,IF(Einstellungen!$C$10="Ja",MAX(IF(Einstellungen!$C$11="7 Tage",MAX(0,(MIN(DATE(2030,13,0),IF(Mitarbeiter!$D67="",DATE(2030,13,0),Mitarbeiter!$D67),TODAY()))-(MAX(DATE(2030,12,1),Mitarbeiter!$C67))+1),MAX(0,NETWORKDAYS(MAX(DATE(2030,12,1),Mitarbeiter!$C67),MIN(DATE(2030,13,0),IF(Mitarbeiter!$D67="",DATE(2030,13,0),Mitarbeiter!$D67),TODAY()),Einstellungen!$F$13:$F$67)))*N(Mitarbeiter!$E67)/IF(Einstellungen!$C$11="7 Tage",7,5),N('Ist-Stunden'!BM67)),MAX(IF(Einstellungen!$C$11="7 Tage",MAX(0,(MIN(DATE(2030,13,0),IF(Mitarbeiter!$D67="",DATE(2030,13,0),Mitarbeiter!$D67),TODAY()))-(MAX(DATE(2030,12,1),Mitarbeiter!$C67))+1),MAX(0,NETWORKDAYS(MAX(DATE(2030,12,1),Mitarbeiter!$C67),MIN(DATE(2030,13,0),IF(Mitarbeiter!$D67="",DATE(2030,13,0),Mitarbeiter!$D67),TODAY()),Einstellungen!$F$13:$F$67)))*N(Mitarbeiter!$E67)/IF(Einstellungen!$C$11="7 Tage",7,5),N('Ist-Stunden'!BM67)+(N(Krankheitstage!DJ67)+N(Krankheitstage!DV67))*N($C67))))</f>
        <v/>
      </c>
    </row>
    <row r="68">
      <c r="A68" s="73">
        <f>IF(Mitarbeiter!B68="","",Mitarbeiter!A68)</f>
        <v/>
      </c>
      <c r="B68" s="6">
        <f>IF(Mitarbeiter!B68="","",Mitarbeiter!B68)</f>
        <v/>
      </c>
      <c r="C68" s="74">
        <f>IF(Mitarbeiter!B68="","",Mitarbeiter!F68)</f>
        <v/>
      </c>
      <c r="D68" s="75">
        <f>N(INDEX(Krankheitstage!$G68:$DV68,1,(Einstellungen!$C$3-2026)*24+1))</f>
        <v/>
      </c>
      <c r="E68" s="75">
        <f>N(INDEX(Krankheitstage!$G68:$DV68,1,(Einstellungen!$C$3-2026)*24+2))</f>
        <v/>
      </c>
      <c r="F68" s="75">
        <f>N(INDEX(Krankheitstage!$G68:$DV68,1,(Einstellungen!$C$3-2026)*24+3))</f>
        <v/>
      </c>
      <c r="G68" s="75">
        <f>N(INDEX(Krankheitstage!$G68:$DV68,1,(Einstellungen!$C$3-2026)*24+4))</f>
        <v/>
      </c>
      <c r="H68" s="75">
        <f>N(INDEX(Krankheitstage!$G68:$DV68,1,(Einstellungen!$C$3-2026)*24+5))</f>
        <v/>
      </c>
      <c r="I68" s="75">
        <f>N(INDEX(Krankheitstage!$G68:$DV68,1,(Einstellungen!$C$3-2026)*24+6))</f>
        <v/>
      </c>
      <c r="J68" s="75">
        <f>N(INDEX(Krankheitstage!$G68:$DV68,1,(Einstellungen!$C$3-2026)*24+7))</f>
        <v/>
      </c>
      <c r="K68" s="75">
        <f>N(INDEX(Krankheitstage!$G68:$DV68,1,(Einstellungen!$C$3-2026)*24+8))</f>
        <v/>
      </c>
      <c r="L68" s="75">
        <f>N(INDEX(Krankheitstage!$G68:$DV68,1,(Einstellungen!$C$3-2026)*24+9))</f>
        <v/>
      </c>
      <c r="M68" s="75">
        <f>N(INDEX(Krankheitstage!$G68:$DV68,1,(Einstellungen!$C$3-2026)*24+10))</f>
        <v/>
      </c>
      <c r="N68" s="75">
        <f>N(INDEX(Krankheitstage!$G68:$DV68,1,(Einstellungen!$C$3-2026)*24+11))</f>
        <v/>
      </c>
      <c r="O68" s="75">
        <f>N(INDEX(Krankheitstage!$G68:$DV68,1,(Einstellungen!$C$3-2026)*24+12))</f>
        <v/>
      </c>
      <c r="P68" s="75">
        <f>IF($B68="","",SUM(D68:O68))</f>
        <v/>
      </c>
      <c r="Q68" s="75">
        <f>N(INDEX(Krankheitstage!$G68:$DV68,1,(Einstellungen!$C$3-2026)*24+13))</f>
        <v/>
      </c>
      <c r="R68" s="75">
        <f>N(INDEX(Krankheitstage!$G68:$DV68,1,(Einstellungen!$C$3-2026)*24+14))</f>
        <v/>
      </c>
      <c r="S68" s="75">
        <f>N(INDEX(Krankheitstage!$G68:$DV68,1,(Einstellungen!$C$3-2026)*24+15))</f>
        <v/>
      </c>
      <c r="T68" s="75">
        <f>N(INDEX(Krankheitstage!$G68:$DV68,1,(Einstellungen!$C$3-2026)*24+16))</f>
        <v/>
      </c>
      <c r="U68" s="75">
        <f>N(INDEX(Krankheitstage!$G68:$DV68,1,(Einstellungen!$C$3-2026)*24+17))</f>
        <v/>
      </c>
      <c r="V68" s="75">
        <f>N(INDEX(Krankheitstage!$G68:$DV68,1,(Einstellungen!$C$3-2026)*24+18))</f>
        <v/>
      </c>
      <c r="W68" s="75">
        <f>N(INDEX(Krankheitstage!$G68:$DV68,1,(Einstellungen!$C$3-2026)*24+19))</f>
        <v/>
      </c>
      <c r="X68" s="75">
        <f>N(INDEX(Krankheitstage!$G68:$DV68,1,(Einstellungen!$C$3-2026)*24+20))</f>
        <v/>
      </c>
      <c r="Y68" s="75">
        <f>N(INDEX(Krankheitstage!$G68:$DV68,1,(Einstellungen!$C$3-2026)*24+21))</f>
        <v/>
      </c>
      <c r="Z68" s="75">
        <f>N(INDEX(Krankheitstage!$G68:$DV68,1,(Einstellungen!$C$3-2026)*24+22))</f>
        <v/>
      </c>
      <c r="AA68" s="75">
        <f>N(INDEX(Krankheitstage!$G68:$DV68,1,(Einstellungen!$C$3-2026)*24+23))</f>
        <v/>
      </c>
      <c r="AB68" s="75">
        <f>N(INDEX(Krankheitstage!$G68:$DV68,1,(Einstellungen!$C$3-2026)*24+24))</f>
        <v/>
      </c>
      <c r="AC68" s="75">
        <f>IF($B68="","",SUM(Q68:AB68))</f>
        <v/>
      </c>
      <c r="AD68" s="75">
        <f>IF($B68="","",SUM(P68,AC68))</f>
        <v/>
      </c>
      <c r="AE68" s="76">
        <f>IF($B68="","",AD68*N(C68))</f>
        <v/>
      </c>
      <c r="AF68" s="75">
        <f>IF($B68="","",Krankheitstage!E68)</f>
        <v/>
      </c>
      <c r="AG68" s="76">
        <f>IF($B68="","",AF68*N(C68))</f>
        <v/>
      </c>
      <c r="AH68" s="76">
        <f>IF($B68="","",INDEX($AJ68:$CQ68,1,(Einstellungen!$C$3-2026)*12+1)+INDEX($AJ68:$CQ68,1,(Einstellungen!$C$3-2026)*12+2)+INDEX($AJ68:$CQ68,1,(Einstellungen!$C$3-2026)*12+3)+INDEX($AJ68:$CQ68,1,(Einstellungen!$C$3-2026)*12+4)+INDEX($AJ68:$CQ68,1,(Einstellungen!$C$3-2026)*12+5)+INDEX($AJ68:$CQ68,1,(Einstellungen!$C$3-2026)*12+6)+INDEX($AJ68:$CQ68,1,(Einstellungen!$C$3-2026)*12+7)+INDEX($AJ68:$CQ68,1,(Einstellungen!$C$3-2026)*12+8)+INDEX($AJ68:$CQ68,1,(Einstellungen!$C$3-2026)*12+9)+INDEX($AJ68:$CQ68,1,(Einstellungen!$C$3-2026)*12+10)+INDEX($AJ68:$CQ68,1,(Einstellungen!$C$3-2026)*12+11)+INDEX($AJ68:$CQ68,1,(Einstellungen!$C$3-2026)*12+12))</f>
        <v/>
      </c>
      <c r="AI68" s="76">
        <f>IF($B68="","",SUM($AJ68:$CQ68))</f>
        <v/>
      </c>
      <c r="AJ68" s="76">
        <f>IF($B68="",0,IF(Einstellungen!$C$10="Ja",MAX(IF(Einstellungen!$C$11="7 Tage",MAX(0,(MIN(DATE(2026,2,0),IF(Mitarbeiter!$D68="",DATE(2026,2,0),Mitarbeiter!$D68),TODAY()))-(MAX(DATE(2026,1,1),Mitarbeiter!$C68))+1),MAX(0,NETWORKDAYS(MAX(DATE(2026,1,1),Mitarbeiter!$C68),MIN(DATE(2026,2,0),IF(Mitarbeiter!$D68="",DATE(2026,2,0),Mitarbeiter!$D68),TODAY()),Einstellungen!$F$13:$F$67)))*N(Mitarbeiter!$E68)/IF(Einstellungen!$C$11="7 Tage",7,5),N('Ist-Stunden'!F68)),MAX(IF(Einstellungen!$C$11="7 Tage",MAX(0,(MIN(DATE(2026,2,0),IF(Mitarbeiter!$D68="",DATE(2026,2,0),Mitarbeiter!$D68),TODAY()))-(MAX(DATE(2026,1,1),Mitarbeiter!$C68))+1),MAX(0,NETWORKDAYS(MAX(DATE(2026,1,1),Mitarbeiter!$C68),MIN(DATE(2026,2,0),IF(Mitarbeiter!$D68="",DATE(2026,2,0),Mitarbeiter!$D68),TODAY()),Einstellungen!$F$13:$F$67)))*N(Mitarbeiter!$E68)/IF(Einstellungen!$C$11="7 Tage",7,5),N('Ist-Stunden'!F68)+(N(Krankheitstage!G68)+N(Krankheitstage!S68))*N($C68))))</f>
        <v/>
      </c>
      <c r="AK68" s="76">
        <f>IF($B68="",0,IF(Einstellungen!$C$10="Ja",MAX(IF(Einstellungen!$C$11="7 Tage",MAX(0,(MIN(DATE(2026,3,0),IF(Mitarbeiter!$D68="",DATE(2026,3,0),Mitarbeiter!$D68),TODAY()))-(MAX(DATE(2026,2,1),Mitarbeiter!$C68))+1),MAX(0,NETWORKDAYS(MAX(DATE(2026,2,1),Mitarbeiter!$C68),MIN(DATE(2026,3,0),IF(Mitarbeiter!$D68="",DATE(2026,3,0),Mitarbeiter!$D68),TODAY()),Einstellungen!$F$13:$F$67)))*N(Mitarbeiter!$E68)/IF(Einstellungen!$C$11="7 Tage",7,5),N('Ist-Stunden'!G68)),MAX(IF(Einstellungen!$C$11="7 Tage",MAX(0,(MIN(DATE(2026,3,0),IF(Mitarbeiter!$D68="",DATE(2026,3,0),Mitarbeiter!$D68),TODAY()))-(MAX(DATE(2026,2,1),Mitarbeiter!$C68))+1),MAX(0,NETWORKDAYS(MAX(DATE(2026,2,1),Mitarbeiter!$C68),MIN(DATE(2026,3,0),IF(Mitarbeiter!$D68="",DATE(2026,3,0),Mitarbeiter!$D68),TODAY()),Einstellungen!$F$13:$F$67)))*N(Mitarbeiter!$E68)/IF(Einstellungen!$C$11="7 Tage",7,5),N('Ist-Stunden'!G68)+(N(Krankheitstage!H68)+N(Krankheitstage!T68))*N($C68))))</f>
        <v/>
      </c>
      <c r="AL68" s="76">
        <f>IF($B68="",0,IF(Einstellungen!$C$10="Ja",MAX(IF(Einstellungen!$C$11="7 Tage",MAX(0,(MIN(DATE(2026,4,0),IF(Mitarbeiter!$D68="",DATE(2026,4,0),Mitarbeiter!$D68),TODAY()))-(MAX(DATE(2026,3,1),Mitarbeiter!$C68))+1),MAX(0,NETWORKDAYS(MAX(DATE(2026,3,1),Mitarbeiter!$C68),MIN(DATE(2026,4,0),IF(Mitarbeiter!$D68="",DATE(2026,4,0),Mitarbeiter!$D68),TODAY()),Einstellungen!$F$13:$F$67)))*N(Mitarbeiter!$E68)/IF(Einstellungen!$C$11="7 Tage",7,5),N('Ist-Stunden'!H68)),MAX(IF(Einstellungen!$C$11="7 Tage",MAX(0,(MIN(DATE(2026,4,0),IF(Mitarbeiter!$D68="",DATE(2026,4,0),Mitarbeiter!$D68),TODAY()))-(MAX(DATE(2026,3,1),Mitarbeiter!$C68))+1),MAX(0,NETWORKDAYS(MAX(DATE(2026,3,1),Mitarbeiter!$C68),MIN(DATE(2026,4,0),IF(Mitarbeiter!$D68="",DATE(2026,4,0),Mitarbeiter!$D68),TODAY()),Einstellungen!$F$13:$F$67)))*N(Mitarbeiter!$E68)/IF(Einstellungen!$C$11="7 Tage",7,5),N('Ist-Stunden'!H68)+(N(Krankheitstage!I68)+N(Krankheitstage!U68))*N($C68))))</f>
        <v/>
      </c>
      <c r="AM68" s="76">
        <f>IF($B68="",0,IF(Einstellungen!$C$10="Ja",MAX(IF(Einstellungen!$C$11="7 Tage",MAX(0,(MIN(DATE(2026,5,0),IF(Mitarbeiter!$D68="",DATE(2026,5,0),Mitarbeiter!$D68),TODAY()))-(MAX(DATE(2026,4,1),Mitarbeiter!$C68))+1),MAX(0,NETWORKDAYS(MAX(DATE(2026,4,1),Mitarbeiter!$C68),MIN(DATE(2026,5,0),IF(Mitarbeiter!$D68="",DATE(2026,5,0),Mitarbeiter!$D68),TODAY()),Einstellungen!$F$13:$F$67)))*N(Mitarbeiter!$E68)/IF(Einstellungen!$C$11="7 Tage",7,5),N('Ist-Stunden'!I68)),MAX(IF(Einstellungen!$C$11="7 Tage",MAX(0,(MIN(DATE(2026,5,0),IF(Mitarbeiter!$D68="",DATE(2026,5,0),Mitarbeiter!$D68),TODAY()))-(MAX(DATE(2026,4,1),Mitarbeiter!$C68))+1),MAX(0,NETWORKDAYS(MAX(DATE(2026,4,1),Mitarbeiter!$C68),MIN(DATE(2026,5,0),IF(Mitarbeiter!$D68="",DATE(2026,5,0),Mitarbeiter!$D68),TODAY()),Einstellungen!$F$13:$F$67)))*N(Mitarbeiter!$E68)/IF(Einstellungen!$C$11="7 Tage",7,5),N('Ist-Stunden'!I68)+(N(Krankheitstage!J68)+N(Krankheitstage!V68))*N($C68))))</f>
        <v/>
      </c>
      <c r="AN68" s="76">
        <f>IF($B68="",0,IF(Einstellungen!$C$10="Ja",MAX(IF(Einstellungen!$C$11="7 Tage",MAX(0,(MIN(DATE(2026,6,0),IF(Mitarbeiter!$D68="",DATE(2026,6,0),Mitarbeiter!$D68),TODAY()))-(MAX(DATE(2026,5,1),Mitarbeiter!$C68))+1),MAX(0,NETWORKDAYS(MAX(DATE(2026,5,1),Mitarbeiter!$C68),MIN(DATE(2026,6,0),IF(Mitarbeiter!$D68="",DATE(2026,6,0),Mitarbeiter!$D68),TODAY()),Einstellungen!$F$13:$F$67)))*N(Mitarbeiter!$E68)/IF(Einstellungen!$C$11="7 Tage",7,5),N('Ist-Stunden'!J68)),MAX(IF(Einstellungen!$C$11="7 Tage",MAX(0,(MIN(DATE(2026,6,0),IF(Mitarbeiter!$D68="",DATE(2026,6,0),Mitarbeiter!$D68),TODAY()))-(MAX(DATE(2026,5,1),Mitarbeiter!$C68))+1),MAX(0,NETWORKDAYS(MAX(DATE(2026,5,1),Mitarbeiter!$C68),MIN(DATE(2026,6,0),IF(Mitarbeiter!$D68="",DATE(2026,6,0),Mitarbeiter!$D68),TODAY()),Einstellungen!$F$13:$F$67)))*N(Mitarbeiter!$E68)/IF(Einstellungen!$C$11="7 Tage",7,5),N('Ist-Stunden'!J68)+(N(Krankheitstage!K68)+N(Krankheitstage!W68))*N($C68))))</f>
        <v/>
      </c>
      <c r="AO68" s="76">
        <f>IF($B68="",0,IF(Einstellungen!$C$10="Ja",MAX(IF(Einstellungen!$C$11="7 Tage",MAX(0,(MIN(DATE(2026,7,0),IF(Mitarbeiter!$D68="",DATE(2026,7,0),Mitarbeiter!$D68),TODAY()))-(MAX(DATE(2026,6,1),Mitarbeiter!$C68))+1),MAX(0,NETWORKDAYS(MAX(DATE(2026,6,1),Mitarbeiter!$C68),MIN(DATE(2026,7,0),IF(Mitarbeiter!$D68="",DATE(2026,7,0),Mitarbeiter!$D68),TODAY()),Einstellungen!$F$13:$F$67)))*N(Mitarbeiter!$E68)/IF(Einstellungen!$C$11="7 Tage",7,5),N('Ist-Stunden'!K68)),MAX(IF(Einstellungen!$C$11="7 Tage",MAX(0,(MIN(DATE(2026,7,0),IF(Mitarbeiter!$D68="",DATE(2026,7,0),Mitarbeiter!$D68),TODAY()))-(MAX(DATE(2026,6,1),Mitarbeiter!$C68))+1),MAX(0,NETWORKDAYS(MAX(DATE(2026,6,1),Mitarbeiter!$C68),MIN(DATE(2026,7,0),IF(Mitarbeiter!$D68="",DATE(2026,7,0),Mitarbeiter!$D68),TODAY()),Einstellungen!$F$13:$F$67)))*N(Mitarbeiter!$E68)/IF(Einstellungen!$C$11="7 Tage",7,5),N('Ist-Stunden'!K68)+(N(Krankheitstage!L68)+N(Krankheitstage!X68))*N($C68))))</f>
        <v/>
      </c>
      <c r="AP68" s="76">
        <f>IF($B68="",0,IF(Einstellungen!$C$10="Ja",MAX(IF(Einstellungen!$C$11="7 Tage",MAX(0,(MIN(DATE(2026,8,0),IF(Mitarbeiter!$D68="",DATE(2026,8,0),Mitarbeiter!$D68),TODAY()))-(MAX(DATE(2026,7,1),Mitarbeiter!$C68))+1),MAX(0,NETWORKDAYS(MAX(DATE(2026,7,1),Mitarbeiter!$C68),MIN(DATE(2026,8,0),IF(Mitarbeiter!$D68="",DATE(2026,8,0),Mitarbeiter!$D68),TODAY()),Einstellungen!$F$13:$F$67)))*N(Mitarbeiter!$E68)/IF(Einstellungen!$C$11="7 Tage",7,5),N('Ist-Stunden'!L68)),MAX(IF(Einstellungen!$C$11="7 Tage",MAX(0,(MIN(DATE(2026,8,0),IF(Mitarbeiter!$D68="",DATE(2026,8,0),Mitarbeiter!$D68),TODAY()))-(MAX(DATE(2026,7,1),Mitarbeiter!$C68))+1),MAX(0,NETWORKDAYS(MAX(DATE(2026,7,1),Mitarbeiter!$C68),MIN(DATE(2026,8,0),IF(Mitarbeiter!$D68="",DATE(2026,8,0),Mitarbeiter!$D68),TODAY()),Einstellungen!$F$13:$F$67)))*N(Mitarbeiter!$E68)/IF(Einstellungen!$C$11="7 Tage",7,5),N('Ist-Stunden'!L68)+(N(Krankheitstage!M68)+N(Krankheitstage!Y68))*N($C68))))</f>
        <v/>
      </c>
      <c r="AQ68" s="76">
        <f>IF($B68="",0,IF(Einstellungen!$C$10="Ja",MAX(IF(Einstellungen!$C$11="7 Tage",MAX(0,(MIN(DATE(2026,9,0),IF(Mitarbeiter!$D68="",DATE(2026,9,0),Mitarbeiter!$D68),TODAY()))-(MAX(DATE(2026,8,1),Mitarbeiter!$C68))+1),MAX(0,NETWORKDAYS(MAX(DATE(2026,8,1),Mitarbeiter!$C68),MIN(DATE(2026,9,0),IF(Mitarbeiter!$D68="",DATE(2026,9,0),Mitarbeiter!$D68),TODAY()),Einstellungen!$F$13:$F$67)))*N(Mitarbeiter!$E68)/IF(Einstellungen!$C$11="7 Tage",7,5),N('Ist-Stunden'!M68)),MAX(IF(Einstellungen!$C$11="7 Tage",MAX(0,(MIN(DATE(2026,9,0),IF(Mitarbeiter!$D68="",DATE(2026,9,0),Mitarbeiter!$D68),TODAY()))-(MAX(DATE(2026,8,1),Mitarbeiter!$C68))+1),MAX(0,NETWORKDAYS(MAX(DATE(2026,8,1),Mitarbeiter!$C68),MIN(DATE(2026,9,0),IF(Mitarbeiter!$D68="",DATE(2026,9,0),Mitarbeiter!$D68),TODAY()),Einstellungen!$F$13:$F$67)))*N(Mitarbeiter!$E68)/IF(Einstellungen!$C$11="7 Tage",7,5),N('Ist-Stunden'!M68)+(N(Krankheitstage!N68)+N(Krankheitstage!Z68))*N($C68))))</f>
        <v/>
      </c>
      <c r="AR68" s="76">
        <f>IF($B68="",0,IF(Einstellungen!$C$10="Ja",MAX(IF(Einstellungen!$C$11="7 Tage",MAX(0,(MIN(DATE(2026,10,0),IF(Mitarbeiter!$D68="",DATE(2026,10,0),Mitarbeiter!$D68),TODAY()))-(MAX(DATE(2026,9,1),Mitarbeiter!$C68))+1),MAX(0,NETWORKDAYS(MAX(DATE(2026,9,1),Mitarbeiter!$C68),MIN(DATE(2026,10,0),IF(Mitarbeiter!$D68="",DATE(2026,10,0),Mitarbeiter!$D68),TODAY()),Einstellungen!$F$13:$F$67)))*N(Mitarbeiter!$E68)/IF(Einstellungen!$C$11="7 Tage",7,5),N('Ist-Stunden'!N68)),MAX(IF(Einstellungen!$C$11="7 Tage",MAX(0,(MIN(DATE(2026,10,0),IF(Mitarbeiter!$D68="",DATE(2026,10,0),Mitarbeiter!$D68),TODAY()))-(MAX(DATE(2026,9,1),Mitarbeiter!$C68))+1),MAX(0,NETWORKDAYS(MAX(DATE(2026,9,1),Mitarbeiter!$C68),MIN(DATE(2026,10,0),IF(Mitarbeiter!$D68="",DATE(2026,10,0),Mitarbeiter!$D68),TODAY()),Einstellungen!$F$13:$F$67)))*N(Mitarbeiter!$E68)/IF(Einstellungen!$C$11="7 Tage",7,5),N('Ist-Stunden'!N68)+(N(Krankheitstage!O68)+N(Krankheitstage!AA68))*N($C68))))</f>
        <v/>
      </c>
      <c r="AS68" s="76">
        <f>IF($B68="",0,IF(Einstellungen!$C$10="Ja",MAX(IF(Einstellungen!$C$11="7 Tage",MAX(0,(MIN(DATE(2026,11,0),IF(Mitarbeiter!$D68="",DATE(2026,11,0),Mitarbeiter!$D68),TODAY()))-(MAX(DATE(2026,10,1),Mitarbeiter!$C68))+1),MAX(0,NETWORKDAYS(MAX(DATE(2026,10,1),Mitarbeiter!$C68),MIN(DATE(2026,11,0),IF(Mitarbeiter!$D68="",DATE(2026,11,0),Mitarbeiter!$D68),TODAY()),Einstellungen!$F$13:$F$67)))*N(Mitarbeiter!$E68)/IF(Einstellungen!$C$11="7 Tage",7,5),N('Ist-Stunden'!O68)),MAX(IF(Einstellungen!$C$11="7 Tage",MAX(0,(MIN(DATE(2026,11,0),IF(Mitarbeiter!$D68="",DATE(2026,11,0),Mitarbeiter!$D68),TODAY()))-(MAX(DATE(2026,10,1),Mitarbeiter!$C68))+1),MAX(0,NETWORKDAYS(MAX(DATE(2026,10,1),Mitarbeiter!$C68),MIN(DATE(2026,11,0),IF(Mitarbeiter!$D68="",DATE(2026,11,0),Mitarbeiter!$D68),TODAY()),Einstellungen!$F$13:$F$67)))*N(Mitarbeiter!$E68)/IF(Einstellungen!$C$11="7 Tage",7,5),N('Ist-Stunden'!O68)+(N(Krankheitstage!P68)+N(Krankheitstage!AB68))*N($C68))))</f>
        <v/>
      </c>
      <c r="AT68" s="76">
        <f>IF($B68="",0,IF(Einstellungen!$C$10="Ja",MAX(IF(Einstellungen!$C$11="7 Tage",MAX(0,(MIN(DATE(2026,12,0),IF(Mitarbeiter!$D68="",DATE(2026,12,0),Mitarbeiter!$D68),TODAY()))-(MAX(DATE(2026,11,1),Mitarbeiter!$C68))+1),MAX(0,NETWORKDAYS(MAX(DATE(2026,11,1),Mitarbeiter!$C68),MIN(DATE(2026,12,0),IF(Mitarbeiter!$D68="",DATE(2026,12,0),Mitarbeiter!$D68),TODAY()),Einstellungen!$F$13:$F$67)))*N(Mitarbeiter!$E68)/IF(Einstellungen!$C$11="7 Tage",7,5),N('Ist-Stunden'!P68)),MAX(IF(Einstellungen!$C$11="7 Tage",MAX(0,(MIN(DATE(2026,12,0),IF(Mitarbeiter!$D68="",DATE(2026,12,0),Mitarbeiter!$D68),TODAY()))-(MAX(DATE(2026,11,1),Mitarbeiter!$C68))+1),MAX(0,NETWORKDAYS(MAX(DATE(2026,11,1),Mitarbeiter!$C68),MIN(DATE(2026,12,0),IF(Mitarbeiter!$D68="",DATE(2026,12,0),Mitarbeiter!$D68),TODAY()),Einstellungen!$F$13:$F$67)))*N(Mitarbeiter!$E68)/IF(Einstellungen!$C$11="7 Tage",7,5),N('Ist-Stunden'!P68)+(N(Krankheitstage!Q68)+N(Krankheitstage!AC68))*N($C68))))</f>
        <v/>
      </c>
      <c r="AU68" s="76">
        <f>IF($B68="",0,IF(Einstellungen!$C$10="Ja",MAX(IF(Einstellungen!$C$11="7 Tage",MAX(0,(MIN(DATE(2026,13,0),IF(Mitarbeiter!$D68="",DATE(2026,13,0),Mitarbeiter!$D68),TODAY()))-(MAX(DATE(2026,12,1),Mitarbeiter!$C68))+1),MAX(0,NETWORKDAYS(MAX(DATE(2026,12,1),Mitarbeiter!$C68),MIN(DATE(2026,13,0),IF(Mitarbeiter!$D68="",DATE(2026,13,0),Mitarbeiter!$D68),TODAY()),Einstellungen!$F$13:$F$67)))*N(Mitarbeiter!$E68)/IF(Einstellungen!$C$11="7 Tage",7,5),N('Ist-Stunden'!Q68)),MAX(IF(Einstellungen!$C$11="7 Tage",MAX(0,(MIN(DATE(2026,13,0),IF(Mitarbeiter!$D68="",DATE(2026,13,0),Mitarbeiter!$D68),TODAY()))-(MAX(DATE(2026,12,1),Mitarbeiter!$C68))+1),MAX(0,NETWORKDAYS(MAX(DATE(2026,12,1),Mitarbeiter!$C68),MIN(DATE(2026,13,0),IF(Mitarbeiter!$D68="",DATE(2026,13,0),Mitarbeiter!$D68),TODAY()),Einstellungen!$F$13:$F$67)))*N(Mitarbeiter!$E68)/IF(Einstellungen!$C$11="7 Tage",7,5),N('Ist-Stunden'!Q68)+(N(Krankheitstage!R68)+N(Krankheitstage!AD68))*N($C68))))</f>
        <v/>
      </c>
      <c r="AV68" s="76">
        <f>IF($B68="",0,IF(Einstellungen!$C$10="Ja",MAX(IF(Einstellungen!$C$11="7 Tage",MAX(0,(MIN(DATE(2027,2,0),IF(Mitarbeiter!$D68="",DATE(2027,2,0),Mitarbeiter!$D68),TODAY()))-(MAX(DATE(2027,1,1),Mitarbeiter!$C68))+1),MAX(0,NETWORKDAYS(MAX(DATE(2027,1,1),Mitarbeiter!$C68),MIN(DATE(2027,2,0),IF(Mitarbeiter!$D68="",DATE(2027,2,0),Mitarbeiter!$D68),TODAY()),Einstellungen!$F$13:$F$67)))*N(Mitarbeiter!$E68)/IF(Einstellungen!$C$11="7 Tage",7,5),N('Ist-Stunden'!R68)),MAX(IF(Einstellungen!$C$11="7 Tage",MAX(0,(MIN(DATE(2027,2,0),IF(Mitarbeiter!$D68="",DATE(2027,2,0),Mitarbeiter!$D68),TODAY()))-(MAX(DATE(2027,1,1),Mitarbeiter!$C68))+1),MAX(0,NETWORKDAYS(MAX(DATE(2027,1,1),Mitarbeiter!$C68),MIN(DATE(2027,2,0),IF(Mitarbeiter!$D68="",DATE(2027,2,0),Mitarbeiter!$D68),TODAY()),Einstellungen!$F$13:$F$67)))*N(Mitarbeiter!$E68)/IF(Einstellungen!$C$11="7 Tage",7,5),N('Ist-Stunden'!R68)+(N(Krankheitstage!AE68)+N(Krankheitstage!AQ68))*N($C68))))</f>
        <v/>
      </c>
      <c r="AW68" s="76">
        <f>IF($B68="",0,IF(Einstellungen!$C$10="Ja",MAX(IF(Einstellungen!$C$11="7 Tage",MAX(0,(MIN(DATE(2027,3,0),IF(Mitarbeiter!$D68="",DATE(2027,3,0),Mitarbeiter!$D68),TODAY()))-(MAX(DATE(2027,2,1),Mitarbeiter!$C68))+1),MAX(0,NETWORKDAYS(MAX(DATE(2027,2,1),Mitarbeiter!$C68),MIN(DATE(2027,3,0),IF(Mitarbeiter!$D68="",DATE(2027,3,0),Mitarbeiter!$D68),TODAY()),Einstellungen!$F$13:$F$67)))*N(Mitarbeiter!$E68)/IF(Einstellungen!$C$11="7 Tage",7,5),N('Ist-Stunden'!S68)),MAX(IF(Einstellungen!$C$11="7 Tage",MAX(0,(MIN(DATE(2027,3,0),IF(Mitarbeiter!$D68="",DATE(2027,3,0),Mitarbeiter!$D68),TODAY()))-(MAX(DATE(2027,2,1),Mitarbeiter!$C68))+1),MAX(0,NETWORKDAYS(MAX(DATE(2027,2,1),Mitarbeiter!$C68),MIN(DATE(2027,3,0),IF(Mitarbeiter!$D68="",DATE(2027,3,0),Mitarbeiter!$D68),TODAY()),Einstellungen!$F$13:$F$67)))*N(Mitarbeiter!$E68)/IF(Einstellungen!$C$11="7 Tage",7,5),N('Ist-Stunden'!S68)+(N(Krankheitstage!AF68)+N(Krankheitstage!AR68))*N($C68))))</f>
        <v/>
      </c>
      <c r="AX68" s="76">
        <f>IF($B68="",0,IF(Einstellungen!$C$10="Ja",MAX(IF(Einstellungen!$C$11="7 Tage",MAX(0,(MIN(DATE(2027,4,0),IF(Mitarbeiter!$D68="",DATE(2027,4,0),Mitarbeiter!$D68),TODAY()))-(MAX(DATE(2027,3,1),Mitarbeiter!$C68))+1),MAX(0,NETWORKDAYS(MAX(DATE(2027,3,1),Mitarbeiter!$C68),MIN(DATE(2027,4,0),IF(Mitarbeiter!$D68="",DATE(2027,4,0),Mitarbeiter!$D68),TODAY()),Einstellungen!$F$13:$F$67)))*N(Mitarbeiter!$E68)/IF(Einstellungen!$C$11="7 Tage",7,5),N('Ist-Stunden'!T68)),MAX(IF(Einstellungen!$C$11="7 Tage",MAX(0,(MIN(DATE(2027,4,0),IF(Mitarbeiter!$D68="",DATE(2027,4,0),Mitarbeiter!$D68),TODAY()))-(MAX(DATE(2027,3,1),Mitarbeiter!$C68))+1),MAX(0,NETWORKDAYS(MAX(DATE(2027,3,1),Mitarbeiter!$C68),MIN(DATE(2027,4,0),IF(Mitarbeiter!$D68="",DATE(2027,4,0),Mitarbeiter!$D68),TODAY()),Einstellungen!$F$13:$F$67)))*N(Mitarbeiter!$E68)/IF(Einstellungen!$C$11="7 Tage",7,5),N('Ist-Stunden'!T68)+(N(Krankheitstage!AG68)+N(Krankheitstage!AS68))*N($C68))))</f>
        <v/>
      </c>
      <c r="AY68" s="76">
        <f>IF($B68="",0,IF(Einstellungen!$C$10="Ja",MAX(IF(Einstellungen!$C$11="7 Tage",MAX(0,(MIN(DATE(2027,5,0),IF(Mitarbeiter!$D68="",DATE(2027,5,0),Mitarbeiter!$D68),TODAY()))-(MAX(DATE(2027,4,1),Mitarbeiter!$C68))+1),MAX(0,NETWORKDAYS(MAX(DATE(2027,4,1),Mitarbeiter!$C68),MIN(DATE(2027,5,0),IF(Mitarbeiter!$D68="",DATE(2027,5,0),Mitarbeiter!$D68),TODAY()),Einstellungen!$F$13:$F$67)))*N(Mitarbeiter!$E68)/IF(Einstellungen!$C$11="7 Tage",7,5),N('Ist-Stunden'!U68)),MAX(IF(Einstellungen!$C$11="7 Tage",MAX(0,(MIN(DATE(2027,5,0),IF(Mitarbeiter!$D68="",DATE(2027,5,0),Mitarbeiter!$D68),TODAY()))-(MAX(DATE(2027,4,1),Mitarbeiter!$C68))+1),MAX(0,NETWORKDAYS(MAX(DATE(2027,4,1),Mitarbeiter!$C68),MIN(DATE(2027,5,0),IF(Mitarbeiter!$D68="",DATE(2027,5,0),Mitarbeiter!$D68),TODAY()),Einstellungen!$F$13:$F$67)))*N(Mitarbeiter!$E68)/IF(Einstellungen!$C$11="7 Tage",7,5),N('Ist-Stunden'!U68)+(N(Krankheitstage!AH68)+N(Krankheitstage!AT68))*N($C68))))</f>
        <v/>
      </c>
      <c r="AZ68" s="76">
        <f>IF($B68="",0,IF(Einstellungen!$C$10="Ja",MAX(IF(Einstellungen!$C$11="7 Tage",MAX(0,(MIN(DATE(2027,6,0),IF(Mitarbeiter!$D68="",DATE(2027,6,0),Mitarbeiter!$D68),TODAY()))-(MAX(DATE(2027,5,1),Mitarbeiter!$C68))+1),MAX(0,NETWORKDAYS(MAX(DATE(2027,5,1),Mitarbeiter!$C68),MIN(DATE(2027,6,0),IF(Mitarbeiter!$D68="",DATE(2027,6,0),Mitarbeiter!$D68),TODAY()),Einstellungen!$F$13:$F$67)))*N(Mitarbeiter!$E68)/IF(Einstellungen!$C$11="7 Tage",7,5),N('Ist-Stunden'!V68)),MAX(IF(Einstellungen!$C$11="7 Tage",MAX(0,(MIN(DATE(2027,6,0),IF(Mitarbeiter!$D68="",DATE(2027,6,0),Mitarbeiter!$D68),TODAY()))-(MAX(DATE(2027,5,1),Mitarbeiter!$C68))+1),MAX(0,NETWORKDAYS(MAX(DATE(2027,5,1),Mitarbeiter!$C68),MIN(DATE(2027,6,0),IF(Mitarbeiter!$D68="",DATE(2027,6,0),Mitarbeiter!$D68),TODAY()),Einstellungen!$F$13:$F$67)))*N(Mitarbeiter!$E68)/IF(Einstellungen!$C$11="7 Tage",7,5),N('Ist-Stunden'!V68)+(N(Krankheitstage!AI68)+N(Krankheitstage!AU68))*N($C68))))</f>
        <v/>
      </c>
      <c r="BA68" s="76">
        <f>IF($B68="",0,IF(Einstellungen!$C$10="Ja",MAX(IF(Einstellungen!$C$11="7 Tage",MAX(0,(MIN(DATE(2027,7,0),IF(Mitarbeiter!$D68="",DATE(2027,7,0),Mitarbeiter!$D68),TODAY()))-(MAX(DATE(2027,6,1),Mitarbeiter!$C68))+1),MAX(0,NETWORKDAYS(MAX(DATE(2027,6,1),Mitarbeiter!$C68),MIN(DATE(2027,7,0),IF(Mitarbeiter!$D68="",DATE(2027,7,0),Mitarbeiter!$D68),TODAY()),Einstellungen!$F$13:$F$67)))*N(Mitarbeiter!$E68)/IF(Einstellungen!$C$11="7 Tage",7,5),N('Ist-Stunden'!W68)),MAX(IF(Einstellungen!$C$11="7 Tage",MAX(0,(MIN(DATE(2027,7,0),IF(Mitarbeiter!$D68="",DATE(2027,7,0),Mitarbeiter!$D68),TODAY()))-(MAX(DATE(2027,6,1),Mitarbeiter!$C68))+1),MAX(0,NETWORKDAYS(MAX(DATE(2027,6,1),Mitarbeiter!$C68),MIN(DATE(2027,7,0),IF(Mitarbeiter!$D68="",DATE(2027,7,0),Mitarbeiter!$D68),TODAY()),Einstellungen!$F$13:$F$67)))*N(Mitarbeiter!$E68)/IF(Einstellungen!$C$11="7 Tage",7,5),N('Ist-Stunden'!W68)+(N(Krankheitstage!AJ68)+N(Krankheitstage!AV68))*N($C68))))</f>
        <v/>
      </c>
      <c r="BB68" s="76">
        <f>IF($B68="",0,IF(Einstellungen!$C$10="Ja",MAX(IF(Einstellungen!$C$11="7 Tage",MAX(0,(MIN(DATE(2027,8,0),IF(Mitarbeiter!$D68="",DATE(2027,8,0),Mitarbeiter!$D68),TODAY()))-(MAX(DATE(2027,7,1),Mitarbeiter!$C68))+1),MAX(0,NETWORKDAYS(MAX(DATE(2027,7,1),Mitarbeiter!$C68),MIN(DATE(2027,8,0),IF(Mitarbeiter!$D68="",DATE(2027,8,0),Mitarbeiter!$D68),TODAY()),Einstellungen!$F$13:$F$67)))*N(Mitarbeiter!$E68)/IF(Einstellungen!$C$11="7 Tage",7,5),N('Ist-Stunden'!X68)),MAX(IF(Einstellungen!$C$11="7 Tage",MAX(0,(MIN(DATE(2027,8,0),IF(Mitarbeiter!$D68="",DATE(2027,8,0),Mitarbeiter!$D68),TODAY()))-(MAX(DATE(2027,7,1),Mitarbeiter!$C68))+1),MAX(0,NETWORKDAYS(MAX(DATE(2027,7,1),Mitarbeiter!$C68),MIN(DATE(2027,8,0),IF(Mitarbeiter!$D68="",DATE(2027,8,0),Mitarbeiter!$D68),TODAY()),Einstellungen!$F$13:$F$67)))*N(Mitarbeiter!$E68)/IF(Einstellungen!$C$11="7 Tage",7,5),N('Ist-Stunden'!X68)+(N(Krankheitstage!AK68)+N(Krankheitstage!AW68))*N($C68))))</f>
        <v/>
      </c>
      <c r="BC68" s="76">
        <f>IF($B68="",0,IF(Einstellungen!$C$10="Ja",MAX(IF(Einstellungen!$C$11="7 Tage",MAX(0,(MIN(DATE(2027,9,0),IF(Mitarbeiter!$D68="",DATE(2027,9,0),Mitarbeiter!$D68),TODAY()))-(MAX(DATE(2027,8,1),Mitarbeiter!$C68))+1),MAX(0,NETWORKDAYS(MAX(DATE(2027,8,1),Mitarbeiter!$C68),MIN(DATE(2027,9,0),IF(Mitarbeiter!$D68="",DATE(2027,9,0),Mitarbeiter!$D68),TODAY()),Einstellungen!$F$13:$F$67)))*N(Mitarbeiter!$E68)/IF(Einstellungen!$C$11="7 Tage",7,5),N('Ist-Stunden'!Y68)),MAX(IF(Einstellungen!$C$11="7 Tage",MAX(0,(MIN(DATE(2027,9,0),IF(Mitarbeiter!$D68="",DATE(2027,9,0),Mitarbeiter!$D68),TODAY()))-(MAX(DATE(2027,8,1),Mitarbeiter!$C68))+1),MAX(0,NETWORKDAYS(MAX(DATE(2027,8,1),Mitarbeiter!$C68),MIN(DATE(2027,9,0),IF(Mitarbeiter!$D68="",DATE(2027,9,0),Mitarbeiter!$D68),TODAY()),Einstellungen!$F$13:$F$67)))*N(Mitarbeiter!$E68)/IF(Einstellungen!$C$11="7 Tage",7,5),N('Ist-Stunden'!Y68)+(N(Krankheitstage!AL68)+N(Krankheitstage!AX68))*N($C68))))</f>
        <v/>
      </c>
      <c r="BD68" s="76">
        <f>IF($B68="",0,IF(Einstellungen!$C$10="Ja",MAX(IF(Einstellungen!$C$11="7 Tage",MAX(0,(MIN(DATE(2027,10,0),IF(Mitarbeiter!$D68="",DATE(2027,10,0),Mitarbeiter!$D68),TODAY()))-(MAX(DATE(2027,9,1),Mitarbeiter!$C68))+1),MAX(0,NETWORKDAYS(MAX(DATE(2027,9,1),Mitarbeiter!$C68),MIN(DATE(2027,10,0),IF(Mitarbeiter!$D68="",DATE(2027,10,0),Mitarbeiter!$D68),TODAY()),Einstellungen!$F$13:$F$67)))*N(Mitarbeiter!$E68)/IF(Einstellungen!$C$11="7 Tage",7,5),N('Ist-Stunden'!Z68)),MAX(IF(Einstellungen!$C$11="7 Tage",MAX(0,(MIN(DATE(2027,10,0),IF(Mitarbeiter!$D68="",DATE(2027,10,0),Mitarbeiter!$D68),TODAY()))-(MAX(DATE(2027,9,1),Mitarbeiter!$C68))+1),MAX(0,NETWORKDAYS(MAX(DATE(2027,9,1),Mitarbeiter!$C68),MIN(DATE(2027,10,0),IF(Mitarbeiter!$D68="",DATE(2027,10,0),Mitarbeiter!$D68),TODAY()),Einstellungen!$F$13:$F$67)))*N(Mitarbeiter!$E68)/IF(Einstellungen!$C$11="7 Tage",7,5),N('Ist-Stunden'!Z68)+(N(Krankheitstage!AM68)+N(Krankheitstage!AY68))*N($C68))))</f>
        <v/>
      </c>
      <c r="BE68" s="76">
        <f>IF($B68="",0,IF(Einstellungen!$C$10="Ja",MAX(IF(Einstellungen!$C$11="7 Tage",MAX(0,(MIN(DATE(2027,11,0),IF(Mitarbeiter!$D68="",DATE(2027,11,0),Mitarbeiter!$D68),TODAY()))-(MAX(DATE(2027,10,1),Mitarbeiter!$C68))+1),MAX(0,NETWORKDAYS(MAX(DATE(2027,10,1),Mitarbeiter!$C68),MIN(DATE(2027,11,0),IF(Mitarbeiter!$D68="",DATE(2027,11,0),Mitarbeiter!$D68),TODAY()),Einstellungen!$F$13:$F$67)))*N(Mitarbeiter!$E68)/IF(Einstellungen!$C$11="7 Tage",7,5),N('Ist-Stunden'!AA68)),MAX(IF(Einstellungen!$C$11="7 Tage",MAX(0,(MIN(DATE(2027,11,0),IF(Mitarbeiter!$D68="",DATE(2027,11,0),Mitarbeiter!$D68),TODAY()))-(MAX(DATE(2027,10,1),Mitarbeiter!$C68))+1),MAX(0,NETWORKDAYS(MAX(DATE(2027,10,1),Mitarbeiter!$C68),MIN(DATE(2027,11,0),IF(Mitarbeiter!$D68="",DATE(2027,11,0),Mitarbeiter!$D68),TODAY()),Einstellungen!$F$13:$F$67)))*N(Mitarbeiter!$E68)/IF(Einstellungen!$C$11="7 Tage",7,5),N('Ist-Stunden'!AA68)+(N(Krankheitstage!AN68)+N(Krankheitstage!AZ68))*N($C68))))</f>
        <v/>
      </c>
      <c r="BF68" s="76">
        <f>IF($B68="",0,IF(Einstellungen!$C$10="Ja",MAX(IF(Einstellungen!$C$11="7 Tage",MAX(0,(MIN(DATE(2027,12,0),IF(Mitarbeiter!$D68="",DATE(2027,12,0),Mitarbeiter!$D68),TODAY()))-(MAX(DATE(2027,11,1),Mitarbeiter!$C68))+1),MAX(0,NETWORKDAYS(MAX(DATE(2027,11,1),Mitarbeiter!$C68),MIN(DATE(2027,12,0),IF(Mitarbeiter!$D68="",DATE(2027,12,0),Mitarbeiter!$D68),TODAY()),Einstellungen!$F$13:$F$67)))*N(Mitarbeiter!$E68)/IF(Einstellungen!$C$11="7 Tage",7,5),N('Ist-Stunden'!AB68)),MAX(IF(Einstellungen!$C$11="7 Tage",MAX(0,(MIN(DATE(2027,12,0),IF(Mitarbeiter!$D68="",DATE(2027,12,0),Mitarbeiter!$D68),TODAY()))-(MAX(DATE(2027,11,1),Mitarbeiter!$C68))+1),MAX(0,NETWORKDAYS(MAX(DATE(2027,11,1),Mitarbeiter!$C68),MIN(DATE(2027,12,0),IF(Mitarbeiter!$D68="",DATE(2027,12,0),Mitarbeiter!$D68),TODAY()),Einstellungen!$F$13:$F$67)))*N(Mitarbeiter!$E68)/IF(Einstellungen!$C$11="7 Tage",7,5),N('Ist-Stunden'!AB68)+(N(Krankheitstage!AO68)+N(Krankheitstage!BA68))*N($C68))))</f>
        <v/>
      </c>
      <c r="BG68" s="76">
        <f>IF($B68="",0,IF(Einstellungen!$C$10="Ja",MAX(IF(Einstellungen!$C$11="7 Tage",MAX(0,(MIN(DATE(2027,13,0),IF(Mitarbeiter!$D68="",DATE(2027,13,0),Mitarbeiter!$D68),TODAY()))-(MAX(DATE(2027,12,1),Mitarbeiter!$C68))+1),MAX(0,NETWORKDAYS(MAX(DATE(2027,12,1),Mitarbeiter!$C68),MIN(DATE(2027,13,0),IF(Mitarbeiter!$D68="",DATE(2027,13,0),Mitarbeiter!$D68),TODAY()),Einstellungen!$F$13:$F$67)))*N(Mitarbeiter!$E68)/IF(Einstellungen!$C$11="7 Tage",7,5),N('Ist-Stunden'!AC68)),MAX(IF(Einstellungen!$C$11="7 Tage",MAX(0,(MIN(DATE(2027,13,0),IF(Mitarbeiter!$D68="",DATE(2027,13,0),Mitarbeiter!$D68),TODAY()))-(MAX(DATE(2027,12,1),Mitarbeiter!$C68))+1),MAX(0,NETWORKDAYS(MAX(DATE(2027,12,1),Mitarbeiter!$C68),MIN(DATE(2027,13,0),IF(Mitarbeiter!$D68="",DATE(2027,13,0),Mitarbeiter!$D68),TODAY()),Einstellungen!$F$13:$F$67)))*N(Mitarbeiter!$E68)/IF(Einstellungen!$C$11="7 Tage",7,5),N('Ist-Stunden'!AC68)+(N(Krankheitstage!AP68)+N(Krankheitstage!BB68))*N($C68))))</f>
        <v/>
      </c>
      <c r="BH68" s="76">
        <f>IF($B68="",0,IF(Einstellungen!$C$10="Ja",MAX(IF(Einstellungen!$C$11="7 Tage",MAX(0,(MIN(DATE(2028,2,0),IF(Mitarbeiter!$D68="",DATE(2028,2,0),Mitarbeiter!$D68),TODAY()))-(MAX(DATE(2028,1,1),Mitarbeiter!$C68))+1),MAX(0,NETWORKDAYS(MAX(DATE(2028,1,1),Mitarbeiter!$C68),MIN(DATE(2028,2,0),IF(Mitarbeiter!$D68="",DATE(2028,2,0),Mitarbeiter!$D68),TODAY()),Einstellungen!$F$13:$F$67)))*N(Mitarbeiter!$E68)/IF(Einstellungen!$C$11="7 Tage",7,5),N('Ist-Stunden'!AD68)),MAX(IF(Einstellungen!$C$11="7 Tage",MAX(0,(MIN(DATE(2028,2,0),IF(Mitarbeiter!$D68="",DATE(2028,2,0),Mitarbeiter!$D68),TODAY()))-(MAX(DATE(2028,1,1),Mitarbeiter!$C68))+1),MAX(0,NETWORKDAYS(MAX(DATE(2028,1,1),Mitarbeiter!$C68),MIN(DATE(2028,2,0),IF(Mitarbeiter!$D68="",DATE(2028,2,0),Mitarbeiter!$D68),TODAY()),Einstellungen!$F$13:$F$67)))*N(Mitarbeiter!$E68)/IF(Einstellungen!$C$11="7 Tage",7,5),N('Ist-Stunden'!AD68)+(N(Krankheitstage!BC68)+N(Krankheitstage!BO68))*N($C68))))</f>
        <v/>
      </c>
      <c r="BI68" s="76">
        <f>IF($B68="",0,IF(Einstellungen!$C$10="Ja",MAX(IF(Einstellungen!$C$11="7 Tage",MAX(0,(MIN(DATE(2028,3,0),IF(Mitarbeiter!$D68="",DATE(2028,3,0),Mitarbeiter!$D68),TODAY()))-(MAX(DATE(2028,2,1),Mitarbeiter!$C68))+1),MAX(0,NETWORKDAYS(MAX(DATE(2028,2,1),Mitarbeiter!$C68),MIN(DATE(2028,3,0),IF(Mitarbeiter!$D68="",DATE(2028,3,0),Mitarbeiter!$D68),TODAY()),Einstellungen!$F$13:$F$67)))*N(Mitarbeiter!$E68)/IF(Einstellungen!$C$11="7 Tage",7,5),N('Ist-Stunden'!AE68)),MAX(IF(Einstellungen!$C$11="7 Tage",MAX(0,(MIN(DATE(2028,3,0),IF(Mitarbeiter!$D68="",DATE(2028,3,0),Mitarbeiter!$D68),TODAY()))-(MAX(DATE(2028,2,1),Mitarbeiter!$C68))+1),MAX(0,NETWORKDAYS(MAX(DATE(2028,2,1),Mitarbeiter!$C68),MIN(DATE(2028,3,0),IF(Mitarbeiter!$D68="",DATE(2028,3,0),Mitarbeiter!$D68),TODAY()),Einstellungen!$F$13:$F$67)))*N(Mitarbeiter!$E68)/IF(Einstellungen!$C$11="7 Tage",7,5),N('Ist-Stunden'!AE68)+(N(Krankheitstage!BD68)+N(Krankheitstage!BP68))*N($C68))))</f>
        <v/>
      </c>
      <c r="BJ68" s="76">
        <f>IF($B68="",0,IF(Einstellungen!$C$10="Ja",MAX(IF(Einstellungen!$C$11="7 Tage",MAX(0,(MIN(DATE(2028,4,0),IF(Mitarbeiter!$D68="",DATE(2028,4,0),Mitarbeiter!$D68),TODAY()))-(MAX(DATE(2028,3,1),Mitarbeiter!$C68))+1),MAX(0,NETWORKDAYS(MAX(DATE(2028,3,1),Mitarbeiter!$C68),MIN(DATE(2028,4,0),IF(Mitarbeiter!$D68="",DATE(2028,4,0),Mitarbeiter!$D68),TODAY()),Einstellungen!$F$13:$F$67)))*N(Mitarbeiter!$E68)/IF(Einstellungen!$C$11="7 Tage",7,5),N('Ist-Stunden'!AF68)),MAX(IF(Einstellungen!$C$11="7 Tage",MAX(0,(MIN(DATE(2028,4,0),IF(Mitarbeiter!$D68="",DATE(2028,4,0),Mitarbeiter!$D68),TODAY()))-(MAX(DATE(2028,3,1),Mitarbeiter!$C68))+1),MAX(0,NETWORKDAYS(MAX(DATE(2028,3,1),Mitarbeiter!$C68),MIN(DATE(2028,4,0),IF(Mitarbeiter!$D68="",DATE(2028,4,0),Mitarbeiter!$D68),TODAY()),Einstellungen!$F$13:$F$67)))*N(Mitarbeiter!$E68)/IF(Einstellungen!$C$11="7 Tage",7,5),N('Ist-Stunden'!AF68)+(N(Krankheitstage!BE68)+N(Krankheitstage!BQ68))*N($C68))))</f>
        <v/>
      </c>
      <c r="BK68" s="76">
        <f>IF($B68="",0,IF(Einstellungen!$C$10="Ja",MAX(IF(Einstellungen!$C$11="7 Tage",MAX(0,(MIN(DATE(2028,5,0),IF(Mitarbeiter!$D68="",DATE(2028,5,0),Mitarbeiter!$D68),TODAY()))-(MAX(DATE(2028,4,1),Mitarbeiter!$C68))+1),MAX(0,NETWORKDAYS(MAX(DATE(2028,4,1),Mitarbeiter!$C68),MIN(DATE(2028,5,0),IF(Mitarbeiter!$D68="",DATE(2028,5,0),Mitarbeiter!$D68),TODAY()),Einstellungen!$F$13:$F$67)))*N(Mitarbeiter!$E68)/IF(Einstellungen!$C$11="7 Tage",7,5),N('Ist-Stunden'!AG68)),MAX(IF(Einstellungen!$C$11="7 Tage",MAX(0,(MIN(DATE(2028,5,0),IF(Mitarbeiter!$D68="",DATE(2028,5,0),Mitarbeiter!$D68),TODAY()))-(MAX(DATE(2028,4,1),Mitarbeiter!$C68))+1),MAX(0,NETWORKDAYS(MAX(DATE(2028,4,1),Mitarbeiter!$C68),MIN(DATE(2028,5,0),IF(Mitarbeiter!$D68="",DATE(2028,5,0),Mitarbeiter!$D68),TODAY()),Einstellungen!$F$13:$F$67)))*N(Mitarbeiter!$E68)/IF(Einstellungen!$C$11="7 Tage",7,5),N('Ist-Stunden'!AG68)+(N(Krankheitstage!BF68)+N(Krankheitstage!BR68))*N($C68))))</f>
        <v/>
      </c>
      <c r="BL68" s="76">
        <f>IF($B68="",0,IF(Einstellungen!$C$10="Ja",MAX(IF(Einstellungen!$C$11="7 Tage",MAX(0,(MIN(DATE(2028,6,0),IF(Mitarbeiter!$D68="",DATE(2028,6,0),Mitarbeiter!$D68),TODAY()))-(MAX(DATE(2028,5,1),Mitarbeiter!$C68))+1),MAX(0,NETWORKDAYS(MAX(DATE(2028,5,1),Mitarbeiter!$C68),MIN(DATE(2028,6,0),IF(Mitarbeiter!$D68="",DATE(2028,6,0),Mitarbeiter!$D68),TODAY()),Einstellungen!$F$13:$F$67)))*N(Mitarbeiter!$E68)/IF(Einstellungen!$C$11="7 Tage",7,5),N('Ist-Stunden'!AH68)),MAX(IF(Einstellungen!$C$11="7 Tage",MAX(0,(MIN(DATE(2028,6,0),IF(Mitarbeiter!$D68="",DATE(2028,6,0),Mitarbeiter!$D68),TODAY()))-(MAX(DATE(2028,5,1),Mitarbeiter!$C68))+1),MAX(0,NETWORKDAYS(MAX(DATE(2028,5,1),Mitarbeiter!$C68),MIN(DATE(2028,6,0),IF(Mitarbeiter!$D68="",DATE(2028,6,0),Mitarbeiter!$D68),TODAY()),Einstellungen!$F$13:$F$67)))*N(Mitarbeiter!$E68)/IF(Einstellungen!$C$11="7 Tage",7,5),N('Ist-Stunden'!AH68)+(N(Krankheitstage!BG68)+N(Krankheitstage!BS68))*N($C68))))</f>
        <v/>
      </c>
      <c r="BM68" s="76">
        <f>IF($B68="",0,IF(Einstellungen!$C$10="Ja",MAX(IF(Einstellungen!$C$11="7 Tage",MAX(0,(MIN(DATE(2028,7,0),IF(Mitarbeiter!$D68="",DATE(2028,7,0),Mitarbeiter!$D68),TODAY()))-(MAX(DATE(2028,6,1),Mitarbeiter!$C68))+1),MAX(0,NETWORKDAYS(MAX(DATE(2028,6,1),Mitarbeiter!$C68),MIN(DATE(2028,7,0),IF(Mitarbeiter!$D68="",DATE(2028,7,0),Mitarbeiter!$D68),TODAY()),Einstellungen!$F$13:$F$67)))*N(Mitarbeiter!$E68)/IF(Einstellungen!$C$11="7 Tage",7,5),N('Ist-Stunden'!AI68)),MAX(IF(Einstellungen!$C$11="7 Tage",MAX(0,(MIN(DATE(2028,7,0),IF(Mitarbeiter!$D68="",DATE(2028,7,0),Mitarbeiter!$D68),TODAY()))-(MAX(DATE(2028,6,1),Mitarbeiter!$C68))+1),MAX(0,NETWORKDAYS(MAX(DATE(2028,6,1),Mitarbeiter!$C68),MIN(DATE(2028,7,0),IF(Mitarbeiter!$D68="",DATE(2028,7,0),Mitarbeiter!$D68),TODAY()),Einstellungen!$F$13:$F$67)))*N(Mitarbeiter!$E68)/IF(Einstellungen!$C$11="7 Tage",7,5),N('Ist-Stunden'!AI68)+(N(Krankheitstage!BH68)+N(Krankheitstage!BT68))*N($C68))))</f>
        <v/>
      </c>
      <c r="BN68" s="76">
        <f>IF($B68="",0,IF(Einstellungen!$C$10="Ja",MAX(IF(Einstellungen!$C$11="7 Tage",MAX(0,(MIN(DATE(2028,8,0),IF(Mitarbeiter!$D68="",DATE(2028,8,0),Mitarbeiter!$D68),TODAY()))-(MAX(DATE(2028,7,1),Mitarbeiter!$C68))+1),MAX(0,NETWORKDAYS(MAX(DATE(2028,7,1),Mitarbeiter!$C68),MIN(DATE(2028,8,0),IF(Mitarbeiter!$D68="",DATE(2028,8,0),Mitarbeiter!$D68),TODAY()),Einstellungen!$F$13:$F$67)))*N(Mitarbeiter!$E68)/IF(Einstellungen!$C$11="7 Tage",7,5),N('Ist-Stunden'!AJ68)),MAX(IF(Einstellungen!$C$11="7 Tage",MAX(0,(MIN(DATE(2028,8,0),IF(Mitarbeiter!$D68="",DATE(2028,8,0),Mitarbeiter!$D68),TODAY()))-(MAX(DATE(2028,7,1),Mitarbeiter!$C68))+1),MAX(0,NETWORKDAYS(MAX(DATE(2028,7,1),Mitarbeiter!$C68),MIN(DATE(2028,8,0),IF(Mitarbeiter!$D68="",DATE(2028,8,0),Mitarbeiter!$D68),TODAY()),Einstellungen!$F$13:$F$67)))*N(Mitarbeiter!$E68)/IF(Einstellungen!$C$11="7 Tage",7,5),N('Ist-Stunden'!AJ68)+(N(Krankheitstage!BI68)+N(Krankheitstage!BU68))*N($C68))))</f>
        <v/>
      </c>
      <c r="BO68" s="76">
        <f>IF($B68="",0,IF(Einstellungen!$C$10="Ja",MAX(IF(Einstellungen!$C$11="7 Tage",MAX(0,(MIN(DATE(2028,9,0),IF(Mitarbeiter!$D68="",DATE(2028,9,0),Mitarbeiter!$D68),TODAY()))-(MAX(DATE(2028,8,1),Mitarbeiter!$C68))+1),MAX(0,NETWORKDAYS(MAX(DATE(2028,8,1),Mitarbeiter!$C68),MIN(DATE(2028,9,0),IF(Mitarbeiter!$D68="",DATE(2028,9,0),Mitarbeiter!$D68),TODAY()),Einstellungen!$F$13:$F$67)))*N(Mitarbeiter!$E68)/IF(Einstellungen!$C$11="7 Tage",7,5),N('Ist-Stunden'!AK68)),MAX(IF(Einstellungen!$C$11="7 Tage",MAX(0,(MIN(DATE(2028,9,0),IF(Mitarbeiter!$D68="",DATE(2028,9,0),Mitarbeiter!$D68),TODAY()))-(MAX(DATE(2028,8,1),Mitarbeiter!$C68))+1),MAX(0,NETWORKDAYS(MAX(DATE(2028,8,1),Mitarbeiter!$C68),MIN(DATE(2028,9,0),IF(Mitarbeiter!$D68="",DATE(2028,9,0),Mitarbeiter!$D68),TODAY()),Einstellungen!$F$13:$F$67)))*N(Mitarbeiter!$E68)/IF(Einstellungen!$C$11="7 Tage",7,5),N('Ist-Stunden'!AK68)+(N(Krankheitstage!BJ68)+N(Krankheitstage!BV68))*N($C68))))</f>
        <v/>
      </c>
      <c r="BP68" s="76">
        <f>IF($B68="",0,IF(Einstellungen!$C$10="Ja",MAX(IF(Einstellungen!$C$11="7 Tage",MAX(0,(MIN(DATE(2028,10,0),IF(Mitarbeiter!$D68="",DATE(2028,10,0),Mitarbeiter!$D68),TODAY()))-(MAX(DATE(2028,9,1),Mitarbeiter!$C68))+1),MAX(0,NETWORKDAYS(MAX(DATE(2028,9,1),Mitarbeiter!$C68),MIN(DATE(2028,10,0),IF(Mitarbeiter!$D68="",DATE(2028,10,0),Mitarbeiter!$D68),TODAY()),Einstellungen!$F$13:$F$67)))*N(Mitarbeiter!$E68)/IF(Einstellungen!$C$11="7 Tage",7,5),N('Ist-Stunden'!AL68)),MAX(IF(Einstellungen!$C$11="7 Tage",MAX(0,(MIN(DATE(2028,10,0),IF(Mitarbeiter!$D68="",DATE(2028,10,0),Mitarbeiter!$D68),TODAY()))-(MAX(DATE(2028,9,1),Mitarbeiter!$C68))+1),MAX(0,NETWORKDAYS(MAX(DATE(2028,9,1),Mitarbeiter!$C68),MIN(DATE(2028,10,0),IF(Mitarbeiter!$D68="",DATE(2028,10,0),Mitarbeiter!$D68),TODAY()),Einstellungen!$F$13:$F$67)))*N(Mitarbeiter!$E68)/IF(Einstellungen!$C$11="7 Tage",7,5),N('Ist-Stunden'!AL68)+(N(Krankheitstage!BK68)+N(Krankheitstage!BW68))*N($C68))))</f>
        <v/>
      </c>
      <c r="BQ68" s="76">
        <f>IF($B68="",0,IF(Einstellungen!$C$10="Ja",MAX(IF(Einstellungen!$C$11="7 Tage",MAX(0,(MIN(DATE(2028,11,0),IF(Mitarbeiter!$D68="",DATE(2028,11,0),Mitarbeiter!$D68),TODAY()))-(MAX(DATE(2028,10,1),Mitarbeiter!$C68))+1),MAX(0,NETWORKDAYS(MAX(DATE(2028,10,1),Mitarbeiter!$C68),MIN(DATE(2028,11,0),IF(Mitarbeiter!$D68="",DATE(2028,11,0),Mitarbeiter!$D68),TODAY()),Einstellungen!$F$13:$F$67)))*N(Mitarbeiter!$E68)/IF(Einstellungen!$C$11="7 Tage",7,5),N('Ist-Stunden'!AM68)),MAX(IF(Einstellungen!$C$11="7 Tage",MAX(0,(MIN(DATE(2028,11,0),IF(Mitarbeiter!$D68="",DATE(2028,11,0),Mitarbeiter!$D68),TODAY()))-(MAX(DATE(2028,10,1),Mitarbeiter!$C68))+1),MAX(0,NETWORKDAYS(MAX(DATE(2028,10,1),Mitarbeiter!$C68),MIN(DATE(2028,11,0),IF(Mitarbeiter!$D68="",DATE(2028,11,0),Mitarbeiter!$D68),TODAY()),Einstellungen!$F$13:$F$67)))*N(Mitarbeiter!$E68)/IF(Einstellungen!$C$11="7 Tage",7,5),N('Ist-Stunden'!AM68)+(N(Krankheitstage!BL68)+N(Krankheitstage!BX68))*N($C68))))</f>
        <v/>
      </c>
      <c r="BR68" s="76">
        <f>IF($B68="",0,IF(Einstellungen!$C$10="Ja",MAX(IF(Einstellungen!$C$11="7 Tage",MAX(0,(MIN(DATE(2028,12,0),IF(Mitarbeiter!$D68="",DATE(2028,12,0),Mitarbeiter!$D68),TODAY()))-(MAX(DATE(2028,11,1),Mitarbeiter!$C68))+1),MAX(0,NETWORKDAYS(MAX(DATE(2028,11,1),Mitarbeiter!$C68),MIN(DATE(2028,12,0),IF(Mitarbeiter!$D68="",DATE(2028,12,0),Mitarbeiter!$D68),TODAY()),Einstellungen!$F$13:$F$67)))*N(Mitarbeiter!$E68)/IF(Einstellungen!$C$11="7 Tage",7,5),N('Ist-Stunden'!AN68)),MAX(IF(Einstellungen!$C$11="7 Tage",MAX(0,(MIN(DATE(2028,12,0),IF(Mitarbeiter!$D68="",DATE(2028,12,0),Mitarbeiter!$D68),TODAY()))-(MAX(DATE(2028,11,1),Mitarbeiter!$C68))+1),MAX(0,NETWORKDAYS(MAX(DATE(2028,11,1),Mitarbeiter!$C68),MIN(DATE(2028,12,0),IF(Mitarbeiter!$D68="",DATE(2028,12,0),Mitarbeiter!$D68),TODAY()),Einstellungen!$F$13:$F$67)))*N(Mitarbeiter!$E68)/IF(Einstellungen!$C$11="7 Tage",7,5),N('Ist-Stunden'!AN68)+(N(Krankheitstage!BM68)+N(Krankheitstage!BY68))*N($C68))))</f>
        <v/>
      </c>
      <c r="BS68" s="76">
        <f>IF($B68="",0,IF(Einstellungen!$C$10="Ja",MAX(IF(Einstellungen!$C$11="7 Tage",MAX(0,(MIN(DATE(2028,13,0),IF(Mitarbeiter!$D68="",DATE(2028,13,0),Mitarbeiter!$D68),TODAY()))-(MAX(DATE(2028,12,1),Mitarbeiter!$C68))+1),MAX(0,NETWORKDAYS(MAX(DATE(2028,12,1),Mitarbeiter!$C68),MIN(DATE(2028,13,0),IF(Mitarbeiter!$D68="",DATE(2028,13,0),Mitarbeiter!$D68),TODAY()),Einstellungen!$F$13:$F$67)))*N(Mitarbeiter!$E68)/IF(Einstellungen!$C$11="7 Tage",7,5),N('Ist-Stunden'!AO68)),MAX(IF(Einstellungen!$C$11="7 Tage",MAX(0,(MIN(DATE(2028,13,0),IF(Mitarbeiter!$D68="",DATE(2028,13,0),Mitarbeiter!$D68),TODAY()))-(MAX(DATE(2028,12,1),Mitarbeiter!$C68))+1),MAX(0,NETWORKDAYS(MAX(DATE(2028,12,1),Mitarbeiter!$C68),MIN(DATE(2028,13,0),IF(Mitarbeiter!$D68="",DATE(2028,13,0),Mitarbeiter!$D68),TODAY()),Einstellungen!$F$13:$F$67)))*N(Mitarbeiter!$E68)/IF(Einstellungen!$C$11="7 Tage",7,5),N('Ist-Stunden'!AO68)+(N(Krankheitstage!BN68)+N(Krankheitstage!BZ68))*N($C68))))</f>
        <v/>
      </c>
      <c r="BT68" s="76">
        <f>IF($B68="",0,IF(Einstellungen!$C$10="Ja",MAX(IF(Einstellungen!$C$11="7 Tage",MAX(0,(MIN(DATE(2029,2,0),IF(Mitarbeiter!$D68="",DATE(2029,2,0),Mitarbeiter!$D68),TODAY()))-(MAX(DATE(2029,1,1),Mitarbeiter!$C68))+1),MAX(0,NETWORKDAYS(MAX(DATE(2029,1,1),Mitarbeiter!$C68),MIN(DATE(2029,2,0),IF(Mitarbeiter!$D68="",DATE(2029,2,0),Mitarbeiter!$D68),TODAY()),Einstellungen!$F$13:$F$67)))*N(Mitarbeiter!$E68)/IF(Einstellungen!$C$11="7 Tage",7,5),N('Ist-Stunden'!AP68)),MAX(IF(Einstellungen!$C$11="7 Tage",MAX(0,(MIN(DATE(2029,2,0),IF(Mitarbeiter!$D68="",DATE(2029,2,0),Mitarbeiter!$D68),TODAY()))-(MAX(DATE(2029,1,1),Mitarbeiter!$C68))+1),MAX(0,NETWORKDAYS(MAX(DATE(2029,1,1),Mitarbeiter!$C68),MIN(DATE(2029,2,0),IF(Mitarbeiter!$D68="",DATE(2029,2,0),Mitarbeiter!$D68),TODAY()),Einstellungen!$F$13:$F$67)))*N(Mitarbeiter!$E68)/IF(Einstellungen!$C$11="7 Tage",7,5),N('Ist-Stunden'!AP68)+(N(Krankheitstage!CA68)+N(Krankheitstage!CM68))*N($C68))))</f>
        <v/>
      </c>
      <c r="BU68" s="76">
        <f>IF($B68="",0,IF(Einstellungen!$C$10="Ja",MAX(IF(Einstellungen!$C$11="7 Tage",MAX(0,(MIN(DATE(2029,3,0),IF(Mitarbeiter!$D68="",DATE(2029,3,0),Mitarbeiter!$D68),TODAY()))-(MAX(DATE(2029,2,1),Mitarbeiter!$C68))+1),MAX(0,NETWORKDAYS(MAX(DATE(2029,2,1),Mitarbeiter!$C68),MIN(DATE(2029,3,0),IF(Mitarbeiter!$D68="",DATE(2029,3,0),Mitarbeiter!$D68),TODAY()),Einstellungen!$F$13:$F$67)))*N(Mitarbeiter!$E68)/IF(Einstellungen!$C$11="7 Tage",7,5),N('Ist-Stunden'!AQ68)),MAX(IF(Einstellungen!$C$11="7 Tage",MAX(0,(MIN(DATE(2029,3,0),IF(Mitarbeiter!$D68="",DATE(2029,3,0),Mitarbeiter!$D68),TODAY()))-(MAX(DATE(2029,2,1),Mitarbeiter!$C68))+1),MAX(0,NETWORKDAYS(MAX(DATE(2029,2,1),Mitarbeiter!$C68),MIN(DATE(2029,3,0),IF(Mitarbeiter!$D68="",DATE(2029,3,0),Mitarbeiter!$D68),TODAY()),Einstellungen!$F$13:$F$67)))*N(Mitarbeiter!$E68)/IF(Einstellungen!$C$11="7 Tage",7,5),N('Ist-Stunden'!AQ68)+(N(Krankheitstage!CB68)+N(Krankheitstage!CN68))*N($C68))))</f>
        <v/>
      </c>
      <c r="BV68" s="76">
        <f>IF($B68="",0,IF(Einstellungen!$C$10="Ja",MAX(IF(Einstellungen!$C$11="7 Tage",MAX(0,(MIN(DATE(2029,4,0),IF(Mitarbeiter!$D68="",DATE(2029,4,0),Mitarbeiter!$D68),TODAY()))-(MAX(DATE(2029,3,1),Mitarbeiter!$C68))+1),MAX(0,NETWORKDAYS(MAX(DATE(2029,3,1),Mitarbeiter!$C68),MIN(DATE(2029,4,0),IF(Mitarbeiter!$D68="",DATE(2029,4,0),Mitarbeiter!$D68),TODAY()),Einstellungen!$F$13:$F$67)))*N(Mitarbeiter!$E68)/IF(Einstellungen!$C$11="7 Tage",7,5),N('Ist-Stunden'!AR68)),MAX(IF(Einstellungen!$C$11="7 Tage",MAX(0,(MIN(DATE(2029,4,0),IF(Mitarbeiter!$D68="",DATE(2029,4,0),Mitarbeiter!$D68),TODAY()))-(MAX(DATE(2029,3,1),Mitarbeiter!$C68))+1),MAX(0,NETWORKDAYS(MAX(DATE(2029,3,1),Mitarbeiter!$C68),MIN(DATE(2029,4,0),IF(Mitarbeiter!$D68="",DATE(2029,4,0),Mitarbeiter!$D68),TODAY()),Einstellungen!$F$13:$F$67)))*N(Mitarbeiter!$E68)/IF(Einstellungen!$C$11="7 Tage",7,5),N('Ist-Stunden'!AR68)+(N(Krankheitstage!CC68)+N(Krankheitstage!CO68))*N($C68))))</f>
        <v/>
      </c>
      <c r="BW68" s="76">
        <f>IF($B68="",0,IF(Einstellungen!$C$10="Ja",MAX(IF(Einstellungen!$C$11="7 Tage",MAX(0,(MIN(DATE(2029,5,0),IF(Mitarbeiter!$D68="",DATE(2029,5,0),Mitarbeiter!$D68),TODAY()))-(MAX(DATE(2029,4,1),Mitarbeiter!$C68))+1),MAX(0,NETWORKDAYS(MAX(DATE(2029,4,1),Mitarbeiter!$C68),MIN(DATE(2029,5,0),IF(Mitarbeiter!$D68="",DATE(2029,5,0),Mitarbeiter!$D68),TODAY()),Einstellungen!$F$13:$F$67)))*N(Mitarbeiter!$E68)/IF(Einstellungen!$C$11="7 Tage",7,5),N('Ist-Stunden'!AS68)),MAX(IF(Einstellungen!$C$11="7 Tage",MAX(0,(MIN(DATE(2029,5,0),IF(Mitarbeiter!$D68="",DATE(2029,5,0),Mitarbeiter!$D68),TODAY()))-(MAX(DATE(2029,4,1),Mitarbeiter!$C68))+1),MAX(0,NETWORKDAYS(MAX(DATE(2029,4,1),Mitarbeiter!$C68),MIN(DATE(2029,5,0),IF(Mitarbeiter!$D68="",DATE(2029,5,0),Mitarbeiter!$D68),TODAY()),Einstellungen!$F$13:$F$67)))*N(Mitarbeiter!$E68)/IF(Einstellungen!$C$11="7 Tage",7,5),N('Ist-Stunden'!AS68)+(N(Krankheitstage!CD68)+N(Krankheitstage!CP68))*N($C68))))</f>
        <v/>
      </c>
      <c r="BX68" s="76">
        <f>IF($B68="",0,IF(Einstellungen!$C$10="Ja",MAX(IF(Einstellungen!$C$11="7 Tage",MAX(0,(MIN(DATE(2029,6,0),IF(Mitarbeiter!$D68="",DATE(2029,6,0),Mitarbeiter!$D68),TODAY()))-(MAX(DATE(2029,5,1),Mitarbeiter!$C68))+1),MAX(0,NETWORKDAYS(MAX(DATE(2029,5,1),Mitarbeiter!$C68),MIN(DATE(2029,6,0),IF(Mitarbeiter!$D68="",DATE(2029,6,0),Mitarbeiter!$D68),TODAY()),Einstellungen!$F$13:$F$67)))*N(Mitarbeiter!$E68)/IF(Einstellungen!$C$11="7 Tage",7,5),N('Ist-Stunden'!AT68)),MAX(IF(Einstellungen!$C$11="7 Tage",MAX(0,(MIN(DATE(2029,6,0),IF(Mitarbeiter!$D68="",DATE(2029,6,0),Mitarbeiter!$D68),TODAY()))-(MAX(DATE(2029,5,1),Mitarbeiter!$C68))+1),MAX(0,NETWORKDAYS(MAX(DATE(2029,5,1),Mitarbeiter!$C68),MIN(DATE(2029,6,0),IF(Mitarbeiter!$D68="",DATE(2029,6,0),Mitarbeiter!$D68),TODAY()),Einstellungen!$F$13:$F$67)))*N(Mitarbeiter!$E68)/IF(Einstellungen!$C$11="7 Tage",7,5),N('Ist-Stunden'!AT68)+(N(Krankheitstage!CE68)+N(Krankheitstage!CQ68))*N($C68))))</f>
        <v/>
      </c>
      <c r="BY68" s="76">
        <f>IF($B68="",0,IF(Einstellungen!$C$10="Ja",MAX(IF(Einstellungen!$C$11="7 Tage",MAX(0,(MIN(DATE(2029,7,0),IF(Mitarbeiter!$D68="",DATE(2029,7,0),Mitarbeiter!$D68),TODAY()))-(MAX(DATE(2029,6,1),Mitarbeiter!$C68))+1),MAX(0,NETWORKDAYS(MAX(DATE(2029,6,1),Mitarbeiter!$C68),MIN(DATE(2029,7,0),IF(Mitarbeiter!$D68="",DATE(2029,7,0),Mitarbeiter!$D68),TODAY()),Einstellungen!$F$13:$F$67)))*N(Mitarbeiter!$E68)/IF(Einstellungen!$C$11="7 Tage",7,5),N('Ist-Stunden'!AU68)),MAX(IF(Einstellungen!$C$11="7 Tage",MAX(0,(MIN(DATE(2029,7,0),IF(Mitarbeiter!$D68="",DATE(2029,7,0),Mitarbeiter!$D68),TODAY()))-(MAX(DATE(2029,6,1),Mitarbeiter!$C68))+1),MAX(0,NETWORKDAYS(MAX(DATE(2029,6,1),Mitarbeiter!$C68),MIN(DATE(2029,7,0),IF(Mitarbeiter!$D68="",DATE(2029,7,0),Mitarbeiter!$D68),TODAY()),Einstellungen!$F$13:$F$67)))*N(Mitarbeiter!$E68)/IF(Einstellungen!$C$11="7 Tage",7,5),N('Ist-Stunden'!AU68)+(N(Krankheitstage!CF68)+N(Krankheitstage!CR68))*N($C68))))</f>
        <v/>
      </c>
      <c r="BZ68" s="76">
        <f>IF($B68="",0,IF(Einstellungen!$C$10="Ja",MAX(IF(Einstellungen!$C$11="7 Tage",MAX(0,(MIN(DATE(2029,8,0),IF(Mitarbeiter!$D68="",DATE(2029,8,0),Mitarbeiter!$D68),TODAY()))-(MAX(DATE(2029,7,1),Mitarbeiter!$C68))+1),MAX(0,NETWORKDAYS(MAX(DATE(2029,7,1),Mitarbeiter!$C68),MIN(DATE(2029,8,0),IF(Mitarbeiter!$D68="",DATE(2029,8,0),Mitarbeiter!$D68),TODAY()),Einstellungen!$F$13:$F$67)))*N(Mitarbeiter!$E68)/IF(Einstellungen!$C$11="7 Tage",7,5),N('Ist-Stunden'!AV68)),MAX(IF(Einstellungen!$C$11="7 Tage",MAX(0,(MIN(DATE(2029,8,0),IF(Mitarbeiter!$D68="",DATE(2029,8,0),Mitarbeiter!$D68),TODAY()))-(MAX(DATE(2029,7,1),Mitarbeiter!$C68))+1),MAX(0,NETWORKDAYS(MAX(DATE(2029,7,1),Mitarbeiter!$C68),MIN(DATE(2029,8,0),IF(Mitarbeiter!$D68="",DATE(2029,8,0),Mitarbeiter!$D68),TODAY()),Einstellungen!$F$13:$F$67)))*N(Mitarbeiter!$E68)/IF(Einstellungen!$C$11="7 Tage",7,5),N('Ist-Stunden'!AV68)+(N(Krankheitstage!CG68)+N(Krankheitstage!CS68))*N($C68))))</f>
        <v/>
      </c>
      <c r="CA68" s="76">
        <f>IF($B68="",0,IF(Einstellungen!$C$10="Ja",MAX(IF(Einstellungen!$C$11="7 Tage",MAX(0,(MIN(DATE(2029,9,0),IF(Mitarbeiter!$D68="",DATE(2029,9,0),Mitarbeiter!$D68),TODAY()))-(MAX(DATE(2029,8,1),Mitarbeiter!$C68))+1),MAX(0,NETWORKDAYS(MAX(DATE(2029,8,1),Mitarbeiter!$C68),MIN(DATE(2029,9,0),IF(Mitarbeiter!$D68="",DATE(2029,9,0),Mitarbeiter!$D68),TODAY()),Einstellungen!$F$13:$F$67)))*N(Mitarbeiter!$E68)/IF(Einstellungen!$C$11="7 Tage",7,5),N('Ist-Stunden'!AW68)),MAX(IF(Einstellungen!$C$11="7 Tage",MAX(0,(MIN(DATE(2029,9,0),IF(Mitarbeiter!$D68="",DATE(2029,9,0),Mitarbeiter!$D68),TODAY()))-(MAX(DATE(2029,8,1),Mitarbeiter!$C68))+1),MAX(0,NETWORKDAYS(MAX(DATE(2029,8,1),Mitarbeiter!$C68),MIN(DATE(2029,9,0),IF(Mitarbeiter!$D68="",DATE(2029,9,0),Mitarbeiter!$D68),TODAY()),Einstellungen!$F$13:$F$67)))*N(Mitarbeiter!$E68)/IF(Einstellungen!$C$11="7 Tage",7,5),N('Ist-Stunden'!AW68)+(N(Krankheitstage!CH68)+N(Krankheitstage!CT68))*N($C68))))</f>
        <v/>
      </c>
      <c r="CB68" s="76">
        <f>IF($B68="",0,IF(Einstellungen!$C$10="Ja",MAX(IF(Einstellungen!$C$11="7 Tage",MAX(0,(MIN(DATE(2029,10,0),IF(Mitarbeiter!$D68="",DATE(2029,10,0),Mitarbeiter!$D68),TODAY()))-(MAX(DATE(2029,9,1),Mitarbeiter!$C68))+1),MAX(0,NETWORKDAYS(MAX(DATE(2029,9,1),Mitarbeiter!$C68),MIN(DATE(2029,10,0),IF(Mitarbeiter!$D68="",DATE(2029,10,0),Mitarbeiter!$D68),TODAY()),Einstellungen!$F$13:$F$67)))*N(Mitarbeiter!$E68)/IF(Einstellungen!$C$11="7 Tage",7,5),N('Ist-Stunden'!AX68)),MAX(IF(Einstellungen!$C$11="7 Tage",MAX(0,(MIN(DATE(2029,10,0),IF(Mitarbeiter!$D68="",DATE(2029,10,0),Mitarbeiter!$D68),TODAY()))-(MAX(DATE(2029,9,1),Mitarbeiter!$C68))+1),MAX(0,NETWORKDAYS(MAX(DATE(2029,9,1),Mitarbeiter!$C68),MIN(DATE(2029,10,0),IF(Mitarbeiter!$D68="",DATE(2029,10,0),Mitarbeiter!$D68),TODAY()),Einstellungen!$F$13:$F$67)))*N(Mitarbeiter!$E68)/IF(Einstellungen!$C$11="7 Tage",7,5),N('Ist-Stunden'!AX68)+(N(Krankheitstage!CI68)+N(Krankheitstage!CU68))*N($C68))))</f>
        <v/>
      </c>
      <c r="CC68" s="76">
        <f>IF($B68="",0,IF(Einstellungen!$C$10="Ja",MAX(IF(Einstellungen!$C$11="7 Tage",MAX(0,(MIN(DATE(2029,11,0),IF(Mitarbeiter!$D68="",DATE(2029,11,0),Mitarbeiter!$D68),TODAY()))-(MAX(DATE(2029,10,1),Mitarbeiter!$C68))+1),MAX(0,NETWORKDAYS(MAX(DATE(2029,10,1),Mitarbeiter!$C68),MIN(DATE(2029,11,0),IF(Mitarbeiter!$D68="",DATE(2029,11,0),Mitarbeiter!$D68),TODAY()),Einstellungen!$F$13:$F$67)))*N(Mitarbeiter!$E68)/IF(Einstellungen!$C$11="7 Tage",7,5),N('Ist-Stunden'!AY68)),MAX(IF(Einstellungen!$C$11="7 Tage",MAX(0,(MIN(DATE(2029,11,0),IF(Mitarbeiter!$D68="",DATE(2029,11,0),Mitarbeiter!$D68),TODAY()))-(MAX(DATE(2029,10,1),Mitarbeiter!$C68))+1),MAX(0,NETWORKDAYS(MAX(DATE(2029,10,1),Mitarbeiter!$C68),MIN(DATE(2029,11,0),IF(Mitarbeiter!$D68="",DATE(2029,11,0),Mitarbeiter!$D68),TODAY()),Einstellungen!$F$13:$F$67)))*N(Mitarbeiter!$E68)/IF(Einstellungen!$C$11="7 Tage",7,5),N('Ist-Stunden'!AY68)+(N(Krankheitstage!CJ68)+N(Krankheitstage!CV68))*N($C68))))</f>
        <v/>
      </c>
      <c r="CD68" s="76">
        <f>IF($B68="",0,IF(Einstellungen!$C$10="Ja",MAX(IF(Einstellungen!$C$11="7 Tage",MAX(0,(MIN(DATE(2029,12,0),IF(Mitarbeiter!$D68="",DATE(2029,12,0),Mitarbeiter!$D68),TODAY()))-(MAX(DATE(2029,11,1),Mitarbeiter!$C68))+1),MAX(0,NETWORKDAYS(MAX(DATE(2029,11,1),Mitarbeiter!$C68),MIN(DATE(2029,12,0),IF(Mitarbeiter!$D68="",DATE(2029,12,0),Mitarbeiter!$D68),TODAY()),Einstellungen!$F$13:$F$67)))*N(Mitarbeiter!$E68)/IF(Einstellungen!$C$11="7 Tage",7,5),N('Ist-Stunden'!AZ68)),MAX(IF(Einstellungen!$C$11="7 Tage",MAX(0,(MIN(DATE(2029,12,0),IF(Mitarbeiter!$D68="",DATE(2029,12,0),Mitarbeiter!$D68),TODAY()))-(MAX(DATE(2029,11,1),Mitarbeiter!$C68))+1),MAX(0,NETWORKDAYS(MAX(DATE(2029,11,1),Mitarbeiter!$C68),MIN(DATE(2029,12,0),IF(Mitarbeiter!$D68="",DATE(2029,12,0),Mitarbeiter!$D68),TODAY()),Einstellungen!$F$13:$F$67)))*N(Mitarbeiter!$E68)/IF(Einstellungen!$C$11="7 Tage",7,5),N('Ist-Stunden'!AZ68)+(N(Krankheitstage!CK68)+N(Krankheitstage!CW68))*N($C68))))</f>
        <v/>
      </c>
      <c r="CE68" s="76">
        <f>IF($B68="",0,IF(Einstellungen!$C$10="Ja",MAX(IF(Einstellungen!$C$11="7 Tage",MAX(0,(MIN(DATE(2029,13,0),IF(Mitarbeiter!$D68="",DATE(2029,13,0),Mitarbeiter!$D68),TODAY()))-(MAX(DATE(2029,12,1),Mitarbeiter!$C68))+1),MAX(0,NETWORKDAYS(MAX(DATE(2029,12,1),Mitarbeiter!$C68),MIN(DATE(2029,13,0),IF(Mitarbeiter!$D68="",DATE(2029,13,0),Mitarbeiter!$D68),TODAY()),Einstellungen!$F$13:$F$67)))*N(Mitarbeiter!$E68)/IF(Einstellungen!$C$11="7 Tage",7,5),N('Ist-Stunden'!BA68)),MAX(IF(Einstellungen!$C$11="7 Tage",MAX(0,(MIN(DATE(2029,13,0),IF(Mitarbeiter!$D68="",DATE(2029,13,0),Mitarbeiter!$D68),TODAY()))-(MAX(DATE(2029,12,1),Mitarbeiter!$C68))+1),MAX(0,NETWORKDAYS(MAX(DATE(2029,12,1),Mitarbeiter!$C68),MIN(DATE(2029,13,0),IF(Mitarbeiter!$D68="",DATE(2029,13,0),Mitarbeiter!$D68),TODAY()),Einstellungen!$F$13:$F$67)))*N(Mitarbeiter!$E68)/IF(Einstellungen!$C$11="7 Tage",7,5),N('Ist-Stunden'!BA68)+(N(Krankheitstage!CL68)+N(Krankheitstage!CX68))*N($C68))))</f>
        <v/>
      </c>
      <c r="CF68" s="76">
        <f>IF($B68="",0,IF(Einstellungen!$C$10="Ja",MAX(IF(Einstellungen!$C$11="7 Tage",MAX(0,(MIN(DATE(2030,2,0),IF(Mitarbeiter!$D68="",DATE(2030,2,0),Mitarbeiter!$D68),TODAY()))-(MAX(DATE(2030,1,1),Mitarbeiter!$C68))+1),MAX(0,NETWORKDAYS(MAX(DATE(2030,1,1),Mitarbeiter!$C68),MIN(DATE(2030,2,0),IF(Mitarbeiter!$D68="",DATE(2030,2,0),Mitarbeiter!$D68),TODAY()),Einstellungen!$F$13:$F$67)))*N(Mitarbeiter!$E68)/IF(Einstellungen!$C$11="7 Tage",7,5),N('Ist-Stunden'!BB68)),MAX(IF(Einstellungen!$C$11="7 Tage",MAX(0,(MIN(DATE(2030,2,0),IF(Mitarbeiter!$D68="",DATE(2030,2,0),Mitarbeiter!$D68),TODAY()))-(MAX(DATE(2030,1,1),Mitarbeiter!$C68))+1),MAX(0,NETWORKDAYS(MAX(DATE(2030,1,1),Mitarbeiter!$C68),MIN(DATE(2030,2,0),IF(Mitarbeiter!$D68="",DATE(2030,2,0),Mitarbeiter!$D68),TODAY()),Einstellungen!$F$13:$F$67)))*N(Mitarbeiter!$E68)/IF(Einstellungen!$C$11="7 Tage",7,5),N('Ist-Stunden'!BB68)+(N(Krankheitstage!CY68)+N(Krankheitstage!DK68))*N($C68))))</f>
        <v/>
      </c>
      <c r="CG68" s="76">
        <f>IF($B68="",0,IF(Einstellungen!$C$10="Ja",MAX(IF(Einstellungen!$C$11="7 Tage",MAX(0,(MIN(DATE(2030,3,0),IF(Mitarbeiter!$D68="",DATE(2030,3,0),Mitarbeiter!$D68),TODAY()))-(MAX(DATE(2030,2,1),Mitarbeiter!$C68))+1),MAX(0,NETWORKDAYS(MAX(DATE(2030,2,1),Mitarbeiter!$C68),MIN(DATE(2030,3,0),IF(Mitarbeiter!$D68="",DATE(2030,3,0),Mitarbeiter!$D68),TODAY()),Einstellungen!$F$13:$F$67)))*N(Mitarbeiter!$E68)/IF(Einstellungen!$C$11="7 Tage",7,5),N('Ist-Stunden'!BC68)),MAX(IF(Einstellungen!$C$11="7 Tage",MAX(0,(MIN(DATE(2030,3,0),IF(Mitarbeiter!$D68="",DATE(2030,3,0),Mitarbeiter!$D68),TODAY()))-(MAX(DATE(2030,2,1),Mitarbeiter!$C68))+1),MAX(0,NETWORKDAYS(MAX(DATE(2030,2,1),Mitarbeiter!$C68),MIN(DATE(2030,3,0),IF(Mitarbeiter!$D68="",DATE(2030,3,0),Mitarbeiter!$D68),TODAY()),Einstellungen!$F$13:$F$67)))*N(Mitarbeiter!$E68)/IF(Einstellungen!$C$11="7 Tage",7,5),N('Ist-Stunden'!BC68)+(N(Krankheitstage!CZ68)+N(Krankheitstage!DL68))*N($C68))))</f>
        <v/>
      </c>
      <c r="CH68" s="76">
        <f>IF($B68="",0,IF(Einstellungen!$C$10="Ja",MAX(IF(Einstellungen!$C$11="7 Tage",MAX(0,(MIN(DATE(2030,4,0),IF(Mitarbeiter!$D68="",DATE(2030,4,0),Mitarbeiter!$D68),TODAY()))-(MAX(DATE(2030,3,1),Mitarbeiter!$C68))+1),MAX(0,NETWORKDAYS(MAX(DATE(2030,3,1),Mitarbeiter!$C68),MIN(DATE(2030,4,0),IF(Mitarbeiter!$D68="",DATE(2030,4,0),Mitarbeiter!$D68),TODAY()),Einstellungen!$F$13:$F$67)))*N(Mitarbeiter!$E68)/IF(Einstellungen!$C$11="7 Tage",7,5),N('Ist-Stunden'!BD68)),MAX(IF(Einstellungen!$C$11="7 Tage",MAX(0,(MIN(DATE(2030,4,0),IF(Mitarbeiter!$D68="",DATE(2030,4,0),Mitarbeiter!$D68),TODAY()))-(MAX(DATE(2030,3,1),Mitarbeiter!$C68))+1),MAX(0,NETWORKDAYS(MAX(DATE(2030,3,1),Mitarbeiter!$C68),MIN(DATE(2030,4,0),IF(Mitarbeiter!$D68="",DATE(2030,4,0),Mitarbeiter!$D68),TODAY()),Einstellungen!$F$13:$F$67)))*N(Mitarbeiter!$E68)/IF(Einstellungen!$C$11="7 Tage",7,5),N('Ist-Stunden'!BD68)+(N(Krankheitstage!DA68)+N(Krankheitstage!DM68))*N($C68))))</f>
        <v/>
      </c>
      <c r="CI68" s="76">
        <f>IF($B68="",0,IF(Einstellungen!$C$10="Ja",MAX(IF(Einstellungen!$C$11="7 Tage",MAX(0,(MIN(DATE(2030,5,0),IF(Mitarbeiter!$D68="",DATE(2030,5,0),Mitarbeiter!$D68),TODAY()))-(MAX(DATE(2030,4,1),Mitarbeiter!$C68))+1),MAX(0,NETWORKDAYS(MAX(DATE(2030,4,1),Mitarbeiter!$C68),MIN(DATE(2030,5,0),IF(Mitarbeiter!$D68="",DATE(2030,5,0),Mitarbeiter!$D68),TODAY()),Einstellungen!$F$13:$F$67)))*N(Mitarbeiter!$E68)/IF(Einstellungen!$C$11="7 Tage",7,5),N('Ist-Stunden'!BE68)),MAX(IF(Einstellungen!$C$11="7 Tage",MAX(0,(MIN(DATE(2030,5,0),IF(Mitarbeiter!$D68="",DATE(2030,5,0),Mitarbeiter!$D68),TODAY()))-(MAX(DATE(2030,4,1),Mitarbeiter!$C68))+1),MAX(0,NETWORKDAYS(MAX(DATE(2030,4,1),Mitarbeiter!$C68),MIN(DATE(2030,5,0),IF(Mitarbeiter!$D68="",DATE(2030,5,0),Mitarbeiter!$D68),TODAY()),Einstellungen!$F$13:$F$67)))*N(Mitarbeiter!$E68)/IF(Einstellungen!$C$11="7 Tage",7,5),N('Ist-Stunden'!BE68)+(N(Krankheitstage!DB68)+N(Krankheitstage!DN68))*N($C68))))</f>
        <v/>
      </c>
      <c r="CJ68" s="76">
        <f>IF($B68="",0,IF(Einstellungen!$C$10="Ja",MAX(IF(Einstellungen!$C$11="7 Tage",MAX(0,(MIN(DATE(2030,6,0),IF(Mitarbeiter!$D68="",DATE(2030,6,0),Mitarbeiter!$D68),TODAY()))-(MAX(DATE(2030,5,1),Mitarbeiter!$C68))+1),MAX(0,NETWORKDAYS(MAX(DATE(2030,5,1),Mitarbeiter!$C68),MIN(DATE(2030,6,0),IF(Mitarbeiter!$D68="",DATE(2030,6,0),Mitarbeiter!$D68),TODAY()),Einstellungen!$F$13:$F$67)))*N(Mitarbeiter!$E68)/IF(Einstellungen!$C$11="7 Tage",7,5),N('Ist-Stunden'!BF68)),MAX(IF(Einstellungen!$C$11="7 Tage",MAX(0,(MIN(DATE(2030,6,0),IF(Mitarbeiter!$D68="",DATE(2030,6,0),Mitarbeiter!$D68),TODAY()))-(MAX(DATE(2030,5,1),Mitarbeiter!$C68))+1),MAX(0,NETWORKDAYS(MAX(DATE(2030,5,1),Mitarbeiter!$C68),MIN(DATE(2030,6,0),IF(Mitarbeiter!$D68="",DATE(2030,6,0),Mitarbeiter!$D68),TODAY()),Einstellungen!$F$13:$F$67)))*N(Mitarbeiter!$E68)/IF(Einstellungen!$C$11="7 Tage",7,5),N('Ist-Stunden'!BF68)+(N(Krankheitstage!DC68)+N(Krankheitstage!DO68))*N($C68))))</f>
        <v/>
      </c>
      <c r="CK68" s="76">
        <f>IF($B68="",0,IF(Einstellungen!$C$10="Ja",MAX(IF(Einstellungen!$C$11="7 Tage",MAX(0,(MIN(DATE(2030,7,0),IF(Mitarbeiter!$D68="",DATE(2030,7,0),Mitarbeiter!$D68),TODAY()))-(MAX(DATE(2030,6,1),Mitarbeiter!$C68))+1),MAX(0,NETWORKDAYS(MAX(DATE(2030,6,1),Mitarbeiter!$C68),MIN(DATE(2030,7,0),IF(Mitarbeiter!$D68="",DATE(2030,7,0),Mitarbeiter!$D68),TODAY()),Einstellungen!$F$13:$F$67)))*N(Mitarbeiter!$E68)/IF(Einstellungen!$C$11="7 Tage",7,5),N('Ist-Stunden'!BG68)),MAX(IF(Einstellungen!$C$11="7 Tage",MAX(0,(MIN(DATE(2030,7,0),IF(Mitarbeiter!$D68="",DATE(2030,7,0),Mitarbeiter!$D68),TODAY()))-(MAX(DATE(2030,6,1),Mitarbeiter!$C68))+1),MAX(0,NETWORKDAYS(MAX(DATE(2030,6,1),Mitarbeiter!$C68),MIN(DATE(2030,7,0),IF(Mitarbeiter!$D68="",DATE(2030,7,0),Mitarbeiter!$D68),TODAY()),Einstellungen!$F$13:$F$67)))*N(Mitarbeiter!$E68)/IF(Einstellungen!$C$11="7 Tage",7,5),N('Ist-Stunden'!BG68)+(N(Krankheitstage!DD68)+N(Krankheitstage!DP68))*N($C68))))</f>
        <v/>
      </c>
      <c r="CL68" s="76">
        <f>IF($B68="",0,IF(Einstellungen!$C$10="Ja",MAX(IF(Einstellungen!$C$11="7 Tage",MAX(0,(MIN(DATE(2030,8,0),IF(Mitarbeiter!$D68="",DATE(2030,8,0),Mitarbeiter!$D68),TODAY()))-(MAX(DATE(2030,7,1),Mitarbeiter!$C68))+1),MAX(0,NETWORKDAYS(MAX(DATE(2030,7,1),Mitarbeiter!$C68),MIN(DATE(2030,8,0),IF(Mitarbeiter!$D68="",DATE(2030,8,0),Mitarbeiter!$D68),TODAY()),Einstellungen!$F$13:$F$67)))*N(Mitarbeiter!$E68)/IF(Einstellungen!$C$11="7 Tage",7,5),N('Ist-Stunden'!BH68)),MAX(IF(Einstellungen!$C$11="7 Tage",MAX(0,(MIN(DATE(2030,8,0),IF(Mitarbeiter!$D68="",DATE(2030,8,0),Mitarbeiter!$D68),TODAY()))-(MAX(DATE(2030,7,1),Mitarbeiter!$C68))+1),MAX(0,NETWORKDAYS(MAX(DATE(2030,7,1),Mitarbeiter!$C68),MIN(DATE(2030,8,0),IF(Mitarbeiter!$D68="",DATE(2030,8,0),Mitarbeiter!$D68),TODAY()),Einstellungen!$F$13:$F$67)))*N(Mitarbeiter!$E68)/IF(Einstellungen!$C$11="7 Tage",7,5),N('Ist-Stunden'!BH68)+(N(Krankheitstage!DE68)+N(Krankheitstage!DQ68))*N($C68))))</f>
        <v/>
      </c>
      <c r="CM68" s="76">
        <f>IF($B68="",0,IF(Einstellungen!$C$10="Ja",MAX(IF(Einstellungen!$C$11="7 Tage",MAX(0,(MIN(DATE(2030,9,0),IF(Mitarbeiter!$D68="",DATE(2030,9,0),Mitarbeiter!$D68),TODAY()))-(MAX(DATE(2030,8,1),Mitarbeiter!$C68))+1),MAX(0,NETWORKDAYS(MAX(DATE(2030,8,1),Mitarbeiter!$C68),MIN(DATE(2030,9,0),IF(Mitarbeiter!$D68="",DATE(2030,9,0),Mitarbeiter!$D68),TODAY()),Einstellungen!$F$13:$F$67)))*N(Mitarbeiter!$E68)/IF(Einstellungen!$C$11="7 Tage",7,5),N('Ist-Stunden'!BI68)),MAX(IF(Einstellungen!$C$11="7 Tage",MAX(0,(MIN(DATE(2030,9,0),IF(Mitarbeiter!$D68="",DATE(2030,9,0),Mitarbeiter!$D68),TODAY()))-(MAX(DATE(2030,8,1),Mitarbeiter!$C68))+1),MAX(0,NETWORKDAYS(MAX(DATE(2030,8,1),Mitarbeiter!$C68),MIN(DATE(2030,9,0),IF(Mitarbeiter!$D68="",DATE(2030,9,0),Mitarbeiter!$D68),TODAY()),Einstellungen!$F$13:$F$67)))*N(Mitarbeiter!$E68)/IF(Einstellungen!$C$11="7 Tage",7,5),N('Ist-Stunden'!BI68)+(N(Krankheitstage!DF68)+N(Krankheitstage!DR68))*N($C68))))</f>
        <v/>
      </c>
      <c r="CN68" s="76">
        <f>IF($B68="",0,IF(Einstellungen!$C$10="Ja",MAX(IF(Einstellungen!$C$11="7 Tage",MAX(0,(MIN(DATE(2030,10,0),IF(Mitarbeiter!$D68="",DATE(2030,10,0),Mitarbeiter!$D68),TODAY()))-(MAX(DATE(2030,9,1),Mitarbeiter!$C68))+1),MAX(0,NETWORKDAYS(MAX(DATE(2030,9,1),Mitarbeiter!$C68),MIN(DATE(2030,10,0),IF(Mitarbeiter!$D68="",DATE(2030,10,0),Mitarbeiter!$D68),TODAY()),Einstellungen!$F$13:$F$67)))*N(Mitarbeiter!$E68)/IF(Einstellungen!$C$11="7 Tage",7,5),N('Ist-Stunden'!BJ68)),MAX(IF(Einstellungen!$C$11="7 Tage",MAX(0,(MIN(DATE(2030,10,0),IF(Mitarbeiter!$D68="",DATE(2030,10,0),Mitarbeiter!$D68),TODAY()))-(MAX(DATE(2030,9,1),Mitarbeiter!$C68))+1),MAX(0,NETWORKDAYS(MAX(DATE(2030,9,1),Mitarbeiter!$C68),MIN(DATE(2030,10,0),IF(Mitarbeiter!$D68="",DATE(2030,10,0),Mitarbeiter!$D68),TODAY()),Einstellungen!$F$13:$F$67)))*N(Mitarbeiter!$E68)/IF(Einstellungen!$C$11="7 Tage",7,5),N('Ist-Stunden'!BJ68)+(N(Krankheitstage!DG68)+N(Krankheitstage!DS68))*N($C68))))</f>
        <v/>
      </c>
      <c r="CO68" s="76">
        <f>IF($B68="",0,IF(Einstellungen!$C$10="Ja",MAX(IF(Einstellungen!$C$11="7 Tage",MAX(0,(MIN(DATE(2030,11,0),IF(Mitarbeiter!$D68="",DATE(2030,11,0),Mitarbeiter!$D68),TODAY()))-(MAX(DATE(2030,10,1),Mitarbeiter!$C68))+1),MAX(0,NETWORKDAYS(MAX(DATE(2030,10,1),Mitarbeiter!$C68),MIN(DATE(2030,11,0),IF(Mitarbeiter!$D68="",DATE(2030,11,0),Mitarbeiter!$D68),TODAY()),Einstellungen!$F$13:$F$67)))*N(Mitarbeiter!$E68)/IF(Einstellungen!$C$11="7 Tage",7,5),N('Ist-Stunden'!BK68)),MAX(IF(Einstellungen!$C$11="7 Tage",MAX(0,(MIN(DATE(2030,11,0),IF(Mitarbeiter!$D68="",DATE(2030,11,0),Mitarbeiter!$D68),TODAY()))-(MAX(DATE(2030,10,1),Mitarbeiter!$C68))+1),MAX(0,NETWORKDAYS(MAX(DATE(2030,10,1),Mitarbeiter!$C68),MIN(DATE(2030,11,0),IF(Mitarbeiter!$D68="",DATE(2030,11,0),Mitarbeiter!$D68),TODAY()),Einstellungen!$F$13:$F$67)))*N(Mitarbeiter!$E68)/IF(Einstellungen!$C$11="7 Tage",7,5),N('Ist-Stunden'!BK68)+(N(Krankheitstage!DH68)+N(Krankheitstage!DT68))*N($C68))))</f>
        <v/>
      </c>
      <c r="CP68" s="76">
        <f>IF($B68="",0,IF(Einstellungen!$C$10="Ja",MAX(IF(Einstellungen!$C$11="7 Tage",MAX(0,(MIN(DATE(2030,12,0),IF(Mitarbeiter!$D68="",DATE(2030,12,0),Mitarbeiter!$D68),TODAY()))-(MAX(DATE(2030,11,1),Mitarbeiter!$C68))+1),MAX(0,NETWORKDAYS(MAX(DATE(2030,11,1),Mitarbeiter!$C68),MIN(DATE(2030,12,0),IF(Mitarbeiter!$D68="",DATE(2030,12,0),Mitarbeiter!$D68),TODAY()),Einstellungen!$F$13:$F$67)))*N(Mitarbeiter!$E68)/IF(Einstellungen!$C$11="7 Tage",7,5),N('Ist-Stunden'!BL68)),MAX(IF(Einstellungen!$C$11="7 Tage",MAX(0,(MIN(DATE(2030,12,0),IF(Mitarbeiter!$D68="",DATE(2030,12,0),Mitarbeiter!$D68),TODAY()))-(MAX(DATE(2030,11,1),Mitarbeiter!$C68))+1),MAX(0,NETWORKDAYS(MAX(DATE(2030,11,1),Mitarbeiter!$C68),MIN(DATE(2030,12,0),IF(Mitarbeiter!$D68="",DATE(2030,12,0),Mitarbeiter!$D68),TODAY()),Einstellungen!$F$13:$F$67)))*N(Mitarbeiter!$E68)/IF(Einstellungen!$C$11="7 Tage",7,5),N('Ist-Stunden'!BL68)+(N(Krankheitstage!DI68)+N(Krankheitstage!DU68))*N($C68))))</f>
        <v/>
      </c>
      <c r="CQ68" s="76">
        <f>IF($B68="",0,IF(Einstellungen!$C$10="Ja",MAX(IF(Einstellungen!$C$11="7 Tage",MAX(0,(MIN(DATE(2030,13,0),IF(Mitarbeiter!$D68="",DATE(2030,13,0),Mitarbeiter!$D68),TODAY()))-(MAX(DATE(2030,12,1),Mitarbeiter!$C68))+1),MAX(0,NETWORKDAYS(MAX(DATE(2030,12,1),Mitarbeiter!$C68),MIN(DATE(2030,13,0),IF(Mitarbeiter!$D68="",DATE(2030,13,0),Mitarbeiter!$D68),TODAY()),Einstellungen!$F$13:$F$67)))*N(Mitarbeiter!$E68)/IF(Einstellungen!$C$11="7 Tage",7,5),N('Ist-Stunden'!BM68)),MAX(IF(Einstellungen!$C$11="7 Tage",MAX(0,(MIN(DATE(2030,13,0),IF(Mitarbeiter!$D68="",DATE(2030,13,0),Mitarbeiter!$D68),TODAY()))-(MAX(DATE(2030,12,1),Mitarbeiter!$C68))+1),MAX(0,NETWORKDAYS(MAX(DATE(2030,12,1),Mitarbeiter!$C68),MIN(DATE(2030,13,0),IF(Mitarbeiter!$D68="",DATE(2030,13,0),Mitarbeiter!$D68),TODAY()),Einstellungen!$F$13:$F$67)))*N(Mitarbeiter!$E68)/IF(Einstellungen!$C$11="7 Tage",7,5),N('Ist-Stunden'!BM68)+(N(Krankheitstage!DJ68)+N(Krankheitstage!DV68))*N($C68))))</f>
        <v/>
      </c>
    </row>
    <row r="69">
      <c r="A69" s="73">
        <f>IF(Mitarbeiter!B69="","",Mitarbeiter!A69)</f>
        <v/>
      </c>
      <c r="B69" s="6">
        <f>IF(Mitarbeiter!B69="","",Mitarbeiter!B69)</f>
        <v/>
      </c>
      <c r="C69" s="74">
        <f>IF(Mitarbeiter!B69="","",Mitarbeiter!F69)</f>
        <v/>
      </c>
      <c r="D69" s="75">
        <f>N(INDEX(Krankheitstage!$G69:$DV69,1,(Einstellungen!$C$3-2026)*24+1))</f>
        <v/>
      </c>
      <c r="E69" s="75">
        <f>N(INDEX(Krankheitstage!$G69:$DV69,1,(Einstellungen!$C$3-2026)*24+2))</f>
        <v/>
      </c>
      <c r="F69" s="75">
        <f>N(INDEX(Krankheitstage!$G69:$DV69,1,(Einstellungen!$C$3-2026)*24+3))</f>
        <v/>
      </c>
      <c r="G69" s="75">
        <f>N(INDEX(Krankheitstage!$G69:$DV69,1,(Einstellungen!$C$3-2026)*24+4))</f>
        <v/>
      </c>
      <c r="H69" s="75">
        <f>N(INDEX(Krankheitstage!$G69:$DV69,1,(Einstellungen!$C$3-2026)*24+5))</f>
        <v/>
      </c>
      <c r="I69" s="75">
        <f>N(INDEX(Krankheitstage!$G69:$DV69,1,(Einstellungen!$C$3-2026)*24+6))</f>
        <v/>
      </c>
      <c r="J69" s="75">
        <f>N(INDEX(Krankheitstage!$G69:$DV69,1,(Einstellungen!$C$3-2026)*24+7))</f>
        <v/>
      </c>
      <c r="K69" s="75">
        <f>N(INDEX(Krankheitstage!$G69:$DV69,1,(Einstellungen!$C$3-2026)*24+8))</f>
        <v/>
      </c>
      <c r="L69" s="75">
        <f>N(INDEX(Krankheitstage!$G69:$DV69,1,(Einstellungen!$C$3-2026)*24+9))</f>
        <v/>
      </c>
      <c r="M69" s="75">
        <f>N(INDEX(Krankheitstage!$G69:$DV69,1,(Einstellungen!$C$3-2026)*24+10))</f>
        <v/>
      </c>
      <c r="N69" s="75">
        <f>N(INDEX(Krankheitstage!$G69:$DV69,1,(Einstellungen!$C$3-2026)*24+11))</f>
        <v/>
      </c>
      <c r="O69" s="75">
        <f>N(INDEX(Krankheitstage!$G69:$DV69,1,(Einstellungen!$C$3-2026)*24+12))</f>
        <v/>
      </c>
      <c r="P69" s="75">
        <f>IF($B69="","",SUM(D69:O69))</f>
        <v/>
      </c>
      <c r="Q69" s="75">
        <f>N(INDEX(Krankheitstage!$G69:$DV69,1,(Einstellungen!$C$3-2026)*24+13))</f>
        <v/>
      </c>
      <c r="R69" s="75">
        <f>N(INDEX(Krankheitstage!$G69:$DV69,1,(Einstellungen!$C$3-2026)*24+14))</f>
        <v/>
      </c>
      <c r="S69" s="75">
        <f>N(INDEX(Krankheitstage!$G69:$DV69,1,(Einstellungen!$C$3-2026)*24+15))</f>
        <v/>
      </c>
      <c r="T69" s="75">
        <f>N(INDEX(Krankheitstage!$G69:$DV69,1,(Einstellungen!$C$3-2026)*24+16))</f>
        <v/>
      </c>
      <c r="U69" s="75">
        <f>N(INDEX(Krankheitstage!$G69:$DV69,1,(Einstellungen!$C$3-2026)*24+17))</f>
        <v/>
      </c>
      <c r="V69" s="75">
        <f>N(INDEX(Krankheitstage!$G69:$DV69,1,(Einstellungen!$C$3-2026)*24+18))</f>
        <v/>
      </c>
      <c r="W69" s="75">
        <f>N(INDEX(Krankheitstage!$G69:$DV69,1,(Einstellungen!$C$3-2026)*24+19))</f>
        <v/>
      </c>
      <c r="X69" s="75">
        <f>N(INDEX(Krankheitstage!$G69:$DV69,1,(Einstellungen!$C$3-2026)*24+20))</f>
        <v/>
      </c>
      <c r="Y69" s="75">
        <f>N(INDEX(Krankheitstage!$G69:$DV69,1,(Einstellungen!$C$3-2026)*24+21))</f>
        <v/>
      </c>
      <c r="Z69" s="75">
        <f>N(INDEX(Krankheitstage!$G69:$DV69,1,(Einstellungen!$C$3-2026)*24+22))</f>
        <v/>
      </c>
      <c r="AA69" s="75">
        <f>N(INDEX(Krankheitstage!$G69:$DV69,1,(Einstellungen!$C$3-2026)*24+23))</f>
        <v/>
      </c>
      <c r="AB69" s="75">
        <f>N(INDEX(Krankheitstage!$G69:$DV69,1,(Einstellungen!$C$3-2026)*24+24))</f>
        <v/>
      </c>
      <c r="AC69" s="75">
        <f>IF($B69="","",SUM(Q69:AB69))</f>
        <v/>
      </c>
      <c r="AD69" s="75">
        <f>IF($B69="","",SUM(P69,AC69))</f>
        <v/>
      </c>
      <c r="AE69" s="76">
        <f>IF($B69="","",AD69*N(C69))</f>
        <v/>
      </c>
      <c r="AF69" s="75">
        <f>IF($B69="","",Krankheitstage!E69)</f>
        <v/>
      </c>
      <c r="AG69" s="76">
        <f>IF($B69="","",AF69*N(C69))</f>
        <v/>
      </c>
      <c r="AH69" s="76">
        <f>IF($B69="","",INDEX($AJ69:$CQ69,1,(Einstellungen!$C$3-2026)*12+1)+INDEX($AJ69:$CQ69,1,(Einstellungen!$C$3-2026)*12+2)+INDEX($AJ69:$CQ69,1,(Einstellungen!$C$3-2026)*12+3)+INDEX($AJ69:$CQ69,1,(Einstellungen!$C$3-2026)*12+4)+INDEX($AJ69:$CQ69,1,(Einstellungen!$C$3-2026)*12+5)+INDEX($AJ69:$CQ69,1,(Einstellungen!$C$3-2026)*12+6)+INDEX($AJ69:$CQ69,1,(Einstellungen!$C$3-2026)*12+7)+INDEX($AJ69:$CQ69,1,(Einstellungen!$C$3-2026)*12+8)+INDEX($AJ69:$CQ69,1,(Einstellungen!$C$3-2026)*12+9)+INDEX($AJ69:$CQ69,1,(Einstellungen!$C$3-2026)*12+10)+INDEX($AJ69:$CQ69,1,(Einstellungen!$C$3-2026)*12+11)+INDEX($AJ69:$CQ69,1,(Einstellungen!$C$3-2026)*12+12))</f>
        <v/>
      </c>
      <c r="AI69" s="76">
        <f>IF($B69="","",SUM($AJ69:$CQ69))</f>
        <v/>
      </c>
      <c r="AJ69" s="76">
        <f>IF($B69="",0,IF(Einstellungen!$C$10="Ja",MAX(IF(Einstellungen!$C$11="7 Tage",MAX(0,(MIN(DATE(2026,2,0),IF(Mitarbeiter!$D69="",DATE(2026,2,0),Mitarbeiter!$D69),TODAY()))-(MAX(DATE(2026,1,1),Mitarbeiter!$C69))+1),MAX(0,NETWORKDAYS(MAX(DATE(2026,1,1),Mitarbeiter!$C69),MIN(DATE(2026,2,0),IF(Mitarbeiter!$D69="",DATE(2026,2,0),Mitarbeiter!$D69),TODAY()),Einstellungen!$F$13:$F$67)))*N(Mitarbeiter!$E69)/IF(Einstellungen!$C$11="7 Tage",7,5),N('Ist-Stunden'!F69)),MAX(IF(Einstellungen!$C$11="7 Tage",MAX(0,(MIN(DATE(2026,2,0),IF(Mitarbeiter!$D69="",DATE(2026,2,0),Mitarbeiter!$D69),TODAY()))-(MAX(DATE(2026,1,1),Mitarbeiter!$C69))+1),MAX(0,NETWORKDAYS(MAX(DATE(2026,1,1),Mitarbeiter!$C69),MIN(DATE(2026,2,0),IF(Mitarbeiter!$D69="",DATE(2026,2,0),Mitarbeiter!$D69),TODAY()),Einstellungen!$F$13:$F$67)))*N(Mitarbeiter!$E69)/IF(Einstellungen!$C$11="7 Tage",7,5),N('Ist-Stunden'!F69)+(N(Krankheitstage!G69)+N(Krankheitstage!S69))*N($C69))))</f>
        <v/>
      </c>
      <c r="AK69" s="76">
        <f>IF($B69="",0,IF(Einstellungen!$C$10="Ja",MAX(IF(Einstellungen!$C$11="7 Tage",MAX(0,(MIN(DATE(2026,3,0),IF(Mitarbeiter!$D69="",DATE(2026,3,0),Mitarbeiter!$D69),TODAY()))-(MAX(DATE(2026,2,1),Mitarbeiter!$C69))+1),MAX(0,NETWORKDAYS(MAX(DATE(2026,2,1),Mitarbeiter!$C69),MIN(DATE(2026,3,0),IF(Mitarbeiter!$D69="",DATE(2026,3,0),Mitarbeiter!$D69),TODAY()),Einstellungen!$F$13:$F$67)))*N(Mitarbeiter!$E69)/IF(Einstellungen!$C$11="7 Tage",7,5),N('Ist-Stunden'!G69)),MAX(IF(Einstellungen!$C$11="7 Tage",MAX(0,(MIN(DATE(2026,3,0),IF(Mitarbeiter!$D69="",DATE(2026,3,0),Mitarbeiter!$D69),TODAY()))-(MAX(DATE(2026,2,1),Mitarbeiter!$C69))+1),MAX(0,NETWORKDAYS(MAX(DATE(2026,2,1),Mitarbeiter!$C69),MIN(DATE(2026,3,0),IF(Mitarbeiter!$D69="",DATE(2026,3,0),Mitarbeiter!$D69),TODAY()),Einstellungen!$F$13:$F$67)))*N(Mitarbeiter!$E69)/IF(Einstellungen!$C$11="7 Tage",7,5),N('Ist-Stunden'!G69)+(N(Krankheitstage!H69)+N(Krankheitstage!T69))*N($C69))))</f>
        <v/>
      </c>
      <c r="AL69" s="76">
        <f>IF($B69="",0,IF(Einstellungen!$C$10="Ja",MAX(IF(Einstellungen!$C$11="7 Tage",MAX(0,(MIN(DATE(2026,4,0),IF(Mitarbeiter!$D69="",DATE(2026,4,0),Mitarbeiter!$D69),TODAY()))-(MAX(DATE(2026,3,1),Mitarbeiter!$C69))+1),MAX(0,NETWORKDAYS(MAX(DATE(2026,3,1),Mitarbeiter!$C69),MIN(DATE(2026,4,0),IF(Mitarbeiter!$D69="",DATE(2026,4,0),Mitarbeiter!$D69),TODAY()),Einstellungen!$F$13:$F$67)))*N(Mitarbeiter!$E69)/IF(Einstellungen!$C$11="7 Tage",7,5),N('Ist-Stunden'!H69)),MAX(IF(Einstellungen!$C$11="7 Tage",MAX(0,(MIN(DATE(2026,4,0),IF(Mitarbeiter!$D69="",DATE(2026,4,0),Mitarbeiter!$D69),TODAY()))-(MAX(DATE(2026,3,1),Mitarbeiter!$C69))+1),MAX(0,NETWORKDAYS(MAX(DATE(2026,3,1),Mitarbeiter!$C69),MIN(DATE(2026,4,0),IF(Mitarbeiter!$D69="",DATE(2026,4,0),Mitarbeiter!$D69),TODAY()),Einstellungen!$F$13:$F$67)))*N(Mitarbeiter!$E69)/IF(Einstellungen!$C$11="7 Tage",7,5),N('Ist-Stunden'!H69)+(N(Krankheitstage!I69)+N(Krankheitstage!U69))*N($C69))))</f>
        <v/>
      </c>
      <c r="AM69" s="76">
        <f>IF($B69="",0,IF(Einstellungen!$C$10="Ja",MAX(IF(Einstellungen!$C$11="7 Tage",MAX(0,(MIN(DATE(2026,5,0),IF(Mitarbeiter!$D69="",DATE(2026,5,0),Mitarbeiter!$D69),TODAY()))-(MAX(DATE(2026,4,1),Mitarbeiter!$C69))+1),MAX(0,NETWORKDAYS(MAX(DATE(2026,4,1),Mitarbeiter!$C69),MIN(DATE(2026,5,0),IF(Mitarbeiter!$D69="",DATE(2026,5,0),Mitarbeiter!$D69),TODAY()),Einstellungen!$F$13:$F$67)))*N(Mitarbeiter!$E69)/IF(Einstellungen!$C$11="7 Tage",7,5),N('Ist-Stunden'!I69)),MAX(IF(Einstellungen!$C$11="7 Tage",MAX(0,(MIN(DATE(2026,5,0),IF(Mitarbeiter!$D69="",DATE(2026,5,0),Mitarbeiter!$D69),TODAY()))-(MAX(DATE(2026,4,1),Mitarbeiter!$C69))+1),MAX(0,NETWORKDAYS(MAX(DATE(2026,4,1),Mitarbeiter!$C69),MIN(DATE(2026,5,0),IF(Mitarbeiter!$D69="",DATE(2026,5,0),Mitarbeiter!$D69),TODAY()),Einstellungen!$F$13:$F$67)))*N(Mitarbeiter!$E69)/IF(Einstellungen!$C$11="7 Tage",7,5),N('Ist-Stunden'!I69)+(N(Krankheitstage!J69)+N(Krankheitstage!V69))*N($C69))))</f>
        <v/>
      </c>
      <c r="AN69" s="76">
        <f>IF($B69="",0,IF(Einstellungen!$C$10="Ja",MAX(IF(Einstellungen!$C$11="7 Tage",MAX(0,(MIN(DATE(2026,6,0),IF(Mitarbeiter!$D69="",DATE(2026,6,0),Mitarbeiter!$D69),TODAY()))-(MAX(DATE(2026,5,1),Mitarbeiter!$C69))+1),MAX(0,NETWORKDAYS(MAX(DATE(2026,5,1),Mitarbeiter!$C69),MIN(DATE(2026,6,0),IF(Mitarbeiter!$D69="",DATE(2026,6,0),Mitarbeiter!$D69),TODAY()),Einstellungen!$F$13:$F$67)))*N(Mitarbeiter!$E69)/IF(Einstellungen!$C$11="7 Tage",7,5),N('Ist-Stunden'!J69)),MAX(IF(Einstellungen!$C$11="7 Tage",MAX(0,(MIN(DATE(2026,6,0),IF(Mitarbeiter!$D69="",DATE(2026,6,0),Mitarbeiter!$D69),TODAY()))-(MAX(DATE(2026,5,1),Mitarbeiter!$C69))+1),MAX(0,NETWORKDAYS(MAX(DATE(2026,5,1),Mitarbeiter!$C69),MIN(DATE(2026,6,0),IF(Mitarbeiter!$D69="",DATE(2026,6,0),Mitarbeiter!$D69),TODAY()),Einstellungen!$F$13:$F$67)))*N(Mitarbeiter!$E69)/IF(Einstellungen!$C$11="7 Tage",7,5),N('Ist-Stunden'!J69)+(N(Krankheitstage!K69)+N(Krankheitstage!W69))*N($C69))))</f>
        <v/>
      </c>
      <c r="AO69" s="76">
        <f>IF($B69="",0,IF(Einstellungen!$C$10="Ja",MAX(IF(Einstellungen!$C$11="7 Tage",MAX(0,(MIN(DATE(2026,7,0),IF(Mitarbeiter!$D69="",DATE(2026,7,0),Mitarbeiter!$D69),TODAY()))-(MAX(DATE(2026,6,1),Mitarbeiter!$C69))+1),MAX(0,NETWORKDAYS(MAX(DATE(2026,6,1),Mitarbeiter!$C69),MIN(DATE(2026,7,0),IF(Mitarbeiter!$D69="",DATE(2026,7,0),Mitarbeiter!$D69),TODAY()),Einstellungen!$F$13:$F$67)))*N(Mitarbeiter!$E69)/IF(Einstellungen!$C$11="7 Tage",7,5),N('Ist-Stunden'!K69)),MAX(IF(Einstellungen!$C$11="7 Tage",MAX(0,(MIN(DATE(2026,7,0),IF(Mitarbeiter!$D69="",DATE(2026,7,0),Mitarbeiter!$D69),TODAY()))-(MAX(DATE(2026,6,1),Mitarbeiter!$C69))+1),MAX(0,NETWORKDAYS(MAX(DATE(2026,6,1),Mitarbeiter!$C69),MIN(DATE(2026,7,0),IF(Mitarbeiter!$D69="",DATE(2026,7,0),Mitarbeiter!$D69),TODAY()),Einstellungen!$F$13:$F$67)))*N(Mitarbeiter!$E69)/IF(Einstellungen!$C$11="7 Tage",7,5),N('Ist-Stunden'!K69)+(N(Krankheitstage!L69)+N(Krankheitstage!X69))*N($C69))))</f>
        <v/>
      </c>
      <c r="AP69" s="76">
        <f>IF($B69="",0,IF(Einstellungen!$C$10="Ja",MAX(IF(Einstellungen!$C$11="7 Tage",MAX(0,(MIN(DATE(2026,8,0),IF(Mitarbeiter!$D69="",DATE(2026,8,0),Mitarbeiter!$D69),TODAY()))-(MAX(DATE(2026,7,1),Mitarbeiter!$C69))+1),MAX(0,NETWORKDAYS(MAX(DATE(2026,7,1),Mitarbeiter!$C69),MIN(DATE(2026,8,0),IF(Mitarbeiter!$D69="",DATE(2026,8,0),Mitarbeiter!$D69),TODAY()),Einstellungen!$F$13:$F$67)))*N(Mitarbeiter!$E69)/IF(Einstellungen!$C$11="7 Tage",7,5),N('Ist-Stunden'!L69)),MAX(IF(Einstellungen!$C$11="7 Tage",MAX(0,(MIN(DATE(2026,8,0),IF(Mitarbeiter!$D69="",DATE(2026,8,0),Mitarbeiter!$D69),TODAY()))-(MAX(DATE(2026,7,1),Mitarbeiter!$C69))+1),MAX(0,NETWORKDAYS(MAX(DATE(2026,7,1),Mitarbeiter!$C69),MIN(DATE(2026,8,0),IF(Mitarbeiter!$D69="",DATE(2026,8,0),Mitarbeiter!$D69),TODAY()),Einstellungen!$F$13:$F$67)))*N(Mitarbeiter!$E69)/IF(Einstellungen!$C$11="7 Tage",7,5),N('Ist-Stunden'!L69)+(N(Krankheitstage!M69)+N(Krankheitstage!Y69))*N($C69))))</f>
        <v/>
      </c>
      <c r="AQ69" s="76">
        <f>IF($B69="",0,IF(Einstellungen!$C$10="Ja",MAX(IF(Einstellungen!$C$11="7 Tage",MAX(0,(MIN(DATE(2026,9,0),IF(Mitarbeiter!$D69="",DATE(2026,9,0),Mitarbeiter!$D69),TODAY()))-(MAX(DATE(2026,8,1),Mitarbeiter!$C69))+1),MAX(0,NETWORKDAYS(MAX(DATE(2026,8,1),Mitarbeiter!$C69),MIN(DATE(2026,9,0),IF(Mitarbeiter!$D69="",DATE(2026,9,0),Mitarbeiter!$D69),TODAY()),Einstellungen!$F$13:$F$67)))*N(Mitarbeiter!$E69)/IF(Einstellungen!$C$11="7 Tage",7,5),N('Ist-Stunden'!M69)),MAX(IF(Einstellungen!$C$11="7 Tage",MAX(0,(MIN(DATE(2026,9,0),IF(Mitarbeiter!$D69="",DATE(2026,9,0),Mitarbeiter!$D69),TODAY()))-(MAX(DATE(2026,8,1),Mitarbeiter!$C69))+1),MAX(0,NETWORKDAYS(MAX(DATE(2026,8,1),Mitarbeiter!$C69),MIN(DATE(2026,9,0),IF(Mitarbeiter!$D69="",DATE(2026,9,0),Mitarbeiter!$D69),TODAY()),Einstellungen!$F$13:$F$67)))*N(Mitarbeiter!$E69)/IF(Einstellungen!$C$11="7 Tage",7,5),N('Ist-Stunden'!M69)+(N(Krankheitstage!N69)+N(Krankheitstage!Z69))*N($C69))))</f>
        <v/>
      </c>
      <c r="AR69" s="76">
        <f>IF($B69="",0,IF(Einstellungen!$C$10="Ja",MAX(IF(Einstellungen!$C$11="7 Tage",MAX(0,(MIN(DATE(2026,10,0),IF(Mitarbeiter!$D69="",DATE(2026,10,0),Mitarbeiter!$D69),TODAY()))-(MAX(DATE(2026,9,1),Mitarbeiter!$C69))+1),MAX(0,NETWORKDAYS(MAX(DATE(2026,9,1),Mitarbeiter!$C69),MIN(DATE(2026,10,0),IF(Mitarbeiter!$D69="",DATE(2026,10,0),Mitarbeiter!$D69),TODAY()),Einstellungen!$F$13:$F$67)))*N(Mitarbeiter!$E69)/IF(Einstellungen!$C$11="7 Tage",7,5),N('Ist-Stunden'!N69)),MAX(IF(Einstellungen!$C$11="7 Tage",MAX(0,(MIN(DATE(2026,10,0),IF(Mitarbeiter!$D69="",DATE(2026,10,0),Mitarbeiter!$D69),TODAY()))-(MAX(DATE(2026,9,1),Mitarbeiter!$C69))+1),MAX(0,NETWORKDAYS(MAX(DATE(2026,9,1),Mitarbeiter!$C69),MIN(DATE(2026,10,0),IF(Mitarbeiter!$D69="",DATE(2026,10,0),Mitarbeiter!$D69),TODAY()),Einstellungen!$F$13:$F$67)))*N(Mitarbeiter!$E69)/IF(Einstellungen!$C$11="7 Tage",7,5),N('Ist-Stunden'!N69)+(N(Krankheitstage!O69)+N(Krankheitstage!AA69))*N($C69))))</f>
        <v/>
      </c>
      <c r="AS69" s="76">
        <f>IF($B69="",0,IF(Einstellungen!$C$10="Ja",MAX(IF(Einstellungen!$C$11="7 Tage",MAX(0,(MIN(DATE(2026,11,0),IF(Mitarbeiter!$D69="",DATE(2026,11,0),Mitarbeiter!$D69),TODAY()))-(MAX(DATE(2026,10,1),Mitarbeiter!$C69))+1),MAX(0,NETWORKDAYS(MAX(DATE(2026,10,1),Mitarbeiter!$C69),MIN(DATE(2026,11,0),IF(Mitarbeiter!$D69="",DATE(2026,11,0),Mitarbeiter!$D69),TODAY()),Einstellungen!$F$13:$F$67)))*N(Mitarbeiter!$E69)/IF(Einstellungen!$C$11="7 Tage",7,5),N('Ist-Stunden'!O69)),MAX(IF(Einstellungen!$C$11="7 Tage",MAX(0,(MIN(DATE(2026,11,0),IF(Mitarbeiter!$D69="",DATE(2026,11,0),Mitarbeiter!$D69),TODAY()))-(MAX(DATE(2026,10,1),Mitarbeiter!$C69))+1),MAX(0,NETWORKDAYS(MAX(DATE(2026,10,1),Mitarbeiter!$C69),MIN(DATE(2026,11,0),IF(Mitarbeiter!$D69="",DATE(2026,11,0),Mitarbeiter!$D69),TODAY()),Einstellungen!$F$13:$F$67)))*N(Mitarbeiter!$E69)/IF(Einstellungen!$C$11="7 Tage",7,5),N('Ist-Stunden'!O69)+(N(Krankheitstage!P69)+N(Krankheitstage!AB69))*N($C69))))</f>
        <v/>
      </c>
      <c r="AT69" s="76">
        <f>IF($B69="",0,IF(Einstellungen!$C$10="Ja",MAX(IF(Einstellungen!$C$11="7 Tage",MAX(0,(MIN(DATE(2026,12,0),IF(Mitarbeiter!$D69="",DATE(2026,12,0),Mitarbeiter!$D69),TODAY()))-(MAX(DATE(2026,11,1),Mitarbeiter!$C69))+1),MAX(0,NETWORKDAYS(MAX(DATE(2026,11,1),Mitarbeiter!$C69),MIN(DATE(2026,12,0),IF(Mitarbeiter!$D69="",DATE(2026,12,0),Mitarbeiter!$D69),TODAY()),Einstellungen!$F$13:$F$67)))*N(Mitarbeiter!$E69)/IF(Einstellungen!$C$11="7 Tage",7,5),N('Ist-Stunden'!P69)),MAX(IF(Einstellungen!$C$11="7 Tage",MAX(0,(MIN(DATE(2026,12,0),IF(Mitarbeiter!$D69="",DATE(2026,12,0),Mitarbeiter!$D69),TODAY()))-(MAX(DATE(2026,11,1),Mitarbeiter!$C69))+1),MAX(0,NETWORKDAYS(MAX(DATE(2026,11,1),Mitarbeiter!$C69),MIN(DATE(2026,12,0),IF(Mitarbeiter!$D69="",DATE(2026,12,0),Mitarbeiter!$D69),TODAY()),Einstellungen!$F$13:$F$67)))*N(Mitarbeiter!$E69)/IF(Einstellungen!$C$11="7 Tage",7,5),N('Ist-Stunden'!P69)+(N(Krankheitstage!Q69)+N(Krankheitstage!AC69))*N($C69))))</f>
        <v/>
      </c>
      <c r="AU69" s="76">
        <f>IF($B69="",0,IF(Einstellungen!$C$10="Ja",MAX(IF(Einstellungen!$C$11="7 Tage",MAX(0,(MIN(DATE(2026,13,0),IF(Mitarbeiter!$D69="",DATE(2026,13,0),Mitarbeiter!$D69),TODAY()))-(MAX(DATE(2026,12,1),Mitarbeiter!$C69))+1),MAX(0,NETWORKDAYS(MAX(DATE(2026,12,1),Mitarbeiter!$C69),MIN(DATE(2026,13,0),IF(Mitarbeiter!$D69="",DATE(2026,13,0),Mitarbeiter!$D69),TODAY()),Einstellungen!$F$13:$F$67)))*N(Mitarbeiter!$E69)/IF(Einstellungen!$C$11="7 Tage",7,5),N('Ist-Stunden'!Q69)),MAX(IF(Einstellungen!$C$11="7 Tage",MAX(0,(MIN(DATE(2026,13,0),IF(Mitarbeiter!$D69="",DATE(2026,13,0),Mitarbeiter!$D69),TODAY()))-(MAX(DATE(2026,12,1),Mitarbeiter!$C69))+1),MAX(0,NETWORKDAYS(MAX(DATE(2026,12,1),Mitarbeiter!$C69),MIN(DATE(2026,13,0),IF(Mitarbeiter!$D69="",DATE(2026,13,0),Mitarbeiter!$D69),TODAY()),Einstellungen!$F$13:$F$67)))*N(Mitarbeiter!$E69)/IF(Einstellungen!$C$11="7 Tage",7,5),N('Ist-Stunden'!Q69)+(N(Krankheitstage!R69)+N(Krankheitstage!AD69))*N($C69))))</f>
        <v/>
      </c>
      <c r="AV69" s="76">
        <f>IF($B69="",0,IF(Einstellungen!$C$10="Ja",MAX(IF(Einstellungen!$C$11="7 Tage",MAX(0,(MIN(DATE(2027,2,0),IF(Mitarbeiter!$D69="",DATE(2027,2,0),Mitarbeiter!$D69),TODAY()))-(MAX(DATE(2027,1,1),Mitarbeiter!$C69))+1),MAX(0,NETWORKDAYS(MAX(DATE(2027,1,1),Mitarbeiter!$C69),MIN(DATE(2027,2,0),IF(Mitarbeiter!$D69="",DATE(2027,2,0),Mitarbeiter!$D69),TODAY()),Einstellungen!$F$13:$F$67)))*N(Mitarbeiter!$E69)/IF(Einstellungen!$C$11="7 Tage",7,5),N('Ist-Stunden'!R69)),MAX(IF(Einstellungen!$C$11="7 Tage",MAX(0,(MIN(DATE(2027,2,0),IF(Mitarbeiter!$D69="",DATE(2027,2,0),Mitarbeiter!$D69),TODAY()))-(MAX(DATE(2027,1,1),Mitarbeiter!$C69))+1),MAX(0,NETWORKDAYS(MAX(DATE(2027,1,1),Mitarbeiter!$C69),MIN(DATE(2027,2,0),IF(Mitarbeiter!$D69="",DATE(2027,2,0),Mitarbeiter!$D69),TODAY()),Einstellungen!$F$13:$F$67)))*N(Mitarbeiter!$E69)/IF(Einstellungen!$C$11="7 Tage",7,5),N('Ist-Stunden'!R69)+(N(Krankheitstage!AE69)+N(Krankheitstage!AQ69))*N($C69))))</f>
        <v/>
      </c>
      <c r="AW69" s="76">
        <f>IF($B69="",0,IF(Einstellungen!$C$10="Ja",MAX(IF(Einstellungen!$C$11="7 Tage",MAX(0,(MIN(DATE(2027,3,0),IF(Mitarbeiter!$D69="",DATE(2027,3,0),Mitarbeiter!$D69),TODAY()))-(MAX(DATE(2027,2,1),Mitarbeiter!$C69))+1),MAX(0,NETWORKDAYS(MAX(DATE(2027,2,1),Mitarbeiter!$C69),MIN(DATE(2027,3,0),IF(Mitarbeiter!$D69="",DATE(2027,3,0),Mitarbeiter!$D69),TODAY()),Einstellungen!$F$13:$F$67)))*N(Mitarbeiter!$E69)/IF(Einstellungen!$C$11="7 Tage",7,5),N('Ist-Stunden'!S69)),MAX(IF(Einstellungen!$C$11="7 Tage",MAX(0,(MIN(DATE(2027,3,0),IF(Mitarbeiter!$D69="",DATE(2027,3,0),Mitarbeiter!$D69),TODAY()))-(MAX(DATE(2027,2,1),Mitarbeiter!$C69))+1),MAX(0,NETWORKDAYS(MAX(DATE(2027,2,1),Mitarbeiter!$C69),MIN(DATE(2027,3,0),IF(Mitarbeiter!$D69="",DATE(2027,3,0),Mitarbeiter!$D69),TODAY()),Einstellungen!$F$13:$F$67)))*N(Mitarbeiter!$E69)/IF(Einstellungen!$C$11="7 Tage",7,5),N('Ist-Stunden'!S69)+(N(Krankheitstage!AF69)+N(Krankheitstage!AR69))*N($C69))))</f>
        <v/>
      </c>
      <c r="AX69" s="76">
        <f>IF($B69="",0,IF(Einstellungen!$C$10="Ja",MAX(IF(Einstellungen!$C$11="7 Tage",MAX(0,(MIN(DATE(2027,4,0),IF(Mitarbeiter!$D69="",DATE(2027,4,0),Mitarbeiter!$D69),TODAY()))-(MAX(DATE(2027,3,1),Mitarbeiter!$C69))+1),MAX(0,NETWORKDAYS(MAX(DATE(2027,3,1),Mitarbeiter!$C69),MIN(DATE(2027,4,0),IF(Mitarbeiter!$D69="",DATE(2027,4,0),Mitarbeiter!$D69),TODAY()),Einstellungen!$F$13:$F$67)))*N(Mitarbeiter!$E69)/IF(Einstellungen!$C$11="7 Tage",7,5),N('Ist-Stunden'!T69)),MAX(IF(Einstellungen!$C$11="7 Tage",MAX(0,(MIN(DATE(2027,4,0),IF(Mitarbeiter!$D69="",DATE(2027,4,0),Mitarbeiter!$D69),TODAY()))-(MAX(DATE(2027,3,1),Mitarbeiter!$C69))+1),MAX(0,NETWORKDAYS(MAX(DATE(2027,3,1),Mitarbeiter!$C69),MIN(DATE(2027,4,0),IF(Mitarbeiter!$D69="",DATE(2027,4,0),Mitarbeiter!$D69),TODAY()),Einstellungen!$F$13:$F$67)))*N(Mitarbeiter!$E69)/IF(Einstellungen!$C$11="7 Tage",7,5),N('Ist-Stunden'!T69)+(N(Krankheitstage!AG69)+N(Krankheitstage!AS69))*N($C69))))</f>
        <v/>
      </c>
      <c r="AY69" s="76">
        <f>IF($B69="",0,IF(Einstellungen!$C$10="Ja",MAX(IF(Einstellungen!$C$11="7 Tage",MAX(0,(MIN(DATE(2027,5,0),IF(Mitarbeiter!$D69="",DATE(2027,5,0),Mitarbeiter!$D69),TODAY()))-(MAX(DATE(2027,4,1),Mitarbeiter!$C69))+1),MAX(0,NETWORKDAYS(MAX(DATE(2027,4,1),Mitarbeiter!$C69),MIN(DATE(2027,5,0),IF(Mitarbeiter!$D69="",DATE(2027,5,0),Mitarbeiter!$D69),TODAY()),Einstellungen!$F$13:$F$67)))*N(Mitarbeiter!$E69)/IF(Einstellungen!$C$11="7 Tage",7,5),N('Ist-Stunden'!U69)),MAX(IF(Einstellungen!$C$11="7 Tage",MAX(0,(MIN(DATE(2027,5,0),IF(Mitarbeiter!$D69="",DATE(2027,5,0),Mitarbeiter!$D69),TODAY()))-(MAX(DATE(2027,4,1),Mitarbeiter!$C69))+1),MAX(0,NETWORKDAYS(MAX(DATE(2027,4,1),Mitarbeiter!$C69),MIN(DATE(2027,5,0),IF(Mitarbeiter!$D69="",DATE(2027,5,0),Mitarbeiter!$D69),TODAY()),Einstellungen!$F$13:$F$67)))*N(Mitarbeiter!$E69)/IF(Einstellungen!$C$11="7 Tage",7,5),N('Ist-Stunden'!U69)+(N(Krankheitstage!AH69)+N(Krankheitstage!AT69))*N($C69))))</f>
        <v/>
      </c>
      <c r="AZ69" s="76">
        <f>IF($B69="",0,IF(Einstellungen!$C$10="Ja",MAX(IF(Einstellungen!$C$11="7 Tage",MAX(0,(MIN(DATE(2027,6,0),IF(Mitarbeiter!$D69="",DATE(2027,6,0),Mitarbeiter!$D69),TODAY()))-(MAX(DATE(2027,5,1),Mitarbeiter!$C69))+1),MAX(0,NETWORKDAYS(MAX(DATE(2027,5,1),Mitarbeiter!$C69),MIN(DATE(2027,6,0),IF(Mitarbeiter!$D69="",DATE(2027,6,0),Mitarbeiter!$D69),TODAY()),Einstellungen!$F$13:$F$67)))*N(Mitarbeiter!$E69)/IF(Einstellungen!$C$11="7 Tage",7,5),N('Ist-Stunden'!V69)),MAX(IF(Einstellungen!$C$11="7 Tage",MAX(0,(MIN(DATE(2027,6,0),IF(Mitarbeiter!$D69="",DATE(2027,6,0),Mitarbeiter!$D69),TODAY()))-(MAX(DATE(2027,5,1),Mitarbeiter!$C69))+1),MAX(0,NETWORKDAYS(MAX(DATE(2027,5,1),Mitarbeiter!$C69),MIN(DATE(2027,6,0),IF(Mitarbeiter!$D69="",DATE(2027,6,0),Mitarbeiter!$D69),TODAY()),Einstellungen!$F$13:$F$67)))*N(Mitarbeiter!$E69)/IF(Einstellungen!$C$11="7 Tage",7,5),N('Ist-Stunden'!V69)+(N(Krankheitstage!AI69)+N(Krankheitstage!AU69))*N($C69))))</f>
        <v/>
      </c>
      <c r="BA69" s="76">
        <f>IF($B69="",0,IF(Einstellungen!$C$10="Ja",MAX(IF(Einstellungen!$C$11="7 Tage",MAX(0,(MIN(DATE(2027,7,0),IF(Mitarbeiter!$D69="",DATE(2027,7,0),Mitarbeiter!$D69),TODAY()))-(MAX(DATE(2027,6,1),Mitarbeiter!$C69))+1),MAX(0,NETWORKDAYS(MAX(DATE(2027,6,1),Mitarbeiter!$C69),MIN(DATE(2027,7,0),IF(Mitarbeiter!$D69="",DATE(2027,7,0),Mitarbeiter!$D69),TODAY()),Einstellungen!$F$13:$F$67)))*N(Mitarbeiter!$E69)/IF(Einstellungen!$C$11="7 Tage",7,5),N('Ist-Stunden'!W69)),MAX(IF(Einstellungen!$C$11="7 Tage",MAX(0,(MIN(DATE(2027,7,0),IF(Mitarbeiter!$D69="",DATE(2027,7,0),Mitarbeiter!$D69),TODAY()))-(MAX(DATE(2027,6,1),Mitarbeiter!$C69))+1),MAX(0,NETWORKDAYS(MAX(DATE(2027,6,1),Mitarbeiter!$C69),MIN(DATE(2027,7,0),IF(Mitarbeiter!$D69="",DATE(2027,7,0),Mitarbeiter!$D69),TODAY()),Einstellungen!$F$13:$F$67)))*N(Mitarbeiter!$E69)/IF(Einstellungen!$C$11="7 Tage",7,5),N('Ist-Stunden'!W69)+(N(Krankheitstage!AJ69)+N(Krankheitstage!AV69))*N($C69))))</f>
        <v/>
      </c>
      <c r="BB69" s="76">
        <f>IF($B69="",0,IF(Einstellungen!$C$10="Ja",MAX(IF(Einstellungen!$C$11="7 Tage",MAX(0,(MIN(DATE(2027,8,0),IF(Mitarbeiter!$D69="",DATE(2027,8,0),Mitarbeiter!$D69),TODAY()))-(MAX(DATE(2027,7,1),Mitarbeiter!$C69))+1),MAX(0,NETWORKDAYS(MAX(DATE(2027,7,1),Mitarbeiter!$C69),MIN(DATE(2027,8,0),IF(Mitarbeiter!$D69="",DATE(2027,8,0),Mitarbeiter!$D69),TODAY()),Einstellungen!$F$13:$F$67)))*N(Mitarbeiter!$E69)/IF(Einstellungen!$C$11="7 Tage",7,5),N('Ist-Stunden'!X69)),MAX(IF(Einstellungen!$C$11="7 Tage",MAX(0,(MIN(DATE(2027,8,0),IF(Mitarbeiter!$D69="",DATE(2027,8,0),Mitarbeiter!$D69),TODAY()))-(MAX(DATE(2027,7,1),Mitarbeiter!$C69))+1),MAX(0,NETWORKDAYS(MAX(DATE(2027,7,1),Mitarbeiter!$C69),MIN(DATE(2027,8,0),IF(Mitarbeiter!$D69="",DATE(2027,8,0),Mitarbeiter!$D69),TODAY()),Einstellungen!$F$13:$F$67)))*N(Mitarbeiter!$E69)/IF(Einstellungen!$C$11="7 Tage",7,5),N('Ist-Stunden'!X69)+(N(Krankheitstage!AK69)+N(Krankheitstage!AW69))*N($C69))))</f>
        <v/>
      </c>
      <c r="BC69" s="76">
        <f>IF($B69="",0,IF(Einstellungen!$C$10="Ja",MAX(IF(Einstellungen!$C$11="7 Tage",MAX(0,(MIN(DATE(2027,9,0),IF(Mitarbeiter!$D69="",DATE(2027,9,0),Mitarbeiter!$D69),TODAY()))-(MAX(DATE(2027,8,1),Mitarbeiter!$C69))+1),MAX(0,NETWORKDAYS(MAX(DATE(2027,8,1),Mitarbeiter!$C69),MIN(DATE(2027,9,0),IF(Mitarbeiter!$D69="",DATE(2027,9,0),Mitarbeiter!$D69),TODAY()),Einstellungen!$F$13:$F$67)))*N(Mitarbeiter!$E69)/IF(Einstellungen!$C$11="7 Tage",7,5),N('Ist-Stunden'!Y69)),MAX(IF(Einstellungen!$C$11="7 Tage",MAX(0,(MIN(DATE(2027,9,0),IF(Mitarbeiter!$D69="",DATE(2027,9,0),Mitarbeiter!$D69),TODAY()))-(MAX(DATE(2027,8,1),Mitarbeiter!$C69))+1),MAX(0,NETWORKDAYS(MAX(DATE(2027,8,1),Mitarbeiter!$C69),MIN(DATE(2027,9,0),IF(Mitarbeiter!$D69="",DATE(2027,9,0),Mitarbeiter!$D69),TODAY()),Einstellungen!$F$13:$F$67)))*N(Mitarbeiter!$E69)/IF(Einstellungen!$C$11="7 Tage",7,5),N('Ist-Stunden'!Y69)+(N(Krankheitstage!AL69)+N(Krankheitstage!AX69))*N($C69))))</f>
        <v/>
      </c>
      <c r="BD69" s="76">
        <f>IF($B69="",0,IF(Einstellungen!$C$10="Ja",MAX(IF(Einstellungen!$C$11="7 Tage",MAX(0,(MIN(DATE(2027,10,0),IF(Mitarbeiter!$D69="",DATE(2027,10,0),Mitarbeiter!$D69),TODAY()))-(MAX(DATE(2027,9,1),Mitarbeiter!$C69))+1),MAX(0,NETWORKDAYS(MAX(DATE(2027,9,1),Mitarbeiter!$C69),MIN(DATE(2027,10,0),IF(Mitarbeiter!$D69="",DATE(2027,10,0),Mitarbeiter!$D69),TODAY()),Einstellungen!$F$13:$F$67)))*N(Mitarbeiter!$E69)/IF(Einstellungen!$C$11="7 Tage",7,5),N('Ist-Stunden'!Z69)),MAX(IF(Einstellungen!$C$11="7 Tage",MAX(0,(MIN(DATE(2027,10,0),IF(Mitarbeiter!$D69="",DATE(2027,10,0),Mitarbeiter!$D69),TODAY()))-(MAX(DATE(2027,9,1),Mitarbeiter!$C69))+1),MAX(0,NETWORKDAYS(MAX(DATE(2027,9,1),Mitarbeiter!$C69),MIN(DATE(2027,10,0),IF(Mitarbeiter!$D69="",DATE(2027,10,0),Mitarbeiter!$D69),TODAY()),Einstellungen!$F$13:$F$67)))*N(Mitarbeiter!$E69)/IF(Einstellungen!$C$11="7 Tage",7,5),N('Ist-Stunden'!Z69)+(N(Krankheitstage!AM69)+N(Krankheitstage!AY69))*N($C69))))</f>
        <v/>
      </c>
      <c r="BE69" s="76">
        <f>IF($B69="",0,IF(Einstellungen!$C$10="Ja",MAX(IF(Einstellungen!$C$11="7 Tage",MAX(0,(MIN(DATE(2027,11,0),IF(Mitarbeiter!$D69="",DATE(2027,11,0),Mitarbeiter!$D69),TODAY()))-(MAX(DATE(2027,10,1),Mitarbeiter!$C69))+1),MAX(0,NETWORKDAYS(MAX(DATE(2027,10,1),Mitarbeiter!$C69),MIN(DATE(2027,11,0),IF(Mitarbeiter!$D69="",DATE(2027,11,0),Mitarbeiter!$D69),TODAY()),Einstellungen!$F$13:$F$67)))*N(Mitarbeiter!$E69)/IF(Einstellungen!$C$11="7 Tage",7,5),N('Ist-Stunden'!AA69)),MAX(IF(Einstellungen!$C$11="7 Tage",MAX(0,(MIN(DATE(2027,11,0),IF(Mitarbeiter!$D69="",DATE(2027,11,0),Mitarbeiter!$D69),TODAY()))-(MAX(DATE(2027,10,1),Mitarbeiter!$C69))+1),MAX(0,NETWORKDAYS(MAX(DATE(2027,10,1),Mitarbeiter!$C69),MIN(DATE(2027,11,0),IF(Mitarbeiter!$D69="",DATE(2027,11,0),Mitarbeiter!$D69),TODAY()),Einstellungen!$F$13:$F$67)))*N(Mitarbeiter!$E69)/IF(Einstellungen!$C$11="7 Tage",7,5),N('Ist-Stunden'!AA69)+(N(Krankheitstage!AN69)+N(Krankheitstage!AZ69))*N($C69))))</f>
        <v/>
      </c>
      <c r="BF69" s="76">
        <f>IF($B69="",0,IF(Einstellungen!$C$10="Ja",MAX(IF(Einstellungen!$C$11="7 Tage",MAX(0,(MIN(DATE(2027,12,0),IF(Mitarbeiter!$D69="",DATE(2027,12,0),Mitarbeiter!$D69),TODAY()))-(MAX(DATE(2027,11,1),Mitarbeiter!$C69))+1),MAX(0,NETWORKDAYS(MAX(DATE(2027,11,1),Mitarbeiter!$C69),MIN(DATE(2027,12,0),IF(Mitarbeiter!$D69="",DATE(2027,12,0),Mitarbeiter!$D69),TODAY()),Einstellungen!$F$13:$F$67)))*N(Mitarbeiter!$E69)/IF(Einstellungen!$C$11="7 Tage",7,5),N('Ist-Stunden'!AB69)),MAX(IF(Einstellungen!$C$11="7 Tage",MAX(0,(MIN(DATE(2027,12,0),IF(Mitarbeiter!$D69="",DATE(2027,12,0),Mitarbeiter!$D69),TODAY()))-(MAX(DATE(2027,11,1),Mitarbeiter!$C69))+1),MAX(0,NETWORKDAYS(MAX(DATE(2027,11,1),Mitarbeiter!$C69),MIN(DATE(2027,12,0),IF(Mitarbeiter!$D69="",DATE(2027,12,0),Mitarbeiter!$D69),TODAY()),Einstellungen!$F$13:$F$67)))*N(Mitarbeiter!$E69)/IF(Einstellungen!$C$11="7 Tage",7,5),N('Ist-Stunden'!AB69)+(N(Krankheitstage!AO69)+N(Krankheitstage!BA69))*N($C69))))</f>
        <v/>
      </c>
      <c r="BG69" s="76">
        <f>IF($B69="",0,IF(Einstellungen!$C$10="Ja",MAX(IF(Einstellungen!$C$11="7 Tage",MAX(0,(MIN(DATE(2027,13,0),IF(Mitarbeiter!$D69="",DATE(2027,13,0),Mitarbeiter!$D69),TODAY()))-(MAX(DATE(2027,12,1),Mitarbeiter!$C69))+1),MAX(0,NETWORKDAYS(MAX(DATE(2027,12,1),Mitarbeiter!$C69),MIN(DATE(2027,13,0),IF(Mitarbeiter!$D69="",DATE(2027,13,0),Mitarbeiter!$D69),TODAY()),Einstellungen!$F$13:$F$67)))*N(Mitarbeiter!$E69)/IF(Einstellungen!$C$11="7 Tage",7,5),N('Ist-Stunden'!AC69)),MAX(IF(Einstellungen!$C$11="7 Tage",MAX(0,(MIN(DATE(2027,13,0),IF(Mitarbeiter!$D69="",DATE(2027,13,0),Mitarbeiter!$D69),TODAY()))-(MAX(DATE(2027,12,1),Mitarbeiter!$C69))+1),MAX(0,NETWORKDAYS(MAX(DATE(2027,12,1),Mitarbeiter!$C69),MIN(DATE(2027,13,0),IF(Mitarbeiter!$D69="",DATE(2027,13,0),Mitarbeiter!$D69),TODAY()),Einstellungen!$F$13:$F$67)))*N(Mitarbeiter!$E69)/IF(Einstellungen!$C$11="7 Tage",7,5),N('Ist-Stunden'!AC69)+(N(Krankheitstage!AP69)+N(Krankheitstage!BB69))*N($C69))))</f>
        <v/>
      </c>
      <c r="BH69" s="76">
        <f>IF($B69="",0,IF(Einstellungen!$C$10="Ja",MAX(IF(Einstellungen!$C$11="7 Tage",MAX(0,(MIN(DATE(2028,2,0),IF(Mitarbeiter!$D69="",DATE(2028,2,0),Mitarbeiter!$D69),TODAY()))-(MAX(DATE(2028,1,1),Mitarbeiter!$C69))+1),MAX(0,NETWORKDAYS(MAX(DATE(2028,1,1),Mitarbeiter!$C69),MIN(DATE(2028,2,0),IF(Mitarbeiter!$D69="",DATE(2028,2,0),Mitarbeiter!$D69),TODAY()),Einstellungen!$F$13:$F$67)))*N(Mitarbeiter!$E69)/IF(Einstellungen!$C$11="7 Tage",7,5),N('Ist-Stunden'!AD69)),MAX(IF(Einstellungen!$C$11="7 Tage",MAX(0,(MIN(DATE(2028,2,0),IF(Mitarbeiter!$D69="",DATE(2028,2,0),Mitarbeiter!$D69),TODAY()))-(MAX(DATE(2028,1,1),Mitarbeiter!$C69))+1),MAX(0,NETWORKDAYS(MAX(DATE(2028,1,1),Mitarbeiter!$C69),MIN(DATE(2028,2,0),IF(Mitarbeiter!$D69="",DATE(2028,2,0),Mitarbeiter!$D69),TODAY()),Einstellungen!$F$13:$F$67)))*N(Mitarbeiter!$E69)/IF(Einstellungen!$C$11="7 Tage",7,5),N('Ist-Stunden'!AD69)+(N(Krankheitstage!BC69)+N(Krankheitstage!BO69))*N($C69))))</f>
        <v/>
      </c>
      <c r="BI69" s="76">
        <f>IF($B69="",0,IF(Einstellungen!$C$10="Ja",MAX(IF(Einstellungen!$C$11="7 Tage",MAX(0,(MIN(DATE(2028,3,0),IF(Mitarbeiter!$D69="",DATE(2028,3,0),Mitarbeiter!$D69),TODAY()))-(MAX(DATE(2028,2,1),Mitarbeiter!$C69))+1),MAX(0,NETWORKDAYS(MAX(DATE(2028,2,1),Mitarbeiter!$C69),MIN(DATE(2028,3,0),IF(Mitarbeiter!$D69="",DATE(2028,3,0),Mitarbeiter!$D69),TODAY()),Einstellungen!$F$13:$F$67)))*N(Mitarbeiter!$E69)/IF(Einstellungen!$C$11="7 Tage",7,5),N('Ist-Stunden'!AE69)),MAX(IF(Einstellungen!$C$11="7 Tage",MAX(0,(MIN(DATE(2028,3,0),IF(Mitarbeiter!$D69="",DATE(2028,3,0),Mitarbeiter!$D69),TODAY()))-(MAX(DATE(2028,2,1),Mitarbeiter!$C69))+1),MAX(0,NETWORKDAYS(MAX(DATE(2028,2,1),Mitarbeiter!$C69),MIN(DATE(2028,3,0),IF(Mitarbeiter!$D69="",DATE(2028,3,0),Mitarbeiter!$D69),TODAY()),Einstellungen!$F$13:$F$67)))*N(Mitarbeiter!$E69)/IF(Einstellungen!$C$11="7 Tage",7,5),N('Ist-Stunden'!AE69)+(N(Krankheitstage!BD69)+N(Krankheitstage!BP69))*N($C69))))</f>
        <v/>
      </c>
      <c r="BJ69" s="76">
        <f>IF($B69="",0,IF(Einstellungen!$C$10="Ja",MAX(IF(Einstellungen!$C$11="7 Tage",MAX(0,(MIN(DATE(2028,4,0),IF(Mitarbeiter!$D69="",DATE(2028,4,0),Mitarbeiter!$D69),TODAY()))-(MAX(DATE(2028,3,1),Mitarbeiter!$C69))+1),MAX(0,NETWORKDAYS(MAX(DATE(2028,3,1),Mitarbeiter!$C69),MIN(DATE(2028,4,0),IF(Mitarbeiter!$D69="",DATE(2028,4,0),Mitarbeiter!$D69),TODAY()),Einstellungen!$F$13:$F$67)))*N(Mitarbeiter!$E69)/IF(Einstellungen!$C$11="7 Tage",7,5),N('Ist-Stunden'!AF69)),MAX(IF(Einstellungen!$C$11="7 Tage",MAX(0,(MIN(DATE(2028,4,0),IF(Mitarbeiter!$D69="",DATE(2028,4,0),Mitarbeiter!$D69),TODAY()))-(MAX(DATE(2028,3,1),Mitarbeiter!$C69))+1),MAX(0,NETWORKDAYS(MAX(DATE(2028,3,1),Mitarbeiter!$C69),MIN(DATE(2028,4,0),IF(Mitarbeiter!$D69="",DATE(2028,4,0),Mitarbeiter!$D69),TODAY()),Einstellungen!$F$13:$F$67)))*N(Mitarbeiter!$E69)/IF(Einstellungen!$C$11="7 Tage",7,5),N('Ist-Stunden'!AF69)+(N(Krankheitstage!BE69)+N(Krankheitstage!BQ69))*N($C69))))</f>
        <v/>
      </c>
      <c r="BK69" s="76">
        <f>IF($B69="",0,IF(Einstellungen!$C$10="Ja",MAX(IF(Einstellungen!$C$11="7 Tage",MAX(0,(MIN(DATE(2028,5,0),IF(Mitarbeiter!$D69="",DATE(2028,5,0),Mitarbeiter!$D69),TODAY()))-(MAX(DATE(2028,4,1),Mitarbeiter!$C69))+1),MAX(0,NETWORKDAYS(MAX(DATE(2028,4,1),Mitarbeiter!$C69),MIN(DATE(2028,5,0),IF(Mitarbeiter!$D69="",DATE(2028,5,0),Mitarbeiter!$D69),TODAY()),Einstellungen!$F$13:$F$67)))*N(Mitarbeiter!$E69)/IF(Einstellungen!$C$11="7 Tage",7,5),N('Ist-Stunden'!AG69)),MAX(IF(Einstellungen!$C$11="7 Tage",MAX(0,(MIN(DATE(2028,5,0),IF(Mitarbeiter!$D69="",DATE(2028,5,0),Mitarbeiter!$D69),TODAY()))-(MAX(DATE(2028,4,1),Mitarbeiter!$C69))+1),MAX(0,NETWORKDAYS(MAX(DATE(2028,4,1),Mitarbeiter!$C69),MIN(DATE(2028,5,0),IF(Mitarbeiter!$D69="",DATE(2028,5,0),Mitarbeiter!$D69),TODAY()),Einstellungen!$F$13:$F$67)))*N(Mitarbeiter!$E69)/IF(Einstellungen!$C$11="7 Tage",7,5),N('Ist-Stunden'!AG69)+(N(Krankheitstage!BF69)+N(Krankheitstage!BR69))*N($C69))))</f>
        <v/>
      </c>
      <c r="BL69" s="76">
        <f>IF($B69="",0,IF(Einstellungen!$C$10="Ja",MAX(IF(Einstellungen!$C$11="7 Tage",MAX(0,(MIN(DATE(2028,6,0),IF(Mitarbeiter!$D69="",DATE(2028,6,0),Mitarbeiter!$D69),TODAY()))-(MAX(DATE(2028,5,1),Mitarbeiter!$C69))+1),MAX(0,NETWORKDAYS(MAX(DATE(2028,5,1),Mitarbeiter!$C69),MIN(DATE(2028,6,0),IF(Mitarbeiter!$D69="",DATE(2028,6,0),Mitarbeiter!$D69),TODAY()),Einstellungen!$F$13:$F$67)))*N(Mitarbeiter!$E69)/IF(Einstellungen!$C$11="7 Tage",7,5),N('Ist-Stunden'!AH69)),MAX(IF(Einstellungen!$C$11="7 Tage",MAX(0,(MIN(DATE(2028,6,0),IF(Mitarbeiter!$D69="",DATE(2028,6,0),Mitarbeiter!$D69),TODAY()))-(MAX(DATE(2028,5,1),Mitarbeiter!$C69))+1),MAX(0,NETWORKDAYS(MAX(DATE(2028,5,1),Mitarbeiter!$C69),MIN(DATE(2028,6,0),IF(Mitarbeiter!$D69="",DATE(2028,6,0),Mitarbeiter!$D69),TODAY()),Einstellungen!$F$13:$F$67)))*N(Mitarbeiter!$E69)/IF(Einstellungen!$C$11="7 Tage",7,5),N('Ist-Stunden'!AH69)+(N(Krankheitstage!BG69)+N(Krankheitstage!BS69))*N($C69))))</f>
        <v/>
      </c>
      <c r="BM69" s="76">
        <f>IF($B69="",0,IF(Einstellungen!$C$10="Ja",MAX(IF(Einstellungen!$C$11="7 Tage",MAX(0,(MIN(DATE(2028,7,0),IF(Mitarbeiter!$D69="",DATE(2028,7,0),Mitarbeiter!$D69),TODAY()))-(MAX(DATE(2028,6,1),Mitarbeiter!$C69))+1),MAX(0,NETWORKDAYS(MAX(DATE(2028,6,1),Mitarbeiter!$C69),MIN(DATE(2028,7,0),IF(Mitarbeiter!$D69="",DATE(2028,7,0),Mitarbeiter!$D69),TODAY()),Einstellungen!$F$13:$F$67)))*N(Mitarbeiter!$E69)/IF(Einstellungen!$C$11="7 Tage",7,5),N('Ist-Stunden'!AI69)),MAX(IF(Einstellungen!$C$11="7 Tage",MAX(0,(MIN(DATE(2028,7,0),IF(Mitarbeiter!$D69="",DATE(2028,7,0),Mitarbeiter!$D69),TODAY()))-(MAX(DATE(2028,6,1),Mitarbeiter!$C69))+1),MAX(0,NETWORKDAYS(MAX(DATE(2028,6,1),Mitarbeiter!$C69),MIN(DATE(2028,7,0),IF(Mitarbeiter!$D69="",DATE(2028,7,0),Mitarbeiter!$D69),TODAY()),Einstellungen!$F$13:$F$67)))*N(Mitarbeiter!$E69)/IF(Einstellungen!$C$11="7 Tage",7,5),N('Ist-Stunden'!AI69)+(N(Krankheitstage!BH69)+N(Krankheitstage!BT69))*N($C69))))</f>
        <v/>
      </c>
      <c r="BN69" s="76">
        <f>IF($B69="",0,IF(Einstellungen!$C$10="Ja",MAX(IF(Einstellungen!$C$11="7 Tage",MAX(0,(MIN(DATE(2028,8,0),IF(Mitarbeiter!$D69="",DATE(2028,8,0),Mitarbeiter!$D69),TODAY()))-(MAX(DATE(2028,7,1),Mitarbeiter!$C69))+1),MAX(0,NETWORKDAYS(MAX(DATE(2028,7,1),Mitarbeiter!$C69),MIN(DATE(2028,8,0),IF(Mitarbeiter!$D69="",DATE(2028,8,0),Mitarbeiter!$D69),TODAY()),Einstellungen!$F$13:$F$67)))*N(Mitarbeiter!$E69)/IF(Einstellungen!$C$11="7 Tage",7,5),N('Ist-Stunden'!AJ69)),MAX(IF(Einstellungen!$C$11="7 Tage",MAX(0,(MIN(DATE(2028,8,0),IF(Mitarbeiter!$D69="",DATE(2028,8,0),Mitarbeiter!$D69),TODAY()))-(MAX(DATE(2028,7,1),Mitarbeiter!$C69))+1),MAX(0,NETWORKDAYS(MAX(DATE(2028,7,1),Mitarbeiter!$C69),MIN(DATE(2028,8,0),IF(Mitarbeiter!$D69="",DATE(2028,8,0),Mitarbeiter!$D69),TODAY()),Einstellungen!$F$13:$F$67)))*N(Mitarbeiter!$E69)/IF(Einstellungen!$C$11="7 Tage",7,5),N('Ist-Stunden'!AJ69)+(N(Krankheitstage!BI69)+N(Krankheitstage!BU69))*N($C69))))</f>
        <v/>
      </c>
      <c r="BO69" s="76">
        <f>IF($B69="",0,IF(Einstellungen!$C$10="Ja",MAX(IF(Einstellungen!$C$11="7 Tage",MAX(0,(MIN(DATE(2028,9,0),IF(Mitarbeiter!$D69="",DATE(2028,9,0),Mitarbeiter!$D69),TODAY()))-(MAX(DATE(2028,8,1),Mitarbeiter!$C69))+1),MAX(0,NETWORKDAYS(MAX(DATE(2028,8,1),Mitarbeiter!$C69),MIN(DATE(2028,9,0),IF(Mitarbeiter!$D69="",DATE(2028,9,0),Mitarbeiter!$D69),TODAY()),Einstellungen!$F$13:$F$67)))*N(Mitarbeiter!$E69)/IF(Einstellungen!$C$11="7 Tage",7,5),N('Ist-Stunden'!AK69)),MAX(IF(Einstellungen!$C$11="7 Tage",MAX(0,(MIN(DATE(2028,9,0),IF(Mitarbeiter!$D69="",DATE(2028,9,0),Mitarbeiter!$D69),TODAY()))-(MAX(DATE(2028,8,1),Mitarbeiter!$C69))+1),MAX(0,NETWORKDAYS(MAX(DATE(2028,8,1),Mitarbeiter!$C69),MIN(DATE(2028,9,0),IF(Mitarbeiter!$D69="",DATE(2028,9,0),Mitarbeiter!$D69),TODAY()),Einstellungen!$F$13:$F$67)))*N(Mitarbeiter!$E69)/IF(Einstellungen!$C$11="7 Tage",7,5),N('Ist-Stunden'!AK69)+(N(Krankheitstage!BJ69)+N(Krankheitstage!BV69))*N($C69))))</f>
        <v/>
      </c>
      <c r="BP69" s="76">
        <f>IF($B69="",0,IF(Einstellungen!$C$10="Ja",MAX(IF(Einstellungen!$C$11="7 Tage",MAX(0,(MIN(DATE(2028,10,0),IF(Mitarbeiter!$D69="",DATE(2028,10,0),Mitarbeiter!$D69),TODAY()))-(MAX(DATE(2028,9,1),Mitarbeiter!$C69))+1),MAX(0,NETWORKDAYS(MAX(DATE(2028,9,1),Mitarbeiter!$C69),MIN(DATE(2028,10,0),IF(Mitarbeiter!$D69="",DATE(2028,10,0),Mitarbeiter!$D69),TODAY()),Einstellungen!$F$13:$F$67)))*N(Mitarbeiter!$E69)/IF(Einstellungen!$C$11="7 Tage",7,5),N('Ist-Stunden'!AL69)),MAX(IF(Einstellungen!$C$11="7 Tage",MAX(0,(MIN(DATE(2028,10,0),IF(Mitarbeiter!$D69="",DATE(2028,10,0),Mitarbeiter!$D69),TODAY()))-(MAX(DATE(2028,9,1),Mitarbeiter!$C69))+1),MAX(0,NETWORKDAYS(MAX(DATE(2028,9,1),Mitarbeiter!$C69),MIN(DATE(2028,10,0),IF(Mitarbeiter!$D69="",DATE(2028,10,0),Mitarbeiter!$D69),TODAY()),Einstellungen!$F$13:$F$67)))*N(Mitarbeiter!$E69)/IF(Einstellungen!$C$11="7 Tage",7,5),N('Ist-Stunden'!AL69)+(N(Krankheitstage!BK69)+N(Krankheitstage!BW69))*N($C69))))</f>
        <v/>
      </c>
      <c r="BQ69" s="76">
        <f>IF($B69="",0,IF(Einstellungen!$C$10="Ja",MAX(IF(Einstellungen!$C$11="7 Tage",MAX(0,(MIN(DATE(2028,11,0),IF(Mitarbeiter!$D69="",DATE(2028,11,0),Mitarbeiter!$D69),TODAY()))-(MAX(DATE(2028,10,1),Mitarbeiter!$C69))+1),MAX(0,NETWORKDAYS(MAX(DATE(2028,10,1),Mitarbeiter!$C69),MIN(DATE(2028,11,0),IF(Mitarbeiter!$D69="",DATE(2028,11,0),Mitarbeiter!$D69),TODAY()),Einstellungen!$F$13:$F$67)))*N(Mitarbeiter!$E69)/IF(Einstellungen!$C$11="7 Tage",7,5),N('Ist-Stunden'!AM69)),MAX(IF(Einstellungen!$C$11="7 Tage",MAX(0,(MIN(DATE(2028,11,0),IF(Mitarbeiter!$D69="",DATE(2028,11,0),Mitarbeiter!$D69),TODAY()))-(MAX(DATE(2028,10,1),Mitarbeiter!$C69))+1),MAX(0,NETWORKDAYS(MAX(DATE(2028,10,1),Mitarbeiter!$C69),MIN(DATE(2028,11,0),IF(Mitarbeiter!$D69="",DATE(2028,11,0),Mitarbeiter!$D69),TODAY()),Einstellungen!$F$13:$F$67)))*N(Mitarbeiter!$E69)/IF(Einstellungen!$C$11="7 Tage",7,5),N('Ist-Stunden'!AM69)+(N(Krankheitstage!BL69)+N(Krankheitstage!BX69))*N($C69))))</f>
        <v/>
      </c>
      <c r="BR69" s="76">
        <f>IF($B69="",0,IF(Einstellungen!$C$10="Ja",MAX(IF(Einstellungen!$C$11="7 Tage",MAX(0,(MIN(DATE(2028,12,0),IF(Mitarbeiter!$D69="",DATE(2028,12,0),Mitarbeiter!$D69),TODAY()))-(MAX(DATE(2028,11,1),Mitarbeiter!$C69))+1),MAX(0,NETWORKDAYS(MAX(DATE(2028,11,1),Mitarbeiter!$C69),MIN(DATE(2028,12,0),IF(Mitarbeiter!$D69="",DATE(2028,12,0),Mitarbeiter!$D69),TODAY()),Einstellungen!$F$13:$F$67)))*N(Mitarbeiter!$E69)/IF(Einstellungen!$C$11="7 Tage",7,5),N('Ist-Stunden'!AN69)),MAX(IF(Einstellungen!$C$11="7 Tage",MAX(0,(MIN(DATE(2028,12,0),IF(Mitarbeiter!$D69="",DATE(2028,12,0),Mitarbeiter!$D69),TODAY()))-(MAX(DATE(2028,11,1),Mitarbeiter!$C69))+1),MAX(0,NETWORKDAYS(MAX(DATE(2028,11,1),Mitarbeiter!$C69),MIN(DATE(2028,12,0),IF(Mitarbeiter!$D69="",DATE(2028,12,0),Mitarbeiter!$D69),TODAY()),Einstellungen!$F$13:$F$67)))*N(Mitarbeiter!$E69)/IF(Einstellungen!$C$11="7 Tage",7,5),N('Ist-Stunden'!AN69)+(N(Krankheitstage!BM69)+N(Krankheitstage!BY69))*N($C69))))</f>
        <v/>
      </c>
      <c r="BS69" s="76">
        <f>IF($B69="",0,IF(Einstellungen!$C$10="Ja",MAX(IF(Einstellungen!$C$11="7 Tage",MAX(0,(MIN(DATE(2028,13,0),IF(Mitarbeiter!$D69="",DATE(2028,13,0),Mitarbeiter!$D69),TODAY()))-(MAX(DATE(2028,12,1),Mitarbeiter!$C69))+1),MAX(0,NETWORKDAYS(MAX(DATE(2028,12,1),Mitarbeiter!$C69),MIN(DATE(2028,13,0),IF(Mitarbeiter!$D69="",DATE(2028,13,0),Mitarbeiter!$D69),TODAY()),Einstellungen!$F$13:$F$67)))*N(Mitarbeiter!$E69)/IF(Einstellungen!$C$11="7 Tage",7,5),N('Ist-Stunden'!AO69)),MAX(IF(Einstellungen!$C$11="7 Tage",MAX(0,(MIN(DATE(2028,13,0),IF(Mitarbeiter!$D69="",DATE(2028,13,0),Mitarbeiter!$D69),TODAY()))-(MAX(DATE(2028,12,1),Mitarbeiter!$C69))+1),MAX(0,NETWORKDAYS(MAX(DATE(2028,12,1),Mitarbeiter!$C69),MIN(DATE(2028,13,0),IF(Mitarbeiter!$D69="",DATE(2028,13,0),Mitarbeiter!$D69),TODAY()),Einstellungen!$F$13:$F$67)))*N(Mitarbeiter!$E69)/IF(Einstellungen!$C$11="7 Tage",7,5),N('Ist-Stunden'!AO69)+(N(Krankheitstage!BN69)+N(Krankheitstage!BZ69))*N($C69))))</f>
        <v/>
      </c>
      <c r="BT69" s="76">
        <f>IF($B69="",0,IF(Einstellungen!$C$10="Ja",MAX(IF(Einstellungen!$C$11="7 Tage",MAX(0,(MIN(DATE(2029,2,0),IF(Mitarbeiter!$D69="",DATE(2029,2,0),Mitarbeiter!$D69),TODAY()))-(MAX(DATE(2029,1,1),Mitarbeiter!$C69))+1),MAX(0,NETWORKDAYS(MAX(DATE(2029,1,1),Mitarbeiter!$C69),MIN(DATE(2029,2,0),IF(Mitarbeiter!$D69="",DATE(2029,2,0),Mitarbeiter!$D69),TODAY()),Einstellungen!$F$13:$F$67)))*N(Mitarbeiter!$E69)/IF(Einstellungen!$C$11="7 Tage",7,5),N('Ist-Stunden'!AP69)),MAX(IF(Einstellungen!$C$11="7 Tage",MAX(0,(MIN(DATE(2029,2,0),IF(Mitarbeiter!$D69="",DATE(2029,2,0),Mitarbeiter!$D69),TODAY()))-(MAX(DATE(2029,1,1),Mitarbeiter!$C69))+1),MAX(0,NETWORKDAYS(MAX(DATE(2029,1,1),Mitarbeiter!$C69),MIN(DATE(2029,2,0),IF(Mitarbeiter!$D69="",DATE(2029,2,0),Mitarbeiter!$D69),TODAY()),Einstellungen!$F$13:$F$67)))*N(Mitarbeiter!$E69)/IF(Einstellungen!$C$11="7 Tage",7,5),N('Ist-Stunden'!AP69)+(N(Krankheitstage!CA69)+N(Krankheitstage!CM69))*N($C69))))</f>
        <v/>
      </c>
      <c r="BU69" s="76">
        <f>IF($B69="",0,IF(Einstellungen!$C$10="Ja",MAX(IF(Einstellungen!$C$11="7 Tage",MAX(0,(MIN(DATE(2029,3,0),IF(Mitarbeiter!$D69="",DATE(2029,3,0),Mitarbeiter!$D69),TODAY()))-(MAX(DATE(2029,2,1),Mitarbeiter!$C69))+1),MAX(0,NETWORKDAYS(MAX(DATE(2029,2,1),Mitarbeiter!$C69),MIN(DATE(2029,3,0),IF(Mitarbeiter!$D69="",DATE(2029,3,0),Mitarbeiter!$D69),TODAY()),Einstellungen!$F$13:$F$67)))*N(Mitarbeiter!$E69)/IF(Einstellungen!$C$11="7 Tage",7,5),N('Ist-Stunden'!AQ69)),MAX(IF(Einstellungen!$C$11="7 Tage",MAX(0,(MIN(DATE(2029,3,0),IF(Mitarbeiter!$D69="",DATE(2029,3,0),Mitarbeiter!$D69),TODAY()))-(MAX(DATE(2029,2,1),Mitarbeiter!$C69))+1),MAX(0,NETWORKDAYS(MAX(DATE(2029,2,1),Mitarbeiter!$C69),MIN(DATE(2029,3,0),IF(Mitarbeiter!$D69="",DATE(2029,3,0),Mitarbeiter!$D69),TODAY()),Einstellungen!$F$13:$F$67)))*N(Mitarbeiter!$E69)/IF(Einstellungen!$C$11="7 Tage",7,5),N('Ist-Stunden'!AQ69)+(N(Krankheitstage!CB69)+N(Krankheitstage!CN69))*N($C69))))</f>
        <v/>
      </c>
      <c r="BV69" s="76">
        <f>IF($B69="",0,IF(Einstellungen!$C$10="Ja",MAX(IF(Einstellungen!$C$11="7 Tage",MAX(0,(MIN(DATE(2029,4,0),IF(Mitarbeiter!$D69="",DATE(2029,4,0),Mitarbeiter!$D69),TODAY()))-(MAX(DATE(2029,3,1),Mitarbeiter!$C69))+1),MAX(0,NETWORKDAYS(MAX(DATE(2029,3,1),Mitarbeiter!$C69),MIN(DATE(2029,4,0),IF(Mitarbeiter!$D69="",DATE(2029,4,0),Mitarbeiter!$D69),TODAY()),Einstellungen!$F$13:$F$67)))*N(Mitarbeiter!$E69)/IF(Einstellungen!$C$11="7 Tage",7,5),N('Ist-Stunden'!AR69)),MAX(IF(Einstellungen!$C$11="7 Tage",MAX(0,(MIN(DATE(2029,4,0),IF(Mitarbeiter!$D69="",DATE(2029,4,0),Mitarbeiter!$D69),TODAY()))-(MAX(DATE(2029,3,1),Mitarbeiter!$C69))+1),MAX(0,NETWORKDAYS(MAX(DATE(2029,3,1),Mitarbeiter!$C69),MIN(DATE(2029,4,0),IF(Mitarbeiter!$D69="",DATE(2029,4,0),Mitarbeiter!$D69),TODAY()),Einstellungen!$F$13:$F$67)))*N(Mitarbeiter!$E69)/IF(Einstellungen!$C$11="7 Tage",7,5),N('Ist-Stunden'!AR69)+(N(Krankheitstage!CC69)+N(Krankheitstage!CO69))*N($C69))))</f>
        <v/>
      </c>
      <c r="BW69" s="76">
        <f>IF($B69="",0,IF(Einstellungen!$C$10="Ja",MAX(IF(Einstellungen!$C$11="7 Tage",MAX(0,(MIN(DATE(2029,5,0),IF(Mitarbeiter!$D69="",DATE(2029,5,0),Mitarbeiter!$D69),TODAY()))-(MAX(DATE(2029,4,1),Mitarbeiter!$C69))+1),MAX(0,NETWORKDAYS(MAX(DATE(2029,4,1),Mitarbeiter!$C69),MIN(DATE(2029,5,0),IF(Mitarbeiter!$D69="",DATE(2029,5,0),Mitarbeiter!$D69),TODAY()),Einstellungen!$F$13:$F$67)))*N(Mitarbeiter!$E69)/IF(Einstellungen!$C$11="7 Tage",7,5),N('Ist-Stunden'!AS69)),MAX(IF(Einstellungen!$C$11="7 Tage",MAX(0,(MIN(DATE(2029,5,0),IF(Mitarbeiter!$D69="",DATE(2029,5,0),Mitarbeiter!$D69),TODAY()))-(MAX(DATE(2029,4,1),Mitarbeiter!$C69))+1),MAX(0,NETWORKDAYS(MAX(DATE(2029,4,1),Mitarbeiter!$C69),MIN(DATE(2029,5,0),IF(Mitarbeiter!$D69="",DATE(2029,5,0),Mitarbeiter!$D69),TODAY()),Einstellungen!$F$13:$F$67)))*N(Mitarbeiter!$E69)/IF(Einstellungen!$C$11="7 Tage",7,5),N('Ist-Stunden'!AS69)+(N(Krankheitstage!CD69)+N(Krankheitstage!CP69))*N($C69))))</f>
        <v/>
      </c>
      <c r="BX69" s="76">
        <f>IF($B69="",0,IF(Einstellungen!$C$10="Ja",MAX(IF(Einstellungen!$C$11="7 Tage",MAX(0,(MIN(DATE(2029,6,0),IF(Mitarbeiter!$D69="",DATE(2029,6,0),Mitarbeiter!$D69),TODAY()))-(MAX(DATE(2029,5,1),Mitarbeiter!$C69))+1),MAX(0,NETWORKDAYS(MAX(DATE(2029,5,1),Mitarbeiter!$C69),MIN(DATE(2029,6,0),IF(Mitarbeiter!$D69="",DATE(2029,6,0),Mitarbeiter!$D69),TODAY()),Einstellungen!$F$13:$F$67)))*N(Mitarbeiter!$E69)/IF(Einstellungen!$C$11="7 Tage",7,5),N('Ist-Stunden'!AT69)),MAX(IF(Einstellungen!$C$11="7 Tage",MAX(0,(MIN(DATE(2029,6,0),IF(Mitarbeiter!$D69="",DATE(2029,6,0),Mitarbeiter!$D69),TODAY()))-(MAX(DATE(2029,5,1),Mitarbeiter!$C69))+1),MAX(0,NETWORKDAYS(MAX(DATE(2029,5,1),Mitarbeiter!$C69),MIN(DATE(2029,6,0),IF(Mitarbeiter!$D69="",DATE(2029,6,0),Mitarbeiter!$D69),TODAY()),Einstellungen!$F$13:$F$67)))*N(Mitarbeiter!$E69)/IF(Einstellungen!$C$11="7 Tage",7,5),N('Ist-Stunden'!AT69)+(N(Krankheitstage!CE69)+N(Krankheitstage!CQ69))*N($C69))))</f>
        <v/>
      </c>
      <c r="BY69" s="76">
        <f>IF($B69="",0,IF(Einstellungen!$C$10="Ja",MAX(IF(Einstellungen!$C$11="7 Tage",MAX(0,(MIN(DATE(2029,7,0),IF(Mitarbeiter!$D69="",DATE(2029,7,0),Mitarbeiter!$D69),TODAY()))-(MAX(DATE(2029,6,1),Mitarbeiter!$C69))+1),MAX(0,NETWORKDAYS(MAX(DATE(2029,6,1),Mitarbeiter!$C69),MIN(DATE(2029,7,0),IF(Mitarbeiter!$D69="",DATE(2029,7,0),Mitarbeiter!$D69),TODAY()),Einstellungen!$F$13:$F$67)))*N(Mitarbeiter!$E69)/IF(Einstellungen!$C$11="7 Tage",7,5),N('Ist-Stunden'!AU69)),MAX(IF(Einstellungen!$C$11="7 Tage",MAX(0,(MIN(DATE(2029,7,0),IF(Mitarbeiter!$D69="",DATE(2029,7,0),Mitarbeiter!$D69),TODAY()))-(MAX(DATE(2029,6,1),Mitarbeiter!$C69))+1),MAX(0,NETWORKDAYS(MAX(DATE(2029,6,1),Mitarbeiter!$C69),MIN(DATE(2029,7,0),IF(Mitarbeiter!$D69="",DATE(2029,7,0),Mitarbeiter!$D69),TODAY()),Einstellungen!$F$13:$F$67)))*N(Mitarbeiter!$E69)/IF(Einstellungen!$C$11="7 Tage",7,5),N('Ist-Stunden'!AU69)+(N(Krankheitstage!CF69)+N(Krankheitstage!CR69))*N($C69))))</f>
        <v/>
      </c>
      <c r="BZ69" s="76">
        <f>IF($B69="",0,IF(Einstellungen!$C$10="Ja",MAX(IF(Einstellungen!$C$11="7 Tage",MAX(0,(MIN(DATE(2029,8,0),IF(Mitarbeiter!$D69="",DATE(2029,8,0),Mitarbeiter!$D69),TODAY()))-(MAX(DATE(2029,7,1),Mitarbeiter!$C69))+1),MAX(0,NETWORKDAYS(MAX(DATE(2029,7,1),Mitarbeiter!$C69),MIN(DATE(2029,8,0),IF(Mitarbeiter!$D69="",DATE(2029,8,0),Mitarbeiter!$D69),TODAY()),Einstellungen!$F$13:$F$67)))*N(Mitarbeiter!$E69)/IF(Einstellungen!$C$11="7 Tage",7,5),N('Ist-Stunden'!AV69)),MAX(IF(Einstellungen!$C$11="7 Tage",MAX(0,(MIN(DATE(2029,8,0),IF(Mitarbeiter!$D69="",DATE(2029,8,0),Mitarbeiter!$D69),TODAY()))-(MAX(DATE(2029,7,1),Mitarbeiter!$C69))+1),MAX(0,NETWORKDAYS(MAX(DATE(2029,7,1),Mitarbeiter!$C69),MIN(DATE(2029,8,0),IF(Mitarbeiter!$D69="",DATE(2029,8,0),Mitarbeiter!$D69),TODAY()),Einstellungen!$F$13:$F$67)))*N(Mitarbeiter!$E69)/IF(Einstellungen!$C$11="7 Tage",7,5),N('Ist-Stunden'!AV69)+(N(Krankheitstage!CG69)+N(Krankheitstage!CS69))*N($C69))))</f>
        <v/>
      </c>
      <c r="CA69" s="76">
        <f>IF($B69="",0,IF(Einstellungen!$C$10="Ja",MAX(IF(Einstellungen!$C$11="7 Tage",MAX(0,(MIN(DATE(2029,9,0),IF(Mitarbeiter!$D69="",DATE(2029,9,0),Mitarbeiter!$D69),TODAY()))-(MAX(DATE(2029,8,1),Mitarbeiter!$C69))+1),MAX(0,NETWORKDAYS(MAX(DATE(2029,8,1),Mitarbeiter!$C69),MIN(DATE(2029,9,0),IF(Mitarbeiter!$D69="",DATE(2029,9,0),Mitarbeiter!$D69),TODAY()),Einstellungen!$F$13:$F$67)))*N(Mitarbeiter!$E69)/IF(Einstellungen!$C$11="7 Tage",7,5),N('Ist-Stunden'!AW69)),MAX(IF(Einstellungen!$C$11="7 Tage",MAX(0,(MIN(DATE(2029,9,0),IF(Mitarbeiter!$D69="",DATE(2029,9,0),Mitarbeiter!$D69),TODAY()))-(MAX(DATE(2029,8,1),Mitarbeiter!$C69))+1),MAX(0,NETWORKDAYS(MAX(DATE(2029,8,1),Mitarbeiter!$C69),MIN(DATE(2029,9,0),IF(Mitarbeiter!$D69="",DATE(2029,9,0),Mitarbeiter!$D69),TODAY()),Einstellungen!$F$13:$F$67)))*N(Mitarbeiter!$E69)/IF(Einstellungen!$C$11="7 Tage",7,5),N('Ist-Stunden'!AW69)+(N(Krankheitstage!CH69)+N(Krankheitstage!CT69))*N($C69))))</f>
        <v/>
      </c>
      <c r="CB69" s="76">
        <f>IF($B69="",0,IF(Einstellungen!$C$10="Ja",MAX(IF(Einstellungen!$C$11="7 Tage",MAX(0,(MIN(DATE(2029,10,0),IF(Mitarbeiter!$D69="",DATE(2029,10,0),Mitarbeiter!$D69),TODAY()))-(MAX(DATE(2029,9,1),Mitarbeiter!$C69))+1),MAX(0,NETWORKDAYS(MAX(DATE(2029,9,1),Mitarbeiter!$C69),MIN(DATE(2029,10,0),IF(Mitarbeiter!$D69="",DATE(2029,10,0),Mitarbeiter!$D69),TODAY()),Einstellungen!$F$13:$F$67)))*N(Mitarbeiter!$E69)/IF(Einstellungen!$C$11="7 Tage",7,5),N('Ist-Stunden'!AX69)),MAX(IF(Einstellungen!$C$11="7 Tage",MAX(0,(MIN(DATE(2029,10,0),IF(Mitarbeiter!$D69="",DATE(2029,10,0),Mitarbeiter!$D69),TODAY()))-(MAX(DATE(2029,9,1),Mitarbeiter!$C69))+1),MAX(0,NETWORKDAYS(MAX(DATE(2029,9,1),Mitarbeiter!$C69),MIN(DATE(2029,10,0),IF(Mitarbeiter!$D69="",DATE(2029,10,0),Mitarbeiter!$D69),TODAY()),Einstellungen!$F$13:$F$67)))*N(Mitarbeiter!$E69)/IF(Einstellungen!$C$11="7 Tage",7,5),N('Ist-Stunden'!AX69)+(N(Krankheitstage!CI69)+N(Krankheitstage!CU69))*N($C69))))</f>
        <v/>
      </c>
      <c r="CC69" s="76">
        <f>IF($B69="",0,IF(Einstellungen!$C$10="Ja",MAX(IF(Einstellungen!$C$11="7 Tage",MAX(0,(MIN(DATE(2029,11,0),IF(Mitarbeiter!$D69="",DATE(2029,11,0),Mitarbeiter!$D69),TODAY()))-(MAX(DATE(2029,10,1),Mitarbeiter!$C69))+1),MAX(0,NETWORKDAYS(MAX(DATE(2029,10,1),Mitarbeiter!$C69),MIN(DATE(2029,11,0),IF(Mitarbeiter!$D69="",DATE(2029,11,0),Mitarbeiter!$D69),TODAY()),Einstellungen!$F$13:$F$67)))*N(Mitarbeiter!$E69)/IF(Einstellungen!$C$11="7 Tage",7,5),N('Ist-Stunden'!AY69)),MAX(IF(Einstellungen!$C$11="7 Tage",MAX(0,(MIN(DATE(2029,11,0),IF(Mitarbeiter!$D69="",DATE(2029,11,0),Mitarbeiter!$D69),TODAY()))-(MAX(DATE(2029,10,1),Mitarbeiter!$C69))+1),MAX(0,NETWORKDAYS(MAX(DATE(2029,10,1),Mitarbeiter!$C69),MIN(DATE(2029,11,0),IF(Mitarbeiter!$D69="",DATE(2029,11,0),Mitarbeiter!$D69),TODAY()),Einstellungen!$F$13:$F$67)))*N(Mitarbeiter!$E69)/IF(Einstellungen!$C$11="7 Tage",7,5),N('Ist-Stunden'!AY69)+(N(Krankheitstage!CJ69)+N(Krankheitstage!CV69))*N($C69))))</f>
        <v/>
      </c>
      <c r="CD69" s="76">
        <f>IF($B69="",0,IF(Einstellungen!$C$10="Ja",MAX(IF(Einstellungen!$C$11="7 Tage",MAX(0,(MIN(DATE(2029,12,0),IF(Mitarbeiter!$D69="",DATE(2029,12,0),Mitarbeiter!$D69),TODAY()))-(MAX(DATE(2029,11,1),Mitarbeiter!$C69))+1),MAX(0,NETWORKDAYS(MAX(DATE(2029,11,1),Mitarbeiter!$C69),MIN(DATE(2029,12,0),IF(Mitarbeiter!$D69="",DATE(2029,12,0),Mitarbeiter!$D69),TODAY()),Einstellungen!$F$13:$F$67)))*N(Mitarbeiter!$E69)/IF(Einstellungen!$C$11="7 Tage",7,5),N('Ist-Stunden'!AZ69)),MAX(IF(Einstellungen!$C$11="7 Tage",MAX(0,(MIN(DATE(2029,12,0),IF(Mitarbeiter!$D69="",DATE(2029,12,0),Mitarbeiter!$D69),TODAY()))-(MAX(DATE(2029,11,1),Mitarbeiter!$C69))+1),MAX(0,NETWORKDAYS(MAX(DATE(2029,11,1),Mitarbeiter!$C69),MIN(DATE(2029,12,0),IF(Mitarbeiter!$D69="",DATE(2029,12,0),Mitarbeiter!$D69),TODAY()),Einstellungen!$F$13:$F$67)))*N(Mitarbeiter!$E69)/IF(Einstellungen!$C$11="7 Tage",7,5),N('Ist-Stunden'!AZ69)+(N(Krankheitstage!CK69)+N(Krankheitstage!CW69))*N($C69))))</f>
        <v/>
      </c>
      <c r="CE69" s="76">
        <f>IF($B69="",0,IF(Einstellungen!$C$10="Ja",MAX(IF(Einstellungen!$C$11="7 Tage",MAX(0,(MIN(DATE(2029,13,0),IF(Mitarbeiter!$D69="",DATE(2029,13,0),Mitarbeiter!$D69),TODAY()))-(MAX(DATE(2029,12,1),Mitarbeiter!$C69))+1),MAX(0,NETWORKDAYS(MAX(DATE(2029,12,1),Mitarbeiter!$C69),MIN(DATE(2029,13,0),IF(Mitarbeiter!$D69="",DATE(2029,13,0),Mitarbeiter!$D69),TODAY()),Einstellungen!$F$13:$F$67)))*N(Mitarbeiter!$E69)/IF(Einstellungen!$C$11="7 Tage",7,5),N('Ist-Stunden'!BA69)),MAX(IF(Einstellungen!$C$11="7 Tage",MAX(0,(MIN(DATE(2029,13,0),IF(Mitarbeiter!$D69="",DATE(2029,13,0),Mitarbeiter!$D69),TODAY()))-(MAX(DATE(2029,12,1),Mitarbeiter!$C69))+1),MAX(0,NETWORKDAYS(MAX(DATE(2029,12,1),Mitarbeiter!$C69),MIN(DATE(2029,13,0),IF(Mitarbeiter!$D69="",DATE(2029,13,0),Mitarbeiter!$D69),TODAY()),Einstellungen!$F$13:$F$67)))*N(Mitarbeiter!$E69)/IF(Einstellungen!$C$11="7 Tage",7,5),N('Ist-Stunden'!BA69)+(N(Krankheitstage!CL69)+N(Krankheitstage!CX69))*N($C69))))</f>
        <v/>
      </c>
      <c r="CF69" s="76">
        <f>IF($B69="",0,IF(Einstellungen!$C$10="Ja",MAX(IF(Einstellungen!$C$11="7 Tage",MAX(0,(MIN(DATE(2030,2,0),IF(Mitarbeiter!$D69="",DATE(2030,2,0),Mitarbeiter!$D69),TODAY()))-(MAX(DATE(2030,1,1),Mitarbeiter!$C69))+1),MAX(0,NETWORKDAYS(MAX(DATE(2030,1,1),Mitarbeiter!$C69),MIN(DATE(2030,2,0),IF(Mitarbeiter!$D69="",DATE(2030,2,0),Mitarbeiter!$D69),TODAY()),Einstellungen!$F$13:$F$67)))*N(Mitarbeiter!$E69)/IF(Einstellungen!$C$11="7 Tage",7,5),N('Ist-Stunden'!BB69)),MAX(IF(Einstellungen!$C$11="7 Tage",MAX(0,(MIN(DATE(2030,2,0),IF(Mitarbeiter!$D69="",DATE(2030,2,0),Mitarbeiter!$D69),TODAY()))-(MAX(DATE(2030,1,1),Mitarbeiter!$C69))+1),MAX(0,NETWORKDAYS(MAX(DATE(2030,1,1),Mitarbeiter!$C69),MIN(DATE(2030,2,0),IF(Mitarbeiter!$D69="",DATE(2030,2,0),Mitarbeiter!$D69),TODAY()),Einstellungen!$F$13:$F$67)))*N(Mitarbeiter!$E69)/IF(Einstellungen!$C$11="7 Tage",7,5),N('Ist-Stunden'!BB69)+(N(Krankheitstage!CY69)+N(Krankheitstage!DK69))*N($C69))))</f>
        <v/>
      </c>
      <c r="CG69" s="76">
        <f>IF($B69="",0,IF(Einstellungen!$C$10="Ja",MAX(IF(Einstellungen!$C$11="7 Tage",MAX(0,(MIN(DATE(2030,3,0),IF(Mitarbeiter!$D69="",DATE(2030,3,0),Mitarbeiter!$D69),TODAY()))-(MAX(DATE(2030,2,1),Mitarbeiter!$C69))+1),MAX(0,NETWORKDAYS(MAX(DATE(2030,2,1),Mitarbeiter!$C69),MIN(DATE(2030,3,0),IF(Mitarbeiter!$D69="",DATE(2030,3,0),Mitarbeiter!$D69),TODAY()),Einstellungen!$F$13:$F$67)))*N(Mitarbeiter!$E69)/IF(Einstellungen!$C$11="7 Tage",7,5),N('Ist-Stunden'!BC69)),MAX(IF(Einstellungen!$C$11="7 Tage",MAX(0,(MIN(DATE(2030,3,0),IF(Mitarbeiter!$D69="",DATE(2030,3,0),Mitarbeiter!$D69),TODAY()))-(MAX(DATE(2030,2,1),Mitarbeiter!$C69))+1),MAX(0,NETWORKDAYS(MAX(DATE(2030,2,1),Mitarbeiter!$C69),MIN(DATE(2030,3,0),IF(Mitarbeiter!$D69="",DATE(2030,3,0),Mitarbeiter!$D69),TODAY()),Einstellungen!$F$13:$F$67)))*N(Mitarbeiter!$E69)/IF(Einstellungen!$C$11="7 Tage",7,5),N('Ist-Stunden'!BC69)+(N(Krankheitstage!CZ69)+N(Krankheitstage!DL69))*N($C69))))</f>
        <v/>
      </c>
      <c r="CH69" s="76">
        <f>IF($B69="",0,IF(Einstellungen!$C$10="Ja",MAX(IF(Einstellungen!$C$11="7 Tage",MAX(0,(MIN(DATE(2030,4,0),IF(Mitarbeiter!$D69="",DATE(2030,4,0),Mitarbeiter!$D69),TODAY()))-(MAX(DATE(2030,3,1),Mitarbeiter!$C69))+1),MAX(0,NETWORKDAYS(MAX(DATE(2030,3,1),Mitarbeiter!$C69),MIN(DATE(2030,4,0),IF(Mitarbeiter!$D69="",DATE(2030,4,0),Mitarbeiter!$D69),TODAY()),Einstellungen!$F$13:$F$67)))*N(Mitarbeiter!$E69)/IF(Einstellungen!$C$11="7 Tage",7,5),N('Ist-Stunden'!BD69)),MAX(IF(Einstellungen!$C$11="7 Tage",MAX(0,(MIN(DATE(2030,4,0),IF(Mitarbeiter!$D69="",DATE(2030,4,0),Mitarbeiter!$D69),TODAY()))-(MAX(DATE(2030,3,1),Mitarbeiter!$C69))+1),MAX(0,NETWORKDAYS(MAX(DATE(2030,3,1),Mitarbeiter!$C69),MIN(DATE(2030,4,0),IF(Mitarbeiter!$D69="",DATE(2030,4,0),Mitarbeiter!$D69),TODAY()),Einstellungen!$F$13:$F$67)))*N(Mitarbeiter!$E69)/IF(Einstellungen!$C$11="7 Tage",7,5),N('Ist-Stunden'!BD69)+(N(Krankheitstage!DA69)+N(Krankheitstage!DM69))*N($C69))))</f>
        <v/>
      </c>
      <c r="CI69" s="76">
        <f>IF($B69="",0,IF(Einstellungen!$C$10="Ja",MAX(IF(Einstellungen!$C$11="7 Tage",MAX(0,(MIN(DATE(2030,5,0),IF(Mitarbeiter!$D69="",DATE(2030,5,0),Mitarbeiter!$D69),TODAY()))-(MAX(DATE(2030,4,1),Mitarbeiter!$C69))+1),MAX(0,NETWORKDAYS(MAX(DATE(2030,4,1),Mitarbeiter!$C69),MIN(DATE(2030,5,0),IF(Mitarbeiter!$D69="",DATE(2030,5,0),Mitarbeiter!$D69),TODAY()),Einstellungen!$F$13:$F$67)))*N(Mitarbeiter!$E69)/IF(Einstellungen!$C$11="7 Tage",7,5),N('Ist-Stunden'!BE69)),MAX(IF(Einstellungen!$C$11="7 Tage",MAX(0,(MIN(DATE(2030,5,0),IF(Mitarbeiter!$D69="",DATE(2030,5,0),Mitarbeiter!$D69),TODAY()))-(MAX(DATE(2030,4,1),Mitarbeiter!$C69))+1),MAX(0,NETWORKDAYS(MAX(DATE(2030,4,1),Mitarbeiter!$C69),MIN(DATE(2030,5,0),IF(Mitarbeiter!$D69="",DATE(2030,5,0),Mitarbeiter!$D69),TODAY()),Einstellungen!$F$13:$F$67)))*N(Mitarbeiter!$E69)/IF(Einstellungen!$C$11="7 Tage",7,5),N('Ist-Stunden'!BE69)+(N(Krankheitstage!DB69)+N(Krankheitstage!DN69))*N($C69))))</f>
        <v/>
      </c>
      <c r="CJ69" s="76">
        <f>IF($B69="",0,IF(Einstellungen!$C$10="Ja",MAX(IF(Einstellungen!$C$11="7 Tage",MAX(0,(MIN(DATE(2030,6,0),IF(Mitarbeiter!$D69="",DATE(2030,6,0),Mitarbeiter!$D69),TODAY()))-(MAX(DATE(2030,5,1),Mitarbeiter!$C69))+1),MAX(0,NETWORKDAYS(MAX(DATE(2030,5,1),Mitarbeiter!$C69),MIN(DATE(2030,6,0),IF(Mitarbeiter!$D69="",DATE(2030,6,0),Mitarbeiter!$D69),TODAY()),Einstellungen!$F$13:$F$67)))*N(Mitarbeiter!$E69)/IF(Einstellungen!$C$11="7 Tage",7,5),N('Ist-Stunden'!BF69)),MAX(IF(Einstellungen!$C$11="7 Tage",MAX(0,(MIN(DATE(2030,6,0),IF(Mitarbeiter!$D69="",DATE(2030,6,0),Mitarbeiter!$D69),TODAY()))-(MAX(DATE(2030,5,1),Mitarbeiter!$C69))+1),MAX(0,NETWORKDAYS(MAX(DATE(2030,5,1),Mitarbeiter!$C69),MIN(DATE(2030,6,0),IF(Mitarbeiter!$D69="",DATE(2030,6,0),Mitarbeiter!$D69),TODAY()),Einstellungen!$F$13:$F$67)))*N(Mitarbeiter!$E69)/IF(Einstellungen!$C$11="7 Tage",7,5),N('Ist-Stunden'!BF69)+(N(Krankheitstage!DC69)+N(Krankheitstage!DO69))*N($C69))))</f>
        <v/>
      </c>
      <c r="CK69" s="76">
        <f>IF($B69="",0,IF(Einstellungen!$C$10="Ja",MAX(IF(Einstellungen!$C$11="7 Tage",MAX(0,(MIN(DATE(2030,7,0),IF(Mitarbeiter!$D69="",DATE(2030,7,0),Mitarbeiter!$D69),TODAY()))-(MAX(DATE(2030,6,1),Mitarbeiter!$C69))+1),MAX(0,NETWORKDAYS(MAX(DATE(2030,6,1),Mitarbeiter!$C69),MIN(DATE(2030,7,0),IF(Mitarbeiter!$D69="",DATE(2030,7,0),Mitarbeiter!$D69),TODAY()),Einstellungen!$F$13:$F$67)))*N(Mitarbeiter!$E69)/IF(Einstellungen!$C$11="7 Tage",7,5),N('Ist-Stunden'!BG69)),MAX(IF(Einstellungen!$C$11="7 Tage",MAX(0,(MIN(DATE(2030,7,0),IF(Mitarbeiter!$D69="",DATE(2030,7,0),Mitarbeiter!$D69),TODAY()))-(MAX(DATE(2030,6,1),Mitarbeiter!$C69))+1),MAX(0,NETWORKDAYS(MAX(DATE(2030,6,1),Mitarbeiter!$C69),MIN(DATE(2030,7,0),IF(Mitarbeiter!$D69="",DATE(2030,7,0),Mitarbeiter!$D69),TODAY()),Einstellungen!$F$13:$F$67)))*N(Mitarbeiter!$E69)/IF(Einstellungen!$C$11="7 Tage",7,5),N('Ist-Stunden'!BG69)+(N(Krankheitstage!DD69)+N(Krankheitstage!DP69))*N($C69))))</f>
        <v/>
      </c>
      <c r="CL69" s="76">
        <f>IF($B69="",0,IF(Einstellungen!$C$10="Ja",MAX(IF(Einstellungen!$C$11="7 Tage",MAX(0,(MIN(DATE(2030,8,0),IF(Mitarbeiter!$D69="",DATE(2030,8,0),Mitarbeiter!$D69),TODAY()))-(MAX(DATE(2030,7,1),Mitarbeiter!$C69))+1),MAX(0,NETWORKDAYS(MAX(DATE(2030,7,1),Mitarbeiter!$C69),MIN(DATE(2030,8,0),IF(Mitarbeiter!$D69="",DATE(2030,8,0),Mitarbeiter!$D69),TODAY()),Einstellungen!$F$13:$F$67)))*N(Mitarbeiter!$E69)/IF(Einstellungen!$C$11="7 Tage",7,5),N('Ist-Stunden'!BH69)),MAX(IF(Einstellungen!$C$11="7 Tage",MAX(0,(MIN(DATE(2030,8,0),IF(Mitarbeiter!$D69="",DATE(2030,8,0),Mitarbeiter!$D69),TODAY()))-(MAX(DATE(2030,7,1),Mitarbeiter!$C69))+1),MAX(0,NETWORKDAYS(MAX(DATE(2030,7,1),Mitarbeiter!$C69),MIN(DATE(2030,8,0),IF(Mitarbeiter!$D69="",DATE(2030,8,0),Mitarbeiter!$D69),TODAY()),Einstellungen!$F$13:$F$67)))*N(Mitarbeiter!$E69)/IF(Einstellungen!$C$11="7 Tage",7,5),N('Ist-Stunden'!BH69)+(N(Krankheitstage!DE69)+N(Krankheitstage!DQ69))*N($C69))))</f>
        <v/>
      </c>
      <c r="CM69" s="76">
        <f>IF($B69="",0,IF(Einstellungen!$C$10="Ja",MAX(IF(Einstellungen!$C$11="7 Tage",MAX(0,(MIN(DATE(2030,9,0),IF(Mitarbeiter!$D69="",DATE(2030,9,0),Mitarbeiter!$D69),TODAY()))-(MAX(DATE(2030,8,1),Mitarbeiter!$C69))+1),MAX(0,NETWORKDAYS(MAX(DATE(2030,8,1),Mitarbeiter!$C69),MIN(DATE(2030,9,0),IF(Mitarbeiter!$D69="",DATE(2030,9,0),Mitarbeiter!$D69),TODAY()),Einstellungen!$F$13:$F$67)))*N(Mitarbeiter!$E69)/IF(Einstellungen!$C$11="7 Tage",7,5),N('Ist-Stunden'!BI69)),MAX(IF(Einstellungen!$C$11="7 Tage",MAX(0,(MIN(DATE(2030,9,0),IF(Mitarbeiter!$D69="",DATE(2030,9,0),Mitarbeiter!$D69),TODAY()))-(MAX(DATE(2030,8,1),Mitarbeiter!$C69))+1),MAX(0,NETWORKDAYS(MAX(DATE(2030,8,1),Mitarbeiter!$C69),MIN(DATE(2030,9,0),IF(Mitarbeiter!$D69="",DATE(2030,9,0),Mitarbeiter!$D69),TODAY()),Einstellungen!$F$13:$F$67)))*N(Mitarbeiter!$E69)/IF(Einstellungen!$C$11="7 Tage",7,5),N('Ist-Stunden'!BI69)+(N(Krankheitstage!DF69)+N(Krankheitstage!DR69))*N($C69))))</f>
        <v/>
      </c>
      <c r="CN69" s="76">
        <f>IF($B69="",0,IF(Einstellungen!$C$10="Ja",MAX(IF(Einstellungen!$C$11="7 Tage",MAX(0,(MIN(DATE(2030,10,0),IF(Mitarbeiter!$D69="",DATE(2030,10,0),Mitarbeiter!$D69),TODAY()))-(MAX(DATE(2030,9,1),Mitarbeiter!$C69))+1),MAX(0,NETWORKDAYS(MAX(DATE(2030,9,1),Mitarbeiter!$C69),MIN(DATE(2030,10,0),IF(Mitarbeiter!$D69="",DATE(2030,10,0),Mitarbeiter!$D69),TODAY()),Einstellungen!$F$13:$F$67)))*N(Mitarbeiter!$E69)/IF(Einstellungen!$C$11="7 Tage",7,5),N('Ist-Stunden'!BJ69)),MAX(IF(Einstellungen!$C$11="7 Tage",MAX(0,(MIN(DATE(2030,10,0),IF(Mitarbeiter!$D69="",DATE(2030,10,0),Mitarbeiter!$D69),TODAY()))-(MAX(DATE(2030,9,1),Mitarbeiter!$C69))+1),MAX(0,NETWORKDAYS(MAX(DATE(2030,9,1),Mitarbeiter!$C69),MIN(DATE(2030,10,0),IF(Mitarbeiter!$D69="",DATE(2030,10,0),Mitarbeiter!$D69),TODAY()),Einstellungen!$F$13:$F$67)))*N(Mitarbeiter!$E69)/IF(Einstellungen!$C$11="7 Tage",7,5),N('Ist-Stunden'!BJ69)+(N(Krankheitstage!DG69)+N(Krankheitstage!DS69))*N($C69))))</f>
        <v/>
      </c>
      <c r="CO69" s="76">
        <f>IF($B69="",0,IF(Einstellungen!$C$10="Ja",MAX(IF(Einstellungen!$C$11="7 Tage",MAX(0,(MIN(DATE(2030,11,0),IF(Mitarbeiter!$D69="",DATE(2030,11,0),Mitarbeiter!$D69),TODAY()))-(MAX(DATE(2030,10,1),Mitarbeiter!$C69))+1),MAX(0,NETWORKDAYS(MAX(DATE(2030,10,1),Mitarbeiter!$C69),MIN(DATE(2030,11,0),IF(Mitarbeiter!$D69="",DATE(2030,11,0),Mitarbeiter!$D69),TODAY()),Einstellungen!$F$13:$F$67)))*N(Mitarbeiter!$E69)/IF(Einstellungen!$C$11="7 Tage",7,5),N('Ist-Stunden'!BK69)),MAX(IF(Einstellungen!$C$11="7 Tage",MAX(0,(MIN(DATE(2030,11,0),IF(Mitarbeiter!$D69="",DATE(2030,11,0),Mitarbeiter!$D69),TODAY()))-(MAX(DATE(2030,10,1),Mitarbeiter!$C69))+1),MAX(0,NETWORKDAYS(MAX(DATE(2030,10,1),Mitarbeiter!$C69),MIN(DATE(2030,11,0),IF(Mitarbeiter!$D69="",DATE(2030,11,0),Mitarbeiter!$D69),TODAY()),Einstellungen!$F$13:$F$67)))*N(Mitarbeiter!$E69)/IF(Einstellungen!$C$11="7 Tage",7,5),N('Ist-Stunden'!BK69)+(N(Krankheitstage!DH69)+N(Krankheitstage!DT69))*N($C69))))</f>
        <v/>
      </c>
      <c r="CP69" s="76">
        <f>IF($B69="",0,IF(Einstellungen!$C$10="Ja",MAX(IF(Einstellungen!$C$11="7 Tage",MAX(0,(MIN(DATE(2030,12,0),IF(Mitarbeiter!$D69="",DATE(2030,12,0),Mitarbeiter!$D69),TODAY()))-(MAX(DATE(2030,11,1),Mitarbeiter!$C69))+1),MAX(0,NETWORKDAYS(MAX(DATE(2030,11,1),Mitarbeiter!$C69),MIN(DATE(2030,12,0),IF(Mitarbeiter!$D69="",DATE(2030,12,0),Mitarbeiter!$D69),TODAY()),Einstellungen!$F$13:$F$67)))*N(Mitarbeiter!$E69)/IF(Einstellungen!$C$11="7 Tage",7,5),N('Ist-Stunden'!BL69)),MAX(IF(Einstellungen!$C$11="7 Tage",MAX(0,(MIN(DATE(2030,12,0),IF(Mitarbeiter!$D69="",DATE(2030,12,0),Mitarbeiter!$D69),TODAY()))-(MAX(DATE(2030,11,1),Mitarbeiter!$C69))+1),MAX(0,NETWORKDAYS(MAX(DATE(2030,11,1),Mitarbeiter!$C69),MIN(DATE(2030,12,0),IF(Mitarbeiter!$D69="",DATE(2030,12,0),Mitarbeiter!$D69),TODAY()),Einstellungen!$F$13:$F$67)))*N(Mitarbeiter!$E69)/IF(Einstellungen!$C$11="7 Tage",7,5),N('Ist-Stunden'!BL69)+(N(Krankheitstage!DI69)+N(Krankheitstage!DU69))*N($C69))))</f>
        <v/>
      </c>
      <c r="CQ69" s="76">
        <f>IF($B69="",0,IF(Einstellungen!$C$10="Ja",MAX(IF(Einstellungen!$C$11="7 Tage",MAX(0,(MIN(DATE(2030,13,0),IF(Mitarbeiter!$D69="",DATE(2030,13,0),Mitarbeiter!$D69),TODAY()))-(MAX(DATE(2030,12,1),Mitarbeiter!$C69))+1),MAX(0,NETWORKDAYS(MAX(DATE(2030,12,1),Mitarbeiter!$C69),MIN(DATE(2030,13,0),IF(Mitarbeiter!$D69="",DATE(2030,13,0),Mitarbeiter!$D69),TODAY()),Einstellungen!$F$13:$F$67)))*N(Mitarbeiter!$E69)/IF(Einstellungen!$C$11="7 Tage",7,5),N('Ist-Stunden'!BM69)),MAX(IF(Einstellungen!$C$11="7 Tage",MAX(0,(MIN(DATE(2030,13,0),IF(Mitarbeiter!$D69="",DATE(2030,13,0),Mitarbeiter!$D69),TODAY()))-(MAX(DATE(2030,12,1),Mitarbeiter!$C69))+1),MAX(0,NETWORKDAYS(MAX(DATE(2030,12,1),Mitarbeiter!$C69),MIN(DATE(2030,13,0),IF(Mitarbeiter!$D69="",DATE(2030,13,0),Mitarbeiter!$D69),TODAY()),Einstellungen!$F$13:$F$67)))*N(Mitarbeiter!$E69)/IF(Einstellungen!$C$11="7 Tage",7,5),N('Ist-Stunden'!BM69)+(N(Krankheitstage!DJ69)+N(Krankheitstage!DV69))*N($C69))))</f>
        <v/>
      </c>
    </row>
    <row r="70">
      <c r="A70" s="73">
        <f>IF(Mitarbeiter!B70="","",Mitarbeiter!A70)</f>
        <v/>
      </c>
      <c r="B70" s="6">
        <f>IF(Mitarbeiter!B70="","",Mitarbeiter!B70)</f>
        <v/>
      </c>
      <c r="C70" s="74">
        <f>IF(Mitarbeiter!B70="","",Mitarbeiter!F70)</f>
        <v/>
      </c>
      <c r="D70" s="75">
        <f>N(INDEX(Krankheitstage!$G70:$DV70,1,(Einstellungen!$C$3-2026)*24+1))</f>
        <v/>
      </c>
      <c r="E70" s="75">
        <f>N(INDEX(Krankheitstage!$G70:$DV70,1,(Einstellungen!$C$3-2026)*24+2))</f>
        <v/>
      </c>
      <c r="F70" s="75">
        <f>N(INDEX(Krankheitstage!$G70:$DV70,1,(Einstellungen!$C$3-2026)*24+3))</f>
        <v/>
      </c>
      <c r="G70" s="75">
        <f>N(INDEX(Krankheitstage!$G70:$DV70,1,(Einstellungen!$C$3-2026)*24+4))</f>
        <v/>
      </c>
      <c r="H70" s="75">
        <f>N(INDEX(Krankheitstage!$G70:$DV70,1,(Einstellungen!$C$3-2026)*24+5))</f>
        <v/>
      </c>
      <c r="I70" s="75">
        <f>N(INDEX(Krankheitstage!$G70:$DV70,1,(Einstellungen!$C$3-2026)*24+6))</f>
        <v/>
      </c>
      <c r="J70" s="75">
        <f>N(INDEX(Krankheitstage!$G70:$DV70,1,(Einstellungen!$C$3-2026)*24+7))</f>
        <v/>
      </c>
      <c r="K70" s="75">
        <f>N(INDEX(Krankheitstage!$G70:$DV70,1,(Einstellungen!$C$3-2026)*24+8))</f>
        <v/>
      </c>
      <c r="L70" s="75">
        <f>N(INDEX(Krankheitstage!$G70:$DV70,1,(Einstellungen!$C$3-2026)*24+9))</f>
        <v/>
      </c>
      <c r="M70" s="75">
        <f>N(INDEX(Krankheitstage!$G70:$DV70,1,(Einstellungen!$C$3-2026)*24+10))</f>
        <v/>
      </c>
      <c r="N70" s="75">
        <f>N(INDEX(Krankheitstage!$G70:$DV70,1,(Einstellungen!$C$3-2026)*24+11))</f>
        <v/>
      </c>
      <c r="O70" s="75">
        <f>N(INDEX(Krankheitstage!$G70:$DV70,1,(Einstellungen!$C$3-2026)*24+12))</f>
        <v/>
      </c>
      <c r="P70" s="75">
        <f>IF($B70="","",SUM(D70:O70))</f>
        <v/>
      </c>
      <c r="Q70" s="75">
        <f>N(INDEX(Krankheitstage!$G70:$DV70,1,(Einstellungen!$C$3-2026)*24+13))</f>
        <v/>
      </c>
      <c r="R70" s="75">
        <f>N(INDEX(Krankheitstage!$G70:$DV70,1,(Einstellungen!$C$3-2026)*24+14))</f>
        <v/>
      </c>
      <c r="S70" s="75">
        <f>N(INDEX(Krankheitstage!$G70:$DV70,1,(Einstellungen!$C$3-2026)*24+15))</f>
        <v/>
      </c>
      <c r="T70" s="75">
        <f>N(INDEX(Krankheitstage!$G70:$DV70,1,(Einstellungen!$C$3-2026)*24+16))</f>
        <v/>
      </c>
      <c r="U70" s="75">
        <f>N(INDEX(Krankheitstage!$G70:$DV70,1,(Einstellungen!$C$3-2026)*24+17))</f>
        <v/>
      </c>
      <c r="V70" s="75">
        <f>N(INDEX(Krankheitstage!$G70:$DV70,1,(Einstellungen!$C$3-2026)*24+18))</f>
        <v/>
      </c>
      <c r="W70" s="75">
        <f>N(INDEX(Krankheitstage!$G70:$DV70,1,(Einstellungen!$C$3-2026)*24+19))</f>
        <v/>
      </c>
      <c r="X70" s="75">
        <f>N(INDEX(Krankheitstage!$G70:$DV70,1,(Einstellungen!$C$3-2026)*24+20))</f>
        <v/>
      </c>
      <c r="Y70" s="75">
        <f>N(INDEX(Krankheitstage!$G70:$DV70,1,(Einstellungen!$C$3-2026)*24+21))</f>
        <v/>
      </c>
      <c r="Z70" s="75">
        <f>N(INDEX(Krankheitstage!$G70:$DV70,1,(Einstellungen!$C$3-2026)*24+22))</f>
        <v/>
      </c>
      <c r="AA70" s="75">
        <f>N(INDEX(Krankheitstage!$G70:$DV70,1,(Einstellungen!$C$3-2026)*24+23))</f>
        <v/>
      </c>
      <c r="AB70" s="75">
        <f>N(INDEX(Krankheitstage!$G70:$DV70,1,(Einstellungen!$C$3-2026)*24+24))</f>
        <v/>
      </c>
      <c r="AC70" s="75">
        <f>IF($B70="","",SUM(Q70:AB70))</f>
        <v/>
      </c>
      <c r="AD70" s="75">
        <f>IF($B70="","",SUM(P70,AC70))</f>
        <v/>
      </c>
      <c r="AE70" s="76">
        <f>IF($B70="","",AD70*N(C70))</f>
        <v/>
      </c>
      <c r="AF70" s="75">
        <f>IF($B70="","",Krankheitstage!E70)</f>
        <v/>
      </c>
      <c r="AG70" s="76">
        <f>IF($B70="","",AF70*N(C70))</f>
        <v/>
      </c>
      <c r="AH70" s="76">
        <f>IF($B70="","",INDEX($AJ70:$CQ70,1,(Einstellungen!$C$3-2026)*12+1)+INDEX($AJ70:$CQ70,1,(Einstellungen!$C$3-2026)*12+2)+INDEX($AJ70:$CQ70,1,(Einstellungen!$C$3-2026)*12+3)+INDEX($AJ70:$CQ70,1,(Einstellungen!$C$3-2026)*12+4)+INDEX($AJ70:$CQ70,1,(Einstellungen!$C$3-2026)*12+5)+INDEX($AJ70:$CQ70,1,(Einstellungen!$C$3-2026)*12+6)+INDEX($AJ70:$CQ70,1,(Einstellungen!$C$3-2026)*12+7)+INDEX($AJ70:$CQ70,1,(Einstellungen!$C$3-2026)*12+8)+INDEX($AJ70:$CQ70,1,(Einstellungen!$C$3-2026)*12+9)+INDEX($AJ70:$CQ70,1,(Einstellungen!$C$3-2026)*12+10)+INDEX($AJ70:$CQ70,1,(Einstellungen!$C$3-2026)*12+11)+INDEX($AJ70:$CQ70,1,(Einstellungen!$C$3-2026)*12+12))</f>
        <v/>
      </c>
      <c r="AI70" s="76">
        <f>IF($B70="","",SUM($AJ70:$CQ70))</f>
        <v/>
      </c>
      <c r="AJ70" s="76">
        <f>IF($B70="",0,IF(Einstellungen!$C$10="Ja",MAX(IF(Einstellungen!$C$11="7 Tage",MAX(0,(MIN(DATE(2026,2,0),IF(Mitarbeiter!$D70="",DATE(2026,2,0),Mitarbeiter!$D70),TODAY()))-(MAX(DATE(2026,1,1),Mitarbeiter!$C70))+1),MAX(0,NETWORKDAYS(MAX(DATE(2026,1,1),Mitarbeiter!$C70),MIN(DATE(2026,2,0),IF(Mitarbeiter!$D70="",DATE(2026,2,0),Mitarbeiter!$D70),TODAY()),Einstellungen!$F$13:$F$67)))*N(Mitarbeiter!$E70)/IF(Einstellungen!$C$11="7 Tage",7,5),N('Ist-Stunden'!F70)),MAX(IF(Einstellungen!$C$11="7 Tage",MAX(0,(MIN(DATE(2026,2,0),IF(Mitarbeiter!$D70="",DATE(2026,2,0),Mitarbeiter!$D70),TODAY()))-(MAX(DATE(2026,1,1),Mitarbeiter!$C70))+1),MAX(0,NETWORKDAYS(MAX(DATE(2026,1,1),Mitarbeiter!$C70),MIN(DATE(2026,2,0),IF(Mitarbeiter!$D70="",DATE(2026,2,0),Mitarbeiter!$D70),TODAY()),Einstellungen!$F$13:$F$67)))*N(Mitarbeiter!$E70)/IF(Einstellungen!$C$11="7 Tage",7,5),N('Ist-Stunden'!F70)+(N(Krankheitstage!G70)+N(Krankheitstage!S70))*N($C70))))</f>
        <v/>
      </c>
      <c r="AK70" s="76">
        <f>IF($B70="",0,IF(Einstellungen!$C$10="Ja",MAX(IF(Einstellungen!$C$11="7 Tage",MAX(0,(MIN(DATE(2026,3,0),IF(Mitarbeiter!$D70="",DATE(2026,3,0),Mitarbeiter!$D70),TODAY()))-(MAX(DATE(2026,2,1),Mitarbeiter!$C70))+1),MAX(0,NETWORKDAYS(MAX(DATE(2026,2,1),Mitarbeiter!$C70),MIN(DATE(2026,3,0),IF(Mitarbeiter!$D70="",DATE(2026,3,0),Mitarbeiter!$D70),TODAY()),Einstellungen!$F$13:$F$67)))*N(Mitarbeiter!$E70)/IF(Einstellungen!$C$11="7 Tage",7,5),N('Ist-Stunden'!G70)),MAX(IF(Einstellungen!$C$11="7 Tage",MAX(0,(MIN(DATE(2026,3,0),IF(Mitarbeiter!$D70="",DATE(2026,3,0),Mitarbeiter!$D70),TODAY()))-(MAX(DATE(2026,2,1),Mitarbeiter!$C70))+1),MAX(0,NETWORKDAYS(MAX(DATE(2026,2,1),Mitarbeiter!$C70),MIN(DATE(2026,3,0),IF(Mitarbeiter!$D70="",DATE(2026,3,0),Mitarbeiter!$D70),TODAY()),Einstellungen!$F$13:$F$67)))*N(Mitarbeiter!$E70)/IF(Einstellungen!$C$11="7 Tage",7,5),N('Ist-Stunden'!G70)+(N(Krankheitstage!H70)+N(Krankheitstage!T70))*N($C70))))</f>
        <v/>
      </c>
      <c r="AL70" s="76">
        <f>IF($B70="",0,IF(Einstellungen!$C$10="Ja",MAX(IF(Einstellungen!$C$11="7 Tage",MAX(0,(MIN(DATE(2026,4,0),IF(Mitarbeiter!$D70="",DATE(2026,4,0),Mitarbeiter!$D70),TODAY()))-(MAX(DATE(2026,3,1),Mitarbeiter!$C70))+1),MAX(0,NETWORKDAYS(MAX(DATE(2026,3,1),Mitarbeiter!$C70),MIN(DATE(2026,4,0),IF(Mitarbeiter!$D70="",DATE(2026,4,0),Mitarbeiter!$D70),TODAY()),Einstellungen!$F$13:$F$67)))*N(Mitarbeiter!$E70)/IF(Einstellungen!$C$11="7 Tage",7,5),N('Ist-Stunden'!H70)),MAX(IF(Einstellungen!$C$11="7 Tage",MAX(0,(MIN(DATE(2026,4,0),IF(Mitarbeiter!$D70="",DATE(2026,4,0),Mitarbeiter!$D70),TODAY()))-(MAX(DATE(2026,3,1),Mitarbeiter!$C70))+1),MAX(0,NETWORKDAYS(MAX(DATE(2026,3,1),Mitarbeiter!$C70),MIN(DATE(2026,4,0),IF(Mitarbeiter!$D70="",DATE(2026,4,0),Mitarbeiter!$D70),TODAY()),Einstellungen!$F$13:$F$67)))*N(Mitarbeiter!$E70)/IF(Einstellungen!$C$11="7 Tage",7,5),N('Ist-Stunden'!H70)+(N(Krankheitstage!I70)+N(Krankheitstage!U70))*N($C70))))</f>
        <v/>
      </c>
      <c r="AM70" s="76">
        <f>IF($B70="",0,IF(Einstellungen!$C$10="Ja",MAX(IF(Einstellungen!$C$11="7 Tage",MAX(0,(MIN(DATE(2026,5,0),IF(Mitarbeiter!$D70="",DATE(2026,5,0),Mitarbeiter!$D70),TODAY()))-(MAX(DATE(2026,4,1),Mitarbeiter!$C70))+1),MAX(0,NETWORKDAYS(MAX(DATE(2026,4,1),Mitarbeiter!$C70),MIN(DATE(2026,5,0),IF(Mitarbeiter!$D70="",DATE(2026,5,0),Mitarbeiter!$D70),TODAY()),Einstellungen!$F$13:$F$67)))*N(Mitarbeiter!$E70)/IF(Einstellungen!$C$11="7 Tage",7,5),N('Ist-Stunden'!I70)),MAX(IF(Einstellungen!$C$11="7 Tage",MAX(0,(MIN(DATE(2026,5,0),IF(Mitarbeiter!$D70="",DATE(2026,5,0),Mitarbeiter!$D70),TODAY()))-(MAX(DATE(2026,4,1),Mitarbeiter!$C70))+1),MAX(0,NETWORKDAYS(MAX(DATE(2026,4,1),Mitarbeiter!$C70),MIN(DATE(2026,5,0),IF(Mitarbeiter!$D70="",DATE(2026,5,0),Mitarbeiter!$D70),TODAY()),Einstellungen!$F$13:$F$67)))*N(Mitarbeiter!$E70)/IF(Einstellungen!$C$11="7 Tage",7,5),N('Ist-Stunden'!I70)+(N(Krankheitstage!J70)+N(Krankheitstage!V70))*N($C70))))</f>
        <v/>
      </c>
      <c r="AN70" s="76">
        <f>IF($B70="",0,IF(Einstellungen!$C$10="Ja",MAX(IF(Einstellungen!$C$11="7 Tage",MAX(0,(MIN(DATE(2026,6,0),IF(Mitarbeiter!$D70="",DATE(2026,6,0),Mitarbeiter!$D70),TODAY()))-(MAX(DATE(2026,5,1),Mitarbeiter!$C70))+1),MAX(0,NETWORKDAYS(MAX(DATE(2026,5,1),Mitarbeiter!$C70),MIN(DATE(2026,6,0),IF(Mitarbeiter!$D70="",DATE(2026,6,0),Mitarbeiter!$D70),TODAY()),Einstellungen!$F$13:$F$67)))*N(Mitarbeiter!$E70)/IF(Einstellungen!$C$11="7 Tage",7,5),N('Ist-Stunden'!J70)),MAX(IF(Einstellungen!$C$11="7 Tage",MAX(0,(MIN(DATE(2026,6,0),IF(Mitarbeiter!$D70="",DATE(2026,6,0),Mitarbeiter!$D70),TODAY()))-(MAX(DATE(2026,5,1),Mitarbeiter!$C70))+1),MAX(0,NETWORKDAYS(MAX(DATE(2026,5,1),Mitarbeiter!$C70),MIN(DATE(2026,6,0),IF(Mitarbeiter!$D70="",DATE(2026,6,0),Mitarbeiter!$D70),TODAY()),Einstellungen!$F$13:$F$67)))*N(Mitarbeiter!$E70)/IF(Einstellungen!$C$11="7 Tage",7,5),N('Ist-Stunden'!J70)+(N(Krankheitstage!K70)+N(Krankheitstage!W70))*N($C70))))</f>
        <v/>
      </c>
      <c r="AO70" s="76">
        <f>IF($B70="",0,IF(Einstellungen!$C$10="Ja",MAX(IF(Einstellungen!$C$11="7 Tage",MAX(0,(MIN(DATE(2026,7,0),IF(Mitarbeiter!$D70="",DATE(2026,7,0),Mitarbeiter!$D70),TODAY()))-(MAX(DATE(2026,6,1),Mitarbeiter!$C70))+1),MAX(0,NETWORKDAYS(MAX(DATE(2026,6,1),Mitarbeiter!$C70),MIN(DATE(2026,7,0),IF(Mitarbeiter!$D70="",DATE(2026,7,0),Mitarbeiter!$D70),TODAY()),Einstellungen!$F$13:$F$67)))*N(Mitarbeiter!$E70)/IF(Einstellungen!$C$11="7 Tage",7,5),N('Ist-Stunden'!K70)),MAX(IF(Einstellungen!$C$11="7 Tage",MAX(0,(MIN(DATE(2026,7,0),IF(Mitarbeiter!$D70="",DATE(2026,7,0),Mitarbeiter!$D70),TODAY()))-(MAX(DATE(2026,6,1),Mitarbeiter!$C70))+1),MAX(0,NETWORKDAYS(MAX(DATE(2026,6,1),Mitarbeiter!$C70),MIN(DATE(2026,7,0),IF(Mitarbeiter!$D70="",DATE(2026,7,0),Mitarbeiter!$D70),TODAY()),Einstellungen!$F$13:$F$67)))*N(Mitarbeiter!$E70)/IF(Einstellungen!$C$11="7 Tage",7,5),N('Ist-Stunden'!K70)+(N(Krankheitstage!L70)+N(Krankheitstage!X70))*N($C70))))</f>
        <v/>
      </c>
      <c r="AP70" s="76">
        <f>IF($B70="",0,IF(Einstellungen!$C$10="Ja",MAX(IF(Einstellungen!$C$11="7 Tage",MAX(0,(MIN(DATE(2026,8,0),IF(Mitarbeiter!$D70="",DATE(2026,8,0),Mitarbeiter!$D70),TODAY()))-(MAX(DATE(2026,7,1),Mitarbeiter!$C70))+1),MAX(0,NETWORKDAYS(MAX(DATE(2026,7,1),Mitarbeiter!$C70),MIN(DATE(2026,8,0),IF(Mitarbeiter!$D70="",DATE(2026,8,0),Mitarbeiter!$D70),TODAY()),Einstellungen!$F$13:$F$67)))*N(Mitarbeiter!$E70)/IF(Einstellungen!$C$11="7 Tage",7,5),N('Ist-Stunden'!L70)),MAX(IF(Einstellungen!$C$11="7 Tage",MAX(0,(MIN(DATE(2026,8,0),IF(Mitarbeiter!$D70="",DATE(2026,8,0),Mitarbeiter!$D70),TODAY()))-(MAX(DATE(2026,7,1),Mitarbeiter!$C70))+1),MAX(0,NETWORKDAYS(MAX(DATE(2026,7,1),Mitarbeiter!$C70),MIN(DATE(2026,8,0),IF(Mitarbeiter!$D70="",DATE(2026,8,0),Mitarbeiter!$D70),TODAY()),Einstellungen!$F$13:$F$67)))*N(Mitarbeiter!$E70)/IF(Einstellungen!$C$11="7 Tage",7,5),N('Ist-Stunden'!L70)+(N(Krankheitstage!M70)+N(Krankheitstage!Y70))*N($C70))))</f>
        <v/>
      </c>
      <c r="AQ70" s="76">
        <f>IF($B70="",0,IF(Einstellungen!$C$10="Ja",MAX(IF(Einstellungen!$C$11="7 Tage",MAX(0,(MIN(DATE(2026,9,0),IF(Mitarbeiter!$D70="",DATE(2026,9,0),Mitarbeiter!$D70),TODAY()))-(MAX(DATE(2026,8,1),Mitarbeiter!$C70))+1),MAX(0,NETWORKDAYS(MAX(DATE(2026,8,1),Mitarbeiter!$C70),MIN(DATE(2026,9,0),IF(Mitarbeiter!$D70="",DATE(2026,9,0),Mitarbeiter!$D70),TODAY()),Einstellungen!$F$13:$F$67)))*N(Mitarbeiter!$E70)/IF(Einstellungen!$C$11="7 Tage",7,5),N('Ist-Stunden'!M70)),MAX(IF(Einstellungen!$C$11="7 Tage",MAX(0,(MIN(DATE(2026,9,0),IF(Mitarbeiter!$D70="",DATE(2026,9,0),Mitarbeiter!$D70),TODAY()))-(MAX(DATE(2026,8,1),Mitarbeiter!$C70))+1),MAX(0,NETWORKDAYS(MAX(DATE(2026,8,1),Mitarbeiter!$C70),MIN(DATE(2026,9,0),IF(Mitarbeiter!$D70="",DATE(2026,9,0),Mitarbeiter!$D70),TODAY()),Einstellungen!$F$13:$F$67)))*N(Mitarbeiter!$E70)/IF(Einstellungen!$C$11="7 Tage",7,5),N('Ist-Stunden'!M70)+(N(Krankheitstage!N70)+N(Krankheitstage!Z70))*N($C70))))</f>
        <v/>
      </c>
      <c r="AR70" s="76">
        <f>IF($B70="",0,IF(Einstellungen!$C$10="Ja",MAX(IF(Einstellungen!$C$11="7 Tage",MAX(0,(MIN(DATE(2026,10,0),IF(Mitarbeiter!$D70="",DATE(2026,10,0),Mitarbeiter!$D70),TODAY()))-(MAX(DATE(2026,9,1),Mitarbeiter!$C70))+1),MAX(0,NETWORKDAYS(MAX(DATE(2026,9,1),Mitarbeiter!$C70),MIN(DATE(2026,10,0),IF(Mitarbeiter!$D70="",DATE(2026,10,0),Mitarbeiter!$D70),TODAY()),Einstellungen!$F$13:$F$67)))*N(Mitarbeiter!$E70)/IF(Einstellungen!$C$11="7 Tage",7,5),N('Ist-Stunden'!N70)),MAX(IF(Einstellungen!$C$11="7 Tage",MAX(0,(MIN(DATE(2026,10,0),IF(Mitarbeiter!$D70="",DATE(2026,10,0),Mitarbeiter!$D70),TODAY()))-(MAX(DATE(2026,9,1),Mitarbeiter!$C70))+1),MAX(0,NETWORKDAYS(MAX(DATE(2026,9,1),Mitarbeiter!$C70),MIN(DATE(2026,10,0),IF(Mitarbeiter!$D70="",DATE(2026,10,0),Mitarbeiter!$D70),TODAY()),Einstellungen!$F$13:$F$67)))*N(Mitarbeiter!$E70)/IF(Einstellungen!$C$11="7 Tage",7,5),N('Ist-Stunden'!N70)+(N(Krankheitstage!O70)+N(Krankheitstage!AA70))*N($C70))))</f>
        <v/>
      </c>
      <c r="AS70" s="76">
        <f>IF($B70="",0,IF(Einstellungen!$C$10="Ja",MAX(IF(Einstellungen!$C$11="7 Tage",MAX(0,(MIN(DATE(2026,11,0),IF(Mitarbeiter!$D70="",DATE(2026,11,0),Mitarbeiter!$D70),TODAY()))-(MAX(DATE(2026,10,1),Mitarbeiter!$C70))+1),MAX(0,NETWORKDAYS(MAX(DATE(2026,10,1),Mitarbeiter!$C70),MIN(DATE(2026,11,0),IF(Mitarbeiter!$D70="",DATE(2026,11,0),Mitarbeiter!$D70),TODAY()),Einstellungen!$F$13:$F$67)))*N(Mitarbeiter!$E70)/IF(Einstellungen!$C$11="7 Tage",7,5),N('Ist-Stunden'!O70)),MAX(IF(Einstellungen!$C$11="7 Tage",MAX(0,(MIN(DATE(2026,11,0),IF(Mitarbeiter!$D70="",DATE(2026,11,0),Mitarbeiter!$D70),TODAY()))-(MAX(DATE(2026,10,1),Mitarbeiter!$C70))+1),MAX(0,NETWORKDAYS(MAX(DATE(2026,10,1),Mitarbeiter!$C70),MIN(DATE(2026,11,0),IF(Mitarbeiter!$D70="",DATE(2026,11,0),Mitarbeiter!$D70),TODAY()),Einstellungen!$F$13:$F$67)))*N(Mitarbeiter!$E70)/IF(Einstellungen!$C$11="7 Tage",7,5),N('Ist-Stunden'!O70)+(N(Krankheitstage!P70)+N(Krankheitstage!AB70))*N($C70))))</f>
        <v/>
      </c>
      <c r="AT70" s="76">
        <f>IF($B70="",0,IF(Einstellungen!$C$10="Ja",MAX(IF(Einstellungen!$C$11="7 Tage",MAX(0,(MIN(DATE(2026,12,0),IF(Mitarbeiter!$D70="",DATE(2026,12,0),Mitarbeiter!$D70),TODAY()))-(MAX(DATE(2026,11,1),Mitarbeiter!$C70))+1),MAX(0,NETWORKDAYS(MAX(DATE(2026,11,1),Mitarbeiter!$C70),MIN(DATE(2026,12,0),IF(Mitarbeiter!$D70="",DATE(2026,12,0),Mitarbeiter!$D70),TODAY()),Einstellungen!$F$13:$F$67)))*N(Mitarbeiter!$E70)/IF(Einstellungen!$C$11="7 Tage",7,5),N('Ist-Stunden'!P70)),MAX(IF(Einstellungen!$C$11="7 Tage",MAX(0,(MIN(DATE(2026,12,0),IF(Mitarbeiter!$D70="",DATE(2026,12,0),Mitarbeiter!$D70),TODAY()))-(MAX(DATE(2026,11,1),Mitarbeiter!$C70))+1),MAX(0,NETWORKDAYS(MAX(DATE(2026,11,1),Mitarbeiter!$C70),MIN(DATE(2026,12,0),IF(Mitarbeiter!$D70="",DATE(2026,12,0),Mitarbeiter!$D70),TODAY()),Einstellungen!$F$13:$F$67)))*N(Mitarbeiter!$E70)/IF(Einstellungen!$C$11="7 Tage",7,5),N('Ist-Stunden'!P70)+(N(Krankheitstage!Q70)+N(Krankheitstage!AC70))*N($C70))))</f>
        <v/>
      </c>
      <c r="AU70" s="76">
        <f>IF($B70="",0,IF(Einstellungen!$C$10="Ja",MAX(IF(Einstellungen!$C$11="7 Tage",MAX(0,(MIN(DATE(2026,13,0),IF(Mitarbeiter!$D70="",DATE(2026,13,0),Mitarbeiter!$D70),TODAY()))-(MAX(DATE(2026,12,1),Mitarbeiter!$C70))+1),MAX(0,NETWORKDAYS(MAX(DATE(2026,12,1),Mitarbeiter!$C70),MIN(DATE(2026,13,0),IF(Mitarbeiter!$D70="",DATE(2026,13,0),Mitarbeiter!$D70),TODAY()),Einstellungen!$F$13:$F$67)))*N(Mitarbeiter!$E70)/IF(Einstellungen!$C$11="7 Tage",7,5),N('Ist-Stunden'!Q70)),MAX(IF(Einstellungen!$C$11="7 Tage",MAX(0,(MIN(DATE(2026,13,0),IF(Mitarbeiter!$D70="",DATE(2026,13,0),Mitarbeiter!$D70),TODAY()))-(MAX(DATE(2026,12,1),Mitarbeiter!$C70))+1),MAX(0,NETWORKDAYS(MAX(DATE(2026,12,1),Mitarbeiter!$C70),MIN(DATE(2026,13,0),IF(Mitarbeiter!$D70="",DATE(2026,13,0),Mitarbeiter!$D70),TODAY()),Einstellungen!$F$13:$F$67)))*N(Mitarbeiter!$E70)/IF(Einstellungen!$C$11="7 Tage",7,5),N('Ist-Stunden'!Q70)+(N(Krankheitstage!R70)+N(Krankheitstage!AD70))*N($C70))))</f>
        <v/>
      </c>
      <c r="AV70" s="76">
        <f>IF($B70="",0,IF(Einstellungen!$C$10="Ja",MAX(IF(Einstellungen!$C$11="7 Tage",MAX(0,(MIN(DATE(2027,2,0),IF(Mitarbeiter!$D70="",DATE(2027,2,0),Mitarbeiter!$D70),TODAY()))-(MAX(DATE(2027,1,1),Mitarbeiter!$C70))+1),MAX(0,NETWORKDAYS(MAX(DATE(2027,1,1),Mitarbeiter!$C70),MIN(DATE(2027,2,0),IF(Mitarbeiter!$D70="",DATE(2027,2,0),Mitarbeiter!$D70),TODAY()),Einstellungen!$F$13:$F$67)))*N(Mitarbeiter!$E70)/IF(Einstellungen!$C$11="7 Tage",7,5),N('Ist-Stunden'!R70)),MAX(IF(Einstellungen!$C$11="7 Tage",MAX(0,(MIN(DATE(2027,2,0),IF(Mitarbeiter!$D70="",DATE(2027,2,0),Mitarbeiter!$D70),TODAY()))-(MAX(DATE(2027,1,1),Mitarbeiter!$C70))+1),MAX(0,NETWORKDAYS(MAX(DATE(2027,1,1),Mitarbeiter!$C70),MIN(DATE(2027,2,0),IF(Mitarbeiter!$D70="",DATE(2027,2,0),Mitarbeiter!$D70),TODAY()),Einstellungen!$F$13:$F$67)))*N(Mitarbeiter!$E70)/IF(Einstellungen!$C$11="7 Tage",7,5),N('Ist-Stunden'!R70)+(N(Krankheitstage!AE70)+N(Krankheitstage!AQ70))*N($C70))))</f>
        <v/>
      </c>
      <c r="AW70" s="76">
        <f>IF($B70="",0,IF(Einstellungen!$C$10="Ja",MAX(IF(Einstellungen!$C$11="7 Tage",MAX(0,(MIN(DATE(2027,3,0),IF(Mitarbeiter!$D70="",DATE(2027,3,0),Mitarbeiter!$D70),TODAY()))-(MAX(DATE(2027,2,1),Mitarbeiter!$C70))+1),MAX(0,NETWORKDAYS(MAX(DATE(2027,2,1),Mitarbeiter!$C70),MIN(DATE(2027,3,0),IF(Mitarbeiter!$D70="",DATE(2027,3,0),Mitarbeiter!$D70),TODAY()),Einstellungen!$F$13:$F$67)))*N(Mitarbeiter!$E70)/IF(Einstellungen!$C$11="7 Tage",7,5),N('Ist-Stunden'!S70)),MAX(IF(Einstellungen!$C$11="7 Tage",MAX(0,(MIN(DATE(2027,3,0),IF(Mitarbeiter!$D70="",DATE(2027,3,0),Mitarbeiter!$D70),TODAY()))-(MAX(DATE(2027,2,1),Mitarbeiter!$C70))+1),MAX(0,NETWORKDAYS(MAX(DATE(2027,2,1),Mitarbeiter!$C70),MIN(DATE(2027,3,0),IF(Mitarbeiter!$D70="",DATE(2027,3,0),Mitarbeiter!$D70),TODAY()),Einstellungen!$F$13:$F$67)))*N(Mitarbeiter!$E70)/IF(Einstellungen!$C$11="7 Tage",7,5),N('Ist-Stunden'!S70)+(N(Krankheitstage!AF70)+N(Krankheitstage!AR70))*N($C70))))</f>
        <v/>
      </c>
      <c r="AX70" s="76">
        <f>IF($B70="",0,IF(Einstellungen!$C$10="Ja",MAX(IF(Einstellungen!$C$11="7 Tage",MAX(0,(MIN(DATE(2027,4,0),IF(Mitarbeiter!$D70="",DATE(2027,4,0),Mitarbeiter!$D70),TODAY()))-(MAX(DATE(2027,3,1),Mitarbeiter!$C70))+1),MAX(0,NETWORKDAYS(MAX(DATE(2027,3,1),Mitarbeiter!$C70),MIN(DATE(2027,4,0),IF(Mitarbeiter!$D70="",DATE(2027,4,0),Mitarbeiter!$D70),TODAY()),Einstellungen!$F$13:$F$67)))*N(Mitarbeiter!$E70)/IF(Einstellungen!$C$11="7 Tage",7,5),N('Ist-Stunden'!T70)),MAX(IF(Einstellungen!$C$11="7 Tage",MAX(0,(MIN(DATE(2027,4,0),IF(Mitarbeiter!$D70="",DATE(2027,4,0),Mitarbeiter!$D70),TODAY()))-(MAX(DATE(2027,3,1),Mitarbeiter!$C70))+1),MAX(0,NETWORKDAYS(MAX(DATE(2027,3,1),Mitarbeiter!$C70),MIN(DATE(2027,4,0),IF(Mitarbeiter!$D70="",DATE(2027,4,0),Mitarbeiter!$D70),TODAY()),Einstellungen!$F$13:$F$67)))*N(Mitarbeiter!$E70)/IF(Einstellungen!$C$11="7 Tage",7,5),N('Ist-Stunden'!T70)+(N(Krankheitstage!AG70)+N(Krankheitstage!AS70))*N($C70))))</f>
        <v/>
      </c>
      <c r="AY70" s="76">
        <f>IF($B70="",0,IF(Einstellungen!$C$10="Ja",MAX(IF(Einstellungen!$C$11="7 Tage",MAX(0,(MIN(DATE(2027,5,0),IF(Mitarbeiter!$D70="",DATE(2027,5,0),Mitarbeiter!$D70),TODAY()))-(MAX(DATE(2027,4,1),Mitarbeiter!$C70))+1),MAX(0,NETWORKDAYS(MAX(DATE(2027,4,1),Mitarbeiter!$C70),MIN(DATE(2027,5,0),IF(Mitarbeiter!$D70="",DATE(2027,5,0),Mitarbeiter!$D70),TODAY()),Einstellungen!$F$13:$F$67)))*N(Mitarbeiter!$E70)/IF(Einstellungen!$C$11="7 Tage",7,5),N('Ist-Stunden'!U70)),MAX(IF(Einstellungen!$C$11="7 Tage",MAX(0,(MIN(DATE(2027,5,0),IF(Mitarbeiter!$D70="",DATE(2027,5,0),Mitarbeiter!$D70),TODAY()))-(MAX(DATE(2027,4,1),Mitarbeiter!$C70))+1),MAX(0,NETWORKDAYS(MAX(DATE(2027,4,1),Mitarbeiter!$C70),MIN(DATE(2027,5,0),IF(Mitarbeiter!$D70="",DATE(2027,5,0),Mitarbeiter!$D70),TODAY()),Einstellungen!$F$13:$F$67)))*N(Mitarbeiter!$E70)/IF(Einstellungen!$C$11="7 Tage",7,5),N('Ist-Stunden'!U70)+(N(Krankheitstage!AH70)+N(Krankheitstage!AT70))*N($C70))))</f>
        <v/>
      </c>
      <c r="AZ70" s="76">
        <f>IF($B70="",0,IF(Einstellungen!$C$10="Ja",MAX(IF(Einstellungen!$C$11="7 Tage",MAX(0,(MIN(DATE(2027,6,0),IF(Mitarbeiter!$D70="",DATE(2027,6,0),Mitarbeiter!$D70),TODAY()))-(MAX(DATE(2027,5,1),Mitarbeiter!$C70))+1),MAX(0,NETWORKDAYS(MAX(DATE(2027,5,1),Mitarbeiter!$C70),MIN(DATE(2027,6,0),IF(Mitarbeiter!$D70="",DATE(2027,6,0),Mitarbeiter!$D70),TODAY()),Einstellungen!$F$13:$F$67)))*N(Mitarbeiter!$E70)/IF(Einstellungen!$C$11="7 Tage",7,5),N('Ist-Stunden'!V70)),MAX(IF(Einstellungen!$C$11="7 Tage",MAX(0,(MIN(DATE(2027,6,0),IF(Mitarbeiter!$D70="",DATE(2027,6,0),Mitarbeiter!$D70),TODAY()))-(MAX(DATE(2027,5,1),Mitarbeiter!$C70))+1),MAX(0,NETWORKDAYS(MAX(DATE(2027,5,1),Mitarbeiter!$C70),MIN(DATE(2027,6,0),IF(Mitarbeiter!$D70="",DATE(2027,6,0),Mitarbeiter!$D70),TODAY()),Einstellungen!$F$13:$F$67)))*N(Mitarbeiter!$E70)/IF(Einstellungen!$C$11="7 Tage",7,5),N('Ist-Stunden'!V70)+(N(Krankheitstage!AI70)+N(Krankheitstage!AU70))*N($C70))))</f>
        <v/>
      </c>
      <c r="BA70" s="76">
        <f>IF($B70="",0,IF(Einstellungen!$C$10="Ja",MAX(IF(Einstellungen!$C$11="7 Tage",MAX(0,(MIN(DATE(2027,7,0),IF(Mitarbeiter!$D70="",DATE(2027,7,0),Mitarbeiter!$D70),TODAY()))-(MAX(DATE(2027,6,1),Mitarbeiter!$C70))+1),MAX(0,NETWORKDAYS(MAX(DATE(2027,6,1),Mitarbeiter!$C70),MIN(DATE(2027,7,0),IF(Mitarbeiter!$D70="",DATE(2027,7,0),Mitarbeiter!$D70),TODAY()),Einstellungen!$F$13:$F$67)))*N(Mitarbeiter!$E70)/IF(Einstellungen!$C$11="7 Tage",7,5),N('Ist-Stunden'!W70)),MAX(IF(Einstellungen!$C$11="7 Tage",MAX(0,(MIN(DATE(2027,7,0),IF(Mitarbeiter!$D70="",DATE(2027,7,0),Mitarbeiter!$D70),TODAY()))-(MAX(DATE(2027,6,1),Mitarbeiter!$C70))+1),MAX(0,NETWORKDAYS(MAX(DATE(2027,6,1),Mitarbeiter!$C70),MIN(DATE(2027,7,0),IF(Mitarbeiter!$D70="",DATE(2027,7,0),Mitarbeiter!$D70),TODAY()),Einstellungen!$F$13:$F$67)))*N(Mitarbeiter!$E70)/IF(Einstellungen!$C$11="7 Tage",7,5),N('Ist-Stunden'!W70)+(N(Krankheitstage!AJ70)+N(Krankheitstage!AV70))*N($C70))))</f>
        <v/>
      </c>
      <c r="BB70" s="76">
        <f>IF($B70="",0,IF(Einstellungen!$C$10="Ja",MAX(IF(Einstellungen!$C$11="7 Tage",MAX(0,(MIN(DATE(2027,8,0),IF(Mitarbeiter!$D70="",DATE(2027,8,0),Mitarbeiter!$D70),TODAY()))-(MAX(DATE(2027,7,1),Mitarbeiter!$C70))+1),MAX(0,NETWORKDAYS(MAX(DATE(2027,7,1),Mitarbeiter!$C70),MIN(DATE(2027,8,0),IF(Mitarbeiter!$D70="",DATE(2027,8,0),Mitarbeiter!$D70),TODAY()),Einstellungen!$F$13:$F$67)))*N(Mitarbeiter!$E70)/IF(Einstellungen!$C$11="7 Tage",7,5),N('Ist-Stunden'!X70)),MAX(IF(Einstellungen!$C$11="7 Tage",MAX(0,(MIN(DATE(2027,8,0),IF(Mitarbeiter!$D70="",DATE(2027,8,0),Mitarbeiter!$D70),TODAY()))-(MAX(DATE(2027,7,1),Mitarbeiter!$C70))+1),MAX(0,NETWORKDAYS(MAX(DATE(2027,7,1),Mitarbeiter!$C70),MIN(DATE(2027,8,0),IF(Mitarbeiter!$D70="",DATE(2027,8,0),Mitarbeiter!$D70),TODAY()),Einstellungen!$F$13:$F$67)))*N(Mitarbeiter!$E70)/IF(Einstellungen!$C$11="7 Tage",7,5),N('Ist-Stunden'!X70)+(N(Krankheitstage!AK70)+N(Krankheitstage!AW70))*N($C70))))</f>
        <v/>
      </c>
      <c r="BC70" s="76">
        <f>IF($B70="",0,IF(Einstellungen!$C$10="Ja",MAX(IF(Einstellungen!$C$11="7 Tage",MAX(0,(MIN(DATE(2027,9,0),IF(Mitarbeiter!$D70="",DATE(2027,9,0),Mitarbeiter!$D70),TODAY()))-(MAX(DATE(2027,8,1),Mitarbeiter!$C70))+1),MAX(0,NETWORKDAYS(MAX(DATE(2027,8,1),Mitarbeiter!$C70),MIN(DATE(2027,9,0),IF(Mitarbeiter!$D70="",DATE(2027,9,0),Mitarbeiter!$D70),TODAY()),Einstellungen!$F$13:$F$67)))*N(Mitarbeiter!$E70)/IF(Einstellungen!$C$11="7 Tage",7,5),N('Ist-Stunden'!Y70)),MAX(IF(Einstellungen!$C$11="7 Tage",MAX(0,(MIN(DATE(2027,9,0),IF(Mitarbeiter!$D70="",DATE(2027,9,0),Mitarbeiter!$D70),TODAY()))-(MAX(DATE(2027,8,1),Mitarbeiter!$C70))+1),MAX(0,NETWORKDAYS(MAX(DATE(2027,8,1),Mitarbeiter!$C70),MIN(DATE(2027,9,0),IF(Mitarbeiter!$D70="",DATE(2027,9,0),Mitarbeiter!$D70),TODAY()),Einstellungen!$F$13:$F$67)))*N(Mitarbeiter!$E70)/IF(Einstellungen!$C$11="7 Tage",7,5),N('Ist-Stunden'!Y70)+(N(Krankheitstage!AL70)+N(Krankheitstage!AX70))*N($C70))))</f>
        <v/>
      </c>
      <c r="BD70" s="76">
        <f>IF($B70="",0,IF(Einstellungen!$C$10="Ja",MAX(IF(Einstellungen!$C$11="7 Tage",MAX(0,(MIN(DATE(2027,10,0),IF(Mitarbeiter!$D70="",DATE(2027,10,0),Mitarbeiter!$D70),TODAY()))-(MAX(DATE(2027,9,1),Mitarbeiter!$C70))+1),MAX(0,NETWORKDAYS(MAX(DATE(2027,9,1),Mitarbeiter!$C70),MIN(DATE(2027,10,0),IF(Mitarbeiter!$D70="",DATE(2027,10,0),Mitarbeiter!$D70),TODAY()),Einstellungen!$F$13:$F$67)))*N(Mitarbeiter!$E70)/IF(Einstellungen!$C$11="7 Tage",7,5),N('Ist-Stunden'!Z70)),MAX(IF(Einstellungen!$C$11="7 Tage",MAX(0,(MIN(DATE(2027,10,0),IF(Mitarbeiter!$D70="",DATE(2027,10,0),Mitarbeiter!$D70),TODAY()))-(MAX(DATE(2027,9,1),Mitarbeiter!$C70))+1),MAX(0,NETWORKDAYS(MAX(DATE(2027,9,1),Mitarbeiter!$C70),MIN(DATE(2027,10,0),IF(Mitarbeiter!$D70="",DATE(2027,10,0),Mitarbeiter!$D70),TODAY()),Einstellungen!$F$13:$F$67)))*N(Mitarbeiter!$E70)/IF(Einstellungen!$C$11="7 Tage",7,5),N('Ist-Stunden'!Z70)+(N(Krankheitstage!AM70)+N(Krankheitstage!AY70))*N($C70))))</f>
        <v/>
      </c>
      <c r="BE70" s="76">
        <f>IF($B70="",0,IF(Einstellungen!$C$10="Ja",MAX(IF(Einstellungen!$C$11="7 Tage",MAX(0,(MIN(DATE(2027,11,0),IF(Mitarbeiter!$D70="",DATE(2027,11,0),Mitarbeiter!$D70),TODAY()))-(MAX(DATE(2027,10,1),Mitarbeiter!$C70))+1),MAX(0,NETWORKDAYS(MAX(DATE(2027,10,1),Mitarbeiter!$C70),MIN(DATE(2027,11,0),IF(Mitarbeiter!$D70="",DATE(2027,11,0),Mitarbeiter!$D70),TODAY()),Einstellungen!$F$13:$F$67)))*N(Mitarbeiter!$E70)/IF(Einstellungen!$C$11="7 Tage",7,5),N('Ist-Stunden'!AA70)),MAX(IF(Einstellungen!$C$11="7 Tage",MAX(0,(MIN(DATE(2027,11,0),IF(Mitarbeiter!$D70="",DATE(2027,11,0),Mitarbeiter!$D70),TODAY()))-(MAX(DATE(2027,10,1),Mitarbeiter!$C70))+1),MAX(0,NETWORKDAYS(MAX(DATE(2027,10,1),Mitarbeiter!$C70),MIN(DATE(2027,11,0),IF(Mitarbeiter!$D70="",DATE(2027,11,0),Mitarbeiter!$D70),TODAY()),Einstellungen!$F$13:$F$67)))*N(Mitarbeiter!$E70)/IF(Einstellungen!$C$11="7 Tage",7,5),N('Ist-Stunden'!AA70)+(N(Krankheitstage!AN70)+N(Krankheitstage!AZ70))*N($C70))))</f>
        <v/>
      </c>
      <c r="BF70" s="76">
        <f>IF($B70="",0,IF(Einstellungen!$C$10="Ja",MAX(IF(Einstellungen!$C$11="7 Tage",MAX(0,(MIN(DATE(2027,12,0),IF(Mitarbeiter!$D70="",DATE(2027,12,0),Mitarbeiter!$D70),TODAY()))-(MAX(DATE(2027,11,1),Mitarbeiter!$C70))+1),MAX(0,NETWORKDAYS(MAX(DATE(2027,11,1),Mitarbeiter!$C70),MIN(DATE(2027,12,0),IF(Mitarbeiter!$D70="",DATE(2027,12,0),Mitarbeiter!$D70),TODAY()),Einstellungen!$F$13:$F$67)))*N(Mitarbeiter!$E70)/IF(Einstellungen!$C$11="7 Tage",7,5),N('Ist-Stunden'!AB70)),MAX(IF(Einstellungen!$C$11="7 Tage",MAX(0,(MIN(DATE(2027,12,0),IF(Mitarbeiter!$D70="",DATE(2027,12,0),Mitarbeiter!$D70),TODAY()))-(MAX(DATE(2027,11,1),Mitarbeiter!$C70))+1),MAX(0,NETWORKDAYS(MAX(DATE(2027,11,1),Mitarbeiter!$C70),MIN(DATE(2027,12,0),IF(Mitarbeiter!$D70="",DATE(2027,12,0),Mitarbeiter!$D70),TODAY()),Einstellungen!$F$13:$F$67)))*N(Mitarbeiter!$E70)/IF(Einstellungen!$C$11="7 Tage",7,5),N('Ist-Stunden'!AB70)+(N(Krankheitstage!AO70)+N(Krankheitstage!BA70))*N($C70))))</f>
        <v/>
      </c>
      <c r="BG70" s="76">
        <f>IF($B70="",0,IF(Einstellungen!$C$10="Ja",MAX(IF(Einstellungen!$C$11="7 Tage",MAX(0,(MIN(DATE(2027,13,0),IF(Mitarbeiter!$D70="",DATE(2027,13,0),Mitarbeiter!$D70),TODAY()))-(MAX(DATE(2027,12,1),Mitarbeiter!$C70))+1),MAX(0,NETWORKDAYS(MAX(DATE(2027,12,1),Mitarbeiter!$C70),MIN(DATE(2027,13,0),IF(Mitarbeiter!$D70="",DATE(2027,13,0),Mitarbeiter!$D70),TODAY()),Einstellungen!$F$13:$F$67)))*N(Mitarbeiter!$E70)/IF(Einstellungen!$C$11="7 Tage",7,5),N('Ist-Stunden'!AC70)),MAX(IF(Einstellungen!$C$11="7 Tage",MAX(0,(MIN(DATE(2027,13,0),IF(Mitarbeiter!$D70="",DATE(2027,13,0),Mitarbeiter!$D70),TODAY()))-(MAX(DATE(2027,12,1),Mitarbeiter!$C70))+1),MAX(0,NETWORKDAYS(MAX(DATE(2027,12,1),Mitarbeiter!$C70),MIN(DATE(2027,13,0),IF(Mitarbeiter!$D70="",DATE(2027,13,0),Mitarbeiter!$D70),TODAY()),Einstellungen!$F$13:$F$67)))*N(Mitarbeiter!$E70)/IF(Einstellungen!$C$11="7 Tage",7,5),N('Ist-Stunden'!AC70)+(N(Krankheitstage!AP70)+N(Krankheitstage!BB70))*N($C70))))</f>
        <v/>
      </c>
      <c r="BH70" s="76">
        <f>IF($B70="",0,IF(Einstellungen!$C$10="Ja",MAX(IF(Einstellungen!$C$11="7 Tage",MAX(0,(MIN(DATE(2028,2,0),IF(Mitarbeiter!$D70="",DATE(2028,2,0),Mitarbeiter!$D70),TODAY()))-(MAX(DATE(2028,1,1),Mitarbeiter!$C70))+1),MAX(0,NETWORKDAYS(MAX(DATE(2028,1,1),Mitarbeiter!$C70),MIN(DATE(2028,2,0),IF(Mitarbeiter!$D70="",DATE(2028,2,0),Mitarbeiter!$D70),TODAY()),Einstellungen!$F$13:$F$67)))*N(Mitarbeiter!$E70)/IF(Einstellungen!$C$11="7 Tage",7,5),N('Ist-Stunden'!AD70)),MAX(IF(Einstellungen!$C$11="7 Tage",MAX(0,(MIN(DATE(2028,2,0),IF(Mitarbeiter!$D70="",DATE(2028,2,0),Mitarbeiter!$D70),TODAY()))-(MAX(DATE(2028,1,1),Mitarbeiter!$C70))+1),MAX(0,NETWORKDAYS(MAX(DATE(2028,1,1),Mitarbeiter!$C70),MIN(DATE(2028,2,0),IF(Mitarbeiter!$D70="",DATE(2028,2,0),Mitarbeiter!$D70),TODAY()),Einstellungen!$F$13:$F$67)))*N(Mitarbeiter!$E70)/IF(Einstellungen!$C$11="7 Tage",7,5),N('Ist-Stunden'!AD70)+(N(Krankheitstage!BC70)+N(Krankheitstage!BO70))*N($C70))))</f>
        <v/>
      </c>
      <c r="BI70" s="76">
        <f>IF($B70="",0,IF(Einstellungen!$C$10="Ja",MAX(IF(Einstellungen!$C$11="7 Tage",MAX(0,(MIN(DATE(2028,3,0),IF(Mitarbeiter!$D70="",DATE(2028,3,0),Mitarbeiter!$D70),TODAY()))-(MAX(DATE(2028,2,1),Mitarbeiter!$C70))+1),MAX(0,NETWORKDAYS(MAX(DATE(2028,2,1),Mitarbeiter!$C70),MIN(DATE(2028,3,0),IF(Mitarbeiter!$D70="",DATE(2028,3,0),Mitarbeiter!$D70),TODAY()),Einstellungen!$F$13:$F$67)))*N(Mitarbeiter!$E70)/IF(Einstellungen!$C$11="7 Tage",7,5),N('Ist-Stunden'!AE70)),MAX(IF(Einstellungen!$C$11="7 Tage",MAX(0,(MIN(DATE(2028,3,0),IF(Mitarbeiter!$D70="",DATE(2028,3,0),Mitarbeiter!$D70),TODAY()))-(MAX(DATE(2028,2,1),Mitarbeiter!$C70))+1),MAX(0,NETWORKDAYS(MAX(DATE(2028,2,1),Mitarbeiter!$C70),MIN(DATE(2028,3,0),IF(Mitarbeiter!$D70="",DATE(2028,3,0),Mitarbeiter!$D70),TODAY()),Einstellungen!$F$13:$F$67)))*N(Mitarbeiter!$E70)/IF(Einstellungen!$C$11="7 Tage",7,5),N('Ist-Stunden'!AE70)+(N(Krankheitstage!BD70)+N(Krankheitstage!BP70))*N($C70))))</f>
        <v/>
      </c>
      <c r="BJ70" s="76">
        <f>IF($B70="",0,IF(Einstellungen!$C$10="Ja",MAX(IF(Einstellungen!$C$11="7 Tage",MAX(0,(MIN(DATE(2028,4,0),IF(Mitarbeiter!$D70="",DATE(2028,4,0),Mitarbeiter!$D70),TODAY()))-(MAX(DATE(2028,3,1),Mitarbeiter!$C70))+1),MAX(0,NETWORKDAYS(MAX(DATE(2028,3,1),Mitarbeiter!$C70),MIN(DATE(2028,4,0),IF(Mitarbeiter!$D70="",DATE(2028,4,0),Mitarbeiter!$D70),TODAY()),Einstellungen!$F$13:$F$67)))*N(Mitarbeiter!$E70)/IF(Einstellungen!$C$11="7 Tage",7,5),N('Ist-Stunden'!AF70)),MAX(IF(Einstellungen!$C$11="7 Tage",MAX(0,(MIN(DATE(2028,4,0),IF(Mitarbeiter!$D70="",DATE(2028,4,0),Mitarbeiter!$D70),TODAY()))-(MAX(DATE(2028,3,1),Mitarbeiter!$C70))+1),MAX(0,NETWORKDAYS(MAX(DATE(2028,3,1),Mitarbeiter!$C70),MIN(DATE(2028,4,0),IF(Mitarbeiter!$D70="",DATE(2028,4,0),Mitarbeiter!$D70),TODAY()),Einstellungen!$F$13:$F$67)))*N(Mitarbeiter!$E70)/IF(Einstellungen!$C$11="7 Tage",7,5),N('Ist-Stunden'!AF70)+(N(Krankheitstage!BE70)+N(Krankheitstage!BQ70))*N($C70))))</f>
        <v/>
      </c>
      <c r="BK70" s="76">
        <f>IF($B70="",0,IF(Einstellungen!$C$10="Ja",MAX(IF(Einstellungen!$C$11="7 Tage",MAX(0,(MIN(DATE(2028,5,0),IF(Mitarbeiter!$D70="",DATE(2028,5,0),Mitarbeiter!$D70),TODAY()))-(MAX(DATE(2028,4,1),Mitarbeiter!$C70))+1),MAX(0,NETWORKDAYS(MAX(DATE(2028,4,1),Mitarbeiter!$C70),MIN(DATE(2028,5,0),IF(Mitarbeiter!$D70="",DATE(2028,5,0),Mitarbeiter!$D70),TODAY()),Einstellungen!$F$13:$F$67)))*N(Mitarbeiter!$E70)/IF(Einstellungen!$C$11="7 Tage",7,5),N('Ist-Stunden'!AG70)),MAX(IF(Einstellungen!$C$11="7 Tage",MAX(0,(MIN(DATE(2028,5,0),IF(Mitarbeiter!$D70="",DATE(2028,5,0),Mitarbeiter!$D70),TODAY()))-(MAX(DATE(2028,4,1),Mitarbeiter!$C70))+1),MAX(0,NETWORKDAYS(MAX(DATE(2028,4,1),Mitarbeiter!$C70),MIN(DATE(2028,5,0),IF(Mitarbeiter!$D70="",DATE(2028,5,0),Mitarbeiter!$D70),TODAY()),Einstellungen!$F$13:$F$67)))*N(Mitarbeiter!$E70)/IF(Einstellungen!$C$11="7 Tage",7,5),N('Ist-Stunden'!AG70)+(N(Krankheitstage!BF70)+N(Krankheitstage!BR70))*N($C70))))</f>
        <v/>
      </c>
      <c r="BL70" s="76">
        <f>IF($B70="",0,IF(Einstellungen!$C$10="Ja",MAX(IF(Einstellungen!$C$11="7 Tage",MAX(0,(MIN(DATE(2028,6,0),IF(Mitarbeiter!$D70="",DATE(2028,6,0),Mitarbeiter!$D70),TODAY()))-(MAX(DATE(2028,5,1),Mitarbeiter!$C70))+1),MAX(0,NETWORKDAYS(MAX(DATE(2028,5,1),Mitarbeiter!$C70),MIN(DATE(2028,6,0),IF(Mitarbeiter!$D70="",DATE(2028,6,0),Mitarbeiter!$D70),TODAY()),Einstellungen!$F$13:$F$67)))*N(Mitarbeiter!$E70)/IF(Einstellungen!$C$11="7 Tage",7,5),N('Ist-Stunden'!AH70)),MAX(IF(Einstellungen!$C$11="7 Tage",MAX(0,(MIN(DATE(2028,6,0),IF(Mitarbeiter!$D70="",DATE(2028,6,0),Mitarbeiter!$D70),TODAY()))-(MAX(DATE(2028,5,1),Mitarbeiter!$C70))+1),MAX(0,NETWORKDAYS(MAX(DATE(2028,5,1),Mitarbeiter!$C70),MIN(DATE(2028,6,0),IF(Mitarbeiter!$D70="",DATE(2028,6,0),Mitarbeiter!$D70),TODAY()),Einstellungen!$F$13:$F$67)))*N(Mitarbeiter!$E70)/IF(Einstellungen!$C$11="7 Tage",7,5),N('Ist-Stunden'!AH70)+(N(Krankheitstage!BG70)+N(Krankheitstage!BS70))*N($C70))))</f>
        <v/>
      </c>
      <c r="BM70" s="76">
        <f>IF($B70="",0,IF(Einstellungen!$C$10="Ja",MAX(IF(Einstellungen!$C$11="7 Tage",MAX(0,(MIN(DATE(2028,7,0),IF(Mitarbeiter!$D70="",DATE(2028,7,0),Mitarbeiter!$D70),TODAY()))-(MAX(DATE(2028,6,1),Mitarbeiter!$C70))+1),MAX(0,NETWORKDAYS(MAX(DATE(2028,6,1),Mitarbeiter!$C70),MIN(DATE(2028,7,0),IF(Mitarbeiter!$D70="",DATE(2028,7,0),Mitarbeiter!$D70),TODAY()),Einstellungen!$F$13:$F$67)))*N(Mitarbeiter!$E70)/IF(Einstellungen!$C$11="7 Tage",7,5),N('Ist-Stunden'!AI70)),MAX(IF(Einstellungen!$C$11="7 Tage",MAX(0,(MIN(DATE(2028,7,0),IF(Mitarbeiter!$D70="",DATE(2028,7,0),Mitarbeiter!$D70),TODAY()))-(MAX(DATE(2028,6,1),Mitarbeiter!$C70))+1),MAX(0,NETWORKDAYS(MAX(DATE(2028,6,1),Mitarbeiter!$C70),MIN(DATE(2028,7,0),IF(Mitarbeiter!$D70="",DATE(2028,7,0),Mitarbeiter!$D70),TODAY()),Einstellungen!$F$13:$F$67)))*N(Mitarbeiter!$E70)/IF(Einstellungen!$C$11="7 Tage",7,5),N('Ist-Stunden'!AI70)+(N(Krankheitstage!BH70)+N(Krankheitstage!BT70))*N($C70))))</f>
        <v/>
      </c>
      <c r="BN70" s="76">
        <f>IF($B70="",0,IF(Einstellungen!$C$10="Ja",MAX(IF(Einstellungen!$C$11="7 Tage",MAX(0,(MIN(DATE(2028,8,0),IF(Mitarbeiter!$D70="",DATE(2028,8,0),Mitarbeiter!$D70),TODAY()))-(MAX(DATE(2028,7,1),Mitarbeiter!$C70))+1),MAX(0,NETWORKDAYS(MAX(DATE(2028,7,1),Mitarbeiter!$C70),MIN(DATE(2028,8,0),IF(Mitarbeiter!$D70="",DATE(2028,8,0),Mitarbeiter!$D70),TODAY()),Einstellungen!$F$13:$F$67)))*N(Mitarbeiter!$E70)/IF(Einstellungen!$C$11="7 Tage",7,5),N('Ist-Stunden'!AJ70)),MAX(IF(Einstellungen!$C$11="7 Tage",MAX(0,(MIN(DATE(2028,8,0),IF(Mitarbeiter!$D70="",DATE(2028,8,0),Mitarbeiter!$D70),TODAY()))-(MAX(DATE(2028,7,1),Mitarbeiter!$C70))+1),MAX(0,NETWORKDAYS(MAX(DATE(2028,7,1),Mitarbeiter!$C70),MIN(DATE(2028,8,0),IF(Mitarbeiter!$D70="",DATE(2028,8,0),Mitarbeiter!$D70),TODAY()),Einstellungen!$F$13:$F$67)))*N(Mitarbeiter!$E70)/IF(Einstellungen!$C$11="7 Tage",7,5),N('Ist-Stunden'!AJ70)+(N(Krankheitstage!BI70)+N(Krankheitstage!BU70))*N($C70))))</f>
        <v/>
      </c>
      <c r="BO70" s="76">
        <f>IF($B70="",0,IF(Einstellungen!$C$10="Ja",MAX(IF(Einstellungen!$C$11="7 Tage",MAX(0,(MIN(DATE(2028,9,0),IF(Mitarbeiter!$D70="",DATE(2028,9,0),Mitarbeiter!$D70),TODAY()))-(MAX(DATE(2028,8,1),Mitarbeiter!$C70))+1),MAX(0,NETWORKDAYS(MAX(DATE(2028,8,1),Mitarbeiter!$C70),MIN(DATE(2028,9,0),IF(Mitarbeiter!$D70="",DATE(2028,9,0),Mitarbeiter!$D70),TODAY()),Einstellungen!$F$13:$F$67)))*N(Mitarbeiter!$E70)/IF(Einstellungen!$C$11="7 Tage",7,5),N('Ist-Stunden'!AK70)),MAX(IF(Einstellungen!$C$11="7 Tage",MAX(0,(MIN(DATE(2028,9,0),IF(Mitarbeiter!$D70="",DATE(2028,9,0),Mitarbeiter!$D70),TODAY()))-(MAX(DATE(2028,8,1),Mitarbeiter!$C70))+1),MAX(0,NETWORKDAYS(MAX(DATE(2028,8,1),Mitarbeiter!$C70),MIN(DATE(2028,9,0),IF(Mitarbeiter!$D70="",DATE(2028,9,0),Mitarbeiter!$D70),TODAY()),Einstellungen!$F$13:$F$67)))*N(Mitarbeiter!$E70)/IF(Einstellungen!$C$11="7 Tage",7,5),N('Ist-Stunden'!AK70)+(N(Krankheitstage!BJ70)+N(Krankheitstage!BV70))*N($C70))))</f>
        <v/>
      </c>
      <c r="BP70" s="76">
        <f>IF($B70="",0,IF(Einstellungen!$C$10="Ja",MAX(IF(Einstellungen!$C$11="7 Tage",MAX(0,(MIN(DATE(2028,10,0),IF(Mitarbeiter!$D70="",DATE(2028,10,0),Mitarbeiter!$D70),TODAY()))-(MAX(DATE(2028,9,1),Mitarbeiter!$C70))+1),MAX(0,NETWORKDAYS(MAX(DATE(2028,9,1),Mitarbeiter!$C70),MIN(DATE(2028,10,0),IF(Mitarbeiter!$D70="",DATE(2028,10,0),Mitarbeiter!$D70),TODAY()),Einstellungen!$F$13:$F$67)))*N(Mitarbeiter!$E70)/IF(Einstellungen!$C$11="7 Tage",7,5),N('Ist-Stunden'!AL70)),MAX(IF(Einstellungen!$C$11="7 Tage",MAX(0,(MIN(DATE(2028,10,0),IF(Mitarbeiter!$D70="",DATE(2028,10,0),Mitarbeiter!$D70),TODAY()))-(MAX(DATE(2028,9,1),Mitarbeiter!$C70))+1),MAX(0,NETWORKDAYS(MAX(DATE(2028,9,1),Mitarbeiter!$C70),MIN(DATE(2028,10,0),IF(Mitarbeiter!$D70="",DATE(2028,10,0),Mitarbeiter!$D70),TODAY()),Einstellungen!$F$13:$F$67)))*N(Mitarbeiter!$E70)/IF(Einstellungen!$C$11="7 Tage",7,5),N('Ist-Stunden'!AL70)+(N(Krankheitstage!BK70)+N(Krankheitstage!BW70))*N($C70))))</f>
        <v/>
      </c>
      <c r="BQ70" s="76">
        <f>IF($B70="",0,IF(Einstellungen!$C$10="Ja",MAX(IF(Einstellungen!$C$11="7 Tage",MAX(0,(MIN(DATE(2028,11,0),IF(Mitarbeiter!$D70="",DATE(2028,11,0),Mitarbeiter!$D70),TODAY()))-(MAX(DATE(2028,10,1),Mitarbeiter!$C70))+1),MAX(0,NETWORKDAYS(MAX(DATE(2028,10,1),Mitarbeiter!$C70),MIN(DATE(2028,11,0),IF(Mitarbeiter!$D70="",DATE(2028,11,0),Mitarbeiter!$D70),TODAY()),Einstellungen!$F$13:$F$67)))*N(Mitarbeiter!$E70)/IF(Einstellungen!$C$11="7 Tage",7,5),N('Ist-Stunden'!AM70)),MAX(IF(Einstellungen!$C$11="7 Tage",MAX(0,(MIN(DATE(2028,11,0),IF(Mitarbeiter!$D70="",DATE(2028,11,0),Mitarbeiter!$D70),TODAY()))-(MAX(DATE(2028,10,1),Mitarbeiter!$C70))+1),MAX(0,NETWORKDAYS(MAX(DATE(2028,10,1),Mitarbeiter!$C70),MIN(DATE(2028,11,0),IF(Mitarbeiter!$D70="",DATE(2028,11,0),Mitarbeiter!$D70),TODAY()),Einstellungen!$F$13:$F$67)))*N(Mitarbeiter!$E70)/IF(Einstellungen!$C$11="7 Tage",7,5),N('Ist-Stunden'!AM70)+(N(Krankheitstage!BL70)+N(Krankheitstage!BX70))*N($C70))))</f>
        <v/>
      </c>
      <c r="BR70" s="76">
        <f>IF($B70="",0,IF(Einstellungen!$C$10="Ja",MAX(IF(Einstellungen!$C$11="7 Tage",MAX(0,(MIN(DATE(2028,12,0),IF(Mitarbeiter!$D70="",DATE(2028,12,0),Mitarbeiter!$D70),TODAY()))-(MAX(DATE(2028,11,1),Mitarbeiter!$C70))+1),MAX(0,NETWORKDAYS(MAX(DATE(2028,11,1),Mitarbeiter!$C70),MIN(DATE(2028,12,0),IF(Mitarbeiter!$D70="",DATE(2028,12,0),Mitarbeiter!$D70),TODAY()),Einstellungen!$F$13:$F$67)))*N(Mitarbeiter!$E70)/IF(Einstellungen!$C$11="7 Tage",7,5),N('Ist-Stunden'!AN70)),MAX(IF(Einstellungen!$C$11="7 Tage",MAX(0,(MIN(DATE(2028,12,0),IF(Mitarbeiter!$D70="",DATE(2028,12,0),Mitarbeiter!$D70),TODAY()))-(MAX(DATE(2028,11,1),Mitarbeiter!$C70))+1),MAX(0,NETWORKDAYS(MAX(DATE(2028,11,1),Mitarbeiter!$C70),MIN(DATE(2028,12,0),IF(Mitarbeiter!$D70="",DATE(2028,12,0),Mitarbeiter!$D70),TODAY()),Einstellungen!$F$13:$F$67)))*N(Mitarbeiter!$E70)/IF(Einstellungen!$C$11="7 Tage",7,5),N('Ist-Stunden'!AN70)+(N(Krankheitstage!BM70)+N(Krankheitstage!BY70))*N($C70))))</f>
        <v/>
      </c>
      <c r="BS70" s="76">
        <f>IF($B70="",0,IF(Einstellungen!$C$10="Ja",MAX(IF(Einstellungen!$C$11="7 Tage",MAX(0,(MIN(DATE(2028,13,0),IF(Mitarbeiter!$D70="",DATE(2028,13,0),Mitarbeiter!$D70),TODAY()))-(MAX(DATE(2028,12,1),Mitarbeiter!$C70))+1),MAX(0,NETWORKDAYS(MAX(DATE(2028,12,1),Mitarbeiter!$C70),MIN(DATE(2028,13,0),IF(Mitarbeiter!$D70="",DATE(2028,13,0),Mitarbeiter!$D70),TODAY()),Einstellungen!$F$13:$F$67)))*N(Mitarbeiter!$E70)/IF(Einstellungen!$C$11="7 Tage",7,5),N('Ist-Stunden'!AO70)),MAX(IF(Einstellungen!$C$11="7 Tage",MAX(0,(MIN(DATE(2028,13,0),IF(Mitarbeiter!$D70="",DATE(2028,13,0),Mitarbeiter!$D70),TODAY()))-(MAX(DATE(2028,12,1),Mitarbeiter!$C70))+1),MAX(0,NETWORKDAYS(MAX(DATE(2028,12,1),Mitarbeiter!$C70),MIN(DATE(2028,13,0),IF(Mitarbeiter!$D70="",DATE(2028,13,0),Mitarbeiter!$D70),TODAY()),Einstellungen!$F$13:$F$67)))*N(Mitarbeiter!$E70)/IF(Einstellungen!$C$11="7 Tage",7,5),N('Ist-Stunden'!AO70)+(N(Krankheitstage!BN70)+N(Krankheitstage!BZ70))*N($C70))))</f>
        <v/>
      </c>
      <c r="BT70" s="76">
        <f>IF($B70="",0,IF(Einstellungen!$C$10="Ja",MAX(IF(Einstellungen!$C$11="7 Tage",MAX(0,(MIN(DATE(2029,2,0),IF(Mitarbeiter!$D70="",DATE(2029,2,0),Mitarbeiter!$D70),TODAY()))-(MAX(DATE(2029,1,1),Mitarbeiter!$C70))+1),MAX(0,NETWORKDAYS(MAX(DATE(2029,1,1),Mitarbeiter!$C70),MIN(DATE(2029,2,0),IF(Mitarbeiter!$D70="",DATE(2029,2,0),Mitarbeiter!$D70),TODAY()),Einstellungen!$F$13:$F$67)))*N(Mitarbeiter!$E70)/IF(Einstellungen!$C$11="7 Tage",7,5),N('Ist-Stunden'!AP70)),MAX(IF(Einstellungen!$C$11="7 Tage",MAX(0,(MIN(DATE(2029,2,0),IF(Mitarbeiter!$D70="",DATE(2029,2,0),Mitarbeiter!$D70),TODAY()))-(MAX(DATE(2029,1,1),Mitarbeiter!$C70))+1),MAX(0,NETWORKDAYS(MAX(DATE(2029,1,1),Mitarbeiter!$C70),MIN(DATE(2029,2,0),IF(Mitarbeiter!$D70="",DATE(2029,2,0),Mitarbeiter!$D70),TODAY()),Einstellungen!$F$13:$F$67)))*N(Mitarbeiter!$E70)/IF(Einstellungen!$C$11="7 Tage",7,5),N('Ist-Stunden'!AP70)+(N(Krankheitstage!CA70)+N(Krankheitstage!CM70))*N($C70))))</f>
        <v/>
      </c>
      <c r="BU70" s="76">
        <f>IF($B70="",0,IF(Einstellungen!$C$10="Ja",MAX(IF(Einstellungen!$C$11="7 Tage",MAX(0,(MIN(DATE(2029,3,0),IF(Mitarbeiter!$D70="",DATE(2029,3,0),Mitarbeiter!$D70),TODAY()))-(MAX(DATE(2029,2,1),Mitarbeiter!$C70))+1),MAX(0,NETWORKDAYS(MAX(DATE(2029,2,1),Mitarbeiter!$C70),MIN(DATE(2029,3,0),IF(Mitarbeiter!$D70="",DATE(2029,3,0),Mitarbeiter!$D70),TODAY()),Einstellungen!$F$13:$F$67)))*N(Mitarbeiter!$E70)/IF(Einstellungen!$C$11="7 Tage",7,5),N('Ist-Stunden'!AQ70)),MAX(IF(Einstellungen!$C$11="7 Tage",MAX(0,(MIN(DATE(2029,3,0),IF(Mitarbeiter!$D70="",DATE(2029,3,0),Mitarbeiter!$D70),TODAY()))-(MAX(DATE(2029,2,1),Mitarbeiter!$C70))+1),MAX(0,NETWORKDAYS(MAX(DATE(2029,2,1),Mitarbeiter!$C70),MIN(DATE(2029,3,0),IF(Mitarbeiter!$D70="",DATE(2029,3,0),Mitarbeiter!$D70),TODAY()),Einstellungen!$F$13:$F$67)))*N(Mitarbeiter!$E70)/IF(Einstellungen!$C$11="7 Tage",7,5),N('Ist-Stunden'!AQ70)+(N(Krankheitstage!CB70)+N(Krankheitstage!CN70))*N($C70))))</f>
        <v/>
      </c>
      <c r="BV70" s="76">
        <f>IF($B70="",0,IF(Einstellungen!$C$10="Ja",MAX(IF(Einstellungen!$C$11="7 Tage",MAX(0,(MIN(DATE(2029,4,0),IF(Mitarbeiter!$D70="",DATE(2029,4,0),Mitarbeiter!$D70),TODAY()))-(MAX(DATE(2029,3,1),Mitarbeiter!$C70))+1),MAX(0,NETWORKDAYS(MAX(DATE(2029,3,1),Mitarbeiter!$C70),MIN(DATE(2029,4,0),IF(Mitarbeiter!$D70="",DATE(2029,4,0),Mitarbeiter!$D70),TODAY()),Einstellungen!$F$13:$F$67)))*N(Mitarbeiter!$E70)/IF(Einstellungen!$C$11="7 Tage",7,5),N('Ist-Stunden'!AR70)),MAX(IF(Einstellungen!$C$11="7 Tage",MAX(0,(MIN(DATE(2029,4,0),IF(Mitarbeiter!$D70="",DATE(2029,4,0),Mitarbeiter!$D70),TODAY()))-(MAX(DATE(2029,3,1),Mitarbeiter!$C70))+1),MAX(0,NETWORKDAYS(MAX(DATE(2029,3,1),Mitarbeiter!$C70),MIN(DATE(2029,4,0),IF(Mitarbeiter!$D70="",DATE(2029,4,0),Mitarbeiter!$D70),TODAY()),Einstellungen!$F$13:$F$67)))*N(Mitarbeiter!$E70)/IF(Einstellungen!$C$11="7 Tage",7,5),N('Ist-Stunden'!AR70)+(N(Krankheitstage!CC70)+N(Krankheitstage!CO70))*N($C70))))</f>
        <v/>
      </c>
      <c r="BW70" s="76">
        <f>IF($B70="",0,IF(Einstellungen!$C$10="Ja",MAX(IF(Einstellungen!$C$11="7 Tage",MAX(0,(MIN(DATE(2029,5,0),IF(Mitarbeiter!$D70="",DATE(2029,5,0),Mitarbeiter!$D70),TODAY()))-(MAX(DATE(2029,4,1),Mitarbeiter!$C70))+1),MAX(0,NETWORKDAYS(MAX(DATE(2029,4,1),Mitarbeiter!$C70),MIN(DATE(2029,5,0),IF(Mitarbeiter!$D70="",DATE(2029,5,0),Mitarbeiter!$D70),TODAY()),Einstellungen!$F$13:$F$67)))*N(Mitarbeiter!$E70)/IF(Einstellungen!$C$11="7 Tage",7,5),N('Ist-Stunden'!AS70)),MAX(IF(Einstellungen!$C$11="7 Tage",MAX(0,(MIN(DATE(2029,5,0),IF(Mitarbeiter!$D70="",DATE(2029,5,0),Mitarbeiter!$D70),TODAY()))-(MAX(DATE(2029,4,1),Mitarbeiter!$C70))+1),MAX(0,NETWORKDAYS(MAX(DATE(2029,4,1),Mitarbeiter!$C70),MIN(DATE(2029,5,0),IF(Mitarbeiter!$D70="",DATE(2029,5,0),Mitarbeiter!$D70),TODAY()),Einstellungen!$F$13:$F$67)))*N(Mitarbeiter!$E70)/IF(Einstellungen!$C$11="7 Tage",7,5),N('Ist-Stunden'!AS70)+(N(Krankheitstage!CD70)+N(Krankheitstage!CP70))*N($C70))))</f>
        <v/>
      </c>
      <c r="BX70" s="76">
        <f>IF($B70="",0,IF(Einstellungen!$C$10="Ja",MAX(IF(Einstellungen!$C$11="7 Tage",MAX(0,(MIN(DATE(2029,6,0),IF(Mitarbeiter!$D70="",DATE(2029,6,0),Mitarbeiter!$D70),TODAY()))-(MAX(DATE(2029,5,1),Mitarbeiter!$C70))+1),MAX(0,NETWORKDAYS(MAX(DATE(2029,5,1),Mitarbeiter!$C70),MIN(DATE(2029,6,0),IF(Mitarbeiter!$D70="",DATE(2029,6,0),Mitarbeiter!$D70),TODAY()),Einstellungen!$F$13:$F$67)))*N(Mitarbeiter!$E70)/IF(Einstellungen!$C$11="7 Tage",7,5),N('Ist-Stunden'!AT70)),MAX(IF(Einstellungen!$C$11="7 Tage",MAX(0,(MIN(DATE(2029,6,0),IF(Mitarbeiter!$D70="",DATE(2029,6,0),Mitarbeiter!$D70),TODAY()))-(MAX(DATE(2029,5,1),Mitarbeiter!$C70))+1),MAX(0,NETWORKDAYS(MAX(DATE(2029,5,1),Mitarbeiter!$C70),MIN(DATE(2029,6,0),IF(Mitarbeiter!$D70="",DATE(2029,6,0),Mitarbeiter!$D70),TODAY()),Einstellungen!$F$13:$F$67)))*N(Mitarbeiter!$E70)/IF(Einstellungen!$C$11="7 Tage",7,5),N('Ist-Stunden'!AT70)+(N(Krankheitstage!CE70)+N(Krankheitstage!CQ70))*N($C70))))</f>
        <v/>
      </c>
      <c r="BY70" s="76">
        <f>IF($B70="",0,IF(Einstellungen!$C$10="Ja",MAX(IF(Einstellungen!$C$11="7 Tage",MAX(0,(MIN(DATE(2029,7,0),IF(Mitarbeiter!$D70="",DATE(2029,7,0),Mitarbeiter!$D70),TODAY()))-(MAX(DATE(2029,6,1),Mitarbeiter!$C70))+1),MAX(0,NETWORKDAYS(MAX(DATE(2029,6,1),Mitarbeiter!$C70),MIN(DATE(2029,7,0),IF(Mitarbeiter!$D70="",DATE(2029,7,0),Mitarbeiter!$D70),TODAY()),Einstellungen!$F$13:$F$67)))*N(Mitarbeiter!$E70)/IF(Einstellungen!$C$11="7 Tage",7,5),N('Ist-Stunden'!AU70)),MAX(IF(Einstellungen!$C$11="7 Tage",MAX(0,(MIN(DATE(2029,7,0),IF(Mitarbeiter!$D70="",DATE(2029,7,0),Mitarbeiter!$D70),TODAY()))-(MAX(DATE(2029,6,1),Mitarbeiter!$C70))+1),MAX(0,NETWORKDAYS(MAX(DATE(2029,6,1),Mitarbeiter!$C70),MIN(DATE(2029,7,0),IF(Mitarbeiter!$D70="",DATE(2029,7,0),Mitarbeiter!$D70),TODAY()),Einstellungen!$F$13:$F$67)))*N(Mitarbeiter!$E70)/IF(Einstellungen!$C$11="7 Tage",7,5),N('Ist-Stunden'!AU70)+(N(Krankheitstage!CF70)+N(Krankheitstage!CR70))*N($C70))))</f>
        <v/>
      </c>
      <c r="BZ70" s="76">
        <f>IF($B70="",0,IF(Einstellungen!$C$10="Ja",MAX(IF(Einstellungen!$C$11="7 Tage",MAX(0,(MIN(DATE(2029,8,0),IF(Mitarbeiter!$D70="",DATE(2029,8,0),Mitarbeiter!$D70),TODAY()))-(MAX(DATE(2029,7,1),Mitarbeiter!$C70))+1),MAX(0,NETWORKDAYS(MAX(DATE(2029,7,1),Mitarbeiter!$C70),MIN(DATE(2029,8,0),IF(Mitarbeiter!$D70="",DATE(2029,8,0),Mitarbeiter!$D70),TODAY()),Einstellungen!$F$13:$F$67)))*N(Mitarbeiter!$E70)/IF(Einstellungen!$C$11="7 Tage",7,5),N('Ist-Stunden'!AV70)),MAX(IF(Einstellungen!$C$11="7 Tage",MAX(0,(MIN(DATE(2029,8,0),IF(Mitarbeiter!$D70="",DATE(2029,8,0),Mitarbeiter!$D70),TODAY()))-(MAX(DATE(2029,7,1),Mitarbeiter!$C70))+1),MAX(0,NETWORKDAYS(MAX(DATE(2029,7,1),Mitarbeiter!$C70),MIN(DATE(2029,8,0),IF(Mitarbeiter!$D70="",DATE(2029,8,0),Mitarbeiter!$D70),TODAY()),Einstellungen!$F$13:$F$67)))*N(Mitarbeiter!$E70)/IF(Einstellungen!$C$11="7 Tage",7,5),N('Ist-Stunden'!AV70)+(N(Krankheitstage!CG70)+N(Krankheitstage!CS70))*N($C70))))</f>
        <v/>
      </c>
      <c r="CA70" s="76">
        <f>IF($B70="",0,IF(Einstellungen!$C$10="Ja",MAX(IF(Einstellungen!$C$11="7 Tage",MAX(0,(MIN(DATE(2029,9,0),IF(Mitarbeiter!$D70="",DATE(2029,9,0),Mitarbeiter!$D70),TODAY()))-(MAX(DATE(2029,8,1),Mitarbeiter!$C70))+1),MAX(0,NETWORKDAYS(MAX(DATE(2029,8,1),Mitarbeiter!$C70),MIN(DATE(2029,9,0),IF(Mitarbeiter!$D70="",DATE(2029,9,0),Mitarbeiter!$D70),TODAY()),Einstellungen!$F$13:$F$67)))*N(Mitarbeiter!$E70)/IF(Einstellungen!$C$11="7 Tage",7,5),N('Ist-Stunden'!AW70)),MAX(IF(Einstellungen!$C$11="7 Tage",MAX(0,(MIN(DATE(2029,9,0),IF(Mitarbeiter!$D70="",DATE(2029,9,0),Mitarbeiter!$D70),TODAY()))-(MAX(DATE(2029,8,1),Mitarbeiter!$C70))+1),MAX(0,NETWORKDAYS(MAX(DATE(2029,8,1),Mitarbeiter!$C70),MIN(DATE(2029,9,0),IF(Mitarbeiter!$D70="",DATE(2029,9,0),Mitarbeiter!$D70),TODAY()),Einstellungen!$F$13:$F$67)))*N(Mitarbeiter!$E70)/IF(Einstellungen!$C$11="7 Tage",7,5),N('Ist-Stunden'!AW70)+(N(Krankheitstage!CH70)+N(Krankheitstage!CT70))*N($C70))))</f>
        <v/>
      </c>
      <c r="CB70" s="76">
        <f>IF($B70="",0,IF(Einstellungen!$C$10="Ja",MAX(IF(Einstellungen!$C$11="7 Tage",MAX(0,(MIN(DATE(2029,10,0),IF(Mitarbeiter!$D70="",DATE(2029,10,0),Mitarbeiter!$D70),TODAY()))-(MAX(DATE(2029,9,1),Mitarbeiter!$C70))+1),MAX(0,NETWORKDAYS(MAX(DATE(2029,9,1),Mitarbeiter!$C70),MIN(DATE(2029,10,0),IF(Mitarbeiter!$D70="",DATE(2029,10,0),Mitarbeiter!$D70),TODAY()),Einstellungen!$F$13:$F$67)))*N(Mitarbeiter!$E70)/IF(Einstellungen!$C$11="7 Tage",7,5),N('Ist-Stunden'!AX70)),MAX(IF(Einstellungen!$C$11="7 Tage",MAX(0,(MIN(DATE(2029,10,0),IF(Mitarbeiter!$D70="",DATE(2029,10,0),Mitarbeiter!$D70),TODAY()))-(MAX(DATE(2029,9,1),Mitarbeiter!$C70))+1),MAX(0,NETWORKDAYS(MAX(DATE(2029,9,1),Mitarbeiter!$C70),MIN(DATE(2029,10,0),IF(Mitarbeiter!$D70="",DATE(2029,10,0),Mitarbeiter!$D70),TODAY()),Einstellungen!$F$13:$F$67)))*N(Mitarbeiter!$E70)/IF(Einstellungen!$C$11="7 Tage",7,5),N('Ist-Stunden'!AX70)+(N(Krankheitstage!CI70)+N(Krankheitstage!CU70))*N($C70))))</f>
        <v/>
      </c>
      <c r="CC70" s="76">
        <f>IF($B70="",0,IF(Einstellungen!$C$10="Ja",MAX(IF(Einstellungen!$C$11="7 Tage",MAX(0,(MIN(DATE(2029,11,0),IF(Mitarbeiter!$D70="",DATE(2029,11,0),Mitarbeiter!$D70),TODAY()))-(MAX(DATE(2029,10,1),Mitarbeiter!$C70))+1),MAX(0,NETWORKDAYS(MAX(DATE(2029,10,1),Mitarbeiter!$C70),MIN(DATE(2029,11,0),IF(Mitarbeiter!$D70="",DATE(2029,11,0),Mitarbeiter!$D70),TODAY()),Einstellungen!$F$13:$F$67)))*N(Mitarbeiter!$E70)/IF(Einstellungen!$C$11="7 Tage",7,5),N('Ist-Stunden'!AY70)),MAX(IF(Einstellungen!$C$11="7 Tage",MAX(0,(MIN(DATE(2029,11,0),IF(Mitarbeiter!$D70="",DATE(2029,11,0),Mitarbeiter!$D70),TODAY()))-(MAX(DATE(2029,10,1),Mitarbeiter!$C70))+1),MAX(0,NETWORKDAYS(MAX(DATE(2029,10,1),Mitarbeiter!$C70),MIN(DATE(2029,11,0),IF(Mitarbeiter!$D70="",DATE(2029,11,0),Mitarbeiter!$D70),TODAY()),Einstellungen!$F$13:$F$67)))*N(Mitarbeiter!$E70)/IF(Einstellungen!$C$11="7 Tage",7,5),N('Ist-Stunden'!AY70)+(N(Krankheitstage!CJ70)+N(Krankheitstage!CV70))*N($C70))))</f>
        <v/>
      </c>
      <c r="CD70" s="76">
        <f>IF($B70="",0,IF(Einstellungen!$C$10="Ja",MAX(IF(Einstellungen!$C$11="7 Tage",MAX(0,(MIN(DATE(2029,12,0),IF(Mitarbeiter!$D70="",DATE(2029,12,0),Mitarbeiter!$D70),TODAY()))-(MAX(DATE(2029,11,1),Mitarbeiter!$C70))+1),MAX(0,NETWORKDAYS(MAX(DATE(2029,11,1),Mitarbeiter!$C70),MIN(DATE(2029,12,0),IF(Mitarbeiter!$D70="",DATE(2029,12,0),Mitarbeiter!$D70),TODAY()),Einstellungen!$F$13:$F$67)))*N(Mitarbeiter!$E70)/IF(Einstellungen!$C$11="7 Tage",7,5),N('Ist-Stunden'!AZ70)),MAX(IF(Einstellungen!$C$11="7 Tage",MAX(0,(MIN(DATE(2029,12,0),IF(Mitarbeiter!$D70="",DATE(2029,12,0),Mitarbeiter!$D70),TODAY()))-(MAX(DATE(2029,11,1),Mitarbeiter!$C70))+1),MAX(0,NETWORKDAYS(MAX(DATE(2029,11,1),Mitarbeiter!$C70),MIN(DATE(2029,12,0),IF(Mitarbeiter!$D70="",DATE(2029,12,0),Mitarbeiter!$D70),TODAY()),Einstellungen!$F$13:$F$67)))*N(Mitarbeiter!$E70)/IF(Einstellungen!$C$11="7 Tage",7,5),N('Ist-Stunden'!AZ70)+(N(Krankheitstage!CK70)+N(Krankheitstage!CW70))*N($C70))))</f>
        <v/>
      </c>
      <c r="CE70" s="76">
        <f>IF($B70="",0,IF(Einstellungen!$C$10="Ja",MAX(IF(Einstellungen!$C$11="7 Tage",MAX(0,(MIN(DATE(2029,13,0),IF(Mitarbeiter!$D70="",DATE(2029,13,0),Mitarbeiter!$D70),TODAY()))-(MAX(DATE(2029,12,1),Mitarbeiter!$C70))+1),MAX(0,NETWORKDAYS(MAX(DATE(2029,12,1),Mitarbeiter!$C70),MIN(DATE(2029,13,0),IF(Mitarbeiter!$D70="",DATE(2029,13,0),Mitarbeiter!$D70),TODAY()),Einstellungen!$F$13:$F$67)))*N(Mitarbeiter!$E70)/IF(Einstellungen!$C$11="7 Tage",7,5),N('Ist-Stunden'!BA70)),MAX(IF(Einstellungen!$C$11="7 Tage",MAX(0,(MIN(DATE(2029,13,0),IF(Mitarbeiter!$D70="",DATE(2029,13,0),Mitarbeiter!$D70),TODAY()))-(MAX(DATE(2029,12,1),Mitarbeiter!$C70))+1),MAX(0,NETWORKDAYS(MAX(DATE(2029,12,1),Mitarbeiter!$C70),MIN(DATE(2029,13,0),IF(Mitarbeiter!$D70="",DATE(2029,13,0),Mitarbeiter!$D70),TODAY()),Einstellungen!$F$13:$F$67)))*N(Mitarbeiter!$E70)/IF(Einstellungen!$C$11="7 Tage",7,5),N('Ist-Stunden'!BA70)+(N(Krankheitstage!CL70)+N(Krankheitstage!CX70))*N($C70))))</f>
        <v/>
      </c>
      <c r="CF70" s="76">
        <f>IF($B70="",0,IF(Einstellungen!$C$10="Ja",MAX(IF(Einstellungen!$C$11="7 Tage",MAX(0,(MIN(DATE(2030,2,0),IF(Mitarbeiter!$D70="",DATE(2030,2,0),Mitarbeiter!$D70),TODAY()))-(MAX(DATE(2030,1,1),Mitarbeiter!$C70))+1),MAX(0,NETWORKDAYS(MAX(DATE(2030,1,1),Mitarbeiter!$C70),MIN(DATE(2030,2,0),IF(Mitarbeiter!$D70="",DATE(2030,2,0),Mitarbeiter!$D70),TODAY()),Einstellungen!$F$13:$F$67)))*N(Mitarbeiter!$E70)/IF(Einstellungen!$C$11="7 Tage",7,5),N('Ist-Stunden'!BB70)),MAX(IF(Einstellungen!$C$11="7 Tage",MAX(0,(MIN(DATE(2030,2,0),IF(Mitarbeiter!$D70="",DATE(2030,2,0),Mitarbeiter!$D70),TODAY()))-(MAX(DATE(2030,1,1),Mitarbeiter!$C70))+1),MAX(0,NETWORKDAYS(MAX(DATE(2030,1,1),Mitarbeiter!$C70),MIN(DATE(2030,2,0),IF(Mitarbeiter!$D70="",DATE(2030,2,0),Mitarbeiter!$D70),TODAY()),Einstellungen!$F$13:$F$67)))*N(Mitarbeiter!$E70)/IF(Einstellungen!$C$11="7 Tage",7,5),N('Ist-Stunden'!BB70)+(N(Krankheitstage!CY70)+N(Krankheitstage!DK70))*N($C70))))</f>
        <v/>
      </c>
      <c r="CG70" s="76">
        <f>IF($B70="",0,IF(Einstellungen!$C$10="Ja",MAX(IF(Einstellungen!$C$11="7 Tage",MAX(0,(MIN(DATE(2030,3,0),IF(Mitarbeiter!$D70="",DATE(2030,3,0),Mitarbeiter!$D70),TODAY()))-(MAX(DATE(2030,2,1),Mitarbeiter!$C70))+1),MAX(0,NETWORKDAYS(MAX(DATE(2030,2,1),Mitarbeiter!$C70),MIN(DATE(2030,3,0),IF(Mitarbeiter!$D70="",DATE(2030,3,0),Mitarbeiter!$D70),TODAY()),Einstellungen!$F$13:$F$67)))*N(Mitarbeiter!$E70)/IF(Einstellungen!$C$11="7 Tage",7,5),N('Ist-Stunden'!BC70)),MAX(IF(Einstellungen!$C$11="7 Tage",MAX(0,(MIN(DATE(2030,3,0),IF(Mitarbeiter!$D70="",DATE(2030,3,0),Mitarbeiter!$D70),TODAY()))-(MAX(DATE(2030,2,1),Mitarbeiter!$C70))+1),MAX(0,NETWORKDAYS(MAX(DATE(2030,2,1),Mitarbeiter!$C70),MIN(DATE(2030,3,0),IF(Mitarbeiter!$D70="",DATE(2030,3,0),Mitarbeiter!$D70),TODAY()),Einstellungen!$F$13:$F$67)))*N(Mitarbeiter!$E70)/IF(Einstellungen!$C$11="7 Tage",7,5),N('Ist-Stunden'!BC70)+(N(Krankheitstage!CZ70)+N(Krankheitstage!DL70))*N($C70))))</f>
        <v/>
      </c>
      <c r="CH70" s="76">
        <f>IF($B70="",0,IF(Einstellungen!$C$10="Ja",MAX(IF(Einstellungen!$C$11="7 Tage",MAX(0,(MIN(DATE(2030,4,0),IF(Mitarbeiter!$D70="",DATE(2030,4,0),Mitarbeiter!$D70),TODAY()))-(MAX(DATE(2030,3,1),Mitarbeiter!$C70))+1),MAX(0,NETWORKDAYS(MAX(DATE(2030,3,1),Mitarbeiter!$C70),MIN(DATE(2030,4,0),IF(Mitarbeiter!$D70="",DATE(2030,4,0),Mitarbeiter!$D70),TODAY()),Einstellungen!$F$13:$F$67)))*N(Mitarbeiter!$E70)/IF(Einstellungen!$C$11="7 Tage",7,5),N('Ist-Stunden'!BD70)),MAX(IF(Einstellungen!$C$11="7 Tage",MAX(0,(MIN(DATE(2030,4,0),IF(Mitarbeiter!$D70="",DATE(2030,4,0),Mitarbeiter!$D70),TODAY()))-(MAX(DATE(2030,3,1),Mitarbeiter!$C70))+1),MAX(0,NETWORKDAYS(MAX(DATE(2030,3,1),Mitarbeiter!$C70),MIN(DATE(2030,4,0),IF(Mitarbeiter!$D70="",DATE(2030,4,0),Mitarbeiter!$D70),TODAY()),Einstellungen!$F$13:$F$67)))*N(Mitarbeiter!$E70)/IF(Einstellungen!$C$11="7 Tage",7,5),N('Ist-Stunden'!BD70)+(N(Krankheitstage!DA70)+N(Krankheitstage!DM70))*N($C70))))</f>
        <v/>
      </c>
      <c r="CI70" s="76">
        <f>IF($B70="",0,IF(Einstellungen!$C$10="Ja",MAX(IF(Einstellungen!$C$11="7 Tage",MAX(0,(MIN(DATE(2030,5,0),IF(Mitarbeiter!$D70="",DATE(2030,5,0),Mitarbeiter!$D70),TODAY()))-(MAX(DATE(2030,4,1),Mitarbeiter!$C70))+1),MAX(0,NETWORKDAYS(MAX(DATE(2030,4,1),Mitarbeiter!$C70),MIN(DATE(2030,5,0),IF(Mitarbeiter!$D70="",DATE(2030,5,0),Mitarbeiter!$D70),TODAY()),Einstellungen!$F$13:$F$67)))*N(Mitarbeiter!$E70)/IF(Einstellungen!$C$11="7 Tage",7,5),N('Ist-Stunden'!BE70)),MAX(IF(Einstellungen!$C$11="7 Tage",MAX(0,(MIN(DATE(2030,5,0),IF(Mitarbeiter!$D70="",DATE(2030,5,0),Mitarbeiter!$D70),TODAY()))-(MAX(DATE(2030,4,1),Mitarbeiter!$C70))+1),MAX(0,NETWORKDAYS(MAX(DATE(2030,4,1),Mitarbeiter!$C70),MIN(DATE(2030,5,0),IF(Mitarbeiter!$D70="",DATE(2030,5,0),Mitarbeiter!$D70),TODAY()),Einstellungen!$F$13:$F$67)))*N(Mitarbeiter!$E70)/IF(Einstellungen!$C$11="7 Tage",7,5),N('Ist-Stunden'!BE70)+(N(Krankheitstage!DB70)+N(Krankheitstage!DN70))*N($C70))))</f>
        <v/>
      </c>
      <c r="CJ70" s="76">
        <f>IF($B70="",0,IF(Einstellungen!$C$10="Ja",MAX(IF(Einstellungen!$C$11="7 Tage",MAX(0,(MIN(DATE(2030,6,0),IF(Mitarbeiter!$D70="",DATE(2030,6,0),Mitarbeiter!$D70),TODAY()))-(MAX(DATE(2030,5,1),Mitarbeiter!$C70))+1),MAX(0,NETWORKDAYS(MAX(DATE(2030,5,1),Mitarbeiter!$C70),MIN(DATE(2030,6,0),IF(Mitarbeiter!$D70="",DATE(2030,6,0),Mitarbeiter!$D70),TODAY()),Einstellungen!$F$13:$F$67)))*N(Mitarbeiter!$E70)/IF(Einstellungen!$C$11="7 Tage",7,5),N('Ist-Stunden'!BF70)),MAX(IF(Einstellungen!$C$11="7 Tage",MAX(0,(MIN(DATE(2030,6,0),IF(Mitarbeiter!$D70="",DATE(2030,6,0),Mitarbeiter!$D70),TODAY()))-(MAX(DATE(2030,5,1),Mitarbeiter!$C70))+1),MAX(0,NETWORKDAYS(MAX(DATE(2030,5,1),Mitarbeiter!$C70),MIN(DATE(2030,6,0),IF(Mitarbeiter!$D70="",DATE(2030,6,0),Mitarbeiter!$D70),TODAY()),Einstellungen!$F$13:$F$67)))*N(Mitarbeiter!$E70)/IF(Einstellungen!$C$11="7 Tage",7,5),N('Ist-Stunden'!BF70)+(N(Krankheitstage!DC70)+N(Krankheitstage!DO70))*N($C70))))</f>
        <v/>
      </c>
      <c r="CK70" s="76">
        <f>IF($B70="",0,IF(Einstellungen!$C$10="Ja",MAX(IF(Einstellungen!$C$11="7 Tage",MAX(0,(MIN(DATE(2030,7,0),IF(Mitarbeiter!$D70="",DATE(2030,7,0),Mitarbeiter!$D70),TODAY()))-(MAX(DATE(2030,6,1),Mitarbeiter!$C70))+1),MAX(0,NETWORKDAYS(MAX(DATE(2030,6,1),Mitarbeiter!$C70),MIN(DATE(2030,7,0),IF(Mitarbeiter!$D70="",DATE(2030,7,0),Mitarbeiter!$D70),TODAY()),Einstellungen!$F$13:$F$67)))*N(Mitarbeiter!$E70)/IF(Einstellungen!$C$11="7 Tage",7,5),N('Ist-Stunden'!BG70)),MAX(IF(Einstellungen!$C$11="7 Tage",MAX(0,(MIN(DATE(2030,7,0),IF(Mitarbeiter!$D70="",DATE(2030,7,0),Mitarbeiter!$D70),TODAY()))-(MAX(DATE(2030,6,1),Mitarbeiter!$C70))+1),MAX(0,NETWORKDAYS(MAX(DATE(2030,6,1),Mitarbeiter!$C70),MIN(DATE(2030,7,0),IF(Mitarbeiter!$D70="",DATE(2030,7,0),Mitarbeiter!$D70),TODAY()),Einstellungen!$F$13:$F$67)))*N(Mitarbeiter!$E70)/IF(Einstellungen!$C$11="7 Tage",7,5),N('Ist-Stunden'!BG70)+(N(Krankheitstage!DD70)+N(Krankheitstage!DP70))*N($C70))))</f>
        <v/>
      </c>
      <c r="CL70" s="76">
        <f>IF($B70="",0,IF(Einstellungen!$C$10="Ja",MAX(IF(Einstellungen!$C$11="7 Tage",MAX(0,(MIN(DATE(2030,8,0),IF(Mitarbeiter!$D70="",DATE(2030,8,0),Mitarbeiter!$D70),TODAY()))-(MAX(DATE(2030,7,1),Mitarbeiter!$C70))+1),MAX(0,NETWORKDAYS(MAX(DATE(2030,7,1),Mitarbeiter!$C70),MIN(DATE(2030,8,0),IF(Mitarbeiter!$D70="",DATE(2030,8,0),Mitarbeiter!$D70),TODAY()),Einstellungen!$F$13:$F$67)))*N(Mitarbeiter!$E70)/IF(Einstellungen!$C$11="7 Tage",7,5),N('Ist-Stunden'!BH70)),MAX(IF(Einstellungen!$C$11="7 Tage",MAX(0,(MIN(DATE(2030,8,0),IF(Mitarbeiter!$D70="",DATE(2030,8,0),Mitarbeiter!$D70),TODAY()))-(MAX(DATE(2030,7,1),Mitarbeiter!$C70))+1),MAX(0,NETWORKDAYS(MAX(DATE(2030,7,1),Mitarbeiter!$C70),MIN(DATE(2030,8,0),IF(Mitarbeiter!$D70="",DATE(2030,8,0),Mitarbeiter!$D70),TODAY()),Einstellungen!$F$13:$F$67)))*N(Mitarbeiter!$E70)/IF(Einstellungen!$C$11="7 Tage",7,5),N('Ist-Stunden'!BH70)+(N(Krankheitstage!DE70)+N(Krankheitstage!DQ70))*N($C70))))</f>
        <v/>
      </c>
      <c r="CM70" s="76">
        <f>IF($B70="",0,IF(Einstellungen!$C$10="Ja",MAX(IF(Einstellungen!$C$11="7 Tage",MAX(0,(MIN(DATE(2030,9,0),IF(Mitarbeiter!$D70="",DATE(2030,9,0),Mitarbeiter!$D70),TODAY()))-(MAX(DATE(2030,8,1),Mitarbeiter!$C70))+1),MAX(0,NETWORKDAYS(MAX(DATE(2030,8,1),Mitarbeiter!$C70),MIN(DATE(2030,9,0),IF(Mitarbeiter!$D70="",DATE(2030,9,0),Mitarbeiter!$D70),TODAY()),Einstellungen!$F$13:$F$67)))*N(Mitarbeiter!$E70)/IF(Einstellungen!$C$11="7 Tage",7,5),N('Ist-Stunden'!BI70)),MAX(IF(Einstellungen!$C$11="7 Tage",MAX(0,(MIN(DATE(2030,9,0),IF(Mitarbeiter!$D70="",DATE(2030,9,0),Mitarbeiter!$D70),TODAY()))-(MAX(DATE(2030,8,1),Mitarbeiter!$C70))+1),MAX(0,NETWORKDAYS(MAX(DATE(2030,8,1),Mitarbeiter!$C70),MIN(DATE(2030,9,0),IF(Mitarbeiter!$D70="",DATE(2030,9,0),Mitarbeiter!$D70),TODAY()),Einstellungen!$F$13:$F$67)))*N(Mitarbeiter!$E70)/IF(Einstellungen!$C$11="7 Tage",7,5),N('Ist-Stunden'!BI70)+(N(Krankheitstage!DF70)+N(Krankheitstage!DR70))*N($C70))))</f>
        <v/>
      </c>
      <c r="CN70" s="76">
        <f>IF($B70="",0,IF(Einstellungen!$C$10="Ja",MAX(IF(Einstellungen!$C$11="7 Tage",MAX(0,(MIN(DATE(2030,10,0),IF(Mitarbeiter!$D70="",DATE(2030,10,0),Mitarbeiter!$D70),TODAY()))-(MAX(DATE(2030,9,1),Mitarbeiter!$C70))+1),MAX(0,NETWORKDAYS(MAX(DATE(2030,9,1),Mitarbeiter!$C70),MIN(DATE(2030,10,0),IF(Mitarbeiter!$D70="",DATE(2030,10,0),Mitarbeiter!$D70),TODAY()),Einstellungen!$F$13:$F$67)))*N(Mitarbeiter!$E70)/IF(Einstellungen!$C$11="7 Tage",7,5),N('Ist-Stunden'!BJ70)),MAX(IF(Einstellungen!$C$11="7 Tage",MAX(0,(MIN(DATE(2030,10,0),IF(Mitarbeiter!$D70="",DATE(2030,10,0),Mitarbeiter!$D70),TODAY()))-(MAX(DATE(2030,9,1),Mitarbeiter!$C70))+1),MAX(0,NETWORKDAYS(MAX(DATE(2030,9,1),Mitarbeiter!$C70),MIN(DATE(2030,10,0),IF(Mitarbeiter!$D70="",DATE(2030,10,0),Mitarbeiter!$D70),TODAY()),Einstellungen!$F$13:$F$67)))*N(Mitarbeiter!$E70)/IF(Einstellungen!$C$11="7 Tage",7,5),N('Ist-Stunden'!BJ70)+(N(Krankheitstage!DG70)+N(Krankheitstage!DS70))*N($C70))))</f>
        <v/>
      </c>
      <c r="CO70" s="76">
        <f>IF($B70="",0,IF(Einstellungen!$C$10="Ja",MAX(IF(Einstellungen!$C$11="7 Tage",MAX(0,(MIN(DATE(2030,11,0),IF(Mitarbeiter!$D70="",DATE(2030,11,0),Mitarbeiter!$D70),TODAY()))-(MAX(DATE(2030,10,1),Mitarbeiter!$C70))+1),MAX(0,NETWORKDAYS(MAX(DATE(2030,10,1),Mitarbeiter!$C70),MIN(DATE(2030,11,0),IF(Mitarbeiter!$D70="",DATE(2030,11,0),Mitarbeiter!$D70),TODAY()),Einstellungen!$F$13:$F$67)))*N(Mitarbeiter!$E70)/IF(Einstellungen!$C$11="7 Tage",7,5),N('Ist-Stunden'!BK70)),MAX(IF(Einstellungen!$C$11="7 Tage",MAX(0,(MIN(DATE(2030,11,0),IF(Mitarbeiter!$D70="",DATE(2030,11,0),Mitarbeiter!$D70),TODAY()))-(MAX(DATE(2030,10,1),Mitarbeiter!$C70))+1),MAX(0,NETWORKDAYS(MAX(DATE(2030,10,1),Mitarbeiter!$C70),MIN(DATE(2030,11,0),IF(Mitarbeiter!$D70="",DATE(2030,11,0),Mitarbeiter!$D70),TODAY()),Einstellungen!$F$13:$F$67)))*N(Mitarbeiter!$E70)/IF(Einstellungen!$C$11="7 Tage",7,5),N('Ist-Stunden'!BK70)+(N(Krankheitstage!DH70)+N(Krankheitstage!DT70))*N($C70))))</f>
        <v/>
      </c>
      <c r="CP70" s="76">
        <f>IF($B70="",0,IF(Einstellungen!$C$10="Ja",MAX(IF(Einstellungen!$C$11="7 Tage",MAX(0,(MIN(DATE(2030,12,0),IF(Mitarbeiter!$D70="",DATE(2030,12,0),Mitarbeiter!$D70),TODAY()))-(MAX(DATE(2030,11,1),Mitarbeiter!$C70))+1),MAX(0,NETWORKDAYS(MAX(DATE(2030,11,1),Mitarbeiter!$C70),MIN(DATE(2030,12,0),IF(Mitarbeiter!$D70="",DATE(2030,12,0),Mitarbeiter!$D70),TODAY()),Einstellungen!$F$13:$F$67)))*N(Mitarbeiter!$E70)/IF(Einstellungen!$C$11="7 Tage",7,5),N('Ist-Stunden'!BL70)),MAX(IF(Einstellungen!$C$11="7 Tage",MAX(0,(MIN(DATE(2030,12,0),IF(Mitarbeiter!$D70="",DATE(2030,12,0),Mitarbeiter!$D70),TODAY()))-(MAX(DATE(2030,11,1),Mitarbeiter!$C70))+1),MAX(0,NETWORKDAYS(MAX(DATE(2030,11,1),Mitarbeiter!$C70),MIN(DATE(2030,12,0),IF(Mitarbeiter!$D70="",DATE(2030,12,0),Mitarbeiter!$D70),TODAY()),Einstellungen!$F$13:$F$67)))*N(Mitarbeiter!$E70)/IF(Einstellungen!$C$11="7 Tage",7,5),N('Ist-Stunden'!BL70)+(N(Krankheitstage!DI70)+N(Krankheitstage!DU70))*N($C70))))</f>
        <v/>
      </c>
      <c r="CQ70" s="76">
        <f>IF($B70="",0,IF(Einstellungen!$C$10="Ja",MAX(IF(Einstellungen!$C$11="7 Tage",MAX(0,(MIN(DATE(2030,13,0),IF(Mitarbeiter!$D70="",DATE(2030,13,0),Mitarbeiter!$D70),TODAY()))-(MAX(DATE(2030,12,1),Mitarbeiter!$C70))+1),MAX(0,NETWORKDAYS(MAX(DATE(2030,12,1),Mitarbeiter!$C70),MIN(DATE(2030,13,0),IF(Mitarbeiter!$D70="",DATE(2030,13,0),Mitarbeiter!$D70),TODAY()),Einstellungen!$F$13:$F$67)))*N(Mitarbeiter!$E70)/IF(Einstellungen!$C$11="7 Tage",7,5),N('Ist-Stunden'!BM70)),MAX(IF(Einstellungen!$C$11="7 Tage",MAX(0,(MIN(DATE(2030,13,0),IF(Mitarbeiter!$D70="",DATE(2030,13,0),Mitarbeiter!$D70),TODAY()))-(MAX(DATE(2030,12,1),Mitarbeiter!$C70))+1),MAX(0,NETWORKDAYS(MAX(DATE(2030,12,1),Mitarbeiter!$C70),MIN(DATE(2030,13,0),IF(Mitarbeiter!$D70="",DATE(2030,13,0),Mitarbeiter!$D70),TODAY()),Einstellungen!$F$13:$F$67)))*N(Mitarbeiter!$E70)/IF(Einstellungen!$C$11="7 Tage",7,5),N('Ist-Stunden'!BM70)+(N(Krankheitstage!DJ70)+N(Krankheitstage!DV70))*N($C70))))</f>
        <v/>
      </c>
    </row>
    <row r="71">
      <c r="A71" s="73">
        <f>IF(Mitarbeiter!B71="","",Mitarbeiter!A71)</f>
        <v/>
      </c>
      <c r="B71" s="6">
        <f>IF(Mitarbeiter!B71="","",Mitarbeiter!B71)</f>
        <v/>
      </c>
      <c r="C71" s="74">
        <f>IF(Mitarbeiter!B71="","",Mitarbeiter!F71)</f>
        <v/>
      </c>
      <c r="D71" s="75">
        <f>N(INDEX(Krankheitstage!$G71:$DV71,1,(Einstellungen!$C$3-2026)*24+1))</f>
        <v/>
      </c>
      <c r="E71" s="75">
        <f>N(INDEX(Krankheitstage!$G71:$DV71,1,(Einstellungen!$C$3-2026)*24+2))</f>
        <v/>
      </c>
      <c r="F71" s="75">
        <f>N(INDEX(Krankheitstage!$G71:$DV71,1,(Einstellungen!$C$3-2026)*24+3))</f>
        <v/>
      </c>
      <c r="G71" s="75">
        <f>N(INDEX(Krankheitstage!$G71:$DV71,1,(Einstellungen!$C$3-2026)*24+4))</f>
        <v/>
      </c>
      <c r="H71" s="75">
        <f>N(INDEX(Krankheitstage!$G71:$DV71,1,(Einstellungen!$C$3-2026)*24+5))</f>
        <v/>
      </c>
      <c r="I71" s="75">
        <f>N(INDEX(Krankheitstage!$G71:$DV71,1,(Einstellungen!$C$3-2026)*24+6))</f>
        <v/>
      </c>
      <c r="J71" s="75">
        <f>N(INDEX(Krankheitstage!$G71:$DV71,1,(Einstellungen!$C$3-2026)*24+7))</f>
        <v/>
      </c>
      <c r="K71" s="75">
        <f>N(INDEX(Krankheitstage!$G71:$DV71,1,(Einstellungen!$C$3-2026)*24+8))</f>
        <v/>
      </c>
      <c r="L71" s="75">
        <f>N(INDEX(Krankheitstage!$G71:$DV71,1,(Einstellungen!$C$3-2026)*24+9))</f>
        <v/>
      </c>
      <c r="M71" s="75">
        <f>N(INDEX(Krankheitstage!$G71:$DV71,1,(Einstellungen!$C$3-2026)*24+10))</f>
        <v/>
      </c>
      <c r="N71" s="75">
        <f>N(INDEX(Krankheitstage!$G71:$DV71,1,(Einstellungen!$C$3-2026)*24+11))</f>
        <v/>
      </c>
      <c r="O71" s="75">
        <f>N(INDEX(Krankheitstage!$G71:$DV71,1,(Einstellungen!$C$3-2026)*24+12))</f>
        <v/>
      </c>
      <c r="P71" s="75">
        <f>IF($B71="","",SUM(D71:O71))</f>
        <v/>
      </c>
      <c r="Q71" s="75">
        <f>N(INDEX(Krankheitstage!$G71:$DV71,1,(Einstellungen!$C$3-2026)*24+13))</f>
        <v/>
      </c>
      <c r="R71" s="75">
        <f>N(INDEX(Krankheitstage!$G71:$DV71,1,(Einstellungen!$C$3-2026)*24+14))</f>
        <v/>
      </c>
      <c r="S71" s="75">
        <f>N(INDEX(Krankheitstage!$G71:$DV71,1,(Einstellungen!$C$3-2026)*24+15))</f>
        <v/>
      </c>
      <c r="T71" s="75">
        <f>N(INDEX(Krankheitstage!$G71:$DV71,1,(Einstellungen!$C$3-2026)*24+16))</f>
        <v/>
      </c>
      <c r="U71" s="75">
        <f>N(INDEX(Krankheitstage!$G71:$DV71,1,(Einstellungen!$C$3-2026)*24+17))</f>
        <v/>
      </c>
      <c r="V71" s="75">
        <f>N(INDEX(Krankheitstage!$G71:$DV71,1,(Einstellungen!$C$3-2026)*24+18))</f>
        <v/>
      </c>
      <c r="W71" s="75">
        <f>N(INDEX(Krankheitstage!$G71:$DV71,1,(Einstellungen!$C$3-2026)*24+19))</f>
        <v/>
      </c>
      <c r="X71" s="75">
        <f>N(INDEX(Krankheitstage!$G71:$DV71,1,(Einstellungen!$C$3-2026)*24+20))</f>
        <v/>
      </c>
      <c r="Y71" s="75">
        <f>N(INDEX(Krankheitstage!$G71:$DV71,1,(Einstellungen!$C$3-2026)*24+21))</f>
        <v/>
      </c>
      <c r="Z71" s="75">
        <f>N(INDEX(Krankheitstage!$G71:$DV71,1,(Einstellungen!$C$3-2026)*24+22))</f>
        <v/>
      </c>
      <c r="AA71" s="75">
        <f>N(INDEX(Krankheitstage!$G71:$DV71,1,(Einstellungen!$C$3-2026)*24+23))</f>
        <v/>
      </c>
      <c r="AB71" s="75">
        <f>N(INDEX(Krankheitstage!$G71:$DV71,1,(Einstellungen!$C$3-2026)*24+24))</f>
        <v/>
      </c>
      <c r="AC71" s="75">
        <f>IF($B71="","",SUM(Q71:AB71))</f>
        <v/>
      </c>
      <c r="AD71" s="75">
        <f>IF($B71="","",SUM(P71,AC71))</f>
        <v/>
      </c>
      <c r="AE71" s="76">
        <f>IF($B71="","",AD71*N(C71))</f>
        <v/>
      </c>
      <c r="AF71" s="75">
        <f>IF($B71="","",Krankheitstage!E71)</f>
        <v/>
      </c>
      <c r="AG71" s="76">
        <f>IF($B71="","",AF71*N(C71))</f>
        <v/>
      </c>
      <c r="AH71" s="76">
        <f>IF($B71="","",INDEX($AJ71:$CQ71,1,(Einstellungen!$C$3-2026)*12+1)+INDEX($AJ71:$CQ71,1,(Einstellungen!$C$3-2026)*12+2)+INDEX($AJ71:$CQ71,1,(Einstellungen!$C$3-2026)*12+3)+INDEX($AJ71:$CQ71,1,(Einstellungen!$C$3-2026)*12+4)+INDEX($AJ71:$CQ71,1,(Einstellungen!$C$3-2026)*12+5)+INDEX($AJ71:$CQ71,1,(Einstellungen!$C$3-2026)*12+6)+INDEX($AJ71:$CQ71,1,(Einstellungen!$C$3-2026)*12+7)+INDEX($AJ71:$CQ71,1,(Einstellungen!$C$3-2026)*12+8)+INDEX($AJ71:$CQ71,1,(Einstellungen!$C$3-2026)*12+9)+INDEX($AJ71:$CQ71,1,(Einstellungen!$C$3-2026)*12+10)+INDEX($AJ71:$CQ71,1,(Einstellungen!$C$3-2026)*12+11)+INDEX($AJ71:$CQ71,1,(Einstellungen!$C$3-2026)*12+12))</f>
        <v/>
      </c>
      <c r="AI71" s="76">
        <f>IF($B71="","",SUM($AJ71:$CQ71))</f>
        <v/>
      </c>
      <c r="AJ71" s="76">
        <f>IF($B71="",0,IF(Einstellungen!$C$10="Ja",MAX(IF(Einstellungen!$C$11="7 Tage",MAX(0,(MIN(DATE(2026,2,0),IF(Mitarbeiter!$D71="",DATE(2026,2,0),Mitarbeiter!$D71),TODAY()))-(MAX(DATE(2026,1,1),Mitarbeiter!$C71))+1),MAX(0,NETWORKDAYS(MAX(DATE(2026,1,1),Mitarbeiter!$C71),MIN(DATE(2026,2,0),IF(Mitarbeiter!$D71="",DATE(2026,2,0),Mitarbeiter!$D71),TODAY()),Einstellungen!$F$13:$F$67)))*N(Mitarbeiter!$E71)/IF(Einstellungen!$C$11="7 Tage",7,5),N('Ist-Stunden'!F71)),MAX(IF(Einstellungen!$C$11="7 Tage",MAX(0,(MIN(DATE(2026,2,0),IF(Mitarbeiter!$D71="",DATE(2026,2,0),Mitarbeiter!$D71),TODAY()))-(MAX(DATE(2026,1,1),Mitarbeiter!$C71))+1),MAX(0,NETWORKDAYS(MAX(DATE(2026,1,1),Mitarbeiter!$C71),MIN(DATE(2026,2,0),IF(Mitarbeiter!$D71="",DATE(2026,2,0),Mitarbeiter!$D71),TODAY()),Einstellungen!$F$13:$F$67)))*N(Mitarbeiter!$E71)/IF(Einstellungen!$C$11="7 Tage",7,5),N('Ist-Stunden'!F71)+(N(Krankheitstage!G71)+N(Krankheitstage!S71))*N($C71))))</f>
        <v/>
      </c>
      <c r="AK71" s="76">
        <f>IF($B71="",0,IF(Einstellungen!$C$10="Ja",MAX(IF(Einstellungen!$C$11="7 Tage",MAX(0,(MIN(DATE(2026,3,0),IF(Mitarbeiter!$D71="",DATE(2026,3,0),Mitarbeiter!$D71),TODAY()))-(MAX(DATE(2026,2,1),Mitarbeiter!$C71))+1),MAX(0,NETWORKDAYS(MAX(DATE(2026,2,1),Mitarbeiter!$C71),MIN(DATE(2026,3,0),IF(Mitarbeiter!$D71="",DATE(2026,3,0),Mitarbeiter!$D71),TODAY()),Einstellungen!$F$13:$F$67)))*N(Mitarbeiter!$E71)/IF(Einstellungen!$C$11="7 Tage",7,5),N('Ist-Stunden'!G71)),MAX(IF(Einstellungen!$C$11="7 Tage",MAX(0,(MIN(DATE(2026,3,0),IF(Mitarbeiter!$D71="",DATE(2026,3,0),Mitarbeiter!$D71),TODAY()))-(MAX(DATE(2026,2,1),Mitarbeiter!$C71))+1),MAX(0,NETWORKDAYS(MAX(DATE(2026,2,1),Mitarbeiter!$C71),MIN(DATE(2026,3,0),IF(Mitarbeiter!$D71="",DATE(2026,3,0),Mitarbeiter!$D71),TODAY()),Einstellungen!$F$13:$F$67)))*N(Mitarbeiter!$E71)/IF(Einstellungen!$C$11="7 Tage",7,5),N('Ist-Stunden'!G71)+(N(Krankheitstage!H71)+N(Krankheitstage!T71))*N($C71))))</f>
        <v/>
      </c>
      <c r="AL71" s="76">
        <f>IF($B71="",0,IF(Einstellungen!$C$10="Ja",MAX(IF(Einstellungen!$C$11="7 Tage",MAX(0,(MIN(DATE(2026,4,0),IF(Mitarbeiter!$D71="",DATE(2026,4,0),Mitarbeiter!$D71),TODAY()))-(MAX(DATE(2026,3,1),Mitarbeiter!$C71))+1),MAX(0,NETWORKDAYS(MAX(DATE(2026,3,1),Mitarbeiter!$C71),MIN(DATE(2026,4,0),IF(Mitarbeiter!$D71="",DATE(2026,4,0),Mitarbeiter!$D71),TODAY()),Einstellungen!$F$13:$F$67)))*N(Mitarbeiter!$E71)/IF(Einstellungen!$C$11="7 Tage",7,5),N('Ist-Stunden'!H71)),MAX(IF(Einstellungen!$C$11="7 Tage",MAX(0,(MIN(DATE(2026,4,0),IF(Mitarbeiter!$D71="",DATE(2026,4,0),Mitarbeiter!$D71),TODAY()))-(MAX(DATE(2026,3,1),Mitarbeiter!$C71))+1),MAX(0,NETWORKDAYS(MAX(DATE(2026,3,1),Mitarbeiter!$C71),MIN(DATE(2026,4,0),IF(Mitarbeiter!$D71="",DATE(2026,4,0),Mitarbeiter!$D71),TODAY()),Einstellungen!$F$13:$F$67)))*N(Mitarbeiter!$E71)/IF(Einstellungen!$C$11="7 Tage",7,5),N('Ist-Stunden'!H71)+(N(Krankheitstage!I71)+N(Krankheitstage!U71))*N($C71))))</f>
        <v/>
      </c>
      <c r="AM71" s="76">
        <f>IF($B71="",0,IF(Einstellungen!$C$10="Ja",MAX(IF(Einstellungen!$C$11="7 Tage",MAX(0,(MIN(DATE(2026,5,0),IF(Mitarbeiter!$D71="",DATE(2026,5,0),Mitarbeiter!$D71),TODAY()))-(MAX(DATE(2026,4,1),Mitarbeiter!$C71))+1),MAX(0,NETWORKDAYS(MAX(DATE(2026,4,1),Mitarbeiter!$C71),MIN(DATE(2026,5,0),IF(Mitarbeiter!$D71="",DATE(2026,5,0),Mitarbeiter!$D71),TODAY()),Einstellungen!$F$13:$F$67)))*N(Mitarbeiter!$E71)/IF(Einstellungen!$C$11="7 Tage",7,5),N('Ist-Stunden'!I71)),MAX(IF(Einstellungen!$C$11="7 Tage",MAX(0,(MIN(DATE(2026,5,0),IF(Mitarbeiter!$D71="",DATE(2026,5,0),Mitarbeiter!$D71),TODAY()))-(MAX(DATE(2026,4,1),Mitarbeiter!$C71))+1),MAX(0,NETWORKDAYS(MAX(DATE(2026,4,1),Mitarbeiter!$C71),MIN(DATE(2026,5,0),IF(Mitarbeiter!$D71="",DATE(2026,5,0),Mitarbeiter!$D71),TODAY()),Einstellungen!$F$13:$F$67)))*N(Mitarbeiter!$E71)/IF(Einstellungen!$C$11="7 Tage",7,5),N('Ist-Stunden'!I71)+(N(Krankheitstage!J71)+N(Krankheitstage!V71))*N($C71))))</f>
        <v/>
      </c>
      <c r="AN71" s="76">
        <f>IF($B71="",0,IF(Einstellungen!$C$10="Ja",MAX(IF(Einstellungen!$C$11="7 Tage",MAX(0,(MIN(DATE(2026,6,0),IF(Mitarbeiter!$D71="",DATE(2026,6,0),Mitarbeiter!$D71),TODAY()))-(MAX(DATE(2026,5,1),Mitarbeiter!$C71))+1),MAX(0,NETWORKDAYS(MAX(DATE(2026,5,1),Mitarbeiter!$C71),MIN(DATE(2026,6,0),IF(Mitarbeiter!$D71="",DATE(2026,6,0),Mitarbeiter!$D71),TODAY()),Einstellungen!$F$13:$F$67)))*N(Mitarbeiter!$E71)/IF(Einstellungen!$C$11="7 Tage",7,5),N('Ist-Stunden'!J71)),MAX(IF(Einstellungen!$C$11="7 Tage",MAX(0,(MIN(DATE(2026,6,0),IF(Mitarbeiter!$D71="",DATE(2026,6,0),Mitarbeiter!$D71),TODAY()))-(MAX(DATE(2026,5,1),Mitarbeiter!$C71))+1),MAX(0,NETWORKDAYS(MAX(DATE(2026,5,1),Mitarbeiter!$C71),MIN(DATE(2026,6,0),IF(Mitarbeiter!$D71="",DATE(2026,6,0),Mitarbeiter!$D71),TODAY()),Einstellungen!$F$13:$F$67)))*N(Mitarbeiter!$E71)/IF(Einstellungen!$C$11="7 Tage",7,5),N('Ist-Stunden'!J71)+(N(Krankheitstage!K71)+N(Krankheitstage!W71))*N($C71))))</f>
        <v/>
      </c>
      <c r="AO71" s="76">
        <f>IF($B71="",0,IF(Einstellungen!$C$10="Ja",MAX(IF(Einstellungen!$C$11="7 Tage",MAX(0,(MIN(DATE(2026,7,0),IF(Mitarbeiter!$D71="",DATE(2026,7,0),Mitarbeiter!$D71),TODAY()))-(MAX(DATE(2026,6,1),Mitarbeiter!$C71))+1),MAX(0,NETWORKDAYS(MAX(DATE(2026,6,1),Mitarbeiter!$C71),MIN(DATE(2026,7,0),IF(Mitarbeiter!$D71="",DATE(2026,7,0),Mitarbeiter!$D71),TODAY()),Einstellungen!$F$13:$F$67)))*N(Mitarbeiter!$E71)/IF(Einstellungen!$C$11="7 Tage",7,5),N('Ist-Stunden'!K71)),MAX(IF(Einstellungen!$C$11="7 Tage",MAX(0,(MIN(DATE(2026,7,0),IF(Mitarbeiter!$D71="",DATE(2026,7,0),Mitarbeiter!$D71),TODAY()))-(MAX(DATE(2026,6,1),Mitarbeiter!$C71))+1),MAX(0,NETWORKDAYS(MAX(DATE(2026,6,1),Mitarbeiter!$C71),MIN(DATE(2026,7,0),IF(Mitarbeiter!$D71="",DATE(2026,7,0),Mitarbeiter!$D71),TODAY()),Einstellungen!$F$13:$F$67)))*N(Mitarbeiter!$E71)/IF(Einstellungen!$C$11="7 Tage",7,5),N('Ist-Stunden'!K71)+(N(Krankheitstage!L71)+N(Krankheitstage!X71))*N($C71))))</f>
        <v/>
      </c>
      <c r="AP71" s="76">
        <f>IF($B71="",0,IF(Einstellungen!$C$10="Ja",MAX(IF(Einstellungen!$C$11="7 Tage",MAX(0,(MIN(DATE(2026,8,0),IF(Mitarbeiter!$D71="",DATE(2026,8,0),Mitarbeiter!$D71),TODAY()))-(MAX(DATE(2026,7,1),Mitarbeiter!$C71))+1),MAX(0,NETWORKDAYS(MAX(DATE(2026,7,1),Mitarbeiter!$C71),MIN(DATE(2026,8,0),IF(Mitarbeiter!$D71="",DATE(2026,8,0),Mitarbeiter!$D71),TODAY()),Einstellungen!$F$13:$F$67)))*N(Mitarbeiter!$E71)/IF(Einstellungen!$C$11="7 Tage",7,5),N('Ist-Stunden'!L71)),MAX(IF(Einstellungen!$C$11="7 Tage",MAX(0,(MIN(DATE(2026,8,0),IF(Mitarbeiter!$D71="",DATE(2026,8,0),Mitarbeiter!$D71),TODAY()))-(MAX(DATE(2026,7,1),Mitarbeiter!$C71))+1),MAX(0,NETWORKDAYS(MAX(DATE(2026,7,1),Mitarbeiter!$C71),MIN(DATE(2026,8,0),IF(Mitarbeiter!$D71="",DATE(2026,8,0),Mitarbeiter!$D71),TODAY()),Einstellungen!$F$13:$F$67)))*N(Mitarbeiter!$E71)/IF(Einstellungen!$C$11="7 Tage",7,5),N('Ist-Stunden'!L71)+(N(Krankheitstage!M71)+N(Krankheitstage!Y71))*N($C71))))</f>
        <v/>
      </c>
      <c r="AQ71" s="76">
        <f>IF($B71="",0,IF(Einstellungen!$C$10="Ja",MAX(IF(Einstellungen!$C$11="7 Tage",MAX(0,(MIN(DATE(2026,9,0),IF(Mitarbeiter!$D71="",DATE(2026,9,0),Mitarbeiter!$D71),TODAY()))-(MAX(DATE(2026,8,1),Mitarbeiter!$C71))+1),MAX(0,NETWORKDAYS(MAX(DATE(2026,8,1),Mitarbeiter!$C71),MIN(DATE(2026,9,0),IF(Mitarbeiter!$D71="",DATE(2026,9,0),Mitarbeiter!$D71),TODAY()),Einstellungen!$F$13:$F$67)))*N(Mitarbeiter!$E71)/IF(Einstellungen!$C$11="7 Tage",7,5),N('Ist-Stunden'!M71)),MAX(IF(Einstellungen!$C$11="7 Tage",MAX(0,(MIN(DATE(2026,9,0),IF(Mitarbeiter!$D71="",DATE(2026,9,0),Mitarbeiter!$D71),TODAY()))-(MAX(DATE(2026,8,1),Mitarbeiter!$C71))+1),MAX(0,NETWORKDAYS(MAX(DATE(2026,8,1),Mitarbeiter!$C71),MIN(DATE(2026,9,0),IF(Mitarbeiter!$D71="",DATE(2026,9,0),Mitarbeiter!$D71),TODAY()),Einstellungen!$F$13:$F$67)))*N(Mitarbeiter!$E71)/IF(Einstellungen!$C$11="7 Tage",7,5),N('Ist-Stunden'!M71)+(N(Krankheitstage!N71)+N(Krankheitstage!Z71))*N($C71))))</f>
        <v/>
      </c>
      <c r="AR71" s="76">
        <f>IF($B71="",0,IF(Einstellungen!$C$10="Ja",MAX(IF(Einstellungen!$C$11="7 Tage",MAX(0,(MIN(DATE(2026,10,0),IF(Mitarbeiter!$D71="",DATE(2026,10,0),Mitarbeiter!$D71),TODAY()))-(MAX(DATE(2026,9,1),Mitarbeiter!$C71))+1),MAX(0,NETWORKDAYS(MAX(DATE(2026,9,1),Mitarbeiter!$C71),MIN(DATE(2026,10,0),IF(Mitarbeiter!$D71="",DATE(2026,10,0),Mitarbeiter!$D71),TODAY()),Einstellungen!$F$13:$F$67)))*N(Mitarbeiter!$E71)/IF(Einstellungen!$C$11="7 Tage",7,5),N('Ist-Stunden'!N71)),MAX(IF(Einstellungen!$C$11="7 Tage",MAX(0,(MIN(DATE(2026,10,0),IF(Mitarbeiter!$D71="",DATE(2026,10,0),Mitarbeiter!$D71),TODAY()))-(MAX(DATE(2026,9,1),Mitarbeiter!$C71))+1),MAX(0,NETWORKDAYS(MAX(DATE(2026,9,1),Mitarbeiter!$C71),MIN(DATE(2026,10,0),IF(Mitarbeiter!$D71="",DATE(2026,10,0),Mitarbeiter!$D71),TODAY()),Einstellungen!$F$13:$F$67)))*N(Mitarbeiter!$E71)/IF(Einstellungen!$C$11="7 Tage",7,5),N('Ist-Stunden'!N71)+(N(Krankheitstage!O71)+N(Krankheitstage!AA71))*N($C71))))</f>
        <v/>
      </c>
      <c r="AS71" s="76">
        <f>IF($B71="",0,IF(Einstellungen!$C$10="Ja",MAX(IF(Einstellungen!$C$11="7 Tage",MAX(0,(MIN(DATE(2026,11,0),IF(Mitarbeiter!$D71="",DATE(2026,11,0),Mitarbeiter!$D71),TODAY()))-(MAX(DATE(2026,10,1),Mitarbeiter!$C71))+1),MAX(0,NETWORKDAYS(MAX(DATE(2026,10,1),Mitarbeiter!$C71),MIN(DATE(2026,11,0),IF(Mitarbeiter!$D71="",DATE(2026,11,0),Mitarbeiter!$D71),TODAY()),Einstellungen!$F$13:$F$67)))*N(Mitarbeiter!$E71)/IF(Einstellungen!$C$11="7 Tage",7,5),N('Ist-Stunden'!O71)),MAX(IF(Einstellungen!$C$11="7 Tage",MAX(0,(MIN(DATE(2026,11,0),IF(Mitarbeiter!$D71="",DATE(2026,11,0),Mitarbeiter!$D71),TODAY()))-(MAX(DATE(2026,10,1),Mitarbeiter!$C71))+1),MAX(0,NETWORKDAYS(MAX(DATE(2026,10,1),Mitarbeiter!$C71),MIN(DATE(2026,11,0),IF(Mitarbeiter!$D71="",DATE(2026,11,0),Mitarbeiter!$D71),TODAY()),Einstellungen!$F$13:$F$67)))*N(Mitarbeiter!$E71)/IF(Einstellungen!$C$11="7 Tage",7,5),N('Ist-Stunden'!O71)+(N(Krankheitstage!P71)+N(Krankheitstage!AB71))*N($C71))))</f>
        <v/>
      </c>
      <c r="AT71" s="76">
        <f>IF($B71="",0,IF(Einstellungen!$C$10="Ja",MAX(IF(Einstellungen!$C$11="7 Tage",MAX(0,(MIN(DATE(2026,12,0),IF(Mitarbeiter!$D71="",DATE(2026,12,0),Mitarbeiter!$D71),TODAY()))-(MAX(DATE(2026,11,1),Mitarbeiter!$C71))+1),MAX(0,NETWORKDAYS(MAX(DATE(2026,11,1),Mitarbeiter!$C71),MIN(DATE(2026,12,0),IF(Mitarbeiter!$D71="",DATE(2026,12,0),Mitarbeiter!$D71),TODAY()),Einstellungen!$F$13:$F$67)))*N(Mitarbeiter!$E71)/IF(Einstellungen!$C$11="7 Tage",7,5),N('Ist-Stunden'!P71)),MAX(IF(Einstellungen!$C$11="7 Tage",MAX(0,(MIN(DATE(2026,12,0),IF(Mitarbeiter!$D71="",DATE(2026,12,0),Mitarbeiter!$D71),TODAY()))-(MAX(DATE(2026,11,1),Mitarbeiter!$C71))+1),MAX(0,NETWORKDAYS(MAX(DATE(2026,11,1),Mitarbeiter!$C71),MIN(DATE(2026,12,0),IF(Mitarbeiter!$D71="",DATE(2026,12,0),Mitarbeiter!$D71),TODAY()),Einstellungen!$F$13:$F$67)))*N(Mitarbeiter!$E71)/IF(Einstellungen!$C$11="7 Tage",7,5),N('Ist-Stunden'!P71)+(N(Krankheitstage!Q71)+N(Krankheitstage!AC71))*N($C71))))</f>
        <v/>
      </c>
      <c r="AU71" s="76">
        <f>IF($B71="",0,IF(Einstellungen!$C$10="Ja",MAX(IF(Einstellungen!$C$11="7 Tage",MAX(0,(MIN(DATE(2026,13,0),IF(Mitarbeiter!$D71="",DATE(2026,13,0),Mitarbeiter!$D71),TODAY()))-(MAX(DATE(2026,12,1),Mitarbeiter!$C71))+1),MAX(0,NETWORKDAYS(MAX(DATE(2026,12,1),Mitarbeiter!$C71),MIN(DATE(2026,13,0),IF(Mitarbeiter!$D71="",DATE(2026,13,0),Mitarbeiter!$D71),TODAY()),Einstellungen!$F$13:$F$67)))*N(Mitarbeiter!$E71)/IF(Einstellungen!$C$11="7 Tage",7,5),N('Ist-Stunden'!Q71)),MAX(IF(Einstellungen!$C$11="7 Tage",MAX(0,(MIN(DATE(2026,13,0),IF(Mitarbeiter!$D71="",DATE(2026,13,0),Mitarbeiter!$D71),TODAY()))-(MAX(DATE(2026,12,1),Mitarbeiter!$C71))+1),MAX(0,NETWORKDAYS(MAX(DATE(2026,12,1),Mitarbeiter!$C71),MIN(DATE(2026,13,0),IF(Mitarbeiter!$D71="",DATE(2026,13,0),Mitarbeiter!$D71),TODAY()),Einstellungen!$F$13:$F$67)))*N(Mitarbeiter!$E71)/IF(Einstellungen!$C$11="7 Tage",7,5),N('Ist-Stunden'!Q71)+(N(Krankheitstage!R71)+N(Krankheitstage!AD71))*N($C71))))</f>
        <v/>
      </c>
      <c r="AV71" s="76">
        <f>IF($B71="",0,IF(Einstellungen!$C$10="Ja",MAX(IF(Einstellungen!$C$11="7 Tage",MAX(0,(MIN(DATE(2027,2,0),IF(Mitarbeiter!$D71="",DATE(2027,2,0),Mitarbeiter!$D71),TODAY()))-(MAX(DATE(2027,1,1),Mitarbeiter!$C71))+1),MAX(0,NETWORKDAYS(MAX(DATE(2027,1,1),Mitarbeiter!$C71),MIN(DATE(2027,2,0),IF(Mitarbeiter!$D71="",DATE(2027,2,0),Mitarbeiter!$D71),TODAY()),Einstellungen!$F$13:$F$67)))*N(Mitarbeiter!$E71)/IF(Einstellungen!$C$11="7 Tage",7,5),N('Ist-Stunden'!R71)),MAX(IF(Einstellungen!$C$11="7 Tage",MAX(0,(MIN(DATE(2027,2,0),IF(Mitarbeiter!$D71="",DATE(2027,2,0),Mitarbeiter!$D71),TODAY()))-(MAX(DATE(2027,1,1),Mitarbeiter!$C71))+1),MAX(0,NETWORKDAYS(MAX(DATE(2027,1,1),Mitarbeiter!$C71),MIN(DATE(2027,2,0),IF(Mitarbeiter!$D71="",DATE(2027,2,0),Mitarbeiter!$D71),TODAY()),Einstellungen!$F$13:$F$67)))*N(Mitarbeiter!$E71)/IF(Einstellungen!$C$11="7 Tage",7,5),N('Ist-Stunden'!R71)+(N(Krankheitstage!AE71)+N(Krankheitstage!AQ71))*N($C71))))</f>
        <v/>
      </c>
      <c r="AW71" s="76">
        <f>IF($B71="",0,IF(Einstellungen!$C$10="Ja",MAX(IF(Einstellungen!$C$11="7 Tage",MAX(0,(MIN(DATE(2027,3,0),IF(Mitarbeiter!$D71="",DATE(2027,3,0),Mitarbeiter!$D71),TODAY()))-(MAX(DATE(2027,2,1),Mitarbeiter!$C71))+1),MAX(0,NETWORKDAYS(MAX(DATE(2027,2,1),Mitarbeiter!$C71),MIN(DATE(2027,3,0),IF(Mitarbeiter!$D71="",DATE(2027,3,0),Mitarbeiter!$D71),TODAY()),Einstellungen!$F$13:$F$67)))*N(Mitarbeiter!$E71)/IF(Einstellungen!$C$11="7 Tage",7,5),N('Ist-Stunden'!S71)),MAX(IF(Einstellungen!$C$11="7 Tage",MAX(0,(MIN(DATE(2027,3,0),IF(Mitarbeiter!$D71="",DATE(2027,3,0),Mitarbeiter!$D71),TODAY()))-(MAX(DATE(2027,2,1),Mitarbeiter!$C71))+1),MAX(0,NETWORKDAYS(MAX(DATE(2027,2,1),Mitarbeiter!$C71),MIN(DATE(2027,3,0),IF(Mitarbeiter!$D71="",DATE(2027,3,0),Mitarbeiter!$D71),TODAY()),Einstellungen!$F$13:$F$67)))*N(Mitarbeiter!$E71)/IF(Einstellungen!$C$11="7 Tage",7,5),N('Ist-Stunden'!S71)+(N(Krankheitstage!AF71)+N(Krankheitstage!AR71))*N($C71))))</f>
        <v/>
      </c>
      <c r="AX71" s="76">
        <f>IF($B71="",0,IF(Einstellungen!$C$10="Ja",MAX(IF(Einstellungen!$C$11="7 Tage",MAX(0,(MIN(DATE(2027,4,0),IF(Mitarbeiter!$D71="",DATE(2027,4,0),Mitarbeiter!$D71),TODAY()))-(MAX(DATE(2027,3,1),Mitarbeiter!$C71))+1),MAX(0,NETWORKDAYS(MAX(DATE(2027,3,1),Mitarbeiter!$C71),MIN(DATE(2027,4,0),IF(Mitarbeiter!$D71="",DATE(2027,4,0),Mitarbeiter!$D71),TODAY()),Einstellungen!$F$13:$F$67)))*N(Mitarbeiter!$E71)/IF(Einstellungen!$C$11="7 Tage",7,5),N('Ist-Stunden'!T71)),MAX(IF(Einstellungen!$C$11="7 Tage",MAX(0,(MIN(DATE(2027,4,0),IF(Mitarbeiter!$D71="",DATE(2027,4,0),Mitarbeiter!$D71),TODAY()))-(MAX(DATE(2027,3,1),Mitarbeiter!$C71))+1),MAX(0,NETWORKDAYS(MAX(DATE(2027,3,1),Mitarbeiter!$C71),MIN(DATE(2027,4,0),IF(Mitarbeiter!$D71="",DATE(2027,4,0),Mitarbeiter!$D71),TODAY()),Einstellungen!$F$13:$F$67)))*N(Mitarbeiter!$E71)/IF(Einstellungen!$C$11="7 Tage",7,5),N('Ist-Stunden'!T71)+(N(Krankheitstage!AG71)+N(Krankheitstage!AS71))*N($C71))))</f>
        <v/>
      </c>
      <c r="AY71" s="76">
        <f>IF($B71="",0,IF(Einstellungen!$C$10="Ja",MAX(IF(Einstellungen!$C$11="7 Tage",MAX(0,(MIN(DATE(2027,5,0),IF(Mitarbeiter!$D71="",DATE(2027,5,0),Mitarbeiter!$D71),TODAY()))-(MAX(DATE(2027,4,1),Mitarbeiter!$C71))+1),MAX(0,NETWORKDAYS(MAX(DATE(2027,4,1),Mitarbeiter!$C71),MIN(DATE(2027,5,0),IF(Mitarbeiter!$D71="",DATE(2027,5,0),Mitarbeiter!$D71),TODAY()),Einstellungen!$F$13:$F$67)))*N(Mitarbeiter!$E71)/IF(Einstellungen!$C$11="7 Tage",7,5),N('Ist-Stunden'!U71)),MAX(IF(Einstellungen!$C$11="7 Tage",MAX(0,(MIN(DATE(2027,5,0),IF(Mitarbeiter!$D71="",DATE(2027,5,0),Mitarbeiter!$D71),TODAY()))-(MAX(DATE(2027,4,1),Mitarbeiter!$C71))+1),MAX(0,NETWORKDAYS(MAX(DATE(2027,4,1),Mitarbeiter!$C71),MIN(DATE(2027,5,0),IF(Mitarbeiter!$D71="",DATE(2027,5,0),Mitarbeiter!$D71),TODAY()),Einstellungen!$F$13:$F$67)))*N(Mitarbeiter!$E71)/IF(Einstellungen!$C$11="7 Tage",7,5),N('Ist-Stunden'!U71)+(N(Krankheitstage!AH71)+N(Krankheitstage!AT71))*N($C71))))</f>
        <v/>
      </c>
      <c r="AZ71" s="76">
        <f>IF($B71="",0,IF(Einstellungen!$C$10="Ja",MAX(IF(Einstellungen!$C$11="7 Tage",MAX(0,(MIN(DATE(2027,6,0),IF(Mitarbeiter!$D71="",DATE(2027,6,0),Mitarbeiter!$D71),TODAY()))-(MAX(DATE(2027,5,1),Mitarbeiter!$C71))+1),MAX(0,NETWORKDAYS(MAX(DATE(2027,5,1),Mitarbeiter!$C71),MIN(DATE(2027,6,0),IF(Mitarbeiter!$D71="",DATE(2027,6,0),Mitarbeiter!$D71),TODAY()),Einstellungen!$F$13:$F$67)))*N(Mitarbeiter!$E71)/IF(Einstellungen!$C$11="7 Tage",7,5),N('Ist-Stunden'!V71)),MAX(IF(Einstellungen!$C$11="7 Tage",MAX(0,(MIN(DATE(2027,6,0),IF(Mitarbeiter!$D71="",DATE(2027,6,0),Mitarbeiter!$D71),TODAY()))-(MAX(DATE(2027,5,1),Mitarbeiter!$C71))+1),MAX(0,NETWORKDAYS(MAX(DATE(2027,5,1),Mitarbeiter!$C71),MIN(DATE(2027,6,0),IF(Mitarbeiter!$D71="",DATE(2027,6,0),Mitarbeiter!$D71),TODAY()),Einstellungen!$F$13:$F$67)))*N(Mitarbeiter!$E71)/IF(Einstellungen!$C$11="7 Tage",7,5),N('Ist-Stunden'!V71)+(N(Krankheitstage!AI71)+N(Krankheitstage!AU71))*N($C71))))</f>
        <v/>
      </c>
      <c r="BA71" s="76">
        <f>IF($B71="",0,IF(Einstellungen!$C$10="Ja",MAX(IF(Einstellungen!$C$11="7 Tage",MAX(0,(MIN(DATE(2027,7,0),IF(Mitarbeiter!$D71="",DATE(2027,7,0),Mitarbeiter!$D71),TODAY()))-(MAX(DATE(2027,6,1),Mitarbeiter!$C71))+1),MAX(0,NETWORKDAYS(MAX(DATE(2027,6,1),Mitarbeiter!$C71),MIN(DATE(2027,7,0),IF(Mitarbeiter!$D71="",DATE(2027,7,0),Mitarbeiter!$D71),TODAY()),Einstellungen!$F$13:$F$67)))*N(Mitarbeiter!$E71)/IF(Einstellungen!$C$11="7 Tage",7,5),N('Ist-Stunden'!W71)),MAX(IF(Einstellungen!$C$11="7 Tage",MAX(0,(MIN(DATE(2027,7,0),IF(Mitarbeiter!$D71="",DATE(2027,7,0),Mitarbeiter!$D71),TODAY()))-(MAX(DATE(2027,6,1),Mitarbeiter!$C71))+1),MAX(0,NETWORKDAYS(MAX(DATE(2027,6,1),Mitarbeiter!$C71),MIN(DATE(2027,7,0),IF(Mitarbeiter!$D71="",DATE(2027,7,0),Mitarbeiter!$D71),TODAY()),Einstellungen!$F$13:$F$67)))*N(Mitarbeiter!$E71)/IF(Einstellungen!$C$11="7 Tage",7,5),N('Ist-Stunden'!W71)+(N(Krankheitstage!AJ71)+N(Krankheitstage!AV71))*N($C71))))</f>
        <v/>
      </c>
      <c r="BB71" s="76">
        <f>IF($B71="",0,IF(Einstellungen!$C$10="Ja",MAX(IF(Einstellungen!$C$11="7 Tage",MAX(0,(MIN(DATE(2027,8,0),IF(Mitarbeiter!$D71="",DATE(2027,8,0),Mitarbeiter!$D71),TODAY()))-(MAX(DATE(2027,7,1),Mitarbeiter!$C71))+1),MAX(0,NETWORKDAYS(MAX(DATE(2027,7,1),Mitarbeiter!$C71),MIN(DATE(2027,8,0),IF(Mitarbeiter!$D71="",DATE(2027,8,0),Mitarbeiter!$D71),TODAY()),Einstellungen!$F$13:$F$67)))*N(Mitarbeiter!$E71)/IF(Einstellungen!$C$11="7 Tage",7,5),N('Ist-Stunden'!X71)),MAX(IF(Einstellungen!$C$11="7 Tage",MAX(0,(MIN(DATE(2027,8,0),IF(Mitarbeiter!$D71="",DATE(2027,8,0),Mitarbeiter!$D71),TODAY()))-(MAX(DATE(2027,7,1),Mitarbeiter!$C71))+1),MAX(0,NETWORKDAYS(MAX(DATE(2027,7,1),Mitarbeiter!$C71),MIN(DATE(2027,8,0),IF(Mitarbeiter!$D71="",DATE(2027,8,0),Mitarbeiter!$D71),TODAY()),Einstellungen!$F$13:$F$67)))*N(Mitarbeiter!$E71)/IF(Einstellungen!$C$11="7 Tage",7,5),N('Ist-Stunden'!X71)+(N(Krankheitstage!AK71)+N(Krankheitstage!AW71))*N($C71))))</f>
        <v/>
      </c>
      <c r="BC71" s="76">
        <f>IF($B71="",0,IF(Einstellungen!$C$10="Ja",MAX(IF(Einstellungen!$C$11="7 Tage",MAX(0,(MIN(DATE(2027,9,0),IF(Mitarbeiter!$D71="",DATE(2027,9,0),Mitarbeiter!$D71),TODAY()))-(MAX(DATE(2027,8,1),Mitarbeiter!$C71))+1),MAX(0,NETWORKDAYS(MAX(DATE(2027,8,1),Mitarbeiter!$C71),MIN(DATE(2027,9,0),IF(Mitarbeiter!$D71="",DATE(2027,9,0),Mitarbeiter!$D71),TODAY()),Einstellungen!$F$13:$F$67)))*N(Mitarbeiter!$E71)/IF(Einstellungen!$C$11="7 Tage",7,5),N('Ist-Stunden'!Y71)),MAX(IF(Einstellungen!$C$11="7 Tage",MAX(0,(MIN(DATE(2027,9,0),IF(Mitarbeiter!$D71="",DATE(2027,9,0),Mitarbeiter!$D71),TODAY()))-(MAX(DATE(2027,8,1),Mitarbeiter!$C71))+1),MAX(0,NETWORKDAYS(MAX(DATE(2027,8,1),Mitarbeiter!$C71),MIN(DATE(2027,9,0),IF(Mitarbeiter!$D71="",DATE(2027,9,0),Mitarbeiter!$D71),TODAY()),Einstellungen!$F$13:$F$67)))*N(Mitarbeiter!$E71)/IF(Einstellungen!$C$11="7 Tage",7,5),N('Ist-Stunden'!Y71)+(N(Krankheitstage!AL71)+N(Krankheitstage!AX71))*N($C71))))</f>
        <v/>
      </c>
      <c r="BD71" s="76">
        <f>IF($B71="",0,IF(Einstellungen!$C$10="Ja",MAX(IF(Einstellungen!$C$11="7 Tage",MAX(0,(MIN(DATE(2027,10,0),IF(Mitarbeiter!$D71="",DATE(2027,10,0),Mitarbeiter!$D71),TODAY()))-(MAX(DATE(2027,9,1),Mitarbeiter!$C71))+1),MAX(0,NETWORKDAYS(MAX(DATE(2027,9,1),Mitarbeiter!$C71),MIN(DATE(2027,10,0),IF(Mitarbeiter!$D71="",DATE(2027,10,0),Mitarbeiter!$D71),TODAY()),Einstellungen!$F$13:$F$67)))*N(Mitarbeiter!$E71)/IF(Einstellungen!$C$11="7 Tage",7,5),N('Ist-Stunden'!Z71)),MAX(IF(Einstellungen!$C$11="7 Tage",MAX(0,(MIN(DATE(2027,10,0),IF(Mitarbeiter!$D71="",DATE(2027,10,0),Mitarbeiter!$D71),TODAY()))-(MAX(DATE(2027,9,1),Mitarbeiter!$C71))+1),MAX(0,NETWORKDAYS(MAX(DATE(2027,9,1),Mitarbeiter!$C71),MIN(DATE(2027,10,0),IF(Mitarbeiter!$D71="",DATE(2027,10,0),Mitarbeiter!$D71),TODAY()),Einstellungen!$F$13:$F$67)))*N(Mitarbeiter!$E71)/IF(Einstellungen!$C$11="7 Tage",7,5),N('Ist-Stunden'!Z71)+(N(Krankheitstage!AM71)+N(Krankheitstage!AY71))*N($C71))))</f>
        <v/>
      </c>
      <c r="BE71" s="76">
        <f>IF($B71="",0,IF(Einstellungen!$C$10="Ja",MAX(IF(Einstellungen!$C$11="7 Tage",MAX(0,(MIN(DATE(2027,11,0),IF(Mitarbeiter!$D71="",DATE(2027,11,0),Mitarbeiter!$D71),TODAY()))-(MAX(DATE(2027,10,1),Mitarbeiter!$C71))+1),MAX(0,NETWORKDAYS(MAX(DATE(2027,10,1),Mitarbeiter!$C71),MIN(DATE(2027,11,0),IF(Mitarbeiter!$D71="",DATE(2027,11,0),Mitarbeiter!$D71),TODAY()),Einstellungen!$F$13:$F$67)))*N(Mitarbeiter!$E71)/IF(Einstellungen!$C$11="7 Tage",7,5),N('Ist-Stunden'!AA71)),MAX(IF(Einstellungen!$C$11="7 Tage",MAX(0,(MIN(DATE(2027,11,0),IF(Mitarbeiter!$D71="",DATE(2027,11,0),Mitarbeiter!$D71),TODAY()))-(MAX(DATE(2027,10,1),Mitarbeiter!$C71))+1),MAX(0,NETWORKDAYS(MAX(DATE(2027,10,1),Mitarbeiter!$C71),MIN(DATE(2027,11,0),IF(Mitarbeiter!$D71="",DATE(2027,11,0),Mitarbeiter!$D71),TODAY()),Einstellungen!$F$13:$F$67)))*N(Mitarbeiter!$E71)/IF(Einstellungen!$C$11="7 Tage",7,5),N('Ist-Stunden'!AA71)+(N(Krankheitstage!AN71)+N(Krankheitstage!AZ71))*N($C71))))</f>
        <v/>
      </c>
      <c r="BF71" s="76">
        <f>IF($B71="",0,IF(Einstellungen!$C$10="Ja",MAX(IF(Einstellungen!$C$11="7 Tage",MAX(0,(MIN(DATE(2027,12,0),IF(Mitarbeiter!$D71="",DATE(2027,12,0),Mitarbeiter!$D71),TODAY()))-(MAX(DATE(2027,11,1),Mitarbeiter!$C71))+1),MAX(0,NETWORKDAYS(MAX(DATE(2027,11,1),Mitarbeiter!$C71),MIN(DATE(2027,12,0),IF(Mitarbeiter!$D71="",DATE(2027,12,0),Mitarbeiter!$D71),TODAY()),Einstellungen!$F$13:$F$67)))*N(Mitarbeiter!$E71)/IF(Einstellungen!$C$11="7 Tage",7,5),N('Ist-Stunden'!AB71)),MAX(IF(Einstellungen!$C$11="7 Tage",MAX(0,(MIN(DATE(2027,12,0),IF(Mitarbeiter!$D71="",DATE(2027,12,0),Mitarbeiter!$D71),TODAY()))-(MAX(DATE(2027,11,1),Mitarbeiter!$C71))+1),MAX(0,NETWORKDAYS(MAX(DATE(2027,11,1),Mitarbeiter!$C71),MIN(DATE(2027,12,0),IF(Mitarbeiter!$D71="",DATE(2027,12,0),Mitarbeiter!$D71),TODAY()),Einstellungen!$F$13:$F$67)))*N(Mitarbeiter!$E71)/IF(Einstellungen!$C$11="7 Tage",7,5),N('Ist-Stunden'!AB71)+(N(Krankheitstage!AO71)+N(Krankheitstage!BA71))*N($C71))))</f>
        <v/>
      </c>
      <c r="BG71" s="76">
        <f>IF($B71="",0,IF(Einstellungen!$C$10="Ja",MAX(IF(Einstellungen!$C$11="7 Tage",MAX(0,(MIN(DATE(2027,13,0),IF(Mitarbeiter!$D71="",DATE(2027,13,0),Mitarbeiter!$D71),TODAY()))-(MAX(DATE(2027,12,1),Mitarbeiter!$C71))+1),MAX(0,NETWORKDAYS(MAX(DATE(2027,12,1),Mitarbeiter!$C71),MIN(DATE(2027,13,0),IF(Mitarbeiter!$D71="",DATE(2027,13,0),Mitarbeiter!$D71),TODAY()),Einstellungen!$F$13:$F$67)))*N(Mitarbeiter!$E71)/IF(Einstellungen!$C$11="7 Tage",7,5),N('Ist-Stunden'!AC71)),MAX(IF(Einstellungen!$C$11="7 Tage",MAX(0,(MIN(DATE(2027,13,0),IF(Mitarbeiter!$D71="",DATE(2027,13,0),Mitarbeiter!$D71),TODAY()))-(MAX(DATE(2027,12,1),Mitarbeiter!$C71))+1),MAX(0,NETWORKDAYS(MAX(DATE(2027,12,1),Mitarbeiter!$C71),MIN(DATE(2027,13,0),IF(Mitarbeiter!$D71="",DATE(2027,13,0),Mitarbeiter!$D71),TODAY()),Einstellungen!$F$13:$F$67)))*N(Mitarbeiter!$E71)/IF(Einstellungen!$C$11="7 Tage",7,5),N('Ist-Stunden'!AC71)+(N(Krankheitstage!AP71)+N(Krankheitstage!BB71))*N($C71))))</f>
        <v/>
      </c>
      <c r="BH71" s="76">
        <f>IF($B71="",0,IF(Einstellungen!$C$10="Ja",MAX(IF(Einstellungen!$C$11="7 Tage",MAX(0,(MIN(DATE(2028,2,0),IF(Mitarbeiter!$D71="",DATE(2028,2,0),Mitarbeiter!$D71),TODAY()))-(MAX(DATE(2028,1,1),Mitarbeiter!$C71))+1),MAX(0,NETWORKDAYS(MAX(DATE(2028,1,1),Mitarbeiter!$C71),MIN(DATE(2028,2,0),IF(Mitarbeiter!$D71="",DATE(2028,2,0),Mitarbeiter!$D71),TODAY()),Einstellungen!$F$13:$F$67)))*N(Mitarbeiter!$E71)/IF(Einstellungen!$C$11="7 Tage",7,5),N('Ist-Stunden'!AD71)),MAX(IF(Einstellungen!$C$11="7 Tage",MAX(0,(MIN(DATE(2028,2,0),IF(Mitarbeiter!$D71="",DATE(2028,2,0),Mitarbeiter!$D71),TODAY()))-(MAX(DATE(2028,1,1),Mitarbeiter!$C71))+1),MAX(0,NETWORKDAYS(MAX(DATE(2028,1,1),Mitarbeiter!$C71),MIN(DATE(2028,2,0),IF(Mitarbeiter!$D71="",DATE(2028,2,0),Mitarbeiter!$D71),TODAY()),Einstellungen!$F$13:$F$67)))*N(Mitarbeiter!$E71)/IF(Einstellungen!$C$11="7 Tage",7,5),N('Ist-Stunden'!AD71)+(N(Krankheitstage!BC71)+N(Krankheitstage!BO71))*N($C71))))</f>
        <v/>
      </c>
      <c r="BI71" s="76">
        <f>IF($B71="",0,IF(Einstellungen!$C$10="Ja",MAX(IF(Einstellungen!$C$11="7 Tage",MAX(0,(MIN(DATE(2028,3,0),IF(Mitarbeiter!$D71="",DATE(2028,3,0),Mitarbeiter!$D71),TODAY()))-(MAX(DATE(2028,2,1),Mitarbeiter!$C71))+1),MAX(0,NETWORKDAYS(MAX(DATE(2028,2,1),Mitarbeiter!$C71),MIN(DATE(2028,3,0),IF(Mitarbeiter!$D71="",DATE(2028,3,0),Mitarbeiter!$D71),TODAY()),Einstellungen!$F$13:$F$67)))*N(Mitarbeiter!$E71)/IF(Einstellungen!$C$11="7 Tage",7,5),N('Ist-Stunden'!AE71)),MAX(IF(Einstellungen!$C$11="7 Tage",MAX(0,(MIN(DATE(2028,3,0),IF(Mitarbeiter!$D71="",DATE(2028,3,0),Mitarbeiter!$D71),TODAY()))-(MAX(DATE(2028,2,1),Mitarbeiter!$C71))+1),MAX(0,NETWORKDAYS(MAX(DATE(2028,2,1),Mitarbeiter!$C71),MIN(DATE(2028,3,0),IF(Mitarbeiter!$D71="",DATE(2028,3,0),Mitarbeiter!$D71),TODAY()),Einstellungen!$F$13:$F$67)))*N(Mitarbeiter!$E71)/IF(Einstellungen!$C$11="7 Tage",7,5),N('Ist-Stunden'!AE71)+(N(Krankheitstage!BD71)+N(Krankheitstage!BP71))*N($C71))))</f>
        <v/>
      </c>
      <c r="BJ71" s="76">
        <f>IF($B71="",0,IF(Einstellungen!$C$10="Ja",MAX(IF(Einstellungen!$C$11="7 Tage",MAX(0,(MIN(DATE(2028,4,0),IF(Mitarbeiter!$D71="",DATE(2028,4,0),Mitarbeiter!$D71),TODAY()))-(MAX(DATE(2028,3,1),Mitarbeiter!$C71))+1),MAX(0,NETWORKDAYS(MAX(DATE(2028,3,1),Mitarbeiter!$C71),MIN(DATE(2028,4,0),IF(Mitarbeiter!$D71="",DATE(2028,4,0),Mitarbeiter!$D71),TODAY()),Einstellungen!$F$13:$F$67)))*N(Mitarbeiter!$E71)/IF(Einstellungen!$C$11="7 Tage",7,5),N('Ist-Stunden'!AF71)),MAX(IF(Einstellungen!$C$11="7 Tage",MAX(0,(MIN(DATE(2028,4,0),IF(Mitarbeiter!$D71="",DATE(2028,4,0),Mitarbeiter!$D71),TODAY()))-(MAX(DATE(2028,3,1),Mitarbeiter!$C71))+1),MAX(0,NETWORKDAYS(MAX(DATE(2028,3,1),Mitarbeiter!$C71),MIN(DATE(2028,4,0),IF(Mitarbeiter!$D71="",DATE(2028,4,0),Mitarbeiter!$D71),TODAY()),Einstellungen!$F$13:$F$67)))*N(Mitarbeiter!$E71)/IF(Einstellungen!$C$11="7 Tage",7,5),N('Ist-Stunden'!AF71)+(N(Krankheitstage!BE71)+N(Krankheitstage!BQ71))*N($C71))))</f>
        <v/>
      </c>
      <c r="BK71" s="76">
        <f>IF($B71="",0,IF(Einstellungen!$C$10="Ja",MAX(IF(Einstellungen!$C$11="7 Tage",MAX(0,(MIN(DATE(2028,5,0),IF(Mitarbeiter!$D71="",DATE(2028,5,0),Mitarbeiter!$D71),TODAY()))-(MAX(DATE(2028,4,1),Mitarbeiter!$C71))+1),MAX(0,NETWORKDAYS(MAX(DATE(2028,4,1),Mitarbeiter!$C71),MIN(DATE(2028,5,0),IF(Mitarbeiter!$D71="",DATE(2028,5,0),Mitarbeiter!$D71),TODAY()),Einstellungen!$F$13:$F$67)))*N(Mitarbeiter!$E71)/IF(Einstellungen!$C$11="7 Tage",7,5),N('Ist-Stunden'!AG71)),MAX(IF(Einstellungen!$C$11="7 Tage",MAX(0,(MIN(DATE(2028,5,0),IF(Mitarbeiter!$D71="",DATE(2028,5,0),Mitarbeiter!$D71),TODAY()))-(MAX(DATE(2028,4,1),Mitarbeiter!$C71))+1),MAX(0,NETWORKDAYS(MAX(DATE(2028,4,1),Mitarbeiter!$C71),MIN(DATE(2028,5,0),IF(Mitarbeiter!$D71="",DATE(2028,5,0),Mitarbeiter!$D71),TODAY()),Einstellungen!$F$13:$F$67)))*N(Mitarbeiter!$E71)/IF(Einstellungen!$C$11="7 Tage",7,5),N('Ist-Stunden'!AG71)+(N(Krankheitstage!BF71)+N(Krankheitstage!BR71))*N($C71))))</f>
        <v/>
      </c>
      <c r="BL71" s="76">
        <f>IF($B71="",0,IF(Einstellungen!$C$10="Ja",MAX(IF(Einstellungen!$C$11="7 Tage",MAX(0,(MIN(DATE(2028,6,0),IF(Mitarbeiter!$D71="",DATE(2028,6,0),Mitarbeiter!$D71),TODAY()))-(MAX(DATE(2028,5,1),Mitarbeiter!$C71))+1),MAX(0,NETWORKDAYS(MAX(DATE(2028,5,1),Mitarbeiter!$C71),MIN(DATE(2028,6,0),IF(Mitarbeiter!$D71="",DATE(2028,6,0),Mitarbeiter!$D71),TODAY()),Einstellungen!$F$13:$F$67)))*N(Mitarbeiter!$E71)/IF(Einstellungen!$C$11="7 Tage",7,5),N('Ist-Stunden'!AH71)),MAX(IF(Einstellungen!$C$11="7 Tage",MAX(0,(MIN(DATE(2028,6,0),IF(Mitarbeiter!$D71="",DATE(2028,6,0),Mitarbeiter!$D71),TODAY()))-(MAX(DATE(2028,5,1),Mitarbeiter!$C71))+1),MAX(0,NETWORKDAYS(MAX(DATE(2028,5,1),Mitarbeiter!$C71),MIN(DATE(2028,6,0),IF(Mitarbeiter!$D71="",DATE(2028,6,0),Mitarbeiter!$D71),TODAY()),Einstellungen!$F$13:$F$67)))*N(Mitarbeiter!$E71)/IF(Einstellungen!$C$11="7 Tage",7,5),N('Ist-Stunden'!AH71)+(N(Krankheitstage!BG71)+N(Krankheitstage!BS71))*N($C71))))</f>
        <v/>
      </c>
      <c r="BM71" s="76">
        <f>IF($B71="",0,IF(Einstellungen!$C$10="Ja",MAX(IF(Einstellungen!$C$11="7 Tage",MAX(0,(MIN(DATE(2028,7,0),IF(Mitarbeiter!$D71="",DATE(2028,7,0),Mitarbeiter!$D71),TODAY()))-(MAX(DATE(2028,6,1),Mitarbeiter!$C71))+1),MAX(0,NETWORKDAYS(MAX(DATE(2028,6,1),Mitarbeiter!$C71),MIN(DATE(2028,7,0),IF(Mitarbeiter!$D71="",DATE(2028,7,0),Mitarbeiter!$D71),TODAY()),Einstellungen!$F$13:$F$67)))*N(Mitarbeiter!$E71)/IF(Einstellungen!$C$11="7 Tage",7,5),N('Ist-Stunden'!AI71)),MAX(IF(Einstellungen!$C$11="7 Tage",MAX(0,(MIN(DATE(2028,7,0),IF(Mitarbeiter!$D71="",DATE(2028,7,0),Mitarbeiter!$D71),TODAY()))-(MAX(DATE(2028,6,1),Mitarbeiter!$C71))+1),MAX(0,NETWORKDAYS(MAX(DATE(2028,6,1),Mitarbeiter!$C71),MIN(DATE(2028,7,0),IF(Mitarbeiter!$D71="",DATE(2028,7,0),Mitarbeiter!$D71),TODAY()),Einstellungen!$F$13:$F$67)))*N(Mitarbeiter!$E71)/IF(Einstellungen!$C$11="7 Tage",7,5),N('Ist-Stunden'!AI71)+(N(Krankheitstage!BH71)+N(Krankheitstage!BT71))*N($C71))))</f>
        <v/>
      </c>
      <c r="BN71" s="76">
        <f>IF($B71="",0,IF(Einstellungen!$C$10="Ja",MAX(IF(Einstellungen!$C$11="7 Tage",MAX(0,(MIN(DATE(2028,8,0),IF(Mitarbeiter!$D71="",DATE(2028,8,0),Mitarbeiter!$D71),TODAY()))-(MAX(DATE(2028,7,1),Mitarbeiter!$C71))+1),MAX(0,NETWORKDAYS(MAX(DATE(2028,7,1),Mitarbeiter!$C71),MIN(DATE(2028,8,0),IF(Mitarbeiter!$D71="",DATE(2028,8,0),Mitarbeiter!$D71),TODAY()),Einstellungen!$F$13:$F$67)))*N(Mitarbeiter!$E71)/IF(Einstellungen!$C$11="7 Tage",7,5),N('Ist-Stunden'!AJ71)),MAX(IF(Einstellungen!$C$11="7 Tage",MAX(0,(MIN(DATE(2028,8,0),IF(Mitarbeiter!$D71="",DATE(2028,8,0),Mitarbeiter!$D71),TODAY()))-(MAX(DATE(2028,7,1),Mitarbeiter!$C71))+1),MAX(0,NETWORKDAYS(MAX(DATE(2028,7,1),Mitarbeiter!$C71),MIN(DATE(2028,8,0),IF(Mitarbeiter!$D71="",DATE(2028,8,0),Mitarbeiter!$D71),TODAY()),Einstellungen!$F$13:$F$67)))*N(Mitarbeiter!$E71)/IF(Einstellungen!$C$11="7 Tage",7,5),N('Ist-Stunden'!AJ71)+(N(Krankheitstage!BI71)+N(Krankheitstage!BU71))*N($C71))))</f>
        <v/>
      </c>
      <c r="BO71" s="76">
        <f>IF($B71="",0,IF(Einstellungen!$C$10="Ja",MAX(IF(Einstellungen!$C$11="7 Tage",MAX(0,(MIN(DATE(2028,9,0),IF(Mitarbeiter!$D71="",DATE(2028,9,0),Mitarbeiter!$D71),TODAY()))-(MAX(DATE(2028,8,1),Mitarbeiter!$C71))+1),MAX(0,NETWORKDAYS(MAX(DATE(2028,8,1),Mitarbeiter!$C71),MIN(DATE(2028,9,0),IF(Mitarbeiter!$D71="",DATE(2028,9,0),Mitarbeiter!$D71),TODAY()),Einstellungen!$F$13:$F$67)))*N(Mitarbeiter!$E71)/IF(Einstellungen!$C$11="7 Tage",7,5),N('Ist-Stunden'!AK71)),MAX(IF(Einstellungen!$C$11="7 Tage",MAX(0,(MIN(DATE(2028,9,0),IF(Mitarbeiter!$D71="",DATE(2028,9,0),Mitarbeiter!$D71),TODAY()))-(MAX(DATE(2028,8,1),Mitarbeiter!$C71))+1),MAX(0,NETWORKDAYS(MAX(DATE(2028,8,1),Mitarbeiter!$C71),MIN(DATE(2028,9,0),IF(Mitarbeiter!$D71="",DATE(2028,9,0),Mitarbeiter!$D71),TODAY()),Einstellungen!$F$13:$F$67)))*N(Mitarbeiter!$E71)/IF(Einstellungen!$C$11="7 Tage",7,5),N('Ist-Stunden'!AK71)+(N(Krankheitstage!BJ71)+N(Krankheitstage!BV71))*N($C71))))</f>
        <v/>
      </c>
      <c r="BP71" s="76">
        <f>IF($B71="",0,IF(Einstellungen!$C$10="Ja",MAX(IF(Einstellungen!$C$11="7 Tage",MAX(0,(MIN(DATE(2028,10,0),IF(Mitarbeiter!$D71="",DATE(2028,10,0),Mitarbeiter!$D71),TODAY()))-(MAX(DATE(2028,9,1),Mitarbeiter!$C71))+1),MAX(0,NETWORKDAYS(MAX(DATE(2028,9,1),Mitarbeiter!$C71),MIN(DATE(2028,10,0),IF(Mitarbeiter!$D71="",DATE(2028,10,0),Mitarbeiter!$D71),TODAY()),Einstellungen!$F$13:$F$67)))*N(Mitarbeiter!$E71)/IF(Einstellungen!$C$11="7 Tage",7,5),N('Ist-Stunden'!AL71)),MAX(IF(Einstellungen!$C$11="7 Tage",MAX(0,(MIN(DATE(2028,10,0),IF(Mitarbeiter!$D71="",DATE(2028,10,0),Mitarbeiter!$D71),TODAY()))-(MAX(DATE(2028,9,1),Mitarbeiter!$C71))+1),MAX(0,NETWORKDAYS(MAX(DATE(2028,9,1),Mitarbeiter!$C71),MIN(DATE(2028,10,0),IF(Mitarbeiter!$D71="",DATE(2028,10,0),Mitarbeiter!$D71),TODAY()),Einstellungen!$F$13:$F$67)))*N(Mitarbeiter!$E71)/IF(Einstellungen!$C$11="7 Tage",7,5),N('Ist-Stunden'!AL71)+(N(Krankheitstage!BK71)+N(Krankheitstage!BW71))*N($C71))))</f>
        <v/>
      </c>
      <c r="BQ71" s="76">
        <f>IF($B71="",0,IF(Einstellungen!$C$10="Ja",MAX(IF(Einstellungen!$C$11="7 Tage",MAX(0,(MIN(DATE(2028,11,0),IF(Mitarbeiter!$D71="",DATE(2028,11,0),Mitarbeiter!$D71),TODAY()))-(MAX(DATE(2028,10,1),Mitarbeiter!$C71))+1),MAX(0,NETWORKDAYS(MAX(DATE(2028,10,1),Mitarbeiter!$C71),MIN(DATE(2028,11,0),IF(Mitarbeiter!$D71="",DATE(2028,11,0),Mitarbeiter!$D71),TODAY()),Einstellungen!$F$13:$F$67)))*N(Mitarbeiter!$E71)/IF(Einstellungen!$C$11="7 Tage",7,5),N('Ist-Stunden'!AM71)),MAX(IF(Einstellungen!$C$11="7 Tage",MAX(0,(MIN(DATE(2028,11,0),IF(Mitarbeiter!$D71="",DATE(2028,11,0),Mitarbeiter!$D71),TODAY()))-(MAX(DATE(2028,10,1),Mitarbeiter!$C71))+1),MAX(0,NETWORKDAYS(MAX(DATE(2028,10,1),Mitarbeiter!$C71),MIN(DATE(2028,11,0),IF(Mitarbeiter!$D71="",DATE(2028,11,0),Mitarbeiter!$D71),TODAY()),Einstellungen!$F$13:$F$67)))*N(Mitarbeiter!$E71)/IF(Einstellungen!$C$11="7 Tage",7,5),N('Ist-Stunden'!AM71)+(N(Krankheitstage!BL71)+N(Krankheitstage!BX71))*N($C71))))</f>
        <v/>
      </c>
      <c r="BR71" s="76">
        <f>IF($B71="",0,IF(Einstellungen!$C$10="Ja",MAX(IF(Einstellungen!$C$11="7 Tage",MAX(0,(MIN(DATE(2028,12,0),IF(Mitarbeiter!$D71="",DATE(2028,12,0),Mitarbeiter!$D71),TODAY()))-(MAX(DATE(2028,11,1),Mitarbeiter!$C71))+1),MAX(0,NETWORKDAYS(MAX(DATE(2028,11,1),Mitarbeiter!$C71),MIN(DATE(2028,12,0),IF(Mitarbeiter!$D71="",DATE(2028,12,0),Mitarbeiter!$D71),TODAY()),Einstellungen!$F$13:$F$67)))*N(Mitarbeiter!$E71)/IF(Einstellungen!$C$11="7 Tage",7,5),N('Ist-Stunden'!AN71)),MAX(IF(Einstellungen!$C$11="7 Tage",MAX(0,(MIN(DATE(2028,12,0),IF(Mitarbeiter!$D71="",DATE(2028,12,0),Mitarbeiter!$D71),TODAY()))-(MAX(DATE(2028,11,1),Mitarbeiter!$C71))+1),MAX(0,NETWORKDAYS(MAX(DATE(2028,11,1),Mitarbeiter!$C71),MIN(DATE(2028,12,0),IF(Mitarbeiter!$D71="",DATE(2028,12,0),Mitarbeiter!$D71),TODAY()),Einstellungen!$F$13:$F$67)))*N(Mitarbeiter!$E71)/IF(Einstellungen!$C$11="7 Tage",7,5),N('Ist-Stunden'!AN71)+(N(Krankheitstage!BM71)+N(Krankheitstage!BY71))*N($C71))))</f>
        <v/>
      </c>
      <c r="BS71" s="76">
        <f>IF($B71="",0,IF(Einstellungen!$C$10="Ja",MAX(IF(Einstellungen!$C$11="7 Tage",MAX(0,(MIN(DATE(2028,13,0),IF(Mitarbeiter!$D71="",DATE(2028,13,0),Mitarbeiter!$D71),TODAY()))-(MAX(DATE(2028,12,1),Mitarbeiter!$C71))+1),MAX(0,NETWORKDAYS(MAX(DATE(2028,12,1),Mitarbeiter!$C71),MIN(DATE(2028,13,0),IF(Mitarbeiter!$D71="",DATE(2028,13,0),Mitarbeiter!$D71),TODAY()),Einstellungen!$F$13:$F$67)))*N(Mitarbeiter!$E71)/IF(Einstellungen!$C$11="7 Tage",7,5),N('Ist-Stunden'!AO71)),MAX(IF(Einstellungen!$C$11="7 Tage",MAX(0,(MIN(DATE(2028,13,0),IF(Mitarbeiter!$D71="",DATE(2028,13,0),Mitarbeiter!$D71),TODAY()))-(MAX(DATE(2028,12,1),Mitarbeiter!$C71))+1),MAX(0,NETWORKDAYS(MAX(DATE(2028,12,1),Mitarbeiter!$C71),MIN(DATE(2028,13,0),IF(Mitarbeiter!$D71="",DATE(2028,13,0),Mitarbeiter!$D71),TODAY()),Einstellungen!$F$13:$F$67)))*N(Mitarbeiter!$E71)/IF(Einstellungen!$C$11="7 Tage",7,5),N('Ist-Stunden'!AO71)+(N(Krankheitstage!BN71)+N(Krankheitstage!BZ71))*N($C71))))</f>
        <v/>
      </c>
      <c r="BT71" s="76">
        <f>IF($B71="",0,IF(Einstellungen!$C$10="Ja",MAX(IF(Einstellungen!$C$11="7 Tage",MAX(0,(MIN(DATE(2029,2,0),IF(Mitarbeiter!$D71="",DATE(2029,2,0),Mitarbeiter!$D71),TODAY()))-(MAX(DATE(2029,1,1),Mitarbeiter!$C71))+1),MAX(0,NETWORKDAYS(MAX(DATE(2029,1,1),Mitarbeiter!$C71),MIN(DATE(2029,2,0),IF(Mitarbeiter!$D71="",DATE(2029,2,0),Mitarbeiter!$D71),TODAY()),Einstellungen!$F$13:$F$67)))*N(Mitarbeiter!$E71)/IF(Einstellungen!$C$11="7 Tage",7,5),N('Ist-Stunden'!AP71)),MAX(IF(Einstellungen!$C$11="7 Tage",MAX(0,(MIN(DATE(2029,2,0),IF(Mitarbeiter!$D71="",DATE(2029,2,0),Mitarbeiter!$D71),TODAY()))-(MAX(DATE(2029,1,1),Mitarbeiter!$C71))+1),MAX(0,NETWORKDAYS(MAX(DATE(2029,1,1),Mitarbeiter!$C71),MIN(DATE(2029,2,0),IF(Mitarbeiter!$D71="",DATE(2029,2,0),Mitarbeiter!$D71),TODAY()),Einstellungen!$F$13:$F$67)))*N(Mitarbeiter!$E71)/IF(Einstellungen!$C$11="7 Tage",7,5),N('Ist-Stunden'!AP71)+(N(Krankheitstage!CA71)+N(Krankheitstage!CM71))*N($C71))))</f>
        <v/>
      </c>
      <c r="BU71" s="76">
        <f>IF($B71="",0,IF(Einstellungen!$C$10="Ja",MAX(IF(Einstellungen!$C$11="7 Tage",MAX(0,(MIN(DATE(2029,3,0),IF(Mitarbeiter!$D71="",DATE(2029,3,0),Mitarbeiter!$D71),TODAY()))-(MAX(DATE(2029,2,1),Mitarbeiter!$C71))+1),MAX(0,NETWORKDAYS(MAX(DATE(2029,2,1),Mitarbeiter!$C71),MIN(DATE(2029,3,0),IF(Mitarbeiter!$D71="",DATE(2029,3,0),Mitarbeiter!$D71),TODAY()),Einstellungen!$F$13:$F$67)))*N(Mitarbeiter!$E71)/IF(Einstellungen!$C$11="7 Tage",7,5),N('Ist-Stunden'!AQ71)),MAX(IF(Einstellungen!$C$11="7 Tage",MAX(0,(MIN(DATE(2029,3,0),IF(Mitarbeiter!$D71="",DATE(2029,3,0),Mitarbeiter!$D71),TODAY()))-(MAX(DATE(2029,2,1),Mitarbeiter!$C71))+1),MAX(0,NETWORKDAYS(MAX(DATE(2029,2,1),Mitarbeiter!$C71),MIN(DATE(2029,3,0),IF(Mitarbeiter!$D71="",DATE(2029,3,0),Mitarbeiter!$D71),TODAY()),Einstellungen!$F$13:$F$67)))*N(Mitarbeiter!$E71)/IF(Einstellungen!$C$11="7 Tage",7,5),N('Ist-Stunden'!AQ71)+(N(Krankheitstage!CB71)+N(Krankheitstage!CN71))*N($C71))))</f>
        <v/>
      </c>
      <c r="BV71" s="76">
        <f>IF($B71="",0,IF(Einstellungen!$C$10="Ja",MAX(IF(Einstellungen!$C$11="7 Tage",MAX(0,(MIN(DATE(2029,4,0),IF(Mitarbeiter!$D71="",DATE(2029,4,0),Mitarbeiter!$D71),TODAY()))-(MAX(DATE(2029,3,1),Mitarbeiter!$C71))+1),MAX(0,NETWORKDAYS(MAX(DATE(2029,3,1),Mitarbeiter!$C71),MIN(DATE(2029,4,0),IF(Mitarbeiter!$D71="",DATE(2029,4,0),Mitarbeiter!$D71),TODAY()),Einstellungen!$F$13:$F$67)))*N(Mitarbeiter!$E71)/IF(Einstellungen!$C$11="7 Tage",7,5),N('Ist-Stunden'!AR71)),MAX(IF(Einstellungen!$C$11="7 Tage",MAX(0,(MIN(DATE(2029,4,0),IF(Mitarbeiter!$D71="",DATE(2029,4,0),Mitarbeiter!$D71),TODAY()))-(MAX(DATE(2029,3,1),Mitarbeiter!$C71))+1),MAX(0,NETWORKDAYS(MAX(DATE(2029,3,1),Mitarbeiter!$C71),MIN(DATE(2029,4,0),IF(Mitarbeiter!$D71="",DATE(2029,4,0),Mitarbeiter!$D71),TODAY()),Einstellungen!$F$13:$F$67)))*N(Mitarbeiter!$E71)/IF(Einstellungen!$C$11="7 Tage",7,5),N('Ist-Stunden'!AR71)+(N(Krankheitstage!CC71)+N(Krankheitstage!CO71))*N($C71))))</f>
        <v/>
      </c>
      <c r="BW71" s="76">
        <f>IF($B71="",0,IF(Einstellungen!$C$10="Ja",MAX(IF(Einstellungen!$C$11="7 Tage",MAX(0,(MIN(DATE(2029,5,0),IF(Mitarbeiter!$D71="",DATE(2029,5,0),Mitarbeiter!$D71),TODAY()))-(MAX(DATE(2029,4,1),Mitarbeiter!$C71))+1),MAX(0,NETWORKDAYS(MAX(DATE(2029,4,1),Mitarbeiter!$C71),MIN(DATE(2029,5,0),IF(Mitarbeiter!$D71="",DATE(2029,5,0),Mitarbeiter!$D71),TODAY()),Einstellungen!$F$13:$F$67)))*N(Mitarbeiter!$E71)/IF(Einstellungen!$C$11="7 Tage",7,5),N('Ist-Stunden'!AS71)),MAX(IF(Einstellungen!$C$11="7 Tage",MAX(0,(MIN(DATE(2029,5,0),IF(Mitarbeiter!$D71="",DATE(2029,5,0),Mitarbeiter!$D71),TODAY()))-(MAX(DATE(2029,4,1),Mitarbeiter!$C71))+1),MAX(0,NETWORKDAYS(MAX(DATE(2029,4,1),Mitarbeiter!$C71),MIN(DATE(2029,5,0),IF(Mitarbeiter!$D71="",DATE(2029,5,0),Mitarbeiter!$D71),TODAY()),Einstellungen!$F$13:$F$67)))*N(Mitarbeiter!$E71)/IF(Einstellungen!$C$11="7 Tage",7,5),N('Ist-Stunden'!AS71)+(N(Krankheitstage!CD71)+N(Krankheitstage!CP71))*N($C71))))</f>
        <v/>
      </c>
      <c r="BX71" s="76">
        <f>IF($B71="",0,IF(Einstellungen!$C$10="Ja",MAX(IF(Einstellungen!$C$11="7 Tage",MAX(0,(MIN(DATE(2029,6,0),IF(Mitarbeiter!$D71="",DATE(2029,6,0),Mitarbeiter!$D71),TODAY()))-(MAX(DATE(2029,5,1),Mitarbeiter!$C71))+1),MAX(0,NETWORKDAYS(MAX(DATE(2029,5,1),Mitarbeiter!$C71),MIN(DATE(2029,6,0),IF(Mitarbeiter!$D71="",DATE(2029,6,0),Mitarbeiter!$D71),TODAY()),Einstellungen!$F$13:$F$67)))*N(Mitarbeiter!$E71)/IF(Einstellungen!$C$11="7 Tage",7,5),N('Ist-Stunden'!AT71)),MAX(IF(Einstellungen!$C$11="7 Tage",MAX(0,(MIN(DATE(2029,6,0),IF(Mitarbeiter!$D71="",DATE(2029,6,0),Mitarbeiter!$D71),TODAY()))-(MAX(DATE(2029,5,1),Mitarbeiter!$C71))+1),MAX(0,NETWORKDAYS(MAX(DATE(2029,5,1),Mitarbeiter!$C71),MIN(DATE(2029,6,0),IF(Mitarbeiter!$D71="",DATE(2029,6,0),Mitarbeiter!$D71),TODAY()),Einstellungen!$F$13:$F$67)))*N(Mitarbeiter!$E71)/IF(Einstellungen!$C$11="7 Tage",7,5),N('Ist-Stunden'!AT71)+(N(Krankheitstage!CE71)+N(Krankheitstage!CQ71))*N($C71))))</f>
        <v/>
      </c>
      <c r="BY71" s="76">
        <f>IF($B71="",0,IF(Einstellungen!$C$10="Ja",MAX(IF(Einstellungen!$C$11="7 Tage",MAX(0,(MIN(DATE(2029,7,0),IF(Mitarbeiter!$D71="",DATE(2029,7,0),Mitarbeiter!$D71),TODAY()))-(MAX(DATE(2029,6,1),Mitarbeiter!$C71))+1),MAX(0,NETWORKDAYS(MAX(DATE(2029,6,1),Mitarbeiter!$C71),MIN(DATE(2029,7,0),IF(Mitarbeiter!$D71="",DATE(2029,7,0),Mitarbeiter!$D71),TODAY()),Einstellungen!$F$13:$F$67)))*N(Mitarbeiter!$E71)/IF(Einstellungen!$C$11="7 Tage",7,5),N('Ist-Stunden'!AU71)),MAX(IF(Einstellungen!$C$11="7 Tage",MAX(0,(MIN(DATE(2029,7,0),IF(Mitarbeiter!$D71="",DATE(2029,7,0),Mitarbeiter!$D71),TODAY()))-(MAX(DATE(2029,6,1),Mitarbeiter!$C71))+1),MAX(0,NETWORKDAYS(MAX(DATE(2029,6,1),Mitarbeiter!$C71),MIN(DATE(2029,7,0),IF(Mitarbeiter!$D71="",DATE(2029,7,0),Mitarbeiter!$D71),TODAY()),Einstellungen!$F$13:$F$67)))*N(Mitarbeiter!$E71)/IF(Einstellungen!$C$11="7 Tage",7,5),N('Ist-Stunden'!AU71)+(N(Krankheitstage!CF71)+N(Krankheitstage!CR71))*N($C71))))</f>
        <v/>
      </c>
      <c r="BZ71" s="76">
        <f>IF($B71="",0,IF(Einstellungen!$C$10="Ja",MAX(IF(Einstellungen!$C$11="7 Tage",MAX(0,(MIN(DATE(2029,8,0),IF(Mitarbeiter!$D71="",DATE(2029,8,0),Mitarbeiter!$D71),TODAY()))-(MAX(DATE(2029,7,1),Mitarbeiter!$C71))+1),MAX(0,NETWORKDAYS(MAX(DATE(2029,7,1),Mitarbeiter!$C71),MIN(DATE(2029,8,0),IF(Mitarbeiter!$D71="",DATE(2029,8,0),Mitarbeiter!$D71),TODAY()),Einstellungen!$F$13:$F$67)))*N(Mitarbeiter!$E71)/IF(Einstellungen!$C$11="7 Tage",7,5),N('Ist-Stunden'!AV71)),MAX(IF(Einstellungen!$C$11="7 Tage",MAX(0,(MIN(DATE(2029,8,0),IF(Mitarbeiter!$D71="",DATE(2029,8,0),Mitarbeiter!$D71),TODAY()))-(MAX(DATE(2029,7,1),Mitarbeiter!$C71))+1),MAX(0,NETWORKDAYS(MAX(DATE(2029,7,1),Mitarbeiter!$C71),MIN(DATE(2029,8,0),IF(Mitarbeiter!$D71="",DATE(2029,8,0),Mitarbeiter!$D71),TODAY()),Einstellungen!$F$13:$F$67)))*N(Mitarbeiter!$E71)/IF(Einstellungen!$C$11="7 Tage",7,5),N('Ist-Stunden'!AV71)+(N(Krankheitstage!CG71)+N(Krankheitstage!CS71))*N($C71))))</f>
        <v/>
      </c>
      <c r="CA71" s="76">
        <f>IF($B71="",0,IF(Einstellungen!$C$10="Ja",MAX(IF(Einstellungen!$C$11="7 Tage",MAX(0,(MIN(DATE(2029,9,0),IF(Mitarbeiter!$D71="",DATE(2029,9,0),Mitarbeiter!$D71),TODAY()))-(MAX(DATE(2029,8,1),Mitarbeiter!$C71))+1),MAX(0,NETWORKDAYS(MAX(DATE(2029,8,1),Mitarbeiter!$C71),MIN(DATE(2029,9,0),IF(Mitarbeiter!$D71="",DATE(2029,9,0),Mitarbeiter!$D71),TODAY()),Einstellungen!$F$13:$F$67)))*N(Mitarbeiter!$E71)/IF(Einstellungen!$C$11="7 Tage",7,5),N('Ist-Stunden'!AW71)),MAX(IF(Einstellungen!$C$11="7 Tage",MAX(0,(MIN(DATE(2029,9,0),IF(Mitarbeiter!$D71="",DATE(2029,9,0),Mitarbeiter!$D71),TODAY()))-(MAX(DATE(2029,8,1),Mitarbeiter!$C71))+1),MAX(0,NETWORKDAYS(MAX(DATE(2029,8,1),Mitarbeiter!$C71),MIN(DATE(2029,9,0),IF(Mitarbeiter!$D71="",DATE(2029,9,0),Mitarbeiter!$D71),TODAY()),Einstellungen!$F$13:$F$67)))*N(Mitarbeiter!$E71)/IF(Einstellungen!$C$11="7 Tage",7,5),N('Ist-Stunden'!AW71)+(N(Krankheitstage!CH71)+N(Krankheitstage!CT71))*N($C71))))</f>
        <v/>
      </c>
      <c r="CB71" s="76">
        <f>IF($B71="",0,IF(Einstellungen!$C$10="Ja",MAX(IF(Einstellungen!$C$11="7 Tage",MAX(0,(MIN(DATE(2029,10,0),IF(Mitarbeiter!$D71="",DATE(2029,10,0),Mitarbeiter!$D71),TODAY()))-(MAX(DATE(2029,9,1),Mitarbeiter!$C71))+1),MAX(0,NETWORKDAYS(MAX(DATE(2029,9,1),Mitarbeiter!$C71),MIN(DATE(2029,10,0),IF(Mitarbeiter!$D71="",DATE(2029,10,0),Mitarbeiter!$D71),TODAY()),Einstellungen!$F$13:$F$67)))*N(Mitarbeiter!$E71)/IF(Einstellungen!$C$11="7 Tage",7,5),N('Ist-Stunden'!AX71)),MAX(IF(Einstellungen!$C$11="7 Tage",MAX(0,(MIN(DATE(2029,10,0),IF(Mitarbeiter!$D71="",DATE(2029,10,0),Mitarbeiter!$D71),TODAY()))-(MAX(DATE(2029,9,1),Mitarbeiter!$C71))+1),MAX(0,NETWORKDAYS(MAX(DATE(2029,9,1),Mitarbeiter!$C71),MIN(DATE(2029,10,0),IF(Mitarbeiter!$D71="",DATE(2029,10,0),Mitarbeiter!$D71),TODAY()),Einstellungen!$F$13:$F$67)))*N(Mitarbeiter!$E71)/IF(Einstellungen!$C$11="7 Tage",7,5),N('Ist-Stunden'!AX71)+(N(Krankheitstage!CI71)+N(Krankheitstage!CU71))*N($C71))))</f>
        <v/>
      </c>
      <c r="CC71" s="76">
        <f>IF($B71="",0,IF(Einstellungen!$C$10="Ja",MAX(IF(Einstellungen!$C$11="7 Tage",MAX(0,(MIN(DATE(2029,11,0),IF(Mitarbeiter!$D71="",DATE(2029,11,0),Mitarbeiter!$D71),TODAY()))-(MAX(DATE(2029,10,1),Mitarbeiter!$C71))+1),MAX(0,NETWORKDAYS(MAX(DATE(2029,10,1),Mitarbeiter!$C71),MIN(DATE(2029,11,0),IF(Mitarbeiter!$D71="",DATE(2029,11,0),Mitarbeiter!$D71),TODAY()),Einstellungen!$F$13:$F$67)))*N(Mitarbeiter!$E71)/IF(Einstellungen!$C$11="7 Tage",7,5),N('Ist-Stunden'!AY71)),MAX(IF(Einstellungen!$C$11="7 Tage",MAX(0,(MIN(DATE(2029,11,0),IF(Mitarbeiter!$D71="",DATE(2029,11,0),Mitarbeiter!$D71),TODAY()))-(MAX(DATE(2029,10,1),Mitarbeiter!$C71))+1),MAX(0,NETWORKDAYS(MAX(DATE(2029,10,1),Mitarbeiter!$C71),MIN(DATE(2029,11,0),IF(Mitarbeiter!$D71="",DATE(2029,11,0),Mitarbeiter!$D71),TODAY()),Einstellungen!$F$13:$F$67)))*N(Mitarbeiter!$E71)/IF(Einstellungen!$C$11="7 Tage",7,5),N('Ist-Stunden'!AY71)+(N(Krankheitstage!CJ71)+N(Krankheitstage!CV71))*N($C71))))</f>
        <v/>
      </c>
      <c r="CD71" s="76">
        <f>IF($B71="",0,IF(Einstellungen!$C$10="Ja",MAX(IF(Einstellungen!$C$11="7 Tage",MAX(0,(MIN(DATE(2029,12,0),IF(Mitarbeiter!$D71="",DATE(2029,12,0),Mitarbeiter!$D71),TODAY()))-(MAX(DATE(2029,11,1),Mitarbeiter!$C71))+1),MAX(0,NETWORKDAYS(MAX(DATE(2029,11,1),Mitarbeiter!$C71),MIN(DATE(2029,12,0),IF(Mitarbeiter!$D71="",DATE(2029,12,0),Mitarbeiter!$D71),TODAY()),Einstellungen!$F$13:$F$67)))*N(Mitarbeiter!$E71)/IF(Einstellungen!$C$11="7 Tage",7,5),N('Ist-Stunden'!AZ71)),MAX(IF(Einstellungen!$C$11="7 Tage",MAX(0,(MIN(DATE(2029,12,0),IF(Mitarbeiter!$D71="",DATE(2029,12,0),Mitarbeiter!$D71),TODAY()))-(MAX(DATE(2029,11,1),Mitarbeiter!$C71))+1),MAX(0,NETWORKDAYS(MAX(DATE(2029,11,1),Mitarbeiter!$C71),MIN(DATE(2029,12,0),IF(Mitarbeiter!$D71="",DATE(2029,12,0),Mitarbeiter!$D71),TODAY()),Einstellungen!$F$13:$F$67)))*N(Mitarbeiter!$E71)/IF(Einstellungen!$C$11="7 Tage",7,5),N('Ist-Stunden'!AZ71)+(N(Krankheitstage!CK71)+N(Krankheitstage!CW71))*N($C71))))</f>
        <v/>
      </c>
      <c r="CE71" s="76">
        <f>IF($B71="",0,IF(Einstellungen!$C$10="Ja",MAX(IF(Einstellungen!$C$11="7 Tage",MAX(0,(MIN(DATE(2029,13,0),IF(Mitarbeiter!$D71="",DATE(2029,13,0),Mitarbeiter!$D71),TODAY()))-(MAX(DATE(2029,12,1),Mitarbeiter!$C71))+1),MAX(0,NETWORKDAYS(MAX(DATE(2029,12,1),Mitarbeiter!$C71),MIN(DATE(2029,13,0),IF(Mitarbeiter!$D71="",DATE(2029,13,0),Mitarbeiter!$D71),TODAY()),Einstellungen!$F$13:$F$67)))*N(Mitarbeiter!$E71)/IF(Einstellungen!$C$11="7 Tage",7,5),N('Ist-Stunden'!BA71)),MAX(IF(Einstellungen!$C$11="7 Tage",MAX(0,(MIN(DATE(2029,13,0),IF(Mitarbeiter!$D71="",DATE(2029,13,0),Mitarbeiter!$D71),TODAY()))-(MAX(DATE(2029,12,1),Mitarbeiter!$C71))+1),MAX(0,NETWORKDAYS(MAX(DATE(2029,12,1),Mitarbeiter!$C71),MIN(DATE(2029,13,0),IF(Mitarbeiter!$D71="",DATE(2029,13,0),Mitarbeiter!$D71),TODAY()),Einstellungen!$F$13:$F$67)))*N(Mitarbeiter!$E71)/IF(Einstellungen!$C$11="7 Tage",7,5),N('Ist-Stunden'!BA71)+(N(Krankheitstage!CL71)+N(Krankheitstage!CX71))*N($C71))))</f>
        <v/>
      </c>
      <c r="CF71" s="76">
        <f>IF($B71="",0,IF(Einstellungen!$C$10="Ja",MAX(IF(Einstellungen!$C$11="7 Tage",MAX(0,(MIN(DATE(2030,2,0),IF(Mitarbeiter!$D71="",DATE(2030,2,0),Mitarbeiter!$D71),TODAY()))-(MAX(DATE(2030,1,1),Mitarbeiter!$C71))+1),MAX(0,NETWORKDAYS(MAX(DATE(2030,1,1),Mitarbeiter!$C71),MIN(DATE(2030,2,0),IF(Mitarbeiter!$D71="",DATE(2030,2,0),Mitarbeiter!$D71),TODAY()),Einstellungen!$F$13:$F$67)))*N(Mitarbeiter!$E71)/IF(Einstellungen!$C$11="7 Tage",7,5),N('Ist-Stunden'!BB71)),MAX(IF(Einstellungen!$C$11="7 Tage",MAX(0,(MIN(DATE(2030,2,0),IF(Mitarbeiter!$D71="",DATE(2030,2,0),Mitarbeiter!$D71),TODAY()))-(MAX(DATE(2030,1,1),Mitarbeiter!$C71))+1),MAX(0,NETWORKDAYS(MAX(DATE(2030,1,1),Mitarbeiter!$C71),MIN(DATE(2030,2,0),IF(Mitarbeiter!$D71="",DATE(2030,2,0),Mitarbeiter!$D71),TODAY()),Einstellungen!$F$13:$F$67)))*N(Mitarbeiter!$E71)/IF(Einstellungen!$C$11="7 Tage",7,5),N('Ist-Stunden'!BB71)+(N(Krankheitstage!CY71)+N(Krankheitstage!DK71))*N($C71))))</f>
        <v/>
      </c>
      <c r="CG71" s="76">
        <f>IF($B71="",0,IF(Einstellungen!$C$10="Ja",MAX(IF(Einstellungen!$C$11="7 Tage",MAX(0,(MIN(DATE(2030,3,0),IF(Mitarbeiter!$D71="",DATE(2030,3,0),Mitarbeiter!$D71),TODAY()))-(MAX(DATE(2030,2,1),Mitarbeiter!$C71))+1),MAX(0,NETWORKDAYS(MAX(DATE(2030,2,1),Mitarbeiter!$C71),MIN(DATE(2030,3,0),IF(Mitarbeiter!$D71="",DATE(2030,3,0),Mitarbeiter!$D71),TODAY()),Einstellungen!$F$13:$F$67)))*N(Mitarbeiter!$E71)/IF(Einstellungen!$C$11="7 Tage",7,5),N('Ist-Stunden'!BC71)),MAX(IF(Einstellungen!$C$11="7 Tage",MAX(0,(MIN(DATE(2030,3,0),IF(Mitarbeiter!$D71="",DATE(2030,3,0),Mitarbeiter!$D71),TODAY()))-(MAX(DATE(2030,2,1),Mitarbeiter!$C71))+1),MAX(0,NETWORKDAYS(MAX(DATE(2030,2,1),Mitarbeiter!$C71),MIN(DATE(2030,3,0),IF(Mitarbeiter!$D71="",DATE(2030,3,0),Mitarbeiter!$D71),TODAY()),Einstellungen!$F$13:$F$67)))*N(Mitarbeiter!$E71)/IF(Einstellungen!$C$11="7 Tage",7,5),N('Ist-Stunden'!BC71)+(N(Krankheitstage!CZ71)+N(Krankheitstage!DL71))*N($C71))))</f>
        <v/>
      </c>
      <c r="CH71" s="76">
        <f>IF($B71="",0,IF(Einstellungen!$C$10="Ja",MAX(IF(Einstellungen!$C$11="7 Tage",MAX(0,(MIN(DATE(2030,4,0),IF(Mitarbeiter!$D71="",DATE(2030,4,0),Mitarbeiter!$D71),TODAY()))-(MAX(DATE(2030,3,1),Mitarbeiter!$C71))+1),MAX(0,NETWORKDAYS(MAX(DATE(2030,3,1),Mitarbeiter!$C71),MIN(DATE(2030,4,0),IF(Mitarbeiter!$D71="",DATE(2030,4,0),Mitarbeiter!$D71),TODAY()),Einstellungen!$F$13:$F$67)))*N(Mitarbeiter!$E71)/IF(Einstellungen!$C$11="7 Tage",7,5),N('Ist-Stunden'!BD71)),MAX(IF(Einstellungen!$C$11="7 Tage",MAX(0,(MIN(DATE(2030,4,0),IF(Mitarbeiter!$D71="",DATE(2030,4,0),Mitarbeiter!$D71),TODAY()))-(MAX(DATE(2030,3,1),Mitarbeiter!$C71))+1),MAX(0,NETWORKDAYS(MAX(DATE(2030,3,1),Mitarbeiter!$C71),MIN(DATE(2030,4,0),IF(Mitarbeiter!$D71="",DATE(2030,4,0),Mitarbeiter!$D71),TODAY()),Einstellungen!$F$13:$F$67)))*N(Mitarbeiter!$E71)/IF(Einstellungen!$C$11="7 Tage",7,5),N('Ist-Stunden'!BD71)+(N(Krankheitstage!DA71)+N(Krankheitstage!DM71))*N($C71))))</f>
        <v/>
      </c>
      <c r="CI71" s="76">
        <f>IF($B71="",0,IF(Einstellungen!$C$10="Ja",MAX(IF(Einstellungen!$C$11="7 Tage",MAX(0,(MIN(DATE(2030,5,0),IF(Mitarbeiter!$D71="",DATE(2030,5,0),Mitarbeiter!$D71),TODAY()))-(MAX(DATE(2030,4,1),Mitarbeiter!$C71))+1),MAX(0,NETWORKDAYS(MAX(DATE(2030,4,1),Mitarbeiter!$C71),MIN(DATE(2030,5,0),IF(Mitarbeiter!$D71="",DATE(2030,5,0),Mitarbeiter!$D71),TODAY()),Einstellungen!$F$13:$F$67)))*N(Mitarbeiter!$E71)/IF(Einstellungen!$C$11="7 Tage",7,5),N('Ist-Stunden'!BE71)),MAX(IF(Einstellungen!$C$11="7 Tage",MAX(0,(MIN(DATE(2030,5,0),IF(Mitarbeiter!$D71="",DATE(2030,5,0),Mitarbeiter!$D71),TODAY()))-(MAX(DATE(2030,4,1),Mitarbeiter!$C71))+1),MAX(0,NETWORKDAYS(MAX(DATE(2030,4,1),Mitarbeiter!$C71),MIN(DATE(2030,5,0),IF(Mitarbeiter!$D71="",DATE(2030,5,0),Mitarbeiter!$D71),TODAY()),Einstellungen!$F$13:$F$67)))*N(Mitarbeiter!$E71)/IF(Einstellungen!$C$11="7 Tage",7,5),N('Ist-Stunden'!BE71)+(N(Krankheitstage!DB71)+N(Krankheitstage!DN71))*N($C71))))</f>
        <v/>
      </c>
      <c r="CJ71" s="76">
        <f>IF($B71="",0,IF(Einstellungen!$C$10="Ja",MAX(IF(Einstellungen!$C$11="7 Tage",MAX(0,(MIN(DATE(2030,6,0),IF(Mitarbeiter!$D71="",DATE(2030,6,0),Mitarbeiter!$D71),TODAY()))-(MAX(DATE(2030,5,1),Mitarbeiter!$C71))+1),MAX(0,NETWORKDAYS(MAX(DATE(2030,5,1),Mitarbeiter!$C71),MIN(DATE(2030,6,0),IF(Mitarbeiter!$D71="",DATE(2030,6,0),Mitarbeiter!$D71),TODAY()),Einstellungen!$F$13:$F$67)))*N(Mitarbeiter!$E71)/IF(Einstellungen!$C$11="7 Tage",7,5),N('Ist-Stunden'!BF71)),MAX(IF(Einstellungen!$C$11="7 Tage",MAX(0,(MIN(DATE(2030,6,0),IF(Mitarbeiter!$D71="",DATE(2030,6,0),Mitarbeiter!$D71),TODAY()))-(MAX(DATE(2030,5,1),Mitarbeiter!$C71))+1),MAX(0,NETWORKDAYS(MAX(DATE(2030,5,1),Mitarbeiter!$C71),MIN(DATE(2030,6,0),IF(Mitarbeiter!$D71="",DATE(2030,6,0),Mitarbeiter!$D71),TODAY()),Einstellungen!$F$13:$F$67)))*N(Mitarbeiter!$E71)/IF(Einstellungen!$C$11="7 Tage",7,5),N('Ist-Stunden'!BF71)+(N(Krankheitstage!DC71)+N(Krankheitstage!DO71))*N($C71))))</f>
        <v/>
      </c>
      <c r="CK71" s="76">
        <f>IF($B71="",0,IF(Einstellungen!$C$10="Ja",MAX(IF(Einstellungen!$C$11="7 Tage",MAX(0,(MIN(DATE(2030,7,0),IF(Mitarbeiter!$D71="",DATE(2030,7,0),Mitarbeiter!$D71),TODAY()))-(MAX(DATE(2030,6,1),Mitarbeiter!$C71))+1),MAX(0,NETWORKDAYS(MAX(DATE(2030,6,1),Mitarbeiter!$C71),MIN(DATE(2030,7,0),IF(Mitarbeiter!$D71="",DATE(2030,7,0),Mitarbeiter!$D71),TODAY()),Einstellungen!$F$13:$F$67)))*N(Mitarbeiter!$E71)/IF(Einstellungen!$C$11="7 Tage",7,5),N('Ist-Stunden'!BG71)),MAX(IF(Einstellungen!$C$11="7 Tage",MAX(0,(MIN(DATE(2030,7,0),IF(Mitarbeiter!$D71="",DATE(2030,7,0),Mitarbeiter!$D71),TODAY()))-(MAX(DATE(2030,6,1),Mitarbeiter!$C71))+1),MAX(0,NETWORKDAYS(MAX(DATE(2030,6,1),Mitarbeiter!$C71),MIN(DATE(2030,7,0),IF(Mitarbeiter!$D71="",DATE(2030,7,0),Mitarbeiter!$D71),TODAY()),Einstellungen!$F$13:$F$67)))*N(Mitarbeiter!$E71)/IF(Einstellungen!$C$11="7 Tage",7,5),N('Ist-Stunden'!BG71)+(N(Krankheitstage!DD71)+N(Krankheitstage!DP71))*N($C71))))</f>
        <v/>
      </c>
      <c r="CL71" s="76">
        <f>IF($B71="",0,IF(Einstellungen!$C$10="Ja",MAX(IF(Einstellungen!$C$11="7 Tage",MAX(0,(MIN(DATE(2030,8,0),IF(Mitarbeiter!$D71="",DATE(2030,8,0),Mitarbeiter!$D71),TODAY()))-(MAX(DATE(2030,7,1),Mitarbeiter!$C71))+1),MAX(0,NETWORKDAYS(MAX(DATE(2030,7,1),Mitarbeiter!$C71),MIN(DATE(2030,8,0),IF(Mitarbeiter!$D71="",DATE(2030,8,0),Mitarbeiter!$D71),TODAY()),Einstellungen!$F$13:$F$67)))*N(Mitarbeiter!$E71)/IF(Einstellungen!$C$11="7 Tage",7,5),N('Ist-Stunden'!BH71)),MAX(IF(Einstellungen!$C$11="7 Tage",MAX(0,(MIN(DATE(2030,8,0),IF(Mitarbeiter!$D71="",DATE(2030,8,0),Mitarbeiter!$D71),TODAY()))-(MAX(DATE(2030,7,1),Mitarbeiter!$C71))+1),MAX(0,NETWORKDAYS(MAX(DATE(2030,7,1),Mitarbeiter!$C71),MIN(DATE(2030,8,0),IF(Mitarbeiter!$D71="",DATE(2030,8,0),Mitarbeiter!$D71),TODAY()),Einstellungen!$F$13:$F$67)))*N(Mitarbeiter!$E71)/IF(Einstellungen!$C$11="7 Tage",7,5),N('Ist-Stunden'!BH71)+(N(Krankheitstage!DE71)+N(Krankheitstage!DQ71))*N($C71))))</f>
        <v/>
      </c>
      <c r="CM71" s="76">
        <f>IF($B71="",0,IF(Einstellungen!$C$10="Ja",MAX(IF(Einstellungen!$C$11="7 Tage",MAX(0,(MIN(DATE(2030,9,0),IF(Mitarbeiter!$D71="",DATE(2030,9,0),Mitarbeiter!$D71),TODAY()))-(MAX(DATE(2030,8,1),Mitarbeiter!$C71))+1),MAX(0,NETWORKDAYS(MAX(DATE(2030,8,1),Mitarbeiter!$C71),MIN(DATE(2030,9,0),IF(Mitarbeiter!$D71="",DATE(2030,9,0),Mitarbeiter!$D71),TODAY()),Einstellungen!$F$13:$F$67)))*N(Mitarbeiter!$E71)/IF(Einstellungen!$C$11="7 Tage",7,5),N('Ist-Stunden'!BI71)),MAX(IF(Einstellungen!$C$11="7 Tage",MAX(0,(MIN(DATE(2030,9,0),IF(Mitarbeiter!$D71="",DATE(2030,9,0),Mitarbeiter!$D71),TODAY()))-(MAX(DATE(2030,8,1),Mitarbeiter!$C71))+1),MAX(0,NETWORKDAYS(MAX(DATE(2030,8,1),Mitarbeiter!$C71),MIN(DATE(2030,9,0),IF(Mitarbeiter!$D71="",DATE(2030,9,0),Mitarbeiter!$D71),TODAY()),Einstellungen!$F$13:$F$67)))*N(Mitarbeiter!$E71)/IF(Einstellungen!$C$11="7 Tage",7,5),N('Ist-Stunden'!BI71)+(N(Krankheitstage!DF71)+N(Krankheitstage!DR71))*N($C71))))</f>
        <v/>
      </c>
      <c r="CN71" s="76">
        <f>IF($B71="",0,IF(Einstellungen!$C$10="Ja",MAX(IF(Einstellungen!$C$11="7 Tage",MAX(0,(MIN(DATE(2030,10,0),IF(Mitarbeiter!$D71="",DATE(2030,10,0),Mitarbeiter!$D71),TODAY()))-(MAX(DATE(2030,9,1),Mitarbeiter!$C71))+1),MAX(0,NETWORKDAYS(MAX(DATE(2030,9,1),Mitarbeiter!$C71),MIN(DATE(2030,10,0),IF(Mitarbeiter!$D71="",DATE(2030,10,0),Mitarbeiter!$D71),TODAY()),Einstellungen!$F$13:$F$67)))*N(Mitarbeiter!$E71)/IF(Einstellungen!$C$11="7 Tage",7,5),N('Ist-Stunden'!BJ71)),MAX(IF(Einstellungen!$C$11="7 Tage",MAX(0,(MIN(DATE(2030,10,0),IF(Mitarbeiter!$D71="",DATE(2030,10,0),Mitarbeiter!$D71),TODAY()))-(MAX(DATE(2030,9,1),Mitarbeiter!$C71))+1),MAX(0,NETWORKDAYS(MAX(DATE(2030,9,1),Mitarbeiter!$C71),MIN(DATE(2030,10,0),IF(Mitarbeiter!$D71="",DATE(2030,10,0),Mitarbeiter!$D71),TODAY()),Einstellungen!$F$13:$F$67)))*N(Mitarbeiter!$E71)/IF(Einstellungen!$C$11="7 Tage",7,5),N('Ist-Stunden'!BJ71)+(N(Krankheitstage!DG71)+N(Krankheitstage!DS71))*N($C71))))</f>
        <v/>
      </c>
      <c r="CO71" s="76">
        <f>IF($B71="",0,IF(Einstellungen!$C$10="Ja",MAX(IF(Einstellungen!$C$11="7 Tage",MAX(0,(MIN(DATE(2030,11,0),IF(Mitarbeiter!$D71="",DATE(2030,11,0),Mitarbeiter!$D71),TODAY()))-(MAX(DATE(2030,10,1),Mitarbeiter!$C71))+1),MAX(0,NETWORKDAYS(MAX(DATE(2030,10,1),Mitarbeiter!$C71),MIN(DATE(2030,11,0),IF(Mitarbeiter!$D71="",DATE(2030,11,0),Mitarbeiter!$D71),TODAY()),Einstellungen!$F$13:$F$67)))*N(Mitarbeiter!$E71)/IF(Einstellungen!$C$11="7 Tage",7,5),N('Ist-Stunden'!BK71)),MAX(IF(Einstellungen!$C$11="7 Tage",MAX(0,(MIN(DATE(2030,11,0),IF(Mitarbeiter!$D71="",DATE(2030,11,0),Mitarbeiter!$D71),TODAY()))-(MAX(DATE(2030,10,1),Mitarbeiter!$C71))+1),MAX(0,NETWORKDAYS(MAX(DATE(2030,10,1),Mitarbeiter!$C71),MIN(DATE(2030,11,0),IF(Mitarbeiter!$D71="",DATE(2030,11,0),Mitarbeiter!$D71),TODAY()),Einstellungen!$F$13:$F$67)))*N(Mitarbeiter!$E71)/IF(Einstellungen!$C$11="7 Tage",7,5),N('Ist-Stunden'!BK71)+(N(Krankheitstage!DH71)+N(Krankheitstage!DT71))*N($C71))))</f>
        <v/>
      </c>
      <c r="CP71" s="76">
        <f>IF($B71="",0,IF(Einstellungen!$C$10="Ja",MAX(IF(Einstellungen!$C$11="7 Tage",MAX(0,(MIN(DATE(2030,12,0),IF(Mitarbeiter!$D71="",DATE(2030,12,0),Mitarbeiter!$D71),TODAY()))-(MAX(DATE(2030,11,1),Mitarbeiter!$C71))+1),MAX(0,NETWORKDAYS(MAX(DATE(2030,11,1),Mitarbeiter!$C71),MIN(DATE(2030,12,0),IF(Mitarbeiter!$D71="",DATE(2030,12,0),Mitarbeiter!$D71),TODAY()),Einstellungen!$F$13:$F$67)))*N(Mitarbeiter!$E71)/IF(Einstellungen!$C$11="7 Tage",7,5),N('Ist-Stunden'!BL71)),MAX(IF(Einstellungen!$C$11="7 Tage",MAX(0,(MIN(DATE(2030,12,0),IF(Mitarbeiter!$D71="",DATE(2030,12,0),Mitarbeiter!$D71),TODAY()))-(MAX(DATE(2030,11,1),Mitarbeiter!$C71))+1),MAX(0,NETWORKDAYS(MAX(DATE(2030,11,1),Mitarbeiter!$C71),MIN(DATE(2030,12,0),IF(Mitarbeiter!$D71="",DATE(2030,12,0),Mitarbeiter!$D71),TODAY()),Einstellungen!$F$13:$F$67)))*N(Mitarbeiter!$E71)/IF(Einstellungen!$C$11="7 Tage",7,5),N('Ist-Stunden'!BL71)+(N(Krankheitstage!DI71)+N(Krankheitstage!DU71))*N($C71))))</f>
        <v/>
      </c>
      <c r="CQ71" s="76">
        <f>IF($B71="",0,IF(Einstellungen!$C$10="Ja",MAX(IF(Einstellungen!$C$11="7 Tage",MAX(0,(MIN(DATE(2030,13,0),IF(Mitarbeiter!$D71="",DATE(2030,13,0),Mitarbeiter!$D71),TODAY()))-(MAX(DATE(2030,12,1),Mitarbeiter!$C71))+1),MAX(0,NETWORKDAYS(MAX(DATE(2030,12,1),Mitarbeiter!$C71),MIN(DATE(2030,13,0),IF(Mitarbeiter!$D71="",DATE(2030,13,0),Mitarbeiter!$D71),TODAY()),Einstellungen!$F$13:$F$67)))*N(Mitarbeiter!$E71)/IF(Einstellungen!$C$11="7 Tage",7,5),N('Ist-Stunden'!BM71)),MAX(IF(Einstellungen!$C$11="7 Tage",MAX(0,(MIN(DATE(2030,13,0),IF(Mitarbeiter!$D71="",DATE(2030,13,0),Mitarbeiter!$D71),TODAY()))-(MAX(DATE(2030,12,1),Mitarbeiter!$C71))+1),MAX(0,NETWORKDAYS(MAX(DATE(2030,12,1),Mitarbeiter!$C71),MIN(DATE(2030,13,0),IF(Mitarbeiter!$D71="",DATE(2030,13,0),Mitarbeiter!$D71),TODAY()),Einstellungen!$F$13:$F$67)))*N(Mitarbeiter!$E71)/IF(Einstellungen!$C$11="7 Tage",7,5),N('Ist-Stunden'!BM71)+(N(Krankheitstage!DJ71)+N(Krankheitstage!DV71))*N($C71))))</f>
        <v/>
      </c>
    </row>
    <row r="72">
      <c r="A72" s="73">
        <f>IF(Mitarbeiter!B72="","",Mitarbeiter!A72)</f>
        <v/>
      </c>
      <c r="B72" s="6">
        <f>IF(Mitarbeiter!B72="","",Mitarbeiter!B72)</f>
        <v/>
      </c>
      <c r="C72" s="74">
        <f>IF(Mitarbeiter!B72="","",Mitarbeiter!F72)</f>
        <v/>
      </c>
      <c r="D72" s="75">
        <f>N(INDEX(Krankheitstage!$G72:$DV72,1,(Einstellungen!$C$3-2026)*24+1))</f>
        <v/>
      </c>
      <c r="E72" s="75">
        <f>N(INDEX(Krankheitstage!$G72:$DV72,1,(Einstellungen!$C$3-2026)*24+2))</f>
        <v/>
      </c>
      <c r="F72" s="75">
        <f>N(INDEX(Krankheitstage!$G72:$DV72,1,(Einstellungen!$C$3-2026)*24+3))</f>
        <v/>
      </c>
      <c r="G72" s="75">
        <f>N(INDEX(Krankheitstage!$G72:$DV72,1,(Einstellungen!$C$3-2026)*24+4))</f>
        <v/>
      </c>
      <c r="H72" s="75">
        <f>N(INDEX(Krankheitstage!$G72:$DV72,1,(Einstellungen!$C$3-2026)*24+5))</f>
        <v/>
      </c>
      <c r="I72" s="75">
        <f>N(INDEX(Krankheitstage!$G72:$DV72,1,(Einstellungen!$C$3-2026)*24+6))</f>
        <v/>
      </c>
      <c r="J72" s="75">
        <f>N(INDEX(Krankheitstage!$G72:$DV72,1,(Einstellungen!$C$3-2026)*24+7))</f>
        <v/>
      </c>
      <c r="K72" s="75">
        <f>N(INDEX(Krankheitstage!$G72:$DV72,1,(Einstellungen!$C$3-2026)*24+8))</f>
        <v/>
      </c>
      <c r="L72" s="75">
        <f>N(INDEX(Krankheitstage!$G72:$DV72,1,(Einstellungen!$C$3-2026)*24+9))</f>
        <v/>
      </c>
      <c r="M72" s="75">
        <f>N(INDEX(Krankheitstage!$G72:$DV72,1,(Einstellungen!$C$3-2026)*24+10))</f>
        <v/>
      </c>
      <c r="N72" s="75">
        <f>N(INDEX(Krankheitstage!$G72:$DV72,1,(Einstellungen!$C$3-2026)*24+11))</f>
        <v/>
      </c>
      <c r="O72" s="75">
        <f>N(INDEX(Krankheitstage!$G72:$DV72,1,(Einstellungen!$C$3-2026)*24+12))</f>
        <v/>
      </c>
      <c r="P72" s="75">
        <f>IF($B72="","",SUM(D72:O72))</f>
        <v/>
      </c>
      <c r="Q72" s="75">
        <f>N(INDEX(Krankheitstage!$G72:$DV72,1,(Einstellungen!$C$3-2026)*24+13))</f>
        <v/>
      </c>
      <c r="R72" s="75">
        <f>N(INDEX(Krankheitstage!$G72:$DV72,1,(Einstellungen!$C$3-2026)*24+14))</f>
        <v/>
      </c>
      <c r="S72" s="75">
        <f>N(INDEX(Krankheitstage!$G72:$DV72,1,(Einstellungen!$C$3-2026)*24+15))</f>
        <v/>
      </c>
      <c r="T72" s="75">
        <f>N(INDEX(Krankheitstage!$G72:$DV72,1,(Einstellungen!$C$3-2026)*24+16))</f>
        <v/>
      </c>
      <c r="U72" s="75">
        <f>N(INDEX(Krankheitstage!$G72:$DV72,1,(Einstellungen!$C$3-2026)*24+17))</f>
        <v/>
      </c>
      <c r="V72" s="75">
        <f>N(INDEX(Krankheitstage!$G72:$DV72,1,(Einstellungen!$C$3-2026)*24+18))</f>
        <v/>
      </c>
      <c r="W72" s="75">
        <f>N(INDEX(Krankheitstage!$G72:$DV72,1,(Einstellungen!$C$3-2026)*24+19))</f>
        <v/>
      </c>
      <c r="X72" s="75">
        <f>N(INDEX(Krankheitstage!$G72:$DV72,1,(Einstellungen!$C$3-2026)*24+20))</f>
        <v/>
      </c>
      <c r="Y72" s="75">
        <f>N(INDEX(Krankheitstage!$G72:$DV72,1,(Einstellungen!$C$3-2026)*24+21))</f>
        <v/>
      </c>
      <c r="Z72" s="75">
        <f>N(INDEX(Krankheitstage!$G72:$DV72,1,(Einstellungen!$C$3-2026)*24+22))</f>
        <v/>
      </c>
      <c r="AA72" s="75">
        <f>N(INDEX(Krankheitstage!$G72:$DV72,1,(Einstellungen!$C$3-2026)*24+23))</f>
        <v/>
      </c>
      <c r="AB72" s="75">
        <f>N(INDEX(Krankheitstage!$G72:$DV72,1,(Einstellungen!$C$3-2026)*24+24))</f>
        <v/>
      </c>
      <c r="AC72" s="75">
        <f>IF($B72="","",SUM(Q72:AB72))</f>
        <v/>
      </c>
      <c r="AD72" s="75">
        <f>IF($B72="","",SUM(P72,AC72))</f>
        <v/>
      </c>
      <c r="AE72" s="76">
        <f>IF($B72="","",AD72*N(C72))</f>
        <v/>
      </c>
      <c r="AF72" s="75">
        <f>IF($B72="","",Krankheitstage!E72)</f>
        <v/>
      </c>
      <c r="AG72" s="76">
        <f>IF($B72="","",AF72*N(C72))</f>
        <v/>
      </c>
      <c r="AH72" s="76">
        <f>IF($B72="","",INDEX($AJ72:$CQ72,1,(Einstellungen!$C$3-2026)*12+1)+INDEX($AJ72:$CQ72,1,(Einstellungen!$C$3-2026)*12+2)+INDEX($AJ72:$CQ72,1,(Einstellungen!$C$3-2026)*12+3)+INDEX($AJ72:$CQ72,1,(Einstellungen!$C$3-2026)*12+4)+INDEX($AJ72:$CQ72,1,(Einstellungen!$C$3-2026)*12+5)+INDEX($AJ72:$CQ72,1,(Einstellungen!$C$3-2026)*12+6)+INDEX($AJ72:$CQ72,1,(Einstellungen!$C$3-2026)*12+7)+INDEX($AJ72:$CQ72,1,(Einstellungen!$C$3-2026)*12+8)+INDEX($AJ72:$CQ72,1,(Einstellungen!$C$3-2026)*12+9)+INDEX($AJ72:$CQ72,1,(Einstellungen!$C$3-2026)*12+10)+INDEX($AJ72:$CQ72,1,(Einstellungen!$C$3-2026)*12+11)+INDEX($AJ72:$CQ72,1,(Einstellungen!$C$3-2026)*12+12))</f>
        <v/>
      </c>
      <c r="AI72" s="76">
        <f>IF($B72="","",SUM($AJ72:$CQ72))</f>
        <v/>
      </c>
      <c r="AJ72" s="76">
        <f>IF($B72="",0,IF(Einstellungen!$C$10="Ja",MAX(IF(Einstellungen!$C$11="7 Tage",MAX(0,(MIN(DATE(2026,2,0),IF(Mitarbeiter!$D72="",DATE(2026,2,0),Mitarbeiter!$D72),TODAY()))-(MAX(DATE(2026,1,1),Mitarbeiter!$C72))+1),MAX(0,NETWORKDAYS(MAX(DATE(2026,1,1),Mitarbeiter!$C72),MIN(DATE(2026,2,0),IF(Mitarbeiter!$D72="",DATE(2026,2,0),Mitarbeiter!$D72),TODAY()),Einstellungen!$F$13:$F$67)))*N(Mitarbeiter!$E72)/IF(Einstellungen!$C$11="7 Tage",7,5),N('Ist-Stunden'!F72)),MAX(IF(Einstellungen!$C$11="7 Tage",MAX(0,(MIN(DATE(2026,2,0),IF(Mitarbeiter!$D72="",DATE(2026,2,0),Mitarbeiter!$D72),TODAY()))-(MAX(DATE(2026,1,1),Mitarbeiter!$C72))+1),MAX(0,NETWORKDAYS(MAX(DATE(2026,1,1),Mitarbeiter!$C72),MIN(DATE(2026,2,0),IF(Mitarbeiter!$D72="",DATE(2026,2,0),Mitarbeiter!$D72),TODAY()),Einstellungen!$F$13:$F$67)))*N(Mitarbeiter!$E72)/IF(Einstellungen!$C$11="7 Tage",7,5),N('Ist-Stunden'!F72)+(N(Krankheitstage!G72)+N(Krankheitstage!S72))*N($C72))))</f>
        <v/>
      </c>
      <c r="AK72" s="76">
        <f>IF($B72="",0,IF(Einstellungen!$C$10="Ja",MAX(IF(Einstellungen!$C$11="7 Tage",MAX(0,(MIN(DATE(2026,3,0),IF(Mitarbeiter!$D72="",DATE(2026,3,0),Mitarbeiter!$D72),TODAY()))-(MAX(DATE(2026,2,1),Mitarbeiter!$C72))+1),MAX(0,NETWORKDAYS(MAX(DATE(2026,2,1),Mitarbeiter!$C72),MIN(DATE(2026,3,0),IF(Mitarbeiter!$D72="",DATE(2026,3,0),Mitarbeiter!$D72),TODAY()),Einstellungen!$F$13:$F$67)))*N(Mitarbeiter!$E72)/IF(Einstellungen!$C$11="7 Tage",7,5),N('Ist-Stunden'!G72)),MAX(IF(Einstellungen!$C$11="7 Tage",MAX(0,(MIN(DATE(2026,3,0),IF(Mitarbeiter!$D72="",DATE(2026,3,0),Mitarbeiter!$D72),TODAY()))-(MAX(DATE(2026,2,1),Mitarbeiter!$C72))+1),MAX(0,NETWORKDAYS(MAX(DATE(2026,2,1),Mitarbeiter!$C72),MIN(DATE(2026,3,0),IF(Mitarbeiter!$D72="",DATE(2026,3,0),Mitarbeiter!$D72),TODAY()),Einstellungen!$F$13:$F$67)))*N(Mitarbeiter!$E72)/IF(Einstellungen!$C$11="7 Tage",7,5),N('Ist-Stunden'!G72)+(N(Krankheitstage!H72)+N(Krankheitstage!T72))*N($C72))))</f>
        <v/>
      </c>
      <c r="AL72" s="76">
        <f>IF($B72="",0,IF(Einstellungen!$C$10="Ja",MAX(IF(Einstellungen!$C$11="7 Tage",MAX(0,(MIN(DATE(2026,4,0),IF(Mitarbeiter!$D72="",DATE(2026,4,0),Mitarbeiter!$D72),TODAY()))-(MAX(DATE(2026,3,1),Mitarbeiter!$C72))+1),MAX(0,NETWORKDAYS(MAX(DATE(2026,3,1),Mitarbeiter!$C72),MIN(DATE(2026,4,0),IF(Mitarbeiter!$D72="",DATE(2026,4,0),Mitarbeiter!$D72),TODAY()),Einstellungen!$F$13:$F$67)))*N(Mitarbeiter!$E72)/IF(Einstellungen!$C$11="7 Tage",7,5),N('Ist-Stunden'!H72)),MAX(IF(Einstellungen!$C$11="7 Tage",MAX(0,(MIN(DATE(2026,4,0),IF(Mitarbeiter!$D72="",DATE(2026,4,0),Mitarbeiter!$D72),TODAY()))-(MAX(DATE(2026,3,1),Mitarbeiter!$C72))+1),MAX(0,NETWORKDAYS(MAX(DATE(2026,3,1),Mitarbeiter!$C72),MIN(DATE(2026,4,0),IF(Mitarbeiter!$D72="",DATE(2026,4,0),Mitarbeiter!$D72),TODAY()),Einstellungen!$F$13:$F$67)))*N(Mitarbeiter!$E72)/IF(Einstellungen!$C$11="7 Tage",7,5),N('Ist-Stunden'!H72)+(N(Krankheitstage!I72)+N(Krankheitstage!U72))*N($C72))))</f>
        <v/>
      </c>
      <c r="AM72" s="76">
        <f>IF($B72="",0,IF(Einstellungen!$C$10="Ja",MAX(IF(Einstellungen!$C$11="7 Tage",MAX(0,(MIN(DATE(2026,5,0),IF(Mitarbeiter!$D72="",DATE(2026,5,0),Mitarbeiter!$D72),TODAY()))-(MAX(DATE(2026,4,1),Mitarbeiter!$C72))+1),MAX(0,NETWORKDAYS(MAX(DATE(2026,4,1),Mitarbeiter!$C72),MIN(DATE(2026,5,0),IF(Mitarbeiter!$D72="",DATE(2026,5,0),Mitarbeiter!$D72),TODAY()),Einstellungen!$F$13:$F$67)))*N(Mitarbeiter!$E72)/IF(Einstellungen!$C$11="7 Tage",7,5),N('Ist-Stunden'!I72)),MAX(IF(Einstellungen!$C$11="7 Tage",MAX(0,(MIN(DATE(2026,5,0),IF(Mitarbeiter!$D72="",DATE(2026,5,0),Mitarbeiter!$D72),TODAY()))-(MAX(DATE(2026,4,1),Mitarbeiter!$C72))+1),MAX(0,NETWORKDAYS(MAX(DATE(2026,4,1),Mitarbeiter!$C72),MIN(DATE(2026,5,0),IF(Mitarbeiter!$D72="",DATE(2026,5,0),Mitarbeiter!$D72),TODAY()),Einstellungen!$F$13:$F$67)))*N(Mitarbeiter!$E72)/IF(Einstellungen!$C$11="7 Tage",7,5),N('Ist-Stunden'!I72)+(N(Krankheitstage!J72)+N(Krankheitstage!V72))*N($C72))))</f>
        <v/>
      </c>
      <c r="AN72" s="76">
        <f>IF($B72="",0,IF(Einstellungen!$C$10="Ja",MAX(IF(Einstellungen!$C$11="7 Tage",MAX(0,(MIN(DATE(2026,6,0),IF(Mitarbeiter!$D72="",DATE(2026,6,0),Mitarbeiter!$D72),TODAY()))-(MAX(DATE(2026,5,1),Mitarbeiter!$C72))+1),MAX(0,NETWORKDAYS(MAX(DATE(2026,5,1),Mitarbeiter!$C72),MIN(DATE(2026,6,0),IF(Mitarbeiter!$D72="",DATE(2026,6,0),Mitarbeiter!$D72),TODAY()),Einstellungen!$F$13:$F$67)))*N(Mitarbeiter!$E72)/IF(Einstellungen!$C$11="7 Tage",7,5),N('Ist-Stunden'!J72)),MAX(IF(Einstellungen!$C$11="7 Tage",MAX(0,(MIN(DATE(2026,6,0),IF(Mitarbeiter!$D72="",DATE(2026,6,0),Mitarbeiter!$D72),TODAY()))-(MAX(DATE(2026,5,1),Mitarbeiter!$C72))+1),MAX(0,NETWORKDAYS(MAX(DATE(2026,5,1),Mitarbeiter!$C72),MIN(DATE(2026,6,0),IF(Mitarbeiter!$D72="",DATE(2026,6,0),Mitarbeiter!$D72),TODAY()),Einstellungen!$F$13:$F$67)))*N(Mitarbeiter!$E72)/IF(Einstellungen!$C$11="7 Tage",7,5),N('Ist-Stunden'!J72)+(N(Krankheitstage!K72)+N(Krankheitstage!W72))*N($C72))))</f>
        <v/>
      </c>
      <c r="AO72" s="76">
        <f>IF($B72="",0,IF(Einstellungen!$C$10="Ja",MAX(IF(Einstellungen!$C$11="7 Tage",MAX(0,(MIN(DATE(2026,7,0),IF(Mitarbeiter!$D72="",DATE(2026,7,0),Mitarbeiter!$D72),TODAY()))-(MAX(DATE(2026,6,1),Mitarbeiter!$C72))+1),MAX(0,NETWORKDAYS(MAX(DATE(2026,6,1),Mitarbeiter!$C72),MIN(DATE(2026,7,0),IF(Mitarbeiter!$D72="",DATE(2026,7,0),Mitarbeiter!$D72),TODAY()),Einstellungen!$F$13:$F$67)))*N(Mitarbeiter!$E72)/IF(Einstellungen!$C$11="7 Tage",7,5),N('Ist-Stunden'!K72)),MAX(IF(Einstellungen!$C$11="7 Tage",MAX(0,(MIN(DATE(2026,7,0),IF(Mitarbeiter!$D72="",DATE(2026,7,0),Mitarbeiter!$D72),TODAY()))-(MAX(DATE(2026,6,1),Mitarbeiter!$C72))+1),MAX(0,NETWORKDAYS(MAX(DATE(2026,6,1),Mitarbeiter!$C72),MIN(DATE(2026,7,0),IF(Mitarbeiter!$D72="",DATE(2026,7,0),Mitarbeiter!$D72),TODAY()),Einstellungen!$F$13:$F$67)))*N(Mitarbeiter!$E72)/IF(Einstellungen!$C$11="7 Tage",7,5),N('Ist-Stunden'!K72)+(N(Krankheitstage!L72)+N(Krankheitstage!X72))*N($C72))))</f>
        <v/>
      </c>
      <c r="AP72" s="76">
        <f>IF($B72="",0,IF(Einstellungen!$C$10="Ja",MAX(IF(Einstellungen!$C$11="7 Tage",MAX(0,(MIN(DATE(2026,8,0),IF(Mitarbeiter!$D72="",DATE(2026,8,0),Mitarbeiter!$D72),TODAY()))-(MAX(DATE(2026,7,1),Mitarbeiter!$C72))+1),MAX(0,NETWORKDAYS(MAX(DATE(2026,7,1),Mitarbeiter!$C72),MIN(DATE(2026,8,0),IF(Mitarbeiter!$D72="",DATE(2026,8,0),Mitarbeiter!$D72),TODAY()),Einstellungen!$F$13:$F$67)))*N(Mitarbeiter!$E72)/IF(Einstellungen!$C$11="7 Tage",7,5),N('Ist-Stunden'!L72)),MAX(IF(Einstellungen!$C$11="7 Tage",MAX(0,(MIN(DATE(2026,8,0),IF(Mitarbeiter!$D72="",DATE(2026,8,0),Mitarbeiter!$D72),TODAY()))-(MAX(DATE(2026,7,1),Mitarbeiter!$C72))+1),MAX(0,NETWORKDAYS(MAX(DATE(2026,7,1),Mitarbeiter!$C72),MIN(DATE(2026,8,0),IF(Mitarbeiter!$D72="",DATE(2026,8,0),Mitarbeiter!$D72),TODAY()),Einstellungen!$F$13:$F$67)))*N(Mitarbeiter!$E72)/IF(Einstellungen!$C$11="7 Tage",7,5),N('Ist-Stunden'!L72)+(N(Krankheitstage!M72)+N(Krankheitstage!Y72))*N($C72))))</f>
        <v/>
      </c>
      <c r="AQ72" s="76">
        <f>IF($B72="",0,IF(Einstellungen!$C$10="Ja",MAX(IF(Einstellungen!$C$11="7 Tage",MAX(0,(MIN(DATE(2026,9,0),IF(Mitarbeiter!$D72="",DATE(2026,9,0),Mitarbeiter!$D72),TODAY()))-(MAX(DATE(2026,8,1),Mitarbeiter!$C72))+1),MAX(0,NETWORKDAYS(MAX(DATE(2026,8,1),Mitarbeiter!$C72),MIN(DATE(2026,9,0),IF(Mitarbeiter!$D72="",DATE(2026,9,0),Mitarbeiter!$D72),TODAY()),Einstellungen!$F$13:$F$67)))*N(Mitarbeiter!$E72)/IF(Einstellungen!$C$11="7 Tage",7,5),N('Ist-Stunden'!M72)),MAX(IF(Einstellungen!$C$11="7 Tage",MAX(0,(MIN(DATE(2026,9,0),IF(Mitarbeiter!$D72="",DATE(2026,9,0),Mitarbeiter!$D72),TODAY()))-(MAX(DATE(2026,8,1),Mitarbeiter!$C72))+1),MAX(0,NETWORKDAYS(MAX(DATE(2026,8,1),Mitarbeiter!$C72),MIN(DATE(2026,9,0),IF(Mitarbeiter!$D72="",DATE(2026,9,0),Mitarbeiter!$D72),TODAY()),Einstellungen!$F$13:$F$67)))*N(Mitarbeiter!$E72)/IF(Einstellungen!$C$11="7 Tage",7,5),N('Ist-Stunden'!M72)+(N(Krankheitstage!N72)+N(Krankheitstage!Z72))*N($C72))))</f>
        <v/>
      </c>
      <c r="AR72" s="76">
        <f>IF($B72="",0,IF(Einstellungen!$C$10="Ja",MAX(IF(Einstellungen!$C$11="7 Tage",MAX(0,(MIN(DATE(2026,10,0),IF(Mitarbeiter!$D72="",DATE(2026,10,0),Mitarbeiter!$D72),TODAY()))-(MAX(DATE(2026,9,1),Mitarbeiter!$C72))+1),MAX(0,NETWORKDAYS(MAX(DATE(2026,9,1),Mitarbeiter!$C72),MIN(DATE(2026,10,0),IF(Mitarbeiter!$D72="",DATE(2026,10,0),Mitarbeiter!$D72),TODAY()),Einstellungen!$F$13:$F$67)))*N(Mitarbeiter!$E72)/IF(Einstellungen!$C$11="7 Tage",7,5),N('Ist-Stunden'!N72)),MAX(IF(Einstellungen!$C$11="7 Tage",MAX(0,(MIN(DATE(2026,10,0),IF(Mitarbeiter!$D72="",DATE(2026,10,0),Mitarbeiter!$D72),TODAY()))-(MAX(DATE(2026,9,1),Mitarbeiter!$C72))+1),MAX(0,NETWORKDAYS(MAX(DATE(2026,9,1),Mitarbeiter!$C72),MIN(DATE(2026,10,0),IF(Mitarbeiter!$D72="",DATE(2026,10,0),Mitarbeiter!$D72),TODAY()),Einstellungen!$F$13:$F$67)))*N(Mitarbeiter!$E72)/IF(Einstellungen!$C$11="7 Tage",7,5),N('Ist-Stunden'!N72)+(N(Krankheitstage!O72)+N(Krankheitstage!AA72))*N($C72))))</f>
        <v/>
      </c>
      <c r="AS72" s="76">
        <f>IF($B72="",0,IF(Einstellungen!$C$10="Ja",MAX(IF(Einstellungen!$C$11="7 Tage",MAX(0,(MIN(DATE(2026,11,0),IF(Mitarbeiter!$D72="",DATE(2026,11,0),Mitarbeiter!$D72),TODAY()))-(MAX(DATE(2026,10,1),Mitarbeiter!$C72))+1),MAX(0,NETWORKDAYS(MAX(DATE(2026,10,1),Mitarbeiter!$C72),MIN(DATE(2026,11,0),IF(Mitarbeiter!$D72="",DATE(2026,11,0),Mitarbeiter!$D72),TODAY()),Einstellungen!$F$13:$F$67)))*N(Mitarbeiter!$E72)/IF(Einstellungen!$C$11="7 Tage",7,5),N('Ist-Stunden'!O72)),MAX(IF(Einstellungen!$C$11="7 Tage",MAX(0,(MIN(DATE(2026,11,0),IF(Mitarbeiter!$D72="",DATE(2026,11,0),Mitarbeiter!$D72),TODAY()))-(MAX(DATE(2026,10,1),Mitarbeiter!$C72))+1),MAX(0,NETWORKDAYS(MAX(DATE(2026,10,1),Mitarbeiter!$C72),MIN(DATE(2026,11,0),IF(Mitarbeiter!$D72="",DATE(2026,11,0),Mitarbeiter!$D72),TODAY()),Einstellungen!$F$13:$F$67)))*N(Mitarbeiter!$E72)/IF(Einstellungen!$C$11="7 Tage",7,5),N('Ist-Stunden'!O72)+(N(Krankheitstage!P72)+N(Krankheitstage!AB72))*N($C72))))</f>
        <v/>
      </c>
      <c r="AT72" s="76">
        <f>IF($B72="",0,IF(Einstellungen!$C$10="Ja",MAX(IF(Einstellungen!$C$11="7 Tage",MAX(0,(MIN(DATE(2026,12,0),IF(Mitarbeiter!$D72="",DATE(2026,12,0),Mitarbeiter!$D72),TODAY()))-(MAX(DATE(2026,11,1),Mitarbeiter!$C72))+1),MAX(0,NETWORKDAYS(MAX(DATE(2026,11,1),Mitarbeiter!$C72),MIN(DATE(2026,12,0),IF(Mitarbeiter!$D72="",DATE(2026,12,0),Mitarbeiter!$D72),TODAY()),Einstellungen!$F$13:$F$67)))*N(Mitarbeiter!$E72)/IF(Einstellungen!$C$11="7 Tage",7,5),N('Ist-Stunden'!P72)),MAX(IF(Einstellungen!$C$11="7 Tage",MAX(0,(MIN(DATE(2026,12,0),IF(Mitarbeiter!$D72="",DATE(2026,12,0),Mitarbeiter!$D72),TODAY()))-(MAX(DATE(2026,11,1),Mitarbeiter!$C72))+1),MAX(0,NETWORKDAYS(MAX(DATE(2026,11,1),Mitarbeiter!$C72),MIN(DATE(2026,12,0),IF(Mitarbeiter!$D72="",DATE(2026,12,0),Mitarbeiter!$D72),TODAY()),Einstellungen!$F$13:$F$67)))*N(Mitarbeiter!$E72)/IF(Einstellungen!$C$11="7 Tage",7,5),N('Ist-Stunden'!P72)+(N(Krankheitstage!Q72)+N(Krankheitstage!AC72))*N($C72))))</f>
        <v/>
      </c>
      <c r="AU72" s="76">
        <f>IF($B72="",0,IF(Einstellungen!$C$10="Ja",MAX(IF(Einstellungen!$C$11="7 Tage",MAX(0,(MIN(DATE(2026,13,0),IF(Mitarbeiter!$D72="",DATE(2026,13,0),Mitarbeiter!$D72),TODAY()))-(MAX(DATE(2026,12,1),Mitarbeiter!$C72))+1),MAX(0,NETWORKDAYS(MAX(DATE(2026,12,1),Mitarbeiter!$C72),MIN(DATE(2026,13,0),IF(Mitarbeiter!$D72="",DATE(2026,13,0),Mitarbeiter!$D72),TODAY()),Einstellungen!$F$13:$F$67)))*N(Mitarbeiter!$E72)/IF(Einstellungen!$C$11="7 Tage",7,5),N('Ist-Stunden'!Q72)),MAX(IF(Einstellungen!$C$11="7 Tage",MAX(0,(MIN(DATE(2026,13,0),IF(Mitarbeiter!$D72="",DATE(2026,13,0),Mitarbeiter!$D72),TODAY()))-(MAX(DATE(2026,12,1),Mitarbeiter!$C72))+1),MAX(0,NETWORKDAYS(MAX(DATE(2026,12,1),Mitarbeiter!$C72),MIN(DATE(2026,13,0),IF(Mitarbeiter!$D72="",DATE(2026,13,0),Mitarbeiter!$D72),TODAY()),Einstellungen!$F$13:$F$67)))*N(Mitarbeiter!$E72)/IF(Einstellungen!$C$11="7 Tage",7,5),N('Ist-Stunden'!Q72)+(N(Krankheitstage!R72)+N(Krankheitstage!AD72))*N($C72))))</f>
        <v/>
      </c>
      <c r="AV72" s="76">
        <f>IF($B72="",0,IF(Einstellungen!$C$10="Ja",MAX(IF(Einstellungen!$C$11="7 Tage",MAX(0,(MIN(DATE(2027,2,0),IF(Mitarbeiter!$D72="",DATE(2027,2,0),Mitarbeiter!$D72),TODAY()))-(MAX(DATE(2027,1,1),Mitarbeiter!$C72))+1),MAX(0,NETWORKDAYS(MAX(DATE(2027,1,1),Mitarbeiter!$C72),MIN(DATE(2027,2,0),IF(Mitarbeiter!$D72="",DATE(2027,2,0),Mitarbeiter!$D72),TODAY()),Einstellungen!$F$13:$F$67)))*N(Mitarbeiter!$E72)/IF(Einstellungen!$C$11="7 Tage",7,5),N('Ist-Stunden'!R72)),MAX(IF(Einstellungen!$C$11="7 Tage",MAX(0,(MIN(DATE(2027,2,0),IF(Mitarbeiter!$D72="",DATE(2027,2,0),Mitarbeiter!$D72),TODAY()))-(MAX(DATE(2027,1,1),Mitarbeiter!$C72))+1),MAX(0,NETWORKDAYS(MAX(DATE(2027,1,1),Mitarbeiter!$C72),MIN(DATE(2027,2,0),IF(Mitarbeiter!$D72="",DATE(2027,2,0),Mitarbeiter!$D72),TODAY()),Einstellungen!$F$13:$F$67)))*N(Mitarbeiter!$E72)/IF(Einstellungen!$C$11="7 Tage",7,5),N('Ist-Stunden'!R72)+(N(Krankheitstage!AE72)+N(Krankheitstage!AQ72))*N($C72))))</f>
        <v/>
      </c>
      <c r="AW72" s="76">
        <f>IF($B72="",0,IF(Einstellungen!$C$10="Ja",MAX(IF(Einstellungen!$C$11="7 Tage",MAX(0,(MIN(DATE(2027,3,0),IF(Mitarbeiter!$D72="",DATE(2027,3,0),Mitarbeiter!$D72),TODAY()))-(MAX(DATE(2027,2,1),Mitarbeiter!$C72))+1),MAX(0,NETWORKDAYS(MAX(DATE(2027,2,1),Mitarbeiter!$C72),MIN(DATE(2027,3,0),IF(Mitarbeiter!$D72="",DATE(2027,3,0),Mitarbeiter!$D72),TODAY()),Einstellungen!$F$13:$F$67)))*N(Mitarbeiter!$E72)/IF(Einstellungen!$C$11="7 Tage",7,5),N('Ist-Stunden'!S72)),MAX(IF(Einstellungen!$C$11="7 Tage",MAX(0,(MIN(DATE(2027,3,0),IF(Mitarbeiter!$D72="",DATE(2027,3,0),Mitarbeiter!$D72),TODAY()))-(MAX(DATE(2027,2,1),Mitarbeiter!$C72))+1),MAX(0,NETWORKDAYS(MAX(DATE(2027,2,1),Mitarbeiter!$C72),MIN(DATE(2027,3,0),IF(Mitarbeiter!$D72="",DATE(2027,3,0),Mitarbeiter!$D72),TODAY()),Einstellungen!$F$13:$F$67)))*N(Mitarbeiter!$E72)/IF(Einstellungen!$C$11="7 Tage",7,5),N('Ist-Stunden'!S72)+(N(Krankheitstage!AF72)+N(Krankheitstage!AR72))*N($C72))))</f>
        <v/>
      </c>
      <c r="AX72" s="76">
        <f>IF($B72="",0,IF(Einstellungen!$C$10="Ja",MAX(IF(Einstellungen!$C$11="7 Tage",MAX(0,(MIN(DATE(2027,4,0),IF(Mitarbeiter!$D72="",DATE(2027,4,0),Mitarbeiter!$D72),TODAY()))-(MAX(DATE(2027,3,1),Mitarbeiter!$C72))+1),MAX(0,NETWORKDAYS(MAX(DATE(2027,3,1),Mitarbeiter!$C72),MIN(DATE(2027,4,0),IF(Mitarbeiter!$D72="",DATE(2027,4,0),Mitarbeiter!$D72),TODAY()),Einstellungen!$F$13:$F$67)))*N(Mitarbeiter!$E72)/IF(Einstellungen!$C$11="7 Tage",7,5),N('Ist-Stunden'!T72)),MAX(IF(Einstellungen!$C$11="7 Tage",MAX(0,(MIN(DATE(2027,4,0),IF(Mitarbeiter!$D72="",DATE(2027,4,0),Mitarbeiter!$D72),TODAY()))-(MAX(DATE(2027,3,1),Mitarbeiter!$C72))+1),MAX(0,NETWORKDAYS(MAX(DATE(2027,3,1),Mitarbeiter!$C72),MIN(DATE(2027,4,0),IF(Mitarbeiter!$D72="",DATE(2027,4,0),Mitarbeiter!$D72),TODAY()),Einstellungen!$F$13:$F$67)))*N(Mitarbeiter!$E72)/IF(Einstellungen!$C$11="7 Tage",7,5),N('Ist-Stunden'!T72)+(N(Krankheitstage!AG72)+N(Krankheitstage!AS72))*N($C72))))</f>
        <v/>
      </c>
      <c r="AY72" s="76">
        <f>IF($B72="",0,IF(Einstellungen!$C$10="Ja",MAX(IF(Einstellungen!$C$11="7 Tage",MAX(0,(MIN(DATE(2027,5,0),IF(Mitarbeiter!$D72="",DATE(2027,5,0),Mitarbeiter!$D72),TODAY()))-(MAX(DATE(2027,4,1),Mitarbeiter!$C72))+1),MAX(0,NETWORKDAYS(MAX(DATE(2027,4,1),Mitarbeiter!$C72),MIN(DATE(2027,5,0),IF(Mitarbeiter!$D72="",DATE(2027,5,0),Mitarbeiter!$D72),TODAY()),Einstellungen!$F$13:$F$67)))*N(Mitarbeiter!$E72)/IF(Einstellungen!$C$11="7 Tage",7,5),N('Ist-Stunden'!U72)),MAX(IF(Einstellungen!$C$11="7 Tage",MAX(0,(MIN(DATE(2027,5,0),IF(Mitarbeiter!$D72="",DATE(2027,5,0),Mitarbeiter!$D72),TODAY()))-(MAX(DATE(2027,4,1),Mitarbeiter!$C72))+1),MAX(0,NETWORKDAYS(MAX(DATE(2027,4,1),Mitarbeiter!$C72),MIN(DATE(2027,5,0),IF(Mitarbeiter!$D72="",DATE(2027,5,0),Mitarbeiter!$D72),TODAY()),Einstellungen!$F$13:$F$67)))*N(Mitarbeiter!$E72)/IF(Einstellungen!$C$11="7 Tage",7,5),N('Ist-Stunden'!U72)+(N(Krankheitstage!AH72)+N(Krankheitstage!AT72))*N($C72))))</f>
        <v/>
      </c>
      <c r="AZ72" s="76">
        <f>IF($B72="",0,IF(Einstellungen!$C$10="Ja",MAX(IF(Einstellungen!$C$11="7 Tage",MAX(0,(MIN(DATE(2027,6,0),IF(Mitarbeiter!$D72="",DATE(2027,6,0),Mitarbeiter!$D72),TODAY()))-(MAX(DATE(2027,5,1),Mitarbeiter!$C72))+1),MAX(0,NETWORKDAYS(MAX(DATE(2027,5,1),Mitarbeiter!$C72),MIN(DATE(2027,6,0),IF(Mitarbeiter!$D72="",DATE(2027,6,0),Mitarbeiter!$D72),TODAY()),Einstellungen!$F$13:$F$67)))*N(Mitarbeiter!$E72)/IF(Einstellungen!$C$11="7 Tage",7,5),N('Ist-Stunden'!V72)),MAX(IF(Einstellungen!$C$11="7 Tage",MAX(0,(MIN(DATE(2027,6,0),IF(Mitarbeiter!$D72="",DATE(2027,6,0),Mitarbeiter!$D72),TODAY()))-(MAX(DATE(2027,5,1),Mitarbeiter!$C72))+1),MAX(0,NETWORKDAYS(MAX(DATE(2027,5,1),Mitarbeiter!$C72),MIN(DATE(2027,6,0),IF(Mitarbeiter!$D72="",DATE(2027,6,0),Mitarbeiter!$D72),TODAY()),Einstellungen!$F$13:$F$67)))*N(Mitarbeiter!$E72)/IF(Einstellungen!$C$11="7 Tage",7,5),N('Ist-Stunden'!V72)+(N(Krankheitstage!AI72)+N(Krankheitstage!AU72))*N($C72))))</f>
        <v/>
      </c>
      <c r="BA72" s="76">
        <f>IF($B72="",0,IF(Einstellungen!$C$10="Ja",MAX(IF(Einstellungen!$C$11="7 Tage",MAX(0,(MIN(DATE(2027,7,0),IF(Mitarbeiter!$D72="",DATE(2027,7,0),Mitarbeiter!$D72),TODAY()))-(MAX(DATE(2027,6,1),Mitarbeiter!$C72))+1),MAX(0,NETWORKDAYS(MAX(DATE(2027,6,1),Mitarbeiter!$C72),MIN(DATE(2027,7,0),IF(Mitarbeiter!$D72="",DATE(2027,7,0),Mitarbeiter!$D72),TODAY()),Einstellungen!$F$13:$F$67)))*N(Mitarbeiter!$E72)/IF(Einstellungen!$C$11="7 Tage",7,5),N('Ist-Stunden'!W72)),MAX(IF(Einstellungen!$C$11="7 Tage",MAX(0,(MIN(DATE(2027,7,0),IF(Mitarbeiter!$D72="",DATE(2027,7,0),Mitarbeiter!$D72),TODAY()))-(MAX(DATE(2027,6,1),Mitarbeiter!$C72))+1),MAX(0,NETWORKDAYS(MAX(DATE(2027,6,1),Mitarbeiter!$C72),MIN(DATE(2027,7,0),IF(Mitarbeiter!$D72="",DATE(2027,7,0),Mitarbeiter!$D72),TODAY()),Einstellungen!$F$13:$F$67)))*N(Mitarbeiter!$E72)/IF(Einstellungen!$C$11="7 Tage",7,5),N('Ist-Stunden'!W72)+(N(Krankheitstage!AJ72)+N(Krankheitstage!AV72))*N($C72))))</f>
        <v/>
      </c>
      <c r="BB72" s="76">
        <f>IF($B72="",0,IF(Einstellungen!$C$10="Ja",MAX(IF(Einstellungen!$C$11="7 Tage",MAX(0,(MIN(DATE(2027,8,0),IF(Mitarbeiter!$D72="",DATE(2027,8,0),Mitarbeiter!$D72),TODAY()))-(MAX(DATE(2027,7,1),Mitarbeiter!$C72))+1),MAX(0,NETWORKDAYS(MAX(DATE(2027,7,1),Mitarbeiter!$C72),MIN(DATE(2027,8,0),IF(Mitarbeiter!$D72="",DATE(2027,8,0),Mitarbeiter!$D72),TODAY()),Einstellungen!$F$13:$F$67)))*N(Mitarbeiter!$E72)/IF(Einstellungen!$C$11="7 Tage",7,5),N('Ist-Stunden'!X72)),MAX(IF(Einstellungen!$C$11="7 Tage",MAX(0,(MIN(DATE(2027,8,0),IF(Mitarbeiter!$D72="",DATE(2027,8,0),Mitarbeiter!$D72),TODAY()))-(MAX(DATE(2027,7,1),Mitarbeiter!$C72))+1),MAX(0,NETWORKDAYS(MAX(DATE(2027,7,1),Mitarbeiter!$C72),MIN(DATE(2027,8,0),IF(Mitarbeiter!$D72="",DATE(2027,8,0),Mitarbeiter!$D72),TODAY()),Einstellungen!$F$13:$F$67)))*N(Mitarbeiter!$E72)/IF(Einstellungen!$C$11="7 Tage",7,5),N('Ist-Stunden'!X72)+(N(Krankheitstage!AK72)+N(Krankheitstage!AW72))*N($C72))))</f>
        <v/>
      </c>
      <c r="BC72" s="76">
        <f>IF($B72="",0,IF(Einstellungen!$C$10="Ja",MAX(IF(Einstellungen!$C$11="7 Tage",MAX(0,(MIN(DATE(2027,9,0),IF(Mitarbeiter!$D72="",DATE(2027,9,0),Mitarbeiter!$D72),TODAY()))-(MAX(DATE(2027,8,1),Mitarbeiter!$C72))+1),MAX(0,NETWORKDAYS(MAX(DATE(2027,8,1),Mitarbeiter!$C72),MIN(DATE(2027,9,0),IF(Mitarbeiter!$D72="",DATE(2027,9,0),Mitarbeiter!$D72),TODAY()),Einstellungen!$F$13:$F$67)))*N(Mitarbeiter!$E72)/IF(Einstellungen!$C$11="7 Tage",7,5),N('Ist-Stunden'!Y72)),MAX(IF(Einstellungen!$C$11="7 Tage",MAX(0,(MIN(DATE(2027,9,0),IF(Mitarbeiter!$D72="",DATE(2027,9,0),Mitarbeiter!$D72),TODAY()))-(MAX(DATE(2027,8,1),Mitarbeiter!$C72))+1),MAX(0,NETWORKDAYS(MAX(DATE(2027,8,1),Mitarbeiter!$C72),MIN(DATE(2027,9,0),IF(Mitarbeiter!$D72="",DATE(2027,9,0),Mitarbeiter!$D72),TODAY()),Einstellungen!$F$13:$F$67)))*N(Mitarbeiter!$E72)/IF(Einstellungen!$C$11="7 Tage",7,5),N('Ist-Stunden'!Y72)+(N(Krankheitstage!AL72)+N(Krankheitstage!AX72))*N($C72))))</f>
        <v/>
      </c>
      <c r="BD72" s="76">
        <f>IF($B72="",0,IF(Einstellungen!$C$10="Ja",MAX(IF(Einstellungen!$C$11="7 Tage",MAX(0,(MIN(DATE(2027,10,0),IF(Mitarbeiter!$D72="",DATE(2027,10,0),Mitarbeiter!$D72),TODAY()))-(MAX(DATE(2027,9,1),Mitarbeiter!$C72))+1),MAX(0,NETWORKDAYS(MAX(DATE(2027,9,1),Mitarbeiter!$C72),MIN(DATE(2027,10,0),IF(Mitarbeiter!$D72="",DATE(2027,10,0),Mitarbeiter!$D72),TODAY()),Einstellungen!$F$13:$F$67)))*N(Mitarbeiter!$E72)/IF(Einstellungen!$C$11="7 Tage",7,5),N('Ist-Stunden'!Z72)),MAX(IF(Einstellungen!$C$11="7 Tage",MAX(0,(MIN(DATE(2027,10,0),IF(Mitarbeiter!$D72="",DATE(2027,10,0),Mitarbeiter!$D72),TODAY()))-(MAX(DATE(2027,9,1),Mitarbeiter!$C72))+1),MAX(0,NETWORKDAYS(MAX(DATE(2027,9,1),Mitarbeiter!$C72),MIN(DATE(2027,10,0),IF(Mitarbeiter!$D72="",DATE(2027,10,0),Mitarbeiter!$D72),TODAY()),Einstellungen!$F$13:$F$67)))*N(Mitarbeiter!$E72)/IF(Einstellungen!$C$11="7 Tage",7,5),N('Ist-Stunden'!Z72)+(N(Krankheitstage!AM72)+N(Krankheitstage!AY72))*N($C72))))</f>
        <v/>
      </c>
      <c r="BE72" s="76">
        <f>IF($B72="",0,IF(Einstellungen!$C$10="Ja",MAX(IF(Einstellungen!$C$11="7 Tage",MAX(0,(MIN(DATE(2027,11,0),IF(Mitarbeiter!$D72="",DATE(2027,11,0),Mitarbeiter!$D72),TODAY()))-(MAX(DATE(2027,10,1),Mitarbeiter!$C72))+1),MAX(0,NETWORKDAYS(MAX(DATE(2027,10,1),Mitarbeiter!$C72),MIN(DATE(2027,11,0),IF(Mitarbeiter!$D72="",DATE(2027,11,0),Mitarbeiter!$D72),TODAY()),Einstellungen!$F$13:$F$67)))*N(Mitarbeiter!$E72)/IF(Einstellungen!$C$11="7 Tage",7,5),N('Ist-Stunden'!AA72)),MAX(IF(Einstellungen!$C$11="7 Tage",MAX(0,(MIN(DATE(2027,11,0),IF(Mitarbeiter!$D72="",DATE(2027,11,0),Mitarbeiter!$D72),TODAY()))-(MAX(DATE(2027,10,1),Mitarbeiter!$C72))+1),MAX(0,NETWORKDAYS(MAX(DATE(2027,10,1),Mitarbeiter!$C72),MIN(DATE(2027,11,0),IF(Mitarbeiter!$D72="",DATE(2027,11,0),Mitarbeiter!$D72),TODAY()),Einstellungen!$F$13:$F$67)))*N(Mitarbeiter!$E72)/IF(Einstellungen!$C$11="7 Tage",7,5),N('Ist-Stunden'!AA72)+(N(Krankheitstage!AN72)+N(Krankheitstage!AZ72))*N($C72))))</f>
        <v/>
      </c>
      <c r="BF72" s="76">
        <f>IF($B72="",0,IF(Einstellungen!$C$10="Ja",MAX(IF(Einstellungen!$C$11="7 Tage",MAX(0,(MIN(DATE(2027,12,0),IF(Mitarbeiter!$D72="",DATE(2027,12,0),Mitarbeiter!$D72),TODAY()))-(MAX(DATE(2027,11,1),Mitarbeiter!$C72))+1),MAX(0,NETWORKDAYS(MAX(DATE(2027,11,1),Mitarbeiter!$C72),MIN(DATE(2027,12,0),IF(Mitarbeiter!$D72="",DATE(2027,12,0),Mitarbeiter!$D72),TODAY()),Einstellungen!$F$13:$F$67)))*N(Mitarbeiter!$E72)/IF(Einstellungen!$C$11="7 Tage",7,5),N('Ist-Stunden'!AB72)),MAX(IF(Einstellungen!$C$11="7 Tage",MAX(0,(MIN(DATE(2027,12,0),IF(Mitarbeiter!$D72="",DATE(2027,12,0),Mitarbeiter!$D72),TODAY()))-(MAX(DATE(2027,11,1),Mitarbeiter!$C72))+1),MAX(0,NETWORKDAYS(MAX(DATE(2027,11,1),Mitarbeiter!$C72),MIN(DATE(2027,12,0),IF(Mitarbeiter!$D72="",DATE(2027,12,0),Mitarbeiter!$D72),TODAY()),Einstellungen!$F$13:$F$67)))*N(Mitarbeiter!$E72)/IF(Einstellungen!$C$11="7 Tage",7,5),N('Ist-Stunden'!AB72)+(N(Krankheitstage!AO72)+N(Krankheitstage!BA72))*N($C72))))</f>
        <v/>
      </c>
      <c r="BG72" s="76">
        <f>IF($B72="",0,IF(Einstellungen!$C$10="Ja",MAX(IF(Einstellungen!$C$11="7 Tage",MAX(0,(MIN(DATE(2027,13,0),IF(Mitarbeiter!$D72="",DATE(2027,13,0),Mitarbeiter!$D72),TODAY()))-(MAX(DATE(2027,12,1),Mitarbeiter!$C72))+1),MAX(0,NETWORKDAYS(MAX(DATE(2027,12,1),Mitarbeiter!$C72),MIN(DATE(2027,13,0),IF(Mitarbeiter!$D72="",DATE(2027,13,0),Mitarbeiter!$D72),TODAY()),Einstellungen!$F$13:$F$67)))*N(Mitarbeiter!$E72)/IF(Einstellungen!$C$11="7 Tage",7,5),N('Ist-Stunden'!AC72)),MAX(IF(Einstellungen!$C$11="7 Tage",MAX(0,(MIN(DATE(2027,13,0),IF(Mitarbeiter!$D72="",DATE(2027,13,0),Mitarbeiter!$D72),TODAY()))-(MAX(DATE(2027,12,1),Mitarbeiter!$C72))+1),MAX(0,NETWORKDAYS(MAX(DATE(2027,12,1),Mitarbeiter!$C72),MIN(DATE(2027,13,0),IF(Mitarbeiter!$D72="",DATE(2027,13,0),Mitarbeiter!$D72),TODAY()),Einstellungen!$F$13:$F$67)))*N(Mitarbeiter!$E72)/IF(Einstellungen!$C$11="7 Tage",7,5),N('Ist-Stunden'!AC72)+(N(Krankheitstage!AP72)+N(Krankheitstage!BB72))*N($C72))))</f>
        <v/>
      </c>
      <c r="BH72" s="76">
        <f>IF($B72="",0,IF(Einstellungen!$C$10="Ja",MAX(IF(Einstellungen!$C$11="7 Tage",MAX(0,(MIN(DATE(2028,2,0),IF(Mitarbeiter!$D72="",DATE(2028,2,0),Mitarbeiter!$D72),TODAY()))-(MAX(DATE(2028,1,1),Mitarbeiter!$C72))+1),MAX(0,NETWORKDAYS(MAX(DATE(2028,1,1),Mitarbeiter!$C72),MIN(DATE(2028,2,0),IF(Mitarbeiter!$D72="",DATE(2028,2,0),Mitarbeiter!$D72),TODAY()),Einstellungen!$F$13:$F$67)))*N(Mitarbeiter!$E72)/IF(Einstellungen!$C$11="7 Tage",7,5),N('Ist-Stunden'!AD72)),MAX(IF(Einstellungen!$C$11="7 Tage",MAX(0,(MIN(DATE(2028,2,0),IF(Mitarbeiter!$D72="",DATE(2028,2,0),Mitarbeiter!$D72),TODAY()))-(MAX(DATE(2028,1,1),Mitarbeiter!$C72))+1),MAX(0,NETWORKDAYS(MAX(DATE(2028,1,1),Mitarbeiter!$C72),MIN(DATE(2028,2,0),IF(Mitarbeiter!$D72="",DATE(2028,2,0),Mitarbeiter!$D72),TODAY()),Einstellungen!$F$13:$F$67)))*N(Mitarbeiter!$E72)/IF(Einstellungen!$C$11="7 Tage",7,5),N('Ist-Stunden'!AD72)+(N(Krankheitstage!BC72)+N(Krankheitstage!BO72))*N($C72))))</f>
        <v/>
      </c>
      <c r="BI72" s="76">
        <f>IF($B72="",0,IF(Einstellungen!$C$10="Ja",MAX(IF(Einstellungen!$C$11="7 Tage",MAX(0,(MIN(DATE(2028,3,0),IF(Mitarbeiter!$D72="",DATE(2028,3,0),Mitarbeiter!$D72),TODAY()))-(MAX(DATE(2028,2,1),Mitarbeiter!$C72))+1),MAX(0,NETWORKDAYS(MAX(DATE(2028,2,1),Mitarbeiter!$C72),MIN(DATE(2028,3,0),IF(Mitarbeiter!$D72="",DATE(2028,3,0),Mitarbeiter!$D72),TODAY()),Einstellungen!$F$13:$F$67)))*N(Mitarbeiter!$E72)/IF(Einstellungen!$C$11="7 Tage",7,5),N('Ist-Stunden'!AE72)),MAX(IF(Einstellungen!$C$11="7 Tage",MAX(0,(MIN(DATE(2028,3,0),IF(Mitarbeiter!$D72="",DATE(2028,3,0),Mitarbeiter!$D72),TODAY()))-(MAX(DATE(2028,2,1),Mitarbeiter!$C72))+1),MAX(0,NETWORKDAYS(MAX(DATE(2028,2,1),Mitarbeiter!$C72),MIN(DATE(2028,3,0),IF(Mitarbeiter!$D72="",DATE(2028,3,0),Mitarbeiter!$D72),TODAY()),Einstellungen!$F$13:$F$67)))*N(Mitarbeiter!$E72)/IF(Einstellungen!$C$11="7 Tage",7,5),N('Ist-Stunden'!AE72)+(N(Krankheitstage!BD72)+N(Krankheitstage!BP72))*N($C72))))</f>
        <v/>
      </c>
      <c r="BJ72" s="76">
        <f>IF($B72="",0,IF(Einstellungen!$C$10="Ja",MAX(IF(Einstellungen!$C$11="7 Tage",MAX(0,(MIN(DATE(2028,4,0),IF(Mitarbeiter!$D72="",DATE(2028,4,0),Mitarbeiter!$D72),TODAY()))-(MAX(DATE(2028,3,1),Mitarbeiter!$C72))+1),MAX(0,NETWORKDAYS(MAX(DATE(2028,3,1),Mitarbeiter!$C72),MIN(DATE(2028,4,0),IF(Mitarbeiter!$D72="",DATE(2028,4,0),Mitarbeiter!$D72),TODAY()),Einstellungen!$F$13:$F$67)))*N(Mitarbeiter!$E72)/IF(Einstellungen!$C$11="7 Tage",7,5),N('Ist-Stunden'!AF72)),MAX(IF(Einstellungen!$C$11="7 Tage",MAX(0,(MIN(DATE(2028,4,0),IF(Mitarbeiter!$D72="",DATE(2028,4,0),Mitarbeiter!$D72),TODAY()))-(MAX(DATE(2028,3,1),Mitarbeiter!$C72))+1),MAX(0,NETWORKDAYS(MAX(DATE(2028,3,1),Mitarbeiter!$C72),MIN(DATE(2028,4,0),IF(Mitarbeiter!$D72="",DATE(2028,4,0),Mitarbeiter!$D72),TODAY()),Einstellungen!$F$13:$F$67)))*N(Mitarbeiter!$E72)/IF(Einstellungen!$C$11="7 Tage",7,5),N('Ist-Stunden'!AF72)+(N(Krankheitstage!BE72)+N(Krankheitstage!BQ72))*N($C72))))</f>
        <v/>
      </c>
      <c r="BK72" s="76">
        <f>IF($B72="",0,IF(Einstellungen!$C$10="Ja",MAX(IF(Einstellungen!$C$11="7 Tage",MAX(0,(MIN(DATE(2028,5,0),IF(Mitarbeiter!$D72="",DATE(2028,5,0),Mitarbeiter!$D72),TODAY()))-(MAX(DATE(2028,4,1),Mitarbeiter!$C72))+1),MAX(0,NETWORKDAYS(MAX(DATE(2028,4,1),Mitarbeiter!$C72),MIN(DATE(2028,5,0),IF(Mitarbeiter!$D72="",DATE(2028,5,0),Mitarbeiter!$D72),TODAY()),Einstellungen!$F$13:$F$67)))*N(Mitarbeiter!$E72)/IF(Einstellungen!$C$11="7 Tage",7,5),N('Ist-Stunden'!AG72)),MAX(IF(Einstellungen!$C$11="7 Tage",MAX(0,(MIN(DATE(2028,5,0),IF(Mitarbeiter!$D72="",DATE(2028,5,0),Mitarbeiter!$D72),TODAY()))-(MAX(DATE(2028,4,1),Mitarbeiter!$C72))+1),MAX(0,NETWORKDAYS(MAX(DATE(2028,4,1),Mitarbeiter!$C72),MIN(DATE(2028,5,0),IF(Mitarbeiter!$D72="",DATE(2028,5,0),Mitarbeiter!$D72),TODAY()),Einstellungen!$F$13:$F$67)))*N(Mitarbeiter!$E72)/IF(Einstellungen!$C$11="7 Tage",7,5),N('Ist-Stunden'!AG72)+(N(Krankheitstage!BF72)+N(Krankheitstage!BR72))*N($C72))))</f>
        <v/>
      </c>
      <c r="BL72" s="76">
        <f>IF($B72="",0,IF(Einstellungen!$C$10="Ja",MAX(IF(Einstellungen!$C$11="7 Tage",MAX(0,(MIN(DATE(2028,6,0),IF(Mitarbeiter!$D72="",DATE(2028,6,0),Mitarbeiter!$D72),TODAY()))-(MAX(DATE(2028,5,1),Mitarbeiter!$C72))+1),MAX(0,NETWORKDAYS(MAX(DATE(2028,5,1),Mitarbeiter!$C72),MIN(DATE(2028,6,0),IF(Mitarbeiter!$D72="",DATE(2028,6,0),Mitarbeiter!$D72),TODAY()),Einstellungen!$F$13:$F$67)))*N(Mitarbeiter!$E72)/IF(Einstellungen!$C$11="7 Tage",7,5),N('Ist-Stunden'!AH72)),MAX(IF(Einstellungen!$C$11="7 Tage",MAX(0,(MIN(DATE(2028,6,0),IF(Mitarbeiter!$D72="",DATE(2028,6,0),Mitarbeiter!$D72),TODAY()))-(MAX(DATE(2028,5,1),Mitarbeiter!$C72))+1),MAX(0,NETWORKDAYS(MAX(DATE(2028,5,1),Mitarbeiter!$C72),MIN(DATE(2028,6,0),IF(Mitarbeiter!$D72="",DATE(2028,6,0),Mitarbeiter!$D72),TODAY()),Einstellungen!$F$13:$F$67)))*N(Mitarbeiter!$E72)/IF(Einstellungen!$C$11="7 Tage",7,5),N('Ist-Stunden'!AH72)+(N(Krankheitstage!BG72)+N(Krankheitstage!BS72))*N($C72))))</f>
        <v/>
      </c>
      <c r="BM72" s="76">
        <f>IF($B72="",0,IF(Einstellungen!$C$10="Ja",MAX(IF(Einstellungen!$C$11="7 Tage",MAX(0,(MIN(DATE(2028,7,0),IF(Mitarbeiter!$D72="",DATE(2028,7,0),Mitarbeiter!$D72),TODAY()))-(MAX(DATE(2028,6,1),Mitarbeiter!$C72))+1),MAX(0,NETWORKDAYS(MAX(DATE(2028,6,1),Mitarbeiter!$C72),MIN(DATE(2028,7,0),IF(Mitarbeiter!$D72="",DATE(2028,7,0),Mitarbeiter!$D72),TODAY()),Einstellungen!$F$13:$F$67)))*N(Mitarbeiter!$E72)/IF(Einstellungen!$C$11="7 Tage",7,5),N('Ist-Stunden'!AI72)),MAX(IF(Einstellungen!$C$11="7 Tage",MAX(0,(MIN(DATE(2028,7,0),IF(Mitarbeiter!$D72="",DATE(2028,7,0),Mitarbeiter!$D72),TODAY()))-(MAX(DATE(2028,6,1),Mitarbeiter!$C72))+1),MAX(0,NETWORKDAYS(MAX(DATE(2028,6,1),Mitarbeiter!$C72),MIN(DATE(2028,7,0),IF(Mitarbeiter!$D72="",DATE(2028,7,0),Mitarbeiter!$D72),TODAY()),Einstellungen!$F$13:$F$67)))*N(Mitarbeiter!$E72)/IF(Einstellungen!$C$11="7 Tage",7,5),N('Ist-Stunden'!AI72)+(N(Krankheitstage!BH72)+N(Krankheitstage!BT72))*N($C72))))</f>
        <v/>
      </c>
      <c r="BN72" s="76">
        <f>IF($B72="",0,IF(Einstellungen!$C$10="Ja",MAX(IF(Einstellungen!$C$11="7 Tage",MAX(0,(MIN(DATE(2028,8,0),IF(Mitarbeiter!$D72="",DATE(2028,8,0),Mitarbeiter!$D72),TODAY()))-(MAX(DATE(2028,7,1),Mitarbeiter!$C72))+1),MAX(0,NETWORKDAYS(MAX(DATE(2028,7,1),Mitarbeiter!$C72),MIN(DATE(2028,8,0),IF(Mitarbeiter!$D72="",DATE(2028,8,0),Mitarbeiter!$D72),TODAY()),Einstellungen!$F$13:$F$67)))*N(Mitarbeiter!$E72)/IF(Einstellungen!$C$11="7 Tage",7,5),N('Ist-Stunden'!AJ72)),MAX(IF(Einstellungen!$C$11="7 Tage",MAX(0,(MIN(DATE(2028,8,0),IF(Mitarbeiter!$D72="",DATE(2028,8,0),Mitarbeiter!$D72),TODAY()))-(MAX(DATE(2028,7,1),Mitarbeiter!$C72))+1),MAX(0,NETWORKDAYS(MAX(DATE(2028,7,1),Mitarbeiter!$C72),MIN(DATE(2028,8,0),IF(Mitarbeiter!$D72="",DATE(2028,8,0),Mitarbeiter!$D72),TODAY()),Einstellungen!$F$13:$F$67)))*N(Mitarbeiter!$E72)/IF(Einstellungen!$C$11="7 Tage",7,5),N('Ist-Stunden'!AJ72)+(N(Krankheitstage!BI72)+N(Krankheitstage!BU72))*N($C72))))</f>
        <v/>
      </c>
      <c r="BO72" s="76">
        <f>IF($B72="",0,IF(Einstellungen!$C$10="Ja",MAX(IF(Einstellungen!$C$11="7 Tage",MAX(0,(MIN(DATE(2028,9,0),IF(Mitarbeiter!$D72="",DATE(2028,9,0),Mitarbeiter!$D72),TODAY()))-(MAX(DATE(2028,8,1),Mitarbeiter!$C72))+1),MAX(0,NETWORKDAYS(MAX(DATE(2028,8,1),Mitarbeiter!$C72),MIN(DATE(2028,9,0),IF(Mitarbeiter!$D72="",DATE(2028,9,0),Mitarbeiter!$D72),TODAY()),Einstellungen!$F$13:$F$67)))*N(Mitarbeiter!$E72)/IF(Einstellungen!$C$11="7 Tage",7,5),N('Ist-Stunden'!AK72)),MAX(IF(Einstellungen!$C$11="7 Tage",MAX(0,(MIN(DATE(2028,9,0),IF(Mitarbeiter!$D72="",DATE(2028,9,0),Mitarbeiter!$D72),TODAY()))-(MAX(DATE(2028,8,1),Mitarbeiter!$C72))+1),MAX(0,NETWORKDAYS(MAX(DATE(2028,8,1),Mitarbeiter!$C72),MIN(DATE(2028,9,0),IF(Mitarbeiter!$D72="",DATE(2028,9,0),Mitarbeiter!$D72),TODAY()),Einstellungen!$F$13:$F$67)))*N(Mitarbeiter!$E72)/IF(Einstellungen!$C$11="7 Tage",7,5),N('Ist-Stunden'!AK72)+(N(Krankheitstage!BJ72)+N(Krankheitstage!BV72))*N($C72))))</f>
        <v/>
      </c>
      <c r="BP72" s="76">
        <f>IF($B72="",0,IF(Einstellungen!$C$10="Ja",MAX(IF(Einstellungen!$C$11="7 Tage",MAX(0,(MIN(DATE(2028,10,0),IF(Mitarbeiter!$D72="",DATE(2028,10,0),Mitarbeiter!$D72),TODAY()))-(MAX(DATE(2028,9,1),Mitarbeiter!$C72))+1),MAX(0,NETWORKDAYS(MAX(DATE(2028,9,1),Mitarbeiter!$C72),MIN(DATE(2028,10,0),IF(Mitarbeiter!$D72="",DATE(2028,10,0),Mitarbeiter!$D72),TODAY()),Einstellungen!$F$13:$F$67)))*N(Mitarbeiter!$E72)/IF(Einstellungen!$C$11="7 Tage",7,5),N('Ist-Stunden'!AL72)),MAX(IF(Einstellungen!$C$11="7 Tage",MAX(0,(MIN(DATE(2028,10,0),IF(Mitarbeiter!$D72="",DATE(2028,10,0),Mitarbeiter!$D72),TODAY()))-(MAX(DATE(2028,9,1),Mitarbeiter!$C72))+1),MAX(0,NETWORKDAYS(MAX(DATE(2028,9,1),Mitarbeiter!$C72),MIN(DATE(2028,10,0),IF(Mitarbeiter!$D72="",DATE(2028,10,0),Mitarbeiter!$D72),TODAY()),Einstellungen!$F$13:$F$67)))*N(Mitarbeiter!$E72)/IF(Einstellungen!$C$11="7 Tage",7,5),N('Ist-Stunden'!AL72)+(N(Krankheitstage!BK72)+N(Krankheitstage!BW72))*N($C72))))</f>
        <v/>
      </c>
      <c r="BQ72" s="76">
        <f>IF($B72="",0,IF(Einstellungen!$C$10="Ja",MAX(IF(Einstellungen!$C$11="7 Tage",MAX(0,(MIN(DATE(2028,11,0),IF(Mitarbeiter!$D72="",DATE(2028,11,0),Mitarbeiter!$D72),TODAY()))-(MAX(DATE(2028,10,1),Mitarbeiter!$C72))+1),MAX(0,NETWORKDAYS(MAX(DATE(2028,10,1),Mitarbeiter!$C72),MIN(DATE(2028,11,0),IF(Mitarbeiter!$D72="",DATE(2028,11,0),Mitarbeiter!$D72),TODAY()),Einstellungen!$F$13:$F$67)))*N(Mitarbeiter!$E72)/IF(Einstellungen!$C$11="7 Tage",7,5),N('Ist-Stunden'!AM72)),MAX(IF(Einstellungen!$C$11="7 Tage",MAX(0,(MIN(DATE(2028,11,0),IF(Mitarbeiter!$D72="",DATE(2028,11,0),Mitarbeiter!$D72),TODAY()))-(MAX(DATE(2028,10,1),Mitarbeiter!$C72))+1),MAX(0,NETWORKDAYS(MAX(DATE(2028,10,1),Mitarbeiter!$C72),MIN(DATE(2028,11,0),IF(Mitarbeiter!$D72="",DATE(2028,11,0),Mitarbeiter!$D72),TODAY()),Einstellungen!$F$13:$F$67)))*N(Mitarbeiter!$E72)/IF(Einstellungen!$C$11="7 Tage",7,5),N('Ist-Stunden'!AM72)+(N(Krankheitstage!BL72)+N(Krankheitstage!BX72))*N($C72))))</f>
        <v/>
      </c>
      <c r="BR72" s="76">
        <f>IF($B72="",0,IF(Einstellungen!$C$10="Ja",MAX(IF(Einstellungen!$C$11="7 Tage",MAX(0,(MIN(DATE(2028,12,0),IF(Mitarbeiter!$D72="",DATE(2028,12,0),Mitarbeiter!$D72),TODAY()))-(MAX(DATE(2028,11,1),Mitarbeiter!$C72))+1),MAX(0,NETWORKDAYS(MAX(DATE(2028,11,1),Mitarbeiter!$C72),MIN(DATE(2028,12,0),IF(Mitarbeiter!$D72="",DATE(2028,12,0),Mitarbeiter!$D72),TODAY()),Einstellungen!$F$13:$F$67)))*N(Mitarbeiter!$E72)/IF(Einstellungen!$C$11="7 Tage",7,5),N('Ist-Stunden'!AN72)),MAX(IF(Einstellungen!$C$11="7 Tage",MAX(0,(MIN(DATE(2028,12,0),IF(Mitarbeiter!$D72="",DATE(2028,12,0),Mitarbeiter!$D72),TODAY()))-(MAX(DATE(2028,11,1),Mitarbeiter!$C72))+1),MAX(0,NETWORKDAYS(MAX(DATE(2028,11,1),Mitarbeiter!$C72),MIN(DATE(2028,12,0),IF(Mitarbeiter!$D72="",DATE(2028,12,0),Mitarbeiter!$D72),TODAY()),Einstellungen!$F$13:$F$67)))*N(Mitarbeiter!$E72)/IF(Einstellungen!$C$11="7 Tage",7,5),N('Ist-Stunden'!AN72)+(N(Krankheitstage!BM72)+N(Krankheitstage!BY72))*N($C72))))</f>
        <v/>
      </c>
      <c r="BS72" s="76">
        <f>IF($B72="",0,IF(Einstellungen!$C$10="Ja",MAX(IF(Einstellungen!$C$11="7 Tage",MAX(0,(MIN(DATE(2028,13,0),IF(Mitarbeiter!$D72="",DATE(2028,13,0),Mitarbeiter!$D72),TODAY()))-(MAX(DATE(2028,12,1),Mitarbeiter!$C72))+1),MAX(0,NETWORKDAYS(MAX(DATE(2028,12,1),Mitarbeiter!$C72),MIN(DATE(2028,13,0),IF(Mitarbeiter!$D72="",DATE(2028,13,0),Mitarbeiter!$D72),TODAY()),Einstellungen!$F$13:$F$67)))*N(Mitarbeiter!$E72)/IF(Einstellungen!$C$11="7 Tage",7,5),N('Ist-Stunden'!AO72)),MAX(IF(Einstellungen!$C$11="7 Tage",MAX(0,(MIN(DATE(2028,13,0),IF(Mitarbeiter!$D72="",DATE(2028,13,0),Mitarbeiter!$D72),TODAY()))-(MAX(DATE(2028,12,1),Mitarbeiter!$C72))+1),MAX(0,NETWORKDAYS(MAX(DATE(2028,12,1),Mitarbeiter!$C72),MIN(DATE(2028,13,0),IF(Mitarbeiter!$D72="",DATE(2028,13,0),Mitarbeiter!$D72),TODAY()),Einstellungen!$F$13:$F$67)))*N(Mitarbeiter!$E72)/IF(Einstellungen!$C$11="7 Tage",7,5),N('Ist-Stunden'!AO72)+(N(Krankheitstage!BN72)+N(Krankheitstage!BZ72))*N($C72))))</f>
        <v/>
      </c>
      <c r="BT72" s="76">
        <f>IF($B72="",0,IF(Einstellungen!$C$10="Ja",MAX(IF(Einstellungen!$C$11="7 Tage",MAX(0,(MIN(DATE(2029,2,0),IF(Mitarbeiter!$D72="",DATE(2029,2,0),Mitarbeiter!$D72),TODAY()))-(MAX(DATE(2029,1,1),Mitarbeiter!$C72))+1),MAX(0,NETWORKDAYS(MAX(DATE(2029,1,1),Mitarbeiter!$C72),MIN(DATE(2029,2,0),IF(Mitarbeiter!$D72="",DATE(2029,2,0),Mitarbeiter!$D72),TODAY()),Einstellungen!$F$13:$F$67)))*N(Mitarbeiter!$E72)/IF(Einstellungen!$C$11="7 Tage",7,5),N('Ist-Stunden'!AP72)),MAX(IF(Einstellungen!$C$11="7 Tage",MAX(0,(MIN(DATE(2029,2,0),IF(Mitarbeiter!$D72="",DATE(2029,2,0),Mitarbeiter!$D72),TODAY()))-(MAX(DATE(2029,1,1),Mitarbeiter!$C72))+1),MAX(0,NETWORKDAYS(MAX(DATE(2029,1,1),Mitarbeiter!$C72),MIN(DATE(2029,2,0),IF(Mitarbeiter!$D72="",DATE(2029,2,0),Mitarbeiter!$D72),TODAY()),Einstellungen!$F$13:$F$67)))*N(Mitarbeiter!$E72)/IF(Einstellungen!$C$11="7 Tage",7,5),N('Ist-Stunden'!AP72)+(N(Krankheitstage!CA72)+N(Krankheitstage!CM72))*N($C72))))</f>
        <v/>
      </c>
      <c r="BU72" s="76">
        <f>IF($B72="",0,IF(Einstellungen!$C$10="Ja",MAX(IF(Einstellungen!$C$11="7 Tage",MAX(0,(MIN(DATE(2029,3,0),IF(Mitarbeiter!$D72="",DATE(2029,3,0),Mitarbeiter!$D72),TODAY()))-(MAX(DATE(2029,2,1),Mitarbeiter!$C72))+1),MAX(0,NETWORKDAYS(MAX(DATE(2029,2,1),Mitarbeiter!$C72),MIN(DATE(2029,3,0),IF(Mitarbeiter!$D72="",DATE(2029,3,0),Mitarbeiter!$D72),TODAY()),Einstellungen!$F$13:$F$67)))*N(Mitarbeiter!$E72)/IF(Einstellungen!$C$11="7 Tage",7,5),N('Ist-Stunden'!AQ72)),MAX(IF(Einstellungen!$C$11="7 Tage",MAX(0,(MIN(DATE(2029,3,0),IF(Mitarbeiter!$D72="",DATE(2029,3,0),Mitarbeiter!$D72),TODAY()))-(MAX(DATE(2029,2,1),Mitarbeiter!$C72))+1),MAX(0,NETWORKDAYS(MAX(DATE(2029,2,1),Mitarbeiter!$C72),MIN(DATE(2029,3,0),IF(Mitarbeiter!$D72="",DATE(2029,3,0),Mitarbeiter!$D72),TODAY()),Einstellungen!$F$13:$F$67)))*N(Mitarbeiter!$E72)/IF(Einstellungen!$C$11="7 Tage",7,5),N('Ist-Stunden'!AQ72)+(N(Krankheitstage!CB72)+N(Krankheitstage!CN72))*N($C72))))</f>
        <v/>
      </c>
      <c r="BV72" s="76">
        <f>IF($B72="",0,IF(Einstellungen!$C$10="Ja",MAX(IF(Einstellungen!$C$11="7 Tage",MAX(0,(MIN(DATE(2029,4,0),IF(Mitarbeiter!$D72="",DATE(2029,4,0),Mitarbeiter!$D72),TODAY()))-(MAX(DATE(2029,3,1),Mitarbeiter!$C72))+1),MAX(0,NETWORKDAYS(MAX(DATE(2029,3,1),Mitarbeiter!$C72),MIN(DATE(2029,4,0),IF(Mitarbeiter!$D72="",DATE(2029,4,0),Mitarbeiter!$D72),TODAY()),Einstellungen!$F$13:$F$67)))*N(Mitarbeiter!$E72)/IF(Einstellungen!$C$11="7 Tage",7,5),N('Ist-Stunden'!AR72)),MAX(IF(Einstellungen!$C$11="7 Tage",MAX(0,(MIN(DATE(2029,4,0),IF(Mitarbeiter!$D72="",DATE(2029,4,0),Mitarbeiter!$D72),TODAY()))-(MAX(DATE(2029,3,1),Mitarbeiter!$C72))+1),MAX(0,NETWORKDAYS(MAX(DATE(2029,3,1),Mitarbeiter!$C72),MIN(DATE(2029,4,0),IF(Mitarbeiter!$D72="",DATE(2029,4,0),Mitarbeiter!$D72),TODAY()),Einstellungen!$F$13:$F$67)))*N(Mitarbeiter!$E72)/IF(Einstellungen!$C$11="7 Tage",7,5),N('Ist-Stunden'!AR72)+(N(Krankheitstage!CC72)+N(Krankheitstage!CO72))*N($C72))))</f>
        <v/>
      </c>
      <c r="BW72" s="76">
        <f>IF($B72="",0,IF(Einstellungen!$C$10="Ja",MAX(IF(Einstellungen!$C$11="7 Tage",MAX(0,(MIN(DATE(2029,5,0),IF(Mitarbeiter!$D72="",DATE(2029,5,0),Mitarbeiter!$D72),TODAY()))-(MAX(DATE(2029,4,1),Mitarbeiter!$C72))+1),MAX(0,NETWORKDAYS(MAX(DATE(2029,4,1),Mitarbeiter!$C72),MIN(DATE(2029,5,0),IF(Mitarbeiter!$D72="",DATE(2029,5,0),Mitarbeiter!$D72),TODAY()),Einstellungen!$F$13:$F$67)))*N(Mitarbeiter!$E72)/IF(Einstellungen!$C$11="7 Tage",7,5),N('Ist-Stunden'!AS72)),MAX(IF(Einstellungen!$C$11="7 Tage",MAX(0,(MIN(DATE(2029,5,0),IF(Mitarbeiter!$D72="",DATE(2029,5,0),Mitarbeiter!$D72),TODAY()))-(MAX(DATE(2029,4,1),Mitarbeiter!$C72))+1),MAX(0,NETWORKDAYS(MAX(DATE(2029,4,1),Mitarbeiter!$C72),MIN(DATE(2029,5,0),IF(Mitarbeiter!$D72="",DATE(2029,5,0),Mitarbeiter!$D72),TODAY()),Einstellungen!$F$13:$F$67)))*N(Mitarbeiter!$E72)/IF(Einstellungen!$C$11="7 Tage",7,5),N('Ist-Stunden'!AS72)+(N(Krankheitstage!CD72)+N(Krankheitstage!CP72))*N($C72))))</f>
        <v/>
      </c>
      <c r="BX72" s="76">
        <f>IF($B72="",0,IF(Einstellungen!$C$10="Ja",MAX(IF(Einstellungen!$C$11="7 Tage",MAX(0,(MIN(DATE(2029,6,0),IF(Mitarbeiter!$D72="",DATE(2029,6,0),Mitarbeiter!$D72),TODAY()))-(MAX(DATE(2029,5,1),Mitarbeiter!$C72))+1),MAX(0,NETWORKDAYS(MAX(DATE(2029,5,1),Mitarbeiter!$C72),MIN(DATE(2029,6,0),IF(Mitarbeiter!$D72="",DATE(2029,6,0),Mitarbeiter!$D72),TODAY()),Einstellungen!$F$13:$F$67)))*N(Mitarbeiter!$E72)/IF(Einstellungen!$C$11="7 Tage",7,5),N('Ist-Stunden'!AT72)),MAX(IF(Einstellungen!$C$11="7 Tage",MAX(0,(MIN(DATE(2029,6,0),IF(Mitarbeiter!$D72="",DATE(2029,6,0),Mitarbeiter!$D72),TODAY()))-(MAX(DATE(2029,5,1),Mitarbeiter!$C72))+1),MAX(0,NETWORKDAYS(MAX(DATE(2029,5,1),Mitarbeiter!$C72),MIN(DATE(2029,6,0),IF(Mitarbeiter!$D72="",DATE(2029,6,0),Mitarbeiter!$D72),TODAY()),Einstellungen!$F$13:$F$67)))*N(Mitarbeiter!$E72)/IF(Einstellungen!$C$11="7 Tage",7,5),N('Ist-Stunden'!AT72)+(N(Krankheitstage!CE72)+N(Krankheitstage!CQ72))*N($C72))))</f>
        <v/>
      </c>
      <c r="BY72" s="76">
        <f>IF($B72="",0,IF(Einstellungen!$C$10="Ja",MAX(IF(Einstellungen!$C$11="7 Tage",MAX(0,(MIN(DATE(2029,7,0),IF(Mitarbeiter!$D72="",DATE(2029,7,0),Mitarbeiter!$D72),TODAY()))-(MAX(DATE(2029,6,1),Mitarbeiter!$C72))+1),MAX(0,NETWORKDAYS(MAX(DATE(2029,6,1),Mitarbeiter!$C72),MIN(DATE(2029,7,0),IF(Mitarbeiter!$D72="",DATE(2029,7,0),Mitarbeiter!$D72),TODAY()),Einstellungen!$F$13:$F$67)))*N(Mitarbeiter!$E72)/IF(Einstellungen!$C$11="7 Tage",7,5),N('Ist-Stunden'!AU72)),MAX(IF(Einstellungen!$C$11="7 Tage",MAX(0,(MIN(DATE(2029,7,0),IF(Mitarbeiter!$D72="",DATE(2029,7,0),Mitarbeiter!$D72),TODAY()))-(MAX(DATE(2029,6,1),Mitarbeiter!$C72))+1),MAX(0,NETWORKDAYS(MAX(DATE(2029,6,1),Mitarbeiter!$C72),MIN(DATE(2029,7,0),IF(Mitarbeiter!$D72="",DATE(2029,7,0),Mitarbeiter!$D72),TODAY()),Einstellungen!$F$13:$F$67)))*N(Mitarbeiter!$E72)/IF(Einstellungen!$C$11="7 Tage",7,5),N('Ist-Stunden'!AU72)+(N(Krankheitstage!CF72)+N(Krankheitstage!CR72))*N($C72))))</f>
        <v/>
      </c>
      <c r="BZ72" s="76">
        <f>IF($B72="",0,IF(Einstellungen!$C$10="Ja",MAX(IF(Einstellungen!$C$11="7 Tage",MAX(0,(MIN(DATE(2029,8,0),IF(Mitarbeiter!$D72="",DATE(2029,8,0),Mitarbeiter!$D72),TODAY()))-(MAX(DATE(2029,7,1),Mitarbeiter!$C72))+1),MAX(0,NETWORKDAYS(MAX(DATE(2029,7,1),Mitarbeiter!$C72),MIN(DATE(2029,8,0),IF(Mitarbeiter!$D72="",DATE(2029,8,0),Mitarbeiter!$D72),TODAY()),Einstellungen!$F$13:$F$67)))*N(Mitarbeiter!$E72)/IF(Einstellungen!$C$11="7 Tage",7,5),N('Ist-Stunden'!AV72)),MAX(IF(Einstellungen!$C$11="7 Tage",MAX(0,(MIN(DATE(2029,8,0),IF(Mitarbeiter!$D72="",DATE(2029,8,0),Mitarbeiter!$D72),TODAY()))-(MAX(DATE(2029,7,1),Mitarbeiter!$C72))+1),MAX(0,NETWORKDAYS(MAX(DATE(2029,7,1),Mitarbeiter!$C72),MIN(DATE(2029,8,0),IF(Mitarbeiter!$D72="",DATE(2029,8,0),Mitarbeiter!$D72),TODAY()),Einstellungen!$F$13:$F$67)))*N(Mitarbeiter!$E72)/IF(Einstellungen!$C$11="7 Tage",7,5),N('Ist-Stunden'!AV72)+(N(Krankheitstage!CG72)+N(Krankheitstage!CS72))*N($C72))))</f>
        <v/>
      </c>
      <c r="CA72" s="76">
        <f>IF($B72="",0,IF(Einstellungen!$C$10="Ja",MAX(IF(Einstellungen!$C$11="7 Tage",MAX(0,(MIN(DATE(2029,9,0),IF(Mitarbeiter!$D72="",DATE(2029,9,0),Mitarbeiter!$D72),TODAY()))-(MAX(DATE(2029,8,1),Mitarbeiter!$C72))+1),MAX(0,NETWORKDAYS(MAX(DATE(2029,8,1),Mitarbeiter!$C72),MIN(DATE(2029,9,0),IF(Mitarbeiter!$D72="",DATE(2029,9,0),Mitarbeiter!$D72),TODAY()),Einstellungen!$F$13:$F$67)))*N(Mitarbeiter!$E72)/IF(Einstellungen!$C$11="7 Tage",7,5),N('Ist-Stunden'!AW72)),MAX(IF(Einstellungen!$C$11="7 Tage",MAX(0,(MIN(DATE(2029,9,0),IF(Mitarbeiter!$D72="",DATE(2029,9,0),Mitarbeiter!$D72),TODAY()))-(MAX(DATE(2029,8,1),Mitarbeiter!$C72))+1),MAX(0,NETWORKDAYS(MAX(DATE(2029,8,1),Mitarbeiter!$C72),MIN(DATE(2029,9,0),IF(Mitarbeiter!$D72="",DATE(2029,9,0),Mitarbeiter!$D72),TODAY()),Einstellungen!$F$13:$F$67)))*N(Mitarbeiter!$E72)/IF(Einstellungen!$C$11="7 Tage",7,5),N('Ist-Stunden'!AW72)+(N(Krankheitstage!CH72)+N(Krankheitstage!CT72))*N($C72))))</f>
        <v/>
      </c>
      <c r="CB72" s="76">
        <f>IF($B72="",0,IF(Einstellungen!$C$10="Ja",MAX(IF(Einstellungen!$C$11="7 Tage",MAX(0,(MIN(DATE(2029,10,0),IF(Mitarbeiter!$D72="",DATE(2029,10,0),Mitarbeiter!$D72),TODAY()))-(MAX(DATE(2029,9,1),Mitarbeiter!$C72))+1),MAX(0,NETWORKDAYS(MAX(DATE(2029,9,1),Mitarbeiter!$C72),MIN(DATE(2029,10,0),IF(Mitarbeiter!$D72="",DATE(2029,10,0),Mitarbeiter!$D72),TODAY()),Einstellungen!$F$13:$F$67)))*N(Mitarbeiter!$E72)/IF(Einstellungen!$C$11="7 Tage",7,5),N('Ist-Stunden'!AX72)),MAX(IF(Einstellungen!$C$11="7 Tage",MAX(0,(MIN(DATE(2029,10,0),IF(Mitarbeiter!$D72="",DATE(2029,10,0),Mitarbeiter!$D72),TODAY()))-(MAX(DATE(2029,9,1),Mitarbeiter!$C72))+1),MAX(0,NETWORKDAYS(MAX(DATE(2029,9,1),Mitarbeiter!$C72),MIN(DATE(2029,10,0),IF(Mitarbeiter!$D72="",DATE(2029,10,0),Mitarbeiter!$D72),TODAY()),Einstellungen!$F$13:$F$67)))*N(Mitarbeiter!$E72)/IF(Einstellungen!$C$11="7 Tage",7,5),N('Ist-Stunden'!AX72)+(N(Krankheitstage!CI72)+N(Krankheitstage!CU72))*N($C72))))</f>
        <v/>
      </c>
      <c r="CC72" s="76">
        <f>IF($B72="",0,IF(Einstellungen!$C$10="Ja",MAX(IF(Einstellungen!$C$11="7 Tage",MAX(0,(MIN(DATE(2029,11,0),IF(Mitarbeiter!$D72="",DATE(2029,11,0),Mitarbeiter!$D72),TODAY()))-(MAX(DATE(2029,10,1),Mitarbeiter!$C72))+1),MAX(0,NETWORKDAYS(MAX(DATE(2029,10,1),Mitarbeiter!$C72),MIN(DATE(2029,11,0),IF(Mitarbeiter!$D72="",DATE(2029,11,0),Mitarbeiter!$D72),TODAY()),Einstellungen!$F$13:$F$67)))*N(Mitarbeiter!$E72)/IF(Einstellungen!$C$11="7 Tage",7,5),N('Ist-Stunden'!AY72)),MAX(IF(Einstellungen!$C$11="7 Tage",MAX(0,(MIN(DATE(2029,11,0),IF(Mitarbeiter!$D72="",DATE(2029,11,0),Mitarbeiter!$D72),TODAY()))-(MAX(DATE(2029,10,1),Mitarbeiter!$C72))+1),MAX(0,NETWORKDAYS(MAX(DATE(2029,10,1),Mitarbeiter!$C72),MIN(DATE(2029,11,0),IF(Mitarbeiter!$D72="",DATE(2029,11,0),Mitarbeiter!$D72),TODAY()),Einstellungen!$F$13:$F$67)))*N(Mitarbeiter!$E72)/IF(Einstellungen!$C$11="7 Tage",7,5),N('Ist-Stunden'!AY72)+(N(Krankheitstage!CJ72)+N(Krankheitstage!CV72))*N($C72))))</f>
        <v/>
      </c>
      <c r="CD72" s="76">
        <f>IF($B72="",0,IF(Einstellungen!$C$10="Ja",MAX(IF(Einstellungen!$C$11="7 Tage",MAX(0,(MIN(DATE(2029,12,0),IF(Mitarbeiter!$D72="",DATE(2029,12,0),Mitarbeiter!$D72),TODAY()))-(MAX(DATE(2029,11,1),Mitarbeiter!$C72))+1),MAX(0,NETWORKDAYS(MAX(DATE(2029,11,1),Mitarbeiter!$C72),MIN(DATE(2029,12,0),IF(Mitarbeiter!$D72="",DATE(2029,12,0),Mitarbeiter!$D72),TODAY()),Einstellungen!$F$13:$F$67)))*N(Mitarbeiter!$E72)/IF(Einstellungen!$C$11="7 Tage",7,5),N('Ist-Stunden'!AZ72)),MAX(IF(Einstellungen!$C$11="7 Tage",MAX(0,(MIN(DATE(2029,12,0),IF(Mitarbeiter!$D72="",DATE(2029,12,0),Mitarbeiter!$D72),TODAY()))-(MAX(DATE(2029,11,1),Mitarbeiter!$C72))+1),MAX(0,NETWORKDAYS(MAX(DATE(2029,11,1),Mitarbeiter!$C72),MIN(DATE(2029,12,0),IF(Mitarbeiter!$D72="",DATE(2029,12,0),Mitarbeiter!$D72),TODAY()),Einstellungen!$F$13:$F$67)))*N(Mitarbeiter!$E72)/IF(Einstellungen!$C$11="7 Tage",7,5),N('Ist-Stunden'!AZ72)+(N(Krankheitstage!CK72)+N(Krankheitstage!CW72))*N($C72))))</f>
        <v/>
      </c>
      <c r="CE72" s="76">
        <f>IF($B72="",0,IF(Einstellungen!$C$10="Ja",MAX(IF(Einstellungen!$C$11="7 Tage",MAX(0,(MIN(DATE(2029,13,0),IF(Mitarbeiter!$D72="",DATE(2029,13,0),Mitarbeiter!$D72),TODAY()))-(MAX(DATE(2029,12,1),Mitarbeiter!$C72))+1),MAX(0,NETWORKDAYS(MAX(DATE(2029,12,1),Mitarbeiter!$C72),MIN(DATE(2029,13,0),IF(Mitarbeiter!$D72="",DATE(2029,13,0),Mitarbeiter!$D72),TODAY()),Einstellungen!$F$13:$F$67)))*N(Mitarbeiter!$E72)/IF(Einstellungen!$C$11="7 Tage",7,5),N('Ist-Stunden'!BA72)),MAX(IF(Einstellungen!$C$11="7 Tage",MAX(0,(MIN(DATE(2029,13,0),IF(Mitarbeiter!$D72="",DATE(2029,13,0),Mitarbeiter!$D72),TODAY()))-(MAX(DATE(2029,12,1),Mitarbeiter!$C72))+1),MAX(0,NETWORKDAYS(MAX(DATE(2029,12,1),Mitarbeiter!$C72),MIN(DATE(2029,13,0),IF(Mitarbeiter!$D72="",DATE(2029,13,0),Mitarbeiter!$D72),TODAY()),Einstellungen!$F$13:$F$67)))*N(Mitarbeiter!$E72)/IF(Einstellungen!$C$11="7 Tage",7,5),N('Ist-Stunden'!BA72)+(N(Krankheitstage!CL72)+N(Krankheitstage!CX72))*N($C72))))</f>
        <v/>
      </c>
      <c r="CF72" s="76">
        <f>IF($B72="",0,IF(Einstellungen!$C$10="Ja",MAX(IF(Einstellungen!$C$11="7 Tage",MAX(0,(MIN(DATE(2030,2,0),IF(Mitarbeiter!$D72="",DATE(2030,2,0),Mitarbeiter!$D72),TODAY()))-(MAX(DATE(2030,1,1),Mitarbeiter!$C72))+1),MAX(0,NETWORKDAYS(MAX(DATE(2030,1,1),Mitarbeiter!$C72),MIN(DATE(2030,2,0),IF(Mitarbeiter!$D72="",DATE(2030,2,0),Mitarbeiter!$D72),TODAY()),Einstellungen!$F$13:$F$67)))*N(Mitarbeiter!$E72)/IF(Einstellungen!$C$11="7 Tage",7,5),N('Ist-Stunden'!BB72)),MAX(IF(Einstellungen!$C$11="7 Tage",MAX(0,(MIN(DATE(2030,2,0),IF(Mitarbeiter!$D72="",DATE(2030,2,0),Mitarbeiter!$D72),TODAY()))-(MAX(DATE(2030,1,1),Mitarbeiter!$C72))+1),MAX(0,NETWORKDAYS(MAX(DATE(2030,1,1),Mitarbeiter!$C72),MIN(DATE(2030,2,0),IF(Mitarbeiter!$D72="",DATE(2030,2,0),Mitarbeiter!$D72),TODAY()),Einstellungen!$F$13:$F$67)))*N(Mitarbeiter!$E72)/IF(Einstellungen!$C$11="7 Tage",7,5),N('Ist-Stunden'!BB72)+(N(Krankheitstage!CY72)+N(Krankheitstage!DK72))*N($C72))))</f>
        <v/>
      </c>
      <c r="CG72" s="76">
        <f>IF($B72="",0,IF(Einstellungen!$C$10="Ja",MAX(IF(Einstellungen!$C$11="7 Tage",MAX(0,(MIN(DATE(2030,3,0),IF(Mitarbeiter!$D72="",DATE(2030,3,0),Mitarbeiter!$D72),TODAY()))-(MAX(DATE(2030,2,1),Mitarbeiter!$C72))+1),MAX(0,NETWORKDAYS(MAX(DATE(2030,2,1),Mitarbeiter!$C72),MIN(DATE(2030,3,0),IF(Mitarbeiter!$D72="",DATE(2030,3,0),Mitarbeiter!$D72),TODAY()),Einstellungen!$F$13:$F$67)))*N(Mitarbeiter!$E72)/IF(Einstellungen!$C$11="7 Tage",7,5),N('Ist-Stunden'!BC72)),MAX(IF(Einstellungen!$C$11="7 Tage",MAX(0,(MIN(DATE(2030,3,0),IF(Mitarbeiter!$D72="",DATE(2030,3,0),Mitarbeiter!$D72),TODAY()))-(MAX(DATE(2030,2,1),Mitarbeiter!$C72))+1),MAX(0,NETWORKDAYS(MAX(DATE(2030,2,1),Mitarbeiter!$C72),MIN(DATE(2030,3,0),IF(Mitarbeiter!$D72="",DATE(2030,3,0),Mitarbeiter!$D72),TODAY()),Einstellungen!$F$13:$F$67)))*N(Mitarbeiter!$E72)/IF(Einstellungen!$C$11="7 Tage",7,5),N('Ist-Stunden'!BC72)+(N(Krankheitstage!CZ72)+N(Krankheitstage!DL72))*N($C72))))</f>
        <v/>
      </c>
      <c r="CH72" s="76">
        <f>IF($B72="",0,IF(Einstellungen!$C$10="Ja",MAX(IF(Einstellungen!$C$11="7 Tage",MAX(0,(MIN(DATE(2030,4,0),IF(Mitarbeiter!$D72="",DATE(2030,4,0),Mitarbeiter!$D72),TODAY()))-(MAX(DATE(2030,3,1),Mitarbeiter!$C72))+1),MAX(0,NETWORKDAYS(MAX(DATE(2030,3,1),Mitarbeiter!$C72),MIN(DATE(2030,4,0),IF(Mitarbeiter!$D72="",DATE(2030,4,0),Mitarbeiter!$D72),TODAY()),Einstellungen!$F$13:$F$67)))*N(Mitarbeiter!$E72)/IF(Einstellungen!$C$11="7 Tage",7,5),N('Ist-Stunden'!BD72)),MAX(IF(Einstellungen!$C$11="7 Tage",MAX(0,(MIN(DATE(2030,4,0),IF(Mitarbeiter!$D72="",DATE(2030,4,0),Mitarbeiter!$D72),TODAY()))-(MAX(DATE(2030,3,1),Mitarbeiter!$C72))+1),MAX(0,NETWORKDAYS(MAX(DATE(2030,3,1),Mitarbeiter!$C72),MIN(DATE(2030,4,0),IF(Mitarbeiter!$D72="",DATE(2030,4,0),Mitarbeiter!$D72),TODAY()),Einstellungen!$F$13:$F$67)))*N(Mitarbeiter!$E72)/IF(Einstellungen!$C$11="7 Tage",7,5),N('Ist-Stunden'!BD72)+(N(Krankheitstage!DA72)+N(Krankheitstage!DM72))*N($C72))))</f>
        <v/>
      </c>
      <c r="CI72" s="76">
        <f>IF($B72="",0,IF(Einstellungen!$C$10="Ja",MAX(IF(Einstellungen!$C$11="7 Tage",MAX(0,(MIN(DATE(2030,5,0),IF(Mitarbeiter!$D72="",DATE(2030,5,0),Mitarbeiter!$D72),TODAY()))-(MAX(DATE(2030,4,1),Mitarbeiter!$C72))+1),MAX(0,NETWORKDAYS(MAX(DATE(2030,4,1),Mitarbeiter!$C72),MIN(DATE(2030,5,0),IF(Mitarbeiter!$D72="",DATE(2030,5,0),Mitarbeiter!$D72),TODAY()),Einstellungen!$F$13:$F$67)))*N(Mitarbeiter!$E72)/IF(Einstellungen!$C$11="7 Tage",7,5),N('Ist-Stunden'!BE72)),MAX(IF(Einstellungen!$C$11="7 Tage",MAX(0,(MIN(DATE(2030,5,0),IF(Mitarbeiter!$D72="",DATE(2030,5,0),Mitarbeiter!$D72),TODAY()))-(MAX(DATE(2030,4,1),Mitarbeiter!$C72))+1),MAX(0,NETWORKDAYS(MAX(DATE(2030,4,1),Mitarbeiter!$C72),MIN(DATE(2030,5,0),IF(Mitarbeiter!$D72="",DATE(2030,5,0),Mitarbeiter!$D72),TODAY()),Einstellungen!$F$13:$F$67)))*N(Mitarbeiter!$E72)/IF(Einstellungen!$C$11="7 Tage",7,5),N('Ist-Stunden'!BE72)+(N(Krankheitstage!DB72)+N(Krankheitstage!DN72))*N($C72))))</f>
        <v/>
      </c>
      <c r="CJ72" s="76">
        <f>IF($B72="",0,IF(Einstellungen!$C$10="Ja",MAX(IF(Einstellungen!$C$11="7 Tage",MAX(0,(MIN(DATE(2030,6,0),IF(Mitarbeiter!$D72="",DATE(2030,6,0),Mitarbeiter!$D72),TODAY()))-(MAX(DATE(2030,5,1),Mitarbeiter!$C72))+1),MAX(0,NETWORKDAYS(MAX(DATE(2030,5,1),Mitarbeiter!$C72),MIN(DATE(2030,6,0),IF(Mitarbeiter!$D72="",DATE(2030,6,0),Mitarbeiter!$D72),TODAY()),Einstellungen!$F$13:$F$67)))*N(Mitarbeiter!$E72)/IF(Einstellungen!$C$11="7 Tage",7,5),N('Ist-Stunden'!BF72)),MAX(IF(Einstellungen!$C$11="7 Tage",MAX(0,(MIN(DATE(2030,6,0),IF(Mitarbeiter!$D72="",DATE(2030,6,0),Mitarbeiter!$D72),TODAY()))-(MAX(DATE(2030,5,1),Mitarbeiter!$C72))+1),MAX(0,NETWORKDAYS(MAX(DATE(2030,5,1),Mitarbeiter!$C72),MIN(DATE(2030,6,0),IF(Mitarbeiter!$D72="",DATE(2030,6,0),Mitarbeiter!$D72),TODAY()),Einstellungen!$F$13:$F$67)))*N(Mitarbeiter!$E72)/IF(Einstellungen!$C$11="7 Tage",7,5),N('Ist-Stunden'!BF72)+(N(Krankheitstage!DC72)+N(Krankheitstage!DO72))*N($C72))))</f>
        <v/>
      </c>
      <c r="CK72" s="76">
        <f>IF($B72="",0,IF(Einstellungen!$C$10="Ja",MAX(IF(Einstellungen!$C$11="7 Tage",MAX(0,(MIN(DATE(2030,7,0),IF(Mitarbeiter!$D72="",DATE(2030,7,0),Mitarbeiter!$D72),TODAY()))-(MAX(DATE(2030,6,1),Mitarbeiter!$C72))+1),MAX(0,NETWORKDAYS(MAX(DATE(2030,6,1),Mitarbeiter!$C72),MIN(DATE(2030,7,0),IF(Mitarbeiter!$D72="",DATE(2030,7,0),Mitarbeiter!$D72),TODAY()),Einstellungen!$F$13:$F$67)))*N(Mitarbeiter!$E72)/IF(Einstellungen!$C$11="7 Tage",7,5),N('Ist-Stunden'!BG72)),MAX(IF(Einstellungen!$C$11="7 Tage",MAX(0,(MIN(DATE(2030,7,0),IF(Mitarbeiter!$D72="",DATE(2030,7,0),Mitarbeiter!$D72),TODAY()))-(MAX(DATE(2030,6,1),Mitarbeiter!$C72))+1),MAX(0,NETWORKDAYS(MAX(DATE(2030,6,1),Mitarbeiter!$C72),MIN(DATE(2030,7,0),IF(Mitarbeiter!$D72="",DATE(2030,7,0),Mitarbeiter!$D72),TODAY()),Einstellungen!$F$13:$F$67)))*N(Mitarbeiter!$E72)/IF(Einstellungen!$C$11="7 Tage",7,5),N('Ist-Stunden'!BG72)+(N(Krankheitstage!DD72)+N(Krankheitstage!DP72))*N($C72))))</f>
        <v/>
      </c>
      <c r="CL72" s="76">
        <f>IF($B72="",0,IF(Einstellungen!$C$10="Ja",MAX(IF(Einstellungen!$C$11="7 Tage",MAX(0,(MIN(DATE(2030,8,0),IF(Mitarbeiter!$D72="",DATE(2030,8,0),Mitarbeiter!$D72),TODAY()))-(MAX(DATE(2030,7,1),Mitarbeiter!$C72))+1),MAX(0,NETWORKDAYS(MAX(DATE(2030,7,1),Mitarbeiter!$C72),MIN(DATE(2030,8,0),IF(Mitarbeiter!$D72="",DATE(2030,8,0),Mitarbeiter!$D72),TODAY()),Einstellungen!$F$13:$F$67)))*N(Mitarbeiter!$E72)/IF(Einstellungen!$C$11="7 Tage",7,5),N('Ist-Stunden'!BH72)),MAX(IF(Einstellungen!$C$11="7 Tage",MAX(0,(MIN(DATE(2030,8,0),IF(Mitarbeiter!$D72="",DATE(2030,8,0),Mitarbeiter!$D72),TODAY()))-(MAX(DATE(2030,7,1),Mitarbeiter!$C72))+1),MAX(0,NETWORKDAYS(MAX(DATE(2030,7,1),Mitarbeiter!$C72),MIN(DATE(2030,8,0),IF(Mitarbeiter!$D72="",DATE(2030,8,0),Mitarbeiter!$D72),TODAY()),Einstellungen!$F$13:$F$67)))*N(Mitarbeiter!$E72)/IF(Einstellungen!$C$11="7 Tage",7,5),N('Ist-Stunden'!BH72)+(N(Krankheitstage!DE72)+N(Krankheitstage!DQ72))*N($C72))))</f>
        <v/>
      </c>
      <c r="CM72" s="76">
        <f>IF($B72="",0,IF(Einstellungen!$C$10="Ja",MAX(IF(Einstellungen!$C$11="7 Tage",MAX(0,(MIN(DATE(2030,9,0),IF(Mitarbeiter!$D72="",DATE(2030,9,0),Mitarbeiter!$D72),TODAY()))-(MAX(DATE(2030,8,1),Mitarbeiter!$C72))+1),MAX(0,NETWORKDAYS(MAX(DATE(2030,8,1),Mitarbeiter!$C72),MIN(DATE(2030,9,0),IF(Mitarbeiter!$D72="",DATE(2030,9,0),Mitarbeiter!$D72),TODAY()),Einstellungen!$F$13:$F$67)))*N(Mitarbeiter!$E72)/IF(Einstellungen!$C$11="7 Tage",7,5),N('Ist-Stunden'!BI72)),MAX(IF(Einstellungen!$C$11="7 Tage",MAX(0,(MIN(DATE(2030,9,0),IF(Mitarbeiter!$D72="",DATE(2030,9,0),Mitarbeiter!$D72),TODAY()))-(MAX(DATE(2030,8,1),Mitarbeiter!$C72))+1),MAX(0,NETWORKDAYS(MAX(DATE(2030,8,1),Mitarbeiter!$C72),MIN(DATE(2030,9,0),IF(Mitarbeiter!$D72="",DATE(2030,9,0),Mitarbeiter!$D72),TODAY()),Einstellungen!$F$13:$F$67)))*N(Mitarbeiter!$E72)/IF(Einstellungen!$C$11="7 Tage",7,5),N('Ist-Stunden'!BI72)+(N(Krankheitstage!DF72)+N(Krankheitstage!DR72))*N($C72))))</f>
        <v/>
      </c>
      <c r="CN72" s="76">
        <f>IF($B72="",0,IF(Einstellungen!$C$10="Ja",MAX(IF(Einstellungen!$C$11="7 Tage",MAX(0,(MIN(DATE(2030,10,0),IF(Mitarbeiter!$D72="",DATE(2030,10,0),Mitarbeiter!$D72),TODAY()))-(MAX(DATE(2030,9,1),Mitarbeiter!$C72))+1),MAX(0,NETWORKDAYS(MAX(DATE(2030,9,1),Mitarbeiter!$C72),MIN(DATE(2030,10,0),IF(Mitarbeiter!$D72="",DATE(2030,10,0),Mitarbeiter!$D72),TODAY()),Einstellungen!$F$13:$F$67)))*N(Mitarbeiter!$E72)/IF(Einstellungen!$C$11="7 Tage",7,5),N('Ist-Stunden'!BJ72)),MAX(IF(Einstellungen!$C$11="7 Tage",MAX(0,(MIN(DATE(2030,10,0),IF(Mitarbeiter!$D72="",DATE(2030,10,0),Mitarbeiter!$D72),TODAY()))-(MAX(DATE(2030,9,1),Mitarbeiter!$C72))+1),MAX(0,NETWORKDAYS(MAX(DATE(2030,9,1),Mitarbeiter!$C72),MIN(DATE(2030,10,0),IF(Mitarbeiter!$D72="",DATE(2030,10,0),Mitarbeiter!$D72),TODAY()),Einstellungen!$F$13:$F$67)))*N(Mitarbeiter!$E72)/IF(Einstellungen!$C$11="7 Tage",7,5),N('Ist-Stunden'!BJ72)+(N(Krankheitstage!DG72)+N(Krankheitstage!DS72))*N($C72))))</f>
        <v/>
      </c>
      <c r="CO72" s="76">
        <f>IF($B72="",0,IF(Einstellungen!$C$10="Ja",MAX(IF(Einstellungen!$C$11="7 Tage",MAX(0,(MIN(DATE(2030,11,0),IF(Mitarbeiter!$D72="",DATE(2030,11,0),Mitarbeiter!$D72),TODAY()))-(MAX(DATE(2030,10,1),Mitarbeiter!$C72))+1),MAX(0,NETWORKDAYS(MAX(DATE(2030,10,1),Mitarbeiter!$C72),MIN(DATE(2030,11,0),IF(Mitarbeiter!$D72="",DATE(2030,11,0),Mitarbeiter!$D72),TODAY()),Einstellungen!$F$13:$F$67)))*N(Mitarbeiter!$E72)/IF(Einstellungen!$C$11="7 Tage",7,5),N('Ist-Stunden'!BK72)),MAX(IF(Einstellungen!$C$11="7 Tage",MAX(0,(MIN(DATE(2030,11,0),IF(Mitarbeiter!$D72="",DATE(2030,11,0),Mitarbeiter!$D72),TODAY()))-(MAX(DATE(2030,10,1),Mitarbeiter!$C72))+1),MAX(0,NETWORKDAYS(MAX(DATE(2030,10,1),Mitarbeiter!$C72),MIN(DATE(2030,11,0),IF(Mitarbeiter!$D72="",DATE(2030,11,0),Mitarbeiter!$D72),TODAY()),Einstellungen!$F$13:$F$67)))*N(Mitarbeiter!$E72)/IF(Einstellungen!$C$11="7 Tage",7,5),N('Ist-Stunden'!BK72)+(N(Krankheitstage!DH72)+N(Krankheitstage!DT72))*N($C72))))</f>
        <v/>
      </c>
      <c r="CP72" s="76">
        <f>IF($B72="",0,IF(Einstellungen!$C$10="Ja",MAX(IF(Einstellungen!$C$11="7 Tage",MAX(0,(MIN(DATE(2030,12,0),IF(Mitarbeiter!$D72="",DATE(2030,12,0),Mitarbeiter!$D72),TODAY()))-(MAX(DATE(2030,11,1),Mitarbeiter!$C72))+1),MAX(0,NETWORKDAYS(MAX(DATE(2030,11,1),Mitarbeiter!$C72),MIN(DATE(2030,12,0),IF(Mitarbeiter!$D72="",DATE(2030,12,0),Mitarbeiter!$D72),TODAY()),Einstellungen!$F$13:$F$67)))*N(Mitarbeiter!$E72)/IF(Einstellungen!$C$11="7 Tage",7,5),N('Ist-Stunden'!BL72)),MAX(IF(Einstellungen!$C$11="7 Tage",MAX(0,(MIN(DATE(2030,12,0),IF(Mitarbeiter!$D72="",DATE(2030,12,0),Mitarbeiter!$D72),TODAY()))-(MAX(DATE(2030,11,1),Mitarbeiter!$C72))+1),MAX(0,NETWORKDAYS(MAX(DATE(2030,11,1),Mitarbeiter!$C72),MIN(DATE(2030,12,0),IF(Mitarbeiter!$D72="",DATE(2030,12,0),Mitarbeiter!$D72),TODAY()),Einstellungen!$F$13:$F$67)))*N(Mitarbeiter!$E72)/IF(Einstellungen!$C$11="7 Tage",7,5),N('Ist-Stunden'!BL72)+(N(Krankheitstage!DI72)+N(Krankheitstage!DU72))*N($C72))))</f>
        <v/>
      </c>
      <c r="CQ72" s="76">
        <f>IF($B72="",0,IF(Einstellungen!$C$10="Ja",MAX(IF(Einstellungen!$C$11="7 Tage",MAX(0,(MIN(DATE(2030,13,0),IF(Mitarbeiter!$D72="",DATE(2030,13,0),Mitarbeiter!$D72),TODAY()))-(MAX(DATE(2030,12,1),Mitarbeiter!$C72))+1),MAX(0,NETWORKDAYS(MAX(DATE(2030,12,1),Mitarbeiter!$C72),MIN(DATE(2030,13,0),IF(Mitarbeiter!$D72="",DATE(2030,13,0),Mitarbeiter!$D72),TODAY()),Einstellungen!$F$13:$F$67)))*N(Mitarbeiter!$E72)/IF(Einstellungen!$C$11="7 Tage",7,5),N('Ist-Stunden'!BM72)),MAX(IF(Einstellungen!$C$11="7 Tage",MAX(0,(MIN(DATE(2030,13,0),IF(Mitarbeiter!$D72="",DATE(2030,13,0),Mitarbeiter!$D72),TODAY()))-(MAX(DATE(2030,12,1),Mitarbeiter!$C72))+1),MAX(0,NETWORKDAYS(MAX(DATE(2030,12,1),Mitarbeiter!$C72),MIN(DATE(2030,13,0),IF(Mitarbeiter!$D72="",DATE(2030,13,0),Mitarbeiter!$D72),TODAY()),Einstellungen!$F$13:$F$67)))*N(Mitarbeiter!$E72)/IF(Einstellungen!$C$11="7 Tage",7,5),N('Ist-Stunden'!BM72)+(N(Krankheitstage!DJ72)+N(Krankheitstage!DV72))*N($C72))))</f>
        <v/>
      </c>
    </row>
    <row r="73">
      <c r="A73" s="73">
        <f>IF(Mitarbeiter!B73="","",Mitarbeiter!A73)</f>
        <v/>
      </c>
      <c r="B73" s="6">
        <f>IF(Mitarbeiter!B73="","",Mitarbeiter!B73)</f>
        <v/>
      </c>
      <c r="C73" s="74">
        <f>IF(Mitarbeiter!B73="","",Mitarbeiter!F73)</f>
        <v/>
      </c>
      <c r="D73" s="75">
        <f>N(INDEX(Krankheitstage!$G73:$DV73,1,(Einstellungen!$C$3-2026)*24+1))</f>
        <v/>
      </c>
      <c r="E73" s="75">
        <f>N(INDEX(Krankheitstage!$G73:$DV73,1,(Einstellungen!$C$3-2026)*24+2))</f>
        <v/>
      </c>
      <c r="F73" s="75">
        <f>N(INDEX(Krankheitstage!$G73:$DV73,1,(Einstellungen!$C$3-2026)*24+3))</f>
        <v/>
      </c>
      <c r="G73" s="75">
        <f>N(INDEX(Krankheitstage!$G73:$DV73,1,(Einstellungen!$C$3-2026)*24+4))</f>
        <v/>
      </c>
      <c r="H73" s="75">
        <f>N(INDEX(Krankheitstage!$G73:$DV73,1,(Einstellungen!$C$3-2026)*24+5))</f>
        <v/>
      </c>
      <c r="I73" s="75">
        <f>N(INDEX(Krankheitstage!$G73:$DV73,1,(Einstellungen!$C$3-2026)*24+6))</f>
        <v/>
      </c>
      <c r="J73" s="75">
        <f>N(INDEX(Krankheitstage!$G73:$DV73,1,(Einstellungen!$C$3-2026)*24+7))</f>
        <v/>
      </c>
      <c r="K73" s="75">
        <f>N(INDEX(Krankheitstage!$G73:$DV73,1,(Einstellungen!$C$3-2026)*24+8))</f>
        <v/>
      </c>
      <c r="L73" s="75">
        <f>N(INDEX(Krankheitstage!$G73:$DV73,1,(Einstellungen!$C$3-2026)*24+9))</f>
        <v/>
      </c>
      <c r="M73" s="75">
        <f>N(INDEX(Krankheitstage!$G73:$DV73,1,(Einstellungen!$C$3-2026)*24+10))</f>
        <v/>
      </c>
      <c r="N73" s="75">
        <f>N(INDEX(Krankheitstage!$G73:$DV73,1,(Einstellungen!$C$3-2026)*24+11))</f>
        <v/>
      </c>
      <c r="O73" s="75">
        <f>N(INDEX(Krankheitstage!$G73:$DV73,1,(Einstellungen!$C$3-2026)*24+12))</f>
        <v/>
      </c>
      <c r="P73" s="75">
        <f>IF($B73="","",SUM(D73:O73))</f>
        <v/>
      </c>
      <c r="Q73" s="75">
        <f>N(INDEX(Krankheitstage!$G73:$DV73,1,(Einstellungen!$C$3-2026)*24+13))</f>
        <v/>
      </c>
      <c r="R73" s="75">
        <f>N(INDEX(Krankheitstage!$G73:$DV73,1,(Einstellungen!$C$3-2026)*24+14))</f>
        <v/>
      </c>
      <c r="S73" s="75">
        <f>N(INDEX(Krankheitstage!$G73:$DV73,1,(Einstellungen!$C$3-2026)*24+15))</f>
        <v/>
      </c>
      <c r="T73" s="75">
        <f>N(INDEX(Krankheitstage!$G73:$DV73,1,(Einstellungen!$C$3-2026)*24+16))</f>
        <v/>
      </c>
      <c r="U73" s="75">
        <f>N(INDEX(Krankheitstage!$G73:$DV73,1,(Einstellungen!$C$3-2026)*24+17))</f>
        <v/>
      </c>
      <c r="V73" s="75">
        <f>N(INDEX(Krankheitstage!$G73:$DV73,1,(Einstellungen!$C$3-2026)*24+18))</f>
        <v/>
      </c>
      <c r="W73" s="75">
        <f>N(INDEX(Krankheitstage!$G73:$DV73,1,(Einstellungen!$C$3-2026)*24+19))</f>
        <v/>
      </c>
      <c r="X73" s="75">
        <f>N(INDEX(Krankheitstage!$G73:$DV73,1,(Einstellungen!$C$3-2026)*24+20))</f>
        <v/>
      </c>
      <c r="Y73" s="75">
        <f>N(INDEX(Krankheitstage!$G73:$DV73,1,(Einstellungen!$C$3-2026)*24+21))</f>
        <v/>
      </c>
      <c r="Z73" s="75">
        <f>N(INDEX(Krankheitstage!$G73:$DV73,1,(Einstellungen!$C$3-2026)*24+22))</f>
        <v/>
      </c>
      <c r="AA73" s="75">
        <f>N(INDEX(Krankheitstage!$G73:$DV73,1,(Einstellungen!$C$3-2026)*24+23))</f>
        <v/>
      </c>
      <c r="AB73" s="75">
        <f>N(INDEX(Krankheitstage!$G73:$DV73,1,(Einstellungen!$C$3-2026)*24+24))</f>
        <v/>
      </c>
      <c r="AC73" s="75">
        <f>IF($B73="","",SUM(Q73:AB73))</f>
        <v/>
      </c>
      <c r="AD73" s="75">
        <f>IF($B73="","",SUM(P73,AC73))</f>
        <v/>
      </c>
      <c r="AE73" s="76">
        <f>IF($B73="","",AD73*N(C73))</f>
        <v/>
      </c>
      <c r="AF73" s="75">
        <f>IF($B73="","",Krankheitstage!E73)</f>
        <v/>
      </c>
      <c r="AG73" s="76">
        <f>IF($B73="","",AF73*N(C73))</f>
        <v/>
      </c>
      <c r="AH73" s="76">
        <f>IF($B73="","",INDEX($AJ73:$CQ73,1,(Einstellungen!$C$3-2026)*12+1)+INDEX($AJ73:$CQ73,1,(Einstellungen!$C$3-2026)*12+2)+INDEX($AJ73:$CQ73,1,(Einstellungen!$C$3-2026)*12+3)+INDEX($AJ73:$CQ73,1,(Einstellungen!$C$3-2026)*12+4)+INDEX($AJ73:$CQ73,1,(Einstellungen!$C$3-2026)*12+5)+INDEX($AJ73:$CQ73,1,(Einstellungen!$C$3-2026)*12+6)+INDEX($AJ73:$CQ73,1,(Einstellungen!$C$3-2026)*12+7)+INDEX($AJ73:$CQ73,1,(Einstellungen!$C$3-2026)*12+8)+INDEX($AJ73:$CQ73,1,(Einstellungen!$C$3-2026)*12+9)+INDEX($AJ73:$CQ73,1,(Einstellungen!$C$3-2026)*12+10)+INDEX($AJ73:$CQ73,1,(Einstellungen!$C$3-2026)*12+11)+INDEX($AJ73:$CQ73,1,(Einstellungen!$C$3-2026)*12+12))</f>
        <v/>
      </c>
      <c r="AI73" s="76">
        <f>IF($B73="","",SUM($AJ73:$CQ73))</f>
        <v/>
      </c>
      <c r="AJ73" s="76">
        <f>IF($B73="",0,IF(Einstellungen!$C$10="Ja",MAX(IF(Einstellungen!$C$11="7 Tage",MAX(0,(MIN(DATE(2026,2,0),IF(Mitarbeiter!$D73="",DATE(2026,2,0),Mitarbeiter!$D73),TODAY()))-(MAX(DATE(2026,1,1),Mitarbeiter!$C73))+1),MAX(0,NETWORKDAYS(MAX(DATE(2026,1,1),Mitarbeiter!$C73),MIN(DATE(2026,2,0),IF(Mitarbeiter!$D73="",DATE(2026,2,0),Mitarbeiter!$D73),TODAY()),Einstellungen!$F$13:$F$67)))*N(Mitarbeiter!$E73)/IF(Einstellungen!$C$11="7 Tage",7,5),N('Ist-Stunden'!F73)),MAX(IF(Einstellungen!$C$11="7 Tage",MAX(0,(MIN(DATE(2026,2,0),IF(Mitarbeiter!$D73="",DATE(2026,2,0),Mitarbeiter!$D73),TODAY()))-(MAX(DATE(2026,1,1),Mitarbeiter!$C73))+1),MAX(0,NETWORKDAYS(MAX(DATE(2026,1,1),Mitarbeiter!$C73),MIN(DATE(2026,2,0),IF(Mitarbeiter!$D73="",DATE(2026,2,0),Mitarbeiter!$D73),TODAY()),Einstellungen!$F$13:$F$67)))*N(Mitarbeiter!$E73)/IF(Einstellungen!$C$11="7 Tage",7,5),N('Ist-Stunden'!F73)+(N(Krankheitstage!G73)+N(Krankheitstage!S73))*N($C73))))</f>
        <v/>
      </c>
      <c r="AK73" s="76">
        <f>IF($B73="",0,IF(Einstellungen!$C$10="Ja",MAX(IF(Einstellungen!$C$11="7 Tage",MAX(0,(MIN(DATE(2026,3,0),IF(Mitarbeiter!$D73="",DATE(2026,3,0),Mitarbeiter!$D73),TODAY()))-(MAX(DATE(2026,2,1),Mitarbeiter!$C73))+1),MAX(0,NETWORKDAYS(MAX(DATE(2026,2,1),Mitarbeiter!$C73),MIN(DATE(2026,3,0),IF(Mitarbeiter!$D73="",DATE(2026,3,0),Mitarbeiter!$D73),TODAY()),Einstellungen!$F$13:$F$67)))*N(Mitarbeiter!$E73)/IF(Einstellungen!$C$11="7 Tage",7,5),N('Ist-Stunden'!G73)),MAX(IF(Einstellungen!$C$11="7 Tage",MAX(0,(MIN(DATE(2026,3,0),IF(Mitarbeiter!$D73="",DATE(2026,3,0),Mitarbeiter!$D73),TODAY()))-(MAX(DATE(2026,2,1),Mitarbeiter!$C73))+1),MAX(0,NETWORKDAYS(MAX(DATE(2026,2,1),Mitarbeiter!$C73),MIN(DATE(2026,3,0),IF(Mitarbeiter!$D73="",DATE(2026,3,0),Mitarbeiter!$D73),TODAY()),Einstellungen!$F$13:$F$67)))*N(Mitarbeiter!$E73)/IF(Einstellungen!$C$11="7 Tage",7,5),N('Ist-Stunden'!G73)+(N(Krankheitstage!H73)+N(Krankheitstage!T73))*N($C73))))</f>
        <v/>
      </c>
      <c r="AL73" s="76">
        <f>IF($B73="",0,IF(Einstellungen!$C$10="Ja",MAX(IF(Einstellungen!$C$11="7 Tage",MAX(0,(MIN(DATE(2026,4,0),IF(Mitarbeiter!$D73="",DATE(2026,4,0),Mitarbeiter!$D73),TODAY()))-(MAX(DATE(2026,3,1),Mitarbeiter!$C73))+1),MAX(0,NETWORKDAYS(MAX(DATE(2026,3,1),Mitarbeiter!$C73),MIN(DATE(2026,4,0),IF(Mitarbeiter!$D73="",DATE(2026,4,0),Mitarbeiter!$D73),TODAY()),Einstellungen!$F$13:$F$67)))*N(Mitarbeiter!$E73)/IF(Einstellungen!$C$11="7 Tage",7,5),N('Ist-Stunden'!H73)),MAX(IF(Einstellungen!$C$11="7 Tage",MAX(0,(MIN(DATE(2026,4,0),IF(Mitarbeiter!$D73="",DATE(2026,4,0),Mitarbeiter!$D73),TODAY()))-(MAX(DATE(2026,3,1),Mitarbeiter!$C73))+1),MAX(0,NETWORKDAYS(MAX(DATE(2026,3,1),Mitarbeiter!$C73),MIN(DATE(2026,4,0),IF(Mitarbeiter!$D73="",DATE(2026,4,0),Mitarbeiter!$D73),TODAY()),Einstellungen!$F$13:$F$67)))*N(Mitarbeiter!$E73)/IF(Einstellungen!$C$11="7 Tage",7,5),N('Ist-Stunden'!H73)+(N(Krankheitstage!I73)+N(Krankheitstage!U73))*N($C73))))</f>
        <v/>
      </c>
      <c r="AM73" s="76">
        <f>IF($B73="",0,IF(Einstellungen!$C$10="Ja",MAX(IF(Einstellungen!$C$11="7 Tage",MAX(0,(MIN(DATE(2026,5,0),IF(Mitarbeiter!$D73="",DATE(2026,5,0),Mitarbeiter!$D73),TODAY()))-(MAX(DATE(2026,4,1),Mitarbeiter!$C73))+1),MAX(0,NETWORKDAYS(MAX(DATE(2026,4,1),Mitarbeiter!$C73),MIN(DATE(2026,5,0),IF(Mitarbeiter!$D73="",DATE(2026,5,0),Mitarbeiter!$D73),TODAY()),Einstellungen!$F$13:$F$67)))*N(Mitarbeiter!$E73)/IF(Einstellungen!$C$11="7 Tage",7,5),N('Ist-Stunden'!I73)),MAX(IF(Einstellungen!$C$11="7 Tage",MAX(0,(MIN(DATE(2026,5,0),IF(Mitarbeiter!$D73="",DATE(2026,5,0),Mitarbeiter!$D73),TODAY()))-(MAX(DATE(2026,4,1),Mitarbeiter!$C73))+1),MAX(0,NETWORKDAYS(MAX(DATE(2026,4,1),Mitarbeiter!$C73),MIN(DATE(2026,5,0),IF(Mitarbeiter!$D73="",DATE(2026,5,0),Mitarbeiter!$D73),TODAY()),Einstellungen!$F$13:$F$67)))*N(Mitarbeiter!$E73)/IF(Einstellungen!$C$11="7 Tage",7,5),N('Ist-Stunden'!I73)+(N(Krankheitstage!J73)+N(Krankheitstage!V73))*N($C73))))</f>
        <v/>
      </c>
      <c r="AN73" s="76">
        <f>IF($B73="",0,IF(Einstellungen!$C$10="Ja",MAX(IF(Einstellungen!$C$11="7 Tage",MAX(0,(MIN(DATE(2026,6,0),IF(Mitarbeiter!$D73="",DATE(2026,6,0),Mitarbeiter!$D73),TODAY()))-(MAX(DATE(2026,5,1),Mitarbeiter!$C73))+1),MAX(0,NETWORKDAYS(MAX(DATE(2026,5,1),Mitarbeiter!$C73),MIN(DATE(2026,6,0),IF(Mitarbeiter!$D73="",DATE(2026,6,0),Mitarbeiter!$D73),TODAY()),Einstellungen!$F$13:$F$67)))*N(Mitarbeiter!$E73)/IF(Einstellungen!$C$11="7 Tage",7,5),N('Ist-Stunden'!J73)),MAX(IF(Einstellungen!$C$11="7 Tage",MAX(0,(MIN(DATE(2026,6,0),IF(Mitarbeiter!$D73="",DATE(2026,6,0),Mitarbeiter!$D73),TODAY()))-(MAX(DATE(2026,5,1),Mitarbeiter!$C73))+1),MAX(0,NETWORKDAYS(MAX(DATE(2026,5,1),Mitarbeiter!$C73),MIN(DATE(2026,6,0),IF(Mitarbeiter!$D73="",DATE(2026,6,0),Mitarbeiter!$D73),TODAY()),Einstellungen!$F$13:$F$67)))*N(Mitarbeiter!$E73)/IF(Einstellungen!$C$11="7 Tage",7,5),N('Ist-Stunden'!J73)+(N(Krankheitstage!K73)+N(Krankheitstage!W73))*N($C73))))</f>
        <v/>
      </c>
      <c r="AO73" s="76">
        <f>IF($B73="",0,IF(Einstellungen!$C$10="Ja",MAX(IF(Einstellungen!$C$11="7 Tage",MAX(0,(MIN(DATE(2026,7,0),IF(Mitarbeiter!$D73="",DATE(2026,7,0),Mitarbeiter!$D73),TODAY()))-(MAX(DATE(2026,6,1),Mitarbeiter!$C73))+1),MAX(0,NETWORKDAYS(MAX(DATE(2026,6,1),Mitarbeiter!$C73),MIN(DATE(2026,7,0),IF(Mitarbeiter!$D73="",DATE(2026,7,0),Mitarbeiter!$D73),TODAY()),Einstellungen!$F$13:$F$67)))*N(Mitarbeiter!$E73)/IF(Einstellungen!$C$11="7 Tage",7,5),N('Ist-Stunden'!K73)),MAX(IF(Einstellungen!$C$11="7 Tage",MAX(0,(MIN(DATE(2026,7,0),IF(Mitarbeiter!$D73="",DATE(2026,7,0),Mitarbeiter!$D73),TODAY()))-(MAX(DATE(2026,6,1),Mitarbeiter!$C73))+1),MAX(0,NETWORKDAYS(MAX(DATE(2026,6,1),Mitarbeiter!$C73),MIN(DATE(2026,7,0),IF(Mitarbeiter!$D73="",DATE(2026,7,0),Mitarbeiter!$D73),TODAY()),Einstellungen!$F$13:$F$67)))*N(Mitarbeiter!$E73)/IF(Einstellungen!$C$11="7 Tage",7,5),N('Ist-Stunden'!K73)+(N(Krankheitstage!L73)+N(Krankheitstage!X73))*N($C73))))</f>
        <v/>
      </c>
      <c r="AP73" s="76">
        <f>IF($B73="",0,IF(Einstellungen!$C$10="Ja",MAX(IF(Einstellungen!$C$11="7 Tage",MAX(0,(MIN(DATE(2026,8,0),IF(Mitarbeiter!$D73="",DATE(2026,8,0),Mitarbeiter!$D73),TODAY()))-(MAX(DATE(2026,7,1),Mitarbeiter!$C73))+1),MAX(0,NETWORKDAYS(MAX(DATE(2026,7,1),Mitarbeiter!$C73),MIN(DATE(2026,8,0),IF(Mitarbeiter!$D73="",DATE(2026,8,0),Mitarbeiter!$D73),TODAY()),Einstellungen!$F$13:$F$67)))*N(Mitarbeiter!$E73)/IF(Einstellungen!$C$11="7 Tage",7,5),N('Ist-Stunden'!L73)),MAX(IF(Einstellungen!$C$11="7 Tage",MAX(0,(MIN(DATE(2026,8,0),IF(Mitarbeiter!$D73="",DATE(2026,8,0),Mitarbeiter!$D73),TODAY()))-(MAX(DATE(2026,7,1),Mitarbeiter!$C73))+1),MAX(0,NETWORKDAYS(MAX(DATE(2026,7,1),Mitarbeiter!$C73),MIN(DATE(2026,8,0),IF(Mitarbeiter!$D73="",DATE(2026,8,0),Mitarbeiter!$D73),TODAY()),Einstellungen!$F$13:$F$67)))*N(Mitarbeiter!$E73)/IF(Einstellungen!$C$11="7 Tage",7,5),N('Ist-Stunden'!L73)+(N(Krankheitstage!M73)+N(Krankheitstage!Y73))*N($C73))))</f>
        <v/>
      </c>
      <c r="AQ73" s="76">
        <f>IF($B73="",0,IF(Einstellungen!$C$10="Ja",MAX(IF(Einstellungen!$C$11="7 Tage",MAX(0,(MIN(DATE(2026,9,0),IF(Mitarbeiter!$D73="",DATE(2026,9,0),Mitarbeiter!$D73),TODAY()))-(MAX(DATE(2026,8,1),Mitarbeiter!$C73))+1),MAX(0,NETWORKDAYS(MAX(DATE(2026,8,1),Mitarbeiter!$C73),MIN(DATE(2026,9,0),IF(Mitarbeiter!$D73="",DATE(2026,9,0),Mitarbeiter!$D73),TODAY()),Einstellungen!$F$13:$F$67)))*N(Mitarbeiter!$E73)/IF(Einstellungen!$C$11="7 Tage",7,5),N('Ist-Stunden'!M73)),MAX(IF(Einstellungen!$C$11="7 Tage",MAX(0,(MIN(DATE(2026,9,0),IF(Mitarbeiter!$D73="",DATE(2026,9,0),Mitarbeiter!$D73),TODAY()))-(MAX(DATE(2026,8,1),Mitarbeiter!$C73))+1),MAX(0,NETWORKDAYS(MAX(DATE(2026,8,1),Mitarbeiter!$C73),MIN(DATE(2026,9,0),IF(Mitarbeiter!$D73="",DATE(2026,9,0),Mitarbeiter!$D73),TODAY()),Einstellungen!$F$13:$F$67)))*N(Mitarbeiter!$E73)/IF(Einstellungen!$C$11="7 Tage",7,5),N('Ist-Stunden'!M73)+(N(Krankheitstage!N73)+N(Krankheitstage!Z73))*N($C73))))</f>
        <v/>
      </c>
      <c r="AR73" s="76">
        <f>IF($B73="",0,IF(Einstellungen!$C$10="Ja",MAX(IF(Einstellungen!$C$11="7 Tage",MAX(0,(MIN(DATE(2026,10,0),IF(Mitarbeiter!$D73="",DATE(2026,10,0),Mitarbeiter!$D73),TODAY()))-(MAX(DATE(2026,9,1),Mitarbeiter!$C73))+1),MAX(0,NETWORKDAYS(MAX(DATE(2026,9,1),Mitarbeiter!$C73),MIN(DATE(2026,10,0),IF(Mitarbeiter!$D73="",DATE(2026,10,0),Mitarbeiter!$D73),TODAY()),Einstellungen!$F$13:$F$67)))*N(Mitarbeiter!$E73)/IF(Einstellungen!$C$11="7 Tage",7,5),N('Ist-Stunden'!N73)),MAX(IF(Einstellungen!$C$11="7 Tage",MAX(0,(MIN(DATE(2026,10,0),IF(Mitarbeiter!$D73="",DATE(2026,10,0),Mitarbeiter!$D73),TODAY()))-(MAX(DATE(2026,9,1),Mitarbeiter!$C73))+1),MAX(0,NETWORKDAYS(MAX(DATE(2026,9,1),Mitarbeiter!$C73),MIN(DATE(2026,10,0),IF(Mitarbeiter!$D73="",DATE(2026,10,0),Mitarbeiter!$D73),TODAY()),Einstellungen!$F$13:$F$67)))*N(Mitarbeiter!$E73)/IF(Einstellungen!$C$11="7 Tage",7,5),N('Ist-Stunden'!N73)+(N(Krankheitstage!O73)+N(Krankheitstage!AA73))*N($C73))))</f>
        <v/>
      </c>
      <c r="AS73" s="76">
        <f>IF($B73="",0,IF(Einstellungen!$C$10="Ja",MAX(IF(Einstellungen!$C$11="7 Tage",MAX(0,(MIN(DATE(2026,11,0),IF(Mitarbeiter!$D73="",DATE(2026,11,0),Mitarbeiter!$D73),TODAY()))-(MAX(DATE(2026,10,1),Mitarbeiter!$C73))+1),MAX(0,NETWORKDAYS(MAX(DATE(2026,10,1),Mitarbeiter!$C73),MIN(DATE(2026,11,0),IF(Mitarbeiter!$D73="",DATE(2026,11,0),Mitarbeiter!$D73),TODAY()),Einstellungen!$F$13:$F$67)))*N(Mitarbeiter!$E73)/IF(Einstellungen!$C$11="7 Tage",7,5),N('Ist-Stunden'!O73)),MAX(IF(Einstellungen!$C$11="7 Tage",MAX(0,(MIN(DATE(2026,11,0),IF(Mitarbeiter!$D73="",DATE(2026,11,0),Mitarbeiter!$D73),TODAY()))-(MAX(DATE(2026,10,1),Mitarbeiter!$C73))+1),MAX(0,NETWORKDAYS(MAX(DATE(2026,10,1),Mitarbeiter!$C73),MIN(DATE(2026,11,0),IF(Mitarbeiter!$D73="",DATE(2026,11,0),Mitarbeiter!$D73),TODAY()),Einstellungen!$F$13:$F$67)))*N(Mitarbeiter!$E73)/IF(Einstellungen!$C$11="7 Tage",7,5),N('Ist-Stunden'!O73)+(N(Krankheitstage!P73)+N(Krankheitstage!AB73))*N($C73))))</f>
        <v/>
      </c>
      <c r="AT73" s="76">
        <f>IF($B73="",0,IF(Einstellungen!$C$10="Ja",MAX(IF(Einstellungen!$C$11="7 Tage",MAX(0,(MIN(DATE(2026,12,0),IF(Mitarbeiter!$D73="",DATE(2026,12,0),Mitarbeiter!$D73),TODAY()))-(MAX(DATE(2026,11,1),Mitarbeiter!$C73))+1),MAX(0,NETWORKDAYS(MAX(DATE(2026,11,1),Mitarbeiter!$C73),MIN(DATE(2026,12,0),IF(Mitarbeiter!$D73="",DATE(2026,12,0),Mitarbeiter!$D73),TODAY()),Einstellungen!$F$13:$F$67)))*N(Mitarbeiter!$E73)/IF(Einstellungen!$C$11="7 Tage",7,5),N('Ist-Stunden'!P73)),MAX(IF(Einstellungen!$C$11="7 Tage",MAX(0,(MIN(DATE(2026,12,0),IF(Mitarbeiter!$D73="",DATE(2026,12,0),Mitarbeiter!$D73),TODAY()))-(MAX(DATE(2026,11,1),Mitarbeiter!$C73))+1),MAX(0,NETWORKDAYS(MAX(DATE(2026,11,1),Mitarbeiter!$C73),MIN(DATE(2026,12,0),IF(Mitarbeiter!$D73="",DATE(2026,12,0),Mitarbeiter!$D73),TODAY()),Einstellungen!$F$13:$F$67)))*N(Mitarbeiter!$E73)/IF(Einstellungen!$C$11="7 Tage",7,5),N('Ist-Stunden'!P73)+(N(Krankheitstage!Q73)+N(Krankheitstage!AC73))*N($C73))))</f>
        <v/>
      </c>
      <c r="AU73" s="76">
        <f>IF($B73="",0,IF(Einstellungen!$C$10="Ja",MAX(IF(Einstellungen!$C$11="7 Tage",MAX(0,(MIN(DATE(2026,13,0),IF(Mitarbeiter!$D73="",DATE(2026,13,0),Mitarbeiter!$D73),TODAY()))-(MAX(DATE(2026,12,1),Mitarbeiter!$C73))+1),MAX(0,NETWORKDAYS(MAX(DATE(2026,12,1),Mitarbeiter!$C73),MIN(DATE(2026,13,0),IF(Mitarbeiter!$D73="",DATE(2026,13,0),Mitarbeiter!$D73),TODAY()),Einstellungen!$F$13:$F$67)))*N(Mitarbeiter!$E73)/IF(Einstellungen!$C$11="7 Tage",7,5),N('Ist-Stunden'!Q73)),MAX(IF(Einstellungen!$C$11="7 Tage",MAX(0,(MIN(DATE(2026,13,0),IF(Mitarbeiter!$D73="",DATE(2026,13,0),Mitarbeiter!$D73),TODAY()))-(MAX(DATE(2026,12,1),Mitarbeiter!$C73))+1),MAX(0,NETWORKDAYS(MAX(DATE(2026,12,1),Mitarbeiter!$C73),MIN(DATE(2026,13,0),IF(Mitarbeiter!$D73="",DATE(2026,13,0),Mitarbeiter!$D73),TODAY()),Einstellungen!$F$13:$F$67)))*N(Mitarbeiter!$E73)/IF(Einstellungen!$C$11="7 Tage",7,5),N('Ist-Stunden'!Q73)+(N(Krankheitstage!R73)+N(Krankheitstage!AD73))*N($C73))))</f>
        <v/>
      </c>
      <c r="AV73" s="76">
        <f>IF($B73="",0,IF(Einstellungen!$C$10="Ja",MAX(IF(Einstellungen!$C$11="7 Tage",MAX(0,(MIN(DATE(2027,2,0),IF(Mitarbeiter!$D73="",DATE(2027,2,0),Mitarbeiter!$D73),TODAY()))-(MAX(DATE(2027,1,1),Mitarbeiter!$C73))+1),MAX(0,NETWORKDAYS(MAX(DATE(2027,1,1),Mitarbeiter!$C73),MIN(DATE(2027,2,0),IF(Mitarbeiter!$D73="",DATE(2027,2,0),Mitarbeiter!$D73),TODAY()),Einstellungen!$F$13:$F$67)))*N(Mitarbeiter!$E73)/IF(Einstellungen!$C$11="7 Tage",7,5),N('Ist-Stunden'!R73)),MAX(IF(Einstellungen!$C$11="7 Tage",MAX(0,(MIN(DATE(2027,2,0),IF(Mitarbeiter!$D73="",DATE(2027,2,0),Mitarbeiter!$D73),TODAY()))-(MAX(DATE(2027,1,1),Mitarbeiter!$C73))+1),MAX(0,NETWORKDAYS(MAX(DATE(2027,1,1),Mitarbeiter!$C73),MIN(DATE(2027,2,0),IF(Mitarbeiter!$D73="",DATE(2027,2,0),Mitarbeiter!$D73),TODAY()),Einstellungen!$F$13:$F$67)))*N(Mitarbeiter!$E73)/IF(Einstellungen!$C$11="7 Tage",7,5),N('Ist-Stunden'!R73)+(N(Krankheitstage!AE73)+N(Krankheitstage!AQ73))*N($C73))))</f>
        <v/>
      </c>
      <c r="AW73" s="76">
        <f>IF($B73="",0,IF(Einstellungen!$C$10="Ja",MAX(IF(Einstellungen!$C$11="7 Tage",MAX(0,(MIN(DATE(2027,3,0),IF(Mitarbeiter!$D73="",DATE(2027,3,0),Mitarbeiter!$D73),TODAY()))-(MAX(DATE(2027,2,1),Mitarbeiter!$C73))+1),MAX(0,NETWORKDAYS(MAX(DATE(2027,2,1),Mitarbeiter!$C73),MIN(DATE(2027,3,0),IF(Mitarbeiter!$D73="",DATE(2027,3,0),Mitarbeiter!$D73),TODAY()),Einstellungen!$F$13:$F$67)))*N(Mitarbeiter!$E73)/IF(Einstellungen!$C$11="7 Tage",7,5),N('Ist-Stunden'!S73)),MAX(IF(Einstellungen!$C$11="7 Tage",MAX(0,(MIN(DATE(2027,3,0),IF(Mitarbeiter!$D73="",DATE(2027,3,0),Mitarbeiter!$D73),TODAY()))-(MAX(DATE(2027,2,1),Mitarbeiter!$C73))+1),MAX(0,NETWORKDAYS(MAX(DATE(2027,2,1),Mitarbeiter!$C73),MIN(DATE(2027,3,0),IF(Mitarbeiter!$D73="",DATE(2027,3,0),Mitarbeiter!$D73),TODAY()),Einstellungen!$F$13:$F$67)))*N(Mitarbeiter!$E73)/IF(Einstellungen!$C$11="7 Tage",7,5),N('Ist-Stunden'!S73)+(N(Krankheitstage!AF73)+N(Krankheitstage!AR73))*N($C73))))</f>
        <v/>
      </c>
      <c r="AX73" s="76">
        <f>IF($B73="",0,IF(Einstellungen!$C$10="Ja",MAX(IF(Einstellungen!$C$11="7 Tage",MAX(0,(MIN(DATE(2027,4,0),IF(Mitarbeiter!$D73="",DATE(2027,4,0),Mitarbeiter!$D73),TODAY()))-(MAX(DATE(2027,3,1),Mitarbeiter!$C73))+1),MAX(0,NETWORKDAYS(MAX(DATE(2027,3,1),Mitarbeiter!$C73),MIN(DATE(2027,4,0),IF(Mitarbeiter!$D73="",DATE(2027,4,0),Mitarbeiter!$D73),TODAY()),Einstellungen!$F$13:$F$67)))*N(Mitarbeiter!$E73)/IF(Einstellungen!$C$11="7 Tage",7,5),N('Ist-Stunden'!T73)),MAX(IF(Einstellungen!$C$11="7 Tage",MAX(0,(MIN(DATE(2027,4,0),IF(Mitarbeiter!$D73="",DATE(2027,4,0),Mitarbeiter!$D73),TODAY()))-(MAX(DATE(2027,3,1),Mitarbeiter!$C73))+1),MAX(0,NETWORKDAYS(MAX(DATE(2027,3,1),Mitarbeiter!$C73),MIN(DATE(2027,4,0),IF(Mitarbeiter!$D73="",DATE(2027,4,0),Mitarbeiter!$D73),TODAY()),Einstellungen!$F$13:$F$67)))*N(Mitarbeiter!$E73)/IF(Einstellungen!$C$11="7 Tage",7,5),N('Ist-Stunden'!T73)+(N(Krankheitstage!AG73)+N(Krankheitstage!AS73))*N($C73))))</f>
        <v/>
      </c>
      <c r="AY73" s="76">
        <f>IF($B73="",0,IF(Einstellungen!$C$10="Ja",MAX(IF(Einstellungen!$C$11="7 Tage",MAX(0,(MIN(DATE(2027,5,0),IF(Mitarbeiter!$D73="",DATE(2027,5,0),Mitarbeiter!$D73),TODAY()))-(MAX(DATE(2027,4,1),Mitarbeiter!$C73))+1),MAX(0,NETWORKDAYS(MAX(DATE(2027,4,1),Mitarbeiter!$C73),MIN(DATE(2027,5,0),IF(Mitarbeiter!$D73="",DATE(2027,5,0),Mitarbeiter!$D73),TODAY()),Einstellungen!$F$13:$F$67)))*N(Mitarbeiter!$E73)/IF(Einstellungen!$C$11="7 Tage",7,5),N('Ist-Stunden'!U73)),MAX(IF(Einstellungen!$C$11="7 Tage",MAX(0,(MIN(DATE(2027,5,0),IF(Mitarbeiter!$D73="",DATE(2027,5,0),Mitarbeiter!$D73),TODAY()))-(MAX(DATE(2027,4,1),Mitarbeiter!$C73))+1),MAX(0,NETWORKDAYS(MAX(DATE(2027,4,1),Mitarbeiter!$C73),MIN(DATE(2027,5,0),IF(Mitarbeiter!$D73="",DATE(2027,5,0),Mitarbeiter!$D73),TODAY()),Einstellungen!$F$13:$F$67)))*N(Mitarbeiter!$E73)/IF(Einstellungen!$C$11="7 Tage",7,5),N('Ist-Stunden'!U73)+(N(Krankheitstage!AH73)+N(Krankheitstage!AT73))*N($C73))))</f>
        <v/>
      </c>
      <c r="AZ73" s="76">
        <f>IF($B73="",0,IF(Einstellungen!$C$10="Ja",MAX(IF(Einstellungen!$C$11="7 Tage",MAX(0,(MIN(DATE(2027,6,0),IF(Mitarbeiter!$D73="",DATE(2027,6,0),Mitarbeiter!$D73),TODAY()))-(MAX(DATE(2027,5,1),Mitarbeiter!$C73))+1),MAX(0,NETWORKDAYS(MAX(DATE(2027,5,1),Mitarbeiter!$C73),MIN(DATE(2027,6,0),IF(Mitarbeiter!$D73="",DATE(2027,6,0),Mitarbeiter!$D73),TODAY()),Einstellungen!$F$13:$F$67)))*N(Mitarbeiter!$E73)/IF(Einstellungen!$C$11="7 Tage",7,5),N('Ist-Stunden'!V73)),MAX(IF(Einstellungen!$C$11="7 Tage",MAX(0,(MIN(DATE(2027,6,0),IF(Mitarbeiter!$D73="",DATE(2027,6,0),Mitarbeiter!$D73),TODAY()))-(MAX(DATE(2027,5,1),Mitarbeiter!$C73))+1),MAX(0,NETWORKDAYS(MAX(DATE(2027,5,1),Mitarbeiter!$C73),MIN(DATE(2027,6,0),IF(Mitarbeiter!$D73="",DATE(2027,6,0),Mitarbeiter!$D73),TODAY()),Einstellungen!$F$13:$F$67)))*N(Mitarbeiter!$E73)/IF(Einstellungen!$C$11="7 Tage",7,5),N('Ist-Stunden'!V73)+(N(Krankheitstage!AI73)+N(Krankheitstage!AU73))*N($C73))))</f>
        <v/>
      </c>
      <c r="BA73" s="76">
        <f>IF($B73="",0,IF(Einstellungen!$C$10="Ja",MAX(IF(Einstellungen!$C$11="7 Tage",MAX(0,(MIN(DATE(2027,7,0),IF(Mitarbeiter!$D73="",DATE(2027,7,0),Mitarbeiter!$D73),TODAY()))-(MAX(DATE(2027,6,1),Mitarbeiter!$C73))+1),MAX(0,NETWORKDAYS(MAX(DATE(2027,6,1),Mitarbeiter!$C73),MIN(DATE(2027,7,0),IF(Mitarbeiter!$D73="",DATE(2027,7,0),Mitarbeiter!$D73),TODAY()),Einstellungen!$F$13:$F$67)))*N(Mitarbeiter!$E73)/IF(Einstellungen!$C$11="7 Tage",7,5),N('Ist-Stunden'!W73)),MAX(IF(Einstellungen!$C$11="7 Tage",MAX(0,(MIN(DATE(2027,7,0),IF(Mitarbeiter!$D73="",DATE(2027,7,0),Mitarbeiter!$D73),TODAY()))-(MAX(DATE(2027,6,1),Mitarbeiter!$C73))+1),MAX(0,NETWORKDAYS(MAX(DATE(2027,6,1),Mitarbeiter!$C73),MIN(DATE(2027,7,0),IF(Mitarbeiter!$D73="",DATE(2027,7,0),Mitarbeiter!$D73),TODAY()),Einstellungen!$F$13:$F$67)))*N(Mitarbeiter!$E73)/IF(Einstellungen!$C$11="7 Tage",7,5),N('Ist-Stunden'!W73)+(N(Krankheitstage!AJ73)+N(Krankheitstage!AV73))*N($C73))))</f>
        <v/>
      </c>
      <c r="BB73" s="76">
        <f>IF($B73="",0,IF(Einstellungen!$C$10="Ja",MAX(IF(Einstellungen!$C$11="7 Tage",MAX(0,(MIN(DATE(2027,8,0),IF(Mitarbeiter!$D73="",DATE(2027,8,0),Mitarbeiter!$D73),TODAY()))-(MAX(DATE(2027,7,1),Mitarbeiter!$C73))+1),MAX(0,NETWORKDAYS(MAX(DATE(2027,7,1),Mitarbeiter!$C73),MIN(DATE(2027,8,0),IF(Mitarbeiter!$D73="",DATE(2027,8,0),Mitarbeiter!$D73),TODAY()),Einstellungen!$F$13:$F$67)))*N(Mitarbeiter!$E73)/IF(Einstellungen!$C$11="7 Tage",7,5),N('Ist-Stunden'!X73)),MAX(IF(Einstellungen!$C$11="7 Tage",MAX(0,(MIN(DATE(2027,8,0),IF(Mitarbeiter!$D73="",DATE(2027,8,0),Mitarbeiter!$D73),TODAY()))-(MAX(DATE(2027,7,1),Mitarbeiter!$C73))+1),MAX(0,NETWORKDAYS(MAX(DATE(2027,7,1),Mitarbeiter!$C73),MIN(DATE(2027,8,0),IF(Mitarbeiter!$D73="",DATE(2027,8,0),Mitarbeiter!$D73),TODAY()),Einstellungen!$F$13:$F$67)))*N(Mitarbeiter!$E73)/IF(Einstellungen!$C$11="7 Tage",7,5),N('Ist-Stunden'!X73)+(N(Krankheitstage!AK73)+N(Krankheitstage!AW73))*N($C73))))</f>
        <v/>
      </c>
      <c r="BC73" s="76">
        <f>IF($B73="",0,IF(Einstellungen!$C$10="Ja",MAX(IF(Einstellungen!$C$11="7 Tage",MAX(0,(MIN(DATE(2027,9,0),IF(Mitarbeiter!$D73="",DATE(2027,9,0),Mitarbeiter!$D73),TODAY()))-(MAX(DATE(2027,8,1),Mitarbeiter!$C73))+1),MAX(0,NETWORKDAYS(MAX(DATE(2027,8,1),Mitarbeiter!$C73),MIN(DATE(2027,9,0),IF(Mitarbeiter!$D73="",DATE(2027,9,0),Mitarbeiter!$D73),TODAY()),Einstellungen!$F$13:$F$67)))*N(Mitarbeiter!$E73)/IF(Einstellungen!$C$11="7 Tage",7,5),N('Ist-Stunden'!Y73)),MAX(IF(Einstellungen!$C$11="7 Tage",MAX(0,(MIN(DATE(2027,9,0),IF(Mitarbeiter!$D73="",DATE(2027,9,0),Mitarbeiter!$D73),TODAY()))-(MAX(DATE(2027,8,1),Mitarbeiter!$C73))+1),MAX(0,NETWORKDAYS(MAX(DATE(2027,8,1),Mitarbeiter!$C73),MIN(DATE(2027,9,0),IF(Mitarbeiter!$D73="",DATE(2027,9,0),Mitarbeiter!$D73),TODAY()),Einstellungen!$F$13:$F$67)))*N(Mitarbeiter!$E73)/IF(Einstellungen!$C$11="7 Tage",7,5),N('Ist-Stunden'!Y73)+(N(Krankheitstage!AL73)+N(Krankheitstage!AX73))*N($C73))))</f>
        <v/>
      </c>
      <c r="BD73" s="76">
        <f>IF($B73="",0,IF(Einstellungen!$C$10="Ja",MAX(IF(Einstellungen!$C$11="7 Tage",MAX(0,(MIN(DATE(2027,10,0),IF(Mitarbeiter!$D73="",DATE(2027,10,0),Mitarbeiter!$D73),TODAY()))-(MAX(DATE(2027,9,1),Mitarbeiter!$C73))+1),MAX(0,NETWORKDAYS(MAX(DATE(2027,9,1),Mitarbeiter!$C73),MIN(DATE(2027,10,0),IF(Mitarbeiter!$D73="",DATE(2027,10,0),Mitarbeiter!$D73),TODAY()),Einstellungen!$F$13:$F$67)))*N(Mitarbeiter!$E73)/IF(Einstellungen!$C$11="7 Tage",7,5),N('Ist-Stunden'!Z73)),MAX(IF(Einstellungen!$C$11="7 Tage",MAX(0,(MIN(DATE(2027,10,0),IF(Mitarbeiter!$D73="",DATE(2027,10,0),Mitarbeiter!$D73),TODAY()))-(MAX(DATE(2027,9,1),Mitarbeiter!$C73))+1),MAX(0,NETWORKDAYS(MAX(DATE(2027,9,1),Mitarbeiter!$C73),MIN(DATE(2027,10,0),IF(Mitarbeiter!$D73="",DATE(2027,10,0),Mitarbeiter!$D73),TODAY()),Einstellungen!$F$13:$F$67)))*N(Mitarbeiter!$E73)/IF(Einstellungen!$C$11="7 Tage",7,5),N('Ist-Stunden'!Z73)+(N(Krankheitstage!AM73)+N(Krankheitstage!AY73))*N($C73))))</f>
        <v/>
      </c>
      <c r="BE73" s="76">
        <f>IF($B73="",0,IF(Einstellungen!$C$10="Ja",MAX(IF(Einstellungen!$C$11="7 Tage",MAX(0,(MIN(DATE(2027,11,0),IF(Mitarbeiter!$D73="",DATE(2027,11,0),Mitarbeiter!$D73),TODAY()))-(MAX(DATE(2027,10,1),Mitarbeiter!$C73))+1),MAX(0,NETWORKDAYS(MAX(DATE(2027,10,1),Mitarbeiter!$C73),MIN(DATE(2027,11,0),IF(Mitarbeiter!$D73="",DATE(2027,11,0),Mitarbeiter!$D73),TODAY()),Einstellungen!$F$13:$F$67)))*N(Mitarbeiter!$E73)/IF(Einstellungen!$C$11="7 Tage",7,5),N('Ist-Stunden'!AA73)),MAX(IF(Einstellungen!$C$11="7 Tage",MAX(0,(MIN(DATE(2027,11,0),IF(Mitarbeiter!$D73="",DATE(2027,11,0),Mitarbeiter!$D73),TODAY()))-(MAX(DATE(2027,10,1),Mitarbeiter!$C73))+1),MAX(0,NETWORKDAYS(MAX(DATE(2027,10,1),Mitarbeiter!$C73),MIN(DATE(2027,11,0),IF(Mitarbeiter!$D73="",DATE(2027,11,0),Mitarbeiter!$D73),TODAY()),Einstellungen!$F$13:$F$67)))*N(Mitarbeiter!$E73)/IF(Einstellungen!$C$11="7 Tage",7,5),N('Ist-Stunden'!AA73)+(N(Krankheitstage!AN73)+N(Krankheitstage!AZ73))*N($C73))))</f>
        <v/>
      </c>
      <c r="BF73" s="76">
        <f>IF($B73="",0,IF(Einstellungen!$C$10="Ja",MAX(IF(Einstellungen!$C$11="7 Tage",MAX(0,(MIN(DATE(2027,12,0),IF(Mitarbeiter!$D73="",DATE(2027,12,0),Mitarbeiter!$D73),TODAY()))-(MAX(DATE(2027,11,1),Mitarbeiter!$C73))+1),MAX(0,NETWORKDAYS(MAX(DATE(2027,11,1),Mitarbeiter!$C73),MIN(DATE(2027,12,0),IF(Mitarbeiter!$D73="",DATE(2027,12,0),Mitarbeiter!$D73),TODAY()),Einstellungen!$F$13:$F$67)))*N(Mitarbeiter!$E73)/IF(Einstellungen!$C$11="7 Tage",7,5),N('Ist-Stunden'!AB73)),MAX(IF(Einstellungen!$C$11="7 Tage",MAX(0,(MIN(DATE(2027,12,0),IF(Mitarbeiter!$D73="",DATE(2027,12,0),Mitarbeiter!$D73),TODAY()))-(MAX(DATE(2027,11,1),Mitarbeiter!$C73))+1),MAX(0,NETWORKDAYS(MAX(DATE(2027,11,1),Mitarbeiter!$C73),MIN(DATE(2027,12,0),IF(Mitarbeiter!$D73="",DATE(2027,12,0),Mitarbeiter!$D73),TODAY()),Einstellungen!$F$13:$F$67)))*N(Mitarbeiter!$E73)/IF(Einstellungen!$C$11="7 Tage",7,5),N('Ist-Stunden'!AB73)+(N(Krankheitstage!AO73)+N(Krankheitstage!BA73))*N($C73))))</f>
        <v/>
      </c>
      <c r="BG73" s="76">
        <f>IF($B73="",0,IF(Einstellungen!$C$10="Ja",MAX(IF(Einstellungen!$C$11="7 Tage",MAX(0,(MIN(DATE(2027,13,0),IF(Mitarbeiter!$D73="",DATE(2027,13,0),Mitarbeiter!$D73),TODAY()))-(MAX(DATE(2027,12,1),Mitarbeiter!$C73))+1),MAX(0,NETWORKDAYS(MAX(DATE(2027,12,1),Mitarbeiter!$C73),MIN(DATE(2027,13,0),IF(Mitarbeiter!$D73="",DATE(2027,13,0),Mitarbeiter!$D73),TODAY()),Einstellungen!$F$13:$F$67)))*N(Mitarbeiter!$E73)/IF(Einstellungen!$C$11="7 Tage",7,5),N('Ist-Stunden'!AC73)),MAX(IF(Einstellungen!$C$11="7 Tage",MAX(0,(MIN(DATE(2027,13,0),IF(Mitarbeiter!$D73="",DATE(2027,13,0),Mitarbeiter!$D73),TODAY()))-(MAX(DATE(2027,12,1),Mitarbeiter!$C73))+1),MAX(0,NETWORKDAYS(MAX(DATE(2027,12,1),Mitarbeiter!$C73),MIN(DATE(2027,13,0),IF(Mitarbeiter!$D73="",DATE(2027,13,0),Mitarbeiter!$D73),TODAY()),Einstellungen!$F$13:$F$67)))*N(Mitarbeiter!$E73)/IF(Einstellungen!$C$11="7 Tage",7,5),N('Ist-Stunden'!AC73)+(N(Krankheitstage!AP73)+N(Krankheitstage!BB73))*N($C73))))</f>
        <v/>
      </c>
      <c r="BH73" s="76">
        <f>IF($B73="",0,IF(Einstellungen!$C$10="Ja",MAX(IF(Einstellungen!$C$11="7 Tage",MAX(0,(MIN(DATE(2028,2,0),IF(Mitarbeiter!$D73="",DATE(2028,2,0),Mitarbeiter!$D73),TODAY()))-(MAX(DATE(2028,1,1),Mitarbeiter!$C73))+1),MAX(0,NETWORKDAYS(MAX(DATE(2028,1,1),Mitarbeiter!$C73),MIN(DATE(2028,2,0),IF(Mitarbeiter!$D73="",DATE(2028,2,0),Mitarbeiter!$D73),TODAY()),Einstellungen!$F$13:$F$67)))*N(Mitarbeiter!$E73)/IF(Einstellungen!$C$11="7 Tage",7,5),N('Ist-Stunden'!AD73)),MAX(IF(Einstellungen!$C$11="7 Tage",MAX(0,(MIN(DATE(2028,2,0),IF(Mitarbeiter!$D73="",DATE(2028,2,0),Mitarbeiter!$D73),TODAY()))-(MAX(DATE(2028,1,1),Mitarbeiter!$C73))+1),MAX(0,NETWORKDAYS(MAX(DATE(2028,1,1),Mitarbeiter!$C73),MIN(DATE(2028,2,0),IF(Mitarbeiter!$D73="",DATE(2028,2,0),Mitarbeiter!$D73),TODAY()),Einstellungen!$F$13:$F$67)))*N(Mitarbeiter!$E73)/IF(Einstellungen!$C$11="7 Tage",7,5),N('Ist-Stunden'!AD73)+(N(Krankheitstage!BC73)+N(Krankheitstage!BO73))*N($C73))))</f>
        <v/>
      </c>
      <c r="BI73" s="76">
        <f>IF($B73="",0,IF(Einstellungen!$C$10="Ja",MAX(IF(Einstellungen!$C$11="7 Tage",MAX(0,(MIN(DATE(2028,3,0),IF(Mitarbeiter!$D73="",DATE(2028,3,0),Mitarbeiter!$D73),TODAY()))-(MAX(DATE(2028,2,1),Mitarbeiter!$C73))+1),MAX(0,NETWORKDAYS(MAX(DATE(2028,2,1),Mitarbeiter!$C73),MIN(DATE(2028,3,0),IF(Mitarbeiter!$D73="",DATE(2028,3,0),Mitarbeiter!$D73),TODAY()),Einstellungen!$F$13:$F$67)))*N(Mitarbeiter!$E73)/IF(Einstellungen!$C$11="7 Tage",7,5),N('Ist-Stunden'!AE73)),MAX(IF(Einstellungen!$C$11="7 Tage",MAX(0,(MIN(DATE(2028,3,0),IF(Mitarbeiter!$D73="",DATE(2028,3,0),Mitarbeiter!$D73),TODAY()))-(MAX(DATE(2028,2,1),Mitarbeiter!$C73))+1),MAX(0,NETWORKDAYS(MAX(DATE(2028,2,1),Mitarbeiter!$C73),MIN(DATE(2028,3,0),IF(Mitarbeiter!$D73="",DATE(2028,3,0),Mitarbeiter!$D73),TODAY()),Einstellungen!$F$13:$F$67)))*N(Mitarbeiter!$E73)/IF(Einstellungen!$C$11="7 Tage",7,5),N('Ist-Stunden'!AE73)+(N(Krankheitstage!BD73)+N(Krankheitstage!BP73))*N($C73))))</f>
        <v/>
      </c>
      <c r="BJ73" s="76">
        <f>IF($B73="",0,IF(Einstellungen!$C$10="Ja",MAX(IF(Einstellungen!$C$11="7 Tage",MAX(0,(MIN(DATE(2028,4,0),IF(Mitarbeiter!$D73="",DATE(2028,4,0),Mitarbeiter!$D73),TODAY()))-(MAX(DATE(2028,3,1),Mitarbeiter!$C73))+1),MAX(0,NETWORKDAYS(MAX(DATE(2028,3,1),Mitarbeiter!$C73),MIN(DATE(2028,4,0),IF(Mitarbeiter!$D73="",DATE(2028,4,0),Mitarbeiter!$D73),TODAY()),Einstellungen!$F$13:$F$67)))*N(Mitarbeiter!$E73)/IF(Einstellungen!$C$11="7 Tage",7,5),N('Ist-Stunden'!AF73)),MAX(IF(Einstellungen!$C$11="7 Tage",MAX(0,(MIN(DATE(2028,4,0),IF(Mitarbeiter!$D73="",DATE(2028,4,0),Mitarbeiter!$D73),TODAY()))-(MAX(DATE(2028,3,1),Mitarbeiter!$C73))+1),MAX(0,NETWORKDAYS(MAX(DATE(2028,3,1),Mitarbeiter!$C73),MIN(DATE(2028,4,0),IF(Mitarbeiter!$D73="",DATE(2028,4,0),Mitarbeiter!$D73),TODAY()),Einstellungen!$F$13:$F$67)))*N(Mitarbeiter!$E73)/IF(Einstellungen!$C$11="7 Tage",7,5),N('Ist-Stunden'!AF73)+(N(Krankheitstage!BE73)+N(Krankheitstage!BQ73))*N($C73))))</f>
        <v/>
      </c>
      <c r="BK73" s="76">
        <f>IF($B73="",0,IF(Einstellungen!$C$10="Ja",MAX(IF(Einstellungen!$C$11="7 Tage",MAX(0,(MIN(DATE(2028,5,0),IF(Mitarbeiter!$D73="",DATE(2028,5,0),Mitarbeiter!$D73),TODAY()))-(MAX(DATE(2028,4,1),Mitarbeiter!$C73))+1),MAX(0,NETWORKDAYS(MAX(DATE(2028,4,1),Mitarbeiter!$C73),MIN(DATE(2028,5,0),IF(Mitarbeiter!$D73="",DATE(2028,5,0),Mitarbeiter!$D73),TODAY()),Einstellungen!$F$13:$F$67)))*N(Mitarbeiter!$E73)/IF(Einstellungen!$C$11="7 Tage",7,5),N('Ist-Stunden'!AG73)),MAX(IF(Einstellungen!$C$11="7 Tage",MAX(0,(MIN(DATE(2028,5,0),IF(Mitarbeiter!$D73="",DATE(2028,5,0),Mitarbeiter!$D73),TODAY()))-(MAX(DATE(2028,4,1),Mitarbeiter!$C73))+1),MAX(0,NETWORKDAYS(MAX(DATE(2028,4,1),Mitarbeiter!$C73),MIN(DATE(2028,5,0),IF(Mitarbeiter!$D73="",DATE(2028,5,0),Mitarbeiter!$D73),TODAY()),Einstellungen!$F$13:$F$67)))*N(Mitarbeiter!$E73)/IF(Einstellungen!$C$11="7 Tage",7,5),N('Ist-Stunden'!AG73)+(N(Krankheitstage!BF73)+N(Krankheitstage!BR73))*N($C73))))</f>
        <v/>
      </c>
      <c r="BL73" s="76">
        <f>IF($B73="",0,IF(Einstellungen!$C$10="Ja",MAX(IF(Einstellungen!$C$11="7 Tage",MAX(0,(MIN(DATE(2028,6,0),IF(Mitarbeiter!$D73="",DATE(2028,6,0),Mitarbeiter!$D73),TODAY()))-(MAX(DATE(2028,5,1),Mitarbeiter!$C73))+1),MAX(0,NETWORKDAYS(MAX(DATE(2028,5,1),Mitarbeiter!$C73),MIN(DATE(2028,6,0),IF(Mitarbeiter!$D73="",DATE(2028,6,0),Mitarbeiter!$D73),TODAY()),Einstellungen!$F$13:$F$67)))*N(Mitarbeiter!$E73)/IF(Einstellungen!$C$11="7 Tage",7,5),N('Ist-Stunden'!AH73)),MAX(IF(Einstellungen!$C$11="7 Tage",MAX(0,(MIN(DATE(2028,6,0),IF(Mitarbeiter!$D73="",DATE(2028,6,0),Mitarbeiter!$D73),TODAY()))-(MAX(DATE(2028,5,1),Mitarbeiter!$C73))+1),MAX(0,NETWORKDAYS(MAX(DATE(2028,5,1),Mitarbeiter!$C73),MIN(DATE(2028,6,0),IF(Mitarbeiter!$D73="",DATE(2028,6,0),Mitarbeiter!$D73),TODAY()),Einstellungen!$F$13:$F$67)))*N(Mitarbeiter!$E73)/IF(Einstellungen!$C$11="7 Tage",7,5),N('Ist-Stunden'!AH73)+(N(Krankheitstage!BG73)+N(Krankheitstage!BS73))*N($C73))))</f>
        <v/>
      </c>
      <c r="BM73" s="76">
        <f>IF($B73="",0,IF(Einstellungen!$C$10="Ja",MAX(IF(Einstellungen!$C$11="7 Tage",MAX(0,(MIN(DATE(2028,7,0),IF(Mitarbeiter!$D73="",DATE(2028,7,0),Mitarbeiter!$D73),TODAY()))-(MAX(DATE(2028,6,1),Mitarbeiter!$C73))+1),MAX(0,NETWORKDAYS(MAX(DATE(2028,6,1),Mitarbeiter!$C73),MIN(DATE(2028,7,0),IF(Mitarbeiter!$D73="",DATE(2028,7,0),Mitarbeiter!$D73),TODAY()),Einstellungen!$F$13:$F$67)))*N(Mitarbeiter!$E73)/IF(Einstellungen!$C$11="7 Tage",7,5),N('Ist-Stunden'!AI73)),MAX(IF(Einstellungen!$C$11="7 Tage",MAX(0,(MIN(DATE(2028,7,0),IF(Mitarbeiter!$D73="",DATE(2028,7,0),Mitarbeiter!$D73),TODAY()))-(MAX(DATE(2028,6,1),Mitarbeiter!$C73))+1),MAX(0,NETWORKDAYS(MAX(DATE(2028,6,1),Mitarbeiter!$C73),MIN(DATE(2028,7,0),IF(Mitarbeiter!$D73="",DATE(2028,7,0),Mitarbeiter!$D73),TODAY()),Einstellungen!$F$13:$F$67)))*N(Mitarbeiter!$E73)/IF(Einstellungen!$C$11="7 Tage",7,5),N('Ist-Stunden'!AI73)+(N(Krankheitstage!BH73)+N(Krankheitstage!BT73))*N($C73))))</f>
        <v/>
      </c>
      <c r="BN73" s="76">
        <f>IF($B73="",0,IF(Einstellungen!$C$10="Ja",MAX(IF(Einstellungen!$C$11="7 Tage",MAX(0,(MIN(DATE(2028,8,0),IF(Mitarbeiter!$D73="",DATE(2028,8,0),Mitarbeiter!$D73),TODAY()))-(MAX(DATE(2028,7,1),Mitarbeiter!$C73))+1),MAX(0,NETWORKDAYS(MAX(DATE(2028,7,1),Mitarbeiter!$C73),MIN(DATE(2028,8,0),IF(Mitarbeiter!$D73="",DATE(2028,8,0),Mitarbeiter!$D73),TODAY()),Einstellungen!$F$13:$F$67)))*N(Mitarbeiter!$E73)/IF(Einstellungen!$C$11="7 Tage",7,5),N('Ist-Stunden'!AJ73)),MAX(IF(Einstellungen!$C$11="7 Tage",MAX(0,(MIN(DATE(2028,8,0),IF(Mitarbeiter!$D73="",DATE(2028,8,0),Mitarbeiter!$D73),TODAY()))-(MAX(DATE(2028,7,1),Mitarbeiter!$C73))+1),MAX(0,NETWORKDAYS(MAX(DATE(2028,7,1),Mitarbeiter!$C73),MIN(DATE(2028,8,0),IF(Mitarbeiter!$D73="",DATE(2028,8,0),Mitarbeiter!$D73),TODAY()),Einstellungen!$F$13:$F$67)))*N(Mitarbeiter!$E73)/IF(Einstellungen!$C$11="7 Tage",7,5),N('Ist-Stunden'!AJ73)+(N(Krankheitstage!BI73)+N(Krankheitstage!BU73))*N($C73))))</f>
        <v/>
      </c>
      <c r="BO73" s="76">
        <f>IF($B73="",0,IF(Einstellungen!$C$10="Ja",MAX(IF(Einstellungen!$C$11="7 Tage",MAX(0,(MIN(DATE(2028,9,0),IF(Mitarbeiter!$D73="",DATE(2028,9,0),Mitarbeiter!$D73),TODAY()))-(MAX(DATE(2028,8,1),Mitarbeiter!$C73))+1),MAX(0,NETWORKDAYS(MAX(DATE(2028,8,1),Mitarbeiter!$C73),MIN(DATE(2028,9,0),IF(Mitarbeiter!$D73="",DATE(2028,9,0),Mitarbeiter!$D73),TODAY()),Einstellungen!$F$13:$F$67)))*N(Mitarbeiter!$E73)/IF(Einstellungen!$C$11="7 Tage",7,5),N('Ist-Stunden'!AK73)),MAX(IF(Einstellungen!$C$11="7 Tage",MAX(0,(MIN(DATE(2028,9,0),IF(Mitarbeiter!$D73="",DATE(2028,9,0),Mitarbeiter!$D73),TODAY()))-(MAX(DATE(2028,8,1),Mitarbeiter!$C73))+1),MAX(0,NETWORKDAYS(MAX(DATE(2028,8,1),Mitarbeiter!$C73),MIN(DATE(2028,9,0),IF(Mitarbeiter!$D73="",DATE(2028,9,0),Mitarbeiter!$D73),TODAY()),Einstellungen!$F$13:$F$67)))*N(Mitarbeiter!$E73)/IF(Einstellungen!$C$11="7 Tage",7,5),N('Ist-Stunden'!AK73)+(N(Krankheitstage!BJ73)+N(Krankheitstage!BV73))*N($C73))))</f>
        <v/>
      </c>
      <c r="BP73" s="76">
        <f>IF($B73="",0,IF(Einstellungen!$C$10="Ja",MAX(IF(Einstellungen!$C$11="7 Tage",MAX(0,(MIN(DATE(2028,10,0),IF(Mitarbeiter!$D73="",DATE(2028,10,0),Mitarbeiter!$D73),TODAY()))-(MAX(DATE(2028,9,1),Mitarbeiter!$C73))+1),MAX(0,NETWORKDAYS(MAX(DATE(2028,9,1),Mitarbeiter!$C73),MIN(DATE(2028,10,0),IF(Mitarbeiter!$D73="",DATE(2028,10,0),Mitarbeiter!$D73),TODAY()),Einstellungen!$F$13:$F$67)))*N(Mitarbeiter!$E73)/IF(Einstellungen!$C$11="7 Tage",7,5),N('Ist-Stunden'!AL73)),MAX(IF(Einstellungen!$C$11="7 Tage",MAX(0,(MIN(DATE(2028,10,0),IF(Mitarbeiter!$D73="",DATE(2028,10,0),Mitarbeiter!$D73),TODAY()))-(MAX(DATE(2028,9,1),Mitarbeiter!$C73))+1),MAX(0,NETWORKDAYS(MAX(DATE(2028,9,1),Mitarbeiter!$C73),MIN(DATE(2028,10,0),IF(Mitarbeiter!$D73="",DATE(2028,10,0),Mitarbeiter!$D73),TODAY()),Einstellungen!$F$13:$F$67)))*N(Mitarbeiter!$E73)/IF(Einstellungen!$C$11="7 Tage",7,5),N('Ist-Stunden'!AL73)+(N(Krankheitstage!BK73)+N(Krankheitstage!BW73))*N($C73))))</f>
        <v/>
      </c>
      <c r="BQ73" s="76">
        <f>IF($B73="",0,IF(Einstellungen!$C$10="Ja",MAX(IF(Einstellungen!$C$11="7 Tage",MAX(0,(MIN(DATE(2028,11,0),IF(Mitarbeiter!$D73="",DATE(2028,11,0),Mitarbeiter!$D73),TODAY()))-(MAX(DATE(2028,10,1),Mitarbeiter!$C73))+1),MAX(0,NETWORKDAYS(MAX(DATE(2028,10,1),Mitarbeiter!$C73),MIN(DATE(2028,11,0),IF(Mitarbeiter!$D73="",DATE(2028,11,0),Mitarbeiter!$D73),TODAY()),Einstellungen!$F$13:$F$67)))*N(Mitarbeiter!$E73)/IF(Einstellungen!$C$11="7 Tage",7,5),N('Ist-Stunden'!AM73)),MAX(IF(Einstellungen!$C$11="7 Tage",MAX(0,(MIN(DATE(2028,11,0),IF(Mitarbeiter!$D73="",DATE(2028,11,0),Mitarbeiter!$D73),TODAY()))-(MAX(DATE(2028,10,1),Mitarbeiter!$C73))+1),MAX(0,NETWORKDAYS(MAX(DATE(2028,10,1),Mitarbeiter!$C73),MIN(DATE(2028,11,0),IF(Mitarbeiter!$D73="",DATE(2028,11,0),Mitarbeiter!$D73),TODAY()),Einstellungen!$F$13:$F$67)))*N(Mitarbeiter!$E73)/IF(Einstellungen!$C$11="7 Tage",7,5),N('Ist-Stunden'!AM73)+(N(Krankheitstage!BL73)+N(Krankheitstage!BX73))*N($C73))))</f>
        <v/>
      </c>
      <c r="BR73" s="76">
        <f>IF($B73="",0,IF(Einstellungen!$C$10="Ja",MAX(IF(Einstellungen!$C$11="7 Tage",MAX(0,(MIN(DATE(2028,12,0),IF(Mitarbeiter!$D73="",DATE(2028,12,0),Mitarbeiter!$D73),TODAY()))-(MAX(DATE(2028,11,1),Mitarbeiter!$C73))+1),MAX(0,NETWORKDAYS(MAX(DATE(2028,11,1),Mitarbeiter!$C73),MIN(DATE(2028,12,0),IF(Mitarbeiter!$D73="",DATE(2028,12,0),Mitarbeiter!$D73),TODAY()),Einstellungen!$F$13:$F$67)))*N(Mitarbeiter!$E73)/IF(Einstellungen!$C$11="7 Tage",7,5),N('Ist-Stunden'!AN73)),MAX(IF(Einstellungen!$C$11="7 Tage",MAX(0,(MIN(DATE(2028,12,0),IF(Mitarbeiter!$D73="",DATE(2028,12,0),Mitarbeiter!$D73),TODAY()))-(MAX(DATE(2028,11,1),Mitarbeiter!$C73))+1),MAX(0,NETWORKDAYS(MAX(DATE(2028,11,1),Mitarbeiter!$C73),MIN(DATE(2028,12,0),IF(Mitarbeiter!$D73="",DATE(2028,12,0),Mitarbeiter!$D73),TODAY()),Einstellungen!$F$13:$F$67)))*N(Mitarbeiter!$E73)/IF(Einstellungen!$C$11="7 Tage",7,5),N('Ist-Stunden'!AN73)+(N(Krankheitstage!BM73)+N(Krankheitstage!BY73))*N($C73))))</f>
        <v/>
      </c>
      <c r="BS73" s="76">
        <f>IF($B73="",0,IF(Einstellungen!$C$10="Ja",MAX(IF(Einstellungen!$C$11="7 Tage",MAX(0,(MIN(DATE(2028,13,0),IF(Mitarbeiter!$D73="",DATE(2028,13,0),Mitarbeiter!$D73),TODAY()))-(MAX(DATE(2028,12,1),Mitarbeiter!$C73))+1),MAX(0,NETWORKDAYS(MAX(DATE(2028,12,1),Mitarbeiter!$C73),MIN(DATE(2028,13,0),IF(Mitarbeiter!$D73="",DATE(2028,13,0),Mitarbeiter!$D73),TODAY()),Einstellungen!$F$13:$F$67)))*N(Mitarbeiter!$E73)/IF(Einstellungen!$C$11="7 Tage",7,5),N('Ist-Stunden'!AO73)),MAX(IF(Einstellungen!$C$11="7 Tage",MAX(0,(MIN(DATE(2028,13,0),IF(Mitarbeiter!$D73="",DATE(2028,13,0),Mitarbeiter!$D73),TODAY()))-(MAX(DATE(2028,12,1),Mitarbeiter!$C73))+1),MAX(0,NETWORKDAYS(MAX(DATE(2028,12,1),Mitarbeiter!$C73),MIN(DATE(2028,13,0),IF(Mitarbeiter!$D73="",DATE(2028,13,0),Mitarbeiter!$D73),TODAY()),Einstellungen!$F$13:$F$67)))*N(Mitarbeiter!$E73)/IF(Einstellungen!$C$11="7 Tage",7,5),N('Ist-Stunden'!AO73)+(N(Krankheitstage!BN73)+N(Krankheitstage!BZ73))*N($C73))))</f>
        <v/>
      </c>
      <c r="BT73" s="76">
        <f>IF($B73="",0,IF(Einstellungen!$C$10="Ja",MAX(IF(Einstellungen!$C$11="7 Tage",MAX(0,(MIN(DATE(2029,2,0),IF(Mitarbeiter!$D73="",DATE(2029,2,0),Mitarbeiter!$D73),TODAY()))-(MAX(DATE(2029,1,1),Mitarbeiter!$C73))+1),MAX(0,NETWORKDAYS(MAX(DATE(2029,1,1),Mitarbeiter!$C73),MIN(DATE(2029,2,0),IF(Mitarbeiter!$D73="",DATE(2029,2,0),Mitarbeiter!$D73),TODAY()),Einstellungen!$F$13:$F$67)))*N(Mitarbeiter!$E73)/IF(Einstellungen!$C$11="7 Tage",7,5),N('Ist-Stunden'!AP73)),MAX(IF(Einstellungen!$C$11="7 Tage",MAX(0,(MIN(DATE(2029,2,0),IF(Mitarbeiter!$D73="",DATE(2029,2,0),Mitarbeiter!$D73),TODAY()))-(MAX(DATE(2029,1,1),Mitarbeiter!$C73))+1),MAX(0,NETWORKDAYS(MAX(DATE(2029,1,1),Mitarbeiter!$C73),MIN(DATE(2029,2,0),IF(Mitarbeiter!$D73="",DATE(2029,2,0),Mitarbeiter!$D73),TODAY()),Einstellungen!$F$13:$F$67)))*N(Mitarbeiter!$E73)/IF(Einstellungen!$C$11="7 Tage",7,5),N('Ist-Stunden'!AP73)+(N(Krankheitstage!CA73)+N(Krankheitstage!CM73))*N($C73))))</f>
        <v/>
      </c>
      <c r="BU73" s="76">
        <f>IF($B73="",0,IF(Einstellungen!$C$10="Ja",MAX(IF(Einstellungen!$C$11="7 Tage",MAX(0,(MIN(DATE(2029,3,0),IF(Mitarbeiter!$D73="",DATE(2029,3,0),Mitarbeiter!$D73),TODAY()))-(MAX(DATE(2029,2,1),Mitarbeiter!$C73))+1),MAX(0,NETWORKDAYS(MAX(DATE(2029,2,1),Mitarbeiter!$C73),MIN(DATE(2029,3,0),IF(Mitarbeiter!$D73="",DATE(2029,3,0),Mitarbeiter!$D73),TODAY()),Einstellungen!$F$13:$F$67)))*N(Mitarbeiter!$E73)/IF(Einstellungen!$C$11="7 Tage",7,5),N('Ist-Stunden'!AQ73)),MAX(IF(Einstellungen!$C$11="7 Tage",MAX(0,(MIN(DATE(2029,3,0),IF(Mitarbeiter!$D73="",DATE(2029,3,0),Mitarbeiter!$D73),TODAY()))-(MAX(DATE(2029,2,1),Mitarbeiter!$C73))+1),MAX(0,NETWORKDAYS(MAX(DATE(2029,2,1),Mitarbeiter!$C73),MIN(DATE(2029,3,0),IF(Mitarbeiter!$D73="",DATE(2029,3,0),Mitarbeiter!$D73),TODAY()),Einstellungen!$F$13:$F$67)))*N(Mitarbeiter!$E73)/IF(Einstellungen!$C$11="7 Tage",7,5),N('Ist-Stunden'!AQ73)+(N(Krankheitstage!CB73)+N(Krankheitstage!CN73))*N($C73))))</f>
        <v/>
      </c>
      <c r="BV73" s="76">
        <f>IF($B73="",0,IF(Einstellungen!$C$10="Ja",MAX(IF(Einstellungen!$C$11="7 Tage",MAX(0,(MIN(DATE(2029,4,0),IF(Mitarbeiter!$D73="",DATE(2029,4,0),Mitarbeiter!$D73),TODAY()))-(MAX(DATE(2029,3,1),Mitarbeiter!$C73))+1),MAX(0,NETWORKDAYS(MAX(DATE(2029,3,1),Mitarbeiter!$C73),MIN(DATE(2029,4,0),IF(Mitarbeiter!$D73="",DATE(2029,4,0),Mitarbeiter!$D73),TODAY()),Einstellungen!$F$13:$F$67)))*N(Mitarbeiter!$E73)/IF(Einstellungen!$C$11="7 Tage",7,5),N('Ist-Stunden'!AR73)),MAX(IF(Einstellungen!$C$11="7 Tage",MAX(0,(MIN(DATE(2029,4,0),IF(Mitarbeiter!$D73="",DATE(2029,4,0),Mitarbeiter!$D73),TODAY()))-(MAX(DATE(2029,3,1),Mitarbeiter!$C73))+1),MAX(0,NETWORKDAYS(MAX(DATE(2029,3,1),Mitarbeiter!$C73),MIN(DATE(2029,4,0),IF(Mitarbeiter!$D73="",DATE(2029,4,0),Mitarbeiter!$D73),TODAY()),Einstellungen!$F$13:$F$67)))*N(Mitarbeiter!$E73)/IF(Einstellungen!$C$11="7 Tage",7,5),N('Ist-Stunden'!AR73)+(N(Krankheitstage!CC73)+N(Krankheitstage!CO73))*N($C73))))</f>
        <v/>
      </c>
      <c r="BW73" s="76">
        <f>IF($B73="",0,IF(Einstellungen!$C$10="Ja",MAX(IF(Einstellungen!$C$11="7 Tage",MAX(0,(MIN(DATE(2029,5,0),IF(Mitarbeiter!$D73="",DATE(2029,5,0),Mitarbeiter!$D73),TODAY()))-(MAX(DATE(2029,4,1),Mitarbeiter!$C73))+1),MAX(0,NETWORKDAYS(MAX(DATE(2029,4,1),Mitarbeiter!$C73),MIN(DATE(2029,5,0),IF(Mitarbeiter!$D73="",DATE(2029,5,0),Mitarbeiter!$D73),TODAY()),Einstellungen!$F$13:$F$67)))*N(Mitarbeiter!$E73)/IF(Einstellungen!$C$11="7 Tage",7,5),N('Ist-Stunden'!AS73)),MAX(IF(Einstellungen!$C$11="7 Tage",MAX(0,(MIN(DATE(2029,5,0),IF(Mitarbeiter!$D73="",DATE(2029,5,0),Mitarbeiter!$D73),TODAY()))-(MAX(DATE(2029,4,1),Mitarbeiter!$C73))+1),MAX(0,NETWORKDAYS(MAX(DATE(2029,4,1),Mitarbeiter!$C73),MIN(DATE(2029,5,0),IF(Mitarbeiter!$D73="",DATE(2029,5,0),Mitarbeiter!$D73),TODAY()),Einstellungen!$F$13:$F$67)))*N(Mitarbeiter!$E73)/IF(Einstellungen!$C$11="7 Tage",7,5),N('Ist-Stunden'!AS73)+(N(Krankheitstage!CD73)+N(Krankheitstage!CP73))*N($C73))))</f>
        <v/>
      </c>
      <c r="BX73" s="76">
        <f>IF($B73="",0,IF(Einstellungen!$C$10="Ja",MAX(IF(Einstellungen!$C$11="7 Tage",MAX(0,(MIN(DATE(2029,6,0),IF(Mitarbeiter!$D73="",DATE(2029,6,0),Mitarbeiter!$D73),TODAY()))-(MAX(DATE(2029,5,1),Mitarbeiter!$C73))+1),MAX(0,NETWORKDAYS(MAX(DATE(2029,5,1),Mitarbeiter!$C73),MIN(DATE(2029,6,0),IF(Mitarbeiter!$D73="",DATE(2029,6,0),Mitarbeiter!$D73),TODAY()),Einstellungen!$F$13:$F$67)))*N(Mitarbeiter!$E73)/IF(Einstellungen!$C$11="7 Tage",7,5),N('Ist-Stunden'!AT73)),MAX(IF(Einstellungen!$C$11="7 Tage",MAX(0,(MIN(DATE(2029,6,0),IF(Mitarbeiter!$D73="",DATE(2029,6,0),Mitarbeiter!$D73),TODAY()))-(MAX(DATE(2029,5,1),Mitarbeiter!$C73))+1),MAX(0,NETWORKDAYS(MAX(DATE(2029,5,1),Mitarbeiter!$C73),MIN(DATE(2029,6,0),IF(Mitarbeiter!$D73="",DATE(2029,6,0),Mitarbeiter!$D73),TODAY()),Einstellungen!$F$13:$F$67)))*N(Mitarbeiter!$E73)/IF(Einstellungen!$C$11="7 Tage",7,5),N('Ist-Stunden'!AT73)+(N(Krankheitstage!CE73)+N(Krankheitstage!CQ73))*N($C73))))</f>
        <v/>
      </c>
      <c r="BY73" s="76">
        <f>IF($B73="",0,IF(Einstellungen!$C$10="Ja",MAX(IF(Einstellungen!$C$11="7 Tage",MAX(0,(MIN(DATE(2029,7,0),IF(Mitarbeiter!$D73="",DATE(2029,7,0),Mitarbeiter!$D73),TODAY()))-(MAX(DATE(2029,6,1),Mitarbeiter!$C73))+1),MAX(0,NETWORKDAYS(MAX(DATE(2029,6,1),Mitarbeiter!$C73),MIN(DATE(2029,7,0),IF(Mitarbeiter!$D73="",DATE(2029,7,0),Mitarbeiter!$D73),TODAY()),Einstellungen!$F$13:$F$67)))*N(Mitarbeiter!$E73)/IF(Einstellungen!$C$11="7 Tage",7,5),N('Ist-Stunden'!AU73)),MAX(IF(Einstellungen!$C$11="7 Tage",MAX(0,(MIN(DATE(2029,7,0),IF(Mitarbeiter!$D73="",DATE(2029,7,0),Mitarbeiter!$D73),TODAY()))-(MAX(DATE(2029,6,1),Mitarbeiter!$C73))+1),MAX(0,NETWORKDAYS(MAX(DATE(2029,6,1),Mitarbeiter!$C73),MIN(DATE(2029,7,0),IF(Mitarbeiter!$D73="",DATE(2029,7,0),Mitarbeiter!$D73),TODAY()),Einstellungen!$F$13:$F$67)))*N(Mitarbeiter!$E73)/IF(Einstellungen!$C$11="7 Tage",7,5),N('Ist-Stunden'!AU73)+(N(Krankheitstage!CF73)+N(Krankheitstage!CR73))*N($C73))))</f>
        <v/>
      </c>
      <c r="BZ73" s="76">
        <f>IF($B73="",0,IF(Einstellungen!$C$10="Ja",MAX(IF(Einstellungen!$C$11="7 Tage",MAX(0,(MIN(DATE(2029,8,0),IF(Mitarbeiter!$D73="",DATE(2029,8,0),Mitarbeiter!$D73),TODAY()))-(MAX(DATE(2029,7,1),Mitarbeiter!$C73))+1),MAX(0,NETWORKDAYS(MAX(DATE(2029,7,1),Mitarbeiter!$C73),MIN(DATE(2029,8,0),IF(Mitarbeiter!$D73="",DATE(2029,8,0),Mitarbeiter!$D73),TODAY()),Einstellungen!$F$13:$F$67)))*N(Mitarbeiter!$E73)/IF(Einstellungen!$C$11="7 Tage",7,5),N('Ist-Stunden'!AV73)),MAX(IF(Einstellungen!$C$11="7 Tage",MAX(0,(MIN(DATE(2029,8,0),IF(Mitarbeiter!$D73="",DATE(2029,8,0),Mitarbeiter!$D73),TODAY()))-(MAX(DATE(2029,7,1),Mitarbeiter!$C73))+1),MAX(0,NETWORKDAYS(MAX(DATE(2029,7,1),Mitarbeiter!$C73),MIN(DATE(2029,8,0),IF(Mitarbeiter!$D73="",DATE(2029,8,0),Mitarbeiter!$D73),TODAY()),Einstellungen!$F$13:$F$67)))*N(Mitarbeiter!$E73)/IF(Einstellungen!$C$11="7 Tage",7,5),N('Ist-Stunden'!AV73)+(N(Krankheitstage!CG73)+N(Krankheitstage!CS73))*N($C73))))</f>
        <v/>
      </c>
      <c r="CA73" s="76">
        <f>IF($B73="",0,IF(Einstellungen!$C$10="Ja",MAX(IF(Einstellungen!$C$11="7 Tage",MAX(0,(MIN(DATE(2029,9,0),IF(Mitarbeiter!$D73="",DATE(2029,9,0),Mitarbeiter!$D73),TODAY()))-(MAX(DATE(2029,8,1),Mitarbeiter!$C73))+1),MAX(0,NETWORKDAYS(MAX(DATE(2029,8,1),Mitarbeiter!$C73),MIN(DATE(2029,9,0),IF(Mitarbeiter!$D73="",DATE(2029,9,0),Mitarbeiter!$D73),TODAY()),Einstellungen!$F$13:$F$67)))*N(Mitarbeiter!$E73)/IF(Einstellungen!$C$11="7 Tage",7,5),N('Ist-Stunden'!AW73)),MAX(IF(Einstellungen!$C$11="7 Tage",MAX(0,(MIN(DATE(2029,9,0),IF(Mitarbeiter!$D73="",DATE(2029,9,0),Mitarbeiter!$D73),TODAY()))-(MAX(DATE(2029,8,1),Mitarbeiter!$C73))+1),MAX(0,NETWORKDAYS(MAX(DATE(2029,8,1),Mitarbeiter!$C73),MIN(DATE(2029,9,0),IF(Mitarbeiter!$D73="",DATE(2029,9,0),Mitarbeiter!$D73),TODAY()),Einstellungen!$F$13:$F$67)))*N(Mitarbeiter!$E73)/IF(Einstellungen!$C$11="7 Tage",7,5),N('Ist-Stunden'!AW73)+(N(Krankheitstage!CH73)+N(Krankheitstage!CT73))*N($C73))))</f>
        <v/>
      </c>
      <c r="CB73" s="76">
        <f>IF($B73="",0,IF(Einstellungen!$C$10="Ja",MAX(IF(Einstellungen!$C$11="7 Tage",MAX(0,(MIN(DATE(2029,10,0),IF(Mitarbeiter!$D73="",DATE(2029,10,0),Mitarbeiter!$D73),TODAY()))-(MAX(DATE(2029,9,1),Mitarbeiter!$C73))+1),MAX(0,NETWORKDAYS(MAX(DATE(2029,9,1),Mitarbeiter!$C73),MIN(DATE(2029,10,0),IF(Mitarbeiter!$D73="",DATE(2029,10,0),Mitarbeiter!$D73),TODAY()),Einstellungen!$F$13:$F$67)))*N(Mitarbeiter!$E73)/IF(Einstellungen!$C$11="7 Tage",7,5),N('Ist-Stunden'!AX73)),MAX(IF(Einstellungen!$C$11="7 Tage",MAX(0,(MIN(DATE(2029,10,0),IF(Mitarbeiter!$D73="",DATE(2029,10,0),Mitarbeiter!$D73),TODAY()))-(MAX(DATE(2029,9,1),Mitarbeiter!$C73))+1),MAX(0,NETWORKDAYS(MAX(DATE(2029,9,1),Mitarbeiter!$C73),MIN(DATE(2029,10,0),IF(Mitarbeiter!$D73="",DATE(2029,10,0),Mitarbeiter!$D73),TODAY()),Einstellungen!$F$13:$F$67)))*N(Mitarbeiter!$E73)/IF(Einstellungen!$C$11="7 Tage",7,5),N('Ist-Stunden'!AX73)+(N(Krankheitstage!CI73)+N(Krankheitstage!CU73))*N($C73))))</f>
        <v/>
      </c>
      <c r="CC73" s="76">
        <f>IF($B73="",0,IF(Einstellungen!$C$10="Ja",MAX(IF(Einstellungen!$C$11="7 Tage",MAX(0,(MIN(DATE(2029,11,0),IF(Mitarbeiter!$D73="",DATE(2029,11,0),Mitarbeiter!$D73),TODAY()))-(MAX(DATE(2029,10,1),Mitarbeiter!$C73))+1),MAX(0,NETWORKDAYS(MAX(DATE(2029,10,1),Mitarbeiter!$C73),MIN(DATE(2029,11,0),IF(Mitarbeiter!$D73="",DATE(2029,11,0),Mitarbeiter!$D73),TODAY()),Einstellungen!$F$13:$F$67)))*N(Mitarbeiter!$E73)/IF(Einstellungen!$C$11="7 Tage",7,5),N('Ist-Stunden'!AY73)),MAX(IF(Einstellungen!$C$11="7 Tage",MAX(0,(MIN(DATE(2029,11,0),IF(Mitarbeiter!$D73="",DATE(2029,11,0),Mitarbeiter!$D73),TODAY()))-(MAX(DATE(2029,10,1),Mitarbeiter!$C73))+1),MAX(0,NETWORKDAYS(MAX(DATE(2029,10,1),Mitarbeiter!$C73),MIN(DATE(2029,11,0),IF(Mitarbeiter!$D73="",DATE(2029,11,0),Mitarbeiter!$D73),TODAY()),Einstellungen!$F$13:$F$67)))*N(Mitarbeiter!$E73)/IF(Einstellungen!$C$11="7 Tage",7,5),N('Ist-Stunden'!AY73)+(N(Krankheitstage!CJ73)+N(Krankheitstage!CV73))*N($C73))))</f>
        <v/>
      </c>
      <c r="CD73" s="76">
        <f>IF($B73="",0,IF(Einstellungen!$C$10="Ja",MAX(IF(Einstellungen!$C$11="7 Tage",MAX(0,(MIN(DATE(2029,12,0),IF(Mitarbeiter!$D73="",DATE(2029,12,0),Mitarbeiter!$D73),TODAY()))-(MAX(DATE(2029,11,1),Mitarbeiter!$C73))+1),MAX(0,NETWORKDAYS(MAX(DATE(2029,11,1),Mitarbeiter!$C73),MIN(DATE(2029,12,0),IF(Mitarbeiter!$D73="",DATE(2029,12,0),Mitarbeiter!$D73),TODAY()),Einstellungen!$F$13:$F$67)))*N(Mitarbeiter!$E73)/IF(Einstellungen!$C$11="7 Tage",7,5),N('Ist-Stunden'!AZ73)),MAX(IF(Einstellungen!$C$11="7 Tage",MAX(0,(MIN(DATE(2029,12,0),IF(Mitarbeiter!$D73="",DATE(2029,12,0),Mitarbeiter!$D73),TODAY()))-(MAX(DATE(2029,11,1),Mitarbeiter!$C73))+1),MAX(0,NETWORKDAYS(MAX(DATE(2029,11,1),Mitarbeiter!$C73),MIN(DATE(2029,12,0),IF(Mitarbeiter!$D73="",DATE(2029,12,0),Mitarbeiter!$D73),TODAY()),Einstellungen!$F$13:$F$67)))*N(Mitarbeiter!$E73)/IF(Einstellungen!$C$11="7 Tage",7,5),N('Ist-Stunden'!AZ73)+(N(Krankheitstage!CK73)+N(Krankheitstage!CW73))*N($C73))))</f>
        <v/>
      </c>
      <c r="CE73" s="76">
        <f>IF($B73="",0,IF(Einstellungen!$C$10="Ja",MAX(IF(Einstellungen!$C$11="7 Tage",MAX(0,(MIN(DATE(2029,13,0),IF(Mitarbeiter!$D73="",DATE(2029,13,0),Mitarbeiter!$D73),TODAY()))-(MAX(DATE(2029,12,1),Mitarbeiter!$C73))+1),MAX(0,NETWORKDAYS(MAX(DATE(2029,12,1),Mitarbeiter!$C73),MIN(DATE(2029,13,0),IF(Mitarbeiter!$D73="",DATE(2029,13,0),Mitarbeiter!$D73),TODAY()),Einstellungen!$F$13:$F$67)))*N(Mitarbeiter!$E73)/IF(Einstellungen!$C$11="7 Tage",7,5),N('Ist-Stunden'!BA73)),MAX(IF(Einstellungen!$C$11="7 Tage",MAX(0,(MIN(DATE(2029,13,0),IF(Mitarbeiter!$D73="",DATE(2029,13,0),Mitarbeiter!$D73),TODAY()))-(MAX(DATE(2029,12,1),Mitarbeiter!$C73))+1),MAX(0,NETWORKDAYS(MAX(DATE(2029,12,1),Mitarbeiter!$C73),MIN(DATE(2029,13,0),IF(Mitarbeiter!$D73="",DATE(2029,13,0),Mitarbeiter!$D73),TODAY()),Einstellungen!$F$13:$F$67)))*N(Mitarbeiter!$E73)/IF(Einstellungen!$C$11="7 Tage",7,5),N('Ist-Stunden'!BA73)+(N(Krankheitstage!CL73)+N(Krankheitstage!CX73))*N($C73))))</f>
        <v/>
      </c>
      <c r="CF73" s="76">
        <f>IF($B73="",0,IF(Einstellungen!$C$10="Ja",MAX(IF(Einstellungen!$C$11="7 Tage",MAX(0,(MIN(DATE(2030,2,0),IF(Mitarbeiter!$D73="",DATE(2030,2,0),Mitarbeiter!$D73),TODAY()))-(MAX(DATE(2030,1,1),Mitarbeiter!$C73))+1),MAX(0,NETWORKDAYS(MAX(DATE(2030,1,1),Mitarbeiter!$C73),MIN(DATE(2030,2,0),IF(Mitarbeiter!$D73="",DATE(2030,2,0),Mitarbeiter!$D73),TODAY()),Einstellungen!$F$13:$F$67)))*N(Mitarbeiter!$E73)/IF(Einstellungen!$C$11="7 Tage",7,5),N('Ist-Stunden'!BB73)),MAX(IF(Einstellungen!$C$11="7 Tage",MAX(0,(MIN(DATE(2030,2,0),IF(Mitarbeiter!$D73="",DATE(2030,2,0),Mitarbeiter!$D73),TODAY()))-(MAX(DATE(2030,1,1),Mitarbeiter!$C73))+1),MAX(0,NETWORKDAYS(MAX(DATE(2030,1,1),Mitarbeiter!$C73),MIN(DATE(2030,2,0),IF(Mitarbeiter!$D73="",DATE(2030,2,0),Mitarbeiter!$D73),TODAY()),Einstellungen!$F$13:$F$67)))*N(Mitarbeiter!$E73)/IF(Einstellungen!$C$11="7 Tage",7,5),N('Ist-Stunden'!BB73)+(N(Krankheitstage!CY73)+N(Krankheitstage!DK73))*N($C73))))</f>
        <v/>
      </c>
      <c r="CG73" s="76">
        <f>IF($B73="",0,IF(Einstellungen!$C$10="Ja",MAX(IF(Einstellungen!$C$11="7 Tage",MAX(0,(MIN(DATE(2030,3,0),IF(Mitarbeiter!$D73="",DATE(2030,3,0),Mitarbeiter!$D73),TODAY()))-(MAX(DATE(2030,2,1),Mitarbeiter!$C73))+1),MAX(0,NETWORKDAYS(MAX(DATE(2030,2,1),Mitarbeiter!$C73),MIN(DATE(2030,3,0),IF(Mitarbeiter!$D73="",DATE(2030,3,0),Mitarbeiter!$D73),TODAY()),Einstellungen!$F$13:$F$67)))*N(Mitarbeiter!$E73)/IF(Einstellungen!$C$11="7 Tage",7,5),N('Ist-Stunden'!BC73)),MAX(IF(Einstellungen!$C$11="7 Tage",MAX(0,(MIN(DATE(2030,3,0),IF(Mitarbeiter!$D73="",DATE(2030,3,0),Mitarbeiter!$D73),TODAY()))-(MAX(DATE(2030,2,1),Mitarbeiter!$C73))+1),MAX(0,NETWORKDAYS(MAX(DATE(2030,2,1),Mitarbeiter!$C73),MIN(DATE(2030,3,0),IF(Mitarbeiter!$D73="",DATE(2030,3,0),Mitarbeiter!$D73),TODAY()),Einstellungen!$F$13:$F$67)))*N(Mitarbeiter!$E73)/IF(Einstellungen!$C$11="7 Tage",7,5),N('Ist-Stunden'!BC73)+(N(Krankheitstage!CZ73)+N(Krankheitstage!DL73))*N($C73))))</f>
        <v/>
      </c>
      <c r="CH73" s="76">
        <f>IF($B73="",0,IF(Einstellungen!$C$10="Ja",MAX(IF(Einstellungen!$C$11="7 Tage",MAX(0,(MIN(DATE(2030,4,0),IF(Mitarbeiter!$D73="",DATE(2030,4,0),Mitarbeiter!$D73),TODAY()))-(MAX(DATE(2030,3,1),Mitarbeiter!$C73))+1),MAX(0,NETWORKDAYS(MAX(DATE(2030,3,1),Mitarbeiter!$C73),MIN(DATE(2030,4,0),IF(Mitarbeiter!$D73="",DATE(2030,4,0),Mitarbeiter!$D73),TODAY()),Einstellungen!$F$13:$F$67)))*N(Mitarbeiter!$E73)/IF(Einstellungen!$C$11="7 Tage",7,5),N('Ist-Stunden'!BD73)),MAX(IF(Einstellungen!$C$11="7 Tage",MAX(0,(MIN(DATE(2030,4,0),IF(Mitarbeiter!$D73="",DATE(2030,4,0),Mitarbeiter!$D73),TODAY()))-(MAX(DATE(2030,3,1),Mitarbeiter!$C73))+1),MAX(0,NETWORKDAYS(MAX(DATE(2030,3,1),Mitarbeiter!$C73),MIN(DATE(2030,4,0),IF(Mitarbeiter!$D73="",DATE(2030,4,0),Mitarbeiter!$D73),TODAY()),Einstellungen!$F$13:$F$67)))*N(Mitarbeiter!$E73)/IF(Einstellungen!$C$11="7 Tage",7,5),N('Ist-Stunden'!BD73)+(N(Krankheitstage!DA73)+N(Krankheitstage!DM73))*N($C73))))</f>
        <v/>
      </c>
      <c r="CI73" s="76">
        <f>IF($B73="",0,IF(Einstellungen!$C$10="Ja",MAX(IF(Einstellungen!$C$11="7 Tage",MAX(0,(MIN(DATE(2030,5,0),IF(Mitarbeiter!$D73="",DATE(2030,5,0),Mitarbeiter!$D73),TODAY()))-(MAX(DATE(2030,4,1),Mitarbeiter!$C73))+1),MAX(0,NETWORKDAYS(MAX(DATE(2030,4,1),Mitarbeiter!$C73),MIN(DATE(2030,5,0),IF(Mitarbeiter!$D73="",DATE(2030,5,0),Mitarbeiter!$D73),TODAY()),Einstellungen!$F$13:$F$67)))*N(Mitarbeiter!$E73)/IF(Einstellungen!$C$11="7 Tage",7,5),N('Ist-Stunden'!BE73)),MAX(IF(Einstellungen!$C$11="7 Tage",MAX(0,(MIN(DATE(2030,5,0),IF(Mitarbeiter!$D73="",DATE(2030,5,0),Mitarbeiter!$D73),TODAY()))-(MAX(DATE(2030,4,1),Mitarbeiter!$C73))+1),MAX(0,NETWORKDAYS(MAX(DATE(2030,4,1),Mitarbeiter!$C73),MIN(DATE(2030,5,0),IF(Mitarbeiter!$D73="",DATE(2030,5,0),Mitarbeiter!$D73),TODAY()),Einstellungen!$F$13:$F$67)))*N(Mitarbeiter!$E73)/IF(Einstellungen!$C$11="7 Tage",7,5),N('Ist-Stunden'!BE73)+(N(Krankheitstage!DB73)+N(Krankheitstage!DN73))*N($C73))))</f>
        <v/>
      </c>
      <c r="CJ73" s="76">
        <f>IF($B73="",0,IF(Einstellungen!$C$10="Ja",MAX(IF(Einstellungen!$C$11="7 Tage",MAX(0,(MIN(DATE(2030,6,0),IF(Mitarbeiter!$D73="",DATE(2030,6,0),Mitarbeiter!$D73),TODAY()))-(MAX(DATE(2030,5,1),Mitarbeiter!$C73))+1),MAX(0,NETWORKDAYS(MAX(DATE(2030,5,1),Mitarbeiter!$C73),MIN(DATE(2030,6,0),IF(Mitarbeiter!$D73="",DATE(2030,6,0),Mitarbeiter!$D73),TODAY()),Einstellungen!$F$13:$F$67)))*N(Mitarbeiter!$E73)/IF(Einstellungen!$C$11="7 Tage",7,5),N('Ist-Stunden'!BF73)),MAX(IF(Einstellungen!$C$11="7 Tage",MAX(0,(MIN(DATE(2030,6,0),IF(Mitarbeiter!$D73="",DATE(2030,6,0),Mitarbeiter!$D73),TODAY()))-(MAX(DATE(2030,5,1),Mitarbeiter!$C73))+1),MAX(0,NETWORKDAYS(MAX(DATE(2030,5,1),Mitarbeiter!$C73),MIN(DATE(2030,6,0),IF(Mitarbeiter!$D73="",DATE(2030,6,0),Mitarbeiter!$D73),TODAY()),Einstellungen!$F$13:$F$67)))*N(Mitarbeiter!$E73)/IF(Einstellungen!$C$11="7 Tage",7,5),N('Ist-Stunden'!BF73)+(N(Krankheitstage!DC73)+N(Krankheitstage!DO73))*N($C73))))</f>
        <v/>
      </c>
      <c r="CK73" s="76">
        <f>IF($B73="",0,IF(Einstellungen!$C$10="Ja",MAX(IF(Einstellungen!$C$11="7 Tage",MAX(0,(MIN(DATE(2030,7,0),IF(Mitarbeiter!$D73="",DATE(2030,7,0),Mitarbeiter!$D73),TODAY()))-(MAX(DATE(2030,6,1),Mitarbeiter!$C73))+1),MAX(0,NETWORKDAYS(MAX(DATE(2030,6,1),Mitarbeiter!$C73),MIN(DATE(2030,7,0),IF(Mitarbeiter!$D73="",DATE(2030,7,0),Mitarbeiter!$D73),TODAY()),Einstellungen!$F$13:$F$67)))*N(Mitarbeiter!$E73)/IF(Einstellungen!$C$11="7 Tage",7,5),N('Ist-Stunden'!BG73)),MAX(IF(Einstellungen!$C$11="7 Tage",MAX(0,(MIN(DATE(2030,7,0),IF(Mitarbeiter!$D73="",DATE(2030,7,0),Mitarbeiter!$D73),TODAY()))-(MAX(DATE(2030,6,1),Mitarbeiter!$C73))+1),MAX(0,NETWORKDAYS(MAX(DATE(2030,6,1),Mitarbeiter!$C73),MIN(DATE(2030,7,0),IF(Mitarbeiter!$D73="",DATE(2030,7,0),Mitarbeiter!$D73),TODAY()),Einstellungen!$F$13:$F$67)))*N(Mitarbeiter!$E73)/IF(Einstellungen!$C$11="7 Tage",7,5),N('Ist-Stunden'!BG73)+(N(Krankheitstage!DD73)+N(Krankheitstage!DP73))*N($C73))))</f>
        <v/>
      </c>
      <c r="CL73" s="76">
        <f>IF($B73="",0,IF(Einstellungen!$C$10="Ja",MAX(IF(Einstellungen!$C$11="7 Tage",MAX(0,(MIN(DATE(2030,8,0),IF(Mitarbeiter!$D73="",DATE(2030,8,0),Mitarbeiter!$D73),TODAY()))-(MAX(DATE(2030,7,1),Mitarbeiter!$C73))+1),MAX(0,NETWORKDAYS(MAX(DATE(2030,7,1),Mitarbeiter!$C73),MIN(DATE(2030,8,0),IF(Mitarbeiter!$D73="",DATE(2030,8,0),Mitarbeiter!$D73),TODAY()),Einstellungen!$F$13:$F$67)))*N(Mitarbeiter!$E73)/IF(Einstellungen!$C$11="7 Tage",7,5),N('Ist-Stunden'!BH73)),MAX(IF(Einstellungen!$C$11="7 Tage",MAX(0,(MIN(DATE(2030,8,0),IF(Mitarbeiter!$D73="",DATE(2030,8,0),Mitarbeiter!$D73),TODAY()))-(MAX(DATE(2030,7,1),Mitarbeiter!$C73))+1),MAX(0,NETWORKDAYS(MAX(DATE(2030,7,1),Mitarbeiter!$C73),MIN(DATE(2030,8,0),IF(Mitarbeiter!$D73="",DATE(2030,8,0),Mitarbeiter!$D73),TODAY()),Einstellungen!$F$13:$F$67)))*N(Mitarbeiter!$E73)/IF(Einstellungen!$C$11="7 Tage",7,5),N('Ist-Stunden'!BH73)+(N(Krankheitstage!DE73)+N(Krankheitstage!DQ73))*N($C73))))</f>
        <v/>
      </c>
      <c r="CM73" s="76">
        <f>IF($B73="",0,IF(Einstellungen!$C$10="Ja",MAX(IF(Einstellungen!$C$11="7 Tage",MAX(0,(MIN(DATE(2030,9,0),IF(Mitarbeiter!$D73="",DATE(2030,9,0),Mitarbeiter!$D73),TODAY()))-(MAX(DATE(2030,8,1),Mitarbeiter!$C73))+1),MAX(0,NETWORKDAYS(MAX(DATE(2030,8,1),Mitarbeiter!$C73),MIN(DATE(2030,9,0),IF(Mitarbeiter!$D73="",DATE(2030,9,0),Mitarbeiter!$D73),TODAY()),Einstellungen!$F$13:$F$67)))*N(Mitarbeiter!$E73)/IF(Einstellungen!$C$11="7 Tage",7,5),N('Ist-Stunden'!BI73)),MAX(IF(Einstellungen!$C$11="7 Tage",MAX(0,(MIN(DATE(2030,9,0),IF(Mitarbeiter!$D73="",DATE(2030,9,0),Mitarbeiter!$D73),TODAY()))-(MAX(DATE(2030,8,1),Mitarbeiter!$C73))+1),MAX(0,NETWORKDAYS(MAX(DATE(2030,8,1),Mitarbeiter!$C73),MIN(DATE(2030,9,0),IF(Mitarbeiter!$D73="",DATE(2030,9,0),Mitarbeiter!$D73),TODAY()),Einstellungen!$F$13:$F$67)))*N(Mitarbeiter!$E73)/IF(Einstellungen!$C$11="7 Tage",7,5),N('Ist-Stunden'!BI73)+(N(Krankheitstage!DF73)+N(Krankheitstage!DR73))*N($C73))))</f>
        <v/>
      </c>
      <c r="CN73" s="76">
        <f>IF($B73="",0,IF(Einstellungen!$C$10="Ja",MAX(IF(Einstellungen!$C$11="7 Tage",MAX(0,(MIN(DATE(2030,10,0),IF(Mitarbeiter!$D73="",DATE(2030,10,0),Mitarbeiter!$D73),TODAY()))-(MAX(DATE(2030,9,1),Mitarbeiter!$C73))+1),MAX(0,NETWORKDAYS(MAX(DATE(2030,9,1),Mitarbeiter!$C73),MIN(DATE(2030,10,0),IF(Mitarbeiter!$D73="",DATE(2030,10,0),Mitarbeiter!$D73),TODAY()),Einstellungen!$F$13:$F$67)))*N(Mitarbeiter!$E73)/IF(Einstellungen!$C$11="7 Tage",7,5),N('Ist-Stunden'!BJ73)),MAX(IF(Einstellungen!$C$11="7 Tage",MAX(0,(MIN(DATE(2030,10,0),IF(Mitarbeiter!$D73="",DATE(2030,10,0),Mitarbeiter!$D73),TODAY()))-(MAX(DATE(2030,9,1),Mitarbeiter!$C73))+1),MAX(0,NETWORKDAYS(MAX(DATE(2030,9,1),Mitarbeiter!$C73),MIN(DATE(2030,10,0),IF(Mitarbeiter!$D73="",DATE(2030,10,0),Mitarbeiter!$D73),TODAY()),Einstellungen!$F$13:$F$67)))*N(Mitarbeiter!$E73)/IF(Einstellungen!$C$11="7 Tage",7,5),N('Ist-Stunden'!BJ73)+(N(Krankheitstage!DG73)+N(Krankheitstage!DS73))*N($C73))))</f>
        <v/>
      </c>
      <c r="CO73" s="76">
        <f>IF($B73="",0,IF(Einstellungen!$C$10="Ja",MAX(IF(Einstellungen!$C$11="7 Tage",MAX(0,(MIN(DATE(2030,11,0),IF(Mitarbeiter!$D73="",DATE(2030,11,0),Mitarbeiter!$D73),TODAY()))-(MAX(DATE(2030,10,1),Mitarbeiter!$C73))+1),MAX(0,NETWORKDAYS(MAX(DATE(2030,10,1),Mitarbeiter!$C73),MIN(DATE(2030,11,0),IF(Mitarbeiter!$D73="",DATE(2030,11,0),Mitarbeiter!$D73),TODAY()),Einstellungen!$F$13:$F$67)))*N(Mitarbeiter!$E73)/IF(Einstellungen!$C$11="7 Tage",7,5),N('Ist-Stunden'!BK73)),MAX(IF(Einstellungen!$C$11="7 Tage",MAX(0,(MIN(DATE(2030,11,0),IF(Mitarbeiter!$D73="",DATE(2030,11,0),Mitarbeiter!$D73),TODAY()))-(MAX(DATE(2030,10,1),Mitarbeiter!$C73))+1),MAX(0,NETWORKDAYS(MAX(DATE(2030,10,1),Mitarbeiter!$C73),MIN(DATE(2030,11,0),IF(Mitarbeiter!$D73="",DATE(2030,11,0),Mitarbeiter!$D73),TODAY()),Einstellungen!$F$13:$F$67)))*N(Mitarbeiter!$E73)/IF(Einstellungen!$C$11="7 Tage",7,5),N('Ist-Stunden'!BK73)+(N(Krankheitstage!DH73)+N(Krankheitstage!DT73))*N($C73))))</f>
        <v/>
      </c>
      <c r="CP73" s="76">
        <f>IF($B73="",0,IF(Einstellungen!$C$10="Ja",MAX(IF(Einstellungen!$C$11="7 Tage",MAX(0,(MIN(DATE(2030,12,0),IF(Mitarbeiter!$D73="",DATE(2030,12,0),Mitarbeiter!$D73),TODAY()))-(MAX(DATE(2030,11,1),Mitarbeiter!$C73))+1),MAX(0,NETWORKDAYS(MAX(DATE(2030,11,1),Mitarbeiter!$C73),MIN(DATE(2030,12,0),IF(Mitarbeiter!$D73="",DATE(2030,12,0),Mitarbeiter!$D73),TODAY()),Einstellungen!$F$13:$F$67)))*N(Mitarbeiter!$E73)/IF(Einstellungen!$C$11="7 Tage",7,5),N('Ist-Stunden'!BL73)),MAX(IF(Einstellungen!$C$11="7 Tage",MAX(0,(MIN(DATE(2030,12,0),IF(Mitarbeiter!$D73="",DATE(2030,12,0),Mitarbeiter!$D73),TODAY()))-(MAX(DATE(2030,11,1),Mitarbeiter!$C73))+1),MAX(0,NETWORKDAYS(MAX(DATE(2030,11,1),Mitarbeiter!$C73),MIN(DATE(2030,12,0),IF(Mitarbeiter!$D73="",DATE(2030,12,0),Mitarbeiter!$D73),TODAY()),Einstellungen!$F$13:$F$67)))*N(Mitarbeiter!$E73)/IF(Einstellungen!$C$11="7 Tage",7,5),N('Ist-Stunden'!BL73)+(N(Krankheitstage!DI73)+N(Krankheitstage!DU73))*N($C73))))</f>
        <v/>
      </c>
      <c r="CQ73" s="76">
        <f>IF($B73="",0,IF(Einstellungen!$C$10="Ja",MAX(IF(Einstellungen!$C$11="7 Tage",MAX(0,(MIN(DATE(2030,13,0),IF(Mitarbeiter!$D73="",DATE(2030,13,0),Mitarbeiter!$D73),TODAY()))-(MAX(DATE(2030,12,1),Mitarbeiter!$C73))+1),MAX(0,NETWORKDAYS(MAX(DATE(2030,12,1),Mitarbeiter!$C73),MIN(DATE(2030,13,0),IF(Mitarbeiter!$D73="",DATE(2030,13,0),Mitarbeiter!$D73),TODAY()),Einstellungen!$F$13:$F$67)))*N(Mitarbeiter!$E73)/IF(Einstellungen!$C$11="7 Tage",7,5),N('Ist-Stunden'!BM73)),MAX(IF(Einstellungen!$C$11="7 Tage",MAX(0,(MIN(DATE(2030,13,0),IF(Mitarbeiter!$D73="",DATE(2030,13,0),Mitarbeiter!$D73),TODAY()))-(MAX(DATE(2030,12,1),Mitarbeiter!$C73))+1),MAX(0,NETWORKDAYS(MAX(DATE(2030,12,1),Mitarbeiter!$C73),MIN(DATE(2030,13,0),IF(Mitarbeiter!$D73="",DATE(2030,13,0),Mitarbeiter!$D73),TODAY()),Einstellungen!$F$13:$F$67)))*N(Mitarbeiter!$E73)/IF(Einstellungen!$C$11="7 Tage",7,5),N('Ist-Stunden'!BM73)+(N(Krankheitstage!DJ73)+N(Krankheitstage!DV73))*N($C73))))</f>
        <v/>
      </c>
    </row>
    <row r="74">
      <c r="A74" s="73">
        <f>IF(Mitarbeiter!B74="","",Mitarbeiter!A74)</f>
        <v/>
      </c>
      <c r="B74" s="6">
        <f>IF(Mitarbeiter!B74="","",Mitarbeiter!B74)</f>
        <v/>
      </c>
      <c r="C74" s="74">
        <f>IF(Mitarbeiter!B74="","",Mitarbeiter!F74)</f>
        <v/>
      </c>
      <c r="D74" s="75">
        <f>N(INDEX(Krankheitstage!$G74:$DV74,1,(Einstellungen!$C$3-2026)*24+1))</f>
        <v/>
      </c>
      <c r="E74" s="75">
        <f>N(INDEX(Krankheitstage!$G74:$DV74,1,(Einstellungen!$C$3-2026)*24+2))</f>
        <v/>
      </c>
      <c r="F74" s="75">
        <f>N(INDEX(Krankheitstage!$G74:$DV74,1,(Einstellungen!$C$3-2026)*24+3))</f>
        <v/>
      </c>
      <c r="G74" s="75">
        <f>N(INDEX(Krankheitstage!$G74:$DV74,1,(Einstellungen!$C$3-2026)*24+4))</f>
        <v/>
      </c>
      <c r="H74" s="75">
        <f>N(INDEX(Krankheitstage!$G74:$DV74,1,(Einstellungen!$C$3-2026)*24+5))</f>
        <v/>
      </c>
      <c r="I74" s="75">
        <f>N(INDEX(Krankheitstage!$G74:$DV74,1,(Einstellungen!$C$3-2026)*24+6))</f>
        <v/>
      </c>
      <c r="J74" s="75">
        <f>N(INDEX(Krankheitstage!$G74:$DV74,1,(Einstellungen!$C$3-2026)*24+7))</f>
        <v/>
      </c>
      <c r="K74" s="75">
        <f>N(INDEX(Krankheitstage!$G74:$DV74,1,(Einstellungen!$C$3-2026)*24+8))</f>
        <v/>
      </c>
      <c r="L74" s="75">
        <f>N(INDEX(Krankheitstage!$G74:$DV74,1,(Einstellungen!$C$3-2026)*24+9))</f>
        <v/>
      </c>
      <c r="M74" s="75">
        <f>N(INDEX(Krankheitstage!$G74:$DV74,1,(Einstellungen!$C$3-2026)*24+10))</f>
        <v/>
      </c>
      <c r="N74" s="75">
        <f>N(INDEX(Krankheitstage!$G74:$DV74,1,(Einstellungen!$C$3-2026)*24+11))</f>
        <v/>
      </c>
      <c r="O74" s="75">
        <f>N(INDEX(Krankheitstage!$G74:$DV74,1,(Einstellungen!$C$3-2026)*24+12))</f>
        <v/>
      </c>
      <c r="P74" s="75">
        <f>IF($B74="","",SUM(D74:O74))</f>
        <v/>
      </c>
      <c r="Q74" s="75">
        <f>N(INDEX(Krankheitstage!$G74:$DV74,1,(Einstellungen!$C$3-2026)*24+13))</f>
        <v/>
      </c>
      <c r="R74" s="75">
        <f>N(INDEX(Krankheitstage!$G74:$DV74,1,(Einstellungen!$C$3-2026)*24+14))</f>
        <v/>
      </c>
      <c r="S74" s="75">
        <f>N(INDEX(Krankheitstage!$G74:$DV74,1,(Einstellungen!$C$3-2026)*24+15))</f>
        <v/>
      </c>
      <c r="T74" s="75">
        <f>N(INDEX(Krankheitstage!$G74:$DV74,1,(Einstellungen!$C$3-2026)*24+16))</f>
        <v/>
      </c>
      <c r="U74" s="75">
        <f>N(INDEX(Krankheitstage!$G74:$DV74,1,(Einstellungen!$C$3-2026)*24+17))</f>
        <v/>
      </c>
      <c r="V74" s="75">
        <f>N(INDEX(Krankheitstage!$G74:$DV74,1,(Einstellungen!$C$3-2026)*24+18))</f>
        <v/>
      </c>
      <c r="W74" s="75">
        <f>N(INDEX(Krankheitstage!$G74:$DV74,1,(Einstellungen!$C$3-2026)*24+19))</f>
        <v/>
      </c>
      <c r="X74" s="75">
        <f>N(INDEX(Krankheitstage!$G74:$DV74,1,(Einstellungen!$C$3-2026)*24+20))</f>
        <v/>
      </c>
      <c r="Y74" s="75">
        <f>N(INDEX(Krankheitstage!$G74:$DV74,1,(Einstellungen!$C$3-2026)*24+21))</f>
        <v/>
      </c>
      <c r="Z74" s="75">
        <f>N(INDEX(Krankheitstage!$G74:$DV74,1,(Einstellungen!$C$3-2026)*24+22))</f>
        <v/>
      </c>
      <c r="AA74" s="75">
        <f>N(INDEX(Krankheitstage!$G74:$DV74,1,(Einstellungen!$C$3-2026)*24+23))</f>
        <v/>
      </c>
      <c r="AB74" s="75">
        <f>N(INDEX(Krankheitstage!$G74:$DV74,1,(Einstellungen!$C$3-2026)*24+24))</f>
        <v/>
      </c>
      <c r="AC74" s="75">
        <f>IF($B74="","",SUM(Q74:AB74))</f>
        <v/>
      </c>
      <c r="AD74" s="75">
        <f>IF($B74="","",SUM(P74,AC74))</f>
        <v/>
      </c>
      <c r="AE74" s="76">
        <f>IF($B74="","",AD74*N(C74))</f>
        <v/>
      </c>
      <c r="AF74" s="75">
        <f>IF($B74="","",Krankheitstage!E74)</f>
        <v/>
      </c>
      <c r="AG74" s="76">
        <f>IF($B74="","",AF74*N(C74))</f>
        <v/>
      </c>
      <c r="AH74" s="76">
        <f>IF($B74="","",INDEX($AJ74:$CQ74,1,(Einstellungen!$C$3-2026)*12+1)+INDEX($AJ74:$CQ74,1,(Einstellungen!$C$3-2026)*12+2)+INDEX($AJ74:$CQ74,1,(Einstellungen!$C$3-2026)*12+3)+INDEX($AJ74:$CQ74,1,(Einstellungen!$C$3-2026)*12+4)+INDEX($AJ74:$CQ74,1,(Einstellungen!$C$3-2026)*12+5)+INDEX($AJ74:$CQ74,1,(Einstellungen!$C$3-2026)*12+6)+INDEX($AJ74:$CQ74,1,(Einstellungen!$C$3-2026)*12+7)+INDEX($AJ74:$CQ74,1,(Einstellungen!$C$3-2026)*12+8)+INDEX($AJ74:$CQ74,1,(Einstellungen!$C$3-2026)*12+9)+INDEX($AJ74:$CQ74,1,(Einstellungen!$C$3-2026)*12+10)+INDEX($AJ74:$CQ74,1,(Einstellungen!$C$3-2026)*12+11)+INDEX($AJ74:$CQ74,1,(Einstellungen!$C$3-2026)*12+12))</f>
        <v/>
      </c>
      <c r="AI74" s="76">
        <f>IF($B74="","",SUM($AJ74:$CQ74))</f>
        <v/>
      </c>
      <c r="AJ74" s="76">
        <f>IF($B74="",0,IF(Einstellungen!$C$10="Ja",MAX(IF(Einstellungen!$C$11="7 Tage",MAX(0,(MIN(DATE(2026,2,0),IF(Mitarbeiter!$D74="",DATE(2026,2,0),Mitarbeiter!$D74),TODAY()))-(MAX(DATE(2026,1,1),Mitarbeiter!$C74))+1),MAX(0,NETWORKDAYS(MAX(DATE(2026,1,1),Mitarbeiter!$C74),MIN(DATE(2026,2,0),IF(Mitarbeiter!$D74="",DATE(2026,2,0),Mitarbeiter!$D74),TODAY()),Einstellungen!$F$13:$F$67)))*N(Mitarbeiter!$E74)/IF(Einstellungen!$C$11="7 Tage",7,5),N('Ist-Stunden'!F74)),MAX(IF(Einstellungen!$C$11="7 Tage",MAX(0,(MIN(DATE(2026,2,0),IF(Mitarbeiter!$D74="",DATE(2026,2,0),Mitarbeiter!$D74),TODAY()))-(MAX(DATE(2026,1,1),Mitarbeiter!$C74))+1),MAX(0,NETWORKDAYS(MAX(DATE(2026,1,1),Mitarbeiter!$C74),MIN(DATE(2026,2,0),IF(Mitarbeiter!$D74="",DATE(2026,2,0),Mitarbeiter!$D74),TODAY()),Einstellungen!$F$13:$F$67)))*N(Mitarbeiter!$E74)/IF(Einstellungen!$C$11="7 Tage",7,5),N('Ist-Stunden'!F74)+(N(Krankheitstage!G74)+N(Krankheitstage!S74))*N($C74))))</f>
        <v/>
      </c>
      <c r="AK74" s="76">
        <f>IF($B74="",0,IF(Einstellungen!$C$10="Ja",MAX(IF(Einstellungen!$C$11="7 Tage",MAX(0,(MIN(DATE(2026,3,0),IF(Mitarbeiter!$D74="",DATE(2026,3,0),Mitarbeiter!$D74),TODAY()))-(MAX(DATE(2026,2,1),Mitarbeiter!$C74))+1),MAX(0,NETWORKDAYS(MAX(DATE(2026,2,1),Mitarbeiter!$C74),MIN(DATE(2026,3,0),IF(Mitarbeiter!$D74="",DATE(2026,3,0),Mitarbeiter!$D74),TODAY()),Einstellungen!$F$13:$F$67)))*N(Mitarbeiter!$E74)/IF(Einstellungen!$C$11="7 Tage",7,5),N('Ist-Stunden'!G74)),MAX(IF(Einstellungen!$C$11="7 Tage",MAX(0,(MIN(DATE(2026,3,0),IF(Mitarbeiter!$D74="",DATE(2026,3,0),Mitarbeiter!$D74),TODAY()))-(MAX(DATE(2026,2,1),Mitarbeiter!$C74))+1),MAX(0,NETWORKDAYS(MAX(DATE(2026,2,1),Mitarbeiter!$C74),MIN(DATE(2026,3,0),IF(Mitarbeiter!$D74="",DATE(2026,3,0),Mitarbeiter!$D74),TODAY()),Einstellungen!$F$13:$F$67)))*N(Mitarbeiter!$E74)/IF(Einstellungen!$C$11="7 Tage",7,5),N('Ist-Stunden'!G74)+(N(Krankheitstage!H74)+N(Krankheitstage!T74))*N($C74))))</f>
        <v/>
      </c>
      <c r="AL74" s="76">
        <f>IF($B74="",0,IF(Einstellungen!$C$10="Ja",MAX(IF(Einstellungen!$C$11="7 Tage",MAX(0,(MIN(DATE(2026,4,0),IF(Mitarbeiter!$D74="",DATE(2026,4,0),Mitarbeiter!$D74),TODAY()))-(MAX(DATE(2026,3,1),Mitarbeiter!$C74))+1),MAX(0,NETWORKDAYS(MAX(DATE(2026,3,1),Mitarbeiter!$C74),MIN(DATE(2026,4,0),IF(Mitarbeiter!$D74="",DATE(2026,4,0),Mitarbeiter!$D74),TODAY()),Einstellungen!$F$13:$F$67)))*N(Mitarbeiter!$E74)/IF(Einstellungen!$C$11="7 Tage",7,5),N('Ist-Stunden'!H74)),MAX(IF(Einstellungen!$C$11="7 Tage",MAX(0,(MIN(DATE(2026,4,0),IF(Mitarbeiter!$D74="",DATE(2026,4,0),Mitarbeiter!$D74),TODAY()))-(MAX(DATE(2026,3,1),Mitarbeiter!$C74))+1),MAX(0,NETWORKDAYS(MAX(DATE(2026,3,1),Mitarbeiter!$C74),MIN(DATE(2026,4,0),IF(Mitarbeiter!$D74="",DATE(2026,4,0),Mitarbeiter!$D74),TODAY()),Einstellungen!$F$13:$F$67)))*N(Mitarbeiter!$E74)/IF(Einstellungen!$C$11="7 Tage",7,5),N('Ist-Stunden'!H74)+(N(Krankheitstage!I74)+N(Krankheitstage!U74))*N($C74))))</f>
        <v/>
      </c>
      <c r="AM74" s="76">
        <f>IF($B74="",0,IF(Einstellungen!$C$10="Ja",MAX(IF(Einstellungen!$C$11="7 Tage",MAX(0,(MIN(DATE(2026,5,0),IF(Mitarbeiter!$D74="",DATE(2026,5,0),Mitarbeiter!$D74),TODAY()))-(MAX(DATE(2026,4,1),Mitarbeiter!$C74))+1),MAX(0,NETWORKDAYS(MAX(DATE(2026,4,1),Mitarbeiter!$C74),MIN(DATE(2026,5,0),IF(Mitarbeiter!$D74="",DATE(2026,5,0),Mitarbeiter!$D74),TODAY()),Einstellungen!$F$13:$F$67)))*N(Mitarbeiter!$E74)/IF(Einstellungen!$C$11="7 Tage",7,5),N('Ist-Stunden'!I74)),MAX(IF(Einstellungen!$C$11="7 Tage",MAX(0,(MIN(DATE(2026,5,0),IF(Mitarbeiter!$D74="",DATE(2026,5,0),Mitarbeiter!$D74),TODAY()))-(MAX(DATE(2026,4,1),Mitarbeiter!$C74))+1),MAX(0,NETWORKDAYS(MAX(DATE(2026,4,1),Mitarbeiter!$C74),MIN(DATE(2026,5,0),IF(Mitarbeiter!$D74="",DATE(2026,5,0),Mitarbeiter!$D74),TODAY()),Einstellungen!$F$13:$F$67)))*N(Mitarbeiter!$E74)/IF(Einstellungen!$C$11="7 Tage",7,5),N('Ist-Stunden'!I74)+(N(Krankheitstage!J74)+N(Krankheitstage!V74))*N($C74))))</f>
        <v/>
      </c>
      <c r="AN74" s="76">
        <f>IF($B74="",0,IF(Einstellungen!$C$10="Ja",MAX(IF(Einstellungen!$C$11="7 Tage",MAX(0,(MIN(DATE(2026,6,0),IF(Mitarbeiter!$D74="",DATE(2026,6,0),Mitarbeiter!$D74),TODAY()))-(MAX(DATE(2026,5,1),Mitarbeiter!$C74))+1),MAX(0,NETWORKDAYS(MAX(DATE(2026,5,1),Mitarbeiter!$C74),MIN(DATE(2026,6,0),IF(Mitarbeiter!$D74="",DATE(2026,6,0),Mitarbeiter!$D74),TODAY()),Einstellungen!$F$13:$F$67)))*N(Mitarbeiter!$E74)/IF(Einstellungen!$C$11="7 Tage",7,5),N('Ist-Stunden'!J74)),MAX(IF(Einstellungen!$C$11="7 Tage",MAX(0,(MIN(DATE(2026,6,0),IF(Mitarbeiter!$D74="",DATE(2026,6,0),Mitarbeiter!$D74),TODAY()))-(MAX(DATE(2026,5,1),Mitarbeiter!$C74))+1),MAX(0,NETWORKDAYS(MAX(DATE(2026,5,1),Mitarbeiter!$C74),MIN(DATE(2026,6,0),IF(Mitarbeiter!$D74="",DATE(2026,6,0),Mitarbeiter!$D74),TODAY()),Einstellungen!$F$13:$F$67)))*N(Mitarbeiter!$E74)/IF(Einstellungen!$C$11="7 Tage",7,5),N('Ist-Stunden'!J74)+(N(Krankheitstage!K74)+N(Krankheitstage!W74))*N($C74))))</f>
        <v/>
      </c>
      <c r="AO74" s="76">
        <f>IF($B74="",0,IF(Einstellungen!$C$10="Ja",MAX(IF(Einstellungen!$C$11="7 Tage",MAX(0,(MIN(DATE(2026,7,0),IF(Mitarbeiter!$D74="",DATE(2026,7,0),Mitarbeiter!$D74),TODAY()))-(MAX(DATE(2026,6,1),Mitarbeiter!$C74))+1),MAX(0,NETWORKDAYS(MAX(DATE(2026,6,1),Mitarbeiter!$C74),MIN(DATE(2026,7,0),IF(Mitarbeiter!$D74="",DATE(2026,7,0),Mitarbeiter!$D74),TODAY()),Einstellungen!$F$13:$F$67)))*N(Mitarbeiter!$E74)/IF(Einstellungen!$C$11="7 Tage",7,5),N('Ist-Stunden'!K74)),MAX(IF(Einstellungen!$C$11="7 Tage",MAX(0,(MIN(DATE(2026,7,0),IF(Mitarbeiter!$D74="",DATE(2026,7,0),Mitarbeiter!$D74),TODAY()))-(MAX(DATE(2026,6,1),Mitarbeiter!$C74))+1),MAX(0,NETWORKDAYS(MAX(DATE(2026,6,1),Mitarbeiter!$C74),MIN(DATE(2026,7,0),IF(Mitarbeiter!$D74="",DATE(2026,7,0),Mitarbeiter!$D74),TODAY()),Einstellungen!$F$13:$F$67)))*N(Mitarbeiter!$E74)/IF(Einstellungen!$C$11="7 Tage",7,5),N('Ist-Stunden'!K74)+(N(Krankheitstage!L74)+N(Krankheitstage!X74))*N($C74))))</f>
        <v/>
      </c>
      <c r="AP74" s="76">
        <f>IF($B74="",0,IF(Einstellungen!$C$10="Ja",MAX(IF(Einstellungen!$C$11="7 Tage",MAX(0,(MIN(DATE(2026,8,0),IF(Mitarbeiter!$D74="",DATE(2026,8,0),Mitarbeiter!$D74),TODAY()))-(MAX(DATE(2026,7,1),Mitarbeiter!$C74))+1),MAX(0,NETWORKDAYS(MAX(DATE(2026,7,1),Mitarbeiter!$C74),MIN(DATE(2026,8,0),IF(Mitarbeiter!$D74="",DATE(2026,8,0),Mitarbeiter!$D74),TODAY()),Einstellungen!$F$13:$F$67)))*N(Mitarbeiter!$E74)/IF(Einstellungen!$C$11="7 Tage",7,5),N('Ist-Stunden'!L74)),MAX(IF(Einstellungen!$C$11="7 Tage",MAX(0,(MIN(DATE(2026,8,0),IF(Mitarbeiter!$D74="",DATE(2026,8,0),Mitarbeiter!$D74),TODAY()))-(MAX(DATE(2026,7,1),Mitarbeiter!$C74))+1),MAX(0,NETWORKDAYS(MAX(DATE(2026,7,1),Mitarbeiter!$C74),MIN(DATE(2026,8,0),IF(Mitarbeiter!$D74="",DATE(2026,8,0),Mitarbeiter!$D74),TODAY()),Einstellungen!$F$13:$F$67)))*N(Mitarbeiter!$E74)/IF(Einstellungen!$C$11="7 Tage",7,5),N('Ist-Stunden'!L74)+(N(Krankheitstage!M74)+N(Krankheitstage!Y74))*N($C74))))</f>
        <v/>
      </c>
      <c r="AQ74" s="76">
        <f>IF($B74="",0,IF(Einstellungen!$C$10="Ja",MAX(IF(Einstellungen!$C$11="7 Tage",MAX(0,(MIN(DATE(2026,9,0),IF(Mitarbeiter!$D74="",DATE(2026,9,0),Mitarbeiter!$D74),TODAY()))-(MAX(DATE(2026,8,1),Mitarbeiter!$C74))+1),MAX(0,NETWORKDAYS(MAX(DATE(2026,8,1),Mitarbeiter!$C74),MIN(DATE(2026,9,0),IF(Mitarbeiter!$D74="",DATE(2026,9,0),Mitarbeiter!$D74),TODAY()),Einstellungen!$F$13:$F$67)))*N(Mitarbeiter!$E74)/IF(Einstellungen!$C$11="7 Tage",7,5),N('Ist-Stunden'!M74)),MAX(IF(Einstellungen!$C$11="7 Tage",MAX(0,(MIN(DATE(2026,9,0),IF(Mitarbeiter!$D74="",DATE(2026,9,0),Mitarbeiter!$D74),TODAY()))-(MAX(DATE(2026,8,1),Mitarbeiter!$C74))+1),MAX(0,NETWORKDAYS(MAX(DATE(2026,8,1),Mitarbeiter!$C74),MIN(DATE(2026,9,0),IF(Mitarbeiter!$D74="",DATE(2026,9,0),Mitarbeiter!$D74),TODAY()),Einstellungen!$F$13:$F$67)))*N(Mitarbeiter!$E74)/IF(Einstellungen!$C$11="7 Tage",7,5),N('Ist-Stunden'!M74)+(N(Krankheitstage!N74)+N(Krankheitstage!Z74))*N($C74))))</f>
        <v/>
      </c>
      <c r="AR74" s="76">
        <f>IF($B74="",0,IF(Einstellungen!$C$10="Ja",MAX(IF(Einstellungen!$C$11="7 Tage",MAX(0,(MIN(DATE(2026,10,0),IF(Mitarbeiter!$D74="",DATE(2026,10,0),Mitarbeiter!$D74),TODAY()))-(MAX(DATE(2026,9,1),Mitarbeiter!$C74))+1),MAX(0,NETWORKDAYS(MAX(DATE(2026,9,1),Mitarbeiter!$C74),MIN(DATE(2026,10,0),IF(Mitarbeiter!$D74="",DATE(2026,10,0),Mitarbeiter!$D74),TODAY()),Einstellungen!$F$13:$F$67)))*N(Mitarbeiter!$E74)/IF(Einstellungen!$C$11="7 Tage",7,5),N('Ist-Stunden'!N74)),MAX(IF(Einstellungen!$C$11="7 Tage",MAX(0,(MIN(DATE(2026,10,0),IF(Mitarbeiter!$D74="",DATE(2026,10,0),Mitarbeiter!$D74),TODAY()))-(MAX(DATE(2026,9,1),Mitarbeiter!$C74))+1),MAX(0,NETWORKDAYS(MAX(DATE(2026,9,1),Mitarbeiter!$C74),MIN(DATE(2026,10,0),IF(Mitarbeiter!$D74="",DATE(2026,10,0),Mitarbeiter!$D74),TODAY()),Einstellungen!$F$13:$F$67)))*N(Mitarbeiter!$E74)/IF(Einstellungen!$C$11="7 Tage",7,5),N('Ist-Stunden'!N74)+(N(Krankheitstage!O74)+N(Krankheitstage!AA74))*N($C74))))</f>
        <v/>
      </c>
      <c r="AS74" s="76">
        <f>IF($B74="",0,IF(Einstellungen!$C$10="Ja",MAX(IF(Einstellungen!$C$11="7 Tage",MAX(0,(MIN(DATE(2026,11,0),IF(Mitarbeiter!$D74="",DATE(2026,11,0),Mitarbeiter!$D74),TODAY()))-(MAX(DATE(2026,10,1),Mitarbeiter!$C74))+1),MAX(0,NETWORKDAYS(MAX(DATE(2026,10,1),Mitarbeiter!$C74),MIN(DATE(2026,11,0),IF(Mitarbeiter!$D74="",DATE(2026,11,0),Mitarbeiter!$D74),TODAY()),Einstellungen!$F$13:$F$67)))*N(Mitarbeiter!$E74)/IF(Einstellungen!$C$11="7 Tage",7,5),N('Ist-Stunden'!O74)),MAX(IF(Einstellungen!$C$11="7 Tage",MAX(0,(MIN(DATE(2026,11,0),IF(Mitarbeiter!$D74="",DATE(2026,11,0),Mitarbeiter!$D74),TODAY()))-(MAX(DATE(2026,10,1),Mitarbeiter!$C74))+1),MAX(0,NETWORKDAYS(MAX(DATE(2026,10,1),Mitarbeiter!$C74),MIN(DATE(2026,11,0),IF(Mitarbeiter!$D74="",DATE(2026,11,0),Mitarbeiter!$D74),TODAY()),Einstellungen!$F$13:$F$67)))*N(Mitarbeiter!$E74)/IF(Einstellungen!$C$11="7 Tage",7,5),N('Ist-Stunden'!O74)+(N(Krankheitstage!P74)+N(Krankheitstage!AB74))*N($C74))))</f>
        <v/>
      </c>
      <c r="AT74" s="76">
        <f>IF($B74="",0,IF(Einstellungen!$C$10="Ja",MAX(IF(Einstellungen!$C$11="7 Tage",MAX(0,(MIN(DATE(2026,12,0),IF(Mitarbeiter!$D74="",DATE(2026,12,0),Mitarbeiter!$D74),TODAY()))-(MAX(DATE(2026,11,1),Mitarbeiter!$C74))+1),MAX(0,NETWORKDAYS(MAX(DATE(2026,11,1),Mitarbeiter!$C74),MIN(DATE(2026,12,0),IF(Mitarbeiter!$D74="",DATE(2026,12,0),Mitarbeiter!$D74),TODAY()),Einstellungen!$F$13:$F$67)))*N(Mitarbeiter!$E74)/IF(Einstellungen!$C$11="7 Tage",7,5),N('Ist-Stunden'!P74)),MAX(IF(Einstellungen!$C$11="7 Tage",MAX(0,(MIN(DATE(2026,12,0),IF(Mitarbeiter!$D74="",DATE(2026,12,0),Mitarbeiter!$D74),TODAY()))-(MAX(DATE(2026,11,1),Mitarbeiter!$C74))+1),MAX(0,NETWORKDAYS(MAX(DATE(2026,11,1),Mitarbeiter!$C74),MIN(DATE(2026,12,0),IF(Mitarbeiter!$D74="",DATE(2026,12,0),Mitarbeiter!$D74),TODAY()),Einstellungen!$F$13:$F$67)))*N(Mitarbeiter!$E74)/IF(Einstellungen!$C$11="7 Tage",7,5),N('Ist-Stunden'!P74)+(N(Krankheitstage!Q74)+N(Krankheitstage!AC74))*N($C74))))</f>
        <v/>
      </c>
      <c r="AU74" s="76">
        <f>IF($B74="",0,IF(Einstellungen!$C$10="Ja",MAX(IF(Einstellungen!$C$11="7 Tage",MAX(0,(MIN(DATE(2026,13,0),IF(Mitarbeiter!$D74="",DATE(2026,13,0),Mitarbeiter!$D74),TODAY()))-(MAX(DATE(2026,12,1),Mitarbeiter!$C74))+1),MAX(0,NETWORKDAYS(MAX(DATE(2026,12,1),Mitarbeiter!$C74),MIN(DATE(2026,13,0),IF(Mitarbeiter!$D74="",DATE(2026,13,0),Mitarbeiter!$D74),TODAY()),Einstellungen!$F$13:$F$67)))*N(Mitarbeiter!$E74)/IF(Einstellungen!$C$11="7 Tage",7,5),N('Ist-Stunden'!Q74)),MAX(IF(Einstellungen!$C$11="7 Tage",MAX(0,(MIN(DATE(2026,13,0),IF(Mitarbeiter!$D74="",DATE(2026,13,0),Mitarbeiter!$D74),TODAY()))-(MAX(DATE(2026,12,1),Mitarbeiter!$C74))+1),MAX(0,NETWORKDAYS(MAX(DATE(2026,12,1),Mitarbeiter!$C74),MIN(DATE(2026,13,0),IF(Mitarbeiter!$D74="",DATE(2026,13,0),Mitarbeiter!$D74),TODAY()),Einstellungen!$F$13:$F$67)))*N(Mitarbeiter!$E74)/IF(Einstellungen!$C$11="7 Tage",7,5),N('Ist-Stunden'!Q74)+(N(Krankheitstage!R74)+N(Krankheitstage!AD74))*N($C74))))</f>
        <v/>
      </c>
      <c r="AV74" s="76">
        <f>IF($B74="",0,IF(Einstellungen!$C$10="Ja",MAX(IF(Einstellungen!$C$11="7 Tage",MAX(0,(MIN(DATE(2027,2,0),IF(Mitarbeiter!$D74="",DATE(2027,2,0),Mitarbeiter!$D74),TODAY()))-(MAX(DATE(2027,1,1),Mitarbeiter!$C74))+1),MAX(0,NETWORKDAYS(MAX(DATE(2027,1,1),Mitarbeiter!$C74),MIN(DATE(2027,2,0),IF(Mitarbeiter!$D74="",DATE(2027,2,0),Mitarbeiter!$D74),TODAY()),Einstellungen!$F$13:$F$67)))*N(Mitarbeiter!$E74)/IF(Einstellungen!$C$11="7 Tage",7,5),N('Ist-Stunden'!R74)),MAX(IF(Einstellungen!$C$11="7 Tage",MAX(0,(MIN(DATE(2027,2,0),IF(Mitarbeiter!$D74="",DATE(2027,2,0),Mitarbeiter!$D74),TODAY()))-(MAX(DATE(2027,1,1),Mitarbeiter!$C74))+1),MAX(0,NETWORKDAYS(MAX(DATE(2027,1,1),Mitarbeiter!$C74),MIN(DATE(2027,2,0),IF(Mitarbeiter!$D74="",DATE(2027,2,0),Mitarbeiter!$D74),TODAY()),Einstellungen!$F$13:$F$67)))*N(Mitarbeiter!$E74)/IF(Einstellungen!$C$11="7 Tage",7,5),N('Ist-Stunden'!R74)+(N(Krankheitstage!AE74)+N(Krankheitstage!AQ74))*N($C74))))</f>
        <v/>
      </c>
      <c r="AW74" s="76">
        <f>IF($B74="",0,IF(Einstellungen!$C$10="Ja",MAX(IF(Einstellungen!$C$11="7 Tage",MAX(0,(MIN(DATE(2027,3,0),IF(Mitarbeiter!$D74="",DATE(2027,3,0),Mitarbeiter!$D74),TODAY()))-(MAX(DATE(2027,2,1),Mitarbeiter!$C74))+1),MAX(0,NETWORKDAYS(MAX(DATE(2027,2,1),Mitarbeiter!$C74),MIN(DATE(2027,3,0),IF(Mitarbeiter!$D74="",DATE(2027,3,0),Mitarbeiter!$D74),TODAY()),Einstellungen!$F$13:$F$67)))*N(Mitarbeiter!$E74)/IF(Einstellungen!$C$11="7 Tage",7,5),N('Ist-Stunden'!S74)),MAX(IF(Einstellungen!$C$11="7 Tage",MAX(0,(MIN(DATE(2027,3,0),IF(Mitarbeiter!$D74="",DATE(2027,3,0),Mitarbeiter!$D74),TODAY()))-(MAX(DATE(2027,2,1),Mitarbeiter!$C74))+1),MAX(0,NETWORKDAYS(MAX(DATE(2027,2,1),Mitarbeiter!$C74),MIN(DATE(2027,3,0),IF(Mitarbeiter!$D74="",DATE(2027,3,0),Mitarbeiter!$D74),TODAY()),Einstellungen!$F$13:$F$67)))*N(Mitarbeiter!$E74)/IF(Einstellungen!$C$11="7 Tage",7,5),N('Ist-Stunden'!S74)+(N(Krankheitstage!AF74)+N(Krankheitstage!AR74))*N($C74))))</f>
        <v/>
      </c>
      <c r="AX74" s="76">
        <f>IF($B74="",0,IF(Einstellungen!$C$10="Ja",MAX(IF(Einstellungen!$C$11="7 Tage",MAX(0,(MIN(DATE(2027,4,0),IF(Mitarbeiter!$D74="",DATE(2027,4,0),Mitarbeiter!$D74),TODAY()))-(MAX(DATE(2027,3,1),Mitarbeiter!$C74))+1),MAX(0,NETWORKDAYS(MAX(DATE(2027,3,1),Mitarbeiter!$C74),MIN(DATE(2027,4,0),IF(Mitarbeiter!$D74="",DATE(2027,4,0),Mitarbeiter!$D74),TODAY()),Einstellungen!$F$13:$F$67)))*N(Mitarbeiter!$E74)/IF(Einstellungen!$C$11="7 Tage",7,5),N('Ist-Stunden'!T74)),MAX(IF(Einstellungen!$C$11="7 Tage",MAX(0,(MIN(DATE(2027,4,0),IF(Mitarbeiter!$D74="",DATE(2027,4,0),Mitarbeiter!$D74),TODAY()))-(MAX(DATE(2027,3,1),Mitarbeiter!$C74))+1),MAX(0,NETWORKDAYS(MAX(DATE(2027,3,1),Mitarbeiter!$C74),MIN(DATE(2027,4,0),IF(Mitarbeiter!$D74="",DATE(2027,4,0),Mitarbeiter!$D74),TODAY()),Einstellungen!$F$13:$F$67)))*N(Mitarbeiter!$E74)/IF(Einstellungen!$C$11="7 Tage",7,5),N('Ist-Stunden'!T74)+(N(Krankheitstage!AG74)+N(Krankheitstage!AS74))*N($C74))))</f>
        <v/>
      </c>
      <c r="AY74" s="76">
        <f>IF($B74="",0,IF(Einstellungen!$C$10="Ja",MAX(IF(Einstellungen!$C$11="7 Tage",MAX(0,(MIN(DATE(2027,5,0),IF(Mitarbeiter!$D74="",DATE(2027,5,0),Mitarbeiter!$D74),TODAY()))-(MAX(DATE(2027,4,1),Mitarbeiter!$C74))+1),MAX(0,NETWORKDAYS(MAX(DATE(2027,4,1),Mitarbeiter!$C74),MIN(DATE(2027,5,0),IF(Mitarbeiter!$D74="",DATE(2027,5,0),Mitarbeiter!$D74),TODAY()),Einstellungen!$F$13:$F$67)))*N(Mitarbeiter!$E74)/IF(Einstellungen!$C$11="7 Tage",7,5),N('Ist-Stunden'!U74)),MAX(IF(Einstellungen!$C$11="7 Tage",MAX(0,(MIN(DATE(2027,5,0),IF(Mitarbeiter!$D74="",DATE(2027,5,0),Mitarbeiter!$D74),TODAY()))-(MAX(DATE(2027,4,1),Mitarbeiter!$C74))+1),MAX(0,NETWORKDAYS(MAX(DATE(2027,4,1),Mitarbeiter!$C74),MIN(DATE(2027,5,0),IF(Mitarbeiter!$D74="",DATE(2027,5,0),Mitarbeiter!$D74),TODAY()),Einstellungen!$F$13:$F$67)))*N(Mitarbeiter!$E74)/IF(Einstellungen!$C$11="7 Tage",7,5),N('Ist-Stunden'!U74)+(N(Krankheitstage!AH74)+N(Krankheitstage!AT74))*N($C74))))</f>
        <v/>
      </c>
      <c r="AZ74" s="76">
        <f>IF($B74="",0,IF(Einstellungen!$C$10="Ja",MAX(IF(Einstellungen!$C$11="7 Tage",MAX(0,(MIN(DATE(2027,6,0),IF(Mitarbeiter!$D74="",DATE(2027,6,0),Mitarbeiter!$D74),TODAY()))-(MAX(DATE(2027,5,1),Mitarbeiter!$C74))+1),MAX(0,NETWORKDAYS(MAX(DATE(2027,5,1),Mitarbeiter!$C74),MIN(DATE(2027,6,0),IF(Mitarbeiter!$D74="",DATE(2027,6,0),Mitarbeiter!$D74),TODAY()),Einstellungen!$F$13:$F$67)))*N(Mitarbeiter!$E74)/IF(Einstellungen!$C$11="7 Tage",7,5),N('Ist-Stunden'!V74)),MAX(IF(Einstellungen!$C$11="7 Tage",MAX(0,(MIN(DATE(2027,6,0),IF(Mitarbeiter!$D74="",DATE(2027,6,0),Mitarbeiter!$D74),TODAY()))-(MAX(DATE(2027,5,1),Mitarbeiter!$C74))+1),MAX(0,NETWORKDAYS(MAX(DATE(2027,5,1),Mitarbeiter!$C74),MIN(DATE(2027,6,0),IF(Mitarbeiter!$D74="",DATE(2027,6,0),Mitarbeiter!$D74),TODAY()),Einstellungen!$F$13:$F$67)))*N(Mitarbeiter!$E74)/IF(Einstellungen!$C$11="7 Tage",7,5),N('Ist-Stunden'!V74)+(N(Krankheitstage!AI74)+N(Krankheitstage!AU74))*N($C74))))</f>
        <v/>
      </c>
      <c r="BA74" s="76">
        <f>IF($B74="",0,IF(Einstellungen!$C$10="Ja",MAX(IF(Einstellungen!$C$11="7 Tage",MAX(0,(MIN(DATE(2027,7,0),IF(Mitarbeiter!$D74="",DATE(2027,7,0),Mitarbeiter!$D74),TODAY()))-(MAX(DATE(2027,6,1),Mitarbeiter!$C74))+1),MAX(0,NETWORKDAYS(MAX(DATE(2027,6,1),Mitarbeiter!$C74),MIN(DATE(2027,7,0),IF(Mitarbeiter!$D74="",DATE(2027,7,0),Mitarbeiter!$D74),TODAY()),Einstellungen!$F$13:$F$67)))*N(Mitarbeiter!$E74)/IF(Einstellungen!$C$11="7 Tage",7,5),N('Ist-Stunden'!W74)),MAX(IF(Einstellungen!$C$11="7 Tage",MAX(0,(MIN(DATE(2027,7,0),IF(Mitarbeiter!$D74="",DATE(2027,7,0),Mitarbeiter!$D74),TODAY()))-(MAX(DATE(2027,6,1),Mitarbeiter!$C74))+1),MAX(0,NETWORKDAYS(MAX(DATE(2027,6,1),Mitarbeiter!$C74),MIN(DATE(2027,7,0),IF(Mitarbeiter!$D74="",DATE(2027,7,0),Mitarbeiter!$D74),TODAY()),Einstellungen!$F$13:$F$67)))*N(Mitarbeiter!$E74)/IF(Einstellungen!$C$11="7 Tage",7,5),N('Ist-Stunden'!W74)+(N(Krankheitstage!AJ74)+N(Krankheitstage!AV74))*N($C74))))</f>
        <v/>
      </c>
      <c r="BB74" s="76">
        <f>IF($B74="",0,IF(Einstellungen!$C$10="Ja",MAX(IF(Einstellungen!$C$11="7 Tage",MAX(0,(MIN(DATE(2027,8,0),IF(Mitarbeiter!$D74="",DATE(2027,8,0),Mitarbeiter!$D74),TODAY()))-(MAX(DATE(2027,7,1),Mitarbeiter!$C74))+1),MAX(0,NETWORKDAYS(MAX(DATE(2027,7,1),Mitarbeiter!$C74),MIN(DATE(2027,8,0),IF(Mitarbeiter!$D74="",DATE(2027,8,0),Mitarbeiter!$D74),TODAY()),Einstellungen!$F$13:$F$67)))*N(Mitarbeiter!$E74)/IF(Einstellungen!$C$11="7 Tage",7,5),N('Ist-Stunden'!X74)),MAX(IF(Einstellungen!$C$11="7 Tage",MAX(0,(MIN(DATE(2027,8,0),IF(Mitarbeiter!$D74="",DATE(2027,8,0),Mitarbeiter!$D74),TODAY()))-(MAX(DATE(2027,7,1),Mitarbeiter!$C74))+1),MAX(0,NETWORKDAYS(MAX(DATE(2027,7,1),Mitarbeiter!$C74),MIN(DATE(2027,8,0),IF(Mitarbeiter!$D74="",DATE(2027,8,0),Mitarbeiter!$D74),TODAY()),Einstellungen!$F$13:$F$67)))*N(Mitarbeiter!$E74)/IF(Einstellungen!$C$11="7 Tage",7,5),N('Ist-Stunden'!X74)+(N(Krankheitstage!AK74)+N(Krankheitstage!AW74))*N($C74))))</f>
        <v/>
      </c>
      <c r="BC74" s="76">
        <f>IF($B74="",0,IF(Einstellungen!$C$10="Ja",MAX(IF(Einstellungen!$C$11="7 Tage",MAX(0,(MIN(DATE(2027,9,0),IF(Mitarbeiter!$D74="",DATE(2027,9,0),Mitarbeiter!$D74),TODAY()))-(MAX(DATE(2027,8,1),Mitarbeiter!$C74))+1),MAX(0,NETWORKDAYS(MAX(DATE(2027,8,1),Mitarbeiter!$C74),MIN(DATE(2027,9,0),IF(Mitarbeiter!$D74="",DATE(2027,9,0),Mitarbeiter!$D74),TODAY()),Einstellungen!$F$13:$F$67)))*N(Mitarbeiter!$E74)/IF(Einstellungen!$C$11="7 Tage",7,5),N('Ist-Stunden'!Y74)),MAX(IF(Einstellungen!$C$11="7 Tage",MAX(0,(MIN(DATE(2027,9,0),IF(Mitarbeiter!$D74="",DATE(2027,9,0),Mitarbeiter!$D74),TODAY()))-(MAX(DATE(2027,8,1),Mitarbeiter!$C74))+1),MAX(0,NETWORKDAYS(MAX(DATE(2027,8,1),Mitarbeiter!$C74),MIN(DATE(2027,9,0),IF(Mitarbeiter!$D74="",DATE(2027,9,0),Mitarbeiter!$D74),TODAY()),Einstellungen!$F$13:$F$67)))*N(Mitarbeiter!$E74)/IF(Einstellungen!$C$11="7 Tage",7,5),N('Ist-Stunden'!Y74)+(N(Krankheitstage!AL74)+N(Krankheitstage!AX74))*N($C74))))</f>
        <v/>
      </c>
      <c r="BD74" s="76">
        <f>IF($B74="",0,IF(Einstellungen!$C$10="Ja",MAX(IF(Einstellungen!$C$11="7 Tage",MAX(0,(MIN(DATE(2027,10,0),IF(Mitarbeiter!$D74="",DATE(2027,10,0),Mitarbeiter!$D74),TODAY()))-(MAX(DATE(2027,9,1),Mitarbeiter!$C74))+1),MAX(0,NETWORKDAYS(MAX(DATE(2027,9,1),Mitarbeiter!$C74),MIN(DATE(2027,10,0),IF(Mitarbeiter!$D74="",DATE(2027,10,0),Mitarbeiter!$D74),TODAY()),Einstellungen!$F$13:$F$67)))*N(Mitarbeiter!$E74)/IF(Einstellungen!$C$11="7 Tage",7,5),N('Ist-Stunden'!Z74)),MAX(IF(Einstellungen!$C$11="7 Tage",MAX(0,(MIN(DATE(2027,10,0),IF(Mitarbeiter!$D74="",DATE(2027,10,0),Mitarbeiter!$D74),TODAY()))-(MAX(DATE(2027,9,1),Mitarbeiter!$C74))+1),MAX(0,NETWORKDAYS(MAX(DATE(2027,9,1),Mitarbeiter!$C74),MIN(DATE(2027,10,0),IF(Mitarbeiter!$D74="",DATE(2027,10,0),Mitarbeiter!$D74),TODAY()),Einstellungen!$F$13:$F$67)))*N(Mitarbeiter!$E74)/IF(Einstellungen!$C$11="7 Tage",7,5),N('Ist-Stunden'!Z74)+(N(Krankheitstage!AM74)+N(Krankheitstage!AY74))*N($C74))))</f>
        <v/>
      </c>
      <c r="BE74" s="76">
        <f>IF($B74="",0,IF(Einstellungen!$C$10="Ja",MAX(IF(Einstellungen!$C$11="7 Tage",MAX(0,(MIN(DATE(2027,11,0),IF(Mitarbeiter!$D74="",DATE(2027,11,0),Mitarbeiter!$D74),TODAY()))-(MAX(DATE(2027,10,1),Mitarbeiter!$C74))+1),MAX(0,NETWORKDAYS(MAX(DATE(2027,10,1),Mitarbeiter!$C74),MIN(DATE(2027,11,0),IF(Mitarbeiter!$D74="",DATE(2027,11,0),Mitarbeiter!$D74),TODAY()),Einstellungen!$F$13:$F$67)))*N(Mitarbeiter!$E74)/IF(Einstellungen!$C$11="7 Tage",7,5),N('Ist-Stunden'!AA74)),MAX(IF(Einstellungen!$C$11="7 Tage",MAX(0,(MIN(DATE(2027,11,0),IF(Mitarbeiter!$D74="",DATE(2027,11,0),Mitarbeiter!$D74),TODAY()))-(MAX(DATE(2027,10,1),Mitarbeiter!$C74))+1),MAX(0,NETWORKDAYS(MAX(DATE(2027,10,1),Mitarbeiter!$C74),MIN(DATE(2027,11,0),IF(Mitarbeiter!$D74="",DATE(2027,11,0),Mitarbeiter!$D74),TODAY()),Einstellungen!$F$13:$F$67)))*N(Mitarbeiter!$E74)/IF(Einstellungen!$C$11="7 Tage",7,5),N('Ist-Stunden'!AA74)+(N(Krankheitstage!AN74)+N(Krankheitstage!AZ74))*N($C74))))</f>
        <v/>
      </c>
      <c r="BF74" s="76">
        <f>IF($B74="",0,IF(Einstellungen!$C$10="Ja",MAX(IF(Einstellungen!$C$11="7 Tage",MAX(0,(MIN(DATE(2027,12,0),IF(Mitarbeiter!$D74="",DATE(2027,12,0),Mitarbeiter!$D74),TODAY()))-(MAX(DATE(2027,11,1),Mitarbeiter!$C74))+1),MAX(0,NETWORKDAYS(MAX(DATE(2027,11,1),Mitarbeiter!$C74),MIN(DATE(2027,12,0),IF(Mitarbeiter!$D74="",DATE(2027,12,0),Mitarbeiter!$D74),TODAY()),Einstellungen!$F$13:$F$67)))*N(Mitarbeiter!$E74)/IF(Einstellungen!$C$11="7 Tage",7,5),N('Ist-Stunden'!AB74)),MAX(IF(Einstellungen!$C$11="7 Tage",MAX(0,(MIN(DATE(2027,12,0),IF(Mitarbeiter!$D74="",DATE(2027,12,0),Mitarbeiter!$D74),TODAY()))-(MAX(DATE(2027,11,1),Mitarbeiter!$C74))+1),MAX(0,NETWORKDAYS(MAX(DATE(2027,11,1),Mitarbeiter!$C74),MIN(DATE(2027,12,0),IF(Mitarbeiter!$D74="",DATE(2027,12,0),Mitarbeiter!$D74),TODAY()),Einstellungen!$F$13:$F$67)))*N(Mitarbeiter!$E74)/IF(Einstellungen!$C$11="7 Tage",7,5),N('Ist-Stunden'!AB74)+(N(Krankheitstage!AO74)+N(Krankheitstage!BA74))*N($C74))))</f>
        <v/>
      </c>
      <c r="BG74" s="76">
        <f>IF($B74="",0,IF(Einstellungen!$C$10="Ja",MAX(IF(Einstellungen!$C$11="7 Tage",MAX(0,(MIN(DATE(2027,13,0),IF(Mitarbeiter!$D74="",DATE(2027,13,0),Mitarbeiter!$D74),TODAY()))-(MAX(DATE(2027,12,1),Mitarbeiter!$C74))+1),MAX(0,NETWORKDAYS(MAX(DATE(2027,12,1),Mitarbeiter!$C74),MIN(DATE(2027,13,0),IF(Mitarbeiter!$D74="",DATE(2027,13,0),Mitarbeiter!$D74),TODAY()),Einstellungen!$F$13:$F$67)))*N(Mitarbeiter!$E74)/IF(Einstellungen!$C$11="7 Tage",7,5),N('Ist-Stunden'!AC74)),MAX(IF(Einstellungen!$C$11="7 Tage",MAX(0,(MIN(DATE(2027,13,0),IF(Mitarbeiter!$D74="",DATE(2027,13,0),Mitarbeiter!$D74),TODAY()))-(MAX(DATE(2027,12,1),Mitarbeiter!$C74))+1),MAX(0,NETWORKDAYS(MAX(DATE(2027,12,1),Mitarbeiter!$C74),MIN(DATE(2027,13,0),IF(Mitarbeiter!$D74="",DATE(2027,13,0),Mitarbeiter!$D74),TODAY()),Einstellungen!$F$13:$F$67)))*N(Mitarbeiter!$E74)/IF(Einstellungen!$C$11="7 Tage",7,5),N('Ist-Stunden'!AC74)+(N(Krankheitstage!AP74)+N(Krankheitstage!BB74))*N($C74))))</f>
        <v/>
      </c>
      <c r="BH74" s="76">
        <f>IF($B74="",0,IF(Einstellungen!$C$10="Ja",MAX(IF(Einstellungen!$C$11="7 Tage",MAX(0,(MIN(DATE(2028,2,0),IF(Mitarbeiter!$D74="",DATE(2028,2,0),Mitarbeiter!$D74),TODAY()))-(MAX(DATE(2028,1,1),Mitarbeiter!$C74))+1),MAX(0,NETWORKDAYS(MAX(DATE(2028,1,1),Mitarbeiter!$C74),MIN(DATE(2028,2,0),IF(Mitarbeiter!$D74="",DATE(2028,2,0),Mitarbeiter!$D74),TODAY()),Einstellungen!$F$13:$F$67)))*N(Mitarbeiter!$E74)/IF(Einstellungen!$C$11="7 Tage",7,5),N('Ist-Stunden'!AD74)),MAX(IF(Einstellungen!$C$11="7 Tage",MAX(0,(MIN(DATE(2028,2,0),IF(Mitarbeiter!$D74="",DATE(2028,2,0),Mitarbeiter!$D74),TODAY()))-(MAX(DATE(2028,1,1),Mitarbeiter!$C74))+1),MAX(0,NETWORKDAYS(MAX(DATE(2028,1,1),Mitarbeiter!$C74),MIN(DATE(2028,2,0),IF(Mitarbeiter!$D74="",DATE(2028,2,0),Mitarbeiter!$D74),TODAY()),Einstellungen!$F$13:$F$67)))*N(Mitarbeiter!$E74)/IF(Einstellungen!$C$11="7 Tage",7,5),N('Ist-Stunden'!AD74)+(N(Krankheitstage!BC74)+N(Krankheitstage!BO74))*N($C74))))</f>
        <v/>
      </c>
      <c r="BI74" s="76">
        <f>IF($B74="",0,IF(Einstellungen!$C$10="Ja",MAX(IF(Einstellungen!$C$11="7 Tage",MAX(0,(MIN(DATE(2028,3,0),IF(Mitarbeiter!$D74="",DATE(2028,3,0),Mitarbeiter!$D74),TODAY()))-(MAX(DATE(2028,2,1),Mitarbeiter!$C74))+1),MAX(0,NETWORKDAYS(MAX(DATE(2028,2,1),Mitarbeiter!$C74),MIN(DATE(2028,3,0),IF(Mitarbeiter!$D74="",DATE(2028,3,0),Mitarbeiter!$D74),TODAY()),Einstellungen!$F$13:$F$67)))*N(Mitarbeiter!$E74)/IF(Einstellungen!$C$11="7 Tage",7,5),N('Ist-Stunden'!AE74)),MAX(IF(Einstellungen!$C$11="7 Tage",MAX(0,(MIN(DATE(2028,3,0),IF(Mitarbeiter!$D74="",DATE(2028,3,0),Mitarbeiter!$D74),TODAY()))-(MAX(DATE(2028,2,1),Mitarbeiter!$C74))+1),MAX(0,NETWORKDAYS(MAX(DATE(2028,2,1),Mitarbeiter!$C74),MIN(DATE(2028,3,0),IF(Mitarbeiter!$D74="",DATE(2028,3,0),Mitarbeiter!$D74),TODAY()),Einstellungen!$F$13:$F$67)))*N(Mitarbeiter!$E74)/IF(Einstellungen!$C$11="7 Tage",7,5),N('Ist-Stunden'!AE74)+(N(Krankheitstage!BD74)+N(Krankheitstage!BP74))*N($C74))))</f>
        <v/>
      </c>
      <c r="BJ74" s="76">
        <f>IF($B74="",0,IF(Einstellungen!$C$10="Ja",MAX(IF(Einstellungen!$C$11="7 Tage",MAX(0,(MIN(DATE(2028,4,0),IF(Mitarbeiter!$D74="",DATE(2028,4,0),Mitarbeiter!$D74),TODAY()))-(MAX(DATE(2028,3,1),Mitarbeiter!$C74))+1),MAX(0,NETWORKDAYS(MAX(DATE(2028,3,1),Mitarbeiter!$C74),MIN(DATE(2028,4,0),IF(Mitarbeiter!$D74="",DATE(2028,4,0),Mitarbeiter!$D74),TODAY()),Einstellungen!$F$13:$F$67)))*N(Mitarbeiter!$E74)/IF(Einstellungen!$C$11="7 Tage",7,5),N('Ist-Stunden'!AF74)),MAX(IF(Einstellungen!$C$11="7 Tage",MAX(0,(MIN(DATE(2028,4,0),IF(Mitarbeiter!$D74="",DATE(2028,4,0),Mitarbeiter!$D74),TODAY()))-(MAX(DATE(2028,3,1),Mitarbeiter!$C74))+1),MAX(0,NETWORKDAYS(MAX(DATE(2028,3,1),Mitarbeiter!$C74),MIN(DATE(2028,4,0),IF(Mitarbeiter!$D74="",DATE(2028,4,0),Mitarbeiter!$D74),TODAY()),Einstellungen!$F$13:$F$67)))*N(Mitarbeiter!$E74)/IF(Einstellungen!$C$11="7 Tage",7,5),N('Ist-Stunden'!AF74)+(N(Krankheitstage!BE74)+N(Krankheitstage!BQ74))*N($C74))))</f>
        <v/>
      </c>
      <c r="BK74" s="76">
        <f>IF($B74="",0,IF(Einstellungen!$C$10="Ja",MAX(IF(Einstellungen!$C$11="7 Tage",MAX(0,(MIN(DATE(2028,5,0),IF(Mitarbeiter!$D74="",DATE(2028,5,0),Mitarbeiter!$D74),TODAY()))-(MAX(DATE(2028,4,1),Mitarbeiter!$C74))+1),MAX(0,NETWORKDAYS(MAX(DATE(2028,4,1),Mitarbeiter!$C74),MIN(DATE(2028,5,0),IF(Mitarbeiter!$D74="",DATE(2028,5,0),Mitarbeiter!$D74),TODAY()),Einstellungen!$F$13:$F$67)))*N(Mitarbeiter!$E74)/IF(Einstellungen!$C$11="7 Tage",7,5),N('Ist-Stunden'!AG74)),MAX(IF(Einstellungen!$C$11="7 Tage",MAX(0,(MIN(DATE(2028,5,0),IF(Mitarbeiter!$D74="",DATE(2028,5,0),Mitarbeiter!$D74),TODAY()))-(MAX(DATE(2028,4,1),Mitarbeiter!$C74))+1),MAX(0,NETWORKDAYS(MAX(DATE(2028,4,1),Mitarbeiter!$C74),MIN(DATE(2028,5,0),IF(Mitarbeiter!$D74="",DATE(2028,5,0),Mitarbeiter!$D74),TODAY()),Einstellungen!$F$13:$F$67)))*N(Mitarbeiter!$E74)/IF(Einstellungen!$C$11="7 Tage",7,5),N('Ist-Stunden'!AG74)+(N(Krankheitstage!BF74)+N(Krankheitstage!BR74))*N($C74))))</f>
        <v/>
      </c>
      <c r="BL74" s="76">
        <f>IF($B74="",0,IF(Einstellungen!$C$10="Ja",MAX(IF(Einstellungen!$C$11="7 Tage",MAX(0,(MIN(DATE(2028,6,0),IF(Mitarbeiter!$D74="",DATE(2028,6,0),Mitarbeiter!$D74),TODAY()))-(MAX(DATE(2028,5,1),Mitarbeiter!$C74))+1),MAX(0,NETWORKDAYS(MAX(DATE(2028,5,1),Mitarbeiter!$C74),MIN(DATE(2028,6,0),IF(Mitarbeiter!$D74="",DATE(2028,6,0),Mitarbeiter!$D74),TODAY()),Einstellungen!$F$13:$F$67)))*N(Mitarbeiter!$E74)/IF(Einstellungen!$C$11="7 Tage",7,5),N('Ist-Stunden'!AH74)),MAX(IF(Einstellungen!$C$11="7 Tage",MAX(0,(MIN(DATE(2028,6,0),IF(Mitarbeiter!$D74="",DATE(2028,6,0),Mitarbeiter!$D74),TODAY()))-(MAX(DATE(2028,5,1),Mitarbeiter!$C74))+1),MAX(0,NETWORKDAYS(MAX(DATE(2028,5,1),Mitarbeiter!$C74),MIN(DATE(2028,6,0),IF(Mitarbeiter!$D74="",DATE(2028,6,0),Mitarbeiter!$D74),TODAY()),Einstellungen!$F$13:$F$67)))*N(Mitarbeiter!$E74)/IF(Einstellungen!$C$11="7 Tage",7,5),N('Ist-Stunden'!AH74)+(N(Krankheitstage!BG74)+N(Krankheitstage!BS74))*N($C74))))</f>
        <v/>
      </c>
      <c r="BM74" s="76">
        <f>IF($B74="",0,IF(Einstellungen!$C$10="Ja",MAX(IF(Einstellungen!$C$11="7 Tage",MAX(0,(MIN(DATE(2028,7,0),IF(Mitarbeiter!$D74="",DATE(2028,7,0),Mitarbeiter!$D74),TODAY()))-(MAX(DATE(2028,6,1),Mitarbeiter!$C74))+1),MAX(0,NETWORKDAYS(MAX(DATE(2028,6,1),Mitarbeiter!$C74),MIN(DATE(2028,7,0),IF(Mitarbeiter!$D74="",DATE(2028,7,0),Mitarbeiter!$D74),TODAY()),Einstellungen!$F$13:$F$67)))*N(Mitarbeiter!$E74)/IF(Einstellungen!$C$11="7 Tage",7,5),N('Ist-Stunden'!AI74)),MAX(IF(Einstellungen!$C$11="7 Tage",MAX(0,(MIN(DATE(2028,7,0),IF(Mitarbeiter!$D74="",DATE(2028,7,0),Mitarbeiter!$D74),TODAY()))-(MAX(DATE(2028,6,1),Mitarbeiter!$C74))+1),MAX(0,NETWORKDAYS(MAX(DATE(2028,6,1),Mitarbeiter!$C74),MIN(DATE(2028,7,0),IF(Mitarbeiter!$D74="",DATE(2028,7,0),Mitarbeiter!$D74),TODAY()),Einstellungen!$F$13:$F$67)))*N(Mitarbeiter!$E74)/IF(Einstellungen!$C$11="7 Tage",7,5),N('Ist-Stunden'!AI74)+(N(Krankheitstage!BH74)+N(Krankheitstage!BT74))*N($C74))))</f>
        <v/>
      </c>
      <c r="BN74" s="76">
        <f>IF($B74="",0,IF(Einstellungen!$C$10="Ja",MAX(IF(Einstellungen!$C$11="7 Tage",MAX(0,(MIN(DATE(2028,8,0),IF(Mitarbeiter!$D74="",DATE(2028,8,0),Mitarbeiter!$D74),TODAY()))-(MAX(DATE(2028,7,1),Mitarbeiter!$C74))+1),MAX(0,NETWORKDAYS(MAX(DATE(2028,7,1),Mitarbeiter!$C74),MIN(DATE(2028,8,0),IF(Mitarbeiter!$D74="",DATE(2028,8,0),Mitarbeiter!$D74),TODAY()),Einstellungen!$F$13:$F$67)))*N(Mitarbeiter!$E74)/IF(Einstellungen!$C$11="7 Tage",7,5),N('Ist-Stunden'!AJ74)),MAX(IF(Einstellungen!$C$11="7 Tage",MAX(0,(MIN(DATE(2028,8,0),IF(Mitarbeiter!$D74="",DATE(2028,8,0),Mitarbeiter!$D74),TODAY()))-(MAX(DATE(2028,7,1),Mitarbeiter!$C74))+1),MAX(0,NETWORKDAYS(MAX(DATE(2028,7,1),Mitarbeiter!$C74),MIN(DATE(2028,8,0),IF(Mitarbeiter!$D74="",DATE(2028,8,0),Mitarbeiter!$D74),TODAY()),Einstellungen!$F$13:$F$67)))*N(Mitarbeiter!$E74)/IF(Einstellungen!$C$11="7 Tage",7,5),N('Ist-Stunden'!AJ74)+(N(Krankheitstage!BI74)+N(Krankheitstage!BU74))*N($C74))))</f>
        <v/>
      </c>
      <c r="BO74" s="76">
        <f>IF($B74="",0,IF(Einstellungen!$C$10="Ja",MAX(IF(Einstellungen!$C$11="7 Tage",MAX(0,(MIN(DATE(2028,9,0),IF(Mitarbeiter!$D74="",DATE(2028,9,0),Mitarbeiter!$D74),TODAY()))-(MAX(DATE(2028,8,1),Mitarbeiter!$C74))+1),MAX(0,NETWORKDAYS(MAX(DATE(2028,8,1),Mitarbeiter!$C74),MIN(DATE(2028,9,0),IF(Mitarbeiter!$D74="",DATE(2028,9,0),Mitarbeiter!$D74),TODAY()),Einstellungen!$F$13:$F$67)))*N(Mitarbeiter!$E74)/IF(Einstellungen!$C$11="7 Tage",7,5),N('Ist-Stunden'!AK74)),MAX(IF(Einstellungen!$C$11="7 Tage",MAX(0,(MIN(DATE(2028,9,0),IF(Mitarbeiter!$D74="",DATE(2028,9,0),Mitarbeiter!$D74),TODAY()))-(MAX(DATE(2028,8,1),Mitarbeiter!$C74))+1),MAX(0,NETWORKDAYS(MAX(DATE(2028,8,1),Mitarbeiter!$C74),MIN(DATE(2028,9,0),IF(Mitarbeiter!$D74="",DATE(2028,9,0),Mitarbeiter!$D74),TODAY()),Einstellungen!$F$13:$F$67)))*N(Mitarbeiter!$E74)/IF(Einstellungen!$C$11="7 Tage",7,5),N('Ist-Stunden'!AK74)+(N(Krankheitstage!BJ74)+N(Krankheitstage!BV74))*N($C74))))</f>
        <v/>
      </c>
      <c r="BP74" s="76">
        <f>IF($B74="",0,IF(Einstellungen!$C$10="Ja",MAX(IF(Einstellungen!$C$11="7 Tage",MAX(0,(MIN(DATE(2028,10,0),IF(Mitarbeiter!$D74="",DATE(2028,10,0),Mitarbeiter!$D74),TODAY()))-(MAX(DATE(2028,9,1),Mitarbeiter!$C74))+1),MAX(0,NETWORKDAYS(MAX(DATE(2028,9,1),Mitarbeiter!$C74),MIN(DATE(2028,10,0),IF(Mitarbeiter!$D74="",DATE(2028,10,0),Mitarbeiter!$D74),TODAY()),Einstellungen!$F$13:$F$67)))*N(Mitarbeiter!$E74)/IF(Einstellungen!$C$11="7 Tage",7,5),N('Ist-Stunden'!AL74)),MAX(IF(Einstellungen!$C$11="7 Tage",MAX(0,(MIN(DATE(2028,10,0),IF(Mitarbeiter!$D74="",DATE(2028,10,0),Mitarbeiter!$D74),TODAY()))-(MAX(DATE(2028,9,1),Mitarbeiter!$C74))+1),MAX(0,NETWORKDAYS(MAX(DATE(2028,9,1),Mitarbeiter!$C74),MIN(DATE(2028,10,0),IF(Mitarbeiter!$D74="",DATE(2028,10,0),Mitarbeiter!$D74),TODAY()),Einstellungen!$F$13:$F$67)))*N(Mitarbeiter!$E74)/IF(Einstellungen!$C$11="7 Tage",7,5),N('Ist-Stunden'!AL74)+(N(Krankheitstage!BK74)+N(Krankheitstage!BW74))*N($C74))))</f>
        <v/>
      </c>
      <c r="BQ74" s="76">
        <f>IF($B74="",0,IF(Einstellungen!$C$10="Ja",MAX(IF(Einstellungen!$C$11="7 Tage",MAX(0,(MIN(DATE(2028,11,0),IF(Mitarbeiter!$D74="",DATE(2028,11,0),Mitarbeiter!$D74),TODAY()))-(MAX(DATE(2028,10,1),Mitarbeiter!$C74))+1),MAX(0,NETWORKDAYS(MAX(DATE(2028,10,1),Mitarbeiter!$C74),MIN(DATE(2028,11,0),IF(Mitarbeiter!$D74="",DATE(2028,11,0),Mitarbeiter!$D74),TODAY()),Einstellungen!$F$13:$F$67)))*N(Mitarbeiter!$E74)/IF(Einstellungen!$C$11="7 Tage",7,5),N('Ist-Stunden'!AM74)),MAX(IF(Einstellungen!$C$11="7 Tage",MAX(0,(MIN(DATE(2028,11,0),IF(Mitarbeiter!$D74="",DATE(2028,11,0),Mitarbeiter!$D74),TODAY()))-(MAX(DATE(2028,10,1),Mitarbeiter!$C74))+1),MAX(0,NETWORKDAYS(MAX(DATE(2028,10,1),Mitarbeiter!$C74),MIN(DATE(2028,11,0),IF(Mitarbeiter!$D74="",DATE(2028,11,0),Mitarbeiter!$D74),TODAY()),Einstellungen!$F$13:$F$67)))*N(Mitarbeiter!$E74)/IF(Einstellungen!$C$11="7 Tage",7,5),N('Ist-Stunden'!AM74)+(N(Krankheitstage!BL74)+N(Krankheitstage!BX74))*N($C74))))</f>
        <v/>
      </c>
      <c r="BR74" s="76">
        <f>IF($B74="",0,IF(Einstellungen!$C$10="Ja",MAX(IF(Einstellungen!$C$11="7 Tage",MAX(0,(MIN(DATE(2028,12,0),IF(Mitarbeiter!$D74="",DATE(2028,12,0),Mitarbeiter!$D74),TODAY()))-(MAX(DATE(2028,11,1),Mitarbeiter!$C74))+1),MAX(0,NETWORKDAYS(MAX(DATE(2028,11,1),Mitarbeiter!$C74),MIN(DATE(2028,12,0),IF(Mitarbeiter!$D74="",DATE(2028,12,0),Mitarbeiter!$D74),TODAY()),Einstellungen!$F$13:$F$67)))*N(Mitarbeiter!$E74)/IF(Einstellungen!$C$11="7 Tage",7,5),N('Ist-Stunden'!AN74)),MAX(IF(Einstellungen!$C$11="7 Tage",MAX(0,(MIN(DATE(2028,12,0),IF(Mitarbeiter!$D74="",DATE(2028,12,0),Mitarbeiter!$D74),TODAY()))-(MAX(DATE(2028,11,1),Mitarbeiter!$C74))+1),MAX(0,NETWORKDAYS(MAX(DATE(2028,11,1),Mitarbeiter!$C74),MIN(DATE(2028,12,0),IF(Mitarbeiter!$D74="",DATE(2028,12,0),Mitarbeiter!$D74),TODAY()),Einstellungen!$F$13:$F$67)))*N(Mitarbeiter!$E74)/IF(Einstellungen!$C$11="7 Tage",7,5),N('Ist-Stunden'!AN74)+(N(Krankheitstage!BM74)+N(Krankheitstage!BY74))*N($C74))))</f>
        <v/>
      </c>
      <c r="BS74" s="76">
        <f>IF($B74="",0,IF(Einstellungen!$C$10="Ja",MAX(IF(Einstellungen!$C$11="7 Tage",MAX(0,(MIN(DATE(2028,13,0),IF(Mitarbeiter!$D74="",DATE(2028,13,0),Mitarbeiter!$D74),TODAY()))-(MAX(DATE(2028,12,1),Mitarbeiter!$C74))+1),MAX(0,NETWORKDAYS(MAX(DATE(2028,12,1),Mitarbeiter!$C74),MIN(DATE(2028,13,0),IF(Mitarbeiter!$D74="",DATE(2028,13,0),Mitarbeiter!$D74),TODAY()),Einstellungen!$F$13:$F$67)))*N(Mitarbeiter!$E74)/IF(Einstellungen!$C$11="7 Tage",7,5),N('Ist-Stunden'!AO74)),MAX(IF(Einstellungen!$C$11="7 Tage",MAX(0,(MIN(DATE(2028,13,0),IF(Mitarbeiter!$D74="",DATE(2028,13,0),Mitarbeiter!$D74),TODAY()))-(MAX(DATE(2028,12,1),Mitarbeiter!$C74))+1),MAX(0,NETWORKDAYS(MAX(DATE(2028,12,1),Mitarbeiter!$C74),MIN(DATE(2028,13,0),IF(Mitarbeiter!$D74="",DATE(2028,13,0),Mitarbeiter!$D74),TODAY()),Einstellungen!$F$13:$F$67)))*N(Mitarbeiter!$E74)/IF(Einstellungen!$C$11="7 Tage",7,5),N('Ist-Stunden'!AO74)+(N(Krankheitstage!BN74)+N(Krankheitstage!BZ74))*N($C74))))</f>
        <v/>
      </c>
      <c r="BT74" s="76">
        <f>IF($B74="",0,IF(Einstellungen!$C$10="Ja",MAX(IF(Einstellungen!$C$11="7 Tage",MAX(0,(MIN(DATE(2029,2,0),IF(Mitarbeiter!$D74="",DATE(2029,2,0),Mitarbeiter!$D74),TODAY()))-(MAX(DATE(2029,1,1),Mitarbeiter!$C74))+1),MAX(0,NETWORKDAYS(MAX(DATE(2029,1,1),Mitarbeiter!$C74),MIN(DATE(2029,2,0),IF(Mitarbeiter!$D74="",DATE(2029,2,0),Mitarbeiter!$D74),TODAY()),Einstellungen!$F$13:$F$67)))*N(Mitarbeiter!$E74)/IF(Einstellungen!$C$11="7 Tage",7,5),N('Ist-Stunden'!AP74)),MAX(IF(Einstellungen!$C$11="7 Tage",MAX(0,(MIN(DATE(2029,2,0),IF(Mitarbeiter!$D74="",DATE(2029,2,0),Mitarbeiter!$D74),TODAY()))-(MAX(DATE(2029,1,1),Mitarbeiter!$C74))+1),MAX(0,NETWORKDAYS(MAX(DATE(2029,1,1),Mitarbeiter!$C74),MIN(DATE(2029,2,0),IF(Mitarbeiter!$D74="",DATE(2029,2,0),Mitarbeiter!$D74),TODAY()),Einstellungen!$F$13:$F$67)))*N(Mitarbeiter!$E74)/IF(Einstellungen!$C$11="7 Tage",7,5),N('Ist-Stunden'!AP74)+(N(Krankheitstage!CA74)+N(Krankheitstage!CM74))*N($C74))))</f>
        <v/>
      </c>
      <c r="BU74" s="76">
        <f>IF($B74="",0,IF(Einstellungen!$C$10="Ja",MAX(IF(Einstellungen!$C$11="7 Tage",MAX(0,(MIN(DATE(2029,3,0),IF(Mitarbeiter!$D74="",DATE(2029,3,0),Mitarbeiter!$D74),TODAY()))-(MAX(DATE(2029,2,1),Mitarbeiter!$C74))+1),MAX(0,NETWORKDAYS(MAX(DATE(2029,2,1),Mitarbeiter!$C74),MIN(DATE(2029,3,0),IF(Mitarbeiter!$D74="",DATE(2029,3,0),Mitarbeiter!$D74),TODAY()),Einstellungen!$F$13:$F$67)))*N(Mitarbeiter!$E74)/IF(Einstellungen!$C$11="7 Tage",7,5),N('Ist-Stunden'!AQ74)),MAX(IF(Einstellungen!$C$11="7 Tage",MAX(0,(MIN(DATE(2029,3,0),IF(Mitarbeiter!$D74="",DATE(2029,3,0),Mitarbeiter!$D74),TODAY()))-(MAX(DATE(2029,2,1),Mitarbeiter!$C74))+1),MAX(0,NETWORKDAYS(MAX(DATE(2029,2,1),Mitarbeiter!$C74),MIN(DATE(2029,3,0),IF(Mitarbeiter!$D74="",DATE(2029,3,0),Mitarbeiter!$D74),TODAY()),Einstellungen!$F$13:$F$67)))*N(Mitarbeiter!$E74)/IF(Einstellungen!$C$11="7 Tage",7,5),N('Ist-Stunden'!AQ74)+(N(Krankheitstage!CB74)+N(Krankheitstage!CN74))*N($C74))))</f>
        <v/>
      </c>
      <c r="BV74" s="76">
        <f>IF($B74="",0,IF(Einstellungen!$C$10="Ja",MAX(IF(Einstellungen!$C$11="7 Tage",MAX(0,(MIN(DATE(2029,4,0),IF(Mitarbeiter!$D74="",DATE(2029,4,0),Mitarbeiter!$D74),TODAY()))-(MAX(DATE(2029,3,1),Mitarbeiter!$C74))+1),MAX(0,NETWORKDAYS(MAX(DATE(2029,3,1),Mitarbeiter!$C74),MIN(DATE(2029,4,0),IF(Mitarbeiter!$D74="",DATE(2029,4,0),Mitarbeiter!$D74),TODAY()),Einstellungen!$F$13:$F$67)))*N(Mitarbeiter!$E74)/IF(Einstellungen!$C$11="7 Tage",7,5),N('Ist-Stunden'!AR74)),MAX(IF(Einstellungen!$C$11="7 Tage",MAX(0,(MIN(DATE(2029,4,0),IF(Mitarbeiter!$D74="",DATE(2029,4,0),Mitarbeiter!$D74),TODAY()))-(MAX(DATE(2029,3,1),Mitarbeiter!$C74))+1),MAX(0,NETWORKDAYS(MAX(DATE(2029,3,1),Mitarbeiter!$C74),MIN(DATE(2029,4,0),IF(Mitarbeiter!$D74="",DATE(2029,4,0),Mitarbeiter!$D74),TODAY()),Einstellungen!$F$13:$F$67)))*N(Mitarbeiter!$E74)/IF(Einstellungen!$C$11="7 Tage",7,5),N('Ist-Stunden'!AR74)+(N(Krankheitstage!CC74)+N(Krankheitstage!CO74))*N($C74))))</f>
        <v/>
      </c>
      <c r="BW74" s="76">
        <f>IF($B74="",0,IF(Einstellungen!$C$10="Ja",MAX(IF(Einstellungen!$C$11="7 Tage",MAX(0,(MIN(DATE(2029,5,0),IF(Mitarbeiter!$D74="",DATE(2029,5,0),Mitarbeiter!$D74),TODAY()))-(MAX(DATE(2029,4,1),Mitarbeiter!$C74))+1),MAX(0,NETWORKDAYS(MAX(DATE(2029,4,1),Mitarbeiter!$C74),MIN(DATE(2029,5,0),IF(Mitarbeiter!$D74="",DATE(2029,5,0),Mitarbeiter!$D74),TODAY()),Einstellungen!$F$13:$F$67)))*N(Mitarbeiter!$E74)/IF(Einstellungen!$C$11="7 Tage",7,5),N('Ist-Stunden'!AS74)),MAX(IF(Einstellungen!$C$11="7 Tage",MAX(0,(MIN(DATE(2029,5,0),IF(Mitarbeiter!$D74="",DATE(2029,5,0),Mitarbeiter!$D74),TODAY()))-(MAX(DATE(2029,4,1),Mitarbeiter!$C74))+1),MAX(0,NETWORKDAYS(MAX(DATE(2029,4,1),Mitarbeiter!$C74),MIN(DATE(2029,5,0),IF(Mitarbeiter!$D74="",DATE(2029,5,0),Mitarbeiter!$D74),TODAY()),Einstellungen!$F$13:$F$67)))*N(Mitarbeiter!$E74)/IF(Einstellungen!$C$11="7 Tage",7,5),N('Ist-Stunden'!AS74)+(N(Krankheitstage!CD74)+N(Krankheitstage!CP74))*N($C74))))</f>
        <v/>
      </c>
      <c r="BX74" s="76">
        <f>IF($B74="",0,IF(Einstellungen!$C$10="Ja",MAX(IF(Einstellungen!$C$11="7 Tage",MAX(0,(MIN(DATE(2029,6,0),IF(Mitarbeiter!$D74="",DATE(2029,6,0),Mitarbeiter!$D74),TODAY()))-(MAX(DATE(2029,5,1),Mitarbeiter!$C74))+1),MAX(0,NETWORKDAYS(MAX(DATE(2029,5,1),Mitarbeiter!$C74),MIN(DATE(2029,6,0),IF(Mitarbeiter!$D74="",DATE(2029,6,0),Mitarbeiter!$D74),TODAY()),Einstellungen!$F$13:$F$67)))*N(Mitarbeiter!$E74)/IF(Einstellungen!$C$11="7 Tage",7,5),N('Ist-Stunden'!AT74)),MAX(IF(Einstellungen!$C$11="7 Tage",MAX(0,(MIN(DATE(2029,6,0),IF(Mitarbeiter!$D74="",DATE(2029,6,0),Mitarbeiter!$D74),TODAY()))-(MAX(DATE(2029,5,1),Mitarbeiter!$C74))+1),MAX(0,NETWORKDAYS(MAX(DATE(2029,5,1),Mitarbeiter!$C74),MIN(DATE(2029,6,0),IF(Mitarbeiter!$D74="",DATE(2029,6,0),Mitarbeiter!$D74),TODAY()),Einstellungen!$F$13:$F$67)))*N(Mitarbeiter!$E74)/IF(Einstellungen!$C$11="7 Tage",7,5),N('Ist-Stunden'!AT74)+(N(Krankheitstage!CE74)+N(Krankheitstage!CQ74))*N($C74))))</f>
        <v/>
      </c>
      <c r="BY74" s="76">
        <f>IF($B74="",0,IF(Einstellungen!$C$10="Ja",MAX(IF(Einstellungen!$C$11="7 Tage",MAX(0,(MIN(DATE(2029,7,0),IF(Mitarbeiter!$D74="",DATE(2029,7,0),Mitarbeiter!$D74),TODAY()))-(MAX(DATE(2029,6,1),Mitarbeiter!$C74))+1),MAX(0,NETWORKDAYS(MAX(DATE(2029,6,1),Mitarbeiter!$C74),MIN(DATE(2029,7,0),IF(Mitarbeiter!$D74="",DATE(2029,7,0),Mitarbeiter!$D74),TODAY()),Einstellungen!$F$13:$F$67)))*N(Mitarbeiter!$E74)/IF(Einstellungen!$C$11="7 Tage",7,5),N('Ist-Stunden'!AU74)),MAX(IF(Einstellungen!$C$11="7 Tage",MAX(0,(MIN(DATE(2029,7,0),IF(Mitarbeiter!$D74="",DATE(2029,7,0),Mitarbeiter!$D74),TODAY()))-(MAX(DATE(2029,6,1),Mitarbeiter!$C74))+1),MAX(0,NETWORKDAYS(MAX(DATE(2029,6,1),Mitarbeiter!$C74),MIN(DATE(2029,7,0),IF(Mitarbeiter!$D74="",DATE(2029,7,0),Mitarbeiter!$D74),TODAY()),Einstellungen!$F$13:$F$67)))*N(Mitarbeiter!$E74)/IF(Einstellungen!$C$11="7 Tage",7,5),N('Ist-Stunden'!AU74)+(N(Krankheitstage!CF74)+N(Krankheitstage!CR74))*N($C74))))</f>
        <v/>
      </c>
      <c r="BZ74" s="76">
        <f>IF($B74="",0,IF(Einstellungen!$C$10="Ja",MAX(IF(Einstellungen!$C$11="7 Tage",MAX(0,(MIN(DATE(2029,8,0),IF(Mitarbeiter!$D74="",DATE(2029,8,0),Mitarbeiter!$D74),TODAY()))-(MAX(DATE(2029,7,1),Mitarbeiter!$C74))+1),MAX(0,NETWORKDAYS(MAX(DATE(2029,7,1),Mitarbeiter!$C74),MIN(DATE(2029,8,0),IF(Mitarbeiter!$D74="",DATE(2029,8,0),Mitarbeiter!$D74),TODAY()),Einstellungen!$F$13:$F$67)))*N(Mitarbeiter!$E74)/IF(Einstellungen!$C$11="7 Tage",7,5),N('Ist-Stunden'!AV74)),MAX(IF(Einstellungen!$C$11="7 Tage",MAX(0,(MIN(DATE(2029,8,0),IF(Mitarbeiter!$D74="",DATE(2029,8,0),Mitarbeiter!$D74),TODAY()))-(MAX(DATE(2029,7,1),Mitarbeiter!$C74))+1),MAX(0,NETWORKDAYS(MAX(DATE(2029,7,1),Mitarbeiter!$C74),MIN(DATE(2029,8,0),IF(Mitarbeiter!$D74="",DATE(2029,8,0),Mitarbeiter!$D74),TODAY()),Einstellungen!$F$13:$F$67)))*N(Mitarbeiter!$E74)/IF(Einstellungen!$C$11="7 Tage",7,5),N('Ist-Stunden'!AV74)+(N(Krankheitstage!CG74)+N(Krankheitstage!CS74))*N($C74))))</f>
        <v/>
      </c>
      <c r="CA74" s="76">
        <f>IF($B74="",0,IF(Einstellungen!$C$10="Ja",MAX(IF(Einstellungen!$C$11="7 Tage",MAX(0,(MIN(DATE(2029,9,0),IF(Mitarbeiter!$D74="",DATE(2029,9,0),Mitarbeiter!$D74),TODAY()))-(MAX(DATE(2029,8,1),Mitarbeiter!$C74))+1),MAX(0,NETWORKDAYS(MAX(DATE(2029,8,1),Mitarbeiter!$C74),MIN(DATE(2029,9,0),IF(Mitarbeiter!$D74="",DATE(2029,9,0),Mitarbeiter!$D74),TODAY()),Einstellungen!$F$13:$F$67)))*N(Mitarbeiter!$E74)/IF(Einstellungen!$C$11="7 Tage",7,5),N('Ist-Stunden'!AW74)),MAX(IF(Einstellungen!$C$11="7 Tage",MAX(0,(MIN(DATE(2029,9,0),IF(Mitarbeiter!$D74="",DATE(2029,9,0),Mitarbeiter!$D74),TODAY()))-(MAX(DATE(2029,8,1),Mitarbeiter!$C74))+1),MAX(0,NETWORKDAYS(MAX(DATE(2029,8,1),Mitarbeiter!$C74),MIN(DATE(2029,9,0),IF(Mitarbeiter!$D74="",DATE(2029,9,0),Mitarbeiter!$D74),TODAY()),Einstellungen!$F$13:$F$67)))*N(Mitarbeiter!$E74)/IF(Einstellungen!$C$11="7 Tage",7,5),N('Ist-Stunden'!AW74)+(N(Krankheitstage!CH74)+N(Krankheitstage!CT74))*N($C74))))</f>
        <v/>
      </c>
      <c r="CB74" s="76">
        <f>IF($B74="",0,IF(Einstellungen!$C$10="Ja",MAX(IF(Einstellungen!$C$11="7 Tage",MAX(0,(MIN(DATE(2029,10,0),IF(Mitarbeiter!$D74="",DATE(2029,10,0),Mitarbeiter!$D74),TODAY()))-(MAX(DATE(2029,9,1),Mitarbeiter!$C74))+1),MAX(0,NETWORKDAYS(MAX(DATE(2029,9,1),Mitarbeiter!$C74),MIN(DATE(2029,10,0),IF(Mitarbeiter!$D74="",DATE(2029,10,0),Mitarbeiter!$D74),TODAY()),Einstellungen!$F$13:$F$67)))*N(Mitarbeiter!$E74)/IF(Einstellungen!$C$11="7 Tage",7,5),N('Ist-Stunden'!AX74)),MAX(IF(Einstellungen!$C$11="7 Tage",MAX(0,(MIN(DATE(2029,10,0),IF(Mitarbeiter!$D74="",DATE(2029,10,0),Mitarbeiter!$D74),TODAY()))-(MAX(DATE(2029,9,1),Mitarbeiter!$C74))+1),MAX(0,NETWORKDAYS(MAX(DATE(2029,9,1),Mitarbeiter!$C74),MIN(DATE(2029,10,0),IF(Mitarbeiter!$D74="",DATE(2029,10,0),Mitarbeiter!$D74),TODAY()),Einstellungen!$F$13:$F$67)))*N(Mitarbeiter!$E74)/IF(Einstellungen!$C$11="7 Tage",7,5),N('Ist-Stunden'!AX74)+(N(Krankheitstage!CI74)+N(Krankheitstage!CU74))*N($C74))))</f>
        <v/>
      </c>
      <c r="CC74" s="76">
        <f>IF($B74="",0,IF(Einstellungen!$C$10="Ja",MAX(IF(Einstellungen!$C$11="7 Tage",MAX(0,(MIN(DATE(2029,11,0),IF(Mitarbeiter!$D74="",DATE(2029,11,0),Mitarbeiter!$D74),TODAY()))-(MAX(DATE(2029,10,1),Mitarbeiter!$C74))+1),MAX(0,NETWORKDAYS(MAX(DATE(2029,10,1),Mitarbeiter!$C74),MIN(DATE(2029,11,0),IF(Mitarbeiter!$D74="",DATE(2029,11,0),Mitarbeiter!$D74),TODAY()),Einstellungen!$F$13:$F$67)))*N(Mitarbeiter!$E74)/IF(Einstellungen!$C$11="7 Tage",7,5),N('Ist-Stunden'!AY74)),MAX(IF(Einstellungen!$C$11="7 Tage",MAX(0,(MIN(DATE(2029,11,0),IF(Mitarbeiter!$D74="",DATE(2029,11,0),Mitarbeiter!$D74),TODAY()))-(MAX(DATE(2029,10,1),Mitarbeiter!$C74))+1),MAX(0,NETWORKDAYS(MAX(DATE(2029,10,1),Mitarbeiter!$C74),MIN(DATE(2029,11,0),IF(Mitarbeiter!$D74="",DATE(2029,11,0),Mitarbeiter!$D74),TODAY()),Einstellungen!$F$13:$F$67)))*N(Mitarbeiter!$E74)/IF(Einstellungen!$C$11="7 Tage",7,5),N('Ist-Stunden'!AY74)+(N(Krankheitstage!CJ74)+N(Krankheitstage!CV74))*N($C74))))</f>
        <v/>
      </c>
      <c r="CD74" s="76">
        <f>IF($B74="",0,IF(Einstellungen!$C$10="Ja",MAX(IF(Einstellungen!$C$11="7 Tage",MAX(0,(MIN(DATE(2029,12,0),IF(Mitarbeiter!$D74="",DATE(2029,12,0),Mitarbeiter!$D74),TODAY()))-(MAX(DATE(2029,11,1),Mitarbeiter!$C74))+1),MAX(0,NETWORKDAYS(MAX(DATE(2029,11,1),Mitarbeiter!$C74),MIN(DATE(2029,12,0),IF(Mitarbeiter!$D74="",DATE(2029,12,0),Mitarbeiter!$D74),TODAY()),Einstellungen!$F$13:$F$67)))*N(Mitarbeiter!$E74)/IF(Einstellungen!$C$11="7 Tage",7,5),N('Ist-Stunden'!AZ74)),MAX(IF(Einstellungen!$C$11="7 Tage",MAX(0,(MIN(DATE(2029,12,0),IF(Mitarbeiter!$D74="",DATE(2029,12,0),Mitarbeiter!$D74),TODAY()))-(MAX(DATE(2029,11,1),Mitarbeiter!$C74))+1),MAX(0,NETWORKDAYS(MAX(DATE(2029,11,1),Mitarbeiter!$C74),MIN(DATE(2029,12,0),IF(Mitarbeiter!$D74="",DATE(2029,12,0),Mitarbeiter!$D74),TODAY()),Einstellungen!$F$13:$F$67)))*N(Mitarbeiter!$E74)/IF(Einstellungen!$C$11="7 Tage",7,5),N('Ist-Stunden'!AZ74)+(N(Krankheitstage!CK74)+N(Krankheitstage!CW74))*N($C74))))</f>
        <v/>
      </c>
      <c r="CE74" s="76">
        <f>IF($B74="",0,IF(Einstellungen!$C$10="Ja",MAX(IF(Einstellungen!$C$11="7 Tage",MAX(0,(MIN(DATE(2029,13,0),IF(Mitarbeiter!$D74="",DATE(2029,13,0),Mitarbeiter!$D74),TODAY()))-(MAX(DATE(2029,12,1),Mitarbeiter!$C74))+1),MAX(0,NETWORKDAYS(MAX(DATE(2029,12,1),Mitarbeiter!$C74),MIN(DATE(2029,13,0),IF(Mitarbeiter!$D74="",DATE(2029,13,0),Mitarbeiter!$D74),TODAY()),Einstellungen!$F$13:$F$67)))*N(Mitarbeiter!$E74)/IF(Einstellungen!$C$11="7 Tage",7,5),N('Ist-Stunden'!BA74)),MAX(IF(Einstellungen!$C$11="7 Tage",MAX(0,(MIN(DATE(2029,13,0),IF(Mitarbeiter!$D74="",DATE(2029,13,0),Mitarbeiter!$D74),TODAY()))-(MAX(DATE(2029,12,1),Mitarbeiter!$C74))+1),MAX(0,NETWORKDAYS(MAX(DATE(2029,12,1),Mitarbeiter!$C74),MIN(DATE(2029,13,0),IF(Mitarbeiter!$D74="",DATE(2029,13,0),Mitarbeiter!$D74),TODAY()),Einstellungen!$F$13:$F$67)))*N(Mitarbeiter!$E74)/IF(Einstellungen!$C$11="7 Tage",7,5),N('Ist-Stunden'!BA74)+(N(Krankheitstage!CL74)+N(Krankheitstage!CX74))*N($C74))))</f>
        <v/>
      </c>
      <c r="CF74" s="76">
        <f>IF($B74="",0,IF(Einstellungen!$C$10="Ja",MAX(IF(Einstellungen!$C$11="7 Tage",MAX(0,(MIN(DATE(2030,2,0),IF(Mitarbeiter!$D74="",DATE(2030,2,0),Mitarbeiter!$D74),TODAY()))-(MAX(DATE(2030,1,1),Mitarbeiter!$C74))+1),MAX(0,NETWORKDAYS(MAX(DATE(2030,1,1),Mitarbeiter!$C74),MIN(DATE(2030,2,0),IF(Mitarbeiter!$D74="",DATE(2030,2,0),Mitarbeiter!$D74),TODAY()),Einstellungen!$F$13:$F$67)))*N(Mitarbeiter!$E74)/IF(Einstellungen!$C$11="7 Tage",7,5),N('Ist-Stunden'!BB74)),MAX(IF(Einstellungen!$C$11="7 Tage",MAX(0,(MIN(DATE(2030,2,0),IF(Mitarbeiter!$D74="",DATE(2030,2,0),Mitarbeiter!$D74),TODAY()))-(MAX(DATE(2030,1,1),Mitarbeiter!$C74))+1),MAX(0,NETWORKDAYS(MAX(DATE(2030,1,1),Mitarbeiter!$C74),MIN(DATE(2030,2,0),IF(Mitarbeiter!$D74="",DATE(2030,2,0),Mitarbeiter!$D74),TODAY()),Einstellungen!$F$13:$F$67)))*N(Mitarbeiter!$E74)/IF(Einstellungen!$C$11="7 Tage",7,5),N('Ist-Stunden'!BB74)+(N(Krankheitstage!CY74)+N(Krankheitstage!DK74))*N($C74))))</f>
        <v/>
      </c>
      <c r="CG74" s="76">
        <f>IF($B74="",0,IF(Einstellungen!$C$10="Ja",MAX(IF(Einstellungen!$C$11="7 Tage",MAX(0,(MIN(DATE(2030,3,0),IF(Mitarbeiter!$D74="",DATE(2030,3,0),Mitarbeiter!$D74),TODAY()))-(MAX(DATE(2030,2,1),Mitarbeiter!$C74))+1),MAX(0,NETWORKDAYS(MAX(DATE(2030,2,1),Mitarbeiter!$C74),MIN(DATE(2030,3,0),IF(Mitarbeiter!$D74="",DATE(2030,3,0),Mitarbeiter!$D74),TODAY()),Einstellungen!$F$13:$F$67)))*N(Mitarbeiter!$E74)/IF(Einstellungen!$C$11="7 Tage",7,5),N('Ist-Stunden'!BC74)),MAX(IF(Einstellungen!$C$11="7 Tage",MAX(0,(MIN(DATE(2030,3,0),IF(Mitarbeiter!$D74="",DATE(2030,3,0),Mitarbeiter!$D74),TODAY()))-(MAX(DATE(2030,2,1),Mitarbeiter!$C74))+1),MAX(0,NETWORKDAYS(MAX(DATE(2030,2,1),Mitarbeiter!$C74),MIN(DATE(2030,3,0),IF(Mitarbeiter!$D74="",DATE(2030,3,0),Mitarbeiter!$D74),TODAY()),Einstellungen!$F$13:$F$67)))*N(Mitarbeiter!$E74)/IF(Einstellungen!$C$11="7 Tage",7,5),N('Ist-Stunden'!BC74)+(N(Krankheitstage!CZ74)+N(Krankheitstage!DL74))*N($C74))))</f>
        <v/>
      </c>
      <c r="CH74" s="76">
        <f>IF($B74="",0,IF(Einstellungen!$C$10="Ja",MAX(IF(Einstellungen!$C$11="7 Tage",MAX(0,(MIN(DATE(2030,4,0),IF(Mitarbeiter!$D74="",DATE(2030,4,0),Mitarbeiter!$D74),TODAY()))-(MAX(DATE(2030,3,1),Mitarbeiter!$C74))+1),MAX(0,NETWORKDAYS(MAX(DATE(2030,3,1),Mitarbeiter!$C74),MIN(DATE(2030,4,0),IF(Mitarbeiter!$D74="",DATE(2030,4,0),Mitarbeiter!$D74),TODAY()),Einstellungen!$F$13:$F$67)))*N(Mitarbeiter!$E74)/IF(Einstellungen!$C$11="7 Tage",7,5),N('Ist-Stunden'!BD74)),MAX(IF(Einstellungen!$C$11="7 Tage",MAX(0,(MIN(DATE(2030,4,0),IF(Mitarbeiter!$D74="",DATE(2030,4,0),Mitarbeiter!$D74),TODAY()))-(MAX(DATE(2030,3,1),Mitarbeiter!$C74))+1),MAX(0,NETWORKDAYS(MAX(DATE(2030,3,1),Mitarbeiter!$C74),MIN(DATE(2030,4,0),IF(Mitarbeiter!$D74="",DATE(2030,4,0),Mitarbeiter!$D74),TODAY()),Einstellungen!$F$13:$F$67)))*N(Mitarbeiter!$E74)/IF(Einstellungen!$C$11="7 Tage",7,5),N('Ist-Stunden'!BD74)+(N(Krankheitstage!DA74)+N(Krankheitstage!DM74))*N($C74))))</f>
        <v/>
      </c>
      <c r="CI74" s="76">
        <f>IF($B74="",0,IF(Einstellungen!$C$10="Ja",MAX(IF(Einstellungen!$C$11="7 Tage",MAX(0,(MIN(DATE(2030,5,0),IF(Mitarbeiter!$D74="",DATE(2030,5,0),Mitarbeiter!$D74),TODAY()))-(MAX(DATE(2030,4,1),Mitarbeiter!$C74))+1),MAX(0,NETWORKDAYS(MAX(DATE(2030,4,1),Mitarbeiter!$C74),MIN(DATE(2030,5,0),IF(Mitarbeiter!$D74="",DATE(2030,5,0),Mitarbeiter!$D74),TODAY()),Einstellungen!$F$13:$F$67)))*N(Mitarbeiter!$E74)/IF(Einstellungen!$C$11="7 Tage",7,5),N('Ist-Stunden'!BE74)),MAX(IF(Einstellungen!$C$11="7 Tage",MAX(0,(MIN(DATE(2030,5,0),IF(Mitarbeiter!$D74="",DATE(2030,5,0),Mitarbeiter!$D74),TODAY()))-(MAX(DATE(2030,4,1),Mitarbeiter!$C74))+1),MAX(0,NETWORKDAYS(MAX(DATE(2030,4,1),Mitarbeiter!$C74),MIN(DATE(2030,5,0),IF(Mitarbeiter!$D74="",DATE(2030,5,0),Mitarbeiter!$D74),TODAY()),Einstellungen!$F$13:$F$67)))*N(Mitarbeiter!$E74)/IF(Einstellungen!$C$11="7 Tage",7,5),N('Ist-Stunden'!BE74)+(N(Krankheitstage!DB74)+N(Krankheitstage!DN74))*N($C74))))</f>
        <v/>
      </c>
      <c r="CJ74" s="76">
        <f>IF($B74="",0,IF(Einstellungen!$C$10="Ja",MAX(IF(Einstellungen!$C$11="7 Tage",MAX(0,(MIN(DATE(2030,6,0),IF(Mitarbeiter!$D74="",DATE(2030,6,0),Mitarbeiter!$D74),TODAY()))-(MAX(DATE(2030,5,1),Mitarbeiter!$C74))+1),MAX(0,NETWORKDAYS(MAX(DATE(2030,5,1),Mitarbeiter!$C74),MIN(DATE(2030,6,0),IF(Mitarbeiter!$D74="",DATE(2030,6,0),Mitarbeiter!$D74),TODAY()),Einstellungen!$F$13:$F$67)))*N(Mitarbeiter!$E74)/IF(Einstellungen!$C$11="7 Tage",7,5),N('Ist-Stunden'!BF74)),MAX(IF(Einstellungen!$C$11="7 Tage",MAX(0,(MIN(DATE(2030,6,0),IF(Mitarbeiter!$D74="",DATE(2030,6,0),Mitarbeiter!$D74),TODAY()))-(MAX(DATE(2030,5,1),Mitarbeiter!$C74))+1),MAX(0,NETWORKDAYS(MAX(DATE(2030,5,1),Mitarbeiter!$C74),MIN(DATE(2030,6,0),IF(Mitarbeiter!$D74="",DATE(2030,6,0),Mitarbeiter!$D74),TODAY()),Einstellungen!$F$13:$F$67)))*N(Mitarbeiter!$E74)/IF(Einstellungen!$C$11="7 Tage",7,5),N('Ist-Stunden'!BF74)+(N(Krankheitstage!DC74)+N(Krankheitstage!DO74))*N($C74))))</f>
        <v/>
      </c>
      <c r="CK74" s="76">
        <f>IF($B74="",0,IF(Einstellungen!$C$10="Ja",MAX(IF(Einstellungen!$C$11="7 Tage",MAX(0,(MIN(DATE(2030,7,0),IF(Mitarbeiter!$D74="",DATE(2030,7,0),Mitarbeiter!$D74),TODAY()))-(MAX(DATE(2030,6,1),Mitarbeiter!$C74))+1),MAX(0,NETWORKDAYS(MAX(DATE(2030,6,1),Mitarbeiter!$C74),MIN(DATE(2030,7,0),IF(Mitarbeiter!$D74="",DATE(2030,7,0),Mitarbeiter!$D74),TODAY()),Einstellungen!$F$13:$F$67)))*N(Mitarbeiter!$E74)/IF(Einstellungen!$C$11="7 Tage",7,5),N('Ist-Stunden'!BG74)),MAX(IF(Einstellungen!$C$11="7 Tage",MAX(0,(MIN(DATE(2030,7,0),IF(Mitarbeiter!$D74="",DATE(2030,7,0),Mitarbeiter!$D74),TODAY()))-(MAX(DATE(2030,6,1),Mitarbeiter!$C74))+1),MAX(0,NETWORKDAYS(MAX(DATE(2030,6,1),Mitarbeiter!$C74),MIN(DATE(2030,7,0),IF(Mitarbeiter!$D74="",DATE(2030,7,0),Mitarbeiter!$D74),TODAY()),Einstellungen!$F$13:$F$67)))*N(Mitarbeiter!$E74)/IF(Einstellungen!$C$11="7 Tage",7,5),N('Ist-Stunden'!BG74)+(N(Krankheitstage!DD74)+N(Krankheitstage!DP74))*N($C74))))</f>
        <v/>
      </c>
      <c r="CL74" s="76">
        <f>IF($B74="",0,IF(Einstellungen!$C$10="Ja",MAX(IF(Einstellungen!$C$11="7 Tage",MAX(0,(MIN(DATE(2030,8,0),IF(Mitarbeiter!$D74="",DATE(2030,8,0),Mitarbeiter!$D74),TODAY()))-(MAX(DATE(2030,7,1),Mitarbeiter!$C74))+1),MAX(0,NETWORKDAYS(MAX(DATE(2030,7,1),Mitarbeiter!$C74),MIN(DATE(2030,8,0),IF(Mitarbeiter!$D74="",DATE(2030,8,0),Mitarbeiter!$D74),TODAY()),Einstellungen!$F$13:$F$67)))*N(Mitarbeiter!$E74)/IF(Einstellungen!$C$11="7 Tage",7,5),N('Ist-Stunden'!BH74)),MAX(IF(Einstellungen!$C$11="7 Tage",MAX(0,(MIN(DATE(2030,8,0),IF(Mitarbeiter!$D74="",DATE(2030,8,0),Mitarbeiter!$D74),TODAY()))-(MAX(DATE(2030,7,1),Mitarbeiter!$C74))+1),MAX(0,NETWORKDAYS(MAX(DATE(2030,7,1),Mitarbeiter!$C74),MIN(DATE(2030,8,0),IF(Mitarbeiter!$D74="",DATE(2030,8,0),Mitarbeiter!$D74),TODAY()),Einstellungen!$F$13:$F$67)))*N(Mitarbeiter!$E74)/IF(Einstellungen!$C$11="7 Tage",7,5),N('Ist-Stunden'!BH74)+(N(Krankheitstage!DE74)+N(Krankheitstage!DQ74))*N($C74))))</f>
        <v/>
      </c>
      <c r="CM74" s="76">
        <f>IF($B74="",0,IF(Einstellungen!$C$10="Ja",MAX(IF(Einstellungen!$C$11="7 Tage",MAX(0,(MIN(DATE(2030,9,0),IF(Mitarbeiter!$D74="",DATE(2030,9,0),Mitarbeiter!$D74),TODAY()))-(MAX(DATE(2030,8,1),Mitarbeiter!$C74))+1),MAX(0,NETWORKDAYS(MAX(DATE(2030,8,1),Mitarbeiter!$C74),MIN(DATE(2030,9,0),IF(Mitarbeiter!$D74="",DATE(2030,9,0),Mitarbeiter!$D74),TODAY()),Einstellungen!$F$13:$F$67)))*N(Mitarbeiter!$E74)/IF(Einstellungen!$C$11="7 Tage",7,5),N('Ist-Stunden'!BI74)),MAX(IF(Einstellungen!$C$11="7 Tage",MAX(0,(MIN(DATE(2030,9,0),IF(Mitarbeiter!$D74="",DATE(2030,9,0),Mitarbeiter!$D74),TODAY()))-(MAX(DATE(2030,8,1),Mitarbeiter!$C74))+1),MAX(0,NETWORKDAYS(MAX(DATE(2030,8,1),Mitarbeiter!$C74),MIN(DATE(2030,9,0),IF(Mitarbeiter!$D74="",DATE(2030,9,0),Mitarbeiter!$D74),TODAY()),Einstellungen!$F$13:$F$67)))*N(Mitarbeiter!$E74)/IF(Einstellungen!$C$11="7 Tage",7,5),N('Ist-Stunden'!BI74)+(N(Krankheitstage!DF74)+N(Krankheitstage!DR74))*N($C74))))</f>
        <v/>
      </c>
      <c r="CN74" s="76">
        <f>IF($B74="",0,IF(Einstellungen!$C$10="Ja",MAX(IF(Einstellungen!$C$11="7 Tage",MAX(0,(MIN(DATE(2030,10,0),IF(Mitarbeiter!$D74="",DATE(2030,10,0),Mitarbeiter!$D74),TODAY()))-(MAX(DATE(2030,9,1),Mitarbeiter!$C74))+1),MAX(0,NETWORKDAYS(MAX(DATE(2030,9,1),Mitarbeiter!$C74),MIN(DATE(2030,10,0),IF(Mitarbeiter!$D74="",DATE(2030,10,0),Mitarbeiter!$D74),TODAY()),Einstellungen!$F$13:$F$67)))*N(Mitarbeiter!$E74)/IF(Einstellungen!$C$11="7 Tage",7,5),N('Ist-Stunden'!BJ74)),MAX(IF(Einstellungen!$C$11="7 Tage",MAX(0,(MIN(DATE(2030,10,0),IF(Mitarbeiter!$D74="",DATE(2030,10,0),Mitarbeiter!$D74),TODAY()))-(MAX(DATE(2030,9,1),Mitarbeiter!$C74))+1),MAX(0,NETWORKDAYS(MAX(DATE(2030,9,1),Mitarbeiter!$C74),MIN(DATE(2030,10,0),IF(Mitarbeiter!$D74="",DATE(2030,10,0),Mitarbeiter!$D74),TODAY()),Einstellungen!$F$13:$F$67)))*N(Mitarbeiter!$E74)/IF(Einstellungen!$C$11="7 Tage",7,5),N('Ist-Stunden'!BJ74)+(N(Krankheitstage!DG74)+N(Krankheitstage!DS74))*N($C74))))</f>
        <v/>
      </c>
      <c r="CO74" s="76">
        <f>IF($B74="",0,IF(Einstellungen!$C$10="Ja",MAX(IF(Einstellungen!$C$11="7 Tage",MAX(0,(MIN(DATE(2030,11,0),IF(Mitarbeiter!$D74="",DATE(2030,11,0),Mitarbeiter!$D74),TODAY()))-(MAX(DATE(2030,10,1),Mitarbeiter!$C74))+1),MAX(0,NETWORKDAYS(MAX(DATE(2030,10,1),Mitarbeiter!$C74),MIN(DATE(2030,11,0),IF(Mitarbeiter!$D74="",DATE(2030,11,0),Mitarbeiter!$D74),TODAY()),Einstellungen!$F$13:$F$67)))*N(Mitarbeiter!$E74)/IF(Einstellungen!$C$11="7 Tage",7,5),N('Ist-Stunden'!BK74)),MAX(IF(Einstellungen!$C$11="7 Tage",MAX(0,(MIN(DATE(2030,11,0),IF(Mitarbeiter!$D74="",DATE(2030,11,0),Mitarbeiter!$D74),TODAY()))-(MAX(DATE(2030,10,1),Mitarbeiter!$C74))+1),MAX(0,NETWORKDAYS(MAX(DATE(2030,10,1),Mitarbeiter!$C74),MIN(DATE(2030,11,0),IF(Mitarbeiter!$D74="",DATE(2030,11,0),Mitarbeiter!$D74),TODAY()),Einstellungen!$F$13:$F$67)))*N(Mitarbeiter!$E74)/IF(Einstellungen!$C$11="7 Tage",7,5),N('Ist-Stunden'!BK74)+(N(Krankheitstage!DH74)+N(Krankheitstage!DT74))*N($C74))))</f>
        <v/>
      </c>
      <c r="CP74" s="76">
        <f>IF($B74="",0,IF(Einstellungen!$C$10="Ja",MAX(IF(Einstellungen!$C$11="7 Tage",MAX(0,(MIN(DATE(2030,12,0),IF(Mitarbeiter!$D74="",DATE(2030,12,0),Mitarbeiter!$D74),TODAY()))-(MAX(DATE(2030,11,1),Mitarbeiter!$C74))+1),MAX(0,NETWORKDAYS(MAX(DATE(2030,11,1),Mitarbeiter!$C74),MIN(DATE(2030,12,0),IF(Mitarbeiter!$D74="",DATE(2030,12,0),Mitarbeiter!$D74),TODAY()),Einstellungen!$F$13:$F$67)))*N(Mitarbeiter!$E74)/IF(Einstellungen!$C$11="7 Tage",7,5),N('Ist-Stunden'!BL74)),MAX(IF(Einstellungen!$C$11="7 Tage",MAX(0,(MIN(DATE(2030,12,0),IF(Mitarbeiter!$D74="",DATE(2030,12,0),Mitarbeiter!$D74),TODAY()))-(MAX(DATE(2030,11,1),Mitarbeiter!$C74))+1),MAX(0,NETWORKDAYS(MAX(DATE(2030,11,1),Mitarbeiter!$C74),MIN(DATE(2030,12,0),IF(Mitarbeiter!$D74="",DATE(2030,12,0),Mitarbeiter!$D74),TODAY()),Einstellungen!$F$13:$F$67)))*N(Mitarbeiter!$E74)/IF(Einstellungen!$C$11="7 Tage",7,5),N('Ist-Stunden'!BL74)+(N(Krankheitstage!DI74)+N(Krankheitstage!DU74))*N($C74))))</f>
        <v/>
      </c>
      <c r="CQ74" s="76">
        <f>IF($B74="",0,IF(Einstellungen!$C$10="Ja",MAX(IF(Einstellungen!$C$11="7 Tage",MAX(0,(MIN(DATE(2030,13,0),IF(Mitarbeiter!$D74="",DATE(2030,13,0),Mitarbeiter!$D74),TODAY()))-(MAX(DATE(2030,12,1),Mitarbeiter!$C74))+1),MAX(0,NETWORKDAYS(MAX(DATE(2030,12,1),Mitarbeiter!$C74),MIN(DATE(2030,13,0),IF(Mitarbeiter!$D74="",DATE(2030,13,0),Mitarbeiter!$D74),TODAY()),Einstellungen!$F$13:$F$67)))*N(Mitarbeiter!$E74)/IF(Einstellungen!$C$11="7 Tage",7,5),N('Ist-Stunden'!BM74)),MAX(IF(Einstellungen!$C$11="7 Tage",MAX(0,(MIN(DATE(2030,13,0),IF(Mitarbeiter!$D74="",DATE(2030,13,0),Mitarbeiter!$D74),TODAY()))-(MAX(DATE(2030,12,1),Mitarbeiter!$C74))+1),MAX(0,NETWORKDAYS(MAX(DATE(2030,12,1),Mitarbeiter!$C74),MIN(DATE(2030,13,0),IF(Mitarbeiter!$D74="",DATE(2030,13,0),Mitarbeiter!$D74),TODAY()),Einstellungen!$F$13:$F$67)))*N(Mitarbeiter!$E74)/IF(Einstellungen!$C$11="7 Tage",7,5),N('Ist-Stunden'!BM74)+(N(Krankheitstage!DJ74)+N(Krankheitstage!DV74))*N($C74))))</f>
        <v/>
      </c>
    </row>
    <row r="75">
      <c r="A75" s="73">
        <f>IF(Mitarbeiter!B75="","",Mitarbeiter!A75)</f>
        <v/>
      </c>
      <c r="B75" s="6">
        <f>IF(Mitarbeiter!B75="","",Mitarbeiter!B75)</f>
        <v/>
      </c>
      <c r="C75" s="74">
        <f>IF(Mitarbeiter!B75="","",Mitarbeiter!F75)</f>
        <v/>
      </c>
      <c r="D75" s="75">
        <f>N(INDEX(Krankheitstage!$G75:$DV75,1,(Einstellungen!$C$3-2026)*24+1))</f>
        <v/>
      </c>
      <c r="E75" s="75">
        <f>N(INDEX(Krankheitstage!$G75:$DV75,1,(Einstellungen!$C$3-2026)*24+2))</f>
        <v/>
      </c>
      <c r="F75" s="75">
        <f>N(INDEX(Krankheitstage!$G75:$DV75,1,(Einstellungen!$C$3-2026)*24+3))</f>
        <v/>
      </c>
      <c r="G75" s="75">
        <f>N(INDEX(Krankheitstage!$G75:$DV75,1,(Einstellungen!$C$3-2026)*24+4))</f>
        <v/>
      </c>
      <c r="H75" s="75">
        <f>N(INDEX(Krankheitstage!$G75:$DV75,1,(Einstellungen!$C$3-2026)*24+5))</f>
        <v/>
      </c>
      <c r="I75" s="75">
        <f>N(INDEX(Krankheitstage!$G75:$DV75,1,(Einstellungen!$C$3-2026)*24+6))</f>
        <v/>
      </c>
      <c r="J75" s="75">
        <f>N(INDEX(Krankheitstage!$G75:$DV75,1,(Einstellungen!$C$3-2026)*24+7))</f>
        <v/>
      </c>
      <c r="K75" s="75">
        <f>N(INDEX(Krankheitstage!$G75:$DV75,1,(Einstellungen!$C$3-2026)*24+8))</f>
        <v/>
      </c>
      <c r="L75" s="75">
        <f>N(INDEX(Krankheitstage!$G75:$DV75,1,(Einstellungen!$C$3-2026)*24+9))</f>
        <v/>
      </c>
      <c r="M75" s="75">
        <f>N(INDEX(Krankheitstage!$G75:$DV75,1,(Einstellungen!$C$3-2026)*24+10))</f>
        <v/>
      </c>
      <c r="N75" s="75">
        <f>N(INDEX(Krankheitstage!$G75:$DV75,1,(Einstellungen!$C$3-2026)*24+11))</f>
        <v/>
      </c>
      <c r="O75" s="75">
        <f>N(INDEX(Krankheitstage!$G75:$DV75,1,(Einstellungen!$C$3-2026)*24+12))</f>
        <v/>
      </c>
      <c r="P75" s="75">
        <f>IF($B75="","",SUM(D75:O75))</f>
        <v/>
      </c>
      <c r="Q75" s="75">
        <f>N(INDEX(Krankheitstage!$G75:$DV75,1,(Einstellungen!$C$3-2026)*24+13))</f>
        <v/>
      </c>
      <c r="R75" s="75">
        <f>N(INDEX(Krankheitstage!$G75:$DV75,1,(Einstellungen!$C$3-2026)*24+14))</f>
        <v/>
      </c>
      <c r="S75" s="75">
        <f>N(INDEX(Krankheitstage!$G75:$DV75,1,(Einstellungen!$C$3-2026)*24+15))</f>
        <v/>
      </c>
      <c r="T75" s="75">
        <f>N(INDEX(Krankheitstage!$G75:$DV75,1,(Einstellungen!$C$3-2026)*24+16))</f>
        <v/>
      </c>
      <c r="U75" s="75">
        <f>N(INDEX(Krankheitstage!$G75:$DV75,1,(Einstellungen!$C$3-2026)*24+17))</f>
        <v/>
      </c>
      <c r="V75" s="75">
        <f>N(INDEX(Krankheitstage!$G75:$DV75,1,(Einstellungen!$C$3-2026)*24+18))</f>
        <v/>
      </c>
      <c r="W75" s="75">
        <f>N(INDEX(Krankheitstage!$G75:$DV75,1,(Einstellungen!$C$3-2026)*24+19))</f>
        <v/>
      </c>
      <c r="X75" s="75">
        <f>N(INDEX(Krankheitstage!$G75:$DV75,1,(Einstellungen!$C$3-2026)*24+20))</f>
        <v/>
      </c>
      <c r="Y75" s="75">
        <f>N(INDEX(Krankheitstage!$G75:$DV75,1,(Einstellungen!$C$3-2026)*24+21))</f>
        <v/>
      </c>
      <c r="Z75" s="75">
        <f>N(INDEX(Krankheitstage!$G75:$DV75,1,(Einstellungen!$C$3-2026)*24+22))</f>
        <v/>
      </c>
      <c r="AA75" s="75">
        <f>N(INDEX(Krankheitstage!$G75:$DV75,1,(Einstellungen!$C$3-2026)*24+23))</f>
        <v/>
      </c>
      <c r="AB75" s="75">
        <f>N(INDEX(Krankheitstage!$G75:$DV75,1,(Einstellungen!$C$3-2026)*24+24))</f>
        <v/>
      </c>
      <c r="AC75" s="75">
        <f>IF($B75="","",SUM(Q75:AB75))</f>
        <v/>
      </c>
      <c r="AD75" s="75">
        <f>IF($B75="","",SUM(P75,AC75))</f>
        <v/>
      </c>
      <c r="AE75" s="76">
        <f>IF($B75="","",AD75*N(C75))</f>
        <v/>
      </c>
      <c r="AF75" s="75">
        <f>IF($B75="","",Krankheitstage!E75)</f>
        <v/>
      </c>
      <c r="AG75" s="76">
        <f>IF($B75="","",AF75*N(C75))</f>
        <v/>
      </c>
      <c r="AH75" s="76">
        <f>IF($B75="","",INDEX($AJ75:$CQ75,1,(Einstellungen!$C$3-2026)*12+1)+INDEX($AJ75:$CQ75,1,(Einstellungen!$C$3-2026)*12+2)+INDEX($AJ75:$CQ75,1,(Einstellungen!$C$3-2026)*12+3)+INDEX($AJ75:$CQ75,1,(Einstellungen!$C$3-2026)*12+4)+INDEX($AJ75:$CQ75,1,(Einstellungen!$C$3-2026)*12+5)+INDEX($AJ75:$CQ75,1,(Einstellungen!$C$3-2026)*12+6)+INDEX($AJ75:$CQ75,1,(Einstellungen!$C$3-2026)*12+7)+INDEX($AJ75:$CQ75,1,(Einstellungen!$C$3-2026)*12+8)+INDEX($AJ75:$CQ75,1,(Einstellungen!$C$3-2026)*12+9)+INDEX($AJ75:$CQ75,1,(Einstellungen!$C$3-2026)*12+10)+INDEX($AJ75:$CQ75,1,(Einstellungen!$C$3-2026)*12+11)+INDEX($AJ75:$CQ75,1,(Einstellungen!$C$3-2026)*12+12))</f>
        <v/>
      </c>
      <c r="AI75" s="76">
        <f>IF($B75="","",SUM($AJ75:$CQ75))</f>
        <v/>
      </c>
      <c r="AJ75" s="76">
        <f>IF($B75="",0,IF(Einstellungen!$C$10="Ja",MAX(IF(Einstellungen!$C$11="7 Tage",MAX(0,(MIN(DATE(2026,2,0),IF(Mitarbeiter!$D75="",DATE(2026,2,0),Mitarbeiter!$D75),TODAY()))-(MAX(DATE(2026,1,1),Mitarbeiter!$C75))+1),MAX(0,NETWORKDAYS(MAX(DATE(2026,1,1),Mitarbeiter!$C75),MIN(DATE(2026,2,0),IF(Mitarbeiter!$D75="",DATE(2026,2,0),Mitarbeiter!$D75),TODAY()),Einstellungen!$F$13:$F$67)))*N(Mitarbeiter!$E75)/IF(Einstellungen!$C$11="7 Tage",7,5),N('Ist-Stunden'!F75)),MAX(IF(Einstellungen!$C$11="7 Tage",MAX(0,(MIN(DATE(2026,2,0),IF(Mitarbeiter!$D75="",DATE(2026,2,0),Mitarbeiter!$D75),TODAY()))-(MAX(DATE(2026,1,1),Mitarbeiter!$C75))+1),MAX(0,NETWORKDAYS(MAX(DATE(2026,1,1),Mitarbeiter!$C75),MIN(DATE(2026,2,0),IF(Mitarbeiter!$D75="",DATE(2026,2,0),Mitarbeiter!$D75),TODAY()),Einstellungen!$F$13:$F$67)))*N(Mitarbeiter!$E75)/IF(Einstellungen!$C$11="7 Tage",7,5),N('Ist-Stunden'!F75)+(N(Krankheitstage!G75)+N(Krankheitstage!S75))*N($C75))))</f>
        <v/>
      </c>
      <c r="AK75" s="76">
        <f>IF($B75="",0,IF(Einstellungen!$C$10="Ja",MAX(IF(Einstellungen!$C$11="7 Tage",MAX(0,(MIN(DATE(2026,3,0),IF(Mitarbeiter!$D75="",DATE(2026,3,0),Mitarbeiter!$D75),TODAY()))-(MAX(DATE(2026,2,1),Mitarbeiter!$C75))+1),MAX(0,NETWORKDAYS(MAX(DATE(2026,2,1),Mitarbeiter!$C75),MIN(DATE(2026,3,0),IF(Mitarbeiter!$D75="",DATE(2026,3,0),Mitarbeiter!$D75),TODAY()),Einstellungen!$F$13:$F$67)))*N(Mitarbeiter!$E75)/IF(Einstellungen!$C$11="7 Tage",7,5),N('Ist-Stunden'!G75)),MAX(IF(Einstellungen!$C$11="7 Tage",MAX(0,(MIN(DATE(2026,3,0),IF(Mitarbeiter!$D75="",DATE(2026,3,0),Mitarbeiter!$D75),TODAY()))-(MAX(DATE(2026,2,1),Mitarbeiter!$C75))+1),MAX(0,NETWORKDAYS(MAX(DATE(2026,2,1),Mitarbeiter!$C75),MIN(DATE(2026,3,0),IF(Mitarbeiter!$D75="",DATE(2026,3,0),Mitarbeiter!$D75),TODAY()),Einstellungen!$F$13:$F$67)))*N(Mitarbeiter!$E75)/IF(Einstellungen!$C$11="7 Tage",7,5),N('Ist-Stunden'!G75)+(N(Krankheitstage!H75)+N(Krankheitstage!T75))*N($C75))))</f>
        <v/>
      </c>
      <c r="AL75" s="76">
        <f>IF($B75="",0,IF(Einstellungen!$C$10="Ja",MAX(IF(Einstellungen!$C$11="7 Tage",MAX(0,(MIN(DATE(2026,4,0),IF(Mitarbeiter!$D75="",DATE(2026,4,0),Mitarbeiter!$D75),TODAY()))-(MAX(DATE(2026,3,1),Mitarbeiter!$C75))+1),MAX(0,NETWORKDAYS(MAX(DATE(2026,3,1),Mitarbeiter!$C75),MIN(DATE(2026,4,0),IF(Mitarbeiter!$D75="",DATE(2026,4,0),Mitarbeiter!$D75),TODAY()),Einstellungen!$F$13:$F$67)))*N(Mitarbeiter!$E75)/IF(Einstellungen!$C$11="7 Tage",7,5),N('Ist-Stunden'!H75)),MAX(IF(Einstellungen!$C$11="7 Tage",MAX(0,(MIN(DATE(2026,4,0),IF(Mitarbeiter!$D75="",DATE(2026,4,0),Mitarbeiter!$D75),TODAY()))-(MAX(DATE(2026,3,1),Mitarbeiter!$C75))+1),MAX(0,NETWORKDAYS(MAX(DATE(2026,3,1),Mitarbeiter!$C75),MIN(DATE(2026,4,0),IF(Mitarbeiter!$D75="",DATE(2026,4,0),Mitarbeiter!$D75),TODAY()),Einstellungen!$F$13:$F$67)))*N(Mitarbeiter!$E75)/IF(Einstellungen!$C$11="7 Tage",7,5),N('Ist-Stunden'!H75)+(N(Krankheitstage!I75)+N(Krankheitstage!U75))*N($C75))))</f>
        <v/>
      </c>
      <c r="AM75" s="76">
        <f>IF($B75="",0,IF(Einstellungen!$C$10="Ja",MAX(IF(Einstellungen!$C$11="7 Tage",MAX(0,(MIN(DATE(2026,5,0),IF(Mitarbeiter!$D75="",DATE(2026,5,0),Mitarbeiter!$D75),TODAY()))-(MAX(DATE(2026,4,1),Mitarbeiter!$C75))+1),MAX(0,NETWORKDAYS(MAX(DATE(2026,4,1),Mitarbeiter!$C75),MIN(DATE(2026,5,0),IF(Mitarbeiter!$D75="",DATE(2026,5,0),Mitarbeiter!$D75),TODAY()),Einstellungen!$F$13:$F$67)))*N(Mitarbeiter!$E75)/IF(Einstellungen!$C$11="7 Tage",7,5),N('Ist-Stunden'!I75)),MAX(IF(Einstellungen!$C$11="7 Tage",MAX(0,(MIN(DATE(2026,5,0),IF(Mitarbeiter!$D75="",DATE(2026,5,0),Mitarbeiter!$D75),TODAY()))-(MAX(DATE(2026,4,1),Mitarbeiter!$C75))+1),MAX(0,NETWORKDAYS(MAX(DATE(2026,4,1),Mitarbeiter!$C75),MIN(DATE(2026,5,0),IF(Mitarbeiter!$D75="",DATE(2026,5,0),Mitarbeiter!$D75),TODAY()),Einstellungen!$F$13:$F$67)))*N(Mitarbeiter!$E75)/IF(Einstellungen!$C$11="7 Tage",7,5),N('Ist-Stunden'!I75)+(N(Krankheitstage!J75)+N(Krankheitstage!V75))*N($C75))))</f>
        <v/>
      </c>
      <c r="AN75" s="76">
        <f>IF($B75="",0,IF(Einstellungen!$C$10="Ja",MAX(IF(Einstellungen!$C$11="7 Tage",MAX(0,(MIN(DATE(2026,6,0),IF(Mitarbeiter!$D75="",DATE(2026,6,0),Mitarbeiter!$D75),TODAY()))-(MAX(DATE(2026,5,1),Mitarbeiter!$C75))+1),MAX(0,NETWORKDAYS(MAX(DATE(2026,5,1),Mitarbeiter!$C75),MIN(DATE(2026,6,0),IF(Mitarbeiter!$D75="",DATE(2026,6,0),Mitarbeiter!$D75),TODAY()),Einstellungen!$F$13:$F$67)))*N(Mitarbeiter!$E75)/IF(Einstellungen!$C$11="7 Tage",7,5),N('Ist-Stunden'!J75)),MAX(IF(Einstellungen!$C$11="7 Tage",MAX(0,(MIN(DATE(2026,6,0),IF(Mitarbeiter!$D75="",DATE(2026,6,0),Mitarbeiter!$D75),TODAY()))-(MAX(DATE(2026,5,1),Mitarbeiter!$C75))+1),MAX(0,NETWORKDAYS(MAX(DATE(2026,5,1),Mitarbeiter!$C75),MIN(DATE(2026,6,0),IF(Mitarbeiter!$D75="",DATE(2026,6,0),Mitarbeiter!$D75),TODAY()),Einstellungen!$F$13:$F$67)))*N(Mitarbeiter!$E75)/IF(Einstellungen!$C$11="7 Tage",7,5),N('Ist-Stunden'!J75)+(N(Krankheitstage!K75)+N(Krankheitstage!W75))*N($C75))))</f>
        <v/>
      </c>
      <c r="AO75" s="76">
        <f>IF($B75="",0,IF(Einstellungen!$C$10="Ja",MAX(IF(Einstellungen!$C$11="7 Tage",MAX(0,(MIN(DATE(2026,7,0),IF(Mitarbeiter!$D75="",DATE(2026,7,0),Mitarbeiter!$D75),TODAY()))-(MAX(DATE(2026,6,1),Mitarbeiter!$C75))+1),MAX(0,NETWORKDAYS(MAX(DATE(2026,6,1),Mitarbeiter!$C75),MIN(DATE(2026,7,0),IF(Mitarbeiter!$D75="",DATE(2026,7,0),Mitarbeiter!$D75),TODAY()),Einstellungen!$F$13:$F$67)))*N(Mitarbeiter!$E75)/IF(Einstellungen!$C$11="7 Tage",7,5),N('Ist-Stunden'!K75)),MAX(IF(Einstellungen!$C$11="7 Tage",MAX(0,(MIN(DATE(2026,7,0),IF(Mitarbeiter!$D75="",DATE(2026,7,0),Mitarbeiter!$D75),TODAY()))-(MAX(DATE(2026,6,1),Mitarbeiter!$C75))+1),MAX(0,NETWORKDAYS(MAX(DATE(2026,6,1),Mitarbeiter!$C75),MIN(DATE(2026,7,0),IF(Mitarbeiter!$D75="",DATE(2026,7,0),Mitarbeiter!$D75),TODAY()),Einstellungen!$F$13:$F$67)))*N(Mitarbeiter!$E75)/IF(Einstellungen!$C$11="7 Tage",7,5),N('Ist-Stunden'!K75)+(N(Krankheitstage!L75)+N(Krankheitstage!X75))*N($C75))))</f>
        <v/>
      </c>
      <c r="AP75" s="76">
        <f>IF($B75="",0,IF(Einstellungen!$C$10="Ja",MAX(IF(Einstellungen!$C$11="7 Tage",MAX(0,(MIN(DATE(2026,8,0),IF(Mitarbeiter!$D75="",DATE(2026,8,0),Mitarbeiter!$D75),TODAY()))-(MAX(DATE(2026,7,1),Mitarbeiter!$C75))+1),MAX(0,NETWORKDAYS(MAX(DATE(2026,7,1),Mitarbeiter!$C75),MIN(DATE(2026,8,0),IF(Mitarbeiter!$D75="",DATE(2026,8,0),Mitarbeiter!$D75),TODAY()),Einstellungen!$F$13:$F$67)))*N(Mitarbeiter!$E75)/IF(Einstellungen!$C$11="7 Tage",7,5),N('Ist-Stunden'!L75)),MAX(IF(Einstellungen!$C$11="7 Tage",MAX(0,(MIN(DATE(2026,8,0),IF(Mitarbeiter!$D75="",DATE(2026,8,0),Mitarbeiter!$D75),TODAY()))-(MAX(DATE(2026,7,1),Mitarbeiter!$C75))+1),MAX(0,NETWORKDAYS(MAX(DATE(2026,7,1),Mitarbeiter!$C75),MIN(DATE(2026,8,0),IF(Mitarbeiter!$D75="",DATE(2026,8,0),Mitarbeiter!$D75),TODAY()),Einstellungen!$F$13:$F$67)))*N(Mitarbeiter!$E75)/IF(Einstellungen!$C$11="7 Tage",7,5),N('Ist-Stunden'!L75)+(N(Krankheitstage!M75)+N(Krankheitstage!Y75))*N($C75))))</f>
        <v/>
      </c>
      <c r="AQ75" s="76">
        <f>IF($B75="",0,IF(Einstellungen!$C$10="Ja",MAX(IF(Einstellungen!$C$11="7 Tage",MAX(0,(MIN(DATE(2026,9,0),IF(Mitarbeiter!$D75="",DATE(2026,9,0),Mitarbeiter!$D75),TODAY()))-(MAX(DATE(2026,8,1),Mitarbeiter!$C75))+1),MAX(0,NETWORKDAYS(MAX(DATE(2026,8,1),Mitarbeiter!$C75),MIN(DATE(2026,9,0),IF(Mitarbeiter!$D75="",DATE(2026,9,0),Mitarbeiter!$D75),TODAY()),Einstellungen!$F$13:$F$67)))*N(Mitarbeiter!$E75)/IF(Einstellungen!$C$11="7 Tage",7,5),N('Ist-Stunden'!M75)),MAX(IF(Einstellungen!$C$11="7 Tage",MAX(0,(MIN(DATE(2026,9,0),IF(Mitarbeiter!$D75="",DATE(2026,9,0),Mitarbeiter!$D75),TODAY()))-(MAX(DATE(2026,8,1),Mitarbeiter!$C75))+1),MAX(0,NETWORKDAYS(MAX(DATE(2026,8,1),Mitarbeiter!$C75),MIN(DATE(2026,9,0),IF(Mitarbeiter!$D75="",DATE(2026,9,0),Mitarbeiter!$D75),TODAY()),Einstellungen!$F$13:$F$67)))*N(Mitarbeiter!$E75)/IF(Einstellungen!$C$11="7 Tage",7,5),N('Ist-Stunden'!M75)+(N(Krankheitstage!N75)+N(Krankheitstage!Z75))*N($C75))))</f>
        <v/>
      </c>
      <c r="AR75" s="76">
        <f>IF($B75="",0,IF(Einstellungen!$C$10="Ja",MAX(IF(Einstellungen!$C$11="7 Tage",MAX(0,(MIN(DATE(2026,10,0),IF(Mitarbeiter!$D75="",DATE(2026,10,0),Mitarbeiter!$D75),TODAY()))-(MAX(DATE(2026,9,1),Mitarbeiter!$C75))+1),MAX(0,NETWORKDAYS(MAX(DATE(2026,9,1),Mitarbeiter!$C75),MIN(DATE(2026,10,0),IF(Mitarbeiter!$D75="",DATE(2026,10,0),Mitarbeiter!$D75),TODAY()),Einstellungen!$F$13:$F$67)))*N(Mitarbeiter!$E75)/IF(Einstellungen!$C$11="7 Tage",7,5),N('Ist-Stunden'!N75)),MAX(IF(Einstellungen!$C$11="7 Tage",MAX(0,(MIN(DATE(2026,10,0),IF(Mitarbeiter!$D75="",DATE(2026,10,0),Mitarbeiter!$D75),TODAY()))-(MAX(DATE(2026,9,1),Mitarbeiter!$C75))+1),MAX(0,NETWORKDAYS(MAX(DATE(2026,9,1),Mitarbeiter!$C75),MIN(DATE(2026,10,0),IF(Mitarbeiter!$D75="",DATE(2026,10,0),Mitarbeiter!$D75),TODAY()),Einstellungen!$F$13:$F$67)))*N(Mitarbeiter!$E75)/IF(Einstellungen!$C$11="7 Tage",7,5),N('Ist-Stunden'!N75)+(N(Krankheitstage!O75)+N(Krankheitstage!AA75))*N($C75))))</f>
        <v/>
      </c>
      <c r="AS75" s="76">
        <f>IF($B75="",0,IF(Einstellungen!$C$10="Ja",MAX(IF(Einstellungen!$C$11="7 Tage",MAX(0,(MIN(DATE(2026,11,0),IF(Mitarbeiter!$D75="",DATE(2026,11,0),Mitarbeiter!$D75),TODAY()))-(MAX(DATE(2026,10,1),Mitarbeiter!$C75))+1),MAX(0,NETWORKDAYS(MAX(DATE(2026,10,1),Mitarbeiter!$C75),MIN(DATE(2026,11,0),IF(Mitarbeiter!$D75="",DATE(2026,11,0),Mitarbeiter!$D75),TODAY()),Einstellungen!$F$13:$F$67)))*N(Mitarbeiter!$E75)/IF(Einstellungen!$C$11="7 Tage",7,5),N('Ist-Stunden'!O75)),MAX(IF(Einstellungen!$C$11="7 Tage",MAX(0,(MIN(DATE(2026,11,0),IF(Mitarbeiter!$D75="",DATE(2026,11,0),Mitarbeiter!$D75),TODAY()))-(MAX(DATE(2026,10,1),Mitarbeiter!$C75))+1),MAX(0,NETWORKDAYS(MAX(DATE(2026,10,1),Mitarbeiter!$C75),MIN(DATE(2026,11,0),IF(Mitarbeiter!$D75="",DATE(2026,11,0),Mitarbeiter!$D75),TODAY()),Einstellungen!$F$13:$F$67)))*N(Mitarbeiter!$E75)/IF(Einstellungen!$C$11="7 Tage",7,5),N('Ist-Stunden'!O75)+(N(Krankheitstage!P75)+N(Krankheitstage!AB75))*N($C75))))</f>
        <v/>
      </c>
      <c r="AT75" s="76">
        <f>IF($B75="",0,IF(Einstellungen!$C$10="Ja",MAX(IF(Einstellungen!$C$11="7 Tage",MAX(0,(MIN(DATE(2026,12,0),IF(Mitarbeiter!$D75="",DATE(2026,12,0),Mitarbeiter!$D75),TODAY()))-(MAX(DATE(2026,11,1),Mitarbeiter!$C75))+1),MAX(0,NETWORKDAYS(MAX(DATE(2026,11,1),Mitarbeiter!$C75),MIN(DATE(2026,12,0),IF(Mitarbeiter!$D75="",DATE(2026,12,0),Mitarbeiter!$D75),TODAY()),Einstellungen!$F$13:$F$67)))*N(Mitarbeiter!$E75)/IF(Einstellungen!$C$11="7 Tage",7,5),N('Ist-Stunden'!P75)),MAX(IF(Einstellungen!$C$11="7 Tage",MAX(0,(MIN(DATE(2026,12,0),IF(Mitarbeiter!$D75="",DATE(2026,12,0),Mitarbeiter!$D75),TODAY()))-(MAX(DATE(2026,11,1),Mitarbeiter!$C75))+1),MAX(0,NETWORKDAYS(MAX(DATE(2026,11,1),Mitarbeiter!$C75),MIN(DATE(2026,12,0),IF(Mitarbeiter!$D75="",DATE(2026,12,0),Mitarbeiter!$D75),TODAY()),Einstellungen!$F$13:$F$67)))*N(Mitarbeiter!$E75)/IF(Einstellungen!$C$11="7 Tage",7,5),N('Ist-Stunden'!P75)+(N(Krankheitstage!Q75)+N(Krankheitstage!AC75))*N($C75))))</f>
        <v/>
      </c>
      <c r="AU75" s="76">
        <f>IF($B75="",0,IF(Einstellungen!$C$10="Ja",MAX(IF(Einstellungen!$C$11="7 Tage",MAX(0,(MIN(DATE(2026,13,0),IF(Mitarbeiter!$D75="",DATE(2026,13,0),Mitarbeiter!$D75),TODAY()))-(MAX(DATE(2026,12,1),Mitarbeiter!$C75))+1),MAX(0,NETWORKDAYS(MAX(DATE(2026,12,1),Mitarbeiter!$C75),MIN(DATE(2026,13,0),IF(Mitarbeiter!$D75="",DATE(2026,13,0),Mitarbeiter!$D75),TODAY()),Einstellungen!$F$13:$F$67)))*N(Mitarbeiter!$E75)/IF(Einstellungen!$C$11="7 Tage",7,5),N('Ist-Stunden'!Q75)),MAX(IF(Einstellungen!$C$11="7 Tage",MAX(0,(MIN(DATE(2026,13,0),IF(Mitarbeiter!$D75="",DATE(2026,13,0),Mitarbeiter!$D75),TODAY()))-(MAX(DATE(2026,12,1),Mitarbeiter!$C75))+1),MAX(0,NETWORKDAYS(MAX(DATE(2026,12,1),Mitarbeiter!$C75),MIN(DATE(2026,13,0),IF(Mitarbeiter!$D75="",DATE(2026,13,0),Mitarbeiter!$D75),TODAY()),Einstellungen!$F$13:$F$67)))*N(Mitarbeiter!$E75)/IF(Einstellungen!$C$11="7 Tage",7,5),N('Ist-Stunden'!Q75)+(N(Krankheitstage!R75)+N(Krankheitstage!AD75))*N($C75))))</f>
        <v/>
      </c>
      <c r="AV75" s="76">
        <f>IF($B75="",0,IF(Einstellungen!$C$10="Ja",MAX(IF(Einstellungen!$C$11="7 Tage",MAX(0,(MIN(DATE(2027,2,0),IF(Mitarbeiter!$D75="",DATE(2027,2,0),Mitarbeiter!$D75),TODAY()))-(MAX(DATE(2027,1,1),Mitarbeiter!$C75))+1),MAX(0,NETWORKDAYS(MAX(DATE(2027,1,1),Mitarbeiter!$C75),MIN(DATE(2027,2,0),IF(Mitarbeiter!$D75="",DATE(2027,2,0),Mitarbeiter!$D75),TODAY()),Einstellungen!$F$13:$F$67)))*N(Mitarbeiter!$E75)/IF(Einstellungen!$C$11="7 Tage",7,5),N('Ist-Stunden'!R75)),MAX(IF(Einstellungen!$C$11="7 Tage",MAX(0,(MIN(DATE(2027,2,0),IF(Mitarbeiter!$D75="",DATE(2027,2,0),Mitarbeiter!$D75),TODAY()))-(MAX(DATE(2027,1,1),Mitarbeiter!$C75))+1),MAX(0,NETWORKDAYS(MAX(DATE(2027,1,1),Mitarbeiter!$C75),MIN(DATE(2027,2,0),IF(Mitarbeiter!$D75="",DATE(2027,2,0),Mitarbeiter!$D75),TODAY()),Einstellungen!$F$13:$F$67)))*N(Mitarbeiter!$E75)/IF(Einstellungen!$C$11="7 Tage",7,5),N('Ist-Stunden'!R75)+(N(Krankheitstage!AE75)+N(Krankheitstage!AQ75))*N($C75))))</f>
        <v/>
      </c>
      <c r="AW75" s="76">
        <f>IF($B75="",0,IF(Einstellungen!$C$10="Ja",MAX(IF(Einstellungen!$C$11="7 Tage",MAX(0,(MIN(DATE(2027,3,0),IF(Mitarbeiter!$D75="",DATE(2027,3,0),Mitarbeiter!$D75),TODAY()))-(MAX(DATE(2027,2,1),Mitarbeiter!$C75))+1),MAX(0,NETWORKDAYS(MAX(DATE(2027,2,1),Mitarbeiter!$C75),MIN(DATE(2027,3,0),IF(Mitarbeiter!$D75="",DATE(2027,3,0),Mitarbeiter!$D75),TODAY()),Einstellungen!$F$13:$F$67)))*N(Mitarbeiter!$E75)/IF(Einstellungen!$C$11="7 Tage",7,5),N('Ist-Stunden'!S75)),MAX(IF(Einstellungen!$C$11="7 Tage",MAX(0,(MIN(DATE(2027,3,0),IF(Mitarbeiter!$D75="",DATE(2027,3,0),Mitarbeiter!$D75),TODAY()))-(MAX(DATE(2027,2,1),Mitarbeiter!$C75))+1),MAX(0,NETWORKDAYS(MAX(DATE(2027,2,1),Mitarbeiter!$C75),MIN(DATE(2027,3,0),IF(Mitarbeiter!$D75="",DATE(2027,3,0),Mitarbeiter!$D75),TODAY()),Einstellungen!$F$13:$F$67)))*N(Mitarbeiter!$E75)/IF(Einstellungen!$C$11="7 Tage",7,5),N('Ist-Stunden'!S75)+(N(Krankheitstage!AF75)+N(Krankheitstage!AR75))*N($C75))))</f>
        <v/>
      </c>
      <c r="AX75" s="76">
        <f>IF($B75="",0,IF(Einstellungen!$C$10="Ja",MAX(IF(Einstellungen!$C$11="7 Tage",MAX(0,(MIN(DATE(2027,4,0),IF(Mitarbeiter!$D75="",DATE(2027,4,0),Mitarbeiter!$D75),TODAY()))-(MAX(DATE(2027,3,1),Mitarbeiter!$C75))+1),MAX(0,NETWORKDAYS(MAX(DATE(2027,3,1),Mitarbeiter!$C75),MIN(DATE(2027,4,0),IF(Mitarbeiter!$D75="",DATE(2027,4,0),Mitarbeiter!$D75),TODAY()),Einstellungen!$F$13:$F$67)))*N(Mitarbeiter!$E75)/IF(Einstellungen!$C$11="7 Tage",7,5),N('Ist-Stunden'!T75)),MAX(IF(Einstellungen!$C$11="7 Tage",MAX(0,(MIN(DATE(2027,4,0),IF(Mitarbeiter!$D75="",DATE(2027,4,0),Mitarbeiter!$D75),TODAY()))-(MAX(DATE(2027,3,1),Mitarbeiter!$C75))+1),MAX(0,NETWORKDAYS(MAX(DATE(2027,3,1),Mitarbeiter!$C75),MIN(DATE(2027,4,0),IF(Mitarbeiter!$D75="",DATE(2027,4,0),Mitarbeiter!$D75),TODAY()),Einstellungen!$F$13:$F$67)))*N(Mitarbeiter!$E75)/IF(Einstellungen!$C$11="7 Tage",7,5),N('Ist-Stunden'!T75)+(N(Krankheitstage!AG75)+N(Krankheitstage!AS75))*N($C75))))</f>
        <v/>
      </c>
      <c r="AY75" s="76">
        <f>IF($B75="",0,IF(Einstellungen!$C$10="Ja",MAX(IF(Einstellungen!$C$11="7 Tage",MAX(0,(MIN(DATE(2027,5,0),IF(Mitarbeiter!$D75="",DATE(2027,5,0),Mitarbeiter!$D75),TODAY()))-(MAX(DATE(2027,4,1),Mitarbeiter!$C75))+1),MAX(0,NETWORKDAYS(MAX(DATE(2027,4,1),Mitarbeiter!$C75),MIN(DATE(2027,5,0),IF(Mitarbeiter!$D75="",DATE(2027,5,0),Mitarbeiter!$D75),TODAY()),Einstellungen!$F$13:$F$67)))*N(Mitarbeiter!$E75)/IF(Einstellungen!$C$11="7 Tage",7,5),N('Ist-Stunden'!U75)),MAX(IF(Einstellungen!$C$11="7 Tage",MAX(0,(MIN(DATE(2027,5,0),IF(Mitarbeiter!$D75="",DATE(2027,5,0),Mitarbeiter!$D75),TODAY()))-(MAX(DATE(2027,4,1),Mitarbeiter!$C75))+1),MAX(0,NETWORKDAYS(MAX(DATE(2027,4,1),Mitarbeiter!$C75),MIN(DATE(2027,5,0),IF(Mitarbeiter!$D75="",DATE(2027,5,0),Mitarbeiter!$D75),TODAY()),Einstellungen!$F$13:$F$67)))*N(Mitarbeiter!$E75)/IF(Einstellungen!$C$11="7 Tage",7,5),N('Ist-Stunden'!U75)+(N(Krankheitstage!AH75)+N(Krankheitstage!AT75))*N($C75))))</f>
        <v/>
      </c>
      <c r="AZ75" s="76">
        <f>IF($B75="",0,IF(Einstellungen!$C$10="Ja",MAX(IF(Einstellungen!$C$11="7 Tage",MAX(0,(MIN(DATE(2027,6,0),IF(Mitarbeiter!$D75="",DATE(2027,6,0),Mitarbeiter!$D75),TODAY()))-(MAX(DATE(2027,5,1),Mitarbeiter!$C75))+1),MAX(0,NETWORKDAYS(MAX(DATE(2027,5,1),Mitarbeiter!$C75),MIN(DATE(2027,6,0),IF(Mitarbeiter!$D75="",DATE(2027,6,0),Mitarbeiter!$D75),TODAY()),Einstellungen!$F$13:$F$67)))*N(Mitarbeiter!$E75)/IF(Einstellungen!$C$11="7 Tage",7,5),N('Ist-Stunden'!V75)),MAX(IF(Einstellungen!$C$11="7 Tage",MAX(0,(MIN(DATE(2027,6,0),IF(Mitarbeiter!$D75="",DATE(2027,6,0),Mitarbeiter!$D75),TODAY()))-(MAX(DATE(2027,5,1),Mitarbeiter!$C75))+1),MAX(0,NETWORKDAYS(MAX(DATE(2027,5,1),Mitarbeiter!$C75),MIN(DATE(2027,6,0),IF(Mitarbeiter!$D75="",DATE(2027,6,0),Mitarbeiter!$D75),TODAY()),Einstellungen!$F$13:$F$67)))*N(Mitarbeiter!$E75)/IF(Einstellungen!$C$11="7 Tage",7,5),N('Ist-Stunden'!V75)+(N(Krankheitstage!AI75)+N(Krankheitstage!AU75))*N($C75))))</f>
        <v/>
      </c>
      <c r="BA75" s="76">
        <f>IF($B75="",0,IF(Einstellungen!$C$10="Ja",MAX(IF(Einstellungen!$C$11="7 Tage",MAX(0,(MIN(DATE(2027,7,0),IF(Mitarbeiter!$D75="",DATE(2027,7,0),Mitarbeiter!$D75),TODAY()))-(MAX(DATE(2027,6,1),Mitarbeiter!$C75))+1),MAX(0,NETWORKDAYS(MAX(DATE(2027,6,1),Mitarbeiter!$C75),MIN(DATE(2027,7,0),IF(Mitarbeiter!$D75="",DATE(2027,7,0),Mitarbeiter!$D75),TODAY()),Einstellungen!$F$13:$F$67)))*N(Mitarbeiter!$E75)/IF(Einstellungen!$C$11="7 Tage",7,5),N('Ist-Stunden'!W75)),MAX(IF(Einstellungen!$C$11="7 Tage",MAX(0,(MIN(DATE(2027,7,0),IF(Mitarbeiter!$D75="",DATE(2027,7,0),Mitarbeiter!$D75),TODAY()))-(MAX(DATE(2027,6,1),Mitarbeiter!$C75))+1),MAX(0,NETWORKDAYS(MAX(DATE(2027,6,1),Mitarbeiter!$C75),MIN(DATE(2027,7,0),IF(Mitarbeiter!$D75="",DATE(2027,7,0),Mitarbeiter!$D75),TODAY()),Einstellungen!$F$13:$F$67)))*N(Mitarbeiter!$E75)/IF(Einstellungen!$C$11="7 Tage",7,5),N('Ist-Stunden'!W75)+(N(Krankheitstage!AJ75)+N(Krankheitstage!AV75))*N($C75))))</f>
        <v/>
      </c>
      <c r="BB75" s="76">
        <f>IF($B75="",0,IF(Einstellungen!$C$10="Ja",MAX(IF(Einstellungen!$C$11="7 Tage",MAX(0,(MIN(DATE(2027,8,0),IF(Mitarbeiter!$D75="",DATE(2027,8,0),Mitarbeiter!$D75),TODAY()))-(MAX(DATE(2027,7,1),Mitarbeiter!$C75))+1),MAX(0,NETWORKDAYS(MAX(DATE(2027,7,1),Mitarbeiter!$C75),MIN(DATE(2027,8,0),IF(Mitarbeiter!$D75="",DATE(2027,8,0),Mitarbeiter!$D75),TODAY()),Einstellungen!$F$13:$F$67)))*N(Mitarbeiter!$E75)/IF(Einstellungen!$C$11="7 Tage",7,5),N('Ist-Stunden'!X75)),MAX(IF(Einstellungen!$C$11="7 Tage",MAX(0,(MIN(DATE(2027,8,0),IF(Mitarbeiter!$D75="",DATE(2027,8,0),Mitarbeiter!$D75),TODAY()))-(MAX(DATE(2027,7,1),Mitarbeiter!$C75))+1),MAX(0,NETWORKDAYS(MAX(DATE(2027,7,1),Mitarbeiter!$C75),MIN(DATE(2027,8,0),IF(Mitarbeiter!$D75="",DATE(2027,8,0),Mitarbeiter!$D75),TODAY()),Einstellungen!$F$13:$F$67)))*N(Mitarbeiter!$E75)/IF(Einstellungen!$C$11="7 Tage",7,5),N('Ist-Stunden'!X75)+(N(Krankheitstage!AK75)+N(Krankheitstage!AW75))*N($C75))))</f>
        <v/>
      </c>
      <c r="BC75" s="76">
        <f>IF($B75="",0,IF(Einstellungen!$C$10="Ja",MAX(IF(Einstellungen!$C$11="7 Tage",MAX(0,(MIN(DATE(2027,9,0),IF(Mitarbeiter!$D75="",DATE(2027,9,0),Mitarbeiter!$D75),TODAY()))-(MAX(DATE(2027,8,1),Mitarbeiter!$C75))+1),MAX(0,NETWORKDAYS(MAX(DATE(2027,8,1),Mitarbeiter!$C75),MIN(DATE(2027,9,0),IF(Mitarbeiter!$D75="",DATE(2027,9,0),Mitarbeiter!$D75),TODAY()),Einstellungen!$F$13:$F$67)))*N(Mitarbeiter!$E75)/IF(Einstellungen!$C$11="7 Tage",7,5),N('Ist-Stunden'!Y75)),MAX(IF(Einstellungen!$C$11="7 Tage",MAX(0,(MIN(DATE(2027,9,0),IF(Mitarbeiter!$D75="",DATE(2027,9,0),Mitarbeiter!$D75),TODAY()))-(MAX(DATE(2027,8,1),Mitarbeiter!$C75))+1),MAX(0,NETWORKDAYS(MAX(DATE(2027,8,1),Mitarbeiter!$C75),MIN(DATE(2027,9,0),IF(Mitarbeiter!$D75="",DATE(2027,9,0),Mitarbeiter!$D75),TODAY()),Einstellungen!$F$13:$F$67)))*N(Mitarbeiter!$E75)/IF(Einstellungen!$C$11="7 Tage",7,5),N('Ist-Stunden'!Y75)+(N(Krankheitstage!AL75)+N(Krankheitstage!AX75))*N($C75))))</f>
        <v/>
      </c>
      <c r="BD75" s="76">
        <f>IF($B75="",0,IF(Einstellungen!$C$10="Ja",MAX(IF(Einstellungen!$C$11="7 Tage",MAX(0,(MIN(DATE(2027,10,0),IF(Mitarbeiter!$D75="",DATE(2027,10,0),Mitarbeiter!$D75),TODAY()))-(MAX(DATE(2027,9,1),Mitarbeiter!$C75))+1),MAX(0,NETWORKDAYS(MAX(DATE(2027,9,1),Mitarbeiter!$C75),MIN(DATE(2027,10,0),IF(Mitarbeiter!$D75="",DATE(2027,10,0),Mitarbeiter!$D75),TODAY()),Einstellungen!$F$13:$F$67)))*N(Mitarbeiter!$E75)/IF(Einstellungen!$C$11="7 Tage",7,5),N('Ist-Stunden'!Z75)),MAX(IF(Einstellungen!$C$11="7 Tage",MAX(0,(MIN(DATE(2027,10,0),IF(Mitarbeiter!$D75="",DATE(2027,10,0),Mitarbeiter!$D75),TODAY()))-(MAX(DATE(2027,9,1),Mitarbeiter!$C75))+1),MAX(0,NETWORKDAYS(MAX(DATE(2027,9,1),Mitarbeiter!$C75),MIN(DATE(2027,10,0),IF(Mitarbeiter!$D75="",DATE(2027,10,0),Mitarbeiter!$D75),TODAY()),Einstellungen!$F$13:$F$67)))*N(Mitarbeiter!$E75)/IF(Einstellungen!$C$11="7 Tage",7,5),N('Ist-Stunden'!Z75)+(N(Krankheitstage!AM75)+N(Krankheitstage!AY75))*N($C75))))</f>
        <v/>
      </c>
      <c r="BE75" s="76">
        <f>IF($B75="",0,IF(Einstellungen!$C$10="Ja",MAX(IF(Einstellungen!$C$11="7 Tage",MAX(0,(MIN(DATE(2027,11,0),IF(Mitarbeiter!$D75="",DATE(2027,11,0),Mitarbeiter!$D75),TODAY()))-(MAX(DATE(2027,10,1),Mitarbeiter!$C75))+1),MAX(0,NETWORKDAYS(MAX(DATE(2027,10,1),Mitarbeiter!$C75),MIN(DATE(2027,11,0),IF(Mitarbeiter!$D75="",DATE(2027,11,0),Mitarbeiter!$D75),TODAY()),Einstellungen!$F$13:$F$67)))*N(Mitarbeiter!$E75)/IF(Einstellungen!$C$11="7 Tage",7,5),N('Ist-Stunden'!AA75)),MAX(IF(Einstellungen!$C$11="7 Tage",MAX(0,(MIN(DATE(2027,11,0),IF(Mitarbeiter!$D75="",DATE(2027,11,0),Mitarbeiter!$D75),TODAY()))-(MAX(DATE(2027,10,1),Mitarbeiter!$C75))+1),MAX(0,NETWORKDAYS(MAX(DATE(2027,10,1),Mitarbeiter!$C75),MIN(DATE(2027,11,0),IF(Mitarbeiter!$D75="",DATE(2027,11,0),Mitarbeiter!$D75),TODAY()),Einstellungen!$F$13:$F$67)))*N(Mitarbeiter!$E75)/IF(Einstellungen!$C$11="7 Tage",7,5),N('Ist-Stunden'!AA75)+(N(Krankheitstage!AN75)+N(Krankheitstage!AZ75))*N($C75))))</f>
        <v/>
      </c>
      <c r="BF75" s="76">
        <f>IF($B75="",0,IF(Einstellungen!$C$10="Ja",MAX(IF(Einstellungen!$C$11="7 Tage",MAX(0,(MIN(DATE(2027,12,0),IF(Mitarbeiter!$D75="",DATE(2027,12,0),Mitarbeiter!$D75),TODAY()))-(MAX(DATE(2027,11,1),Mitarbeiter!$C75))+1),MAX(0,NETWORKDAYS(MAX(DATE(2027,11,1),Mitarbeiter!$C75),MIN(DATE(2027,12,0),IF(Mitarbeiter!$D75="",DATE(2027,12,0),Mitarbeiter!$D75),TODAY()),Einstellungen!$F$13:$F$67)))*N(Mitarbeiter!$E75)/IF(Einstellungen!$C$11="7 Tage",7,5),N('Ist-Stunden'!AB75)),MAX(IF(Einstellungen!$C$11="7 Tage",MAX(0,(MIN(DATE(2027,12,0),IF(Mitarbeiter!$D75="",DATE(2027,12,0),Mitarbeiter!$D75),TODAY()))-(MAX(DATE(2027,11,1),Mitarbeiter!$C75))+1),MAX(0,NETWORKDAYS(MAX(DATE(2027,11,1),Mitarbeiter!$C75),MIN(DATE(2027,12,0),IF(Mitarbeiter!$D75="",DATE(2027,12,0),Mitarbeiter!$D75),TODAY()),Einstellungen!$F$13:$F$67)))*N(Mitarbeiter!$E75)/IF(Einstellungen!$C$11="7 Tage",7,5),N('Ist-Stunden'!AB75)+(N(Krankheitstage!AO75)+N(Krankheitstage!BA75))*N($C75))))</f>
        <v/>
      </c>
      <c r="BG75" s="76">
        <f>IF($B75="",0,IF(Einstellungen!$C$10="Ja",MAX(IF(Einstellungen!$C$11="7 Tage",MAX(0,(MIN(DATE(2027,13,0),IF(Mitarbeiter!$D75="",DATE(2027,13,0),Mitarbeiter!$D75),TODAY()))-(MAX(DATE(2027,12,1),Mitarbeiter!$C75))+1),MAX(0,NETWORKDAYS(MAX(DATE(2027,12,1),Mitarbeiter!$C75),MIN(DATE(2027,13,0),IF(Mitarbeiter!$D75="",DATE(2027,13,0),Mitarbeiter!$D75),TODAY()),Einstellungen!$F$13:$F$67)))*N(Mitarbeiter!$E75)/IF(Einstellungen!$C$11="7 Tage",7,5),N('Ist-Stunden'!AC75)),MAX(IF(Einstellungen!$C$11="7 Tage",MAX(0,(MIN(DATE(2027,13,0),IF(Mitarbeiter!$D75="",DATE(2027,13,0),Mitarbeiter!$D75),TODAY()))-(MAX(DATE(2027,12,1),Mitarbeiter!$C75))+1),MAX(0,NETWORKDAYS(MAX(DATE(2027,12,1),Mitarbeiter!$C75),MIN(DATE(2027,13,0),IF(Mitarbeiter!$D75="",DATE(2027,13,0),Mitarbeiter!$D75),TODAY()),Einstellungen!$F$13:$F$67)))*N(Mitarbeiter!$E75)/IF(Einstellungen!$C$11="7 Tage",7,5),N('Ist-Stunden'!AC75)+(N(Krankheitstage!AP75)+N(Krankheitstage!BB75))*N($C75))))</f>
        <v/>
      </c>
      <c r="BH75" s="76">
        <f>IF($B75="",0,IF(Einstellungen!$C$10="Ja",MAX(IF(Einstellungen!$C$11="7 Tage",MAX(0,(MIN(DATE(2028,2,0),IF(Mitarbeiter!$D75="",DATE(2028,2,0),Mitarbeiter!$D75),TODAY()))-(MAX(DATE(2028,1,1),Mitarbeiter!$C75))+1),MAX(0,NETWORKDAYS(MAX(DATE(2028,1,1),Mitarbeiter!$C75),MIN(DATE(2028,2,0),IF(Mitarbeiter!$D75="",DATE(2028,2,0),Mitarbeiter!$D75),TODAY()),Einstellungen!$F$13:$F$67)))*N(Mitarbeiter!$E75)/IF(Einstellungen!$C$11="7 Tage",7,5),N('Ist-Stunden'!AD75)),MAX(IF(Einstellungen!$C$11="7 Tage",MAX(0,(MIN(DATE(2028,2,0),IF(Mitarbeiter!$D75="",DATE(2028,2,0),Mitarbeiter!$D75),TODAY()))-(MAX(DATE(2028,1,1),Mitarbeiter!$C75))+1),MAX(0,NETWORKDAYS(MAX(DATE(2028,1,1),Mitarbeiter!$C75),MIN(DATE(2028,2,0),IF(Mitarbeiter!$D75="",DATE(2028,2,0),Mitarbeiter!$D75),TODAY()),Einstellungen!$F$13:$F$67)))*N(Mitarbeiter!$E75)/IF(Einstellungen!$C$11="7 Tage",7,5),N('Ist-Stunden'!AD75)+(N(Krankheitstage!BC75)+N(Krankheitstage!BO75))*N($C75))))</f>
        <v/>
      </c>
      <c r="BI75" s="76">
        <f>IF($B75="",0,IF(Einstellungen!$C$10="Ja",MAX(IF(Einstellungen!$C$11="7 Tage",MAX(0,(MIN(DATE(2028,3,0),IF(Mitarbeiter!$D75="",DATE(2028,3,0),Mitarbeiter!$D75),TODAY()))-(MAX(DATE(2028,2,1),Mitarbeiter!$C75))+1),MAX(0,NETWORKDAYS(MAX(DATE(2028,2,1),Mitarbeiter!$C75),MIN(DATE(2028,3,0),IF(Mitarbeiter!$D75="",DATE(2028,3,0),Mitarbeiter!$D75),TODAY()),Einstellungen!$F$13:$F$67)))*N(Mitarbeiter!$E75)/IF(Einstellungen!$C$11="7 Tage",7,5),N('Ist-Stunden'!AE75)),MAX(IF(Einstellungen!$C$11="7 Tage",MAX(0,(MIN(DATE(2028,3,0),IF(Mitarbeiter!$D75="",DATE(2028,3,0),Mitarbeiter!$D75),TODAY()))-(MAX(DATE(2028,2,1),Mitarbeiter!$C75))+1),MAX(0,NETWORKDAYS(MAX(DATE(2028,2,1),Mitarbeiter!$C75),MIN(DATE(2028,3,0),IF(Mitarbeiter!$D75="",DATE(2028,3,0),Mitarbeiter!$D75),TODAY()),Einstellungen!$F$13:$F$67)))*N(Mitarbeiter!$E75)/IF(Einstellungen!$C$11="7 Tage",7,5),N('Ist-Stunden'!AE75)+(N(Krankheitstage!BD75)+N(Krankheitstage!BP75))*N($C75))))</f>
        <v/>
      </c>
      <c r="BJ75" s="76">
        <f>IF($B75="",0,IF(Einstellungen!$C$10="Ja",MAX(IF(Einstellungen!$C$11="7 Tage",MAX(0,(MIN(DATE(2028,4,0),IF(Mitarbeiter!$D75="",DATE(2028,4,0),Mitarbeiter!$D75),TODAY()))-(MAX(DATE(2028,3,1),Mitarbeiter!$C75))+1),MAX(0,NETWORKDAYS(MAX(DATE(2028,3,1),Mitarbeiter!$C75),MIN(DATE(2028,4,0),IF(Mitarbeiter!$D75="",DATE(2028,4,0),Mitarbeiter!$D75),TODAY()),Einstellungen!$F$13:$F$67)))*N(Mitarbeiter!$E75)/IF(Einstellungen!$C$11="7 Tage",7,5),N('Ist-Stunden'!AF75)),MAX(IF(Einstellungen!$C$11="7 Tage",MAX(0,(MIN(DATE(2028,4,0),IF(Mitarbeiter!$D75="",DATE(2028,4,0),Mitarbeiter!$D75),TODAY()))-(MAX(DATE(2028,3,1),Mitarbeiter!$C75))+1),MAX(0,NETWORKDAYS(MAX(DATE(2028,3,1),Mitarbeiter!$C75),MIN(DATE(2028,4,0),IF(Mitarbeiter!$D75="",DATE(2028,4,0),Mitarbeiter!$D75),TODAY()),Einstellungen!$F$13:$F$67)))*N(Mitarbeiter!$E75)/IF(Einstellungen!$C$11="7 Tage",7,5),N('Ist-Stunden'!AF75)+(N(Krankheitstage!BE75)+N(Krankheitstage!BQ75))*N($C75))))</f>
        <v/>
      </c>
      <c r="BK75" s="76">
        <f>IF($B75="",0,IF(Einstellungen!$C$10="Ja",MAX(IF(Einstellungen!$C$11="7 Tage",MAX(0,(MIN(DATE(2028,5,0),IF(Mitarbeiter!$D75="",DATE(2028,5,0),Mitarbeiter!$D75),TODAY()))-(MAX(DATE(2028,4,1),Mitarbeiter!$C75))+1),MAX(0,NETWORKDAYS(MAX(DATE(2028,4,1),Mitarbeiter!$C75),MIN(DATE(2028,5,0),IF(Mitarbeiter!$D75="",DATE(2028,5,0),Mitarbeiter!$D75),TODAY()),Einstellungen!$F$13:$F$67)))*N(Mitarbeiter!$E75)/IF(Einstellungen!$C$11="7 Tage",7,5),N('Ist-Stunden'!AG75)),MAX(IF(Einstellungen!$C$11="7 Tage",MAX(0,(MIN(DATE(2028,5,0),IF(Mitarbeiter!$D75="",DATE(2028,5,0),Mitarbeiter!$D75),TODAY()))-(MAX(DATE(2028,4,1),Mitarbeiter!$C75))+1),MAX(0,NETWORKDAYS(MAX(DATE(2028,4,1),Mitarbeiter!$C75),MIN(DATE(2028,5,0),IF(Mitarbeiter!$D75="",DATE(2028,5,0),Mitarbeiter!$D75),TODAY()),Einstellungen!$F$13:$F$67)))*N(Mitarbeiter!$E75)/IF(Einstellungen!$C$11="7 Tage",7,5),N('Ist-Stunden'!AG75)+(N(Krankheitstage!BF75)+N(Krankheitstage!BR75))*N($C75))))</f>
        <v/>
      </c>
      <c r="BL75" s="76">
        <f>IF($B75="",0,IF(Einstellungen!$C$10="Ja",MAX(IF(Einstellungen!$C$11="7 Tage",MAX(0,(MIN(DATE(2028,6,0),IF(Mitarbeiter!$D75="",DATE(2028,6,0),Mitarbeiter!$D75),TODAY()))-(MAX(DATE(2028,5,1),Mitarbeiter!$C75))+1),MAX(0,NETWORKDAYS(MAX(DATE(2028,5,1),Mitarbeiter!$C75),MIN(DATE(2028,6,0),IF(Mitarbeiter!$D75="",DATE(2028,6,0),Mitarbeiter!$D75),TODAY()),Einstellungen!$F$13:$F$67)))*N(Mitarbeiter!$E75)/IF(Einstellungen!$C$11="7 Tage",7,5),N('Ist-Stunden'!AH75)),MAX(IF(Einstellungen!$C$11="7 Tage",MAX(0,(MIN(DATE(2028,6,0),IF(Mitarbeiter!$D75="",DATE(2028,6,0),Mitarbeiter!$D75),TODAY()))-(MAX(DATE(2028,5,1),Mitarbeiter!$C75))+1),MAX(0,NETWORKDAYS(MAX(DATE(2028,5,1),Mitarbeiter!$C75),MIN(DATE(2028,6,0),IF(Mitarbeiter!$D75="",DATE(2028,6,0),Mitarbeiter!$D75),TODAY()),Einstellungen!$F$13:$F$67)))*N(Mitarbeiter!$E75)/IF(Einstellungen!$C$11="7 Tage",7,5),N('Ist-Stunden'!AH75)+(N(Krankheitstage!BG75)+N(Krankheitstage!BS75))*N($C75))))</f>
        <v/>
      </c>
      <c r="BM75" s="76">
        <f>IF($B75="",0,IF(Einstellungen!$C$10="Ja",MAX(IF(Einstellungen!$C$11="7 Tage",MAX(0,(MIN(DATE(2028,7,0),IF(Mitarbeiter!$D75="",DATE(2028,7,0),Mitarbeiter!$D75),TODAY()))-(MAX(DATE(2028,6,1),Mitarbeiter!$C75))+1),MAX(0,NETWORKDAYS(MAX(DATE(2028,6,1),Mitarbeiter!$C75),MIN(DATE(2028,7,0),IF(Mitarbeiter!$D75="",DATE(2028,7,0),Mitarbeiter!$D75),TODAY()),Einstellungen!$F$13:$F$67)))*N(Mitarbeiter!$E75)/IF(Einstellungen!$C$11="7 Tage",7,5),N('Ist-Stunden'!AI75)),MAX(IF(Einstellungen!$C$11="7 Tage",MAX(0,(MIN(DATE(2028,7,0),IF(Mitarbeiter!$D75="",DATE(2028,7,0),Mitarbeiter!$D75),TODAY()))-(MAX(DATE(2028,6,1),Mitarbeiter!$C75))+1),MAX(0,NETWORKDAYS(MAX(DATE(2028,6,1),Mitarbeiter!$C75),MIN(DATE(2028,7,0),IF(Mitarbeiter!$D75="",DATE(2028,7,0),Mitarbeiter!$D75),TODAY()),Einstellungen!$F$13:$F$67)))*N(Mitarbeiter!$E75)/IF(Einstellungen!$C$11="7 Tage",7,5),N('Ist-Stunden'!AI75)+(N(Krankheitstage!BH75)+N(Krankheitstage!BT75))*N($C75))))</f>
        <v/>
      </c>
      <c r="BN75" s="76">
        <f>IF($B75="",0,IF(Einstellungen!$C$10="Ja",MAX(IF(Einstellungen!$C$11="7 Tage",MAX(0,(MIN(DATE(2028,8,0),IF(Mitarbeiter!$D75="",DATE(2028,8,0),Mitarbeiter!$D75),TODAY()))-(MAX(DATE(2028,7,1),Mitarbeiter!$C75))+1),MAX(0,NETWORKDAYS(MAX(DATE(2028,7,1),Mitarbeiter!$C75),MIN(DATE(2028,8,0),IF(Mitarbeiter!$D75="",DATE(2028,8,0),Mitarbeiter!$D75),TODAY()),Einstellungen!$F$13:$F$67)))*N(Mitarbeiter!$E75)/IF(Einstellungen!$C$11="7 Tage",7,5),N('Ist-Stunden'!AJ75)),MAX(IF(Einstellungen!$C$11="7 Tage",MAX(0,(MIN(DATE(2028,8,0),IF(Mitarbeiter!$D75="",DATE(2028,8,0),Mitarbeiter!$D75),TODAY()))-(MAX(DATE(2028,7,1),Mitarbeiter!$C75))+1),MAX(0,NETWORKDAYS(MAX(DATE(2028,7,1),Mitarbeiter!$C75),MIN(DATE(2028,8,0),IF(Mitarbeiter!$D75="",DATE(2028,8,0),Mitarbeiter!$D75),TODAY()),Einstellungen!$F$13:$F$67)))*N(Mitarbeiter!$E75)/IF(Einstellungen!$C$11="7 Tage",7,5),N('Ist-Stunden'!AJ75)+(N(Krankheitstage!BI75)+N(Krankheitstage!BU75))*N($C75))))</f>
        <v/>
      </c>
      <c r="BO75" s="76">
        <f>IF($B75="",0,IF(Einstellungen!$C$10="Ja",MAX(IF(Einstellungen!$C$11="7 Tage",MAX(0,(MIN(DATE(2028,9,0),IF(Mitarbeiter!$D75="",DATE(2028,9,0),Mitarbeiter!$D75),TODAY()))-(MAX(DATE(2028,8,1),Mitarbeiter!$C75))+1),MAX(0,NETWORKDAYS(MAX(DATE(2028,8,1),Mitarbeiter!$C75),MIN(DATE(2028,9,0),IF(Mitarbeiter!$D75="",DATE(2028,9,0),Mitarbeiter!$D75),TODAY()),Einstellungen!$F$13:$F$67)))*N(Mitarbeiter!$E75)/IF(Einstellungen!$C$11="7 Tage",7,5),N('Ist-Stunden'!AK75)),MAX(IF(Einstellungen!$C$11="7 Tage",MAX(0,(MIN(DATE(2028,9,0),IF(Mitarbeiter!$D75="",DATE(2028,9,0),Mitarbeiter!$D75),TODAY()))-(MAX(DATE(2028,8,1),Mitarbeiter!$C75))+1),MAX(0,NETWORKDAYS(MAX(DATE(2028,8,1),Mitarbeiter!$C75),MIN(DATE(2028,9,0),IF(Mitarbeiter!$D75="",DATE(2028,9,0),Mitarbeiter!$D75),TODAY()),Einstellungen!$F$13:$F$67)))*N(Mitarbeiter!$E75)/IF(Einstellungen!$C$11="7 Tage",7,5),N('Ist-Stunden'!AK75)+(N(Krankheitstage!BJ75)+N(Krankheitstage!BV75))*N($C75))))</f>
        <v/>
      </c>
      <c r="BP75" s="76">
        <f>IF($B75="",0,IF(Einstellungen!$C$10="Ja",MAX(IF(Einstellungen!$C$11="7 Tage",MAX(0,(MIN(DATE(2028,10,0),IF(Mitarbeiter!$D75="",DATE(2028,10,0),Mitarbeiter!$D75),TODAY()))-(MAX(DATE(2028,9,1),Mitarbeiter!$C75))+1),MAX(0,NETWORKDAYS(MAX(DATE(2028,9,1),Mitarbeiter!$C75),MIN(DATE(2028,10,0),IF(Mitarbeiter!$D75="",DATE(2028,10,0),Mitarbeiter!$D75),TODAY()),Einstellungen!$F$13:$F$67)))*N(Mitarbeiter!$E75)/IF(Einstellungen!$C$11="7 Tage",7,5),N('Ist-Stunden'!AL75)),MAX(IF(Einstellungen!$C$11="7 Tage",MAX(0,(MIN(DATE(2028,10,0),IF(Mitarbeiter!$D75="",DATE(2028,10,0),Mitarbeiter!$D75),TODAY()))-(MAX(DATE(2028,9,1),Mitarbeiter!$C75))+1),MAX(0,NETWORKDAYS(MAX(DATE(2028,9,1),Mitarbeiter!$C75),MIN(DATE(2028,10,0),IF(Mitarbeiter!$D75="",DATE(2028,10,0),Mitarbeiter!$D75),TODAY()),Einstellungen!$F$13:$F$67)))*N(Mitarbeiter!$E75)/IF(Einstellungen!$C$11="7 Tage",7,5),N('Ist-Stunden'!AL75)+(N(Krankheitstage!BK75)+N(Krankheitstage!BW75))*N($C75))))</f>
        <v/>
      </c>
      <c r="BQ75" s="76">
        <f>IF($B75="",0,IF(Einstellungen!$C$10="Ja",MAX(IF(Einstellungen!$C$11="7 Tage",MAX(0,(MIN(DATE(2028,11,0),IF(Mitarbeiter!$D75="",DATE(2028,11,0),Mitarbeiter!$D75),TODAY()))-(MAX(DATE(2028,10,1),Mitarbeiter!$C75))+1),MAX(0,NETWORKDAYS(MAX(DATE(2028,10,1),Mitarbeiter!$C75),MIN(DATE(2028,11,0),IF(Mitarbeiter!$D75="",DATE(2028,11,0),Mitarbeiter!$D75),TODAY()),Einstellungen!$F$13:$F$67)))*N(Mitarbeiter!$E75)/IF(Einstellungen!$C$11="7 Tage",7,5),N('Ist-Stunden'!AM75)),MAX(IF(Einstellungen!$C$11="7 Tage",MAX(0,(MIN(DATE(2028,11,0),IF(Mitarbeiter!$D75="",DATE(2028,11,0),Mitarbeiter!$D75),TODAY()))-(MAX(DATE(2028,10,1),Mitarbeiter!$C75))+1),MAX(0,NETWORKDAYS(MAX(DATE(2028,10,1),Mitarbeiter!$C75),MIN(DATE(2028,11,0),IF(Mitarbeiter!$D75="",DATE(2028,11,0),Mitarbeiter!$D75),TODAY()),Einstellungen!$F$13:$F$67)))*N(Mitarbeiter!$E75)/IF(Einstellungen!$C$11="7 Tage",7,5),N('Ist-Stunden'!AM75)+(N(Krankheitstage!BL75)+N(Krankheitstage!BX75))*N($C75))))</f>
        <v/>
      </c>
      <c r="BR75" s="76">
        <f>IF($B75="",0,IF(Einstellungen!$C$10="Ja",MAX(IF(Einstellungen!$C$11="7 Tage",MAX(0,(MIN(DATE(2028,12,0),IF(Mitarbeiter!$D75="",DATE(2028,12,0),Mitarbeiter!$D75),TODAY()))-(MAX(DATE(2028,11,1),Mitarbeiter!$C75))+1),MAX(0,NETWORKDAYS(MAX(DATE(2028,11,1),Mitarbeiter!$C75),MIN(DATE(2028,12,0),IF(Mitarbeiter!$D75="",DATE(2028,12,0),Mitarbeiter!$D75),TODAY()),Einstellungen!$F$13:$F$67)))*N(Mitarbeiter!$E75)/IF(Einstellungen!$C$11="7 Tage",7,5),N('Ist-Stunden'!AN75)),MAX(IF(Einstellungen!$C$11="7 Tage",MAX(0,(MIN(DATE(2028,12,0),IF(Mitarbeiter!$D75="",DATE(2028,12,0),Mitarbeiter!$D75),TODAY()))-(MAX(DATE(2028,11,1),Mitarbeiter!$C75))+1),MAX(0,NETWORKDAYS(MAX(DATE(2028,11,1),Mitarbeiter!$C75),MIN(DATE(2028,12,0),IF(Mitarbeiter!$D75="",DATE(2028,12,0),Mitarbeiter!$D75),TODAY()),Einstellungen!$F$13:$F$67)))*N(Mitarbeiter!$E75)/IF(Einstellungen!$C$11="7 Tage",7,5),N('Ist-Stunden'!AN75)+(N(Krankheitstage!BM75)+N(Krankheitstage!BY75))*N($C75))))</f>
        <v/>
      </c>
      <c r="BS75" s="76">
        <f>IF($B75="",0,IF(Einstellungen!$C$10="Ja",MAX(IF(Einstellungen!$C$11="7 Tage",MAX(0,(MIN(DATE(2028,13,0),IF(Mitarbeiter!$D75="",DATE(2028,13,0),Mitarbeiter!$D75),TODAY()))-(MAX(DATE(2028,12,1),Mitarbeiter!$C75))+1),MAX(0,NETWORKDAYS(MAX(DATE(2028,12,1),Mitarbeiter!$C75),MIN(DATE(2028,13,0),IF(Mitarbeiter!$D75="",DATE(2028,13,0),Mitarbeiter!$D75),TODAY()),Einstellungen!$F$13:$F$67)))*N(Mitarbeiter!$E75)/IF(Einstellungen!$C$11="7 Tage",7,5),N('Ist-Stunden'!AO75)),MAX(IF(Einstellungen!$C$11="7 Tage",MAX(0,(MIN(DATE(2028,13,0),IF(Mitarbeiter!$D75="",DATE(2028,13,0),Mitarbeiter!$D75),TODAY()))-(MAX(DATE(2028,12,1),Mitarbeiter!$C75))+1),MAX(0,NETWORKDAYS(MAX(DATE(2028,12,1),Mitarbeiter!$C75),MIN(DATE(2028,13,0),IF(Mitarbeiter!$D75="",DATE(2028,13,0),Mitarbeiter!$D75),TODAY()),Einstellungen!$F$13:$F$67)))*N(Mitarbeiter!$E75)/IF(Einstellungen!$C$11="7 Tage",7,5),N('Ist-Stunden'!AO75)+(N(Krankheitstage!BN75)+N(Krankheitstage!BZ75))*N($C75))))</f>
        <v/>
      </c>
      <c r="BT75" s="76">
        <f>IF($B75="",0,IF(Einstellungen!$C$10="Ja",MAX(IF(Einstellungen!$C$11="7 Tage",MAX(0,(MIN(DATE(2029,2,0),IF(Mitarbeiter!$D75="",DATE(2029,2,0),Mitarbeiter!$D75),TODAY()))-(MAX(DATE(2029,1,1),Mitarbeiter!$C75))+1),MAX(0,NETWORKDAYS(MAX(DATE(2029,1,1),Mitarbeiter!$C75),MIN(DATE(2029,2,0),IF(Mitarbeiter!$D75="",DATE(2029,2,0),Mitarbeiter!$D75),TODAY()),Einstellungen!$F$13:$F$67)))*N(Mitarbeiter!$E75)/IF(Einstellungen!$C$11="7 Tage",7,5),N('Ist-Stunden'!AP75)),MAX(IF(Einstellungen!$C$11="7 Tage",MAX(0,(MIN(DATE(2029,2,0),IF(Mitarbeiter!$D75="",DATE(2029,2,0),Mitarbeiter!$D75),TODAY()))-(MAX(DATE(2029,1,1),Mitarbeiter!$C75))+1),MAX(0,NETWORKDAYS(MAX(DATE(2029,1,1),Mitarbeiter!$C75),MIN(DATE(2029,2,0),IF(Mitarbeiter!$D75="",DATE(2029,2,0),Mitarbeiter!$D75),TODAY()),Einstellungen!$F$13:$F$67)))*N(Mitarbeiter!$E75)/IF(Einstellungen!$C$11="7 Tage",7,5),N('Ist-Stunden'!AP75)+(N(Krankheitstage!CA75)+N(Krankheitstage!CM75))*N($C75))))</f>
        <v/>
      </c>
      <c r="BU75" s="76">
        <f>IF($B75="",0,IF(Einstellungen!$C$10="Ja",MAX(IF(Einstellungen!$C$11="7 Tage",MAX(0,(MIN(DATE(2029,3,0),IF(Mitarbeiter!$D75="",DATE(2029,3,0),Mitarbeiter!$D75),TODAY()))-(MAX(DATE(2029,2,1),Mitarbeiter!$C75))+1),MAX(0,NETWORKDAYS(MAX(DATE(2029,2,1),Mitarbeiter!$C75),MIN(DATE(2029,3,0),IF(Mitarbeiter!$D75="",DATE(2029,3,0),Mitarbeiter!$D75),TODAY()),Einstellungen!$F$13:$F$67)))*N(Mitarbeiter!$E75)/IF(Einstellungen!$C$11="7 Tage",7,5),N('Ist-Stunden'!AQ75)),MAX(IF(Einstellungen!$C$11="7 Tage",MAX(0,(MIN(DATE(2029,3,0),IF(Mitarbeiter!$D75="",DATE(2029,3,0),Mitarbeiter!$D75),TODAY()))-(MAX(DATE(2029,2,1),Mitarbeiter!$C75))+1),MAX(0,NETWORKDAYS(MAX(DATE(2029,2,1),Mitarbeiter!$C75),MIN(DATE(2029,3,0),IF(Mitarbeiter!$D75="",DATE(2029,3,0),Mitarbeiter!$D75),TODAY()),Einstellungen!$F$13:$F$67)))*N(Mitarbeiter!$E75)/IF(Einstellungen!$C$11="7 Tage",7,5),N('Ist-Stunden'!AQ75)+(N(Krankheitstage!CB75)+N(Krankheitstage!CN75))*N($C75))))</f>
        <v/>
      </c>
      <c r="BV75" s="76">
        <f>IF($B75="",0,IF(Einstellungen!$C$10="Ja",MAX(IF(Einstellungen!$C$11="7 Tage",MAX(0,(MIN(DATE(2029,4,0),IF(Mitarbeiter!$D75="",DATE(2029,4,0),Mitarbeiter!$D75),TODAY()))-(MAX(DATE(2029,3,1),Mitarbeiter!$C75))+1),MAX(0,NETWORKDAYS(MAX(DATE(2029,3,1),Mitarbeiter!$C75),MIN(DATE(2029,4,0),IF(Mitarbeiter!$D75="",DATE(2029,4,0),Mitarbeiter!$D75),TODAY()),Einstellungen!$F$13:$F$67)))*N(Mitarbeiter!$E75)/IF(Einstellungen!$C$11="7 Tage",7,5),N('Ist-Stunden'!AR75)),MAX(IF(Einstellungen!$C$11="7 Tage",MAX(0,(MIN(DATE(2029,4,0),IF(Mitarbeiter!$D75="",DATE(2029,4,0),Mitarbeiter!$D75),TODAY()))-(MAX(DATE(2029,3,1),Mitarbeiter!$C75))+1),MAX(0,NETWORKDAYS(MAX(DATE(2029,3,1),Mitarbeiter!$C75),MIN(DATE(2029,4,0),IF(Mitarbeiter!$D75="",DATE(2029,4,0),Mitarbeiter!$D75),TODAY()),Einstellungen!$F$13:$F$67)))*N(Mitarbeiter!$E75)/IF(Einstellungen!$C$11="7 Tage",7,5),N('Ist-Stunden'!AR75)+(N(Krankheitstage!CC75)+N(Krankheitstage!CO75))*N($C75))))</f>
        <v/>
      </c>
      <c r="BW75" s="76">
        <f>IF($B75="",0,IF(Einstellungen!$C$10="Ja",MAX(IF(Einstellungen!$C$11="7 Tage",MAX(0,(MIN(DATE(2029,5,0),IF(Mitarbeiter!$D75="",DATE(2029,5,0),Mitarbeiter!$D75),TODAY()))-(MAX(DATE(2029,4,1),Mitarbeiter!$C75))+1),MAX(0,NETWORKDAYS(MAX(DATE(2029,4,1),Mitarbeiter!$C75),MIN(DATE(2029,5,0),IF(Mitarbeiter!$D75="",DATE(2029,5,0),Mitarbeiter!$D75),TODAY()),Einstellungen!$F$13:$F$67)))*N(Mitarbeiter!$E75)/IF(Einstellungen!$C$11="7 Tage",7,5),N('Ist-Stunden'!AS75)),MAX(IF(Einstellungen!$C$11="7 Tage",MAX(0,(MIN(DATE(2029,5,0),IF(Mitarbeiter!$D75="",DATE(2029,5,0),Mitarbeiter!$D75),TODAY()))-(MAX(DATE(2029,4,1),Mitarbeiter!$C75))+1),MAX(0,NETWORKDAYS(MAX(DATE(2029,4,1),Mitarbeiter!$C75),MIN(DATE(2029,5,0),IF(Mitarbeiter!$D75="",DATE(2029,5,0),Mitarbeiter!$D75),TODAY()),Einstellungen!$F$13:$F$67)))*N(Mitarbeiter!$E75)/IF(Einstellungen!$C$11="7 Tage",7,5),N('Ist-Stunden'!AS75)+(N(Krankheitstage!CD75)+N(Krankheitstage!CP75))*N($C75))))</f>
        <v/>
      </c>
      <c r="BX75" s="76">
        <f>IF($B75="",0,IF(Einstellungen!$C$10="Ja",MAX(IF(Einstellungen!$C$11="7 Tage",MAX(0,(MIN(DATE(2029,6,0),IF(Mitarbeiter!$D75="",DATE(2029,6,0),Mitarbeiter!$D75),TODAY()))-(MAX(DATE(2029,5,1),Mitarbeiter!$C75))+1),MAX(0,NETWORKDAYS(MAX(DATE(2029,5,1),Mitarbeiter!$C75),MIN(DATE(2029,6,0),IF(Mitarbeiter!$D75="",DATE(2029,6,0),Mitarbeiter!$D75),TODAY()),Einstellungen!$F$13:$F$67)))*N(Mitarbeiter!$E75)/IF(Einstellungen!$C$11="7 Tage",7,5),N('Ist-Stunden'!AT75)),MAX(IF(Einstellungen!$C$11="7 Tage",MAX(0,(MIN(DATE(2029,6,0),IF(Mitarbeiter!$D75="",DATE(2029,6,0),Mitarbeiter!$D75),TODAY()))-(MAX(DATE(2029,5,1),Mitarbeiter!$C75))+1),MAX(0,NETWORKDAYS(MAX(DATE(2029,5,1),Mitarbeiter!$C75),MIN(DATE(2029,6,0),IF(Mitarbeiter!$D75="",DATE(2029,6,0),Mitarbeiter!$D75),TODAY()),Einstellungen!$F$13:$F$67)))*N(Mitarbeiter!$E75)/IF(Einstellungen!$C$11="7 Tage",7,5),N('Ist-Stunden'!AT75)+(N(Krankheitstage!CE75)+N(Krankheitstage!CQ75))*N($C75))))</f>
        <v/>
      </c>
      <c r="BY75" s="76">
        <f>IF($B75="",0,IF(Einstellungen!$C$10="Ja",MAX(IF(Einstellungen!$C$11="7 Tage",MAX(0,(MIN(DATE(2029,7,0),IF(Mitarbeiter!$D75="",DATE(2029,7,0),Mitarbeiter!$D75),TODAY()))-(MAX(DATE(2029,6,1),Mitarbeiter!$C75))+1),MAX(0,NETWORKDAYS(MAX(DATE(2029,6,1),Mitarbeiter!$C75),MIN(DATE(2029,7,0),IF(Mitarbeiter!$D75="",DATE(2029,7,0),Mitarbeiter!$D75),TODAY()),Einstellungen!$F$13:$F$67)))*N(Mitarbeiter!$E75)/IF(Einstellungen!$C$11="7 Tage",7,5),N('Ist-Stunden'!AU75)),MAX(IF(Einstellungen!$C$11="7 Tage",MAX(0,(MIN(DATE(2029,7,0),IF(Mitarbeiter!$D75="",DATE(2029,7,0),Mitarbeiter!$D75),TODAY()))-(MAX(DATE(2029,6,1),Mitarbeiter!$C75))+1),MAX(0,NETWORKDAYS(MAX(DATE(2029,6,1),Mitarbeiter!$C75),MIN(DATE(2029,7,0),IF(Mitarbeiter!$D75="",DATE(2029,7,0),Mitarbeiter!$D75),TODAY()),Einstellungen!$F$13:$F$67)))*N(Mitarbeiter!$E75)/IF(Einstellungen!$C$11="7 Tage",7,5),N('Ist-Stunden'!AU75)+(N(Krankheitstage!CF75)+N(Krankheitstage!CR75))*N($C75))))</f>
        <v/>
      </c>
      <c r="BZ75" s="76">
        <f>IF($B75="",0,IF(Einstellungen!$C$10="Ja",MAX(IF(Einstellungen!$C$11="7 Tage",MAX(0,(MIN(DATE(2029,8,0),IF(Mitarbeiter!$D75="",DATE(2029,8,0),Mitarbeiter!$D75),TODAY()))-(MAX(DATE(2029,7,1),Mitarbeiter!$C75))+1),MAX(0,NETWORKDAYS(MAX(DATE(2029,7,1),Mitarbeiter!$C75),MIN(DATE(2029,8,0),IF(Mitarbeiter!$D75="",DATE(2029,8,0),Mitarbeiter!$D75),TODAY()),Einstellungen!$F$13:$F$67)))*N(Mitarbeiter!$E75)/IF(Einstellungen!$C$11="7 Tage",7,5),N('Ist-Stunden'!AV75)),MAX(IF(Einstellungen!$C$11="7 Tage",MAX(0,(MIN(DATE(2029,8,0),IF(Mitarbeiter!$D75="",DATE(2029,8,0),Mitarbeiter!$D75),TODAY()))-(MAX(DATE(2029,7,1),Mitarbeiter!$C75))+1),MAX(0,NETWORKDAYS(MAX(DATE(2029,7,1),Mitarbeiter!$C75),MIN(DATE(2029,8,0),IF(Mitarbeiter!$D75="",DATE(2029,8,0),Mitarbeiter!$D75),TODAY()),Einstellungen!$F$13:$F$67)))*N(Mitarbeiter!$E75)/IF(Einstellungen!$C$11="7 Tage",7,5),N('Ist-Stunden'!AV75)+(N(Krankheitstage!CG75)+N(Krankheitstage!CS75))*N($C75))))</f>
        <v/>
      </c>
      <c r="CA75" s="76">
        <f>IF($B75="",0,IF(Einstellungen!$C$10="Ja",MAX(IF(Einstellungen!$C$11="7 Tage",MAX(0,(MIN(DATE(2029,9,0),IF(Mitarbeiter!$D75="",DATE(2029,9,0),Mitarbeiter!$D75),TODAY()))-(MAX(DATE(2029,8,1),Mitarbeiter!$C75))+1),MAX(0,NETWORKDAYS(MAX(DATE(2029,8,1),Mitarbeiter!$C75),MIN(DATE(2029,9,0),IF(Mitarbeiter!$D75="",DATE(2029,9,0),Mitarbeiter!$D75),TODAY()),Einstellungen!$F$13:$F$67)))*N(Mitarbeiter!$E75)/IF(Einstellungen!$C$11="7 Tage",7,5),N('Ist-Stunden'!AW75)),MAX(IF(Einstellungen!$C$11="7 Tage",MAX(0,(MIN(DATE(2029,9,0),IF(Mitarbeiter!$D75="",DATE(2029,9,0),Mitarbeiter!$D75),TODAY()))-(MAX(DATE(2029,8,1),Mitarbeiter!$C75))+1),MAX(0,NETWORKDAYS(MAX(DATE(2029,8,1),Mitarbeiter!$C75),MIN(DATE(2029,9,0),IF(Mitarbeiter!$D75="",DATE(2029,9,0),Mitarbeiter!$D75),TODAY()),Einstellungen!$F$13:$F$67)))*N(Mitarbeiter!$E75)/IF(Einstellungen!$C$11="7 Tage",7,5),N('Ist-Stunden'!AW75)+(N(Krankheitstage!CH75)+N(Krankheitstage!CT75))*N($C75))))</f>
        <v/>
      </c>
      <c r="CB75" s="76">
        <f>IF($B75="",0,IF(Einstellungen!$C$10="Ja",MAX(IF(Einstellungen!$C$11="7 Tage",MAX(0,(MIN(DATE(2029,10,0),IF(Mitarbeiter!$D75="",DATE(2029,10,0),Mitarbeiter!$D75),TODAY()))-(MAX(DATE(2029,9,1),Mitarbeiter!$C75))+1),MAX(0,NETWORKDAYS(MAX(DATE(2029,9,1),Mitarbeiter!$C75),MIN(DATE(2029,10,0),IF(Mitarbeiter!$D75="",DATE(2029,10,0),Mitarbeiter!$D75),TODAY()),Einstellungen!$F$13:$F$67)))*N(Mitarbeiter!$E75)/IF(Einstellungen!$C$11="7 Tage",7,5),N('Ist-Stunden'!AX75)),MAX(IF(Einstellungen!$C$11="7 Tage",MAX(0,(MIN(DATE(2029,10,0),IF(Mitarbeiter!$D75="",DATE(2029,10,0),Mitarbeiter!$D75),TODAY()))-(MAX(DATE(2029,9,1),Mitarbeiter!$C75))+1),MAX(0,NETWORKDAYS(MAX(DATE(2029,9,1),Mitarbeiter!$C75),MIN(DATE(2029,10,0),IF(Mitarbeiter!$D75="",DATE(2029,10,0),Mitarbeiter!$D75),TODAY()),Einstellungen!$F$13:$F$67)))*N(Mitarbeiter!$E75)/IF(Einstellungen!$C$11="7 Tage",7,5),N('Ist-Stunden'!AX75)+(N(Krankheitstage!CI75)+N(Krankheitstage!CU75))*N($C75))))</f>
        <v/>
      </c>
      <c r="CC75" s="76">
        <f>IF($B75="",0,IF(Einstellungen!$C$10="Ja",MAX(IF(Einstellungen!$C$11="7 Tage",MAX(0,(MIN(DATE(2029,11,0),IF(Mitarbeiter!$D75="",DATE(2029,11,0),Mitarbeiter!$D75),TODAY()))-(MAX(DATE(2029,10,1),Mitarbeiter!$C75))+1),MAX(0,NETWORKDAYS(MAX(DATE(2029,10,1),Mitarbeiter!$C75),MIN(DATE(2029,11,0),IF(Mitarbeiter!$D75="",DATE(2029,11,0),Mitarbeiter!$D75),TODAY()),Einstellungen!$F$13:$F$67)))*N(Mitarbeiter!$E75)/IF(Einstellungen!$C$11="7 Tage",7,5),N('Ist-Stunden'!AY75)),MAX(IF(Einstellungen!$C$11="7 Tage",MAX(0,(MIN(DATE(2029,11,0),IF(Mitarbeiter!$D75="",DATE(2029,11,0),Mitarbeiter!$D75),TODAY()))-(MAX(DATE(2029,10,1),Mitarbeiter!$C75))+1),MAX(0,NETWORKDAYS(MAX(DATE(2029,10,1),Mitarbeiter!$C75),MIN(DATE(2029,11,0),IF(Mitarbeiter!$D75="",DATE(2029,11,0),Mitarbeiter!$D75),TODAY()),Einstellungen!$F$13:$F$67)))*N(Mitarbeiter!$E75)/IF(Einstellungen!$C$11="7 Tage",7,5),N('Ist-Stunden'!AY75)+(N(Krankheitstage!CJ75)+N(Krankheitstage!CV75))*N($C75))))</f>
        <v/>
      </c>
      <c r="CD75" s="76">
        <f>IF($B75="",0,IF(Einstellungen!$C$10="Ja",MAX(IF(Einstellungen!$C$11="7 Tage",MAX(0,(MIN(DATE(2029,12,0),IF(Mitarbeiter!$D75="",DATE(2029,12,0),Mitarbeiter!$D75),TODAY()))-(MAX(DATE(2029,11,1),Mitarbeiter!$C75))+1),MAX(0,NETWORKDAYS(MAX(DATE(2029,11,1),Mitarbeiter!$C75),MIN(DATE(2029,12,0),IF(Mitarbeiter!$D75="",DATE(2029,12,0),Mitarbeiter!$D75),TODAY()),Einstellungen!$F$13:$F$67)))*N(Mitarbeiter!$E75)/IF(Einstellungen!$C$11="7 Tage",7,5),N('Ist-Stunden'!AZ75)),MAX(IF(Einstellungen!$C$11="7 Tage",MAX(0,(MIN(DATE(2029,12,0),IF(Mitarbeiter!$D75="",DATE(2029,12,0),Mitarbeiter!$D75),TODAY()))-(MAX(DATE(2029,11,1),Mitarbeiter!$C75))+1),MAX(0,NETWORKDAYS(MAX(DATE(2029,11,1),Mitarbeiter!$C75),MIN(DATE(2029,12,0),IF(Mitarbeiter!$D75="",DATE(2029,12,0),Mitarbeiter!$D75),TODAY()),Einstellungen!$F$13:$F$67)))*N(Mitarbeiter!$E75)/IF(Einstellungen!$C$11="7 Tage",7,5),N('Ist-Stunden'!AZ75)+(N(Krankheitstage!CK75)+N(Krankheitstage!CW75))*N($C75))))</f>
        <v/>
      </c>
      <c r="CE75" s="76">
        <f>IF($B75="",0,IF(Einstellungen!$C$10="Ja",MAX(IF(Einstellungen!$C$11="7 Tage",MAX(0,(MIN(DATE(2029,13,0),IF(Mitarbeiter!$D75="",DATE(2029,13,0),Mitarbeiter!$D75),TODAY()))-(MAX(DATE(2029,12,1),Mitarbeiter!$C75))+1),MAX(0,NETWORKDAYS(MAX(DATE(2029,12,1),Mitarbeiter!$C75),MIN(DATE(2029,13,0),IF(Mitarbeiter!$D75="",DATE(2029,13,0),Mitarbeiter!$D75),TODAY()),Einstellungen!$F$13:$F$67)))*N(Mitarbeiter!$E75)/IF(Einstellungen!$C$11="7 Tage",7,5),N('Ist-Stunden'!BA75)),MAX(IF(Einstellungen!$C$11="7 Tage",MAX(0,(MIN(DATE(2029,13,0),IF(Mitarbeiter!$D75="",DATE(2029,13,0),Mitarbeiter!$D75),TODAY()))-(MAX(DATE(2029,12,1),Mitarbeiter!$C75))+1),MAX(0,NETWORKDAYS(MAX(DATE(2029,12,1),Mitarbeiter!$C75),MIN(DATE(2029,13,0),IF(Mitarbeiter!$D75="",DATE(2029,13,0),Mitarbeiter!$D75),TODAY()),Einstellungen!$F$13:$F$67)))*N(Mitarbeiter!$E75)/IF(Einstellungen!$C$11="7 Tage",7,5),N('Ist-Stunden'!BA75)+(N(Krankheitstage!CL75)+N(Krankheitstage!CX75))*N($C75))))</f>
        <v/>
      </c>
      <c r="CF75" s="76">
        <f>IF($B75="",0,IF(Einstellungen!$C$10="Ja",MAX(IF(Einstellungen!$C$11="7 Tage",MAX(0,(MIN(DATE(2030,2,0),IF(Mitarbeiter!$D75="",DATE(2030,2,0),Mitarbeiter!$D75),TODAY()))-(MAX(DATE(2030,1,1),Mitarbeiter!$C75))+1),MAX(0,NETWORKDAYS(MAX(DATE(2030,1,1),Mitarbeiter!$C75),MIN(DATE(2030,2,0),IF(Mitarbeiter!$D75="",DATE(2030,2,0),Mitarbeiter!$D75),TODAY()),Einstellungen!$F$13:$F$67)))*N(Mitarbeiter!$E75)/IF(Einstellungen!$C$11="7 Tage",7,5),N('Ist-Stunden'!BB75)),MAX(IF(Einstellungen!$C$11="7 Tage",MAX(0,(MIN(DATE(2030,2,0),IF(Mitarbeiter!$D75="",DATE(2030,2,0),Mitarbeiter!$D75),TODAY()))-(MAX(DATE(2030,1,1),Mitarbeiter!$C75))+1),MAX(0,NETWORKDAYS(MAX(DATE(2030,1,1),Mitarbeiter!$C75),MIN(DATE(2030,2,0),IF(Mitarbeiter!$D75="",DATE(2030,2,0),Mitarbeiter!$D75),TODAY()),Einstellungen!$F$13:$F$67)))*N(Mitarbeiter!$E75)/IF(Einstellungen!$C$11="7 Tage",7,5),N('Ist-Stunden'!BB75)+(N(Krankheitstage!CY75)+N(Krankheitstage!DK75))*N($C75))))</f>
        <v/>
      </c>
      <c r="CG75" s="76">
        <f>IF($B75="",0,IF(Einstellungen!$C$10="Ja",MAX(IF(Einstellungen!$C$11="7 Tage",MAX(0,(MIN(DATE(2030,3,0),IF(Mitarbeiter!$D75="",DATE(2030,3,0),Mitarbeiter!$D75),TODAY()))-(MAX(DATE(2030,2,1),Mitarbeiter!$C75))+1),MAX(0,NETWORKDAYS(MAX(DATE(2030,2,1),Mitarbeiter!$C75),MIN(DATE(2030,3,0),IF(Mitarbeiter!$D75="",DATE(2030,3,0),Mitarbeiter!$D75),TODAY()),Einstellungen!$F$13:$F$67)))*N(Mitarbeiter!$E75)/IF(Einstellungen!$C$11="7 Tage",7,5),N('Ist-Stunden'!BC75)),MAX(IF(Einstellungen!$C$11="7 Tage",MAX(0,(MIN(DATE(2030,3,0),IF(Mitarbeiter!$D75="",DATE(2030,3,0),Mitarbeiter!$D75),TODAY()))-(MAX(DATE(2030,2,1),Mitarbeiter!$C75))+1),MAX(0,NETWORKDAYS(MAX(DATE(2030,2,1),Mitarbeiter!$C75),MIN(DATE(2030,3,0),IF(Mitarbeiter!$D75="",DATE(2030,3,0),Mitarbeiter!$D75),TODAY()),Einstellungen!$F$13:$F$67)))*N(Mitarbeiter!$E75)/IF(Einstellungen!$C$11="7 Tage",7,5),N('Ist-Stunden'!BC75)+(N(Krankheitstage!CZ75)+N(Krankheitstage!DL75))*N($C75))))</f>
        <v/>
      </c>
      <c r="CH75" s="76">
        <f>IF($B75="",0,IF(Einstellungen!$C$10="Ja",MAX(IF(Einstellungen!$C$11="7 Tage",MAX(0,(MIN(DATE(2030,4,0),IF(Mitarbeiter!$D75="",DATE(2030,4,0),Mitarbeiter!$D75),TODAY()))-(MAX(DATE(2030,3,1),Mitarbeiter!$C75))+1),MAX(0,NETWORKDAYS(MAX(DATE(2030,3,1),Mitarbeiter!$C75),MIN(DATE(2030,4,0),IF(Mitarbeiter!$D75="",DATE(2030,4,0),Mitarbeiter!$D75),TODAY()),Einstellungen!$F$13:$F$67)))*N(Mitarbeiter!$E75)/IF(Einstellungen!$C$11="7 Tage",7,5),N('Ist-Stunden'!BD75)),MAX(IF(Einstellungen!$C$11="7 Tage",MAX(0,(MIN(DATE(2030,4,0),IF(Mitarbeiter!$D75="",DATE(2030,4,0),Mitarbeiter!$D75),TODAY()))-(MAX(DATE(2030,3,1),Mitarbeiter!$C75))+1),MAX(0,NETWORKDAYS(MAX(DATE(2030,3,1),Mitarbeiter!$C75),MIN(DATE(2030,4,0),IF(Mitarbeiter!$D75="",DATE(2030,4,0),Mitarbeiter!$D75),TODAY()),Einstellungen!$F$13:$F$67)))*N(Mitarbeiter!$E75)/IF(Einstellungen!$C$11="7 Tage",7,5),N('Ist-Stunden'!BD75)+(N(Krankheitstage!DA75)+N(Krankheitstage!DM75))*N($C75))))</f>
        <v/>
      </c>
      <c r="CI75" s="76">
        <f>IF($B75="",0,IF(Einstellungen!$C$10="Ja",MAX(IF(Einstellungen!$C$11="7 Tage",MAX(0,(MIN(DATE(2030,5,0),IF(Mitarbeiter!$D75="",DATE(2030,5,0),Mitarbeiter!$D75),TODAY()))-(MAX(DATE(2030,4,1),Mitarbeiter!$C75))+1),MAX(0,NETWORKDAYS(MAX(DATE(2030,4,1),Mitarbeiter!$C75),MIN(DATE(2030,5,0),IF(Mitarbeiter!$D75="",DATE(2030,5,0),Mitarbeiter!$D75),TODAY()),Einstellungen!$F$13:$F$67)))*N(Mitarbeiter!$E75)/IF(Einstellungen!$C$11="7 Tage",7,5),N('Ist-Stunden'!BE75)),MAX(IF(Einstellungen!$C$11="7 Tage",MAX(0,(MIN(DATE(2030,5,0),IF(Mitarbeiter!$D75="",DATE(2030,5,0),Mitarbeiter!$D75),TODAY()))-(MAX(DATE(2030,4,1),Mitarbeiter!$C75))+1),MAX(0,NETWORKDAYS(MAX(DATE(2030,4,1),Mitarbeiter!$C75),MIN(DATE(2030,5,0),IF(Mitarbeiter!$D75="",DATE(2030,5,0),Mitarbeiter!$D75),TODAY()),Einstellungen!$F$13:$F$67)))*N(Mitarbeiter!$E75)/IF(Einstellungen!$C$11="7 Tage",7,5),N('Ist-Stunden'!BE75)+(N(Krankheitstage!DB75)+N(Krankheitstage!DN75))*N($C75))))</f>
        <v/>
      </c>
      <c r="CJ75" s="76">
        <f>IF($B75="",0,IF(Einstellungen!$C$10="Ja",MAX(IF(Einstellungen!$C$11="7 Tage",MAX(0,(MIN(DATE(2030,6,0),IF(Mitarbeiter!$D75="",DATE(2030,6,0),Mitarbeiter!$D75),TODAY()))-(MAX(DATE(2030,5,1),Mitarbeiter!$C75))+1),MAX(0,NETWORKDAYS(MAX(DATE(2030,5,1),Mitarbeiter!$C75),MIN(DATE(2030,6,0),IF(Mitarbeiter!$D75="",DATE(2030,6,0),Mitarbeiter!$D75),TODAY()),Einstellungen!$F$13:$F$67)))*N(Mitarbeiter!$E75)/IF(Einstellungen!$C$11="7 Tage",7,5),N('Ist-Stunden'!BF75)),MAX(IF(Einstellungen!$C$11="7 Tage",MAX(0,(MIN(DATE(2030,6,0),IF(Mitarbeiter!$D75="",DATE(2030,6,0),Mitarbeiter!$D75),TODAY()))-(MAX(DATE(2030,5,1),Mitarbeiter!$C75))+1),MAX(0,NETWORKDAYS(MAX(DATE(2030,5,1),Mitarbeiter!$C75),MIN(DATE(2030,6,0),IF(Mitarbeiter!$D75="",DATE(2030,6,0),Mitarbeiter!$D75),TODAY()),Einstellungen!$F$13:$F$67)))*N(Mitarbeiter!$E75)/IF(Einstellungen!$C$11="7 Tage",7,5),N('Ist-Stunden'!BF75)+(N(Krankheitstage!DC75)+N(Krankheitstage!DO75))*N($C75))))</f>
        <v/>
      </c>
      <c r="CK75" s="76">
        <f>IF($B75="",0,IF(Einstellungen!$C$10="Ja",MAX(IF(Einstellungen!$C$11="7 Tage",MAX(0,(MIN(DATE(2030,7,0),IF(Mitarbeiter!$D75="",DATE(2030,7,0),Mitarbeiter!$D75),TODAY()))-(MAX(DATE(2030,6,1),Mitarbeiter!$C75))+1),MAX(0,NETWORKDAYS(MAX(DATE(2030,6,1),Mitarbeiter!$C75),MIN(DATE(2030,7,0),IF(Mitarbeiter!$D75="",DATE(2030,7,0),Mitarbeiter!$D75),TODAY()),Einstellungen!$F$13:$F$67)))*N(Mitarbeiter!$E75)/IF(Einstellungen!$C$11="7 Tage",7,5),N('Ist-Stunden'!BG75)),MAX(IF(Einstellungen!$C$11="7 Tage",MAX(0,(MIN(DATE(2030,7,0),IF(Mitarbeiter!$D75="",DATE(2030,7,0),Mitarbeiter!$D75),TODAY()))-(MAX(DATE(2030,6,1),Mitarbeiter!$C75))+1),MAX(0,NETWORKDAYS(MAX(DATE(2030,6,1),Mitarbeiter!$C75),MIN(DATE(2030,7,0),IF(Mitarbeiter!$D75="",DATE(2030,7,0),Mitarbeiter!$D75),TODAY()),Einstellungen!$F$13:$F$67)))*N(Mitarbeiter!$E75)/IF(Einstellungen!$C$11="7 Tage",7,5),N('Ist-Stunden'!BG75)+(N(Krankheitstage!DD75)+N(Krankheitstage!DP75))*N($C75))))</f>
        <v/>
      </c>
      <c r="CL75" s="76">
        <f>IF($B75="",0,IF(Einstellungen!$C$10="Ja",MAX(IF(Einstellungen!$C$11="7 Tage",MAX(0,(MIN(DATE(2030,8,0),IF(Mitarbeiter!$D75="",DATE(2030,8,0),Mitarbeiter!$D75),TODAY()))-(MAX(DATE(2030,7,1),Mitarbeiter!$C75))+1),MAX(0,NETWORKDAYS(MAX(DATE(2030,7,1),Mitarbeiter!$C75),MIN(DATE(2030,8,0),IF(Mitarbeiter!$D75="",DATE(2030,8,0),Mitarbeiter!$D75),TODAY()),Einstellungen!$F$13:$F$67)))*N(Mitarbeiter!$E75)/IF(Einstellungen!$C$11="7 Tage",7,5),N('Ist-Stunden'!BH75)),MAX(IF(Einstellungen!$C$11="7 Tage",MAX(0,(MIN(DATE(2030,8,0),IF(Mitarbeiter!$D75="",DATE(2030,8,0),Mitarbeiter!$D75),TODAY()))-(MAX(DATE(2030,7,1),Mitarbeiter!$C75))+1),MAX(0,NETWORKDAYS(MAX(DATE(2030,7,1),Mitarbeiter!$C75),MIN(DATE(2030,8,0),IF(Mitarbeiter!$D75="",DATE(2030,8,0),Mitarbeiter!$D75),TODAY()),Einstellungen!$F$13:$F$67)))*N(Mitarbeiter!$E75)/IF(Einstellungen!$C$11="7 Tage",7,5),N('Ist-Stunden'!BH75)+(N(Krankheitstage!DE75)+N(Krankheitstage!DQ75))*N($C75))))</f>
        <v/>
      </c>
      <c r="CM75" s="76">
        <f>IF($B75="",0,IF(Einstellungen!$C$10="Ja",MAX(IF(Einstellungen!$C$11="7 Tage",MAX(0,(MIN(DATE(2030,9,0),IF(Mitarbeiter!$D75="",DATE(2030,9,0),Mitarbeiter!$D75),TODAY()))-(MAX(DATE(2030,8,1),Mitarbeiter!$C75))+1),MAX(0,NETWORKDAYS(MAX(DATE(2030,8,1),Mitarbeiter!$C75),MIN(DATE(2030,9,0),IF(Mitarbeiter!$D75="",DATE(2030,9,0),Mitarbeiter!$D75),TODAY()),Einstellungen!$F$13:$F$67)))*N(Mitarbeiter!$E75)/IF(Einstellungen!$C$11="7 Tage",7,5),N('Ist-Stunden'!BI75)),MAX(IF(Einstellungen!$C$11="7 Tage",MAX(0,(MIN(DATE(2030,9,0),IF(Mitarbeiter!$D75="",DATE(2030,9,0),Mitarbeiter!$D75),TODAY()))-(MAX(DATE(2030,8,1),Mitarbeiter!$C75))+1),MAX(0,NETWORKDAYS(MAX(DATE(2030,8,1),Mitarbeiter!$C75),MIN(DATE(2030,9,0),IF(Mitarbeiter!$D75="",DATE(2030,9,0),Mitarbeiter!$D75),TODAY()),Einstellungen!$F$13:$F$67)))*N(Mitarbeiter!$E75)/IF(Einstellungen!$C$11="7 Tage",7,5),N('Ist-Stunden'!BI75)+(N(Krankheitstage!DF75)+N(Krankheitstage!DR75))*N($C75))))</f>
        <v/>
      </c>
      <c r="CN75" s="76">
        <f>IF($B75="",0,IF(Einstellungen!$C$10="Ja",MAX(IF(Einstellungen!$C$11="7 Tage",MAX(0,(MIN(DATE(2030,10,0),IF(Mitarbeiter!$D75="",DATE(2030,10,0),Mitarbeiter!$D75),TODAY()))-(MAX(DATE(2030,9,1),Mitarbeiter!$C75))+1),MAX(0,NETWORKDAYS(MAX(DATE(2030,9,1),Mitarbeiter!$C75),MIN(DATE(2030,10,0),IF(Mitarbeiter!$D75="",DATE(2030,10,0),Mitarbeiter!$D75),TODAY()),Einstellungen!$F$13:$F$67)))*N(Mitarbeiter!$E75)/IF(Einstellungen!$C$11="7 Tage",7,5),N('Ist-Stunden'!BJ75)),MAX(IF(Einstellungen!$C$11="7 Tage",MAX(0,(MIN(DATE(2030,10,0),IF(Mitarbeiter!$D75="",DATE(2030,10,0),Mitarbeiter!$D75),TODAY()))-(MAX(DATE(2030,9,1),Mitarbeiter!$C75))+1),MAX(0,NETWORKDAYS(MAX(DATE(2030,9,1),Mitarbeiter!$C75),MIN(DATE(2030,10,0),IF(Mitarbeiter!$D75="",DATE(2030,10,0),Mitarbeiter!$D75),TODAY()),Einstellungen!$F$13:$F$67)))*N(Mitarbeiter!$E75)/IF(Einstellungen!$C$11="7 Tage",7,5),N('Ist-Stunden'!BJ75)+(N(Krankheitstage!DG75)+N(Krankheitstage!DS75))*N($C75))))</f>
        <v/>
      </c>
      <c r="CO75" s="76">
        <f>IF($B75="",0,IF(Einstellungen!$C$10="Ja",MAX(IF(Einstellungen!$C$11="7 Tage",MAX(0,(MIN(DATE(2030,11,0),IF(Mitarbeiter!$D75="",DATE(2030,11,0),Mitarbeiter!$D75),TODAY()))-(MAX(DATE(2030,10,1),Mitarbeiter!$C75))+1),MAX(0,NETWORKDAYS(MAX(DATE(2030,10,1),Mitarbeiter!$C75),MIN(DATE(2030,11,0),IF(Mitarbeiter!$D75="",DATE(2030,11,0),Mitarbeiter!$D75),TODAY()),Einstellungen!$F$13:$F$67)))*N(Mitarbeiter!$E75)/IF(Einstellungen!$C$11="7 Tage",7,5),N('Ist-Stunden'!BK75)),MAX(IF(Einstellungen!$C$11="7 Tage",MAX(0,(MIN(DATE(2030,11,0),IF(Mitarbeiter!$D75="",DATE(2030,11,0),Mitarbeiter!$D75),TODAY()))-(MAX(DATE(2030,10,1),Mitarbeiter!$C75))+1),MAX(0,NETWORKDAYS(MAX(DATE(2030,10,1),Mitarbeiter!$C75),MIN(DATE(2030,11,0),IF(Mitarbeiter!$D75="",DATE(2030,11,0),Mitarbeiter!$D75),TODAY()),Einstellungen!$F$13:$F$67)))*N(Mitarbeiter!$E75)/IF(Einstellungen!$C$11="7 Tage",7,5),N('Ist-Stunden'!BK75)+(N(Krankheitstage!DH75)+N(Krankheitstage!DT75))*N($C75))))</f>
        <v/>
      </c>
      <c r="CP75" s="76">
        <f>IF($B75="",0,IF(Einstellungen!$C$10="Ja",MAX(IF(Einstellungen!$C$11="7 Tage",MAX(0,(MIN(DATE(2030,12,0),IF(Mitarbeiter!$D75="",DATE(2030,12,0),Mitarbeiter!$D75),TODAY()))-(MAX(DATE(2030,11,1),Mitarbeiter!$C75))+1),MAX(0,NETWORKDAYS(MAX(DATE(2030,11,1),Mitarbeiter!$C75),MIN(DATE(2030,12,0),IF(Mitarbeiter!$D75="",DATE(2030,12,0),Mitarbeiter!$D75),TODAY()),Einstellungen!$F$13:$F$67)))*N(Mitarbeiter!$E75)/IF(Einstellungen!$C$11="7 Tage",7,5),N('Ist-Stunden'!BL75)),MAX(IF(Einstellungen!$C$11="7 Tage",MAX(0,(MIN(DATE(2030,12,0),IF(Mitarbeiter!$D75="",DATE(2030,12,0),Mitarbeiter!$D75),TODAY()))-(MAX(DATE(2030,11,1),Mitarbeiter!$C75))+1),MAX(0,NETWORKDAYS(MAX(DATE(2030,11,1),Mitarbeiter!$C75),MIN(DATE(2030,12,0),IF(Mitarbeiter!$D75="",DATE(2030,12,0),Mitarbeiter!$D75),TODAY()),Einstellungen!$F$13:$F$67)))*N(Mitarbeiter!$E75)/IF(Einstellungen!$C$11="7 Tage",7,5),N('Ist-Stunden'!BL75)+(N(Krankheitstage!DI75)+N(Krankheitstage!DU75))*N($C75))))</f>
        <v/>
      </c>
      <c r="CQ75" s="76">
        <f>IF($B75="",0,IF(Einstellungen!$C$10="Ja",MAX(IF(Einstellungen!$C$11="7 Tage",MAX(0,(MIN(DATE(2030,13,0),IF(Mitarbeiter!$D75="",DATE(2030,13,0),Mitarbeiter!$D75),TODAY()))-(MAX(DATE(2030,12,1),Mitarbeiter!$C75))+1),MAX(0,NETWORKDAYS(MAX(DATE(2030,12,1),Mitarbeiter!$C75),MIN(DATE(2030,13,0),IF(Mitarbeiter!$D75="",DATE(2030,13,0),Mitarbeiter!$D75),TODAY()),Einstellungen!$F$13:$F$67)))*N(Mitarbeiter!$E75)/IF(Einstellungen!$C$11="7 Tage",7,5),N('Ist-Stunden'!BM75)),MAX(IF(Einstellungen!$C$11="7 Tage",MAX(0,(MIN(DATE(2030,13,0),IF(Mitarbeiter!$D75="",DATE(2030,13,0),Mitarbeiter!$D75),TODAY()))-(MAX(DATE(2030,12,1),Mitarbeiter!$C75))+1),MAX(0,NETWORKDAYS(MAX(DATE(2030,12,1),Mitarbeiter!$C75),MIN(DATE(2030,13,0),IF(Mitarbeiter!$D75="",DATE(2030,13,0),Mitarbeiter!$D75),TODAY()),Einstellungen!$F$13:$F$67)))*N(Mitarbeiter!$E75)/IF(Einstellungen!$C$11="7 Tage",7,5),N('Ist-Stunden'!BM75)+(N(Krankheitstage!DJ75)+N(Krankheitstage!DV75))*N($C75))))</f>
        <v/>
      </c>
    </row>
    <row r="76">
      <c r="A76" s="73">
        <f>IF(Mitarbeiter!B76="","",Mitarbeiter!A76)</f>
        <v/>
      </c>
      <c r="B76" s="6">
        <f>IF(Mitarbeiter!B76="","",Mitarbeiter!B76)</f>
        <v/>
      </c>
      <c r="C76" s="74">
        <f>IF(Mitarbeiter!B76="","",Mitarbeiter!F76)</f>
        <v/>
      </c>
      <c r="D76" s="75">
        <f>N(INDEX(Krankheitstage!$G76:$DV76,1,(Einstellungen!$C$3-2026)*24+1))</f>
        <v/>
      </c>
      <c r="E76" s="75">
        <f>N(INDEX(Krankheitstage!$G76:$DV76,1,(Einstellungen!$C$3-2026)*24+2))</f>
        <v/>
      </c>
      <c r="F76" s="75">
        <f>N(INDEX(Krankheitstage!$G76:$DV76,1,(Einstellungen!$C$3-2026)*24+3))</f>
        <v/>
      </c>
      <c r="G76" s="75">
        <f>N(INDEX(Krankheitstage!$G76:$DV76,1,(Einstellungen!$C$3-2026)*24+4))</f>
        <v/>
      </c>
      <c r="H76" s="75">
        <f>N(INDEX(Krankheitstage!$G76:$DV76,1,(Einstellungen!$C$3-2026)*24+5))</f>
        <v/>
      </c>
      <c r="I76" s="75">
        <f>N(INDEX(Krankheitstage!$G76:$DV76,1,(Einstellungen!$C$3-2026)*24+6))</f>
        <v/>
      </c>
      <c r="J76" s="75">
        <f>N(INDEX(Krankheitstage!$G76:$DV76,1,(Einstellungen!$C$3-2026)*24+7))</f>
        <v/>
      </c>
      <c r="K76" s="75">
        <f>N(INDEX(Krankheitstage!$G76:$DV76,1,(Einstellungen!$C$3-2026)*24+8))</f>
        <v/>
      </c>
      <c r="L76" s="75">
        <f>N(INDEX(Krankheitstage!$G76:$DV76,1,(Einstellungen!$C$3-2026)*24+9))</f>
        <v/>
      </c>
      <c r="M76" s="75">
        <f>N(INDEX(Krankheitstage!$G76:$DV76,1,(Einstellungen!$C$3-2026)*24+10))</f>
        <v/>
      </c>
      <c r="N76" s="75">
        <f>N(INDEX(Krankheitstage!$G76:$DV76,1,(Einstellungen!$C$3-2026)*24+11))</f>
        <v/>
      </c>
      <c r="O76" s="75">
        <f>N(INDEX(Krankheitstage!$G76:$DV76,1,(Einstellungen!$C$3-2026)*24+12))</f>
        <v/>
      </c>
      <c r="P76" s="75">
        <f>IF($B76="","",SUM(D76:O76))</f>
        <v/>
      </c>
      <c r="Q76" s="75">
        <f>N(INDEX(Krankheitstage!$G76:$DV76,1,(Einstellungen!$C$3-2026)*24+13))</f>
        <v/>
      </c>
      <c r="R76" s="75">
        <f>N(INDEX(Krankheitstage!$G76:$DV76,1,(Einstellungen!$C$3-2026)*24+14))</f>
        <v/>
      </c>
      <c r="S76" s="75">
        <f>N(INDEX(Krankheitstage!$G76:$DV76,1,(Einstellungen!$C$3-2026)*24+15))</f>
        <v/>
      </c>
      <c r="T76" s="75">
        <f>N(INDEX(Krankheitstage!$G76:$DV76,1,(Einstellungen!$C$3-2026)*24+16))</f>
        <v/>
      </c>
      <c r="U76" s="75">
        <f>N(INDEX(Krankheitstage!$G76:$DV76,1,(Einstellungen!$C$3-2026)*24+17))</f>
        <v/>
      </c>
      <c r="V76" s="75">
        <f>N(INDEX(Krankheitstage!$G76:$DV76,1,(Einstellungen!$C$3-2026)*24+18))</f>
        <v/>
      </c>
      <c r="W76" s="75">
        <f>N(INDEX(Krankheitstage!$G76:$DV76,1,(Einstellungen!$C$3-2026)*24+19))</f>
        <v/>
      </c>
      <c r="X76" s="75">
        <f>N(INDEX(Krankheitstage!$G76:$DV76,1,(Einstellungen!$C$3-2026)*24+20))</f>
        <v/>
      </c>
      <c r="Y76" s="75">
        <f>N(INDEX(Krankheitstage!$G76:$DV76,1,(Einstellungen!$C$3-2026)*24+21))</f>
        <v/>
      </c>
      <c r="Z76" s="75">
        <f>N(INDEX(Krankheitstage!$G76:$DV76,1,(Einstellungen!$C$3-2026)*24+22))</f>
        <v/>
      </c>
      <c r="AA76" s="75">
        <f>N(INDEX(Krankheitstage!$G76:$DV76,1,(Einstellungen!$C$3-2026)*24+23))</f>
        <v/>
      </c>
      <c r="AB76" s="75">
        <f>N(INDEX(Krankheitstage!$G76:$DV76,1,(Einstellungen!$C$3-2026)*24+24))</f>
        <v/>
      </c>
      <c r="AC76" s="75">
        <f>IF($B76="","",SUM(Q76:AB76))</f>
        <v/>
      </c>
      <c r="AD76" s="75">
        <f>IF($B76="","",SUM(P76,AC76))</f>
        <v/>
      </c>
      <c r="AE76" s="76">
        <f>IF($B76="","",AD76*N(C76))</f>
        <v/>
      </c>
      <c r="AF76" s="75">
        <f>IF($B76="","",Krankheitstage!E76)</f>
        <v/>
      </c>
      <c r="AG76" s="76">
        <f>IF($B76="","",AF76*N(C76))</f>
        <v/>
      </c>
      <c r="AH76" s="76">
        <f>IF($B76="","",INDEX($AJ76:$CQ76,1,(Einstellungen!$C$3-2026)*12+1)+INDEX($AJ76:$CQ76,1,(Einstellungen!$C$3-2026)*12+2)+INDEX($AJ76:$CQ76,1,(Einstellungen!$C$3-2026)*12+3)+INDEX($AJ76:$CQ76,1,(Einstellungen!$C$3-2026)*12+4)+INDEX($AJ76:$CQ76,1,(Einstellungen!$C$3-2026)*12+5)+INDEX($AJ76:$CQ76,1,(Einstellungen!$C$3-2026)*12+6)+INDEX($AJ76:$CQ76,1,(Einstellungen!$C$3-2026)*12+7)+INDEX($AJ76:$CQ76,1,(Einstellungen!$C$3-2026)*12+8)+INDEX($AJ76:$CQ76,1,(Einstellungen!$C$3-2026)*12+9)+INDEX($AJ76:$CQ76,1,(Einstellungen!$C$3-2026)*12+10)+INDEX($AJ76:$CQ76,1,(Einstellungen!$C$3-2026)*12+11)+INDEX($AJ76:$CQ76,1,(Einstellungen!$C$3-2026)*12+12))</f>
        <v/>
      </c>
      <c r="AI76" s="76">
        <f>IF($B76="","",SUM($AJ76:$CQ76))</f>
        <v/>
      </c>
      <c r="AJ76" s="76">
        <f>IF($B76="",0,IF(Einstellungen!$C$10="Ja",MAX(IF(Einstellungen!$C$11="7 Tage",MAX(0,(MIN(DATE(2026,2,0),IF(Mitarbeiter!$D76="",DATE(2026,2,0),Mitarbeiter!$D76),TODAY()))-(MAX(DATE(2026,1,1),Mitarbeiter!$C76))+1),MAX(0,NETWORKDAYS(MAX(DATE(2026,1,1),Mitarbeiter!$C76),MIN(DATE(2026,2,0),IF(Mitarbeiter!$D76="",DATE(2026,2,0),Mitarbeiter!$D76),TODAY()),Einstellungen!$F$13:$F$67)))*N(Mitarbeiter!$E76)/IF(Einstellungen!$C$11="7 Tage",7,5),N('Ist-Stunden'!F76)),MAX(IF(Einstellungen!$C$11="7 Tage",MAX(0,(MIN(DATE(2026,2,0),IF(Mitarbeiter!$D76="",DATE(2026,2,0),Mitarbeiter!$D76),TODAY()))-(MAX(DATE(2026,1,1),Mitarbeiter!$C76))+1),MAX(0,NETWORKDAYS(MAX(DATE(2026,1,1),Mitarbeiter!$C76),MIN(DATE(2026,2,0),IF(Mitarbeiter!$D76="",DATE(2026,2,0),Mitarbeiter!$D76),TODAY()),Einstellungen!$F$13:$F$67)))*N(Mitarbeiter!$E76)/IF(Einstellungen!$C$11="7 Tage",7,5),N('Ist-Stunden'!F76)+(N(Krankheitstage!G76)+N(Krankheitstage!S76))*N($C76))))</f>
        <v/>
      </c>
      <c r="AK76" s="76">
        <f>IF($B76="",0,IF(Einstellungen!$C$10="Ja",MAX(IF(Einstellungen!$C$11="7 Tage",MAX(0,(MIN(DATE(2026,3,0),IF(Mitarbeiter!$D76="",DATE(2026,3,0),Mitarbeiter!$D76),TODAY()))-(MAX(DATE(2026,2,1),Mitarbeiter!$C76))+1),MAX(0,NETWORKDAYS(MAX(DATE(2026,2,1),Mitarbeiter!$C76),MIN(DATE(2026,3,0),IF(Mitarbeiter!$D76="",DATE(2026,3,0),Mitarbeiter!$D76),TODAY()),Einstellungen!$F$13:$F$67)))*N(Mitarbeiter!$E76)/IF(Einstellungen!$C$11="7 Tage",7,5),N('Ist-Stunden'!G76)),MAX(IF(Einstellungen!$C$11="7 Tage",MAX(0,(MIN(DATE(2026,3,0),IF(Mitarbeiter!$D76="",DATE(2026,3,0),Mitarbeiter!$D76),TODAY()))-(MAX(DATE(2026,2,1),Mitarbeiter!$C76))+1),MAX(0,NETWORKDAYS(MAX(DATE(2026,2,1),Mitarbeiter!$C76),MIN(DATE(2026,3,0),IF(Mitarbeiter!$D76="",DATE(2026,3,0),Mitarbeiter!$D76),TODAY()),Einstellungen!$F$13:$F$67)))*N(Mitarbeiter!$E76)/IF(Einstellungen!$C$11="7 Tage",7,5),N('Ist-Stunden'!G76)+(N(Krankheitstage!H76)+N(Krankheitstage!T76))*N($C76))))</f>
        <v/>
      </c>
      <c r="AL76" s="76">
        <f>IF($B76="",0,IF(Einstellungen!$C$10="Ja",MAX(IF(Einstellungen!$C$11="7 Tage",MAX(0,(MIN(DATE(2026,4,0),IF(Mitarbeiter!$D76="",DATE(2026,4,0),Mitarbeiter!$D76),TODAY()))-(MAX(DATE(2026,3,1),Mitarbeiter!$C76))+1),MAX(0,NETWORKDAYS(MAX(DATE(2026,3,1),Mitarbeiter!$C76),MIN(DATE(2026,4,0),IF(Mitarbeiter!$D76="",DATE(2026,4,0),Mitarbeiter!$D76),TODAY()),Einstellungen!$F$13:$F$67)))*N(Mitarbeiter!$E76)/IF(Einstellungen!$C$11="7 Tage",7,5),N('Ist-Stunden'!H76)),MAX(IF(Einstellungen!$C$11="7 Tage",MAX(0,(MIN(DATE(2026,4,0),IF(Mitarbeiter!$D76="",DATE(2026,4,0),Mitarbeiter!$D76),TODAY()))-(MAX(DATE(2026,3,1),Mitarbeiter!$C76))+1),MAX(0,NETWORKDAYS(MAX(DATE(2026,3,1),Mitarbeiter!$C76),MIN(DATE(2026,4,0),IF(Mitarbeiter!$D76="",DATE(2026,4,0),Mitarbeiter!$D76),TODAY()),Einstellungen!$F$13:$F$67)))*N(Mitarbeiter!$E76)/IF(Einstellungen!$C$11="7 Tage",7,5),N('Ist-Stunden'!H76)+(N(Krankheitstage!I76)+N(Krankheitstage!U76))*N($C76))))</f>
        <v/>
      </c>
      <c r="AM76" s="76">
        <f>IF($B76="",0,IF(Einstellungen!$C$10="Ja",MAX(IF(Einstellungen!$C$11="7 Tage",MAX(0,(MIN(DATE(2026,5,0),IF(Mitarbeiter!$D76="",DATE(2026,5,0),Mitarbeiter!$D76),TODAY()))-(MAX(DATE(2026,4,1),Mitarbeiter!$C76))+1),MAX(0,NETWORKDAYS(MAX(DATE(2026,4,1),Mitarbeiter!$C76),MIN(DATE(2026,5,0),IF(Mitarbeiter!$D76="",DATE(2026,5,0),Mitarbeiter!$D76),TODAY()),Einstellungen!$F$13:$F$67)))*N(Mitarbeiter!$E76)/IF(Einstellungen!$C$11="7 Tage",7,5),N('Ist-Stunden'!I76)),MAX(IF(Einstellungen!$C$11="7 Tage",MAX(0,(MIN(DATE(2026,5,0),IF(Mitarbeiter!$D76="",DATE(2026,5,0),Mitarbeiter!$D76),TODAY()))-(MAX(DATE(2026,4,1),Mitarbeiter!$C76))+1),MAX(0,NETWORKDAYS(MAX(DATE(2026,4,1),Mitarbeiter!$C76),MIN(DATE(2026,5,0),IF(Mitarbeiter!$D76="",DATE(2026,5,0),Mitarbeiter!$D76),TODAY()),Einstellungen!$F$13:$F$67)))*N(Mitarbeiter!$E76)/IF(Einstellungen!$C$11="7 Tage",7,5),N('Ist-Stunden'!I76)+(N(Krankheitstage!J76)+N(Krankheitstage!V76))*N($C76))))</f>
        <v/>
      </c>
      <c r="AN76" s="76">
        <f>IF($B76="",0,IF(Einstellungen!$C$10="Ja",MAX(IF(Einstellungen!$C$11="7 Tage",MAX(0,(MIN(DATE(2026,6,0),IF(Mitarbeiter!$D76="",DATE(2026,6,0),Mitarbeiter!$D76),TODAY()))-(MAX(DATE(2026,5,1),Mitarbeiter!$C76))+1),MAX(0,NETWORKDAYS(MAX(DATE(2026,5,1),Mitarbeiter!$C76),MIN(DATE(2026,6,0),IF(Mitarbeiter!$D76="",DATE(2026,6,0),Mitarbeiter!$D76),TODAY()),Einstellungen!$F$13:$F$67)))*N(Mitarbeiter!$E76)/IF(Einstellungen!$C$11="7 Tage",7,5),N('Ist-Stunden'!J76)),MAX(IF(Einstellungen!$C$11="7 Tage",MAX(0,(MIN(DATE(2026,6,0),IF(Mitarbeiter!$D76="",DATE(2026,6,0),Mitarbeiter!$D76),TODAY()))-(MAX(DATE(2026,5,1),Mitarbeiter!$C76))+1),MAX(0,NETWORKDAYS(MAX(DATE(2026,5,1),Mitarbeiter!$C76),MIN(DATE(2026,6,0),IF(Mitarbeiter!$D76="",DATE(2026,6,0),Mitarbeiter!$D76),TODAY()),Einstellungen!$F$13:$F$67)))*N(Mitarbeiter!$E76)/IF(Einstellungen!$C$11="7 Tage",7,5),N('Ist-Stunden'!J76)+(N(Krankheitstage!K76)+N(Krankheitstage!W76))*N($C76))))</f>
        <v/>
      </c>
      <c r="AO76" s="76">
        <f>IF($B76="",0,IF(Einstellungen!$C$10="Ja",MAX(IF(Einstellungen!$C$11="7 Tage",MAX(0,(MIN(DATE(2026,7,0),IF(Mitarbeiter!$D76="",DATE(2026,7,0),Mitarbeiter!$D76),TODAY()))-(MAX(DATE(2026,6,1),Mitarbeiter!$C76))+1),MAX(0,NETWORKDAYS(MAX(DATE(2026,6,1),Mitarbeiter!$C76),MIN(DATE(2026,7,0),IF(Mitarbeiter!$D76="",DATE(2026,7,0),Mitarbeiter!$D76),TODAY()),Einstellungen!$F$13:$F$67)))*N(Mitarbeiter!$E76)/IF(Einstellungen!$C$11="7 Tage",7,5),N('Ist-Stunden'!K76)),MAX(IF(Einstellungen!$C$11="7 Tage",MAX(0,(MIN(DATE(2026,7,0),IF(Mitarbeiter!$D76="",DATE(2026,7,0),Mitarbeiter!$D76),TODAY()))-(MAX(DATE(2026,6,1),Mitarbeiter!$C76))+1),MAX(0,NETWORKDAYS(MAX(DATE(2026,6,1),Mitarbeiter!$C76),MIN(DATE(2026,7,0),IF(Mitarbeiter!$D76="",DATE(2026,7,0),Mitarbeiter!$D76),TODAY()),Einstellungen!$F$13:$F$67)))*N(Mitarbeiter!$E76)/IF(Einstellungen!$C$11="7 Tage",7,5),N('Ist-Stunden'!K76)+(N(Krankheitstage!L76)+N(Krankheitstage!X76))*N($C76))))</f>
        <v/>
      </c>
      <c r="AP76" s="76">
        <f>IF($B76="",0,IF(Einstellungen!$C$10="Ja",MAX(IF(Einstellungen!$C$11="7 Tage",MAX(0,(MIN(DATE(2026,8,0),IF(Mitarbeiter!$D76="",DATE(2026,8,0),Mitarbeiter!$D76),TODAY()))-(MAX(DATE(2026,7,1),Mitarbeiter!$C76))+1),MAX(0,NETWORKDAYS(MAX(DATE(2026,7,1),Mitarbeiter!$C76),MIN(DATE(2026,8,0),IF(Mitarbeiter!$D76="",DATE(2026,8,0),Mitarbeiter!$D76),TODAY()),Einstellungen!$F$13:$F$67)))*N(Mitarbeiter!$E76)/IF(Einstellungen!$C$11="7 Tage",7,5),N('Ist-Stunden'!L76)),MAX(IF(Einstellungen!$C$11="7 Tage",MAX(0,(MIN(DATE(2026,8,0),IF(Mitarbeiter!$D76="",DATE(2026,8,0),Mitarbeiter!$D76),TODAY()))-(MAX(DATE(2026,7,1),Mitarbeiter!$C76))+1),MAX(0,NETWORKDAYS(MAX(DATE(2026,7,1),Mitarbeiter!$C76),MIN(DATE(2026,8,0),IF(Mitarbeiter!$D76="",DATE(2026,8,0),Mitarbeiter!$D76),TODAY()),Einstellungen!$F$13:$F$67)))*N(Mitarbeiter!$E76)/IF(Einstellungen!$C$11="7 Tage",7,5),N('Ist-Stunden'!L76)+(N(Krankheitstage!M76)+N(Krankheitstage!Y76))*N($C76))))</f>
        <v/>
      </c>
      <c r="AQ76" s="76">
        <f>IF($B76="",0,IF(Einstellungen!$C$10="Ja",MAX(IF(Einstellungen!$C$11="7 Tage",MAX(0,(MIN(DATE(2026,9,0),IF(Mitarbeiter!$D76="",DATE(2026,9,0),Mitarbeiter!$D76),TODAY()))-(MAX(DATE(2026,8,1),Mitarbeiter!$C76))+1),MAX(0,NETWORKDAYS(MAX(DATE(2026,8,1),Mitarbeiter!$C76),MIN(DATE(2026,9,0),IF(Mitarbeiter!$D76="",DATE(2026,9,0),Mitarbeiter!$D76),TODAY()),Einstellungen!$F$13:$F$67)))*N(Mitarbeiter!$E76)/IF(Einstellungen!$C$11="7 Tage",7,5),N('Ist-Stunden'!M76)),MAX(IF(Einstellungen!$C$11="7 Tage",MAX(0,(MIN(DATE(2026,9,0),IF(Mitarbeiter!$D76="",DATE(2026,9,0),Mitarbeiter!$D76),TODAY()))-(MAX(DATE(2026,8,1),Mitarbeiter!$C76))+1),MAX(0,NETWORKDAYS(MAX(DATE(2026,8,1),Mitarbeiter!$C76),MIN(DATE(2026,9,0),IF(Mitarbeiter!$D76="",DATE(2026,9,0),Mitarbeiter!$D76),TODAY()),Einstellungen!$F$13:$F$67)))*N(Mitarbeiter!$E76)/IF(Einstellungen!$C$11="7 Tage",7,5),N('Ist-Stunden'!M76)+(N(Krankheitstage!N76)+N(Krankheitstage!Z76))*N($C76))))</f>
        <v/>
      </c>
      <c r="AR76" s="76">
        <f>IF($B76="",0,IF(Einstellungen!$C$10="Ja",MAX(IF(Einstellungen!$C$11="7 Tage",MAX(0,(MIN(DATE(2026,10,0),IF(Mitarbeiter!$D76="",DATE(2026,10,0),Mitarbeiter!$D76),TODAY()))-(MAX(DATE(2026,9,1),Mitarbeiter!$C76))+1),MAX(0,NETWORKDAYS(MAX(DATE(2026,9,1),Mitarbeiter!$C76),MIN(DATE(2026,10,0),IF(Mitarbeiter!$D76="",DATE(2026,10,0),Mitarbeiter!$D76),TODAY()),Einstellungen!$F$13:$F$67)))*N(Mitarbeiter!$E76)/IF(Einstellungen!$C$11="7 Tage",7,5),N('Ist-Stunden'!N76)),MAX(IF(Einstellungen!$C$11="7 Tage",MAX(0,(MIN(DATE(2026,10,0),IF(Mitarbeiter!$D76="",DATE(2026,10,0),Mitarbeiter!$D76),TODAY()))-(MAX(DATE(2026,9,1),Mitarbeiter!$C76))+1),MAX(0,NETWORKDAYS(MAX(DATE(2026,9,1),Mitarbeiter!$C76),MIN(DATE(2026,10,0),IF(Mitarbeiter!$D76="",DATE(2026,10,0),Mitarbeiter!$D76),TODAY()),Einstellungen!$F$13:$F$67)))*N(Mitarbeiter!$E76)/IF(Einstellungen!$C$11="7 Tage",7,5),N('Ist-Stunden'!N76)+(N(Krankheitstage!O76)+N(Krankheitstage!AA76))*N($C76))))</f>
        <v/>
      </c>
      <c r="AS76" s="76">
        <f>IF($B76="",0,IF(Einstellungen!$C$10="Ja",MAX(IF(Einstellungen!$C$11="7 Tage",MAX(0,(MIN(DATE(2026,11,0),IF(Mitarbeiter!$D76="",DATE(2026,11,0),Mitarbeiter!$D76),TODAY()))-(MAX(DATE(2026,10,1),Mitarbeiter!$C76))+1),MAX(0,NETWORKDAYS(MAX(DATE(2026,10,1),Mitarbeiter!$C76),MIN(DATE(2026,11,0),IF(Mitarbeiter!$D76="",DATE(2026,11,0),Mitarbeiter!$D76),TODAY()),Einstellungen!$F$13:$F$67)))*N(Mitarbeiter!$E76)/IF(Einstellungen!$C$11="7 Tage",7,5),N('Ist-Stunden'!O76)),MAX(IF(Einstellungen!$C$11="7 Tage",MAX(0,(MIN(DATE(2026,11,0),IF(Mitarbeiter!$D76="",DATE(2026,11,0),Mitarbeiter!$D76),TODAY()))-(MAX(DATE(2026,10,1),Mitarbeiter!$C76))+1),MAX(0,NETWORKDAYS(MAX(DATE(2026,10,1),Mitarbeiter!$C76),MIN(DATE(2026,11,0),IF(Mitarbeiter!$D76="",DATE(2026,11,0),Mitarbeiter!$D76),TODAY()),Einstellungen!$F$13:$F$67)))*N(Mitarbeiter!$E76)/IF(Einstellungen!$C$11="7 Tage",7,5),N('Ist-Stunden'!O76)+(N(Krankheitstage!P76)+N(Krankheitstage!AB76))*N($C76))))</f>
        <v/>
      </c>
      <c r="AT76" s="76">
        <f>IF($B76="",0,IF(Einstellungen!$C$10="Ja",MAX(IF(Einstellungen!$C$11="7 Tage",MAX(0,(MIN(DATE(2026,12,0),IF(Mitarbeiter!$D76="",DATE(2026,12,0),Mitarbeiter!$D76),TODAY()))-(MAX(DATE(2026,11,1),Mitarbeiter!$C76))+1),MAX(0,NETWORKDAYS(MAX(DATE(2026,11,1),Mitarbeiter!$C76),MIN(DATE(2026,12,0),IF(Mitarbeiter!$D76="",DATE(2026,12,0),Mitarbeiter!$D76),TODAY()),Einstellungen!$F$13:$F$67)))*N(Mitarbeiter!$E76)/IF(Einstellungen!$C$11="7 Tage",7,5),N('Ist-Stunden'!P76)),MAX(IF(Einstellungen!$C$11="7 Tage",MAX(0,(MIN(DATE(2026,12,0),IF(Mitarbeiter!$D76="",DATE(2026,12,0),Mitarbeiter!$D76),TODAY()))-(MAX(DATE(2026,11,1),Mitarbeiter!$C76))+1),MAX(0,NETWORKDAYS(MAX(DATE(2026,11,1),Mitarbeiter!$C76),MIN(DATE(2026,12,0),IF(Mitarbeiter!$D76="",DATE(2026,12,0),Mitarbeiter!$D76),TODAY()),Einstellungen!$F$13:$F$67)))*N(Mitarbeiter!$E76)/IF(Einstellungen!$C$11="7 Tage",7,5),N('Ist-Stunden'!P76)+(N(Krankheitstage!Q76)+N(Krankheitstage!AC76))*N($C76))))</f>
        <v/>
      </c>
      <c r="AU76" s="76">
        <f>IF($B76="",0,IF(Einstellungen!$C$10="Ja",MAX(IF(Einstellungen!$C$11="7 Tage",MAX(0,(MIN(DATE(2026,13,0),IF(Mitarbeiter!$D76="",DATE(2026,13,0),Mitarbeiter!$D76),TODAY()))-(MAX(DATE(2026,12,1),Mitarbeiter!$C76))+1),MAX(0,NETWORKDAYS(MAX(DATE(2026,12,1),Mitarbeiter!$C76),MIN(DATE(2026,13,0),IF(Mitarbeiter!$D76="",DATE(2026,13,0),Mitarbeiter!$D76),TODAY()),Einstellungen!$F$13:$F$67)))*N(Mitarbeiter!$E76)/IF(Einstellungen!$C$11="7 Tage",7,5),N('Ist-Stunden'!Q76)),MAX(IF(Einstellungen!$C$11="7 Tage",MAX(0,(MIN(DATE(2026,13,0),IF(Mitarbeiter!$D76="",DATE(2026,13,0),Mitarbeiter!$D76),TODAY()))-(MAX(DATE(2026,12,1),Mitarbeiter!$C76))+1),MAX(0,NETWORKDAYS(MAX(DATE(2026,12,1),Mitarbeiter!$C76),MIN(DATE(2026,13,0),IF(Mitarbeiter!$D76="",DATE(2026,13,0),Mitarbeiter!$D76),TODAY()),Einstellungen!$F$13:$F$67)))*N(Mitarbeiter!$E76)/IF(Einstellungen!$C$11="7 Tage",7,5),N('Ist-Stunden'!Q76)+(N(Krankheitstage!R76)+N(Krankheitstage!AD76))*N($C76))))</f>
        <v/>
      </c>
      <c r="AV76" s="76">
        <f>IF($B76="",0,IF(Einstellungen!$C$10="Ja",MAX(IF(Einstellungen!$C$11="7 Tage",MAX(0,(MIN(DATE(2027,2,0),IF(Mitarbeiter!$D76="",DATE(2027,2,0),Mitarbeiter!$D76),TODAY()))-(MAX(DATE(2027,1,1),Mitarbeiter!$C76))+1),MAX(0,NETWORKDAYS(MAX(DATE(2027,1,1),Mitarbeiter!$C76),MIN(DATE(2027,2,0),IF(Mitarbeiter!$D76="",DATE(2027,2,0),Mitarbeiter!$D76),TODAY()),Einstellungen!$F$13:$F$67)))*N(Mitarbeiter!$E76)/IF(Einstellungen!$C$11="7 Tage",7,5),N('Ist-Stunden'!R76)),MAX(IF(Einstellungen!$C$11="7 Tage",MAX(0,(MIN(DATE(2027,2,0),IF(Mitarbeiter!$D76="",DATE(2027,2,0),Mitarbeiter!$D76),TODAY()))-(MAX(DATE(2027,1,1),Mitarbeiter!$C76))+1),MAX(0,NETWORKDAYS(MAX(DATE(2027,1,1),Mitarbeiter!$C76),MIN(DATE(2027,2,0),IF(Mitarbeiter!$D76="",DATE(2027,2,0),Mitarbeiter!$D76),TODAY()),Einstellungen!$F$13:$F$67)))*N(Mitarbeiter!$E76)/IF(Einstellungen!$C$11="7 Tage",7,5),N('Ist-Stunden'!R76)+(N(Krankheitstage!AE76)+N(Krankheitstage!AQ76))*N($C76))))</f>
        <v/>
      </c>
      <c r="AW76" s="76">
        <f>IF($B76="",0,IF(Einstellungen!$C$10="Ja",MAX(IF(Einstellungen!$C$11="7 Tage",MAX(0,(MIN(DATE(2027,3,0),IF(Mitarbeiter!$D76="",DATE(2027,3,0),Mitarbeiter!$D76),TODAY()))-(MAX(DATE(2027,2,1),Mitarbeiter!$C76))+1),MAX(0,NETWORKDAYS(MAX(DATE(2027,2,1),Mitarbeiter!$C76),MIN(DATE(2027,3,0),IF(Mitarbeiter!$D76="",DATE(2027,3,0),Mitarbeiter!$D76),TODAY()),Einstellungen!$F$13:$F$67)))*N(Mitarbeiter!$E76)/IF(Einstellungen!$C$11="7 Tage",7,5),N('Ist-Stunden'!S76)),MAX(IF(Einstellungen!$C$11="7 Tage",MAX(0,(MIN(DATE(2027,3,0),IF(Mitarbeiter!$D76="",DATE(2027,3,0),Mitarbeiter!$D76),TODAY()))-(MAX(DATE(2027,2,1),Mitarbeiter!$C76))+1),MAX(0,NETWORKDAYS(MAX(DATE(2027,2,1),Mitarbeiter!$C76),MIN(DATE(2027,3,0),IF(Mitarbeiter!$D76="",DATE(2027,3,0),Mitarbeiter!$D76),TODAY()),Einstellungen!$F$13:$F$67)))*N(Mitarbeiter!$E76)/IF(Einstellungen!$C$11="7 Tage",7,5),N('Ist-Stunden'!S76)+(N(Krankheitstage!AF76)+N(Krankheitstage!AR76))*N($C76))))</f>
        <v/>
      </c>
      <c r="AX76" s="76">
        <f>IF($B76="",0,IF(Einstellungen!$C$10="Ja",MAX(IF(Einstellungen!$C$11="7 Tage",MAX(0,(MIN(DATE(2027,4,0),IF(Mitarbeiter!$D76="",DATE(2027,4,0),Mitarbeiter!$D76),TODAY()))-(MAX(DATE(2027,3,1),Mitarbeiter!$C76))+1),MAX(0,NETWORKDAYS(MAX(DATE(2027,3,1),Mitarbeiter!$C76),MIN(DATE(2027,4,0),IF(Mitarbeiter!$D76="",DATE(2027,4,0),Mitarbeiter!$D76),TODAY()),Einstellungen!$F$13:$F$67)))*N(Mitarbeiter!$E76)/IF(Einstellungen!$C$11="7 Tage",7,5),N('Ist-Stunden'!T76)),MAX(IF(Einstellungen!$C$11="7 Tage",MAX(0,(MIN(DATE(2027,4,0),IF(Mitarbeiter!$D76="",DATE(2027,4,0),Mitarbeiter!$D76),TODAY()))-(MAX(DATE(2027,3,1),Mitarbeiter!$C76))+1),MAX(0,NETWORKDAYS(MAX(DATE(2027,3,1),Mitarbeiter!$C76),MIN(DATE(2027,4,0),IF(Mitarbeiter!$D76="",DATE(2027,4,0),Mitarbeiter!$D76),TODAY()),Einstellungen!$F$13:$F$67)))*N(Mitarbeiter!$E76)/IF(Einstellungen!$C$11="7 Tage",7,5),N('Ist-Stunden'!T76)+(N(Krankheitstage!AG76)+N(Krankheitstage!AS76))*N($C76))))</f>
        <v/>
      </c>
      <c r="AY76" s="76">
        <f>IF($B76="",0,IF(Einstellungen!$C$10="Ja",MAX(IF(Einstellungen!$C$11="7 Tage",MAX(0,(MIN(DATE(2027,5,0),IF(Mitarbeiter!$D76="",DATE(2027,5,0),Mitarbeiter!$D76),TODAY()))-(MAX(DATE(2027,4,1),Mitarbeiter!$C76))+1),MAX(0,NETWORKDAYS(MAX(DATE(2027,4,1),Mitarbeiter!$C76),MIN(DATE(2027,5,0),IF(Mitarbeiter!$D76="",DATE(2027,5,0),Mitarbeiter!$D76),TODAY()),Einstellungen!$F$13:$F$67)))*N(Mitarbeiter!$E76)/IF(Einstellungen!$C$11="7 Tage",7,5),N('Ist-Stunden'!U76)),MAX(IF(Einstellungen!$C$11="7 Tage",MAX(0,(MIN(DATE(2027,5,0),IF(Mitarbeiter!$D76="",DATE(2027,5,0),Mitarbeiter!$D76),TODAY()))-(MAX(DATE(2027,4,1),Mitarbeiter!$C76))+1),MAX(0,NETWORKDAYS(MAX(DATE(2027,4,1),Mitarbeiter!$C76),MIN(DATE(2027,5,0),IF(Mitarbeiter!$D76="",DATE(2027,5,0),Mitarbeiter!$D76),TODAY()),Einstellungen!$F$13:$F$67)))*N(Mitarbeiter!$E76)/IF(Einstellungen!$C$11="7 Tage",7,5),N('Ist-Stunden'!U76)+(N(Krankheitstage!AH76)+N(Krankheitstage!AT76))*N($C76))))</f>
        <v/>
      </c>
      <c r="AZ76" s="76">
        <f>IF($B76="",0,IF(Einstellungen!$C$10="Ja",MAX(IF(Einstellungen!$C$11="7 Tage",MAX(0,(MIN(DATE(2027,6,0),IF(Mitarbeiter!$D76="",DATE(2027,6,0),Mitarbeiter!$D76),TODAY()))-(MAX(DATE(2027,5,1),Mitarbeiter!$C76))+1),MAX(0,NETWORKDAYS(MAX(DATE(2027,5,1),Mitarbeiter!$C76),MIN(DATE(2027,6,0),IF(Mitarbeiter!$D76="",DATE(2027,6,0),Mitarbeiter!$D76),TODAY()),Einstellungen!$F$13:$F$67)))*N(Mitarbeiter!$E76)/IF(Einstellungen!$C$11="7 Tage",7,5),N('Ist-Stunden'!V76)),MAX(IF(Einstellungen!$C$11="7 Tage",MAX(0,(MIN(DATE(2027,6,0),IF(Mitarbeiter!$D76="",DATE(2027,6,0),Mitarbeiter!$D76),TODAY()))-(MAX(DATE(2027,5,1),Mitarbeiter!$C76))+1),MAX(0,NETWORKDAYS(MAX(DATE(2027,5,1),Mitarbeiter!$C76),MIN(DATE(2027,6,0),IF(Mitarbeiter!$D76="",DATE(2027,6,0),Mitarbeiter!$D76),TODAY()),Einstellungen!$F$13:$F$67)))*N(Mitarbeiter!$E76)/IF(Einstellungen!$C$11="7 Tage",7,5),N('Ist-Stunden'!V76)+(N(Krankheitstage!AI76)+N(Krankheitstage!AU76))*N($C76))))</f>
        <v/>
      </c>
      <c r="BA76" s="76">
        <f>IF($B76="",0,IF(Einstellungen!$C$10="Ja",MAX(IF(Einstellungen!$C$11="7 Tage",MAX(0,(MIN(DATE(2027,7,0),IF(Mitarbeiter!$D76="",DATE(2027,7,0),Mitarbeiter!$D76),TODAY()))-(MAX(DATE(2027,6,1),Mitarbeiter!$C76))+1),MAX(0,NETWORKDAYS(MAX(DATE(2027,6,1),Mitarbeiter!$C76),MIN(DATE(2027,7,0),IF(Mitarbeiter!$D76="",DATE(2027,7,0),Mitarbeiter!$D76),TODAY()),Einstellungen!$F$13:$F$67)))*N(Mitarbeiter!$E76)/IF(Einstellungen!$C$11="7 Tage",7,5),N('Ist-Stunden'!W76)),MAX(IF(Einstellungen!$C$11="7 Tage",MAX(0,(MIN(DATE(2027,7,0),IF(Mitarbeiter!$D76="",DATE(2027,7,0),Mitarbeiter!$D76),TODAY()))-(MAX(DATE(2027,6,1),Mitarbeiter!$C76))+1),MAX(0,NETWORKDAYS(MAX(DATE(2027,6,1),Mitarbeiter!$C76),MIN(DATE(2027,7,0),IF(Mitarbeiter!$D76="",DATE(2027,7,0),Mitarbeiter!$D76),TODAY()),Einstellungen!$F$13:$F$67)))*N(Mitarbeiter!$E76)/IF(Einstellungen!$C$11="7 Tage",7,5),N('Ist-Stunden'!W76)+(N(Krankheitstage!AJ76)+N(Krankheitstage!AV76))*N($C76))))</f>
        <v/>
      </c>
      <c r="BB76" s="76">
        <f>IF($B76="",0,IF(Einstellungen!$C$10="Ja",MAX(IF(Einstellungen!$C$11="7 Tage",MAX(0,(MIN(DATE(2027,8,0),IF(Mitarbeiter!$D76="",DATE(2027,8,0),Mitarbeiter!$D76),TODAY()))-(MAX(DATE(2027,7,1),Mitarbeiter!$C76))+1),MAX(0,NETWORKDAYS(MAX(DATE(2027,7,1),Mitarbeiter!$C76),MIN(DATE(2027,8,0),IF(Mitarbeiter!$D76="",DATE(2027,8,0),Mitarbeiter!$D76),TODAY()),Einstellungen!$F$13:$F$67)))*N(Mitarbeiter!$E76)/IF(Einstellungen!$C$11="7 Tage",7,5),N('Ist-Stunden'!X76)),MAX(IF(Einstellungen!$C$11="7 Tage",MAX(0,(MIN(DATE(2027,8,0),IF(Mitarbeiter!$D76="",DATE(2027,8,0),Mitarbeiter!$D76),TODAY()))-(MAX(DATE(2027,7,1),Mitarbeiter!$C76))+1),MAX(0,NETWORKDAYS(MAX(DATE(2027,7,1),Mitarbeiter!$C76),MIN(DATE(2027,8,0),IF(Mitarbeiter!$D76="",DATE(2027,8,0),Mitarbeiter!$D76),TODAY()),Einstellungen!$F$13:$F$67)))*N(Mitarbeiter!$E76)/IF(Einstellungen!$C$11="7 Tage",7,5),N('Ist-Stunden'!X76)+(N(Krankheitstage!AK76)+N(Krankheitstage!AW76))*N($C76))))</f>
        <v/>
      </c>
      <c r="BC76" s="76">
        <f>IF($B76="",0,IF(Einstellungen!$C$10="Ja",MAX(IF(Einstellungen!$C$11="7 Tage",MAX(0,(MIN(DATE(2027,9,0),IF(Mitarbeiter!$D76="",DATE(2027,9,0),Mitarbeiter!$D76),TODAY()))-(MAX(DATE(2027,8,1),Mitarbeiter!$C76))+1),MAX(0,NETWORKDAYS(MAX(DATE(2027,8,1),Mitarbeiter!$C76),MIN(DATE(2027,9,0),IF(Mitarbeiter!$D76="",DATE(2027,9,0),Mitarbeiter!$D76),TODAY()),Einstellungen!$F$13:$F$67)))*N(Mitarbeiter!$E76)/IF(Einstellungen!$C$11="7 Tage",7,5),N('Ist-Stunden'!Y76)),MAX(IF(Einstellungen!$C$11="7 Tage",MAX(0,(MIN(DATE(2027,9,0),IF(Mitarbeiter!$D76="",DATE(2027,9,0),Mitarbeiter!$D76),TODAY()))-(MAX(DATE(2027,8,1),Mitarbeiter!$C76))+1),MAX(0,NETWORKDAYS(MAX(DATE(2027,8,1),Mitarbeiter!$C76),MIN(DATE(2027,9,0),IF(Mitarbeiter!$D76="",DATE(2027,9,0),Mitarbeiter!$D76),TODAY()),Einstellungen!$F$13:$F$67)))*N(Mitarbeiter!$E76)/IF(Einstellungen!$C$11="7 Tage",7,5),N('Ist-Stunden'!Y76)+(N(Krankheitstage!AL76)+N(Krankheitstage!AX76))*N($C76))))</f>
        <v/>
      </c>
      <c r="BD76" s="76">
        <f>IF($B76="",0,IF(Einstellungen!$C$10="Ja",MAX(IF(Einstellungen!$C$11="7 Tage",MAX(0,(MIN(DATE(2027,10,0),IF(Mitarbeiter!$D76="",DATE(2027,10,0),Mitarbeiter!$D76),TODAY()))-(MAX(DATE(2027,9,1),Mitarbeiter!$C76))+1),MAX(0,NETWORKDAYS(MAX(DATE(2027,9,1),Mitarbeiter!$C76),MIN(DATE(2027,10,0),IF(Mitarbeiter!$D76="",DATE(2027,10,0),Mitarbeiter!$D76),TODAY()),Einstellungen!$F$13:$F$67)))*N(Mitarbeiter!$E76)/IF(Einstellungen!$C$11="7 Tage",7,5),N('Ist-Stunden'!Z76)),MAX(IF(Einstellungen!$C$11="7 Tage",MAX(0,(MIN(DATE(2027,10,0),IF(Mitarbeiter!$D76="",DATE(2027,10,0),Mitarbeiter!$D76),TODAY()))-(MAX(DATE(2027,9,1),Mitarbeiter!$C76))+1),MAX(0,NETWORKDAYS(MAX(DATE(2027,9,1),Mitarbeiter!$C76),MIN(DATE(2027,10,0),IF(Mitarbeiter!$D76="",DATE(2027,10,0),Mitarbeiter!$D76),TODAY()),Einstellungen!$F$13:$F$67)))*N(Mitarbeiter!$E76)/IF(Einstellungen!$C$11="7 Tage",7,5),N('Ist-Stunden'!Z76)+(N(Krankheitstage!AM76)+N(Krankheitstage!AY76))*N($C76))))</f>
        <v/>
      </c>
      <c r="BE76" s="76">
        <f>IF($B76="",0,IF(Einstellungen!$C$10="Ja",MAX(IF(Einstellungen!$C$11="7 Tage",MAX(0,(MIN(DATE(2027,11,0),IF(Mitarbeiter!$D76="",DATE(2027,11,0),Mitarbeiter!$D76),TODAY()))-(MAX(DATE(2027,10,1),Mitarbeiter!$C76))+1),MAX(0,NETWORKDAYS(MAX(DATE(2027,10,1),Mitarbeiter!$C76),MIN(DATE(2027,11,0),IF(Mitarbeiter!$D76="",DATE(2027,11,0),Mitarbeiter!$D76),TODAY()),Einstellungen!$F$13:$F$67)))*N(Mitarbeiter!$E76)/IF(Einstellungen!$C$11="7 Tage",7,5),N('Ist-Stunden'!AA76)),MAX(IF(Einstellungen!$C$11="7 Tage",MAX(0,(MIN(DATE(2027,11,0),IF(Mitarbeiter!$D76="",DATE(2027,11,0),Mitarbeiter!$D76),TODAY()))-(MAX(DATE(2027,10,1),Mitarbeiter!$C76))+1),MAX(0,NETWORKDAYS(MAX(DATE(2027,10,1),Mitarbeiter!$C76),MIN(DATE(2027,11,0),IF(Mitarbeiter!$D76="",DATE(2027,11,0),Mitarbeiter!$D76),TODAY()),Einstellungen!$F$13:$F$67)))*N(Mitarbeiter!$E76)/IF(Einstellungen!$C$11="7 Tage",7,5),N('Ist-Stunden'!AA76)+(N(Krankheitstage!AN76)+N(Krankheitstage!AZ76))*N($C76))))</f>
        <v/>
      </c>
      <c r="BF76" s="76">
        <f>IF($B76="",0,IF(Einstellungen!$C$10="Ja",MAX(IF(Einstellungen!$C$11="7 Tage",MAX(0,(MIN(DATE(2027,12,0),IF(Mitarbeiter!$D76="",DATE(2027,12,0),Mitarbeiter!$D76),TODAY()))-(MAX(DATE(2027,11,1),Mitarbeiter!$C76))+1),MAX(0,NETWORKDAYS(MAX(DATE(2027,11,1),Mitarbeiter!$C76),MIN(DATE(2027,12,0),IF(Mitarbeiter!$D76="",DATE(2027,12,0),Mitarbeiter!$D76),TODAY()),Einstellungen!$F$13:$F$67)))*N(Mitarbeiter!$E76)/IF(Einstellungen!$C$11="7 Tage",7,5),N('Ist-Stunden'!AB76)),MAX(IF(Einstellungen!$C$11="7 Tage",MAX(0,(MIN(DATE(2027,12,0),IF(Mitarbeiter!$D76="",DATE(2027,12,0),Mitarbeiter!$D76),TODAY()))-(MAX(DATE(2027,11,1),Mitarbeiter!$C76))+1),MAX(0,NETWORKDAYS(MAX(DATE(2027,11,1),Mitarbeiter!$C76),MIN(DATE(2027,12,0),IF(Mitarbeiter!$D76="",DATE(2027,12,0),Mitarbeiter!$D76),TODAY()),Einstellungen!$F$13:$F$67)))*N(Mitarbeiter!$E76)/IF(Einstellungen!$C$11="7 Tage",7,5),N('Ist-Stunden'!AB76)+(N(Krankheitstage!AO76)+N(Krankheitstage!BA76))*N($C76))))</f>
        <v/>
      </c>
      <c r="BG76" s="76">
        <f>IF($B76="",0,IF(Einstellungen!$C$10="Ja",MAX(IF(Einstellungen!$C$11="7 Tage",MAX(0,(MIN(DATE(2027,13,0),IF(Mitarbeiter!$D76="",DATE(2027,13,0),Mitarbeiter!$D76),TODAY()))-(MAX(DATE(2027,12,1),Mitarbeiter!$C76))+1),MAX(0,NETWORKDAYS(MAX(DATE(2027,12,1),Mitarbeiter!$C76),MIN(DATE(2027,13,0),IF(Mitarbeiter!$D76="",DATE(2027,13,0),Mitarbeiter!$D76),TODAY()),Einstellungen!$F$13:$F$67)))*N(Mitarbeiter!$E76)/IF(Einstellungen!$C$11="7 Tage",7,5),N('Ist-Stunden'!AC76)),MAX(IF(Einstellungen!$C$11="7 Tage",MAX(0,(MIN(DATE(2027,13,0),IF(Mitarbeiter!$D76="",DATE(2027,13,0),Mitarbeiter!$D76),TODAY()))-(MAX(DATE(2027,12,1),Mitarbeiter!$C76))+1),MAX(0,NETWORKDAYS(MAX(DATE(2027,12,1),Mitarbeiter!$C76),MIN(DATE(2027,13,0),IF(Mitarbeiter!$D76="",DATE(2027,13,0),Mitarbeiter!$D76),TODAY()),Einstellungen!$F$13:$F$67)))*N(Mitarbeiter!$E76)/IF(Einstellungen!$C$11="7 Tage",7,5),N('Ist-Stunden'!AC76)+(N(Krankheitstage!AP76)+N(Krankheitstage!BB76))*N($C76))))</f>
        <v/>
      </c>
      <c r="BH76" s="76">
        <f>IF($B76="",0,IF(Einstellungen!$C$10="Ja",MAX(IF(Einstellungen!$C$11="7 Tage",MAX(0,(MIN(DATE(2028,2,0),IF(Mitarbeiter!$D76="",DATE(2028,2,0),Mitarbeiter!$D76),TODAY()))-(MAX(DATE(2028,1,1),Mitarbeiter!$C76))+1),MAX(0,NETWORKDAYS(MAX(DATE(2028,1,1),Mitarbeiter!$C76),MIN(DATE(2028,2,0),IF(Mitarbeiter!$D76="",DATE(2028,2,0),Mitarbeiter!$D76),TODAY()),Einstellungen!$F$13:$F$67)))*N(Mitarbeiter!$E76)/IF(Einstellungen!$C$11="7 Tage",7,5),N('Ist-Stunden'!AD76)),MAX(IF(Einstellungen!$C$11="7 Tage",MAX(0,(MIN(DATE(2028,2,0),IF(Mitarbeiter!$D76="",DATE(2028,2,0),Mitarbeiter!$D76),TODAY()))-(MAX(DATE(2028,1,1),Mitarbeiter!$C76))+1),MAX(0,NETWORKDAYS(MAX(DATE(2028,1,1),Mitarbeiter!$C76),MIN(DATE(2028,2,0),IF(Mitarbeiter!$D76="",DATE(2028,2,0),Mitarbeiter!$D76),TODAY()),Einstellungen!$F$13:$F$67)))*N(Mitarbeiter!$E76)/IF(Einstellungen!$C$11="7 Tage",7,5),N('Ist-Stunden'!AD76)+(N(Krankheitstage!BC76)+N(Krankheitstage!BO76))*N($C76))))</f>
        <v/>
      </c>
      <c r="BI76" s="76">
        <f>IF($B76="",0,IF(Einstellungen!$C$10="Ja",MAX(IF(Einstellungen!$C$11="7 Tage",MAX(0,(MIN(DATE(2028,3,0),IF(Mitarbeiter!$D76="",DATE(2028,3,0),Mitarbeiter!$D76),TODAY()))-(MAX(DATE(2028,2,1),Mitarbeiter!$C76))+1),MAX(0,NETWORKDAYS(MAX(DATE(2028,2,1),Mitarbeiter!$C76),MIN(DATE(2028,3,0),IF(Mitarbeiter!$D76="",DATE(2028,3,0),Mitarbeiter!$D76),TODAY()),Einstellungen!$F$13:$F$67)))*N(Mitarbeiter!$E76)/IF(Einstellungen!$C$11="7 Tage",7,5),N('Ist-Stunden'!AE76)),MAX(IF(Einstellungen!$C$11="7 Tage",MAX(0,(MIN(DATE(2028,3,0),IF(Mitarbeiter!$D76="",DATE(2028,3,0),Mitarbeiter!$D76),TODAY()))-(MAX(DATE(2028,2,1),Mitarbeiter!$C76))+1),MAX(0,NETWORKDAYS(MAX(DATE(2028,2,1),Mitarbeiter!$C76),MIN(DATE(2028,3,0),IF(Mitarbeiter!$D76="",DATE(2028,3,0),Mitarbeiter!$D76),TODAY()),Einstellungen!$F$13:$F$67)))*N(Mitarbeiter!$E76)/IF(Einstellungen!$C$11="7 Tage",7,5),N('Ist-Stunden'!AE76)+(N(Krankheitstage!BD76)+N(Krankheitstage!BP76))*N($C76))))</f>
        <v/>
      </c>
      <c r="BJ76" s="76">
        <f>IF($B76="",0,IF(Einstellungen!$C$10="Ja",MAX(IF(Einstellungen!$C$11="7 Tage",MAX(0,(MIN(DATE(2028,4,0),IF(Mitarbeiter!$D76="",DATE(2028,4,0),Mitarbeiter!$D76),TODAY()))-(MAX(DATE(2028,3,1),Mitarbeiter!$C76))+1),MAX(0,NETWORKDAYS(MAX(DATE(2028,3,1),Mitarbeiter!$C76),MIN(DATE(2028,4,0),IF(Mitarbeiter!$D76="",DATE(2028,4,0),Mitarbeiter!$D76),TODAY()),Einstellungen!$F$13:$F$67)))*N(Mitarbeiter!$E76)/IF(Einstellungen!$C$11="7 Tage",7,5),N('Ist-Stunden'!AF76)),MAX(IF(Einstellungen!$C$11="7 Tage",MAX(0,(MIN(DATE(2028,4,0),IF(Mitarbeiter!$D76="",DATE(2028,4,0),Mitarbeiter!$D76),TODAY()))-(MAX(DATE(2028,3,1),Mitarbeiter!$C76))+1),MAX(0,NETWORKDAYS(MAX(DATE(2028,3,1),Mitarbeiter!$C76),MIN(DATE(2028,4,0),IF(Mitarbeiter!$D76="",DATE(2028,4,0),Mitarbeiter!$D76),TODAY()),Einstellungen!$F$13:$F$67)))*N(Mitarbeiter!$E76)/IF(Einstellungen!$C$11="7 Tage",7,5),N('Ist-Stunden'!AF76)+(N(Krankheitstage!BE76)+N(Krankheitstage!BQ76))*N($C76))))</f>
        <v/>
      </c>
      <c r="BK76" s="76">
        <f>IF($B76="",0,IF(Einstellungen!$C$10="Ja",MAX(IF(Einstellungen!$C$11="7 Tage",MAX(0,(MIN(DATE(2028,5,0),IF(Mitarbeiter!$D76="",DATE(2028,5,0),Mitarbeiter!$D76),TODAY()))-(MAX(DATE(2028,4,1),Mitarbeiter!$C76))+1),MAX(0,NETWORKDAYS(MAX(DATE(2028,4,1),Mitarbeiter!$C76),MIN(DATE(2028,5,0),IF(Mitarbeiter!$D76="",DATE(2028,5,0),Mitarbeiter!$D76),TODAY()),Einstellungen!$F$13:$F$67)))*N(Mitarbeiter!$E76)/IF(Einstellungen!$C$11="7 Tage",7,5),N('Ist-Stunden'!AG76)),MAX(IF(Einstellungen!$C$11="7 Tage",MAX(0,(MIN(DATE(2028,5,0),IF(Mitarbeiter!$D76="",DATE(2028,5,0),Mitarbeiter!$D76),TODAY()))-(MAX(DATE(2028,4,1),Mitarbeiter!$C76))+1),MAX(0,NETWORKDAYS(MAX(DATE(2028,4,1),Mitarbeiter!$C76),MIN(DATE(2028,5,0),IF(Mitarbeiter!$D76="",DATE(2028,5,0),Mitarbeiter!$D76),TODAY()),Einstellungen!$F$13:$F$67)))*N(Mitarbeiter!$E76)/IF(Einstellungen!$C$11="7 Tage",7,5),N('Ist-Stunden'!AG76)+(N(Krankheitstage!BF76)+N(Krankheitstage!BR76))*N($C76))))</f>
        <v/>
      </c>
      <c r="BL76" s="76">
        <f>IF($B76="",0,IF(Einstellungen!$C$10="Ja",MAX(IF(Einstellungen!$C$11="7 Tage",MAX(0,(MIN(DATE(2028,6,0),IF(Mitarbeiter!$D76="",DATE(2028,6,0),Mitarbeiter!$D76),TODAY()))-(MAX(DATE(2028,5,1),Mitarbeiter!$C76))+1),MAX(0,NETWORKDAYS(MAX(DATE(2028,5,1),Mitarbeiter!$C76),MIN(DATE(2028,6,0),IF(Mitarbeiter!$D76="",DATE(2028,6,0),Mitarbeiter!$D76),TODAY()),Einstellungen!$F$13:$F$67)))*N(Mitarbeiter!$E76)/IF(Einstellungen!$C$11="7 Tage",7,5),N('Ist-Stunden'!AH76)),MAX(IF(Einstellungen!$C$11="7 Tage",MAX(0,(MIN(DATE(2028,6,0),IF(Mitarbeiter!$D76="",DATE(2028,6,0),Mitarbeiter!$D76),TODAY()))-(MAX(DATE(2028,5,1),Mitarbeiter!$C76))+1),MAX(0,NETWORKDAYS(MAX(DATE(2028,5,1),Mitarbeiter!$C76),MIN(DATE(2028,6,0),IF(Mitarbeiter!$D76="",DATE(2028,6,0),Mitarbeiter!$D76),TODAY()),Einstellungen!$F$13:$F$67)))*N(Mitarbeiter!$E76)/IF(Einstellungen!$C$11="7 Tage",7,5),N('Ist-Stunden'!AH76)+(N(Krankheitstage!BG76)+N(Krankheitstage!BS76))*N($C76))))</f>
        <v/>
      </c>
      <c r="BM76" s="76">
        <f>IF($B76="",0,IF(Einstellungen!$C$10="Ja",MAX(IF(Einstellungen!$C$11="7 Tage",MAX(0,(MIN(DATE(2028,7,0),IF(Mitarbeiter!$D76="",DATE(2028,7,0),Mitarbeiter!$D76),TODAY()))-(MAX(DATE(2028,6,1),Mitarbeiter!$C76))+1),MAX(0,NETWORKDAYS(MAX(DATE(2028,6,1),Mitarbeiter!$C76),MIN(DATE(2028,7,0),IF(Mitarbeiter!$D76="",DATE(2028,7,0),Mitarbeiter!$D76),TODAY()),Einstellungen!$F$13:$F$67)))*N(Mitarbeiter!$E76)/IF(Einstellungen!$C$11="7 Tage",7,5),N('Ist-Stunden'!AI76)),MAX(IF(Einstellungen!$C$11="7 Tage",MAX(0,(MIN(DATE(2028,7,0),IF(Mitarbeiter!$D76="",DATE(2028,7,0),Mitarbeiter!$D76),TODAY()))-(MAX(DATE(2028,6,1),Mitarbeiter!$C76))+1),MAX(0,NETWORKDAYS(MAX(DATE(2028,6,1),Mitarbeiter!$C76),MIN(DATE(2028,7,0),IF(Mitarbeiter!$D76="",DATE(2028,7,0),Mitarbeiter!$D76),TODAY()),Einstellungen!$F$13:$F$67)))*N(Mitarbeiter!$E76)/IF(Einstellungen!$C$11="7 Tage",7,5),N('Ist-Stunden'!AI76)+(N(Krankheitstage!BH76)+N(Krankheitstage!BT76))*N($C76))))</f>
        <v/>
      </c>
      <c r="BN76" s="76">
        <f>IF($B76="",0,IF(Einstellungen!$C$10="Ja",MAX(IF(Einstellungen!$C$11="7 Tage",MAX(0,(MIN(DATE(2028,8,0),IF(Mitarbeiter!$D76="",DATE(2028,8,0),Mitarbeiter!$D76),TODAY()))-(MAX(DATE(2028,7,1),Mitarbeiter!$C76))+1),MAX(0,NETWORKDAYS(MAX(DATE(2028,7,1),Mitarbeiter!$C76),MIN(DATE(2028,8,0),IF(Mitarbeiter!$D76="",DATE(2028,8,0),Mitarbeiter!$D76),TODAY()),Einstellungen!$F$13:$F$67)))*N(Mitarbeiter!$E76)/IF(Einstellungen!$C$11="7 Tage",7,5),N('Ist-Stunden'!AJ76)),MAX(IF(Einstellungen!$C$11="7 Tage",MAX(0,(MIN(DATE(2028,8,0),IF(Mitarbeiter!$D76="",DATE(2028,8,0),Mitarbeiter!$D76),TODAY()))-(MAX(DATE(2028,7,1),Mitarbeiter!$C76))+1),MAX(0,NETWORKDAYS(MAX(DATE(2028,7,1),Mitarbeiter!$C76),MIN(DATE(2028,8,0),IF(Mitarbeiter!$D76="",DATE(2028,8,0),Mitarbeiter!$D76),TODAY()),Einstellungen!$F$13:$F$67)))*N(Mitarbeiter!$E76)/IF(Einstellungen!$C$11="7 Tage",7,5),N('Ist-Stunden'!AJ76)+(N(Krankheitstage!BI76)+N(Krankheitstage!BU76))*N($C76))))</f>
        <v/>
      </c>
      <c r="BO76" s="76">
        <f>IF($B76="",0,IF(Einstellungen!$C$10="Ja",MAX(IF(Einstellungen!$C$11="7 Tage",MAX(0,(MIN(DATE(2028,9,0),IF(Mitarbeiter!$D76="",DATE(2028,9,0),Mitarbeiter!$D76),TODAY()))-(MAX(DATE(2028,8,1),Mitarbeiter!$C76))+1),MAX(0,NETWORKDAYS(MAX(DATE(2028,8,1),Mitarbeiter!$C76),MIN(DATE(2028,9,0),IF(Mitarbeiter!$D76="",DATE(2028,9,0),Mitarbeiter!$D76),TODAY()),Einstellungen!$F$13:$F$67)))*N(Mitarbeiter!$E76)/IF(Einstellungen!$C$11="7 Tage",7,5),N('Ist-Stunden'!AK76)),MAX(IF(Einstellungen!$C$11="7 Tage",MAX(0,(MIN(DATE(2028,9,0),IF(Mitarbeiter!$D76="",DATE(2028,9,0),Mitarbeiter!$D76),TODAY()))-(MAX(DATE(2028,8,1),Mitarbeiter!$C76))+1),MAX(0,NETWORKDAYS(MAX(DATE(2028,8,1),Mitarbeiter!$C76),MIN(DATE(2028,9,0),IF(Mitarbeiter!$D76="",DATE(2028,9,0),Mitarbeiter!$D76),TODAY()),Einstellungen!$F$13:$F$67)))*N(Mitarbeiter!$E76)/IF(Einstellungen!$C$11="7 Tage",7,5),N('Ist-Stunden'!AK76)+(N(Krankheitstage!BJ76)+N(Krankheitstage!BV76))*N($C76))))</f>
        <v/>
      </c>
      <c r="BP76" s="76">
        <f>IF($B76="",0,IF(Einstellungen!$C$10="Ja",MAX(IF(Einstellungen!$C$11="7 Tage",MAX(0,(MIN(DATE(2028,10,0),IF(Mitarbeiter!$D76="",DATE(2028,10,0),Mitarbeiter!$D76),TODAY()))-(MAX(DATE(2028,9,1),Mitarbeiter!$C76))+1),MAX(0,NETWORKDAYS(MAX(DATE(2028,9,1),Mitarbeiter!$C76),MIN(DATE(2028,10,0),IF(Mitarbeiter!$D76="",DATE(2028,10,0),Mitarbeiter!$D76),TODAY()),Einstellungen!$F$13:$F$67)))*N(Mitarbeiter!$E76)/IF(Einstellungen!$C$11="7 Tage",7,5),N('Ist-Stunden'!AL76)),MAX(IF(Einstellungen!$C$11="7 Tage",MAX(0,(MIN(DATE(2028,10,0),IF(Mitarbeiter!$D76="",DATE(2028,10,0),Mitarbeiter!$D76),TODAY()))-(MAX(DATE(2028,9,1),Mitarbeiter!$C76))+1),MAX(0,NETWORKDAYS(MAX(DATE(2028,9,1),Mitarbeiter!$C76),MIN(DATE(2028,10,0),IF(Mitarbeiter!$D76="",DATE(2028,10,0),Mitarbeiter!$D76),TODAY()),Einstellungen!$F$13:$F$67)))*N(Mitarbeiter!$E76)/IF(Einstellungen!$C$11="7 Tage",7,5),N('Ist-Stunden'!AL76)+(N(Krankheitstage!BK76)+N(Krankheitstage!BW76))*N($C76))))</f>
        <v/>
      </c>
      <c r="BQ76" s="76">
        <f>IF($B76="",0,IF(Einstellungen!$C$10="Ja",MAX(IF(Einstellungen!$C$11="7 Tage",MAX(0,(MIN(DATE(2028,11,0),IF(Mitarbeiter!$D76="",DATE(2028,11,0),Mitarbeiter!$D76),TODAY()))-(MAX(DATE(2028,10,1),Mitarbeiter!$C76))+1),MAX(0,NETWORKDAYS(MAX(DATE(2028,10,1),Mitarbeiter!$C76),MIN(DATE(2028,11,0),IF(Mitarbeiter!$D76="",DATE(2028,11,0),Mitarbeiter!$D76),TODAY()),Einstellungen!$F$13:$F$67)))*N(Mitarbeiter!$E76)/IF(Einstellungen!$C$11="7 Tage",7,5),N('Ist-Stunden'!AM76)),MAX(IF(Einstellungen!$C$11="7 Tage",MAX(0,(MIN(DATE(2028,11,0),IF(Mitarbeiter!$D76="",DATE(2028,11,0),Mitarbeiter!$D76),TODAY()))-(MAX(DATE(2028,10,1),Mitarbeiter!$C76))+1),MAX(0,NETWORKDAYS(MAX(DATE(2028,10,1),Mitarbeiter!$C76),MIN(DATE(2028,11,0),IF(Mitarbeiter!$D76="",DATE(2028,11,0),Mitarbeiter!$D76),TODAY()),Einstellungen!$F$13:$F$67)))*N(Mitarbeiter!$E76)/IF(Einstellungen!$C$11="7 Tage",7,5),N('Ist-Stunden'!AM76)+(N(Krankheitstage!BL76)+N(Krankheitstage!BX76))*N($C76))))</f>
        <v/>
      </c>
      <c r="BR76" s="76">
        <f>IF($B76="",0,IF(Einstellungen!$C$10="Ja",MAX(IF(Einstellungen!$C$11="7 Tage",MAX(0,(MIN(DATE(2028,12,0),IF(Mitarbeiter!$D76="",DATE(2028,12,0),Mitarbeiter!$D76),TODAY()))-(MAX(DATE(2028,11,1),Mitarbeiter!$C76))+1),MAX(0,NETWORKDAYS(MAX(DATE(2028,11,1),Mitarbeiter!$C76),MIN(DATE(2028,12,0),IF(Mitarbeiter!$D76="",DATE(2028,12,0),Mitarbeiter!$D76),TODAY()),Einstellungen!$F$13:$F$67)))*N(Mitarbeiter!$E76)/IF(Einstellungen!$C$11="7 Tage",7,5),N('Ist-Stunden'!AN76)),MAX(IF(Einstellungen!$C$11="7 Tage",MAX(0,(MIN(DATE(2028,12,0),IF(Mitarbeiter!$D76="",DATE(2028,12,0),Mitarbeiter!$D76),TODAY()))-(MAX(DATE(2028,11,1),Mitarbeiter!$C76))+1),MAX(0,NETWORKDAYS(MAX(DATE(2028,11,1),Mitarbeiter!$C76),MIN(DATE(2028,12,0),IF(Mitarbeiter!$D76="",DATE(2028,12,0),Mitarbeiter!$D76),TODAY()),Einstellungen!$F$13:$F$67)))*N(Mitarbeiter!$E76)/IF(Einstellungen!$C$11="7 Tage",7,5),N('Ist-Stunden'!AN76)+(N(Krankheitstage!BM76)+N(Krankheitstage!BY76))*N($C76))))</f>
        <v/>
      </c>
      <c r="BS76" s="76">
        <f>IF($B76="",0,IF(Einstellungen!$C$10="Ja",MAX(IF(Einstellungen!$C$11="7 Tage",MAX(0,(MIN(DATE(2028,13,0),IF(Mitarbeiter!$D76="",DATE(2028,13,0),Mitarbeiter!$D76),TODAY()))-(MAX(DATE(2028,12,1),Mitarbeiter!$C76))+1),MAX(0,NETWORKDAYS(MAX(DATE(2028,12,1),Mitarbeiter!$C76),MIN(DATE(2028,13,0),IF(Mitarbeiter!$D76="",DATE(2028,13,0),Mitarbeiter!$D76),TODAY()),Einstellungen!$F$13:$F$67)))*N(Mitarbeiter!$E76)/IF(Einstellungen!$C$11="7 Tage",7,5),N('Ist-Stunden'!AO76)),MAX(IF(Einstellungen!$C$11="7 Tage",MAX(0,(MIN(DATE(2028,13,0),IF(Mitarbeiter!$D76="",DATE(2028,13,0),Mitarbeiter!$D76),TODAY()))-(MAX(DATE(2028,12,1),Mitarbeiter!$C76))+1),MAX(0,NETWORKDAYS(MAX(DATE(2028,12,1),Mitarbeiter!$C76),MIN(DATE(2028,13,0),IF(Mitarbeiter!$D76="",DATE(2028,13,0),Mitarbeiter!$D76),TODAY()),Einstellungen!$F$13:$F$67)))*N(Mitarbeiter!$E76)/IF(Einstellungen!$C$11="7 Tage",7,5),N('Ist-Stunden'!AO76)+(N(Krankheitstage!BN76)+N(Krankheitstage!BZ76))*N($C76))))</f>
        <v/>
      </c>
      <c r="BT76" s="76">
        <f>IF($B76="",0,IF(Einstellungen!$C$10="Ja",MAX(IF(Einstellungen!$C$11="7 Tage",MAX(0,(MIN(DATE(2029,2,0),IF(Mitarbeiter!$D76="",DATE(2029,2,0),Mitarbeiter!$D76),TODAY()))-(MAX(DATE(2029,1,1),Mitarbeiter!$C76))+1),MAX(0,NETWORKDAYS(MAX(DATE(2029,1,1),Mitarbeiter!$C76),MIN(DATE(2029,2,0),IF(Mitarbeiter!$D76="",DATE(2029,2,0),Mitarbeiter!$D76),TODAY()),Einstellungen!$F$13:$F$67)))*N(Mitarbeiter!$E76)/IF(Einstellungen!$C$11="7 Tage",7,5),N('Ist-Stunden'!AP76)),MAX(IF(Einstellungen!$C$11="7 Tage",MAX(0,(MIN(DATE(2029,2,0),IF(Mitarbeiter!$D76="",DATE(2029,2,0),Mitarbeiter!$D76),TODAY()))-(MAX(DATE(2029,1,1),Mitarbeiter!$C76))+1),MAX(0,NETWORKDAYS(MAX(DATE(2029,1,1),Mitarbeiter!$C76),MIN(DATE(2029,2,0),IF(Mitarbeiter!$D76="",DATE(2029,2,0),Mitarbeiter!$D76),TODAY()),Einstellungen!$F$13:$F$67)))*N(Mitarbeiter!$E76)/IF(Einstellungen!$C$11="7 Tage",7,5),N('Ist-Stunden'!AP76)+(N(Krankheitstage!CA76)+N(Krankheitstage!CM76))*N($C76))))</f>
        <v/>
      </c>
      <c r="BU76" s="76">
        <f>IF($B76="",0,IF(Einstellungen!$C$10="Ja",MAX(IF(Einstellungen!$C$11="7 Tage",MAX(0,(MIN(DATE(2029,3,0),IF(Mitarbeiter!$D76="",DATE(2029,3,0),Mitarbeiter!$D76),TODAY()))-(MAX(DATE(2029,2,1),Mitarbeiter!$C76))+1),MAX(0,NETWORKDAYS(MAX(DATE(2029,2,1),Mitarbeiter!$C76),MIN(DATE(2029,3,0),IF(Mitarbeiter!$D76="",DATE(2029,3,0),Mitarbeiter!$D76),TODAY()),Einstellungen!$F$13:$F$67)))*N(Mitarbeiter!$E76)/IF(Einstellungen!$C$11="7 Tage",7,5),N('Ist-Stunden'!AQ76)),MAX(IF(Einstellungen!$C$11="7 Tage",MAX(0,(MIN(DATE(2029,3,0),IF(Mitarbeiter!$D76="",DATE(2029,3,0),Mitarbeiter!$D76),TODAY()))-(MAX(DATE(2029,2,1),Mitarbeiter!$C76))+1),MAX(0,NETWORKDAYS(MAX(DATE(2029,2,1),Mitarbeiter!$C76),MIN(DATE(2029,3,0),IF(Mitarbeiter!$D76="",DATE(2029,3,0),Mitarbeiter!$D76),TODAY()),Einstellungen!$F$13:$F$67)))*N(Mitarbeiter!$E76)/IF(Einstellungen!$C$11="7 Tage",7,5),N('Ist-Stunden'!AQ76)+(N(Krankheitstage!CB76)+N(Krankheitstage!CN76))*N($C76))))</f>
        <v/>
      </c>
      <c r="BV76" s="76">
        <f>IF($B76="",0,IF(Einstellungen!$C$10="Ja",MAX(IF(Einstellungen!$C$11="7 Tage",MAX(0,(MIN(DATE(2029,4,0),IF(Mitarbeiter!$D76="",DATE(2029,4,0),Mitarbeiter!$D76),TODAY()))-(MAX(DATE(2029,3,1),Mitarbeiter!$C76))+1),MAX(0,NETWORKDAYS(MAX(DATE(2029,3,1),Mitarbeiter!$C76),MIN(DATE(2029,4,0),IF(Mitarbeiter!$D76="",DATE(2029,4,0),Mitarbeiter!$D76),TODAY()),Einstellungen!$F$13:$F$67)))*N(Mitarbeiter!$E76)/IF(Einstellungen!$C$11="7 Tage",7,5),N('Ist-Stunden'!AR76)),MAX(IF(Einstellungen!$C$11="7 Tage",MAX(0,(MIN(DATE(2029,4,0),IF(Mitarbeiter!$D76="",DATE(2029,4,0),Mitarbeiter!$D76),TODAY()))-(MAX(DATE(2029,3,1),Mitarbeiter!$C76))+1),MAX(0,NETWORKDAYS(MAX(DATE(2029,3,1),Mitarbeiter!$C76),MIN(DATE(2029,4,0),IF(Mitarbeiter!$D76="",DATE(2029,4,0),Mitarbeiter!$D76),TODAY()),Einstellungen!$F$13:$F$67)))*N(Mitarbeiter!$E76)/IF(Einstellungen!$C$11="7 Tage",7,5),N('Ist-Stunden'!AR76)+(N(Krankheitstage!CC76)+N(Krankheitstage!CO76))*N($C76))))</f>
        <v/>
      </c>
      <c r="BW76" s="76">
        <f>IF($B76="",0,IF(Einstellungen!$C$10="Ja",MAX(IF(Einstellungen!$C$11="7 Tage",MAX(0,(MIN(DATE(2029,5,0),IF(Mitarbeiter!$D76="",DATE(2029,5,0),Mitarbeiter!$D76),TODAY()))-(MAX(DATE(2029,4,1),Mitarbeiter!$C76))+1),MAX(0,NETWORKDAYS(MAX(DATE(2029,4,1),Mitarbeiter!$C76),MIN(DATE(2029,5,0),IF(Mitarbeiter!$D76="",DATE(2029,5,0),Mitarbeiter!$D76),TODAY()),Einstellungen!$F$13:$F$67)))*N(Mitarbeiter!$E76)/IF(Einstellungen!$C$11="7 Tage",7,5),N('Ist-Stunden'!AS76)),MAX(IF(Einstellungen!$C$11="7 Tage",MAX(0,(MIN(DATE(2029,5,0),IF(Mitarbeiter!$D76="",DATE(2029,5,0),Mitarbeiter!$D76),TODAY()))-(MAX(DATE(2029,4,1),Mitarbeiter!$C76))+1),MAX(0,NETWORKDAYS(MAX(DATE(2029,4,1),Mitarbeiter!$C76),MIN(DATE(2029,5,0),IF(Mitarbeiter!$D76="",DATE(2029,5,0),Mitarbeiter!$D76),TODAY()),Einstellungen!$F$13:$F$67)))*N(Mitarbeiter!$E76)/IF(Einstellungen!$C$11="7 Tage",7,5),N('Ist-Stunden'!AS76)+(N(Krankheitstage!CD76)+N(Krankheitstage!CP76))*N($C76))))</f>
        <v/>
      </c>
      <c r="BX76" s="76">
        <f>IF($B76="",0,IF(Einstellungen!$C$10="Ja",MAX(IF(Einstellungen!$C$11="7 Tage",MAX(0,(MIN(DATE(2029,6,0),IF(Mitarbeiter!$D76="",DATE(2029,6,0),Mitarbeiter!$D76),TODAY()))-(MAX(DATE(2029,5,1),Mitarbeiter!$C76))+1),MAX(0,NETWORKDAYS(MAX(DATE(2029,5,1),Mitarbeiter!$C76),MIN(DATE(2029,6,0),IF(Mitarbeiter!$D76="",DATE(2029,6,0),Mitarbeiter!$D76),TODAY()),Einstellungen!$F$13:$F$67)))*N(Mitarbeiter!$E76)/IF(Einstellungen!$C$11="7 Tage",7,5),N('Ist-Stunden'!AT76)),MAX(IF(Einstellungen!$C$11="7 Tage",MAX(0,(MIN(DATE(2029,6,0),IF(Mitarbeiter!$D76="",DATE(2029,6,0),Mitarbeiter!$D76),TODAY()))-(MAX(DATE(2029,5,1),Mitarbeiter!$C76))+1),MAX(0,NETWORKDAYS(MAX(DATE(2029,5,1),Mitarbeiter!$C76),MIN(DATE(2029,6,0),IF(Mitarbeiter!$D76="",DATE(2029,6,0),Mitarbeiter!$D76),TODAY()),Einstellungen!$F$13:$F$67)))*N(Mitarbeiter!$E76)/IF(Einstellungen!$C$11="7 Tage",7,5),N('Ist-Stunden'!AT76)+(N(Krankheitstage!CE76)+N(Krankheitstage!CQ76))*N($C76))))</f>
        <v/>
      </c>
      <c r="BY76" s="76">
        <f>IF($B76="",0,IF(Einstellungen!$C$10="Ja",MAX(IF(Einstellungen!$C$11="7 Tage",MAX(0,(MIN(DATE(2029,7,0),IF(Mitarbeiter!$D76="",DATE(2029,7,0),Mitarbeiter!$D76),TODAY()))-(MAX(DATE(2029,6,1),Mitarbeiter!$C76))+1),MAX(0,NETWORKDAYS(MAX(DATE(2029,6,1),Mitarbeiter!$C76),MIN(DATE(2029,7,0),IF(Mitarbeiter!$D76="",DATE(2029,7,0),Mitarbeiter!$D76),TODAY()),Einstellungen!$F$13:$F$67)))*N(Mitarbeiter!$E76)/IF(Einstellungen!$C$11="7 Tage",7,5),N('Ist-Stunden'!AU76)),MAX(IF(Einstellungen!$C$11="7 Tage",MAX(0,(MIN(DATE(2029,7,0),IF(Mitarbeiter!$D76="",DATE(2029,7,0),Mitarbeiter!$D76),TODAY()))-(MAX(DATE(2029,6,1),Mitarbeiter!$C76))+1),MAX(0,NETWORKDAYS(MAX(DATE(2029,6,1),Mitarbeiter!$C76),MIN(DATE(2029,7,0),IF(Mitarbeiter!$D76="",DATE(2029,7,0),Mitarbeiter!$D76),TODAY()),Einstellungen!$F$13:$F$67)))*N(Mitarbeiter!$E76)/IF(Einstellungen!$C$11="7 Tage",7,5),N('Ist-Stunden'!AU76)+(N(Krankheitstage!CF76)+N(Krankheitstage!CR76))*N($C76))))</f>
        <v/>
      </c>
      <c r="BZ76" s="76">
        <f>IF($B76="",0,IF(Einstellungen!$C$10="Ja",MAX(IF(Einstellungen!$C$11="7 Tage",MAX(0,(MIN(DATE(2029,8,0),IF(Mitarbeiter!$D76="",DATE(2029,8,0),Mitarbeiter!$D76),TODAY()))-(MAX(DATE(2029,7,1),Mitarbeiter!$C76))+1),MAX(0,NETWORKDAYS(MAX(DATE(2029,7,1),Mitarbeiter!$C76),MIN(DATE(2029,8,0),IF(Mitarbeiter!$D76="",DATE(2029,8,0),Mitarbeiter!$D76),TODAY()),Einstellungen!$F$13:$F$67)))*N(Mitarbeiter!$E76)/IF(Einstellungen!$C$11="7 Tage",7,5),N('Ist-Stunden'!AV76)),MAX(IF(Einstellungen!$C$11="7 Tage",MAX(0,(MIN(DATE(2029,8,0),IF(Mitarbeiter!$D76="",DATE(2029,8,0),Mitarbeiter!$D76),TODAY()))-(MAX(DATE(2029,7,1),Mitarbeiter!$C76))+1),MAX(0,NETWORKDAYS(MAX(DATE(2029,7,1),Mitarbeiter!$C76),MIN(DATE(2029,8,0),IF(Mitarbeiter!$D76="",DATE(2029,8,0),Mitarbeiter!$D76),TODAY()),Einstellungen!$F$13:$F$67)))*N(Mitarbeiter!$E76)/IF(Einstellungen!$C$11="7 Tage",7,5),N('Ist-Stunden'!AV76)+(N(Krankheitstage!CG76)+N(Krankheitstage!CS76))*N($C76))))</f>
        <v/>
      </c>
      <c r="CA76" s="76">
        <f>IF($B76="",0,IF(Einstellungen!$C$10="Ja",MAX(IF(Einstellungen!$C$11="7 Tage",MAX(0,(MIN(DATE(2029,9,0),IF(Mitarbeiter!$D76="",DATE(2029,9,0),Mitarbeiter!$D76),TODAY()))-(MAX(DATE(2029,8,1),Mitarbeiter!$C76))+1),MAX(0,NETWORKDAYS(MAX(DATE(2029,8,1),Mitarbeiter!$C76),MIN(DATE(2029,9,0),IF(Mitarbeiter!$D76="",DATE(2029,9,0),Mitarbeiter!$D76),TODAY()),Einstellungen!$F$13:$F$67)))*N(Mitarbeiter!$E76)/IF(Einstellungen!$C$11="7 Tage",7,5),N('Ist-Stunden'!AW76)),MAX(IF(Einstellungen!$C$11="7 Tage",MAX(0,(MIN(DATE(2029,9,0),IF(Mitarbeiter!$D76="",DATE(2029,9,0),Mitarbeiter!$D76),TODAY()))-(MAX(DATE(2029,8,1),Mitarbeiter!$C76))+1),MAX(0,NETWORKDAYS(MAX(DATE(2029,8,1),Mitarbeiter!$C76),MIN(DATE(2029,9,0),IF(Mitarbeiter!$D76="",DATE(2029,9,0),Mitarbeiter!$D76),TODAY()),Einstellungen!$F$13:$F$67)))*N(Mitarbeiter!$E76)/IF(Einstellungen!$C$11="7 Tage",7,5),N('Ist-Stunden'!AW76)+(N(Krankheitstage!CH76)+N(Krankheitstage!CT76))*N($C76))))</f>
        <v/>
      </c>
      <c r="CB76" s="76">
        <f>IF($B76="",0,IF(Einstellungen!$C$10="Ja",MAX(IF(Einstellungen!$C$11="7 Tage",MAX(0,(MIN(DATE(2029,10,0),IF(Mitarbeiter!$D76="",DATE(2029,10,0),Mitarbeiter!$D76),TODAY()))-(MAX(DATE(2029,9,1),Mitarbeiter!$C76))+1),MAX(0,NETWORKDAYS(MAX(DATE(2029,9,1),Mitarbeiter!$C76),MIN(DATE(2029,10,0),IF(Mitarbeiter!$D76="",DATE(2029,10,0),Mitarbeiter!$D76),TODAY()),Einstellungen!$F$13:$F$67)))*N(Mitarbeiter!$E76)/IF(Einstellungen!$C$11="7 Tage",7,5),N('Ist-Stunden'!AX76)),MAX(IF(Einstellungen!$C$11="7 Tage",MAX(0,(MIN(DATE(2029,10,0),IF(Mitarbeiter!$D76="",DATE(2029,10,0),Mitarbeiter!$D76),TODAY()))-(MAX(DATE(2029,9,1),Mitarbeiter!$C76))+1),MAX(0,NETWORKDAYS(MAX(DATE(2029,9,1),Mitarbeiter!$C76),MIN(DATE(2029,10,0),IF(Mitarbeiter!$D76="",DATE(2029,10,0),Mitarbeiter!$D76),TODAY()),Einstellungen!$F$13:$F$67)))*N(Mitarbeiter!$E76)/IF(Einstellungen!$C$11="7 Tage",7,5),N('Ist-Stunden'!AX76)+(N(Krankheitstage!CI76)+N(Krankheitstage!CU76))*N($C76))))</f>
        <v/>
      </c>
      <c r="CC76" s="76">
        <f>IF($B76="",0,IF(Einstellungen!$C$10="Ja",MAX(IF(Einstellungen!$C$11="7 Tage",MAX(0,(MIN(DATE(2029,11,0),IF(Mitarbeiter!$D76="",DATE(2029,11,0),Mitarbeiter!$D76),TODAY()))-(MAX(DATE(2029,10,1),Mitarbeiter!$C76))+1),MAX(0,NETWORKDAYS(MAX(DATE(2029,10,1),Mitarbeiter!$C76),MIN(DATE(2029,11,0),IF(Mitarbeiter!$D76="",DATE(2029,11,0),Mitarbeiter!$D76),TODAY()),Einstellungen!$F$13:$F$67)))*N(Mitarbeiter!$E76)/IF(Einstellungen!$C$11="7 Tage",7,5),N('Ist-Stunden'!AY76)),MAX(IF(Einstellungen!$C$11="7 Tage",MAX(0,(MIN(DATE(2029,11,0),IF(Mitarbeiter!$D76="",DATE(2029,11,0),Mitarbeiter!$D76),TODAY()))-(MAX(DATE(2029,10,1),Mitarbeiter!$C76))+1),MAX(0,NETWORKDAYS(MAX(DATE(2029,10,1),Mitarbeiter!$C76),MIN(DATE(2029,11,0),IF(Mitarbeiter!$D76="",DATE(2029,11,0),Mitarbeiter!$D76),TODAY()),Einstellungen!$F$13:$F$67)))*N(Mitarbeiter!$E76)/IF(Einstellungen!$C$11="7 Tage",7,5),N('Ist-Stunden'!AY76)+(N(Krankheitstage!CJ76)+N(Krankheitstage!CV76))*N($C76))))</f>
        <v/>
      </c>
      <c r="CD76" s="76">
        <f>IF($B76="",0,IF(Einstellungen!$C$10="Ja",MAX(IF(Einstellungen!$C$11="7 Tage",MAX(0,(MIN(DATE(2029,12,0),IF(Mitarbeiter!$D76="",DATE(2029,12,0),Mitarbeiter!$D76),TODAY()))-(MAX(DATE(2029,11,1),Mitarbeiter!$C76))+1),MAX(0,NETWORKDAYS(MAX(DATE(2029,11,1),Mitarbeiter!$C76),MIN(DATE(2029,12,0),IF(Mitarbeiter!$D76="",DATE(2029,12,0),Mitarbeiter!$D76),TODAY()),Einstellungen!$F$13:$F$67)))*N(Mitarbeiter!$E76)/IF(Einstellungen!$C$11="7 Tage",7,5),N('Ist-Stunden'!AZ76)),MAX(IF(Einstellungen!$C$11="7 Tage",MAX(0,(MIN(DATE(2029,12,0),IF(Mitarbeiter!$D76="",DATE(2029,12,0),Mitarbeiter!$D76),TODAY()))-(MAX(DATE(2029,11,1),Mitarbeiter!$C76))+1),MAX(0,NETWORKDAYS(MAX(DATE(2029,11,1),Mitarbeiter!$C76),MIN(DATE(2029,12,0),IF(Mitarbeiter!$D76="",DATE(2029,12,0),Mitarbeiter!$D76),TODAY()),Einstellungen!$F$13:$F$67)))*N(Mitarbeiter!$E76)/IF(Einstellungen!$C$11="7 Tage",7,5),N('Ist-Stunden'!AZ76)+(N(Krankheitstage!CK76)+N(Krankheitstage!CW76))*N($C76))))</f>
        <v/>
      </c>
      <c r="CE76" s="76">
        <f>IF($B76="",0,IF(Einstellungen!$C$10="Ja",MAX(IF(Einstellungen!$C$11="7 Tage",MAX(0,(MIN(DATE(2029,13,0),IF(Mitarbeiter!$D76="",DATE(2029,13,0),Mitarbeiter!$D76),TODAY()))-(MAX(DATE(2029,12,1),Mitarbeiter!$C76))+1),MAX(0,NETWORKDAYS(MAX(DATE(2029,12,1),Mitarbeiter!$C76),MIN(DATE(2029,13,0),IF(Mitarbeiter!$D76="",DATE(2029,13,0),Mitarbeiter!$D76),TODAY()),Einstellungen!$F$13:$F$67)))*N(Mitarbeiter!$E76)/IF(Einstellungen!$C$11="7 Tage",7,5),N('Ist-Stunden'!BA76)),MAX(IF(Einstellungen!$C$11="7 Tage",MAX(0,(MIN(DATE(2029,13,0),IF(Mitarbeiter!$D76="",DATE(2029,13,0),Mitarbeiter!$D76),TODAY()))-(MAX(DATE(2029,12,1),Mitarbeiter!$C76))+1),MAX(0,NETWORKDAYS(MAX(DATE(2029,12,1),Mitarbeiter!$C76),MIN(DATE(2029,13,0),IF(Mitarbeiter!$D76="",DATE(2029,13,0),Mitarbeiter!$D76),TODAY()),Einstellungen!$F$13:$F$67)))*N(Mitarbeiter!$E76)/IF(Einstellungen!$C$11="7 Tage",7,5),N('Ist-Stunden'!BA76)+(N(Krankheitstage!CL76)+N(Krankheitstage!CX76))*N($C76))))</f>
        <v/>
      </c>
      <c r="CF76" s="76">
        <f>IF($B76="",0,IF(Einstellungen!$C$10="Ja",MAX(IF(Einstellungen!$C$11="7 Tage",MAX(0,(MIN(DATE(2030,2,0),IF(Mitarbeiter!$D76="",DATE(2030,2,0),Mitarbeiter!$D76),TODAY()))-(MAX(DATE(2030,1,1),Mitarbeiter!$C76))+1),MAX(0,NETWORKDAYS(MAX(DATE(2030,1,1),Mitarbeiter!$C76),MIN(DATE(2030,2,0),IF(Mitarbeiter!$D76="",DATE(2030,2,0),Mitarbeiter!$D76),TODAY()),Einstellungen!$F$13:$F$67)))*N(Mitarbeiter!$E76)/IF(Einstellungen!$C$11="7 Tage",7,5),N('Ist-Stunden'!BB76)),MAX(IF(Einstellungen!$C$11="7 Tage",MAX(0,(MIN(DATE(2030,2,0),IF(Mitarbeiter!$D76="",DATE(2030,2,0),Mitarbeiter!$D76),TODAY()))-(MAX(DATE(2030,1,1),Mitarbeiter!$C76))+1),MAX(0,NETWORKDAYS(MAX(DATE(2030,1,1),Mitarbeiter!$C76),MIN(DATE(2030,2,0),IF(Mitarbeiter!$D76="",DATE(2030,2,0),Mitarbeiter!$D76),TODAY()),Einstellungen!$F$13:$F$67)))*N(Mitarbeiter!$E76)/IF(Einstellungen!$C$11="7 Tage",7,5),N('Ist-Stunden'!BB76)+(N(Krankheitstage!CY76)+N(Krankheitstage!DK76))*N($C76))))</f>
        <v/>
      </c>
      <c r="CG76" s="76">
        <f>IF($B76="",0,IF(Einstellungen!$C$10="Ja",MAX(IF(Einstellungen!$C$11="7 Tage",MAX(0,(MIN(DATE(2030,3,0),IF(Mitarbeiter!$D76="",DATE(2030,3,0),Mitarbeiter!$D76),TODAY()))-(MAX(DATE(2030,2,1),Mitarbeiter!$C76))+1),MAX(0,NETWORKDAYS(MAX(DATE(2030,2,1),Mitarbeiter!$C76),MIN(DATE(2030,3,0),IF(Mitarbeiter!$D76="",DATE(2030,3,0),Mitarbeiter!$D76),TODAY()),Einstellungen!$F$13:$F$67)))*N(Mitarbeiter!$E76)/IF(Einstellungen!$C$11="7 Tage",7,5),N('Ist-Stunden'!BC76)),MAX(IF(Einstellungen!$C$11="7 Tage",MAX(0,(MIN(DATE(2030,3,0),IF(Mitarbeiter!$D76="",DATE(2030,3,0),Mitarbeiter!$D76),TODAY()))-(MAX(DATE(2030,2,1),Mitarbeiter!$C76))+1),MAX(0,NETWORKDAYS(MAX(DATE(2030,2,1),Mitarbeiter!$C76),MIN(DATE(2030,3,0),IF(Mitarbeiter!$D76="",DATE(2030,3,0),Mitarbeiter!$D76),TODAY()),Einstellungen!$F$13:$F$67)))*N(Mitarbeiter!$E76)/IF(Einstellungen!$C$11="7 Tage",7,5),N('Ist-Stunden'!BC76)+(N(Krankheitstage!CZ76)+N(Krankheitstage!DL76))*N($C76))))</f>
        <v/>
      </c>
      <c r="CH76" s="76">
        <f>IF($B76="",0,IF(Einstellungen!$C$10="Ja",MAX(IF(Einstellungen!$C$11="7 Tage",MAX(0,(MIN(DATE(2030,4,0),IF(Mitarbeiter!$D76="",DATE(2030,4,0),Mitarbeiter!$D76),TODAY()))-(MAX(DATE(2030,3,1),Mitarbeiter!$C76))+1),MAX(0,NETWORKDAYS(MAX(DATE(2030,3,1),Mitarbeiter!$C76),MIN(DATE(2030,4,0),IF(Mitarbeiter!$D76="",DATE(2030,4,0),Mitarbeiter!$D76),TODAY()),Einstellungen!$F$13:$F$67)))*N(Mitarbeiter!$E76)/IF(Einstellungen!$C$11="7 Tage",7,5),N('Ist-Stunden'!BD76)),MAX(IF(Einstellungen!$C$11="7 Tage",MAX(0,(MIN(DATE(2030,4,0),IF(Mitarbeiter!$D76="",DATE(2030,4,0),Mitarbeiter!$D76),TODAY()))-(MAX(DATE(2030,3,1),Mitarbeiter!$C76))+1),MAX(0,NETWORKDAYS(MAX(DATE(2030,3,1),Mitarbeiter!$C76),MIN(DATE(2030,4,0),IF(Mitarbeiter!$D76="",DATE(2030,4,0),Mitarbeiter!$D76),TODAY()),Einstellungen!$F$13:$F$67)))*N(Mitarbeiter!$E76)/IF(Einstellungen!$C$11="7 Tage",7,5),N('Ist-Stunden'!BD76)+(N(Krankheitstage!DA76)+N(Krankheitstage!DM76))*N($C76))))</f>
        <v/>
      </c>
      <c r="CI76" s="76">
        <f>IF($B76="",0,IF(Einstellungen!$C$10="Ja",MAX(IF(Einstellungen!$C$11="7 Tage",MAX(0,(MIN(DATE(2030,5,0),IF(Mitarbeiter!$D76="",DATE(2030,5,0),Mitarbeiter!$D76),TODAY()))-(MAX(DATE(2030,4,1),Mitarbeiter!$C76))+1),MAX(0,NETWORKDAYS(MAX(DATE(2030,4,1),Mitarbeiter!$C76),MIN(DATE(2030,5,0),IF(Mitarbeiter!$D76="",DATE(2030,5,0),Mitarbeiter!$D76),TODAY()),Einstellungen!$F$13:$F$67)))*N(Mitarbeiter!$E76)/IF(Einstellungen!$C$11="7 Tage",7,5),N('Ist-Stunden'!BE76)),MAX(IF(Einstellungen!$C$11="7 Tage",MAX(0,(MIN(DATE(2030,5,0),IF(Mitarbeiter!$D76="",DATE(2030,5,0),Mitarbeiter!$D76),TODAY()))-(MAX(DATE(2030,4,1),Mitarbeiter!$C76))+1),MAX(0,NETWORKDAYS(MAX(DATE(2030,4,1),Mitarbeiter!$C76),MIN(DATE(2030,5,0),IF(Mitarbeiter!$D76="",DATE(2030,5,0),Mitarbeiter!$D76),TODAY()),Einstellungen!$F$13:$F$67)))*N(Mitarbeiter!$E76)/IF(Einstellungen!$C$11="7 Tage",7,5),N('Ist-Stunden'!BE76)+(N(Krankheitstage!DB76)+N(Krankheitstage!DN76))*N($C76))))</f>
        <v/>
      </c>
      <c r="CJ76" s="76">
        <f>IF($B76="",0,IF(Einstellungen!$C$10="Ja",MAX(IF(Einstellungen!$C$11="7 Tage",MAX(0,(MIN(DATE(2030,6,0),IF(Mitarbeiter!$D76="",DATE(2030,6,0),Mitarbeiter!$D76),TODAY()))-(MAX(DATE(2030,5,1),Mitarbeiter!$C76))+1),MAX(0,NETWORKDAYS(MAX(DATE(2030,5,1),Mitarbeiter!$C76),MIN(DATE(2030,6,0),IF(Mitarbeiter!$D76="",DATE(2030,6,0),Mitarbeiter!$D76),TODAY()),Einstellungen!$F$13:$F$67)))*N(Mitarbeiter!$E76)/IF(Einstellungen!$C$11="7 Tage",7,5),N('Ist-Stunden'!BF76)),MAX(IF(Einstellungen!$C$11="7 Tage",MAX(0,(MIN(DATE(2030,6,0),IF(Mitarbeiter!$D76="",DATE(2030,6,0),Mitarbeiter!$D76),TODAY()))-(MAX(DATE(2030,5,1),Mitarbeiter!$C76))+1),MAX(0,NETWORKDAYS(MAX(DATE(2030,5,1),Mitarbeiter!$C76),MIN(DATE(2030,6,0),IF(Mitarbeiter!$D76="",DATE(2030,6,0),Mitarbeiter!$D76),TODAY()),Einstellungen!$F$13:$F$67)))*N(Mitarbeiter!$E76)/IF(Einstellungen!$C$11="7 Tage",7,5),N('Ist-Stunden'!BF76)+(N(Krankheitstage!DC76)+N(Krankheitstage!DO76))*N($C76))))</f>
        <v/>
      </c>
      <c r="CK76" s="76">
        <f>IF($B76="",0,IF(Einstellungen!$C$10="Ja",MAX(IF(Einstellungen!$C$11="7 Tage",MAX(0,(MIN(DATE(2030,7,0),IF(Mitarbeiter!$D76="",DATE(2030,7,0),Mitarbeiter!$D76),TODAY()))-(MAX(DATE(2030,6,1),Mitarbeiter!$C76))+1),MAX(0,NETWORKDAYS(MAX(DATE(2030,6,1),Mitarbeiter!$C76),MIN(DATE(2030,7,0),IF(Mitarbeiter!$D76="",DATE(2030,7,0),Mitarbeiter!$D76),TODAY()),Einstellungen!$F$13:$F$67)))*N(Mitarbeiter!$E76)/IF(Einstellungen!$C$11="7 Tage",7,5),N('Ist-Stunden'!BG76)),MAX(IF(Einstellungen!$C$11="7 Tage",MAX(0,(MIN(DATE(2030,7,0),IF(Mitarbeiter!$D76="",DATE(2030,7,0),Mitarbeiter!$D76),TODAY()))-(MAX(DATE(2030,6,1),Mitarbeiter!$C76))+1),MAX(0,NETWORKDAYS(MAX(DATE(2030,6,1),Mitarbeiter!$C76),MIN(DATE(2030,7,0),IF(Mitarbeiter!$D76="",DATE(2030,7,0),Mitarbeiter!$D76),TODAY()),Einstellungen!$F$13:$F$67)))*N(Mitarbeiter!$E76)/IF(Einstellungen!$C$11="7 Tage",7,5),N('Ist-Stunden'!BG76)+(N(Krankheitstage!DD76)+N(Krankheitstage!DP76))*N($C76))))</f>
        <v/>
      </c>
      <c r="CL76" s="76">
        <f>IF($B76="",0,IF(Einstellungen!$C$10="Ja",MAX(IF(Einstellungen!$C$11="7 Tage",MAX(0,(MIN(DATE(2030,8,0),IF(Mitarbeiter!$D76="",DATE(2030,8,0),Mitarbeiter!$D76),TODAY()))-(MAX(DATE(2030,7,1),Mitarbeiter!$C76))+1),MAX(0,NETWORKDAYS(MAX(DATE(2030,7,1),Mitarbeiter!$C76),MIN(DATE(2030,8,0),IF(Mitarbeiter!$D76="",DATE(2030,8,0),Mitarbeiter!$D76),TODAY()),Einstellungen!$F$13:$F$67)))*N(Mitarbeiter!$E76)/IF(Einstellungen!$C$11="7 Tage",7,5),N('Ist-Stunden'!BH76)),MAX(IF(Einstellungen!$C$11="7 Tage",MAX(0,(MIN(DATE(2030,8,0),IF(Mitarbeiter!$D76="",DATE(2030,8,0),Mitarbeiter!$D76),TODAY()))-(MAX(DATE(2030,7,1),Mitarbeiter!$C76))+1),MAX(0,NETWORKDAYS(MAX(DATE(2030,7,1),Mitarbeiter!$C76),MIN(DATE(2030,8,0),IF(Mitarbeiter!$D76="",DATE(2030,8,0),Mitarbeiter!$D76),TODAY()),Einstellungen!$F$13:$F$67)))*N(Mitarbeiter!$E76)/IF(Einstellungen!$C$11="7 Tage",7,5),N('Ist-Stunden'!BH76)+(N(Krankheitstage!DE76)+N(Krankheitstage!DQ76))*N($C76))))</f>
        <v/>
      </c>
      <c r="CM76" s="76">
        <f>IF($B76="",0,IF(Einstellungen!$C$10="Ja",MAX(IF(Einstellungen!$C$11="7 Tage",MAX(0,(MIN(DATE(2030,9,0),IF(Mitarbeiter!$D76="",DATE(2030,9,0),Mitarbeiter!$D76),TODAY()))-(MAX(DATE(2030,8,1),Mitarbeiter!$C76))+1),MAX(0,NETWORKDAYS(MAX(DATE(2030,8,1),Mitarbeiter!$C76),MIN(DATE(2030,9,0),IF(Mitarbeiter!$D76="",DATE(2030,9,0),Mitarbeiter!$D76),TODAY()),Einstellungen!$F$13:$F$67)))*N(Mitarbeiter!$E76)/IF(Einstellungen!$C$11="7 Tage",7,5),N('Ist-Stunden'!BI76)),MAX(IF(Einstellungen!$C$11="7 Tage",MAX(0,(MIN(DATE(2030,9,0),IF(Mitarbeiter!$D76="",DATE(2030,9,0),Mitarbeiter!$D76),TODAY()))-(MAX(DATE(2030,8,1),Mitarbeiter!$C76))+1),MAX(0,NETWORKDAYS(MAX(DATE(2030,8,1),Mitarbeiter!$C76),MIN(DATE(2030,9,0),IF(Mitarbeiter!$D76="",DATE(2030,9,0),Mitarbeiter!$D76),TODAY()),Einstellungen!$F$13:$F$67)))*N(Mitarbeiter!$E76)/IF(Einstellungen!$C$11="7 Tage",7,5),N('Ist-Stunden'!BI76)+(N(Krankheitstage!DF76)+N(Krankheitstage!DR76))*N($C76))))</f>
        <v/>
      </c>
      <c r="CN76" s="76">
        <f>IF($B76="",0,IF(Einstellungen!$C$10="Ja",MAX(IF(Einstellungen!$C$11="7 Tage",MAX(0,(MIN(DATE(2030,10,0),IF(Mitarbeiter!$D76="",DATE(2030,10,0),Mitarbeiter!$D76),TODAY()))-(MAX(DATE(2030,9,1),Mitarbeiter!$C76))+1),MAX(0,NETWORKDAYS(MAX(DATE(2030,9,1),Mitarbeiter!$C76),MIN(DATE(2030,10,0),IF(Mitarbeiter!$D76="",DATE(2030,10,0),Mitarbeiter!$D76),TODAY()),Einstellungen!$F$13:$F$67)))*N(Mitarbeiter!$E76)/IF(Einstellungen!$C$11="7 Tage",7,5),N('Ist-Stunden'!BJ76)),MAX(IF(Einstellungen!$C$11="7 Tage",MAX(0,(MIN(DATE(2030,10,0),IF(Mitarbeiter!$D76="",DATE(2030,10,0),Mitarbeiter!$D76),TODAY()))-(MAX(DATE(2030,9,1),Mitarbeiter!$C76))+1),MAX(0,NETWORKDAYS(MAX(DATE(2030,9,1),Mitarbeiter!$C76),MIN(DATE(2030,10,0),IF(Mitarbeiter!$D76="",DATE(2030,10,0),Mitarbeiter!$D76),TODAY()),Einstellungen!$F$13:$F$67)))*N(Mitarbeiter!$E76)/IF(Einstellungen!$C$11="7 Tage",7,5),N('Ist-Stunden'!BJ76)+(N(Krankheitstage!DG76)+N(Krankheitstage!DS76))*N($C76))))</f>
        <v/>
      </c>
      <c r="CO76" s="76">
        <f>IF($B76="",0,IF(Einstellungen!$C$10="Ja",MAX(IF(Einstellungen!$C$11="7 Tage",MAX(0,(MIN(DATE(2030,11,0),IF(Mitarbeiter!$D76="",DATE(2030,11,0),Mitarbeiter!$D76),TODAY()))-(MAX(DATE(2030,10,1),Mitarbeiter!$C76))+1),MAX(0,NETWORKDAYS(MAX(DATE(2030,10,1),Mitarbeiter!$C76),MIN(DATE(2030,11,0),IF(Mitarbeiter!$D76="",DATE(2030,11,0),Mitarbeiter!$D76),TODAY()),Einstellungen!$F$13:$F$67)))*N(Mitarbeiter!$E76)/IF(Einstellungen!$C$11="7 Tage",7,5),N('Ist-Stunden'!BK76)),MAX(IF(Einstellungen!$C$11="7 Tage",MAX(0,(MIN(DATE(2030,11,0),IF(Mitarbeiter!$D76="",DATE(2030,11,0),Mitarbeiter!$D76),TODAY()))-(MAX(DATE(2030,10,1),Mitarbeiter!$C76))+1),MAX(0,NETWORKDAYS(MAX(DATE(2030,10,1),Mitarbeiter!$C76),MIN(DATE(2030,11,0),IF(Mitarbeiter!$D76="",DATE(2030,11,0),Mitarbeiter!$D76),TODAY()),Einstellungen!$F$13:$F$67)))*N(Mitarbeiter!$E76)/IF(Einstellungen!$C$11="7 Tage",7,5),N('Ist-Stunden'!BK76)+(N(Krankheitstage!DH76)+N(Krankheitstage!DT76))*N($C76))))</f>
        <v/>
      </c>
      <c r="CP76" s="76">
        <f>IF($B76="",0,IF(Einstellungen!$C$10="Ja",MAX(IF(Einstellungen!$C$11="7 Tage",MAX(0,(MIN(DATE(2030,12,0),IF(Mitarbeiter!$D76="",DATE(2030,12,0),Mitarbeiter!$D76),TODAY()))-(MAX(DATE(2030,11,1),Mitarbeiter!$C76))+1),MAX(0,NETWORKDAYS(MAX(DATE(2030,11,1),Mitarbeiter!$C76),MIN(DATE(2030,12,0),IF(Mitarbeiter!$D76="",DATE(2030,12,0),Mitarbeiter!$D76),TODAY()),Einstellungen!$F$13:$F$67)))*N(Mitarbeiter!$E76)/IF(Einstellungen!$C$11="7 Tage",7,5),N('Ist-Stunden'!BL76)),MAX(IF(Einstellungen!$C$11="7 Tage",MAX(0,(MIN(DATE(2030,12,0),IF(Mitarbeiter!$D76="",DATE(2030,12,0),Mitarbeiter!$D76),TODAY()))-(MAX(DATE(2030,11,1),Mitarbeiter!$C76))+1),MAX(0,NETWORKDAYS(MAX(DATE(2030,11,1),Mitarbeiter!$C76),MIN(DATE(2030,12,0),IF(Mitarbeiter!$D76="",DATE(2030,12,0),Mitarbeiter!$D76),TODAY()),Einstellungen!$F$13:$F$67)))*N(Mitarbeiter!$E76)/IF(Einstellungen!$C$11="7 Tage",7,5),N('Ist-Stunden'!BL76)+(N(Krankheitstage!DI76)+N(Krankheitstage!DU76))*N($C76))))</f>
        <v/>
      </c>
      <c r="CQ76" s="76">
        <f>IF($B76="",0,IF(Einstellungen!$C$10="Ja",MAX(IF(Einstellungen!$C$11="7 Tage",MAX(0,(MIN(DATE(2030,13,0),IF(Mitarbeiter!$D76="",DATE(2030,13,0),Mitarbeiter!$D76),TODAY()))-(MAX(DATE(2030,12,1),Mitarbeiter!$C76))+1),MAX(0,NETWORKDAYS(MAX(DATE(2030,12,1),Mitarbeiter!$C76),MIN(DATE(2030,13,0),IF(Mitarbeiter!$D76="",DATE(2030,13,0),Mitarbeiter!$D76),TODAY()),Einstellungen!$F$13:$F$67)))*N(Mitarbeiter!$E76)/IF(Einstellungen!$C$11="7 Tage",7,5),N('Ist-Stunden'!BM76)),MAX(IF(Einstellungen!$C$11="7 Tage",MAX(0,(MIN(DATE(2030,13,0),IF(Mitarbeiter!$D76="",DATE(2030,13,0),Mitarbeiter!$D76),TODAY()))-(MAX(DATE(2030,12,1),Mitarbeiter!$C76))+1),MAX(0,NETWORKDAYS(MAX(DATE(2030,12,1),Mitarbeiter!$C76),MIN(DATE(2030,13,0),IF(Mitarbeiter!$D76="",DATE(2030,13,0),Mitarbeiter!$D76),TODAY()),Einstellungen!$F$13:$F$67)))*N(Mitarbeiter!$E76)/IF(Einstellungen!$C$11="7 Tage",7,5),N('Ist-Stunden'!BM76)+(N(Krankheitstage!DJ76)+N(Krankheitstage!DV76))*N($C76))))</f>
        <v/>
      </c>
    </row>
    <row r="77">
      <c r="A77" s="73">
        <f>IF(Mitarbeiter!B77="","",Mitarbeiter!A77)</f>
        <v/>
      </c>
      <c r="B77" s="6">
        <f>IF(Mitarbeiter!B77="","",Mitarbeiter!B77)</f>
        <v/>
      </c>
      <c r="C77" s="74">
        <f>IF(Mitarbeiter!B77="","",Mitarbeiter!F77)</f>
        <v/>
      </c>
      <c r="D77" s="75">
        <f>N(INDEX(Krankheitstage!$G77:$DV77,1,(Einstellungen!$C$3-2026)*24+1))</f>
        <v/>
      </c>
      <c r="E77" s="75">
        <f>N(INDEX(Krankheitstage!$G77:$DV77,1,(Einstellungen!$C$3-2026)*24+2))</f>
        <v/>
      </c>
      <c r="F77" s="75">
        <f>N(INDEX(Krankheitstage!$G77:$DV77,1,(Einstellungen!$C$3-2026)*24+3))</f>
        <v/>
      </c>
      <c r="G77" s="75">
        <f>N(INDEX(Krankheitstage!$G77:$DV77,1,(Einstellungen!$C$3-2026)*24+4))</f>
        <v/>
      </c>
      <c r="H77" s="75">
        <f>N(INDEX(Krankheitstage!$G77:$DV77,1,(Einstellungen!$C$3-2026)*24+5))</f>
        <v/>
      </c>
      <c r="I77" s="75">
        <f>N(INDEX(Krankheitstage!$G77:$DV77,1,(Einstellungen!$C$3-2026)*24+6))</f>
        <v/>
      </c>
      <c r="J77" s="75">
        <f>N(INDEX(Krankheitstage!$G77:$DV77,1,(Einstellungen!$C$3-2026)*24+7))</f>
        <v/>
      </c>
      <c r="K77" s="75">
        <f>N(INDEX(Krankheitstage!$G77:$DV77,1,(Einstellungen!$C$3-2026)*24+8))</f>
        <v/>
      </c>
      <c r="L77" s="75">
        <f>N(INDEX(Krankheitstage!$G77:$DV77,1,(Einstellungen!$C$3-2026)*24+9))</f>
        <v/>
      </c>
      <c r="M77" s="75">
        <f>N(INDEX(Krankheitstage!$G77:$DV77,1,(Einstellungen!$C$3-2026)*24+10))</f>
        <v/>
      </c>
      <c r="N77" s="75">
        <f>N(INDEX(Krankheitstage!$G77:$DV77,1,(Einstellungen!$C$3-2026)*24+11))</f>
        <v/>
      </c>
      <c r="O77" s="75">
        <f>N(INDEX(Krankheitstage!$G77:$DV77,1,(Einstellungen!$C$3-2026)*24+12))</f>
        <v/>
      </c>
      <c r="P77" s="75">
        <f>IF($B77="","",SUM(D77:O77))</f>
        <v/>
      </c>
      <c r="Q77" s="75">
        <f>N(INDEX(Krankheitstage!$G77:$DV77,1,(Einstellungen!$C$3-2026)*24+13))</f>
        <v/>
      </c>
      <c r="R77" s="75">
        <f>N(INDEX(Krankheitstage!$G77:$DV77,1,(Einstellungen!$C$3-2026)*24+14))</f>
        <v/>
      </c>
      <c r="S77" s="75">
        <f>N(INDEX(Krankheitstage!$G77:$DV77,1,(Einstellungen!$C$3-2026)*24+15))</f>
        <v/>
      </c>
      <c r="T77" s="75">
        <f>N(INDEX(Krankheitstage!$G77:$DV77,1,(Einstellungen!$C$3-2026)*24+16))</f>
        <v/>
      </c>
      <c r="U77" s="75">
        <f>N(INDEX(Krankheitstage!$G77:$DV77,1,(Einstellungen!$C$3-2026)*24+17))</f>
        <v/>
      </c>
      <c r="V77" s="75">
        <f>N(INDEX(Krankheitstage!$G77:$DV77,1,(Einstellungen!$C$3-2026)*24+18))</f>
        <v/>
      </c>
      <c r="W77" s="75">
        <f>N(INDEX(Krankheitstage!$G77:$DV77,1,(Einstellungen!$C$3-2026)*24+19))</f>
        <v/>
      </c>
      <c r="X77" s="75">
        <f>N(INDEX(Krankheitstage!$G77:$DV77,1,(Einstellungen!$C$3-2026)*24+20))</f>
        <v/>
      </c>
      <c r="Y77" s="75">
        <f>N(INDEX(Krankheitstage!$G77:$DV77,1,(Einstellungen!$C$3-2026)*24+21))</f>
        <v/>
      </c>
      <c r="Z77" s="75">
        <f>N(INDEX(Krankheitstage!$G77:$DV77,1,(Einstellungen!$C$3-2026)*24+22))</f>
        <v/>
      </c>
      <c r="AA77" s="75">
        <f>N(INDEX(Krankheitstage!$G77:$DV77,1,(Einstellungen!$C$3-2026)*24+23))</f>
        <v/>
      </c>
      <c r="AB77" s="75">
        <f>N(INDEX(Krankheitstage!$G77:$DV77,1,(Einstellungen!$C$3-2026)*24+24))</f>
        <v/>
      </c>
      <c r="AC77" s="75">
        <f>IF($B77="","",SUM(Q77:AB77))</f>
        <v/>
      </c>
      <c r="AD77" s="75">
        <f>IF($B77="","",SUM(P77,AC77))</f>
        <v/>
      </c>
      <c r="AE77" s="76">
        <f>IF($B77="","",AD77*N(C77))</f>
        <v/>
      </c>
      <c r="AF77" s="75">
        <f>IF($B77="","",Krankheitstage!E77)</f>
        <v/>
      </c>
      <c r="AG77" s="76">
        <f>IF($B77="","",AF77*N(C77))</f>
        <v/>
      </c>
      <c r="AH77" s="76">
        <f>IF($B77="","",INDEX($AJ77:$CQ77,1,(Einstellungen!$C$3-2026)*12+1)+INDEX($AJ77:$CQ77,1,(Einstellungen!$C$3-2026)*12+2)+INDEX($AJ77:$CQ77,1,(Einstellungen!$C$3-2026)*12+3)+INDEX($AJ77:$CQ77,1,(Einstellungen!$C$3-2026)*12+4)+INDEX($AJ77:$CQ77,1,(Einstellungen!$C$3-2026)*12+5)+INDEX($AJ77:$CQ77,1,(Einstellungen!$C$3-2026)*12+6)+INDEX($AJ77:$CQ77,1,(Einstellungen!$C$3-2026)*12+7)+INDEX($AJ77:$CQ77,1,(Einstellungen!$C$3-2026)*12+8)+INDEX($AJ77:$CQ77,1,(Einstellungen!$C$3-2026)*12+9)+INDEX($AJ77:$CQ77,1,(Einstellungen!$C$3-2026)*12+10)+INDEX($AJ77:$CQ77,1,(Einstellungen!$C$3-2026)*12+11)+INDEX($AJ77:$CQ77,1,(Einstellungen!$C$3-2026)*12+12))</f>
        <v/>
      </c>
      <c r="AI77" s="76">
        <f>IF($B77="","",SUM($AJ77:$CQ77))</f>
        <v/>
      </c>
      <c r="AJ77" s="76">
        <f>IF($B77="",0,IF(Einstellungen!$C$10="Ja",MAX(IF(Einstellungen!$C$11="7 Tage",MAX(0,(MIN(DATE(2026,2,0),IF(Mitarbeiter!$D77="",DATE(2026,2,0),Mitarbeiter!$D77),TODAY()))-(MAX(DATE(2026,1,1),Mitarbeiter!$C77))+1),MAX(0,NETWORKDAYS(MAX(DATE(2026,1,1),Mitarbeiter!$C77),MIN(DATE(2026,2,0),IF(Mitarbeiter!$D77="",DATE(2026,2,0),Mitarbeiter!$D77),TODAY()),Einstellungen!$F$13:$F$67)))*N(Mitarbeiter!$E77)/IF(Einstellungen!$C$11="7 Tage",7,5),N('Ist-Stunden'!F77)),MAX(IF(Einstellungen!$C$11="7 Tage",MAX(0,(MIN(DATE(2026,2,0),IF(Mitarbeiter!$D77="",DATE(2026,2,0),Mitarbeiter!$D77),TODAY()))-(MAX(DATE(2026,1,1),Mitarbeiter!$C77))+1),MAX(0,NETWORKDAYS(MAX(DATE(2026,1,1),Mitarbeiter!$C77),MIN(DATE(2026,2,0),IF(Mitarbeiter!$D77="",DATE(2026,2,0),Mitarbeiter!$D77),TODAY()),Einstellungen!$F$13:$F$67)))*N(Mitarbeiter!$E77)/IF(Einstellungen!$C$11="7 Tage",7,5),N('Ist-Stunden'!F77)+(N(Krankheitstage!G77)+N(Krankheitstage!S77))*N($C77))))</f>
        <v/>
      </c>
      <c r="AK77" s="76">
        <f>IF($B77="",0,IF(Einstellungen!$C$10="Ja",MAX(IF(Einstellungen!$C$11="7 Tage",MAX(0,(MIN(DATE(2026,3,0),IF(Mitarbeiter!$D77="",DATE(2026,3,0),Mitarbeiter!$D77),TODAY()))-(MAX(DATE(2026,2,1),Mitarbeiter!$C77))+1),MAX(0,NETWORKDAYS(MAX(DATE(2026,2,1),Mitarbeiter!$C77),MIN(DATE(2026,3,0),IF(Mitarbeiter!$D77="",DATE(2026,3,0),Mitarbeiter!$D77),TODAY()),Einstellungen!$F$13:$F$67)))*N(Mitarbeiter!$E77)/IF(Einstellungen!$C$11="7 Tage",7,5),N('Ist-Stunden'!G77)),MAX(IF(Einstellungen!$C$11="7 Tage",MAX(0,(MIN(DATE(2026,3,0),IF(Mitarbeiter!$D77="",DATE(2026,3,0),Mitarbeiter!$D77),TODAY()))-(MAX(DATE(2026,2,1),Mitarbeiter!$C77))+1),MAX(0,NETWORKDAYS(MAX(DATE(2026,2,1),Mitarbeiter!$C77),MIN(DATE(2026,3,0),IF(Mitarbeiter!$D77="",DATE(2026,3,0),Mitarbeiter!$D77),TODAY()),Einstellungen!$F$13:$F$67)))*N(Mitarbeiter!$E77)/IF(Einstellungen!$C$11="7 Tage",7,5),N('Ist-Stunden'!G77)+(N(Krankheitstage!H77)+N(Krankheitstage!T77))*N($C77))))</f>
        <v/>
      </c>
      <c r="AL77" s="76">
        <f>IF($B77="",0,IF(Einstellungen!$C$10="Ja",MAX(IF(Einstellungen!$C$11="7 Tage",MAX(0,(MIN(DATE(2026,4,0),IF(Mitarbeiter!$D77="",DATE(2026,4,0),Mitarbeiter!$D77),TODAY()))-(MAX(DATE(2026,3,1),Mitarbeiter!$C77))+1),MAX(0,NETWORKDAYS(MAX(DATE(2026,3,1),Mitarbeiter!$C77),MIN(DATE(2026,4,0),IF(Mitarbeiter!$D77="",DATE(2026,4,0),Mitarbeiter!$D77),TODAY()),Einstellungen!$F$13:$F$67)))*N(Mitarbeiter!$E77)/IF(Einstellungen!$C$11="7 Tage",7,5),N('Ist-Stunden'!H77)),MAX(IF(Einstellungen!$C$11="7 Tage",MAX(0,(MIN(DATE(2026,4,0),IF(Mitarbeiter!$D77="",DATE(2026,4,0),Mitarbeiter!$D77),TODAY()))-(MAX(DATE(2026,3,1),Mitarbeiter!$C77))+1),MAX(0,NETWORKDAYS(MAX(DATE(2026,3,1),Mitarbeiter!$C77),MIN(DATE(2026,4,0),IF(Mitarbeiter!$D77="",DATE(2026,4,0),Mitarbeiter!$D77),TODAY()),Einstellungen!$F$13:$F$67)))*N(Mitarbeiter!$E77)/IF(Einstellungen!$C$11="7 Tage",7,5),N('Ist-Stunden'!H77)+(N(Krankheitstage!I77)+N(Krankheitstage!U77))*N($C77))))</f>
        <v/>
      </c>
      <c r="AM77" s="76">
        <f>IF($B77="",0,IF(Einstellungen!$C$10="Ja",MAX(IF(Einstellungen!$C$11="7 Tage",MAX(0,(MIN(DATE(2026,5,0),IF(Mitarbeiter!$D77="",DATE(2026,5,0),Mitarbeiter!$D77),TODAY()))-(MAX(DATE(2026,4,1),Mitarbeiter!$C77))+1),MAX(0,NETWORKDAYS(MAX(DATE(2026,4,1),Mitarbeiter!$C77),MIN(DATE(2026,5,0),IF(Mitarbeiter!$D77="",DATE(2026,5,0),Mitarbeiter!$D77),TODAY()),Einstellungen!$F$13:$F$67)))*N(Mitarbeiter!$E77)/IF(Einstellungen!$C$11="7 Tage",7,5),N('Ist-Stunden'!I77)),MAX(IF(Einstellungen!$C$11="7 Tage",MAX(0,(MIN(DATE(2026,5,0),IF(Mitarbeiter!$D77="",DATE(2026,5,0),Mitarbeiter!$D77),TODAY()))-(MAX(DATE(2026,4,1),Mitarbeiter!$C77))+1),MAX(0,NETWORKDAYS(MAX(DATE(2026,4,1),Mitarbeiter!$C77),MIN(DATE(2026,5,0),IF(Mitarbeiter!$D77="",DATE(2026,5,0),Mitarbeiter!$D77),TODAY()),Einstellungen!$F$13:$F$67)))*N(Mitarbeiter!$E77)/IF(Einstellungen!$C$11="7 Tage",7,5),N('Ist-Stunden'!I77)+(N(Krankheitstage!J77)+N(Krankheitstage!V77))*N($C77))))</f>
        <v/>
      </c>
      <c r="AN77" s="76">
        <f>IF($B77="",0,IF(Einstellungen!$C$10="Ja",MAX(IF(Einstellungen!$C$11="7 Tage",MAX(0,(MIN(DATE(2026,6,0),IF(Mitarbeiter!$D77="",DATE(2026,6,0),Mitarbeiter!$D77),TODAY()))-(MAX(DATE(2026,5,1),Mitarbeiter!$C77))+1),MAX(0,NETWORKDAYS(MAX(DATE(2026,5,1),Mitarbeiter!$C77),MIN(DATE(2026,6,0),IF(Mitarbeiter!$D77="",DATE(2026,6,0),Mitarbeiter!$D77),TODAY()),Einstellungen!$F$13:$F$67)))*N(Mitarbeiter!$E77)/IF(Einstellungen!$C$11="7 Tage",7,5),N('Ist-Stunden'!J77)),MAX(IF(Einstellungen!$C$11="7 Tage",MAX(0,(MIN(DATE(2026,6,0),IF(Mitarbeiter!$D77="",DATE(2026,6,0),Mitarbeiter!$D77),TODAY()))-(MAX(DATE(2026,5,1),Mitarbeiter!$C77))+1),MAX(0,NETWORKDAYS(MAX(DATE(2026,5,1),Mitarbeiter!$C77),MIN(DATE(2026,6,0),IF(Mitarbeiter!$D77="",DATE(2026,6,0),Mitarbeiter!$D77),TODAY()),Einstellungen!$F$13:$F$67)))*N(Mitarbeiter!$E77)/IF(Einstellungen!$C$11="7 Tage",7,5),N('Ist-Stunden'!J77)+(N(Krankheitstage!K77)+N(Krankheitstage!W77))*N($C77))))</f>
        <v/>
      </c>
      <c r="AO77" s="76">
        <f>IF($B77="",0,IF(Einstellungen!$C$10="Ja",MAX(IF(Einstellungen!$C$11="7 Tage",MAX(0,(MIN(DATE(2026,7,0),IF(Mitarbeiter!$D77="",DATE(2026,7,0),Mitarbeiter!$D77),TODAY()))-(MAX(DATE(2026,6,1),Mitarbeiter!$C77))+1),MAX(0,NETWORKDAYS(MAX(DATE(2026,6,1),Mitarbeiter!$C77),MIN(DATE(2026,7,0),IF(Mitarbeiter!$D77="",DATE(2026,7,0),Mitarbeiter!$D77),TODAY()),Einstellungen!$F$13:$F$67)))*N(Mitarbeiter!$E77)/IF(Einstellungen!$C$11="7 Tage",7,5),N('Ist-Stunden'!K77)),MAX(IF(Einstellungen!$C$11="7 Tage",MAX(0,(MIN(DATE(2026,7,0),IF(Mitarbeiter!$D77="",DATE(2026,7,0),Mitarbeiter!$D77),TODAY()))-(MAX(DATE(2026,6,1),Mitarbeiter!$C77))+1),MAX(0,NETWORKDAYS(MAX(DATE(2026,6,1),Mitarbeiter!$C77),MIN(DATE(2026,7,0),IF(Mitarbeiter!$D77="",DATE(2026,7,0),Mitarbeiter!$D77),TODAY()),Einstellungen!$F$13:$F$67)))*N(Mitarbeiter!$E77)/IF(Einstellungen!$C$11="7 Tage",7,5),N('Ist-Stunden'!K77)+(N(Krankheitstage!L77)+N(Krankheitstage!X77))*N($C77))))</f>
        <v/>
      </c>
      <c r="AP77" s="76">
        <f>IF($B77="",0,IF(Einstellungen!$C$10="Ja",MAX(IF(Einstellungen!$C$11="7 Tage",MAX(0,(MIN(DATE(2026,8,0),IF(Mitarbeiter!$D77="",DATE(2026,8,0),Mitarbeiter!$D77),TODAY()))-(MAX(DATE(2026,7,1),Mitarbeiter!$C77))+1),MAX(0,NETWORKDAYS(MAX(DATE(2026,7,1),Mitarbeiter!$C77),MIN(DATE(2026,8,0),IF(Mitarbeiter!$D77="",DATE(2026,8,0),Mitarbeiter!$D77),TODAY()),Einstellungen!$F$13:$F$67)))*N(Mitarbeiter!$E77)/IF(Einstellungen!$C$11="7 Tage",7,5),N('Ist-Stunden'!L77)),MAX(IF(Einstellungen!$C$11="7 Tage",MAX(0,(MIN(DATE(2026,8,0),IF(Mitarbeiter!$D77="",DATE(2026,8,0),Mitarbeiter!$D77),TODAY()))-(MAX(DATE(2026,7,1),Mitarbeiter!$C77))+1),MAX(0,NETWORKDAYS(MAX(DATE(2026,7,1),Mitarbeiter!$C77),MIN(DATE(2026,8,0),IF(Mitarbeiter!$D77="",DATE(2026,8,0),Mitarbeiter!$D77),TODAY()),Einstellungen!$F$13:$F$67)))*N(Mitarbeiter!$E77)/IF(Einstellungen!$C$11="7 Tage",7,5),N('Ist-Stunden'!L77)+(N(Krankheitstage!M77)+N(Krankheitstage!Y77))*N($C77))))</f>
        <v/>
      </c>
      <c r="AQ77" s="76">
        <f>IF($B77="",0,IF(Einstellungen!$C$10="Ja",MAX(IF(Einstellungen!$C$11="7 Tage",MAX(0,(MIN(DATE(2026,9,0),IF(Mitarbeiter!$D77="",DATE(2026,9,0),Mitarbeiter!$D77),TODAY()))-(MAX(DATE(2026,8,1),Mitarbeiter!$C77))+1),MAX(0,NETWORKDAYS(MAX(DATE(2026,8,1),Mitarbeiter!$C77),MIN(DATE(2026,9,0),IF(Mitarbeiter!$D77="",DATE(2026,9,0),Mitarbeiter!$D77),TODAY()),Einstellungen!$F$13:$F$67)))*N(Mitarbeiter!$E77)/IF(Einstellungen!$C$11="7 Tage",7,5),N('Ist-Stunden'!M77)),MAX(IF(Einstellungen!$C$11="7 Tage",MAX(0,(MIN(DATE(2026,9,0),IF(Mitarbeiter!$D77="",DATE(2026,9,0),Mitarbeiter!$D77),TODAY()))-(MAX(DATE(2026,8,1),Mitarbeiter!$C77))+1),MAX(0,NETWORKDAYS(MAX(DATE(2026,8,1),Mitarbeiter!$C77),MIN(DATE(2026,9,0),IF(Mitarbeiter!$D77="",DATE(2026,9,0),Mitarbeiter!$D77),TODAY()),Einstellungen!$F$13:$F$67)))*N(Mitarbeiter!$E77)/IF(Einstellungen!$C$11="7 Tage",7,5),N('Ist-Stunden'!M77)+(N(Krankheitstage!N77)+N(Krankheitstage!Z77))*N($C77))))</f>
        <v/>
      </c>
      <c r="AR77" s="76">
        <f>IF($B77="",0,IF(Einstellungen!$C$10="Ja",MAX(IF(Einstellungen!$C$11="7 Tage",MAX(0,(MIN(DATE(2026,10,0),IF(Mitarbeiter!$D77="",DATE(2026,10,0),Mitarbeiter!$D77),TODAY()))-(MAX(DATE(2026,9,1),Mitarbeiter!$C77))+1),MAX(0,NETWORKDAYS(MAX(DATE(2026,9,1),Mitarbeiter!$C77),MIN(DATE(2026,10,0),IF(Mitarbeiter!$D77="",DATE(2026,10,0),Mitarbeiter!$D77),TODAY()),Einstellungen!$F$13:$F$67)))*N(Mitarbeiter!$E77)/IF(Einstellungen!$C$11="7 Tage",7,5),N('Ist-Stunden'!N77)),MAX(IF(Einstellungen!$C$11="7 Tage",MAX(0,(MIN(DATE(2026,10,0),IF(Mitarbeiter!$D77="",DATE(2026,10,0),Mitarbeiter!$D77),TODAY()))-(MAX(DATE(2026,9,1),Mitarbeiter!$C77))+1),MAX(0,NETWORKDAYS(MAX(DATE(2026,9,1),Mitarbeiter!$C77),MIN(DATE(2026,10,0),IF(Mitarbeiter!$D77="",DATE(2026,10,0),Mitarbeiter!$D77),TODAY()),Einstellungen!$F$13:$F$67)))*N(Mitarbeiter!$E77)/IF(Einstellungen!$C$11="7 Tage",7,5),N('Ist-Stunden'!N77)+(N(Krankheitstage!O77)+N(Krankheitstage!AA77))*N($C77))))</f>
        <v/>
      </c>
      <c r="AS77" s="76">
        <f>IF($B77="",0,IF(Einstellungen!$C$10="Ja",MAX(IF(Einstellungen!$C$11="7 Tage",MAX(0,(MIN(DATE(2026,11,0),IF(Mitarbeiter!$D77="",DATE(2026,11,0),Mitarbeiter!$D77),TODAY()))-(MAX(DATE(2026,10,1),Mitarbeiter!$C77))+1),MAX(0,NETWORKDAYS(MAX(DATE(2026,10,1),Mitarbeiter!$C77),MIN(DATE(2026,11,0),IF(Mitarbeiter!$D77="",DATE(2026,11,0),Mitarbeiter!$D77),TODAY()),Einstellungen!$F$13:$F$67)))*N(Mitarbeiter!$E77)/IF(Einstellungen!$C$11="7 Tage",7,5),N('Ist-Stunden'!O77)),MAX(IF(Einstellungen!$C$11="7 Tage",MAX(0,(MIN(DATE(2026,11,0),IF(Mitarbeiter!$D77="",DATE(2026,11,0),Mitarbeiter!$D77),TODAY()))-(MAX(DATE(2026,10,1),Mitarbeiter!$C77))+1),MAX(0,NETWORKDAYS(MAX(DATE(2026,10,1),Mitarbeiter!$C77),MIN(DATE(2026,11,0),IF(Mitarbeiter!$D77="",DATE(2026,11,0),Mitarbeiter!$D77),TODAY()),Einstellungen!$F$13:$F$67)))*N(Mitarbeiter!$E77)/IF(Einstellungen!$C$11="7 Tage",7,5),N('Ist-Stunden'!O77)+(N(Krankheitstage!P77)+N(Krankheitstage!AB77))*N($C77))))</f>
        <v/>
      </c>
      <c r="AT77" s="76">
        <f>IF($B77="",0,IF(Einstellungen!$C$10="Ja",MAX(IF(Einstellungen!$C$11="7 Tage",MAX(0,(MIN(DATE(2026,12,0),IF(Mitarbeiter!$D77="",DATE(2026,12,0),Mitarbeiter!$D77),TODAY()))-(MAX(DATE(2026,11,1),Mitarbeiter!$C77))+1),MAX(0,NETWORKDAYS(MAX(DATE(2026,11,1),Mitarbeiter!$C77),MIN(DATE(2026,12,0),IF(Mitarbeiter!$D77="",DATE(2026,12,0),Mitarbeiter!$D77),TODAY()),Einstellungen!$F$13:$F$67)))*N(Mitarbeiter!$E77)/IF(Einstellungen!$C$11="7 Tage",7,5),N('Ist-Stunden'!P77)),MAX(IF(Einstellungen!$C$11="7 Tage",MAX(0,(MIN(DATE(2026,12,0),IF(Mitarbeiter!$D77="",DATE(2026,12,0),Mitarbeiter!$D77),TODAY()))-(MAX(DATE(2026,11,1),Mitarbeiter!$C77))+1),MAX(0,NETWORKDAYS(MAX(DATE(2026,11,1),Mitarbeiter!$C77),MIN(DATE(2026,12,0),IF(Mitarbeiter!$D77="",DATE(2026,12,0),Mitarbeiter!$D77),TODAY()),Einstellungen!$F$13:$F$67)))*N(Mitarbeiter!$E77)/IF(Einstellungen!$C$11="7 Tage",7,5),N('Ist-Stunden'!P77)+(N(Krankheitstage!Q77)+N(Krankheitstage!AC77))*N($C77))))</f>
        <v/>
      </c>
      <c r="AU77" s="76">
        <f>IF($B77="",0,IF(Einstellungen!$C$10="Ja",MAX(IF(Einstellungen!$C$11="7 Tage",MAX(0,(MIN(DATE(2026,13,0),IF(Mitarbeiter!$D77="",DATE(2026,13,0),Mitarbeiter!$D77),TODAY()))-(MAX(DATE(2026,12,1),Mitarbeiter!$C77))+1),MAX(0,NETWORKDAYS(MAX(DATE(2026,12,1),Mitarbeiter!$C77),MIN(DATE(2026,13,0),IF(Mitarbeiter!$D77="",DATE(2026,13,0),Mitarbeiter!$D77),TODAY()),Einstellungen!$F$13:$F$67)))*N(Mitarbeiter!$E77)/IF(Einstellungen!$C$11="7 Tage",7,5),N('Ist-Stunden'!Q77)),MAX(IF(Einstellungen!$C$11="7 Tage",MAX(0,(MIN(DATE(2026,13,0),IF(Mitarbeiter!$D77="",DATE(2026,13,0),Mitarbeiter!$D77),TODAY()))-(MAX(DATE(2026,12,1),Mitarbeiter!$C77))+1),MAX(0,NETWORKDAYS(MAX(DATE(2026,12,1),Mitarbeiter!$C77),MIN(DATE(2026,13,0),IF(Mitarbeiter!$D77="",DATE(2026,13,0),Mitarbeiter!$D77),TODAY()),Einstellungen!$F$13:$F$67)))*N(Mitarbeiter!$E77)/IF(Einstellungen!$C$11="7 Tage",7,5),N('Ist-Stunden'!Q77)+(N(Krankheitstage!R77)+N(Krankheitstage!AD77))*N($C77))))</f>
        <v/>
      </c>
      <c r="AV77" s="76">
        <f>IF($B77="",0,IF(Einstellungen!$C$10="Ja",MAX(IF(Einstellungen!$C$11="7 Tage",MAX(0,(MIN(DATE(2027,2,0),IF(Mitarbeiter!$D77="",DATE(2027,2,0),Mitarbeiter!$D77),TODAY()))-(MAX(DATE(2027,1,1),Mitarbeiter!$C77))+1),MAX(0,NETWORKDAYS(MAX(DATE(2027,1,1),Mitarbeiter!$C77),MIN(DATE(2027,2,0),IF(Mitarbeiter!$D77="",DATE(2027,2,0),Mitarbeiter!$D77),TODAY()),Einstellungen!$F$13:$F$67)))*N(Mitarbeiter!$E77)/IF(Einstellungen!$C$11="7 Tage",7,5),N('Ist-Stunden'!R77)),MAX(IF(Einstellungen!$C$11="7 Tage",MAX(0,(MIN(DATE(2027,2,0),IF(Mitarbeiter!$D77="",DATE(2027,2,0),Mitarbeiter!$D77),TODAY()))-(MAX(DATE(2027,1,1),Mitarbeiter!$C77))+1),MAX(0,NETWORKDAYS(MAX(DATE(2027,1,1),Mitarbeiter!$C77),MIN(DATE(2027,2,0),IF(Mitarbeiter!$D77="",DATE(2027,2,0),Mitarbeiter!$D77),TODAY()),Einstellungen!$F$13:$F$67)))*N(Mitarbeiter!$E77)/IF(Einstellungen!$C$11="7 Tage",7,5),N('Ist-Stunden'!R77)+(N(Krankheitstage!AE77)+N(Krankheitstage!AQ77))*N($C77))))</f>
        <v/>
      </c>
      <c r="AW77" s="76">
        <f>IF($B77="",0,IF(Einstellungen!$C$10="Ja",MAX(IF(Einstellungen!$C$11="7 Tage",MAX(0,(MIN(DATE(2027,3,0),IF(Mitarbeiter!$D77="",DATE(2027,3,0),Mitarbeiter!$D77),TODAY()))-(MAX(DATE(2027,2,1),Mitarbeiter!$C77))+1),MAX(0,NETWORKDAYS(MAX(DATE(2027,2,1),Mitarbeiter!$C77),MIN(DATE(2027,3,0),IF(Mitarbeiter!$D77="",DATE(2027,3,0),Mitarbeiter!$D77),TODAY()),Einstellungen!$F$13:$F$67)))*N(Mitarbeiter!$E77)/IF(Einstellungen!$C$11="7 Tage",7,5),N('Ist-Stunden'!S77)),MAX(IF(Einstellungen!$C$11="7 Tage",MAX(0,(MIN(DATE(2027,3,0),IF(Mitarbeiter!$D77="",DATE(2027,3,0),Mitarbeiter!$D77),TODAY()))-(MAX(DATE(2027,2,1),Mitarbeiter!$C77))+1),MAX(0,NETWORKDAYS(MAX(DATE(2027,2,1),Mitarbeiter!$C77),MIN(DATE(2027,3,0),IF(Mitarbeiter!$D77="",DATE(2027,3,0),Mitarbeiter!$D77),TODAY()),Einstellungen!$F$13:$F$67)))*N(Mitarbeiter!$E77)/IF(Einstellungen!$C$11="7 Tage",7,5),N('Ist-Stunden'!S77)+(N(Krankheitstage!AF77)+N(Krankheitstage!AR77))*N($C77))))</f>
        <v/>
      </c>
      <c r="AX77" s="76">
        <f>IF($B77="",0,IF(Einstellungen!$C$10="Ja",MAX(IF(Einstellungen!$C$11="7 Tage",MAX(0,(MIN(DATE(2027,4,0),IF(Mitarbeiter!$D77="",DATE(2027,4,0),Mitarbeiter!$D77),TODAY()))-(MAX(DATE(2027,3,1),Mitarbeiter!$C77))+1),MAX(0,NETWORKDAYS(MAX(DATE(2027,3,1),Mitarbeiter!$C77),MIN(DATE(2027,4,0),IF(Mitarbeiter!$D77="",DATE(2027,4,0),Mitarbeiter!$D77),TODAY()),Einstellungen!$F$13:$F$67)))*N(Mitarbeiter!$E77)/IF(Einstellungen!$C$11="7 Tage",7,5),N('Ist-Stunden'!T77)),MAX(IF(Einstellungen!$C$11="7 Tage",MAX(0,(MIN(DATE(2027,4,0),IF(Mitarbeiter!$D77="",DATE(2027,4,0),Mitarbeiter!$D77),TODAY()))-(MAX(DATE(2027,3,1),Mitarbeiter!$C77))+1),MAX(0,NETWORKDAYS(MAX(DATE(2027,3,1),Mitarbeiter!$C77),MIN(DATE(2027,4,0),IF(Mitarbeiter!$D77="",DATE(2027,4,0),Mitarbeiter!$D77),TODAY()),Einstellungen!$F$13:$F$67)))*N(Mitarbeiter!$E77)/IF(Einstellungen!$C$11="7 Tage",7,5),N('Ist-Stunden'!T77)+(N(Krankheitstage!AG77)+N(Krankheitstage!AS77))*N($C77))))</f>
        <v/>
      </c>
      <c r="AY77" s="76">
        <f>IF($B77="",0,IF(Einstellungen!$C$10="Ja",MAX(IF(Einstellungen!$C$11="7 Tage",MAX(0,(MIN(DATE(2027,5,0),IF(Mitarbeiter!$D77="",DATE(2027,5,0),Mitarbeiter!$D77),TODAY()))-(MAX(DATE(2027,4,1),Mitarbeiter!$C77))+1),MAX(0,NETWORKDAYS(MAX(DATE(2027,4,1),Mitarbeiter!$C77),MIN(DATE(2027,5,0),IF(Mitarbeiter!$D77="",DATE(2027,5,0),Mitarbeiter!$D77),TODAY()),Einstellungen!$F$13:$F$67)))*N(Mitarbeiter!$E77)/IF(Einstellungen!$C$11="7 Tage",7,5),N('Ist-Stunden'!U77)),MAX(IF(Einstellungen!$C$11="7 Tage",MAX(0,(MIN(DATE(2027,5,0),IF(Mitarbeiter!$D77="",DATE(2027,5,0),Mitarbeiter!$D77),TODAY()))-(MAX(DATE(2027,4,1),Mitarbeiter!$C77))+1),MAX(0,NETWORKDAYS(MAX(DATE(2027,4,1),Mitarbeiter!$C77),MIN(DATE(2027,5,0),IF(Mitarbeiter!$D77="",DATE(2027,5,0),Mitarbeiter!$D77),TODAY()),Einstellungen!$F$13:$F$67)))*N(Mitarbeiter!$E77)/IF(Einstellungen!$C$11="7 Tage",7,5),N('Ist-Stunden'!U77)+(N(Krankheitstage!AH77)+N(Krankheitstage!AT77))*N($C77))))</f>
        <v/>
      </c>
      <c r="AZ77" s="76">
        <f>IF($B77="",0,IF(Einstellungen!$C$10="Ja",MAX(IF(Einstellungen!$C$11="7 Tage",MAX(0,(MIN(DATE(2027,6,0),IF(Mitarbeiter!$D77="",DATE(2027,6,0),Mitarbeiter!$D77),TODAY()))-(MAX(DATE(2027,5,1),Mitarbeiter!$C77))+1),MAX(0,NETWORKDAYS(MAX(DATE(2027,5,1),Mitarbeiter!$C77),MIN(DATE(2027,6,0),IF(Mitarbeiter!$D77="",DATE(2027,6,0),Mitarbeiter!$D77),TODAY()),Einstellungen!$F$13:$F$67)))*N(Mitarbeiter!$E77)/IF(Einstellungen!$C$11="7 Tage",7,5),N('Ist-Stunden'!V77)),MAX(IF(Einstellungen!$C$11="7 Tage",MAX(0,(MIN(DATE(2027,6,0),IF(Mitarbeiter!$D77="",DATE(2027,6,0),Mitarbeiter!$D77),TODAY()))-(MAX(DATE(2027,5,1),Mitarbeiter!$C77))+1),MAX(0,NETWORKDAYS(MAX(DATE(2027,5,1),Mitarbeiter!$C77),MIN(DATE(2027,6,0),IF(Mitarbeiter!$D77="",DATE(2027,6,0),Mitarbeiter!$D77),TODAY()),Einstellungen!$F$13:$F$67)))*N(Mitarbeiter!$E77)/IF(Einstellungen!$C$11="7 Tage",7,5),N('Ist-Stunden'!V77)+(N(Krankheitstage!AI77)+N(Krankheitstage!AU77))*N($C77))))</f>
        <v/>
      </c>
      <c r="BA77" s="76">
        <f>IF($B77="",0,IF(Einstellungen!$C$10="Ja",MAX(IF(Einstellungen!$C$11="7 Tage",MAX(0,(MIN(DATE(2027,7,0),IF(Mitarbeiter!$D77="",DATE(2027,7,0),Mitarbeiter!$D77),TODAY()))-(MAX(DATE(2027,6,1),Mitarbeiter!$C77))+1),MAX(0,NETWORKDAYS(MAX(DATE(2027,6,1),Mitarbeiter!$C77),MIN(DATE(2027,7,0),IF(Mitarbeiter!$D77="",DATE(2027,7,0),Mitarbeiter!$D77),TODAY()),Einstellungen!$F$13:$F$67)))*N(Mitarbeiter!$E77)/IF(Einstellungen!$C$11="7 Tage",7,5),N('Ist-Stunden'!W77)),MAX(IF(Einstellungen!$C$11="7 Tage",MAX(0,(MIN(DATE(2027,7,0),IF(Mitarbeiter!$D77="",DATE(2027,7,0),Mitarbeiter!$D77),TODAY()))-(MAX(DATE(2027,6,1),Mitarbeiter!$C77))+1),MAX(0,NETWORKDAYS(MAX(DATE(2027,6,1),Mitarbeiter!$C77),MIN(DATE(2027,7,0),IF(Mitarbeiter!$D77="",DATE(2027,7,0),Mitarbeiter!$D77),TODAY()),Einstellungen!$F$13:$F$67)))*N(Mitarbeiter!$E77)/IF(Einstellungen!$C$11="7 Tage",7,5),N('Ist-Stunden'!W77)+(N(Krankheitstage!AJ77)+N(Krankheitstage!AV77))*N($C77))))</f>
        <v/>
      </c>
      <c r="BB77" s="76">
        <f>IF($B77="",0,IF(Einstellungen!$C$10="Ja",MAX(IF(Einstellungen!$C$11="7 Tage",MAX(0,(MIN(DATE(2027,8,0),IF(Mitarbeiter!$D77="",DATE(2027,8,0),Mitarbeiter!$D77),TODAY()))-(MAX(DATE(2027,7,1),Mitarbeiter!$C77))+1),MAX(0,NETWORKDAYS(MAX(DATE(2027,7,1),Mitarbeiter!$C77),MIN(DATE(2027,8,0),IF(Mitarbeiter!$D77="",DATE(2027,8,0),Mitarbeiter!$D77),TODAY()),Einstellungen!$F$13:$F$67)))*N(Mitarbeiter!$E77)/IF(Einstellungen!$C$11="7 Tage",7,5),N('Ist-Stunden'!X77)),MAX(IF(Einstellungen!$C$11="7 Tage",MAX(0,(MIN(DATE(2027,8,0),IF(Mitarbeiter!$D77="",DATE(2027,8,0),Mitarbeiter!$D77),TODAY()))-(MAX(DATE(2027,7,1),Mitarbeiter!$C77))+1),MAX(0,NETWORKDAYS(MAX(DATE(2027,7,1),Mitarbeiter!$C77),MIN(DATE(2027,8,0),IF(Mitarbeiter!$D77="",DATE(2027,8,0),Mitarbeiter!$D77),TODAY()),Einstellungen!$F$13:$F$67)))*N(Mitarbeiter!$E77)/IF(Einstellungen!$C$11="7 Tage",7,5),N('Ist-Stunden'!X77)+(N(Krankheitstage!AK77)+N(Krankheitstage!AW77))*N($C77))))</f>
        <v/>
      </c>
      <c r="BC77" s="76">
        <f>IF($B77="",0,IF(Einstellungen!$C$10="Ja",MAX(IF(Einstellungen!$C$11="7 Tage",MAX(0,(MIN(DATE(2027,9,0),IF(Mitarbeiter!$D77="",DATE(2027,9,0),Mitarbeiter!$D77),TODAY()))-(MAX(DATE(2027,8,1),Mitarbeiter!$C77))+1),MAX(0,NETWORKDAYS(MAX(DATE(2027,8,1),Mitarbeiter!$C77),MIN(DATE(2027,9,0),IF(Mitarbeiter!$D77="",DATE(2027,9,0),Mitarbeiter!$D77),TODAY()),Einstellungen!$F$13:$F$67)))*N(Mitarbeiter!$E77)/IF(Einstellungen!$C$11="7 Tage",7,5),N('Ist-Stunden'!Y77)),MAX(IF(Einstellungen!$C$11="7 Tage",MAX(0,(MIN(DATE(2027,9,0),IF(Mitarbeiter!$D77="",DATE(2027,9,0),Mitarbeiter!$D77),TODAY()))-(MAX(DATE(2027,8,1),Mitarbeiter!$C77))+1),MAX(0,NETWORKDAYS(MAX(DATE(2027,8,1),Mitarbeiter!$C77),MIN(DATE(2027,9,0),IF(Mitarbeiter!$D77="",DATE(2027,9,0),Mitarbeiter!$D77),TODAY()),Einstellungen!$F$13:$F$67)))*N(Mitarbeiter!$E77)/IF(Einstellungen!$C$11="7 Tage",7,5),N('Ist-Stunden'!Y77)+(N(Krankheitstage!AL77)+N(Krankheitstage!AX77))*N($C77))))</f>
        <v/>
      </c>
      <c r="BD77" s="76">
        <f>IF($B77="",0,IF(Einstellungen!$C$10="Ja",MAX(IF(Einstellungen!$C$11="7 Tage",MAX(0,(MIN(DATE(2027,10,0),IF(Mitarbeiter!$D77="",DATE(2027,10,0),Mitarbeiter!$D77),TODAY()))-(MAX(DATE(2027,9,1),Mitarbeiter!$C77))+1),MAX(0,NETWORKDAYS(MAX(DATE(2027,9,1),Mitarbeiter!$C77),MIN(DATE(2027,10,0),IF(Mitarbeiter!$D77="",DATE(2027,10,0),Mitarbeiter!$D77),TODAY()),Einstellungen!$F$13:$F$67)))*N(Mitarbeiter!$E77)/IF(Einstellungen!$C$11="7 Tage",7,5),N('Ist-Stunden'!Z77)),MAX(IF(Einstellungen!$C$11="7 Tage",MAX(0,(MIN(DATE(2027,10,0),IF(Mitarbeiter!$D77="",DATE(2027,10,0),Mitarbeiter!$D77),TODAY()))-(MAX(DATE(2027,9,1),Mitarbeiter!$C77))+1),MAX(0,NETWORKDAYS(MAX(DATE(2027,9,1),Mitarbeiter!$C77),MIN(DATE(2027,10,0),IF(Mitarbeiter!$D77="",DATE(2027,10,0),Mitarbeiter!$D77),TODAY()),Einstellungen!$F$13:$F$67)))*N(Mitarbeiter!$E77)/IF(Einstellungen!$C$11="7 Tage",7,5),N('Ist-Stunden'!Z77)+(N(Krankheitstage!AM77)+N(Krankheitstage!AY77))*N($C77))))</f>
        <v/>
      </c>
      <c r="BE77" s="76">
        <f>IF($B77="",0,IF(Einstellungen!$C$10="Ja",MAX(IF(Einstellungen!$C$11="7 Tage",MAX(0,(MIN(DATE(2027,11,0),IF(Mitarbeiter!$D77="",DATE(2027,11,0),Mitarbeiter!$D77),TODAY()))-(MAX(DATE(2027,10,1),Mitarbeiter!$C77))+1),MAX(0,NETWORKDAYS(MAX(DATE(2027,10,1),Mitarbeiter!$C77),MIN(DATE(2027,11,0),IF(Mitarbeiter!$D77="",DATE(2027,11,0),Mitarbeiter!$D77),TODAY()),Einstellungen!$F$13:$F$67)))*N(Mitarbeiter!$E77)/IF(Einstellungen!$C$11="7 Tage",7,5),N('Ist-Stunden'!AA77)),MAX(IF(Einstellungen!$C$11="7 Tage",MAX(0,(MIN(DATE(2027,11,0),IF(Mitarbeiter!$D77="",DATE(2027,11,0),Mitarbeiter!$D77),TODAY()))-(MAX(DATE(2027,10,1),Mitarbeiter!$C77))+1),MAX(0,NETWORKDAYS(MAX(DATE(2027,10,1),Mitarbeiter!$C77),MIN(DATE(2027,11,0),IF(Mitarbeiter!$D77="",DATE(2027,11,0),Mitarbeiter!$D77),TODAY()),Einstellungen!$F$13:$F$67)))*N(Mitarbeiter!$E77)/IF(Einstellungen!$C$11="7 Tage",7,5),N('Ist-Stunden'!AA77)+(N(Krankheitstage!AN77)+N(Krankheitstage!AZ77))*N($C77))))</f>
        <v/>
      </c>
      <c r="BF77" s="76">
        <f>IF($B77="",0,IF(Einstellungen!$C$10="Ja",MAX(IF(Einstellungen!$C$11="7 Tage",MAX(0,(MIN(DATE(2027,12,0),IF(Mitarbeiter!$D77="",DATE(2027,12,0),Mitarbeiter!$D77),TODAY()))-(MAX(DATE(2027,11,1),Mitarbeiter!$C77))+1),MAX(0,NETWORKDAYS(MAX(DATE(2027,11,1),Mitarbeiter!$C77),MIN(DATE(2027,12,0),IF(Mitarbeiter!$D77="",DATE(2027,12,0),Mitarbeiter!$D77),TODAY()),Einstellungen!$F$13:$F$67)))*N(Mitarbeiter!$E77)/IF(Einstellungen!$C$11="7 Tage",7,5),N('Ist-Stunden'!AB77)),MAX(IF(Einstellungen!$C$11="7 Tage",MAX(0,(MIN(DATE(2027,12,0),IF(Mitarbeiter!$D77="",DATE(2027,12,0),Mitarbeiter!$D77),TODAY()))-(MAX(DATE(2027,11,1),Mitarbeiter!$C77))+1),MAX(0,NETWORKDAYS(MAX(DATE(2027,11,1),Mitarbeiter!$C77),MIN(DATE(2027,12,0),IF(Mitarbeiter!$D77="",DATE(2027,12,0),Mitarbeiter!$D77),TODAY()),Einstellungen!$F$13:$F$67)))*N(Mitarbeiter!$E77)/IF(Einstellungen!$C$11="7 Tage",7,5),N('Ist-Stunden'!AB77)+(N(Krankheitstage!AO77)+N(Krankheitstage!BA77))*N($C77))))</f>
        <v/>
      </c>
      <c r="BG77" s="76">
        <f>IF($B77="",0,IF(Einstellungen!$C$10="Ja",MAX(IF(Einstellungen!$C$11="7 Tage",MAX(0,(MIN(DATE(2027,13,0),IF(Mitarbeiter!$D77="",DATE(2027,13,0),Mitarbeiter!$D77),TODAY()))-(MAX(DATE(2027,12,1),Mitarbeiter!$C77))+1),MAX(0,NETWORKDAYS(MAX(DATE(2027,12,1),Mitarbeiter!$C77),MIN(DATE(2027,13,0),IF(Mitarbeiter!$D77="",DATE(2027,13,0),Mitarbeiter!$D77),TODAY()),Einstellungen!$F$13:$F$67)))*N(Mitarbeiter!$E77)/IF(Einstellungen!$C$11="7 Tage",7,5),N('Ist-Stunden'!AC77)),MAX(IF(Einstellungen!$C$11="7 Tage",MAX(0,(MIN(DATE(2027,13,0),IF(Mitarbeiter!$D77="",DATE(2027,13,0),Mitarbeiter!$D77),TODAY()))-(MAX(DATE(2027,12,1),Mitarbeiter!$C77))+1),MAX(0,NETWORKDAYS(MAX(DATE(2027,12,1),Mitarbeiter!$C77),MIN(DATE(2027,13,0),IF(Mitarbeiter!$D77="",DATE(2027,13,0),Mitarbeiter!$D77),TODAY()),Einstellungen!$F$13:$F$67)))*N(Mitarbeiter!$E77)/IF(Einstellungen!$C$11="7 Tage",7,5),N('Ist-Stunden'!AC77)+(N(Krankheitstage!AP77)+N(Krankheitstage!BB77))*N($C77))))</f>
        <v/>
      </c>
      <c r="BH77" s="76">
        <f>IF($B77="",0,IF(Einstellungen!$C$10="Ja",MAX(IF(Einstellungen!$C$11="7 Tage",MAX(0,(MIN(DATE(2028,2,0),IF(Mitarbeiter!$D77="",DATE(2028,2,0),Mitarbeiter!$D77),TODAY()))-(MAX(DATE(2028,1,1),Mitarbeiter!$C77))+1),MAX(0,NETWORKDAYS(MAX(DATE(2028,1,1),Mitarbeiter!$C77),MIN(DATE(2028,2,0),IF(Mitarbeiter!$D77="",DATE(2028,2,0),Mitarbeiter!$D77),TODAY()),Einstellungen!$F$13:$F$67)))*N(Mitarbeiter!$E77)/IF(Einstellungen!$C$11="7 Tage",7,5),N('Ist-Stunden'!AD77)),MAX(IF(Einstellungen!$C$11="7 Tage",MAX(0,(MIN(DATE(2028,2,0),IF(Mitarbeiter!$D77="",DATE(2028,2,0),Mitarbeiter!$D77),TODAY()))-(MAX(DATE(2028,1,1),Mitarbeiter!$C77))+1),MAX(0,NETWORKDAYS(MAX(DATE(2028,1,1),Mitarbeiter!$C77),MIN(DATE(2028,2,0),IF(Mitarbeiter!$D77="",DATE(2028,2,0),Mitarbeiter!$D77),TODAY()),Einstellungen!$F$13:$F$67)))*N(Mitarbeiter!$E77)/IF(Einstellungen!$C$11="7 Tage",7,5),N('Ist-Stunden'!AD77)+(N(Krankheitstage!BC77)+N(Krankheitstage!BO77))*N($C77))))</f>
        <v/>
      </c>
      <c r="BI77" s="76">
        <f>IF($B77="",0,IF(Einstellungen!$C$10="Ja",MAX(IF(Einstellungen!$C$11="7 Tage",MAX(0,(MIN(DATE(2028,3,0),IF(Mitarbeiter!$D77="",DATE(2028,3,0),Mitarbeiter!$D77),TODAY()))-(MAX(DATE(2028,2,1),Mitarbeiter!$C77))+1),MAX(0,NETWORKDAYS(MAX(DATE(2028,2,1),Mitarbeiter!$C77),MIN(DATE(2028,3,0),IF(Mitarbeiter!$D77="",DATE(2028,3,0),Mitarbeiter!$D77),TODAY()),Einstellungen!$F$13:$F$67)))*N(Mitarbeiter!$E77)/IF(Einstellungen!$C$11="7 Tage",7,5),N('Ist-Stunden'!AE77)),MAX(IF(Einstellungen!$C$11="7 Tage",MAX(0,(MIN(DATE(2028,3,0),IF(Mitarbeiter!$D77="",DATE(2028,3,0),Mitarbeiter!$D77),TODAY()))-(MAX(DATE(2028,2,1),Mitarbeiter!$C77))+1),MAX(0,NETWORKDAYS(MAX(DATE(2028,2,1),Mitarbeiter!$C77),MIN(DATE(2028,3,0),IF(Mitarbeiter!$D77="",DATE(2028,3,0),Mitarbeiter!$D77),TODAY()),Einstellungen!$F$13:$F$67)))*N(Mitarbeiter!$E77)/IF(Einstellungen!$C$11="7 Tage",7,5),N('Ist-Stunden'!AE77)+(N(Krankheitstage!BD77)+N(Krankheitstage!BP77))*N($C77))))</f>
        <v/>
      </c>
      <c r="BJ77" s="76">
        <f>IF($B77="",0,IF(Einstellungen!$C$10="Ja",MAX(IF(Einstellungen!$C$11="7 Tage",MAX(0,(MIN(DATE(2028,4,0),IF(Mitarbeiter!$D77="",DATE(2028,4,0),Mitarbeiter!$D77),TODAY()))-(MAX(DATE(2028,3,1),Mitarbeiter!$C77))+1),MAX(0,NETWORKDAYS(MAX(DATE(2028,3,1),Mitarbeiter!$C77),MIN(DATE(2028,4,0),IF(Mitarbeiter!$D77="",DATE(2028,4,0),Mitarbeiter!$D77),TODAY()),Einstellungen!$F$13:$F$67)))*N(Mitarbeiter!$E77)/IF(Einstellungen!$C$11="7 Tage",7,5),N('Ist-Stunden'!AF77)),MAX(IF(Einstellungen!$C$11="7 Tage",MAX(0,(MIN(DATE(2028,4,0),IF(Mitarbeiter!$D77="",DATE(2028,4,0),Mitarbeiter!$D77),TODAY()))-(MAX(DATE(2028,3,1),Mitarbeiter!$C77))+1),MAX(0,NETWORKDAYS(MAX(DATE(2028,3,1),Mitarbeiter!$C77),MIN(DATE(2028,4,0),IF(Mitarbeiter!$D77="",DATE(2028,4,0),Mitarbeiter!$D77),TODAY()),Einstellungen!$F$13:$F$67)))*N(Mitarbeiter!$E77)/IF(Einstellungen!$C$11="7 Tage",7,5),N('Ist-Stunden'!AF77)+(N(Krankheitstage!BE77)+N(Krankheitstage!BQ77))*N($C77))))</f>
        <v/>
      </c>
      <c r="BK77" s="76">
        <f>IF($B77="",0,IF(Einstellungen!$C$10="Ja",MAX(IF(Einstellungen!$C$11="7 Tage",MAX(0,(MIN(DATE(2028,5,0),IF(Mitarbeiter!$D77="",DATE(2028,5,0),Mitarbeiter!$D77),TODAY()))-(MAX(DATE(2028,4,1),Mitarbeiter!$C77))+1),MAX(0,NETWORKDAYS(MAX(DATE(2028,4,1),Mitarbeiter!$C77),MIN(DATE(2028,5,0),IF(Mitarbeiter!$D77="",DATE(2028,5,0),Mitarbeiter!$D77),TODAY()),Einstellungen!$F$13:$F$67)))*N(Mitarbeiter!$E77)/IF(Einstellungen!$C$11="7 Tage",7,5),N('Ist-Stunden'!AG77)),MAX(IF(Einstellungen!$C$11="7 Tage",MAX(0,(MIN(DATE(2028,5,0),IF(Mitarbeiter!$D77="",DATE(2028,5,0),Mitarbeiter!$D77),TODAY()))-(MAX(DATE(2028,4,1),Mitarbeiter!$C77))+1),MAX(0,NETWORKDAYS(MAX(DATE(2028,4,1),Mitarbeiter!$C77),MIN(DATE(2028,5,0),IF(Mitarbeiter!$D77="",DATE(2028,5,0),Mitarbeiter!$D77),TODAY()),Einstellungen!$F$13:$F$67)))*N(Mitarbeiter!$E77)/IF(Einstellungen!$C$11="7 Tage",7,5),N('Ist-Stunden'!AG77)+(N(Krankheitstage!BF77)+N(Krankheitstage!BR77))*N($C77))))</f>
        <v/>
      </c>
      <c r="BL77" s="76">
        <f>IF($B77="",0,IF(Einstellungen!$C$10="Ja",MAX(IF(Einstellungen!$C$11="7 Tage",MAX(0,(MIN(DATE(2028,6,0),IF(Mitarbeiter!$D77="",DATE(2028,6,0),Mitarbeiter!$D77),TODAY()))-(MAX(DATE(2028,5,1),Mitarbeiter!$C77))+1),MAX(0,NETWORKDAYS(MAX(DATE(2028,5,1),Mitarbeiter!$C77),MIN(DATE(2028,6,0),IF(Mitarbeiter!$D77="",DATE(2028,6,0),Mitarbeiter!$D77),TODAY()),Einstellungen!$F$13:$F$67)))*N(Mitarbeiter!$E77)/IF(Einstellungen!$C$11="7 Tage",7,5),N('Ist-Stunden'!AH77)),MAX(IF(Einstellungen!$C$11="7 Tage",MAX(0,(MIN(DATE(2028,6,0),IF(Mitarbeiter!$D77="",DATE(2028,6,0),Mitarbeiter!$D77),TODAY()))-(MAX(DATE(2028,5,1),Mitarbeiter!$C77))+1),MAX(0,NETWORKDAYS(MAX(DATE(2028,5,1),Mitarbeiter!$C77),MIN(DATE(2028,6,0),IF(Mitarbeiter!$D77="",DATE(2028,6,0),Mitarbeiter!$D77),TODAY()),Einstellungen!$F$13:$F$67)))*N(Mitarbeiter!$E77)/IF(Einstellungen!$C$11="7 Tage",7,5),N('Ist-Stunden'!AH77)+(N(Krankheitstage!BG77)+N(Krankheitstage!BS77))*N($C77))))</f>
        <v/>
      </c>
      <c r="BM77" s="76">
        <f>IF($B77="",0,IF(Einstellungen!$C$10="Ja",MAX(IF(Einstellungen!$C$11="7 Tage",MAX(0,(MIN(DATE(2028,7,0),IF(Mitarbeiter!$D77="",DATE(2028,7,0),Mitarbeiter!$D77),TODAY()))-(MAX(DATE(2028,6,1),Mitarbeiter!$C77))+1),MAX(0,NETWORKDAYS(MAX(DATE(2028,6,1),Mitarbeiter!$C77),MIN(DATE(2028,7,0),IF(Mitarbeiter!$D77="",DATE(2028,7,0),Mitarbeiter!$D77),TODAY()),Einstellungen!$F$13:$F$67)))*N(Mitarbeiter!$E77)/IF(Einstellungen!$C$11="7 Tage",7,5),N('Ist-Stunden'!AI77)),MAX(IF(Einstellungen!$C$11="7 Tage",MAX(0,(MIN(DATE(2028,7,0),IF(Mitarbeiter!$D77="",DATE(2028,7,0),Mitarbeiter!$D77),TODAY()))-(MAX(DATE(2028,6,1),Mitarbeiter!$C77))+1),MAX(0,NETWORKDAYS(MAX(DATE(2028,6,1),Mitarbeiter!$C77),MIN(DATE(2028,7,0),IF(Mitarbeiter!$D77="",DATE(2028,7,0),Mitarbeiter!$D77),TODAY()),Einstellungen!$F$13:$F$67)))*N(Mitarbeiter!$E77)/IF(Einstellungen!$C$11="7 Tage",7,5),N('Ist-Stunden'!AI77)+(N(Krankheitstage!BH77)+N(Krankheitstage!BT77))*N($C77))))</f>
        <v/>
      </c>
      <c r="BN77" s="76">
        <f>IF($B77="",0,IF(Einstellungen!$C$10="Ja",MAX(IF(Einstellungen!$C$11="7 Tage",MAX(0,(MIN(DATE(2028,8,0),IF(Mitarbeiter!$D77="",DATE(2028,8,0),Mitarbeiter!$D77),TODAY()))-(MAX(DATE(2028,7,1),Mitarbeiter!$C77))+1),MAX(0,NETWORKDAYS(MAX(DATE(2028,7,1),Mitarbeiter!$C77),MIN(DATE(2028,8,0),IF(Mitarbeiter!$D77="",DATE(2028,8,0),Mitarbeiter!$D77),TODAY()),Einstellungen!$F$13:$F$67)))*N(Mitarbeiter!$E77)/IF(Einstellungen!$C$11="7 Tage",7,5),N('Ist-Stunden'!AJ77)),MAX(IF(Einstellungen!$C$11="7 Tage",MAX(0,(MIN(DATE(2028,8,0),IF(Mitarbeiter!$D77="",DATE(2028,8,0),Mitarbeiter!$D77),TODAY()))-(MAX(DATE(2028,7,1),Mitarbeiter!$C77))+1),MAX(0,NETWORKDAYS(MAX(DATE(2028,7,1),Mitarbeiter!$C77),MIN(DATE(2028,8,0),IF(Mitarbeiter!$D77="",DATE(2028,8,0),Mitarbeiter!$D77),TODAY()),Einstellungen!$F$13:$F$67)))*N(Mitarbeiter!$E77)/IF(Einstellungen!$C$11="7 Tage",7,5),N('Ist-Stunden'!AJ77)+(N(Krankheitstage!BI77)+N(Krankheitstage!BU77))*N($C77))))</f>
        <v/>
      </c>
      <c r="BO77" s="76">
        <f>IF($B77="",0,IF(Einstellungen!$C$10="Ja",MAX(IF(Einstellungen!$C$11="7 Tage",MAX(0,(MIN(DATE(2028,9,0),IF(Mitarbeiter!$D77="",DATE(2028,9,0),Mitarbeiter!$D77),TODAY()))-(MAX(DATE(2028,8,1),Mitarbeiter!$C77))+1),MAX(0,NETWORKDAYS(MAX(DATE(2028,8,1),Mitarbeiter!$C77),MIN(DATE(2028,9,0),IF(Mitarbeiter!$D77="",DATE(2028,9,0),Mitarbeiter!$D77),TODAY()),Einstellungen!$F$13:$F$67)))*N(Mitarbeiter!$E77)/IF(Einstellungen!$C$11="7 Tage",7,5),N('Ist-Stunden'!AK77)),MAX(IF(Einstellungen!$C$11="7 Tage",MAX(0,(MIN(DATE(2028,9,0),IF(Mitarbeiter!$D77="",DATE(2028,9,0),Mitarbeiter!$D77),TODAY()))-(MAX(DATE(2028,8,1),Mitarbeiter!$C77))+1),MAX(0,NETWORKDAYS(MAX(DATE(2028,8,1),Mitarbeiter!$C77),MIN(DATE(2028,9,0),IF(Mitarbeiter!$D77="",DATE(2028,9,0),Mitarbeiter!$D77),TODAY()),Einstellungen!$F$13:$F$67)))*N(Mitarbeiter!$E77)/IF(Einstellungen!$C$11="7 Tage",7,5),N('Ist-Stunden'!AK77)+(N(Krankheitstage!BJ77)+N(Krankheitstage!BV77))*N($C77))))</f>
        <v/>
      </c>
      <c r="BP77" s="76">
        <f>IF($B77="",0,IF(Einstellungen!$C$10="Ja",MAX(IF(Einstellungen!$C$11="7 Tage",MAX(0,(MIN(DATE(2028,10,0),IF(Mitarbeiter!$D77="",DATE(2028,10,0),Mitarbeiter!$D77),TODAY()))-(MAX(DATE(2028,9,1),Mitarbeiter!$C77))+1),MAX(0,NETWORKDAYS(MAX(DATE(2028,9,1),Mitarbeiter!$C77),MIN(DATE(2028,10,0),IF(Mitarbeiter!$D77="",DATE(2028,10,0),Mitarbeiter!$D77),TODAY()),Einstellungen!$F$13:$F$67)))*N(Mitarbeiter!$E77)/IF(Einstellungen!$C$11="7 Tage",7,5),N('Ist-Stunden'!AL77)),MAX(IF(Einstellungen!$C$11="7 Tage",MAX(0,(MIN(DATE(2028,10,0),IF(Mitarbeiter!$D77="",DATE(2028,10,0),Mitarbeiter!$D77),TODAY()))-(MAX(DATE(2028,9,1),Mitarbeiter!$C77))+1),MAX(0,NETWORKDAYS(MAX(DATE(2028,9,1),Mitarbeiter!$C77),MIN(DATE(2028,10,0),IF(Mitarbeiter!$D77="",DATE(2028,10,0),Mitarbeiter!$D77),TODAY()),Einstellungen!$F$13:$F$67)))*N(Mitarbeiter!$E77)/IF(Einstellungen!$C$11="7 Tage",7,5),N('Ist-Stunden'!AL77)+(N(Krankheitstage!BK77)+N(Krankheitstage!BW77))*N($C77))))</f>
        <v/>
      </c>
      <c r="BQ77" s="76">
        <f>IF($B77="",0,IF(Einstellungen!$C$10="Ja",MAX(IF(Einstellungen!$C$11="7 Tage",MAX(0,(MIN(DATE(2028,11,0),IF(Mitarbeiter!$D77="",DATE(2028,11,0),Mitarbeiter!$D77),TODAY()))-(MAX(DATE(2028,10,1),Mitarbeiter!$C77))+1),MAX(0,NETWORKDAYS(MAX(DATE(2028,10,1),Mitarbeiter!$C77),MIN(DATE(2028,11,0),IF(Mitarbeiter!$D77="",DATE(2028,11,0),Mitarbeiter!$D77),TODAY()),Einstellungen!$F$13:$F$67)))*N(Mitarbeiter!$E77)/IF(Einstellungen!$C$11="7 Tage",7,5),N('Ist-Stunden'!AM77)),MAX(IF(Einstellungen!$C$11="7 Tage",MAX(0,(MIN(DATE(2028,11,0),IF(Mitarbeiter!$D77="",DATE(2028,11,0),Mitarbeiter!$D77),TODAY()))-(MAX(DATE(2028,10,1),Mitarbeiter!$C77))+1),MAX(0,NETWORKDAYS(MAX(DATE(2028,10,1),Mitarbeiter!$C77),MIN(DATE(2028,11,0),IF(Mitarbeiter!$D77="",DATE(2028,11,0),Mitarbeiter!$D77),TODAY()),Einstellungen!$F$13:$F$67)))*N(Mitarbeiter!$E77)/IF(Einstellungen!$C$11="7 Tage",7,5),N('Ist-Stunden'!AM77)+(N(Krankheitstage!BL77)+N(Krankheitstage!BX77))*N($C77))))</f>
        <v/>
      </c>
      <c r="BR77" s="76">
        <f>IF($B77="",0,IF(Einstellungen!$C$10="Ja",MAX(IF(Einstellungen!$C$11="7 Tage",MAX(0,(MIN(DATE(2028,12,0),IF(Mitarbeiter!$D77="",DATE(2028,12,0),Mitarbeiter!$D77),TODAY()))-(MAX(DATE(2028,11,1),Mitarbeiter!$C77))+1),MAX(0,NETWORKDAYS(MAX(DATE(2028,11,1),Mitarbeiter!$C77),MIN(DATE(2028,12,0),IF(Mitarbeiter!$D77="",DATE(2028,12,0),Mitarbeiter!$D77),TODAY()),Einstellungen!$F$13:$F$67)))*N(Mitarbeiter!$E77)/IF(Einstellungen!$C$11="7 Tage",7,5),N('Ist-Stunden'!AN77)),MAX(IF(Einstellungen!$C$11="7 Tage",MAX(0,(MIN(DATE(2028,12,0),IF(Mitarbeiter!$D77="",DATE(2028,12,0),Mitarbeiter!$D77),TODAY()))-(MAX(DATE(2028,11,1),Mitarbeiter!$C77))+1),MAX(0,NETWORKDAYS(MAX(DATE(2028,11,1),Mitarbeiter!$C77),MIN(DATE(2028,12,0),IF(Mitarbeiter!$D77="",DATE(2028,12,0),Mitarbeiter!$D77),TODAY()),Einstellungen!$F$13:$F$67)))*N(Mitarbeiter!$E77)/IF(Einstellungen!$C$11="7 Tage",7,5),N('Ist-Stunden'!AN77)+(N(Krankheitstage!BM77)+N(Krankheitstage!BY77))*N($C77))))</f>
        <v/>
      </c>
      <c r="BS77" s="76">
        <f>IF($B77="",0,IF(Einstellungen!$C$10="Ja",MAX(IF(Einstellungen!$C$11="7 Tage",MAX(0,(MIN(DATE(2028,13,0),IF(Mitarbeiter!$D77="",DATE(2028,13,0),Mitarbeiter!$D77),TODAY()))-(MAX(DATE(2028,12,1),Mitarbeiter!$C77))+1),MAX(0,NETWORKDAYS(MAX(DATE(2028,12,1),Mitarbeiter!$C77),MIN(DATE(2028,13,0),IF(Mitarbeiter!$D77="",DATE(2028,13,0),Mitarbeiter!$D77),TODAY()),Einstellungen!$F$13:$F$67)))*N(Mitarbeiter!$E77)/IF(Einstellungen!$C$11="7 Tage",7,5),N('Ist-Stunden'!AO77)),MAX(IF(Einstellungen!$C$11="7 Tage",MAX(0,(MIN(DATE(2028,13,0),IF(Mitarbeiter!$D77="",DATE(2028,13,0),Mitarbeiter!$D77),TODAY()))-(MAX(DATE(2028,12,1),Mitarbeiter!$C77))+1),MAX(0,NETWORKDAYS(MAX(DATE(2028,12,1),Mitarbeiter!$C77),MIN(DATE(2028,13,0),IF(Mitarbeiter!$D77="",DATE(2028,13,0),Mitarbeiter!$D77),TODAY()),Einstellungen!$F$13:$F$67)))*N(Mitarbeiter!$E77)/IF(Einstellungen!$C$11="7 Tage",7,5),N('Ist-Stunden'!AO77)+(N(Krankheitstage!BN77)+N(Krankheitstage!BZ77))*N($C77))))</f>
        <v/>
      </c>
      <c r="BT77" s="76">
        <f>IF($B77="",0,IF(Einstellungen!$C$10="Ja",MAX(IF(Einstellungen!$C$11="7 Tage",MAX(0,(MIN(DATE(2029,2,0),IF(Mitarbeiter!$D77="",DATE(2029,2,0),Mitarbeiter!$D77),TODAY()))-(MAX(DATE(2029,1,1),Mitarbeiter!$C77))+1),MAX(0,NETWORKDAYS(MAX(DATE(2029,1,1),Mitarbeiter!$C77),MIN(DATE(2029,2,0),IF(Mitarbeiter!$D77="",DATE(2029,2,0),Mitarbeiter!$D77),TODAY()),Einstellungen!$F$13:$F$67)))*N(Mitarbeiter!$E77)/IF(Einstellungen!$C$11="7 Tage",7,5),N('Ist-Stunden'!AP77)),MAX(IF(Einstellungen!$C$11="7 Tage",MAX(0,(MIN(DATE(2029,2,0),IF(Mitarbeiter!$D77="",DATE(2029,2,0),Mitarbeiter!$D77),TODAY()))-(MAX(DATE(2029,1,1),Mitarbeiter!$C77))+1),MAX(0,NETWORKDAYS(MAX(DATE(2029,1,1),Mitarbeiter!$C77),MIN(DATE(2029,2,0),IF(Mitarbeiter!$D77="",DATE(2029,2,0),Mitarbeiter!$D77),TODAY()),Einstellungen!$F$13:$F$67)))*N(Mitarbeiter!$E77)/IF(Einstellungen!$C$11="7 Tage",7,5),N('Ist-Stunden'!AP77)+(N(Krankheitstage!CA77)+N(Krankheitstage!CM77))*N($C77))))</f>
        <v/>
      </c>
      <c r="BU77" s="76">
        <f>IF($B77="",0,IF(Einstellungen!$C$10="Ja",MAX(IF(Einstellungen!$C$11="7 Tage",MAX(0,(MIN(DATE(2029,3,0),IF(Mitarbeiter!$D77="",DATE(2029,3,0),Mitarbeiter!$D77),TODAY()))-(MAX(DATE(2029,2,1),Mitarbeiter!$C77))+1),MAX(0,NETWORKDAYS(MAX(DATE(2029,2,1),Mitarbeiter!$C77),MIN(DATE(2029,3,0),IF(Mitarbeiter!$D77="",DATE(2029,3,0),Mitarbeiter!$D77),TODAY()),Einstellungen!$F$13:$F$67)))*N(Mitarbeiter!$E77)/IF(Einstellungen!$C$11="7 Tage",7,5),N('Ist-Stunden'!AQ77)),MAX(IF(Einstellungen!$C$11="7 Tage",MAX(0,(MIN(DATE(2029,3,0),IF(Mitarbeiter!$D77="",DATE(2029,3,0),Mitarbeiter!$D77),TODAY()))-(MAX(DATE(2029,2,1),Mitarbeiter!$C77))+1),MAX(0,NETWORKDAYS(MAX(DATE(2029,2,1),Mitarbeiter!$C77),MIN(DATE(2029,3,0),IF(Mitarbeiter!$D77="",DATE(2029,3,0),Mitarbeiter!$D77),TODAY()),Einstellungen!$F$13:$F$67)))*N(Mitarbeiter!$E77)/IF(Einstellungen!$C$11="7 Tage",7,5),N('Ist-Stunden'!AQ77)+(N(Krankheitstage!CB77)+N(Krankheitstage!CN77))*N($C77))))</f>
        <v/>
      </c>
      <c r="BV77" s="76">
        <f>IF($B77="",0,IF(Einstellungen!$C$10="Ja",MAX(IF(Einstellungen!$C$11="7 Tage",MAX(0,(MIN(DATE(2029,4,0),IF(Mitarbeiter!$D77="",DATE(2029,4,0),Mitarbeiter!$D77),TODAY()))-(MAX(DATE(2029,3,1),Mitarbeiter!$C77))+1),MAX(0,NETWORKDAYS(MAX(DATE(2029,3,1),Mitarbeiter!$C77),MIN(DATE(2029,4,0),IF(Mitarbeiter!$D77="",DATE(2029,4,0),Mitarbeiter!$D77),TODAY()),Einstellungen!$F$13:$F$67)))*N(Mitarbeiter!$E77)/IF(Einstellungen!$C$11="7 Tage",7,5),N('Ist-Stunden'!AR77)),MAX(IF(Einstellungen!$C$11="7 Tage",MAX(0,(MIN(DATE(2029,4,0),IF(Mitarbeiter!$D77="",DATE(2029,4,0),Mitarbeiter!$D77),TODAY()))-(MAX(DATE(2029,3,1),Mitarbeiter!$C77))+1),MAX(0,NETWORKDAYS(MAX(DATE(2029,3,1),Mitarbeiter!$C77),MIN(DATE(2029,4,0),IF(Mitarbeiter!$D77="",DATE(2029,4,0),Mitarbeiter!$D77),TODAY()),Einstellungen!$F$13:$F$67)))*N(Mitarbeiter!$E77)/IF(Einstellungen!$C$11="7 Tage",7,5),N('Ist-Stunden'!AR77)+(N(Krankheitstage!CC77)+N(Krankheitstage!CO77))*N($C77))))</f>
        <v/>
      </c>
      <c r="BW77" s="76">
        <f>IF($B77="",0,IF(Einstellungen!$C$10="Ja",MAX(IF(Einstellungen!$C$11="7 Tage",MAX(0,(MIN(DATE(2029,5,0),IF(Mitarbeiter!$D77="",DATE(2029,5,0),Mitarbeiter!$D77),TODAY()))-(MAX(DATE(2029,4,1),Mitarbeiter!$C77))+1),MAX(0,NETWORKDAYS(MAX(DATE(2029,4,1),Mitarbeiter!$C77),MIN(DATE(2029,5,0),IF(Mitarbeiter!$D77="",DATE(2029,5,0),Mitarbeiter!$D77),TODAY()),Einstellungen!$F$13:$F$67)))*N(Mitarbeiter!$E77)/IF(Einstellungen!$C$11="7 Tage",7,5),N('Ist-Stunden'!AS77)),MAX(IF(Einstellungen!$C$11="7 Tage",MAX(0,(MIN(DATE(2029,5,0),IF(Mitarbeiter!$D77="",DATE(2029,5,0),Mitarbeiter!$D77),TODAY()))-(MAX(DATE(2029,4,1),Mitarbeiter!$C77))+1),MAX(0,NETWORKDAYS(MAX(DATE(2029,4,1),Mitarbeiter!$C77),MIN(DATE(2029,5,0),IF(Mitarbeiter!$D77="",DATE(2029,5,0),Mitarbeiter!$D77),TODAY()),Einstellungen!$F$13:$F$67)))*N(Mitarbeiter!$E77)/IF(Einstellungen!$C$11="7 Tage",7,5),N('Ist-Stunden'!AS77)+(N(Krankheitstage!CD77)+N(Krankheitstage!CP77))*N($C77))))</f>
        <v/>
      </c>
      <c r="BX77" s="76">
        <f>IF($B77="",0,IF(Einstellungen!$C$10="Ja",MAX(IF(Einstellungen!$C$11="7 Tage",MAX(0,(MIN(DATE(2029,6,0),IF(Mitarbeiter!$D77="",DATE(2029,6,0),Mitarbeiter!$D77),TODAY()))-(MAX(DATE(2029,5,1),Mitarbeiter!$C77))+1),MAX(0,NETWORKDAYS(MAX(DATE(2029,5,1),Mitarbeiter!$C77),MIN(DATE(2029,6,0),IF(Mitarbeiter!$D77="",DATE(2029,6,0),Mitarbeiter!$D77),TODAY()),Einstellungen!$F$13:$F$67)))*N(Mitarbeiter!$E77)/IF(Einstellungen!$C$11="7 Tage",7,5),N('Ist-Stunden'!AT77)),MAX(IF(Einstellungen!$C$11="7 Tage",MAX(0,(MIN(DATE(2029,6,0),IF(Mitarbeiter!$D77="",DATE(2029,6,0),Mitarbeiter!$D77),TODAY()))-(MAX(DATE(2029,5,1),Mitarbeiter!$C77))+1),MAX(0,NETWORKDAYS(MAX(DATE(2029,5,1),Mitarbeiter!$C77),MIN(DATE(2029,6,0),IF(Mitarbeiter!$D77="",DATE(2029,6,0),Mitarbeiter!$D77),TODAY()),Einstellungen!$F$13:$F$67)))*N(Mitarbeiter!$E77)/IF(Einstellungen!$C$11="7 Tage",7,5),N('Ist-Stunden'!AT77)+(N(Krankheitstage!CE77)+N(Krankheitstage!CQ77))*N($C77))))</f>
        <v/>
      </c>
      <c r="BY77" s="76">
        <f>IF($B77="",0,IF(Einstellungen!$C$10="Ja",MAX(IF(Einstellungen!$C$11="7 Tage",MAX(0,(MIN(DATE(2029,7,0),IF(Mitarbeiter!$D77="",DATE(2029,7,0),Mitarbeiter!$D77),TODAY()))-(MAX(DATE(2029,6,1),Mitarbeiter!$C77))+1),MAX(0,NETWORKDAYS(MAX(DATE(2029,6,1),Mitarbeiter!$C77),MIN(DATE(2029,7,0),IF(Mitarbeiter!$D77="",DATE(2029,7,0),Mitarbeiter!$D77),TODAY()),Einstellungen!$F$13:$F$67)))*N(Mitarbeiter!$E77)/IF(Einstellungen!$C$11="7 Tage",7,5),N('Ist-Stunden'!AU77)),MAX(IF(Einstellungen!$C$11="7 Tage",MAX(0,(MIN(DATE(2029,7,0),IF(Mitarbeiter!$D77="",DATE(2029,7,0),Mitarbeiter!$D77),TODAY()))-(MAX(DATE(2029,6,1),Mitarbeiter!$C77))+1),MAX(0,NETWORKDAYS(MAX(DATE(2029,6,1),Mitarbeiter!$C77),MIN(DATE(2029,7,0),IF(Mitarbeiter!$D77="",DATE(2029,7,0),Mitarbeiter!$D77),TODAY()),Einstellungen!$F$13:$F$67)))*N(Mitarbeiter!$E77)/IF(Einstellungen!$C$11="7 Tage",7,5),N('Ist-Stunden'!AU77)+(N(Krankheitstage!CF77)+N(Krankheitstage!CR77))*N($C77))))</f>
        <v/>
      </c>
      <c r="BZ77" s="76">
        <f>IF($B77="",0,IF(Einstellungen!$C$10="Ja",MAX(IF(Einstellungen!$C$11="7 Tage",MAX(0,(MIN(DATE(2029,8,0),IF(Mitarbeiter!$D77="",DATE(2029,8,0),Mitarbeiter!$D77),TODAY()))-(MAX(DATE(2029,7,1),Mitarbeiter!$C77))+1),MAX(0,NETWORKDAYS(MAX(DATE(2029,7,1),Mitarbeiter!$C77),MIN(DATE(2029,8,0),IF(Mitarbeiter!$D77="",DATE(2029,8,0),Mitarbeiter!$D77),TODAY()),Einstellungen!$F$13:$F$67)))*N(Mitarbeiter!$E77)/IF(Einstellungen!$C$11="7 Tage",7,5),N('Ist-Stunden'!AV77)),MAX(IF(Einstellungen!$C$11="7 Tage",MAX(0,(MIN(DATE(2029,8,0),IF(Mitarbeiter!$D77="",DATE(2029,8,0),Mitarbeiter!$D77),TODAY()))-(MAX(DATE(2029,7,1),Mitarbeiter!$C77))+1),MAX(0,NETWORKDAYS(MAX(DATE(2029,7,1),Mitarbeiter!$C77),MIN(DATE(2029,8,0),IF(Mitarbeiter!$D77="",DATE(2029,8,0),Mitarbeiter!$D77),TODAY()),Einstellungen!$F$13:$F$67)))*N(Mitarbeiter!$E77)/IF(Einstellungen!$C$11="7 Tage",7,5),N('Ist-Stunden'!AV77)+(N(Krankheitstage!CG77)+N(Krankheitstage!CS77))*N($C77))))</f>
        <v/>
      </c>
      <c r="CA77" s="76">
        <f>IF($B77="",0,IF(Einstellungen!$C$10="Ja",MAX(IF(Einstellungen!$C$11="7 Tage",MAX(0,(MIN(DATE(2029,9,0),IF(Mitarbeiter!$D77="",DATE(2029,9,0),Mitarbeiter!$D77),TODAY()))-(MAX(DATE(2029,8,1),Mitarbeiter!$C77))+1),MAX(0,NETWORKDAYS(MAX(DATE(2029,8,1),Mitarbeiter!$C77),MIN(DATE(2029,9,0),IF(Mitarbeiter!$D77="",DATE(2029,9,0),Mitarbeiter!$D77),TODAY()),Einstellungen!$F$13:$F$67)))*N(Mitarbeiter!$E77)/IF(Einstellungen!$C$11="7 Tage",7,5),N('Ist-Stunden'!AW77)),MAX(IF(Einstellungen!$C$11="7 Tage",MAX(0,(MIN(DATE(2029,9,0),IF(Mitarbeiter!$D77="",DATE(2029,9,0),Mitarbeiter!$D77),TODAY()))-(MAX(DATE(2029,8,1),Mitarbeiter!$C77))+1),MAX(0,NETWORKDAYS(MAX(DATE(2029,8,1),Mitarbeiter!$C77),MIN(DATE(2029,9,0),IF(Mitarbeiter!$D77="",DATE(2029,9,0),Mitarbeiter!$D77),TODAY()),Einstellungen!$F$13:$F$67)))*N(Mitarbeiter!$E77)/IF(Einstellungen!$C$11="7 Tage",7,5),N('Ist-Stunden'!AW77)+(N(Krankheitstage!CH77)+N(Krankheitstage!CT77))*N($C77))))</f>
        <v/>
      </c>
      <c r="CB77" s="76">
        <f>IF($B77="",0,IF(Einstellungen!$C$10="Ja",MAX(IF(Einstellungen!$C$11="7 Tage",MAX(0,(MIN(DATE(2029,10,0),IF(Mitarbeiter!$D77="",DATE(2029,10,0),Mitarbeiter!$D77),TODAY()))-(MAX(DATE(2029,9,1),Mitarbeiter!$C77))+1),MAX(0,NETWORKDAYS(MAX(DATE(2029,9,1),Mitarbeiter!$C77),MIN(DATE(2029,10,0),IF(Mitarbeiter!$D77="",DATE(2029,10,0),Mitarbeiter!$D77),TODAY()),Einstellungen!$F$13:$F$67)))*N(Mitarbeiter!$E77)/IF(Einstellungen!$C$11="7 Tage",7,5),N('Ist-Stunden'!AX77)),MAX(IF(Einstellungen!$C$11="7 Tage",MAX(0,(MIN(DATE(2029,10,0),IF(Mitarbeiter!$D77="",DATE(2029,10,0),Mitarbeiter!$D77),TODAY()))-(MAX(DATE(2029,9,1),Mitarbeiter!$C77))+1),MAX(0,NETWORKDAYS(MAX(DATE(2029,9,1),Mitarbeiter!$C77),MIN(DATE(2029,10,0),IF(Mitarbeiter!$D77="",DATE(2029,10,0),Mitarbeiter!$D77),TODAY()),Einstellungen!$F$13:$F$67)))*N(Mitarbeiter!$E77)/IF(Einstellungen!$C$11="7 Tage",7,5),N('Ist-Stunden'!AX77)+(N(Krankheitstage!CI77)+N(Krankheitstage!CU77))*N($C77))))</f>
        <v/>
      </c>
      <c r="CC77" s="76">
        <f>IF($B77="",0,IF(Einstellungen!$C$10="Ja",MAX(IF(Einstellungen!$C$11="7 Tage",MAX(0,(MIN(DATE(2029,11,0),IF(Mitarbeiter!$D77="",DATE(2029,11,0),Mitarbeiter!$D77),TODAY()))-(MAX(DATE(2029,10,1),Mitarbeiter!$C77))+1),MAX(0,NETWORKDAYS(MAX(DATE(2029,10,1),Mitarbeiter!$C77),MIN(DATE(2029,11,0),IF(Mitarbeiter!$D77="",DATE(2029,11,0),Mitarbeiter!$D77),TODAY()),Einstellungen!$F$13:$F$67)))*N(Mitarbeiter!$E77)/IF(Einstellungen!$C$11="7 Tage",7,5),N('Ist-Stunden'!AY77)),MAX(IF(Einstellungen!$C$11="7 Tage",MAX(0,(MIN(DATE(2029,11,0),IF(Mitarbeiter!$D77="",DATE(2029,11,0),Mitarbeiter!$D77),TODAY()))-(MAX(DATE(2029,10,1),Mitarbeiter!$C77))+1),MAX(0,NETWORKDAYS(MAX(DATE(2029,10,1),Mitarbeiter!$C77),MIN(DATE(2029,11,0),IF(Mitarbeiter!$D77="",DATE(2029,11,0),Mitarbeiter!$D77),TODAY()),Einstellungen!$F$13:$F$67)))*N(Mitarbeiter!$E77)/IF(Einstellungen!$C$11="7 Tage",7,5),N('Ist-Stunden'!AY77)+(N(Krankheitstage!CJ77)+N(Krankheitstage!CV77))*N($C77))))</f>
        <v/>
      </c>
      <c r="CD77" s="76">
        <f>IF($B77="",0,IF(Einstellungen!$C$10="Ja",MAX(IF(Einstellungen!$C$11="7 Tage",MAX(0,(MIN(DATE(2029,12,0),IF(Mitarbeiter!$D77="",DATE(2029,12,0),Mitarbeiter!$D77),TODAY()))-(MAX(DATE(2029,11,1),Mitarbeiter!$C77))+1),MAX(0,NETWORKDAYS(MAX(DATE(2029,11,1),Mitarbeiter!$C77),MIN(DATE(2029,12,0),IF(Mitarbeiter!$D77="",DATE(2029,12,0),Mitarbeiter!$D77),TODAY()),Einstellungen!$F$13:$F$67)))*N(Mitarbeiter!$E77)/IF(Einstellungen!$C$11="7 Tage",7,5),N('Ist-Stunden'!AZ77)),MAX(IF(Einstellungen!$C$11="7 Tage",MAX(0,(MIN(DATE(2029,12,0),IF(Mitarbeiter!$D77="",DATE(2029,12,0),Mitarbeiter!$D77),TODAY()))-(MAX(DATE(2029,11,1),Mitarbeiter!$C77))+1),MAX(0,NETWORKDAYS(MAX(DATE(2029,11,1),Mitarbeiter!$C77),MIN(DATE(2029,12,0),IF(Mitarbeiter!$D77="",DATE(2029,12,0),Mitarbeiter!$D77),TODAY()),Einstellungen!$F$13:$F$67)))*N(Mitarbeiter!$E77)/IF(Einstellungen!$C$11="7 Tage",7,5),N('Ist-Stunden'!AZ77)+(N(Krankheitstage!CK77)+N(Krankheitstage!CW77))*N($C77))))</f>
        <v/>
      </c>
      <c r="CE77" s="76">
        <f>IF($B77="",0,IF(Einstellungen!$C$10="Ja",MAX(IF(Einstellungen!$C$11="7 Tage",MAX(0,(MIN(DATE(2029,13,0),IF(Mitarbeiter!$D77="",DATE(2029,13,0),Mitarbeiter!$D77),TODAY()))-(MAX(DATE(2029,12,1),Mitarbeiter!$C77))+1),MAX(0,NETWORKDAYS(MAX(DATE(2029,12,1),Mitarbeiter!$C77),MIN(DATE(2029,13,0),IF(Mitarbeiter!$D77="",DATE(2029,13,0),Mitarbeiter!$D77),TODAY()),Einstellungen!$F$13:$F$67)))*N(Mitarbeiter!$E77)/IF(Einstellungen!$C$11="7 Tage",7,5),N('Ist-Stunden'!BA77)),MAX(IF(Einstellungen!$C$11="7 Tage",MAX(0,(MIN(DATE(2029,13,0),IF(Mitarbeiter!$D77="",DATE(2029,13,0),Mitarbeiter!$D77),TODAY()))-(MAX(DATE(2029,12,1),Mitarbeiter!$C77))+1),MAX(0,NETWORKDAYS(MAX(DATE(2029,12,1),Mitarbeiter!$C77),MIN(DATE(2029,13,0),IF(Mitarbeiter!$D77="",DATE(2029,13,0),Mitarbeiter!$D77),TODAY()),Einstellungen!$F$13:$F$67)))*N(Mitarbeiter!$E77)/IF(Einstellungen!$C$11="7 Tage",7,5),N('Ist-Stunden'!BA77)+(N(Krankheitstage!CL77)+N(Krankheitstage!CX77))*N($C77))))</f>
        <v/>
      </c>
      <c r="CF77" s="76">
        <f>IF($B77="",0,IF(Einstellungen!$C$10="Ja",MAX(IF(Einstellungen!$C$11="7 Tage",MAX(0,(MIN(DATE(2030,2,0),IF(Mitarbeiter!$D77="",DATE(2030,2,0),Mitarbeiter!$D77),TODAY()))-(MAX(DATE(2030,1,1),Mitarbeiter!$C77))+1),MAX(0,NETWORKDAYS(MAX(DATE(2030,1,1),Mitarbeiter!$C77),MIN(DATE(2030,2,0),IF(Mitarbeiter!$D77="",DATE(2030,2,0),Mitarbeiter!$D77),TODAY()),Einstellungen!$F$13:$F$67)))*N(Mitarbeiter!$E77)/IF(Einstellungen!$C$11="7 Tage",7,5),N('Ist-Stunden'!BB77)),MAX(IF(Einstellungen!$C$11="7 Tage",MAX(0,(MIN(DATE(2030,2,0),IF(Mitarbeiter!$D77="",DATE(2030,2,0),Mitarbeiter!$D77),TODAY()))-(MAX(DATE(2030,1,1),Mitarbeiter!$C77))+1),MAX(0,NETWORKDAYS(MAX(DATE(2030,1,1),Mitarbeiter!$C77),MIN(DATE(2030,2,0),IF(Mitarbeiter!$D77="",DATE(2030,2,0),Mitarbeiter!$D77),TODAY()),Einstellungen!$F$13:$F$67)))*N(Mitarbeiter!$E77)/IF(Einstellungen!$C$11="7 Tage",7,5),N('Ist-Stunden'!BB77)+(N(Krankheitstage!CY77)+N(Krankheitstage!DK77))*N($C77))))</f>
        <v/>
      </c>
      <c r="CG77" s="76">
        <f>IF($B77="",0,IF(Einstellungen!$C$10="Ja",MAX(IF(Einstellungen!$C$11="7 Tage",MAX(0,(MIN(DATE(2030,3,0),IF(Mitarbeiter!$D77="",DATE(2030,3,0),Mitarbeiter!$D77),TODAY()))-(MAX(DATE(2030,2,1),Mitarbeiter!$C77))+1),MAX(0,NETWORKDAYS(MAX(DATE(2030,2,1),Mitarbeiter!$C77),MIN(DATE(2030,3,0),IF(Mitarbeiter!$D77="",DATE(2030,3,0),Mitarbeiter!$D77),TODAY()),Einstellungen!$F$13:$F$67)))*N(Mitarbeiter!$E77)/IF(Einstellungen!$C$11="7 Tage",7,5),N('Ist-Stunden'!BC77)),MAX(IF(Einstellungen!$C$11="7 Tage",MAX(0,(MIN(DATE(2030,3,0),IF(Mitarbeiter!$D77="",DATE(2030,3,0),Mitarbeiter!$D77),TODAY()))-(MAX(DATE(2030,2,1),Mitarbeiter!$C77))+1),MAX(0,NETWORKDAYS(MAX(DATE(2030,2,1),Mitarbeiter!$C77),MIN(DATE(2030,3,0),IF(Mitarbeiter!$D77="",DATE(2030,3,0),Mitarbeiter!$D77),TODAY()),Einstellungen!$F$13:$F$67)))*N(Mitarbeiter!$E77)/IF(Einstellungen!$C$11="7 Tage",7,5),N('Ist-Stunden'!BC77)+(N(Krankheitstage!CZ77)+N(Krankheitstage!DL77))*N($C77))))</f>
        <v/>
      </c>
      <c r="CH77" s="76">
        <f>IF($B77="",0,IF(Einstellungen!$C$10="Ja",MAX(IF(Einstellungen!$C$11="7 Tage",MAX(0,(MIN(DATE(2030,4,0),IF(Mitarbeiter!$D77="",DATE(2030,4,0),Mitarbeiter!$D77),TODAY()))-(MAX(DATE(2030,3,1),Mitarbeiter!$C77))+1),MAX(0,NETWORKDAYS(MAX(DATE(2030,3,1),Mitarbeiter!$C77),MIN(DATE(2030,4,0),IF(Mitarbeiter!$D77="",DATE(2030,4,0),Mitarbeiter!$D77),TODAY()),Einstellungen!$F$13:$F$67)))*N(Mitarbeiter!$E77)/IF(Einstellungen!$C$11="7 Tage",7,5),N('Ist-Stunden'!BD77)),MAX(IF(Einstellungen!$C$11="7 Tage",MAX(0,(MIN(DATE(2030,4,0),IF(Mitarbeiter!$D77="",DATE(2030,4,0),Mitarbeiter!$D77),TODAY()))-(MAX(DATE(2030,3,1),Mitarbeiter!$C77))+1),MAX(0,NETWORKDAYS(MAX(DATE(2030,3,1),Mitarbeiter!$C77),MIN(DATE(2030,4,0),IF(Mitarbeiter!$D77="",DATE(2030,4,0),Mitarbeiter!$D77),TODAY()),Einstellungen!$F$13:$F$67)))*N(Mitarbeiter!$E77)/IF(Einstellungen!$C$11="7 Tage",7,5),N('Ist-Stunden'!BD77)+(N(Krankheitstage!DA77)+N(Krankheitstage!DM77))*N($C77))))</f>
        <v/>
      </c>
      <c r="CI77" s="76">
        <f>IF($B77="",0,IF(Einstellungen!$C$10="Ja",MAX(IF(Einstellungen!$C$11="7 Tage",MAX(0,(MIN(DATE(2030,5,0),IF(Mitarbeiter!$D77="",DATE(2030,5,0),Mitarbeiter!$D77),TODAY()))-(MAX(DATE(2030,4,1),Mitarbeiter!$C77))+1),MAX(0,NETWORKDAYS(MAX(DATE(2030,4,1),Mitarbeiter!$C77),MIN(DATE(2030,5,0),IF(Mitarbeiter!$D77="",DATE(2030,5,0),Mitarbeiter!$D77),TODAY()),Einstellungen!$F$13:$F$67)))*N(Mitarbeiter!$E77)/IF(Einstellungen!$C$11="7 Tage",7,5),N('Ist-Stunden'!BE77)),MAX(IF(Einstellungen!$C$11="7 Tage",MAX(0,(MIN(DATE(2030,5,0),IF(Mitarbeiter!$D77="",DATE(2030,5,0),Mitarbeiter!$D77),TODAY()))-(MAX(DATE(2030,4,1),Mitarbeiter!$C77))+1),MAX(0,NETWORKDAYS(MAX(DATE(2030,4,1),Mitarbeiter!$C77),MIN(DATE(2030,5,0),IF(Mitarbeiter!$D77="",DATE(2030,5,0),Mitarbeiter!$D77),TODAY()),Einstellungen!$F$13:$F$67)))*N(Mitarbeiter!$E77)/IF(Einstellungen!$C$11="7 Tage",7,5),N('Ist-Stunden'!BE77)+(N(Krankheitstage!DB77)+N(Krankheitstage!DN77))*N($C77))))</f>
        <v/>
      </c>
      <c r="CJ77" s="76">
        <f>IF($B77="",0,IF(Einstellungen!$C$10="Ja",MAX(IF(Einstellungen!$C$11="7 Tage",MAX(0,(MIN(DATE(2030,6,0),IF(Mitarbeiter!$D77="",DATE(2030,6,0),Mitarbeiter!$D77),TODAY()))-(MAX(DATE(2030,5,1),Mitarbeiter!$C77))+1),MAX(0,NETWORKDAYS(MAX(DATE(2030,5,1),Mitarbeiter!$C77),MIN(DATE(2030,6,0),IF(Mitarbeiter!$D77="",DATE(2030,6,0),Mitarbeiter!$D77),TODAY()),Einstellungen!$F$13:$F$67)))*N(Mitarbeiter!$E77)/IF(Einstellungen!$C$11="7 Tage",7,5),N('Ist-Stunden'!BF77)),MAX(IF(Einstellungen!$C$11="7 Tage",MAX(0,(MIN(DATE(2030,6,0),IF(Mitarbeiter!$D77="",DATE(2030,6,0),Mitarbeiter!$D77),TODAY()))-(MAX(DATE(2030,5,1),Mitarbeiter!$C77))+1),MAX(0,NETWORKDAYS(MAX(DATE(2030,5,1),Mitarbeiter!$C77),MIN(DATE(2030,6,0),IF(Mitarbeiter!$D77="",DATE(2030,6,0),Mitarbeiter!$D77),TODAY()),Einstellungen!$F$13:$F$67)))*N(Mitarbeiter!$E77)/IF(Einstellungen!$C$11="7 Tage",7,5),N('Ist-Stunden'!BF77)+(N(Krankheitstage!DC77)+N(Krankheitstage!DO77))*N($C77))))</f>
        <v/>
      </c>
      <c r="CK77" s="76">
        <f>IF($B77="",0,IF(Einstellungen!$C$10="Ja",MAX(IF(Einstellungen!$C$11="7 Tage",MAX(0,(MIN(DATE(2030,7,0),IF(Mitarbeiter!$D77="",DATE(2030,7,0),Mitarbeiter!$D77),TODAY()))-(MAX(DATE(2030,6,1),Mitarbeiter!$C77))+1),MAX(0,NETWORKDAYS(MAX(DATE(2030,6,1),Mitarbeiter!$C77),MIN(DATE(2030,7,0),IF(Mitarbeiter!$D77="",DATE(2030,7,0),Mitarbeiter!$D77),TODAY()),Einstellungen!$F$13:$F$67)))*N(Mitarbeiter!$E77)/IF(Einstellungen!$C$11="7 Tage",7,5),N('Ist-Stunden'!BG77)),MAX(IF(Einstellungen!$C$11="7 Tage",MAX(0,(MIN(DATE(2030,7,0),IF(Mitarbeiter!$D77="",DATE(2030,7,0),Mitarbeiter!$D77),TODAY()))-(MAX(DATE(2030,6,1),Mitarbeiter!$C77))+1),MAX(0,NETWORKDAYS(MAX(DATE(2030,6,1),Mitarbeiter!$C77),MIN(DATE(2030,7,0),IF(Mitarbeiter!$D77="",DATE(2030,7,0),Mitarbeiter!$D77),TODAY()),Einstellungen!$F$13:$F$67)))*N(Mitarbeiter!$E77)/IF(Einstellungen!$C$11="7 Tage",7,5),N('Ist-Stunden'!BG77)+(N(Krankheitstage!DD77)+N(Krankheitstage!DP77))*N($C77))))</f>
        <v/>
      </c>
      <c r="CL77" s="76">
        <f>IF($B77="",0,IF(Einstellungen!$C$10="Ja",MAX(IF(Einstellungen!$C$11="7 Tage",MAX(0,(MIN(DATE(2030,8,0),IF(Mitarbeiter!$D77="",DATE(2030,8,0),Mitarbeiter!$D77),TODAY()))-(MAX(DATE(2030,7,1),Mitarbeiter!$C77))+1),MAX(0,NETWORKDAYS(MAX(DATE(2030,7,1),Mitarbeiter!$C77),MIN(DATE(2030,8,0),IF(Mitarbeiter!$D77="",DATE(2030,8,0),Mitarbeiter!$D77),TODAY()),Einstellungen!$F$13:$F$67)))*N(Mitarbeiter!$E77)/IF(Einstellungen!$C$11="7 Tage",7,5),N('Ist-Stunden'!BH77)),MAX(IF(Einstellungen!$C$11="7 Tage",MAX(0,(MIN(DATE(2030,8,0),IF(Mitarbeiter!$D77="",DATE(2030,8,0),Mitarbeiter!$D77),TODAY()))-(MAX(DATE(2030,7,1),Mitarbeiter!$C77))+1),MAX(0,NETWORKDAYS(MAX(DATE(2030,7,1),Mitarbeiter!$C77),MIN(DATE(2030,8,0),IF(Mitarbeiter!$D77="",DATE(2030,8,0),Mitarbeiter!$D77),TODAY()),Einstellungen!$F$13:$F$67)))*N(Mitarbeiter!$E77)/IF(Einstellungen!$C$11="7 Tage",7,5),N('Ist-Stunden'!BH77)+(N(Krankheitstage!DE77)+N(Krankheitstage!DQ77))*N($C77))))</f>
        <v/>
      </c>
      <c r="CM77" s="76">
        <f>IF($B77="",0,IF(Einstellungen!$C$10="Ja",MAX(IF(Einstellungen!$C$11="7 Tage",MAX(0,(MIN(DATE(2030,9,0),IF(Mitarbeiter!$D77="",DATE(2030,9,0),Mitarbeiter!$D77),TODAY()))-(MAX(DATE(2030,8,1),Mitarbeiter!$C77))+1),MAX(0,NETWORKDAYS(MAX(DATE(2030,8,1),Mitarbeiter!$C77),MIN(DATE(2030,9,0),IF(Mitarbeiter!$D77="",DATE(2030,9,0),Mitarbeiter!$D77),TODAY()),Einstellungen!$F$13:$F$67)))*N(Mitarbeiter!$E77)/IF(Einstellungen!$C$11="7 Tage",7,5),N('Ist-Stunden'!BI77)),MAX(IF(Einstellungen!$C$11="7 Tage",MAX(0,(MIN(DATE(2030,9,0),IF(Mitarbeiter!$D77="",DATE(2030,9,0),Mitarbeiter!$D77),TODAY()))-(MAX(DATE(2030,8,1),Mitarbeiter!$C77))+1),MAX(0,NETWORKDAYS(MAX(DATE(2030,8,1),Mitarbeiter!$C77),MIN(DATE(2030,9,0),IF(Mitarbeiter!$D77="",DATE(2030,9,0),Mitarbeiter!$D77),TODAY()),Einstellungen!$F$13:$F$67)))*N(Mitarbeiter!$E77)/IF(Einstellungen!$C$11="7 Tage",7,5),N('Ist-Stunden'!BI77)+(N(Krankheitstage!DF77)+N(Krankheitstage!DR77))*N($C77))))</f>
        <v/>
      </c>
      <c r="CN77" s="76">
        <f>IF($B77="",0,IF(Einstellungen!$C$10="Ja",MAX(IF(Einstellungen!$C$11="7 Tage",MAX(0,(MIN(DATE(2030,10,0),IF(Mitarbeiter!$D77="",DATE(2030,10,0),Mitarbeiter!$D77),TODAY()))-(MAX(DATE(2030,9,1),Mitarbeiter!$C77))+1),MAX(0,NETWORKDAYS(MAX(DATE(2030,9,1),Mitarbeiter!$C77),MIN(DATE(2030,10,0),IF(Mitarbeiter!$D77="",DATE(2030,10,0),Mitarbeiter!$D77),TODAY()),Einstellungen!$F$13:$F$67)))*N(Mitarbeiter!$E77)/IF(Einstellungen!$C$11="7 Tage",7,5),N('Ist-Stunden'!BJ77)),MAX(IF(Einstellungen!$C$11="7 Tage",MAX(0,(MIN(DATE(2030,10,0),IF(Mitarbeiter!$D77="",DATE(2030,10,0),Mitarbeiter!$D77),TODAY()))-(MAX(DATE(2030,9,1),Mitarbeiter!$C77))+1),MAX(0,NETWORKDAYS(MAX(DATE(2030,9,1),Mitarbeiter!$C77),MIN(DATE(2030,10,0),IF(Mitarbeiter!$D77="",DATE(2030,10,0),Mitarbeiter!$D77),TODAY()),Einstellungen!$F$13:$F$67)))*N(Mitarbeiter!$E77)/IF(Einstellungen!$C$11="7 Tage",7,5),N('Ist-Stunden'!BJ77)+(N(Krankheitstage!DG77)+N(Krankheitstage!DS77))*N($C77))))</f>
        <v/>
      </c>
      <c r="CO77" s="76">
        <f>IF($B77="",0,IF(Einstellungen!$C$10="Ja",MAX(IF(Einstellungen!$C$11="7 Tage",MAX(0,(MIN(DATE(2030,11,0),IF(Mitarbeiter!$D77="",DATE(2030,11,0),Mitarbeiter!$D77),TODAY()))-(MAX(DATE(2030,10,1),Mitarbeiter!$C77))+1),MAX(0,NETWORKDAYS(MAX(DATE(2030,10,1),Mitarbeiter!$C77),MIN(DATE(2030,11,0),IF(Mitarbeiter!$D77="",DATE(2030,11,0),Mitarbeiter!$D77),TODAY()),Einstellungen!$F$13:$F$67)))*N(Mitarbeiter!$E77)/IF(Einstellungen!$C$11="7 Tage",7,5),N('Ist-Stunden'!BK77)),MAX(IF(Einstellungen!$C$11="7 Tage",MAX(0,(MIN(DATE(2030,11,0),IF(Mitarbeiter!$D77="",DATE(2030,11,0),Mitarbeiter!$D77),TODAY()))-(MAX(DATE(2030,10,1),Mitarbeiter!$C77))+1),MAX(0,NETWORKDAYS(MAX(DATE(2030,10,1),Mitarbeiter!$C77),MIN(DATE(2030,11,0),IF(Mitarbeiter!$D77="",DATE(2030,11,0),Mitarbeiter!$D77),TODAY()),Einstellungen!$F$13:$F$67)))*N(Mitarbeiter!$E77)/IF(Einstellungen!$C$11="7 Tage",7,5),N('Ist-Stunden'!BK77)+(N(Krankheitstage!DH77)+N(Krankheitstage!DT77))*N($C77))))</f>
        <v/>
      </c>
      <c r="CP77" s="76">
        <f>IF($B77="",0,IF(Einstellungen!$C$10="Ja",MAX(IF(Einstellungen!$C$11="7 Tage",MAX(0,(MIN(DATE(2030,12,0),IF(Mitarbeiter!$D77="",DATE(2030,12,0),Mitarbeiter!$D77),TODAY()))-(MAX(DATE(2030,11,1),Mitarbeiter!$C77))+1),MAX(0,NETWORKDAYS(MAX(DATE(2030,11,1),Mitarbeiter!$C77),MIN(DATE(2030,12,0),IF(Mitarbeiter!$D77="",DATE(2030,12,0),Mitarbeiter!$D77),TODAY()),Einstellungen!$F$13:$F$67)))*N(Mitarbeiter!$E77)/IF(Einstellungen!$C$11="7 Tage",7,5),N('Ist-Stunden'!BL77)),MAX(IF(Einstellungen!$C$11="7 Tage",MAX(0,(MIN(DATE(2030,12,0),IF(Mitarbeiter!$D77="",DATE(2030,12,0),Mitarbeiter!$D77),TODAY()))-(MAX(DATE(2030,11,1),Mitarbeiter!$C77))+1),MAX(0,NETWORKDAYS(MAX(DATE(2030,11,1),Mitarbeiter!$C77),MIN(DATE(2030,12,0),IF(Mitarbeiter!$D77="",DATE(2030,12,0),Mitarbeiter!$D77),TODAY()),Einstellungen!$F$13:$F$67)))*N(Mitarbeiter!$E77)/IF(Einstellungen!$C$11="7 Tage",7,5),N('Ist-Stunden'!BL77)+(N(Krankheitstage!DI77)+N(Krankheitstage!DU77))*N($C77))))</f>
        <v/>
      </c>
      <c r="CQ77" s="76">
        <f>IF($B77="",0,IF(Einstellungen!$C$10="Ja",MAX(IF(Einstellungen!$C$11="7 Tage",MAX(0,(MIN(DATE(2030,13,0),IF(Mitarbeiter!$D77="",DATE(2030,13,0),Mitarbeiter!$D77),TODAY()))-(MAX(DATE(2030,12,1),Mitarbeiter!$C77))+1),MAX(0,NETWORKDAYS(MAX(DATE(2030,12,1),Mitarbeiter!$C77),MIN(DATE(2030,13,0),IF(Mitarbeiter!$D77="",DATE(2030,13,0),Mitarbeiter!$D77),TODAY()),Einstellungen!$F$13:$F$67)))*N(Mitarbeiter!$E77)/IF(Einstellungen!$C$11="7 Tage",7,5),N('Ist-Stunden'!BM77)),MAX(IF(Einstellungen!$C$11="7 Tage",MAX(0,(MIN(DATE(2030,13,0),IF(Mitarbeiter!$D77="",DATE(2030,13,0),Mitarbeiter!$D77),TODAY()))-(MAX(DATE(2030,12,1),Mitarbeiter!$C77))+1),MAX(0,NETWORKDAYS(MAX(DATE(2030,12,1),Mitarbeiter!$C77),MIN(DATE(2030,13,0),IF(Mitarbeiter!$D77="",DATE(2030,13,0),Mitarbeiter!$D77),TODAY()),Einstellungen!$F$13:$F$67)))*N(Mitarbeiter!$E77)/IF(Einstellungen!$C$11="7 Tage",7,5),N('Ist-Stunden'!BM77)+(N(Krankheitstage!DJ77)+N(Krankheitstage!DV77))*N($C77))))</f>
        <v/>
      </c>
    </row>
    <row r="78">
      <c r="A78" s="73">
        <f>IF(Mitarbeiter!B78="","",Mitarbeiter!A78)</f>
        <v/>
      </c>
      <c r="B78" s="6">
        <f>IF(Mitarbeiter!B78="","",Mitarbeiter!B78)</f>
        <v/>
      </c>
      <c r="C78" s="74">
        <f>IF(Mitarbeiter!B78="","",Mitarbeiter!F78)</f>
        <v/>
      </c>
      <c r="D78" s="75">
        <f>N(INDEX(Krankheitstage!$G78:$DV78,1,(Einstellungen!$C$3-2026)*24+1))</f>
        <v/>
      </c>
      <c r="E78" s="75">
        <f>N(INDEX(Krankheitstage!$G78:$DV78,1,(Einstellungen!$C$3-2026)*24+2))</f>
        <v/>
      </c>
      <c r="F78" s="75">
        <f>N(INDEX(Krankheitstage!$G78:$DV78,1,(Einstellungen!$C$3-2026)*24+3))</f>
        <v/>
      </c>
      <c r="G78" s="75">
        <f>N(INDEX(Krankheitstage!$G78:$DV78,1,(Einstellungen!$C$3-2026)*24+4))</f>
        <v/>
      </c>
      <c r="H78" s="75">
        <f>N(INDEX(Krankheitstage!$G78:$DV78,1,(Einstellungen!$C$3-2026)*24+5))</f>
        <v/>
      </c>
      <c r="I78" s="75">
        <f>N(INDEX(Krankheitstage!$G78:$DV78,1,(Einstellungen!$C$3-2026)*24+6))</f>
        <v/>
      </c>
      <c r="J78" s="75">
        <f>N(INDEX(Krankheitstage!$G78:$DV78,1,(Einstellungen!$C$3-2026)*24+7))</f>
        <v/>
      </c>
      <c r="K78" s="75">
        <f>N(INDEX(Krankheitstage!$G78:$DV78,1,(Einstellungen!$C$3-2026)*24+8))</f>
        <v/>
      </c>
      <c r="L78" s="75">
        <f>N(INDEX(Krankheitstage!$G78:$DV78,1,(Einstellungen!$C$3-2026)*24+9))</f>
        <v/>
      </c>
      <c r="M78" s="75">
        <f>N(INDEX(Krankheitstage!$G78:$DV78,1,(Einstellungen!$C$3-2026)*24+10))</f>
        <v/>
      </c>
      <c r="N78" s="75">
        <f>N(INDEX(Krankheitstage!$G78:$DV78,1,(Einstellungen!$C$3-2026)*24+11))</f>
        <v/>
      </c>
      <c r="O78" s="75">
        <f>N(INDEX(Krankheitstage!$G78:$DV78,1,(Einstellungen!$C$3-2026)*24+12))</f>
        <v/>
      </c>
      <c r="P78" s="75">
        <f>IF($B78="","",SUM(D78:O78))</f>
        <v/>
      </c>
      <c r="Q78" s="75">
        <f>N(INDEX(Krankheitstage!$G78:$DV78,1,(Einstellungen!$C$3-2026)*24+13))</f>
        <v/>
      </c>
      <c r="R78" s="75">
        <f>N(INDEX(Krankheitstage!$G78:$DV78,1,(Einstellungen!$C$3-2026)*24+14))</f>
        <v/>
      </c>
      <c r="S78" s="75">
        <f>N(INDEX(Krankheitstage!$G78:$DV78,1,(Einstellungen!$C$3-2026)*24+15))</f>
        <v/>
      </c>
      <c r="T78" s="75">
        <f>N(INDEX(Krankheitstage!$G78:$DV78,1,(Einstellungen!$C$3-2026)*24+16))</f>
        <v/>
      </c>
      <c r="U78" s="75">
        <f>N(INDEX(Krankheitstage!$G78:$DV78,1,(Einstellungen!$C$3-2026)*24+17))</f>
        <v/>
      </c>
      <c r="V78" s="75">
        <f>N(INDEX(Krankheitstage!$G78:$DV78,1,(Einstellungen!$C$3-2026)*24+18))</f>
        <v/>
      </c>
      <c r="W78" s="75">
        <f>N(INDEX(Krankheitstage!$G78:$DV78,1,(Einstellungen!$C$3-2026)*24+19))</f>
        <v/>
      </c>
      <c r="X78" s="75">
        <f>N(INDEX(Krankheitstage!$G78:$DV78,1,(Einstellungen!$C$3-2026)*24+20))</f>
        <v/>
      </c>
      <c r="Y78" s="75">
        <f>N(INDEX(Krankheitstage!$G78:$DV78,1,(Einstellungen!$C$3-2026)*24+21))</f>
        <v/>
      </c>
      <c r="Z78" s="75">
        <f>N(INDEX(Krankheitstage!$G78:$DV78,1,(Einstellungen!$C$3-2026)*24+22))</f>
        <v/>
      </c>
      <c r="AA78" s="75">
        <f>N(INDEX(Krankheitstage!$G78:$DV78,1,(Einstellungen!$C$3-2026)*24+23))</f>
        <v/>
      </c>
      <c r="AB78" s="75">
        <f>N(INDEX(Krankheitstage!$G78:$DV78,1,(Einstellungen!$C$3-2026)*24+24))</f>
        <v/>
      </c>
      <c r="AC78" s="75">
        <f>IF($B78="","",SUM(Q78:AB78))</f>
        <v/>
      </c>
      <c r="AD78" s="75">
        <f>IF($B78="","",SUM(P78,AC78))</f>
        <v/>
      </c>
      <c r="AE78" s="76">
        <f>IF($B78="","",AD78*N(C78))</f>
        <v/>
      </c>
      <c r="AF78" s="75">
        <f>IF($B78="","",Krankheitstage!E78)</f>
        <v/>
      </c>
      <c r="AG78" s="76">
        <f>IF($B78="","",AF78*N(C78))</f>
        <v/>
      </c>
      <c r="AH78" s="76">
        <f>IF($B78="","",INDEX($AJ78:$CQ78,1,(Einstellungen!$C$3-2026)*12+1)+INDEX($AJ78:$CQ78,1,(Einstellungen!$C$3-2026)*12+2)+INDEX($AJ78:$CQ78,1,(Einstellungen!$C$3-2026)*12+3)+INDEX($AJ78:$CQ78,1,(Einstellungen!$C$3-2026)*12+4)+INDEX($AJ78:$CQ78,1,(Einstellungen!$C$3-2026)*12+5)+INDEX($AJ78:$CQ78,1,(Einstellungen!$C$3-2026)*12+6)+INDEX($AJ78:$CQ78,1,(Einstellungen!$C$3-2026)*12+7)+INDEX($AJ78:$CQ78,1,(Einstellungen!$C$3-2026)*12+8)+INDEX($AJ78:$CQ78,1,(Einstellungen!$C$3-2026)*12+9)+INDEX($AJ78:$CQ78,1,(Einstellungen!$C$3-2026)*12+10)+INDEX($AJ78:$CQ78,1,(Einstellungen!$C$3-2026)*12+11)+INDEX($AJ78:$CQ78,1,(Einstellungen!$C$3-2026)*12+12))</f>
        <v/>
      </c>
      <c r="AI78" s="76">
        <f>IF($B78="","",SUM($AJ78:$CQ78))</f>
        <v/>
      </c>
      <c r="AJ78" s="76">
        <f>IF($B78="",0,IF(Einstellungen!$C$10="Ja",MAX(IF(Einstellungen!$C$11="7 Tage",MAX(0,(MIN(DATE(2026,2,0),IF(Mitarbeiter!$D78="",DATE(2026,2,0),Mitarbeiter!$D78),TODAY()))-(MAX(DATE(2026,1,1),Mitarbeiter!$C78))+1),MAX(0,NETWORKDAYS(MAX(DATE(2026,1,1),Mitarbeiter!$C78),MIN(DATE(2026,2,0),IF(Mitarbeiter!$D78="",DATE(2026,2,0),Mitarbeiter!$D78),TODAY()),Einstellungen!$F$13:$F$67)))*N(Mitarbeiter!$E78)/IF(Einstellungen!$C$11="7 Tage",7,5),N('Ist-Stunden'!F78)),MAX(IF(Einstellungen!$C$11="7 Tage",MAX(0,(MIN(DATE(2026,2,0),IF(Mitarbeiter!$D78="",DATE(2026,2,0),Mitarbeiter!$D78),TODAY()))-(MAX(DATE(2026,1,1),Mitarbeiter!$C78))+1),MAX(0,NETWORKDAYS(MAX(DATE(2026,1,1),Mitarbeiter!$C78),MIN(DATE(2026,2,0),IF(Mitarbeiter!$D78="",DATE(2026,2,0),Mitarbeiter!$D78),TODAY()),Einstellungen!$F$13:$F$67)))*N(Mitarbeiter!$E78)/IF(Einstellungen!$C$11="7 Tage",7,5),N('Ist-Stunden'!F78)+(N(Krankheitstage!G78)+N(Krankheitstage!S78))*N($C78))))</f>
        <v/>
      </c>
      <c r="AK78" s="76">
        <f>IF($B78="",0,IF(Einstellungen!$C$10="Ja",MAX(IF(Einstellungen!$C$11="7 Tage",MAX(0,(MIN(DATE(2026,3,0),IF(Mitarbeiter!$D78="",DATE(2026,3,0),Mitarbeiter!$D78),TODAY()))-(MAX(DATE(2026,2,1),Mitarbeiter!$C78))+1),MAX(0,NETWORKDAYS(MAX(DATE(2026,2,1),Mitarbeiter!$C78),MIN(DATE(2026,3,0),IF(Mitarbeiter!$D78="",DATE(2026,3,0),Mitarbeiter!$D78),TODAY()),Einstellungen!$F$13:$F$67)))*N(Mitarbeiter!$E78)/IF(Einstellungen!$C$11="7 Tage",7,5),N('Ist-Stunden'!G78)),MAX(IF(Einstellungen!$C$11="7 Tage",MAX(0,(MIN(DATE(2026,3,0),IF(Mitarbeiter!$D78="",DATE(2026,3,0),Mitarbeiter!$D78),TODAY()))-(MAX(DATE(2026,2,1),Mitarbeiter!$C78))+1),MAX(0,NETWORKDAYS(MAX(DATE(2026,2,1),Mitarbeiter!$C78),MIN(DATE(2026,3,0),IF(Mitarbeiter!$D78="",DATE(2026,3,0),Mitarbeiter!$D78),TODAY()),Einstellungen!$F$13:$F$67)))*N(Mitarbeiter!$E78)/IF(Einstellungen!$C$11="7 Tage",7,5),N('Ist-Stunden'!G78)+(N(Krankheitstage!H78)+N(Krankheitstage!T78))*N($C78))))</f>
        <v/>
      </c>
      <c r="AL78" s="76">
        <f>IF($B78="",0,IF(Einstellungen!$C$10="Ja",MAX(IF(Einstellungen!$C$11="7 Tage",MAX(0,(MIN(DATE(2026,4,0),IF(Mitarbeiter!$D78="",DATE(2026,4,0),Mitarbeiter!$D78),TODAY()))-(MAX(DATE(2026,3,1),Mitarbeiter!$C78))+1),MAX(0,NETWORKDAYS(MAX(DATE(2026,3,1),Mitarbeiter!$C78),MIN(DATE(2026,4,0),IF(Mitarbeiter!$D78="",DATE(2026,4,0),Mitarbeiter!$D78),TODAY()),Einstellungen!$F$13:$F$67)))*N(Mitarbeiter!$E78)/IF(Einstellungen!$C$11="7 Tage",7,5),N('Ist-Stunden'!H78)),MAX(IF(Einstellungen!$C$11="7 Tage",MAX(0,(MIN(DATE(2026,4,0),IF(Mitarbeiter!$D78="",DATE(2026,4,0),Mitarbeiter!$D78),TODAY()))-(MAX(DATE(2026,3,1),Mitarbeiter!$C78))+1),MAX(0,NETWORKDAYS(MAX(DATE(2026,3,1),Mitarbeiter!$C78),MIN(DATE(2026,4,0),IF(Mitarbeiter!$D78="",DATE(2026,4,0),Mitarbeiter!$D78),TODAY()),Einstellungen!$F$13:$F$67)))*N(Mitarbeiter!$E78)/IF(Einstellungen!$C$11="7 Tage",7,5),N('Ist-Stunden'!H78)+(N(Krankheitstage!I78)+N(Krankheitstage!U78))*N($C78))))</f>
        <v/>
      </c>
      <c r="AM78" s="76">
        <f>IF($B78="",0,IF(Einstellungen!$C$10="Ja",MAX(IF(Einstellungen!$C$11="7 Tage",MAX(0,(MIN(DATE(2026,5,0),IF(Mitarbeiter!$D78="",DATE(2026,5,0),Mitarbeiter!$D78),TODAY()))-(MAX(DATE(2026,4,1),Mitarbeiter!$C78))+1),MAX(0,NETWORKDAYS(MAX(DATE(2026,4,1),Mitarbeiter!$C78),MIN(DATE(2026,5,0),IF(Mitarbeiter!$D78="",DATE(2026,5,0),Mitarbeiter!$D78),TODAY()),Einstellungen!$F$13:$F$67)))*N(Mitarbeiter!$E78)/IF(Einstellungen!$C$11="7 Tage",7,5),N('Ist-Stunden'!I78)),MAX(IF(Einstellungen!$C$11="7 Tage",MAX(0,(MIN(DATE(2026,5,0),IF(Mitarbeiter!$D78="",DATE(2026,5,0),Mitarbeiter!$D78),TODAY()))-(MAX(DATE(2026,4,1),Mitarbeiter!$C78))+1),MAX(0,NETWORKDAYS(MAX(DATE(2026,4,1),Mitarbeiter!$C78),MIN(DATE(2026,5,0),IF(Mitarbeiter!$D78="",DATE(2026,5,0),Mitarbeiter!$D78),TODAY()),Einstellungen!$F$13:$F$67)))*N(Mitarbeiter!$E78)/IF(Einstellungen!$C$11="7 Tage",7,5),N('Ist-Stunden'!I78)+(N(Krankheitstage!J78)+N(Krankheitstage!V78))*N($C78))))</f>
        <v/>
      </c>
      <c r="AN78" s="76">
        <f>IF($B78="",0,IF(Einstellungen!$C$10="Ja",MAX(IF(Einstellungen!$C$11="7 Tage",MAX(0,(MIN(DATE(2026,6,0),IF(Mitarbeiter!$D78="",DATE(2026,6,0),Mitarbeiter!$D78),TODAY()))-(MAX(DATE(2026,5,1),Mitarbeiter!$C78))+1),MAX(0,NETWORKDAYS(MAX(DATE(2026,5,1),Mitarbeiter!$C78),MIN(DATE(2026,6,0),IF(Mitarbeiter!$D78="",DATE(2026,6,0),Mitarbeiter!$D78),TODAY()),Einstellungen!$F$13:$F$67)))*N(Mitarbeiter!$E78)/IF(Einstellungen!$C$11="7 Tage",7,5),N('Ist-Stunden'!J78)),MAX(IF(Einstellungen!$C$11="7 Tage",MAX(0,(MIN(DATE(2026,6,0),IF(Mitarbeiter!$D78="",DATE(2026,6,0),Mitarbeiter!$D78),TODAY()))-(MAX(DATE(2026,5,1),Mitarbeiter!$C78))+1),MAX(0,NETWORKDAYS(MAX(DATE(2026,5,1),Mitarbeiter!$C78),MIN(DATE(2026,6,0),IF(Mitarbeiter!$D78="",DATE(2026,6,0),Mitarbeiter!$D78),TODAY()),Einstellungen!$F$13:$F$67)))*N(Mitarbeiter!$E78)/IF(Einstellungen!$C$11="7 Tage",7,5),N('Ist-Stunden'!J78)+(N(Krankheitstage!K78)+N(Krankheitstage!W78))*N($C78))))</f>
        <v/>
      </c>
      <c r="AO78" s="76">
        <f>IF($B78="",0,IF(Einstellungen!$C$10="Ja",MAX(IF(Einstellungen!$C$11="7 Tage",MAX(0,(MIN(DATE(2026,7,0),IF(Mitarbeiter!$D78="",DATE(2026,7,0),Mitarbeiter!$D78),TODAY()))-(MAX(DATE(2026,6,1),Mitarbeiter!$C78))+1),MAX(0,NETWORKDAYS(MAX(DATE(2026,6,1),Mitarbeiter!$C78),MIN(DATE(2026,7,0),IF(Mitarbeiter!$D78="",DATE(2026,7,0),Mitarbeiter!$D78),TODAY()),Einstellungen!$F$13:$F$67)))*N(Mitarbeiter!$E78)/IF(Einstellungen!$C$11="7 Tage",7,5),N('Ist-Stunden'!K78)),MAX(IF(Einstellungen!$C$11="7 Tage",MAX(0,(MIN(DATE(2026,7,0),IF(Mitarbeiter!$D78="",DATE(2026,7,0),Mitarbeiter!$D78),TODAY()))-(MAX(DATE(2026,6,1),Mitarbeiter!$C78))+1),MAX(0,NETWORKDAYS(MAX(DATE(2026,6,1),Mitarbeiter!$C78),MIN(DATE(2026,7,0),IF(Mitarbeiter!$D78="",DATE(2026,7,0),Mitarbeiter!$D78),TODAY()),Einstellungen!$F$13:$F$67)))*N(Mitarbeiter!$E78)/IF(Einstellungen!$C$11="7 Tage",7,5),N('Ist-Stunden'!K78)+(N(Krankheitstage!L78)+N(Krankheitstage!X78))*N($C78))))</f>
        <v/>
      </c>
      <c r="AP78" s="76">
        <f>IF($B78="",0,IF(Einstellungen!$C$10="Ja",MAX(IF(Einstellungen!$C$11="7 Tage",MAX(0,(MIN(DATE(2026,8,0),IF(Mitarbeiter!$D78="",DATE(2026,8,0),Mitarbeiter!$D78),TODAY()))-(MAX(DATE(2026,7,1),Mitarbeiter!$C78))+1),MAX(0,NETWORKDAYS(MAX(DATE(2026,7,1),Mitarbeiter!$C78),MIN(DATE(2026,8,0),IF(Mitarbeiter!$D78="",DATE(2026,8,0),Mitarbeiter!$D78),TODAY()),Einstellungen!$F$13:$F$67)))*N(Mitarbeiter!$E78)/IF(Einstellungen!$C$11="7 Tage",7,5),N('Ist-Stunden'!L78)),MAX(IF(Einstellungen!$C$11="7 Tage",MAX(0,(MIN(DATE(2026,8,0),IF(Mitarbeiter!$D78="",DATE(2026,8,0),Mitarbeiter!$D78),TODAY()))-(MAX(DATE(2026,7,1),Mitarbeiter!$C78))+1),MAX(0,NETWORKDAYS(MAX(DATE(2026,7,1),Mitarbeiter!$C78),MIN(DATE(2026,8,0),IF(Mitarbeiter!$D78="",DATE(2026,8,0),Mitarbeiter!$D78),TODAY()),Einstellungen!$F$13:$F$67)))*N(Mitarbeiter!$E78)/IF(Einstellungen!$C$11="7 Tage",7,5),N('Ist-Stunden'!L78)+(N(Krankheitstage!M78)+N(Krankheitstage!Y78))*N($C78))))</f>
        <v/>
      </c>
      <c r="AQ78" s="76">
        <f>IF($B78="",0,IF(Einstellungen!$C$10="Ja",MAX(IF(Einstellungen!$C$11="7 Tage",MAX(0,(MIN(DATE(2026,9,0),IF(Mitarbeiter!$D78="",DATE(2026,9,0),Mitarbeiter!$D78),TODAY()))-(MAX(DATE(2026,8,1),Mitarbeiter!$C78))+1),MAX(0,NETWORKDAYS(MAX(DATE(2026,8,1),Mitarbeiter!$C78),MIN(DATE(2026,9,0),IF(Mitarbeiter!$D78="",DATE(2026,9,0),Mitarbeiter!$D78),TODAY()),Einstellungen!$F$13:$F$67)))*N(Mitarbeiter!$E78)/IF(Einstellungen!$C$11="7 Tage",7,5),N('Ist-Stunden'!M78)),MAX(IF(Einstellungen!$C$11="7 Tage",MAX(0,(MIN(DATE(2026,9,0),IF(Mitarbeiter!$D78="",DATE(2026,9,0),Mitarbeiter!$D78),TODAY()))-(MAX(DATE(2026,8,1),Mitarbeiter!$C78))+1),MAX(0,NETWORKDAYS(MAX(DATE(2026,8,1),Mitarbeiter!$C78),MIN(DATE(2026,9,0),IF(Mitarbeiter!$D78="",DATE(2026,9,0),Mitarbeiter!$D78),TODAY()),Einstellungen!$F$13:$F$67)))*N(Mitarbeiter!$E78)/IF(Einstellungen!$C$11="7 Tage",7,5),N('Ist-Stunden'!M78)+(N(Krankheitstage!N78)+N(Krankheitstage!Z78))*N($C78))))</f>
        <v/>
      </c>
      <c r="AR78" s="76">
        <f>IF($B78="",0,IF(Einstellungen!$C$10="Ja",MAX(IF(Einstellungen!$C$11="7 Tage",MAX(0,(MIN(DATE(2026,10,0),IF(Mitarbeiter!$D78="",DATE(2026,10,0),Mitarbeiter!$D78),TODAY()))-(MAX(DATE(2026,9,1),Mitarbeiter!$C78))+1),MAX(0,NETWORKDAYS(MAX(DATE(2026,9,1),Mitarbeiter!$C78),MIN(DATE(2026,10,0),IF(Mitarbeiter!$D78="",DATE(2026,10,0),Mitarbeiter!$D78),TODAY()),Einstellungen!$F$13:$F$67)))*N(Mitarbeiter!$E78)/IF(Einstellungen!$C$11="7 Tage",7,5),N('Ist-Stunden'!N78)),MAX(IF(Einstellungen!$C$11="7 Tage",MAX(0,(MIN(DATE(2026,10,0),IF(Mitarbeiter!$D78="",DATE(2026,10,0),Mitarbeiter!$D78),TODAY()))-(MAX(DATE(2026,9,1),Mitarbeiter!$C78))+1),MAX(0,NETWORKDAYS(MAX(DATE(2026,9,1),Mitarbeiter!$C78),MIN(DATE(2026,10,0),IF(Mitarbeiter!$D78="",DATE(2026,10,0),Mitarbeiter!$D78),TODAY()),Einstellungen!$F$13:$F$67)))*N(Mitarbeiter!$E78)/IF(Einstellungen!$C$11="7 Tage",7,5),N('Ist-Stunden'!N78)+(N(Krankheitstage!O78)+N(Krankheitstage!AA78))*N($C78))))</f>
        <v/>
      </c>
      <c r="AS78" s="76">
        <f>IF($B78="",0,IF(Einstellungen!$C$10="Ja",MAX(IF(Einstellungen!$C$11="7 Tage",MAX(0,(MIN(DATE(2026,11,0),IF(Mitarbeiter!$D78="",DATE(2026,11,0),Mitarbeiter!$D78),TODAY()))-(MAX(DATE(2026,10,1),Mitarbeiter!$C78))+1),MAX(0,NETWORKDAYS(MAX(DATE(2026,10,1),Mitarbeiter!$C78),MIN(DATE(2026,11,0),IF(Mitarbeiter!$D78="",DATE(2026,11,0),Mitarbeiter!$D78),TODAY()),Einstellungen!$F$13:$F$67)))*N(Mitarbeiter!$E78)/IF(Einstellungen!$C$11="7 Tage",7,5),N('Ist-Stunden'!O78)),MAX(IF(Einstellungen!$C$11="7 Tage",MAX(0,(MIN(DATE(2026,11,0),IF(Mitarbeiter!$D78="",DATE(2026,11,0),Mitarbeiter!$D78),TODAY()))-(MAX(DATE(2026,10,1),Mitarbeiter!$C78))+1),MAX(0,NETWORKDAYS(MAX(DATE(2026,10,1),Mitarbeiter!$C78),MIN(DATE(2026,11,0),IF(Mitarbeiter!$D78="",DATE(2026,11,0),Mitarbeiter!$D78),TODAY()),Einstellungen!$F$13:$F$67)))*N(Mitarbeiter!$E78)/IF(Einstellungen!$C$11="7 Tage",7,5),N('Ist-Stunden'!O78)+(N(Krankheitstage!P78)+N(Krankheitstage!AB78))*N($C78))))</f>
        <v/>
      </c>
      <c r="AT78" s="76">
        <f>IF($B78="",0,IF(Einstellungen!$C$10="Ja",MAX(IF(Einstellungen!$C$11="7 Tage",MAX(0,(MIN(DATE(2026,12,0),IF(Mitarbeiter!$D78="",DATE(2026,12,0),Mitarbeiter!$D78),TODAY()))-(MAX(DATE(2026,11,1),Mitarbeiter!$C78))+1),MAX(0,NETWORKDAYS(MAX(DATE(2026,11,1),Mitarbeiter!$C78),MIN(DATE(2026,12,0),IF(Mitarbeiter!$D78="",DATE(2026,12,0),Mitarbeiter!$D78),TODAY()),Einstellungen!$F$13:$F$67)))*N(Mitarbeiter!$E78)/IF(Einstellungen!$C$11="7 Tage",7,5),N('Ist-Stunden'!P78)),MAX(IF(Einstellungen!$C$11="7 Tage",MAX(0,(MIN(DATE(2026,12,0),IF(Mitarbeiter!$D78="",DATE(2026,12,0),Mitarbeiter!$D78),TODAY()))-(MAX(DATE(2026,11,1),Mitarbeiter!$C78))+1),MAX(0,NETWORKDAYS(MAX(DATE(2026,11,1),Mitarbeiter!$C78),MIN(DATE(2026,12,0),IF(Mitarbeiter!$D78="",DATE(2026,12,0),Mitarbeiter!$D78),TODAY()),Einstellungen!$F$13:$F$67)))*N(Mitarbeiter!$E78)/IF(Einstellungen!$C$11="7 Tage",7,5),N('Ist-Stunden'!P78)+(N(Krankheitstage!Q78)+N(Krankheitstage!AC78))*N($C78))))</f>
        <v/>
      </c>
      <c r="AU78" s="76">
        <f>IF($B78="",0,IF(Einstellungen!$C$10="Ja",MAX(IF(Einstellungen!$C$11="7 Tage",MAX(0,(MIN(DATE(2026,13,0),IF(Mitarbeiter!$D78="",DATE(2026,13,0),Mitarbeiter!$D78),TODAY()))-(MAX(DATE(2026,12,1),Mitarbeiter!$C78))+1),MAX(0,NETWORKDAYS(MAX(DATE(2026,12,1),Mitarbeiter!$C78),MIN(DATE(2026,13,0),IF(Mitarbeiter!$D78="",DATE(2026,13,0),Mitarbeiter!$D78),TODAY()),Einstellungen!$F$13:$F$67)))*N(Mitarbeiter!$E78)/IF(Einstellungen!$C$11="7 Tage",7,5),N('Ist-Stunden'!Q78)),MAX(IF(Einstellungen!$C$11="7 Tage",MAX(0,(MIN(DATE(2026,13,0),IF(Mitarbeiter!$D78="",DATE(2026,13,0),Mitarbeiter!$D78),TODAY()))-(MAX(DATE(2026,12,1),Mitarbeiter!$C78))+1),MAX(0,NETWORKDAYS(MAX(DATE(2026,12,1),Mitarbeiter!$C78),MIN(DATE(2026,13,0),IF(Mitarbeiter!$D78="",DATE(2026,13,0),Mitarbeiter!$D78),TODAY()),Einstellungen!$F$13:$F$67)))*N(Mitarbeiter!$E78)/IF(Einstellungen!$C$11="7 Tage",7,5),N('Ist-Stunden'!Q78)+(N(Krankheitstage!R78)+N(Krankheitstage!AD78))*N($C78))))</f>
        <v/>
      </c>
      <c r="AV78" s="76">
        <f>IF($B78="",0,IF(Einstellungen!$C$10="Ja",MAX(IF(Einstellungen!$C$11="7 Tage",MAX(0,(MIN(DATE(2027,2,0),IF(Mitarbeiter!$D78="",DATE(2027,2,0),Mitarbeiter!$D78),TODAY()))-(MAX(DATE(2027,1,1),Mitarbeiter!$C78))+1),MAX(0,NETWORKDAYS(MAX(DATE(2027,1,1),Mitarbeiter!$C78),MIN(DATE(2027,2,0),IF(Mitarbeiter!$D78="",DATE(2027,2,0),Mitarbeiter!$D78),TODAY()),Einstellungen!$F$13:$F$67)))*N(Mitarbeiter!$E78)/IF(Einstellungen!$C$11="7 Tage",7,5),N('Ist-Stunden'!R78)),MAX(IF(Einstellungen!$C$11="7 Tage",MAX(0,(MIN(DATE(2027,2,0),IF(Mitarbeiter!$D78="",DATE(2027,2,0),Mitarbeiter!$D78),TODAY()))-(MAX(DATE(2027,1,1),Mitarbeiter!$C78))+1),MAX(0,NETWORKDAYS(MAX(DATE(2027,1,1),Mitarbeiter!$C78),MIN(DATE(2027,2,0),IF(Mitarbeiter!$D78="",DATE(2027,2,0),Mitarbeiter!$D78),TODAY()),Einstellungen!$F$13:$F$67)))*N(Mitarbeiter!$E78)/IF(Einstellungen!$C$11="7 Tage",7,5),N('Ist-Stunden'!R78)+(N(Krankheitstage!AE78)+N(Krankheitstage!AQ78))*N($C78))))</f>
        <v/>
      </c>
      <c r="AW78" s="76">
        <f>IF($B78="",0,IF(Einstellungen!$C$10="Ja",MAX(IF(Einstellungen!$C$11="7 Tage",MAX(0,(MIN(DATE(2027,3,0),IF(Mitarbeiter!$D78="",DATE(2027,3,0),Mitarbeiter!$D78),TODAY()))-(MAX(DATE(2027,2,1),Mitarbeiter!$C78))+1),MAX(0,NETWORKDAYS(MAX(DATE(2027,2,1),Mitarbeiter!$C78),MIN(DATE(2027,3,0),IF(Mitarbeiter!$D78="",DATE(2027,3,0),Mitarbeiter!$D78),TODAY()),Einstellungen!$F$13:$F$67)))*N(Mitarbeiter!$E78)/IF(Einstellungen!$C$11="7 Tage",7,5),N('Ist-Stunden'!S78)),MAX(IF(Einstellungen!$C$11="7 Tage",MAX(0,(MIN(DATE(2027,3,0),IF(Mitarbeiter!$D78="",DATE(2027,3,0),Mitarbeiter!$D78),TODAY()))-(MAX(DATE(2027,2,1),Mitarbeiter!$C78))+1),MAX(0,NETWORKDAYS(MAX(DATE(2027,2,1),Mitarbeiter!$C78),MIN(DATE(2027,3,0),IF(Mitarbeiter!$D78="",DATE(2027,3,0),Mitarbeiter!$D78),TODAY()),Einstellungen!$F$13:$F$67)))*N(Mitarbeiter!$E78)/IF(Einstellungen!$C$11="7 Tage",7,5),N('Ist-Stunden'!S78)+(N(Krankheitstage!AF78)+N(Krankheitstage!AR78))*N($C78))))</f>
        <v/>
      </c>
      <c r="AX78" s="76">
        <f>IF($B78="",0,IF(Einstellungen!$C$10="Ja",MAX(IF(Einstellungen!$C$11="7 Tage",MAX(0,(MIN(DATE(2027,4,0),IF(Mitarbeiter!$D78="",DATE(2027,4,0),Mitarbeiter!$D78),TODAY()))-(MAX(DATE(2027,3,1),Mitarbeiter!$C78))+1),MAX(0,NETWORKDAYS(MAX(DATE(2027,3,1),Mitarbeiter!$C78),MIN(DATE(2027,4,0),IF(Mitarbeiter!$D78="",DATE(2027,4,0),Mitarbeiter!$D78),TODAY()),Einstellungen!$F$13:$F$67)))*N(Mitarbeiter!$E78)/IF(Einstellungen!$C$11="7 Tage",7,5),N('Ist-Stunden'!T78)),MAX(IF(Einstellungen!$C$11="7 Tage",MAX(0,(MIN(DATE(2027,4,0),IF(Mitarbeiter!$D78="",DATE(2027,4,0),Mitarbeiter!$D78),TODAY()))-(MAX(DATE(2027,3,1),Mitarbeiter!$C78))+1),MAX(0,NETWORKDAYS(MAX(DATE(2027,3,1),Mitarbeiter!$C78),MIN(DATE(2027,4,0),IF(Mitarbeiter!$D78="",DATE(2027,4,0),Mitarbeiter!$D78),TODAY()),Einstellungen!$F$13:$F$67)))*N(Mitarbeiter!$E78)/IF(Einstellungen!$C$11="7 Tage",7,5),N('Ist-Stunden'!T78)+(N(Krankheitstage!AG78)+N(Krankheitstage!AS78))*N($C78))))</f>
        <v/>
      </c>
      <c r="AY78" s="76">
        <f>IF($B78="",0,IF(Einstellungen!$C$10="Ja",MAX(IF(Einstellungen!$C$11="7 Tage",MAX(0,(MIN(DATE(2027,5,0),IF(Mitarbeiter!$D78="",DATE(2027,5,0),Mitarbeiter!$D78),TODAY()))-(MAX(DATE(2027,4,1),Mitarbeiter!$C78))+1),MAX(0,NETWORKDAYS(MAX(DATE(2027,4,1),Mitarbeiter!$C78),MIN(DATE(2027,5,0),IF(Mitarbeiter!$D78="",DATE(2027,5,0),Mitarbeiter!$D78),TODAY()),Einstellungen!$F$13:$F$67)))*N(Mitarbeiter!$E78)/IF(Einstellungen!$C$11="7 Tage",7,5),N('Ist-Stunden'!U78)),MAX(IF(Einstellungen!$C$11="7 Tage",MAX(0,(MIN(DATE(2027,5,0),IF(Mitarbeiter!$D78="",DATE(2027,5,0),Mitarbeiter!$D78),TODAY()))-(MAX(DATE(2027,4,1),Mitarbeiter!$C78))+1),MAX(0,NETWORKDAYS(MAX(DATE(2027,4,1),Mitarbeiter!$C78),MIN(DATE(2027,5,0),IF(Mitarbeiter!$D78="",DATE(2027,5,0),Mitarbeiter!$D78),TODAY()),Einstellungen!$F$13:$F$67)))*N(Mitarbeiter!$E78)/IF(Einstellungen!$C$11="7 Tage",7,5),N('Ist-Stunden'!U78)+(N(Krankheitstage!AH78)+N(Krankheitstage!AT78))*N($C78))))</f>
        <v/>
      </c>
      <c r="AZ78" s="76">
        <f>IF($B78="",0,IF(Einstellungen!$C$10="Ja",MAX(IF(Einstellungen!$C$11="7 Tage",MAX(0,(MIN(DATE(2027,6,0),IF(Mitarbeiter!$D78="",DATE(2027,6,0),Mitarbeiter!$D78),TODAY()))-(MAX(DATE(2027,5,1),Mitarbeiter!$C78))+1),MAX(0,NETWORKDAYS(MAX(DATE(2027,5,1),Mitarbeiter!$C78),MIN(DATE(2027,6,0),IF(Mitarbeiter!$D78="",DATE(2027,6,0),Mitarbeiter!$D78),TODAY()),Einstellungen!$F$13:$F$67)))*N(Mitarbeiter!$E78)/IF(Einstellungen!$C$11="7 Tage",7,5),N('Ist-Stunden'!V78)),MAX(IF(Einstellungen!$C$11="7 Tage",MAX(0,(MIN(DATE(2027,6,0),IF(Mitarbeiter!$D78="",DATE(2027,6,0),Mitarbeiter!$D78),TODAY()))-(MAX(DATE(2027,5,1),Mitarbeiter!$C78))+1),MAX(0,NETWORKDAYS(MAX(DATE(2027,5,1),Mitarbeiter!$C78),MIN(DATE(2027,6,0),IF(Mitarbeiter!$D78="",DATE(2027,6,0),Mitarbeiter!$D78),TODAY()),Einstellungen!$F$13:$F$67)))*N(Mitarbeiter!$E78)/IF(Einstellungen!$C$11="7 Tage",7,5),N('Ist-Stunden'!V78)+(N(Krankheitstage!AI78)+N(Krankheitstage!AU78))*N($C78))))</f>
        <v/>
      </c>
      <c r="BA78" s="76">
        <f>IF($B78="",0,IF(Einstellungen!$C$10="Ja",MAX(IF(Einstellungen!$C$11="7 Tage",MAX(0,(MIN(DATE(2027,7,0),IF(Mitarbeiter!$D78="",DATE(2027,7,0),Mitarbeiter!$D78),TODAY()))-(MAX(DATE(2027,6,1),Mitarbeiter!$C78))+1),MAX(0,NETWORKDAYS(MAX(DATE(2027,6,1),Mitarbeiter!$C78),MIN(DATE(2027,7,0),IF(Mitarbeiter!$D78="",DATE(2027,7,0),Mitarbeiter!$D78),TODAY()),Einstellungen!$F$13:$F$67)))*N(Mitarbeiter!$E78)/IF(Einstellungen!$C$11="7 Tage",7,5),N('Ist-Stunden'!W78)),MAX(IF(Einstellungen!$C$11="7 Tage",MAX(0,(MIN(DATE(2027,7,0),IF(Mitarbeiter!$D78="",DATE(2027,7,0),Mitarbeiter!$D78),TODAY()))-(MAX(DATE(2027,6,1),Mitarbeiter!$C78))+1),MAX(0,NETWORKDAYS(MAX(DATE(2027,6,1),Mitarbeiter!$C78),MIN(DATE(2027,7,0),IF(Mitarbeiter!$D78="",DATE(2027,7,0),Mitarbeiter!$D78),TODAY()),Einstellungen!$F$13:$F$67)))*N(Mitarbeiter!$E78)/IF(Einstellungen!$C$11="7 Tage",7,5),N('Ist-Stunden'!W78)+(N(Krankheitstage!AJ78)+N(Krankheitstage!AV78))*N($C78))))</f>
        <v/>
      </c>
      <c r="BB78" s="76">
        <f>IF($B78="",0,IF(Einstellungen!$C$10="Ja",MAX(IF(Einstellungen!$C$11="7 Tage",MAX(0,(MIN(DATE(2027,8,0),IF(Mitarbeiter!$D78="",DATE(2027,8,0),Mitarbeiter!$D78),TODAY()))-(MAX(DATE(2027,7,1),Mitarbeiter!$C78))+1),MAX(0,NETWORKDAYS(MAX(DATE(2027,7,1),Mitarbeiter!$C78),MIN(DATE(2027,8,0),IF(Mitarbeiter!$D78="",DATE(2027,8,0),Mitarbeiter!$D78),TODAY()),Einstellungen!$F$13:$F$67)))*N(Mitarbeiter!$E78)/IF(Einstellungen!$C$11="7 Tage",7,5),N('Ist-Stunden'!X78)),MAX(IF(Einstellungen!$C$11="7 Tage",MAX(0,(MIN(DATE(2027,8,0),IF(Mitarbeiter!$D78="",DATE(2027,8,0),Mitarbeiter!$D78),TODAY()))-(MAX(DATE(2027,7,1),Mitarbeiter!$C78))+1),MAX(0,NETWORKDAYS(MAX(DATE(2027,7,1),Mitarbeiter!$C78),MIN(DATE(2027,8,0),IF(Mitarbeiter!$D78="",DATE(2027,8,0),Mitarbeiter!$D78),TODAY()),Einstellungen!$F$13:$F$67)))*N(Mitarbeiter!$E78)/IF(Einstellungen!$C$11="7 Tage",7,5),N('Ist-Stunden'!X78)+(N(Krankheitstage!AK78)+N(Krankheitstage!AW78))*N($C78))))</f>
        <v/>
      </c>
      <c r="BC78" s="76">
        <f>IF($B78="",0,IF(Einstellungen!$C$10="Ja",MAX(IF(Einstellungen!$C$11="7 Tage",MAX(0,(MIN(DATE(2027,9,0),IF(Mitarbeiter!$D78="",DATE(2027,9,0),Mitarbeiter!$D78),TODAY()))-(MAX(DATE(2027,8,1),Mitarbeiter!$C78))+1),MAX(0,NETWORKDAYS(MAX(DATE(2027,8,1),Mitarbeiter!$C78),MIN(DATE(2027,9,0),IF(Mitarbeiter!$D78="",DATE(2027,9,0),Mitarbeiter!$D78),TODAY()),Einstellungen!$F$13:$F$67)))*N(Mitarbeiter!$E78)/IF(Einstellungen!$C$11="7 Tage",7,5),N('Ist-Stunden'!Y78)),MAX(IF(Einstellungen!$C$11="7 Tage",MAX(0,(MIN(DATE(2027,9,0),IF(Mitarbeiter!$D78="",DATE(2027,9,0),Mitarbeiter!$D78),TODAY()))-(MAX(DATE(2027,8,1),Mitarbeiter!$C78))+1),MAX(0,NETWORKDAYS(MAX(DATE(2027,8,1),Mitarbeiter!$C78),MIN(DATE(2027,9,0),IF(Mitarbeiter!$D78="",DATE(2027,9,0),Mitarbeiter!$D78),TODAY()),Einstellungen!$F$13:$F$67)))*N(Mitarbeiter!$E78)/IF(Einstellungen!$C$11="7 Tage",7,5),N('Ist-Stunden'!Y78)+(N(Krankheitstage!AL78)+N(Krankheitstage!AX78))*N($C78))))</f>
        <v/>
      </c>
      <c r="BD78" s="76">
        <f>IF($B78="",0,IF(Einstellungen!$C$10="Ja",MAX(IF(Einstellungen!$C$11="7 Tage",MAX(0,(MIN(DATE(2027,10,0),IF(Mitarbeiter!$D78="",DATE(2027,10,0),Mitarbeiter!$D78),TODAY()))-(MAX(DATE(2027,9,1),Mitarbeiter!$C78))+1),MAX(0,NETWORKDAYS(MAX(DATE(2027,9,1),Mitarbeiter!$C78),MIN(DATE(2027,10,0),IF(Mitarbeiter!$D78="",DATE(2027,10,0),Mitarbeiter!$D78),TODAY()),Einstellungen!$F$13:$F$67)))*N(Mitarbeiter!$E78)/IF(Einstellungen!$C$11="7 Tage",7,5),N('Ist-Stunden'!Z78)),MAX(IF(Einstellungen!$C$11="7 Tage",MAX(0,(MIN(DATE(2027,10,0),IF(Mitarbeiter!$D78="",DATE(2027,10,0),Mitarbeiter!$D78),TODAY()))-(MAX(DATE(2027,9,1),Mitarbeiter!$C78))+1),MAX(0,NETWORKDAYS(MAX(DATE(2027,9,1),Mitarbeiter!$C78),MIN(DATE(2027,10,0),IF(Mitarbeiter!$D78="",DATE(2027,10,0),Mitarbeiter!$D78),TODAY()),Einstellungen!$F$13:$F$67)))*N(Mitarbeiter!$E78)/IF(Einstellungen!$C$11="7 Tage",7,5),N('Ist-Stunden'!Z78)+(N(Krankheitstage!AM78)+N(Krankheitstage!AY78))*N($C78))))</f>
        <v/>
      </c>
      <c r="BE78" s="76">
        <f>IF($B78="",0,IF(Einstellungen!$C$10="Ja",MAX(IF(Einstellungen!$C$11="7 Tage",MAX(0,(MIN(DATE(2027,11,0),IF(Mitarbeiter!$D78="",DATE(2027,11,0),Mitarbeiter!$D78),TODAY()))-(MAX(DATE(2027,10,1),Mitarbeiter!$C78))+1),MAX(0,NETWORKDAYS(MAX(DATE(2027,10,1),Mitarbeiter!$C78),MIN(DATE(2027,11,0),IF(Mitarbeiter!$D78="",DATE(2027,11,0),Mitarbeiter!$D78),TODAY()),Einstellungen!$F$13:$F$67)))*N(Mitarbeiter!$E78)/IF(Einstellungen!$C$11="7 Tage",7,5),N('Ist-Stunden'!AA78)),MAX(IF(Einstellungen!$C$11="7 Tage",MAX(0,(MIN(DATE(2027,11,0),IF(Mitarbeiter!$D78="",DATE(2027,11,0),Mitarbeiter!$D78),TODAY()))-(MAX(DATE(2027,10,1),Mitarbeiter!$C78))+1),MAX(0,NETWORKDAYS(MAX(DATE(2027,10,1),Mitarbeiter!$C78),MIN(DATE(2027,11,0),IF(Mitarbeiter!$D78="",DATE(2027,11,0),Mitarbeiter!$D78),TODAY()),Einstellungen!$F$13:$F$67)))*N(Mitarbeiter!$E78)/IF(Einstellungen!$C$11="7 Tage",7,5),N('Ist-Stunden'!AA78)+(N(Krankheitstage!AN78)+N(Krankheitstage!AZ78))*N($C78))))</f>
        <v/>
      </c>
      <c r="BF78" s="76">
        <f>IF($B78="",0,IF(Einstellungen!$C$10="Ja",MAX(IF(Einstellungen!$C$11="7 Tage",MAX(0,(MIN(DATE(2027,12,0),IF(Mitarbeiter!$D78="",DATE(2027,12,0),Mitarbeiter!$D78),TODAY()))-(MAX(DATE(2027,11,1),Mitarbeiter!$C78))+1),MAX(0,NETWORKDAYS(MAX(DATE(2027,11,1),Mitarbeiter!$C78),MIN(DATE(2027,12,0),IF(Mitarbeiter!$D78="",DATE(2027,12,0),Mitarbeiter!$D78),TODAY()),Einstellungen!$F$13:$F$67)))*N(Mitarbeiter!$E78)/IF(Einstellungen!$C$11="7 Tage",7,5),N('Ist-Stunden'!AB78)),MAX(IF(Einstellungen!$C$11="7 Tage",MAX(0,(MIN(DATE(2027,12,0),IF(Mitarbeiter!$D78="",DATE(2027,12,0),Mitarbeiter!$D78),TODAY()))-(MAX(DATE(2027,11,1),Mitarbeiter!$C78))+1),MAX(0,NETWORKDAYS(MAX(DATE(2027,11,1),Mitarbeiter!$C78),MIN(DATE(2027,12,0),IF(Mitarbeiter!$D78="",DATE(2027,12,0),Mitarbeiter!$D78),TODAY()),Einstellungen!$F$13:$F$67)))*N(Mitarbeiter!$E78)/IF(Einstellungen!$C$11="7 Tage",7,5),N('Ist-Stunden'!AB78)+(N(Krankheitstage!AO78)+N(Krankheitstage!BA78))*N($C78))))</f>
        <v/>
      </c>
      <c r="BG78" s="76">
        <f>IF($B78="",0,IF(Einstellungen!$C$10="Ja",MAX(IF(Einstellungen!$C$11="7 Tage",MAX(0,(MIN(DATE(2027,13,0),IF(Mitarbeiter!$D78="",DATE(2027,13,0),Mitarbeiter!$D78),TODAY()))-(MAX(DATE(2027,12,1),Mitarbeiter!$C78))+1),MAX(0,NETWORKDAYS(MAX(DATE(2027,12,1),Mitarbeiter!$C78),MIN(DATE(2027,13,0),IF(Mitarbeiter!$D78="",DATE(2027,13,0),Mitarbeiter!$D78),TODAY()),Einstellungen!$F$13:$F$67)))*N(Mitarbeiter!$E78)/IF(Einstellungen!$C$11="7 Tage",7,5),N('Ist-Stunden'!AC78)),MAX(IF(Einstellungen!$C$11="7 Tage",MAX(0,(MIN(DATE(2027,13,0),IF(Mitarbeiter!$D78="",DATE(2027,13,0),Mitarbeiter!$D78),TODAY()))-(MAX(DATE(2027,12,1),Mitarbeiter!$C78))+1),MAX(0,NETWORKDAYS(MAX(DATE(2027,12,1),Mitarbeiter!$C78),MIN(DATE(2027,13,0),IF(Mitarbeiter!$D78="",DATE(2027,13,0),Mitarbeiter!$D78),TODAY()),Einstellungen!$F$13:$F$67)))*N(Mitarbeiter!$E78)/IF(Einstellungen!$C$11="7 Tage",7,5),N('Ist-Stunden'!AC78)+(N(Krankheitstage!AP78)+N(Krankheitstage!BB78))*N($C78))))</f>
        <v/>
      </c>
      <c r="BH78" s="76">
        <f>IF($B78="",0,IF(Einstellungen!$C$10="Ja",MAX(IF(Einstellungen!$C$11="7 Tage",MAX(0,(MIN(DATE(2028,2,0),IF(Mitarbeiter!$D78="",DATE(2028,2,0),Mitarbeiter!$D78),TODAY()))-(MAX(DATE(2028,1,1),Mitarbeiter!$C78))+1),MAX(0,NETWORKDAYS(MAX(DATE(2028,1,1),Mitarbeiter!$C78),MIN(DATE(2028,2,0),IF(Mitarbeiter!$D78="",DATE(2028,2,0),Mitarbeiter!$D78),TODAY()),Einstellungen!$F$13:$F$67)))*N(Mitarbeiter!$E78)/IF(Einstellungen!$C$11="7 Tage",7,5),N('Ist-Stunden'!AD78)),MAX(IF(Einstellungen!$C$11="7 Tage",MAX(0,(MIN(DATE(2028,2,0),IF(Mitarbeiter!$D78="",DATE(2028,2,0),Mitarbeiter!$D78),TODAY()))-(MAX(DATE(2028,1,1),Mitarbeiter!$C78))+1),MAX(0,NETWORKDAYS(MAX(DATE(2028,1,1),Mitarbeiter!$C78),MIN(DATE(2028,2,0),IF(Mitarbeiter!$D78="",DATE(2028,2,0),Mitarbeiter!$D78),TODAY()),Einstellungen!$F$13:$F$67)))*N(Mitarbeiter!$E78)/IF(Einstellungen!$C$11="7 Tage",7,5),N('Ist-Stunden'!AD78)+(N(Krankheitstage!BC78)+N(Krankheitstage!BO78))*N($C78))))</f>
        <v/>
      </c>
      <c r="BI78" s="76">
        <f>IF($B78="",0,IF(Einstellungen!$C$10="Ja",MAX(IF(Einstellungen!$C$11="7 Tage",MAX(0,(MIN(DATE(2028,3,0),IF(Mitarbeiter!$D78="",DATE(2028,3,0),Mitarbeiter!$D78),TODAY()))-(MAX(DATE(2028,2,1),Mitarbeiter!$C78))+1),MAX(0,NETWORKDAYS(MAX(DATE(2028,2,1),Mitarbeiter!$C78),MIN(DATE(2028,3,0),IF(Mitarbeiter!$D78="",DATE(2028,3,0),Mitarbeiter!$D78),TODAY()),Einstellungen!$F$13:$F$67)))*N(Mitarbeiter!$E78)/IF(Einstellungen!$C$11="7 Tage",7,5),N('Ist-Stunden'!AE78)),MAX(IF(Einstellungen!$C$11="7 Tage",MAX(0,(MIN(DATE(2028,3,0),IF(Mitarbeiter!$D78="",DATE(2028,3,0),Mitarbeiter!$D78),TODAY()))-(MAX(DATE(2028,2,1),Mitarbeiter!$C78))+1),MAX(0,NETWORKDAYS(MAX(DATE(2028,2,1),Mitarbeiter!$C78),MIN(DATE(2028,3,0),IF(Mitarbeiter!$D78="",DATE(2028,3,0),Mitarbeiter!$D78),TODAY()),Einstellungen!$F$13:$F$67)))*N(Mitarbeiter!$E78)/IF(Einstellungen!$C$11="7 Tage",7,5),N('Ist-Stunden'!AE78)+(N(Krankheitstage!BD78)+N(Krankheitstage!BP78))*N($C78))))</f>
        <v/>
      </c>
      <c r="BJ78" s="76">
        <f>IF($B78="",0,IF(Einstellungen!$C$10="Ja",MAX(IF(Einstellungen!$C$11="7 Tage",MAX(0,(MIN(DATE(2028,4,0),IF(Mitarbeiter!$D78="",DATE(2028,4,0),Mitarbeiter!$D78),TODAY()))-(MAX(DATE(2028,3,1),Mitarbeiter!$C78))+1),MAX(0,NETWORKDAYS(MAX(DATE(2028,3,1),Mitarbeiter!$C78),MIN(DATE(2028,4,0),IF(Mitarbeiter!$D78="",DATE(2028,4,0),Mitarbeiter!$D78),TODAY()),Einstellungen!$F$13:$F$67)))*N(Mitarbeiter!$E78)/IF(Einstellungen!$C$11="7 Tage",7,5),N('Ist-Stunden'!AF78)),MAX(IF(Einstellungen!$C$11="7 Tage",MAX(0,(MIN(DATE(2028,4,0),IF(Mitarbeiter!$D78="",DATE(2028,4,0),Mitarbeiter!$D78),TODAY()))-(MAX(DATE(2028,3,1),Mitarbeiter!$C78))+1),MAX(0,NETWORKDAYS(MAX(DATE(2028,3,1),Mitarbeiter!$C78),MIN(DATE(2028,4,0),IF(Mitarbeiter!$D78="",DATE(2028,4,0),Mitarbeiter!$D78),TODAY()),Einstellungen!$F$13:$F$67)))*N(Mitarbeiter!$E78)/IF(Einstellungen!$C$11="7 Tage",7,5),N('Ist-Stunden'!AF78)+(N(Krankheitstage!BE78)+N(Krankheitstage!BQ78))*N($C78))))</f>
        <v/>
      </c>
      <c r="BK78" s="76">
        <f>IF($B78="",0,IF(Einstellungen!$C$10="Ja",MAX(IF(Einstellungen!$C$11="7 Tage",MAX(0,(MIN(DATE(2028,5,0),IF(Mitarbeiter!$D78="",DATE(2028,5,0),Mitarbeiter!$D78),TODAY()))-(MAX(DATE(2028,4,1),Mitarbeiter!$C78))+1),MAX(0,NETWORKDAYS(MAX(DATE(2028,4,1),Mitarbeiter!$C78),MIN(DATE(2028,5,0),IF(Mitarbeiter!$D78="",DATE(2028,5,0),Mitarbeiter!$D78),TODAY()),Einstellungen!$F$13:$F$67)))*N(Mitarbeiter!$E78)/IF(Einstellungen!$C$11="7 Tage",7,5),N('Ist-Stunden'!AG78)),MAX(IF(Einstellungen!$C$11="7 Tage",MAX(0,(MIN(DATE(2028,5,0),IF(Mitarbeiter!$D78="",DATE(2028,5,0),Mitarbeiter!$D78),TODAY()))-(MAX(DATE(2028,4,1),Mitarbeiter!$C78))+1),MAX(0,NETWORKDAYS(MAX(DATE(2028,4,1),Mitarbeiter!$C78),MIN(DATE(2028,5,0),IF(Mitarbeiter!$D78="",DATE(2028,5,0),Mitarbeiter!$D78),TODAY()),Einstellungen!$F$13:$F$67)))*N(Mitarbeiter!$E78)/IF(Einstellungen!$C$11="7 Tage",7,5),N('Ist-Stunden'!AG78)+(N(Krankheitstage!BF78)+N(Krankheitstage!BR78))*N($C78))))</f>
        <v/>
      </c>
      <c r="BL78" s="76">
        <f>IF($B78="",0,IF(Einstellungen!$C$10="Ja",MAX(IF(Einstellungen!$C$11="7 Tage",MAX(0,(MIN(DATE(2028,6,0),IF(Mitarbeiter!$D78="",DATE(2028,6,0),Mitarbeiter!$D78),TODAY()))-(MAX(DATE(2028,5,1),Mitarbeiter!$C78))+1),MAX(0,NETWORKDAYS(MAX(DATE(2028,5,1),Mitarbeiter!$C78),MIN(DATE(2028,6,0),IF(Mitarbeiter!$D78="",DATE(2028,6,0),Mitarbeiter!$D78),TODAY()),Einstellungen!$F$13:$F$67)))*N(Mitarbeiter!$E78)/IF(Einstellungen!$C$11="7 Tage",7,5),N('Ist-Stunden'!AH78)),MAX(IF(Einstellungen!$C$11="7 Tage",MAX(0,(MIN(DATE(2028,6,0),IF(Mitarbeiter!$D78="",DATE(2028,6,0),Mitarbeiter!$D78),TODAY()))-(MAX(DATE(2028,5,1),Mitarbeiter!$C78))+1),MAX(0,NETWORKDAYS(MAX(DATE(2028,5,1),Mitarbeiter!$C78),MIN(DATE(2028,6,0),IF(Mitarbeiter!$D78="",DATE(2028,6,0),Mitarbeiter!$D78),TODAY()),Einstellungen!$F$13:$F$67)))*N(Mitarbeiter!$E78)/IF(Einstellungen!$C$11="7 Tage",7,5),N('Ist-Stunden'!AH78)+(N(Krankheitstage!BG78)+N(Krankheitstage!BS78))*N($C78))))</f>
        <v/>
      </c>
      <c r="BM78" s="76">
        <f>IF($B78="",0,IF(Einstellungen!$C$10="Ja",MAX(IF(Einstellungen!$C$11="7 Tage",MAX(0,(MIN(DATE(2028,7,0),IF(Mitarbeiter!$D78="",DATE(2028,7,0),Mitarbeiter!$D78),TODAY()))-(MAX(DATE(2028,6,1),Mitarbeiter!$C78))+1),MAX(0,NETWORKDAYS(MAX(DATE(2028,6,1),Mitarbeiter!$C78),MIN(DATE(2028,7,0),IF(Mitarbeiter!$D78="",DATE(2028,7,0),Mitarbeiter!$D78),TODAY()),Einstellungen!$F$13:$F$67)))*N(Mitarbeiter!$E78)/IF(Einstellungen!$C$11="7 Tage",7,5),N('Ist-Stunden'!AI78)),MAX(IF(Einstellungen!$C$11="7 Tage",MAX(0,(MIN(DATE(2028,7,0),IF(Mitarbeiter!$D78="",DATE(2028,7,0),Mitarbeiter!$D78),TODAY()))-(MAX(DATE(2028,6,1),Mitarbeiter!$C78))+1),MAX(0,NETWORKDAYS(MAX(DATE(2028,6,1),Mitarbeiter!$C78),MIN(DATE(2028,7,0),IF(Mitarbeiter!$D78="",DATE(2028,7,0),Mitarbeiter!$D78),TODAY()),Einstellungen!$F$13:$F$67)))*N(Mitarbeiter!$E78)/IF(Einstellungen!$C$11="7 Tage",7,5),N('Ist-Stunden'!AI78)+(N(Krankheitstage!BH78)+N(Krankheitstage!BT78))*N($C78))))</f>
        <v/>
      </c>
      <c r="BN78" s="76">
        <f>IF($B78="",0,IF(Einstellungen!$C$10="Ja",MAX(IF(Einstellungen!$C$11="7 Tage",MAX(0,(MIN(DATE(2028,8,0),IF(Mitarbeiter!$D78="",DATE(2028,8,0),Mitarbeiter!$D78),TODAY()))-(MAX(DATE(2028,7,1),Mitarbeiter!$C78))+1),MAX(0,NETWORKDAYS(MAX(DATE(2028,7,1),Mitarbeiter!$C78),MIN(DATE(2028,8,0),IF(Mitarbeiter!$D78="",DATE(2028,8,0),Mitarbeiter!$D78),TODAY()),Einstellungen!$F$13:$F$67)))*N(Mitarbeiter!$E78)/IF(Einstellungen!$C$11="7 Tage",7,5),N('Ist-Stunden'!AJ78)),MAX(IF(Einstellungen!$C$11="7 Tage",MAX(0,(MIN(DATE(2028,8,0),IF(Mitarbeiter!$D78="",DATE(2028,8,0),Mitarbeiter!$D78),TODAY()))-(MAX(DATE(2028,7,1),Mitarbeiter!$C78))+1),MAX(0,NETWORKDAYS(MAX(DATE(2028,7,1),Mitarbeiter!$C78),MIN(DATE(2028,8,0),IF(Mitarbeiter!$D78="",DATE(2028,8,0),Mitarbeiter!$D78),TODAY()),Einstellungen!$F$13:$F$67)))*N(Mitarbeiter!$E78)/IF(Einstellungen!$C$11="7 Tage",7,5),N('Ist-Stunden'!AJ78)+(N(Krankheitstage!BI78)+N(Krankheitstage!BU78))*N($C78))))</f>
        <v/>
      </c>
      <c r="BO78" s="76">
        <f>IF($B78="",0,IF(Einstellungen!$C$10="Ja",MAX(IF(Einstellungen!$C$11="7 Tage",MAX(0,(MIN(DATE(2028,9,0),IF(Mitarbeiter!$D78="",DATE(2028,9,0),Mitarbeiter!$D78),TODAY()))-(MAX(DATE(2028,8,1),Mitarbeiter!$C78))+1),MAX(0,NETWORKDAYS(MAX(DATE(2028,8,1),Mitarbeiter!$C78),MIN(DATE(2028,9,0),IF(Mitarbeiter!$D78="",DATE(2028,9,0),Mitarbeiter!$D78),TODAY()),Einstellungen!$F$13:$F$67)))*N(Mitarbeiter!$E78)/IF(Einstellungen!$C$11="7 Tage",7,5),N('Ist-Stunden'!AK78)),MAX(IF(Einstellungen!$C$11="7 Tage",MAX(0,(MIN(DATE(2028,9,0),IF(Mitarbeiter!$D78="",DATE(2028,9,0),Mitarbeiter!$D78),TODAY()))-(MAX(DATE(2028,8,1),Mitarbeiter!$C78))+1),MAX(0,NETWORKDAYS(MAX(DATE(2028,8,1),Mitarbeiter!$C78),MIN(DATE(2028,9,0),IF(Mitarbeiter!$D78="",DATE(2028,9,0),Mitarbeiter!$D78),TODAY()),Einstellungen!$F$13:$F$67)))*N(Mitarbeiter!$E78)/IF(Einstellungen!$C$11="7 Tage",7,5),N('Ist-Stunden'!AK78)+(N(Krankheitstage!BJ78)+N(Krankheitstage!BV78))*N($C78))))</f>
        <v/>
      </c>
      <c r="BP78" s="76">
        <f>IF($B78="",0,IF(Einstellungen!$C$10="Ja",MAX(IF(Einstellungen!$C$11="7 Tage",MAX(0,(MIN(DATE(2028,10,0),IF(Mitarbeiter!$D78="",DATE(2028,10,0),Mitarbeiter!$D78),TODAY()))-(MAX(DATE(2028,9,1),Mitarbeiter!$C78))+1),MAX(0,NETWORKDAYS(MAX(DATE(2028,9,1),Mitarbeiter!$C78),MIN(DATE(2028,10,0),IF(Mitarbeiter!$D78="",DATE(2028,10,0),Mitarbeiter!$D78),TODAY()),Einstellungen!$F$13:$F$67)))*N(Mitarbeiter!$E78)/IF(Einstellungen!$C$11="7 Tage",7,5),N('Ist-Stunden'!AL78)),MAX(IF(Einstellungen!$C$11="7 Tage",MAX(0,(MIN(DATE(2028,10,0),IF(Mitarbeiter!$D78="",DATE(2028,10,0),Mitarbeiter!$D78),TODAY()))-(MAX(DATE(2028,9,1),Mitarbeiter!$C78))+1),MAX(0,NETWORKDAYS(MAX(DATE(2028,9,1),Mitarbeiter!$C78),MIN(DATE(2028,10,0),IF(Mitarbeiter!$D78="",DATE(2028,10,0),Mitarbeiter!$D78),TODAY()),Einstellungen!$F$13:$F$67)))*N(Mitarbeiter!$E78)/IF(Einstellungen!$C$11="7 Tage",7,5),N('Ist-Stunden'!AL78)+(N(Krankheitstage!BK78)+N(Krankheitstage!BW78))*N($C78))))</f>
        <v/>
      </c>
      <c r="BQ78" s="76">
        <f>IF($B78="",0,IF(Einstellungen!$C$10="Ja",MAX(IF(Einstellungen!$C$11="7 Tage",MAX(0,(MIN(DATE(2028,11,0),IF(Mitarbeiter!$D78="",DATE(2028,11,0),Mitarbeiter!$D78),TODAY()))-(MAX(DATE(2028,10,1),Mitarbeiter!$C78))+1),MAX(0,NETWORKDAYS(MAX(DATE(2028,10,1),Mitarbeiter!$C78),MIN(DATE(2028,11,0),IF(Mitarbeiter!$D78="",DATE(2028,11,0),Mitarbeiter!$D78),TODAY()),Einstellungen!$F$13:$F$67)))*N(Mitarbeiter!$E78)/IF(Einstellungen!$C$11="7 Tage",7,5),N('Ist-Stunden'!AM78)),MAX(IF(Einstellungen!$C$11="7 Tage",MAX(0,(MIN(DATE(2028,11,0),IF(Mitarbeiter!$D78="",DATE(2028,11,0),Mitarbeiter!$D78),TODAY()))-(MAX(DATE(2028,10,1),Mitarbeiter!$C78))+1),MAX(0,NETWORKDAYS(MAX(DATE(2028,10,1),Mitarbeiter!$C78),MIN(DATE(2028,11,0),IF(Mitarbeiter!$D78="",DATE(2028,11,0),Mitarbeiter!$D78),TODAY()),Einstellungen!$F$13:$F$67)))*N(Mitarbeiter!$E78)/IF(Einstellungen!$C$11="7 Tage",7,5),N('Ist-Stunden'!AM78)+(N(Krankheitstage!BL78)+N(Krankheitstage!BX78))*N($C78))))</f>
        <v/>
      </c>
      <c r="BR78" s="76">
        <f>IF($B78="",0,IF(Einstellungen!$C$10="Ja",MAX(IF(Einstellungen!$C$11="7 Tage",MAX(0,(MIN(DATE(2028,12,0),IF(Mitarbeiter!$D78="",DATE(2028,12,0),Mitarbeiter!$D78),TODAY()))-(MAX(DATE(2028,11,1),Mitarbeiter!$C78))+1),MAX(0,NETWORKDAYS(MAX(DATE(2028,11,1),Mitarbeiter!$C78),MIN(DATE(2028,12,0),IF(Mitarbeiter!$D78="",DATE(2028,12,0),Mitarbeiter!$D78),TODAY()),Einstellungen!$F$13:$F$67)))*N(Mitarbeiter!$E78)/IF(Einstellungen!$C$11="7 Tage",7,5),N('Ist-Stunden'!AN78)),MAX(IF(Einstellungen!$C$11="7 Tage",MAX(0,(MIN(DATE(2028,12,0),IF(Mitarbeiter!$D78="",DATE(2028,12,0),Mitarbeiter!$D78),TODAY()))-(MAX(DATE(2028,11,1),Mitarbeiter!$C78))+1),MAX(0,NETWORKDAYS(MAX(DATE(2028,11,1),Mitarbeiter!$C78),MIN(DATE(2028,12,0),IF(Mitarbeiter!$D78="",DATE(2028,12,0),Mitarbeiter!$D78),TODAY()),Einstellungen!$F$13:$F$67)))*N(Mitarbeiter!$E78)/IF(Einstellungen!$C$11="7 Tage",7,5),N('Ist-Stunden'!AN78)+(N(Krankheitstage!BM78)+N(Krankheitstage!BY78))*N($C78))))</f>
        <v/>
      </c>
      <c r="BS78" s="76">
        <f>IF($B78="",0,IF(Einstellungen!$C$10="Ja",MAX(IF(Einstellungen!$C$11="7 Tage",MAX(0,(MIN(DATE(2028,13,0),IF(Mitarbeiter!$D78="",DATE(2028,13,0),Mitarbeiter!$D78),TODAY()))-(MAX(DATE(2028,12,1),Mitarbeiter!$C78))+1),MAX(0,NETWORKDAYS(MAX(DATE(2028,12,1),Mitarbeiter!$C78),MIN(DATE(2028,13,0),IF(Mitarbeiter!$D78="",DATE(2028,13,0),Mitarbeiter!$D78),TODAY()),Einstellungen!$F$13:$F$67)))*N(Mitarbeiter!$E78)/IF(Einstellungen!$C$11="7 Tage",7,5),N('Ist-Stunden'!AO78)),MAX(IF(Einstellungen!$C$11="7 Tage",MAX(0,(MIN(DATE(2028,13,0),IF(Mitarbeiter!$D78="",DATE(2028,13,0),Mitarbeiter!$D78),TODAY()))-(MAX(DATE(2028,12,1),Mitarbeiter!$C78))+1),MAX(0,NETWORKDAYS(MAX(DATE(2028,12,1),Mitarbeiter!$C78),MIN(DATE(2028,13,0),IF(Mitarbeiter!$D78="",DATE(2028,13,0),Mitarbeiter!$D78),TODAY()),Einstellungen!$F$13:$F$67)))*N(Mitarbeiter!$E78)/IF(Einstellungen!$C$11="7 Tage",7,5),N('Ist-Stunden'!AO78)+(N(Krankheitstage!BN78)+N(Krankheitstage!BZ78))*N($C78))))</f>
        <v/>
      </c>
      <c r="BT78" s="76">
        <f>IF($B78="",0,IF(Einstellungen!$C$10="Ja",MAX(IF(Einstellungen!$C$11="7 Tage",MAX(0,(MIN(DATE(2029,2,0),IF(Mitarbeiter!$D78="",DATE(2029,2,0),Mitarbeiter!$D78),TODAY()))-(MAX(DATE(2029,1,1),Mitarbeiter!$C78))+1),MAX(0,NETWORKDAYS(MAX(DATE(2029,1,1),Mitarbeiter!$C78),MIN(DATE(2029,2,0),IF(Mitarbeiter!$D78="",DATE(2029,2,0),Mitarbeiter!$D78),TODAY()),Einstellungen!$F$13:$F$67)))*N(Mitarbeiter!$E78)/IF(Einstellungen!$C$11="7 Tage",7,5),N('Ist-Stunden'!AP78)),MAX(IF(Einstellungen!$C$11="7 Tage",MAX(0,(MIN(DATE(2029,2,0),IF(Mitarbeiter!$D78="",DATE(2029,2,0),Mitarbeiter!$D78),TODAY()))-(MAX(DATE(2029,1,1),Mitarbeiter!$C78))+1),MAX(0,NETWORKDAYS(MAX(DATE(2029,1,1),Mitarbeiter!$C78),MIN(DATE(2029,2,0),IF(Mitarbeiter!$D78="",DATE(2029,2,0),Mitarbeiter!$D78),TODAY()),Einstellungen!$F$13:$F$67)))*N(Mitarbeiter!$E78)/IF(Einstellungen!$C$11="7 Tage",7,5),N('Ist-Stunden'!AP78)+(N(Krankheitstage!CA78)+N(Krankheitstage!CM78))*N($C78))))</f>
        <v/>
      </c>
      <c r="BU78" s="76">
        <f>IF($B78="",0,IF(Einstellungen!$C$10="Ja",MAX(IF(Einstellungen!$C$11="7 Tage",MAX(0,(MIN(DATE(2029,3,0),IF(Mitarbeiter!$D78="",DATE(2029,3,0),Mitarbeiter!$D78),TODAY()))-(MAX(DATE(2029,2,1),Mitarbeiter!$C78))+1),MAX(0,NETWORKDAYS(MAX(DATE(2029,2,1),Mitarbeiter!$C78),MIN(DATE(2029,3,0),IF(Mitarbeiter!$D78="",DATE(2029,3,0),Mitarbeiter!$D78),TODAY()),Einstellungen!$F$13:$F$67)))*N(Mitarbeiter!$E78)/IF(Einstellungen!$C$11="7 Tage",7,5),N('Ist-Stunden'!AQ78)),MAX(IF(Einstellungen!$C$11="7 Tage",MAX(0,(MIN(DATE(2029,3,0),IF(Mitarbeiter!$D78="",DATE(2029,3,0),Mitarbeiter!$D78),TODAY()))-(MAX(DATE(2029,2,1),Mitarbeiter!$C78))+1),MAX(0,NETWORKDAYS(MAX(DATE(2029,2,1),Mitarbeiter!$C78),MIN(DATE(2029,3,0),IF(Mitarbeiter!$D78="",DATE(2029,3,0),Mitarbeiter!$D78),TODAY()),Einstellungen!$F$13:$F$67)))*N(Mitarbeiter!$E78)/IF(Einstellungen!$C$11="7 Tage",7,5),N('Ist-Stunden'!AQ78)+(N(Krankheitstage!CB78)+N(Krankheitstage!CN78))*N($C78))))</f>
        <v/>
      </c>
      <c r="BV78" s="76">
        <f>IF($B78="",0,IF(Einstellungen!$C$10="Ja",MAX(IF(Einstellungen!$C$11="7 Tage",MAX(0,(MIN(DATE(2029,4,0),IF(Mitarbeiter!$D78="",DATE(2029,4,0),Mitarbeiter!$D78),TODAY()))-(MAX(DATE(2029,3,1),Mitarbeiter!$C78))+1),MAX(0,NETWORKDAYS(MAX(DATE(2029,3,1),Mitarbeiter!$C78),MIN(DATE(2029,4,0),IF(Mitarbeiter!$D78="",DATE(2029,4,0),Mitarbeiter!$D78),TODAY()),Einstellungen!$F$13:$F$67)))*N(Mitarbeiter!$E78)/IF(Einstellungen!$C$11="7 Tage",7,5),N('Ist-Stunden'!AR78)),MAX(IF(Einstellungen!$C$11="7 Tage",MAX(0,(MIN(DATE(2029,4,0),IF(Mitarbeiter!$D78="",DATE(2029,4,0),Mitarbeiter!$D78),TODAY()))-(MAX(DATE(2029,3,1),Mitarbeiter!$C78))+1),MAX(0,NETWORKDAYS(MAX(DATE(2029,3,1),Mitarbeiter!$C78),MIN(DATE(2029,4,0),IF(Mitarbeiter!$D78="",DATE(2029,4,0),Mitarbeiter!$D78),TODAY()),Einstellungen!$F$13:$F$67)))*N(Mitarbeiter!$E78)/IF(Einstellungen!$C$11="7 Tage",7,5),N('Ist-Stunden'!AR78)+(N(Krankheitstage!CC78)+N(Krankheitstage!CO78))*N($C78))))</f>
        <v/>
      </c>
      <c r="BW78" s="76">
        <f>IF($B78="",0,IF(Einstellungen!$C$10="Ja",MAX(IF(Einstellungen!$C$11="7 Tage",MAX(0,(MIN(DATE(2029,5,0),IF(Mitarbeiter!$D78="",DATE(2029,5,0),Mitarbeiter!$D78),TODAY()))-(MAX(DATE(2029,4,1),Mitarbeiter!$C78))+1),MAX(0,NETWORKDAYS(MAX(DATE(2029,4,1),Mitarbeiter!$C78),MIN(DATE(2029,5,0),IF(Mitarbeiter!$D78="",DATE(2029,5,0),Mitarbeiter!$D78),TODAY()),Einstellungen!$F$13:$F$67)))*N(Mitarbeiter!$E78)/IF(Einstellungen!$C$11="7 Tage",7,5),N('Ist-Stunden'!AS78)),MAX(IF(Einstellungen!$C$11="7 Tage",MAX(0,(MIN(DATE(2029,5,0),IF(Mitarbeiter!$D78="",DATE(2029,5,0),Mitarbeiter!$D78),TODAY()))-(MAX(DATE(2029,4,1),Mitarbeiter!$C78))+1),MAX(0,NETWORKDAYS(MAX(DATE(2029,4,1),Mitarbeiter!$C78),MIN(DATE(2029,5,0),IF(Mitarbeiter!$D78="",DATE(2029,5,0),Mitarbeiter!$D78),TODAY()),Einstellungen!$F$13:$F$67)))*N(Mitarbeiter!$E78)/IF(Einstellungen!$C$11="7 Tage",7,5),N('Ist-Stunden'!AS78)+(N(Krankheitstage!CD78)+N(Krankheitstage!CP78))*N($C78))))</f>
        <v/>
      </c>
      <c r="BX78" s="76">
        <f>IF($B78="",0,IF(Einstellungen!$C$10="Ja",MAX(IF(Einstellungen!$C$11="7 Tage",MAX(0,(MIN(DATE(2029,6,0),IF(Mitarbeiter!$D78="",DATE(2029,6,0),Mitarbeiter!$D78),TODAY()))-(MAX(DATE(2029,5,1),Mitarbeiter!$C78))+1),MAX(0,NETWORKDAYS(MAX(DATE(2029,5,1),Mitarbeiter!$C78),MIN(DATE(2029,6,0),IF(Mitarbeiter!$D78="",DATE(2029,6,0),Mitarbeiter!$D78),TODAY()),Einstellungen!$F$13:$F$67)))*N(Mitarbeiter!$E78)/IF(Einstellungen!$C$11="7 Tage",7,5),N('Ist-Stunden'!AT78)),MAX(IF(Einstellungen!$C$11="7 Tage",MAX(0,(MIN(DATE(2029,6,0),IF(Mitarbeiter!$D78="",DATE(2029,6,0),Mitarbeiter!$D78),TODAY()))-(MAX(DATE(2029,5,1),Mitarbeiter!$C78))+1),MAX(0,NETWORKDAYS(MAX(DATE(2029,5,1),Mitarbeiter!$C78),MIN(DATE(2029,6,0),IF(Mitarbeiter!$D78="",DATE(2029,6,0),Mitarbeiter!$D78),TODAY()),Einstellungen!$F$13:$F$67)))*N(Mitarbeiter!$E78)/IF(Einstellungen!$C$11="7 Tage",7,5),N('Ist-Stunden'!AT78)+(N(Krankheitstage!CE78)+N(Krankheitstage!CQ78))*N($C78))))</f>
        <v/>
      </c>
      <c r="BY78" s="76">
        <f>IF($B78="",0,IF(Einstellungen!$C$10="Ja",MAX(IF(Einstellungen!$C$11="7 Tage",MAX(0,(MIN(DATE(2029,7,0),IF(Mitarbeiter!$D78="",DATE(2029,7,0),Mitarbeiter!$D78),TODAY()))-(MAX(DATE(2029,6,1),Mitarbeiter!$C78))+1),MAX(0,NETWORKDAYS(MAX(DATE(2029,6,1),Mitarbeiter!$C78),MIN(DATE(2029,7,0),IF(Mitarbeiter!$D78="",DATE(2029,7,0),Mitarbeiter!$D78),TODAY()),Einstellungen!$F$13:$F$67)))*N(Mitarbeiter!$E78)/IF(Einstellungen!$C$11="7 Tage",7,5),N('Ist-Stunden'!AU78)),MAX(IF(Einstellungen!$C$11="7 Tage",MAX(0,(MIN(DATE(2029,7,0),IF(Mitarbeiter!$D78="",DATE(2029,7,0),Mitarbeiter!$D78),TODAY()))-(MAX(DATE(2029,6,1),Mitarbeiter!$C78))+1),MAX(0,NETWORKDAYS(MAX(DATE(2029,6,1),Mitarbeiter!$C78),MIN(DATE(2029,7,0),IF(Mitarbeiter!$D78="",DATE(2029,7,0),Mitarbeiter!$D78),TODAY()),Einstellungen!$F$13:$F$67)))*N(Mitarbeiter!$E78)/IF(Einstellungen!$C$11="7 Tage",7,5),N('Ist-Stunden'!AU78)+(N(Krankheitstage!CF78)+N(Krankheitstage!CR78))*N($C78))))</f>
        <v/>
      </c>
      <c r="BZ78" s="76">
        <f>IF($B78="",0,IF(Einstellungen!$C$10="Ja",MAX(IF(Einstellungen!$C$11="7 Tage",MAX(0,(MIN(DATE(2029,8,0),IF(Mitarbeiter!$D78="",DATE(2029,8,0),Mitarbeiter!$D78),TODAY()))-(MAX(DATE(2029,7,1),Mitarbeiter!$C78))+1),MAX(0,NETWORKDAYS(MAX(DATE(2029,7,1),Mitarbeiter!$C78),MIN(DATE(2029,8,0),IF(Mitarbeiter!$D78="",DATE(2029,8,0),Mitarbeiter!$D78),TODAY()),Einstellungen!$F$13:$F$67)))*N(Mitarbeiter!$E78)/IF(Einstellungen!$C$11="7 Tage",7,5),N('Ist-Stunden'!AV78)),MAX(IF(Einstellungen!$C$11="7 Tage",MAX(0,(MIN(DATE(2029,8,0),IF(Mitarbeiter!$D78="",DATE(2029,8,0),Mitarbeiter!$D78),TODAY()))-(MAX(DATE(2029,7,1),Mitarbeiter!$C78))+1),MAX(0,NETWORKDAYS(MAX(DATE(2029,7,1),Mitarbeiter!$C78),MIN(DATE(2029,8,0),IF(Mitarbeiter!$D78="",DATE(2029,8,0),Mitarbeiter!$D78),TODAY()),Einstellungen!$F$13:$F$67)))*N(Mitarbeiter!$E78)/IF(Einstellungen!$C$11="7 Tage",7,5),N('Ist-Stunden'!AV78)+(N(Krankheitstage!CG78)+N(Krankheitstage!CS78))*N($C78))))</f>
        <v/>
      </c>
      <c r="CA78" s="76">
        <f>IF($B78="",0,IF(Einstellungen!$C$10="Ja",MAX(IF(Einstellungen!$C$11="7 Tage",MAX(0,(MIN(DATE(2029,9,0),IF(Mitarbeiter!$D78="",DATE(2029,9,0),Mitarbeiter!$D78),TODAY()))-(MAX(DATE(2029,8,1),Mitarbeiter!$C78))+1),MAX(0,NETWORKDAYS(MAX(DATE(2029,8,1),Mitarbeiter!$C78),MIN(DATE(2029,9,0),IF(Mitarbeiter!$D78="",DATE(2029,9,0),Mitarbeiter!$D78),TODAY()),Einstellungen!$F$13:$F$67)))*N(Mitarbeiter!$E78)/IF(Einstellungen!$C$11="7 Tage",7,5),N('Ist-Stunden'!AW78)),MAX(IF(Einstellungen!$C$11="7 Tage",MAX(0,(MIN(DATE(2029,9,0),IF(Mitarbeiter!$D78="",DATE(2029,9,0),Mitarbeiter!$D78),TODAY()))-(MAX(DATE(2029,8,1),Mitarbeiter!$C78))+1),MAX(0,NETWORKDAYS(MAX(DATE(2029,8,1),Mitarbeiter!$C78),MIN(DATE(2029,9,0),IF(Mitarbeiter!$D78="",DATE(2029,9,0),Mitarbeiter!$D78),TODAY()),Einstellungen!$F$13:$F$67)))*N(Mitarbeiter!$E78)/IF(Einstellungen!$C$11="7 Tage",7,5),N('Ist-Stunden'!AW78)+(N(Krankheitstage!CH78)+N(Krankheitstage!CT78))*N($C78))))</f>
        <v/>
      </c>
      <c r="CB78" s="76">
        <f>IF($B78="",0,IF(Einstellungen!$C$10="Ja",MAX(IF(Einstellungen!$C$11="7 Tage",MAX(0,(MIN(DATE(2029,10,0),IF(Mitarbeiter!$D78="",DATE(2029,10,0),Mitarbeiter!$D78),TODAY()))-(MAX(DATE(2029,9,1),Mitarbeiter!$C78))+1),MAX(0,NETWORKDAYS(MAX(DATE(2029,9,1),Mitarbeiter!$C78),MIN(DATE(2029,10,0),IF(Mitarbeiter!$D78="",DATE(2029,10,0),Mitarbeiter!$D78),TODAY()),Einstellungen!$F$13:$F$67)))*N(Mitarbeiter!$E78)/IF(Einstellungen!$C$11="7 Tage",7,5),N('Ist-Stunden'!AX78)),MAX(IF(Einstellungen!$C$11="7 Tage",MAX(0,(MIN(DATE(2029,10,0),IF(Mitarbeiter!$D78="",DATE(2029,10,0),Mitarbeiter!$D78),TODAY()))-(MAX(DATE(2029,9,1),Mitarbeiter!$C78))+1),MAX(0,NETWORKDAYS(MAX(DATE(2029,9,1),Mitarbeiter!$C78),MIN(DATE(2029,10,0),IF(Mitarbeiter!$D78="",DATE(2029,10,0),Mitarbeiter!$D78),TODAY()),Einstellungen!$F$13:$F$67)))*N(Mitarbeiter!$E78)/IF(Einstellungen!$C$11="7 Tage",7,5),N('Ist-Stunden'!AX78)+(N(Krankheitstage!CI78)+N(Krankheitstage!CU78))*N($C78))))</f>
        <v/>
      </c>
      <c r="CC78" s="76">
        <f>IF($B78="",0,IF(Einstellungen!$C$10="Ja",MAX(IF(Einstellungen!$C$11="7 Tage",MAX(0,(MIN(DATE(2029,11,0),IF(Mitarbeiter!$D78="",DATE(2029,11,0),Mitarbeiter!$D78),TODAY()))-(MAX(DATE(2029,10,1),Mitarbeiter!$C78))+1),MAX(0,NETWORKDAYS(MAX(DATE(2029,10,1),Mitarbeiter!$C78),MIN(DATE(2029,11,0),IF(Mitarbeiter!$D78="",DATE(2029,11,0),Mitarbeiter!$D78),TODAY()),Einstellungen!$F$13:$F$67)))*N(Mitarbeiter!$E78)/IF(Einstellungen!$C$11="7 Tage",7,5),N('Ist-Stunden'!AY78)),MAX(IF(Einstellungen!$C$11="7 Tage",MAX(0,(MIN(DATE(2029,11,0),IF(Mitarbeiter!$D78="",DATE(2029,11,0),Mitarbeiter!$D78),TODAY()))-(MAX(DATE(2029,10,1),Mitarbeiter!$C78))+1),MAX(0,NETWORKDAYS(MAX(DATE(2029,10,1),Mitarbeiter!$C78),MIN(DATE(2029,11,0),IF(Mitarbeiter!$D78="",DATE(2029,11,0),Mitarbeiter!$D78),TODAY()),Einstellungen!$F$13:$F$67)))*N(Mitarbeiter!$E78)/IF(Einstellungen!$C$11="7 Tage",7,5),N('Ist-Stunden'!AY78)+(N(Krankheitstage!CJ78)+N(Krankheitstage!CV78))*N($C78))))</f>
        <v/>
      </c>
      <c r="CD78" s="76">
        <f>IF($B78="",0,IF(Einstellungen!$C$10="Ja",MAX(IF(Einstellungen!$C$11="7 Tage",MAX(0,(MIN(DATE(2029,12,0),IF(Mitarbeiter!$D78="",DATE(2029,12,0),Mitarbeiter!$D78),TODAY()))-(MAX(DATE(2029,11,1),Mitarbeiter!$C78))+1),MAX(0,NETWORKDAYS(MAX(DATE(2029,11,1),Mitarbeiter!$C78),MIN(DATE(2029,12,0),IF(Mitarbeiter!$D78="",DATE(2029,12,0),Mitarbeiter!$D78),TODAY()),Einstellungen!$F$13:$F$67)))*N(Mitarbeiter!$E78)/IF(Einstellungen!$C$11="7 Tage",7,5),N('Ist-Stunden'!AZ78)),MAX(IF(Einstellungen!$C$11="7 Tage",MAX(0,(MIN(DATE(2029,12,0),IF(Mitarbeiter!$D78="",DATE(2029,12,0),Mitarbeiter!$D78),TODAY()))-(MAX(DATE(2029,11,1),Mitarbeiter!$C78))+1),MAX(0,NETWORKDAYS(MAX(DATE(2029,11,1),Mitarbeiter!$C78),MIN(DATE(2029,12,0),IF(Mitarbeiter!$D78="",DATE(2029,12,0),Mitarbeiter!$D78),TODAY()),Einstellungen!$F$13:$F$67)))*N(Mitarbeiter!$E78)/IF(Einstellungen!$C$11="7 Tage",7,5),N('Ist-Stunden'!AZ78)+(N(Krankheitstage!CK78)+N(Krankheitstage!CW78))*N($C78))))</f>
        <v/>
      </c>
      <c r="CE78" s="76">
        <f>IF($B78="",0,IF(Einstellungen!$C$10="Ja",MAX(IF(Einstellungen!$C$11="7 Tage",MAX(0,(MIN(DATE(2029,13,0),IF(Mitarbeiter!$D78="",DATE(2029,13,0),Mitarbeiter!$D78),TODAY()))-(MAX(DATE(2029,12,1),Mitarbeiter!$C78))+1),MAX(0,NETWORKDAYS(MAX(DATE(2029,12,1),Mitarbeiter!$C78),MIN(DATE(2029,13,0),IF(Mitarbeiter!$D78="",DATE(2029,13,0),Mitarbeiter!$D78),TODAY()),Einstellungen!$F$13:$F$67)))*N(Mitarbeiter!$E78)/IF(Einstellungen!$C$11="7 Tage",7,5),N('Ist-Stunden'!BA78)),MAX(IF(Einstellungen!$C$11="7 Tage",MAX(0,(MIN(DATE(2029,13,0),IF(Mitarbeiter!$D78="",DATE(2029,13,0),Mitarbeiter!$D78),TODAY()))-(MAX(DATE(2029,12,1),Mitarbeiter!$C78))+1),MAX(0,NETWORKDAYS(MAX(DATE(2029,12,1),Mitarbeiter!$C78),MIN(DATE(2029,13,0),IF(Mitarbeiter!$D78="",DATE(2029,13,0),Mitarbeiter!$D78),TODAY()),Einstellungen!$F$13:$F$67)))*N(Mitarbeiter!$E78)/IF(Einstellungen!$C$11="7 Tage",7,5),N('Ist-Stunden'!BA78)+(N(Krankheitstage!CL78)+N(Krankheitstage!CX78))*N($C78))))</f>
        <v/>
      </c>
      <c r="CF78" s="76">
        <f>IF($B78="",0,IF(Einstellungen!$C$10="Ja",MAX(IF(Einstellungen!$C$11="7 Tage",MAX(0,(MIN(DATE(2030,2,0),IF(Mitarbeiter!$D78="",DATE(2030,2,0),Mitarbeiter!$D78),TODAY()))-(MAX(DATE(2030,1,1),Mitarbeiter!$C78))+1),MAX(0,NETWORKDAYS(MAX(DATE(2030,1,1),Mitarbeiter!$C78),MIN(DATE(2030,2,0),IF(Mitarbeiter!$D78="",DATE(2030,2,0),Mitarbeiter!$D78),TODAY()),Einstellungen!$F$13:$F$67)))*N(Mitarbeiter!$E78)/IF(Einstellungen!$C$11="7 Tage",7,5),N('Ist-Stunden'!BB78)),MAX(IF(Einstellungen!$C$11="7 Tage",MAX(0,(MIN(DATE(2030,2,0),IF(Mitarbeiter!$D78="",DATE(2030,2,0),Mitarbeiter!$D78),TODAY()))-(MAX(DATE(2030,1,1),Mitarbeiter!$C78))+1),MAX(0,NETWORKDAYS(MAX(DATE(2030,1,1),Mitarbeiter!$C78),MIN(DATE(2030,2,0),IF(Mitarbeiter!$D78="",DATE(2030,2,0),Mitarbeiter!$D78),TODAY()),Einstellungen!$F$13:$F$67)))*N(Mitarbeiter!$E78)/IF(Einstellungen!$C$11="7 Tage",7,5),N('Ist-Stunden'!BB78)+(N(Krankheitstage!CY78)+N(Krankheitstage!DK78))*N($C78))))</f>
        <v/>
      </c>
      <c r="CG78" s="76">
        <f>IF($B78="",0,IF(Einstellungen!$C$10="Ja",MAX(IF(Einstellungen!$C$11="7 Tage",MAX(0,(MIN(DATE(2030,3,0),IF(Mitarbeiter!$D78="",DATE(2030,3,0),Mitarbeiter!$D78),TODAY()))-(MAX(DATE(2030,2,1),Mitarbeiter!$C78))+1),MAX(0,NETWORKDAYS(MAX(DATE(2030,2,1),Mitarbeiter!$C78),MIN(DATE(2030,3,0),IF(Mitarbeiter!$D78="",DATE(2030,3,0),Mitarbeiter!$D78),TODAY()),Einstellungen!$F$13:$F$67)))*N(Mitarbeiter!$E78)/IF(Einstellungen!$C$11="7 Tage",7,5),N('Ist-Stunden'!BC78)),MAX(IF(Einstellungen!$C$11="7 Tage",MAX(0,(MIN(DATE(2030,3,0),IF(Mitarbeiter!$D78="",DATE(2030,3,0),Mitarbeiter!$D78),TODAY()))-(MAX(DATE(2030,2,1),Mitarbeiter!$C78))+1),MAX(0,NETWORKDAYS(MAX(DATE(2030,2,1),Mitarbeiter!$C78),MIN(DATE(2030,3,0),IF(Mitarbeiter!$D78="",DATE(2030,3,0),Mitarbeiter!$D78),TODAY()),Einstellungen!$F$13:$F$67)))*N(Mitarbeiter!$E78)/IF(Einstellungen!$C$11="7 Tage",7,5),N('Ist-Stunden'!BC78)+(N(Krankheitstage!CZ78)+N(Krankheitstage!DL78))*N($C78))))</f>
        <v/>
      </c>
      <c r="CH78" s="76">
        <f>IF($B78="",0,IF(Einstellungen!$C$10="Ja",MAX(IF(Einstellungen!$C$11="7 Tage",MAX(0,(MIN(DATE(2030,4,0),IF(Mitarbeiter!$D78="",DATE(2030,4,0),Mitarbeiter!$D78),TODAY()))-(MAX(DATE(2030,3,1),Mitarbeiter!$C78))+1),MAX(0,NETWORKDAYS(MAX(DATE(2030,3,1),Mitarbeiter!$C78),MIN(DATE(2030,4,0),IF(Mitarbeiter!$D78="",DATE(2030,4,0),Mitarbeiter!$D78),TODAY()),Einstellungen!$F$13:$F$67)))*N(Mitarbeiter!$E78)/IF(Einstellungen!$C$11="7 Tage",7,5),N('Ist-Stunden'!BD78)),MAX(IF(Einstellungen!$C$11="7 Tage",MAX(0,(MIN(DATE(2030,4,0),IF(Mitarbeiter!$D78="",DATE(2030,4,0),Mitarbeiter!$D78),TODAY()))-(MAX(DATE(2030,3,1),Mitarbeiter!$C78))+1),MAX(0,NETWORKDAYS(MAX(DATE(2030,3,1),Mitarbeiter!$C78),MIN(DATE(2030,4,0),IF(Mitarbeiter!$D78="",DATE(2030,4,0),Mitarbeiter!$D78),TODAY()),Einstellungen!$F$13:$F$67)))*N(Mitarbeiter!$E78)/IF(Einstellungen!$C$11="7 Tage",7,5),N('Ist-Stunden'!BD78)+(N(Krankheitstage!DA78)+N(Krankheitstage!DM78))*N($C78))))</f>
        <v/>
      </c>
      <c r="CI78" s="76">
        <f>IF($B78="",0,IF(Einstellungen!$C$10="Ja",MAX(IF(Einstellungen!$C$11="7 Tage",MAX(0,(MIN(DATE(2030,5,0),IF(Mitarbeiter!$D78="",DATE(2030,5,0),Mitarbeiter!$D78),TODAY()))-(MAX(DATE(2030,4,1),Mitarbeiter!$C78))+1),MAX(0,NETWORKDAYS(MAX(DATE(2030,4,1),Mitarbeiter!$C78),MIN(DATE(2030,5,0),IF(Mitarbeiter!$D78="",DATE(2030,5,0),Mitarbeiter!$D78),TODAY()),Einstellungen!$F$13:$F$67)))*N(Mitarbeiter!$E78)/IF(Einstellungen!$C$11="7 Tage",7,5),N('Ist-Stunden'!BE78)),MAX(IF(Einstellungen!$C$11="7 Tage",MAX(0,(MIN(DATE(2030,5,0),IF(Mitarbeiter!$D78="",DATE(2030,5,0),Mitarbeiter!$D78),TODAY()))-(MAX(DATE(2030,4,1),Mitarbeiter!$C78))+1),MAX(0,NETWORKDAYS(MAX(DATE(2030,4,1),Mitarbeiter!$C78),MIN(DATE(2030,5,0),IF(Mitarbeiter!$D78="",DATE(2030,5,0),Mitarbeiter!$D78),TODAY()),Einstellungen!$F$13:$F$67)))*N(Mitarbeiter!$E78)/IF(Einstellungen!$C$11="7 Tage",7,5),N('Ist-Stunden'!BE78)+(N(Krankheitstage!DB78)+N(Krankheitstage!DN78))*N($C78))))</f>
        <v/>
      </c>
      <c r="CJ78" s="76">
        <f>IF($B78="",0,IF(Einstellungen!$C$10="Ja",MAX(IF(Einstellungen!$C$11="7 Tage",MAX(0,(MIN(DATE(2030,6,0),IF(Mitarbeiter!$D78="",DATE(2030,6,0),Mitarbeiter!$D78),TODAY()))-(MAX(DATE(2030,5,1),Mitarbeiter!$C78))+1),MAX(0,NETWORKDAYS(MAX(DATE(2030,5,1),Mitarbeiter!$C78),MIN(DATE(2030,6,0),IF(Mitarbeiter!$D78="",DATE(2030,6,0),Mitarbeiter!$D78),TODAY()),Einstellungen!$F$13:$F$67)))*N(Mitarbeiter!$E78)/IF(Einstellungen!$C$11="7 Tage",7,5),N('Ist-Stunden'!BF78)),MAX(IF(Einstellungen!$C$11="7 Tage",MAX(0,(MIN(DATE(2030,6,0),IF(Mitarbeiter!$D78="",DATE(2030,6,0),Mitarbeiter!$D78),TODAY()))-(MAX(DATE(2030,5,1),Mitarbeiter!$C78))+1),MAX(0,NETWORKDAYS(MAX(DATE(2030,5,1),Mitarbeiter!$C78),MIN(DATE(2030,6,0),IF(Mitarbeiter!$D78="",DATE(2030,6,0),Mitarbeiter!$D78),TODAY()),Einstellungen!$F$13:$F$67)))*N(Mitarbeiter!$E78)/IF(Einstellungen!$C$11="7 Tage",7,5),N('Ist-Stunden'!BF78)+(N(Krankheitstage!DC78)+N(Krankheitstage!DO78))*N($C78))))</f>
        <v/>
      </c>
      <c r="CK78" s="76">
        <f>IF($B78="",0,IF(Einstellungen!$C$10="Ja",MAX(IF(Einstellungen!$C$11="7 Tage",MAX(0,(MIN(DATE(2030,7,0),IF(Mitarbeiter!$D78="",DATE(2030,7,0),Mitarbeiter!$D78),TODAY()))-(MAX(DATE(2030,6,1),Mitarbeiter!$C78))+1),MAX(0,NETWORKDAYS(MAX(DATE(2030,6,1),Mitarbeiter!$C78),MIN(DATE(2030,7,0),IF(Mitarbeiter!$D78="",DATE(2030,7,0),Mitarbeiter!$D78),TODAY()),Einstellungen!$F$13:$F$67)))*N(Mitarbeiter!$E78)/IF(Einstellungen!$C$11="7 Tage",7,5),N('Ist-Stunden'!BG78)),MAX(IF(Einstellungen!$C$11="7 Tage",MAX(0,(MIN(DATE(2030,7,0),IF(Mitarbeiter!$D78="",DATE(2030,7,0),Mitarbeiter!$D78),TODAY()))-(MAX(DATE(2030,6,1),Mitarbeiter!$C78))+1),MAX(0,NETWORKDAYS(MAX(DATE(2030,6,1),Mitarbeiter!$C78),MIN(DATE(2030,7,0),IF(Mitarbeiter!$D78="",DATE(2030,7,0),Mitarbeiter!$D78),TODAY()),Einstellungen!$F$13:$F$67)))*N(Mitarbeiter!$E78)/IF(Einstellungen!$C$11="7 Tage",7,5),N('Ist-Stunden'!BG78)+(N(Krankheitstage!DD78)+N(Krankheitstage!DP78))*N($C78))))</f>
        <v/>
      </c>
      <c r="CL78" s="76">
        <f>IF($B78="",0,IF(Einstellungen!$C$10="Ja",MAX(IF(Einstellungen!$C$11="7 Tage",MAX(0,(MIN(DATE(2030,8,0),IF(Mitarbeiter!$D78="",DATE(2030,8,0),Mitarbeiter!$D78),TODAY()))-(MAX(DATE(2030,7,1),Mitarbeiter!$C78))+1),MAX(0,NETWORKDAYS(MAX(DATE(2030,7,1),Mitarbeiter!$C78),MIN(DATE(2030,8,0),IF(Mitarbeiter!$D78="",DATE(2030,8,0),Mitarbeiter!$D78),TODAY()),Einstellungen!$F$13:$F$67)))*N(Mitarbeiter!$E78)/IF(Einstellungen!$C$11="7 Tage",7,5),N('Ist-Stunden'!BH78)),MAX(IF(Einstellungen!$C$11="7 Tage",MAX(0,(MIN(DATE(2030,8,0),IF(Mitarbeiter!$D78="",DATE(2030,8,0),Mitarbeiter!$D78),TODAY()))-(MAX(DATE(2030,7,1),Mitarbeiter!$C78))+1),MAX(0,NETWORKDAYS(MAX(DATE(2030,7,1),Mitarbeiter!$C78),MIN(DATE(2030,8,0),IF(Mitarbeiter!$D78="",DATE(2030,8,0),Mitarbeiter!$D78),TODAY()),Einstellungen!$F$13:$F$67)))*N(Mitarbeiter!$E78)/IF(Einstellungen!$C$11="7 Tage",7,5),N('Ist-Stunden'!BH78)+(N(Krankheitstage!DE78)+N(Krankheitstage!DQ78))*N($C78))))</f>
        <v/>
      </c>
      <c r="CM78" s="76">
        <f>IF($B78="",0,IF(Einstellungen!$C$10="Ja",MAX(IF(Einstellungen!$C$11="7 Tage",MAX(0,(MIN(DATE(2030,9,0),IF(Mitarbeiter!$D78="",DATE(2030,9,0),Mitarbeiter!$D78),TODAY()))-(MAX(DATE(2030,8,1),Mitarbeiter!$C78))+1),MAX(0,NETWORKDAYS(MAX(DATE(2030,8,1),Mitarbeiter!$C78),MIN(DATE(2030,9,0),IF(Mitarbeiter!$D78="",DATE(2030,9,0),Mitarbeiter!$D78),TODAY()),Einstellungen!$F$13:$F$67)))*N(Mitarbeiter!$E78)/IF(Einstellungen!$C$11="7 Tage",7,5),N('Ist-Stunden'!BI78)),MAX(IF(Einstellungen!$C$11="7 Tage",MAX(0,(MIN(DATE(2030,9,0),IF(Mitarbeiter!$D78="",DATE(2030,9,0),Mitarbeiter!$D78),TODAY()))-(MAX(DATE(2030,8,1),Mitarbeiter!$C78))+1),MAX(0,NETWORKDAYS(MAX(DATE(2030,8,1),Mitarbeiter!$C78),MIN(DATE(2030,9,0),IF(Mitarbeiter!$D78="",DATE(2030,9,0),Mitarbeiter!$D78),TODAY()),Einstellungen!$F$13:$F$67)))*N(Mitarbeiter!$E78)/IF(Einstellungen!$C$11="7 Tage",7,5),N('Ist-Stunden'!BI78)+(N(Krankheitstage!DF78)+N(Krankheitstage!DR78))*N($C78))))</f>
        <v/>
      </c>
      <c r="CN78" s="76">
        <f>IF($B78="",0,IF(Einstellungen!$C$10="Ja",MAX(IF(Einstellungen!$C$11="7 Tage",MAX(0,(MIN(DATE(2030,10,0),IF(Mitarbeiter!$D78="",DATE(2030,10,0),Mitarbeiter!$D78),TODAY()))-(MAX(DATE(2030,9,1),Mitarbeiter!$C78))+1),MAX(0,NETWORKDAYS(MAX(DATE(2030,9,1),Mitarbeiter!$C78),MIN(DATE(2030,10,0),IF(Mitarbeiter!$D78="",DATE(2030,10,0),Mitarbeiter!$D78),TODAY()),Einstellungen!$F$13:$F$67)))*N(Mitarbeiter!$E78)/IF(Einstellungen!$C$11="7 Tage",7,5),N('Ist-Stunden'!BJ78)),MAX(IF(Einstellungen!$C$11="7 Tage",MAX(0,(MIN(DATE(2030,10,0),IF(Mitarbeiter!$D78="",DATE(2030,10,0),Mitarbeiter!$D78),TODAY()))-(MAX(DATE(2030,9,1),Mitarbeiter!$C78))+1),MAX(0,NETWORKDAYS(MAX(DATE(2030,9,1),Mitarbeiter!$C78),MIN(DATE(2030,10,0),IF(Mitarbeiter!$D78="",DATE(2030,10,0),Mitarbeiter!$D78),TODAY()),Einstellungen!$F$13:$F$67)))*N(Mitarbeiter!$E78)/IF(Einstellungen!$C$11="7 Tage",7,5),N('Ist-Stunden'!BJ78)+(N(Krankheitstage!DG78)+N(Krankheitstage!DS78))*N($C78))))</f>
        <v/>
      </c>
      <c r="CO78" s="76">
        <f>IF($B78="",0,IF(Einstellungen!$C$10="Ja",MAX(IF(Einstellungen!$C$11="7 Tage",MAX(0,(MIN(DATE(2030,11,0),IF(Mitarbeiter!$D78="",DATE(2030,11,0),Mitarbeiter!$D78),TODAY()))-(MAX(DATE(2030,10,1),Mitarbeiter!$C78))+1),MAX(0,NETWORKDAYS(MAX(DATE(2030,10,1),Mitarbeiter!$C78),MIN(DATE(2030,11,0),IF(Mitarbeiter!$D78="",DATE(2030,11,0),Mitarbeiter!$D78),TODAY()),Einstellungen!$F$13:$F$67)))*N(Mitarbeiter!$E78)/IF(Einstellungen!$C$11="7 Tage",7,5),N('Ist-Stunden'!BK78)),MAX(IF(Einstellungen!$C$11="7 Tage",MAX(0,(MIN(DATE(2030,11,0),IF(Mitarbeiter!$D78="",DATE(2030,11,0),Mitarbeiter!$D78),TODAY()))-(MAX(DATE(2030,10,1),Mitarbeiter!$C78))+1),MAX(0,NETWORKDAYS(MAX(DATE(2030,10,1),Mitarbeiter!$C78),MIN(DATE(2030,11,0),IF(Mitarbeiter!$D78="",DATE(2030,11,0),Mitarbeiter!$D78),TODAY()),Einstellungen!$F$13:$F$67)))*N(Mitarbeiter!$E78)/IF(Einstellungen!$C$11="7 Tage",7,5),N('Ist-Stunden'!BK78)+(N(Krankheitstage!DH78)+N(Krankheitstage!DT78))*N($C78))))</f>
        <v/>
      </c>
      <c r="CP78" s="76">
        <f>IF($B78="",0,IF(Einstellungen!$C$10="Ja",MAX(IF(Einstellungen!$C$11="7 Tage",MAX(0,(MIN(DATE(2030,12,0),IF(Mitarbeiter!$D78="",DATE(2030,12,0),Mitarbeiter!$D78),TODAY()))-(MAX(DATE(2030,11,1),Mitarbeiter!$C78))+1),MAX(0,NETWORKDAYS(MAX(DATE(2030,11,1),Mitarbeiter!$C78),MIN(DATE(2030,12,0),IF(Mitarbeiter!$D78="",DATE(2030,12,0),Mitarbeiter!$D78),TODAY()),Einstellungen!$F$13:$F$67)))*N(Mitarbeiter!$E78)/IF(Einstellungen!$C$11="7 Tage",7,5),N('Ist-Stunden'!BL78)),MAX(IF(Einstellungen!$C$11="7 Tage",MAX(0,(MIN(DATE(2030,12,0),IF(Mitarbeiter!$D78="",DATE(2030,12,0),Mitarbeiter!$D78),TODAY()))-(MAX(DATE(2030,11,1),Mitarbeiter!$C78))+1),MAX(0,NETWORKDAYS(MAX(DATE(2030,11,1),Mitarbeiter!$C78),MIN(DATE(2030,12,0),IF(Mitarbeiter!$D78="",DATE(2030,12,0),Mitarbeiter!$D78),TODAY()),Einstellungen!$F$13:$F$67)))*N(Mitarbeiter!$E78)/IF(Einstellungen!$C$11="7 Tage",7,5),N('Ist-Stunden'!BL78)+(N(Krankheitstage!DI78)+N(Krankheitstage!DU78))*N($C78))))</f>
        <v/>
      </c>
      <c r="CQ78" s="76">
        <f>IF($B78="",0,IF(Einstellungen!$C$10="Ja",MAX(IF(Einstellungen!$C$11="7 Tage",MAX(0,(MIN(DATE(2030,13,0),IF(Mitarbeiter!$D78="",DATE(2030,13,0),Mitarbeiter!$D78),TODAY()))-(MAX(DATE(2030,12,1),Mitarbeiter!$C78))+1),MAX(0,NETWORKDAYS(MAX(DATE(2030,12,1),Mitarbeiter!$C78),MIN(DATE(2030,13,0),IF(Mitarbeiter!$D78="",DATE(2030,13,0),Mitarbeiter!$D78),TODAY()),Einstellungen!$F$13:$F$67)))*N(Mitarbeiter!$E78)/IF(Einstellungen!$C$11="7 Tage",7,5),N('Ist-Stunden'!BM78)),MAX(IF(Einstellungen!$C$11="7 Tage",MAX(0,(MIN(DATE(2030,13,0),IF(Mitarbeiter!$D78="",DATE(2030,13,0),Mitarbeiter!$D78),TODAY()))-(MAX(DATE(2030,12,1),Mitarbeiter!$C78))+1),MAX(0,NETWORKDAYS(MAX(DATE(2030,12,1),Mitarbeiter!$C78),MIN(DATE(2030,13,0),IF(Mitarbeiter!$D78="",DATE(2030,13,0),Mitarbeiter!$D78),TODAY()),Einstellungen!$F$13:$F$67)))*N(Mitarbeiter!$E78)/IF(Einstellungen!$C$11="7 Tage",7,5),N('Ist-Stunden'!BM78)+(N(Krankheitstage!DJ78)+N(Krankheitstage!DV78))*N($C78))))</f>
        <v/>
      </c>
    </row>
    <row r="79">
      <c r="A79" s="73">
        <f>IF(Mitarbeiter!B79="","",Mitarbeiter!A79)</f>
        <v/>
      </c>
      <c r="B79" s="6">
        <f>IF(Mitarbeiter!B79="","",Mitarbeiter!B79)</f>
        <v/>
      </c>
      <c r="C79" s="74">
        <f>IF(Mitarbeiter!B79="","",Mitarbeiter!F79)</f>
        <v/>
      </c>
      <c r="D79" s="75">
        <f>N(INDEX(Krankheitstage!$G79:$DV79,1,(Einstellungen!$C$3-2026)*24+1))</f>
        <v/>
      </c>
      <c r="E79" s="75">
        <f>N(INDEX(Krankheitstage!$G79:$DV79,1,(Einstellungen!$C$3-2026)*24+2))</f>
        <v/>
      </c>
      <c r="F79" s="75">
        <f>N(INDEX(Krankheitstage!$G79:$DV79,1,(Einstellungen!$C$3-2026)*24+3))</f>
        <v/>
      </c>
      <c r="G79" s="75">
        <f>N(INDEX(Krankheitstage!$G79:$DV79,1,(Einstellungen!$C$3-2026)*24+4))</f>
        <v/>
      </c>
      <c r="H79" s="75">
        <f>N(INDEX(Krankheitstage!$G79:$DV79,1,(Einstellungen!$C$3-2026)*24+5))</f>
        <v/>
      </c>
      <c r="I79" s="75">
        <f>N(INDEX(Krankheitstage!$G79:$DV79,1,(Einstellungen!$C$3-2026)*24+6))</f>
        <v/>
      </c>
      <c r="J79" s="75">
        <f>N(INDEX(Krankheitstage!$G79:$DV79,1,(Einstellungen!$C$3-2026)*24+7))</f>
        <v/>
      </c>
      <c r="K79" s="75">
        <f>N(INDEX(Krankheitstage!$G79:$DV79,1,(Einstellungen!$C$3-2026)*24+8))</f>
        <v/>
      </c>
      <c r="L79" s="75">
        <f>N(INDEX(Krankheitstage!$G79:$DV79,1,(Einstellungen!$C$3-2026)*24+9))</f>
        <v/>
      </c>
      <c r="M79" s="75">
        <f>N(INDEX(Krankheitstage!$G79:$DV79,1,(Einstellungen!$C$3-2026)*24+10))</f>
        <v/>
      </c>
      <c r="N79" s="75">
        <f>N(INDEX(Krankheitstage!$G79:$DV79,1,(Einstellungen!$C$3-2026)*24+11))</f>
        <v/>
      </c>
      <c r="O79" s="75">
        <f>N(INDEX(Krankheitstage!$G79:$DV79,1,(Einstellungen!$C$3-2026)*24+12))</f>
        <v/>
      </c>
      <c r="P79" s="75">
        <f>IF($B79="","",SUM(D79:O79))</f>
        <v/>
      </c>
      <c r="Q79" s="75">
        <f>N(INDEX(Krankheitstage!$G79:$DV79,1,(Einstellungen!$C$3-2026)*24+13))</f>
        <v/>
      </c>
      <c r="R79" s="75">
        <f>N(INDEX(Krankheitstage!$G79:$DV79,1,(Einstellungen!$C$3-2026)*24+14))</f>
        <v/>
      </c>
      <c r="S79" s="75">
        <f>N(INDEX(Krankheitstage!$G79:$DV79,1,(Einstellungen!$C$3-2026)*24+15))</f>
        <v/>
      </c>
      <c r="T79" s="75">
        <f>N(INDEX(Krankheitstage!$G79:$DV79,1,(Einstellungen!$C$3-2026)*24+16))</f>
        <v/>
      </c>
      <c r="U79" s="75">
        <f>N(INDEX(Krankheitstage!$G79:$DV79,1,(Einstellungen!$C$3-2026)*24+17))</f>
        <v/>
      </c>
      <c r="V79" s="75">
        <f>N(INDEX(Krankheitstage!$G79:$DV79,1,(Einstellungen!$C$3-2026)*24+18))</f>
        <v/>
      </c>
      <c r="W79" s="75">
        <f>N(INDEX(Krankheitstage!$G79:$DV79,1,(Einstellungen!$C$3-2026)*24+19))</f>
        <v/>
      </c>
      <c r="X79" s="75">
        <f>N(INDEX(Krankheitstage!$G79:$DV79,1,(Einstellungen!$C$3-2026)*24+20))</f>
        <v/>
      </c>
      <c r="Y79" s="75">
        <f>N(INDEX(Krankheitstage!$G79:$DV79,1,(Einstellungen!$C$3-2026)*24+21))</f>
        <v/>
      </c>
      <c r="Z79" s="75">
        <f>N(INDEX(Krankheitstage!$G79:$DV79,1,(Einstellungen!$C$3-2026)*24+22))</f>
        <v/>
      </c>
      <c r="AA79" s="75">
        <f>N(INDEX(Krankheitstage!$G79:$DV79,1,(Einstellungen!$C$3-2026)*24+23))</f>
        <v/>
      </c>
      <c r="AB79" s="75">
        <f>N(INDEX(Krankheitstage!$G79:$DV79,1,(Einstellungen!$C$3-2026)*24+24))</f>
        <v/>
      </c>
      <c r="AC79" s="75">
        <f>IF($B79="","",SUM(Q79:AB79))</f>
        <v/>
      </c>
      <c r="AD79" s="75">
        <f>IF($B79="","",SUM(P79,AC79))</f>
        <v/>
      </c>
      <c r="AE79" s="76">
        <f>IF($B79="","",AD79*N(C79))</f>
        <v/>
      </c>
      <c r="AF79" s="75">
        <f>IF($B79="","",Krankheitstage!E79)</f>
        <v/>
      </c>
      <c r="AG79" s="76">
        <f>IF($B79="","",AF79*N(C79))</f>
        <v/>
      </c>
      <c r="AH79" s="76">
        <f>IF($B79="","",INDEX($AJ79:$CQ79,1,(Einstellungen!$C$3-2026)*12+1)+INDEX($AJ79:$CQ79,1,(Einstellungen!$C$3-2026)*12+2)+INDEX($AJ79:$CQ79,1,(Einstellungen!$C$3-2026)*12+3)+INDEX($AJ79:$CQ79,1,(Einstellungen!$C$3-2026)*12+4)+INDEX($AJ79:$CQ79,1,(Einstellungen!$C$3-2026)*12+5)+INDEX($AJ79:$CQ79,1,(Einstellungen!$C$3-2026)*12+6)+INDEX($AJ79:$CQ79,1,(Einstellungen!$C$3-2026)*12+7)+INDEX($AJ79:$CQ79,1,(Einstellungen!$C$3-2026)*12+8)+INDEX($AJ79:$CQ79,1,(Einstellungen!$C$3-2026)*12+9)+INDEX($AJ79:$CQ79,1,(Einstellungen!$C$3-2026)*12+10)+INDEX($AJ79:$CQ79,1,(Einstellungen!$C$3-2026)*12+11)+INDEX($AJ79:$CQ79,1,(Einstellungen!$C$3-2026)*12+12))</f>
        <v/>
      </c>
      <c r="AI79" s="76">
        <f>IF($B79="","",SUM($AJ79:$CQ79))</f>
        <v/>
      </c>
      <c r="AJ79" s="76">
        <f>IF($B79="",0,IF(Einstellungen!$C$10="Ja",MAX(IF(Einstellungen!$C$11="7 Tage",MAX(0,(MIN(DATE(2026,2,0),IF(Mitarbeiter!$D79="",DATE(2026,2,0),Mitarbeiter!$D79),TODAY()))-(MAX(DATE(2026,1,1),Mitarbeiter!$C79))+1),MAX(0,NETWORKDAYS(MAX(DATE(2026,1,1),Mitarbeiter!$C79),MIN(DATE(2026,2,0),IF(Mitarbeiter!$D79="",DATE(2026,2,0),Mitarbeiter!$D79),TODAY()),Einstellungen!$F$13:$F$67)))*N(Mitarbeiter!$E79)/IF(Einstellungen!$C$11="7 Tage",7,5),N('Ist-Stunden'!F79)),MAX(IF(Einstellungen!$C$11="7 Tage",MAX(0,(MIN(DATE(2026,2,0),IF(Mitarbeiter!$D79="",DATE(2026,2,0),Mitarbeiter!$D79),TODAY()))-(MAX(DATE(2026,1,1),Mitarbeiter!$C79))+1),MAX(0,NETWORKDAYS(MAX(DATE(2026,1,1),Mitarbeiter!$C79),MIN(DATE(2026,2,0),IF(Mitarbeiter!$D79="",DATE(2026,2,0),Mitarbeiter!$D79),TODAY()),Einstellungen!$F$13:$F$67)))*N(Mitarbeiter!$E79)/IF(Einstellungen!$C$11="7 Tage",7,5),N('Ist-Stunden'!F79)+(N(Krankheitstage!G79)+N(Krankheitstage!S79))*N($C79))))</f>
        <v/>
      </c>
      <c r="AK79" s="76">
        <f>IF($B79="",0,IF(Einstellungen!$C$10="Ja",MAX(IF(Einstellungen!$C$11="7 Tage",MAX(0,(MIN(DATE(2026,3,0),IF(Mitarbeiter!$D79="",DATE(2026,3,0),Mitarbeiter!$D79),TODAY()))-(MAX(DATE(2026,2,1),Mitarbeiter!$C79))+1),MAX(0,NETWORKDAYS(MAX(DATE(2026,2,1),Mitarbeiter!$C79),MIN(DATE(2026,3,0),IF(Mitarbeiter!$D79="",DATE(2026,3,0),Mitarbeiter!$D79),TODAY()),Einstellungen!$F$13:$F$67)))*N(Mitarbeiter!$E79)/IF(Einstellungen!$C$11="7 Tage",7,5),N('Ist-Stunden'!G79)),MAX(IF(Einstellungen!$C$11="7 Tage",MAX(0,(MIN(DATE(2026,3,0),IF(Mitarbeiter!$D79="",DATE(2026,3,0),Mitarbeiter!$D79),TODAY()))-(MAX(DATE(2026,2,1),Mitarbeiter!$C79))+1),MAX(0,NETWORKDAYS(MAX(DATE(2026,2,1),Mitarbeiter!$C79),MIN(DATE(2026,3,0),IF(Mitarbeiter!$D79="",DATE(2026,3,0),Mitarbeiter!$D79),TODAY()),Einstellungen!$F$13:$F$67)))*N(Mitarbeiter!$E79)/IF(Einstellungen!$C$11="7 Tage",7,5),N('Ist-Stunden'!G79)+(N(Krankheitstage!H79)+N(Krankheitstage!T79))*N($C79))))</f>
        <v/>
      </c>
      <c r="AL79" s="76">
        <f>IF($B79="",0,IF(Einstellungen!$C$10="Ja",MAX(IF(Einstellungen!$C$11="7 Tage",MAX(0,(MIN(DATE(2026,4,0),IF(Mitarbeiter!$D79="",DATE(2026,4,0),Mitarbeiter!$D79),TODAY()))-(MAX(DATE(2026,3,1),Mitarbeiter!$C79))+1),MAX(0,NETWORKDAYS(MAX(DATE(2026,3,1),Mitarbeiter!$C79),MIN(DATE(2026,4,0),IF(Mitarbeiter!$D79="",DATE(2026,4,0),Mitarbeiter!$D79),TODAY()),Einstellungen!$F$13:$F$67)))*N(Mitarbeiter!$E79)/IF(Einstellungen!$C$11="7 Tage",7,5),N('Ist-Stunden'!H79)),MAX(IF(Einstellungen!$C$11="7 Tage",MAX(0,(MIN(DATE(2026,4,0),IF(Mitarbeiter!$D79="",DATE(2026,4,0),Mitarbeiter!$D79),TODAY()))-(MAX(DATE(2026,3,1),Mitarbeiter!$C79))+1),MAX(0,NETWORKDAYS(MAX(DATE(2026,3,1),Mitarbeiter!$C79),MIN(DATE(2026,4,0),IF(Mitarbeiter!$D79="",DATE(2026,4,0),Mitarbeiter!$D79),TODAY()),Einstellungen!$F$13:$F$67)))*N(Mitarbeiter!$E79)/IF(Einstellungen!$C$11="7 Tage",7,5),N('Ist-Stunden'!H79)+(N(Krankheitstage!I79)+N(Krankheitstage!U79))*N($C79))))</f>
        <v/>
      </c>
      <c r="AM79" s="76">
        <f>IF($B79="",0,IF(Einstellungen!$C$10="Ja",MAX(IF(Einstellungen!$C$11="7 Tage",MAX(0,(MIN(DATE(2026,5,0),IF(Mitarbeiter!$D79="",DATE(2026,5,0),Mitarbeiter!$D79),TODAY()))-(MAX(DATE(2026,4,1),Mitarbeiter!$C79))+1),MAX(0,NETWORKDAYS(MAX(DATE(2026,4,1),Mitarbeiter!$C79),MIN(DATE(2026,5,0),IF(Mitarbeiter!$D79="",DATE(2026,5,0),Mitarbeiter!$D79),TODAY()),Einstellungen!$F$13:$F$67)))*N(Mitarbeiter!$E79)/IF(Einstellungen!$C$11="7 Tage",7,5),N('Ist-Stunden'!I79)),MAX(IF(Einstellungen!$C$11="7 Tage",MAX(0,(MIN(DATE(2026,5,0),IF(Mitarbeiter!$D79="",DATE(2026,5,0),Mitarbeiter!$D79),TODAY()))-(MAX(DATE(2026,4,1),Mitarbeiter!$C79))+1),MAX(0,NETWORKDAYS(MAX(DATE(2026,4,1),Mitarbeiter!$C79),MIN(DATE(2026,5,0),IF(Mitarbeiter!$D79="",DATE(2026,5,0),Mitarbeiter!$D79),TODAY()),Einstellungen!$F$13:$F$67)))*N(Mitarbeiter!$E79)/IF(Einstellungen!$C$11="7 Tage",7,5),N('Ist-Stunden'!I79)+(N(Krankheitstage!J79)+N(Krankheitstage!V79))*N($C79))))</f>
        <v/>
      </c>
      <c r="AN79" s="76">
        <f>IF($B79="",0,IF(Einstellungen!$C$10="Ja",MAX(IF(Einstellungen!$C$11="7 Tage",MAX(0,(MIN(DATE(2026,6,0),IF(Mitarbeiter!$D79="",DATE(2026,6,0),Mitarbeiter!$D79),TODAY()))-(MAX(DATE(2026,5,1),Mitarbeiter!$C79))+1),MAX(0,NETWORKDAYS(MAX(DATE(2026,5,1),Mitarbeiter!$C79),MIN(DATE(2026,6,0),IF(Mitarbeiter!$D79="",DATE(2026,6,0),Mitarbeiter!$D79),TODAY()),Einstellungen!$F$13:$F$67)))*N(Mitarbeiter!$E79)/IF(Einstellungen!$C$11="7 Tage",7,5),N('Ist-Stunden'!J79)),MAX(IF(Einstellungen!$C$11="7 Tage",MAX(0,(MIN(DATE(2026,6,0),IF(Mitarbeiter!$D79="",DATE(2026,6,0),Mitarbeiter!$D79),TODAY()))-(MAX(DATE(2026,5,1),Mitarbeiter!$C79))+1),MAX(0,NETWORKDAYS(MAX(DATE(2026,5,1),Mitarbeiter!$C79),MIN(DATE(2026,6,0),IF(Mitarbeiter!$D79="",DATE(2026,6,0),Mitarbeiter!$D79),TODAY()),Einstellungen!$F$13:$F$67)))*N(Mitarbeiter!$E79)/IF(Einstellungen!$C$11="7 Tage",7,5),N('Ist-Stunden'!J79)+(N(Krankheitstage!K79)+N(Krankheitstage!W79))*N($C79))))</f>
        <v/>
      </c>
      <c r="AO79" s="76">
        <f>IF($B79="",0,IF(Einstellungen!$C$10="Ja",MAX(IF(Einstellungen!$C$11="7 Tage",MAX(0,(MIN(DATE(2026,7,0),IF(Mitarbeiter!$D79="",DATE(2026,7,0),Mitarbeiter!$D79),TODAY()))-(MAX(DATE(2026,6,1),Mitarbeiter!$C79))+1),MAX(0,NETWORKDAYS(MAX(DATE(2026,6,1),Mitarbeiter!$C79),MIN(DATE(2026,7,0),IF(Mitarbeiter!$D79="",DATE(2026,7,0),Mitarbeiter!$D79),TODAY()),Einstellungen!$F$13:$F$67)))*N(Mitarbeiter!$E79)/IF(Einstellungen!$C$11="7 Tage",7,5),N('Ist-Stunden'!K79)),MAX(IF(Einstellungen!$C$11="7 Tage",MAX(0,(MIN(DATE(2026,7,0),IF(Mitarbeiter!$D79="",DATE(2026,7,0),Mitarbeiter!$D79),TODAY()))-(MAX(DATE(2026,6,1),Mitarbeiter!$C79))+1),MAX(0,NETWORKDAYS(MAX(DATE(2026,6,1),Mitarbeiter!$C79),MIN(DATE(2026,7,0),IF(Mitarbeiter!$D79="",DATE(2026,7,0),Mitarbeiter!$D79),TODAY()),Einstellungen!$F$13:$F$67)))*N(Mitarbeiter!$E79)/IF(Einstellungen!$C$11="7 Tage",7,5),N('Ist-Stunden'!K79)+(N(Krankheitstage!L79)+N(Krankheitstage!X79))*N($C79))))</f>
        <v/>
      </c>
      <c r="AP79" s="76">
        <f>IF($B79="",0,IF(Einstellungen!$C$10="Ja",MAX(IF(Einstellungen!$C$11="7 Tage",MAX(0,(MIN(DATE(2026,8,0),IF(Mitarbeiter!$D79="",DATE(2026,8,0),Mitarbeiter!$D79),TODAY()))-(MAX(DATE(2026,7,1),Mitarbeiter!$C79))+1),MAX(0,NETWORKDAYS(MAX(DATE(2026,7,1),Mitarbeiter!$C79),MIN(DATE(2026,8,0),IF(Mitarbeiter!$D79="",DATE(2026,8,0),Mitarbeiter!$D79),TODAY()),Einstellungen!$F$13:$F$67)))*N(Mitarbeiter!$E79)/IF(Einstellungen!$C$11="7 Tage",7,5),N('Ist-Stunden'!L79)),MAX(IF(Einstellungen!$C$11="7 Tage",MAX(0,(MIN(DATE(2026,8,0),IF(Mitarbeiter!$D79="",DATE(2026,8,0),Mitarbeiter!$D79),TODAY()))-(MAX(DATE(2026,7,1),Mitarbeiter!$C79))+1),MAX(0,NETWORKDAYS(MAX(DATE(2026,7,1),Mitarbeiter!$C79),MIN(DATE(2026,8,0),IF(Mitarbeiter!$D79="",DATE(2026,8,0),Mitarbeiter!$D79),TODAY()),Einstellungen!$F$13:$F$67)))*N(Mitarbeiter!$E79)/IF(Einstellungen!$C$11="7 Tage",7,5),N('Ist-Stunden'!L79)+(N(Krankheitstage!M79)+N(Krankheitstage!Y79))*N($C79))))</f>
        <v/>
      </c>
      <c r="AQ79" s="76">
        <f>IF($B79="",0,IF(Einstellungen!$C$10="Ja",MAX(IF(Einstellungen!$C$11="7 Tage",MAX(0,(MIN(DATE(2026,9,0),IF(Mitarbeiter!$D79="",DATE(2026,9,0),Mitarbeiter!$D79),TODAY()))-(MAX(DATE(2026,8,1),Mitarbeiter!$C79))+1),MAX(0,NETWORKDAYS(MAX(DATE(2026,8,1),Mitarbeiter!$C79),MIN(DATE(2026,9,0),IF(Mitarbeiter!$D79="",DATE(2026,9,0),Mitarbeiter!$D79),TODAY()),Einstellungen!$F$13:$F$67)))*N(Mitarbeiter!$E79)/IF(Einstellungen!$C$11="7 Tage",7,5),N('Ist-Stunden'!M79)),MAX(IF(Einstellungen!$C$11="7 Tage",MAX(0,(MIN(DATE(2026,9,0),IF(Mitarbeiter!$D79="",DATE(2026,9,0),Mitarbeiter!$D79),TODAY()))-(MAX(DATE(2026,8,1),Mitarbeiter!$C79))+1),MAX(0,NETWORKDAYS(MAX(DATE(2026,8,1),Mitarbeiter!$C79),MIN(DATE(2026,9,0),IF(Mitarbeiter!$D79="",DATE(2026,9,0),Mitarbeiter!$D79),TODAY()),Einstellungen!$F$13:$F$67)))*N(Mitarbeiter!$E79)/IF(Einstellungen!$C$11="7 Tage",7,5),N('Ist-Stunden'!M79)+(N(Krankheitstage!N79)+N(Krankheitstage!Z79))*N($C79))))</f>
        <v/>
      </c>
      <c r="AR79" s="76">
        <f>IF($B79="",0,IF(Einstellungen!$C$10="Ja",MAX(IF(Einstellungen!$C$11="7 Tage",MAX(0,(MIN(DATE(2026,10,0),IF(Mitarbeiter!$D79="",DATE(2026,10,0),Mitarbeiter!$D79),TODAY()))-(MAX(DATE(2026,9,1),Mitarbeiter!$C79))+1),MAX(0,NETWORKDAYS(MAX(DATE(2026,9,1),Mitarbeiter!$C79),MIN(DATE(2026,10,0),IF(Mitarbeiter!$D79="",DATE(2026,10,0),Mitarbeiter!$D79),TODAY()),Einstellungen!$F$13:$F$67)))*N(Mitarbeiter!$E79)/IF(Einstellungen!$C$11="7 Tage",7,5),N('Ist-Stunden'!N79)),MAX(IF(Einstellungen!$C$11="7 Tage",MAX(0,(MIN(DATE(2026,10,0),IF(Mitarbeiter!$D79="",DATE(2026,10,0),Mitarbeiter!$D79),TODAY()))-(MAX(DATE(2026,9,1),Mitarbeiter!$C79))+1),MAX(0,NETWORKDAYS(MAX(DATE(2026,9,1),Mitarbeiter!$C79),MIN(DATE(2026,10,0),IF(Mitarbeiter!$D79="",DATE(2026,10,0),Mitarbeiter!$D79),TODAY()),Einstellungen!$F$13:$F$67)))*N(Mitarbeiter!$E79)/IF(Einstellungen!$C$11="7 Tage",7,5),N('Ist-Stunden'!N79)+(N(Krankheitstage!O79)+N(Krankheitstage!AA79))*N($C79))))</f>
        <v/>
      </c>
      <c r="AS79" s="76">
        <f>IF($B79="",0,IF(Einstellungen!$C$10="Ja",MAX(IF(Einstellungen!$C$11="7 Tage",MAX(0,(MIN(DATE(2026,11,0),IF(Mitarbeiter!$D79="",DATE(2026,11,0),Mitarbeiter!$D79),TODAY()))-(MAX(DATE(2026,10,1),Mitarbeiter!$C79))+1),MAX(0,NETWORKDAYS(MAX(DATE(2026,10,1),Mitarbeiter!$C79),MIN(DATE(2026,11,0),IF(Mitarbeiter!$D79="",DATE(2026,11,0),Mitarbeiter!$D79),TODAY()),Einstellungen!$F$13:$F$67)))*N(Mitarbeiter!$E79)/IF(Einstellungen!$C$11="7 Tage",7,5),N('Ist-Stunden'!O79)),MAX(IF(Einstellungen!$C$11="7 Tage",MAX(0,(MIN(DATE(2026,11,0),IF(Mitarbeiter!$D79="",DATE(2026,11,0),Mitarbeiter!$D79),TODAY()))-(MAX(DATE(2026,10,1),Mitarbeiter!$C79))+1),MAX(0,NETWORKDAYS(MAX(DATE(2026,10,1),Mitarbeiter!$C79),MIN(DATE(2026,11,0),IF(Mitarbeiter!$D79="",DATE(2026,11,0),Mitarbeiter!$D79),TODAY()),Einstellungen!$F$13:$F$67)))*N(Mitarbeiter!$E79)/IF(Einstellungen!$C$11="7 Tage",7,5),N('Ist-Stunden'!O79)+(N(Krankheitstage!P79)+N(Krankheitstage!AB79))*N($C79))))</f>
        <v/>
      </c>
      <c r="AT79" s="76">
        <f>IF($B79="",0,IF(Einstellungen!$C$10="Ja",MAX(IF(Einstellungen!$C$11="7 Tage",MAX(0,(MIN(DATE(2026,12,0),IF(Mitarbeiter!$D79="",DATE(2026,12,0),Mitarbeiter!$D79),TODAY()))-(MAX(DATE(2026,11,1),Mitarbeiter!$C79))+1),MAX(0,NETWORKDAYS(MAX(DATE(2026,11,1),Mitarbeiter!$C79),MIN(DATE(2026,12,0),IF(Mitarbeiter!$D79="",DATE(2026,12,0),Mitarbeiter!$D79),TODAY()),Einstellungen!$F$13:$F$67)))*N(Mitarbeiter!$E79)/IF(Einstellungen!$C$11="7 Tage",7,5),N('Ist-Stunden'!P79)),MAX(IF(Einstellungen!$C$11="7 Tage",MAX(0,(MIN(DATE(2026,12,0),IF(Mitarbeiter!$D79="",DATE(2026,12,0),Mitarbeiter!$D79),TODAY()))-(MAX(DATE(2026,11,1),Mitarbeiter!$C79))+1),MAX(0,NETWORKDAYS(MAX(DATE(2026,11,1),Mitarbeiter!$C79),MIN(DATE(2026,12,0),IF(Mitarbeiter!$D79="",DATE(2026,12,0),Mitarbeiter!$D79),TODAY()),Einstellungen!$F$13:$F$67)))*N(Mitarbeiter!$E79)/IF(Einstellungen!$C$11="7 Tage",7,5),N('Ist-Stunden'!P79)+(N(Krankheitstage!Q79)+N(Krankheitstage!AC79))*N($C79))))</f>
        <v/>
      </c>
      <c r="AU79" s="76">
        <f>IF($B79="",0,IF(Einstellungen!$C$10="Ja",MAX(IF(Einstellungen!$C$11="7 Tage",MAX(0,(MIN(DATE(2026,13,0),IF(Mitarbeiter!$D79="",DATE(2026,13,0),Mitarbeiter!$D79),TODAY()))-(MAX(DATE(2026,12,1),Mitarbeiter!$C79))+1),MAX(0,NETWORKDAYS(MAX(DATE(2026,12,1),Mitarbeiter!$C79),MIN(DATE(2026,13,0),IF(Mitarbeiter!$D79="",DATE(2026,13,0),Mitarbeiter!$D79),TODAY()),Einstellungen!$F$13:$F$67)))*N(Mitarbeiter!$E79)/IF(Einstellungen!$C$11="7 Tage",7,5),N('Ist-Stunden'!Q79)),MAX(IF(Einstellungen!$C$11="7 Tage",MAX(0,(MIN(DATE(2026,13,0),IF(Mitarbeiter!$D79="",DATE(2026,13,0),Mitarbeiter!$D79),TODAY()))-(MAX(DATE(2026,12,1),Mitarbeiter!$C79))+1),MAX(0,NETWORKDAYS(MAX(DATE(2026,12,1),Mitarbeiter!$C79),MIN(DATE(2026,13,0),IF(Mitarbeiter!$D79="",DATE(2026,13,0),Mitarbeiter!$D79),TODAY()),Einstellungen!$F$13:$F$67)))*N(Mitarbeiter!$E79)/IF(Einstellungen!$C$11="7 Tage",7,5),N('Ist-Stunden'!Q79)+(N(Krankheitstage!R79)+N(Krankheitstage!AD79))*N($C79))))</f>
        <v/>
      </c>
      <c r="AV79" s="76">
        <f>IF($B79="",0,IF(Einstellungen!$C$10="Ja",MAX(IF(Einstellungen!$C$11="7 Tage",MAX(0,(MIN(DATE(2027,2,0),IF(Mitarbeiter!$D79="",DATE(2027,2,0),Mitarbeiter!$D79),TODAY()))-(MAX(DATE(2027,1,1),Mitarbeiter!$C79))+1),MAX(0,NETWORKDAYS(MAX(DATE(2027,1,1),Mitarbeiter!$C79),MIN(DATE(2027,2,0),IF(Mitarbeiter!$D79="",DATE(2027,2,0),Mitarbeiter!$D79),TODAY()),Einstellungen!$F$13:$F$67)))*N(Mitarbeiter!$E79)/IF(Einstellungen!$C$11="7 Tage",7,5),N('Ist-Stunden'!R79)),MAX(IF(Einstellungen!$C$11="7 Tage",MAX(0,(MIN(DATE(2027,2,0),IF(Mitarbeiter!$D79="",DATE(2027,2,0),Mitarbeiter!$D79),TODAY()))-(MAX(DATE(2027,1,1),Mitarbeiter!$C79))+1),MAX(0,NETWORKDAYS(MAX(DATE(2027,1,1),Mitarbeiter!$C79),MIN(DATE(2027,2,0),IF(Mitarbeiter!$D79="",DATE(2027,2,0),Mitarbeiter!$D79),TODAY()),Einstellungen!$F$13:$F$67)))*N(Mitarbeiter!$E79)/IF(Einstellungen!$C$11="7 Tage",7,5),N('Ist-Stunden'!R79)+(N(Krankheitstage!AE79)+N(Krankheitstage!AQ79))*N($C79))))</f>
        <v/>
      </c>
      <c r="AW79" s="76">
        <f>IF($B79="",0,IF(Einstellungen!$C$10="Ja",MAX(IF(Einstellungen!$C$11="7 Tage",MAX(0,(MIN(DATE(2027,3,0),IF(Mitarbeiter!$D79="",DATE(2027,3,0),Mitarbeiter!$D79),TODAY()))-(MAX(DATE(2027,2,1),Mitarbeiter!$C79))+1),MAX(0,NETWORKDAYS(MAX(DATE(2027,2,1),Mitarbeiter!$C79),MIN(DATE(2027,3,0),IF(Mitarbeiter!$D79="",DATE(2027,3,0),Mitarbeiter!$D79),TODAY()),Einstellungen!$F$13:$F$67)))*N(Mitarbeiter!$E79)/IF(Einstellungen!$C$11="7 Tage",7,5),N('Ist-Stunden'!S79)),MAX(IF(Einstellungen!$C$11="7 Tage",MAX(0,(MIN(DATE(2027,3,0),IF(Mitarbeiter!$D79="",DATE(2027,3,0),Mitarbeiter!$D79),TODAY()))-(MAX(DATE(2027,2,1),Mitarbeiter!$C79))+1),MAX(0,NETWORKDAYS(MAX(DATE(2027,2,1),Mitarbeiter!$C79),MIN(DATE(2027,3,0),IF(Mitarbeiter!$D79="",DATE(2027,3,0),Mitarbeiter!$D79),TODAY()),Einstellungen!$F$13:$F$67)))*N(Mitarbeiter!$E79)/IF(Einstellungen!$C$11="7 Tage",7,5),N('Ist-Stunden'!S79)+(N(Krankheitstage!AF79)+N(Krankheitstage!AR79))*N($C79))))</f>
        <v/>
      </c>
      <c r="AX79" s="76">
        <f>IF($B79="",0,IF(Einstellungen!$C$10="Ja",MAX(IF(Einstellungen!$C$11="7 Tage",MAX(0,(MIN(DATE(2027,4,0),IF(Mitarbeiter!$D79="",DATE(2027,4,0),Mitarbeiter!$D79),TODAY()))-(MAX(DATE(2027,3,1),Mitarbeiter!$C79))+1),MAX(0,NETWORKDAYS(MAX(DATE(2027,3,1),Mitarbeiter!$C79),MIN(DATE(2027,4,0),IF(Mitarbeiter!$D79="",DATE(2027,4,0),Mitarbeiter!$D79),TODAY()),Einstellungen!$F$13:$F$67)))*N(Mitarbeiter!$E79)/IF(Einstellungen!$C$11="7 Tage",7,5),N('Ist-Stunden'!T79)),MAX(IF(Einstellungen!$C$11="7 Tage",MAX(0,(MIN(DATE(2027,4,0),IF(Mitarbeiter!$D79="",DATE(2027,4,0),Mitarbeiter!$D79),TODAY()))-(MAX(DATE(2027,3,1),Mitarbeiter!$C79))+1),MAX(0,NETWORKDAYS(MAX(DATE(2027,3,1),Mitarbeiter!$C79),MIN(DATE(2027,4,0),IF(Mitarbeiter!$D79="",DATE(2027,4,0),Mitarbeiter!$D79),TODAY()),Einstellungen!$F$13:$F$67)))*N(Mitarbeiter!$E79)/IF(Einstellungen!$C$11="7 Tage",7,5),N('Ist-Stunden'!T79)+(N(Krankheitstage!AG79)+N(Krankheitstage!AS79))*N($C79))))</f>
        <v/>
      </c>
      <c r="AY79" s="76">
        <f>IF($B79="",0,IF(Einstellungen!$C$10="Ja",MAX(IF(Einstellungen!$C$11="7 Tage",MAX(0,(MIN(DATE(2027,5,0),IF(Mitarbeiter!$D79="",DATE(2027,5,0),Mitarbeiter!$D79),TODAY()))-(MAX(DATE(2027,4,1),Mitarbeiter!$C79))+1),MAX(0,NETWORKDAYS(MAX(DATE(2027,4,1),Mitarbeiter!$C79),MIN(DATE(2027,5,0),IF(Mitarbeiter!$D79="",DATE(2027,5,0),Mitarbeiter!$D79),TODAY()),Einstellungen!$F$13:$F$67)))*N(Mitarbeiter!$E79)/IF(Einstellungen!$C$11="7 Tage",7,5),N('Ist-Stunden'!U79)),MAX(IF(Einstellungen!$C$11="7 Tage",MAX(0,(MIN(DATE(2027,5,0),IF(Mitarbeiter!$D79="",DATE(2027,5,0),Mitarbeiter!$D79),TODAY()))-(MAX(DATE(2027,4,1),Mitarbeiter!$C79))+1),MAX(0,NETWORKDAYS(MAX(DATE(2027,4,1),Mitarbeiter!$C79),MIN(DATE(2027,5,0),IF(Mitarbeiter!$D79="",DATE(2027,5,0),Mitarbeiter!$D79),TODAY()),Einstellungen!$F$13:$F$67)))*N(Mitarbeiter!$E79)/IF(Einstellungen!$C$11="7 Tage",7,5),N('Ist-Stunden'!U79)+(N(Krankheitstage!AH79)+N(Krankheitstage!AT79))*N($C79))))</f>
        <v/>
      </c>
      <c r="AZ79" s="76">
        <f>IF($B79="",0,IF(Einstellungen!$C$10="Ja",MAX(IF(Einstellungen!$C$11="7 Tage",MAX(0,(MIN(DATE(2027,6,0),IF(Mitarbeiter!$D79="",DATE(2027,6,0),Mitarbeiter!$D79),TODAY()))-(MAX(DATE(2027,5,1),Mitarbeiter!$C79))+1),MAX(0,NETWORKDAYS(MAX(DATE(2027,5,1),Mitarbeiter!$C79),MIN(DATE(2027,6,0),IF(Mitarbeiter!$D79="",DATE(2027,6,0),Mitarbeiter!$D79),TODAY()),Einstellungen!$F$13:$F$67)))*N(Mitarbeiter!$E79)/IF(Einstellungen!$C$11="7 Tage",7,5),N('Ist-Stunden'!V79)),MAX(IF(Einstellungen!$C$11="7 Tage",MAX(0,(MIN(DATE(2027,6,0),IF(Mitarbeiter!$D79="",DATE(2027,6,0),Mitarbeiter!$D79),TODAY()))-(MAX(DATE(2027,5,1),Mitarbeiter!$C79))+1),MAX(0,NETWORKDAYS(MAX(DATE(2027,5,1),Mitarbeiter!$C79),MIN(DATE(2027,6,0),IF(Mitarbeiter!$D79="",DATE(2027,6,0),Mitarbeiter!$D79),TODAY()),Einstellungen!$F$13:$F$67)))*N(Mitarbeiter!$E79)/IF(Einstellungen!$C$11="7 Tage",7,5),N('Ist-Stunden'!V79)+(N(Krankheitstage!AI79)+N(Krankheitstage!AU79))*N($C79))))</f>
        <v/>
      </c>
      <c r="BA79" s="76">
        <f>IF($B79="",0,IF(Einstellungen!$C$10="Ja",MAX(IF(Einstellungen!$C$11="7 Tage",MAX(0,(MIN(DATE(2027,7,0),IF(Mitarbeiter!$D79="",DATE(2027,7,0),Mitarbeiter!$D79),TODAY()))-(MAX(DATE(2027,6,1),Mitarbeiter!$C79))+1),MAX(0,NETWORKDAYS(MAX(DATE(2027,6,1),Mitarbeiter!$C79),MIN(DATE(2027,7,0),IF(Mitarbeiter!$D79="",DATE(2027,7,0),Mitarbeiter!$D79),TODAY()),Einstellungen!$F$13:$F$67)))*N(Mitarbeiter!$E79)/IF(Einstellungen!$C$11="7 Tage",7,5),N('Ist-Stunden'!W79)),MAX(IF(Einstellungen!$C$11="7 Tage",MAX(0,(MIN(DATE(2027,7,0),IF(Mitarbeiter!$D79="",DATE(2027,7,0),Mitarbeiter!$D79),TODAY()))-(MAX(DATE(2027,6,1),Mitarbeiter!$C79))+1),MAX(0,NETWORKDAYS(MAX(DATE(2027,6,1),Mitarbeiter!$C79),MIN(DATE(2027,7,0),IF(Mitarbeiter!$D79="",DATE(2027,7,0),Mitarbeiter!$D79),TODAY()),Einstellungen!$F$13:$F$67)))*N(Mitarbeiter!$E79)/IF(Einstellungen!$C$11="7 Tage",7,5),N('Ist-Stunden'!W79)+(N(Krankheitstage!AJ79)+N(Krankheitstage!AV79))*N($C79))))</f>
        <v/>
      </c>
      <c r="BB79" s="76">
        <f>IF($B79="",0,IF(Einstellungen!$C$10="Ja",MAX(IF(Einstellungen!$C$11="7 Tage",MAX(0,(MIN(DATE(2027,8,0),IF(Mitarbeiter!$D79="",DATE(2027,8,0),Mitarbeiter!$D79),TODAY()))-(MAX(DATE(2027,7,1),Mitarbeiter!$C79))+1),MAX(0,NETWORKDAYS(MAX(DATE(2027,7,1),Mitarbeiter!$C79),MIN(DATE(2027,8,0),IF(Mitarbeiter!$D79="",DATE(2027,8,0),Mitarbeiter!$D79),TODAY()),Einstellungen!$F$13:$F$67)))*N(Mitarbeiter!$E79)/IF(Einstellungen!$C$11="7 Tage",7,5),N('Ist-Stunden'!X79)),MAX(IF(Einstellungen!$C$11="7 Tage",MAX(0,(MIN(DATE(2027,8,0),IF(Mitarbeiter!$D79="",DATE(2027,8,0),Mitarbeiter!$D79),TODAY()))-(MAX(DATE(2027,7,1),Mitarbeiter!$C79))+1),MAX(0,NETWORKDAYS(MAX(DATE(2027,7,1),Mitarbeiter!$C79),MIN(DATE(2027,8,0),IF(Mitarbeiter!$D79="",DATE(2027,8,0),Mitarbeiter!$D79),TODAY()),Einstellungen!$F$13:$F$67)))*N(Mitarbeiter!$E79)/IF(Einstellungen!$C$11="7 Tage",7,5),N('Ist-Stunden'!X79)+(N(Krankheitstage!AK79)+N(Krankheitstage!AW79))*N($C79))))</f>
        <v/>
      </c>
      <c r="BC79" s="76">
        <f>IF($B79="",0,IF(Einstellungen!$C$10="Ja",MAX(IF(Einstellungen!$C$11="7 Tage",MAX(0,(MIN(DATE(2027,9,0),IF(Mitarbeiter!$D79="",DATE(2027,9,0),Mitarbeiter!$D79),TODAY()))-(MAX(DATE(2027,8,1),Mitarbeiter!$C79))+1),MAX(0,NETWORKDAYS(MAX(DATE(2027,8,1),Mitarbeiter!$C79),MIN(DATE(2027,9,0),IF(Mitarbeiter!$D79="",DATE(2027,9,0),Mitarbeiter!$D79),TODAY()),Einstellungen!$F$13:$F$67)))*N(Mitarbeiter!$E79)/IF(Einstellungen!$C$11="7 Tage",7,5),N('Ist-Stunden'!Y79)),MAX(IF(Einstellungen!$C$11="7 Tage",MAX(0,(MIN(DATE(2027,9,0),IF(Mitarbeiter!$D79="",DATE(2027,9,0),Mitarbeiter!$D79),TODAY()))-(MAX(DATE(2027,8,1),Mitarbeiter!$C79))+1),MAX(0,NETWORKDAYS(MAX(DATE(2027,8,1),Mitarbeiter!$C79),MIN(DATE(2027,9,0),IF(Mitarbeiter!$D79="",DATE(2027,9,0),Mitarbeiter!$D79),TODAY()),Einstellungen!$F$13:$F$67)))*N(Mitarbeiter!$E79)/IF(Einstellungen!$C$11="7 Tage",7,5),N('Ist-Stunden'!Y79)+(N(Krankheitstage!AL79)+N(Krankheitstage!AX79))*N($C79))))</f>
        <v/>
      </c>
      <c r="BD79" s="76">
        <f>IF($B79="",0,IF(Einstellungen!$C$10="Ja",MAX(IF(Einstellungen!$C$11="7 Tage",MAX(0,(MIN(DATE(2027,10,0),IF(Mitarbeiter!$D79="",DATE(2027,10,0),Mitarbeiter!$D79),TODAY()))-(MAX(DATE(2027,9,1),Mitarbeiter!$C79))+1),MAX(0,NETWORKDAYS(MAX(DATE(2027,9,1),Mitarbeiter!$C79),MIN(DATE(2027,10,0),IF(Mitarbeiter!$D79="",DATE(2027,10,0),Mitarbeiter!$D79),TODAY()),Einstellungen!$F$13:$F$67)))*N(Mitarbeiter!$E79)/IF(Einstellungen!$C$11="7 Tage",7,5),N('Ist-Stunden'!Z79)),MAX(IF(Einstellungen!$C$11="7 Tage",MAX(0,(MIN(DATE(2027,10,0),IF(Mitarbeiter!$D79="",DATE(2027,10,0),Mitarbeiter!$D79),TODAY()))-(MAX(DATE(2027,9,1),Mitarbeiter!$C79))+1),MAX(0,NETWORKDAYS(MAX(DATE(2027,9,1),Mitarbeiter!$C79),MIN(DATE(2027,10,0),IF(Mitarbeiter!$D79="",DATE(2027,10,0),Mitarbeiter!$D79),TODAY()),Einstellungen!$F$13:$F$67)))*N(Mitarbeiter!$E79)/IF(Einstellungen!$C$11="7 Tage",7,5),N('Ist-Stunden'!Z79)+(N(Krankheitstage!AM79)+N(Krankheitstage!AY79))*N($C79))))</f>
        <v/>
      </c>
      <c r="BE79" s="76">
        <f>IF($B79="",0,IF(Einstellungen!$C$10="Ja",MAX(IF(Einstellungen!$C$11="7 Tage",MAX(0,(MIN(DATE(2027,11,0),IF(Mitarbeiter!$D79="",DATE(2027,11,0),Mitarbeiter!$D79),TODAY()))-(MAX(DATE(2027,10,1),Mitarbeiter!$C79))+1),MAX(0,NETWORKDAYS(MAX(DATE(2027,10,1),Mitarbeiter!$C79),MIN(DATE(2027,11,0),IF(Mitarbeiter!$D79="",DATE(2027,11,0),Mitarbeiter!$D79),TODAY()),Einstellungen!$F$13:$F$67)))*N(Mitarbeiter!$E79)/IF(Einstellungen!$C$11="7 Tage",7,5),N('Ist-Stunden'!AA79)),MAX(IF(Einstellungen!$C$11="7 Tage",MAX(0,(MIN(DATE(2027,11,0),IF(Mitarbeiter!$D79="",DATE(2027,11,0),Mitarbeiter!$D79),TODAY()))-(MAX(DATE(2027,10,1),Mitarbeiter!$C79))+1),MAX(0,NETWORKDAYS(MAX(DATE(2027,10,1),Mitarbeiter!$C79),MIN(DATE(2027,11,0),IF(Mitarbeiter!$D79="",DATE(2027,11,0),Mitarbeiter!$D79),TODAY()),Einstellungen!$F$13:$F$67)))*N(Mitarbeiter!$E79)/IF(Einstellungen!$C$11="7 Tage",7,5),N('Ist-Stunden'!AA79)+(N(Krankheitstage!AN79)+N(Krankheitstage!AZ79))*N($C79))))</f>
        <v/>
      </c>
      <c r="BF79" s="76">
        <f>IF($B79="",0,IF(Einstellungen!$C$10="Ja",MAX(IF(Einstellungen!$C$11="7 Tage",MAX(0,(MIN(DATE(2027,12,0),IF(Mitarbeiter!$D79="",DATE(2027,12,0),Mitarbeiter!$D79),TODAY()))-(MAX(DATE(2027,11,1),Mitarbeiter!$C79))+1),MAX(0,NETWORKDAYS(MAX(DATE(2027,11,1),Mitarbeiter!$C79),MIN(DATE(2027,12,0),IF(Mitarbeiter!$D79="",DATE(2027,12,0),Mitarbeiter!$D79),TODAY()),Einstellungen!$F$13:$F$67)))*N(Mitarbeiter!$E79)/IF(Einstellungen!$C$11="7 Tage",7,5),N('Ist-Stunden'!AB79)),MAX(IF(Einstellungen!$C$11="7 Tage",MAX(0,(MIN(DATE(2027,12,0),IF(Mitarbeiter!$D79="",DATE(2027,12,0),Mitarbeiter!$D79),TODAY()))-(MAX(DATE(2027,11,1),Mitarbeiter!$C79))+1),MAX(0,NETWORKDAYS(MAX(DATE(2027,11,1),Mitarbeiter!$C79),MIN(DATE(2027,12,0),IF(Mitarbeiter!$D79="",DATE(2027,12,0),Mitarbeiter!$D79),TODAY()),Einstellungen!$F$13:$F$67)))*N(Mitarbeiter!$E79)/IF(Einstellungen!$C$11="7 Tage",7,5),N('Ist-Stunden'!AB79)+(N(Krankheitstage!AO79)+N(Krankheitstage!BA79))*N($C79))))</f>
        <v/>
      </c>
      <c r="BG79" s="76">
        <f>IF($B79="",0,IF(Einstellungen!$C$10="Ja",MAX(IF(Einstellungen!$C$11="7 Tage",MAX(0,(MIN(DATE(2027,13,0),IF(Mitarbeiter!$D79="",DATE(2027,13,0),Mitarbeiter!$D79),TODAY()))-(MAX(DATE(2027,12,1),Mitarbeiter!$C79))+1),MAX(0,NETWORKDAYS(MAX(DATE(2027,12,1),Mitarbeiter!$C79),MIN(DATE(2027,13,0),IF(Mitarbeiter!$D79="",DATE(2027,13,0),Mitarbeiter!$D79),TODAY()),Einstellungen!$F$13:$F$67)))*N(Mitarbeiter!$E79)/IF(Einstellungen!$C$11="7 Tage",7,5),N('Ist-Stunden'!AC79)),MAX(IF(Einstellungen!$C$11="7 Tage",MAX(0,(MIN(DATE(2027,13,0),IF(Mitarbeiter!$D79="",DATE(2027,13,0),Mitarbeiter!$D79),TODAY()))-(MAX(DATE(2027,12,1),Mitarbeiter!$C79))+1),MAX(0,NETWORKDAYS(MAX(DATE(2027,12,1),Mitarbeiter!$C79),MIN(DATE(2027,13,0),IF(Mitarbeiter!$D79="",DATE(2027,13,0),Mitarbeiter!$D79),TODAY()),Einstellungen!$F$13:$F$67)))*N(Mitarbeiter!$E79)/IF(Einstellungen!$C$11="7 Tage",7,5),N('Ist-Stunden'!AC79)+(N(Krankheitstage!AP79)+N(Krankheitstage!BB79))*N($C79))))</f>
        <v/>
      </c>
      <c r="BH79" s="76">
        <f>IF($B79="",0,IF(Einstellungen!$C$10="Ja",MAX(IF(Einstellungen!$C$11="7 Tage",MAX(0,(MIN(DATE(2028,2,0),IF(Mitarbeiter!$D79="",DATE(2028,2,0),Mitarbeiter!$D79),TODAY()))-(MAX(DATE(2028,1,1),Mitarbeiter!$C79))+1),MAX(0,NETWORKDAYS(MAX(DATE(2028,1,1),Mitarbeiter!$C79),MIN(DATE(2028,2,0),IF(Mitarbeiter!$D79="",DATE(2028,2,0),Mitarbeiter!$D79),TODAY()),Einstellungen!$F$13:$F$67)))*N(Mitarbeiter!$E79)/IF(Einstellungen!$C$11="7 Tage",7,5),N('Ist-Stunden'!AD79)),MAX(IF(Einstellungen!$C$11="7 Tage",MAX(0,(MIN(DATE(2028,2,0),IF(Mitarbeiter!$D79="",DATE(2028,2,0),Mitarbeiter!$D79),TODAY()))-(MAX(DATE(2028,1,1),Mitarbeiter!$C79))+1),MAX(0,NETWORKDAYS(MAX(DATE(2028,1,1),Mitarbeiter!$C79),MIN(DATE(2028,2,0),IF(Mitarbeiter!$D79="",DATE(2028,2,0),Mitarbeiter!$D79),TODAY()),Einstellungen!$F$13:$F$67)))*N(Mitarbeiter!$E79)/IF(Einstellungen!$C$11="7 Tage",7,5),N('Ist-Stunden'!AD79)+(N(Krankheitstage!BC79)+N(Krankheitstage!BO79))*N($C79))))</f>
        <v/>
      </c>
      <c r="BI79" s="76">
        <f>IF($B79="",0,IF(Einstellungen!$C$10="Ja",MAX(IF(Einstellungen!$C$11="7 Tage",MAX(0,(MIN(DATE(2028,3,0),IF(Mitarbeiter!$D79="",DATE(2028,3,0),Mitarbeiter!$D79),TODAY()))-(MAX(DATE(2028,2,1),Mitarbeiter!$C79))+1),MAX(0,NETWORKDAYS(MAX(DATE(2028,2,1),Mitarbeiter!$C79),MIN(DATE(2028,3,0),IF(Mitarbeiter!$D79="",DATE(2028,3,0),Mitarbeiter!$D79),TODAY()),Einstellungen!$F$13:$F$67)))*N(Mitarbeiter!$E79)/IF(Einstellungen!$C$11="7 Tage",7,5),N('Ist-Stunden'!AE79)),MAX(IF(Einstellungen!$C$11="7 Tage",MAX(0,(MIN(DATE(2028,3,0),IF(Mitarbeiter!$D79="",DATE(2028,3,0),Mitarbeiter!$D79),TODAY()))-(MAX(DATE(2028,2,1),Mitarbeiter!$C79))+1),MAX(0,NETWORKDAYS(MAX(DATE(2028,2,1),Mitarbeiter!$C79),MIN(DATE(2028,3,0),IF(Mitarbeiter!$D79="",DATE(2028,3,0),Mitarbeiter!$D79),TODAY()),Einstellungen!$F$13:$F$67)))*N(Mitarbeiter!$E79)/IF(Einstellungen!$C$11="7 Tage",7,5),N('Ist-Stunden'!AE79)+(N(Krankheitstage!BD79)+N(Krankheitstage!BP79))*N($C79))))</f>
        <v/>
      </c>
      <c r="BJ79" s="76">
        <f>IF($B79="",0,IF(Einstellungen!$C$10="Ja",MAX(IF(Einstellungen!$C$11="7 Tage",MAX(0,(MIN(DATE(2028,4,0),IF(Mitarbeiter!$D79="",DATE(2028,4,0),Mitarbeiter!$D79),TODAY()))-(MAX(DATE(2028,3,1),Mitarbeiter!$C79))+1),MAX(0,NETWORKDAYS(MAX(DATE(2028,3,1),Mitarbeiter!$C79),MIN(DATE(2028,4,0),IF(Mitarbeiter!$D79="",DATE(2028,4,0),Mitarbeiter!$D79),TODAY()),Einstellungen!$F$13:$F$67)))*N(Mitarbeiter!$E79)/IF(Einstellungen!$C$11="7 Tage",7,5),N('Ist-Stunden'!AF79)),MAX(IF(Einstellungen!$C$11="7 Tage",MAX(0,(MIN(DATE(2028,4,0),IF(Mitarbeiter!$D79="",DATE(2028,4,0),Mitarbeiter!$D79),TODAY()))-(MAX(DATE(2028,3,1),Mitarbeiter!$C79))+1),MAX(0,NETWORKDAYS(MAX(DATE(2028,3,1),Mitarbeiter!$C79),MIN(DATE(2028,4,0),IF(Mitarbeiter!$D79="",DATE(2028,4,0),Mitarbeiter!$D79),TODAY()),Einstellungen!$F$13:$F$67)))*N(Mitarbeiter!$E79)/IF(Einstellungen!$C$11="7 Tage",7,5),N('Ist-Stunden'!AF79)+(N(Krankheitstage!BE79)+N(Krankheitstage!BQ79))*N($C79))))</f>
        <v/>
      </c>
      <c r="BK79" s="76">
        <f>IF($B79="",0,IF(Einstellungen!$C$10="Ja",MAX(IF(Einstellungen!$C$11="7 Tage",MAX(0,(MIN(DATE(2028,5,0),IF(Mitarbeiter!$D79="",DATE(2028,5,0),Mitarbeiter!$D79),TODAY()))-(MAX(DATE(2028,4,1),Mitarbeiter!$C79))+1),MAX(0,NETWORKDAYS(MAX(DATE(2028,4,1),Mitarbeiter!$C79),MIN(DATE(2028,5,0),IF(Mitarbeiter!$D79="",DATE(2028,5,0),Mitarbeiter!$D79),TODAY()),Einstellungen!$F$13:$F$67)))*N(Mitarbeiter!$E79)/IF(Einstellungen!$C$11="7 Tage",7,5),N('Ist-Stunden'!AG79)),MAX(IF(Einstellungen!$C$11="7 Tage",MAX(0,(MIN(DATE(2028,5,0),IF(Mitarbeiter!$D79="",DATE(2028,5,0),Mitarbeiter!$D79),TODAY()))-(MAX(DATE(2028,4,1),Mitarbeiter!$C79))+1),MAX(0,NETWORKDAYS(MAX(DATE(2028,4,1),Mitarbeiter!$C79),MIN(DATE(2028,5,0),IF(Mitarbeiter!$D79="",DATE(2028,5,0),Mitarbeiter!$D79),TODAY()),Einstellungen!$F$13:$F$67)))*N(Mitarbeiter!$E79)/IF(Einstellungen!$C$11="7 Tage",7,5),N('Ist-Stunden'!AG79)+(N(Krankheitstage!BF79)+N(Krankheitstage!BR79))*N($C79))))</f>
        <v/>
      </c>
      <c r="BL79" s="76">
        <f>IF($B79="",0,IF(Einstellungen!$C$10="Ja",MAX(IF(Einstellungen!$C$11="7 Tage",MAX(0,(MIN(DATE(2028,6,0),IF(Mitarbeiter!$D79="",DATE(2028,6,0),Mitarbeiter!$D79),TODAY()))-(MAX(DATE(2028,5,1),Mitarbeiter!$C79))+1),MAX(0,NETWORKDAYS(MAX(DATE(2028,5,1),Mitarbeiter!$C79),MIN(DATE(2028,6,0),IF(Mitarbeiter!$D79="",DATE(2028,6,0),Mitarbeiter!$D79),TODAY()),Einstellungen!$F$13:$F$67)))*N(Mitarbeiter!$E79)/IF(Einstellungen!$C$11="7 Tage",7,5),N('Ist-Stunden'!AH79)),MAX(IF(Einstellungen!$C$11="7 Tage",MAX(0,(MIN(DATE(2028,6,0),IF(Mitarbeiter!$D79="",DATE(2028,6,0),Mitarbeiter!$D79),TODAY()))-(MAX(DATE(2028,5,1),Mitarbeiter!$C79))+1),MAX(0,NETWORKDAYS(MAX(DATE(2028,5,1),Mitarbeiter!$C79),MIN(DATE(2028,6,0),IF(Mitarbeiter!$D79="",DATE(2028,6,0),Mitarbeiter!$D79),TODAY()),Einstellungen!$F$13:$F$67)))*N(Mitarbeiter!$E79)/IF(Einstellungen!$C$11="7 Tage",7,5),N('Ist-Stunden'!AH79)+(N(Krankheitstage!BG79)+N(Krankheitstage!BS79))*N($C79))))</f>
        <v/>
      </c>
      <c r="BM79" s="76">
        <f>IF($B79="",0,IF(Einstellungen!$C$10="Ja",MAX(IF(Einstellungen!$C$11="7 Tage",MAX(0,(MIN(DATE(2028,7,0),IF(Mitarbeiter!$D79="",DATE(2028,7,0),Mitarbeiter!$D79),TODAY()))-(MAX(DATE(2028,6,1),Mitarbeiter!$C79))+1),MAX(0,NETWORKDAYS(MAX(DATE(2028,6,1),Mitarbeiter!$C79),MIN(DATE(2028,7,0),IF(Mitarbeiter!$D79="",DATE(2028,7,0),Mitarbeiter!$D79),TODAY()),Einstellungen!$F$13:$F$67)))*N(Mitarbeiter!$E79)/IF(Einstellungen!$C$11="7 Tage",7,5),N('Ist-Stunden'!AI79)),MAX(IF(Einstellungen!$C$11="7 Tage",MAX(0,(MIN(DATE(2028,7,0),IF(Mitarbeiter!$D79="",DATE(2028,7,0),Mitarbeiter!$D79),TODAY()))-(MAX(DATE(2028,6,1),Mitarbeiter!$C79))+1),MAX(0,NETWORKDAYS(MAX(DATE(2028,6,1),Mitarbeiter!$C79),MIN(DATE(2028,7,0),IF(Mitarbeiter!$D79="",DATE(2028,7,0),Mitarbeiter!$D79),TODAY()),Einstellungen!$F$13:$F$67)))*N(Mitarbeiter!$E79)/IF(Einstellungen!$C$11="7 Tage",7,5),N('Ist-Stunden'!AI79)+(N(Krankheitstage!BH79)+N(Krankheitstage!BT79))*N($C79))))</f>
        <v/>
      </c>
      <c r="BN79" s="76">
        <f>IF($B79="",0,IF(Einstellungen!$C$10="Ja",MAX(IF(Einstellungen!$C$11="7 Tage",MAX(0,(MIN(DATE(2028,8,0),IF(Mitarbeiter!$D79="",DATE(2028,8,0),Mitarbeiter!$D79),TODAY()))-(MAX(DATE(2028,7,1),Mitarbeiter!$C79))+1),MAX(0,NETWORKDAYS(MAX(DATE(2028,7,1),Mitarbeiter!$C79),MIN(DATE(2028,8,0),IF(Mitarbeiter!$D79="",DATE(2028,8,0),Mitarbeiter!$D79),TODAY()),Einstellungen!$F$13:$F$67)))*N(Mitarbeiter!$E79)/IF(Einstellungen!$C$11="7 Tage",7,5),N('Ist-Stunden'!AJ79)),MAX(IF(Einstellungen!$C$11="7 Tage",MAX(0,(MIN(DATE(2028,8,0),IF(Mitarbeiter!$D79="",DATE(2028,8,0),Mitarbeiter!$D79),TODAY()))-(MAX(DATE(2028,7,1),Mitarbeiter!$C79))+1),MAX(0,NETWORKDAYS(MAX(DATE(2028,7,1),Mitarbeiter!$C79),MIN(DATE(2028,8,0),IF(Mitarbeiter!$D79="",DATE(2028,8,0),Mitarbeiter!$D79),TODAY()),Einstellungen!$F$13:$F$67)))*N(Mitarbeiter!$E79)/IF(Einstellungen!$C$11="7 Tage",7,5),N('Ist-Stunden'!AJ79)+(N(Krankheitstage!BI79)+N(Krankheitstage!BU79))*N($C79))))</f>
        <v/>
      </c>
      <c r="BO79" s="76">
        <f>IF($B79="",0,IF(Einstellungen!$C$10="Ja",MAX(IF(Einstellungen!$C$11="7 Tage",MAX(0,(MIN(DATE(2028,9,0),IF(Mitarbeiter!$D79="",DATE(2028,9,0),Mitarbeiter!$D79),TODAY()))-(MAX(DATE(2028,8,1),Mitarbeiter!$C79))+1),MAX(0,NETWORKDAYS(MAX(DATE(2028,8,1),Mitarbeiter!$C79),MIN(DATE(2028,9,0),IF(Mitarbeiter!$D79="",DATE(2028,9,0),Mitarbeiter!$D79),TODAY()),Einstellungen!$F$13:$F$67)))*N(Mitarbeiter!$E79)/IF(Einstellungen!$C$11="7 Tage",7,5),N('Ist-Stunden'!AK79)),MAX(IF(Einstellungen!$C$11="7 Tage",MAX(0,(MIN(DATE(2028,9,0),IF(Mitarbeiter!$D79="",DATE(2028,9,0),Mitarbeiter!$D79),TODAY()))-(MAX(DATE(2028,8,1),Mitarbeiter!$C79))+1),MAX(0,NETWORKDAYS(MAX(DATE(2028,8,1),Mitarbeiter!$C79),MIN(DATE(2028,9,0),IF(Mitarbeiter!$D79="",DATE(2028,9,0),Mitarbeiter!$D79),TODAY()),Einstellungen!$F$13:$F$67)))*N(Mitarbeiter!$E79)/IF(Einstellungen!$C$11="7 Tage",7,5),N('Ist-Stunden'!AK79)+(N(Krankheitstage!BJ79)+N(Krankheitstage!BV79))*N($C79))))</f>
        <v/>
      </c>
      <c r="BP79" s="76">
        <f>IF($B79="",0,IF(Einstellungen!$C$10="Ja",MAX(IF(Einstellungen!$C$11="7 Tage",MAX(0,(MIN(DATE(2028,10,0),IF(Mitarbeiter!$D79="",DATE(2028,10,0),Mitarbeiter!$D79),TODAY()))-(MAX(DATE(2028,9,1),Mitarbeiter!$C79))+1),MAX(0,NETWORKDAYS(MAX(DATE(2028,9,1),Mitarbeiter!$C79),MIN(DATE(2028,10,0),IF(Mitarbeiter!$D79="",DATE(2028,10,0),Mitarbeiter!$D79),TODAY()),Einstellungen!$F$13:$F$67)))*N(Mitarbeiter!$E79)/IF(Einstellungen!$C$11="7 Tage",7,5),N('Ist-Stunden'!AL79)),MAX(IF(Einstellungen!$C$11="7 Tage",MAX(0,(MIN(DATE(2028,10,0),IF(Mitarbeiter!$D79="",DATE(2028,10,0),Mitarbeiter!$D79),TODAY()))-(MAX(DATE(2028,9,1),Mitarbeiter!$C79))+1),MAX(0,NETWORKDAYS(MAX(DATE(2028,9,1),Mitarbeiter!$C79),MIN(DATE(2028,10,0),IF(Mitarbeiter!$D79="",DATE(2028,10,0),Mitarbeiter!$D79),TODAY()),Einstellungen!$F$13:$F$67)))*N(Mitarbeiter!$E79)/IF(Einstellungen!$C$11="7 Tage",7,5),N('Ist-Stunden'!AL79)+(N(Krankheitstage!BK79)+N(Krankheitstage!BW79))*N($C79))))</f>
        <v/>
      </c>
      <c r="BQ79" s="76">
        <f>IF($B79="",0,IF(Einstellungen!$C$10="Ja",MAX(IF(Einstellungen!$C$11="7 Tage",MAX(0,(MIN(DATE(2028,11,0),IF(Mitarbeiter!$D79="",DATE(2028,11,0),Mitarbeiter!$D79),TODAY()))-(MAX(DATE(2028,10,1),Mitarbeiter!$C79))+1),MAX(0,NETWORKDAYS(MAX(DATE(2028,10,1),Mitarbeiter!$C79),MIN(DATE(2028,11,0),IF(Mitarbeiter!$D79="",DATE(2028,11,0),Mitarbeiter!$D79),TODAY()),Einstellungen!$F$13:$F$67)))*N(Mitarbeiter!$E79)/IF(Einstellungen!$C$11="7 Tage",7,5),N('Ist-Stunden'!AM79)),MAX(IF(Einstellungen!$C$11="7 Tage",MAX(0,(MIN(DATE(2028,11,0),IF(Mitarbeiter!$D79="",DATE(2028,11,0),Mitarbeiter!$D79),TODAY()))-(MAX(DATE(2028,10,1),Mitarbeiter!$C79))+1),MAX(0,NETWORKDAYS(MAX(DATE(2028,10,1),Mitarbeiter!$C79),MIN(DATE(2028,11,0),IF(Mitarbeiter!$D79="",DATE(2028,11,0),Mitarbeiter!$D79),TODAY()),Einstellungen!$F$13:$F$67)))*N(Mitarbeiter!$E79)/IF(Einstellungen!$C$11="7 Tage",7,5),N('Ist-Stunden'!AM79)+(N(Krankheitstage!BL79)+N(Krankheitstage!BX79))*N($C79))))</f>
        <v/>
      </c>
      <c r="BR79" s="76">
        <f>IF($B79="",0,IF(Einstellungen!$C$10="Ja",MAX(IF(Einstellungen!$C$11="7 Tage",MAX(0,(MIN(DATE(2028,12,0),IF(Mitarbeiter!$D79="",DATE(2028,12,0),Mitarbeiter!$D79),TODAY()))-(MAX(DATE(2028,11,1),Mitarbeiter!$C79))+1),MAX(0,NETWORKDAYS(MAX(DATE(2028,11,1),Mitarbeiter!$C79),MIN(DATE(2028,12,0),IF(Mitarbeiter!$D79="",DATE(2028,12,0),Mitarbeiter!$D79),TODAY()),Einstellungen!$F$13:$F$67)))*N(Mitarbeiter!$E79)/IF(Einstellungen!$C$11="7 Tage",7,5),N('Ist-Stunden'!AN79)),MAX(IF(Einstellungen!$C$11="7 Tage",MAX(0,(MIN(DATE(2028,12,0),IF(Mitarbeiter!$D79="",DATE(2028,12,0),Mitarbeiter!$D79),TODAY()))-(MAX(DATE(2028,11,1),Mitarbeiter!$C79))+1),MAX(0,NETWORKDAYS(MAX(DATE(2028,11,1),Mitarbeiter!$C79),MIN(DATE(2028,12,0),IF(Mitarbeiter!$D79="",DATE(2028,12,0),Mitarbeiter!$D79),TODAY()),Einstellungen!$F$13:$F$67)))*N(Mitarbeiter!$E79)/IF(Einstellungen!$C$11="7 Tage",7,5),N('Ist-Stunden'!AN79)+(N(Krankheitstage!BM79)+N(Krankheitstage!BY79))*N($C79))))</f>
        <v/>
      </c>
      <c r="BS79" s="76">
        <f>IF($B79="",0,IF(Einstellungen!$C$10="Ja",MAX(IF(Einstellungen!$C$11="7 Tage",MAX(0,(MIN(DATE(2028,13,0),IF(Mitarbeiter!$D79="",DATE(2028,13,0),Mitarbeiter!$D79),TODAY()))-(MAX(DATE(2028,12,1),Mitarbeiter!$C79))+1),MAX(0,NETWORKDAYS(MAX(DATE(2028,12,1),Mitarbeiter!$C79),MIN(DATE(2028,13,0),IF(Mitarbeiter!$D79="",DATE(2028,13,0),Mitarbeiter!$D79),TODAY()),Einstellungen!$F$13:$F$67)))*N(Mitarbeiter!$E79)/IF(Einstellungen!$C$11="7 Tage",7,5),N('Ist-Stunden'!AO79)),MAX(IF(Einstellungen!$C$11="7 Tage",MAX(0,(MIN(DATE(2028,13,0),IF(Mitarbeiter!$D79="",DATE(2028,13,0),Mitarbeiter!$D79),TODAY()))-(MAX(DATE(2028,12,1),Mitarbeiter!$C79))+1),MAX(0,NETWORKDAYS(MAX(DATE(2028,12,1),Mitarbeiter!$C79),MIN(DATE(2028,13,0),IF(Mitarbeiter!$D79="",DATE(2028,13,0),Mitarbeiter!$D79),TODAY()),Einstellungen!$F$13:$F$67)))*N(Mitarbeiter!$E79)/IF(Einstellungen!$C$11="7 Tage",7,5),N('Ist-Stunden'!AO79)+(N(Krankheitstage!BN79)+N(Krankheitstage!BZ79))*N($C79))))</f>
        <v/>
      </c>
      <c r="BT79" s="76">
        <f>IF($B79="",0,IF(Einstellungen!$C$10="Ja",MAX(IF(Einstellungen!$C$11="7 Tage",MAX(0,(MIN(DATE(2029,2,0),IF(Mitarbeiter!$D79="",DATE(2029,2,0),Mitarbeiter!$D79),TODAY()))-(MAX(DATE(2029,1,1),Mitarbeiter!$C79))+1),MAX(0,NETWORKDAYS(MAX(DATE(2029,1,1),Mitarbeiter!$C79),MIN(DATE(2029,2,0),IF(Mitarbeiter!$D79="",DATE(2029,2,0),Mitarbeiter!$D79),TODAY()),Einstellungen!$F$13:$F$67)))*N(Mitarbeiter!$E79)/IF(Einstellungen!$C$11="7 Tage",7,5),N('Ist-Stunden'!AP79)),MAX(IF(Einstellungen!$C$11="7 Tage",MAX(0,(MIN(DATE(2029,2,0),IF(Mitarbeiter!$D79="",DATE(2029,2,0),Mitarbeiter!$D79),TODAY()))-(MAX(DATE(2029,1,1),Mitarbeiter!$C79))+1),MAX(0,NETWORKDAYS(MAX(DATE(2029,1,1),Mitarbeiter!$C79),MIN(DATE(2029,2,0),IF(Mitarbeiter!$D79="",DATE(2029,2,0),Mitarbeiter!$D79),TODAY()),Einstellungen!$F$13:$F$67)))*N(Mitarbeiter!$E79)/IF(Einstellungen!$C$11="7 Tage",7,5),N('Ist-Stunden'!AP79)+(N(Krankheitstage!CA79)+N(Krankheitstage!CM79))*N($C79))))</f>
        <v/>
      </c>
      <c r="BU79" s="76">
        <f>IF($B79="",0,IF(Einstellungen!$C$10="Ja",MAX(IF(Einstellungen!$C$11="7 Tage",MAX(0,(MIN(DATE(2029,3,0),IF(Mitarbeiter!$D79="",DATE(2029,3,0),Mitarbeiter!$D79),TODAY()))-(MAX(DATE(2029,2,1),Mitarbeiter!$C79))+1),MAX(0,NETWORKDAYS(MAX(DATE(2029,2,1),Mitarbeiter!$C79),MIN(DATE(2029,3,0),IF(Mitarbeiter!$D79="",DATE(2029,3,0),Mitarbeiter!$D79),TODAY()),Einstellungen!$F$13:$F$67)))*N(Mitarbeiter!$E79)/IF(Einstellungen!$C$11="7 Tage",7,5),N('Ist-Stunden'!AQ79)),MAX(IF(Einstellungen!$C$11="7 Tage",MAX(0,(MIN(DATE(2029,3,0),IF(Mitarbeiter!$D79="",DATE(2029,3,0),Mitarbeiter!$D79),TODAY()))-(MAX(DATE(2029,2,1),Mitarbeiter!$C79))+1),MAX(0,NETWORKDAYS(MAX(DATE(2029,2,1),Mitarbeiter!$C79),MIN(DATE(2029,3,0),IF(Mitarbeiter!$D79="",DATE(2029,3,0),Mitarbeiter!$D79),TODAY()),Einstellungen!$F$13:$F$67)))*N(Mitarbeiter!$E79)/IF(Einstellungen!$C$11="7 Tage",7,5),N('Ist-Stunden'!AQ79)+(N(Krankheitstage!CB79)+N(Krankheitstage!CN79))*N($C79))))</f>
        <v/>
      </c>
      <c r="BV79" s="76">
        <f>IF($B79="",0,IF(Einstellungen!$C$10="Ja",MAX(IF(Einstellungen!$C$11="7 Tage",MAX(0,(MIN(DATE(2029,4,0),IF(Mitarbeiter!$D79="",DATE(2029,4,0),Mitarbeiter!$D79),TODAY()))-(MAX(DATE(2029,3,1),Mitarbeiter!$C79))+1),MAX(0,NETWORKDAYS(MAX(DATE(2029,3,1),Mitarbeiter!$C79),MIN(DATE(2029,4,0),IF(Mitarbeiter!$D79="",DATE(2029,4,0),Mitarbeiter!$D79),TODAY()),Einstellungen!$F$13:$F$67)))*N(Mitarbeiter!$E79)/IF(Einstellungen!$C$11="7 Tage",7,5),N('Ist-Stunden'!AR79)),MAX(IF(Einstellungen!$C$11="7 Tage",MAX(0,(MIN(DATE(2029,4,0),IF(Mitarbeiter!$D79="",DATE(2029,4,0),Mitarbeiter!$D79),TODAY()))-(MAX(DATE(2029,3,1),Mitarbeiter!$C79))+1),MAX(0,NETWORKDAYS(MAX(DATE(2029,3,1),Mitarbeiter!$C79),MIN(DATE(2029,4,0),IF(Mitarbeiter!$D79="",DATE(2029,4,0),Mitarbeiter!$D79),TODAY()),Einstellungen!$F$13:$F$67)))*N(Mitarbeiter!$E79)/IF(Einstellungen!$C$11="7 Tage",7,5),N('Ist-Stunden'!AR79)+(N(Krankheitstage!CC79)+N(Krankheitstage!CO79))*N($C79))))</f>
        <v/>
      </c>
      <c r="BW79" s="76">
        <f>IF($B79="",0,IF(Einstellungen!$C$10="Ja",MAX(IF(Einstellungen!$C$11="7 Tage",MAX(0,(MIN(DATE(2029,5,0),IF(Mitarbeiter!$D79="",DATE(2029,5,0),Mitarbeiter!$D79),TODAY()))-(MAX(DATE(2029,4,1),Mitarbeiter!$C79))+1),MAX(0,NETWORKDAYS(MAX(DATE(2029,4,1),Mitarbeiter!$C79),MIN(DATE(2029,5,0),IF(Mitarbeiter!$D79="",DATE(2029,5,0),Mitarbeiter!$D79),TODAY()),Einstellungen!$F$13:$F$67)))*N(Mitarbeiter!$E79)/IF(Einstellungen!$C$11="7 Tage",7,5),N('Ist-Stunden'!AS79)),MAX(IF(Einstellungen!$C$11="7 Tage",MAX(0,(MIN(DATE(2029,5,0),IF(Mitarbeiter!$D79="",DATE(2029,5,0),Mitarbeiter!$D79),TODAY()))-(MAX(DATE(2029,4,1),Mitarbeiter!$C79))+1),MAX(0,NETWORKDAYS(MAX(DATE(2029,4,1),Mitarbeiter!$C79),MIN(DATE(2029,5,0),IF(Mitarbeiter!$D79="",DATE(2029,5,0),Mitarbeiter!$D79),TODAY()),Einstellungen!$F$13:$F$67)))*N(Mitarbeiter!$E79)/IF(Einstellungen!$C$11="7 Tage",7,5),N('Ist-Stunden'!AS79)+(N(Krankheitstage!CD79)+N(Krankheitstage!CP79))*N($C79))))</f>
        <v/>
      </c>
      <c r="BX79" s="76">
        <f>IF($B79="",0,IF(Einstellungen!$C$10="Ja",MAX(IF(Einstellungen!$C$11="7 Tage",MAX(0,(MIN(DATE(2029,6,0),IF(Mitarbeiter!$D79="",DATE(2029,6,0),Mitarbeiter!$D79),TODAY()))-(MAX(DATE(2029,5,1),Mitarbeiter!$C79))+1),MAX(0,NETWORKDAYS(MAX(DATE(2029,5,1),Mitarbeiter!$C79),MIN(DATE(2029,6,0),IF(Mitarbeiter!$D79="",DATE(2029,6,0),Mitarbeiter!$D79),TODAY()),Einstellungen!$F$13:$F$67)))*N(Mitarbeiter!$E79)/IF(Einstellungen!$C$11="7 Tage",7,5),N('Ist-Stunden'!AT79)),MAX(IF(Einstellungen!$C$11="7 Tage",MAX(0,(MIN(DATE(2029,6,0),IF(Mitarbeiter!$D79="",DATE(2029,6,0),Mitarbeiter!$D79),TODAY()))-(MAX(DATE(2029,5,1),Mitarbeiter!$C79))+1),MAX(0,NETWORKDAYS(MAX(DATE(2029,5,1),Mitarbeiter!$C79),MIN(DATE(2029,6,0),IF(Mitarbeiter!$D79="",DATE(2029,6,0),Mitarbeiter!$D79),TODAY()),Einstellungen!$F$13:$F$67)))*N(Mitarbeiter!$E79)/IF(Einstellungen!$C$11="7 Tage",7,5),N('Ist-Stunden'!AT79)+(N(Krankheitstage!CE79)+N(Krankheitstage!CQ79))*N($C79))))</f>
        <v/>
      </c>
      <c r="BY79" s="76">
        <f>IF($B79="",0,IF(Einstellungen!$C$10="Ja",MAX(IF(Einstellungen!$C$11="7 Tage",MAX(0,(MIN(DATE(2029,7,0),IF(Mitarbeiter!$D79="",DATE(2029,7,0),Mitarbeiter!$D79),TODAY()))-(MAX(DATE(2029,6,1),Mitarbeiter!$C79))+1),MAX(0,NETWORKDAYS(MAX(DATE(2029,6,1),Mitarbeiter!$C79),MIN(DATE(2029,7,0),IF(Mitarbeiter!$D79="",DATE(2029,7,0),Mitarbeiter!$D79),TODAY()),Einstellungen!$F$13:$F$67)))*N(Mitarbeiter!$E79)/IF(Einstellungen!$C$11="7 Tage",7,5),N('Ist-Stunden'!AU79)),MAX(IF(Einstellungen!$C$11="7 Tage",MAX(0,(MIN(DATE(2029,7,0),IF(Mitarbeiter!$D79="",DATE(2029,7,0),Mitarbeiter!$D79),TODAY()))-(MAX(DATE(2029,6,1),Mitarbeiter!$C79))+1),MAX(0,NETWORKDAYS(MAX(DATE(2029,6,1),Mitarbeiter!$C79),MIN(DATE(2029,7,0),IF(Mitarbeiter!$D79="",DATE(2029,7,0),Mitarbeiter!$D79),TODAY()),Einstellungen!$F$13:$F$67)))*N(Mitarbeiter!$E79)/IF(Einstellungen!$C$11="7 Tage",7,5),N('Ist-Stunden'!AU79)+(N(Krankheitstage!CF79)+N(Krankheitstage!CR79))*N($C79))))</f>
        <v/>
      </c>
      <c r="BZ79" s="76">
        <f>IF($B79="",0,IF(Einstellungen!$C$10="Ja",MAX(IF(Einstellungen!$C$11="7 Tage",MAX(0,(MIN(DATE(2029,8,0),IF(Mitarbeiter!$D79="",DATE(2029,8,0),Mitarbeiter!$D79),TODAY()))-(MAX(DATE(2029,7,1),Mitarbeiter!$C79))+1),MAX(0,NETWORKDAYS(MAX(DATE(2029,7,1),Mitarbeiter!$C79),MIN(DATE(2029,8,0),IF(Mitarbeiter!$D79="",DATE(2029,8,0),Mitarbeiter!$D79),TODAY()),Einstellungen!$F$13:$F$67)))*N(Mitarbeiter!$E79)/IF(Einstellungen!$C$11="7 Tage",7,5),N('Ist-Stunden'!AV79)),MAX(IF(Einstellungen!$C$11="7 Tage",MAX(0,(MIN(DATE(2029,8,0),IF(Mitarbeiter!$D79="",DATE(2029,8,0),Mitarbeiter!$D79),TODAY()))-(MAX(DATE(2029,7,1),Mitarbeiter!$C79))+1),MAX(0,NETWORKDAYS(MAX(DATE(2029,7,1),Mitarbeiter!$C79),MIN(DATE(2029,8,0),IF(Mitarbeiter!$D79="",DATE(2029,8,0),Mitarbeiter!$D79),TODAY()),Einstellungen!$F$13:$F$67)))*N(Mitarbeiter!$E79)/IF(Einstellungen!$C$11="7 Tage",7,5),N('Ist-Stunden'!AV79)+(N(Krankheitstage!CG79)+N(Krankheitstage!CS79))*N($C79))))</f>
        <v/>
      </c>
      <c r="CA79" s="76">
        <f>IF($B79="",0,IF(Einstellungen!$C$10="Ja",MAX(IF(Einstellungen!$C$11="7 Tage",MAX(0,(MIN(DATE(2029,9,0),IF(Mitarbeiter!$D79="",DATE(2029,9,0),Mitarbeiter!$D79),TODAY()))-(MAX(DATE(2029,8,1),Mitarbeiter!$C79))+1),MAX(0,NETWORKDAYS(MAX(DATE(2029,8,1),Mitarbeiter!$C79),MIN(DATE(2029,9,0),IF(Mitarbeiter!$D79="",DATE(2029,9,0),Mitarbeiter!$D79),TODAY()),Einstellungen!$F$13:$F$67)))*N(Mitarbeiter!$E79)/IF(Einstellungen!$C$11="7 Tage",7,5),N('Ist-Stunden'!AW79)),MAX(IF(Einstellungen!$C$11="7 Tage",MAX(0,(MIN(DATE(2029,9,0),IF(Mitarbeiter!$D79="",DATE(2029,9,0),Mitarbeiter!$D79),TODAY()))-(MAX(DATE(2029,8,1),Mitarbeiter!$C79))+1),MAX(0,NETWORKDAYS(MAX(DATE(2029,8,1),Mitarbeiter!$C79),MIN(DATE(2029,9,0),IF(Mitarbeiter!$D79="",DATE(2029,9,0),Mitarbeiter!$D79),TODAY()),Einstellungen!$F$13:$F$67)))*N(Mitarbeiter!$E79)/IF(Einstellungen!$C$11="7 Tage",7,5),N('Ist-Stunden'!AW79)+(N(Krankheitstage!CH79)+N(Krankheitstage!CT79))*N($C79))))</f>
        <v/>
      </c>
      <c r="CB79" s="76">
        <f>IF($B79="",0,IF(Einstellungen!$C$10="Ja",MAX(IF(Einstellungen!$C$11="7 Tage",MAX(0,(MIN(DATE(2029,10,0),IF(Mitarbeiter!$D79="",DATE(2029,10,0),Mitarbeiter!$D79),TODAY()))-(MAX(DATE(2029,9,1),Mitarbeiter!$C79))+1),MAX(0,NETWORKDAYS(MAX(DATE(2029,9,1),Mitarbeiter!$C79),MIN(DATE(2029,10,0),IF(Mitarbeiter!$D79="",DATE(2029,10,0),Mitarbeiter!$D79),TODAY()),Einstellungen!$F$13:$F$67)))*N(Mitarbeiter!$E79)/IF(Einstellungen!$C$11="7 Tage",7,5),N('Ist-Stunden'!AX79)),MAX(IF(Einstellungen!$C$11="7 Tage",MAX(0,(MIN(DATE(2029,10,0),IF(Mitarbeiter!$D79="",DATE(2029,10,0),Mitarbeiter!$D79),TODAY()))-(MAX(DATE(2029,9,1),Mitarbeiter!$C79))+1),MAX(0,NETWORKDAYS(MAX(DATE(2029,9,1),Mitarbeiter!$C79),MIN(DATE(2029,10,0),IF(Mitarbeiter!$D79="",DATE(2029,10,0),Mitarbeiter!$D79),TODAY()),Einstellungen!$F$13:$F$67)))*N(Mitarbeiter!$E79)/IF(Einstellungen!$C$11="7 Tage",7,5),N('Ist-Stunden'!AX79)+(N(Krankheitstage!CI79)+N(Krankheitstage!CU79))*N($C79))))</f>
        <v/>
      </c>
      <c r="CC79" s="76">
        <f>IF($B79="",0,IF(Einstellungen!$C$10="Ja",MAX(IF(Einstellungen!$C$11="7 Tage",MAX(0,(MIN(DATE(2029,11,0),IF(Mitarbeiter!$D79="",DATE(2029,11,0),Mitarbeiter!$D79),TODAY()))-(MAX(DATE(2029,10,1),Mitarbeiter!$C79))+1),MAX(0,NETWORKDAYS(MAX(DATE(2029,10,1),Mitarbeiter!$C79),MIN(DATE(2029,11,0),IF(Mitarbeiter!$D79="",DATE(2029,11,0),Mitarbeiter!$D79),TODAY()),Einstellungen!$F$13:$F$67)))*N(Mitarbeiter!$E79)/IF(Einstellungen!$C$11="7 Tage",7,5),N('Ist-Stunden'!AY79)),MAX(IF(Einstellungen!$C$11="7 Tage",MAX(0,(MIN(DATE(2029,11,0),IF(Mitarbeiter!$D79="",DATE(2029,11,0),Mitarbeiter!$D79),TODAY()))-(MAX(DATE(2029,10,1),Mitarbeiter!$C79))+1),MAX(0,NETWORKDAYS(MAX(DATE(2029,10,1),Mitarbeiter!$C79),MIN(DATE(2029,11,0),IF(Mitarbeiter!$D79="",DATE(2029,11,0),Mitarbeiter!$D79),TODAY()),Einstellungen!$F$13:$F$67)))*N(Mitarbeiter!$E79)/IF(Einstellungen!$C$11="7 Tage",7,5),N('Ist-Stunden'!AY79)+(N(Krankheitstage!CJ79)+N(Krankheitstage!CV79))*N($C79))))</f>
        <v/>
      </c>
      <c r="CD79" s="76">
        <f>IF($B79="",0,IF(Einstellungen!$C$10="Ja",MAX(IF(Einstellungen!$C$11="7 Tage",MAX(0,(MIN(DATE(2029,12,0),IF(Mitarbeiter!$D79="",DATE(2029,12,0),Mitarbeiter!$D79),TODAY()))-(MAX(DATE(2029,11,1),Mitarbeiter!$C79))+1),MAX(0,NETWORKDAYS(MAX(DATE(2029,11,1),Mitarbeiter!$C79),MIN(DATE(2029,12,0),IF(Mitarbeiter!$D79="",DATE(2029,12,0),Mitarbeiter!$D79),TODAY()),Einstellungen!$F$13:$F$67)))*N(Mitarbeiter!$E79)/IF(Einstellungen!$C$11="7 Tage",7,5),N('Ist-Stunden'!AZ79)),MAX(IF(Einstellungen!$C$11="7 Tage",MAX(0,(MIN(DATE(2029,12,0),IF(Mitarbeiter!$D79="",DATE(2029,12,0),Mitarbeiter!$D79),TODAY()))-(MAX(DATE(2029,11,1),Mitarbeiter!$C79))+1),MAX(0,NETWORKDAYS(MAX(DATE(2029,11,1),Mitarbeiter!$C79),MIN(DATE(2029,12,0),IF(Mitarbeiter!$D79="",DATE(2029,12,0),Mitarbeiter!$D79),TODAY()),Einstellungen!$F$13:$F$67)))*N(Mitarbeiter!$E79)/IF(Einstellungen!$C$11="7 Tage",7,5),N('Ist-Stunden'!AZ79)+(N(Krankheitstage!CK79)+N(Krankheitstage!CW79))*N($C79))))</f>
        <v/>
      </c>
      <c r="CE79" s="76">
        <f>IF($B79="",0,IF(Einstellungen!$C$10="Ja",MAX(IF(Einstellungen!$C$11="7 Tage",MAX(0,(MIN(DATE(2029,13,0),IF(Mitarbeiter!$D79="",DATE(2029,13,0),Mitarbeiter!$D79),TODAY()))-(MAX(DATE(2029,12,1),Mitarbeiter!$C79))+1),MAX(0,NETWORKDAYS(MAX(DATE(2029,12,1),Mitarbeiter!$C79),MIN(DATE(2029,13,0),IF(Mitarbeiter!$D79="",DATE(2029,13,0),Mitarbeiter!$D79),TODAY()),Einstellungen!$F$13:$F$67)))*N(Mitarbeiter!$E79)/IF(Einstellungen!$C$11="7 Tage",7,5),N('Ist-Stunden'!BA79)),MAX(IF(Einstellungen!$C$11="7 Tage",MAX(0,(MIN(DATE(2029,13,0),IF(Mitarbeiter!$D79="",DATE(2029,13,0),Mitarbeiter!$D79),TODAY()))-(MAX(DATE(2029,12,1),Mitarbeiter!$C79))+1),MAX(0,NETWORKDAYS(MAX(DATE(2029,12,1),Mitarbeiter!$C79),MIN(DATE(2029,13,0),IF(Mitarbeiter!$D79="",DATE(2029,13,0),Mitarbeiter!$D79),TODAY()),Einstellungen!$F$13:$F$67)))*N(Mitarbeiter!$E79)/IF(Einstellungen!$C$11="7 Tage",7,5),N('Ist-Stunden'!BA79)+(N(Krankheitstage!CL79)+N(Krankheitstage!CX79))*N($C79))))</f>
        <v/>
      </c>
      <c r="CF79" s="76">
        <f>IF($B79="",0,IF(Einstellungen!$C$10="Ja",MAX(IF(Einstellungen!$C$11="7 Tage",MAX(0,(MIN(DATE(2030,2,0),IF(Mitarbeiter!$D79="",DATE(2030,2,0),Mitarbeiter!$D79),TODAY()))-(MAX(DATE(2030,1,1),Mitarbeiter!$C79))+1),MAX(0,NETWORKDAYS(MAX(DATE(2030,1,1),Mitarbeiter!$C79),MIN(DATE(2030,2,0),IF(Mitarbeiter!$D79="",DATE(2030,2,0),Mitarbeiter!$D79),TODAY()),Einstellungen!$F$13:$F$67)))*N(Mitarbeiter!$E79)/IF(Einstellungen!$C$11="7 Tage",7,5),N('Ist-Stunden'!BB79)),MAX(IF(Einstellungen!$C$11="7 Tage",MAX(0,(MIN(DATE(2030,2,0),IF(Mitarbeiter!$D79="",DATE(2030,2,0),Mitarbeiter!$D79),TODAY()))-(MAX(DATE(2030,1,1),Mitarbeiter!$C79))+1),MAX(0,NETWORKDAYS(MAX(DATE(2030,1,1),Mitarbeiter!$C79),MIN(DATE(2030,2,0),IF(Mitarbeiter!$D79="",DATE(2030,2,0),Mitarbeiter!$D79),TODAY()),Einstellungen!$F$13:$F$67)))*N(Mitarbeiter!$E79)/IF(Einstellungen!$C$11="7 Tage",7,5),N('Ist-Stunden'!BB79)+(N(Krankheitstage!CY79)+N(Krankheitstage!DK79))*N($C79))))</f>
        <v/>
      </c>
      <c r="CG79" s="76">
        <f>IF($B79="",0,IF(Einstellungen!$C$10="Ja",MAX(IF(Einstellungen!$C$11="7 Tage",MAX(0,(MIN(DATE(2030,3,0),IF(Mitarbeiter!$D79="",DATE(2030,3,0),Mitarbeiter!$D79),TODAY()))-(MAX(DATE(2030,2,1),Mitarbeiter!$C79))+1),MAX(0,NETWORKDAYS(MAX(DATE(2030,2,1),Mitarbeiter!$C79),MIN(DATE(2030,3,0),IF(Mitarbeiter!$D79="",DATE(2030,3,0),Mitarbeiter!$D79),TODAY()),Einstellungen!$F$13:$F$67)))*N(Mitarbeiter!$E79)/IF(Einstellungen!$C$11="7 Tage",7,5),N('Ist-Stunden'!BC79)),MAX(IF(Einstellungen!$C$11="7 Tage",MAX(0,(MIN(DATE(2030,3,0),IF(Mitarbeiter!$D79="",DATE(2030,3,0),Mitarbeiter!$D79),TODAY()))-(MAX(DATE(2030,2,1),Mitarbeiter!$C79))+1),MAX(0,NETWORKDAYS(MAX(DATE(2030,2,1),Mitarbeiter!$C79),MIN(DATE(2030,3,0),IF(Mitarbeiter!$D79="",DATE(2030,3,0),Mitarbeiter!$D79),TODAY()),Einstellungen!$F$13:$F$67)))*N(Mitarbeiter!$E79)/IF(Einstellungen!$C$11="7 Tage",7,5),N('Ist-Stunden'!BC79)+(N(Krankheitstage!CZ79)+N(Krankheitstage!DL79))*N($C79))))</f>
        <v/>
      </c>
      <c r="CH79" s="76">
        <f>IF($B79="",0,IF(Einstellungen!$C$10="Ja",MAX(IF(Einstellungen!$C$11="7 Tage",MAX(0,(MIN(DATE(2030,4,0),IF(Mitarbeiter!$D79="",DATE(2030,4,0),Mitarbeiter!$D79),TODAY()))-(MAX(DATE(2030,3,1),Mitarbeiter!$C79))+1),MAX(0,NETWORKDAYS(MAX(DATE(2030,3,1),Mitarbeiter!$C79),MIN(DATE(2030,4,0),IF(Mitarbeiter!$D79="",DATE(2030,4,0),Mitarbeiter!$D79),TODAY()),Einstellungen!$F$13:$F$67)))*N(Mitarbeiter!$E79)/IF(Einstellungen!$C$11="7 Tage",7,5),N('Ist-Stunden'!BD79)),MAX(IF(Einstellungen!$C$11="7 Tage",MAX(0,(MIN(DATE(2030,4,0),IF(Mitarbeiter!$D79="",DATE(2030,4,0),Mitarbeiter!$D79),TODAY()))-(MAX(DATE(2030,3,1),Mitarbeiter!$C79))+1),MAX(0,NETWORKDAYS(MAX(DATE(2030,3,1),Mitarbeiter!$C79),MIN(DATE(2030,4,0),IF(Mitarbeiter!$D79="",DATE(2030,4,0),Mitarbeiter!$D79),TODAY()),Einstellungen!$F$13:$F$67)))*N(Mitarbeiter!$E79)/IF(Einstellungen!$C$11="7 Tage",7,5),N('Ist-Stunden'!BD79)+(N(Krankheitstage!DA79)+N(Krankheitstage!DM79))*N($C79))))</f>
        <v/>
      </c>
      <c r="CI79" s="76">
        <f>IF($B79="",0,IF(Einstellungen!$C$10="Ja",MAX(IF(Einstellungen!$C$11="7 Tage",MAX(0,(MIN(DATE(2030,5,0),IF(Mitarbeiter!$D79="",DATE(2030,5,0),Mitarbeiter!$D79),TODAY()))-(MAX(DATE(2030,4,1),Mitarbeiter!$C79))+1),MAX(0,NETWORKDAYS(MAX(DATE(2030,4,1),Mitarbeiter!$C79),MIN(DATE(2030,5,0),IF(Mitarbeiter!$D79="",DATE(2030,5,0),Mitarbeiter!$D79),TODAY()),Einstellungen!$F$13:$F$67)))*N(Mitarbeiter!$E79)/IF(Einstellungen!$C$11="7 Tage",7,5),N('Ist-Stunden'!BE79)),MAX(IF(Einstellungen!$C$11="7 Tage",MAX(0,(MIN(DATE(2030,5,0),IF(Mitarbeiter!$D79="",DATE(2030,5,0),Mitarbeiter!$D79),TODAY()))-(MAX(DATE(2030,4,1),Mitarbeiter!$C79))+1),MAX(0,NETWORKDAYS(MAX(DATE(2030,4,1),Mitarbeiter!$C79),MIN(DATE(2030,5,0),IF(Mitarbeiter!$D79="",DATE(2030,5,0),Mitarbeiter!$D79),TODAY()),Einstellungen!$F$13:$F$67)))*N(Mitarbeiter!$E79)/IF(Einstellungen!$C$11="7 Tage",7,5),N('Ist-Stunden'!BE79)+(N(Krankheitstage!DB79)+N(Krankheitstage!DN79))*N($C79))))</f>
        <v/>
      </c>
      <c r="CJ79" s="76">
        <f>IF($B79="",0,IF(Einstellungen!$C$10="Ja",MAX(IF(Einstellungen!$C$11="7 Tage",MAX(0,(MIN(DATE(2030,6,0),IF(Mitarbeiter!$D79="",DATE(2030,6,0),Mitarbeiter!$D79),TODAY()))-(MAX(DATE(2030,5,1),Mitarbeiter!$C79))+1),MAX(0,NETWORKDAYS(MAX(DATE(2030,5,1),Mitarbeiter!$C79),MIN(DATE(2030,6,0),IF(Mitarbeiter!$D79="",DATE(2030,6,0),Mitarbeiter!$D79),TODAY()),Einstellungen!$F$13:$F$67)))*N(Mitarbeiter!$E79)/IF(Einstellungen!$C$11="7 Tage",7,5),N('Ist-Stunden'!BF79)),MAX(IF(Einstellungen!$C$11="7 Tage",MAX(0,(MIN(DATE(2030,6,0),IF(Mitarbeiter!$D79="",DATE(2030,6,0),Mitarbeiter!$D79),TODAY()))-(MAX(DATE(2030,5,1),Mitarbeiter!$C79))+1),MAX(0,NETWORKDAYS(MAX(DATE(2030,5,1),Mitarbeiter!$C79),MIN(DATE(2030,6,0),IF(Mitarbeiter!$D79="",DATE(2030,6,0),Mitarbeiter!$D79),TODAY()),Einstellungen!$F$13:$F$67)))*N(Mitarbeiter!$E79)/IF(Einstellungen!$C$11="7 Tage",7,5),N('Ist-Stunden'!BF79)+(N(Krankheitstage!DC79)+N(Krankheitstage!DO79))*N($C79))))</f>
        <v/>
      </c>
      <c r="CK79" s="76">
        <f>IF($B79="",0,IF(Einstellungen!$C$10="Ja",MAX(IF(Einstellungen!$C$11="7 Tage",MAX(0,(MIN(DATE(2030,7,0),IF(Mitarbeiter!$D79="",DATE(2030,7,0),Mitarbeiter!$D79),TODAY()))-(MAX(DATE(2030,6,1),Mitarbeiter!$C79))+1),MAX(0,NETWORKDAYS(MAX(DATE(2030,6,1),Mitarbeiter!$C79),MIN(DATE(2030,7,0),IF(Mitarbeiter!$D79="",DATE(2030,7,0),Mitarbeiter!$D79),TODAY()),Einstellungen!$F$13:$F$67)))*N(Mitarbeiter!$E79)/IF(Einstellungen!$C$11="7 Tage",7,5),N('Ist-Stunden'!BG79)),MAX(IF(Einstellungen!$C$11="7 Tage",MAX(0,(MIN(DATE(2030,7,0),IF(Mitarbeiter!$D79="",DATE(2030,7,0),Mitarbeiter!$D79),TODAY()))-(MAX(DATE(2030,6,1),Mitarbeiter!$C79))+1),MAX(0,NETWORKDAYS(MAX(DATE(2030,6,1),Mitarbeiter!$C79),MIN(DATE(2030,7,0),IF(Mitarbeiter!$D79="",DATE(2030,7,0),Mitarbeiter!$D79),TODAY()),Einstellungen!$F$13:$F$67)))*N(Mitarbeiter!$E79)/IF(Einstellungen!$C$11="7 Tage",7,5),N('Ist-Stunden'!BG79)+(N(Krankheitstage!DD79)+N(Krankheitstage!DP79))*N($C79))))</f>
        <v/>
      </c>
      <c r="CL79" s="76">
        <f>IF($B79="",0,IF(Einstellungen!$C$10="Ja",MAX(IF(Einstellungen!$C$11="7 Tage",MAX(0,(MIN(DATE(2030,8,0),IF(Mitarbeiter!$D79="",DATE(2030,8,0),Mitarbeiter!$D79),TODAY()))-(MAX(DATE(2030,7,1),Mitarbeiter!$C79))+1),MAX(0,NETWORKDAYS(MAX(DATE(2030,7,1),Mitarbeiter!$C79),MIN(DATE(2030,8,0),IF(Mitarbeiter!$D79="",DATE(2030,8,0),Mitarbeiter!$D79),TODAY()),Einstellungen!$F$13:$F$67)))*N(Mitarbeiter!$E79)/IF(Einstellungen!$C$11="7 Tage",7,5),N('Ist-Stunden'!BH79)),MAX(IF(Einstellungen!$C$11="7 Tage",MAX(0,(MIN(DATE(2030,8,0),IF(Mitarbeiter!$D79="",DATE(2030,8,0),Mitarbeiter!$D79),TODAY()))-(MAX(DATE(2030,7,1),Mitarbeiter!$C79))+1),MAX(0,NETWORKDAYS(MAX(DATE(2030,7,1),Mitarbeiter!$C79),MIN(DATE(2030,8,0),IF(Mitarbeiter!$D79="",DATE(2030,8,0),Mitarbeiter!$D79),TODAY()),Einstellungen!$F$13:$F$67)))*N(Mitarbeiter!$E79)/IF(Einstellungen!$C$11="7 Tage",7,5),N('Ist-Stunden'!BH79)+(N(Krankheitstage!DE79)+N(Krankheitstage!DQ79))*N($C79))))</f>
        <v/>
      </c>
      <c r="CM79" s="76">
        <f>IF($B79="",0,IF(Einstellungen!$C$10="Ja",MAX(IF(Einstellungen!$C$11="7 Tage",MAX(0,(MIN(DATE(2030,9,0),IF(Mitarbeiter!$D79="",DATE(2030,9,0),Mitarbeiter!$D79),TODAY()))-(MAX(DATE(2030,8,1),Mitarbeiter!$C79))+1),MAX(0,NETWORKDAYS(MAX(DATE(2030,8,1),Mitarbeiter!$C79),MIN(DATE(2030,9,0),IF(Mitarbeiter!$D79="",DATE(2030,9,0),Mitarbeiter!$D79),TODAY()),Einstellungen!$F$13:$F$67)))*N(Mitarbeiter!$E79)/IF(Einstellungen!$C$11="7 Tage",7,5),N('Ist-Stunden'!BI79)),MAX(IF(Einstellungen!$C$11="7 Tage",MAX(0,(MIN(DATE(2030,9,0),IF(Mitarbeiter!$D79="",DATE(2030,9,0),Mitarbeiter!$D79),TODAY()))-(MAX(DATE(2030,8,1),Mitarbeiter!$C79))+1),MAX(0,NETWORKDAYS(MAX(DATE(2030,8,1),Mitarbeiter!$C79),MIN(DATE(2030,9,0),IF(Mitarbeiter!$D79="",DATE(2030,9,0),Mitarbeiter!$D79),TODAY()),Einstellungen!$F$13:$F$67)))*N(Mitarbeiter!$E79)/IF(Einstellungen!$C$11="7 Tage",7,5),N('Ist-Stunden'!BI79)+(N(Krankheitstage!DF79)+N(Krankheitstage!DR79))*N($C79))))</f>
        <v/>
      </c>
      <c r="CN79" s="76">
        <f>IF($B79="",0,IF(Einstellungen!$C$10="Ja",MAX(IF(Einstellungen!$C$11="7 Tage",MAX(0,(MIN(DATE(2030,10,0),IF(Mitarbeiter!$D79="",DATE(2030,10,0),Mitarbeiter!$D79),TODAY()))-(MAX(DATE(2030,9,1),Mitarbeiter!$C79))+1),MAX(0,NETWORKDAYS(MAX(DATE(2030,9,1),Mitarbeiter!$C79),MIN(DATE(2030,10,0),IF(Mitarbeiter!$D79="",DATE(2030,10,0),Mitarbeiter!$D79),TODAY()),Einstellungen!$F$13:$F$67)))*N(Mitarbeiter!$E79)/IF(Einstellungen!$C$11="7 Tage",7,5),N('Ist-Stunden'!BJ79)),MAX(IF(Einstellungen!$C$11="7 Tage",MAX(0,(MIN(DATE(2030,10,0),IF(Mitarbeiter!$D79="",DATE(2030,10,0),Mitarbeiter!$D79),TODAY()))-(MAX(DATE(2030,9,1),Mitarbeiter!$C79))+1),MAX(0,NETWORKDAYS(MAX(DATE(2030,9,1),Mitarbeiter!$C79),MIN(DATE(2030,10,0),IF(Mitarbeiter!$D79="",DATE(2030,10,0),Mitarbeiter!$D79),TODAY()),Einstellungen!$F$13:$F$67)))*N(Mitarbeiter!$E79)/IF(Einstellungen!$C$11="7 Tage",7,5),N('Ist-Stunden'!BJ79)+(N(Krankheitstage!DG79)+N(Krankheitstage!DS79))*N($C79))))</f>
        <v/>
      </c>
      <c r="CO79" s="76">
        <f>IF($B79="",0,IF(Einstellungen!$C$10="Ja",MAX(IF(Einstellungen!$C$11="7 Tage",MAX(0,(MIN(DATE(2030,11,0),IF(Mitarbeiter!$D79="",DATE(2030,11,0),Mitarbeiter!$D79),TODAY()))-(MAX(DATE(2030,10,1),Mitarbeiter!$C79))+1),MAX(0,NETWORKDAYS(MAX(DATE(2030,10,1),Mitarbeiter!$C79),MIN(DATE(2030,11,0),IF(Mitarbeiter!$D79="",DATE(2030,11,0),Mitarbeiter!$D79),TODAY()),Einstellungen!$F$13:$F$67)))*N(Mitarbeiter!$E79)/IF(Einstellungen!$C$11="7 Tage",7,5),N('Ist-Stunden'!BK79)),MAX(IF(Einstellungen!$C$11="7 Tage",MAX(0,(MIN(DATE(2030,11,0),IF(Mitarbeiter!$D79="",DATE(2030,11,0),Mitarbeiter!$D79),TODAY()))-(MAX(DATE(2030,10,1),Mitarbeiter!$C79))+1),MAX(0,NETWORKDAYS(MAX(DATE(2030,10,1),Mitarbeiter!$C79),MIN(DATE(2030,11,0),IF(Mitarbeiter!$D79="",DATE(2030,11,0),Mitarbeiter!$D79),TODAY()),Einstellungen!$F$13:$F$67)))*N(Mitarbeiter!$E79)/IF(Einstellungen!$C$11="7 Tage",7,5),N('Ist-Stunden'!BK79)+(N(Krankheitstage!DH79)+N(Krankheitstage!DT79))*N($C79))))</f>
        <v/>
      </c>
      <c r="CP79" s="76">
        <f>IF($B79="",0,IF(Einstellungen!$C$10="Ja",MAX(IF(Einstellungen!$C$11="7 Tage",MAX(0,(MIN(DATE(2030,12,0),IF(Mitarbeiter!$D79="",DATE(2030,12,0),Mitarbeiter!$D79),TODAY()))-(MAX(DATE(2030,11,1),Mitarbeiter!$C79))+1),MAX(0,NETWORKDAYS(MAX(DATE(2030,11,1),Mitarbeiter!$C79),MIN(DATE(2030,12,0),IF(Mitarbeiter!$D79="",DATE(2030,12,0),Mitarbeiter!$D79),TODAY()),Einstellungen!$F$13:$F$67)))*N(Mitarbeiter!$E79)/IF(Einstellungen!$C$11="7 Tage",7,5),N('Ist-Stunden'!BL79)),MAX(IF(Einstellungen!$C$11="7 Tage",MAX(0,(MIN(DATE(2030,12,0),IF(Mitarbeiter!$D79="",DATE(2030,12,0),Mitarbeiter!$D79),TODAY()))-(MAX(DATE(2030,11,1),Mitarbeiter!$C79))+1),MAX(0,NETWORKDAYS(MAX(DATE(2030,11,1),Mitarbeiter!$C79),MIN(DATE(2030,12,0),IF(Mitarbeiter!$D79="",DATE(2030,12,0),Mitarbeiter!$D79),TODAY()),Einstellungen!$F$13:$F$67)))*N(Mitarbeiter!$E79)/IF(Einstellungen!$C$11="7 Tage",7,5),N('Ist-Stunden'!BL79)+(N(Krankheitstage!DI79)+N(Krankheitstage!DU79))*N($C79))))</f>
        <v/>
      </c>
      <c r="CQ79" s="76">
        <f>IF($B79="",0,IF(Einstellungen!$C$10="Ja",MAX(IF(Einstellungen!$C$11="7 Tage",MAX(0,(MIN(DATE(2030,13,0),IF(Mitarbeiter!$D79="",DATE(2030,13,0),Mitarbeiter!$D79),TODAY()))-(MAX(DATE(2030,12,1),Mitarbeiter!$C79))+1),MAX(0,NETWORKDAYS(MAX(DATE(2030,12,1),Mitarbeiter!$C79),MIN(DATE(2030,13,0),IF(Mitarbeiter!$D79="",DATE(2030,13,0),Mitarbeiter!$D79),TODAY()),Einstellungen!$F$13:$F$67)))*N(Mitarbeiter!$E79)/IF(Einstellungen!$C$11="7 Tage",7,5),N('Ist-Stunden'!BM79)),MAX(IF(Einstellungen!$C$11="7 Tage",MAX(0,(MIN(DATE(2030,13,0),IF(Mitarbeiter!$D79="",DATE(2030,13,0),Mitarbeiter!$D79),TODAY()))-(MAX(DATE(2030,12,1),Mitarbeiter!$C79))+1),MAX(0,NETWORKDAYS(MAX(DATE(2030,12,1),Mitarbeiter!$C79),MIN(DATE(2030,13,0),IF(Mitarbeiter!$D79="",DATE(2030,13,0),Mitarbeiter!$D79),TODAY()),Einstellungen!$F$13:$F$67)))*N(Mitarbeiter!$E79)/IF(Einstellungen!$C$11="7 Tage",7,5),N('Ist-Stunden'!BM79)+(N(Krankheitstage!DJ79)+N(Krankheitstage!DV79))*N($C79))))</f>
        <v/>
      </c>
    </row>
    <row r="80">
      <c r="A80" s="73">
        <f>IF(Mitarbeiter!B80="","",Mitarbeiter!A80)</f>
        <v/>
      </c>
      <c r="B80" s="6">
        <f>IF(Mitarbeiter!B80="","",Mitarbeiter!B80)</f>
        <v/>
      </c>
      <c r="C80" s="74">
        <f>IF(Mitarbeiter!B80="","",Mitarbeiter!F80)</f>
        <v/>
      </c>
      <c r="D80" s="75">
        <f>N(INDEX(Krankheitstage!$G80:$DV80,1,(Einstellungen!$C$3-2026)*24+1))</f>
        <v/>
      </c>
      <c r="E80" s="75">
        <f>N(INDEX(Krankheitstage!$G80:$DV80,1,(Einstellungen!$C$3-2026)*24+2))</f>
        <v/>
      </c>
      <c r="F80" s="75">
        <f>N(INDEX(Krankheitstage!$G80:$DV80,1,(Einstellungen!$C$3-2026)*24+3))</f>
        <v/>
      </c>
      <c r="G80" s="75">
        <f>N(INDEX(Krankheitstage!$G80:$DV80,1,(Einstellungen!$C$3-2026)*24+4))</f>
        <v/>
      </c>
      <c r="H80" s="75">
        <f>N(INDEX(Krankheitstage!$G80:$DV80,1,(Einstellungen!$C$3-2026)*24+5))</f>
        <v/>
      </c>
      <c r="I80" s="75">
        <f>N(INDEX(Krankheitstage!$G80:$DV80,1,(Einstellungen!$C$3-2026)*24+6))</f>
        <v/>
      </c>
      <c r="J80" s="75">
        <f>N(INDEX(Krankheitstage!$G80:$DV80,1,(Einstellungen!$C$3-2026)*24+7))</f>
        <v/>
      </c>
      <c r="K80" s="75">
        <f>N(INDEX(Krankheitstage!$G80:$DV80,1,(Einstellungen!$C$3-2026)*24+8))</f>
        <v/>
      </c>
      <c r="L80" s="75">
        <f>N(INDEX(Krankheitstage!$G80:$DV80,1,(Einstellungen!$C$3-2026)*24+9))</f>
        <v/>
      </c>
      <c r="M80" s="75">
        <f>N(INDEX(Krankheitstage!$G80:$DV80,1,(Einstellungen!$C$3-2026)*24+10))</f>
        <v/>
      </c>
      <c r="N80" s="75">
        <f>N(INDEX(Krankheitstage!$G80:$DV80,1,(Einstellungen!$C$3-2026)*24+11))</f>
        <v/>
      </c>
      <c r="O80" s="75">
        <f>N(INDEX(Krankheitstage!$G80:$DV80,1,(Einstellungen!$C$3-2026)*24+12))</f>
        <v/>
      </c>
      <c r="P80" s="75">
        <f>IF($B80="","",SUM(D80:O80))</f>
        <v/>
      </c>
      <c r="Q80" s="75">
        <f>N(INDEX(Krankheitstage!$G80:$DV80,1,(Einstellungen!$C$3-2026)*24+13))</f>
        <v/>
      </c>
      <c r="R80" s="75">
        <f>N(INDEX(Krankheitstage!$G80:$DV80,1,(Einstellungen!$C$3-2026)*24+14))</f>
        <v/>
      </c>
      <c r="S80" s="75">
        <f>N(INDEX(Krankheitstage!$G80:$DV80,1,(Einstellungen!$C$3-2026)*24+15))</f>
        <v/>
      </c>
      <c r="T80" s="75">
        <f>N(INDEX(Krankheitstage!$G80:$DV80,1,(Einstellungen!$C$3-2026)*24+16))</f>
        <v/>
      </c>
      <c r="U80" s="75">
        <f>N(INDEX(Krankheitstage!$G80:$DV80,1,(Einstellungen!$C$3-2026)*24+17))</f>
        <v/>
      </c>
      <c r="V80" s="75">
        <f>N(INDEX(Krankheitstage!$G80:$DV80,1,(Einstellungen!$C$3-2026)*24+18))</f>
        <v/>
      </c>
      <c r="W80" s="75">
        <f>N(INDEX(Krankheitstage!$G80:$DV80,1,(Einstellungen!$C$3-2026)*24+19))</f>
        <v/>
      </c>
      <c r="X80" s="75">
        <f>N(INDEX(Krankheitstage!$G80:$DV80,1,(Einstellungen!$C$3-2026)*24+20))</f>
        <v/>
      </c>
      <c r="Y80" s="75">
        <f>N(INDEX(Krankheitstage!$G80:$DV80,1,(Einstellungen!$C$3-2026)*24+21))</f>
        <v/>
      </c>
      <c r="Z80" s="75">
        <f>N(INDEX(Krankheitstage!$G80:$DV80,1,(Einstellungen!$C$3-2026)*24+22))</f>
        <v/>
      </c>
      <c r="AA80" s="75">
        <f>N(INDEX(Krankheitstage!$G80:$DV80,1,(Einstellungen!$C$3-2026)*24+23))</f>
        <v/>
      </c>
      <c r="AB80" s="75">
        <f>N(INDEX(Krankheitstage!$G80:$DV80,1,(Einstellungen!$C$3-2026)*24+24))</f>
        <v/>
      </c>
      <c r="AC80" s="75">
        <f>IF($B80="","",SUM(Q80:AB80))</f>
        <v/>
      </c>
      <c r="AD80" s="75">
        <f>IF($B80="","",SUM(P80,AC80))</f>
        <v/>
      </c>
      <c r="AE80" s="76">
        <f>IF($B80="","",AD80*N(C80))</f>
        <v/>
      </c>
      <c r="AF80" s="75">
        <f>IF($B80="","",Krankheitstage!E80)</f>
        <v/>
      </c>
      <c r="AG80" s="76">
        <f>IF($B80="","",AF80*N(C80))</f>
        <v/>
      </c>
      <c r="AH80" s="76">
        <f>IF($B80="","",INDEX($AJ80:$CQ80,1,(Einstellungen!$C$3-2026)*12+1)+INDEX($AJ80:$CQ80,1,(Einstellungen!$C$3-2026)*12+2)+INDEX($AJ80:$CQ80,1,(Einstellungen!$C$3-2026)*12+3)+INDEX($AJ80:$CQ80,1,(Einstellungen!$C$3-2026)*12+4)+INDEX($AJ80:$CQ80,1,(Einstellungen!$C$3-2026)*12+5)+INDEX($AJ80:$CQ80,1,(Einstellungen!$C$3-2026)*12+6)+INDEX($AJ80:$CQ80,1,(Einstellungen!$C$3-2026)*12+7)+INDEX($AJ80:$CQ80,1,(Einstellungen!$C$3-2026)*12+8)+INDEX($AJ80:$CQ80,1,(Einstellungen!$C$3-2026)*12+9)+INDEX($AJ80:$CQ80,1,(Einstellungen!$C$3-2026)*12+10)+INDEX($AJ80:$CQ80,1,(Einstellungen!$C$3-2026)*12+11)+INDEX($AJ80:$CQ80,1,(Einstellungen!$C$3-2026)*12+12))</f>
        <v/>
      </c>
      <c r="AI80" s="76">
        <f>IF($B80="","",SUM($AJ80:$CQ80))</f>
        <v/>
      </c>
      <c r="AJ80" s="76">
        <f>IF($B80="",0,IF(Einstellungen!$C$10="Ja",MAX(IF(Einstellungen!$C$11="7 Tage",MAX(0,(MIN(DATE(2026,2,0),IF(Mitarbeiter!$D80="",DATE(2026,2,0),Mitarbeiter!$D80),TODAY()))-(MAX(DATE(2026,1,1),Mitarbeiter!$C80))+1),MAX(0,NETWORKDAYS(MAX(DATE(2026,1,1),Mitarbeiter!$C80),MIN(DATE(2026,2,0),IF(Mitarbeiter!$D80="",DATE(2026,2,0),Mitarbeiter!$D80),TODAY()),Einstellungen!$F$13:$F$67)))*N(Mitarbeiter!$E80)/IF(Einstellungen!$C$11="7 Tage",7,5),N('Ist-Stunden'!F80)),MAX(IF(Einstellungen!$C$11="7 Tage",MAX(0,(MIN(DATE(2026,2,0),IF(Mitarbeiter!$D80="",DATE(2026,2,0),Mitarbeiter!$D80),TODAY()))-(MAX(DATE(2026,1,1),Mitarbeiter!$C80))+1),MAX(0,NETWORKDAYS(MAX(DATE(2026,1,1),Mitarbeiter!$C80),MIN(DATE(2026,2,0),IF(Mitarbeiter!$D80="",DATE(2026,2,0),Mitarbeiter!$D80),TODAY()),Einstellungen!$F$13:$F$67)))*N(Mitarbeiter!$E80)/IF(Einstellungen!$C$11="7 Tage",7,5),N('Ist-Stunden'!F80)+(N(Krankheitstage!G80)+N(Krankheitstage!S80))*N($C80))))</f>
        <v/>
      </c>
      <c r="AK80" s="76">
        <f>IF($B80="",0,IF(Einstellungen!$C$10="Ja",MAX(IF(Einstellungen!$C$11="7 Tage",MAX(0,(MIN(DATE(2026,3,0),IF(Mitarbeiter!$D80="",DATE(2026,3,0),Mitarbeiter!$D80),TODAY()))-(MAX(DATE(2026,2,1),Mitarbeiter!$C80))+1),MAX(0,NETWORKDAYS(MAX(DATE(2026,2,1),Mitarbeiter!$C80),MIN(DATE(2026,3,0),IF(Mitarbeiter!$D80="",DATE(2026,3,0),Mitarbeiter!$D80),TODAY()),Einstellungen!$F$13:$F$67)))*N(Mitarbeiter!$E80)/IF(Einstellungen!$C$11="7 Tage",7,5),N('Ist-Stunden'!G80)),MAX(IF(Einstellungen!$C$11="7 Tage",MAX(0,(MIN(DATE(2026,3,0),IF(Mitarbeiter!$D80="",DATE(2026,3,0),Mitarbeiter!$D80),TODAY()))-(MAX(DATE(2026,2,1),Mitarbeiter!$C80))+1),MAX(0,NETWORKDAYS(MAX(DATE(2026,2,1),Mitarbeiter!$C80),MIN(DATE(2026,3,0),IF(Mitarbeiter!$D80="",DATE(2026,3,0),Mitarbeiter!$D80),TODAY()),Einstellungen!$F$13:$F$67)))*N(Mitarbeiter!$E80)/IF(Einstellungen!$C$11="7 Tage",7,5),N('Ist-Stunden'!G80)+(N(Krankheitstage!H80)+N(Krankheitstage!T80))*N($C80))))</f>
        <v/>
      </c>
      <c r="AL80" s="76">
        <f>IF($B80="",0,IF(Einstellungen!$C$10="Ja",MAX(IF(Einstellungen!$C$11="7 Tage",MAX(0,(MIN(DATE(2026,4,0),IF(Mitarbeiter!$D80="",DATE(2026,4,0),Mitarbeiter!$D80),TODAY()))-(MAX(DATE(2026,3,1),Mitarbeiter!$C80))+1),MAX(0,NETWORKDAYS(MAX(DATE(2026,3,1),Mitarbeiter!$C80),MIN(DATE(2026,4,0),IF(Mitarbeiter!$D80="",DATE(2026,4,0),Mitarbeiter!$D80),TODAY()),Einstellungen!$F$13:$F$67)))*N(Mitarbeiter!$E80)/IF(Einstellungen!$C$11="7 Tage",7,5),N('Ist-Stunden'!H80)),MAX(IF(Einstellungen!$C$11="7 Tage",MAX(0,(MIN(DATE(2026,4,0),IF(Mitarbeiter!$D80="",DATE(2026,4,0),Mitarbeiter!$D80),TODAY()))-(MAX(DATE(2026,3,1),Mitarbeiter!$C80))+1),MAX(0,NETWORKDAYS(MAX(DATE(2026,3,1),Mitarbeiter!$C80),MIN(DATE(2026,4,0),IF(Mitarbeiter!$D80="",DATE(2026,4,0),Mitarbeiter!$D80),TODAY()),Einstellungen!$F$13:$F$67)))*N(Mitarbeiter!$E80)/IF(Einstellungen!$C$11="7 Tage",7,5),N('Ist-Stunden'!H80)+(N(Krankheitstage!I80)+N(Krankheitstage!U80))*N($C80))))</f>
        <v/>
      </c>
      <c r="AM80" s="76">
        <f>IF($B80="",0,IF(Einstellungen!$C$10="Ja",MAX(IF(Einstellungen!$C$11="7 Tage",MAX(0,(MIN(DATE(2026,5,0),IF(Mitarbeiter!$D80="",DATE(2026,5,0),Mitarbeiter!$D80),TODAY()))-(MAX(DATE(2026,4,1),Mitarbeiter!$C80))+1),MAX(0,NETWORKDAYS(MAX(DATE(2026,4,1),Mitarbeiter!$C80),MIN(DATE(2026,5,0),IF(Mitarbeiter!$D80="",DATE(2026,5,0),Mitarbeiter!$D80),TODAY()),Einstellungen!$F$13:$F$67)))*N(Mitarbeiter!$E80)/IF(Einstellungen!$C$11="7 Tage",7,5),N('Ist-Stunden'!I80)),MAX(IF(Einstellungen!$C$11="7 Tage",MAX(0,(MIN(DATE(2026,5,0),IF(Mitarbeiter!$D80="",DATE(2026,5,0),Mitarbeiter!$D80),TODAY()))-(MAX(DATE(2026,4,1),Mitarbeiter!$C80))+1),MAX(0,NETWORKDAYS(MAX(DATE(2026,4,1),Mitarbeiter!$C80),MIN(DATE(2026,5,0),IF(Mitarbeiter!$D80="",DATE(2026,5,0),Mitarbeiter!$D80),TODAY()),Einstellungen!$F$13:$F$67)))*N(Mitarbeiter!$E80)/IF(Einstellungen!$C$11="7 Tage",7,5),N('Ist-Stunden'!I80)+(N(Krankheitstage!J80)+N(Krankheitstage!V80))*N($C80))))</f>
        <v/>
      </c>
      <c r="AN80" s="76">
        <f>IF($B80="",0,IF(Einstellungen!$C$10="Ja",MAX(IF(Einstellungen!$C$11="7 Tage",MAX(0,(MIN(DATE(2026,6,0),IF(Mitarbeiter!$D80="",DATE(2026,6,0),Mitarbeiter!$D80),TODAY()))-(MAX(DATE(2026,5,1),Mitarbeiter!$C80))+1),MAX(0,NETWORKDAYS(MAX(DATE(2026,5,1),Mitarbeiter!$C80),MIN(DATE(2026,6,0),IF(Mitarbeiter!$D80="",DATE(2026,6,0),Mitarbeiter!$D80),TODAY()),Einstellungen!$F$13:$F$67)))*N(Mitarbeiter!$E80)/IF(Einstellungen!$C$11="7 Tage",7,5),N('Ist-Stunden'!J80)),MAX(IF(Einstellungen!$C$11="7 Tage",MAX(0,(MIN(DATE(2026,6,0),IF(Mitarbeiter!$D80="",DATE(2026,6,0),Mitarbeiter!$D80),TODAY()))-(MAX(DATE(2026,5,1),Mitarbeiter!$C80))+1),MAX(0,NETWORKDAYS(MAX(DATE(2026,5,1),Mitarbeiter!$C80),MIN(DATE(2026,6,0),IF(Mitarbeiter!$D80="",DATE(2026,6,0),Mitarbeiter!$D80),TODAY()),Einstellungen!$F$13:$F$67)))*N(Mitarbeiter!$E80)/IF(Einstellungen!$C$11="7 Tage",7,5),N('Ist-Stunden'!J80)+(N(Krankheitstage!K80)+N(Krankheitstage!W80))*N($C80))))</f>
        <v/>
      </c>
      <c r="AO80" s="76">
        <f>IF($B80="",0,IF(Einstellungen!$C$10="Ja",MAX(IF(Einstellungen!$C$11="7 Tage",MAX(0,(MIN(DATE(2026,7,0),IF(Mitarbeiter!$D80="",DATE(2026,7,0),Mitarbeiter!$D80),TODAY()))-(MAX(DATE(2026,6,1),Mitarbeiter!$C80))+1),MAX(0,NETWORKDAYS(MAX(DATE(2026,6,1),Mitarbeiter!$C80),MIN(DATE(2026,7,0),IF(Mitarbeiter!$D80="",DATE(2026,7,0),Mitarbeiter!$D80),TODAY()),Einstellungen!$F$13:$F$67)))*N(Mitarbeiter!$E80)/IF(Einstellungen!$C$11="7 Tage",7,5),N('Ist-Stunden'!K80)),MAX(IF(Einstellungen!$C$11="7 Tage",MAX(0,(MIN(DATE(2026,7,0),IF(Mitarbeiter!$D80="",DATE(2026,7,0),Mitarbeiter!$D80),TODAY()))-(MAX(DATE(2026,6,1),Mitarbeiter!$C80))+1),MAX(0,NETWORKDAYS(MAX(DATE(2026,6,1),Mitarbeiter!$C80),MIN(DATE(2026,7,0),IF(Mitarbeiter!$D80="",DATE(2026,7,0),Mitarbeiter!$D80),TODAY()),Einstellungen!$F$13:$F$67)))*N(Mitarbeiter!$E80)/IF(Einstellungen!$C$11="7 Tage",7,5),N('Ist-Stunden'!K80)+(N(Krankheitstage!L80)+N(Krankheitstage!X80))*N($C80))))</f>
        <v/>
      </c>
      <c r="AP80" s="76">
        <f>IF($B80="",0,IF(Einstellungen!$C$10="Ja",MAX(IF(Einstellungen!$C$11="7 Tage",MAX(0,(MIN(DATE(2026,8,0),IF(Mitarbeiter!$D80="",DATE(2026,8,0),Mitarbeiter!$D80),TODAY()))-(MAX(DATE(2026,7,1),Mitarbeiter!$C80))+1),MAX(0,NETWORKDAYS(MAX(DATE(2026,7,1),Mitarbeiter!$C80),MIN(DATE(2026,8,0),IF(Mitarbeiter!$D80="",DATE(2026,8,0),Mitarbeiter!$D80),TODAY()),Einstellungen!$F$13:$F$67)))*N(Mitarbeiter!$E80)/IF(Einstellungen!$C$11="7 Tage",7,5),N('Ist-Stunden'!L80)),MAX(IF(Einstellungen!$C$11="7 Tage",MAX(0,(MIN(DATE(2026,8,0),IF(Mitarbeiter!$D80="",DATE(2026,8,0),Mitarbeiter!$D80),TODAY()))-(MAX(DATE(2026,7,1),Mitarbeiter!$C80))+1),MAX(0,NETWORKDAYS(MAX(DATE(2026,7,1),Mitarbeiter!$C80),MIN(DATE(2026,8,0),IF(Mitarbeiter!$D80="",DATE(2026,8,0),Mitarbeiter!$D80),TODAY()),Einstellungen!$F$13:$F$67)))*N(Mitarbeiter!$E80)/IF(Einstellungen!$C$11="7 Tage",7,5),N('Ist-Stunden'!L80)+(N(Krankheitstage!M80)+N(Krankheitstage!Y80))*N($C80))))</f>
        <v/>
      </c>
      <c r="AQ80" s="76">
        <f>IF($B80="",0,IF(Einstellungen!$C$10="Ja",MAX(IF(Einstellungen!$C$11="7 Tage",MAX(0,(MIN(DATE(2026,9,0),IF(Mitarbeiter!$D80="",DATE(2026,9,0),Mitarbeiter!$D80),TODAY()))-(MAX(DATE(2026,8,1),Mitarbeiter!$C80))+1),MAX(0,NETWORKDAYS(MAX(DATE(2026,8,1),Mitarbeiter!$C80),MIN(DATE(2026,9,0),IF(Mitarbeiter!$D80="",DATE(2026,9,0),Mitarbeiter!$D80),TODAY()),Einstellungen!$F$13:$F$67)))*N(Mitarbeiter!$E80)/IF(Einstellungen!$C$11="7 Tage",7,5),N('Ist-Stunden'!M80)),MAX(IF(Einstellungen!$C$11="7 Tage",MAX(0,(MIN(DATE(2026,9,0),IF(Mitarbeiter!$D80="",DATE(2026,9,0),Mitarbeiter!$D80),TODAY()))-(MAX(DATE(2026,8,1),Mitarbeiter!$C80))+1),MAX(0,NETWORKDAYS(MAX(DATE(2026,8,1),Mitarbeiter!$C80),MIN(DATE(2026,9,0),IF(Mitarbeiter!$D80="",DATE(2026,9,0),Mitarbeiter!$D80),TODAY()),Einstellungen!$F$13:$F$67)))*N(Mitarbeiter!$E80)/IF(Einstellungen!$C$11="7 Tage",7,5),N('Ist-Stunden'!M80)+(N(Krankheitstage!N80)+N(Krankheitstage!Z80))*N($C80))))</f>
        <v/>
      </c>
      <c r="AR80" s="76">
        <f>IF($B80="",0,IF(Einstellungen!$C$10="Ja",MAX(IF(Einstellungen!$C$11="7 Tage",MAX(0,(MIN(DATE(2026,10,0),IF(Mitarbeiter!$D80="",DATE(2026,10,0),Mitarbeiter!$D80),TODAY()))-(MAX(DATE(2026,9,1),Mitarbeiter!$C80))+1),MAX(0,NETWORKDAYS(MAX(DATE(2026,9,1),Mitarbeiter!$C80),MIN(DATE(2026,10,0),IF(Mitarbeiter!$D80="",DATE(2026,10,0),Mitarbeiter!$D80),TODAY()),Einstellungen!$F$13:$F$67)))*N(Mitarbeiter!$E80)/IF(Einstellungen!$C$11="7 Tage",7,5),N('Ist-Stunden'!N80)),MAX(IF(Einstellungen!$C$11="7 Tage",MAX(0,(MIN(DATE(2026,10,0),IF(Mitarbeiter!$D80="",DATE(2026,10,0),Mitarbeiter!$D80),TODAY()))-(MAX(DATE(2026,9,1),Mitarbeiter!$C80))+1),MAX(0,NETWORKDAYS(MAX(DATE(2026,9,1),Mitarbeiter!$C80),MIN(DATE(2026,10,0),IF(Mitarbeiter!$D80="",DATE(2026,10,0),Mitarbeiter!$D80),TODAY()),Einstellungen!$F$13:$F$67)))*N(Mitarbeiter!$E80)/IF(Einstellungen!$C$11="7 Tage",7,5),N('Ist-Stunden'!N80)+(N(Krankheitstage!O80)+N(Krankheitstage!AA80))*N($C80))))</f>
        <v/>
      </c>
      <c r="AS80" s="76">
        <f>IF($B80="",0,IF(Einstellungen!$C$10="Ja",MAX(IF(Einstellungen!$C$11="7 Tage",MAX(0,(MIN(DATE(2026,11,0),IF(Mitarbeiter!$D80="",DATE(2026,11,0),Mitarbeiter!$D80),TODAY()))-(MAX(DATE(2026,10,1),Mitarbeiter!$C80))+1),MAX(0,NETWORKDAYS(MAX(DATE(2026,10,1),Mitarbeiter!$C80),MIN(DATE(2026,11,0),IF(Mitarbeiter!$D80="",DATE(2026,11,0),Mitarbeiter!$D80),TODAY()),Einstellungen!$F$13:$F$67)))*N(Mitarbeiter!$E80)/IF(Einstellungen!$C$11="7 Tage",7,5),N('Ist-Stunden'!O80)),MAX(IF(Einstellungen!$C$11="7 Tage",MAX(0,(MIN(DATE(2026,11,0),IF(Mitarbeiter!$D80="",DATE(2026,11,0),Mitarbeiter!$D80),TODAY()))-(MAX(DATE(2026,10,1),Mitarbeiter!$C80))+1),MAX(0,NETWORKDAYS(MAX(DATE(2026,10,1),Mitarbeiter!$C80),MIN(DATE(2026,11,0),IF(Mitarbeiter!$D80="",DATE(2026,11,0),Mitarbeiter!$D80),TODAY()),Einstellungen!$F$13:$F$67)))*N(Mitarbeiter!$E80)/IF(Einstellungen!$C$11="7 Tage",7,5),N('Ist-Stunden'!O80)+(N(Krankheitstage!P80)+N(Krankheitstage!AB80))*N($C80))))</f>
        <v/>
      </c>
      <c r="AT80" s="76">
        <f>IF($B80="",0,IF(Einstellungen!$C$10="Ja",MAX(IF(Einstellungen!$C$11="7 Tage",MAX(0,(MIN(DATE(2026,12,0),IF(Mitarbeiter!$D80="",DATE(2026,12,0),Mitarbeiter!$D80),TODAY()))-(MAX(DATE(2026,11,1),Mitarbeiter!$C80))+1),MAX(0,NETWORKDAYS(MAX(DATE(2026,11,1),Mitarbeiter!$C80),MIN(DATE(2026,12,0),IF(Mitarbeiter!$D80="",DATE(2026,12,0),Mitarbeiter!$D80),TODAY()),Einstellungen!$F$13:$F$67)))*N(Mitarbeiter!$E80)/IF(Einstellungen!$C$11="7 Tage",7,5),N('Ist-Stunden'!P80)),MAX(IF(Einstellungen!$C$11="7 Tage",MAX(0,(MIN(DATE(2026,12,0),IF(Mitarbeiter!$D80="",DATE(2026,12,0),Mitarbeiter!$D80),TODAY()))-(MAX(DATE(2026,11,1),Mitarbeiter!$C80))+1),MAX(0,NETWORKDAYS(MAX(DATE(2026,11,1),Mitarbeiter!$C80),MIN(DATE(2026,12,0),IF(Mitarbeiter!$D80="",DATE(2026,12,0),Mitarbeiter!$D80),TODAY()),Einstellungen!$F$13:$F$67)))*N(Mitarbeiter!$E80)/IF(Einstellungen!$C$11="7 Tage",7,5),N('Ist-Stunden'!P80)+(N(Krankheitstage!Q80)+N(Krankheitstage!AC80))*N($C80))))</f>
        <v/>
      </c>
      <c r="AU80" s="76">
        <f>IF($B80="",0,IF(Einstellungen!$C$10="Ja",MAX(IF(Einstellungen!$C$11="7 Tage",MAX(0,(MIN(DATE(2026,13,0),IF(Mitarbeiter!$D80="",DATE(2026,13,0),Mitarbeiter!$D80),TODAY()))-(MAX(DATE(2026,12,1),Mitarbeiter!$C80))+1),MAX(0,NETWORKDAYS(MAX(DATE(2026,12,1),Mitarbeiter!$C80),MIN(DATE(2026,13,0),IF(Mitarbeiter!$D80="",DATE(2026,13,0),Mitarbeiter!$D80),TODAY()),Einstellungen!$F$13:$F$67)))*N(Mitarbeiter!$E80)/IF(Einstellungen!$C$11="7 Tage",7,5),N('Ist-Stunden'!Q80)),MAX(IF(Einstellungen!$C$11="7 Tage",MAX(0,(MIN(DATE(2026,13,0),IF(Mitarbeiter!$D80="",DATE(2026,13,0),Mitarbeiter!$D80),TODAY()))-(MAX(DATE(2026,12,1),Mitarbeiter!$C80))+1),MAX(0,NETWORKDAYS(MAX(DATE(2026,12,1),Mitarbeiter!$C80),MIN(DATE(2026,13,0),IF(Mitarbeiter!$D80="",DATE(2026,13,0),Mitarbeiter!$D80),TODAY()),Einstellungen!$F$13:$F$67)))*N(Mitarbeiter!$E80)/IF(Einstellungen!$C$11="7 Tage",7,5),N('Ist-Stunden'!Q80)+(N(Krankheitstage!R80)+N(Krankheitstage!AD80))*N($C80))))</f>
        <v/>
      </c>
      <c r="AV80" s="76">
        <f>IF($B80="",0,IF(Einstellungen!$C$10="Ja",MAX(IF(Einstellungen!$C$11="7 Tage",MAX(0,(MIN(DATE(2027,2,0),IF(Mitarbeiter!$D80="",DATE(2027,2,0),Mitarbeiter!$D80),TODAY()))-(MAX(DATE(2027,1,1),Mitarbeiter!$C80))+1),MAX(0,NETWORKDAYS(MAX(DATE(2027,1,1),Mitarbeiter!$C80),MIN(DATE(2027,2,0),IF(Mitarbeiter!$D80="",DATE(2027,2,0),Mitarbeiter!$D80),TODAY()),Einstellungen!$F$13:$F$67)))*N(Mitarbeiter!$E80)/IF(Einstellungen!$C$11="7 Tage",7,5),N('Ist-Stunden'!R80)),MAX(IF(Einstellungen!$C$11="7 Tage",MAX(0,(MIN(DATE(2027,2,0),IF(Mitarbeiter!$D80="",DATE(2027,2,0),Mitarbeiter!$D80),TODAY()))-(MAX(DATE(2027,1,1),Mitarbeiter!$C80))+1),MAX(0,NETWORKDAYS(MAX(DATE(2027,1,1),Mitarbeiter!$C80),MIN(DATE(2027,2,0),IF(Mitarbeiter!$D80="",DATE(2027,2,0),Mitarbeiter!$D80),TODAY()),Einstellungen!$F$13:$F$67)))*N(Mitarbeiter!$E80)/IF(Einstellungen!$C$11="7 Tage",7,5),N('Ist-Stunden'!R80)+(N(Krankheitstage!AE80)+N(Krankheitstage!AQ80))*N($C80))))</f>
        <v/>
      </c>
      <c r="AW80" s="76">
        <f>IF($B80="",0,IF(Einstellungen!$C$10="Ja",MAX(IF(Einstellungen!$C$11="7 Tage",MAX(0,(MIN(DATE(2027,3,0),IF(Mitarbeiter!$D80="",DATE(2027,3,0),Mitarbeiter!$D80),TODAY()))-(MAX(DATE(2027,2,1),Mitarbeiter!$C80))+1),MAX(0,NETWORKDAYS(MAX(DATE(2027,2,1),Mitarbeiter!$C80),MIN(DATE(2027,3,0),IF(Mitarbeiter!$D80="",DATE(2027,3,0),Mitarbeiter!$D80),TODAY()),Einstellungen!$F$13:$F$67)))*N(Mitarbeiter!$E80)/IF(Einstellungen!$C$11="7 Tage",7,5),N('Ist-Stunden'!S80)),MAX(IF(Einstellungen!$C$11="7 Tage",MAX(0,(MIN(DATE(2027,3,0),IF(Mitarbeiter!$D80="",DATE(2027,3,0),Mitarbeiter!$D80),TODAY()))-(MAX(DATE(2027,2,1),Mitarbeiter!$C80))+1),MAX(0,NETWORKDAYS(MAX(DATE(2027,2,1),Mitarbeiter!$C80),MIN(DATE(2027,3,0),IF(Mitarbeiter!$D80="",DATE(2027,3,0),Mitarbeiter!$D80),TODAY()),Einstellungen!$F$13:$F$67)))*N(Mitarbeiter!$E80)/IF(Einstellungen!$C$11="7 Tage",7,5),N('Ist-Stunden'!S80)+(N(Krankheitstage!AF80)+N(Krankheitstage!AR80))*N($C80))))</f>
        <v/>
      </c>
      <c r="AX80" s="76">
        <f>IF($B80="",0,IF(Einstellungen!$C$10="Ja",MAX(IF(Einstellungen!$C$11="7 Tage",MAX(0,(MIN(DATE(2027,4,0),IF(Mitarbeiter!$D80="",DATE(2027,4,0),Mitarbeiter!$D80),TODAY()))-(MAX(DATE(2027,3,1),Mitarbeiter!$C80))+1),MAX(0,NETWORKDAYS(MAX(DATE(2027,3,1),Mitarbeiter!$C80),MIN(DATE(2027,4,0),IF(Mitarbeiter!$D80="",DATE(2027,4,0),Mitarbeiter!$D80),TODAY()),Einstellungen!$F$13:$F$67)))*N(Mitarbeiter!$E80)/IF(Einstellungen!$C$11="7 Tage",7,5),N('Ist-Stunden'!T80)),MAX(IF(Einstellungen!$C$11="7 Tage",MAX(0,(MIN(DATE(2027,4,0),IF(Mitarbeiter!$D80="",DATE(2027,4,0),Mitarbeiter!$D80),TODAY()))-(MAX(DATE(2027,3,1),Mitarbeiter!$C80))+1),MAX(0,NETWORKDAYS(MAX(DATE(2027,3,1),Mitarbeiter!$C80),MIN(DATE(2027,4,0),IF(Mitarbeiter!$D80="",DATE(2027,4,0),Mitarbeiter!$D80),TODAY()),Einstellungen!$F$13:$F$67)))*N(Mitarbeiter!$E80)/IF(Einstellungen!$C$11="7 Tage",7,5),N('Ist-Stunden'!T80)+(N(Krankheitstage!AG80)+N(Krankheitstage!AS80))*N($C80))))</f>
        <v/>
      </c>
      <c r="AY80" s="76">
        <f>IF($B80="",0,IF(Einstellungen!$C$10="Ja",MAX(IF(Einstellungen!$C$11="7 Tage",MAX(0,(MIN(DATE(2027,5,0),IF(Mitarbeiter!$D80="",DATE(2027,5,0),Mitarbeiter!$D80),TODAY()))-(MAX(DATE(2027,4,1),Mitarbeiter!$C80))+1),MAX(0,NETWORKDAYS(MAX(DATE(2027,4,1),Mitarbeiter!$C80),MIN(DATE(2027,5,0),IF(Mitarbeiter!$D80="",DATE(2027,5,0),Mitarbeiter!$D80),TODAY()),Einstellungen!$F$13:$F$67)))*N(Mitarbeiter!$E80)/IF(Einstellungen!$C$11="7 Tage",7,5),N('Ist-Stunden'!U80)),MAX(IF(Einstellungen!$C$11="7 Tage",MAX(0,(MIN(DATE(2027,5,0),IF(Mitarbeiter!$D80="",DATE(2027,5,0),Mitarbeiter!$D80),TODAY()))-(MAX(DATE(2027,4,1),Mitarbeiter!$C80))+1),MAX(0,NETWORKDAYS(MAX(DATE(2027,4,1),Mitarbeiter!$C80),MIN(DATE(2027,5,0),IF(Mitarbeiter!$D80="",DATE(2027,5,0),Mitarbeiter!$D80),TODAY()),Einstellungen!$F$13:$F$67)))*N(Mitarbeiter!$E80)/IF(Einstellungen!$C$11="7 Tage",7,5),N('Ist-Stunden'!U80)+(N(Krankheitstage!AH80)+N(Krankheitstage!AT80))*N($C80))))</f>
        <v/>
      </c>
      <c r="AZ80" s="76">
        <f>IF($B80="",0,IF(Einstellungen!$C$10="Ja",MAX(IF(Einstellungen!$C$11="7 Tage",MAX(0,(MIN(DATE(2027,6,0),IF(Mitarbeiter!$D80="",DATE(2027,6,0),Mitarbeiter!$D80),TODAY()))-(MAX(DATE(2027,5,1),Mitarbeiter!$C80))+1),MAX(0,NETWORKDAYS(MAX(DATE(2027,5,1),Mitarbeiter!$C80),MIN(DATE(2027,6,0),IF(Mitarbeiter!$D80="",DATE(2027,6,0),Mitarbeiter!$D80),TODAY()),Einstellungen!$F$13:$F$67)))*N(Mitarbeiter!$E80)/IF(Einstellungen!$C$11="7 Tage",7,5),N('Ist-Stunden'!V80)),MAX(IF(Einstellungen!$C$11="7 Tage",MAX(0,(MIN(DATE(2027,6,0),IF(Mitarbeiter!$D80="",DATE(2027,6,0),Mitarbeiter!$D80),TODAY()))-(MAX(DATE(2027,5,1),Mitarbeiter!$C80))+1),MAX(0,NETWORKDAYS(MAX(DATE(2027,5,1),Mitarbeiter!$C80),MIN(DATE(2027,6,0),IF(Mitarbeiter!$D80="",DATE(2027,6,0),Mitarbeiter!$D80),TODAY()),Einstellungen!$F$13:$F$67)))*N(Mitarbeiter!$E80)/IF(Einstellungen!$C$11="7 Tage",7,5),N('Ist-Stunden'!V80)+(N(Krankheitstage!AI80)+N(Krankheitstage!AU80))*N($C80))))</f>
        <v/>
      </c>
      <c r="BA80" s="76">
        <f>IF($B80="",0,IF(Einstellungen!$C$10="Ja",MAX(IF(Einstellungen!$C$11="7 Tage",MAX(0,(MIN(DATE(2027,7,0),IF(Mitarbeiter!$D80="",DATE(2027,7,0),Mitarbeiter!$D80),TODAY()))-(MAX(DATE(2027,6,1),Mitarbeiter!$C80))+1),MAX(0,NETWORKDAYS(MAX(DATE(2027,6,1),Mitarbeiter!$C80),MIN(DATE(2027,7,0),IF(Mitarbeiter!$D80="",DATE(2027,7,0),Mitarbeiter!$D80),TODAY()),Einstellungen!$F$13:$F$67)))*N(Mitarbeiter!$E80)/IF(Einstellungen!$C$11="7 Tage",7,5),N('Ist-Stunden'!W80)),MAX(IF(Einstellungen!$C$11="7 Tage",MAX(0,(MIN(DATE(2027,7,0),IF(Mitarbeiter!$D80="",DATE(2027,7,0),Mitarbeiter!$D80),TODAY()))-(MAX(DATE(2027,6,1),Mitarbeiter!$C80))+1),MAX(0,NETWORKDAYS(MAX(DATE(2027,6,1),Mitarbeiter!$C80),MIN(DATE(2027,7,0),IF(Mitarbeiter!$D80="",DATE(2027,7,0),Mitarbeiter!$D80),TODAY()),Einstellungen!$F$13:$F$67)))*N(Mitarbeiter!$E80)/IF(Einstellungen!$C$11="7 Tage",7,5),N('Ist-Stunden'!W80)+(N(Krankheitstage!AJ80)+N(Krankheitstage!AV80))*N($C80))))</f>
        <v/>
      </c>
      <c r="BB80" s="76">
        <f>IF($B80="",0,IF(Einstellungen!$C$10="Ja",MAX(IF(Einstellungen!$C$11="7 Tage",MAX(0,(MIN(DATE(2027,8,0),IF(Mitarbeiter!$D80="",DATE(2027,8,0),Mitarbeiter!$D80),TODAY()))-(MAX(DATE(2027,7,1),Mitarbeiter!$C80))+1),MAX(0,NETWORKDAYS(MAX(DATE(2027,7,1),Mitarbeiter!$C80),MIN(DATE(2027,8,0),IF(Mitarbeiter!$D80="",DATE(2027,8,0),Mitarbeiter!$D80),TODAY()),Einstellungen!$F$13:$F$67)))*N(Mitarbeiter!$E80)/IF(Einstellungen!$C$11="7 Tage",7,5),N('Ist-Stunden'!X80)),MAX(IF(Einstellungen!$C$11="7 Tage",MAX(0,(MIN(DATE(2027,8,0),IF(Mitarbeiter!$D80="",DATE(2027,8,0),Mitarbeiter!$D80),TODAY()))-(MAX(DATE(2027,7,1),Mitarbeiter!$C80))+1),MAX(0,NETWORKDAYS(MAX(DATE(2027,7,1),Mitarbeiter!$C80),MIN(DATE(2027,8,0),IF(Mitarbeiter!$D80="",DATE(2027,8,0),Mitarbeiter!$D80),TODAY()),Einstellungen!$F$13:$F$67)))*N(Mitarbeiter!$E80)/IF(Einstellungen!$C$11="7 Tage",7,5),N('Ist-Stunden'!X80)+(N(Krankheitstage!AK80)+N(Krankheitstage!AW80))*N($C80))))</f>
        <v/>
      </c>
      <c r="BC80" s="76">
        <f>IF($B80="",0,IF(Einstellungen!$C$10="Ja",MAX(IF(Einstellungen!$C$11="7 Tage",MAX(0,(MIN(DATE(2027,9,0),IF(Mitarbeiter!$D80="",DATE(2027,9,0),Mitarbeiter!$D80),TODAY()))-(MAX(DATE(2027,8,1),Mitarbeiter!$C80))+1),MAX(0,NETWORKDAYS(MAX(DATE(2027,8,1),Mitarbeiter!$C80),MIN(DATE(2027,9,0),IF(Mitarbeiter!$D80="",DATE(2027,9,0),Mitarbeiter!$D80),TODAY()),Einstellungen!$F$13:$F$67)))*N(Mitarbeiter!$E80)/IF(Einstellungen!$C$11="7 Tage",7,5),N('Ist-Stunden'!Y80)),MAX(IF(Einstellungen!$C$11="7 Tage",MAX(0,(MIN(DATE(2027,9,0),IF(Mitarbeiter!$D80="",DATE(2027,9,0),Mitarbeiter!$D80),TODAY()))-(MAX(DATE(2027,8,1),Mitarbeiter!$C80))+1),MAX(0,NETWORKDAYS(MAX(DATE(2027,8,1),Mitarbeiter!$C80),MIN(DATE(2027,9,0),IF(Mitarbeiter!$D80="",DATE(2027,9,0),Mitarbeiter!$D80),TODAY()),Einstellungen!$F$13:$F$67)))*N(Mitarbeiter!$E80)/IF(Einstellungen!$C$11="7 Tage",7,5),N('Ist-Stunden'!Y80)+(N(Krankheitstage!AL80)+N(Krankheitstage!AX80))*N($C80))))</f>
        <v/>
      </c>
      <c r="BD80" s="76">
        <f>IF($B80="",0,IF(Einstellungen!$C$10="Ja",MAX(IF(Einstellungen!$C$11="7 Tage",MAX(0,(MIN(DATE(2027,10,0),IF(Mitarbeiter!$D80="",DATE(2027,10,0),Mitarbeiter!$D80),TODAY()))-(MAX(DATE(2027,9,1),Mitarbeiter!$C80))+1),MAX(0,NETWORKDAYS(MAX(DATE(2027,9,1),Mitarbeiter!$C80),MIN(DATE(2027,10,0),IF(Mitarbeiter!$D80="",DATE(2027,10,0),Mitarbeiter!$D80),TODAY()),Einstellungen!$F$13:$F$67)))*N(Mitarbeiter!$E80)/IF(Einstellungen!$C$11="7 Tage",7,5),N('Ist-Stunden'!Z80)),MAX(IF(Einstellungen!$C$11="7 Tage",MAX(0,(MIN(DATE(2027,10,0),IF(Mitarbeiter!$D80="",DATE(2027,10,0),Mitarbeiter!$D80),TODAY()))-(MAX(DATE(2027,9,1),Mitarbeiter!$C80))+1),MAX(0,NETWORKDAYS(MAX(DATE(2027,9,1),Mitarbeiter!$C80),MIN(DATE(2027,10,0),IF(Mitarbeiter!$D80="",DATE(2027,10,0),Mitarbeiter!$D80),TODAY()),Einstellungen!$F$13:$F$67)))*N(Mitarbeiter!$E80)/IF(Einstellungen!$C$11="7 Tage",7,5),N('Ist-Stunden'!Z80)+(N(Krankheitstage!AM80)+N(Krankheitstage!AY80))*N($C80))))</f>
        <v/>
      </c>
      <c r="BE80" s="76">
        <f>IF($B80="",0,IF(Einstellungen!$C$10="Ja",MAX(IF(Einstellungen!$C$11="7 Tage",MAX(0,(MIN(DATE(2027,11,0),IF(Mitarbeiter!$D80="",DATE(2027,11,0),Mitarbeiter!$D80),TODAY()))-(MAX(DATE(2027,10,1),Mitarbeiter!$C80))+1),MAX(0,NETWORKDAYS(MAX(DATE(2027,10,1),Mitarbeiter!$C80),MIN(DATE(2027,11,0),IF(Mitarbeiter!$D80="",DATE(2027,11,0),Mitarbeiter!$D80),TODAY()),Einstellungen!$F$13:$F$67)))*N(Mitarbeiter!$E80)/IF(Einstellungen!$C$11="7 Tage",7,5),N('Ist-Stunden'!AA80)),MAX(IF(Einstellungen!$C$11="7 Tage",MAX(0,(MIN(DATE(2027,11,0),IF(Mitarbeiter!$D80="",DATE(2027,11,0),Mitarbeiter!$D80),TODAY()))-(MAX(DATE(2027,10,1),Mitarbeiter!$C80))+1),MAX(0,NETWORKDAYS(MAX(DATE(2027,10,1),Mitarbeiter!$C80),MIN(DATE(2027,11,0),IF(Mitarbeiter!$D80="",DATE(2027,11,0),Mitarbeiter!$D80),TODAY()),Einstellungen!$F$13:$F$67)))*N(Mitarbeiter!$E80)/IF(Einstellungen!$C$11="7 Tage",7,5),N('Ist-Stunden'!AA80)+(N(Krankheitstage!AN80)+N(Krankheitstage!AZ80))*N($C80))))</f>
        <v/>
      </c>
      <c r="BF80" s="76">
        <f>IF($B80="",0,IF(Einstellungen!$C$10="Ja",MAX(IF(Einstellungen!$C$11="7 Tage",MAX(0,(MIN(DATE(2027,12,0),IF(Mitarbeiter!$D80="",DATE(2027,12,0),Mitarbeiter!$D80),TODAY()))-(MAX(DATE(2027,11,1),Mitarbeiter!$C80))+1),MAX(0,NETWORKDAYS(MAX(DATE(2027,11,1),Mitarbeiter!$C80),MIN(DATE(2027,12,0),IF(Mitarbeiter!$D80="",DATE(2027,12,0),Mitarbeiter!$D80),TODAY()),Einstellungen!$F$13:$F$67)))*N(Mitarbeiter!$E80)/IF(Einstellungen!$C$11="7 Tage",7,5),N('Ist-Stunden'!AB80)),MAX(IF(Einstellungen!$C$11="7 Tage",MAX(0,(MIN(DATE(2027,12,0),IF(Mitarbeiter!$D80="",DATE(2027,12,0),Mitarbeiter!$D80),TODAY()))-(MAX(DATE(2027,11,1),Mitarbeiter!$C80))+1),MAX(0,NETWORKDAYS(MAX(DATE(2027,11,1),Mitarbeiter!$C80),MIN(DATE(2027,12,0),IF(Mitarbeiter!$D80="",DATE(2027,12,0),Mitarbeiter!$D80),TODAY()),Einstellungen!$F$13:$F$67)))*N(Mitarbeiter!$E80)/IF(Einstellungen!$C$11="7 Tage",7,5),N('Ist-Stunden'!AB80)+(N(Krankheitstage!AO80)+N(Krankheitstage!BA80))*N($C80))))</f>
        <v/>
      </c>
      <c r="BG80" s="76">
        <f>IF($B80="",0,IF(Einstellungen!$C$10="Ja",MAX(IF(Einstellungen!$C$11="7 Tage",MAX(0,(MIN(DATE(2027,13,0),IF(Mitarbeiter!$D80="",DATE(2027,13,0),Mitarbeiter!$D80),TODAY()))-(MAX(DATE(2027,12,1),Mitarbeiter!$C80))+1),MAX(0,NETWORKDAYS(MAX(DATE(2027,12,1),Mitarbeiter!$C80),MIN(DATE(2027,13,0),IF(Mitarbeiter!$D80="",DATE(2027,13,0),Mitarbeiter!$D80),TODAY()),Einstellungen!$F$13:$F$67)))*N(Mitarbeiter!$E80)/IF(Einstellungen!$C$11="7 Tage",7,5),N('Ist-Stunden'!AC80)),MAX(IF(Einstellungen!$C$11="7 Tage",MAX(0,(MIN(DATE(2027,13,0),IF(Mitarbeiter!$D80="",DATE(2027,13,0),Mitarbeiter!$D80),TODAY()))-(MAX(DATE(2027,12,1),Mitarbeiter!$C80))+1),MAX(0,NETWORKDAYS(MAX(DATE(2027,12,1),Mitarbeiter!$C80),MIN(DATE(2027,13,0),IF(Mitarbeiter!$D80="",DATE(2027,13,0),Mitarbeiter!$D80),TODAY()),Einstellungen!$F$13:$F$67)))*N(Mitarbeiter!$E80)/IF(Einstellungen!$C$11="7 Tage",7,5),N('Ist-Stunden'!AC80)+(N(Krankheitstage!AP80)+N(Krankheitstage!BB80))*N($C80))))</f>
        <v/>
      </c>
      <c r="BH80" s="76">
        <f>IF($B80="",0,IF(Einstellungen!$C$10="Ja",MAX(IF(Einstellungen!$C$11="7 Tage",MAX(0,(MIN(DATE(2028,2,0),IF(Mitarbeiter!$D80="",DATE(2028,2,0),Mitarbeiter!$D80),TODAY()))-(MAX(DATE(2028,1,1),Mitarbeiter!$C80))+1),MAX(0,NETWORKDAYS(MAX(DATE(2028,1,1),Mitarbeiter!$C80),MIN(DATE(2028,2,0),IF(Mitarbeiter!$D80="",DATE(2028,2,0),Mitarbeiter!$D80),TODAY()),Einstellungen!$F$13:$F$67)))*N(Mitarbeiter!$E80)/IF(Einstellungen!$C$11="7 Tage",7,5),N('Ist-Stunden'!AD80)),MAX(IF(Einstellungen!$C$11="7 Tage",MAX(0,(MIN(DATE(2028,2,0),IF(Mitarbeiter!$D80="",DATE(2028,2,0),Mitarbeiter!$D80),TODAY()))-(MAX(DATE(2028,1,1),Mitarbeiter!$C80))+1),MAX(0,NETWORKDAYS(MAX(DATE(2028,1,1),Mitarbeiter!$C80),MIN(DATE(2028,2,0),IF(Mitarbeiter!$D80="",DATE(2028,2,0),Mitarbeiter!$D80),TODAY()),Einstellungen!$F$13:$F$67)))*N(Mitarbeiter!$E80)/IF(Einstellungen!$C$11="7 Tage",7,5),N('Ist-Stunden'!AD80)+(N(Krankheitstage!BC80)+N(Krankheitstage!BO80))*N($C80))))</f>
        <v/>
      </c>
      <c r="BI80" s="76">
        <f>IF($B80="",0,IF(Einstellungen!$C$10="Ja",MAX(IF(Einstellungen!$C$11="7 Tage",MAX(0,(MIN(DATE(2028,3,0),IF(Mitarbeiter!$D80="",DATE(2028,3,0),Mitarbeiter!$D80),TODAY()))-(MAX(DATE(2028,2,1),Mitarbeiter!$C80))+1),MAX(0,NETWORKDAYS(MAX(DATE(2028,2,1),Mitarbeiter!$C80),MIN(DATE(2028,3,0),IF(Mitarbeiter!$D80="",DATE(2028,3,0),Mitarbeiter!$D80),TODAY()),Einstellungen!$F$13:$F$67)))*N(Mitarbeiter!$E80)/IF(Einstellungen!$C$11="7 Tage",7,5),N('Ist-Stunden'!AE80)),MAX(IF(Einstellungen!$C$11="7 Tage",MAX(0,(MIN(DATE(2028,3,0),IF(Mitarbeiter!$D80="",DATE(2028,3,0),Mitarbeiter!$D80),TODAY()))-(MAX(DATE(2028,2,1),Mitarbeiter!$C80))+1),MAX(0,NETWORKDAYS(MAX(DATE(2028,2,1),Mitarbeiter!$C80),MIN(DATE(2028,3,0),IF(Mitarbeiter!$D80="",DATE(2028,3,0),Mitarbeiter!$D80),TODAY()),Einstellungen!$F$13:$F$67)))*N(Mitarbeiter!$E80)/IF(Einstellungen!$C$11="7 Tage",7,5),N('Ist-Stunden'!AE80)+(N(Krankheitstage!BD80)+N(Krankheitstage!BP80))*N($C80))))</f>
        <v/>
      </c>
      <c r="BJ80" s="76">
        <f>IF($B80="",0,IF(Einstellungen!$C$10="Ja",MAX(IF(Einstellungen!$C$11="7 Tage",MAX(0,(MIN(DATE(2028,4,0),IF(Mitarbeiter!$D80="",DATE(2028,4,0),Mitarbeiter!$D80),TODAY()))-(MAX(DATE(2028,3,1),Mitarbeiter!$C80))+1),MAX(0,NETWORKDAYS(MAX(DATE(2028,3,1),Mitarbeiter!$C80),MIN(DATE(2028,4,0),IF(Mitarbeiter!$D80="",DATE(2028,4,0),Mitarbeiter!$D80),TODAY()),Einstellungen!$F$13:$F$67)))*N(Mitarbeiter!$E80)/IF(Einstellungen!$C$11="7 Tage",7,5),N('Ist-Stunden'!AF80)),MAX(IF(Einstellungen!$C$11="7 Tage",MAX(0,(MIN(DATE(2028,4,0),IF(Mitarbeiter!$D80="",DATE(2028,4,0),Mitarbeiter!$D80),TODAY()))-(MAX(DATE(2028,3,1),Mitarbeiter!$C80))+1),MAX(0,NETWORKDAYS(MAX(DATE(2028,3,1),Mitarbeiter!$C80),MIN(DATE(2028,4,0),IF(Mitarbeiter!$D80="",DATE(2028,4,0),Mitarbeiter!$D80),TODAY()),Einstellungen!$F$13:$F$67)))*N(Mitarbeiter!$E80)/IF(Einstellungen!$C$11="7 Tage",7,5),N('Ist-Stunden'!AF80)+(N(Krankheitstage!BE80)+N(Krankheitstage!BQ80))*N($C80))))</f>
        <v/>
      </c>
      <c r="BK80" s="76">
        <f>IF($B80="",0,IF(Einstellungen!$C$10="Ja",MAX(IF(Einstellungen!$C$11="7 Tage",MAX(0,(MIN(DATE(2028,5,0),IF(Mitarbeiter!$D80="",DATE(2028,5,0),Mitarbeiter!$D80),TODAY()))-(MAX(DATE(2028,4,1),Mitarbeiter!$C80))+1),MAX(0,NETWORKDAYS(MAX(DATE(2028,4,1),Mitarbeiter!$C80),MIN(DATE(2028,5,0),IF(Mitarbeiter!$D80="",DATE(2028,5,0),Mitarbeiter!$D80),TODAY()),Einstellungen!$F$13:$F$67)))*N(Mitarbeiter!$E80)/IF(Einstellungen!$C$11="7 Tage",7,5),N('Ist-Stunden'!AG80)),MAX(IF(Einstellungen!$C$11="7 Tage",MAX(0,(MIN(DATE(2028,5,0),IF(Mitarbeiter!$D80="",DATE(2028,5,0),Mitarbeiter!$D80),TODAY()))-(MAX(DATE(2028,4,1),Mitarbeiter!$C80))+1),MAX(0,NETWORKDAYS(MAX(DATE(2028,4,1),Mitarbeiter!$C80),MIN(DATE(2028,5,0),IF(Mitarbeiter!$D80="",DATE(2028,5,0),Mitarbeiter!$D80),TODAY()),Einstellungen!$F$13:$F$67)))*N(Mitarbeiter!$E80)/IF(Einstellungen!$C$11="7 Tage",7,5),N('Ist-Stunden'!AG80)+(N(Krankheitstage!BF80)+N(Krankheitstage!BR80))*N($C80))))</f>
        <v/>
      </c>
      <c r="BL80" s="76">
        <f>IF($B80="",0,IF(Einstellungen!$C$10="Ja",MAX(IF(Einstellungen!$C$11="7 Tage",MAX(0,(MIN(DATE(2028,6,0),IF(Mitarbeiter!$D80="",DATE(2028,6,0),Mitarbeiter!$D80),TODAY()))-(MAX(DATE(2028,5,1),Mitarbeiter!$C80))+1),MAX(0,NETWORKDAYS(MAX(DATE(2028,5,1),Mitarbeiter!$C80),MIN(DATE(2028,6,0),IF(Mitarbeiter!$D80="",DATE(2028,6,0),Mitarbeiter!$D80),TODAY()),Einstellungen!$F$13:$F$67)))*N(Mitarbeiter!$E80)/IF(Einstellungen!$C$11="7 Tage",7,5),N('Ist-Stunden'!AH80)),MAX(IF(Einstellungen!$C$11="7 Tage",MAX(0,(MIN(DATE(2028,6,0),IF(Mitarbeiter!$D80="",DATE(2028,6,0),Mitarbeiter!$D80),TODAY()))-(MAX(DATE(2028,5,1),Mitarbeiter!$C80))+1),MAX(0,NETWORKDAYS(MAX(DATE(2028,5,1),Mitarbeiter!$C80),MIN(DATE(2028,6,0),IF(Mitarbeiter!$D80="",DATE(2028,6,0),Mitarbeiter!$D80),TODAY()),Einstellungen!$F$13:$F$67)))*N(Mitarbeiter!$E80)/IF(Einstellungen!$C$11="7 Tage",7,5),N('Ist-Stunden'!AH80)+(N(Krankheitstage!BG80)+N(Krankheitstage!BS80))*N($C80))))</f>
        <v/>
      </c>
      <c r="BM80" s="76">
        <f>IF($B80="",0,IF(Einstellungen!$C$10="Ja",MAX(IF(Einstellungen!$C$11="7 Tage",MAX(0,(MIN(DATE(2028,7,0),IF(Mitarbeiter!$D80="",DATE(2028,7,0),Mitarbeiter!$D80),TODAY()))-(MAX(DATE(2028,6,1),Mitarbeiter!$C80))+1),MAX(0,NETWORKDAYS(MAX(DATE(2028,6,1),Mitarbeiter!$C80),MIN(DATE(2028,7,0),IF(Mitarbeiter!$D80="",DATE(2028,7,0),Mitarbeiter!$D80),TODAY()),Einstellungen!$F$13:$F$67)))*N(Mitarbeiter!$E80)/IF(Einstellungen!$C$11="7 Tage",7,5),N('Ist-Stunden'!AI80)),MAX(IF(Einstellungen!$C$11="7 Tage",MAX(0,(MIN(DATE(2028,7,0),IF(Mitarbeiter!$D80="",DATE(2028,7,0),Mitarbeiter!$D80),TODAY()))-(MAX(DATE(2028,6,1),Mitarbeiter!$C80))+1),MAX(0,NETWORKDAYS(MAX(DATE(2028,6,1),Mitarbeiter!$C80),MIN(DATE(2028,7,0),IF(Mitarbeiter!$D80="",DATE(2028,7,0),Mitarbeiter!$D80),TODAY()),Einstellungen!$F$13:$F$67)))*N(Mitarbeiter!$E80)/IF(Einstellungen!$C$11="7 Tage",7,5),N('Ist-Stunden'!AI80)+(N(Krankheitstage!BH80)+N(Krankheitstage!BT80))*N($C80))))</f>
        <v/>
      </c>
      <c r="BN80" s="76">
        <f>IF($B80="",0,IF(Einstellungen!$C$10="Ja",MAX(IF(Einstellungen!$C$11="7 Tage",MAX(0,(MIN(DATE(2028,8,0),IF(Mitarbeiter!$D80="",DATE(2028,8,0),Mitarbeiter!$D80),TODAY()))-(MAX(DATE(2028,7,1),Mitarbeiter!$C80))+1),MAX(0,NETWORKDAYS(MAX(DATE(2028,7,1),Mitarbeiter!$C80),MIN(DATE(2028,8,0),IF(Mitarbeiter!$D80="",DATE(2028,8,0),Mitarbeiter!$D80),TODAY()),Einstellungen!$F$13:$F$67)))*N(Mitarbeiter!$E80)/IF(Einstellungen!$C$11="7 Tage",7,5),N('Ist-Stunden'!AJ80)),MAX(IF(Einstellungen!$C$11="7 Tage",MAX(0,(MIN(DATE(2028,8,0),IF(Mitarbeiter!$D80="",DATE(2028,8,0),Mitarbeiter!$D80),TODAY()))-(MAX(DATE(2028,7,1),Mitarbeiter!$C80))+1),MAX(0,NETWORKDAYS(MAX(DATE(2028,7,1),Mitarbeiter!$C80),MIN(DATE(2028,8,0),IF(Mitarbeiter!$D80="",DATE(2028,8,0),Mitarbeiter!$D80),TODAY()),Einstellungen!$F$13:$F$67)))*N(Mitarbeiter!$E80)/IF(Einstellungen!$C$11="7 Tage",7,5),N('Ist-Stunden'!AJ80)+(N(Krankheitstage!BI80)+N(Krankheitstage!BU80))*N($C80))))</f>
        <v/>
      </c>
      <c r="BO80" s="76">
        <f>IF($B80="",0,IF(Einstellungen!$C$10="Ja",MAX(IF(Einstellungen!$C$11="7 Tage",MAX(0,(MIN(DATE(2028,9,0),IF(Mitarbeiter!$D80="",DATE(2028,9,0),Mitarbeiter!$D80),TODAY()))-(MAX(DATE(2028,8,1),Mitarbeiter!$C80))+1),MAX(0,NETWORKDAYS(MAX(DATE(2028,8,1),Mitarbeiter!$C80),MIN(DATE(2028,9,0),IF(Mitarbeiter!$D80="",DATE(2028,9,0),Mitarbeiter!$D80),TODAY()),Einstellungen!$F$13:$F$67)))*N(Mitarbeiter!$E80)/IF(Einstellungen!$C$11="7 Tage",7,5),N('Ist-Stunden'!AK80)),MAX(IF(Einstellungen!$C$11="7 Tage",MAX(0,(MIN(DATE(2028,9,0),IF(Mitarbeiter!$D80="",DATE(2028,9,0),Mitarbeiter!$D80),TODAY()))-(MAX(DATE(2028,8,1),Mitarbeiter!$C80))+1),MAX(0,NETWORKDAYS(MAX(DATE(2028,8,1),Mitarbeiter!$C80),MIN(DATE(2028,9,0),IF(Mitarbeiter!$D80="",DATE(2028,9,0),Mitarbeiter!$D80),TODAY()),Einstellungen!$F$13:$F$67)))*N(Mitarbeiter!$E80)/IF(Einstellungen!$C$11="7 Tage",7,5),N('Ist-Stunden'!AK80)+(N(Krankheitstage!BJ80)+N(Krankheitstage!BV80))*N($C80))))</f>
        <v/>
      </c>
      <c r="BP80" s="76">
        <f>IF($B80="",0,IF(Einstellungen!$C$10="Ja",MAX(IF(Einstellungen!$C$11="7 Tage",MAX(0,(MIN(DATE(2028,10,0),IF(Mitarbeiter!$D80="",DATE(2028,10,0),Mitarbeiter!$D80),TODAY()))-(MAX(DATE(2028,9,1),Mitarbeiter!$C80))+1),MAX(0,NETWORKDAYS(MAX(DATE(2028,9,1),Mitarbeiter!$C80),MIN(DATE(2028,10,0),IF(Mitarbeiter!$D80="",DATE(2028,10,0),Mitarbeiter!$D80),TODAY()),Einstellungen!$F$13:$F$67)))*N(Mitarbeiter!$E80)/IF(Einstellungen!$C$11="7 Tage",7,5),N('Ist-Stunden'!AL80)),MAX(IF(Einstellungen!$C$11="7 Tage",MAX(0,(MIN(DATE(2028,10,0),IF(Mitarbeiter!$D80="",DATE(2028,10,0),Mitarbeiter!$D80),TODAY()))-(MAX(DATE(2028,9,1),Mitarbeiter!$C80))+1),MAX(0,NETWORKDAYS(MAX(DATE(2028,9,1),Mitarbeiter!$C80),MIN(DATE(2028,10,0),IF(Mitarbeiter!$D80="",DATE(2028,10,0),Mitarbeiter!$D80),TODAY()),Einstellungen!$F$13:$F$67)))*N(Mitarbeiter!$E80)/IF(Einstellungen!$C$11="7 Tage",7,5),N('Ist-Stunden'!AL80)+(N(Krankheitstage!BK80)+N(Krankheitstage!BW80))*N($C80))))</f>
        <v/>
      </c>
      <c r="BQ80" s="76">
        <f>IF($B80="",0,IF(Einstellungen!$C$10="Ja",MAX(IF(Einstellungen!$C$11="7 Tage",MAX(0,(MIN(DATE(2028,11,0),IF(Mitarbeiter!$D80="",DATE(2028,11,0),Mitarbeiter!$D80),TODAY()))-(MAX(DATE(2028,10,1),Mitarbeiter!$C80))+1),MAX(0,NETWORKDAYS(MAX(DATE(2028,10,1),Mitarbeiter!$C80),MIN(DATE(2028,11,0),IF(Mitarbeiter!$D80="",DATE(2028,11,0),Mitarbeiter!$D80),TODAY()),Einstellungen!$F$13:$F$67)))*N(Mitarbeiter!$E80)/IF(Einstellungen!$C$11="7 Tage",7,5),N('Ist-Stunden'!AM80)),MAX(IF(Einstellungen!$C$11="7 Tage",MAX(0,(MIN(DATE(2028,11,0),IF(Mitarbeiter!$D80="",DATE(2028,11,0),Mitarbeiter!$D80),TODAY()))-(MAX(DATE(2028,10,1),Mitarbeiter!$C80))+1),MAX(0,NETWORKDAYS(MAX(DATE(2028,10,1),Mitarbeiter!$C80),MIN(DATE(2028,11,0),IF(Mitarbeiter!$D80="",DATE(2028,11,0),Mitarbeiter!$D80),TODAY()),Einstellungen!$F$13:$F$67)))*N(Mitarbeiter!$E80)/IF(Einstellungen!$C$11="7 Tage",7,5),N('Ist-Stunden'!AM80)+(N(Krankheitstage!BL80)+N(Krankheitstage!BX80))*N($C80))))</f>
        <v/>
      </c>
      <c r="BR80" s="76">
        <f>IF($B80="",0,IF(Einstellungen!$C$10="Ja",MAX(IF(Einstellungen!$C$11="7 Tage",MAX(0,(MIN(DATE(2028,12,0),IF(Mitarbeiter!$D80="",DATE(2028,12,0),Mitarbeiter!$D80),TODAY()))-(MAX(DATE(2028,11,1),Mitarbeiter!$C80))+1),MAX(0,NETWORKDAYS(MAX(DATE(2028,11,1),Mitarbeiter!$C80),MIN(DATE(2028,12,0),IF(Mitarbeiter!$D80="",DATE(2028,12,0),Mitarbeiter!$D80),TODAY()),Einstellungen!$F$13:$F$67)))*N(Mitarbeiter!$E80)/IF(Einstellungen!$C$11="7 Tage",7,5),N('Ist-Stunden'!AN80)),MAX(IF(Einstellungen!$C$11="7 Tage",MAX(0,(MIN(DATE(2028,12,0),IF(Mitarbeiter!$D80="",DATE(2028,12,0),Mitarbeiter!$D80),TODAY()))-(MAX(DATE(2028,11,1),Mitarbeiter!$C80))+1),MAX(0,NETWORKDAYS(MAX(DATE(2028,11,1),Mitarbeiter!$C80),MIN(DATE(2028,12,0),IF(Mitarbeiter!$D80="",DATE(2028,12,0),Mitarbeiter!$D80),TODAY()),Einstellungen!$F$13:$F$67)))*N(Mitarbeiter!$E80)/IF(Einstellungen!$C$11="7 Tage",7,5),N('Ist-Stunden'!AN80)+(N(Krankheitstage!BM80)+N(Krankheitstage!BY80))*N($C80))))</f>
        <v/>
      </c>
      <c r="BS80" s="76">
        <f>IF($B80="",0,IF(Einstellungen!$C$10="Ja",MAX(IF(Einstellungen!$C$11="7 Tage",MAX(0,(MIN(DATE(2028,13,0),IF(Mitarbeiter!$D80="",DATE(2028,13,0),Mitarbeiter!$D80),TODAY()))-(MAX(DATE(2028,12,1),Mitarbeiter!$C80))+1),MAX(0,NETWORKDAYS(MAX(DATE(2028,12,1),Mitarbeiter!$C80),MIN(DATE(2028,13,0),IF(Mitarbeiter!$D80="",DATE(2028,13,0),Mitarbeiter!$D80),TODAY()),Einstellungen!$F$13:$F$67)))*N(Mitarbeiter!$E80)/IF(Einstellungen!$C$11="7 Tage",7,5),N('Ist-Stunden'!AO80)),MAX(IF(Einstellungen!$C$11="7 Tage",MAX(0,(MIN(DATE(2028,13,0),IF(Mitarbeiter!$D80="",DATE(2028,13,0),Mitarbeiter!$D80),TODAY()))-(MAX(DATE(2028,12,1),Mitarbeiter!$C80))+1),MAX(0,NETWORKDAYS(MAX(DATE(2028,12,1),Mitarbeiter!$C80),MIN(DATE(2028,13,0),IF(Mitarbeiter!$D80="",DATE(2028,13,0),Mitarbeiter!$D80),TODAY()),Einstellungen!$F$13:$F$67)))*N(Mitarbeiter!$E80)/IF(Einstellungen!$C$11="7 Tage",7,5),N('Ist-Stunden'!AO80)+(N(Krankheitstage!BN80)+N(Krankheitstage!BZ80))*N($C80))))</f>
        <v/>
      </c>
      <c r="BT80" s="76">
        <f>IF($B80="",0,IF(Einstellungen!$C$10="Ja",MAX(IF(Einstellungen!$C$11="7 Tage",MAX(0,(MIN(DATE(2029,2,0),IF(Mitarbeiter!$D80="",DATE(2029,2,0),Mitarbeiter!$D80),TODAY()))-(MAX(DATE(2029,1,1),Mitarbeiter!$C80))+1),MAX(0,NETWORKDAYS(MAX(DATE(2029,1,1),Mitarbeiter!$C80),MIN(DATE(2029,2,0),IF(Mitarbeiter!$D80="",DATE(2029,2,0),Mitarbeiter!$D80),TODAY()),Einstellungen!$F$13:$F$67)))*N(Mitarbeiter!$E80)/IF(Einstellungen!$C$11="7 Tage",7,5),N('Ist-Stunden'!AP80)),MAX(IF(Einstellungen!$C$11="7 Tage",MAX(0,(MIN(DATE(2029,2,0),IF(Mitarbeiter!$D80="",DATE(2029,2,0),Mitarbeiter!$D80),TODAY()))-(MAX(DATE(2029,1,1),Mitarbeiter!$C80))+1),MAX(0,NETWORKDAYS(MAX(DATE(2029,1,1),Mitarbeiter!$C80),MIN(DATE(2029,2,0),IF(Mitarbeiter!$D80="",DATE(2029,2,0),Mitarbeiter!$D80),TODAY()),Einstellungen!$F$13:$F$67)))*N(Mitarbeiter!$E80)/IF(Einstellungen!$C$11="7 Tage",7,5),N('Ist-Stunden'!AP80)+(N(Krankheitstage!CA80)+N(Krankheitstage!CM80))*N($C80))))</f>
        <v/>
      </c>
      <c r="BU80" s="76">
        <f>IF($B80="",0,IF(Einstellungen!$C$10="Ja",MAX(IF(Einstellungen!$C$11="7 Tage",MAX(0,(MIN(DATE(2029,3,0),IF(Mitarbeiter!$D80="",DATE(2029,3,0),Mitarbeiter!$D80),TODAY()))-(MAX(DATE(2029,2,1),Mitarbeiter!$C80))+1),MAX(0,NETWORKDAYS(MAX(DATE(2029,2,1),Mitarbeiter!$C80),MIN(DATE(2029,3,0),IF(Mitarbeiter!$D80="",DATE(2029,3,0),Mitarbeiter!$D80),TODAY()),Einstellungen!$F$13:$F$67)))*N(Mitarbeiter!$E80)/IF(Einstellungen!$C$11="7 Tage",7,5),N('Ist-Stunden'!AQ80)),MAX(IF(Einstellungen!$C$11="7 Tage",MAX(0,(MIN(DATE(2029,3,0),IF(Mitarbeiter!$D80="",DATE(2029,3,0),Mitarbeiter!$D80),TODAY()))-(MAX(DATE(2029,2,1),Mitarbeiter!$C80))+1),MAX(0,NETWORKDAYS(MAX(DATE(2029,2,1),Mitarbeiter!$C80),MIN(DATE(2029,3,0),IF(Mitarbeiter!$D80="",DATE(2029,3,0),Mitarbeiter!$D80),TODAY()),Einstellungen!$F$13:$F$67)))*N(Mitarbeiter!$E80)/IF(Einstellungen!$C$11="7 Tage",7,5),N('Ist-Stunden'!AQ80)+(N(Krankheitstage!CB80)+N(Krankheitstage!CN80))*N($C80))))</f>
        <v/>
      </c>
      <c r="BV80" s="76">
        <f>IF($B80="",0,IF(Einstellungen!$C$10="Ja",MAX(IF(Einstellungen!$C$11="7 Tage",MAX(0,(MIN(DATE(2029,4,0),IF(Mitarbeiter!$D80="",DATE(2029,4,0),Mitarbeiter!$D80),TODAY()))-(MAX(DATE(2029,3,1),Mitarbeiter!$C80))+1),MAX(0,NETWORKDAYS(MAX(DATE(2029,3,1),Mitarbeiter!$C80),MIN(DATE(2029,4,0),IF(Mitarbeiter!$D80="",DATE(2029,4,0),Mitarbeiter!$D80),TODAY()),Einstellungen!$F$13:$F$67)))*N(Mitarbeiter!$E80)/IF(Einstellungen!$C$11="7 Tage",7,5),N('Ist-Stunden'!AR80)),MAX(IF(Einstellungen!$C$11="7 Tage",MAX(0,(MIN(DATE(2029,4,0),IF(Mitarbeiter!$D80="",DATE(2029,4,0),Mitarbeiter!$D80),TODAY()))-(MAX(DATE(2029,3,1),Mitarbeiter!$C80))+1),MAX(0,NETWORKDAYS(MAX(DATE(2029,3,1),Mitarbeiter!$C80),MIN(DATE(2029,4,0),IF(Mitarbeiter!$D80="",DATE(2029,4,0),Mitarbeiter!$D80),TODAY()),Einstellungen!$F$13:$F$67)))*N(Mitarbeiter!$E80)/IF(Einstellungen!$C$11="7 Tage",7,5),N('Ist-Stunden'!AR80)+(N(Krankheitstage!CC80)+N(Krankheitstage!CO80))*N($C80))))</f>
        <v/>
      </c>
      <c r="BW80" s="76">
        <f>IF($B80="",0,IF(Einstellungen!$C$10="Ja",MAX(IF(Einstellungen!$C$11="7 Tage",MAX(0,(MIN(DATE(2029,5,0),IF(Mitarbeiter!$D80="",DATE(2029,5,0),Mitarbeiter!$D80),TODAY()))-(MAX(DATE(2029,4,1),Mitarbeiter!$C80))+1),MAX(0,NETWORKDAYS(MAX(DATE(2029,4,1),Mitarbeiter!$C80),MIN(DATE(2029,5,0),IF(Mitarbeiter!$D80="",DATE(2029,5,0),Mitarbeiter!$D80),TODAY()),Einstellungen!$F$13:$F$67)))*N(Mitarbeiter!$E80)/IF(Einstellungen!$C$11="7 Tage",7,5),N('Ist-Stunden'!AS80)),MAX(IF(Einstellungen!$C$11="7 Tage",MAX(0,(MIN(DATE(2029,5,0),IF(Mitarbeiter!$D80="",DATE(2029,5,0),Mitarbeiter!$D80),TODAY()))-(MAX(DATE(2029,4,1),Mitarbeiter!$C80))+1),MAX(0,NETWORKDAYS(MAX(DATE(2029,4,1),Mitarbeiter!$C80),MIN(DATE(2029,5,0),IF(Mitarbeiter!$D80="",DATE(2029,5,0),Mitarbeiter!$D80),TODAY()),Einstellungen!$F$13:$F$67)))*N(Mitarbeiter!$E80)/IF(Einstellungen!$C$11="7 Tage",7,5),N('Ist-Stunden'!AS80)+(N(Krankheitstage!CD80)+N(Krankheitstage!CP80))*N($C80))))</f>
        <v/>
      </c>
      <c r="BX80" s="76">
        <f>IF($B80="",0,IF(Einstellungen!$C$10="Ja",MAX(IF(Einstellungen!$C$11="7 Tage",MAX(0,(MIN(DATE(2029,6,0),IF(Mitarbeiter!$D80="",DATE(2029,6,0),Mitarbeiter!$D80),TODAY()))-(MAX(DATE(2029,5,1),Mitarbeiter!$C80))+1),MAX(0,NETWORKDAYS(MAX(DATE(2029,5,1),Mitarbeiter!$C80),MIN(DATE(2029,6,0),IF(Mitarbeiter!$D80="",DATE(2029,6,0),Mitarbeiter!$D80),TODAY()),Einstellungen!$F$13:$F$67)))*N(Mitarbeiter!$E80)/IF(Einstellungen!$C$11="7 Tage",7,5),N('Ist-Stunden'!AT80)),MAX(IF(Einstellungen!$C$11="7 Tage",MAX(0,(MIN(DATE(2029,6,0),IF(Mitarbeiter!$D80="",DATE(2029,6,0),Mitarbeiter!$D80),TODAY()))-(MAX(DATE(2029,5,1),Mitarbeiter!$C80))+1),MAX(0,NETWORKDAYS(MAX(DATE(2029,5,1),Mitarbeiter!$C80),MIN(DATE(2029,6,0),IF(Mitarbeiter!$D80="",DATE(2029,6,0),Mitarbeiter!$D80),TODAY()),Einstellungen!$F$13:$F$67)))*N(Mitarbeiter!$E80)/IF(Einstellungen!$C$11="7 Tage",7,5),N('Ist-Stunden'!AT80)+(N(Krankheitstage!CE80)+N(Krankheitstage!CQ80))*N($C80))))</f>
        <v/>
      </c>
      <c r="BY80" s="76">
        <f>IF($B80="",0,IF(Einstellungen!$C$10="Ja",MAX(IF(Einstellungen!$C$11="7 Tage",MAX(0,(MIN(DATE(2029,7,0),IF(Mitarbeiter!$D80="",DATE(2029,7,0),Mitarbeiter!$D80),TODAY()))-(MAX(DATE(2029,6,1),Mitarbeiter!$C80))+1),MAX(0,NETWORKDAYS(MAX(DATE(2029,6,1),Mitarbeiter!$C80),MIN(DATE(2029,7,0),IF(Mitarbeiter!$D80="",DATE(2029,7,0),Mitarbeiter!$D80),TODAY()),Einstellungen!$F$13:$F$67)))*N(Mitarbeiter!$E80)/IF(Einstellungen!$C$11="7 Tage",7,5),N('Ist-Stunden'!AU80)),MAX(IF(Einstellungen!$C$11="7 Tage",MAX(0,(MIN(DATE(2029,7,0),IF(Mitarbeiter!$D80="",DATE(2029,7,0),Mitarbeiter!$D80),TODAY()))-(MAX(DATE(2029,6,1),Mitarbeiter!$C80))+1),MAX(0,NETWORKDAYS(MAX(DATE(2029,6,1),Mitarbeiter!$C80),MIN(DATE(2029,7,0),IF(Mitarbeiter!$D80="",DATE(2029,7,0),Mitarbeiter!$D80),TODAY()),Einstellungen!$F$13:$F$67)))*N(Mitarbeiter!$E80)/IF(Einstellungen!$C$11="7 Tage",7,5),N('Ist-Stunden'!AU80)+(N(Krankheitstage!CF80)+N(Krankheitstage!CR80))*N($C80))))</f>
        <v/>
      </c>
      <c r="BZ80" s="76">
        <f>IF($B80="",0,IF(Einstellungen!$C$10="Ja",MAX(IF(Einstellungen!$C$11="7 Tage",MAX(0,(MIN(DATE(2029,8,0),IF(Mitarbeiter!$D80="",DATE(2029,8,0),Mitarbeiter!$D80),TODAY()))-(MAX(DATE(2029,7,1),Mitarbeiter!$C80))+1),MAX(0,NETWORKDAYS(MAX(DATE(2029,7,1),Mitarbeiter!$C80),MIN(DATE(2029,8,0),IF(Mitarbeiter!$D80="",DATE(2029,8,0),Mitarbeiter!$D80),TODAY()),Einstellungen!$F$13:$F$67)))*N(Mitarbeiter!$E80)/IF(Einstellungen!$C$11="7 Tage",7,5),N('Ist-Stunden'!AV80)),MAX(IF(Einstellungen!$C$11="7 Tage",MAX(0,(MIN(DATE(2029,8,0),IF(Mitarbeiter!$D80="",DATE(2029,8,0),Mitarbeiter!$D80),TODAY()))-(MAX(DATE(2029,7,1),Mitarbeiter!$C80))+1),MAX(0,NETWORKDAYS(MAX(DATE(2029,7,1),Mitarbeiter!$C80),MIN(DATE(2029,8,0),IF(Mitarbeiter!$D80="",DATE(2029,8,0),Mitarbeiter!$D80),TODAY()),Einstellungen!$F$13:$F$67)))*N(Mitarbeiter!$E80)/IF(Einstellungen!$C$11="7 Tage",7,5),N('Ist-Stunden'!AV80)+(N(Krankheitstage!CG80)+N(Krankheitstage!CS80))*N($C80))))</f>
        <v/>
      </c>
      <c r="CA80" s="76">
        <f>IF($B80="",0,IF(Einstellungen!$C$10="Ja",MAX(IF(Einstellungen!$C$11="7 Tage",MAX(0,(MIN(DATE(2029,9,0),IF(Mitarbeiter!$D80="",DATE(2029,9,0),Mitarbeiter!$D80),TODAY()))-(MAX(DATE(2029,8,1),Mitarbeiter!$C80))+1),MAX(0,NETWORKDAYS(MAX(DATE(2029,8,1),Mitarbeiter!$C80),MIN(DATE(2029,9,0),IF(Mitarbeiter!$D80="",DATE(2029,9,0),Mitarbeiter!$D80),TODAY()),Einstellungen!$F$13:$F$67)))*N(Mitarbeiter!$E80)/IF(Einstellungen!$C$11="7 Tage",7,5),N('Ist-Stunden'!AW80)),MAX(IF(Einstellungen!$C$11="7 Tage",MAX(0,(MIN(DATE(2029,9,0),IF(Mitarbeiter!$D80="",DATE(2029,9,0),Mitarbeiter!$D80),TODAY()))-(MAX(DATE(2029,8,1),Mitarbeiter!$C80))+1),MAX(0,NETWORKDAYS(MAX(DATE(2029,8,1),Mitarbeiter!$C80),MIN(DATE(2029,9,0),IF(Mitarbeiter!$D80="",DATE(2029,9,0),Mitarbeiter!$D80),TODAY()),Einstellungen!$F$13:$F$67)))*N(Mitarbeiter!$E80)/IF(Einstellungen!$C$11="7 Tage",7,5),N('Ist-Stunden'!AW80)+(N(Krankheitstage!CH80)+N(Krankheitstage!CT80))*N($C80))))</f>
        <v/>
      </c>
      <c r="CB80" s="76">
        <f>IF($B80="",0,IF(Einstellungen!$C$10="Ja",MAX(IF(Einstellungen!$C$11="7 Tage",MAX(0,(MIN(DATE(2029,10,0),IF(Mitarbeiter!$D80="",DATE(2029,10,0),Mitarbeiter!$D80),TODAY()))-(MAX(DATE(2029,9,1),Mitarbeiter!$C80))+1),MAX(0,NETWORKDAYS(MAX(DATE(2029,9,1),Mitarbeiter!$C80),MIN(DATE(2029,10,0),IF(Mitarbeiter!$D80="",DATE(2029,10,0),Mitarbeiter!$D80),TODAY()),Einstellungen!$F$13:$F$67)))*N(Mitarbeiter!$E80)/IF(Einstellungen!$C$11="7 Tage",7,5),N('Ist-Stunden'!AX80)),MAX(IF(Einstellungen!$C$11="7 Tage",MAX(0,(MIN(DATE(2029,10,0),IF(Mitarbeiter!$D80="",DATE(2029,10,0),Mitarbeiter!$D80),TODAY()))-(MAX(DATE(2029,9,1),Mitarbeiter!$C80))+1),MAX(0,NETWORKDAYS(MAX(DATE(2029,9,1),Mitarbeiter!$C80),MIN(DATE(2029,10,0),IF(Mitarbeiter!$D80="",DATE(2029,10,0),Mitarbeiter!$D80),TODAY()),Einstellungen!$F$13:$F$67)))*N(Mitarbeiter!$E80)/IF(Einstellungen!$C$11="7 Tage",7,5),N('Ist-Stunden'!AX80)+(N(Krankheitstage!CI80)+N(Krankheitstage!CU80))*N($C80))))</f>
        <v/>
      </c>
      <c r="CC80" s="76">
        <f>IF($B80="",0,IF(Einstellungen!$C$10="Ja",MAX(IF(Einstellungen!$C$11="7 Tage",MAX(0,(MIN(DATE(2029,11,0),IF(Mitarbeiter!$D80="",DATE(2029,11,0),Mitarbeiter!$D80),TODAY()))-(MAX(DATE(2029,10,1),Mitarbeiter!$C80))+1),MAX(0,NETWORKDAYS(MAX(DATE(2029,10,1),Mitarbeiter!$C80),MIN(DATE(2029,11,0),IF(Mitarbeiter!$D80="",DATE(2029,11,0),Mitarbeiter!$D80),TODAY()),Einstellungen!$F$13:$F$67)))*N(Mitarbeiter!$E80)/IF(Einstellungen!$C$11="7 Tage",7,5),N('Ist-Stunden'!AY80)),MAX(IF(Einstellungen!$C$11="7 Tage",MAX(0,(MIN(DATE(2029,11,0),IF(Mitarbeiter!$D80="",DATE(2029,11,0),Mitarbeiter!$D80),TODAY()))-(MAX(DATE(2029,10,1),Mitarbeiter!$C80))+1),MAX(0,NETWORKDAYS(MAX(DATE(2029,10,1),Mitarbeiter!$C80),MIN(DATE(2029,11,0),IF(Mitarbeiter!$D80="",DATE(2029,11,0),Mitarbeiter!$D80),TODAY()),Einstellungen!$F$13:$F$67)))*N(Mitarbeiter!$E80)/IF(Einstellungen!$C$11="7 Tage",7,5),N('Ist-Stunden'!AY80)+(N(Krankheitstage!CJ80)+N(Krankheitstage!CV80))*N($C80))))</f>
        <v/>
      </c>
      <c r="CD80" s="76">
        <f>IF($B80="",0,IF(Einstellungen!$C$10="Ja",MAX(IF(Einstellungen!$C$11="7 Tage",MAX(0,(MIN(DATE(2029,12,0),IF(Mitarbeiter!$D80="",DATE(2029,12,0),Mitarbeiter!$D80),TODAY()))-(MAX(DATE(2029,11,1),Mitarbeiter!$C80))+1),MAX(0,NETWORKDAYS(MAX(DATE(2029,11,1),Mitarbeiter!$C80),MIN(DATE(2029,12,0),IF(Mitarbeiter!$D80="",DATE(2029,12,0),Mitarbeiter!$D80),TODAY()),Einstellungen!$F$13:$F$67)))*N(Mitarbeiter!$E80)/IF(Einstellungen!$C$11="7 Tage",7,5),N('Ist-Stunden'!AZ80)),MAX(IF(Einstellungen!$C$11="7 Tage",MAX(0,(MIN(DATE(2029,12,0),IF(Mitarbeiter!$D80="",DATE(2029,12,0),Mitarbeiter!$D80),TODAY()))-(MAX(DATE(2029,11,1),Mitarbeiter!$C80))+1),MAX(0,NETWORKDAYS(MAX(DATE(2029,11,1),Mitarbeiter!$C80),MIN(DATE(2029,12,0),IF(Mitarbeiter!$D80="",DATE(2029,12,0),Mitarbeiter!$D80),TODAY()),Einstellungen!$F$13:$F$67)))*N(Mitarbeiter!$E80)/IF(Einstellungen!$C$11="7 Tage",7,5),N('Ist-Stunden'!AZ80)+(N(Krankheitstage!CK80)+N(Krankheitstage!CW80))*N($C80))))</f>
        <v/>
      </c>
      <c r="CE80" s="76">
        <f>IF($B80="",0,IF(Einstellungen!$C$10="Ja",MAX(IF(Einstellungen!$C$11="7 Tage",MAX(0,(MIN(DATE(2029,13,0),IF(Mitarbeiter!$D80="",DATE(2029,13,0),Mitarbeiter!$D80),TODAY()))-(MAX(DATE(2029,12,1),Mitarbeiter!$C80))+1),MAX(0,NETWORKDAYS(MAX(DATE(2029,12,1),Mitarbeiter!$C80),MIN(DATE(2029,13,0),IF(Mitarbeiter!$D80="",DATE(2029,13,0),Mitarbeiter!$D80),TODAY()),Einstellungen!$F$13:$F$67)))*N(Mitarbeiter!$E80)/IF(Einstellungen!$C$11="7 Tage",7,5),N('Ist-Stunden'!BA80)),MAX(IF(Einstellungen!$C$11="7 Tage",MAX(0,(MIN(DATE(2029,13,0),IF(Mitarbeiter!$D80="",DATE(2029,13,0),Mitarbeiter!$D80),TODAY()))-(MAX(DATE(2029,12,1),Mitarbeiter!$C80))+1),MAX(0,NETWORKDAYS(MAX(DATE(2029,12,1),Mitarbeiter!$C80),MIN(DATE(2029,13,0),IF(Mitarbeiter!$D80="",DATE(2029,13,0),Mitarbeiter!$D80),TODAY()),Einstellungen!$F$13:$F$67)))*N(Mitarbeiter!$E80)/IF(Einstellungen!$C$11="7 Tage",7,5),N('Ist-Stunden'!BA80)+(N(Krankheitstage!CL80)+N(Krankheitstage!CX80))*N($C80))))</f>
        <v/>
      </c>
      <c r="CF80" s="76">
        <f>IF($B80="",0,IF(Einstellungen!$C$10="Ja",MAX(IF(Einstellungen!$C$11="7 Tage",MAX(0,(MIN(DATE(2030,2,0),IF(Mitarbeiter!$D80="",DATE(2030,2,0),Mitarbeiter!$D80),TODAY()))-(MAX(DATE(2030,1,1),Mitarbeiter!$C80))+1),MAX(0,NETWORKDAYS(MAX(DATE(2030,1,1),Mitarbeiter!$C80),MIN(DATE(2030,2,0),IF(Mitarbeiter!$D80="",DATE(2030,2,0),Mitarbeiter!$D80),TODAY()),Einstellungen!$F$13:$F$67)))*N(Mitarbeiter!$E80)/IF(Einstellungen!$C$11="7 Tage",7,5),N('Ist-Stunden'!BB80)),MAX(IF(Einstellungen!$C$11="7 Tage",MAX(0,(MIN(DATE(2030,2,0),IF(Mitarbeiter!$D80="",DATE(2030,2,0),Mitarbeiter!$D80),TODAY()))-(MAX(DATE(2030,1,1),Mitarbeiter!$C80))+1),MAX(0,NETWORKDAYS(MAX(DATE(2030,1,1),Mitarbeiter!$C80),MIN(DATE(2030,2,0),IF(Mitarbeiter!$D80="",DATE(2030,2,0),Mitarbeiter!$D80),TODAY()),Einstellungen!$F$13:$F$67)))*N(Mitarbeiter!$E80)/IF(Einstellungen!$C$11="7 Tage",7,5),N('Ist-Stunden'!BB80)+(N(Krankheitstage!CY80)+N(Krankheitstage!DK80))*N($C80))))</f>
        <v/>
      </c>
      <c r="CG80" s="76">
        <f>IF($B80="",0,IF(Einstellungen!$C$10="Ja",MAX(IF(Einstellungen!$C$11="7 Tage",MAX(0,(MIN(DATE(2030,3,0),IF(Mitarbeiter!$D80="",DATE(2030,3,0),Mitarbeiter!$D80),TODAY()))-(MAX(DATE(2030,2,1),Mitarbeiter!$C80))+1),MAX(0,NETWORKDAYS(MAX(DATE(2030,2,1),Mitarbeiter!$C80),MIN(DATE(2030,3,0),IF(Mitarbeiter!$D80="",DATE(2030,3,0),Mitarbeiter!$D80),TODAY()),Einstellungen!$F$13:$F$67)))*N(Mitarbeiter!$E80)/IF(Einstellungen!$C$11="7 Tage",7,5),N('Ist-Stunden'!BC80)),MAX(IF(Einstellungen!$C$11="7 Tage",MAX(0,(MIN(DATE(2030,3,0),IF(Mitarbeiter!$D80="",DATE(2030,3,0),Mitarbeiter!$D80),TODAY()))-(MAX(DATE(2030,2,1),Mitarbeiter!$C80))+1),MAX(0,NETWORKDAYS(MAX(DATE(2030,2,1),Mitarbeiter!$C80),MIN(DATE(2030,3,0),IF(Mitarbeiter!$D80="",DATE(2030,3,0),Mitarbeiter!$D80),TODAY()),Einstellungen!$F$13:$F$67)))*N(Mitarbeiter!$E80)/IF(Einstellungen!$C$11="7 Tage",7,5),N('Ist-Stunden'!BC80)+(N(Krankheitstage!CZ80)+N(Krankheitstage!DL80))*N($C80))))</f>
        <v/>
      </c>
      <c r="CH80" s="76">
        <f>IF($B80="",0,IF(Einstellungen!$C$10="Ja",MAX(IF(Einstellungen!$C$11="7 Tage",MAX(0,(MIN(DATE(2030,4,0),IF(Mitarbeiter!$D80="",DATE(2030,4,0),Mitarbeiter!$D80),TODAY()))-(MAX(DATE(2030,3,1),Mitarbeiter!$C80))+1),MAX(0,NETWORKDAYS(MAX(DATE(2030,3,1),Mitarbeiter!$C80),MIN(DATE(2030,4,0),IF(Mitarbeiter!$D80="",DATE(2030,4,0),Mitarbeiter!$D80),TODAY()),Einstellungen!$F$13:$F$67)))*N(Mitarbeiter!$E80)/IF(Einstellungen!$C$11="7 Tage",7,5),N('Ist-Stunden'!BD80)),MAX(IF(Einstellungen!$C$11="7 Tage",MAX(0,(MIN(DATE(2030,4,0),IF(Mitarbeiter!$D80="",DATE(2030,4,0),Mitarbeiter!$D80),TODAY()))-(MAX(DATE(2030,3,1),Mitarbeiter!$C80))+1),MAX(0,NETWORKDAYS(MAX(DATE(2030,3,1),Mitarbeiter!$C80),MIN(DATE(2030,4,0),IF(Mitarbeiter!$D80="",DATE(2030,4,0),Mitarbeiter!$D80),TODAY()),Einstellungen!$F$13:$F$67)))*N(Mitarbeiter!$E80)/IF(Einstellungen!$C$11="7 Tage",7,5),N('Ist-Stunden'!BD80)+(N(Krankheitstage!DA80)+N(Krankheitstage!DM80))*N($C80))))</f>
        <v/>
      </c>
      <c r="CI80" s="76">
        <f>IF($B80="",0,IF(Einstellungen!$C$10="Ja",MAX(IF(Einstellungen!$C$11="7 Tage",MAX(0,(MIN(DATE(2030,5,0),IF(Mitarbeiter!$D80="",DATE(2030,5,0),Mitarbeiter!$D80),TODAY()))-(MAX(DATE(2030,4,1),Mitarbeiter!$C80))+1),MAX(0,NETWORKDAYS(MAX(DATE(2030,4,1),Mitarbeiter!$C80),MIN(DATE(2030,5,0),IF(Mitarbeiter!$D80="",DATE(2030,5,0),Mitarbeiter!$D80),TODAY()),Einstellungen!$F$13:$F$67)))*N(Mitarbeiter!$E80)/IF(Einstellungen!$C$11="7 Tage",7,5),N('Ist-Stunden'!BE80)),MAX(IF(Einstellungen!$C$11="7 Tage",MAX(0,(MIN(DATE(2030,5,0),IF(Mitarbeiter!$D80="",DATE(2030,5,0),Mitarbeiter!$D80),TODAY()))-(MAX(DATE(2030,4,1),Mitarbeiter!$C80))+1),MAX(0,NETWORKDAYS(MAX(DATE(2030,4,1),Mitarbeiter!$C80),MIN(DATE(2030,5,0),IF(Mitarbeiter!$D80="",DATE(2030,5,0),Mitarbeiter!$D80),TODAY()),Einstellungen!$F$13:$F$67)))*N(Mitarbeiter!$E80)/IF(Einstellungen!$C$11="7 Tage",7,5),N('Ist-Stunden'!BE80)+(N(Krankheitstage!DB80)+N(Krankheitstage!DN80))*N($C80))))</f>
        <v/>
      </c>
      <c r="CJ80" s="76">
        <f>IF($B80="",0,IF(Einstellungen!$C$10="Ja",MAX(IF(Einstellungen!$C$11="7 Tage",MAX(0,(MIN(DATE(2030,6,0),IF(Mitarbeiter!$D80="",DATE(2030,6,0),Mitarbeiter!$D80),TODAY()))-(MAX(DATE(2030,5,1),Mitarbeiter!$C80))+1),MAX(0,NETWORKDAYS(MAX(DATE(2030,5,1),Mitarbeiter!$C80),MIN(DATE(2030,6,0),IF(Mitarbeiter!$D80="",DATE(2030,6,0),Mitarbeiter!$D80),TODAY()),Einstellungen!$F$13:$F$67)))*N(Mitarbeiter!$E80)/IF(Einstellungen!$C$11="7 Tage",7,5),N('Ist-Stunden'!BF80)),MAX(IF(Einstellungen!$C$11="7 Tage",MAX(0,(MIN(DATE(2030,6,0),IF(Mitarbeiter!$D80="",DATE(2030,6,0),Mitarbeiter!$D80),TODAY()))-(MAX(DATE(2030,5,1),Mitarbeiter!$C80))+1),MAX(0,NETWORKDAYS(MAX(DATE(2030,5,1),Mitarbeiter!$C80),MIN(DATE(2030,6,0),IF(Mitarbeiter!$D80="",DATE(2030,6,0),Mitarbeiter!$D80),TODAY()),Einstellungen!$F$13:$F$67)))*N(Mitarbeiter!$E80)/IF(Einstellungen!$C$11="7 Tage",7,5),N('Ist-Stunden'!BF80)+(N(Krankheitstage!DC80)+N(Krankheitstage!DO80))*N($C80))))</f>
        <v/>
      </c>
      <c r="CK80" s="76">
        <f>IF($B80="",0,IF(Einstellungen!$C$10="Ja",MAX(IF(Einstellungen!$C$11="7 Tage",MAX(0,(MIN(DATE(2030,7,0),IF(Mitarbeiter!$D80="",DATE(2030,7,0),Mitarbeiter!$D80),TODAY()))-(MAX(DATE(2030,6,1),Mitarbeiter!$C80))+1),MAX(0,NETWORKDAYS(MAX(DATE(2030,6,1),Mitarbeiter!$C80),MIN(DATE(2030,7,0),IF(Mitarbeiter!$D80="",DATE(2030,7,0),Mitarbeiter!$D80),TODAY()),Einstellungen!$F$13:$F$67)))*N(Mitarbeiter!$E80)/IF(Einstellungen!$C$11="7 Tage",7,5),N('Ist-Stunden'!BG80)),MAX(IF(Einstellungen!$C$11="7 Tage",MAX(0,(MIN(DATE(2030,7,0),IF(Mitarbeiter!$D80="",DATE(2030,7,0),Mitarbeiter!$D80),TODAY()))-(MAX(DATE(2030,6,1),Mitarbeiter!$C80))+1),MAX(0,NETWORKDAYS(MAX(DATE(2030,6,1),Mitarbeiter!$C80),MIN(DATE(2030,7,0),IF(Mitarbeiter!$D80="",DATE(2030,7,0),Mitarbeiter!$D80),TODAY()),Einstellungen!$F$13:$F$67)))*N(Mitarbeiter!$E80)/IF(Einstellungen!$C$11="7 Tage",7,5),N('Ist-Stunden'!BG80)+(N(Krankheitstage!DD80)+N(Krankheitstage!DP80))*N($C80))))</f>
        <v/>
      </c>
      <c r="CL80" s="76">
        <f>IF($B80="",0,IF(Einstellungen!$C$10="Ja",MAX(IF(Einstellungen!$C$11="7 Tage",MAX(0,(MIN(DATE(2030,8,0),IF(Mitarbeiter!$D80="",DATE(2030,8,0),Mitarbeiter!$D80),TODAY()))-(MAX(DATE(2030,7,1),Mitarbeiter!$C80))+1),MAX(0,NETWORKDAYS(MAX(DATE(2030,7,1),Mitarbeiter!$C80),MIN(DATE(2030,8,0),IF(Mitarbeiter!$D80="",DATE(2030,8,0),Mitarbeiter!$D80),TODAY()),Einstellungen!$F$13:$F$67)))*N(Mitarbeiter!$E80)/IF(Einstellungen!$C$11="7 Tage",7,5),N('Ist-Stunden'!BH80)),MAX(IF(Einstellungen!$C$11="7 Tage",MAX(0,(MIN(DATE(2030,8,0),IF(Mitarbeiter!$D80="",DATE(2030,8,0),Mitarbeiter!$D80),TODAY()))-(MAX(DATE(2030,7,1),Mitarbeiter!$C80))+1),MAX(0,NETWORKDAYS(MAX(DATE(2030,7,1),Mitarbeiter!$C80),MIN(DATE(2030,8,0),IF(Mitarbeiter!$D80="",DATE(2030,8,0),Mitarbeiter!$D80),TODAY()),Einstellungen!$F$13:$F$67)))*N(Mitarbeiter!$E80)/IF(Einstellungen!$C$11="7 Tage",7,5),N('Ist-Stunden'!BH80)+(N(Krankheitstage!DE80)+N(Krankheitstage!DQ80))*N($C80))))</f>
        <v/>
      </c>
      <c r="CM80" s="76">
        <f>IF($B80="",0,IF(Einstellungen!$C$10="Ja",MAX(IF(Einstellungen!$C$11="7 Tage",MAX(0,(MIN(DATE(2030,9,0),IF(Mitarbeiter!$D80="",DATE(2030,9,0),Mitarbeiter!$D80),TODAY()))-(MAX(DATE(2030,8,1),Mitarbeiter!$C80))+1),MAX(0,NETWORKDAYS(MAX(DATE(2030,8,1),Mitarbeiter!$C80),MIN(DATE(2030,9,0),IF(Mitarbeiter!$D80="",DATE(2030,9,0),Mitarbeiter!$D80),TODAY()),Einstellungen!$F$13:$F$67)))*N(Mitarbeiter!$E80)/IF(Einstellungen!$C$11="7 Tage",7,5),N('Ist-Stunden'!BI80)),MAX(IF(Einstellungen!$C$11="7 Tage",MAX(0,(MIN(DATE(2030,9,0),IF(Mitarbeiter!$D80="",DATE(2030,9,0),Mitarbeiter!$D80),TODAY()))-(MAX(DATE(2030,8,1),Mitarbeiter!$C80))+1),MAX(0,NETWORKDAYS(MAX(DATE(2030,8,1),Mitarbeiter!$C80),MIN(DATE(2030,9,0),IF(Mitarbeiter!$D80="",DATE(2030,9,0),Mitarbeiter!$D80),TODAY()),Einstellungen!$F$13:$F$67)))*N(Mitarbeiter!$E80)/IF(Einstellungen!$C$11="7 Tage",7,5),N('Ist-Stunden'!BI80)+(N(Krankheitstage!DF80)+N(Krankheitstage!DR80))*N($C80))))</f>
        <v/>
      </c>
      <c r="CN80" s="76">
        <f>IF($B80="",0,IF(Einstellungen!$C$10="Ja",MAX(IF(Einstellungen!$C$11="7 Tage",MAX(0,(MIN(DATE(2030,10,0),IF(Mitarbeiter!$D80="",DATE(2030,10,0),Mitarbeiter!$D80),TODAY()))-(MAX(DATE(2030,9,1),Mitarbeiter!$C80))+1),MAX(0,NETWORKDAYS(MAX(DATE(2030,9,1),Mitarbeiter!$C80),MIN(DATE(2030,10,0),IF(Mitarbeiter!$D80="",DATE(2030,10,0),Mitarbeiter!$D80),TODAY()),Einstellungen!$F$13:$F$67)))*N(Mitarbeiter!$E80)/IF(Einstellungen!$C$11="7 Tage",7,5),N('Ist-Stunden'!BJ80)),MAX(IF(Einstellungen!$C$11="7 Tage",MAX(0,(MIN(DATE(2030,10,0),IF(Mitarbeiter!$D80="",DATE(2030,10,0),Mitarbeiter!$D80),TODAY()))-(MAX(DATE(2030,9,1),Mitarbeiter!$C80))+1),MAX(0,NETWORKDAYS(MAX(DATE(2030,9,1),Mitarbeiter!$C80),MIN(DATE(2030,10,0),IF(Mitarbeiter!$D80="",DATE(2030,10,0),Mitarbeiter!$D80),TODAY()),Einstellungen!$F$13:$F$67)))*N(Mitarbeiter!$E80)/IF(Einstellungen!$C$11="7 Tage",7,5),N('Ist-Stunden'!BJ80)+(N(Krankheitstage!DG80)+N(Krankheitstage!DS80))*N($C80))))</f>
        <v/>
      </c>
      <c r="CO80" s="76">
        <f>IF($B80="",0,IF(Einstellungen!$C$10="Ja",MAX(IF(Einstellungen!$C$11="7 Tage",MAX(0,(MIN(DATE(2030,11,0),IF(Mitarbeiter!$D80="",DATE(2030,11,0),Mitarbeiter!$D80),TODAY()))-(MAX(DATE(2030,10,1),Mitarbeiter!$C80))+1),MAX(0,NETWORKDAYS(MAX(DATE(2030,10,1),Mitarbeiter!$C80),MIN(DATE(2030,11,0),IF(Mitarbeiter!$D80="",DATE(2030,11,0),Mitarbeiter!$D80),TODAY()),Einstellungen!$F$13:$F$67)))*N(Mitarbeiter!$E80)/IF(Einstellungen!$C$11="7 Tage",7,5),N('Ist-Stunden'!BK80)),MAX(IF(Einstellungen!$C$11="7 Tage",MAX(0,(MIN(DATE(2030,11,0),IF(Mitarbeiter!$D80="",DATE(2030,11,0),Mitarbeiter!$D80),TODAY()))-(MAX(DATE(2030,10,1),Mitarbeiter!$C80))+1),MAX(0,NETWORKDAYS(MAX(DATE(2030,10,1),Mitarbeiter!$C80),MIN(DATE(2030,11,0),IF(Mitarbeiter!$D80="",DATE(2030,11,0),Mitarbeiter!$D80),TODAY()),Einstellungen!$F$13:$F$67)))*N(Mitarbeiter!$E80)/IF(Einstellungen!$C$11="7 Tage",7,5),N('Ist-Stunden'!BK80)+(N(Krankheitstage!DH80)+N(Krankheitstage!DT80))*N($C80))))</f>
        <v/>
      </c>
      <c r="CP80" s="76">
        <f>IF($B80="",0,IF(Einstellungen!$C$10="Ja",MAX(IF(Einstellungen!$C$11="7 Tage",MAX(0,(MIN(DATE(2030,12,0),IF(Mitarbeiter!$D80="",DATE(2030,12,0),Mitarbeiter!$D80),TODAY()))-(MAX(DATE(2030,11,1),Mitarbeiter!$C80))+1),MAX(0,NETWORKDAYS(MAX(DATE(2030,11,1),Mitarbeiter!$C80),MIN(DATE(2030,12,0),IF(Mitarbeiter!$D80="",DATE(2030,12,0),Mitarbeiter!$D80),TODAY()),Einstellungen!$F$13:$F$67)))*N(Mitarbeiter!$E80)/IF(Einstellungen!$C$11="7 Tage",7,5),N('Ist-Stunden'!BL80)),MAX(IF(Einstellungen!$C$11="7 Tage",MAX(0,(MIN(DATE(2030,12,0),IF(Mitarbeiter!$D80="",DATE(2030,12,0),Mitarbeiter!$D80),TODAY()))-(MAX(DATE(2030,11,1),Mitarbeiter!$C80))+1),MAX(0,NETWORKDAYS(MAX(DATE(2030,11,1),Mitarbeiter!$C80),MIN(DATE(2030,12,0),IF(Mitarbeiter!$D80="",DATE(2030,12,0),Mitarbeiter!$D80),TODAY()),Einstellungen!$F$13:$F$67)))*N(Mitarbeiter!$E80)/IF(Einstellungen!$C$11="7 Tage",7,5),N('Ist-Stunden'!BL80)+(N(Krankheitstage!DI80)+N(Krankheitstage!DU80))*N($C80))))</f>
        <v/>
      </c>
      <c r="CQ80" s="76">
        <f>IF($B80="",0,IF(Einstellungen!$C$10="Ja",MAX(IF(Einstellungen!$C$11="7 Tage",MAX(0,(MIN(DATE(2030,13,0),IF(Mitarbeiter!$D80="",DATE(2030,13,0),Mitarbeiter!$D80),TODAY()))-(MAX(DATE(2030,12,1),Mitarbeiter!$C80))+1),MAX(0,NETWORKDAYS(MAX(DATE(2030,12,1),Mitarbeiter!$C80),MIN(DATE(2030,13,0),IF(Mitarbeiter!$D80="",DATE(2030,13,0),Mitarbeiter!$D80),TODAY()),Einstellungen!$F$13:$F$67)))*N(Mitarbeiter!$E80)/IF(Einstellungen!$C$11="7 Tage",7,5),N('Ist-Stunden'!BM80)),MAX(IF(Einstellungen!$C$11="7 Tage",MAX(0,(MIN(DATE(2030,13,0),IF(Mitarbeiter!$D80="",DATE(2030,13,0),Mitarbeiter!$D80),TODAY()))-(MAX(DATE(2030,12,1),Mitarbeiter!$C80))+1),MAX(0,NETWORKDAYS(MAX(DATE(2030,12,1),Mitarbeiter!$C80),MIN(DATE(2030,13,0),IF(Mitarbeiter!$D80="",DATE(2030,13,0),Mitarbeiter!$D80),TODAY()),Einstellungen!$F$13:$F$67)))*N(Mitarbeiter!$E80)/IF(Einstellungen!$C$11="7 Tage",7,5),N('Ist-Stunden'!BM80)+(N(Krankheitstage!DJ80)+N(Krankheitstage!DV80))*N($C80))))</f>
        <v/>
      </c>
    </row>
    <row r="81">
      <c r="A81" s="73">
        <f>IF(Mitarbeiter!B81="","",Mitarbeiter!A81)</f>
        <v/>
      </c>
      <c r="B81" s="6">
        <f>IF(Mitarbeiter!B81="","",Mitarbeiter!B81)</f>
        <v/>
      </c>
      <c r="C81" s="74">
        <f>IF(Mitarbeiter!B81="","",Mitarbeiter!F81)</f>
        <v/>
      </c>
      <c r="D81" s="75">
        <f>N(INDEX(Krankheitstage!$G81:$DV81,1,(Einstellungen!$C$3-2026)*24+1))</f>
        <v/>
      </c>
      <c r="E81" s="75">
        <f>N(INDEX(Krankheitstage!$G81:$DV81,1,(Einstellungen!$C$3-2026)*24+2))</f>
        <v/>
      </c>
      <c r="F81" s="75">
        <f>N(INDEX(Krankheitstage!$G81:$DV81,1,(Einstellungen!$C$3-2026)*24+3))</f>
        <v/>
      </c>
      <c r="G81" s="75">
        <f>N(INDEX(Krankheitstage!$G81:$DV81,1,(Einstellungen!$C$3-2026)*24+4))</f>
        <v/>
      </c>
      <c r="H81" s="75">
        <f>N(INDEX(Krankheitstage!$G81:$DV81,1,(Einstellungen!$C$3-2026)*24+5))</f>
        <v/>
      </c>
      <c r="I81" s="75">
        <f>N(INDEX(Krankheitstage!$G81:$DV81,1,(Einstellungen!$C$3-2026)*24+6))</f>
        <v/>
      </c>
      <c r="J81" s="75">
        <f>N(INDEX(Krankheitstage!$G81:$DV81,1,(Einstellungen!$C$3-2026)*24+7))</f>
        <v/>
      </c>
      <c r="K81" s="75">
        <f>N(INDEX(Krankheitstage!$G81:$DV81,1,(Einstellungen!$C$3-2026)*24+8))</f>
        <v/>
      </c>
      <c r="L81" s="75">
        <f>N(INDEX(Krankheitstage!$G81:$DV81,1,(Einstellungen!$C$3-2026)*24+9))</f>
        <v/>
      </c>
      <c r="M81" s="75">
        <f>N(INDEX(Krankheitstage!$G81:$DV81,1,(Einstellungen!$C$3-2026)*24+10))</f>
        <v/>
      </c>
      <c r="N81" s="75">
        <f>N(INDEX(Krankheitstage!$G81:$DV81,1,(Einstellungen!$C$3-2026)*24+11))</f>
        <v/>
      </c>
      <c r="O81" s="75">
        <f>N(INDEX(Krankheitstage!$G81:$DV81,1,(Einstellungen!$C$3-2026)*24+12))</f>
        <v/>
      </c>
      <c r="P81" s="75">
        <f>IF($B81="","",SUM(D81:O81))</f>
        <v/>
      </c>
      <c r="Q81" s="75">
        <f>N(INDEX(Krankheitstage!$G81:$DV81,1,(Einstellungen!$C$3-2026)*24+13))</f>
        <v/>
      </c>
      <c r="R81" s="75">
        <f>N(INDEX(Krankheitstage!$G81:$DV81,1,(Einstellungen!$C$3-2026)*24+14))</f>
        <v/>
      </c>
      <c r="S81" s="75">
        <f>N(INDEX(Krankheitstage!$G81:$DV81,1,(Einstellungen!$C$3-2026)*24+15))</f>
        <v/>
      </c>
      <c r="T81" s="75">
        <f>N(INDEX(Krankheitstage!$G81:$DV81,1,(Einstellungen!$C$3-2026)*24+16))</f>
        <v/>
      </c>
      <c r="U81" s="75">
        <f>N(INDEX(Krankheitstage!$G81:$DV81,1,(Einstellungen!$C$3-2026)*24+17))</f>
        <v/>
      </c>
      <c r="V81" s="75">
        <f>N(INDEX(Krankheitstage!$G81:$DV81,1,(Einstellungen!$C$3-2026)*24+18))</f>
        <v/>
      </c>
      <c r="W81" s="75">
        <f>N(INDEX(Krankheitstage!$G81:$DV81,1,(Einstellungen!$C$3-2026)*24+19))</f>
        <v/>
      </c>
      <c r="X81" s="75">
        <f>N(INDEX(Krankheitstage!$G81:$DV81,1,(Einstellungen!$C$3-2026)*24+20))</f>
        <v/>
      </c>
      <c r="Y81" s="75">
        <f>N(INDEX(Krankheitstage!$G81:$DV81,1,(Einstellungen!$C$3-2026)*24+21))</f>
        <v/>
      </c>
      <c r="Z81" s="75">
        <f>N(INDEX(Krankheitstage!$G81:$DV81,1,(Einstellungen!$C$3-2026)*24+22))</f>
        <v/>
      </c>
      <c r="AA81" s="75">
        <f>N(INDEX(Krankheitstage!$G81:$DV81,1,(Einstellungen!$C$3-2026)*24+23))</f>
        <v/>
      </c>
      <c r="AB81" s="75">
        <f>N(INDEX(Krankheitstage!$G81:$DV81,1,(Einstellungen!$C$3-2026)*24+24))</f>
        <v/>
      </c>
      <c r="AC81" s="75">
        <f>IF($B81="","",SUM(Q81:AB81))</f>
        <v/>
      </c>
      <c r="AD81" s="75">
        <f>IF($B81="","",SUM(P81,AC81))</f>
        <v/>
      </c>
      <c r="AE81" s="76">
        <f>IF($B81="","",AD81*N(C81))</f>
        <v/>
      </c>
      <c r="AF81" s="75">
        <f>IF($B81="","",Krankheitstage!E81)</f>
        <v/>
      </c>
      <c r="AG81" s="76">
        <f>IF($B81="","",AF81*N(C81))</f>
        <v/>
      </c>
      <c r="AH81" s="76">
        <f>IF($B81="","",INDEX($AJ81:$CQ81,1,(Einstellungen!$C$3-2026)*12+1)+INDEX($AJ81:$CQ81,1,(Einstellungen!$C$3-2026)*12+2)+INDEX($AJ81:$CQ81,1,(Einstellungen!$C$3-2026)*12+3)+INDEX($AJ81:$CQ81,1,(Einstellungen!$C$3-2026)*12+4)+INDEX($AJ81:$CQ81,1,(Einstellungen!$C$3-2026)*12+5)+INDEX($AJ81:$CQ81,1,(Einstellungen!$C$3-2026)*12+6)+INDEX($AJ81:$CQ81,1,(Einstellungen!$C$3-2026)*12+7)+INDEX($AJ81:$CQ81,1,(Einstellungen!$C$3-2026)*12+8)+INDEX($AJ81:$CQ81,1,(Einstellungen!$C$3-2026)*12+9)+INDEX($AJ81:$CQ81,1,(Einstellungen!$C$3-2026)*12+10)+INDEX($AJ81:$CQ81,1,(Einstellungen!$C$3-2026)*12+11)+INDEX($AJ81:$CQ81,1,(Einstellungen!$C$3-2026)*12+12))</f>
        <v/>
      </c>
      <c r="AI81" s="76">
        <f>IF($B81="","",SUM($AJ81:$CQ81))</f>
        <v/>
      </c>
      <c r="AJ81" s="76">
        <f>IF($B81="",0,IF(Einstellungen!$C$10="Ja",MAX(IF(Einstellungen!$C$11="7 Tage",MAX(0,(MIN(DATE(2026,2,0),IF(Mitarbeiter!$D81="",DATE(2026,2,0),Mitarbeiter!$D81),TODAY()))-(MAX(DATE(2026,1,1),Mitarbeiter!$C81))+1),MAX(0,NETWORKDAYS(MAX(DATE(2026,1,1),Mitarbeiter!$C81),MIN(DATE(2026,2,0),IF(Mitarbeiter!$D81="",DATE(2026,2,0),Mitarbeiter!$D81),TODAY()),Einstellungen!$F$13:$F$67)))*N(Mitarbeiter!$E81)/IF(Einstellungen!$C$11="7 Tage",7,5),N('Ist-Stunden'!F81)),MAX(IF(Einstellungen!$C$11="7 Tage",MAX(0,(MIN(DATE(2026,2,0),IF(Mitarbeiter!$D81="",DATE(2026,2,0),Mitarbeiter!$D81),TODAY()))-(MAX(DATE(2026,1,1),Mitarbeiter!$C81))+1),MAX(0,NETWORKDAYS(MAX(DATE(2026,1,1),Mitarbeiter!$C81),MIN(DATE(2026,2,0),IF(Mitarbeiter!$D81="",DATE(2026,2,0),Mitarbeiter!$D81),TODAY()),Einstellungen!$F$13:$F$67)))*N(Mitarbeiter!$E81)/IF(Einstellungen!$C$11="7 Tage",7,5),N('Ist-Stunden'!F81)+(N(Krankheitstage!G81)+N(Krankheitstage!S81))*N($C81))))</f>
        <v/>
      </c>
      <c r="AK81" s="76">
        <f>IF($B81="",0,IF(Einstellungen!$C$10="Ja",MAX(IF(Einstellungen!$C$11="7 Tage",MAX(0,(MIN(DATE(2026,3,0),IF(Mitarbeiter!$D81="",DATE(2026,3,0),Mitarbeiter!$D81),TODAY()))-(MAX(DATE(2026,2,1),Mitarbeiter!$C81))+1),MAX(0,NETWORKDAYS(MAX(DATE(2026,2,1),Mitarbeiter!$C81),MIN(DATE(2026,3,0),IF(Mitarbeiter!$D81="",DATE(2026,3,0),Mitarbeiter!$D81),TODAY()),Einstellungen!$F$13:$F$67)))*N(Mitarbeiter!$E81)/IF(Einstellungen!$C$11="7 Tage",7,5),N('Ist-Stunden'!G81)),MAX(IF(Einstellungen!$C$11="7 Tage",MAX(0,(MIN(DATE(2026,3,0),IF(Mitarbeiter!$D81="",DATE(2026,3,0),Mitarbeiter!$D81),TODAY()))-(MAX(DATE(2026,2,1),Mitarbeiter!$C81))+1),MAX(0,NETWORKDAYS(MAX(DATE(2026,2,1),Mitarbeiter!$C81),MIN(DATE(2026,3,0),IF(Mitarbeiter!$D81="",DATE(2026,3,0),Mitarbeiter!$D81),TODAY()),Einstellungen!$F$13:$F$67)))*N(Mitarbeiter!$E81)/IF(Einstellungen!$C$11="7 Tage",7,5),N('Ist-Stunden'!G81)+(N(Krankheitstage!H81)+N(Krankheitstage!T81))*N($C81))))</f>
        <v/>
      </c>
      <c r="AL81" s="76">
        <f>IF($B81="",0,IF(Einstellungen!$C$10="Ja",MAX(IF(Einstellungen!$C$11="7 Tage",MAX(0,(MIN(DATE(2026,4,0),IF(Mitarbeiter!$D81="",DATE(2026,4,0),Mitarbeiter!$D81),TODAY()))-(MAX(DATE(2026,3,1),Mitarbeiter!$C81))+1),MAX(0,NETWORKDAYS(MAX(DATE(2026,3,1),Mitarbeiter!$C81),MIN(DATE(2026,4,0),IF(Mitarbeiter!$D81="",DATE(2026,4,0),Mitarbeiter!$D81),TODAY()),Einstellungen!$F$13:$F$67)))*N(Mitarbeiter!$E81)/IF(Einstellungen!$C$11="7 Tage",7,5),N('Ist-Stunden'!H81)),MAX(IF(Einstellungen!$C$11="7 Tage",MAX(0,(MIN(DATE(2026,4,0),IF(Mitarbeiter!$D81="",DATE(2026,4,0),Mitarbeiter!$D81),TODAY()))-(MAX(DATE(2026,3,1),Mitarbeiter!$C81))+1),MAX(0,NETWORKDAYS(MAX(DATE(2026,3,1),Mitarbeiter!$C81),MIN(DATE(2026,4,0),IF(Mitarbeiter!$D81="",DATE(2026,4,0),Mitarbeiter!$D81),TODAY()),Einstellungen!$F$13:$F$67)))*N(Mitarbeiter!$E81)/IF(Einstellungen!$C$11="7 Tage",7,5),N('Ist-Stunden'!H81)+(N(Krankheitstage!I81)+N(Krankheitstage!U81))*N($C81))))</f>
        <v/>
      </c>
      <c r="AM81" s="76">
        <f>IF($B81="",0,IF(Einstellungen!$C$10="Ja",MAX(IF(Einstellungen!$C$11="7 Tage",MAX(0,(MIN(DATE(2026,5,0),IF(Mitarbeiter!$D81="",DATE(2026,5,0),Mitarbeiter!$D81),TODAY()))-(MAX(DATE(2026,4,1),Mitarbeiter!$C81))+1),MAX(0,NETWORKDAYS(MAX(DATE(2026,4,1),Mitarbeiter!$C81),MIN(DATE(2026,5,0),IF(Mitarbeiter!$D81="",DATE(2026,5,0),Mitarbeiter!$D81),TODAY()),Einstellungen!$F$13:$F$67)))*N(Mitarbeiter!$E81)/IF(Einstellungen!$C$11="7 Tage",7,5),N('Ist-Stunden'!I81)),MAX(IF(Einstellungen!$C$11="7 Tage",MAX(0,(MIN(DATE(2026,5,0),IF(Mitarbeiter!$D81="",DATE(2026,5,0),Mitarbeiter!$D81),TODAY()))-(MAX(DATE(2026,4,1),Mitarbeiter!$C81))+1),MAX(0,NETWORKDAYS(MAX(DATE(2026,4,1),Mitarbeiter!$C81),MIN(DATE(2026,5,0),IF(Mitarbeiter!$D81="",DATE(2026,5,0),Mitarbeiter!$D81),TODAY()),Einstellungen!$F$13:$F$67)))*N(Mitarbeiter!$E81)/IF(Einstellungen!$C$11="7 Tage",7,5),N('Ist-Stunden'!I81)+(N(Krankheitstage!J81)+N(Krankheitstage!V81))*N($C81))))</f>
        <v/>
      </c>
      <c r="AN81" s="76">
        <f>IF($B81="",0,IF(Einstellungen!$C$10="Ja",MAX(IF(Einstellungen!$C$11="7 Tage",MAX(0,(MIN(DATE(2026,6,0),IF(Mitarbeiter!$D81="",DATE(2026,6,0),Mitarbeiter!$D81),TODAY()))-(MAX(DATE(2026,5,1),Mitarbeiter!$C81))+1),MAX(0,NETWORKDAYS(MAX(DATE(2026,5,1),Mitarbeiter!$C81),MIN(DATE(2026,6,0),IF(Mitarbeiter!$D81="",DATE(2026,6,0),Mitarbeiter!$D81),TODAY()),Einstellungen!$F$13:$F$67)))*N(Mitarbeiter!$E81)/IF(Einstellungen!$C$11="7 Tage",7,5),N('Ist-Stunden'!J81)),MAX(IF(Einstellungen!$C$11="7 Tage",MAX(0,(MIN(DATE(2026,6,0),IF(Mitarbeiter!$D81="",DATE(2026,6,0),Mitarbeiter!$D81),TODAY()))-(MAX(DATE(2026,5,1),Mitarbeiter!$C81))+1),MAX(0,NETWORKDAYS(MAX(DATE(2026,5,1),Mitarbeiter!$C81),MIN(DATE(2026,6,0),IF(Mitarbeiter!$D81="",DATE(2026,6,0),Mitarbeiter!$D81),TODAY()),Einstellungen!$F$13:$F$67)))*N(Mitarbeiter!$E81)/IF(Einstellungen!$C$11="7 Tage",7,5),N('Ist-Stunden'!J81)+(N(Krankheitstage!K81)+N(Krankheitstage!W81))*N($C81))))</f>
        <v/>
      </c>
      <c r="AO81" s="76">
        <f>IF($B81="",0,IF(Einstellungen!$C$10="Ja",MAX(IF(Einstellungen!$C$11="7 Tage",MAX(0,(MIN(DATE(2026,7,0),IF(Mitarbeiter!$D81="",DATE(2026,7,0),Mitarbeiter!$D81),TODAY()))-(MAX(DATE(2026,6,1),Mitarbeiter!$C81))+1),MAX(0,NETWORKDAYS(MAX(DATE(2026,6,1),Mitarbeiter!$C81),MIN(DATE(2026,7,0),IF(Mitarbeiter!$D81="",DATE(2026,7,0),Mitarbeiter!$D81),TODAY()),Einstellungen!$F$13:$F$67)))*N(Mitarbeiter!$E81)/IF(Einstellungen!$C$11="7 Tage",7,5),N('Ist-Stunden'!K81)),MAX(IF(Einstellungen!$C$11="7 Tage",MAX(0,(MIN(DATE(2026,7,0),IF(Mitarbeiter!$D81="",DATE(2026,7,0),Mitarbeiter!$D81),TODAY()))-(MAX(DATE(2026,6,1),Mitarbeiter!$C81))+1),MAX(0,NETWORKDAYS(MAX(DATE(2026,6,1),Mitarbeiter!$C81),MIN(DATE(2026,7,0),IF(Mitarbeiter!$D81="",DATE(2026,7,0),Mitarbeiter!$D81),TODAY()),Einstellungen!$F$13:$F$67)))*N(Mitarbeiter!$E81)/IF(Einstellungen!$C$11="7 Tage",7,5),N('Ist-Stunden'!K81)+(N(Krankheitstage!L81)+N(Krankheitstage!X81))*N($C81))))</f>
        <v/>
      </c>
      <c r="AP81" s="76">
        <f>IF($B81="",0,IF(Einstellungen!$C$10="Ja",MAX(IF(Einstellungen!$C$11="7 Tage",MAX(0,(MIN(DATE(2026,8,0),IF(Mitarbeiter!$D81="",DATE(2026,8,0),Mitarbeiter!$D81),TODAY()))-(MAX(DATE(2026,7,1),Mitarbeiter!$C81))+1),MAX(0,NETWORKDAYS(MAX(DATE(2026,7,1),Mitarbeiter!$C81),MIN(DATE(2026,8,0),IF(Mitarbeiter!$D81="",DATE(2026,8,0),Mitarbeiter!$D81),TODAY()),Einstellungen!$F$13:$F$67)))*N(Mitarbeiter!$E81)/IF(Einstellungen!$C$11="7 Tage",7,5),N('Ist-Stunden'!L81)),MAX(IF(Einstellungen!$C$11="7 Tage",MAX(0,(MIN(DATE(2026,8,0),IF(Mitarbeiter!$D81="",DATE(2026,8,0),Mitarbeiter!$D81),TODAY()))-(MAX(DATE(2026,7,1),Mitarbeiter!$C81))+1),MAX(0,NETWORKDAYS(MAX(DATE(2026,7,1),Mitarbeiter!$C81),MIN(DATE(2026,8,0),IF(Mitarbeiter!$D81="",DATE(2026,8,0),Mitarbeiter!$D81),TODAY()),Einstellungen!$F$13:$F$67)))*N(Mitarbeiter!$E81)/IF(Einstellungen!$C$11="7 Tage",7,5),N('Ist-Stunden'!L81)+(N(Krankheitstage!M81)+N(Krankheitstage!Y81))*N($C81))))</f>
        <v/>
      </c>
      <c r="AQ81" s="76">
        <f>IF($B81="",0,IF(Einstellungen!$C$10="Ja",MAX(IF(Einstellungen!$C$11="7 Tage",MAX(0,(MIN(DATE(2026,9,0),IF(Mitarbeiter!$D81="",DATE(2026,9,0),Mitarbeiter!$D81),TODAY()))-(MAX(DATE(2026,8,1),Mitarbeiter!$C81))+1),MAX(0,NETWORKDAYS(MAX(DATE(2026,8,1),Mitarbeiter!$C81),MIN(DATE(2026,9,0),IF(Mitarbeiter!$D81="",DATE(2026,9,0),Mitarbeiter!$D81),TODAY()),Einstellungen!$F$13:$F$67)))*N(Mitarbeiter!$E81)/IF(Einstellungen!$C$11="7 Tage",7,5),N('Ist-Stunden'!M81)),MAX(IF(Einstellungen!$C$11="7 Tage",MAX(0,(MIN(DATE(2026,9,0),IF(Mitarbeiter!$D81="",DATE(2026,9,0),Mitarbeiter!$D81),TODAY()))-(MAX(DATE(2026,8,1),Mitarbeiter!$C81))+1),MAX(0,NETWORKDAYS(MAX(DATE(2026,8,1),Mitarbeiter!$C81),MIN(DATE(2026,9,0),IF(Mitarbeiter!$D81="",DATE(2026,9,0),Mitarbeiter!$D81),TODAY()),Einstellungen!$F$13:$F$67)))*N(Mitarbeiter!$E81)/IF(Einstellungen!$C$11="7 Tage",7,5),N('Ist-Stunden'!M81)+(N(Krankheitstage!N81)+N(Krankheitstage!Z81))*N($C81))))</f>
        <v/>
      </c>
      <c r="AR81" s="76">
        <f>IF($B81="",0,IF(Einstellungen!$C$10="Ja",MAX(IF(Einstellungen!$C$11="7 Tage",MAX(0,(MIN(DATE(2026,10,0),IF(Mitarbeiter!$D81="",DATE(2026,10,0),Mitarbeiter!$D81),TODAY()))-(MAX(DATE(2026,9,1),Mitarbeiter!$C81))+1),MAX(0,NETWORKDAYS(MAX(DATE(2026,9,1),Mitarbeiter!$C81),MIN(DATE(2026,10,0),IF(Mitarbeiter!$D81="",DATE(2026,10,0),Mitarbeiter!$D81),TODAY()),Einstellungen!$F$13:$F$67)))*N(Mitarbeiter!$E81)/IF(Einstellungen!$C$11="7 Tage",7,5),N('Ist-Stunden'!N81)),MAX(IF(Einstellungen!$C$11="7 Tage",MAX(0,(MIN(DATE(2026,10,0),IF(Mitarbeiter!$D81="",DATE(2026,10,0),Mitarbeiter!$D81),TODAY()))-(MAX(DATE(2026,9,1),Mitarbeiter!$C81))+1),MAX(0,NETWORKDAYS(MAX(DATE(2026,9,1),Mitarbeiter!$C81),MIN(DATE(2026,10,0),IF(Mitarbeiter!$D81="",DATE(2026,10,0),Mitarbeiter!$D81),TODAY()),Einstellungen!$F$13:$F$67)))*N(Mitarbeiter!$E81)/IF(Einstellungen!$C$11="7 Tage",7,5),N('Ist-Stunden'!N81)+(N(Krankheitstage!O81)+N(Krankheitstage!AA81))*N($C81))))</f>
        <v/>
      </c>
      <c r="AS81" s="76">
        <f>IF($B81="",0,IF(Einstellungen!$C$10="Ja",MAX(IF(Einstellungen!$C$11="7 Tage",MAX(0,(MIN(DATE(2026,11,0),IF(Mitarbeiter!$D81="",DATE(2026,11,0),Mitarbeiter!$D81),TODAY()))-(MAX(DATE(2026,10,1),Mitarbeiter!$C81))+1),MAX(0,NETWORKDAYS(MAX(DATE(2026,10,1),Mitarbeiter!$C81),MIN(DATE(2026,11,0),IF(Mitarbeiter!$D81="",DATE(2026,11,0),Mitarbeiter!$D81),TODAY()),Einstellungen!$F$13:$F$67)))*N(Mitarbeiter!$E81)/IF(Einstellungen!$C$11="7 Tage",7,5),N('Ist-Stunden'!O81)),MAX(IF(Einstellungen!$C$11="7 Tage",MAX(0,(MIN(DATE(2026,11,0),IF(Mitarbeiter!$D81="",DATE(2026,11,0),Mitarbeiter!$D81),TODAY()))-(MAX(DATE(2026,10,1),Mitarbeiter!$C81))+1),MAX(0,NETWORKDAYS(MAX(DATE(2026,10,1),Mitarbeiter!$C81),MIN(DATE(2026,11,0),IF(Mitarbeiter!$D81="",DATE(2026,11,0),Mitarbeiter!$D81),TODAY()),Einstellungen!$F$13:$F$67)))*N(Mitarbeiter!$E81)/IF(Einstellungen!$C$11="7 Tage",7,5),N('Ist-Stunden'!O81)+(N(Krankheitstage!P81)+N(Krankheitstage!AB81))*N($C81))))</f>
        <v/>
      </c>
      <c r="AT81" s="76">
        <f>IF($B81="",0,IF(Einstellungen!$C$10="Ja",MAX(IF(Einstellungen!$C$11="7 Tage",MAX(0,(MIN(DATE(2026,12,0),IF(Mitarbeiter!$D81="",DATE(2026,12,0),Mitarbeiter!$D81),TODAY()))-(MAX(DATE(2026,11,1),Mitarbeiter!$C81))+1),MAX(0,NETWORKDAYS(MAX(DATE(2026,11,1),Mitarbeiter!$C81),MIN(DATE(2026,12,0),IF(Mitarbeiter!$D81="",DATE(2026,12,0),Mitarbeiter!$D81),TODAY()),Einstellungen!$F$13:$F$67)))*N(Mitarbeiter!$E81)/IF(Einstellungen!$C$11="7 Tage",7,5),N('Ist-Stunden'!P81)),MAX(IF(Einstellungen!$C$11="7 Tage",MAX(0,(MIN(DATE(2026,12,0),IF(Mitarbeiter!$D81="",DATE(2026,12,0),Mitarbeiter!$D81),TODAY()))-(MAX(DATE(2026,11,1),Mitarbeiter!$C81))+1),MAX(0,NETWORKDAYS(MAX(DATE(2026,11,1),Mitarbeiter!$C81),MIN(DATE(2026,12,0),IF(Mitarbeiter!$D81="",DATE(2026,12,0),Mitarbeiter!$D81),TODAY()),Einstellungen!$F$13:$F$67)))*N(Mitarbeiter!$E81)/IF(Einstellungen!$C$11="7 Tage",7,5),N('Ist-Stunden'!P81)+(N(Krankheitstage!Q81)+N(Krankheitstage!AC81))*N($C81))))</f>
        <v/>
      </c>
      <c r="AU81" s="76">
        <f>IF($B81="",0,IF(Einstellungen!$C$10="Ja",MAX(IF(Einstellungen!$C$11="7 Tage",MAX(0,(MIN(DATE(2026,13,0),IF(Mitarbeiter!$D81="",DATE(2026,13,0),Mitarbeiter!$D81),TODAY()))-(MAX(DATE(2026,12,1),Mitarbeiter!$C81))+1),MAX(0,NETWORKDAYS(MAX(DATE(2026,12,1),Mitarbeiter!$C81),MIN(DATE(2026,13,0),IF(Mitarbeiter!$D81="",DATE(2026,13,0),Mitarbeiter!$D81),TODAY()),Einstellungen!$F$13:$F$67)))*N(Mitarbeiter!$E81)/IF(Einstellungen!$C$11="7 Tage",7,5),N('Ist-Stunden'!Q81)),MAX(IF(Einstellungen!$C$11="7 Tage",MAX(0,(MIN(DATE(2026,13,0),IF(Mitarbeiter!$D81="",DATE(2026,13,0),Mitarbeiter!$D81),TODAY()))-(MAX(DATE(2026,12,1),Mitarbeiter!$C81))+1),MAX(0,NETWORKDAYS(MAX(DATE(2026,12,1),Mitarbeiter!$C81),MIN(DATE(2026,13,0),IF(Mitarbeiter!$D81="",DATE(2026,13,0),Mitarbeiter!$D81),TODAY()),Einstellungen!$F$13:$F$67)))*N(Mitarbeiter!$E81)/IF(Einstellungen!$C$11="7 Tage",7,5),N('Ist-Stunden'!Q81)+(N(Krankheitstage!R81)+N(Krankheitstage!AD81))*N($C81))))</f>
        <v/>
      </c>
      <c r="AV81" s="76">
        <f>IF($B81="",0,IF(Einstellungen!$C$10="Ja",MAX(IF(Einstellungen!$C$11="7 Tage",MAX(0,(MIN(DATE(2027,2,0),IF(Mitarbeiter!$D81="",DATE(2027,2,0),Mitarbeiter!$D81),TODAY()))-(MAX(DATE(2027,1,1),Mitarbeiter!$C81))+1),MAX(0,NETWORKDAYS(MAX(DATE(2027,1,1),Mitarbeiter!$C81),MIN(DATE(2027,2,0),IF(Mitarbeiter!$D81="",DATE(2027,2,0),Mitarbeiter!$D81),TODAY()),Einstellungen!$F$13:$F$67)))*N(Mitarbeiter!$E81)/IF(Einstellungen!$C$11="7 Tage",7,5),N('Ist-Stunden'!R81)),MAX(IF(Einstellungen!$C$11="7 Tage",MAX(0,(MIN(DATE(2027,2,0),IF(Mitarbeiter!$D81="",DATE(2027,2,0),Mitarbeiter!$D81),TODAY()))-(MAX(DATE(2027,1,1),Mitarbeiter!$C81))+1),MAX(0,NETWORKDAYS(MAX(DATE(2027,1,1),Mitarbeiter!$C81),MIN(DATE(2027,2,0),IF(Mitarbeiter!$D81="",DATE(2027,2,0),Mitarbeiter!$D81),TODAY()),Einstellungen!$F$13:$F$67)))*N(Mitarbeiter!$E81)/IF(Einstellungen!$C$11="7 Tage",7,5),N('Ist-Stunden'!R81)+(N(Krankheitstage!AE81)+N(Krankheitstage!AQ81))*N($C81))))</f>
        <v/>
      </c>
      <c r="AW81" s="76">
        <f>IF($B81="",0,IF(Einstellungen!$C$10="Ja",MAX(IF(Einstellungen!$C$11="7 Tage",MAX(0,(MIN(DATE(2027,3,0),IF(Mitarbeiter!$D81="",DATE(2027,3,0),Mitarbeiter!$D81),TODAY()))-(MAX(DATE(2027,2,1),Mitarbeiter!$C81))+1),MAX(0,NETWORKDAYS(MAX(DATE(2027,2,1),Mitarbeiter!$C81),MIN(DATE(2027,3,0),IF(Mitarbeiter!$D81="",DATE(2027,3,0),Mitarbeiter!$D81),TODAY()),Einstellungen!$F$13:$F$67)))*N(Mitarbeiter!$E81)/IF(Einstellungen!$C$11="7 Tage",7,5),N('Ist-Stunden'!S81)),MAX(IF(Einstellungen!$C$11="7 Tage",MAX(0,(MIN(DATE(2027,3,0),IF(Mitarbeiter!$D81="",DATE(2027,3,0),Mitarbeiter!$D81),TODAY()))-(MAX(DATE(2027,2,1),Mitarbeiter!$C81))+1),MAX(0,NETWORKDAYS(MAX(DATE(2027,2,1),Mitarbeiter!$C81),MIN(DATE(2027,3,0),IF(Mitarbeiter!$D81="",DATE(2027,3,0),Mitarbeiter!$D81),TODAY()),Einstellungen!$F$13:$F$67)))*N(Mitarbeiter!$E81)/IF(Einstellungen!$C$11="7 Tage",7,5),N('Ist-Stunden'!S81)+(N(Krankheitstage!AF81)+N(Krankheitstage!AR81))*N($C81))))</f>
        <v/>
      </c>
      <c r="AX81" s="76">
        <f>IF($B81="",0,IF(Einstellungen!$C$10="Ja",MAX(IF(Einstellungen!$C$11="7 Tage",MAX(0,(MIN(DATE(2027,4,0),IF(Mitarbeiter!$D81="",DATE(2027,4,0),Mitarbeiter!$D81),TODAY()))-(MAX(DATE(2027,3,1),Mitarbeiter!$C81))+1),MAX(0,NETWORKDAYS(MAX(DATE(2027,3,1),Mitarbeiter!$C81),MIN(DATE(2027,4,0),IF(Mitarbeiter!$D81="",DATE(2027,4,0),Mitarbeiter!$D81),TODAY()),Einstellungen!$F$13:$F$67)))*N(Mitarbeiter!$E81)/IF(Einstellungen!$C$11="7 Tage",7,5),N('Ist-Stunden'!T81)),MAX(IF(Einstellungen!$C$11="7 Tage",MAX(0,(MIN(DATE(2027,4,0),IF(Mitarbeiter!$D81="",DATE(2027,4,0),Mitarbeiter!$D81),TODAY()))-(MAX(DATE(2027,3,1),Mitarbeiter!$C81))+1),MAX(0,NETWORKDAYS(MAX(DATE(2027,3,1),Mitarbeiter!$C81),MIN(DATE(2027,4,0),IF(Mitarbeiter!$D81="",DATE(2027,4,0),Mitarbeiter!$D81),TODAY()),Einstellungen!$F$13:$F$67)))*N(Mitarbeiter!$E81)/IF(Einstellungen!$C$11="7 Tage",7,5),N('Ist-Stunden'!T81)+(N(Krankheitstage!AG81)+N(Krankheitstage!AS81))*N($C81))))</f>
        <v/>
      </c>
      <c r="AY81" s="76">
        <f>IF($B81="",0,IF(Einstellungen!$C$10="Ja",MAX(IF(Einstellungen!$C$11="7 Tage",MAX(0,(MIN(DATE(2027,5,0),IF(Mitarbeiter!$D81="",DATE(2027,5,0),Mitarbeiter!$D81),TODAY()))-(MAX(DATE(2027,4,1),Mitarbeiter!$C81))+1),MAX(0,NETWORKDAYS(MAX(DATE(2027,4,1),Mitarbeiter!$C81),MIN(DATE(2027,5,0),IF(Mitarbeiter!$D81="",DATE(2027,5,0),Mitarbeiter!$D81),TODAY()),Einstellungen!$F$13:$F$67)))*N(Mitarbeiter!$E81)/IF(Einstellungen!$C$11="7 Tage",7,5),N('Ist-Stunden'!U81)),MAX(IF(Einstellungen!$C$11="7 Tage",MAX(0,(MIN(DATE(2027,5,0),IF(Mitarbeiter!$D81="",DATE(2027,5,0),Mitarbeiter!$D81),TODAY()))-(MAX(DATE(2027,4,1),Mitarbeiter!$C81))+1),MAX(0,NETWORKDAYS(MAX(DATE(2027,4,1),Mitarbeiter!$C81),MIN(DATE(2027,5,0),IF(Mitarbeiter!$D81="",DATE(2027,5,0),Mitarbeiter!$D81),TODAY()),Einstellungen!$F$13:$F$67)))*N(Mitarbeiter!$E81)/IF(Einstellungen!$C$11="7 Tage",7,5),N('Ist-Stunden'!U81)+(N(Krankheitstage!AH81)+N(Krankheitstage!AT81))*N($C81))))</f>
        <v/>
      </c>
      <c r="AZ81" s="76">
        <f>IF($B81="",0,IF(Einstellungen!$C$10="Ja",MAX(IF(Einstellungen!$C$11="7 Tage",MAX(0,(MIN(DATE(2027,6,0),IF(Mitarbeiter!$D81="",DATE(2027,6,0),Mitarbeiter!$D81),TODAY()))-(MAX(DATE(2027,5,1),Mitarbeiter!$C81))+1),MAX(0,NETWORKDAYS(MAX(DATE(2027,5,1),Mitarbeiter!$C81),MIN(DATE(2027,6,0),IF(Mitarbeiter!$D81="",DATE(2027,6,0),Mitarbeiter!$D81),TODAY()),Einstellungen!$F$13:$F$67)))*N(Mitarbeiter!$E81)/IF(Einstellungen!$C$11="7 Tage",7,5),N('Ist-Stunden'!V81)),MAX(IF(Einstellungen!$C$11="7 Tage",MAX(0,(MIN(DATE(2027,6,0),IF(Mitarbeiter!$D81="",DATE(2027,6,0),Mitarbeiter!$D81),TODAY()))-(MAX(DATE(2027,5,1),Mitarbeiter!$C81))+1),MAX(0,NETWORKDAYS(MAX(DATE(2027,5,1),Mitarbeiter!$C81),MIN(DATE(2027,6,0),IF(Mitarbeiter!$D81="",DATE(2027,6,0),Mitarbeiter!$D81),TODAY()),Einstellungen!$F$13:$F$67)))*N(Mitarbeiter!$E81)/IF(Einstellungen!$C$11="7 Tage",7,5),N('Ist-Stunden'!V81)+(N(Krankheitstage!AI81)+N(Krankheitstage!AU81))*N($C81))))</f>
        <v/>
      </c>
      <c r="BA81" s="76">
        <f>IF($B81="",0,IF(Einstellungen!$C$10="Ja",MAX(IF(Einstellungen!$C$11="7 Tage",MAX(0,(MIN(DATE(2027,7,0),IF(Mitarbeiter!$D81="",DATE(2027,7,0),Mitarbeiter!$D81),TODAY()))-(MAX(DATE(2027,6,1),Mitarbeiter!$C81))+1),MAX(0,NETWORKDAYS(MAX(DATE(2027,6,1),Mitarbeiter!$C81),MIN(DATE(2027,7,0),IF(Mitarbeiter!$D81="",DATE(2027,7,0),Mitarbeiter!$D81),TODAY()),Einstellungen!$F$13:$F$67)))*N(Mitarbeiter!$E81)/IF(Einstellungen!$C$11="7 Tage",7,5),N('Ist-Stunden'!W81)),MAX(IF(Einstellungen!$C$11="7 Tage",MAX(0,(MIN(DATE(2027,7,0),IF(Mitarbeiter!$D81="",DATE(2027,7,0),Mitarbeiter!$D81),TODAY()))-(MAX(DATE(2027,6,1),Mitarbeiter!$C81))+1),MAX(0,NETWORKDAYS(MAX(DATE(2027,6,1),Mitarbeiter!$C81),MIN(DATE(2027,7,0),IF(Mitarbeiter!$D81="",DATE(2027,7,0),Mitarbeiter!$D81),TODAY()),Einstellungen!$F$13:$F$67)))*N(Mitarbeiter!$E81)/IF(Einstellungen!$C$11="7 Tage",7,5),N('Ist-Stunden'!W81)+(N(Krankheitstage!AJ81)+N(Krankheitstage!AV81))*N($C81))))</f>
        <v/>
      </c>
      <c r="BB81" s="76">
        <f>IF($B81="",0,IF(Einstellungen!$C$10="Ja",MAX(IF(Einstellungen!$C$11="7 Tage",MAX(0,(MIN(DATE(2027,8,0),IF(Mitarbeiter!$D81="",DATE(2027,8,0),Mitarbeiter!$D81),TODAY()))-(MAX(DATE(2027,7,1),Mitarbeiter!$C81))+1),MAX(0,NETWORKDAYS(MAX(DATE(2027,7,1),Mitarbeiter!$C81),MIN(DATE(2027,8,0),IF(Mitarbeiter!$D81="",DATE(2027,8,0),Mitarbeiter!$D81),TODAY()),Einstellungen!$F$13:$F$67)))*N(Mitarbeiter!$E81)/IF(Einstellungen!$C$11="7 Tage",7,5),N('Ist-Stunden'!X81)),MAX(IF(Einstellungen!$C$11="7 Tage",MAX(0,(MIN(DATE(2027,8,0),IF(Mitarbeiter!$D81="",DATE(2027,8,0),Mitarbeiter!$D81),TODAY()))-(MAX(DATE(2027,7,1),Mitarbeiter!$C81))+1),MAX(0,NETWORKDAYS(MAX(DATE(2027,7,1),Mitarbeiter!$C81),MIN(DATE(2027,8,0),IF(Mitarbeiter!$D81="",DATE(2027,8,0),Mitarbeiter!$D81),TODAY()),Einstellungen!$F$13:$F$67)))*N(Mitarbeiter!$E81)/IF(Einstellungen!$C$11="7 Tage",7,5),N('Ist-Stunden'!X81)+(N(Krankheitstage!AK81)+N(Krankheitstage!AW81))*N($C81))))</f>
        <v/>
      </c>
      <c r="BC81" s="76">
        <f>IF($B81="",0,IF(Einstellungen!$C$10="Ja",MAX(IF(Einstellungen!$C$11="7 Tage",MAX(0,(MIN(DATE(2027,9,0),IF(Mitarbeiter!$D81="",DATE(2027,9,0),Mitarbeiter!$D81),TODAY()))-(MAX(DATE(2027,8,1),Mitarbeiter!$C81))+1),MAX(0,NETWORKDAYS(MAX(DATE(2027,8,1),Mitarbeiter!$C81),MIN(DATE(2027,9,0),IF(Mitarbeiter!$D81="",DATE(2027,9,0),Mitarbeiter!$D81),TODAY()),Einstellungen!$F$13:$F$67)))*N(Mitarbeiter!$E81)/IF(Einstellungen!$C$11="7 Tage",7,5),N('Ist-Stunden'!Y81)),MAX(IF(Einstellungen!$C$11="7 Tage",MAX(0,(MIN(DATE(2027,9,0),IF(Mitarbeiter!$D81="",DATE(2027,9,0),Mitarbeiter!$D81),TODAY()))-(MAX(DATE(2027,8,1),Mitarbeiter!$C81))+1),MAX(0,NETWORKDAYS(MAX(DATE(2027,8,1),Mitarbeiter!$C81),MIN(DATE(2027,9,0),IF(Mitarbeiter!$D81="",DATE(2027,9,0),Mitarbeiter!$D81),TODAY()),Einstellungen!$F$13:$F$67)))*N(Mitarbeiter!$E81)/IF(Einstellungen!$C$11="7 Tage",7,5),N('Ist-Stunden'!Y81)+(N(Krankheitstage!AL81)+N(Krankheitstage!AX81))*N($C81))))</f>
        <v/>
      </c>
      <c r="BD81" s="76">
        <f>IF($B81="",0,IF(Einstellungen!$C$10="Ja",MAX(IF(Einstellungen!$C$11="7 Tage",MAX(0,(MIN(DATE(2027,10,0),IF(Mitarbeiter!$D81="",DATE(2027,10,0),Mitarbeiter!$D81),TODAY()))-(MAX(DATE(2027,9,1),Mitarbeiter!$C81))+1),MAX(0,NETWORKDAYS(MAX(DATE(2027,9,1),Mitarbeiter!$C81),MIN(DATE(2027,10,0),IF(Mitarbeiter!$D81="",DATE(2027,10,0),Mitarbeiter!$D81),TODAY()),Einstellungen!$F$13:$F$67)))*N(Mitarbeiter!$E81)/IF(Einstellungen!$C$11="7 Tage",7,5),N('Ist-Stunden'!Z81)),MAX(IF(Einstellungen!$C$11="7 Tage",MAX(0,(MIN(DATE(2027,10,0),IF(Mitarbeiter!$D81="",DATE(2027,10,0),Mitarbeiter!$D81),TODAY()))-(MAX(DATE(2027,9,1),Mitarbeiter!$C81))+1),MAX(0,NETWORKDAYS(MAX(DATE(2027,9,1),Mitarbeiter!$C81),MIN(DATE(2027,10,0),IF(Mitarbeiter!$D81="",DATE(2027,10,0),Mitarbeiter!$D81),TODAY()),Einstellungen!$F$13:$F$67)))*N(Mitarbeiter!$E81)/IF(Einstellungen!$C$11="7 Tage",7,5),N('Ist-Stunden'!Z81)+(N(Krankheitstage!AM81)+N(Krankheitstage!AY81))*N($C81))))</f>
        <v/>
      </c>
      <c r="BE81" s="76">
        <f>IF($B81="",0,IF(Einstellungen!$C$10="Ja",MAX(IF(Einstellungen!$C$11="7 Tage",MAX(0,(MIN(DATE(2027,11,0),IF(Mitarbeiter!$D81="",DATE(2027,11,0),Mitarbeiter!$D81),TODAY()))-(MAX(DATE(2027,10,1),Mitarbeiter!$C81))+1),MAX(0,NETWORKDAYS(MAX(DATE(2027,10,1),Mitarbeiter!$C81),MIN(DATE(2027,11,0),IF(Mitarbeiter!$D81="",DATE(2027,11,0),Mitarbeiter!$D81),TODAY()),Einstellungen!$F$13:$F$67)))*N(Mitarbeiter!$E81)/IF(Einstellungen!$C$11="7 Tage",7,5),N('Ist-Stunden'!AA81)),MAX(IF(Einstellungen!$C$11="7 Tage",MAX(0,(MIN(DATE(2027,11,0),IF(Mitarbeiter!$D81="",DATE(2027,11,0),Mitarbeiter!$D81),TODAY()))-(MAX(DATE(2027,10,1),Mitarbeiter!$C81))+1),MAX(0,NETWORKDAYS(MAX(DATE(2027,10,1),Mitarbeiter!$C81),MIN(DATE(2027,11,0),IF(Mitarbeiter!$D81="",DATE(2027,11,0),Mitarbeiter!$D81),TODAY()),Einstellungen!$F$13:$F$67)))*N(Mitarbeiter!$E81)/IF(Einstellungen!$C$11="7 Tage",7,5),N('Ist-Stunden'!AA81)+(N(Krankheitstage!AN81)+N(Krankheitstage!AZ81))*N($C81))))</f>
        <v/>
      </c>
      <c r="BF81" s="76">
        <f>IF($B81="",0,IF(Einstellungen!$C$10="Ja",MAX(IF(Einstellungen!$C$11="7 Tage",MAX(0,(MIN(DATE(2027,12,0),IF(Mitarbeiter!$D81="",DATE(2027,12,0),Mitarbeiter!$D81),TODAY()))-(MAX(DATE(2027,11,1),Mitarbeiter!$C81))+1),MAX(0,NETWORKDAYS(MAX(DATE(2027,11,1),Mitarbeiter!$C81),MIN(DATE(2027,12,0),IF(Mitarbeiter!$D81="",DATE(2027,12,0),Mitarbeiter!$D81),TODAY()),Einstellungen!$F$13:$F$67)))*N(Mitarbeiter!$E81)/IF(Einstellungen!$C$11="7 Tage",7,5),N('Ist-Stunden'!AB81)),MAX(IF(Einstellungen!$C$11="7 Tage",MAX(0,(MIN(DATE(2027,12,0),IF(Mitarbeiter!$D81="",DATE(2027,12,0),Mitarbeiter!$D81),TODAY()))-(MAX(DATE(2027,11,1),Mitarbeiter!$C81))+1),MAX(0,NETWORKDAYS(MAX(DATE(2027,11,1),Mitarbeiter!$C81),MIN(DATE(2027,12,0),IF(Mitarbeiter!$D81="",DATE(2027,12,0),Mitarbeiter!$D81),TODAY()),Einstellungen!$F$13:$F$67)))*N(Mitarbeiter!$E81)/IF(Einstellungen!$C$11="7 Tage",7,5),N('Ist-Stunden'!AB81)+(N(Krankheitstage!AO81)+N(Krankheitstage!BA81))*N($C81))))</f>
        <v/>
      </c>
      <c r="BG81" s="76">
        <f>IF($B81="",0,IF(Einstellungen!$C$10="Ja",MAX(IF(Einstellungen!$C$11="7 Tage",MAX(0,(MIN(DATE(2027,13,0),IF(Mitarbeiter!$D81="",DATE(2027,13,0),Mitarbeiter!$D81),TODAY()))-(MAX(DATE(2027,12,1),Mitarbeiter!$C81))+1),MAX(0,NETWORKDAYS(MAX(DATE(2027,12,1),Mitarbeiter!$C81),MIN(DATE(2027,13,0),IF(Mitarbeiter!$D81="",DATE(2027,13,0),Mitarbeiter!$D81),TODAY()),Einstellungen!$F$13:$F$67)))*N(Mitarbeiter!$E81)/IF(Einstellungen!$C$11="7 Tage",7,5),N('Ist-Stunden'!AC81)),MAX(IF(Einstellungen!$C$11="7 Tage",MAX(0,(MIN(DATE(2027,13,0),IF(Mitarbeiter!$D81="",DATE(2027,13,0),Mitarbeiter!$D81),TODAY()))-(MAX(DATE(2027,12,1),Mitarbeiter!$C81))+1),MAX(0,NETWORKDAYS(MAX(DATE(2027,12,1),Mitarbeiter!$C81),MIN(DATE(2027,13,0),IF(Mitarbeiter!$D81="",DATE(2027,13,0),Mitarbeiter!$D81),TODAY()),Einstellungen!$F$13:$F$67)))*N(Mitarbeiter!$E81)/IF(Einstellungen!$C$11="7 Tage",7,5),N('Ist-Stunden'!AC81)+(N(Krankheitstage!AP81)+N(Krankheitstage!BB81))*N($C81))))</f>
        <v/>
      </c>
      <c r="BH81" s="76">
        <f>IF($B81="",0,IF(Einstellungen!$C$10="Ja",MAX(IF(Einstellungen!$C$11="7 Tage",MAX(0,(MIN(DATE(2028,2,0),IF(Mitarbeiter!$D81="",DATE(2028,2,0),Mitarbeiter!$D81),TODAY()))-(MAX(DATE(2028,1,1),Mitarbeiter!$C81))+1),MAX(0,NETWORKDAYS(MAX(DATE(2028,1,1),Mitarbeiter!$C81),MIN(DATE(2028,2,0),IF(Mitarbeiter!$D81="",DATE(2028,2,0),Mitarbeiter!$D81),TODAY()),Einstellungen!$F$13:$F$67)))*N(Mitarbeiter!$E81)/IF(Einstellungen!$C$11="7 Tage",7,5),N('Ist-Stunden'!AD81)),MAX(IF(Einstellungen!$C$11="7 Tage",MAX(0,(MIN(DATE(2028,2,0),IF(Mitarbeiter!$D81="",DATE(2028,2,0),Mitarbeiter!$D81),TODAY()))-(MAX(DATE(2028,1,1),Mitarbeiter!$C81))+1),MAX(0,NETWORKDAYS(MAX(DATE(2028,1,1),Mitarbeiter!$C81),MIN(DATE(2028,2,0),IF(Mitarbeiter!$D81="",DATE(2028,2,0),Mitarbeiter!$D81),TODAY()),Einstellungen!$F$13:$F$67)))*N(Mitarbeiter!$E81)/IF(Einstellungen!$C$11="7 Tage",7,5),N('Ist-Stunden'!AD81)+(N(Krankheitstage!BC81)+N(Krankheitstage!BO81))*N($C81))))</f>
        <v/>
      </c>
      <c r="BI81" s="76">
        <f>IF($B81="",0,IF(Einstellungen!$C$10="Ja",MAX(IF(Einstellungen!$C$11="7 Tage",MAX(0,(MIN(DATE(2028,3,0),IF(Mitarbeiter!$D81="",DATE(2028,3,0),Mitarbeiter!$D81),TODAY()))-(MAX(DATE(2028,2,1),Mitarbeiter!$C81))+1),MAX(0,NETWORKDAYS(MAX(DATE(2028,2,1),Mitarbeiter!$C81),MIN(DATE(2028,3,0),IF(Mitarbeiter!$D81="",DATE(2028,3,0),Mitarbeiter!$D81),TODAY()),Einstellungen!$F$13:$F$67)))*N(Mitarbeiter!$E81)/IF(Einstellungen!$C$11="7 Tage",7,5),N('Ist-Stunden'!AE81)),MAX(IF(Einstellungen!$C$11="7 Tage",MAX(0,(MIN(DATE(2028,3,0),IF(Mitarbeiter!$D81="",DATE(2028,3,0),Mitarbeiter!$D81),TODAY()))-(MAX(DATE(2028,2,1),Mitarbeiter!$C81))+1),MAX(0,NETWORKDAYS(MAX(DATE(2028,2,1),Mitarbeiter!$C81),MIN(DATE(2028,3,0),IF(Mitarbeiter!$D81="",DATE(2028,3,0),Mitarbeiter!$D81),TODAY()),Einstellungen!$F$13:$F$67)))*N(Mitarbeiter!$E81)/IF(Einstellungen!$C$11="7 Tage",7,5),N('Ist-Stunden'!AE81)+(N(Krankheitstage!BD81)+N(Krankheitstage!BP81))*N($C81))))</f>
        <v/>
      </c>
      <c r="BJ81" s="76">
        <f>IF($B81="",0,IF(Einstellungen!$C$10="Ja",MAX(IF(Einstellungen!$C$11="7 Tage",MAX(0,(MIN(DATE(2028,4,0),IF(Mitarbeiter!$D81="",DATE(2028,4,0),Mitarbeiter!$D81),TODAY()))-(MAX(DATE(2028,3,1),Mitarbeiter!$C81))+1),MAX(0,NETWORKDAYS(MAX(DATE(2028,3,1),Mitarbeiter!$C81),MIN(DATE(2028,4,0),IF(Mitarbeiter!$D81="",DATE(2028,4,0),Mitarbeiter!$D81),TODAY()),Einstellungen!$F$13:$F$67)))*N(Mitarbeiter!$E81)/IF(Einstellungen!$C$11="7 Tage",7,5),N('Ist-Stunden'!AF81)),MAX(IF(Einstellungen!$C$11="7 Tage",MAX(0,(MIN(DATE(2028,4,0),IF(Mitarbeiter!$D81="",DATE(2028,4,0),Mitarbeiter!$D81),TODAY()))-(MAX(DATE(2028,3,1),Mitarbeiter!$C81))+1),MAX(0,NETWORKDAYS(MAX(DATE(2028,3,1),Mitarbeiter!$C81),MIN(DATE(2028,4,0),IF(Mitarbeiter!$D81="",DATE(2028,4,0),Mitarbeiter!$D81),TODAY()),Einstellungen!$F$13:$F$67)))*N(Mitarbeiter!$E81)/IF(Einstellungen!$C$11="7 Tage",7,5),N('Ist-Stunden'!AF81)+(N(Krankheitstage!BE81)+N(Krankheitstage!BQ81))*N($C81))))</f>
        <v/>
      </c>
      <c r="BK81" s="76">
        <f>IF($B81="",0,IF(Einstellungen!$C$10="Ja",MAX(IF(Einstellungen!$C$11="7 Tage",MAX(0,(MIN(DATE(2028,5,0),IF(Mitarbeiter!$D81="",DATE(2028,5,0),Mitarbeiter!$D81),TODAY()))-(MAX(DATE(2028,4,1),Mitarbeiter!$C81))+1),MAX(0,NETWORKDAYS(MAX(DATE(2028,4,1),Mitarbeiter!$C81),MIN(DATE(2028,5,0),IF(Mitarbeiter!$D81="",DATE(2028,5,0),Mitarbeiter!$D81),TODAY()),Einstellungen!$F$13:$F$67)))*N(Mitarbeiter!$E81)/IF(Einstellungen!$C$11="7 Tage",7,5),N('Ist-Stunden'!AG81)),MAX(IF(Einstellungen!$C$11="7 Tage",MAX(0,(MIN(DATE(2028,5,0),IF(Mitarbeiter!$D81="",DATE(2028,5,0),Mitarbeiter!$D81),TODAY()))-(MAX(DATE(2028,4,1),Mitarbeiter!$C81))+1),MAX(0,NETWORKDAYS(MAX(DATE(2028,4,1),Mitarbeiter!$C81),MIN(DATE(2028,5,0),IF(Mitarbeiter!$D81="",DATE(2028,5,0),Mitarbeiter!$D81),TODAY()),Einstellungen!$F$13:$F$67)))*N(Mitarbeiter!$E81)/IF(Einstellungen!$C$11="7 Tage",7,5),N('Ist-Stunden'!AG81)+(N(Krankheitstage!BF81)+N(Krankheitstage!BR81))*N($C81))))</f>
        <v/>
      </c>
      <c r="BL81" s="76">
        <f>IF($B81="",0,IF(Einstellungen!$C$10="Ja",MAX(IF(Einstellungen!$C$11="7 Tage",MAX(0,(MIN(DATE(2028,6,0),IF(Mitarbeiter!$D81="",DATE(2028,6,0),Mitarbeiter!$D81),TODAY()))-(MAX(DATE(2028,5,1),Mitarbeiter!$C81))+1),MAX(0,NETWORKDAYS(MAX(DATE(2028,5,1),Mitarbeiter!$C81),MIN(DATE(2028,6,0),IF(Mitarbeiter!$D81="",DATE(2028,6,0),Mitarbeiter!$D81),TODAY()),Einstellungen!$F$13:$F$67)))*N(Mitarbeiter!$E81)/IF(Einstellungen!$C$11="7 Tage",7,5),N('Ist-Stunden'!AH81)),MAX(IF(Einstellungen!$C$11="7 Tage",MAX(0,(MIN(DATE(2028,6,0),IF(Mitarbeiter!$D81="",DATE(2028,6,0),Mitarbeiter!$D81),TODAY()))-(MAX(DATE(2028,5,1),Mitarbeiter!$C81))+1),MAX(0,NETWORKDAYS(MAX(DATE(2028,5,1),Mitarbeiter!$C81),MIN(DATE(2028,6,0),IF(Mitarbeiter!$D81="",DATE(2028,6,0),Mitarbeiter!$D81),TODAY()),Einstellungen!$F$13:$F$67)))*N(Mitarbeiter!$E81)/IF(Einstellungen!$C$11="7 Tage",7,5),N('Ist-Stunden'!AH81)+(N(Krankheitstage!BG81)+N(Krankheitstage!BS81))*N($C81))))</f>
        <v/>
      </c>
      <c r="BM81" s="76">
        <f>IF($B81="",0,IF(Einstellungen!$C$10="Ja",MAX(IF(Einstellungen!$C$11="7 Tage",MAX(0,(MIN(DATE(2028,7,0),IF(Mitarbeiter!$D81="",DATE(2028,7,0),Mitarbeiter!$D81),TODAY()))-(MAX(DATE(2028,6,1),Mitarbeiter!$C81))+1),MAX(0,NETWORKDAYS(MAX(DATE(2028,6,1),Mitarbeiter!$C81),MIN(DATE(2028,7,0),IF(Mitarbeiter!$D81="",DATE(2028,7,0),Mitarbeiter!$D81),TODAY()),Einstellungen!$F$13:$F$67)))*N(Mitarbeiter!$E81)/IF(Einstellungen!$C$11="7 Tage",7,5),N('Ist-Stunden'!AI81)),MAX(IF(Einstellungen!$C$11="7 Tage",MAX(0,(MIN(DATE(2028,7,0),IF(Mitarbeiter!$D81="",DATE(2028,7,0),Mitarbeiter!$D81),TODAY()))-(MAX(DATE(2028,6,1),Mitarbeiter!$C81))+1),MAX(0,NETWORKDAYS(MAX(DATE(2028,6,1),Mitarbeiter!$C81),MIN(DATE(2028,7,0),IF(Mitarbeiter!$D81="",DATE(2028,7,0),Mitarbeiter!$D81),TODAY()),Einstellungen!$F$13:$F$67)))*N(Mitarbeiter!$E81)/IF(Einstellungen!$C$11="7 Tage",7,5),N('Ist-Stunden'!AI81)+(N(Krankheitstage!BH81)+N(Krankheitstage!BT81))*N($C81))))</f>
        <v/>
      </c>
      <c r="BN81" s="76">
        <f>IF($B81="",0,IF(Einstellungen!$C$10="Ja",MAX(IF(Einstellungen!$C$11="7 Tage",MAX(0,(MIN(DATE(2028,8,0),IF(Mitarbeiter!$D81="",DATE(2028,8,0),Mitarbeiter!$D81),TODAY()))-(MAX(DATE(2028,7,1),Mitarbeiter!$C81))+1),MAX(0,NETWORKDAYS(MAX(DATE(2028,7,1),Mitarbeiter!$C81),MIN(DATE(2028,8,0),IF(Mitarbeiter!$D81="",DATE(2028,8,0),Mitarbeiter!$D81),TODAY()),Einstellungen!$F$13:$F$67)))*N(Mitarbeiter!$E81)/IF(Einstellungen!$C$11="7 Tage",7,5),N('Ist-Stunden'!AJ81)),MAX(IF(Einstellungen!$C$11="7 Tage",MAX(0,(MIN(DATE(2028,8,0),IF(Mitarbeiter!$D81="",DATE(2028,8,0),Mitarbeiter!$D81),TODAY()))-(MAX(DATE(2028,7,1),Mitarbeiter!$C81))+1),MAX(0,NETWORKDAYS(MAX(DATE(2028,7,1),Mitarbeiter!$C81),MIN(DATE(2028,8,0),IF(Mitarbeiter!$D81="",DATE(2028,8,0),Mitarbeiter!$D81),TODAY()),Einstellungen!$F$13:$F$67)))*N(Mitarbeiter!$E81)/IF(Einstellungen!$C$11="7 Tage",7,5),N('Ist-Stunden'!AJ81)+(N(Krankheitstage!BI81)+N(Krankheitstage!BU81))*N($C81))))</f>
        <v/>
      </c>
      <c r="BO81" s="76">
        <f>IF($B81="",0,IF(Einstellungen!$C$10="Ja",MAX(IF(Einstellungen!$C$11="7 Tage",MAX(0,(MIN(DATE(2028,9,0),IF(Mitarbeiter!$D81="",DATE(2028,9,0),Mitarbeiter!$D81),TODAY()))-(MAX(DATE(2028,8,1),Mitarbeiter!$C81))+1),MAX(0,NETWORKDAYS(MAX(DATE(2028,8,1),Mitarbeiter!$C81),MIN(DATE(2028,9,0),IF(Mitarbeiter!$D81="",DATE(2028,9,0),Mitarbeiter!$D81),TODAY()),Einstellungen!$F$13:$F$67)))*N(Mitarbeiter!$E81)/IF(Einstellungen!$C$11="7 Tage",7,5),N('Ist-Stunden'!AK81)),MAX(IF(Einstellungen!$C$11="7 Tage",MAX(0,(MIN(DATE(2028,9,0),IF(Mitarbeiter!$D81="",DATE(2028,9,0),Mitarbeiter!$D81),TODAY()))-(MAX(DATE(2028,8,1),Mitarbeiter!$C81))+1),MAX(0,NETWORKDAYS(MAX(DATE(2028,8,1),Mitarbeiter!$C81),MIN(DATE(2028,9,0),IF(Mitarbeiter!$D81="",DATE(2028,9,0),Mitarbeiter!$D81),TODAY()),Einstellungen!$F$13:$F$67)))*N(Mitarbeiter!$E81)/IF(Einstellungen!$C$11="7 Tage",7,5),N('Ist-Stunden'!AK81)+(N(Krankheitstage!BJ81)+N(Krankheitstage!BV81))*N($C81))))</f>
        <v/>
      </c>
      <c r="BP81" s="76">
        <f>IF($B81="",0,IF(Einstellungen!$C$10="Ja",MAX(IF(Einstellungen!$C$11="7 Tage",MAX(0,(MIN(DATE(2028,10,0),IF(Mitarbeiter!$D81="",DATE(2028,10,0),Mitarbeiter!$D81),TODAY()))-(MAX(DATE(2028,9,1),Mitarbeiter!$C81))+1),MAX(0,NETWORKDAYS(MAX(DATE(2028,9,1),Mitarbeiter!$C81),MIN(DATE(2028,10,0),IF(Mitarbeiter!$D81="",DATE(2028,10,0),Mitarbeiter!$D81),TODAY()),Einstellungen!$F$13:$F$67)))*N(Mitarbeiter!$E81)/IF(Einstellungen!$C$11="7 Tage",7,5),N('Ist-Stunden'!AL81)),MAX(IF(Einstellungen!$C$11="7 Tage",MAX(0,(MIN(DATE(2028,10,0),IF(Mitarbeiter!$D81="",DATE(2028,10,0),Mitarbeiter!$D81),TODAY()))-(MAX(DATE(2028,9,1),Mitarbeiter!$C81))+1),MAX(0,NETWORKDAYS(MAX(DATE(2028,9,1),Mitarbeiter!$C81),MIN(DATE(2028,10,0),IF(Mitarbeiter!$D81="",DATE(2028,10,0),Mitarbeiter!$D81),TODAY()),Einstellungen!$F$13:$F$67)))*N(Mitarbeiter!$E81)/IF(Einstellungen!$C$11="7 Tage",7,5),N('Ist-Stunden'!AL81)+(N(Krankheitstage!BK81)+N(Krankheitstage!BW81))*N($C81))))</f>
        <v/>
      </c>
      <c r="BQ81" s="76">
        <f>IF($B81="",0,IF(Einstellungen!$C$10="Ja",MAX(IF(Einstellungen!$C$11="7 Tage",MAX(0,(MIN(DATE(2028,11,0),IF(Mitarbeiter!$D81="",DATE(2028,11,0),Mitarbeiter!$D81),TODAY()))-(MAX(DATE(2028,10,1),Mitarbeiter!$C81))+1),MAX(0,NETWORKDAYS(MAX(DATE(2028,10,1),Mitarbeiter!$C81),MIN(DATE(2028,11,0),IF(Mitarbeiter!$D81="",DATE(2028,11,0),Mitarbeiter!$D81),TODAY()),Einstellungen!$F$13:$F$67)))*N(Mitarbeiter!$E81)/IF(Einstellungen!$C$11="7 Tage",7,5),N('Ist-Stunden'!AM81)),MAX(IF(Einstellungen!$C$11="7 Tage",MAX(0,(MIN(DATE(2028,11,0),IF(Mitarbeiter!$D81="",DATE(2028,11,0),Mitarbeiter!$D81),TODAY()))-(MAX(DATE(2028,10,1),Mitarbeiter!$C81))+1),MAX(0,NETWORKDAYS(MAX(DATE(2028,10,1),Mitarbeiter!$C81),MIN(DATE(2028,11,0),IF(Mitarbeiter!$D81="",DATE(2028,11,0),Mitarbeiter!$D81),TODAY()),Einstellungen!$F$13:$F$67)))*N(Mitarbeiter!$E81)/IF(Einstellungen!$C$11="7 Tage",7,5),N('Ist-Stunden'!AM81)+(N(Krankheitstage!BL81)+N(Krankheitstage!BX81))*N($C81))))</f>
        <v/>
      </c>
      <c r="BR81" s="76">
        <f>IF($B81="",0,IF(Einstellungen!$C$10="Ja",MAX(IF(Einstellungen!$C$11="7 Tage",MAX(0,(MIN(DATE(2028,12,0),IF(Mitarbeiter!$D81="",DATE(2028,12,0),Mitarbeiter!$D81),TODAY()))-(MAX(DATE(2028,11,1),Mitarbeiter!$C81))+1),MAX(0,NETWORKDAYS(MAX(DATE(2028,11,1),Mitarbeiter!$C81),MIN(DATE(2028,12,0),IF(Mitarbeiter!$D81="",DATE(2028,12,0),Mitarbeiter!$D81),TODAY()),Einstellungen!$F$13:$F$67)))*N(Mitarbeiter!$E81)/IF(Einstellungen!$C$11="7 Tage",7,5),N('Ist-Stunden'!AN81)),MAX(IF(Einstellungen!$C$11="7 Tage",MAX(0,(MIN(DATE(2028,12,0),IF(Mitarbeiter!$D81="",DATE(2028,12,0),Mitarbeiter!$D81),TODAY()))-(MAX(DATE(2028,11,1),Mitarbeiter!$C81))+1),MAX(0,NETWORKDAYS(MAX(DATE(2028,11,1),Mitarbeiter!$C81),MIN(DATE(2028,12,0),IF(Mitarbeiter!$D81="",DATE(2028,12,0),Mitarbeiter!$D81),TODAY()),Einstellungen!$F$13:$F$67)))*N(Mitarbeiter!$E81)/IF(Einstellungen!$C$11="7 Tage",7,5),N('Ist-Stunden'!AN81)+(N(Krankheitstage!BM81)+N(Krankheitstage!BY81))*N($C81))))</f>
        <v/>
      </c>
      <c r="BS81" s="76">
        <f>IF($B81="",0,IF(Einstellungen!$C$10="Ja",MAX(IF(Einstellungen!$C$11="7 Tage",MAX(0,(MIN(DATE(2028,13,0),IF(Mitarbeiter!$D81="",DATE(2028,13,0),Mitarbeiter!$D81),TODAY()))-(MAX(DATE(2028,12,1),Mitarbeiter!$C81))+1),MAX(0,NETWORKDAYS(MAX(DATE(2028,12,1),Mitarbeiter!$C81),MIN(DATE(2028,13,0),IF(Mitarbeiter!$D81="",DATE(2028,13,0),Mitarbeiter!$D81),TODAY()),Einstellungen!$F$13:$F$67)))*N(Mitarbeiter!$E81)/IF(Einstellungen!$C$11="7 Tage",7,5),N('Ist-Stunden'!AO81)),MAX(IF(Einstellungen!$C$11="7 Tage",MAX(0,(MIN(DATE(2028,13,0),IF(Mitarbeiter!$D81="",DATE(2028,13,0),Mitarbeiter!$D81),TODAY()))-(MAX(DATE(2028,12,1),Mitarbeiter!$C81))+1),MAX(0,NETWORKDAYS(MAX(DATE(2028,12,1),Mitarbeiter!$C81),MIN(DATE(2028,13,0),IF(Mitarbeiter!$D81="",DATE(2028,13,0),Mitarbeiter!$D81),TODAY()),Einstellungen!$F$13:$F$67)))*N(Mitarbeiter!$E81)/IF(Einstellungen!$C$11="7 Tage",7,5),N('Ist-Stunden'!AO81)+(N(Krankheitstage!BN81)+N(Krankheitstage!BZ81))*N($C81))))</f>
        <v/>
      </c>
      <c r="BT81" s="76">
        <f>IF($B81="",0,IF(Einstellungen!$C$10="Ja",MAX(IF(Einstellungen!$C$11="7 Tage",MAX(0,(MIN(DATE(2029,2,0),IF(Mitarbeiter!$D81="",DATE(2029,2,0),Mitarbeiter!$D81),TODAY()))-(MAX(DATE(2029,1,1),Mitarbeiter!$C81))+1),MAX(0,NETWORKDAYS(MAX(DATE(2029,1,1),Mitarbeiter!$C81),MIN(DATE(2029,2,0),IF(Mitarbeiter!$D81="",DATE(2029,2,0),Mitarbeiter!$D81),TODAY()),Einstellungen!$F$13:$F$67)))*N(Mitarbeiter!$E81)/IF(Einstellungen!$C$11="7 Tage",7,5),N('Ist-Stunden'!AP81)),MAX(IF(Einstellungen!$C$11="7 Tage",MAX(0,(MIN(DATE(2029,2,0),IF(Mitarbeiter!$D81="",DATE(2029,2,0),Mitarbeiter!$D81),TODAY()))-(MAX(DATE(2029,1,1),Mitarbeiter!$C81))+1),MAX(0,NETWORKDAYS(MAX(DATE(2029,1,1),Mitarbeiter!$C81),MIN(DATE(2029,2,0),IF(Mitarbeiter!$D81="",DATE(2029,2,0),Mitarbeiter!$D81),TODAY()),Einstellungen!$F$13:$F$67)))*N(Mitarbeiter!$E81)/IF(Einstellungen!$C$11="7 Tage",7,5),N('Ist-Stunden'!AP81)+(N(Krankheitstage!CA81)+N(Krankheitstage!CM81))*N($C81))))</f>
        <v/>
      </c>
      <c r="BU81" s="76">
        <f>IF($B81="",0,IF(Einstellungen!$C$10="Ja",MAX(IF(Einstellungen!$C$11="7 Tage",MAX(0,(MIN(DATE(2029,3,0),IF(Mitarbeiter!$D81="",DATE(2029,3,0),Mitarbeiter!$D81),TODAY()))-(MAX(DATE(2029,2,1),Mitarbeiter!$C81))+1),MAX(0,NETWORKDAYS(MAX(DATE(2029,2,1),Mitarbeiter!$C81),MIN(DATE(2029,3,0),IF(Mitarbeiter!$D81="",DATE(2029,3,0),Mitarbeiter!$D81),TODAY()),Einstellungen!$F$13:$F$67)))*N(Mitarbeiter!$E81)/IF(Einstellungen!$C$11="7 Tage",7,5),N('Ist-Stunden'!AQ81)),MAX(IF(Einstellungen!$C$11="7 Tage",MAX(0,(MIN(DATE(2029,3,0),IF(Mitarbeiter!$D81="",DATE(2029,3,0),Mitarbeiter!$D81),TODAY()))-(MAX(DATE(2029,2,1),Mitarbeiter!$C81))+1),MAX(0,NETWORKDAYS(MAX(DATE(2029,2,1),Mitarbeiter!$C81),MIN(DATE(2029,3,0),IF(Mitarbeiter!$D81="",DATE(2029,3,0),Mitarbeiter!$D81),TODAY()),Einstellungen!$F$13:$F$67)))*N(Mitarbeiter!$E81)/IF(Einstellungen!$C$11="7 Tage",7,5),N('Ist-Stunden'!AQ81)+(N(Krankheitstage!CB81)+N(Krankheitstage!CN81))*N($C81))))</f>
        <v/>
      </c>
      <c r="BV81" s="76">
        <f>IF($B81="",0,IF(Einstellungen!$C$10="Ja",MAX(IF(Einstellungen!$C$11="7 Tage",MAX(0,(MIN(DATE(2029,4,0),IF(Mitarbeiter!$D81="",DATE(2029,4,0),Mitarbeiter!$D81),TODAY()))-(MAX(DATE(2029,3,1),Mitarbeiter!$C81))+1),MAX(0,NETWORKDAYS(MAX(DATE(2029,3,1),Mitarbeiter!$C81),MIN(DATE(2029,4,0),IF(Mitarbeiter!$D81="",DATE(2029,4,0),Mitarbeiter!$D81),TODAY()),Einstellungen!$F$13:$F$67)))*N(Mitarbeiter!$E81)/IF(Einstellungen!$C$11="7 Tage",7,5),N('Ist-Stunden'!AR81)),MAX(IF(Einstellungen!$C$11="7 Tage",MAX(0,(MIN(DATE(2029,4,0),IF(Mitarbeiter!$D81="",DATE(2029,4,0),Mitarbeiter!$D81),TODAY()))-(MAX(DATE(2029,3,1),Mitarbeiter!$C81))+1),MAX(0,NETWORKDAYS(MAX(DATE(2029,3,1),Mitarbeiter!$C81),MIN(DATE(2029,4,0),IF(Mitarbeiter!$D81="",DATE(2029,4,0),Mitarbeiter!$D81),TODAY()),Einstellungen!$F$13:$F$67)))*N(Mitarbeiter!$E81)/IF(Einstellungen!$C$11="7 Tage",7,5),N('Ist-Stunden'!AR81)+(N(Krankheitstage!CC81)+N(Krankheitstage!CO81))*N($C81))))</f>
        <v/>
      </c>
      <c r="BW81" s="76">
        <f>IF($B81="",0,IF(Einstellungen!$C$10="Ja",MAX(IF(Einstellungen!$C$11="7 Tage",MAX(0,(MIN(DATE(2029,5,0),IF(Mitarbeiter!$D81="",DATE(2029,5,0),Mitarbeiter!$D81),TODAY()))-(MAX(DATE(2029,4,1),Mitarbeiter!$C81))+1),MAX(0,NETWORKDAYS(MAX(DATE(2029,4,1),Mitarbeiter!$C81),MIN(DATE(2029,5,0),IF(Mitarbeiter!$D81="",DATE(2029,5,0),Mitarbeiter!$D81),TODAY()),Einstellungen!$F$13:$F$67)))*N(Mitarbeiter!$E81)/IF(Einstellungen!$C$11="7 Tage",7,5),N('Ist-Stunden'!AS81)),MAX(IF(Einstellungen!$C$11="7 Tage",MAX(0,(MIN(DATE(2029,5,0),IF(Mitarbeiter!$D81="",DATE(2029,5,0),Mitarbeiter!$D81),TODAY()))-(MAX(DATE(2029,4,1),Mitarbeiter!$C81))+1),MAX(0,NETWORKDAYS(MAX(DATE(2029,4,1),Mitarbeiter!$C81),MIN(DATE(2029,5,0),IF(Mitarbeiter!$D81="",DATE(2029,5,0),Mitarbeiter!$D81),TODAY()),Einstellungen!$F$13:$F$67)))*N(Mitarbeiter!$E81)/IF(Einstellungen!$C$11="7 Tage",7,5),N('Ist-Stunden'!AS81)+(N(Krankheitstage!CD81)+N(Krankheitstage!CP81))*N($C81))))</f>
        <v/>
      </c>
      <c r="BX81" s="76">
        <f>IF($B81="",0,IF(Einstellungen!$C$10="Ja",MAX(IF(Einstellungen!$C$11="7 Tage",MAX(0,(MIN(DATE(2029,6,0),IF(Mitarbeiter!$D81="",DATE(2029,6,0),Mitarbeiter!$D81),TODAY()))-(MAX(DATE(2029,5,1),Mitarbeiter!$C81))+1),MAX(0,NETWORKDAYS(MAX(DATE(2029,5,1),Mitarbeiter!$C81),MIN(DATE(2029,6,0),IF(Mitarbeiter!$D81="",DATE(2029,6,0),Mitarbeiter!$D81),TODAY()),Einstellungen!$F$13:$F$67)))*N(Mitarbeiter!$E81)/IF(Einstellungen!$C$11="7 Tage",7,5),N('Ist-Stunden'!AT81)),MAX(IF(Einstellungen!$C$11="7 Tage",MAX(0,(MIN(DATE(2029,6,0),IF(Mitarbeiter!$D81="",DATE(2029,6,0),Mitarbeiter!$D81),TODAY()))-(MAX(DATE(2029,5,1),Mitarbeiter!$C81))+1),MAX(0,NETWORKDAYS(MAX(DATE(2029,5,1),Mitarbeiter!$C81),MIN(DATE(2029,6,0),IF(Mitarbeiter!$D81="",DATE(2029,6,0),Mitarbeiter!$D81),TODAY()),Einstellungen!$F$13:$F$67)))*N(Mitarbeiter!$E81)/IF(Einstellungen!$C$11="7 Tage",7,5),N('Ist-Stunden'!AT81)+(N(Krankheitstage!CE81)+N(Krankheitstage!CQ81))*N($C81))))</f>
        <v/>
      </c>
      <c r="BY81" s="76">
        <f>IF($B81="",0,IF(Einstellungen!$C$10="Ja",MAX(IF(Einstellungen!$C$11="7 Tage",MAX(0,(MIN(DATE(2029,7,0),IF(Mitarbeiter!$D81="",DATE(2029,7,0),Mitarbeiter!$D81),TODAY()))-(MAX(DATE(2029,6,1),Mitarbeiter!$C81))+1),MAX(0,NETWORKDAYS(MAX(DATE(2029,6,1),Mitarbeiter!$C81),MIN(DATE(2029,7,0),IF(Mitarbeiter!$D81="",DATE(2029,7,0),Mitarbeiter!$D81),TODAY()),Einstellungen!$F$13:$F$67)))*N(Mitarbeiter!$E81)/IF(Einstellungen!$C$11="7 Tage",7,5),N('Ist-Stunden'!AU81)),MAX(IF(Einstellungen!$C$11="7 Tage",MAX(0,(MIN(DATE(2029,7,0),IF(Mitarbeiter!$D81="",DATE(2029,7,0),Mitarbeiter!$D81),TODAY()))-(MAX(DATE(2029,6,1),Mitarbeiter!$C81))+1),MAX(0,NETWORKDAYS(MAX(DATE(2029,6,1),Mitarbeiter!$C81),MIN(DATE(2029,7,0),IF(Mitarbeiter!$D81="",DATE(2029,7,0),Mitarbeiter!$D81),TODAY()),Einstellungen!$F$13:$F$67)))*N(Mitarbeiter!$E81)/IF(Einstellungen!$C$11="7 Tage",7,5),N('Ist-Stunden'!AU81)+(N(Krankheitstage!CF81)+N(Krankheitstage!CR81))*N($C81))))</f>
        <v/>
      </c>
      <c r="BZ81" s="76">
        <f>IF($B81="",0,IF(Einstellungen!$C$10="Ja",MAX(IF(Einstellungen!$C$11="7 Tage",MAX(0,(MIN(DATE(2029,8,0),IF(Mitarbeiter!$D81="",DATE(2029,8,0),Mitarbeiter!$D81),TODAY()))-(MAX(DATE(2029,7,1),Mitarbeiter!$C81))+1),MAX(0,NETWORKDAYS(MAX(DATE(2029,7,1),Mitarbeiter!$C81),MIN(DATE(2029,8,0),IF(Mitarbeiter!$D81="",DATE(2029,8,0),Mitarbeiter!$D81),TODAY()),Einstellungen!$F$13:$F$67)))*N(Mitarbeiter!$E81)/IF(Einstellungen!$C$11="7 Tage",7,5),N('Ist-Stunden'!AV81)),MAX(IF(Einstellungen!$C$11="7 Tage",MAX(0,(MIN(DATE(2029,8,0),IF(Mitarbeiter!$D81="",DATE(2029,8,0),Mitarbeiter!$D81),TODAY()))-(MAX(DATE(2029,7,1),Mitarbeiter!$C81))+1),MAX(0,NETWORKDAYS(MAX(DATE(2029,7,1),Mitarbeiter!$C81),MIN(DATE(2029,8,0),IF(Mitarbeiter!$D81="",DATE(2029,8,0),Mitarbeiter!$D81),TODAY()),Einstellungen!$F$13:$F$67)))*N(Mitarbeiter!$E81)/IF(Einstellungen!$C$11="7 Tage",7,5),N('Ist-Stunden'!AV81)+(N(Krankheitstage!CG81)+N(Krankheitstage!CS81))*N($C81))))</f>
        <v/>
      </c>
      <c r="CA81" s="76">
        <f>IF($B81="",0,IF(Einstellungen!$C$10="Ja",MAX(IF(Einstellungen!$C$11="7 Tage",MAX(0,(MIN(DATE(2029,9,0),IF(Mitarbeiter!$D81="",DATE(2029,9,0),Mitarbeiter!$D81),TODAY()))-(MAX(DATE(2029,8,1),Mitarbeiter!$C81))+1),MAX(0,NETWORKDAYS(MAX(DATE(2029,8,1),Mitarbeiter!$C81),MIN(DATE(2029,9,0),IF(Mitarbeiter!$D81="",DATE(2029,9,0),Mitarbeiter!$D81),TODAY()),Einstellungen!$F$13:$F$67)))*N(Mitarbeiter!$E81)/IF(Einstellungen!$C$11="7 Tage",7,5),N('Ist-Stunden'!AW81)),MAX(IF(Einstellungen!$C$11="7 Tage",MAX(0,(MIN(DATE(2029,9,0),IF(Mitarbeiter!$D81="",DATE(2029,9,0),Mitarbeiter!$D81),TODAY()))-(MAX(DATE(2029,8,1),Mitarbeiter!$C81))+1),MAX(0,NETWORKDAYS(MAX(DATE(2029,8,1),Mitarbeiter!$C81),MIN(DATE(2029,9,0),IF(Mitarbeiter!$D81="",DATE(2029,9,0),Mitarbeiter!$D81),TODAY()),Einstellungen!$F$13:$F$67)))*N(Mitarbeiter!$E81)/IF(Einstellungen!$C$11="7 Tage",7,5),N('Ist-Stunden'!AW81)+(N(Krankheitstage!CH81)+N(Krankheitstage!CT81))*N($C81))))</f>
        <v/>
      </c>
      <c r="CB81" s="76">
        <f>IF($B81="",0,IF(Einstellungen!$C$10="Ja",MAX(IF(Einstellungen!$C$11="7 Tage",MAX(0,(MIN(DATE(2029,10,0),IF(Mitarbeiter!$D81="",DATE(2029,10,0),Mitarbeiter!$D81),TODAY()))-(MAX(DATE(2029,9,1),Mitarbeiter!$C81))+1),MAX(0,NETWORKDAYS(MAX(DATE(2029,9,1),Mitarbeiter!$C81),MIN(DATE(2029,10,0),IF(Mitarbeiter!$D81="",DATE(2029,10,0),Mitarbeiter!$D81),TODAY()),Einstellungen!$F$13:$F$67)))*N(Mitarbeiter!$E81)/IF(Einstellungen!$C$11="7 Tage",7,5),N('Ist-Stunden'!AX81)),MAX(IF(Einstellungen!$C$11="7 Tage",MAX(0,(MIN(DATE(2029,10,0),IF(Mitarbeiter!$D81="",DATE(2029,10,0),Mitarbeiter!$D81),TODAY()))-(MAX(DATE(2029,9,1),Mitarbeiter!$C81))+1),MAX(0,NETWORKDAYS(MAX(DATE(2029,9,1),Mitarbeiter!$C81),MIN(DATE(2029,10,0),IF(Mitarbeiter!$D81="",DATE(2029,10,0),Mitarbeiter!$D81),TODAY()),Einstellungen!$F$13:$F$67)))*N(Mitarbeiter!$E81)/IF(Einstellungen!$C$11="7 Tage",7,5),N('Ist-Stunden'!AX81)+(N(Krankheitstage!CI81)+N(Krankheitstage!CU81))*N($C81))))</f>
        <v/>
      </c>
      <c r="CC81" s="76">
        <f>IF($B81="",0,IF(Einstellungen!$C$10="Ja",MAX(IF(Einstellungen!$C$11="7 Tage",MAX(0,(MIN(DATE(2029,11,0),IF(Mitarbeiter!$D81="",DATE(2029,11,0),Mitarbeiter!$D81),TODAY()))-(MAX(DATE(2029,10,1),Mitarbeiter!$C81))+1),MAX(0,NETWORKDAYS(MAX(DATE(2029,10,1),Mitarbeiter!$C81),MIN(DATE(2029,11,0),IF(Mitarbeiter!$D81="",DATE(2029,11,0),Mitarbeiter!$D81),TODAY()),Einstellungen!$F$13:$F$67)))*N(Mitarbeiter!$E81)/IF(Einstellungen!$C$11="7 Tage",7,5),N('Ist-Stunden'!AY81)),MAX(IF(Einstellungen!$C$11="7 Tage",MAX(0,(MIN(DATE(2029,11,0),IF(Mitarbeiter!$D81="",DATE(2029,11,0),Mitarbeiter!$D81),TODAY()))-(MAX(DATE(2029,10,1),Mitarbeiter!$C81))+1),MAX(0,NETWORKDAYS(MAX(DATE(2029,10,1),Mitarbeiter!$C81),MIN(DATE(2029,11,0),IF(Mitarbeiter!$D81="",DATE(2029,11,0),Mitarbeiter!$D81),TODAY()),Einstellungen!$F$13:$F$67)))*N(Mitarbeiter!$E81)/IF(Einstellungen!$C$11="7 Tage",7,5),N('Ist-Stunden'!AY81)+(N(Krankheitstage!CJ81)+N(Krankheitstage!CV81))*N($C81))))</f>
        <v/>
      </c>
      <c r="CD81" s="76">
        <f>IF($B81="",0,IF(Einstellungen!$C$10="Ja",MAX(IF(Einstellungen!$C$11="7 Tage",MAX(0,(MIN(DATE(2029,12,0),IF(Mitarbeiter!$D81="",DATE(2029,12,0),Mitarbeiter!$D81),TODAY()))-(MAX(DATE(2029,11,1),Mitarbeiter!$C81))+1),MAX(0,NETWORKDAYS(MAX(DATE(2029,11,1),Mitarbeiter!$C81),MIN(DATE(2029,12,0),IF(Mitarbeiter!$D81="",DATE(2029,12,0),Mitarbeiter!$D81),TODAY()),Einstellungen!$F$13:$F$67)))*N(Mitarbeiter!$E81)/IF(Einstellungen!$C$11="7 Tage",7,5),N('Ist-Stunden'!AZ81)),MAX(IF(Einstellungen!$C$11="7 Tage",MAX(0,(MIN(DATE(2029,12,0),IF(Mitarbeiter!$D81="",DATE(2029,12,0),Mitarbeiter!$D81),TODAY()))-(MAX(DATE(2029,11,1),Mitarbeiter!$C81))+1),MAX(0,NETWORKDAYS(MAX(DATE(2029,11,1),Mitarbeiter!$C81),MIN(DATE(2029,12,0),IF(Mitarbeiter!$D81="",DATE(2029,12,0),Mitarbeiter!$D81),TODAY()),Einstellungen!$F$13:$F$67)))*N(Mitarbeiter!$E81)/IF(Einstellungen!$C$11="7 Tage",7,5),N('Ist-Stunden'!AZ81)+(N(Krankheitstage!CK81)+N(Krankheitstage!CW81))*N($C81))))</f>
        <v/>
      </c>
      <c r="CE81" s="76">
        <f>IF($B81="",0,IF(Einstellungen!$C$10="Ja",MAX(IF(Einstellungen!$C$11="7 Tage",MAX(0,(MIN(DATE(2029,13,0),IF(Mitarbeiter!$D81="",DATE(2029,13,0),Mitarbeiter!$D81),TODAY()))-(MAX(DATE(2029,12,1),Mitarbeiter!$C81))+1),MAX(0,NETWORKDAYS(MAX(DATE(2029,12,1),Mitarbeiter!$C81),MIN(DATE(2029,13,0),IF(Mitarbeiter!$D81="",DATE(2029,13,0),Mitarbeiter!$D81),TODAY()),Einstellungen!$F$13:$F$67)))*N(Mitarbeiter!$E81)/IF(Einstellungen!$C$11="7 Tage",7,5),N('Ist-Stunden'!BA81)),MAX(IF(Einstellungen!$C$11="7 Tage",MAX(0,(MIN(DATE(2029,13,0),IF(Mitarbeiter!$D81="",DATE(2029,13,0),Mitarbeiter!$D81),TODAY()))-(MAX(DATE(2029,12,1),Mitarbeiter!$C81))+1),MAX(0,NETWORKDAYS(MAX(DATE(2029,12,1),Mitarbeiter!$C81),MIN(DATE(2029,13,0),IF(Mitarbeiter!$D81="",DATE(2029,13,0),Mitarbeiter!$D81),TODAY()),Einstellungen!$F$13:$F$67)))*N(Mitarbeiter!$E81)/IF(Einstellungen!$C$11="7 Tage",7,5),N('Ist-Stunden'!BA81)+(N(Krankheitstage!CL81)+N(Krankheitstage!CX81))*N($C81))))</f>
        <v/>
      </c>
      <c r="CF81" s="76">
        <f>IF($B81="",0,IF(Einstellungen!$C$10="Ja",MAX(IF(Einstellungen!$C$11="7 Tage",MAX(0,(MIN(DATE(2030,2,0),IF(Mitarbeiter!$D81="",DATE(2030,2,0),Mitarbeiter!$D81),TODAY()))-(MAX(DATE(2030,1,1),Mitarbeiter!$C81))+1),MAX(0,NETWORKDAYS(MAX(DATE(2030,1,1),Mitarbeiter!$C81),MIN(DATE(2030,2,0),IF(Mitarbeiter!$D81="",DATE(2030,2,0),Mitarbeiter!$D81),TODAY()),Einstellungen!$F$13:$F$67)))*N(Mitarbeiter!$E81)/IF(Einstellungen!$C$11="7 Tage",7,5),N('Ist-Stunden'!BB81)),MAX(IF(Einstellungen!$C$11="7 Tage",MAX(0,(MIN(DATE(2030,2,0),IF(Mitarbeiter!$D81="",DATE(2030,2,0),Mitarbeiter!$D81),TODAY()))-(MAX(DATE(2030,1,1),Mitarbeiter!$C81))+1),MAX(0,NETWORKDAYS(MAX(DATE(2030,1,1),Mitarbeiter!$C81),MIN(DATE(2030,2,0),IF(Mitarbeiter!$D81="",DATE(2030,2,0),Mitarbeiter!$D81),TODAY()),Einstellungen!$F$13:$F$67)))*N(Mitarbeiter!$E81)/IF(Einstellungen!$C$11="7 Tage",7,5),N('Ist-Stunden'!BB81)+(N(Krankheitstage!CY81)+N(Krankheitstage!DK81))*N($C81))))</f>
        <v/>
      </c>
      <c r="CG81" s="76">
        <f>IF($B81="",0,IF(Einstellungen!$C$10="Ja",MAX(IF(Einstellungen!$C$11="7 Tage",MAX(0,(MIN(DATE(2030,3,0),IF(Mitarbeiter!$D81="",DATE(2030,3,0),Mitarbeiter!$D81),TODAY()))-(MAX(DATE(2030,2,1),Mitarbeiter!$C81))+1),MAX(0,NETWORKDAYS(MAX(DATE(2030,2,1),Mitarbeiter!$C81),MIN(DATE(2030,3,0),IF(Mitarbeiter!$D81="",DATE(2030,3,0),Mitarbeiter!$D81),TODAY()),Einstellungen!$F$13:$F$67)))*N(Mitarbeiter!$E81)/IF(Einstellungen!$C$11="7 Tage",7,5),N('Ist-Stunden'!BC81)),MAX(IF(Einstellungen!$C$11="7 Tage",MAX(0,(MIN(DATE(2030,3,0),IF(Mitarbeiter!$D81="",DATE(2030,3,0),Mitarbeiter!$D81),TODAY()))-(MAX(DATE(2030,2,1),Mitarbeiter!$C81))+1),MAX(0,NETWORKDAYS(MAX(DATE(2030,2,1),Mitarbeiter!$C81),MIN(DATE(2030,3,0),IF(Mitarbeiter!$D81="",DATE(2030,3,0),Mitarbeiter!$D81),TODAY()),Einstellungen!$F$13:$F$67)))*N(Mitarbeiter!$E81)/IF(Einstellungen!$C$11="7 Tage",7,5),N('Ist-Stunden'!BC81)+(N(Krankheitstage!CZ81)+N(Krankheitstage!DL81))*N($C81))))</f>
        <v/>
      </c>
      <c r="CH81" s="76">
        <f>IF($B81="",0,IF(Einstellungen!$C$10="Ja",MAX(IF(Einstellungen!$C$11="7 Tage",MAX(0,(MIN(DATE(2030,4,0),IF(Mitarbeiter!$D81="",DATE(2030,4,0),Mitarbeiter!$D81),TODAY()))-(MAX(DATE(2030,3,1),Mitarbeiter!$C81))+1),MAX(0,NETWORKDAYS(MAX(DATE(2030,3,1),Mitarbeiter!$C81),MIN(DATE(2030,4,0),IF(Mitarbeiter!$D81="",DATE(2030,4,0),Mitarbeiter!$D81),TODAY()),Einstellungen!$F$13:$F$67)))*N(Mitarbeiter!$E81)/IF(Einstellungen!$C$11="7 Tage",7,5),N('Ist-Stunden'!BD81)),MAX(IF(Einstellungen!$C$11="7 Tage",MAX(0,(MIN(DATE(2030,4,0),IF(Mitarbeiter!$D81="",DATE(2030,4,0),Mitarbeiter!$D81),TODAY()))-(MAX(DATE(2030,3,1),Mitarbeiter!$C81))+1),MAX(0,NETWORKDAYS(MAX(DATE(2030,3,1),Mitarbeiter!$C81),MIN(DATE(2030,4,0),IF(Mitarbeiter!$D81="",DATE(2030,4,0),Mitarbeiter!$D81),TODAY()),Einstellungen!$F$13:$F$67)))*N(Mitarbeiter!$E81)/IF(Einstellungen!$C$11="7 Tage",7,5),N('Ist-Stunden'!BD81)+(N(Krankheitstage!DA81)+N(Krankheitstage!DM81))*N($C81))))</f>
        <v/>
      </c>
      <c r="CI81" s="76">
        <f>IF($B81="",0,IF(Einstellungen!$C$10="Ja",MAX(IF(Einstellungen!$C$11="7 Tage",MAX(0,(MIN(DATE(2030,5,0),IF(Mitarbeiter!$D81="",DATE(2030,5,0),Mitarbeiter!$D81),TODAY()))-(MAX(DATE(2030,4,1),Mitarbeiter!$C81))+1),MAX(0,NETWORKDAYS(MAX(DATE(2030,4,1),Mitarbeiter!$C81),MIN(DATE(2030,5,0),IF(Mitarbeiter!$D81="",DATE(2030,5,0),Mitarbeiter!$D81),TODAY()),Einstellungen!$F$13:$F$67)))*N(Mitarbeiter!$E81)/IF(Einstellungen!$C$11="7 Tage",7,5),N('Ist-Stunden'!BE81)),MAX(IF(Einstellungen!$C$11="7 Tage",MAX(0,(MIN(DATE(2030,5,0),IF(Mitarbeiter!$D81="",DATE(2030,5,0),Mitarbeiter!$D81),TODAY()))-(MAX(DATE(2030,4,1),Mitarbeiter!$C81))+1),MAX(0,NETWORKDAYS(MAX(DATE(2030,4,1),Mitarbeiter!$C81),MIN(DATE(2030,5,0),IF(Mitarbeiter!$D81="",DATE(2030,5,0),Mitarbeiter!$D81),TODAY()),Einstellungen!$F$13:$F$67)))*N(Mitarbeiter!$E81)/IF(Einstellungen!$C$11="7 Tage",7,5),N('Ist-Stunden'!BE81)+(N(Krankheitstage!DB81)+N(Krankheitstage!DN81))*N($C81))))</f>
        <v/>
      </c>
      <c r="CJ81" s="76">
        <f>IF($B81="",0,IF(Einstellungen!$C$10="Ja",MAX(IF(Einstellungen!$C$11="7 Tage",MAX(0,(MIN(DATE(2030,6,0),IF(Mitarbeiter!$D81="",DATE(2030,6,0),Mitarbeiter!$D81),TODAY()))-(MAX(DATE(2030,5,1),Mitarbeiter!$C81))+1),MAX(0,NETWORKDAYS(MAX(DATE(2030,5,1),Mitarbeiter!$C81),MIN(DATE(2030,6,0),IF(Mitarbeiter!$D81="",DATE(2030,6,0),Mitarbeiter!$D81),TODAY()),Einstellungen!$F$13:$F$67)))*N(Mitarbeiter!$E81)/IF(Einstellungen!$C$11="7 Tage",7,5),N('Ist-Stunden'!BF81)),MAX(IF(Einstellungen!$C$11="7 Tage",MAX(0,(MIN(DATE(2030,6,0),IF(Mitarbeiter!$D81="",DATE(2030,6,0),Mitarbeiter!$D81),TODAY()))-(MAX(DATE(2030,5,1),Mitarbeiter!$C81))+1),MAX(0,NETWORKDAYS(MAX(DATE(2030,5,1),Mitarbeiter!$C81),MIN(DATE(2030,6,0),IF(Mitarbeiter!$D81="",DATE(2030,6,0),Mitarbeiter!$D81),TODAY()),Einstellungen!$F$13:$F$67)))*N(Mitarbeiter!$E81)/IF(Einstellungen!$C$11="7 Tage",7,5),N('Ist-Stunden'!BF81)+(N(Krankheitstage!DC81)+N(Krankheitstage!DO81))*N($C81))))</f>
        <v/>
      </c>
      <c r="CK81" s="76">
        <f>IF($B81="",0,IF(Einstellungen!$C$10="Ja",MAX(IF(Einstellungen!$C$11="7 Tage",MAX(0,(MIN(DATE(2030,7,0),IF(Mitarbeiter!$D81="",DATE(2030,7,0),Mitarbeiter!$D81),TODAY()))-(MAX(DATE(2030,6,1),Mitarbeiter!$C81))+1),MAX(0,NETWORKDAYS(MAX(DATE(2030,6,1),Mitarbeiter!$C81),MIN(DATE(2030,7,0),IF(Mitarbeiter!$D81="",DATE(2030,7,0),Mitarbeiter!$D81),TODAY()),Einstellungen!$F$13:$F$67)))*N(Mitarbeiter!$E81)/IF(Einstellungen!$C$11="7 Tage",7,5),N('Ist-Stunden'!BG81)),MAX(IF(Einstellungen!$C$11="7 Tage",MAX(0,(MIN(DATE(2030,7,0),IF(Mitarbeiter!$D81="",DATE(2030,7,0),Mitarbeiter!$D81),TODAY()))-(MAX(DATE(2030,6,1),Mitarbeiter!$C81))+1),MAX(0,NETWORKDAYS(MAX(DATE(2030,6,1),Mitarbeiter!$C81),MIN(DATE(2030,7,0),IF(Mitarbeiter!$D81="",DATE(2030,7,0),Mitarbeiter!$D81),TODAY()),Einstellungen!$F$13:$F$67)))*N(Mitarbeiter!$E81)/IF(Einstellungen!$C$11="7 Tage",7,5),N('Ist-Stunden'!BG81)+(N(Krankheitstage!DD81)+N(Krankheitstage!DP81))*N($C81))))</f>
        <v/>
      </c>
      <c r="CL81" s="76">
        <f>IF($B81="",0,IF(Einstellungen!$C$10="Ja",MAX(IF(Einstellungen!$C$11="7 Tage",MAX(0,(MIN(DATE(2030,8,0),IF(Mitarbeiter!$D81="",DATE(2030,8,0),Mitarbeiter!$D81),TODAY()))-(MAX(DATE(2030,7,1),Mitarbeiter!$C81))+1),MAX(0,NETWORKDAYS(MAX(DATE(2030,7,1),Mitarbeiter!$C81),MIN(DATE(2030,8,0),IF(Mitarbeiter!$D81="",DATE(2030,8,0),Mitarbeiter!$D81),TODAY()),Einstellungen!$F$13:$F$67)))*N(Mitarbeiter!$E81)/IF(Einstellungen!$C$11="7 Tage",7,5),N('Ist-Stunden'!BH81)),MAX(IF(Einstellungen!$C$11="7 Tage",MAX(0,(MIN(DATE(2030,8,0),IF(Mitarbeiter!$D81="",DATE(2030,8,0),Mitarbeiter!$D81),TODAY()))-(MAX(DATE(2030,7,1),Mitarbeiter!$C81))+1),MAX(0,NETWORKDAYS(MAX(DATE(2030,7,1),Mitarbeiter!$C81),MIN(DATE(2030,8,0),IF(Mitarbeiter!$D81="",DATE(2030,8,0),Mitarbeiter!$D81),TODAY()),Einstellungen!$F$13:$F$67)))*N(Mitarbeiter!$E81)/IF(Einstellungen!$C$11="7 Tage",7,5),N('Ist-Stunden'!BH81)+(N(Krankheitstage!DE81)+N(Krankheitstage!DQ81))*N($C81))))</f>
        <v/>
      </c>
      <c r="CM81" s="76">
        <f>IF($B81="",0,IF(Einstellungen!$C$10="Ja",MAX(IF(Einstellungen!$C$11="7 Tage",MAX(0,(MIN(DATE(2030,9,0),IF(Mitarbeiter!$D81="",DATE(2030,9,0),Mitarbeiter!$D81),TODAY()))-(MAX(DATE(2030,8,1),Mitarbeiter!$C81))+1),MAX(0,NETWORKDAYS(MAX(DATE(2030,8,1),Mitarbeiter!$C81),MIN(DATE(2030,9,0),IF(Mitarbeiter!$D81="",DATE(2030,9,0),Mitarbeiter!$D81),TODAY()),Einstellungen!$F$13:$F$67)))*N(Mitarbeiter!$E81)/IF(Einstellungen!$C$11="7 Tage",7,5),N('Ist-Stunden'!BI81)),MAX(IF(Einstellungen!$C$11="7 Tage",MAX(0,(MIN(DATE(2030,9,0),IF(Mitarbeiter!$D81="",DATE(2030,9,0),Mitarbeiter!$D81),TODAY()))-(MAX(DATE(2030,8,1),Mitarbeiter!$C81))+1),MAX(0,NETWORKDAYS(MAX(DATE(2030,8,1),Mitarbeiter!$C81),MIN(DATE(2030,9,0),IF(Mitarbeiter!$D81="",DATE(2030,9,0),Mitarbeiter!$D81),TODAY()),Einstellungen!$F$13:$F$67)))*N(Mitarbeiter!$E81)/IF(Einstellungen!$C$11="7 Tage",7,5),N('Ist-Stunden'!BI81)+(N(Krankheitstage!DF81)+N(Krankheitstage!DR81))*N($C81))))</f>
        <v/>
      </c>
      <c r="CN81" s="76">
        <f>IF($B81="",0,IF(Einstellungen!$C$10="Ja",MAX(IF(Einstellungen!$C$11="7 Tage",MAX(0,(MIN(DATE(2030,10,0),IF(Mitarbeiter!$D81="",DATE(2030,10,0),Mitarbeiter!$D81),TODAY()))-(MAX(DATE(2030,9,1),Mitarbeiter!$C81))+1),MAX(0,NETWORKDAYS(MAX(DATE(2030,9,1),Mitarbeiter!$C81),MIN(DATE(2030,10,0),IF(Mitarbeiter!$D81="",DATE(2030,10,0),Mitarbeiter!$D81),TODAY()),Einstellungen!$F$13:$F$67)))*N(Mitarbeiter!$E81)/IF(Einstellungen!$C$11="7 Tage",7,5),N('Ist-Stunden'!BJ81)),MAX(IF(Einstellungen!$C$11="7 Tage",MAX(0,(MIN(DATE(2030,10,0),IF(Mitarbeiter!$D81="",DATE(2030,10,0),Mitarbeiter!$D81),TODAY()))-(MAX(DATE(2030,9,1),Mitarbeiter!$C81))+1),MAX(0,NETWORKDAYS(MAX(DATE(2030,9,1),Mitarbeiter!$C81),MIN(DATE(2030,10,0),IF(Mitarbeiter!$D81="",DATE(2030,10,0),Mitarbeiter!$D81),TODAY()),Einstellungen!$F$13:$F$67)))*N(Mitarbeiter!$E81)/IF(Einstellungen!$C$11="7 Tage",7,5),N('Ist-Stunden'!BJ81)+(N(Krankheitstage!DG81)+N(Krankheitstage!DS81))*N($C81))))</f>
        <v/>
      </c>
      <c r="CO81" s="76">
        <f>IF($B81="",0,IF(Einstellungen!$C$10="Ja",MAX(IF(Einstellungen!$C$11="7 Tage",MAX(0,(MIN(DATE(2030,11,0),IF(Mitarbeiter!$D81="",DATE(2030,11,0),Mitarbeiter!$D81),TODAY()))-(MAX(DATE(2030,10,1),Mitarbeiter!$C81))+1),MAX(0,NETWORKDAYS(MAX(DATE(2030,10,1),Mitarbeiter!$C81),MIN(DATE(2030,11,0),IF(Mitarbeiter!$D81="",DATE(2030,11,0),Mitarbeiter!$D81),TODAY()),Einstellungen!$F$13:$F$67)))*N(Mitarbeiter!$E81)/IF(Einstellungen!$C$11="7 Tage",7,5),N('Ist-Stunden'!BK81)),MAX(IF(Einstellungen!$C$11="7 Tage",MAX(0,(MIN(DATE(2030,11,0),IF(Mitarbeiter!$D81="",DATE(2030,11,0),Mitarbeiter!$D81),TODAY()))-(MAX(DATE(2030,10,1),Mitarbeiter!$C81))+1),MAX(0,NETWORKDAYS(MAX(DATE(2030,10,1),Mitarbeiter!$C81),MIN(DATE(2030,11,0),IF(Mitarbeiter!$D81="",DATE(2030,11,0),Mitarbeiter!$D81),TODAY()),Einstellungen!$F$13:$F$67)))*N(Mitarbeiter!$E81)/IF(Einstellungen!$C$11="7 Tage",7,5),N('Ist-Stunden'!BK81)+(N(Krankheitstage!DH81)+N(Krankheitstage!DT81))*N($C81))))</f>
        <v/>
      </c>
      <c r="CP81" s="76">
        <f>IF($B81="",0,IF(Einstellungen!$C$10="Ja",MAX(IF(Einstellungen!$C$11="7 Tage",MAX(0,(MIN(DATE(2030,12,0),IF(Mitarbeiter!$D81="",DATE(2030,12,0),Mitarbeiter!$D81),TODAY()))-(MAX(DATE(2030,11,1),Mitarbeiter!$C81))+1),MAX(0,NETWORKDAYS(MAX(DATE(2030,11,1),Mitarbeiter!$C81),MIN(DATE(2030,12,0),IF(Mitarbeiter!$D81="",DATE(2030,12,0),Mitarbeiter!$D81),TODAY()),Einstellungen!$F$13:$F$67)))*N(Mitarbeiter!$E81)/IF(Einstellungen!$C$11="7 Tage",7,5),N('Ist-Stunden'!BL81)),MAX(IF(Einstellungen!$C$11="7 Tage",MAX(0,(MIN(DATE(2030,12,0),IF(Mitarbeiter!$D81="",DATE(2030,12,0),Mitarbeiter!$D81),TODAY()))-(MAX(DATE(2030,11,1),Mitarbeiter!$C81))+1),MAX(0,NETWORKDAYS(MAX(DATE(2030,11,1),Mitarbeiter!$C81),MIN(DATE(2030,12,0),IF(Mitarbeiter!$D81="",DATE(2030,12,0),Mitarbeiter!$D81),TODAY()),Einstellungen!$F$13:$F$67)))*N(Mitarbeiter!$E81)/IF(Einstellungen!$C$11="7 Tage",7,5),N('Ist-Stunden'!BL81)+(N(Krankheitstage!DI81)+N(Krankheitstage!DU81))*N($C81))))</f>
        <v/>
      </c>
      <c r="CQ81" s="76">
        <f>IF($B81="",0,IF(Einstellungen!$C$10="Ja",MAX(IF(Einstellungen!$C$11="7 Tage",MAX(0,(MIN(DATE(2030,13,0),IF(Mitarbeiter!$D81="",DATE(2030,13,0),Mitarbeiter!$D81),TODAY()))-(MAX(DATE(2030,12,1),Mitarbeiter!$C81))+1),MAX(0,NETWORKDAYS(MAX(DATE(2030,12,1),Mitarbeiter!$C81),MIN(DATE(2030,13,0),IF(Mitarbeiter!$D81="",DATE(2030,13,0),Mitarbeiter!$D81),TODAY()),Einstellungen!$F$13:$F$67)))*N(Mitarbeiter!$E81)/IF(Einstellungen!$C$11="7 Tage",7,5),N('Ist-Stunden'!BM81)),MAX(IF(Einstellungen!$C$11="7 Tage",MAX(0,(MIN(DATE(2030,13,0),IF(Mitarbeiter!$D81="",DATE(2030,13,0),Mitarbeiter!$D81),TODAY()))-(MAX(DATE(2030,12,1),Mitarbeiter!$C81))+1),MAX(0,NETWORKDAYS(MAX(DATE(2030,12,1),Mitarbeiter!$C81),MIN(DATE(2030,13,0),IF(Mitarbeiter!$D81="",DATE(2030,13,0),Mitarbeiter!$D81),TODAY()),Einstellungen!$F$13:$F$67)))*N(Mitarbeiter!$E81)/IF(Einstellungen!$C$11="7 Tage",7,5),N('Ist-Stunden'!BM81)+(N(Krankheitstage!DJ81)+N(Krankheitstage!DV81))*N($C81))))</f>
        <v/>
      </c>
    </row>
    <row r="82">
      <c r="A82" s="73">
        <f>IF(Mitarbeiter!B82="","",Mitarbeiter!A82)</f>
        <v/>
      </c>
      <c r="B82" s="6">
        <f>IF(Mitarbeiter!B82="","",Mitarbeiter!B82)</f>
        <v/>
      </c>
      <c r="C82" s="74">
        <f>IF(Mitarbeiter!B82="","",Mitarbeiter!F82)</f>
        <v/>
      </c>
      <c r="D82" s="75">
        <f>N(INDEX(Krankheitstage!$G82:$DV82,1,(Einstellungen!$C$3-2026)*24+1))</f>
        <v/>
      </c>
      <c r="E82" s="75">
        <f>N(INDEX(Krankheitstage!$G82:$DV82,1,(Einstellungen!$C$3-2026)*24+2))</f>
        <v/>
      </c>
      <c r="F82" s="75">
        <f>N(INDEX(Krankheitstage!$G82:$DV82,1,(Einstellungen!$C$3-2026)*24+3))</f>
        <v/>
      </c>
      <c r="G82" s="75">
        <f>N(INDEX(Krankheitstage!$G82:$DV82,1,(Einstellungen!$C$3-2026)*24+4))</f>
        <v/>
      </c>
      <c r="H82" s="75">
        <f>N(INDEX(Krankheitstage!$G82:$DV82,1,(Einstellungen!$C$3-2026)*24+5))</f>
        <v/>
      </c>
      <c r="I82" s="75">
        <f>N(INDEX(Krankheitstage!$G82:$DV82,1,(Einstellungen!$C$3-2026)*24+6))</f>
        <v/>
      </c>
      <c r="J82" s="75">
        <f>N(INDEX(Krankheitstage!$G82:$DV82,1,(Einstellungen!$C$3-2026)*24+7))</f>
        <v/>
      </c>
      <c r="K82" s="75">
        <f>N(INDEX(Krankheitstage!$G82:$DV82,1,(Einstellungen!$C$3-2026)*24+8))</f>
        <v/>
      </c>
      <c r="L82" s="75">
        <f>N(INDEX(Krankheitstage!$G82:$DV82,1,(Einstellungen!$C$3-2026)*24+9))</f>
        <v/>
      </c>
      <c r="M82" s="75">
        <f>N(INDEX(Krankheitstage!$G82:$DV82,1,(Einstellungen!$C$3-2026)*24+10))</f>
        <v/>
      </c>
      <c r="N82" s="75">
        <f>N(INDEX(Krankheitstage!$G82:$DV82,1,(Einstellungen!$C$3-2026)*24+11))</f>
        <v/>
      </c>
      <c r="O82" s="75">
        <f>N(INDEX(Krankheitstage!$G82:$DV82,1,(Einstellungen!$C$3-2026)*24+12))</f>
        <v/>
      </c>
      <c r="P82" s="75">
        <f>IF($B82="","",SUM(D82:O82))</f>
        <v/>
      </c>
      <c r="Q82" s="75">
        <f>N(INDEX(Krankheitstage!$G82:$DV82,1,(Einstellungen!$C$3-2026)*24+13))</f>
        <v/>
      </c>
      <c r="R82" s="75">
        <f>N(INDEX(Krankheitstage!$G82:$DV82,1,(Einstellungen!$C$3-2026)*24+14))</f>
        <v/>
      </c>
      <c r="S82" s="75">
        <f>N(INDEX(Krankheitstage!$G82:$DV82,1,(Einstellungen!$C$3-2026)*24+15))</f>
        <v/>
      </c>
      <c r="T82" s="75">
        <f>N(INDEX(Krankheitstage!$G82:$DV82,1,(Einstellungen!$C$3-2026)*24+16))</f>
        <v/>
      </c>
      <c r="U82" s="75">
        <f>N(INDEX(Krankheitstage!$G82:$DV82,1,(Einstellungen!$C$3-2026)*24+17))</f>
        <v/>
      </c>
      <c r="V82" s="75">
        <f>N(INDEX(Krankheitstage!$G82:$DV82,1,(Einstellungen!$C$3-2026)*24+18))</f>
        <v/>
      </c>
      <c r="W82" s="75">
        <f>N(INDEX(Krankheitstage!$G82:$DV82,1,(Einstellungen!$C$3-2026)*24+19))</f>
        <v/>
      </c>
      <c r="X82" s="75">
        <f>N(INDEX(Krankheitstage!$G82:$DV82,1,(Einstellungen!$C$3-2026)*24+20))</f>
        <v/>
      </c>
      <c r="Y82" s="75">
        <f>N(INDEX(Krankheitstage!$G82:$DV82,1,(Einstellungen!$C$3-2026)*24+21))</f>
        <v/>
      </c>
      <c r="Z82" s="75">
        <f>N(INDEX(Krankheitstage!$G82:$DV82,1,(Einstellungen!$C$3-2026)*24+22))</f>
        <v/>
      </c>
      <c r="AA82" s="75">
        <f>N(INDEX(Krankheitstage!$G82:$DV82,1,(Einstellungen!$C$3-2026)*24+23))</f>
        <v/>
      </c>
      <c r="AB82" s="75">
        <f>N(INDEX(Krankheitstage!$G82:$DV82,1,(Einstellungen!$C$3-2026)*24+24))</f>
        <v/>
      </c>
      <c r="AC82" s="75">
        <f>IF($B82="","",SUM(Q82:AB82))</f>
        <v/>
      </c>
      <c r="AD82" s="75">
        <f>IF($B82="","",SUM(P82,AC82))</f>
        <v/>
      </c>
      <c r="AE82" s="76">
        <f>IF($B82="","",AD82*N(C82))</f>
        <v/>
      </c>
      <c r="AF82" s="75">
        <f>IF($B82="","",Krankheitstage!E82)</f>
        <v/>
      </c>
      <c r="AG82" s="76">
        <f>IF($B82="","",AF82*N(C82))</f>
        <v/>
      </c>
      <c r="AH82" s="76">
        <f>IF($B82="","",INDEX($AJ82:$CQ82,1,(Einstellungen!$C$3-2026)*12+1)+INDEX($AJ82:$CQ82,1,(Einstellungen!$C$3-2026)*12+2)+INDEX($AJ82:$CQ82,1,(Einstellungen!$C$3-2026)*12+3)+INDEX($AJ82:$CQ82,1,(Einstellungen!$C$3-2026)*12+4)+INDEX($AJ82:$CQ82,1,(Einstellungen!$C$3-2026)*12+5)+INDEX($AJ82:$CQ82,1,(Einstellungen!$C$3-2026)*12+6)+INDEX($AJ82:$CQ82,1,(Einstellungen!$C$3-2026)*12+7)+INDEX($AJ82:$CQ82,1,(Einstellungen!$C$3-2026)*12+8)+INDEX($AJ82:$CQ82,1,(Einstellungen!$C$3-2026)*12+9)+INDEX($AJ82:$CQ82,1,(Einstellungen!$C$3-2026)*12+10)+INDEX($AJ82:$CQ82,1,(Einstellungen!$C$3-2026)*12+11)+INDEX($AJ82:$CQ82,1,(Einstellungen!$C$3-2026)*12+12))</f>
        <v/>
      </c>
      <c r="AI82" s="76">
        <f>IF($B82="","",SUM($AJ82:$CQ82))</f>
        <v/>
      </c>
      <c r="AJ82" s="76">
        <f>IF($B82="",0,IF(Einstellungen!$C$10="Ja",MAX(IF(Einstellungen!$C$11="7 Tage",MAX(0,(MIN(DATE(2026,2,0),IF(Mitarbeiter!$D82="",DATE(2026,2,0),Mitarbeiter!$D82),TODAY()))-(MAX(DATE(2026,1,1),Mitarbeiter!$C82))+1),MAX(0,NETWORKDAYS(MAX(DATE(2026,1,1),Mitarbeiter!$C82),MIN(DATE(2026,2,0),IF(Mitarbeiter!$D82="",DATE(2026,2,0),Mitarbeiter!$D82),TODAY()),Einstellungen!$F$13:$F$67)))*N(Mitarbeiter!$E82)/IF(Einstellungen!$C$11="7 Tage",7,5),N('Ist-Stunden'!F82)),MAX(IF(Einstellungen!$C$11="7 Tage",MAX(0,(MIN(DATE(2026,2,0),IF(Mitarbeiter!$D82="",DATE(2026,2,0),Mitarbeiter!$D82),TODAY()))-(MAX(DATE(2026,1,1),Mitarbeiter!$C82))+1),MAX(0,NETWORKDAYS(MAX(DATE(2026,1,1),Mitarbeiter!$C82),MIN(DATE(2026,2,0),IF(Mitarbeiter!$D82="",DATE(2026,2,0),Mitarbeiter!$D82),TODAY()),Einstellungen!$F$13:$F$67)))*N(Mitarbeiter!$E82)/IF(Einstellungen!$C$11="7 Tage",7,5),N('Ist-Stunden'!F82)+(N(Krankheitstage!G82)+N(Krankheitstage!S82))*N($C82))))</f>
        <v/>
      </c>
      <c r="AK82" s="76">
        <f>IF($B82="",0,IF(Einstellungen!$C$10="Ja",MAX(IF(Einstellungen!$C$11="7 Tage",MAX(0,(MIN(DATE(2026,3,0),IF(Mitarbeiter!$D82="",DATE(2026,3,0),Mitarbeiter!$D82),TODAY()))-(MAX(DATE(2026,2,1),Mitarbeiter!$C82))+1),MAX(0,NETWORKDAYS(MAX(DATE(2026,2,1),Mitarbeiter!$C82),MIN(DATE(2026,3,0),IF(Mitarbeiter!$D82="",DATE(2026,3,0),Mitarbeiter!$D82),TODAY()),Einstellungen!$F$13:$F$67)))*N(Mitarbeiter!$E82)/IF(Einstellungen!$C$11="7 Tage",7,5),N('Ist-Stunden'!G82)),MAX(IF(Einstellungen!$C$11="7 Tage",MAX(0,(MIN(DATE(2026,3,0),IF(Mitarbeiter!$D82="",DATE(2026,3,0),Mitarbeiter!$D82),TODAY()))-(MAX(DATE(2026,2,1),Mitarbeiter!$C82))+1),MAX(0,NETWORKDAYS(MAX(DATE(2026,2,1),Mitarbeiter!$C82),MIN(DATE(2026,3,0),IF(Mitarbeiter!$D82="",DATE(2026,3,0),Mitarbeiter!$D82),TODAY()),Einstellungen!$F$13:$F$67)))*N(Mitarbeiter!$E82)/IF(Einstellungen!$C$11="7 Tage",7,5),N('Ist-Stunden'!G82)+(N(Krankheitstage!H82)+N(Krankheitstage!T82))*N($C82))))</f>
        <v/>
      </c>
      <c r="AL82" s="76">
        <f>IF($B82="",0,IF(Einstellungen!$C$10="Ja",MAX(IF(Einstellungen!$C$11="7 Tage",MAX(0,(MIN(DATE(2026,4,0),IF(Mitarbeiter!$D82="",DATE(2026,4,0),Mitarbeiter!$D82),TODAY()))-(MAX(DATE(2026,3,1),Mitarbeiter!$C82))+1),MAX(0,NETWORKDAYS(MAX(DATE(2026,3,1),Mitarbeiter!$C82),MIN(DATE(2026,4,0),IF(Mitarbeiter!$D82="",DATE(2026,4,0),Mitarbeiter!$D82),TODAY()),Einstellungen!$F$13:$F$67)))*N(Mitarbeiter!$E82)/IF(Einstellungen!$C$11="7 Tage",7,5),N('Ist-Stunden'!H82)),MAX(IF(Einstellungen!$C$11="7 Tage",MAX(0,(MIN(DATE(2026,4,0),IF(Mitarbeiter!$D82="",DATE(2026,4,0),Mitarbeiter!$D82),TODAY()))-(MAX(DATE(2026,3,1),Mitarbeiter!$C82))+1),MAX(0,NETWORKDAYS(MAX(DATE(2026,3,1),Mitarbeiter!$C82),MIN(DATE(2026,4,0),IF(Mitarbeiter!$D82="",DATE(2026,4,0),Mitarbeiter!$D82),TODAY()),Einstellungen!$F$13:$F$67)))*N(Mitarbeiter!$E82)/IF(Einstellungen!$C$11="7 Tage",7,5),N('Ist-Stunden'!H82)+(N(Krankheitstage!I82)+N(Krankheitstage!U82))*N($C82))))</f>
        <v/>
      </c>
      <c r="AM82" s="76">
        <f>IF($B82="",0,IF(Einstellungen!$C$10="Ja",MAX(IF(Einstellungen!$C$11="7 Tage",MAX(0,(MIN(DATE(2026,5,0),IF(Mitarbeiter!$D82="",DATE(2026,5,0),Mitarbeiter!$D82),TODAY()))-(MAX(DATE(2026,4,1),Mitarbeiter!$C82))+1),MAX(0,NETWORKDAYS(MAX(DATE(2026,4,1),Mitarbeiter!$C82),MIN(DATE(2026,5,0),IF(Mitarbeiter!$D82="",DATE(2026,5,0),Mitarbeiter!$D82),TODAY()),Einstellungen!$F$13:$F$67)))*N(Mitarbeiter!$E82)/IF(Einstellungen!$C$11="7 Tage",7,5),N('Ist-Stunden'!I82)),MAX(IF(Einstellungen!$C$11="7 Tage",MAX(0,(MIN(DATE(2026,5,0),IF(Mitarbeiter!$D82="",DATE(2026,5,0),Mitarbeiter!$D82),TODAY()))-(MAX(DATE(2026,4,1),Mitarbeiter!$C82))+1),MAX(0,NETWORKDAYS(MAX(DATE(2026,4,1),Mitarbeiter!$C82),MIN(DATE(2026,5,0),IF(Mitarbeiter!$D82="",DATE(2026,5,0),Mitarbeiter!$D82),TODAY()),Einstellungen!$F$13:$F$67)))*N(Mitarbeiter!$E82)/IF(Einstellungen!$C$11="7 Tage",7,5),N('Ist-Stunden'!I82)+(N(Krankheitstage!J82)+N(Krankheitstage!V82))*N($C82))))</f>
        <v/>
      </c>
      <c r="AN82" s="76">
        <f>IF($B82="",0,IF(Einstellungen!$C$10="Ja",MAX(IF(Einstellungen!$C$11="7 Tage",MAX(0,(MIN(DATE(2026,6,0),IF(Mitarbeiter!$D82="",DATE(2026,6,0),Mitarbeiter!$D82),TODAY()))-(MAX(DATE(2026,5,1),Mitarbeiter!$C82))+1),MAX(0,NETWORKDAYS(MAX(DATE(2026,5,1),Mitarbeiter!$C82),MIN(DATE(2026,6,0),IF(Mitarbeiter!$D82="",DATE(2026,6,0),Mitarbeiter!$D82),TODAY()),Einstellungen!$F$13:$F$67)))*N(Mitarbeiter!$E82)/IF(Einstellungen!$C$11="7 Tage",7,5),N('Ist-Stunden'!J82)),MAX(IF(Einstellungen!$C$11="7 Tage",MAX(0,(MIN(DATE(2026,6,0),IF(Mitarbeiter!$D82="",DATE(2026,6,0),Mitarbeiter!$D82),TODAY()))-(MAX(DATE(2026,5,1),Mitarbeiter!$C82))+1),MAX(0,NETWORKDAYS(MAX(DATE(2026,5,1),Mitarbeiter!$C82),MIN(DATE(2026,6,0),IF(Mitarbeiter!$D82="",DATE(2026,6,0),Mitarbeiter!$D82),TODAY()),Einstellungen!$F$13:$F$67)))*N(Mitarbeiter!$E82)/IF(Einstellungen!$C$11="7 Tage",7,5),N('Ist-Stunden'!J82)+(N(Krankheitstage!K82)+N(Krankheitstage!W82))*N($C82))))</f>
        <v/>
      </c>
      <c r="AO82" s="76">
        <f>IF($B82="",0,IF(Einstellungen!$C$10="Ja",MAX(IF(Einstellungen!$C$11="7 Tage",MAX(0,(MIN(DATE(2026,7,0),IF(Mitarbeiter!$D82="",DATE(2026,7,0),Mitarbeiter!$D82),TODAY()))-(MAX(DATE(2026,6,1),Mitarbeiter!$C82))+1),MAX(0,NETWORKDAYS(MAX(DATE(2026,6,1),Mitarbeiter!$C82),MIN(DATE(2026,7,0),IF(Mitarbeiter!$D82="",DATE(2026,7,0),Mitarbeiter!$D82),TODAY()),Einstellungen!$F$13:$F$67)))*N(Mitarbeiter!$E82)/IF(Einstellungen!$C$11="7 Tage",7,5),N('Ist-Stunden'!K82)),MAX(IF(Einstellungen!$C$11="7 Tage",MAX(0,(MIN(DATE(2026,7,0),IF(Mitarbeiter!$D82="",DATE(2026,7,0),Mitarbeiter!$D82),TODAY()))-(MAX(DATE(2026,6,1),Mitarbeiter!$C82))+1),MAX(0,NETWORKDAYS(MAX(DATE(2026,6,1),Mitarbeiter!$C82),MIN(DATE(2026,7,0),IF(Mitarbeiter!$D82="",DATE(2026,7,0),Mitarbeiter!$D82),TODAY()),Einstellungen!$F$13:$F$67)))*N(Mitarbeiter!$E82)/IF(Einstellungen!$C$11="7 Tage",7,5),N('Ist-Stunden'!K82)+(N(Krankheitstage!L82)+N(Krankheitstage!X82))*N($C82))))</f>
        <v/>
      </c>
      <c r="AP82" s="76">
        <f>IF($B82="",0,IF(Einstellungen!$C$10="Ja",MAX(IF(Einstellungen!$C$11="7 Tage",MAX(0,(MIN(DATE(2026,8,0),IF(Mitarbeiter!$D82="",DATE(2026,8,0),Mitarbeiter!$D82),TODAY()))-(MAX(DATE(2026,7,1),Mitarbeiter!$C82))+1),MAX(0,NETWORKDAYS(MAX(DATE(2026,7,1),Mitarbeiter!$C82),MIN(DATE(2026,8,0),IF(Mitarbeiter!$D82="",DATE(2026,8,0),Mitarbeiter!$D82),TODAY()),Einstellungen!$F$13:$F$67)))*N(Mitarbeiter!$E82)/IF(Einstellungen!$C$11="7 Tage",7,5),N('Ist-Stunden'!L82)),MAX(IF(Einstellungen!$C$11="7 Tage",MAX(0,(MIN(DATE(2026,8,0),IF(Mitarbeiter!$D82="",DATE(2026,8,0),Mitarbeiter!$D82),TODAY()))-(MAX(DATE(2026,7,1),Mitarbeiter!$C82))+1),MAX(0,NETWORKDAYS(MAX(DATE(2026,7,1),Mitarbeiter!$C82),MIN(DATE(2026,8,0),IF(Mitarbeiter!$D82="",DATE(2026,8,0),Mitarbeiter!$D82),TODAY()),Einstellungen!$F$13:$F$67)))*N(Mitarbeiter!$E82)/IF(Einstellungen!$C$11="7 Tage",7,5),N('Ist-Stunden'!L82)+(N(Krankheitstage!M82)+N(Krankheitstage!Y82))*N($C82))))</f>
        <v/>
      </c>
      <c r="AQ82" s="76">
        <f>IF($B82="",0,IF(Einstellungen!$C$10="Ja",MAX(IF(Einstellungen!$C$11="7 Tage",MAX(0,(MIN(DATE(2026,9,0),IF(Mitarbeiter!$D82="",DATE(2026,9,0),Mitarbeiter!$D82),TODAY()))-(MAX(DATE(2026,8,1),Mitarbeiter!$C82))+1),MAX(0,NETWORKDAYS(MAX(DATE(2026,8,1),Mitarbeiter!$C82),MIN(DATE(2026,9,0),IF(Mitarbeiter!$D82="",DATE(2026,9,0),Mitarbeiter!$D82),TODAY()),Einstellungen!$F$13:$F$67)))*N(Mitarbeiter!$E82)/IF(Einstellungen!$C$11="7 Tage",7,5),N('Ist-Stunden'!M82)),MAX(IF(Einstellungen!$C$11="7 Tage",MAX(0,(MIN(DATE(2026,9,0),IF(Mitarbeiter!$D82="",DATE(2026,9,0),Mitarbeiter!$D82),TODAY()))-(MAX(DATE(2026,8,1),Mitarbeiter!$C82))+1),MAX(0,NETWORKDAYS(MAX(DATE(2026,8,1),Mitarbeiter!$C82),MIN(DATE(2026,9,0),IF(Mitarbeiter!$D82="",DATE(2026,9,0),Mitarbeiter!$D82),TODAY()),Einstellungen!$F$13:$F$67)))*N(Mitarbeiter!$E82)/IF(Einstellungen!$C$11="7 Tage",7,5),N('Ist-Stunden'!M82)+(N(Krankheitstage!N82)+N(Krankheitstage!Z82))*N($C82))))</f>
        <v/>
      </c>
      <c r="AR82" s="76">
        <f>IF($B82="",0,IF(Einstellungen!$C$10="Ja",MAX(IF(Einstellungen!$C$11="7 Tage",MAX(0,(MIN(DATE(2026,10,0),IF(Mitarbeiter!$D82="",DATE(2026,10,0),Mitarbeiter!$D82),TODAY()))-(MAX(DATE(2026,9,1),Mitarbeiter!$C82))+1),MAX(0,NETWORKDAYS(MAX(DATE(2026,9,1),Mitarbeiter!$C82),MIN(DATE(2026,10,0),IF(Mitarbeiter!$D82="",DATE(2026,10,0),Mitarbeiter!$D82),TODAY()),Einstellungen!$F$13:$F$67)))*N(Mitarbeiter!$E82)/IF(Einstellungen!$C$11="7 Tage",7,5),N('Ist-Stunden'!N82)),MAX(IF(Einstellungen!$C$11="7 Tage",MAX(0,(MIN(DATE(2026,10,0),IF(Mitarbeiter!$D82="",DATE(2026,10,0),Mitarbeiter!$D82),TODAY()))-(MAX(DATE(2026,9,1),Mitarbeiter!$C82))+1),MAX(0,NETWORKDAYS(MAX(DATE(2026,9,1),Mitarbeiter!$C82),MIN(DATE(2026,10,0),IF(Mitarbeiter!$D82="",DATE(2026,10,0),Mitarbeiter!$D82),TODAY()),Einstellungen!$F$13:$F$67)))*N(Mitarbeiter!$E82)/IF(Einstellungen!$C$11="7 Tage",7,5),N('Ist-Stunden'!N82)+(N(Krankheitstage!O82)+N(Krankheitstage!AA82))*N($C82))))</f>
        <v/>
      </c>
      <c r="AS82" s="76">
        <f>IF($B82="",0,IF(Einstellungen!$C$10="Ja",MAX(IF(Einstellungen!$C$11="7 Tage",MAX(0,(MIN(DATE(2026,11,0),IF(Mitarbeiter!$D82="",DATE(2026,11,0),Mitarbeiter!$D82),TODAY()))-(MAX(DATE(2026,10,1),Mitarbeiter!$C82))+1),MAX(0,NETWORKDAYS(MAX(DATE(2026,10,1),Mitarbeiter!$C82),MIN(DATE(2026,11,0),IF(Mitarbeiter!$D82="",DATE(2026,11,0),Mitarbeiter!$D82),TODAY()),Einstellungen!$F$13:$F$67)))*N(Mitarbeiter!$E82)/IF(Einstellungen!$C$11="7 Tage",7,5),N('Ist-Stunden'!O82)),MAX(IF(Einstellungen!$C$11="7 Tage",MAX(0,(MIN(DATE(2026,11,0),IF(Mitarbeiter!$D82="",DATE(2026,11,0),Mitarbeiter!$D82),TODAY()))-(MAX(DATE(2026,10,1),Mitarbeiter!$C82))+1),MAX(0,NETWORKDAYS(MAX(DATE(2026,10,1),Mitarbeiter!$C82),MIN(DATE(2026,11,0),IF(Mitarbeiter!$D82="",DATE(2026,11,0),Mitarbeiter!$D82),TODAY()),Einstellungen!$F$13:$F$67)))*N(Mitarbeiter!$E82)/IF(Einstellungen!$C$11="7 Tage",7,5),N('Ist-Stunden'!O82)+(N(Krankheitstage!P82)+N(Krankheitstage!AB82))*N($C82))))</f>
        <v/>
      </c>
      <c r="AT82" s="76">
        <f>IF($B82="",0,IF(Einstellungen!$C$10="Ja",MAX(IF(Einstellungen!$C$11="7 Tage",MAX(0,(MIN(DATE(2026,12,0),IF(Mitarbeiter!$D82="",DATE(2026,12,0),Mitarbeiter!$D82),TODAY()))-(MAX(DATE(2026,11,1),Mitarbeiter!$C82))+1),MAX(0,NETWORKDAYS(MAX(DATE(2026,11,1),Mitarbeiter!$C82),MIN(DATE(2026,12,0),IF(Mitarbeiter!$D82="",DATE(2026,12,0),Mitarbeiter!$D82),TODAY()),Einstellungen!$F$13:$F$67)))*N(Mitarbeiter!$E82)/IF(Einstellungen!$C$11="7 Tage",7,5),N('Ist-Stunden'!P82)),MAX(IF(Einstellungen!$C$11="7 Tage",MAX(0,(MIN(DATE(2026,12,0),IF(Mitarbeiter!$D82="",DATE(2026,12,0),Mitarbeiter!$D82),TODAY()))-(MAX(DATE(2026,11,1),Mitarbeiter!$C82))+1),MAX(0,NETWORKDAYS(MAX(DATE(2026,11,1),Mitarbeiter!$C82),MIN(DATE(2026,12,0),IF(Mitarbeiter!$D82="",DATE(2026,12,0),Mitarbeiter!$D82),TODAY()),Einstellungen!$F$13:$F$67)))*N(Mitarbeiter!$E82)/IF(Einstellungen!$C$11="7 Tage",7,5),N('Ist-Stunden'!P82)+(N(Krankheitstage!Q82)+N(Krankheitstage!AC82))*N($C82))))</f>
        <v/>
      </c>
      <c r="AU82" s="76">
        <f>IF($B82="",0,IF(Einstellungen!$C$10="Ja",MAX(IF(Einstellungen!$C$11="7 Tage",MAX(0,(MIN(DATE(2026,13,0),IF(Mitarbeiter!$D82="",DATE(2026,13,0),Mitarbeiter!$D82),TODAY()))-(MAX(DATE(2026,12,1),Mitarbeiter!$C82))+1),MAX(0,NETWORKDAYS(MAX(DATE(2026,12,1),Mitarbeiter!$C82),MIN(DATE(2026,13,0),IF(Mitarbeiter!$D82="",DATE(2026,13,0),Mitarbeiter!$D82),TODAY()),Einstellungen!$F$13:$F$67)))*N(Mitarbeiter!$E82)/IF(Einstellungen!$C$11="7 Tage",7,5),N('Ist-Stunden'!Q82)),MAX(IF(Einstellungen!$C$11="7 Tage",MAX(0,(MIN(DATE(2026,13,0),IF(Mitarbeiter!$D82="",DATE(2026,13,0),Mitarbeiter!$D82),TODAY()))-(MAX(DATE(2026,12,1),Mitarbeiter!$C82))+1),MAX(0,NETWORKDAYS(MAX(DATE(2026,12,1),Mitarbeiter!$C82),MIN(DATE(2026,13,0),IF(Mitarbeiter!$D82="",DATE(2026,13,0),Mitarbeiter!$D82),TODAY()),Einstellungen!$F$13:$F$67)))*N(Mitarbeiter!$E82)/IF(Einstellungen!$C$11="7 Tage",7,5),N('Ist-Stunden'!Q82)+(N(Krankheitstage!R82)+N(Krankheitstage!AD82))*N($C82))))</f>
        <v/>
      </c>
      <c r="AV82" s="76">
        <f>IF($B82="",0,IF(Einstellungen!$C$10="Ja",MAX(IF(Einstellungen!$C$11="7 Tage",MAX(0,(MIN(DATE(2027,2,0),IF(Mitarbeiter!$D82="",DATE(2027,2,0),Mitarbeiter!$D82),TODAY()))-(MAX(DATE(2027,1,1),Mitarbeiter!$C82))+1),MAX(0,NETWORKDAYS(MAX(DATE(2027,1,1),Mitarbeiter!$C82),MIN(DATE(2027,2,0),IF(Mitarbeiter!$D82="",DATE(2027,2,0),Mitarbeiter!$D82),TODAY()),Einstellungen!$F$13:$F$67)))*N(Mitarbeiter!$E82)/IF(Einstellungen!$C$11="7 Tage",7,5),N('Ist-Stunden'!R82)),MAX(IF(Einstellungen!$C$11="7 Tage",MAX(0,(MIN(DATE(2027,2,0),IF(Mitarbeiter!$D82="",DATE(2027,2,0),Mitarbeiter!$D82),TODAY()))-(MAX(DATE(2027,1,1),Mitarbeiter!$C82))+1),MAX(0,NETWORKDAYS(MAX(DATE(2027,1,1),Mitarbeiter!$C82),MIN(DATE(2027,2,0),IF(Mitarbeiter!$D82="",DATE(2027,2,0),Mitarbeiter!$D82),TODAY()),Einstellungen!$F$13:$F$67)))*N(Mitarbeiter!$E82)/IF(Einstellungen!$C$11="7 Tage",7,5),N('Ist-Stunden'!R82)+(N(Krankheitstage!AE82)+N(Krankheitstage!AQ82))*N($C82))))</f>
        <v/>
      </c>
      <c r="AW82" s="76">
        <f>IF($B82="",0,IF(Einstellungen!$C$10="Ja",MAX(IF(Einstellungen!$C$11="7 Tage",MAX(0,(MIN(DATE(2027,3,0),IF(Mitarbeiter!$D82="",DATE(2027,3,0),Mitarbeiter!$D82),TODAY()))-(MAX(DATE(2027,2,1),Mitarbeiter!$C82))+1),MAX(0,NETWORKDAYS(MAX(DATE(2027,2,1),Mitarbeiter!$C82),MIN(DATE(2027,3,0),IF(Mitarbeiter!$D82="",DATE(2027,3,0),Mitarbeiter!$D82),TODAY()),Einstellungen!$F$13:$F$67)))*N(Mitarbeiter!$E82)/IF(Einstellungen!$C$11="7 Tage",7,5),N('Ist-Stunden'!S82)),MAX(IF(Einstellungen!$C$11="7 Tage",MAX(0,(MIN(DATE(2027,3,0),IF(Mitarbeiter!$D82="",DATE(2027,3,0),Mitarbeiter!$D82),TODAY()))-(MAX(DATE(2027,2,1),Mitarbeiter!$C82))+1),MAX(0,NETWORKDAYS(MAX(DATE(2027,2,1),Mitarbeiter!$C82),MIN(DATE(2027,3,0),IF(Mitarbeiter!$D82="",DATE(2027,3,0),Mitarbeiter!$D82),TODAY()),Einstellungen!$F$13:$F$67)))*N(Mitarbeiter!$E82)/IF(Einstellungen!$C$11="7 Tage",7,5),N('Ist-Stunden'!S82)+(N(Krankheitstage!AF82)+N(Krankheitstage!AR82))*N($C82))))</f>
        <v/>
      </c>
      <c r="AX82" s="76">
        <f>IF($B82="",0,IF(Einstellungen!$C$10="Ja",MAX(IF(Einstellungen!$C$11="7 Tage",MAX(0,(MIN(DATE(2027,4,0),IF(Mitarbeiter!$D82="",DATE(2027,4,0),Mitarbeiter!$D82),TODAY()))-(MAX(DATE(2027,3,1),Mitarbeiter!$C82))+1),MAX(0,NETWORKDAYS(MAX(DATE(2027,3,1),Mitarbeiter!$C82),MIN(DATE(2027,4,0),IF(Mitarbeiter!$D82="",DATE(2027,4,0),Mitarbeiter!$D82),TODAY()),Einstellungen!$F$13:$F$67)))*N(Mitarbeiter!$E82)/IF(Einstellungen!$C$11="7 Tage",7,5),N('Ist-Stunden'!T82)),MAX(IF(Einstellungen!$C$11="7 Tage",MAX(0,(MIN(DATE(2027,4,0),IF(Mitarbeiter!$D82="",DATE(2027,4,0),Mitarbeiter!$D82),TODAY()))-(MAX(DATE(2027,3,1),Mitarbeiter!$C82))+1),MAX(0,NETWORKDAYS(MAX(DATE(2027,3,1),Mitarbeiter!$C82),MIN(DATE(2027,4,0),IF(Mitarbeiter!$D82="",DATE(2027,4,0),Mitarbeiter!$D82),TODAY()),Einstellungen!$F$13:$F$67)))*N(Mitarbeiter!$E82)/IF(Einstellungen!$C$11="7 Tage",7,5),N('Ist-Stunden'!T82)+(N(Krankheitstage!AG82)+N(Krankheitstage!AS82))*N($C82))))</f>
        <v/>
      </c>
      <c r="AY82" s="76">
        <f>IF($B82="",0,IF(Einstellungen!$C$10="Ja",MAX(IF(Einstellungen!$C$11="7 Tage",MAX(0,(MIN(DATE(2027,5,0),IF(Mitarbeiter!$D82="",DATE(2027,5,0),Mitarbeiter!$D82),TODAY()))-(MAX(DATE(2027,4,1),Mitarbeiter!$C82))+1),MAX(0,NETWORKDAYS(MAX(DATE(2027,4,1),Mitarbeiter!$C82),MIN(DATE(2027,5,0),IF(Mitarbeiter!$D82="",DATE(2027,5,0),Mitarbeiter!$D82),TODAY()),Einstellungen!$F$13:$F$67)))*N(Mitarbeiter!$E82)/IF(Einstellungen!$C$11="7 Tage",7,5),N('Ist-Stunden'!U82)),MAX(IF(Einstellungen!$C$11="7 Tage",MAX(0,(MIN(DATE(2027,5,0),IF(Mitarbeiter!$D82="",DATE(2027,5,0),Mitarbeiter!$D82),TODAY()))-(MAX(DATE(2027,4,1),Mitarbeiter!$C82))+1),MAX(0,NETWORKDAYS(MAX(DATE(2027,4,1),Mitarbeiter!$C82),MIN(DATE(2027,5,0),IF(Mitarbeiter!$D82="",DATE(2027,5,0),Mitarbeiter!$D82),TODAY()),Einstellungen!$F$13:$F$67)))*N(Mitarbeiter!$E82)/IF(Einstellungen!$C$11="7 Tage",7,5),N('Ist-Stunden'!U82)+(N(Krankheitstage!AH82)+N(Krankheitstage!AT82))*N($C82))))</f>
        <v/>
      </c>
      <c r="AZ82" s="76">
        <f>IF($B82="",0,IF(Einstellungen!$C$10="Ja",MAX(IF(Einstellungen!$C$11="7 Tage",MAX(0,(MIN(DATE(2027,6,0),IF(Mitarbeiter!$D82="",DATE(2027,6,0),Mitarbeiter!$D82),TODAY()))-(MAX(DATE(2027,5,1),Mitarbeiter!$C82))+1),MAX(0,NETWORKDAYS(MAX(DATE(2027,5,1),Mitarbeiter!$C82),MIN(DATE(2027,6,0),IF(Mitarbeiter!$D82="",DATE(2027,6,0),Mitarbeiter!$D82),TODAY()),Einstellungen!$F$13:$F$67)))*N(Mitarbeiter!$E82)/IF(Einstellungen!$C$11="7 Tage",7,5),N('Ist-Stunden'!V82)),MAX(IF(Einstellungen!$C$11="7 Tage",MAX(0,(MIN(DATE(2027,6,0),IF(Mitarbeiter!$D82="",DATE(2027,6,0),Mitarbeiter!$D82),TODAY()))-(MAX(DATE(2027,5,1),Mitarbeiter!$C82))+1),MAX(0,NETWORKDAYS(MAX(DATE(2027,5,1),Mitarbeiter!$C82),MIN(DATE(2027,6,0),IF(Mitarbeiter!$D82="",DATE(2027,6,0),Mitarbeiter!$D82),TODAY()),Einstellungen!$F$13:$F$67)))*N(Mitarbeiter!$E82)/IF(Einstellungen!$C$11="7 Tage",7,5),N('Ist-Stunden'!V82)+(N(Krankheitstage!AI82)+N(Krankheitstage!AU82))*N($C82))))</f>
        <v/>
      </c>
      <c r="BA82" s="76">
        <f>IF($B82="",0,IF(Einstellungen!$C$10="Ja",MAX(IF(Einstellungen!$C$11="7 Tage",MAX(0,(MIN(DATE(2027,7,0),IF(Mitarbeiter!$D82="",DATE(2027,7,0),Mitarbeiter!$D82),TODAY()))-(MAX(DATE(2027,6,1),Mitarbeiter!$C82))+1),MAX(0,NETWORKDAYS(MAX(DATE(2027,6,1),Mitarbeiter!$C82),MIN(DATE(2027,7,0),IF(Mitarbeiter!$D82="",DATE(2027,7,0),Mitarbeiter!$D82),TODAY()),Einstellungen!$F$13:$F$67)))*N(Mitarbeiter!$E82)/IF(Einstellungen!$C$11="7 Tage",7,5),N('Ist-Stunden'!W82)),MAX(IF(Einstellungen!$C$11="7 Tage",MAX(0,(MIN(DATE(2027,7,0),IF(Mitarbeiter!$D82="",DATE(2027,7,0),Mitarbeiter!$D82),TODAY()))-(MAX(DATE(2027,6,1),Mitarbeiter!$C82))+1),MAX(0,NETWORKDAYS(MAX(DATE(2027,6,1),Mitarbeiter!$C82),MIN(DATE(2027,7,0),IF(Mitarbeiter!$D82="",DATE(2027,7,0),Mitarbeiter!$D82),TODAY()),Einstellungen!$F$13:$F$67)))*N(Mitarbeiter!$E82)/IF(Einstellungen!$C$11="7 Tage",7,5),N('Ist-Stunden'!W82)+(N(Krankheitstage!AJ82)+N(Krankheitstage!AV82))*N($C82))))</f>
        <v/>
      </c>
      <c r="BB82" s="76">
        <f>IF($B82="",0,IF(Einstellungen!$C$10="Ja",MAX(IF(Einstellungen!$C$11="7 Tage",MAX(0,(MIN(DATE(2027,8,0),IF(Mitarbeiter!$D82="",DATE(2027,8,0),Mitarbeiter!$D82),TODAY()))-(MAX(DATE(2027,7,1),Mitarbeiter!$C82))+1),MAX(0,NETWORKDAYS(MAX(DATE(2027,7,1),Mitarbeiter!$C82),MIN(DATE(2027,8,0),IF(Mitarbeiter!$D82="",DATE(2027,8,0),Mitarbeiter!$D82),TODAY()),Einstellungen!$F$13:$F$67)))*N(Mitarbeiter!$E82)/IF(Einstellungen!$C$11="7 Tage",7,5),N('Ist-Stunden'!X82)),MAX(IF(Einstellungen!$C$11="7 Tage",MAX(0,(MIN(DATE(2027,8,0),IF(Mitarbeiter!$D82="",DATE(2027,8,0),Mitarbeiter!$D82),TODAY()))-(MAX(DATE(2027,7,1),Mitarbeiter!$C82))+1),MAX(0,NETWORKDAYS(MAX(DATE(2027,7,1),Mitarbeiter!$C82),MIN(DATE(2027,8,0),IF(Mitarbeiter!$D82="",DATE(2027,8,0),Mitarbeiter!$D82),TODAY()),Einstellungen!$F$13:$F$67)))*N(Mitarbeiter!$E82)/IF(Einstellungen!$C$11="7 Tage",7,5),N('Ist-Stunden'!X82)+(N(Krankheitstage!AK82)+N(Krankheitstage!AW82))*N($C82))))</f>
        <v/>
      </c>
      <c r="BC82" s="76">
        <f>IF($B82="",0,IF(Einstellungen!$C$10="Ja",MAX(IF(Einstellungen!$C$11="7 Tage",MAX(0,(MIN(DATE(2027,9,0),IF(Mitarbeiter!$D82="",DATE(2027,9,0),Mitarbeiter!$D82),TODAY()))-(MAX(DATE(2027,8,1),Mitarbeiter!$C82))+1),MAX(0,NETWORKDAYS(MAX(DATE(2027,8,1),Mitarbeiter!$C82),MIN(DATE(2027,9,0),IF(Mitarbeiter!$D82="",DATE(2027,9,0),Mitarbeiter!$D82),TODAY()),Einstellungen!$F$13:$F$67)))*N(Mitarbeiter!$E82)/IF(Einstellungen!$C$11="7 Tage",7,5),N('Ist-Stunden'!Y82)),MAX(IF(Einstellungen!$C$11="7 Tage",MAX(0,(MIN(DATE(2027,9,0),IF(Mitarbeiter!$D82="",DATE(2027,9,0),Mitarbeiter!$D82),TODAY()))-(MAX(DATE(2027,8,1),Mitarbeiter!$C82))+1),MAX(0,NETWORKDAYS(MAX(DATE(2027,8,1),Mitarbeiter!$C82),MIN(DATE(2027,9,0),IF(Mitarbeiter!$D82="",DATE(2027,9,0),Mitarbeiter!$D82),TODAY()),Einstellungen!$F$13:$F$67)))*N(Mitarbeiter!$E82)/IF(Einstellungen!$C$11="7 Tage",7,5),N('Ist-Stunden'!Y82)+(N(Krankheitstage!AL82)+N(Krankheitstage!AX82))*N($C82))))</f>
        <v/>
      </c>
      <c r="BD82" s="76">
        <f>IF($B82="",0,IF(Einstellungen!$C$10="Ja",MAX(IF(Einstellungen!$C$11="7 Tage",MAX(0,(MIN(DATE(2027,10,0),IF(Mitarbeiter!$D82="",DATE(2027,10,0),Mitarbeiter!$D82),TODAY()))-(MAX(DATE(2027,9,1),Mitarbeiter!$C82))+1),MAX(0,NETWORKDAYS(MAX(DATE(2027,9,1),Mitarbeiter!$C82),MIN(DATE(2027,10,0),IF(Mitarbeiter!$D82="",DATE(2027,10,0),Mitarbeiter!$D82),TODAY()),Einstellungen!$F$13:$F$67)))*N(Mitarbeiter!$E82)/IF(Einstellungen!$C$11="7 Tage",7,5),N('Ist-Stunden'!Z82)),MAX(IF(Einstellungen!$C$11="7 Tage",MAX(0,(MIN(DATE(2027,10,0),IF(Mitarbeiter!$D82="",DATE(2027,10,0),Mitarbeiter!$D82),TODAY()))-(MAX(DATE(2027,9,1),Mitarbeiter!$C82))+1),MAX(0,NETWORKDAYS(MAX(DATE(2027,9,1),Mitarbeiter!$C82),MIN(DATE(2027,10,0),IF(Mitarbeiter!$D82="",DATE(2027,10,0),Mitarbeiter!$D82),TODAY()),Einstellungen!$F$13:$F$67)))*N(Mitarbeiter!$E82)/IF(Einstellungen!$C$11="7 Tage",7,5),N('Ist-Stunden'!Z82)+(N(Krankheitstage!AM82)+N(Krankheitstage!AY82))*N($C82))))</f>
        <v/>
      </c>
      <c r="BE82" s="76">
        <f>IF($B82="",0,IF(Einstellungen!$C$10="Ja",MAX(IF(Einstellungen!$C$11="7 Tage",MAX(0,(MIN(DATE(2027,11,0),IF(Mitarbeiter!$D82="",DATE(2027,11,0),Mitarbeiter!$D82),TODAY()))-(MAX(DATE(2027,10,1),Mitarbeiter!$C82))+1),MAX(0,NETWORKDAYS(MAX(DATE(2027,10,1),Mitarbeiter!$C82),MIN(DATE(2027,11,0),IF(Mitarbeiter!$D82="",DATE(2027,11,0),Mitarbeiter!$D82),TODAY()),Einstellungen!$F$13:$F$67)))*N(Mitarbeiter!$E82)/IF(Einstellungen!$C$11="7 Tage",7,5),N('Ist-Stunden'!AA82)),MAX(IF(Einstellungen!$C$11="7 Tage",MAX(0,(MIN(DATE(2027,11,0),IF(Mitarbeiter!$D82="",DATE(2027,11,0),Mitarbeiter!$D82),TODAY()))-(MAX(DATE(2027,10,1),Mitarbeiter!$C82))+1),MAX(0,NETWORKDAYS(MAX(DATE(2027,10,1),Mitarbeiter!$C82),MIN(DATE(2027,11,0),IF(Mitarbeiter!$D82="",DATE(2027,11,0),Mitarbeiter!$D82),TODAY()),Einstellungen!$F$13:$F$67)))*N(Mitarbeiter!$E82)/IF(Einstellungen!$C$11="7 Tage",7,5),N('Ist-Stunden'!AA82)+(N(Krankheitstage!AN82)+N(Krankheitstage!AZ82))*N($C82))))</f>
        <v/>
      </c>
      <c r="BF82" s="76">
        <f>IF($B82="",0,IF(Einstellungen!$C$10="Ja",MAX(IF(Einstellungen!$C$11="7 Tage",MAX(0,(MIN(DATE(2027,12,0),IF(Mitarbeiter!$D82="",DATE(2027,12,0),Mitarbeiter!$D82),TODAY()))-(MAX(DATE(2027,11,1),Mitarbeiter!$C82))+1),MAX(0,NETWORKDAYS(MAX(DATE(2027,11,1),Mitarbeiter!$C82),MIN(DATE(2027,12,0),IF(Mitarbeiter!$D82="",DATE(2027,12,0),Mitarbeiter!$D82),TODAY()),Einstellungen!$F$13:$F$67)))*N(Mitarbeiter!$E82)/IF(Einstellungen!$C$11="7 Tage",7,5),N('Ist-Stunden'!AB82)),MAX(IF(Einstellungen!$C$11="7 Tage",MAX(0,(MIN(DATE(2027,12,0),IF(Mitarbeiter!$D82="",DATE(2027,12,0),Mitarbeiter!$D82),TODAY()))-(MAX(DATE(2027,11,1),Mitarbeiter!$C82))+1),MAX(0,NETWORKDAYS(MAX(DATE(2027,11,1),Mitarbeiter!$C82),MIN(DATE(2027,12,0),IF(Mitarbeiter!$D82="",DATE(2027,12,0),Mitarbeiter!$D82),TODAY()),Einstellungen!$F$13:$F$67)))*N(Mitarbeiter!$E82)/IF(Einstellungen!$C$11="7 Tage",7,5),N('Ist-Stunden'!AB82)+(N(Krankheitstage!AO82)+N(Krankheitstage!BA82))*N($C82))))</f>
        <v/>
      </c>
      <c r="BG82" s="76">
        <f>IF($B82="",0,IF(Einstellungen!$C$10="Ja",MAX(IF(Einstellungen!$C$11="7 Tage",MAX(0,(MIN(DATE(2027,13,0),IF(Mitarbeiter!$D82="",DATE(2027,13,0),Mitarbeiter!$D82),TODAY()))-(MAX(DATE(2027,12,1),Mitarbeiter!$C82))+1),MAX(0,NETWORKDAYS(MAX(DATE(2027,12,1),Mitarbeiter!$C82),MIN(DATE(2027,13,0),IF(Mitarbeiter!$D82="",DATE(2027,13,0),Mitarbeiter!$D82),TODAY()),Einstellungen!$F$13:$F$67)))*N(Mitarbeiter!$E82)/IF(Einstellungen!$C$11="7 Tage",7,5),N('Ist-Stunden'!AC82)),MAX(IF(Einstellungen!$C$11="7 Tage",MAX(0,(MIN(DATE(2027,13,0),IF(Mitarbeiter!$D82="",DATE(2027,13,0),Mitarbeiter!$D82),TODAY()))-(MAX(DATE(2027,12,1),Mitarbeiter!$C82))+1),MAX(0,NETWORKDAYS(MAX(DATE(2027,12,1),Mitarbeiter!$C82),MIN(DATE(2027,13,0),IF(Mitarbeiter!$D82="",DATE(2027,13,0),Mitarbeiter!$D82),TODAY()),Einstellungen!$F$13:$F$67)))*N(Mitarbeiter!$E82)/IF(Einstellungen!$C$11="7 Tage",7,5),N('Ist-Stunden'!AC82)+(N(Krankheitstage!AP82)+N(Krankheitstage!BB82))*N($C82))))</f>
        <v/>
      </c>
      <c r="BH82" s="76">
        <f>IF($B82="",0,IF(Einstellungen!$C$10="Ja",MAX(IF(Einstellungen!$C$11="7 Tage",MAX(0,(MIN(DATE(2028,2,0),IF(Mitarbeiter!$D82="",DATE(2028,2,0),Mitarbeiter!$D82),TODAY()))-(MAX(DATE(2028,1,1),Mitarbeiter!$C82))+1),MAX(0,NETWORKDAYS(MAX(DATE(2028,1,1),Mitarbeiter!$C82),MIN(DATE(2028,2,0),IF(Mitarbeiter!$D82="",DATE(2028,2,0),Mitarbeiter!$D82),TODAY()),Einstellungen!$F$13:$F$67)))*N(Mitarbeiter!$E82)/IF(Einstellungen!$C$11="7 Tage",7,5),N('Ist-Stunden'!AD82)),MAX(IF(Einstellungen!$C$11="7 Tage",MAX(0,(MIN(DATE(2028,2,0),IF(Mitarbeiter!$D82="",DATE(2028,2,0),Mitarbeiter!$D82),TODAY()))-(MAX(DATE(2028,1,1),Mitarbeiter!$C82))+1),MAX(0,NETWORKDAYS(MAX(DATE(2028,1,1),Mitarbeiter!$C82),MIN(DATE(2028,2,0),IF(Mitarbeiter!$D82="",DATE(2028,2,0),Mitarbeiter!$D82),TODAY()),Einstellungen!$F$13:$F$67)))*N(Mitarbeiter!$E82)/IF(Einstellungen!$C$11="7 Tage",7,5),N('Ist-Stunden'!AD82)+(N(Krankheitstage!BC82)+N(Krankheitstage!BO82))*N($C82))))</f>
        <v/>
      </c>
      <c r="BI82" s="76">
        <f>IF($B82="",0,IF(Einstellungen!$C$10="Ja",MAX(IF(Einstellungen!$C$11="7 Tage",MAX(0,(MIN(DATE(2028,3,0),IF(Mitarbeiter!$D82="",DATE(2028,3,0),Mitarbeiter!$D82),TODAY()))-(MAX(DATE(2028,2,1),Mitarbeiter!$C82))+1),MAX(0,NETWORKDAYS(MAX(DATE(2028,2,1),Mitarbeiter!$C82),MIN(DATE(2028,3,0),IF(Mitarbeiter!$D82="",DATE(2028,3,0),Mitarbeiter!$D82),TODAY()),Einstellungen!$F$13:$F$67)))*N(Mitarbeiter!$E82)/IF(Einstellungen!$C$11="7 Tage",7,5),N('Ist-Stunden'!AE82)),MAX(IF(Einstellungen!$C$11="7 Tage",MAX(0,(MIN(DATE(2028,3,0),IF(Mitarbeiter!$D82="",DATE(2028,3,0),Mitarbeiter!$D82),TODAY()))-(MAX(DATE(2028,2,1),Mitarbeiter!$C82))+1),MAX(0,NETWORKDAYS(MAX(DATE(2028,2,1),Mitarbeiter!$C82),MIN(DATE(2028,3,0),IF(Mitarbeiter!$D82="",DATE(2028,3,0),Mitarbeiter!$D82),TODAY()),Einstellungen!$F$13:$F$67)))*N(Mitarbeiter!$E82)/IF(Einstellungen!$C$11="7 Tage",7,5),N('Ist-Stunden'!AE82)+(N(Krankheitstage!BD82)+N(Krankheitstage!BP82))*N($C82))))</f>
        <v/>
      </c>
      <c r="BJ82" s="76">
        <f>IF($B82="",0,IF(Einstellungen!$C$10="Ja",MAX(IF(Einstellungen!$C$11="7 Tage",MAX(0,(MIN(DATE(2028,4,0),IF(Mitarbeiter!$D82="",DATE(2028,4,0),Mitarbeiter!$D82),TODAY()))-(MAX(DATE(2028,3,1),Mitarbeiter!$C82))+1),MAX(0,NETWORKDAYS(MAX(DATE(2028,3,1),Mitarbeiter!$C82),MIN(DATE(2028,4,0),IF(Mitarbeiter!$D82="",DATE(2028,4,0),Mitarbeiter!$D82),TODAY()),Einstellungen!$F$13:$F$67)))*N(Mitarbeiter!$E82)/IF(Einstellungen!$C$11="7 Tage",7,5),N('Ist-Stunden'!AF82)),MAX(IF(Einstellungen!$C$11="7 Tage",MAX(0,(MIN(DATE(2028,4,0),IF(Mitarbeiter!$D82="",DATE(2028,4,0),Mitarbeiter!$D82),TODAY()))-(MAX(DATE(2028,3,1),Mitarbeiter!$C82))+1),MAX(0,NETWORKDAYS(MAX(DATE(2028,3,1),Mitarbeiter!$C82),MIN(DATE(2028,4,0),IF(Mitarbeiter!$D82="",DATE(2028,4,0),Mitarbeiter!$D82),TODAY()),Einstellungen!$F$13:$F$67)))*N(Mitarbeiter!$E82)/IF(Einstellungen!$C$11="7 Tage",7,5),N('Ist-Stunden'!AF82)+(N(Krankheitstage!BE82)+N(Krankheitstage!BQ82))*N($C82))))</f>
        <v/>
      </c>
      <c r="BK82" s="76">
        <f>IF($B82="",0,IF(Einstellungen!$C$10="Ja",MAX(IF(Einstellungen!$C$11="7 Tage",MAX(0,(MIN(DATE(2028,5,0),IF(Mitarbeiter!$D82="",DATE(2028,5,0),Mitarbeiter!$D82),TODAY()))-(MAX(DATE(2028,4,1),Mitarbeiter!$C82))+1),MAX(0,NETWORKDAYS(MAX(DATE(2028,4,1),Mitarbeiter!$C82),MIN(DATE(2028,5,0),IF(Mitarbeiter!$D82="",DATE(2028,5,0),Mitarbeiter!$D82),TODAY()),Einstellungen!$F$13:$F$67)))*N(Mitarbeiter!$E82)/IF(Einstellungen!$C$11="7 Tage",7,5),N('Ist-Stunden'!AG82)),MAX(IF(Einstellungen!$C$11="7 Tage",MAX(0,(MIN(DATE(2028,5,0),IF(Mitarbeiter!$D82="",DATE(2028,5,0),Mitarbeiter!$D82),TODAY()))-(MAX(DATE(2028,4,1),Mitarbeiter!$C82))+1),MAX(0,NETWORKDAYS(MAX(DATE(2028,4,1),Mitarbeiter!$C82),MIN(DATE(2028,5,0),IF(Mitarbeiter!$D82="",DATE(2028,5,0),Mitarbeiter!$D82),TODAY()),Einstellungen!$F$13:$F$67)))*N(Mitarbeiter!$E82)/IF(Einstellungen!$C$11="7 Tage",7,5),N('Ist-Stunden'!AG82)+(N(Krankheitstage!BF82)+N(Krankheitstage!BR82))*N($C82))))</f>
        <v/>
      </c>
      <c r="BL82" s="76">
        <f>IF($B82="",0,IF(Einstellungen!$C$10="Ja",MAX(IF(Einstellungen!$C$11="7 Tage",MAX(0,(MIN(DATE(2028,6,0),IF(Mitarbeiter!$D82="",DATE(2028,6,0),Mitarbeiter!$D82),TODAY()))-(MAX(DATE(2028,5,1),Mitarbeiter!$C82))+1),MAX(0,NETWORKDAYS(MAX(DATE(2028,5,1),Mitarbeiter!$C82),MIN(DATE(2028,6,0),IF(Mitarbeiter!$D82="",DATE(2028,6,0),Mitarbeiter!$D82),TODAY()),Einstellungen!$F$13:$F$67)))*N(Mitarbeiter!$E82)/IF(Einstellungen!$C$11="7 Tage",7,5),N('Ist-Stunden'!AH82)),MAX(IF(Einstellungen!$C$11="7 Tage",MAX(0,(MIN(DATE(2028,6,0),IF(Mitarbeiter!$D82="",DATE(2028,6,0),Mitarbeiter!$D82),TODAY()))-(MAX(DATE(2028,5,1),Mitarbeiter!$C82))+1),MAX(0,NETWORKDAYS(MAX(DATE(2028,5,1),Mitarbeiter!$C82),MIN(DATE(2028,6,0),IF(Mitarbeiter!$D82="",DATE(2028,6,0),Mitarbeiter!$D82),TODAY()),Einstellungen!$F$13:$F$67)))*N(Mitarbeiter!$E82)/IF(Einstellungen!$C$11="7 Tage",7,5),N('Ist-Stunden'!AH82)+(N(Krankheitstage!BG82)+N(Krankheitstage!BS82))*N($C82))))</f>
        <v/>
      </c>
      <c r="BM82" s="76">
        <f>IF($B82="",0,IF(Einstellungen!$C$10="Ja",MAX(IF(Einstellungen!$C$11="7 Tage",MAX(0,(MIN(DATE(2028,7,0),IF(Mitarbeiter!$D82="",DATE(2028,7,0),Mitarbeiter!$D82),TODAY()))-(MAX(DATE(2028,6,1),Mitarbeiter!$C82))+1),MAX(0,NETWORKDAYS(MAX(DATE(2028,6,1),Mitarbeiter!$C82),MIN(DATE(2028,7,0),IF(Mitarbeiter!$D82="",DATE(2028,7,0),Mitarbeiter!$D82),TODAY()),Einstellungen!$F$13:$F$67)))*N(Mitarbeiter!$E82)/IF(Einstellungen!$C$11="7 Tage",7,5),N('Ist-Stunden'!AI82)),MAX(IF(Einstellungen!$C$11="7 Tage",MAX(0,(MIN(DATE(2028,7,0),IF(Mitarbeiter!$D82="",DATE(2028,7,0),Mitarbeiter!$D82),TODAY()))-(MAX(DATE(2028,6,1),Mitarbeiter!$C82))+1),MAX(0,NETWORKDAYS(MAX(DATE(2028,6,1),Mitarbeiter!$C82),MIN(DATE(2028,7,0),IF(Mitarbeiter!$D82="",DATE(2028,7,0),Mitarbeiter!$D82),TODAY()),Einstellungen!$F$13:$F$67)))*N(Mitarbeiter!$E82)/IF(Einstellungen!$C$11="7 Tage",7,5),N('Ist-Stunden'!AI82)+(N(Krankheitstage!BH82)+N(Krankheitstage!BT82))*N($C82))))</f>
        <v/>
      </c>
      <c r="BN82" s="76">
        <f>IF($B82="",0,IF(Einstellungen!$C$10="Ja",MAX(IF(Einstellungen!$C$11="7 Tage",MAX(0,(MIN(DATE(2028,8,0),IF(Mitarbeiter!$D82="",DATE(2028,8,0),Mitarbeiter!$D82),TODAY()))-(MAX(DATE(2028,7,1),Mitarbeiter!$C82))+1),MAX(0,NETWORKDAYS(MAX(DATE(2028,7,1),Mitarbeiter!$C82),MIN(DATE(2028,8,0),IF(Mitarbeiter!$D82="",DATE(2028,8,0),Mitarbeiter!$D82),TODAY()),Einstellungen!$F$13:$F$67)))*N(Mitarbeiter!$E82)/IF(Einstellungen!$C$11="7 Tage",7,5),N('Ist-Stunden'!AJ82)),MAX(IF(Einstellungen!$C$11="7 Tage",MAX(0,(MIN(DATE(2028,8,0),IF(Mitarbeiter!$D82="",DATE(2028,8,0),Mitarbeiter!$D82),TODAY()))-(MAX(DATE(2028,7,1),Mitarbeiter!$C82))+1),MAX(0,NETWORKDAYS(MAX(DATE(2028,7,1),Mitarbeiter!$C82),MIN(DATE(2028,8,0),IF(Mitarbeiter!$D82="",DATE(2028,8,0),Mitarbeiter!$D82),TODAY()),Einstellungen!$F$13:$F$67)))*N(Mitarbeiter!$E82)/IF(Einstellungen!$C$11="7 Tage",7,5),N('Ist-Stunden'!AJ82)+(N(Krankheitstage!BI82)+N(Krankheitstage!BU82))*N($C82))))</f>
        <v/>
      </c>
      <c r="BO82" s="76">
        <f>IF($B82="",0,IF(Einstellungen!$C$10="Ja",MAX(IF(Einstellungen!$C$11="7 Tage",MAX(0,(MIN(DATE(2028,9,0),IF(Mitarbeiter!$D82="",DATE(2028,9,0),Mitarbeiter!$D82),TODAY()))-(MAX(DATE(2028,8,1),Mitarbeiter!$C82))+1),MAX(0,NETWORKDAYS(MAX(DATE(2028,8,1),Mitarbeiter!$C82),MIN(DATE(2028,9,0),IF(Mitarbeiter!$D82="",DATE(2028,9,0),Mitarbeiter!$D82),TODAY()),Einstellungen!$F$13:$F$67)))*N(Mitarbeiter!$E82)/IF(Einstellungen!$C$11="7 Tage",7,5),N('Ist-Stunden'!AK82)),MAX(IF(Einstellungen!$C$11="7 Tage",MAX(0,(MIN(DATE(2028,9,0),IF(Mitarbeiter!$D82="",DATE(2028,9,0),Mitarbeiter!$D82),TODAY()))-(MAX(DATE(2028,8,1),Mitarbeiter!$C82))+1),MAX(0,NETWORKDAYS(MAX(DATE(2028,8,1),Mitarbeiter!$C82),MIN(DATE(2028,9,0),IF(Mitarbeiter!$D82="",DATE(2028,9,0),Mitarbeiter!$D82),TODAY()),Einstellungen!$F$13:$F$67)))*N(Mitarbeiter!$E82)/IF(Einstellungen!$C$11="7 Tage",7,5),N('Ist-Stunden'!AK82)+(N(Krankheitstage!BJ82)+N(Krankheitstage!BV82))*N($C82))))</f>
        <v/>
      </c>
      <c r="BP82" s="76">
        <f>IF($B82="",0,IF(Einstellungen!$C$10="Ja",MAX(IF(Einstellungen!$C$11="7 Tage",MAX(0,(MIN(DATE(2028,10,0),IF(Mitarbeiter!$D82="",DATE(2028,10,0),Mitarbeiter!$D82),TODAY()))-(MAX(DATE(2028,9,1),Mitarbeiter!$C82))+1),MAX(0,NETWORKDAYS(MAX(DATE(2028,9,1),Mitarbeiter!$C82),MIN(DATE(2028,10,0),IF(Mitarbeiter!$D82="",DATE(2028,10,0),Mitarbeiter!$D82),TODAY()),Einstellungen!$F$13:$F$67)))*N(Mitarbeiter!$E82)/IF(Einstellungen!$C$11="7 Tage",7,5),N('Ist-Stunden'!AL82)),MAX(IF(Einstellungen!$C$11="7 Tage",MAX(0,(MIN(DATE(2028,10,0),IF(Mitarbeiter!$D82="",DATE(2028,10,0),Mitarbeiter!$D82),TODAY()))-(MAX(DATE(2028,9,1),Mitarbeiter!$C82))+1),MAX(0,NETWORKDAYS(MAX(DATE(2028,9,1),Mitarbeiter!$C82),MIN(DATE(2028,10,0),IF(Mitarbeiter!$D82="",DATE(2028,10,0),Mitarbeiter!$D82),TODAY()),Einstellungen!$F$13:$F$67)))*N(Mitarbeiter!$E82)/IF(Einstellungen!$C$11="7 Tage",7,5),N('Ist-Stunden'!AL82)+(N(Krankheitstage!BK82)+N(Krankheitstage!BW82))*N($C82))))</f>
        <v/>
      </c>
      <c r="BQ82" s="76">
        <f>IF($B82="",0,IF(Einstellungen!$C$10="Ja",MAX(IF(Einstellungen!$C$11="7 Tage",MAX(0,(MIN(DATE(2028,11,0),IF(Mitarbeiter!$D82="",DATE(2028,11,0),Mitarbeiter!$D82),TODAY()))-(MAX(DATE(2028,10,1),Mitarbeiter!$C82))+1),MAX(0,NETWORKDAYS(MAX(DATE(2028,10,1),Mitarbeiter!$C82),MIN(DATE(2028,11,0),IF(Mitarbeiter!$D82="",DATE(2028,11,0),Mitarbeiter!$D82),TODAY()),Einstellungen!$F$13:$F$67)))*N(Mitarbeiter!$E82)/IF(Einstellungen!$C$11="7 Tage",7,5),N('Ist-Stunden'!AM82)),MAX(IF(Einstellungen!$C$11="7 Tage",MAX(0,(MIN(DATE(2028,11,0),IF(Mitarbeiter!$D82="",DATE(2028,11,0),Mitarbeiter!$D82),TODAY()))-(MAX(DATE(2028,10,1),Mitarbeiter!$C82))+1),MAX(0,NETWORKDAYS(MAX(DATE(2028,10,1),Mitarbeiter!$C82),MIN(DATE(2028,11,0),IF(Mitarbeiter!$D82="",DATE(2028,11,0),Mitarbeiter!$D82),TODAY()),Einstellungen!$F$13:$F$67)))*N(Mitarbeiter!$E82)/IF(Einstellungen!$C$11="7 Tage",7,5),N('Ist-Stunden'!AM82)+(N(Krankheitstage!BL82)+N(Krankheitstage!BX82))*N($C82))))</f>
        <v/>
      </c>
      <c r="BR82" s="76">
        <f>IF($B82="",0,IF(Einstellungen!$C$10="Ja",MAX(IF(Einstellungen!$C$11="7 Tage",MAX(0,(MIN(DATE(2028,12,0),IF(Mitarbeiter!$D82="",DATE(2028,12,0),Mitarbeiter!$D82),TODAY()))-(MAX(DATE(2028,11,1),Mitarbeiter!$C82))+1),MAX(0,NETWORKDAYS(MAX(DATE(2028,11,1),Mitarbeiter!$C82),MIN(DATE(2028,12,0),IF(Mitarbeiter!$D82="",DATE(2028,12,0),Mitarbeiter!$D82),TODAY()),Einstellungen!$F$13:$F$67)))*N(Mitarbeiter!$E82)/IF(Einstellungen!$C$11="7 Tage",7,5),N('Ist-Stunden'!AN82)),MAX(IF(Einstellungen!$C$11="7 Tage",MAX(0,(MIN(DATE(2028,12,0),IF(Mitarbeiter!$D82="",DATE(2028,12,0),Mitarbeiter!$D82),TODAY()))-(MAX(DATE(2028,11,1),Mitarbeiter!$C82))+1),MAX(0,NETWORKDAYS(MAX(DATE(2028,11,1),Mitarbeiter!$C82),MIN(DATE(2028,12,0),IF(Mitarbeiter!$D82="",DATE(2028,12,0),Mitarbeiter!$D82),TODAY()),Einstellungen!$F$13:$F$67)))*N(Mitarbeiter!$E82)/IF(Einstellungen!$C$11="7 Tage",7,5),N('Ist-Stunden'!AN82)+(N(Krankheitstage!BM82)+N(Krankheitstage!BY82))*N($C82))))</f>
        <v/>
      </c>
      <c r="BS82" s="76">
        <f>IF($B82="",0,IF(Einstellungen!$C$10="Ja",MAX(IF(Einstellungen!$C$11="7 Tage",MAX(0,(MIN(DATE(2028,13,0),IF(Mitarbeiter!$D82="",DATE(2028,13,0),Mitarbeiter!$D82),TODAY()))-(MAX(DATE(2028,12,1),Mitarbeiter!$C82))+1),MAX(0,NETWORKDAYS(MAX(DATE(2028,12,1),Mitarbeiter!$C82),MIN(DATE(2028,13,0),IF(Mitarbeiter!$D82="",DATE(2028,13,0),Mitarbeiter!$D82),TODAY()),Einstellungen!$F$13:$F$67)))*N(Mitarbeiter!$E82)/IF(Einstellungen!$C$11="7 Tage",7,5),N('Ist-Stunden'!AO82)),MAX(IF(Einstellungen!$C$11="7 Tage",MAX(0,(MIN(DATE(2028,13,0),IF(Mitarbeiter!$D82="",DATE(2028,13,0),Mitarbeiter!$D82),TODAY()))-(MAX(DATE(2028,12,1),Mitarbeiter!$C82))+1),MAX(0,NETWORKDAYS(MAX(DATE(2028,12,1),Mitarbeiter!$C82),MIN(DATE(2028,13,0),IF(Mitarbeiter!$D82="",DATE(2028,13,0),Mitarbeiter!$D82),TODAY()),Einstellungen!$F$13:$F$67)))*N(Mitarbeiter!$E82)/IF(Einstellungen!$C$11="7 Tage",7,5),N('Ist-Stunden'!AO82)+(N(Krankheitstage!BN82)+N(Krankheitstage!BZ82))*N($C82))))</f>
        <v/>
      </c>
      <c r="BT82" s="76">
        <f>IF($B82="",0,IF(Einstellungen!$C$10="Ja",MAX(IF(Einstellungen!$C$11="7 Tage",MAX(0,(MIN(DATE(2029,2,0),IF(Mitarbeiter!$D82="",DATE(2029,2,0),Mitarbeiter!$D82),TODAY()))-(MAX(DATE(2029,1,1),Mitarbeiter!$C82))+1),MAX(0,NETWORKDAYS(MAX(DATE(2029,1,1),Mitarbeiter!$C82),MIN(DATE(2029,2,0),IF(Mitarbeiter!$D82="",DATE(2029,2,0),Mitarbeiter!$D82),TODAY()),Einstellungen!$F$13:$F$67)))*N(Mitarbeiter!$E82)/IF(Einstellungen!$C$11="7 Tage",7,5),N('Ist-Stunden'!AP82)),MAX(IF(Einstellungen!$C$11="7 Tage",MAX(0,(MIN(DATE(2029,2,0),IF(Mitarbeiter!$D82="",DATE(2029,2,0),Mitarbeiter!$D82),TODAY()))-(MAX(DATE(2029,1,1),Mitarbeiter!$C82))+1),MAX(0,NETWORKDAYS(MAX(DATE(2029,1,1),Mitarbeiter!$C82),MIN(DATE(2029,2,0),IF(Mitarbeiter!$D82="",DATE(2029,2,0),Mitarbeiter!$D82),TODAY()),Einstellungen!$F$13:$F$67)))*N(Mitarbeiter!$E82)/IF(Einstellungen!$C$11="7 Tage",7,5),N('Ist-Stunden'!AP82)+(N(Krankheitstage!CA82)+N(Krankheitstage!CM82))*N($C82))))</f>
        <v/>
      </c>
      <c r="BU82" s="76">
        <f>IF($B82="",0,IF(Einstellungen!$C$10="Ja",MAX(IF(Einstellungen!$C$11="7 Tage",MAX(0,(MIN(DATE(2029,3,0),IF(Mitarbeiter!$D82="",DATE(2029,3,0),Mitarbeiter!$D82),TODAY()))-(MAX(DATE(2029,2,1),Mitarbeiter!$C82))+1),MAX(0,NETWORKDAYS(MAX(DATE(2029,2,1),Mitarbeiter!$C82),MIN(DATE(2029,3,0),IF(Mitarbeiter!$D82="",DATE(2029,3,0),Mitarbeiter!$D82),TODAY()),Einstellungen!$F$13:$F$67)))*N(Mitarbeiter!$E82)/IF(Einstellungen!$C$11="7 Tage",7,5),N('Ist-Stunden'!AQ82)),MAX(IF(Einstellungen!$C$11="7 Tage",MAX(0,(MIN(DATE(2029,3,0),IF(Mitarbeiter!$D82="",DATE(2029,3,0),Mitarbeiter!$D82),TODAY()))-(MAX(DATE(2029,2,1),Mitarbeiter!$C82))+1),MAX(0,NETWORKDAYS(MAX(DATE(2029,2,1),Mitarbeiter!$C82),MIN(DATE(2029,3,0),IF(Mitarbeiter!$D82="",DATE(2029,3,0),Mitarbeiter!$D82),TODAY()),Einstellungen!$F$13:$F$67)))*N(Mitarbeiter!$E82)/IF(Einstellungen!$C$11="7 Tage",7,5),N('Ist-Stunden'!AQ82)+(N(Krankheitstage!CB82)+N(Krankheitstage!CN82))*N($C82))))</f>
        <v/>
      </c>
      <c r="BV82" s="76">
        <f>IF($B82="",0,IF(Einstellungen!$C$10="Ja",MAX(IF(Einstellungen!$C$11="7 Tage",MAX(0,(MIN(DATE(2029,4,0),IF(Mitarbeiter!$D82="",DATE(2029,4,0),Mitarbeiter!$D82),TODAY()))-(MAX(DATE(2029,3,1),Mitarbeiter!$C82))+1),MAX(0,NETWORKDAYS(MAX(DATE(2029,3,1),Mitarbeiter!$C82),MIN(DATE(2029,4,0),IF(Mitarbeiter!$D82="",DATE(2029,4,0),Mitarbeiter!$D82),TODAY()),Einstellungen!$F$13:$F$67)))*N(Mitarbeiter!$E82)/IF(Einstellungen!$C$11="7 Tage",7,5),N('Ist-Stunden'!AR82)),MAX(IF(Einstellungen!$C$11="7 Tage",MAX(0,(MIN(DATE(2029,4,0),IF(Mitarbeiter!$D82="",DATE(2029,4,0),Mitarbeiter!$D82),TODAY()))-(MAX(DATE(2029,3,1),Mitarbeiter!$C82))+1),MAX(0,NETWORKDAYS(MAX(DATE(2029,3,1),Mitarbeiter!$C82),MIN(DATE(2029,4,0),IF(Mitarbeiter!$D82="",DATE(2029,4,0),Mitarbeiter!$D82),TODAY()),Einstellungen!$F$13:$F$67)))*N(Mitarbeiter!$E82)/IF(Einstellungen!$C$11="7 Tage",7,5),N('Ist-Stunden'!AR82)+(N(Krankheitstage!CC82)+N(Krankheitstage!CO82))*N($C82))))</f>
        <v/>
      </c>
      <c r="BW82" s="76">
        <f>IF($B82="",0,IF(Einstellungen!$C$10="Ja",MAX(IF(Einstellungen!$C$11="7 Tage",MAX(0,(MIN(DATE(2029,5,0),IF(Mitarbeiter!$D82="",DATE(2029,5,0),Mitarbeiter!$D82),TODAY()))-(MAX(DATE(2029,4,1),Mitarbeiter!$C82))+1),MAX(0,NETWORKDAYS(MAX(DATE(2029,4,1),Mitarbeiter!$C82),MIN(DATE(2029,5,0),IF(Mitarbeiter!$D82="",DATE(2029,5,0),Mitarbeiter!$D82),TODAY()),Einstellungen!$F$13:$F$67)))*N(Mitarbeiter!$E82)/IF(Einstellungen!$C$11="7 Tage",7,5),N('Ist-Stunden'!AS82)),MAX(IF(Einstellungen!$C$11="7 Tage",MAX(0,(MIN(DATE(2029,5,0),IF(Mitarbeiter!$D82="",DATE(2029,5,0),Mitarbeiter!$D82),TODAY()))-(MAX(DATE(2029,4,1),Mitarbeiter!$C82))+1),MAX(0,NETWORKDAYS(MAX(DATE(2029,4,1),Mitarbeiter!$C82),MIN(DATE(2029,5,0),IF(Mitarbeiter!$D82="",DATE(2029,5,0),Mitarbeiter!$D82),TODAY()),Einstellungen!$F$13:$F$67)))*N(Mitarbeiter!$E82)/IF(Einstellungen!$C$11="7 Tage",7,5),N('Ist-Stunden'!AS82)+(N(Krankheitstage!CD82)+N(Krankheitstage!CP82))*N($C82))))</f>
        <v/>
      </c>
      <c r="BX82" s="76">
        <f>IF($B82="",0,IF(Einstellungen!$C$10="Ja",MAX(IF(Einstellungen!$C$11="7 Tage",MAX(0,(MIN(DATE(2029,6,0),IF(Mitarbeiter!$D82="",DATE(2029,6,0),Mitarbeiter!$D82),TODAY()))-(MAX(DATE(2029,5,1),Mitarbeiter!$C82))+1),MAX(0,NETWORKDAYS(MAX(DATE(2029,5,1),Mitarbeiter!$C82),MIN(DATE(2029,6,0),IF(Mitarbeiter!$D82="",DATE(2029,6,0),Mitarbeiter!$D82),TODAY()),Einstellungen!$F$13:$F$67)))*N(Mitarbeiter!$E82)/IF(Einstellungen!$C$11="7 Tage",7,5),N('Ist-Stunden'!AT82)),MAX(IF(Einstellungen!$C$11="7 Tage",MAX(0,(MIN(DATE(2029,6,0),IF(Mitarbeiter!$D82="",DATE(2029,6,0),Mitarbeiter!$D82),TODAY()))-(MAX(DATE(2029,5,1),Mitarbeiter!$C82))+1),MAX(0,NETWORKDAYS(MAX(DATE(2029,5,1),Mitarbeiter!$C82),MIN(DATE(2029,6,0),IF(Mitarbeiter!$D82="",DATE(2029,6,0),Mitarbeiter!$D82),TODAY()),Einstellungen!$F$13:$F$67)))*N(Mitarbeiter!$E82)/IF(Einstellungen!$C$11="7 Tage",7,5),N('Ist-Stunden'!AT82)+(N(Krankheitstage!CE82)+N(Krankheitstage!CQ82))*N($C82))))</f>
        <v/>
      </c>
      <c r="BY82" s="76">
        <f>IF($B82="",0,IF(Einstellungen!$C$10="Ja",MAX(IF(Einstellungen!$C$11="7 Tage",MAX(0,(MIN(DATE(2029,7,0),IF(Mitarbeiter!$D82="",DATE(2029,7,0),Mitarbeiter!$D82),TODAY()))-(MAX(DATE(2029,6,1),Mitarbeiter!$C82))+1),MAX(0,NETWORKDAYS(MAX(DATE(2029,6,1),Mitarbeiter!$C82),MIN(DATE(2029,7,0),IF(Mitarbeiter!$D82="",DATE(2029,7,0),Mitarbeiter!$D82),TODAY()),Einstellungen!$F$13:$F$67)))*N(Mitarbeiter!$E82)/IF(Einstellungen!$C$11="7 Tage",7,5),N('Ist-Stunden'!AU82)),MAX(IF(Einstellungen!$C$11="7 Tage",MAX(0,(MIN(DATE(2029,7,0),IF(Mitarbeiter!$D82="",DATE(2029,7,0),Mitarbeiter!$D82),TODAY()))-(MAX(DATE(2029,6,1),Mitarbeiter!$C82))+1),MAX(0,NETWORKDAYS(MAX(DATE(2029,6,1),Mitarbeiter!$C82),MIN(DATE(2029,7,0),IF(Mitarbeiter!$D82="",DATE(2029,7,0),Mitarbeiter!$D82),TODAY()),Einstellungen!$F$13:$F$67)))*N(Mitarbeiter!$E82)/IF(Einstellungen!$C$11="7 Tage",7,5),N('Ist-Stunden'!AU82)+(N(Krankheitstage!CF82)+N(Krankheitstage!CR82))*N($C82))))</f>
        <v/>
      </c>
      <c r="BZ82" s="76">
        <f>IF($B82="",0,IF(Einstellungen!$C$10="Ja",MAX(IF(Einstellungen!$C$11="7 Tage",MAX(0,(MIN(DATE(2029,8,0),IF(Mitarbeiter!$D82="",DATE(2029,8,0),Mitarbeiter!$D82),TODAY()))-(MAX(DATE(2029,7,1),Mitarbeiter!$C82))+1),MAX(0,NETWORKDAYS(MAX(DATE(2029,7,1),Mitarbeiter!$C82),MIN(DATE(2029,8,0),IF(Mitarbeiter!$D82="",DATE(2029,8,0),Mitarbeiter!$D82),TODAY()),Einstellungen!$F$13:$F$67)))*N(Mitarbeiter!$E82)/IF(Einstellungen!$C$11="7 Tage",7,5),N('Ist-Stunden'!AV82)),MAX(IF(Einstellungen!$C$11="7 Tage",MAX(0,(MIN(DATE(2029,8,0),IF(Mitarbeiter!$D82="",DATE(2029,8,0),Mitarbeiter!$D82),TODAY()))-(MAX(DATE(2029,7,1),Mitarbeiter!$C82))+1),MAX(0,NETWORKDAYS(MAX(DATE(2029,7,1),Mitarbeiter!$C82),MIN(DATE(2029,8,0),IF(Mitarbeiter!$D82="",DATE(2029,8,0),Mitarbeiter!$D82),TODAY()),Einstellungen!$F$13:$F$67)))*N(Mitarbeiter!$E82)/IF(Einstellungen!$C$11="7 Tage",7,5),N('Ist-Stunden'!AV82)+(N(Krankheitstage!CG82)+N(Krankheitstage!CS82))*N($C82))))</f>
        <v/>
      </c>
      <c r="CA82" s="76">
        <f>IF($B82="",0,IF(Einstellungen!$C$10="Ja",MAX(IF(Einstellungen!$C$11="7 Tage",MAX(0,(MIN(DATE(2029,9,0),IF(Mitarbeiter!$D82="",DATE(2029,9,0),Mitarbeiter!$D82),TODAY()))-(MAX(DATE(2029,8,1),Mitarbeiter!$C82))+1),MAX(0,NETWORKDAYS(MAX(DATE(2029,8,1),Mitarbeiter!$C82),MIN(DATE(2029,9,0),IF(Mitarbeiter!$D82="",DATE(2029,9,0),Mitarbeiter!$D82),TODAY()),Einstellungen!$F$13:$F$67)))*N(Mitarbeiter!$E82)/IF(Einstellungen!$C$11="7 Tage",7,5),N('Ist-Stunden'!AW82)),MAX(IF(Einstellungen!$C$11="7 Tage",MAX(0,(MIN(DATE(2029,9,0),IF(Mitarbeiter!$D82="",DATE(2029,9,0),Mitarbeiter!$D82),TODAY()))-(MAX(DATE(2029,8,1),Mitarbeiter!$C82))+1),MAX(0,NETWORKDAYS(MAX(DATE(2029,8,1),Mitarbeiter!$C82),MIN(DATE(2029,9,0),IF(Mitarbeiter!$D82="",DATE(2029,9,0),Mitarbeiter!$D82),TODAY()),Einstellungen!$F$13:$F$67)))*N(Mitarbeiter!$E82)/IF(Einstellungen!$C$11="7 Tage",7,5),N('Ist-Stunden'!AW82)+(N(Krankheitstage!CH82)+N(Krankheitstage!CT82))*N($C82))))</f>
        <v/>
      </c>
      <c r="CB82" s="76">
        <f>IF($B82="",0,IF(Einstellungen!$C$10="Ja",MAX(IF(Einstellungen!$C$11="7 Tage",MAX(0,(MIN(DATE(2029,10,0),IF(Mitarbeiter!$D82="",DATE(2029,10,0),Mitarbeiter!$D82),TODAY()))-(MAX(DATE(2029,9,1),Mitarbeiter!$C82))+1),MAX(0,NETWORKDAYS(MAX(DATE(2029,9,1),Mitarbeiter!$C82),MIN(DATE(2029,10,0),IF(Mitarbeiter!$D82="",DATE(2029,10,0),Mitarbeiter!$D82),TODAY()),Einstellungen!$F$13:$F$67)))*N(Mitarbeiter!$E82)/IF(Einstellungen!$C$11="7 Tage",7,5),N('Ist-Stunden'!AX82)),MAX(IF(Einstellungen!$C$11="7 Tage",MAX(0,(MIN(DATE(2029,10,0),IF(Mitarbeiter!$D82="",DATE(2029,10,0),Mitarbeiter!$D82),TODAY()))-(MAX(DATE(2029,9,1),Mitarbeiter!$C82))+1),MAX(0,NETWORKDAYS(MAX(DATE(2029,9,1),Mitarbeiter!$C82),MIN(DATE(2029,10,0),IF(Mitarbeiter!$D82="",DATE(2029,10,0),Mitarbeiter!$D82),TODAY()),Einstellungen!$F$13:$F$67)))*N(Mitarbeiter!$E82)/IF(Einstellungen!$C$11="7 Tage",7,5),N('Ist-Stunden'!AX82)+(N(Krankheitstage!CI82)+N(Krankheitstage!CU82))*N($C82))))</f>
        <v/>
      </c>
      <c r="CC82" s="76">
        <f>IF($B82="",0,IF(Einstellungen!$C$10="Ja",MAX(IF(Einstellungen!$C$11="7 Tage",MAX(0,(MIN(DATE(2029,11,0),IF(Mitarbeiter!$D82="",DATE(2029,11,0),Mitarbeiter!$D82),TODAY()))-(MAX(DATE(2029,10,1),Mitarbeiter!$C82))+1),MAX(0,NETWORKDAYS(MAX(DATE(2029,10,1),Mitarbeiter!$C82),MIN(DATE(2029,11,0),IF(Mitarbeiter!$D82="",DATE(2029,11,0),Mitarbeiter!$D82),TODAY()),Einstellungen!$F$13:$F$67)))*N(Mitarbeiter!$E82)/IF(Einstellungen!$C$11="7 Tage",7,5),N('Ist-Stunden'!AY82)),MAX(IF(Einstellungen!$C$11="7 Tage",MAX(0,(MIN(DATE(2029,11,0),IF(Mitarbeiter!$D82="",DATE(2029,11,0),Mitarbeiter!$D82),TODAY()))-(MAX(DATE(2029,10,1),Mitarbeiter!$C82))+1),MAX(0,NETWORKDAYS(MAX(DATE(2029,10,1),Mitarbeiter!$C82),MIN(DATE(2029,11,0),IF(Mitarbeiter!$D82="",DATE(2029,11,0),Mitarbeiter!$D82),TODAY()),Einstellungen!$F$13:$F$67)))*N(Mitarbeiter!$E82)/IF(Einstellungen!$C$11="7 Tage",7,5),N('Ist-Stunden'!AY82)+(N(Krankheitstage!CJ82)+N(Krankheitstage!CV82))*N($C82))))</f>
        <v/>
      </c>
      <c r="CD82" s="76">
        <f>IF($B82="",0,IF(Einstellungen!$C$10="Ja",MAX(IF(Einstellungen!$C$11="7 Tage",MAX(0,(MIN(DATE(2029,12,0),IF(Mitarbeiter!$D82="",DATE(2029,12,0),Mitarbeiter!$D82),TODAY()))-(MAX(DATE(2029,11,1),Mitarbeiter!$C82))+1),MAX(0,NETWORKDAYS(MAX(DATE(2029,11,1),Mitarbeiter!$C82),MIN(DATE(2029,12,0),IF(Mitarbeiter!$D82="",DATE(2029,12,0),Mitarbeiter!$D82),TODAY()),Einstellungen!$F$13:$F$67)))*N(Mitarbeiter!$E82)/IF(Einstellungen!$C$11="7 Tage",7,5),N('Ist-Stunden'!AZ82)),MAX(IF(Einstellungen!$C$11="7 Tage",MAX(0,(MIN(DATE(2029,12,0),IF(Mitarbeiter!$D82="",DATE(2029,12,0),Mitarbeiter!$D82),TODAY()))-(MAX(DATE(2029,11,1),Mitarbeiter!$C82))+1),MAX(0,NETWORKDAYS(MAX(DATE(2029,11,1),Mitarbeiter!$C82),MIN(DATE(2029,12,0),IF(Mitarbeiter!$D82="",DATE(2029,12,0),Mitarbeiter!$D82),TODAY()),Einstellungen!$F$13:$F$67)))*N(Mitarbeiter!$E82)/IF(Einstellungen!$C$11="7 Tage",7,5),N('Ist-Stunden'!AZ82)+(N(Krankheitstage!CK82)+N(Krankheitstage!CW82))*N($C82))))</f>
        <v/>
      </c>
      <c r="CE82" s="76">
        <f>IF($B82="",0,IF(Einstellungen!$C$10="Ja",MAX(IF(Einstellungen!$C$11="7 Tage",MAX(0,(MIN(DATE(2029,13,0),IF(Mitarbeiter!$D82="",DATE(2029,13,0),Mitarbeiter!$D82),TODAY()))-(MAX(DATE(2029,12,1),Mitarbeiter!$C82))+1),MAX(0,NETWORKDAYS(MAX(DATE(2029,12,1),Mitarbeiter!$C82),MIN(DATE(2029,13,0),IF(Mitarbeiter!$D82="",DATE(2029,13,0),Mitarbeiter!$D82),TODAY()),Einstellungen!$F$13:$F$67)))*N(Mitarbeiter!$E82)/IF(Einstellungen!$C$11="7 Tage",7,5),N('Ist-Stunden'!BA82)),MAX(IF(Einstellungen!$C$11="7 Tage",MAX(0,(MIN(DATE(2029,13,0),IF(Mitarbeiter!$D82="",DATE(2029,13,0),Mitarbeiter!$D82),TODAY()))-(MAX(DATE(2029,12,1),Mitarbeiter!$C82))+1),MAX(0,NETWORKDAYS(MAX(DATE(2029,12,1),Mitarbeiter!$C82),MIN(DATE(2029,13,0),IF(Mitarbeiter!$D82="",DATE(2029,13,0),Mitarbeiter!$D82),TODAY()),Einstellungen!$F$13:$F$67)))*N(Mitarbeiter!$E82)/IF(Einstellungen!$C$11="7 Tage",7,5),N('Ist-Stunden'!BA82)+(N(Krankheitstage!CL82)+N(Krankheitstage!CX82))*N($C82))))</f>
        <v/>
      </c>
      <c r="CF82" s="76">
        <f>IF($B82="",0,IF(Einstellungen!$C$10="Ja",MAX(IF(Einstellungen!$C$11="7 Tage",MAX(0,(MIN(DATE(2030,2,0),IF(Mitarbeiter!$D82="",DATE(2030,2,0),Mitarbeiter!$D82),TODAY()))-(MAX(DATE(2030,1,1),Mitarbeiter!$C82))+1),MAX(0,NETWORKDAYS(MAX(DATE(2030,1,1),Mitarbeiter!$C82),MIN(DATE(2030,2,0),IF(Mitarbeiter!$D82="",DATE(2030,2,0),Mitarbeiter!$D82),TODAY()),Einstellungen!$F$13:$F$67)))*N(Mitarbeiter!$E82)/IF(Einstellungen!$C$11="7 Tage",7,5),N('Ist-Stunden'!BB82)),MAX(IF(Einstellungen!$C$11="7 Tage",MAX(0,(MIN(DATE(2030,2,0),IF(Mitarbeiter!$D82="",DATE(2030,2,0),Mitarbeiter!$D82),TODAY()))-(MAX(DATE(2030,1,1),Mitarbeiter!$C82))+1),MAX(0,NETWORKDAYS(MAX(DATE(2030,1,1),Mitarbeiter!$C82),MIN(DATE(2030,2,0),IF(Mitarbeiter!$D82="",DATE(2030,2,0),Mitarbeiter!$D82),TODAY()),Einstellungen!$F$13:$F$67)))*N(Mitarbeiter!$E82)/IF(Einstellungen!$C$11="7 Tage",7,5),N('Ist-Stunden'!BB82)+(N(Krankheitstage!CY82)+N(Krankheitstage!DK82))*N($C82))))</f>
        <v/>
      </c>
      <c r="CG82" s="76">
        <f>IF($B82="",0,IF(Einstellungen!$C$10="Ja",MAX(IF(Einstellungen!$C$11="7 Tage",MAX(0,(MIN(DATE(2030,3,0),IF(Mitarbeiter!$D82="",DATE(2030,3,0),Mitarbeiter!$D82),TODAY()))-(MAX(DATE(2030,2,1),Mitarbeiter!$C82))+1),MAX(0,NETWORKDAYS(MAX(DATE(2030,2,1),Mitarbeiter!$C82),MIN(DATE(2030,3,0),IF(Mitarbeiter!$D82="",DATE(2030,3,0),Mitarbeiter!$D82),TODAY()),Einstellungen!$F$13:$F$67)))*N(Mitarbeiter!$E82)/IF(Einstellungen!$C$11="7 Tage",7,5),N('Ist-Stunden'!BC82)),MAX(IF(Einstellungen!$C$11="7 Tage",MAX(0,(MIN(DATE(2030,3,0),IF(Mitarbeiter!$D82="",DATE(2030,3,0),Mitarbeiter!$D82),TODAY()))-(MAX(DATE(2030,2,1),Mitarbeiter!$C82))+1),MAX(0,NETWORKDAYS(MAX(DATE(2030,2,1),Mitarbeiter!$C82),MIN(DATE(2030,3,0),IF(Mitarbeiter!$D82="",DATE(2030,3,0),Mitarbeiter!$D82),TODAY()),Einstellungen!$F$13:$F$67)))*N(Mitarbeiter!$E82)/IF(Einstellungen!$C$11="7 Tage",7,5),N('Ist-Stunden'!BC82)+(N(Krankheitstage!CZ82)+N(Krankheitstage!DL82))*N($C82))))</f>
        <v/>
      </c>
      <c r="CH82" s="76">
        <f>IF($B82="",0,IF(Einstellungen!$C$10="Ja",MAX(IF(Einstellungen!$C$11="7 Tage",MAX(0,(MIN(DATE(2030,4,0),IF(Mitarbeiter!$D82="",DATE(2030,4,0),Mitarbeiter!$D82),TODAY()))-(MAX(DATE(2030,3,1),Mitarbeiter!$C82))+1),MAX(0,NETWORKDAYS(MAX(DATE(2030,3,1),Mitarbeiter!$C82),MIN(DATE(2030,4,0),IF(Mitarbeiter!$D82="",DATE(2030,4,0),Mitarbeiter!$D82),TODAY()),Einstellungen!$F$13:$F$67)))*N(Mitarbeiter!$E82)/IF(Einstellungen!$C$11="7 Tage",7,5),N('Ist-Stunden'!BD82)),MAX(IF(Einstellungen!$C$11="7 Tage",MAX(0,(MIN(DATE(2030,4,0),IF(Mitarbeiter!$D82="",DATE(2030,4,0),Mitarbeiter!$D82),TODAY()))-(MAX(DATE(2030,3,1),Mitarbeiter!$C82))+1),MAX(0,NETWORKDAYS(MAX(DATE(2030,3,1),Mitarbeiter!$C82),MIN(DATE(2030,4,0),IF(Mitarbeiter!$D82="",DATE(2030,4,0),Mitarbeiter!$D82),TODAY()),Einstellungen!$F$13:$F$67)))*N(Mitarbeiter!$E82)/IF(Einstellungen!$C$11="7 Tage",7,5),N('Ist-Stunden'!BD82)+(N(Krankheitstage!DA82)+N(Krankheitstage!DM82))*N($C82))))</f>
        <v/>
      </c>
      <c r="CI82" s="76">
        <f>IF($B82="",0,IF(Einstellungen!$C$10="Ja",MAX(IF(Einstellungen!$C$11="7 Tage",MAX(0,(MIN(DATE(2030,5,0),IF(Mitarbeiter!$D82="",DATE(2030,5,0),Mitarbeiter!$D82),TODAY()))-(MAX(DATE(2030,4,1),Mitarbeiter!$C82))+1),MAX(0,NETWORKDAYS(MAX(DATE(2030,4,1),Mitarbeiter!$C82),MIN(DATE(2030,5,0),IF(Mitarbeiter!$D82="",DATE(2030,5,0),Mitarbeiter!$D82),TODAY()),Einstellungen!$F$13:$F$67)))*N(Mitarbeiter!$E82)/IF(Einstellungen!$C$11="7 Tage",7,5),N('Ist-Stunden'!BE82)),MAX(IF(Einstellungen!$C$11="7 Tage",MAX(0,(MIN(DATE(2030,5,0),IF(Mitarbeiter!$D82="",DATE(2030,5,0),Mitarbeiter!$D82),TODAY()))-(MAX(DATE(2030,4,1),Mitarbeiter!$C82))+1),MAX(0,NETWORKDAYS(MAX(DATE(2030,4,1),Mitarbeiter!$C82),MIN(DATE(2030,5,0),IF(Mitarbeiter!$D82="",DATE(2030,5,0),Mitarbeiter!$D82),TODAY()),Einstellungen!$F$13:$F$67)))*N(Mitarbeiter!$E82)/IF(Einstellungen!$C$11="7 Tage",7,5),N('Ist-Stunden'!BE82)+(N(Krankheitstage!DB82)+N(Krankheitstage!DN82))*N($C82))))</f>
        <v/>
      </c>
      <c r="CJ82" s="76">
        <f>IF($B82="",0,IF(Einstellungen!$C$10="Ja",MAX(IF(Einstellungen!$C$11="7 Tage",MAX(0,(MIN(DATE(2030,6,0),IF(Mitarbeiter!$D82="",DATE(2030,6,0),Mitarbeiter!$D82),TODAY()))-(MAX(DATE(2030,5,1),Mitarbeiter!$C82))+1),MAX(0,NETWORKDAYS(MAX(DATE(2030,5,1),Mitarbeiter!$C82),MIN(DATE(2030,6,0),IF(Mitarbeiter!$D82="",DATE(2030,6,0),Mitarbeiter!$D82),TODAY()),Einstellungen!$F$13:$F$67)))*N(Mitarbeiter!$E82)/IF(Einstellungen!$C$11="7 Tage",7,5),N('Ist-Stunden'!BF82)),MAX(IF(Einstellungen!$C$11="7 Tage",MAX(0,(MIN(DATE(2030,6,0),IF(Mitarbeiter!$D82="",DATE(2030,6,0),Mitarbeiter!$D82),TODAY()))-(MAX(DATE(2030,5,1),Mitarbeiter!$C82))+1),MAX(0,NETWORKDAYS(MAX(DATE(2030,5,1),Mitarbeiter!$C82),MIN(DATE(2030,6,0),IF(Mitarbeiter!$D82="",DATE(2030,6,0),Mitarbeiter!$D82),TODAY()),Einstellungen!$F$13:$F$67)))*N(Mitarbeiter!$E82)/IF(Einstellungen!$C$11="7 Tage",7,5),N('Ist-Stunden'!BF82)+(N(Krankheitstage!DC82)+N(Krankheitstage!DO82))*N($C82))))</f>
        <v/>
      </c>
      <c r="CK82" s="76">
        <f>IF($B82="",0,IF(Einstellungen!$C$10="Ja",MAX(IF(Einstellungen!$C$11="7 Tage",MAX(0,(MIN(DATE(2030,7,0),IF(Mitarbeiter!$D82="",DATE(2030,7,0),Mitarbeiter!$D82),TODAY()))-(MAX(DATE(2030,6,1),Mitarbeiter!$C82))+1),MAX(0,NETWORKDAYS(MAX(DATE(2030,6,1),Mitarbeiter!$C82),MIN(DATE(2030,7,0),IF(Mitarbeiter!$D82="",DATE(2030,7,0),Mitarbeiter!$D82),TODAY()),Einstellungen!$F$13:$F$67)))*N(Mitarbeiter!$E82)/IF(Einstellungen!$C$11="7 Tage",7,5),N('Ist-Stunden'!BG82)),MAX(IF(Einstellungen!$C$11="7 Tage",MAX(0,(MIN(DATE(2030,7,0),IF(Mitarbeiter!$D82="",DATE(2030,7,0),Mitarbeiter!$D82),TODAY()))-(MAX(DATE(2030,6,1),Mitarbeiter!$C82))+1),MAX(0,NETWORKDAYS(MAX(DATE(2030,6,1),Mitarbeiter!$C82),MIN(DATE(2030,7,0),IF(Mitarbeiter!$D82="",DATE(2030,7,0),Mitarbeiter!$D82),TODAY()),Einstellungen!$F$13:$F$67)))*N(Mitarbeiter!$E82)/IF(Einstellungen!$C$11="7 Tage",7,5),N('Ist-Stunden'!BG82)+(N(Krankheitstage!DD82)+N(Krankheitstage!DP82))*N($C82))))</f>
        <v/>
      </c>
      <c r="CL82" s="76">
        <f>IF($B82="",0,IF(Einstellungen!$C$10="Ja",MAX(IF(Einstellungen!$C$11="7 Tage",MAX(0,(MIN(DATE(2030,8,0),IF(Mitarbeiter!$D82="",DATE(2030,8,0),Mitarbeiter!$D82),TODAY()))-(MAX(DATE(2030,7,1),Mitarbeiter!$C82))+1),MAX(0,NETWORKDAYS(MAX(DATE(2030,7,1),Mitarbeiter!$C82),MIN(DATE(2030,8,0),IF(Mitarbeiter!$D82="",DATE(2030,8,0),Mitarbeiter!$D82),TODAY()),Einstellungen!$F$13:$F$67)))*N(Mitarbeiter!$E82)/IF(Einstellungen!$C$11="7 Tage",7,5),N('Ist-Stunden'!BH82)),MAX(IF(Einstellungen!$C$11="7 Tage",MAX(0,(MIN(DATE(2030,8,0),IF(Mitarbeiter!$D82="",DATE(2030,8,0),Mitarbeiter!$D82),TODAY()))-(MAX(DATE(2030,7,1),Mitarbeiter!$C82))+1),MAX(0,NETWORKDAYS(MAX(DATE(2030,7,1),Mitarbeiter!$C82),MIN(DATE(2030,8,0),IF(Mitarbeiter!$D82="",DATE(2030,8,0),Mitarbeiter!$D82),TODAY()),Einstellungen!$F$13:$F$67)))*N(Mitarbeiter!$E82)/IF(Einstellungen!$C$11="7 Tage",7,5),N('Ist-Stunden'!BH82)+(N(Krankheitstage!DE82)+N(Krankheitstage!DQ82))*N($C82))))</f>
        <v/>
      </c>
      <c r="CM82" s="76">
        <f>IF($B82="",0,IF(Einstellungen!$C$10="Ja",MAX(IF(Einstellungen!$C$11="7 Tage",MAX(0,(MIN(DATE(2030,9,0),IF(Mitarbeiter!$D82="",DATE(2030,9,0),Mitarbeiter!$D82),TODAY()))-(MAX(DATE(2030,8,1),Mitarbeiter!$C82))+1),MAX(0,NETWORKDAYS(MAX(DATE(2030,8,1),Mitarbeiter!$C82),MIN(DATE(2030,9,0),IF(Mitarbeiter!$D82="",DATE(2030,9,0),Mitarbeiter!$D82),TODAY()),Einstellungen!$F$13:$F$67)))*N(Mitarbeiter!$E82)/IF(Einstellungen!$C$11="7 Tage",7,5),N('Ist-Stunden'!BI82)),MAX(IF(Einstellungen!$C$11="7 Tage",MAX(0,(MIN(DATE(2030,9,0),IF(Mitarbeiter!$D82="",DATE(2030,9,0),Mitarbeiter!$D82),TODAY()))-(MAX(DATE(2030,8,1),Mitarbeiter!$C82))+1),MAX(0,NETWORKDAYS(MAX(DATE(2030,8,1),Mitarbeiter!$C82),MIN(DATE(2030,9,0),IF(Mitarbeiter!$D82="",DATE(2030,9,0),Mitarbeiter!$D82),TODAY()),Einstellungen!$F$13:$F$67)))*N(Mitarbeiter!$E82)/IF(Einstellungen!$C$11="7 Tage",7,5),N('Ist-Stunden'!BI82)+(N(Krankheitstage!DF82)+N(Krankheitstage!DR82))*N($C82))))</f>
        <v/>
      </c>
      <c r="CN82" s="76">
        <f>IF($B82="",0,IF(Einstellungen!$C$10="Ja",MAX(IF(Einstellungen!$C$11="7 Tage",MAX(0,(MIN(DATE(2030,10,0),IF(Mitarbeiter!$D82="",DATE(2030,10,0),Mitarbeiter!$D82),TODAY()))-(MAX(DATE(2030,9,1),Mitarbeiter!$C82))+1),MAX(0,NETWORKDAYS(MAX(DATE(2030,9,1),Mitarbeiter!$C82),MIN(DATE(2030,10,0),IF(Mitarbeiter!$D82="",DATE(2030,10,0),Mitarbeiter!$D82),TODAY()),Einstellungen!$F$13:$F$67)))*N(Mitarbeiter!$E82)/IF(Einstellungen!$C$11="7 Tage",7,5),N('Ist-Stunden'!BJ82)),MAX(IF(Einstellungen!$C$11="7 Tage",MAX(0,(MIN(DATE(2030,10,0),IF(Mitarbeiter!$D82="",DATE(2030,10,0),Mitarbeiter!$D82),TODAY()))-(MAX(DATE(2030,9,1),Mitarbeiter!$C82))+1),MAX(0,NETWORKDAYS(MAX(DATE(2030,9,1),Mitarbeiter!$C82),MIN(DATE(2030,10,0),IF(Mitarbeiter!$D82="",DATE(2030,10,0),Mitarbeiter!$D82),TODAY()),Einstellungen!$F$13:$F$67)))*N(Mitarbeiter!$E82)/IF(Einstellungen!$C$11="7 Tage",7,5),N('Ist-Stunden'!BJ82)+(N(Krankheitstage!DG82)+N(Krankheitstage!DS82))*N($C82))))</f>
        <v/>
      </c>
      <c r="CO82" s="76">
        <f>IF($B82="",0,IF(Einstellungen!$C$10="Ja",MAX(IF(Einstellungen!$C$11="7 Tage",MAX(0,(MIN(DATE(2030,11,0),IF(Mitarbeiter!$D82="",DATE(2030,11,0),Mitarbeiter!$D82),TODAY()))-(MAX(DATE(2030,10,1),Mitarbeiter!$C82))+1),MAX(0,NETWORKDAYS(MAX(DATE(2030,10,1),Mitarbeiter!$C82),MIN(DATE(2030,11,0),IF(Mitarbeiter!$D82="",DATE(2030,11,0),Mitarbeiter!$D82),TODAY()),Einstellungen!$F$13:$F$67)))*N(Mitarbeiter!$E82)/IF(Einstellungen!$C$11="7 Tage",7,5),N('Ist-Stunden'!BK82)),MAX(IF(Einstellungen!$C$11="7 Tage",MAX(0,(MIN(DATE(2030,11,0),IF(Mitarbeiter!$D82="",DATE(2030,11,0),Mitarbeiter!$D82),TODAY()))-(MAX(DATE(2030,10,1),Mitarbeiter!$C82))+1),MAX(0,NETWORKDAYS(MAX(DATE(2030,10,1),Mitarbeiter!$C82),MIN(DATE(2030,11,0),IF(Mitarbeiter!$D82="",DATE(2030,11,0),Mitarbeiter!$D82),TODAY()),Einstellungen!$F$13:$F$67)))*N(Mitarbeiter!$E82)/IF(Einstellungen!$C$11="7 Tage",7,5),N('Ist-Stunden'!BK82)+(N(Krankheitstage!DH82)+N(Krankheitstage!DT82))*N($C82))))</f>
        <v/>
      </c>
      <c r="CP82" s="76">
        <f>IF($B82="",0,IF(Einstellungen!$C$10="Ja",MAX(IF(Einstellungen!$C$11="7 Tage",MAX(0,(MIN(DATE(2030,12,0),IF(Mitarbeiter!$D82="",DATE(2030,12,0),Mitarbeiter!$D82),TODAY()))-(MAX(DATE(2030,11,1),Mitarbeiter!$C82))+1),MAX(0,NETWORKDAYS(MAX(DATE(2030,11,1),Mitarbeiter!$C82),MIN(DATE(2030,12,0),IF(Mitarbeiter!$D82="",DATE(2030,12,0),Mitarbeiter!$D82),TODAY()),Einstellungen!$F$13:$F$67)))*N(Mitarbeiter!$E82)/IF(Einstellungen!$C$11="7 Tage",7,5),N('Ist-Stunden'!BL82)),MAX(IF(Einstellungen!$C$11="7 Tage",MAX(0,(MIN(DATE(2030,12,0),IF(Mitarbeiter!$D82="",DATE(2030,12,0),Mitarbeiter!$D82),TODAY()))-(MAX(DATE(2030,11,1),Mitarbeiter!$C82))+1),MAX(0,NETWORKDAYS(MAX(DATE(2030,11,1),Mitarbeiter!$C82),MIN(DATE(2030,12,0),IF(Mitarbeiter!$D82="",DATE(2030,12,0),Mitarbeiter!$D82),TODAY()),Einstellungen!$F$13:$F$67)))*N(Mitarbeiter!$E82)/IF(Einstellungen!$C$11="7 Tage",7,5),N('Ist-Stunden'!BL82)+(N(Krankheitstage!DI82)+N(Krankheitstage!DU82))*N($C82))))</f>
        <v/>
      </c>
      <c r="CQ82" s="76">
        <f>IF($B82="",0,IF(Einstellungen!$C$10="Ja",MAX(IF(Einstellungen!$C$11="7 Tage",MAX(0,(MIN(DATE(2030,13,0),IF(Mitarbeiter!$D82="",DATE(2030,13,0),Mitarbeiter!$D82),TODAY()))-(MAX(DATE(2030,12,1),Mitarbeiter!$C82))+1),MAX(0,NETWORKDAYS(MAX(DATE(2030,12,1),Mitarbeiter!$C82),MIN(DATE(2030,13,0),IF(Mitarbeiter!$D82="",DATE(2030,13,0),Mitarbeiter!$D82),TODAY()),Einstellungen!$F$13:$F$67)))*N(Mitarbeiter!$E82)/IF(Einstellungen!$C$11="7 Tage",7,5),N('Ist-Stunden'!BM82)),MAX(IF(Einstellungen!$C$11="7 Tage",MAX(0,(MIN(DATE(2030,13,0),IF(Mitarbeiter!$D82="",DATE(2030,13,0),Mitarbeiter!$D82),TODAY()))-(MAX(DATE(2030,12,1),Mitarbeiter!$C82))+1),MAX(0,NETWORKDAYS(MAX(DATE(2030,12,1),Mitarbeiter!$C82),MIN(DATE(2030,13,0),IF(Mitarbeiter!$D82="",DATE(2030,13,0),Mitarbeiter!$D82),TODAY()),Einstellungen!$F$13:$F$67)))*N(Mitarbeiter!$E82)/IF(Einstellungen!$C$11="7 Tage",7,5),N('Ist-Stunden'!BM82)+(N(Krankheitstage!DJ82)+N(Krankheitstage!DV82))*N($C82))))</f>
        <v/>
      </c>
    </row>
    <row r="83">
      <c r="A83" s="73">
        <f>IF(Mitarbeiter!B83="","",Mitarbeiter!A83)</f>
        <v/>
      </c>
      <c r="B83" s="6">
        <f>IF(Mitarbeiter!B83="","",Mitarbeiter!B83)</f>
        <v/>
      </c>
      <c r="C83" s="74">
        <f>IF(Mitarbeiter!B83="","",Mitarbeiter!F83)</f>
        <v/>
      </c>
      <c r="D83" s="75">
        <f>N(INDEX(Krankheitstage!$G83:$DV83,1,(Einstellungen!$C$3-2026)*24+1))</f>
        <v/>
      </c>
      <c r="E83" s="75">
        <f>N(INDEX(Krankheitstage!$G83:$DV83,1,(Einstellungen!$C$3-2026)*24+2))</f>
        <v/>
      </c>
      <c r="F83" s="75">
        <f>N(INDEX(Krankheitstage!$G83:$DV83,1,(Einstellungen!$C$3-2026)*24+3))</f>
        <v/>
      </c>
      <c r="G83" s="75">
        <f>N(INDEX(Krankheitstage!$G83:$DV83,1,(Einstellungen!$C$3-2026)*24+4))</f>
        <v/>
      </c>
      <c r="H83" s="75">
        <f>N(INDEX(Krankheitstage!$G83:$DV83,1,(Einstellungen!$C$3-2026)*24+5))</f>
        <v/>
      </c>
      <c r="I83" s="75">
        <f>N(INDEX(Krankheitstage!$G83:$DV83,1,(Einstellungen!$C$3-2026)*24+6))</f>
        <v/>
      </c>
      <c r="J83" s="75">
        <f>N(INDEX(Krankheitstage!$G83:$DV83,1,(Einstellungen!$C$3-2026)*24+7))</f>
        <v/>
      </c>
      <c r="K83" s="75">
        <f>N(INDEX(Krankheitstage!$G83:$DV83,1,(Einstellungen!$C$3-2026)*24+8))</f>
        <v/>
      </c>
      <c r="L83" s="75">
        <f>N(INDEX(Krankheitstage!$G83:$DV83,1,(Einstellungen!$C$3-2026)*24+9))</f>
        <v/>
      </c>
      <c r="M83" s="75">
        <f>N(INDEX(Krankheitstage!$G83:$DV83,1,(Einstellungen!$C$3-2026)*24+10))</f>
        <v/>
      </c>
      <c r="N83" s="75">
        <f>N(INDEX(Krankheitstage!$G83:$DV83,1,(Einstellungen!$C$3-2026)*24+11))</f>
        <v/>
      </c>
      <c r="O83" s="75">
        <f>N(INDEX(Krankheitstage!$G83:$DV83,1,(Einstellungen!$C$3-2026)*24+12))</f>
        <v/>
      </c>
      <c r="P83" s="75">
        <f>IF($B83="","",SUM(D83:O83))</f>
        <v/>
      </c>
      <c r="Q83" s="75">
        <f>N(INDEX(Krankheitstage!$G83:$DV83,1,(Einstellungen!$C$3-2026)*24+13))</f>
        <v/>
      </c>
      <c r="R83" s="75">
        <f>N(INDEX(Krankheitstage!$G83:$DV83,1,(Einstellungen!$C$3-2026)*24+14))</f>
        <v/>
      </c>
      <c r="S83" s="75">
        <f>N(INDEX(Krankheitstage!$G83:$DV83,1,(Einstellungen!$C$3-2026)*24+15))</f>
        <v/>
      </c>
      <c r="T83" s="75">
        <f>N(INDEX(Krankheitstage!$G83:$DV83,1,(Einstellungen!$C$3-2026)*24+16))</f>
        <v/>
      </c>
      <c r="U83" s="75">
        <f>N(INDEX(Krankheitstage!$G83:$DV83,1,(Einstellungen!$C$3-2026)*24+17))</f>
        <v/>
      </c>
      <c r="V83" s="75">
        <f>N(INDEX(Krankheitstage!$G83:$DV83,1,(Einstellungen!$C$3-2026)*24+18))</f>
        <v/>
      </c>
      <c r="W83" s="75">
        <f>N(INDEX(Krankheitstage!$G83:$DV83,1,(Einstellungen!$C$3-2026)*24+19))</f>
        <v/>
      </c>
      <c r="X83" s="75">
        <f>N(INDEX(Krankheitstage!$G83:$DV83,1,(Einstellungen!$C$3-2026)*24+20))</f>
        <v/>
      </c>
      <c r="Y83" s="75">
        <f>N(INDEX(Krankheitstage!$G83:$DV83,1,(Einstellungen!$C$3-2026)*24+21))</f>
        <v/>
      </c>
      <c r="Z83" s="75">
        <f>N(INDEX(Krankheitstage!$G83:$DV83,1,(Einstellungen!$C$3-2026)*24+22))</f>
        <v/>
      </c>
      <c r="AA83" s="75">
        <f>N(INDEX(Krankheitstage!$G83:$DV83,1,(Einstellungen!$C$3-2026)*24+23))</f>
        <v/>
      </c>
      <c r="AB83" s="75">
        <f>N(INDEX(Krankheitstage!$G83:$DV83,1,(Einstellungen!$C$3-2026)*24+24))</f>
        <v/>
      </c>
      <c r="AC83" s="75">
        <f>IF($B83="","",SUM(Q83:AB83))</f>
        <v/>
      </c>
      <c r="AD83" s="75">
        <f>IF($B83="","",SUM(P83,AC83))</f>
        <v/>
      </c>
      <c r="AE83" s="76">
        <f>IF($B83="","",AD83*N(C83))</f>
        <v/>
      </c>
      <c r="AF83" s="75">
        <f>IF($B83="","",Krankheitstage!E83)</f>
        <v/>
      </c>
      <c r="AG83" s="76">
        <f>IF($B83="","",AF83*N(C83))</f>
        <v/>
      </c>
      <c r="AH83" s="76">
        <f>IF($B83="","",INDEX($AJ83:$CQ83,1,(Einstellungen!$C$3-2026)*12+1)+INDEX($AJ83:$CQ83,1,(Einstellungen!$C$3-2026)*12+2)+INDEX($AJ83:$CQ83,1,(Einstellungen!$C$3-2026)*12+3)+INDEX($AJ83:$CQ83,1,(Einstellungen!$C$3-2026)*12+4)+INDEX($AJ83:$CQ83,1,(Einstellungen!$C$3-2026)*12+5)+INDEX($AJ83:$CQ83,1,(Einstellungen!$C$3-2026)*12+6)+INDEX($AJ83:$CQ83,1,(Einstellungen!$C$3-2026)*12+7)+INDEX($AJ83:$CQ83,1,(Einstellungen!$C$3-2026)*12+8)+INDEX($AJ83:$CQ83,1,(Einstellungen!$C$3-2026)*12+9)+INDEX($AJ83:$CQ83,1,(Einstellungen!$C$3-2026)*12+10)+INDEX($AJ83:$CQ83,1,(Einstellungen!$C$3-2026)*12+11)+INDEX($AJ83:$CQ83,1,(Einstellungen!$C$3-2026)*12+12))</f>
        <v/>
      </c>
      <c r="AI83" s="76">
        <f>IF($B83="","",SUM($AJ83:$CQ83))</f>
        <v/>
      </c>
      <c r="AJ83" s="76">
        <f>IF($B83="",0,IF(Einstellungen!$C$10="Ja",MAX(IF(Einstellungen!$C$11="7 Tage",MAX(0,(MIN(DATE(2026,2,0),IF(Mitarbeiter!$D83="",DATE(2026,2,0),Mitarbeiter!$D83),TODAY()))-(MAX(DATE(2026,1,1),Mitarbeiter!$C83))+1),MAX(0,NETWORKDAYS(MAX(DATE(2026,1,1),Mitarbeiter!$C83),MIN(DATE(2026,2,0),IF(Mitarbeiter!$D83="",DATE(2026,2,0),Mitarbeiter!$D83),TODAY()),Einstellungen!$F$13:$F$67)))*N(Mitarbeiter!$E83)/IF(Einstellungen!$C$11="7 Tage",7,5),N('Ist-Stunden'!F83)),MAX(IF(Einstellungen!$C$11="7 Tage",MAX(0,(MIN(DATE(2026,2,0),IF(Mitarbeiter!$D83="",DATE(2026,2,0),Mitarbeiter!$D83),TODAY()))-(MAX(DATE(2026,1,1),Mitarbeiter!$C83))+1),MAX(0,NETWORKDAYS(MAX(DATE(2026,1,1),Mitarbeiter!$C83),MIN(DATE(2026,2,0),IF(Mitarbeiter!$D83="",DATE(2026,2,0),Mitarbeiter!$D83),TODAY()),Einstellungen!$F$13:$F$67)))*N(Mitarbeiter!$E83)/IF(Einstellungen!$C$11="7 Tage",7,5),N('Ist-Stunden'!F83)+(N(Krankheitstage!G83)+N(Krankheitstage!S83))*N($C83))))</f>
        <v/>
      </c>
      <c r="AK83" s="76">
        <f>IF($B83="",0,IF(Einstellungen!$C$10="Ja",MAX(IF(Einstellungen!$C$11="7 Tage",MAX(0,(MIN(DATE(2026,3,0),IF(Mitarbeiter!$D83="",DATE(2026,3,0),Mitarbeiter!$D83),TODAY()))-(MAX(DATE(2026,2,1),Mitarbeiter!$C83))+1),MAX(0,NETWORKDAYS(MAX(DATE(2026,2,1),Mitarbeiter!$C83),MIN(DATE(2026,3,0),IF(Mitarbeiter!$D83="",DATE(2026,3,0),Mitarbeiter!$D83),TODAY()),Einstellungen!$F$13:$F$67)))*N(Mitarbeiter!$E83)/IF(Einstellungen!$C$11="7 Tage",7,5),N('Ist-Stunden'!G83)),MAX(IF(Einstellungen!$C$11="7 Tage",MAX(0,(MIN(DATE(2026,3,0),IF(Mitarbeiter!$D83="",DATE(2026,3,0),Mitarbeiter!$D83),TODAY()))-(MAX(DATE(2026,2,1),Mitarbeiter!$C83))+1),MAX(0,NETWORKDAYS(MAX(DATE(2026,2,1),Mitarbeiter!$C83),MIN(DATE(2026,3,0),IF(Mitarbeiter!$D83="",DATE(2026,3,0),Mitarbeiter!$D83),TODAY()),Einstellungen!$F$13:$F$67)))*N(Mitarbeiter!$E83)/IF(Einstellungen!$C$11="7 Tage",7,5),N('Ist-Stunden'!G83)+(N(Krankheitstage!H83)+N(Krankheitstage!T83))*N($C83))))</f>
        <v/>
      </c>
      <c r="AL83" s="76">
        <f>IF($B83="",0,IF(Einstellungen!$C$10="Ja",MAX(IF(Einstellungen!$C$11="7 Tage",MAX(0,(MIN(DATE(2026,4,0),IF(Mitarbeiter!$D83="",DATE(2026,4,0),Mitarbeiter!$D83),TODAY()))-(MAX(DATE(2026,3,1),Mitarbeiter!$C83))+1),MAX(0,NETWORKDAYS(MAX(DATE(2026,3,1),Mitarbeiter!$C83),MIN(DATE(2026,4,0),IF(Mitarbeiter!$D83="",DATE(2026,4,0),Mitarbeiter!$D83),TODAY()),Einstellungen!$F$13:$F$67)))*N(Mitarbeiter!$E83)/IF(Einstellungen!$C$11="7 Tage",7,5),N('Ist-Stunden'!H83)),MAX(IF(Einstellungen!$C$11="7 Tage",MAX(0,(MIN(DATE(2026,4,0),IF(Mitarbeiter!$D83="",DATE(2026,4,0),Mitarbeiter!$D83),TODAY()))-(MAX(DATE(2026,3,1),Mitarbeiter!$C83))+1),MAX(0,NETWORKDAYS(MAX(DATE(2026,3,1),Mitarbeiter!$C83),MIN(DATE(2026,4,0),IF(Mitarbeiter!$D83="",DATE(2026,4,0),Mitarbeiter!$D83),TODAY()),Einstellungen!$F$13:$F$67)))*N(Mitarbeiter!$E83)/IF(Einstellungen!$C$11="7 Tage",7,5),N('Ist-Stunden'!H83)+(N(Krankheitstage!I83)+N(Krankheitstage!U83))*N($C83))))</f>
        <v/>
      </c>
      <c r="AM83" s="76">
        <f>IF($B83="",0,IF(Einstellungen!$C$10="Ja",MAX(IF(Einstellungen!$C$11="7 Tage",MAX(0,(MIN(DATE(2026,5,0),IF(Mitarbeiter!$D83="",DATE(2026,5,0),Mitarbeiter!$D83),TODAY()))-(MAX(DATE(2026,4,1),Mitarbeiter!$C83))+1),MAX(0,NETWORKDAYS(MAX(DATE(2026,4,1),Mitarbeiter!$C83),MIN(DATE(2026,5,0),IF(Mitarbeiter!$D83="",DATE(2026,5,0),Mitarbeiter!$D83),TODAY()),Einstellungen!$F$13:$F$67)))*N(Mitarbeiter!$E83)/IF(Einstellungen!$C$11="7 Tage",7,5),N('Ist-Stunden'!I83)),MAX(IF(Einstellungen!$C$11="7 Tage",MAX(0,(MIN(DATE(2026,5,0),IF(Mitarbeiter!$D83="",DATE(2026,5,0),Mitarbeiter!$D83),TODAY()))-(MAX(DATE(2026,4,1),Mitarbeiter!$C83))+1),MAX(0,NETWORKDAYS(MAX(DATE(2026,4,1),Mitarbeiter!$C83),MIN(DATE(2026,5,0),IF(Mitarbeiter!$D83="",DATE(2026,5,0),Mitarbeiter!$D83),TODAY()),Einstellungen!$F$13:$F$67)))*N(Mitarbeiter!$E83)/IF(Einstellungen!$C$11="7 Tage",7,5),N('Ist-Stunden'!I83)+(N(Krankheitstage!J83)+N(Krankheitstage!V83))*N($C83))))</f>
        <v/>
      </c>
      <c r="AN83" s="76">
        <f>IF($B83="",0,IF(Einstellungen!$C$10="Ja",MAX(IF(Einstellungen!$C$11="7 Tage",MAX(0,(MIN(DATE(2026,6,0),IF(Mitarbeiter!$D83="",DATE(2026,6,0),Mitarbeiter!$D83),TODAY()))-(MAX(DATE(2026,5,1),Mitarbeiter!$C83))+1),MAX(0,NETWORKDAYS(MAX(DATE(2026,5,1),Mitarbeiter!$C83),MIN(DATE(2026,6,0),IF(Mitarbeiter!$D83="",DATE(2026,6,0),Mitarbeiter!$D83),TODAY()),Einstellungen!$F$13:$F$67)))*N(Mitarbeiter!$E83)/IF(Einstellungen!$C$11="7 Tage",7,5),N('Ist-Stunden'!J83)),MAX(IF(Einstellungen!$C$11="7 Tage",MAX(0,(MIN(DATE(2026,6,0),IF(Mitarbeiter!$D83="",DATE(2026,6,0),Mitarbeiter!$D83),TODAY()))-(MAX(DATE(2026,5,1),Mitarbeiter!$C83))+1),MAX(0,NETWORKDAYS(MAX(DATE(2026,5,1),Mitarbeiter!$C83),MIN(DATE(2026,6,0),IF(Mitarbeiter!$D83="",DATE(2026,6,0),Mitarbeiter!$D83),TODAY()),Einstellungen!$F$13:$F$67)))*N(Mitarbeiter!$E83)/IF(Einstellungen!$C$11="7 Tage",7,5),N('Ist-Stunden'!J83)+(N(Krankheitstage!K83)+N(Krankheitstage!W83))*N($C83))))</f>
        <v/>
      </c>
      <c r="AO83" s="76">
        <f>IF($B83="",0,IF(Einstellungen!$C$10="Ja",MAX(IF(Einstellungen!$C$11="7 Tage",MAX(0,(MIN(DATE(2026,7,0),IF(Mitarbeiter!$D83="",DATE(2026,7,0),Mitarbeiter!$D83),TODAY()))-(MAX(DATE(2026,6,1),Mitarbeiter!$C83))+1),MAX(0,NETWORKDAYS(MAX(DATE(2026,6,1),Mitarbeiter!$C83),MIN(DATE(2026,7,0),IF(Mitarbeiter!$D83="",DATE(2026,7,0),Mitarbeiter!$D83),TODAY()),Einstellungen!$F$13:$F$67)))*N(Mitarbeiter!$E83)/IF(Einstellungen!$C$11="7 Tage",7,5),N('Ist-Stunden'!K83)),MAX(IF(Einstellungen!$C$11="7 Tage",MAX(0,(MIN(DATE(2026,7,0),IF(Mitarbeiter!$D83="",DATE(2026,7,0),Mitarbeiter!$D83),TODAY()))-(MAX(DATE(2026,6,1),Mitarbeiter!$C83))+1),MAX(0,NETWORKDAYS(MAX(DATE(2026,6,1),Mitarbeiter!$C83),MIN(DATE(2026,7,0),IF(Mitarbeiter!$D83="",DATE(2026,7,0),Mitarbeiter!$D83),TODAY()),Einstellungen!$F$13:$F$67)))*N(Mitarbeiter!$E83)/IF(Einstellungen!$C$11="7 Tage",7,5),N('Ist-Stunden'!K83)+(N(Krankheitstage!L83)+N(Krankheitstage!X83))*N($C83))))</f>
        <v/>
      </c>
      <c r="AP83" s="76">
        <f>IF($B83="",0,IF(Einstellungen!$C$10="Ja",MAX(IF(Einstellungen!$C$11="7 Tage",MAX(0,(MIN(DATE(2026,8,0),IF(Mitarbeiter!$D83="",DATE(2026,8,0),Mitarbeiter!$D83),TODAY()))-(MAX(DATE(2026,7,1),Mitarbeiter!$C83))+1),MAX(0,NETWORKDAYS(MAX(DATE(2026,7,1),Mitarbeiter!$C83),MIN(DATE(2026,8,0),IF(Mitarbeiter!$D83="",DATE(2026,8,0),Mitarbeiter!$D83),TODAY()),Einstellungen!$F$13:$F$67)))*N(Mitarbeiter!$E83)/IF(Einstellungen!$C$11="7 Tage",7,5),N('Ist-Stunden'!L83)),MAX(IF(Einstellungen!$C$11="7 Tage",MAX(0,(MIN(DATE(2026,8,0),IF(Mitarbeiter!$D83="",DATE(2026,8,0),Mitarbeiter!$D83),TODAY()))-(MAX(DATE(2026,7,1),Mitarbeiter!$C83))+1),MAX(0,NETWORKDAYS(MAX(DATE(2026,7,1),Mitarbeiter!$C83),MIN(DATE(2026,8,0),IF(Mitarbeiter!$D83="",DATE(2026,8,0),Mitarbeiter!$D83),TODAY()),Einstellungen!$F$13:$F$67)))*N(Mitarbeiter!$E83)/IF(Einstellungen!$C$11="7 Tage",7,5),N('Ist-Stunden'!L83)+(N(Krankheitstage!M83)+N(Krankheitstage!Y83))*N($C83))))</f>
        <v/>
      </c>
      <c r="AQ83" s="76">
        <f>IF($B83="",0,IF(Einstellungen!$C$10="Ja",MAX(IF(Einstellungen!$C$11="7 Tage",MAX(0,(MIN(DATE(2026,9,0),IF(Mitarbeiter!$D83="",DATE(2026,9,0),Mitarbeiter!$D83),TODAY()))-(MAX(DATE(2026,8,1),Mitarbeiter!$C83))+1),MAX(0,NETWORKDAYS(MAX(DATE(2026,8,1),Mitarbeiter!$C83),MIN(DATE(2026,9,0),IF(Mitarbeiter!$D83="",DATE(2026,9,0),Mitarbeiter!$D83),TODAY()),Einstellungen!$F$13:$F$67)))*N(Mitarbeiter!$E83)/IF(Einstellungen!$C$11="7 Tage",7,5),N('Ist-Stunden'!M83)),MAX(IF(Einstellungen!$C$11="7 Tage",MAX(0,(MIN(DATE(2026,9,0),IF(Mitarbeiter!$D83="",DATE(2026,9,0),Mitarbeiter!$D83),TODAY()))-(MAX(DATE(2026,8,1),Mitarbeiter!$C83))+1),MAX(0,NETWORKDAYS(MAX(DATE(2026,8,1),Mitarbeiter!$C83),MIN(DATE(2026,9,0),IF(Mitarbeiter!$D83="",DATE(2026,9,0),Mitarbeiter!$D83),TODAY()),Einstellungen!$F$13:$F$67)))*N(Mitarbeiter!$E83)/IF(Einstellungen!$C$11="7 Tage",7,5),N('Ist-Stunden'!M83)+(N(Krankheitstage!N83)+N(Krankheitstage!Z83))*N($C83))))</f>
        <v/>
      </c>
      <c r="AR83" s="76">
        <f>IF($B83="",0,IF(Einstellungen!$C$10="Ja",MAX(IF(Einstellungen!$C$11="7 Tage",MAX(0,(MIN(DATE(2026,10,0),IF(Mitarbeiter!$D83="",DATE(2026,10,0),Mitarbeiter!$D83),TODAY()))-(MAX(DATE(2026,9,1),Mitarbeiter!$C83))+1),MAX(0,NETWORKDAYS(MAX(DATE(2026,9,1),Mitarbeiter!$C83),MIN(DATE(2026,10,0),IF(Mitarbeiter!$D83="",DATE(2026,10,0),Mitarbeiter!$D83),TODAY()),Einstellungen!$F$13:$F$67)))*N(Mitarbeiter!$E83)/IF(Einstellungen!$C$11="7 Tage",7,5),N('Ist-Stunden'!N83)),MAX(IF(Einstellungen!$C$11="7 Tage",MAX(0,(MIN(DATE(2026,10,0),IF(Mitarbeiter!$D83="",DATE(2026,10,0),Mitarbeiter!$D83),TODAY()))-(MAX(DATE(2026,9,1),Mitarbeiter!$C83))+1),MAX(0,NETWORKDAYS(MAX(DATE(2026,9,1),Mitarbeiter!$C83),MIN(DATE(2026,10,0),IF(Mitarbeiter!$D83="",DATE(2026,10,0),Mitarbeiter!$D83),TODAY()),Einstellungen!$F$13:$F$67)))*N(Mitarbeiter!$E83)/IF(Einstellungen!$C$11="7 Tage",7,5),N('Ist-Stunden'!N83)+(N(Krankheitstage!O83)+N(Krankheitstage!AA83))*N($C83))))</f>
        <v/>
      </c>
      <c r="AS83" s="76">
        <f>IF($B83="",0,IF(Einstellungen!$C$10="Ja",MAX(IF(Einstellungen!$C$11="7 Tage",MAX(0,(MIN(DATE(2026,11,0),IF(Mitarbeiter!$D83="",DATE(2026,11,0),Mitarbeiter!$D83),TODAY()))-(MAX(DATE(2026,10,1),Mitarbeiter!$C83))+1),MAX(0,NETWORKDAYS(MAX(DATE(2026,10,1),Mitarbeiter!$C83),MIN(DATE(2026,11,0),IF(Mitarbeiter!$D83="",DATE(2026,11,0),Mitarbeiter!$D83),TODAY()),Einstellungen!$F$13:$F$67)))*N(Mitarbeiter!$E83)/IF(Einstellungen!$C$11="7 Tage",7,5),N('Ist-Stunden'!O83)),MAX(IF(Einstellungen!$C$11="7 Tage",MAX(0,(MIN(DATE(2026,11,0),IF(Mitarbeiter!$D83="",DATE(2026,11,0),Mitarbeiter!$D83),TODAY()))-(MAX(DATE(2026,10,1),Mitarbeiter!$C83))+1),MAX(0,NETWORKDAYS(MAX(DATE(2026,10,1),Mitarbeiter!$C83),MIN(DATE(2026,11,0),IF(Mitarbeiter!$D83="",DATE(2026,11,0),Mitarbeiter!$D83),TODAY()),Einstellungen!$F$13:$F$67)))*N(Mitarbeiter!$E83)/IF(Einstellungen!$C$11="7 Tage",7,5),N('Ist-Stunden'!O83)+(N(Krankheitstage!P83)+N(Krankheitstage!AB83))*N($C83))))</f>
        <v/>
      </c>
      <c r="AT83" s="76">
        <f>IF($B83="",0,IF(Einstellungen!$C$10="Ja",MAX(IF(Einstellungen!$C$11="7 Tage",MAX(0,(MIN(DATE(2026,12,0),IF(Mitarbeiter!$D83="",DATE(2026,12,0),Mitarbeiter!$D83),TODAY()))-(MAX(DATE(2026,11,1),Mitarbeiter!$C83))+1),MAX(0,NETWORKDAYS(MAX(DATE(2026,11,1),Mitarbeiter!$C83),MIN(DATE(2026,12,0),IF(Mitarbeiter!$D83="",DATE(2026,12,0),Mitarbeiter!$D83),TODAY()),Einstellungen!$F$13:$F$67)))*N(Mitarbeiter!$E83)/IF(Einstellungen!$C$11="7 Tage",7,5),N('Ist-Stunden'!P83)),MAX(IF(Einstellungen!$C$11="7 Tage",MAX(0,(MIN(DATE(2026,12,0),IF(Mitarbeiter!$D83="",DATE(2026,12,0),Mitarbeiter!$D83),TODAY()))-(MAX(DATE(2026,11,1),Mitarbeiter!$C83))+1),MAX(0,NETWORKDAYS(MAX(DATE(2026,11,1),Mitarbeiter!$C83),MIN(DATE(2026,12,0),IF(Mitarbeiter!$D83="",DATE(2026,12,0),Mitarbeiter!$D83),TODAY()),Einstellungen!$F$13:$F$67)))*N(Mitarbeiter!$E83)/IF(Einstellungen!$C$11="7 Tage",7,5),N('Ist-Stunden'!P83)+(N(Krankheitstage!Q83)+N(Krankheitstage!AC83))*N($C83))))</f>
        <v/>
      </c>
      <c r="AU83" s="76">
        <f>IF($B83="",0,IF(Einstellungen!$C$10="Ja",MAX(IF(Einstellungen!$C$11="7 Tage",MAX(0,(MIN(DATE(2026,13,0),IF(Mitarbeiter!$D83="",DATE(2026,13,0),Mitarbeiter!$D83),TODAY()))-(MAX(DATE(2026,12,1),Mitarbeiter!$C83))+1),MAX(0,NETWORKDAYS(MAX(DATE(2026,12,1),Mitarbeiter!$C83),MIN(DATE(2026,13,0),IF(Mitarbeiter!$D83="",DATE(2026,13,0),Mitarbeiter!$D83),TODAY()),Einstellungen!$F$13:$F$67)))*N(Mitarbeiter!$E83)/IF(Einstellungen!$C$11="7 Tage",7,5),N('Ist-Stunden'!Q83)),MAX(IF(Einstellungen!$C$11="7 Tage",MAX(0,(MIN(DATE(2026,13,0),IF(Mitarbeiter!$D83="",DATE(2026,13,0),Mitarbeiter!$D83),TODAY()))-(MAX(DATE(2026,12,1),Mitarbeiter!$C83))+1),MAX(0,NETWORKDAYS(MAX(DATE(2026,12,1),Mitarbeiter!$C83),MIN(DATE(2026,13,0),IF(Mitarbeiter!$D83="",DATE(2026,13,0),Mitarbeiter!$D83),TODAY()),Einstellungen!$F$13:$F$67)))*N(Mitarbeiter!$E83)/IF(Einstellungen!$C$11="7 Tage",7,5),N('Ist-Stunden'!Q83)+(N(Krankheitstage!R83)+N(Krankheitstage!AD83))*N($C83))))</f>
        <v/>
      </c>
      <c r="AV83" s="76">
        <f>IF($B83="",0,IF(Einstellungen!$C$10="Ja",MAX(IF(Einstellungen!$C$11="7 Tage",MAX(0,(MIN(DATE(2027,2,0),IF(Mitarbeiter!$D83="",DATE(2027,2,0),Mitarbeiter!$D83),TODAY()))-(MAX(DATE(2027,1,1),Mitarbeiter!$C83))+1),MAX(0,NETWORKDAYS(MAX(DATE(2027,1,1),Mitarbeiter!$C83),MIN(DATE(2027,2,0),IF(Mitarbeiter!$D83="",DATE(2027,2,0),Mitarbeiter!$D83),TODAY()),Einstellungen!$F$13:$F$67)))*N(Mitarbeiter!$E83)/IF(Einstellungen!$C$11="7 Tage",7,5),N('Ist-Stunden'!R83)),MAX(IF(Einstellungen!$C$11="7 Tage",MAX(0,(MIN(DATE(2027,2,0),IF(Mitarbeiter!$D83="",DATE(2027,2,0),Mitarbeiter!$D83),TODAY()))-(MAX(DATE(2027,1,1),Mitarbeiter!$C83))+1),MAX(0,NETWORKDAYS(MAX(DATE(2027,1,1),Mitarbeiter!$C83),MIN(DATE(2027,2,0),IF(Mitarbeiter!$D83="",DATE(2027,2,0),Mitarbeiter!$D83),TODAY()),Einstellungen!$F$13:$F$67)))*N(Mitarbeiter!$E83)/IF(Einstellungen!$C$11="7 Tage",7,5),N('Ist-Stunden'!R83)+(N(Krankheitstage!AE83)+N(Krankheitstage!AQ83))*N($C83))))</f>
        <v/>
      </c>
      <c r="AW83" s="76">
        <f>IF($B83="",0,IF(Einstellungen!$C$10="Ja",MAX(IF(Einstellungen!$C$11="7 Tage",MAX(0,(MIN(DATE(2027,3,0),IF(Mitarbeiter!$D83="",DATE(2027,3,0),Mitarbeiter!$D83),TODAY()))-(MAX(DATE(2027,2,1),Mitarbeiter!$C83))+1),MAX(0,NETWORKDAYS(MAX(DATE(2027,2,1),Mitarbeiter!$C83),MIN(DATE(2027,3,0),IF(Mitarbeiter!$D83="",DATE(2027,3,0),Mitarbeiter!$D83),TODAY()),Einstellungen!$F$13:$F$67)))*N(Mitarbeiter!$E83)/IF(Einstellungen!$C$11="7 Tage",7,5),N('Ist-Stunden'!S83)),MAX(IF(Einstellungen!$C$11="7 Tage",MAX(0,(MIN(DATE(2027,3,0),IF(Mitarbeiter!$D83="",DATE(2027,3,0),Mitarbeiter!$D83),TODAY()))-(MAX(DATE(2027,2,1),Mitarbeiter!$C83))+1),MAX(0,NETWORKDAYS(MAX(DATE(2027,2,1),Mitarbeiter!$C83),MIN(DATE(2027,3,0),IF(Mitarbeiter!$D83="",DATE(2027,3,0),Mitarbeiter!$D83),TODAY()),Einstellungen!$F$13:$F$67)))*N(Mitarbeiter!$E83)/IF(Einstellungen!$C$11="7 Tage",7,5),N('Ist-Stunden'!S83)+(N(Krankheitstage!AF83)+N(Krankheitstage!AR83))*N($C83))))</f>
        <v/>
      </c>
      <c r="AX83" s="76">
        <f>IF($B83="",0,IF(Einstellungen!$C$10="Ja",MAX(IF(Einstellungen!$C$11="7 Tage",MAX(0,(MIN(DATE(2027,4,0),IF(Mitarbeiter!$D83="",DATE(2027,4,0),Mitarbeiter!$D83),TODAY()))-(MAX(DATE(2027,3,1),Mitarbeiter!$C83))+1),MAX(0,NETWORKDAYS(MAX(DATE(2027,3,1),Mitarbeiter!$C83),MIN(DATE(2027,4,0),IF(Mitarbeiter!$D83="",DATE(2027,4,0),Mitarbeiter!$D83),TODAY()),Einstellungen!$F$13:$F$67)))*N(Mitarbeiter!$E83)/IF(Einstellungen!$C$11="7 Tage",7,5),N('Ist-Stunden'!T83)),MAX(IF(Einstellungen!$C$11="7 Tage",MAX(0,(MIN(DATE(2027,4,0),IF(Mitarbeiter!$D83="",DATE(2027,4,0),Mitarbeiter!$D83),TODAY()))-(MAX(DATE(2027,3,1),Mitarbeiter!$C83))+1),MAX(0,NETWORKDAYS(MAX(DATE(2027,3,1),Mitarbeiter!$C83),MIN(DATE(2027,4,0),IF(Mitarbeiter!$D83="",DATE(2027,4,0),Mitarbeiter!$D83),TODAY()),Einstellungen!$F$13:$F$67)))*N(Mitarbeiter!$E83)/IF(Einstellungen!$C$11="7 Tage",7,5),N('Ist-Stunden'!T83)+(N(Krankheitstage!AG83)+N(Krankheitstage!AS83))*N($C83))))</f>
        <v/>
      </c>
      <c r="AY83" s="76">
        <f>IF($B83="",0,IF(Einstellungen!$C$10="Ja",MAX(IF(Einstellungen!$C$11="7 Tage",MAX(0,(MIN(DATE(2027,5,0),IF(Mitarbeiter!$D83="",DATE(2027,5,0),Mitarbeiter!$D83),TODAY()))-(MAX(DATE(2027,4,1),Mitarbeiter!$C83))+1),MAX(0,NETWORKDAYS(MAX(DATE(2027,4,1),Mitarbeiter!$C83),MIN(DATE(2027,5,0),IF(Mitarbeiter!$D83="",DATE(2027,5,0),Mitarbeiter!$D83),TODAY()),Einstellungen!$F$13:$F$67)))*N(Mitarbeiter!$E83)/IF(Einstellungen!$C$11="7 Tage",7,5),N('Ist-Stunden'!U83)),MAX(IF(Einstellungen!$C$11="7 Tage",MAX(0,(MIN(DATE(2027,5,0),IF(Mitarbeiter!$D83="",DATE(2027,5,0),Mitarbeiter!$D83),TODAY()))-(MAX(DATE(2027,4,1),Mitarbeiter!$C83))+1),MAX(0,NETWORKDAYS(MAX(DATE(2027,4,1),Mitarbeiter!$C83),MIN(DATE(2027,5,0),IF(Mitarbeiter!$D83="",DATE(2027,5,0),Mitarbeiter!$D83),TODAY()),Einstellungen!$F$13:$F$67)))*N(Mitarbeiter!$E83)/IF(Einstellungen!$C$11="7 Tage",7,5),N('Ist-Stunden'!U83)+(N(Krankheitstage!AH83)+N(Krankheitstage!AT83))*N($C83))))</f>
        <v/>
      </c>
      <c r="AZ83" s="76">
        <f>IF($B83="",0,IF(Einstellungen!$C$10="Ja",MAX(IF(Einstellungen!$C$11="7 Tage",MAX(0,(MIN(DATE(2027,6,0),IF(Mitarbeiter!$D83="",DATE(2027,6,0),Mitarbeiter!$D83),TODAY()))-(MAX(DATE(2027,5,1),Mitarbeiter!$C83))+1),MAX(0,NETWORKDAYS(MAX(DATE(2027,5,1),Mitarbeiter!$C83),MIN(DATE(2027,6,0),IF(Mitarbeiter!$D83="",DATE(2027,6,0),Mitarbeiter!$D83),TODAY()),Einstellungen!$F$13:$F$67)))*N(Mitarbeiter!$E83)/IF(Einstellungen!$C$11="7 Tage",7,5),N('Ist-Stunden'!V83)),MAX(IF(Einstellungen!$C$11="7 Tage",MAX(0,(MIN(DATE(2027,6,0),IF(Mitarbeiter!$D83="",DATE(2027,6,0),Mitarbeiter!$D83),TODAY()))-(MAX(DATE(2027,5,1),Mitarbeiter!$C83))+1),MAX(0,NETWORKDAYS(MAX(DATE(2027,5,1),Mitarbeiter!$C83),MIN(DATE(2027,6,0),IF(Mitarbeiter!$D83="",DATE(2027,6,0),Mitarbeiter!$D83),TODAY()),Einstellungen!$F$13:$F$67)))*N(Mitarbeiter!$E83)/IF(Einstellungen!$C$11="7 Tage",7,5),N('Ist-Stunden'!V83)+(N(Krankheitstage!AI83)+N(Krankheitstage!AU83))*N($C83))))</f>
        <v/>
      </c>
      <c r="BA83" s="76">
        <f>IF($B83="",0,IF(Einstellungen!$C$10="Ja",MAX(IF(Einstellungen!$C$11="7 Tage",MAX(0,(MIN(DATE(2027,7,0),IF(Mitarbeiter!$D83="",DATE(2027,7,0),Mitarbeiter!$D83),TODAY()))-(MAX(DATE(2027,6,1),Mitarbeiter!$C83))+1),MAX(0,NETWORKDAYS(MAX(DATE(2027,6,1),Mitarbeiter!$C83),MIN(DATE(2027,7,0),IF(Mitarbeiter!$D83="",DATE(2027,7,0),Mitarbeiter!$D83),TODAY()),Einstellungen!$F$13:$F$67)))*N(Mitarbeiter!$E83)/IF(Einstellungen!$C$11="7 Tage",7,5),N('Ist-Stunden'!W83)),MAX(IF(Einstellungen!$C$11="7 Tage",MAX(0,(MIN(DATE(2027,7,0),IF(Mitarbeiter!$D83="",DATE(2027,7,0),Mitarbeiter!$D83),TODAY()))-(MAX(DATE(2027,6,1),Mitarbeiter!$C83))+1),MAX(0,NETWORKDAYS(MAX(DATE(2027,6,1),Mitarbeiter!$C83),MIN(DATE(2027,7,0),IF(Mitarbeiter!$D83="",DATE(2027,7,0),Mitarbeiter!$D83),TODAY()),Einstellungen!$F$13:$F$67)))*N(Mitarbeiter!$E83)/IF(Einstellungen!$C$11="7 Tage",7,5),N('Ist-Stunden'!W83)+(N(Krankheitstage!AJ83)+N(Krankheitstage!AV83))*N($C83))))</f>
        <v/>
      </c>
      <c r="BB83" s="76">
        <f>IF($B83="",0,IF(Einstellungen!$C$10="Ja",MAX(IF(Einstellungen!$C$11="7 Tage",MAX(0,(MIN(DATE(2027,8,0),IF(Mitarbeiter!$D83="",DATE(2027,8,0),Mitarbeiter!$D83),TODAY()))-(MAX(DATE(2027,7,1),Mitarbeiter!$C83))+1),MAX(0,NETWORKDAYS(MAX(DATE(2027,7,1),Mitarbeiter!$C83),MIN(DATE(2027,8,0),IF(Mitarbeiter!$D83="",DATE(2027,8,0),Mitarbeiter!$D83),TODAY()),Einstellungen!$F$13:$F$67)))*N(Mitarbeiter!$E83)/IF(Einstellungen!$C$11="7 Tage",7,5),N('Ist-Stunden'!X83)),MAX(IF(Einstellungen!$C$11="7 Tage",MAX(0,(MIN(DATE(2027,8,0),IF(Mitarbeiter!$D83="",DATE(2027,8,0),Mitarbeiter!$D83),TODAY()))-(MAX(DATE(2027,7,1),Mitarbeiter!$C83))+1),MAX(0,NETWORKDAYS(MAX(DATE(2027,7,1),Mitarbeiter!$C83),MIN(DATE(2027,8,0),IF(Mitarbeiter!$D83="",DATE(2027,8,0),Mitarbeiter!$D83),TODAY()),Einstellungen!$F$13:$F$67)))*N(Mitarbeiter!$E83)/IF(Einstellungen!$C$11="7 Tage",7,5),N('Ist-Stunden'!X83)+(N(Krankheitstage!AK83)+N(Krankheitstage!AW83))*N($C83))))</f>
        <v/>
      </c>
      <c r="BC83" s="76">
        <f>IF($B83="",0,IF(Einstellungen!$C$10="Ja",MAX(IF(Einstellungen!$C$11="7 Tage",MAX(0,(MIN(DATE(2027,9,0),IF(Mitarbeiter!$D83="",DATE(2027,9,0),Mitarbeiter!$D83),TODAY()))-(MAX(DATE(2027,8,1),Mitarbeiter!$C83))+1),MAX(0,NETWORKDAYS(MAX(DATE(2027,8,1),Mitarbeiter!$C83),MIN(DATE(2027,9,0),IF(Mitarbeiter!$D83="",DATE(2027,9,0),Mitarbeiter!$D83),TODAY()),Einstellungen!$F$13:$F$67)))*N(Mitarbeiter!$E83)/IF(Einstellungen!$C$11="7 Tage",7,5),N('Ist-Stunden'!Y83)),MAX(IF(Einstellungen!$C$11="7 Tage",MAX(0,(MIN(DATE(2027,9,0),IF(Mitarbeiter!$D83="",DATE(2027,9,0),Mitarbeiter!$D83),TODAY()))-(MAX(DATE(2027,8,1),Mitarbeiter!$C83))+1),MAX(0,NETWORKDAYS(MAX(DATE(2027,8,1),Mitarbeiter!$C83),MIN(DATE(2027,9,0),IF(Mitarbeiter!$D83="",DATE(2027,9,0),Mitarbeiter!$D83),TODAY()),Einstellungen!$F$13:$F$67)))*N(Mitarbeiter!$E83)/IF(Einstellungen!$C$11="7 Tage",7,5),N('Ist-Stunden'!Y83)+(N(Krankheitstage!AL83)+N(Krankheitstage!AX83))*N($C83))))</f>
        <v/>
      </c>
      <c r="BD83" s="76">
        <f>IF($B83="",0,IF(Einstellungen!$C$10="Ja",MAX(IF(Einstellungen!$C$11="7 Tage",MAX(0,(MIN(DATE(2027,10,0),IF(Mitarbeiter!$D83="",DATE(2027,10,0),Mitarbeiter!$D83),TODAY()))-(MAX(DATE(2027,9,1),Mitarbeiter!$C83))+1),MAX(0,NETWORKDAYS(MAX(DATE(2027,9,1),Mitarbeiter!$C83),MIN(DATE(2027,10,0),IF(Mitarbeiter!$D83="",DATE(2027,10,0),Mitarbeiter!$D83),TODAY()),Einstellungen!$F$13:$F$67)))*N(Mitarbeiter!$E83)/IF(Einstellungen!$C$11="7 Tage",7,5),N('Ist-Stunden'!Z83)),MAX(IF(Einstellungen!$C$11="7 Tage",MAX(0,(MIN(DATE(2027,10,0),IF(Mitarbeiter!$D83="",DATE(2027,10,0),Mitarbeiter!$D83),TODAY()))-(MAX(DATE(2027,9,1),Mitarbeiter!$C83))+1),MAX(0,NETWORKDAYS(MAX(DATE(2027,9,1),Mitarbeiter!$C83),MIN(DATE(2027,10,0),IF(Mitarbeiter!$D83="",DATE(2027,10,0),Mitarbeiter!$D83),TODAY()),Einstellungen!$F$13:$F$67)))*N(Mitarbeiter!$E83)/IF(Einstellungen!$C$11="7 Tage",7,5),N('Ist-Stunden'!Z83)+(N(Krankheitstage!AM83)+N(Krankheitstage!AY83))*N($C83))))</f>
        <v/>
      </c>
      <c r="BE83" s="76">
        <f>IF($B83="",0,IF(Einstellungen!$C$10="Ja",MAX(IF(Einstellungen!$C$11="7 Tage",MAX(0,(MIN(DATE(2027,11,0),IF(Mitarbeiter!$D83="",DATE(2027,11,0),Mitarbeiter!$D83),TODAY()))-(MAX(DATE(2027,10,1),Mitarbeiter!$C83))+1),MAX(0,NETWORKDAYS(MAX(DATE(2027,10,1),Mitarbeiter!$C83),MIN(DATE(2027,11,0),IF(Mitarbeiter!$D83="",DATE(2027,11,0),Mitarbeiter!$D83),TODAY()),Einstellungen!$F$13:$F$67)))*N(Mitarbeiter!$E83)/IF(Einstellungen!$C$11="7 Tage",7,5),N('Ist-Stunden'!AA83)),MAX(IF(Einstellungen!$C$11="7 Tage",MAX(0,(MIN(DATE(2027,11,0),IF(Mitarbeiter!$D83="",DATE(2027,11,0),Mitarbeiter!$D83),TODAY()))-(MAX(DATE(2027,10,1),Mitarbeiter!$C83))+1),MAX(0,NETWORKDAYS(MAX(DATE(2027,10,1),Mitarbeiter!$C83),MIN(DATE(2027,11,0),IF(Mitarbeiter!$D83="",DATE(2027,11,0),Mitarbeiter!$D83),TODAY()),Einstellungen!$F$13:$F$67)))*N(Mitarbeiter!$E83)/IF(Einstellungen!$C$11="7 Tage",7,5),N('Ist-Stunden'!AA83)+(N(Krankheitstage!AN83)+N(Krankheitstage!AZ83))*N($C83))))</f>
        <v/>
      </c>
      <c r="BF83" s="76">
        <f>IF($B83="",0,IF(Einstellungen!$C$10="Ja",MAX(IF(Einstellungen!$C$11="7 Tage",MAX(0,(MIN(DATE(2027,12,0),IF(Mitarbeiter!$D83="",DATE(2027,12,0),Mitarbeiter!$D83),TODAY()))-(MAX(DATE(2027,11,1),Mitarbeiter!$C83))+1),MAX(0,NETWORKDAYS(MAX(DATE(2027,11,1),Mitarbeiter!$C83),MIN(DATE(2027,12,0),IF(Mitarbeiter!$D83="",DATE(2027,12,0),Mitarbeiter!$D83),TODAY()),Einstellungen!$F$13:$F$67)))*N(Mitarbeiter!$E83)/IF(Einstellungen!$C$11="7 Tage",7,5),N('Ist-Stunden'!AB83)),MAX(IF(Einstellungen!$C$11="7 Tage",MAX(0,(MIN(DATE(2027,12,0),IF(Mitarbeiter!$D83="",DATE(2027,12,0),Mitarbeiter!$D83),TODAY()))-(MAX(DATE(2027,11,1),Mitarbeiter!$C83))+1),MAX(0,NETWORKDAYS(MAX(DATE(2027,11,1),Mitarbeiter!$C83),MIN(DATE(2027,12,0),IF(Mitarbeiter!$D83="",DATE(2027,12,0),Mitarbeiter!$D83),TODAY()),Einstellungen!$F$13:$F$67)))*N(Mitarbeiter!$E83)/IF(Einstellungen!$C$11="7 Tage",7,5),N('Ist-Stunden'!AB83)+(N(Krankheitstage!AO83)+N(Krankheitstage!BA83))*N($C83))))</f>
        <v/>
      </c>
      <c r="BG83" s="76">
        <f>IF($B83="",0,IF(Einstellungen!$C$10="Ja",MAX(IF(Einstellungen!$C$11="7 Tage",MAX(0,(MIN(DATE(2027,13,0),IF(Mitarbeiter!$D83="",DATE(2027,13,0),Mitarbeiter!$D83),TODAY()))-(MAX(DATE(2027,12,1),Mitarbeiter!$C83))+1),MAX(0,NETWORKDAYS(MAX(DATE(2027,12,1),Mitarbeiter!$C83),MIN(DATE(2027,13,0),IF(Mitarbeiter!$D83="",DATE(2027,13,0),Mitarbeiter!$D83),TODAY()),Einstellungen!$F$13:$F$67)))*N(Mitarbeiter!$E83)/IF(Einstellungen!$C$11="7 Tage",7,5),N('Ist-Stunden'!AC83)),MAX(IF(Einstellungen!$C$11="7 Tage",MAX(0,(MIN(DATE(2027,13,0),IF(Mitarbeiter!$D83="",DATE(2027,13,0),Mitarbeiter!$D83),TODAY()))-(MAX(DATE(2027,12,1),Mitarbeiter!$C83))+1),MAX(0,NETWORKDAYS(MAX(DATE(2027,12,1),Mitarbeiter!$C83),MIN(DATE(2027,13,0),IF(Mitarbeiter!$D83="",DATE(2027,13,0),Mitarbeiter!$D83),TODAY()),Einstellungen!$F$13:$F$67)))*N(Mitarbeiter!$E83)/IF(Einstellungen!$C$11="7 Tage",7,5),N('Ist-Stunden'!AC83)+(N(Krankheitstage!AP83)+N(Krankheitstage!BB83))*N($C83))))</f>
        <v/>
      </c>
      <c r="BH83" s="76">
        <f>IF($B83="",0,IF(Einstellungen!$C$10="Ja",MAX(IF(Einstellungen!$C$11="7 Tage",MAX(0,(MIN(DATE(2028,2,0),IF(Mitarbeiter!$D83="",DATE(2028,2,0),Mitarbeiter!$D83),TODAY()))-(MAX(DATE(2028,1,1),Mitarbeiter!$C83))+1),MAX(0,NETWORKDAYS(MAX(DATE(2028,1,1),Mitarbeiter!$C83),MIN(DATE(2028,2,0),IF(Mitarbeiter!$D83="",DATE(2028,2,0),Mitarbeiter!$D83),TODAY()),Einstellungen!$F$13:$F$67)))*N(Mitarbeiter!$E83)/IF(Einstellungen!$C$11="7 Tage",7,5),N('Ist-Stunden'!AD83)),MAX(IF(Einstellungen!$C$11="7 Tage",MAX(0,(MIN(DATE(2028,2,0),IF(Mitarbeiter!$D83="",DATE(2028,2,0),Mitarbeiter!$D83),TODAY()))-(MAX(DATE(2028,1,1),Mitarbeiter!$C83))+1),MAX(0,NETWORKDAYS(MAX(DATE(2028,1,1),Mitarbeiter!$C83),MIN(DATE(2028,2,0),IF(Mitarbeiter!$D83="",DATE(2028,2,0),Mitarbeiter!$D83),TODAY()),Einstellungen!$F$13:$F$67)))*N(Mitarbeiter!$E83)/IF(Einstellungen!$C$11="7 Tage",7,5),N('Ist-Stunden'!AD83)+(N(Krankheitstage!BC83)+N(Krankheitstage!BO83))*N($C83))))</f>
        <v/>
      </c>
      <c r="BI83" s="76">
        <f>IF($B83="",0,IF(Einstellungen!$C$10="Ja",MAX(IF(Einstellungen!$C$11="7 Tage",MAX(0,(MIN(DATE(2028,3,0),IF(Mitarbeiter!$D83="",DATE(2028,3,0),Mitarbeiter!$D83),TODAY()))-(MAX(DATE(2028,2,1),Mitarbeiter!$C83))+1),MAX(0,NETWORKDAYS(MAX(DATE(2028,2,1),Mitarbeiter!$C83),MIN(DATE(2028,3,0),IF(Mitarbeiter!$D83="",DATE(2028,3,0),Mitarbeiter!$D83),TODAY()),Einstellungen!$F$13:$F$67)))*N(Mitarbeiter!$E83)/IF(Einstellungen!$C$11="7 Tage",7,5),N('Ist-Stunden'!AE83)),MAX(IF(Einstellungen!$C$11="7 Tage",MAX(0,(MIN(DATE(2028,3,0),IF(Mitarbeiter!$D83="",DATE(2028,3,0),Mitarbeiter!$D83),TODAY()))-(MAX(DATE(2028,2,1),Mitarbeiter!$C83))+1),MAX(0,NETWORKDAYS(MAX(DATE(2028,2,1),Mitarbeiter!$C83),MIN(DATE(2028,3,0),IF(Mitarbeiter!$D83="",DATE(2028,3,0),Mitarbeiter!$D83),TODAY()),Einstellungen!$F$13:$F$67)))*N(Mitarbeiter!$E83)/IF(Einstellungen!$C$11="7 Tage",7,5),N('Ist-Stunden'!AE83)+(N(Krankheitstage!BD83)+N(Krankheitstage!BP83))*N($C83))))</f>
        <v/>
      </c>
      <c r="BJ83" s="76">
        <f>IF($B83="",0,IF(Einstellungen!$C$10="Ja",MAX(IF(Einstellungen!$C$11="7 Tage",MAX(0,(MIN(DATE(2028,4,0),IF(Mitarbeiter!$D83="",DATE(2028,4,0),Mitarbeiter!$D83),TODAY()))-(MAX(DATE(2028,3,1),Mitarbeiter!$C83))+1),MAX(0,NETWORKDAYS(MAX(DATE(2028,3,1),Mitarbeiter!$C83),MIN(DATE(2028,4,0),IF(Mitarbeiter!$D83="",DATE(2028,4,0),Mitarbeiter!$D83),TODAY()),Einstellungen!$F$13:$F$67)))*N(Mitarbeiter!$E83)/IF(Einstellungen!$C$11="7 Tage",7,5),N('Ist-Stunden'!AF83)),MAX(IF(Einstellungen!$C$11="7 Tage",MAX(0,(MIN(DATE(2028,4,0),IF(Mitarbeiter!$D83="",DATE(2028,4,0),Mitarbeiter!$D83),TODAY()))-(MAX(DATE(2028,3,1),Mitarbeiter!$C83))+1),MAX(0,NETWORKDAYS(MAX(DATE(2028,3,1),Mitarbeiter!$C83),MIN(DATE(2028,4,0),IF(Mitarbeiter!$D83="",DATE(2028,4,0),Mitarbeiter!$D83),TODAY()),Einstellungen!$F$13:$F$67)))*N(Mitarbeiter!$E83)/IF(Einstellungen!$C$11="7 Tage",7,5),N('Ist-Stunden'!AF83)+(N(Krankheitstage!BE83)+N(Krankheitstage!BQ83))*N($C83))))</f>
        <v/>
      </c>
      <c r="BK83" s="76">
        <f>IF($B83="",0,IF(Einstellungen!$C$10="Ja",MAX(IF(Einstellungen!$C$11="7 Tage",MAX(0,(MIN(DATE(2028,5,0),IF(Mitarbeiter!$D83="",DATE(2028,5,0),Mitarbeiter!$D83),TODAY()))-(MAX(DATE(2028,4,1),Mitarbeiter!$C83))+1),MAX(0,NETWORKDAYS(MAX(DATE(2028,4,1),Mitarbeiter!$C83),MIN(DATE(2028,5,0),IF(Mitarbeiter!$D83="",DATE(2028,5,0),Mitarbeiter!$D83),TODAY()),Einstellungen!$F$13:$F$67)))*N(Mitarbeiter!$E83)/IF(Einstellungen!$C$11="7 Tage",7,5),N('Ist-Stunden'!AG83)),MAX(IF(Einstellungen!$C$11="7 Tage",MAX(0,(MIN(DATE(2028,5,0),IF(Mitarbeiter!$D83="",DATE(2028,5,0),Mitarbeiter!$D83),TODAY()))-(MAX(DATE(2028,4,1),Mitarbeiter!$C83))+1),MAX(0,NETWORKDAYS(MAX(DATE(2028,4,1),Mitarbeiter!$C83),MIN(DATE(2028,5,0),IF(Mitarbeiter!$D83="",DATE(2028,5,0),Mitarbeiter!$D83),TODAY()),Einstellungen!$F$13:$F$67)))*N(Mitarbeiter!$E83)/IF(Einstellungen!$C$11="7 Tage",7,5),N('Ist-Stunden'!AG83)+(N(Krankheitstage!BF83)+N(Krankheitstage!BR83))*N($C83))))</f>
        <v/>
      </c>
      <c r="BL83" s="76">
        <f>IF($B83="",0,IF(Einstellungen!$C$10="Ja",MAX(IF(Einstellungen!$C$11="7 Tage",MAX(0,(MIN(DATE(2028,6,0),IF(Mitarbeiter!$D83="",DATE(2028,6,0),Mitarbeiter!$D83),TODAY()))-(MAX(DATE(2028,5,1),Mitarbeiter!$C83))+1),MAX(0,NETWORKDAYS(MAX(DATE(2028,5,1),Mitarbeiter!$C83),MIN(DATE(2028,6,0),IF(Mitarbeiter!$D83="",DATE(2028,6,0),Mitarbeiter!$D83),TODAY()),Einstellungen!$F$13:$F$67)))*N(Mitarbeiter!$E83)/IF(Einstellungen!$C$11="7 Tage",7,5),N('Ist-Stunden'!AH83)),MAX(IF(Einstellungen!$C$11="7 Tage",MAX(0,(MIN(DATE(2028,6,0),IF(Mitarbeiter!$D83="",DATE(2028,6,0),Mitarbeiter!$D83),TODAY()))-(MAX(DATE(2028,5,1),Mitarbeiter!$C83))+1),MAX(0,NETWORKDAYS(MAX(DATE(2028,5,1),Mitarbeiter!$C83),MIN(DATE(2028,6,0),IF(Mitarbeiter!$D83="",DATE(2028,6,0),Mitarbeiter!$D83),TODAY()),Einstellungen!$F$13:$F$67)))*N(Mitarbeiter!$E83)/IF(Einstellungen!$C$11="7 Tage",7,5),N('Ist-Stunden'!AH83)+(N(Krankheitstage!BG83)+N(Krankheitstage!BS83))*N($C83))))</f>
        <v/>
      </c>
      <c r="BM83" s="76">
        <f>IF($B83="",0,IF(Einstellungen!$C$10="Ja",MAX(IF(Einstellungen!$C$11="7 Tage",MAX(0,(MIN(DATE(2028,7,0),IF(Mitarbeiter!$D83="",DATE(2028,7,0),Mitarbeiter!$D83),TODAY()))-(MAX(DATE(2028,6,1),Mitarbeiter!$C83))+1),MAX(0,NETWORKDAYS(MAX(DATE(2028,6,1),Mitarbeiter!$C83),MIN(DATE(2028,7,0),IF(Mitarbeiter!$D83="",DATE(2028,7,0),Mitarbeiter!$D83),TODAY()),Einstellungen!$F$13:$F$67)))*N(Mitarbeiter!$E83)/IF(Einstellungen!$C$11="7 Tage",7,5),N('Ist-Stunden'!AI83)),MAX(IF(Einstellungen!$C$11="7 Tage",MAX(0,(MIN(DATE(2028,7,0),IF(Mitarbeiter!$D83="",DATE(2028,7,0),Mitarbeiter!$D83),TODAY()))-(MAX(DATE(2028,6,1),Mitarbeiter!$C83))+1),MAX(0,NETWORKDAYS(MAX(DATE(2028,6,1),Mitarbeiter!$C83),MIN(DATE(2028,7,0),IF(Mitarbeiter!$D83="",DATE(2028,7,0),Mitarbeiter!$D83),TODAY()),Einstellungen!$F$13:$F$67)))*N(Mitarbeiter!$E83)/IF(Einstellungen!$C$11="7 Tage",7,5),N('Ist-Stunden'!AI83)+(N(Krankheitstage!BH83)+N(Krankheitstage!BT83))*N($C83))))</f>
        <v/>
      </c>
      <c r="BN83" s="76">
        <f>IF($B83="",0,IF(Einstellungen!$C$10="Ja",MAX(IF(Einstellungen!$C$11="7 Tage",MAX(0,(MIN(DATE(2028,8,0),IF(Mitarbeiter!$D83="",DATE(2028,8,0),Mitarbeiter!$D83),TODAY()))-(MAX(DATE(2028,7,1),Mitarbeiter!$C83))+1),MAX(0,NETWORKDAYS(MAX(DATE(2028,7,1),Mitarbeiter!$C83),MIN(DATE(2028,8,0),IF(Mitarbeiter!$D83="",DATE(2028,8,0),Mitarbeiter!$D83),TODAY()),Einstellungen!$F$13:$F$67)))*N(Mitarbeiter!$E83)/IF(Einstellungen!$C$11="7 Tage",7,5),N('Ist-Stunden'!AJ83)),MAX(IF(Einstellungen!$C$11="7 Tage",MAX(0,(MIN(DATE(2028,8,0),IF(Mitarbeiter!$D83="",DATE(2028,8,0),Mitarbeiter!$D83),TODAY()))-(MAX(DATE(2028,7,1),Mitarbeiter!$C83))+1),MAX(0,NETWORKDAYS(MAX(DATE(2028,7,1),Mitarbeiter!$C83),MIN(DATE(2028,8,0),IF(Mitarbeiter!$D83="",DATE(2028,8,0),Mitarbeiter!$D83),TODAY()),Einstellungen!$F$13:$F$67)))*N(Mitarbeiter!$E83)/IF(Einstellungen!$C$11="7 Tage",7,5),N('Ist-Stunden'!AJ83)+(N(Krankheitstage!BI83)+N(Krankheitstage!BU83))*N($C83))))</f>
        <v/>
      </c>
      <c r="BO83" s="76">
        <f>IF($B83="",0,IF(Einstellungen!$C$10="Ja",MAX(IF(Einstellungen!$C$11="7 Tage",MAX(0,(MIN(DATE(2028,9,0),IF(Mitarbeiter!$D83="",DATE(2028,9,0),Mitarbeiter!$D83),TODAY()))-(MAX(DATE(2028,8,1),Mitarbeiter!$C83))+1),MAX(0,NETWORKDAYS(MAX(DATE(2028,8,1),Mitarbeiter!$C83),MIN(DATE(2028,9,0),IF(Mitarbeiter!$D83="",DATE(2028,9,0),Mitarbeiter!$D83),TODAY()),Einstellungen!$F$13:$F$67)))*N(Mitarbeiter!$E83)/IF(Einstellungen!$C$11="7 Tage",7,5),N('Ist-Stunden'!AK83)),MAX(IF(Einstellungen!$C$11="7 Tage",MAX(0,(MIN(DATE(2028,9,0),IF(Mitarbeiter!$D83="",DATE(2028,9,0),Mitarbeiter!$D83),TODAY()))-(MAX(DATE(2028,8,1),Mitarbeiter!$C83))+1),MAX(0,NETWORKDAYS(MAX(DATE(2028,8,1),Mitarbeiter!$C83),MIN(DATE(2028,9,0),IF(Mitarbeiter!$D83="",DATE(2028,9,0),Mitarbeiter!$D83),TODAY()),Einstellungen!$F$13:$F$67)))*N(Mitarbeiter!$E83)/IF(Einstellungen!$C$11="7 Tage",7,5),N('Ist-Stunden'!AK83)+(N(Krankheitstage!BJ83)+N(Krankheitstage!BV83))*N($C83))))</f>
        <v/>
      </c>
      <c r="BP83" s="76">
        <f>IF($B83="",0,IF(Einstellungen!$C$10="Ja",MAX(IF(Einstellungen!$C$11="7 Tage",MAX(0,(MIN(DATE(2028,10,0),IF(Mitarbeiter!$D83="",DATE(2028,10,0),Mitarbeiter!$D83),TODAY()))-(MAX(DATE(2028,9,1),Mitarbeiter!$C83))+1),MAX(0,NETWORKDAYS(MAX(DATE(2028,9,1),Mitarbeiter!$C83),MIN(DATE(2028,10,0),IF(Mitarbeiter!$D83="",DATE(2028,10,0),Mitarbeiter!$D83),TODAY()),Einstellungen!$F$13:$F$67)))*N(Mitarbeiter!$E83)/IF(Einstellungen!$C$11="7 Tage",7,5),N('Ist-Stunden'!AL83)),MAX(IF(Einstellungen!$C$11="7 Tage",MAX(0,(MIN(DATE(2028,10,0),IF(Mitarbeiter!$D83="",DATE(2028,10,0),Mitarbeiter!$D83),TODAY()))-(MAX(DATE(2028,9,1),Mitarbeiter!$C83))+1),MAX(0,NETWORKDAYS(MAX(DATE(2028,9,1),Mitarbeiter!$C83),MIN(DATE(2028,10,0),IF(Mitarbeiter!$D83="",DATE(2028,10,0),Mitarbeiter!$D83),TODAY()),Einstellungen!$F$13:$F$67)))*N(Mitarbeiter!$E83)/IF(Einstellungen!$C$11="7 Tage",7,5),N('Ist-Stunden'!AL83)+(N(Krankheitstage!BK83)+N(Krankheitstage!BW83))*N($C83))))</f>
        <v/>
      </c>
      <c r="BQ83" s="76">
        <f>IF($B83="",0,IF(Einstellungen!$C$10="Ja",MAX(IF(Einstellungen!$C$11="7 Tage",MAX(0,(MIN(DATE(2028,11,0),IF(Mitarbeiter!$D83="",DATE(2028,11,0),Mitarbeiter!$D83),TODAY()))-(MAX(DATE(2028,10,1),Mitarbeiter!$C83))+1),MAX(0,NETWORKDAYS(MAX(DATE(2028,10,1),Mitarbeiter!$C83),MIN(DATE(2028,11,0),IF(Mitarbeiter!$D83="",DATE(2028,11,0),Mitarbeiter!$D83),TODAY()),Einstellungen!$F$13:$F$67)))*N(Mitarbeiter!$E83)/IF(Einstellungen!$C$11="7 Tage",7,5),N('Ist-Stunden'!AM83)),MAX(IF(Einstellungen!$C$11="7 Tage",MAX(0,(MIN(DATE(2028,11,0),IF(Mitarbeiter!$D83="",DATE(2028,11,0),Mitarbeiter!$D83),TODAY()))-(MAX(DATE(2028,10,1),Mitarbeiter!$C83))+1),MAX(0,NETWORKDAYS(MAX(DATE(2028,10,1),Mitarbeiter!$C83),MIN(DATE(2028,11,0),IF(Mitarbeiter!$D83="",DATE(2028,11,0),Mitarbeiter!$D83),TODAY()),Einstellungen!$F$13:$F$67)))*N(Mitarbeiter!$E83)/IF(Einstellungen!$C$11="7 Tage",7,5),N('Ist-Stunden'!AM83)+(N(Krankheitstage!BL83)+N(Krankheitstage!BX83))*N($C83))))</f>
        <v/>
      </c>
      <c r="BR83" s="76">
        <f>IF($B83="",0,IF(Einstellungen!$C$10="Ja",MAX(IF(Einstellungen!$C$11="7 Tage",MAX(0,(MIN(DATE(2028,12,0),IF(Mitarbeiter!$D83="",DATE(2028,12,0),Mitarbeiter!$D83),TODAY()))-(MAX(DATE(2028,11,1),Mitarbeiter!$C83))+1),MAX(0,NETWORKDAYS(MAX(DATE(2028,11,1),Mitarbeiter!$C83),MIN(DATE(2028,12,0),IF(Mitarbeiter!$D83="",DATE(2028,12,0),Mitarbeiter!$D83),TODAY()),Einstellungen!$F$13:$F$67)))*N(Mitarbeiter!$E83)/IF(Einstellungen!$C$11="7 Tage",7,5),N('Ist-Stunden'!AN83)),MAX(IF(Einstellungen!$C$11="7 Tage",MAX(0,(MIN(DATE(2028,12,0),IF(Mitarbeiter!$D83="",DATE(2028,12,0),Mitarbeiter!$D83),TODAY()))-(MAX(DATE(2028,11,1),Mitarbeiter!$C83))+1),MAX(0,NETWORKDAYS(MAX(DATE(2028,11,1),Mitarbeiter!$C83),MIN(DATE(2028,12,0),IF(Mitarbeiter!$D83="",DATE(2028,12,0),Mitarbeiter!$D83),TODAY()),Einstellungen!$F$13:$F$67)))*N(Mitarbeiter!$E83)/IF(Einstellungen!$C$11="7 Tage",7,5),N('Ist-Stunden'!AN83)+(N(Krankheitstage!BM83)+N(Krankheitstage!BY83))*N($C83))))</f>
        <v/>
      </c>
      <c r="BS83" s="76">
        <f>IF($B83="",0,IF(Einstellungen!$C$10="Ja",MAX(IF(Einstellungen!$C$11="7 Tage",MAX(0,(MIN(DATE(2028,13,0),IF(Mitarbeiter!$D83="",DATE(2028,13,0),Mitarbeiter!$D83),TODAY()))-(MAX(DATE(2028,12,1),Mitarbeiter!$C83))+1),MAX(0,NETWORKDAYS(MAX(DATE(2028,12,1),Mitarbeiter!$C83),MIN(DATE(2028,13,0),IF(Mitarbeiter!$D83="",DATE(2028,13,0),Mitarbeiter!$D83),TODAY()),Einstellungen!$F$13:$F$67)))*N(Mitarbeiter!$E83)/IF(Einstellungen!$C$11="7 Tage",7,5),N('Ist-Stunden'!AO83)),MAX(IF(Einstellungen!$C$11="7 Tage",MAX(0,(MIN(DATE(2028,13,0),IF(Mitarbeiter!$D83="",DATE(2028,13,0),Mitarbeiter!$D83),TODAY()))-(MAX(DATE(2028,12,1),Mitarbeiter!$C83))+1),MAX(0,NETWORKDAYS(MAX(DATE(2028,12,1),Mitarbeiter!$C83),MIN(DATE(2028,13,0),IF(Mitarbeiter!$D83="",DATE(2028,13,0),Mitarbeiter!$D83),TODAY()),Einstellungen!$F$13:$F$67)))*N(Mitarbeiter!$E83)/IF(Einstellungen!$C$11="7 Tage",7,5),N('Ist-Stunden'!AO83)+(N(Krankheitstage!BN83)+N(Krankheitstage!BZ83))*N($C83))))</f>
        <v/>
      </c>
      <c r="BT83" s="76">
        <f>IF($B83="",0,IF(Einstellungen!$C$10="Ja",MAX(IF(Einstellungen!$C$11="7 Tage",MAX(0,(MIN(DATE(2029,2,0),IF(Mitarbeiter!$D83="",DATE(2029,2,0),Mitarbeiter!$D83),TODAY()))-(MAX(DATE(2029,1,1),Mitarbeiter!$C83))+1),MAX(0,NETWORKDAYS(MAX(DATE(2029,1,1),Mitarbeiter!$C83),MIN(DATE(2029,2,0),IF(Mitarbeiter!$D83="",DATE(2029,2,0),Mitarbeiter!$D83),TODAY()),Einstellungen!$F$13:$F$67)))*N(Mitarbeiter!$E83)/IF(Einstellungen!$C$11="7 Tage",7,5),N('Ist-Stunden'!AP83)),MAX(IF(Einstellungen!$C$11="7 Tage",MAX(0,(MIN(DATE(2029,2,0),IF(Mitarbeiter!$D83="",DATE(2029,2,0),Mitarbeiter!$D83),TODAY()))-(MAX(DATE(2029,1,1),Mitarbeiter!$C83))+1),MAX(0,NETWORKDAYS(MAX(DATE(2029,1,1),Mitarbeiter!$C83),MIN(DATE(2029,2,0),IF(Mitarbeiter!$D83="",DATE(2029,2,0),Mitarbeiter!$D83),TODAY()),Einstellungen!$F$13:$F$67)))*N(Mitarbeiter!$E83)/IF(Einstellungen!$C$11="7 Tage",7,5),N('Ist-Stunden'!AP83)+(N(Krankheitstage!CA83)+N(Krankheitstage!CM83))*N($C83))))</f>
        <v/>
      </c>
      <c r="BU83" s="76">
        <f>IF($B83="",0,IF(Einstellungen!$C$10="Ja",MAX(IF(Einstellungen!$C$11="7 Tage",MAX(0,(MIN(DATE(2029,3,0),IF(Mitarbeiter!$D83="",DATE(2029,3,0),Mitarbeiter!$D83),TODAY()))-(MAX(DATE(2029,2,1),Mitarbeiter!$C83))+1),MAX(0,NETWORKDAYS(MAX(DATE(2029,2,1),Mitarbeiter!$C83),MIN(DATE(2029,3,0),IF(Mitarbeiter!$D83="",DATE(2029,3,0),Mitarbeiter!$D83),TODAY()),Einstellungen!$F$13:$F$67)))*N(Mitarbeiter!$E83)/IF(Einstellungen!$C$11="7 Tage",7,5),N('Ist-Stunden'!AQ83)),MAX(IF(Einstellungen!$C$11="7 Tage",MAX(0,(MIN(DATE(2029,3,0),IF(Mitarbeiter!$D83="",DATE(2029,3,0),Mitarbeiter!$D83),TODAY()))-(MAX(DATE(2029,2,1),Mitarbeiter!$C83))+1),MAX(0,NETWORKDAYS(MAX(DATE(2029,2,1),Mitarbeiter!$C83),MIN(DATE(2029,3,0),IF(Mitarbeiter!$D83="",DATE(2029,3,0),Mitarbeiter!$D83),TODAY()),Einstellungen!$F$13:$F$67)))*N(Mitarbeiter!$E83)/IF(Einstellungen!$C$11="7 Tage",7,5),N('Ist-Stunden'!AQ83)+(N(Krankheitstage!CB83)+N(Krankheitstage!CN83))*N($C83))))</f>
        <v/>
      </c>
      <c r="BV83" s="76">
        <f>IF($B83="",0,IF(Einstellungen!$C$10="Ja",MAX(IF(Einstellungen!$C$11="7 Tage",MAX(0,(MIN(DATE(2029,4,0),IF(Mitarbeiter!$D83="",DATE(2029,4,0),Mitarbeiter!$D83),TODAY()))-(MAX(DATE(2029,3,1),Mitarbeiter!$C83))+1),MAX(0,NETWORKDAYS(MAX(DATE(2029,3,1),Mitarbeiter!$C83),MIN(DATE(2029,4,0),IF(Mitarbeiter!$D83="",DATE(2029,4,0),Mitarbeiter!$D83),TODAY()),Einstellungen!$F$13:$F$67)))*N(Mitarbeiter!$E83)/IF(Einstellungen!$C$11="7 Tage",7,5),N('Ist-Stunden'!AR83)),MAX(IF(Einstellungen!$C$11="7 Tage",MAX(0,(MIN(DATE(2029,4,0),IF(Mitarbeiter!$D83="",DATE(2029,4,0),Mitarbeiter!$D83),TODAY()))-(MAX(DATE(2029,3,1),Mitarbeiter!$C83))+1),MAX(0,NETWORKDAYS(MAX(DATE(2029,3,1),Mitarbeiter!$C83),MIN(DATE(2029,4,0),IF(Mitarbeiter!$D83="",DATE(2029,4,0),Mitarbeiter!$D83),TODAY()),Einstellungen!$F$13:$F$67)))*N(Mitarbeiter!$E83)/IF(Einstellungen!$C$11="7 Tage",7,5),N('Ist-Stunden'!AR83)+(N(Krankheitstage!CC83)+N(Krankheitstage!CO83))*N($C83))))</f>
        <v/>
      </c>
      <c r="BW83" s="76">
        <f>IF($B83="",0,IF(Einstellungen!$C$10="Ja",MAX(IF(Einstellungen!$C$11="7 Tage",MAX(0,(MIN(DATE(2029,5,0),IF(Mitarbeiter!$D83="",DATE(2029,5,0),Mitarbeiter!$D83),TODAY()))-(MAX(DATE(2029,4,1),Mitarbeiter!$C83))+1),MAX(0,NETWORKDAYS(MAX(DATE(2029,4,1),Mitarbeiter!$C83),MIN(DATE(2029,5,0),IF(Mitarbeiter!$D83="",DATE(2029,5,0),Mitarbeiter!$D83),TODAY()),Einstellungen!$F$13:$F$67)))*N(Mitarbeiter!$E83)/IF(Einstellungen!$C$11="7 Tage",7,5),N('Ist-Stunden'!AS83)),MAX(IF(Einstellungen!$C$11="7 Tage",MAX(0,(MIN(DATE(2029,5,0),IF(Mitarbeiter!$D83="",DATE(2029,5,0),Mitarbeiter!$D83),TODAY()))-(MAX(DATE(2029,4,1),Mitarbeiter!$C83))+1),MAX(0,NETWORKDAYS(MAX(DATE(2029,4,1),Mitarbeiter!$C83),MIN(DATE(2029,5,0),IF(Mitarbeiter!$D83="",DATE(2029,5,0),Mitarbeiter!$D83),TODAY()),Einstellungen!$F$13:$F$67)))*N(Mitarbeiter!$E83)/IF(Einstellungen!$C$11="7 Tage",7,5),N('Ist-Stunden'!AS83)+(N(Krankheitstage!CD83)+N(Krankheitstage!CP83))*N($C83))))</f>
        <v/>
      </c>
      <c r="BX83" s="76">
        <f>IF($B83="",0,IF(Einstellungen!$C$10="Ja",MAX(IF(Einstellungen!$C$11="7 Tage",MAX(0,(MIN(DATE(2029,6,0),IF(Mitarbeiter!$D83="",DATE(2029,6,0),Mitarbeiter!$D83),TODAY()))-(MAX(DATE(2029,5,1),Mitarbeiter!$C83))+1),MAX(0,NETWORKDAYS(MAX(DATE(2029,5,1),Mitarbeiter!$C83),MIN(DATE(2029,6,0),IF(Mitarbeiter!$D83="",DATE(2029,6,0),Mitarbeiter!$D83),TODAY()),Einstellungen!$F$13:$F$67)))*N(Mitarbeiter!$E83)/IF(Einstellungen!$C$11="7 Tage",7,5),N('Ist-Stunden'!AT83)),MAX(IF(Einstellungen!$C$11="7 Tage",MAX(0,(MIN(DATE(2029,6,0),IF(Mitarbeiter!$D83="",DATE(2029,6,0),Mitarbeiter!$D83),TODAY()))-(MAX(DATE(2029,5,1),Mitarbeiter!$C83))+1),MAX(0,NETWORKDAYS(MAX(DATE(2029,5,1),Mitarbeiter!$C83),MIN(DATE(2029,6,0),IF(Mitarbeiter!$D83="",DATE(2029,6,0),Mitarbeiter!$D83),TODAY()),Einstellungen!$F$13:$F$67)))*N(Mitarbeiter!$E83)/IF(Einstellungen!$C$11="7 Tage",7,5),N('Ist-Stunden'!AT83)+(N(Krankheitstage!CE83)+N(Krankheitstage!CQ83))*N($C83))))</f>
        <v/>
      </c>
      <c r="BY83" s="76">
        <f>IF($B83="",0,IF(Einstellungen!$C$10="Ja",MAX(IF(Einstellungen!$C$11="7 Tage",MAX(0,(MIN(DATE(2029,7,0),IF(Mitarbeiter!$D83="",DATE(2029,7,0),Mitarbeiter!$D83),TODAY()))-(MAX(DATE(2029,6,1),Mitarbeiter!$C83))+1),MAX(0,NETWORKDAYS(MAX(DATE(2029,6,1),Mitarbeiter!$C83),MIN(DATE(2029,7,0),IF(Mitarbeiter!$D83="",DATE(2029,7,0),Mitarbeiter!$D83),TODAY()),Einstellungen!$F$13:$F$67)))*N(Mitarbeiter!$E83)/IF(Einstellungen!$C$11="7 Tage",7,5),N('Ist-Stunden'!AU83)),MAX(IF(Einstellungen!$C$11="7 Tage",MAX(0,(MIN(DATE(2029,7,0),IF(Mitarbeiter!$D83="",DATE(2029,7,0),Mitarbeiter!$D83),TODAY()))-(MAX(DATE(2029,6,1),Mitarbeiter!$C83))+1),MAX(0,NETWORKDAYS(MAX(DATE(2029,6,1),Mitarbeiter!$C83),MIN(DATE(2029,7,0),IF(Mitarbeiter!$D83="",DATE(2029,7,0),Mitarbeiter!$D83),TODAY()),Einstellungen!$F$13:$F$67)))*N(Mitarbeiter!$E83)/IF(Einstellungen!$C$11="7 Tage",7,5),N('Ist-Stunden'!AU83)+(N(Krankheitstage!CF83)+N(Krankheitstage!CR83))*N($C83))))</f>
        <v/>
      </c>
      <c r="BZ83" s="76">
        <f>IF($B83="",0,IF(Einstellungen!$C$10="Ja",MAX(IF(Einstellungen!$C$11="7 Tage",MAX(0,(MIN(DATE(2029,8,0),IF(Mitarbeiter!$D83="",DATE(2029,8,0),Mitarbeiter!$D83),TODAY()))-(MAX(DATE(2029,7,1),Mitarbeiter!$C83))+1),MAX(0,NETWORKDAYS(MAX(DATE(2029,7,1),Mitarbeiter!$C83),MIN(DATE(2029,8,0),IF(Mitarbeiter!$D83="",DATE(2029,8,0),Mitarbeiter!$D83),TODAY()),Einstellungen!$F$13:$F$67)))*N(Mitarbeiter!$E83)/IF(Einstellungen!$C$11="7 Tage",7,5),N('Ist-Stunden'!AV83)),MAX(IF(Einstellungen!$C$11="7 Tage",MAX(0,(MIN(DATE(2029,8,0),IF(Mitarbeiter!$D83="",DATE(2029,8,0),Mitarbeiter!$D83),TODAY()))-(MAX(DATE(2029,7,1),Mitarbeiter!$C83))+1),MAX(0,NETWORKDAYS(MAX(DATE(2029,7,1),Mitarbeiter!$C83),MIN(DATE(2029,8,0),IF(Mitarbeiter!$D83="",DATE(2029,8,0),Mitarbeiter!$D83),TODAY()),Einstellungen!$F$13:$F$67)))*N(Mitarbeiter!$E83)/IF(Einstellungen!$C$11="7 Tage",7,5),N('Ist-Stunden'!AV83)+(N(Krankheitstage!CG83)+N(Krankheitstage!CS83))*N($C83))))</f>
        <v/>
      </c>
      <c r="CA83" s="76">
        <f>IF($B83="",0,IF(Einstellungen!$C$10="Ja",MAX(IF(Einstellungen!$C$11="7 Tage",MAX(0,(MIN(DATE(2029,9,0),IF(Mitarbeiter!$D83="",DATE(2029,9,0),Mitarbeiter!$D83),TODAY()))-(MAX(DATE(2029,8,1),Mitarbeiter!$C83))+1),MAX(0,NETWORKDAYS(MAX(DATE(2029,8,1),Mitarbeiter!$C83),MIN(DATE(2029,9,0),IF(Mitarbeiter!$D83="",DATE(2029,9,0),Mitarbeiter!$D83),TODAY()),Einstellungen!$F$13:$F$67)))*N(Mitarbeiter!$E83)/IF(Einstellungen!$C$11="7 Tage",7,5),N('Ist-Stunden'!AW83)),MAX(IF(Einstellungen!$C$11="7 Tage",MAX(0,(MIN(DATE(2029,9,0),IF(Mitarbeiter!$D83="",DATE(2029,9,0),Mitarbeiter!$D83),TODAY()))-(MAX(DATE(2029,8,1),Mitarbeiter!$C83))+1),MAX(0,NETWORKDAYS(MAX(DATE(2029,8,1),Mitarbeiter!$C83),MIN(DATE(2029,9,0),IF(Mitarbeiter!$D83="",DATE(2029,9,0),Mitarbeiter!$D83),TODAY()),Einstellungen!$F$13:$F$67)))*N(Mitarbeiter!$E83)/IF(Einstellungen!$C$11="7 Tage",7,5),N('Ist-Stunden'!AW83)+(N(Krankheitstage!CH83)+N(Krankheitstage!CT83))*N($C83))))</f>
        <v/>
      </c>
      <c r="CB83" s="76">
        <f>IF($B83="",0,IF(Einstellungen!$C$10="Ja",MAX(IF(Einstellungen!$C$11="7 Tage",MAX(0,(MIN(DATE(2029,10,0),IF(Mitarbeiter!$D83="",DATE(2029,10,0),Mitarbeiter!$D83),TODAY()))-(MAX(DATE(2029,9,1),Mitarbeiter!$C83))+1),MAX(0,NETWORKDAYS(MAX(DATE(2029,9,1),Mitarbeiter!$C83),MIN(DATE(2029,10,0),IF(Mitarbeiter!$D83="",DATE(2029,10,0),Mitarbeiter!$D83),TODAY()),Einstellungen!$F$13:$F$67)))*N(Mitarbeiter!$E83)/IF(Einstellungen!$C$11="7 Tage",7,5),N('Ist-Stunden'!AX83)),MAX(IF(Einstellungen!$C$11="7 Tage",MAX(0,(MIN(DATE(2029,10,0),IF(Mitarbeiter!$D83="",DATE(2029,10,0),Mitarbeiter!$D83),TODAY()))-(MAX(DATE(2029,9,1),Mitarbeiter!$C83))+1),MAX(0,NETWORKDAYS(MAX(DATE(2029,9,1),Mitarbeiter!$C83),MIN(DATE(2029,10,0),IF(Mitarbeiter!$D83="",DATE(2029,10,0),Mitarbeiter!$D83),TODAY()),Einstellungen!$F$13:$F$67)))*N(Mitarbeiter!$E83)/IF(Einstellungen!$C$11="7 Tage",7,5),N('Ist-Stunden'!AX83)+(N(Krankheitstage!CI83)+N(Krankheitstage!CU83))*N($C83))))</f>
        <v/>
      </c>
      <c r="CC83" s="76">
        <f>IF($B83="",0,IF(Einstellungen!$C$10="Ja",MAX(IF(Einstellungen!$C$11="7 Tage",MAX(0,(MIN(DATE(2029,11,0),IF(Mitarbeiter!$D83="",DATE(2029,11,0),Mitarbeiter!$D83),TODAY()))-(MAX(DATE(2029,10,1),Mitarbeiter!$C83))+1),MAX(0,NETWORKDAYS(MAX(DATE(2029,10,1),Mitarbeiter!$C83),MIN(DATE(2029,11,0),IF(Mitarbeiter!$D83="",DATE(2029,11,0),Mitarbeiter!$D83),TODAY()),Einstellungen!$F$13:$F$67)))*N(Mitarbeiter!$E83)/IF(Einstellungen!$C$11="7 Tage",7,5),N('Ist-Stunden'!AY83)),MAX(IF(Einstellungen!$C$11="7 Tage",MAX(0,(MIN(DATE(2029,11,0),IF(Mitarbeiter!$D83="",DATE(2029,11,0),Mitarbeiter!$D83),TODAY()))-(MAX(DATE(2029,10,1),Mitarbeiter!$C83))+1),MAX(0,NETWORKDAYS(MAX(DATE(2029,10,1),Mitarbeiter!$C83),MIN(DATE(2029,11,0),IF(Mitarbeiter!$D83="",DATE(2029,11,0),Mitarbeiter!$D83),TODAY()),Einstellungen!$F$13:$F$67)))*N(Mitarbeiter!$E83)/IF(Einstellungen!$C$11="7 Tage",7,5),N('Ist-Stunden'!AY83)+(N(Krankheitstage!CJ83)+N(Krankheitstage!CV83))*N($C83))))</f>
        <v/>
      </c>
      <c r="CD83" s="76">
        <f>IF($B83="",0,IF(Einstellungen!$C$10="Ja",MAX(IF(Einstellungen!$C$11="7 Tage",MAX(0,(MIN(DATE(2029,12,0),IF(Mitarbeiter!$D83="",DATE(2029,12,0),Mitarbeiter!$D83),TODAY()))-(MAX(DATE(2029,11,1),Mitarbeiter!$C83))+1),MAX(0,NETWORKDAYS(MAX(DATE(2029,11,1),Mitarbeiter!$C83),MIN(DATE(2029,12,0),IF(Mitarbeiter!$D83="",DATE(2029,12,0),Mitarbeiter!$D83),TODAY()),Einstellungen!$F$13:$F$67)))*N(Mitarbeiter!$E83)/IF(Einstellungen!$C$11="7 Tage",7,5),N('Ist-Stunden'!AZ83)),MAX(IF(Einstellungen!$C$11="7 Tage",MAX(0,(MIN(DATE(2029,12,0),IF(Mitarbeiter!$D83="",DATE(2029,12,0),Mitarbeiter!$D83),TODAY()))-(MAX(DATE(2029,11,1),Mitarbeiter!$C83))+1),MAX(0,NETWORKDAYS(MAX(DATE(2029,11,1),Mitarbeiter!$C83),MIN(DATE(2029,12,0),IF(Mitarbeiter!$D83="",DATE(2029,12,0),Mitarbeiter!$D83),TODAY()),Einstellungen!$F$13:$F$67)))*N(Mitarbeiter!$E83)/IF(Einstellungen!$C$11="7 Tage",7,5),N('Ist-Stunden'!AZ83)+(N(Krankheitstage!CK83)+N(Krankheitstage!CW83))*N($C83))))</f>
        <v/>
      </c>
      <c r="CE83" s="76">
        <f>IF($B83="",0,IF(Einstellungen!$C$10="Ja",MAX(IF(Einstellungen!$C$11="7 Tage",MAX(0,(MIN(DATE(2029,13,0),IF(Mitarbeiter!$D83="",DATE(2029,13,0),Mitarbeiter!$D83),TODAY()))-(MAX(DATE(2029,12,1),Mitarbeiter!$C83))+1),MAX(0,NETWORKDAYS(MAX(DATE(2029,12,1),Mitarbeiter!$C83),MIN(DATE(2029,13,0),IF(Mitarbeiter!$D83="",DATE(2029,13,0),Mitarbeiter!$D83),TODAY()),Einstellungen!$F$13:$F$67)))*N(Mitarbeiter!$E83)/IF(Einstellungen!$C$11="7 Tage",7,5),N('Ist-Stunden'!BA83)),MAX(IF(Einstellungen!$C$11="7 Tage",MAX(0,(MIN(DATE(2029,13,0),IF(Mitarbeiter!$D83="",DATE(2029,13,0),Mitarbeiter!$D83),TODAY()))-(MAX(DATE(2029,12,1),Mitarbeiter!$C83))+1),MAX(0,NETWORKDAYS(MAX(DATE(2029,12,1),Mitarbeiter!$C83),MIN(DATE(2029,13,0),IF(Mitarbeiter!$D83="",DATE(2029,13,0),Mitarbeiter!$D83),TODAY()),Einstellungen!$F$13:$F$67)))*N(Mitarbeiter!$E83)/IF(Einstellungen!$C$11="7 Tage",7,5),N('Ist-Stunden'!BA83)+(N(Krankheitstage!CL83)+N(Krankheitstage!CX83))*N($C83))))</f>
        <v/>
      </c>
      <c r="CF83" s="76">
        <f>IF($B83="",0,IF(Einstellungen!$C$10="Ja",MAX(IF(Einstellungen!$C$11="7 Tage",MAX(0,(MIN(DATE(2030,2,0),IF(Mitarbeiter!$D83="",DATE(2030,2,0),Mitarbeiter!$D83),TODAY()))-(MAX(DATE(2030,1,1),Mitarbeiter!$C83))+1),MAX(0,NETWORKDAYS(MAX(DATE(2030,1,1),Mitarbeiter!$C83),MIN(DATE(2030,2,0),IF(Mitarbeiter!$D83="",DATE(2030,2,0),Mitarbeiter!$D83),TODAY()),Einstellungen!$F$13:$F$67)))*N(Mitarbeiter!$E83)/IF(Einstellungen!$C$11="7 Tage",7,5),N('Ist-Stunden'!BB83)),MAX(IF(Einstellungen!$C$11="7 Tage",MAX(0,(MIN(DATE(2030,2,0),IF(Mitarbeiter!$D83="",DATE(2030,2,0),Mitarbeiter!$D83),TODAY()))-(MAX(DATE(2030,1,1),Mitarbeiter!$C83))+1),MAX(0,NETWORKDAYS(MAX(DATE(2030,1,1),Mitarbeiter!$C83),MIN(DATE(2030,2,0),IF(Mitarbeiter!$D83="",DATE(2030,2,0),Mitarbeiter!$D83),TODAY()),Einstellungen!$F$13:$F$67)))*N(Mitarbeiter!$E83)/IF(Einstellungen!$C$11="7 Tage",7,5),N('Ist-Stunden'!BB83)+(N(Krankheitstage!CY83)+N(Krankheitstage!DK83))*N($C83))))</f>
        <v/>
      </c>
      <c r="CG83" s="76">
        <f>IF($B83="",0,IF(Einstellungen!$C$10="Ja",MAX(IF(Einstellungen!$C$11="7 Tage",MAX(0,(MIN(DATE(2030,3,0),IF(Mitarbeiter!$D83="",DATE(2030,3,0),Mitarbeiter!$D83),TODAY()))-(MAX(DATE(2030,2,1),Mitarbeiter!$C83))+1),MAX(0,NETWORKDAYS(MAX(DATE(2030,2,1),Mitarbeiter!$C83),MIN(DATE(2030,3,0),IF(Mitarbeiter!$D83="",DATE(2030,3,0),Mitarbeiter!$D83),TODAY()),Einstellungen!$F$13:$F$67)))*N(Mitarbeiter!$E83)/IF(Einstellungen!$C$11="7 Tage",7,5),N('Ist-Stunden'!BC83)),MAX(IF(Einstellungen!$C$11="7 Tage",MAX(0,(MIN(DATE(2030,3,0),IF(Mitarbeiter!$D83="",DATE(2030,3,0),Mitarbeiter!$D83),TODAY()))-(MAX(DATE(2030,2,1),Mitarbeiter!$C83))+1),MAX(0,NETWORKDAYS(MAX(DATE(2030,2,1),Mitarbeiter!$C83),MIN(DATE(2030,3,0),IF(Mitarbeiter!$D83="",DATE(2030,3,0),Mitarbeiter!$D83),TODAY()),Einstellungen!$F$13:$F$67)))*N(Mitarbeiter!$E83)/IF(Einstellungen!$C$11="7 Tage",7,5),N('Ist-Stunden'!BC83)+(N(Krankheitstage!CZ83)+N(Krankheitstage!DL83))*N($C83))))</f>
        <v/>
      </c>
      <c r="CH83" s="76">
        <f>IF($B83="",0,IF(Einstellungen!$C$10="Ja",MAX(IF(Einstellungen!$C$11="7 Tage",MAX(0,(MIN(DATE(2030,4,0),IF(Mitarbeiter!$D83="",DATE(2030,4,0),Mitarbeiter!$D83),TODAY()))-(MAX(DATE(2030,3,1),Mitarbeiter!$C83))+1),MAX(0,NETWORKDAYS(MAX(DATE(2030,3,1),Mitarbeiter!$C83),MIN(DATE(2030,4,0),IF(Mitarbeiter!$D83="",DATE(2030,4,0),Mitarbeiter!$D83),TODAY()),Einstellungen!$F$13:$F$67)))*N(Mitarbeiter!$E83)/IF(Einstellungen!$C$11="7 Tage",7,5),N('Ist-Stunden'!BD83)),MAX(IF(Einstellungen!$C$11="7 Tage",MAX(0,(MIN(DATE(2030,4,0),IF(Mitarbeiter!$D83="",DATE(2030,4,0),Mitarbeiter!$D83),TODAY()))-(MAX(DATE(2030,3,1),Mitarbeiter!$C83))+1),MAX(0,NETWORKDAYS(MAX(DATE(2030,3,1),Mitarbeiter!$C83),MIN(DATE(2030,4,0),IF(Mitarbeiter!$D83="",DATE(2030,4,0),Mitarbeiter!$D83),TODAY()),Einstellungen!$F$13:$F$67)))*N(Mitarbeiter!$E83)/IF(Einstellungen!$C$11="7 Tage",7,5),N('Ist-Stunden'!BD83)+(N(Krankheitstage!DA83)+N(Krankheitstage!DM83))*N($C83))))</f>
        <v/>
      </c>
      <c r="CI83" s="76">
        <f>IF($B83="",0,IF(Einstellungen!$C$10="Ja",MAX(IF(Einstellungen!$C$11="7 Tage",MAX(0,(MIN(DATE(2030,5,0),IF(Mitarbeiter!$D83="",DATE(2030,5,0),Mitarbeiter!$D83),TODAY()))-(MAX(DATE(2030,4,1),Mitarbeiter!$C83))+1),MAX(0,NETWORKDAYS(MAX(DATE(2030,4,1),Mitarbeiter!$C83),MIN(DATE(2030,5,0),IF(Mitarbeiter!$D83="",DATE(2030,5,0),Mitarbeiter!$D83),TODAY()),Einstellungen!$F$13:$F$67)))*N(Mitarbeiter!$E83)/IF(Einstellungen!$C$11="7 Tage",7,5),N('Ist-Stunden'!BE83)),MAX(IF(Einstellungen!$C$11="7 Tage",MAX(0,(MIN(DATE(2030,5,0),IF(Mitarbeiter!$D83="",DATE(2030,5,0),Mitarbeiter!$D83),TODAY()))-(MAX(DATE(2030,4,1),Mitarbeiter!$C83))+1),MAX(0,NETWORKDAYS(MAX(DATE(2030,4,1),Mitarbeiter!$C83),MIN(DATE(2030,5,0),IF(Mitarbeiter!$D83="",DATE(2030,5,0),Mitarbeiter!$D83),TODAY()),Einstellungen!$F$13:$F$67)))*N(Mitarbeiter!$E83)/IF(Einstellungen!$C$11="7 Tage",7,5),N('Ist-Stunden'!BE83)+(N(Krankheitstage!DB83)+N(Krankheitstage!DN83))*N($C83))))</f>
        <v/>
      </c>
      <c r="CJ83" s="76">
        <f>IF($B83="",0,IF(Einstellungen!$C$10="Ja",MAX(IF(Einstellungen!$C$11="7 Tage",MAX(0,(MIN(DATE(2030,6,0),IF(Mitarbeiter!$D83="",DATE(2030,6,0),Mitarbeiter!$D83),TODAY()))-(MAX(DATE(2030,5,1),Mitarbeiter!$C83))+1),MAX(0,NETWORKDAYS(MAX(DATE(2030,5,1),Mitarbeiter!$C83),MIN(DATE(2030,6,0),IF(Mitarbeiter!$D83="",DATE(2030,6,0),Mitarbeiter!$D83),TODAY()),Einstellungen!$F$13:$F$67)))*N(Mitarbeiter!$E83)/IF(Einstellungen!$C$11="7 Tage",7,5),N('Ist-Stunden'!BF83)),MAX(IF(Einstellungen!$C$11="7 Tage",MAX(0,(MIN(DATE(2030,6,0),IF(Mitarbeiter!$D83="",DATE(2030,6,0),Mitarbeiter!$D83),TODAY()))-(MAX(DATE(2030,5,1),Mitarbeiter!$C83))+1),MAX(0,NETWORKDAYS(MAX(DATE(2030,5,1),Mitarbeiter!$C83),MIN(DATE(2030,6,0),IF(Mitarbeiter!$D83="",DATE(2030,6,0),Mitarbeiter!$D83),TODAY()),Einstellungen!$F$13:$F$67)))*N(Mitarbeiter!$E83)/IF(Einstellungen!$C$11="7 Tage",7,5),N('Ist-Stunden'!BF83)+(N(Krankheitstage!DC83)+N(Krankheitstage!DO83))*N($C83))))</f>
        <v/>
      </c>
      <c r="CK83" s="76">
        <f>IF($B83="",0,IF(Einstellungen!$C$10="Ja",MAX(IF(Einstellungen!$C$11="7 Tage",MAX(0,(MIN(DATE(2030,7,0),IF(Mitarbeiter!$D83="",DATE(2030,7,0),Mitarbeiter!$D83),TODAY()))-(MAX(DATE(2030,6,1),Mitarbeiter!$C83))+1),MAX(0,NETWORKDAYS(MAX(DATE(2030,6,1),Mitarbeiter!$C83),MIN(DATE(2030,7,0),IF(Mitarbeiter!$D83="",DATE(2030,7,0),Mitarbeiter!$D83),TODAY()),Einstellungen!$F$13:$F$67)))*N(Mitarbeiter!$E83)/IF(Einstellungen!$C$11="7 Tage",7,5),N('Ist-Stunden'!BG83)),MAX(IF(Einstellungen!$C$11="7 Tage",MAX(0,(MIN(DATE(2030,7,0),IF(Mitarbeiter!$D83="",DATE(2030,7,0),Mitarbeiter!$D83),TODAY()))-(MAX(DATE(2030,6,1),Mitarbeiter!$C83))+1),MAX(0,NETWORKDAYS(MAX(DATE(2030,6,1),Mitarbeiter!$C83),MIN(DATE(2030,7,0),IF(Mitarbeiter!$D83="",DATE(2030,7,0),Mitarbeiter!$D83),TODAY()),Einstellungen!$F$13:$F$67)))*N(Mitarbeiter!$E83)/IF(Einstellungen!$C$11="7 Tage",7,5),N('Ist-Stunden'!BG83)+(N(Krankheitstage!DD83)+N(Krankheitstage!DP83))*N($C83))))</f>
        <v/>
      </c>
      <c r="CL83" s="76">
        <f>IF($B83="",0,IF(Einstellungen!$C$10="Ja",MAX(IF(Einstellungen!$C$11="7 Tage",MAX(0,(MIN(DATE(2030,8,0),IF(Mitarbeiter!$D83="",DATE(2030,8,0),Mitarbeiter!$D83),TODAY()))-(MAX(DATE(2030,7,1),Mitarbeiter!$C83))+1),MAX(0,NETWORKDAYS(MAX(DATE(2030,7,1),Mitarbeiter!$C83),MIN(DATE(2030,8,0),IF(Mitarbeiter!$D83="",DATE(2030,8,0),Mitarbeiter!$D83),TODAY()),Einstellungen!$F$13:$F$67)))*N(Mitarbeiter!$E83)/IF(Einstellungen!$C$11="7 Tage",7,5),N('Ist-Stunden'!BH83)),MAX(IF(Einstellungen!$C$11="7 Tage",MAX(0,(MIN(DATE(2030,8,0),IF(Mitarbeiter!$D83="",DATE(2030,8,0),Mitarbeiter!$D83),TODAY()))-(MAX(DATE(2030,7,1),Mitarbeiter!$C83))+1),MAX(0,NETWORKDAYS(MAX(DATE(2030,7,1),Mitarbeiter!$C83),MIN(DATE(2030,8,0),IF(Mitarbeiter!$D83="",DATE(2030,8,0),Mitarbeiter!$D83),TODAY()),Einstellungen!$F$13:$F$67)))*N(Mitarbeiter!$E83)/IF(Einstellungen!$C$11="7 Tage",7,5),N('Ist-Stunden'!BH83)+(N(Krankheitstage!DE83)+N(Krankheitstage!DQ83))*N($C83))))</f>
        <v/>
      </c>
      <c r="CM83" s="76">
        <f>IF($B83="",0,IF(Einstellungen!$C$10="Ja",MAX(IF(Einstellungen!$C$11="7 Tage",MAX(0,(MIN(DATE(2030,9,0),IF(Mitarbeiter!$D83="",DATE(2030,9,0),Mitarbeiter!$D83),TODAY()))-(MAX(DATE(2030,8,1),Mitarbeiter!$C83))+1),MAX(0,NETWORKDAYS(MAX(DATE(2030,8,1),Mitarbeiter!$C83),MIN(DATE(2030,9,0),IF(Mitarbeiter!$D83="",DATE(2030,9,0),Mitarbeiter!$D83),TODAY()),Einstellungen!$F$13:$F$67)))*N(Mitarbeiter!$E83)/IF(Einstellungen!$C$11="7 Tage",7,5),N('Ist-Stunden'!BI83)),MAX(IF(Einstellungen!$C$11="7 Tage",MAX(0,(MIN(DATE(2030,9,0),IF(Mitarbeiter!$D83="",DATE(2030,9,0),Mitarbeiter!$D83),TODAY()))-(MAX(DATE(2030,8,1),Mitarbeiter!$C83))+1),MAX(0,NETWORKDAYS(MAX(DATE(2030,8,1),Mitarbeiter!$C83),MIN(DATE(2030,9,0),IF(Mitarbeiter!$D83="",DATE(2030,9,0),Mitarbeiter!$D83),TODAY()),Einstellungen!$F$13:$F$67)))*N(Mitarbeiter!$E83)/IF(Einstellungen!$C$11="7 Tage",7,5),N('Ist-Stunden'!BI83)+(N(Krankheitstage!DF83)+N(Krankheitstage!DR83))*N($C83))))</f>
        <v/>
      </c>
      <c r="CN83" s="76">
        <f>IF($B83="",0,IF(Einstellungen!$C$10="Ja",MAX(IF(Einstellungen!$C$11="7 Tage",MAX(0,(MIN(DATE(2030,10,0),IF(Mitarbeiter!$D83="",DATE(2030,10,0),Mitarbeiter!$D83),TODAY()))-(MAX(DATE(2030,9,1),Mitarbeiter!$C83))+1),MAX(0,NETWORKDAYS(MAX(DATE(2030,9,1),Mitarbeiter!$C83),MIN(DATE(2030,10,0),IF(Mitarbeiter!$D83="",DATE(2030,10,0),Mitarbeiter!$D83),TODAY()),Einstellungen!$F$13:$F$67)))*N(Mitarbeiter!$E83)/IF(Einstellungen!$C$11="7 Tage",7,5),N('Ist-Stunden'!BJ83)),MAX(IF(Einstellungen!$C$11="7 Tage",MAX(0,(MIN(DATE(2030,10,0),IF(Mitarbeiter!$D83="",DATE(2030,10,0),Mitarbeiter!$D83),TODAY()))-(MAX(DATE(2030,9,1),Mitarbeiter!$C83))+1),MAX(0,NETWORKDAYS(MAX(DATE(2030,9,1),Mitarbeiter!$C83),MIN(DATE(2030,10,0),IF(Mitarbeiter!$D83="",DATE(2030,10,0),Mitarbeiter!$D83),TODAY()),Einstellungen!$F$13:$F$67)))*N(Mitarbeiter!$E83)/IF(Einstellungen!$C$11="7 Tage",7,5),N('Ist-Stunden'!BJ83)+(N(Krankheitstage!DG83)+N(Krankheitstage!DS83))*N($C83))))</f>
        <v/>
      </c>
      <c r="CO83" s="76">
        <f>IF($B83="",0,IF(Einstellungen!$C$10="Ja",MAX(IF(Einstellungen!$C$11="7 Tage",MAX(0,(MIN(DATE(2030,11,0),IF(Mitarbeiter!$D83="",DATE(2030,11,0),Mitarbeiter!$D83),TODAY()))-(MAX(DATE(2030,10,1),Mitarbeiter!$C83))+1),MAX(0,NETWORKDAYS(MAX(DATE(2030,10,1),Mitarbeiter!$C83),MIN(DATE(2030,11,0),IF(Mitarbeiter!$D83="",DATE(2030,11,0),Mitarbeiter!$D83),TODAY()),Einstellungen!$F$13:$F$67)))*N(Mitarbeiter!$E83)/IF(Einstellungen!$C$11="7 Tage",7,5),N('Ist-Stunden'!BK83)),MAX(IF(Einstellungen!$C$11="7 Tage",MAX(0,(MIN(DATE(2030,11,0),IF(Mitarbeiter!$D83="",DATE(2030,11,0),Mitarbeiter!$D83),TODAY()))-(MAX(DATE(2030,10,1),Mitarbeiter!$C83))+1),MAX(0,NETWORKDAYS(MAX(DATE(2030,10,1),Mitarbeiter!$C83),MIN(DATE(2030,11,0),IF(Mitarbeiter!$D83="",DATE(2030,11,0),Mitarbeiter!$D83),TODAY()),Einstellungen!$F$13:$F$67)))*N(Mitarbeiter!$E83)/IF(Einstellungen!$C$11="7 Tage",7,5),N('Ist-Stunden'!BK83)+(N(Krankheitstage!DH83)+N(Krankheitstage!DT83))*N($C83))))</f>
        <v/>
      </c>
      <c r="CP83" s="76">
        <f>IF($B83="",0,IF(Einstellungen!$C$10="Ja",MAX(IF(Einstellungen!$C$11="7 Tage",MAX(0,(MIN(DATE(2030,12,0),IF(Mitarbeiter!$D83="",DATE(2030,12,0),Mitarbeiter!$D83),TODAY()))-(MAX(DATE(2030,11,1),Mitarbeiter!$C83))+1),MAX(0,NETWORKDAYS(MAX(DATE(2030,11,1),Mitarbeiter!$C83),MIN(DATE(2030,12,0),IF(Mitarbeiter!$D83="",DATE(2030,12,0),Mitarbeiter!$D83),TODAY()),Einstellungen!$F$13:$F$67)))*N(Mitarbeiter!$E83)/IF(Einstellungen!$C$11="7 Tage",7,5),N('Ist-Stunden'!BL83)),MAX(IF(Einstellungen!$C$11="7 Tage",MAX(0,(MIN(DATE(2030,12,0),IF(Mitarbeiter!$D83="",DATE(2030,12,0),Mitarbeiter!$D83),TODAY()))-(MAX(DATE(2030,11,1),Mitarbeiter!$C83))+1),MAX(0,NETWORKDAYS(MAX(DATE(2030,11,1),Mitarbeiter!$C83),MIN(DATE(2030,12,0),IF(Mitarbeiter!$D83="",DATE(2030,12,0),Mitarbeiter!$D83),TODAY()),Einstellungen!$F$13:$F$67)))*N(Mitarbeiter!$E83)/IF(Einstellungen!$C$11="7 Tage",7,5),N('Ist-Stunden'!BL83)+(N(Krankheitstage!DI83)+N(Krankheitstage!DU83))*N($C83))))</f>
        <v/>
      </c>
      <c r="CQ83" s="76">
        <f>IF($B83="",0,IF(Einstellungen!$C$10="Ja",MAX(IF(Einstellungen!$C$11="7 Tage",MAX(0,(MIN(DATE(2030,13,0),IF(Mitarbeiter!$D83="",DATE(2030,13,0),Mitarbeiter!$D83),TODAY()))-(MAX(DATE(2030,12,1),Mitarbeiter!$C83))+1),MAX(0,NETWORKDAYS(MAX(DATE(2030,12,1),Mitarbeiter!$C83),MIN(DATE(2030,13,0),IF(Mitarbeiter!$D83="",DATE(2030,13,0),Mitarbeiter!$D83),TODAY()),Einstellungen!$F$13:$F$67)))*N(Mitarbeiter!$E83)/IF(Einstellungen!$C$11="7 Tage",7,5),N('Ist-Stunden'!BM83)),MAX(IF(Einstellungen!$C$11="7 Tage",MAX(0,(MIN(DATE(2030,13,0),IF(Mitarbeiter!$D83="",DATE(2030,13,0),Mitarbeiter!$D83),TODAY()))-(MAX(DATE(2030,12,1),Mitarbeiter!$C83))+1),MAX(0,NETWORKDAYS(MAX(DATE(2030,12,1),Mitarbeiter!$C83),MIN(DATE(2030,13,0),IF(Mitarbeiter!$D83="",DATE(2030,13,0),Mitarbeiter!$D83),TODAY()),Einstellungen!$F$13:$F$67)))*N(Mitarbeiter!$E83)/IF(Einstellungen!$C$11="7 Tage",7,5),N('Ist-Stunden'!BM83)+(N(Krankheitstage!DJ83)+N(Krankheitstage!DV83))*N($C83))))</f>
        <v/>
      </c>
    </row>
    <row r="84">
      <c r="A84" s="73">
        <f>IF(Mitarbeiter!B84="","",Mitarbeiter!A84)</f>
        <v/>
      </c>
      <c r="B84" s="6">
        <f>IF(Mitarbeiter!B84="","",Mitarbeiter!B84)</f>
        <v/>
      </c>
      <c r="C84" s="74">
        <f>IF(Mitarbeiter!B84="","",Mitarbeiter!F84)</f>
        <v/>
      </c>
      <c r="D84" s="75">
        <f>N(INDEX(Krankheitstage!$G84:$DV84,1,(Einstellungen!$C$3-2026)*24+1))</f>
        <v/>
      </c>
      <c r="E84" s="75">
        <f>N(INDEX(Krankheitstage!$G84:$DV84,1,(Einstellungen!$C$3-2026)*24+2))</f>
        <v/>
      </c>
      <c r="F84" s="75">
        <f>N(INDEX(Krankheitstage!$G84:$DV84,1,(Einstellungen!$C$3-2026)*24+3))</f>
        <v/>
      </c>
      <c r="G84" s="75">
        <f>N(INDEX(Krankheitstage!$G84:$DV84,1,(Einstellungen!$C$3-2026)*24+4))</f>
        <v/>
      </c>
      <c r="H84" s="75">
        <f>N(INDEX(Krankheitstage!$G84:$DV84,1,(Einstellungen!$C$3-2026)*24+5))</f>
        <v/>
      </c>
      <c r="I84" s="75">
        <f>N(INDEX(Krankheitstage!$G84:$DV84,1,(Einstellungen!$C$3-2026)*24+6))</f>
        <v/>
      </c>
      <c r="J84" s="75">
        <f>N(INDEX(Krankheitstage!$G84:$DV84,1,(Einstellungen!$C$3-2026)*24+7))</f>
        <v/>
      </c>
      <c r="K84" s="75">
        <f>N(INDEX(Krankheitstage!$G84:$DV84,1,(Einstellungen!$C$3-2026)*24+8))</f>
        <v/>
      </c>
      <c r="L84" s="75">
        <f>N(INDEX(Krankheitstage!$G84:$DV84,1,(Einstellungen!$C$3-2026)*24+9))</f>
        <v/>
      </c>
      <c r="M84" s="75">
        <f>N(INDEX(Krankheitstage!$G84:$DV84,1,(Einstellungen!$C$3-2026)*24+10))</f>
        <v/>
      </c>
      <c r="N84" s="75">
        <f>N(INDEX(Krankheitstage!$G84:$DV84,1,(Einstellungen!$C$3-2026)*24+11))</f>
        <v/>
      </c>
      <c r="O84" s="75">
        <f>N(INDEX(Krankheitstage!$G84:$DV84,1,(Einstellungen!$C$3-2026)*24+12))</f>
        <v/>
      </c>
      <c r="P84" s="75">
        <f>IF($B84="","",SUM(D84:O84))</f>
        <v/>
      </c>
      <c r="Q84" s="75">
        <f>N(INDEX(Krankheitstage!$G84:$DV84,1,(Einstellungen!$C$3-2026)*24+13))</f>
        <v/>
      </c>
      <c r="R84" s="75">
        <f>N(INDEX(Krankheitstage!$G84:$DV84,1,(Einstellungen!$C$3-2026)*24+14))</f>
        <v/>
      </c>
      <c r="S84" s="75">
        <f>N(INDEX(Krankheitstage!$G84:$DV84,1,(Einstellungen!$C$3-2026)*24+15))</f>
        <v/>
      </c>
      <c r="T84" s="75">
        <f>N(INDEX(Krankheitstage!$G84:$DV84,1,(Einstellungen!$C$3-2026)*24+16))</f>
        <v/>
      </c>
      <c r="U84" s="75">
        <f>N(INDEX(Krankheitstage!$G84:$DV84,1,(Einstellungen!$C$3-2026)*24+17))</f>
        <v/>
      </c>
      <c r="V84" s="75">
        <f>N(INDEX(Krankheitstage!$G84:$DV84,1,(Einstellungen!$C$3-2026)*24+18))</f>
        <v/>
      </c>
      <c r="W84" s="75">
        <f>N(INDEX(Krankheitstage!$G84:$DV84,1,(Einstellungen!$C$3-2026)*24+19))</f>
        <v/>
      </c>
      <c r="X84" s="75">
        <f>N(INDEX(Krankheitstage!$G84:$DV84,1,(Einstellungen!$C$3-2026)*24+20))</f>
        <v/>
      </c>
      <c r="Y84" s="75">
        <f>N(INDEX(Krankheitstage!$G84:$DV84,1,(Einstellungen!$C$3-2026)*24+21))</f>
        <v/>
      </c>
      <c r="Z84" s="75">
        <f>N(INDEX(Krankheitstage!$G84:$DV84,1,(Einstellungen!$C$3-2026)*24+22))</f>
        <v/>
      </c>
      <c r="AA84" s="75">
        <f>N(INDEX(Krankheitstage!$G84:$DV84,1,(Einstellungen!$C$3-2026)*24+23))</f>
        <v/>
      </c>
      <c r="AB84" s="75">
        <f>N(INDEX(Krankheitstage!$G84:$DV84,1,(Einstellungen!$C$3-2026)*24+24))</f>
        <v/>
      </c>
      <c r="AC84" s="75">
        <f>IF($B84="","",SUM(Q84:AB84))</f>
        <v/>
      </c>
      <c r="AD84" s="75">
        <f>IF($B84="","",SUM(P84,AC84))</f>
        <v/>
      </c>
      <c r="AE84" s="76">
        <f>IF($B84="","",AD84*N(C84))</f>
        <v/>
      </c>
      <c r="AF84" s="75">
        <f>IF($B84="","",Krankheitstage!E84)</f>
        <v/>
      </c>
      <c r="AG84" s="76">
        <f>IF($B84="","",AF84*N(C84))</f>
        <v/>
      </c>
      <c r="AH84" s="76">
        <f>IF($B84="","",INDEX($AJ84:$CQ84,1,(Einstellungen!$C$3-2026)*12+1)+INDEX($AJ84:$CQ84,1,(Einstellungen!$C$3-2026)*12+2)+INDEX($AJ84:$CQ84,1,(Einstellungen!$C$3-2026)*12+3)+INDEX($AJ84:$CQ84,1,(Einstellungen!$C$3-2026)*12+4)+INDEX($AJ84:$CQ84,1,(Einstellungen!$C$3-2026)*12+5)+INDEX($AJ84:$CQ84,1,(Einstellungen!$C$3-2026)*12+6)+INDEX($AJ84:$CQ84,1,(Einstellungen!$C$3-2026)*12+7)+INDEX($AJ84:$CQ84,1,(Einstellungen!$C$3-2026)*12+8)+INDEX($AJ84:$CQ84,1,(Einstellungen!$C$3-2026)*12+9)+INDEX($AJ84:$CQ84,1,(Einstellungen!$C$3-2026)*12+10)+INDEX($AJ84:$CQ84,1,(Einstellungen!$C$3-2026)*12+11)+INDEX($AJ84:$CQ84,1,(Einstellungen!$C$3-2026)*12+12))</f>
        <v/>
      </c>
      <c r="AI84" s="76">
        <f>IF($B84="","",SUM($AJ84:$CQ84))</f>
        <v/>
      </c>
      <c r="AJ84" s="76">
        <f>IF($B84="",0,IF(Einstellungen!$C$10="Ja",MAX(IF(Einstellungen!$C$11="7 Tage",MAX(0,(MIN(DATE(2026,2,0),IF(Mitarbeiter!$D84="",DATE(2026,2,0),Mitarbeiter!$D84),TODAY()))-(MAX(DATE(2026,1,1),Mitarbeiter!$C84))+1),MAX(0,NETWORKDAYS(MAX(DATE(2026,1,1),Mitarbeiter!$C84),MIN(DATE(2026,2,0),IF(Mitarbeiter!$D84="",DATE(2026,2,0),Mitarbeiter!$D84),TODAY()),Einstellungen!$F$13:$F$67)))*N(Mitarbeiter!$E84)/IF(Einstellungen!$C$11="7 Tage",7,5),N('Ist-Stunden'!F84)),MAX(IF(Einstellungen!$C$11="7 Tage",MAX(0,(MIN(DATE(2026,2,0),IF(Mitarbeiter!$D84="",DATE(2026,2,0),Mitarbeiter!$D84),TODAY()))-(MAX(DATE(2026,1,1),Mitarbeiter!$C84))+1),MAX(0,NETWORKDAYS(MAX(DATE(2026,1,1),Mitarbeiter!$C84),MIN(DATE(2026,2,0),IF(Mitarbeiter!$D84="",DATE(2026,2,0),Mitarbeiter!$D84),TODAY()),Einstellungen!$F$13:$F$67)))*N(Mitarbeiter!$E84)/IF(Einstellungen!$C$11="7 Tage",7,5),N('Ist-Stunden'!F84)+(N(Krankheitstage!G84)+N(Krankheitstage!S84))*N($C84))))</f>
        <v/>
      </c>
      <c r="AK84" s="76">
        <f>IF($B84="",0,IF(Einstellungen!$C$10="Ja",MAX(IF(Einstellungen!$C$11="7 Tage",MAX(0,(MIN(DATE(2026,3,0),IF(Mitarbeiter!$D84="",DATE(2026,3,0),Mitarbeiter!$D84),TODAY()))-(MAX(DATE(2026,2,1),Mitarbeiter!$C84))+1),MAX(0,NETWORKDAYS(MAX(DATE(2026,2,1),Mitarbeiter!$C84),MIN(DATE(2026,3,0),IF(Mitarbeiter!$D84="",DATE(2026,3,0),Mitarbeiter!$D84),TODAY()),Einstellungen!$F$13:$F$67)))*N(Mitarbeiter!$E84)/IF(Einstellungen!$C$11="7 Tage",7,5),N('Ist-Stunden'!G84)),MAX(IF(Einstellungen!$C$11="7 Tage",MAX(0,(MIN(DATE(2026,3,0),IF(Mitarbeiter!$D84="",DATE(2026,3,0),Mitarbeiter!$D84),TODAY()))-(MAX(DATE(2026,2,1),Mitarbeiter!$C84))+1),MAX(0,NETWORKDAYS(MAX(DATE(2026,2,1),Mitarbeiter!$C84),MIN(DATE(2026,3,0),IF(Mitarbeiter!$D84="",DATE(2026,3,0),Mitarbeiter!$D84),TODAY()),Einstellungen!$F$13:$F$67)))*N(Mitarbeiter!$E84)/IF(Einstellungen!$C$11="7 Tage",7,5),N('Ist-Stunden'!G84)+(N(Krankheitstage!H84)+N(Krankheitstage!T84))*N($C84))))</f>
        <v/>
      </c>
      <c r="AL84" s="76">
        <f>IF($B84="",0,IF(Einstellungen!$C$10="Ja",MAX(IF(Einstellungen!$C$11="7 Tage",MAX(0,(MIN(DATE(2026,4,0),IF(Mitarbeiter!$D84="",DATE(2026,4,0),Mitarbeiter!$D84),TODAY()))-(MAX(DATE(2026,3,1),Mitarbeiter!$C84))+1),MAX(0,NETWORKDAYS(MAX(DATE(2026,3,1),Mitarbeiter!$C84),MIN(DATE(2026,4,0),IF(Mitarbeiter!$D84="",DATE(2026,4,0),Mitarbeiter!$D84),TODAY()),Einstellungen!$F$13:$F$67)))*N(Mitarbeiter!$E84)/IF(Einstellungen!$C$11="7 Tage",7,5),N('Ist-Stunden'!H84)),MAX(IF(Einstellungen!$C$11="7 Tage",MAX(0,(MIN(DATE(2026,4,0),IF(Mitarbeiter!$D84="",DATE(2026,4,0),Mitarbeiter!$D84),TODAY()))-(MAX(DATE(2026,3,1),Mitarbeiter!$C84))+1),MAX(0,NETWORKDAYS(MAX(DATE(2026,3,1),Mitarbeiter!$C84),MIN(DATE(2026,4,0),IF(Mitarbeiter!$D84="",DATE(2026,4,0),Mitarbeiter!$D84),TODAY()),Einstellungen!$F$13:$F$67)))*N(Mitarbeiter!$E84)/IF(Einstellungen!$C$11="7 Tage",7,5),N('Ist-Stunden'!H84)+(N(Krankheitstage!I84)+N(Krankheitstage!U84))*N($C84))))</f>
        <v/>
      </c>
      <c r="AM84" s="76">
        <f>IF($B84="",0,IF(Einstellungen!$C$10="Ja",MAX(IF(Einstellungen!$C$11="7 Tage",MAX(0,(MIN(DATE(2026,5,0),IF(Mitarbeiter!$D84="",DATE(2026,5,0),Mitarbeiter!$D84),TODAY()))-(MAX(DATE(2026,4,1),Mitarbeiter!$C84))+1),MAX(0,NETWORKDAYS(MAX(DATE(2026,4,1),Mitarbeiter!$C84),MIN(DATE(2026,5,0),IF(Mitarbeiter!$D84="",DATE(2026,5,0),Mitarbeiter!$D84),TODAY()),Einstellungen!$F$13:$F$67)))*N(Mitarbeiter!$E84)/IF(Einstellungen!$C$11="7 Tage",7,5),N('Ist-Stunden'!I84)),MAX(IF(Einstellungen!$C$11="7 Tage",MAX(0,(MIN(DATE(2026,5,0),IF(Mitarbeiter!$D84="",DATE(2026,5,0),Mitarbeiter!$D84),TODAY()))-(MAX(DATE(2026,4,1),Mitarbeiter!$C84))+1),MAX(0,NETWORKDAYS(MAX(DATE(2026,4,1),Mitarbeiter!$C84),MIN(DATE(2026,5,0),IF(Mitarbeiter!$D84="",DATE(2026,5,0),Mitarbeiter!$D84),TODAY()),Einstellungen!$F$13:$F$67)))*N(Mitarbeiter!$E84)/IF(Einstellungen!$C$11="7 Tage",7,5),N('Ist-Stunden'!I84)+(N(Krankheitstage!J84)+N(Krankheitstage!V84))*N($C84))))</f>
        <v/>
      </c>
      <c r="AN84" s="76">
        <f>IF($B84="",0,IF(Einstellungen!$C$10="Ja",MAX(IF(Einstellungen!$C$11="7 Tage",MAX(0,(MIN(DATE(2026,6,0),IF(Mitarbeiter!$D84="",DATE(2026,6,0),Mitarbeiter!$D84),TODAY()))-(MAX(DATE(2026,5,1),Mitarbeiter!$C84))+1),MAX(0,NETWORKDAYS(MAX(DATE(2026,5,1),Mitarbeiter!$C84),MIN(DATE(2026,6,0),IF(Mitarbeiter!$D84="",DATE(2026,6,0),Mitarbeiter!$D84),TODAY()),Einstellungen!$F$13:$F$67)))*N(Mitarbeiter!$E84)/IF(Einstellungen!$C$11="7 Tage",7,5),N('Ist-Stunden'!J84)),MAX(IF(Einstellungen!$C$11="7 Tage",MAX(0,(MIN(DATE(2026,6,0),IF(Mitarbeiter!$D84="",DATE(2026,6,0),Mitarbeiter!$D84),TODAY()))-(MAX(DATE(2026,5,1),Mitarbeiter!$C84))+1),MAX(0,NETWORKDAYS(MAX(DATE(2026,5,1),Mitarbeiter!$C84),MIN(DATE(2026,6,0),IF(Mitarbeiter!$D84="",DATE(2026,6,0),Mitarbeiter!$D84),TODAY()),Einstellungen!$F$13:$F$67)))*N(Mitarbeiter!$E84)/IF(Einstellungen!$C$11="7 Tage",7,5),N('Ist-Stunden'!J84)+(N(Krankheitstage!K84)+N(Krankheitstage!W84))*N($C84))))</f>
        <v/>
      </c>
      <c r="AO84" s="76">
        <f>IF($B84="",0,IF(Einstellungen!$C$10="Ja",MAX(IF(Einstellungen!$C$11="7 Tage",MAX(0,(MIN(DATE(2026,7,0),IF(Mitarbeiter!$D84="",DATE(2026,7,0),Mitarbeiter!$D84),TODAY()))-(MAX(DATE(2026,6,1),Mitarbeiter!$C84))+1),MAX(0,NETWORKDAYS(MAX(DATE(2026,6,1),Mitarbeiter!$C84),MIN(DATE(2026,7,0),IF(Mitarbeiter!$D84="",DATE(2026,7,0),Mitarbeiter!$D84),TODAY()),Einstellungen!$F$13:$F$67)))*N(Mitarbeiter!$E84)/IF(Einstellungen!$C$11="7 Tage",7,5),N('Ist-Stunden'!K84)),MAX(IF(Einstellungen!$C$11="7 Tage",MAX(0,(MIN(DATE(2026,7,0),IF(Mitarbeiter!$D84="",DATE(2026,7,0),Mitarbeiter!$D84),TODAY()))-(MAX(DATE(2026,6,1),Mitarbeiter!$C84))+1),MAX(0,NETWORKDAYS(MAX(DATE(2026,6,1),Mitarbeiter!$C84),MIN(DATE(2026,7,0),IF(Mitarbeiter!$D84="",DATE(2026,7,0),Mitarbeiter!$D84),TODAY()),Einstellungen!$F$13:$F$67)))*N(Mitarbeiter!$E84)/IF(Einstellungen!$C$11="7 Tage",7,5),N('Ist-Stunden'!K84)+(N(Krankheitstage!L84)+N(Krankheitstage!X84))*N($C84))))</f>
        <v/>
      </c>
      <c r="AP84" s="76">
        <f>IF($B84="",0,IF(Einstellungen!$C$10="Ja",MAX(IF(Einstellungen!$C$11="7 Tage",MAX(0,(MIN(DATE(2026,8,0),IF(Mitarbeiter!$D84="",DATE(2026,8,0),Mitarbeiter!$D84),TODAY()))-(MAX(DATE(2026,7,1),Mitarbeiter!$C84))+1),MAX(0,NETWORKDAYS(MAX(DATE(2026,7,1),Mitarbeiter!$C84),MIN(DATE(2026,8,0),IF(Mitarbeiter!$D84="",DATE(2026,8,0),Mitarbeiter!$D84),TODAY()),Einstellungen!$F$13:$F$67)))*N(Mitarbeiter!$E84)/IF(Einstellungen!$C$11="7 Tage",7,5),N('Ist-Stunden'!L84)),MAX(IF(Einstellungen!$C$11="7 Tage",MAX(0,(MIN(DATE(2026,8,0),IF(Mitarbeiter!$D84="",DATE(2026,8,0),Mitarbeiter!$D84),TODAY()))-(MAX(DATE(2026,7,1),Mitarbeiter!$C84))+1),MAX(0,NETWORKDAYS(MAX(DATE(2026,7,1),Mitarbeiter!$C84),MIN(DATE(2026,8,0),IF(Mitarbeiter!$D84="",DATE(2026,8,0),Mitarbeiter!$D84),TODAY()),Einstellungen!$F$13:$F$67)))*N(Mitarbeiter!$E84)/IF(Einstellungen!$C$11="7 Tage",7,5),N('Ist-Stunden'!L84)+(N(Krankheitstage!M84)+N(Krankheitstage!Y84))*N($C84))))</f>
        <v/>
      </c>
      <c r="AQ84" s="76">
        <f>IF($B84="",0,IF(Einstellungen!$C$10="Ja",MAX(IF(Einstellungen!$C$11="7 Tage",MAX(0,(MIN(DATE(2026,9,0),IF(Mitarbeiter!$D84="",DATE(2026,9,0),Mitarbeiter!$D84),TODAY()))-(MAX(DATE(2026,8,1),Mitarbeiter!$C84))+1),MAX(0,NETWORKDAYS(MAX(DATE(2026,8,1),Mitarbeiter!$C84),MIN(DATE(2026,9,0),IF(Mitarbeiter!$D84="",DATE(2026,9,0),Mitarbeiter!$D84),TODAY()),Einstellungen!$F$13:$F$67)))*N(Mitarbeiter!$E84)/IF(Einstellungen!$C$11="7 Tage",7,5),N('Ist-Stunden'!M84)),MAX(IF(Einstellungen!$C$11="7 Tage",MAX(0,(MIN(DATE(2026,9,0),IF(Mitarbeiter!$D84="",DATE(2026,9,0),Mitarbeiter!$D84),TODAY()))-(MAX(DATE(2026,8,1),Mitarbeiter!$C84))+1),MAX(0,NETWORKDAYS(MAX(DATE(2026,8,1),Mitarbeiter!$C84),MIN(DATE(2026,9,0),IF(Mitarbeiter!$D84="",DATE(2026,9,0),Mitarbeiter!$D84),TODAY()),Einstellungen!$F$13:$F$67)))*N(Mitarbeiter!$E84)/IF(Einstellungen!$C$11="7 Tage",7,5),N('Ist-Stunden'!M84)+(N(Krankheitstage!N84)+N(Krankheitstage!Z84))*N($C84))))</f>
        <v/>
      </c>
      <c r="AR84" s="76">
        <f>IF($B84="",0,IF(Einstellungen!$C$10="Ja",MAX(IF(Einstellungen!$C$11="7 Tage",MAX(0,(MIN(DATE(2026,10,0),IF(Mitarbeiter!$D84="",DATE(2026,10,0),Mitarbeiter!$D84),TODAY()))-(MAX(DATE(2026,9,1),Mitarbeiter!$C84))+1),MAX(0,NETWORKDAYS(MAX(DATE(2026,9,1),Mitarbeiter!$C84),MIN(DATE(2026,10,0),IF(Mitarbeiter!$D84="",DATE(2026,10,0),Mitarbeiter!$D84),TODAY()),Einstellungen!$F$13:$F$67)))*N(Mitarbeiter!$E84)/IF(Einstellungen!$C$11="7 Tage",7,5),N('Ist-Stunden'!N84)),MAX(IF(Einstellungen!$C$11="7 Tage",MAX(0,(MIN(DATE(2026,10,0),IF(Mitarbeiter!$D84="",DATE(2026,10,0),Mitarbeiter!$D84),TODAY()))-(MAX(DATE(2026,9,1),Mitarbeiter!$C84))+1),MAX(0,NETWORKDAYS(MAX(DATE(2026,9,1),Mitarbeiter!$C84),MIN(DATE(2026,10,0),IF(Mitarbeiter!$D84="",DATE(2026,10,0),Mitarbeiter!$D84),TODAY()),Einstellungen!$F$13:$F$67)))*N(Mitarbeiter!$E84)/IF(Einstellungen!$C$11="7 Tage",7,5),N('Ist-Stunden'!N84)+(N(Krankheitstage!O84)+N(Krankheitstage!AA84))*N($C84))))</f>
        <v/>
      </c>
      <c r="AS84" s="76">
        <f>IF($B84="",0,IF(Einstellungen!$C$10="Ja",MAX(IF(Einstellungen!$C$11="7 Tage",MAX(0,(MIN(DATE(2026,11,0),IF(Mitarbeiter!$D84="",DATE(2026,11,0),Mitarbeiter!$D84),TODAY()))-(MAX(DATE(2026,10,1),Mitarbeiter!$C84))+1),MAX(0,NETWORKDAYS(MAX(DATE(2026,10,1),Mitarbeiter!$C84),MIN(DATE(2026,11,0),IF(Mitarbeiter!$D84="",DATE(2026,11,0),Mitarbeiter!$D84),TODAY()),Einstellungen!$F$13:$F$67)))*N(Mitarbeiter!$E84)/IF(Einstellungen!$C$11="7 Tage",7,5),N('Ist-Stunden'!O84)),MAX(IF(Einstellungen!$C$11="7 Tage",MAX(0,(MIN(DATE(2026,11,0),IF(Mitarbeiter!$D84="",DATE(2026,11,0),Mitarbeiter!$D84),TODAY()))-(MAX(DATE(2026,10,1),Mitarbeiter!$C84))+1),MAX(0,NETWORKDAYS(MAX(DATE(2026,10,1),Mitarbeiter!$C84),MIN(DATE(2026,11,0),IF(Mitarbeiter!$D84="",DATE(2026,11,0),Mitarbeiter!$D84),TODAY()),Einstellungen!$F$13:$F$67)))*N(Mitarbeiter!$E84)/IF(Einstellungen!$C$11="7 Tage",7,5),N('Ist-Stunden'!O84)+(N(Krankheitstage!P84)+N(Krankheitstage!AB84))*N($C84))))</f>
        <v/>
      </c>
      <c r="AT84" s="76">
        <f>IF($B84="",0,IF(Einstellungen!$C$10="Ja",MAX(IF(Einstellungen!$C$11="7 Tage",MAX(0,(MIN(DATE(2026,12,0),IF(Mitarbeiter!$D84="",DATE(2026,12,0),Mitarbeiter!$D84),TODAY()))-(MAX(DATE(2026,11,1),Mitarbeiter!$C84))+1),MAX(0,NETWORKDAYS(MAX(DATE(2026,11,1),Mitarbeiter!$C84),MIN(DATE(2026,12,0),IF(Mitarbeiter!$D84="",DATE(2026,12,0),Mitarbeiter!$D84),TODAY()),Einstellungen!$F$13:$F$67)))*N(Mitarbeiter!$E84)/IF(Einstellungen!$C$11="7 Tage",7,5),N('Ist-Stunden'!P84)),MAX(IF(Einstellungen!$C$11="7 Tage",MAX(0,(MIN(DATE(2026,12,0),IF(Mitarbeiter!$D84="",DATE(2026,12,0),Mitarbeiter!$D84),TODAY()))-(MAX(DATE(2026,11,1),Mitarbeiter!$C84))+1),MAX(0,NETWORKDAYS(MAX(DATE(2026,11,1),Mitarbeiter!$C84),MIN(DATE(2026,12,0),IF(Mitarbeiter!$D84="",DATE(2026,12,0),Mitarbeiter!$D84),TODAY()),Einstellungen!$F$13:$F$67)))*N(Mitarbeiter!$E84)/IF(Einstellungen!$C$11="7 Tage",7,5),N('Ist-Stunden'!P84)+(N(Krankheitstage!Q84)+N(Krankheitstage!AC84))*N($C84))))</f>
        <v/>
      </c>
      <c r="AU84" s="76">
        <f>IF($B84="",0,IF(Einstellungen!$C$10="Ja",MAX(IF(Einstellungen!$C$11="7 Tage",MAX(0,(MIN(DATE(2026,13,0),IF(Mitarbeiter!$D84="",DATE(2026,13,0),Mitarbeiter!$D84),TODAY()))-(MAX(DATE(2026,12,1),Mitarbeiter!$C84))+1),MAX(0,NETWORKDAYS(MAX(DATE(2026,12,1),Mitarbeiter!$C84),MIN(DATE(2026,13,0),IF(Mitarbeiter!$D84="",DATE(2026,13,0),Mitarbeiter!$D84),TODAY()),Einstellungen!$F$13:$F$67)))*N(Mitarbeiter!$E84)/IF(Einstellungen!$C$11="7 Tage",7,5),N('Ist-Stunden'!Q84)),MAX(IF(Einstellungen!$C$11="7 Tage",MAX(0,(MIN(DATE(2026,13,0),IF(Mitarbeiter!$D84="",DATE(2026,13,0),Mitarbeiter!$D84),TODAY()))-(MAX(DATE(2026,12,1),Mitarbeiter!$C84))+1),MAX(0,NETWORKDAYS(MAX(DATE(2026,12,1),Mitarbeiter!$C84),MIN(DATE(2026,13,0),IF(Mitarbeiter!$D84="",DATE(2026,13,0),Mitarbeiter!$D84),TODAY()),Einstellungen!$F$13:$F$67)))*N(Mitarbeiter!$E84)/IF(Einstellungen!$C$11="7 Tage",7,5),N('Ist-Stunden'!Q84)+(N(Krankheitstage!R84)+N(Krankheitstage!AD84))*N($C84))))</f>
        <v/>
      </c>
      <c r="AV84" s="76">
        <f>IF($B84="",0,IF(Einstellungen!$C$10="Ja",MAX(IF(Einstellungen!$C$11="7 Tage",MAX(0,(MIN(DATE(2027,2,0),IF(Mitarbeiter!$D84="",DATE(2027,2,0),Mitarbeiter!$D84),TODAY()))-(MAX(DATE(2027,1,1),Mitarbeiter!$C84))+1),MAX(0,NETWORKDAYS(MAX(DATE(2027,1,1),Mitarbeiter!$C84),MIN(DATE(2027,2,0),IF(Mitarbeiter!$D84="",DATE(2027,2,0),Mitarbeiter!$D84),TODAY()),Einstellungen!$F$13:$F$67)))*N(Mitarbeiter!$E84)/IF(Einstellungen!$C$11="7 Tage",7,5),N('Ist-Stunden'!R84)),MAX(IF(Einstellungen!$C$11="7 Tage",MAX(0,(MIN(DATE(2027,2,0),IF(Mitarbeiter!$D84="",DATE(2027,2,0),Mitarbeiter!$D84),TODAY()))-(MAX(DATE(2027,1,1),Mitarbeiter!$C84))+1),MAX(0,NETWORKDAYS(MAX(DATE(2027,1,1),Mitarbeiter!$C84),MIN(DATE(2027,2,0),IF(Mitarbeiter!$D84="",DATE(2027,2,0),Mitarbeiter!$D84),TODAY()),Einstellungen!$F$13:$F$67)))*N(Mitarbeiter!$E84)/IF(Einstellungen!$C$11="7 Tage",7,5),N('Ist-Stunden'!R84)+(N(Krankheitstage!AE84)+N(Krankheitstage!AQ84))*N($C84))))</f>
        <v/>
      </c>
      <c r="AW84" s="76">
        <f>IF($B84="",0,IF(Einstellungen!$C$10="Ja",MAX(IF(Einstellungen!$C$11="7 Tage",MAX(0,(MIN(DATE(2027,3,0),IF(Mitarbeiter!$D84="",DATE(2027,3,0),Mitarbeiter!$D84),TODAY()))-(MAX(DATE(2027,2,1),Mitarbeiter!$C84))+1),MAX(0,NETWORKDAYS(MAX(DATE(2027,2,1),Mitarbeiter!$C84),MIN(DATE(2027,3,0),IF(Mitarbeiter!$D84="",DATE(2027,3,0),Mitarbeiter!$D84),TODAY()),Einstellungen!$F$13:$F$67)))*N(Mitarbeiter!$E84)/IF(Einstellungen!$C$11="7 Tage",7,5),N('Ist-Stunden'!S84)),MAX(IF(Einstellungen!$C$11="7 Tage",MAX(0,(MIN(DATE(2027,3,0),IF(Mitarbeiter!$D84="",DATE(2027,3,0),Mitarbeiter!$D84),TODAY()))-(MAX(DATE(2027,2,1),Mitarbeiter!$C84))+1),MAX(0,NETWORKDAYS(MAX(DATE(2027,2,1),Mitarbeiter!$C84),MIN(DATE(2027,3,0),IF(Mitarbeiter!$D84="",DATE(2027,3,0),Mitarbeiter!$D84),TODAY()),Einstellungen!$F$13:$F$67)))*N(Mitarbeiter!$E84)/IF(Einstellungen!$C$11="7 Tage",7,5),N('Ist-Stunden'!S84)+(N(Krankheitstage!AF84)+N(Krankheitstage!AR84))*N($C84))))</f>
        <v/>
      </c>
      <c r="AX84" s="76">
        <f>IF($B84="",0,IF(Einstellungen!$C$10="Ja",MAX(IF(Einstellungen!$C$11="7 Tage",MAX(0,(MIN(DATE(2027,4,0),IF(Mitarbeiter!$D84="",DATE(2027,4,0),Mitarbeiter!$D84),TODAY()))-(MAX(DATE(2027,3,1),Mitarbeiter!$C84))+1),MAX(0,NETWORKDAYS(MAX(DATE(2027,3,1),Mitarbeiter!$C84),MIN(DATE(2027,4,0),IF(Mitarbeiter!$D84="",DATE(2027,4,0),Mitarbeiter!$D84),TODAY()),Einstellungen!$F$13:$F$67)))*N(Mitarbeiter!$E84)/IF(Einstellungen!$C$11="7 Tage",7,5),N('Ist-Stunden'!T84)),MAX(IF(Einstellungen!$C$11="7 Tage",MAX(0,(MIN(DATE(2027,4,0),IF(Mitarbeiter!$D84="",DATE(2027,4,0),Mitarbeiter!$D84),TODAY()))-(MAX(DATE(2027,3,1),Mitarbeiter!$C84))+1),MAX(0,NETWORKDAYS(MAX(DATE(2027,3,1),Mitarbeiter!$C84),MIN(DATE(2027,4,0),IF(Mitarbeiter!$D84="",DATE(2027,4,0),Mitarbeiter!$D84),TODAY()),Einstellungen!$F$13:$F$67)))*N(Mitarbeiter!$E84)/IF(Einstellungen!$C$11="7 Tage",7,5),N('Ist-Stunden'!T84)+(N(Krankheitstage!AG84)+N(Krankheitstage!AS84))*N($C84))))</f>
        <v/>
      </c>
      <c r="AY84" s="76">
        <f>IF($B84="",0,IF(Einstellungen!$C$10="Ja",MAX(IF(Einstellungen!$C$11="7 Tage",MAX(0,(MIN(DATE(2027,5,0),IF(Mitarbeiter!$D84="",DATE(2027,5,0),Mitarbeiter!$D84),TODAY()))-(MAX(DATE(2027,4,1),Mitarbeiter!$C84))+1),MAX(0,NETWORKDAYS(MAX(DATE(2027,4,1),Mitarbeiter!$C84),MIN(DATE(2027,5,0),IF(Mitarbeiter!$D84="",DATE(2027,5,0),Mitarbeiter!$D84),TODAY()),Einstellungen!$F$13:$F$67)))*N(Mitarbeiter!$E84)/IF(Einstellungen!$C$11="7 Tage",7,5),N('Ist-Stunden'!U84)),MAX(IF(Einstellungen!$C$11="7 Tage",MAX(0,(MIN(DATE(2027,5,0),IF(Mitarbeiter!$D84="",DATE(2027,5,0),Mitarbeiter!$D84),TODAY()))-(MAX(DATE(2027,4,1),Mitarbeiter!$C84))+1),MAX(0,NETWORKDAYS(MAX(DATE(2027,4,1),Mitarbeiter!$C84),MIN(DATE(2027,5,0),IF(Mitarbeiter!$D84="",DATE(2027,5,0),Mitarbeiter!$D84),TODAY()),Einstellungen!$F$13:$F$67)))*N(Mitarbeiter!$E84)/IF(Einstellungen!$C$11="7 Tage",7,5),N('Ist-Stunden'!U84)+(N(Krankheitstage!AH84)+N(Krankheitstage!AT84))*N($C84))))</f>
        <v/>
      </c>
      <c r="AZ84" s="76">
        <f>IF($B84="",0,IF(Einstellungen!$C$10="Ja",MAX(IF(Einstellungen!$C$11="7 Tage",MAX(0,(MIN(DATE(2027,6,0),IF(Mitarbeiter!$D84="",DATE(2027,6,0),Mitarbeiter!$D84),TODAY()))-(MAX(DATE(2027,5,1),Mitarbeiter!$C84))+1),MAX(0,NETWORKDAYS(MAX(DATE(2027,5,1),Mitarbeiter!$C84),MIN(DATE(2027,6,0),IF(Mitarbeiter!$D84="",DATE(2027,6,0),Mitarbeiter!$D84),TODAY()),Einstellungen!$F$13:$F$67)))*N(Mitarbeiter!$E84)/IF(Einstellungen!$C$11="7 Tage",7,5),N('Ist-Stunden'!V84)),MAX(IF(Einstellungen!$C$11="7 Tage",MAX(0,(MIN(DATE(2027,6,0),IF(Mitarbeiter!$D84="",DATE(2027,6,0),Mitarbeiter!$D84),TODAY()))-(MAX(DATE(2027,5,1),Mitarbeiter!$C84))+1),MAX(0,NETWORKDAYS(MAX(DATE(2027,5,1),Mitarbeiter!$C84),MIN(DATE(2027,6,0),IF(Mitarbeiter!$D84="",DATE(2027,6,0),Mitarbeiter!$D84),TODAY()),Einstellungen!$F$13:$F$67)))*N(Mitarbeiter!$E84)/IF(Einstellungen!$C$11="7 Tage",7,5),N('Ist-Stunden'!V84)+(N(Krankheitstage!AI84)+N(Krankheitstage!AU84))*N($C84))))</f>
        <v/>
      </c>
      <c r="BA84" s="76">
        <f>IF($B84="",0,IF(Einstellungen!$C$10="Ja",MAX(IF(Einstellungen!$C$11="7 Tage",MAX(0,(MIN(DATE(2027,7,0),IF(Mitarbeiter!$D84="",DATE(2027,7,0),Mitarbeiter!$D84),TODAY()))-(MAX(DATE(2027,6,1),Mitarbeiter!$C84))+1),MAX(0,NETWORKDAYS(MAX(DATE(2027,6,1),Mitarbeiter!$C84),MIN(DATE(2027,7,0),IF(Mitarbeiter!$D84="",DATE(2027,7,0),Mitarbeiter!$D84),TODAY()),Einstellungen!$F$13:$F$67)))*N(Mitarbeiter!$E84)/IF(Einstellungen!$C$11="7 Tage",7,5),N('Ist-Stunden'!W84)),MAX(IF(Einstellungen!$C$11="7 Tage",MAX(0,(MIN(DATE(2027,7,0),IF(Mitarbeiter!$D84="",DATE(2027,7,0),Mitarbeiter!$D84),TODAY()))-(MAX(DATE(2027,6,1),Mitarbeiter!$C84))+1),MAX(0,NETWORKDAYS(MAX(DATE(2027,6,1),Mitarbeiter!$C84),MIN(DATE(2027,7,0),IF(Mitarbeiter!$D84="",DATE(2027,7,0),Mitarbeiter!$D84),TODAY()),Einstellungen!$F$13:$F$67)))*N(Mitarbeiter!$E84)/IF(Einstellungen!$C$11="7 Tage",7,5),N('Ist-Stunden'!W84)+(N(Krankheitstage!AJ84)+N(Krankheitstage!AV84))*N($C84))))</f>
        <v/>
      </c>
      <c r="BB84" s="76">
        <f>IF($B84="",0,IF(Einstellungen!$C$10="Ja",MAX(IF(Einstellungen!$C$11="7 Tage",MAX(0,(MIN(DATE(2027,8,0),IF(Mitarbeiter!$D84="",DATE(2027,8,0),Mitarbeiter!$D84),TODAY()))-(MAX(DATE(2027,7,1),Mitarbeiter!$C84))+1),MAX(0,NETWORKDAYS(MAX(DATE(2027,7,1),Mitarbeiter!$C84),MIN(DATE(2027,8,0),IF(Mitarbeiter!$D84="",DATE(2027,8,0),Mitarbeiter!$D84),TODAY()),Einstellungen!$F$13:$F$67)))*N(Mitarbeiter!$E84)/IF(Einstellungen!$C$11="7 Tage",7,5),N('Ist-Stunden'!X84)),MAX(IF(Einstellungen!$C$11="7 Tage",MAX(0,(MIN(DATE(2027,8,0),IF(Mitarbeiter!$D84="",DATE(2027,8,0),Mitarbeiter!$D84),TODAY()))-(MAX(DATE(2027,7,1),Mitarbeiter!$C84))+1),MAX(0,NETWORKDAYS(MAX(DATE(2027,7,1),Mitarbeiter!$C84),MIN(DATE(2027,8,0),IF(Mitarbeiter!$D84="",DATE(2027,8,0),Mitarbeiter!$D84),TODAY()),Einstellungen!$F$13:$F$67)))*N(Mitarbeiter!$E84)/IF(Einstellungen!$C$11="7 Tage",7,5),N('Ist-Stunden'!X84)+(N(Krankheitstage!AK84)+N(Krankheitstage!AW84))*N($C84))))</f>
        <v/>
      </c>
      <c r="BC84" s="76">
        <f>IF($B84="",0,IF(Einstellungen!$C$10="Ja",MAX(IF(Einstellungen!$C$11="7 Tage",MAX(0,(MIN(DATE(2027,9,0),IF(Mitarbeiter!$D84="",DATE(2027,9,0),Mitarbeiter!$D84),TODAY()))-(MAX(DATE(2027,8,1),Mitarbeiter!$C84))+1),MAX(0,NETWORKDAYS(MAX(DATE(2027,8,1),Mitarbeiter!$C84),MIN(DATE(2027,9,0),IF(Mitarbeiter!$D84="",DATE(2027,9,0),Mitarbeiter!$D84),TODAY()),Einstellungen!$F$13:$F$67)))*N(Mitarbeiter!$E84)/IF(Einstellungen!$C$11="7 Tage",7,5),N('Ist-Stunden'!Y84)),MAX(IF(Einstellungen!$C$11="7 Tage",MAX(0,(MIN(DATE(2027,9,0),IF(Mitarbeiter!$D84="",DATE(2027,9,0),Mitarbeiter!$D84),TODAY()))-(MAX(DATE(2027,8,1),Mitarbeiter!$C84))+1),MAX(0,NETWORKDAYS(MAX(DATE(2027,8,1),Mitarbeiter!$C84),MIN(DATE(2027,9,0),IF(Mitarbeiter!$D84="",DATE(2027,9,0),Mitarbeiter!$D84),TODAY()),Einstellungen!$F$13:$F$67)))*N(Mitarbeiter!$E84)/IF(Einstellungen!$C$11="7 Tage",7,5),N('Ist-Stunden'!Y84)+(N(Krankheitstage!AL84)+N(Krankheitstage!AX84))*N($C84))))</f>
        <v/>
      </c>
      <c r="BD84" s="76">
        <f>IF($B84="",0,IF(Einstellungen!$C$10="Ja",MAX(IF(Einstellungen!$C$11="7 Tage",MAX(0,(MIN(DATE(2027,10,0),IF(Mitarbeiter!$D84="",DATE(2027,10,0),Mitarbeiter!$D84),TODAY()))-(MAX(DATE(2027,9,1),Mitarbeiter!$C84))+1),MAX(0,NETWORKDAYS(MAX(DATE(2027,9,1),Mitarbeiter!$C84),MIN(DATE(2027,10,0),IF(Mitarbeiter!$D84="",DATE(2027,10,0),Mitarbeiter!$D84),TODAY()),Einstellungen!$F$13:$F$67)))*N(Mitarbeiter!$E84)/IF(Einstellungen!$C$11="7 Tage",7,5),N('Ist-Stunden'!Z84)),MAX(IF(Einstellungen!$C$11="7 Tage",MAX(0,(MIN(DATE(2027,10,0),IF(Mitarbeiter!$D84="",DATE(2027,10,0),Mitarbeiter!$D84),TODAY()))-(MAX(DATE(2027,9,1),Mitarbeiter!$C84))+1),MAX(0,NETWORKDAYS(MAX(DATE(2027,9,1),Mitarbeiter!$C84),MIN(DATE(2027,10,0),IF(Mitarbeiter!$D84="",DATE(2027,10,0),Mitarbeiter!$D84),TODAY()),Einstellungen!$F$13:$F$67)))*N(Mitarbeiter!$E84)/IF(Einstellungen!$C$11="7 Tage",7,5),N('Ist-Stunden'!Z84)+(N(Krankheitstage!AM84)+N(Krankheitstage!AY84))*N($C84))))</f>
        <v/>
      </c>
      <c r="BE84" s="76">
        <f>IF($B84="",0,IF(Einstellungen!$C$10="Ja",MAX(IF(Einstellungen!$C$11="7 Tage",MAX(0,(MIN(DATE(2027,11,0),IF(Mitarbeiter!$D84="",DATE(2027,11,0),Mitarbeiter!$D84),TODAY()))-(MAX(DATE(2027,10,1),Mitarbeiter!$C84))+1),MAX(0,NETWORKDAYS(MAX(DATE(2027,10,1),Mitarbeiter!$C84),MIN(DATE(2027,11,0),IF(Mitarbeiter!$D84="",DATE(2027,11,0),Mitarbeiter!$D84),TODAY()),Einstellungen!$F$13:$F$67)))*N(Mitarbeiter!$E84)/IF(Einstellungen!$C$11="7 Tage",7,5),N('Ist-Stunden'!AA84)),MAX(IF(Einstellungen!$C$11="7 Tage",MAX(0,(MIN(DATE(2027,11,0),IF(Mitarbeiter!$D84="",DATE(2027,11,0),Mitarbeiter!$D84),TODAY()))-(MAX(DATE(2027,10,1),Mitarbeiter!$C84))+1),MAX(0,NETWORKDAYS(MAX(DATE(2027,10,1),Mitarbeiter!$C84),MIN(DATE(2027,11,0),IF(Mitarbeiter!$D84="",DATE(2027,11,0),Mitarbeiter!$D84),TODAY()),Einstellungen!$F$13:$F$67)))*N(Mitarbeiter!$E84)/IF(Einstellungen!$C$11="7 Tage",7,5),N('Ist-Stunden'!AA84)+(N(Krankheitstage!AN84)+N(Krankheitstage!AZ84))*N($C84))))</f>
        <v/>
      </c>
      <c r="BF84" s="76">
        <f>IF($B84="",0,IF(Einstellungen!$C$10="Ja",MAX(IF(Einstellungen!$C$11="7 Tage",MAX(0,(MIN(DATE(2027,12,0),IF(Mitarbeiter!$D84="",DATE(2027,12,0),Mitarbeiter!$D84),TODAY()))-(MAX(DATE(2027,11,1),Mitarbeiter!$C84))+1),MAX(0,NETWORKDAYS(MAX(DATE(2027,11,1),Mitarbeiter!$C84),MIN(DATE(2027,12,0),IF(Mitarbeiter!$D84="",DATE(2027,12,0),Mitarbeiter!$D84),TODAY()),Einstellungen!$F$13:$F$67)))*N(Mitarbeiter!$E84)/IF(Einstellungen!$C$11="7 Tage",7,5),N('Ist-Stunden'!AB84)),MAX(IF(Einstellungen!$C$11="7 Tage",MAX(0,(MIN(DATE(2027,12,0),IF(Mitarbeiter!$D84="",DATE(2027,12,0),Mitarbeiter!$D84),TODAY()))-(MAX(DATE(2027,11,1),Mitarbeiter!$C84))+1),MAX(0,NETWORKDAYS(MAX(DATE(2027,11,1),Mitarbeiter!$C84),MIN(DATE(2027,12,0),IF(Mitarbeiter!$D84="",DATE(2027,12,0),Mitarbeiter!$D84),TODAY()),Einstellungen!$F$13:$F$67)))*N(Mitarbeiter!$E84)/IF(Einstellungen!$C$11="7 Tage",7,5),N('Ist-Stunden'!AB84)+(N(Krankheitstage!AO84)+N(Krankheitstage!BA84))*N($C84))))</f>
        <v/>
      </c>
      <c r="BG84" s="76">
        <f>IF($B84="",0,IF(Einstellungen!$C$10="Ja",MAX(IF(Einstellungen!$C$11="7 Tage",MAX(0,(MIN(DATE(2027,13,0),IF(Mitarbeiter!$D84="",DATE(2027,13,0),Mitarbeiter!$D84),TODAY()))-(MAX(DATE(2027,12,1),Mitarbeiter!$C84))+1),MAX(0,NETWORKDAYS(MAX(DATE(2027,12,1),Mitarbeiter!$C84),MIN(DATE(2027,13,0),IF(Mitarbeiter!$D84="",DATE(2027,13,0),Mitarbeiter!$D84),TODAY()),Einstellungen!$F$13:$F$67)))*N(Mitarbeiter!$E84)/IF(Einstellungen!$C$11="7 Tage",7,5),N('Ist-Stunden'!AC84)),MAX(IF(Einstellungen!$C$11="7 Tage",MAX(0,(MIN(DATE(2027,13,0),IF(Mitarbeiter!$D84="",DATE(2027,13,0),Mitarbeiter!$D84),TODAY()))-(MAX(DATE(2027,12,1),Mitarbeiter!$C84))+1),MAX(0,NETWORKDAYS(MAX(DATE(2027,12,1),Mitarbeiter!$C84),MIN(DATE(2027,13,0),IF(Mitarbeiter!$D84="",DATE(2027,13,0),Mitarbeiter!$D84),TODAY()),Einstellungen!$F$13:$F$67)))*N(Mitarbeiter!$E84)/IF(Einstellungen!$C$11="7 Tage",7,5),N('Ist-Stunden'!AC84)+(N(Krankheitstage!AP84)+N(Krankheitstage!BB84))*N($C84))))</f>
        <v/>
      </c>
      <c r="BH84" s="76">
        <f>IF($B84="",0,IF(Einstellungen!$C$10="Ja",MAX(IF(Einstellungen!$C$11="7 Tage",MAX(0,(MIN(DATE(2028,2,0),IF(Mitarbeiter!$D84="",DATE(2028,2,0),Mitarbeiter!$D84),TODAY()))-(MAX(DATE(2028,1,1),Mitarbeiter!$C84))+1),MAX(0,NETWORKDAYS(MAX(DATE(2028,1,1),Mitarbeiter!$C84),MIN(DATE(2028,2,0),IF(Mitarbeiter!$D84="",DATE(2028,2,0),Mitarbeiter!$D84),TODAY()),Einstellungen!$F$13:$F$67)))*N(Mitarbeiter!$E84)/IF(Einstellungen!$C$11="7 Tage",7,5),N('Ist-Stunden'!AD84)),MAX(IF(Einstellungen!$C$11="7 Tage",MAX(0,(MIN(DATE(2028,2,0),IF(Mitarbeiter!$D84="",DATE(2028,2,0),Mitarbeiter!$D84),TODAY()))-(MAX(DATE(2028,1,1),Mitarbeiter!$C84))+1),MAX(0,NETWORKDAYS(MAX(DATE(2028,1,1),Mitarbeiter!$C84),MIN(DATE(2028,2,0),IF(Mitarbeiter!$D84="",DATE(2028,2,0),Mitarbeiter!$D84),TODAY()),Einstellungen!$F$13:$F$67)))*N(Mitarbeiter!$E84)/IF(Einstellungen!$C$11="7 Tage",7,5),N('Ist-Stunden'!AD84)+(N(Krankheitstage!BC84)+N(Krankheitstage!BO84))*N($C84))))</f>
        <v/>
      </c>
      <c r="BI84" s="76">
        <f>IF($B84="",0,IF(Einstellungen!$C$10="Ja",MAX(IF(Einstellungen!$C$11="7 Tage",MAX(0,(MIN(DATE(2028,3,0),IF(Mitarbeiter!$D84="",DATE(2028,3,0),Mitarbeiter!$D84),TODAY()))-(MAX(DATE(2028,2,1),Mitarbeiter!$C84))+1),MAX(0,NETWORKDAYS(MAX(DATE(2028,2,1),Mitarbeiter!$C84),MIN(DATE(2028,3,0),IF(Mitarbeiter!$D84="",DATE(2028,3,0),Mitarbeiter!$D84),TODAY()),Einstellungen!$F$13:$F$67)))*N(Mitarbeiter!$E84)/IF(Einstellungen!$C$11="7 Tage",7,5),N('Ist-Stunden'!AE84)),MAX(IF(Einstellungen!$C$11="7 Tage",MAX(0,(MIN(DATE(2028,3,0),IF(Mitarbeiter!$D84="",DATE(2028,3,0),Mitarbeiter!$D84),TODAY()))-(MAX(DATE(2028,2,1),Mitarbeiter!$C84))+1),MAX(0,NETWORKDAYS(MAX(DATE(2028,2,1),Mitarbeiter!$C84),MIN(DATE(2028,3,0),IF(Mitarbeiter!$D84="",DATE(2028,3,0),Mitarbeiter!$D84),TODAY()),Einstellungen!$F$13:$F$67)))*N(Mitarbeiter!$E84)/IF(Einstellungen!$C$11="7 Tage",7,5),N('Ist-Stunden'!AE84)+(N(Krankheitstage!BD84)+N(Krankheitstage!BP84))*N($C84))))</f>
        <v/>
      </c>
      <c r="BJ84" s="76">
        <f>IF($B84="",0,IF(Einstellungen!$C$10="Ja",MAX(IF(Einstellungen!$C$11="7 Tage",MAX(0,(MIN(DATE(2028,4,0),IF(Mitarbeiter!$D84="",DATE(2028,4,0),Mitarbeiter!$D84),TODAY()))-(MAX(DATE(2028,3,1),Mitarbeiter!$C84))+1),MAX(0,NETWORKDAYS(MAX(DATE(2028,3,1),Mitarbeiter!$C84),MIN(DATE(2028,4,0),IF(Mitarbeiter!$D84="",DATE(2028,4,0),Mitarbeiter!$D84),TODAY()),Einstellungen!$F$13:$F$67)))*N(Mitarbeiter!$E84)/IF(Einstellungen!$C$11="7 Tage",7,5),N('Ist-Stunden'!AF84)),MAX(IF(Einstellungen!$C$11="7 Tage",MAX(0,(MIN(DATE(2028,4,0),IF(Mitarbeiter!$D84="",DATE(2028,4,0),Mitarbeiter!$D84),TODAY()))-(MAX(DATE(2028,3,1),Mitarbeiter!$C84))+1),MAX(0,NETWORKDAYS(MAX(DATE(2028,3,1),Mitarbeiter!$C84),MIN(DATE(2028,4,0),IF(Mitarbeiter!$D84="",DATE(2028,4,0),Mitarbeiter!$D84),TODAY()),Einstellungen!$F$13:$F$67)))*N(Mitarbeiter!$E84)/IF(Einstellungen!$C$11="7 Tage",7,5),N('Ist-Stunden'!AF84)+(N(Krankheitstage!BE84)+N(Krankheitstage!BQ84))*N($C84))))</f>
        <v/>
      </c>
      <c r="BK84" s="76">
        <f>IF($B84="",0,IF(Einstellungen!$C$10="Ja",MAX(IF(Einstellungen!$C$11="7 Tage",MAX(0,(MIN(DATE(2028,5,0),IF(Mitarbeiter!$D84="",DATE(2028,5,0),Mitarbeiter!$D84),TODAY()))-(MAX(DATE(2028,4,1),Mitarbeiter!$C84))+1),MAX(0,NETWORKDAYS(MAX(DATE(2028,4,1),Mitarbeiter!$C84),MIN(DATE(2028,5,0),IF(Mitarbeiter!$D84="",DATE(2028,5,0),Mitarbeiter!$D84),TODAY()),Einstellungen!$F$13:$F$67)))*N(Mitarbeiter!$E84)/IF(Einstellungen!$C$11="7 Tage",7,5),N('Ist-Stunden'!AG84)),MAX(IF(Einstellungen!$C$11="7 Tage",MAX(0,(MIN(DATE(2028,5,0),IF(Mitarbeiter!$D84="",DATE(2028,5,0),Mitarbeiter!$D84),TODAY()))-(MAX(DATE(2028,4,1),Mitarbeiter!$C84))+1),MAX(0,NETWORKDAYS(MAX(DATE(2028,4,1),Mitarbeiter!$C84),MIN(DATE(2028,5,0),IF(Mitarbeiter!$D84="",DATE(2028,5,0),Mitarbeiter!$D84),TODAY()),Einstellungen!$F$13:$F$67)))*N(Mitarbeiter!$E84)/IF(Einstellungen!$C$11="7 Tage",7,5),N('Ist-Stunden'!AG84)+(N(Krankheitstage!BF84)+N(Krankheitstage!BR84))*N($C84))))</f>
        <v/>
      </c>
      <c r="BL84" s="76">
        <f>IF($B84="",0,IF(Einstellungen!$C$10="Ja",MAX(IF(Einstellungen!$C$11="7 Tage",MAX(0,(MIN(DATE(2028,6,0),IF(Mitarbeiter!$D84="",DATE(2028,6,0),Mitarbeiter!$D84),TODAY()))-(MAX(DATE(2028,5,1),Mitarbeiter!$C84))+1),MAX(0,NETWORKDAYS(MAX(DATE(2028,5,1),Mitarbeiter!$C84),MIN(DATE(2028,6,0),IF(Mitarbeiter!$D84="",DATE(2028,6,0),Mitarbeiter!$D84),TODAY()),Einstellungen!$F$13:$F$67)))*N(Mitarbeiter!$E84)/IF(Einstellungen!$C$11="7 Tage",7,5),N('Ist-Stunden'!AH84)),MAX(IF(Einstellungen!$C$11="7 Tage",MAX(0,(MIN(DATE(2028,6,0),IF(Mitarbeiter!$D84="",DATE(2028,6,0),Mitarbeiter!$D84),TODAY()))-(MAX(DATE(2028,5,1),Mitarbeiter!$C84))+1),MAX(0,NETWORKDAYS(MAX(DATE(2028,5,1),Mitarbeiter!$C84),MIN(DATE(2028,6,0),IF(Mitarbeiter!$D84="",DATE(2028,6,0),Mitarbeiter!$D84),TODAY()),Einstellungen!$F$13:$F$67)))*N(Mitarbeiter!$E84)/IF(Einstellungen!$C$11="7 Tage",7,5),N('Ist-Stunden'!AH84)+(N(Krankheitstage!BG84)+N(Krankheitstage!BS84))*N($C84))))</f>
        <v/>
      </c>
      <c r="BM84" s="76">
        <f>IF($B84="",0,IF(Einstellungen!$C$10="Ja",MAX(IF(Einstellungen!$C$11="7 Tage",MAX(0,(MIN(DATE(2028,7,0),IF(Mitarbeiter!$D84="",DATE(2028,7,0),Mitarbeiter!$D84),TODAY()))-(MAX(DATE(2028,6,1),Mitarbeiter!$C84))+1),MAX(0,NETWORKDAYS(MAX(DATE(2028,6,1),Mitarbeiter!$C84),MIN(DATE(2028,7,0),IF(Mitarbeiter!$D84="",DATE(2028,7,0),Mitarbeiter!$D84),TODAY()),Einstellungen!$F$13:$F$67)))*N(Mitarbeiter!$E84)/IF(Einstellungen!$C$11="7 Tage",7,5),N('Ist-Stunden'!AI84)),MAX(IF(Einstellungen!$C$11="7 Tage",MAX(0,(MIN(DATE(2028,7,0),IF(Mitarbeiter!$D84="",DATE(2028,7,0),Mitarbeiter!$D84),TODAY()))-(MAX(DATE(2028,6,1),Mitarbeiter!$C84))+1),MAX(0,NETWORKDAYS(MAX(DATE(2028,6,1),Mitarbeiter!$C84),MIN(DATE(2028,7,0),IF(Mitarbeiter!$D84="",DATE(2028,7,0),Mitarbeiter!$D84),TODAY()),Einstellungen!$F$13:$F$67)))*N(Mitarbeiter!$E84)/IF(Einstellungen!$C$11="7 Tage",7,5),N('Ist-Stunden'!AI84)+(N(Krankheitstage!BH84)+N(Krankheitstage!BT84))*N($C84))))</f>
        <v/>
      </c>
      <c r="BN84" s="76">
        <f>IF($B84="",0,IF(Einstellungen!$C$10="Ja",MAX(IF(Einstellungen!$C$11="7 Tage",MAX(0,(MIN(DATE(2028,8,0),IF(Mitarbeiter!$D84="",DATE(2028,8,0),Mitarbeiter!$D84),TODAY()))-(MAX(DATE(2028,7,1),Mitarbeiter!$C84))+1),MAX(0,NETWORKDAYS(MAX(DATE(2028,7,1),Mitarbeiter!$C84),MIN(DATE(2028,8,0),IF(Mitarbeiter!$D84="",DATE(2028,8,0),Mitarbeiter!$D84),TODAY()),Einstellungen!$F$13:$F$67)))*N(Mitarbeiter!$E84)/IF(Einstellungen!$C$11="7 Tage",7,5),N('Ist-Stunden'!AJ84)),MAX(IF(Einstellungen!$C$11="7 Tage",MAX(0,(MIN(DATE(2028,8,0),IF(Mitarbeiter!$D84="",DATE(2028,8,0),Mitarbeiter!$D84),TODAY()))-(MAX(DATE(2028,7,1),Mitarbeiter!$C84))+1),MAX(0,NETWORKDAYS(MAX(DATE(2028,7,1),Mitarbeiter!$C84),MIN(DATE(2028,8,0),IF(Mitarbeiter!$D84="",DATE(2028,8,0),Mitarbeiter!$D84),TODAY()),Einstellungen!$F$13:$F$67)))*N(Mitarbeiter!$E84)/IF(Einstellungen!$C$11="7 Tage",7,5),N('Ist-Stunden'!AJ84)+(N(Krankheitstage!BI84)+N(Krankheitstage!BU84))*N($C84))))</f>
        <v/>
      </c>
      <c r="BO84" s="76">
        <f>IF($B84="",0,IF(Einstellungen!$C$10="Ja",MAX(IF(Einstellungen!$C$11="7 Tage",MAX(0,(MIN(DATE(2028,9,0),IF(Mitarbeiter!$D84="",DATE(2028,9,0),Mitarbeiter!$D84),TODAY()))-(MAX(DATE(2028,8,1),Mitarbeiter!$C84))+1),MAX(0,NETWORKDAYS(MAX(DATE(2028,8,1),Mitarbeiter!$C84),MIN(DATE(2028,9,0),IF(Mitarbeiter!$D84="",DATE(2028,9,0),Mitarbeiter!$D84),TODAY()),Einstellungen!$F$13:$F$67)))*N(Mitarbeiter!$E84)/IF(Einstellungen!$C$11="7 Tage",7,5),N('Ist-Stunden'!AK84)),MAX(IF(Einstellungen!$C$11="7 Tage",MAX(0,(MIN(DATE(2028,9,0),IF(Mitarbeiter!$D84="",DATE(2028,9,0),Mitarbeiter!$D84),TODAY()))-(MAX(DATE(2028,8,1),Mitarbeiter!$C84))+1),MAX(0,NETWORKDAYS(MAX(DATE(2028,8,1),Mitarbeiter!$C84),MIN(DATE(2028,9,0),IF(Mitarbeiter!$D84="",DATE(2028,9,0),Mitarbeiter!$D84),TODAY()),Einstellungen!$F$13:$F$67)))*N(Mitarbeiter!$E84)/IF(Einstellungen!$C$11="7 Tage",7,5),N('Ist-Stunden'!AK84)+(N(Krankheitstage!BJ84)+N(Krankheitstage!BV84))*N($C84))))</f>
        <v/>
      </c>
      <c r="BP84" s="76">
        <f>IF($B84="",0,IF(Einstellungen!$C$10="Ja",MAX(IF(Einstellungen!$C$11="7 Tage",MAX(0,(MIN(DATE(2028,10,0),IF(Mitarbeiter!$D84="",DATE(2028,10,0),Mitarbeiter!$D84),TODAY()))-(MAX(DATE(2028,9,1),Mitarbeiter!$C84))+1),MAX(0,NETWORKDAYS(MAX(DATE(2028,9,1),Mitarbeiter!$C84),MIN(DATE(2028,10,0),IF(Mitarbeiter!$D84="",DATE(2028,10,0),Mitarbeiter!$D84),TODAY()),Einstellungen!$F$13:$F$67)))*N(Mitarbeiter!$E84)/IF(Einstellungen!$C$11="7 Tage",7,5),N('Ist-Stunden'!AL84)),MAX(IF(Einstellungen!$C$11="7 Tage",MAX(0,(MIN(DATE(2028,10,0),IF(Mitarbeiter!$D84="",DATE(2028,10,0),Mitarbeiter!$D84),TODAY()))-(MAX(DATE(2028,9,1),Mitarbeiter!$C84))+1),MAX(0,NETWORKDAYS(MAX(DATE(2028,9,1),Mitarbeiter!$C84),MIN(DATE(2028,10,0),IF(Mitarbeiter!$D84="",DATE(2028,10,0),Mitarbeiter!$D84),TODAY()),Einstellungen!$F$13:$F$67)))*N(Mitarbeiter!$E84)/IF(Einstellungen!$C$11="7 Tage",7,5),N('Ist-Stunden'!AL84)+(N(Krankheitstage!BK84)+N(Krankheitstage!BW84))*N($C84))))</f>
        <v/>
      </c>
      <c r="BQ84" s="76">
        <f>IF($B84="",0,IF(Einstellungen!$C$10="Ja",MAX(IF(Einstellungen!$C$11="7 Tage",MAX(0,(MIN(DATE(2028,11,0),IF(Mitarbeiter!$D84="",DATE(2028,11,0),Mitarbeiter!$D84),TODAY()))-(MAX(DATE(2028,10,1),Mitarbeiter!$C84))+1),MAX(0,NETWORKDAYS(MAX(DATE(2028,10,1),Mitarbeiter!$C84),MIN(DATE(2028,11,0),IF(Mitarbeiter!$D84="",DATE(2028,11,0),Mitarbeiter!$D84),TODAY()),Einstellungen!$F$13:$F$67)))*N(Mitarbeiter!$E84)/IF(Einstellungen!$C$11="7 Tage",7,5),N('Ist-Stunden'!AM84)),MAX(IF(Einstellungen!$C$11="7 Tage",MAX(0,(MIN(DATE(2028,11,0),IF(Mitarbeiter!$D84="",DATE(2028,11,0),Mitarbeiter!$D84),TODAY()))-(MAX(DATE(2028,10,1),Mitarbeiter!$C84))+1),MAX(0,NETWORKDAYS(MAX(DATE(2028,10,1),Mitarbeiter!$C84),MIN(DATE(2028,11,0),IF(Mitarbeiter!$D84="",DATE(2028,11,0),Mitarbeiter!$D84),TODAY()),Einstellungen!$F$13:$F$67)))*N(Mitarbeiter!$E84)/IF(Einstellungen!$C$11="7 Tage",7,5),N('Ist-Stunden'!AM84)+(N(Krankheitstage!BL84)+N(Krankheitstage!BX84))*N($C84))))</f>
        <v/>
      </c>
      <c r="BR84" s="76">
        <f>IF($B84="",0,IF(Einstellungen!$C$10="Ja",MAX(IF(Einstellungen!$C$11="7 Tage",MAX(0,(MIN(DATE(2028,12,0),IF(Mitarbeiter!$D84="",DATE(2028,12,0),Mitarbeiter!$D84),TODAY()))-(MAX(DATE(2028,11,1),Mitarbeiter!$C84))+1),MAX(0,NETWORKDAYS(MAX(DATE(2028,11,1),Mitarbeiter!$C84),MIN(DATE(2028,12,0),IF(Mitarbeiter!$D84="",DATE(2028,12,0),Mitarbeiter!$D84),TODAY()),Einstellungen!$F$13:$F$67)))*N(Mitarbeiter!$E84)/IF(Einstellungen!$C$11="7 Tage",7,5),N('Ist-Stunden'!AN84)),MAX(IF(Einstellungen!$C$11="7 Tage",MAX(0,(MIN(DATE(2028,12,0),IF(Mitarbeiter!$D84="",DATE(2028,12,0),Mitarbeiter!$D84),TODAY()))-(MAX(DATE(2028,11,1),Mitarbeiter!$C84))+1),MAX(0,NETWORKDAYS(MAX(DATE(2028,11,1),Mitarbeiter!$C84),MIN(DATE(2028,12,0),IF(Mitarbeiter!$D84="",DATE(2028,12,0),Mitarbeiter!$D84),TODAY()),Einstellungen!$F$13:$F$67)))*N(Mitarbeiter!$E84)/IF(Einstellungen!$C$11="7 Tage",7,5),N('Ist-Stunden'!AN84)+(N(Krankheitstage!BM84)+N(Krankheitstage!BY84))*N($C84))))</f>
        <v/>
      </c>
      <c r="BS84" s="76">
        <f>IF($B84="",0,IF(Einstellungen!$C$10="Ja",MAX(IF(Einstellungen!$C$11="7 Tage",MAX(0,(MIN(DATE(2028,13,0),IF(Mitarbeiter!$D84="",DATE(2028,13,0),Mitarbeiter!$D84),TODAY()))-(MAX(DATE(2028,12,1),Mitarbeiter!$C84))+1),MAX(0,NETWORKDAYS(MAX(DATE(2028,12,1),Mitarbeiter!$C84),MIN(DATE(2028,13,0),IF(Mitarbeiter!$D84="",DATE(2028,13,0),Mitarbeiter!$D84),TODAY()),Einstellungen!$F$13:$F$67)))*N(Mitarbeiter!$E84)/IF(Einstellungen!$C$11="7 Tage",7,5),N('Ist-Stunden'!AO84)),MAX(IF(Einstellungen!$C$11="7 Tage",MAX(0,(MIN(DATE(2028,13,0),IF(Mitarbeiter!$D84="",DATE(2028,13,0),Mitarbeiter!$D84),TODAY()))-(MAX(DATE(2028,12,1),Mitarbeiter!$C84))+1),MAX(0,NETWORKDAYS(MAX(DATE(2028,12,1),Mitarbeiter!$C84),MIN(DATE(2028,13,0),IF(Mitarbeiter!$D84="",DATE(2028,13,0),Mitarbeiter!$D84),TODAY()),Einstellungen!$F$13:$F$67)))*N(Mitarbeiter!$E84)/IF(Einstellungen!$C$11="7 Tage",7,5),N('Ist-Stunden'!AO84)+(N(Krankheitstage!BN84)+N(Krankheitstage!BZ84))*N($C84))))</f>
        <v/>
      </c>
      <c r="BT84" s="76">
        <f>IF($B84="",0,IF(Einstellungen!$C$10="Ja",MAX(IF(Einstellungen!$C$11="7 Tage",MAX(0,(MIN(DATE(2029,2,0),IF(Mitarbeiter!$D84="",DATE(2029,2,0),Mitarbeiter!$D84),TODAY()))-(MAX(DATE(2029,1,1),Mitarbeiter!$C84))+1),MAX(0,NETWORKDAYS(MAX(DATE(2029,1,1),Mitarbeiter!$C84),MIN(DATE(2029,2,0),IF(Mitarbeiter!$D84="",DATE(2029,2,0),Mitarbeiter!$D84),TODAY()),Einstellungen!$F$13:$F$67)))*N(Mitarbeiter!$E84)/IF(Einstellungen!$C$11="7 Tage",7,5),N('Ist-Stunden'!AP84)),MAX(IF(Einstellungen!$C$11="7 Tage",MAX(0,(MIN(DATE(2029,2,0),IF(Mitarbeiter!$D84="",DATE(2029,2,0),Mitarbeiter!$D84),TODAY()))-(MAX(DATE(2029,1,1),Mitarbeiter!$C84))+1),MAX(0,NETWORKDAYS(MAX(DATE(2029,1,1),Mitarbeiter!$C84),MIN(DATE(2029,2,0),IF(Mitarbeiter!$D84="",DATE(2029,2,0),Mitarbeiter!$D84),TODAY()),Einstellungen!$F$13:$F$67)))*N(Mitarbeiter!$E84)/IF(Einstellungen!$C$11="7 Tage",7,5),N('Ist-Stunden'!AP84)+(N(Krankheitstage!CA84)+N(Krankheitstage!CM84))*N($C84))))</f>
        <v/>
      </c>
      <c r="BU84" s="76">
        <f>IF($B84="",0,IF(Einstellungen!$C$10="Ja",MAX(IF(Einstellungen!$C$11="7 Tage",MAX(0,(MIN(DATE(2029,3,0),IF(Mitarbeiter!$D84="",DATE(2029,3,0),Mitarbeiter!$D84),TODAY()))-(MAX(DATE(2029,2,1),Mitarbeiter!$C84))+1),MAX(0,NETWORKDAYS(MAX(DATE(2029,2,1),Mitarbeiter!$C84),MIN(DATE(2029,3,0),IF(Mitarbeiter!$D84="",DATE(2029,3,0),Mitarbeiter!$D84),TODAY()),Einstellungen!$F$13:$F$67)))*N(Mitarbeiter!$E84)/IF(Einstellungen!$C$11="7 Tage",7,5),N('Ist-Stunden'!AQ84)),MAX(IF(Einstellungen!$C$11="7 Tage",MAX(0,(MIN(DATE(2029,3,0),IF(Mitarbeiter!$D84="",DATE(2029,3,0),Mitarbeiter!$D84),TODAY()))-(MAX(DATE(2029,2,1),Mitarbeiter!$C84))+1),MAX(0,NETWORKDAYS(MAX(DATE(2029,2,1),Mitarbeiter!$C84),MIN(DATE(2029,3,0),IF(Mitarbeiter!$D84="",DATE(2029,3,0),Mitarbeiter!$D84),TODAY()),Einstellungen!$F$13:$F$67)))*N(Mitarbeiter!$E84)/IF(Einstellungen!$C$11="7 Tage",7,5),N('Ist-Stunden'!AQ84)+(N(Krankheitstage!CB84)+N(Krankheitstage!CN84))*N($C84))))</f>
        <v/>
      </c>
      <c r="BV84" s="76">
        <f>IF($B84="",0,IF(Einstellungen!$C$10="Ja",MAX(IF(Einstellungen!$C$11="7 Tage",MAX(0,(MIN(DATE(2029,4,0),IF(Mitarbeiter!$D84="",DATE(2029,4,0),Mitarbeiter!$D84),TODAY()))-(MAX(DATE(2029,3,1),Mitarbeiter!$C84))+1),MAX(0,NETWORKDAYS(MAX(DATE(2029,3,1),Mitarbeiter!$C84),MIN(DATE(2029,4,0),IF(Mitarbeiter!$D84="",DATE(2029,4,0),Mitarbeiter!$D84),TODAY()),Einstellungen!$F$13:$F$67)))*N(Mitarbeiter!$E84)/IF(Einstellungen!$C$11="7 Tage",7,5),N('Ist-Stunden'!AR84)),MAX(IF(Einstellungen!$C$11="7 Tage",MAX(0,(MIN(DATE(2029,4,0),IF(Mitarbeiter!$D84="",DATE(2029,4,0),Mitarbeiter!$D84),TODAY()))-(MAX(DATE(2029,3,1),Mitarbeiter!$C84))+1),MAX(0,NETWORKDAYS(MAX(DATE(2029,3,1),Mitarbeiter!$C84),MIN(DATE(2029,4,0),IF(Mitarbeiter!$D84="",DATE(2029,4,0),Mitarbeiter!$D84),TODAY()),Einstellungen!$F$13:$F$67)))*N(Mitarbeiter!$E84)/IF(Einstellungen!$C$11="7 Tage",7,5),N('Ist-Stunden'!AR84)+(N(Krankheitstage!CC84)+N(Krankheitstage!CO84))*N($C84))))</f>
        <v/>
      </c>
      <c r="BW84" s="76">
        <f>IF($B84="",0,IF(Einstellungen!$C$10="Ja",MAX(IF(Einstellungen!$C$11="7 Tage",MAX(0,(MIN(DATE(2029,5,0),IF(Mitarbeiter!$D84="",DATE(2029,5,0),Mitarbeiter!$D84),TODAY()))-(MAX(DATE(2029,4,1),Mitarbeiter!$C84))+1),MAX(0,NETWORKDAYS(MAX(DATE(2029,4,1),Mitarbeiter!$C84),MIN(DATE(2029,5,0),IF(Mitarbeiter!$D84="",DATE(2029,5,0),Mitarbeiter!$D84),TODAY()),Einstellungen!$F$13:$F$67)))*N(Mitarbeiter!$E84)/IF(Einstellungen!$C$11="7 Tage",7,5),N('Ist-Stunden'!AS84)),MAX(IF(Einstellungen!$C$11="7 Tage",MAX(0,(MIN(DATE(2029,5,0),IF(Mitarbeiter!$D84="",DATE(2029,5,0),Mitarbeiter!$D84),TODAY()))-(MAX(DATE(2029,4,1),Mitarbeiter!$C84))+1),MAX(0,NETWORKDAYS(MAX(DATE(2029,4,1),Mitarbeiter!$C84),MIN(DATE(2029,5,0),IF(Mitarbeiter!$D84="",DATE(2029,5,0),Mitarbeiter!$D84),TODAY()),Einstellungen!$F$13:$F$67)))*N(Mitarbeiter!$E84)/IF(Einstellungen!$C$11="7 Tage",7,5),N('Ist-Stunden'!AS84)+(N(Krankheitstage!CD84)+N(Krankheitstage!CP84))*N($C84))))</f>
        <v/>
      </c>
      <c r="BX84" s="76">
        <f>IF($B84="",0,IF(Einstellungen!$C$10="Ja",MAX(IF(Einstellungen!$C$11="7 Tage",MAX(0,(MIN(DATE(2029,6,0),IF(Mitarbeiter!$D84="",DATE(2029,6,0),Mitarbeiter!$D84),TODAY()))-(MAX(DATE(2029,5,1),Mitarbeiter!$C84))+1),MAX(0,NETWORKDAYS(MAX(DATE(2029,5,1),Mitarbeiter!$C84),MIN(DATE(2029,6,0),IF(Mitarbeiter!$D84="",DATE(2029,6,0),Mitarbeiter!$D84),TODAY()),Einstellungen!$F$13:$F$67)))*N(Mitarbeiter!$E84)/IF(Einstellungen!$C$11="7 Tage",7,5),N('Ist-Stunden'!AT84)),MAX(IF(Einstellungen!$C$11="7 Tage",MAX(0,(MIN(DATE(2029,6,0),IF(Mitarbeiter!$D84="",DATE(2029,6,0),Mitarbeiter!$D84),TODAY()))-(MAX(DATE(2029,5,1),Mitarbeiter!$C84))+1),MAX(0,NETWORKDAYS(MAX(DATE(2029,5,1),Mitarbeiter!$C84),MIN(DATE(2029,6,0),IF(Mitarbeiter!$D84="",DATE(2029,6,0),Mitarbeiter!$D84),TODAY()),Einstellungen!$F$13:$F$67)))*N(Mitarbeiter!$E84)/IF(Einstellungen!$C$11="7 Tage",7,5),N('Ist-Stunden'!AT84)+(N(Krankheitstage!CE84)+N(Krankheitstage!CQ84))*N($C84))))</f>
        <v/>
      </c>
      <c r="BY84" s="76">
        <f>IF($B84="",0,IF(Einstellungen!$C$10="Ja",MAX(IF(Einstellungen!$C$11="7 Tage",MAX(0,(MIN(DATE(2029,7,0),IF(Mitarbeiter!$D84="",DATE(2029,7,0),Mitarbeiter!$D84),TODAY()))-(MAX(DATE(2029,6,1),Mitarbeiter!$C84))+1),MAX(0,NETWORKDAYS(MAX(DATE(2029,6,1),Mitarbeiter!$C84),MIN(DATE(2029,7,0),IF(Mitarbeiter!$D84="",DATE(2029,7,0),Mitarbeiter!$D84),TODAY()),Einstellungen!$F$13:$F$67)))*N(Mitarbeiter!$E84)/IF(Einstellungen!$C$11="7 Tage",7,5),N('Ist-Stunden'!AU84)),MAX(IF(Einstellungen!$C$11="7 Tage",MAX(0,(MIN(DATE(2029,7,0),IF(Mitarbeiter!$D84="",DATE(2029,7,0),Mitarbeiter!$D84),TODAY()))-(MAX(DATE(2029,6,1),Mitarbeiter!$C84))+1),MAX(0,NETWORKDAYS(MAX(DATE(2029,6,1),Mitarbeiter!$C84),MIN(DATE(2029,7,0),IF(Mitarbeiter!$D84="",DATE(2029,7,0),Mitarbeiter!$D84),TODAY()),Einstellungen!$F$13:$F$67)))*N(Mitarbeiter!$E84)/IF(Einstellungen!$C$11="7 Tage",7,5),N('Ist-Stunden'!AU84)+(N(Krankheitstage!CF84)+N(Krankheitstage!CR84))*N($C84))))</f>
        <v/>
      </c>
      <c r="BZ84" s="76">
        <f>IF($B84="",0,IF(Einstellungen!$C$10="Ja",MAX(IF(Einstellungen!$C$11="7 Tage",MAX(0,(MIN(DATE(2029,8,0),IF(Mitarbeiter!$D84="",DATE(2029,8,0),Mitarbeiter!$D84),TODAY()))-(MAX(DATE(2029,7,1),Mitarbeiter!$C84))+1),MAX(0,NETWORKDAYS(MAX(DATE(2029,7,1),Mitarbeiter!$C84),MIN(DATE(2029,8,0),IF(Mitarbeiter!$D84="",DATE(2029,8,0),Mitarbeiter!$D84),TODAY()),Einstellungen!$F$13:$F$67)))*N(Mitarbeiter!$E84)/IF(Einstellungen!$C$11="7 Tage",7,5),N('Ist-Stunden'!AV84)),MAX(IF(Einstellungen!$C$11="7 Tage",MAX(0,(MIN(DATE(2029,8,0),IF(Mitarbeiter!$D84="",DATE(2029,8,0),Mitarbeiter!$D84),TODAY()))-(MAX(DATE(2029,7,1),Mitarbeiter!$C84))+1),MAX(0,NETWORKDAYS(MAX(DATE(2029,7,1),Mitarbeiter!$C84),MIN(DATE(2029,8,0),IF(Mitarbeiter!$D84="",DATE(2029,8,0),Mitarbeiter!$D84),TODAY()),Einstellungen!$F$13:$F$67)))*N(Mitarbeiter!$E84)/IF(Einstellungen!$C$11="7 Tage",7,5),N('Ist-Stunden'!AV84)+(N(Krankheitstage!CG84)+N(Krankheitstage!CS84))*N($C84))))</f>
        <v/>
      </c>
      <c r="CA84" s="76">
        <f>IF($B84="",0,IF(Einstellungen!$C$10="Ja",MAX(IF(Einstellungen!$C$11="7 Tage",MAX(0,(MIN(DATE(2029,9,0),IF(Mitarbeiter!$D84="",DATE(2029,9,0),Mitarbeiter!$D84),TODAY()))-(MAX(DATE(2029,8,1),Mitarbeiter!$C84))+1),MAX(0,NETWORKDAYS(MAX(DATE(2029,8,1),Mitarbeiter!$C84),MIN(DATE(2029,9,0),IF(Mitarbeiter!$D84="",DATE(2029,9,0),Mitarbeiter!$D84),TODAY()),Einstellungen!$F$13:$F$67)))*N(Mitarbeiter!$E84)/IF(Einstellungen!$C$11="7 Tage",7,5),N('Ist-Stunden'!AW84)),MAX(IF(Einstellungen!$C$11="7 Tage",MAX(0,(MIN(DATE(2029,9,0),IF(Mitarbeiter!$D84="",DATE(2029,9,0),Mitarbeiter!$D84),TODAY()))-(MAX(DATE(2029,8,1),Mitarbeiter!$C84))+1),MAX(0,NETWORKDAYS(MAX(DATE(2029,8,1),Mitarbeiter!$C84),MIN(DATE(2029,9,0),IF(Mitarbeiter!$D84="",DATE(2029,9,0),Mitarbeiter!$D84),TODAY()),Einstellungen!$F$13:$F$67)))*N(Mitarbeiter!$E84)/IF(Einstellungen!$C$11="7 Tage",7,5),N('Ist-Stunden'!AW84)+(N(Krankheitstage!CH84)+N(Krankheitstage!CT84))*N($C84))))</f>
        <v/>
      </c>
      <c r="CB84" s="76">
        <f>IF($B84="",0,IF(Einstellungen!$C$10="Ja",MAX(IF(Einstellungen!$C$11="7 Tage",MAX(0,(MIN(DATE(2029,10,0),IF(Mitarbeiter!$D84="",DATE(2029,10,0),Mitarbeiter!$D84),TODAY()))-(MAX(DATE(2029,9,1),Mitarbeiter!$C84))+1),MAX(0,NETWORKDAYS(MAX(DATE(2029,9,1),Mitarbeiter!$C84),MIN(DATE(2029,10,0),IF(Mitarbeiter!$D84="",DATE(2029,10,0),Mitarbeiter!$D84),TODAY()),Einstellungen!$F$13:$F$67)))*N(Mitarbeiter!$E84)/IF(Einstellungen!$C$11="7 Tage",7,5),N('Ist-Stunden'!AX84)),MAX(IF(Einstellungen!$C$11="7 Tage",MAX(0,(MIN(DATE(2029,10,0),IF(Mitarbeiter!$D84="",DATE(2029,10,0),Mitarbeiter!$D84),TODAY()))-(MAX(DATE(2029,9,1),Mitarbeiter!$C84))+1),MAX(0,NETWORKDAYS(MAX(DATE(2029,9,1),Mitarbeiter!$C84),MIN(DATE(2029,10,0),IF(Mitarbeiter!$D84="",DATE(2029,10,0),Mitarbeiter!$D84),TODAY()),Einstellungen!$F$13:$F$67)))*N(Mitarbeiter!$E84)/IF(Einstellungen!$C$11="7 Tage",7,5),N('Ist-Stunden'!AX84)+(N(Krankheitstage!CI84)+N(Krankheitstage!CU84))*N($C84))))</f>
        <v/>
      </c>
      <c r="CC84" s="76">
        <f>IF($B84="",0,IF(Einstellungen!$C$10="Ja",MAX(IF(Einstellungen!$C$11="7 Tage",MAX(0,(MIN(DATE(2029,11,0),IF(Mitarbeiter!$D84="",DATE(2029,11,0),Mitarbeiter!$D84),TODAY()))-(MAX(DATE(2029,10,1),Mitarbeiter!$C84))+1),MAX(0,NETWORKDAYS(MAX(DATE(2029,10,1),Mitarbeiter!$C84),MIN(DATE(2029,11,0),IF(Mitarbeiter!$D84="",DATE(2029,11,0),Mitarbeiter!$D84),TODAY()),Einstellungen!$F$13:$F$67)))*N(Mitarbeiter!$E84)/IF(Einstellungen!$C$11="7 Tage",7,5),N('Ist-Stunden'!AY84)),MAX(IF(Einstellungen!$C$11="7 Tage",MAX(0,(MIN(DATE(2029,11,0),IF(Mitarbeiter!$D84="",DATE(2029,11,0),Mitarbeiter!$D84),TODAY()))-(MAX(DATE(2029,10,1),Mitarbeiter!$C84))+1),MAX(0,NETWORKDAYS(MAX(DATE(2029,10,1),Mitarbeiter!$C84),MIN(DATE(2029,11,0),IF(Mitarbeiter!$D84="",DATE(2029,11,0),Mitarbeiter!$D84),TODAY()),Einstellungen!$F$13:$F$67)))*N(Mitarbeiter!$E84)/IF(Einstellungen!$C$11="7 Tage",7,5),N('Ist-Stunden'!AY84)+(N(Krankheitstage!CJ84)+N(Krankheitstage!CV84))*N($C84))))</f>
        <v/>
      </c>
      <c r="CD84" s="76">
        <f>IF($B84="",0,IF(Einstellungen!$C$10="Ja",MAX(IF(Einstellungen!$C$11="7 Tage",MAX(0,(MIN(DATE(2029,12,0),IF(Mitarbeiter!$D84="",DATE(2029,12,0),Mitarbeiter!$D84),TODAY()))-(MAX(DATE(2029,11,1),Mitarbeiter!$C84))+1),MAX(0,NETWORKDAYS(MAX(DATE(2029,11,1),Mitarbeiter!$C84),MIN(DATE(2029,12,0),IF(Mitarbeiter!$D84="",DATE(2029,12,0),Mitarbeiter!$D84),TODAY()),Einstellungen!$F$13:$F$67)))*N(Mitarbeiter!$E84)/IF(Einstellungen!$C$11="7 Tage",7,5),N('Ist-Stunden'!AZ84)),MAX(IF(Einstellungen!$C$11="7 Tage",MAX(0,(MIN(DATE(2029,12,0),IF(Mitarbeiter!$D84="",DATE(2029,12,0),Mitarbeiter!$D84),TODAY()))-(MAX(DATE(2029,11,1),Mitarbeiter!$C84))+1),MAX(0,NETWORKDAYS(MAX(DATE(2029,11,1),Mitarbeiter!$C84),MIN(DATE(2029,12,0),IF(Mitarbeiter!$D84="",DATE(2029,12,0),Mitarbeiter!$D84),TODAY()),Einstellungen!$F$13:$F$67)))*N(Mitarbeiter!$E84)/IF(Einstellungen!$C$11="7 Tage",7,5),N('Ist-Stunden'!AZ84)+(N(Krankheitstage!CK84)+N(Krankheitstage!CW84))*N($C84))))</f>
        <v/>
      </c>
      <c r="CE84" s="76">
        <f>IF($B84="",0,IF(Einstellungen!$C$10="Ja",MAX(IF(Einstellungen!$C$11="7 Tage",MAX(0,(MIN(DATE(2029,13,0),IF(Mitarbeiter!$D84="",DATE(2029,13,0),Mitarbeiter!$D84),TODAY()))-(MAX(DATE(2029,12,1),Mitarbeiter!$C84))+1),MAX(0,NETWORKDAYS(MAX(DATE(2029,12,1),Mitarbeiter!$C84),MIN(DATE(2029,13,0),IF(Mitarbeiter!$D84="",DATE(2029,13,0),Mitarbeiter!$D84),TODAY()),Einstellungen!$F$13:$F$67)))*N(Mitarbeiter!$E84)/IF(Einstellungen!$C$11="7 Tage",7,5),N('Ist-Stunden'!BA84)),MAX(IF(Einstellungen!$C$11="7 Tage",MAX(0,(MIN(DATE(2029,13,0),IF(Mitarbeiter!$D84="",DATE(2029,13,0),Mitarbeiter!$D84),TODAY()))-(MAX(DATE(2029,12,1),Mitarbeiter!$C84))+1),MAX(0,NETWORKDAYS(MAX(DATE(2029,12,1),Mitarbeiter!$C84),MIN(DATE(2029,13,0),IF(Mitarbeiter!$D84="",DATE(2029,13,0),Mitarbeiter!$D84),TODAY()),Einstellungen!$F$13:$F$67)))*N(Mitarbeiter!$E84)/IF(Einstellungen!$C$11="7 Tage",7,5),N('Ist-Stunden'!BA84)+(N(Krankheitstage!CL84)+N(Krankheitstage!CX84))*N($C84))))</f>
        <v/>
      </c>
      <c r="CF84" s="76">
        <f>IF($B84="",0,IF(Einstellungen!$C$10="Ja",MAX(IF(Einstellungen!$C$11="7 Tage",MAX(0,(MIN(DATE(2030,2,0),IF(Mitarbeiter!$D84="",DATE(2030,2,0),Mitarbeiter!$D84),TODAY()))-(MAX(DATE(2030,1,1),Mitarbeiter!$C84))+1),MAX(0,NETWORKDAYS(MAX(DATE(2030,1,1),Mitarbeiter!$C84),MIN(DATE(2030,2,0),IF(Mitarbeiter!$D84="",DATE(2030,2,0),Mitarbeiter!$D84),TODAY()),Einstellungen!$F$13:$F$67)))*N(Mitarbeiter!$E84)/IF(Einstellungen!$C$11="7 Tage",7,5),N('Ist-Stunden'!BB84)),MAX(IF(Einstellungen!$C$11="7 Tage",MAX(0,(MIN(DATE(2030,2,0),IF(Mitarbeiter!$D84="",DATE(2030,2,0),Mitarbeiter!$D84),TODAY()))-(MAX(DATE(2030,1,1),Mitarbeiter!$C84))+1),MAX(0,NETWORKDAYS(MAX(DATE(2030,1,1),Mitarbeiter!$C84),MIN(DATE(2030,2,0),IF(Mitarbeiter!$D84="",DATE(2030,2,0),Mitarbeiter!$D84),TODAY()),Einstellungen!$F$13:$F$67)))*N(Mitarbeiter!$E84)/IF(Einstellungen!$C$11="7 Tage",7,5),N('Ist-Stunden'!BB84)+(N(Krankheitstage!CY84)+N(Krankheitstage!DK84))*N($C84))))</f>
        <v/>
      </c>
      <c r="CG84" s="76">
        <f>IF($B84="",0,IF(Einstellungen!$C$10="Ja",MAX(IF(Einstellungen!$C$11="7 Tage",MAX(0,(MIN(DATE(2030,3,0),IF(Mitarbeiter!$D84="",DATE(2030,3,0),Mitarbeiter!$D84),TODAY()))-(MAX(DATE(2030,2,1),Mitarbeiter!$C84))+1),MAX(0,NETWORKDAYS(MAX(DATE(2030,2,1),Mitarbeiter!$C84),MIN(DATE(2030,3,0),IF(Mitarbeiter!$D84="",DATE(2030,3,0),Mitarbeiter!$D84),TODAY()),Einstellungen!$F$13:$F$67)))*N(Mitarbeiter!$E84)/IF(Einstellungen!$C$11="7 Tage",7,5),N('Ist-Stunden'!BC84)),MAX(IF(Einstellungen!$C$11="7 Tage",MAX(0,(MIN(DATE(2030,3,0),IF(Mitarbeiter!$D84="",DATE(2030,3,0),Mitarbeiter!$D84),TODAY()))-(MAX(DATE(2030,2,1),Mitarbeiter!$C84))+1),MAX(0,NETWORKDAYS(MAX(DATE(2030,2,1),Mitarbeiter!$C84),MIN(DATE(2030,3,0),IF(Mitarbeiter!$D84="",DATE(2030,3,0),Mitarbeiter!$D84),TODAY()),Einstellungen!$F$13:$F$67)))*N(Mitarbeiter!$E84)/IF(Einstellungen!$C$11="7 Tage",7,5),N('Ist-Stunden'!BC84)+(N(Krankheitstage!CZ84)+N(Krankheitstage!DL84))*N($C84))))</f>
        <v/>
      </c>
      <c r="CH84" s="76">
        <f>IF($B84="",0,IF(Einstellungen!$C$10="Ja",MAX(IF(Einstellungen!$C$11="7 Tage",MAX(0,(MIN(DATE(2030,4,0),IF(Mitarbeiter!$D84="",DATE(2030,4,0),Mitarbeiter!$D84),TODAY()))-(MAX(DATE(2030,3,1),Mitarbeiter!$C84))+1),MAX(0,NETWORKDAYS(MAX(DATE(2030,3,1),Mitarbeiter!$C84),MIN(DATE(2030,4,0),IF(Mitarbeiter!$D84="",DATE(2030,4,0),Mitarbeiter!$D84),TODAY()),Einstellungen!$F$13:$F$67)))*N(Mitarbeiter!$E84)/IF(Einstellungen!$C$11="7 Tage",7,5),N('Ist-Stunden'!BD84)),MAX(IF(Einstellungen!$C$11="7 Tage",MAX(0,(MIN(DATE(2030,4,0),IF(Mitarbeiter!$D84="",DATE(2030,4,0),Mitarbeiter!$D84),TODAY()))-(MAX(DATE(2030,3,1),Mitarbeiter!$C84))+1),MAX(0,NETWORKDAYS(MAX(DATE(2030,3,1),Mitarbeiter!$C84),MIN(DATE(2030,4,0),IF(Mitarbeiter!$D84="",DATE(2030,4,0),Mitarbeiter!$D84),TODAY()),Einstellungen!$F$13:$F$67)))*N(Mitarbeiter!$E84)/IF(Einstellungen!$C$11="7 Tage",7,5),N('Ist-Stunden'!BD84)+(N(Krankheitstage!DA84)+N(Krankheitstage!DM84))*N($C84))))</f>
        <v/>
      </c>
      <c r="CI84" s="76">
        <f>IF($B84="",0,IF(Einstellungen!$C$10="Ja",MAX(IF(Einstellungen!$C$11="7 Tage",MAX(0,(MIN(DATE(2030,5,0),IF(Mitarbeiter!$D84="",DATE(2030,5,0),Mitarbeiter!$D84),TODAY()))-(MAX(DATE(2030,4,1),Mitarbeiter!$C84))+1),MAX(0,NETWORKDAYS(MAX(DATE(2030,4,1),Mitarbeiter!$C84),MIN(DATE(2030,5,0),IF(Mitarbeiter!$D84="",DATE(2030,5,0),Mitarbeiter!$D84),TODAY()),Einstellungen!$F$13:$F$67)))*N(Mitarbeiter!$E84)/IF(Einstellungen!$C$11="7 Tage",7,5),N('Ist-Stunden'!BE84)),MAX(IF(Einstellungen!$C$11="7 Tage",MAX(0,(MIN(DATE(2030,5,0),IF(Mitarbeiter!$D84="",DATE(2030,5,0),Mitarbeiter!$D84),TODAY()))-(MAX(DATE(2030,4,1),Mitarbeiter!$C84))+1),MAX(0,NETWORKDAYS(MAX(DATE(2030,4,1),Mitarbeiter!$C84),MIN(DATE(2030,5,0),IF(Mitarbeiter!$D84="",DATE(2030,5,0),Mitarbeiter!$D84),TODAY()),Einstellungen!$F$13:$F$67)))*N(Mitarbeiter!$E84)/IF(Einstellungen!$C$11="7 Tage",7,5),N('Ist-Stunden'!BE84)+(N(Krankheitstage!DB84)+N(Krankheitstage!DN84))*N($C84))))</f>
        <v/>
      </c>
      <c r="CJ84" s="76">
        <f>IF($B84="",0,IF(Einstellungen!$C$10="Ja",MAX(IF(Einstellungen!$C$11="7 Tage",MAX(0,(MIN(DATE(2030,6,0),IF(Mitarbeiter!$D84="",DATE(2030,6,0),Mitarbeiter!$D84),TODAY()))-(MAX(DATE(2030,5,1),Mitarbeiter!$C84))+1),MAX(0,NETWORKDAYS(MAX(DATE(2030,5,1),Mitarbeiter!$C84),MIN(DATE(2030,6,0),IF(Mitarbeiter!$D84="",DATE(2030,6,0),Mitarbeiter!$D84),TODAY()),Einstellungen!$F$13:$F$67)))*N(Mitarbeiter!$E84)/IF(Einstellungen!$C$11="7 Tage",7,5),N('Ist-Stunden'!BF84)),MAX(IF(Einstellungen!$C$11="7 Tage",MAX(0,(MIN(DATE(2030,6,0),IF(Mitarbeiter!$D84="",DATE(2030,6,0),Mitarbeiter!$D84),TODAY()))-(MAX(DATE(2030,5,1),Mitarbeiter!$C84))+1),MAX(0,NETWORKDAYS(MAX(DATE(2030,5,1),Mitarbeiter!$C84),MIN(DATE(2030,6,0),IF(Mitarbeiter!$D84="",DATE(2030,6,0),Mitarbeiter!$D84),TODAY()),Einstellungen!$F$13:$F$67)))*N(Mitarbeiter!$E84)/IF(Einstellungen!$C$11="7 Tage",7,5),N('Ist-Stunden'!BF84)+(N(Krankheitstage!DC84)+N(Krankheitstage!DO84))*N($C84))))</f>
        <v/>
      </c>
      <c r="CK84" s="76">
        <f>IF($B84="",0,IF(Einstellungen!$C$10="Ja",MAX(IF(Einstellungen!$C$11="7 Tage",MAX(0,(MIN(DATE(2030,7,0),IF(Mitarbeiter!$D84="",DATE(2030,7,0),Mitarbeiter!$D84),TODAY()))-(MAX(DATE(2030,6,1),Mitarbeiter!$C84))+1),MAX(0,NETWORKDAYS(MAX(DATE(2030,6,1),Mitarbeiter!$C84),MIN(DATE(2030,7,0),IF(Mitarbeiter!$D84="",DATE(2030,7,0),Mitarbeiter!$D84),TODAY()),Einstellungen!$F$13:$F$67)))*N(Mitarbeiter!$E84)/IF(Einstellungen!$C$11="7 Tage",7,5),N('Ist-Stunden'!BG84)),MAX(IF(Einstellungen!$C$11="7 Tage",MAX(0,(MIN(DATE(2030,7,0),IF(Mitarbeiter!$D84="",DATE(2030,7,0),Mitarbeiter!$D84),TODAY()))-(MAX(DATE(2030,6,1),Mitarbeiter!$C84))+1),MAX(0,NETWORKDAYS(MAX(DATE(2030,6,1),Mitarbeiter!$C84),MIN(DATE(2030,7,0),IF(Mitarbeiter!$D84="",DATE(2030,7,0),Mitarbeiter!$D84),TODAY()),Einstellungen!$F$13:$F$67)))*N(Mitarbeiter!$E84)/IF(Einstellungen!$C$11="7 Tage",7,5),N('Ist-Stunden'!BG84)+(N(Krankheitstage!DD84)+N(Krankheitstage!DP84))*N($C84))))</f>
        <v/>
      </c>
      <c r="CL84" s="76">
        <f>IF($B84="",0,IF(Einstellungen!$C$10="Ja",MAX(IF(Einstellungen!$C$11="7 Tage",MAX(0,(MIN(DATE(2030,8,0),IF(Mitarbeiter!$D84="",DATE(2030,8,0),Mitarbeiter!$D84),TODAY()))-(MAX(DATE(2030,7,1),Mitarbeiter!$C84))+1),MAX(0,NETWORKDAYS(MAX(DATE(2030,7,1),Mitarbeiter!$C84),MIN(DATE(2030,8,0),IF(Mitarbeiter!$D84="",DATE(2030,8,0),Mitarbeiter!$D84),TODAY()),Einstellungen!$F$13:$F$67)))*N(Mitarbeiter!$E84)/IF(Einstellungen!$C$11="7 Tage",7,5),N('Ist-Stunden'!BH84)),MAX(IF(Einstellungen!$C$11="7 Tage",MAX(0,(MIN(DATE(2030,8,0),IF(Mitarbeiter!$D84="",DATE(2030,8,0),Mitarbeiter!$D84),TODAY()))-(MAX(DATE(2030,7,1),Mitarbeiter!$C84))+1),MAX(0,NETWORKDAYS(MAX(DATE(2030,7,1),Mitarbeiter!$C84),MIN(DATE(2030,8,0),IF(Mitarbeiter!$D84="",DATE(2030,8,0),Mitarbeiter!$D84),TODAY()),Einstellungen!$F$13:$F$67)))*N(Mitarbeiter!$E84)/IF(Einstellungen!$C$11="7 Tage",7,5),N('Ist-Stunden'!BH84)+(N(Krankheitstage!DE84)+N(Krankheitstage!DQ84))*N($C84))))</f>
        <v/>
      </c>
      <c r="CM84" s="76">
        <f>IF($B84="",0,IF(Einstellungen!$C$10="Ja",MAX(IF(Einstellungen!$C$11="7 Tage",MAX(0,(MIN(DATE(2030,9,0),IF(Mitarbeiter!$D84="",DATE(2030,9,0),Mitarbeiter!$D84),TODAY()))-(MAX(DATE(2030,8,1),Mitarbeiter!$C84))+1),MAX(0,NETWORKDAYS(MAX(DATE(2030,8,1),Mitarbeiter!$C84),MIN(DATE(2030,9,0),IF(Mitarbeiter!$D84="",DATE(2030,9,0),Mitarbeiter!$D84),TODAY()),Einstellungen!$F$13:$F$67)))*N(Mitarbeiter!$E84)/IF(Einstellungen!$C$11="7 Tage",7,5),N('Ist-Stunden'!BI84)),MAX(IF(Einstellungen!$C$11="7 Tage",MAX(0,(MIN(DATE(2030,9,0),IF(Mitarbeiter!$D84="",DATE(2030,9,0),Mitarbeiter!$D84),TODAY()))-(MAX(DATE(2030,8,1),Mitarbeiter!$C84))+1),MAX(0,NETWORKDAYS(MAX(DATE(2030,8,1),Mitarbeiter!$C84),MIN(DATE(2030,9,0),IF(Mitarbeiter!$D84="",DATE(2030,9,0),Mitarbeiter!$D84),TODAY()),Einstellungen!$F$13:$F$67)))*N(Mitarbeiter!$E84)/IF(Einstellungen!$C$11="7 Tage",7,5),N('Ist-Stunden'!BI84)+(N(Krankheitstage!DF84)+N(Krankheitstage!DR84))*N($C84))))</f>
        <v/>
      </c>
      <c r="CN84" s="76">
        <f>IF($B84="",0,IF(Einstellungen!$C$10="Ja",MAX(IF(Einstellungen!$C$11="7 Tage",MAX(0,(MIN(DATE(2030,10,0),IF(Mitarbeiter!$D84="",DATE(2030,10,0),Mitarbeiter!$D84),TODAY()))-(MAX(DATE(2030,9,1),Mitarbeiter!$C84))+1),MAX(0,NETWORKDAYS(MAX(DATE(2030,9,1),Mitarbeiter!$C84),MIN(DATE(2030,10,0),IF(Mitarbeiter!$D84="",DATE(2030,10,0),Mitarbeiter!$D84),TODAY()),Einstellungen!$F$13:$F$67)))*N(Mitarbeiter!$E84)/IF(Einstellungen!$C$11="7 Tage",7,5),N('Ist-Stunden'!BJ84)),MAX(IF(Einstellungen!$C$11="7 Tage",MAX(0,(MIN(DATE(2030,10,0),IF(Mitarbeiter!$D84="",DATE(2030,10,0),Mitarbeiter!$D84),TODAY()))-(MAX(DATE(2030,9,1),Mitarbeiter!$C84))+1),MAX(0,NETWORKDAYS(MAX(DATE(2030,9,1),Mitarbeiter!$C84),MIN(DATE(2030,10,0),IF(Mitarbeiter!$D84="",DATE(2030,10,0),Mitarbeiter!$D84),TODAY()),Einstellungen!$F$13:$F$67)))*N(Mitarbeiter!$E84)/IF(Einstellungen!$C$11="7 Tage",7,5),N('Ist-Stunden'!BJ84)+(N(Krankheitstage!DG84)+N(Krankheitstage!DS84))*N($C84))))</f>
        <v/>
      </c>
      <c r="CO84" s="76">
        <f>IF($B84="",0,IF(Einstellungen!$C$10="Ja",MAX(IF(Einstellungen!$C$11="7 Tage",MAX(0,(MIN(DATE(2030,11,0),IF(Mitarbeiter!$D84="",DATE(2030,11,0),Mitarbeiter!$D84),TODAY()))-(MAX(DATE(2030,10,1),Mitarbeiter!$C84))+1),MAX(0,NETWORKDAYS(MAX(DATE(2030,10,1),Mitarbeiter!$C84),MIN(DATE(2030,11,0),IF(Mitarbeiter!$D84="",DATE(2030,11,0),Mitarbeiter!$D84),TODAY()),Einstellungen!$F$13:$F$67)))*N(Mitarbeiter!$E84)/IF(Einstellungen!$C$11="7 Tage",7,5),N('Ist-Stunden'!BK84)),MAX(IF(Einstellungen!$C$11="7 Tage",MAX(0,(MIN(DATE(2030,11,0),IF(Mitarbeiter!$D84="",DATE(2030,11,0),Mitarbeiter!$D84),TODAY()))-(MAX(DATE(2030,10,1),Mitarbeiter!$C84))+1),MAX(0,NETWORKDAYS(MAX(DATE(2030,10,1),Mitarbeiter!$C84),MIN(DATE(2030,11,0),IF(Mitarbeiter!$D84="",DATE(2030,11,0),Mitarbeiter!$D84),TODAY()),Einstellungen!$F$13:$F$67)))*N(Mitarbeiter!$E84)/IF(Einstellungen!$C$11="7 Tage",7,5),N('Ist-Stunden'!BK84)+(N(Krankheitstage!DH84)+N(Krankheitstage!DT84))*N($C84))))</f>
        <v/>
      </c>
      <c r="CP84" s="76">
        <f>IF($B84="",0,IF(Einstellungen!$C$10="Ja",MAX(IF(Einstellungen!$C$11="7 Tage",MAX(0,(MIN(DATE(2030,12,0),IF(Mitarbeiter!$D84="",DATE(2030,12,0),Mitarbeiter!$D84),TODAY()))-(MAX(DATE(2030,11,1),Mitarbeiter!$C84))+1),MAX(0,NETWORKDAYS(MAX(DATE(2030,11,1),Mitarbeiter!$C84),MIN(DATE(2030,12,0),IF(Mitarbeiter!$D84="",DATE(2030,12,0),Mitarbeiter!$D84),TODAY()),Einstellungen!$F$13:$F$67)))*N(Mitarbeiter!$E84)/IF(Einstellungen!$C$11="7 Tage",7,5),N('Ist-Stunden'!BL84)),MAX(IF(Einstellungen!$C$11="7 Tage",MAX(0,(MIN(DATE(2030,12,0),IF(Mitarbeiter!$D84="",DATE(2030,12,0),Mitarbeiter!$D84),TODAY()))-(MAX(DATE(2030,11,1),Mitarbeiter!$C84))+1),MAX(0,NETWORKDAYS(MAX(DATE(2030,11,1),Mitarbeiter!$C84),MIN(DATE(2030,12,0),IF(Mitarbeiter!$D84="",DATE(2030,12,0),Mitarbeiter!$D84),TODAY()),Einstellungen!$F$13:$F$67)))*N(Mitarbeiter!$E84)/IF(Einstellungen!$C$11="7 Tage",7,5),N('Ist-Stunden'!BL84)+(N(Krankheitstage!DI84)+N(Krankheitstage!DU84))*N($C84))))</f>
        <v/>
      </c>
      <c r="CQ84" s="76">
        <f>IF($B84="",0,IF(Einstellungen!$C$10="Ja",MAX(IF(Einstellungen!$C$11="7 Tage",MAX(0,(MIN(DATE(2030,13,0),IF(Mitarbeiter!$D84="",DATE(2030,13,0),Mitarbeiter!$D84),TODAY()))-(MAX(DATE(2030,12,1),Mitarbeiter!$C84))+1),MAX(0,NETWORKDAYS(MAX(DATE(2030,12,1),Mitarbeiter!$C84),MIN(DATE(2030,13,0),IF(Mitarbeiter!$D84="",DATE(2030,13,0),Mitarbeiter!$D84),TODAY()),Einstellungen!$F$13:$F$67)))*N(Mitarbeiter!$E84)/IF(Einstellungen!$C$11="7 Tage",7,5),N('Ist-Stunden'!BM84)),MAX(IF(Einstellungen!$C$11="7 Tage",MAX(0,(MIN(DATE(2030,13,0),IF(Mitarbeiter!$D84="",DATE(2030,13,0),Mitarbeiter!$D84),TODAY()))-(MAX(DATE(2030,12,1),Mitarbeiter!$C84))+1),MAX(0,NETWORKDAYS(MAX(DATE(2030,12,1),Mitarbeiter!$C84),MIN(DATE(2030,13,0),IF(Mitarbeiter!$D84="",DATE(2030,13,0),Mitarbeiter!$D84),TODAY()),Einstellungen!$F$13:$F$67)))*N(Mitarbeiter!$E84)/IF(Einstellungen!$C$11="7 Tage",7,5),N('Ist-Stunden'!BM84)+(N(Krankheitstage!DJ84)+N(Krankheitstage!DV84))*N($C84))))</f>
        <v/>
      </c>
    </row>
    <row r="85">
      <c r="A85" s="73">
        <f>IF(Mitarbeiter!B85="","",Mitarbeiter!A85)</f>
        <v/>
      </c>
      <c r="B85" s="6">
        <f>IF(Mitarbeiter!B85="","",Mitarbeiter!B85)</f>
        <v/>
      </c>
      <c r="C85" s="74">
        <f>IF(Mitarbeiter!B85="","",Mitarbeiter!F85)</f>
        <v/>
      </c>
      <c r="D85" s="75">
        <f>N(INDEX(Krankheitstage!$G85:$DV85,1,(Einstellungen!$C$3-2026)*24+1))</f>
        <v/>
      </c>
      <c r="E85" s="75">
        <f>N(INDEX(Krankheitstage!$G85:$DV85,1,(Einstellungen!$C$3-2026)*24+2))</f>
        <v/>
      </c>
      <c r="F85" s="75">
        <f>N(INDEX(Krankheitstage!$G85:$DV85,1,(Einstellungen!$C$3-2026)*24+3))</f>
        <v/>
      </c>
      <c r="G85" s="75">
        <f>N(INDEX(Krankheitstage!$G85:$DV85,1,(Einstellungen!$C$3-2026)*24+4))</f>
        <v/>
      </c>
      <c r="H85" s="75">
        <f>N(INDEX(Krankheitstage!$G85:$DV85,1,(Einstellungen!$C$3-2026)*24+5))</f>
        <v/>
      </c>
      <c r="I85" s="75">
        <f>N(INDEX(Krankheitstage!$G85:$DV85,1,(Einstellungen!$C$3-2026)*24+6))</f>
        <v/>
      </c>
      <c r="J85" s="75">
        <f>N(INDEX(Krankheitstage!$G85:$DV85,1,(Einstellungen!$C$3-2026)*24+7))</f>
        <v/>
      </c>
      <c r="K85" s="75">
        <f>N(INDEX(Krankheitstage!$G85:$DV85,1,(Einstellungen!$C$3-2026)*24+8))</f>
        <v/>
      </c>
      <c r="L85" s="75">
        <f>N(INDEX(Krankheitstage!$G85:$DV85,1,(Einstellungen!$C$3-2026)*24+9))</f>
        <v/>
      </c>
      <c r="M85" s="75">
        <f>N(INDEX(Krankheitstage!$G85:$DV85,1,(Einstellungen!$C$3-2026)*24+10))</f>
        <v/>
      </c>
      <c r="N85" s="75">
        <f>N(INDEX(Krankheitstage!$G85:$DV85,1,(Einstellungen!$C$3-2026)*24+11))</f>
        <v/>
      </c>
      <c r="O85" s="75">
        <f>N(INDEX(Krankheitstage!$G85:$DV85,1,(Einstellungen!$C$3-2026)*24+12))</f>
        <v/>
      </c>
      <c r="P85" s="75">
        <f>IF($B85="","",SUM(D85:O85))</f>
        <v/>
      </c>
      <c r="Q85" s="75">
        <f>N(INDEX(Krankheitstage!$G85:$DV85,1,(Einstellungen!$C$3-2026)*24+13))</f>
        <v/>
      </c>
      <c r="R85" s="75">
        <f>N(INDEX(Krankheitstage!$G85:$DV85,1,(Einstellungen!$C$3-2026)*24+14))</f>
        <v/>
      </c>
      <c r="S85" s="75">
        <f>N(INDEX(Krankheitstage!$G85:$DV85,1,(Einstellungen!$C$3-2026)*24+15))</f>
        <v/>
      </c>
      <c r="T85" s="75">
        <f>N(INDEX(Krankheitstage!$G85:$DV85,1,(Einstellungen!$C$3-2026)*24+16))</f>
        <v/>
      </c>
      <c r="U85" s="75">
        <f>N(INDEX(Krankheitstage!$G85:$DV85,1,(Einstellungen!$C$3-2026)*24+17))</f>
        <v/>
      </c>
      <c r="V85" s="75">
        <f>N(INDEX(Krankheitstage!$G85:$DV85,1,(Einstellungen!$C$3-2026)*24+18))</f>
        <v/>
      </c>
      <c r="W85" s="75">
        <f>N(INDEX(Krankheitstage!$G85:$DV85,1,(Einstellungen!$C$3-2026)*24+19))</f>
        <v/>
      </c>
      <c r="X85" s="75">
        <f>N(INDEX(Krankheitstage!$G85:$DV85,1,(Einstellungen!$C$3-2026)*24+20))</f>
        <v/>
      </c>
      <c r="Y85" s="75">
        <f>N(INDEX(Krankheitstage!$G85:$DV85,1,(Einstellungen!$C$3-2026)*24+21))</f>
        <v/>
      </c>
      <c r="Z85" s="75">
        <f>N(INDEX(Krankheitstage!$G85:$DV85,1,(Einstellungen!$C$3-2026)*24+22))</f>
        <v/>
      </c>
      <c r="AA85" s="75">
        <f>N(INDEX(Krankheitstage!$G85:$DV85,1,(Einstellungen!$C$3-2026)*24+23))</f>
        <v/>
      </c>
      <c r="AB85" s="75">
        <f>N(INDEX(Krankheitstage!$G85:$DV85,1,(Einstellungen!$C$3-2026)*24+24))</f>
        <v/>
      </c>
      <c r="AC85" s="75">
        <f>IF($B85="","",SUM(Q85:AB85))</f>
        <v/>
      </c>
      <c r="AD85" s="75">
        <f>IF($B85="","",SUM(P85,AC85))</f>
        <v/>
      </c>
      <c r="AE85" s="76">
        <f>IF($B85="","",AD85*N(C85))</f>
        <v/>
      </c>
      <c r="AF85" s="75">
        <f>IF($B85="","",Krankheitstage!E85)</f>
        <v/>
      </c>
      <c r="AG85" s="76">
        <f>IF($B85="","",AF85*N(C85))</f>
        <v/>
      </c>
      <c r="AH85" s="76">
        <f>IF($B85="","",INDEX($AJ85:$CQ85,1,(Einstellungen!$C$3-2026)*12+1)+INDEX($AJ85:$CQ85,1,(Einstellungen!$C$3-2026)*12+2)+INDEX($AJ85:$CQ85,1,(Einstellungen!$C$3-2026)*12+3)+INDEX($AJ85:$CQ85,1,(Einstellungen!$C$3-2026)*12+4)+INDEX($AJ85:$CQ85,1,(Einstellungen!$C$3-2026)*12+5)+INDEX($AJ85:$CQ85,1,(Einstellungen!$C$3-2026)*12+6)+INDEX($AJ85:$CQ85,1,(Einstellungen!$C$3-2026)*12+7)+INDEX($AJ85:$CQ85,1,(Einstellungen!$C$3-2026)*12+8)+INDEX($AJ85:$CQ85,1,(Einstellungen!$C$3-2026)*12+9)+INDEX($AJ85:$CQ85,1,(Einstellungen!$C$3-2026)*12+10)+INDEX($AJ85:$CQ85,1,(Einstellungen!$C$3-2026)*12+11)+INDEX($AJ85:$CQ85,1,(Einstellungen!$C$3-2026)*12+12))</f>
        <v/>
      </c>
      <c r="AI85" s="76">
        <f>IF($B85="","",SUM($AJ85:$CQ85))</f>
        <v/>
      </c>
      <c r="AJ85" s="76">
        <f>IF($B85="",0,IF(Einstellungen!$C$10="Ja",MAX(IF(Einstellungen!$C$11="7 Tage",MAX(0,(MIN(DATE(2026,2,0),IF(Mitarbeiter!$D85="",DATE(2026,2,0),Mitarbeiter!$D85),TODAY()))-(MAX(DATE(2026,1,1),Mitarbeiter!$C85))+1),MAX(0,NETWORKDAYS(MAX(DATE(2026,1,1),Mitarbeiter!$C85),MIN(DATE(2026,2,0),IF(Mitarbeiter!$D85="",DATE(2026,2,0),Mitarbeiter!$D85),TODAY()),Einstellungen!$F$13:$F$67)))*N(Mitarbeiter!$E85)/IF(Einstellungen!$C$11="7 Tage",7,5),N('Ist-Stunden'!F85)),MAX(IF(Einstellungen!$C$11="7 Tage",MAX(0,(MIN(DATE(2026,2,0),IF(Mitarbeiter!$D85="",DATE(2026,2,0),Mitarbeiter!$D85),TODAY()))-(MAX(DATE(2026,1,1),Mitarbeiter!$C85))+1),MAX(0,NETWORKDAYS(MAX(DATE(2026,1,1),Mitarbeiter!$C85),MIN(DATE(2026,2,0),IF(Mitarbeiter!$D85="",DATE(2026,2,0),Mitarbeiter!$D85),TODAY()),Einstellungen!$F$13:$F$67)))*N(Mitarbeiter!$E85)/IF(Einstellungen!$C$11="7 Tage",7,5),N('Ist-Stunden'!F85)+(N(Krankheitstage!G85)+N(Krankheitstage!S85))*N($C85))))</f>
        <v/>
      </c>
      <c r="AK85" s="76">
        <f>IF($B85="",0,IF(Einstellungen!$C$10="Ja",MAX(IF(Einstellungen!$C$11="7 Tage",MAX(0,(MIN(DATE(2026,3,0),IF(Mitarbeiter!$D85="",DATE(2026,3,0),Mitarbeiter!$D85),TODAY()))-(MAX(DATE(2026,2,1),Mitarbeiter!$C85))+1),MAX(0,NETWORKDAYS(MAX(DATE(2026,2,1),Mitarbeiter!$C85),MIN(DATE(2026,3,0),IF(Mitarbeiter!$D85="",DATE(2026,3,0),Mitarbeiter!$D85),TODAY()),Einstellungen!$F$13:$F$67)))*N(Mitarbeiter!$E85)/IF(Einstellungen!$C$11="7 Tage",7,5),N('Ist-Stunden'!G85)),MAX(IF(Einstellungen!$C$11="7 Tage",MAX(0,(MIN(DATE(2026,3,0),IF(Mitarbeiter!$D85="",DATE(2026,3,0),Mitarbeiter!$D85),TODAY()))-(MAX(DATE(2026,2,1),Mitarbeiter!$C85))+1),MAX(0,NETWORKDAYS(MAX(DATE(2026,2,1),Mitarbeiter!$C85),MIN(DATE(2026,3,0),IF(Mitarbeiter!$D85="",DATE(2026,3,0),Mitarbeiter!$D85),TODAY()),Einstellungen!$F$13:$F$67)))*N(Mitarbeiter!$E85)/IF(Einstellungen!$C$11="7 Tage",7,5),N('Ist-Stunden'!G85)+(N(Krankheitstage!H85)+N(Krankheitstage!T85))*N($C85))))</f>
        <v/>
      </c>
      <c r="AL85" s="76">
        <f>IF($B85="",0,IF(Einstellungen!$C$10="Ja",MAX(IF(Einstellungen!$C$11="7 Tage",MAX(0,(MIN(DATE(2026,4,0),IF(Mitarbeiter!$D85="",DATE(2026,4,0),Mitarbeiter!$D85),TODAY()))-(MAX(DATE(2026,3,1),Mitarbeiter!$C85))+1),MAX(0,NETWORKDAYS(MAX(DATE(2026,3,1),Mitarbeiter!$C85),MIN(DATE(2026,4,0),IF(Mitarbeiter!$D85="",DATE(2026,4,0),Mitarbeiter!$D85),TODAY()),Einstellungen!$F$13:$F$67)))*N(Mitarbeiter!$E85)/IF(Einstellungen!$C$11="7 Tage",7,5),N('Ist-Stunden'!H85)),MAX(IF(Einstellungen!$C$11="7 Tage",MAX(0,(MIN(DATE(2026,4,0),IF(Mitarbeiter!$D85="",DATE(2026,4,0),Mitarbeiter!$D85),TODAY()))-(MAX(DATE(2026,3,1),Mitarbeiter!$C85))+1),MAX(0,NETWORKDAYS(MAX(DATE(2026,3,1),Mitarbeiter!$C85),MIN(DATE(2026,4,0),IF(Mitarbeiter!$D85="",DATE(2026,4,0),Mitarbeiter!$D85),TODAY()),Einstellungen!$F$13:$F$67)))*N(Mitarbeiter!$E85)/IF(Einstellungen!$C$11="7 Tage",7,5),N('Ist-Stunden'!H85)+(N(Krankheitstage!I85)+N(Krankheitstage!U85))*N($C85))))</f>
        <v/>
      </c>
      <c r="AM85" s="76">
        <f>IF($B85="",0,IF(Einstellungen!$C$10="Ja",MAX(IF(Einstellungen!$C$11="7 Tage",MAX(0,(MIN(DATE(2026,5,0),IF(Mitarbeiter!$D85="",DATE(2026,5,0),Mitarbeiter!$D85),TODAY()))-(MAX(DATE(2026,4,1),Mitarbeiter!$C85))+1),MAX(0,NETWORKDAYS(MAX(DATE(2026,4,1),Mitarbeiter!$C85),MIN(DATE(2026,5,0),IF(Mitarbeiter!$D85="",DATE(2026,5,0),Mitarbeiter!$D85),TODAY()),Einstellungen!$F$13:$F$67)))*N(Mitarbeiter!$E85)/IF(Einstellungen!$C$11="7 Tage",7,5),N('Ist-Stunden'!I85)),MAX(IF(Einstellungen!$C$11="7 Tage",MAX(0,(MIN(DATE(2026,5,0),IF(Mitarbeiter!$D85="",DATE(2026,5,0),Mitarbeiter!$D85),TODAY()))-(MAX(DATE(2026,4,1),Mitarbeiter!$C85))+1),MAX(0,NETWORKDAYS(MAX(DATE(2026,4,1),Mitarbeiter!$C85),MIN(DATE(2026,5,0),IF(Mitarbeiter!$D85="",DATE(2026,5,0),Mitarbeiter!$D85),TODAY()),Einstellungen!$F$13:$F$67)))*N(Mitarbeiter!$E85)/IF(Einstellungen!$C$11="7 Tage",7,5),N('Ist-Stunden'!I85)+(N(Krankheitstage!J85)+N(Krankheitstage!V85))*N($C85))))</f>
        <v/>
      </c>
      <c r="AN85" s="76">
        <f>IF($B85="",0,IF(Einstellungen!$C$10="Ja",MAX(IF(Einstellungen!$C$11="7 Tage",MAX(0,(MIN(DATE(2026,6,0),IF(Mitarbeiter!$D85="",DATE(2026,6,0),Mitarbeiter!$D85),TODAY()))-(MAX(DATE(2026,5,1),Mitarbeiter!$C85))+1),MAX(0,NETWORKDAYS(MAX(DATE(2026,5,1),Mitarbeiter!$C85),MIN(DATE(2026,6,0),IF(Mitarbeiter!$D85="",DATE(2026,6,0),Mitarbeiter!$D85),TODAY()),Einstellungen!$F$13:$F$67)))*N(Mitarbeiter!$E85)/IF(Einstellungen!$C$11="7 Tage",7,5),N('Ist-Stunden'!J85)),MAX(IF(Einstellungen!$C$11="7 Tage",MAX(0,(MIN(DATE(2026,6,0),IF(Mitarbeiter!$D85="",DATE(2026,6,0),Mitarbeiter!$D85),TODAY()))-(MAX(DATE(2026,5,1),Mitarbeiter!$C85))+1),MAX(0,NETWORKDAYS(MAX(DATE(2026,5,1),Mitarbeiter!$C85),MIN(DATE(2026,6,0),IF(Mitarbeiter!$D85="",DATE(2026,6,0),Mitarbeiter!$D85),TODAY()),Einstellungen!$F$13:$F$67)))*N(Mitarbeiter!$E85)/IF(Einstellungen!$C$11="7 Tage",7,5),N('Ist-Stunden'!J85)+(N(Krankheitstage!K85)+N(Krankheitstage!W85))*N($C85))))</f>
        <v/>
      </c>
      <c r="AO85" s="76">
        <f>IF($B85="",0,IF(Einstellungen!$C$10="Ja",MAX(IF(Einstellungen!$C$11="7 Tage",MAX(0,(MIN(DATE(2026,7,0),IF(Mitarbeiter!$D85="",DATE(2026,7,0),Mitarbeiter!$D85),TODAY()))-(MAX(DATE(2026,6,1),Mitarbeiter!$C85))+1),MAX(0,NETWORKDAYS(MAX(DATE(2026,6,1),Mitarbeiter!$C85),MIN(DATE(2026,7,0),IF(Mitarbeiter!$D85="",DATE(2026,7,0),Mitarbeiter!$D85),TODAY()),Einstellungen!$F$13:$F$67)))*N(Mitarbeiter!$E85)/IF(Einstellungen!$C$11="7 Tage",7,5),N('Ist-Stunden'!K85)),MAX(IF(Einstellungen!$C$11="7 Tage",MAX(0,(MIN(DATE(2026,7,0),IF(Mitarbeiter!$D85="",DATE(2026,7,0),Mitarbeiter!$D85),TODAY()))-(MAX(DATE(2026,6,1),Mitarbeiter!$C85))+1),MAX(0,NETWORKDAYS(MAX(DATE(2026,6,1),Mitarbeiter!$C85),MIN(DATE(2026,7,0),IF(Mitarbeiter!$D85="",DATE(2026,7,0),Mitarbeiter!$D85),TODAY()),Einstellungen!$F$13:$F$67)))*N(Mitarbeiter!$E85)/IF(Einstellungen!$C$11="7 Tage",7,5),N('Ist-Stunden'!K85)+(N(Krankheitstage!L85)+N(Krankheitstage!X85))*N($C85))))</f>
        <v/>
      </c>
      <c r="AP85" s="76">
        <f>IF($B85="",0,IF(Einstellungen!$C$10="Ja",MAX(IF(Einstellungen!$C$11="7 Tage",MAX(0,(MIN(DATE(2026,8,0),IF(Mitarbeiter!$D85="",DATE(2026,8,0),Mitarbeiter!$D85),TODAY()))-(MAX(DATE(2026,7,1),Mitarbeiter!$C85))+1),MAX(0,NETWORKDAYS(MAX(DATE(2026,7,1),Mitarbeiter!$C85),MIN(DATE(2026,8,0),IF(Mitarbeiter!$D85="",DATE(2026,8,0),Mitarbeiter!$D85),TODAY()),Einstellungen!$F$13:$F$67)))*N(Mitarbeiter!$E85)/IF(Einstellungen!$C$11="7 Tage",7,5),N('Ist-Stunden'!L85)),MAX(IF(Einstellungen!$C$11="7 Tage",MAX(0,(MIN(DATE(2026,8,0),IF(Mitarbeiter!$D85="",DATE(2026,8,0),Mitarbeiter!$D85),TODAY()))-(MAX(DATE(2026,7,1),Mitarbeiter!$C85))+1),MAX(0,NETWORKDAYS(MAX(DATE(2026,7,1),Mitarbeiter!$C85),MIN(DATE(2026,8,0),IF(Mitarbeiter!$D85="",DATE(2026,8,0),Mitarbeiter!$D85),TODAY()),Einstellungen!$F$13:$F$67)))*N(Mitarbeiter!$E85)/IF(Einstellungen!$C$11="7 Tage",7,5),N('Ist-Stunden'!L85)+(N(Krankheitstage!M85)+N(Krankheitstage!Y85))*N($C85))))</f>
        <v/>
      </c>
      <c r="AQ85" s="76">
        <f>IF($B85="",0,IF(Einstellungen!$C$10="Ja",MAX(IF(Einstellungen!$C$11="7 Tage",MAX(0,(MIN(DATE(2026,9,0),IF(Mitarbeiter!$D85="",DATE(2026,9,0),Mitarbeiter!$D85),TODAY()))-(MAX(DATE(2026,8,1),Mitarbeiter!$C85))+1),MAX(0,NETWORKDAYS(MAX(DATE(2026,8,1),Mitarbeiter!$C85),MIN(DATE(2026,9,0),IF(Mitarbeiter!$D85="",DATE(2026,9,0),Mitarbeiter!$D85),TODAY()),Einstellungen!$F$13:$F$67)))*N(Mitarbeiter!$E85)/IF(Einstellungen!$C$11="7 Tage",7,5),N('Ist-Stunden'!M85)),MAX(IF(Einstellungen!$C$11="7 Tage",MAX(0,(MIN(DATE(2026,9,0),IF(Mitarbeiter!$D85="",DATE(2026,9,0),Mitarbeiter!$D85),TODAY()))-(MAX(DATE(2026,8,1),Mitarbeiter!$C85))+1),MAX(0,NETWORKDAYS(MAX(DATE(2026,8,1),Mitarbeiter!$C85),MIN(DATE(2026,9,0),IF(Mitarbeiter!$D85="",DATE(2026,9,0),Mitarbeiter!$D85),TODAY()),Einstellungen!$F$13:$F$67)))*N(Mitarbeiter!$E85)/IF(Einstellungen!$C$11="7 Tage",7,5),N('Ist-Stunden'!M85)+(N(Krankheitstage!N85)+N(Krankheitstage!Z85))*N($C85))))</f>
        <v/>
      </c>
      <c r="AR85" s="76">
        <f>IF($B85="",0,IF(Einstellungen!$C$10="Ja",MAX(IF(Einstellungen!$C$11="7 Tage",MAX(0,(MIN(DATE(2026,10,0),IF(Mitarbeiter!$D85="",DATE(2026,10,0),Mitarbeiter!$D85),TODAY()))-(MAX(DATE(2026,9,1),Mitarbeiter!$C85))+1),MAX(0,NETWORKDAYS(MAX(DATE(2026,9,1),Mitarbeiter!$C85),MIN(DATE(2026,10,0),IF(Mitarbeiter!$D85="",DATE(2026,10,0),Mitarbeiter!$D85),TODAY()),Einstellungen!$F$13:$F$67)))*N(Mitarbeiter!$E85)/IF(Einstellungen!$C$11="7 Tage",7,5),N('Ist-Stunden'!N85)),MAX(IF(Einstellungen!$C$11="7 Tage",MAX(0,(MIN(DATE(2026,10,0),IF(Mitarbeiter!$D85="",DATE(2026,10,0),Mitarbeiter!$D85),TODAY()))-(MAX(DATE(2026,9,1),Mitarbeiter!$C85))+1),MAX(0,NETWORKDAYS(MAX(DATE(2026,9,1),Mitarbeiter!$C85),MIN(DATE(2026,10,0),IF(Mitarbeiter!$D85="",DATE(2026,10,0),Mitarbeiter!$D85),TODAY()),Einstellungen!$F$13:$F$67)))*N(Mitarbeiter!$E85)/IF(Einstellungen!$C$11="7 Tage",7,5),N('Ist-Stunden'!N85)+(N(Krankheitstage!O85)+N(Krankheitstage!AA85))*N($C85))))</f>
        <v/>
      </c>
      <c r="AS85" s="76">
        <f>IF($B85="",0,IF(Einstellungen!$C$10="Ja",MAX(IF(Einstellungen!$C$11="7 Tage",MAX(0,(MIN(DATE(2026,11,0),IF(Mitarbeiter!$D85="",DATE(2026,11,0),Mitarbeiter!$D85),TODAY()))-(MAX(DATE(2026,10,1),Mitarbeiter!$C85))+1),MAX(0,NETWORKDAYS(MAX(DATE(2026,10,1),Mitarbeiter!$C85),MIN(DATE(2026,11,0),IF(Mitarbeiter!$D85="",DATE(2026,11,0),Mitarbeiter!$D85),TODAY()),Einstellungen!$F$13:$F$67)))*N(Mitarbeiter!$E85)/IF(Einstellungen!$C$11="7 Tage",7,5),N('Ist-Stunden'!O85)),MAX(IF(Einstellungen!$C$11="7 Tage",MAX(0,(MIN(DATE(2026,11,0),IF(Mitarbeiter!$D85="",DATE(2026,11,0),Mitarbeiter!$D85),TODAY()))-(MAX(DATE(2026,10,1),Mitarbeiter!$C85))+1),MAX(0,NETWORKDAYS(MAX(DATE(2026,10,1),Mitarbeiter!$C85),MIN(DATE(2026,11,0),IF(Mitarbeiter!$D85="",DATE(2026,11,0),Mitarbeiter!$D85),TODAY()),Einstellungen!$F$13:$F$67)))*N(Mitarbeiter!$E85)/IF(Einstellungen!$C$11="7 Tage",7,5),N('Ist-Stunden'!O85)+(N(Krankheitstage!P85)+N(Krankheitstage!AB85))*N($C85))))</f>
        <v/>
      </c>
      <c r="AT85" s="76">
        <f>IF($B85="",0,IF(Einstellungen!$C$10="Ja",MAX(IF(Einstellungen!$C$11="7 Tage",MAX(0,(MIN(DATE(2026,12,0),IF(Mitarbeiter!$D85="",DATE(2026,12,0),Mitarbeiter!$D85),TODAY()))-(MAX(DATE(2026,11,1),Mitarbeiter!$C85))+1),MAX(0,NETWORKDAYS(MAX(DATE(2026,11,1),Mitarbeiter!$C85),MIN(DATE(2026,12,0),IF(Mitarbeiter!$D85="",DATE(2026,12,0),Mitarbeiter!$D85),TODAY()),Einstellungen!$F$13:$F$67)))*N(Mitarbeiter!$E85)/IF(Einstellungen!$C$11="7 Tage",7,5),N('Ist-Stunden'!P85)),MAX(IF(Einstellungen!$C$11="7 Tage",MAX(0,(MIN(DATE(2026,12,0),IF(Mitarbeiter!$D85="",DATE(2026,12,0),Mitarbeiter!$D85),TODAY()))-(MAX(DATE(2026,11,1),Mitarbeiter!$C85))+1),MAX(0,NETWORKDAYS(MAX(DATE(2026,11,1),Mitarbeiter!$C85),MIN(DATE(2026,12,0),IF(Mitarbeiter!$D85="",DATE(2026,12,0),Mitarbeiter!$D85),TODAY()),Einstellungen!$F$13:$F$67)))*N(Mitarbeiter!$E85)/IF(Einstellungen!$C$11="7 Tage",7,5),N('Ist-Stunden'!P85)+(N(Krankheitstage!Q85)+N(Krankheitstage!AC85))*N($C85))))</f>
        <v/>
      </c>
      <c r="AU85" s="76">
        <f>IF($B85="",0,IF(Einstellungen!$C$10="Ja",MAX(IF(Einstellungen!$C$11="7 Tage",MAX(0,(MIN(DATE(2026,13,0),IF(Mitarbeiter!$D85="",DATE(2026,13,0),Mitarbeiter!$D85),TODAY()))-(MAX(DATE(2026,12,1),Mitarbeiter!$C85))+1),MAX(0,NETWORKDAYS(MAX(DATE(2026,12,1),Mitarbeiter!$C85),MIN(DATE(2026,13,0),IF(Mitarbeiter!$D85="",DATE(2026,13,0),Mitarbeiter!$D85),TODAY()),Einstellungen!$F$13:$F$67)))*N(Mitarbeiter!$E85)/IF(Einstellungen!$C$11="7 Tage",7,5),N('Ist-Stunden'!Q85)),MAX(IF(Einstellungen!$C$11="7 Tage",MAX(0,(MIN(DATE(2026,13,0),IF(Mitarbeiter!$D85="",DATE(2026,13,0),Mitarbeiter!$D85),TODAY()))-(MAX(DATE(2026,12,1),Mitarbeiter!$C85))+1),MAX(0,NETWORKDAYS(MAX(DATE(2026,12,1),Mitarbeiter!$C85),MIN(DATE(2026,13,0),IF(Mitarbeiter!$D85="",DATE(2026,13,0),Mitarbeiter!$D85),TODAY()),Einstellungen!$F$13:$F$67)))*N(Mitarbeiter!$E85)/IF(Einstellungen!$C$11="7 Tage",7,5),N('Ist-Stunden'!Q85)+(N(Krankheitstage!R85)+N(Krankheitstage!AD85))*N($C85))))</f>
        <v/>
      </c>
      <c r="AV85" s="76">
        <f>IF($B85="",0,IF(Einstellungen!$C$10="Ja",MAX(IF(Einstellungen!$C$11="7 Tage",MAX(0,(MIN(DATE(2027,2,0),IF(Mitarbeiter!$D85="",DATE(2027,2,0),Mitarbeiter!$D85),TODAY()))-(MAX(DATE(2027,1,1),Mitarbeiter!$C85))+1),MAX(0,NETWORKDAYS(MAX(DATE(2027,1,1),Mitarbeiter!$C85),MIN(DATE(2027,2,0),IF(Mitarbeiter!$D85="",DATE(2027,2,0),Mitarbeiter!$D85),TODAY()),Einstellungen!$F$13:$F$67)))*N(Mitarbeiter!$E85)/IF(Einstellungen!$C$11="7 Tage",7,5),N('Ist-Stunden'!R85)),MAX(IF(Einstellungen!$C$11="7 Tage",MAX(0,(MIN(DATE(2027,2,0),IF(Mitarbeiter!$D85="",DATE(2027,2,0),Mitarbeiter!$D85),TODAY()))-(MAX(DATE(2027,1,1),Mitarbeiter!$C85))+1),MAX(0,NETWORKDAYS(MAX(DATE(2027,1,1),Mitarbeiter!$C85),MIN(DATE(2027,2,0),IF(Mitarbeiter!$D85="",DATE(2027,2,0),Mitarbeiter!$D85),TODAY()),Einstellungen!$F$13:$F$67)))*N(Mitarbeiter!$E85)/IF(Einstellungen!$C$11="7 Tage",7,5),N('Ist-Stunden'!R85)+(N(Krankheitstage!AE85)+N(Krankheitstage!AQ85))*N($C85))))</f>
        <v/>
      </c>
      <c r="AW85" s="76">
        <f>IF($B85="",0,IF(Einstellungen!$C$10="Ja",MAX(IF(Einstellungen!$C$11="7 Tage",MAX(0,(MIN(DATE(2027,3,0),IF(Mitarbeiter!$D85="",DATE(2027,3,0),Mitarbeiter!$D85),TODAY()))-(MAX(DATE(2027,2,1),Mitarbeiter!$C85))+1),MAX(0,NETWORKDAYS(MAX(DATE(2027,2,1),Mitarbeiter!$C85),MIN(DATE(2027,3,0),IF(Mitarbeiter!$D85="",DATE(2027,3,0),Mitarbeiter!$D85),TODAY()),Einstellungen!$F$13:$F$67)))*N(Mitarbeiter!$E85)/IF(Einstellungen!$C$11="7 Tage",7,5),N('Ist-Stunden'!S85)),MAX(IF(Einstellungen!$C$11="7 Tage",MAX(0,(MIN(DATE(2027,3,0),IF(Mitarbeiter!$D85="",DATE(2027,3,0),Mitarbeiter!$D85),TODAY()))-(MAX(DATE(2027,2,1),Mitarbeiter!$C85))+1),MAX(0,NETWORKDAYS(MAX(DATE(2027,2,1),Mitarbeiter!$C85),MIN(DATE(2027,3,0),IF(Mitarbeiter!$D85="",DATE(2027,3,0),Mitarbeiter!$D85),TODAY()),Einstellungen!$F$13:$F$67)))*N(Mitarbeiter!$E85)/IF(Einstellungen!$C$11="7 Tage",7,5),N('Ist-Stunden'!S85)+(N(Krankheitstage!AF85)+N(Krankheitstage!AR85))*N($C85))))</f>
        <v/>
      </c>
      <c r="AX85" s="76">
        <f>IF($B85="",0,IF(Einstellungen!$C$10="Ja",MAX(IF(Einstellungen!$C$11="7 Tage",MAX(0,(MIN(DATE(2027,4,0),IF(Mitarbeiter!$D85="",DATE(2027,4,0),Mitarbeiter!$D85),TODAY()))-(MAX(DATE(2027,3,1),Mitarbeiter!$C85))+1),MAX(0,NETWORKDAYS(MAX(DATE(2027,3,1),Mitarbeiter!$C85),MIN(DATE(2027,4,0),IF(Mitarbeiter!$D85="",DATE(2027,4,0),Mitarbeiter!$D85),TODAY()),Einstellungen!$F$13:$F$67)))*N(Mitarbeiter!$E85)/IF(Einstellungen!$C$11="7 Tage",7,5),N('Ist-Stunden'!T85)),MAX(IF(Einstellungen!$C$11="7 Tage",MAX(0,(MIN(DATE(2027,4,0),IF(Mitarbeiter!$D85="",DATE(2027,4,0),Mitarbeiter!$D85),TODAY()))-(MAX(DATE(2027,3,1),Mitarbeiter!$C85))+1),MAX(0,NETWORKDAYS(MAX(DATE(2027,3,1),Mitarbeiter!$C85),MIN(DATE(2027,4,0),IF(Mitarbeiter!$D85="",DATE(2027,4,0),Mitarbeiter!$D85),TODAY()),Einstellungen!$F$13:$F$67)))*N(Mitarbeiter!$E85)/IF(Einstellungen!$C$11="7 Tage",7,5),N('Ist-Stunden'!T85)+(N(Krankheitstage!AG85)+N(Krankheitstage!AS85))*N($C85))))</f>
        <v/>
      </c>
      <c r="AY85" s="76">
        <f>IF($B85="",0,IF(Einstellungen!$C$10="Ja",MAX(IF(Einstellungen!$C$11="7 Tage",MAX(0,(MIN(DATE(2027,5,0),IF(Mitarbeiter!$D85="",DATE(2027,5,0),Mitarbeiter!$D85),TODAY()))-(MAX(DATE(2027,4,1),Mitarbeiter!$C85))+1),MAX(0,NETWORKDAYS(MAX(DATE(2027,4,1),Mitarbeiter!$C85),MIN(DATE(2027,5,0),IF(Mitarbeiter!$D85="",DATE(2027,5,0),Mitarbeiter!$D85),TODAY()),Einstellungen!$F$13:$F$67)))*N(Mitarbeiter!$E85)/IF(Einstellungen!$C$11="7 Tage",7,5),N('Ist-Stunden'!U85)),MAX(IF(Einstellungen!$C$11="7 Tage",MAX(0,(MIN(DATE(2027,5,0),IF(Mitarbeiter!$D85="",DATE(2027,5,0),Mitarbeiter!$D85),TODAY()))-(MAX(DATE(2027,4,1),Mitarbeiter!$C85))+1),MAX(0,NETWORKDAYS(MAX(DATE(2027,4,1),Mitarbeiter!$C85),MIN(DATE(2027,5,0),IF(Mitarbeiter!$D85="",DATE(2027,5,0),Mitarbeiter!$D85),TODAY()),Einstellungen!$F$13:$F$67)))*N(Mitarbeiter!$E85)/IF(Einstellungen!$C$11="7 Tage",7,5),N('Ist-Stunden'!U85)+(N(Krankheitstage!AH85)+N(Krankheitstage!AT85))*N($C85))))</f>
        <v/>
      </c>
      <c r="AZ85" s="76">
        <f>IF($B85="",0,IF(Einstellungen!$C$10="Ja",MAX(IF(Einstellungen!$C$11="7 Tage",MAX(0,(MIN(DATE(2027,6,0),IF(Mitarbeiter!$D85="",DATE(2027,6,0),Mitarbeiter!$D85),TODAY()))-(MAX(DATE(2027,5,1),Mitarbeiter!$C85))+1),MAX(0,NETWORKDAYS(MAX(DATE(2027,5,1),Mitarbeiter!$C85),MIN(DATE(2027,6,0),IF(Mitarbeiter!$D85="",DATE(2027,6,0),Mitarbeiter!$D85),TODAY()),Einstellungen!$F$13:$F$67)))*N(Mitarbeiter!$E85)/IF(Einstellungen!$C$11="7 Tage",7,5),N('Ist-Stunden'!V85)),MAX(IF(Einstellungen!$C$11="7 Tage",MAX(0,(MIN(DATE(2027,6,0),IF(Mitarbeiter!$D85="",DATE(2027,6,0),Mitarbeiter!$D85),TODAY()))-(MAX(DATE(2027,5,1),Mitarbeiter!$C85))+1),MAX(0,NETWORKDAYS(MAX(DATE(2027,5,1),Mitarbeiter!$C85),MIN(DATE(2027,6,0),IF(Mitarbeiter!$D85="",DATE(2027,6,0),Mitarbeiter!$D85),TODAY()),Einstellungen!$F$13:$F$67)))*N(Mitarbeiter!$E85)/IF(Einstellungen!$C$11="7 Tage",7,5),N('Ist-Stunden'!V85)+(N(Krankheitstage!AI85)+N(Krankheitstage!AU85))*N($C85))))</f>
        <v/>
      </c>
      <c r="BA85" s="76">
        <f>IF($B85="",0,IF(Einstellungen!$C$10="Ja",MAX(IF(Einstellungen!$C$11="7 Tage",MAX(0,(MIN(DATE(2027,7,0),IF(Mitarbeiter!$D85="",DATE(2027,7,0),Mitarbeiter!$D85),TODAY()))-(MAX(DATE(2027,6,1),Mitarbeiter!$C85))+1),MAX(0,NETWORKDAYS(MAX(DATE(2027,6,1),Mitarbeiter!$C85),MIN(DATE(2027,7,0),IF(Mitarbeiter!$D85="",DATE(2027,7,0),Mitarbeiter!$D85),TODAY()),Einstellungen!$F$13:$F$67)))*N(Mitarbeiter!$E85)/IF(Einstellungen!$C$11="7 Tage",7,5),N('Ist-Stunden'!W85)),MAX(IF(Einstellungen!$C$11="7 Tage",MAX(0,(MIN(DATE(2027,7,0),IF(Mitarbeiter!$D85="",DATE(2027,7,0),Mitarbeiter!$D85),TODAY()))-(MAX(DATE(2027,6,1),Mitarbeiter!$C85))+1),MAX(0,NETWORKDAYS(MAX(DATE(2027,6,1),Mitarbeiter!$C85),MIN(DATE(2027,7,0),IF(Mitarbeiter!$D85="",DATE(2027,7,0),Mitarbeiter!$D85),TODAY()),Einstellungen!$F$13:$F$67)))*N(Mitarbeiter!$E85)/IF(Einstellungen!$C$11="7 Tage",7,5),N('Ist-Stunden'!W85)+(N(Krankheitstage!AJ85)+N(Krankheitstage!AV85))*N($C85))))</f>
        <v/>
      </c>
      <c r="BB85" s="76">
        <f>IF($B85="",0,IF(Einstellungen!$C$10="Ja",MAX(IF(Einstellungen!$C$11="7 Tage",MAX(0,(MIN(DATE(2027,8,0),IF(Mitarbeiter!$D85="",DATE(2027,8,0),Mitarbeiter!$D85),TODAY()))-(MAX(DATE(2027,7,1),Mitarbeiter!$C85))+1),MAX(0,NETWORKDAYS(MAX(DATE(2027,7,1),Mitarbeiter!$C85),MIN(DATE(2027,8,0),IF(Mitarbeiter!$D85="",DATE(2027,8,0),Mitarbeiter!$D85),TODAY()),Einstellungen!$F$13:$F$67)))*N(Mitarbeiter!$E85)/IF(Einstellungen!$C$11="7 Tage",7,5),N('Ist-Stunden'!X85)),MAX(IF(Einstellungen!$C$11="7 Tage",MAX(0,(MIN(DATE(2027,8,0),IF(Mitarbeiter!$D85="",DATE(2027,8,0),Mitarbeiter!$D85),TODAY()))-(MAX(DATE(2027,7,1),Mitarbeiter!$C85))+1),MAX(0,NETWORKDAYS(MAX(DATE(2027,7,1),Mitarbeiter!$C85),MIN(DATE(2027,8,0),IF(Mitarbeiter!$D85="",DATE(2027,8,0),Mitarbeiter!$D85),TODAY()),Einstellungen!$F$13:$F$67)))*N(Mitarbeiter!$E85)/IF(Einstellungen!$C$11="7 Tage",7,5),N('Ist-Stunden'!X85)+(N(Krankheitstage!AK85)+N(Krankheitstage!AW85))*N($C85))))</f>
        <v/>
      </c>
      <c r="BC85" s="76">
        <f>IF($B85="",0,IF(Einstellungen!$C$10="Ja",MAX(IF(Einstellungen!$C$11="7 Tage",MAX(0,(MIN(DATE(2027,9,0),IF(Mitarbeiter!$D85="",DATE(2027,9,0),Mitarbeiter!$D85),TODAY()))-(MAX(DATE(2027,8,1),Mitarbeiter!$C85))+1),MAX(0,NETWORKDAYS(MAX(DATE(2027,8,1),Mitarbeiter!$C85),MIN(DATE(2027,9,0),IF(Mitarbeiter!$D85="",DATE(2027,9,0),Mitarbeiter!$D85),TODAY()),Einstellungen!$F$13:$F$67)))*N(Mitarbeiter!$E85)/IF(Einstellungen!$C$11="7 Tage",7,5),N('Ist-Stunden'!Y85)),MAX(IF(Einstellungen!$C$11="7 Tage",MAX(0,(MIN(DATE(2027,9,0),IF(Mitarbeiter!$D85="",DATE(2027,9,0),Mitarbeiter!$D85),TODAY()))-(MAX(DATE(2027,8,1),Mitarbeiter!$C85))+1),MAX(0,NETWORKDAYS(MAX(DATE(2027,8,1),Mitarbeiter!$C85),MIN(DATE(2027,9,0),IF(Mitarbeiter!$D85="",DATE(2027,9,0),Mitarbeiter!$D85),TODAY()),Einstellungen!$F$13:$F$67)))*N(Mitarbeiter!$E85)/IF(Einstellungen!$C$11="7 Tage",7,5),N('Ist-Stunden'!Y85)+(N(Krankheitstage!AL85)+N(Krankheitstage!AX85))*N($C85))))</f>
        <v/>
      </c>
      <c r="BD85" s="76">
        <f>IF($B85="",0,IF(Einstellungen!$C$10="Ja",MAX(IF(Einstellungen!$C$11="7 Tage",MAX(0,(MIN(DATE(2027,10,0),IF(Mitarbeiter!$D85="",DATE(2027,10,0),Mitarbeiter!$D85),TODAY()))-(MAX(DATE(2027,9,1),Mitarbeiter!$C85))+1),MAX(0,NETWORKDAYS(MAX(DATE(2027,9,1),Mitarbeiter!$C85),MIN(DATE(2027,10,0),IF(Mitarbeiter!$D85="",DATE(2027,10,0),Mitarbeiter!$D85),TODAY()),Einstellungen!$F$13:$F$67)))*N(Mitarbeiter!$E85)/IF(Einstellungen!$C$11="7 Tage",7,5),N('Ist-Stunden'!Z85)),MAX(IF(Einstellungen!$C$11="7 Tage",MAX(0,(MIN(DATE(2027,10,0),IF(Mitarbeiter!$D85="",DATE(2027,10,0),Mitarbeiter!$D85),TODAY()))-(MAX(DATE(2027,9,1),Mitarbeiter!$C85))+1),MAX(0,NETWORKDAYS(MAX(DATE(2027,9,1),Mitarbeiter!$C85),MIN(DATE(2027,10,0),IF(Mitarbeiter!$D85="",DATE(2027,10,0),Mitarbeiter!$D85),TODAY()),Einstellungen!$F$13:$F$67)))*N(Mitarbeiter!$E85)/IF(Einstellungen!$C$11="7 Tage",7,5),N('Ist-Stunden'!Z85)+(N(Krankheitstage!AM85)+N(Krankheitstage!AY85))*N($C85))))</f>
        <v/>
      </c>
      <c r="BE85" s="76">
        <f>IF($B85="",0,IF(Einstellungen!$C$10="Ja",MAX(IF(Einstellungen!$C$11="7 Tage",MAX(0,(MIN(DATE(2027,11,0),IF(Mitarbeiter!$D85="",DATE(2027,11,0),Mitarbeiter!$D85),TODAY()))-(MAX(DATE(2027,10,1),Mitarbeiter!$C85))+1),MAX(0,NETWORKDAYS(MAX(DATE(2027,10,1),Mitarbeiter!$C85),MIN(DATE(2027,11,0),IF(Mitarbeiter!$D85="",DATE(2027,11,0),Mitarbeiter!$D85),TODAY()),Einstellungen!$F$13:$F$67)))*N(Mitarbeiter!$E85)/IF(Einstellungen!$C$11="7 Tage",7,5),N('Ist-Stunden'!AA85)),MAX(IF(Einstellungen!$C$11="7 Tage",MAX(0,(MIN(DATE(2027,11,0),IF(Mitarbeiter!$D85="",DATE(2027,11,0),Mitarbeiter!$D85),TODAY()))-(MAX(DATE(2027,10,1),Mitarbeiter!$C85))+1),MAX(0,NETWORKDAYS(MAX(DATE(2027,10,1),Mitarbeiter!$C85),MIN(DATE(2027,11,0),IF(Mitarbeiter!$D85="",DATE(2027,11,0),Mitarbeiter!$D85),TODAY()),Einstellungen!$F$13:$F$67)))*N(Mitarbeiter!$E85)/IF(Einstellungen!$C$11="7 Tage",7,5),N('Ist-Stunden'!AA85)+(N(Krankheitstage!AN85)+N(Krankheitstage!AZ85))*N($C85))))</f>
        <v/>
      </c>
      <c r="BF85" s="76">
        <f>IF($B85="",0,IF(Einstellungen!$C$10="Ja",MAX(IF(Einstellungen!$C$11="7 Tage",MAX(0,(MIN(DATE(2027,12,0),IF(Mitarbeiter!$D85="",DATE(2027,12,0),Mitarbeiter!$D85),TODAY()))-(MAX(DATE(2027,11,1),Mitarbeiter!$C85))+1),MAX(0,NETWORKDAYS(MAX(DATE(2027,11,1),Mitarbeiter!$C85),MIN(DATE(2027,12,0),IF(Mitarbeiter!$D85="",DATE(2027,12,0),Mitarbeiter!$D85),TODAY()),Einstellungen!$F$13:$F$67)))*N(Mitarbeiter!$E85)/IF(Einstellungen!$C$11="7 Tage",7,5),N('Ist-Stunden'!AB85)),MAX(IF(Einstellungen!$C$11="7 Tage",MAX(0,(MIN(DATE(2027,12,0),IF(Mitarbeiter!$D85="",DATE(2027,12,0),Mitarbeiter!$D85),TODAY()))-(MAX(DATE(2027,11,1),Mitarbeiter!$C85))+1),MAX(0,NETWORKDAYS(MAX(DATE(2027,11,1),Mitarbeiter!$C85),MIN(DATE(2027,12,0),IF(Mitarbeiter!$D85="",DATE(2027,12,0),Mitarbeiter!$D85),TODAY()),Einstellungen!$F$13:$F$67)))*N(Mitarbeiter!$E85)/IF(Einstellungen!$C$11="7 Tage",7,5),N('Ist-Stunden'!AB85)+(N(Krankheitstage!AO85)+N(Krankheitstage!BA85))*N($C85))))</f>
        <v/>
      </c>
      <c r="BG85" s="76">
        <f>IF($B85="",0,IF(Einstellungen!$C$10="Ja",MAX(IF(Einstellungen!$C$11="7 Tage",MAX(0,(MIN(DATE(2027,13,0),IF(Mitarbeiter!$D85="",DATE(2027,13,0),Mitarbeiter!$D85),TODAY()))-(MAX(DATE(2027,12,1),Mitarbeiter!$C85))+1),MAX(0,NETWORKDAYS(MAX(DATE(2027,12,1),Mitarbeiter!$C85),MIN(DATE(2027,13,0),IF(Mitarbeiter!$D85="",DATE(2027,13,0),Mitarbeiter!$D85),TODAY()),Einstellungen!$F$13:$F$67)))*N(Mitarbeiter!$E85)/IF(Einstellungen!$C$11="7 Tage",7,5),N('Ist-Stunden'!AC85)),MAX(IF(Einstellungen!$C$11="7 Tage",MAX(0,(MIN(DATE(2027,13,0),IF(Mitarbeiter!$D85="",DATE(2027,13,0),Mitarbeiter!$D85),TODAY()))-(MAX(DATE(2027,12,1),Mitarbeiter!$C85))+1),MAX(0,NETWORKDAYS(MAX(DATE(2027,12,1),Mitarbeiter!$C85),MIN(DATE(2027,13,0),IF(Mitarbeiter!$D85="",DATE(2027,13,0),Mitarbeiter!$D85),TODAY()),Einstellungen!$F$13:$F$67)))*N(Mitarbeiter!$E85)/IF(Einstellungen!$C$11="7 Tage",7,5),N('Ist-Stunden'!AC85)+(N(Krankheitstage!AP85)+N(Krankheitstage!BB85))*N($C85))))</f>
        <v/>
      </c>
      <c r="BH85" s="76">
        <f>IF($B85="",0,IF(Einstellungen!$C$10="Ja",MAX(IF(Einstellungen!$C$11="7 Tage",MAX(0,(MIN(DATE(2028,2,0),IF(Mitarbeiter!$D85="",DATE(2028,2,0),Mitarbeiter!$D85),TODAY()))-(MAX(DATE(2028,1,1),Mitarbeiter!$C85))+1),MAX(0,NETWORKDAYS(MAX(DATE(2028,1,1),Mitarbeiter!$C85),MIN(DATE(2028,2,0),IF(Mitarbeiter!$D85="",DATE(2028,2,0),Mitarbeiter!$D85),TODAY()),Einstellungen!$F$13:$F$67)))*N(Mitarbeiter!$E85)/IF(Einstellungen!$C$11="7 Tage",7,5),N('Ist-Stunden'!AD85)),MAX(IF(Einstellungen!$C$11="7 Tage",MAX(0,(MIN(DATE(2028,2,0),IF(Mitarbeiter!$D85="",DATE(2028,2,0),Mitarbeiter!$D85),TODAY()))-(MAX(DATE(2028,1,1),Mitarbeiter!$C85))+1),MAX(0,NETWORKDAYS(MAX(DATE(2028,1,1),Mitarbeiter!$C85),MIN(DATE(2028,2,0),IF(Mitarbeiter!$D85="",DATE(2028,2,0),Mitarbeiter!$D85),TODAY()),Einstellungen!$F$13:$F$67)))*N(Mitarbeiter!$E85)/IF(Einstellungen!$C$11="7 Tage",7,5),N('Ist-Stunden'!AD85)+(N(Krankheitstage!BC85)+N(Krankheitstage!BO85))*N($C85))))</f>
        <v/>
      </c>
      <c r="BI85" s="76">
        <f>IF($B85="",0,IF(Einstellungen!$C$10="Ja",MAX(IF(Einstellungen!$C$11="7 Tage",MAX(0,(MIN(DATE(2028,3,0),IF(Mitarbeiter!$D85="",DATE(2028,3,0),Mitarbeiter!$D85),TODAY()))-(MAX(DATE(2028,2,1),Mitarbeiter!$C85))+1),MAX(0,NETWORKDAYS(MAX(DATE(2028,2,1),Mitarbeiter!$C85),MIN(DATE(2028,3,0),IF(Mitarbeiter!$D85="",DATE(2028,3,0),Mitarbeiter!$D85),TODAY()),Einstellungen!$F$13:$F$67)))*N(Mitarbeiter!$E85)/IF(Einstellungen!$C$11="7 Tage",7,5),N('Ist-Stunden'!AE85)),MAX(IF(Einstellungen!$C$11="7 Tage",MAX(0,(MIN(DATE(2028,3,0),IF(Mitarbeiter!$D85="",DATE(2028,3,0),Mitarbeiter!$D85),TODAY()))-(MAX(DATE(2028,2,1),Mitarbeiter!$C85))+1),MAX(0,NETWORKDAYS(MAX(DATE(2028,2,1),Mitarbeiter!$C85),MIN(DATE(2028,3,0),IF(Mitarbeiter!$D85="",DATE(2028,3,0),Mitarbeiter!$D85),TODAY()),Einstellungen!$F$13:$F$67)))*N(Mitarbeiter!$E85)/IF(Einstellungen!$C$11="7 Tage",7,5),N('Ist-Stunden'!AE85)+(N(Krankheitstage!BD85)+N(Krankheitstage!BP85))*N($C85))))</f>
        <v/>
      </c>
      <c r="BJ85" s="76">
        <f>IF($B85="",0,IF(Einstellungen!$C$10="Ja",MAX(IF(Einstellungen!$C$11="7 Tage",MAX(0,(MIN(DATE(2028,4,0),IF(Mitarbeiter!$D85="",DATE(2028,4,0),Mitarbeiter!$D85),TODAY()))-(MAX(DATE(2028,3,1),Mitarbeiter!$C85))+1),MAX(0,NETWORKDAYS(MAX(DATE(2028,3,1),Mitarbeiter!$C85),MIN(DATE(2028,4,0),IF(Mitarbeiter!$D85="",DATE(2028,4,0),Mitarbeiter!$D85),TODAY()),Einstellungen!$F$13:$F$67)))*N(Mitarbeiter!$E85)/IF(Einstellungen!$C$11="7 Tage",7,5),N('Ist-Stunden'!AF85)),MAX(IF(Einstellungen!$C$11="7 Tage",MAX(0,(MIN(DATE(2028,4,0),IF(Mitarbeiter!$D85="",DATE(2028,4,0),Mitarbeiter!$D85),TODAY()))-(MAX(DATE(2028,3,1),Mitarbeiter!$C85))+1),MAX(0,NETWORKDAYS(MAX(DATE(2028,3,1),Mitarbeiter!$C85),MIN(DATE(2028,4,0),IF(Mitarbeiter!$D85="",DATE(2028,4,0),Mitarbeiter!$D85),TODAY()),Einstellungen!$F$13:$F$67)))*N(Mitarbeiter!$E85)/IF(Einstellungen!$C$11="7 Tage",7,5),N('Ist-Stunden'!AF85)+(N(Krankheitstage!BE85)+N(Krankheitstage!BQ85))*N($C85))))</f>
        <v/>
      </c>
      <c r="BK85" s="76">
        <f>IF($B85="",0,IF(Einstellungen!$C$10="Ja",MAX(IF(Einstellungen!$C$11="7 Tage",MAX(0,(MIN(DATE(2028,5,0),IF(Mitarbeiter!$D85="",DATE(2028,5,0),Mitarbeiter!$D85),TODAY()))-(MAX(DATE(2028,4,1),Mitarbeiter!$C85))+1),MAX(0,NETWORKDAYS(MAX(DATE(2028,4,1),Mitarbeiter!$C85),MIN(DATE(2028,5,0),IF(Mitarbeiter!$D85="",DATE(2028,5,0),Mitarbeiter!$D85),TODAY()),Einstellungen!$F$13:$F$67)))*N(Mitarbeiter!$E85)/IF(Einstellungen!$C$11="7 Tage",7,5),N('Ist-Stunden'!AG85)),MAX(IF(Einstellungen!$C$11="7 Tage",MAX(0,(MIN(DATE(2028,5,0),IF(Mitarbeiter!$D85="",DATE(2028,5,0),Mitarbeiter!$D85),TODAY()))-(MAX(DATE(2028,4,1),Mitarbeiter!$C85))+1),MAX(0,NETWORKDAYS(MAX(DATE(2028,4,1),Mitarbeiter!$C85),MIN(DATE(2028,5,0),IF(Mitarbeiter!$D85="",DATE(2028,5,0),Mitarbeiter!$D85),TODAY()),Einstellungen!$F$13:$F$67)))*N(Mitarbeiter!$E85)/IF(Einstellungen!$C$11="7 Tage",7,5),N('Ist-Stunden'!AG85)+(N(Krankheitstage!BF85)+N(Krankheitstage!BR85))*N($C85))))</f>
        <v/>
      </c>
      <c r="BL85" s="76">
        <f>IF($B85="",0,IF(Einstellungen!$C$10="Ja",MAX(IF(Einstellungen!$C$11="7 Tage",MAX(0,(MIN(DATE(2028,6,0),IF(Mitarbeiter!$D85="",DATE(2028,6,0),Mitarbeiter!$D85),TODAY()))-(MAX(DATE(2028,5,1),Mitarbeiter!$C85))+1),MAX(0,NETWORKDAYS(MAX(DATE(2028,5,1),Mitarbeiter!$C85),MIN(DATE(2028,6,0),IF(Mitarbeiter!$D85="",DATE(2028,6,0),Mitarbeiter!$D85),TODAY()),Einstellungen!$F$13:$F$67)))*N(Mitarbeiter!$E85)/IF(Einstellungen!$C$11="7 Tage",7,5),N('Ist-Stunden'!AH85)),MAX(IF(Einstellungen!$C$11="7 Tage",MAX(0,(MIN(DATE(2028,6,0),IF(Mitarbeiter!$D85="",DATE(2028,6,0),Mitarbeiter!$D85),TODAY()))-(MAX(DATE(2028,5,1),Mitarbeiter!$C85))+1),MAX(0,NETWORKDAYS(MAX(DATE(2028,5,1),Mitarbeiter!$C85),MIN(DATE(2028,6,0),IF(Mitarbeiter!$D85="",DATE(2028,6,0),Mitarbeiter!$D85),TODAY()),Einstellungen!$F$13:$F$67)))*N(Mitarbeiter!$E85)/IF(Einstellungen!$C$11="7 Tage",7,5),N('Ist-Stunden'!AH85)+(N(Krankheitstage!BG85)+N(Krankheitstage!BS85))*N($C85))))</f>
        <v/>
      </c>
      <c r="BM85" s="76">
        <f>IF($B85="",0,IF(Einstellungen!$C$10="Ja",MAX(IF(Einstellungen!$C$11="7 Tage",MAX(0,(MIN(DATE(2028,7,0),IF(Mitarbeiter!$D85="",DATE(2028,7,0),Mitarbeiter!$D85),TODAY()))-(MAX(DATE(2028,6,1),Mitarbeiter!$C85))+1),MAX(0,NETWORKDAYS(MAX(DATE(2028,6,1),Mitarbeiter!$C85),MIN(DATE(2028,7,0),IF(Mitarbeiter!$D85="",DATE(2028,7,0),Mitarbeiter!$D85),TODAY()),Einstellungen!$F$13:$F$67)))*N(Mitarbeiter!$E85)/IF(Einstellungen!$C$11="7 Tage",7,5),N('Ist-Stunden'!AI85)),MAX(IF(Einstellungen!$C$11="7 Tage",MAX(0,(MIN(DATE(2028,7,0),IF(Mitarbeiter!$D85="",DATE(2028,7,0),Mitarbeiter!$D85),TODAY()))-(MAX(DATE(2028,6,1),Mitarbeiter!$C85))+1),MAX(0,NETWORKDAYS(MAX(DATE(2028,6,1),Mitarbeiter!$C85),MIN(DATE(2028,7,0),IF(Mitarbeiter!$D85="",DATE(2028,7,0),Mitarbeiter!$D85),TODAY()),Einstellungen!$F$13:$F$67)))*N(Mitarbeiter!$E85)/IF(Einstellungen!$C$11="7 Tage",7,5),N('Ist-Stunden'!AI85)+(N(Krankheitstage!BH85)+N(Krankheitstage!BT85))*N($C85))))</f>
        <v/>
      </c>
      <c r="BN85" s="76">
        <f>IF($B85="",0,IF(Einstellungen!$C$10="Ja",MAX(IF(Einstellungen!$C$11="7 Tage",MAX(0,(MIN(DATE(2028,8,0),IF(Mitarbeiter!$D85="",DATE(2028,8,0),Mitarbeiter!$D85),TODAY()))-(MAX(DATE(2028,7,1),Mitarbeiter!$C85))+1),MAX(0,NETWORKDAYS(MAX(DATE(2028,7,1),Mitarbeiter!$C85),MIN(DATE(2028,8,0),IF(Mitarbeiter!$D85="",DATE(2028,8,0),Mitarbeiter!$D85),TODAY()),Einstellungen!$F$13:$F$67)))*N(Mitarbeiter!$E85)/IF(Einstellungen!$C$11="7 Tage",7,5),N('Ist-Stunden'!AJ85)),MAX(IF(Einstellungen!$C$11="7 Tage",MAX(0,(MIN(DATE(2028,8,0),IF(Mitarbeiter!$D85="",DATE(2028,8,0),Mitarbeiter!$D85),TODAY()))-(MAX(DATE(2028,7,1),Mitarbeiter!$C85))+1),MAX(0,NETWORKDAYS(MAX(DATE(2028,7,1),Mitarbeiter!$C85),MIN(DATE(2028,8,0),IF(Mitarbeiter!$D85="",DATE(2028,8,0),Mitarbeiter!$D85),TODAY()),Einstellungen!$F$13:$F$67)))*N(Mitarbeiter!$E85)/IF(Einstellungen!$C$11="7 Tage",7,5),N('Ist-Stunden'!AJ85)+(N(Krankheitstage!BI85)+N(Krankheitstage!BU85))*N($C85))))</f>
        <v/>
      </c>
      <c r="BO85" s="76">
        <f>IF($B85="",0,IF(Einstellungen!$C$10="Ja",MAX(IF(Einstellungen!$C$11="7 Tage",MAX(0,(MIN(DATE(2028,9,0),IF(Mitarbeiter!$D85="",DATE(2028,9,0),Mitarbeiter!$D85),TODAY()))-(MAX(DATE(2028,8,1),Mitarbeiter!$C85))+1),MAX(0,NETWORKDAYS(MAX(DATE(2028,8,1),Mitarbeiter!$C85),MIN(DATE(2028,9,0),IF(Mitarbeiter!$D85="",DATE(2028,9,0),Mitarbeiter!$D85),TODAY()),Einstellungen!$F$13:$F$67)))*N(Mitarbeiter!$E85)/IF(Einstellungen!$C$11="7 Tage",7,5),N('Ist-Stunden'!AK85)),MAX(IF(Einstellungen!$C$11="7 Tage",MAX(0,(MIN(DATE(2028,9,0),IF(Mitarbeiter!$D85="",DATE(2028,9,0),Mitarbeiter!$D85),TODAY()))-(MAX(DATE(2028,8,1),Mitarbeiter!$C85))+1),MAX(0,NETWORKDAYS(MAX(DATE(2028,8,1),Mitarbeiter!$C85),MIN(DATE(2028,9,0),IF(Mitarbeiter!$D85="",DATE(2028,9,0),Mitarbeiter!$D85),TODAY()),Einstellungen!$F$13:$F$67)))*N(Mitarbeiter!$E85)/IF(Einstellungen!$C$11="7 Tage",7,5),N('Ist-Stunden'!AK85)+(N(Krankheitstage!BJ85)+N(Krankheitstage!BV85))*N($C85))))</f>
        <v/>
      </c>
      <c r="BP85" s="76">
        <f>IF($B85="",0,IF(Einstellungen!$C$10="Ja",MAX(IF(Einstellungen!$C$11="7 Tage",MAX(0,(MIN(DATE(2028,10,0),IF(Mitarbeiter!$D85="",DATE(2028,10,0),Mitarbeiter!$D85),TODAY()))-(MAX(DATE(2028,9,1),Mitarbeiter!$C85))+1),MAX(0,NETWORKDAYS(MAX(DATE(2028,9,1),Mitarbeiter!$C85),MIN(DATE(2028,10,0),IF(Mitarbeiter!$D85="",DATE(2028,10,0),Mitarbeiter!$D85),TODAY()),Einstellungen!$F$13:$F$67)))*N(Mitarbeiter!$E85)/IF(Einstellungen!$C$11="7 Tage",7,5),N('Ist-Stunden'!AL85)),MAX(IF(Einstellungen!$C$11="7 Tage",MAX(0,(MIN(DATE(2028,10,0),IF(Mitarbeiter!$D85="",DATE(2028,10,0),Mitarbeiter!$D85),TODAY()))-(MAX(DATE(2028,9,1),Mitarbeiter!$C85))+1),MAX(0,NETWORKDAYS(MAX(DATE(2028,9,1),Mitarbeiter!$C85),MIN(DATE(2028,10,0),IF(Mitarbeiter!$D85="",DATE(2028,10,0),Mitarbeiter!$D85),TODAY()),Einstellungen!$F$13:$F$67)))*N(Mitarbeiter!$E85)/IF(Einstellungen!$C$11="7 Tage",7,5),N('Ist-Stunden'!AL85)+(N(Krankheitstage!BK85)+N(Krankheitstage!BW85))*N($C85))))</f>
        <v/>
      </c>
      <c r="BQ85" s="76">
        <f>IF($B85="",0,IF(Einstellungen!$C$10="Ja",MAX(IF(Einstellungen!$C$11="7 Tage",MAX(0,(MIN(DATE(2028,11,0),IF(Mitarbeiter!$D85="",DATE(2028,11,0),Mitarbeiter!$D85),TODAY()))-(MAX(DATE(2028,10,1),Mitarbeiter!$C85))+1),MAX(0,NETWORKDAYS(MAX(DATE(2028,10,1),Mitarbeiter!$C85),MIN(DATE(2028,11,0),IF(Mitarbeiter!$D85="",DATE(2028,11,0),Mitarbeiter!$D85),TODAY()),Einstellungen!$F$13:$F$67)))*N(Mitarbeiter!$E85)/IF(Einstellungen!$C$11="7 Tage",7,5),N('Ist-Stunden'!AM85)),MAX(IF(Einstellungen!$C$11="7 Tage",MAX(0,(MIN(DATE(2028,11,0),IF(Mitarbeiter!$D85="",DATE(2028,11,0),Mitarbeiter!$D85),TODAY()))-(MAX(DATE(2028,10,1),Mitarbeiter!$C85))+1),MAX(0,NETWORKDAYS(MAX(DATE(2028,10,1),Mitarbeiter!$C85),MIN(DATE(2028,11,0),IF(Mitarbeiter!$D85="",DATE(2028,11,0),Mitarbeiter!$D85),TODAY()),Einstellungen!$F$13:$F$67)))*N(Mitarbeiter!$E85)/IF(Einstellungen!$C$11="7 Tage",7,5),N('Ist-Stunden'!AM85)+(N(Krankheitstage!BL85)+N(Krankheitstage!BX85))*N($C85))))</f>
        <v/>
      </c>
      <c r="BR85" s="76">
        <f>IF($B85="",0,IF(Einstellungen!$C$10="Ja",MAX(IF(Einstellungen!$C$11="7 Tage",MAX(0,(MIN(DATE(2028,12,0),IF(Mitarbeiter!$D85="",DATE(2028,12,0),Mitarbeiter!$D85),TODAY()))-(MAX(DATE(2028,11,1),Mitarbeiter!$C85))+1),MAX(0,NETWORKDAYS(MAX(DATE(2028,11,1),Mitarbeiter!$C85),MIN(DATE(2028,12,0),IF(Mitarbeiter!$D85="",DATE(2028,12,0),Mitarbeiter!$D85),TODAY()),Einstellungen!$F$13:$F$67)))*N(Mitarbeiter!$E85)/IF(Einstellungen!$C$11="7 Tage",7,5),N('Ist-Stunden'!AN85)),MAX(IF(Einstellungen!$C$11="7 Tage",MAX(0,(MIN(DATE(2028,12,0),IF(Mitarbeiter!$D85="",DATE(2028,12,0),Mitarbeiter!$D85),TODAY()))-(MAX(DATE(2028,11,1),Mitarbeiter!$C85))+1),MAX(0,NETWORKDAYS(MAX(DATE(2028,11,1),Mitarbeiter!$C85),MIN(DATE(2028,12,0),IF(Mitarbeiter!$D85="",DATE(2028,12,0),Mitarbeiter!$D85),TODAY()),Einstellungen!$F$13:$F$67)))*N(Mitarbeiter!$E85)/IF(Einstellungen!$C$11="7 Tage",7,5),N('Ist-Stunden'!AN85)+(N(Krankheitstage!BM85)+N(Krankheitstage!BY85))*N($C85))))</f>
        <v/>
      </c>
      <c r="BS85" s="76">
        <f>IF($B85="",0,IF(Einstellungen!$C$10="Ja",MAX(IF(Einstellungen!$C$11="7 Tage",MAX(0,(MIN(DATE(2028,13,0),IF(Mitarbeiter!$D85="",DATE(2028,13,0),Mitarbeiter!$D85),TODAY()))-(MAX(DATE(2028,12,1),Mitarbeiter!$C85))+1),MAX(0,NETWORKDAYS(MAX(DATE(2028,12,1),Mitarbeiter!$C85),MIN(DATE(2028,13,0),IF(Mitarbeiter!$D85="",DATE(2028,13,0),Mitarbeiter!$D85),TODAY()),Einstellungen!$F$13:$F$67)))*N(Mitarbeiter!$E85)/IF(Einstellungen!$C$11="7 Tage",7,5),N('Ist-Stunden'!AO85)),MAX(IF(Einstellungen!$C$11="7 Tage",MAX(0,(MIN(DATE(2028,13,0),IF(Mitarbeiter!$D85="",DATE(2028,13,0),Mitarbeiter!$D85),TODAY()))-(MAX(DATE(2028,12,1),Mitarbeiter!$C85))+1),MAX(0,NETWORKDAYS(MAX(DATE(2028,12,1),Mitarbeiter!$C85),MIN(DATE(2028,13,0),IF(Mitarbeiter!$D85="",DATE(2028,13,0),Mitarbeiter!$D85),TODAY()),Einstellungen!$F$13:$F$67)))*N(Mitarbeiter!$E85)/IF(Einstellungen!$C$11="7 Tage",7,5),N('Ist-Stunden'!AO85)+(N(Krankheitstage!BN85)+N(Krankheitstage!BZ85))*N($C85))))</f>
        <v/>
      </c>
      <c r="BT85" s="76">
        <f>IF($B85="",0,IF(Einstellungen!$C$10="Ja",MAX(IF(Einstellungen!$C$11="7 Tage",MAX(0,(MIN(DATE(2029,2,0),IF(Mitarbeiter!$D85="",DATE(2029,2,0),Mitarbeiter!$D85),TODAY()))-(MAX(DATE(2029,1,1),Mitarbeiter!$C85))+1),MAX(0,NETWORKDAYS(MAX(DATE(2029,1,1),Mitarbeiter!$C85),MIN(DATE(2029,2,0),IF(Mitarbeiter!$D85="",DATE(2029,2,0),Mitarbeiter!$D85),TODAY()),Einstellungen!$F$13:$F$67)))*N(Mitarbeiter!$E85)/IF(Einstellungen!$C$11="7 Tage",7,5),N('Ist-Stunden'!AP85)),MAX(IF(Einstellungen!$C$11="7 Tage",MAX(0,(MIN(DATE(2029,2,0),IF(Mitarbeiter!$D85="",DATE(2029,2,0),Mitarbeiter!$D85),TODAY()))-(MAX(DATE(2029,1,1),Mitarbeiter!$C85))+1),MAX(0,NETWORKDAYS(MAX(DATE(2029,1,1),Mitarbeiter!$C85),MIN(DATE(2029,2,0),IF(Mitarbeiter!$D85="",DATE(2029,2,0),Mitarbeiter!$D85),TODAY()),Einstellungen!$F$13:$F$67)))*N(Mitarbeiter!$E85)/IF(Einstellungen!$C$11="7 Tage",7,5),N('Ist-Stunden'!AP85)+(N(Krankheitstage!CA85)+N(Krankheitstage!CM85))*N($C85))))</f>
        <v/>
      </c>
      <c r="BU85" s="76">
        <f>IF($B85="",0,IF(Einstellungen!$C$10="Ja",MAX(IF(Einstellungen!$C$11="7 Tage",MAX(0,(MIN(DATE(2029,3,0),IF(Mitarbeiter!$D85="",DATE(2029,3,0),Mitarbeiter!$D85),TODAY()))-(MAX(DATE(2029,2,1),Mitarbeiter!$C85))+1),MAX(0,NETWORKDAYS(MAX(DATE(2029,2,1),Mitarbeiter!$C85),MIN(DATE(2029,3,0),IF(Mitarbeiter!$D85="",DATE(2029,3,0),Mitarbeiter!$D85),TODAY()),Einstellungen!$F$13:$F$67)))*N(Mitarbeiter!$E85)/IF(Einstellungen!$C$11="7 Tage",7,5),N('Ist-Stunden'!AQ85)),MAX(IF(Einstellungen!$C$11="7 Tage",MAX(0,(MIN(DATE(2029,3,0),IF(Mitarbeiter!$D85="",DATE(2029,3,0),Mitarbeiter!$D85),TODAY()))-(MAX(DATE(2029,2,1),Mitarbeiter!$C85))+1),MAX(0,NETWORKDAYS(MAX(DATE(2029,2,1),Mitarbeiter!$C85),MIN(DATE(2029,3,0),IF(Mitarbeiter!$D85="",DATE(2029,3,0),Mitarbeiter!$D85),TODAY()),Einstellungen!$F$13:$F$67)))*N(Mitarbeiter!$E85)/IF(Einstellungen!$C$11="7 Tage",7,5),N('Ist-Stunden'!AQ85)+(N(Krankheitstage!CB85)+N(Krankheitstage!CN85))*N($C85))))</f>
        <v/>
      </c>
      <c r="BV85" s="76">
        <f>IF($B85="",0,IF(Einstellungen!$C$10="Ja",MAX(IF(Einstellungen!$C$11="7 Tage",MAX(0,(MIN(DATE(2029,4,0),IF(Mitarbeiter!$D85="",DATE(2029,4,0),Mitarbeiter!$D85),TODAY()))-(MAX(DATE(2029,3,1),Mitarbeiter!$C85))+1),MAX(0,NETWORKDAYS(MAX(DATE(2029,3,1),Mitarbeiter!$C85),MIN(DATE(2029,4,0),IF(Mitarbeiter!$D85="",DATE(2029,4,0),Mitarbeiter!$D85),TODAY()),Einstellungen!$F$13:$F$67)))*N(Mitarbeiter!$E85)/IF(Einstellungen!$C$11="7 Tage",7,5),N('Ist-Stunden'!AR85)),MAX(IF(Einstellungen!$C$11="7 Tage",MAX(0,(MIN(DATE(2029,4,0),IF(Mitarbeiter!$D85="",DATE(2029,4,0),Mitarbeiter!$D85),TODAY()))-(MAX(DATE(2029,3,1),Mitarbeiter!$C85))+1),MAX(0,NETWORKDAYS(MAX(DATE(2029,3,1),Mitarbeiter!$C85),MIN(DATE(2029,4,0),IF(Mitarbeiter!$D85="",DATE(2029,4,0),Mitarbeiter!$D85),TODAY()),Einstellungen!$F$13:$F$67)))*N(Mitarbeiter!$E85)/IF(Einstellungen!$C$11="7 Tage",7,5),N('Ist-Stunden'!AR85)+(N(Krankheitstage!CC85)+N(Krankheitstage!CO85))*N($C85))))</f>
        <v/>
      </c>
      <c r="BW85" s="76">
        <f>IF($B85="",0,IF(Einstellungen!$C$10="Ja",MAX(IF(Einstellungen!$C$11="7 Tage",MAX(0,(MIN(DATE(2029,5,0),IF(Mitarbeiter!$D85="",DATE(2029,5,0),Mitarbeiter!$D85),TODAY()))-(MAX(DATE(2029,4,1),Mitarbeiter!$C85))+1),MAX(0,NETWORKDAYS(MAX(DATE(2029,4,1),Mitarbeiter!$C85),MIN(DATE(2029,5,0),IF(Mitarbeiter!$D85="",DATE(2029,5,0),Mitarbeiter!$D85),TODAY()),Einstellungen!$F$13:$F$67)))*N(Mitarbeiter!$E85)/IF(Einstellungen!$C$11="7 Tage",7,5),N('Ist-Stunden'!AS85)),MAX(IF(Einstellungen!$C$11="7 Tage",MAX(0,(MIN(DATE(2029,5,0),IF(Mitarbeiter!$D85="",DATE(2029,5,0),Mitarbeiter!$D85),TODAY()))-(MAX(DATE(2029,4,1),Mitarbeiter!$C85))+1),MAX(0,NETWORKDAYS(MAX(DATE(2029,4,1),Mitarbeiter!$C85),MIN(DATE(2029,5,0),IF(Mitarbeiter!$D85="",DATE(2029,5,0),Mitarbeiter!$D85),TODAY()),Einstellungen!$F$13:$F$67)))*N(Mitarbeiter!$E85)/IF(Einstellungen!$C$11="7 Tage",7,5),N('Ist-Stunden'!AS85)+(N(Krankheitstage!CD85)+N(Krankheitstage!CP85))*N($C85))))</f>
        <v/>
      </c>
      <c r="BX85" s="76">
        <f>IF($B85="",0,IF(Einstellungen!$C$10="Ja",MAX(IF(Einstellungen!$C$11="7 Tage",MAX(0,(MIN(DATE(2029,6,0),IF(Mitarbeiter!$D85="",DATE(2029,6,0),Mitarbeiter!$D85),TODAY()))-(MAX(DATE(2029,5,1),Mitarbeiter!$C85))+1),MAX(0,NETWORKDAYS(MAX(DATE(2029,5,1),Mitarbeiter!$C85),MIN(DATE(2029,6,0),IF(Mitarbeiter!$D85="",DATE(2029,6,0),Mitarbeiter!$D85),TODAY()),Einstellungen!$F$13:$F$67)))*N(Mitarbeiter!$E85)/IF(Einstellungen!$C$11="7 Tage",7,5),N('Ist-Stunden'!AT85)),MAX(IF(Einstellungen!$C$11="7 Tage",MAX(0,(MIN(DATE(2029,6,0),IF(Mitarbeiter!$D85="",DATE(2029,6,0),Mitarbeiter!$D85),TODAY()))-(MAX(DATE(2029,5,1),Mitarbeiter!$C85))+1),MAX(0,NETWORKDAYS(MAX(DATE(2029,5,1),Mitarbeiter!$C85),MIN(DATE(2029,6,0),IF(Mitarbeiter!$D85="",DATE(2029,6,0),Mitarbeiter!$D85),TODAY()),Einstellungen!$F$13:$F$67)))*N(Mitarbeiter!$E85)/IF(Einstellungen!$C$11="7 Tage",7,5),N('Ist-Stunden'!AT85)+(N(Krankheitstage!CE85)+N(Krankheitstage!CQ85))*N($C85))))</f>
        <v/>
      </c>
      <c r="BY85" s="76">
        <f>IF($B85="",0,IF(Einstellungen!$C$10="Ja",MAX(IF(Einstellungen!$C$11="7 Tage",MAX(0,(MIN(DATE(2029,7,0),IF(Mitarbeiter!$D85="",DATE(2029,7,0),Mitarbeiter!$D85),TODAY()))-(MAX(DATE(2029,6,1),Mitarbeiter!$C85))+1),MAX(0,NETWORKDAYS(MAX(DATE(2029,6,1),Mitarbeiter!$C85),MIN(DATE(2029,7,0),IF(Mitarbeiter!$D85="",DATE(2029,7,0),Mitarbeiter!$D85),TODAY()),Einstellungen!$F$13:$F$67)))*N(Mitarbeiter!$E85)/IF(Einstellungen!$C$11="7 Tage",7,5),N('Ist-Stunden'!AU85)),MAX(IF(Einstellungen!$C$11="7 Tage",MAX(0,(MIN(DATE(2029,7,0),IF(Mitarbeiter!$D85="",DATE(2029,7,0),Mitarbeiter!$D85),TODAY()))-(MAX(DATE(2029,6,1),Mitarbeiter!$C85))+1),MAX(0,NETWORKDAYS(MAX(DATE(2029,6,1),Mitarbeiter!$C85),MIN(DATE(2029,7,0),IF(Mitarbeiter!$D85="",DATE(2029,7,0),Mitarbeiter!$D85),TODAY()),Einstellungen!$F$13:$F$67)))*N(Mitarbeiter!$E85)/IF(Einstellungen!$C$11="7 Tage",7,5),N('Ist-Stunden'!AU85)+(N(Krankheitstage!CF85)+N(Krankheitstage!CR85))*N($C85))))</f>
        <v/>
      </c>
      <c r="BZ85" s="76">
        <f>IF($B85="",0,IF(Einstellungen!$C$10="Ja",MAX(IF(Einstellungen!$C$11="7 Tage",MAX(0,(MIN(DATE(2029,8,0),IF(Mitarbeiter!$D85="",DATE(2029,8,0),Mitarbeiter!$D85),TODAY()))-(MAX(DATE(2029,7,1),Mitarbeiter!$C85))+1),MAX(0,NETWORKDAYS(MAX(DATE(2029,7,1),Mitarbeiter!$C85),MIN(DATE(2029,8,0),IF(Mitarbeiter!$D85="",DATE(2029,8,0),Mitarbeiter!$D85),TODAY()),Einstellungen!$F$13:$F$67)))*N(Mitarbeiter!$E85)/IF(Einstellungen!$C$11="7 Tage",7,5),N('Ist-Stunden'!AV85)),MAX(IF(Einstellungen!$C$11="7 Tage",MAX(0,(MIN(DATE(2029,8,0),IF(Mitarbeiter!$D85="",DATE(2029,8,0),Mitarbeiter!$D85),TODAY()))-(MAX(DATE(2029,7,1),Mitarbeiter!$C85))+1),MAX(0,NETWORKDAYS(MAX(DATE(2029,7,1),Mitarbeiter!$C85),MIN(DATE(2029,8,0),IF(Mitarbeiter!$D85="",DATE(2029,8,0),Mitarbeiter!$D85),TODAY()),Einstellungen!$F$13:$F$67)))*N(Mitarbeiter!$E85)/IF(Einstellungen!$C$11="7 Tage",7,5),N('Ist-Stunden'!AV85)+(N(Krankheitstage!CG85)+N(Krankheitstage!CS85))*N($C85))))</f>
        <v/>
      </c>
      <c r="CA85" s="76">
        <f>IF($B85="",0,IF(Einstellungen!$C$10="Ja",MAX(IF(Einstellungen!$C$11="7 Tage",MAX(0,(MIN(DATE(2029,9,0),IF(Mitarbeiter!$D85="",DATE(2029,9,0),Mitarbeiter!$D85),TODAY()))-(MAX(DATE(2029,8,1),Mitarbeiter!$C85))+1),MAX(0,NETWORKDAYS(MAX(DATE(2029,8,1),Mitarbeiter!$C85),MIN(DATE(2029,9,0),IF(Mitarbeiter!$D85="",DATE(2029,9,0),Mitarbeiter!$D85),TODAY()),Einstellungen!$F$13:$F$67)))*N(Mitarbeiter!$E85)/IF(Einstellungen!$C$11="7 Tage",7,5),N('Ist-Stunden'!AW85)),MAX(IF(Einstellungen!$C$11="7 Tage",MAX(0,(MIN(DATE(2029,9,0),IF(Mitarbeiter!$D85="",DATE(2029,9,0),Mitarbeiter!$D85),TODAY()))-(MAX(DATE(2029,8,1),Mitarbeiter!$C85))+1),MAX(0,NETWORKDAYS(MAX(DATE(2029,8,1),Mitarbeiter!$C85),MIN(DATE(2029,9,0),IF(Mitarbeiter!$D85="",DATE(2029,9,0),Mitarbeiter!$D85),TODAY()),Einstellungen!$F$13:$F$67)))*N(Mitarbeiter!$E85)/IF(Einstellungen!$C$11="7 Tage",7,5),N('Ist-Stunden'!AW85)+(N(Krankheitstage!CH85)+N(Krankheitstage!CT85))*N($C85))))</f>
        <v/>
      </c>
      <c r="CB85" s="76">
        <f>IF($B85="",0,IF(Einstellungen!$C$10="Ja",MAX(IF(Einstellungen!$C$11="7 Tage",MAX(0,(MIN(DATE(2029,10,0),IF(Mitarbeiter!$D85="",DATE(2029,10,0),Mitarbeiter!$D85),TODAY()))-(MAX(DATE(2029,9,1),Mitarbeiter!$C85))+1),MAX(0,NETWORKDAYS(MAX(DATE(2029,9,1),Mitarbeiter!$C85),MIN(DATE(2029,10,0),IF(Mitarbeiter!$D85="",DATE(2029,10,0),Mitarbeiter!$D85),TODAY()),Einstellungen!$F$13:$F$67)))*N(Mitarbeiter!$E85)/IF(Einstellungen!$C$11="7 Tage",7,5),N('Ist-Stunden'!AX85)),MAX(IF(Einstellungen!$C$11="7 Tage",MAX(0,(MIN(DATE(2029,10,0),IF(Mitarbeiter!$D85="",DATE(2029,10,0),Mitarbeiter!$D85),TODAY()))-(MAX(DATE(2029,9,1),Mitarbeiter!$C85))+1),MAX(0,NETWORKDAYS(MAX(DATE(2029,9,1),Mitarbeiter!$C85),MIN(DATE(2029,10,0),IF(Mitarbeiter!$D85="",DATE(2029,10,0),Mitarbeiter!$D85),TODAY()),Einstellungen!$F$13:$F$67)))*N(Mitarbeiter!$E85)/IF(Einstellungen!$C$11="7 Tage",7,5),N('Ist-Stunden'!AX85)+(N(Krankheitstage!CI85)+N(Krankheitstage!CU85))*N($C85))))</f>
        <v/>
      </c>
      <c r="CC85" s="76">
        <f>IF($B85="",0,IF(Einstellungen!$C$10="Ja",MAX(IF(Einstellungen!$C$11="7 Tage",MAX(0,(MIN(DATE(2029,11,0),IF(Mitarbeiter!$D85="",DATE(2029,11,0),Mitarbeiter!$D85),TODAY()))-(MAX(DATE(2029,10,1),Mitarbeiter!$C85))+1),MAX(0,NETWORKDAYS(MAX(DATE(2029,10,1),Mitarbeiter!$C85),MIN(DATE(2029,11,0),IF(Mitarbeiter!$D85="",DATE(2029,11,0),Mitarbeiter!$D85),TODAY()),Einstellungen!$F$13:$F$67)))*N(Mitarbeiter!$E85)/IF(Einstellungen!$C$11="7 Tage",7,5),N('Ist-Stunden'!AY85)),MAX(IF(Einstellungen!$C$11="7 Tage",MAX(0,(MIN(DATE(2029,11,0),IF(Mitarbeiter!$D85="",DATE(2029,11,0),Mitarbeiter!$D85),TODAY()))-(MAX(DATE(2029,10,1),Mitarbeiter!$C85))+1),MAX(0,NETWORKDAYS(MAX(DATE(2029,10,1),Mitarbeiter!$C85),MIN(DATE(2029,11,0),IF(Mitarbeiter!$D85="",DATE(2029,11,0),Mitarbeiter!$D85),TODAY()),Einstellungen!$F$13:$F$67)))*N(Mitarbeiter!$E85)/IF(Einstellungen!$C$11="7 Tage",7,5),N('Ist-Stunden'!AY85)+(N(Krankheitstage!CJ85)+N(Krankheitstage!CV85))*N($C85))))</f>
        <v/>
      </c>
      <c r="CD85" s="76">
        <f>IF($B85="",0,IF(Einstellungen!$C$10="Ja",MAX(IF(Einstellungen!$C$11="7 Tage",MAX(0,(MIN(DATE(2029,12,0),IF(Mitarbeiter!$D85="",DATE(2029,12,0),Mitarbeiter!$D85),TODAY()))-(MAX(DATE(2029,11,1),Mitarbeiter!$C85))+1),MAX(0,NETWORKDAYS(MAX(DATE(2029,11,1),Mitarbeiter!$C85),MIN(DATE(2029,12,0),IF(Mitarbeiter!$D85="",DATE(2029,12,0),Mitarbeiter!$D85),TODAY()),Einstellungen!$F$13:$F$67)))*N(Mitarbeiter!$E85)/IF(Einstellungen!$C$11="7 Tage",7,5),N('Ist-Stunden'!AZ85)),MAX(IF(Einstellungen!$C$11="7 Tage",MAX(0,(MIN(DATE(2029,12,0),IF(Mitarbeiter!$D85="",DATE(2029,12,0),Mitarbeiter!$D85),TODAY()))-(MAX(DATE(2029,11,1),Mitarbeiter!$C85))+1),MAX(0,NETWORKDAYS(MAX(DATE(2029,11,1),Mitarbeiter!$C85),MIN(DATE(2029,12,0),IF(Mitarbeiter!$D85="",DATE(2029,12,0),Mitarbeiter!$D85),TODAY()),Einstellungen!$F$13:$F$67)))*N(Mitarbeiter!$E85)/IF(Einstellungen!$C$11="7 Tage",7,5),N('Ist-Stunden'!AZ85)+(N(Krankheitstage!CK85)+N(Krankheitstage!CW85))*N($C85))))</f>
        <v/>
      </c>
      <c r="CE85" s="76">
        <f>IF($B85="",0,IF(Einstellungen!$C$10="Ja",MAX(IF(Einstellungen!$C$11="7 Tage",MAX(0,(MIN(DATE(2029,13,0),IF(Mitarbeiter!$D85="",DATE(2029,13,0),Mitarbeiter!$D85),TODAY()))-(MAX(DATE(2029,12,1),Mitarbeiter!$C85))+1),MAX(0,NETWORKDAYS(MAX(DATE(2029,12,1),Mitarbeiter!$C85),MIN(DATE(2029,13,0),IF(Mitarbeiter!$D85="",DATE(2029,13,0),Mitarbeiter!$D85),TODAY()),Einstellungen!$F$13:$F$67)))*N(Mitarbeiter!$E85)/IF(Einstellungen!$C$11="7 Tage",7,5),N('Ist-Stunden'!BA85)),MAX(IF(Einstellungen!$C$11="7 Tage",MAX(0,(MIN(DATE(2029,13,0),IF(Mitarbeiter!$D85="",DATE(2029,13,0),Mitarbeiter!$D85),TODAY()))-(MAX(DATE(2029,12,1),Mitarbeiter!$C85))+1),MAX(0,NETWORKDAYS(MAX(DATE(2029,12,1),Mitarbeiter!$C85),MIN(DATE(2029,13,0),IF(Mitarbeiter!$D85="",DATE(2029,13,0),Mitarbeiter!$D85),TODAY()),Einstellungen!$F$13:$F$67)))*N(Mitarbeiter!$E85)/IF(Einstellungen!$C$11="7 Tage",7,5),N('Ist-Stunden'!BA85)+(N(Krankheitstage!CL85)+N(Krankheitstage!CX85))*N($C85))))</f>
        <v/>
      </c>
      <c r="CF85" s="76">
        <f>IF($B85="",0,IF(Einstellungen!$C$10="Ja",MAX(IF(Einstellungen!$C$11="7 Tage",MAX(0,(MIN(DATE(2030,2,0),IF(Mitarbeiter!$D85="",DATE(2030,2,0),Mitarbeiter!$D85),TODAY()))-(MAX(DATE(2030,1,1),Mitarbeiter!$C85))+1),MAX(0,NETWORKDAYS(MAX(DATE(2030,1,1),Mitarbeiter!$C85),MIN(DATE(2030,2,0),IF(Mitarbeiter!$D85="",DATE(2030,2,0),Mitarbeiter!$D85),TODAY()),Einstellungen!$F$13:$F$67)))*N(Mitarbeiter!$E85)/IF(Einstellungen!$C$11="7 Tage",7,5),N('Ist-Stunden'!BB85)),MAX(IF(Einstellungen!$C$11="7 Tage",MAX(0,(MIN(DATE(2030,2,0),IF(Mitarbeiter!$D85="",DATE(2030,2,0),Mitarbeiter!$D85),TODAY()))-(MAX(DATE(2030,1,1),Mitarbeiter!$C85))+1),MAX(0,NETWORKDAYS(MAX(DATE(2030,1,1),Mitarbeiter!$C85),MIN(DATE(2030,2,0),IF(Mitarbeiter!$D85="",DATE(2030,2,0),Mitarbeiter!$D85),TODAY()),Einstellungen!$F$13:$F$67)))*N(Mitarbeiter!$E85)/IF(Einstellungen!$C$11="7 Tage",7,5),N('Ist-Stunden'!BB85)+(N(Krankheitstage!CY85)+N(Krankheitstage!DK85))*N($C85))))</f>
        <v/>
      </c>
      <c r="CG85" s="76">
        <f>IF($B85="",0,IF(Einstellungen!$C$10="Ja",MAX(IF(Einstellungen!$C$11="7 Tage",MAX(0,(MIN(DATE(2030,3,0),IF(Mitarbeiter!$D85="",DATE(2030,3,0),Mitarbeiter!$D85),TODAY()))-(MAX(DATE(2030,2,1),Mitarbeiter!$C85))+1),MAX(0,NETWORKDAYS(MAX(DATE(2030,2,1),Mitarbeiter!$C85),MIN(DATE(2030,3,0),IF(Mitarbeiter!$D85="",DATE(2030,3,0),Mitarbeiter!$D85),TODAY()),Einstellungen!$F$13:$F$67)))*N(Mitarbeiter!$E85)/IF(Einstellungen!$C$11="7 Tage",7,5),N('Ist-Stunden'!BC85)),MAX(IF(Einstellungen!$C$11="7 Tage",MAX(0,(MIN(DATE(2030,3,0),IF(Mitarbeiter!$D85="",DATE(2030,3,0),Mitarbeiter!$D85),TODAY()))-(MAX(DATE(2030,2,1),Mitarbeiter!$C85))+1),MAX(0,NETWORKDAYS(MAX(DATE(2030,2,1),Mitarbeiter!$C85),MIN(DATE(2030,3,0),IF(Mitarbeiter!$D85="",DATE(2030,3,0),Mitarbeiter!$D85),TODAY()),Einstellungen!$F$13:$F$67)))*N(Mitarbeiter!$E85)/IF(Einstellungen!$C$11="7 Tage",7,5),N('Ist-Stunden'!BC85)+(N(Krankheitstage!CZ85)+N(Krankheitstage!DL85))*N($C85))))</f>
        <v/>
      </c>
      <c r="CH85" s="76">
        <f>IF($B85="",0,IF(Einstellungen!$C$10="Ja",MAX(IF(Einstellungen!$C$11="7 Tage",MAX(0,(MIN(DATE(2030,4,0),IF(Mitarbeiter!$D85="",DATE(2030,4,0),Mitarbeiter!$D85),TODAY()))-(MAX(DATE(2030,3,1),Mitarbeiter!$C85))+1),MAX(0,NETWORKDAYS(MAX(DATE(2030,3,1),Mitarbeiter!$C85),MIN(DATE(2030,4,0),IF(Mitarbeiter!$D85="",DATE(2030,4,0),Mitarbeiter!$D85),TODAY()),Einstellungen!$F$13:$F$67)))*N(Mitarbeiter!$E85)/IF(Einstellungen!$C$11="7 Tage",7,5),N('Ist-Stunden'!BD85)),MAX(IF(Einstellungen!$C$11="7 Tage",MAX(0,(MIN(DATE(2030,4,0),IF(Mitarbeiter!$D85="",DATE(2030,4,0),Mitarbeiter!$D85),TODAY()))-(MAX(DATE(2030,3,1),Mitarbeiter!$C85))+1),MAX(0,NETWORKDAYS(MAX(DATE(2030,3,1),Mitarbeiter!$C85),MIN(DATE(2030,4,0),IF(Mitarbeiter!$D85="",DATE(2030,4,0),Mitarbeiter!$D85),TODAY()),Einstellungen!$F$13:$F$67)))*N(Mitarbeiter!$E85)/IF(Einstellungen!$C$11="7 Tage",7,5),N('Ist-Stunden'!BD85)+(N(Krankheitstage!DA85)+N(Krankheitstage!DM85))*N($C85))))</f>
        <v/>
      </c>
      <c r="CI85" s="76">
        <f>IF($B85="",0,IF(Einstellungen!$C$10="Ja",MAX(IF(Einstellungen!$C$11="7 Tage",MAX(0,(MIN(DATE(2030,5,0),IF(Mitarbeiter!$D85="",DATE(2030,5,0),Mitarbeiter!$D85),TODAY()))-(MAX(DATE(2030,4,1),Mitarbeiter!$C85))+1),MAX(0,NETWORKDAYS(MAX(DATE(2030,4,1),Mitarbeiter!$C85),MIN(DATE(2030,5,0),IF(Mitarbeiter!$D85="",DATE(2030,5,0),Mitarbeiter!$D85),TODAY()),Einstellungen!$F$13:$F$67)))*N(Mitarbeiter!$E85)/IF(Einstellungen!$C$11="7 Tage",7,5),N('Ist-Stunden'!BE85)),MAX(IF(Einstellungen!$C$11="7 Tage",MAX(0,(MIN(DATE(2030,5,0),IF(Mitarbeiter!$D85="",DATE(2030,5,0),Mitarbeiter!$D85),TODAY()))-(MAX(DATE(2030,4,1),Mitarbeiter!$C85))+1),MAX(0,NETWORKDAYS(MAX(DATE(2030,4,1),Mitarbeiter!$C85),MIN(DATE(2030,5,0),IF(Mitarbeiter!$D85="",DATE(2030,5,0),Mitarbeiter!$D85),TODAY()),Einstellungen!$F$13:$F$67)))*N(Mitarbeiter!$E85)/IF(Einstellungen!$C$11="7 Tage",7,5),N('Ist-Stunden'!BE85)+(N(Krankheitstage!DB85)+N(Krankheitstage!DN85))*N($C85))))</f>
        <v/>
      </c>
      <c r="CJ85" s="76">
        <f>IF($B85="",0,IF(Einstellungen!$C$10="Ja",MAX(IF(Einstellungen!$C$11="7 Tage",MAX(0,(MIN(DATE(2030,6,0),IF(Mitarbeiter!$D85="",DATE(2030,6,0),Mitarbeiter!$D85),TODAY()))-(MAX(DATE(2030,5,1),Mitarbeiter!$C85))+1),MAX(0,NETWORKDAYS(MAX(DATE(2030,5,1),Mitarbeiter!$C85),MIN(DATE(2030,6,0),IF(Mitarbeiter!$D85="",DATE(2030,6,0),Mitarbeiter!$D85),TODAY()),Einstellungen!$F$13:$F$67)))*N(Mitarbeiter!$E85)/IF(Einstellungen!$C$11="7 Tage",7,5),N('Ist-Stunden'!BF85)),MAX(IF(Einstellungen!$C$11="7 Tage",MAX(0,(MIN(DATE(2030,6,0),IF(Mitarbeiter!$D85="",DATE(2030,6,0),Mitarbeiter!$D85),TODAY()))-(MAX(DATE(2030,5,1),Mitarbeiter!$C85))+1),MAX(0,NETWORKDAYS(MAX(DATE(2030,5,1),Mitarbeiter!$C85),MIN(DATE(2030,6,0),IF(Mitarbeiter!$D85="",DATE(2030,6,0),Mitarbeiter!$D85),TODAY()),Einstellungen!$F$13:$F$67)))*N(Mitarbeiter!$E85)/IF(Einstellungen!$C$11="7 Tage",7,5),N('Ist-Stunden'!BF85)+(N(Krankheitstage!DC85)+N(Krankheitstage!DO85))*N($C85))))</f>
        <v/>
      </c>
      <c r="CK85" s="76">
        <f>IF($B85="",0,IF(Einstellungen!$C$10="Ja",MAX(IF(Einstellungen!$C$11="7 Tage",MAX(0,(MIN(DATE(2030,7,0),IF(Mitarbeiter!$D85="",DATE(2030,7,0),Mitarbeiter!$D85),TODAY()))-(MAX(DATE(2030,6,1),Mitarbeiter!$C85))+1),MAX(0,NETWORKDAYS(MAX(DATE(2030,6,1),Mitarbeiter!$C85),MIN(DATE(2030,7,0),IF(Mitarbeiter!$D85="",DATE(2030,7,0),Mitarbeiter!$D85),TODAY()),Einstellungen!$F$13:$F$67)))*N(Mitarbeiter!$E85)/IF(Einstellungen!$C$11="7 Tage",7,5),N('Ist-Stunden'!BG85)),MAX(IF(Einstellungen!$C$11="7 Tage",MAX(0,(MIN(DATE(2030,7,0),IF(Mitarbeiter!$D85="",DATE(2030,7,0),Mitarbeiter!$D85),TODAY()))-(MAX(DATE(2030,6,1),Mitarbeiter!$C85))+1),MAX(0,NETWORKDAYS(MAX(DATE(2030,6,1),Mitarbeiter!$C85),MIN(DATE(2030,7,0),IF(Mitarbeiter!$D85="",DATE(2030,7,0),Mitarbeiter!$D85),TODAY()),Einstellungen!$F$13:$F$67)))*N(Mitarbeiter!$E85)/IF(Einstellungen!$C$11="7 Tage",7,5),N('Ist-Stunden'!BG85)+(N(Krankheitstage!DD85)+N(Krankheitstage!DP85))*N($C85))))</f>
        <v/>
      </c>
      <c r="CL85" s="76">
        <f>IF($B85="",0,IF(Einstellungen!$C$10="Ja",MAX(IF(Einstellungen!$C$11="7 Tage",MAX(0,(MIN(DATE(2030,8,0),IF(Mitarbeiter!$D85="",DATE(2030,8,0),Mitarbeiter!$D85),TODAY()))-(MAX(DATE(2030,7,1),Mitarbeiter!$C85))+1),MAX(0,NETWORKDAYS(MAX(DATE(2030,7,1),Mitarbeiter!$C85),MIN(DATE(2030,8,0),IF(Mitarbeiter!$D85="",DATE(2030,8,0),Mitarbeiter!$D85),TODAY()),Einstellungen!$F$13:$F$67)))*N(Mitarbeiter!$E85)/IF(Einstellungen!$C$11="7 Tage",7,5),N('Ist-Stunden'!BH85)),MAX(IF(Einstellungen!$C$11="7 Tage",MAX(0,(MIN(DATE(2030,8,0),IF(Mitarbeiter!$D85="",DATE(2030,8,0),Mitarbeiter!$D85),TODAY()))-(MAX(DATE(2030,7,1),Mitarbeiter!$C85))+1),MAX(0,NETWORKDAYS(MAX(DATE(2030,7,1),Mitarbeiter!$C85),MIN(DATE(2030,8,0),IF(Mitarbeiter!$D85="",DATE(2030,8,0),Mitarbeiter!$D85),TODAY()),Einstellungen!$F$13:$F$67)))*N(Mitarbeiter!$E85)/IF(Einstellungen!$C$11="7 Tage",7,5),N('Ist-Stunden'!BH85)+(N(Krankheitstage!DE85)+N(Krankheitstage!DQ85))*N($C85))))</f>
        <v/>
      </c>
      <c r="CM85" s="76">
        <f>IF($B85="",0,IF(Einstellungen!$C$10="Ja",MAX(IF(Einstellungen!$C$11="7 Tage",MAX(0,(MIN(DATE(2030,9,0),IF(Mitarbeiter!$D85="",DATE(2030,9,0),Mitarbeiter!$D85),TODAY()))-(MAX(DATE(2030,8,1),Mitarbeiter!$C85))+1),MAX(0,NETWORKDAYS(MAX(DATE(2030,8,1),Mitarbeiter!$C85),MIN(DATE(2030,9,0),IF(Mitarbeiter!$D85="",DATE(2030,9,0),Mitarbeiter!$D85),TODAY()),Einstellungen!$F$13:$F$67)))*N(Mitarbeiter!$E85)/IF(Einstellungen!$C$11="7 Tage",7,5),N('Ist-Stunden'!BI85)),MAX(IF(Einstellungen!$C$11="7 Tage",MAX(0,(MIN(DATE(2030,9,0),IF(Mitarbeiter!$D85="",DATE(2030,9,0),Mitarbeiter!$D85),TODAY()))-(MAX(DATE(2030,8,1),Mitarbeiter!$C85))+1),MAX(0,NETWORKDAYS(MAX(DATE(2030,8,1),Mitarbeiter!$C85),MIN(DATE(2030,9,0),IF(Mitarbeiter!$D85="",DATE(2030,9,0),Mitarbeiter!$D85),TODAY()),Einstellungen!$F$13:$F$67)))*N(Mitarbeiter!$E85)/IF(Einstellungen!$C$11="7 Tage",7,5),N('Ist-Stunden'!BI85)+(N(Krankheitstage!DF85)+N(Krankheitstage!DR85))*N($C85))))</f>
        <v/>
      </c>
      <c r="CN85" s="76">
        <f>IF($B85="",0,IF(Einstellungen!$C$10="Ja",MAX(IF(Einstellungen!$C$11="7 Tage",MAX(0,(MIN(DATE(2030,10,0),IF(Mitarbeiter!$D85="",DATE(2030,10,0),Mitarbeiter!$D85),TODAY()))-(MAX(DATE(2030,9,1),Mitarbeiter!$C85))+1),MAX(0,NETWORKDAYS(MAX(DATE(2030,9,1),Mitarbeiter!$C85),MIN(DATE(2030,10,0),IF(Mitarbeiter!$D85="",DATE(2030,10,0),Mitarbeiter!$D85),TODAY()),Einstellungen!$F$13:$F$67)))*N(Mitarbeiter!$E85)/IF(Einstellungen!$C$11="7 Tage",7,5),N('Ist-Stunden'!BJ85)),MAX(IF(Einstellungen!$C$11="7 Tage",MAX(0,(MIN(DATE(2030,10,0),IF(Mitarbeiter!$D85="",DATE(2030,10,0),Mitarbeiter!$D85),TODAY()))-(MAX(DATE(2030,9,1),Mitarbeiter!$C85))+1),MAX(0,NETWORKDAYS(MAX(DATE(2030,9,1),Mitarbeiter!$C85),MIN(DATE(2030,10,0),IF(Mitarbeiter!$D85="",DATE(2030,10,0),Mitarbeiter!$D85),TODAY()),Einstellungen!$F$13:$F$67)))*N(Mitarbeiter!$E85)/IF(Einstellungen!$C$11="7 Tage",7,5),N('Ist-Stunden'!BJ85)+(N(Krankheitstage!DG85)+N(Krankheitstage!DS85))*N($C85))))</f>
        <v/>
      </c>
      <c r="CO85" s="76">
        <f>IF($B85="",0,IF(Einstellungen!$C$10="Ja",MAX(IF(Einstellungen!$C$11="7 Tage",MAX(0,(MIN(DATE(2030,11,0),IF(Mitarbeiter!$D85="",DATE(2030,11,0),Mitarbeiter!$D85),TODAY()))-(MAX(DATE(2030,10,1),Mitarbeiter!$C85))+1),MAX(0,NETWORKDAYS(MAX(DATE(2030,10,1),Mitarbeiter!$C85),MIN(DATE(2030,11,0),IF(Mitarbeiter!$D85="",DATE(2030,11,0),Mitarbeiter!$D85),TODAY()),Einstellungen!$F$13:$F$67)))*N(Mitarbeiter!$E85)/IF(Einstellungen!$C$11="7 Tage",7,5),N('Ist-Stunden'!BK85)),MAX(IF(Einstellungen!$C$11="7 Tage",MAX(0,(MIN(DATE(2030,11,0),IF(Mitarbeiter!$D85="",DATE(2030,11,0),Mitarbeiter!$D85),TODAY()))-(MAX(DATE(2030,10,1),Mitarbeiter!$C85))+1),MAX(0,NETWORKDAYS(MAX(DATE(2030,10,1),Mitarbeiter!$C85),MIN(DATE(2030,11,0),IF(Mitarbeiter!$D85="",DATE(2030,11,0),Mitarbeiter!$D85),TODAY()),Einstellungen!$F$13:$F$67)))*N(Mitarbeiter!$E85)/IF(Einstellungen!$C$11="7 Tage",7,5),N('Ist-Stunden'!BK85)+(N(Krankheitstage!DH85)+N(Krankheitstage!DT85))*N($C85))))</f>
        <v/>
      </c>
      <c r="CP85" s="76">
        <f>IF($B85="",0,IF(Einstellungen!$C$10="Ja",MAX(IF(Einstellungen!$C$11="7 Tage",MAX(0,(MIN(DATE(2030,12,0),IF(Mitarbeiter!$D85="",DATE(2030,12,0),Mitarbeiter!$D85),TODAY()))-(MAX(DATE(2030,11,1),Mitarbeiter!$C85))+1),MAX(0,NETWORKDAYS(MAX(DATE(2030,11,1),Mitarbeiter!$C85),MIN(DATE(2030,12,0),IF(Mitarbeiter!$D85="",DATE(2030,12,0),Mitarbeiter!$D85),TODAY()),Einstellungen!$F$13:$F$67)))*N(Mitarbeiter!$E85)/IF(Einstellungen!$C$11="7 Tage",7,5),N('Ist-Stunden'!BL85)),MAX(IF(Einstellungen!$C$11="7 Tage",MAX(0,(MIN(DATE(2030,12,0),IF(Mitarbeiter!$D85="",DATE(2030,12,0),Mitarbeiter!$D85),TODAY()))-(MAX(DATE(2030,11,1),Mitarbeiter!$C85))+1),MAX(0,NETWORKDAYS(MAX(DATE(2030,11,1),Mitarbeiter!$C85),MIN(DATE(2030,12,0),IF(Mitarbeiter!$D85="",DATE(2030,12,0),Mitarbeiter!$D85),TODAY()),Einstellungen!$F$13:$F$67)))*N(Mitarbeiter!$E85)/IF(Einstellungen!$C$11="7 Tage",7,5),N('Ist-Stunden'!BL85)+(N(Krankheitstage!DI85)+N(Krankheitstage!DU85))*N($C85))))</f>
        <v/>
      </c>
      <c r="CQ85" s="76">
        <f>IF($B85="",0,IF(Einstellungen!$C$10="Ja",MAX(IF(Einstellungen!$C$11="7 Tage",MAX(0,(MIN(DATE(2030,13,0),IF(Mitarbeiter!$D85="",DATE(2030,13,0),Mitarbeiter!$D85),TODAY()))-(MAX(DATE(2030,12,1),Mitarbeiter!$C85))+1),MAX(0,NETWORKDAYS(MAX(DATE(2030,12,1),Mitarbeiter!$C85),MIN(DATE(2030,13,0),IF(Mitarbeiter!$D85="",DATE(2030,13,0),Mitarbeiter!$D85),TODAY()),Einstellungen!$F$13:$F$67)))*N(Mitarbeiter!$E85)/IF(Einstellungen!$C$11="7 Tage",7,5),N('Ist-Stunden'!BM85)),MAX(IF(Einstellungen!$C$11="7 Tage",MAX(0,(MIN(DATE(2030,13,0),IF(Mitarbeiter!$D85="",DATE(2030,13,0),Mitarbeiter!$D85),TODAY()))-(MAX(DATE(2030,12,1),Mitarbeiter!$C85))+1),MAX(0,NETWORKDAYS(MAX(DATE(2030,12,1),Mitarbeiter!$C85),MIN(DATE(2030,13,0),IF(Mitarbeiter!$D85="",DATE(2030,13,0),Mitarbeiter!$D85),TODAY()),Einstellungen!$F$13:$F$67)))*N(Mitarbeiter!$E85)/IF(Einstellungen!$C$11="7 Tage",7,5),N('Ist-Stunden'!BM85)+(N(Krankheitstage!DJ85)+N(Krankheitstage!DV85))*N($C85))))</f>
        <v/>
      </c>
    </row>
    <row r="86">
      <c r="A86" s="73">
        <f>IF(Mitarbeiter!B86="","",Mitarbeiter!A86)</f>
        <v/>
      </c>
      <c r="B86" s="6">
        <f>IF(Mitarbeiter!B86="","",Mitarbeiter!B86)</f>
        <v/>
      </c>
      <c r="C86" s="74">
        <f>IF(Mitarbeiter!B86="","",Mitarbeiter!F86)</f>
        <v/>
      </c>
      <c r="D86" s="75">
        <f>N(INDEX(Krankheitstage!$G86:$DV86,1,(Einstellungen!$C$3-2026)*24+1))</f>
        <v/>
      </c>
      <c r="E86" s="75">
        <f>N(INDEX(Krankheitstage!$G86:$DV86,1,(Einstellungen!$C$3-2026)*24+2))</f>
        <v/>
      </c>
      <c r="F86" s="75">
        <f>N(INDEX(Krankheitstage!$G86:$DV86,1,(Einstellungen!$C$3-2026)*24+3))</f>
        <v/>
      </c>
      <c r="G86" s="75">
        <f>N(INDEX(Krankheitstage!$G86:$DV86,1,(Einstellungen!$C$3-2026)*24+4))</f>
        <v/>
      </c>
      <c r="H86" s="75">
        <f>N(INDEX(Krankheitstage!$G86:$DV86,1,(Einstellungen!$C$3-2026)*24+5))</f>
        <v/>
      </c>
      <c r="I86" s="75">
        <f>N(INDEX(Krankheitstage!$G86:$DV86,1,(Einstellungen!$C$3-2026)*24+6))</f>
        <v/>
      </c>
      <c r="J86" s="75">
        <f>N(INDEX(Krankheitstage!$G86:$DV86,1,(Einstellungen!$C$3-2026)*24+7))</f>
        <v/>
      </c>
      <c r="K86" s="75">
        <f>N(INDEX(Krankheitstage!$G86:$DV86,1,(Einstellungen!$C$3-2026)*24+8))</f>
        <v/>
      </c>
      <c r="L86" s="75">
        <f>N(INDEX(Krankheitstage!$G86:$DV86,1,(Einstellungen!$C$3-2026)*24+9))</f>
        <v/>
      </c>
      <c r="M86" s="75">
        <f>N(INDEX(Krankheitstage!$G86:$DV86,1,(Einstellungen!$C$3-2026)*24+10))</f>
        <v/>
      </c>
      <c r="N86" s="75">
        <f>N(INDEX(Krankheitstage!$G86:$DV86,1,(Einstellungen!$C$3-2026)*24+11))</f>
        <v/>
      </c>
      <c r="O86" s="75">
        <f>N(INDEX(Krankheitstage!$G86:$DV86,1,(Einstellungen!$C$3-2026)*24+12))</f>
        <v/>
      </c>
      <c r="P86" s="75">
        <f>IF($B86="","",SUM(D86:O86))</f>
        <v/>
      </c>
      <c r="Q86" s="75">
        <f>N(INDEX(Krankheitstage!$G86:$DV86,1,(Einstellungen!$C$3-2026)*24+13))</f>
        <v/>
      </c>
      <c r="R86" s="75">
        <f>N(INDEX(Krankheitstage!$G86:$DV86,1,(Einstellungen!$C$3-2026)*24+14))</f>
        <v/>
      </c>
      <c r="S86" s="75">
        <f>N(INDEX(Krankheitstage!$G86:$DV86,1,(Einstellungen!$C$3-2026)*24+15))</f>
        <v/>
      </c>
      <c r="T86" s="75">
        <f>N(INDEX(Krankheitstage!$G86:$DV86,1,(Einstellungen!$C$3-2026)*24+16))</f>
        <v/>
      </c>
      <c r="U86" s="75">
        <f>N(INDEX(Krankheitstage!$G86:$DV86,1,(Einstellungen!$C$3-2026)*24+17))</f>
        <v/>
      </c>
      <c r="V86" s="75">
        <f>N(INDEX(Krankheitstage!$G86:$DV86,1,(Einstellungen!$C$3-2026)*24+18))</f>
        <v/>
      </c>
      <c r="W86" s="75">
        <f>N(INDEX(Krankheitstage!$G86:$DV86,1,(Einstellungen!$C$3-2026)*24+19))</f>
        <v/>
      </c>
      <c r="X86" s="75">
        <f>N(INDEX(Krankheitstage!$G86:$DV86,1,(Einstellungen!$C$3-2026)*24+20))</f>
        <v/>
      </c>
      <c r="Y86" s="75">
        <f>N(INDEX(Krankheitstage!$G86:$DV86,1,(Einstellungen!$C$3-2026)*24+21))</f>
        <v/>
      </c>
      <c r="Z86" s="75">
        <f>N(INDEX(Krankheitstage!$G86:$DV86,1,(Einstellungen!$C$3-2026)*24+22))</f>
        <v/>
      </c>
      <c r="AA86" s="75">
        <f>N(INDEX(Krankheitstage!$G86:$DV86,1,(Einstellungen!$C$3-2026)*24+23))</f>
        <v/>
      </c>
      <c r="AB86" s="75">
        <f>N(INDEX(Krankheitstage!$G86:$DV86,1,(Einstellungen!$C$3-2026)*24+24))</f>
        <v/>
      </c>
      <c r="AC86" s="75">
        <f>IF($B86="","",SUM(Q86:AB86))</f>
        <v/>
      </c>
      <c r="AD86" s="75">
        <f>IF($B86="","",SUM(P86,AC86))</f>
        <v/>
      </c>
      <c r="AE86" s="76">
        <f>IF($B86="","",AD86*N(C86))</f>
        <v/>
      </c>
      <c r="AF86" s="75">
        <f>IF($B86="","",Krankheitstage!E86)</f>
        <v/>
      </c>
      <c r="AG86" s="76">
        <f>IF($B86="","",AF86*N(C86))</f>
        <v/>
      </c>
      <c r="AH86" s="76">
        <f>IF($B86="","",INDEX($AJ86:$CQ86,1,(Einstellungen!$C$3-2026)*12+1)+INDEX($AJ86:$CQ86,1,(Einstellungen!$C$3-2026)*12+2)+INDEX($AJ86:$CQ86,1,(Einstellungen!$C$3-2026)*12+3)+INDEX($AJ86:$CQ86,1,(Einstellungen!$C$3-2026)*12+4)+INDEX($AJ86:$CQ86,1,(Einstellungen!$C$3-2026)*12+5)+INDEX($AJ86:$CQ86,1,(Einstellungen!$C$3-2026)*12+6)+INDEX($AJ86:$CQ86,1,(Einstellungen!$C$3-2026)*12+7)+INDEX($AJ86:$CQ86,1,(Einstellungen!$C$3-2026)*12+8)+INDEX($AJ86:$CQ86,1,(Einstellungen!$C$3-2026)*12+9)+INDEX($AJ86:$CQ86,1,(Einstellungen!$C$3-2026)*12+10)+INDEX($AJ86:$CQ86,1,(Einstellungen!$C$3-2026)*12+11)+INDEX($AJ86:$CQ86,1,(Einstellungen!$C$3-2026)*12+12))</f>
        <v/>
      </c>
      <c r="AI86" s="76">
        <f>IF($B86="","",SUM($AJ86:$CQ86))</f>
        <v/>
      </c>
      <c r="AJ86" s="76">
        <f>IF($B86="",0,IF(Einstellungen!$C$10="Ja",MAX(IF(Einstellungen!$C$11="7 Tage",MAX(0,(MIN(DATE(2026,2,0),IF(Mitarbeiter!$D86="",DATE(2026,2,0),Mitarbeiter!$D86),TODAY()))-(MAX(DATE(2026,1,1),Mitarbeiter!$C86))+1),MAX(0,NETWORKDAYS(MAX(DATE(2026,1,1),Mitarbeiter!$C86),MIN(DATE(2026,2,0),IF(Mitarbeiter!$D86="",DATE(2026,2,0),Mitarbeiter!$D86),TODAY()),Einstellungen!$F$13:$F$67)))*N(Mitarbeiter!$E86)/IF(Einstellungen!$C$11="7 Tage",7,5),N('Ist-Stunden'!F86)),MAX(IF(Einstellungen!$C$11="7 Tage",MAX(0,(MIN(DATE(2026,2,0),IF(Mitarbeiter!$D86="",DATE(2026,2,0),Mitarbeiter!$D86),TODAY()))-(MAX(DATE(2026,1,1),Mitarbeiter!$C86))+1),MAX(0,NETWORKDAYS(MAX(DATE(2026,1,1),Mitarbeiter!$C86),MIN(DATE(2026,2,0),IF(Mitarbeiter!$D86="",DATE(2026,2,0),Mitarbeiter!$D86),TODAY()),Einstellungen!$F$13:$F$67)))*N(Mitarbeiter!$E86)/IF(Einstellungen!$C$11="7 Tage",7,5),N('Ist-Stunden'!F86)+(N(Krankheitstage!G86)+N(Krankheitstage!S86))*N($C86))))</f>
        <v/>
      </c>
      <c r="AK86" s="76">
        <f>IF($B86="",0,IF(Einstellungen!$C$10="Ja",MAX(IF(Einstellungen!$C$11="7 Tage",MAX(0,(MIN(DATE(2026,3,0),IF(Mitarbeiter!$D86="",DATE(2026,3,0),Mitarbeiter!$D86),TODAY()))-(MAX(DATE(2026,2,1),Mitarbeiter!$C86))+1),MAX(0,NETWORKDAYS(MAX(DATE(2026,2,1),Mitarbeiter!$C86),MIN(DATE(2026,3,0),IF(Mitarbeiter!$D86="",DATE(2026,3,0),Mitarbeiter!$D86),TODAY()),Einstellungen!$F$13:$F$67)))*N(Mitarbeiter!$E86)/IF(Einstellungen!$C$11="7 Tage",7,5),N('Ist-Stunden'!G86)),MAX(IF(Einstellungen!$C$11="7 Tage",MAX(0,(MIN(DATE(2026,3,0),IF(Mitarbeiter!$D86="",DATE(2026,3,0),Mitarbeiter!$D86),TODAY()))-(MAX(DATE(2026,2,1),Mitarbeiter!$C86))+1),MAX(0,NETWORKDAYS(MAX(DATE(2026,2,1),Mitarbeiter!$C86),MIN(DATE(2026,3,0),IF(Mitarbeiter!$D86="",DATE(2026,3,0),Mitarbeiter!$D86),TODAY()),Einstellungen!$F$13:$F$67)))*N(Mitarbeiter!$E86)/IF(Einstellungen!$C$11="7 Tage",7,5),N('Ist-Stunden'!G86)+(N(Krankheitstage!H86)+N(Krankheitstage!T86))*N($C86))))</f>
        <v/>
      </c>
      <c r="AL86" s="76">
        <f>IF($B86="",0,IF(Einstellungen!$C$10="Ja",MAX(IF(Einstellungen!$C$11="7 Tage",MAX(0,(MIN(DATE(2026,4,0),IF(Mitarbeiter!$D86="",DATE(2026,4,0),Mitarbeiter!$D86),TODAY()))-(MAX(DATE(2026,3,1),Mitarbeiter!$C86))+1),MAX(0,NETWORKDAYS(MAX(DATE(2026,3,1),Mitarbeiter!$C86),MIN(DATE(2026,4,0),IF(Mitarbeiter!$D86="",DATE(2026,4,0),Mitarbeiter!$D86),TODAY()),Einstellungen!$F$13:$F$67)))*N(Mitarbeiter!$E86)/IF(Einstellungen!$C$11="7 Tage",7,5),N('Ist-Stunden'!H86)),MAX(IF(Einstellungen!$C$11="7 Tage",MAX(0,(MIN(DATE(2026,4,0),IF(Mitarbeiter!$D86="",DATE(2026,4,0),Mitarbeiter!$D86),TODAY()))-(MAX(DATE(2026,3,1),Mitarbeiter!$C86))+1),MAX(0,NETWORKDAYS(MAX(DATE(2026,3,1),Mitarbeiter!$C86),MIN(DATE(2026,4,0),IF(Mitarbeiter!$D86="",DATE(2026,4,0),Mitarbeiter!$D86),TODAY()),Einstellungen!$F$13:$F$67)))*N(Mitarbeiter!$E86)/IF(Einstellungen!$C$11="7 Tage",7,5),N('Ist-Stunden'!H86)+(N(Krankheitstage!I86)+N(Krankheitstage!U86))*N($C86))))</f>
        <v/>
      </c>
      <c r="AM86" s="76">
        <f>IF($B86="",0,IF(Einstellungen!$C$10="Ja",MAX(IF(Einstellungen!$C$11="7 Tage",MAX(0,(MIN(DATE(2026,5,0),IF(Mitarbeiter!$D86="",DATE(2026,5,0),Mitarbeiter!$D86),TODAY()))-(MAX(DATE(2026,4,1),Mitarbeiter!$C86))+1),MAX(0,NETWORKDAYS(MAX(DATE(2026,4,1),Mitarbeiter!$C86),MIN(DATE(2026,5,0),IF(Mitarbeiter!$D86="",DATE(2026,5,0),Mitarbeiter!$D86),TODAY()),Einstellungen!$F$13:$F$67)))*N(Mitarbeiter!$E86)/IF(Einstellungen!$C$11="7 Tage",7,5),N('Ist-Stunden'!I86)),MAX(IF(Einstellungen!$C$11="7 Tage",MAX(0,(MIN(DATE(2026,5,0),IF(Mitarbeiter!$D86="",DATE(2026,5,0),Mitarbeiter!$D86),TODAY()))-(MAX(DATE(2026,4,1),Mitarbeiter!$C86))+1),MAX(0,NETWORKDAYS(MAX(DATE(2026,4,1),Mitarbeiter!$C86),MIN(DATE(2026,5,0),IF(Mitarbeiter!$D86="",DATE(2026,5,0),Mitarbeiter!$D86),TODAY()),Einstellungen!$F$13:$F$67)))*N(Mitarbeiter!$E86)/IF(Einstellungen!$C$11="7 Tage",7,5),N('Ist-Stunden'!I86)+(N(Krankheitstage!J86)+N(Krankheitstage!V86))*N($C86))))</f>
        <v/>
      </c>
      <c r="AN86" s="76">
        <f>IF($B86="",0,IF(Einstellungen!$C$10="Ja",MAX(IF(Einstellungen!$C$11="7 Tage",MAX(0,(MIN(DATE(2026,6,0),IF(Mitarbeiter!$D86="",DATE(2026,6,0),Mitarbeiter!$D86),TODAY()))-(MAX(DATE(2026,5,1),Mitarbeiter!$C86))+1),MAX(0,NETWORKDAYS(MAX(DATE(2026,5,1),Mitarbeiter!$C86),MIN(DATE(2026,6,0),IF(Mitarbeiter!$D86="",DATE(2026,6,0),Mitarbeiter!$D86),TODAY()),Einstellungen!$F$13:$F$67)))*N(Mitarbeiter!$E86)/IF(Einstellungen!$C$11="7 Tage",7,5),N('Ist-Stunden'!J86)),MAX(IF(Einstellungen!$C$11="7 Tage",MAX(0,(MIN(DATE(2026,6,0),IF(Mitarbeiter!$D86="",DATE(2026,6,0),Mitarbeiter!$D86),TODAY()))-(MAX(DATE(2026,5,1),Mitarbeiter!$C86))+1),MAX(0,NETWORKDAYS(MAX(DATE(2026,5,1),Mitarbeiter!$C86),MIN(DATE(2026,6,0),IF(Mitarbeiter!$D86="",DATE(2026,6,0),Mitarbeiter!$D86),TODAY()),Einstellungen!$F$13:$F$67)))*N(Mitarbeiter!$E86)/IF(Einstellungen!$C$11="7 Tage",7,5),N('Ist-Stunden'!J86)+(N(Krankheitstage!K86)+N(Krankheitstage!W86))*N($C86))))</f>
        <v/>
      </c>
      <c r="AO86" s="76">
        <f>IF($B86="",0,IF(Einstellungen!$C$10="Ja",MAX(IF(Einstellungen!$C$11="7 Tage",MAX(0,(MIN(DATE(2026,7,0),IF(Mitarbeiter!$D86="",DATE(2026,7,0),Mitarbeiter!$D86),TODAY()))-(MAX(DATE(2026,6,1),Mitarbeiter!$C86))+1),MAX(0,NETWORKDAYS(MAX(DATE(2026,6,1),Mitarbeiter!$C86),MIN(DATE(2026,7,0),IF(Mitarbeiter!$D86="",DATE(2026,7,0),Mitarbeiter!$D86),TODAY()),Einstellungen!$F$13:$F$67)))*N(Mitarbeiter!$E86)/IF(Einstellungen!$C$11="7 Tage",7,5),N('Ist-Stunden'!K86)),MAX(IF(Einstellungen!$C$11="7 Tage",MAX(0,(MIN(DATE(2026,7,0),IF(Mitarbeiter!$D86="",DATE(2026,7,0),Mitarbeiter!$D86),TODAY()))-(MAX(DATE(2026,6,1),Mitarbeiter!$C86))+1),MAX(0,NETWORKDAYS(MAX(DATE(2026,6,1),Mitarbeiter!$C86),MIN(DATE(2026,7,0),IF(Mitarbeiter!$D86="",DATE(2026,7,0),Mitarbeiter!$D86),TODAY()),Einstellungen!$F$13:$F$67)))*N(Mitarbeiter!$E86)/IF(Einstellungen!$C$11="7 Tage",7,5),N('Ist-Stunden'!K86)+(N(Krankheitstage!L86)+N(Krankheitstage!X86))*N($C86))))</f>
        <v/>
      </c>
      <c r="AP86" s="76">
        <f>IF($B86="",0,IF(Einstellungen!$C$10="Ja",MAX(IF(Einstellungen!$C$11="7 Tage",MAX(0,(MIN(DATE(2026,8,0),IF(Mitarbeiter!$D86="",DATE(2026,8,0),Mitarbeiter!$D86),TODAY()))-(MAX(DATE(2026,7,1),Mitarbeiter!$C86))+1),MAX(0,NETWORKDAYS(MAX(DATE(2026,7,1),Mitarbeiter!$C86),MIN(DATE(2026,8,0),IF(Mitarbeiter!$D86="",DATE(2026,8,0),Mitarbeiter!$D86),TODAY()),Einstellungen!$F$13:$F$67)))*N(Mitarbeiter!$E86)/IF(Einstellungen!$C$11="7 Tage",7,5),N('Ist-Stunden'!L86)),MAX(IF(Einstellungen!$C$11="7 Tage",MAX(0,(MIN(DATE(2026,8,0),IF(Mitarbeiter!$D86="",DATE(2026,8,0),Mitarbeiter!$D86),TODAY()))-(MAX(DATE(2026,7,1),Mitarbeiter!$C86))+1),MAX(0,NETWORKDAYS(MAX(DATE(2026,7,1),Mitarbeiter!$C86),MIN(DATE(2026,8,0),IF(Mitarbeiter!$D86="",DATE(2026,8,0),Mitarbeiter!$D86),TODAY()),Einstellungen!$F$13:$F$67)))*N(Mitarbeiter!$E86)/IF(Einstellungen!$C$11="7 Tage",7,5),N('Ist-Stunden'!L86)+(N(Krankheitstage!M86)+N(Krankheitstage!Y86))*N($C86))))</f>
        <v/>
      </c>
      <c r="AQ86" s="76">
        <f>IF($B86="",0,IF(Einstellungen!$C$10="Ja",MAX(IF(Einstellungen!$C$11="7 Tage",MAX(0,(MIN(DATE(2026,9,0),IF(Mitarbeiter!$D86="",DATE(2026,9,0),Mitarbeiter!$D86),TODAY()))-(MAX(DATE(2026,8,1),Mitarbeiter!$C86))+1),MAX(0,NETWORKDAYS(MAX(DATE(2026,8,1),Mitarbeiter!$C86),MIN(DATE(2026,9,0),IF(Mitarbeiter!$D86="",DATE(2026,9,0),Mitarbeiter!$D86),TODAY()),Einstellungen!$F$13:$F$67)))*N(Mitarbeiter!$E86)/IF(Einstellungen!$C$11="7 Tage",7,5),N('Ist-Stunden'!M86)),MAX(IF(Einstellungen!$C$11="7 Tage",MAX(0,(MIN(DATE(2026,9,0),IF(Mitarbeiter!$D86="",DATE(2026,9,0),Mitarbeiter!$D86),TODAY()))-(MAX(DATE(2026,8,1),Mitarbeiter!$C86))+1),MAX(0,NETWORKDAYS(MAX(DATE(2026,8,1),Mitarbeiter!$C86),MIN(DATE(2026,9,0),IF(Mitarbeiter!$D86="",DATE(2026,9,0),Mitarbeiter!$D86),TODAY()),Einstellungen!$F$13:$F$67)))*N(Mitarbeiter!$E86)/IF(Einstellungen!$C$11="7 Tage",7,5),N('Ist-Stunden'!M86)+(N(Krankheitstage!N86)+N(Krankheitstage!Z86))*N($C86))))</f>
        <v/>
      </c>
      <c r="AR86" s="76">
        <f>IF($B86="",0,IF(Einstellungen!$C$10="Ja",MAX(IF(Einstellungen!$C$11="7 Tage",MAX(0,(MIN(DATE(2026,10,0),IF(Mitarbeiter!$D86="",DATE(2026,10,0),Mitarbeiter!$D86),TODAY()))-(MAX(DATE(2026,9,1),Mitarbeiter!$C86))+1),MAX(0,NETWORKDAYS(MAX(DATE(2026,9,1),Mitarbeiter!$C86),MIN(DATE(2026,10,0),IF(Mitarbeiter!$D86="",DATE(2026,10,0),Mitarbeiter!$D86),TODAY()),Einstellungen!$F$13:$F$67)))*N(Mitarbeiter!$E86)/IF(Einstellungen!$C$11="7 Tage",7,5),N('Ist-Stunden'!N86)),MAX(IF(Einstellungen!$C$11="7 Tage",MAX(0,(MIN(DATE(2026,10,0),IF(Mitarbeiter!$D86="",DATE(2026,10,0),Mitarbeiter!$D86),TODAY()))-(MAX(DATE(2026,9,1),Mitarbeiter!$C86))+1),MAX(0,NETWORKDAYS(MAX(DATE(2026,9,1),Mitarbeiter!$C86),MIN(DATE(2026,10,0),IF(Mitarbeiter!$D86="",DATE(2026,10,0),Mitarbeiter!$D86),TODAY()),Einstellungen!$F$13:$F$67)))*N(Mitarbeiter!$E86)/IF(Einstellungen!$C$11="7 Tage",7,5),N('Ist-Stunden'!N86)+(N(Krankheitstage!O86)+N(Krankheitstage!AA86))*N($C86))))</f>
        <v/>
      </c>
      <c r="AS86" s="76">
        <f>IF($B86="",0,IF(Einstellungen!$C$10="Ja",MAX(IF(Einstellungen!$C$11="7 Tage",MAX(0,(MIN(DATE(2026,11,0),IF(Mitarbeiter!$D86="",DATE(2026,11,0),Mitarbeiter!$D86),TODAY()))-(MAX(DATE(2026,10,1),Mitarbeiter!$C86))+1),MAX(0,NETWORKDAYS(MAX(DATE(2026,10,1),Mitarbeiter!$C86),MIN(DATE(2026,11,0),IF(Mitarbeiter!$D86="",DATE(2026,11,0),Mitarbeiter!$D86),TODAY()),Einstellungen!$F$13:$F$67)))*N(Mitarbeiter!$E86)/IF(Einstellungen!$C$11="7 Tage",7,5),N('Ist-Stunden'!O86)),MAX(IF(Einstellungen!$C$11="7 Tage",MAX(0,(MIN(DATE(2026,11,0),IF(Mitarbeiter!$D86="",DATE(2026,11,0),Mitarbeiter!$D86),TODAY()))-(MAX(DATE(2026,10,1),Mitarbeiter!$C86))+1),MAX(0,NETWORKDAYS(MAX(DATE(2026,10,1),Mitarbeiter!$C86),MIN(DATE(2026,11,0),IF(Mitarbeiter!$D86="",DATE(2026,11,0),Mitarbeiter!$D86),TODAY()),Einstellungen!$F$13:$F$67)))*N(Mitarbeiter!$E86)/IF(Einstellungen!$C$11="7 Tage",7,5),N('Ist-Stunden'!O86)+(N(Krankheitstage!P86)+N(Krankheitstage!AB86))*N($C86))))</f>
        <v/>
      </c>
      <c r="AT86" s="76">
        <f>IF($B86="",0,IF(Einstellungen!$C$10="Ja",MAX(IF(Einstellungen!$C$11="7 Tage",MAX(0,(MIN(DATE(2026,12,0),IF(Mitarbeiter!$D86="",DATE(2026,12,0),Mitarbeiter!$D86),TODAY()))-(MAX(DATE(2026,11,1),Mitarbeiter!$C86))+1),MAX(0,NETWORKDAYS(MAX(DATE(2026,11,1),Mitarbeiter!$C86),MIN(DATE(2026,12,0),IF(Mitarbeiter!$D86="",DATE(2026,12,0),Mitarbeiter!$D86),TODAY()),Einstellungen!$F$13:$F$67)))*N(Mitarbeiter!$E86)/IF(Einstellungen!$C$11="7 Tage",7,5),N('Ist-Stunden'!P86)),MAX(IF(Einstellungen!$C$11="7 Tage",MAX(0,(MIN(DATE(2026,12,0),IF(Mitarbeiter!$D86="",DATE(2026,12,0),Mitarbeiter!$D86),TODAY()))-(MAX(DATE(2026,11,1),Mitarbeiter!$C86))+1),MAX(0,NETWORKDAYS(MAX(DATE(2026,11,1),Mitarbeiter!$C86),MIN(DATE(2026,12,0),IF(Mitarbeiter!$D86="",DATE(2026,12,0),Mitarbeiter!$D86),TODAY()),Einstellungen!$F$13:$F$67)))*N(Mitarbeiter!$E86)/IF(Einstellungen!$C$11="7 Tage",7,5),N('Ist-Stunden'!P86)+(N(Krankheitstage!Q86)+N(Krankheitstage!AC86))*N($C86))))</f>
        <v/>
      </c>
      <c r="AU86" s="76">
        <f>IF($B86="",0,IF(Einstellungen!$C$10="Ja",MAX(IF(Einstellungen!$C$11="7 Tage",MAX(0,(MIN(DATE(2026,13,0),IF(Mitarbeiter!$D86="",DATE(2026,13,0),Mitarbeiter!$D86),TODAY()))-(MAX(DATE(2026,12,1),Mitarbeiter!$C86))+1),MAX(0,NETWORKDAYS(MAX(DATE(2026,12,1),Mitarbeiter!$C86),MIN(DATE(2026,13,0),IF(Mitarbeiter!$D86="",DATE(2026,13,0),Mitarbeiter!$D86),TODAY()),Einstellungen!$F$13:$F$67)))*N(Mitarbeiter!$E86)/IF(Einstellungen!$C$11="7 Tage",7,5),N('Ist-Stunden'!Q86)),MAX(IF(Einstellungen!$C$11="7 Tage",MAX(0,(MIN(DATE(2026,13,0),IF(Mitarbeiter!$D86="",DATE(2026,13,0),Mitarbeiter!$D86),TODAY()))-(MAX(DATE(2026,12,1),Mitarbeiter!$C86))+1),MAX(0,NETWORKDAYS(MAX(DATE(2026,12,1),Mitarbeiter!$C86),MIN(DATE(2026,13,0),IF(Mitarbeiter!$D86="",DATE(2026,13,0),Mitarbeiter!$D86),TODAY()),Einstellungen!$F$13:$F$67)))*N(Mitarbeiter!$E86)/IF(Einstellungen!$C$11="7 Tage",7,5),N('Ist-Stunden'!Q86)+(N(Krankheitstage!R86)+N(Krankheitstage!AD86))*N($C86))))</f>
        <v/>
      </c>
      <c r="AV86" s="76">
        <f>IF($B86="",0,IF(Einstellungen!$C$10="Ja",MAX(IF(Einstellungen!$C$11="7 Tage",MAX(0,(MIN(DATE(2027,2,0),IF(Mitarbeiter!$D86="",DATE(2027,2,0),Mitarbeiter!$D86),TODAY()))-(MAX(DATE(2027,1,1),Mitarbeiter!$C86))+1),MAX(0,NETWORKDAYS(MAX(DATE(2027,1,1),Mitarbeiter!$C86),MIN(DATE(2027,2,0),IF(Mitarbeiter!$D86="",DATE(2027,2,0),Mitarbeiter!$D86),TODAY()),Einstellungen!$F$13:$F$67)))*N(Mitarbeiter!$E86)/IF(Einstellungen!$C$11="7 Tage",7,5),N('Ist-Stunden'!R86)),MAX(IF(Einstellungen!$C$11="7 Tage",MAX(0,(MIN(DATE(2027,2,0),IF(Mitarbeiter!$D86="",DATE(2027,2,0),Mitarbeiter!$D86),TODAY()))-(MAX(DATE(2027,1,1),Mitarbeiter!$C86))+1),MAX(0,NETWORKDAYS(MAX(DATE(2027,1,1),Mitarbeiter!$C86),MIN(DATE(2027,2,0),IF(Mitarbeiter!$D86="",DATE(2027,2,0),Mitarbeiter!$D86),TODAY()),Einstellungen!$F$13:$F$67)))*N(Mitarbeiter!$E86)/IF(Einstellungen!$C$11="7 Tage",7,5),N('Ist-Stunden'!R86)+(N(Krankheitstage!AE86)+N(Krankheitstage!AQ86))*N($C86))))</f>
        <v/>
      </c>
      <c r="AW86" s="76">
        <f>IF($B86="",0,IF(Einstellungen!$C$10="Ja",MAX(IF(Einstellungen!$C$11="7 Tage",MAX(0,(MIN(DATE(2027,3,0),IF(Mitarbeiter!$D86="",DATE(2027,3,0),Mitarbeiter!$D86),TODAY()))-(MAX(DATE(2027,2,1),Mitarbeiter!$C86))+1),MAX(0,NETWORKDAYS(MAX(DATE(2027,2,1),Mitarbeiter!$C86),MIN(DATE(2027,3,0),IF(Mitarbeiter!$D86="",DATE(2027,3,0),Mitarbeiter!$D86),TODAY()),Einstellungen!$F$13:$F$67)))*N(Mitarbeiter!$E86)/IF(Einstellungen!$C$11="7 Tage",7,5),N('Ist-Stunden'!S86)),MAX(IF(Einstellungen!$C$11="7 Tage",MAX(0,(MIN(DATE(2027,3,0),IF(Mitarbeiter!$D86="",DATE(2027,3,0),Mitarbeiter!$D86),TODAY()))-(MAX(DATE(2027,2,1),Mitarbeiter!$C86))+1),MAX(0,NETWORKDAYS(MAX(DATE(2027,2,1),Mitarbeiter!$C86),MIN(DATE(2027,3,0),IF(Mitarbeiter!$D86="",DATE(2027,3,0),Mitarbeiter!$D86),TODAY()),Einstellungen!$F$13:$F$67)))*N(Mitarbeiter!$E86)/IF(Einstellungen!$C$11="7 Tage",7,5),N('Ist-Stunden'!S86)+(N(Krankheitstage!AF86)+N(Krankheitstage!AR86))*N($C86))))</f>
        <v/>
      </c>
      <c r="AX86" s="76">
        <f>IF($B86="",0,IF(Einstellungen!$C$10="Ja",MAX(IF(Einstellungen!$C$11="7 Tage",MAX(0,(MIN(DATE(2027,4,0),IF(Mitarbeiter!$D86="",DATE(2027,4,0),Mitarbeiter!$D86),TODAY()))-(MAX(DATE(2027,3,1),Mitarbeiter!$C86))+1),MAX(0,NETWORKDAYS(MAX(DATE(2027,3,1),Mitarbeiter!$C86),MIN(DATE(2027,4,0),IF(Mitarbeiter!$D86="",DATE(2027,4,0),Mitarbeiter!$D86),TODAY()),Einstellungen!$F$13:$F$67)))*N(Mitarbeiter!$E86)/IF(Einstellungen!$C$11="7 Tage",7,5),N('Ist-Stunden'!T86)),MAX(IF(Einstellungen!$C$11="7 Tage",MAX(0,(MIN(DATE(2027,4,0),IF(Mitarbeiter!$D86="",DATE(2027,4,0),Mitarbeiter!$D86),TODAY()))-(MAX(DATE(2027,3,1),Mitarbeiter!$C86))+1),MAX(0,NETWORKDAYS(MAX(DATE(2027,3,1),Mitarbeiter!$C86),MIN(DATE(2027,4,0),IF(Mitarbeiter!$D86="",DATE(2027,4,0),Mitarbeiter!$D86),TODAY()),Einstellungen!$F$13:$F$67)))*N(Mitarbeiter!$E86)/IF(Einstellungen!$C$11="7 Tage",7,5),N('Ist-Stunden'!T86)+(N(Krankheitstage!AG86)+N(Krankheitstage!AS86))*N($C86))))</f>
        <v/>
      </c>
      <c r="AY86" s="76">
        <f>IF($B86="",0,IF(Einstellungen!$C$10="Ja",MAX(IF(Einstellungen!$C$11="7 Tage",MAX(0,(MIN(DATE(2027,5,0),IF(Mitarbeiter!$D86="",DATE(2027,5,0),Mitarbeiter!$D86),TODAY()))-(MAX(DATE(2027,4,1),Mitarbeiter!$C86))+1),MAX(0,NETWORKDAYS(MAX(DATE(2027,4,1),Mitarbeiter!$C86),MIN(DATE(2027,5,0),IF(Mitarbeiter!$D86="",DATE(2027,5,0),Mitarbeiter!$D86),TODAY()),Einstellungen!$F$13:$F$67)))*N(Mitarbeiter!$E86)/IF(Einstellungen!$C$11="7 Tage",7,5),N('Ist-Stunden'!U86)),MAX(IF(Einstellungen!$C$11="7 Tage",MAX(0,(MIN(DATE(2027,5,0),IF(Mitarbeiter!$D86="",DATE(2027,5,0),Mitarbeiter!$D86),TODAY()))-(MAX(DATE(2027,4,1),Mitarbeiter!$C86))+1),MAX(0,NETWORKDAYS(MAX(DATE(2027,4,1),Mitarbeiter!$C86),MIN(DATE(2027,5,0),IF(Mitarbeiter!$D86="",DATE(2027,5,0),Mitarbeiter!$D86),TODAY()),Einstellungen!$F$13:$F$67)))*N(Mitarbeiter!$E86)/IF(Einstellungen!$C$11="7 Tage",7,5),N('Ist-Stunden'!U86)+(N(Krankheitstage!AH86)+N(Krankheitstage!AT86))*N($C86))))</f>
        <v/>
      </c>
      <c r="AZ86" s="76">
        <f>IF($B86="",0,IF(Einstellungen!$C$10="Ja",MAX(IF(Einstellungen!$C$11="7 Tage",MAX(0,(MIN(DATE(2027,6,0),IF(Mitarbeiter!$D86="",DATE(2027,6,0),Mitarbeiter!$D86),TODAY()))-(MAX(DATE(2027,5,1),Mitarbeiter!$C86))+1),MAX(0,NETWORKDAYS(MAX(DATE(2027,5,1),Mitarbeiter!$C86),MIN(DATE(2027,6,0),IF(Mitarbeiter!$D86="",DATE(2027,6,0),Mitarbeiter!$D86),TODAY()),Einstellungen!$F$13:$F$67)))*N(Mitarbeiter!$E86)/IF(Einstellungen!$C$11="7 Tage",7,5),N('Ist-Stunden'!V86)),MAX(IF(Einstellungen!$C$11="7 Tage",MAX(0,(MIN(DATE(2027,6,0),IF(Mitarbeiter!$D86="",DATE(2027,6,0),Mitarbeiter!$D86),TODAY()))-(MAX(DATE(2027,5,1),Mitarbeiter!$C86))+1),MAX(0,NETWORKDAYS(MAX(DATE(2027,5,1),Mitarbeiter!$C86),MIN(DATE(2027,6,0),IF(Mitarbeiter!$D86="",DATE(2027,6,0),Mitarbeiter!$D86),TODAY()),Einstellungen!$F$13:$F$67)))*N(Mitarbeiter!$E86)/IF(Einstellungen!$C$11="7 Tage",7,5),N('Ist-Stunden'!V86)+(N(Krankheitstage!AI86)+N(Krankheitstage!AU86))*N($C86))))</f>
        <v/>
      </c>
      <c r="BA86" s="76">
        <f>IF($B86="",0,IF(Einstellungen!$C$10="Ja",MAX(IF(Einstellungen!$C$11="7 Tage",MAX(0,(MIN(DATE(2027,7,0),IF(Mitarbeiter!$D86="",DATE(2027,7,0),Mitarbeiter!$D86),TODAY()))-(MAX(DATE(2027,6,1),Mitarbeiter!$C86))+1),MAX(0,NETWORKDAYS(MAX(DATE(2027,6,1),Mitarbeiter!$C86),MIN(DATE(2027,7,0),IF(Mitarbeiter!$D86="",DATE(2027,7,0),Mitarbeiter!$D86),TODAY()),Einstellungen!$F$13:$F$67)))*N(Mitarbeiter!$E86)/IF(Einstellungen!$C$11="7 Tage",7,5),N('Ist-Stunden'!W86)),MAX(IF(Einstellungen!$C$11="7 Tage",MAX(0,(MIN(DATE(2027,7,0),IF(Mitarbeiter!$D86="",DATE(2027,7,0),Mitarbeiter!$D86),TODAY()))-(MAX(DATE(2027,6,1),Mitarbeiter!$C86))+1),MAX(0,NETWORKDAYS(MAX(DATE(2027,6,1),Mitarbeiter!$C86),MIN(DATE(2027,7,0),IF(Mitarbeiter!$D86="",DATE(2027,7,0),Mitarbeiter!$D86),TODAY()),Einstellungen!$F$13:$F$67)))*N(Mitarbeiter!$E86)/IF(Einstellungen!$C$11="7 Tage",7,5),N('Ist-Stunden'!W86)+(N(Krankheitstage!AJ86)+N(Krankheitstage!AV86))*N($C86))))</f>
        <v/>
      </c>
      <c r="BB86" s="76">
        <f>IF($B86="",0,IF(Einstellungen!$C$10="Ja",MAX(IF(Einstellungen!$C$11="7 Tage",MAX(0,(MIN(DATE(2027,8,0),IF(Mitarbeiter!$D86="",DATE(2027,8,0),Mitarbeiter!$D86),TODAY()))-(MAX(DATE(2027,7,1),Mitarbeiter!$C86))+1),MAX(0,NETWORKDAYS(MAX(DATE(2027,7,1),Mitarbeiter!$C86),MIN(DATE(2027,8,0),IF(Mitarbeiter!$D86="",DATE(2027,8,0),Mitarbeiter!$D86),TODAY()),Einstellungen!$F$13:$F$67)))*N(Mitarbeiter!$E86)/IF(Einstellungen!$C$11="7 Tage",7,5),N('Ist-Stunden'!X86)),MAX(IF(Einstellungen!$C$11="7 Tage",MAX(0,(MIN(DATE(2027,8,0),IF(Mitarbeiter!$D86="",DATE(2027,8,0),Mitarbeiter!$D86),TODAY()))-(MAX(DATE(2027,7,1),Mitarbeiter!$C86))+1),MAX(0,NETWORKDAYS(MAX(DATE(2027,7,1),Mitarbeiter!$C86),MIN(DATE(2027,8,0),IF(Mitarbeiter!$D86="",DATE(2027,8,0),Mitarbeiter!$D86),TODAY()),Einstellungen!$F$13:$F$67)))*N(Mitarbeiter!$E86)/IF(Einstellungen!$C$11="7 Tage",7,5),N('Ist-Stunden'!X86)+(N(Krankheitstage!AK86)+N(Krankheitstage!AW86))*N($C86))))</f>
        <v/>
      </c>
      <c r="BC86" s="76">
        <f>IF($B86="",0,IF(Einstellungen!$C$10="Ja",MAX(IF(Einstellungen!$C$11="7 Tage",MAX(0,(MIN(DATE(2027,9,0),IF(Mitarbeiter!$D86="",DATE(2027,9,0),Mitarbeiter!$D86),TODAY()))-(MAX(DATE(2027,8,1),Mitarbeiter!$C86))+1),MAX(0,NETWORKDAYS(MAX(DATE(2027,8,1),Mitarbeiter!$C86),MIN(DATE(2027,9,0),IF(Mitarbeiter!$D86="",DATE(2027,9,0),Mitarbeiter!$D86),TODAY()),Einstellungen!$F$13:$F$67)))*N(Mitarbeiter!$E86)/IF(Einstellungen!$C$11="7 Tage",7,5),N('Ist-Stunden'!Y86)),MAX(IF(Einstellungen!$C$11="7 Tage",MAX(0,(MIN(DATE(2027,9,0),IF(Mitarbeiter!$D86="",DATE(2027,9,0),Mitarbeiter!$D86),TODAY()))-(MAX(DATE(2027,8,1),Mitarbeiter!$C86))+1),MAX(0,NETWORKDAYS(MAX(DATE(2027,8,1),Mitarbeiter!$C86),MIN(DATE(2027,9,0),IF(Mitarbeiter!$D86="",DATE(2027,9,0),Mitarbeiter!$D86),TODAY()),Einstellungen!$F$13:$F$67)))*N(Mitarbeiter!$E86)/IF(Einstellungen!$C$11="7 Tage",7,5),N('Ist-Stunden'!Y86)+(N(Krankheitstage!AL86)+N(Krankheitstage!AX86))*N($C86))))</f>
        <v/>
      </c>
      <c r="BD86" s="76">
        <f>IF($B86="",0,IF(Einstellungen!$C$10="Ja",MAX(IF(Einstellungen!$C$11="7 Tage",MAX(0,(MIN(DATE(2027,10,0),IF(Mitarbeiter!$D86="",DATE(2027,10,0),Mitarbeiter!$D86),TODAY()))-(MAX(DATE(2027,9,1),Mitarbeiter!$C86))+1),MAX(0,NETWORKDAYS(MAX(DATE(2027,9,1),Mitarbeiter!$C86),MIN(DATE(2027,10,0),IF(Mitarbeiter!$D86="",DATE(2027,10,0),Mitarbeiter!$D86),TODAY()),Einstellungen!$F$13:$F$67)))*N(Mitarbeiter!$E86)/IF(Einstellungen!$C$11="7 Tage",7,5),N('Ist-Stunden'!Z86)),MAX(IF(Einstellungen!$C$11="7 Tage",MAX(0,(MIN(DATE(2027,10,0),IF(Mitarbeiter!$D86="",DATE(2027,10,0),Mitarbeiter!$D86),TODAY()))-(MAX(DATE(2027,9,1),Mitarbeiter!$C86))+1),MAX(0,NETWORKDAYS(MAX(DATE(2027,9,1),Mitarbeiter!$C86),MIN(DATE(2027,10,0),IF(Mitarbeiter!$D86="",DATE(2027,10,0),Mitarbeiter!$D86),TODAY()),Einstellungen!$F$13:$F$67)))*N(Mitarbeiter!$E86)/IF(Einstellungen!$C$11="7 Tage",7,5),N('Ist-Stunden'!Z86)+(N(Krankheitstage!AM86)+N(Krankheitstage!AY86))*N($C86))))</f>
        <v/>
      </c>
      <c r="BE86" s="76">
        <f>IF($B86="",0,IF(Einstellungen!$C$10="Ja",MAX(IF(Einstellungen!$C$11="7 Tage",MAX(0,(MIN(DATE(2027,11,0),IF(Mitarbeiter!$D86="",DATE(2027,11,0),Mitarbeiter!$D86),TODAY()))-(MAX(DATE(2027,10,1),Mitarbeiter!$C86))+1),MAX(0,NETWORKDAYS(MAX(DATE(2027,10,1),Mitarbeiter!$C86),MIN(DATE(2027,11,0),IF(Mitarbeiter!$D86="",DATE(2027,11,0),Mitarbeiter!$D86),TODAY()),Einstellungen!$F$13:$F$67)))*N(Mitarbeiter!$E86)/IF(Einstellungen!$C$11="7 Tage",7,5),N('Ist-Stunden'!AA86)),MAX(IF(Einstellungen!$C$11="7 Tage",MAX(0,(MIN(DATE(2027,11,0),IF(Mitarbeiter!$D86="",DATE(2027,11,0),Mitarbeiter!$D86),TODAY()))-(MAX(DATE(2027,10,1),Mitarbeiter!$C86))+1),MAX(0,NETWORKDAYS(MAX(DATE(2027,10,1),Mitarbeiter!$C86),MIN(DATE(2027,11,0),IF(Mitarbeiter!$D86="",DATE(2027,11,0),Mitarbeiter!$D86),TODAY()),Einstellungen!$F$13:$F$67)))*N(Mitarbeiter!$E86)/IF(Einstellungen!$C$11="7 Tage",7,5),N('Ist-Stunden'!AA86)+(N(Krankheitstage!AN86)+N(Krankheitstage!AZ86))*N($C86))))</f>
        <v/>
      </c>
      <c r="BF86" s="76">
        <f>IF($B86="",0,IF(Einstellungen!$C$10="Ja",MAX(IF(Einstellungen!$C$11="7 Tage",MAX(0,(MIN(DATE(2027,12,0),IF(Mitarbeiter!$D86="",DATE(2027,12,0),Mitarbeiter!$D86),TODAY()))-(MAX(DATE(2027,11,1),Mitarbeiter!$C86))+1),MAX(0,NETWORKDAYS(MAX(DATE(2027,11,1),Mitarbeiter!$C86),MIN(DATE(2027,12,0),IF(Mitarbeiter!$D86="",DATE(2027,12,0),Mitarbeiter!$D86),TODAY()),Einstellungen!$F$13:$F$67)))*N(Mitarbeiter!$E86)/IF(Einstellungen!$C$11="7 Tage",7,5),N('Ist-Stunden'!AB86)),MAX(IF(Einstellungen!$C$11="7 Tage",MAX(0,(MIN(DATE(2027,12,0),IF(Mitarbeiter!$D86="",DATE(2027,12,0),Mitarbeiter!$D86),TODAY()))-(MAX(DATE(2027,11,1),Mitarbeiter!$C86))+1),MAX(0,NETWORKDAYS(MAX(DATE(2027,11,1),Mitarbeiter!$C86),MIN(DATE(2027,12,0),IF(Mitarbeiter!$D86="",DATE(2027,12,0),Mitarbeiter!$D86),TODAY()),Einstellungen!$F$13:$F$67)))*N(Mitarbeiter!$E86)/IF(Einstellungen!$C$11="7 Tage",7,5),N('Ist-Stunden'!AB86)+(N(Krankheitstage!AO86)+N(Krankheitstage!BA86))*N($C86))))</f>
        <v/>
      </c>
      <c r="BG86" s="76">
        <f>IF($B86="",0,IF(Einstellungen!$C$10="Ja",MAX(IF(Einstellungen!$C$11="7 Tage",MAX(0,(MIN(DATE(2027,13,0),IF(Mitarbeiter!$D86="",DATE(2027,13,0),Mitarbeiter!$D86),TODAY()))-(MAX(DATE(2027,12,1),Mitarbeiter!$C86))+1),MAX(0,NETWORKDAYS(MAX(DATE(2027,12,1),Mitarbeiter!$C86),MIN(DATE(2027,13,0),IF(Mitarbeiter!$D86="",DATE(2027,13,0),Mitarbeiter!$D86),TODAY()),Einstellungen!$F$13:$F$67)))*N(Mitarbeiter!$E86)/IF(Einstellungen!$C$11="7 Tage",7,5),N('Ist-Stunden'!AC86)),MAX(IF(Einstellungen!$C$11="7 Tage",MAX(0,(MIN(DATE(2027,13,0),IF(Mitarbeiter!$D86="",DATE(2027,13,0),Mitarbeiter!$D86),TODAY()))-(MAX(DATE(2027,12,1),Mitarbeiter!$C86))+1),MAX(0,NETWORKDAYS(MAX(DATE(2027,12,1),Mitarbeiter!$C86),MIN(DATE(2027,13,0),IF(Mitarbeiter!$D86="",DATE(2027,13,0),Mitarbeiter!$D86),TODAY()),Einstellungen!$F$13:$F$67)))*N(Mitarbeiter!$E86)/IF(Einstellungen!$C$11="7 Tage",7,5),N('Ist-Stunden'!AC86)+(N(Krankheitstage!AP86)+N(Krankheitstage!BB86))*N($C86))))</f>
        <v/>
      </c>
      <c r="BH86" s="76">
        <f>IF($B86="",0,IF(Einstellungen!$C$10="Ja",MAX(IF(Einstellungen!$C$11="7 Tage",MAX(0,(MIN(DATE(2028,2,0),IF(Mitarbeiter!$D86="",DATE(2028,2,0),Mitarbeiter!$D86),TODAY()))-(MAX(DATE(2028,1,1),Mitarbeiter!$C86))+1),MAX(0,NETWORKDAYS(MAX(DATE(2028,1,1),Mitarbeiter!$C86),MIN(DATE(2028,2,0),IF(Mitarbeiter!$D86="",DATE(2028,2,0),Mitarbeiter!$D86),TODAY()),Einstellungen!$F$13:$F$67)))*N(Mitarbeiter!$E86)/IF(Einstellungen!$C$11="7 Tage",7,5),N('Ist-Stunden'!AD86)),MAX(IF(Einstellungen!$C$11="7 Tage",MAX(0,(MIN(DATE(2028,2,0),IF(Mitarbeiter!$D86="",DATE(2028,2,0),Mitarbeiter!$D86),TODAY()))-(MAX(DATE(2028,1,1),Mitarbeiter!$C86))+1),MAX(0,NETWORKDAYS(MAX(DATE(2028,1,1),Mitarbeiter!$C86),MIN(DATE(2028,2,0),IF(Mitarbeiter!$D86="",DATE(2028,2,0),Mitarbeiter!$D86),TODAY()),Einstellungen!$F$13:$F$67)))*N(Mitarbeiter!$E86)/IF(Einstellungen!$C$11="7 Tage",7,5),N('Ist-Stunden'!AD86)+(N(Krankheitstage!BC86)+N(Krankheitstage!BO86))*N($C86))))</f>
        <v/>
      </c>
      <c r="BI86" s="76">
        <f>IF($B86="",0,IF(Einstellungen!$C$10="Ja",MAX(IF(Einstellungen!$C$11="7 Tage",MAX(0,(MIN(DATE(2028,3,0),IF(Mitarbeiter!$D86="",DATE(2028,3,0),Mitarbeiter!$D86),TODAY()))-(MAX(DATE(2028,2,1),Mitarbeiter!$C86))+1),MAX(0,NETWORKDAYS(MAX(DATE(2028,2,1),Mitarbeiter!$C86),MIN(DATE(2028,3,0),IF(Mitarbeiter!$D86="",DATE(2028,3,0),Mitarbeiter!$D86),TODAY()),Einstellungen!$F$13:$F$67)))*N(Mitarbeiter!$E86)/IF(Einstellungen!$C$11="7 Tage",7,5),N('Ist-Stunden'!AE86)),MAX(IF(Einstellungen!$C$11="7 Tage",MAX(0,(MIN(DATE(2028,3,0),IF(Mitarbeiter!$D86="",DATE(2028,3,0),Mitarbeiter!$D86),TODAY()))-(MAX(DATE(2028,2,1),Mitarbeiter!$C86))+1),MAX(0,NETWORKDAYS(MAX(DATE(2028,2,1),Mitarbeiter!$C86),MIN(DATE(2028,3,0),IF(Mitarbeiter!$D86="",DATE(2028,3,0),Mitarbeiter!$D86),TODAY()),Einstellungen!$F$13:$F$67)))*N(Mitarbeiter!$E86)/IF(Einstellungen!$C$11="7 Tage",7,5),N('Ist-Stunden'!AE86)+(N(Krankheitstage!BD86)+N(Krankheitstage!BP86))*N($C86))))</f>
        <v/>
      </c>
      <c r="BJ86" s="76">
        <f>IF($B86="",0,IF(Einstellungen!$C$10="Ja",MAX(IF(Einstellungen!$C$11="7 Tage",MAX(0,(MIN(DATE(2028,4,0),IF(Mitarbeiter!$D86="",DATE(2028,4,0),Mitarbeiter!$D86),TODAY()))-(MAX(DATE(2028,3,1),Mitarbeiter!$C86))+1),MAX(0,NETWORKDAYS(MAX(DATE(2028,3,1),Mitarbeiter!$C86),MIN(DATE(2028,4,0),IF(Mitarbeiter!$D86="",DATE(2028,4,0),Mitarbeiter!$D86),TODAY()),Einstellungen!$F$13:$F$67)))*N(Mitarbeiter!$E86)/IF(Einstellungen!$C$11="7 Tage",7,5),N('Ist-Stunden'!AF86)),MAX(IF(Einstellungen!$C$11="7 Tage",MAX(0,(MIN(DATE(2028,4,0),IF(Mitarbeiter!$D86="",DATE(2028,4,0),Mitarbeiter!$D86),TODAY()))-(MAX(DATE(2028,3,1),Mitarbeiter!$C86))+1),MAX(0,NETWORKDAYS(MAX(DATE(2028,3,1),Mitarbeiter!$C86),MIN(DATE(2028,4,0),IF(Mitarbeiter!$D86="",DATE(2028,4,0),Mitarbeiter!$D86),TODAY()),Einstellungen!$F$13:$F$67)))*N(Mitarbeiter!$E86)/IF(Einstellungen!$C$11="7 Tage",7,5),N('Ist-Stunden'!AF86)+(N(Krankheitstage!BE86)+N(Krankheitstage!BQ86))*N($C86))))</f>
        <v/>
      </c>
      <c r="BK86" s="76">
        <f>IF($B86="",0,IF(Einstellungen!$C$10="Ja",MAX(IF(Einstellungen!$C$11="7 Tage",MAX(0,(MIN(DATE(2028,5,0),IF(Mitarbeiter!$D86="",DATE(2028,5,0),Mitarbeiter!$D86),TODAY()))-(MAX(DATE(2028,4,1),Mitarbeiter!$C86))+1),MAX(0,NETWORKDAYS(MAX(DATE(2028,4,1),Mitarbeiter!$C86),MIN(DATE(2028,5,0),IF(Mitarbeiter!$D86="",DATE(2028,5,0),Mitarbeiter!$D86),TODAY()),Einstellungen!$F$13:$F$67)))*N(Mitarbeiter!$E86)/IF(Einstellungen!$C$11="7 Tage",7,5),N('Ist-Stunden'!AG86)),MAX(IF(Einstellungen!$C$11="7 Tage",MAX(0,(MIN(DATE(2028,5,0),IF(Mitarbeiter!$D86="",DATE(2028,5,0),Mitarbeiter!$D86),TODAY()))-(MAX(DATE(2028,4,1),Mitarbeiter!$C86))+1),MAX(0,NETWORKDAYS(MAX(DATE(2028,4,1),Mitarbeiter!$C86),MIN(DATE(2028,5,0),IF(Mitarbeiter!$D86="",DATE(2028,5,0),Mitarbeiter!$D86),TODAY()),Einstellungen!$F$13:$F$67)))*N(Mitarbeiter!$E86)/IF(Einstellungen!$C$11="7 Tage",7,5),N('Ist-Stunden'!AG86)+(N(Krankheitstage!BF86)+N(Krankheitstage!BR86))*N($C86))))</f>
        <v/>
      </c>
      <c r="BL86" s="76">
        <f>IF($B86="",0,IF(Einstellungen!$C$10="Ja",MAX(IF(Einstellungen!$C$11="7 Tage",MAX(0,(MIN(DATE(2028,6,0),IF(Mitarbeiter!$D86="",DATE(2028,6,0),Mitarbeiter!$D86),TODAY()))-(MAX(DATE(2028,5,1),Mitarbeiter!$C86))+1),MAX(0,NETWORKDAYS(MAX(DATE(2028,5,1),Mitarbeiter!$C86),MIN(DATE(2028,6,0),IF(Mitarbeiter!$D86="",DATE(2028,6,0),Mitarbeiter!$D86),TODAY()),Einstellungen!$F$13:$F$67)))*N(Mitarbeiter!$E86)/IF(Einstellungen!$C$11="7 Tage",7,5),N('Ist-Stunden'!AH86)),MAX(IF(Einstellungen!$C$11="7 Tage",MAX(0,(MIN(DATE(2028,6,0),IF(Mitarbeiter!$D86="",DATE(2028,6,0),Mitarbeiter!$D86),TODAY()))-(MAX(DATE(2028,5,1),Mitarbeiter!$C86))+1),MAX(0,NETWORKDAYS(MAX(DATE(2028,5,1),Mitarbeiter!$C86),MIN(DATE(2028,6,0),IF(Mitarbeiter!$D86="",DATE(2028,6,0),Mitarbeiter!$D86),TODAY()),Einstellungen!$F$13:$F$67)))*N(Mitarbeiter!$E86)/IF(Einstellungen!$C$11="7 Tage",7,5),N('Ist-Stunden'!AH86)+(N(Krankheitstage!BG86)+N(Krankheitstage!BS86))*N($C86))))</f>
        <v/>
      </c>
      <c r="BM86" s="76">
        <f>IF($B86="",0,IF(Einstellungen!$C$10="Ja",MAX(IF(Einstellungen!$C$11="7 Tage",MAX(0,(MIN(DATE(2028,7,0),IF(Mitarbeiter!$D86="",DATE(2028,7,0),Mitarbeiter!$D86),TODAY()))-(MAX(DATE(2028,6,1),Mitarbeiter!$C86))+1),MAX(0,NETWORKDAYS(MAX(DATE(2028,6,1),Mitarbeiter!$C86),MIN(DATE(2028,7,0),IF(Mitarbeiter!$D86="",DATE(2028,7,0),Mitarbeiter!$D86),TODAY()),Einstellungen!$F$13:$F$67)))*N(Mitarbeiter!$E86)/IF(Einstellungen!$C$11="7 Tage",7,5),N('Ist-Stunden'!AI86)),MAX(IF(Einstellungen!$C$11="7 Tage",MAX(0,(MIN(DATE(2028,7,0),IF(Mitarbeiter!$D86="",DATE(2028,7,0),Mitarbeiter!$D86),TODAY()))-(MAX(DATE(2028,6,1),Mitarbeiter!$C86))+1),MAX(0,NETWORKDAYS(MAX(DATE(2028,6,1),Mitarbeiter!$C86),MIN(DATE(2028,7,0),IF(Mitarbeiter!$D86="",DATE(2028,7,0),Mitarbeiter!$D86),TODAY()),Einstellungen!$F$13:$F$67)))*N(Mitarbeiter!$E86)/IF(Einstellungen!$C$11="7 Tage",7,5),N('Ist-Stunden'!AI86)+(N(Krankheitstage!BH86)+N(Krankheitstage!BT86))*N($C86))))</f>
        <v/>
      </c>
      <c r="BN86" s="76">
        <f>IF($B86="",0,IF(Einstellungen!$C$10="Ja",MAX(IF(Einstellungen!$C$11="7 Tage",MAX(0,(MIN(DATE(2028,8,0),IF(Mitarbeiter!$D86="",DATE(2028,8,0),Mitarbeiter!$D86),TODAY()))-(MAX(DATE(2028,7,1),Mitarbeiter!$C86))+1),MAX(0,NETWORKDAYS(MAX(DATE(2028,7,1),Mitarbeiter!$C86),MIN(DATE(2028,8,0),IF(Mitarbeiter!$D86="",DATE(2028,8,0),Mitarbeiter!$D86),TODAY()),Einstellungen!$F$13:$F$67)))*N(Mitarbeiter!$E86)/IF(Einstellungen!$C$11="7 Tage",7,5),N('Ist-Stunden'!AJ86)),MAX(IF(Einstellungen!$C$11="7 Tage",MAX(0,(MIN(DATE(2028,8,0),IF(Mitarbeiter!$D86="",DATE(2028,8,0),Mitarbeiter!$D86),TODAY()))-(MAX(DATE(2028,7,1),Mitarbeiter!$C86))+1),MAX(0,NETWORKDAYS(MAX(DATE(2028,7,1),Mitarbeiter!$C86),MIN(DATE(2028,8,0),IF(Mitarbeiter!$D86="",DATE(2028,8,0),Mitarbeiter!$D86),TODAY()),Einstellungen!$F$13:$F$67)))*N(Mitarbeiter!$E86)/IF(Einstellungen!$C$11="7 Tage",7,5),N('Ist-Stunden'!AJ86)+(N(Krankheitstage!BI86)+N(Krankheitstage!BU86))*N($C86))))</f>
        <v/>
      </c>
      <c r="BO86" s="76">
        <f>IF($B86="",0,IF(Einstellungen!$C$10="Ja",MAX(IF(Einstellungen!$C$11="7 Tage",MAX(0,(MIN(DATE(2028,9,0),IF(Mitarbeiter!$D86="",DATE(2028,9,0),Mitarbeiter!$D86),TODAY()))-(MAX(DATE(2028,8,1),Mitarbeiter!$C86))+1),MAX(0,NETWORKDAYS(MAX(DATE(2028,8,1),Mitarbeiter!$C86),MIN(DATE(2028,9,0),IF(Mitarbeiter!$D86="",DATE(2028,9,0),Mitarbeiter!$D86),TODAY()),Einstellungen!$F$13:$F$67)))*N(Mitarbeiter!$E86)/IF(Einstellungen!$C$11="7 Tage",7,5),N('Ist-Stunden'!AK86)),MAX(IF(Einstellungen!$C$11="7 Tage",MAX(0,(MIN(DATE(2028,9,0),IF(Mitarbeiter!$D86="",DATE(2028,9,0),Mitarbeiter!$D86),TODAY()))-(MAX(DATE(2028,8,1),Mitarbeiter!$C86))+1),MAX(0,NETWORKDAYS(MAX(DATE(2028,8,1),Mitarbeiter!$C86),MIN(DATE(2028,9,0),IF(Mitarbeiter!$D86="",DATE(2028,9,0),Mitarbeiter!$D86),TODAY()),Einstellungen!$F$13:$F$67)))*N(Mitarbeiter!$E86)/IF(Einstellungen!$C$11="7 Tage",7,5),N('Ist-Stunden'!AK86)+(N(Krankheitstage!BJ86)+N(Krankheitstage!BV86))*N($C86))))</f>
        <v/>
      </c>
      <c r="BP86" s="76">
        <f>IF($B86="",0,IF(Einstellungen!$C$10="Ja",MAX(IF(Einstellungen!$C$11="7 Tage",MAX(0,(MIN(DATE(2028,10,0),IF(Mitarbeiter!$D86="",DATE(2028,10,0),Mitarbeiter!$D86),TODAY()))-(MAX(DATE(2028,9,1),Mitarbeiter!$C86))+1),MAX(0,NETWORKDAYS(MAX(DATE(2028,9,1),Mitarbeiter!$C86),MIN(DATE(2028,10,0),IF(Mitarbeiter!$D86="",DATE(2028,10,0),Mitarbeiter!$D86),TODAY()),Einstellungen!$F$13:$F$67)))*N(Mitarbeiter!$E86)/IF(Einstellungen!$C$11="7 Tage",7,5),N('Ist-Stunden'!AL86)),MAX(IF(Einstellungen!$C$11="7 Tage",MAX(0,(MIN(DATE(2028,10,0),IF(Mitarbeiter!$D86="",DATE(2028,10,0),Mitarbeiter!$D86),TODAY()))-(MAX(DATE(2028,9,1),Mitarbeiter!$C86))+1),MAX(0,NETWORKDAYS(MAX(DATE(2028,9,1),Mitarbeiter!$C86),MIN(DATE(2028,10,0),IF(Mitarbeiter!$D86="",DATE(2028,10,0),Mitarbeiter!$D86),TODAY()),Einstellungen!$F$13:$F$67)))*N(Mitarbeiter!$E86)/IF(Einstellungen!$C$11="7 Tage",7,5),N('Ist-Stunden'!AL86)+(N(Krankheitstage!BK86)+N(Krankheitstage!BW86))*N($C86))))</f>
        <v/>
      </c>
      <c r="BQ86" s="76">
        <f>IF($B86="",0,IF(Einstellungen!$C$10="Ja",MAX(IF(Einstellungen!$C$11="7 Tage",MAX(0,(MIN(DATE(2028,11,0),IF(Mitarbeiter!$D86="",DATE(2028,11,0),Mitarbeiter!$D86),TODAY()))-(MAX(DATE(2028,10,1),Mitarbeiter!$C86))+1),MAX(0,NETWORKDAYS(MAX(DATE(2028,10,1),Mitarbeiter!$C86),MIN(DATE(2028,11,0),IF(Mitarbeiter!$D86="",DATE(2028,11,0),Mitarbeiter!$D86),TODAY()),Einstellungen!$F$13:$F$67)))*N(Mitarbeiter!$E86)/IF(Einstellungen!$C$11="7 Tage",7,5),N('Ist-Stunden'!AM86)),MAX(IF(Einstellungen!$C$11="7 Tage",MAX(0,(MIN(DATE(2028,11,0),IF(Mitarbeiter!$D86="",DATE(2028,11,0),Mitarbeiter!$D86),TODAY()))-(MAX(DATE(2028,10,1),Mitarbeiter!$C86))+1),MAX(0,NETWORKDAYS(MAX(DATE(2028,10,1),Mitarbeiter!$C86),MIN(DATE(2028,11,0),IF(Mitarbeiter!$D86="",DATE(2028,11,0),Mitarbeiter!$D86),TODAY()),Einstellungen!$F$13:$F$67)))*N(Mitarbeiter!$E86)/IF(Einstellungen!$C$11="7 Tage",7,5),N('Ist-Stunden'!AM86)+(N(Krankheitstage!BL86)+N(Krankheitstage!BX86))*N($C86))))</f>
        <v/>
      </c>
      <c r="BR86" s="76">
        <f>IF($B86="",0,IF(Einstellungen!$C$10="Ja",MAX(IF(Einstellungen!$C$11="7 Tage",MAX(0,(MIN(DATE(2028,12,0),IF(Mitarbeiter!$D86="",DATE(2028,12,0),Mitarbeiter!$D86),TODAY()))-(MAX(DATE(2028,11,1),Mitarbeiter!$C86))+1),MAX(0,NETWORKDAYS(MAX(DATE(2028,11,1),Mitarbeiter!$C86),MIN(DATE(2028,12,0),IF(Mitarbeiter!$D86="",DATE(2028,12,0),Mitarbeiter!$D86),TODAY()),Einstellungen!$F$13:$F$67)))*N(Mitarbeiter!$E86)/IF(Einstellungen!$C$11="7 Tage",7,5),N('Ist-Stunden'!AN86)),MAX(IF(Einstellungen!$C$11="7 Tage",MAX(0,(MIN(DATE(2028,12,0),IF(Mitarbeiter!$D86="",DATE(2028,12,0),Mitarbeiter!$D86),TODAY()))-(MAX(DATE(2028,11,1),Mitarbeiter!$C86))+1),MAX(0,NETWORKDAYS(MAX(DATE(2028,11,1),Mitarbeiter!$C86),MIN(DATE(2028,12,0),IF(Mitarbeiter!$D86="",DATE(2028,12,0),Mitarbeiter!$D86),TODAY()),Einstellungen!$F$13:$F$67)))*N(Mitarbeiter!$E86)/IF(Einstellungen!$C$11="7 Tage",7,5),N('Ist-Stunden'!AN86)+(N(Krankheitstage!BM86)+N(Krankheitstage!BY86))*N($C86))))</f>
        <v/>
      </c>
      <c r="BS86" s="76">
        <f>IF($B86="",0,IF(Einstellungen!$C$10="Ja",MAX(IF(Einstellungen!$C$11="7 Tage",MAX(0,(MIN(DATE(2028,13,0),IF(Mitarbeiter!$D86="",DATE(2028,13,0),Mitarbeiter!$D86),TODAY()))-(MAX(DATE(2028,12,1),Mitarbeiter!$C86))+1),MAX(0,NETWORKDAYS(MAX(DATE(2028,12,1),Mitarbeiter!$C86),MIN(DATE(2028,13,0),IF(Mitarbeiter!$D86="",DATE(2028,13,0),Mitarbeiter!$D86),TODAY()),Einstellungen!$F$13:$F$67)))*N(Mitarbeiter!$E86)/IF(Einstellungen!$C$11="7 Tage",7,5),N('Ist-Stunden'!AO86)),MAX(IF(Einstellungen!$C$11="7 Tage",MAX(0,(MIN(DATE(2028,13,0),IF(Mitarbeiter!$D86="",DATE(2028,13,0),Mitarbeiter!$D86),TODAY()))-(MAX(DATE(2028,12,1),Mitarbeiter!$C86))+1),MAX(0,NETWORKDAYS(MAX(DATE(2028,12,1),Mitarbeiter!$C86),MIN(DATE(2028,13,0),IF(Mitarbeiter!$D86="",DATE(2028,13,0),Mitarbeiter!$D86),TODAY()),Einstellungen!$F$13:$F$67)))*N(Mitarbeiter!$E86)/IF(Einstellungen!$C$11="7 Tage",7,5),N('Ist-Stunden'!AO86)+(N(Krankheitstage!BN86)+N(Krankheitstage!BZ86))*N($C86))))</f>
        <v/>
      </c>
      <c r="BT86" s="76">
        <f>IF($B86="",0,IF(Einstellungen!$C$10="Ja",MAX(IF(Einstellungen!$C$11="7 Tage",MAX(0,(MIN(DATE(2029,2,0),IF(Mitarbeiter!$D86="",DATE(2029,2,0),Mitarbeiter!$D86),TODAY()))-(MAX(DATE(2029,1,1),Mitarbeiter!$C86))+1),MAX(0,NETWORKDAYS(MAX(DATE(2029,1,1),Mitarbeiter!$C86),MIN(DATE(2029,2,0),IF(Mitarbeiter!$D86="",DATE(2029,2,0),Mitarbeiter!$D86),TODAY()),Einstellungen!$F$13:$F$67)))*N(Mitarbeiter!$E86)/IF(Einstellungen!$C$11="7 Tage",7,5),N('Ist-Stunden'!AP86)),MAX(IF(Einstellungen!$C$11="7 Tage",MAX(0,(MIN(DATE(2029,2,0),IF(Mitarbeiter!$D86="",DATE(2029,2,0),Mitarbeiter!$D86),TODAY()))-(MAX(DATE(2029,1,1),Mitarbeiter!$C86))+1),MAX(0,NETWORKDAYS(MAX(DATE(2029,1,1),Mitarbeiter!$C86),MIN(DATE(2029,2,0),IF(Mitarbeiter!$D86="",DATE(2029,2,0),Mitarbeiter!$D86),TODAY()),Einstellungen!$F$13:$F$67)))*N(Mitarbeiter!$E86)/IF(Einstellungen!$C$11="7 Tage",7,5),N('Ist-Stunden'!AP86)+(N(Krankheitstage!CA86)+N(Krankheitstage!CM86))*N($C86))))</f>
        <v/>
      </c>
      <c r="BU86" s="76">
        <f>IF($B86="",0,IF(Einstellungen!$C$10="Ja",MAX(IF(Einstellungen!$C$11="7 Tage",MAX(0,(MIN(DATE(2029,3,0),IF(Mitarbeiter!$D86="",DATE(2029,3,0),Mitarbeiter!$D86),TODAY()))-(MAX(DATE(2029,2,1),Mitarbeiter!$C86))+1),MAX(0,NETWORKDAYS(MAX(DATE(2029,2,1),Mitarbeiter!$C86),MIN(DATE(2029,3,0),IF(Mitarbeiter!$D86="",DATE(2029,3,0),Mitarbeiter!$D86),TODAY()),Einstellungen!$F$13:$F$67)))*N(Mitarbeiter!$E86)/IF(Einstellungen!$C$11="7 Tage",7,5),N('Ist-Stunden'!AQ86)),MAX(IF(Einstellungen!$C$11="7 Tage",MAX(0,(MIN(DATE(2029,3,0),IF(Mitarbeiter!$D86="",DATE(2029,3,0),Mitarbeiter!$D86),TODAY()))-(MAX(DATE(2029,2,1),Mitarbeiter!$C86))+1),MAX(0,NETWORKDAYS(MAX(DATE(2029,2,1),Mitarbeiter!$C86),MIN(DATE(2029,3,0),IF(Mitarbeiter!$D86="",DATE(2029,3,0),Mitarbeiter!$D86),TODAY()),Einstellungen!$F$13:$F$67)))*N(Mitarbeiter!$E86)/IF(Einstellungen!$C$11="7 Tage",7,5),N('Ist-Stunden'!AQ86)+(N(Krankheitstage!CB86)+N(Krankheitstage!CN86))*N($C86))))</f>
        <v/>
      </c>
      <c r="BV86" s="76">
        <f>IF($B86="",0,IF(Einstellungen!$C$10="Ja",MAX(IF(Einstellungen!$C$11="7 Tage",MAX(0,(MIN(DATE(2029,4,0),IF(Mitarbeiter!$D86="",DATE(2029,4,0),Mitarbeiter!$D86),TODAY()))-(MAX(DATE(2029,3,1),Mitarbeiter!$C86))+1),MAX(0,NETWORKDAYS(MAX(DATE(2029,3,1),Mitarbeiter!$C86),MIN(DATE(2029,4,0),IF(Mitarbeiter!$D86="",DATE(2029,4,0),Mitarbeiter!$D86),TODAY()),Einstellungen!$F$13:$F$67)))*N(Mitarbeiter!$E86)/IF(Einstellungen!$C$11="7 Tage",7,5),N('Ist-Stunden'!AR86)),MAX(IF(Einstellungen!$C$11="7 Tage",MAX(0,(MIN(DATE(2029,4,0),IF(Mitarbeiter!$D86="",DATE(2029,4,0),Mitarbeiter!$D86),TODAY()))-(MAX(DATE(2029,3,1),Mitarbeiter!$C86))+1),MAX(0,NETWORKDAYS(MAX(DATE(2029,3,1),Mitarbeiter!$C86),MIN(DATE(2029,4,0),IF(Mitarbeiter!$D86="",DATE(2029,4,0),Mitarbeiter!$D86),TODAY()),Einstellungen!$F$13:$F$67)))*N(Mitarbeiter!$E86)/IF(Einstellungen!$C$11="7 Tage",7,5),N('Ist-Stunden'!AR86)+(N(Krankheitstage!CC86)+N(Krankheitstage!CO86))*N($C86))))</f>
        <v/>
      </c>
      <c r="BW86" s="76">
        <f>IF($B86="",0,IF(Einstellungen!$C$10="Ja",MAX(IF(Einstellungen!$C$11="7 Tage",MAX(0,(MIN(DATE(2029,5,0),IF(Mitarbeiter!$D86="",DATE(2029,5,0),Mitarbeiter!$D86),TODAY()))-(MAX(DATE(2029,4,1),Mitarbeiter!$C86))+1),MAX(0,NETWORKDAYS(MAX(DATE(2029,4,1),Mitarbeiter!$C86),MIN(DATE(2029,5,0),IF(Mitarbeiter!$D86="",DATE(2029,5,0),Mitarbeiter!$D86),TODAY()),Einstellungen!$F$13:$F$67)))*N(Mitarbeiter!$E86)/IF(Einstellungen!$C$11="7 Tage",7,5),N('Ist-Stunden'!AS86)),MAX(IF(Einstellungen!$C$11="7 Tage",MAX(0,(MIN(DATE(2029,5,0),IF(Mitarbeiter!$D86="",DATE(2029,5,0),Mitarbeiter!$D86),TODAY()))-(MAX(DATE(2029,4,1),Mitarbeiter!$C86))+1),MAX(0,NETWORKDAYS(MAX(DATE(2029,4,1),Mitarbeiter!$C86),MIN(DATE(2029,5,0),IF(Mitarbeiter!$D86="",DATE(2029,5,0),Mitarbeiter!$D86),TODAY()),Einstellungen!$F$13:$F$67)))*N(Mitarbeiter!$E86)/IF(Einstellungen!$C$11="7 Tage",7,5),N('Ist-Stunden'!AS86)+(N(Krankheitstage!CD86)+N(Krankheitstage!CP86))*N($C86))))</f>
        <v/>
      </c>
      <c r="BX86" s="76">
        <f>IF($B86="",0,IF(Einstellungen!$C$10="Ja",MAX(IF(Einstellungen!$C$11="7 Tage",MAX(0,(MIN(DATE(2029,6,0),IF(Mitarbeiter!$D86="",DATE(2029,6,0),Mitarbeiter!$D86),TODAY()))-(MAX(DATE(2029,5,1),Mitarbeiter!$C86))+1),MAX(0,NETWORKDAYS(MAX(DATE(2029,5,1),Mitarbeiter!$C86),MIN(DATE(2029,6,0),IF(Mitarbeiter!$D86="",DATE(2029,6,0),Mitarbeiter!$D86),TODAY()),Einstellungen!$F$13:$F$67)))*N(Mitarbeiter!$E86)/IF(Einstellungen!$C$11="7 Tage",7,5),N('Ist-Stunden'!AT86)),MAX(IF(Einstellungen!$C$11="7 Tage",MAX(0,(MIN(DATE(2029,6,0),IF(Mitarbeiter!$D86="",DATE(2029,6,0),Mitarbeiter!$D86),TODAY()))-(MAX(DATE(2029,5,1),Mitarbeiter!$C86))+1),MAX(0,NETWORKDAYS(MAX(DATE(2029,5,1),Mitarbeiter!$C86),MIN(DATE(2029,6,0),IF(Mitarbeiter!$D86="",DATE(2029,6,0),Mitarbeiter!$D86),TODAY()),Einstellungen!$F$13:$F$67)))*N(Mitarbeiter!$E86)/IF(Einstellungen!$C$11="7 Tage",7,5),N('Ist-Stunden'!AT86)+(N(Krankheitstage!CE86)+N(Krankheitstage!CQ86))*N($C86))))</f>
        <v/>
      </c>
      <c r="BY86" s="76">
        <f>IF($B86="",0,IF(Einstellungen!$C$10="Ja",MAX(IF(Einstellungen!$C$11="7 Tage",MAX(0,(MIN(DATE(2029,7,0),IF(Mitarbeiter!$D86="",DATE(2029,7,0),Mitarbeiter!$D86),TODAY()))-(MAX(DATE(2029,6,1),Mitarbeiter!$C86))+1),MAX(0,NETWORKDAYS(MAX(DATE(2029,6,1),Mitarbeiter!$C86),MIN(DATE(2029,7,0),IF(Mitarbeiter!$D86="",DATE(2029,7,0),Mitarbeiter!$D86),TODAY()),Einstellungen!$F$13:$F$67)))*N(Mitarbeiter!$E86)/IF(Einstellungen!$C$11="7 Tage",7,5),N('Ist-Stunden'!AU86)),MAX(IF(Einstellungen!$C$11="7 Tage",MAX(0,(MIN(DATE(2029,7,0),IF(Mitarbeiter!$D86="",DATE(2029,7,0),Mitarbeiter!$D86),TODAY()))-(MAX(DATE(2029,6,1),Mitarbeiter!$C86))+1),MAX(0,NETWORKDAYS(MAX(DATE(2029,6,1),Mitarbeiter!$C86),MIN(DATE(2029,7,0),IF(Mitarbeiter!$D86="",DATE(2029,7,0),Mitarbeiter!$D86),TODAY()),Einstellungen!$F$13:$F$67)))*N(Mitarbeiter!$E86)/IF(Einstellungen!$C$11="7 Tage",7,5),N('Ist-Stunden'!AU86)+(N(Krankheitstage!CF86)+N(Krankheitstage!CR86))*N($C86))))</f>
        <v/>
      </c>
      <c r="BZ86" s="76">
        <f>IF($B86="",0,IF(Einstellungen!$C$10="Ja",MAX(IF(Einstellungen!$C$11="7 Tage",MAX(0,(MIN(DATE(2029,8,0),IF(Mitarbeiter!$D86="",DATE(2029,8,0),Mitarbeiter!$D86),TODAY()))-(MAX(DATE(2029,7,1),Mitarbeiter!$C86))+1),MAX(0,NETWORKDAYS(MAX(DATE(2029,7,1),Mitarbeiter!$C86),MIN(DATE(2029,8,0),IF(Mitarbeiter!$D86="",DATE(2029,8,0),Mitarbeiter!$D86),TODAY()),Einstellungen!$F$13:$F$67)))*N(Mitarbeiter!$E86)/IF(Einstellungen!$C$11="7 Tage",7,5),N('Ist-Stunden'!AV86)),MAX(IF(Einstellungen!$C$11="7 Tage",MAX(0,(MIN(DATE(2029,8,0),IF(Mitarbeiter!$D86="",DATE(2029,8,0),Mitarbeiter!$D86),TODAY()))-(MAX(DATE(2029,7,1),Mitarbeiter!$C86))+1),MAX(0,NETWORKDAYS(MAX(DATE(2029,7,1),Mitarbeiter!$C86),MIN(DATE(2029,8,0),IF(Mitarbeiter!$D86="",DATE(2029,8,0),Mitarbeiter!$D86),TODAY()),Einstellungen!$F$13:$F$67)))*N(Mitarbeiter!$E86)/IF(Einstellungen!$C$11="7 Tage",7,5),N('Ist-Stunden'!AV86)+(N(Krankheitstage!CG86)+N(Krankheitstage!CS86))*N($C86))))</f>
        <v/>
      </c>
      <c r="CA86" s="76">
        <f>IF($B86="",0,IF(Einstellungen!$C$10="Ja",MAX(IF(Einstellungen!$C$11="7 Tage",MAX(0,(MIN(DATE(2029,9,0),IF(Mitarbeiter!$D86="",DATE(2029,9,0),Mitarbeiter!$D86),TODAY()))-(MAX(DATE(2029,8,1),Mitarbeiter!$C86))+1),MAX(0,NETWORKDAYS(MAX(DATE(2029,8,1),Mitarbeiter!$C86),MIN(DATE(2029,9,0),IF(Mitarbeiter!$D86="",DATE(2029,9,0),Mitarbeiter!$D86),TODAY()),Einstellungen!$F$13:$F$67)))*N(Mitarbeiter!$E86)/IF(Einstellungen!$C$11="7 Tage",7,5),N('Ist-Stunden'!AW86)),MAX(IF(Einstellungen!$C$11="7 Tage",MAX(0,(MIN(DATE(2029,9,0),IF(Mitarbeiter!$D86="",DATE(2029,9,0),Mitarbeiter!$D86),TODAY()))-(MAX(DATE(2029,8,1),Mitarbeiter!$C86))+1),MAX(0,NETWORKDAYS(MAX(DATE(2029,8,1),Mitarbeiter!$C86),MIN(DATE(2029,9,0),IF(Mitarbeiter!$D86="",DATE(2029,9,0),Mitarbeiter!$D86),TODAY()),Einstellungen!$F$13:$F$67)))*N(Mitarbeiter!$E86)/IF(Einstellungen!$C$11="7 Tage",7,5),N('Ist-Stunden'!AW86)+(N(Krankheitstage!CH86)+N(Krankheitstage!CT86))*N($C86))))</f>
        <v/>
      </c>
      <c r="CB86" s="76">
        <f>IF($B86="",0,IF(Einstellungen!$C$10="Ja",MAX(IF(Einstellungen!$C$11="7 Tage",MAX(0,(MIN(DATE(2029,10,0),IF(Mitarbeiter!$D86="",DATE(2029,10,0),Mitarbeiter!$D86),TODAY()))-(MAX(DATE(2029,9,1),Mitarbeiter!$C86))+1),MAX(0,NETWORKDAYS(MAX(DATE(2029,9,1),Mitarbeiter!$C86),MIN(DATE(2029,10,0),IF(Mitarbeiter!$D86="",DATE(2029,10,0),Mitarbeiter!$D86),TODAY()),Einstellungen!$F$13:$F$67)))*N(Mitarbeiter!$E86)/IF(Einstellungen!$C$11="7 Tage",7,5),N('Ist-Stunden'!AX86)),MAX(IF(Einstellungen!$C$11="7 Tage",MAX(0,(MIN(DATE(2029,10,0),IF(Mitarbeiter!$D86="",DATE(2029,10,0),Mitarbeiter!$D86),TODAY()))-(MAX(DATE(2029,9,1),Mitarbeiter!$C86))+1),MAX(0,NETWORKDAYS(MAX(DATE(2029,9,1),Mitarbeiter!$C86),MIN(DATE(2029,10,0),IF(Mitarbeiter!$D86="",DATE(2029,10,0),Mitarbeiter!$D86),TODAY()),Einstellungen!$F$13:$F$67)))*N(Mitarbeiter!$E86)/IF(Einstellungen!$C$11="7 Tage",7,5),N('Ist-Stunden'!AX86)+(N(Krankheitstage!CI86)+N(Krankheitstage!CU86))*N($C86))))</f>
        <v/>
      </c>
      <c r="CC86" s="76">
        <f>IF($B86="",0,IF(Einstellungen!$C$10="Ja",MAX(IF(Einstellungen!$C$11="7 Tage",MAX(0,(MIN(DATE(2029,11,0),IF(Mitarbeiter!$D86="",DATE(2029,11,0),Mitarbeiter!$D86),TODAY()))-(MAX(DATE(2029,10,1),Mitarbeiter!$C86))+1),MAX(0,NETWORKDAYS(MAX(DATE(2029,10,1),Mitarbeiter!$C86),MIN(DATE(2029,11,0),IF(Mitarbeiter!$D86="",DATE(2029,11,0),Mitarbeiter!$D86),TODAY()),Einstellungen!$F$13:$F$67)))*N(Mitarbeiter!$E86)/IF(Einstellungen!$C$11="7 Tage",7,5),N('Ist-Stunden'!AY86)),MAX(IF(Einstellungen!$C$11="7 Tage",MAX(0,(MIN(DATE(2029,11,0),IF(Mitarbeiter!$D86="",DATE(2029,11,0),Mitarbeiter!$D86),TODAY()))-(MAX(DATE(2029,10,1),Mitarbeiter!$C86))+1),MAX(0,NETWORKDAYS(MAX(DATE(2029,10,1),Mitarbeiter!$C86),MIN(DATE(2029,11,0),IF(Mitarbeiter!$D86="",DATE(2029,11,0),Mitarbeiter!$D86),TODAY()),Einstellungen!$F$13:$F$67)))*N(Mitarbeiter!$E86)/IF(Einstellungen!$C$11="7 Tage",7,5),N('Ist-Stunden'!AY86)+(N(Krankheitstage!CJ86)+N(Krankheitstage!CV86))*N($C86))))</f>
        <v/>
      </c>
      <c r="CD86" s="76">
        <f>IF($B86="",0,IF(Einstellungen!$C$10="Ja",MAX(IF(Einstellungen!$C$11="7 Tage",MAX(0,(MIN(DATE(2029,12,0),IF(Mitarbeiter!$D86="",DATE(2029,12,0),Mitarbeiter!$D86),TODAY()))-(MAX(DATE(2029,11,1),Mitarbeiter!$C86))+1),MAX(0,NETWORKDAYS(MAX(DATE(2029,11,1),Mitarbeiter!$C86),MIN(DATE(2029,12,0),IF(Mitarbeiter!$D86="",DATE(2029,12,0),Mitarbeiter!$D86),TODAY()),Einstellungen!$F$13:$F$67)))*N(Mitarbeiter!$E86)/IF(Einstellungen!$C$11="7 Tage",7,5),N('Ist-Stunden'!AZ86)),MAX(IF(Einstellungen!$C$11="7 Tage",MAX(0,(MIN(DATE(2029,12,0),IF(Mitarbeiter!$D86="",DATE(2029,12,0),Mitarbeiter!$D86),TODAY()))-(MAX(DATE(2029,11,1),Mitarbeiter!$C86))+1),MAX(0,NETWORKDAYS(MAX(DATE(2029,11,1),Mitarbeiter!$C86),MIN(DATE(2029,12,0),IF(Mitarbeiter!$D86="",DATE(2029,12,0),Mitarbeiter!$D86),TODAY()),Einstellungen!$F$13:$F$67)))*N(Mitarbeiter!$E86)/IF(Einstellungen!$C$11="7 Tage",7,5),N('Ist-Stunden'!AZ86)+(N(Krankheitstage!CK86)+N(Krankheitstage!CW86))*N($C86))))</f>
        <v/>
      </c>
      <c r="CE86" s="76">
        <f>IF($B86="",0,IF(Einstellungen!$C$10="Ja",MAX(IF(Einstellungen!$C$11="7 Tage",MAX(0,(MIN(DATE(2029,13,0),IF(Mitarbeiter!$D86="",DATE(2029,13,0),Mitarbeiter!$D86),TODAY()))-(MAX(DATE(2029,12,1),Mitarbeiter!$C86))+1),MAX(0,NETWORKDAYS(MAX(DATE(2029,12,1),Mitarbeiter!$C86),MIN(DATE(2029,13,0),IF(Mitarbeiter!$D86="",DATE(2029,13,0),Mitarbeiter!$D86),TODAY()),Einstellungen!$F$13:$F$67)))*N(Mitarbeiter!$E86)/IF(Einstellungen!$C$11="7 Tage",7,5),N('Ist-Stunden'!BA86)),MAX(IF(Einstellungen!$C$11="7 Tage",MAX(0,(MIN(DATE(2029,13,0),IF(Mitarbeiter!$D86="",DATE(2029,13,0),Mitarbeiter!$D86),TODAY()))-(MAX(DATE(2029,12,1),Mitarbeiter!$C86))+1),MAX(0,NETWORKDAYS(MAX(DATE(2029,12,1),Mitarbeiter!$C86),MIN(DATE(2029,13,0),IF(Mitarbeiter!$D86="",DATE(2029,13,0),Mitarbeiter!$D86),TODAY()),Einstellungen!$F$13:$F$67)))*N(Mitarbeiter!$E86)/IF(Einstellungen!$C$11="7 Tage",7,5),N('Ist-Stunden'!BA86)+(N(Krankheitstage!CL86)+N(Krankheitstage!CX86))*N($C86))))</f>
        <v/>
      </c>
      <c r="CF86" s="76">
        <f>IF($B86="",0,IF(Einstellungen!$C$10="Ja",MAX(IF(Einstellungen!$C$11="7 Tage",MAX(0,(MIN(DATE(2030,2,0),IF(Mitarbeiter!$D86="",DATE(2030,2,0),Mitarbeiter!$D86),TODAY()))-(MAX(DATE(2030,1,1),Mitarbeiter!$C86))+1),MAX(0,NETWORKDAYS(MAX(DATE(2030,1,1),Mitarbeiter!$C86),MIN(DATE(2030,2,0),IF(Mitarbeiter!$D86="",DATE(2030,2,0),Mitarbeiter!$D86),TODAY()),Einstellungen!$F$13:$F$67)))*N(Mitarbeiter!$E86)/IF(Einstellungen!$C$11="7 Tage",7,5),N('Ist-Stunden'!BB86)),MAX(IF(Einstellungen!$C$11="7 Tage",MAX(0,(MIN(DATE(2030,2,0),IF(Mitarbeiter!$D86="",DATE(2030,2,0),Mitarbeiter!$D86),TODAY()))-(MAX(DATE(2030,1,1),Mitarbeiter!$C86))+1),MAX(0,NETWORKDAYS(MAX(DATE(2030,1,1),Mitarbeiter!$C86),MIN(DATE(2030,2,0),IF(Mitarbeiter!$D86="",DATE(2030,2,0),Mitarbeiter!$D86),TODAY()),Einstellungen!$F$13:$F$67)))*N(Mitarbeiter!$E86)/IF(Einstellungen!$C$11="7 Tage",7,5),N('Ist-Stunden'!BB86)+(N(Krankheitstage!CY86)+N(Krankheitstage!DK86))*N($C86))))</f>
        <v/>
      </c>
      <c r="CG86" s="76">
        <f>IF($B86="",0,IF(Einstellungen!$C$10="Ja",MAX(IF(Einstellungen!$C$11="7 Tage",MAX(0,(MIN(DATE(2030,3,0),IF(Mitarbeiter!$D86="",DATE(2030,3,0),Mitarbeiter!$D86),TODAY()))-(MAX(DATE(2030,2,1),Mitarbeiter!$C86))+1),MAX(0,NETWORKDAYS(MAX(DATE(2030,2,1),Mitarbeiter!$C86),MIN(DATE(2030,3,0),IF(Mitarbeiter!$D86="",DATE(2030,3,0),Mitarbeiter!$D86),TODAY()),Einstellungen!$F$13:$F$67)))*N(Mitarbeiter!$E86)/IF(Einstellungen!$C$11="7 Tage",7,5),N('Ist-Stunden'!BC86)),MAX(IF(Einstellungen!$C$11="7 Tage",MAX(0,(MIN(DATE(2030,3,0),IF(Mitarbeiter!$D86="",DATE(2030,3,0),Mitarbeiter!$D86),TODAY()))-(MAX(DATE(2030,2,1),Mitarbeiter!$C86))+1),MAX(0,NETWORKDAYS(MAX(DATE(2030,2,1),Mitarbeiter!$C86),MIN(DATE(2030,3,0),IF(Mitarbeiter!$D86="",DATE(2030,3,0),Mitarbeiter!$D86),TODAY()),Einstellungen!$F$13:$F$67)))*N(Mitarbeiter!$E86)/IF(Einstellungen!$C$11="7 Tage",7,5),N('Ist-Stunden'!BC86)+(N(Krankheitstage!CZ86)+N(Krankheitstage!DL86))*N($C86))))</f>
        <v/>
      </c>
      <c r="CH86" s="76">
        <f>IF($B86="",0,IF(Einstellungen!$C$10="Ja",MAX(IF(Einstellungen!$C$11="7 Tage",MAX(0,(MIN(DATE(2030,4,0),IF(Mitarbeiter!$D86="",DATE(2030,4,0),Mitarbeiter!$D86),TODAY()))-(MAX(DATE(2030,3,1),Mitarbeiter!$C86))+1),MAX(0,NETWORKDAYS(MAX(DATE(2030,3,1),Mitarbeiter!$C86),MIN(DATE(2030,4,0),IF(Mitarbeiter!$D86="",DATE(2030,4,0),Mitarbeiter!$D86),TODAY()),Einstellungen!$F$13:$F$67)))*N(Mitarbeiter!$E86)/IF(Einstellungen!$C$11="7 Tage",7,5),N('Ist-Stunden'!BD86)),MAX(IF(Einstellungen!$C$11="7 Tage",MAX(0,(MIN(DATE(2030,4,0),IF(Mitarbeiter!$D86="",DATE(2030,4,0),Mitarbeiter!$D86),TODAY()))-(MAX(DATE(2030,3,1),Mitarbeiter!$C86))+1),MAX(0,NETWORKDAYS(MAX(DATE(2030,3,1),Mitarbeiter!$C86),MIN(DATE(2030,4,0),IF(Mitarbeiter!$D86="",DATE(2030,4,0),Mitarbeiter!$D86),TODAY()),Einstellungen!$F$13:$F$67)))*N(Mitarbeiter!$E86)/IF(Einstellungen!$C$11="7 Tage",7,5),N('Ist-Stunden'!BD86)+(N(Krankheitstage!DA86)+N(Krankheitstage!DM86))*N($C86))))</f>
        <v/>
      </c>
      <c r="CI86" s="76">
        <f>IF($B86="",0,IF(Einstellungen!$C$10="Ja",MAX(IF(Einstellungen!$C$11="7 Tage",MAX(0,(MIN(DATE(2030,5,0),IF(Mitarbeiter!$D86="",DATE(2030,5,0),Mitarbeiter!$D86),TODAY()))-(MAX(DATE(2030,4,1),Mitarbeiter!$C86))+1),MAX(0,NETWORKDAYS(MAX(DATE(2030,4,1),Mitarbeiter!$C86),MIN(DATE(2030,5,0),IF(Mitarbeiter!$D86="",DATE(2030,5,0),Mitarbeiter!$D86),TODAY()),Einstellungen!$F$13:$F$67)))*N(Mitarbeiter!$E86)/IF(Einstellungen!$C$11="7 Tage",7,5),N('Ist-Stunden'!BE86)),MAX(IF(Einstellungen!$C$11="7 Tage",MAX(0,(MIN(DATE(2030,5,0),IF(Mitarbeiter!$D86="",DATE(2030,5,0),Mitarbeiter!$D86),TODAY()))-(MAX(DATE(2030,4,1),Mitarbeiter!$C86))+1),MAX(0,NETWORKDAYS(MAX(DATE(2030,4,1),Mitarbeiter!$C86),MIN(DATE(2030,5,0),IF(Mitarbeiter!$D86="",DATE(2030,5,0),Mitarbeiter!$D86),TODAY()),Einstellungen!$F$13:$F$67)))*N(Mitarbeiter!$E86)/IF(Einstellungen!$C$11="7 Tage",7,5),N('Ist-Stunden'!BE86)+(N(Krankheitstage!DB86)+N(Krankheitstage!DN86))*N($C86))))</f>
        <v/>
      </c>
      <c r="CJ86" s="76">
        <f>IF($B86="",0,IF(Einstellungen!$C$10="Ja",MAX(IF(Einstellungen!$C$11="7 Tage",MAX(0,(MIN(DATE(2030,6,0),IF(Mitarbeiter!$D86="",DATE(2030,6,0),Mitarbeiter!$D86),TODAY()))-(MAX(DATE(2030,5,1),Mitarbeiter!$C86))+1),MAX(0,NETWORKDAYS(MAX(DATE(2030,5,1),Mitarbeiter!$C86),MIN(DATE(2030,6,0),IF(Mitarbeiter!$D86="",DATE(2030,6,0),Mitarbeiter!$D86),TODAY()),Einstellungen!$F$13:$F$67)))*N(Mitarbeiter!$E86)/IF(Einstellungen!$C$11="7 Tage",7,5),N('Ist-Stunden'!BF86)),MAX(IF(Einstellungen!$C$11="7 Tage",MAX(0,(MIN(DATE(2030,6,0),IF(Mitarbeiter!$D86="",DATE(2030,6,0),Mitarbeiter!$D86),TODAY()))-(MAX(DATE(2030,5,1),Mitarbeiter!$C86))+1),MAX(0,NETWORKDAYS(MAX(DATE(2030,5,1),Mitarbeiter!$C86),MIN(DATE(2030,6,0),IF(Mitarbeiter!$D86="",DATE(2030,6,0),Mitarbeiter!$D86),TODAY()),Einstellungen!$F$13:$F$67)))*N(Mitarbeiter!$E86)/IF(Einstellungen!$C$11="7 Tage",7,5),N('Ist-Stunden'!BF86)+(N(Krankheitstage!DC86)+N(Krankheitstage!DO86))*N($C86))))</f>
        <v/>
      </c>
      <c r="CK86" s="76">
        <f>IF($B86="",0,IF(Einstellungen!$C$10="Ja",MAX(IF(Einstellungen!$C$11="7 Tage",MAX(0,(MIN(DATE(2030,7,0),IF(Mitarbeiter!$D86="",DATE(2030,7,0),Mitarbeiter!$D86),TODAY()))-(MAX(DATE(2030,6,1),Mitarbeiter!$C86))+1),MAX(0,NETWORKDAYS(MAX(DATE(2030,6,1),Mitarbeiter!$C86),MIN(DATE(2030,7,0),IF(Mitarbeiter!$D86="",DATE(2030,7,0),Mitarbeiter!$D86),TODAY()),Einstellungen!$F$13:$F$67)))*N(Mitarbeiter!$E86)/IF(Einstellungen!$C$11="7 Tage",7,5),N('Ist-Stunden'!BG86)),MAX(IF(Einstellungen!$C$11="7 Tage",MAX(0,(MIN(DATE(2030,7,0),IF(Mitarbeiter!$D86="",DATE(2030,7,0),Mitarbeiter!$D86),TODAY()))-(MAX(DATE(2030,6,1),Mitarbeiter!$C86))+1),MAX(0,NETWORKDAYS(MAX(DATE(2030,6,1),Mitarbeiter!$C86),MIN(DATE(2030,7,0),IF(Mitarbeiter!$D86="",DATE(2030,7,0),Mitarbeiter!$D86),TODAY()),Einstellungen!$F$13:$F$67)))*N(Mitarbeiter!$E86)/IF(Einstellungen!$C$11="7 Tage",7,5),N('Ist-Stunden'!BG86)+(N(Krankheitstage!DD86)+N(Krankheitstage!DP86))*N($C86))))</f>
        <v/>
      </c>
      <c r="CL86" s="76">
        <f>IF($B86="",0,IF(Einstellungen!$C$10="Ja",MAX(IF(Einstellungen!$C$11="7 Tage",MAX(0,(MIN(DATE(2030,8,0),IF(Mitarbeiter!$D86="",DATE(2030,8,0),Mitarbeiter!$D86),TODAY()))-(MAX(DATE(2030,7,1),Mitarbeiter!$C86))+1),MAX(0,NETWORKDAYS(MAX(DATE(2030,7,1),Mitarbeiter!$C86),MIN(DATE(2030,8,0),IF(Mitarbeiter!$D86="",DATE(2030,8,0),Mitarbeiter!$D86),TODAY()),Einstellungen!$F$13:$F$67)))*N(Mitarbeiter!$E86)/IF(Einstellungen!$C$11="7 Tage",7,5),N('Ist-Stunden'!BH86)),MAX(IF(Einstellungen!$C$11="7 Tage",MAX(0,(MIN(DATE(2030,8,0),IF(Mitarbeiter!$D86="",DATE(2030,8,0),Mitarbeiter!$D86),TODAY()))-(MAX(DATE(2030,7,1),Mitarbeiter!$C86))+1),MAX(0,NETWORKDAYS(MAX(DATE(2030,7,1),Mitarbeiter!$C86),MIN(DATE(2030,8,0),IF(Mitarbeiter!$D86="",DATE(2030,8,0),Mitarbeiter!$D86),TODAY()),Einstellungen!$F$13:$F$67)))*N(Mitarbeiter!$E86)/IF(Einstellungen!$C$11="7 Tage",7,5),N('Ist-Stunden'!BH86)+(N(Krankheitstage!DE86)+N(Krankheitstage!DQ86))*N($C86))))</f>
        <v/>
      </c>
      <c r="CM86" s="76">
        <f>IF($B86="",0,IF(Einstellungen!$C$10="Ja",MAX(IF(Einstellungen!$C$11="7 Tage",MAX(0,(MIN(DATE(2030,9,0),IF(Mitarbeiter!$D86="",DATE(2030,9,0),Mitarbeiter!$D86),TODAY()))-(MAX(DATE(2030,8,1),Mitarbeiter!$C86))+1),MAX(0,NETWORKDAYS(MAX(DATE(2030,8,1),Mitarbeiter!$C86),MIN(DATE(2030,9,0),IF(Mitarbeiter!$D86="",DATE(2030,9,0),Mitarbeiter!$D86),TODAY()),Einstellungen!$F$13:$F$67)))*N(Mitarbeiter!$E86)/IF(Einstellungen!$C$11="7 Tage",7,5),N('Ist-Stunden'!BI86)),MAX(IF(Einstellungen!$C$11="7 Tage",MAX(0,(MIN(DATE(2030,9,0),IF(Mitarbeiter!$D86="",DATE(2030,9,0),Mitarbeiter!$D86),TODAY()))-(MAX(DATE(2030,8,1),Mitarbeiter!$C86))+1),MAX(0,NETWORKDAYS(MAX(DATE(2030,8,1),Mitarbeiter!$C86),MIN(DATE(2030,9,0),IF(Mitarbeiter!$D86="",DATE(2030,9,0),Mitarbeiter!$D86),TODAY()),Einstellungen!$F$13:$F$67)))*N(Mitarbeiter!$E86)/IF(Einstellungen!$C$11="7 Tage",7,5),N('Ist-Stunden'!BI86)+(N(Krankheitstage!DF86)+N(Krankheitstage!DR86))*N($C86))))</f>
        <v/>
      </c>
      <c r="CN86" s="76">
        <f>IF($B86="",0,IF(Einstellungen!$C$10="Ja",MAX(IF(Einstellungen!$C$11="7 Tage",MAX(0,(MIN(DATE(2030,10,0),IF(Mitarbeiter!$D86="",DATE(2030,10,0),Mitarbeiter!$D86),TODAY()))-(MAX(DATE(2030,9,1),Mitarbeiter!$C86))+1),MAX(0,NETWORKDAYS(MAX(DATE(2030,9,1),Mitarbeiter!$C86),MIN(DATE(2030,10,0),IF(Mitarbeiter!$D86="",DATE(2030,10,0),Mitarbeiter!$D86),TODAY()),Einstellungen!$F$13:$F$67)))*N(Mitarbeiter!$E86)/IF(Einstellungen!$C$11="7 Tage",7,5),N('Ist-Stunden'!BJ86)),MAX(IF(Einstellungen!$C$11="7 Tage",MAX(0,(MIN(DATE(2030,10,0),IF(Mitarbeiter!$D86="",DATE(2030,10,0),Mitarbeiter!$D86),TODAY()))-(MAX(DATE(2030,9,1),Mitarbeiter!$C86))+1),MAX(0,NETWORKDAYS(MAX(DATE(2030,9,1),Mitarbeiter!$C86),MIN(DATE(2030,10,0),IF(Mitarbeiter!$D86="",DATE(2030,10,0),Mitarbeiter!$D86),TODAY()),Einstellungen!$F$13:$F$67)))*N(Mitarbeiter!$E86)/IF(Einstellungen!$C$11="7 Tage",7,5),N('Ist-Stunden'!BJ86)+(N(Krankheitstage!DG86)+N(Krankheitstage!DS86))*N($C86))))</f>
        <v/>
      </c>
      <c r="CO86" s="76">
        <f>IF($B86="",0,IF(Einstellungen!$C$10="Ja",MAX(IF(Einstellungen!$C$11="7 Tage",MAX(0,(MIN(DATE(2030,11,0),IF(Mitarbeiter!$D86="",DATE(2030,11,0),Mitarbeiter!$D86),TODAY()))-(MAX(DATE(2030,10,1),Mitarbeiter!$C86))+1),MAX(0,NETWORKDAYS(MAX(DATE(2030,10,1),Mitarbeiter!$C86),MIN(DATE(2030,11,0),IF(Mitarbeiter!$D86="",DATE(2030,11,0),Mitarbeiter!$D86),TODAY()),Einstellungen!$F$13:$F$67)))*N(Mitarbeiter!$E86)/IF(Einstellungen!$C$11="7 Tage",7,5),N('Ist-Stunden'!BK86)),MAX(IF(Einstellungen!$C$11="7 Tage",MAX(0,(MIN(DATE(2030,11,0),IF(Mitarbeiter!$D86="",DATE(2030,11,0),Mitarbeiter!$D86),TODAY()))-(MAX(DATE(2030,10,1),Mitarbeiter!$C86))+1),MAX(0,NETWORKDAYS(MAX(DATE(2030,10,1),Mitarbeiter!$C86),MIN(DATE(2030,11,0),IF(Mitarbeiter!$D86="",DATE(2030,11,0),Mitarbeiter!$D86),TODAY()),Einstellungen!$F$13:$F$67)))*N(Mitarbeiter!$E86)/IF(Einstellungen!$C$11="7 Tage",7,5),N('Ist-Stunden'!BK86)+(N(Krankheitstage!DH86)+N(Krankheitstage!DT86))*N($C86))))</f>
        <v/>
      </c>
      <c r="CP86" s="76">
        <f>IF($B86="",0,IF(Einstellungen!$C$10="Ja",MAX(IF(Einstellungen!$C$11="7 Tage",MAX(0,(MIN(DATE(2030,12,0),IF(Mitarbeiter!$D86="",DATE(2030,12,0),Mitarbeiter!$D86),TODAY()))-(MAX(DATE(2030,11,1),Mitarbeiter!$C86))+1),MAX(0,NETWORKDAYS(MAX(DATE(2030,11,1),Mitarbeiter!$C86),MIN(DATE(2030,12,0),IF(Mitarbeiter!$D86="",DATE(2030,12,0),Mitarbeiter!$D86),TODAY()),Einstellungen!$F$13:$F$67)))*N(Mitarbeiter!$E86)/IF(Einstellungen!$C$11="7 Tage",7,5),N('Ist-Stunden'!BL86)),MAX(IF(Einstellungen!$C$11="7 Tage",MAX(0,(MIN(DATE(2030,12,0),IF(Mitarbeiter!$D86="",DATE(2030,12,0),Mitarbeiter!$D86),TODAY()))-(MAX(DATE(2030,11,1),Mitarbeiter!$C86))+1),MAX(0,NETWORKDAYS(MAX(DATE(2030,11,1),Mitarbeiter!$C86),MIN(DATE(2030,12,0),IF(Mitarbeiter!$D86="",DATE(2030,12,0),Mitarbeiter!$D86),TODAY()),Einstellungen!$F$13:$F$67)))*N(Mitarbeiter!$E86)/IF(Einstellungen!$C$11="7 Tage",7,5),N('Ist-Stunden'!BL86)+(N(Krankheitstage!DI86)+N(Krankheitstage!DU86))*N($C86))))</f>
        <v/>
      </c>
      <c r="CQ86" s="76">
        <f>IF($B86="",0,IF(Einstellungen!$C$10="Ja",MAX(IF(Einstellungen!$C$11="7 Tage",MAX(0,(MIN(DATE(2030,13,0),IF(Mitarbeiter!$D86="",DATE(2030,13,0),Mitarbeiter!$D86),TODAY()))-(MAX(DATE(2030,12,1),Mitarbeiter!$C86))+1),MAX(0,NETWORKDAYS(MAX(DATE(2030,12,1),Mitarbeiter!$C86),MIN(DATE(2030,13,0),IF(Mitarbeiter!$D86="",DATE(2030,13,0),Mitarbeiter!$D86),TODAY()),Einstellungen!$F$13:$F$67)))*N(Mitarbeiter!$E86)/IF(Einstellungen!$C$11="7 Tage",7,5),N('Ist-Stunden'!BM86)),MAX(IF(Einstellungen!$C$11="7 Tage",MAX(0,(MIN(DATE(2030,13,0),IF(Mitarbeiter!$D86="",DATE(2030,13,0),Mitarbeiter!$D86),TODAY()))-(MAX(DATE(2030,12,1),Mitarbeiter!$C86))+1),MAX(0,NETWORKDAYS(MAX(DATE(2030,12,1),Mitarbeiter!$C86),MIN(DATE(2030,13,0),IF(Mitarbeiter!$D86="",DATE(2030,13,0),Mitarbeiter!$D86),TODAY()),Einstellungen!$F$13:$F$67)))*N(Mitarbeiter!$E86)/IF(Einstellungen!$C$11="7 Tage",7,5),N('Ist-Stunden'!BM86)+(N(Krankheitstage!DJ86)+N(Krankheitstage!DV86))*N($C86))))</f>
        <v/>
      </c>
    </row>
    <row r="87">
      <c r="A87" s="73">
        <f>IF(Mitarbeiter!B87="","",Mitarbeiter!A87)</f>
        <v/>
      </c>
      <c r="B87" s="6">
        <f>IF(Mitarbeiter!B87="","",Mitarbeiter!B87)</f>
        <v/>
      </c>
      <c r="C87" s="74">
        <f>IF(Mitarbeiter!B87="","",Mitarbeiter!F87)</f>
        <v/>
      </c>
      <c r="D87" s="75">
        <f>N(INDEX(Krankheitstage!$G87:$DV87,1,(Einstellungen!$C$3-2026)*24+1))</f>
        <v/>
      </c>
      <c r="E87" s="75">
        <f>N(INDEX(Krankheitstage!$G87:$DV87,1,(Einstellungen!$C$3-2026)*24+2))</f>
        <v/>
      </c>
      <c r="F87" s="75">
        <f>N(INDEX(Krankheitstage!$G87:$DV87,1,(Einstellungen!$C$3-2026)*24+3))</f>
        <v/>
      </c>
      <c r="G87" s="75">
        <f>N(INDEX(Krankheitstage!$G87:$DV87,1,(Einstellungen!$C$3-2026)*24+4))</f>
        <v/>
      </c>
      <c r="H87" s="75">
        <f>N(INDEX(Krankheitstage!$G87:$DV87,1,(Einstellungen!$C$3-2026)*24+5))</f>
        <v/>
      </c>
      <c r="I87" s="75">
        <f>N(INDEX(Krankheitstage!$G87:$DV87,1,(Einstellungen!$C$3-2026)*24+6))</f>
        <v/>
      </c>
      <c r="J87" s="75">
        <f>N(INDEX(Krankheitstage!$G87:$DV87,1,(Einstellungen!$C$3-2026)*24+7))</f>
        <v/>
      </c>
      <c r="K87" s="75">
        <f>N(INDEX(Krankheitstage!$G87:$DV87,1,(Einstellungen!$C$3-2026)*24+8))</f>
        <v/>
      </c>
      <c r="L87" s="75">
        <f>N(INDEX(Krankheitstage!$G87:$DV87,1,(Einstellungen!$C$3-2026)*24+9))</f>
        <v/>
      </c>
      <c r="M87" s="75">
        <f>N(INDEX(Krankheitstage!$G87:$DV87,1,(Einstellungen!$C$3-2026)*24+10))</f>
        <v/>
      </c>
      <c r="N87" s="75">
        <f>N(INDEX(Krankheitstage!$G87:$DV87,1,(Einstellungen!$C$3-2026)*24+11))</f>
        <v/>
      </c>
      <c r="O87" s="75">
        <f>N(INDEX(Krankheitstage!$G87:$DV87,1,(Einstellungen!$C$3-2026)*24+12))</f>
        <v/>
      </c>
      <c r="P87" s="75">
        <f>IF($B87="","",SUM(D87:O87))</f>
        <v/>
      </c>
      <c r="Q87" s="75">
        <f>N(INDEX(Krankheitstage!$G87:$DV87,1,(Einstellungen!$C$3-2026)*24+13))</f>
        <v/>
      </c>
      <c r="R87" s="75">
        <f>N(INDEX(Krankheitstage!$G87:$DV87,1,(Einstellungen!$C$3-2026)*24+14))</f>
        <v/>
      </c>
      <c r="S87" s="75">
        <f>N(INDEX(Krankheitstage!$G87:$DV87,1,(Einstellungen!$C$3-2026)*24+15))</f>
        <v/>
      </c>
      <c r="T87" s="75">
        <f>N(INDEX(Krankheitstage!$G87:$DV87,1,(Einstellungen!$C$3-2026)*24+16))</f>
        <v/>
      </c>
      <c r="U87" s="75">
        <f>N(INDEX(Krankheitstage!$G87:$DV87,1,(Einstellungen!$C$3-2026)*24+17))</f>
        <v/>
      </c>
      <c r="V87" s="75">
        <f>N(INDEX(Krankheitstage!$G87:$DV87,1,(Einstellungen!$C$3-2026)*24+18))</f>
        <v/>
      </c>
      <c r="W87" s="75">
        <f>N(INDEX(Krankheitstage!$G87:$DV87,1,(Einstellungen!$C$3-2026)*24+19))</f>
        <v/>
      </c>
      <c r="X87" s="75">
        <f>N(INDEX(Krankheitstage!$G87:$DV87,1,(Einstellungen!$C$3-2026)*24+20))</f>
        <v/>
      </c>
      <c r="Y87" s="75">
        <f>N(INDEX(Krankheitstage!$G87:$DV87,1,(Einstellungen!$C$3-2026)*24+21))</f>
        <v/>
      </c>
      <c r="Z87" s="75">
        <f>N(INDEX(Krankheitstage!$G87:$DV87,1,(Einstellungen!$C$3-2026)*24+22))</f>
        <v/>
      </c>
      <c r="AA87" s="75">
        <f>N(INDEX(Krankheitstage!$G87:$DV87,1,(Einstellungen!$C$3-2026)*24+23))</f>
        <v/>
      </c>
      <c r="AB87" s="75">
        <f>N(INDEX(Krankheitstage!$G87:$DV87,1,(Einstellungen!$C$3-2026)*24+24))</f>
        <v/>
      </c>
      <c r="AC87" s="75">
        <f>IF($B87="","",SUM(Q87:AB87))</f>
        <v/>
      </c>
      <c r="AD87" s="75">
        <f>IF($B87="","",SUM(P87,AC87))</f>
        <v/>
      </c>
      <c r="AE87" s="76">
        <f>IF($B87="","",AD87*N(C87))</f>
        <v/>
      </c>
      <c r="AF87" s="75">
        <f>IF($B87="","",Krankheitstage!E87)</f>
        <v/>
      </c>
      <c r="AG87" s="76">
        <f>IF($B87="","",AF87*N(C87))</f>
        <v/>
      </c>
      <c r="AH87" s="76">
        <f>IF($B87="","",INDEX($AJ87:$CQ87,1,(Einstellungen!$C$3-2026)*12+1)+INDEX($AJ87:$CQ87,1,(Einstellungen!$C$3-2026)*12+2)+INDEX($AJ87:$CQ87,1,(Einstellungen!$C$3-2026)*12+3)+INDEX($AJ87:$CQ87,1,(Einstellungen!$C$3-2026)*12+4)+INDEX($AJ87:$CQ87,1,(Einstellungen!$C$3-2026)*12+5)+INDEX($AJ87:$CQ87,1,(Einstellungen!$C$3-2026)*12+6)+INDEX($AJ87:$CQ87,1,(Einstellungen!$C$3-2026)*12+7)+INDEX($AJ87:$CQ87,1,(Einstellungen!$C$3-2026)*12+8)+INDEX($AJ87:$CQ87,1,(Einstellungen!$C$3-2026)*12+9)+INDEX($AJ87:$CQ87,1,(Einstellungen!$C$3-2026)*12+10)+INDEX($AJ87:$CQ87,1,(Einstellungen!$C$3-2026)*12+11)+INDEX($AJ87:$CQ87,1,(Einstellungen!$C$3-2026)*12+12))</f>
        <v/>
      </c>
      <c r="AI87" s="76">
        <f>IF($B87="","",SUM($AJ87:$CQ87))</f>
        <v/>
      </c>
      <c r="AJ87" s="76">
        <f>IF($B87="",0,IF(Einstellungen!$C$10="Ja",MAX(IF(Einstellungen!$C$11="7 Tage",MAX(0,(MIN(DATE(2026,2,0),IF(Mitarbeiter!$D87="",DATE(2026,2,0),Mitarbeiter!$D87),TODAY()))-(MAX(DATE(2026,1,1),Mitarbeiter!$C87))+1),MAX(0,NETWORKDAYS(MAX(DATE(2026,1,1),Mitarbeiter!$C87),MIN(DATE(2026,2,0),IF(Mitarbeiter!$D87="",DATE(2026,2,0),Mitarbeiter!$D87),TODAY()),Einstellungen!$F$13:$F$67)))*N(Mitarbeiter!$E87)/IF(Einstellungen!$C$11="7 Tage",7,5),N('Ist-Stunden'!F87)),MAX(IF(Einstellungen!$C$11="7 Tage",MAX(0,(MIN(DATE(2026,2,0),IF(Mitarbeiter!$D87="",DATE(2026,2,0),Mitarbeiter!$D87),TODAY()))-(MAX(DATE(2026,1,1),Mitarbeiter!$C87))+1),MAX(0,NETWORKDAYS(MAX(DATE(2026,1,1),Mitarbeiter!$C87),MIN(DATE(2026,2,0),IF(Mitarbeiter!$D87="",DATE(2026,2,0),Mitarbeiter!$D87),TODAY()),Einstellungen!$F$13:$F$67)))*N(Mitarbeiter!$E87)/IF(Einstellungen!$C$11="7 Tage",7,5),N('Ist-Stunden'!F87)+(N(Krankheitstage!G87)+N(Krankheitstage!S87))*N($C87))))</f>
        <v/>
      </c>
      <c r="AK87" s="76">
        <f>IF($B87="",0,IF(Einstellungen!$C$10="Ja",MAX(IF(Einstellungen!$C$11="7 Tage",MAX(0,(MIN(DATE(2026,3,0),IF(Mitarbeiter!$D87="",DATE(2026,3,0),Mitarbeiter!$D87),TODAY()))-(MAX(DATE(2026,2,1),Mitarbeiter!$C87))+1),MAX(0,NETWORKDAYS(MAX(DATE(2026,2,1),Mitarbeiter!$C87),MIN(DATE(2026,3,0),IF(Mitarbeiter!$D87="",DATE(2026,3,0),Mitarbeiter!$D87),TODAY()),Einstellungen!$F$13:$F$67)))*N(Mitarbeiter!$E87)/IF(Einstellungen!$C$11="7 Tage",7,5),N('Ist-Stunden'!G87)),MAX(IF(Einstellungen!$C$11="7 Tage",MAX(0,(MIN(DATE(2026,3,0),IF(Mitarbeiter!$D87="",DATE(2026,3,0),Mitarbeiter!$D87),TODAY()))-(MAX(DATE(2026,2,1),Mitarbeiter!$C87))+1),MAX(0,NETWORKDAYS(MAX(DATE(2026,2,1),Mitarbeiter!$C87),MIN(DATE(2026,3,0),IF(Mitarbeiter!$D87="",DATE(2026,3,0),Mitarbeiter!$D87),TODAY()),Einstellungen!$F$13:$F$67)))*N(Mitarbeiter!$E87)/IF(Einstellungen!$C$11="7 Tage",7,5),N('Ist-Stunden'!G87)+(N(Krankheitstage!H87)+N(Krankheitstage!T87))*N($C87))))</f>
        <v/>
      </c>
      <c r="AL87" s="76">
        <f>IF($B87="",0,IF(Einstellungen!$C$10="Ja",MAX(IF(Einstellungen!$C$11="7 Tage",MAX(0,(MIN(DATE(2026,4,0),IF(Mitarbeiter!$D87="",DATE(2026,4,0),Mitarbeiter!$D87),TODAY()))-(MAX(DATE(2026,3,1),Mitarbeiter!$C87))+1),MAX(0,NETWORKDAYS(MAX(DATE(2026,3,1),Mitarbeiter!$C87),MIN(DATE(2026,4,0),IF(Mitarbeiter!$D87="",DATE(2026,4,0),Mitarbeiter!$D87),TODAY()),Einstellungen!$F$13:$F$67)))*N(Mitarbeiter!$E87)/IF(Einstellungen!$C$11="7 Tage",7,5),N('Ist-Stunden'!H87)),MAX(IF(Einstellungen!$C$11="7 Tage",MAX(0,(MIN(DATE(2026,4,0),IF(Mitarbeiter!$D87="",DATE(2026,4,0),Mitarbeiter!$D87),TODAY()))-(MAX(DATE(2026,3,1),Mitarbeiter!$C87))+1),MAX(0,NETWORKDAYS(MAX(DATE(2026,3,1),Mitarbeiter!$C87),MIN(DATE(2026,4,0),IF(Mitarbeiter!$D87="",DATE(2026,4,0),Mitarbeiter!$D87),TODAY()),Einstellungen!$F$13:$F$67)))*N(Mitarbeiter!$E87)/IF(Einstellungen!$C$11="7 Tage",7,5),N('Ist-Stunden'!H87)+(N(Krankheitstage!I87)+N(Krankheitstage!U87))*N($C87))))</f>
        <v/>
      </c>
      <c r="AM87" s="76">
        <f>IF($B87="",0,IF(Einstellungen!$C$10="Ja",MAX(IF(Einstellungen!$C$11="7 Tage",MAX(0,(MIN(DATE(2026,5,0),IF(Mitarbeiter!$D87="",DATE(2026,5,0),Mitarbeiter!$D87),TODAY()))-(MAX(DATE(2026,4,1),Mitarbeiter!$C87))+1),MAX(0,NETWORKDAYS(MAX(DATE(2026,4,1),Mitarbeiter!$C87),MIN(DATE(2026,5,0),IF(Mitarbeiter!$D87="",DATE(2026,5,0),Mitarbeiter!$D87),TODAY()),Einstellungen!$F$13:$F$67)))*N(Mitarbeiter!$E87)/IF(Einstellungen!$C$11="7 Tage",7,5),N('Ist-Stunden'!I87)),MAX(IF(Einstellungen!$C$11="7 Tage",MAX(0,(MIN(DATE(2026,5,0),IF(Mitarbeiter!$D87="",DATE(2026,5,0),Mitarbeiter!$D87),TODAY()))-(MAX(DATE(2026,4,1),Mitarbeiter!$C87))+1),MAX(0,NETWORKDAYS(MAX(DATE(2026,4,1),Mitarbeiter!$C87),MIN(DATE(2026,5,0),IF(Mitarbeiter!$D87="",DATE(2026,5,0),Mitarbeiter!$D87),TODAY()),Einstellungen!$F$13:$F$67)))*N(Mitarbeiter!$E87)/IF(Einstellungen!$C$11="7 Tage",7,5),N('Ist-Stunden'!I87)+(N(Krankheitstage!J87)+N(Krankheitstage!V87))*N($C87))))</f>
        <v/>
      </c>
      <c r="AN87" s="76">
        <f>IF($B87="",0,IF(Einstellungen!$C$10="Ja",MAX(IF(Einstellungen!$C$11="7 Tage",MAX(0,(MIN(DATE(2026,6,0),IF(Mitarbeiter!$D87="",DATE(2026,6,0),Mitarbeiter!$D87),TODAY()))-(MAX(DATE(2026,5,1),Mitarbeiter!$C87))+1),MAX(0,NETWORKDAYS(MAX(DATE(2026,5,1),Mitarbeiter!$C87),MIN(DATE(2026,6,0),IF(Mitarbeiter!$D87="",DATE(2026,6,0),Mitarbeiter!$D87),TODAY()),Einstellungen!$F$13:$F$67)))*N(Mitarbeiter!$E87)/IF(Einstellungen!$C$11="7 Tage",7,5),N('Ist-Stunden'!J87)),MAX(IF(Einstellungen!$C$11="7 Tage",MAX(0,(MIN(DATE(2026,6,0),IF(Mitarbeiter!$D87="",DATE(2026,6,0),Mitarbeiter!$D87),TODAY()))-(MAX(DATE(2026,5,1),Mitarbeiter!$C87))+1),MAX(0,NETWORKDAYS(MAX(DATE(2026,5,1),Mitarbeiter!$C87),MIN(DATE(2026,6,0),IF(Mitarbeiter!$D87="",DATE(2026,6,0),Mitarbeiter!$D87),TODAY()),Einstellungen!$F$13:$F$67)))*N(Mitarbeiter!$E87)/IF(Einstellungen!$C$11="7 Tage",7,5),N('Ist-Stunden'!J87)+(N(Krankheitstage!K87)+N(Krankheitstage!W87))*N($C87))))</f>
        <v/>
      </c>
      <c r="AO87" s="76">
        <f>IF($B87="",0,IF(Einstellungen!$C$10="Ja",MAX(IF(Einstellungen!$C$11="7 Tage",MAX(0,(MIN(DATE(2026,7,0),IF(Mitarbeiter!$D87="",DATE(2026,7,0),Mitarbeiter!$D87),TODAY()))-(MAX(DATE(2026,6,1),Mitarbeiter!$C87))+1),MAX(0,NETWORKDAYS(MAX(DATE(2026,6,1),Mitarbeiter!$C87),MIN(DATE(2026,7,0),IF(Mitarbeiter!$D87="",DATE(2026,7,0),Mitarbeiter!$D87),TODAY()),Einstellungen!$F$13:$F$67)))*N(Mitarbeiter!$E87)/IF(Einstellungen!$C$11="7 Tage",7,5),N('Ist-Stunden'!K87)),MAX(IF(Einstellungen!$C$11="7 Tage",MAX(0,(MIN(DATE(2026,7,0),IF(Mitarbeiter!$D87="",DATE(2026,7,0),Mitarbeiter!$D87),TODAY()))-(MAX(DATE(2026,6,1),Mitarbeiter!$C87))+1),MAX(0,NETWORKDAYS(MAX(DATE(2026,6,1),Mitarbeiter!$C87),MIN(DATE(2026,7,0),IF(Mitarbeiter!$D87="",DATE(2026,7,0),Mitarbeiter!$D87),TODAY()),Einstellungen!$F$13:$F$67)))*N(Mitarbeiter!$E87)/IF(Einstellungen!$C$11="7 Tage",7,5),N('Ist-Stunden'!K87)+(N(Krankheitstage!L87)+N(Krankheitstage!X87))*N($C87))))</f>
        <v/>
      </c>
      <c r="AP87" s="76">
        <f>IF($B87="",0,IF(Einstellungen!$C$10="Ja",MAX(IF(Einstellungen!$C$11="7 Tage",MAX(0,(MIN(DATE(2026,8,0),IF(Mitarbeiter!$D87="",DATE(2026,8,0),Mitarbeiter!$D87),TODAY()))-(MAX(DATE(2026,7,1),Mitarbeiter!$C87))+1),MAX(0,NETWORKDAYS(MAX(DATE(2026,7,1),Mitarbeiter!$C87),MIN(DATE(2026,8,0),IF(Mitarbeiter!$D87="",DATE(2026,8,0),Mitarbeiter!$D87),TODAY()),Einstellungen!$F$13:$F$67)))*N(Mitarbeiter!$E87)/IF(Einstellungen!$C$11="7 Tage",7,5),N('Ist-Stunden'!L87)),MAX(IF(Einstellungen!$C$11="7 Tage",MAX(0,(MIN(DATE(2026,8,0),IF(Mitarbeiter!$D87="",DATE(2026,8,0),Mitarbeiter!$D87),TODAY()))-(MAX(DATE(2026,7,1),Mitarbeiter!$C87))+1),MAX(0,NETWORKDAYS(MAX(DATE(2026,7,1),Mitarbeiter!$C87),MIN(DATE(2026,8,0),IF(Mitarbeiter!$D87="",DATE(2026,8,0),Mitarbeiter!$D87),TODAY()),Einstellungen!$F$13:$F$67)))*N(Mitarbeiter!$E87)/IF(Einstellungen!$C$11="7 Tage",7,5),N('Ist-Stunden'!L87)+(N(Krankheitstage!M87)+N(Krankheitstage!Y87))*N($C87))))</f>
        <v/>
      </c>
      <c r="AQ87" s="76">
        <f>IF($B87="",0,IF(Einstellungen!$C$10="Ja",MAX(IF(Einstellungen!$C$11="7 Tage",MAX(0,(MIN(DATE(2026,9,0),IF(Mitarbeiter!$D87="",DATE(2026,9,0),Mitarbeiter!$D87),TODAY()))-(MAX(DATE(2026,8,1),Mitarbeiter!$C87))+1),MAX(0,NETWORKDAYS(MAX(DATE(2026,8,1),Mitarbeiter!$C87),MIN(DATE(2026,9,0),IF(Mitarbeiter!$D87="",DATE(2026,9,0),Mitarbeiter!$D87),TODAY()),Einstellungen!$F$13:$F$67)))*N(Mitarbeiter!$E87)/IF(Einstellungen!$C$11="7 Tage",7,5),N('Ist-Stunden'!M87)),MAX(IF(Einstellungen!$C$11="7 Tage",MAX(0,(MIN(DATE(2026,9,0),IF(Mitarbeiter!$D87="",DATE(2026,9,0),Mitarbeiter!$D87),TODAY()))-(MAX(DATE(2026,8,1),Mitarbeiter!$C87))+1),MAX(0,NETWORKDAYS(MAX(DATE(2026,8,1),Mitarbeiter!$C87),MIN(DATE(2026,9,0),IF(Mitarbeiter!$D87="",DATE(2026,9,0),Mitarbeiter!$D87),TODAY()),Einstellungen!$F$13:$F$67)))*N(Mitarbeiter!$E87)/IF(Einstellungen!$C$11="7 Tage",7,5),N('Ist-Stunden'!M87)+(N(Krankheitstage!N87)+N(Krankheitstage!Z87))*N($C87))))</f>
        <v/>
      </c>
      <c r="AR87" s="76">
        <f>IF($B87="",0,IF(Einstellungen!$C$10="Ja",MAX(IF(Einstellungen!$C$11="7 Tage",MAX(0,(MIN(DATE(2026,10,0),IF(Mitarbeiter!$D87="",DATE(2026,10,0),Mitarbeiter!$D87),TODAY()))-(MAX(DATE(2026,9,1),Mitarbeiter!$C87))+1),MAX(0,NETWORKDAYS(MAX(DATE(2026,9,1),Mitarbeiter!$C87),MIN(DATE(2026,10,0),IF(Mitarbeiter!$D87="",DATE(2026,10,0),Mitarbeiter!$D87),TODAY()),Einstellungen!$F$13:$F$67)))*N(Mitarbeiter!$E87)/IF(Einstellungen!$C$11="7 Tage",7,5),N('Ist-Stunden'!N87)),MAX(IF(Einstellungen!$C$11="7 Tage",MAX(0,(MIN(DATE(2026,10,0),IF(Mitarbeiter!$D87="",DATE(2026,10,0),Mitarbeiter!$D87),TODAY()))-(MAX(DATE(2026,9,1),Mitarbeiter!$C87))+1),MAX(0,NETWORKDAYS(MAX(DATE(2026,9,1),Mitarbeiter!$C87),MIN(DATE(2026,10,0),IF(Mitarbeiter!$D87="",DATE(2026,10,0),Mitarbeiter!$D87),TODAY()),Einstellungen!$F$13:$F$67)))*N(Mitarbeiter!$E87)/IF(Einstellungen!$C$11="7 Tage",7,5),N('Ist-Stunden'!N87)+(N(Krankheitstage!O87)+N(Krankheitstage!AA87))*N($C87))))</f>
        <v/>
      </c>
      <c r="AS87" s="76">
        <f>IF($B87="",0,IF(Einstellungen!$C$10="Ja",MAX(IF(Einstellungen!$C$11="7 Tage",MAX(0,(MIN(DATE(2026,11,0),IF(Mitarbeiter!$D87="",DATE(2026,11,0),Mitarbeiter!$D87),TODAY()))-(MAX(DATE(2026,10,1),Mitarbeiter!$C87))+1),MAX(0,NETWORKDAYS(MAX(DATE(2026,10,1),Mitarbeiter!$C87),MIN(DATE(2026,11,0),IF(Mitarbeiter!$D87="",DATE(2026,11,0),Mitarbeiter!$D87),TODAY()),Einstellungen!$F$13:$F$67)))*N(Mitarbeiter!$E87)/IF(Einstellungen!$C$11="7 Tage",7,5),N('Ist-Stunden'!O87)),MAX(IF(Einstellungen!$C$11="7 Tage",MAX(0,(MIN(DATE(2026,11,0),IF(Mitarbeiter!$D87="",DATE(2026,11,0),Mitarbeiter!$D87),TODAY()))-(MAX(DATE(2026,10,1),Mitarbeiter!$C87))+1),MAX(0,NETWORKDAYS(MAX(DATE(2026,10,1),Mitarbeiter!$C87),MIN(DATE(2026,11,0),IF(Mitarbeiter!$D87="",DATE(2026,11,0),Mitarbeiter!$D87),TODAY()),Einstellungen!$F$13:$F$67)))*N(Mitarbeiter!$E87)/IF(Einstellungen!$C$11="7 Tage",7,5),N('Ist-Stunden'!O87)+(N(Krankheitstage!P87)+N(Krankheitstage!AB87))*N($C87))))</f>
        <v/>
      </c>
      <c r="AT87" s="76">
        <f>IF($B87="",0,IF(Einstellungen!$C$10="Ja",MAX(IF(Einstellungen!$C$11="7 Tage",MAX(0,(MIN(DATE(2026,12,0),IF(Mitarbeiter!$D87="",DATE(2026,12,0),Mitarbeiter!$D87),TODAY()))-(MAX(DATE(2026,11,1),Mitarbeiter!$C87))+1),MAX(0,NETWORKDAYS(MAX(DATE(2026,11,1),Mitarbeiter!$C87),MIN(DATE(2026,12,0),IF(Mitarbeiter!$D87="",DATE(2026,12,0),Mitarbeiter!$D87),TODAY()),Einstellungen!$F$13:$F$67)))*N(Mitarbeiter!$E87)/IF(Einstellungen!$C$11="7 Tage",7,5),N('Ist-Stunden'!P87)),MAX(IF(Einstellungen!$C$11="7 Tage",MAX(0,(MIN(DATE(2026,12,0),IF(Mitarbeiter!$D87="",DATE(2026,12,0),Mitarbeiter!$D87),TODAY()))-(MAX(DATE(2026,11,1),Mitarbeiter!$C87))+1),MAX(0,NETWORKDAYS(MAX(DATE(2026,11,1),Mitarbeiter!$C87),MIN(DATE(2026,12,0),IF(Mitarbeiter!$D87="",DATE(2026,12,0),Mitarbeiter!$D87),TODAY()),Einstellungen!$F$13:$F$67)))*N(Mitarbeiter!$E87)/IF(Einstellungen!$C$11="7 Tage",7,5),N('Ist-Stunden'!P87)+(N(Krankheitstage!Q87)+N(Krankheitstage!AC87))*N($C87))))</f>
        <v/>
      </c>
      <c r="AU87" s="76">
        <f>IF($B87="",0,IF(Einstellungen!$C$10="Ja",MAX(IF(Einstellungen!$C$11="7 Tage",MAX(0,(MIN(DATE(2026,13,0),IF(Mitarbeiter!$D87="",DATE(2026,13,0),Mitarbeiter!$D87),TODAY()))-(MAX(DATE(2026,12,1),Mitarbeiter!$C87))+1),MAX(0,NETWORKDAYS(MAX(DATE(2026,12,1),Mitarbeiter!$C87),MIN(DATE(2026,13,0),IF(Mitarbeiter!$D87="",DATE(2026,13,0),Mitarbeiter!$D87),TODAY()),Einstellungen!$F$13:$F$67)))*N(Mitarbeiter!$E87)/IF(Einstellungen!$C$11="7 Tage",7,5),N('Ist-Stunden'!Q87)),MAX(IF(Einstellungen!$C$11="7 Tage",MAX(0,(MIN(DATE(2026,13,0),IF(Mitarbeiter!$D87="",DATE(2026,13,0),Mitarbeiter!$D87),TODAY()))-(MAX(DATE(2026,12,1),Mitarbeiter!$C87))+1),MAX(0,NETWORKDAYS(MAX(DATE(2026,12,1),Mitarbeiter!$C87),MIN(DATE(2026,13,0),IF(Mitarbeiter!$D87="",DATE(2026,13,0),Mitarbeiter!$D87),TODAY()),Einstellungen!$F$13:$F$67)))*N(Mitarbeiter!$E87)/IF(Einstellungen!$C$11="7 Tage",7,5),N('Ist-Stunden'!Q87)+(N(Krankheitstage!R87)+N(Krankheitstage!AD87))*N($C87))))</f>
        <v/>
      </c>
      <c r="AV87" s="76">
        <f>IF($B87="",0,IF(Einstellungen!$C$10="Ja",MAX(IF(Einstellungen!$C$11="7 Tage",MAX(0,(MIN(DATE(2027,2,0),IF(Mitarbeiter!$D87="",DATE(2027,2,0),Mitarbeiter!$D87),TODAY()))-(MAX(DATE(2027,1,1),Mitarbeiter!$C87))+1),MAX(0,NETWORKDAYS(MAX(DATE(2027,1,1),Mitarbeiter!$C87),MIN(DATE(2027,2,0),IF(Mitarbeiter!$D87="",DATE(2027,2,0),Mitarbeiter!$D87),TODAY()),Einstellungen!$F$13:$F$67)))*N(Mitarbeiter!$E87)/IF(Einstellungen!$C$11="7 Tage",7,5),N('Ist-Stunden'!R87)),MAX(IF(Einstellungen!$C$11="7 Tage",MAX(0,(MIN(DATE(2027,2,0),IF(Mitarbeiter!$D87="",DATE(2027,2,0),Mitarbeiter!$D87),TODAY()))-(MAX(DATE(2027,1,1),Mitarbeiter!$C87))+1),MAX(0,NETWORKDAYS(MAX(DATE(2027,1,1),Mitarbeiter!$C87),MIN(DATE(2027,2,0),IF(Mitarbeiter!$D87="",DATE(2027,2,0),Mitarbeiter!$D87),TODAY()),Einstellungen!$F$13:$F$67)))*N(Mitarbeiter!$E87)/IF(Einstellungen!$C$11="7 Tage",7,5),N('Ist-Stunden'!R87)+(N(Krankheitstage!AE87)+N(Krankheitstage!AQ87))*N($C87))))</f>
        <v/>
      </c>
      <c r="AW87" s="76">
        <f>IF($B87="",0,IF(Einstellungen!$C$10="Ja",MAX(IF(Einstellungen!$C$11="7 Tage",MAX(0,(MIN(DATE(2027,3,0),IF(Mitarbeiter!$D87="",DATE(2027,3,0),Mitarbeiter!$D87),TODAY()))-(MAX(DATE(2027,2,1),Mitarbeiter!$C87))+1),MAX(0,NETWORKDAYS(MAX(DATE(2027,2,1),Mitarbeiter!$C87),MIN(DATE(2027,3,0),IF(Mitarbeiter!$D87="",DATE(2027,3,0),Mitarbeiter!$D87),TODAY()),Einstellungen!$F$13:$F$67)))*N(Mitarbeiter!$E87)/IF(Einstellungen!$C$11="7 Tage",7,5),N('Ist-Stunden'!S87)),MAX(IF(Einstellungen!$C$11="7 Tage",MAX(0,(MIN(DATE(2027,3,0),IF(Mitarbeiter!$D87="",DATE(2027,3,0),Mitarbeiter!$D87),TODAY()))-(MAX(DATE(2027,2,1),Mitarbeiter!$C87))+1),MAX(0,NETWORKDAYS(MAX(DATE(2027,2,1),Mitarbeiter!$C87),MIN(DATE(2027,3,0),IF(Mitarbeiter!$D87="",DATE(2027,3,0),Mitarbeiter!$D87),TODAY()),Einstellungen!$F$13:$F$67)))*N(Mitarbeiter!$E87)/IF(Einstellungen!$C$11="7 Tage",7,5),N('Ist-Stunden'!S87)+(N(Krankheitstage!AF87)+N(Krankheitstage!AR87))*N($C87))))</f>
        <v/>
      </c>
      <c r="AX87" s="76">
        <f>IF($B87="",0,IF(Einstellungen!$C$10="Ja",MAX(IF(Einstellungen!$C$11="7 Tage",MAX(0,(MIN(DATE(2027,4,0),IF(Mitarbeiter!$D87="",DATE(2027,4,0),Mitarbeiter!$D87),TODAY()))-(MAX(DATE(2027,3,1),Mitarbeiter!$C87))+1),MAX(0,NETWORKDAYS(MAX(DATE(2027,3,1),Mitarbeiter!$C87),MIN(DATE(2027,4,0),IF(Mitarbeiter!$D87="",DATE(2027,4,0),Mitarbeiter!$D87),TODAY()),Einstellungen!$F$13:$F$67)))*N(Mitarbeiter!$E87)/IF(Einstellungen!$C$11="7 Tage",7,5),N('Ist-Stunden'!T87)),MAX(IF(Einstellungen!$C$11="7 Tage",MAX(0,(MIN(DATE(2027,4,0),IF(Mitarbeiter!$D87="",DATE(2027,4,0),Mitarbeiter!$D87),TODAY()))-(MAX(DATE(2027,3,1),Mitarbeiter!$C87))+1),MAX(0,NETWORKDAYS(MAX(DATE(2027,3,1),Mitarbeiter!$C87),MIN(DATE(2027,4,0),IF(Mitarbeiter!$D87="",DATE(2027,4,0),Mitarbeiter!$D87),TODAY()),Einstellungen!$F$13:$F$67)))*N(Mitarbeiter!$E87)/IF(Einstellungen!$C$11="7 Tage",7,5),N('Ist-Stunden'!T87)+(N(Krankheitstage!AG87)+N(Krankheitstage!AS87))*N($C87))))</f>
        <v/>
      </c>
      <c r="AY87" s="76">
        <f>IF($B87="",0,IF(Einstellungen!$C$10="Ja",MAX(IF(Einstellungen!$C$11="7 Tage",MAX(0,(MIN(DATE(2027,5,0),IF(Mitarbeiter!$D87="",DATE(2027,5,0),Mitarbeiter!$D87),TODAY()))-(MAX(DATE(2027,4,1),Mitarbeiter!$C87))+1),MAX(0,NETWORKDAYS(MAX(DATE(2027,4,1),Mitarbeiter!$C87),MIN(DATE(2027,5,0),IF(Mitarbeiter!$D87="",DATE(2027,5,0),Mitarbeiter!$D87),TODAY()),Einstellungen!$F$13:$F$67)))*N(Mitarbeiter!$E87)/IF(Einstellungen!$C$11="7 Tage",7,5),N('Ist-Stunden'!U87)),MAX(IF(Einstellungen!$C$11="7 Tage",MAX(0,(MIN(DATE(2027,5,0),IF(Mitarbeiter!$D87="",DATE(2027,5,0),Mitarbeiter!$D87),TODAY()))-(MAX(DATE(2027,4,1),Mitarbeiter!$C87))+1),MAX(0,NETWORKDAYS(MAX(DATE(2027,4,1),Mitarbeiter!$C87),MIN(DATE(2027,5,0),IF(Mitarbeiter!$D87="",DATE(2027,5,0),Mitarbeiter!$D87),TODAY()),Einstellungen!$F$13:$F$67)))*N(Mitarbeiter!$E87)/IF(Einstellungen!$C$11="7 Tage",7,5),N('Ist-Stunden'!U87)+(N(Krankheitstage!AH87)+N(Krankheitstage!AT87))*N($C87))))</f>
        <v/>
      </c>
      <c r="AZ87" s="76">
        <f>IF($B87="",0,IF(Einstellungen!$C$10="Ja",MAX(IF(Einstellungen!$C$11="7 Tage",MAX(0,(MIN(DATE(2027,6,0),IF(Mitarbeiter!$D87="",DATE(2027,6,0),Mitarbeiter!$D87),TODAY()))-(MAX(DATE(2027,5,1),Mitarbeiter!$C87))+1),MAX(0,NETWORKDAYS(MAX(DATE(2027,5,1),Mitarbeiter!$C87),MIN(DATE(2027,6,0),IF(Mitarbeiter!$D87="",DATE(2027,6,0),Mitarbeiter!$D87),TODAY()),Einstellungen!$F$13:$F$67)))*N(Mitarbeiter!$E87)/IF(Einstellungen!$C$11="7 Tage",7,5),N('Ist-Stunden'!V87)),MAX(IF(Einstellungen!$C$11="7 Tage",MAX(0,(MIN(DATE(2027,6,0),IF(Mitarbeiter!$D87="",DATE(2027,6,0),Mitarbeiter!$D87),TODAY()))-(MAX(DATE(2027,5,1),Mitarbeiter!$C87))+1),MAX(0,NETWORKDAYS(MAX(DATE(2027,5,1),Mitarbeiter!$C87),MIN(DATE(2027,6,0),IF(Mitarbeiter!$D87="",DATE(2027,6,0),Mitarbeiter!$D87),TODAY()),Einstellungen!$F$13:$F$67)))*N(Mitarbeiter!$E87)/IF(Einstellungen!$C$11="7 Tage",7,5),N('Ist-Stunden'!V87)+(N(Krankheitstage!AI87)+N(Krankheitstage!AU87))*N($C87))))</f>
        <v/>
      </c>
      <c r="BA87" s="76">
        <f>IF($B87="",0,IF(Einstellungen!$C$10="Ja",MAX(IF(Einstellungen!$C$11="7 Tage",MAX(0,(MIN(DATE(2027,7,0),IF(Mitarbeiter!$D87="",DATE(2027,7,0),Mitarbeiter!$D87),TODAY()))-(MAX(DATE(2027,6,1),Mitarbeiter!$C87))+1),MAX(0,NETWORKDAYS(MAX(DATE(2027,6,1),Mitarbeiter!$C87),MIN(DATE(2027,7,0),IF(Mitarbeiter!$D87="",DATE(2027,7,0),Mitarbeiter!$D87),TODAY()),Einstellungen!$F$13:$F$67)))*N(Mitarbeiter!$E87)/IF(Einstellungen!$C$11="7 Tage",7,5),N('Ist-Stunden'!W87)),MAX(IF(Einstellungen!$C$11="7 Tage",MAX(0,(MIN(DATE(2027,7,0),IF(Mitarbeiter!$D87="",DATE(2027,7,0),Mitarbeiter!$D87),TODAY()))-(MAX(DATE(2027,6,1),Mitarbeiter!$C87))+1),MAX(0,NETWORKDAYS(MAX(DATE(2027,6,1),Mitarbeiter!$C87),MIN(DATE(2027,7,0),IF(Mitarbeiter!$D87="",DATE(2027,7,0),Mitarbeiter!$D87),TODAY()),Einstellungen!$F$13:$F$67)))*N(Mitarbeiter!$E87)/IF(Einstellungen!$C$11="7 Tage",7,5),N('Ist-Stunden'!W87)+(N(Krankheitstage!AJ87)+N(Krankheitstage!AV87))*N($C87))))</f>
        <v/>
      </c>
      <c r="BB87" s="76">
        <f>IF($B87="",0,IF(Einstellungen!$C$10="Ja",MAX(IF(Einstellungen!$C$11="7 Tage",MAX(0,(MIN(DATE(2027,8,0),IF(Mitarbeiter!$D87="",DATE(2027,8,0),Mitarbeiter!$D87),TODAY()))-(MAX(DATE(2027,7,1),Mitarbeiter!$C87))+1),MAX(0,NETWORKDAYS(MAX(DATE(2027,7,1),Mitarbeiter!$C87),MIN(DATE(2027,8,0),IF(Mitarbeiter!$D87="",DATE(2027,8,0),Mitarbeiter!$D87),TODAY()),Einstellungen!$F$13:$F$67)))*N(Mitarbeiter!$E87)/IF(Einstellungen!$C$11="7 Tage",7,5),N('Ist-Stunden'!X87)),MAX(IF(Einstellungen!$C$11="7 Tage",MAX(0,(MIN(DATE(2027,8,0),IF(Mitarbeiter!$D87="",DATE(2027,8,0),Mitarbeiter!$D87),TODAY()))-(MAX(DATE(2027,7,1),Mitarbeiter!$C87))+1),MAX(0,NETWORKDAYS(MAX(DATE(2027,7,1),Mitarbeiter!$C87),MIN(DATE(2027,8,0),IF(Mitarbeiter!$D87="",DATE(2027,8,0),Mitarbeiter!$D87),TODAY()),Einstellungen!$F$13:$F$67)))*N(Mitarbeiter!$E87)/IF(Einstellungen!$C$11="7 Tage",7,5),N('Ist-Stunden'!X87)+(N(Krankheitstage!AK87)+N(Krankheitstage!AW87))*N($C87))))</f>
        <v/>
      </c>
      <c r="BC87" s="76">
        <f>IF($B87="",0,IF(Einstellungen!$C$10="Ja",MAX(IF(Einstellungen!$C$11="7 Tage",MAX(0,(MIN(DATE(2027,9,0),IF(Mitarbeiter!$D87="",DATE(2027,9,0),Mitarbeiter!$D87),TODAY()))-(MAX(DATE(2027,8,1),Mitarbeiter!$C87))+1),MAX(0,NETWORKDAYS(MAX(DATE(2027,8,1),Mitarbeiter!$C87),MIN(DATE(2027,9,0),IF(Mitarbeiter!$D87="",DATE(2027,9,0),Mitarbeiter!$D87),TODAY()),Einstellungen!$F$13:$F$67)))*N(Mitarbeiter!$E87)/IF(Einstellungen!$C$11="7 Tage",7,5),N('Ist-Stunden'!Y87)),MAX(IF(Einstellungen!$C$11="7 Tage",MAX(0,(MIN(DATE(2027,9,0),IF(Mitarbeiter!$D87="",DATE(2027,9,0),Mitarbeiter!$D87),TODAY()))-(MAX(DATE(2027,8,1),Mitarbeiter!$C87))+1),MAX(0,NETWORKDAYS(MAX(DATE(2027,8,1),Mitarbeiter!$C87),MIN(DATE(2027,9,0),IF(Mitarbeiter!$D87="",DATE(2027,9,0),Mitarbeiter!$D87),TODAY()),Einstellungen!$F$13:$F$67)))*N(Mitarbeiter!$E87)/IF(Einstellungen!$C$11="7 Tage",7,5),N('Ist-Stunden'!Y87)+(N(Krankheitstage!AL87)+N(Krankheitstage!AX87))*N($C87))))</f>
        <v/>
      </c>
      <c r="BD87" s="76">
        <f>IF($B87="",0,IF(Einstellungen!$C$10="Ja",MAX(IF(Einstellungen!$C$11="7 Tage",MAX(0,(MIN(DATE(2027,10,0),IF(Mitarbeiter!$D87="",DATE(2027,10,0),Mitarbeiter!$D87),TODAY()))-(MAX(DATE(2027,9,1),Mitarbeiter!$C87))+1),MAX(0,NETWORKDAYS(MAX(DATE(2027,9,1),Mitarbeiter!$C87),MIN(DATE(2027,10,0),IF(Mitarbeiter!$D87="",DATE(2027,10,0),Mitarbeiter!$D87),TODAY()),Einstellungen!$F$13:$F$67)))*N(Mitarbeiter!$E87)/IF(Einstellungen!$C$11="7 Tage",7,5),N('Ist-Stunden'!Z87)),MAX(IF(Einstellungen!$C$11="7 Tage",MAX(0,(MIN(DATE(2027,10,0),IF(Mitarbeiter!$D87="",DATE(2027,10,0),Mitarbeiter!$D87),TODAY()))-(MAX(DATE(2027,9,1),Mitarbeiter!$C87))+1),MAX(0,NETWORKDAYS(MAX(DATE(2027,9,1),Mitarbeiter!$C87),MIN(DATE(2027,10,0),IF(Mitarbeiter!$D87="",DATE(2027,10,0),Mitarbeiter!$D87),TODAY()),Einstellungen!$F$13:$F$67)))*N(Mitarbeiter!$E87)/IF(Einstellungen!$C$11="7 Tage",7,5),N('Ist-Stunden'!Z87)+(N(Krankheitstage!AM87)+N(Krankheitstage!AY87))*N($C87))))</f>
        <v/>
      </c>
      <c r="BE87" s="76">
        <f>IF($B87="",0,IF(Einstellungen!$C$10="Ja",MAX(IF(Einstellungen!$C$11="7 Tage",MAX(0,(MIN(DATE(2027,11,0),IF(Mitarbeiter!$D87="",DATE(2027,11,0),Mitarbeiter!$D87),TODAY()))-(MAX(DATE(2027,10,1),Mitarbeiter!$C87))+1),MAX(0,NETWORKDAYS(MAX(DATE(2027,10,1),Mitarbeiter!$C87),MIN(DATE(2027,11,0),IF(Mitarbeiter!$D87="",DATE(2027,11,0),Mitarbeiter!$D87),TODAY()),Einstellungen!$F$13:$F$67)))*N(Mitarbeiter!$E87)/IF(Einstellungen!$C$11="7 Tage",7,5),N('Ist-Stunden'!AA87)),MAX(IF(Einstellungen!$C$11="7 Tage",MAX(0,(MIN(DATE(2027,11,0),IF(Mitarbeiter!$D87="",DATE(2027,11,0),Mitarbeiter!$D87),TODAY()))-(MAX(DATE(2027,10,1),Mitarbeiter!$C87))+1),MAX(0,NETWORKDAYS(MAX(DATE(2027,10,1),Mitarbeiter!$C87),MIN(DATE(2027,11,0),IF(Mitarbeiter!$D87="",DATE(2027,11,0),Mitarbeiter!$D87),TODAY()),Einstellungen!$F$13:$F$67)))*N(Mitarbeiter!$E87)/IF(Einstellungen!$C$11="7 Tage",7,5),N('Ist-Stunden'!AA87)+(N(Krankheitstage!AN87)+N(Krankheitstage!AZ87))*N($C87))))</f>
        <v/>
      </c>
      <c r="BF87" s="76">
        <f>IF($B87="",0,IF(Einstellungen!$C$10="Ja",MAX(IF(Einstellungen!$C$11="7 Tage",MAX(0,(MIN(DATE(2027,12,0),IF(Mitarbeiter!$D87="",DATE(2027,12,0),Mitarbeiter!$D87),TODAY()))-(MAX(DATE(2027,11,1),Mitarbeiter!$C87))+1),MAX(0,NETWORKDAYS(MAX(DATE(2027,11,1),Mitarbeiter!$C87),MIN(DATE(2027,12,0),IF(Mitarbeiter!$D87="",DATE(2027,12,0),Mitarbeiter!$D87),TODAY()),Einstellungen!$F$13:$F$67)))*N(Mitarbeiter!$E87)/IF(Einstellungen!$C$11="7 Tage",7,5),N('Ist-Stunden'!AB87)),MAX(IF(Einstellungen!$C$11="7 Tage",MAX(0,(MIN(DATE(2027,12,0),IF(Mitarbeiter!$D87="",DATE(2027,12,0),Mitarbeiter!$D87),TODAY()))-(MAX(DATE(2027,11,1),Mitarbeiter!$C87))+1),MAX(0,NETWORKDAYS(MAX(DATE(2027,11,1),Mitarbeiter!$C87),MIN(DATE(2027,12,0),IF(Mitarbeiter!$D87="",DATE(2027,12,0),Mitarbeiter!$D87),TODAY()),Einstellungen!$F$13:$F$67)))*N(Mitarbeiter!$E87)/IF(Einstellungen!$C$11="7 Tage",7,5),N('Ist-Stunden'!AB87)+(N(Krankheitstage!AO87)+N(Krankheitstage!BA87))*N($C87))))</f>
        <v/>
      </c>
      <c r="BG87" s="76">
        <f>IF($B87="",0,IF(Einstellungen!$C$10="Ja",MAX(IF(Einstellungen!$C$11="7 Tage",MAX(0,(MIN(DATE(2027,13,0),IF(Mitarbeiter!$D87="",DATE(2027,13,0),Mitarbeiter!$D87),TODAY()))-(MAX(DATE(2027,12,1),Mitarbeiter!$C87))+1),MAX(0,NETWORKDAYS(MAX(DATE(2027,12,1),Mitarbeiter!$C87),MIN(DATE(2027,13,0),IF(Mitarbeiter!$D87="",DATE(2027,13,0),Mitarbeiter!$D87),TODAY()),Einstellungen!$F$13:$F$67)))*N(Mitarbeiter!$E87)/IF(Einstellungen!$C$11="7 Tage",7,5),N('Ist-Stunden'!AC87)),MAX(IF(Einstellungen!$C$11="7 Tage",MAX(0,(MIN(DATE(2027,13,0),IF(Mitarbeiter!$D87="",DATE(2027,13,0),Mitarbeiter!$D87),TODAY()))-(MAX(DATE(2027,12,1),Mitarbeiter!$C87))+1),MAX(0,NETWORKDAYS(MAX(DATE(2027,12,1),Mitarbeiter!$C87),MIN(DATE(2027,13,0),IF(Mitarbeiter!$D87="",DATE(2027,13,0),Mitarbeiter!$D87),TODAY()),Einstellungen!$F$13:$F$67)))*N(Mitarbeiter!$E87)/IF(Einstellungen!$C$11="7 Tage",7,5),N('Ist-Stunden'!AC87)+(N(Krankheitstage!AP87)+N(Krankheitstage!BB87))*N($C87))))</f>
        <v/>
      </c>
      <c r="BH87" s="76">
        <f>IF($B87="",0,IF(Einstellungen!$C$10="Ja",MAX(IF(Einstellungen!$C$11="7 Tage",MAX(0,(MIN(DATE(2028,2,0),IF(Mitarbeiter!$D87="",DATE(2028,2,0),Mitarbeiter!$D87),TODAY()))-(MAX(DATE(2028,1,1),Mitarbeiter!$C87))+1),MAX(0,NETWORKDAYS(MAX(DATE(2028,1,1),Mitarbeiter!$C87),MIN(DATE(2028,2,0),IF(Mitarbeiter!$D87="",DATE(2028,2,0),Mitarbeiter!$D87),TODAY()),Einstellungen!$F$13:$F$67)))*N(Mitarbeiter!$E87)/IF(Einstellungen!$C$11="7 Tage",7,5),N('Ist-Stunden'!AD87)),MAX(IF(Einstellungen!$C$11="7 Tage",MAX(0,(MIN(DATE(2028,2,0),IF(Mitarbeiter!$D87="",DATE(2028,2,0),Mitarbeiter!$D87),TODAY()))-(MAX(DATE(2028,1,1),Mitarbeiter!$C87))+1),MAX(0,NETWORKDAYS(MAX(DATE(2028,1,1),Mitarbeiter!$C87),MIN(DATE(2028,2,0),IF(Mitarbeiter!$D87="",DATE(2028,2,0),Mitarbeiter!$D87),TODAY()),Einstellungen!$F$13:$F$67)))*N(Mitarbeiter!$E87)/IF(Einstellungen!$C$11="7 Tage",7,5),N('Ist-Stunden'!AD87)+(N(Krankheitstage!BC87)+N(Krankheitstage!BO87))*N($C87))))</f>
        <v/>
      </c>
      <c r="BI87" s="76">
        <f>IF($B87="",0,IF(Einstellungen!$C$10="Ja",MAX(IF(Einstellungen!$C$11="7 Tage",MAX(0,(MIN(DATE(2028,3,0),IF(Mitarbeiter!$D87="",DATE(2028,3,0),Mitarbeiter!$D87),TODAY()))-(MAX(DATE(2028,2,1),Mitarbeiter!$C87))+1),MAX(0,NETWORKDAYS(MAX(DATE(2028,2,1),Mitarbeiter!$C87),MIN(DATE(2028,3,0),IF(Mitarbeiter!$D87="",DATE(2028,3,0),Mitarbeiter!$D87),TODAY()),Einstellungen!$F$13:$F$67)))*N(Mitarbeiter!$E87)/IF(Einstellungen!$C$11="7 Tage",7,5),N('Ist-Stunden'!AE87)),MAX(IF(Einstellungen!$C$11="7 Tage",MAX(0,(MIN(DATE(2028,3,0),IF(Mitarbeiter!$D87="",DATE(2028,3,0),Mitarbeiter!$D87),TODAY()))-(MAX(DATE(2028,2,1),Mitarbeiter!$C87))+1),MAX(0,NETWORKDAYS(MAX(DATE(2028,2,1),Mitarbeiter!$C87),MIN(DATE(2028,3,0),IF(Mitarbeiter!$D87="",DATE(2028,3,0),Mitarbeiter!$D87),TODAY()),Einstellungen!$F$13:$F$67)))*N(Mitarbeiter!$E87)/IF(Einstellungen!$C$11="7 Tage",7,5),N('Ist-Stunden'!AE87)+(N(Krankheitstage!BD87)+N(Krankheitstage!BP87))*N($C87))))</f>
        <v/>
      </c>
      <c r="BJ87" s="76">
        <f>IF($B87="",0,IF(Einstellungen!$C$10="Ja",MAX(IF(Einstellungen!$C$11="7 Tage",MAX(0,(MIN(DATE(2028,4,0),IF(Mitarbeiter!$D87="",DATE(2028,4,0),Mitarbeiter!$D87),TODAY()))-(MAX(DATE(2028,3,1),Mitarbeiter!$C87))+1),MAX(0,NETWORKDAYS(MAX(DATE(2028,3,1),Mitarbeiter!$C87),MIN(DATE(2028,4,0),IF(Mitarbeiter!$D87="",DATE(2028,4,0),Mitarbeiter!$D87),TODAY()),Einstellungen!$F$13:$F$67)))*N(Mitarbeiter!$E87)/IF(Einstellungen!$C$11="7 Tage",7,5),N('Ist-Stunden'!AF87)),MAX(IF(Einstellungen!$C$11="7 Tage",MAX(0,(MIN(DATE(2028,4,0),IF(Mitarbeiter!$D87="",DATE(2028,4,0),Mitarbeiter!$D87),TODAY()))-(MAX(DATE(2028,3,1),Mitarbeiter!$C87))+1),MAX(0,NETWORKDAYS(MAX(DATE(2028,3,1),Mitarbeiter!$C87),MIN(DATE(2028,4,0),IF(Mitarbeiter!$D87="",DATE(2028,4,0),Mitarbeiter!$D87),TODAY()),Einstellungen!$F$13:$F$67)))*N(Mitarbeiter!$E87)/IF(Einstellungen!$C$11="7 Tage",7,5),N('Ist-Stunden'!AF87)+(N(Krankheitstage!BE87)+N(Krankheitstage!BQ87))*N($C87))))</f>
        <v/>
      </c>
      <c r="BK87" s="76">
        <f>IF($B87="",0,IF(Einstellungen!$C$10="Ja",MAX(IF(Einstellungen!$C$11="7 Tage",MAX(0,(MIN(DATE(2028,5,0),IF(Mitarbeiter!$D87="",DATE(2028,5,0),Mitarbeiter!$D87),TODAY()))-(MAX(DATE(2028,4,1),Mitarbeiter!$C87))+1),MAX(0,NETWORKDAYS(MAX(DATE(2028,4,1),Mitarbeiter!$C87),MIN(DATE(2028,5,0),IF(Mitarbeiter!$D87="",DATE(2028,5,0),Mitarbeiter!$D87),TODAY()),Einstellungen!$F$13:$F$67)))*N(Mitarbeiter!$E87)/IF(Einstellungen!$C$11="7 Tage",7,5),N('Ist-Stunden'!AG87)),MAX(IF(Einstellungen!$C$11="7 Tage",MAX(0,(MIN(DATE(2028,5,0),IF(Mitarbeiter!$D87="",DATE(2028,5,0),Mitarbeiter!$D87),TODAY()))-(MAX(DATE(2028,4,1),Mitarbeiter!$C87))+1),MAX(0,NETWORKDAYS(MAX(DATE(2028,4,1),Mitarbeiter!$C87),MIN(DATE(2028,5,0),IF(Mitarbeiter!$D87="",DATE(2028,5,0),Mitarbeiter!$D87),TODAY()),Einstellungen!$F$13:$F$67)))*N(Mitarbeiter!$E87)/IF(Einstellungen!$C$11="7 Tage",7,5),N('Ist-Stunden'!AG87)+(N(Krankheitstage!BF87)+N(Krankheitstage!BR87))*N($C87))))</f>
        <v/>
      </c>
      <c r="BL87" s="76">
        <f>IF($B87="",0,IF(Einstellungen!$C$10="Ja",MAX(IF(Einstellungen!$C$11="7 Tage",MAX(0,(MIN(DATE(2028,6,0),IF(Mitarbeiter!$D87="",DATE(2028,6,0),Mitarbeiter!$D87),TODAY()))-(MAX(DATE(2028,5,1),Mitarbeiter!$C87))+1),MAX(0,NETWORKDAYS(MAX(DATE(2028,5,1),Mitarbeiter!$C87),MIN(DATE(2028,6,0),IF(Mitarbeiter!$D87="",DATE(2028,6,0),Mitarbeiter!$D87),TODAY()),Einstellungen!$F$13:$F$67)))*N(Mitarbeiter!$E87)/IF(Einstellungen!$C$11="7 Tage",7,5),N('Ist-Stunden'!AH87)),MAX(IF(Einstellungen!$C$11="7 Tage",MAX(0,(MIN(DATE(2028,6,0),IF(Mitarbeiter!$D87="",DATE(2028,6,0),Mitarbeiter!$D87),TODAY()))-(MAX(DATE(2028,5,1),Mitarbeiter!$C87))+1),MAX(0,NETWORKDAYS(MAX(DATE(2028,5,1),Mitarbeiter!$C87),MIN(DATE(2028,6,0),IF(Mitarbeiter!$D87="",DATE(2028,6,0),Mitarbeiter!$D87),TODAY()),Einstellungen!$F$13:$F$67)))*N(Mitarbeiter!$E87)/IF(Einstellungen!$C$11="7 Tage",7,5),N('Ist-Stunden'!AH87)+(N(Krankheitstage!BG87)+N(Krankheitstage!BS87))*N($C87))))</f>
        <v/>
      </c>
      <c r="BM87" s="76">
        <f>IF($B87="",0,IF(Einstellungen!$C$10="Ja",MAX(IF(Einstellungen!$C$11="7 Tage",MAX(0,(MIN(DATE(2028,7,0),IF(Mitarbeiter!$D87="",DATE(2028,7,0),Mitarbeiter!$D87),TODAY()))-(MAX(DATE(2028,6,1),Mitarbeiter!$C87))+1),MAX(0,NETWORKDAYS(MAX(DATE(2028,6,1),Mitarbeiter!$C87),MIN(DATE(2028,7,0),IF(Mitarbeiter!$D87="",DATE(2028,7,0),Mitarbeiter!$D87),TODAY()),Einstellungen!$F$13:$F$67)))*N(Mitarbeiter!$E87)/IF(Einstellungen!$C$11="7 Tage",7,5),N('Ist-Stunden'!AI87)),MAX(IF(Einstellungen!$C$11="7 Tage",MAX(0,(MIN(DATE(2028,7,0),IF(Mitarbeiter!$D87="",DATE(2028,7,0),Mitarbeiter!$D87),TODAY()))-(MAX(DATE(2028,6,1),Mitarbeiter!$C87))+1),MAX(0,NETWORKDAYS(MAX(DATE(2028,6,1),Mitarbeiter!$C87),MIN(DATE(2028,7,0),IF(Mitarbeiter!$D87="",DATE(2028,7,0),Mitarbeiter!$D87),TODAY()),Einstellungen!$F$13:$F$67)))*N(Mitarbeiter!$E87)/IF(Einstellungen!$C$11="7 Tage",7,5),N('Ist-Stunden'!AI87)+(N(Krankheitstage!BH87)+N(Krankheitstage!BT87))*N($C87))))</f>
        <v/>
      </c>
      <c r="BN87" s="76">
        <f>IF($B87="",0,IF(Einstellungen!$C$10="Ja",MAX(IF(Einstellungen!$C$11="7 Tage",MAX(0,(MIN(DATE(2028,8,0),IF(Mitarbeiter!$D87="",DATE(2028,8,0),Mitarbeiter!$D87),TODAY()))-(MAX(DATE(2028,7,1),Mitarbeiter!$C87))+1),MAX(0,NETWORKDAYS(MAX(DATE(2028,7,1),Mitarbeiter!$C87),MIN(DATE(2028,8,0),IF(Mitarbeiter!$D87="",DATE(2028,8,0),Mitarbeiter!$D87),TODAY()),Einstellungen!$F$13:$F$67)))*N(Mitarbeiter!$E87)/IF(Einstellungen!$C$11="7 Tage",7,5),N('Ist-Stunden'!AJ87)),MAX(IF(Einstellungen!$C$11="7 Tage",MAX(0,(MIN(DATE(2028,8,0),IF(Mitarbeiter!$D87="",DATE(2028,8,0),Mitarbeiter!$D87),TODAY()))-(MAX(DATE(2028,7,1),Mitarbeiter!$C87))+1),MAX(0,NETWORKDAYS(MAX(DATE(2028,7,1),Mitarbeiter!$C87),MIN(DATE(2028,8,0),IF(Mitarbeiter!$D87="",DATE(2028,8,0),Mitarbeiter!$D87),TODAY()),Einstellungen!$F$13:$F$67)))*N(Mitarbeiter!$E87)/IF(Einstellungen!$C$11="7 Tage",7,5),N('Ist-Stunden'!AJ87)+(N(Krankheitstage!BI87)+N(Krankheitstage!BU87))*N($C87))))</f>
        <v/>
      </c>
      <c r="BO87" s="76">
        <f>IF($B87="",0,IF(Einstellungen!$C$10="Ja",MAX(IF(Einstellungen!$C$11="7 Tage",MAX(0,(MIN(DATE(2028,9,0),IF(Mitarbeiter!$D87="",DATE(2028,9,0),Mitarbeiter!$D87),TODAY()))-(MAX(DATE(2028,8,1),Mitarbeiter!$C87))+1),MAX(0,NETWORKDAYS(MAX(DATE(2028,8,1),Mitarbeiter!$C87),MIN(DATE(2028,9,0),IF(Mitarbeiter!$D87="",DATE(2028,9,0),Mitarbeiter!$D87),TODAY()),Einstellungen!$F$13:$F$67)))*N(Mitarbeiter!$E87)/IF(Einstellungen!$C$11="7 Tage",7,5),N('Ist-Stunden'!AK87)),MAX(IF(Einstellungen!$C$11="7 Tage",MAX(0,(MIN(DATE(2028,9,0),IF(Mitarbeiter!$D87="",DATE(2028,9,0),Mitarbeiter!$D87),TODAY()))-(MAX(DATE(2028,8,1),Mitarbeiter!$C87))+1),MAX(0,NETWORKDAYS(MAX(DATE(2028,8,1),Mitarbeiter!$C87),MIN(DATE(2028,9,0),IF(Mitarbeiter!$D87="",DATE(2028,9,0),Mitarbeiter!$D87),TODAY()),Einstellungen!$F$13:$F$67)))*N(Mitarbeiter!$E87)/IF(Einstellungen!$C$11="7 Tage",7,5),N('Ist-Stunden'!AK87)+(N(Krankheitstage!BJ87)+N(Krankheitstage!BV87))*N($C87))))</f>
        <v/>
      </c>
      <c r="BP87" s="76">
        <f>IF($B87="",0,IF(Einstellungen!$C$10="Ja",MAX(IF(Einstellungen!$C$11="7 Tage",MAX(0,(MIN(DATE(2028,10,0),IF(Mitarbeiter!$D87="",DATE(2028,10,0),Mitarbeiter!$D87),TODAY()))-(MAX(DATE(2028,9,1),Mitarbeiter!$C87))+1),MAX(0,NETWORKDAYS(MAX(DATE(2028,9,1),Mitarbeiter!$C87),MIN(DATE(2028,10,0),IF(Mitarbeiter!$D87="",DATE(2028,10,0),Mitarbeiter!$D87),TODAY()),Einstellungen!$F$13:$F$67)))*N(Mitarbeiter!$E87)/IF(Einstellungen!$C$11="7 Tage",7,5),N('Ist-Stunden'!AL87)),MAX(IF(Einstellungen!$C$11="7 Tage",MAX(0,(MIN(DATE(2028,10,0),IF(Mitarbeiter!$D87="",DATE(2028,10,0),Mitarbeiter!$D87),TODAY()))-(MAX(DATE(2028,9,1),Mitarbeiter!$C87))+1),MAX(0,NETWORKDAYS(MAX(DATE(2028,9,1),Mitarbeiter!$C87),MIN(DATE(2028,10,0),IF(Mitarbeiter!$D87="",DATE(2028,10,0),Mitarbeiter!$D87),TODAY()),Einstellungen!$F$13:$F$67)))*N(Mitarbeiter!$E87)/IF(Einstellungen!$C$11="7 Tage",7,5),N('Ist-Stunden'!AL87)+(N(Krankheitstage!BK87)+N(Krankheitstage!BW87))*N($C87))))</f>
        <v/>
      </c>
      <c r="BQ87" s="76">
        <f>IF($B87="",0,IF(Einstellungen!$C$10="Ja",MAX(IF(Einstellungen!$C$11="7 Tage",MAX(0,(MIN(DATE(2028,11,0),IF(Mitarbeiter!$D87="",DATE(2028,11,0),Mitarbeiter!$D87),TODAY()))-(MAX(DATE(2028,10,1),Mitarbeiter!$C87))+1),MAX(0,NETWORKDAYS(MAX(DATE(2028,10,1),Mitarbeiter!$C87),MIN(DATE(2028,11,0),IF(Mitarbeiter!$D87="",DATE(2028,11,0),Mitarbeiter!$D87),TODAY()),Einstellungen!$F$13:$F$67)))*N(Mitarbeiter!$E87)/IF(Einstellungen!$C$11="7 Tage",7,5),N('Ist-Stunden'!AM87)),MAX(IF(Einstellungen!$C$11="7 Tage",MAX(0,(MIN(DATE(2028,11,0),IF(Mitarbeiter!$D87="",DATE(2028,11,0),Mitarbeiter!$D87),TODAY()))-(MAX(DATE(2028,10,1),Mitarbeiter!$C87))+1),MAX(0,NETWORKDAYS(MAX(DATE(2028,10,1),Mitarbeiter!$C87),MIN(DATE(2028,11,0),IF(Mitarbeiter!$D87="",DATE(2028,11,0),Mitarbeiter!$D87),TODAY()),Einstellungen!$F$13:$F$67)))*N(Mitarbeiter!$E87)/IF(Einstellungen!$C$11="7 Tage",7,5),N('Ist-Stunden'!AM87)+(N(Krankheitstage!BL87)+N(Krankheitstage!BX87))*N($C87))))</f>
        <v/>
      </c>
      <c r="BR87" s="76">
        <f>IF($B87="",0,IF(Einstellungen!$C$10="Ja",MAX(IF(Einstellungen!$C$11="7 Tage",MAX(0,(MIN(DATE(2028,12,0),IF(Mitarbeiter!$D87="",DATE(2028,12,0),Mitarbeiter!$D87),TODAY()))-(MAX(DATE(2028,11,1),Mitarbeiter!$C87))+1),MAX(0,NETWORKDAYS(MAX(DATE(2028,11,1),Mitarbeiter!$C87),MIN(DATE(2028,12,0),IF(Mitarbeiter!$D87="",DATE(2028,12,0),Mitarbeiter!$D87),TODAY()),Einstellungen!$F$13:$F$67)))*N(Mitarbeiter!$E87)/IF(Einstellungen!$C$11="7 Tage",7,5),N('Ist-Stunden'!AN87)),MAX(IF(Einstellungen!$C$11="7 Tage",MAX(0,(MIN(DATE(2028,12,0),IF(Mitarbeiter!$D87="",DATE(2028,12,0),Mitarbeiter!$D87),TODAY()))-(MAX(DATE(2028,11,1),Mitarbeiter!$C87))+1),MAX(0,NETWORKDAYS(MAX(DATE(2028,11,1),Mitarbeiter!$C87),MIN(DATE(2028,12,0),IF(Mitarbeiter!$D87="",DATE(2028,12,0),Mitarbeiter!$D87),TODAY()),Einstellungen!$F$13:$F$67)))*N(Mitarbeiter!$E87)/IF(Einstellungen!$C$11="7 Tage",7,5),N('Ist-Stunden'!AN87)+(N(Krankheitstage!BM87)+N(Krankheitstage!BY87))*N($C87))))</f>
        <v/>
      </c>
      <c r="BS87" s="76">
        <f>IF($B87="",0,IF(Einstellungen!$C$10="Ja",MAX(IF(Einstellungen!$C$11="7 Tage",MAX(0,(MIN(DATE(2028,13,0),IF(Mitarbeiter!$D87="",DATE(2028,13,0),Mitarbeiter!$D87),TODAY()))-(MAX(DATE(2028,12,1),Mitarbeiter!$C87))+1),MAX(0,NETWORKDAYS(MAX(DATE(2028,12,1),Mitarbeiter!$C87),MIN(DATE(2028,13,0),IF(Mitarbeiter!$D87="",DATE(2028,13,0),Mitarbeiter!$D87),TODAY()),Einstellungen!$F$13:$F$67)))*N(Mitarbeiter!$E87)/IF(Einstellungen!$C$11="7 Tage",7,5),N('Ist-Stunden'!AO87)),MAX(IF(Einstellungen!$C$11="7 Tage",MAX(0,(MIN(DATE(2028,13,0),IF(Mitarbeiter!$D87="",DATE(2028,13,0),Mitarbeiter!$D87),TODAY()))-(MAX(DATE(2028,12,1),Mitarbeiter!$C87))+1),MAX(0,NETWORKDAYS(MAX(DATE(2028,12,1),Mitarbeiter!$C87),MIN(DATE(2028,13,0),IF(Mitarbeiter!$D87="",DATE(2028,13,0),Mitarbeiter!$D87),TODAY()),Einstellungen!$F$13:$F$67)))*N(Mitarbeiter!$E87)/IF(Einstellungen!$C$11="7 Tage",7,5),N('Ist-Stunden'!AO87)+(N(Krankheitstage!BN87)+N(Krankheitstage!BZ87))*N($C87))))</f>
        <v/>
      </c>
      <c r="BT87" s="76">
        <f>IF($B87="",0,IF(Einstellungen!$C$10="Ja",MAX(IF(Einstellungen!$C$11="7 Tage",MAX(0,(MIN(DATE(2029,2,0),IF(Mitarbeiter!$D87="",DATE(2029,2,0),Mitarbeiter!$D87),TODAY()))-(MAX(DATE(2029,1,1),Mitarbeiter!$C87))+1),MAX(0,NETWORKDAYS(MAX(DATE(2029,1,1),Mitarbeiter!$C87),MIN(DATE(2029,2,0),IF(Mitarbeiter!$D87="",DATE(2029,2,0),Mitarbeiter!$D87),TODAY()),Einstellungen!$F$13:$F$67)))*N(Mitarbeiter!$E87)/IF(Einstellungen!$C$11="7 Tage",7,5),N('Ist-Stunden'!AP87)),MAX(IF(Einstellungen!$C$11="7 Tage",MAX(0,(MIN(DATE(2029,2,0),IF(Mitarbeiter!$D87="",DATE(2029,2,0),Mitarbeiter!$D87),TODAY()))-(MAX(DATE(2029,1,1),Mitarbeiter!$C87))+1),MAX(0,NETWORKDAYS(MAX(DATE(2029,1,1),Mitarbeiter!$C87),MIN(DATE(2029,2,0),IF(Mitarbeiter!$D87="",DATE(2029,2,0),Mitarbeiter!$D87),TODAY()),Einstellungen!$F$13:$F$67)))*N(Mitarbeiter!$E87)/IF(Einstellungen!$C$11="7 Tage",7,5),N('Ist-Stunden'!AP87)+(N(Krankheitstage!CA87)+N(Krankheitstage!CM87))*N($C87))))</f>
        <v/>
      </c>
      <c r="BU87" s="76">
        <f>IF($B87="",0,IF(Einstellungen!$C$10="Ja",MAX(IF(Einstellungen!$C$11="7 Tage",MAX(0,(MIN(DATE(2029,3,0),IF(Mitarbeiter!$D87="",DATE(2029,3,0),Mitarbeiter!$D87),TODAY()))-(MAX(DATE(2029,2,1),Mitarbeiter!$C87))+1),MAX(0,NETWORKDAYS(MAX(DATE(2029,2,1),Mitarbeiter!$C87),MIN(DATE(2029,3,0),IF(Mitarbeiter!$D87="",DATE(2029,3,0),Mitarbeiter!$D87),TODAY()),Einstellungen!$F$13:$F$67)))*N(Mitarbeiter!$E87)/IF(Einstellungen!$C$11="7 Tage",7,5),N('Ist-Stunden'!AQ87)),MAX(IF(Einstellungen!$C$11="7 Tage",MAX(0,(MIN(DATE(2029,3,0),IF(Mitarbeiter!$D87="",DATE(2029,3,0),Mitarbeiter!$D87),TODAY()))-(MAX(DATE(2029,2,1),Mitarbeiter!$C87))+1),MAX(0,NETWORKDAYS(MAX(DATE(2029,2,1),Mitarbeiter!$C87),MIN(DATE(2029,3,0),IF(Mitarbeiter!$D87="",DATE(2029,3,0),Mitarbeiter!$D87),TODAY()),Einstellungen!$F$13:$F$67)))*N(Mitarbeiter!$E87)/IF(Einstellungen!$C$11="7 Tage",7,5),N('Ist-Stunden'!AQ87)+(N(Krankheitstage!CB87)+N(Krankheitstage!CN87))*N($C87))))</f>
        <v/>
      </c>
      <c r="BV87" s="76">
        <f>IF($B87="",0,IF(Einstellungen!$C$10="Ja",MAX(IF(Einstellungen!$C$11="7 Tage",MAX(0,(MIN(DATE(2029,4,0),IF(Mitarbeiter!$D87="",DATE(2029,4,0),Mitarbeiter!$D87),TODAY()))-(MAX(DATE(2029,3,1),Mitarbeiter!$C87))+1),MAX(0,NETWORKDAYS(MAX(DATE(2029,3,1),Mitarbeiter!$C87),MIN(DATE(2029,4,0),IF(Mitarbeiter!$D87="",DATE(2029,4,0),Mitarbeiter!$D87),TODAY()),Einstellungen!$F$13:$F$67)))*N(Mitarbeiter!$E87)/IF(Einstellungen!$C$11="7 Tage",7,5),N('Ist-Stunden'!AR87)),MAX(IF(Einstellungen!$C$11="7 Tage",MAX(0,(MIN(DATE(2029,4,0),IF(Mitarbeiter!$D87="",DATE(2029,4,0),Mitarbeiter!$D87),TODAY()))-(MAX(DATE(2029,3,1),Mitarbeiter!$C87))+1),MAX(0,NETWORKDAYS(MAX(DATE(2029,3,1),Mitarbeiter!$C87),MIN(DATE(2029,4,0),IF(Mitarbeiter!$D87="",DATE(2029,4,0),Mitarbeiter!$D87),TODAY()),Einstellungen!$F$13:$F$67)))*N(Mitarbeiter!$E87)/IF(Einstellungen!$C$11="7 Tage",7,5),N('Ist-Stunden'!AR87)+(N(Krankheitstage!CC87)+N(Krankheitstage!CO87))*N($C87))))</f>
        <v/>
      </c>
      <c r="BW87" s="76">
        <f>IF($B87="",0,IF(Einstellungen!$C$10="Ja",MAX(IF(Einstellungen!$C$11="7 Tage",MAX(0,(MIN(DATE(2029,5,0),IF(Mitarbeiter!$D87="",DATE(2029,5,0),Mitarbeiter!$D87),TODAY()))-(MAX(DATE(2029,4,1),Mitarbeiter!$C87))+1),MAX(0,NETWORKDAYS(MAX(DATE(2029,4,1),Mitarbeiter!$C87),MIN(DATE(2029,5,0),IF(Mitarbeiter!$D87="",DATE(2029,5,0),Mitarbeiter!$D87),TODAY()),Einstellungen!$F$13:$F$67)))*N(Mitarbeiter!$E87)/IF(Einstellungen!$C$11="7 Tage",7,5),N('Ist-Stunden'!AS87)),MAX(IF(Einstellungen!$C$11="7 Tage",MAX(0,(MIN(DATE(2029,5,0),IF(Mitarbeiter!$D87="",DATE(2029,5,0),Mitarbeiter!$D87),TODAY()))-(MAX(DATE(2029,4,1),Mitarbeiter!$C87))+1),MAX(0,NETWORKDAYS(MAX(DATE(2029,4,1),Mitarbeiter!$C87),MIN(DATE(2029,5,0),IF(Mitarbeiter!$D87="",DATE(2029,5,0),Mitarbeiter!$D87),TODAY()),Einstellungen!$F$13:$F$67)))*N(Mitarbeiter!$E87)/IF(Einstellungen!$C$11="7 Tage",7,5),N('Ist-Stunden'!AS87)+(N(Krankheitstage!CD87)+N(Krankheitstage!CP87))*N($C87))))</f>
        <v/>
      </c>
      <c r="BX87" s="76">
        <f>IF($B87="",0,IF(Einstellungen!$C$10="Ja",MAX(IF(Einstellungen!$C$11="7 Tage",MAX(0,(MIN(DATE(2029,6,0),IF(Mitarbeiter!$D87="",DATE(2029,6,0),Mitarbeiter!$D87),TODAY()))-(MAX(DATE(2029,5,1),Mitarbeiter!$C87))+1),MAX(0,NETWORKDAYS(MAX(DATE(2029,5,1),Mitarbeiter!$C87),MIN(DATE(2029,6,0),IF(Mitarbeiter!$D87="",DATE(2029,6,0),Mitarbeiter!$D87),TODAY()),Einstellungen!$F$13:$F$67)))*N(Mitarbeiter!$E87)/IF(Einstellungen!$C$11="7 Tage",7,5),N('Ist-Stunden'!AT87)),MAX(IF(Einstellungen!$C$11="7 Tage",MAX(0,(MIN(DATE(2029,6,0),IF(Mitarbeiter!$D87="",DATE(2029,6,0),Mitarbeiter!$D87),TODAY()))-(MAX(DATE(2029,5,1),Mitarbeiter!$C87))+1),MAX(0,NETWORKDAYS(MAX(DATE(2029,5,1),Mitarbeiter!$C87),MIN(DATE(2029,6,0),IF(Mitarbeiter!$D87="",DATE(2029,6,0),Mitarbeiter!$D87),TODAY()),Einstellungen!$F$13:$F$67)))*N(Mitarbeiter!$E87)/IF(Einstellungen!$C$11="7 Tage",7,5),N('Ist-Stunden'!AT87)+(N(Krankheitstage!CE87)+N(Krankheitstage!CQ87))*N($C87))))</f>
        <v/>
      </c>
      <c r="BY87" s="76">
        <f>IF($B87="",0,IF(Einstellungen!$C$10="Ja",MAX(IF(Einstellungen!$C$11="7 Tage",MAX(0,(MIN(DATE(2029,7,0),IF(Mitarbeiter!$D87="",DATE(2029,7,0),Mitarbeiter!$D87),TODAY()))-(MAX(DATE(2029,6,1),Mitarbeiter!$C87))+1),MAX(0,NETWORKDAYS(MAX(DATE(2029,6,1),Mitarbeiter!$C87),MIN(DATE(2029,7,0),IF(Mitarbeiter!$D87="",DATE(2029,7,0),Mitarbeiter!$D87),TODAY()),Einstellungen!$F$13:$F$67)))*N(Mitarbeiter!$E87)/IF(Einstellungen!$C$11="7 Tage",7,5),N('Ist-Stunden'!AU87)),MAX(IF(Einstellungen!$C$11="7 Tage",MAX(0,(MIN(DATE(2029,7,0),IF(Mitarbeiter!$D87="",DATE(2029,7,0),Mitarbeiter!$D87),TODAY()))-(MAX(DATE(2029,6,1),Mitarbeiter!$C87))+1),MAX(0,NETWORKDAYS(MAX(DATE(2029,6,1),Mitarbeiter!$C87),MIN(DATE(2029,7,0),IF(Mitarbeiter!$D87="",DATE(2029,7,0),Mitarbeiter!$D87),TODAY()),Einstellungen!$F$13:$F$67)))*N(Mitarbeiter!$E87)/IF(Einstellungen!$C$11="7 Tage",7,5),N('Ist-Stunden'!AU87)+(N(Krankheitstage!CF87)+N(Krankheitstage!CR87))*N($C87))))</f>
        <v/>
      </c>
      <c r="BZ87" s="76">
        <f>IF($B87="",0,IF(Einstellungen!$C$10="Ja",MAX(IF(Einstellungen!$C$11="7 Tage",MAX(0,(MIN(DATE(2029,8,0),IF(Mitarbeiter!$D87="",DATE(2029,8,0),Mitarbeiter!$D87),TODAY()))-(MAX(DATE(2029,7,1),Mitarbeiter!$C87))+1),MAX(0,NETWORKDAYS(MAX(DATE(2029,7,1),Mitarbeiter!$C87),MIN(DATE(2029,8,0),IF(Mitarbeiter!$D87="",DATE(2029,8,0),Mitarbeiter!$D87),TODAY()),Einstellungen!$F$13:$F$67)))*N(Mitarbeiter!$E87)/IF(Einstellungen!$C$11="7 Tage",7,5),N('Ist-Stunden'!AV87)),MAX(IF(Einstellungen!$C$11="7 Tage",MAX(0,(MIN(DATE(2029,8,0),IF(Mitarbeiter!$D87="",DATE(2029,8,0),Mitarbeiter!$D87),TODAY()))-(MAX(DATE(2029,7,1),Mitarbeiter!$C87))+1),MAX(0,NETWORKDAYS(MAX(DATE(2029,7,1),Mitarbeiter!$C87),MIN(DATE(2029,8,0),IF(Mitarbeiter!$D87="",DATE(2029,8,0),Mitarbeiter!$D87),TODAY()),Einstellungen!$F$13:$F$67)))*N(Mitarbeiter!$E87)/IF(Einstellungen!$C$11="7 Tage",7,5),N('Ist-Stunden'!AV87)+(N(Krankheitstage!CG87)+N(Krankheitstage!CS87))*N($C87))))</f>
        <v/>
      </c>
      <c r="CA87" s="76">
        <f>IF($B87="",0,IF(Einstellungen!$C$10="Ja",MAX(IF(Einstellungen!$C$11="7 Tage",MAX(0,(MIN(DATE(2029,9,0),IF(Mitarbeiter!$D87="",DATE(2029,9,0),Mitarbeiter!$D87),TODAY()))-(MAX(DATE(2029,8,1),Mitarbeiter!$C87))+1),MAX(0,NETWORKDAYS(MAX(DATE(2029,8,1),Mitarbeiter!$C87),MIN(DATE(2029,9,0),IF(Mitarbeiter!$D87="",DATE(2029,9,0),Mitarbeiter!$D87),TODAY()),Einstellungen!$F$13:$F$67)))*N(Mitarbeiter!$E87)/IF(Einstellungen!$C$11="7 Tage",7,5),N('Ist-Stunden'!AW87)),MAX(IF(Einstellungen!$C$11="7 Tage",MAX(0,(MIN(DATE(2029,9,0),IF(Mitarbeiter!$D87="",DATE(2029,9,0),Mitarbeiter!$D87),TODAY()))-(MAX(DATE(2029,8,1),Mitarbeiter!$C87))+1),MAX(0,NETWORKDAYS(MAX(DATE(2029,8,1),Mitarbeiter!$C87),MIN(DATE(2029,9,0),IF(Mitarbeiter!$D87="",DATE(2029,9,0),Mitarbeiter!$D87),TODAY()),Einstellungen!$F$13:$F$67)))*N(Mitarbeiter!$E87)/IF(Einstellungen!$C$11="7 Tage",7,5),N('Ist-Stunden'!AW87)+(N(Krankheitstage!CH87)+N(Krankheitstage!CT87))*N($C87))))</f>
        <v/>
      </c>
      <c r="CB87" s="76">
        <f>IF($B87="",0,IF(Einstellungen!$C$10="Ja",MAX(IF(Einstellungen!$C$11="7 Tage",MAX(0,(MIN(DATE(2029,10,0),IF(Mitarbeiter!$D87="",DATE(2029,10,0),Mitarbeiter!$D87),TODAY()))-(MAX(DATE(2029,9,1),Mitarbeiter!$C87))+1),MAX(0,NETWORKDAYS(MAX(DATE(2029,9,1),Mitarbeiter!$C87),MIN(DATE(2029,10,0),IF(Mitarbeiter!$D87="",DATE(2029,10,0),Mitarbeiter!$D87),TODAY()),Einstellungen!$F$13:$F$67)))*N(Mitarbeiter!$E87)/IF(Einstellungen!$C$11="7 Tage",7,5),N('Ist-Stunden'!AX87)),MAX(IF(Einstellungen!$C$11="7 Tage",MAX(0,(MIN(DATE(2029,10,0),IF(Mitarbeiter!$D87="",DATE(2029,10,0),Mitarbeiter!$D87),TODAY()))-(MAX(DATE(2029,9,1),Mitarbeiter!$C87))+1),MAX(0,NETWORKDAYS(MAX(DATE(2029,9,1),Mitarbeiter!$C87),MIN(DATE(2029,10,0),IF(Mitarbeiter!$D87="",DATE(2029,10,0),Mitarbeiter!$D87),TODAY()),Einstellungen!$F$13:$F$67)))*N(Mitarbeiter!$E87)/IF(Einstellungen!$C$11="7 Tage",7,5),N('Ist-Stunden'!AX87)+(N(Krankheitstage!CI87)+N(Krankheitstage!CU87))*N($C87))))</f>
        <v/>
      </c>
      <c r="CC87" s="76">
        <f>IF($B87="",0,IF(Einstellungen!$C$10="Ja",MAX(IF(Einstellungen!$C$11="7 Tage",MAX(0,(MIN(DATE(2029,11,0),IF(Mitarbeiter!$D87="",DATE(2029,11,0),Mitarbeiter!$D87),TODAY()))-(MAX(DATE(2029,10,1),Mitarbeiter!$C87))+1),MAX(0,NETWORKDAYS(MAX(DATE(2029,10,1),Mitarbeiter!$C87),MIN(DATE(2029,11,0),IF(Mitarbeiter!$D87="",DATE(2029,11,0),Mitarbeiter!$D87),TODAY()),Einstellungen!$F$13:$F$67)))*N(Mitarbeiter!$E87)/IF(Einstellungen!$C$11="7 Tage",7,5),N('Ist-Stunden'!AY87)),MAX(IF(Einstellungen!$C$11="7 Tage",MAX(0,(MIN(DATE(2029,11,0),IF(Mitarbeiter!$D87="",DATE(2029,11,0),Mitarbeiter!$D87),TODAY()))-(MAX(DATE(2029,10,1),Mitarbeiter!$C87))+1),MAX(0,NETWORKDAYS(MAX(DATE(2029,10,1),Mitarbeiter!$C87),MIN(DATE(2029,11,0),IF(Mitarbeiter!$D87="",DATE(2029,11,0),Mitarbeiter!$D87),TODAY()),Einstellungen!$F$13:$F$67)))*N(Mitarbeiter!$E87)/IF(Einstellungen!$C$11="7 Tage",7,5),N('Ist-Stunden'!AY87)+(N(Krankheitstage!CJ87)+N(Krankheitstage!CV87))*N($C87))))</f>
        <v/>
      </c>
      <c r="CD87" s="76">
        <f>IF($B87="",0,IF(Einstellungen!$C$10="Ja",MAX(IF(Einstellungen!$C$11="7 Tage",MAX(0,(MIN(DATE(2029,12,0),IF(Mitarbeiter!$D87="",DATE(2029,12,0),Mitarbeiter!$D87),TODAY()))-(MAX(DATE(2029,11,1),Mitarbeiter!$C87))+1),MAX(0,NETWORKDAYS(MAX(DATE(2029,11,1),Mitarbeiter!$C87),MIN(DATE(2029,12,0),IF(Mitarbeiter!$D87="",DATE(2029,12,0),Mitarbeiter!$D87),TODAY()),Einstellungen!$F$13:$F$67)))*N(Mitarbeiter!$E87)/IF(Einstellungen!$C$11="7 Tage",7,5),N('Ist-Stunden'!AZ87)),MAX(IF(Einstellungen!$C$11="7 Tage",MAX(0,(MIN(DATE(2029,12,0),IF(Mitarbeiter!$D87="",DATE(2029,12,0),Mitarbeiter!$D87),TODAY()))-(MAX(DATE(2029,11,1),Mitarbeiter!$C87))+1),MAX(0,NETWORKDAYS(MAX(DATE(2029,11,1),Mitarbeiter!$C87),MIN(DATE(2029,12,0),IF(Mitarbeiter!$D87="",DATE(2029,12,0),Mitarbeiter!$D87),TODAY()),Einstellungen!$F$13:$F$67)))*N(Mitarbeiter!$E87)/IF(Einstellungen!$C$11="7 Tage",7,5),N('Ist-Stunden'!AZ87)+(N(Krankheitstage!CK87)+N(Krankheitstage!CW87))*N($C87))))</f>
        <v/>
      </c>
      <c r="CE87" s="76">
        <f>IF($B87="",0,IF(Einstellungen!$C$10="Ja",MAX(IF(Einstellungen!$C$11="7 Tage",MAX(0,(MIN(DATE(2029,13,0),IF(Mitarbeiter!$D87="",DATE(2029,13,0),Mitarbeiter!$D87),TODAY()))-(MAX(DATE(2029,12,1),Mitarbeiter!$C87))+1),MAX(0,NETWORKDAYS(MAX(DATE(2029,12,1),Mitarbeiter!$C87),MIN(DATE(2029,13,0),IF(Mitarbeiter!$D87="",DATE(2029,13,0),Mitarbeiter!$D87),TODAY()),Einstellungen!$F$13:$F$67)))*N(Mitarbeiter!$E87)/IF(Einstellungen!$C$11="7 Tage",7,5),N('Ist-Stunden'!BA87)),MAX(IF(Einstellungen!$C$11="7 Tage",MAX(0,(MIN(DATE(2029,13,0),IF(Mitarbeiter!$D87="",DATE(2029,13,0),Mitarbeiter!$D87),TODAY()))-(MAX(DATE(2029,12,1),Mitarbeiter!$C87))+1),MAX(0,NETWORKDAYS(MAX(DATE(2029,12,1),Mitarbeiter!$C87),MIN(DATE(2029,13,0),IF(Mitarbeiter!$D87="",DATE(2029,13,0),Mitarbeiter!$D87),TODAY()),Einstellungen!$F$13:$F$67)))*N(Mitarbeiter!$E87)/IF(Einstellungen!$C$11="7 Tage",7,5),N('Ist-Stunden'!BA87)+(N(Krankheitstage!CL87)+N(Krankheitstage!CX87))*N($C87))))</f>
        <v/>
      </c>
      <c r="CF87" s="76">
        <f>IF($B87="",0,IF(Einstellungen!$C$10="Ja",MAX(IF(Einstellungen!$C$11="7 Tage",MAX(0,(MIN(DATE(2030,2,0),IF(Mitarbeiter!$D87="",DATE(2030,2,0),Mitarbeiter!$D87),TODAY()))-(MAX(DATE(2030,1,1),Mitarbeiter!$C87))+1),MAX(0,NETWORKDAYS(MAX(DATE(2030,1,1),Mitarbeiter!$C87),MIN(DATE(2030,2,0),IF(Mitarbeiter!$D87="",DATE(2030,2,0),Mitarbeiter!$D87),TODAY()),Einstellungen!$F$13:$F$67)))*N(Mitarbeiter!$E87)/IF(Einstellungen!$C$11="7 Tage",7,5),N('Ist-Stunden'!BB87)),MAX(IF(Einstellungen!$C$11="7 Tage",MAX(0,(MIN(DATE(2030,2,0),IF(Mitarbeiter!$D87="",DATE(2030,2,0),Mitarbeiter!$D87),TODAY()))-(MAX(DATE(2030,1,1),Mitarbeiter!$C87))+1),MAX(0,NETWORKDAYS(MAX(DATE(2030,1,1),Mitarbeiter!$C87),MIN(DATE(2030,2,0),IF(Mitarbeiter!$D87="",DATE(2030,2,0),Mitarbeiter!$D87),TODAY()),Einstellungen!$F$13:$F$67)))*N(Mitarbeiter!$E87)/IF(Einstellungen!$C$11="7 Tage",7,5),N('Ist-Stunden'!BB87)+(N(Krankheitstage!CY87)+N(Krankheitstage!DK87))*N($C87))))</f>
        <v/>
      </c>
      <c r="CG87" s="76">
        <f>IF($B87="",0,IF(Einstellungen!$C$10="Ja",MAX(IF(Einstellungen!$C$11="7 Tage",MAX(0,(MIN(DATE(2030,3,0),IF(Mitarbeiter!$D87="",DATE(2030,3,0),Mitarbeiter!$D87),TODAY()))-(MAX(DATE(2030,2,1),Mitarbeiter!$C87))+1),MAX(0,NETWORKDAYS(MAX(DATE(2030,2,1),Mitarbeiter!$C87),MIN(DATE(2030,3,0),IF(Mitarbeiter!$D87="",DATE(2030,3,0),Mitarbeiter!$D87),TODAY()),Einstellungen!$F$13:$F$67)))*N(Mitarbeiter!$E87)/IF(Einstellungen!$C$11="7 Tage",7,5),N('Ist-Stunden'!BC87)),MAX(IF(Einstellungen!$C$11="7 Tage",MAX(0,(MIN(DATE(2030,3,0),IF(Mitarbeiter!$D87="",DATE(2030,3,0),Mitarbeiter!$D87),TODAY()))-(MAX(DATE(2030,2,1),Mitarbeiter!$C87))+1),MAX(0,NETWORKDAYS(MAX(DATE(2030,2,1),Mitarbeiter!$C87),MIN(DATE(2030,3,0),IF(Mitarbeiter!$D87="",DATE(2030,3,0),Mitarbeiter!$D87),TODAY()),Einstellungen!$F$13:$F$67)))*N(Mitarbeiter!$E87)/IF(Einstellungen!$C$11="7 Tage",7,5),N('Ist-Stunden'!BC87)+(N(Krankheitstage!CZ87)+N(Krankheitstage!DL87))*N($C87))))</f>
        <v/>
      </c>
      <c r="CH87" s="76">
        <f>IF($B87="",0,IF(Einstellungen!$C$10="Ja",MAX(IF(Einstellungen!$C$11="7 Tage",MAX(0,(MIN(DATE(2030,4,0),IF(Mitarbeiter!$D87="",DATE(2030,4,0),Mitarbeiter!$D87),TODAY()))-(MAX(DATE(2030,3,1),Mitarbeiter!$C87))+1),MAX(0,NETWORKDAYS(MAX(DATE(2030,3,1),Mitarbeiter!$C87),MIN(DATE(2030,4,0),IF(Mitarbeiter!$D87="",DATE(2030,4,0),Mitarbeiter!$D87),TODAY()),Einstellungen!$F$13:$F$67)))*N(Mitarbeiter!$E87)/IF(Einstellungen!$C$11="7 Tage",7,5),N('Ist-Stunden'!BD87)),MAX(IF(Einstellungen!$C$11="7 Tage",MAX(0,(MIN(DATE(2030,4,0),IF(Mitarbeiter!$D87="",DATE(2030,4,0),Mitarbeiter!$D87),TODAY()))-(MAX(DATE(2030,3,1),Mitarbeiter!$C87))+1),MAX(0,NETWORKDAYS(MAX(DATE(2030,3,1),Mitarbeiter!$C87),MIN(DATE(2030,4,0),IF(Mitarbeiter!$D87="",DATE(2030,4,0),Mitarbeiter!$D87),TODAY()),Einstellungen!$F$13:$F$67)))*N(Mitarbeiter!$E87)/IF(Einstellungen!$C$11="7 Tage",7,5),N('Ist-Stunden'!BD87)+(N(Krankheitstage!DA87)+N(Krankheitstage!DM87))*N($C87))))</f>
        <v/>
      </c>
      <c r="CI87" s="76">
        <f>IF($B87="",0,IF(Einstellungen!$C$10="Ja",MAX(IF(Einstellungen!$C$11="7 Tage",MAX(0,(MIN(DATE(2030,5,0),IF(Mitarbeiter!$D87="",DATE(2030,5,0),Mitarbeiter!$D87),TODAY()))-(MAX(DATE(2030,4,1),Mitarbeiter!$C87))+1),MAX(0,NETWORKDAYS(MAX(DATE(2030,4,1),Mitarbeiter!$C87),MIN(DATE(2030,5,0),IF(Mitarbeiter!$D87="",DATE(2030,5,0),Mitarbeiter!$D87),TODAY()),Einstellungen!$F$13:$F$67)))*N(Mitarbeiter!$E87)/IF(Einstellungen!$C$11="7 Tage",7,5),N('Ist-Stunden'!BE87)),MAX(IF(Einstellungen!$C$11="7 Tage",MAX(0,(MIN(DATE(2030,5,0),IF(Mitarbeiter!$D87="",DATE(2030,5,0),Mitarbeiter!$D87),TODAY()))-(MAX(DATE(2030,4,1),Mitarbeiter!$C87))+1),MAX(0,NETWORKDAYS(MAX(DATE(2030,4,1),Mitarbeiter!$C87),MIN(DATE(2030,5,0),IF(Mitarbeiter!$D87="",DATE(2030,5,0),Mitarbeiter!$D87),TODAY()),Einstellungen!$F$13:$F$67)))*N(Mitarbeiter!$E87)/IF(Einstellungen!$C$11="7 Tage",7,5),N('Ist-Stunden'!BE87)+(N(Krankheitstage!DB87)+N(Krankheitstage!DN87))*N($C87))))</f>
        <v/>
      </c>
      <c r="CJ87" s="76">
        <f>IF($B87="",0,IF(Einstellungen!$C$10="Ja",MAX(IF(Einstellungen!$C$11="7 Tage",MAX(0,(MIN(DATE(2030,6,0),IF(Mitarbeiter!$D87="",DATE(2030,6,0),Mitarbeiter!$D87),TODAY()))-(MAX(DATE(2030,5,1),Mitarbeiter!$C87))+1),MAX(0,NETWORKDAYS(MAX(DATE(2030,5,1),Mitarbeiter!$C87),MIN(DATE(2030,6,0),IF(Mitarbeiter!$D87="",DATE(2030,6,0),Mitarbeiter!$D87),TODAY()),Einstellungen!$F$13:$F$67)))*N(Mitarbeiter!$E87)/IF(Einstellungen!$C$11="7 Tage",7,5),N('Ist-Stunden'!BF87)),MAX(IF(Einstellungen!$C$11="7 Tage",MAX(0,(MIN(DATE(2030,6,0),IF(Mitarbeiter!$D87="",DATE(2030,6,0),Mitarbeiter!$D87),TODAY()))-(MAX(DATE(2030,5,1),Mitarbeiter!$C87))+1),MAX(0,NETWORKDAYS(MAX(DATE(2030,5,1),Mitarbeiter!$C87),MIN(DATE(2030,6,0),IF(Mitarbeiter!$D87="",DATE(2030,6,0),Mitarbeiter!$D87),TODAY()),Einstellungen!$F$13:$F$67)))*N(Mitarbeiter!$E87)/IF(Einstellungen!$C$11="7 Tage",7,5),N('Ist-Stunden'!BF87)+(N(Krankheitstage!DC87)+N(Krankheitstage!DO87))*N($C87))))</f>
        <v/>
      </c>
      <c r="CK87" s="76">
        <f>IF($B87="",0,IF(Einstellungen!$C$10="Ja",MAX(IF(Einstellungen!$C$11="7 Tage",MAX(0,(MIN(DATE(2030,7,0),IF(Mitarbeiter!$D87="",DATE(2030,7,0),Mitarbeiter!$D87),TODAY()))-(MAX(DATE(2030,6,1),Mitarbeiter!$C87))+1),MAX(0,NETWORKDAYS(MAX(DATE(2030,6,1),Mitarbeiter!$C87),MIN(DATE(2030,7,0),IF(Mitarbeiter!$D87="",DATE(2030,7,0),Mitarbeiter!$D87),TODAY()),Einstellungen!$F$13:$F$67)))*N(Mitarbeiter!$E87)/IF(Einstellungen!$C$11="7 Tage",7,5),N('Ist-Stunden'!BG87)),MAX(IF(Einstellungen!$C$11="7 Tage",MAX(0,(MIN(DATE(2030,7,0),IF(Mitarbeiter!$D87="",DATE(2030,7,0),Mitarbeiter!$D87),TODAY()))-(MAX(DATE(2030,6,1),Mitarbeiter!$C87))+1),MAX(0,NETWORKDAYS(MAX(DATE(2030,6,1),Mitarbeiter!$C87),MIN(DATE(2030,7,0),IF(Mitarbeiter!$D87="",DATE(2030,7,0),Mitarbeiter!$D87),TODAY()),Einstellungen!$F$13:$F$67)))*N(Mitarbeiter!$E87)/IF(Einstellungen!$C$11="7 Tage",7,5),N('Ist-Stunden'!BG87)+(N(Krankheitstage!DD87)+N(Krankheitstage!DP87))*N($C87))))</f>
        <v/>
      </c>
      <c r="CL87" s="76">
        <f>IF($B87="",0,IF(Einstellungen!$C$10="Ja",MAX(IF(Einstellungen!$C$11="7 Tage",MAX(0,(MIN(DATE(2030,8,0),IF(Mitarbeiter!$D87="",DATE(2030,8,0),Mitarbeiter!$D87),TODAY()))-(MAX(DATE(2030,7,1),Mitarbeiter!$C87))+1),MAX(0,NETWORKDAYS(MAX(DATE(2030,7,1),Mitarbeiter!$C87),MIN(DATE(2030,8,0),IF(Mitarbeiter!$D87="",DATE(2030,8,0),Mitarbeiter!$D87),TODAY()),Einstellungen!$F$13:$F$67)))*N(Mitarbeiter!$E87)/IF(Einstellungen!$C$11="7 Tage",7,5),N('Ist-Stunden'!BH87)),MAX(IF(Einstellungen!$C$11="7 Tage",MAX(0,(MIN(DATE(2030,8,0),IF(Mitarbeiter!$D87="",DATE(2030,8,0),Mitarbeiter!$D87),TODAY()))-(MAX(DATE(2030,7,1),Mitarbeiter!$C87))+1),MAX(0,NETWORKDAYS(MAX(DATE(2030,7,1),Mitarbeiter!$C87),MIN(DATE(2030,8,0),IF(Mitarbeiter!$D87="",DATE(2030,8,0),Mitarbeiter!$D87),TODAY()),Einstellungen!$F$13:$F$67)))*N(Mitarbeiter!$E87)/IF(Einstellungen!$C$11="7 Tage",7,5),N('Ist-Stunden'!BH87)+(N(Krankheitstage!DE87)+N(Krankheitstage!DQ87))*N($C87))))</f>
        <v/>
      </c>
      <c r="CM87" s="76">
        <f>IF($B87="",0,IF(Einstellungen!$C$10="Ja",MAX(IF(Einstellungen!$C$11="7 Tage",MAX(0,(MIN(DATE(2030,9,0),IF(Mitarbeiter!$D87="",DATE(2030,9,0),Mitarbeiter!$D87),TODAY()))-(MAX(DATE(2030,8,1),Mitarbeiter!$C87))+1),MAX(0,NETWORKDAYS(MAX(DATE(2030,8,1),Mitarbeiter!$C87),MIN(DATE(2030,9,0),IF(Mitarbeiter!$D87="",DATE(2030,9,0),Mitarbeiter!$D87),TODAY()),Einstellungen!$F$13:$F$67)))*N(Mitarbeiter!$E87)/IF(Einstellungen!$C$11="7 Tage",7,5),N('Ist-Stunden'!BI87)),MAX(IF(Einstellungen!$C$11="7 Tage",MAX(0,(MIN(DATE(2030,9,0),IF(Mitarbeiter!$D87="",DATE(2030,9,0),Mitarbeiter!$D87),TODAY()))-(MAX(DATE(2030,8,1),Mitarbeiter!$C87))+1),MAX(0,NETWORKDAYS(MAX(DATE(2030,8,1),Mitarbeiter!$C87),MIN(DATE(2030,9,0),IF(Mitarbeiter!$D87="",DATE(2030,9,0),Mitarbeiter!$D87),TODAY()),Einstellungen!$F$13:$F$67)))*N(Mitarbeiter!$E87)/IF(Einstellungen!$C$11="7 Tage",7,5),N('Ist-Stunden'!BI87)+(N(Krankheitstage!DF87)+N(Krankheitstage!DR87))*N($C87))))</f>
        <v/>
      </c>
      <c r="CN87" s="76">
        <f>IF($B87="",0,IF(Einstellungen!$C$10="Ja",MAX(IF(Einstellungen!$C$11="7 Tage",MAX(0,(MIN(DATE(2030,10,0),IF(Mitarbeiter!$D87="",DATE(2030,10,0),Mitarbeiter!$D87),TODAY()))-(MAX(DATE(2030,9,1),Mitarbeiter!$C87))+1),MAX(0,NETWORKDAYS(MAX(DATE(2030,9,1),Mitarbeiter!$C87),MIN(DATE(2030,10,0),IF(Mitarbeiter!$D87="",DATE(2030,10,0),Mitarbeiter!$D87),TODAY()),Einstellungen!$F$13:$F$67)))*N(Mitarbeiter!$E87)/IF(Einstellungen!$C$11="7 Tage",7,5),N('Ist-Stunden'!BJ87)),MAX(IF(Einstellungen!$C$11="7 Tage",MAX(0,(MIN(DATE(2030,10,0),IF(Mitarbeiter!$D87="",DATE(2030,10,0),Mitarbeiter!$D87),TODAY()))-(MAX(DATE(2030,9,1),Mitarbeiter!$C87))+1),MAX(0,NETWORKDAYS(MAX(DATE(2030,9,1),Mitarbeiter!$C87),MIN(DATE(2030,10,0),IF(Mitarbeiter!$D87="",DATE(2030,10,0),Mitarbeiter!$D87),TODAY()),Einstellungen!$F$13:$F$67)))*N(Mitarbeiter!$E87)/IF(Einstellungen!$C$11="7 Tage",7,5),N('Ist-Stunden'!BJ87)+(N(Krankheitstage!DG87)+N(Krankheitstage!DS87))*N($C87))))</f>
        <v/>
      </c>
      <c r="CO87" s="76">
        <f>IF($B87="",0,IF(Einstellungen!$C$10="Ja",MAX(IF(Einstellungen!$C$11="7 Tage",MAX(0,(MIN(DATE(2030,11,0),IF(Mitarbeiter!$D87="",DATE(2030,11,0),Mitarbeiter!$D87),TODAY()))-(MAX(DATE(2030,10,1),Mitarbeiter!$C87))+1),MAX(0,NETWORKDAYS(MAX(DATE(2030,10,1),Mitarbeiter!$C87),MIN(DATE(2030,11,0),IF(Mitarbeiter!$D87="",DATE(2030,11,0),Mitarbeiter!$D87),TODAY()),Einstellungen!$F$13:$F$67)))*N(Mitarbeiter!$E87)/IF(Einstellungen!$C$11="7 Tage",7,5),N('Ist-Stunden'!BK87)),MAX(IF(Einstellungen!$C$11="7 Tage",MAX(0,(MIN(DATE(2030,11,0),IF(Mitarbeiter!$D87="",DATE(2030,11,0),Mitarbeiter!$D87),TODAY()))-(MAX(DATE(2030,10,1),Mitarbeiter!$C87))+1),MAX(0,NETWORKDAYS(MAX(DATE(2030,10,1),Mitarbeiter!$C87),MIN(DATE(2030,11,0),IF(Mitarbeiter!$D87="",DATE(2030,11,0),Mitarbeiter!$D87),TODAY()),Einstellungen!$F$13:$F$67)))*N(Mitarbeiter!$E87)/IF(Einstellungen!$C$11="7 Tage",7,5),N('Ist-Stunden'!BK87)+(N(Krankheitstage!DH87)+N(Krankheitstage!DT87))*N($C87))))</f>
        <v/>
      </c>
      <c r="CP87" s="76">
        <f>IF($B87="",0,IF(Einstellungen!$C$10="Ja",MAX(IF(Einstellungen!$C$11="7 Tage",MAX(0,(MIN(DATE(2030,12,0),IF(Mitarbeiter!$D87="",DATE(2030,12,0),Mitarbeiter!$D87),TODAY()))-(MAX(DATE(2030,11,1),Mitarbeiter!$C87))+1),MAX(0,NETWORKDAYS(MAX(DATE(2030,11,1),Mitarbeiter!$C87),MIN(DATE(2030,12,0),IF(Mitarbeiter!$D87="",DATE(2030,12,0),Mitarbeiter!$D87),TODAY()),Einstellungen!$F$13:$F$67)))*N(Mitarbeiter!$E87)/IF(Einstellungen!$C$11="7 Tage",7,5),N('Ist-Stunden'!BL87)),MAX(IF(Einstellungen!$C$11="7 Tage",MAX(0,(MIN(DATE(2030,12,0),IF(Mitarbeiter!$D87="",DATE(2030,12,0),Mitarbeiter!$D87),TODAY()))-(MAX(DATE(2030,11,1),Mitarbeiter!$C87))+1),MAX(0,NETWORKDAYS(MAX(DATE(2030,11,1),Mitarbeiter!$C87),MIN(DATE(2030,12,0),IF(Mitarbeiter!$D87="",DATE(2030,12,0),Mitarbeiter!$D87),TODAY()),Einstellungen!$F$13:$F$67)))*N(Mitarbeiter!$E87)/IF(Einstellungen!$C$11="7 Tage",7,5),N('Ist-Stunden'!BL87)+(N(Krankheitstage!DI87)+N(Krankheitstage!DU87))*N($C87))))</f>
        <v/>
      </c>
      <c r="CQ87" s="76">
        <f>IF($B87="",0,IF(Einstellungen!$C$10="Ja",MAX(IF(Einstellungen!$C$11="7 Tage",MAX(0,(MIN(DATE(2030,13,0),IF(Mitarbeiter!$D87="",DATE(2030,13,0),Mitarbeiter!$D87),TODAY()))-(MAX(DATE(2030,12,1),Mitarbeiter!$C87))+1),MAX(0,NETWORKDAYS(MAX(DATE(2030,12,1),Mitarbeiter!$C87),MIN(DATE(2030,13,0),IF(Mitarbeiter!$D87="",DATE(2030,13,0),Mitarbeiter!$D87),TODAY()),Einstellungen!$F$13:$F$67)))*N(Mitarbeiter!$E87)/IF(Einstellungen!$C$11="7 Tage",7,5),N('Ist-Stunden'!BM87)),MAX(IF(Einstellungen!$C$11="7 Tage",MAX(0,(MIN(DATE(2030,13,0),IF(Mitarbeiter!$D87="",DATE(2030,13,0),Mitarbeiter!$D87),TODAY()))-(MAX(DATE(2030,12,1),Mitarbeiter!$C87))+1),MAX(0,NETWORKDAYS(MAX(DATE(2030,12,1),Mitarbeiter!$C87),MIN(DATE(2030,13,0),IF(Mitarbeiter!$D87="",DATE(2030,13,0),Mitarbeiter!$D87),TODAY()),Einstellungen!$F$13:$F$67)))*N(Mitarbeiter!$E87)/IF(Einstellungen!$C$11="7 Tage",7,5),N('Ist-Stunden'!BM87)+(N(Krankheitstage!DJ87)+N(Krankheitstage!DV87))*N($C87))))</f>
        <v/>
      </c>
    </row>
    <row r="88">
      <c r="A88" s="73">
        <f>IF(Mitarbeiter!B88="","",Mitarbeiter!A88)</f>
        <v/>
      </c>
      <c r="B88" s="6">
        <f>IF(Mitarbeiter!B88="","",Mitarbeiter!B88)</f>
        <v/>
      </c>
      <c r="C88" s="74">
        <f>IF(Mitarbeiter!B88="","",Mitarbeiter!F88)</f>
        <v/>
      </c>
      <c r="D88" s="75">
        <f>N(INDEX(Krankheitstage!$G88:$DV88,1,(Einstellungen!$C$3-2026)*24+1))</f>
        <v/>
      </c>
      <c r="E88" s="75">
        <f>N(INDEX(Krankheitstage!$G88:$DV88,1,(Einstellungen!$C$3-2026)*24+2))</f>
        <v/>
      </c>
      <c r="F88" s="75">
        <f>N(INDEX(Krankheitstage!$G88:$DV88,1,(Einstellungen!$C$3-2026)*24+3))</f>
        <v/>
      </c>
      <c r="G88" s="75">
        <f>N(INDEX(Krankheitstage!$G88:$DV88,1,(Einstellungen!$C$3-2026)*24+4))</f>
        <v/>
      </c>
      <c r="H88" s="75">
        <f>N(INDEX(Krankheitstage!$G88:$DV88,1,(Einstellungen!$C$3-2026)*24+5))</f>
        <v/>
      </c>
      <c r="I88" s="75">
        <f>N(INDEX(Krankheitstage!$G88:$DV88,1,(Einstellungen!$C$3-2026)*24+6))</f>
        <v/>
      </c>
      <c r="J88" s="75">
        <f>N(INDEX(Krankheitstage!$G88:$DV88,1,(Einstellungen!$C$3-2026)*24+7))</f>
        <v/>
      </c>
      <c r="K88" s="75">
        <f>N(INDEX(Krankheitstage!$G88:$DV88,1,(Einstellungen!$C$3-2026)*24+8))</f>
        <v/>
      </c>
      <c r="L88" s="75">
        <f>N(INDEX(Krankheitstage!$G88:$DV88,1,(Einstellungen!$C$3-2026)*24+9))</f>
        <v/>
      </c>
      <c r="M88" s="75">
        <f>N(INDEX(Krankheitstage!$G88:$DV88,1,(Einstellungen!$C$3-2026)*24+10))</f>
        <v/>
      </c>
      <c r="N88" s="75">
        <f>N(INDEX(Krankheitstage!$G88:$DV88,1,(Einstellungen!$C$3-2026)*24+11))</f>
        <v/>
      </c>
      <c r="O88" s="75">
        <f>N(INDEX(Krankheitstage!$G88:$DV88,1,(Einstellungen!$C$3-2026)*24+12))</f>
        <v/>
      </c>
      <c r="P88" s="75">
        <f>IF($B88="","",SUM(D88:O88))</f>
        <v/>
      </c>
      <c r="Q88" s="75">
        <f>N(INDEX(Krankheitstage!$G88:$DV88,1,(Einstellungen!$C$3-2026)*24+13))</f>
        <v/>
      </c>
      <c r="R88" s="75">
        <f>N(INDEX(Krankheitstage!$G88:$DV88,1,(Einstellungen!$C$3-2026)*24+14))</f>
        <v/>
      </c>
      <c r="S88" s="75">
        <f>N(INDEX(Krankheitstage!$G88:$DV88,1,(Einstellungen!$C$3-2026)*24+15))</f>
        <v/>
      </c>
      <c r="T88" s="75">
        <f>N(INDEX(Krankheitstage!$G88:$DV88,1,(Einstellungen!$C$3-2026)*24+16))</f>
        <v/>
      </c>
      <c r="U88" s="75">
        <f>N(INDEX(Krankheitstage!$G88:$DV88,1,(Einstellungen!$C$3-2026)*24+17))</f>
        <v/>
      </c>
      <c r="V88" s="75">
        <f>N(INDEX(Krankheitstage!$G88:$DV88,1,(Einstellungen!$C$3-2026)*24+18))</f>
        <v/>
      </c>
      <c r="W88" s="75">
        <f>N(INDEX(Krankheitstage!$G88:$DV88,1,(Einstellungen!$C$3-2026)*24+19))</f>
        <v/>
      </c>
      <c r="X88" s="75">
        <f>N(INDEX(Krankheitstage!$G88:$DV88,1,(Einstellungen!$C$3-2026)*24+20))</f>
        <v/>
      </c>
      <c r="Y88" s="75">
        <f>N(INDEX(Krankheitstage!$G88:$DV88,1,(Einstellungen!$C$3-2026)*24+21))</f>
        <v/>
      </c>
      <c r="Z88" s="75">
        <f>N(INDEX(Krankheitstage!$G88:$DV88,1,(Einstellungen!$C$3-2026)*24+22))</f>
        <v/>
      </c>
      <c r="AA88" s="75">
        <f>N(INDEX(Krankheitstage!$G88:$DV88,1,(Einstellungen!$C$3-2026)*24+23))</f>
        <v/>
      </c>
      <c r="AB88" s="75">
        <f>N(INDEX(Krankheitstage!$G88:$DV88,1,(Einstellungen!$C$3-2026)*24+24))</f>
        <v/>
      </c>
      <c r="AC88" s="75">
        <f>IF($B88="","",SUM(Q88:AB88))</f>
        <v/>
      </c>
      <c r="AD88" s="75">
        <f>IF($B88="","",SUM(P88,AC88))</f>
        <v/>
      </c>
      <c r="AE88" s="76">
        <f>IF($B88="","",AD88*N(C88))</f>
        <v/>
      </c>
      <c r="AF88" s="75">
        <f>IF($B88="","",Krankheitstage!E88)</f>
        <v/>
      </c>
      <c r="AG88" s="76">
        <f>IF($B88="","",AF88*N(C88))</f>
        <v/>
      </c>
      <c r="AH88" s="76">
        <f>IF($B88="","",INDEX($AJ88:$CQ88,1,(Einstellungen!$C$3-2026)*12+1)+INDEX($AJ88:$CQ88,1,(Einstellungen!$C$3-2026)*12+2)+INDEX($AJ88:$CQ88,1,(Einstellungen!$C$3-2026)*12+3)+INDEX($AJ88:$CQ88,1,(Einstellungen!$C$3-2026)*12+4)+INDEX($AJ88:$CQ88,1,(Einstellungen!$C$3-2026)*12+5)+INDEX($AJ88:$CQ88,1,(Einstellungen!$C$3-2026)*12+6)+INDEX($AJ88:$CQ88,1,(Einstellungen!$C$3-2026)*12+7)+INDEX($AJ88:$CQ88,1,(Einstellungen!$C$3-2026)*12+8)+INDEX($AJ88:$CQ88,1,(Einstellungen!$C$3-2026)*12+9)+INDEX($AJ88:$CQ88,1,(Einstellungen!$C$3-2026)*12+10)+INDEX($AJ88:$CQ88,1,(Einstellungen!$C$3-2026)*12+11)+INDEX($AJ88:$CQ88,1,(Einstellungen!$C$3-2026)*12+12))</f>
        <v/>
      </c>
      <c r="AI88" s="76">
        <f>IF($B88="","",SUM($AJ88:$CQ88))</f>
        <v/>
      </c>
      <c r="AJ88" s="76">
        <f>IF($B88="",0,IF(Einstellungen!$C$10="Ja",MAX(IF(Einstellungen!$C$11="7 Tage",MAX(0,(MIN(DATE(2026,2,0),IF(Mitarbeiter!$D88="",DATE(2026,2,0),Mitarbeiter!$D88),TODAY()))-(MAX(DATE(2026,1,1),Mitarbeiter!$C88))+1),MAX(0,NETWORKDAYS(MAX(DATE(2026,1,1),Mitarbeiter!$C88),MIN(DATE(2026,2,0),IF(Mitarbeiter!$D88="",DATE(2026,2,0),Mitarbeiter!$D88),TODAY()),Einstellungen!$F$13:$F$67)))*N(Mitarbeiter!$E88)/IF(Einstellungen!$C$11="7 Tage",7,5),N('Ist-Stunden'!F88)),MAX(IF(Einstellungen!$C$11="7 Tage",MAX(0,(MIN(DATE(2026,2,0),IF(Mitarbeiter!$D88="",DATE(2026,2,0),Mitarbeiter!$D88),TODAY()))-(MAX(DATE(2026,1,1),Mitarbeiter!$C88))+1),MAX(0,NETWORKDAYS(MAX(DATE(2026,1,1),Mitarbeiter!$C88),MIN(DATE(2026,2,0),IF(Mitarbeiter!$D88="",DATE(2026,2,0),Mitarbeiter!$D88),TODAY()),Einstellungen!$F$13:$F$67)))*N(Mitarbeiter!$E88)/IF(Einstellungen!$C$11="7 Tage",7,5),N('Ist-Stunden'!F88)+(N(Krankheitstage!G88)+N(Krankheitstage!S88))*N($C88))))</f>
        <v/>
      </c>
      <c r="AK88" s="76">
        <f>IF($B88="",0,IF(Einstellungen!$C$10="Ja",MAX(IF(Einstellungen!$C$11="7 Tage",MAX(0,(MIN(DATE(2026,3,0),IF(Mitarbeiter!$D88="",DATE(2026,3,0),Mitarbeiter!$D88),TODAY()))-(MAX(DATE(2026,2,1),Mitarbeiter!$C88))+1),MAX(0,NETWORKDAYS(MAX(DATE(2026,2,1),Mitarbeiter!$C88),MIN(DATE(2026,3,0),IF(Mitarbeiter!$D88="",DATE(2026,3,0),Mitarbeiter!$D88),TODAY()),Einstellungen!$F$13:$F$67)))*N(Mitarbeiter!$E88)/IF(Einstellungen!$C$11="7 Tage",7,5),N('Ist-Stunden'!G88)),MAX(IF(Einstellungen!$C$11="7 Tage",MAX(0,(MIN(DATE(2026,3,0),IF(Mitarbeiter!$D88="",DATE(2026,3,0),Mitarbeiter!$D88),TODAY()))-(MAX(DATE(2026,2,1),Mitarbeiter!$C88))+1),MAX(0,NETWORKDAYS(MAX(DATE(2026,2,1),Mitarbeiter!$C88),MIN(DATE(2026,3,0),IF(Mitarbeiter!$D88="",DATE(2026,3,0),Mitarbeiter!$D88),TODAY()),Einstellungen!$F$13:$F$67)))*N(Mitarbeiter!$E88)/IF(Einstellungen!$C$11="7 Tage",7,5),N('Ist-Stunden'!G88)+(N(Krankheitstage!H88)+N(Krankheitstage!T88))*N($C88))))</f>
        <v/>
      </c>
      <c r="AL88" s="76">
        <f>IF($B88="",0,IF(Einstellungen!$C$10="Ja",MAX(IF(Einstellungen!$C$11="7 Tage",MAX(0,(MIN(DATE(2026,4,0),IF(Mitarbeiter!$D88="",DATE(2026,4,0),Mitarbeiter!$D88),TODAY()))-(MAX(DATE(2026,3,1),Mitarbeiter!$C88))+1),MAX(0,NETWORKDAYS(MAX(DATE(2026,3,1),Mitarbeiter!$C88),MIN(DATE(2026,4,0),IF(Mitarbeiter!$D88="",DATE(2026,4,0),Mitarbeiter!$D88),TODAY()),Einstellungen!$F$13:$F$67)))*N(Mitarbeiter!$E88)/IF(Einstellungen!$C$11="7 Tage",7,5),N('Ist-Stunden'!H88)),MAX(IF(Einstellungen!$C$11="7 Tage",MAX(0,(MIN(DATE(2026,4,0),IF(Mitarbeiter!$D88="",DATE(2026,4,0),Mitarbeiter!$D88),TODAY()))-(MAX(DATE(2026,3,1),Mitarbeiter!$C88))+1),MAX(0,NETWORKDAYS(MAX(DATE(2026,3,1),Mitarbeiter!$C88),MIN(DATE(2026,4,0),IF(Mitarbeiter!$D88="",DATE(2026,4,0),Mitarbeiter!$D88),TODAY()),Einstellungen!$F$13:$F$67)))*N(Mitarbeiter!$E88)/IF(Einstellungen!$C$11="7 Tage",7,5),N('Ist-Stunden'!H88)+(N(Krankheitstage!I88)+N(Krankheitstage!U88))*N($C88))))</f>
        <v/>
      </c>
      <c r="AM88" s="76">
        <f>IF($B88="",0,IF(Einstellungen!$C$10="Ja",MAX(IF(Einstellungen!$C$11="7 Tage",MAX(0,(MIN(DATE(2026,5,0),IF(Mitarbeiter!$D88="",DATE(2026,5,0),Mitarbeiter!$D88),TODAY()))-(MAX(DATE(2026,4,1),Mitarbeiter!$C88))+1),MAX(0,NETWORKDAYS(MAX(DATE(2026,4,1),Mitarbeiter!$C88),MIN(DATE(2026,5,0),IF(Mitarbeiter!$D88="",DATE(2026,5,0),Mitarbeiter!$D88),TODAY()),Einstellungen!$F$13:$F$67)))*N(Mitarbeiter!$E88)/IF(Einstellungen!$C$11="7 Tage",7,5),N('Ist-Stunden'!I88)),MAX(IF(Einstellungen!$C$11="7 Tage",MAX(0,(MIN(DATE(2026,5,0),IF(Mitarbeiter!$D88="",DATE(2026,5,0),Mitarbeiter!$D88),TODAY()))-(MAX(DATE(2026,4,1),Mitarbeiter!$C88))+1),MAX(0,NETWORKDAYS(MAX(DATE(2026,4,1),Mitarbeiter!$C88),MIN(DATE(2026,5,0),IF(Mitarbeiter!$D88="",DATE(2026,5,0),Mitarbeiter!$D88),TODAY()),Einstellungen!$F$13:$F$67)))*N(Mitarbeiter!$E88)/IF(Einstellungen!$C$11="7 Tage",7,5),N('Ist-Stunden'!I88)+(N(Krankheitstage!J88)+N(Krankheitstage!V88))*N($C88))))</f>
        <v/>
      </c>
      <c r="AN88" s="76">
        <f>IF($B88="",0,IF(Einstellungen!$C$10="Ja",MAX(IF(Einstellungen!$C$11="7 Tage",MAX(0,(MIN(DATE(2026,6,0),IF(Mitarbeiter!$D88="",DATE(2026,6,0),Mitarbeiter!$D88),TODAY()))-(MAX(DATE(2026,5,1),Mitarbeiter!$C88))+1),MAX(0,NETWORKDAYS(MAX(DATE(2026,5,1),Mitarbeiter!$C88),MIN(DATE(2026,6,0),IF(Mitarbeiter!$D88="",DATE(2026,6,0),Mitarbeiter!$D88),TODAY()),Einstellungen!$F$13:$F$67)))*N(Mitarbeiter!$E88)/IF(Einstellungen!$C$11="7 Tage",7,5),N('Ist-Stunden'!J88)),MAX(IF(Einstellungen!$C$11="7 Tage",MAX(0,(MIN(DATE(2026,6,0),IF(Mitarbeiter!$D88="",DATE(2026,6,0),Mitarbeiter!$D88),TODAY()))-(MAX(DATE(2026,5,1),Mitarbeiter!$C88))+1),MAX(0,NETWORKDAYS(MAX(DATE(2026,5,1),Mitarbeiter!$C88),MIN(DATE(2026,6,0),IF(Mitarbeiter!$D88="",DATE(2026,6,0),Mitarbeiter!$D88),TODAY()),Einstellungen!$F$13:$F$67)))*N(Mitarbeiter!$E88)/IF(Einstellungen!$C$11="7 Tage",7,5),N('Ist-Stunden'!J88)+(N(Krankheitstage!K88)+N(Krankheitstage!W88))*N($C88))))</f>
        <v/>
      </c>
      <c r="AO88" s="76">
        <f>IF($B88="",0,IF(Einstellungen!$C$10="Ja",MAX(IF(Einstellungen!$C$11="7 Tage",MAX(0,(MIN(DATE(2026,7,0),IF(Mitarbeiter!$D88="",DATE(2026,7,0),Mitarbeiter!$D88),TODAY()))-(MAX(DATE(2026,6,1),Mitarbeiter!$C88))+1),MAX(0,NETWORKDAYS(MAX(DATE(2026,6,1),Mitarbeiter!$C88),MIN(DATE(2026,7,0),IF(Mitarbeiter!$D88="",DATE(2026,7,0),Mitarbeiter!$D88),TODAY()),Einstellungen!$F$13:$F$67)))*N(Mitarbeiter!$E88)/IF(Einstellungen!$C$11="7 Tage",7,5),N('Ist-Stunden'!K88)),MAX(IF(Einstellungen!$C$11="7 Tage",MAX(0,(MIN(DATE(2026,7,0),IF(Mitarbeiter!$D88="",DATE(2026,7,0),Mitarbeiter!$D88),TODAY()))-(MAX(DATE(2026,6,1),Mitarbeiter!$C88))+1),MAX(0,NETWORKDAYS(MAX(DATE(2026,6,1),Mitarbeiter!$C88),MIN(DATE(2026,7,0),IF(Mitarbeiter!$D88="",DATE(2026,7,0),Mitarbeiter!$D88),TODAY()),Einstellungen!$F$13:$F$67)))*N(Mitarbeiter!$E88)/IF(Einstellungen!$C$11="7 Tage",7,5),N('Ist-Stunden'!K88)+(N(Krankheitstage!L88)+N(Krankheitstage!X88))*N($C88))))</f>
        <v/>
      </c>
      <c r="AP88" s="76">
        <f>IF($B88="",0,IF(Einstellungen!$C$10="Ja",MAX(IF(Einstellungen!$C$11="7 Tage",MAX(0,(MIN(DATE(2026,8,0),IF(Mitarbeiter!$D88="",DATE(2026,8,0),Mitarbeiter!$D88),TODAY()))-(MAX(DATE(2026,7,1),Mitarbeiter!$C88))+1),MAX(0,NETWORKDAYS(MAX(DATE(2026,7,1),Mitarbeiter!$C88),MIN(DATE(2026,8,0),IF(Mitarbeiter!$D88="",DATE(2026,8,0),Mitarbeiter!$D88),TODAY()),Einstellungen!$F$13:$F$67)))*N(Mitarbeiter!$E88)/IF(Einstellungen!$C$11="7 Tage",7,5),N('Ist-Stunden'!L88)),MAX(IF(Einstellungen!$C$11="7 Tage",MAX(0,(MIN(DATE(2026,8,0),IF(Mitarbeiter!$D88="",DATE(2026,8,0),Mitarbeiter!$D88),TODAY()))-(MAX(DATE(2026,7,1),Mitarbeiter!$C88))+1),MAX(0,NETWORKDAYS(MAX(DATE(2026,7,1),Mitarbeiter!$C88),MIN(DATE(2026,8,0),IF(Mitarbeiter!$D88="",DATE(2026,8,0),Mitarbeiter!$D88),TODAY()),Einstellungen!$F$13:$F$67)))*N(Mitarbeiter!$E88)/IF(Einstellungen!$C$11="7 Tage",7,5),N('Ist-Stunden'!L88)+(N(Krankheitstage!M88)+N(Krankheitstage!Y88))*N($C88))))</f>
        <v/>
      </c>
      <c r="AQ88" s="76">
        <f>IF($B88="",0,IF(Einstellungen!$C$10="Ja",MAX(IF(Einstellungen!$C$11="7 Tage",MAX(0,(MIN(DATE(2026,9,0),IF(Mitarbeiter!$D88="",DATE(2026,9,0),Mitarbeiter!$D88),TODAY()))-(MAX(DATE(2026,8,1),Mitarbeiter!$C88))+1),MAX(0,NETWORKDAYS(MAX(DATE(2026,8,1),Mitarbeiter!$C88),MIN(DATE(2026,9,0),IF(Mitarbeiter!$D88="",DATE(2026,9,0),Mitarbeiter!$D88),TODAY()),Einstellungen!$F$13:$F$67)))*N(Mitarbeiter!$E88)/IF(Einstellungen!$C$11="7 Tage",7,5),N('Ist-Stunden'!M88)),MAX(IF(Einstellungen!$C$11="7 Tage",MAX(0,(MIN(DATE(2026,9,0),IF(Mitarbeiter!$D88="",DATE(2026,9,0),Mitarbeiter!$D88),TODAY()))-(MAX(DATE(2026,8,1),Mitarbeiter!$C88))+1),MAX(0,NETWORKDAYS(MAX(DATE(2026,8,1),Mitarbeiter!$C88),MIN(DATE(2026,9,0),IF(Mitarbeiter!$D88="",DATE(2026,9,0),Mitarbeiter!$D88),TODAY()),Einstellungen!$F$13:$F$67)))*N(Mitarbeiter!$E88)/IF(Einstellungen!$C$11="7 Tage",7,5),N('Ist-Stunden'!M88)+(N(Krankheitstage!N88)+N(Krankheitstage!Z88))*N($C88))))</f>
        <v/>
      </c>
      <c r="AR88" s="76">
        <f>IF($B88="",0,IF(Einstellungen!$C$10="Ja",MAX(IF(Einstellungen!$C$11="7 Tage",MAX(0,(MIN(DATE(2026,10,0),IF(Mitarbeiter!$D88="",DATE(2026,10,0),Mitarbeiter!$D88),TODAY()))-(MAX(DATE(2026,9,1),Mitarbeiter!$C88))+1),MAX(0,NETWORKDAYS(MAX(DATE(2026,9,1),Mitarbeiter!$C88),MIN(DATE(2026,10,0),IF(Mitarbeiter!$D88="",DATE(2026,10,0),Mitarbeiter!$D88),TODAY()),Einstellungen!$F$13:$F$67)))*N(Mitarbeiter!$E88)/IF(Einstellungen!$C$11="7 Tage",7,5),N('Ist-Stunden'!N88)),MAX(IF(Einstellungen!$C$11="7 Tage",MAX(0,(MIN(DATE(2026,10,0),IF(Mitarbeiter!$D88="",DATE(2026,10,0),Mitarbeiter!$D88),TODAY()))-(MAX(DATE(2026,9,1),Mitarbeiter!$C88))+1),MAX(0,NETWORKDAYS(MAX(DATE(2026,9,1),Mitarbeiter!$C88),MIN(DATE(2026,10,0),IF(Mitarbeiter!$D88="",DATE(2026,10,0),Mitarbeiter!$D88),TODAY()),Einstellungen!$F$13:$F$67)))*N(Mitarbeiter!$E88)/IF(Einstellungen!$C$11="7 Tage",7,5),N('Ist-Stunden'!N88)+(N(Krankheitstage!O88)+N(Krankheitstage!AA88))*N($C88))))</f>
        <v/>
      </c>
      <c r="AS88" s="76">
        <f>IF($B88="",0,IF(Einstellungen!$C$10="Ja",MAX(IF(Einstellungen!$C$11="7 Tage",MAX(0,(MIN(DATE(2026,11,0),IF(Mitarbeiter!$D88="",DATE(2026,11,0),Mitarbeiter!$D88),TODAY()))-(MAX(DATE(2026,10,1),Mitarbeiter!$C88))+1),MAX(0,NETWORKDAYS(MAX(DATE(2026,10,1),Mitarbeiter!$C88),MIN(DATE(2026,11,0),IF(Mitarbeiter!$D88="",DATE(2026,11,0),Mitarbeiter!$D88),TODAY()),Einstellungen!$F$13:$F$67)))*N(Mitarbeiter!$E88)/IF(Einstellungen!$C$11="7 Tage",7,5),N('Ist-Stunden'!O88)),MAX(IF(Einstellungen!$C$11="7 Tage",MAX(0,(MIN(DATE(2026,11,0),IF(Mitarbeiter!$D88="",DATE(2026,11,0),Mitarbeiter!$D88),TODAY()))-(MAX(DATE(2026,10,1),Mitarbeiter!$C88))+1),MAX(0,NETWORKDAYS(MAX(DATE(2026,10,1),Mitarbeiter!$C88),MIN(DATE(2026,11,0),IF(Mitarbeiter!$D88="",DATE(2026,11,0),Mitarbeiter!$D88),TODAY()),Einstellungen!$F$13:$F$67)))*N(Mitarbeiter!$E88)/IF(Einstellungen!$C$11="7 Tage",7,5),N('Ist-Stunden'!O88)+(N(Krankheitstage!P88)+N(Krankheitstage!AB88))*N($C88))))</f>
        <v/>
      </c>
      <c r="AT88" s="76">
        <f>IF($B88="",0,IF(Einstellungen!$C$10="Ja",MAX(IF(Einstellungen!$C$11="7 Tage",MAX(0,(MIN(DATE(2026,12,0),IF(Mitarbeiter!$D88="",DATE(2026,12,0),Mitarbeiter!$D88),TODAY()))-(MAX(DATE(2026,11,1),Mitarbeiter!$C88))+1),MAX(0,NETWORKDAYS(MAX(DATE(2026,11,1),Mitarbeiter!$C88),MIN(DATE(2026,12,0),IF(Mitarbeiter!$D88="",DATE(2026,12,0),Mitarbeiter!$D88),TODAY()),Einstellungen!$F$13:$F$67)))*N(Mitarbeiter!$E88)/IF(Einstellungen!$C$11="7 Tage",7,5),N('Ist-Stunden'!P88)),MAX(IF(Einstellungen!$C$11="7 Tage",MAX(0,(MIN(DATE(2026,12,0),IF(Mitarbeiter!$D88="",DATE(2026,12,0),Mitarbeiter!$D88),TODAY()))-(MAX(DATE(2026,11,1),Mitarbeiter!$C88))+1),MAX(0,NETWORKDAYS(MAX(DATE(2026,11,1),Mitarbeiter!$C88),MIN(DATE(2026,12,0),IF(Mitarbeiter!$D88="",DATE(2026,12,0),Mitarbeiter!$D88),TODAY()),Einstellungen!$F$13:$F$67)))*N(Mitarbeiter!$E88)/IF(Einstellungen!$C$11="7 Tage",7,5),N('Ist-Stunden'!P88)+(N(Krankheitstage!Q88)+N(Krankheitstage!AC88))*N($C88))))</f>
        <v/>
      </c>
      <c r="AU88" s="76">
        <f>IF($B88="",0,IF(Einstellungen!$C$10="Ja",MAX(IF(Einstellungen!$C$11="7 Tage",MAX(0,(MIN(DATE(2026,13,0),IF(Mitarbeiter!$D88="",DATE(2026,13,0),Mitarbeiter!$D88),TODAY()))-(MAX(DATE(2026,12,1),Mitarbeiter!$C88))+1),MAX(0,NETWORKDAYS(MAX(DATE(2026,12,1),Mitarbeiter!$C88),MIN(DATE(2026,13,0),IF(Mitarbeiter!$D88="",DATE(2026,13,0),Mitarbeiter!$D88),TODAY()),Einstellungen!$F$13:$F$67)))*N(Mitarbeiter!$E88)/IF(Einstellungen!$C$11="7 Tage",7,5),N('Ist-Stunden'!Q88)),MAX(IF(Einstellungen!$C$11="7 Tage",MAX(0,(MIN(DATE(2026,13,0),IF(Mitarbeiter!$D88="",DATE(2026,13,0),Mitarbeiter!$D88),TODAY()))-(MAX(DATE(2026,12,1),Mitarbeiter!$C88))+1),MAX(0,NETWORKDAYS(MAX(DATE(2026,12,1),Mitarbeiter!$C88),MIN(DATE(2026,13,0),IF(Mitarbeiter!$D88="",DATE(2026,13,0),Mitarbeiter!$D88),TODAY()),Einstellungen!$F$13:$F$67)))*N(Mitarbeiter!$E88)/IF(Einstellungen!$C$11="7 Tage",7,5),N('Ist-Stunden'!Q88)+(N(Krankheitstage!R88)+N(Krankheitstage!AD88))*N($C88))))</f>
        <v/>
      </c>
      <c r="AV88" s="76">
        <f>IF($B88="",0,IF(Einstellungen!$C$10="Ja",MAX(IF(Einstellungen!$C$11="7 Tage",MAX(0,(MIN(DATE(2027,2,0),IF(Mitarbeiter!$D88="",DATE(2027,2,0),Mitarbeiter!$D88),TODAY()))-(MAX(DATE(2027,1,1),Mitarbeiter!$C88))+1),MAX(0,NETWORKDAYS(MAX(DATE(2027,1,1),Mitarbeiter!$C88),MIN(DATE(2027,2,0),IF(Mitarbeiter!$D88="",DATE(2027,2,0),Mitarbeiter!$D88),TODAY()),Einstellungen!$F$13:$F$67)))*N(Mitarbeiter!$E88)/IF(Einstellungen!$C$11="7 Tage",7,5),N('Ist-Stunden'!R88)),MAX(IF(Einstellungen!$C$11="7 Tage",MAX(0,(MIN(DATE(2027,2,0),IF(Mitarbeiter!$D88="",DATE(2027,2,0),Mitarbeiter!$D88),TODAY()))-(MAX(DATE(2027,1,1),Mitarbeiter!$C88))+1),MAX(0,NETWORKDAYS(MAX(DATE(2027,1,1),Mitarbeiter!$C88),MIN(DATE(2027,2,0),IF(Mitarbeiter!$D88="",DATE(2027,2,0),Mitarbeiter!$D88),TODAY()),Einstellungen!$F$13:$F$67)))*N(Mitarbeiter!$E88)/IF(Einstellungen!$C$11="7 Tage",7,5),N('Ist-Stunden'!R88)+(N(Krankheitstage!AE88)+N(Krankheitstage!AQ88))*N($C88))))</f>
        <v/>
      </c>
      <c r="AW88" s="76">
        <f>IF($B88="",0,IF(Einstellungen!$C$10="Ja",MAX(IF(Einstellungen!$C$11="7 Tage",MAX(0,(MIN(DATE(2027,3,0),IF(Mitarbeiter!$D88="",DATE(2027,3,0),Mitarbeiter!$D88),TODAY()))-(MAX(DATE(2027,2,1),Mitarbeiter!$C88))+1),MAX(0,NETWORKDAYS(MAX(DATE(2027,2,1),Mitarbeiter!$C88),MIN(DATE(2027,3,0),IF(Mitarbeiter!$D88="",DATE(2027,3,0),Mitarbeiter!$D88),TODAY()),Einstellungen!$F$13:$F$67)))*N(Mitarbeiter!$E88)/IF(Einstellungen!$C$11="7 Tage",7,5),N('Ist-Stunden'!S88)),MAX(IF(Einstellungen!$C$11="7 Tage",MAX(0,(MIN(DATE(2027,3,0),IF(Mitarbeiter!$D88="",DATE(2027,3,0),Mitarbeiter!$D88),TODAY()))-(MAX(DATE(2027,2,1),Mitarbeiter!$C88))+1),MAX(0,NETWORKDAYS(MAX(DATE(2027,2,1),Mitarbeiter!$C88),MIN(DATE(2027,3,0),IF(Mitarbeiter!$D88="",DATE(2027,3,0),Mitarbeiter!$D88),TODAY()),Einstellungen!$F$13:$F$67)))*N(Mitarbeiter!$E88)/IF(Einstellungen!$C$11="7 Tage",7,5),N('Ist-Stunden'!S88)+(N(Krankheitstage!AF88)+N(Krankheitstage!AR88))*N($C88))))</f>
        <v/>
      </c>
      <c r="AX88" s="76">
        <f>IF($B88="",0,IF(Einstellungen!$C$10="Ja",MAX(IF(Einstellungen!$C$11="7 Tage",MAX(0,(MIN(DATE(2027,4,0),IF(Mitarbeiter!$D88="",DATE(2027,4,0),Mitarbeiter!$D88),TODAY()))-(MAX(DATE(2027,3,1),Mitarbeiter!$C88))+1),MAX(0,NETWORKDAYS(MAX(DATE(2027,3,1),Mitarbeiter!$C88),MIN(DATE(2027,4,0),IF(Mitarbeiter!$D88="",DATE(2027,4,0),Mitarbeiter!$D88),TODAY()),Einstellungen!$F$13:$F$67)))*N(Mitarbeiter!$E88)/IF(Einstellungen!$C$11="7 Tage",7,5),N('Ist-Stunden'!T88)),MAX(IF(Einstellungen!$C$11="7 Tage",MAX(0,(MIN(DATE(2027,4,0),IF(Mitarbeiter!$D88="",DATE(2027,4,0),Mitarbeiter!$D88),TODAY()))-(MAX(DATE(2027,3,1),Mitarbeiter!$C88))+1),MAX(0,NETWORKDAYS(MAX(DATE(2027,3,1),Mitarbeiter!$C88),MIN(DATE(2027,4,0),IF(Mitarbeiter!$D88="",DATE(2027,4,0),Mitarbeiter!$D88),TODAY()),Einstellungen!$F$13:$F$67)))*N(Mitarbeiter!$E88)/IF(Einstellungen!$C$11="7 Tage",7,5),N('Ist-Stunden'!T88)+(N(Krankheitstage!AG88)+N(Krankheitstage!AS88))*N($C88))))</f>
        <v/>
      </c>
      <c r="AY88" s="76">
        <f>IF($B88="",0,IF(Einstellungen!$C$10="Ja",MAX(IF(Einstellungen!$C$11="7 Tage",MAX(0,(MIN(DATE(2027,5,0),IF(Mitarbeiter!$D88="",DATE(2027,5,0),Mitarbeiter!$D88),TODAY()))-(MAX(DATE(2027,4,1),Mitarbeiter!$C88))+1),MAX(0,NETWORKDAYS(MAX(DATE(2027,4,1),Mitarbeiter!$C88),MIN(DATE(2027,5,0),IF(Mitarbeiter!$D88="",DATE(2027,5,0),Mitarbeiter!$D88),TODAY()),Einstellungen!$F$13:$F$67)))*N(Mitarbeiter!$E88)/IF(Einstellungen!$C$11="7 Tage",7,5),N('Ist-Stunden'!U88)),MAX(IF(Einstellungen!$C$11="7 Tage",MAX(0,(MIN(DATE(2027,5,0),IF(Mitarbeiter!$D88="",DATE(2027,5,0),Mitarbeiter!$D88),TODAY()))-(MAX(DATE(2027,4,1),Mitarbeiter!$C88))+1),MAX(0,NETWORKDAYS(MAX(DATE(2027,4,1),Mitarbeiter!$C88),MIN(DATE(2027,5,0),IF(Mitarbeiter!$D88="",DATE(2027,5,0),Mitarbeiter!$D88),TODAY()),Einstellungen!$F$13:$F$67)))*N(Mitarbeiter!$E88)/IF(Einstellungen!$C$11="7 Tage",7,5),N('Ist-Stunden'!U88)+(N(Krankheitstage!AH88)+N(Krankheitstage!AT88))*N($C88))))</f>
        <v/>
      </c>
      <c r="AZ88" s="76">
        <f>IF($B88="",0,IF(Einstellungen!$C$10="Ja",MAX(IF(Einstellungen!$C$11="7 Tage",MAX(0,(MIN(DATE(2027,6,0),IF(Mitarbeiter!$D88="",DATE(2027,6,0),Mitarbeiter!$D88),TODAY()))-(MAX(DATE(2027,5,1),Mitarbeiter!$C88))+1),MAX(0,NETWORKDAYS(MAX(DATE(2027,5,1),Mitarbeiter!$C88),MIN(DATE(2027,6,0),IF(Mitarbeiter!$D88="",DATE(2027,6,0),Mitarbeiter!$D88),TODAY()),Einstellungen!$F$13:$F$67)))*N(Mitarbeiter!$E88)/IF(Einstellungen!$C$11="7 Tage",7,5),N('Ist-Stunden'!V88)),MAX(IF(Einstellungen!$C$11="7 Tage",MAX(0,(MIN(DATE(2027,6,0),IF(Mitarbeiter!$D88="",DATE(2027,6,0),Mitarbeiter!$D88),TODAY()))-(MAX(DATE(2027,5,1),Mitarbeiter!$C88))+1),MAX(0,NETWORKDAYS(MAX(DATE(2027,5,1),Mitarbeiter!$C88),MIN(DATE(2027,6,0),IF(Mitarbeiter!$D88="",DATE(2027,6,0),Mitarbeiter!$D88),TODAY()),Einstellungen!$F$13:$F$67)))*N(Mitarbeiter!$E88)/IF(Einstellungen!$C$11="7 Tage",7,5),N('Ist-Stunden'!V88)+(N(Krankheitstage!AI88)+N(Krankheitstage!AU88))*N($C88))))</f>
        <v/>
      </c>
      <c r="BA88" s="76">
        <f>IF($B88="",0,IF(Einstellungen!$C$10="Ja",MAX(IF(Einstellungen!$C$11="7 Tage",MAX(0,(MIN(DATE(2027,7,0),IF(Mitarbeiter!$D88="",DATE(2027,7,0),Mitarbeiter!$D88),TODAY()))-(MAX(DATE(2027,6,1),Mitarbeiter!$C88))+1),MAX(0,NETWORKDAYS(MAX(DATE(2027,6,1),Mitarbeiter!$C88),MIN(DATE(2027,7,0),IF(Mitarbeiter!$D88="",DATE(2027,7,0),Mitarbeiter!$D88),TODAY()),Einstellungen!$F$13:$F$67)))*N(Mitarbeiter!$E88)/IF(Einstellungen!$C$11="7 Tage",7,5),N('Ist-Stunden'!W88)),MAX(IF(Einstellungen!$C$11="7 Tage",MAX(0,(MIN(DATE(2027,7,0),IF(Mitarbeiter!$D88="",DATE(2027,7,0),Mitarbeiter!$D88),TODAY()))-(MAX(DATE(2027,6,1),Mitarbeiter!$C88))+1),MAX(0,NETWORKDAYS(MAX(DATE(2027,6,1),Mitarbeiter!$C88),MIN(DATE(2027,7,0),IF(Mitarbeiter!$D88="",DATE(2027,7,0),Mitarbeiter!$D88),TODAY()),Einstellungen!$F$13:$F$67)))*N(Mitarbeiter!$E88)/IF(Einstellungen!$C$11="7 Tage",7,5),N('Ist-Stunden'!W88)+(N(Krankheitstage!AJ88)+N(Krankheitstage!AV88))*N($C88))))</f>
        <v/>
      </c>
      <c r="BB88" s="76">
        <f>IF($B88="",0,IF(Einstellungen!$C$10="Ja",MAX(IF(Einstellungen!$C$11="7 Tage",MAX(0,(MIN(DATE(2027,8,0),IF(Mitarbeiter!$D88="",DATE(2027,8,0),Mitarbeiter!$D88),TODAY()))-(MAX(DATE(2027,7,1),Mitarbeiter!$C88))+1),MAX(0,NETWORKDAYS(MAX(DATE(2027,7,1),Mitarbeiter!$C88),MIN(DATE(2027,8,0),IF(Mitarbeiter!$D88="",DATE(2027,8,0),Mitarbeiter!$D88),TODAY()),Einstellungen!$F$13:$F$67)))*N(Mitarbeiter!$E88)/IF(Einstellungen!$C$11="7 Tage",7,5),N('Ist-Stunden'!X88)),MAX(IF(Einstellungen!$C$11="7 Tage",MAX(0,(MIN(DATE(2027,8,0),IF(Mitarbeiter!$D88="",DATE(2027,8,0),Mitarbeiter!$D88),TODAY()))-(MAX(DATE(2027,7,1),Mitarbeiter!$C88))+1),MAX(0,NETWORKDAYS(MAX(DATE(2027,7,1),Mitarbeiter!$C88),MIN(DATE(2027,8,0),IF(Mitarbeiter!$D88="",DATE(2027,8,0),Mitarbeiter!$D88),TODAY()),Einstellungen!$F$13:$F$67)))*N(Mitarbeiter!$E88)/IF(Einstellungen!$C$11="7 Tage",7,5),N('Ist-Stunden'!X88)+(N(Krankheitstage!AK88)+N(Krankheitstage!AW88))*N($C88))))</f>
        <v/>
      </c>
      <c r="BC88" s="76">
        <f>IF($B88="",0,IF(Einstellungen!$C$10="Ja",MAX(IF(Einstellungen!$C$11="7 Tage",MAX(0,(MIN(DATE(2027,9,0),IF(Mitarbeiter!$D88="",DATE(2027,9,0),Mitarbeiter!$D88),TODAY()))-(MAX(DATE(2027,8,1),Mitarbeiter!$C88))+1),MAX(0,NETWORKDAYS(MAX(DATE(2027,8,1),Mitarbeiter!$C88),MIN(DATE(2027,9,0),IF(Mitarbeiter!$D88="",DATE(2027,9,0),Mitarbeiter!$D88),TODAY()),Einstellungen!$F$13:$F$67)))*N(Mitarbeiter!$E88)/IF(Einstellungen!$C$11="7 Tage",7,5),N('Ist-Stunden'!Y88)),MAX(IF(Einstellungen!$C$11="7 Tage",MAX(0,(MIN(DATE(2027,9,0),IF(Mitarbeiter!$D88="",DATE(2027,9,0),Mitarbeiter!$D88),TODAY()))-(MAX(DATE(2027,8,1),Mitarbeiter!$C88))+1),MAX(0,NETWORKDAYS(MAX(DATE(2027,8,1),Mitarbeiter!$C88),MIN(DATE(2027,9,0),IF(Mitarbeiter!$D88="",DATE(2027,9,0),Mitarbeiter!$D88),TODAY()),Einstellungen!$F$13:$F$67)))*N(Mitarbeiter!$E88)/IF(Einstellungen!$C$11="7 Tage",7,5),N('Ist-Stunden'!Y88)+(N(Krankheitstage!AL88)+N(Krankheitstage!AX88))*N($C88))))</f>
        <v/>
      </c>
      <c r="BD88" s="76">
        <f>IF($B88="",0,IF(Einstellungen!$C$10="Ja",MAX(IF(Einstellungen!$C$11="7 Tage",MAX(0,(MIN(DATE(2027,10,0),IF(Mitarbeiter!$D88="",DATE(2027,10,0),Mitarbeiter!$D88),TODAY()))-(MAX(DATE(2027,9,1),Mitarbeiter!$C88))+1),MAX(0,NETWORKDAYS(MAX(DATE(2027,9,1),Mitarbeiter!$C88),MIN(DATE(2027,10,0),IF(Mitarbeiter!$D88="",DATE(2027,10,0),Mitarbeiter!$D88),TODAY()),Einstellungen!$F$13:$F$67)))*N(Mitarbeiter!$E88)/IF(Einstellungen!$C$11="7 Tage",7,5),N('Ist-Stunden'!Z88)),MAX(IF(Einstellungen!$C$11="7 Tage",MAX(0,(MIN(DATE(2027,10,0),IF(Mitarbeiter!$D88="",DATE(2027,10,0),Mitarbeiter!$D88),TODAY()))-(MAX(DATE(2027,9,1),Mitarbeiter!$C88))+1),MAX(0,NETWORKDAYS(MAX(DATE(2027,9,1),Mitarbeiter!$C88),MIN(DATE(2027,10,0),IF(Mitarbeiter!$D88="",DATE(2027,10,0),Mitarbeiter!$D88),TODAY()),Einstellungen!$F$13:$F$67)))*N(Mitarbeiter!$E88)/IF(Einstellungen!$C$11="7 Tage",7,5),N('Ist-Stunden'!Z88)+(N(Krankheitstage!AM88)+N(Krankheitstage!AY88))*N($C88))))</f>
        <v/>
      </c>
      <c r="BE88" s="76">
        <f>IF($B88="",0,IF(Einstellungen!$C$10="Ja",MAX(IF(Einstellungen!$C$11="7 Tage",MAX(0,(MIN(DATE(2027,11,0),IF(Mitarbeiter!$D88="",DATE(2027,11,0),Mitarbeiter!$D88),TODAY()))-(MAX(DATE(2027,10,1),Mitarbeiter!$C88))+1),MAX(0,NETWORKDAYS(MAX(DATE(2027,10,1),Mitarbeiter!$C88),MIN(DATE(2027,11,0),IF(Mitarbeiter!$D88="",DATE(2027,11,0),Mitarbeiter!$D88),TODAY()),Einstellungen!$F$13:$F$67)))*N(Mitarbeiter!$E88)/IF(Einstellungen!$C$11="7 Tage",7,5),N('Ist-Stunden'!AA88)),MAX(IF(Einstellungen!$C$11="7 Tage",MAX(0,(MIN(DATE(2027,11,0),IF(Mitarbeiter!$D88="",DATE(2027,11,0),Mitarbeiter!$D88),TODAY()))-(MAX(DATE(2027,10,1),Mitarbeiter!$C88))+1),MAX(0,NETWORKDAYS(MAX(DATE(2027,10,1),Mitarbeiter!$C88),MIN(DATE(2027,11,0),IF(Mitarbeiter!$D88="",DATE(2027,11,0),Mitarbeiter!$D88),TODAY()),Einstellungen!$F$13:$F$67)))*N(Mitarbeiter!$E88)/IF(Einstellungen!$C$11="7 Tage",7,5),N('Ist-Stunden'!AA88)+(N(Krankheitstage!AN88)+N(Krankheitstage!AZ88))*N($C88))))</f>
        <v/>
      </c>
      <c r="BF88" s="76">
        <f>IF($B88="",0,IF(Einstellungen!$C$10="Ja",MAX(IF(Einstellungen!$C$11="7 Tage",MAX(0,(MIN(DATE(2027,12,0),IF(Mitarbeiter!$D88="",DATE(2027,12,0),Mitarbeiter!$D88),TODAY()))-(MAX(DATE(2027,11,1),Mitarbeiter!$C88))+1),MAX(0,NETWORKDAYS(MAX(DATE(2027,11,1),Mitarbeiter!$C88),MIN(DATE(2027,12,0),IF(Mitarbeiter!$D88="",DATE(2027,12,0),Mitarbeiter!$D88),TODAY()),Einstellungen!$F$13:$F$67)))*N(Mitarbeiter!$E88)/IF(Einstellungen!$C$11="7 Tage",7,5),N('Ist-Stunden'!AB88)),MAX(IF(Einstellungen!$C$11="7 Tage",MAX(0,(MIN(DATE(2027,12,0),IF(Mitarbeiter!$D88="",DATE(2027,12,0),Mitarbeiter!$D88),TODAY()))-(MAX(DATE(2027,11,1),Mitarbeiter!$C88))+1),MAX(0,NETWORKDAYS(MAX(DATE(2027,11,1),Mitarbeiter!$C88),MIN(DATE(2027,12,0),IF(Mitarbeiter!$D88="",DATE(2027,12,0),Mitarbeiter!$D88),TODAY()),Einstellungen!$F$13:$F$67)))*N(Mitarbeiter!$E88)/IF(Einstellungen!$C$11="7 Tage",7,5),N('Ist-Stunden'!AB88)+(N(Krankheitstage!AO88)+N(Krankheitstage!BA88))*N($C88))))</f>
        <v/>
      </c>
      <c r="BG88" s="76">
        <f>IF($B88="",0,IF(Einstellungen!$C$10="Ja",MAX(IF(Einstellungen!$C$11="7 Tage",MAX(0,(MIN(DATE(2027,13,0),IF(Mitarbeiter!$D88="",DATE(2027,13,0),Mitarbeiter!$D88),TODAY()))-(MAX(DATE(2027,12,1),Mitarbeiter!$C88))+1),MAX(0,NETWORKDAYS(MAX(DATE(2027,12,1),Mitarbeiter!$C88),MIN(DATE(2027,13,0),IF(Mitarbeiter!$D88="",DATE(2027,13,0),Mitarbeiter!$D88),TODAY()),Einstellungen!$F$13:$F$67)))*N(Mitarbeiter!$E88)/IF(Einstellungen!$C$11="7 Tage",7,5),N('Ist-Stunden'!AC88)),MAX(IF(Einstellungen!$C$11="7 Tage",MAX(0,(MIN(DATE(2027,13,0),IF(Mitarbeiter!$D88="",DATE(2027,13,0),Mitarbeiter!$D88),TODAY()))-(MAX(DATE(2027,12,1),Mitarbeiter!$C88))+1),MAX(0,NETWORKDAYS(MAX(DATE(2027,12,1),Mitarbeiter!$C88),MIN(DATE(2027,13,0),IF(Mitarbeiter!$D88="",DATE(2027,13,0),Mitarbeiter!$D88),TODAY()),Einstellungen!$F$13:$F$67)))*N(Mitarbeiter!$E88)/IF(Einstellungen!$C$11="7 Tage",7,5),N('Ist-Stunden'!AC88)+(N(Krankheitstage!AP88)+N(Krankheitstage!BB88))*N($C88))))</f>
        <v/>
      </c>
      <c r="BH88" s="76">
        <f>IF($B88="",0,IF(Einstellungen!$C$10="Ja",MAX(IF(Einstellungen!$C$11="7 Tage",MAX(0,(MIN(DATE(2028,2,0),IF(Mitarbeiter!$D88="",DATE(2028,2,0),Mitarbeiter!$D88),TODAY()))-(MAX(DATE(2028,1,1),Mitarbeiter!$C88))+1),MAX(0,NETWORKDAYS(MAX(DATE(2028,1,1),Mitarbeiter!$C88),MIN(DATE(2028,2,0),IF(Mitarbeiter!$D88="",DATE(2028,2,0),Mitarbeiter!$D88),TODAY()),Einstellungen!$F$13:$F$67)))*N(Mitarbeiter!$E88)/IF(Einstellungen!$C$11="7 Tage",7,5),N('Ist-Stunden'!AD88)),MAX(IF(Einstellungen!$C$11="7 Tage",MAX(0,(MIN(DATE(2028,2,0),IF(Mitarbeiter!$D88="",DATE(2028,2,0),Mitarbeiter!$D88),TODAY()))-(MAX(DATE(2028,1,1),Mitarbeiter!$C88))+1),MAX(0,NETWORKDAYS(MAX(DATE(2028,1,1),Mitarbeiter!$C88),MIN(DATE(2028,2,0),IF(Mitarbeiter!$D88="",DATE(2028,2,0),Mitarbeiter!$D88),TODAY()),Einstellungen!$F$13:$F$67)))*N(Mitarbeiter!$E88)/IF(Einstellungen!$C$11="7 Tage",7,5),N('Ist-Stunden'!AD88)+(N(Krankheitstage!BC88)+N(Krankheitstage!BO88))*N($C88))))</f>
        <v/>
      </c>
      <c r="BI88" s="76">
        <f>IF($B88="",0,IF(Einstellungen!$C$10="Ja",MAX(IF(Einstellungen!$C$11="7 Tage",MAX(0,(MIN(DATE(2028,3,0),IF(Mitarbeiter!$D88="",DATE(2028,3,0),Mitarbeiter!$D88),TODAY()))-(MAX(DATE(2028,2,1),Mitarbeiter!$C88))+1),MAX(0,NETWORKDAYS(MAX(DATE(2028,2,1),Mitarbeiter!$C88),MIN(DATE(2028,3,0),IF(Mitarbeiter!$D88="",DATE(2028,3,0),Mitarbeiter!$D88),TODAY()),Einstellungen!$F$13:$F$67)))*N(Mitarbeiter!$E88)/IF(Einstellungen!$C$11="7 Tage",7,5),N('Ist-Stunden'!AE88)),MAX(IF(Einstellungen!$C$11="7 Tage",MAX(0,(MIN(DATE(2028,3,0),IF(Mitarbeiter!$D88="",DATE(2028,3,0),Mitarbeiter!$D88),TODAY()))-(MAX(DATE(2028,2,1),Mitarbeiter!$C88))+1),MAX(0,NETWORKDAYS(MAX(DATE(2028,2,1),Mitarbeiter!$C88),MIN(DATE(2028,3,0),IF(Mitarbeiter!$D88="",DATE(2028,3,0),Mitarbeiter!$D88),TODAY()),Einstellungen!$F$13:$F$67)))*N(Mitarbeiter!$E88)/IF(Einstellungen!$C$11="7 Tage",7,5),N('Ist-Stunden'!AE88)+(N(Krankheitstage!BD88)+N(Krankheitstage!BP88))*N($C88))))</f>
        <v/>
      </c>
      <c r="BJ88" s="76">
        <f>IF($B88="",0,IF(Einstellungen!$C$10="Ja",MAX(IF(Einstellungen!$C$11="7 Tage",MAX(0,(MIN(DATE(2028,4,0),IF(Mitarbeiter!$D88="",DATE(2028,4,0),Mitarbeiter!$D88),TODAY()))-(MAX(DATE(2028,3,1),Mitarbeiter!$C88))+1),MAX(0,NETWORKDAYS(MAX(DATE(2028,3,1),Mitarbeiter!$C88),MIN(DATE(2028,4,0),IF(Mitarbeiter!$D88="",DATE(2028,4,0),Mitarbeiter!$D88),TODAY()),Einstellungen!$F$13:$F$67)))*N(Mitarbeiter!$E88)/IF(Einstellungen!$C$11="7 Tage",7,5),N('Ist-Stunden'!AF88)),MAX(IF(Einstellungen!$C$11="7 Tage",MAX(0,(MIN(DATE(2028,4,0),IF(Mitarbeiter!$D88="",DATE(2028,4,0),Mitarbeiter!$D88),TODAY()))-(MAX(DATE(2028,3,1),Mitarbeiter!$C88))+1),MAX(0,NETWORKDAYS(MAX(DATE(2028,3,1),Mitarbeiter!$C88),MIN(DATE(2028,4,0),IF(Mitarbeiter!$D88="",DATE(2028,4,0),Mitarbeiter!$D88),TODAY()),Einstellungen!$F$13:$F$67)))*N(Mitarbeiter!$E88)/IF(Einstellungen!$C$11="7 Tage",7,5),N('Ist-Stunden'!AF88)+(N(Krankheitstage!BE88)+N(Krankheitstage!BQ88))*N($C88))))</f>
        <v/>
      </c>
      <c r="BK88" s="76">
        <f>IF($B88="",0,IF(Einstellungen!$C$10="Ja",MAX(IF(Einstellungen!$C$11="7 Tage",MAX(0,(MIN(DATE(2028,5,0),IF(Mitarbeiter!$D88="",DATE(2028,5,0),Mitarbeiter!$D88),TODAY()))-(MAX(DATE(2028,4,1),Mitarbeiter!$C88))+1),MAX(0,NETWORKDAYS(MAX(DATE(2028,4,1),Mitarbeiter!$C88),MIN(DATE(2028,5,0),IF(Mitarbeiter!$D88="",DATE(2028,5,0),Mitarbeiter!$D88),TODAY()),Einstellungen!$F$13:$F$67)))*N(Mitarbeiter!$E88)/IF(Einstellungen!$C$11="7 Tage",7,5),N('Ist-Stunden'!AG88)),MAX(IF(Einstellungen!$C$11="7 Tage",MAX(0,(MIN(DATE(2028,5,0),IF(Mitarbeiter!$D88="",DATE(2028,5,0),Mitarbeiter!$D88),TODAY()))-(MAX(DATE(2028,4,1),Mitarbeiter!$C88))+1),MAX(0,NETWORKDAYS(MAX(DATE(2028,4,1),Mitarbeiter!$C88),MIN(DATE(2028,5,0),IF(Mitarbeiter!$D88="",DATE(2028,5,0),Mitarbeiter!$D88),TODAY()),Einstellungen!$F$13:$F$67)))*N(Mitarbeiter!$E88)/IF(Einstellungen!$C$11="7 Tage",7,5),N('Ist-Stunden'!AG88)+(N(Krankheitstage!BF88)+N(Krankheitstage!BR88))*N($C88))))</f>
        <v/>
      </c>
      <c r="BL88" s="76">
        <f>IF($B88="",0,IF(Einstellungen!$C$10="Ja",MAX(IF(Einstellungen!$C$11="7 Tage",MAX(0,(MIN(DATE(2028,6,0),IF(Mitarbeiter!$D88="",DATE(2028,6,0),Mitarbeiter!$D88),TODAY()))-(MAX(DATE(2028,5,1),Mitarbeiter!$C88))+1),MAX(0,NETWORKDAYS(MAX(DATE(2028,5,1),Mitarbeiter!$C88),MIN(DATE(2028,6,0),IF(Mitarbeiter!$D88="",DATE(2028,6,0),Mitarbeiter!$D88),TODAY()),Einstellungen!$F$13:$F$67)))*N(Mitarbeiter!$E88)/IF(Einstellungen!$C$11="7 Tage",7,5),N('Ist-Stunden'!AH88)),MAX(IF(Einstellungen!$C$11="7 Tage",MAX(0,(MIN(DATE(2028,6,0),IF(Mitarbeiter!$D88="",DATE(2028,6,0),Mitarbeiter!$D88),TODAY()))-(MAX(DATE(2028,5,1),Mitarbeiter!$C88))+1),MAX(0,NETWORKDAYS(MAX(DATE(2028,5,1),Mitarbeiter!$C88),MIN(DATE(2028,6,0),IF(Mitarbeiter!$D88="",DATE(2028,6,0),Mitarbeiter!$D88),TODAY()),Einstellungen!$F$13:$F$67)))*N(Mitarbeiter!$E88)/IF(Einstellungen!$C$11="7 Tage",7,5),N('Ist-Stunden'!AH88)+(N(Krankheitstage!BG88)+N(Krankheitstage!BS88))*N($C88))))</f>
        <v/>
      </c>
      <c r="BM88" s="76">
        <f>IF($B88="",0,IF(Einstellungen!$C$10="Ja",MAX(IF(Einstellungen!$C$11="7 Tage",MAX(0,(MIN(DATE(2028,7,0),IF(Mitarbeiter!$D88="",DATE(2028,7,0),Mitarbeiter!$D88),TODAY()))-(MAX(DATE(2028,6,1),Mitarbeiter!$C88))+1),MAX(0,NETWORKDAYS(MAX(DATE(2028,6,1),Mitarbeiter!$C88),MIN(DATE(2028,7,0),IF(Mitarbeiter!$D88="",DATE(2028,7,0),Mitarbeiter!$D88),TODAY()),Einstellungen!$F$13:$F$67)))*N(Mitarbeiter!$E88)/IF(Einstellungen!$C$11="7 Tage",7,5),N('Ist-Stunden'!AI88)),MAX(IF(Einstellungen!$C$11="7 Tage",MAX(0,(MIN(DATE(2028,7,0),IF(Mitarbeiter!$D88="",DATE(2028,7,0),Mitarbeiter!$D88),TODAY()))-(MAX(DATE(2028,6,1),Mitarbeiter!$C88))+1),MAX(0,NETWORKDAYS(MAX(DATE(2028,6,1),Mitarbeiter!$C88),MIN(DATE(2028,7,0),IF(Mitarbeiter!$D88="",DATE(2028,7,0),Mitarbeiter!$D88),TODAY()),Einstellungen!$F$13:$F$67)))*N(Mitarbeiter!$E88)/IF(Einstellungen!$C$11="7 Tage",7,5),N('Ist-Stunden'!AI88)+(N(Krankheitstage!BH88)+N(Krankheitstage!BT88))*N($C88))))</f>
        <v/>
      </c>
      <c r="BN88" s="76">
        <f>IF($B88="",0,IF(Einstellungen!$C$10="Ja",MAX(IF(Einstellungen!$C$11="7 Tage",MAX(0,(MIN(DATE(2028,8,0),IF(Mitarbeiter!$D88="",DATE(2028,8,0),Mitarbeiter!$D88),TODAY()))-(MAX(DATE(2028,7,1),Mitarbeiter!$C88))+1),MAX(0,NETWORKDAYS(MAX(DATE(2028,7,1),Mitarbeiter!$C88),MIN(DATE(2028,8,0),IF(Mitarbeiter!$D88="",DATE(2028,8,0),Mitarbeiter!$D88),TODAY()),Einstellungen!$F$13:$F$67)))*N(Mitarbeiter!$E88)/IF(Einstellungen!$C$11="7 Tage",7,5),N('Ist-Stunden'!AJ88)),MAX(IF(Einstellungen!$C$11="7 Tage",MAX(0,(MIN(DATE(2028,8,0),IF(Mitarbeiter!$D88="",DATE(2028,8,0),Mitarbeiter!$D88),TODAY()))-(MAX(DATE(2028,7,1),Mitarbeiter!$C88))+1),MAX(0,NETWORKDAYS(MAX(DATE(2028,7,1),Mitarbeiter!$C88),MIN(DATE(2028,8,0),IF(Mitarbeiter!$D88="",DATE(2028,8,0),Mitarbeiter!$D88),TODAY()),Einstellungen!$F$13:$F$67)))*N(Mitarbeiter!$E88)/IF(Einstellungen!$C$11="7 Tage",7,5),N('Ist-Stunden'!AJ88)+(N(Krankheitstage!BI88)+N(Krankheitstage!BU88))*N($C88))))</f>
        <v/>
      </c>
      <c r="BO88" s="76">
        <f>IF($B88="",0,IF(Einstellungen!$C$10="Ja",MAX(IF(Einstellungen!$C$11="7 Tage",MAX(0,(MIN(DATE(2028,9,0),IF(Mitarbeiter!$D88="",DATE(2028,9,0),Mitarbeiter!$D88),TODAY()))-(MAX(DATE(2028,8,1),Mitarbeiter!$C88))+1),MAX(0,NETWORKDAYS(MAX(DATE(2028,8,1),Mitarbeiter!$C88),MIN(DATE(2028,9,0),IF(Mitarbeiter!$D88="",DATE(2028,9,0),Mitarbeiter!$D88),TODAY()),Einstellungen!$F$13:$F$67)))*N(Mitarbeiter!$E88)/IF(Einstellungen!$C$11="7 Tage",7,5),N('Ist-Stunden'!AK88)),MAX(IF(Einstellungen!$C$11="7 Tage",MAX(0,(MIN(DATE(2028,9,0),IF(Mitarbeiter!$D88="",DATE(2028,9,0),Mitarbeiter!$D88),TODAY()))-(MAX(DATE(2028,8,1),Mitarbeiter!$C88))+1),MAX(0,NETWORKDAYS(MAX(DATE(2028,8,1),Mitarbeiter!$C88),MIN(DATE(2028,9,0),IF(Mitarbeiter!$D88="",DATE(2028,9,0),Mitarbeiter!$D88),TODAY()),Einstellungen!$F$13:$F$67)))*N(Mitarbeiter!$E88)/IF(Einstellungen!$C$11="7 Tage",7,5),N('Ist-Stunden'!AK88)+(N(Krankheitstage!BJ88)+N(Krankheitstage!BV88))*N($C88))))</f>
        <v/>
      </c>
      <c r="BP88" s="76">
        <f>IF($B88="",0,IF(Einstellungen!$C$10="Ja",MAX(IF(Einstellungen!$C$11="7 Tage",MAX(0,(MIN(DATE(2028,10,0),IF(Mitarbeiter!$D88="",DATE(2028,10,0),Mitarbeiter!$D88),TODAY()))-(MAX(DATE(2028,9,1),Mitarbeiter!$C88))+1),MAX(0,NETWORKDAYS(MAX(DATE(2028,9,1),Mitarbeiter!$C88),MIN(DATE(2028,10,0),IF(Mitarbeiter!$D88="",DATE(2028,10,0),Mitarbeiter!$D88),TODAY()),Einstellungen!$F$13:$F$67)))*N(Mitarbeiter!$E88)/IF(Einstellungen!$C$11="7 Tage",7,5),N('Ist-Stunden'!AL88)),MAX(IF(Einstellungen!$C$11="7 Tage",MAX(0,(MIN(DATE(2028,10,0),IF(Mitarbeiter!$D88="",DATE(2028,10,0),Mitarbeiter!$D88),TODAY()))-(MAX(DATE(2028,9,1),Mitarbeiter!$C88))+1),MAX(0,NETWORKDAYS(MAX(DATE(2028,9,1),Mitarbeiter!$C88),MIN(DATE(2028,10,0),IF(Mitarbeiter!$D88="",DATE(2028,10,0),Mitarbeiter!$D88),TODAY()),Einstellungen!$F$13:$F$67)))*N(Mitarbeiter!$E88)/IF(Einstellungen!$C$11="7 Tage",7,5),N('Ist-Stunden'!AL88)+(N(Krankheitstage!BK88)+N(Krankheitstage!BW88))*N($C88))))</f>
        <v/>
      </c>
      <c r="BQ88" s="76">
        <f>IF($B88="",0,IF(Einstellungen!$C$10="Ja",MAX(IF(Einstellungen!$C$11="7 Tage",MAX(0,(MIN(DATE(2028,11,0),IF(Mitarbeiter!$D88="",DATE(2028,11,0),Mitarbeiter!$D88),TODAY()))-(MAX(DATE(2028,10,1),Mitarbeiter!$C88))+1),MAX(0,NETWORKDAYS(MAX(DATE(2028,10,1),Mitarbeiter!$C88),MIN(DATE(2028,11,0),IF(Mitarbeiter!$D88="",DATE(2028,11,0),Mitarbeiter!$D88),TODAY()),Einstellungen!$F$13:$F$67)))*N(Mitarbeiter!$E88)/IF(Einstellungen!$C$11="7 Tage",7,5),N('Ist-Stunden'!AM88)),MAX(IF(Einstellungen!$C$11="7 Tage",MAX(0,(MIN(DATE(2028,11,0),IF(Mitarbeiter!$D88="",DATE(2028,11,0),Mitarbeiter!$D88),TODAY()))-(MAX(DATE(2028,10,1),Mitarbeiter!$C88))+1),MAX(0,NETWORKDAYS(MAX(DATE(2028,10,1),Mitarbeiter!$C88),MIN(DATE(2028,11,0),IF(Mitarbeiter!$D88="",DATE(2028,11,0),Mitarbeiter!$D88),TODAY()),Einstellungen!$F$13:$F$67)))*N(Mitarbeiter!$E88)/IF(Einstellungen!$C$11="7 Tage",7,5),N('Ist-Stunden'!AM88)+(N(Krankheitstage!BL88)+N(Krankheitstage!BX88))*N($C88))))</f>
        <v/>
      </c>
      <c r="BR88" s="76">
        <f>IF($B88="",0,IF(Einstellungen!$C$10="Ja",MAX(IF(Einstellungen!$C$11="7 Tage",MAX(0,(MIN(DATE(2028,12,0),IF(Mitarbeiter!$D88="",DATE(2028,12,0),Mitarbeiter!$D88),TODAY()))-(MAX(DATE(2028,11,1),Mitarbeiter!$C88))+1),MAX(0,NETWORKDAYS(MAX(DATE(2028,11,1),Mitarbeiter!$C88),MIN(DATE(2028,12,0),IF(Mitarbeiter!$D88="",DATE(2028,12,0),Mitarbeiter!$D88),TODAY()),Einstellungen!$F$13:$F$67)))*N(Mitarbeiter!$E88)/IF(Einstellungen!$C$11="7 Tage",7,5),N('Ist-Stunden'!AN88)),MAX(IF(Einstellungen!$C$11="7 Tage",MAX(0,(MIN(DATE(2028,12,0),IF(Mitarbeiter!$D88="",DATE(2028,12,0),Mitarbeiter!$D88),TODAY()))-(MAX(DATE(2028,11,1),Mitarbeiter!$C88))+1),MAX(0,NETWORKDAYS(MAX(DATE(2028,11,1),Mitarbeiter!$C88),MIN(DATE(2028,12,0),IF(Mitarbeiter!$D88="",DATE(2028,12,0),Mitarbeiter!$D88),TODAY()),Einstellungen!$F$13:$F$67)))*N(Mitarbeiter!$E88)/IF(Einstellungen!$C$11="7 Tage",7,5),N('Ist-Stunden'!AN88)+(N(Krankheitstage!BM88)+N(Krankheitstage!BY88))*N($C88))))</f>
        <v/>
      </c>
      <c r="BS88" s="76">
        <f>IF($B88="",0,IF(Einstellungen!$C$10="Ja",MAX(IF(Einstellungen!$C$11="7 Tage",MAX(0,(MIN(DATE(2028,13,0),IF(Mitarbeiter!$D88="",DATE(2028,13,0),Mitarbeiter!$D88),TODAY()))-(MAX(DATE(2028,12,1),Mitarbeiter!$C88))+1),MAX(0,NETWORKDAYS(MAX(DATE(2028,12,1),Mitarbeiter!$C88),MIN(DATE(2028,13,0),IF(Mitarbeiter!$D88="",DATE(2028,13,0),Mitarbeiter!$D88),TODAY()),Einstellungen!$F$13:$F$67)))*N(Mitarbeiter!$E88)/IF(Einstellungen!$C$11="7 Tage",7,5),N('Ist-Stunden'!AO88)),MAX(IF(Einstellungen!$C$11="7 Tage",MAX(0,(MIN(DATE(2028,13,0),IF(Mitarbeiter!$D88="",DATE(2028,13,0),Mitarbeiter!$D88),TODAY()))-(MAX(DATE(2028,12,1),Mitarbeiter!$C88))+1),MAX(0,NETWORKDAYS(MAX(DATE(2028,12,1),Mitarbeiter!$C88),MIN(DATE(2028,13,0),IF(Mitarbeiter!$D88="",DATE(2028,13,0),Mitarbeiter!$D88),TODAY()),Einstellungen!$F$13:$F$67)))*N(Mitarbeiter!$E88)/IF(Einstellungen!$C$11="7 Tage",7,5),N('Ist-Stunden'!AO88)+(N(Krankheitstage!BN88)+N(Krankheitstage!BZ88))*N($C88))))</f>
        <v/>
      </c>
      <c r="BT88" s="76">
        <f>IF($B88="",0,IF(Einstellungen!$C$10="Ja",MAX(IF(Einstellungen!$C$11="7 Tage",MAX(0,(MIN(DATE(2029,2,0),IF(Mitarbeiter!$D88="",DATE(2029,2,0),Mitarbeiter!$D88),TODAY()))-(MAX(DATE(2029,1,1),Mitarbeiter!$C88))+1),MAX(0,NETWORKDAYS(MAX(DATE(2029,1,1),Mitarbeiter!$C88),MIN(DATE(2029,2,0),IF(Mitarbeiter!$D88="",DATE(2029,2,0),Mitarbeiter!$D88),TODAY()),Einstellungen!$F$13:$F$67)))*N(Mitarbeiter!$E88)/IF(Einstellungen!$C$11="7 Tage",7,5),N('Ist-Stunden'!AP88)),MAX(IF(Einstellungen!$C$11="7 Tage",MAX(0,(MIN(DATE(2029,2,0),IF(Mitarbeiter!$D88="",DATE(2029,2,0),Mitarbeiter!$D88),TODAY()))-(MAX(DATE(2029,1,1),Mitarbeiter!$C88))+1),MAX(0,NETWORKDAYS(MAX(DATE(2029,1,1),Mitarbeiter!$C88),MIN(DATE(2029,2,0),IF(Mitarbeiter!$D88="",DATE(2029,2,0),Mitarbeiter!$D88),TODAY()),Einstellungen!$F$13:$F$67)))*N(Mitarbeiter!$E88)/IF(Einstellungen!$C$11="7 Tage",7,5),N('Ist-Stunden'!AP88)+(N(Krankheitstage!CA88)+N(Krankheitstage!CM88))*N($C88))))</f>
        <v/>
      </c>
      <c r="BU88" s="76">
        <f>IF($B88="",0,IF(Einstellungen!$C$10="Ja",MAX(IF(Einstellungen!$C$11="7 Tage",MAX(0,(MIN(DATE(2029,3,0),IF(Mitarbeiter!$D88="",DATE(2029,3,0),Mitarbeiter!$D88),TODAY()))-(MAX(DATE(2029,2,1),Mitarbeiter!$C88))+1),MAX(0,NETWORKDAYS(MAX(DATE(2029,2,1),Mitarbeiter!$C88),MIN(DATE(2029,3,0),IF(Mitarbeiter!$D88="",DATE(2029,3,0),Mitarbeiter!$D88),TODAY()),Einstellungen!$F$13:$F$67)))*N(Mitarbeiter!$E88)/IF(Einstellungen!$C$11="7 Tage",7,5),N('Ist-Stunden'!AQ88)),MAX(IF(Einstellungen!$C$11="7 Tage",MAX(0,(MIN(DATE(2029,3,0),IF(Mitarbeiter!$D88="",DATE(2029,3,0),Mitarbeiter!$D88),TODAY()))-(MAX(DATE(2029,2,1),Mitarbeiter!$C88))+1),MAX(0,NETWORKDAYS(MAX(DATE(2029,2,1),Mitarbeiter!$C88),MIN(DATE(2029,3,0),IF(Mitarbeiter!$D88="",DATE(2029,3,0),Mitarbeiter!$D88),TODAY()),Einstellungen!$F$13:$F$67)))*N(Mitarbeiter!$E88)/IF(Einstellungen!$C$11="7 Tage",7,5),N('Ist-Stunden'!AQ88)+(N(Krankheitstage!CB88)+N(Krankheitstage!CN88))*N($C88))))</f>
        <v/>
      </c>
      <c r="BV88" s="76">
        <f>IF($B88="",0,IF(Einstellungen!$C$10="Ja",MAX(IF(Einstellungen!$C$11="7 Tage",MAX(0,(MIN(DATE(2029,4,0),IF(Mitarbeiter!$D88="",DATE(2029,4,0),Mitarbeiter!$D88),TODAY()))-(MAX(DATE(2029,3,1),Mitarbeiter!$C88))+1),MAX(0,NETWORKDAYS(MAX(DATE(2029,3,1),Mitarbeiter!$C88),MIN(DATE(2029,4,0),IF(Mitarbeiter!$D88="",DATE(2029,4,0),Mitarbeiter!$D88),TODAY()),Einstellungen!$F$13:$F$67)))*N(Mitarbeiter!$E88)/IF(Einstellungen!$C$11="7 Tage",7,5),N('Ist-Stunden'!AR88)),MAX(IF(Einstellungen!$C$11="7 Tage",MAX(0,(MIN(DATE(2029,4,0),IF(Mitarbeiter!$D88="",DATE(2029,4,0),Mitarbeiter!$D88),TODAY()))-(MAX(DATE(2029,3,1),Mitarbeiter!$C88))+1),MAX(0,NETWORKDAYS(MAX(DATE(2029,3,1),Mitarbeiter!$C88),MIN(DATE(2029,4,0),IF(Mitarbeiter!$D88="",DATE(2029,4,0),Mitarbeiter!$D88),TODAY()),Einstellungen!$F$13:$F$67)))*N(Mitarbeiter!$E88)/IF(Einstellungen!$C$11="7 Tage",7,5),N('Ist-Stunden'!AR88)+(N(Krankheitstage!CC88)+N(Krankheitstage!CO88))*N($C88))))</f>
        <v/>
      </c>
      <c r="BW88" s="76">
        <f>IF($B88="",0,IF(Einstellungen!$C$10="Ja",MAX(IF(Einstellungen!$C$11="7 Tage",MAX(0,(MIN(DATE(2029,5,0),IF(Mitarbeiter!$D88="",DATE(2029,5,0),Mitarbeiter!$D88),TODAY()))-(MAX(DATE(2029,4,1),Mitarbeiter!$C88))+1),MAX(0,NETWORKDAYS(MAX(DATE(2029,4,1),Mitarbeiter!$C88),MIN(DATE(2029,5,0),IF(Mitarbeiter!$D88="",DATE(2029,5,0),Mitarbeiter!$D88),TODAY()),Einstellungen!$F$13:$F$67)))*N(Mitarbeiter!$E88)/IF(Einstellungen!$C$11="7 Tage",7,5),N('Ist-Stunden'!AS88)),MAX(IF(Einstellungen!$C$11="7 Tage",MAX(0,(MIN(DATE(2029,5,0),IF(Mitarbeiter!$D88="",DATE(2029,5,0),Mitarbeiter!$D88),TODAY()))-(MAX(DATE(2029,4,1),Mitarbeiter!$C88))+1),MAX(0,NETWORKDAYS(MAX(DATE(2029,4,1),Mitarbeiter!$C88),MIN(DATE(2029,5,0),IF(Mitarbeiter!$D88="",DATE(2029,5,0),Mitarbeiter!$D88),TODAY()),Einstellungen!$F$13:$F$67)))*N(Mitarbeiter!$E88)/IF(Einstellungen!$C$11="7 Tage",7,5),N('Ist-Stunden'!AS88)+(N(Krankheitstage!CD88)+N(Krankheitstage!CP88))*N($C88))))</f>
        <v/>
      </c>
      <c r="BX88" s="76">
        <f>IF($B88="",0,IF(Einstellungen!$C$10="Ja",MAX(IF(Einstellungen!$C$11="7 Tage",MAX(0,(MIN(DATE(2029,6,0),IF(Mitarbeiter!$D88="",DATE(2029,6,0),Mitarbeiter!$D88),TODAY()))-(MAX(DATE(2029,5,1),Mitarbeiter!$C88))+1),MAX(0,NETWORKDAYS(MAX(DATE(2029,5,1),Mitarbeiter!$C88),MIN(DATE(2029,6,0),IF(Mitarbeiter!$D88="",DATE(2029,6,0),Mitarbeiter!$D88),TODAY()),Einstellungen!$F$13:$F$67)))*N(Mitarbeiter!$E88)/IF(Einstellungen!$C$11="7 Tage",7,5),N('Ist-Stunden'!AT88)),MAX(IF(Einstellungen!$C$11="7 Tage",MAX(0,(MIN(DATE(2029,6,0),IF(Mitarbeiter!$D88="",DATE(2029,6,0),Mitarbeiter!$D88),TODAY()))-(MAX(DATE(2029,5,1),Mitarbeiter!$C88))+1),MAX(0,NETWORKDAYS(MAX(DATE(2029,5,1),Mitarbeiter!$C88),MIN(DATE(2029,6,0),IF(Mitarbeiter!$D88="",DATE(2029,6,0),Mitarbeiter!$D88),TODAY()),Einstellungen!$F$13:$F$67)))*N(Mitarbeiter!$E88)/IF(Einstellungen!$C$11="7 Tage",7,5),N('Ist-Stunden'!AT88)+(N(Krankheitstage!CE88)+N(Krankheitstage!CQ88))*N($C88))))</f>
        <v/>
      </c>
      <c r="BY88" s="76">
        <f>IF($B88="",0,IF(Einstellungen!$C$10="Ja",MAX(IF(Einstellungen!$C$11="7 Tage",MAX(0,(MIN(DATE(2029,7,0),IF(Mitarbeiter!$D88="",DATE(2029,7,0),Mitarbeiter!$D88),TODAY()))-(MAX(DATE(2029,6,1),Mitarbeiter!$C88))+1),MAX(0,NETWORKDAYS(MAX(DATE(2029,6,1),Mitarbeiter!$C88),MIN(DATE(2029,7,0),IF(Mitarbeiter!$D88="",DATE(2029,7,0),Mitarbeiter!$D88),TODAY()),Einstellungen!$F$13:$F$67)))*N(Mitarbeiter!$E88)/IF(Einstellungen!$C$11="7 Tage",7,5),N('Ist-Stunden'!AU88)),MAX(IF(Einstellungen!$C$11="7 Tage",MAX(0,(MIN(DATE(2029,7,0),IF(Mitarbeiter!$D88="",DATE(2029,7,0),Mitarbeiter!$D88),TODAY()))-(MAX(DATE(2029,6,1),Mitarbeiter!$C88))+1),MAX(0,NETWORKDAYS(MAX(DATE(2029,6,1),Mitarbeiter!$C88),MIN(DATE(2029,7,0),IF(Mitarbeiter!$D88="",DATE(2029,7,0),Mitarbeiter!$D88),TODAY()),Einstellungen!$F$13:$F$67)))*N(Mitarbeiter!$E88)/IF(Einstellungen!$C$11="7 Tage",7,5),N('Ist-Stunden'!AU88)+(N(Krankheitstage!CF88)+N(Krankheitstage!CR88))*N($C88))))</f>
        <v/>
      </c>
      <c r="BZ88" s="76">
        <f>IF($B88="",0,IF(Einstellungen!$C$10="Ja",MAX(IF(Einstellungen!$C$11="7 Tage",MAX(0,(MIN(DATE(2029,8,0),IF(Mitarbeiter!$D88="",DATE(2029,8,0),Mitarbeiter!$D88),TODAY()))-(MAX(DATE(2029,7,1),Mitarbeiter!$C88))+1),MAX(0,NETWORKDAYS(MAX(DATE(2029,7,1),Mitarbeiter!$C88),MIN(DATE(2029,8,0),IF(Mitarbeiter!$D88="",DATE(2029,8,0),Mitarbeiter!$D88),TODAY()),Einstellungen!$F$13:$F$67)))*N(Mitarbeiter!$E88)/IF(Einstellungen!$C$11="7 Tage",7,5),N('Ist-Stunden'!AV88)),MAX(IF(Einstellungen!$C$11="7 Tage",MAX(0,(MIN(DATE(2029,8,0),IF(Mitarbeiter!$D88="",DATE(2029,8,0),Mitarbeiter!$D88),TODAY()))-(MAX(DATE(2029,7,1),Mitarbeiter!$C88))+1),MAX(0,NETWORKDAYS(MAX(DATE(2029,7,1),Mitarbeiter!$C88),MIN(DATE(2029,8,0),IF(Mitarbeiter!$D88="",DATE(2029,8,0),Mitarbeiter!$D88),TODAY()),Einstellungen!$F$13:$F$67)))*N(Mitarbeiter!$E88)/IF(Einstellungen!$C$11="7 Tage",7,5),N('Ist-Stunden'!AV88)+(N(Krankheitstage!CG88)+N(Krankheitstage!CS88))*N($C88))))</f>
        <v/>
      </c>
      <c r="CA88" s="76">
        <f>IF($B88="",0,IF(Einstellungen!$C$10="Ja",MAX(IF(Einstellungen!$C$11="7 Tage",MAX(0,(MIN(DATE(2029,9,0),IF(Mitarbeiter!$D88="",DATE(2029,9,0),Mitarbeiter!$D88),TODAY()))-(MAX(DATE(2029,8,1),Mitarbeiter!$C88))+1),MAX(0,NETWORKDAYS(MAX(DATE(2029,8,1),Mitarbeiter!$C88),MIN(DATE(2029,9,0),IF(Mitarbeiter!$D88="",DATE(2029,9,0),Mitarbeiter!$D88),TODAY()),Einstellungen!$F$13:$F$67)))*N(Mitarbeiter!$E88)/IF(Einstellungen!$C$11="7 Tage",7,5),N('Ist-Stunden'!AW88)),MAX(IF(Einstellungen!$C$11="7 Tage",MAX(0,(MIN(DATE(2029,9,0),IF(Mitarbeiter!$D88="",DATE(2029,9,0),Mitarbeiter!$D88),TODAY()))-(MAX(DATE(2029,8,1),Mitarbeiter!$C88))+1),MAX(0,NETWORKDAYS(MAX(DATE(2029,8,1),Mitarbeiter!$C88),MIN(DATE(2029,9,0),IF(Mitarbeiter!$D88="",DATE(2029,9,0),Mitarbeiter!$D88),TODAY()),Einstellungen!$F$13:$F$67)))*N(Mitarbeiter!$E88)/IF(Einstellungen!$C$11="7 Tage",7,5),N('Ist-Stunden'!AW88)+(N(Krankheitstage!CH88)+N(Krankheitstage!CT88))*N($C88))))</f>
        <v/>
      </c>
      <c r="CB88" s="76">
        <f>IF($B88="",0,IF(Einstellungen!$C$10="Ja",MAX(IF(Einstellungen!$C$11="7 Tage",MAX(0,(MIN(DATE(2029,10,0),IF(Mitarbeiter!$D88="",DATE(2029,10,0),Mitarbeiter!$D88),TODAY()))-(MAX(DATE(2029,9,1),Mitarbeiter!$C88))+1),MAX(0,NETWORKDAYS(MAX(DATE(2029,9,1),Mitarbeiter!$C88),MIN(DATE(2029,10,0),IF(Mitarbeiter!$D88="",DATE(2029,10,0),Mitarbeiter!$D88),TODAY()),Einstellungen!$F$13:$F$67)))*N(Mitarbeiter!$E88)/IF(Einstellungen!$C$11="7 Tage",7,5),N('Ist-Stunden'!AX88)),MAX(IF(Einstellungen!$C$11="7 Tage",MAX(0,(MIN(DATE(2029,10,0),IF(Mitarbeiter!$D88="",DATE(2029,10,0),Mitarbeiter!$D88),TODAY()))-(MAX(DATE(2029,9,1),Mitarbeiter!$C88))+1),MAX(0,NETWORKDAYS(MAX(DATE(2029,9,1),Mitarbeiter!$C88),MIN(DATE(2029,10,0),IF(Mitarbeiter!$D88="",DATE(2029,10,0),Mitarbeiter!$D88),TODAY()),Einstellungen!$F$13:$F$67)))*N(Mitarbeiter!$E88)/IF(Einstellungen!$C$11="7 Tage",7,5),N('Ist-Stunden'!AX88)+(N(Krankheitstage!CI88)+N(Krankheitstage!CU88))*N($C88))))</f>
        <v/>
      </c>
      <c r="CC88" s="76">
        <f>IF($B88="",0,IF(Einstellungen!$C$10="Ja",MAX(IF(Einstellungen!$C$11="7 Tage",MAX(0,(MIN(DATE(2029,11,0),IF(Mitarbeiter!$D88="",DATE(2029,11,0),Mitarbeiter!$D88),TODAY()))-(MAX(DATE(2029,10,1),Mitarbeiter!$C88))+1),MAX(0,NETWORKDAYS(MAX(DATE(2029,10,1),Mitarbeiter!$C88),MIN(DATE(2029,11,0),IF(Mitarbeiter!$D88="",DATE(2029,11,0),Mitarbeiter!$D88),TODAY()),Einstellungen!$F$13:$F$67)))*N(Mitarbeiter!$E88)/IF(Einstellungen!$C$11="7 Tage",7,5),N('Ist-Stunden'!AY88)),MAX(IF(Einstellungen!$C$11="7 Tage",MAX(0,(MIN(DATE(2029,11,0),IF(Mitarbeiter!$D88="",DATE(2029,11,0),Mitarbeiter!$D88),TODAY()))-(MAX(DATE(2029,10,1),Mitarbeiter!$C88))+1),MAX(0,NETWORKDAYS(MAX(DATE(2029,10,1),Mitarbeiter!$C88),MIN(DATE(2029,11,0),IF(Mitarbeiter!$D88="",DATE(2029,11,0),Mitarbeiter!$D88),TODAY()),Einstellungen!$F$13:$F$67)))*N(Mitarbeiter!$E88)/IF(Einstellungen!$C$11="7 Tage",7,5),N('Ist-Stunden'!AY88)+(N(Krankheitstage!CJ88)+N(Krankheitstage!CV88))*N($C88))))</f>
        <v/>
      </c>
      <c r="CD88" s="76">
        <f>IF($B88="",0,IF(Einstellungen!$C$10="Ja",MAX(IF(Einstellungen!$C$11="7 Tage",MAX(0,(MIN(DATE(2029,12,0),IF(Mitarbeiter!$D88="",DATE(2029,12,0),Mitarbeiter!$D88),TODAY()))-(MAX(DATE(2029,11,1),Mitarbeiter!$C88))+1),MAX(0,NETWORKDAYS(MAX(DATE(2029,11,1),Mitarbeiter!$C88),MIN(DATE(2029,12,0),IF(Mitarbeiter!$D88="",DATE(2029,12,0),Mitarbeiter!$D88),TODAY()),Einstellungen!$F$13:$F$67)))*N(Mitarbeiter!$E88)/IF(Einstellungen!$C$11="7 Tage",7,5),N('Ist-Stunden'!AZ88)),MAX(IF(Einstellungen!$C$11="7 Tage",MAX(0,(MIN(DATE(2029,12,0),IF(Mitarbeiter!$D88="",DATE(2029,12,0),Mitarbeiter!$D88),TODAY()))-(MAX(DATE(2029,11,1),Mitarbeiter!$C88))+1),MAX(0,NETWORKDAYS(MAX(DATE(2029,11,1),Mitarbeiter!$C88),MIN(DATE(2029,12,0),IF(Mitarbeiter!$D88="",DATE(2029,12,0),Mitarbeiter!$D88),TODAY()),Einstellungen!$F$13:$F$67)))*N(Mitarbeiter!$E88)/IF(Einstellungen!$C$11="7 Tage",7,5),N('Ist-Stunden'!AZ88)+(N(Krankheitstage!CK88)+N(Krankheitstage!CW88))*N($C88))))</f>
        <v/>
      </c>
      <c r="CE88" s="76">
        <f>IF($B88="",0,IF(Einstellungen!$C$10="Ja",MAX(IF(Einstellungen!$C$11="7 Tage",MAX(0,(MIN(DATE(2029,13,0),IF(Mitarbeiter!$D88="",DATE(2029,13,0),Mitarbeiter!$D88),TODAY()))-(MAX(DATE(2029,12,1),Mitarbeiter!$C88))+1),MAX(0,NETWORKDAYS(MAX(DATE(2029,12,1),Mitarbeiter!$C88),MIN(DATE(2029,13,0),IF(Mitarbeiter!$D88="",DATE(2029,13,0),Mitarbeiter!$D88),TODAY()),Einstellungen!$F$13:$F$67)))*N(Mitarbeiter!$E88)/IF(Einstellungen!$C$11="7 Tage",7,5),N('Ist-Stunden'!BA88)),MAX(IF(Einstellungen!$C$11="7 Tage",MAX(0,(MIN(DATE(2029,13,0),IF(Mitarbeiter!$D88="",DATE(2029,13,0),Mitarbeiter!$D88),TODAY()))-(MAX(DATE(2029,12,1),Mitarbeiter!$C88))+1),MAX(0,NETWORKDAYS(MAX(DATE(2029,12,1),Mitarbeiter!$C88),MIN(DATE(2029,13,0),IF(Mitarbeiter!$D88="",DATE(2029,13,0),Mitarbeiter!$D88),TODAY()),Einstellungen!$F$13:$F$67)))*N(Mitarbeiter!$E88)/IF(Einstellungen!$C$11="7 Tage",7,5),N('Ist-Stunden'!BA88)+(N(Krankheitstage!CL88)+N(Krankheitstage!CX88))*N($C88))))</f>
        <v/>
      </c>
      <c r="CF88" s="76">
        <f>IF($B88="",0,IF(Einstellungen!$C$10="Ja",MAX(IF(Einstellungen!$C$11="7 Tage",MAX(0,(MIN(DATE(2030,2,0),IF(Mitarbeiter!$D88="",DATE(2030,2,0),Mitarbeiter!$D88),TODAY()))-(MAX(DATE(2030,1,1),Mitarbeiter!$C88))+1),MAX(0,NETWORKDAYS(MAX(DATE(2030,1,1),Mitarbeiter!$C88),MIN(DATE(2030,2,0),IF(Mitarbeiter!$D88="",DATE(2030,2,0),Mitarbeiter!$D88),TODAY()),Einstellungen!$F$13:$F$67)))*N(Mitarbeiter!$E88)/IF(Einstellungen!$C$11="7 Tage",7,5),N('Ist-Stunden'!BB88)),MAX(IF(Einstellungen!$C$11="7 Tage",MAX(0,(MIN(DATE(2030,2,0),IF(Mitarbeiter!$D88="",DATE(2030,2,0),Mitarbeiter!$D88),TODAY()))-(MAX(DATE(2030,1,1),Mitarbeiter!$C88))+1),MAX(0,NETWORKDAYS(MAX(DATE(2030,1,1),Mitarbeiter!$C88),MIN(DATE(2030,2,0),IF(Mitarbeiter!$D88="",DATE(2030,2,0),Mitarbeiter!$D88),TODAY()),Einstellungen!$F$13:$F$67)))*N(Mitarbeiter!$E88)/IF(Einstellungen!$C$11="7 Tage",7,5),N('Ist-Stunden'!BB88)+(N(Krankheitstage!CY88)+N(Krankheitstage!DK88))*N($C88))))</f>
        <v/>
      </c>
      <c r="CG88" s="76">
        <f>IF($B88="",0,IF(Einstellungen!$C$10="Ja",MAX(IF(Einstellungen!$C$11="7 Tage",MAX(0,(MIN(DATE(2030,3,0),IF(Mitarbeiter!$D88="",DATE(2030,3,0),Mitarbeiter!$D88),TODAY()))-(MAX(DATE(2030,2,1),Mitarbeiter!$C88))+1),MAX(0,NETWORKDAYS(MAX(DATE(2030,2,1),Mitarbeiter!$C88),MIN(DATE(2030,3,0),IF(Mitarbeiter!$D88="",DATE(2030,3,0),Mitarbeiter!$D88),TODAY()),Einstellungen!$F$13:$F$67)))*N(Mitarbeiter!$E88)/IF(Einstellungen!$C$11="7 Tage",7,5),N('Ist-Stunden'!BC88)),MAX(IF(Einstellungen!$C$11="7 Tage",MAX(0,(MIN(DATE(2030,3,0),IF(Mitarbeiter!$D88="",DATE(2030,3,0),Mitarbeiter!$D88),TODAY()))-(MAX(DATE(2030,2,1),Mitarbeiter!$C88))+1),MAX(0,NETWORKDAYS(MAX(DATE(2030,2,1),Mitarbeiter!$C88),MIN(DATE(2030,3,0),IF(Mitarbeiter!$D88="",DATE(2030,3,0),Mitarbeiter!$D88),TODAY()),Einstellungen!$F$13:$F$67)))*N(Mitarbeiter!$E88)/IF(Einstellungen!$C$11="7 Tage",7,5),N('Ist-Stunden'!BC88)+(N(Krankheitstage!CZ88)+N(Krankheitstage!DL88))*N($C88))))</f>
        <v/>
      </c>
      <c r="CH88" s="76">
        <f>IF($B88="",0,IF(Einstellungen!$C$10="Ja",MAX(IF(Einstellungen!$C$11="7 Tage",MAX(0,(MIN(DATE(2030,4,0),IF(Mitarbeiter!$D88="",DATE(2030,4,0),Mitarbeiter!$D88),TODAY()))-(MAX(DATE(2030,3,1),Mitarbeiter!$C88))+1),MAX(0,NETWORKDAYS(MAX(DATE(2030,3,1),Mitarbeiter!$C88),MIN(DATE(2030,4,0),IF(Mitarbeiter!$D88="",DATE(2030,4,0),Mitarbeiter!$D88),TODAY()),Einstellungen!$F$13:$F$67)))*N(Mitarbeiter!$E88)/IF(Einstellungen!$C$11="7 Tage",7,5),N('Ist-Stunden'!BD88)),MAX(IF(Einstellungen!$C$11="7 Tage",MAX(0,(MIN(DATE(2030,4,0),IF(Mitarbeiter!$D88="",DATE(2030,4,0),Mitarbeiter!$D88),TODAY()))-(MAX(DATE(2030,3,1),Mitarbeiter!$C88))+1),MAX(0,NETWORKDAYS(MAX(DATE(2030,3,1),Mitarbeiter!$C88),MIN(DATE(2030,4,0),IF(Mitarbeiter!$D88="",DATE(2030,4,0),Mitarbeiter!$D88),TODAY()),Einstellungen!$F$13:$F$67)))*N(Mitarbeiter!$E88)/IF(Einstellungen!$C$11="7 Tage",7,5),N('Ist-Stunden'!BD88)+(N(Krankheitstage!DA88)+N(Krankheitstage!DM88))*N($C88))))</f>
        <v/>
      </c>
      <c r="CI88" s="76">
        <f>IF($B88="",0,IF(Einstellungen!$C$10="Ja",MAX(IF(Einstellungen!$C$11="7 Tage",MAX(0,(MIN(DATE(2030,5,0),IF(Mitarbeiter!$D88="",DATE(2030,5,0),Mitarbeiter!$D88),TODAY()))-(MAX(DATE(2030,4,1),Mitarbeiter!$C88))+1),MAX(0,NETWORKDAYS(MAX(DATE(2030,4,1),Mitarbeiter!$C88),MIN(DATE(2030,5,0),IF(Mitarbeiter!$D88="",DATE(2030,5,0),Mitarbeiter!$D88),TODAY()),Einstellungen!$F$13:$F$67)))*N(Mitarbeiter!$E88)/IF(Einstellungen!$C$11="7 Tage",7,5),N('Ist-Stunden'!BE88)),MAX(IF(Einstellungen!$C$11="7 Tage",MAX(0,(MIN(DATE(2030,5,0),IF(Mitarbeiter!$D88="",DATE(2030,5,0),Mitarbeiter!$D88),TODAY()))-(MAX(DATE(2030,4,1),Mitarbeiter!$C88))+1),MAX(0,NETWORKDAYS(MAX(DATE(2030,4,1),Mitarbeiter!$C88),MIN(DATE(2030,5,0),IF(Mitarbeiter!$D88="",DATE(2030,5,0),Mitarbeiter!$D88),TODAY()),Einstellungen!$F$13:$F$67)))*N(Mitarbeiter!$E88)/IF(Einstellungen!$C$11="7 Tage",7,5),N('Ist-Stunden'!BE88)+(N(Krankheitstage!DB88)+N(Krankheitstage!DN88))*N($C88))))</f>
        <v/>
      </c>
      <c r="CJ88" s="76">
        <f>IF($B88="",0,IF(Einstellungen!$C$10="Ja",MAX(IF(Einstellungen!$C$11="7 Tage",MAX(0,(MIN(DATE(2030,6,0),IF(Mitarbeiter!$D88="",DATE(2030,6,0),Mitarbeiter!$D88),TODAY()))-(MAX(DATE(2030,5,1),Mitarbeiter!$C88))+1),MAX(0,NETWORKDAYS(MAX(DATE(2030,5,1),Mitarbeiter!$C88),MIN(DATE(2030,6,0),IF(Mitarbeiter!$D88="",DATE(2030,6,0),Mitarbeiter!$D88),TODAY()),Einstellungen!$F$13:$F$67)))*N(Mitarbeiter!$E88)/IF(Einstellungen!$C$11="7 Tage",7,5),N('Ist-Stunden'!BF88)),MAX(IF(Einstellungen!$C$11="7 Tage",MAX(0,(MIN(DATE(2030,6,0),IF(Mitarbeiter!$D88="",DATE(2030,6,0),Mitarbeiter!$D88),TODAY()))-(MAX(DATE(2030,5,1),Mitarbeiter!$C88))+1),MAX(0,NETWORKDAYS(MAX(DATE(2030,5,1),Mitarbeiter!$C88),MIN(DATE(2030,6,0),IF(Mitarbeiter!$D88="",DATE(2030,6,0),Mitarbeiter!$D88),TODAY()),Einstellungen!$F$13:$F$67)))*N(Mitarbeiter!$E88)/IF(Einstellungen!$C$11="7 Tage",7,5),N('Ist-Stunden'!BF88)+(N(Krankheitstage!DC88)+N(Krankheitstage!DO88))*N($C88))))</f>
        <v/>
      </c>
      <c r="CK88" s="76">
        <f>IF($B88="",0,IF(Einstellungen!$C$10="Ja",MAX(IF(Einstellungen!$C$11="7 Tage",MAX(0,(MIN(DATE(2030,7,0),IF(Mitarbeiter!$D88="",DATE(2030,7,0),Mitarbeiter!$D88),TODAY()))-(MAX(DATE(2030,6,1),Mitarbeiter!$C88))+1),MAX(0,NETWORKDAYS(MAX(DATE(2030,6,1),Mitarbeiter!$C88),MIN(DATE(2030,7,0),IF(Mitarbeiter!$D88="",DATE(2030,7,0),Mitarbeiter!$D88),TODAY()),Einstellungen!$F$13:$F$67)))*N(Mitarbeiter!$E88)/IF(Einstellungen!$C$11="7 Tage",7,5),N('Ist-Stunden'!BG88)),MAX(IF(Einstellungen!$C$11="7 Tage",MAX(0,(MIN(DATE(2030,7,0),IF(Mitarbeiter!$D88="",DATE(2030,7,0),Mitarbeiter!$D88),TODAY()))-(MAX(DATE(2030,6,1),Mitarbeiter!$C88))+1),MAX(0,NETWORKDAYS(MAX(DATE(2030,6,1),Mitarbeiter!$C88),MIN(DATE(2030,7,0),IF(Mitarbeiter!$D88="",DATE(2030,7,0),Mitarbeiter!$D88),TODAY()),Einstellungen!$F$13:$F$67)))*N(Mitarbeiter!$E88)/IF(Einstellungen!$C$11="7 Tage",7,5),N('Ist-Stunden'!BG88)+(N(Krankheitstage!DD88)+N(Krankheitstage!DP88))*N($C88))))</f>
        <v/>
      </c>
      <c r="CL88" s="76">
        <f>IF($B88="",0,IF(Einstellungen!$C$10="Ja",MAX(IF(Einstellungen!$C$11="7 Tage",MAX(0,(MIN(DATE(2030,8,0),IF(Mitarbeiter!$D88="",DATE(2030,8,0),Mitarbeiter!$D88),TODAY()))-(MAX(DATE(2030,7,1),Mitarbeiter!$C88))+1),MAX(0,NETWORKDAYS(MAX(DATE(2030,7,1),Mitarbeiter!$C88),MIN(DATE(2030,8,0),IF(Mitarbeiter!$D88="",DATE(2030,8,0),Mitarbeiter!$D88),TODAY()),Einstellungen!$F$13:$F$67)))*N(Mitarbeiter!$E88)/IF(Einstellungen!$C$11="7 Tage",7,5),N('Ist-Stunden'!BH88)),MAX(IF(Einstellungen!$C$11="7 Tage",MAX(0,(MIN(DATE(2030,8,0),IF(Mitarbeiter!$D88="",DATE(2030,8,0),Mitarbeiter!$D88),TODAY()))-(MAX(DATE(2030,7,1),Mitarbeiter!$C88))+1),MAX(0,NETWORKDAYS(MAX(DATE(2030,7,1),Mitarbeiter!$C88),MIN(DATE(2030,8,0),IF(Mitarbeiter!$D88="",DATE(2030,8,0),Mitarbeiter!$D88),TODAY()),Einstellungen!$F$13:$F$67)))*N(Mitarbeiter!$E88)/IF(Einstellungen!$C$11="7 Tage",7,5),N('Ist-Stunden'!BH88)+(N(Krankheitstage!DE88)+N(Krankheitstage!DQ88))*N($C88))))</f>
        <v/>
      </c>
      <c r="CM88" s="76">
        <f>IF($B88="",0,IF(Einstellungen!$C$10="Ja",MAX(IF(Einstellungen!$C$11="7 Tage",MAX(0,(MIN(DATE(2030,9,0),IF(Mitarbeiter!$D88="",DATE(2030,9,0),Mitarbeiter!$D88),TODAY()))-(MAX(DATE(2030,8,1),Mitarbeiter!$C88))+1),MAX(0,NETWORKDAYS(MAX(DATE(2030,8,1),Mitarbeiter!$C88),MIN(DATE(2030,9,0),IF(Mitarbeiter!$D88="",DATE(2030,9,0),Mitarbeiter!$D88),TODAY()),Einstellungen!$F$13:$F$67)))*N(Mitarbeiter!$E88)/IF(Einstellungen!$C$11="7 Tage",7,5),N('Ist-Stunden'!BI88)),MAX(IF(Einstellungen!$C$11="7 Tage",MAX(0,(MIN(DATE(2030,9,0),IF(Mitarbeiter!$D88="",DATE(2030,9,0),Mitarbeiter!$D88),TODAY()))-(MAX(DATE(2030,8,1),Mitarbeiter!$C88))+1),MAX(0,NETWORKDAYS(MAX(DATE(2030,8,1),Mitarbeiter!$C88),MIN(DATE(2030,9,0),IF(Mitarbeiter!$D88="",DATE(2030,9,0),Mitarbeiter!$D88),TODAY()),Einstellungen!$F$13:$F$67)))*N(Mitarbeiter!$E88)/IF(Einstellungen!$C$11="7 Tage",7,5),N('Ist-Stunden'!BI88)+(N(Krankheitstage!DF88)+N(Krankheitstage!DR88))*N($C88))))</f>
        <v/>
      </c>
      <c r="CN88" s="76">
        <f>IF($B88="",0,IF(Einstellungen!$C$10="Ja",MAX(IF(Einstellungen!$C$11="7 Tage",MAX(0,(MIN(DATE(2030,10,0),IF(Mitarbeiter!$D88="",DATE(2030,10,0),Mitarbeiter!$D88),TODAY()))-(MAX(DATE(2030,9,1),Mitarbeiter!$C88))+1),MAX(0,NETWORKDAYS(MAX(DATE(2030,9,1),Mitarbeiter!$C88),MIN(DATE(2030,10,0),IF(Mitarbeiter!$D88="",DATE(2030,10,0),Mitarbeiter!$D88),TODAY()),Einstellungen!$F$13:$F$67)))*N(Mitarbeiter!$E88)/IF(Einstellungen!$C$11="7 Tage",7,5),N('Ist-Stunden'!BJ88)),MAX(IF(Einstellungen!$C$11="7 Tage",MAX(0,(MIN(DATE(2030,10,0),IF(Mitarbeiter!$D88="",DATE(2030,10,0),Mitarbeiter!$D88),TODAY()))-(MAX(DATE(2030,9,1),Mitarbeiter!$C88))+1),MAX(0,NETWORKDAYS(MAX(DATE(2030,9,1),Mitarbeiter!$C88),MIN(DATE(2030,10,0),IF(Mitarbeiter!$D88="",DATE(2030,10,0),Mitarbeiter!$D88),TODAY()),Einstellungen!$F$13:$F$67)))*N(Mitarbeiter!$E88)/IF(Einstellungen!$C$11="7 Tage",7,5),N('Ist-Stunden'!BJ88)+(N(Krankheitstage!DG88)+N(Krankheitstage!DS88))*N($C88))))</f>
        <v/>
      </c>
      <c r="CO88" s="76">
        <f>IF($B88="",0,IF(Einstellungen!$C$10="Ja",MAX(IF(Einstellungen!$C$11="7 Tage",MAX(0,(MIN(DATE(2030,11,0),IF(Mitarbeiter!$D88="",DATE(2030,11,0),Mitarbeiter!$D88),TODAY()))-(MAX(DATE(2030,10,1),Mitarbeiter!$C88))+1),MAX(0,NETWORKDAYS(MAX(DATE(2030,10,1),Mitarbeiter!$C88),MIN(DATE(2030,11,0),IF(Mitarbeiter!$D88="",DATE(2030,11,0),Mitarbeiter!$D88),TODAY()),Einstellungen!$F$13:$F$67)))*N(Mitarbeiter!$E88)/IF(Einstellungen!$C$11="7 Tage",7,5),N('Ist-Stunden'!BK88)),MAX(IF(Einstellungen!$C$11="7 Tage",MAX(0,(MIN(DATE(2030,11,0),IF(Mitarbeiter!$D88="",DATE(2030,11,0),Mitarbeiter!$D88),TODAY()))-(MAX(DATE(2030,10,1),Mitarbeiter!$C88))+1),MAX(0,NETWORKDAYS(MAX(DATE(2030,10,1),Mitarbeiter!$C88),MIN(DATE(2030,11,0),IF(Mitarbeiter!$D88="",DATE(2030,11,0),Mitarbeiter!$D88),TODAY()),Einstellungen!$F$13:$F$67)))*N(Mitarbeiter!$E88)/IF(Einstellungen!$C$11="7 Tage",7,5),N('Ist-Stunden'!BK88)+(N(Krankheitstage!DH88)+N(Krankheitstage!DT88))*N($C88))))</f>
        <v/>
      </c>
      <c r="CP88" s="76">
        <f>IF($B88="",0,IF(Einstellungen!$C$10="Ja",MAX(IF(Einstellungen!$C$11="7 Tage",MAX(0,(MIN(DATE(2030,12,0),IF(Mitarbeiter!$D88="",DATE(2030,12,0),Mitarbeiter!$D88),TODAY()))-(MAX(DATE(2030,11,1),Mitarbeiter!$C88))+1),MAX(0,NETWORKDAYS(MAX(DATE(2030,11,1),Mitarbeiter!$C88),MIN(DATE(2030,12,0),IF(Mitarbeiter!$D88="",DATE(2030,12,0),Mitarbeiter!$D88),TODAY()),Einstellungen!$F$13:$F$67)))*N(Mitarbeiter!$E88)/IF(Einstellungen!$C$11="7 Tage",7,5),N('Ist-Stunden'!BL88)),MAX(IF(Einstellungen!$C$11="7 Tage",MAX(0,(MIN(DATE(2030,12,0),IF(Mitarbeiter!$D88="",DATE(2030,12,0),Mitarbeiter!$D88),TODAY()))-(MAX(DATE(2030,11,1),Mitarbeiter!$C88))+1),MAX(0,NETWORKDAYS(MAX(DATE(2030,11,1),Mitarbeiter!$C88),MIN(DATE(2030,12,0),IF(Mitarbeiter!$D88="",DATE(2030,12,0),Mitarbeiter!$D88),TODAY()),Einstellungen!$F$13:$F$67)))*N(Mitarbeiter!$E88)/IF(Einstellungen!$C$11="7 Tage",7,5),N('Ist-Stunden'!BL88)+(N(Krankheitstage!DI88)+N(Krankheitstage!DU88))*N($C88))))</f>
        <v/>
      </c>
      <c r="CQ88" s="76">
        <f>IF($B88="",0,IF(Einstellungen!$C$10="Ja",MAX(IF(Einstellungen!$C$11="7 Tage",MAX(0,(MIN(DATE(2030,13,0),IF(Mitarbeiter!$D88="",DATE(2030,13,0),Mitarbeiter!$D88),TODAY()))-(MAX(DATE(2030,12,1),Mitarbeiter!$C88))+1),MAX(0,NETWORKDAYS(MAX(DATE(2030,12,1),Mitarbeiter!$C88),MIN(DATE(2030,13,0),IF(Mitarbeiter!$D88="",DATE(2030,13,0),Mitarbeiter!$D88),TODAY()),Einstellungen!$F$13:$F$67)))*N(Mitarbeiter!$E88)/IF(Einstellungen!$C$11="7 Tage",7,5),N('Ist-Stunden'!BM88)),MAX(IF(Einstellungen!$C$11="7 Tage",MAX(0,(MIN(DATE(2030,13,0),IF(Mitarbeiter!$D88="",DATE(2030,13,0),Mitarbeiter!$D88),TODAY()))-(MAX(DATE(2030,12,1),Mitarbeiter!$C88))+1),MAX(0,NETWORKDAYS(MAX(DATE(2030,12,1),Mitarbeiter!$C88),MIN(DATE(2030,13,0),IF(Mitarbeiter!$D88="",DATE(2030,13,0),Mitarbeiter!$D88),TODAY()),Einstellungen!$F$13:$F$67)))*N(Mitarbeiter!$E88)/IF(Einstellungen!$C$11="7 Tage",7,5),N('Ist-Stunden'!BM88)+(N(Krankheitstage!DJ88)+N(Krankheitstage!DV88))*N($C88))))</f>
        <v/>
      </c>
    </row>
    <row r="89">
      <c r="A89" s="73">
        <f>IF(Mitarbeiter!B89="","",Mitarbeiter!A89)</f>
        <v/>
      </c>
      <c r="B89" s="6">
        <f>IF(Mitarbeiter!B89="","",Mitarbeiter!B89)</f>
        <v/>
      </c>
      <c r="C89" s="74">
        <f>IF(Mitarbeiter!B89="","",Mitarbeiter!F89)</f>
        <v/>
      </c>
      <c r="D89" s="75">
        <f>N(INDEX(Krankheitstage!$G89:$DV89,1,(Einstellungen!$C$3-2026)*24+1))</f>
        <v/>
      </c>
      <c r="E89" s="75">
        <f>N(INDEX(Krankheitstage!$G89:$DV89,1,(Einstellungen!$C$3-2026)*24+2))</f>
        <v/>
      </c>
      <c r="F89" s="75">
        <f>N(INDEX(Krankheitstage!$G89:$DV89,1,(Einstellungen!$C$3-2026)*24+3))</f>
        <v/>
      </c>
      <c r="G89" s="75">
        <f>N(INDEX(Krankheitstage!$G89:$DV89,1,(Einstellungen!$C$3-2026)*24+4))</f>
        <v/>
      </c>
      <c r="H89" s="75">
        <f>N(INDEX(Krankheitstage!$G89:$DV89,1,(Einstellungen!$C$3-2026)*24+5))</f>
        <v/>
      </c>
      <c r="I89" s="75">
        <f>N(INDEX(Krankheitstage!$G89:$DV89,1,(Einstellungen!$C$3-2026)*24+6))</f>
        <v/>
      </c>
      <c r="J89" s="75">
        <f>N(INDEX(Krankheitstage!$G89:$DV89,1,(Einstellungen!$C$3-2026)*24+7))</f>
        <v/>
      </c>
      <c r="K89" s="75">
        <f>N(INDEX(Krankheitstage!$G89:$DV89,1,(Einstellungen!$C$3-2026)*24+8))</f>
        <v/>
      </c>
      <c r="L89" s="75">
        <f>N(INDEX(Krankheitstage!$G89:$DV89,1,(Einstellungen!$C$3-2026)*24+9))</f>
        <v/>
      </c>
      <c r="M89" s="75">
        <f>N(INDEX(Krankheitstage!$G89:$DV89,1,(Einstellungen!$C$3-2026)*24+10))</f>
        <v/>
      </c>
      <c r="N89" s="75">
        <f>N(INDEX(Krankheitstage!$G89:$DV89,1,(Einstellungen!$C$3-2026)*24+11))</f>
        <v/>
      </c>
      <c r="O89" s="75">
        <f>N(INDEX(Krankheitstage!$G89:$DV89,1,(Einstellungen!$C$3-2026)*24+12))</f>
        <v/>
      </c>
      <c r="P89" s="75">
        <f>IF($B89="","",SUM(D89:O89))</f>
        <v/>
      </c>
      <c r="Q89" s="75">
        <f>N(INDEX(Krankheitstage!$G89:$DV89,1,(Einstellungen!$C$3-2026)*24+13))</f>
        <v/>
      </c>
      <c r="R89" s="75">
        <f>N(INDEX(Krankheitstage!$G89:$DV89,1,(Einstellungen!$C$3-2026)*24+14))</f>
        <v/>
      </c>
      <c r="S89" s="75">
        <f>N(INDEX(Krankheitstage!$G89:$DV89,1,(Einstellungen!$C$3-2026)*24+15))</f>
        <v/>
      </c>
      <c r="T89" s="75">
        <f>N(INDEX(Krankheitstage!$G89:$DV89,1,(Einstellungen!$C$3-2026)*24+16))</f>
        <v/>
      </c>
      <c r="U89" s="75">
        <f>N(INDEX(Krankheitstage!$G89:$DV89,1,(Einstellungen!$C$3-2026)*24+17))</f>
        <v/>
      </c>
      <c r="V89" s="75">
        <f>N(INDEX(Krankheitstage!$G89:$DV89,1,(Einstellungen!$C$3-2026)*24+18))</f>
        <v/>
      </c>
      <c r="W89" s="75">
        <f>N(INDEX(Krankheitstage!$G89:$DV89,1,(Einstellungen!$C$3-2026)*24+19))</f>
        <v/>
      </c>
      <c r="X89" s="75">
        <f>N(INDEX(Krankheitstage!$G89:$DV89,1,(Einstellungen!$C$3-2026)*24+20))</f>
        <v/>
      </c>
      <c r="Y89" s="75">
        <f>N(INDEX(Krankheitstage!$G89:$DV89,1,(Einstellungen!$C$3-2026)*24+21))</f>
        <v/>
      </c>
      <c r="Z89" s="75">
        <f>N(INDEX(Krankheitstage!$G89:$DV89,1,(Einstellungen!$C$3-2026)*24+22))</f>
        <v/>
      </c>
      <c r="AA89" s="75">
        <f>N(INDEX(Krankheitstage!$G89:$DV89,1,(Einstellungen!$C$3-2026)*24+23))</f>
        <v/>
      </c>
      <c r="AB89" s="75">
        <f>N(INDEX(Krankheitstage!$G89:$DV89,1,(Einstellungen!$C$3-2026)*24+24))</f>
        <v/>
      </c>
      <c r="AC89" s="75">
        <f>IF($B89="","",SUM(Q89:AB89))</f>
        <v/>
      </c>
      <c r="AD89" s="75">
        <f>IF($B89="","",SUM(P89,AC89))</f>
        <v/>
      </c>
      <c r="AE89" s="76">
        <f>IF($B89="","",AD89*N(C89))</f>
        <v/>
      </c>
      <c r="AF89" s="75">
        <f>IF($B89="","",Krankheitstage!E89)</f>
        <v/>
      </c>
      <c r="AG89" s="76">
        <f>IF($B89="","",AF89*N(C89))</f>
        <v/>
      </c>
      <c r="AH89" s="76">
        <f>IF($B89="","",INDEX($AJ89:$CQ89,1,(Einstellungen!$C$3-2026)*12+1)+INDEX($AJ89:$CQ89,1,(Einstellungen!$C$3-2026)*12+2)+INDEX($AJ89:$CQ89,1,(Einstellungen!$C$3-2026)*12+3)+INDEX($AJ89:$CQ89,1,(Einstellungen!$C$3-2026)*12+4)+INDEX($AJ89:$CQ89,1,(Einstellungen!$C$3-2026)*12+5)+INDEX($AJ89:$CQ89,1,(Einstellungen!$C$3-2026)*12+6)+INDEX($AJ89:$CQ89,1,(Einstellungen!$C$3-2026)*12+7)+INDEX($AJ89:$CQ89,1,(Einstellungen!$C$3-2026)*12+8)+INDEX($AJ89:$CQ89,1,(Einstellungen!$C$3-2026)*12+9)+INDEX($AJ89:$CQ89,1,(Einstellungen!$C$3-2026)*12+10)+INDEX($AJ89:$CQ89,1,(Einstellungen!$C$3-2026)*12+11)+INDEX($AJ89:$CQ89,1,(Einstellungen!$C$3-2026)*12+12))</f>
        <v/>
      </c>
      <c r="AI89" s="76">
        <f>IF($B89="","",SUM($AJ89:$CQ89))</f>
        <v/>
      </c>
      <c r="AJ89" s="76">
        <f>IF($B89="",0,IF(Einstellungen!$C$10="Ja",MAX(IF(Einstellungen!$C$11="7 Tage",MAX(0,(MIN(DATE(2026,2,0),IF(Mitarbeiter!$D89="",DATE(2026,2,0),Mitarbeiter!$D89),TODAY()))-(MAX(DATE(2026,1,1),Mitarbeiter!$C89))+1),MAX(0,NETWORKDAYS(MAX(DATE(2026,1,1),Mitarbeiter!$C89),MIN(DATE(2026,2,0),IF(Mitarbeiter!$D89="",DATE(2026,2,0),Mitarbeiter!$D89),TODAY()),Einstellungen!$F$13:$F$67)))*N(Mitarbeiter!$E89)/IF(Einstellungen!$C$11="7 Tage",7,5),N('Ist-Stunden'!F89)),MAX(IF(Einstellungen!$C$11="7 Tage",MAX(0,(MIN(DATE(2026,2,0),IF(Mitarbeiter!$D89="",DATE(2026,2,0),Mitarbeiter!$D89),TODAY()))-(MAX(DATE(2026,1,1),Mitarbeiter!$C89))+1),MAX(0,NETWORKDAYS(MAX(DATE(2026,1,1),Mitarbeiter!$C89),MIN(DATE(2026,2,0),IF(Mitarbeiter!$D89="",DATE(2026,2,0),Mitarbeiter!$D89),TODAY()),Einstellungen!$F$13:$F$67)))*N(Mitarbeiter!$E89)/IF(Einstellungen!$C$11="7 Tage",7,5),N('Ist-Stunden'!F89)+(N(Krankheitstage!G89)+N(Krankheitstage!S89))*N($C89))))</f>
        <v/>
      </c>
      <c r="AK89" s="76">
        <f>IF($B89="",0,IF(Einstellungen!$C$10="Ja",MAX(IF(Einstellungen!$C$11="7 Tage",MAX(0,(MIN(DATE(2026,3,0),IF(Mitarbeiter!$D89="",DATE(2026,3,0),Mitarbeiter!$D89),TODAY()))-(MAX(DATE(2026,2,1),Mitarbeiter!$C89))+1),MAX(0,NETWORKDAYS(MAX(DATE(2026,2,1),Mitarbeiter!$C89),MIN(DATE(2026,3,0),IF(Mitarbeiter!$D89="",DATE(2026,3,0),Mitarbeiter!$D89),TODAY()),Einstellungen!$F$13:$F$67)))*N(Mitarbeiter!$E89)/IF(Einstellungen!$C$11="7 Tage",7,5),N('Ist-Stunden'!G89)),MAX(IF(Einstellungen!$C$11="7 Tage",MAX(0,(MIN(DATE(2026,3,0),IF(Mitarbeiter!$D89="",DATE(2026,3,0),Mitarbeiter!$D89),TODAY()))-(MAX(DATE(2026,2,1),Mitarbeiter!$C89))+1),MAX(0,NETWORKDAYS(MAX(DATE(2026,2,1),Mitarbeiter!$C89),MIN(DATE(2026,3,0),IF(Mitarbeiter!$D89="",DATE(2026,3,0),Mitarbeiter!$D89),TODAY()),Einstellungen!$F$13:$F$67)))*N(Mitarbeiter!$E89)/IF(Einstellungen!$C$11="7 Tage",7,5),N('Ist-Stunden'!G89)+(N(Krankheitstage!H89)+N(Krankheitstage!T89))*N($C89))))</f>
        <v/>
      </c>
      <c r="AL89" s="76">
        <f>IF($B89="",0,IF(Einstellungen!$C$10="Ja",MAX(IF(Einstellungen!$C$11="7 Tage",MAX(0,(MIN(DATE(2026,4,0),IF(Mitarbeiter!$D89="",DATE(2026,4,0),Mitarbeiter!$D89),TODAY()))-(MAX(DATE(2026,3,1),Mitarbeiter!$C89))+1),MAX(0,NETWORKDAYS(MAX(DATE(2026,3,1),Mitarbeiter!$C89),MIN(DATE(2026,4,0),IF(Mitarbeiter!$D89="",DATE(2026,4,0),Mitarbeiter!$D89),TODAY()),Einstellungen!$F$13:$F$67)))*N(Mitarbeiter!$E89)/IF(Einstellungen!$C$11="7 Tage",7,5),N('Ist-Stunden'!H89)),MAX(IF(Einstellungen!$C$11="7 Tage",MAX(0,(MIN(DATE(2026,4,0),IF(Mitarbeiter!$D89="",DATE(2026,4,0),Mitarbeiter!$D89),TODAY()))-(MAX(DATE(2026,3,1),Mitarbeiter!$C89))+1),MAX(0,NETWORKDAYS(MAX(DATE(2026,3,1),Mitarbeiter!$C89),MIN(DATE(2026,4,0),IF(Mitarbeiter!$D89="",DATE(2026,4,0),Mitarbeiter!$D89),TODAY()),Einstellungen!$F$13:$F$67)))*N(Mitarbeiter!$E89)/IF(Einstellungen!$C$11="7 Tage",7,5),N('Ist-Stunden'!H89)+(N(Krankheitstage!I89)+N(Krankheitstage!U89))*N($C89))))</f>
        <v/>
      </c>
      <c r="AM89" s="76">
        <f>IF($B89="",0,IF(Einstellungen!$C$10="Ja",MAX(IF(Einstellungen!$C$11="7 Tage",MAX(0,(MIN(DATE(2026,5,0),IF(Mitarbeiter!$D89="",DATE(2026,5,0),Mitarbeiter!$D89),TODAY()))-(MAX(DATE(2026,4,1),Mitarbeiter!$C89))+1),MAX(0,NETWORKDAYS(MAX(DATE(2026,4,1),Mitarbeiter!$C89),MIN(DATE(2026,5,0),IF(Mitarbeiter!$D89="",DATE(2026,5,0),Mitarbeiter!$D89),TODAY()),Einstellungen!$F$13:$F$67)))*N(Mitarbeiter!$E89)/IF(Einstellungen!$C$11="7 Tage",7,5),N('Ist-Stunden'!I89)),MAX(IF(Einstellungen!$C$11="7 Tage",MAX(0,(MIN(DATE(2026,5,0),IF(Mitarbeiter!$D89="",DATE(2026,5,0),Mitarbeiter!$D89),TODAY()))-(MAX(DATE(2026,4,1),Mitarbeiter!$C89))+1),MAX(0,NETWORKDAYS(MAX(DATE(2026,4,1),Mitarbeiter!$C89),MIN(DATE(2026,5,0),IF(Mitarbeiter!$D89="",DATE(2026,5,0),Mitarbeiter!$D89),TODAY()),Einstellungen!$F$13:$F$67)))*N(Mitarbeiter!$E89)/IF(Einstellungen!$C$11="7 Tage",7,5),N('Ist-Stunden'!I89)+(N(Krankheitstage!J89)+N(Krankheitstage!V89))*N($C89))))</f>
        <v/>
      </c>
      <c r="AN89" s="76">
        <f>IF($B89="",0,IF(Einstellungen!$C$10="Ja",MAX(IF(Einstellungen!$C$11="7 Tage",MAX(0,(MIN(DATE(2026,6,0),IF(Mitarbeiter!$D89="",DATE(2026,6,0),Mitarbeiter!$D89),TODAY()))-(MAX(DATE(2026,5,1),Mitarbeiter!$C89))+1),MAX(0,NETWORKDAYS(MAX(DATE(2026,5,1),Mitarbeiter!$C89),MIN(DATE(2026,6,0),IF(Mitarbeiter!$D89="",DATE(2026,6,0),Mitarbeiter!$D89),TODAY()),Einstellungen!$F$13:$F$67)))*N(Mitarbeiter!$E89)/IF(Einstellungen!$C$11="7 Tage",7,5),N('Ist-Stunden'!J89)),MAX(IF(Einstellungen!$C$11="7 Tage",MAX(0,(MIN(DATE(2026,6,0),IF(Mitarbeiter!$D89="",DATE(2026,6,0),Mitarbeiter!$D89),TODAY()))-(MAX(DATE(2026,5,1),Mitarbeiter!$C89))+1),MAX(0,NETWORKDAYS(MAX(DATE(2026,5,1),Mitarbeiter!$C89),MIN(DATE(2026,6,0),IF(Mitarbeiter!$D89="",DATE(2026,6,0),Mitarbeiter!$D89),TODAY()),Einstellungen!$F$13:$F$67)))*N(Mitarbeiter!$E89)/IF(Einstellungen!$C$11="7 Tage",7,5),N('Ist-Stunden'!J89)+(N(Krankheitstage!K89)+N(Krankheitstage!W89))*N($C89))))</f>
        <v/>
      </c>
      <c r="AO89" s="76">
        <f>IF($B89="",0,IF(Einstellungen!$C$10="Ja",MAX(IF(Einstellungen!$C$11="7 Tage",MAX(0,(MIN(DATE(2026,7,0),IF(Mitarbeiter!$D89="",DATE(2026,7,0),Mitarbeiter!$D89),TODAY()))-(MAX(DATE(2026,6,1),Mitarbeiter!$C89))+1),MAX(0,NETWORKDAYS(MAX(DATE(2026,6,1),Mitarbeiter!$C89),MIN(DATE(2026,7,0),IF(Mitarbeiter!$D89="",DATE(2026,7,0),Mitarbeiter!$D89),TODAY()),Einstellungen!$F$13:$F$67)))*N(Mitarbeiter!$E89)/IF(Einstellungen!$C$11="7 Tage",7,5),N('Ist-Stunden'!K89)),MAX(IF(Einstellungen!$C$11="7 Tage",MAX(0,(MIN(DATE(2026,7,0),IF(Mitarbeiter!$D89="",DATE(2026,7,0),Mitarbeiter!$D89),TODAY()))-(MAX(DATE(2026,6,1),Mitarbeiter!$C89))+1),MAX(0,NETWORKDAYS(MAX(DATE(2026,6,1),Mitarbeiter!$C89),MIN(DATE(2026,7,0),IF(Mitarbeiter!$D89="",DATE(2026,7,0),Mitarbeiter!$D89),TODAY()),Einstellungen!$F$13:$F$67)))*N(Mitarbeiter!$E89)/IF(Einstellungen!$C$11="7 Tage",7,5),N('Ist-Stunden'!K89)+(N(Krankheitstage!L89)+N(Krankheitstage!X89))*N($C89))))</f>
        <v/>
      </c>
      <c r="AP89" s="76">
        <f>IF($B89="",0,IF(Einstellungen!$C$10="Ja",MAX(IF(Einstellungen!$C$11="7 Tage",MAX(0,(MIN(DATE(2026,8,0),IF(Mitarbeiter!$D89="",DATE(2026,8,0),Mitarbeiter!$D89),TODAY()))-(MAX(DATE(2026,7,1),Mitarbeiter!$C89))+1),MAX(0,NETWORKDAYS(MAX(DATE(2026,7,1),Mitarbeiter!$C89),MIN(DATE(2026,8,0),IF(Mitarbeiter!$D89="",DATE(2026,8,0),Mitarbeiter!$D89),TODAY()),Einstellungen!$F$13:$F$67)))*N(Mitarbeiter!$E89)/IF(Einstellungen!$C$11="7 Tage",7,5),N('Ist-Stunden'!L89)),MAX(IF(Einstellungen!$C$11="7 Tage",MAX(0,(MIN(DATE(2026,8,0),IF(Mitarbeiter!$D89="",DATE(2026,8,0),Mitarbeiter!$D89),TODAY()))-(MAX(DATE(2026,7,1),Mitarbeiter!$C89))+1),MAX(0,NETWORKDAYS(MAX(DATE(2026,7,1),Mitarbeiter!$C89),MIN(DATE(2026,8,0),IF(Mitarbeiter!$D89="",DATE(2026,8,0),Mitarbeiter!$D89),TODAY()),Einstellungen!$F$13:$F$67)))*N(Mitarbeiter!$E89)/IF(Einstellungen!$C$11="7 Tage",7,5),N('Ist-Stunden'!L89)+(N(Krankheitstage!M89)+N(Krankheitstage!Y89))*N($C89))))</f>
        <v/>
      </c>
      <c r="AQ89" s="76">
        <f>IF($B89="",0,IF(Einstellungen!$C$10="Ja",MAX(IF(Einstellungen!$C$11="7 Tage",MAX(0,(MIN(DATE(2026,9,0),IF(Mitarbeiter!$D89="",DATE(2026,9,0),Mitarbeiter!$D89),TODAY()))-(MAX(DATE(2026,8,1),Mitarbeiter!$C89))+1),MAX(0,NETWORKDAYS(MAX(DATE(2026,8,1),Mitarbeiter!$C89),MIN(DATE(2026,9,0),IF(Mitarbeiter!$D89="",DATE(2026,9,0),Mitarbeiter!$D89),TODAY()),Einstellungen!$F$13:$F$67)))*N(Mitarbeiter!$E89)/IF(Einstellungen!$C$11="7 Tage",7,5),N('Ist-Stunden'!M89)),MAX(IF(Einstellungen!$C$11="7 Tage",MAX(0,(MIN(DATE(2026,9,0),IF(Mitarbeiter!$D89="",DATE(2026,9,0),Mitarbeiter!$D89),TODAY()))-(MAX(DATE(2026,8,1),Mitarbeiter!$C89))+1),MAX(0,NETWORKDAYS(MAX(DATE(2026,8,1),Mitarbeiter!$C89),MIN(DATE(2026,9,0),IF(Mitarbeiter!$D89="",DATE(2026,9,0),Mitarbeiter!$D89),TODAY()),Einstellungen!$F$13:$F$67)))*N(Mitarbeiter!$E89)/IF(Einstellungen!$C$11="7 Tage",7,5),N('Ist-Stunden'!M89)+(N(Krankheitstage!N89)+N(Krankheitstage!Z89))*N($C89))))</f>
        <v/>
      </c>
      <c r="AR89" s="76">
        <f>IF($B89="",0,IF(Einstellungen!$C$10="Ja",MAX(IF(Einstellungen!$C$11="7 Tage",MAX(0,(MIN(DATE(2026,10,0),IF(Mitarbeiter!$D89="",DATE(2026,10,0),Mitarbeiter!$D89),TODAY()))-(MAX(DATE(2026,9,1),Mitarbeiter!$C89))+1),MAX(0,NETWORKDAYS(MAX(DATE(2026,9,1),Mitarbeiter!$C89),MIN(DATE(2026,10,0),IF(Mitarbeiter!$D89="",DATE(2026,10,0),Mitarbeiter!$D89),TODAY()),Einstellungen!$F$13:$F$67)))*N(Mitarbeiter!$E89)/IF(Einstellungen!$C$11="7 Tage",7,5),N('Ist-Stunden'!N89)),MAX(IF(Einstellungen!$C$11="7 Tage",MAX(0,(MIN(DATE(2026,10,0),IF(Mitarbeiter!$D89="",DATE(2026,10,0),Mitarbeiter!$D89),TODAY()))-(MAX(DATE(2026,9,1),Mitarbeiter!$C89))+1),MAX(0,NETWORKDAYS(MAX(DATE(2026,9,1),Mitarbeiter!$C89),MIN(DATE(2026,10,0),IF(Mitarbeiter!$D89="",DATE(2026,10,0),Mitarbeiter!$D89),TODAY()),Einstellungen!$F$13:$F$67)))*N(Mitarbeiter!$E89)/IF(Einstellungen!$C$11="7 Tage",7,5),N('Ist-Stunden'!N89)+(N(Krankheitstage!O89)+N(Krankheitstage!AA89))*N($C89))))</f>
        <v/>
      </c>
      <c r="AS89" s="76">
        <f>IF($B89="",0,IF(Einstellungen!$C$10="Ja",MAX(IF(Einstellungen!$C$11="7 Tage",MAX(0,(MIN(DATE(2026,11,0),IF(Mitarbeiter!$D89="",DATE(2026,11,0),Mitarbeiter!$D89),TODAY()))-(MAX(DATE(2026,10,1),Mitarbeiter!$C89))+1),MAX(0,NETWORKDAYS(MAX(DATE(2026,10,1),Mitarbeiter!$C89),MIN(DATE(2026,11,0),IF(Mitarbeiter!$D89="",DATE(2026,11,0),Mitarbeiter!$D89),TODAY()),Einstellungen!$F$13:$F$67)))*N(Mitarbeiter!$E89)/IF(Einstellungen!$C$11="7 Tage",7,5),N('Ist-Stunden'!O89)),MAX(IF(Einstellungen!$C$11="7 Tage",MAX(0,(MIN(DATE(2026,11,0),IF(Mitarbeiter!$D89="",DATE(2026,11,0),Mitarbeiter!$D89),TODAY()))-(MAX(DATE(2026,10,1),Mitarbeiter!$C89))+1),MAX(0,NETWORKDAYS(MAX(DATE(2026,10,1),Mitarbeiter!$C89),MIN(DATE(2026,11,0),IF(Mitarbeiter!$D89="",DATE(2026,11,0),Mitarbeiter!$D89),TODAY()),Einstellungen!$F$13:$F$67)))*N(Mitarbeiter!$E89)/IF(Einstellungen!$C$11="7 Tage",7,5),N('Ist-Stunden'!O89)+(N(Krankheitstage!P89)+N(Krankheitstage!AB89))*N($C89))))</f>
        <v/>
      </c>
      <c r="AT89" s="76">
        <f>IF($B89="",0,IF(Einstellungen!$C$10="Ja",MAX(IF(Einstellungen!$C$11="7 Tage",MAX(0,(MIN(DATE(2026,12,0),IF(Mitarbeiter!$D89="",DATE(2026,12,0),Mitarbeiter!$D89),TODAY()))-(MAX(DATE(2026,11,1),Mitarbeiter!$C89))+1),MAX(0,NETWORKDAYS(MAX(DATE(2026,11,1),Mitarbeiter!$C89),MIN(DATE(2026,12,0),IF(Mitarbeiter!$D89="",DATE(2026,12,0),Mitarbeiter!$D89),TODAY()),Einstellungen!$F$13:$F$67)))*N(Mitarbeiter!$E89)/IF(Einstellungen!$C$11="7 Tage",7,5),N('Ist-Stunden'!P89)),MAX(IF(Einstellungen!$C$11="7 Tage",MAX(0,(MIN(DATE(2026,12,0),IF(Mitarbeiter!$D89="",DATE(2026,12,0),Mitarbeiter!$D89),TODAY()))-(MAX(DATE(2026,11,1),Mitarbeiter!$C89))+1),MAX(0,NETWORKDAYS(MAX(DATE(2026,11,1),Mitarbeiter!$C89),MIN(DATE(2026,12,0),IF(Mitarbeiter!$D89="",DATE(2026,12,0),Mitarbeiter!$D89),TODAY()),Einstellungen!$F$13:$F$67)))*N(Mitarbeiter!$E89)/IF(Einstellungen!$C$11="7 Tage",7,5),N('Ist-Stunden'!P89)+(N(Krankheitstage!Q89)+N(Krankheitstage!AC89))*N($C89))))</f>
        <v/>
      </c>
      <c r="AU89" s="76">
        <f>IF($B89="",0,IF(Einstellungen!$C$10="Ja",MAX(IF(Einstellungen!$C$11="7 Tage",MAX(0,(MIN(DATE(2026,13,0),IF(Mitarbeiter!$D89="",DATE(2026,13,0),Mitarbeiter!$D89),TODAY()))-(MAX(DATE(2026,12,1),Mitarbeiter!$C89))+1),MAX(0,NETWORKDAYS(MAX(DATE(2026,12,1),Mitarbeiter!$C89),MIN(DATE(2026,13,0),IF(Mitarbeiter!$D89="",DATE(2026,13,0),Mitarbeiter!$D89),TODAY()),Einstellungen!$F$13:$F$67)))*N(Mitarbeiter!$E89)/IF(Einstellungen!$C$11="7 Tage",7,5),N('Ist-Stunden'!Q89)),MAX(IF(Einstellungen!$C$11="7 Tage",MAX(0,(MIN(DATE(2026,13,0),IF(Mitarbeiter!$D89="",DATE(2026,13,0),Mitarbeiter!$D89),TODAY()))-(MAX(DATE(2026,12,1),Mitarbeiter!$C89))+1),MAX(0,NETWORKDAYS(MAX(DATE(2026,12,1),Mitarbeiter!$C89),MIN(DATE(2026,13,0),IF(Mitarbeiter!$D89="",DATE(2026,13,0),Mitarbeiter!$D89),TODAY()),Einstellungen!$F$13:$F$67)))*N(Mitarbeiter!$E89)/IF(Einstellungen!$C$11="7 Tage",7,5),N('Ist-Stunden'!Q89)+(N(Krankheitstage!R89)+N(Krankheitstage!AD89))*N($C89))))</f>
        <v/>
      </c>
      <c r="AV89" s="76">
        <f>IF($B89="",0,IF(Einstellungen!$C$10="Ja",MAX(IF(Einstellungen!$C$11="7 Tage",MAX(0,(MIN(DATE(2027,2,0),IF(Mitarbeiter!$D89="",DATE(2027,2,0),Mitarbeiter!$D89),TODAY()))-(MAX(DATE(2027,1,1),Mitarbeiter!$C89))+1),MAX(0,NETWORKDAYS(MAX(DATE(2027,1,1),Mitarbeiter!$C89),MIN(DATE(2027,2,0),IF(Mitarbeiter!$D89="",DATE(2027,2,0),Mitarbeiter!$D89),TODAY()),Einstellungen!$F$13:$F$67)))*N(Mitarbeiter!$E89)/IF(Einstellungen!$C$11="7 Tage",7,5),N('Ist-Stunden'!R89)),MAX(IF(Einstellungen!$C$11="7 Tage",MAX(0,(MIN(DATE(2027,2,0),IF(Mitarbeiter!$D89="",DATE(2027,2,0),Mitarbeiter!$D89),TODAY()))-(MAX(DATE(2027,1,1),Mitarbeiter!$C89))+1),MAX(0,NETWORKDAYS(MAX(DATE(2027,1,1),Mitarbeiter!$C89),MIN(DATE(2027,2,0),IF(Mitarbeiter!$D89="",DATE(2027,2,0),Mitarbeiter!$D89),TODAY()),Einstellungen!$F$13:$F$67)))*N(Mitarbeiter!$E89)/IF(Einstellungen!$C$11="7 Tage",7,5),N('Ist-Stunden'!R89)+(N(Krankheitstage!AE89)+N(Krankheitstage!AQ89))*N($C89))))</f>
        <v/>
      </c>
      <c r="AW89" s="76">
        <f>IF($B89="",0,IF(Einstellungen!$C$10="Ja",MAX(IF(Einstellungen!$C$11="7 Tage",MAX(0,(MIN(DATE(2027,3,0),IF(Mitarbeiter!$D89="",DATE(2027,3,0),Mitarbeiter!$D89),TODAY()))-(MAX(DATE(2027,2,1),Mitarbeiter!$C89))+1),MAX(0,NETWORKDAYS(MAX(DATE(2027,2,1),Mitarbeiter!$C89),MIN(DATE(2027,3,0),IF(Mitarbeiter!$D89="",DATE(2027,3,0),Mitarbeiter!$D89),TODAY()),Einstellungen!$F$13:$F$67)))*N(Mitarbeiter!$E89)/IF(Einstellungen!$C$11="7 Tage",7,5),N('Ist-Stunden'!S89)),MAX(IF(Einstellungen!$C$11="7 Tage",MAX(0,(MIN(DATE(2027,3,0),IF(Mitarbeiter!$D89="",DATE(2027,3,0),Mitarbeiter!$D89),TODAY()))-(MAX(DATE(2027,2,1),Mitarbeiter!$C89))+1),MAX(0,NETWORKDAYS(MAX(DATE(2027,2,1),Mitarbeiter!$C89),MIN(DATE(2027,3,0),IF(Mitarbeiter!$D89="",DATE(2027,3,0),Mitarbeiter!$D89),TODAY()),Einstellungen!$F$13:$F$67)))*N(Mitarbeiter!$E89)/IF(Einstellungen!$C$11="7 Tage",7,5),N('Ist-Stunden'!S89)+(N(Krankheitstage!AF89)+N(Krankheitstage!AR89))*N($C89))))</f>
        <v/>
      </c>
      <c r="AX89" s="76">
        <f>IF($B89="",0,IF(Einstellungen!$C$10="Ja",MAX(IF(Einstellungen!$C$11="7 Tage",MAX(0,(MIN(DATE(2027,4,0),IF(Mitarbeiter!$D89="",DATE(2027,4,0),Mitarbeiter!$D89),TODAY()))-(MAX(DATE(2027,3,1),Mitarbeiter!$C89))+1),MAX(0,NETWORKDAYS(MAX(DATE(2027,3,1),Mitarbeiter!$C89),MIN(DATE(2027,4,0),IF(Mitarbeiter!$D89="",DATE(2027,4,0),Mitarbeiter!$D89),TODAY()),Einstellungen!$F$13:$F$67)))*N(Mitarbeiter!$E89)/IF(Einstellungen!$C$11="7 Tage",7,5),N('Ist-Stunden'!T89)),MAX(IF(Einstellungen!$C$11="7 Tage",MAX(0,(MIN(DATE(2027,4,0),IF(Mitarbeiter!$D89="",DATE(2027,4,0),Mitarbeiter!$D89),TODAY()))-(MAX(DATE(2027,3,1),Mitarbeiter!$C89))+1),MAX(0,NETWORKDAYS(MAX(DATE(2027,3,1),Mitarbeiter!$C89),MIN(DATE(2027,4,0),IF(Mitarbeiter!$D89="",DATE(2027,4,0),Mitarbeiter!$D89),TODAY()),Einstellungen!$F$13:$F$67)))*N(Mitarbeiter!$E89)/IF(Einstellungen!$C$11="7 Tage",7,5),N('Ist-Stunden'!T89)+(N(Krankheitstage!AG89)+N(Krankheitstage!AS89))*N($C89))))</f>
        <v/>
      </c>
      <c r="AY89" s="76">
        <f>IF($B89="",0,IF(Einstellungen!$C$10="Ja",MAX(IF(Einstellungen!$C$11="7 Tage",MAX(0,(MIN(DATE(2027,5,0),IF(Mitarbeiter!$D89="",DATE(2027,5,0),Mitarbeiter!$D89),TODAY()))-(MAX(DATE(2027,4,1),Mitarbeiter!$C89))+1),MAX(0,NETWORKDAYS(MAX(DATE(2027,4,1),Mitarbeiter!$C89),MIN(DATE(2027,5,0),IF(Mitarbeiter!$D89="",DATE(2027,5,0),Mitarbeiter!$D89),TODAY()),Einstellungen!$F$13:$F$67)))*N(Mitarbeiter!$E89)/IF(Einstellungen!$C$11="7 Tage",7,5),N('Ist-Stunden'!U89)),MAX(IF(Einstellungen!$C$11="7 Tage",MAX(0,(MIN(DATE(2027,5,0),IF(Mitarbeiter!$D89="",DATE(2027,5,0),Mitarbeiter!$D89),TODAY()))-(MAX(DATE(2027,4,1),Mitarbeiter!$C89))+1),MAX(0,NETWORKDAYS(MAX(DATE(2027,4,1),Mitarbeiter!$C89),MIN(DATE(2027,5,0),IF(Mitarbeiter!$D89="",DATE(2027,5,0),Mitarbeiter!$D89),TODAY()),Einstellungen!$F$13:$F$67)))*N(Mitarbeiter!$E89)/IF(Einstellungen!$C$11="7 Tage",7,5),N('Ist-Stunden'!U89)+(N(Krankheitstage!AH89)+N(Krankheitstage!AT89))*N($C89))))</f>
        <v/>
      </c>
      <c r="AZ89" s="76">
        <f>IF($B89="",0,IF(Einstellungen!$C$10="Ja",MAX(IF(Einstellungen!$C$11="7 Tage",MAX(0,(MIN(DATE(2027,6,0),IF(Mitarbeiter!$D89="",DATE(2027,6,0),Mitarbeiter!$D89),TODAY()))-(MAX(DATE(2027,5,1),Mitarbeiter!$C89))+1),MAX(0,NETWORKDAYS(MAX(DATE(2027,5,1),Mitarbeiter!$C89),MIN(DATE(2027,6,0),IF(Mitarbeiter!$D89="",DATE(2027,6,0),Mitarbeiter!$D89),TODAY()),Einstellungen!$F$13:$F$67)))*N(Mitarbeiter!$E89)/IF(Einstellungen!$C$11="7 Tage",7,5),N('Ist-Stunden'!V89)),MAX(IF(Einstellungen!$C$11="7 Tage",MAX(0,(MIN(DATE(2027,6,0),IF(Mitarbeiter!$D89="",DATE(2027,6,0),Mitarbeiter!$D89),TODAY()))-(MAX(DATE(2027,5,1),Mitarbeiter!$C89))+1),MAX(0,NETWORKDAYS(MAX(DATE(2027,5,1),Mitarbeiter!$C89),MIN(DATE(2027,6,0),IF(Mitarbeiter!$D89="",DATE(2027,6,0),Mitarbeiter!$D89),TODAY()),Einstellungen!$F$13:$F$67)))*N(Mitarbeiter!$E89)/IF(Einstellungen!$C$11="7 Tage",7,5),N('Ist-Stunden'!V89)+(N(Krankheitstage!AI89)+N(Krankheitstage!AU89))*N($C89))))</f>
        <v/>
      </c>
      <c r="BA89" s="76">
        <f>IF($B89="",0,IF(Einstellungen!$C$10="Ja",MAX(IF(Einstellungen!$C$11="7 Tage",MAX(0,(MIN(DATE(2027,7,0),IF(Mitarbeiter!$D89="",DATE(2027,7,0),Mitarbeiter!$D89),TODAY()))-(MAX(DATE(2027,6,1),Mitarbeiter!$C89))+1),MAX(0,NETWORKDAYS(MAX(DATE(2027,6,1),Mitarbeiter!$C89),MIN(DATE(2027,7,0),IF(Mitarbeiter!$D89="",DATE(2027,7,0),Mitarbeiter!$D89),TODAY()),Einstellungen!$F$13:$F$67)))*N(Mitarbeiter!$E89)/IF(Einstellungen!$C$11="7 Tage",7,5),N('Ist-Stunden'!W89)),MAX(IF(Einstellungen!$C$11="7 Tage",MAX(0,(MIN(DATE(2027,7,0),IF(Mitarbeiter!$D89="",DATE(2027,7,0),Mitarbeiter!$D89),TODAY()))-(MAX(DATE(2027,6,1),Mitarbeiter!$C89))+1),MAX(0,NETWORKDAYS(MAX(DATE(2027,6,1),Mitarbeiter!$C89),MIN(DATE(2027,7,0),IF(Mitarbeiter!$D89="",DATE(2027,7,0),Mitarbeiter!$D89),TODAY()),Einstellungen!$F$13:$F$67)))*N(Mitarbeiter!$E89)/IF(Einstellungen!$C$11="7 Tage",7,5),N('Ist-Stunden'!W89)+(N(Krankheitstage!AJ89)+N(Krankheitstage!AV89))*N($C89))))</f>
        <v/>
      </c>
      <c r="BB89" s="76">
        <f>IF($B89="",0,IF(Einstellungen!$C$10="Ja",MAX(IF(Einstellungen!$C$11="7 Tage",MAX(0,(MIN(DATE(2027,8,0),IF(Mitarbeiter!$D89="",DATE(2027,8,0),Mitarbeiter!$D89),TODAY()))-(MAX(DATE(2027,7,1),Mitarbeiter!$C89))+1),MAX(0,NETWORKDAYS(MAX(DATE(2027,7,1),Mitarbeiter!$C89),MIN(DATE(2027,8,0),IF(Mitarbeiter!$D89="",DATE(2027,8,0),Mitarbeiter!$D89),TODAY()),Einstellungen!$F$13:$F$67)))*N(Mitarbeiter!$E89)/IF(Einstellungen!$C$11="7 Tage",7,5),N('Ist-Stunden'!X89)),MAX(IF(Einstellungen!$C$11="7 Tage",MAX(0,(MIN(DATE(2027,8,0),IF(Mitarbeiter!$D89="",DATE(2027,8,0),Mitarbeiter!$D89),TODAY()))-(MAX(DATE(2027,7,1),Mitarbeiter!$C89))+1),MAX(0,NETWORKDAYS(MAX(DATE(2027,7,1),Mitarbeiter!$C89),MIN(DATE(2027,8,0),IF(Mitarbeiter!$D89="",DATE(2027,8,0),Mitarbeiter!$D89),TODAY()),Einstellungen!$F$13:$F$67)))*N(Mitarbeiter!$E89)/IF(Einstellungen!$C$11="7 Tage",7,5),N('Ist-Stunden'!X89)+(N(Krankheitstage!AK89)+N(Krankheitstage!AW89))*N($C89))))</f>
        <v/>
      </c>
      <c r="BC89" s="76">
        <f>IF($B89="",0,IF(Einstellungen!$C$10="Ja",MAX(IF(Einstellungen!$C$11="7 Tage",MAX(0,(MIN(DATE(2027,9,0),IF(Mitarbeiter!$D89="",DATE(2027,9,0),Mitarbeiter!$D89),TODAY()))-(MAX(DATE(2027,8,1),Mitarbeiter!$C89))+1),MAX(0,NETWORKDAYS(MAX(DATE(2027,8,1),Mitarbeiter!$C89),MIN(DATE(2027,9,0),IF(Mitarbeiter!$D89="",DATE(2027,9,0),Mitarbeiter!$D89),TODAY()),Einstellungen!$F$13:$F$67)))*N(Mitarbeiter!$E89)/IF(Einstellungen!$C$11="7 Tage",7,5),N('Ist-Stunden'!Y89)),MAX(IF(Einstellungen!$C$11="7 Tage",MAX(0,(MIN(DATE(2027,9,0),IF(Mitarbeiter!$D89="",DATE(2027,9,0),Mitarbeiter!$D89),TODAY()))-(MAX(DATE(2027,8,1),Mitarbeiter!$C89))+1),MAX(0,NETWORKDAYS(MAX(DATE(2027,8,1),Mitarbeiter!$C89),MIN(DATE(2027,9,0),IF(Mitarbeiter!$D89="",DATE(2027,9,0),Mitarbeiter!$D89),TODAY()),Einstellungen!$F$13:$F$67)))*N(Mitarbeiter!$E89)/IF(Einstellungen!$C$11="7 Tage",7,5),N('Ist-Stunden'!Y89)+(N(Krankheitstage!AL89)+N(Krankheitstage!AX89))*N($C89))))</f>
        <v/>
      </c>
      <c r="BD89" s="76">
        <f>IF($B89="",0,IF(Einstellungen!$C$10="Ja",MAX(IF(Einstellungen!$C$11="7 Tage",MAX(0,(MIN(DATE(2027,10,0),IF(Mitarbeiter!$D89="",DATE(2027,10,0),Mitarbeiter!$D89),TODAY()))-(MAX(DATE(2027,9,1),Mitarbeiter!$C89))+1),MAX(0,NETWORKDAYS(MAX(DATE(2027,9,1),Mitarbeiter!$C89),MIN(DATE(2027,10,0),IF(Mitarbeiter!$D89="",DATE(2027,10,0),Mitarbeiter!$D89),TODAY()),Einstellungen!$F$13:$F$67)))*N(Mitarbeiter!$E89)/IF(Einstellungen!$C$11="7 Tage",7,5),N('Ist-Stunden'!Z89)),MAX(IF(Einstellungen!$C$11="7 Tage",MAX(0,(MIN(DATE(2027,10,0),IF(Mitarbeiter!$D89="",DATE(2027,10,0),Mitarbeiter!$D89),TODAY()))-(MAX(DATE(2027,9,1),Mitarbeiter!$C89))+1),MAX(0,NETWORKDAYS(MAX(DATE(2027,9,1),Mitarbeiter!$C89),MIN(DATE(2027,10,0),IF(Mitarbeiter!$D89="",DATE(2027,10,0),Mitarbeiter!$D89),TODAY()),Einstellungen!$F$13:$F$67)))*N(Mitarbeiter!$E89)/IF(Einstellungen!$C$11="7 Tage",7,5),N('Ist-Stunden'!Z89)+(N(Krankheitstage!AM89)+N(Krankheitstage!AY89))*N($C89))))</f>
        <v/>
      </c>
      <c r="BE89" s="76">
        <f>IF($B89="",0,IF(Einstellungen!$C$10="Ja",MAX(IF(Einstellungen!$C$11="7 Tage",MAX(0,(MIN(DATE(2027,11,0),IF(Mitarbeiter!$D89="",DATE(2027,11,0),Mitarbeiter!$D89),TODAY()))-(MAX(DATE(2027,10,1),Mitarbeiter!$C89))+1),MAX(0,NETWORKDAYS(MAX(DATE(2027,10,1),Mitarbeiter!$C89),MIN(DATE(2027,11,0),IF(Mitarbeiter!$D89="",DATE(2027,11,0),Mitarbeiter!$D89),TODAY()),Einstellungen!$F$13:$F$67)))*N(Mitarbeiter!$E89)/IF(Einstellungen!$C$11="7 Tage",7,5),N('Ist-Stunden'!AA89)),MAX(IF(Einstellungen!$C$11="7 Tage",MAX(0,(MIN(DATE(2027,11,0),IF(Mitarbeiter!$D89="",DATE(2027,11,0),Mitarbeiter!$D89),TODAY()))-(MAX(DATE(2027,10,1),Mitarbeiter!$C89))+1),MAX(0,NETWORKDAYS(MAX(DATE(2027,10,1),Mitarbeiter!$C89),MIN(DATE(2027,11,0),IF(Mitarbeiter!$D89="",DATE(2027,11,0),Mitarbeiter!$D89),TODAY()),Einstellungen!$F$13:$F$67)))*N(Mitarbeiter!$E89)/IF(Einstellungen!$C$11="7 Tage",7,5),N('Ist-Stunden'!AA89)+(N(Krankheitstage!AN89)+N(Krankheitstage!AZ89))*N($C89))))</f>
        <v/>
      </c>
      <c r="BF89" s="76">
        <f>IF($B89="",0,IF(Einstellungen!$C$10="Ja",MAX(IF(Einstellungen!$C$11="7 Tage",MAX(0,(MIN(DATE(2027,12,0),IF(Mitarbeiter!$D89="",DATE(2027,12,0),Mitarbeiter!$D89),TODAY()))-(MAX(DATE(2027,11,1),Mitarbeiter!$C89))+1),MAX(0,NETWORKDAYS(MAX(DATE(2027,11,1),Mitarbeiter!$C89),MIN(DATE(2027,12,0),IF(Mitarbeiter!$D89="",DATE(2027,12,0),Mitarbeiter!$D89),TODAY()),Einstellungen!$F$13:$F$67)))*N(Mitarbeiter!$E89)/IF(Einstellungen!$C$11="7 Tage",7,5),N('Ist-Stunden'!AB89)),MAX(IF(Einstellungen!$C$11="7 Tage",MAX(0,(MIN(DATE(2027,12,0),IF(Mitarbeiter!$D89="",DATE(2027,12,0),Mitarbeiter!$D89),TODAY()))-(MAX(DATE(2027,11,1),Mitarbeiter!$C89))+1),MAX(0,NETWORKDAYS(MAX(DATE(2027,11,1),Mitarbeiter!$C89),MIN(DATE(2027,12,0),IF(Mitarbeiter!$D89="",DATE(2027,12,0),Mitarbeiter!$D89),TODAY()),Einstellungen!$F$13:$F$67)))*N(Mitarbeiter!$E89)/IF(Einstellungen!$C$11="7 Tage",7,5),N('Ist-Stunden'!AB89)+(N(Krankheitstage!AO89)+N(Krankheitstage!BA89))*N($C89))))</f>
        <v/>
      </c>
      <c r="BG89" s="76">
        <f>IF($B89="",0,IF(Einstellungen!$C$10="Ja",MAX(IF(Einstellungen!$C$11="7 Tage",MAX(0,(MIN(DATE(2027,13,0),IF(Mitarbeiter!$D89="",DATE(2027,13,0),Mitarbeiter!$D89),TODAY()))-(MAX(DATE(2027,12,1),Mitarbeiter!$C89))+1),MAX(0,NETWORKDAYS(MAX(DATE(2027,12,1),Mitarbeiter!$C89),MIN(DATE(2027,13,0),IF(Mitarbeiter!$D89="",DATE(2027,13,0),Mitarbeiter!$D89),TODAY()),Einstellungen!$F$13:$F$67)))*N(Mitarbeiter!$E89)/IF(Einstellungen!$C$11="7 Tage",7,5),N('Ist-Stunden'!AC89)),MAX(IF(Einstellungen!$C$11="7 Tage",MAX(0,(MIN(DATE(2027,13,0),IF(Mitarbeiter!$D89="",DATE(2027,13,0),Mitarbeiter!$D89),TODAY()))-(MAX(DATE(2027,12,1),Mitarbeiter!$C89))+1),MAX(0,NETWORKDAYS(MAX(DATE(2027,12,1),Mitarbeiter!$C89),MIN(DATE(2027,13,0),IF(Mitarbeiter!$D89="",DATE(2027,13,0),Mitarbeiter!$D89),TODAY()),Einstellungen!$F$13:$F$67)))*N(Mitarbeiter!$E89)/IF(Einstellungen!$C$11="7 Tage",7,5),N('Ist-Stunden'!AC89)+(N(Krankheitstage!AP89)+N(Krankheitstage!BB89))*N($C89))))</f>
        <v/>
      </c>
      <c r="BH89" s="76">
        <f>IF($B89="",0,IF(Einstellungen!$C$10="Ja",MAX(IF(Einstellungen!$C$11="7 Tage",MAX(0,(MIN(DATE(2028,2,0),IF(Mitarbeiter!$D89="",DATE(2028,2,0),Mitarbeiter!$D89),TODAY()))-(MAX(DATE(2028,1,1),Mitarbeiter!$C89))+1),MAX(0,NETWORKDAYS(MAX(DATE(2028,1,1),Mitarbeiter!$C89),MIN(DATE(2028,2,0),IF(Mitarbeiter!$D89="",DATE(2028,2,0),Mitarbeiter!$D89),TODAY()),Einstellungen!$F$13:$F$67)))*N(Mitarbeiter!$E89)/IF(Einstellungen!$C$11="7 Tage",7,5),N('Ist-Stunden'!AD89)),MAX(IF(Einstellungen!$C$11="7 Tage",MAX(0,(MIN(DATE(2028,2,0),IF(Mitarbeiter!$D89="",DATE(2028,2,0),Mitarbeiter!$D89),TODAY()))-(MAX(DATE(2028,1,1),Mitarbeiter!$C89))+1),MAX(0,NETWORKDAYS(MAX(DATE(2028,1,1),Mitarbeiter!$C89),MIN(DATE(2028,2,0),IF(Mitarbeiter!$D89="",DATE(2028,2,0),Mitarbeiter!$D89),TODAY()),Einstellungen!$F$13:$F$67)))*N(Mitarbeiter!$E89)/IF(Einstellungen!$C$11="7 Tage",7,5),N('Ist-Stunden'!AD89)+(N(Krankheitstage!BC89)+N(Krankheitstage!BO89))*N($C89))))</f>
        <v/>
      </c>
      <c r="BI89" s="76">
        <f>IF($B89="",0,IF(Einstellungen!$C$10="Ja",MAX(IF(Einstellungen!$C$11="7 Tage",MAX(0,(MIN(DATE(2028,3,0),IF(Mitarbeiter!$D89="",DATE(2028,3,0),Mitarbeiter!$D89),TODAY()))-(MAX(DATE(2028,2,1),Mitarbeiter!$C89))+1),MAX(0,NETWORKDAYS(MAX(DATE(2028,2,1),Mitarbeiter!$C89),MIN(DATE(2028,3,0),IF(Mitarbeiter!$D89="",DATE(2028,3,0),Mitarbeiter!$D89),TODAY()),Einstellungen!$F$13:$F$67)))*N(Mitarbeiter!$E89)/IF(Einstellungen!$C$11="7 Tage",7,5),N('Ist-Stunden'!AE89)),MAX(IF(Einstellungen!$C$11="7 Tage",MAX(0,(MIN(DATE(2028,3,0),IF(Mitarbeiter!$D89="",DATE(2028,3,0),Mitarbeiter!$D89),TODAY()))-(MAX(DATE(2028,2,1),Mitarbeiter!$C89))+1),MAX(0,NETWORKDAYS(MAX(DATE(2028,2,1),Mitarbeiter!$C89),MIN(DATE(2028,3,0),IF(Mitarbeiter!$D89="",DATE(2028,3,0),Mitarbeiter!$D89),TODAY()),Einstellungen!$F$13:$F$67)))*N(Mitarbeiter!$E89)/IF(Einstellungen!$C$11="7 Tage",7,5),N('Ist-Stunden'!AE89)+(N(Krankheitstage!BD89)+N(Krankheitstage!BP89))*N($C89))))</f>
        <v/>
      </c>
      <c r="BJ89" s="76">
        <f>IF($B89="",0,IF(Einstellungen!$C$10="Ja",MAX(IF(Einstellungen!$C$11="7 Tage",MAX(0,(MIN(DATE(2028,4,0),IF(Mitarbeiter!$D89="",DATE(2028,4,0),Mitarbeiter!$D89),TODAY()))-(MAX(DATE(2028,3,1),Mitarbeiter!$C89))+1),MAX(0,NETWORKDAYS(MAX(DATE(2028,3,1),Mitarbeiter!$C89),MIN(DATE(2028,4,0),IF(Mitarbeiter!$D89="",DATE(2028,4,0),Mitarbeiter!$D89),TODAY()),Einstellungen!$F$13:$F$67)))*N(Mitarbeiter!$E89)/IF(Einstellungen!$C$11="7 Tage",7,5),N('Ist-Stunden'!AF89)),MAX(IF(Einstellungen!$C$11="7 Tage",MAX(0,(MIN(DATE(2028,4,0),IF(Mitarbeiter!$D89="",DATE(2028,4,0),Mitarbeiter!$D89),TODAY()))-(MAX(DATE(2028,3,1),Mitarbeiter!$C89))+1),MAX(0,NETWORKDAYS(MAX(DATE(2028,3,1),Mitarbeiter!$C89),MIN(DATE(2028,4,0),IF(Mitarbeiter!$D89="",DATE(2028,4,0),Mitarbeiter!$D89),TODAY()),Einstellungen!$F$13:$F$67)))*N(Mitarbeiter!$E89)/IF(Einstellungen!$C$11="7 Tage",7,5),N('Ist-Stunden'!AF89)+(N(Krankheitstage!BE89)+N(Krankheitstage!BQ89))*N($C89))))</f>
        <v/>
      </c>
      <c r="BK89" s="76">
        <f>IF($B89="",0,IF(Einstellungen!$C$10="Ja",MAX(IF(Einstellungen!$C$11="7 Tage",MAX(0,(MIN(DATE(2028,5,0),IF(Mitarbeiter!$D89="",DATE(2028,5,0),Mitarbeiter!$D89),TODAY()))-(MAX(DATE(2028,4,1),Mitarbeiter!$C89))+1),MAX(0,NETWORKDAYS(MAX(DATE(2028,4,1),Mitarbeiter!$C89),MIN(DATE(2028,5,0),IF(Mitarbeiter!$D89="",DATE(2028,5,0),Mitarbeiter!$D89),TODAY()),Einstellungen!$F$13:$F$67)))*N(Mitarbeiter!$E89)/IF(Einstellungen!$C$11="7 Tage",7,5),N('Ist-Stunden'!AG89)),MAX(IF(Einstellungen!$C$11="7 Tage",MAX(0,(MIN(DATE(2028,5,0),IF(Mitarbeiter!$D89="",DATE(2028,5,0),Mitarbeiter!$D89),TODAY()))-(MAX(DATE(2028,4,1),Mitarbeiter!$C89))+1),MAX(0,NETWORKDAYS(MAX(DATE(2028,4,1),Mitarbeiter!$C89),MIN(DATE(2028,5,0),IF(Mitarbeiter!$D89="",DATE(2028,5,0),Mitarbeiter!$D89),TODAY()),Einstellungen!$F$13:$F$67)))*N(Mitarbeiter!$E89)/IF(Einstellungen!$C$11="7 Tage",7,5),N('Ist-Stunden'!AG89)+(N(Krankheitstage!BF89)+N(Krankheitstage!BR89))*N($C89))))</f>
        <v/>
      </c>
      <c r="BL89" s="76">
        <f>IF($B89="",0,IF(Einstellungen!$C$10="Ja",MAX(IF(Einstellungen!$C$11="7 Tage",MAX(0,(MIN(DATE(2028,6,0),IF(Mitarbeiter!$D89="",DATE(2028,6,0),Mitarbeiter!$D89),TODAY()))-(MAX(DATE(2028,5,1),Mitarbeiter!$C89))+1),MAX(0,NETWORKDAYS(MAX(DATE(2028,5,1),Mitarbeiter!$C89),MIN(DATE(2028,6,0),IF(Mitarbeiter!$D89="",DATE(2028,6,0),Mitarbeiter!$D89),TODAY()),Einstellungen!$F$13:$F$67)))*N(Mitarbeiter!$E89)/IF(Einstellungen!$C$11="7 Tage",7,5),N('Ist-Stunden'!AH89)),MAX(IF(Einstellungen!$C$11="7 Tage",MAX(0,(MIN(DATE(2028,6,0),IF(Mitarbeiter!$D89="",DATE(2028,6,0),Mitarbeiter!$D89),TODAY()))-(MAX(DATE(2028,5,1),Mitarbeiter!$C89))+1),MAX(0,NETWORKDAYS(MAX(DATE(2028,5,1),Mitarbeiter!$C89),MIN(DATE(2028,6,0),IF(Mitarbeiter!$D89="",DATE(2028,6,0),Mitarbeiter!$D89),TODAY()),Einstellungen!$F$13:$F$67)))*N(Mitarbeiter!$E89)/IF(Einstellungen!$C$11="7 Tage",7,5),N('Ist-Stunden'!AH89)+(N(Krankheitstage!BG89)+N(Krankheitstage!BS89))*N($C89))))</f>
        <v/>
      </c>
      <c r="BM89" s="76">
        <f>IF($B89="",0,IF(Einstellungen!$C$10="Ja",MAX(IF(Einstellungen!$C$11="7 Tage",MAX(0,(MIN(DATE(2028,7,0),IF(Mitarbeiter!$D89="",DATE(2028,7,0),Mitarbeiter!$D89),TODAY()))-(MAX(DATE(2028,6,1),Mitarbeiter!$C89))+1),MAX(0,NETWORKDAYS(MAX(DATE(2028,6,1),Mitarbeiter!$C89),MIN(DATE(2028,7,0),IF(Mitarbeiter!$D89="",DATE(2028,7,0),Mitarbeiter!$D89),TODAY()),Einstellungen!$F$13:$F$67)))*N(Mitarbeiter!$E89)/IF(Einstellungen!$C$11="7 Tage",7,5),N('Ist-Stunden'!AI89)),MAX(IF(Einstellungen!$C$11="7 Tage",MAX(0,(MIN(DATE(2028,7,0),IF(Mitarbeiter!$D89="",DATE(2028,7,0),Mitarbeiter!$D89),TODAY()))-(MAX(DATE(2028,6,1),Mitarbeiter!$C89))+1),MAX(0,NETWORKDAYS(MAX(DATE(2028,6,1),Mitarbeiter!$C89),MIN(DATE(2028,7,0),IF(Mitarbeiter!$D89="",DATE(2028,7,0),Mitarbeiter!$D89),TODAY()),Einstellungen!$F$13:$F$67)))*N(Mitarbeiter!$E89)/IF(Einstellungen!$C$11="7 Tage",7,5),N('Ist-Stunden'!AI89)+(N(Krankheitstage!BH89)+N(Krankheitstage!BT89))*N($C89))))</f>
        <v/>
      </c>
      <c r="BN89" s="76">
        <f>IF($B89="",0,IF(Einstellungen!$C$10="Ja",MAX(IF(Einstellungen!$C$11="7 Tage",MAX(0,(MIN(DATE(2028,8,0),IF(Mitarbeiter!$D89="",DATE(2028,8,0),Mitarbeiter!$D89),TODAY()))-(MAX(DATE(2028,7,1),Mitarbeiter!$C89))+1),MAX(0,NETWORKDAYS(MAX(DATE(2028,7,1),Mitarbeiter!$C89),MIN(DATE(2028,8,0),IF(Mitarbeiter!$D89="",DATE(2028,8,0),Mitarbeiter!$D89),TODAY()),Einstellungen!$F$13:$F$67)))*N(Mitarbeiter!$E89)/IF(Einstellungen!$C$11="7 Tage",7,5),N('Ist-Stunden'!AJ89)),MAX(IF(Einstellungen!$C$11="7 Tage",MAX(0,(MIN(DATE(2028,8,0),IF(Mitarbeiter!$D89="",DATE(2028,8,0),Mitarbeiter!$D89),TODAY()))-(MAX(DATE(2028,7,1),Mitarbeiter!$C89))+1),MAX(0,NETWORKDAYS(MAX(DATE(2028,7,1),Mitarbeiter!$C89),MIN(DATE(2028,8,0),IF(Mitarbeiter!$D89="",DATE(2028,8,0),Mitarbeiter!$D89),TODAY()),Einstellungen!$F$13:$F$67)))*N(Mitarbeiter!$E89)/IF(Einstellungen!$C$11="7 Tage",7,5),N('Ist-Stunden'!AJ89)+(N(Krankheitstage!BI89)+N(Krankheitstage!BU89))*N($C89))))</f>
        <v/>
      </c>
      <c r="BO89" s="76">
        <f>IF($B89="",0,IF(Einstellungen!$C$10="Ja",MAX(IF(Einstellungen!$C$11="7 Tage",MAX(0,(MIN(DATE(2028,9,0),IF(Mitarbeiter!$D89="",DATE(2028,9,0),Mitarbeiter!$D89),TODAY()))-(MAX(DATE(2028,8,1),Mitarbeiter!$C89))+1),MAX(0,NETWORKDAYS(MAX(DATE(2028,8,1),Mitarbeiter!$C89),MIN(DATE(2028,9,0),IF(Mitarbeiter!$D89="",DATE(2028,9,0),Mitarbeiter!$D89),TODAY()),Einstellungen!$F$13:$F$67)))*N(Mitarbeiter!$E89)/IF(Einstellungen!$C$11="7 Tage",7,5),N('Ist-Stunden'!AK89)),MAX(IF(Einstellungen!$C$11="7 Tage",MAX(0,(MIN(DATE(2028,9,0),IF(Mitarbeiter!$D89="",DATE(2028,9,0),Mitarbeiter!$D89),TODAY()))-(MAX(DATE(2028,8,1),Mitarbeiter!$C89))+1),MAX(0,NETWORKDAYS(MAX(DATE(2028,8,1),Mitarbeiter!$C89),MIN(DATE(2028,9,0),IF(Mitarbeiter!$D89="",DATE(2028,9,0),Mitarbeiter!$D89),TODAY()),Einstellungen!$F$13:$F$67)))*N(Mitarbeiter!$E89)/IF(Einstellungen!$C$11="7 Tage",7,5),N('Ist-Stunden'!AK89)+(N(Krankheitstage!BJ89)+N(Krankheitstage!BV89))*N($C89))))</f>
        <v/>
      </c>
      <c r="BP89" s="76">
        <f>IF($B89="",0,IF(Einstellungen!$C$10="Ja",MAX(IF(Einstellungen!$C$11="7 Tage",MAX(0,(MIN(DATE(2028,10,0),IF(Mitarbeiter!$D89="",DATE(2028,10,0),Mitarbeiter!$D89),TODAY()))-(MAX(DATE(2028,9,1),Mitarbeiter!$C89))+1),MAX(0,NETWORKDAYS(MAX(DATE(2028,9,1),Mitarbeiter!$C89),MIN(DATE(2028,10,0),IF(Mitarbeiter!$D89="",DATE(2028,10,0),Mitarbeiter!$D89),TODAY()),Einstellungen!$F$13:$F$67)))*N(Mitarbeiter!$E89)/IF(Einstellungen!$C$11="7 Tage",7,5),N('Ist-Stunden'!AL89)),MAX(IF(Einstellungen!$C$11="7 Tage",MAX(0,(MIN(DATE(2028,10,0),IF(Mitarbeiter!$D89="",DATE(2028,10,0),Mitarbeiter!$D89),TODAY()))-(MAX(DATE(2028,9,1),Mitarbeiter!$C89))+1),MAX(0,NETWORKDAYS(MAX(DATE(2028,9,1),Mitarbeiter!$C89),MIN(DATE(2028,10,0),IF(Mitarbeiter!$D89="",DATE(2028,10,0),Mitarbeiter!$D89),TODAY()),Einstellungen!$F$13:$F$67)))*N(Mitarbeiter!$E89)/IF(Einstellungen!$C$11="7 Tage",7,5),N('Ist-Stunden'!AL89)+(N(Krankheitstage!BK89)+N(Krankheitstage!BW89))*N($C89))))</f>
        <v/>
      </c>
      <c r="BQ89" s="76">
        <f>IF($B89="",0,IF(Einstellungen!$C$10="Ja",MAX(IF(Einstellungen!$C$11="7 Tage",MAX(0,(MIN(DATE(2028,11,0),IF(Mitarbeiter!$D89="",DATE(2028,11,0),Mitarbeiter!$D89),TODAY()))-(MAX(DATE(2028,10,1),Mitarbeiter!$C89))+1),MAX(0,NETWORKDAYS(MAX(DATE(2028,10,1),Mitarbeiter!$C89),MIN(DATE(2028,11,0),IF(Mitarbeiter!$D89="",DATE(2028,11,0),Mitarbeiter!$D89),TODAY()),Einstellungen!$F$13:$F$67)))*N(Mitarbeiter!$E89)/IF(Einstellungen!$C$11="7 Tage",7,5),N('Ist-Stunden'!AM89)),MAX(IF(Einstellungen!$C$11="7 Tage",MAX(0,(MIN(DATE(2028,11,0),IF(Mitarbeiter!$D89="",DATE(2028,11,0),Mitarbeiter!$D89),TODAY()))-(MAX(DATE(2028,10,1),Mitarbeiter!$C89))+1),MAX(0,NETWORKDAYS(MAX(DATE(2028,10,1),Mitarbeiter!$C89),MIN(DATE(2028,11,0),IF(Mitarbeiter!$D89="",DATE(2028,11,0),Mitarbeiter!$D89),TODAY()),Einstellungen!$F$13:$F$67)))*N(Mitarbeiter!$E89)/IF(Einstellungen!$C$11="7 Tage",7,5),N('Ist-Stunden'!AM89)+(N(Krankheitstage!BL89)+N(Krankheitstage!BX89))*N($C89))))</f>
        <v/>
      </c>
      <c r="BR89" s="76">
        <f>IF($B89="",0,IF(Einstellungen!$C$10="Ja",MAX(IF(Einstellungen!$C$11="7 Tage",MAX(0,(MIN(DATE(2028,12,0),IF(Mitarbeiter!$D89="",DATE(2028,12,0),Mitarbeiter!$D89),TODAY()))-(MAX(DATE(2028,11,1),Mitarbeiter!$C89))+1),MAX(0,NETWORKDAYS(MAX(DATE(2028,11,1),Mitarbeiter!$C89),MIN(DATE(2028,12,0),IF(Mitarbeiter!$D89="",DATE(2028,12,0),Mitarbeiter!$D89),TODAY()),Einstellungen!$F$13:$F$67)))*N(Mitarbeiter!$E89)/IF(Einstellungen!$C$11="7 Tage",7,5),N('Ist-Stunden'!AN89)),MAX(IF(Einstellungen!$C$11="7 Tage",MAX(0,(MIN(DATE(2028,12,0),IF(Mitarbeiter!$D89="",DATE(2028,12,0),Mitarbeiter!$D89),TODAY()))-(MAX(DATE(2028,11,1),Mitarbeiter!$C89))+1),MAX(0,NETWORKDAYS(MAX(DATE(2028,11,1),Mitarbeiter!$C89),MIN(DATE(2028,12,0),IF(Mitarbeiter!$D89="",DATE(2028,12,0),Mitarbeiter!$D89),TODAY()),Einstellungen!$F$13:$F$67)))*N(Mitarbeiter!$E89)/IF(Einstellungen!$C$11="7 Tage",7,5),N('Ist-Stunden'!AN89)+(N(Krankheitstage!BM89)+N(Krankheitstage!BY89))*N($C89))))</f>
        <v/>
      </c>
      <c r="BS89" s="76">
        <f>IF($B89="",0,IF(Einstellungen!$C$10="Ja",MAX(IF(Einstellungen!$C$11="7 Tage",MAX(0,(MIN(DATE(2028,13,0),IF(Mitarbeiter!$D89="",DATE(2028,13,0),Mitarbeiter!$D89),TODAY()))-(MAX(DATE(2028,12,1),Mitarbeiter!$C89))+1),MAX(0,NETWORKDAYS(MAX(DATE(2028,12,1),Mitarbeiter!$C89),MIN(DATE(2028,13,0),IF(Mitarbeiter!$D89="",DATE(2028,13,0),Mitarbeiter!$D89),TODAY()),Einstellungen!$F$13:$F$67)))*N(Mitarbeiter!$E89)/IF(Einstellungen!$C$11="7 Tage",7,5),N('Ist-Stunden'!AO89)),MAX(IF(Einstellungen!$C$11="7 Tage",MAX(0,(MIN(DATE(2028,13,0),IF(Mitarbeiter!$D89="",DATE(2028,13,0),Mitarbeiter!$D89),TODAY()))-(MAX(DATE(2028,12,1),Mitarbeiter!$C89))+1),MAX(0,NETWORKDAYS(MAX(DATE(2028,12,1),Mitarbeiter!$C89),MIN(DATE(2028,13,0),IF(Mitarbeiter!$D89="",DATE(2028,13,0),Mitarbeiter!$D89),TODAY()),Einstellungen!$F$13:$F$67)))*N(Mitarbeiter!$E89)/IF(Einstellungen!$C$11="7 Tage",7,5),N('Ist-Stunden'!AO89)+(N(Krankheitstage!BN89)+N(Krankheitstage!BZ89))*N($C89))))</f>
        <v/>
      </c>
      <c r="BT89" s="76">
        <f>IF($B89="",0,IF(Einstellungen!$C$10="Ja",MAX(IF(Einstellungen!$C$11="7 Tage",MAX(0,(MIN(DATE(2029,2,0),IF(Mitarbeiter!$D89="",DATE(2029,2,0),Mitarbeiter!$D89),TODAY()))-(MAX(DATE(2029,1,1),Mitarbeiter!$C89))+1),MAX(0,NETWORKDAYS(MAX(DATE(2029,1,1),Mitarbeiter!$C89),MIN(DATE(2029,2,0),IF(Mitarbeiter!$D89="",DATE(2029,2,0),Mitarbeiter!$D89),TODAY()),Einstellungen!$F$13:$F$67)))*N(Mitarbeiter!$E89)/IF(Einstellungen!$C$11="7 Tage",7,5),N('Ist-Stunden'!AP89)),MAX(IF(Einstellungen!$C$11="7 Tage",MAX(0,(MIN(DATE(2029,2,0),IF(Mitarbeiter!$D89="",DATE(2029,2,0),Mitarbeiter!$D89),TODAY()))-(MAX(DATE(2029,1,1),Mitarbeiter!$C89))+1),MAX(0,NETWORKDAYS(MAX(DATE(2029,1,1),Mitarbeiter!$C89),MIN(DATE(2029,2,0),IF(Mitarbeiter!$D89="",DATE(2029,2,0),Mitarbeiter!$D89),TODAY()),Einstellungen!$F$13:$F$67)))*N(Mitarbeiter!$E89)/IF(Einstellungen!$C$11="7 Tage",7,5),N('Ist-Stunden'!AP89)+(N(Krankheitstage!CA89)+N(Krankheitstage!CM89))*N($C89))))</f>
        <v/>
      </c>
      <c r="BU89" s="76">
        <f>IF($B89="",0,IF(Einstellungen!$C$10="Ja",MAX(IF(Einstellungen!$C$11="7 Tage",MAX(0,(MIN(DATE(2029,3,0),IF(Mitarbeiter!$D89="",DATE(2029,3,0),Mitarbeiter!$D89),TODAY()))-(MAX(DATE(2029,2,1),Mitarbeiter!$C89))+1),MAX(0,NETWORKDAYS(MAX(DATE(2029,2,1),Mitarbeiter!$C89),MIN(DATE(2029,3,0),IF(Mitarbeiter!$D89="",DATE(2029,3,0),Mitarbeiter!$D89),TODAY()),Einstellungen!$F$13:$F$67)))*N(Mitarbeiter!$E89)/IF(Einstellungen!$C$11="7 Tage",7,5),N('Ist-Stunden'!AQ89)),MAX(IF(Einstellungen!$C$11="7 Tage",MAX(0,(MIN(DATE(2029,3,0),IF(Mitarbeiter!$D89="",DATE(2029,3,0),Mitarbeiter!$D89),TODAY()))-(MAX(DATE(2029,2,1),Mitarbeiter!$C89))+1),MAX(0,NETWORKDAYS(MAX(DATE(2029,2,1),Mitarbeiter!$C89),MIN(DATE(2029,3,0),IF(Mitarbeiter!$D89="",DATE(2029,3,0),Mitarbeiter!$D89),TODAY()),Einstellungen!$F$13:$F$67)))*N(Mitarbeiter!$E89)/IF(Einstellungen!$C$11="7 Tage",7,5),N('Ist-Stunden'!AQ89)+(N(Krankheitstage!CB89)+N(Krankheitstage!CN89))*N($C89))))</f>
        <v/>
      </c>
      <c r="BV89" s="76">
        <f>IF($B89="",0,IF(Einstellungen!$C$10="Ja",MAX(IF(Einstellungen!$C$11="7 Tage",MAX(0,(MIN(DATE(2029,4,0),IF(Mitarbeiter!$D89="",DATE(2029,4,0),Mitarbeiter!$D89),TODAY()))-(MAX(DATE(2029,3,1),Mitarbeiter!$C89))+1),MAX(0,NETWORKDAYS(MAX(DATE(2029,3,1),Mitarbeiter!$C89),MIN(DATE(2029,4,0),IF(Mitarbeiter!$D89="",DATE(2029,4,0),Mitarbeiter!$D89),TODAY()),Einstellungen!$F$13:$F$67)))*N(Mitarbeiter!$E89)/IF(Einstellungen!$C$11="7 Tage",7,5),N('Ist-Stunden'!AR89)),MAX(IF(Einstellungen!$C$11="7 Tage",MAX(0,(MIN(DATE(2029,4,0),IF(Mitarbeiter!$D89="",DATE(2029,4,0),Mitarbeiter!$D89),TODAY()))-(MAX(DATE(2029,3,1),Mitarbeiter!$C89))+1),MAX(0,NETWORKDAYS(MAX(DATE(2029,3,1),Mitarbeiter!$C89),MIN(DATE(2029,4,0),IF(Mitarbeiter!$D89="",DATE(2029,4,0),Mitarbeiter!$D89),TODAY()),Einstellungen!$F$13:$F$67)))*N(Mitarbeiter!$E89)/IF(Einstellungen!$C$11="7 Tage",7,5),N('Ist-Stunden'!AR89)+(N(Krankheitstage!CC89)+N(Krankheitstage!CO89))*N($C89))))</f>
        <v/>
      </c>
      <c r="BW89" s="76">
        <f>IF($B89="",0,IF(Einstellungen!$C$10="Ja",MAX(IF(Einstellungen!$C$11="7 Tage",MAX(0,(MIN(DATE(2029,5,0),IF(Mitarbeiter!$D89="",DATE(2029,5,0),Mitarbeiter!$D89),TODAY()))-(MAX(DATE(2029,4,1),Mitarbeiter!$C89))+1),MAX(0,NETWORKDAYS(MAX(DATE(2029,4,1),Mitarbeiter!$C89),MIN(DATE(2029,5,0),IF(Mitarbeiter!$D89="",DATE(2029,5,0),Mitarbeiter!$D89),TODAY()),Einstellungen!$F$13:$F$67)))*N(Mitarbeiter!$E89)/IF(Einstellungen!$C$11="7 Tage",7,5),N('Ist-Stunden'!AS89)),MAX(IF(Einstellungen!$C$11="7 Tage",MAX(0,(MIN(DATE(2029,5,0),IF(Mitarbeiter!$D89="",DATE(2029,5,0),Mitarbeiter!$D89),TODAY()))-(MAX(DATE(2029,4,1),Mitarbeiter!$C89))+1),MAX(0,NETWORKDAYS(MAX(DATE(2029,4,1),Mitarbeiter!$C89),MIN(DATE(2029,5,0),IF(Mitarbeiter!$D89="",DATE(2029,5,0),Mitarbeiter!$D89),TODAY()),Einstellungen!$F$13:$F$67)))*N(Mitarbeiter!$E89)/IF(Einstellungen!$C$11="7 Tage",7,5),N('Ist-Stunden'!AS89)+(N(Krankheitstage!CD89)+N(Krankheitstage!CP89))*N($C89))))</f>
        <v/>
      </c>
      <c r="BX89" s="76">
        <f>IF($B89="",0,IF(Einstellungen!$C$10="Ja",MAX(IF(Einstellungen!$C$11="7 Tage",MAX(0,(MIN(DATE(2029,6,0),IF(Mitarbeiter!$D89="",DATE(2029,6,0),Mitarbeiter!$D89),TODAY()))-(MAX(DATE(2029,5,1),Mitarbeiter!$C89))+1),MAX(0,NETWORKDAYS(MAX(DATE(2029,5,1),Mitarbeiter!$C89),MIN(DATE(2029,6,0),IF(Mitarbeiter!$D89="",DATE(2029,6,0),Mitarbeiter!$D89),TODAY()),Einstellungen!$F$13:$F$67)))*N(Mitarbeiter!$E89)/IF(Einstellungen!$C$11="7 Tage",7,5),N('Ist-Stunden'!AT89)),MAX(IF(Einstellungen!$C$11="7 Tage",MAX(0,(MIN(DATE(2029,6,0),IF(Mitarbeiter!$D89="",DATE(2029,6,0),Mitarbeiter!$D89),TODAY()))-(MAX(DATE(2029,5,1),Mitarbeiter!$C89))+1),MAX(0,NETWORKDAYS(MAX(DATE(2029,5,1),Mitarbeiter!$C89),MIN(DATE(2029,6,0),IF(Mitarbeiter!$D89="",DATE(2029,6,0),Mitarbeiter!$D89),TODAY()),Einstellungen!$F$13:$F$67)))*N(Mitarbeiter!$E89)/IF(Einstellungen!$C$11="7 Tage",7,5),N('Ist-Stunden'!AT89)+(N(Krankheitstage!CE89)+N(Krankheitstage!CQ89))*N($C89))))</f>
        <v/>
      </c>
      <c r="BY89" s="76">
        <f>IF($B89="",0,IF(Einstellungen!$C$10="Ja",MAX(IF(Einstellungen!$C$11="7 Tage",MAX(0,(MIN(DATE(2029,7,0),IF(Mitarbeiter!$D89="",DATE(2029,7,0),Mitarbeiter!$D89),TODAY()))-(MAX(DATE(2029,6,1),Mitarbeiter!$C89))+1),MAX(0,NETWORKDAYS(MAX(DATE(2029,6,1),Mitarbeiter!$C89),MIN(DATE(2029,7,0),IF(Mitarbeiter!$D89="",DATE(2029,7,0),Mitarbeiter!$D89),TODAY()),Einstellungen!$F$13:$F$67)))*N(Mitarbeiter!$E89)/IF(Einstellungen!$C$11="7 Tage",7,5),N('Ist-Stunden'!AU89)),MAX(IF(Einstellungen!$C$11="7 Tage",MAX(0,(MIN(DATE(2029,7,0),IF(Mitarbeiter!$D89="",DATE(2029,7,0),Mitarbeiter!$D89),TODAY()))-(MAX(DATE(2029,6,1),Mitarbeiter!$C89))+1),MAX(0,NETWORKDAYS(MAX(DATE(2029,6,1),Mitarbeiter!$C89),MIN(DATE(2029,7,0),IF(Mitarbeiter!$D89="",DATE(2029,7,0),Mitarbeiter!$D89),TODAY()),Einstellungen!$F$13:$F$67)))*N(Mitarbeiter!$E89)/IF(Einstellungen!$C$11="7 Tage",7,5),N('Ist-Stunden'!AU89)+(N(Krankheitstage!CF89)+N(Krankheitstage!CR89))*N($C89))))</f>
        <v/>
      </c>
      <c r="BZ89" s="76">
        <f>IF($B89="",0,IF(Einstellungen!$C$10="Ja",MAX(IF(Einstellungen!$C$11="7 Tage",MAX(0,(MIN(DATE(2029,8,0),IF(Mitarbeiter!$D89="",DATE(2029,8,0),Mitarbeiter!$D89),TODAY()))-(MAX(DATE(2029,7,1),Mitarbeiter!$C89))+1),MAX(0,NETWORKDAYS(MAX(DATE(2029,7,1),Mitarbeiter!$C89),MIN(DATE(2029,8,0),IF(Mitarbeiter!$D89="",DATE(2029,8,0),Mitarbeiter!$D89),TODAY()),Einstellungen!$F$13:$F$67)))*N(Mitarbeiter!$E89)/IF(Einstellungen!$C$11="7 Tage",7,5),N('Ist-Stunden'!AV89)),MAX(IF(Einstellungen!$C$11="7 Tage",MAX(0,(MIN(DATE(2029,8,0),IF(Mitarbeiter!$D89="",DATE(2029,8,0),Mitarbeiter!$D89),TODAY()))-(MAX(DATE(2029,7,1),Mitarbeiter!$C89))+1),MAX(0,NETWORKDAYS(MAX(DATE(2029,7,1),Mitarbeiter!$C89),MIN(DATE(2029,8,0),IF(Mitarbeiter!$D89="",DATE(2029,8,0),Mitarbeiter!$D89),TODAY()),Einstellungen!$F$13:$F$67)))*N(Mitarbeiter!$E89)/IF(Einstellungen!$C$11="7 Tage",7,5),N('Ist-Stunden'!AV89)+(N(Krankheitstage!CG89)+N(Krankheitstage!CS89))*N($C89))))</f>
        <v/>
      </c>
      <c r="CA89" s="76">
        <f>IF($B89="",0,IF(Einstellungen!$C$10="Ja",MAX(IF(Einstellungen!$C$11="7 Tage",MAX(0,(MIN(DATE(2029,9,0),IF(Mitarbeiter!$D89="",DATE(2029,9,0),Mitarbeiter!$D89),TODAY()))-(MAX(DATE(2029,8,1),Mitarbeiter!$C89))+1),MAX(0,NETWORKDAYS(MAX(DATE(2029,8,1),Mitarbeiter!$C89),MIN(DATE(2029,9,0),IF(Mitarbeiter!$D89="",DATE(2029,9,0),Mitarbeiter!$D89),TODAY()),Einstellungen!$F$13:$F$67)))*N(Mitarbeiter!$E89)/IF(Einstellungen!$C$11="7 Tage",7,5),N('Ist-Stunden'!AW89)),MAX(IF(Einstellungen!$C$11="7 Tage",MAX(0,(MIN(DATE(2029,9,0),IF(Mitarbeiter!$D89="",DATE(2029,9,0),Mitarbeiter!$D89),TODAY()))-(MAX(DATE(2029,8,1),Mitarbeiter!$C89))+1),MAX(0,NETWORKDAYS(MAX(DATE(2029,8,1),Mitarbeiter!$C89),MIN(DATE(2029,9,0),IF(Mitarbeiter!$D89="",DATE(2029,9,0),Mitarbeiter!$D89),TODAY()),Einstellungen!$F$13:$F$67)))*N(Mitarbeiter!$E89)/IF(Einstellungen!$C$11="7 Tage",7,5),N('Ist-Stunden'!AW89)+(N(Krankheitstage!CH89)+N(Krankheitstage!CT89))*N($C89))))</f>
        <v/>
      </c>
      <c r="CB89" s="76">
        <f>IF($B89="",0,IF(Einstellungen!$C$10="Ja",MAX(IF(Einstellungen!$C$11="7 Tage",MAX(0,(MIN(DATE(2029,10,0),IF(Mitarbeiter!$D89="",DATE(2029,10,0),Mitarbeiter!$D89),TODAY()))-(MAX(DATE(2029,9,1),Mitarbeiter!$C89))+1),MAX(0,NETWORKDAYS(MAX(DATE(2029,9,1),Mitarbeiter!$C89),MIN(DATE(2029,10,0),IF(Mitarbeiter!$D89="",DATE(2029,10,0),Mitarbeiter!$D89),TODAY()),Einstellungen!$F$13:$F$67)))*N(Mitarbeiter!$E89)/IF(Einstellungen!$C$11="7 Tage",7,5),N('Ist-Stunden'!AX89)),MAX(IF(Einstellungen!$C$11="7 Tage",MAX(0,(MIN(DATE(2029,10,0),IF(Mitarbeiter!$D89="",DATE(2029,10,0),Mitarbeiter!$D89),TODAY()))-(MAX(DATE(2029,9,1),Mitarbeiter!$C89))+1),MAX(0,NETWORKDAYS(MAX(DATE(2029,9,1),Mitarbeiter!$C89),MIN(DATE(2029,10,0),IF(Mitarbeiter!$D89="",DATE(2029,10,0),Mitarbeiter!$D89),TODAY()),Einstellungen!$F$13:$F$67)))*N(Mitarbeiter!$E89)/IF(Einstellungen!$C$11="7 Tage",7,5),N('Ist-Stunden'!AX89)+(N(Krankheitstage!CI89)+N(Krankheitstage!CU89))*N($C89))))</f>
        <v/>
      </c>
      <c r="CC89" s="76">
        <f>IF($B89="",0,IF(Einstellungen!$C$10="Ja",MAX(IF(Einstellungen!$C$11="7 Tage",MAX(0,(MIN(DATE(2029,11,0),IF(Mitarbeiter!$D89="",DATE(2029,11,0),Mitarbeiter!$D89),TODAY()))-(MAX(DATE(2029,10,1),Mitarbeiter!$C89))+1),MAX(0,NETWORKDAYS(MAX(DATE(2029,10,1),Mitarbeiter!$C89),MIN(DATE(2029,11,0),IF(Mitarbeiter!$D89="",DATE(2029,11,0),Mitarbeiter!$D89),TODAY()),Einstellungen!$F$13:$F$67)))*N(Mitarbeiter!$E89)/IF(Einstellungen!$C$11="7 Tage",7,5),N('Ist-Stunden'!AY89)),MAX(IF(Einstellungen!$C$11="7 Tage",MAX(0,(MIN(DATE(2029,11,0),IF(Mitarbeiter!$D89="",DATE(2029,11,0),Mitarbeiter!$D89),TODAY()))-(MAX(DATE(2029,10,1),Mitarbeiter!$C89))+1),MAX(0,NETWORKDAYS(MAX(DATE(2029,10,1),Mitarbeiter!$C89),MIN(DATE(2029,11,0),IF(Mitarbeiter!$D89="",DATE(2029,11,0),Mitarbeiter!$D89),TODAY()),Einstellungen!$F$13:$F$67)))*N(Mitarbeiter!$E89)/IF(Einstellungen!$C$11="7 Tage",7,5),N('Ist-Stunden'!AY89)+(N(Krankheitstage!CJ89)+N(Krankheitstage!CV89))*N($C89))))</f>
        <v/>
      </c>
      <c r="CD89" s="76">
        <f>IF($B89="",0,IF(Einstellungen!$C$10="Ja",MAX(IF(Einstellungen!$C$11="7 Tage",MAX(0,(MIN(DATE(2029,12,0),IF(Mitarbeiter!$D89="",DATE(2029,12,0),Mitarbeiter!$D89),TODAY()))-(MAX(DATE(2029,11,1),Mitarbeiter!$C89))+1),MAX(0,NETWORKDAYS(MAX(DATE(2029,11,1),Mitarbeiter!$C89),MIN(DATE(2029,12,0),IF(Mitarbeiter!$D89="",DATE(2029,12,0),Mitarbeiter!$D89),TODAY()),Einstellungen!$F$13:$F$67)))*N(Mitarbeiter!$E89)/IF(Einstellungen!$C$11="7 Tage",7,5),N('Ist-Stunden'!AZ89)),MAX(IF(Einstellungen!$C$11="7 Tage",MAX(0,(MIN(DATE(2029,12,0),IF(Mitarbeiter!$D89="",DATE(2029,12,0),Mitarbeiter!$D89),TODAY()))-(MAX(DATE(2029,11,1),Mitarbeiter!$C89))+1),MAX(0,NETWORKDAYS(MAX(DATE(2029,11,1),Mitarbeiter!$C89),MIN(DATE(2029,12,0),IF(Mitarbeiter!$D89="",DATE(2029,12,0),Mitarbeiter!$D89),TODAY()),Einstellungen!$F$13:$F$67)))*N(Mitarbeiter!$E89)/IF(Einstellungen!$C$11="7 Tage",7,5),N('Ist-Stunden'!AZ89)+(N(Krankheitstage!CK89)+N(Krankheitstage!CW89))*N($C89))))</f>
        <v/>
      </c>
      <c r="CE89" s="76">
        <f>IF($B89="",0,IF(Einstellungen!$C$10="Ja",MAX(IF(Einstellungen!$C$11="7 Tage",MAX(0,(MIN(DATE(2029,13,0),IF(Mitarbeiter!$D89="",DATE(2029,13,0),Mitarbeiter!$D89),TODAY()))-(MAX(DATE(2029,12,1),Mitarbeiter!$C89))+1),MAX(0,NETWORKDAYS(MAX(DATE(2029,12,1),Mitarbeiter!$C89),MIN(DATE(2029,13,0),IF(Mitarbeiter!$D89="",DATE(2029,13,0),Mitarbeiter!$D89),TODAY()),Einstellungen!$F$13:$F$67)))*N(Mitarbeiter!$E89)/IF(Einstellungen!$C$11="7 Tage",7,5),N('Ist-Stunden'!BA89)),MAX(IF(Einstellungen!$C$11="7 Tage",MAX(0,(MIN(DATE(2029,13,0),IF(Mitarbeiter!$D89="",DATE(2029,13,0),Mitarbeiter!$D89),TODAY()))-(MAX(DATE(2029,12,1),Mitarbeiter!$C89))+1),MAX(0,NETWORKDAYS(MAX(DATE(2029,12,1),Mitarbeiter!$C89),MIN(DATE(2029,13,0),IF(Mitarbeiter!$D89="",DATE(2029,13,0),Mitarbeiter!$D89),TODAY()),Einstellungen!$F$13:$F$67)))*N(Mitarbeiter!$E89)/IF(Einstellungen!$C$11="7 Tage",7,5),N('Ist-Stunden'!BA89)+(N(Krankheitstage!CL89)+N(Krankheitstage!CX89))*N($C89))))</f>
        <v/>
      </c>
      <c r="CF89" s="76">
        <f>IF($B89="",0,IF(Einstellungen!$C$10="Ja",MAX(IF(Einstellungen!$C$11="7 Tage",MAX(0,(MIN(DATE(2030,2,0),IF(Mitarbeiter!$D89="",DATE(2030,2,0),Mitarbeiter!$D89),TODAY()))-(MAX(DATE(2030,1,1),Mitarbeiter!$C89))+1),MAX(0,NETWORKDAYS(MAX(DATE(2030,1,1),Mitarbeiter!$C89),MIN(DATE(2030,2,0),IF(Mitarbeiter!$D89="",DATE(2030,2,0),Mitarbeiter!$D89),TODAY()),Einstellungen!$F$13:$F$67)))*N(Mitarbeiter!$E89)/IF(Einstellungen!$C$11="7 Tage",7,5),N('Ist-Stunden'!BB89)),MAX(IF(Einstellungen!$C$11="7 Tage",MAX(0,(MIN(DATE(2030,2,0),IF(Mitarbeiter!$D89="",DATE(2030,2,0),Mitarbeiter!$D89),TODAY()))-(MAX(DATE(2030,1,1),Mitarbeiter!$C89))+1),MAX(0,NETWORKDAYS(MAX(DATE(2030,1,1),Mitarbeiter!$C89),MIN(DATE(2030,2,0),IF(Mitarbeiter!$D89="",DATE(2030,2,0),Mitarbeiter!$D89),TODAY()),Einstellungen!$F$13:$F$67)))*N(Mitarbeiter!$E89)/IF(Einstellungen!$C$11="7 Tage",7,5),N('Ist-Stunden'!BB89)+(N(Krankheitstage!CY89)+N(Krankheitstage!DK89))*N($C89))))</f>
        <v/>
      </c>
      <c r="CG89" s="76">
        <f>IF($B89="",0,IF(Einstellungen!$C$10="Ja",MAX(IF(Einstellungen!$C$11="7 Tage",MAX(0,(MIN(DATE(2030,3,0),IF(Mitarbeiter!$D89="",DATE(2030,3,0),Mitarbeiter!$D89),TODAY()))-(MAX(DATE(2030,2,1),Mitarbeiter!$C89))+1),MAX(0,NETWORKDAYS(MAX(DATE(2030,2,1),Mitarbeiter!$C89),MIN(DATE(2030,3,0),IF(Mitarbeiter!$D89="",DATE(2030,3,0),Mitarbeiter!$D89),TODAY()),Einstellungen!$F$13:$F$67)))*N(Mitarbeiter!$E89)/IF(Einstellungen!$C$11="7 Tage",7,5),N('Ist-Stunden'!BC89)),MAX(IF(Einstellungen!$C$11="7 Tage",MAX(0,(MIN(DATE(2030,3,0),IF(Mitarbeiter!$D89="",DATE(2030,3,0),Mitarbeiter!$D89),TODAY()))-(MAX(DATE(2030,2,1),Mitarbeiter!$C89))+1),MAX(0,NETWORKDAYS(MAX(DATE(2030,2,1),Mitarbeiter!$C89),MIN(DATE(2030,3,0),IF(Mitarbeiter!$D89="",DATE(2030,3,0),Mitarbeiter!$D89),TODAY()),Einstellungen!$F$13:$F$67)))*N(Mitarbeiter!$E89)/IF(Einstellungen!$C$11="7 Tage",7,5),N('Ist-Stunden'!BC89)+(N(Krankheitstage!CZ89)+N(Krankheitstage!DL89))*N($C89))))</f>
        <v/>
      </c>
      <c r="CH89" s="76">
        <f>IF($B89="",0,IF(Einstellungen!$C$10="Ja",MAX(IF(Einstellungen!$C$11="7 Tage",MAX(0,(MIN(DATE(2030,4,0),IF(Mitarbeiter!$D89="",DATE(2030,4,0),Mitarbeiter!$D89),TODAY()))-(MAX(DATE(2030,3,1),Mitarbeiter!$C89))+1),MAX(0,NETWORKDAYS(MAX(DATE(2030,3,1),Mitarbeiter!$C89),MIN(DATE(2030,4,0),IF(Mitarbeiter!$D89="",DATE(2030,4,0),Mitarbeiter!$D89),TODAY()),Einstellungen!$F$13:$F$67)))*N(Mitarbeiter!$E89)/IF(Einstellungen!$C$11="7 Tage",7,5),N('Ist-Stunden'!BD89)),MAX(IF(Einstellungen!$C$11="7 Tage",MAX(0,(MIN(DATE(2030,4,0),IF(Mitarbeiter!$D89="",DATE(2030,4,0),Mitarbeiter!$D89),TODAY()))-(MAX(DATE(2030,3,1),Mitarbeiter!$C89))+1),MAX(0,NETWORKDAYS(MAX(DATE(2030,3,1),Mitarbeiter!$C89),MIN(DATE(2030,4,0),IF(Mitarbeiter!$D89="",DATE(2030,4,0),Mitarbeiter!$D89),TODAY()),Einstellungen!$F$13:$F$67)))*N(Mitarbeiter!$E89)/IF(Einstellungen!$C$11="7 Tage",7,5),N('Ist-Stunden'!BD89)+(N(Krankheitstage!DA89)+N(Krankheitstage!DM89))*N($C89))))</f>
        <v/>
      </c>
      <c r="CI89" s="76">
        <f>IF($B89="",0,IF(Einstellungen!$C$10="Ja",MAX(IF(Einstellungen!$C$11="7 Tage",MAX(0,(MIN(DATE(2030,5,0),IF(Mitarbeiter!$D89="",DATE(2030,5,0),Mitarbeiter!$D89),TODAY()))-(MAX(DATE(2030,4,1),Mitarbeiter!$C89))+1),MAX(0,NETWORKDAYS(MAX(DATE(2030,4,1),Mitarbeiter!$C89),MIN(DATE(2030,5,0),IF(Mitarbeiter!$D89="",DATE(2030,5,0),Mitarbeiter!$D89),TODAY()),Einstellungen!$F$13:$F$67)))*N(Mitarbeiter!$E89)/IF(Einstellungen!$C$11="7 Tage",7,5),N('Ist-Stunden'!BE89)),MAX(IF(Einstellungen!$C$11="7 Tage",MAX(0,(MIN(DATE(2030,5,0),IF(Mitarbeiter!$D89="",DATE(2030,5,0),Mitarbeiter!$D89),TODAY()))-(MAX(DATE(2030,4,1),Mitarbeiter!$C89))+1),MAX(0,NETWORKDAYS(MAX(DATE(2030,4,1),Mitarbeiter!$C89),MIN(DATE(2030,5,0),IF(Mitarbeiter!$D89="",DATE(2030,5,0),Mitarbeiter!$D89),TODAY()),Einstellungen!$F$13:$F$67)))*N(Mitarbeiter!$E89)/IF(Einstellungen!$C$11="7 Tage",7,5),N('Ist-Stunden'!BE89)+(N(Krankheitstage!DB89)+N(Krankheitstage!DN89))*N($C89))))</f>
        <v/>
      </c>
      <c r="CJ89" s="76">
        <f>IF($B89="",0,IF(Einstellungen!$C$10="Ja",MAX(IF(Einstellungen!$C$11="7 Tage",MAX(0,(MIN(DATE(2030,6,0),IF(Mitarbeiter!$D89="",DATE(2030,6,0),Mitarbeiter!$D89),TODAY()))-(MAX(DATE(2030,5,1),Mitarbeiter!$C89))+1),MAX(0,NETWORKDAYS(MAX(DATE(2030,5,1),Mitarbeiter!$C89),MIN(DATE(2030,6,0),IF(Mitarbeiter!$D89="",DATE(2030,6,0),Mitarbeiter!$D89),TODAY()),Einstellungen!$F$13:$F$67)))*N(Mitarbeiter!$E89)/IF(Einstellungen!$C$11="7 Tage",7,5),N('Ist-Stunden'!BF89)),MAX(IF(Einstellungen!$C$11="7 Tage",MAX(0,(MIN(DATE(2030,6,0),IF(Mitarbeiter!$D89="",DATE(2030,6,0),Mitarbeiter!$D89),TODAY()))-(MAX(DATE(2030,5,1),Mitarbeiter!$C89))+1),MAX(0,NETWORKDAYS(MAX(DATE(2030,5,1),Mitarbeiter!$C89),MIN(DATE(2030,6,0),IF(Mitarbeiter!$D89="",DATE(2030,6,0),Mitarbeiter!$D89),TODAY()),Einstellungen!$F$13:$F$67)))*N(Mitarbeiter!$E89)/IF(Einstellungen!$C$11="7 Tage",7,5),N('Ist-Stunden'!BF89)+(N(Krankheitstage!DC89)+N(Krankheitstage!DO89))*N($C89))))</f>
        <v/>
      </c>
      <c r="CK89" s="76">
        <f>IF($B89="",0,IF(Einstellungen!$C$10="Ja",MAX(IF(Einstellungen!$C$11="7 Tage",MAX(0,(MIN(DATE(2030,7,0),IF(Mitarbeiter!$D89="",DATE(2030,7,0),Mitarbeiter!$D89),TODAY()))-(MAX(DATE(2030,6,1),Mitarbeiter!$C89))+1),MAX(0,NETWORKDAYS(MAX(DATE(2030,6,1),Mitarbeiter!$C89),MIN(DATE(2030,7,0),IF(Mitarbeiter!$D89="",DATE(2030,7,0),Mitarbeiter!$D89),TODAY()),Einstellungen!$F$13:$F$67)))*N(Mitarbeiter!$E89)/IF(Einstellungen!$C$11="7 Tage",7,5),N('Ist-Stunden'!BG89)),MAX(IF(Einstellungen!$C$11="7 Tage",MAX(0,(MIN(DATE(2030,7,0),IF(Mitarbeiter!$D89="",DATE(2030,7,0),Mitarbeiter!$D89),TODAY()))-(MAX(DATE(2030,6,1),Mitarbeiter!$C89))+1),MAX(0,NETWORKDAYS(MAX(DATE(2030,6,1),Mitarbeiter!$C89),MIN(DATE(2030,7,0),IF(Mitarbeiter!$D89="",DATE(2030,7,0),Mitarbeiter!$D89),TODAY()),Einstellungen!$F$13:$F$67)))*N(Mitarbeiter!$E89)/IF(Einstellungen!$C$11="7 Tage",7,5),N('Ist-Stunden'!BG89)+(N(Krankheitstage!DD89)+N(Krankheitstage!DP89))*N($C89))))</f>
        <v/>
      </c>
      <c r="CL89" s="76">
        <f>IF($B89="",0,IF(Einstellungen!$C$10="Ja",MAX(IF(Einstellungen!$C$11="7 Tage",MAX(0,(MIN(DATE(2030,8,0),IF(Mitarbeiter!$D89="",DATE(2030,8,0),Mitarbeiter!$D89),TODAY()))-(MAX(DATE(2030,7,1),Mitarbeiter!$C89))+1),MAX(0,NETWORKDAYS(MAX(DATE(2030,7,1),Mitarbeiter!$C89),MIN(DATE(2030,8,0),IF(Mitarbeiter!$D89="",DATE(2030,8,0),Mitarbeiter!$D89),TODAY()),Einstellungen!$F$13:$F$67)))*N(Mitarbeiter!$E89)/IF(Einstellungen!$C$11="7 Tage",7,5),N('Ist-Stunden'!BH89)),MAX(IF(Einstellungen!$C$11="7 Tage",MAX(0,(MIN(DATE(2030,8,0),IF(Mitarbeiter!$D89="",DATE(2030,8,0),Mitarbeiter!$D89),TODAY()))-(MAX(DATE(2030,7,1),Mitarbeiter!$C89))+1),MAX(0,NETWORKDAYS(MAX(DATE(2030,7,1),Mitarbeiter!$C89),MIN(DATE(2030,8,0),IF(Mitarbeiter!$D89="",DATE(2030,8,0),Mitarbeiter!$D89),TODAY()),Einstellungen!$F$13:$F$67)))*N(Mitarbeiter!$E89)/IF(Einstellungen!$C$11="7 Tage",7,5),N('Ist-Stunden'!BH89)+(N(Krankheitstage!DE89)+N(Krankheitstage!DQ89))*N($C89))))</f>
        <v/>
      </c>
      <c r="CM89" s="76">
        <f>IF($B89="",0,IF(Einstellungen!$C$10="Ja",MAX(IF(Einstellungen!$C$11="7 Tage",MAX(0,(MIN(DATE(2030,9,0),IF(Mitarbeiter!$D89="",DATE(2030,9,0),Mitarbeiter!$D89),TODAY()))-(MAX(DATE(2030,8,1),Mitarbeiter!$C89))+1),MAX(0,NETWORKDAYS(MAX(DATE(2030,8,1),Mitarbeiter!$C89),MIN(DATE(2030,9,0),IF(Mitarbeiter!$D89="",DATE(2030,9,0),Mitarbeiter!$D89),TODAY()),Einstellungen!$F$13:$F$67)))*N(Mitarbeiter!$E89)/IF(Einstellungen!$C$11="7 Tage",7,5),N('Ist-Stunden'!BI89)),MAX(IF(Einstellungen!$C$11="7 Tage",MAX(0,(MIN(DATE(2030,9,0),IF(Mitarbeiter!$D89="",DATE(2030,9,0),Mitarbeiter!$D89),TODAY()))-(MAX(DATE(2030,8,1),Mitarbeiter!$C89))+1),MAX(0,NETWORKDAYS(MAX(DATE(2030,8,1),Mitarbeiter!$C89),MIN(DATE(2030,9,0),IF(Mitarbeiter!$D89="",DATE(2030,9,0),Mitarbeiter!$D89),TODAY()),Einstellungen!$F$13:$F$67)))*N(Mitarbeiter!$E89)/IF(Einstellungen!$C$11="7 Tage",7,5),N('Ist-Stunden'!BI89)+(N(Krankheitstage!DF89)+N(Krankheitstage!DR89))*N($C89))))</f>
        <v/>
      </c>
      <c r="CN89" s="76">
        <f>IF($B89="",0,IF(Einstellungen!$C$10="Ja",MAX(IF(Einstellungen!$C$11="7 Tage",MAX(0,(MIN(DATE(2030,10,0),IF(Mitarbeiter!$D89="",DATE(2030,10,0),Mitarbeiter!$D89),TODAY()))-(MAX(DATE(2030,9,1),Mitarbeiter!$C89))+1),MAX(0,NETWORKDAYS(MAX(DATE(2030,9,1),Mitarbeiter!$C89),MIN(DATE(2030,10,0),IF(Mitarbeiter!$D89="",DATE(2030,10,0),Mitarbeiter!$D89),TODAY()),Einstellungen!$F$13:$F$67)))*N(Mitarbeiter!$E89)/IF(Einstellungen!$C$11="7 Tage",7,5),N('Ist-Stunden'!BJ89)),MAX(IF(Einstellungen!$C$11="7 Tage",MAX(0,(MIN(DATE(2030,10,0),IF(Mitarbeiter!$D89="",DATE(2030,10,0),Mitarbeiter!$D89),TODAY()))-(MAX(DATE(2030,9,1),Mitarbeiter!$C89))+1),MAX(0,NETWORKDAYS(MAX(DATE(2030,9,1),Mitarbeiter!$C89),MIN(DATE(2030,10,0),IF(Mitarbeiter!$D89="",DATE(2030,10,0),Mitarbeiter!$D89),TODAY()),Einstellungen!$F$13:$F$67)))*N(Mitarbeiter!$E89)/IF(Einstellungen!$C$11="7 Tage",7,5),N('Ist-Stunden'!BJ89)+(N(Krankheitstage!DG89)+N(Krankheitstage!DS89))*N($C89))))</f>
        <v/>
      </c>
      <c r="CO89" s="76">
        <f>IF($B89="",0,IF(Einstellungen!$C$10="Ja",MAX(IF(Einstellungen!$C$11="7 Tage",MAX(0,(MIN(DATE(2030,11,0),IF(Mitarbeiter!$D89="",DATE(2030,11,0),Mitarbeiter!$D89),TODAY()))-(MAX(DATE(2030,10,1),Mitarbeiter!$C89))+1),MAX(0,NETWORKDAYS(MAX(DATE(2030,10,1),Mitarbeiter!$C89),MIN(DATE(2030,11,0),IF(Mitarbeiter!$D89="",DATE(2030,11,0),Mitarbeiter!$D89),TODAY()),Einstellungen!$F$13:$F$67)))*N(Mitarbeiter!$E89)/IF(Einstellungen!$C$11="7 Tage",7,5),N('Ist-Stunden'!BK89)),MAX(IF(Einstellungen!$C$11="7 Tage",MAX(0,(MIN(DATE(2030,11,0),IF(Mitarbeiter!$D89="",DATE(2030,11,0),Mitarbeiter!$D89),TODAY()))-(MAX(DATE(2030,10,1),Mitarbeiter!$C89))+1),MAX(0,NETWORKDAYS(MAX(DATE(2030,10,1),Mitarbeiter!$C89),MIN(DATE(2030,11,0),IF(Mitarbeiter!$D89="",DATE(2030,11,0),Mitarbeiter!$D89),TODAY()),Einstellungen!$F$13:$F$67)))*N(Mitarbeiter!$E89)/IF(Einstellungen!$C$11="7 Tage",7,5),N('Ist-Stunden'!BK89)+(N(Krankheitstage!DH89)+N(Krankheitstage!DT89))*N($C89))))</f>
        <v/>
      </c>
      <c r="CP89" s="76">
        <f>IF($B89="",0,IF(Einstellungen!$C$10="Ja",MAX(IF(Einstellungen!$C$11="7 Tage",MAX(0,(MIN(DATE(2030,12,0),IF(Mitarbeiter!$D89="",DATE(2030,12,0),Mitarbeiter!$D89),TODAY()))-(MAX(DATE(2030,11,1),Mitarbeiter!$C89))+1),MAX(0,NETWORKDAYS(MAX(DATE(2030,11,1),Mitarbeiter!$C89),MIN(DATE(2030,12,0),IF(Mitarbeiter!$D89="",DATE(2030,12,0),Mitarbeiter!$D89),TODAY()),Einstellungen!$F$13:$F$67)))*N(Mitarbeiter!$E89)/IF(Einstellungen!$C$11="7 Tage",7,5),N('Ist-Stunden'!BL89)),MAX(IF(Einstellungen!$C$11="7 Tage",MAX(0,(MIN(DATE(2030,12,0),IF(Mitarbeiter!$D89="",DATE(2030,12,0),Mitarbeiter!$D89),TODAY()))-(MAX(DATE(2030,11,1),Mitarbeiter!$C89))+1),MAX(0,NETWORKDAYS(MAX(DATE(2030,11,1),Mitarbeiter!$C89),MIN(DATE(2030,12,0),IF(Mitarbeiter!$D89="",DATE(2030,12,0),Mitarbeiter!$D89),TODAY()),Einstellungen!$F$13:$F$67)))*N(Mitarbeiter!$E89)/IF(Einstellungen!$C$11="7 Tage",7,5),N('Ist-Stunden'!BL89)+(N(Krankheitstage!DI89)+N(Krankheitstage!DU89))*N($C89))))</f>
        <v/>
      </c>
      <c r="CQ89" s="76">
        <f>IF($B89="",0,IF(Einstellungen!$C$10="Ja",MAX(IF(Einstellungen!$C$11="7 Tage",MAX(0,(MIN(DATE(2030,13,0),IF(Mitarbeiter!$D89="",DATE(2030,13,0),Mitarbeiter!$D89),TODAY()))-(MAX(DATE(2030,12,1),Mitarbeiter!$C89))+1),MAX(0,NETWORKDAYS(MAX(DATE(2030,12,1),Mitarbeiter!$C89),MIN(DATE(2030,13,0),IF(Mitarbeiter!$D89="",DATE(2030,13,0),Mitarbeiter!$D89),TODAY()),Einstellungen!$F$13:$F$67)))*N(Mitarbeiter!$E89)/IF(Einstellungen!$C$11="7 Tage",7,5),N('Ist-Stunden'!BM89)),MAX(IF(Einstellungen!$C$11="7 Tage",MAX(0,(MIN(DATE(2030,13,0),IF(Mitarbeiter!$D89="",DATE(2030,13,0),Mitarbeiter!$D89),TODAY()))-(MAX(DATE(2030,12,1),Mitarbeiter!$C89))+1),MAX(0,NETWORKDAYS(MAX(DATE(2030,12,1),Mitarbeiter!$C89),MIN(DATE(2030,13,0),IF(Mitarbeiter!$D89="",DATE(2030,13,0),Mitarbeiter!$D89),TODAY()),Einstellungen!$F$13:$F$67)))*N(Mitarbeiter!$E89)/IF(Einstellungen!$C$11="7 Tage",7,5),N('Ist-Stunden'!BM89)+(N(Krankheitstage!DJ89)+N(Krankheitstage!DV89))*N($C89))))</f>
        <v/>
      </c>
    </row>
    <row r="90">
      <c r="A90" s="73">
        <f>IF(Mitarbeiter!B90="","",Mitarbeiter!A90)</f>
        <v/>
      </c>
      <c r="B90" s="6">
        <f>IF(Mitarbeiter!B90="","",Mitarbeiter!B90)</f>
        <v/>
      </c>
      <c r="C90" s="74">
        <f>IF(Mitarbeiter!B90="","",Mitarbeiter!F90)</f>
        <v/>
      </c>
      <c r="D90" s="75">
        <f>N(INDEX(Krankheitstage!$G90:$DV90,1,(Einstellungen!$C$3-2026)*24+1))</f>
        <v/>
      </c>
      <c r="E90" s="75">
        <f>N(INDEX(Krankheitstage!$G90:$DV90,1,(Einstellungen!$C$3-2026)*24+2))</f>
        <v/>
      </c>
      <c r="F90" s="75">
        <f>N(INDEX(Krankheitstage!$G90:$DV90,1,(Einstellungen!$C$3-2026)*24+3))</f>
        <v/>
      </c>
      <c r="G90" s="75">
        <f>N(INDEX(Krankheitstage!$G90:$DV90,1,(Einstellungen!$C$3-2026)*24+4))</f>
        <v/>
      </c>
      <c r="H90" s="75">
        <f>N(INDEX(Krankheitstage!$G90:$DV90,1,(Einstellungen!$C$3-2026)*24+5))</f>
        <v/>
      </c>
      <c r="I90" s="75">
        <f>N(INDEX(Krankheitstage!$G90:$DV90,1,(Einstellungen!$C$3-2026)*24+6))</f>
        <v/>
      </c>
      <c r="J90" s="75">
        <f>N(INDEX(Krankheitstage!$G90:$DV90,1,(Einstellungen!$C$3-2026)*24+7))</f>
        <v/>
      </c>
      <c r="K90" s="75">
        <f>N(INDEX(Krankheitstage!$G90:$DV90,1,(Einstellungen!$C$3-2026)*24+8))</f>
        <v/>
      </c>
      <c r="L90" s="75">
        <f>N(INDEX(Krankheitstage!$G90:$DV90,1,(Einstellungen!$C$3-2026)*24+9))</f>
        <v/>
      </c>
      <c r="M90" s="75">
        <f>N(INDEX(Krankheitstage!$G90:$DV90,1,(Einstellungen!$C$3-2026)*24+10))</f>
        <v/>
      </c>
      <c r="N90" s="75">
        <f>N(INDEX(Krankheitstage!$G90:$DV90,1,(Einstellungen!$C$3-2026)*24+11))</f>
        <v/>
      </c>
      <c r="O90" s="75">
        <f>N(INDEX(Krankheitstage!$G90:$DV90,1,(Einstellungen!$C$3-2026)*24+12))</f>
        <v/>
      </c>
      <c r="P90" s="75">
        <f>IF($B90="","",SUM(D90:O90))</f>
        <v/>
      </c>
      <c r="Q90" s="75">
        <f>N(INDEX(Krankheitstage!$G90:$DV90,1,(Einstellungen!$C$3-2026)*24+13))</f>
        <v/>
      </c>
      <c r="R90" s="75">
        <f>N(INDEX(Krankheitstage!$G90:$DV90,1,(Einstellungen!$C$3-2026)*24+14))</f>
        <v/>
      </c>
      <c r="S90" s="75">
        <f>N(INDEX(Krankheitstage!$G90:$DV90,1,(Einstellungen!$C$3-2026)*24+15))</f>
        <v/>
      </c>
      <c r="T90" s="75">
        <f>N(INDEX(Krankheitstage!$G90:$DV90,1,(Einstellungen!$C$3-2026)*24+16))</f>
        <v/>
      </c>
      <c r="U90" s="75">
        <f>N(INDEX(Krankheitstage!$G90:$DV90,1,(Einstellungen!$C$3-2026)*24+17))</f>
        <v/>
      </c>
      <c r="V90" s="75">
        <f>N(INDEX(Krankheitstage!$G90:$DV90,1,(Einstellungen!$C$3-2026)*24+18))</f>
        <v/>
      </c>
      <c r="W90" s="75">
        <f>N(INDEX(Krankheitstage!$G90:$DV90,1,(Einstellungen!$C$3-2026)*24+19))</f>
        <v/>
      </c>
      <c r="X90" s="75">
        <f>N(INDEX(Krankheitstage!$G90:$DV90,1,(Einstellungen!$C$3-2026)*24+20))</f>
        <v/>
      </c>
      <c r="Y90" s="75">
        <f>N(INDEX(Krankheitstage!$G90:$DV90,1,(Einstellungen!$C$3-2026)*24+21))</f>
        <v/>
      </c>
      <c r="Z90" s="75">
        <f>N(INDEX(Krankheitstage!$G90:$DV90,1,(Einstellungen!$C$3-2026)*24+22))</f>
        <v/>
      </c>
      <c r="AA90" s="75">
        <f>N(INDEX(Krankheitstage!$G90:$DV90,1,(Einstellungen!$C$3-2026)*24+23))</f>
        <v/>
      </c>
      <c r="AB90" s="75">
        <f>N(INDEX(Krankheitstage!$G90:$DV90,1,(Einstellungen!$C$3-2026)*24+24))</f>
        <v/>
      </c>
      <c r="AC90" s="75">
        <f>IF($B90="","",SUM(Q90:AB90))</f>
        <v/>
      </c>
      <c r="AD90" s="75">
        <f>IF($B90="","",SUM(P90,AC90))</f>
        <v/>
      </c>
      <c r="AE90" s="76">
        <f>IF($B90="","",AD90*N(C90))</f>
        <v/>
      </c>
      <c r="AF90" s="75">
        <f>IF($B90="","",Krankheitstage!E90)</f>
        <v/>
      </c>
      <c r="AG90" s="76">
        <f>IF($B90="","",AF90*N(C90))</f>
        <v/>
      </c>
      <c r="AH90" s="76">
        <f>IF($B90="","",INDEX($AJ90:$CQ90,1,(Einstellungen!$C$3-2026)*12+1)+INDEX($AJ90:$CQ90,1,(Einstellungen!$C$3-2026)*12+2)+INDEX($AJ90:$CQ90,1,(Einstellungen!$C$3-2026)*12+3)+INDEX($AJ90:$CQ90,1,(Einstellungen!$C$3-2026)*12+4)+INDEX($AJ90:$CQ90,1,(Einstellungen!$C$3-2026)*12+5)+INDEX($AJ90:$CQ90,1,(Einstellungen!$C$3-2026)*12+6)+INDEX($AJ90:$CQ90,1,(Einstellungen!$C$3-2026)*12+7)+INDEX($AJ90:$CQ90,1,(Einstellungen!$C$3-2026)*12+8)+INDEX($AJ90:$CQ90,1,(Einstellungen!$C$3-2026)*12+9)+INDEX($AJ90:$CQ90,1,(Einstellungen!$C$3-2026)*12+10)+INDEX($AJ90:$CQ90,1,(Einstellungen!$C$3-2026)*12+11)+INDEX($AJ90:$CQ90,1,(Einstellungen!$C$3-2026)*12+12))</f>
        <v/>
      </c>
      <c r="AI90" s="76">
        <f>IF($B90="","",SUM($AJ90:$CQ90))</f>
        <v/>
      </c>
      <c r="AJ90" s="76">
        <f>IF($B90="",0,IF(Einstellungen!$C$10="Ja",MAX(IF(Einstellungen!$C$11="7 Tage",MAX(0,(MIN(DATE(2026,2,0),IF(Mitarbeiter!$D90="",DATE(2026,2,0),Mitarbeiter!$D90),TODAY()))-(MAX(DATE(2026,1,1),Mitarbeiter!$C90))+1),MAX(0,NETWORKDAYS(MAX(DATE(2026,1,1),Mitarbeiter!$C90),MIN(DATE(2026,2,0),IF(Mitarbeiter!$D90="",DATE(2026,2,0),Mitarbeiter!$D90),TODAY()),Einstellungen!$F$13:$F$67)))*N(Mitarbeiter!$E90)/IF(Einstellungen!$C$11="7 Tage",7,5),N('Ist-Stunden'!F90)),MAX(IF(Einstellungen!$C$11="7 Tage",MAX(0,(MIN(DATE(2026,2,0),IF(Mitarbeiter!$D90="",DATE(2026,2,0),Mitarbeiter!$D90),TODAY()))-(MAX(DATE(2026,1,1),Mitarbeiter!$C90))+1),MAX(0,NETWORKDAYS(MAX(DATE(2026,1,1),Mitarbeiter!$C90),MIN(DATE(2026,2,0),IF(Mitarbeiter!$D90="",DATE(2026,2,0),Mitarbeiter!$D90),TODAY()),Einstellungen!$F$13:$F$67)))*N(Mitarbeiter!$E90)/IF(Einstellungen!$C$11="7 Tage",7,5),N('Ist-Stunden'!F90)+(N(Krankheitstage!G90)+N(Krankheitstage!S90))*N($C90))))</f>
        <v/>
      </c>
      <c r="AK90" s="76">
        <f>IF($B90="",0,IF(Einstellungen!$C$10="Ja",MAX(IF(Einstellungen!$C$11="7 Tage",MAX(0,(MIN(DATE(2026,3,0),IF(Mitarbeiter!$D90="",DATE(2026,3,0),Mitarbeiter!$D90),TODAY()))-(MAX(DATE(2026,2,1),Mitarbeiter!$C90))+1),MAX(0,NETWORKDAYS(MAX(DATE(2026,2,1),Mitarbeiter!$C90),MIN(DATE(2026,3,0),IF(Mitarbeiter!$D90="",DATE(2026,3,0),Mitarbeiter!$D90),TODAY()),Einstellungen!$F$13:$F$67)))*N(Mitarbeiter!$E90)/IF(Einstellungen!$C$11="7 Tage",7,5),N('Ist-Stunden'!G90)),MAX(IF(Einstellungen!$C$11="7 Tage",MAX(0,(MIN(DATE(2026,3,0),IF(Mitarbeiter!$D90="",DATE(2026,3,0),Mitarbeiter!$D90),TODAY()))-(MAX(DATE(2026,2,1),Mitarbeiter!$C90))+1),MAX(0,NETWORKDAYS(MAX(DATE(2026,2,1),Mitarbeiter!$C90),MIN(DATE(2026,3,0),IF(Mitarbeiter!$D90="",DATE(2026,3,0),Mitarbeiter!$D90),TODAY()),Einstellungen!$F$13:$F$67)))*N(Mitarbeiter!$E90)/IF(Einstellungen!$C$11="7 Tage",7,5),N('Ist-Stunden'!G90)+(N(Krankheitstage!H90)+N(Krankheitstage!T90))*N($C90))))</f>
        <v/>
      </c>
      <c r="AL90" s="76">
        <f>IF($B90="",0,IF(Einstellungen!$C$10="Ja",MAX(IF(Einstellungen!$C$11="7 Tage",MAX(0,(MIN(DATE(2026,4,0),IF(Mitarbeiter!$D90="",DATE(2026,4,0),Mitarbeiter!$D90),TODAY()))-(MAX(DATE(2026,3,1),Mitarbeiter!$C90))+1),MAX(0,NETWORKDAYS(MAX(DATE(2026,3,1),Mitarbeiter!$C90),MIN(DATE(2026,4,0),IF(Mitarbeiter!$D90="",DATE(2026,4,0),Mitarbeiter!$D90),TODAY()),Einstellungen!$F$13:$F$67)))*N(Mitarbeiter!$E90)/IF(Einstellungen!$C$11="7 Tage",7,5),N('Ist-Stunden'!H90)),MAX(IF(Einstellungen!$C$11="7 Tage",MAX(0,(MIN(DATE(2026,4,0),IF(Mitarbeiter!$D90="",DATE(2026,4,0),Mitarbeiter!$D90),TODAY()))-(MAX(DATE(2026,3,1),Mitarbeiter!$C90))+1),MAX(0,NETWORKDAYS(MAX(DATE(2026,3,1),Mitarbeiter!$C90),MIN(DATE(2026,4,0),IF(Mitarbeiter!$D90="",DATE(2026,4,0),Mitarbeiter!$D90),TODAY()),Einstellungen!$F$13:$F$67)))*N(Mitarbeiter!$E90)/IF(Einstellungen!$C$11="7 Tage",7,5),N('Ist-Stunden'!H90)+(N(Krankheitstage!I90)+N(Krankheitstage!U90))*N($C90))))</f>
        <v/>
      </c>
      <c r="AM90" s="76">
        <f>IF($B90="",0,IF(Einstellungen!$C$10="Ja",MAX(IF(Einstellungen!$C$11="7 Tage",MAX(0,(MIN(DATE(2026,5,0),IF(Mitarbeiter!$D90="",DATE(2026,5,0),Mitarbeiter!$D90),TODAY()))-(MAX(DATE(2026,4,1),Mitarbeiter!$C90))+1),MAX(0,NETWORKDAYS(MAX(DATE(2026,4,1),Mitarbeiter!$C90),MIN(DATE(2026,5,0),IF(Mitarbeiter!$D90="",DATE(2026,5,0),Mitarbeiter!$D90),TODAY()),Einstellungen!$F$13:$F$67)))*N(Mitarbeiter!$E90)/IF(Einstellungen!$C$11="7 Tage",7,5),N('Ist-Stunden'!I90)),MAX(IF(Einstellungen!$C$11="7 Tage",MAX(0,(MIN(DATE(2026,5,0),IF(Mitarbeiter!$D90="",DATE(2026,5,0),Mitarbeiter!$D90),TODAY()))-(MAX(DATE(2026,4,1),Mitarbeiter!$C90))+1),MAX(0,NETWORKDAYS(MAX(DATE(2026,4,1),Mitarbeiter!$C90),MIN(DATE(2026,5,0),IF(Mitarbeiter!$D90="",DATE(2026,5,0),Mitarbeiter!$D90),TODAY()),Einstellungen!$F$13:$F$67)))*N(Mitarbeiter!$E90)/IF(Einstellungen!$C$11="7 Tage",7,5),N('Ist-Stunden'!I90)+(N(Krankheitstage!J90)+N(Krankheitstage!V90))*N($C90))))</f>
        <v/>
      </c>
      <c r="AN90" s="76">
        <f>IF($B90="",0,IF(Einstellungen!$C$10="Ja",MAX(IF(Einstellungen!$C$11="7 Tage",MAX(0,(MIN(DATE(2026,6,0),IF(Mitarbeiter!$D90="",DATE(2026,6,0),Mitarbeiter!$D90),TODAY()))-(MAX(DATE(2026,5,1),Mitarbeiter!$C90))+1),MAX(0,NETWORKDAYS(MAX(DATE(2026,5,1),Mitarbeiter!$C90),MIN(DATE(2026,6,0),IF(Mitarbeiter!$D90="",DATE(2026,6,0),Mitarbeiter!$D90),TODAY()),Einstellungen!$F$13:$F$67)))*N(Mitarbeiter!$E90)/IF(Einstellungen!$C$11="7 Tage",7,5),N('Ist-Stunden'!J90)),MAX(IF(Einstellungen!$C$11="7 Tage",MAX(0,(MIN(DATE(2026,6,0),IF(Mitarbeiter!$D90="",DATE(2026,6,0),Mitarbeiter!$D90),TODAY()))-(MAX(DATE(2026,5,1),Mitarbeiter!$C90))+1),MAX(0,NETWORKDAYS(MAX(DATE(2026,5,1),Mitarbeiter!$C90),MIN(DATE(2026,6,0),IF(Mitarbeiter!$D90="",DATE(2026,6,0),Mitarbeiter!$D90),TODAY()),Einstellungen!$F$13:$F$67)))*N(Mitarbeiter!$E90)/IF(Einstellungen!$C$11="7 Tage",7,5),N('Ist-Stunden'!J90)+(N(Krankheitstage!K90)+N(Krankheitstage!W90))*N($C90))))</f>
        <v/>
      </c>
      <c r="AO90" s="76">
        <f>IF($B90="",0,IF(Einstellungen!$C$10="Ja",MAX(IF(Einstellungen!$C$11="7 Tage",MAX(0,(MIN(DATE(2026,7,0),IF(Mitarbeiter!$D90="",DATE(2026,7,0),Mitarbeiter!$D90),TODAY()))-(MAX(DATE(2026,6,1),Mitarbeiter!$C90))+1),MAX(0,NETWORKDAYS(MAX(DATE(2026,6,1),Mitarbeiter!$C90),MIN(DATE(2026,7,0),IF(Mitarbeiter!$D90="",DATE(2026,7,0),Mitarbeiter!$D90),TODAY()),Einstellungen!$F$13:$F$67)))*N(Mitarbeiter!$E90)/IF(Einstellungen!$C$11="7 Tage",7,5),N('Ist-Stunden'!K90)),MAX(IF(Einstellungen!$C$11="7 Tage",MAX(0,(MIN(DATE(2026,7,0),IF(Mitarbeiter!$D90="",DATE(2026,7,0),Mitarbeiter!$D90),TODAY()))-(MAX(DATE(2026,6,1),Mitarbeiter!$C90))+1),MAX(0,NETWORKDAYS(MAX(DATE(2026,6,1),Mitarbeiter!$C90),MIN(DATE(2026,7,0),IF(Mitarbeiter!$D90="",DATE(2026,7,0),Mitarbeiter!$D90),TODAY()),Einstellungen!$F$13:$F$67)))*N(Mitarbeiter!$E90)/IF(Einstellungen!$C$11="7 Tage",7,5),N('Ist-Stunden'!K90)+(N(Krankheitstage!L90)+N(Krankheitstage!X90))*N($C90))))</f>
        <v/>
      </c>
      <c r="AP90" s="76">
        <f>IF($B90="",0,IF(Einstellungen!$C$10="Ja",MAX(IF(Einstellungen!$C$11="7 Tage",MAX(0,(MIN(DATE(2026,8,0),IF(Mitarbeiter!$D90="",DATE(2026,8,0),Mitarbeiter!$D90),TODAY()))-(MAX(DATE(2026,7,1),Mitarbeiter!$C90))+1),MAX(0,NETWORKDAYS(MAX(DATE(2026,7,1),Mitarbeiter!$C90),MIN(DATE(2026,8,0),IF(Mitarbeiter!$D90="",DATE(2026,8,0),Mitarbeiter!$D90),TODAY()),Einstellungen!$F$13:$F$67)))*N(Mitarbeiter!$E90)/IF(Einstellungen!$C$11="7 Tage",7,5),N('Ist-Stunden'!L90)),MAX(IF(Einstellungen!$C$11="7 Tage",MAX(0,(MIN(DATE(2026,8,0),IF(Mitarbeiter!$D90="",DATE(2026,8,0),Mitarbeiter!$D90),TODAY()))-(MAX(DATE(2026,7,1),Mitarbeiter!$C90))+1),MAX(0,NETWORKDAYS(MAX(DATE(2026,7,1),Mitarbeiter!$C90),MIN(DATE(2026,8,0),IF(Mitarbeiter!$D90="",DATE(2026,8,0),Mitarbeiter!$D90),TODAY()),Einstellungen!$F$13:$F$67)))*N(Mitarbeiter!$E90)/IF(Einstellungen!$C$11="7 Tage",7,5),N('Ist-Stunden'!L90)+(N(Krankheitstage!M90)+N(Krankheitstage!Y90))*N($C90))))</f>
        <v/>
      </c>
      <c r="AQ90" s="76">
        <f>IF($B90="",0,IF(Einstellungen!$C$10="Ja",MAX(IF(Einstellungen!$C$11="7 Tage",MAX(0,(MIN(DATE(2026,9,0),IF(Mitarbeiter!$D90="",DATE(2026,9,0),Mitarbeiter!$D90),TODAY()))-(MAX(DATE(2026,8,1),Mitarbeiter!$C90))+1),MAX(0,NETWORKDAYS(MAX(DATE(2026,8,1),Mitarbeiter!$C90),MIN(DATE(2026,9,0),IF(Mitarbeiter!$D90="",DATE(2026,9,0),Mitarbeiter!$D90),TODAY()),Einstellungen!$F$13:$F$67)))*N(Mitarbeiter!$E90)/IF(Einstellungen!$C$11="7 Tage",7,5),N('Ist-Stunden'!M90)),MAX(IF(Einstellungen!$C$11="7 Tage",MAX(0,(MIN(DATE(2026,9,0),IF(Mitarbeiter!$D90="",DATE(2026,9,0),Mitarbeiter!$D90),TODAY()))-(MAX(DATE(2026,8,1),Mitarbeiter!$C90))+1),MAX(0,NETWORKDAYS(MAX(DATE(2026,8,1),Mitarbeiter!$C90),MIN(DATE(2026,9,0),IF(Mitarbeiter!$D90="",DATE(2026,9,0),Mitarbeiter!$D90),TODAY()),Einstellungen!$F$13:$F$67)))*N(Mitarbeiter!$E90)/IF(Einstellungen!$C$11="7 Tage",7,5),N('Ist-Stunden'!M90)+(N(Krankheitstage!N90)+N(Krankheitstage!Z90))*N($C90))))</f>
        <v/>
      </c>
      <c r="AR90" s="76">
        <f>IF($B90="",0,IF(Einstellungen!$C$10="Ja",MAX(IF(Einstellungen!$C$11="7 Tage",MAX(0,(MIN(DATE(2026,10,0),IF(Mitarbeiter!$D90="",DATE(2026,10,0),Mitarbeiter!$D90),TODAY()))-(MAX(DATE(2026,9,1),Mitarbeiter!$C90))+1),MAX(0,NETWORKDAYS(MAX(DATE(2026,9,1),Mitarbeiter!$C90),MIN(DATE(2026,10,0),IF(Mitarbeiter!$D90="",DATE(2026,10,0),Mitarbeiter!$D90),TODAY()),Einstellungen!$F$13:$F$67)))*N(Mitarbeiter!$E90)/IF(Einstellungen!$C$11="7 Tage",7,5),N('Ist-Stunden'!N90)),MAX(IF(Einstellungen!$C$11="7 Tage",MAX(0,(MIN(DATE(2026,10,0),IF(Mitarbeiter!$D90="",DATE(2026,10,0),Mitarbeiter!$D90),TODAY()))-(MAX(DATE(2026,9,1),Mitarbeiter!$C90))+1),MAX(0,NETWORKDAYS(MAX(DATE(2026,9,1),Mitarbeiter!$C90),MIN(DATE(2026,10,0),IF(Mitarbeiter!$D90="",DATE(2026,10,0),Mitarbeiter!$D90),TODAY()),Einstellungen!$F$13:$F$67)))*N(Mitarbeiter!$E90)/IF(Einstellungen!$C$11="7 Tage",7,5),N('Ist-Stunden'!N90)+(N(Krankheitstage!O90)+N(Krankheitstage!AA90))*N($C90))))</f>
        <v/>
      </c>
      <c r="AS90" s="76">
        <f>IF($B90="",0,IF(Einstellungen!$C$10="Ja",MAX(IF(Einstellungen!$C$11="7 Tage",MAX(0,(MIN(DATE(2026,11,0),IF(Mitarbeiter!$D90="",DATE(2026,11,0),Mitarbeiter!$D90),TODAY()))-(MAX(DATE(2026,10,1),Mitarbeiter!$C90))+1),MAX(0,NETWORKDAYS(MAX(DATE(2026,10,1),Mitarbeiter!$C90),MIN(DATE(2026,11,0),IF(Mitarbeiter!$D90="",DATE(2026,11,0),Mitarbeiter!$D90),TODAY()),Einstellungen!$F$13:$F$67)))*N(Mitarbeiter!$E90)/IF(Einstellungen!$C$11="7 Tage",7,5),N('Ist-Stunden'!O90)),MAX(IF(Einstellungen!$C$11="7 Tage",MAX(0,(MIN(DATE(2026,11,0),IF(Mitarbeiter!$D90="",DATE(2026,11,0),Mitarbeiter!$D90),TODAY()))-(MAX(DATE(2026,10,1),Mitarbeiter!$C90))+1),MAX(0,NETWORKDAYS(MAX(DATE(2026,10,1),Mitarbeiter!$C90),MIN(DATE(2026,11,0),IF(Mitarbeiter!$D90="",DATE(2026,11,0),Mitarbeiter!$D90),TODAY()),Einstellungen!$F$13:$F$67)))*N(Mitarbeiter!$E90)/IF(Einstellungen!$C$11="7 Tage",7,5),N('Ist-Stunden'!O90)+(N(Krankheitstage!P90)+N(Krankheitstage!AB90))*N($C90))))</f>
        <v/>
      </c>
      <c r="AT90" s="76">
        <f>IF($B90="",0,IF(Einstellungen!$C$10="Ja",MAX(IF(Einstellungen!$C$11="7 Tage",MAX(0,(MIN(DATE(2026,12,0),IF(Mitarbeiter!$D90="",DATE(2026,12,0),Mitarbeiter!$D90),TODAY()))-(MAX(DATE(2026,11,1),Mitarbeiter!$C90))+1),MAX(0,NETWORKDAYS(MAX(DATE(2026,11,1),Mitarbeiter!$C90),MIN(DATE(2026,12,0),IF(Mitarbeiter!$D90="",DATE(2026,12,0),Mitarbeiter!$D90),TODAY()),Einstellungen!$F$13:$F$67)))*N(Mitarbeiter!$E90)/IF(Einstellungen!$C$11="7 Tage",7,5),N('Ist-Stunden'!P90)),MAX(IF(Einstellungen!$C$11="7 Tage",MAX(0,(MIN(DATE(2026,12,0),IF(Mitarbeiter!$D90="",DATE(2026,12,0),Mitarbeiter!$D90),TODAY()))-(MAX(DATE(2026,11,1),Mitarbeiter!$C90))+1),MAX(0,NETWORKDAYS(MAX(DATE(2026,11,1),Mitarbeiter!$C90),MIN(DATE(2026,12,0),IF(Mitarbeiter!$D90="",DATE(2026,12,0),Mitarbeiter!$D90),TODAY()),Einstellungen!$F$13:$F$67)))*N(Mitarbeiter!$E90)/IF(Einstellungen!$C$11="7 Tage",7,5),N('Ist-Stunden'!P90)+(N(Krankheitstage!Q90)+N(Krankheitstage!AC90))*N($C90))))</f>
        <v/>
      </c>
      <c r="AU90" s="76">
        <f>IF($B90="",0,IF(Einstellungen!$C$10="Ja",MAX(IF(Einstellungen!$C$11="7 Tage",MAX(0,(MIN(DATE(2026,13,0),IF(Mitarbeiter!$D90="",DATE(2026,13,0),Mitarbeiter!$D90),TODAY()))-(MAX(DATE(2026,12,1),Mitarbeiter!$C90))+1),MAX(0,NETWORKDAYS(MAX(DATE(2026,12,1),Mitarbeiter!$C90),MIN(DATE(2026,13,0),IF(Mitarbeiter!$D90="",DATE(2026,13,0),Mitarbeiter!$D90),TODAY()),Einstellungen!$F$13:$F$67)))*N(Mitarbeiter!$E90)/IF(Einstellungen!$C$11="7 Tage",7,5),N('Ist-Stunden'!Q90)),MAX(IF(Einstellungen!$C$11="7 Tage",MAX(0,(MIN(DATE(2026,13,0),IF(Mitarbeiter!$D90="",DATE(2026,13,0),Mitarbeiter!$D90),TODAY()))-(MAX(DATE(2026,12,1),Mitarbeiter!$C90))+1),MAX(0,NETWORKDAYS(MAX(DATE(2026,12,1),Mitarbeiter!$C90),MIN(DATE(2026,13,0),IF(Mitarbeiter!$D90="",DATE(2026,13,0),Mitarbeiter!$D90),TODAY()),Einstellungen!$F$13:$F$67)))*N(Mitarbeiter!$E90)/IF(Einstellungen!$C$11="7 Tage",7,5),N('Ist-Stunden'!Q90)+(N(Krankheitstage!R90)+N(Krankheitstage!AD90))*N($C90))))</f>
        <v/>
      </c>
      <c r="AV90" s="76">
        <f>IF($B90="",0,IF(Einstellungen!$C$10="Ja",MAX(IF(Einstellungen!$C$11="7 Tage",MAX(0,(MIN(DATE(2027,2,0),IF(Mitarbeiter!$D90="",DATE(2027,2,0),Mitarbeiter!$D90),TODAY()))-(MAX(DATE(2027,1,1),Mitarbeiter!$C90))+1),MAX(0,NETWORKDAYS(MAX(DATE(2027,1,1),Mitarbeiter!$C90),MIN(DATE(2027,2,0),IF(Mitarbeiter!$D90="",DATE(2027,2,0),Mitarbeiter!$D90),TODAY()),Einstellungen!$F$13:$F$67)))*N(Mitarbeiter!$E90)/IF(Einstellungen!$C$11="7 Tage",7,5),N('Ist-Stunden'!R90)),MAX(IF(Einstellungen!$C$11="7 Tage",MAX(0,(MIN(DATE(2027,2,0),IF(Mitarbeiter!$D90="",DATE(2027,2,0),Mitarbeiter!$D90),TODAY()))-(MAX(DATE(2027,1,1),Mitarbeiter!$C90))+1),MAX(0,NETWORKDAYS(MAX(DATE(2027,1,1),Mitarbeiter!$C90),MIN(DATE(2027,2,0),IF(Mitarbeiter!$D90="",DATE(2027,2,0),Mitarbeiter!$D90),TODAY()),Einstellungen!$F$13:$F$67)))*N(Mitarbeiter!$E90)/IF(Einstellungen!$C$11="7 Tage",7,5),N('Ist-Stunden'!R90)+(N(Krankheitstage!AE90)+N(Krankheitstage!AQ90))*N($C90))))</f>
        <v/>
      </c>
      <c r="AW90" s="76">
        <f>IF($B90="",0,IF(Einstellungen!$C$10="Ja",MAX(IF(Einstellungen!$C$11="7 Tage",MAX(0,(MIN(DATE(2027,3,0),IF(Mitarbeiter!$D90="",DATE(2027,3,0),Mitarbeiter!$D90),TODAY()))-(MAX(DATE(2027,2,1),Mitarbeiter!$C90))+1),MAX(0,NETWORKDAYS(MAX(DATE(2027,2,1),Mitarbeiter!$C90),MIN(DATE(2027,3,0),IF(Mitarbeiter!$D90="",DATE(2027,3,0),Mitarbeiter!$D90),TODAY()),Einstellungen!$F$13:$F$67)))*N(Mitarbeiter!$E90)/IF(Einstellungen!$C$11="7 Tage",7,5),N('Ist-Stunden'!S90)),MAX(IF(Einstellungen!$C$11="7 Tage",MAX(0,(MIN(DATE(2027,3,0),IF(Mitarbeiter!$D90="",DATE(2027,3,0),Mitarbeiter!$D90),TODAY()))-(MAX(DATE(2027,2,1),Mitarbeiter!$C90))+1),MAX(0,NETWORKDAYS(MAX(DATE(2027,2,1),Mitarbeiter!$C90),MIN(DATE(2027,3,0),IF(Mitarbeiter!$D90="",DATE(2027,3,0),Mitarbeiter!$D90),TODAY()),Einstellungen!$F$13:$F$67)))*N(Mitarbeiter!$E90)/IF(Einstellungen!$C$11="7 Tage",7,5),N('Ist-Stunden'!S90)+(N(Krankheitstage!AF90)+N(Krankheitstage!AR90))*N($C90))))</f>
        <v/>
      </c>
      <c r="AX90" s="76">
        <f>IF($B90="",0,IF(Einstellungen!$C$10="Ja",MAX(IF(Einstellungen!$C$11="7 Tage",MAX(0,(MIN(DATE(2027,4,0),IF(Mitarbeiter!$D90="",DATE(2027,4,0),Mitarbeiter!$D90),TODAY()))-(MAX(DATE(2027,3,1),Mitarbeiter!$C90))+1),MAX(0,NETWORKDAYS(MAX(DATE(2027,3,1),Mitarbeiter!$C90),MIN(DATE(2027,4,0),IF(Mitarbeiter!$D90="",DATE(2027,4,0),Mitarbeiter!$D90),TODAY()),Einstellungen!$F$13:$F$67)))*N(Mitarbeiter!$E90)/IF(Einstellungen!$C$11="7 Tage",7,5),N('Ist-Stunden'!T90)),MAX(IF(Einstellungen!$C$11="7 Tage",MAX(0,(MIN(DATE(2027,4,0),IF(Mitarbeiter!$D90="",DATE(2027,4,0),Mitarbeiter!$D90),TODAY()))-(MAX(DATE(2027,3,1),Mitarbeiter!$C90))+1),MAX(0,NETWORKDAYS(MAX(DATE(2027,3,1),Mitarbeiter!$C90),MIN(DATE(2027,4,0),IF(Mitarbeiter!$D90="",DATE(2027,4,0),Mitarbeiter!$D90),TODAY()),Einstellungen!$F$13:$F$67)))*N(Mitarbeiter!$E90)/IF(Einstellungen!$C$11="7 Tage",7,5),N('Ist-Stunden'!T90)+(N(Krankheitstage!AG90)+N(Krankheitstage!AS90))*N($C90))))</f>
        <v/>
      </c>
      <c r="AY90" s="76">
        <f>IF($B90="",0,IF(Einstellungen!$C$10="Ja",MAX(IF(Einstellungen!$C$11="7 Tage",MAX(0,(MIN(DATE(2027,5,0),IF(Mitarbeiter!$D90="",DATE(2027,5,0),Mitarbeiter!$D90),TODAY()))-(MAX(DATE(2027,4,1),Mitarbeiter!$C90))+1),MAX(0,NETWORKDAYS(MAX(DATE(2027,4,1),Mitarbeiter!$C90),MIN(DATE(2027,5,0),IF(Mitarbeiter!$D90="",DATE(2027,5,0),Mitarbeiter!$D90),TODAY()),Einstellungen!$F$13:$F$67)))*N(Mitarbeiter!$E90)/IF(Einstellungen!$C$11="7 Tage",7,5),N('Ist-Stunden'!U90)),MAX(IF(Einstellungen!$C$11="7 Tage",MAX(0,(MIN(DATE(2027,5,0),IF(Mitarbeiter!$D90="",DATE(2027,5,0),Mitarbeiter!$D90),TODAY()))-(MAX(DATE(2027,4,1),Mitarbeiter!$C90))+1),MAX(0,NETWORKDAYS(MAX(DATE(2027,4,1),Mitarbeiter!$C90),MIN(DATE(2027,5,0),IF(Mitarbeiter!$D90="",DATE(2027,5,0),Mitarbeiter!$D90),TODAY()),Einstellungen!$F$13:$F$67)))*N(Mitarbeiter!$E90)/IF(Einstellungen!$C$11="7 Tage",7,5),N('Ist-Stunden'!U90)+(N(Krankheitstage!AH90)+N(Krankheitstage!AT90))*N($C90))))</f>
        <v/>
      </c>
      <c r="AZ90" s="76">
        <f>IF($B90="",0,IF(Einstellungen!$C$10="Ja",MAX(IF(Einstellungen!$C$11="7 Tage",MAX(0,(MIN(DATE(2027,6,0),IF(Mitarbeiter!$D90="",DATE(2027,6,0),Mitarbeiter!$D90),TODAY()))-(MAX(DATE(2027,5,1),Mitarbeiter!$C90))+1),MAX(0,NETWORKDAYS(MAX(DATE(2027,5,1),Mitarbeiter!$C90),MIN(DATE(2027,6,0),IF(Mitarbeiter!$D90="",DATE(2027,6,0),Mitarbeiter!$D90),TODAY()),Einstellungen!$F$13:$F$67)))*N(Mitarbeiter!$E90)/IF(Einstellungen!$C$11="7 Tage",7,5),N('Ist-Stunden'!V90)),MAX(IF(Einstellungen!$C$11="7 Tage",MAX(0,(MIN(DATE(2027,6,0),IF(Mitarbeiter!$D90="",DATE(2027,6,0),Mitarbeiter!$D90),TODAY()))-(MAX(DATE(2027,5,1),Mitarbeiter!$C90))+1),MAX(0,NETWORKDAYS(MAX(DATE(2027,5,1),Mitarbeiter!$C90),MIN(DATE(2027,6,0),IF(Mitarbeiter!$D90="",DATE(2027,6,0),Mitarbeiter!$D90),TODAY()),Einstellungen!$F$13:$F$67)))*N(Mitarbeiter!$E90)/IF(Einstellungen!$C$11="7 Tage",7,5),N('Ist-Stunden'!V90)+(N(Krankheitstage!AI90)+N(Krankheitstage!AU90))*N($C90))))</f>
        <v/>
      </c>
      <c r="BA90" s="76">
        <f>IF($B90="",0,IF(Einstellungen!$C$10="Ja",MAX(IF(Einstellungen!$C$11="7 Tage",MAX(0,(MIN(DATE(2027,7,0),IF(Mitarbeiter!$D90="",DATE(2027,7,0),Mitarbeiter!$D90),TODAY()))-(MAX(DATE(2027,6,1),Mitarbeiter!$C90))+1),MAX(0,NETWORKDAYS(MAX(DATE(2027,6,1),Mitarbeiter!$C90),MIN(DATE(2027,7,0),IF(Mitarbeiter!$D90="",DATE(2027,7,0),Mitarbeiter!$D90),TODAY()),Einstellungen!$F$13:$F$67)))*N(Mitarbeiter!$E90)/IF(Einstellungen!$C$11="7 Tage",7,5),N('Ist-Stunden'!W90)),MAX(IF(Einstellungen!$C$11="7 Tage",MAX(0,(MIN(DATE(2027,7,0),IF(Mitarbeiter!$D90="",DATE(2027,7,0),Mitarbeiter!$D90),TODAY()))-(MAX(DATE(2027,6,1),Mitarbeiter!$C90))+1),MAX(0,NETWORKDAYS(MAX(DATE(2027,6,1),Mitarbeiter!$C90),MIN(DATE(2027,7,0),IF(Mitarbeiter!$D90="",DATE(2027,7,0),Mitarbeiter!$D90),TODAY()),Einstellungen!$F$13:$F$67)))*N(Mitarbeiter!$E90)/IF(Einstellungen!$C$11="7 Tage",7,5),N('Ist-Stunden'!W90)+(N(Krankheitstage!AJ90)+N(Krankheitstage!AV90))*N($C90))))</f>
        <v/>
      </c>
      <c r="BB90" s="76">
        <f>IF($B90="",0,IF(Einstellungen!$C$10="Ja",MAX(IF(Einstellungen!$C$11="7 Tage",MAX(0,(MIN(DATE(2027,8,0),IF(Mitarbeiter!$D90="",DATE(2027,8,0),Mitarbeiter!$D90),TODAY()))-(MAX(DATE(2027,7,1),Mitarbeiter!$C90))+1),MAX(0,NETWORKDAYS(MAX(DATE(2027,7,1),Mitarbeiter!$C90),MIN(DATE(2027,8,0),IF(Mitarbeiter!$D90="",DATE(2027,8,0),Mitarbeiter!$D90),TODAY()),Einstellungen!$F$13:$F$67)))*N(Mitarbeiter!$E90)/IF(Einstellungen!$C$11="7 Tage",7,5),N('Ist-Stunden'!X90)),MAX(IF(Einstellungen!$C$11="7 Tage",MAX(0,(MIN(DATE(2027,8,0),IF(Mitarbeiter!$D90="",DATE(2027,8,0),Mitarbeiter!$D90),TODAY()))-(MAX(DATE(2027,7,1),Mitarbeiter!$C90))+1),MAX(0,NETWORKDAYS(MAX(DATE(2027,7,1),Mitarbeiter!$C90),MIN(DATE(2027,8,0),IF(Mitarbeiter!$D90="",DATE(2027,8,0),Mitarbeiter!$D90),TODAY()),Einstellungen!$F$13:$F$67)))*N(Mitarbeiter!$E90)/IF(Einstellungen!$C$11="7 Tage",7,5),N('Ist-Stunden'!X90)+(N(Krankheitstage!AK90)+N(Krankheitstage!AW90))*N($C90))))</f>
        <v/>
      </c>
      <c r="BC90" s="76">
        <f>IF($B90="",0,IF(Einstellungen!$C$10="Ja",MAX(IF(Einstellungen!$C$11="7 Tage",MAX(0,(MIN(DATE(2027,9,0),IF(Mitarbeiter!$D90="",DATE(2027,9,0),Mitarbeiter!$D90),TODAY()))-(MAX(DATE(2027,8,1),Mitarbeiter!$C90))+1),MAX(0,NETWORKDAYS(MAX(DATE(2027,8,1),Mitarbeiter!$C90),MIN(DATE(2027,9,0),IF(Mitarbeiter!$D90="",DATE(2027,9,0),Mitarbeiter!$D90),TODAY()),Einstellungen!$F$13:$F$67)))*N(Mitarbeiter!$E90)/IF(Einstellungen!$C$11="7 Tage",7,5),N('Ist-Stunden'!Y90)),MAX(IF(Einstellungen!$C$11="7 Tage",MAX(0,(MIN(DATE(2027,9,0),IF(Mitarbeiter!$D90="",DATE(2027,9,0),Mitarbeiter!$D90),TODAY()))-(MAX(DATE(2027,8,1),Mitarbeiter!$C90))+1),MAX(0,NETWORKDAYS(MAX(DATE(2027,8,1),Mitarbeiter!$C90),MIN(DATE(2027,9,0),IF(Mitarbeiter!$D90="",DATE(2027,9,0),Mitarbeiter!$D90),TODAY()),Einstellungen!$F$13:$F$67)))*N(Mitarbeiter!$E90)/IF(Einstellungen!$C$11="7 Tage",7,5),N('Ist-Stunden'!Y90)+(N(Krankheitstage!AL90)+N(Krankheitstage!AX90))*N($C90))))</f>
        <v/>
      </c>
      <c r="BD90" s="76">
        <f>IF($B90="",0,IF(Einstellungen!$C$10="Ja",MAX(IF(Einstellungen!$C$11="7 Tage",MAX(0,(MIN(DATE(2027,10,0),IF(Mitarbeiter!$D90="",DATE(2027,10,0),Mitarbeiter!$D90),TODAY()))-(MAX(DATE(2027,9,1),Mitarbeiter!$C90))+1),MAX(0,NETWORKDAYS(MAX(DATE(2027,9,1),Mitarbeiter!$C90),MIN(DATE(2027,10,0),IF(Mitarbeiter!$D90="",DATE(2027,10,0),Mitarbeiter!$D90),TODAY()),Einstellungen!$F$13:$F$67)))*N(Mitarbeiter!$E90)/IF(Einstellungen!$C$11="7 Tage",7,5),N('Ist-Stunden'!Z90)),MAX(IF(Einstellungen!$C$11="7 Tage",MAX(0,(MIN(DATE(2027,10,0),IF(Mitarbeiter!$D90="",DATE(2027,10,0),Mitarbeiter!$D90),TODAY()))-(MAX(DATE(2027,9,1),Mitarbeiter!$C90))+1),MAX(0,NETWORKDAYS(MAX(DATE(2027,9,1),Mitarbeiter!$C90),MIN(DATE(2027,10,0),IF(Mitarbeiter!$D90="",DATE(2027,10,0),Mitarbeiter!$D90),TODAY()),Einstellungen!$F$13:$F$67)))*N(Mitarbeiter!$E90)/IF(Einstellungen!$C$11="7 Tage",7,5),N('Ist-Stunden'!Z90)+(N(Krankheitstage!AM90)+N(Krankheitstage!AY90))*N($C90))))</f>
        <v/>
      </c>
      <c r="BE90" s="76">
        <f>IF($B90="",0,IF(Einstellungen!$C$10="Ja",MAX(IF(Einstellungen!$C$11="7 Tage",MAX(0,(MIN(DATE(2027,11,0),IF(Mitarbeiter!$D90="",DATE(2027,11,0),Mitarbeiter!$D90),TODAY()))-(MAX(DATE(2027,10,1),Mitarbeiter!$C90))+1),MAX(0,NETWORKDAYS(MAX(DATE(2027,10,1),Mitarbeiter!$C90),MIN(DATE(2027,11,0),IF(Mitarbeiter!$D90="",DATE(2027,11,0),Mitarbeiter!$D90),TODAY()),Einstellungen!$F$13:$F$67)))*N(Mitarbeiter!$E90)/IF(Einstellungen!$C$11="7 Tage",7,5),N('Ist-Stunden'!AA90)),MAX(IF(Einstellungen!$C$11="7 Tage",MAX(0,(MIN(DATE(2027,11,0),IF(Mitarbeiter!$D90="",DATE(2027,11,0),Mitarbeiter!$D90),TODAY()))-(MAX(DATE(2027,10,1),Mitarbeiter!$C90))+1),MAX(0,NETWORKDAYS(MAX(DATE(2027,10,1),Mitarbeiter!$C90),MIN(DATE(2027,11,0),IF(Mitarbeiter!$D90="",DATE(2027,11,0),Mitarbeiter!$D90),TODAY()),Einstellungen!$F$13:$F$67)))*N(Mitarbeiter!$E90)/IF(Einstellungen!$C$11="7 Tage",7,5),N('Ist-Stunden'!AA90)+(N(Krankheitstage!AN90)+N(Krankheitstage!AZ90))*N($C90))))</f>
        <v/>
      </c>
      <c r="BF90" s="76">
        <f>IF($B90="",0,IF(Einstellungen!$C$10="Ja",MAX(IF(Einstellungen!$C$11="7 Tage",MAX(0,(MIN(DATE(2027,12,0),IF(Mitarbeiter!$D90="",DATE(2027,12,0),Mitarbeiter!$D90),TODAY()))-(MAX(DATE(2027,11,1),Mitarbeiter!$C90))+1),MAX(0,NETWORKDAYS(MAX(DATE(2027,11,1),Mitarbeiter!$C90),MIN(DATE(2027,12,0),IF(Mitarbeiter!$D90="",DATE(2027,12,0),Mitarbeiter!$D90),TODAY()),Einstellungen!$F$13:$F$67)))*N(Mitarbeiter!$E90)/IF(Einstellungen!$C$11="7 Tage",7,5),N('Ist-Stunden'!AB90)),MAX(IF(Einstellungen!$C$11="7 Tage",MAX(0,(MIN(DATE(2027,12,0),IF(Mitarbeiter!$D90="",DATE(2027,12,0),Mitarbeiter!$D90),TODAY()))-(MAX(DATE(2027,11,1),Mitarbeiter!$C90))+1),MAX(0,NETWORKDAYS(MAX(DATE(2027,11,1),Mitarbeiter!$C90),MIN(DATE(2027,12,0),IF(Mitarbeiter!$D90="",DATE(2027,12,0),Mitarbeiter!$D90),TODAY()),Einstellungen!$F$13:$F$67)))*N(Mitarbeiter!$E90)/IF(Einstellungen!$C$11="7 Tage",7,5),N('Ist-Stunden'!AB90)+(N(Krankheitstage!AO90)+N(Krankheitstage!BA90))*N($C90))))</f>
        <v/>
      </c>
      <c r="BG90" s="76">
        <f>IF($B90="",0,IF(Einstellungen!$C$10="Ja",MAX(IF(Einstellungen!$C$11="7 Tage",MAX(0,(MIN(DATE(2027,13,0),IF(Mitarbeiter!$D90="",DATE(2027,13,0),Mitarbeiter!$D90),TODAY()))-(MAX(DATE(2027,12,1),Mitarbeiter!$C90))+1),MAX(0,NETWORKDAYS(MAX(DATE(2027,12,1),Mitarbeiter!$C90),MIN(DATE(2027,13,0),IF(Mitarbeiter!$D90="",DATE(2027,13,0),Mitarbeiter!$D90),TODAY()),Einstellungen!$F$13:$F$67)))*N(Mitarbeiter!$E90)/IF(Einstellungen!$C$11="7 Tage",7,5),N('Ist-Stunden'!AC90)),MAX(IF(Einstellungen!$C$11="7 Tage",MAX(0,(MIN(DATE(2027,13,0),IF(Mitarbeiter!$D90="",DATE(2027,13,0),Mitarbeiter!$D90),TODAY()))-(MAX(DATE(2027,12,1),Mitarbeiter!$C90))+1),MAX(0,NETWORKDAYS(MAX(DATE(2027,12,1),Mitarbeiter!$C90),MIN(DATE(2027,13,0),IF(Mitarbeiter!$D90="",DATE(2027,13,0),Mitarbeiter!$D90),TODAY()),Einstellungen!$F$13:$F$67)))*N(Mitarbeiter!$E90)/IF(Einstellungen!$C$11="7 Tage",7,5),N('Ist-Stunden'!AC90)+(N(Krankheitstage!AP90)+N(Krankheitstage!BB90))*N($C90))))</f>
        <v/>
      </c>
      <c r="BH90" s="76">
        <f>IF($B90="",0,IF(Einstellungen!$C$10="Ja",MAX(IF(Einstellungen!$C$11="7 Tage",MAX(0,(MIN(DATE(2028,2,0),IF(Mitarbeiter!$D90="",DATE(2028,2,0),Mitarbeiter!$D90),TODAY()))-(MAX(DATE(2028,1,1),Mitarbeiter!$C90))+1),MAX(0,NETWORKDAYS(MAX(DATE(2028,1,1),Mitarbeiter!$C90),MIN(DATE(2028,2,0),IF(Mitarbeiter!$D90="",DATE(2028,2,0),Mitarbeiter!$D90),TODAY()),Einstellungen!$F$13:$F$67)))*N(Mitarbeiter!$E90)/IF(Einstellungen!$C$11="7 Tage",7,5),N('Ist-Stunden'!AD90)),MAX(IF(Einstellungen!$C$11="7 Tage",MAX(0,(MIN(DATE(2028,2,0),IF(Mitarbeiter!$D90="",DATE(2028,2,0),Mitarbeiter!$D90),TODAY()))-(MAX(DATE(2028,1,1),Mitarbeiter!$C90))+1),MAX(0,NETWORKDAYS(MAX(DATE(2028,1,1),Mitarbeiter!$C90),MIN(DATE(2028,2,0),IF(Mitarbeiter!$D90="",DATE(2028,2,0),Mitarbeiter!$D90),TODAY()),Einstellungen!$F$13:$F$67)))*N(Mitarbeiter!$E90)/IF(Einstellungen!$C$11="7 Tage",7,5),N('Ist-Stunden'!AD90)+(N(Krankheitstage!BC90)+N(Krankheitstage!BO90))*N($C90))))</f>
        <v/>
      </c>
      <c r="BI90" s="76">
        <f>IF($B90="",0,IF(Einstellungen!$C$10="Ja",MAX(IF(Einstellungen!$C$11="7 Tage",MAX(0,(MIN(DATE(2028,3,0),IF(Mitarbeiter!$D90="",DATE(2028,3,0),Mitarbeiter!$D90),TODAY()))-(MAX(DATE(2028,2,1),Mitarbeiter!$C90))+1),MAX(0,NETWORKDAYS(MAX(DATE(2028,2,1),Mitarbeiter!$C90),MIN(DATE(2028,3,0),IF(Mitarbeiter!$D90="",DATE(2028,3,0),Mitarbeiter!$D90),TODAY()),Einstellungen!$F$13:$F$67)))*N(Mitarbeiter!$E90)/IF(Einstellungen!$C$11="7 Tage",7,5),N('Ist-Stunden'!AE90)),MAX(IF(Einstellungen!$C$11="7 Tage",MAX(0,(MIN(DATE(2028,3,0),IF(Mitarbeiter!$D90="",DATE(2028,3,0),Mitarbeiter!$D90),TODAY()))-(MAX(DATE(2028,2,1),Mitarbeiter!$C90))+1),MAX(0,NETWORKDAYS(MAX(DATE(2028,2,1),Mitarbeiter!$C90),MIN(DATE(2028,3,0),IF(Mitarbeiter!$D90="",DATE(2028,3,0),Mitarbeiter!$D90),TODAY()),Einstellungen!$F$13:$F$67)))*N(Mitarbeiter!$E90)/IF(Einstellungen!$C$11="7 Tage",7,5),N('Ist-Stunden'!AE90)+(N(Krankheitstage!BD90)+N(Krankheitstage!BP90))*N($C90))))</f>
        <v/>
      </c>
      <c r="BJ90" s="76">
        <f>IF($B90="",0,IF(Einstellungen!$C$10="Ja",MAX(IF(Einstellungen!$C$11="7 Tage",MAX(0,(MIN(DATE(2028,4,0),IF(Mitarbeiter!$D90="",DATE(2028,4,0),Mitarbeiter!$D90),TODAY()))-(MAX(DATE(2028,3,1),Mitarbeiter!$C90))+1),MAX(0,NETWORKDAYS(MAX(DATE(2028,3,1),Mitarbeiter!$C90),MIN(DATE(2028,4,0),IF(Mitarbeiter!$D90="",DATE(2028,4,0),Mitarbeiter!$D90),TODAY()),Einstellungen!$F$13:$F$67)))*N(Mitarbeiter!$E90)/IF(Einstellungen!$C$11="7 Tage",7,5),N('Ist-Stunden'!AF90)),MAX(IF(Einstellungen!$C$11="7 Tage",MAX(0,(MIN(DATE(2028,4,0),IF(Mitarbeiter!$D90="",DATE(2028,4,0),Mitarbeiter!$D90),TODAY()))-(MAX(DATE(2028,3,1),Mitarbeiter!$C90))+1),MAX(0,NETWORKDAYS(MAX(DATE(2028,3,1),Mitarbeiter!$C90),MIN(DATE(2028,4,0),IF(Mitarbeiter!$D90="",DATE(2028,4,0),Mitarbeiter!$D90),TODAY()),Einstellungen!$F$13:$F$67)))*N(Mitarbeiter!$E90)/IF(Einstellungen!$C$11="7 Tage",7,5),N('Ist-Stunden'!AF90)+(N(Krankheitstage!BE90)+N(Krankheitstage!BQ90))*N($C90))))</f>
        <v/>
      </c>
      <c r="BK90" s="76">
        <f>IF($B90="",0,IF(Einstellungen!$C$10="Ja",MAX(IF(Einstellungen!$C$11="7 Tage",MAX(0,(MIN(DATE(2028,5,0),IF(Mitarbeiter!$D90="",DATE(2028,5,0),Mitarbeiter!$D90),TODAY()))-(MAX(DATE(2028,4,1),Mitarbeiter!$C90))+1),MAX(0,NETWORKDAYS(MAX(DATE(2028,4,1),Mitarbeiter!$C90),MIN(DATE(2028,5,0),IF(Mitarbeiter!$D90="",DATE(2028,5,0),Mitarbeiter!$D90),TODAY()),Einstellungen!$F$13:$F$67)))*N(Mitarbeiter!$E90)/IF(Einstellungen!$C$11="7 Tage",7,5),N('Ist-Stunden'!AG90)),MAX(IF(Einstellungen!$C$11="7 Tage",MAX(0,(MIN(DATE(2028,5,0),IF(Mitarbeiter!$D90="",DATE(2028,5,0),Mitarbeiter!$D90),TODAY()))-(MAX(DATE(2028,4,1),Mitarbeiter!$C90))+1),MAX(0,NETWORKDAYS(MAX(DATE(2028,4,1),Mitarbeiter!$C90),MIN(DATE(2028,5,0),IF(Mitarbeiter!$D90="",DATE(2028,5,0),Mitarbeiter!$D90),TODAY()),Einstellungen!$F$13:$F$67)))*N(Mitarbeiter!$E90)/IF(Einstellungen!$C$11="7 Tage",7,5),N('Ist-Stunden'!AG90)+(N(Krankheitstage!BF90)+N(Krankheitstage!BR90))*N($C90))))</f>
        <v/>
      </c>
      <c r="BL90" s="76">
        <f>IF($B90="",0,IF(Einstellungen!$C$10="Ja",MAX(IF(Einstellungen!$C$11="7 Tage",MAX(0,(MIN(DATE(2028,6,0),IF(Mitarbeiter!$D90="",DATE(2028,6,0),Mitarbeiter!$D90),TODAY()))-(MAX(DATE(2028,5,1),Mitarbeiter!$C90))+1),MAX(0,NETWORKDAYS(MAX(DATE(2028,5,1),Mitarbeiter!$C90),MIN(DATE(2028,6,0),IF(Mitarbeiter!$D90="",DATE(2028,6,0),Mitarbeiter!$D90),TODAY()),Einstellungen!$F$13:$F$67)))*N(Mitarbeiter!$E90)/IF(Einstellungen!$C$11="7 Tage",7,5),N('Ist-Stunden'!AH90)),MAX(IF(Einstellungen!$C$11="7 Tage",MAX(0,(MIN(DATE(2028,6,0),IF(Mitarbeiter!$D90="",DATE(2028,6,0),Mitarbeiter!$D90),TODAY()))-(MAX(DATE(2028,5,1),Mitarbeiter!$C90))+1),MAX(0,NETWORKDAYS(MAX(DATE(2028,5,1),Mitarbeiter!$C90),MIN(DATE(2028,6,0),IF(Mitarbeiter!$D90="",DATE(2028,6,0),Mitarbeiter!$D90),TODAY()),Einstellungen!$F$13:$F$67)))*N(Mitarbeiter!$E90)/IF(Einstellungen!$C$11="7 Tage",7,5),N('Ist-Stunden'!AH90)+(N(Krankheitstage!BG90)+N(Krankheitstage!BS90))*N($C90))))</f>
        <v/>
      </c>
      <c r="BM90" s="76">
        <f>IF($B90="",0,IF(Einstellungen!$C$10="Ja",MAX(IF(Einstellungen!$C$11="7 Tage",MAX(0,(MIN(DATE(2028,7,0),IF(Mitarbeiter!$D90="",DATE(2028,7,0),Mitarbeiter!$D90),TODAY()))-(MAX(DATE(2028,6,1),Mitarbeiter!$C90))+1),MAX(0,NETWORKDAYS(MAX(DATE(2028,6,1),Mitarbeiter!$C90),MIN(DATE(2028,7,0),IF(Mitarbeiter!$D90="",DATE(2028,7,0),Mitarbeiter!$D90),TODAY()),Einstellungen!$F$13:$F$67)))*N(Mitarbeiter!$E90)/IF(Einstellungen!$C$11="7 Tage",7,5),N('Ist-Stunden'!AI90)),MAX(IF(Einstellungen!$C$11="7 Tage",MAX(0,(MIN(DATE(2028,7,0),IF(Mitarbeiter!$D90="",DATE(2028,7,0),Mitarbeiter!$D90),TODAY()))-(MAX(DATE(2028,6,1),Mitarbeiter!$C90))+1),MAX(0,NETWORKDAYS(MAX(DATE(2028,6,1),Mitarbeiter!$C90),MIN(DATE(2028,7,0),IF(Mitarbeiter!$D90="",DATE(2028,7,0),Mitarbeiter!$D90),TODAY()),Einstellungen!$F$13:$F$67)))*N(Mitarbeiter!$E90)/IF(Einstellungen!$C$11="7 Tage",7,5),N('Ist-Stunden'!AI90)+(N(Krankheitstage!BH90)+N(Krankheitstage!BT90))*N($C90))))</f>
        <v/>
      </c>
      <c r="BN90" s="76">
        <f>IF($B90="",0,IF(Einstellungen!$C$10="Ja",MAX(IF(Einstellungen!$C$11="7 Tage",MAX(0,(MIN(DATE(2028,8,0),IF(Mitarbeiter!$D90="",DATE(2028,8,0),Mitarbeiter!$D90),TODAY()))-(MAX(DATE(2028,7,1),Mitarbeiter!$C90))+1),MAX(0,NETWORKDAYS(MAX(DATE(2028,7,1),Mitarbeiter!$C90),MIN(DATE(2028,8,0),IF(Mitarbeiter!$D90="",DATE(2028,8,0),Mitarbeiter!$D90),TODAY()),Einstellungen!$F$13:$F$67)))*N(Mitarbeiter!$E90)/IF(Einstellungen!$C$11="7 Tage",7,5),N('Ist-Stunden'!AJ90)),MAX(IF(Einstellungen!$C$11="7 Tage",MAX(0,(MIN(DATE(2028,8,0),IF(Mitarbeiter!$D90="",DATE(2028,8,0),Mitarbeiter!$D90),TODAY()))-(MAX(DATE(2028,7,1),Mitarbeiter!$C90))+1),MAX(0,NETWORKDAYS(MAX(DATE(2028,7,1),Mitarbeiter!$C90),MIN(DATE(2028,8,0),IF(Mitarbeiter!$D90="",DATE(2028,8,0),Mitarbeiter!$D90),TODAY()),Einstellungen!$F$13:$F$67)))*N(Mitarbeiter!$E90)/IF(Einstellungen!$C$11="7 Tage",7,5),N('Ist-Stunden'!AJ90)+(N(Krankheitstage!BI90)+N(Krankheitstage!BU90))*N($C90))))</f>
        <v/>
      </c>
      <c r="BO90" s="76">
        <f>IF($B90="",0,IF(Einstellungen!$C$10="Ja",MAX(IF(Einstellungen!$C$11="7 Tage",MAX(0,(MIN(DATE(2028,9,0),IF(Mitarbeiter!$D90="",DATE(2028,9,0),Mitarbeiter!$D90),TODAY()))-(MAX(DATE(2028,8,1),Mitarbeiter!$C90))+1),MAX(0,NETWORKDAYS(MAX(DATE(2028,8,1),Mitarbeiter!$C90),MIN(DATE(2028,9,0),IF(Mitarbeiter!$D90="",DATE(2028,9,0),Mitarbeiter!$D90),TODAY()),Einstellungen!$F$13:$F$67)))*N(Mitarbeiter!$E90)/IF(Einstellungen!$C$11="7 Tage",7,5),N('Ist-Stunden'!AK90)),MAX(IF(Einstellungen!$C$11="7 Tage",MAX(0,(MIN(DATE(2028,9,0),IF(Mitarbeiter!$D90="",DATE(2028,9,0),Mitarbeiter!$D90),TODAY()))-(MAX(DATE(2028,8,1),Mitarbeiter!$C90))+1),MAX(0,NETWORKDAYS(MAX(DATE(2028,8,1),Mitarbeiter!$C90),MIN(DATE(2028,9,0),IF(Mitarbeiter!$D90="",DATE(2028,9,0),Mitarbeiter!$D90),TODAY()),Einstellungen!$F$13:$F$67)))*N(Mitarbeiter!$E90)/IF(Einstellungen!$C$11="7 Tage",7,5),N('Ist-Stunden'!AK90)+(N(Krankheitstage!BJ90)+N(Krankheitstage!BV90))*N($C90))))</f>
        <v/>
      </c>
      <c r="BP90" s="76">
        <f>IF($B90="",0,IF(Einstellungen!$C$10="Ja",MAX(IF(Einstellungen!$C$11="7 Tage",MAX(0,(MIN(DATE(2028,10,0),IF(Mitarbeiter!$D90="",DATE(2028,10,0),Mitarbeiter!$D90),TODAY()))-(MAX(DATE(2028,9,1),Mitarbeiter!$C90))+1),MAX(0,NETWORKDAYS(MAX(DATE(2028,9,1),Mitarbeiter!$C90),MIN(DATE(2028,10,0),IF(Mitarbeiter!$D90="",DATE(2028,10,0),Mitarbeiter!$D90),TODAY()),Einstellungen!$F$13:$F$67)))*N(Mitarbeiter!$E90)/IF(Einstellungen!$C$11="7 Tage",7,5),N('Ist-Stunden'!AL90)),MAX(IF(Einstellungen!$C$11="7 Tage",MAX(0,(MIN(DATE(2028,10,0),IF(Mitarbeiter!$D90="",DATE(2028,10,0),Mitarbeiter!$D90),TODAY()))-(MAX(DATE(2028,9,1),Mitarbeiter!$C90))+1),MAX(0,NETWORKDAYS(MAX(DATE(2028,9,1),Mitarbeiter!$C90),MIN(DATE(2028,10,0),IF(Mitarbeiter!$D90="",DATE(2028,10,0),Mitarbeiter!$D90),TODAY()),Einstellungen!$F$13:$F$67)))*N(Mitarbeiter!$E90)/IF(Einstellungen!$C$11="7 Tage",7,5),N('Ist-Stunden'!AL90)+(N(Krankheitstage!BK90)+N(Krankheitstage!BW90))*N($C90))))</f>
        <v/>
      </c>
      <c r="BQ90" s="76">
        <f>IF($B90="",0,IF(Einstellungen!$C$10="Ja",MAX(IF(Einstellungen!$C$11="7 Tage",MAX(0,(MIN(DATE(2028,11,0),IF(Mitarbeiter!$D90="",DATE(2028,11,0),Mitarbeiter!$D90),TODAY()))-(MAX(DATE(2028,10,1),Mitarbeiter!$C90))+1),MAX(0,NETWORKDAYS(MAX(DATE(2028,10,1),Mitarbeiter!$C90),MIN(DATE(2028,11,0),IF(Mitarbeiter!$D90="",DATE(2028,11,0),Mitarbeiter!$D90),TODAY()),Einstellungen!$F$13:$F$67)))*N(Mitarbeiter!$E90)/IF(Einstellungen!$C$11="7 Tage",7,5),N('Ist-Stunden'!AM90)),MAX(IF(Einstellungen!$C$11="7 Tage",MAX(0,(MIN(DATE(2028,11,0),IF(Mitarbeiter!$D90="",DATE(2028,11,0),Mitarbeiter!$D90),TODAY()))-(MAX(DATE(2028,10,1),Mitarbeiter!$C90))+1),MAX(0,NETWORKDAYS(MAX(DATE(2028,10,1),Mitarbeiter!$C90),MIN(DATE(2028,11,0),IF(Mitarbeiter!$D90="",DATE(2028,11,0),Mitarbeiter!$D90),TODAY()),Einstellungen!$F$13:$F$67)))*N(Mitarbeiter!$E90)/IF(Einstellungen!$C$11="7 Tage",7,5),N('Ist-Stunden'!AM90)+(N(Krankheitstage!BL90)+N(Krankheitstage!BX90))*N($C90))))</f>
        <v/>
      </c>
      <c r="BR90" s="76">
        <f>IF($B90="",0,IF(Einstellungen!$C$10="Ja",MAX(IF(Einstellungen!$C$11="7 Tage",MAX(0,(MIN(DATE(2028,12,0),IF(Mitarbeiter!$D90="",DATE(2028,12,0),Mitarbeiter!$D90),TODAY()))-(MAX(DATE(2028,11,1),Mitarbeiter!$C90))+1),MAX(0,NETWORKDAYS(MAX(DATE(2028,11,1),Mitarbeiter!$C90),MIN(DATE(2028,12,0),IF(Mitarbeiter!$D90="",DATE(2028,12,0),Mitarbeiter!$D90),TODAY()),Einstellungen!$F$13:$F$67)))*N(Mitarbeiter!$E90)/IF(Einstellungen!$C$11="7 Tage",7,5),N('Ist-Stunden'!AN90)),MAX(IF(Einstellungen!$C$11="7 Tage",MAX(0,(MIN(DATE(2028,12,0),IF(Mitarbeiter!$D90="",DATE(2028,12,0),Mitarbeiter!$D90),TODAY()))-(MAX(DATE(2028,11,1),Mitarbeiter!$C90))+1),MAX(0,NETWORKDAYS(MAX(DATE(2028,11,1),Mitarbeiter!$C90),MIN(DATE(2028,12,0),IF(Mitarbeiter!$D90="",DATE(2028,12,0),Mitarbeiter!$D90),TODAY()),Einstellungen!$F$13:$F$67)))*N(Mitarbeiter!$E90)/IF(Einstellungen!$C$11="7 Tage",7,5),N('Ist-Stunden'!AN90)+(N(Krankheitstage!BM90)+N(Krankheitstage!BY90))*N($C90))))</f>
        <v/>
      </c>
      <c r="BS90" s="76">
        <f>IF($B90="",0,IF(Einstellungen!$C$10="Ja",MAX(IF(Einstellungen!$C$11="7 Tage",MAX(0,(MIN(DATE(2028,13,0),IF(Mitarbeiter!$D90="",DATE(2028,13,0),Mitarbeiter!$D90),TODAY()))-(MAX(DATE(2028,12,1),Mitarbeiter!$C90))+1),MAX(0,NETWORKDAYS(MAX(DATE(2028,12,1),Mitarbeiter!$C90),MIN(DATE(2028,13,0),IF(Mitarbeiter!$D90="",DATE(2028,13,0),Mitarbeiter!$D90),TODAY()),Einstellungen!$F$13:$F$67)))*N(Mitarbeiter!$E90)/IF(Einstellungen!$C$11="7 Tage",7,5),N('Ist-Stunden'!AO90)),MAX(IF(Einstellungen!$C$11="7 Tage",MAX(0,(MIN(DATE(2028,13,0),IF(Mitarbeiter!$D90="",DATE(2028,13,0),Mitarbeiter!$D90),TODAY()))-(MAX(DATE(2028,12,1),Mitarbeiter!$C90))+1),MAX(0,NETWORKDAYS(MAX(DATE(2028,12,1),Mitarbeiter!$C90),MIN(DATE(2028,13,0),IF(Mitarbeiter!$D90="",DATE(2028,13,0),Mitarbeiter!$D90),TODAY()),Einstellungen!$F$13:$F$67)))*N(Mitarbeiter!$E90)/IF(Einstellungen!$C$11="7 Tage",7,5),N('Ist-Stunden'!AO90)+(N(Krankheitstage!BN90)+N(Krankheitstage!BZ90))*N($C90))))</f>
        <v/>
      </c>
      <c r="BT90" s="76">
        <f>IF($B90="",0,IF(Einstellungen!$C$10="Ja",MAX(IF(Einstellungen!$C$11="7 Tage",MAX(0,(MIN(DATE(2029,2,0),IF(Mitarbeiter!$D90="",DATE(2029,2,0),Mitarbeiter!$D90),TODAY()))-(MAX(DATE(2029,1,1),Mitarbeiter!$C90))+1),MAX(0,NETWORKDAYS(MAX(DATE(2029,1,1),Mitarbeiter!$C90),MIN(DATE(2029,2,0),IF(Mitarbeiter!$D90="",DATE(2029,2,0),Mitarbeiter!$D90),TODAY()),Einstellungen!$F$13:$F$67)))*N(Mitarbeiter!$E90)/IF(Einstellungen!$C$11="7 Tage",7,5),N('Ist-Stunden'!AP90)),MAX(IF(Einstellungen!$C$11="7 Tage",MAX(0,(MIN(DATE(2029,2,0),IF(Mitarbeiter!$D90="",DATE(2029,2,0),Mitarbeiter!$D90),TODAY()))-(MAX(DATE(2029,1,1),Mitarbeiter!$C90))+1),MAX(0,NETWORKDAYS(MAX(DATE(2029,1,1),Mitarbeiter!$C90),MIN(DATE(2029,2,0),IF(Mitarbeiter!$D90="",DATE(2029,2,0),Mitarbeiter!$D90),TODAY()),Einstellungen!$F$13:$F$67)))*N(Mitarbeiter!$E90)/IF(Einstellungen!$C$11="7 Tage",7,5),N('Ist-Stunden'!AP90)+(N(Krankheitstage!CA90)+N(Krankheitstage!CM90))*N($C90))))</f>
        <v/>
      </c>
      <c r="BU90" s="76">
        <f>IF($B90="",0,IF(Einstellungen!$C$10="Ja",MAX(IF(Einstellungen!$C$11="7 Tage",MAX(0,(MIN(DATE(2029,3,0),IF(Mitarbeiter!$D90="",DATE(2029,3,0),Mitarbeiter!$D90),TODAY()))-(MAX(DATE(2029,2,1),Mitarbeiter!$C90))+1),MAX(0,NETWORKDAYS(MAX(DATE(2029,2,1),Mitarbeiter!$C90),MIN(DATE(2029,3,0),IF(Mitarbeiter!$D90="",DATE(2029,3,0),Mitarbeiter!$D90),TODAY()),Einstellungen!$F$13:$F$67)))*N(Mitarbeiter!$E90)/IF(Einstellungen!$C$11="7 Tage",7,5),N('Ist-Stunden'!AQ90)),MAX(IF(Einstellungen!$C$11="7 Tage",MAX(0,(MIN(DATE(2029,3,0),IF(Mitarbeiter!$D90="",DATE(2029,3,0),Mitarbeiter!$D90),TODAY()))-(MAX(DATE(2029,2,1),Mitarbeiter!$C90))+1),MAX(0,NETWORKDAYS(MAX(DATE(2029,2,1),Mitarbeiter!$C90),MIN(DATE(2029,3,0),IF(Mitarbeiter!$D90="",DATE(2029,3,0),Mitarbeiter!$D90),TODAY()),Einstellungen!$F$13:$F$67)))*N(Mitarbeiter!$E90)/IF(Einstellungen!$C$11="7 Tage",7,5),N('Ist-Stunden'!AQ90)+(N(Krankheitstage!CB90)+N(Krankheitstage!CN90))*N($C90))))</f>
        <v/>
      </c>
      <c r="BV90" s="76">
        <f>IF($B90="",0,IF(Einstellungen!$C$10="Ja",MAX(IF(Einstellungen!$C$11="7 Tage",MAX(0,(MIN(DATE(2029,4,0),IF(Mitarbeiter!$D90="",DATE(2029,4,0),Mitarbeiter!$D90),TODAY()))-(MAX(DATE(2029,3,1),Mitarbeiter!$C90))+1),MAX(0,NETWORKDAYS(MAX(DATE(2029,3,1),Mitarbeiter!$C90),MIN(DATE(2029,4,0),IF(Mitarbeiter!$D90="",DATE(2029,4,0),Mitarbeiter!$D90),TODAY()),Einstellungen!$F$13:$F$67)))*N(Mitarbeiter!$E90)/IF(Einstellungen!$C$11="7 Tage",7,5),N('Ist-Stunden'!AR90)),MAX(IF(Einstellungen!$C$11="7 Tage",MAX(0,(MIN(DATE(2029,4,0),IF(Mitarbeiter!$D90="",DATE(2029,4,0),Mitarbeiter!$D90),TODAY()))-(MAX(DATE(2029,3,1),Mitarbeiter!$C90))+1),MAX(0,NETWORKDAYS(MAX(DATE(2029,3,1),Mitarbeiter!$C90),MIN(DATE(2029,4,0),IF(Mitarbeiter!$D90="",DATE(2029,4,0),Mitarbeiter!$D90),TODAY()),Einstellungen!$F$13:$F$67)))*N(Mitarbeiter!$E90)/IF(Einstellungen!$C$11="7 Tage",7,5),N('Ist-Stunden'!AR90)+(N(Krankheitstage!CC90)+N(Krankheitstage!CO90))*N($C90))))</f>
        <v/>
      </c>
      <c r="BW90" s="76">
        <f>IF($B90="",0,IF(Einstellungen!$C$10="Ja",MAX(IF(Einstellungen!$C$11="7 Tage",MAX(0,(MIN(DATE(2029,5,0),IF(Mitarbeiter!$D90="",DATE(2029,5,0),Mitarbeiter!$D90),TODAY()))-(MAX(DATE(2029,4,1),Mitarbeiter!$C90))+1),MAX(0,NETWORKDAYS(MAX(DATE(2029,4,1),Mitarbeiter!$C90),MIN(DATE(2029,5,0),IF(Mitarbeiter!$D90="",DATE(2029,5,0),Mitarbeiter!$D90),TODAY()),Einstellungen!$F$13:$F$67)))*N(Mitarbeiter!$E90)/IF(Einstellungen!$C$11="7 Tage",7,5),N('Ist-Stunden'!AS90)),MAX(IF(Einstellungen!$C$11="7 Tage",MAX(0,(MIN(DATE(2029,5,0),IF(Mitarbeiter!$D90="",DATE(2029,5,0),Mitarbeiter!$D90),TODAY()))-(MAX(DATE(2029,4,1),Mitarbeiter!$C90))+1),MAX(0,NETWORKDAYS(MAX(DATE(2029,4,1),Mitarbeiter!$C90),MIN(DATE(2029,5,0),IF(Mitarbeiter!$D90="",DATE(2029,5,0),Mitarbeiter!$D90),TODAY()),Einstellungen!$F$13:$F$67)))*N(Mitarbeiter!$E90)/IF(Einstellungen!$C$11="7 Tage",7,5),N('Ist-Stunden'!AS90)+(N(Krankheitstage!CD90)+N(Krankheitstage!CP90))*N($C90))))</f>
        <v/>
      </c>
      <c r="BX90" s="76">
        <f>IF($B90="",0,IF(Einstellungen!$C$10="Ja",MAX(IF(Einstellungen!$C$11="7 Tage",MAX(0,(MIN(DATE(2029,6,0),IF(Mitarbeiter!$D90="",DATE(2029,6,0),Mitarbeiter!$D90),TODAY()))-(MAX(DATE(2029,5,1),Mitarbeiter!$C90))+1),MAX(0,NETWORKDAYS(MAX(DATE(2029,5,1),Mitarbeiter!$C90),MIN(DATE(2029,6,0),IF(Mitarbeiter!$D90="",DATE(2029,6,0),Mitarbeiter!$D90),TODAY()),Einstellungen!$F$13:$F$67)))*N(Mitarbeiter!$E90)/IF(Einstellungen!$C$11="7 Tage",7,5),N('Ist-Stunden'!AT90)),MAX(IF(Einstellungen!$C$11="7 Tage",MAX(0,(MIN(DATE(2029,6,0),IF(Mitarbeiter!$D90="",DATE(2029,6,0),Mitarbeiter!$D90),TODAY()))-(MAX(DATE(2029,5,1),Mitarbeiter!$C90))+1),MAX(0,NETWORKDAYS(MAX(DATE(2029,5,1),Mitarbeiter!$C90),MIN(DATE(2029,6,0),IF(Mitarbeiter!$D90="",DATE(2029,6,0),Mitarbeiter!$D90),TODAY()),Einstellungen!$F$13:$F$67)))*N(Mitarbeiter!$E90)/IF(Einstellungen!$C$11="7 Tage",7,5),N('Ist-Stunden'!AT90)+(N(Krankheitstage!CE90)+N(Krankheitstage!CQ90))*N($C90))))</f>
        <v/>
      </c>
      <c r="BY90" s="76">
        <f>IF($B90="",0,IF(Einstellungen!$C$10="Ja",MAX(IF(Einstellungen!$C$11="7 Tage",MAX(0,(MIN(DATE(2029,7,0),IF(Mitarbeiter!$D90="",DATE(2029,7,0),Mitarbeiter!$D90),TODAY()))-(MAX(DATE(2029,6,1),Mitarbeiter!$C90))+1),MAX(0,NETWORKDAYS(MAX(DATE(2029,6,1),Mitarbeiter!$C90),MIN(DATE(2029,7,0),IF(Mitarbeiter!$D90="",DATE(2029,7,0),Mitarbeiter!$D90),TODAY()),Einstellungen!$F$13:$F$67)))*N(Mitarbeiter!$E90)/IF(Einstellungen!$C$11="7 Tage",7,5),N('Ist-Stunden'!AU90)),MAX(IF(Einstellungen!$C$11="7 Tage",MAX(0,(MIN(DATE(2029,7,0),IF(Mitarbeiter!$D90="",DATE(2029,7,0),Mitarbeiter!$D90),TODAY()))-(MAX(DATE(2029,6,1),Mitarbeiter!$C90))+1),MAX(0,NETWORKDAYS(MAX(DATE(2029,6,1),Mitarbeiter!$C90),MIN(DATE(2029,7,0),IF(Mitarbeiter!$D90="",DATE(2029,7,0),Mitarbeiter!$D90),TODAY()),Einstellungen!$F$13:$F$67)))*N(Mitarbeiter!$E90)/IF(Einstellungen!$C$11="7 Tage",7,5),N('Ist-Stunden'!AU90)+(N(Krankheitstage!CF90)+N(Krankheitstage!CR90))*N($C90))))</f>
        <v/>
      </c>
      <c r="BZ90" s="76">
        <f>IF($B90="",0,IF(Einstellungen!$C$10="Ja",MAX(IF(Einstellungen!$C$11="7 Tage",MAX(0,(MIN(DATE(2029,8,0),IF(Mitarbeiter!$D90="",DATE(2029,8,0),Mitarbeiter!$D90),TODAY()))-(MAX(DATE(2029,7,1),Mitarbeiter!$C90))+1),MAX(0,NETWORKDAYS(MAX(DATE(2029,7,1),Mitarbeiter!$C90),MIN(DATE(2029,8,0),IF(Mitarbeiter!$D90="",DATE(2029,8,0),Mitarbeiter!$D90),TODAY()),Einstellungen!$F$13:$F$67)))*N(Mitarbeiter!$E90)/IF(Einstellungen!$C$11="7 Tage",7,5),N('Ist-Stunden'!AV90)),MAX(IF(Einstellungen!$C$11="7 Tage",MAX(0,(MIN(DATE(2029,8,0),IF(Mitarbeiter!$D90="",DATE(2029,8,0),Mitarbeiter!$D90),TODAY()))-(MAX(DATE(2029,7,1),Mitarbeiter!$C90))+1),MAX(0,NETWORKDAYS(MAX(DATE(2029,7,1),Mitarbeiter!$C90),MIN(DATE(2029,8,0),IF(Mitarbeiter!$D90="",DATE(2029,8,0),Mitarbeiter!$D90),TODAY()),Einstellungen!$F$13:$F$67)))*N(Mitarbeiter!$E90)/IF(Einstellungen!$C$11="7 Tage",7,5),N('Ist-Stunden'!AV90)+(N(Krankheitstage!CG90)+N(Krankheitstage!CS90))*N($C90))))</f>
        <v/>
      </c>
      <c r="CA90" s="76">
        <f>IF($B90="",0,IF(Einstellungen!$C$10="Ja",MAX(IF(Einstellungen!$C$11="7 Tage",MAX(0,(MIN(DATE(2029,9,0),IF(Mitarbeiter!$D90="",DATE(2029,9,0),Mitarbeiter!$D90),TODAY()))-(MAX(DATE(2029,8,1),Mitarbeiter!$C90))+1),MAX(0,NETWORKDAYS(MAX(DATE(2029,8,1),Mitarbeiter!$C90),MIN(DATE(2029,9,0),IF(Mitarbeiter!$D90="",DATE(2029,9,0),Mitarbeiter!$D90),TODAY()),Einstellungen!$F$13:$F$67)))*N(Mitarbeiter!$E90)/IF(Einstellungen!$C$11="7 Tage",7,5),N('Ist-Stunden'!AW90)),MAX(IF(Einstellungen!$C$11="7 Tage",MAX(0,(MIN(DATE(2029,9,0),IF(Mitarbeiter!$D90="",DATE(2029,9,0),Mitarbeiter!$D90),TODAY()))-(MAX(DATE(2029,8,1),Mitarbeiter!$C90))+1),MAX(0,NETWORKDAYS(MAX(DATE(2029,8,1),Mitarbeiter!$C90),MIN(DATE(2029,9,0),IF(Mitarbeiter!$D90="",DATE(2029,9,0),Mitarbeiter!$D90),TODAY()),Einstellungen!$F$13:$F$67)))*N(Mitarbeiter!$E90)/IF(Einstellungen!$C$11="7 Tage",7,5),N('Ist-Stunden'!AW90)+(N(Krankheitstage!CH90)+N(Krankheitstage!CT90))*N($C90))))</f>
        <v/>
      </c>
      <c r="CB90" s="76">
        <f>IF($B90="",0,IF(Einstellungen!$C$10="Ja",MAX(IF(Einstellungen!$C$11="7 Tage",MAX(0,(MIN(DATE(2029,10,0),IF(Mitarbeiter!$D90="",DATE(2029,10,0),Mitarbeiter!$D90),TODAY()))-(MAX(DATE(2029,9,1),Mitarbeiter!$C90))+1),MAX(0,NETWORKDAYS(MAX(DATE(2029,9,1),Mitarbeiter!$C90),MIN(DATE(2029,10,0),IF(Mitarbeiter!$D90="",DATE(2029,10,0),Mitarbeiter!$D90),TODAY()),Einstellungen!$F$13:$F$67)))*N(Mitarbeiter!$E90)/IF(Einstellungen!$C$11="7 Tage",7,5),N('Ist-Stunden'!AX90)),MAX(IF(Einstellungen!$C$11="7 Tage",MAX(0,(MIN(DATE(2029,10,0),IF(Mitarbeiter!$D90="",DATE(2029,10,0),Mitarbeiter!$D90),TODAY()))-(MAX(DATE(2029,9,1),Mitarbeiter!$C90))+1),MAX(0,NETWORKDAYS(MAX(DATE(2029,9,1),Mitarbeiter!$C90),MIN(DATE(2029,10,0),IF(Mitarbeiter!$D90="",DATE(2029,10,0),Mitarbeiter!$D90),TODAY()),Einstellungen!$F$13:$F$67)))*N(Mitarbeiter!$E90)/IF(Einstellungen!$C$11="7 Tage",7,5),N('Ist-Stunden'!AX90)+(N(Krankheitstage!CI90)+N(Krankheitstage!CU90))*N($C90))))</f>
        <v/>
      </c>
      <c r="CC90" s="76">
        <f>IF($B90="",0,IF(Einstellungen!$C$10="Ja",MAX(IF(Einstellungen!$C$11="7 Tage",MAX(0,(MIN(DATE(2029,11,0),IF(Mitarbeiter!$D90="",DATE(2029,11,0),Mitarbeiter!$D90),TODAY()))-(MAX(DATE(2029,10,1),Mitarbeiter!$C90))+1),MAX(0,NETWORKDAYS(MAX(DATE(2029,10,1),Mitarbeiter!$C90),MIN(DATE(2029,11,0),IF(Mitarbeiter!$D90="",DATE(2029,11,0),Mitarbeiter!$D90),TODAY()),Einstellungen!$F$13:$F$67)))*N(Mitarbeiter!$E90)/IF(Einstellungen!$C$11="7 Tage",7,5),N('Ist-Stunden'!AY90)),MAX(IF(Einstellungen!$C$11="7 Tage",MAX(0,(MIN(DATE(2029,11,0),IF(Mitarbeiter!$D90="",DATE(2029,11,0),Mitarbeiter!$D90),TODAY()))-(MAX(DATE(2029,10,1),Mitarbeiter!$C90))+1),MAX(0,NETWORKDAYS(MAX(DATE(2029,10,1),Mitarbeiter!$C90),MIN(DATE(2029,11,0),IF(Mitarbeiter!$D90="",DATE(2029,11,0),Mitarbeiter!$D90),TODAY()),Einstellungen!$F$13:$F$67)))*N(Mitarbeiter!$E90)/IF(Einstellungen!$C$11="7 Tage",7,5),N('Ist-Stunden'!AY90)+(N(Krankheitstage!CJ90)+N(Krankheitstage!CV90))*N($C90))))</f>
        <v/>
      </c>
      <c r="CD90" s="76">
        <f>IF($B90="",0,IF(Einstellungen!$C$10="Ja",MAX(IF(Einstellungen!$C$11="7 Tage",MAX(0,(MIN(DATE(2029,12,0),IF(Mitarbeiter!$D90="",DATE(2029,12,0),Mitarbeiter!$D90),TODAY()))-(MAX(DATE(2029,11,1),Mitarbeiter!$C90))+1),MAX(0,NETWORKDAYS(MAX(DATE(2029,11,1),Mitarbeiter!$C90),MIN(DATE(2029,12,0),IF(Mitarbeiter!$D90="",DATE(2029,12,0),Mitarbeiter!$D90),TODAY()),Einstellungen!$F$13:$F$67)))*N(Mitarbeiter!$E90)/IF(Einstellungen!$C$11="7 Tage",7,5),N('Ist-Stunden'!AZ90)),MAX(IF(Einstellungen!$C$11="7 Tage",MAX(0,(MIN(DATE(2029,12,0),IF(Mitarbeiter!$D90="",DATE(2029,12,0),Mitarbeiter!$D90),TODAY()))-(MAX(DATE(2029,11,1),Mitarbeiter!$C90))+1),MAX(0,NETWORKDAYS(MAX(DATE(2029,11,1),Mitarbeiter!$C90),MIN(DATE(2029,12,0),IF(Mitarbeiter!$D90="",DATE(2029,12,0),Mitarbeiter!$D90),TODAY()),Einstellungen!$F$13:$F$67)))*N(Mitarbeiter!$E90)/IF(Einstellungen!$C$11="7 Tage",7,5),N('Ist-Stunden'!AZ90)+(N(Krankheitstage!CK90)+N(Krankheitstage!CW90))*N($C90))))</f>
        <v/>
      </c>
      <c r="CE90" s="76">
        <f>IF($B90="",0,IF(Einstellungen!$C$10="Ja",MAX(IF(Einstellungen!$C$11="7 Tage",MAX(0,(MIN(DATE(2029,13,0),IF(Mitarbeiter!$D90="",DATE(2029,13,0),Mitarbeiter!$D90),TODAY()))-(MAX(DATE(2029,12,1),Mitarbeiter!$C90))+1),MAX(0,NETWORKDAYS(MAX(DATE(2029,12,1),Mitarbeiter!$C90),MIN(DATE(2029,13,0),IF(Mitarbeiter!$D90="",DATE(2029,13,0),Mitarbeiter!$D90),TODAY()),Einstellungen!$F$13:$F$67)))*N(Mitarbeiter!$E90)/IF(Einstellungen!$C$11="7 Tage",7,5),N('Ist-Stunden'!BA90)),MAX(IF(Einstellungen!$C$11="7 Tage",MAX(0,(MIN(DATE(2029,13,0),IF(Mitarbeiter!$D90="",DATE(2029,13,0),Mitarbeiter!$D90),TODAY()))-(MAX(DATE(2029,12,1),Mitarbeiter!$C90))+1),MAX(0,NETWORKDAYS(MAX(DATE(2029,12,1),Mitarbeiter!$C90),MIN(DATE(2029,13,0),IF(Mitarbeiter!$D90="",DATE(2029,13,0),Mitarbeiter!$D90),TODAY()),Einstellungen!$F$13:$F$67)))*N(Mitarbeiter!$E90)/IF(Einstellungen!$C$11="7 Tage",7,5),N('Ist-Stunden'!BA90)+(N(Krankheitstage!CL90)+N(Krankheitstage!CX90))*N($C90))))</f>
        <v/>
      </c>
      <c r="CF90" s="76">
        <f>IF($B90="",0,IF(Einstellungen!$C$10="Ja",MAX(IF(Einstellungen!$C$11="7 Tage",MAX(0,(MIN(DATE(2030,2,0),IF(Mitarbeiter!$D90="",DATE(2030,2,0),Mitarbeiter!$D90),TODAY()))-(MAX(DATE(2030,1,1),Mitarbeiter!$C90))+1),MAX(0,NETWORKDAYS(MAX(DATE(2030,1,1),Mitarbeiter!$C90),MIN(DATE(2030,2,0),IF(Mitarbeiter!$D90="",DATE(2030,2,0),Mitarbeiter!$D90),TODAY()),Einstellungen!$F$13:$F$67)))*N(Mitarbeiter!$E90)/IF(Einstellungen!$C$11="7 Tage",7,5),N('Ist-Stunden'!BB90)),MAX(IF(Einstellungen!$C$11="7 Tage",MAX(0,(MIN(DATE(2030,2,0),IF(Mitarbeiter!$D90="",DATE(2030,2,0),Mitarbeiter!$D90),TODAY()))-(MAX(DATE(2030,1,1),Mitarbeiter!$C90))+1),MAX(0,NETWORKDAYS(MAX(DATE(2030,1,1),Mitarbeiter!$C90),MIN(DATE(2030,2,0),IF(Mitarbeiter!$D90="",DATE(2030,2,0),Mitarbeiter!$D90),TODAY()),Einstellungen!$F$13:$F$67)))*N(Mitarbeiter!$E90)/IF(Einstellungen!$C$11="7 Tage",7,5),N('Ist-Stunden'!BB90)+(N(Krankheitstage!CY90)+N(Krankheitstage!DK90))*N($C90))))</f>
        <v/>
      </c>
      <c r="CG90" s="76">
        <f>IF($B90="",0,IF(Einstellungen!$C$10="Ja",MAX(IF(Einstellungen!$C$11="7 Tage",MAX(0,(MIN(DATE(2030,3,0),IF(Mitarbeiter!$D90="",DATE(2030,3,0),Mitarbeiter!$D90),TODAY()))-(MAX(DATE(2030,2,1),Mitarbeiter!$C90))+1),MAX(0,NETWORKDAYS(MAX(DATE(2030,2,1),Mitarbeiter!$C90),MIN(DATE(2030,3,0),IF(Mitarbeiter!$D90="",DATE(2030,3,0),Mitarbeiter!$D90),TODAY()),Einstellungen!$F$13:$F$67)))*N(Mitarbeiter!$E90)/IF(Einstellungen!$C$11="7 Tage",7,5),N('Ist-Stunden'!BC90)),MAX(IF(Einstellungen!$C$11="7 Tage",MAX(0,(MIN(DATE(2030,3,0),IF(Mitarbeiter!$D90="",DATE(2030,3,0),Mitarbeiter!$D90),TODAY()))-(MAX(DATE(2030,2,1),Mitarbeiter!$C90))+1),MAX(0,NETWORKDAYS(MAX(DATE(2030,2,1),Mitarbeiter!$C90),MIN(DATE(2030,3,0),IF(Mitarbeiter!$D90="",DATE(2030,3,0),Mitarbeiter!$D90),TODAY()),Einstellungen!$F$13:$F$67)))*N(Mitarbeiter!$E90)/IF(Einstellungen!$C$11="7 Tage",7,5),N('Ist-Stunden'!BC90)+(N(Krankheitstage!CZ90)+N(Krankheitstage!DL90))*N($C90))))</f>
        <v/>
      </c>
      <c r="CH90" s="76">
        <f>IF($B90="",0,IF(Einstellungen!$C$10="Ja",MAX(IF(Einstellungen!$C$11="7 Tage",MAX(0,(MIN(DATE(2030,4,0),IF(Mitarbeiter!$D90="",DATE(2030,4,0),Mitarbeiter!$D90),TODAY()))-(MAX(DATE(2030,3,1),Mitarbeiter!$C90))+1),MAX(0,NETWORKDAYS(MAX(DATE(2030,3,1),Mitarbeiter!$C90),MIN(DATE(2030,4,0),IF(Mitarbeiter!$D90="",DATE(2030,4,0),Mitarbeiter!$D90),TODAY()),Einstellungen!$F$13:$F$67)))*N(Mitarbeiter!$E90)/IF(Einstellungen!$C$11="7 Tage",7,5),N('Ist-Stunden'!BD90)),MAX(IF(Einstellungen!$C$11="7 Tage",MAX(0,(MIN(DATE(2030,4,0),IF(Mitarbeiter!$D90="",DATE(2030,4,0),Mitarbeiter!$D90),TODAY()))-(MAX(DATE(2030,3,1),Mitarbeiter!$C90))+1),MAX(0,NETWORKDAYS(MAX(DATE(2030,3,1),Mitarbeiter!$C90),MIN(DATE(2030,4,0),IF(Mitarbeiter!$D90="",DATE(2030,4,0),Mitarbeiter!$D90),TODAY()),Einstellungen!$F$13:$F$67)))*N(Mitarbeiter!$E90)/IF(Einstellungen!$C$11="7 Tage",7,5),N('Ist-Stunden'!BD90)+(N(Krankheitstage!DA90)+N(Krankheitstage!DM90))*N($C90))))</f>
        <v/>
      </c>
      <c r="CI90" s="76">
        <f>IF($B90="",0,IF(Einstellungen!$C$10="Ja",MAX(IF(Einstellungen!$C$11="7 Tage",MAX(0,(MIN(DATE(2030,5,0),IF(Mitarbeiter!$D90="",DATE(2030,5,0),Mitarbeiter!$D90),TODAY()))-(MAX(DATE(2030,4,1),Mitarbeiter!$C90))+1),MAX(0,NETWORKDAYS(MAX(DATE(2030,4,1),Mitarbeiter!$C90),MIN(DATE(2030,5,0),IF(Mitarbeiter!$D90="",DATE(2030,5,0),Mitarbeiter!$D90),TODAY()),Einstellungen!$F$13:$F$67)))*N(Mitarbeiter!$E90)/IF(Einstellungen!$C$11="7 Tage",7,5),N('Ist-Stunden'!BE90)),MAX(IF(Einstellungen!$C$11="7 Tage",MAX(0,(MIN(DATE(2030,5,0),IF(Mitarbeiter!$D90="",DATE(2030,5,0),Mitarbeiter!$D90),TODAY()))-(MAX(DATE(2030,4,1),Mitarbeiter!$C90))+1),MAX(0,NETWORKDAYS(MAX(DATE(2030,4,1),Mitarbeiter!$C90),MIN(DATE(2030,5,0),IF(Mitarbeiter!$D90="",DATE(2030,5,0),Mitarbeiter!$D90),TODAY()),Einstellungen!$F$13:$F$67)))*N(Mitarbeiter!$E90)/IF(Einstellungen!$C$11="7 Tage",7,5),N('Ist-Stunden'!BE90)+(N(Krankheitstage!DB90)+N(Krankheitstage!DN90))*N($C90))))</f>
        <v/>
      </c>
      <c r="CJ90" s="76">
        <f>IF($B90="",0,IF(Einstellungen!$C$10="Ja",MAX(IF(Einstellungen!$C$11="7 Tage",MAX(0,(MIN(DATE(2030,6,0),IF(Mitarbeiter!$D90="",DATE(2030,6,0),Mitarbeiter!$D90),TODAY()))-(MAX(DATE(2030,5,1),Mitarbeiter!$C90))+1),MAX(0,NETWORKDAYS(MAX(DATE(2030,5,1),Mitarbeiter!$C90),MIN(DATE(2030,6,0),IF(Mitarbeiter!$D90="",DATE(2030,6,0),Mitarbeiter!$D90),TODAY()),Einstellungen!$F$13:$F$67)))*N(Mitarbeiter!$E90)/IF(Einstellungen!$C$11="7 Tage",7,5),N('Ist-Stunden'!BF90)),MAX(IF(Einstellungen!$C$11="7 Tage",MAX(0,(MIN(DATE(2030,6,0),IF(Mitarbeiter!$D90="",DATE(2030,6,0),Mitarbeiter!$D90),TODAY()))-(MAX(DATE(2030,5,1),Mitarbeiter!$C90))+1),MAX(0,NETWORKDAYS(MAX(DATE(2030,5,1),Mitarbeiter!$C90),MIN(DATE(2030,6,0),IF(Mitarbeiter!$D90="",DATE(2030,6,0),Mitarbeiter!$D90),TODAY()),Einstellungen!$F$13:$F$67)))*N(Mitarbeiter!$E90)/IF(Einstellungen!$C$11="7 Tage",7,5),N('Ist-Stunden'!BF90)+(N(Krankheitstage!DC90)+N(Krankheitstage!DO90))*N($C90))))</f>
        <v/>
      </c>
      <c r="CK90" s="76">
        <f>IF($B90="",0,IF(Einstellungen!$C$10="Ja",MAX(IF(Einstellungen!$C$11="7 Tage",MAX(0,(MIN(DATE(2030,7,0),IF(Mitarbeiter!$D90="",DATE(2030,7,0),Mitarbeiter!$D90),TODAY()))-(MAX(DATE(2030,6,1),Mitarbeiter!$C90))+1),MAX(0,NETWORKDAYS(MAX(DATE(2030,6,1),Mitarbeiter!$C90),MIN(DATE(2030,7,0),IF(Mitarbeiter!$D90="",DATE(2030,7,0),Mitarbeiter!$D90),TODAY()),Einstellungen!$F$13:$F$67)))*N(Mitarbeiter!$E90)/IF(Einstellungen!$C$11="7 Tage",7,5),N('Ist-Stunden'!BG90)),MAX(IF(Einstellungen!$C$11="7 Tage",MAX(0,(MIN(DATE(2030,7,0),IF(Mitarbeiter!$D90="",DATE(2030,7,0),Mitarbeiter!$D90),TODAY()))-(MAX(DATE(2030,6,1),Mitarbeiter!$C90))+1),MAX(0,NETWORKDAYS(MAX(DATE(2030,6,1),Mitarbeiter!$C90),MIN(DATE(2030,7,0),IF(Mitarbeiter!$D90="",DATE(2030,7,0),Mitarbeiter!$D90),TODAY()),Einstellungen!$F$13:$F$67)))*N(Mitarbeiter!$E90)/IF(Einstellungen!$C$11="7 Tage",7,5),N('Ist-Stunden'!BG90)+(N(Krankheitstage!DD90)+N(Krankheitstage!DP90))*N($C90))))</f>
        <v/>
      </c>
      <c r="CL90" s="76">
        <f>IF($B90="",0,IF(Einstellungen!$C$10="Ja",MAX(IF(Einstellungen!$C$11="7 Tage",MAX(0,(MIN(DATE(2030,8,0),IF(Mitarbeiter!$D90="",DATE(2030,8,0),Mitarbeiter!$D90),TODAY()))-(MAX(DATE(2030,7,1),Mitarbeiter!$C90))+1),MAX(0,NETWORKDAYS(MAX(DATE(2030,7,1),Mitarbeiter!$C90),MIN(DATE(2030,8,0),IF(Mitarbeiter!$D90="",DATE(2030,8,0),Mitarbeiter!$D90),TODAY()),Einstellungen!$F$13:$F$67)))*N(Mitarbeiter!$E90)/IF(Einstellungen!$C$11="7 Tage",7,5),N('Ist-Stunden'!BH90)),MAX(IF(Einstellungen!$C$11="7 Tage",MAX(0,(MIN(DATE(2030,8,0),IF(Mitarbeiter!$D90="",DATE(2030,8,0),Mitarbeiter!$D90),TODAY()))-(MAX(DATE(2030,7,1),Mitarbeiter!$C90))+1),MAX(0,NETWORKDAYS(MAX(DATE(2030,7,1),Mitarbeiter!$C90),MIN(DATE(2030,8,0),IF(Mitarbeiter!$D90="",DATE(2030,8,0),Mitarbeiter!$D90),TODAY()),Einstellungen!$F$13:$F$67)))*N(Mitarbeiter!$E90)/IF(Einstellungen!$C$11="7 Tage",7,5),N('Ist-Stunden'!BH90)+(N(Krankheitstage!DE90)+N(Krankheitstage!DQ90))*N($C90))))</f>
        <v/>
      </c>
      <c r="CM90" s="76">
        <f>IF($B90="",0,IF(Einstellungen!$C$10="Ja",MAX(IF(Einstellungen!$C$11="7 Tage",MAX(0,(MIN(DATE(2030,9,0),IF(Mitarbeiter!$D90="",DATE(2030,9,0),Mitarbeiter!$D90),TODAY()))-(MAX(DATE(2030,8,1),Mitarbeiter!$C90))+1),MAX(0,NETWORKDAYS(MAX(DATE(2030,8,1),Mitarbeiter!$C90),MIN(DATE(2030,9,0),IF(Mitarbeiter!$D90="",DATE(2030,9,0),Mitarbeiter!$D90),TODAY()),Einstellungen!$F$13:$F$67)))*N(Mitarbeiter!$E90)/IF(Einstellungen!$C$11="7 Tage",7,5),N('Ist-Stunden'!BI90)),MAX(IF(Einstellungen!$C$11="7 Tage",MAX(0,(MIN(DATE(2030,9,0),IF(Mitarbeiter!$D90="",DATE(2030,9,0),Mitarbeiter!$D90),TODAY()))-(MAX(DATE(2030,8,1),Mitarbeiter!$C90))+1),MAX(0,NETWORKDAYS(MAX(DATE(2030,8,1),Mitarbeiter!$C90),MIN(DATE(2030,9,0),IF(Mitarbeiter!$D90="",DATE(2030,9,0),Mitarbeiter!$D90),TODAY()),Einstellungen!$F$13:$F$67)))*N(Mitarbeiter!$E90)/IF(Einstellungen!$C$11="7 Tage",7,5),N('Ist-Stunden'!BI90)+(N(Krankheitstage!DF90)+N(Krankheitstage!DR90))*N($C90))))</f>
        <v/>
      </c>
      <c r="CN90" s="76">
        <f>IF($B90="",0,IF(Einstellungen!$C$10="Ja",MAX(IF(Einstellungen!$C$11="7 Tage",MAX(0,(MIN(DATE(2030,10,0),IF(Mitarbeiter!$D90="",DATE(2030,10,0),Mitarbeiter!$D90),TODAY()))-(MAX(DATE(2030,9,1),Mitarbeiter!$C90))+1),MAX(0,NETWORKDAYS(MAX(DATE(2030,9,1),Mitarbeiter!$C90),MIN(DATE(2030,10,0),IF(Mitarbeiter!$D90="",DATE(2030,10,0),Mitarbeiter!$D90),TODAY()),Einstellungen!$F$13:$F$67)))*N(Mitarbeiter!$E90)/IF(Einstellungen!$C$11="7 Tage",7,5),N('Ist-Stunden'!BJ90)),MAX(IF(Einstellungen!$C$11="7 Tage",MAX(0,(MIN(DATE(2030,10,0),IF(Mitarbeiter!$D90="",DATE(2030,10,0),Mitarbeiter!$D90),TODAY()))-(MAX(DATE(2030,9,1),Mitarbeiter!$C90))+1),MAX(0,NETWORKDAYS(MAX(DATE(2030,9,1),Mitarbeiter!$C90),MIN(DATE(2030,10,0),IF(Mitarbeiter!$D90="",DATE(2030,10,0),Mitarbeiter!$D90),TODAY()),Einstellungen!$F$13:$F$67)))*N(Mitarbeiter!$E90)/IF(Einstellungen!$C$11="7 Tage",7,5),N('Ist-Stunden'!BJ90)+(N(Krankheitstage!DG90)+N(Krankheitstage!DS90))*N($C90))))</f>
        <v/>
      </c>
      <c r="CO90" s="76">
        <f>IF($B90="",0,IF(Einstellungen!$C$10="Ja",MAX(IF(Einstellungen!$C$11="7 Tage",MAX(0,(MIN(DATE(2030,11,0),IF(Mitarbeiter!$D90="",DATE(2030,11,0),Mitarbeiter!$D90),TODAY()))-(MAX(DATE(2030,10,1),Mitarbeiter!$C90))+1),MAX(0,NETWORKDAYS(MAX(DATE(2030,10,1),Mitarbeiter!$C90),MIN(DATE(2030,11,0),IF(Mitarbeiter!$D90="",DATE(2030,11,0),Mitarbeiter!$D90),TODAY()),Einstellungen!$F$13:$F$67)))*N(Mitarbeiter!$E90)/IF(Einstellungen!$C$11="7 Tage",7,5),N('Ist-Stunden'!BK90)),MAX(IF(Einstellungen!$C$11="7 Tage",MAX(0,(MIN(DATE(2030,11,0),IF(Mitarbeiter!$D90="",DATE(2030,11,0),Mitarbeiter!$D90),TODAY()))-(MAX(DATE(2030,10,1),Mitarbeiter!$C90))+1),MAX(0,NETWORKDAYS(MAX(DATE(2030,10,1),Mitarbeiter!$C90),MIN(DATE(2030,11,0),IF(Mitarbeiter!$D90="",DATE(2030,11,0),Mitarbeiter!$D90),TODAY()),Einstellungen!$F$13:$F$67)))*N(Mitarbeiter!$E90)/IF(Einstellungen!$C$11="7 Tage",7,5),N('Ist-Stunden'!BK90)+(N(Krankheitstage!DH90)+N(Krankheitstage!DT90))*N($C90))))</f>
        <v/>
      </c>
      <c r="CP90" s="76">
        <f>IF($B90="",0,IF(Einstellungen!$C$10="Ja",MAX(IF(Einstellungen!$C$11="7 Tage",MAX(0,(MIN(DATE(2030,12,0),IF(Mitarbeiter!$D90="",DATE(2030,12,0),Mitarbeiter!$D90),TODAY()))-(MAX(DATE(2030,11,1),Mitarbeiter!$C90))+1),MAX(0,NETWORKDAYS(MAX(DATE(2030,11,1),Mitarbeiter!$C90),MIN(DATE(2030,12,0),IF(Mitarbeiter!$D90="",DATE(2030,12,0),Mitarbeiter!$D90),TODAY()),Einstellungen!$F$13:$F$67)))*N(Mitarbeiter!$E90)/IF(Einstellungen!$C$11="7 Tage",7,5),N('Ist-Stunden'!BL90)),MAX(IF(Einstellungen!$C$11="7 Tage",MAX(0,(MIN(DATE(2030,12,0),IF(Mitarbeiter!$D90="",DATE(2030,12,0),Mitarbeiter!$D90),TODAY()))-(MAX(DATE(2030,11,1),Mitarbeiter!$C90))+1),MAX(0,NETWORKDAYS(MAX(DATE(2030,11,1),Mitarbeiter!$C90),MIN(DATE(2030,12,0),IF(Mitarbeiter!$D90="",DATE(2030,12,0),Mitarbeiter!$D90),TODAY()),Einstellungen!$F$13:$F$67)))*N(Mitarbeiter!$E90)/IF(Einstellungen!$C$11="7 Tage",7,5),N('Ist-Stunden'!BL90)+(N(Krankheitstage!DI90)+N(Krankheitstage!DU90))*N($C90))))</f>
        <v/>
      </c>
      <c r="CQ90" s="76">
        <f>IF($B90="",0,IF(Einstellungen!$C$10="Ja",MAX(IF(Einstellungen!$C$11="7 Tage",MAX(0,(MIN(DATE(2030,13,0),IF(Mitarbeiter!$D90="",DATE(2030,13,0),Mitarbeiter!$D90),TODAY()))-(MAX(DATE(2030,12,1),Mitarbeiter!$C90))+1),MAX(0,NETWORKDAYS(MAX(DATE(2030,12,1),Mitarbeiter!$C90),MIN(DATE(2030,13,0),IF(Mitarbeiter!$D90="",DATE(2030,13,0),Mitarbeiter!$D90),TODAY()),Einstellungen!$F$13:$F$67)))*N(Mitarbeiter!$E90)/IF(Einstellungen!$C$11="7 Tage",7,5),N('Ist-Stunden'!BM90)),MAX(IF(Einstellungen!$C$11="7 Tage",MAX(0,(MIN(DATE(2030,13,0),IF(Mitarbeiter!$D90="",DATE(2030,13,0),Mitarbeiter!$D90),TODAY()))-(MAX(DATE(2030,12,1),Mitarbeiter!$C90))+1),MAX(0,NETWORKDAYS(MAX(DATE(2030,12,1),Mitarbeiter!$C90),MIN(DATE(2030,13,0),IF(Mitarbeiter!$D90="",DATE(2030,13,0),Mitarbeiter!$D90),TODAY()),Einstellungen!$F$13:$F$67)))*N(Mitarbeiter!$E90)/IF(Einstellungen!$C$11="7 Tage",7,5),N('Ist-Stunden'!BM90)+(N(Krankheitstage!DJ90)+N(Krankheitstage!DV90))*N($C90))))</f>
        <v/>
      </c>
    </row>
    <row r="91">
      <c r="A91" s="73">
        <f>IF(Mitarbeiter!B91="","",Mitarbeiter!A91)</f>
        <v/>
      </c>
      <c r="B91" s="6">
        <f>IF(Mitarbeiter!B91="","",Mitarbeiter!B91)</f>
        <v/>
      </c>
      <c r="C91" s="74">
        <f>IF(Mitarbeiter!B91="","",Mitarbeiter!F91)</f>
        <v/>
      </c>
      <c r="D91" s="75">
        <f>N(INDEX(Krankheitstage!$G91:$DV91,1,(Einstellungen!$C$3-2026)*24+1))</f>
        <v/>
      </c>
      <c r="E91" s="75">
        <f>N(INDEX(Krankheitstage!$G91:$DV91,1,(Einstellungen!$C$3-2026)*24+2))</f>
        <v/>
      </c>
      <c r="F91" s="75">
        <f>N(INDEX(Krankheitstage!$G91:$DV91,1,(Einstellungen!$C$3-2026)*24+3))</f>
        <v/>
      </c>
      <c r="G91" s="75">
        <f>N(INDEX(Krankheitstage!$G91:$DV91,1,(Einstellungen!$C$3-2026)*24+4))</f>
        <v/>
      </c>
      <c r="H91" s="75">
        <f>N(INDEX(Krankheitstage!$G91:$DV91,1,(Einstellungen!$C$3-2026)*24+5))</f>
        <v/>
      </c>
      <c r="I91" s="75">
        <f>N(INDEX(Krankheitstage!$G91:$DV91,1,(Einstellungen!$C$3-2026)*24+6))</f>
        <v/>
      </c>
      <c r="J91" s="75">
        <f>N(INDEX(Krankheitstage!$G91:$DV91,1,(Einstellungen!$C$3-2026)*24+7))</f>
        <v/>
      </c>
      <c r="K91" s="75">
        <f>N(INDEX(Krankheitstage!$G91:$DV91,1,(Einstellungen!$C$3-2026)*24+8))</f>
        <v/>
      </c>
      <c r="L91" s="75">
        <f>N(INDEX(Krankheitstage!$G91:$DV91,1,(Einstellungen!$C$3-2026)*24+9))</f>
        <v/>
      </c>
      <c r="M91" s="75">
        <f>N(INDEX(Krankheitstage!$G91:$DV91,1,(Einstellungen!$C$3-2026)*24+10))</f>
        <v/>
      </c>
      <c r="N91" s="75">
        <f>N(INDEX(Krankheitstage!$G91:$DV91,1,(Einstellungen!$C$3-2026)*24+11))</f>
        <v/>
      </c>
      <c r="O91" s="75">
        <f>N(INDEX(Krankheitstage!$G91:$DV91,1,(Einstellungen!$C$3-2026)*24+12))</f>
        <v/>
      </c>
      <c r="P91" s="75">
        <f>IF($B91="","",SUM(D91:O91))</f>
        <v/>
      </c>
      <c r="Q91" s="75">
        <f>N(INDEX(Krankheitstage!$G91:$DV91,1,(Einstellungen!$C$3-2026)*24+13))</f>
        <v/>
      </c>
      <c r="R91" s="75">
        <f>N(INDEX(Krankheitstage!$G91:$DV91,1,(Einstellungen!$C$3-2026)*24+14))</f>
        <v/>
      </c>
      <c r="S91" s="75">
        <f>N(INDEX(Krankheitstage!$G91:$DV91,1,(Einstellungen!$C$3-2026)*24+15))</f>
        <v/>
      </c>
      <c r="T91" s="75">
        <f>N(INDEX(Krankheitstage!$G91:$DV91,1,(Einstellungen!$C$3-2026)*24+16))</f>
        <v/>
      </c>
      <c r="U91" s="75">
        <f>N(INDEX(Krankheitstage!$G91:$DV91,1,(Einstellungen!$C$3-2026)*24+17))</f>
        <v/>
      </c>
      <c r="V91" s="75">
        <f>N(INDEX(Krankheitstage!$G91:$DV91,1,(Einstellungen!$C$3-2026)*24+18))</f>
        <v/>
      </c>
      <c r="W91" s="75">
        <f>N(INDEX(Krankheitstage!$G91:$DV91,1,(Einstellungen!$C$3-2026)*24+19))</f>
        <v/>
      </c>
      <c r="X91" s="75">
        <f>N(INDEX(Krankheitstage!$G91:$DV91,1,(Einstellungen!$C$3-2026)*24+20))</f>
        <v/>
      </c>
      <c r="Y91" s="75">
        <f>N(INDEX(Krankheitstage!$G91:$DV91,1,(Einstellungen!$C$3-2026)*24+21))</f>
        <v/>
      </c>
      <c r="Z91" s="75">
        <f>N(INDEX(Krankheitstage!$G91:$DV91,1,(Einstellungen!$C$3-2026)*24+22))</f>
        <v/>
      </c>
      <c r="AA91" s="75">
        <f>N(INDEX(Krankheitstage!$G91:$DV91,1,(Einstellungen!$C$3-2026)*24+23))</f>
        <v/>
      </c>
      <c r="AB91" s="75">
        <f>N(INDEX(Krankheitstage!$G91:$DV91,1,(Einstellungen!$C$3-2026)*24+24))</f>
        <v/>
      </c>
      <c r="AC91" s="75">
        <f>IF($B91="","",SUM(Q91:AB91))</f>
        <v/>
      </c>
      <c r="AD91" s="75">
        <f>IF($B91="","",SUM(P91,AC91))</f>
        <v/>
      </c>
      <c r="AE91" s="76">
        <f>IF($B91="","",AD91*N(C91))</f>
        <v/>
      </c>
      <c r="AF91" s="75">
        <f>IF($B91="","",Krankheitstage!E91)</f>
        <v/>
      </c>
      <c r="AG91" s="76">
        <f>IF($B91="","",AF91*N(C91))</f>
        <v/>
      </c>
      <c r="AH91" s="76">
        <f>IF($B91="","",INDEX($AJ91:$CQ91,1,(Einstellungen!$C$3-2026)*12+1)+INDEX($AJ91:$CQ91,1,(Einstellungen!$C$3-2026)*12+2)+INDEX($AJ91:$CQ91,1,(Einstellungen!$C$3-2026)*12+3)+INDEX($AJ91:$CQ91,1,(Einstellungen!$C$3-2026)*12+4)+INDEX($AJ91:$CQ91,1,(Einstellungen!$C$3-2026)*12+5)+INDEX($AJ91:$CQ91,1,(Einstellungen!$C$3-2026)*12+6)+INDEX($AJ91:$CQ91,1,(Einstellungen!$C$3-2026)*12+7)+INDEX($AJ91:$CQ91,1,(Einstellungen!$C$3-2026)*12+8)+INDEX($AJ91:$CQ91,1,(Einstellungen!$C$3-2026)*12+9)+INDEX($AJ91:$CQ91,1,(Einstellungen!$C$3-2026)*12+10)+INDEX($AJ91:$CQ91,1,(Einstellungen!$C$3-2026)*12+11)+INDEX($AJ91:$CQ91,1,(Einstellungen!$C$3-2026)*12+12))</f>
        <v/>
      </c>
      <c r="AI91" s="76">
        <f>IF($B91="","",SUM($AJ91:$CQ91))</f>
        <v/>
      </c>
      <c r="AJ91" s="76">
        <f>IF($B91="",0,IF(Einstellungen!$C$10="Ja",MAX(IF(Einstellungen!$C$11="7 Tage",MAX(0,(MIN(DATE(2026,2,0),IF(Mitarbeiter!$D91="",DATE(2026,2,0),Mitarbeiter!$D91),TODAY()))-(MAX(DATE(2026,1,1),Mitarbeiter!$C91))+1),MAX(0,NETWORKDAYS(MAX(DATE(2026,1,1),Mitarbeiter!$C91),MIN(DATE(2026,2,0),IF(Mitarbeiter!$D91="",DATE(2026,2,0),Mitarbeiter!$D91),TODAY()),Einstellungen!$F$13:$F$67)))*N(Mitarbeiter!$E91)/IF(Einstellungen!$C$11="7 Tage",7,5),N('Ist-Stunden'!F91)),MAX(IF(Einstellungen!$C$11="7 Tage",MAX(0,(MIN(DATE(2026,2,0),IF(Mitarbeiter!$D91="",DATE(2026,2,0),Mitarbeiter!$D91),TODAY()))-(MAX(DATE(2026,1,1),Mitarbeiter!$C91))+1),MAX(0,NETWORKDAYS(MAX(DATE(2026,1,1),Mitarbeiter!$C91),MIN(DATE(2026,2,0),IF(Mitarbeiter!$D91="",DATE(2026,2,0),Mitarbeiter!$D91),TODAY()),Einstellungen!$F$13:$F$67)))*N(Mitarbeiter!$E91)/IF(Einstellungen!$C$11="7 Tage",7,5),N('Ist-Stunden'!F91)+(N(Krankheitstage!G91)+N(Krankheitstage!S91))*N($C91))))</f>
        <v/>
      </c>
      <c r="AK91" s="76">
        <f>IF($B91="",0,IF(Einstellungen!$C$10="Ja",MAX(IF(Einstellungen!$C$11="7 Tage",MAX(0,(MIN(DATE(2026,3,0),IF(Mitarbeiter!$D91="",DATE(2026,3,0),Mitarbeiter!$D91),TODAY()))-(MAX(DATE(2026,2,1),Mitarbeiter!$C91))+1),MAX(0,NETWORKDAYS(MAX(DATE(2026,2,1),Mitarbeiter!$C91),MIN(DATE(2026,3,0),IF(Mitarbeiter!$D91="",DATE(2026,3,0),Mitarbeiter!$D91),TODAY()),Einstellungen!$F$13:$F$67)))*N(Mitarbeiter!$E91)/IF(Einstellungen!$C$11="7 Tage",7,5),N('Ist-Stunden'!G91)),MAX(IF(Einstellungen!$C$11="7 Tage",MAX(0,(MIN(DATE(2026,3,0),IF(Mitarbeiter!$D91="",DATE(2026,3,0),Mitarbeiter!$D91),TODAY()))-(MAX(DATE(2026,2,1),Mitarbeiter!$C91))+1),MAX(0,NETWORKDAYS(MAX(DATE(2026,2,1),Mitarbeiter!$C91),MIN(DATE(2026,3,0),IF(Mitarbeiter!$D91="",DATE(2026,3,0),Mitarbeiter!$D91),TODAY()),Einstellungen!$F$13:$F$67)))*N(Mitarbeiter!$E91)/IF(Einstellungen!$C$11="7 Tage",7,5),N('Ist-Stunden'!G91)+(N(Krankheitstage!H91)+N(Krankheitstage!T91))*N($C91))))</f>
        <v/>
      </c>
      <c r="AL91" s="76">
        <f>IF($B91="",0,IF(Einstellungen!$C$10="Ja",MAX(IF(Einstellungen!$C$11="7 Tage",MAX(0,(MIN(DATE(2026,4,0),IF(Mitarbeiter!$D91="",DATE(2026,4,0),Mitarbeiter!$D91),TODAY()))-(MAX(DATE(2026,3,1),Mitarbeiter!$C91))+1),MAX(0,NETWORKDAYS(MAX(DATE(2026,3,1),Mitarbeiter!$C91),MIN(DATE(2026,4,0),IF(Mitarbeiter!$D91="",DATE(2026,4,0),Mitarbeiter!$D91),TODAY()),Einstellungen!$F$13:$F$67)))*N(Mitarbeiter!$E91)/IF(Einstellungen!$C$11="7 Tage",7,5),N('Ist-Stunden'!H91)),MAX(IF(Einstellungen!$C$11="7 Tage",MAX(0,(MIN(DATE(2026,4,0),IF(Mitarbeiter!$D91="",DATE(2026,4,0),Mitarbeiter!$D91),TODAY()))-(MAX(DATE(2026,3,1),Mitarbeiter!$C91))+1),MAX(0,NETWORKDAYS(MAX(DATE(2026,3,1),Mitarbeiter!$C91),MIN(DATE(2026,4,0),IF(Mitarbeiter!$D91="",DATE(2026,4,0),Mitarbeiter!$D91),TODAY()),Einstellungen!$F$13:$F$67)))*N(Mitarbeiter!$E91)/IF(Einstellungen!$C$11="7 Tage",7,5),N('Ist-Stunden'!H91)+(N(Krankheitstage!I91)+N(Krankheitstage!U91))*N($C91))))</f>
        <v/>
      </c>
      <c r="AM91" s="76">
        <f>IF($B91="",0,IF(Einstellungen!$C$10="Ja",MAX(IF(Einstellungen!$C$11="7 Tage",MAX(0,(MIN(DATE(2026,5,0),IF(Mitarbeiter!$D91="",DATE(2026,5,0),Mitarbeiter!$D91),TODAY()))-(MAX(DATE(2026,4,1),Mitarbeiter!$C91))+1),MAX(0,NETWORKDAYS(MAX(DATE(2026,4,1),Mitarbeiter!$C91),MIN(DATE(2026,5,0),IF(Mitarbeiter!$D91="",DATE(2026,5,0),Mitarbeiter!$D91),TODAY()),Einstellungen!$F$13:$F$67)))*N(Mitarbeiter!$E91)/IF(Einstellungen!$C$11="7 Tage",7,5),N('Ist-Stunden'!I91)),MAX(IF(Einstellungen!$C$11="7 Tage",MAX(0,(MIN(DATE(2026,5,0),IF(Mitarbeiter!$D91="",DATE(2026,5,0),Mitarbeiter!$D91),TODAY()))-(MAX(DATE(2026,4,1),Mitarbeiter!$C91))+1),MAX(0,NETWORKDAYS(MAX(DATE(2026,4,1),Mitarbeiter!$C91),MIN(DATE(2026,5,0),IF(Mitarbeiter!$D91="",DATE(2026,5,0),Mitarbeiter!$D91),TODAY()),Einstellungen!$F$13:$F$67)))*N(Mitarbeiter!$E91)/IF(Einstellungen!$C$11="7 Tage",7,5),N('Ist-Stunden'!I91)+(N(Krankheitstage!J91)+N(Krankheitstage!V91))*N($C91))))</f>
        <v/>
      </c>
      <c r="AN91" s="76">
        <f>IF($B91="",0,IF(Einstellungen!$C$10="Ja",MAX(IF(Einstellungen!$C$11="7 Tage",MAX(0,(MIN(DATE(2026,6,0),IF(Mitarbeiter!$D91="",DATE(2026,6,0),Mitarbeiter!$D91),TODAY()))-(MAX(DATE(2026,5,1),Mitarbeiter!$C91))+1),MAX(0,NETWORKDAYS(MAX(DATE(2026,5,1),Mitarbeiter!$C91),MIN(DATE(2026,6,0),IF(Mitarbeiter!$D91="",DATE(2026,6,0),Mitarbeiter!$D91),TODAY()),Einstellungen!$F$13:$F$67)))*N(Mitarbeiter!$E91)/IF(Einstellungen!$C$11="7 Tage",7,5),N('Ist-Stunden'!J91)),MAX(IF(Einstellungen!$C$11="7 Tage",MAX(0,(MIN(DATE(2026,6,0),IF(Mitarbeiter!$D91="",DATE(2026,6,0),Mitarbeiter!$D91),TODAY()))-(MAX(DATE(2026,5,1),Mitarbeiter!$C91))+1),MAX(0,NETWORKDAYS(MAX(DATE(2026,5,1),Mitarbeiter!$C91),MIN(DATE(2026,6,0),IF(Mitarbeiter!$D91="",DATE(2026,6,0),Mitarbeiter!$D91),TODAY()),Einstellungen!$F$13:$F$67)))*N(Mitarbeiter!$E91)/IF(Einstellungen!$C$11="7 Tage",7,5),N('Ist-Stunden'!J91)+(N(Krankheitstage!K91)+N(Krankheitstage!W91))*N($C91))))</f>
        <v/>
      </c>
      <c r="AO91" s="76">
        <f>IF($B91="",0,IF(Einstellungen!$C$10="Ja",MAX(IF(Einstellungen!$C$11="7 Tage",MAX(0,(MIN(DATE(2026,7,0),IF(Mitarbeiter!$D91="",DATE(2026,7,0),Mitarbeiter!$D91),TODAY()))-(MAX(DATE(2026,6,1),Mitarbeiter!$C91))+1),MAX(0,NETWORKDAYS(MAX(DATE(2026,6,1),Mitarbeiter!$C91),MIN(DATE(2026,7,0),IF(Mitarbeiter!$D91="",DATE(2026,7,0),Mitarbeiter!$D91),TODAY()),Einstellungen!$F$13:$F$67)))*N(Mitarbeiter!$E91)/IF(Einstellungen!$C$11="7 Tage",7,5),N('Ist-Stunden'!K91)),MAX(IF(Einstellungen!$C$11="7 Tage",MAX(0,(MIN(DATE(2026,7,0),IF(Mitarbeiter!$D91="",DATE(2026,7,0),Mitarbeiter!$D91),TODAY()))-(MAX(DATE(2026,6,1),Mitarbeiter!$C91))+1),MAX(0,NETWORKDAYS(MAX(DATE(2026,6,1),Mitarbeiter!$C91),MIN(DATE(2026,7,0),IF(Mitarbeiter!$D91="",DATE(2026,7,0),Mitarbeiter!$D91),TODAY()),Einstellungen!$F$13:$F$67)))*N(Mitarbeiter!$E91)/IF(Einstellungen!$C$11="7 Tage",7,5),N('Ist-Stunden'!K91)+(N(Krankheitstage!L91)+N(Krankheitstage!X91))*N($C91))))</f>
        <v/>
      </c>
      <c r="AP91" s="76">
        <f>IF($B91="",0,IF(Einstellungen!$C$10="Ja",MAX(IF(Einstellungen!$C$11="7 Tage",MAX(0,(MIN(DATE(2026,8,0),IF(Mitarbeiter!$D91="",DATE(2026,8,0),Mitarbeiter!$D91),TODAY()))-(MAX(DATE(2026,7,1),Mitarbeiter!$C91))+1),MAX(0,NETWORKDAYS(MAX(DATE(2026,7,1),Mitarbeiter!$C91),MIN(DATE(2026,8,0),IF(Mitarbeiter!$D91="",DATE(2026,8,0),Mitarbeiter!$D91),TODAY()),Einstellungen!$F$13:$F$67)))*N(Mitarbeiter!$E91)/IF(Einstellungen!$C$11="7 Tage",7,5),N('Ist-Stunden'!L91)),MAX(IF(Einstellungen!$C$11="7 Tage",MAX(0,(MIN(DATE(2026,8,0),IF(Mitarbeiter!$D91="",DATE(2026,8,0),Mitarbeiter!$D91),TODAY()))-(MAX(DATE(2026,7,1),Mitarbeiter!$C91))+1),MAX(0,NETWORKDAYS(MAX(DATE(2026,7,1),Mitarbeiter!$C91),MIN(DATE(2026,8,0),IF(Mitarbeiter!$D91="",DATE(2026,8,0),Mitarbeiter!$D91),TODAY()),Einstellungen!$F$13:$F$67)))*N(Mitarbeiter!$E91)/IF(Einstellungen!$C$11="7 Tage",7,5),N('Ist-Stunden'!L91)+(N(Krankheitstage!M91)+N(Krankheitstage!Y91))*N($C91))))</f>
        <v/>
      </c>
      <c r="AQ91" s="76">
        <f>IF($B91="",0,IF(Einstellungen!$C$10="Ja",MAX(IF(Einstellungen!$C$11="7 Tage",MAX(0,(MIN(DATE(2026,9,0),IF(Mitarbeiter!$D91="",DATE(2026,9,0),Mitarbeiter!$D91),TODAY()))-(MAX(DATE(2026,8,1),Mitarbeiter!$C91))+1),MAX(0,NETWORKDAYS(MAX(DATE(2026,8,1),Mitarbeiter!$C91),MIN(DATE(2026,9,0),IF(Mitarbeiter!$D91="",DATE(2026,9,0),Mitarbeiter!$D91),TODAY()),Einstellungen!$F$13:$F$67)))*N(Mitarbeiter!$E91)/IF(Einstellungen!$C$11="7 Tage",7,5),N('Ist-Stunden'!M91)),MAX(IF(Einstellungen!$C$11="7 Tage",MAX(0,(MIN(DATE(2026,9,0),IF(Mitarbeiter!$D91="",DATE(2026,9,0),Mitarbeiter!$D91),TODAY()))-(MAX(DATE(2026,8,1),Mitarbeiter!$C91))+1),MAX(0,NETWORKDAYS(MAX(DATE(2026,8,1),Mitarbeiter!$C91),MIN(DATE(2026,9,0),IF(Mitarbeiter!$D91="",DATE(2026,9,0),Mitarbeiter!$D91),TODAY()),Einstellungen!$F$13:$F$67)))*N(Mitarbeiter!$E91)/IF(Einstellungen!$C$11="7 Tage",7,5),N('Ist-Stunden'!M91)+(N(Krankheitstage!N91)+N(Krankheitstage!Z91))*N($C91))))</f>
        <v/>
      </c>
      <c r="AR91" s="76">
        <f>IF($B91="",0,IF(Einstellungen!$C$10="Ja",MAX(IF(Einstellungen!$C$11="7 Tage",MAX(0,(MIN(DATE(2026,10,0),IF(Mitarbeiter!$D91="",DATE(2026,10,0),Mitarbeiter!$D91),TODAY()))-(MAX(DATE(2026,9,1),Mitarbeiter!$C91))+1),MAX(0,NETWORKDAYS(MAX(DATE(2026,9,1),Mitarbeiter!$C91),MIN(DATE(2026,10,0),IF(Mitarbeiter!$D91="",DATE(2026,10,0),Mitarbeiter!$D91),TODAY()),Einstellungen!$F$13:$F$67)))*N(Mitarbeiter!$E91)/IF(Einstellungen!$C$11="7 Tage",7,5),N('Ist-Stunden'!N91)),MAX(IF(Einstellungen!$C$11="7 Tage",MAX(0,(MIN(DATE(2026,10,0),IF(Mitarbeiter!$D91="",DATE(2026,10,0),Mitarbeiter!$D91),TODAY()))-(MAX(DATE(2026,9,1),Mitarbeiter!$C91))+1),MAX(0,NETWORKDAYS(MAX(DATE(2026,9,1),Mitarbeiter!$C91),MIN(DATE(2026,10,0),IF(Mitarbeiter!$D91="",DATE(2026,10,0),Mitarbeiter!$D91),TODAY()),Einstellungen!$F$13:$F$67)))*N(Mitarbeiter!$E91)/IF(Einstellungen!$C$11="7 Tage",7,5),N('Ist-Stunden'!N91)+(N(Krankheitstage!O91)+N(Krankheitstage!AA91))*N($C91))))</f>
        <v/>
      </c>
      <c r="AS91" s="76">
        <f>IF($B91="",0,IF(Einstellungen!$C$10="Ja",MAX(IF(Einstellungen!$C$11="7 Tage",MAX(0,(MIN(DATE(2026,11,0),IF(Mitarbeiter!$D91="",DATE(2026,11,0),Mitarbeiter!$D91),TODAY()))-(MAX(DATE(2026,10,1),Mitarbeiter!$C91))+1),MAX(0,NETWORKDAYS(MAX(DATE(2026,10,1),Mitarbeiter!$C91),MIN(DATE(2026,11,0),IF(Mitarbeiter!$D91="",DATE(2026,11,0),Mitarbeiter!$D91),TODAY()),Einstellungen!$F$13:$F$67)))*N(Mitarbeiter!$E91)/IF(Einstellungen!$C$11="7 Tage",7,5),N('Ist-Stunden'!O91)),MAX(IF(Einstellungen!$C$11="7 Tage",MAX(0,(MIN(DATE(2026,11,0),IF(Mitarbeiter!$D91="",DATE(2026,11,0),Mitarbeiter!$D91),TODAY()))-(MAX(DATE(2026,10,1),Mitarbeiter!$C91))+1),MAX(0,NETWORKDAYS(MAX(DATE(2026,10,1),Mitarbeiter!$C91),MIN(DATE(2026,11,0),IF(Mitarbeiter!$D91="",DATE(2026,11,0),Mitarbeiter!$D91),TODAY()),Einstellungen!$F$13:$F$67)))*N(Mitarbeiter!$E91)/IF(Einstellungen!$C$11="7 Tage",7,5),N('Ist-Stunden'!O91)+(N(Krankheitstage!P91)+N(Krankheitstage!AB91))*N($C91))))</f>
        <v/>
      </c>
      <c r="AT91" s="76">
        <f>IF($B91="",0,IF(Einstellungen!$C$10="Ja",MAX(IF(Einstellungen!$C$11="7 Tage",MAX(0,(MIN(DATE(2026,12,0),IF(Mitarbeiter!$D91="",DATE(2026,12,0),Mitarbeiter!$D91),TODAY()))-(MAX(DATE(2026,11,1),Mitarbeiter!$C91))+1),MAX(0,NETWORKDAYS(MAX(DATE(2026,11,1),Mitarbeiter!$C91),MIN(DATE(2026,12,0),IF(Mitarbeiter!$D91="",DATE(2026,12,0),Mitarbeiter!$D91),TODAY()),Einstellungen!$F$13:$F$67)))*N(Mitarbeiter!$E91)/IF(Einstellungen!$C$11="7 Tage",7,5),N('Ist-Stunden'!P91)),MAX(IF(Einstellungen!$C$11="7 Tage",MAX(0,(MIN(DATE(2026,12,0),IF(Mitarbeiter!$D91="",DATE(2026,12,0),Mitarbeiter!$D91),TODAY()))-(MAX(DATE(2026,11,1),Mitarbeiter!$C91))+1),MAX(0,NETWORKDAYS(MAX(DATE(2026,11,1),Mitarbeiter!$C91),MIN(DATE(2026,12,0),IF(Mitarbeiter!$D91="",DATE(2026,12,0),Mitarbeiter!$D91),TODAY()),Einstellungen!$F$13:$F$67)))*N(Mitarbeiter!$E91)/IF(Einstellungen!$C$11="7 Tage",7,5),N('Ist-Stunden'!P91)+(N(Krankheitstage!Q91)+N(Krankheitstage!AC91))*N($C91))))</f>
        <v/>
      </c>
      <c r="AU91" s="76">
        <f>IF($B91="",0,IF(Einstellungen!$C$10="Ja",MAX(IF(Einstellungen!$C$11="7 Tage",MAX(0,(MIN(DATE(2026,13,0),IF(Mitarbeiter!$D91="",DATE(2026,13,0),Mitarbeiter!$D91),TODAY()))-(MAX(DATE(2026,12,1),Mitarbeiter!$C91))+1),MAX(0,NETWORKDAYS(MAX(DATE(2026,12,1),Mitarbeiter!$C91),MIN(DATE(2026,13,0),IF(Mitarbeiter!$D91="",DATE(2026,13,0),Mitarbeiter!$D91),TODAY()),Einstellungen!$F$13:$F$67)))*N(Mitarbeiter!$E91)/IF(Einstellungen!$C$11="7 Tage",7,5),N('Ist-Stunden'!Q91)),MAX(IF(Einstellungen!$C$11="7 Tage",MAX(0,(MIN(DATE(2026,13,0),IF(Mitarbeiter!$D91="",DATE(2026,13,0),Mitarbeiter!$D91),TODAY()))-(MAX(DATE(2026,12,1),Mitarbeiter!$C91))+1),MAX(0,NETWORKDAYS(MAX(DATE(2026,12,1),Mitarbeiter!$C91),MIN(DATE(2026,13,0),IF(Mitarbeiter!$D91="",DATE(2026,13,0),Mitarbeiter!$D91),TODAY()),Einstellungen!$F$13:$F$67)))*N(Mitarbeiter!$E91)/IF(Einstellungen!$C$11="7 Tage",7,5),N('Ist-Stunden'!Q91)+(N(Krankheitstage!R91)+N(Krankheitstage!AD91))*N($C91))))</f>
        <v/>
      </c>
      <c r="AV91" s="76">
        <f>IF($B91="",0,IF(Einstellungen!$C$10="Ja",MAX(IF(Einstellungen!$C$11="7 Tage",MAX(0,(MIN(DATE(2027,2,0),IF(Mitarbeiter!$D91="",DATE(2027,2,0),Mitarbeiter!$D91),TODAY()))-(MAX(DATE(2027,1,1),Mitarbeiter!$C91))+1),MAX(0,NETWORKDAYS(MAX(DATE(2027,1,1),Mitarbeiter!$C91),MIN(DATE(2027,2,0),IF(Mitarbeiter!$D91="",DATE(2027,2,0),Mitarbeiter!$D91),TODAY()),Einstellungen!$F$13:$F$67)))*N(Mitarbeiter!$E91)/IF(Einstellungen!$C$11="7 Tage",7,5),N('Ist-Stunden'!R91)),MAX(IF(Einstellungen!$C$11="7 Tage",MAX(0,(MIN(DATE(2027,2,0),IF(Mitarbeiter!$D91="",DATE(2027,2,0),Mitarbeiter!$D91),TODAY()))-(MAX(DATE(2027,1,1),Mitarbeiter!$C91))+1),MAX(0,NETWORKDAYS(MAX(DATE(2027,1,1),Mitarbeiter!$C91),MIN(DATE(2027,2,0),IF(Mitarbeiter!$D91="",DATE(2027,2,0),Mitarbeiter!$D91),TODAY()),Einstellungen!$F$13:$F$67)))*N(Mitarbeiter!$E91)/IF(Einstellungen!$C$11="7 Tage",7,5),N('Ist-Stunden'!R91)+(N(Krankheitstage!AE91)+N(Krankheitstage!AQ91))*N($C91))))</f>
        <v/>
      </c>
      <c r="AW91" s="76">
        <f>IF($B91="",0,IF(Einstellungen!$C$10="Ja",MAX(IF(Einstellungen!$C$11="7 Tage",MAX(0,(MIN(DATE(2027,3,0),IF(Mitarbeiter!$D91="",DATE(2027,3,0),Mitarbeiter!$D91),TODAY()))-(MAX(DATE(2027,2,1),Mitarbeiter!$C91))+1),MAX(0,NETWORKDAYS(MAX(DATE(2027,2,1),Mitarbeiter!$C91),MIN(DATE(2027,3,0),IF(Mitarbeiter!$D91="",DATE(2027,3,0),Mitarbeiter!$D91),TODAY()),Einstellungen!$F$13:$F$67)))*N(Mitarbeiter!$E91)/IF(Einstellungen!$C$11="7 Tage",7,5),N('Ist-Stunden'!S91)),MAX(IF(Einstellungen!$C$11="7 Tage",MAX(0,(MIN(DATE(2027,3,0),IF(Mitarbeiter!$D91="",DATE(2027,3,0),Mitarbeiter!$D91),TODAY()))-(MAX(DATE(2027,2,1),Mitarbeiter!$C91))+1),MAX(0,NETWORKDAYS(MAX(DATE(2027,2,1),Mitarbeiter!$C91),MIN(DATE(2027,3,0),IF(Mitarbeiter!$D91="",DATE(2027,3,0),Mitarbeiter!$D91),TODAY()),Einstellungen!$F$13:$F$67)))*N(Mitarbeiter!$E91)/IF(Einstellungen!$C$11="7 Tage",7,5),N('Ist-Stunden'!S91)+(N(Krankheitstage!AF91)+N(Krankheitstage!AR91))*N($C91))))</f>
        <v/>
      </c>
      <c r="AX91" s="76">
        <f>IF($B91="",0,IF(Einstellungen!$C$10="Ja",MAX(IF(Einstellungen!$C$11="7 Tage",MAX(0,(MIN(DATE(2027,4,0),IF(Mitarbeiter!$D91="",DATE(2027,4,0),Mitarbeiter!$D91),TODAY()))-(MAX(DATE(2027,3,1),Mitarbeiter!$C91))+1),MAX(0,NETWORKDAYS(MAX(DATE(2027,3,1),Mitarbeiter!$C91),MIN(DATE(2027,4,0),IF(Mitarbeiter!$D91="",DATE(2027,4,0),Mitarbeiter!$D91),TODAY()),Einstellungen!$F$13:$F$67)))*N(Mitarbeiter!$E91)/IF(Einstellungen!$C$11="7 Tage",7,5),N('Ist-Stunden'!T91)),MAX(IF(Einstellungen!$C$11="7 Tage",MAX(0,(MIN(DATE(2027,4,0),IF(Mitarbeiter!$D91="",DATE(2027,4,0),Mitarbeiter!$D91),TODAY()))-(MAX(DATE(2027,3,1),Mitarbeiter!$C91))+1),MAX(0,NETWORKDAYS(MAX(DATE(2027,3,1),Mitarbeiter!$C91),MIN(DATE(2027,4,0),IF(Mitarbeiter!$D91="",DATE(2027,4,0),Mitarbeiter!$D91),TODAY()),Einstellungen!$F$13:$F$67)))*N(Mitarbeiter!$E91)/IF(Einstellungen!$C$11="7 Tage",7,5),N('Ist-Stunden'!T91)+(N(Krankheitstage!AG91)+N(Krankheitstage!AS91))*N($C91))))</f>
        <v/>
      </c>
      <c r="AY91" s="76">
        <f>IF($B91="",0,IF(Einstellungen!$C$10="Ja",MAX(IF(Einstellungen!$C$11="7 Tage",MAX(0,(MIN(DATE(2027,5,0),IF(Mitarbeiter!$D91="",DATE(2027,5,0),Mitarbeiter!$D91),TODAY()))-(MAX(DATE(2027,4,1),Mitarbeiter!$C91))+1),MAX(0,NETWORKDAYS(MAX(DATE(2027,4,1),Mitarbeiter!$C91),MIN(DATE(2027,5,0),IF(Mitarbeiter!$D91="",DATE(2027,5,0),Mitarbeiter!$D91),TODAY()),Einstellungen!$F$13:$F$67)))*N(Mitarbeiter!$E91)/IF(Einstellungen!$C$11="7 Tage",7,5),N('Ist-Stunden'!U91)),MAX(IF(Einstellungen!$C$11="7 Tage",MAX(0,(MIN(DATE(2027,5,0),IF(Mitarbeiter!$D91="",DATE(2027,5,0),Mitarbeiter!$D91),TODAY()))-(MAX(DATE(2027,4,1),Mitarbeiter!$C91))+1),MAX(0,NETWORKDAYS(MAX(DATE(2027,4,1),Mitarbeiter!$C91),MIN(DATE(2027,5,0),IF(Mitarbeiter!$D91="",DATE(2027,5,0),Mitarbeiter!$D91),TODAY()),Einstellungen!$F$13:$F$67)))*N(Mitarbeiter!$E91)/IF(Einstellungen!$C$11="7 Tage",7,5),N('Ist-Stunden'!U91)+(N(Krankheitstage!AH91)+N(Krankheitstage!AT91))*N($C91))))</f>
        <v/>
      </c>
      <c r="AZ91" s="76">
        <f>IF($B91="",0,IF(Einstellungen!$C$10="Ja",MAX(IF(Einstellungen!$C$11="7 Tage",MAX(0,(MIN(DATE(2027,6,0),IF(Mitarbeiter!$D91="",DATE(2027,6,0),Mitarbeiter!$D91),TODAY()))-(MAX(DATE(2027,5,1),Mitarbeiter!$C91))+1),MAX(0,NETWORKDAYS(MAX(DATE(2027,5,1),Mitarbeiter!$C91),MIN(DATE(2027,6,0),IF(Mitarbeiter!$D91="",DATE(2027,6,0),Mitarbeiter!$D91),TODAY()),Einstellungen!$F$13:$F$67)))*N(Mitarbeiter!$E91)/IF(Einstellungen!$C$11="7 Tage",7,5),N('Ist-Stunden'!V91)),MAX(IF(Einstellungen!$C$11="7 Tage",MAX(0,(MIN(DATE(2027,6,0),IF(Mitarbeiter!$D91="",DATE(2027,6,0),Mitarbeiter!$D91),TODAY()))-(MAX(DATE(2027,5,1),Mitarbeiter!$C91))+1),MAX(0,NETWORKDAYS(MAX(DATE(2027,5,1),Mitarbeiter!$C91),MIN(DATE(2027,6,0),IF(Mitarbeiter!$D91="",DATE(2027,6,0),Mitarbeiter!$D91),TODAY()),Einstellungen!$F$13:$F$67)))*N(Mitarbeiter!$E91)/IF(Einstellungen!$C$11="7 Tage",7,5),N('Ist-Stunden'!V91)+(N(Krankheitstage!AI91)+N(Krankheitstage!AU91))*N($C91))))</f>
        <v/>
      </c>
      <c r="BA91" s="76">
        <f>IF($B91="",0,IF(Einstellungen!$C$10="Ja",MAX(IF(Einstellungen!$C$11="7 Tage",MAX(0,(MIN(DATE(2027,7,0),IF(Mitarbeiter!$D91="",DATE(2027,7,0),Mitarbeiter!$D91),TODAY()))-(MAX(DATE(2027,6,1),Mitarbeiter!$C91))+1),MAX(0,NETWORKDAYS(MAX(DATE(2027,6,1),Mitarbeiter!$C91),MIN(DATE(2027,7,0),IF(Mitarbeiter!$D91="",DATE(2027,7,0),Mitarbeiter!$D91),TODAY()),Einstellungen!$F$13:$F$67)))*N(Mitarbeiter!$E91)/IF(Einstellungen!$C$11="7 Tage",7,5),N('Ist-Stunden'!W91)),MAX(IF(Einstellungen!$C$11="7 Tage",MAX(0,(MIN(DATE(2027,7,0),IF(Mitarbeiter!$D91="",DATE(2027,7,0),Mitarbeiter!$D91),TODAY()))-(MAX(DATE(2027,6,1),Mitarbeiter!$C91))+1),MAX(0,NETWORKDAYS(MAX(DATE(2027,6,1),Mitarbeiter!$C91),MIN(DATE(2027,7,0),IF(Mitarbeiter!$D91="",DATE(2027,7,0),Mitarbeiter!$D91),TODAY()),Einstellungen!$F$13:$F$67)))*N(Mitarbeiter!$E91)/IF(Einstellungen!$C$11="7 Tage",7,5),N('Ist-Stunden'!W91)+(N(Krankheitstage!AJ91)+N(Krankheitstage!AV91))*N($C91))))</f>
        <v/>
      </c>
      <c r="BB91" s="76">
        <f>IF($B91="",0,IF(Einstellungen!$C$10="Ja",MAX(IF(Einstellungen!$C$11="7 Tage",MAX(0,(MIN(DATE(2027,8,0),IF(Mitarbeiter!$D91="",DATE(2027,8,0),Mitarbeiter!$D91),TODAY()))-(MAX(DATE(2027,7,1),Mitarbeiter!$C91))+1),MAX(0,NETWORKDAYS(MAX(DATE(2027,7,1),Mitarbeiter!$C91),MIN(DATE(2027,8,0),IF(Mitarbeiter!$D91="",DATE(2027,8,0),Mitarbeiter!$D91),TODAY()),Einstellungen!$F$13:$F$67)))*N(Mitarbeiter!$E91)/IF(Einstellungen!$C$11="7 Tage",7,5),N('Ist-Stunden'!X91)),MAX(IF(Einstellungen!$C$11="7 Tage",MAX(0,(MIN(DATE(2027,8,0),IF(Mitarbeiter!$D91="",DATE(2027,8,0),Mitarbeiter!$D91),TODAY()))-(MAX(DATE(2027,7,1),Mitarbeiter!$C91))+1),MAX(0,NETWORKDAYS(MAX(DATE(2027,7,1),Mitarbeiter!$C91),MIN(DATE(2027,8,0),IF(Mitarbeiter!$D91="",DATE(2027,8,0),Mitarbeiter!$D91),TODAY()),Einstellungen!$F$13:$F$67)))*N(Mitarbeiter!$E91)/IF(Einstellungen!$C$11="7 Tage",7,5),N('Ist-Stunden'!X91)+(N(Krankheitstage!AK91)+N(Krankheitstage!AW91))*N($C91))))</f>
        <v/>
      </c>
      <c r="BC91" s="76">
        <f>IF($B91="",0,IF(Einstellungen!$C$10="Ja",MAX(IF(Einstellungen!$C$11="7 Tage",MAX(0,(MIN(DATE(2027,9,0),IF(Mitarbeiter!$D91="",DATE(2027,9,0),Mitarbeiter!$D91),TODAY()))-(MAX(DATE(2027,8,1),Mitarbeiter!$C91))+1),MAX(0,NETWORKDAYS(MAX(DATE(2027,8,1),Mitarbeiter!$C91),MIN(DATE(2027,9,0),IF(Mitarbeiter!$D91="",DATE(2027,9,0),Mitarbeiter!$D91),TODAY()),Einstellungen!$F$13:$F$67)))*N(Mitarbeiter!$E91)/IF(Einstellungen!$C$11="7 Tage",7,5),N('Ist-Stunden'!Y91)),MAX(IF(Einstellungen!$C$11="7 Tage",MAX(0,(MIN(DATE(2027,9,0),IF(Mitarbeiter!$D91="",DATE(2027,9,0),Mitarbeiter!$D91),TODAY()))-(MAX(DATE(2027,8,1),Mitarbeiter!$C91))+1),MAX(0,NETWORKDAYS(MAX(DATE(2027,8,1),Mitarbeiter!$C91),MIN(DATE(2027,9,0),IF(Mitarbeiter!$D91="",DATE(2027,9,0),Mitarbeiter!$D91),TODAY()),Einstellungen!$F$13:$F$67)))*N(Mitarbeiter!$E91)/IF(Einstellungen!$C$11="7 Tage",7,5),N('Ist-Stunden'!Y91)+(N(Krankheitstage!AL91)+N(Krankheitstage!AX91))*N($C91))))</f>
        <v/>
      </c>
      <c r="BD91" s="76">
        <f>IF($B91="",0,IF(Einstellungen!$C$10="Ja",MAX(IF(Einstellungen!$C$11="7 Tage",MAX(0,(MIN(DATE(2027,10,0),IF(Mitarbeiter!$D91="",DATE(2027,10,0),Mitarbeiter!$D91),TODAY()))-(MAX(DATE(2027,9,1),Mitarbeiter!$C91))+1),MAX(0,NETWORKDAYS(MAX(DATE(2027,9,1),Mitarbeiter!$C91),MIN(DATE(2027,10,0),IF(Mitarbeiter!$D91="",DATE(2027,10,0),Mitarbeiter!$D91),TODAY()),Einstellungen!$F$13:$F$67)))*N(Mitarbeiter!$E91)/IF(Einstellungen!$C$11="7 Tage",7,5),N('Ist-Stunden'!Z91)),MAX(IF(Einstellungen!$C$11="7 Tage",MAX(0,(MIN(DATE(2027,10,0),IF(Mitarbeiter!$D91="",DATE(2027,10,0),Mitarbeiter!$D91),TODAY()))-(MAX(DATE(2027,9,1),Mitarbeiter!$C91))+1),MAX(0,NETWORKDAYS(MAX(DATE(2027,9,1),Mitarbeiter!$C91),MIN(DATE(2027,10,0),IF(Mitarbeiter!$D91="",DATE(2027,10,0),Mitarbeiter!$D91),TODAY()),Einstellungen!$F$13:$F$67)))*N(Mitarbeiter!$E91)/IF(Einstellungen!$C$11="7 Tage",7,5),N('Ist-Stunden'!Z91)+(N(Krankheitstage!AM91)+N(Krankheitstage!AY91))*N($C91))))</f>
        <v/>
      </c>
      <c r="BE91" s="76">
        <f>IF($B91="",0,IF(Einstellungen!$C$10="Ja",MAX(IF(Einstellungen!$C$11="7 Tage",MAX(0,(MIN(DATE(2027,11,0),IF(Mitarbeiter!$D91="",DATE(2027,11,0),Mitarbeiter!$D91),TODAY()))-(MAX(DATE(2027,10,1),Mitarbeiter!$C91))+1),MAX(0,NETWORKDAYS(MAX(DATE(2027,10,1),Mitarbeiter!$C91),MIN(DATE(2027,11,0),IF(Mitarbeiter!$D91="",DATE(2027,11,0),Mitarbeiter!$D91),TODAY()),Einstellungen!$F$13:$F$67)))*N(Mitarbeiter!$E91)/IF(Einstellungen!$C$11="7 Tage",7,5),N('Ist-Stunden'!AA91)),MAX(IF(Einstellungen!$C$11="7 Tage",MAX(0,(MIN(DATE(2027,11,0),IF(Mitarbeiter!$D91="",DATE(2027,11,0),Mitarbeiter!$D91),TODAY()))-(MAX(DATE(2027,10,1),Mitarbeiter!$C91))+1),MAX(0,NETWORKDAYS(MAX(DATE(2027,10,1),Mitarbeiter!$C91),MIN(DATE(2027,11,0),IF(Mitarbeiter!$D91="",DATE(2027,11,0),Mitarbeiter!$D91),TODAY()),Einstellungen!$F$13:$F$67)))*N(Mitarbeiter!$E91)/IF(Einstellungen!$C$11="7 Tage",7,5),N('Ist-Stunden'!AA91)+(N(Krankheitstage!AN91)+N(Krankheitstage!AZ91))*N($C91))))</f>
        <v/>
      </c>
      <c r="BF91" s="76">
        <f>IF($B91="",0,IF(Einstellungen!$C$10="Ja",MAX(IF(Einstellungen!$C$11="7 Tage",MAX(0,(MIN(DATE(2027,12,0),IF(Mitarbeiter!$D91="",DATE(2027,12,0),Mitarbeiter!$D91),TODAY()))-(MAX(DATE(2027,11,1),Mitarbeiter!$C91))+1),MAX(0,NETWORKDAYS(MAX(DATE(2027,11,1),Mitarbeiter!$C91),MIN(DATE(2027,12,0),IF(Mitarbeiter!$D91="",DATE(2027,12,0),Mitarbeiter!$D91),TODAY()),Einstellungen!$F$13:$F$67)))*N(Mitarbeiter!$E91)/IF(Einstellungen!$C$11="7 Tage",7,5),N('Ist-Stunden'!AB91)),MAX(IF(Einstellungen!$C$11="7 Tage",MAX(0,(MIN(DATE(2027,12,0),IF(Mitarbeiter!$D91="",DATE(2027,12,0),Mitarbeiter!$D91),TODAY()))-(MAX(DATE(2027,11,1),Mitarbeiter!$C91))+1),MAX(0,NETWORKDAYS(MAX(DATE(2027,11,1),Mitarbeiter!$C91),MIN(DATE(2027,12,0),IF(Mitarbeiter!$D91="",DATE(2027,12,0),Mitarbeiter!$D91),TODAY()),Einstellungen!$F$13:$F$67)))*N(Mitarbeiter!$E91)/IF(Einstellungen!$C$11="7 Tage",7,5),N('Ist-Stunden'!AB91)+(N(Krankheitstage!AO91)+N(Krankheitstage!BA91))*N($C91))))</f>
        <v/>
      </c>
      <c r="BG91" s="76">
        <f>IF($B91="",0,IF(Einstellungen!$C$10="Ja",MAX(IF(Einstellungen!$C$11="7 Tage",MAX(0,(MIN(DATE(2027,13,0),IF(Mitarbeiter!$D91="",DATE(2027,13,0),Mitarbeiter!$D91),TODAY()))-(MAX(DATE(2027,12,1),Mitarbeiter!$C91))+1),MAX(0,NETWORKDAYS(MAX(DATE(2027,12,1),Mitarbeiter!$C91),MIN(DATE(2027,13,0),IF(Mitarbeiter!$D91="",DATE(2027,13,0),Mitarbeiter!$D91),TODAY()),Einstellungen!$F$13:$F$67)))*N(Mitarbeiter!$E91)/IF(Einstellungen!$C$11="7 Tage",7,5),N('Ist-Stunden'!AC91)),MAX(IF(Einstellungen!$C$11="7 Tage",MAX(0,(MIN(DATE(2027,13,0),IF(Mitarbeiter!$D91="",DATE(2027,13,0),Mitarbeiter!$D91),TODAY()))-(MAX(DATE(2027,12,1),Mitarbeiter!$C91))+1),MAX(0,NETWORKDAYS(MAX(DATE(2027,12,1),Mitarbeiter!$C91),MIN(DATE(2027,13,0),IF(Mitarbeiter!$D91="",DATE(2027,13,0),Mitarbeiter!$D91),TODAY()),Einstellungen!$F$13:$F$67)))*N(Mitarbeiter!$E91)/IF(Einstellungen!$C$11="7 Tage",7,5),N('Ist-Stunden'!AC91)+(N(Krankheitstage!AP91)+N(Krankheitstage!BB91))*N($C91))))</f>
        <v/>
      </c>
      <c r="BH91" s="76">
        <f>IF($B91="",0,IF(Einstellungen!$C$10="Ja",MAX(IF(Einstellungen!$C$11="7 Tage",MAX(0,(MIN(DATE(2028,2,0),IF(Mitarbeiter!$D91="",DATE(2028,2,0),Mitarbeiter!$D91),TODAY()))-(MAX(DATE(2028,1,1),Mitarbeiter!$C91))+1),MAX(0,NETWORKDAYS(MAX(DATE(2028,1,1),Mitarbeiter!$C91),MIN(DATE(2028,2,0),IF(Mitarbeiter!$D91="",DATE(2028,2,0),Mitarbeiter!$D91),TODAY()),Einstellungen!$F$13:$F$67)))*N(Mitarbeiter!$E91)/IF(Einstellungen!$C$11="7 Tage",7,5),N('Ist-Stunden'!AD91)),MAX(IF(Einstellungen!$C$11="7 Tage",MAX(0,(MIN(DATE(2028,2,0),IF(Mitarbeiter!$D91="",DATE(2028,2,0),Mitarbeiter!$D91),TODAY()))-(MAX(DATE(2028,1,1),Mitarbeiter!$C91))+1),MAX(0,NETWORKDAYS(MAX(DATE(2028,1,1),Mitarbeiter!$C91),MIN(DATE(2028,2,0),IF(Mitarbeiter!$D91="",DATE(2028,2,0),Mitarbeiter!$D91),TODAY()),Einstellungen!$F$13:$F$67)))*N(Mitarbeiter!$E91)/IF(Einstellungen!$C$11="7 Tage",7,5),N('Ist-Stunden'!AD91)+(N(Krankheitstage!BC91)+N(Krankheitstage!BO91))*N($C91))))</f>
        <v/>
      </c>
      <c r="BI91" s="76">
        <f>IF($B91="",0,IF(Einstellungen!$C$10="Ja",MAX(IF(Einstellungen!$C$11="7 Tage",MAX(0,(MIN(DATE(2028,3,0),IF(Mitarbeiter!$D91="",DATE(2028,3,0),Mitarbeiter!$D91),TODAY()))-(MAX(DATE(2028,2,1),Mitarbeiter!$C91))+1),MAX(0,NETWORKDAYS(MAX(DATE(2028,2,1),Mitarbeiter!$C91),MIN(DATE(2028,3,0),IF(Mitarbeiter!$D91="",DATE(2028,3,0),Mitarbeiter!$D91),TODAY()),Einstellungen!$F$13:$F$67)))*N(Mitarbeiter!$E91)/IF(Einstellungen!$C$11="7 Tage",7,5),N('Ist-Stunden'!AE91)),MAX(IF(Einstellungen!$C$11="7 Tage",MAX(0,(MIN(DATE(2028,3,0),IF(Mitarbeiter!$D91="",DATE(2028,3,0),Mitarbeiter!$D91),TODAY()))-(MAX(DATE(2028,2,1),Mitarbeiter!$C91))+1),MAX(0,NETWORKDAYS(MAX(DATE(2028,2,1),Mitarbeiter!$C91),MIN(DATE(2028,3,0),IF(Mitarbeiter!$D91="",DATE(2028,3,0),Mitarbeiter!$D91),TODAY()),Einstellungen!$F$13:$F$67)))*N(Mitarbeiter!$E91)/IF(Einstellungen!$C$11="7 Tage",7,5),N('Ist-Stunden'!AE91)+(N(Krankheitstage!BD91)+N(Krankheitstage!BP91))*N($C91))))</f>
        <v/>
      </c>
      <c r="BJ91" s="76">
        <f>IF($B91="",0,IF(Einstellungen!$C$10="Ja",MAX(IF(Einstellungen!$C$11="7 Tage",MAX(0,(MIN(DATE(2028,4,0),IF(Mitarbeiter!$D91="",DATE(2028,4,0),Mitarbeiter!$D91),TODAY()))-(MAX(DATE(2028,3,1),Mitarbeiter!$C91))+1),MAX(0,NETWORKDAYS(MAX(DATE(2028,3,1),Mitarbeiter!$C91),MIN(DATE(2028,4,0),IF(Mitarbeiter!$D91="",DATE(2028,4,0),Mitarbeiter!$D91),TODAY()),Einstellungen!$F$13:$F$67)))*N(Mitarbeiter!$E91)/IF(Einstellungen!$C$11="7 Tage",7,5),N('Ist-Stunden'!AF91)),MAX(IF(Einstellungen!$C$11="7 Tage",MAX(0,(MIN(DATE(2028,4,0),IF(Mitarbeiter!$D91="",DATE(2028,4,0),Mitarbeiter!$D91),TODAY()))-(MAX(DATE(2028,3,1),Mitarbeiter!$C91))+1),MAX(0,NETWORKDAYS(MAX(DATE(2028,3,1),Mitarbeiter!$C91),MIN(DATE(2028,4,0),IF(Mitarbeiter!$D91="",DATE(2028,4,0),Mitarbeiter!$D91),TODAY()),Einstellungen!$F$13:$F$67)))*N(Mitarbeiter!$E91)/IF(Einstellungen!$C$11="7 Tage",7,5),N('Ist-Stunden'!AF91)+(N(Krankheitstage!BE91)+N(Krankheitstage!BQ91))*N($C91))))</f>
        <v/>
      </c>
      <c r="BK91" s="76">
        <f>IF($B91="",0,IF(Einstellungen!$C$10="Ja",MAX(IF(Einstellungen!$C$11="7 Tage",MAX(0,(MIN(DATE(2028,5,0),IF(Mitarbeiter!$D91="",DATE(2028,5,0),Mitarbeiter!$D91),TODAY()))-(MAX(DATE(2028,4,1),Mitarbeiter!$C91))+1),MAX(0,NETWORKDAYS(MAX(DATE(2028,4,1),Mitarbeiter!$C91),MIN(DATE(2028,5,0),IF(Mitarbeiter!$D91="",DATE(2028,5,0),Mitarbeiter!$D91),TODAY()),Einstellungen!$F$13:$F$67)))*N(Mitarbeiter!$E91)/IF(Einstellungen!$C$11="7 Tage",7,5),N('Ist-Stunden'!AG91)),MAX(IF(Einstellungen!$C$11="7 Tage",MAX(0,(MIN(DATE(2028,5,0),IF(Mitarbeiter!$D91="",DATE(2028,5,0),Mitarbeiter!$D91),TODAY()))-(MAX(DATE(2028,4,1),Mitarbeiter!$C91))+1),MAX(0,NETWORKDAYS(MAX(DATE(2028,4,1),Mitarbeiter!$C91),MIN(DATE(2028,5,0),IF(Mitarbeiter!$D91="",DATE(2028,5,0),Mitarbeiter!$D91),TODAY()),Einstellungen!$F$13:$F$67)))*N(Mitarbeiter!$E91)/IF(Einstellungen!$C$11="7 Tage",7,5),N('Ist-Stunden'!AG91)+(N(Krankheitstage!BF91)+N(Krankheitstage!BR91))*N($C91))))</f>
        <v/>
      </c>
      <c r="BL91" s="76">
        <f>IF($B91="",0,IF(Einstellungen!$C$10="Ja",MAX(IF(Einstellungen!$C$11="7 Tage",MAX(0,(MIN(DATE(2028,6,0),IF(Mitarbeiter!$D91="",DATE(2028,6,0),Mitarbeiter!$D91),TODAY()))-(MAX(DATE(2028,5,1),Mitarbeiter!$C91))+1),MAX(0,NETWORKDAYS(MAX(DATE(2028,5,1),Mitarbeiter!$C91),MIN(DATE(2028,6,0),IF(Mitarbeiter!$D91="",DATE(2028,6,0),Mitarbeiter!$D91),TODAY()),Einstellungen!$F$13:$F$67)))*N(Mitarbeiter!$E91)/IF(Einstellungen!$C$11="7 Tage",7,5),N('Ist-Stunden'!AH91)),MAX(IF(Einstellungen!$C$11="7 Tage",MAX(0,(MIN(DATE(2028,6,0),IF(Mitarbeiter!$D91="",DATE(2028,6,0),Mitarbeiter!$D91),TODAY()))-(MAX(DATE(2028,5,1),Mitarbeiter!$C91))+1),MAX(0,NETWORKDAYS(MAX(DATE(2028,5,1),Mitarbeiter!$C91),MIN(DATE(2028,6,0),IF(Mitarbeiter!$D91="",DATE(2028,6,0),Mitarbeiter!$D91),TODAY()),Einstellungen!$F$13:$F$67)))*N(Mitarbeiter!$E91)/IF(Einstellungen!$C$11="7 Tage",7,5),N('Ist-Stunden'!AH91)+(N(Krankheitstage!BG91)+N(Krankheitstage!BS91))*N($C91))))</f>
        <v/>
      </c>
      <c r="BM91" s="76">
        <f>IF($B91="",0,IF(Einstellungen!$C$10="Ja",MAX(IF(Einstellungen!$C$11="7 Tage",MAX(0,(MIN(DATE(2028,7,0),IF(Mitarbeiter!$D91="",DATE(2028,7,0),Mitarbeiter!$D91),TODAY()))-(MAX(DATE(2028,6,1),Mitarbeiter!$C91))+1),MAX(0,NETWORKDAYS(MAX(DATE(2028,6,1),Mitarbeiter!$C91),MIN(DATE(2028,7,0),IF(Mitarbeiter!$D91="",DATE(2028,7,0),Mitarbeiter!$D91),TODAY()),Einstellungen!$F$13:$F$67)))*N(Mitarbeiter!$E91)/IF(Einstellungen!$C$11="7 Tage",7,5),N('Ist-Stunden'!AI91)),MAX(IF(Einstellungen!$C$11="7 Tage",MAX(0,(MIN(DATE(2028,7,0),IF(Mitarbeiter!$D91="",DATE(2028,7,0),Mitarbeiter!$D91),TODAY()))-(MAX(DATE(2028,6,1),Mitarbeiter!$C91))+1),MAX(0,NETWORKDAYS(MAX(DATE(2028,6,1),Mitarbeiter!$C91),MIN(DATE(2028,7,0),IF(Mitarbeiter!$D91="",DATE(2028,7,0),Mitarbeiter!$D91),TODAY()),Einstellungen!$F$13:$F$67)))*N(Mitarbeiter!$E91)/IF(Einstellungen!$C$11="7 Tage",7,5),N('Ist-Stunden'!AI91)+(N(Krankheitstage!BH91)+N(Krankheitstage!BT91))*N($C91))))</f>
        <v/>
      </c>
      <c r="BN91" s="76">
        <f>IF($B91="",0,IF(Einstellungen!$C$10="Ja",MAX(IF(Einstellungen!$C$11="7 Tage",MAX(0,(MIN(DATE(2028,8,0),IF(Mitarbeiter!$D91="",DATE(2028,8,0),Mitarbeiter!$D91),TODAY()))-(MAX(DATE(2028,7,1),Mitarbeiter!$C91))+1),MAX(0,NETWORKDAYS(MAX(DATE(2028,7,1),Mitarbeiter!$C91),MIN(DATE(2028,8,0),IF(Mitarbeiter!$D91="",DATE(2028,8,0),Mitarbeiter!$D91),TODAY()),Einstellungen!$F$13:$F$67)))*N(Mitarbeiter!$E91)/IF(Einstellungen!$C$11="7 Tage",7,5),N('Ist-Stunden'!AJ91)),MAX(IF(Einstellungen!$C$11="7 Tage",MAX(0,(MIN(DATE(2028,8,0),IF(Mitarbeiter!$D91="",DATE(2028,8,0),Mitarbeiter!$D91),TODAY()))-(MAX(DATE(2028,7,1),Mitarbeiter!$C91))+1),MAX(0,NETWORKDAYS(MAX(DATE(2028,7,1),Mitarbeiter!$C91),MIN(DATE(2028,8,0),IF(Mitarbeiter!$D91="",DATE(2028,8,0),Mitarbeiter!$D91),TODAY()),Einstellungen!$F$13:$F$67)))*N(Mitarbeiter!$E91)/IF(Einstellungen!$C$11="7 Tage",7,5),N('Ist-Stunden'!AJ91)+(N(Krankheitstage!BI91)+N(Krankheitstage!BU91))*N($C91))))</f>
        <v/>
      </c>
      <c r="BO91" s="76">
        <f>IF($B91="",0,IF(Einstellungen!$C$10="Ja",MAX(IF(Einstellungen!$C$11="7 Tage",MAX(0,(MIN(DATE(2028,9,0),IF(Mitarbeiter!$D91="",DATE(2028,9,0),Mitarbeiter!$D91),TODAY()))-(MAX(DATE(2028,8,1),Mitarbeiter!$C91))+1),MAX(0,NETWORKDAYS(MAX(DATE(2028,8,1),Mitarbeiter!$C91),MIN(DATE(2028,9,0),IF(Mitarbeiter!$D91="",DATE(2028,9,0),Mitarbeiter!$D91),TODAY()),Einstellungen!$F$13:$F$67)))*N(Mitarbeiter!$E91)/IF(Einstellungen!$C$11="7 Tage",7,5),N('Ist-Stunden'!AK91)),MAX(IF(Einstellungen!$C$11="7 Tage",MAX(0,(MIN(DATE(2028,9,0),IF(Mitarbeiter!$D91="",DATE(2028,9,0),Mitarbeiter!$D91),TODAY()))-(MAX(DATE(2028,8,1),Mitarbeiter!$C91))+1),MAX(0,NETWORKDAYS(MAX(DATE(2028,8,1),Mitarbeiter!$C91),MIN(DATE(2028,9,0),IF(Mitarbeiter!$D91="",DATE(2028,9,0),Mitarbeiter!$D91),TODAY()),Einstellungen!$F$13:$F$67)))*N(Mitarbeiter!$E91)/IF(Einstellungen!$C$11="7 Tage",7,5),N('Ist-Stunden'!AK91)+(N(Krankheitstage!BJ91)+N(Krankheitstage!BV91))*N($C91))))</f>
        <v/>
      </c>
      <c r="BP91" s="76">
        <f>IF($B91="",0,IF(Einstellungen!$C$10="Ja",MAX(IF(Einstellungen!$C$11="7 Tage",MAX(0,(MIN(DATE(2028,10,0),IF(Mitarbeiter!$D91="",DATE(2028,10,0),Mitarbeiter!$D91),TODAY()))-(MAX(DATE(2028,9,1),Mitarbeiter!$C91))+1),MAX(0,NETWORKDAYS(MAX(DATE(2028,9,1),Mitarbeiter!$C91),MIN(DATE(2028,10,0),IF(Mitarbeiter!$D91="",DATE(2028,10,0),Mitarbeiter!$D91),TODAY()),Einstellungen!$F$13:$F$67)))*N(Mitarbeiter!$E91)/IF(Einstellungen!$C$11="7 Tage",7,5),N('Ist-Stunden'!AL91)),MAX(IF(Einstellungen!$C$11="7 Tage",MAX(0,(MIN(DATE(2028,10,0),IF(Mitarbeiter!$D91="",DATE(2028,10,0),Mitarbeiter!$D91),TODAY()))-(MAX(DATE(2028,9,1),Mitarbeiter!$C91))+1),MAX(0,NETWORKDAYS(MAX(DATE(2028,9,1),Mitarbeiter!$C91),MIN(DATE(2028,10,0),IF(Mitarbeiter!$D91="",DATE(2028,10,0),Mitarbeiter!$D91),TODAY()),Einstellungen!$F$13:$F$67)))*N(Mitarbeiter!$E91)/IF(Einstellungen!$C$11="7 Tage",7,5),N('Ist-Stunden'!AL91)+(N(Krankheitstage!BK91)+N(Krankheitstage!BW91))*N($C91))))</f>
        <v/>
      </c>
      <c r="BQ91" s="76">
        <f>IF($B91="",0,IF(Einstellungen!$C$10="Ja",MAX(IF(Einstellungen!$C$11="7 Tage",MAX(0,(MIN(DATE(2028,11,0),IF(Mitarbeiter!$D91="",DATE(2028,11,0),Mitarbeiter!$D91),TODAY()))-(MAX(DATE(2028,10,1),Mitarbeiter!$C91))+1),MAX(0,NETWORKDAYS(MAX(DATE(2028,10,1),Mitarbeiter!$C91),MIN(DATE(2028,11,0),IF(Mitarbeiter!$D91="",DATE(2028,11,0),Mitarbeiter!$D91),TODAY()),Einstellungen!$F$13:$F$67)))*N(Mitarbeiter!$E91)/IF(Einstellungen!$C$11="7 Tage",7,5),N('Ist-Stunden'!AM91)),MAX(IF(Einstellungen!$C$11="7 Tage",MAX(0,(MIN(DATE(2028,11,0),IF(Mitarbeiter!$D91="",DATE(2028,11,0),Mitarbeiter!$D91),TODAY()))-(MAX(DATE(2028,10,1),Mitarbeiter!$C91))+1),MAX(0,NETWORKDAYS(MAX(DATE(2028,10,1),Mitarbeiter!$C91),MIN(DATE(2028,11,0),IF(Mitarbeiter!$D91="",DATE(2028,11,0),Mitarbeiter!$D91),TODAY()),Einstellungen!$F$13:$F$67)))*N(Mitarbeiter!$E91)/IF(Einstellungen!$C$11="7 Tage",7,5),N('Ist-Stunden'!AM91)+(N(Krankheitstage!BL91)+N(Krankheitstage!BX91))*N($C91))))</f>
        <v/>
      </c>
      <c r="BR91" s="76">
        <f>IF($B91="",0,IF(Einstellungen!$C$10="Ja",MAX(IF(Einstellungen!$C$11="7 Tage",MAX(0,(MIN(DATE(2028,12,0),IF(Mitarbeiter!$D91="",DATE(2028,12,0),Mitarbeiter!$D91),TODAY()))-(MAX(DATE(2028,11,1),Mitarbeiter!$C91))+1),MAX(0,NETWORKDAYS(MAX(DATE(2028,11,1),Mitarbeiter!$C91),MIN(DATE(2028,12,0),IF(Mitarbeiter!$D91="",DATE(2028,12,0),Mitarbeiter!$D91),TODAY()),Einstellungen!$F$13:$F$67)))*N(Mitarbeiter!$E91)/IF(Einstellungen!$C$11="7 Tage",7,5),N('Ist-Stunden'!AN91)),MAX(IF(Einstellungen!$C$11="7 Tage",MAX(0,(MIN(DATE(2028,12,0),IF(Mitarbeiter!$D91="",DATE(2028,12,0),Mitarbeiter!$D91),TODAY()))-(MAX(DATE(2028,11,1),Mitarbeiter!$C91))+1),MAX(0,NETWORKDAYS(MAX(DATE(2028,11,1),Mitarbeiter!$C91),MIN(DATE(2028,12,0),IF(Mitarbeiter!$D91="",DATE(2028,12,0),Mitarbeiter!$D91),TODAY()),Einstellungen!$F$13:$F$67)))*N(Mitarbeiter!$E91)/IF(Einstellungen!$C$11="7 Tage",7,5),N('Ist-Stunden'!AN91)+(N(Krankheitstage!BM91)+N(Krankheitstage!BY91))*N($C91))))</f>
        <v/>
      </c>
      <c r="BS91" s="76">
        <f>IF($B91="",0,IF(Einstellungen!$C$10="Ja",MAX(IF(Einstellungen!$C$11="7 Tage",MAX(0,(MIN(DATE(2028,13,0),IF(Mitarbeiter!$D91="",DATE(2028,13,0),Mitarbeiter!$D91),TODAY()))-(MAX(DATE(2028,12,1),Mitarbeiter!$C91))+1),MAX(0,NETWORKDAYS(MAX(DATE(2028,12,1),Mitarbeiter!$C91),MIN(DATE(2028,13,0),IF(Mitarbeiter!$D91="",DATE(2028,13,0),Mitarbeiter!$D91),TODAY()),Einstellungen!$F$13:$F$67)))*N(Mitarbeiter!$E91)/IF(Einstellungen!$C$11="7 Tage",7,5),N('Ist-Stunden'!AO91)),MAX(IF(Einstellungen!$C$11="7 Tage",MAX(0,(MIN(DATE(2028,13,0),IF(Mitarbeiter!$D91="",DATE(2028,13,0),Mitarbeiter!$D91),TODAY()))-(MAX(DATE(2028,12,1),Mitarbeiter!$C91))+1),MAX(0,NETWORKDAYS(MAX(DATE(2028,12,1),Mitarbeiter!$C91),MIN(DATE(2028,13,0),IF(Mitarbeiter!$D91="",DATE(2028,13,0),Mitarbeiter!$D91),TODAY()),Einstellungen!$F$13:$F$67)))*N(Mitarbeiter!$E91)/IF(Einstellungen!$C$11="7 Tage",7,5),N('Ist-Stunden'!AO91)+(N(Krankheitstage!BN91)+N(Krankheitstage!BZ91))*N($C91))))</f>
        <v/>
      </c>
      <c r="BT91" s="76">
        <f>IF($B91="",0,IF(Einstellungen!$C$10="Ja",MAX(IF(Einstellungen!$C$11="7 Tage",MAX(0,(MIN(DATE(2029,2,0),IF(Mitarbeiter!$D91="",DATE(2029,2,0),Mitarbeiter!$D91),TODAY()))-(MAX(DATE(2029,1,1),Mitarbeiter!$C91))+1),MAX(0,NETWORKDAYS(MAX(DATE(2029,1,1),Mitarbeiter!$C91),MIN(DATE(2029,2,0),IF(Mitarbeiter!$D91="",DATE(2029,2,0),Mitarbeiter!$D91),TODAY()),Einstellungen!$F$13:$F$67)))*N(Mitarbeiter!$E91)/IF(Einstellungen!$C$11="7 Tage",7,5),N('Ist-Stunden'!AP91)),MAX(IF(Einstellungen!$C$11="7 Tage",MAX(0,(MIN(DATE(2029,2,0),IF(Mitarbeiter!$D91="",DATE(2029,2,0),Mitarbeiter!$D91),TODAY()))-(MAX(DATE(2029,1,1),Mitarbeiter!$C91))+1),MAX(0,NETWORKDAYS(MAX(DATE(2029,1,1),Mitarbeiter!$C91),MIN(DATE(2029,2,0),IF(Mitarbeiter!$D91="",DATE(2029,2,0),Mitarbeiter!$D91),TODAY()),Einstellungen!$F$13:$F$67)))*N(Mitarbeiter!$E91)/IF(Einstellungen!$C$11="7 Tage",7,5),N('Ist-Stunden'!AP91)+(N(Krankheitstage!CA91)+N(Krankheitstage!CM91))*N($C91))))</f>
        <v/>
      </c>
      <c r="BU91" s="76">
        <f>IF($B91="",0,IF(Einstellungen!$C$10="Ja",MAX(IF(Einstellungen!$C$11="7 Tage",MAX(0,(MIN(DATE(2029,3,0),IF(Mitarbeiter!$D91="",DATE(2029,3,0),Mitarbeiter!$D91),TODAY()))-(MAX(DATE(2029,2,1),Mitarbeiter!$C91))+1),MAX(0,NETWORKDAYS(MAX(DATE(2029,2,1),Mitarbeiter!$C91),MIN(DATE(2029,3,0),IF(Mitarbeiter!$D91="",DATE(2029,3,0),Mitarbeiter!$D91),TODAY()),Einstellungen!$F$13:$F$67)))*N(Mitarbeiter!$E91)/IF(Einstellungen!$C$11="7 Tage",7,5),N('Ist-Stunden'!AQ91)),MAX(IF(Einstellungen!$C$11="7 Tage",MAX(0,(MIN(DATE(2029,3,0),IF(Mitarbeiter!$D91="",DATE(2029,3,0),Mitarbeiter!$D91),TODAY()))-(MAX(DATE(2029,2,1),Mitarbeiter!$C91))+1),MAX(0,NETWORKDAYS(MAX(DATE(2029,2,1),Mitarbeiter!$C91),MIN(DATE(2029,3,0),IF(Mitarbeiter!$D91="",DATE(2029,3,0),Mitarbeiter!$D91),TODAY()),Einstellungen!$F$13:$F$67)))*N(Mitarbeiter!$E91)/IF(Einstellungen!$C$11="7 Tage",7,5),N('Ist-Stunden'!AQ91)+(N(Krankheitstage!CB91)+N(Krankheitstage!CN91))*N($C91))))</f>
        <v/>
      </c>
      <c r="BV91" s="76">
        <f>IF($B91="",0,IF(Einstellungen!$C$10="Ja",MAX(IF(Einstellungen!$C$11="7 Tage",MAX(0,(MIN(DATE(2029,4,0),IF(Mitarbeiter!$D91="",DATE(2029,4,0),Mitarbeiter!$D91),TODAY()))-(MAX(DATE(2029,3,1),Mitarbeiter!$C91))+1),MAX(0,NETWORKDAYS(MAX(DATE(2029,3,1),Mitarbeiter!$C91),MIN(DATE(2029,4,0),IF(Mitarbeiter!$D91="",DATE(2029,4,0),Mitarbeiter!$D91),TODAY()),Einstellungen!$F$13:$F$67)))*N(Mitarbeiter!$E91)/IF(Einstellungen!$C$11="7 Tage",7,5),N('Ist-Stunden'!AR91)),MAX(IF(Einstellungen!$C$11="7 Tage",MAX(0,(MIN(DATE(2029,4,0),IF(Mitarbeiter!$D91="",DATE(2029,4,0),Mitarbeiter!$D91),TODAY()))-(MAX(DATE(2029,3,1),Mitarbeiter!$C91))+1),MAX(0,NETWORKDAYS(MAX(DATE(2029,3,1),Mitarbeiter!$C91),MIN(DATE(2029,4,0),IF(Mitarbeiter!$D91="",DATE(2029,4,0),Mitarbeiter!$D91),TODAY()),Einstellungen!$F$13:$F$67)))*N(Mitarbeiter!$E91)/IF(Einstellungen!$C$11="7 Tage",7,5),N('Ist-Stunden'!AR91)+(N(Krankheitstage!CC91)+N(Krankheitstage!CO91))*N($C91))))</f>
        <v/>
      </c>
      <c r="BW91" s="76">
        <f>IF($B91="",0,IF(Einstellungen!$C$10="Ja",MAX(IF(Einstellungen!$C$11="7 Tage",MAX(0,(MIN(DATE(2029,5,0),IF(Mitarbeiter!$D91="",DATE(2029,5,0),Mitarbeiter!$D91),TODAY()))-(MAX(DATE(2029,4,1),Mitarbeiter!$C91))+1),MAX(0,NETWORKDAYS(MAX(DATE(2029,4,1),Mitarbeiter!$C91),MIN(DATE(2029,5,0),IF(Mitarbeiter!$D91="",DATE(2029,5,0),Mitarbeiter!$D91),TODAY()),Einstellungen!$F$13:$F$67)))*N(Mitarbeiter!$E91)/IF(Einstellungen!$C$11="7 Tage",7,5),N('Ist-Stunden'!AS91)),MAX(IF(Einstellungen!$C$11="7 Tage",MAX(0,(MIN(DATE(2029,5,0),IF(Mitarbeiter!$D91="",DATE(2029,5,0),Mitarbeiter!$D91),TODAY()))-(MAX(DATE(2029,4,1),Mitarbeiter!$C91))+1),MAX(0,NETWORKDAYS(MAX(DATE(2029,4,1),Mitarbeiter!$C91),MIN(DATE(2029,5,0),IF(Mitarbeiter!$D91="",DATE(2029,5,0),Mitarbeiter!$D91),TODAY()),Einstellungen!$F$13:$F$67)))*N(Mitarbeiter!$E91)/IF(Einstellungen!$C$11="7 Tage",7,5),N('Ist-Stunden'!AS91)+(N(Krankheitstage!CD91)+N(Krankheitstage!CP91))*N($C91))))</f>
        <v/>
      </c>
      <c r="BX91" s="76">
        <f>IF($B91="",0,IF(Einstellungen!$C$10="Ja",MAX(IF(Einstellungen!$C$11="7 Tage",MAX(0,(MIN(DATE(2029,6,0),IF(Mitarbeiter!$D91="",DATE(2029,6,0),Mitarbeiter!$D91),TODAY()))-(MAX(DATE(2029,5,1),Mitarbeiter!$C91))+1),MAX(0,NETWORKDAYS(MAX(DATE(2029,5,1),Mitarbeiter!$C91),MIN(DATE(2029,6,0),IF(Mitarbeiter!$D91="",DATE(2029,6,0),Mitarbeiter!$D91),TODAY()),Einstellungen!$F$13:$F$67)))*N(Mitarbeiter!$E91)/IF(Einstellungen!$C$11="7 Tage",7,5),N('Ist-Stunden'!AT91)),MAX(IF(Einstellungen!$C$11="7 Tage",MAX(0,(MIN(DATE(2029,6,0),IF(Mitarbeiter!$D91="",DATE(2029,6,0),Mitarbeiter!$D91),TODAY()))-(MAX(DATE(2029,5,1),Mitarbeiter!$C91))+1),MAX(0,NETWORKDAYS(MAX(DATE(2029,5,1),Mitarbeiter!$C91),MIN(DATE(2029,6,0),IF(Mitarbeiter!$D91="",DATE(2029,6,0),Mitarbeiter!$D91),TODAY()),Einstellungen!$F$13:$F$67)))*N(Mitarbeiter!$E91)/IF(Einstellungen!$C$11="7 Tage",7,5),N('Ist-Stunden'!AT91)+(N(Krankheitstage!CE91)+N(Krankheitstage!CQ91))*N($C91))))</f>
        <v/>
      </c>
      <c r="BY91" s="76">
        <f>IF($B91="",0,IF(Einstellungen!$C$10="Ja",MAX(IF(Einstellungen!$C$11="7 Tage",MAX(0,(MIN(DATE(2029,7,0),IF(Mitarbeiter!$D91="",DATE(2029,7,0),Mitarbeiter!$D91),TODAY()))-(MAX(DATE(2029,6,1),Mitarbeiter!$C91))+1),MAX(0,NETWORKDAYS(MAX(DATE(2029,6,1),Mitarbeiter!$C91),MIN(DATE(2029,7,0),IF(Mitarbeiter!$D91="",DATE(2029,7,0),Mitarbeiter!$D91),TODAY()),Einstellungen!$F$13:$F$67)))*N(Mitarbeiter!$E91)/IF(Einstellungen!$C$11="7 Tage",7,5),N('Ist-Stunden'!AU91)),MAX(IF(Einstellungen!$C$11="7 Tage",MAX(0,(MIN(DATE(2029,7,0),IF(Mitarbeiter!$D91="",DATE(2029,7,0),Mitarbeiter!$D91),TODAY()))-(MAX(DATE(2029,6,1),Mitarbeiter!$C91))+1),MAX(0,NETWORKDAYS(MAX(DATE(2029,6,1),Mitarbeiter!$C91),MIN(DATE(2029,7,0),IF(Mitarbeiter!$D91="",DATE(2029,7,0),Mitarbeiter!$D91),TODAY()),Einstellungen!$F$13:$F$67)))*N(Mitarbeiter!$E91)/IF(Einstellungen!$C$11="7 Tage",7,5),N('Ist-Stunden'!AU91)+(N(Krankheitstage!CF91)+N(Krankheitstage!CR91))*N($C91))))</f>
        <v/>
      </c>
      <c r="BZ91" s="76">
        <f>IF($B91="",0,IF(Einstellungen!$C$10="Ja",MAX(IF(Einstellungen!$C$11="7 Tage",MAX(0,(MIN(DATE(2029,8,0),IF(Mitarbeiter!$D91="",DATE(2029,8,0),Mitarbeiter!$D91),TODAY()))-(MAX(DATE(2029,7,1),Mitarbeiter!$C91))+1),MAX(0,NETWORKDAYS(MAX(DATE(2029,7,1),Mitarbeiter!$C91),MIN(DATE(2029,8,0),IF(Mitarbeiter!$D91="",DATE(2029,8,0),Mitarbeiter!$D91),TODAY()),Einstellungen!$F$13:$F$67)))*N(Mitarbeiter!$E91)/IF(Einstellungen!$C$11="7 Tage",7,5),N('Ist-Stunden'!AV91)),MAX(IF(Einstellungen!$C$11="7 Tage",MAX(0,(MIN(DATE(2029,8,0),IF(Mitarbeiter!$D91="",DATE(2029,8,0),Mitarbeiter!$D91),TODAY()))-(MAX(DATE(2029,7,1),Mitarbeiter!$C91))+1),MAX(0,NETWORKDAYS(MAX(DATE(2029,7,1),Mitarbeiter!$C91),MIN(DATE(2029,8,0),IF(Mitarbeiter!$D91="",DATE(2029,8,0),Mitarbeiter!$D91),TODAY()),Einstellungen!$F$13:$F$67)))*N(Mitarbeiter!$E91)/IF(Einstellungen!$C$11="7 Tage",7,5),N('Ist-Stunden'!AV91)+(N(Krankheitstage!CG91)+N(Krankheitstage!CS91))*N($C91))))</f>
        <v/>
      </c>
      <c r="CA91" s="76">
        <f>IF($B91="",0,IF(Einstellungen!$C$10="Ja",MAX(IF(Einstellungen!$C$11="7 Tage",MAX(0,(MIN(DATE(2029,9,0),IF(Mitarbeiter!$D91="",DATE(2029,9,0),Mitarbeiter!$D91),TODAY()))-(MAX(DATE(2029,8,1),Mitarbeiter!$C91))+1),MAX(0,NETWORKDAYS(MAX(DATE(2029,8,1),Mitarbeiter!$C91),MIN(DATE(2029,9,0),IF(Mitarbeiter!$D91="",DATE(2029,9,0),Mitarbeiter!$D91),TODAY()),Einstellungen!$F$13:$F$67)))*N(Mitarbeiter!$E91)/IF(Einstellungen!$C$11="7 Tage",7,5),N('Ist-Stunden'!AW91)),MAX(IF(Einstellungen!$C$11="7 Tage",MAX(0,(MIN(DATE(2029,9,0),IF(Mitarbeiter!$D91="",DATE(2029,9,0),Mitarbeiter!$D91),TODAY()))-(MAX(DATE(2029,8,1),Mitarbeiter!$C91))+1),MAX(0,NETWORKDAYS(MAX(DATE(2029,8,1),Mitarbeiter!$C91),MIN(DATE(2029,9,0),IF(Mitarbeiter!$D91="",DATE(2029,9,0),Mitarbeiter!$D91),TODAY()),Einstellungen!$F$13:$F$67)))*N(Mitarbeiter!$E91)/IF(Einstellungen!$C$11="7 Tage",7,5),N('Ist-Stunden'!AW91)+(N(Krankheitstage!CH91)+N(Krankheitstage!CT91))*N($C91))))</f>
        <v/>
      </c>
      <c r="CB91" s="76">
        <f>IF($B91="",0,IF(Einstellungen!$C$10="Ja",MAX(IF(Einstellungen!$C$11="7 Tage",MAX(0,(MIN(DATE(2029,10,0),IF(Mitarbeiter!$D91="",DATE(2029,10,0),Mitarbeiter!$D91),TODAY()))-(MAX(DATE(2029,9,1),Mitarbeiter!$C91))+1),MAX(0,NETWORKDAYS(MAX(DATE(2029,9,1),Mitarbeiter!$C91),MIN(DATE(2029,10,0),IF(Mitarbeiter!$D91="",DATE(2029,10,0),Mitarbeiter!$D91),TODAY()),Einstellungen!$F$13:$F$67)))*N(Mitarbeiter!$E91)/IF(Einstellungen!$C$11="7 Tage",7,5),N('Ist-Stunden'!AX91)),MAX(IF(Einstellungen!$C$11="7 Tage",MAX(0,(MIN(DATE(2029,10,0),IF(Mitarbeiter!$D91="",DATE(2029,10,0),Mitarbeiter!$D91),TODAY()))-(MAX(DATE(2029,9,1),Mitarbeiter!$C91))+1),MAX(0,NETWORKDAYS(MAX(DATE(2029,9,1),Mitarbeiter!$C91),MIN(DATE(2029,10,0),IF(Mitarbeiter!$D91="",DATE(2029,10,0),Mitarbeiter!$D91),TODAY()),Einstellungen!$F$13:$F$67)))*N(Mitarbeiter!$E91)/IF(Einstellungen!$C$11="7 Tage",7,5),N('Ist-Stunden'!AX91)+(N(Krankheitstage!CI91)+N(Krankheitstage!CU91))*N($C91))))</f>
        <v/>
      </c>
      <c r="CC91" s="76">
        <f>IF($B91="",0,IF(Einstellungen!$C$10="Ja",MAX(IF(Einstellungen!$C$11="7 Tage",MAX(0,(MIN(DATE(2029,11,0),IF(Mitarbeiter!$D91="",DATE(2029,11,0),Mitarbeiter!$D91),TODAY()))-(MAX(DATE(2029,10,1),Mitarbeiter!$C91))+1),MAX(0,NETWORKDAYS(MAX(DATE(2029,10,1),Mitarbeiter!$C91),MIN(DATE(2029,11,0),IF(Mitarbeiter!$D91="",DATE(2029,11,0),Mitarbeiter!$D91),TODAY()),Einstellungen!$F$13:$F$67)))*N(Mitarbeiter!$E91)/IF(Einstellungen!$C$11="7 Tage",7,5),N('Ist-Stunden'!AY91)),MAX(IF(Einstellungen!$C$11="7 Tage",MAX(0,(MIN(DATE(2029,11,0),IF(Mitarbeiter!$D91="",DATE(2029,11,0),Mitarbeiter!$D91),TODAY()))-(MAX(DATE(2029,10,1),Mitarbeiter!$C91))+1),MAX(0,NETWORKDAYS(MAX(DATE(2029,10,1),Mitarbeiter!$C91),MIN(DATE(2029,11,0),IF(Mitarbeiter!$D91="",DATE(2029,11,0),Mitarbeiter!$D91),TODAY()),Einstellungen!$F$13:$F$67)))*N(Mitarbeiter!$E91)/IF(Einstellungen!$C$11="7 Tage",7,5),N('Ist-Stunden'!AY91)+(N(Krankheitstage!CJ91)+N(Krankheitstage!CV91))*N($C91))))</f>
        <v/>
      </c>
      <c r="CD91" s="76">
        <f>IF($B91="",0,IF(Einstellungen!$C$10="Ja",MAX(IF(Einstellungen!$C$11="7 Tage",MAX(0,(MIN(DATE(2029,12,0),IF(Mitarbeiter!$D91="",DATE(2029,12,0),Mitarbeiter!$D91),TODAY()))-(MAX(DATE(2029,11,1),Mitarbeiter!$C91))+1),MAX(0,NETWORKDAYS(MAX(DATE(2029,11,1),Mitarbeiter!$C91),MIN(DATE(2029,12,0),IF(Mitarbeiter!$D91="",DATE(2029,12,0),Mitarbeiter!$D91),TODAY()),Einstellungen!$F$13:$F$67)))*N(Mitarbeiter!$E91)/IF(Einstellungen!$C$11="7 Tage",7,5),N('Ist-Stunden'!AZ91)),MAX(IF(Einstellungen!$C$11="7 Tage",MAX(0,(MIN(DATE(2029,12,0),IF(Mitarbeiter!$D91="",DATE(2029,12,0),Mitarbeiter!$D91),TODAY()))-(MAX(DATE(2029,11,1),Mitarbeiter!$C91))+1),MAX(0,NETWORKDAYS(MAX(DATE(2029,11,1),Mitarbeiter!$C91),MIN(DATE(2029,12,0),IF(Mitarbeiter!$D91="",DATE(2029,12,0),Mitarbeiter!$D91),TODAY()),Einstellungen!$F$13:$F$67)))*N(Mitarbeiter!$E91)/IF(Einstellungen!$C$11="7 Tage",7,5),N('Ist-Stunden'!AZ91)+(N(Krankheitstage!CK91)+N(Krankheitstage!CW91))*N($C91))))</f>
        <v/>
      </c>
      <c r="CE91" s="76">
        <f>IF($B91="",0,IF(Einstellungen!$C$10="Ja",MAX(IF(Einstellungen!$C$11="7 Tage",MAX(0,(MIN(DATE(2029,13,0),IF(Mitarbeiter!$D91="",DATE(2029,13,0),Mitarbeiter!$D91),TODAY()))-(MAX(DATE(2029,12,1),Mitarbeiter!$C91))+1),MAX(0,NETWORKDAYS(MAX(DATE(2029,12,1),Mitarbeiter!$C91),MIN(DATE(2029,13,0),IF(Mitarbeiter!$D91="",DATE(2029,13,0),Mitarbeiter!$D91),TODAY()),Einstellungen!$F$13:$F$67)))*N(Mitarbeiter!$E91)/IF(Einstellungen!$C$11="7 Tage",7,5),N('Ist-Stunden'!BA91)),MAX(IF(Einstellungen!$C$11="7 Tage",MAX(0,(MIN(DATE(2029,13,0),IF(Mitarbeiter!$D91="",DATE(2029,13,0),Mitarbeiter!$D91),TODAY()))-(MAX(DATE(2029,12,1),Mitarbeiter!$C91))+1),MAX(0,NETWORKDAYS(MAX(DATE(2029,12,1),Mitarbeiter!$C91),MIN(DATE(2029,13,0),IF(Mitarbeiter!$D91="",DATE(2029,13,0),Mitarbeiter!$D91),TODAY()),Einstellungen!$F$13:$F$67)))*N(Mitarbeiter!$E91)/IF(Einstellungen!$C$11="7 Tage",7,5),N('Ist-Stunden'!BA91)+(N(Krankheitstage!CL91)+N(Krankheitstage!CX91))*N($C91))))</f>
        <v/>
      </c>
      <c r="CF91" s="76">
        <f>IF($B91="",0,IF(Einstellungen!$C$10="Ja",MAX(IF(Einstellungen!$C$11="7 Tage",MAX(0,(MIN(DATE(2030,2,0),IF(Mitarbeiter!$D91="",DATE(2030,2,0),Mitarbeiter!$D91),TODAY()))-(MAX(DATE(2030,1,1),Mitarbeiter!$C91))+1),MAX(0,NETWORKDAYS(MAX(DATE(2030,1,1),Mitarbeiter!$C91),MIN(DATE(2030,2,0),IF(Mitarbeiter!$D91="",DATE(2030,2,0),Mitarbeiter!$D91),TODAY()),Einstellungen!$F$13:$F$67)))*N(Mitarbeiter!$E91)/IF(Einstellungen!$C$11="7 Tage",7,5),N('Ist-Stunden'!BB91)),MAX(IF(Einstellungen!$C$11="7 Tage",MAX(0,(MIN(DATE(2030,2,0),IF(Mitarbeiter!$D91="",DATE(2030,2,0),Mitarbeiter!$D91),TODAY()))-(MAX(DATE(2030,1,1),Mitarbeiter!$C91))+1),MAX(0,NETWORKDAYS(MAX(DATE(2030,1,1),Mitarbeiter!$C91),MIN(DATE(2030,2,0),IF(Mitarbeiter!$D91="",DATE(2030,2,0),Mitarbeiter!$D91),TODAY()),Einstellungen!$F$13:$F$67)))*N(Mitarbeiter!$E91)/IF(Einstellungen!$C$11="7 Tage",7,5),N('Ist-Stunden'!BB91)+(N(Krankheitstage!CY91)+N(Krankheitstage!DK91))*N($C91))))</f>
        <v/>
      </c>
      <c r="CG91" s="76">
        <f>IF($B91="",0,IF(Einstellungen!$C$10="Ja",MAX(IF(Einstellungen!$C$11="7 Tage",MAX(0,(MIN(DATE(2030,3,0),IF(Mitarbeiter!$D91="",DATE(2030,3,0),Mitarbeiter!$D91),TODAY()))-(MAX(DATE(2030,2,1),Mitarbeiter!$C91))+1),MAX(0,NETWORKDAYS(MAX(DATE(2030,2,1),Mitarbeiter!$C91),MIN(DATE(2030,3,0),IF(Mitarbeiter!$D91="",DATE(2030,3,0),Mitarbeiter!$D91),TODAY()),Einstellungen!$F$13:$F$67)))*N(Mitarbeiter!$E91)/IF(Einstellungen!$C$11="7 Tage",7,5),N('Ist-Stunden'!BC91)),MAX(IF(Einstellungen!$C$11="7 Tage",MAX(0,(MIN(DATE(2030,3,0),IF(Mitarbeiter!$D91="",DATE(2030,3,0),Mitarbeiter!$D91),TODAY()))-(MAX(DATE(2030,2,1),Mitarbeiter!$C91))+1),MAX(0,NETWORKDAYS(MAX(DATE(2030,2,1),Mitarbeiter!$C91),MIN(DATE(2030,3,0),IF(Mitarbeiter!$D91="",DATE(2030,3,0),Mitarbeiter!$D91),TODAY()),Einstellungen!$F$13:$F$67)))*N(Mitarbeiter!$E91)/IF(Einstellungen!$C$11="7 Tage",7,5),N('Ist-Stunden'!BC91)+(N(Krankheitstage!CZ91)+N(Krankheitstage!DL91))*N($C91))))</f>
        <v/>
      </c>
      <c r="CH91" s="76">
        <f>IF($B91="",0,IF(Einstellungen!$C$10="Ja",MAX(IF(Einstellungen!$C$11="7 Tage",MAX(0,(MIN(DATE(2030,4,0),IF(Mitarbeiter!$D91="",DATE(2030,4,0),Mitarbeiter!$D91),TODAY()))-(MAX(DATE(2030,3,1),Mitarbeiter!$C91))+1),MAX(0,NETWORKDAYS(MAX(DATE(2030,3,1),Mitarbeiter!$C91),MIN(DATE(2030,4,0),IF(Mitarbeiter!$D91="",DATE(2030,4,0),Mitarbeiter!$D91),TODAY()),Einstellungen!$F$13:$F$67)))*N(Mitarbeiter!$E91)/IF(Einstellungen!$C$11="7 Tage",7,5),N('Ist-Stunden'!BD91)),MAX(IF(Einstellungen!$C$11="7 Tage",MAX(0,(MIN(DATE(2030,4,0),IF(Mitarbeiter!$D91="",DATE(2030,4,0),Mitarbeiter!$D91),TODAY()))-(MAX(DATE(2030,3,1),Mitarbeiter!$C91))+1),MAX(0,NETWORKDAYS(MAX(DATE(2030,3,1),Mitarbeiter!$C91),MIN(DATE(2030,4,0),IF(Mitarbeiter!$D91="",DATE(2030,4,0),Mitarbeiter!$D91),TODAY()),Einstellungen!$F$13:$F$67)))*N(Mitarbeiter!$E91)/IF(Einstellungen!$C$11="7 Tage",7,5),N('Ist-Stunden'!BD91)+(N(Krankheitstage!DA91)+N(Krankheitstage!DM91))*N($C91))))</f>
        <v/>
      </c>
      <c r="CI91" s="76">
        <f>IF($B91="",0,IF(Einstellungen!$C$10="Ja",MAX(IF(Einstellungen!$C$11="7 Tage",MAX(0,(MIN(DATE(2030,5,0),IF(Mitarbeiter!$D91="",DATE(2030,5,0),Mitarbeiter!$D91),TODAY()))-(MAX(DATE(2030,4,1),Mitarbeiter!$C91))+1),MAX(0,NETWORKDAYS(MAX(DATE(2030,4,1),Mitarbeiter!$C91),MIN(DATE(2030,5,0),IF(Mitarbeiter!$D91="",DATE(2030,5,0),Mitarbeiter!$D91),TODAY()),Einstellungen!$F$13:$F$67)))*N(Mitarbeiter!$E91)/IF(Einstellungen!$C$11="7 Tage",7,5),N('Ist-Stunden'!BE91)),MAX(IF(Einstellungen!$C$11="7 Tage",MAX(0,(MIN(DATE(2030,5,0),IF(Mitarbeiter!$D91="",DATE(2030,5,0),Mitarbeiter!$D91),TODAY()))-(MAX(DATE(2030,4,1),Mitarbeiter!$C91))+1),MAX(0,NETWORKDAYS(MAX(DATE(2030,4,1),Mitarbeiter!$C91),MIN(DATE(2030,5,0),IF(Mitarbeiter!$D91="",DATE(2030,5,0),Mitarbeiter!$D91),TODAY()),Einstellungen!$F$13:$F$67)))*N(Mitarbeiter!$E91)/IF(Einstellungen!$C$11="7 Tage",7,5),N('Ist-Stunden'!BE91)+(N(Krankheitstage!DB91)+N(Krankheitstage!DN91))*N($C91))))</f>
        <v/>
      </c>
      <c r="CJ91" s="76">
        <f>IF($B91="",0,IF(Einstellungen!$C$10="Ja",MAX(IF(Einstellungen!$C$11="7 Tage",MAX(0,(MIN(DATE(2030,6,0),IF(Mitarbeiter!$D91="",DATE(2030,6,0),Mitarbeiter!$D91),TODAY()))-(MAX(DATE(2030,5,1),Mitarbeiter!$C91))+1),MAX(0,NETWORKDAYS(MAX(DATE(2030,5,1),Mitarbeiter!$C91),MIN(DATE(2030,6,0),IF(Mitarbeiter!$D91="",DATE(2030,6,0),Mitarbeiter!$D91),TODAY()),Einstellungen!$F$13:$F$67)))*N(Mitarbeiter!$E91)/IF(Einstellungen!$C$11="7 Tage",7,5),N('Ist-Stunden'!BF91)),MAX(IF(Einstellungen!$C$11="7 Tage",MAX(0,(MIN(DATE(2030,6,0),IF(Mitarbeiter!$D91="",DATE(2030,6,0),Mitarbeiter!$D91),TODAY()))-(MAX(DATE(2030,5,1),Mitarbeiter!$C91))+1),MAX(0,NETWORKDAYS(MAX(DATE(2030,5,1),Mitarbeiter!$C91),MIN(DATE(2030,6,0),IF(Mitarbeiter!$D91="",DATE(2030,6,0),Mitarbeiter!$D91),TODAY()),Einstellungen!$F$13:$F$67)))*N(Mitarbeiter!$E91)/IF(Einstellungen!$C$11="7 Tage",7,5),N('Ist-Stunden'!BF91)+(N(Krankheitstage!DC91)+N(Krankheitstage!DO91))*N($C91))))</f>
        <v/>
      </c>
      <c r="CK91" s="76">
        <f>IF($B91="",0,IF(Einstellungen!$C$10="Ja",MAX(IF(Einstellungen!$C$11="7 Tage",MAX(0,(MIN(DATE(2030,7,0),IF(Mitarbeiter!$D91="",DATE(2030,7,0),Mitarbeiter!$D91),TODAY()))-(MAX(DATE(2030,6,1),Mitarbeiter!$C91))+1),MAX(0,NETWORKDAYS(MAX(DATE(2030,6,1),Mitarbeiter!$C91),MIN(DATE(2030,7,0),IF(Mitarbeiter!$D91="",DATE(2030,7,0),Mitarbeiter!$D91),TODAY()),Einstellungen!$F$13:$F$67)))*N(Mitarbeiter!$E91)/IF(Einstellungen!$C$11="7 Tage",7,5),N('Ist-Stunden'!BG91)),MAX(IF(Einstellungen!$C$11="7 Tage",MAX(0,(MIN(DATE(2030,7,0),IF(Mitarbeiter!$D91="",DATE(2030,7,0),Mitarbeiter!$D91),TODAY()))-(MAX(DATE(2030,6,1),Mitarbeiter!$C91))+1),MAX(0,NETWORKDAYS(MAX(DATE(2030,6,1),Mitarbeiter!$C91),MIN(DATE(2030,7,0),IF(Mitarbeiter!$D91="",DATE(2030,7,0),Mitarbeiter!$D91),TODAY()),Einstellungen!$F$13:$F$67)))*N(Mitarbeiter!$E91)/IF(Einstellungen!$C$11="7 Tage",7,5),N('Ist-Stunden'!BG91)+(N(Krankheitstage!DD91)+N(Krankheitstage!DP91))*N($C91))))</f>
        <v/>
      </c>
      <c r="CL91" s="76">
        <f>IF($B91="",0,IF(Einstellungen!$C$10="Ja",MAX(IF(Einstellungen!$C$11="7 Tage",MAX(0,(MIN(DATE(2030,8,0),IF(Mitarbeiter!$D91="",DATE(2030,8,0),Mitarbeiter!$D91),TODAY()))-(MAX(DATE(2030,7,1),Mitarbeiter!$C91))+1),MAX(0,NETWORKDAYS(MAX(DATE(2030,7,1),Mitarbeiter!$C91),MIN(DATE(2030,8,0),IF(Mitarbeiter!$D91="",DATE(2030,8,0),Mitarbeiter!$D91),TODAY()),Einstellungen!$F$13:$F$67)))*N(Mitarbeiter!$E91)/IF(Einstellungen!$C$11="7 Tage",7,5),N('Ist-Stunden'!BH91)),MAX(IF(Einstellungen!$C$11="7 Tage",MAX(0,(MIN(DATE(2030,8,0),IF(Mitarbeiter!$D91="",DATE(2030,8,0),Mitarbeiter!$D91),TODAY()))-(MAX(DATE(2030,7,1),Mitarbeiter!$C91))+1),MAX(0,NETWORKDAYS(MAX(DATE(2030,7,1),Mitarbeiter!$C91),MIN(DATE(2030,8,0),IF(Mitarbeiter!$D91="",DATE(2030,8,0),Mitarbeiter!$D91),TODAY()),Einstellungen!$F$13:$F$67)))*N(Mitarbeiter!$E91)/IF(Einstellungen!$C$11="7 Tage",7,5),N('Ist-Stunden'!BH91)+(N(Krankheitstage!DE91)+N(Krankheitstage!DQ91))*N($C91))))</f>
        <v/>
      </c>
      <c r="CM91" s="76">
        <f>IF($B91="",0,IF(Einstellungen!$C$10="Ja",MAX(IF(Einstellungen!$C$11="7 Tage",MAX(0,(MIN(DATE(2030,9,0),IF(Mitarbeiter!$D91="",DATE(2030,9,0),Mitarbeiter!$D91),TODAY()))-(MAX(DATE(2030,8,1),Mitarbeiter!$C91))+1),MAX(0,NETWORKDAYS(MAX(DATE(2030,8,1),Mitarbeiter!$C91),MIN(DATE(2030,9,0),IF(Mitarbeiter!$D91="",DATE(2030,9,0),Mitarbeiter!$D91),TODAY()),Einstellungen!$F$13:$F$67)))*N(Mitarbeiter!$E91)/IF(Einstellungen!$C$11="7 Tage",7,5),N('Ist-Stunden'!BI91)),MAX(IF(Einstellungen!$C$11="7 Tage",MAX(0,(MIN(DATE(2030,9,0),IF(Mitarbeiter!$D91="",DATE(2030,9,0),Mitarbeiter!$D91),TODAY()))-(MAX(DATE(2030,8,1),Mitarbeiter!$C91))+1),MAX(0,NETWORKDAYS(MAX(DATE(2030,8,1),Mitarbeiter!$C91),MIN(DATE(2030,9,0),IF(Mitarbeiter!$D91="",DATE(2030,9,0),Mitarbeiter!$D91),TODAY()),Einstellungen!$F$13:$F$67)))*N(Mitarbeiter!$E91)/IF(Einstellungen!$C$11="7 Tage",7,5),N('Ist-Stunden'!BI91)+(N(Krankheitstage!DF91)+N(Krankheitstage!DR91))*N($C91))))</f>
        <v/>
      </c>
      <c r="CN91" s="76">
        <f>IF($B91="",0,IF(Einstellungen!$C$10="Ja",MAX(IF(Einstellungen!$C$11="7 Tage",MAX(0,(MIN(DATE(2030,10,0),IF(Mitarbeiter!$D91="",DATE(2030,10,0),Mitarbeiter!$D91),TODAY()))-(MAX(DATE(2030,9,1),Mitarbeiter!$C91))+1),MAX(0,NETWORKDAYS(MAX(DATE(2030,9,1),Mitarbeiter!$C91),MIN(DATE(2030,10,0),IF(Mitarbeiter!$D91="",DATE(2030,10,0),Mitarbeiter!$D91),TODAY()),Einstellungen!$F$13:$F$67)))*N(Mitarbeiter!$E91)/IF(Einstellungen!$C$11="7 Tage",7,5),N('Ist-Stunden'!BJ91)),MAX(IF(Einstellungen!$C$11="7 Tage",MAX(0,(MIN(DATE(2030,10,0),IF(Mitarbeiter!$D91="",DATE(2030,10,0),Mitarbeiter!$D91),TODAY()))-(MAX(DATE(2030,9,1),Mitarbeiter!$C91))+1),MAX(0,NETWORKDAYS(MAX(DATE(2030,9,1),Mitarbeiter!$C91),MIN(DATE(2030,10,0),IF(Mitarbeiter!$D91="",DATE(2030,10,0),Mitarbeiter!$D91),TODAY()),Einstellungen!$F$13:$F$67)))*N(Mitarbeiter!$E91)/IF(Einstellungen!$C$11="7 Tage",7,5),N('Ist-Stunden'!BJ91)+(N(Krankheitstage!DG91)+N(Krankheitstage!DS91))*N($C91))))</f>
        <v/>
      </c>
      <c r="CO91" s="76">
        <f>IF($B91="",0,IF(Einstellungen!$C$10="Ja",MAX(IF(Einstellungen!$C$11="7 Tage",MAX(0,(MIN(DATE(2030,11,0),IF(Mitarbeiter!$D91="",DATE(2030,11,0),Mitarbeiter!$D91),TODAY()))-(MAX(DATE(2030,10,1),Mitarbeiter!$C91))+1),MAX(0,NETWORKDAYS(MAX(DATE(2030,10,1),Mitarbeiter!$C91),MIN(DATE(2030,11,0),IF(Mitarbeiter!$D91="",DATE(2030,11,0),Mitarbeiter!$D91),TODAY()),Einstellungen!$F$13:$F$67)))*N(Mitarbeiter!$E91)/IF(Einstellungen!$C$11="7 Tage",7,5),N('Ist-Stunden'!BK91)),MAX(IF(Einstellungen!$C$11="7 Tage",MAX(0,(MIN(DATE(2030,11,0),IF(Mitarbeiter!$D91="",DATE(2030,11,0),Mitarbeiter!$D91),TODAY()))-(MAX(DATE(2030,10,1),Mitarbeiter!$C91))+1),MAX(0,NETWORKDAYS(MAX(DATE(2030,10,1),Mitarbeiter!$C91),MIN(DATE(2030,11,0),IF(Mitarbeiter!$D91="",DATE(2030,11,0),Mitarbeiter!$D91),TODAY()),Einstellungen!$F$13:$F$67)))*N(Mitarbeiter!$E91)/IF(Einstellungen!$C$11="7 Tage",7,5),N('Ist-Stunden'!BK91)+(N(Krankheitstage!DH91)+N(Krankheitstage!DT91))*N($C91))))</f>
        <v/>
      </c>
      <c r="CP91" s="76">
        <f>IF($B91="",0,IF(Einstellungen!$C$10="Ja",MAX(IF(Einstellungen!$C$11="7 Tage",MAX(0,(MIN(DATE(2030,12,0),IF(Mitarbeiter!$D91="",DATE(2030,12,0),Mitarbeiter!$D91),TODAY()))-(MAX(DATE(2030,11,1),Mitarbeiter!$C91))+1),MAX(0,NETWORKDAYS(MAX(DATE(2030,11,1),Mitarbeiter!$C91),MIN(DATE(2030,12,0),IF(Mitarbeiter!$D91="",DATE(2030,12,0),Mitarbeiter!$D91),TODAY()),Einstellungen!$F$13:$F$67)))*N(Mitarbeiter!$E91)/IF(Einstellungen!$C$11="7 Tage",7,5),N('Ist-Stunden'!BL91)),MAX(IF(Einstellungen!$C$11="7 Tage",MAX(0,(MIN(DATE(2030,12,0),IF(Mitarbeiter!$D91="",DATE(2030,12,0),Mitarbeiter!$D91),TODAY()))-(MAX(DATE(2030,11,1),Mitarbeiter!$C91))+1),MAX(0,NETWORKDAYS(MAX(DATE(2030,11,1),Mitarbeiter!$C91),MIN(DATE(2030,12,0),IF(Mitarbeiter!$D91="",DATE(2030,12,0),Mitarbeiter!$D91),TODAY()),Einstellungen!$F$13:$F$67)))*N(Mitarbeiter!$E91)/IF(Einstellungen!$C$11="7 Tage",7,5),N('Ist-Stunden'!BL91)+(N(Krankheitstage!DI91)+N(Krankheitstage!DU91))*N($C91))))</f>
        <v/>
      </c>
      <c r="CQ91" s="76">
        <f>IF($B91="",0,IF(Einstellungen!$C$10="Ja",MAX(IF(Einstellungen!$C$11="7 Tage",MAX(0,(MIN(DATE(2030,13,0),IF(Mitarbeiter!$D91="",DATE(2030,13,0),Mitarbeiter!$D91),TODAY()))-(MAX(DATE(2030,12,1),Mitarbeiter!$C91))+1),MAX(0,NETWORKDAYS(MAX(DATE(2030,12,1),Mitarbeiter!$C91),MIN(DATE(2030,13,0),IF(Mitarbeiter!$D91="",DATE(2030,13,0),Mitarbeiter!$D91),TODAY()),Einstellungen!$F$13:$F$67)))*N(Mitarbeiter!$E91)/IF(Einstellungen!$C$11="7 Tage",7,5),N('Ist-Stunden'!BM91)),MAX(IF(Einstellungen!$C$11="7 Tage",MAX(0,(MIN(DATE(2030,13,0),IF(Mitarbeiter!$D91="",DATE(2030,13,0),Mitarbeiter!$D91),TODAY()))-(MAX(DATE(2030,12,1),Mitarbeiter!$C91))+1),MAX(0,NETWORKDAYS(MAX(DATE(2030,12,1),Mitarbeiter!$C91),MIN(DATE(2030,13,0),IF(Mitarbeiter!$D91="",DATE(2030,13,0),Mitarbeiter!$D91),TODAY()),Einstellungen!$F$13:$F$67)))*N(Mitarbeiter!$E91)/IF(Einstellungen!$C$11="7 Tage",7,5),N('Ist-Stunden'!BM91)+(N(Krankheitstage!DJ91)+N(Krankheitstage!DV91))*N($C91))))</f>
        <v/>
      </c>
    </row>
    <row r="92">
      <c r="A92" s="73">
        <f>IF(Mitarbeiter!B92="","",Mitarbeiter!A92)</f>
        <v/>
      </c>
      <c r="B92" s="6">
        <f>IF(Mitarbeiter!B92="","",Mitarbeiter!B92)</f>
        <v/>
      </c>
      <c r="C92" s="74">
        <f>IF(Mitarbeiter!B92="","",Mitarbeiter!F92)</f>
        <v/>
      </c>
      <c r="D92" s="75">
        <f>N(INDEX(Krankheitstage!$G92:$DV92,1,(Einstellungen!$C$3-2026)*24+1))</f>
        <v/>
      </c>
      <c r="E92" s="75">
        <f>N(INDEX(Krankheitstage!$G92:$DV92,1,(Einstellungen!$C$3-2026)*24+2))</f>
        <v/>
      </c>
      <c r="F92" s="75">
        <f>N(INDEX(Krankheitstage!$G92:$DV92,1,(Einstellungen!$C$3-2026)*24+3))</f>
        <v/>
      </c>
      <c r="G92" s="75">
        <f>N(INDEX(Krankheitstage!$G92:$DV92,1,(Einstellungen!$C$3-2026)*24+4))</f>
        <v/>
      </c>
      <c r="H92" s="75">
        <f>N(INDEX(Krankheitstage!$G92:$DV92,1,(Einstellungen!$C$3-2026)*24+5))</f>
        <v/>
      </c>
      <c r="I92" s="75">
        <f>N(INDEX(Krankheitstage!$G92:$DV92,1,(Einstellungen!$C$3-2026)*24+6))</f>
        <v/>
      </c>
      <c r="J92" s="75">
        <f>N(INDEX(Krankheitstage!$G92:$DV92,1,(Einstellungen!$C$3-2026)*24+7))</f>
        <v/>
      </c>
      <c r="K92" s="75">
        <f>N(INDEX(Krankheitstage!$G92:$DV92,1,(Einstellungen!$C$3-2026)*24+8))</f>
        <v/>
      </c>
      <c r="L92" s="75">
        <f>N(INDEX(Krankheitstage!$G92:$DV92,1,(Einstellungen!$C$3-2026)*24+9))</f>
        <v/>
      </c>
      <c r="M92" s="75">
        <f>N(INDEX(Krankheitstage!$G92:$DV92,1,(Einstellungen!$C$3-2026)*24+10))</f>
        <v/>
      </c>
      <c r="N92" s="75">
        <f>N(INDEX(Krankheitstage!$G92:$DV92,1,(Einstellungen!$C$3-2026)*24+11))</f>
        <v/>
      </c>
      <c r="O92" s="75">
        <f>N(INDEX(Krankheitstage!$G92:$DV92,1,(Einstellungen!$C$3-2026)*24+12))</f>
        <v/>
      </c>
      <c r="P92" s="75">
        <f>IF($B92="","",SUM(D92:O92))</f>
        <v/>
      </c>
      <c r="Q92" s="75">
        <f>N(INDEX(Krankheitstage!$G92:$DV92,1,(Einstellungen!$C$3-2026)*24+13))</f>
        <v/>
      </c>
      <c r="R92" s="75">
        <f>N(INDEX(Krankheitstage!$G92:$DV92,1,(Einstellungen!$C$3-2026)*24+14))</f>
        <v/>
      </c>
      <c r="S92" s="75">
        <f>N(INDEX(Krankheitstage!$G92:$DV92,1,(Einstellungen!$C$3-2026)*24+15))</f>
        <v/>
      </c>
      <c r="T92" s="75">
        <f>N(INDEX(Krankheitstage!$G92:$DV92,1,(Einstellungen!$C$3-2026)*24+16))</f>
        <v/>
      </c>
      <c r="U92" s="75">
        <f>N(INDEX(Krankheitstage!$G92:$DV92,1,(Einstellungen!$C$3-2026)*24+17))</f>
        <v/>
      </c>
      <c r="V92" s="75">
        <f>N(INDEX(Krankheitstage!$G92:$DV92,1,(Einstellungen!$C$3-2026)*24+18))</f>
        <v/>
      </c>
      <c r="W92" s="75">
        <f>N(INDEX(Krankheitstage!$G92:$DV92,1,(Einstellungen!$C$3-2026)*24+19))</f>
        <v/>
      </c>
      <c r="X92" s="75">
        <f>N(INDEX(Krankheitstage!$G92:$DV92,1,(Einstellungen!$C$3-2026)*24+20))</f>
        <v/>
      </c>
      <c r="Y92" s="75">
        <f>N(INDEX(Krankheitstage!$G92:$DV92,1,(Einstellungen!$C$3-2026)*24+21))</f>
        <v/>
      </c>
      <c r="Z92" s="75">
        <f>N(INDEX(Krankheitstage!$G92:$DV92,1,(Einstellungen!$C$3-2026)*24+22))</f>
        <v/>
      </c>
      <c r="AA92" s="75">
        <f>N(INDEX(Krankheitstage!$G92:$DV92,1,(Einstellungen!$C$3-2026)*24+23))</f>
        <v/>
      </c>
      <c r="AB92" s="75">
        <f>N(INDEX(Krankheitstage!$G92:$DV92,1,(Einstellungen!$C$3-2026)*24+24))</f>
        <v/>
      </c>
      <c r="AC92" s="75">
        <f>IF($B92="","",SUM(Q92:AB92))</f>
        <v/>
      </c>
      <c r="AD92" s="75">
        <f>IF($B92="","",SUM(P92,AC92))</f>
        <v/>
      </c>
      <c r="AE92" s="76">
        <f>IF($B92="","",AD92*N(C92))</f>
        <v/>
      </c>
      <c r="AF92" s="75">
        <f>IF($B92="","",Krankheitstage!E92)</f>
        <v/>
      </c>
      <c r="AG92" s="76">
        <f>IF($B92="","",AF92*N(C92))</f>
        <v/>
      </c>
      <c r="AH92" s="76">
        <f>IF($B92="","",INDEX($AJ92:$CQ92,1,(Einstellungen!$C$3-2026)*12+1)+INDEX($AJ92:$CQ92,1,(Einstellungen!$C$3-2026)*12+2)+INDEX($AJ92:$CQ92,1,(Einstellungen!$C$3-2026)*12+3)+INDEX($AJ92:$CQ92,1,(Einstellungen!$C$3-2026)*12+4)+INDEX($AJ92:$CQ92,1,(Einstellungen!$C$3-2026)*12+5)+INDEX($AJ92:$CQ92,1,(Einstellungen!$C$3-2026)*12+6)+INDEX($AJ92:$CQ92,1,(Einstellungen!$C$3-2026)*12+7)+INDEX($AJ92:$CQ92,1,(Einstellungen!$C$3-2026)*12+8)+INDEX($AJ92:$CQ92,1,(Einstellungen!$C$3-2026)*12+9)+INDEX($AJ92:$CQ92,1,(Einstellungen!$C$3-2026)*12+10)+INDEX($AJ92:$CQ92,1,(Einstellungen!$C$3-2026)*12+11)+INDEX($AJ92:$CQ92,1,(Einstellungen!$C$3-2026)*12+12))</f>
        <v/>
      </c>
      <c r="AI92" s="76">
        <f>IF($B92="","",SUM($AJ92:$CQ92))</f>
        <v/>
      </c>
      <c r="AJ92" s="76">
        <f>IF($B92="",0,IF(Einstellungen!$C$10="Ja",MAX(IF(Einstellungen!$C$11="7 Tage",MAX(0,(MIN(DATE(2026,2,0),IF(Mitarbeiter!$D92="",DATE(2026,2,0),Mitarbeiter!$D92),TODAY()))-(MAX(DATE(2026,1,1),Mitarbeiter!$C92))+1),MAX(0,NETWORKDAYS(MAX(DATE(2026,1,1),Mitarbeiter!$C92),MIN(DATE(2026,2,0),IF(Mitarbeiter!$D92="",DATE(2026,2,0),Mitarbeiter!$D92),TODAY()),Einstellungen!$F$13:$F$67)))*N(Mitarbeiter!$E92)/IF(Einstellungen!$C$11="7 Tage",7,5),N('Ist-Stunden'!F92)),MAX(IF(Einstellungen!$C$11="7 Tage",MAX(0,(MIN(DATE(2026,2,0),IF(Mitarbeiter!$D92="",DATE(2026,2,0),Mitarbeiter!$D92),TODAY()))-(MAX(DATE(2026,1,1),Mitarbeiter!$C92))+1),MAX(0,NETWORKDAYS(MAX(DATE(2026,1,1),Mitarbeiter!$C92),MIN(DATE(2026,2,0),IF(Mitarbeiter!$D92="",DATE(2026,2,0),Mitarbeiter!$D92),TODAY()),Einstellungen!$F$13:$F$67)))*N(Mitarbeiter!$E92)/IF(Einstellungen!$C$11="7 Tage",7,5),N('Ist-Stunden'!F92)+(N(Krankheitstage!G92)+N(Krankheitstage!S92))*N($C92))))</f>
        <v/>
      </c>
      <c r="AK92" s="76">
        <f>IF($B92="",0,IF(Einstellungen!$C$10="Ja",MAX(IF(Einstellungen!$C$11="7 Tage",MAX(0,(MIN(DATE(2026,3,0),IF(Mitarbeiter!$D92="",DATE(2026,3,0),Mitarbeiter!$D92),TODAY()))-(MAX(DATE(2026,2,1),Mitarbeiter!$C92))+1),MAX(0,NETWORKDAYS(MAX(DATE(2026,2,1),Mitarbeiter!$C92),MIN(DATE(2026,3,0),IF(Mitarbeiter!$D92="",DATE(2026,3,0),Mitarbeiter!$D92),TODAY()),Einstellungen!$F$13:$F$67)))*N(Mitarbeiter!$E92)/IF(Einstellungen!$C$11="7 Tage",7,5),N('Ist-Stunden'!G92)),MAX(IF(Einstellungen!$C$11="7 Tage",MAX(0,(MIN(DATE(2026,3,0),IF(Mitarbeiter!$D92="",DATE(2026,3,0),Mitarbeiter!$D92),TODAY()))-(MAX(DATE(2026,2,1),Mitarbeiter!$C92))+1),MAX(0,NETWORKDAYS(MAX(DATE(2026,2,1),Mitarbeiter!$C92),MIN(DATE(2026,3,0),IF(Mitarbeiter!$D92="",DATE(2026,3,0),Mitarbeiter!$D92),TODAY()),Einstellungen!$F$13:$F$67)))*N(Mitarbeiter!$E92)/IF(Einstellungen!$C$11="7 Tage",7,5),N('Ist-Stunden'!G92)+(N(Krankheitstage!H92)+N(Krankheitstage!T92))*N($C92))))</f>
        <v/>
      </c>
      <c r="AL92" s="76">
        <f>IF($B92="",0,IF(Einstellungen!$C$10="Ja",MAX(IF(Einstellungen!$C$11="7 Tage",MAX(0,(MIN(DATE(2026,4,0),IF(Mitarbeiter!$D92="",DATE(2026,4,0),Mitarbeiter!$D92),TODAY()))-(MAX(DATE(2026,3,1),Mitarbeiter!$C92))+1),MAX(0,NETWORKDAYS(MAX(DATE(2026,3,1),Mitarbeiter!$C92),MIN(DATE(2026,4,0),IF(Mitarbeiter!$D92="",DATE(2026,4,0),Mitarbeiter!$D92),TODAY()),Einstellungen!$F$13:$F$67)))*N(Mitarbeiter!$E92)/IF(Einstellungen!$C$11="7 Tage",7,5),N('Ist-Stunden'!H92)),MAX(IF(Einstellungen!$C$11="7 Tage",MAX(0,(MIN(DATE(2026,4,0),IF(Mitarbeiter!$D92="",DATE(2026,4,0),Mitarbeiter!$D92),TODAY()))-(MAX(DATE(2026,3,1),Mitarbeiter!$C92))+1),MAX(0,NETWORKDAYS(MAX(DATE(2026,3,1),Mitarbeiter!$C92),MIN(DATE(2026,4,0),IF(Mitarbeiter!$D92="",DATE(2026,4,0),Mitarbeiter!$D92),TODAY()),Einstellungen!$F$13:$F$67)))*N(Mitarbeiter!$E92)/IF(Einstellungen!$C$11="7 Tage",7,5),N('Ist-Stunden'!H92)+(N(Krankheitstage!I92)+N(Krankheitstage!U92))*N($C92))))</f>
        <v/>
      </c>
      <c r="AM92" s="76">
        <f>IF($B92="",0,IF(Einstellungen!$C$10="Ja",MAX(IF(Einstellungen!$C$11="7 Tage",MAX(0,(MIN(DATE(2026,5,0),IF(Mitarbeiter!$D92="",DATE(2026,5,0),Mitarbeiter!$D92),TODAY()))-(MAX(DATE(2026,4,1),Mitarbeiter!$C92))+1),MAX(0,NETWORKDAYS(MAX(DATE(2026,4,1),Mitarbeiter!$C92),MIN(DATE(2026,5,0),IF(Mitarbeiter!$D92="",DATE(2026,5,0),Mitarbeiter!$D92),TODAY()),Einstellungen!$F$13:$F$67)))*N(Mitarbeiter!$E92)/IF(Einstellungen!$C$11="7 Tage",7,5),N('Ist-Stunden'!I92)),MAX(IF(Einstellungen!$C$11="7 Tage",MAX(0,(MIN(DATE(2026,5,0),IF(Mitarbeiter!$D92="",DATE(2026,5,0),Mitarbeiter!$D92),TODAY()))-(MAX(DATE(2026,4,1),Mitarbeiter!$C92))+1),MAX(0,NETWORKDAYS(MAX(DATE(2026,4,1),Mitarbeiter!$C92),MIN(DATE(2026,5,0),IF(Mitarbeiter!$D92="",DATE(2026,5,0),Mitarbeiter!$D92),TODAY()),Einstellungen!$F$13:$F$67)))*N(Mitarbeiter!$E92)/IF(Einstellungen!$C$11="7 Tage",7,5),N('Ist-Stunden'!I92)+(N(Krankheitstage!J92)+N(Krankheitstage!V92))*N($C92))))</f>
        <v/>
      </c>
      <c r="AN92" s="76">
        <f>IF($B92="",0,IF(Einstellungen!$C$10="Ja",MAX(IF(Einstellungen!$C$11="7 Tage",MAX(0,(MIN(DATE(2026,6,0),IF(Mitarbeiter!$D92="",DATE(2026,6,0),Mitarbeiter!$D92),TODAY()))-(MAX(DATE(2026,5,1),Mitarbeiter!$C92))+1),MAX(0,NETWORKDAYS(MAX(DATE(2026,5,1),Mitarbeiter!$C92),MIN(DATE(2026,6,0),IF(Mitarbeiter!$D92="",DATE(2026,6,0),Mitarbeiter!$D92),TODAY()),Einstellungen!$F$13:$F$67)))*N(Mitarbeiter!$E92)/IF(Einstellungen!$C$11="7 Tage",7,5),N('Ist-Stunden'!J92)),MAX(IF(Einstellungen!$C$11="7 Tage",MAX(0,(MIN(DATE(2026,6,0),IF(Mitarbeiter!$D92="",DATE(2026,6,0),Mitarbeiter!$D92),TODAY()))-(MAX(DATE(2026,5,1),Mitarbeiter!$C92))+1),MAX(0,NETWORKDAYS(MAX(DATE(2026,5,1),Mitarbeiter!$C92),MIN(DATE(2026,6,0),IF(Mitarbeiter!$D92="",DATE(2026,6,0),Mitarbeiter!$D92),TODAY()),Einstellungen!$F$13:$F$67)))*N(Mitarbeiter!$E92)/IF(Einstellungen!$C$11="7 Tage",7,5),N('Ist-Stunden'!J92)+(N(Krankheitstage!K92)+N(Krankheitstage!W92))*N($C92))))</f>
        <v/>
      </c>
      <c r="AO92" s="76">
        <f>IF($B92="",0,IF(Einstellungen!$C$10="Ja",MAX(IF(Einstellungen!$C$11="7 Tage",MAX(0,(MIN(DATE(2026,7,0),IF(Mitarbeiter!$D92="",DATE(2026,7,0),Mitarbeiter!$D92),TODAY()))-(MAX(DATE(2026,6,1),Mitarbeiter!$C92))+1),MAX(0,NETWORKDAYS(MAX(DATE(2026,6,1),Mitarbeiter!$C92),MIN(DATE(2026,7,0),IF(Mitarbeiter!$D92="",DATE(2026,7,0),Mitarbeiter!$D92),TODAY()),Einstellungen!$F$13:$F$67)))*N(Mitarbeiter!$E92)/IF(Einstellungen!$C$11="7 Tage",7,5),N('Ist-Stunden'!K92)),MAX(IF(Einstellungen!$C$11="7 Tage",MAX(0,(MIN(DATE(2026,7,0),IF(Mitarbeiter!$D92="",DATE(2026,7,0),Mitarbeiter!$D92),TODAY()))-(MAX(DATE(2026,6,1),Mitarbeiter!$C92))+1),MAX(0,NETWORKDAYS(MAX(DATE(2026,6,1),Mitarbeiter!$C92),MIN(DATE(2026,7,0),IF(Mitarbeiter!$D92="",DATE(2026,7,0),Mitarbeiter!$D92),TODAY()),Einstellungen!$F$13:$F$67)))*N(Mitarbeiter!$E92)/IF(Einstellungen!$C$11="7 Tage",7,5),N('Ist-Stunden'!K92)+(N(Krankheitstage!L92)+N(Krankheitstage!X92))*N($C92))))</f>
        <v/>
      </c>
      <c r="AP92" s="76">
        <f>IF($B92="",0,IF(Einstellungen!$C$10="Ja",MAX(IF(Einstellungen!$C$11="7 Tage",MAX(0,(MIN(DATE(2026,8,0),IF(Mitarbeiter!$D92="",DATE(2026,8,0),Mitarbeiter!$D92),TODAY()))-(MAX(DATE(2026,7,1),Mitarbeiter!$C92))+1),MAX(0,NETWORKDAYS(MAX(DATE(2026,7,1),Mitarbeiter!$C92),MIN(DATE(2026,8,0),IF(Mitarbeiter!$D92="",DATE(2026,8,0),Mitarbeiter!$D92),TODAY()),Einstellungen!$F$13:$F$67)))*N(Mitarbeiter!$E92)/IF(Einstellungen!$C$11="7 Tage",7,5),N('Ist-Stunden'!L92)),MAX(IF(Einstellungen!$C$11="7 Tage",MAX(0,(MIN(DATE(2026,8,0),IF(Mitarbeiter!$D92="",DATE(2026,8,0),Mitarbeiter!$D92),TODAY()))-(MAX(DATE(2026,7,1),Mitarbeiter!$C92))+1),MAX(0,NETWORKDAYS(MAX(DATE(2026,7,1),Mitarbeiter!$C92),MIN(DATE(2026,8,0),IF(Mitarbeiter!$D92="",DATE(2026,8,0),Mitarbeiter!$D92),TODAY()),Einstellungen!$F$13:$F$67)))*N(Mitarbeiter!$E92)/IF(Einstellungen!$C$11="7 Tage",7,5),N('Ist-Stunden'!L92)+(N(Krankheitstage!M92)+N(Krankheitstage!Y92))*N($C92))))</f>
        <v/>
      </c>
      <c r="AQ92" s="76">
        <f>IF($B92="",0,IF(Einstellungen!$C$10="Ja",MAX(IF(Einstellungen!$C$11="7 Tage",MAX(0,(MIN(DATE(2026,9,0),IF(Mitarbeiter!$D92="",DATE(2026,9,0),Mitarbeiter!$D92),TODAY()))-(MAX(DATE(2026,8,1),Mitarbeiter!$C92))+1),MAX(0,NETWORKDAYS(MAX(DATE(2026,8,1),Mitarbeiter!$C92),MIN(DATE(2026,9,0),IF(Mitarbeiter!$D92="",DATE(2026,9,0),Mitarbeiter!$D92),TODAY()),Einstellungen!$F$13:$F$67)))*N(Mitarbeiter!$E92)/IF(Einstellungen!$C$11="7 Tage",7,5),N('Ist-Stunden'!M92)),MAX(IF(Einstellungen!$C$11="7 Tage",MAX(0,(MIN(DATE(2026,9,0),IF(Mitarbeiter!$D92="",DATE(2026,9,0),Mitarbeiter!$D92),TODAY()))-(MAX(DATE(2026,8,1),Mitarbeiter!$C92))+1),MAX(0,NETWORKDAYS(MAX(DATE(2026,8,1),Mitarbeiter!$C92),MIN(DATE(2026,9,0),IF(Mitarbeiter!$D92="",DATE(2026,9,0),Mitarbeiter!$D92),TODAY()),Einstellungen!$F$13:$F$67)))*N(Mitarbeiter!$E92)/IF(Einstellungen!$C$11="7 Tage",7,5),N('Ist-Stunden'!M92)+(N(Krankheitstage!N92)+N(Krankheitstage!Z92))*N($C92))))</f>
        <v/>
      </c>
      <c r="AR92" s="76">
        <f>IF($B92="",0,IF(Einstellungen!$C$10="Ja",MAX(IF(Einstellungen!$C$11="7 Tage",MAX(0,(MIN(DATE(2026,10,0),IF(Mitarbeiter!$D92="",DATE(2026,10,0),Mitarbeiter!$D92),TODAY()))-(MAX(DATE(2026,9,1),Mitarbeiter!$C92))+1),MAX(0,NETWORKDAYS(MAX(DATE(2026,9,1),Mitarbeiter!$C92),MIN(DATE(2026,10,0),IF(Mitarbeiter!$D92="",DATE(2026,10,0),Mitarbeiter!$D92),TODAY()),Einstellungen!$F$13:$F$67)))*N(Mitarbeiter!$E92)/IF(Einstellungen!$C$11="7 Tage",7,5),N('Ist-Stunden'!N92)),MAX(IF(Einstellungen!$C$11="7 Tage",MAX(0,(MIN(DATE(2026,10,0),IF(Mitarbeiter!$D92="",DATE(2026,10,0),Mitarbeiter!$D92),TODAY()))-(MAX(DATE(2026,9,1),Mitarbeiter!$C92))+1),MAX(0,NETWORKDAYS(MAX(DATE(2026,9,1),Mitarbeiter!$C92),MIN(DATE(2026,10,0),IF(Mitarbeiter!$D92="",DATE(2026,10,0),Mitarbeiter!$D92),TODAY()),Einstellungen!$F$13:$F$67)))*N(Mitarbeiter!$E92)/IF(Einstellungen!$C$11="7 Tage",7,5),N('Ist-Stunden'!N92)+(N(Krankheitstage!O92)+N(Krankheitstage!AA92))*N($C92))))</f>
        <v/>
      </c>
      <c r="AS92" s="76">
        <f>IF($B92="",0,IF(Einstellungen!$C$10="Ja",MAX(IF(Einstellungen!$C$11="7 Tage",MAX(0,(MIN(DATE(2026,11,0),IF(Mitarbeiter!$D92="",DATE(2026,11,0),Mitarbeiter!$D92),TODAY()))-(MAX(DATE(2026,10,1),Mitarbeiter!$C92))+1),MAX(0,NETWORKDAYS(MAX(DATE(2026,10,1),Mitarbeiter!$C92),MIN(DATE(2026,11,0),IF(Mitarbeiter!$D92="",DATE(2026,11,0),Mitarbeiter!$D92),TODAY()),Einstellungen!$F$13:$F$67)))*N(Mitarbeiter!$E92)/IF(Einstellungen!$C$11="7 Tage",7,5),N('Ist-Stunden'!O92)),MAX(IF(Einstellungen!$C$11="7 Tage",MAX(0,(MIN(DATE(2026,11,0),IF(Mitarbeiter!$D92="",DATE(2026,11,0),Mitarbeiter!$D92),TODAY()))-(MAX(DATE(2026,10,1),Mitarbeiter!$C92))+1),MAX(0,NETWORKDAYS(MAX(DATE(2026,10,1),Mitarbeiter!$C92),MIN(DATE(2026,11,0),IF(Mitarbeiter!$D92="",DATE(2026,11,0),Mitarbeiter!$D92),TODAY()),Einstellungen!$F$13:$F$67)))*N(Mitarbeiter!$E92)/IF(Einstellungen!$C$11="7 Tage",7,5),N('Ist-Stunden'!O92)+(N(Krankheitstage!P92)+N(Krankheitstage!AB92))*N($C92))))</f>
        <v/>
      </c>
      <c r="AT92" s="76">
        <f>IF($B92="",0,IF(Einstellungen!$C$10="Ja",MAX(IF(Einstellungen!$C$11="7 Tage",MAX(0,(MIN(DATE(2026,12,0),IF(Mitarbeiter!$D92="",DATE(2026,12,0),Mitarbeiter!$D92),TODAY()))-(MAX(DATE(2026,11,1),Mitarbeiter!$C92))+1),MAX(0,NETWORKDAYS(MAX(DATE(2026,11,1),Mitarbeiter!$C92),MIN(DATE(2026,12,0),IF(Mitarbeiter!$D92="",DATE(2026,12,0),Mitarbeiter!$D92),TODAY()),Einstellungen!$F$13:$F$67)))*N(Mitarbeiter!$E92)/IF(Einstellungen!$C$11="7 Tage",7,5),N('Ist-Stunden'!P92)),MAX(IF(Einstellungen!$C$11="7 Tage",MAX(0,(MIN(DATE(2026,12,0),IF(Mitarbeiter!$D92="",DATE(2026,12,0),Mitarbeiter!$D92),TODAY()))-(MAX(DATE(2026,11,1),Mitarbeiter!$C92))+1),MAX(0,NETWORKDAYS(MAX(DATE(2026,11,1),Mitarbeiter!$C92),MIN(DATE(2026,12,0),IF(Mitarbeiter!$D92="",DATE(2026,12,0),Mitarbeiter!$D92),TODAY()),Einstellungen!$F$13:$F$67)))*N(Mitarbeiter!$E92)/IF(Einstellungen!$C$11="7 Tage",7,5),N('Ist-Stunden'!P92)+(N(Krankheitstage!Q92)+N(Krankheitstage!AC92))*N($C92))))</f>
        <v/>
      </c>
      <c r="AU92" s="76">
        <f>IF($B92="",0,IF(Einstellungen!$C$10="Ja",MAX(IF(Einstellungen!$C$11="7 Tage",MAX(0,(MIN(DATE(2026,13,0),IF(Mitarbeiter!$D92="",DATE(2026,13,0),Mitarbeiter!$D92),TODAY()))-(MAX(DATE(2026,12,1),Mitarbeiter!$C92))+1),MAX(0,NETWORKDAYS(MAX(DATE(2026,12,1),Mitarbeiter!$C92),MIN(DATE(2026,13,0),IF(Mitarbeiter!$D92="",DATE(2026,13,0),Mitarbeiter!$D92),TODAY()),Einstellungen!$F$13:$F$67)))*N(Mitarbeiter!$E92)/IF(Einstellungen!$C$11="7 Tage",7,5),N('Ist-Stunden'!Q92)),MAX(IF(Einstellungen!$C$11="7 Tage",MAX(0,(MIN(DATE(2026,13,0),IF(Mitarbeiter!$D92="",DATE(2026,13,0),Mitarbeiter!$D92),TODAY()))-(MAX(DATE(2026,12,1),Mitarbeiter!$C92))+1),MAX(0,NETWORKDAYS(MAX(DATE(2026,12,1),Mitarbeiter!$C92),MIN(DATE(2026,13,0),IF(Mitarbeiter!$D92="",DATE(2026,13,0),Mitarbeiter!$D92),TODAY()),Einstellungen!$F$13:$F$67)))*N(Mitarbeiter!$E92)/IF(Einstellungen!$C$11="7 Tage",7,5),N('Ist-Stunden'!Q92)+(N(Krankheitstage!R92)+N(Krankheitstage!AD92))*N($C92))))</f>
        <v/>
      </c>
      <c r="AV92" s="76">
        <f>IF($B92="",0,IF(Einstellungen!$C$10="Ja",MAX(IF(Einstellungen!$C$11="7 Tage",MAX(0,(MIN(DATE(2027,2,0),IF(Mitarbeiter!$D92="",DATE(2027,2,0),Mitarbeiter!$D92),TODAY()))-(MAX(DATE(2027,1,1),Mitarbeiter!$C92))+1),MAX(0,NETWORKDAYS(MAX(DATE(2027,1,1),Mitarbeiter!$C92),MIN(DATE(2027,2,0),IF(Mitarbeiter!$D92="",DATE(2027,2,0),Mitarbeiter!$D92),TODAY()),Einstellungen!$F$13:$F$67)))*N(Mitarbeiter!$E92)/IF(Einstellungen!$C$11="7 Tage",7,5),N('Ist-Stunden'!R92)),MAX(IF(Einstellungen!$C$11="7 Tage",MAX(0,(MIN(DATE(2027,2,0),IF(Mitarbeiter!$D92="",DATE(2027,2,0),Mitarbeiter!$D92),TODAY()))-(MAX(DATE(2027,1,1),Mitarbeiter!$C92))+1),MAX(0,NETWORKDAYS(MAX(DATE(2027,1,1),Mitarbeiter!$C92),MIN(DATE(2027,2,0),IF(Mitarbeiter!$D92="",DATE(2027,2,0),Mitarbeiter!$D92),TODAY()),Einstellungen!$F$13:$F$67)))*N(Mitarbeiter!$E92)/IF(Einstellungen!$C$11="7 Tage",7,5),N('Ist-Stunden'!R92)+(N(Krankheitstage!AE92)+N(Krankheitstage!AQ92))*N($C92))))</f>
        <v/>
      </c>
      <c r="AW92" s="76">
        <f>IF($B92="",0,IF(Einstellungen!$C$10="Ja",MAX(IF(Einstellungen!$C$11="7 Tage",MAX(0,(MIN(DATE(2027,3,0),IF(Mitarbeiter!$D92="",DATE(2027,3,0),Mitarbeiter!$D92),TODAY()))-(MAX(DATE(2027,2,1),Mitarbeiter!$C92))+1),MAX(0,NETWORKDAYS(MAX(DATE(2027,2,1),Mitarbeiter!$C92),MIN(DATE(2027,3,0),IF(Mitarbeiter!$D92="",DATE(2027,3,0),Mitarbeiter!$D92),TODAY()),Einstellungen!$F$13:$F$67)))*N(Mitarbeiter!$E92)/IF(Einstellungen!$C$11="7 Tage",7,5),N('Ist-Stunden'!S92)),MAX(IF(Einstellungen!$C$11="7 Tage",MAX(0,(MIN(DATE(2027,3,0),IF(Mitarbeiter!$D92="",DATE(2027,3,0),Mitarbeiter!$D92),TODAY()))-(MAX(DATE(2027,2,1),Mitarbeiter!$C92))+1),MAX(0,NETWORKDAYS(MAX(DATE(2027,2,1),Mitarbeiter!$C92),MIN(DATE(2027,3,0),IF(Mitarbeiter!$D92="",DATE(2027,3,0),Mitarbeiter!$D92),TODAY()),Einstellungen!$F$13:$F$67)))*N(Mitarbeiter!$E92)/IF(Einstellungen!$C$11="7 Tage",7,5),N('Ist-Stunden'!S92)+(N(Krankheitstage!AF92)+N(Krankheitstage!AR92))*N($C92))))</f>
        <v/>
      </c>
      <c r="AX92" s="76">
        <f>IF($B92="",0,IF(Einstellungen!$C$10="Ja",MAX(IF(Einstellungen!$C$11="7 Tage",MAX(0,(MIN(DATE(2027,4,0),IF(Mitarbeiter!$D92="",DATE(2027,4,0),Mitarbeiter!$D92),TODAY()))-(MAX(DATE(2027,3,1),Mitarbeiter!$C92))+1),MAX(0,NETWORKDAYS(MAX(DATE(2027,3,1),Mitarbeiter!$C92),MIN(DATE(2027,4,0),IF(Mitarbeiter!$D92="",DATE(2027,4,0),Mitarbeiter!$D92),TODAY()),Einstellungen!$F$13:$F$67)))*N(Mitarbeiter!$E92)/IF(Einstellungen!$C$11="7 Tage",7,5),N('Ist-Stunden'!T92)),MAX(IF(Einstellungen!$C$11="7 Tage",MAX(0,(MIN(DATE(2027,4,0),IF(Mitarbeiter!$D92="",DATE(2027,4,0),Mitarbeiter!$D92),TODAY()))-(MAX(DATE(2027,3,1),Mitarbeiter!$C92))+1),MAX(0,NETWORKDAYS(MAX(DATE(2027,3,1),Mitarbeiter!$C92),MIN(DATE(2027,4,0),IF(Mitarbeiter!$D92="",DATE(2027,4,0),Mitarbeiter!$D92),TODAY()),Einstellungen!$F$13:$F$67)))*N(Mitarbeiter!$E92)/IF(Einstellungen!$C$11="7 Tage",7,5),N('Ist-Stunden'!T92)+(N(Krankheitstage!AG92)+N(Krankheitstage!AS92))*N($C92))))</f>
        <v/>
      </c>
      <c r="AY92" s="76">
        <f>IF($B92="",0,IF(Einstellungen!$C$10="Ja",MAX(IF(Einstellungen!$C$11="7 Tage",MAX(0,(MIN(DATE(2027,5,0),IF(Mitarbeiter!$D92="",DATE(2027,5,0),Mitarbeiter!$D92),TODAY()))-(MAX(DATE(2027,4,1),Mitarbeiter!$C92))+1),MAX(0,NETWORKDAYS(MAX(DATE(2027,4,1),Mitarbeiter!$C92),MIN(DATE(2027,5,0),IF(Mitarbeiter!$D92="",DATE(2027,5,0),Mitarbeiter!$D92),TODAY()),Einstellungen!$F$13:$F$67)))*N(Mitarbeiter!$E92)/IF(Einstellungen!$C$11="7 Tage",7,5),N('Ist-Stunden'!U92)),MAX(IF(Einstellungen!$C$11="7 Tage",MAX(0,(MIN(DATE(2027,5,0),IF(Mitarbeiter!$D92="",DATE(2027,5,0),Mitarbeiter!$D92),TODAY()))-(MAX(DATE(2027,4,1),Mitarbeiter!$C92))+1),MAX(0,NETWORKDAYS(MAX(DATE(2027,4,1),Mitarbeiter!$C92),MIN(DATE(2027,5,0),IF(Mitarbeiter!$D92="",DATE(2027,5,0),Mitarbeiter!$D92),TODAY()),Einstellungen!$F$13:$F$67)))*N(Mitarbeiter!$E92)/IF(Einstellungen!$C$11="7 Tage",7,5),N('Ist-Stunden'!U92)+(N(Krankheitstage!AH92)+N(Krankheitstage!AT92))*N($C92))))</f>
        <v/>
      </c>
      <c r="AZ92" s="76">
        <f>IF($B92="",0,IF(Einstellungen!$C$10="Ja",MAX(IF(Einstellungen!$C$11="7 Tage",MAX(0,(MIN(DATE(2027,6,0),IF(Mitarbeiter!$D92="",DATE(2027,6,0),Mitarbeiter!$D92),TODAY()))-(MAX(DATE(2027,5,1),Mitarbeiter!$C92))+1),MAX(0,NETWORKDAYS(MAX(DATE(2027,5,1),Mitarbeiter!$C92),MIN(DATE(2027,6,0),IF(Mitarbeiter!$D92="",DATE(2027,6,0),Mitarbeiter!$D92),TODAY()),Einstellungen!$F$13:$F$67)))*N(Mitarbeiter!$E92)/IF(Einstellungen!$C$11="7 Tage",7,5),N('Ist-Stunden'!V92)),MAX(IF(Einstellungen!$C$11="7 Tage",MAX(0,(MIN(DATE(2027,6,0),IF(Mitarbeiter!$D92="",DATE(2027,6,0),Mitarbeiter!$D92),TODAY()))-(MAX(DATE(2027,5,1),Mitarbeiter!$C92))+1),MAX(0,NETWORKDAYS(MAX(DATE(2027,5,1),Mitarbeiter!$C92),MIN(DATE(2027,6,0),IF(Mitarbeiter!$D92="",DATE(2027,6,0),Mitarbeiter!$D92),TODAY()),Einstellungen!$F$13:$F$67)))*N(Mitarbeiter!$E92)/IF(Einstellungen!$C$11="7 Tage",7,5),N('Ist-Stunden'!V92)+(N(Krankheitstage!AI92)+N(Krankheitstage!AU92))*N($C92))))</f>
        <v/>
      </c>
      <c r="BA92" s="76">
        <f>IF($B92="",0,IF(Einstellungen!$C$10="Ja",MAX(IF(Einstellungen!$C$11="7 Tage",MAX(0,(MIN(DATE(2027,7,0),IF(Mitarbeiter!$D92="",DATE(2027,7,0),Mitarbeiter!$D92),TODAY()))-(MAX(DATE(2027,6,1),Mitarbeiter!$C92))+1),MAX(0,NETWORKDAYS(MAX(DATE(2027,6,1),Mitarbeiter!$C92),MIN(DATE(2027,7,0),IF(Mitarbeiter!$D92="",DATE(2027,7,0),Mitarbeiter!$D92),TODAY()),Einstellungen!$F$13:$F$67)))*N(Mitarbeiter!$E92)/IF(Einstellungen!$C$11="7 Tage",7,5),N('Ist-Stunden'!W92)),MAX(IF(Einstellungen!$C$11="7 Tage",MAX(0,(MIN(DATE(2027,7,0),IF(Mitarbeiter!$D92="",DATE(2027,7,0),Mitarbeiter!$D92),TODAY()))-(MAX(DATE(2027,6,1),Mitarbeiter!$C92))+1),MAX(0,NETWORKDAYS(MAX(DATE(2027,6,1),Mitarbeiter!$C92),MIN(DATE(2027,7,0),IF(Mitarbeiter!$D92="",DATE(2027,7,0),Mitarbeiter!$D92),TODAY()),Einstellungen!$F$13:$F$67)))*N(Mitarbeiter!$E92)/IF(Einstellungen!$C$11="7 Tage",7,5),N('Ist-Stunden'!W92)+(N(Krankheitstage!AJ92)+N(Krankheitstage!AV92))*N($C92))))</f>
        <v/>
      </c>
      <c r="BB92" s="76">
        <f>IF($B92="",0,IF(Einstellungen!$C$10="Ja",MAX(IF(Einstellungen!$C$11="7 Tage",MAX(0,(MIN(DATE(2027,8,0),IF(Mitarbeiter!$D92="",DATE(2027,8,0),Mitarbeiter!$D92),TODAY()))-(MAX(DATE(2027,7,1),Mitarbeiter!$C92))+1),MAX(0,NETWORKDAYS(MAX(DATE(2027,7,1),Mitarbeiter!$C92),MIN(DATE(2027,8,0),IF(Mitarbeiter!$D92="",DATE(2027,8,0),Mitarbeiter!$D92),TODAY()),Einstellungen!$F$13:$F$67)))*N(Mitarbeiter!$E92)/IF(Einstellungen!$C$11="7 Tage",7,5),N('Ist-Stunden'!X92)),MAX(IF(Einstellungen!$C$11="7 Tage",MAX(0,(MIN(DATE(2027,8,0),IF(Mitarbeiter!$D92="",DATE(2027,8,0),Mitarbeiter!$D92),TODAY()))-(MAX(DATE(2027,7,1),Mitarbeiter!$C92))+1),MAX(0,NETWORKDAYS(MAX(DATE(2027,7,1),Mitarbeiter!$C92),MIN(DATE(2027,8,0),IF(Mitarbeiter!$D92="",DATE(2027,8,0),Mitarbeiter!$D92),TODAY()),Einstellungen!$F$13:$F$67)))*N(Mitarbeiter!$E92)/IF(Einstellungen!$C$11="7 Tage",7,5),N('Ist-Stunden'!X92)+(N(Krankheitstage!AK92)+N(Krankheitstage!AW92))*N($C92))))</f>
        <v/>
      </c>
      <c r="BC92" s="76">
        <f>IF($B92="",0,IF(Einstellungen!$C$10="Ja",MAX(IF(Einstellungen!$C$11="7 Tage",MAX(0,(MIN(DATE(2027,9,0),IF(Mitarbeiter!$D92="",DATE(2027,9,0),Mitarbeiter!$D92),TODAY()))-(MAX(DATE(2027,8,1),Mitarbeiter!$C92))+1),MAX(0,NETWORKDAYS(MAX(DATE(2027,8,1),Mitarbeiter!$C92),MIN(DATE(2027,9,0),IF(Mitarbeiter!$D92="",DATE(2027,9,0),Mitarbeiter!$D92),TODAY()),Einstellungen!$F$13:$F$67)))*N(Mitarbeiter!$E92)/IF(Einstellungen!$C$11="7 Tage",7,5),N('Ist-Stunden'!Y92)),MAX(IF(Einstellungen!$C$11="7 Tage",MAX(0,(MIN(DATE(2027,9,0),IF(Mitarbeiter!$D92="",DATE(2027,9,0),Mitarbeiter!$D92),TODAY()))-(MAX(DATE(2027,8,1),Mitarbeiter!$C92))+1),MAX(0,NETWORKDAYS(MAX(DATE(2027,8,1),Mitarbeiter!$C92),MIN(DATE(2027,9,0),IF(Mitarbeiter!$D92="",DATE(2027,9,0),Mitarbeiter!$D92),TODAY()),Einstellungen!$F$13:$F$67)))*N(Mitarbeiter!$E92)/IF(Einstellungen!$C$11="7 Tage",7,5),N('Ist-Stunden'!Y92)+(N(Krankheitstage!AL92)+N(Krankheitstage!AX92))*N($C92))))</f>
        <v/>
      </c>
      <c r="BD92" s="76">
        <f>IF($B92="",0,IF(Einstellungen!$C$10="Ja",MAX(IF(Einstellungen!$C$11="7 Tage",MAX(0,(MIN(DATE(2027,10,0),IF(Mitarbeiter!$D92="",DATE(2027,10,0),Mitarbeiter!$D92),TODAY()))-(MAX(DATE(2027,9,1),Mitarbeiter!$C92))+1),MAX(0,NETWORKDAYS(MAX(DATE(2027,9,1),Mitarbeiter!$C92),MIN(DATE(2027,10,0),IF(Mitarbeiter!$D92="",DATE(2027,10,0),Mitarbeiter!$D92),TODAY()),Einstellungen!$F$13:$F$67)))*N(Mitarbeiter!$E92)/IF(Einstellungen!$C$11="7 Tage",7,5),N('Ist-Stunden'!Z92)),MAX(IF(Einstellungen!$C$11="7 Tage",MAX(0,(MIN(DATE(2027,10,0),IF(Mitarbeiter!$D92="",DATE(2027,10,0),Mitarbeiter!$D92),TODAY()))-(MAX(DATE(2027,9,1),Mitarbeiter!$C92))+1),MAX(0,NETWORKDAYS(MAX(DATE(2027,9,1),Mitarbeiter!$C92),MIN(DATE(2027,10,0),IF(Mitarbeiter!$D92="",DATE(2027,10,0),Mitarbeiter!$D92),TODAY()),Einstellungen!$F$13:$F$67)))*N(Mitarbeiter!$E92)/IF(Einstellungen!$C$11="7 Tage",7,5),N('Ist-Stunden'!Z92)+(N(Krankheitstage!AM92)+N(Krankheitstage!AY92))*N($C92))))</f>
        <v/>
      </c>
      <c r="BE92" s="76">
        <f>IF($B92="",0,IF(Einstellungen!$C$10="Ja",MAX(IF(Einstellungen!$C$11="7 Tage",MAX(0,(MIN(DATE(2027,11,0),IF(Mitarbeiter!$D92="",DATE(2027,11,0),Mitarbeiter!$D92),TODAY()))-(MAX(DATE(2027,10,1),Mitarbeiter!$C92))+1),MAX(0,NETWORKDAYS(MAX(DATE(2027,10,1),Mitarbeiter!$C92),MIN(DATE(2027,11,0),IF(Mitarbeiter!$D92="",DATE(2027,11,0),Mitarbeiter!$D92),TODAY()),Einstellungen!$F$13:$F$67)))*N(Mitarbeiter!$E92)/IF(Einstellungen!$C$11="7 Tage",7,5),N('Ist-Stunden'!AA92)),MAX(IF(Einstellungen!$C$11="7 Tage",MAX(0,(MIN(DATE(2027,11,0),IF(Mitarbeiter!$D92="",DATE(2027,11,0),Mitarbeiter!$D92),TODAY()))-(MAX(DATE(2027,10,1),Mitarbeiter!$C92))+1),MAX(0,NETWORKDAYS(MAX(DATE(2027,10,1),Mitarbeiter!$C92),MIN(DATE(2027,11,0),IF(Mitarbeiter!$D92="",DATE(2027,11,0),Mitarbeiter!$D92),TODAY()),Einstellungen!$F$13:$F$67)))*N(Mitarbeiter!$E92)/IF(Einstellungen!$C$11="7 Tage",7,5),N('Ist-Stunden'!AA92)+(N(Krankheitstage!AN92)+N(Krankheitstage!AZ92))*N($C92))))</f>
        <v/>
      </c>
      <c r="BF92" s="76">
        <f>IF($B92="",0,IF(Einstellungen!$C$10="Ja",MAX(IF(Einstellungen!$C$11="7 Tage",MAX(0,(MIN(DATE(2027,12,0),IF(Mitarbeiter!$D92="",DATE(2027,12,0),Mitarbeiter!$D92),TODAY()))-(MAX(DATE(2027,11,1),Mitarbeiter!$C92))+1),MAX(0,NETWORKDAYS(MAX(DATE(2027,11,1),Mitarbeiter!$C92),MIN(DATE(2027,12,0),IF(Mitarbeiter!$D92="",DATE(2027,12,0),Mitarbeiter!$D92),TODAY()),Einstellungen!$F$13:$F$67)))*N(Mitarbeiter!$E92)/IF(Einstellungen!$C$11="7 Tage",7,5),N('Ist-Stunden'!AB92)),MAX(IF(Einstellungen!$C$11="7 Tage",MAX(0,(MIN(DATE(2027,12,0),IF(Mitarbeiter!$D92="",DATE(2027,12,0),Mitarbeiter!$D92),TODAY()))-(MAX(DATE(2027,11,1),Mitarbeiter!$C92))+1),MAX(0,NETWORKDAYS(MAX(DATE(2027,11,1),Mitarbeiter!$C92),MIN(DATE(2027,12,0),IF(Mitarbeiter!$D92="",DATE(2027,12,0),Mitarbeiter!$D92),TODAY()),Einstellungen!$F$13:$F$67)))*N(Mitarbeiter!$E92)/IF(Einstellungen!$C$11="7 Tage",7,5),N('Ist-Stunden'!AB92)+(N(Krankheitstage!AO92)+N(Krankheitstage!BA92))*N($C92))))</f>
        <v/>
      </c>
      <c r="BG92" s="76">
        <f>IF($B92="",0,IF(Einstellungen!$C$10="Ja",MAX(IF(Einstellungen!$C$11="7 Tage",MAX(0,(MIN(DATE(2027,13,0),IF(Mitarbeiter!$D92="",DATE(2027,13,0),Mitarbeiter!$D92),TODAY()))-(MAX(DATE(2027,12,1),Mitarbeiter!$C92))+1),MAX(0,NETWORKDAYS(MAX(DATE(2027,12,1),Mitarbeiter!$C92),MIN(DATE(2027,13,0),IF(Mitarbeiter!$D92="",DATE(2027,13,0),Mitarbeiter!$D92),TODAY()),Einstellungen!$F$13:$F$67)))*N(Mitarbeiter!$E92)/IF(Einstellungen!$C$11="7 Tage",7,5),N('Ist-Stunden'!AC92)),MAX(IF(Einstellungen!$C$11="7 Tage",MAX(0,(MIN(DATE(2027,13,0),IF(Mitarbeiter!$D92="",DATE(2027,13,0),Mitarbeiter!$D92),TODAY()))-(MAX(DATE(2027,12,1),Mitarbeiter!$C92))+1),MAX(0,NETWORKDAYS(MAX(DATE(2027,12,1),Mitarbeiter!$C92),MIN(DATE(2027,13,0),IF(Mitarbeiter!$D92="",DATE(2027,13,0),Mitarbeiter!$D92),TODAY()),Einstellungen!$F$13:$F$67)))*N(Mitarbeiter!$E92)/IF(Einstellungen!$C$11="7 Tage",7,5),N('Ist-Stunden'!AC92)+(N(Krankheitstage!AP92)+N(Krankheitstage!BB92))*N($C92))))</f>
        <v/>
      </c>
      <c r="BH92" s="76">
        <f>IF($B92="",0,IF(Einstellungen!$C$10="Ja",MAX(IF(Einstellungen!$C$11="7 Tage",MAX(0,(MIN(DATE(2028,2,0),IF(Mitarbeiter!$D92="",DATE(2028,2,0),Mitarbeiter!$D92),TODAY()))-(MAX(DATE(2028,1,1),Mitarbeiter!$C92))+1),MAX(0,NETWORKDAYS(MAX(DATE(2028,1,1),Mitarbeiter!$C92),MIN(DATE(2028,2,0),IF(Mitarbeiter!$D92="",DATE(2028,2,0),Mitarbeiter!$D92),TODAY()),Einstellungen!$F$13:$F$67)))*N(Mitarbeiter!$E92)/IF(Einstellungen!$C$11="7 Tage",7,5),N('Ist-Stunden'!AD92)),MAX(IF(Einstellungen!$C$11="7 Tage",MAX(0,(MIN(DATE(2028,2,0),IF(Mitarbeiter!$D92="",DATE(2028,2,0),Mitarbeiter!$D92),TODAY()))-(MAX(DATE(2028,1,1),Mitarbeiter!$C92))+1),MAX(0,NETWORKDAYS(MAX(DATE(2028,1,1),Mitarbeiter!$C92),MIN(DATE(2028,2,0),IF(Mitarbeiter!$D92="",DATE(2028,2,0),Mitarbeiter!$D92),TODAY()),Einstellungen!$F$13:$F$67)))*N(Mitarbeiter!$E92)/IF(Einstellungen!$C$11="7 Tage",7,5),N('Ist-Stunden'!AD92)+(N(Krankheitstage!BC92)+N(Krankheitstage!BO92))*N($C92))))</f>
        <v/>
      </c>
      <c r="BI92" s="76">
        <f>IF($B92="",0,IF(Einstellungen!$C$10="Ja",MAX(IF(Einstellungen!$C$11="7 Tage",MAX(0,(MIN(DATE(2028,3,0),IF(Mitarbeiter!$D92="",DATE(2028,3,0),Mitarbeiter!$D92),TODAY()))-(MAX(DATE(2028,2,1),Mitarbeiter!$C92))+1),MAX(0,NETWORKDAYS(MAX(DATE(2028,2,1),Mitarbeiter!$C92),MIN(DATE(2028,3,0),IF(Mitarbeiter!$D92="",DATE(2028,3,0),Mitarbeiter!$D92),TODAY()),Einstellungen!$F$13:$F$67)))*N(Mitarbeiter!$E92)/IF(Einstellungen!$C$11="7 Tage",7,5),N('Ist-Stunden'!AE92)),MAX(IF(Einstellungen!$C$11="7 Tage",MAX(0,(MIN(DATE(2028,3,0),IF(Mitarbeiter!$D92="",DATE(2028,3,0),Mitarbeiter!$D92),TODAY()))-(MAX(DATE(2028,2,1),Mitarbeiter!$C92))+1),MAX(0,NETWORKDAYS(MAX(DATE(2028,2,1),Mitarbeiter!$C92),MIN(DATE(2028,3,0),IF(Mitarbeiter!$D92="",DATE(2028,3,0),Mitarbeiter!$D92),TODAY()),Einstellungen!$F$13:$F$67)))*N(Mitarbeiter!$E92)/IF(Einstellungen!$C$11="7 Tage",7,5),N('Ist-Stunden'!AE92)+(N(Krankheitstage!BD92)+N(Krankheitstage!BP92))*N($C92))))</f>
        <v/>
      </c>
      <c r="BJ92" s="76">
        <f>IF($B92="",0,IF(Einstellungen!$C$10="Ja",MAX(IF(Einstellungen!$C$11="7 Tage",MAX(0,(MIN(DATE(2028,4,0),IF(Mitarbeiter!$D92="",DATE(2028,4,0),Mitarbeiter!$D92),TODAY()))-(MAX(DATE(2028,3,1),Mitarbeiter!$C92))+1),MAX(0,NETWORKDAYS(MAX(DATE(2028,3,1),Mitarbeiter!$C92),MIN(DATE(2028,4,0),IF(Mitarbeiter!$D92="",DATE(2028,4,0),Mitarbeiter!$D92),TODAY()),Einstellungen!$F$13:$F$67)))*N(Mitarbeiter!$E92)/IF(Einstellungen!$C$11="7 Tage",7,5),N('Ist-Stunden'!AF92)),MAX(IF(Einstellungen!$C$11="7 Tage",MAX(0,(MIN(DATE(2028,4,0),IF(Mitarbeiter!$D92="",DATE(2028,4,0),Mitarbeiter!$D92),TODAY()))-(MAX(DATE(2028,3,1),Mitarbeiter!$C92))+1),MAX(0,NETWORKDAYS(MAX(DATE(2028,3,1),Mitarbeiter!$C92),MIN(DATE(2028,4,0),IF(Mitarbeiter!$D92="",DATE(2028,4,0),Mitarbeiter!$D92),TODAY()),Einstellungen!$F$13:$F$67)))*N(Mitarbeiter!$E92)/IF(Einstellungen!$C$11="7 Tage",7,5),N('Ist-Stunden'!AF92)+(N(Krankheitstage!BE92)+N(Krankheitstage!BQ92))*N($C92))))</f>
        <v/>
      </c>
      <c r="BK92" s="76">
        <f>IF($B92="",0,IF(Einstellungen!$C$10="Ja",MAX(IF(Einstellungen!$C$11="7 Tage",MAX(0,(MIN(DATE(2028,5,0),IF(Mitarbeiter!$D92="",DATE(2028,5,0),Mitarbeiter!$D92),TODAY()))-(MAX(DATE(2028,4,1),Mitarbeiter!$C92))+1),MAX(0,NETWORKDAYS(MAX(DATE(2028,4,1),Mitarbeiter!$C92),MIN(DATE(2028,5,0),IF(Mitarbeiter!$D92="",DATE(2028,5,0),Mitarbeiter!$D92),TODAY()),Einstellungen!$F$13:$F$67)))*N(Mitarbeiter!$E92)/IF(Einstellungen!$C$11="7 Tage",7,5),N('Ist-Stunden'!AG92)),MAX(IF(Einstellungen!$C$11="7 Tage",MAX(0,(MIN(DATE(2028,5,0),IF(Mitarbeiter!$D92="",DATE(2028,5,0),Mitarbeiter!$D92),TODAY()))-(MAX(DATE(2028,4,1),Mitarbeiter!$C92))+1),MAX(0,NETWORKDAYS(MAX(DATE(2028,4,1),Mitarbeiter!$C92),MIN(DATE(2028,5,0),IF(Mitarbeiter!$D92="",DATE(2028,5,0),Mitarbeiter!$D92),TODAY()),Einstellungen!$F$13:$F$67)))*N(Mitarbeiter!$E92)/IF(Einstellungen!$C$11="7 Tage",7,5),N('Ist-Stunden'!AG92)+(N(Krankheitstage!BF92)+N(Krankheitstage!BR92))*N($C92))))</f>
        <v/>
      </c>
      <c r="BL92" s="76">
        <f>IF($B92="",0,IF(Einstellungen!$C$10="Ja",MAX(IF(Einstellungen!$C$11="7 Tage",MAX(0,(MIN(DATE(2028,6,0),IF(Mitarbeiter!$D92="",DATE(2028,6,0),Mitarbeiter!$D92),TODAY()))-(MAX(DATE(2028,5,1),Mitarbeiter!$C92))+1),MAX(0,NETWORKDAYS(MAX(DATE(2028,5,1),Mitarbeiter!$C92),MIN(DATE(2028,6,0),IF(Mitarbeiter!$D92="",DATE(2028,6,0),Mitarbeiter!$D92),TODAY()),Einstellungen!$F$13:$F$67)))*N(Mitarbeiter!$E92)/IF(Einstellungen!$C$11="7 Tage",7,5),N('Ist-Stunden'!AH92)),MAX(IF(Einstellungen!$C$11="7 Tage",MAX(0,(MIN(DATE(2028,6,0),IF(Mitarbeiter!$D92="",DATE(2028,6,0),Mitarbeiter!$D92),TODAY()))-(MAX(DATE(2028,5,1),Mitarbeiter!$C92))+1),MAX(0,NETWORKDAYS(MAX(DATE(2028,5,1),Mitarbeiter!$C92),MIN(DATE(2028,6,0),IF(Mitarbeiter!$D92="",DATE(2028,6,0),Mitarbeiter!$D92),TODAY()),Einstellungen!$F$13:$F$67)))*N(Mitarbeiter!$E92)/IF(Einstellungen!$C$11="7 Tage",7,5),N('Ist-Stunden'!AH92)+(N(Krankheitstage!BG92)+N(Krankheitstage!BS92))*N($C92))))</f>
        <v/>
      </c>
      <c r="BM92" s="76">
        <f>IF($B92="",0,IF(Einstellungen!$C$10="Ja",MAX(IF(Einstellungen!$C$11="7 Tage",MAX(0,(MIN(DATE(2028,7,0),IF(Mitarbeiter!$D92="",DATE(2028,7,0),Mitarbeiter!$D92),TODAY()))-(MAX(DATE(2028,6,1),Mitarbeiter!$C92))+1),MAX(0,NETWORKDAYS(MAX(DATE(2028,6,1),Mitarbeiter!$C92),MIN(DATE(2028,7,0),IF(Mitarbeiter!$D92="",DATE(2028,7,0),Mitarbeiter!$D92),TODAY()),Einstellungen!$F$13:$F$67)))*N(Mitarbeiter!$E92)/IF(Einstellungen!$C$11="7 Tage",7,5),N('Ist-Stunden'!AI92)),MAX(IF(Einstellungen!$C$11="7 Tage",MAX(0,(MIN(DATE(2028,7,0),IF(Mitarbeiter!$D92="",DATE(2028,7,0),Mitarbeiter!$D92),TODAY()))-(MAX(DATE(2028,6,1),Mitarbeiter!$C92))+1),MAX(0,NETWORKDAYS(MAX(DATE(2028,6,1),Mitarbeiter!$C92),MIN(DATE(2028,7,0),IF(Mitarbeiter!$D92="",DATE(2028,7,0),Mitarbeiter!$D92),TODAY()),Einstellungen!$F$13:$F$67)))*N(Mitarbeiter!$E92)/IF(Einstellungen!$C$11="7 Tage",7,5),N('Ist-Stunden'!AI92)+(N(Krankheitstage!BH92)+N(Krankheitstage!BT92))*N($C92))))</f>
        <v/>
      </c>
      <c r="BN92" s="76">
        <f>IF($B92="",0,IF(Einstellungen!$C$10="Ja",MAX(IF(Einstellungen!$C$11="7 Tage",MAX(0,(MIN(DATE(2028,8,0),IF(Mitarbeiter!$D92="",DATE(2028,8,0),Mitarbeiter!$D92),TODAY()))-(MAX(DATE(2028,7,1),Mitarbeiter!$C92))+1),MAX(0,NETWORKDAYS(MAX(DATE(2028,7,1),Mitarbeiter!$C92),MIN(DATE(2028,8,0),IF(Mitarbeiter!$D92="",DATE(2028,8,0),Mitarbeiter!$D92),TODAY()),Einstellungen!$F$13:$F$67)))*N(Mitarbeiter!$E92)/IF(Einstellungen!$C$11="7 Tage",7,5),N('Ist-Stunden'!AJ92)),MAX(IF(Einstellungen!$C$11="7 Tage",MAX(0,(MIN(DATE(2028,8,0),IF(Mitarbeiter!$D92="",DATE(2028,8,0),Mitarbeiter!$D92),TODAY()))-(MAX(DATE(2028,7,1),Mitarbeiter!$C92))+1),MAX(0,NETWORKDAYS(MAX(DATE(2028,7,1),Mitarbeiter!$C92),MIN(DATE(2028,8,0),IF(Mitarbeiter!$D92="",DATE(2028,8,0),Mitarbeiter!$D92),TODAY()),Einstellungen!$F$13:$F$67)))*N(Mitarbeiter!$E92)/IF(Einstellungen!$C$11="7 Tage",7,5),N('Ist-Stunden'!AJ92)+(N(Krankheitstage!BI92)+N(Krankheitstage!BU92))*N($C92))))</f>
        <v/>
      </c>
      <c r="BO92" s="76">
        <f>IF($B92="",0,IF(Einstellungen!$C$10="Ja",MAX(IF(Einstellungen!$C$11="7 Tage",MAX(0,(MIN(DATE(2028,9,0),IF(Mitarbeiter!$D92="",DATE(2028,9,0),Mitarbeiter!$D92),TODAY()))-(MAX(DATE(2028,8,1),Mitarbeiter!$C92))+1),MAX(0,NETWORKDAYS(MAX(DATE(2028,8,1),Mitarbeiter!$C92),MIN(DATE(2028,9,0),IF(Mitarbeiter!$D92="",DATE(2028,9,0),Mitarbeiter!$D92),TODAY()),Einstellungen!$F$13:$F$67)))*N(Mitarbeiter!$E92)/IF(Einstellungen!$C$11="7 Tage",7,5),N('Ist-Stunden'!AK92)),MAX(IF(Einstellungen!$C$11="7 Tage",MAX(0,(MIN(DATE(2028,9,0),IF(Mitarbeiter!$D92="",DATE(2028,9,0),Mitarbeiter!$D92),TODAY()))-(MAX(DATE(2028,8,1),Mitarbeiter!$C92))+1),MAX(0,NETWORKDAYS(MAX(DATE(2028,8,1),Mitarbeiter!$C92),MIN(DATE(2028,9,0),IF(Mitarbeiter!$D92="",DATE(2028,9,0),Mitarbeiter!$D92),TODAY()),Einstellungen!$F$13:$F$67)))*N(Mitarbeiter!$E92)/IF(Einstellungen!$C$11="7 Tage",7,5),N('Ist-Stunden'!AK92)+(N(Krankheitstage!BJ92)+N(Krankheitstage!BV92))*N($C92))))</f>
        <v/>
      </c>
      <c r="BP92" s="76">
        <f>IF($B92="",0,IF(Einstellungen!$C$10="Ja",MAX(IF(Einstellungen!$C$11="7 Tage",MAX(0,(MIN(DATE(2028,10,0),IF(Mitarbeiter!$D92="",DATE(2028,10,0),Mitarbeiter!$D92),TODAY()))-(MAX(DATE(2028,9,1),Mitarbeiter!$C92))+1),MAX(0,NETWORKDAYS(MAX(DATE(2028,9,1),Mitarbeiter!$C92),MIN(DATE(2028,10,0),IF(Mitarbeiter!$D92="",DATE(2028,10,0),Mitarbeiter!$D92),TODAY()),Einstellungen!$F$13:$F$67)))*N(Mitarbeiter!$E92)/IF(Einstellungen!$C$11="7 Tage",7,5),N('Ist-Stunden'!AL92)),MAX(IF(Einstellungen!$C$11="7 Tage",MAX(0,(MIN(DATE(2028,10,0),IF(Mitarbeiter!$D92="",DATE(2028,10,0),Mitarbeiter!$D92),TODAY()))-(MAX(DATE(2028,9,1),Mitarbeiter!$C92))+1),MAX(0,NETWORKDAYS(MAX(DATE(2028,9,1),Mitarbeiter!$C92),MIN(DATE(2028,10,0),IF(Mitarbeiter!$D92="",DATE(2028,10,0),Mitarbeiter!$D92),TODAY()),Einstellungen!$F$13:$F$67)))*N(Mitarbeiter!$E92)/IF(Einstellungen!$C$11="7 Tage",7,5),N('Ist-Stunden'!AL92)+(N(Krankheitstage!BK92)+N(Krankheitstage!BW92))*N($C92))))</f>
        <v/>
      </c>
      <c r="BQ92" s="76">
        <f>IF($B92="",0,IF(Einstellungen!$C$10="Ja",MAX(IF(Einstellungen!$C$11="7 Tage",MAX(0,(MIN(DATE(2028,11,0),IF(Mitarbeiter!$D92="",DATE(2028,11,0),Mitarbeiter!$D92),TODAY()))-(MAX(DATE(2028,10,1),Mitarbeiter!$C92))+1),MAX(0,NETWORKDAYS(MAX(DATE(2028,10,1),Mitarbeiter!$C92),MIN(DATE(2028,11,0),IF(Mitarbeiter!$D92="",DATE(2028,11,0),Mitarbeiter!$D92),TODAY()),Einstellungen!$F$13:$F$67)))*N(Mitarbeiter!$E92)/IF(Einstellungen!$C$11="7 Tage",7,5),N('Ist-Stunden'!AM92)),MAX(IF(Einstellungen!$C$11="7 Tage",MAX(0,(MIN(DATE(2028,11,0),IF(Mitarbeiter!$D92="",DATE(2028,11,0),Mitarbeiter!$D92),TODAY()))-(MAX(DATE(2028,10,1),Mitarbeiter!$C92))+1),MAX(0,NETWORKDAYS(MAX(DATE(2028,10,1),Mitarbeiter!$C92),MIN(DATE(2028,11,0),IF(Mitarbeiter!$D92="",DATE(2028,11,0),Mitarbeiter!$D92),TODAY()),Einstellungen!$F$13:$F$67)))*N(Mitarbeiter!$E92)/IF(Einstellungen!$C$11="7 Tage",7,5),N('Ist-Stunden'!AM92)+(N(Krankheitstage!BL92)+N(Krankheitstage!BX92))*N($C92))))</f>
        <v/>
      </c>
      <c r="BR92" s="76">
        <f>IF($B92="",0,IF(Einstellungen!$C$10="Ja",MAX(IF(Einstellungen!$C$11="7 Tage",MAX(0,(MIN(DATE(2028,12,0),IF(Mitarbeiter!$D92="",DATE(2028,12,0),Mitarbeiter!$D92),TODAY()))-(MAX(DATE(2028,11,1),Mitarbeiter!$C92))+1),MAX(0,NETWORKDAYS(MAX(DATE(2028,11,1),Mitarbeiter!$C92),MIN(DATE(2028,12,0),IF(Mitarbeiter!$D92="",DATE(2028,12,0),Mitarbeiter!$D92),TODAY()),Einstellungen!$F$13:$F$67)))*N(Mitarbeiter!$E92)/IF(Einstellungen!$C$11="7 Tage",7,5),N('Ist-Stunden'!AN92)),MAX(IF(Einstellungen!$C$11="7 Tage",MAX(0,(MIN(DATE(2028,12,0),IF(Mitarbeiter!$D92="",DATE(2028,12,0),Mitarbeiter!$D92),TODAY()))-(MAX(DATE(2028,11,1),Mitarbeiter!$C92))+1),MAX(0,NETWORKDAYS(MAX(DATE(2028,11,1),Mitarbeiter!$C92),MIN(DATE(2028,12,0),IF(Mitarbeiter!$D92="",DATE(2028,12,0),Mitarbeiter!$D92),TODAY()),Einstellungen!$F$13:$F$67)))*N(Mitarbeiter!$E92)/IF(Einstellungen!$C$11="7 Tage",7,5),N('Ist-Stunden'!AN92)+(N(Krankheitstage!BM92)+N(Krankheitstage!BY92))*N($C92))))</f>
        <v/>
      </c>
      <c r="BS92" s="76">
        <f>IF($B92="",0,IF(Einstellungen!$C$10="Ja",MAX(IF(Einstellungen!$C$11="7 Tage",MAX(0,(MIN(DATE(2028,13,0),IF(Mitarbeiter!$D92="",DATE(2028,13,0),Mitarbeiter!$D92),TODAY()))-(MAX(DATE(2028,12,1),Mitarbeiter!$C92))+1),MAX(0,NETWORKDAYS(MAX(DATE(2028,12,1),Mitarbeiter!$C92),MIN(DATE(2028,13,0),IF(Mitarbeiter!$D92="",DATE(2028,13,0),Mitarbeiter!$D92),TODAY()),Einstellungen!$F$13:$F$67)))*N(Mitarbeiter!$E92)/IF(Einstellungen!$C$11="7 Tage",7,5),N('Ist-Stunden'!AO92)),MAX(IF(Einstellungen!$C$11="7 Tage",MAX(0,(MIN(DATE(2028,13,0),IF(Mitarbeiter!$D92="",DATE(2028,13,0),Mitarbeiter!$D92),TODAY()))-(MAX(DATE(2028,12,1),Mitarbeiter!$C92))+1),MAX(0,NETWORKDAYS(MAX(DATE(2028,12,1),Mitarbeiter!$C92),MIN(DATE(2028,13,0),IF(Mitarbeiter!$D92="",DATE(2028,13,0),Mitarbeiter!$D92),TODAY()),Einstellungen!$F$13:$F$67)))*N(Mitarbeiter!$E92)/IF(Einstellungen!$C$11="7 Tage",7,5),N('Ist-Stunden'!AO92)+(N(Krankheitstage!BN92)+N(Krankheitstage!BZ92))*N($C92))))</f>
        <v/>
      </c>
      <c r="BT92" s="76">
        <f>IF($B92="",0,IF(Einstellungen!$C$10="Ja",MAX(IF(Einstellungen!$C$11="7 Tage",MAX(0,(MIN(DATE(2029,2,0),IF(Mitarbeiter!$D92="",DATE(2029,2,0),Mitarbeiter!$D92),TODAY()))-(MAX(DATE(2029,1,1),Mitarbeiter!$C92))+1),MAX(0,NETWORKDAYS(MAX(DATE(2029,1,1),Mitarbeiter!$C92),MIN(DATE(2029,2,0),IF(Mitarbeiter!$D92="",DATE(2029,2,0),Mitarbeiter!$D92),TODAY()),Einstellungen!$F$13:$F$67)))*N(Mitarbeiter!$E92)/IF(Einstellungen!$C$11="7 Tage",7,5),N('Ist-Stunden'!AP92)),MAX(IF(Einstellungen!$C$11="7 Tage",MAX(0,(MIN(DATE(2029,2,0),IF(Mitarbeiter!$D92="",DATE(2029,2,0),Mitarbeiter!$D92),TODAY()))-(MAX(DATE(2029,1,1),Mitarbeiter!$C92))+1),MAX(0,NETWORKDAYS(MAX(DATE(2029,1,1),Mitarbeiter!$C92),MIN(DATE(2029,2,0),IF(Mitarbeiter!$D92="",DATE(2029,2,0),Mitarbeiter!$D92),TODAY()),Einstellungen!$F$13:$F$67)))*N(Mitarbeiter!$E92)/IF(Einstellungen!$C$11="7 Tage",7,5),N('Ist-Stunden'!AP92)+(N(Krankheitstage!CA92)+N(Krankheitstage!CM92))*N($C92))))</f>
        <v/>
      </c>
      <c r="BU92" s="76">
        <f>IF($B92="",0,IF(Einstellungen!$C$10="Ja",MAX(IF(Einstellungen!$C$11="7 Tage",MAX(0,(MIN(DATE(2029,3,0),IF(Mitarbeiter!$D92="",DATE(2029,3,0),Mitarbeiter!$D92),TODAY()))-(MAX(DATE(2029,2,1),Mitarbeiter!$C92))+1),MAX(0,NETWORKDAYS(MAX(DATE(2029,2,1),Mitarbeiter!$C92),MIN(DATE(2029,3,0),IF(Mitarbeiter!$D92="",DATE(2029,3,0),Mitarbeiter!$D92),TODAY()),Einstellungen!$F$13:$F$67)))*N(Mitarbeiter!$E92)/IF(Einstellungen!$C$11="7 Tage",7,5),N('Ist-Stunden'!AQ92)),MAX(IF(Einstellungen!$C$11="7 Tage",MAX(0,(MIN(DATE(2029,3,0),IF(Mitarbeiter!$D92="",DATE(2029,3,0),Mitarbeiter!$D92),TODAY()))-(MAX(DATE(2029,2,1),Mitarbeiter!$C92))+1),MAX(0,NETWORKDAYS(MAX(DATE(2029,2,1),Mitarbeiter!$C92),MIN(DATE(2029,3,0),IF(Mitarbeiter!$D92="",DATE(2029,3,0),Mitarbeiter!$D92),TODAY()),Einstellungen!$F$13:$F$67)))*N(Mitarbeiter!$E92)/IF(Einstellungen!$C$11="7 Tage",7,5),N('Ist-Stunden'!AQ92)+(N(Krankheitstage!CB92)+N(Krankheitstage!CN92))*N($C92))))</f>
        <v/>
      </c>
      <c r="BV92" s="76">
        <f>IF($B92="",0,IF(Einstellungen!$C$10="Ja",MAX(IF(Einstellungen!$C$11="7 Tage",MAX(0,(MIN(DATE(2029,4,0),IF(Mitarbeiter!$D92="",DATE(2029,4,0),Mitarbeiter!$D92),TODAY()))-(MAX(DATE(2029,3,1),Mitarbeiter!$C92))+1),MAX(0,NETWORKDAYS(MAX(DATE(2029,3,1),Mitarbeiter!$C92),MIN(DATE(2029,4,0),IF(Mitarbeiter!$D92="",DATE(2029,4,0),Mitarbeiter!$D92),TODAY()),Einstellungen!$F$13:$F$67)))*N(Mitarbeiter!$E92)/IF(Einstellungen!$C$11="7 Tage",7,5),N('Ist-Stunden'!AR92)),MAX(IF(Einstellungen!$C$11="7 Tage",MAX(0,(MIN(DATE(2029,4,0),IF(Mitarbeiter!$D92="",DATE(2029,4,0),Mitarbeiter!$D92),TODAY()))-(MAX(DATE(2029,3,1),Mitarbeiter!$C92))+1),MAX(0,NETWORKDAYS(MAX(DATE(2029,3,1),Mitarbeiter!$C92),MIN(DATE(2029,4,0),IF(Mitarbeiter!$D92="",DATE(2029,4,0),Mitarbeiter!$D92),TODAY()),Einstellungen!$F$13:$F$67)))*N(Mitarbeiter!$E92)/IF(Einstellungen!$C$11="7 Tage",7,5),N('Ist-Stunden'!AR92)+(N(Krankheitstage!CC92)+N(Krankheitstage!CO92))*N($C92))))</f>
        <v/>
      </c>
      <c r="BW92" s="76">
        <f>IF($B92="",0,IF(Einstellungen!$C$10="Ja",MAX(IF(Einstellungen!$C$11="7 Tage",MAX(0,(MIN(DATE(2029,5,0),IF(Mitarbeiter!$D92="",DATE(2029,5,0),Mitarbeiter!$D92),TODAY()))-(MAX(DATE(2029,4,1),Mitarbeiter!$C92))+1),MAX(0,NETWORKDAYS(MAX(DATE(2029,4,1),Mitarbeiter!$C92),MIN(DATE(2029,5,0),IF(Mitarbeiter!$D92="",DATE(2029,5,0),Mitarbeiter!$D92),TODAY()),Einstellungen!$F$13:$F$67)))*N(Mitarbeiter!$E92)/IF(Einstellungen!$C$11="7 Tage",7,5),N('Ist-Stunden'!AS92)),MAX(IF(Einstellungen!$C$11="7 Tage",MAX(0,(MIN(DATE(2029,5,0),IF(Mitarbeiter!$D92="",DATE(2029,5,0),Mitarbeiter!$D92),TODAY()))-(MAX(DATE(2029,4,1),Mitarbeiter!$C92))+1),MAX(0,NETWORKDAYS(MAX(DATE(2029,4,1),Mitarbeiter!$C92),MIN(DATE(2029,5,0),IF(Mitarbeiter!$D92="",DATE(2029,5,0),Mitarbeiter!$D92),TODAY()),Einstellungen!$F$13:$F$67)))*N(Mitarbeiter!$E92)/IF(Einstellungen!$C$11="7 Tage",7,5),N('Ist-Stunden'!AS92)+(N(Krankheitstage!CD92)+N(Krankheitstage!CP92))*N($C92))))</f>
        <v/>
      </c>
      <c r="BX92" s="76">
        <f>IF($B92="",0,IF(Einstellungen!$C$10="Ja",MAX(IF(Einstellungen!$C$11="7 Tage",MAX(0,(MIN(DATE(2029,6,0),IF(Mitarbeiter!$D92="",DATE(2029,6,0),Mitarbeiter!$D92),TODAY()))-(MAX(DATE(2029,5,1),Mitarbeiter!$C92))+1),MAX(0,NETWORKDAYS(MAX(DATE(2029,5,1),Mitarbeiter!$C92),MIN(DATE(2029,6,0),IF(Mitarbeiter!$D92="",DATE(2029,6,0),Mitarbeiter!$D92),TODAY()),Einstellungen!$F$13:$F$67)))*N(Mitarbeiter!$E92)/IF(Einstellungen!$C$11="7 Tage",7,5),N('Ist-Stunden'!AT92)),MAX(IF(Einstellungen!$C$11="7 Tage",MAX(0,(MIN(DATE(2029,6,0),IF(Mitarbeiter!$D92="",DATE(2029,6,0),Mitarbeiter!$D92),TODAY()))-(MAX(DATE(2029,5,1),Mitarbeiter!$C92))+1),MAX(0,NETWORKDAYS(MAX(DATE(2029,5,1),Mitarbeiter!$C92),MIN(DATE(2029,6,0),IF(Mitarbeiter!$D92="",DATE(2029,6,0),Mitarbeiter!$D92),TODAY()),Einstellungen!$F$13:$F$67)))*N(Mitarbeiter!$E92)/IF(Einstellungen!$C$11="7 Tage",7,5),N('Ist-Stunden'!AT92)+(N(Krankheitstage!CE92)+N(Krankheitstage!CQ92))*N($C92))))</f>
        <v/>
      </c>
      <c r="BY92" s="76">
        <f>IF($B92="",0,IF(Einstellungen!$C$10="Ja",MAX(IF(Einstellungen!$C$11="7 Tage",MAX(0,(MIN(DATE(2029,7,0),IF(Mitarbeiter!$D92="",DATE(2029,7,0),Mitarbeiter!$D92),TODAY()))-(MAX(DATE(2029,6,1),Mitarbeiter!$C92))+1),MAX(0,NETWORKDAYS(MAX(DATE(2029,6,1),Mitarbeiter!$C92),MIN(DATE(2029,7,0),IF(Mitarbeiter!$D92="",DATE(2029,7,0),Mitarbeiter!$D92),TODAY()),Einstellungen!$F$13:$F$67)))*N(Mitarbeiter!$E92)/IF(Einstellungen!$C$11="7 Tage",7,5),N('Ist-Stunden'!AU92)),MAX(IF(Einstellungen!$C$11="7 Tage",MAX(0,(MIN(DATE(2029,7,0),IF(Mitarbeiter!$D92="",DATE(2029,7,0),Mitarbeiter!$D92),TODAY()))-(MAX(DATE(2029,6,1),Mitarbeiter!$C92))+1),MAX(0,NETWORKDAYS(MAX(DATE(2029,6,1),Mitarbeiter!$C92),MIN(DATE(2029,7,0),IF(Mitarbeiter!$D92="",DATE(2029,7,0),Mitarbeiter!$D92),TODAY()),Einstellungen!$F$13:$F$67)))*N(Mitarbeiter!$E92)/IF(Einstellungen!$C$11="7 Tage",7,5),N('Ist-Stunden'!AU92)+(N(Krankheitstage!CF92)+N(Krankheitstage!CR92))*N($C92))))</f>
        <v/>
      </c>
      <c r="BZ92" s="76">
        <f>IF($B92="",0,IF(Einstellungen!$C$10="Ja",MAX(IF(Einstellungen!$C$11="7 Tage",MAX(0,(MIN(DATE(2029,8,0),IF(Mitarbeiter!$D92="",DATE(2029,8,0),Mitarbeiter!$D92),TODAY()))-(MAX(DATE(2029,7,1),Mitarbeiter!$C92))+1),MAX(0,NETWORKDAYS(MAX(DATE(2029,7,1),Mitarbeiter!$C92),MIN(DATE(2029,8,0),IF(Mitarbeiter!$D92="",DATE(2029,8,0),Mitarbeiter!$D92),TODAY()),Einstellungen!$F$13:$F$67)))*N(Mitarbeiter!$E92)/IF(Einstellungen!$C$11="7 Tage",7,5),N('Ist-Stunden'!AV92)),MAX(IF(Einstellungen!$C$11="7 Tage",MAX(0,(MIN(DATE(2029,8,0),IF(Mitarbeiter!$D92="",DATE(2029,8,0),Mitarbeiter!$D92),TODAY()))-(MAX(DATE(2029,7,1),Mitarbeiter!$C92))+1),MAX(0,NETWORKDAYS(MAX(DATE(2029,7,1),Mitarbeiter!$C92),MIN(DATE(2029,8,0),IF(Mitarbeiter!$D92="",DATE(2029,8,0),Mitarbeiter!$D92),TODAY()),Einstellungen!$F$13:$F$67)))*N(Mitarbeiter!$E92)/IF(Einstellungen!$C$11="7 Tage",7,5),N('Ist-Stunden'!AV92)+(N(Krankheitstage!CG92)+N(Krankheitstage!CS92))*N($C92))))</f>
        <v/>
      </c>
      <c r="CA92" s="76">
        <f>IF($B92="",0,IF(Einstellungen!$C$10="Ja",MAX(IF(Einstellungen!$C$11="7 Tage",MAX(0,(MIN(DATE(2029,9,0),IF(Mitarbeiter!$D92="",DATE(2029,9,0),Mitarbeiter!$D92),TODAY()))-(MAX(DATE(2029,8,1),Mitarbeiter!$C92))+1),MAX(0,NETWORKDAYS(MAX(DATE(2029,8,1),Mitarbeiter!$C92),MIN(DATE(2029,9,0),IF(Mitarbeiter!$D92="",DATE(2029,9,0),Mitarbeiter!$D92),TODAY()),Einstellungen!$F$13:$F$67)))*N(Mitarbeiter!$E92)/IF(Einstellungen!$C$11="7 Tage",7,5),N('Ist-Stunden'!AW92)),MAX(IF(Einstellungen!$C$11="7 Tage",MAX(0,(MIN(DATE(2029,9,0),IF(Mitarbeiter!$D92="",DATE(2029,9,0),Mitarbeiter!$D92),TODAY()))-(MAX(DATE(2029,8,1),Mitarbeiter!$C92))+1),MAX(0,NETWORKDAYS(MAX(DATE(2029,8,1),Mitarbeiter!$C92),MIN(DATE(2029,9,0),IF(Mitarbeiter!$D92="",DATE(2029,9,0),Mitarbeiter!$D92),TODAY()),Einstellungen!$F$13:$F$67)))*N(Mitarbeiter!$E92)/IF(Einstellungen!$C$11="7 Tage",7,5),N('Ist-Stunden'!AW92)+(N(Krankheitstage!CH92)+N(Krankheitstage!CT92))*N($C92))))</f>
        <v/>
      </c>
      <c r="CB92" s="76">
        <f>IF($B92="",0,IF(Einstellungen!$C$10="Ja",MAX(IF(Einstellungen!$C$11="7 Tage",MAX(0,(MIN(DATE(2029,10,0),IF(Mitarbeiter!$D92="",DATE(2029,10,0),Mitarbeiter!$D92),TODAY()))-(MAX(DATE(2029,9,1),Mitarbeiter!$C92))+1),MAX(0,NETWORKDAYS(MAX(DATE(2029,9,1),Mitarbeiter!$C92),MIN(DATE(2029,10,0),IF(Mitarbeiter!$D92="",DATE(2029,10,0),Mitarbeiter!$D92),TODAY()),Einstellungen!$F$13:$F$67)))*N(Mitarbeiter!$E92)/IF(Einstellungen!$C$11="7 Tage",7,5),N('Ist-Stunden'!AX92)),MAX(IF(Einstellungen!$C$11="7 Tage",MAX(0,(MIN(DATE(2029,10,0),IF(Mitarbeiter!$D92="",DATE(2029,10,0),Mitarbeiter!$D92),TODAY()))-(MAX(DATE(2029,9,1),Mitarbeiter!$C92))+1),MAX(0,NETWORKDAYS(MAX(DATE(2029,9,1),Mitarbeiter!$C92),MIN(DATE(2029,10,0),IF(Mitarbeiter!$D92="",DATE(2029,10,0),Mitarbeiter!$D92),TODAY()),Einstellungen!$F$13:$F$67)))*N(Mitarbeiter!$E92)/IF(Einstellungen!$C$11="7 Tage",7,5),N('Ist-Stunden'!AX92)+(N(Krankheitstage!CI92)+N(Krankheitstage!CU92))*N($C92))))</f>
        <v/>
      </c>
      <c r="CC92" s="76">
        <f>IF($B92="",0,IF(Einstellungen!$C$10="Ja",MAX(IF(Einstellungen!$C$11="7 Tage",MAX(0,(MIN(DATE(2029,11,0),IF(Mitarbeiter!$D92="",DATE(2029,11,0),Mitarbeiter!$D92),TODAY()))-(MAX(DATE(2029,10,1),Mitarbeiter!$C92))+1),MAX(0,NETWORKDAYS(MAX(DATE(2029,10,1),Mitarbeiter!$C92),MIN(DATE(2029,11,0),IF(Mitarbeiter!$D92="",DATE(2029,11,0),Mitarbeiter!$D92),TODAY()),Einstellungen!$F$13:$F$67)))*N(Mitarbeiter!$E92)/IF(Einstellungen!$C$11="7 Tage",7,5),N('Ist-Stunden'!AY92)),MAX(IF(Einstellungen!$C$11="7 Tage",MAX(0,(MIN(DATE(2029,11,0),IF(Mitarbeiter!$D92="",DATE(2029,11,0),Mitarbeiter!$D92),TODAY()))-(MAX(DATE(2029,10,1),Mitarbeiter!$C92))+1),MAX(0,NETWORKDAYS(MAX(DATE(2029,10,1),Mitarbeiter!$C92),MIN(DATE(2029,11,0),IF(Mitarbeiter!$D92="",DATE(2029,11,0),Mitarbeiter!$D92),TODAY()),Einstellungen!$F$13:$F$67)))*N(Mitarbeiter!$E92)/IF(Einstellungen!$C$11="7 Tage",7,5),N('Ist-Stunden'!AY92)+(N(Krankheitstage!CJ92)+N(Krankheitstage!CV92))*N($C92))))</f>
        <v/>
      </c>
      <c r="CD92" s="76">
        <f>IF($B92="",0,IF(Einstellungen!$C$10="Ja",MAX(IF(Einstellungen!$C$11="7 Tage",MAX(0,(MIN(DATE(2029,12,0),IF(Mitarbeiter!$D92="",DATE(2029,12,0),Mitarbeiter!$D92),TODAY()))-(MAX(DATE(2029,11,1),Mitarbeiter!$C92))+1),MAX(0,NETWORKDAYS(MAX(DATE(2029,11,1),Mitarbeiter!$C92),MIN(DATE(2029,12,0),IF(Mitarbeiter!$D92="",DATE(2029,12,0),Mitarbeiter!$D92),TODAY()),Einstellungen!$F$13:$F$67)))*N(Mitarbeiter!$E92)/IF(Einstellungen!$C$11="7 Tage",7,5),N('Ist-Stunden'!AZ92)),MAX(IF(Einstellungen!$C$11="7 Tage",MAX(0,(MIN(DATE(2029,12,0),IF(Mitarbeiter!$D92="",DATE(2029,12,0),Mitarbeiter!$D92),TODAY()))-(MAX(DATE(2029,11,1),Mitarbeiter!$C92))+1),MAX(0,NETWORKDAYS(MAX(DATE(2029,11,1),Mitarbeiter!$C92),MIN(DATE(2029,12,0),IF(Mitarbeiter!$D92="",DATE(2029,12,0),Mitarbeiter!$D92),TODAY()),Einstellungen!$F$13:$F$67)))*N(Mitarbeiter!$E92)/IF(Einstellungen!$C$11="7 Tage",7,5),N('Ist-Stunden'!AZ92)+(N(Krankheitstage!CK92)+N(Krankheitstage!CW92))*N($C92))))</f>
        <v/>
      </c>
      <c r="CE92" s="76">
        <f>IF($B92="",0,IF(Einstellungen!$C$10="Ja",MAX(IF(Einstellungen!$C$11="7 Tage",MAX(0,(MIN(DATE(2029,13,0),IF(Mitarbeiter!$D92="",DATE(2029,13,0),Mitarbeiter!$D92),TODAY()))-(MAX(DATE(2029,12,1),Mitarbeiter!$C92))+1),MAX(0,NETWORKDAYS(MAX(DATE(2029,12,1),Mitarbeiter!$C92),MIN(DATE(2029,13,0),IF(Mitarbeiter!$D92="",DATE(2029,13,0),Mitarbeiter!$D92),TODAY()),Einstellungen!$F$13:$F$67)))*N(Mitarbeiter!$E92)/IF(Einstellungen!$C$11="7 Tage",7,5),N('Ist-Stunden'!BA92)),MAX(IF(Einstellungen!$C$11="7 Tage",MAX(0,(MIN(DATE(2029,13,0),IF(Mitarbeiter!$D92="",DATE(2029,13,0),Mitarbeiter!$D92),TODAY()))-(MAX(DATE(2029,12,1),Mitarbeiter!$C92))+1),MAX(0,NETWORKDAYS(MAX(DATE(2029,12,1),Mitarbeiter!$C92),MIN(DATE(2029,13,0),IF(Mitarbeiter!$D92="",DATE(2029,13,0),Mitarbeiter!$D92),TODAY()),Einstellungen!$F$13:$F$67)))*N(Mitarbeiter!$E92)/IF(Einstellungen!$C$11="7 Tage",7,5),N('Ist-Stunden'!BA92)+(N(Krankheitstage!CL92)+N(Krankheitstage!CX92))*N($C92))))</f>
        <v/>
      </c>
      <c r="CF92" s="76">
        <f>IF($B92="",0,IF(Einstellungen!$C$10="Ja",MAX(IF(Einstellungen!$C$11="7 Tage",MAX(0,(MIN(DATE(2030,2,0),IF(Mitarbeiter!$D92="",DATE(2030,2,0),Mitarbeiter!$D92),TODAY()))-(MAX(DATE(2030,1,1),Mitarbeiter!$C92))+1),MAX(0,NETWORKDAYS(MAX(DATE(2030,1,1),Mitarbeiter!$C92),MIN(DATE(2030,2,0),IF(Mitarbeiter!$D92="",DATE(2030,2,0),Mitarbeiter!$D92),TODAY()),Einstellungen!$F$13:$F$67)))*N(Mitarbeiter!$E92)/IF(Einstellungen!$C$11="7 Tage",7,5),N('Ist-Stunden'!BB92)),MAX(IF(Einstellungen!$C$11="7 Tage",MAX(0,(MIN(DATE(2030,2,0),IF(Mitarbeiter!$D92="",DATE(2030,2,0),Mitarbeiter!$D92),TODAY()))-(MAX(DATE(2030,1,1),Mitarbeiter!$C92))+1),MAX(0,NETWORKDAYS(MAX(DATE(2030,1,1),Mitarbeiter!$C92),MIN(DATE(2030,2,0),IF(Mitarbeiter!$D92="",DATE(2030,2,0),Mitarbeiter!$D92),TODAY()),Einstellungen!$F$13:$F$67)))*N(Mitarbeiter!$E92)/IF(Einstellungen!$C$11="7 Tage",7,5),N('Ist-Stunden'!BB92)+(N(Krankheitstage!CY92)+N(Krankheitstage!DK92))*N($C92))))</f>
        <v/>
      </c>
      <c r="CG92" s="76">
        <f>IF($B92="",0,IF(Einstellungen!$C$10="Ja",MAX(IF(Einstellungen!$C$11="7 Tage",MAX(0,(MIN(DATE(2030,3,0),IF(Mitarbeiter!$D92="",DATE(2030,3,0),Mitarbeiter!$D92),TODAY()))-(MAX(DATE(2030,2,1),Mitarbeiter!$C92))+1),MAX(0,NETWORKDAYS(MAX(DATE(2030,2,1),Mitarbeiter!$C92),MIN(DATE(2030,3,0),IF(Mitarbeiter!$D92="",DATE(2030,3,0),Mitarbeiter!$D92),TODAY()),Einstellungen!$F$13:$F$67)))*N(Mitarbeiter!$E92)/IF(Einstellungen!$C$11="7 Tage",7,5),N('Ist-Stunden'!BC92)),MAX(IF(Einstellungen!$C$11="7 Tage",MAX(0,(MIN(DATE(2030,3,0),IF(Mitarbeiter!$D92="",DATE(2030,3,0),Mitarbeiter!$D92),TODAY()))-(MAX(DATE(2030,2,1),Mitarbeiter!$C92))+1),MAX(0,NETWORKDAYS(MAX(DATE(2030,2,1),Mitarbeiter!$C92),MIN(DATE(2030,3,0),IF(Mitarbeiter!$D92="",DATE(2030,3,0),Mitarbeiter!$D92),TODAY()),Einstellungen!$F$13:$F$67)))*N(Mitarbeiter!$E92)/IF(Einstellungen!$C$11="7 Tage",7,5),N('Ist-Stunden'!BC92)+(N(Krankheitstage!CZ92)+N(Krankheitstage!DL92))*N($C92))))</f>
        <v/>
      </c>
      <c r="CH92" s="76">
        <f>IF($B92="",0,IF(Einstellungen!$C$10="Ja",MAX(IF(Einstellungen!$C$11="7 Tage",MAX(0,(MIN(DATE(2030,4,0),IF(Mitarbeiter!$D92="",DATE(2030,4,0),Mitarbeiter!$D92),TODAY()))-(MAX(DATE(2030,3,1),Mitarbeiter!$C92))+1),MAX(0,NETWORKDAYS(MAX(DATE(2030,3,1),Mitarbeiter!$C92),MIN(DATE(2030,4,0),IF(Mitarbeiter!$D92="",DATE(2030,4,0),Mitarbeiter!$D92),TODAY()),Einstellungen!$F$13:$F$67)))*N(Mitarbeiter!$E92)/IF(Einstellungen!$C$11="7 Tage",7,5),N('Ist-Stunden'!BD92)),MAX(IF(Einstellungen!$C$11="7 Tage",MAX(0,(MIN(DATE(2030,4,0),IF(Mitarbeiter!$D92="",DATE(2030,4,0),Mitarbeiter!$D92),TODAY()))-(MAX(DATE(2030,3,1),Mitarbeiter!$C92))+1),MAX(0,NETWORKDAYS(MAX(DATE(2030,3,1),Mitarbeiter!$C92),MIN(DATE(2030,4,0),IF(Mitarbeiter!$D92="",DATE(2030,4,0),Mitarbeiter!$D92),TODAY()),Einstellungen!$F$13:$F$67)))*N(Mitarbeiter!$E92)/IF(Einstellungen!$C$11="7 Tage",7,5),N('Ist-Stunden'!BD92)+(N(Krankheitstage!DA92)+N(Krankheitstage!DM92))*N($C92))))</f>
        <v/>
      </c>
      <c r="CI92" s="76">
        <f>IF($B92="",0,IF(Einstellungen!$C$10="Ja",MAX(IF(Einstellungen!$C$11="7 Tage",MAX(0,(MIN(DATE(2030,5,0),IF(Mitarbeiter!$D92="",DATE(2030,5,0),Mitarbeiter!$D92),TODAY()))-(MAX(DATE(2030,4,1),Mitarbeiter!$C92))+1),MAX(0,NETWORKDAYS(MAX(DATE(2030,4,1),Mitarbeiter!$C92),MIN(DATE(2030,5,0),IF(Mitarbeiter!$D92="",DATE(2030,5,0),Mitarbeiter!$D92),TODAY()),Einstellungen!$F$13:$F$67)))*N(Mitarbeiter!$E92)/IF(Einstellungen!$C$11="7 Tage",7,5),N('Ist-Stunden'!BE92)),MAX(IF(Einstellungen!$C$11="7 Tage",MAX(0,(MIN(DATE(2030,5,0),IF(Mitarbeiter!$D92="",DATE(2030,5,0),Mitarbeiter!$D92),TODAY()))-(MAX(DATE(2030,4,1),Mitarbeiter!$C92))+1),MAX(0,NETWORKDAYS(MAX(DATE(2030,4,1),Mitarbeiter!$C92),MIN(DATE(2030,5,0),IF(Mitarbeiter!$D92="",DATE(2030,5,0),Mitarbeiter!$D92),TODAY()),Einstellungen!$F$13:$F$67)))*N(Mitarbeiter!$E92)/IF(Einstellungen!$C$11="7 Tage",7,5),N('Ist-Stunden'!BE92)+(N(Krankheitstage!DB92)+N(Krankheitstage!DN92))*N($C92))))</f>
        <v/>
      </c>
      <c r="CJ92" s="76">
        <f>IF($B92="",0,IF(Einstellungen!$C$10="Ja",MAX(IF(Einstellungen!$C$11="7 Tage",MAX(0,(MIN(DATE(2030,6,0),IF(Mitarbeiter!$D92="",DATE(2030,6,0),Mitarbeiter!$D92),TODAY()))-(MAX(DATE(2030,5,1),Mitarbeiter!$C92))+1),MAX(0,NETWORKDAYS(MAX(DATE(2030,5,1),Mitarbeiter!$C92),MIN(DATE(2030,6,0),IF(Mitarbeiter!$D92="",DATE(2030,6,0),Mitarbeiter!$D92),TODAY()),Einstellungen!$F$13:$F$67)))*N(Mitarbeiter!$E92)/IF(Einstellungen!$C$11="7 Tage",7,5),N('Ist-Stunden'!BF92)),MAX(IF(Einstellungen!$C$11="7 Tage",MAX(0,(MIN(DATE(2030,6,0),IF(Mitarbeiter!$D92="",DATE(2030,6,0),Mitarbeiter!$D92),TODAY()))-(MAX(DATE(2030,5,1),Mitarbeiter!$C92))+1),MAX(0,NETWORKDAYS(MAX(DATE(2030,5,1),Mitarbeiter!$C92),MIN(DATE(2030,6,0),IF(Mitarbeiter!$D92="",DATE(2030,6,0),Mitarbeiter!$D92),TODAY()),Einstellungen!$F$13:$F$67)))*N(Mitarbeiter!$E92)/IF(Einstellungen!$C$11="7 Tage",7,5),N('Ist-Stunden'!BF92)+(N(Krankheitstage!DC92)+N(Krankheitstage!DO92))*N($C92))))</f>
        <v/>
      </c>
      <c r="CK92" s="76">
        <f>IF($B92="",0,IF(Einstellungen!$C$10="Ja",MAX(IF(Einstellungen!$C$11="7 Tage",MAX(0,(MIN(DATE(2030,7,0),IF(Mitarbeiter!$D92="",DATE(2030,7,0),Mitarbeiter!$D92),TODAY()))-(MAX(DATE(2030,6,1),Mitarbeiter!$C92))+1),MAX(0,NETWORKDAYS(MAX(DATE(2030,6,1),Mitarbeiter!$C92),MIN(DATE(2030,7,0),IF(Mitarbeiter!$D92="",DATE(2030,7,0),Mitarbeiter!$D92),TODAY()),Einstellungen!$F$13:$F$67)))*N(Mitarbeiter!$E92)/IF(Einstellungen!$C$11="7 Tage",7,5),N('Ist-Stunden'!BG92)),MAX(IF(Einstellungen!$C$11="7 Tage",MAX(0,(MIN(DATE(2030,7,0),IF(Mitarbeiter!$D92="",DATE(2030,7,0),Mitarbeiter!$D92),TODAY()))-(MAX(DATE(2030,6,1),Mitarbeiter!$C92))+1),MAX(0,NETWORKDAYS(MAX(DATE(2030,6,1),Mitarbeiter!$C92),MIN(DATE(2030,7,0),IF(Mitarbeiter!$D92="",DATE(2030,7,0),Mitarbeiter!$D92),TODAY()),Einstellungen!$F$13:$F$67)))*N(Mitarbeiter!$E92)/IF(Einstellungen!$C$11="7 Tage",7,5),N('Ist-Stunden'!BG92)+(N(Krankheitstage!DD92)+N(Krankheitstage!DP92))*N($C92))))</f>
        <v/>
      </c>
      <c r="CL92" s="76">
        <f>IF($B92="",0,IF(Einstellungen!$C$10="Ja",MAX(IF(Einstellungen!$C$11="7 Tage",MAX(0,(MIN(DATE(2030,8,0),IF(Mitarbeiter!$D92="",DATE(2030,8,0),Mitarbeiter!$D92),TODAY()))-(MAX(DATE(2030,7,1),Mitarbeiter!$C92))+1),MAX(0,NETWORKDAYS(MAX(DATE(2030,7,1),Mitarbeiter!$C92),MIN(DATE(2030,8,0),IF(Mitarbeiter!$D92="",DATE(2030,8,0),Mitarbeiter!$D92),TODAY()),Einstellungen!$F$13:$F$67)))*N(Mitarbeiter!$E92)/IF(Einstellungen!$C$11="7 Tage",7,5),N('Ist-Stunden'!BH92)),MAX(IF(Einstellungen!$C$11="7 Tage",MAX(0,(MIN(DATE(2030,8,0),IF(Mitarbeiter!$D92="",DATE(2030,8,0),Mitarbeiter!$D92),TODAY()))-(MAX(DATE(2030,7,1),Mitarbeiter!$C92))+1),MAX(0,NETWORKDAYS(MAX(DATE(2030,7,1),Mitarbeiter!$C92),MIN(DATE(2030,8,0),IF(Mitarbeiter!$D92="",DATE(2030,8,0),Mitarbeiter!$D92),TODAY()),Einstellungen!$F$13:$F$67)))*N(Mitarbeiter!$E92)/IF(Einstellungen!$C$11="7 Tage",7,5),N('Ist-Stunden'!BH92)+(N(Krankheitstage!DE92)+N(Krankheitstage!DQ92))*N($C92))))</f>
        <v/>
      </c>
      <c r="CM92" s="76">
        <f>IF($B92="",0,IF(Einstellungen!$C$10="Ja",MAX(IF(Einstellungen!$C$11="7 Tage",MAX(0,(MIN(DATE(2030,9,0),IF(Mitarbeiter!$D92="",DATE(2030,9,0),Mitarbeiter!$D92),TODAY()))-(MAX(DATE(2030,8,1),Mitarbeiter!$C92))+1),MAX(0,NETWORKDAYS(MAX(DATE(2030,8,1),Mitarbeiter!$C92),MIN(DATE(2030,9,0),IF(Mitarbeiter!$D92="",DATE(2030,9,0),Mitarbeiter!$D92),TODAY()),Einstellungen!$F$13:$F$67)))*N(Mitarbeiter!$E92)/IF(Einstellungen!$C$11="7 Tage",7,5),N('Ist-Stunden'!BI92)),MAX(IF(Einstellungen!$C$11="7 Tage",MAX(0,(MIN(DATE(2030,9,0),IF(Mitarbeiter!$D92="",DATE(2030,9,0),Mitarbeiter!$D92),TODAY()))-(MAX(DATE(2030,8,1),Mitarbeiter!$C92))+1),MAX(0,NETWORKDAYS(MAX(DATE(2030,8,1),Mitarbeiter!$C92),MIN(DATE(2030,9,0),IF(Mitarbeiter!$D92="",DATE(2030,9,0),Mitarbeiter!$D92),TODAY()),Einstellungen!$F$13:$F$67)))*N(Mitarbeiter!$E92)/IF(Einstellungen!$C$11="7 Tage",7,5),N('Ist-Stunden'!BI92)+(N(Krankheitstage!DF92)+N(Krankheitstage!DR92))*N($C92))))</f>
        <v/>
      </c>
      <c r="CN92" s="76">
        <f>IF($B92="",0,IF(Einstellungen!$C$10="Ja",MAX(IF(Einstellungen!$C$11="7 Tage",MAX(0,(MIN(DATE(2030,10,0),IF(Mitarbeiter!$D92="",DATE(2030,10,0),Mitarbeiter!$D92),TODAY()))-(MAX(DATE(2030,9,1),Mitarbeiter!$C92))+1),MAX(0,NETWORKDAYS(MAX(DATE(2030,9,1),Mitarbeiter!$C92),MIN(DATE(2030,10,0),IF(Mitarbeiter!$D92="",DATE(2030,10,0),Mitarbeiter!$D92),TODAY()),Einstellungen!$F$13:$F$67)))*N(Mitarbeiter!$E92)/IF(Einstellungen!$C$11="7 Tage",7,5),N('Ist-Stunden'!BJ92)),MAX(IF(Einstellungen!$C$11="7 Tage",MAX(0,(MIN(DATE(2030,10,0),IF(Mitarbeiter!$D92="",DATE(2030,10,0),Mitarbeiter!$D92),TODAY()))-(MAX(DATE(2030,9,1),Mitarbeiter!$C92))+1),MAX(0,NETWORKDAYS(MAX(DATE(2030,9,1),Mitarbeiter!$C92),MIN(DATE(2030,10,0),IF(Mitarbeiter!$D92="",DATE(2030,10,0),Mitarbeiter!$D92),TODAY()),Einstellungen!$F$13:$F$67)))*N(Mitarbeiter!$E92)/IF(Einstellungen!$C$11="7 Tage",7,5),N('Ist-Stunden'!BJ92)+(N(Krankheitstage!DG92)+N(Krankheitstage!DS92))*N($C92))))</f>
        <v/>
      </c>
      <c r="CO92" s="76">
        <f>IF($B92="",0,IF(Einstellungen!$C$10="Ja",MAX(IF(Einstellungen!$C$11="7 Tage",MAX(0,(MIN(DATE(2030,11,0),IF(Mitarbeiter!$D92="",DATE(2030,11,0),Mitarbeiter!$D92),TODAY()))-(MAX(DATE(2030,10,1),Mitarbeiter!$C92))+1),MAX(0,NETWORKDAYS(MAX(DATE(2030,10,1),Mitarbeiter!$C92),MIN(DATE(2030,11,0),IF(Mitarbeiter!$D92="",DATE(2030,11,0),Mitarbeiter!$D92),TODAY()),Einstellungen!$F$13:$F$67)))*N(Mitarbeiter!$E92)/IF(Einstellungen!$C$11="7 Tage",7,5),N('Ist-Stunden'!BK92)),MAX(IF(Einstellungen!$C$11="7 Tage",MAX(0,(MIN(DATE(2030,11,0),IF(Mitarbeiter!$D92="",DATE(2030,11,0),Mitarbeiter!$D92),TODAY()))-(MAX(DATE(2030,10,1),Mitarbeiter!$C92))+1),MAX(0,NETWORKDAYS(MAX(DATE(2030,10,1),Mitarbeiter!$C92),MIN(DATE(2030,11,0),IF(Mitarbeiter!$D92="",DATE(2030,11,0),Mitarbeiter!$D92),TODAY()),Einstellungen!$F$13:$F$67)))*N(Mitarbeiter!$E92)/IF(Einstellungen!$C$11="7 Tage",7,5),N('Ist-Stunden'!BK92)+(N(Krankheitstage!DH92)+N(Krankheitstage!DT92))*N($C92))))</f>
        <v/>
      </c>
      <c r="CP92" s="76">
        <f>IF($B92="",0,IF(Einstellungen!$C$10="Ja",MAX(IF(Einstellungen!$C$11="7 Tage",MAX(0,(MIN(DATE(2030,12,0),IF(Mitarbeiter!$D92="",DATE(2030,12,0),Mitarbeiter!$D92),TODAY()))-(MAX(DATE(2030,11,1),Mitarbeiter!$C92))+1),MAX(0,NETWORKDAYS(MAX(DATE(2030,11,1),Mitarbeiter!$C92),MIN(DATE(2030,12,0),IF(Mitarbeiter!$D92="",DATE(2030,12,0),Mitarbeiter!$D92),TODAY()),Einstellungen!$F$13:$F$67)))*N(Mitarbeiter!$E92)/IF(Einstellungen!$C$11="7 Tage",7,5),N('Ist-Stunden'!BL92)),MAX(IF(Einstellungen!$C$11="7 Tage",MAX(0,(MIN(DATE(2030,12,0),IF(Mitarbeiter!$D92="",DATE(2030,12,0),Mitarbeiter!$D92),TODAY()))-(MAX(DATE(2030,11,1),Mitarbeiter!$C92))+1),MAX(0,NETWORKDAYS(MAX(DATE(2030,11,1),Mitarbeiter!$C92),MIN(DATE(2030,12,0),IF(Mitarbeiter!$D92="",DATE(2030,12,0),Mitarbeiter!$D92),TODAY()),Einstellungen!$F$13:$F$67)))*N(Mitarbeiter!$E92)/IF(Einstellungen!$C$11="7 Tage",7,5),N('Ist-Stunden'!BL92)+(N(Krankheitstage!DI92)+N(Krankheitstage!DU92))*N($C92))))</f>
        <v/>
      </c>
      <c r="CQ92" s="76">
        <f>IF($B92="",0,IF(Einstellungen!$C$10="Ja",MAX(IF(Einstellungen!$C$11="7 Tage",MAX(0,(MIN(DATE(2030,13,0),IF(Mitarbeiter!$D92="",DATE(2030,13,0),Mitarbeiter!$D92),TODAY()))-(MAX(DATE(2030,12,1),Mitarbeiter!$C92))+1),MAX(0,NETWORKDAYS(MAX(DATE(2030,12,1),Mitarbeiter!$C92),MIN(DATE(2030,13,0),IF(Mitarbeiter!$D92="",DATE(2030,13,0),Mitarbeiter!$D92),TODAY()),Einstellungen!$F$13:$F$67)))*N(Mitarbeiter!$E92)/IF(Einstellungen!$C$11="7 Tage",7,5),N('Ist-Stunden'!BM92)),MAX(IF(Einstellungen!$C$11="7 Tage",MAX(0,(MIN(DATE(2030,13,0),IF(Mitarbeiter!$D92="",DATE(2030,13,0),Mitarbeiter!$D92),TODAY()))-(MAX(DATE(2030,12,1),Mitarbeiter!$C92))+1),MAX(0,NETWORKDAYS(MAX(DATE(2030,12,1),Mitarbeiter!$C92),MIN(DATE(2030,13,0),IF(Mitarbeiter!$D92="",DATE(2030,13,0),Mitarbeiter!$D92),TODAY()),Einstellungen!$F$13:$F$67)))*N(Mitarbeiter!$E92)/IF(Einstellungen!$C$11="7 Tage",7,5),N('Ist-Stunden'!BM92)+(N(Krankheitstage!DJ92)+N(Krankheitstage!DV92))*N($C92))))</f>
        <v/>
      </c>
    </row>
    <row r="93">
      <c r="A93" s="73">
        <f>IF(Mitarbeiter!B93="","",Mitarbeiter!A93)</f>
        <v/>
      </c>
      <c r="B93" s="6">
        <f>IF(Mitarbeiter!B93="","",Mitarbeiter!B93)</f>
        <v/>
      </c>
      <c r="C93" s="74">
        <f>IF(Mitarbeiter!B93="","",Mitarbeiter!F93)</f>
        <v/>
      </c>
      <c r="D93" s="75">
        <f>N(INDEX(Krankheitstage!$G93:$DV93,1,(Einstellungen!$C$3-2026)*24+1))</f>
        <v/>
      </c>
      <c r="E93" s="75">
        <f>N(INDEX(Krankheitstage!$G93:$DV93,1,(Einstellungen!$C$3-2026)*24+2))</f>
        <v/>
      </c>
      <c r="F93" s="75">
        <f>N(INDEX(Krankheitstage!$G93:$DV93,1,(Einstellungen!$C$3-2026)*24+3))</f>
        <v/>
      </c>
      <c r="G93" s="75">
        <f>N(INDEX(Krankheitstage!$G93:$DV93,1,(Einstellungen!$C$3-2026)*24+4))</f>
        <v/>
      </c>
      <c r="H93" s="75">
        <f>N(INDEX(Krankheitstage!$G93:$DV93,1,(Einstellungen!$C$3-2026)*24+5))</f>
        <v/>
      </c>
      <c r="I93" s="75">
        <f>N(INDEX(Krankheitstage!$G93:$DV93,1,(Einstellungen!$C$3-2026)*24+6))</f>
        <v/>
      </c>
      <c r="J93" s="75">
        <f>N(INDEX(Krankheitstage!$G93:$DV93,1,(Einstellungen!$C$3-2026)*24+7))</f>
        <v/>
      </c>
      <c r="K93" s="75">
        <f>N(INDEX(Krankheitstage!$G93:$DV93,1,(Einstellungen!$C$3-2026)*24+8))</f>
        <v/>
      </c>
      <c r="L93" s="75">
        <f>N(INDEX(Krankheitstage!$G93:$DV93,1,(Einstellungen!$C$3-2026)*24+9))</f>
        <v/>
      </c>
      <c r="M93" s="75">
        <f>N(INDEX(Krankheitstage!$G93:$DV93,1,(Einstellungen!$C$3-2026)*24+10))</f>
        <v/>
      </c>
      <c r="N93" s="75">
        <f>N(INDEX(Krankheitstage!$G93:$DV93,1,(Einstellungen!$C$3-2026)*24+11))</f>
        <v/>
      </c>
      <c r="O93" s="75">
        <f>N(INDEX(Krankheitstage!$G93:$DV93,1,(Einstellungen!$C$3-2026)*24+12))</f>
        <v/>
      </c>
      <c r="P93" s="75">
        <f>IF($B93="","",SUM(D93:O93))</f>
        <v/>
      </c>
      <c r="Q93" s="75">
        <f>N(INDEX(Krankheitstage!$G93:$DV93,1,(Einstellungen!$C$3-2026)*24+13))</f>
        <v/>
      </c>
      <c r="R93" s="75">
        <f>N(INDEX(Krankheitstage!$G93:$DV93,1,(Einstellungen!$C$3-2026)*24+14))</f>
        <v/>
      </c>
      <c r="S93" s="75">
        <f>N(INDEX(Krankheitstage!$G93:$DV93,1,(Einstellungen!$C$3-2026)*24+15))</f>
        <v/>
      </c>
      <c r="T93" s="75">
        <f>N(INDEX(Krankheitstage!$G93:$DV93,1,(Einstellungen!$C$3-2026)*24+16))</f>
        <v/>
      </c>
      <c r="U93" s="75">
        <f>N(INDEX(Krankheitstage!$G93:$DV93,1,(Einstellungen!$C$3-2026)*24+17))</f>
        <v/>
      </c>
      <c r="V93" s="75">
        <f>N(INDEX(Krankheitstage!$G93:$DV93,1,(Einstellungen!$C$3-2026)*24+18))</f>
        <v/>
      </c>
      <c r="W93" s="75">
        <f>N(INDEX(Krankheitstage!$G93:$DV93,1,(Einstellungen!$C$3-2026)*24+19))</f>
        <v/>
      </c>
      <c r="X93" s="75">
        <f>N(INDEX(Krankheitstage!$G93:$DV93,1,(Einstellungen!$C$3-2026)*24+20))</f>
        <v/>
      </c>
      <c r="Y93" s="75">
        <f>N(INDEX(Krankheitstage!$G93:$DV93,1,(Einstellungen!$C$3-2026)*24+21))</f>
        <v/>
      </c>
      <c r="Z93" s="75">
        <f>N(INDEX(Krankheitstage!$G93:$DV93,1,(Einstellungen!$C$3-2026)*24+22))</f>
        <v/>
      </c>
      <c r="AA93" s="75">
        <f>N(INDEX(Krankheitstage!$G93:$DV93,1,(Einstellungen!$C$3-2026)*24+23))</f>
        <v/>
      </c>
      <c r="AB93" s="75">
        <f>N(INDEX(Krankheitstage!$G93:$DV93,1,(Einstellungen!$C$3-2026)*24+24))</f>
        <v/>
      </c>
      <c r="AC93" s="75">
        <f>IF($B93="","",SUM(Q93:AB93))</f>
        <v/>
      </c>
      <c r="AD93" s="75">
        <f>IF($B93="","",SUM(P93,AC93))</f>
        <v/>
      </c>
      <c r="AE93" s="76">
        <f>IF($B93="","",AD93*N(C93))</f>
        <v/>
      </c>
      <c r="AF93" s="75">
        <f>IF($B93="","",Krankheitstage!E93)</f>
        <v/>
      </c>
      <c r="AG93" s="76">
        <f>IF($B93="","",AF93*N(C93))</f>
        <v/>
      </c>
      <c r="AH93" s="76">
        <f>IF($B93="","",INDEX($AJ93:$CQ93,1,(Einstellungen!$C$3-2026)*12+1)+INDEX($AJ93:$CQ93,1,(Einstellungen!$C$3-2026)*12+2)+INDEX($AJ93:$CQ93,1,(Einstellungen!$C$3-2026)*12+3)+INDEX($AJ93:$CQ93,1,(Einstellungen!$C$3-2026)*12+4)+INDEX($AJ93:$CQ93,1,(Einstellungen!$C$3-2026)*12+5)+INDEX($AJ93:$CQ93,1,(Einstellungen!$C$3-2026)*12+6)+INDEX($AJ93:$CQ93,1,(Einstellungen!$C$3-2026)*12+7)+INDEX($AJ93:$CQ93,1,(Einstellungen!$C$3-2026)*12+8)+INDEX($AJ93:$CQ93,1,(Einstellungen!$C$3-2026)*12+9)+INDEX($AJ93:$CQ93,1,(Einstellungen!$C$3-2026)*12+10)+INDEX($AJ93:$CQ93,1,(Einstellungen!$C$3-2026)*12+11)+INDEX($AJ93:$CQ93,1,(Einstellungen!$C$3-2026)*12+12))</f>
        <v/>
      </c>
      <c r="AI93" s="76">
        <f>IF($B93="","",SUM($AJ93:$CQ93))</f>
        <v/>
      </c>
      <c r="AJ93" s="76">
        <f>IF($B93="",0,IF(Einstellungen!$C$10="Ja",MAX(IF(Einstellungen!$C$11="7 Tage",MAX(0,(MIN(DATE(2026,2,0),IF(Mitarbeiter!$D93="",DATE(2026,2,0),Mitarbeiter!$D93),TODAY()))-(MAX(DATE(2026,1,1),Mitarbeiter!$C93))+1),MAX(0,NETWORKDAYS(MAX(DATE(2026,1,1),Mitarbeiter!$C93),MIN(DATE(2026,2,0),IF(Mitarbeiter!$D93="",DATE(2026,2,0),Mitarbeiter!$D93),TODAY()),Einstellungen!$F$13:$F$67)))*N(Mitarbeiter!$E93)/IF(Einstellungen!$C$11="7 Tage",7,5),N('Ist-Stunden'!F93)),MAX(IF(Einstellungen!$C$11="7 Tage",MAX(0,(MIN(DATE(2026,2,0),IF(Mitarbeiter!$D93="",DATE(2026,2,0),Mitarbeiter!$D93),TODAY()))-(MAX(DATE(2026,1,1),Mitarbeiter!$C93))+1),MAX(0,NETWORKDAYS(MAX(DATE(2026,1,1),Mitarbeiter!$C93),MIN(DATE(2026,2,0),IF(Mitarbeiter!$D93="",DATE(2026,2,0),Mitarbeiter!$D93),TODAY()),Einstellungen!$F$13:$F$67)))*N(Mitarbeiter!$E93)/IF(Einstellungen!$C$11="7 Tage",7,5),N('Ist-Stunden'!F93)+(N(Krankheitstage!G93)+N(Krankheitstage!S93))*N($C93))))</f>
        <v/>
      </c>
      <c r="AK93" s="76">
        <f>IF($B93="",0,IF(Einstellungen!$C$10="Ja",MAX(IF(Einstellungen!$C$11="7 Tage",MAX(0,(MIN(DATE(2026,3,0),IF(Mitarbeiter!$D93="",DATE(2026,3,0),Mitarbeiter!$D93),TODAY()))-(MAX(DATE(2026,2,1),Mitarbeiter!$C93))+1),MAX(0,NETWORKDAYS(MAX(DATE(2026,2,1),Mitarbeiter!$C93),MIN(DATE(2026,3,0),IF(Mitarbeiter!$D93="",DATE(2026,3,0),Mitarbeiter!$D93),TODAY()),Einstellungen!$F$13:$F$67)))*N(Mitarbeiter!$E93)/IF(Einstellungen!$C$11="7 Tage",7,5),N('Ist-Stunden'!G93)),MAX(IF(Einstellungen!$C$11="7 Tage",MAX(0,(MIN(DATE(2026,3,0),IF(Mitarbeiter!$D93="",DATE(2026,3,0),Mitarbeiter!$D93),TODAY()))-(MAX(DATE(2026,2,1),Mitarbeiter!$C93))+1),MAX(0,NETWORKDAYS(MAX(DATE(2026,2,1),Mitarbeiter!$C93),MIN(DATE(2026,3,0),IF(Mitarbeiter!$D93="",DATE(2026,3,0),Mitarbeiter!$D93),TODAY()),Einstellungen!$F$13:$F$67)))*N(Mitarbeiter!$E93)/IF(Einstellungen!$C$11="7 Tage",7,5),N('Ist-Stunden'!G93)+(N(Krankheitstage!H93)+N(Krankheitstage!T93))*N($C93))))</f>
        <v/>
      </c>
      <c r="AL93" s="76">
        <f>IF($B93="",0,IF(Einstellungen!$C$10="Ja",MAX(IF(Einstellungen!$C$11="7 Tage",MAX(0,(MIN(DATE(2026,4,0),IF(Mitarbeiter!$D93="",DATE(2026,4,0),Mitarbeiter!$D93),TODAY()))-(MAX(DATE(2026,3,1),Mitarbeiter!$C93))+1),MAX(0,NETWORKDAYS(MAX(DATE(2026,3,1),Mitarbeiter!$C93),MIN(DATE(2026,4,0),IF(Mitarbeiter!$D93="",DATE(2026,4,0),Mitarbeiter!$D93),TODAY()),Einstellungen!$F$13:$F$67)))*N(Mitarbeiter!$E93)/IF(Einstellungen!$C$11="7 Tage",7,5),N('Ist-Stunden'!H93)),MAX(IF(Einstellungen!$C$11="7 Tage",MAX(0,(MIN(DATE(2026,4,0),IF(Mitarbeiter!$D93="",DATE(2026,4,0),Mitarbeiter!$D93),TODAY()))-(MAX(DATE(2026,3,1),Mitarbeiter!$C93))+1),MAX(0,NETWORKDAYS(MAX(DATE(2026,3,1),Mitarbeiter!$C93),MIN(DATE(2026,4,0),IF(Mitarbeiter!$D93="",DATE(2026,4,0),Mitarbeiter!$D93),TODAY()),Einstellungen!$F$13:$F$67)))*N(Mitarbeiter!$E93)/IF(Einstellungen!$C$11="7 Tage",7,5),N('Ist-Stunden'!H93)+(N(Krankheitstage!I93)+N(Krankheitstage!U93))*N($C93))))</f>
        <v/>
      </c>
      <c r="AM93" s="76">
        <f>IF($B93="",0,IF(Einstellungen!$C$10="Ja",MAX(IF(Einstellungen!$C$11="7 Tage",MAX(0,(MIN(DATE(2026,5,0),IF(Mitarbeiter!$D93="",DATE(2026,5,0),Mitarbeiter!$D93),TODAY()))-(MAX(DATE(2026,4,1),Mitarbeiter!$C93))+1),MAX(0,NETWORKDAYS(MAX(DATE(2026,4,1),Mitarbeiter!$C93),MIN(DATE(2026,5,0),IF(Mitarbeiter!$D93="",DATE(2026,5,0),Mitarbeiter!$D93),TODAY()),Einstellungen!$F$13:$F$67)))*N(Mitarbeiter!$E93)/IF(Einstellungen!$C$11="7 Tage",7,5),N('Ist-Stunden'!I93)),MAX(IF(Einstellungen!$C$11="7 Tage",MAX(0,(MIN(DATE(2026,5,0),IF(Mitarbeiter!$D93="",DATE(2026,5,0),Mitarbeiter!$D93),TODAY()))-(MAX(DATE(2026,4,1),Mitarbeiter!$C93))+1),MAX(0,NETWORKDAYS(MAX(DATE(2026,4,1),Mitarbeiter!$C93),MIN(DATE(2026,5,0),IF(Mitarbeiter!$D93="",DATE(2026,5,0),Mitarbeiter!$D93),TODAY()),Einstellungen!$F$13:$F$67)))*N(Mitarbeiter!$E93)/IF(Einstellungen!$C$11="7 Tage",7,5),N('Ist-Stunden'!I93)+(N(Krankheitstage!J93)+N(Krankheitstage!V93))*N($C93))))</f>
        <v/>
      </c>
      <c r="AN93" s="76">
        <f>IF($B93="",0,IF(Einstellungen!$C$10="Ja",MAX(IF(Einstellungen!$C$11="7 Tage",MAX(0,(MIN(DATE(2026,6,0),IF(Mitarbeiter!$D93="",DATE(2026,6,0),Mitarbeiter!$D93),TODAY()))-(MAX(DATE(2026,5,1),Mitarbeiter!$C93))+1),MAX(0,NETWORKDAYS(MAX(DATE(2026,5,1),Mitarbeiter!$C93),MIN(DATE(2026,6,0),IF(Mitarbeiter!$D93="",DATE(2026,6,0),Mitarbeiter!$D93),TODAY()),Einstellungen!$F$13:$F$67)))*N(Mitarbeiter!$E93)/IF(Einstellungen!$C$11="7 Tage",7,5),N('Ist-Stunden'!J93)),MAX(IF(Einstellungen!$C$11="7 Tage",MAX(0,(MIN(DATE(2026,6,0),IF(Mitarbeiter!$D93="",DATE(2026,6,0),Mitarbeiter!$D93),TODAY()))-(MAX(DATE(2026,5,1),Mitarbeiter!$C93))+1),MAX(0,NETWORKDAYS(MAX(DATE(2026,5,1),Mitarbeiter!$C93),MIN(DATE(2026,6,0),IF(Mitarbeiter!$D93="",DATE(2026,6,0),Mitarbeiter!$D93),TODAY()),Einstellungen!$F$13:$F$67)))*N(Mitarbeiter!$E93)/IF(Einstellungen!$C$11="7 Tage",7,5),N('Ist-Stunden'!J93)+(N(Krankheitstage!K93)+N(Krankheitstage!W93))*N($C93))))</f>
        <v/>
      </c>
      <c r="AO93" s="76">
        <f>IF($B93="",0,IF(Einstellungen!$C$10="Ja",MAX(IF(Einstellungen!$C$11="7 Tage",MAX(0,(MIN(DATE(2026,7,0),IF(Mitarbeiter!$D93="",DATE(2026,7,0),Mitarbeiter!$D93),TODAY()))-(MAX(DATE(2026,6,1),Mitarbeiter!$C93))+1),MAX(0,NETWORKDAYS(MAX(DATE(2026,6,1),Mitarbeiter!$C93),MIN(DATE(2026,7,0),IF(Mitarbeiter!$D93="",DATE(2026,7,0),Mitarbeiter!$D93),TODAY()),Einstellungen!$F$13:$F$67)))*N(Mitarbeiter!$E93)/IF(Einstellungen!$C$11="7 Tage",7,5),N('Ist-Stunden'!K93)),MAX(IF(Einstellungen!$C$11="7 Tage",MAX(0,(MIN(DATE(2026,7,0),IF(Mitarbeiter!$D93="",DATE(2026,7,0),Mitarbeiter!$D93),TODAY()))-(MAX(DATE(2026,6,1),Mitarbeiter!$C93))+1),MAX(0,NETWORKDAYS(MAX(DATE(2026,6,1),Mitarbeiter!$C93),MIN(DATE(2026,7,0),IF(Mitarbeiter!$D93="",DATE(2026,7,0),Mitarbeiter!$D93),TODAY()),Einstellungen!$F$13:$F$67)))*N(Mitarbeiter!$E93)/IF(Einstellungen!$C$11="7 Tage",7,5),N('Ist-Stunden'!K93)+(N(Krankheitstage!L93)+N(Krankheitstage!X93))*N($C93))))</f>
        <v/>
      </c>
      <c r="AP93" s="76">
        <f>IF($B93="",0,IF(Einstellungen!$C$10="Ja",MAX(IF(Einstellungen!$C$11="7 Tage",MAX(0,(MIN(DATE(2026,8,0),IF(Mitarbeiter!$D93="",DATE(2026,8,0),Mitarbeiter!$D93),TODAY()))-(MAX(DATE(2026,7,1),Mitarbeiter!$C93))+1),MAX(0,NETWORKDAYS(MAX(DATE(2026,7,1),Mitarbeiter!$C93),MIN(DATE(2026,8,0),IF(Mitarbeiter!$D93="",DATE(2026,8,0),Mitarbeiter!$D93),TODAY()),Einstellungen!$F$13:$F$67)))*N(Mitarbeiter!$E93)/IF(Einstellungen!$C$11="7 Tage",7,5),N('Ist-Stunden'!L93)),MAX(IF(Einstellungen!$C$11="7 Tage",MAX(0,(MIN(DATE(2026,8,0),IF(Mitarbeiter!$D93="",DATE(2026,8,0),Mitarbeiter!$D93),TODAY()))-(MAX(DATE(2026,7,1),Mitarbeiter!$C93))+1),MAX(0,NETWORKDAYS(MAX(DATE(2026,7,1),Mitarbeiter!$C93),MIN(DATE(2026,8,0),IF(Mitarbeiter!$D93="",DATE(2026,8,0),Mitarbeiter!$D93),TODAY()),Einstellungen!$F$13:$F$67)))*N(Mitarbeiter!$E93)/IF(Einstellungen!$C$11="7 Tage",7,5),N('Ist-Stunden'!L93)+(N(Krankheitstage!M93)+N(Krankheitstage!Y93))*N($C93))))</f>
        <v/>
      </c>
      <c r="AQ93" s="76">
        <f>IF($B93="",0,IF(Einstellungen!$C$10="Ja",MAX(IF(Einstellungen!$C$11="7 Tage",MAX(0,(MIN(DATE(2026,9,0),IF(Mitarbeiter!$D93="",DATE(2026,9,0),Mitarbeiter!$D93),TODAY()))-(MAX(DATE(2026,8,1),Mitarbeiter!$C93))+1),MAX(0,NETWORKDAYS(MAX(DATE(2026,8,1),Mitarbeiter!$C93),MIN(DATE(2026,9,0),IF(Mitarbeiter!$D93="",DATE(2026,9,0),Mitarbeiter!$D93),TODAY()),Einstellungen!$F$13:$F$67)))*N(Mitarbeiter!$E93)/IF(Einstellungen!$C$11="7 Tage",7,5),N('Ist-Stunden'!M93)),MAX(IF(Einstellungen!$C$11="7 Tage",MAX(0,(MIN(DATE(2026,9,0),IF(Mitarbeiter!$D93="",DATE(2026,9,0),Mitarbeiter!$D93),TODAY()))-(MAX(DATE(2026,8,1),Mitarbeiter!$C93))+1),MAX(0,NETWORKDAYS(MAX(DATE(2026,8,1),Mitarbeiter!$C93),MIN(DATE(2026,9,0),IF(Mitarbeiter!$D93="",DATE(2026,9,0),Mitarbeiter!$D93),TODAY()),Einstellungen!$F$13:$F$67)))*N(Mitarbeiter!$E93)/IF(Einstellungen!$C$11="7 Tage",7,5),N('Ist-Stunden'!M93)+(N(Krankheitstage!N93)+N(Krankheitstage!Z93))*N($C93))))</f>
        <v/>
      </c>
      <c r="AR93" s="76">
        <f>IF($B93="",0,IF(Einstellungen!$C$10="Ja",MAX(IF(Einstellungen!$C$11="7 Tage",MAX(0,(MIN(DATE(2026,10,0),IF(Mitarbeiter!$D93="",DATE(2026,10,0),Mitarbeiter!$D93),TODAY()))-(MAX(DATE(2026,9,1),Mitarbeiter!$C93))+1),MAX(0,NETWORKDAYS(MAX(DATE(2026,9,1),Mitarbeiter!$C93),MIN(DATE(2026,10,0),IF(Mitarbeiter!$D93="",DATE(2026,10,0),Mitarbeiter!$D93),TODAY()),Einstellungen!$F$13:$F$67)))*N(Mitarbeiter!$E93)/IF(Einstellungen!$C$11="7 Tage",7,5),N('Ist-Stunden'!N93)),MAX(IF(Einstellungen!$C$11="7 Tage",MAX(0,(MIN(DATE(2026,10,0),IF(Mitarbeiter!$D93="",DATE(2026,10,0),Mitarbeiter!$D93),TODAY()))-(MAX(DATE(2026,9,1),Mitarbeiter!$C93))+1),MAX(0,NETWORKDAYS(MAX(DATE(2026,9,1),Mitarbeiter!$C93),MIN(DATE(2026,10,0),IF(Mitarbeiter!$D93="",DATE(2026,10,0),Mitarbeiter!$D93),TODAY()),Einstellungen!$F$13:$F$67)))*N(Mitarbeiter!$E93)/IF(Einstellungen!$C$11="7 Tage",7,5),N('Ist-Stunden'!N93)+(N(Krankheitstage!O93)+N(Krankheitstage!AA93))*N($C93))))</f>
        <v/>
      </c>
      <c r="AS93" s="76">
        <f>IF($B93="",0,IF(Einstellungen!$C$10="Ja",MAX(IF(Einstellungen!$C$11="7 Tage",MAX(0,(MIN(DATE(2026,11,0),IF(Mitarbeiter!$D93="",DATE(2026,11,0),Mitarbeiter!$D93),TODAY()))-(MAX(DATE(2026,10,1),Mitarbeiter!$C93))+1),MAX(0,NETWORKDAYS(MAX(DATE(2026,10,1),Mitarbeiter!$C93),MIN(DATE(2026,11,0),IF(Mitarbeiter!$D93="",DATE(2026,11,0),Mitarbeiter!$D93),TODAY()),Einstellungen!$F$13:$F$67)))*N(Mitarbeiter!$E93)/IF(Einstellungen!$C$11="7 Tage",7,5),N('Ist-Stunden'!O93)),MAX(IF(Einstellungen!$C$11="7 Tage",MAX(0,(MIN(DATE(2026,11,0),IF(Mitarbeiter!$D93="",DATE(2026,11,0),Mitarbeiter!$D93),TODAY()))-(MAX(DATE(2026,10,1),Mitarbeiter!$C93))+1),MAX(0,NETWORKDAYS(MAX(DATE(2026,10,1),Mitarbeiter!$C93),MIN(DATE(2026,11,0),IF(Mitarbeiter!$D93="",DATE(2026,11,0),Mitarbeiter!$D93),TODAY()),Einstellungen!$F$13:$F$67)))*N(Mitarbeiter!$E93)/IF(Einstellungen!$C$11="7 Tage",7,5),N('Ist-Stunden'!O93)+(N(Krankheitstage!P93)+N(Krankheitstage!AB93))*N($C93))))</f>
        <v/>
      </c>
      <c r="AT93" s="76">
        <f>IF($B93="",0,IF(Einstellungen!$C$10="Ja",MAX(IF(Einstellungen!$C$11="7 Tage",MAX(0,(MIN(DATE(2026,12,0),IF(Mitarbeiter!$D93="",DATE(2026,12,0),Mitarbeiter!$D93),TODAY()))-(MAX(DATE(2026,11,1),Mitarbeiter!$C93))+1),MAX(0,NETWORKDAYS(MAX(DATE(2026,11,1),Mitarbeiter!$C93),MIN(DATE(2026,12,0),IF(Mitarbeiter!$D93="",DATE(2026,12,0),Mitarbeiter!$D93),TODAY()),Einstellungen!$F$13:$F$67)))*N(Mitarbeiter!$E93)/IF(Einstellungen!$C$11="7 Tage",7,5),N('Ist-Stunden'!P93)),MAX(IF(Einstellungen!$C$11="7 Tage",MAX(0,(MIN(DATE(2026,12,0),IF(Mitarbeiter!$D93="",DATE(2026,12,0),Mitarbeiter!$D93),TODAY()))-(MAX(DATE(2026,11,1),Mitarbeiter!$C93))+1),MAX(0,NETWORKDAYS(MAX(DATE(2026,11,1),Mitarbeiter!$C93),MIN(DATE(2026,12,0),IF(Mitarbeiter!$D93="",DATE(2026,12,0),Mitarbeiter!$D93),TODAY()),Einstellungen!$F$13:$F$67)))*N(Mitarbeiter!$E93)/IF(Einstellungen!$C$11="7 Tage",7,5),N('Ist-Stunden'!P93)+(N(Krankheitstage!Q93)+N(Krankheitstage!AC93))*N($C93))))</f>
        <v/>
      </c>
      <c r="AU93" s="76">
        <f>IF($B93="",0,IF(Einstellungen!$C$10="Ja",MAX(IF(Einstellungen!$C$11="7 Tage",MAX(0,(MIN(DATE(2026,13,0),IF(Mitarbeiter!$D93="",DATE(2026,13,0),Mitarbeiter!$D93),TODAY()))-(MAX(DATE(2026,12,1),Mitarbeiter!$C93))+1),MAX(0,NETWORKDAYS(MAX(DATE(2026,12,1),Mitarbeiter!$C93),MIN(DATE(2026,13,0),IF(Mitarbeiter!$D93="",DATE(2026,13,0),Mitarbeiter!$D93),TODAY()),Einstellungen!$F$13:$F$67)))*N(Mitarbeiter!$E93)/IF(Einstellungen!$C$11="7 Tage",7,5),N('Ist-Stunden'!Q93)),MAX(IF(Einstellungen!$C$11="7 Tage",MAX(0,(MIN(DATE(2026,13,0),IF(Mitarbeiter!$D93="",DATE(2026,13,0),Mitarbeiter!$D93),TODAY()))-(MAX(DATE(2026,12,1),Mitarbeiter!$C93))+1),MAX(0,NETWORKDAYS(MAX(DATE(2026,12,1),Mitarbeiter!$C93),MIN(DATE(2026,13,0),IF(Mitarbeiter!$D93="",DATE(2026,13,0),Mitarbeiter!$D93),TODAY()),Einstellungen!$F$13:$F$67)))*N(Mitarbeiter!$E93)/IF(Einstellungen!$C$11="7 Tage",7,5),N('Ist-Stunden'!Q93)+(N(Krankheitstage!R93)+N(Krankheitstage!AD93))*N($C93))))</f>
        <v/>
      </c>
      <c r="AV93" s="76">
        <f>IF($B93="",0,IF(Einstellungen!$C$10="Ja",MAX(IF(Einstellungen!$C$11="7 Tage",MAX(0,(MIN(DATE(2027,2,0),IF(Mitarbeiter!$D93="",DATE(2027,2,0),Mitarbeiter!$D93),TODAY()))-(MAX(DATE(2027,1,1),Mitarbeiter!$C93))+1),MAX(0,NETWORKDAYS(MAX(DATE(2027,1,1),Mitarbeiter!$C93),MIN(DATE(2027,2,0),IF(Mitarbeiter!$D93="",DATE(2027,2,0),Mitarbeiter!$D93),TODAY()),Einstellungen!$F$13:$F$67)))*N(Mitarbeiter!$E93)/IF(Einstellungen!$C$11="7 Tage",7,5),N('Ist-Stunden'!R93)),MAX(IF(Einstellungen!$C$11="7 Tage",MAX(0,(MIN(DATE(2027,2,0),IF(Mitarbeiter!$D93="",DATE(2027,2,0),Mitarbeiter!$D93),TODAY()))-(MAX(DATE(2027,1,1),Mitarbeiter!$C93))+1),MAX(0,NETWORKDAYS(MAX(DATE(2027,1,1),Mitarbeiter!$C93),MIN(DATE(2027,2,0),IF(Mitarbeiter!$D93="",DATE(2027,2,0),Mitarbeiter!$D93),TODAY()),Einstellungen!$F$13:$F$67)))*N(Mitarbeiter!$E93)/IF(Einstellungen!$C$11="7 Tage",7,5),N('Ist-Stunden'!R93)+(N(Krankheitstage!AE93)+N(Krankheitstage!AQ93))*N($C93))))</f>
        <v/>
      </c>
      <c r="AW93" s="76">
        <f>IF($B93="",0,IF(Einstellungen!$C$10="Ja",MAX(IF(Einstellungen!$C$11="7 Tage",MAX(0,(MIN(DATE(2027,3,0),IF(Mitarbeiter!$D93="",DATE(2027,3,0),Mitarbeiter!$D93),TODAY()))-(MAX(DATE(2027,2,1),Mitarbeiter!$C93))+1),MAX(0,NETWORKDAYS(MAX(DATE(2027,2,1),Mitarbeiter!$C93),MIN(DATE(2027,3,0),IF(Mitarbeiter!$D93="",DATE(2027,3,0),Mitarbeiter!$D93),TODAY()),Einstellungen!$F$13:$F$67)))*N(Mitarbeiter!$E93)/IF(Einstellungen!$C$11="7 Tage",7,5),N('Ist-Stunden'!S93)),MAX(IF(Einstellungen!$C$11="7 Tage",MAX(0,(MIN(DATE(2027,3,0),IF(Mitarbeiter!$D93="",DATE(2027,3,0),Mitarbeiter!$D93),TODAY()))-(MAX(DATE(2027,2,1),Mitarbeiter!$C93))+1),MAX(0,NETWORKDAYS(MAX(DATE(2027,2,1),Mitarbeiter!$C93),MIN(DATE(2027,3,0),IF(Mitarbeiter!$D93="",DATE(2027,3,0),Mitarbeiter!$D93),TODAY()),Einstellungen!$F$13:$F$67)))*N(Mitarbeiter!$E93)/IF(Einstellungen!$C$11="7 Tage",7,5),N('Ist-Stunden'!S93)+(N(Krankheitstage!AF93)+N(Krankheitstage!AR93))*N($C93))))</f>
        <v/>
      </c>
      <c r="AX93" s="76">
        <f>IF($B93="",0,IF(Einstellungen!$C$10="Ja",MAX(IF(Einstellungen!$C$11="7 Tage",MAX(0,(MIN(DATE(2027,4,0),IF(Mitarbeiter!$D93="",DATE(2027,4,0),Mitarbeiter!$D93),TODAY()))-(MAX(DATE(2027,3,1),Mitarbeiter!$C93))+1),MAX(0,NETWORKDAYS(MAX(DATE(2027,3,1),Mitarbeiter!$C93),MIN(DATE(2027,4,0),IF(Mitarbeiter!$D93="",DATE(2027,4,0),Mitarbeiter!$D93),TODAY()),Einstellungen!$F$13:$F$67)))*N(Mitarbeiter!$E93)/IF(Einstellungen!$C$11="7 Tage",7,5),N('Ist-Stunden'!T93)),MAX(IF(Einstellungen!$C$11="7 Tage",MAX(0,(MIN(DATE(2027,4,0),IF(Mitarbeiter!$D93="",DATE(2027,4,0),Mitarbeiter!$D93),TODAY()))-(MAX(DATE(2027,3,1),Mitarbeiter!$C93))+1),MAX(0,NETWORKDAYS(MAX(DATE(2027,3,1),Mitarbeiter!$C93),MIN(DATE(2027,4,0),IF(Mitarbeiter!$D93="",DATE(2027,4,0),Mitarbeiter!$D93),TODAY()),Einstellungen!$F$13:$F$67)))*N(Mitarbeiter!$E93)/IF(Einstellungen!$C$11="7 Tage",7,5),N('Ist-Stunden'!T93)+(N(Krankheitstage!AG93)+N(Krankheitstage!AS93))*N($C93))))</f>
        <v/>
      </c>
      <c r="AY93" s="76">
        <f>IF($B93="",0,IF(Einstellungen!$C$10="Ja",MAX(IF(Einstellungen!$C$11="7 Tage",MAX(0,(MIN(DATE(2027,5,0),IF(Mitarbeiter!$D93="",DATE(2027,5,0),Mitarbeiter!$D93),TODAY()))-(MAX(DATE(2027,4,1),Mitarbeiter!$C93))+1),MAX(0,NETWORKDAYS(MAX(DATE(2027,4,1),Mitarbeiter!$C93),MIN(DATE(2027,5,0),IF(Mitarbeiter!$D93="",DATE(2027,5,0),Mitarbeiter!$D93),TODAY()),Einstellungen!$F$13:$F$67)))*N(Mitarbeiter!$E93)/IF(Einstellungen!$C$11="7 Tage",7,5),N('Ist-Stunden'!U93)),MAX(IF(Einstellungen!$C$11="7 Tage",MAX(0,(MIN(DATE(2027,5,0),IF(Mitarbeiter!$D93="",DATE(2027,5,0),Mitarbeiter!$D93),TODAY()))-(MAX(DATE(2027,4,1),Mitarbeiter!$C93))+1),MAX(0,NETWORKDAYS(MAX(DATE(2027,4,1),Mitarbeiter!$C93),MIN(DATE(2027,5,0),IF(Mitarbeiter!$D93="",DATE(2027,5,0),Mitarbeiter!$D93),TODAY()),Einstellungen!$F$13:$F$67)))*N(Mitarbeiter!$E93)/IF(Einstellungen!$C$11="7 Tage",7,5),N('Ist-Stunden'!U93)+(N(Krankheitstage!AH93)+N(Krankheitstage!AT93))*N($C93))))</f>
        <v/>
      </c>
      <c r="AZ93" s="76">
        <f>IF($B93="",0,IF(Einstellungen!$C$10="Ja",MAX(IF(Einstellungen!$C$11="7 Tage",MAX(0,(MIN(DATE(2027,6,0),IF(Mitarbeiter!$D93="",DATE(2027,6,0),Mitarbeiter!$D93),TODAY()))-(MAX(DATE(2027,5,1),Mitarbeiter!$C93))+1),MAX(0,NETWORKDAYS(MAX(DATE(2027,5,1),Mitarbeiter!$C93),MIN(DATE(2027,6,0),IF(Mitarbeiter!$D93="",DATE(2027,6,0),Mitarbeiter!$D93),TODAY()),Einstellungen!$F$13:$F$67)))*N(Mitarbeiter!$E93)/IF(Einstellungen!$C$11="7 Tage",7,5),N('Ist-Stunden'!V93)),MAX(IF(Einstellungen!$C$11="7 Tage",MAX(0,(MIN(DATE(2027,6,0),IF(Mitarbeiter!$D93="",DATE(2027,6,0),Mitarbeiter!$D93),TODAY()))-(MAX(DATE(2027,5,1),Mitarbeiter!$C93))+1),MAX(0,NETWORKDAYS(MAX(DATE(2027,5,1),Mitarbeiter!$C93),MIN(DATE(2027,6,0),IF(Mitarbeiter!$D93="",DATE(2027,6,0),Mitarbeiter!$D93),TODAY()),Einstellungen!$F$13:$F$67)))*N(Mitarbeiter!$E93)/IF(Einstellungen!$C$11="7 Tage",7,5),N('Ist-Stunden'!V93)+(N(Krankheitstage!AI93)+N(Krankheitstage!AU93))*N($C93))))</f>
        <v/>
      </c>
      <c r="BA93" s="76">
        <f>IF($B93="",0,IF(Einstellungen!$C$10="Ja",MAX(IF(Einstellungen!$C$11="7 Tage",MAX(0,(MIN(DATE(2027,7,0),IF(Mitarbeiter!$D93="",DATE(2027,7,0),Mitarbeiter!$D93),TODAY()))-(MAX(DATE(2027,6,1),Mitarbeiter!$C93))+1),MAX(0,NETWORKDAYS(MAX(DATE(2027,6,1),Mitarbeiter!$C93),MIN(DATE(2027,7,0),IF(Mitarbeiter!$D93="",DATE(2027,7,0),Mitarbeiter!$D93),TODAY()),Einstellungen!$F$13:$F$67)))*N(Mitarbeiter!$E93)/IF(Einstellungen!$C$11="7 Tage",7,5),N('Ist-Stunden'!W93)),MAX(IF(Einstellungen!$C$11="7 Tage",MAX(0,(MIN(DATE(2027,7,0),IF(Mitarbeiter!$D93="",DATE(2027,7,0),Mitarbeiter!$D93),TODAY()))-(MAX(DATE(2027,6,1),Mitarbeiter!$C93))+1),MAX(0,NETWORKDAYS(MAX(DATE(2027,6,1),Mitarbeiter!$C93),MIN(DATE(2027,7,0),IF(Mitarbeiter!$D93="",DATE(2027,7,0),Mitarbeiter!$D93),TODAY()),Einstellungen!$F$13:$F$67)))*N(Mitarbeiter!$E93)/IF(Einstellungen!$C$11="7 Tage",7,5),N('Ist-Stunden'!W93)+(N(Krankheitstage!AJ93)+N(Krankheitstage!AV93))*N($C93))))</f>
        <v/>
      </c>
      <c r="BB93" s="76">
        <f>IF($B93="",0,IF(Einstellungen!$C$10="Ja",MAX(IF(Einstellungen!$C$11="7 Tage",MAX(0,(MIN(DATE(2027,8,0),IF(Mitarbeiter!$D93="",DATE(2027,8,0),Mitarbeiter!$D93),TODAY()))-(MAX(DATE(2027,7,1),Mitarbeiter!$C93))+1),MAX(0,NETWORKDAYS(MAX(DATE(2027,7,1),Mitarbeiter!$C93),MIN(DATE(2027,8,0),IF(Mitarbeiter!$D93="",DATE(2027,8,0),Mitarbeiter!$D93),TODAY()),Einstellungen!$F$13:$F$67)))*N(Mitarbeiter!$E93)/IF(Einstellungen!$C$11="7 Tage",7,5),N('Ist-Stunden'!X93)),MAX(IF(Einstellungen!$C$11="7 Tage",MAX(0,(MIN(DATE(2027,8,0),IF(Mitarbeiter!$D93="",DATE(2027,8,0),Mitarbeiter!$D93),TODAY()))-(MAX(DATE(2027,7,1),Mitarbeiter!$C93))+1),MAX(0,NETWORKDAYS(MAX(DATE(2027,7,1),Mitarbeiter!$C93),MIN(DATE(2027,8,0),IF(Mitarbeiter!$D93="",DATE(2027,8,0),Mitarbeiter!$D93),TODAY()),Einstellungen!$F$13:$F$67)))*N(Mitarbeiter!$E93)/IF(Einstellungen!$C$11="7 Tage",7,5),N('Ist-Stunden'!X93)+(N(Krankheitstage!AK93)+N(Krankheitstage!AW93))*N($C93))))</f>
        <v/>
      </c>
      <c r="BC93" s="76">
        <f>IF($B93="",0,IF(Einstellungen!$C$10="Ja",MAX(IF(Einstellungen!$C$11="7 Tage",MAX(0,(MIN(DATE(2027,9,0),IF(Mitarbeiter!$D93="",DATE(2027,9,0),Mitarbeiter!$D93),TODAY()))-(MAX(DATE(2027,8,1),Mitarbeiter!$C93))+1),MAX(0,NETWORKDAYS(MAX(DATE(2027,8,1),Mitarbeiter!$C93),MIN(DATE(2027,9,0),IF(Mitarbeiter!$D93="",DATE(2027,9,0),Mitarbeiter!$D93),TODAY()),Einstellungen!$F$13:$F$67)))*N(Mitarbeiter!$E93)/IF(Einstellungen!$C$11="7 Tage",7,5),N('Ist-Stunden'!Y93)),MAX(IF(Einstellungen!$C$11="7 Tage",MAX(0,(MIN(DATE(2027,9,0),IF(Mitarbeiter!$D93="",DATE(2027,9,0),Mitarbeiter!$D93),TODAY()))-(MAX(DATE(2027,8,1),Mitarbeiter!$C93))+1),MAX(0,NETWORKDAYS(MAX(DATE(2027,8,1),Mitarbeiter!$C93),MIN(DATE(2027,9,0),IF(Mitarbeiter!$D93="",DATE(2027,9,0),Mitarbeiter!$D93),TODAY()),Einstellungen!$F$13:$F$67)))*N(Mitarbeiter!$E93)/IF(Einstellungen!$C$11="7 Tage",7,5),N('Ist-Stunden'!Y93)+(N(Krankheitstage!AL93)+N(Krankheitstage!AX93))*N($C93))))</f>
        <v/>
      </c>
      <c r="BD93" s="76">
        <f>IF($B93="",0,IF(Einstellungen!$C$10="Ja",MAX(IF(Einstellungen!$C$11="7 Tage",MAX(0,(MIN(DATE(2027,10,0),IF(Mitarbeiter!$D93="",DATE(2027,10,0),Mitarbeiter!$D93),TODAY()))-(MAX(DATE(2027,9,1),Mitarbeiter!$C93))+1),MAX(0,NETWORKDAYS(MAX(DATE(2027,9,1),Mitarbeiter!$C93),MIN(DATE(2027,10,0),IF(Mitarbeiter!$D93="",DATE(2027,10,0),Mitarbeiter!$D93),TODAY()),Einstellungen!$F$13:$F$67)))*N(Mitarbeiter!$E93)/IF(Einstellungen!$C$11="7 Tage",7,5),N('Ist-Stunden'!Z93)),MAX(IF(Einstellungen!$C$11="7 Tage",MAX(0,(MIN(DATE(2027,10,0),IF(Mitarbeiter!$D93="",DATE(2027,10,0),Mitarbeiter!$D93),TODAY()))-(MAX(DATE(2027,9,1),Mitarbeiter!$C93))+1),MAX(0,NETWORKDAYS(MAX(DATE(2027,9,1),Mitarbeiter!$C93),MIN(DATE(2027,10,0),IF(Mitarbeiter!$D93="",DATE(2027,10,0),Mitarbeiter!$D93),TODAY()),Einstellungen!$F$13:$F$67)))*N(Mitarbeiter!$E93)/IF(Einstellungen!$C$11="7 Tage",7,5),N('Ist-Stunden'!Z93)+(N(Krankheitstage!AM93)+N(Krankheitstage!AY93))*N($C93))))</f>
        <v/>
      </c>
      <c r="BE93" s="76">
        <f>IF($B93="",0,IF(Einstellungen!$C$10="Ja",MAX(IF(Einstellungen!$C$11="7 Tage",MAX(0,(MIN(DATE(2027,11,0),IF(Mitarbeiter!$D93="",DATE(2027,11,0),Mitarbeiter!$D93),TODAY()))-(MAX(DATE(2027,10,1),Mitarbeiter!$C93))+1),MAX(0,NETWORKDAYS(MAX(DATE(2027,10,1),Mitarbeiter!$C93),MIN(DATE(2027,11,0),IF(Mitarbeiter!$D93="",DATE(2027,11,0),Mitarbeiter!$D93),TODAY()),Einstellungen!$F$13:$F$67)))*N(Mitarbeiter!$E93)/IF(Einstellungen!$C$11="7 Tage",7,5),N('Ist-Stunden'!AA93)),MAX(IF(Einstellungen!$C$11="7 Tage",MAX(0,(MIN(DATE(2027,11,0),IF(Mitarbeiter!$D93="",DATE(2027,11,0),Mitarbeiter!$D93),TODAY()))-(MAX(DATE(2027,10,1),Mitarbeiter!$C93))+1),MAX(0,NETWORKDAYS(MAX(DATE(2027,10,1),Mitarbeiter!$C93),MIN(DATE(2027,11,0),IF(Mitarbeiter!$D93="",DATE(2027,11,0),Mitarbeiter!$D93),TODAY()),Einstellungen!$F$13:$F$67)))*N(Mitarbeiter!$E93)/IF(Einstellungen!$C$11="7 Tage",7,5),N('Ist-Stunden'!AA93)+(N(Krankheitstage!AN93)+N(Krankheitstage!AZ93))*N($C93))))</f>
        <v/>
      </c>
      <c r="BF93" s="76">
        <f>IF($B93="",0,IF(Einstellungen!$C$10="Ja",MAX(IF(Einstellungen!$C$11="7 Tage",MAX(0,(MIN(DATE(2027,12,0),IF(Mitarbeiter!$D93="",DATE(2027,12,0),Mitarbeiter!$D93),TODAY()))-(MAX(DATE(2027,11,1),Mitarbeiter!$C93))+1),MAX(0,NETWORKDAYS(MAX(DATE(2027,11,1),Mitarbeiter!$C93),MIN(DATE(2027,12,0),IF(Mitarbeiter!$D93="",DATE(2027,12,0),Mitarbeiter!$D93),TODAY()),Einstellungen!$F$13:$F$67)))*N(Mitarbeiter!$E93)/IF(Einstellungen!$C$11="7 Tage",7,5),N('Ist-Stunden'!AB93)),MAX(IF(Einstellungen!$C$11="7 Tage",MAX(0,(MIN(DATE(2027,12,0),IF(Mitarbeiter!$D93="",DATE(2027,12,0),Mitarbeiter!$D93),TODAY()))-(MAX(DATE(2027,11,1),Mitarbeiter!$C93))+1),MAX(0,NETWORKDAYS(MAX(DATE(2027,11,1),Mitarbeiter!$C93),MIN(DATE(2027,12,0),IF(Mitarbeiter!$D93="",DATE(2027,12,0),Mitarbeiter!$D93),TODAY()),Einstellungen!$F$13:$F$67)))*N(Mitarbeiter!$E93)/IF(Einstellungen!$C$11="7 Tage",7,5),N('Ist-Stunden'!AB93)+(N(Krankheitstage!AO93)+N(Krankheitstage!BA93))*N($C93))))</f>
        <v/>
      </c>
      <c r="BG93" s="76">
        <f>IF($B93="",0,IF(Einstellungen!$C$10="Ja",MAX(IF(Einstellungen!$C$11="7 Tage",MAX(0,(MIN(DATE(2027,13,0),IF(Mitarbeiter!$D93="",DATE(2027,13,0),Mitarbeiter!$D93),TODAY()))-(MAX(DATE(2027,12,1),Mitarbeiter!$C93))+1),MAX(0,NETWORKDAYS(MAX(DATE(2027,12,1),Mitarbeiter!$C93),MIN(DATE(2027,13,0),IF(Mitarbeiter!$D93="",DATE(2027,13,0),Mitarbeiter!$D93),TODAY()),Einstellungen!$F$13:$F$67)))*N(Mitarbeiter!$E93)/IF(Einstellungen!$C$11="7 Tage",7,5),N('Ist-Stunden'!AC93)),MAX(IF(Einstellungen!$C$11="7 Tage",MAX(0,(MIN(DATE(2027,13,0),IF(Mitarbeiter!$D93="",DATE(2027,13,0),Mitarbeiter!$D93),TODAY()))-(MAX(DATE(2027,12,1),Mitarbeiter!$C93))+1),MAX(0,NETWORKDAYS(MAX(DATE(2027,12,1),Mitarbeiter!$C93),MIN(DATE(2027,13,0),IF(Mitarbeiter!$D93="",DATE(2027,13,0),Mitarbeiter!$D93),TODAY()),Einstellungen!$F$13:$F$67)))*N(Mitarbeiter!$E93)/IF(Einstellungen!$C$11="7 Tage",7,5),N('Ist-Stunden'!AC93)+(N(Krankheitstage!AP93)+N(Krankheitstage!BB93))*N($C93))))</f>
        <v/>
      </c>
      <c r="BH93" s="76">
        <f>IF($B93="",0,IF(Einstellungen!$C$10="Ja",MAX(IF(Einstellungen!$C$11="7 Tage",MAX(0,(MIN(DATE(2028,2,0),IF(Mitarbeiter!$D93="",DATE(2028,2,0),Mitarbeiter!$D93),TODAY()))-(MAX(DATE(2028,1,1),Mitarbeiter!$C93))+1),MAX(0,NETWORKDAYS(MAX(DATE(2028,1,1),Mitarbeiter!$C93),MIN(DATE(2028,2,0),IF(Mitarbeiter!$D93="",DATE(2028,2,0),Mitarbeiter!$D93),TODAY()),Einstellungen!$F$13:$F$67)))*N(Mitarbeiter!$E93)/IF(Einstellungen!$C$11="7 Tage",7,5),N('Ist-Stunden'!AD93)),MAX(IF(Einstellungen!$C$11="7 Tage",MAX(0,(MIN(DATE(2028,2,0),IF(Mitarbeiter!$D93="",DATE(2028,2,0),Mitarbeiter!$D93),TODAY()))-(MAX(DATE(2028,1,1),Mitarbeiter!$C93))+1),MAX(0,NETWORKDAYS(MAX(DATE(2028,1,1),Mitarbeiter!$C93),MIN(DATE(2028,2,0),IF(Mitarbeiter!$D93="",DATE(2028,2,0),Mitarbeiter!$D93),TODAY()),Einstellungen!$F$13:$F$67)))*N(Mitarbeiter!$E93)/IF(Einstellungen!$C$11="7 Tage",7,5),N('Ist-Stunden'!AD93)+(N(Krankheitstage!BC93)+N(Krankheitstage!BO93))*N($C93))))</f>
        <v/>
      </c>
      <c r="BI93" s="76">
        <f>IF($B93="",0,IF(Einstellungen!$C$10="Ja",MAX(IF(Einstellungen!$C$11="7 Tage",MAX(0,(MIN(DATE(2028,3,0),IF(Mitarbeiter!$D93="",DATE(2028,3,0),Mitarbeiter!$D93),TODAY()))-(MAX(DATE(2028,2,1),Mitarbeiter!$C93))+1),MAX(0,NETWORKDAYS(MAX(DATE(2028,2,1),Mitarbeiter!$C93),MIN(DATE(2028,3,0),IF(Mitarbeiter!$D93="",DATE(2028,3,0),Mitarbeiter!$D93),TODAY()),Einstellungen!$F$13:$F$67)))*N(Mitarbeiter!$E93)/IF(Einstellungen!$C$11="7 Tage",7,5),N('Ist-Stunden'!AE93)),MAX(IF(Einstellungen!$C$11="7 Tage",MAX(0,(MIN(DATE(2028,3,0),IF(Mitarbeiter!$D93="",DATE(2028,3,0),Mitarbeiter!$D93),TODAY()))-(MAX(DATE(2028,2,1),Mitarbeiter!$C93))+1),MAX(0,NETWORKDAYS(MAX(DATE(2028,2,1),Mitarbeiter!$C93),MIN(DATE(2028,3,0),IF(Mitarbeiter!$D93="",DATE(2028,3,0),Mitarbeiter!$D93),TODAY()),Einstellungen!$F$13:$F$67)))*N(Mitarbeiter!$E93)/IF(Einstellungen!$C$11="7 Tage",7,5),N('Ist-Stunden'!AE93)+(N(Krankheitstage!BD93)+N(Krankheitstage!BP93))*N($C93))))</f>
        <v/>
      </c>
      <c r="BJ93" s="76">
        <f>IF($B93="",0,IF(Einstellungen!$C$10="Ja",MAX(IF(Einstellungen!$C$11="7 Tage",MAX(0,(MIN(DATE(2028,4,0),IF(Mitarbeiter!$D93="",DATE(2028,4,0),Mitarbeiter!$D93),TODAY()))-(MAX(DATE(2028,3,1),Mitarbeiter!$C93))+1),MAX(0,NETWORKDAYS(MAX(DATE(2028,3,1),Mitarbeiter!$C93),MIN(DATE(2028,4,0),IF(Mitarbeiter!$D93="",DATE(2028,4,0),Mitarbeiter!$D93),TODAY()),Einstellungen!$F$13:$F$67)))*N(Mitarbeiter!$E93)/IF(Einstellungen!$C$11="7 Tage",7,5),N('Ist-Stunden'!AF93)),MAX(IF(Einstellungen!$C$11="7 Tage",MAX(0,(MIN(DATE(2028,4,0),IF(Mitarbeiter!$D93="",DATE(2028,4,0),Mitarbeiter!$D93),TODAY()))-(MAX(DATE(2028,3,1),Mitarbeiter!$C93))+1),MAX(0,NETWORKDAYS(MAX(DATE(2028,3,1),Mitarbeiter!$C93),MIN(DATE(2028,4,0),IF(Mitarbeiter!$D93="",DATE(2028,4,0),Mitarbeiter!$D93),TODAY()),Einstellungen!$F$13:$F$67)))*N(Mitarbeiter!$E93)/IF(Einstellungen!$C$11="7 Tage",7,5),N('Ist-Stunden'!AF93)+(N(Krankheitstage!BE93)+N(Krankheitstage!BQ93))*N($C93))))</f>
        <v/>
      </c>
      <c r="BK93" s="76">
        <f>IF($B93="",0,IF(Einstellungen!$C$10="Ja",MAX(IF(Einstellungen!$C$11="7 Tage",MAX(0,(MIN(DATE(2028,5,0),IF(Mitarbeiter!$D93="",DATE(2028,5,0),Mitarbeiter!$D93),TODAY()))-(MAX(DATE(2028,4,1),Mitarbeiter!$C93))+1),MAX(0,NETWORKDAYS(MAX(DATE(2028,4,1),Mitarbeiter!$C93),MIN(DATE(2028,5,0),IF(Mitarbeiter!$D93="",DATE(2028,5,0),Mitarbeiter!$D93),TODAY()),Einstellungen!$F$13:$F$67)))*N(Mitarbeiter!$E93)/IF(Einstellungen!$C$11="7 Tage",7,5),N('Ist-Stunden'!AG93)),MAX(IF(Einstellungen!$C$11="7 Tage",MAX(0,(MIN(DATE(2028,5,0),IF(Mitarbeiter!$D93="",DATE(2028,5,0),Mitarbeiter!$D93),TODAY()))-(MAX(DATE(2028,4,1),Mitarbeiter!$C93))+1),MAX(0,NETWORKDAYS(MAX(DATE(2028,4,1),Mitarbeiter!$C93),MIN(DATE(2028,5,0),IF(Mitarbeiter!$D93="",DATE(2028,5,0),Mitarbeiter!$D93),TODAY()),Einstellungen!$F$13:$F$67)))*N(Mitarbeiter!$E93)/IF(Einstellungen!$C$11="7 Tage",7,5),N('Ist-Stunden'!AG93)+(N(Krankheitstage!BF93)+N(Krankheitstage!BR93))*N($C93))))</f>
        <v/>
      </c>
      <c r="BL93" s="76">
        <f>IF($B93="",0,IF(Einstellungen!$C$10="Ja",MAX(IF(Einstellungen!$C$11="7 Tage",MAX(0,(MIN(DATE(2028,6,0),IF(Mitarbeiter!$D93="",DATE(2028,6,0),Mitarbeiter!$D93),TODAY()))-(MAX(DATE(2028,5,1),Mitarbeiter!$C93))+1),MAX(0,NETWORKDAYS(MAX(DATE(2028,5,1),Mitarbeiter!$C93),MIN(DATE(2028,6,0),IF(Mitarbeiter!$D93="",DATE(2028,6,0),Mitarbeiter!$D93),TODAY()),Einstellungen!$F$13:$F$67)))*N(Mitarbeiter!$E93)/IF(Einstellungen!$C$11="7 Tage",7,5),N('Ist-Stunden'!AH93)),MAX(IF(Einstellungen!$C$11="7 Tage",MAX(0,(MIN(DATE(2028,6,0),IF(Mitarbeiter!$D93="",DATE(2028,6,0),Mitarbeiter!$D93),TODAY()))-(MAX(DATE(2028,5,1),Mitarbeiter!$C93))+1),MAX(0,NETWORKDAYS(MAX(DATE(2028,5,1),Mitarbeiter!$C93),MIN(DATE(2028,6,0),IF(Mitarbeiter!$D93="",DATE(2028,6,0),Mitarbeiter!$D93),TODAY()),Einstellungen!$F$13:$F$67)))*N(Mitarbeiter!$E93)/IF(Einstellungen!$C$11="7 Tage",7,5),N('Ist-Stunden'!AH93)+(N(Krankheitstage!BG93)+N(Krankheitstage!BS93))*N($C93))))</f>
        <v/>
      </c>
      <c r="BM93" s="76">
        <f>IF($B93="",0,IF(Einstellungen!$C$10="Ja",MAX(IF(Einstellungen!$C$11="7 Tage",MAX(0,(MIN(DATE(2028,7,0),IF(Mitarbeiter!$D93="",DATE(2028,7,0),Mitarbeiter!$D93),TODAY()))-(MAX(DATE(2028,6,1),Mitarbeiter!$C93))+1),MAX(0,NETWORKDAYS(MAX(DATE(2028,6,1),Mitarbeiter!$C93),MIN(DATE(2028,7,0),IF(Mitarbeiter!$D93="",DATE(2028,7,0),Mitarbeiter!$D93),TODAY()),Einstellungen!$F$13:$F$67)))*N(Mitarbeiter!$E93)/IF(Einstellungen!$C$11="7 Tage",7,5),N('Ist-Stunden'!AI93)),MAX(IF(Einstellungen!$C$11="7 Tage",MAX(0,(MIN(DATE(2028,7,0),IF(Mitarbeiter!$D93="",DATE(2028,7,0),Mitarbeiter!$D93),TODAY()))-(MAX(DATE(2028,6,1),Mitarbeiter!$C93))+1),MAX(0,NETWORKDAYS(MAX(DATE(2028,6,1),Mitarbeiter!$C93),MIN(DATE(2028,7,0),IF(Mitarbeiter!$D93="",DATE(2028,7,0),Mitarbeiter!$D93),TODAY()),Einstellungen!$F$13:$F$67)))*N(Mitarbeiter!$E93)/IF(Einstellungen!$C$11="7 Tage",7,5),N('Ist-Stunden'!AI93)+(N(Krankheitstage!BH93)+N(Krankheitstage!BT93))*N($C93))))</f>
        <v/>
      </c>
      <c r="BN93" s="76">
        <f>IF($B93="",0,IF(Einstellungen!$C$10="Ja",MAX(IF(Einstellungen!$C$11="7 Tage",MAX(0,(MIN(DATE(2028,8,0),IF(Mitarbeiter!$D93="",DATE(2028,8,0),Mitarbeiter!$D93),TODAY()))-(MAX(DATE(2028,7,1),Mitarbeiter!$C93))+1),MAX(0,NETWORKDAYS(MAX(DATE(2028,7,1),Mitarbeiter!$C93),MIN(DATE(2028,8,0),IF(Mitarbeiter!$D93="",DATE(2028,8,0),Mitarbeiter!$D93),TODAY()),Einstellungen!$F$13:$F$67)))*N(Mitarbeiter!$E93)/IF(Einstellungen!$C$11="7 Tage",7,5),N('Ist-Stunden'!AJ93)),MAX(IF(Einstellungen!$C$11="7 Tage",MAX(0,(MIN(DATE(2028,8,0),IF(Mitarbeiter!$D93="",DATE(2028,8,0),Mitarbeiter!$D93),TODAY()))-(MAX(DATE(2028,7,1),Mitarbeiter!$C93))+1),MAX(0,NETWORKDAYS(MAX(DATE(2028,7,1),Mitarbeiter!$C93),MIN(DATE(2028,8,0),IF(Mitarbeiter!$D93="",DATE(2028,8,0),Mitarbeiter!$D93),TODAY()),Einstellungen!$F$13:$F$67)))*N(Mitarbeiter!$E93)/IF(Einstellungen!$C$11="7 Tage",7,5),N('Ist-Stunden'!AJ93)+(N(Krankheitstage!BI93)+N(Krankheitstage!BU93))*N($C93))))</f>
        <v/>
      </c>
      <c r="BO93" s="76">
        <f>IF($B93="",0,IF(Einstellungen!$C$10="Ja",MAX(IF(Einstellungen!$C$11="7 Tage",MAX(0,(MIN(DATE(2028,9,0),IF(Mitarbeiter!$D93="",DATE(2028,9,0),Mitarbeiter!$D93),TODAY()))-(MAX(DATE(2028,8,1),Mitarbeiter!$C93))+1),MAX(0,NETWORKDAYS(MAX(DATE(2028,8,1),Mitarbeiter!$C93),MIN(DATE(2028,9,0),IF(Mitarbeiter!$D93="",DATE(2028,9,0),Mitarbeiter!$D93),TODAY()),Einstellungen!$F$13:$F$67)))*N(Mitarbeiter!$E93)/IF(Einstellungen!$C$11="7 Tage",7,5),N('Ist-Stunden'!AK93)),MAX(IF(Einstellungen!$C$11="7 Tage",MAX(0,(MIN(DATE(2028,9,0),IF(Mitarbeiter!$D93="",DATE(2028,9,0),Mitarbeiter!$D93),TODAY()))-(MAX(DATE(2028,8,1),Mitarbeiter!$C93))+1),MAX(0,NETWORKDAYS(MAX(DATE(2028,8,1),Mitarbeiter!$C93),MIN(DATE(2028,9,0),IF(Mitarbeiter!$D93="",DATE(2028,9,0),Mitarbeiter!$D93),TODAY()),Einstellungen!$F$13:$F$67)))*N(Mitarbeiter!$E93)/IF(Einstellungen!$C$11="7 Tage",7,5),N('Ist-Stunden'!AK93)+(N(Krankheitstage!BJ93)+N(Krankheitstage!BV93))*N($C93))))</f>
        <v/>
      </c>
      <c r="BP93" s="76">
        <f>IF($B93="",0,IF(Einstellungen!$C$10="Ja",MAX(IF(Einstellungen!$C$11="7 Tage",MAX(0,(MIN(DATE(2028,10,0),IF(Mitarbeiter!$D93="",DATE(2028,10,0),Mitarbeiter!$D93),TODAY()))-(MAX(DATE(2028,9,1),Mitarbeiter!$C93))+1),MAX(0,NETWORKDAYS(MAX(DATE(2028,9,1),Mitarbeiter!$C93),MIN(DATE(2028,10,0),IF(Mitarbeiter!$D93="",DATE(2028,10,0),Mitarbeiter!$D93),TODAY()),Einstellungen!$F$13:$F$67)))*N(Mitarbeiter!$E93)/IF(Einstellungen!$C$11="7 Tage",7,5),N('Ist-Stunden'!AL93)),MAX(IF(Einstellungen!$C$11="7 Tage",MAX(0,(MIN(DATE(2028,10,0),IF(Mitarbeiter!$D93="",DATE(2028,10,0),Mitarbeiter!$D93),TODAY()))-(MAX(DATE(2028,9,1),Mitarbeiter!$C93))+1),MAX(0,NETWORKDAYS(MAX(DATE(2028,9,1),Mitarbeiter!$C93),MIN(DATE(2028,10,0),IF(Mitarbeiter!$D93="",DATE(2028,10,0),Mitarbeiter!$D93),TODAY()),Einstellungen!$F$13:$F$67)))*N(Mitarbeiter!$E93)/IF(Einstellungen!$C$11="7 Tage",7,5),N('Ist-Stunden'!AL93)+(N(Krankheitstage!BK93)+N(Krankheitstage!BW93))*N($C93))))</f>
        <v/>
      </c>
      <c r="BQ93" s="76">
        <f>IF($B93="",0,IF(Einstellungen!$C$10="Ja",MAX(IF(Einstellungen!$C$11="7 Tage",MAX(0,(MIN(DATE(2028,11,0),IF(Mitarbeiter!$D93="",DATE(2028,11,0),Mitarbeiter!$D93),TODAY()))-(MAX(DATE(2028,10,1),Mitarbeiter!$C93))+1),MAX(0,NETWORKDAYS(MAX(DATE(2028,10,1),Mitarbeiter!$C93),MIN(DATE(2028,11,0),IF(Mitarbeiter!$D93="",DATE(2028,11,0),Mitarbeiter!$D93),TODAY()),Einstellungen!$F$13:$F$67)))*N(Mitarbeiter!$E93)/IF(Einstellungen!$C$11="7 Tage",7,5),N('Ist-Stunden'!AM93)),MAX(IF(Einstellungen!$C$11="7 Tage",MAX(0,(MIN(DATE(2028,11,0),IF(Mitarbeiter!$D93="",DATE(2028,11,0),Mitarbeiter!$D93),TODAY()))-(MAX(DATE(2028,10,1),Mitarbeiter!$C93))+1),MAX(0,NETWORKDAYS(MAX(DATE(2028,10,1),Mitarbeiter!$C93),MIN(DATE(2028,11,0),IF(Mitarbeiter!$D93="",DATE(2028,11,0),Mitarbeiter!$D93),TODAY()),Einstellungen!$F$13:$F$67)))*N(Mitarbeiter!$E93)/IF(Einstellungen!$C$11="7 Tage",7,5),N('Ist-Stunden'!AM93)+(N(Krankheitstage!BL93)+N(Krankheitstage!BX93))*N($C93))))</f>
        <v/>
      </c>
      <c r="BR93" s="76">
        <f>IF($B93="",0,IF(Einstellungen!$C$10="Ja",MAX(IF(Einstellungen!$C$11="7 Tage",MAX(0,(MIN(DATE(2028,12,0),IF(Mitarbeiter!$D93="",DATE(2028,12,0),Mitarbeiter!$D93),TODAY()))-(MAX(DATE(2028,11,1),Mitarbeiter!$C93))+1),MAX(0,NETWORKDAYS(MAX(DATE(2028,11,1),Mitarbeiter!$C93),MIN(DATE(2028,12,0),IF(Mitarbeiter!$D93="",DATE(2028,12,0),Mitarbeiter!$D93),TODAY()),Einstellungen!$F$13:$F$67)))*N(Mitarbeiter!$E93)/IF(Einstellungen!$C$11="7 Tage",7,5),N('Ist-Stunden'!AN93)),MAX(IF(Einstellungen!$C$11="7 Tage",MAX(0,(MIN(DATE(2028,12,0),IF(Mitarbeiter!$D93="",DATE(2028,12,0),Mitarbeiter!$D93),TODAY()))-(MAX(DATE(2028,11,1),Mitarbeiter!$C93))+1),MAX(0,NETWORKDAYS(MAX(DATE(2028,11,1),Mitarbeiter!$C93),MIN(DATE(2028,12,0),IF(Mitarbeiter!$D93="",DATE(2028,12,0),Mitarbeiter!$D93),TODAY()),Einstellungen!$F$13:$F$67)))*N(Mitarbeiter!$E93)/IF(Einstellungen!$C$11="7 Tage",7,5),N('Ist-Stunden'!AN93)+(N(Krankheitstage!BM93)+N(Krankheitstage!BY93))*N($C93))))</f>
        <v/>
      </c>
      <c r="BS93" s="76">
        <f>IF($B93="",0,IF(Einstellungen!$C$10="Ja",MAX(IF(Einstellungen!$C$11="7 Tage",MAX(0,(MIN(DATE(2028,13,0),IF(Mitarbeiter!$D93="",DATE(2028,13,0),Mitarbeiter!$D93),TODAY()))-(MAX(DATE(2028,12,1),Mitarbeiter!$C93))+1),MAX(0,NETWORKDAYS(MAX(DATE(2028,12,1),Mitarbeiter!$C93),MIN(DATE(2028,13,0),IF(Mitarbeiter!$D93="",DATE(2028,13,0),Mitarbeiter!$D93),TODAY()),Einstellungen!$F$13:$F$67)))*N(Mitarbeiter!$E93)/IF(Einstellungen!$C$11="7 Tage",7,5),N('Ist-Stunden'!AO93)),MAX(IF(Einstellungen!$C$11="7 Tage",MAX(0,(MIN(DATE(2028,13,0),IF(Mitarbeiter!$D93="",DATE(2028,13,0),Mitarbeiter!$D93),TODAY()))-(MAX(DATE(2028,12,1),Mitarbeiter!$C93))+1),MAX(0,NETWORKDAYS(MAX(DATE(2028,12,1),Mitarbeiter!$C93),MIN(DATE(2028,13,0),IF(Mitarbeiter!$D93="",DATE(2028,13,0),Mitarbeiter!$D93),TODAY()),Einstellungen!$F$13:$F$67)))*N(Mitarbeiter!$E93)/IF(Einstellungen!$C$11="7 Tage",7,5),N('Ist-Stunden'!AO93)+(N(Krankheitstage!BN93)+N(Krankheitstage!BZ93))*N($C93))))</f>
        <v/>
      </c>
      <c r="BT93" s="76">
        <f>IF($B93="",0,IF(Einstellungen!$C$10="Ja",MAX(IF(Einstellungen!$C$11="7 Tage",MAX(0,(MIN(DATE(2029,2,0),IF(Mitarbeiter!$D93="",DATE(2029,2,0),Mitarbeiter!$D93),TODAY()))-(MAX(DATE(2029,1,1),Mitarbeiter!$C93))+1),MAX(0,NETWORKDAYS(MAX(DATE(2029,1,1),Mitarbeiter!$C93),MIN(DATE(2029,2,0),IF(Mitarbeiter!$D93="",DATE(2029,2,0),Mitarbeiter!$D93),TODAY()),Einstellungen!$F$13:$F$67)))*N(Mitarbeiter!$E93)/IF(Einstellungen!$C$11="7 Tage",7,5),N('Ist-Stunden'!AP93)),MAX(IF(Einstellungen!$C$11="7 Tage",MAX(0,(MIN(DATE(2029,2,0),IF(Mitarbeiter!$D93="",DATE(2029,2,0),Mitarbeiter!$D93),TODAY()))-(MAX(DATE(2029,1,1),Mitarbeiter!$C93))+1),MAX(0,NETWORKDAYS(MAX(DATE(2029,1,1),Mitarbeiter!$C93),MIN(DATE(2029,2,0),IF(Mitarbeiter!$D93="",DATE(2029,2,0),Mitarbeiter!$D93),TODAY()),Einstellungen!$F$13:$F$67)))*N(Mitarbeiter!$E93)/IF(Einstellungen!$C$11="7 Tage",7,5),N('Ist-Stunden'!AP93)+(N(Krankheitstage!CA93)+N(Krankheitstage!CM93))*N($C93))))</f>
        <v/>
      </c>
      <c r="BU93" s="76">
        <f>IF($B93="",0,IF(Einstellungen!$C$10="Ja",MAX(IF(Einstellungen!$C$11="7 Tage",MAX(0,(MIN(DATE(2029,3,0),IF(Mitarbeiter!$D93="",DATE(2029,3,0),Mitarbeiter!$D93),TODAY()))-(MAX(DATE(2029,2,1),Mitarbeiter!$C93))+1),MAX(0,NETWORKDAYS(MAX(DATE(2029,2,1),Mitarbeiter!$C93),MIN(DATE(2029,3,0),IF(Mitarbeiter!$D93="",DATE(2029,3,0),Mitarbeiter!$D93),TODAY()),Einstellungen!$F$13:$F$67)))*N(Mitarbeiter!$E93)/IF(Einstellungen!$C$11="7 Tage",7,5),N('Ist-Stunden'!AQ93)),MAX(IF(Einstellungen!$C$11="7 Tage",MAX(0,(MIN(DATE(2029,3,0),IF(Mitarbeiter!$D93="",DATE(2029,3,0),Mitarbeiter!$D93),TODAY()))-(MAX(DATE(2029,2,1),Mitarbeiter!$C93))+1),MAX(0,NETWORKDAYS(MAX(DATE(2029,2,1),Mitarbeiter!$C93),MIN(DATE(2029,3,0),IF(Mitarbeiter!$D93="",DATE(2029,3,0),Mitarbeiter!$D93),TODAY()),Einstellungen!$F$13:$F$67)))*N(Mitarbeiter!$E93)/IF(Einstellungen!$C$11="7 Tage",7,5),N('Ist-Stunden'!AQ93)+(N(Krankheitstage!CB93)+N(Krankheitstage!CN93))*N($C93))))</f>
        <v/>
      </c>
      <c r="BV93" s="76">
        <f>IF($B93="",0,IF(Einstellungen!$C$10="Ja",MAX(IF(Einstellungen!$C$11="7 Tage",MAX(0,(MIN(DATE(2029,4,0),IF(Mitarbeiter!$D93="",DATE(2029,4,0),Mitarbeiter!$D93),TODAY()))-(MAX(DATE(2029,3,1),Mitarbeiter!$C93))+1),MAX(0,NETWORKDAYS(MAX(DATE(2029,3,1),Mitarbeiter!$C93),MIN(DATE(2029,4,0),IF(Mitarbeiter!$D93="",DATE(2029,4,0),Mitarbeiter!$D93),TODAY()),Einstellungen!$F$13:$F$67)))*N(Mitarbeiter!$E93)/IF(Einstellungen!$C$11="7 Tage",7,5),N('Ist-Stunden'!AR93)),MAX(IF(Einstellungen!$C$11="7 Tage",MAX(0,(MIN(DATE(2029,4,0),IF(Mitarbeiter!$D93="",DATE(2029,4,0),Mitarbeiter!$D93),TODAY()))-(MAX(DATE(2029,3,1),Mitarbeiter!$C93))+1),MAX(0,NETWORKDAYS(MAX(DATE(2029,3,1),Mitarbeiter!$C93),MIN(DATE(2029,4,0),IF(Mitarbeiter!$D93="",DATE(2029,4,0),Mitarbeiter!$D93),TODAY()),Einstellungen!$F$13:$F$67)))*N(Mitarbeiter!$E93)/IF(Einstellungen!$C$11="7 Tage",7,5),N('Ist-Stunden'!AR93)+(N(Krankheitstage!CC93)+N(Krankheitstage!CO93))*N($C93))))</f>
        <v/>
      </c>
      <c r="BW93" s="76">
        <f>IF($B93="",0,IF(Einstellungen!$C$10="Ja",MAX(IF(Einstellungen!$C$11="7 Tage",MAX(0,(MIN(DATE(2029,5,0),IF(Mitarbeiter!$D93="",DATE(2029,5,0),Mitarbeiter!$D93),TODAY()))-(MAX(DATE(2029,4,1),Mitarbeiter!$C93))+1),MAX(0,NETWORKDAYS(MAX(DATE(2029,4,1),Mitarbeiter!$C93),MIN(DATE(2029,5,0),IF(Mitarbeiter!$D93="",DATE(2029,5,0),Mitarbeiter!$D93),TODAY()),Einstellungen!$F$13:$F$67)))*N(Mitarbeiter!$E93)/IF(Einstellungen!$C$11="7 Tage",7,5),N('Ist-Stunden'!AS93)),MAX(IF(Einstellungen!$C$11="7 Tage",MAX(0,(MIN(DATE(2029,5,0),IF(Mitarbeiter!$D93="",DATE(2029,5,0),Mitarbeiter!$D93),TODAY()))-(MAX(DATE(2029,4,1),Mitarbeiter!$C93))+1),MAX(0,NETWORKDAYS(MAX(DATE(2029,4,1),Mitarbeiter!$C93),MIN(DATE(2029,5,0),IF(Mitarbeiter!$D93="",DATE(2029,5,0),Mitarbeiter!$D93),TODAY()),Einstellungen!$F$13:$F$67)))*N(Mitarbeiter!$E93)/IF(Einstellungen!$C$11="7 Tage",7,5),N('Ist-Stunden'!AS93)+(N(Krankheitstage!CD93)+N(Krankheitstage!CP93))*N($C93))))</f>
        <v/>
      </c>
      <c r="BX93" s="76">
        <f>IF($B93="",0,IF(Einstellungen!$C$10="Ja",MAX(IF(Einstellungen!$C$11="7 Tage",MAX(0,(MIN(DATE(2029,6,0),IF(Mitarbeiter!$D93="",DATE(2029,6,0),Mitarbeiter!$D93),TODAY()))-(MAX(DATE(2029,5,1),Mitarbeiter!$C93))+1),MAX(0,NETWORKDAYS(MAX(DATE(2029,5,1),Mitarbeiter!$C93),MIN(DATE(2029,6,0),IF(Mitarbeiter!$D93="",DATE(2029,6,0),Mitarbeiter!$D93),TODAY()),Einstellungen!$F$13:$F$67)))*N(Mitarbeiter!$E93)/IF(Einstellungen!$C$11="7 Tage",7,5),N('Ist-Stunden'!AT93)),MAX(IF(Einstellungen!$C$11="7 Tage",MAX(0,(MIN(DATE(2029,6,0),IF(Mitarbeiter!$D93="",DATE(2029,6,0),Mitarbeiter!$D93),TODAY()))-(MAX(DATE(2029,5,1),Mitarbeiter!$C93))+1),MAX(0,NETWORKDAYS(MAX(DATE(2029,5,1),Mitarbeiter!$C93),MIN(DATE(2029,6,0),IF(Mitarbeiter!$D93="",DATE(2029,6,0),Mitarbeiter!$D93),TODAY()),Einstellungen!$F$13:$F$67)))*N(Mitarbeiter!$E93)/IF(Einstellungen!$C$11="7 Tage",7,5),N('Ist-Stunden'!AT93)+(N(Krankheitstage!CE93)+N(Krankheitstage!CQ93))*N($C93))))</f>
        <v/>
      </c>
      <c r="BY93" s="76">
        <f>IF($B93="",0,IF(Einstellungen!$C$10="Ja",MAX(IF(Einstellungen!$C$11="7 Tage",MAX(0,(MIN(DATE(2029,7,0),IF(Mitarbeiter!$D93="",DATE(2029,7,0),Mitarbeiter!$D93),TODAY()))-(MAX(DATE(2029,6,1),Mitarbeiter!$C93))+1),MAX(0,NETWORKDAYS(MAX(DATE(2029,6,1),Mitarbeiter!$C93),MIN(DATE(2029,7,0),IF(Mitarbeiter!$D93="",DATE(2029,7,0),Mitarbeiter!$D93),TODAY()),Einstellungen!$F$13:$F$67)))*N(Mitarbeiter!$E93)/IF(Einstellungen!$C$11="7 Tage",7,5),N('Ist-Stunden'!AU93)),MAX(IF(Einstellungen!$C$11="7 Tage",MAX(0,(MIN(DATE(2029,7,0),IF(Mitarbeiter!$D93="",DATE(2029,7,0),Mitarbeiter!$D93),TODAY()))-(MAX(DATE(2029,6,1),Mitarbeiter!$C93))+1),MAX(0,NETWORKDAYS(MAX(DATE(2029,6,1),Mitarbeiter!$C93),MIN(DATE(2029,7,0),IF(Mitarbeiter!$D93="",DATE(2029,7,0),Mitarbeiter!$D93),TODAY()),Einstellungen!$F$13:$F$67)))*N(Mitarbeiter!$E93)/IF(Einstellungen!$C$11="7 Tage",7,5),N('Ist-Stunden'!AU93)+(N(Krankheitstage!CF93)+N(Krankheitstage!CR93))*N($C93))))</f>
        <v/>
      </c>
      <c r="BZ93" s="76">
        <f>IF($B93="",0,IF(Einstellungen!$C$10="Ja",MAX(IF(Einstellungen!$C$11="7 Tage",MAX(0,(MIN(DATE(2029,8,0),IF(Mitarbeiter!$D93="",DATE(2029,8,0),Mitarbeiter!$D93),TODAY()))-(MAX(DATE(2029,7,1),Mitarbeiter!$C93))+1),MAX(0,NETWORKDAYS(MAX(DATE(2029,7,1),Mitarbeiter!$C93),MIN(DATE(2029,8,0),IF(Mitarbeiter!$D93="",DATE(2029,8,0),Mitarbeiter!$D93),TODAY()),Einstellungen!$F$13:$F$67)))*N(Mitarbeiter!$E93)/IF(Einstellungen!$C$11="7 Tage",7,5),N('Ist-Stunden'!AV93)),MAX(IF(Einstellungen!$C$11="7 Tage",MAX(0,(MIN(DATE(2029,8,0),IF(Mitarbeiter!$D93="",DATE(2029,8,0),Mitarbeiter!$D93),TODAY()))-(MAX(DATE(2029,7,1),Mitarbeiter!$C93))+1),MAX(0,NETWORKDAYS(MAX(DATE(2029,7,1),Mitarbeiter!$C93),MIN(DATE(2029,8,0),IF(Mitarbeiter!$D93="",DATE(2029,8,0),Mitarbeiter!$D93),TODAY()),Einstellungen!$F$13:$F$67)))*N(Mitarbeiter!$E93)/IF(Einstellungen!$C$11="7 Tage",7,5),N('Ist-Stunden'!AV93)+(N(Krankheitstage!CG93)+N(Krankheitstage!CS93))*N($C93))))</f>
        <v/>
      </c>
      <c r="CA93" s="76">
        <f>IF($B93="",0,IF(Einstellungen!$C$10="Ja",MAX(IF(Einstellungen!$C$11="7 Tage",MAX(0,(MIN(DATE(2029,9,0),IF(Mitarbeiter!$D93="",DATE(2029,9,0),Mitarbeiter!$D93),TODAY()))-(MAX(DATE(2029,8,1),Mitarbeiter!$C93))+1),MAX(0,NETWORKDAYS(MAX(DATE(2029,8,1),Mitarbeiter!$C93),MIN(DATE(2029,9,0),IF(Mitarbeiter!$D93="",DATE(2029,9,0),Mitarbeiter!$D93),TODAY()),Einstellungen!$F$13:$F$67)))*N(Mitarbeiter!$E93)/IF(Einstellungen!$C$11="7 Tage",7,5),N('Ist-Stunden'!AW93)),MAX(IF(Einstellungen!$C$11="7 Tage",MAX(0,(MIN(DATE(2029,9,0),IF(Mitarbeiter!$D93="",DATE(2029,9,0),Mitarbeiter!$D93),TODAY()))-(MAX(DATE(2029,8,1),Mitarbeiter!$C93))+1),MAX(0,NETWORKDAYS(MAX(DATE(2029,8,1),Mitarbeiter!$C93),MIN(DATE(2029,9,0),IF(Mitarbeiter!$D93="",DATE(2029,9,0),Mitarbeiter!$D93),TODAY()),Einstellungen!$F$13:$F$67)))*N(Mitarbeiter!$E93)/IF(Einstellungen!$C$11="7 Tage",7,5),N('Ist-Stunden'!AW93)+(N(Krankheitstage!CH93)+N(Krankheitstage!CT93))*N($C93))))</f>
        <v/>
      </c>
      <c r="CB93" s="76">
        <f>IF($B93="",0,IF(Einstellungen!$C$10="Ja",MAX(IF(Einstellungen!$C$11="7 Tage",MAX(0,(MIN(DATE(2029,10,0),IF(Mitarbeiter!$D93="",DATE(2029,10,0),Mitarbeiter!$D93),TODAY()))-(MAX(DATE(2029,9,1),Mitarbeiter!$C93))+1),MAX(0,NETWORKDAYS(MAX(DATE(2029,9,1),Mitarbeiter!$C93),MIN(DATE(2029,10,0),IF(Mitarbeiter!$D93="",DATE(2029,10,0),Mitarbeiter!$D93),TODAY()),Einstellungen!$F$13:$F$67)))*N(Mitarbeiter!$E93)/IF(Einstellungen!$C$11="7 Tage",7,5),N('Ist-Stunden'!AX93)),MAX(IF(Einstellungen!$C$11="7 Tage",MAX(0,(MIN(DATE(2029,10,0),IF(Mitarbeiter!$D93="",DATE(2029,10,0),Mitarbeiter!$D93),TODAY()))-(MAX(DATE(2029,9,1),Mitarbeiter!$C93))+1),MAX(0,NETWORKDAYS(MAX(DATE(2029,9,1),Mitarbeiter!$C93),MIN(DATE(2029,10,0),IF(Mitarbeiter!$D93="",DATE(2029,10,0),Mitarbeiter!$D93),TODAY()),Einstellungen!$F$13:$F$67)))*N(Mitarbeiter!$E93)/IF(Einstellungen!$C$11="7 Tage",7,5),N('Ist-Stunden'!AX93)+(N(Krankheitstage!CI93)+N(Krankheitstage!CU93))*N($C93))))</f>
        <v/>
      </c>
      <c r="CC93" s="76">
        <f>IF($B93="",0,IF(Einstellungen!$C$10="Ja",MAX(IF(Einstellungen!$C$11="7 Tage",MAX(0,(MIN(DATE(2029,11,0),IF(Mitarbeiter!$D93="",DATE(2029,11,0),Mitarbeiter!$D93),TODAY()))-(MAX(DATE(2029,10,1),Mitarbeiter!$C93))+1),MAX(0,NETWORKDAYS(MAX(DATE(2029,10,1),Mitarbeiter!$C93),MIN(DATE(2029,11,0),IF(Mitarbeiter!$D93="",DATE(2029,11,0),Mitarbeiter!$D93),TODAY()),Einstellungen!$F$13:$F$67)))*N(Mitarbeiter!$E93)/IF(Einstellungen!$C$11="7 Tage",7,5),N('Ist-Stunden'!AY93)),MAX(IF(Einstellungen!$C$11="7 Tage",MAX(0,(MIN(DATE(2029,11,0),IF(Mitarbeiter!$D93="",DATE(2029,11,0),Mitarbeiter!$D93),TODAY()))-(MAX(DATE(2029,10,1),Mitarbeiter!$C93))+1),MAX(0,NETWORKDAYS(MAX(DATE(2029,10,1),Mitarbeiter!$C93),MIN(DATE(2029,11,0),IF(Mitarbeiter!$D93="",DATE(2029,11,0),Mitarbeiter!$D93),TODAY()),Einstellungen!$F$13:$F$67)))*N(Mitarbeiter!$E93)/IF(Einstellungen!$C$11="7 Tage",7,5),N('Ist-Stunden'!AY93)+(N(Krankheitstage!CJ93)+N(Krankheitstage!CV93))*N($C93))))</f>
        <v/>
      </c>
      <c r="CD93" s="76">
        <f>IF($B93="",0,IF(Einstellungen!$C$10="Ja",MAX(IF(Einstellungen!$C$11="7 Tage",MAX(0,(MIN(DATE(2029,12,0),IF(Mitarbeiter!$D93="",DATE(2029,12,0),Mitarbeiter!$D93),TODAY()))-(MAX(DATE(2029,11,1),Mitarbeiter!$C93))+1),MAX(0,NETWORKDAYS(MAX(DATE(2029,11,1),Mitarbeiter!$C93),MIN(DATE(2029,12,0),IF(Mitarbeiter!$D93="",DATE(2029,12,0),Mitarbeiter!$D93),TODAY()),Einstellungen!$F$13:$F$67)))*N(Mitarbeiter!$E93)/IF(Einstellungen!$C$11="7 Tage",7,5),N('Ist-Stunden'!AZ93)),MAX(IF(Einstellungen!$C$11="7 Tage",MAX(0,(MIN(DATE(2029,12,0),IF(Mitarbeiter!$D93="",DATE(2029,12,0),Mitarbeiter!$D93),TODAY()))-(MAX(DATE(2029,11,1),Mitarbeiter!$C93))+1),MAX(0,NETWORKDAYS(MAX(DATE(2029,11,1),Mitarbeiter!$C93),MIN(DATE(2029,12,0),IF(Mitarbeiter!$D93="",DATE(2029,12,0),Mitarbeiter!$D93),TODAY()),Einstellungen!$F$13:$F$67)))*N(Mitarbeiter!$E93)/IF(Einstellungen!$C$11="7 Tage",7,5),N('Ist-Stunden'!AZ93)+(N(Krankheitstage!CK93)+N(Krankheitstage!CW93))*N($C93))))</f>
        <v/>
      </c>
      <c r="CE93" s="76">
        <f>IF($B93="",0,IF(Einstellungen!$C$10="Ja",MAX(IF(Einstellungen!$C$11="7 Tage",MAX(0,(MIN(DATE(2029,13,0),IF(Mitarbeiter!$D93="",DATE(2029,13,0),Mitarbeiter!$D93),TODAY()))-(MAX(DATE(2029,12,1),Mitarbeiter!$C93))+1),MAX(0,NETWORKDAYS(MAX(DATE(2029,12,1),Mitarbeiter!$C93),MIN(DATE(2029,13,0),IF(Mitarbeiter!$D93="",DATE(2029,13,0),Mitarbeiter!$D93),TODAY()),Einstellungen!$F$13:$F$67)))*N(Mitarbeiter!$E93)/IF(Einstellungen!$C$11="7 Tage",7,5),N('Ist-Stunden'!BA93)),MAX(IF(Einstellungen!$C$11="7 Tage",MAX(0,(MIN(DATE(2029,13,0),IF(Mitarbeiter!$D93="",DATE(2029,13,0),Mitarbeiter!$D93),TODAY()))-(MAX(DATE(2029,12,1),Mitarbeiter!$C93))+1),MAX(0,NETWORKDAYS(MAX(DATE(2029,12,1),Mitarbeiter!$C93),MIN(DATE(2029,13,0),IF(Mitarbeiter!$D93="",DATE(2029,13,0),Mitarbeiter!$D93),TODAY()),Einstellungen!$F$13:$F$67)))*N(Mitarbeiter!$E93)/IF(Einstellungen!$C$11="7 Tage",7,5),N('Ist-Stunden'!BA93)+(N(Krankheitstage!CL93)+N(Krankheitstage!CX93))*N($C93))))</f>
        <v/>
      </c>
      <c r="CF93" s="76">
        <f>IF($B93="",0,IF(Einstellungen!$C$10="Ja",MAX(IF(Einstellungen!$C$11="7 Tage",MAX(0,(MIN(DATE(2030,2,0),IF(Mitarbeiter!$D93="",DATE(2030,2,0),Mitarbeiter!$D93),TODAY()))-(MAX(DATE(2030,1,1),Mitarbeiter!$C93))+1),MAX(0,NETWORKDAYS(MAX(DATE(2030,1,1),Mitarbeiter!$C93),MIN(DATE(2030,2,0),IF(Mitarbeiter!$D93="",DATE(2030,2,0),Mitarbeiter!$D93),TODAY()),Einstellungen!$F$13:$F$67)))*N(Mitarbeiter!$E93)/IF(Einstellungen!$C$11="7 Tage",7,5),N('Ist-Stunden'!BB93)),MAX(IF(Einstellungen!$C$11="7 Tage",MAX(0,(MIN(DATE(2030,2,0),IF(Mitarbeiter!$D93="",DATE(2030,2,0),Mitarbeiter!$D93),TODAY()))-(MAX(DATE(2030,1,1),Mitarbeiter!$C93))+1),MAX(0,NETWORKDAYS(MAX(DATE(2030,1,1),Mitarbeiter!$C93),MIN(DATE(2030,2,0),IF(Mitarbeiter!$D93="",DATE(2030,2,0),Mitarbeiter!$D93),TODAY()),Einstellungen!$F$13:$F$67)))*N(Mitarbeiter!$E93)/IF(Einstellungen!$C$11="7 Tage",7,5),N('Ist-Stunden'!BB93)+(N(Krankheitstage!CY93)+N(Krankheitstage!DK93))*N($C93))))</f>
        <v/>
      </c>
      <c r="CG93" s="76">
        <f>IF($B93="",0,IF(Einstellungen!$C$10="Ja",MAX(IF(Einstellungen!$C$11="7 Tage",MAX(0,(MIN(DATE(2030,3,0),IF(Mitarbeiter!$D93="",DATE(2030,3,0),Mitarbeiter!$D93),TODAY()))-(MAX(DATE(2030,2,1),Mitarbeiter!$C93))+1),MAX(0,NETWORKDAYS(MAX(DATE(2030,2,1),Mitarbeiter!$C93),MIN(DATE(2030,3,0),IF(Mitarbeiter!$D93="",DATE(2030,3,0),Mitarbeiter!$D93),TODAY()),Einstellungen!$F$13:$F$67)))*N(Mitarbeiter!$E93)/IF(Einstellungen!$C$11="7 Tage",7,5),N('Ist-Stunden'!BC93)),MAX(IF(Einstellungen!$C$11="7 Tage",MAX(0,(MIN(DATE(2030,3,0),IF(Mitarbeiter!$D93="",DATE(2030,3,0),Mitarbeiter!$D93),TODAY()))-(MAX(DATE(2030,2,1),Mitarbeiter!$C93))+1),MAX(0,NETWORKDAYS(MAX(DATE(2030,2,1),Mitarbeiter!$C93),MIN(DATE(2030,3,0),IF(Mitarbeiter!$D93="",DATE(2030,3,0),Mitarbeiter!$D93),TODAY()),Einstellungen!$F$13:$F$67)))*N(Mitarbeiter!$E93)/IF(Einstellungen!$C$11="7 Tage",7,5),N('Ist-Stunden'!BC93)+(N(Krankheitstage!CZ93)+N(Krankheitstage!DL93))*N($C93))))</f>
        <v/>
      </c>
      <c r="CH93" s="76">
        <f>IF($B93="",0,IF(Einstellungen!$C$10="Ja",MAX(IF(Einstellungen!$C$11="7 Tage",MAX(0,(MIN(DATE(2030,4,0),IF(Mitarbeiter!$D93="",DATE(2030,4,0),Mitarbeiter!$D93),TODAY()))-(MAX(DATE(2030,3,1),Mitarbeiter!$C93))+1),MAX(0,NETWORKDAYS(MAX(DATE(2030,3,1),Mitarbeiter!$C93),MIN(DATE(2030,4,0),IF(Mitarbeiter!$D93="",DATE(2030,4,0),Mitarbeiter!$D93),TODAY()),Einstellungen!$F$13:$F$67)))*N(Mitarbeiter!$E93)/IF(Einstellungen!$C$11="7 Tage",7,5),N('Ist-Stunden'!BD93)),MAX(IF(Einstellungen!$C$11="7 Tage",MAX(0,(MIN(DATE(2030,4,0),IF(Mitarbeiter!$D93="",DATE(2030,4,0),Mitarbeiter!$D93),TODAY()))-(MAX(DATE(2030,3,1),Mitarbeiter!$C93))+1),MAX(0,NETWORKDAYS(MAX(DATE(2030,3,1),Mitarbeiter!$C93),MIN(DATE(2030,4,0),IF(Mitarbeiter!$D93="",DATE(2030,4,0),Mitarbeiter!$D93),TODAY()),Einstellungen!$F$13:$F$67)))*N(Mitarbeiter!$E93)/IF(Einstellungen!$C$11="7 Tage",7,5),N('Ist-Stunden'!BD93)+(N(Krankheitstage!DA93)+N(Krankheitstage!DM93))*N($C93))))</f>
        <v/>
      </c>
      <c r="CI93" s="76">
        <f>IF($B93="",0,IF(Einstellungen!$C$10="Ja",MAX(IF(Einstellungen!$C$11="7 Tage",MAX(0,(MIN(DATE(2030,5,0),IF(Mitarbeiter!$D93="",DATE(2030,5,0),Mitarbeiter!$D93),TODAY()))-(MAX(DATE(2030,4,1),Mitarbeiter!$C93))+1),MAX(0,NETWORKDAYS(MAX(DATE(2030,4,1),Mitarbeiter!$C93),MIN(DATE(2030,5,0),IF(Mitarbeiter!$D93="",DATE(2030,5,0),Mitarbeiter!$D93),TODAY()),Einstellungen!$F$13:$F$67)))*N(Mitarbeiter!$E93)/IF(Einstellungen!$C$11="7 Tage",7,5),N('Ist-Stunden'!BE93)),MAX(IF(Einstellungen!$C$11="7 Tage",MAX(0,(MIN(DATE(2030,5,0),IF(Mitarbeiter!$D93="",DATE(2030,5,0),Mitarbeiter!$D93),TODAY()))-(MAX(DATE(2030,4,1),Mitarbeiter!$C93))+1),MAX(0,NETWORKDAYS(MAX(DATE(2030,4,1),Mitarbeiter!$C93),MIN(DATE(2030,5,0),IF(Mitarbeiter!$D93="",DATE(2030,5,0),Mitarbeiter!$D93),TODAY()),Einstellungen!$F$13:$F$67)))*N(Mitarbeiter!$E93)/IF(Einstellungen!$C$11="7 Tage",7,5),N('Ist-Stunden'!BE93)+(N(Krankheitstage!DB93)+N(Krankheitstage!DN93))*N($C93))))</f>
        <v/>
      </c>
      <c r="CJ93" s="76">
        <f>IF($B93="",0,IF(Einstellungen!$C$10="Ja",MAX(IF(Einstellungen!$C$11="7 Tage",MAX(0,(MIN(DATE(2030,6,0),IF(Mitarbeiter!$D93="",DATE(2030,6,0),Mitarbeiter!$D93),TODAY()))-(MAX(DATE(2030,5,1),Mitarbeiter!$C93))+1),MAX(0,NETWORKDAYS(MAX(DATE(2030,5,1),Mitarbeiter!$C93),MIN(DATE(2030,6,0),IF(Mitarbeiter!$D93="",DATE(2030,6,0),Mitarbeiter!$D93),TODAY()),Einstellungen!$F$13:$F$67)))*N(Mitarbeiter!$E93)/IF(Einstellungen!$C$11="7 Tage",7,5),N('Ist-Stunden'!BF93)),MAX(IF(Einstellungen!$C$11="7 Tage",MAX(0,(MIN(DATE(2030,6,0),IF(Mitarbeiter!$D93="",DATE(2030,6,0),Mitarbeiter!$D93),TODAY()))-(MAX(DATE(2030,5,1),Mitarbeiter!$C93))+1),MAX(0,NETWORKDAYS(MAX(DATE(2030,5,1),Mitarbeiter!$C93),MIN(DATE(2030,6,0),IF(Mitarbeiter!$D93="",DATE(2030,6,0),Mitarbeiter!$D93),TODAY()),Einstellungen!$F$13:$F$67)))*N(Mitarbeiter!$E93)/IF(Einstellungen!$C$11="7 Tage",7,5),N('Ist-Stunden'!BF93)+(N(Krankheitstage!DC93)+N(Krankheitstage!DO93))*N($C93))))</f>
        <v/>
      </c>
      <c r="CK93" s="76">
        <f>IF($B93="",0,IF(Einstellungen!$C$10="Ja",MAX(IF(Einstellungen!$C$11="7 Tage",MAX(0,(MIN(DATE(2030,7,0),IF(Mitarbeiter!$D93="",DATE(2030,7,0),Mitarbeiter!$D93),TODAY()))-(MAX(DATE(2030,6,1),Mitarbeiter!$C93))+1),MAX(0,NETWORKDAYS(MAX(DATE(2030,6,1),Mitarbeiter!$C93),MIN(DATE(2030,7,0),IF(Mitarbeiter!$D93="",DATE(2030,7,0),Mitarbeiter!$D93),TODAY()),Einstellungen!$F$13:$F$67)))*N(Mitarbeiter!$E93)/IF(Einstellungen!$C$11="7 Tage",7,5),N('Ist-Stunden'!BG93)),MAX(IF(Einstellungen!$C$11="7 Tage",MAX(0,(MIN(DATE(2030,7,0),IF(Mitarbeiter!$D93="",DATE(2030,7,0),Mitarbeiter!$D93),TODAY()))-(MAX(DATE(2030,6,1),Mitarbeiter!$C93))+1),MAX(0,NETWORKDAYS(MAX(DATE(2030,6,1),Mitarbeiter!$C93),MIN(DATE(2030,7,0),IF(Mitarbeiter!$D93="",DATE(2030,7,0),Mitarbeiter!$D93),TODAY()),Einstellungen!$F$13:$F$67)))*N(Mitarbeiter!$E93)/IF(Einstellungen!$C$11="7 Tage",7,5),N('Ist-Stunden'!BG93)+(N(Krankheitstage!DD93)+N(Krankheitstage!DP93))*N($C93))))</f>
        <v/>
      </c>
      <c r="CL93" s="76">
        <f>IF($B93="",0,IF(Einstellungen!$C$10="Ja",MAX(IF(Einstellungen!$C$11="7 Tage",MAX(0,(MIN(DATE(2030,8,0),IF(Mitarbeiter!$D93="",DATE(2030,8,0),Mitarbeiter!$D93),TODAY()))-(MAX(DATE(2030,7,1),Mitarbeiter!$C93))+1),MAX(0,NETWORKDAYS(MAX(DATE(2030,7,1),Mitarbeiter!$C93),MIN(DATE(2030,8,0),IF(Mitarbeiter!$D93="",DATE(2030,8,0),Mitarbeiter!$D93),TODAY()),Einstellungen!$F$13:$F$67)))*N(Mitarbeiter!$E93)/IF(Einstellungen!$C$11="7 Tage",7,5),N('Ist-Stunden'!BH93)),MAX(IF(Einstellungen!$C$11="7 Tage",MAX(0,(MIN(DATE(2030,8,0),IF(Mitarbeiter!$D93="",DATE(2030,8,0),Mitarbeiter!$D93),TODAY()))-(MAX(DATE(2030,7,1),Mitarbeiter!$C93))+1),MAX(0,NETWORKDAYS(MAX(DATE(2030,7,1),Mitarbeiter!$C93),MIN(DATE(2030,8,0),IF(Mitarbeiter!$D93="",DATE(2030,8,0),Mitarbeiter!$D93),TODAY()),Einstellungen!$F$13:$F$67)))*N(Mitarbeiter!$E93)/IF(Einstellungen!$C$11="7 Tage",7,5),N('Ist-Stunden'!BH93)+(N(Krankheitstage!DE93)+N(Krankheitstage!DQ93))*N($C93))))</f>
        <v/>
      </c>
      <c r="CM93" s="76">
        <f>IF($B93="",0,IF(Einstellungen!$C$10="Ja",MAX(IF(Einstellungen!$C$11="7 Tage",MAX(0,(MIN(DATE(2030,9,0),IF(Mitarbeiter!$D93="",DATE(2030,9,0),Mitarbeiter!$D93),TODAY()))-(MAX(DATE(2030,8,1),Mitarbeiter!$C93))+1),MAX(0,NETWORKDAYS(MAX(DATE(2030,8,1),Mitarbeiter!$C93),MIN(DATE(2030,9,0),IF(Mitarbeiter!$D93="",DATE(2030,9,0),Mitarbeiter!$D93),TODAY()),Einstellungen!$F$13:$F$67)))*N(Mitarbeiter!$E93)/IF(Einstellungen!$C$11="7 Tage",7,5),N('Ist-Stunden'!BI93)),MAX(IF(Einstellungen!$C$11="7 Tage",MAX(0,(MIN(DATE(2030,9,0),IF(Mitarbeiter!$D93="",DATE(2030,9,0),Mitarbeiter!$D93),TODAY()))-(MAX(DATE(2030,8,1),Mitarbeiter!$C93))+1),MAX(0,NETWORKDAYS(MAX(DATE(2030,8,1),Mitarbeiter!$C93),MIN(DATE(2030,9,0),IF(Mitarbeiter!$D93="",DATE(2030,9,0),Mitarbeiter!$D93),TODAY()),Einstellungen!$F$13:$F$67)))*N(Mitarbeiter!$E93)/IF(Einstellungen!$C$11="7 Tage",7,5),N('Ist-Stunden'!BI93)+(N(Krankheitstage!DF93)+N(Krankheitstage!DR93))*N($C93))))</f>
        <v/>
      </c>
      <c r="CN93" s="76">
        <f>IF($B93="",0,IF(Einstellungen!$C$10="Ja",MAX(IF(Einstellungen!$C$11="7 Tage",MAX(0,(MIN(DATE(2030,10,0),IF(Mitarbeiter!$D93="",DATE(2030,10,0),Mitarbeiter!$D93),TODAY()))-(MAX(DATE(2030,9,1),Mitarbeiter!$C93))+1),MAX(0,NETWORKDAYS(MAX(DATE(2030,9,1),Mitarbeiter!$C93),MIN(DATE(2030,10,0),IF(Mitarbeiter!$D93="",DATE(2030,10,0),Mitarbeiter!$D93),TODAY()),Einstellungen!$F$13:$F$67)))*N(Mitarbeiter!$E93)/IF(Einstellungen!$C$11="7 Tage",7,5),N('Ist-Stunden'!BJ93)),MAX(IF(Einstellungen!$C$11="7 Tage",MAX(0,(MIN(DATE(2030,10,0),IF(Mitarbeiter!$D93="",DATE(2030,10,0),Mitarbeiter!$D93),TODAY()))-(MAX(DATE(2030,9,1),Mitarbeiter!$C93))+1),MAX(0,NETWORKDAYS(MAX(DATE(2030,9,1),Mitarbeiter!$C93),MIN(DATE(2030,10,0),IF(Mitarbeiter!$D93="",DATE(2030,10,0),Mitarbeiter!$D93),TODAY()),Einstellungen!$F$13:$F$67)))*N(Mitarbeiter!$E93)/IF(Einstellungen!$C$11="7 Tage",7,5),N('Ist-Stunden'!BJ93)+(N(Krankheitstage!DG93)+N(Krankheitstage!DS93))*N($C93))))</f>
        <v/>
      </c>
      <c r="CO93" s="76">
        <f>IF($B93="",0,IF(Einstellungen!$C$10="Ja",MAX(IF(Einstellungen!$C$11="7 Tage",MAX(0,(MIN(DATE(2030,11,0),IF(Mitarbeiter!$D93="",DATE(2030,11,0),Mitarbeiter!$D93),TODAY()))-(MAX(DATE(2030,10,1),Mitarbeiter!$C93))+1),MAX(0,NETWORKDAYS(MAX(DATE(2030,10,1),Mitarbeiter!$C93),MIN(DATE(2030,11,0),IF(Mitarbeiter!$D93="",DATE(2030,11,0),Mitarbeiter!$D93),TODAY()),Einstellungen!$F$13:$F$67)))*N(Mitarbeiter!$E93)/IF(Einstellungen!$C$11="7 Tage",7,5),N('Ist-Stunden'!BK93)),MAX(IF(Einstellungen!$C$11="7 Tage",MAX(0,(MIN(DATE(2030,11,0),IF(Mitarbeiter!$D93="",DATE(2030,11,0),Mitarbeiter!$D93),TODAY()))-(MAX(DATE(2030,10,1),Mitarbeiter!$C93))+1),MAX(0,NETWORKDAYS(MAX(DATE(2030,10,1),Mitarbeiter!$C93),MIN(DATE(2030,11,0),IF(Mitarbeiter!$D93="",DATE(2030,11,0),Mitarbeiter!$D93),TODAY()),Einstellungen!$F$13:$F$67)))*N(Mitarbeiter!$E93)/IF(Einstellungen!$C$11="7 Tage",7,5),N('Ist-Stunden'!BK93)+(N(Krankheitstage!DH93)+N(Krankheitstage!DT93))*N($C93))))</f>
        <v/>
      </c>
      <c r="CP93" s="76">
        <f>IF($B93="",0,IF(Einstellungen!$C$10="Ja",MAX(IF(Einstellungen!$C$11="7 Tage",MAX(0,(MIN(DATE(2030,12,0),IF(Mitarbeiter!$D93="",DATE(2030,12,0),Mitarbeiter!$D93),TODAY()))-(MAX(DATE(2030,11,1),Mitarbeiter!$C93))+1),MAX(0,NETWORKDAYS(MAX(DATE(2030,11,1),Mitarbeiter!$C93),MIN(DATE(2030,12,0),IF(Mitarbeiter!$D93="",DATE(2030,12,0),Mitarbeiter!$D93),TODAY()),Einstellungen!$F$13:$F$67)))*N(Mitarbeiter!$E93)/IF(Einstellungen!$C$11="7 Tage",7,5),N('Ist-Stunden'!BL93)),MAX(IF(Einstellungen!$C$11="7 Tage",MAX(0,(MIN(DATE(2030,12,0),IF(Mitarbeiter!$D93="",DATE(2030,12,0),Mitarbeiter!$D93),TODAY()))-(MAX(DATE(2030,11,1),Mitarbeiter!$C93))+1),MAX(0,NETWORKDAYS(MAX(DATE(2030,11,1),Mitarbeiter!$C93),MIN(DATE(2030,12,0),IF(Mitarbeiter!$D93="",DATE(2030,12,0),Mitarbeiter!$D93),TODAY()),Einstellungen!$F$13:$F$67)))*N(Mitarbeiter!$E93)/IF(Einstellungen!$C$11="7 Tage",7,5),N('Ist-Stunden'!BL93)+(N(Krankheitstage!DI93)+N(Krankheitstage!DU93))*N($C93))))</f>
        <v/>
      </c>
      <c r="CQ93" s="76">
        <f>IF($B93="",0,IF(Einstellungen!$C$10="Ja",MAX(IF(Einstellungen!$C$11="7 Tage",MAX(0,(MIN(DATE(2030,13,0),IF(Mitarbeiter!$D93="",DATE(2030,13,0),Mitarbeiter!$D93),TODAY()))-(MAX(DATE(2030,12,1),Mitarbeiter!$C93))+1),MAX(0,NETWORKDAYS(MAX(DATE(2030,12,1),Mitarbeiter!$C93),MIN(DATE(2030,13,0),IF(Mitarbeiter!$D93="",DATE(2030,13,0),Mitarbeiter!$D93),TODAY()),Einstellungen!$F$13:$F$67)))*N(Mitarbeiter!$E93)/IF(Einstellungen!$C$11="7 Tage",7,5),N('Ist-Stunden'!BM93)),MAX(IF(Einstellungen!$C$11="7 Tage",MAX(0,(MIN(DATE(2030,13,0),IF(Mitarbeiter!$D93="",DATE(2030,13,0),Mitarbeiter!$D93),TODAY()))-(MAX(DATE(2030,12,1),Mitarbeiter!$C93))+1),MAX(0,NETWORKDAYS(MAX(DATE(2030,12,1),Mitarbeiter!$C93),MIN(DATE(2030,13,0),IF(Mitarbeiter!$D93="",DATE(2030,13,0),Mitarbeiter!$D93),TODAY()),Einstellungen!$F$13:$F$67)))*N(Mitarbeiter!$E93)/IF(Einstellungen!$C$11="7 Tage",7,5),N('Ist-Stunden'!BM93)+(N(Krankheitstage!DJ93)+N(Krankheitstage!DV93))*N($C93))))</f>
        <v/>
      </c>
    </row>
    <row r="94">
      <c r="A94" s="73">
        <f>IF(Mitarbeiter!B94="","",Mitarbeiter!A94)</f>
        <v/>
      </c>
      <c r="B94" s="6">
        <f>IF(Mitarbeiter!B94="","",Mitarbeiter!B94)</f>
        <v/>
      </c>
      <c r="C94" s="74">
        <f>IF(Mitarbeiter!B94="","",Mitarbeiter!F94)</f>
        <v/>
      </c>
      <c r="D94" s="75">
        <f>N(INDEX(Krankheitstage!$G94:$DV94,1,(Einstellungen!$C$3-2026)*24+1))</f>
        <v/>
      </c>
      <c r="E94" s="75">
        <f>N(INDEX(Krankheitstage!$G94:$DV94,1,(Einstellungen!$C$3-2026)*24+2))</f>
        <v/>
      </c>
      <c r="F94" s="75">
        <f>N(INDEX(Krankheitstage!$G94:$DV94,1,(Einstellungen!$C$3-2026)*24+3))</f>
        <v/>
      </c>
      <c r="G94" s="75">
        <f>N(INDEX(Krankheitstage!$G94:$DV94,1,(Einstellungen!$C$3-2026)*24+4))</f>
        <v/>
      </c>
      <c r="H94" s="75">
        <f>N(INDEX(Krankheitstage!$G94:$DV94,1,(Einstellungen!$C$3-2026)*24+5))</f>
        <v/>
      </c>
      <c r="I94" s="75">
        <f>N(INDEX(Krankheitstage!$G94:$DV94,1,(Einstellungen!$C$3-2026)*24+6))</f>
        <v/>
      </c>
      <c r="J94" s="75">
        <f>N(INDEX(Krankheitstage!$G94:$DV94,1,(Einstellungen!$C$3-2026)*24+7))</f>
        <v/>
      </c>
      <c r="K94" s="75">
        <f>N(INDEX(Krankheitstage!$G94:$DV94,1,(Einstellungen!$C$3-2026)*24+8))</f>
        <v/>
      </c>
      <c r="L94" s="75">
        <f>N(INDEX(Krankheitstage!$G94:$DV94,1,(Einstellungen!$C$3-2026)*24+9))</f>
        <v/>
      </c>
      <c r="M94" s="75">
        <f>N(INDEX(Krankheitstage!$G94:$DV94,1,(Einstellungen!$C$3-2026)*24+10))</f>
        <v/>
      </c>
      <c r="N94" s="75">
        <f>N(INDEX(Krankheitstage!$G94:$DV94,1,(Einstellungen!$C$3-2026)*24+11))</f>
        <v/>
      </c>
      <c r="O94" s="75">
        <f>N(INDEX(Krankheitstage!$G94:$DV94,1,(Einstellungen!$C$3-2026)*24+12))</f>
        <v/>
      </c>
      <c r="P94" s="75">
        <f>IF($B94="","",SUM(D94:O94))</f>
        <v/>
      </c>
      <c r="Q94" s="75">
        <f>N(INDEX(Krankheitstage!$G94:$DV94,1,(Einstellungen!$C$3-2026)*24+13))</f>
        <v/>
      </c>
      <c r="R94" s="75">
        <f>N(INDEX(Krankheitstage!$G94:$DV94,1,(Einstellungen!$C$3-2026)*24+14))</f>
        <v/>
      </c>
      <c r="S94" s="75">
        <f>N(INDEX(Krankheitstage!$G94:$DV94,1,(Einstellungen!$C$3-2026)*24+15))</f>
        <v/>
      </c>
      <c r="T94" s="75">
        <f>N(INDEX(Krankheitstage!$G94:$DV94,1,(Einstellungen!$C$3-2026)*24+16))</f>
        <v/>
      </c>
      <c r="U94" s="75">
        <f>N(INDEX(Krankheitstage!$G94:$DV94,1,(Einstellungen!$C$3-2026)*24+17))</f>
        <v/>
      </c>
      <c r="V94" s="75">
        <f>N(INDEX(Krankheitstage!$G94:$DV94,1,(Einstellungen!$C$3-2026)*24+18))</f>
        <v/>
      </c>
      <c r="W94" s="75">
        <f>N(INDEX(Krankheitstage!$G94:$DV94,1,(Einstellungen!$C$3-2026)*24+19))</f>
        <v/>
      </c>
      <c r="X94" s="75">
        <f>N(INDEX(Krankheitstage!$G94:$DV94,1,(Einstellungen!$C$3-2026)*24+20))</f>
        <v/>
      </c>
      <c r="Y94" s="75">
        <f>N(INDEX(Krankheitstage!$G94:$DV94,1,(Einstellungen!$C$3-2026)*24+21))</f>
        <v/>
      </c>
      <c r="Z94" s="75">
        <f>N(INDEX(Krankheitstage!$G94:$DV94,1,(Einstellungen!$C$3-2026)*24+22))</f>
        <v/>
      </c>
      <c r="AA94" s="75">
        <f>N(INDEX(Krankheitstage!$G94:$DV94,1,(Einstellungen!$C$3-2026)*24+23))</f>
        <v/>
      </c>
      <c r="AB94" s="75">
        <f>N(INDEX(Krankheitstage!$G94:$DV94,1,(Einstellungen!$C$3-2026)*24+24))</f>
        <v/>
      </c>
      <c r="AC94" s="75">
        <f>IF($B94="","",SUM(Q94:AB94))</f>
        <v/>
      </c>
      <c r="AD94" s="75">
        <f>IF($B94="","",SUM(P94,AC94))</f>
        <v/>
      </c>
      <c r="AE94" s="76">
        <f>IF($B94="","",AD94*N(C94))</f>
        <v/>
      </c>
      <c r="AF94" s="75">
        <f>IF($B94="","",Krankheitstage!E94)</f>
        <v/>
      </c>
      <c r="AG94" s="76">
        <f>IF($B94="","",AF94*N(C94))</f>
        <v/>
      </c>
      <c r="AH94" s="76">
        <f>IF($B94="","",INDEX($AJ94:$CQ94,1,(Einstellungen!$C$3-2026)*12+1)+INDEX($AJ94:$CQ94,1,(Einstellungen!$C$3-2026)*12+2)+INDEX($AJ94:$CQ94,1,(Einstellungen!$C$3-2026)*12+3)+INDEX($AJ94:$CQ94,1,(Einstellungen!$C$3-2026)*12+4)+INDEX($AJ94:$CQ94,1,(Einstellungen!$C$3-2026)*12+5)+INDEX($AJ94:$CQ94,1,(Einstellungen!$C$3-2026)*12+6)+INDEX($AJ94:$CQ94,1,(Einstellungen!$C$3-2026)*12+7)+INDEX($AJ94:$CQ94,1,(Einstellungen!$C$3-2026)*12+8)+INDEX($AJ94:$CQ94,1,(Einstellungen!$C$3-2026)*12+9)+INDEX($AJ94:$CQ94,1,(Einstellungen!$C$3-2026)*12+10)+INDEX($AJ94:$CQ94,1,(Einstellungen!$C$3-2026)*12+11)+INDEX($AJ94:$CQ94,1,(Einstellungen!$C$3-2026)*12+12))</f>
        <v/>
      </c>
      <c r="AI94" s="76">
        <f>IF($B94="","",SUM($AJ94:$CQ94))</f>
        <v/>
      </c>
      <c r="AJ94" s="76">
        <f>IF($B94="",0,IF(Einstellungen!$C$10="Ja",MAX(IF(Einstellungen!$C$11="7 Tage",MAX(0,(MIN(DATE(2026,2,0),IF(Mitarbeiter!$D94="",DATE(2026,2,0),Mitarbeiter!$D94),TODAY()))-(MAX(DATE(2026,1,1),Mitarbeiter!$C94))+1),MAX(0,NETWORKDAYS(MAX(DATE(2026,1,1),Mitarbeiter!$C94),MIN(DATE(2026,2,0),IF(Mitarbeiter!$D94="",DATE(2026,2,0),Mitarbeiter!$D94),TODAY()),Einstellungen!$F$13:$F$67)))*N(Mitarbeiter!$E94)/IF(Einstellungen!$C$11="7 Tage",7,5),N('Ist-Stunden'!F94)),MAX(IF(Einstellungen!$C$11="7 Tage",MAX(0,(MIN(DATE(2026,2,0),IF(Mitarbeiter!$D94="",DATE(2026,2,0),Mitarbeiter!$D94),TODAY()))-(MAX(DATE(2026,1,1),Mitarbeiter!$C94))+1),MAX(0,NETWORKDAYS(MAX(DATE(2026,1,1),Mitarbeiter!$C94),MIN(DATE(2026,2,0),IF(Mitarbeiter!$D94="",DATE(2026,2,0),Mitarbeiter!$D94),TODAY()),Einstellungen!$F$13:$F$67)))*N(Mitarbeiter!$E94)/IF(Einstellungen!$C$11="7 Tage",7,5),N('Ist-Stunden'!F94)+(N(Krankheitstage!G94)+N(Krankheitstage!S94))*N($C94))))</f>
        <v/>
      </c>
      <c r="AK94" s="76">
        <f>IF($B94="",0,IF(Einstellungen!$C$10="Ja",MAX(IF(Einstellungen!$C$11="7 Tage",MAX(0,(MIN(DATE(2026,3,0),IF(Mitarbeiter!$D94="",DATE(2026,3,0),Mitarbeiter!$D94),TODAY()))-(MAX(DATE(2026,2,1),Mitarbeiter!$C94))+1),MAX(0,NETWORKDAYS(MAX(DATE(2026,2,1),Mitarbeiter!$C94),MIN(DATE(2026,3,0),IF(Mitarbeiter!$D94="",DATE(2026,3,0),Mitarbeiter!$D94),TODAY()),Einstellungen!$F$13:$F$67)))*N(Mitarbeiter!$E94)/IF(Einstellungen!$C$11="7 Tage",7,5),N('Ist-Stunden'!G94)),MAX(IF(Einstellungen!$C$11="7 Tage",MAX(0,(MIN(DATE(2026,3,0),IF(Mitarbeiter!$D94="",DATE(2026,3,0),Mitarbeiter!$D94),TODAY()))-(MAX(DATE(2026,2,1),Mitarbeiter!$C94))+1),MAX(0,NETWORKDAYS(MAX(DATE(2026,2,1),Mitarbeiter!$C94),MIN(DATE(2026,3,0),IF(Mitarbeiter!$D94="",DATE(2026,3,0),Mitarbeiter!$D94),TODAY()),Einstellungen!$F$13:$F$67)))*N(Mitarbeiter!$E94)/IF(Einstellungen!$C$11="7 Tage",7,5),N('Ist-Stunden'!G94)+(N(Krankheitstage!H94)+N(Krankheitstage!T94))*N($C94))))</f>
        <v/>
      </c>
      <c r="AL94" s="76">
        <f>IF($B94="",0,IF(Einstellungen!$C$10="Ja",MAX(IF(Einstellungen!$C$11="7 Tage",MAX(0,(MIN(DATE(2026,4,0),IF(Mitarbeiter!$D94="",DATE(2026,4,0),Mitarbeiter!$D94),TODAY()))-(MAX(DATE(2026,3,1),Mitarbeiter!$C94))+1),MAX(0,NETWORKDAYS(MAX(DATE(2026,3,1),Mitarbeiter!$C94),MIN(DATE(2026,4,0),IF(Mitarbeiter!$D94="",DATE(2026,4,0),Mitarbeiter!$D94),TODAY()),Einstellungen!$F$13:$F$67)))*N(Mitarbeiter!$E94)/IF(Einstellungen!$C$11="7 Tage",7,5),N('Ist-Stunden'!H94)),MAX(IF(Einstellungen!$C$11="7 Tage",MAX(0,(MIN(DATE(2026,4,0),IF(Mitarbeiter!$D94="",DATE(2026,4,0),Mitarbeiter!$D94),TODAY()))-(MAX(DATE(2026,3,1),Mitarbeiter!$C94))+1),MAX(0,NETWORKDAYS(MAX(DATE(2026,3,1),Mitarbeiter!$C94),MIN(DATE(2026,4,0),IF(Mitarbeiter!$D94="",DATE(2026,4,0),Mitarbeiter!$D94),TODAY()),Einstellungen!$F$13:$F$67)))*N(Mitarbeiter!$E94)/IF(Einstellungen!$C$11="7 Tage",7,5),N('Ist-Stunden'!H94)+(N(Krankheitstage!I94)+N(Krankheitstage!U94))*N($C94))))</f>
        <v/>
      </c>
      <c r="AM94" s="76">
        <f>IF($B94="",0,IF(Einstellungen!$C$10="Ja",MAX(IF(Einstellungen!$C$11="7 Tage",MAX(0,(MIN(DATE(2026,5,0),IF(Mitarbeiter!$D94="",DATE(2026,5,0),Mitarbeiter!$D94),TODAY()))-(MAX(DATE(2026,4,1),Mitarbeiter!$C94))+1),MAX(0,NETWORKDAYS(MAX(DATE(2026,4,1),Mitarbeiter!$C94),MIN(DATE(2026,5,0),IF(Mitarbeiter!$D94="",DATE(2026,5,0),Mitarbeiter!$D94),TODAY()),Einstellungen!$F$13:$F$67)))*N(Mitarbeiter!$E94)/IF(Einstellungen!$C$11="7 Tage",7,5),N('Ist-Stunden'!I94)),MAX(IF(Einstellungen!$C$11="7 Tage",MAX(0,(MIN(DATE(2026,5,0),IF(Mitarbeiter!$D94="",DATE(2026,5,0),Mitarbeiter!$D94),TODAY()))-(MAX(DATE(2026,4,1),Mitarbeiter!$C94))+1),MAX(0,NETWORKDAYS(MAX(DATE(2026,4,1),Mitarbeiter!$C94),MIN(DATE(2026,5,0),IF(Mitarbeiter!$D94="",DATE(2026,5,0),Mitarbeiter!$D94),TODAY()),Einstellungen!$F$13:$F$67)))*N(Mitarbeiter!$E94)/IF(Einstellungen!$C$11="7 Tage",7,5),N('Ist-Stunden'!I94)+(N(Krankheitstage!J94)+N(Krankheitstage!V94))*N($C94))))</f>
        <v/>
      </c>
      <c r="AN94" s="76">
        <f>IF($B94="",0,IF(Einstellungen!$C$10="Ja",MAX(IF(Einstellungen!$C$11="7 Tage",MAX(0,(MIN(DATE(2026,6,0),IF(Mitarbeiter!$D94="",DATE(2026,6,0),Mitarbeiter!$D94),TODAY()))-(MAX(DATE(2026,5,1),Mitarbeiter!$C94))+1),MAX(0,NETWORKDAYS(MAX(DATE(2026,5,1),Mitarbeiter!$C94),MIN(DATE(2026,6,0),IF(Mitarbeiter!$D94="",DATE(2026,6,0),Mitarbeiter!$D94),TODAY()),Einstellungen!$F$13:$F$67)))*N(Mitarbeiter!$E94)/IF(Einstellungen!$C$11="7 Tage",7,5),N('Ist-Stunden'!J94)),MAX(IF(Einstellungen!$C$11="7 Tage",MAX(0,(MIN(DATE(2026,6,0),IF(Mitarbeiter!$D94="",DATE(2026,6,0),Mitarbeiter!$D94),TODAY()))-(MAX(DATE(2026,5,1),Mitarbeiter!$C94))+1),MAX(0,NETWORKDAYS(MAX(DATE(2026,5,1),Mitarbeiter!$C94),MIN(DATE(2026,6,0),IF(Mitarbeiter!$D94="",DATE(2026,6,0),Mitarbeiter!$D94),TODAY()),Einstellungen!$F$13:$F$67)))*N(Mitarbeiter!$E94)/IF(Einstellungen!$C$11="7 Tage",7,5),N('Ist-Stunden'!J94)+(N(Krankheitstage!K94)+N(Krankheitstage!W94))*N($C94))))</f>
        <v/>
      </c>
      <c r="AO94" s="76">
        <f>IF($B94="",0,IF(Einstellungen!$C$10="Ja",MAX(IF(Einstellungen!$C$11="7 Tage",MAX(0,(MIN(DATE(2026,7,0),IF(Mitarbeiter!$D94="",DATE(2026,7,0),Mitarbeiter!$D94),TODAY()))-(MAX(DATE(2026,6,1),Mitarbeiter!$C94))+1),MAX(0,NETWORKDAYS(MAX(DATE(2026,6,1),Mitarbeiter!$C94),MIN(DATE(2026,7,0),IF(Mitarbeiter!$D94="",DATE(2026,7,0),Mitarbeiter!$D94),TODAY()),Einstellungen!$F$13:$F$67)))*N(Mitarbeiter!$E94)/IF(Einstellungen!$C$11="7 Tage",7,5),N('Ist-Stunden'!K94)),MAX(IF(Einstellungen!$C$11="7 Tage",MAX(0,(MIN(DATE(2026,7,0),IF(Mitarbeiter!$D94="",DATE(2026,7,0),Mitarbeiter!$D94),TODAY()))-(MAX(DATE(2026,6,1),Mitarbeiter!$C94))+1),MAX(0,NETWORKDAYS(MAX(DATE(2026,6,1),Mitarbeiter!$C94),MIN(DATE(2026,7,0),IF(Mitarbeiter!$D94="",DATE(2026,7,0),Mitarbeiter!$D94),TODAY()),Einstellungen!$F$13:$F$67)))*N(Mitarbeiter!$E94)/IF(Einstellungen!$C$11="7 Tage",7,5),N('Ist-Stunden'!K94)+(N(Krankheitstage!L94)+N(Krankheitstage!X94))*N($C94))))</f>
        <v/>
      </c>
      <c r="AP94" s="76">
        <f>IF($B94="",0,IF(Einstellungen!$C$10="Ja",MAX(IF(Einstellungen!$C$11="7 Tage",MAX(0,(MIN(DATE(2026,8,0),IF(Mitarbeiter!$D94="",DATE(2026,8,0),Mitarbeiter!$D94),TODAY()))-(MAX(DATE(2026,7,1),Mitarbeiter!$C94))+1),MAX(0,NETWORKDAYS(MAX(DATE(2026,7,1),Mitarbeiter!$C94),MIN(DATE(2026,8,0),IF(Mitarbeiter!$D94="",DATE(2026,8,0),Mitarbeiter!$D94),TODAY()),Einstellungen!$F$13:$F$67)))*N(Mitarbeiter!$E94)/IF(Einstellungen!$C$11="7 Tage",7,5),N('Ist-Stunden'!L94)),MAX(IF(Einstellungen!$C$11="7 Tage",MAX(0,(MIN(DATE(2026,8,0),IF(Mitarbeiter!$D94="",DATE(2026,8,0),Mitarbeiter!$D94),TODAY()))-(MAX(DATE(2026,7,1),Mitarbeiter!$C94))+1),MAX(0,NETWORKDAYS(MAX(DATE(2026,7,1),Mitarbeiter!$C94),MIN(DATE(2026,8,0),IF(Mitarbeiter!$D94="",DATE(2026,8,0),Mitarbeiter!$D94),TODAY()),Einstellungen!$F$13:$F$67)))*N(Mitarbeiter!$E94)/IF(Einstellungen!$C$11="7 Tage",7,5),N('Ist-Stunden'!L94)+(N(Krankheitstage!M94)+N(Krankheitstage!Y94))*N($C94))))</f>
        <v/>
      </c>
      <c r="AQ94" s="76">
        <f>IF($B94="",0,IF(Einstellungen!$C$10="Ja",MAX(IF(Einstellungen!$C$11="7 Tage",MAX(0,(MIN(DATE(2026,9,0),IF(Mitarbeiter!$D94="",DATE(2026,9,0),Mitarbeiter!$D94),TODAY()))-(MAX(DATE(2026,8,1),Mitarbeiter!$C94))+1),MAX(0,NETWORKDAYS(MAX(DATE(2026,8,1),Mitarbeiter!$C94),MIN(DATE(2026,9,0),IF(Mitarbeiter!$D94="",DATE(2026,9,0),Mitarbeiter!$D94),TODAY()),Einstellungen!$F$13:$F$67)))*N(Mitarbeiter!$E94)/IF(Einstellungen!$C$11="7 Tage",7,5),N('Ist-Stunden'!M94)),MAX(IF(Einstellungen!$C$11="7 Tage",MAX(0,(MIN(DATE(2026,9,0),IF(Mitarbeiter!$D94="",DATE(2026,9,0),Mitarbeiter!$D94),TODAY()))-(MAX(DATE(2026,8,1),Mitarbeiter!$C94))+1),MAX(0,NETWORKDAYS(MAX(DATE(2026,8,1),Mitarbeiter!$C94),MIN(DATE(2026,9,0),IF(Mitarbeiter!$D94="",DATE(2026,9,0),Mitarbeiter!$D94),TODAY()),Einstellungen!$F$13:$F$67)))*N(Mitarbeiter!$E94)/IF(Einstellungen!$C$11="7 Tage",7,5),N('Ist-Stunden'!M94)+(N(Krankheitstage!N94)+N(Krankheitstage!Z94))*N($C94))))</f>
        <v/>
      </c>
      <c r="AR94" s="76">
        <f>IF($B94="",0,IF(Einstellungen!$C$10="Ja",MAX(IF(Einstellungen!$C$11="7 Tage",MAX(0,(MIN(DATE(2026,10,0),IF(Mitarbeiter!$D94="",DATE(2026,10,0),Mitarbeiter!$D94),TODAY()))-(MAX(DATE(2026,9,1),Mitarbeiter!$C94))+1),MAX(0,NETWORKDAYS(MAX(DATE(2026,9,1),Mitarbeiter!$C94),MIN(DATE(2026,10,0),IF(Mitarbeiter!$D94="",DATE(2026,10,0),Mitarbeiter!$D94),TODAY()),Einstellungen!$F$13:$F$67)))*N(Mitarbeiter!$E94)/IF(Einstellungen!$C$11="7 Tage",7,5),N('Ist-Stunden'!N94)),MAX(IF(Einstellungen!$C$11="7 Tage",MAX(0,(MIN(DATE(2026,10,0),IF(Mitarbeiter!$D94="",DATE(2026,10,0),Mitarbeiter!$D94),TODAY()))-(MAX(DATE(2026,9,1),Mitarbeiter!$C94))+1),MAX(0,NETWORKDAYS(MAX(DATE(2026,9,1),Mitarbeiter!$C94),MIN(DATE(2026,10,0),IF(Mitarbeiter!$D94="",DATE(2026,10,0),Mitarbeiter!$D94),TODAY()),Einstellungen!$F$13:$F$67)))*N(Mitarbeiter!$E94)/IF(Einstellungen!$C$11="7 Tage",7,5),N('Ist-Stunden'!N94)+(N(Krankheitstage!O94)+N(Krankheitstage!AA94))*N($C94))))</f>
        <v/>
      </c>
      <c r="AS94" s="76">
        <f>IF($B94="",0,IF(Einstellungen!$C$10="Ja",MAX(IF(Einstellungen!$C$11="7 Tage",MAX(0,(MIN(DATE(2026,11,0),IF(Mitarbeiter!$D94="",DATE(2026,11,0),Mitarbeiter!$D94),TODAY()))-(MAX(DATE(2026,10,1),Mitarbeiter!$C94))+1),MAX(0,NETWORKDAYS(MAX(DATE(2026,10,1),Mitarbeiter!$C94),MIN(DATE(2026,11,0),IF(Mitarbeiter!$D94="",DATE(2026,11,0),Mitarbeiter!$D94),TODAY()),Einstellungen!$F$13:$F$67)))*N(Mitarbeiter!$E94)/IF(Einstellungen!$C$11="7 Tage",7,5),N('Ist-Stunden'!O94)),MAX(IF(Einstellungen!$C$11="7 Tage",MAX(0,(MIN(DATE(2026,11,0),IF(Mitarbeiter!$D94="",DATE(2026,11,0),Mitarbeiter!$D94),TODAY()))-(MAX(DATE(2026,10,1),Mitarbeiter!$C94))+1),MAX(0,NETWORKDAYS(MAX(DATE(2026,10,1),Mitarbeiter!$C94),MIN(DATE(2026,11,0),IF(Mitarbeiter!$D94="",DATE(2026,11,0),Mitarbeiter!$D94),TODAY()),Einstellungen!$F$13:$F$67)))*N(Mitarbeiter!$E94)/IF(Einstellungen!$C$11="7 Tage",7,5),N('Ist-Stunden'!O94)+(N(Krankheitstage!P94)+N(Krankheitstage!AB94))*N($C94))))</f>
        <v/>
      </c>
      <c r="AT94" s="76">
        <f>IF($B94="",0,IF(Einstellungen!$C$10="Ja",MAX(IF(Einstellungen!$C$11="7 Tage",MAX(0,(MIN(DATE(2026,12,0),IF(Mitarbeiter!$D94="",DATE(2026,12,0),Mitarbeiter!$D94),TODAY()))-(MAX(DATE(2026,11,1),Mitarbeiter!$C94))+1),MAX(0,NETWORKDAYS(MAX(DATE(2026,11,1),Mitarbeiter!$C94),MIN(DATE(2026,12,0),IF(Mitarbeiter!$D94="",DATE(2026,12,0),Mitarbeiter!$D94),TODAY()),Einstellungen!$F$13:$F$67)))*N(Mitarbeiter!$E94)/IF(Einstellungen!$C$11="7 Tage",7,5),N('Ist-Stunden'!P94)),MAX(IF(Einstellungen!$C$11="7 Tage",MAX(0,(MIN(DATE(2026,12,0),IF(Mitarbeiter!$D94="",DATE(2026,12,0),Mitarbeiter!$D94),TODAY()))-(MAX(DATE(2026,11,1),Mitarbeiter!$C94))+1),MAX(0,NETWORKDAYS(MAX(DATE(2026,11,1),Mitarbeiter!$C94),MIN(DATE(2026,12,0),IF(Mitarbeiter!$D94="",DATE(2026,12,0),Mitarbeiter!$D94),TODAY()),Einstellungen!$F$13:$F$67)))*N(Mitarbeiter!$E94)/IF(Einstellungen!$C$11="7 Tage",7,5),N('Ist-Stunden'!P94)+(N(Krankheitstage!Q94)+N(Krankheitstage!AC94))*N($C94))))</f>
        <v/>
      </c>
      <c r="AU94" s="76">
        <f>IF($B94="",0,IF(Einstellungen!$C$10="Ja",MAX(IF(Einstellungen!$C$11="7 Tage",MAX(0,(MIN(DATE(2026,13,0),IF(Mitarbeiter!$D94="",DATE(2026,13,0),Mitarbeiter!$D94),TODAY()))-(MAX(DATE(2026,12,1),Mitarbeiter!$C94))+1),MAX(0,NETWORKDAYS(MAX(DATE(2026,12,1),Mitarbeiter!$C94),MIN(DATE(2026,13,0),IF(Mitarbeiter!$D94="",DATE(2026,13,0),Mitarbeiter!$D94),TODAY()),Einstellungen!$F$13:$F$67)))*N(Mitarbeiter!$E94)/IF(Einstellungen!$C$11="7 Tage",7,5),N('Ist-Stunden'!Q94)),MAX(IF(Einstellungen!$C$11="7 Tage",MAX(0,(MIN(DATE(2026,13,0),IF(Mitarbeiter!$D94="",DATE(2026,13,0),Mitarbeiter!$D94),TODAY()))-(MAX(DATE(2026,12,1),Mitarbeiter!$C94))+1),MAX(0,NETWORKDAYS(MAX(DATE(2026,12,1),Mitarbeiter!$C94),MIN(DATE(2026,13,0),IF(Mitarbeiter!$D94="",DATE(2026,13,0),Mitarbeiter!$D94),TODAY()),Einstellungen!$F$13:$F$67)))*N(Mitarbeiter!$E94)/IF(Einstellungen!$C$11="7 Tage",7,5),N('Ist-Stunden'!Q94)+(N(Krankheitstage!R94)+N(Krankheitstage!AD94))*N($C94))))</f>
        <v/>
      </c>
      <c r="AV94" s="76">
        <f>IF($B94="",0,IF(Einstellungen!$C$10="Ja",MAX(IF(Einstellungen!$C$11="7 Tage",MAX(0,(MIN(DATE(2027,2,0),IF(Mitarbeiter!$D94="",DATE(2027,2,0),Mitarbeiter!$D94),TODAY()))-(MAX(DATE(2027,1,1),Mitarbeiter!$C94))+1),MAX(0,NETWORKDAYS(MAX(DATE(2027,1,1),Mitarbeiter!$C94),MIN(DATE(2027,2,0),IF(Mitarbeiter!$D94="",DATE(2027,2,0),Mitarbeiter!$D94),TODAY()),Einstellungen!$F$13:$F$67)))*N(Mitarbeiter!$E94)/IF(Einstellungen!$C$11="7 Tage",7,5),N('Ist-Stunden'!R94)),MAX(IF(Einstellungen!$C$11="7 Tage",MAX(0,(MIN(DATE(2027,2,0),IF(Mitarbeiter!$D94="",DATE(2027,2,0),Mitarbeiter!$D94),TODAY()))-(MAX(DATE(2027,1,1),Mitarbeiter!$C94))+1),MAX(0,NETWORKDAYS(MAX(DATE(2027,1,1),Mitarbeiter!$C94),MIN(DATE(2027,2,0),IF(Mitarbeiter!$D94="",DATE(2027,2,0),Mitarbeiter!$D94),TODAY()),Einstellungen!$F$13:$F$67)))*N(Mitarbeiter!$E94)/IF(Einstellungen!$C$11="7 Tage",7,5),N('Ist-Stunden'!R94)+(N(Krankheitstage!AE94)+N(Krankheitstage!AQ94))*N($C94))))</f>
        <v/>
      </c>
      <c r="AW94" s="76">
        <f>IF($B94="",0,IF(Einstellungen!$C$10="Ja",MAX(IF(Einstellungen!$C$11="7 Tage",MAX(0,(MIN(DATE(2027,3,0),IF(Mitarbeiter!$D94="",DATE(2027,3,0),Mitarbeiter!$D94),TODAY()))-(MAX(DATE(2027,2,1),Mitarbeiter!$C94))+1),MAX(0,NETWORKDAYS(MAX(DATE(2027,2,1),Mitarbeiter!$C94),MIN(DATE(2027,3,0),IF(Mitarbeiter!$D94="",DATE(2027,3,0),Mitarbeiter!$D94),TODAY()),Einstellungen!$F$13:$F$67)))*N(Mitarbeiter!$E94)/IF(Einstellungen!$C$11="7 Tage",7,5),N('Ist-Stunden'!S94)),MAX(IF(Einstellungen!$C$11="7 Tage",MAX(0,(MIN(DATE(2027,3,0),IF(Mitarbeiter!$D94="",DATE(2027,3,0),Mitarbeiter!$D94),TODAY()))-(MAX(DATE(2027,2,1),Mitarbeiter!$C94))+1),MAX(0,NETWORKDAYS(MAX(DATE(2027,2,1),Mitarbeiter!$C94),MIN(DATE(2027,3,0),IF(Mitarbeiter!$D94="",DATE(2027,3,0),Mitarbeiter!$D94),TODAY()),Einstellungen!$F$13:$F$67)))*N(Mitarbeiter!$E94)/IF(Einstellungen!$C$11="7 Tage",7,5),N('Ist-Stunden'!S94)+(N(Krankheitstage!AF94)+N(Krankheitstage!AR94))*N($C94))))</f>
        <v/>
      </c>
      <c r="AX94" s="76">
        <f>IF($B94="",0,IF(Einstellungen!$C$10="Ja",MAX(IF(Einstellungen!$C$11="7 Tage",MAX(0,(MIN(DATE(2027,4,0),IF(Mitarbeiter!$D94="",DATE(2027,4,0),Mitarbeiter!$D94),TODAY()))-(MAX(DATE(2027,3,1),Mitarbeiter!$C94))+1),MAX(0,NETWORKDAYS(MAX(DATE(2027,3,1),Mitarbeiter!$C94),MIN(DATE(2027,4,0),IF(Mitarbeiter!$D94="",DATE(2027,4,0),Mitarbeiter!$D94),TODAY()),Einstellungen!$F$13:$F$67)))*N(Mitarbeiter!$E94)/IF(Einstellungen!$C$11="7 Tage",7,5),N('Ist-Stunden'!T94)),MAX(IF(Einstellungen!$C$11="7 Tage",MAX(0,(MIN(DATE(2027,4,0),IF(Mitarbeiter!$D94="",DATE(2027,4,0),Mitarbeiter!$D94),TODAY()))-(MAX(DATE(2027,3,1),Mitarbeiter!$C94))+1),MAX(0,NETWORKDAYS(MAX(DATE(2027,3,1),Mitarbeiter!$C94),MIN(DATE(2027,4,0),IF(Mitarbeiter!$D94="",DATE(2027,4,0),Mitarbeiter!$D94),TODAY()),Einstellungen!$F$13:$F$67)))*N(Mitarbeiter!$E94)/IF(Einstellungen!$C$11="7 Tage",7,5),N('Ist-Stunden'!T94)+(N(Krankheitstage!AG94)+N(Krankheitstage!AS94))*N($C94))))</f>
        <v/>
      </c>
      <c r="AY94" s="76">
        <f>IF($B94="",0,IF(Einstellungen!$C$10="Ja",MAX(IF(Einstellungen!$C$11="7 Tage",MAX(0,(MIN(DATE(2027,5,0),IF(Mitarbeiter!$D94="",DATE(2027,5,0),Mitarbeiter!$D94),TODAY()))-(MAX(DATE(2027,4,1),Mitarbeiter!$C94))+1),MAX(0,NETWORKDAYS(MAX(DATE(2027,4,1),Mitarbeiter!$C94),MIN(DATE(2027,5,0),IF(Mitarbeiter!$D94="",DATE(2027,5,0),Mitarbeiter!$D94),TODAY()),Einstellungen!$F$13:$F$67)))*N(Mitarbeiter!$E94)/IF(Einstellungen!$C$11="7 Tage",7,5),N('Ist-Stunden'!U94)),MAX(IF(Einstellungen!$C$11="7 Tage",MAX(0,(MIN(DATE(2027,5,0),IF(Mitarbeiter!$D94="",DATE(2027,5,0),Mitarbeiter!$D94),TODAY()))-(MAX(DATE(2027,4,1),Mitarbeiter!$C94))+1),MAX(0,NETWORKDAYS(MAX(DATE(2027,4,1),Mitarbeiter!$C94),MIN(DATE(2027,5,0),IF(Mitarbeiter!$D94="",DATE(2027,5,0),Mitarbeiter!$D94),TODAY()),Einstellungen!$F$13:$F$67)))*N(Mitarbeiter!$E94)/IF(Einstellungen!$C$11="7 Tage",7,5),N('Ist-Stunden'!U94)+(N(Krankheitstage!AH94)+N(Krankheitstage!AT94))*N($C94))))</f>
        <v/>
      </c>
      <c r="AZ94" s="76">
        <f>IF($B94="",0,IF(Einstellungen!$C$10="Ja",MAX(IF(Einstellungen!$C$11="7 Tage",MAX(0,(MIN(DATE(2027,6,0),IF(Mitarbeiter!$D94="",DATE(2027,6,0),Mitarbeiter!$D94),TODAY()))-(MAX(DATE(2027,5,1),Mitarbeiter!$C94))+1),MAX(0,NETWORKDAYS(MAX(DATE(2027,5,1),Mitarbeiter!$C94),MIN(DATE(2027,6,0),IF(Mitarbeiter!$D94="",DATE(2027,6,0),Mitarbeiter!$D94),TODAY()),Einstellungen!$F$13:$F$67)))*N(Mitarbeiter!$E94)/IF(Einstellungen!$C$11="7 Tage",7,5),N('Ist-Stunden'!V94)),MAX(IF(Einstellungen!$C$11="7 Tage",MAX(0,(MIN(DATE(2027,6,0),IF(Mitarbeiter!$D94="",DATE(2027,6,0),Mitarbeiter!$D94),TODAY()))-(MAX(DATE(2027,5,1),Mitarbeiter!$C94))+1),MAX(0,NETWORKDAYS(MAX(DATE(2027,5,1),Mitarbeiter!$C94),MIN(DATE(2027,6,0),IF(Mitarbeiter!$D94="",DATE(2027,6,0),Mitarbeiter!$D94),TODAY()),Einstellungen!$F$13:$F$67)))*N(Mitarbeiter!$E94)/IF(Einstellungen!$C$11="7 Tage",7,5),N('Ist-Stunden'!V94)+(N(Krankheitstage!AI94)+N(Krankheitstage!AU94))*N($C94))))</f>
        <v/>
      </c>
      <c r="BA94" s="76">
        <f>IF($B94="",0,IF(Einstellungen!$C$10="Ja",MAX(IF(Einstellungen!$C$11="7 Tage",MAX(0,(MIN(DATE(2027,7,0),IF(Mitarbeiter!$D94="",DATE(2027,7,0),Mitarbeiter!$D94),TODAY()))-(MAX(DATE(2027,6,1),Mitarbeiter!$C94))+1),MAX(0,NETWORKDAYS(MAX(DATE(2027,6,1),Mitarbeiter!$C94),MIN(DATE(2027,7,0),IF(Mitarbeiter!$D94="",DATE(2027,7,0),Mitarbeiter!$D94),TODAY()),Einstellungen!$F$13:$F$67)))*N(Mitarbeiter!$E94)/IF(Einstellungen!$C$11="7 Tage",7,5),N('Ist-Stunden'!W94)),MAX(IF(Einstellungen!$C$11="7 Tage",MAX(0,(MIN(DATE(2027,7,0),IF(Mitarbeiter!$D94="",DATE(2027,7,0),Mitarbeiter!$D94),TODAY()))-(MAX(DATE(2027,6,1),Mitarbeiter!$C94))+1),MAX(0,NETWORKDAYS(MAX(DATE(2027,6,1),Mitarbeiter!$C94),MIN(DATE(2027,7,0),IF(Mitarbeiter!$D94="",DATE(2027,7,0),Mitarbeiter!$D94),TODAY()),Einstellungen!$F$13:$F$67)))*N(Mitarbeiter!$E94)/IF(Einstellungen!$C$11="7 Tage",7,5),N('Ist-Stunden'!W94)+(N(Krankheitstage!AJ94)+N(Krankheitstage!AV94))*N($C94))))</f>
        <v/>
      </c>
      <c r="BB94" s="76">
        <f>IF($B94="",0,IF(Einstellungen!$C$10="Ja",MAX(IF(Einstellungen!$C$11="7 Tage",MAX(0,(MIN(DATE(2027,8,0),IF(Mitarbeiter!$D94="",DATE(2027,8,0),Mitarbeiter!$D94),TODAY()))-(MAX(DATE(2027,7,1),Mitarbeiter!$C94))+1),MAX(0,NETWORKDAYS(MAX(DATE(2027,7,1),Mitarbeiter!$C94),MIN(DATE(2027,8,0),IF(Mitarbeiter!$D94="",DATE(2027,8,0),Mitarbeiter!$D94),TODAY()),Einstellungen!$F$13:$F$67)))*N(Mitarbeiter!$E94)/IF(Einstellungen!$C$11="7 Tage",7,5),N('Ist-Stunden'!X94)),MAX(IF(Einstellungen!$C$11="7 Tage",MAX(0,(MIN(DATE(2027,8,0),IF(Mitarbeiter!$D94="",DATE(2027,8,0),Mitarbeiter!$D94),TODAY()))-(MAX(DATE(2027,7,1),Mitarbeiter!$C94))+1),MAX(0,NETWORKDAYS(MAX(DATE(2027,7,1),Mitarbeiter!$C94),MIN(DATE(2027,8,0),IF(Mitarbeiter!$D94="",DATE(2027,8,0),Mitarbeiter!$D94),TODAY()),Einstellungen!$F$13:$F$67)))*N(Mitarbeiter!$E94)/IF(Einstellungen!$C$11="7 Tage",7,5),N('Ist-Stunden'!X94)+(N(Krankheitstage!AK94)+N(Krankheitstage!AW94))*N($C94))))</f>
        <v/>
      </c>
      <c r="BC94" s="76">
        <f>IF($B94="",0,IF(Einstellungen!$C$10="Ja",MAX(IF(Einstellungen!$C$11="7 Tage",MAX(0,(MIN(DATE(2027,9,0),IF(Mitarbeiter!$D94="",DATE(2027,9,0),Mitarbeiter!$D94),TODAY()))-(MAX(DATE(2027,8,1),Mitarbeiter!$C94))+1),MAX(0,NETWORKDAYS(MAX(DATE(2027,8,1),Mitarbeiter!$C94),MIN(DATE(2027,9,0),IF(Mitarbeiter!$D94="",DATE(2027,9,0),Mitarbeiter!$D94),TODAY()),Einstellungen!$F$13:$F$67)))*N(Mitarbeiter!$E94)/IF(Einstellungen!$C$11="7 Tage",7,5),N('Ist-Stunden'!Y94)),MAX(IF(Einstellungen!$C$11="7 Tage",MAX(0,(MIN(DATE(2027,9,0),IF(Mitarbeiter!$D94="",DATE(2027,9,0),Mitarbeiter!$D94),TODAY()))-(MAX(DATE(2027,8,1),Mitarbeiter!$C94))+1),MAX(0,NETWORKDAYS(MAX(DATE(2027,8,1),Mitarbeiter!$C94),MIN(DATE(2027,9,0),IF(Mitarbeiter!$D94="",DATE(2027,9,0),Mitarbeiter!$D94),TODAY()),Einstellungen!$F$13:$F$67)))*N(Mitarbeiter!$E94)/IF(Einstellungen!$C$11="7 Tage",7,5),N('Ist-Stunden'!Y94)+(N(Krankheitstage!AL94)+N(Krankheitstage!AX94))*N($C94))))</f>
        <v/>
      </c>
      <c r="BD94" s="76">
        <f>IF($B94="",0,IF(Einstellungen!$C$10="Ja",MAX(IF(Einstellungen!$C$11="7 Tage",MAX(0,(MIN(DATE(2027,10,0),IF(Mitarbeiter!$D94="",DATE(2027,10,0),Mitarbeiter!$D94),TODAY()))-(MAX(DATE(2027,9,1),Mitarbeiter!$C94))+1),MAX(0,NETWORKDAYS(MAX(DATE(2027,9,1),Mitarbeiter!$C94),MIN(DATE(2027,10,0),IF(Mitarbeiter!$D94="",DATE(2027,10,0),Mitarbeiter!$D94),TODAY()),Einstellungen!$F$13:$F$67)))*N(Mitarbeiter!$E94)/IF(Einstellungen!$C$11="7 Tage",7,5),N('Ist-Stunden'!Z94)),MAX(IF(Einstellungen!$C$11="7 Tage",MAX(0,(MIN(DATE(2027,10,0),IF(Mitarbeiter!$D94="",DATE(2027,10,0),Mitarbeiter!$D94),TODAY()))-(MAX(DATE(2027,9,1),Mitarbeiter!$C94))+1),MAX(0,NETWORKDAYS(MAX(DATE(2027,9,1),Mitarbeiter!$C94),MIN(DATE(2027,10,0),IF(Mitarbeiter!$D94="",DATE(2027,10,0),Mitarbeiter!$D94),TODAY()),Einstellungen!$F$13:$F$67)))*N(Mitarbeiter!$E94)/IF(Einstellungen!$C$11="7 Tage",7,5),N('Ist-Stunden'!Z94)+(N(Krankheitstage!AM94)+N(Krankheitstage!AY94))*N($C94))))</f>
        <v/>
      </c>
      <c r="BE94" s="76">
        <f>IF($B94="",0,IF(Einstellungen!$C$10="Ja",MAX(IF(Einstellungen!$C$11="7 Tage",MAX(0,(MIN(DATE(2027,11,0),IF(Mitarbeiter!$D94="",DATE(2027,11,0),Mitarbeiter!$D94),TODAY()))-(MAX(DATE(2027,10,1),Mitarbeiter!$C94))+1),MAX(0,NETWORKDAYS(MAX(DATE(2027,10,1),Mitarbeiter!$C94),MIN(DATE(2027,11,0),IF(Mitarbeiter!$D94="",DATE(2027,11,0),Mitarbeiter!$D94),TODAY()),Einstellungen!$F$13:$F$67)))*N(Mitarbeiter!$E94)/IF(Einstellungen!$C$11="7 Tage",7,5),N('Ist-Stunden'!AA94)),MAX(IF(Einstellungen!$C$11="7 Tage",MAX(0,(MIN(DATE(2027,11,0),IF(Mitarbeiter!$D94="",DATE(2027,11,0),Mitarbeiter!$D94),TODAY()))-(MAX(DATE(2027,10,1),Mitarbeiter!$C94))+1),MAX(0,NETWORKDAYS(MAX(DATE(2027,10,1),Mitarbeiter!$C94),MIN(DATE(2027,11,0),IF(Mitarbeiter!$D94="",DATE(2027,11,0),Mitarbeiter!$D94),TODAY()),Einstellungen!$F$13:$F$67)))*N(Mitarbeiter!$E94)/IF(Einstellungen!$C$11="7 Tage",7,5),N('Ist-Stunden'!AA94)+(N(Krankheitstage!AN94)+N(Krankheitstage!AZ94))*N($C94))))</f>
        <v/>
      </c>
      <c r="BF94" s="76">
        <f>IF($B94="",0,IF(Einstellungen!$C$10="Ja",MAX(IF(Einstellungen!$C$11="7 Tage",MAX(0,(MIN(DATE(2027,12,0),IF(Mitarbeiter!$D94="",DATE(2027,12,0),Mitarbeiter!$D94),TODAY()))-(MAX(DATE(2027,11,1),Mitarbeiter!$C94))+1),MAX(0,NETWORKDAYS(MAX(DATE(2027,11,1),Mitarbeiter!$C94),MIN(DATE(2027,12,0),IF(Mitarbeiter!$D94="",DATE(2027,12,0),Mitarbeiter!$D94),TODAY()),Einstellungen!$F$13:$F$67)))*N(Mitarbeiter!$E94)/IF(Einstellungen!$C$11="7 Tage",7,5),N('Ist-Stunden'!AB94)),MAX(IF(Einstellungen!$C$11="7 Tage",MAX(0,(MIN(DATE(2027,12,0),IF(Mitarbeiter!$D94="",DATE(2027,12,0),Mitarbeiter!$D94),TODAY()))-(MAX(DATE(2027,11,1),Mitarbeiter!$C94))+1),MAX(0,NETWORKDAYS(MAX(DATE(2027,11,1),Mitarbeiter!$C94),MIN(DATE(2027,12,0),IF(Mitarbeiter!$D94="",DATE(2027,12,0),Mitarbeiter!$D94),TODAY()),Einstellungen!$F$13:$F$67)))*N(Mitarbeiter!$E94)/IF(Einstellungen!$C$11="7 Tage",7,5),N('Ist-Stunden'!AB94)+(N(Krankheitstage!AO94)+N(Krankheitstage!BA94))*N($C94))))</f>
        <v/>
      </c>
      <c r="BG94" s="76">
        <f>IF($B94="",0,IF(Einstellungen!$C$10="Ja",MAX(IF(Einstellungen!$C$11="7 Tage",MAX(0,(MIN(DATE(2027,13,0),IF(Mitarbeiter!$D94="",DATE(2027,13,0),Mitarbeiter!$D94),TODAY()))-(MAX(DATE(2027,12,1),Mitarbeiter!$C94))+1),MAX(0,NETWORKDAYS(MAX(DATE(2027,12,1),Mitarbeiter!$C94),MIN(DATE(2027,13,0),IF(Mitarbeiter!$D94="",DATE(2027,13,0),Mitarbeiter!$D94),TODAY()),Einstellungen!$F$13:$F$67)))*N(Mitarbeiter!$E94)/IF(Einstellungen!$C$11="7 Tage",7,5),N('Ist-Stunden'!AC94)),MAX(IF(Einstellungen!$C$11="7 Tage",MAX(0,(MIN(DATE(2027,13,0),IF(Mitarbeiter!$D94="",DATE(2027,13,0),Mitarbeiter!$D94),TODAY()))-(MAX(DATE(2027,12,1),Mitarbeiter!$C94))+1),MAX(0,NETWORKDAYS(MAX(DATE(2027,12,1),Mitarbeiter!$C94),MIN(DATE(2027,13,0),IF(Mitarbeiter!$D94="",DATE(2027,13,0),Mitarbeiter!$D94),TODAY()),Einstellungen!$F$13:$F$67)))*N(Mitarbeiter!$E94)/IF(Einstellungen!$C$11="7 Tage",7,5),N('Ist-Stunden'!AC94)+(N(Krankheitstage!AP94)+N(Krankheitstage!BB94))*N($C94))))</f>
        <v/>
      </c>
      <c r="BH94" s="76">
        <f>IF($B94="",0,IF(Einstellungen!$C$10="Ja",MAX(IF(Einstellungen!$C$11="7 Tage",MAX(0,(MIN(DATE(2028,2,0),IF(Mitarbeiter!$D94="",DATE(2028,2,0),Mitarbeiter!$D94),TODAY()))-(MAX(DATE(2028,1,1),Mitarbeiter!$C94))+1),MAX(0,NETWORKDAYS(MAX(DATE(2028,1,1),Mitarbeiter!$C94),MIN(DATE(2028,2,0),IF(Mitarbeiter!$D94="",DATE(2028,2,0),Mitarbeiter!$D94),TODAY()),Einstellungen!$F$13:$F$67)))*N(Mitarbeiter!$E94)/IF(Einstellungen!$C$11="7 Tage",7,5),N('Ist-Stunden'!AD94)),MAX(IF(Einstellungen!$C$11="7 Tage",MAX(0,(MIN(DATE(2028,2,0),IF(Mitarbeiter!$D94="",DATE(2028,2,0),Mitarbeiter!$D94),TODAY()))-(MAX(DATE(2028,1,1),Mitarbeiter!$C94))+1),MAX(0,NETWORKDAYS(MAX(DATE(2028,1,1),Mitarbeiter!$C94),MIN(DATE(2028,2,0),IF(Mitarbeiter!$D94="",DATE(2028,2,0),Mitarbeiter!$D94),TODAY()),Einstellungen!$F$13:$F$67)))*N(Mitarbeiter!$E94)/IF(Einstellungen!$C$11="7 Tage",7,5),N('Ist-Stunden'!AD94)+(N(Krankheitstage!BC94)+N(Krankheitstage!BO94))*N($C94))))</f>
        <v/>
      </c>
      <c r="BI94" s="76">
        <f>IF($B94="",0,IF(Einstellungen!$C$10="Ja",MAX(IF(Einstellungen!$C$11="7 Tage",MAX(0,(MIN(DATE(2028,3,0),IF(Mitarbeiter!$D94="",DATE(2028,3,0),Mitarbeiter!$D94),TODAY()))-(MAX(DATE(2028,2,1),Mitarbeiter!$C94))+1),MAX(0,NETWORKDAYS(MAX(DATE(2028,2,1),Mitarbeiter!$C94),MIN(DATE(2028,3,0),IF(Mitarbeiter!$D94="",DATE(2028,3,0),Mitarbeiter!$D94),TODAY()),Einstellungen!$F$13:$F$67)))*N(Mitarbeiter!$E94)/IF(Einstellungen!$C$11="7 Tage",7,5),N('Ist-Stunden'!AE94)),MAX(IF(Einstellungen!$C$11="7 Tage",MAX(0,(MIN(DATE(2028,3,0),IF(Mitarbeiter!$D94="",DATE(2028,3,0),Mitarbeiter!$D94),TODAY()))-(MAX(DATE(2028,2,1),Mitarbeiter!$C94))+1),MAX(0,NETWORKDAYS(MAX(DATE(2028,2,1),Mitarbeiter!$C94),MIN(DATE(2028,3,0),IF(Mitarbeiter!$D94="",DATE(2028,3,0),Mitarbeiter!$D94),TODAY()),Einstellungen!$F$13:$F$67)))*N(Mitarbeiter!$E94)/IF(Einstellungen!$C$11="7 Tage",7,5),N('Ist-Stunden'!AE94)+(N(Krankheitstage!BD94)+N(Krankheitstage!BP94))*N($C94))))</f>
        <v/>
      </c>
      <c r="BJ94" s="76">
        <f>IF($B94="",0,IF(Einstellungen!$C$10="Ja",MAX(IF(Einstellungen!$C$11="7 Tage",MAX(0,(MIN(DATE(2028,4,0),IF(Mitarbeiter!$D94="",DATE(2028,4,0),Mitarbeiter!$D94),TODAY()))-(MAX(DATE(2028,3,1),Mitarbeiter!$C94))+1),MAX(0,NETWORKDAYS(MAX(DATE(2028,3,1),Mitarbeiter!$C94),MIN(DATE(2028,4,0),IF(Mitarbeiter!$D94="",DATE(2028,4,0),Mitarbeiter!$D94),TODAY()),Einstellungen!$F$13:$F$67)))*N(Mitarbeiter!$E94)/IF(Einstellungen!$C$11="7 Tage",7,5),N('Ist-Stunden'!AF94)),MAX(IF(Einstellungen!$C$11="7 Tage",MAX(0,(MIN(DATE(2028,4,0),IF(Mitarbeiter!$D94="",DATE(2028,4,0),Mitarbeiter!$D94),TODAY()))-(MAX(DATE(2028,3,1),Mitarbeiter!$C94))+1),MAX(0,NETWORKDAYS(MAX(DATE(2028,3,1),Mitarbeiter!$C94),MIN(DATE(2028,4,0),IF(Mitarbeiter!$D94="",DATE(2028,4,0),Mitarbeiter!$D94),TODAY()),Einstellungen!$F$13:$F$67)))*N(Mitarbeiter!$E94)/IF(Einstellungen!$C$11="7 Tage",7,5),N('Ist-Stunden'!AF94)+(N(Krankheitstage!BE94)+N(Krankheitstage!BQ94))*N($C94))))</f>
        <v/>
      </c>
      <c r="BK94" s="76">
        <f>IF($B94="",0,IF(Einstellungen!$C$10="Ja",MAX(IF(Einstellungen!$C$11="7 Tage",MAX(0,(MIN(DATE(2028,5,0),IF(Mitarbeiter!$D94="",DATE(2028,5,0),Mitarbeiter!$D94),TODAY()))-(MAX(DATE(2028,4,1),Mitarbeiter!$C94))+1),MAX(0,NETWORKDAYS(MAX(DATE(2028,4,1),Mitarbeiter!$C94),MIN(DATE(2028,5,0),IF(Mitarbeiter!$D94="",DATE(2028,5,0),Mitarbeiter!$D94),TODAY()),Einstellungen!$F$13:$F$67)))*N(Mitarbeiter!$E94)/IF(Einstellungen!$C$11="7 Tage",7,5),N('Ist-Stunden'!AG94)),MAX(IF(Einstellungen!$C$11="7 Tage",MAX(0,(MIN(DATE(2028,5,0),IF(Mitarbeiter!$D94="",DATE(2028,5,0),Mitarbeiter!$D94),TODAY()))-(MAX(DATE(2028,4,1),Mitarbeiter!$C94))+1),MAX(0,NETWORKDAYS(MAX(DATE(2028,4,1),Mitarbeiter!$C94),MIN(DATE(2028,5,0),IF(Mitarbeiter!$D94="",DATE(2028,5,0),Mitarbeiter!$D94),TODAY()),Einstellungen!$F$13:$F$67)))*N(Mitarbeiter!$E94)/IF(Einstellungen!$C$11="7 Tage",7,5),N('Ist-Stunden'!AG94)+(N(Krankheitstage!BF94)+N(Krankheitstage!BR94))*N($C94))))</f>
        <v/>
      </c>
      <c r="BL94" s="76">
        <f>IF($B94="",0,IF(Einstellungen!$C$10="Ja",MAX(IF(Einstellungen!$C$11="7 Tage",MAX(0,(MIN(DATE(2028,6,0),IF(Mitarbeiter!$D94="",DATE(2028,6,0),Mitarbeiter!$D94),TODAY()))-(MAX(DATE(2028,5,1),Mitarbeiter!$C94))+1),MAX(0,NETWORKDAYS(MAX(DATE(2028,5,1),Mitarbeiter!$C94),MIN(DATE(2028,6,0),IF(Mitarbeiter!$D94="",DATE(2028,6,0),Mitarbeiter!$D94),TODAY()),Einstellungen!$F$13:$F$67)))*N(Mitarbeiter!$E94)/IF(Einstellungen!$C$11="7 Tage",7,5),N('Ist-Stunden'!AH94)),MAX(IF(Einstellungen!$C$11="7 Tage",MAX(0,(MIN(DATE(2028,6,0),IF(Mitarbeiter!$D94="",DATE(2028,6,0),Mitarbeiter!$D94),TODAY()))-(MAX(DATE(2028,5,1),Mitarbeiter!$C94))+1),MAX(0,NETWORKDAYS(MAX(DATE(2028,5,1),Mitarbeiter!$C94),MIN(DATE(2028,6,0),IF(Mitarbeiter!$D94="",DATE(2028,6,0),Mitarbeiter!$D94),TODAY()),Einstellungen!$F$13:$F$67)))*N(Mitarbeiter!$E94)/IF(Einstellungen!$C$11="7 Tage",7,5),N('Ist-Stunden'!AH94)+(N(Krankheitstage!BG94)+N(Krankheitstage!BS94))*N($C94))))</f>
        <v/>
      </c>
      <c r="BM94" s="76">
        <f>IF($B94="",0,IF(Einstellungen!$C$10="Ja",MAX(IF(Einstellungen!$C$11="7 Tage",MAX(0,(MIN(DATE(2028,7,0),IF(Mitarbeiter!$D94="",DATE(2028,7,0),Mitarbeiter!$D94),TODAY()))-(MAX(DATE(2028,6,1),Mitarbeiter!$C94))+1),MAX(0,NETWORKDAYS(MAX(DATE(2028,6,1),Mitarbeiter!$C94),MIN(DATE(2028,7,0),IF(Mitarbeiter!$D94="",DATE(2028,7,0),Mitarbeiter!$D94),TODAY()),Einstellungen!$F$13:$F$67)))*N(Mitarbeiter!$E94)/IF(Einstellungen!$C$11="7 Tage",7,5),N('Ist-Stunden'!AI94)),MAX(IF(Einstellungen!$C$11="7 Tage",MAX(0,(MIN(DATE(2028,7,0),IF(Mitarbeiter!$D94="",DATE(2028,7,0),Mitarbeiter!$D94),TODAY()))-(MAX(DATE(2028,6,1),Mitarbeiter!$C94))+1),MAX(0,NETWORKDAYS(MAX(DATE(2028,6,1),Mitarbeiter!$C94),MIN(DATE(2028,7,0),IF(Mitarbeiter!$D94="",DATE(2028,7,0),Mitarbeiter!$D94),TODAY()),Einstellungen!$F$13:$F$67)))*N(Mitarbeiter!$E94)/IF(Einstellungen!$C$11="7 Tage",7,5),N('Ist-Stunden'!AI94)+(N(Krankheitstage!BH94)+N(Krankheitstage!BT94))*N($C94))))</f>
        <v/>
      </c>
      <c r="BN94" s="76">
        <f>IF($B94="",0,IF(Einstellungen!$C$10="Ja",MAX(IF(Einstellungen!$C$11="7 Tage",MAX(0,(MIN(DATE(2028,8,0),IF(Mitarbeiter!$D94="",DATE(2028,8,0),Mitarbeiter!$D94),TODAY()))-(MAX(DATE(2028,7,1),Mitarbeiter!$C94))+1),MAX(0,NETWORKDAYS(MAX(DATE(2028,7,1),Mitarbeiter!$C94),MIN(DATE(2028,8,0),IF(Mitarbeiter!$D94="",DATE(2028,8,0),Mitarbeiter!$D94),TODAY()),Einstellungen!$F$13:$F$67)))*N(Mitarbeiter!$E94)/IF(Einstellungen!$C$11="7 Tage",7,5),N('Ist-Stunden'!AJ94)),MAX(IF(Einstellungen!$C$11="7 Tage",MAX(0,(MIN(DATE(2028,8,0),IF(Mitarbeiter!$D94="",DATE(2028,8,0),Mitarbeiter!$D94),TODAY()))-(MAX(DATE(2028,7,1),Mitarbeiter!$C94))+1),MAX(0,NETWORKDAYS(MAX(DATE(2028,7,1),Mitarbeiter!$C94),MIN(DATE(2028,8,0),IF(Mitarbeiter!$D94="",DATE(2028,8,0),Mitarbeiter!$D94),TODAY()),Einstellungen!$F$13:$F$67)))*N(Mitarbeiter!$E94)/IF(Einstellungen!$C$11="7 Tage",7,5),N('Ist-Stunden'!AJ94)+(N(Krankheitstage!BI94)+N(Krankheitstage!BU94))*N($C94))))</f>
        <v/>
      </c>
      <c r="BO94" s="76">
        <f>IF($B94="",0,IF(Einstellungen!$C$10="Ja",MAX(IF(Einstellungen!$C$11="7 Tage",MAX(0,(MIN(DATE(2028,9,0),IF(Mitarbeiter!$D94="",DATE(2028,9,0),Mitarbeiter!$D94),TODAY()))-(MAX(DATE(2028,8,1),Mitarbeiter!$C94))+1),MAX(0,NETWORKDAYS(MAX(DATE(2028,8,1),Mitarbeiter!$C94),MIN(DATE(2028,9,0),IF(Mitarbeiter!$D94="",DATE(2028,9,0),Mitarbeiter!$D94),TODAY()),Einstellungen!$F$13:$F$67)))*N(Mitarbeiter!$E94)/IF(Einstellungen!$C$11="7 Tage",7,5),N('Ist-Stunden'!AK94)),MAX(IF(Einstellungen!$C$11="7 Tage",MAX(0,(MIN(DATE(2028,9,0),IF(Mitarbeiter!$D94="",DATE(2028,9,0),Mitarbeiter!$D94),TODAY()))-(MAX(DATE(2028,8,1),Mitarbeiter!$C94))+1),MAX(0,NETWORKDAYS(MAX(DATE(2028,8,1),Mitarbeiter!$C94),MIN(DATE(2028,9,0),IF(Mitarbeiter!$D94="",DATE(2028,9,0),Mitarbeiter!$D94),TODAY()),Einstellungen!$F$13:$F$67)))*N(Mitarbeiter!$E94)/IF(Einstellungen!$C$11="7 Tage",7,5),N('Ist-Stunden'!AK94)+(N(Krankheitstage!BJ94)+N(Krankheitstage!BV94))*N($C94))))</f>
        <v/>
      </c>
      <c r="BP94" s="76">
        <f>IF($B94="",0,IF(Einstellungen!$C$10="Ja",MAX(IF(Einstellungen!$C$11="7 Tage",MAX(0,(MIN(DATE(2028,10,0),IF(Mitarbeiter!$D94="",DATE(2028,10,0),Mitarbeiter!$D94),TODAY()))-(MAX(DATE(2028,9,1),Mitarbeiter!$C94))+1),MAX(0,NETWORKDAYS(MAX(DATE(2028,9,1),Mitarbeiter!$C94),MIN(DATE(2028,10,0),IF(Mitarbeiter!$D94="",DATE(2028,10,0),Mitarbeiter!$D94),TODAY()),Einstellungen!$F$13:$F$67)))*N(Mitarbeiter!$E94)/IF(Einstellungen!$C$11="7 Tage",7,5),N('Ist-Stunden'!AL94)),MAX(IF(Einstellungen!$C$11="7 Tage",MAX(0,(MIN(DATE(2028,10,0),IF(Mitarbeiter!$D94="",DATE(2028,10,0),Mitarbeiter!$D94),TODAY()))-(MAX(DATE(2028,9,1),Mitarbeiter!$C94))+1),MAX(0,NETWORKDAYS(MAX(DATE(2028,9,1),Mitarbeiter!$C94),MIN(DATE(2028,10,0),IF(Mitarbeiter!$D94="",DATE(2028,10,0),Mitarbeiter!$D94),TODAY()),Einstellungen!$F$13:$F$67)))*N(Mitarbeiter!$E94)/IF(Einstellungen!$C$11="7 Tage",7,5),N('Ist-Stunden'!AL94)+(N(Krankheitstage!BK94)+N(Krankheitstage!BW94))*N($C94))))</f>
        <v/>
      </c>
      <c r="BQ94" s="76">
        <f>IF($B94="",0,IF(Einstellungen!$C$10="Ja",MAX(IF(Einstellungen!$C$11="7 Tage",MAX(0,(MIN(DATE(2028,11,0),IF(Mitarbeiter!$D94="",DATE(2028,11,0),Mitarbeiter!$D94),TODAY()))-(MAX(DATE(2028,10,1),Mitarbeiter!$C94))+1),MAX(0,NETWORKDAYS(MAX(DATE(2028,10,1),Mitarbeiter!$C94),MIN(DATE(2028,11,0),IF(Mitarbeiter!$D94="",DATE(2028,11,0),Mitarbeiter!$D94),TODAY()),Einstellungen!$F$13:$F$67)))*N(Mitarbeiter!$E94)/IF(Einstellungen!$C$11="7 Tage",7,5),N('Ist-Stunden'!AM94)),MAX(IF(Einstellungen!$C$11="7 Tage",MAX(0,(MIN(DATE(2028,11,0),IF(Mitarbeiter!$D94="",DATE(2028,11,0),Mitarbeiter!$D94),TODAY()))-(MAX(DATE(2028,10,1),Mitarbeiter!$C94))+1),MAX(0,NETWORKDAYS(MAX(DATE(2028,10,1),Mitarbeiter!$C94),MIN(DATE(2028,11,0),IF(Mitarbeiter!$D94="",DATE(2028,11,0),Mitarbeiter!$D94),TODAY()),Einstellungen!$F$13:$F$67)))*N(Mitarbeiter!$E94)/IF(Einstellungen!$C$11="7 Tage",7,5),N('Ist-Stunden'!AM94)+(N(Krankheitstage!BL94)+N(Krankheitstage!BX94))*N($C94))))</f>
        <v/>
      </c>
      <c r="BR94" s="76">
        <f>IF($B94="",0,IF(Einstellungen!$C$10="Ja",MAX(IF(Einstellungen!$C$11="7 Tage",MAX(0,(MIN(DATE(2028,12,0),IF(Mitarbeiter!$D94="",DATE(2028,12,0),Mitarbeiter!$D94),TODAY()))-(MAX(DATE(2028,11,1),Mitarbeiter!$C94))+1),MAX(0,NETWORKDAYS(MAX(DATE(2028,11,1),Mitarbeiter!$C94),MIN(DATE(2028,12,0),IF(Mitarbeiter!$D94="",DATE(2028,12,0),Mitarbeiter!$D94),TODAY()),Einstellungen!$F$13:$F$67)))*N(Mitarbeiter!$E94)/IF(Einstellungen!$C$11="7 Tage",7,5),N('Ist-Stunden'!AN94)),MAX(IF(Einstellungen!$C$11="7 Tage",MAX(0,(MIN(DATE(2028,12,0),IF(Mitarbeiter!$D94="",DATE(2028,12,0),Mitarbeiter!$D94),TODAY()))-(MAX(DATE(2028,11,1),Mitarbeiter!$C94))+1),MAX(0,NETWORKDAYS(MAX(DATE(2028,11,1),Mitarbeiter!$C94),MIN(DATE(2028,12,0),IF(Mitarbeiter!$D94="",DATE(2028,12,0),Mitarbeiter!$D94),TODAY()),Einstellungen!$F$13:$F$67)))*N(Mitarbeiter!$E94)/IF(Einstellungen!$C$11="7 Tage",7,5),N('Ist-Stunden'!AN94)+(N(Krankheitstage!BM94)+N(Krankheitstage!BY94))*N($C94))))</f>
        <v/>
      </c>
      <c r="BS94" s="76">
        <f>IF($B94="",0,IF(Einstellungen!$C$10="Ja",MAX(IF(Einstellungen!$C$11="7 Tage",MAX(0,(MIN(DATE(2028,13,0),IF(Mitarbeiter!$D94="",DATE(2028,13,0),Mitarbeiter!$D94),TODAY()))-(MAX(DATE(2028,12,1),Mitarbeiter!$C94))+1),MAX(0,NETWORKDAYS(MAX(DATE(2028,12,1),Mitarbeiter!$C94),MIN(DATE(2028,13,0),IF(Mitarbeiter!$D94="",DATE(2028,13,0),Mitarbeiter!$D94),TODAY()),Einstellungen!$F$13:$F$67)))*N(Mitarbeiter!$E94)/IF(Einstellungen!$C$11="7 Tage",7,5),N('Ist-Stunden'!AO94)),MAX(IF(Einstellungen!$C$11="7 Tage",MAX(0,(MIN(DATE(2028,13,0),IF(Mitarbeiter!$D94="",DATE(2028,13,0),Mitarbeiter!$D94),TODAY()))-(MAX(DATE(2028,12,1),Mitarbeiter!$C94))+1),MAX(0,NETWORKDAYS(MAX(DATE(2028,12,1),Mitarbeiter!$C94),MIN(DATE(2028,13,0),IF(Mitarbeiter!$D94="",DATE(2028,13,0),Mitarbeiter!$D94),TODAY()),Einstellungen!$F$13:$F$67)))*N(Mitarbeiter!$E94)/IF(Einstellungen!$C$11="7 Tage",7,5),N('Ist-Stunden'!AO94)+(N(Krankheitstage!BN94)+N(Krankheitstage!BZ94))*N($C94))))</f>
        <v/>
      </c>
      <c r="BT94" s="76">
        <f>IF($B94="",0,IF(Einstellungen!$C$10="Ja",MAX(IF(Einstellungen!$C$11="7 Tage",MAX(0,(MIN(DATE(2029,2,0),IF(Mitarbeiter!$D94="",DATE(2029,2,0),Mitarbeiter!$D94),TODAY()))-(MAX(DATE(2029,1,1),Mitarbeiter!$C94))+1),MAX(0,NETWORKDAYS(MAX(DATE(2029,1,1),Mitarbeiter!$C94),MIN(DATE(2029,2,0),IF(Mitarbeiter!$D94="",DATE(2029,2,0),Mitarbeiter!$D94),TODAY()),Einstellungen!$F$13:$F$67)))*N(Mitarbeiter!$E94)/IF(Einstellungen!$C$11="7 Tage",7,5),N('Ist-Stunden'!AP94)),MAX(IF(Einstellungen!$C$11="7 Tage",MAX(0,(MIN(DATE(2029,2,0),IF(Mitarbeiter!$D94="",DATE(2029,2,0),Mitarbeiter!$D94),TODAY()))-(MAX(DATE(2029,1,1),Mitarbeiter!$C94))+1),MAX(0,NETWORKDAYS(MAX(DATE(2029,1,1),Mitarbeiter!$C94),MIN(DATE(2029,2,0),IF(Mitarbeiter!$D94="",DATE(2029,2,0),Mitarbeiter!$D94),TODAY()),Einstellungen!$F$13:$F$67)))*N(Mitarbeiter!$E94)/IF(Einstellungen!$C$11="7 Tage",7,5),N('Ist-Stunden'!AP94)+(N(Krankheitstage!CA94)+N(Krankheitstage!CM94))*N($C94))))</f>
        <v/>
      </c>
      <c r="BU94" s="76">
        <f>IF($B94="",0,IF(Einstellungen!$C$10="Ja",MAX(IF(Einstellungen!$C$11="7 Tage",MAX(0,(MIN(DATE(2029,3,0),IF(Mitarbeiter!$D94="",DATE(2029,3,0),Mitarbeiter!$D94),TODAY()))-(MAX(DATE(2029,2,1),Mitarbeiter!$C94))+1),MAX(0,NETWORKDAYS(MAX(DATE(2029,2,1),Mitarbeiter!$C94),MIN(DATE(2029,3,0),IF(Mitarbeiter!$D94="",DATE(2029,3,0),Mitarbeiter!$D94),TODAY()),Einstellungen!$F$13:$F$67)))*N(Mitarbeiter!$E94)/IF(Einstellungen!$C$11="7 Tage",7,5),N('Ist-Stunden'!AQ94)),MAX(IF(Einstellungen!$C$11="7 Tage",MAX(0,(MIN(DATE(2029,3,0),IF(Mitarbeiter!$D94="",DATE(2029,3,0),Mitarbeiter!$D94),TODAY()))-(MAX(DATE(2029,2,1),Mitarbeiter!$C94))+1),MAX(0,NETWORKDAYS(MAX(DATE(2029,2,1),Mitarbeiter!$C94),MIN(DATE(2029,3,0),IF(Mitarbeiter!$D94="",DATE(2029,3,0),Mitarbeiter!$D94),TODAY()),Einstellungen!$F$13:$F$67)))*N(Mitarbeiter!$E94)/IF(Einstellungen!$C$11="7 Tage",7,5),N('Ist-Stunden'!AQ94)+(N(Krankheitstage!CB94)+N(Krankheitstage!CN94))*N($C94))))</f>
        <v/>
      </c>
      <c r="BV94" s="76">
        <f>IF($B94="",0,IF(Einstellungen!$C$10="Ja",MAX(IF(Einstellungen!$C$11="7 Tage",MAX(0,(MIN(DATE(2029,4,0),IF(Mitarbeiter!$D94="",DATE(2029,4,0),Mitarbeiter!$D94),TODAY()))-(MAX(DATE(2029,3,1),Mitarbeiter!$C94))+1),MAX(0,NETWORKDAYS(MAX(DATE(2029,3,1),Mitarbeiter!$C94),MIN(DATE(2029,4,0),IF(Mitarbeiter!$D94="",DATE(2029,4,0),Mitarbeiter!$D94),TODAY()),Einstellungen!$F$13:$F$67)))*N(Mitarbeiter!$E94)/IF(Einstellungen!$C$11="7 Tage",7,5),N('Ist-Stunden'!AR94)),MAX(IF(Einstellungen!$C$11="7 Tage",MAX(0,(MIN(DATE(2029,4,0),IF(Mitarbeiter!$D94="",DATE(2029,4,0),Mitarbeiter!$D94),TODAY()))-(MAX(DATE(2029,3,1),Mitarbeiter!$C94))+1),MAX(0,NETWORKDAYS(MAX(DATE(2029,3,1),Mitarbeiter!$C94),MIN(DATE(2029,4,0),IF(Mitarbeiter!$D94="",DATE(2029,4,0),Mitarbeiter!$D94),TODAY()),Einstellungen!$F$13:$F$67)))*N(Mitarbeiter!$E94)/IF(Einstellungen!$C$11="7 Tage",7,5),N('Ist-Stunden'!AR94)+(N(Krankheitstage!CC94)+N(Krankheitstage!CO94))*N($C94))))</f>
        <v/>
      </c>
      <c r="BW94" s="76">
        <f>IF($B94="",0,IF(Einstellungen!$C$10="Ja",MAX(IF(Einstellungen!$C$11="7 Tage",MAX(0,(MIN(DATE(2029,5,0),IF(Mitarbeiter!$D94="",DATE(2029,5,0),Mitarbeiter!$D94),TODAY()))-(MAX(DATE(2029,4,1),Mitarbeiter!$C94))+1),MAX(0,NETWORKDAYS(MAX(DATE(2029,4,1),Mitarbeiter!$C94),MIN(DATE(2029,5,0),IF(Mitarbeiter!$D94="",DATE(2029,5,0),Mitarbeiter!$D94),TODAY()),Einstellungen!$F$13:$F$67)))*N(Mitarbeiter!$E94)/IF(Einstellungen!$C$11="7 Tage",7,5),N('Ist-Stunden'!AS94)),MAX(IF(Einstellungen!$C$11="7 Tage",MAX(0,(MIN(DATE(2029,5,0),IF(Mitarbeiter!$D94="",DATE(2029,5,0),Mitarbeiter!$D94),TODAY()))-(MAX(DATE(2029,4,1),Mitarbeiter!$C94))+1),MAX(0,NETWORKDAYS(MAX(DATE(2029,4,1),Mitarbeiter!$C94),MIN(DATE(2029,5,0),IF(Mitarbeiter!$D94="",DATE(2029,5,0),Mitarbeiter!$D94),TODAY()),Einstellungen!$F$13:$F$67)))*N(Mitarbeiter!$E94)/IF(Einstellungen!$C$11="7 Tage",7,5),N('Ist-Stunden'!AS94)+(N(Krankheitstage!CD94)+N(Krankheitstage!CP94))*N($C94))))</f>
        <v/>
      </c>
      <c r="BX94" s="76">
        <f>IF($B94="",0,IF(Einstellungen!$C$10="Ja",MAX(IF(Einstellungen!$C$11="7 Tage",MAX(0,(MIN(DATE(2029,6,0),IF(Mitarbeiter!$D94="",DATE(2029,6,0),Mitarbeiter!$D94),TODAY()))-(MAX(DATE(2029,5,1),Mitarbeiter!$C94))+1),MAX(0,NETWORKDAYS(MAX(DATE(2029,5,1),Mitarbeiter!$C94),MIN(DATE(2029,6,0),IF(Mitarbeiter!$D94="",DATE(2029,6,0),Mitarbeiter!$D94),TODAY()),Einstellungen!$F$13:$F$67)))*N(Mitarbeiter!$E94)/IF(Einstellungen!$C$11="7 Tage",7,5),N('Ist-Stunden'!AT94)),MAX(IF(Einstellungen!$C$11="7 Tage",MAX(0,(MIN(DATE(2029,6,0),IF(Mitarbeiter!$D94="",DATE(2029,6,0),Mitarbeiter!$D94),TODAY()))-(MAX(DATE(2029,5,1),Mitarbeiter!$C94))+1),MAX(0,NETWORKDAYS(MAX(DATE(2029,5,1),Mitarbeiter!$C94),MIN(DATE(2029,6,0),IF(Mitarbeiter!$D94="",DATE(2029,6,0),Mitarbeiter!$D94),TODAY()),Einstellungen!$F$13:$F$67)))*N(Mitarbeiter!$E94)/IF(Einstellungen!$C$11="7 Tage",7,5),N('Ist-Stunden'!AT94)+(N(Krankheitstage!CE94)+N(Krankheitstage!CQ94))*N($C94))))</f>
        <v/>
      </c>
      <c r="BY94" s="76">
        <f>IF($B94="",0,IF(Einstellungen!$C$10="Ja",MAX(IF(Einstellungen!$C$11="7 Tage",MAX(0,(MIN(DATE(2029,7,0),IF(Mitarbeiter!$D94="",DATE(2029,7,0),Mitarbeiter!$D94),TODAY()))-(MAX(DATE(2029,6,1),Mitarbeiter!$C94))+1),MAX(0,NETWORKDAYS(MAX(DATE(2029,6,1),Mitarbeiter!$C94),MIN(DATE(2029,7,0),IF(Mitarbeiter!$D94="",DATE(2029,7,0),Mitarbeiter!$D94),TODAY()),Einstellungen!$F$13:$F$67)))*N(Mitarbeiter!$E94)/IF(Einstellungen!$C$11="7 Tage",7,5),N('Ist-Stunden'!AU94)),MAX(IF(Einstellungen!$C$11="7 Tage",MAX(0,(MIN(DATE(2029,7,0),IF(Mitarbeiter!$D94="",DATE(2029,7,0),Mitarbeiter!$D94),TODAY()))-(MAX(DATE(2029,6,1),Mitarbeiter!$C94))+1),MAX(0,NETWORKDAYS(MAX(DATE(2029,6,1),Mitarbeiter!$C94),MIN(DATE(2029,7,0),IF(Mitarbeiter!$D94="",DATE(2029,7,0),Mitarbeiter!$D94),TODAY()),Einstellungen!$F$13:$F$67)))*N(Mitarbeiter!$E94)/IF(Einstellungen!$C$11="7 Tage",7,5),N('Ist-Stunden'!AU94)+(N(Krankheitstage!CF94)+N(Krankheitstage!CR94))*N($C94))))</f>
        <v/>
      </c>
      <c r="BZ94" s="76">
        <f>IF($B94="",0,IF(Einstellungen!$C$10="Ja",MAX(IF(Einstellungen!$C$11="7 Tage",MAX(0,(MIN(DATE(2029,8,0),IF(Mitarbeiter!$D94="",DATE(2029,8,0),Mitarbeiter!$D94),TODAY()))-(MAX(DATE(2029,7,1),Mitarbeiter!$C94))+1),MAX(0,NETWORKDAYS(MAX(DATE(2029,7,1),Mitarbeiter!$C94),MIN(DATE(2029,8,0),IF(Mitarbeiter!$D94="",DATE(2029,8,0),Mitarbeiter!$D94),TODAY()),Einstellungen!$F$13:$F$67)))*N(Mitarbeiter!$E94)/IF(Einstellungen!$C$11="7 Tage",7,5),N('Ist-Stunden'!AV94)),MAX(IF(Einstellungen!$C$11="7 Tage",MAX(0,(MIN(DATE(2029,8,0),IF(Mitarbeiter!$D94="",DATE(2029,8,0),Mitarbeiter!$D94),TODAY()))-(MAX(DATE(2029,7,1),Mitarbeiter!$C94))+1),MAX(0,NETWORKDAYS(MAX(DATE(2029,7,1),Mitarbeiter!$C94),MIN(DATE(2029,8,0),IF(Mitarbeiter!$D94="",DATE(2029,8,0),Mitarbeiter!$D94),TODAY()),Einstellungen!$F$13:$F$67)))*N(Mitarbeiter!$E94)/IF(Einstellungen!$C$11="7 Tage",7,5),N('Ist-Stunden'!AV94)+(N(Krankheitstage!CG94)+N(Krankheitstage!CS94))*N($C94))))</f>
        <v/>
      </c>
      <c r="CA94" s="76">
        <f>IF($B94="",0,IF(Einstellungen!$C$10="Ja",MAX(IF(Einstellungen!$C$11="7 Tage",MAX(0,(MIN(DATE(2029,9,0),IF(Mitarbeiter!$D94="",DATE(2029,9,0),Mitarbeiter!$D94),TODAY()))-(MAX(DATE(2029,8,1),Mitarbeiter!$C94))+1),MAX(0,NETWORKDAYS(MAX(DATE(2029,8,1),Mitarbeiter!$C94),MIN(DATE(2029,9,0),IF(Mitarbeiter!$D94="",DATE(2029,9,0),Mitarbeiter!$D94),TODAY()),Einstellungen!$F$13:$F$67)))*N(Mitarbeiter!$E94)/IF(Einstellungen!$C$11="7 Tage",7,5),N('Ist-Stunden'!AW94)),MAX(IF(Einstellungen!$C$11="7 Tage",MAX(0,(MIN(DATE(2029,9,0),IF(Mitarbeiter!$D94="",DATE(2029,9,0),Mitarbeiter!$D94),TODAY()))-(MAX(DATE(2029,8,1),Mitarbeiter!$C94))+1),MAX(0,NETWORKDAYS(MAX(DATE(2029,8,1),Mitarbeiter!$C94),MIN(DATE(2029,9,0),IF(Mitarbeiter!$D94="",DATE(2029,9,0),Mitarbeiter!$D94),TODAY()),Einstellungen!$F$13:$F$67)))*N(Mitarbeiter!$E94)/IF(Einstellungen!$C$11="7 Tage",7,5),N('Ist-Stunden'!AW94)+(N(Krankheitstage!CH94)+N(Krankheitstage!CT94))*N($C94))))</f>
        <v/>
      </c>
      <c r="CB94" s="76">
        <f>IF($B94="",0,IF(Einstellungen!$C$10="Ja",MAX(IF(Einstellungen!$C$11="7 Tage",MAX(0,(MIN(DATE(2029,10,0),IF(Mitarbeiter!$D94="",DATE(2029,10,0),Mitarbeiter!$D94),TODAY()))-(MAX(DATE(2029,9,1),Mitarbeiter!$C94))+1),MAX(0,NETWORKDAYS(MAX(DATE(2029,9,1),Mitarbeiter!$C94),MIN(DATE(2029,10,0),IF(Mitarbeiter!$D94="",DATE(2029,10,0),Mitarbeiter!$D94),TODAY()),Einstellungen!$F$13:$F$67)))*N(Mitarbeiter!$E94)/IF(Einstellungen!$C$11="7 Tage",7,5),N('Ist-Stunden'!AX94)),MAX(IF(Einstellungen!$C$11="7 Tage",MAX(0,(MIN(DATE(2029,10,0),IF(Mitarbeiter!$D94="",DATE(2029,10,0),Mitarbeiter!$D94),TODAY()))-(MAX(DATE(2029,9,1),Mitarbeiter!$C94))+1),MAX(0,NETWORKDAYS(MAX(DATE(2029,9,1),Mitarbeiter!$C94),MIN(DATE(2029,10,0),IF(Mitarbeiter!$D94="",DATE(2029,10,0),Mitarbeiter!$D94),TODAY()),Einstellungen!$F$13:$F$67)))*N(Mitarbeiter!$E94)/IF(Einstellungen!$C$11="7 Tage",7,5),N('Ist-Stunden'!AX94)+(N(Krankheitstage!CI94)+N(Krankheitstage!CU94))*N($C94))))</f>
        <v/>
      </c>
      <c r="CC94" s="76">
        <f>IF($B94="",0,IF(Einstellungen!$C$10="Ja",MAX(IF(Einstellungen!$C$11="7 Tage",MAX(0,(MIN(DATE(2029,11,0),IF(Mitarbeiter!$D94="",DATE(2029,11,0),Mitarbeiter!$D94),TODAY()))-(MAX(DATE(2029,10,1),Mitarbeiter!$C94))+1),MAX(0,NETWORKDAYS(MAX(DATE(2029,10,1),Mitarbeiter!$C94),MIN(DATE(2029,11,0),IF(Mitarbeiter!$D94="",DATE(2029,11,0),Mitarbeiter!$D94),TODAY()),Einstellungen!$F$13:$F$67)))*N(Mitarbeiter!$E94)/IF(Einstellungen!$C$11="7 Tage",7,5),N('Ist-Stunden'!AY94)),MAX(IF(Einstellungen!$C$11="7 Tage",MAX(0,(MIN(DATE(2029,11,0),IF(Mitarbeiter!$D94="",DATE(2029,11,0),Mitarbeiter!$D94),TODAY()))-(MAX(DATE(2029,10,1),Mitarbeiter!$C94))+1),MAX(0,NETWORKDAYS(MAX(DATE(2029,10,1),Mitarbeiter!$C94),MIN(DATE(2029,11,0),IF(Mitarbeiter!$D94="",DATE(2029,11,0),Mitarbeiter!$D94),TODAY()),Einstellungen!$F$13:$F$67)))*N(Mitarbeiter!$E94)/IF(Einstellungen!$C$11="7 Tage",7,5),N('Ist-Stunden'!AY94)+(N(Krankheitstage!CJ94)+N(Krankheitstage!CV94))*N($C94))))</f>
        <v/>
      </c>
      <c r="CD94" s="76">
        <f>IF($B94="",0,IF(Einstellungen!$C$10="Ja",MAX(IF(Einstellungen!$C$11="7 Tage",MAX(0,(MIN(DATE(2029,12,0),IF(Mitarbeiter!$D94="",DATE(2029,12,0),Mitarbeiter!$D94),TODAY()))-(MAX(DATE(2029,11,1),Mitarbeiter!$C94))+1),MAX(0,NETWORKDAYS(MAX(DATE(2029,11,1),Mitarbeiter!$C94),MIN(DATE(2029,12,0),IF(Mitarbeiter!$D94="",DATE(2029,12,0),Mitarbeiter!$D94),TODAY()),Einstellungen!$F$13:$F$67)))*N(Mitarbeiter!$E94)/IF(Einstellungen!$C$11="7 Tage",7,5),N('Ist-Stunden'!AZ94)),MAX(IF(Einstellungen!$C$11="7 Tage",MAX(0,(MIN(DATE(2029,12,0),IF(Mitarbeiter!$D94="",DATE(2029,12,0),Mitarbeiter!$D94),TODAY()))-(MAX(DATE(2029,11,1),Mitarbeiter!$C94))+1),MAX(0,NETWORKDAYS(MAX(DATE(2029,11,1),Mitarbeiter!$C94),MIN(DATE(2029,12,0),IF(Mitarbeiter!$D94="",DATE(2029,12,0),Mitarbeiter!$D94),TODAY()),Einstellungen!$F$13:$F$67)))*N(Mitarbeiter!$E94)/IF(Einstellungen!$C$11="7 Tage",7,5),N('Ist-Stunden'!AZ94)+(N(Krankheitstage!CK94)+N(Krankheitstage!CW94))*N($C94))))</f>
        <v/>
      </c>
      <c r="CE94" s="76">
        <f>IF($B94="",0,IF(Einstellungen!$C$10="Ja",MAX(IF(Einstellungen!$C$11="7 Tage",MAX(0,(MIN(DATE(2029,13,0),IF(Mitarbeiter!$D94="",DATE(2029,13,0),Mitarbeiter!$D94),TODAY()))-(MAX(DATE(2029,12,1),Mitarbeiter!$C94))+1),MAX(0,NETWORKDAYS(MAX(DATE(2029,12,1),Mitarbeiter!$C94),MIN(DATE(2029,13,0),IF(Mitarbeiter!$D94="",DATE(2029,13,0),Mitarbeiter!$D94),TODAY()),Einstellungen!$F$13:$F$67)))*N(Mitarbeiter!$E94)/IF(Einstellungen!$C$11="7 Tage",7,5),N('Ist-Stunden'!BA94)),MAX(IF(Einstellungen!$C$11="7 Tage",MAX(0,(MIN(DATE(2029,13,0),IF(Mitarbeiter!$D94="",DATE(2029,13,0),Mitarbeiter!$D94),TODAY()))-(MAX(DATE(2029,12,1),Mitarbeiter!$C94))+1),MAX(0,NETWORKDAYS(MAX(DATE(2029,12,1),Mitarbeiter!$C94),MIN(DATE(2029,13,0),IF(Mitarbeiter!$D94="",DATE(2029,13,0),Mitarbeiter!$D94),TODAY()),Einstellungen!$F$13:$F$67)))*N(Mitarbeiter!$E94)/IF(Einstellungen!$C$11="7 Tage",7,5),N('Ist-Stunden'!BA94)+(N(Krankheitstage!CL94)+N(Krankheitstage!CX94))*N($C94))))</f>
        <v/>
      </c>
      <c r="CF94" s="76">
        <f>IF($B94="",0,IF(Einstellungen!$C$10="Ja",MAX(IF(Einstellungen!$C$11="7 Tage",MAX(0,(MIN(DATE(2030,2,0),IF(Mitarbeiter!$D94="",DATE(2030,2,0),Mitarbeiter!$D94),TODAY()))-(MAX(DATE(2030,1,1),Mitarbeiter!$C94))+1),MAX(0,NETWORKDAYS(MAX(DATE(2030,1,1),Mitarbeiter!$C94),MIN(DATE(2030,2,0),IF(Mitarbeiter!$D94="",DATE(2030,2,0),Mitarbeiter!$D94),TODAY()),Einstellungen!$F$13:$F$67)))*N(Mitarbeiter!$E94)/IF(Einstellungen!$C$11="7 Tage",7,5),N('Ist-Stunden'!BB94)),MAX(IF(Einstellungen!$C$11="7 Tage",MAX(0,(MIN(DATE(2030,2,0),IF(Mitarbeiter!$D94="",DATE(2030,2,0),Mitarbeiter!$D94),TODAY()))-(MAX(DATE(2030,1,1),Mitarbeiter!$C94))+1),MAX(0,NETWORKDAYS(MAX(DATE(2030,1,1),Mitarbeiter!$C94),MIN(DATE(2030,2,0),IF(Mitarbeiter!$D94="",DATE(2030,2,0),Mitarbeiter!$D94),TODAY()),Einstellungen!$F$13:$F$67)))*N(Mitarbeiter!$E94)/IF(Einstellungen!$C$11="7 Tage",7,5),N('Ist-Stunden'!BB94)+(N(Krankheitstage!CY94)+N(Krankheitstage!DK94))*N($C94))))</f>
        <v/>
      </c>
      <c r="CG94" s="76">
        <f>IF($B94="",0,IF(Einstellungen!$C$10="Ja",MAX(IF(Einstellungen!$C$11="7 Tage",MAX(0,(MIN(DATE(2030,3,0),IF(Mitarbeiter!$D94="",DATE(2030,3,0),Mitarbeiter!$D94),TODAY()))-(MAX(DATE(2030,2,1),Mitarbeiter!$C94))+1),MAX(0,NETWORKDAYS(MAX(DATE(2030,2,1),Mitarbeiter!$C94),MIN(DATE(2030,3,0),IF(Mitarbeiter!$D94="",DATE(2030,3,0),Mitarbeiter!$D94),TODAY()),Einstellungen!$F$13:$F$67)))*N(Mitarbeiter!$E94)/IF(Einstellungen!$C$11="7 Tage",7,5),N('Ist-Stunden'!BC94)),MAX(IF(Einstellungen!$C$11="7 Tage",MAX(0,(MIN(DATE(2030,3,0),IF(Mitarbeiter!$D94="",DATE(2030,3,0),Mitarbeiter!$D94),TODAY()))-(MAX(DATE(2030,2,1),Mitarbeiter!$C94))+1),MAX(0,NETWORKDAYS(MAX(DATE(2030,2,1),Mitarbeiter!$C94),MIN(DATE(2030,3,0),IF(Mitarbeiter!$D94="",DATE(2030,3,0),Mitarbeiter!$D94),TODAY()),Einstellungen!$F$13:$F$67)))*N(Mitarbeiter!$E94)/IF(Einstellungen!$C$11="7 Tage",7,5),N('Ist-Stunden'!BC94)+(N(Krankheitstage!CZ94)+N(Krankheitstage!DL94))*N($C94))))</f>
        <v/>
      </c>
      <c r="CH94" s="76">
        <f>IF($B94="",0,IF(Einstellungen!$C$10="Ja",MAX(IF(Einstellungen!$C$11="7 Tage",MAX(0,(MIN(DATE(2030,4,0),IF(Mitarbeiter!$D94="",DATE(2030,4,0),Mitarbeiter!$D94),TODAY()))-(MAX(DATE(2030,3,1),Mitarbeiter!$C94))+1),MAX(0,NETWORKDAYS(MAX(DATE(2030,3,1),Mitarbeiter!$C94),MIN(DATE(2030,4,0),IF(Mitarbeiter!$D94="",DATE(2030,4,0),Mitarbeiter!$D94),TODAY()),Einstellungen!$F$13:$F$67)))*N(Mitarbeiter!$E94)/IF(Einstellungen!$C$11="7 Tage",7,5),N('Ist-Stunden'!BD94)),MAX(IF(Einstellungen!$C$11="7 Tage",MAX(0,(MIN(DATE(2030,4,0),IF(Mitarbeiter!$D94="",DATE(2030,4,0),Mitarbeiter!$D94),TODAY()))-(MAX(DATE(2030,3,1),Mitarbeiter!$C94))+1),MAX(0,NETWORKDAYS(MAX(DATE(2030,3,1),Mitarbeiter!$C94),MIN(DATE(2030,4,0),IF(Mitarbeiter!$D94="",DATE(2030,4,0),Mitarbeiter!$D94),TODAY()),Einstellungen!$F$13:$F$67)))*N(Mitarbeiter!$E94)/IF(Einstellungen!$C$11="7 Tage",7,5),N('Ist-Stunden'!BD94)+(N(Krankheitstage!DA94)+N(Krankheitstage!DM94))*N($C94))))</f>
        <v/>
      </c>
      <c r="CI94" s="76">
        <f>IF($B94="",0,IF(Einstellungen!$C$10="Ja",MAX(IF(Einstellungen!$C$11="7 Tage",MAX(0,(MIN(DATE(2030,5,0),IF(Mitarbeiter!$D94="",DATE(2030,5,0),Mitarbeiter!$D94),TODAY()))-(MAX(DATE(2030,4,1),Mitarbeiter!$C94))+1),MAX(0,NETWORKDAYS(MAX(DATE(2030,4,1),Mitarbeiter!$C94),MIN(DATE(2030,5,0),IF(Mitarbeiter!$D94="",DATE(2030,5,0),Mitarbeiter!$D94),TODAY()),Einstellungen!$F$13:$F$67)))*N(Mitarbeiter!$E94)/IF(Einstellungen!$C$11="7 Tage",7,5),N('Ist-Stunden'!BE94)),MAX(IF(Einstellungen!$C$11="7 Tage",MAX(0,(MIN(DATE(2030,5,0),IF(Mitarbeiter!$D94="",DATE(2030,5,0),Mitarbeiter!$D94),TODAY()))-(MAX(DATE(2030,4,1),Mitarbeiter!$C94))+1),MAX(0,NETWORKDAYS(MAX(DATE(2030,4,1),Mitarbeiter!$C94),MIN(DATE(2030,5,0),IF(Mitarbeiter!$D94="",DATE(2030,5,0),Mitarbeiter!$D94),TODAY()),Einstellungen!$F$13:$F$67)))*N(Mitarbeiter!$E94)/IF(Einstellungen!$C$11="7 Tage",7,5),N('Ist-Stunden'!BE94)+(N(Krankheitstage!DB94)+N(Krankheitstage!DN94))*N($C94))))</f>
        <v/>
      </c>
      <c r="CJ94" s="76">
        <f>IF($B94="",0,IF(Einstellungen!$C$10="Ja",MAX(IF(Einstellungen!$C$11="7 Tage",MAX(0,(MIN(DATE(2030,6,0),IF(Mitarbeiter!$D94="",DATE(2030,6,0),Mitarbeiter!$D94),TODAY()))-(MAX(DATE(2030,5,1),Mitarbeiter!$C94))+1),MAX(0,NETWORKDAYS(MAX(DATE(2030,5,1),Mitarbeiter!$C94),MIN(DATE(2030,6,0),IF(Mitarbeiter!$D94="",DATE(2030,6,0),Mitarbeiter!$D94),TODAY()),Einstellungen!$F$13:$F$67)))*N(Mitarbeiter!$E94)/IF(Einstellungen!$C$11="7 Tage",7,5),N('Ist-Stunden'!BF94)),MAX(IF(Einstellungen!$C$11="7 Tage",MAX(0,(MIN(DATE(2030,6,0),IF(Mitarbeiter!$D94="",DATE(2030,6,0),Mitarbeiter!$D94),TODAY()))-(MAX(DATE(2030,5,1),Mitarbeiter!$C94))+1),MAX(0,NETWORKDAYS(MAX(DATE(2030,5,1),Mitarbeiter!$C94),MIN(DATE(2030,6,0),IF(Mitarbeiter!$D94="",DATE(2030,6,0),Mitarbeiter!$D94),TODAY()),Einstellungen!$F$13:$F$67)))*N(Mitarbeiter!$E94)/IF(Einstellungen!$C$11="7 Tage",7,5),N('Ist-Stunden'!BF94)+(N(Krankheitstage!DC94)+N(Krankheitstage!DO94))*N($C94))))</f>
        <v/>
      </c>
      <c r="CK94" s="76">
        <f>IF($B94="",0,IF(Einstellungen!$C$10="Ja",MAX(IF(Einstellungen!$C$11="7 Tage",MAX(0,(MIN(DATE(2030,7,0),IF(Mitarbeiter!$D94="",DATE(2030,7,0),Mitarbeiter!$D94),TODAY()))-(MAX(DATE(2030,6,1),Mitarbeiter!$C94))+1),MAX(0,NETWORKDAYS(MAX(DATE(2030,6,1),Mitarbeiter!$C94),MIN(DATE(2030,7,0),IF(Mitarbeiter!$D94="",DATE(2030,7,0),Mitarbeiter!$D94),TODAY()),Einstellungen!$F$13:$F$67)))*N(Mitarbeiter!$E94)/IF(Einstellungen!$C$11="7 Tage",7,5),N('Ist-Stunden'!BG94)),MAX(IF(Einstellungen!$C$11="7 Tage",MAX(0,(MIN(DATE(2030,7,0),IF(Mitarbeiter!$D94="",DATE(2030,7,0),Mitarbeiter!$D94),TODAY()))-(MAX(DATE(2030,6,1),Mitarbeiter!$C94))+1),MAX(0,NETWORKDAYS(MAX(DATE(2030,6,1),Mitarbeiter!$C94),MIN(DATE(2030,7,0),IF(Mitarbeiter!$D94="",DATE(2030,7,0),Mitarbeiter!$D94),TODAY()),Einstellungen!$F$13:$F$67)))*N(Mitarbeiter!$E94)/IF(Einstellungen!$C$11="7 Tage",7,5),N('Ist-Stunden'!BG94)+(N(Krankheitstage!DD94)+N(Krankheitstage!DP94))*N($C94))))</f>
        <v/>
      </c>
      <c r="CL94" s="76">
        <f>IF($B94="",0,IF(Einstellungen!$C$10="Ja",MAX(IF(Einstellungen!$C$11="7 Tage",MAX(0,(MIN(DATE(2030,8,0),IF(Mitarbeiter!$D94="",DATE(2030,8,0),Mitarbeiter!$D94),TODAY()))-(MAX(DATE(2030,7,1),Mitarbeiter!$C94))+1),MAX(0,NETWORKDAYS(MAX(DATE(2030,7,1),Mitarbeiter!$C94),MIN(DATE(2030,8,0),IF(Mitarbeiter!$D94="",DATE(2030,8,0),Mitarbeiter!$D94),TODAY()),Einstellungen!$F$13:$F$67)))*N(Mitarbeiter!$E94)/IF(Einstellungen!$C$11="7 Tage",7,5),N('Ist-Stunden'!BH94)),MAX(IF(Einstellungen!$C$11="7 Tage",MAX(0,(MIN(DATE(2030,8,0),IF(Mitarbeiter!$D94="",DATE(2030,8,0),Mitarbeiter!$D94),TODAY()))-(MAX(DATE(2030,7,1),Mitarbeiter!$C94))+1),MAX(0,NETWORKDAYS(MAX(DATE(2030,7,1),Mitarbeiter!$C94),MIN(DATE(2030,8,0),IF(Mitarbeiter!$D94="",DATE(2030,8,0),Mitarbeiter!$D94),TODAY()),Einstellungen!$F$13:$F$67)))*N(Mitarbeiter!$E94)/IF(Einstellungen!$C$11="7 Tage",7,5),N('Ist-Stunden'!BH94)+(N(Krankheitstage!DE94)+N(Krankheitstage!DQ94))*N($C94))))</f>
        <v/>
      </c>
      <c r="CM94" s="76">
        <f>IF($B94="",0,IF(Einstellungen!$C$10="Ja",MAX(IF(Einstellungen!$C$11="7 Tage",MAX(0,(MIN(DATE(2030,9,0),IF(Mitarbeiter!$D94="",DATE(2030,9,0),Mitarbeiter!$D94),TODAY()))-(MAX(DATE(2030,8,1),Mitarbeiter!$C94))+1),MAX(0,NETWORKDAYS(MAX(DATE(2030,8,1),Mitarbeiter!$C94),MIN(DATE(2030,9,0),IF(Mitarbeiter!$D94="",DATE(2030,9,0),Mitarbeiter!$D94),TODAY()),Einstellungen!$F$13:$F$67)))*N(Mitarbeiter!$E94)/IF(Einstellungen!$C$11="7 Tage",7,5),N('Ist-Stunden'!BI94)),MAX(IF(Einstellungen!$C$11="7 Tage",MAX(0,(MIN(DATE(2030,9,0),IF(Mitarbeiter!$D94="",DATE(2030,9,0),Mitarbeiter!$D94),TODAY()))-(MAX(DATE(2030,8,1),Mitarbeiter!$C94))+1),MAX(0,NETWORKDAYS(MAX(DATE(2030,8,1),Mitarbeiter!$C94),MIN(DATE(2030,9,0),IF(Mitarbeiter!$D94="",DATE(2030,9,0),Mitarbeiter!$D94),TODAY()),Einstellungen!$F$13:$F$67)))*N(Mitarbeiter!$E94)/IF(Einstellungen!$C$11="7 Tage",7,5),N('Ist-Stunden'!BI94)+(N(Krankheitstage!DF94)+N(Krankheitstage!DR94))*N($C94))))</f>
        <v/>
      </c>
      <c r="CN94" s="76">
        <f>IF($B94="",0,IF(Einstellungen!$C$10="Ja",MAX(IF(Einstellungen!$C$11="7 Tage",MAX(0,(MIN(DATE(2030,10,0),IF(Mitarbeiter!$D94="",DATE(2030,10,0),Mitarbeiter!$D94),TODAY()))-(MAX(DATE(2030,9,1),Mitarbeiter!$C94))+1),MAX(0,NETWORKDAYS(MAX(DATE(2030,9,1),Mitarbeiter!$C94),MIN(DATE(2030,10,0),IF(Mitarbeiter!$D94="",DATE(2030,10,0),Mitarbeiter!$D94),TODAY()),Einstellungen!$F$13:$F$67)))*N(Mitarbeiter!$E94)/IF(Einstellungen!$C$11="7 Tage",7,5),N('Ist-Stunden'!BJ94)),MAX(IF(Einstellungen!$C$11="7 Tage",MAX(0,(MIN(DATE(2030,10,0),IF(Mitarbeiter!$D94="",DATE(2030,10,0),Mitarbeiter!$D94),TODAY()))-(MAX(DATE(2030,9,1),Mitarbeiter!$C94))+1),MAX(0,NETWORKDAYS(MAX(DATE(2030,9,1),Mitarbeiter!$C94),MIN(DATE(2030,10,0),IF(Mitarbeiter!$D94="",DATE(2030,10,0),Mitarbeiter!$D94),TODAY()),Einstellungen!$F$13:$F$67)))*N(Mitarbeiter!$E94)/IF(Einstellungen!$C$11="7 Tage",7,5),N('Ist-Stunden'!BJ94)+(N(Krankheitstage!DG94)+N(Krankheitstage!DS94))*N($C94))))</f>
        <v/>
      </c>
      <c r="CO94" s="76">
        <f>IF($B94="",0,IF(Einstellungen!$C$10="Ja",MAX(IF(Einstellungen!$C$11="7 Tage",MAX(0,(MIN(DATE(2030,11,0),IF(Mitarbeiter!$D94="",DATE(2030,11,0),Mitarbeiter!$D94),TODAY()))-(MAX(DATE(2030,10,1),Mitarbeiter!$C94))+1),MAX(0,NETWORKDAYS(MAX(DATE(2030,10,1),Mitarbeiter!$C94),MIN(DATE(2030,11,0),IF(Mitarbeiter!$D94="",DATE(2030,11,0),Mitarbeiter!$D94),TODAY()),Einstellungen!$F$13:$F$67)))*N(Mitarbeiter!$E94)/IF(Einstellungen!$C$11="7 Tage",7,5),N('Ist-Stunden'!BK94)),MAX(IF(Einstellungen!$C$11="7 Tage",MAX(0,(MIN(DATE(2030,11,0),IF(Mitarbeiter!$D94="",DATE(2030,11,0),Mitarbeiter!$D94),TODAY()))-(MAX(DATE(2030,10,1),Mitarbeiter!$C94))+1),MAX(0,NETWORKDAYS(MAX(DATE(2030,10,1),Mitarbeiter!$C94),MIN(DATE(2030,11,0),IF(Mitarbeiter!$D94="",DATE(2030,11,0),Mitarbeiter!$D94),TODAY()),Einstellungen!$F$13:$F$67)))*N(Mitarbeiter!$E94)/IF(Einstellungen!$C$11="7 Tage",7,5),N('Ist-Stunden'!BK94)+(N(Krankheitstage!DH94)+N(Krankheitstage!DT94))*N($C94))))</f>
        <v/>
      </c>
      <c r="CP94" s="76">
        <f>IF($B94="",0,IF(Einstellungen!$C$10="Ja",MAX(IF(Einstellungen!$C$11="7 Tage",MAX(0,(MIN(DATE(2030,12,0),IF(Mitarbeiter!$D94="",DATE(2030,12,0),Mitarbeiter!$D94),TODAY()))-(MAX(DATE(2030,11,1),Mitarbeiter!$C94))+1),MAX(0,NETWORKDAYS(MAX(DATE(2030,11,1),Mitarbeiter!$C94),MIN(DATE(2030,12,0),IF(Mitarbeiter!$D94="",DATE(2030,12,0),Mitarbeiter!$D94),TODAY()),Einstellungen!$F$13:$F$67)))*N(Mitarbeiter!$E94)/IF(Einstellungen!$C$11="7 Tage",7,5),N('Ist-Stunden'!BL94)),MAX(IF(Einstellungen!$C$11="7 Tage",MAX(0,(MIN(DATE(2030,12,0),IF(Mitarbeiter!$D94="",DATE(2030,12,0),Mitarbeiter!$D94),TODAY()))-(MAX(DATE(2030,11,1),Mitarbeiter!$C94))+1),MAX(0,NETWORKDAYS(MAX(DATE(2030,11,1),Mitarbeiter!$C94),MIN(DATE(2030,12,0),IF(Mitarbeiter!$D94="",DATE(2030,12,0),Mitarbeiter!$D94),TODAY()),Einstellungen!$F$13:$F$67)))*N(Mitarbeiter!$E94)/IF(Einstellungen!$C$11="7 Tage",7,5),N('Ist-Stunden'!BL94)+(N(Krankheitstage!DI94)+N(Krankheitstage!DU94))*N($C94))))</f>
        <v/>
      </c>
      <c r="CQ94" s="76">
        <f>IF($B94="",0,IF(Einstellungen!$C$10="Ja",MAX(IF(Einstellungen!$C$11="7 Tage",MAX(0,(MIN(DATE(2030,13,0),IF(Mitarbeiter!$D94="",DATE(2030,13,0),Mitarbeiter!$D94),TODAY()))-(MAX(DATE(2030,12,1),Mitarbeiter!$C94))+1),MAX(0,NETWORKDAYS(MAX(DATE(2030,12,1),Mitarbeiter!$C94),MIN(DATE(2030,13,0),IF(Mitarbeiter!$D94="",DATE(2030,13,0),Mitarbeiter!$D94),TODAY()),Einstellungen!$F$13:$F$67)))*N(Mitarbeiter!$E94)/IF(Einstellungen!$C$11="7 Tage",7,5),N('Ist-Stunden'!BM94)),MAX(IF(Einstellungen!$C$11="7 Tage",MAX(0,(MIN(DATE(2030,13,0),IF(Mitarbeiter!$D94="",DATE(2030,13,0),Mitarbeiter!$D94),TODAY()))-(MAX(DATE(2030,12,1),Mitarbeiter!$C94))+1),MAX(0,NETWORKDAYS(MAX(DATE(2030,12,1),Mitarbeiter!$C94),MIN(DATE(2030,13,0),IF(Mitarbeiter!$D94="",DATE(2030,13,0),Mitarbeiter!$D94),TODAY()),Einstellungen!$F$13:$F$67)))*N(Mitarbeiter!$E94)/IF(Einstellungen!$C$11="7 Tage",7,5),N('Ist-Stunden'!BM94)+(N(Krankheitstage!DJ94)+N(Krankheitstage!DV94))*N($C94))))</f>
        <v/>
      </c>
    </row>
    <row r="95">
      <c r="A95" s="73">
        <f>IF(Mitarbeiter!B95="","",Mitarbeiter!A95)</f>
        <v/>
      </c>
      <c r="B95" s="6">
        <f>IF(Mitarbeiter!B95="","",Mitarbeiter!B95)</f>
        <v/>
      </c>
      <c r="C95" s="74">
        <f>IF(Mitarbeiter!B95="","",Mitarbeiter!F95)</f>
        <v/>
      </c>
      <c r="D95" s="75">
        <f>N(INDEX(Krankheitstage!$G95:$DV95,1,(Einstellungen!$C$3-2026)*24+1))</f>
        <v/>
      </c>
      <c r="E95" s="75">
        <f>N(INDEX(Krankheitstage!$G95:$DV95,1,(Einstellungen!$C$3-2026)*24+2))</f>
        <v/>
      </c>
      <c r="F95" s="75">
        <f>N(INDEX(Krankheitstage!$G95:$DV95,1,(Einstellungen!$C$3-2026)*24+3))</f>
        <v/>
      </c>
      <c r="G95" s="75">
        <f>N(INDEX(Krankheitstage!$G95:$DV95,1,(Einstellungen!$C$3-2026)*24+4))</f>
        <v/>
      </c>
      <c r="H95" s="75">
        <f>N(INDEX(Krankheitstage!$G95:$DV95,1,(Einstellungen!$C$3-2026)*24+5))</f>
        <v/>
      </c>
      <c r="I95" s="75">
        <f>N(INDEX(Krankheitstage!$G95:$DV95,1,(Einstellungen!$C$3-2026)*24+6))</f>
        <v/>
      </c>
      <c r="J95" s="75">
        <f>N(INDEX(Krankheitstage!$G95:$DV95,1,(Einstellungen!$C$3-2026)*24+7))</f>
        <v/>
      </c>
      <c r="K95" s="75">
        <f>N(INDEX(Krankheitstage!$G95:$DV95,1,(Einstellungen!$C$3-2026)*24+8))</f>
        <v/>
      </c>
      <c r="L95" s="75">
        <f>N(INDEX(Krankheitstage!$G95:$DV95,1,(Einstellungen!$C$3-2026)*24+9))</f>
        <v/>
      </c>
      <c r="M95" s="75">
        <f>N(INDEX(Krankheitstage!$G95:$DV95,1,(Einstellungen!$C$3-2026)*24+10))</f>
        <v/>
      </c>
      <c r="N95" s="75">
        <f>N(INDEX(Krankheitstage!$G95:$DV95,1,(Einstellungen!$C$3-2026)*24+11))</f>
        <v/>
      </c>
      <c r="O95" s="75">
        <f>N(INDEX(Krankheitstage!$G95:$DV95,1,(Einstellungen!$C$3-2026)*24+12))</f>
        <v/>
      </c>
      <c r="P95" s="75">
        <f>IF($B95="","",SUM(D95:O95))</f>
        <v/>
      </c>
      <c r="Q95" s="75">
        <f>N(INDEX(Krankheitstage!$G95:$DV95,1,(Einstellungen!$C$3-2026)*24+13))</f>
        <v/>
      </c>
      <c r="R95" s="75">
        <f>N(INDEX(Krankheitstage!$G95:$DV95,1,(Einstellungen!$C$3-2026)*24+14))</f>
        <v/>
      </c>
      <c r="S95" s="75">
        <f>N(INDEX(Krankheitstage!$G95:$DV95,1,(Einstellungen!$C$3-2026)*24+15))</f>
        <v/>
      </c>
      <c r="T95" s="75">
        <f>N(INDEX(Krankheitstage!$G95:$DV95,1,(Einstellungen!$C$3-2026)*24+16))</f>
        <v/>
      </c>
      <c r="U95" s="75">
        <f>N(INDEX(Krankheitstage!$G95:$DV95,1,(Einstellungen!$C$3-2026)*24+17))</f>
        <v/>
      </c>
      <c r="V95" s="75">
        <f>N(INDEX(Krankheitstage!$G95:$DV95,1,(Einstellungen!$C$3-2026)*24+18))</f>
        <v/>
      </c>
      <c r="W95" s="75">
        <f>N(INDEX(Krankheitstage!$G95:$DV95,1,(Einstellungen!$C$3-2026)*24+19))</f>
        <v/>
      </c>
      <c r="X95" s="75">
        <f>N(INDEX(Krankheitstage!$G95:$DV95,1,(Einstellungen!$C$3-2026)*24+20))</f>
        <v/>
      </c>
      <c r="Y95" s="75">
        <f>N(INDEX(Krankheitstage!$G95:$DV95,1,(Einstellungen!$C$3-2026)*24+21))</f>
        <v/>
      </c>
      <c r="Z95" s="75">
        <f>N(INDEX(Krankheitstage!$G95:$DV95,1,(Einstellungen!$C$3-2026)*24+22))</f>
        <v/>
      </c>
      <c r="AA95" s="75">
        <f>N(INDEX(Krankheitstage!$G95:$DV95,1,(Einstellungen!$C$3-2026)*24+23))</f>
        <v/>
      </c>
      <c r="AB95" s="75">
        <f>N(INDEX(Krankheitstage!$G95:$DV95,1,(Einstellungen!$C$3-2026)*24+24))</f>
        <v/>
      </c>
      <c r="AC95" s="75">
        <f>IF($B95="","",SUM(Q95:AB95))</f>
        <v/>
      </c>
      <c r="AD95" s="75">
        <f>IF($B95="","",SUM(P95,AC95))</f>
        <v/>
      </c>
      <c r="AE95" s="76">
        <f>IF($B95="","",AD95*N(C95))</f>
        <v/>
      </c>
      <c r="AF95" s="75">
        <f>IF($B95="","",Krankheitstage!E95)</f>
        <v/>
      </c>
      <c r="AG95" s="76">
        <f>IF($B95="","",AF95*N(C95))</f>
        <v/>
      </c>
      <c r="AH95" s="76">
        <f>IF($B95="","",INDEX($AJ95:$CQ95,1,(Einstellungen!$C$3-2026)*12+1)+INDEX($AJ95:$CQ95,1,(Einstellungen!$C$3-2026)*12+2)+INDEX($AJ95:$CQ95,1,(Einstellungen!$C$3-2026)*12+3)+INDEX($AJ95:$CQ95,1,(Einstellungen!$C$3-2026)*12+4)+INDEX($AJ95:$CQ95,1,(Einstellungen!$C$3-2026)*12+5)+INDEX($AJ95:$CQ95,1,(Einstellungen!$C$3-2026)*12+6)+INDEX($AJ95:$CQ95,1,(Einstellungen!$C$3-2026)*12+7)+INDEX($AJ95:$CQ95,1,(Einstellungen!$C$3-2026)*12+8)+INDEX($AJ95:$CQ95,1,(Einstellungen!$C$3-2026)*12+9)+INDEX($AJ95:$CQ95,1,(Einstellungen!$C$3-2026)*12+10)+INDEX($AJ95:$CQ95,1,(Einstellungen!$C$3-2026)*12+11)+INDEX($AJ95:$CQ95,1,(Einstellungen!$C$3-2026)*12+12))</f>
        <v/>
      </c>
      <c r="AI95" s="76">
        <f>IF($B95="","",SUM($AJ95:$CQ95))</f>
        <v/>
      </c>
      <c r="AJ95" s="76">
        <f>IF($B95="",0,IF(Einstellungen!$C$10="Ja",MAX(IF(Einstellungen!$C$11="7 Tage",MAX(0,(MIN(DATE(2026,2,0),IF(Mitarbeiter!$D95="",DATE(2026,2,0),Mitarbeiter!$D95),TODAY()))-(MAX(DATE(2026,1,1),Mitarbeiter!$C95))+1),MAX(0,NETWORKDAYS(MAX(DATE(2026,1,1),Mitarbeiter!$C95),MIN(DATE(2026,2,0),IF(Mitarbeiter!$D95="",DATE(2026,2,0),Mitarbeiter!$D95),TODAY()),Einstellungen!$F$13:$F$67)))*N(Mitarbeiter!$E95)/IF(Einstellungen!$C$11="7 Tage",7,5),N('Ist-Stunden'!F95)),MAX(IF(Einstellungen!$C$11="7 Tage",MAX(0,(MIN(DATE(2026,2,0),IF(Mitarbeiter!$D95="",DATE(2026,2,0),Mitarbeiter!$D95),TODAY()))-(MAX(DATE(2026,1,1),Mitarbeiter!$C95))+1),MAX(0,NETWORKDAYS(MAX(DATE(2026,1,1),Mitarbeiter!$C95),MIN(DATE(2026,2,0),IF(Mitarbeiter!$D95="",DATE(2026,2,0),Mitarbeiter!$D95),TODAY()),Einstellungen!$F$13:$F$67)))*N(Mitarbeiter!$E95)/IF(Einstellungen!$C$11="7 Tage",7,5),N('Ist-Stunden'!F95)+(N(Krankheitstage!G95)+N(Krankheitstage!S95))*N($C95))))</f>
        <v/>
      </c>
      <c r="AK95" s="76">
        <f>IF($B95="",0,IF(Einstellungen!$C$10="Ja",MAX(IF(Einstellungen!$C$11="7 Tage",MAX(0,(MIN(DATE(2026,3,0),IF(Mitarbeiter!$D95="",DATE(2026,3,0),Mitarbeiter!$D95),TODAY()))-(MAX(DATE(2026,2,1),Mitarbeiter!$C95))+1),MAX(0,NETWORKDAYS(MAX(DATE(2026,2,1),Mitarbeiter!$C95),MIN(DATE(2026,3,0),IF(Mitarbeiter!$D95="",DATE(2026,3,0),Mitarbeiter!$D95),TODAY()),Einstellungen!$F$13:$F$67)))*N(Mitarbeiter!$E95)/IF(Einstellungen!$C$11="7 Tage",7,5),N('Ist-Stunden'!G95)),MAX(IF(Einstellungen!$C$11="7 Tage",MAX(0,(MIN(DATE(2026,3,0),IF(Mitarbeiter!$D95="",DATE(2026,3,0),Mitarbeiter!$D95),TODAY()))-(MAX(DATE(2026,2,1),Mitarbeiter!$C95))+1),MAX(0,NETWORKDAYS(MAX(DATE(2026,2,1),Mitarbeiter!$C95),MIN(DATE(2026,3,0),IF(Mitarbeiter!$D95="",DATE(2026,3,0),Mitarbeiter!$D95),TODAY()),Einstellungen!$F$13:$F$67)))*N(Mitarbeiter!$E95)/IF(Einstellungen!$C$11="7 Tage",7,5),N('Ist-Stunden'!G95)+(N(Krankheitstage!H95)+N(Krankheitstage!T95))*N($C95))))</f>
        <v/>
      </c>
      <c r="AL95" s="76">
        <f>IF($B95="",0,IF(Einstellungen!$C$10="Ja",MAX(IF(Einstellungen!$C$11="7 Tage",MAX(0,(MIN(DATE(2026,4,0),IF(Mitarbeiter!$D95="",DATE(2026,4,0),Mitarbeiter!$D95),TODAY()))-(MAX(DATE(2026,3,1),Mitarbeiter!$C95))+1),MAX(0,NETWORKDAYS(MAX(DATE(2026,3,1),Mitarbeiter!$C95),MIN(DATE(2026,4,0),IF(Mitarbeiter!$D95="",DATE(2026,4,0),Mitarbeiter!$D95),TODAY()),Einstellungen!$F$13:$F$67)))*N(Mitarbeiter!$E95)/IF(Einstellungen!$C$11="7 Tage",7,5),N('Ist-Stunden'!H95)),MAX(IF(Einstellungen!$C$11="7 Tage",MAX(0,(MIN(DATE(2026,4,0),IF(Mitarbeiter!$D95="",DATE(2026,4,0),Mitarbeiter!$D95),TODAY()))-(MAX(DATE(2026,3,1),Mitarbeiter!$C95))+1),MAX(0,NETWORKDAYS(MAX(DATE(2026,3,1),Mitarbeiter!$C95),MIN(DATE(2026,4,0),IF(Mitarbeiter!$D95="",DATE(2026,4,0),Mitarbeiter!$D95),TODAY()),Einstellungen!$F$13:$F$67)))*N(Mitarbeiter!$E95)/IF(Einstellungen!$C$11="7 Tage",7,5),N('Ist-Stunden'!H95)+(N(Krankheitstage!I95)+N(Krankheitstage!U95))*N($C95))))</f>
        <v/>
      </c>
      <c r="AM95" s="76">
        <f>IF($B95="",0,IF(Einstellungen!$C$10="Ja",MAX(IF(Einstellungen!$C$11="7 Tage",MAX(0,(MIN(DATE(2026,5,0),IF(Mitarbeiter!$D95="",DATE(2026,5,0),Mitarbeiter!$D95),TODAY()))-(MAX(DATE(2026,4,1),Mitarbeiter!$C95))+1),MAX(0,NETWORKDAYS(MAX(DATE(2026,4,1),Mitarbeiter!$C95),MIN(DATE(2026,5,0),IF(Mitarbeiter!$D95="",DATE(2026,5,0),Mitarbeiter!$D95),TODAY()),Einstellungen!$F$13:$F$67)))*N(Mitarbeiter!$E95)/IF(Einstellungen!$C$11="7 Tage",7,5),N('Ist-Stunden'!I95)),MAX(IF(Einstellungen!$C$11="7 Tage",MAX(0,(MIN(DATE(2026,5,0),IF(Mitarbeiter!$D95="",DATE(2026,5,0),Mitarbeiter!$D95),TODAY()))-(MAX(DATE(2026,4,1),Mitarbeiter!$C95))+1),MAX(0,NETWORKDAYS(MAX(DATE(2026,4,1),Mitarbeiter!$C95),MIN(DATE(2026,5,0),IF(Mitarbeiter!$D95="",DATE(2026,5,0),Mitarbeiter!$D95),TODAY()),Einstellungen!$F$13:$F$67)))*N(Mitarbeiter!$E95)/IF(Einstellungen!$C$11="7 Tage",7,5),N('Ist-Stunden'!I95)+(N(Krankheitstage!J95)+N(Krankheitstage!V95))*N($C95))))</f>
        <v/>
      </c>
      <c r="AN95" s="76">
        <f>IF($B95="",0,IF(Einstellungen!$C$10="Ja",MAX(IF(Einstellungen!$C$11="7 Tage",MAX(0,(MIN(DATE(2026,6,0),IF(Mitarbeiter!$D95="",DATE(2026,6,0),Mitarbeiter!$D95),TODAY()))-(MAX(DATE(2026,5,1),Mitarbeiter!$C95))+1),MAX(0,NETWORKDAYS(MAX(DATE(2026,5,1),Mitarbeiter!$C95),MIN(DATE(2026,6,0),IF(Mitarbeiter!$D95="",DATE(2026,6,0),Mitarbeiter!$D95),TODAY()),Einstellungen!$F$13:$F$67)))*N(Mitarbeiter!$E95)/IF(Einstellungen!$C$11="7 Tage",7,5),N('Ist-Stunden'!J95)),MAX(IF(Einstellungen!$C$11="7 Tage",MAX(0,(MIN(DATE(2026,6,0),IF(Mitarbeiter!$D95="",DATE(2026,6,0),Mitarbeiter!$D95),TODAY()))-(MAX(DATE(2026,5,1),Mitarbeiter!$C95))+1),MAX(0,NETWORKDAYS(MAX(DATE(2026,5,1),Mitarbeiter!$C95),MIN(DATE(2026,6,0),IF(Mitarbeiter!$D95="",DATE(2026,6,0),Mitarbeiter!$D95),TODAY()),Einstellungen!$F$13:$F$67)))*N(Mitarbeiter!$E95)/IF(Einstellungen!$C$11="7 Tage",7,5),N('Ist-Stunden'!J95)+(N(Krankheitstage!K95)+N(Krankheitstage!W95))*N($C95))))</f>
        <v/>
      </c>
      <c r="AO95" s="76">
        <f>IF($B95="",0,IF(Einstellungen!$C$10="Ja",MAX(IF(Einstellungen!$C$11="7 Tage",MAX(0,(MIN(DATE(2026,7,0),IF(Mitarbeiter!$D95="",DATE(2026,7,0),Mitarbeiter!$D95),TODAY()))-(MAX(DATE(2026,6,1),Mitarbeiter!$C95))+1),MAX(0,NETWORKDAYS(MAX(DATE(2026,6,1),Mitarbeiter!$C95),MIN(DATE(2026,7,0),IF(Mitarbeiter!$D95="",DATE(2026,7,0),Mitarbeiter!$D95),TODAY()),Einstellungen!$F$13:$F$67)))*N(Mitarbeiter!$E95)/IF(Einstellungen!$C$11="7 Tage",7,5),N('Ist-Stunden'!K95)),MAX(IF(Einstellungen!$C$11="7 Tage",MAX(0,(MIN(DATE(2026,7,0),IF(Mitarbeiter!$D95="",DATE(2026,7,0),Mitarbeiter!$D95),TODAY()))-(MAX(DATE(2026,6,1),Mitarbeiter!$C95))+1),MAX(0,NETWORKDAYS(MAX(DATE(2026,6,1),Mitarbeiter!$C95),MIN(DATE(2026,7,0),IF(Mitarbeiter!$D95="",DATE(2026,7,0),Mitarbeiter!$D95),TODAY()),Einstellungen!$F$13:$F$67)))*N(Mitarbeiter!$E95)/IF(Einstellungen!$C$11="7 Tage",7,5),N('Ist-Stunden'!K95)+(N(Krankheitstage!L95)+N(Krankheitstage!X95))*N($C95))))</f>
        <v/>
      </c>
      <c r="AP95" s="76">
        <f>IF($B95="",0,IF(Einstellungen!$C$10="Ja",MAX(IF(Einstellungen!$C$11="7 Tage",MAX(0,(MIN(DATE(2026,8,0),IF(Mitarbeiter!$D95="",DATE(2026,8,0),Mitarbeiter!$D95),TODAY()))-(MAX(DATE(2026,7,1),Mitarbeiter!$C95))+1),MAX(0,NETWORKDAYS(MAX(DATE(2026,7,1),Mitarbeiter!$C95),MIN(DATE(2026,8,0),IF(Mitarbeiter!$D95="",DATE(2026,8,0),Mitarbeiter!$D95),TODAY()),Einstellungen!$F$13:$F$67)))*N(Mitarbeiter!$E95)/IF(Einstellungen!$C$11="7 Tage",7,5),N('Ist-Stunden'!L95)),MAX(IF(Einstellungen!$C$11="7 Tage",MAX(0,(MIN(DATE(2026,8,0),IF(Mitarbeiter!$D95="",DATE(2026,8,0),Mitarbeiter!$D95),TODAY()))-(MAX(DATE(2026,7,1),Mitarbeiter!$C95))+1),MAX(0,NETWORKDAYS(MAX(DATE(2026,7,1),Mitarbeiter!$C95),MIN(DATE(2026,8,0),IF(Mitarbeiter!$D95="",DATE(2026,8,0),Mitarbeiter!$D95),TODAY()),Einstellungen!$F$13:$F$67)))*N(Mitarbeiter!$E95)/IF(Einstellungen!$C$11="7 Tage",7,5),N('Ist-Stunden'!L95)+(N(Krankheitstage!M95)+N(Krankheitstage!Y95))*N($C95))))</f>
        <v/>
      </c>
      <c r="AQ95" s="76">
        <f>IF($B95="",0,IF(Einstellungen!$C$10="Ja",MAX(IF(Einstellungen!$C$11="7 Tage",MAX(0,(MIN(DATE(2026,9,0),IF(Mitarbeiter!$D95="",DATE(2026,9,0),Mitarbeiter!$D95),TODAY()))-(MAX(DATE(2026,8,1),Mitarbeiter!$C95))+1),MAX(0,NETWORKDAYS(MAX(DATE(2026,8,1),Mitarbeiter!$C95),MIN(DATE(2026,9,0),IF(Mitarbeiter!$D95="",DATE(2026,9,0),Mitarbeiter!$D95),TODAY()),Einstellungen!$F$13:$F$67)))*N(Mitarbeiter!$E95)/IF(Einstellungen!$C$11="7 Tage",7,5),N('Ist-Stunden'!M95)),MAX(IF(Einstellungen!$C$11="7 Tage",MAX(0,(MIN(DATE(2026,9,0),IF(Mitarbeiter!$D95="",DATE(2026,9,0),Mitarbeiter!$D95),TODAY()))-(MAX(DATE(2026,8,1),Mitarbeiter!$C95))+1),MAX(0,NETWORKDAYS(MAX(DATE(2026,8,1),Mitarbeiter!$C95),MIN(DATE(2026,9,0),IF(Mitarbeiter!$D95="",DATE(2026,9,0),Mitarbeiter!$D95),TODAY()),Einstellungen!$F$13:$F$67)))*N(Mitarbeiter!$E95)/IF(Einstellungen!$C$11="7 Tage",7,5),N('Ist-Stunden'!M95)+(N(Krankheitstage!N95)+N(Krankheitstage!Z95))*N($C95))))</f>
        <v/>
      </c>
      <c r="AR95" s="76">
        <f>IF($B95="",0,IF(Einstellungen!$C$10="Ja",MAX(IF(Einstellungen!$C$11="7 Tage",MAX(0,(MIN(DATE(2026,10,0),IF(Mitarbeiter!$D95="",DATE(2026,10,0),Mitarbeiter!$D95),TODAY()))-(MAX(DATE(2026,9,1),Mitarbeiter!$C95))+1),MAX(0,NETWORKDAYS(MAX(DATE(2026,9,1),Mitarbeiter!$C95),MIN(DATE(2026,10,0),IF(Mitarbeiter!$D95="",DATE(2026,10,0),Mitarbeiter!$D95),TODAY()),Einstellungen!$F$13:$F$67)))*N(Mitarbeiter!$E95)/IF(Einstellungen!$C$11="7 Tage",7,5),N('Ist-Stunden'!N95)),MAX(IF(Einstellungen!$C$11="7 Tage",MAX(0,(MIN(DATE(2026,10,0),IF(Mitarbeiter!$D95="",DATE(2026,10,0),Mitarbeiter!$D95),TODAY()))-(MAX(DATE(2026,9,1),Mitarbeiter!$C95))+1),MAX(0,NETWORKDAYS(MAX(DATE(2026,9,1),Mitarbeiter!$C95),MIN(DATE(2026,10,0),IF(Mitarbeiter!$D95="",DATE(2026,10,0),Mitarbeiter!$D95),TODAY()),Einstellungen!$F$13:$F$67)))*N(Mitarbeiter!$E95)/IF(Einstellungen!$C$11="7 Tage",7,5),N('Ist-Stunden'!N95)+(N(Krankheitstage!O95)+N(Krankheitstage!AA95))*N($C95))))</f>
        <v/>
      </c>
      <c r="AS95" s="76">
        <f>IF($B95="",0,IF(Einstellungen!$C$10="Ja",MAX(IF(Einstellungen!$C$11="7 Tage",MAX(0,(MIN(DATE(2026,11,0),IF(Mitarbeiter!$D95="",DATE(2026,11,0),Mitarbeiter!$D95),TODAY()))-(MAX(DATE(2026,10,1),Mitarbeiter!$C95))+1),MAX(0,NETWORKDAYS(MAX(DATE(2026,10,1),Mitarbeiter!$C95),MIN(DATE(2026,11,0),IF(Mitarbeiter!$D95="",DATE(2026,11,0),Mitarbeiter!$D95),TODAY()),Einstellungen!$F$13:$F$67)))*N(Mitarbeiter!$E95)/IF(Einstellungen!$C$11="7 Tage",7,5),N('Ist-Stunden'!O95)),MAX(IF(Einstellungen!$C$11="7 Tage",MAX(0,(MIN(DATE(2026,11,0),IF(Mitarbeiter!$D95="",DATE(2026,11,0),Mitarbeiter!$D95),TODAY()))-(MAX(DATE(2026,10,1),Mitarbeiter!$C95))+1),MAX(0,NETWORKDAYS(MAX(DATE(2026,10,1),Mitarbeiter!$C95),MIN(DATE(2026,11,0),IF(Mitarbeiter!$D95="",DATE(2026,11,0),Mitarbeiter!$D95),TODAY()),Einstellungen!$F$13:$F$67)))*N(Mitarbeiter!$E95)/IF(Einstellungen!$C$11="7 Tage",7,5),N('Ist-Stunden'!O95)+(N(Krankheitstage!P95)+N(Krankheitstage!AB95))*N($C95))))</f>
        <v/>
      </c>
      <c r="AT95" s="76">
        <f>IF($B95="",0,IF(Einstellungen!$C$10="Ja",MAX(IF(Einstellungen!$C$11="7 Tage",MAX(0,(MIN(DATE(2026,12,0),IF(Mitarbeiter!$D95="",DATE(2026,12,0),Mitarbeiter!$D95),TODAY()))-(MAX(DATE(2026,11,1),Mitarbeiter!$C95))+1),MAX(0,NETWORKDAYS(MAX(DATE(2026,11,1),Mitarbeiter!$C95),MIN(DATE(2026,12,0),IF(Mitarbeiter!$D95="",DATE(2026,12,0),Mitarbeiter!$D95),TODAY()),Einstellungen!$F$13:$F$67)))*N(Mitarbeiter!$E95)/IF(Einstellungen!$C$11="7 Tage",7,5),N('Ist-Stunden'!P95)),MAX(IF(Einstellungen!$C$11="7 Tage",MAX(0,(MIN(DATE(2026,12,0),IF(Mitarbeiter!$D95="",DATE(2026,12,0),Mitarbeiter!$D95),TODAY()))-(MAX(DATE(2026,11,1),Mitarbeiter!$C95))+1),MAX(0,NETWORKDAYS(MAX(DATE(2026,11,1),Mitarbeiter!$C95),MIN(DATE(2026,12,0),IF(Mitarbeiter!$D95="",DATE(2026,12,0),Mitarbeiter!$D95),TODAY()),Einstellungen!$F$13:$F$67)))*N(Mitarbeiter!$E95)/IF(Einstellungen!$C$11="7 Tage",7,5),N('Ist-Stunden'!P95)+(N(Krankheitstage!Q95)+N(Krankheitstage!AC95))*N($C95))))</f>
        <v/>
      </c>
      <c r="AU95" s="76">
        <f>IF($B95="",0,IF(Einstellungen!$C$10="Ja",MAX(IF(Einstellungen!$C$11="7 Tage",MAX(0,(MIN(DATE(2026,13,0),IF(Mitarbeiter!$D95="",DATE(2026,13,0),Mitarbeiter!$D95),TODAY()))-(MAX(DATE(2026,12,1),Mitarbeiter!$C95))+1),MAX(0,NETWORKDAYS(MAX(DATE(2026,12,1),Mitarbeiter!$C95),MIN(DATE(2026,13,0),IF(Mitarbeiter!$D95="",DATE(2026,13,0),Mitarbeiter!$D95),TODAY()),Einstellungen!$F$13:$F$67)))*N(Mitarbeiter!$E95)/IF(Einstellungen!$C$11="7 Tage",7,5),N('Ist-Stunden'!Q95)),MAX(IF(Einstellungen!$C$11="7 Tage",MAX(0,(MIN(DATE(2026,13,0),IF(Mitarbeiter!$D95="",DATE(2026,13,0),Mitarbeiter!$D95),TODAY()))-(MAX(DATE(2026,12,1),Mitarbeiter!$C95))+1),MAX(0,NETWORKDAYS(MAX(DATE(2026,12,1),Mitarbeiter!$C95),MIN(DATE(2026,13,0),IF(Mitarbeiter!$D95="",DATE(2026,13,0),Mitarbeiter!$D95),TODAY()),Einstellungen!$F$13:$F$67)))*N(Mitarbeiter!$E95)/IF(Einstellungen!$C$11="7 Tage",7,5),N('Ist-Stunden'!Q95)+(N(Krankheitstage!R95)+N(Krankheitstage!AD95))*N($C95))))</f>
        <v/>
      </c>
      <c r="AV95" s="76">
        <f>IF($B95="",0,IF(Einstellungen!$C$10="Ja",MAX(IF(Einstellungen!$C$11="7 Tage",MAX(0,(MIN(DATE(2027,2,0),IF(Mitarbeiter!$D95="",DATE(2027,2,0),Mitarbeiter!$D95),TODAY()))-(MAX(DATE(2027,1,1),Mitarbeiter!$C95))+1),MAX(0,NETWORKDAYS(MAX(DATE(2027,1,1),Mitarbeiter!$C95),MIN(DATE(2027,2,0),IF(Mitarbeiter!$D95="",DATE(2027,2,0),Mitarbeiter!$D95),TODAY()),Einstellungen!$F$13:$F$67)))*N(Mitarbeiter!$E95)/IF(Einstellungen!$C$11="7 Tage",7,5),N('Ist-Stunden'!R95)),MAX(IF(Einstellungen!$C$11="7 Tage",MAX(0,(MIN(DATE(2027,2,0),IF(Mitarbeiter!$D95="",DATE(2027,2,0),Mitarbeiter!$D95),TODAY()))-(MAX(DATE(2027,1,1),Mitarbeiter!$C95))+1),MAX(0,NETWORKDAYS(MAX(DATE(2027,1,1),Mitarbeiter!$C95),MIN(DATE(2027,2,0),IF(Mitarbeiter!$D95="",DATE(2027,2,0),Mitarbeiter!$D95),TODAY()),Einstellungen!$F$13:$F$67)))*N(Mitarbeiter!$E95)/IF(Einstellungen!$C$11="7 Tage",7,5),N('Ist-Stunden'!R95)+(N(Krankheitstage!AE95)+N(Krankheitstage!AQ95))*N($C95))))</f>
        <v/>
      </c>
      <c r="AW95" s="76">
        <f>IF($B95="",0,IF(Einstellungen!$C$10="Ja",MAX(IF(Einstellungen!$C$11="7 Tage",MAX(0,(MIN(DATE(2027,3,0),IF(Mitarbeiter!$D95="",DATE(2027,3,0),Mitarbeiter!$D95),TODAY()))-(MAX(DATE(2027,2,1),Mitarbeiter!$C95))+1),MAX(0,NETWORKDAYS(MAX(DATE(2027,2,1),Mitarbeiter!$C95),MIN(DATE(2027,3,0),IF(Mitarbeiter!$D95="",DATE(2027,3,0),Mitarbeiter!$D95),TODAY()),Einstellungen!$F$13:$F$67)))*N(Mitarbeiter!$E95)/IF(Einstellungen!$C$11="7 Tage",7,5),N('Ist-Stunden'!S95)),MAX(IF(Einstellungen!$C$11="7 Tage",MAX(0,(MIN(DATE(2027,3,0),IF(Mitarbeiter!$D95="",DATE(2027,3,0),Mitarbeiter!$D95),TODAY()))-(MAX(DATE(2027,2,1),Mitarbeiter!$C95))+1),MAX(0,NETWORKDAYS(MAX(DATE(2027,2,1),Mitarbeiter!$C95),MIN(DATE(2027,3,0),IF(Mitarbeiter!$D95="",DATE(2027,3,0),Mitarbeiter!$D95),TODAY()),Einstellungen!$F$13:$F$67)))*N(Mitarbeiter!$E95)/IF(Einstellungen!$C$11="7 Tage",7,5),N('Ist-Stunden'!S95)+(N(Krankheitstage!AF95)+N(Krankheitstage!AR95))*N($C95))))</f>
        <v/>
      </c>
      <c r="AX95" s="76">
        <f>IF($B95="",0,IF(Einstellungen!$C$10="Ja",MAX(IF(Einstellungen!$C$11="7 Tage",MAX(0,(MIN(DATE(2027,4,0),IF(Mitarbeiter!$D95="",DATE(2027,4,0),Mitarbeiter!$D95),TODAY()))-(MAX(DATE(2027,3,1),Mitarbeiter!$C95))+1),MAX(0,NETWORKDAYS(MAX(DATE(2027,3,1),Mitarbeiter!$C95),MIN(DATE(2027,4,0),IF(Mitarbeiter!$D95="",DATE(2027,4,0),Mitarbeiter!$D95),TODAY()),Einstellungen!$F$13:$F$67)))*N(Mitarbeiter!$E95)/IF(Einstellungen!$C$11="7 Tage",7,5),N('Ist-Stunden'!T95)),MAX(IF(Einstellungen!$C$11="7 Tage",MAX(0,(MIN(DATE(2027,4,0),IF(Mitarbeiter!$D95="",DATE(2027,4,0),Mitarbeiter!$D95),TODAY()))-(MAX(DATE(2027,3,1),Mitarbeiter!$C95))+1),MAX(0,NETWORKDAYS(MAX(DATE(2027,3,1),Mitarbeiter!$C95),MIN(DATE(2027,4,0),IF(Mitarbeiter!$D95="",DATE(2027,4,0),Mitarbeiter!$D95),TODAY()),Einstellungen!$F$13:$F$67)))*N(Mitarbeiter!$E95)/IF(Einstellungen!$C$11="7 Tage",7,5),N('Ist-Stunden'!T95)+(N(Krankheitstage!AG95)+N(Krankheitstage!AS95))*N($C95))))</f>
        <v/>
      </c>
      <c r="AY95" s="76">
        <f>IF($B95="",0,IF(Einstellungen!$C$10="Ja",MAX(IF(Einstellungen!$C$11="7 Tage",MAX(0,(MIN(DATE(2027,5,0),IF(Mitarbeiter!$D95="",DATE(2027,5,0),Mitarbeiter!$D95),TODAY()))-(MAX(DATE(2027,4,1),Mitarbeiter!$C95))+1),MAX(0,NETWORKDAYS(MAX(DATE(2027,4,1),Mitarbeiter!$C95),MIN(DATE(2027,5,0),IF(Mitarbeiter!$D95="",DATE(2027,5,0),Mitarbeiter!$D95),TODAY()),Einstellungen!$F$13:$F$67)))*N(Mitarbeiter!$E95)/IF(Einstellungen!$C$11="7 Tage",7,5),N('Ist-Stunden'!U95)),MAX(IF(Einstellungen!$C$11="7 Tage",MAX(0,(MIN(DATE(2027,5,0),IF(Mitarbeiter!$D95="",DATE(2027,5,0),Mitarbeiter!$D95),TODAY()))-(MAX(DATE(2027,4,1),Mitarbeiter!$C95))+1),MAX(0,NETWORKDAYS(MAX(DATE(2027,4,1),Mitarbeiter!$C95),MIN(DATE(2027,5,0),IF(Mitarbeiter!$D95="",DATE(2027,5,0),Mitarbeiter!$D95),TODAY()),Einstellungen!$F$13:$F$67)))*N(Mitarbeiter!$E95)/IF(Einstellungen!$C$11="7 Tage",7,5),N('Ist-Stunden'!U95)+(N(Krankheitstage!AH95)+N(Krankheitstage!AT95))*N($C95))))</f>
        <v/>
      </c>
      <c r="AZ95" s="76">
        <f>IF($B95="",0,IF(Einstellungen!$C$10="Ja",MAX(IF(Einstellungen!$C$11="7 Tage",MAX(0,(MIN(DATE(2027,6,0),IF(Mitarbeiter!$D95="",DATE(2027,6,0),Mitarbeiter!$D95),TODAY()))-(MAX(DATE(2027,5,1),Mitarbeiter!$C95))+1),MAX(0,NETWORKDAYS(MAX(DATE(2027,5,1),Mitarbeiter!$C95),MIN(DATE(2027,6,0),IF(Mitarbeiter!$D95="",DATE(2027,6,0),Mitarbeiter!$D95),TODAY()),Einstellungen!$F$13:$F$67)))*N(Mitarbeiter!$E95)/IF(Einstellungen!$C$11="7 Tage",7,5),N('Ist-Stunden'!V95)),MAX(IF(Einstellungen!$C$11="7 Tage",MAX(0,(MIN(DATE(2027,6,0),IF(Mitarbeiter!$D95="",DATE(2027,6,0),Mitarbeiter!$D95),TODAY()))-(MAX(DATE(2027,5,1),Mitarbeiter!$C95))+1),MAX(0,NETWORKDAYS(MAX(DATE(2027,5,1),Mitarbeiter!$C95),MIN(DATE(2027,6,0),IF(Mitarbeiter!$D95="",DATE(2027,6,0),Mitarbeiter!$D95),TODAY()),Einstellungen!$F$13:$F$67)))*N(Mitarbeiter!$E95)/IF(Einstellungen!$C$11="7 Tage",7,5),N('Ist-Stunden'!V95)+(N(Krankheitstage!AI95)+N(Krankheitstage!AU95))*N($C95))))</f>
        <v/>
      </c>
      <c r="BA95" s="76">
        <f>IF($B95="",0,IF(Einstellungen!$C$10="Ja",MAX(IF(Einstellungen!$C$11="7 Tage",MAX(0,(MIN(DATE(2027,7,0),IF(Mitarbeiter!$D95="",DATE(2027,7,0),Mitarbeiter!$D95),TODAY()))-(MAX(DATE(2027,6,1),Mitarbeiter!$C95))+1),MAX(0,NETWORKDAYS(MAX(DATE(2027,6,1),Mitarbeiter!$C95),MIN(DATE(2027,7,0),IF(Mitarbeiter!$D95="",DATE(2027,7,0),Mitarbeiter!$D95),TODAY()),Einstellungen!$F$13:$F$67)))*N(Mitarbeiter!$E95)/IF(Einstellungen!$C$11="7 Tage",7,5),N('Ist-Stunden'!W95)),MAX(IF(Einstellungen!$C$11="7 Tage",MAX(0,(MIN(DATE(2027,7,0),IF(Mitarbeiter!$D95="",DATE(2027,7,0),Mitarbeiter!$D95),TODAY()))-(MAX(DATE(2027,6,1),Mitarbeiter!$C95))+1),MAX(0,NETWORKDAYS(MAX(DATE(2027,6,1),Mitarbeiter!$C95),MIN(DATE(2027,7,0),IF(Mitarbeiter!$D95="",DATE(2027,7,0),Mitarbeiter!$D95),TODAY()),Einstellungen!$F$13:$F$67)))*N(Mitarbeiter!$E95)/IF(Einstellungen!$C$11="7 Tage",7,5),N('Ist-Stunden'!W95)+(N(Krankheitstage!AJ95)+N(Krankheitstage!AV95))*N($C95))))</f>
        <v/>
      </c>
      <c r="BB95" s="76">
        <f>IF($B95="",0,IF(Einstellungen!$C$10="Ja",MAX(IF(Einstellungen!$C$11="7 Tage",MAX(0,(MIN(DATE(2027,8,0),IF(Mitarbeiter!$D95="",DATE(2027,8,0),Mitarbeiter!$D95),TODAY()))-(MAX(DATE(2027,7,1),Mitarbeiter!$C95))+1),MAX(0,NETWORKDAYS(MAX(DATE(2027,7,1),Mitarbeiter!$C95),MIN(DATE(2027,8,0),IF(Mitarbeiter!$D95="",DATE(2027,8,0),Mitarbeiter!$D95),TODAY()),Einstellungen!$F$13:$F$67)))*N(Mitarbeiter!$E95)/IF(Einstellungen!$C$11="7 Tage",7,5),N('Ist-Stunden'!X95)),MAX(IF(Einstellungen!$C$11="7 Tage",MAX(0,(MIN(DATE(2027,8,0),IF(Mitarbeiter!$D95="",DATE(2027,8,0),Mitarbeiter!$D95),TODAY()))-(MAX(DATE(2027,7,1),Mitarbeiter!$C95))+1),MAX(0,NETWORKDAYS(MAX(DATE(2027,7,1),Mitarbeiter!$C95),MIN(DATE(2027,8,0),IF(Mitarbeiter!$D95="",DATE(2027,8,0),Mitarbeiter!$D95),TODAY()),Einstellungen!$F$13:$F$67)))*N(Mitarbeiter!$E95)/IF(Einstellungen!$C$11="7 Tage",7,5),N('Ist-Stunden'!X95)+(N(Krankheitstage!AK95)+N(Krankheitstage!AW95))*N($C95))))</f>
        <v/>
      </c>
      <c r="BC95" s="76">
        <f>IF($B95="",0,IF(Einstellungen!$C$10="Ja",MAX(IF(Einstellungen!$C$11="7 Tage",MAX(0,(MIN(DATE(2027,9,0),IF(Mitarbeiter!$D95="",DATE(2027,9,0),Mitarbeiter!$D95),TODAY()))-(MAX(DATE(2027,8,1),Mitarbeiter!$C95))+1),MAX(0,NETWORKDAYS(MAX(DATE(2027,8,1),Mitarbeiter!$C95),MIN(DATE(2027,9,0),IF(Mitarbeiter!$D95="",DATE(2027,9,0),Mitarbeiter!$D95),TODAY()),Einstellungen!$F$13:$F$67)))*N(Mitarbeiter!$E95)/IF(Einstellungen!$C$11="7 Tage",7,5),N('Ist-Stunden'!Y95)),MAX(IF(Einstellungen!$C$11="7 Tage",MAX(0,(MIN(DATE(2027,9,0),IF(Mitarbeiter!$D95="",DATE(2027,9,0),Mitarbeiter!$D95),TODAY()))-(MAX(DATE(2027,8,1),Mitarbeiter!$C95))+1),MAX(0,NETWORKDAYS(MAX(DATE(2027,8,1),Mitarbeiter!$C95),MIN(DATE(2027,9,0),IF(Mitarbeiter!$D95="",DATE(2027,9,0),Mitarbeiter!$D95),TODAY()),Einstellungen!$F$13:$F$67)))*N(Mitarbeiter!$E95)/IF(Einstellungen!$C$11="7 Tage",7,5),N('Ist-Stunden'!Y95)+(N(Krankheitstage!AL95)+N(Krankheitstage!AX95))*N($C95))))</f>
        <v/>
      </c>
      <c r="BD95" s="76">
        <f>IF($B95="",0,IF(Einstellungen!$C$10="Ja",MAX(IF(Einstellungen!$C$11="7 Tage",MAX(0,(MIN(DATE(2027,10,0),IF(Mitarbeiter!$D95="",DATE(2027,10,0),Mitarbeiter!$D95),TODAY()))-(MAX(DATE(2027,9,1),Mitarbeiter!$C95))+1),MAX(0,NETWORKDAYS(MAX(DATE(2027,9,1),Mitarbeiter!$C95),MIN(DATE(2027,10,0),IF(Mitarbeiter!$D95="",DATE(2027,10,0),Mitarbeiter!$D95),TODAY()),Einstellungen!$F$13:$F$67)))*N(Mitarbeiter!$E95)/IF(Einstellungen!$C$11="7 Tage",7,5),N('Ist-Stunden'!Z95)),MAX(IF(Einstellungen!$C$11="7 Tage",MAX(0,(MIN(DATE(2027,10,0),IF(Mitarbeiter!$D95="",DATE(2027,10,0),Mitarbeiter!$D95),TODAY()))-(MAX(DATE(2027,9,1),Mitarbeiter!$C95))+1),MAX(0,NETWORKDAYS(MAX(DATE(2027,9,1),Mitarbeiter!$C95),MIN(DATE(2027,10,0),IF(Mitarbeiter!$D95="",DATE(2027,10,0),Mitarbeiter!$D95),TODAY()),Einstellungen!$F$13:$F$67)))*N(Mitarbeiter!$E95)/IF(Einstellungen!$C$11="7 Tage",7,5),N('Ist-Stunden'!Z95)+(N(Krankheitstage!AM95)+N(Krankheitstage!AY95))*N($C95))))</f>
        <v/>
      </c>
      <c r="BE95" s="76">
        <f>IF($B95="",0,IF(Einstellungen!$C$10="Ja",MAX(IF(Einstellungen!$C$11="7 Tage",MAX(0,(MIN(DATE(2027,11,0),IF(Mitarbeiter!$D95="",DATE(2027,11,0),Mitarbeiter!$D95),TODAY()))-(MAX(DATE(2027,10,1),Mitarbeiter!$C95))+1),MAX(0,NETWORKDAYS(MAX(DATE(2027,10,1),Mitarbeiter!$C95),MIN(DATE(2027,11,0),IF(Mitarbeiter!$D95="",DATE(2027,11,0),Mitarbeiter!$D95),TODAY()),Einstellungen!$F$13:$F$67)))*N(Mitarbeiter!$E95)/IF(Einstellungen!$C$11="7 Tage",7,5),N('Ist-Stunden'!AA95)),MAX(IF(Einstellungen!$C$11="7 Tage",MAX(0,(MIN(DATE(2027,11,0),IF(Mitarbeiter!$D95="",DATE(2027,11,0),Mitarbeiter!$D95),TODAY()))-(MAX(DATE(2027,10,1),Mitarbeiter!$C95))+1),MAX(0,NETWORKDAYS(MAX(DATE(2027,10,1),Mitarbeiter!$C95),MIN(DATE(2027,11,0),IF(Mitarbeiter!$D95="",DATE(2027,11,0),Mitarbeiter!$D95),TODAY()),Einstellungen!$F$13:$F$67)))*N(Mitarbeiter!$E95)/IF(Einstellungen!$C$11="7 Tage",7,5),N('Ist-Stunden'!AA95)+(N(Krankheitstage!AN95)+N(Krankheitstage!AZ95))*N($C95))))</f>
        <v/>
      </c>
      <c r="BF95" s="76">
        <f>IF($B95="",0,IF(Einstellungen!$C$10="Ja",MAX(IF(Einstellungen!$C$11="7 Tage",MAX(0,(MIN(DATE(2027,12,0),IF(Mitarbeiter!$D95="",DATE(2027,12,0),Mitarbeiter!$D95),TODAY()))-(MAX(DATE(2027,11,1),Mitarbeiter!$C95))+1),MAX(0,NETWORKDAYS(MAX(DATE(2027,11,1),Mitarbeiter!$C95),MIN(DATE(2027,12,0),IF(Mitarbeiter!$D95="",DATE(2027,12,0),Mitarbeiter!$D95),TODAY()),Einstellungen!$F$13:$F$67)))*N(Mitarbeiter!$E95)/IF(Einstellungen!$C$11="7 Tage",7,5),N('Ist-Stunden'!AB95)),MAX(IF(Einstellungen!$C$11="7 Tage",MAX(0,(MIN(DATE(2027,12,0),IF(Mitarbeiter!$D95="",DATE(2027,12,0),Mitarbeiter!$D95),TODAY()))-(MAX(DATE(2027,11,1),Mitarbeiter!$C95))+1),MAX(0,NETWORKDAYS(MAX(DATE(2027,11,1),Mitarbeiter!$C95),MIN(DATE(2027,12,0),IF(Mitarbeiter!$D95="",DATE(2027,12,0),Mitarbeiter!$D95),TODAY()),Einstellungen!$F$13:$F$67)))*N(Mitarbeiter!$E95)/IF(Einstellungen!$C$11="7 Tage",7,5),N('Ist-Stunden'!AB95)+(N(Krankheitstage!AO95)+N(Krankheitstage!BA95))*N($C95))))</f>
        <v/>
      </c>
      <c r="BG95" s="76">
        <f>IF($B95="",0,IF(Einstellungen!$C$10="Ja",MAX(IF(Einstellungen!$C$11="7 Tage",MAX(0,(MIN(DATE(2027,13,0),IF(Mitarbeiter!$D95="",DATE(2027,13,0),Mitarbeiter!$D95),TODAY()))-(MAX(DATE(2027,12,1),Mitarbeiter!$C95))+1),MAX(0,NETWORKDAYS(MAX(DATE(2027,12,1),Mitarbeiter!$C95),MIN(DATE(2027,13,0),IF(Mitarbeiter!$D95="",DATE(2027,13,0),Mitarbeiter!$D95),TODAY()),Einstellungen!$F$13:$F$67)))*N(Mitarbeiter!$E95)/IF(Einstellungen!$C$11="7 Tage",7,5),N('Ist-Stunden'!AC95)),MAX(IF(Einstellungen!$C$11="7 Tage",MAX(0,(MIN(DATE(2027,13,0),IF(Mitarbeiter!$D95="",DATE(2027,13,0),Mitarbeiter!$D95),TODAY()))-(MAX(DATE(2027,12,1),Mitarbeiter!$C95))+1),MAX(0,NETWORKDAYS(MAX(DATE(2027,12,1),Mitarbeiter!$C95),MIN(DATE(2027,13,0),IF(Mitarbeiter!$D95="",DATE(2027,13,0),Mitarbeiter!$D95),TODAY()),Einstellungen!$F$13:$F$67)))*N(Mitarbeiter!$E95)/IF(Einstellungen!$C$11="7 Tage",7,5),N('Ist-Stunden'!AC95)+(N(Krankheitstage!AP95)+N(Krankheitstage!BB95))*N($C95))))</f>
        <v/>
      </c>
      <c r="BH95" s="76">
        <f>IF($B95="",0,IF(Einstellungen!$C$10="Ja",MAX(IF(Einstellungen!$C$11="7 Tage",MAX(0,(MIN(DATE(2028,2,0),IF(Mitarbeiter!$D95="",DATE(2028,2,0),Mitarbeiter!$D95),TODAY()))-(MAX(DATE(2028,1,1),Mitarbeiter!$C95))+1),MAX(0,NETWORKDAYS(MAX(DATE(2028,1,1),Mitarbeiter!$C95),MIN(DATE(2028,2,0),IF(Mitarbeiter!$D95="",DATE(2028,2,0),Mitarbeiter!$D95),TODAY()),Einstellungen!$F$13:$F$67)))*N(Mitarbeiter!$E95)/IF(Einstellungen!$C$11="7 Tage",7,5),N('Ist-Stunden'!AD95)),MAX(IF(Einstellungen!$C$11="7 Tage",MAX(0,(MIN(DATE(2028,2,0),IF(Mitarbeiter!$D95="",DATE(2028,2,0),Mitarbeiter!$D95),TODAY()))-(MAX(DATE(2028,1,1),Mitarbeiter!$C95))+1),MAX(0,NETWORKDAYS(MAX(DATE(2028,1,1),Mitarbeiter!$C95),MIN(DATE(2028,2,0),IF(Mitarbeiter!$D95="",DATE(2028,2,0),Mitarbeiter!$D95),TODAY()),Einstellungen!$F$13:$F$67)))*N(Mitarbeiter!$E95)/IF(Einstellungen!$C$11="7 Tage",7,5),N('Ist-Stunden'!AD95)+(N(Krankheitstage!BC95)+N(Krankheitstage!BO95))*N($C95))))</f>
        <v/>
      </c>
      <c r="BI95" s="76">
        <f>IF($B95="",0,IF(Einstellungen!$C$10="Ja",MAX(IF(Einstellungen!$C$11="7 Tage",MAX(0,(MIN(DATE(2028,3,0),IF(Mitarbeiter!$D95="",DATE(2028,3,0),Mitarbeiter!$D95),TODAY()))-(MAX(DATE(2028,2,1),Mitarbeiter!$C95))+1),MAX(0,NETWORKDAYS(MAX(DATE(2028,2,1),Mitarbeiter!$C95),MIN(DATE(2028,3,0),IF(Mitarbeiter!$D95="",DATE(2028,3,0),Mitarbeiter!$D95),TODAY()),Einstellungen!$F$13:$F$67)))*N(Mitarbeiter!$E95)/IF(Einstellungen!$C$11="7 Tage",7,5),N('Ist-Stunden'!AE95)),MAX(IF(Einstellungen!$C$11="7 Tage",MAX(0,(MIN(DATE(2028,3,0),IF(Mitarbeiter!$D95="",DATE(2028,3,0),Mitarbeiter!$D95),TODAY()))-(MAX(DATE(2028,2,1),Mitarbeiter!$C95))+1),MAX(0,NETWORKDAYS(MAX(DATE(2028,2,1),Mitarbeiter!$C95),MIN(DATE(2028,3,0),IF(Mitarbeiter!$D95="",DATE(2028,3,0),Mitarbeiter!$D95),TODAY()),Einstellungen!$F$13:$F$67)))*N(Mitarbeiter!$E95)/IF(Einstellungen!$C$11="7 Tage",7,5),N('Ist-Stunden'!AE95)+(N(Krankheitstage!BD95)+N(Krankheitstage!BP95))*N($C95))))</f>
        <v/>
      </c>
      <c r="BJ95" s="76">
        <f>IF($B95="",0,IF(Einstellungen!$C$10="Ja",MAX(IF(Einstellungen!$C$11="7 Tage",MAX(0,(MIN(DATE(2028,4,0),IF(Mitarbeiter!$D95="",DATE(2028,4,0),Mitarbeiter!$D95),TODAY()))-(MAX(DATE(2028,3,1),Mitarbeiter!$C95))+1),MAX(0,NETWORKDAYS(MAX(DATE(2028,3,1),Mitarbeiter!$C95),MIN(DATE(2028,4,0),IF(Mitarbeiter!$D95="",DATE(2028,4,0),Mitarbeiter!$D95),TODAY()),Einstellungen!$F$13:$F$67)))*N(Mitarbeiter!$E95)/IF(Einstellungen!$C$11="7 Tage",7,5),N('Ist-Stunden'!AF95)),MAX(IF(Einstellungen!$C$11="7 Tage",MAX(0,(MIN(DATE(2028,4,0),IF(Mitarbeiter!$D95="",DATE(2028,4,0),Mitarbeiter!$D95),TODAY()))-(MAX(DATE(2028,3,1),Mitarbeiter!$C95))+1),MAX(0,NETWORKDAYS(MAX(DATE(2028,3,1),Mitarbeiter!$C95),MIN(DATE(2028,4,0),IF(Mitarbeiter!$D95="",DATE(2028,4,0),Mitarbeiter!$D95),TODAY()),Einstellungen!$F$13:$F$67)))*N(Mitarbeiter!$E95)/IF(Einstellungen!$C$11="7 Tage",7,5),N('Ist-Stunden'!AF95)+(N(Krankheitstage!BE95)+N(Krankheitstage!BQ95))*N($C95))))</f>
        <v/>
      </c>
      <c r="BK95" s="76">
        <f>IF($B95="",0,IF(Einstellungen!$C$10="Ja",MAX(IF(Einstellungen!$C$11="7 Tage",MAX(0,(MIN(DATE(2028,5,0),IF(Mitarbeiter!$D95="",DATE(2028,5,0),Mitarbeiter!$D95),TODAY()))-(MAX(DATE(2028,4,1),Mitarbeiter!$C95))+1),MAX(0,NETWORKDAYS(MAX(DATE(2028,4,1),Mitarbeiter!$C95),MIN(DATE(2028,5,0),IF(Mitarbeiter!$D95="",DATE(2028,5,0),Mitarbeiter!$D95),TODAY()),Einstellungen!$F$13:$F$67)))*N(Mitarbeiter!$E95)/IF(Einstellungen!$C$11="7 Tage",7,5),N('Ist-Stunden'!AG95)),MAX(IF(Einstellungen!$C$11="7 Tage",MAX(0,(MIN(DATE(2028,5,0),IF(Mitarbeiter!$D95="",DATE(2028,5,0),Mitarbeiter!$D95),TODAY()))-(MAX(DATE(2028,4,1),Mitarbeiter!$C95))+1),MAX(0,NETWORKDAYS(MAX(DATE(2028,4,1),Mitarbeiter!$C95),MIN(DATE(2028,5,0),IF(Mitarbeiter!$D95="",DATE(2028,5,0),Mitarbeiter!$D95),TODAY()),Einstellungen!$F$13:$F$67)))*N(Mitarbeiter!$E95)/IF(Einstellungen!$C$11="7 Tage",7,5),N('Ist-Stunden'!AG95)+(N(Krankheitstage!BF95)+N(Krankheitstage!BR95))*N($C95))))</f>
        <v/>
      </c>
      <c r="BL95" s="76">
        <f>IF($B95="",0,IF(Einstellungen!$C$10="Ja",MAX(IF(Einstellungen!$C$11="7 Tage",MAX(0,(MIN(DATE(2028,6,0),IF(Mitarbeiter!$D95="",DATE(2028,6,0),Mitarbeiter!$D95),TODAY()))-(MAX(DATE(2028,5,1),Mitarbeiter!$C95))+1),MAX(0,NETWORKDAYS(MAX(DATE(2028,5,1),Mitarbeiter!$C95),MIN(DATE(2028,6,0),IF(Mitarbeiter!$D95="",DATE(2028,6,0),Mitarbeiter!$D95),TODAY()),Einstellungen!$F$13:$F$67)))*N(Mitarbeiter!$E95)/IF(Einstellungen!$C$11="7 Tage",7,5),N('Ist-Stunden'!AH95)),MAX(IF(Einstellungen!$C$11="7 Tage",MAX(0,(MIN(DATE(2028,6,0),IF(Mitarbeiter!$D95="",DATE(2028,6,0),Mitarbeiter!$D95),TODAY()))-(MAX(DATE(2028,5,1),Mitarbeiter!$C95))+1),MAX(0,NETWORKDAYS(MAX(DATE(2028,5,1),Mitarbeiter!$C95),MIN(DATE(2028,6,0),IF(Mitarbeiter!$D95="",DATE(2028,6,0),Mitarbeiter!$D95),TODAY()),Einstellungen!$F$13:$F$67)))*N(Mitarbeiter!$E95)/IF(Einstellungen!$C$11="7 Tage",7,5),N('Ist-Stunden'!AH95)+(N(Krankheitstage!BG95)+N(Krankheitstage!BS95))*N($C95))))</f>
        <v/>
      </c>
      <c r="BM95" s="76">
        <f>IF($B95="",0,IF(Einstellungen!$C$10="Ja",MAX(IF(Einstellungen!$C$11="7 Tage",MAX(0,(MIN(DATE(2028,7,0),IF(Mitarbeiter!$D95="",DATE(2028,7,0),Mitarbeiter!$D95),TODAY()))-(MAX(DATE(2028,6,1),Mitarbeiter!$C95))+1),MAX(0,NETWORKDAYS(MAX(DATE(2028,6,1),Mitarbeiter!$C95),MIN(DATE(2028,7,0),IF(Mitarbeiter!$D95="",DATE(2028,7,0),Mitarbeiter!$D95),TODAY()),Einstellungen!$F$13:$F$67)))*N(Mitarbeiter!$E95)/IF(Einstellungen!$C$11="7 Tage",7,5),N('Ist-Stunden'!AI95)),MAX(IF(Einstellungen!$C$11="7 Tage",MAX(0,(MIN(DATE(2028,7,0),IF(Mitarbeiter!$D95="",DATE(2028,7,0),Mitarbeiter!$D95),TODAY()))-(MAX(DATE(2028,6,1),Mitarbeiter!$C95))+1),MAX(0,NETWORKDAYS(MAX(DATE(2028,6,1),Mitarbeiter!$C95),MIN(DATE(2028,7,0),IF(Mitarbeiter!$D95="",DATE(2028,7,0),Mitarbeiter!$D95),TODAY()),Einstellungen!$F$13:$F$67)))*N(Mitarbeiter!$E95)/IF(Einstellungen!$C$11="7 Tage",7,5),N('Ist-Stunden'!AI95)+(N(Krankheitstage!BH95)+N(Krankheitstage!BT95))*N($C95))))</f>
        <v/>
      </c>
      <c r="BN95" s="76">
        <f>IF($B95="",0,IF(Einstellungen!$C$10="Ja",MAX(IF(Einstellungen!$C$11="7 Tage",MAX(0,(MIN(DATE(2028,8,0),IF(Mitarbeiter!$D95="",DATE(2028,8,0),Mitarbeiter!$D95),TODAY()))-(MAX(DATE(2028,7,1),Mitarbeiter!$C95))+1),MAX(0,NETWORKDAYS(MAX(DATE(2028,7,1),Mitarbeiter!$C95),MIN(DATE(2028,8,0),IF(Mitarbeiter!$D95="",DATE(2028,8,0),Mitarbeiter!$D95),TODAY()),Einstellungen!$F$13:$F$67)))*N(Mitarbeiter!$E95)/IF(Einstellungen!$C$11="7 Tage",7,5),N('Ist-Stunden'!AJ95)),MAX(IF(Einstellungen!$C$11="7 Tage",MAX(0,(MIN(DATE(2028,8,0),IF(Mitarbeiter!$D95="",DATE(2028,8,0),Mitarbeiter!$D95),TODAY()))-(MAX(DATE(2028,7,1),Mitarbeiter!$C95))+1),MAX(0,NETWORKDAYS(MAX(DATE(2028,7,1),Mitarbeiter!$C95),MIN(DATE(2028,8,0),IF(Mitarbeiter!$D95="",DATE(2028,8,0),Mitarbeiter!$D95),TODAY()),Einstellungen!$F$13:$F$67)))*N(Mitarbeiter!$E95)/IF(Einstellungen!$C$11="7 Tage",7,5),N('Ist-Stunden'!AJ95)+(N(Krankheitstage!BI95)+N(Krankheitstage!BU95))*N($C95))))</f>
        <v/>
      </c>
      <c r="BO95" s="76">
        <f>IF($B95="",0,IF(Einstellungen!$C$10="Ja",MAX(IF(Einstellungen!$C$11="7 Tage",MAX(0,(MIN(DATE(2028,9,0),IF(Mitarbeiter!$D95="",DATE(2028,9,0),Mitarbeiter!$D95),TODAY()))-(MAX(DATE(2028,8,1),Mitarbeiter!$C95))+1),MAX(0,NETWORKDAYS(MAX(DATE(2028,8,1),Mitarbeiter!$C95),MIN(DATE(2028,9,0),IF(Mitarbeiter!$D95="",DATE(2028,9,0),Mitarbeiter!$D95),TODAY()),Einstellungen!$F$13:$F$67)))*N(Mitarbeiter!$E95)/IF(Einstellungen!$C$11="7 Tage",7,5),N('Ist-Stunden'!AK95)),MAX(IF(Einstellungen!$C$11="7 Tage",MAX(0,(MIN(DATE(2028,9,0),IF(Mitarbeiter!$D95="",DATE(2028,9,0),Mitarbeiter!$D95),TODAY()))-(MAX(DATE(2028,8,1),Mitarbeiter!$C95))+1),MAX(0,NETWORKDAYS(MAX(DATE(2028,8,1),Mitarbeiter!$C95),MIN(DATE(2028,9,0),IF(Mitarbeiter!$D95="",DATE(2028,9,0),Mitarbeiter!$D95),TODAY()),Einstellungen!$F$13:$F$67)))*N(Mitarbeiter!$E95)/IF(Einstellungen!$C$11="7 Tage",7,5),N('Ist-Stunden'!AK95)+(N(Krankheitstage!BJ95)+N(Krankheitstage!BV95))*N($C95))))</f>
        <v/>
      </c>
      <c r="BP95" s="76">
        <f>IF($B95="",0,IF(Einstellungen!$C$10="Ja",MAX(IF(Einstellungen!$C$11="7 Tage",MAX(0,(MIN(DATE(2028,10,0),IF(Mitarbeiter!$D95="",DATE(2028,10,0),Mitarbeiter!$D95),TODAY()))-(MAX(DATE(2028,9,1),Mitarbeiter!$C95))+1),MAX(0,NETWORKDAYS(MAX(DATE(2028,9,1),Mitarbeiter!$C95),MIN(DATE(2028,10,0),IF(Mitarbeiter!$D95="",DATE(2028,10,0),Mitarbeiter!$D95),TODAY()),Einstellungen!$F$13:$F$67)))*N(Mitarbeiter!$E95)/IF(Einstellungen!$C$11="7 Tage",7,5),N('Ist-Stunden'!AL95)),MAX(IF(Einstellungen!$C$11="7 Tage",MAX(0,(MIN(DATE(2028,10,0),IF(Mitarbeiter!$D95="",DATE(2028,10,0),Mitarbeiter!$D95),TODAY()))-(MAX(DATE(2028,9,1),Mitarbeiter!$C95))+1),MAX(0,NETWORKDAYS(MAX(DATE(2028,9,1),Mitarbeiter!$C95),MIN(DATE(2028,10,0),IF(Mitarbeiter!$D95="",DATE(2028,10,0),Mitarbeiter!$D95),TODAY()),Einstellungen!$F$13:$F$67)))*N(Mitarbeiter!$E95)/IF(Einstellungen!$C$11="7 Tage",7,5),N('Ist-Stunden'!AL95)+(N(Krankheitstage!BK95)+N(Krankheitstage!BW95))*N($C95))))</f>
        <v/>
      </c>
      <c r="BQ95" s="76">
        <f>IF($B95="",0,IF(Einstellungen!$C$10="Ja",MAX(IF(Einstellungen!$C$11="7 Tage",MAX(0,(MIN(DATE(2028,11,0),IF(Mitarbeiter!$D95="",DATE(2028,11,0),Mitarbeiter!$D95),TODAY()))-(MAX(DATE(2028,10,1),Mitarbeiter!$C95))+1),MAX(0,NETWORKDAYS(MAX(DATE(2028,10,1),Mitarbeiter!$C95),MIN(DATE(2028,11,0),IF(Mitarbeiter!$D95="",DATE(2028,11,0),Mitarbeiter!$D95),TODAY()),Einstellungen!$F$13:$F$67)))*N(Mitarbeiter!$E95)/IF(Einstellungen!$C$11="7 Tage",7,5),N('Ist-Stunden'!AM95)),MAX(IF(Einstellungen!$C$11="7 Tage",MAX(0,(MIN(DATE(2028,11,0),IF(Mitarbeiter!$D95="",DATE(2028,11,0),Mitarbeiter!$D95),TODAY()))-(MAX(DATE(2028,10,1),Mitarbeiter!$C95))+1),MAX(0,NETWORKDAYS(MAX(DATE(2028,10,1),Mitarbeiter!$C95),MIN(DATE(2028,11,0),IF(Mitarbeiter!$D95="",DATE(2028,11,0),Mitarbeiter!$D95),TODAY()),Einstellungen!$F$13:$F$67)))*N(Mitarbeiter!$E95)/IF(Einstellungen!$C$11="7 Tage",7,5),N('Ist-Stunden'!AM95)+(N(Krankheitstage!BL95)+N(Krankheitstage!BX95))*N($C95))))</f>
        <v/>
      </c>
      <c r="BR95" s="76">
        <f>IF($B95="",0,IF(Einstellungen!$C$10="Ja",MAX(IF(Einstellungen!$C$11="7 Tage",MAX(0,(MIN(DATE(2028,12,0),IF(Mitarbeiter!$D95="",DATE(2028,12,0),Mitarbeiter!$D95),TODAY()))-(MAX(DATE(2028,11,1),Mitarbeiter!$C95))+1),MAX(0,NETWORKDAYS(MAX(DATE(2028,11,1),Mitarbeiter!$C95),MIN(DATE(2028,12,0),IF(Mitarbeiter!$D95="",DATE(2028,12,0),Mitarbeiter!$D95),TODAY()),Einstellungen!$F$13:$F$67)))*N(Mitarbeiter!$E95)/IF(Einstellungen!$C$11="7 Tage",7,5),N('Ist-Stunden'!AN95)),MAX(IF(Einstellungen!$C$11="7 Tage",MAX(0,(MIN(DATE(2028,12,0),IF(Mitarbeiter!$D95="",DATE(2028,12,0),Mitarbeiter!$D95),TODAY()))-(MAX(DATE(2028,11,1),Mitarbeiter!$C95))+1),MAX(0,NETWORKDAYS(MAX(DATE(2028,11,1),Mitarbeiter!$C95),MIN(DATE(2028,12,0),IF(Mitarbeiter!$D95="",DATE(2028,12,0),Mitarbeiter!$D95),TODAY()),Einstellungen!$F$13:$F$67)))*N(Mitarbeiter!$E95)/IF(Einstellungen!$C$11="7 Tage",7,5),N('Ist-Stunden'!AN95)+(N(Krankheitstage!BM95)+N(Krankheitstage!BY95))*N($C95))))</f>
        <v/>
      </c>
      <c r="BS95" s="76">
        <f>IF($B95="",0,IF(Einstellungen!$C$10="Ja",MAX(IF(Einstellungen!$C$11="7 Tage",MAX(0,(MIN(DATE(2028,13,0),IF(Mitarbeiter!$D95="",DATE(2028,13,0),Mitarbeiter!$D95),TODAY()))-(MAX(DATE(2028,12,1),Mitarbeiter!$C95))+1),MAX(0,NETWORKDAYS(MAX(DATE(2028,12,1),Mitarbeiter!$C95),MIN(DATE(2028,13,0),IF(Mitarbeiter!$D95="",DATE(2028,13,0),Mitarbeiter!$D95),TODAY()),Einstellungen!$F$13:$F$67)))*N(Mitarbeiter!$E95)/IF(Einstellungen!$C$11="7 Tage",7,5),N('Ist-Stunden'!AO95)),MAX(IF(Einstellungen!$C$11="7 Tage",MAX(0,(MIN(DATE(2028,13,0),IF(Mitarbeiter!$D95="",DATE(2028,13,0),Mitarbeiter!$D95),TODAY()))-(MAX(DATE(2028,12,1),Mitarbeiter!$C95))+1),MAX(0,NETWORKDAYS(MAX(DATE(2028,12,1),Mitarbeiter!$C95),MIN(DATE(2028,13,0),IF(Mitarbeiter!$D95="",DATE(2028,13,0),Mitarbeiter!$D95),TODAY()),Einstellungen!$F$13:$F$67)))*N(Mitarbeiter!$E95)/IF(Einstellungen!$C$11="7 Tage",7,5),N('Ist-Stunden'!AO95)+(N(Krankheitstage!BN95)+N(Krankheitstage!BZ95))*N($C95))))</f>
        <v/>
      </c>
      <c r="BT95" s="76">
        <f>IF($B95="",0,IF(Einstellungen!$C$10="Ja",MAX(IF(Einstellungen!$C$11="7 Tage",MAX(0,(MIN(DATE(2029,2,0),IF(Mitarbeiter!$D95="",DATE(2029,2,0),Mitarbeiter!$D95),TODAY()))-(MAX(DATE(2029,1,1),Mitarbeiter!$C95))+1),MAX(0,NETWORKDAYS(MAX(DATE(2029,1,1),Mitarbeiter!$C95),MIN(DATE(2029,2,0),IF(Mitarbeiter!$D95="",DATE(2029,2,0),Mitarbeiter!$D95),TODAY()),Einstellungen!$F$13:$F$67)))*N(Mitarbeiter!$E95)/IF(Einstellungen!$C$11="7 Tage",7,5),N('Ist-Stunden'!AP95)),MAX(IF(Einstellungen!$C$11="7 Tage",MAX(0,(MIN(DATE(2029,2,0),IF(Mitarbeiter!$D95="",DATE(2029,2,0),Mitarbeiter!$D95),TODAY()))-(MAX(DATE(2029,1,1),Mitarbeiter!$C95))+1),MAX(0,NETWORKDAYS(MAX(DATE(2029,1,1),Mitarbeiter!$C95),MIN(DATE(2029,2,0),IF(Mitarbeiter!$D95="",DATE(2029,2,0),Mitarbeiter!$D95),TODAY()),Einstellungen!$F$13:$F$67)))*N(Mitarbeiter!$E95)/IF(Einstellungen!$C$11="7 Tage",7,5),N('Ist-Stunden'!AP95)+(N(Krankheitstage!CA95)+N(Krankheitstage!CM95))*N($C95))))</f>
        <v/>
      </c>
      <c r="BU95" s="76">
        <f>IF($B95="",0,IF(Einstellungen!$C$10="Ja",MAX(IF(Einstellungen!$C$11="7 Tage",MAX(0,(MIN(DATE(2029,3,0),IF(Mitarbeiter!$D95="",DATE(2029,3,0),Mitarbeiter!$D95),TODAY()))-(MAX(DATE(2029,2,1),Mitarbeiter!$C95))+1),MAX(0,NETWORKDAYS(MAX(DATE(2029,2,1),Mitarbeiter!$C95),MIN(DATE(2029,3,0),IF(Mitarbeiter!$D95="",DATE(2029,3,0),Mitarbeiter!$D95),TODAY()),Einstellungen!$F$13:$F$67)))*N(Mitarbeiter!$E95)/IF(Einstellungen!$C$11="7 Tage",7,5),N('Ist-Stunden'!AQ95)),MAX(IF(Einstellungen!$C$11="7 Tage",MAX(0,(MIN(DATE(2029,3,0),IF(Mitarbeiter!$D95="",DATE(2029,3,0),Mitarbeiter!$D95),TODAY()))-(MAX(DATE(2029,2,1),Mitarbeiter!$C95))+1),MAX(0,NETWORKDAYS(MAX(DATE(2029,2,1),Mitarbeiter!$C95),MIN(DATE(2029,3,0),IF(Mitarbeiter!$D95="",DATE(2029,3,0),Mitarbeiter!$D95),TODAY()),Einstellungen!$F$13:$F$67)))*N(Mitarbeiter!$E95)/IF(Einstellungen!$C$11="7 Tage",7,5),N('Ist-Stunden'!AQ95)+(N(Krankheitstage!CB95)+N(Krankheitstage!CN95))*N($C95))))</f>
        <v/>
      </c>
      <c r="BV95" s="76">
        <f>IF($B95="",0,IF(Einstellungen!$C$10="Ja",MAX(IF(Einstellungen!$C$11="7 Tage",MAX(0,(MIN(DATE(2029,4,0),IF(Mitarbeiter!$D95="",DATE(2029,4,0),Mitarbeiter!$D95),TODAY()))-(MAX(DATE(2029,3,1),Mitarbeiter!$C95))+1),MAX(0,NETWORKDAYS(MAX(DATE(2029,3,1),Mitarbeiter!$C95),MIN(DATE(2029,4,0),IF(Mitarbeiter!$D95="",DATE(2029,4,0),Mitarbeiter!$D95),TODAY()),Einstellungen!$F$13:$F$67)))*N(Mitarbeiter!$E95)/IF(Einstellungen!$C$11="7 Tage",7,5),N('Ist-Stunden'!AR95)),MAX(IF(Einstellungen!$C$11="7 Tage",MAX(0,(MIN(DATE(2029,4,0),IF(Mitarbeiter!$D95="",DATE(2029,4,0),Mitarbeiter!$D95),TODAY()))-(MAX(DATE(2029,3,1),Mitarbeiter!$C95))+1),MAX(0,NETWORKDAYS(MAX(DATE(2029,3,1),Mitarbeiter!$C95),MIN(DATE(2029,4,0),IF(Mitarbeiter!$D95="",DATE(2029,4,0),Mitarbeiter!$D95),TODAY()),Einstellungen!$F$13:$F$67)))*N(Mitarbeiter!$E95)/IF(Einstellungen!$C$11="7 Tage",7,5),N('Ist-Stunden'!AR95)+(N(Krankheitstage!CC95)+N(Krankheitstage!CO95))*N($C95))))</f>
        <v/>
      </c>
      <c r="BW95" s="76">
        <f>IF($B95="",0,IF(Einstellungen!$C$10="Ja",MAX(IF(Einstellungen!$C$11="7 Tage",MAX(0,(MIN(DATE(2029,5,0),IF(Mitarbeiter!$D95="",DATE(2029,5,0),Mitarbeiter!$D95),TODAY()))-(MAX(DATE(2029,4,1),Mitarbeiter!$C95))+1),MAX(0,NETWORKDAYS(MAX(DATE(2029,4,1),Mitarbeiter!$C95),MIN(DATE(2029,5,0),IF(Mitarbeiter!$D95="",DATE(2029,5,0),Mitarbeiter!$D95),TODAY()),Einstellungen!$F$13:$F$67)))*N(Mitarbeiter!$E95)/IF(Einstellungen!$C$11="7 Tage",7,5),N('Ist-Stunden'!AS95)),MAX(IF(Einstellungen!$C$11="7 Tage",MAX(0,(MIN(DATE(2029,5,0),IF(Mitarbeiter!$D95="",DATE(2029,5,0),Mitarbeiter!$D95),TODAY()))-(MAX(DATE(2029,4,1),Mitarbeiter!$C95))+1),MAX(0,NETWORKDAYS(MAX(DATE(2029,4,1),Mitarbeiter!$C95),MIN(DATE(2029,5,0),IF(Mitarbeiter!$D95="",DATE(2029,5,0),Mitarbeiter!$D95),TODAY()),Einstellungen!$F$13:$F$67)))*N(Mitarbeiter!$E95)/IF(Einstellungen!$C$11="7 Tage",7,5),N('Ist-Stunden'!AS95)+(N(Krankheitstage!CD95)+N(Krankheitstage!CP95))*N($C95))))</f>
        <v/>
      </c>
      <c r="BX95" s="76">
        <f>IF($B95="",0,IF(Einstellungen!$C$10="Ja",MAX(IF(Einstellungen!$C$11="7 Tage",MAX(0,(MIN(DATE(2029,6,0),IF(Mitarbeiter!$D95="",DATE(2029,6,0),Mitarbeiter!$D95),TODAY()))-(MAX(DATE(2029,5,1),Mitarbeiter!$C95))+1),MAX(0,NETWORKDAYS(MAX(DATE(2029,5,1),Mitarbeiter!$C95),MIN(DATE(2029,6,0),IF(Mitarbeiter!$D95="",DATE(2029,6,0),Mitarbeiter!$D95),TODAY()),Einstellungen!$F$13:$F$67)))*N(Mitarbeiter!$E95)/IF(Einstellungen!$C$11="7 Tage",7,5),N('Ist-Stunden'!AT95)),MAX(IF(Einstellungen!$C$11="7 Tage",MAX(0,(MIN(DATE(2029,6,0),IF(Mitarbeiter!$D95="",DATE(2029,6,0),Mitarbeiter!$D95),TODAY()))-(MAX(DATE(2029,5,1),Mitarbeiter!$C95))+1),MAX(0,NETWORKDAYS(MAX(DATE(2029,5,1),Mitarbeiter!$C95),MIN(DATE(2029,6,0),IF(Mitarbeiter!$D95="",DATE(2029,6,0),Mitarbeiter!$D95),TODAY()),Einstellungen!$F$13:$F$67)))*N(Mitarbeiter!$E95)/IF(Einstellungen!$C$11="7 Tage",7,5),N('Ist-Stunden'!AT95)+(N(Krankheitstage!CE95)+N(Krankheitstage!CQ95))*N($C95))))</f>
        <v/>
      </c>
      <c r="BY95" s="76">
        <f>IF($B95="",0,IF(Einstellungen!$C$10="Ja",MAX(IF(Einstellungen!$C$11="7 Tage",MAX(0,(MIN(DATE(2029,7,0),IF(Mitarbeiter!$D95="",DATE(2029,7,0),Mitarbeiter!$D95),TODAY()))-(MAX(DATE(2029,6,1),Mitarbeiter!$C95))+1),MAX(0,NETWORKDAYS(MAX(DATE(2029,6,1),Mitarbeiter!$C95),MIN(DATE(2029,7,0),IF(Mitarbeiter!$D95="",DATE(2029,7,0),Mitarbeiter!$D95),TODAY()),Einstellungen!$F$13:$F$67)))*N(Mitarbeiter!$E95)/IF(Einstellungen!$C$11="7 Tage",7,5),N('Ist-Stunden'!AU95)),MAX(IF(Einstellungen!$C$11="7 Tage",MAX(0,(MIN(DATE(2029,7,0),IF(Mitarbeiter!$D95="",DATE(2029,7,0),Mitarbeiter!$D95),TODAY()))-(MAX(DATE(2029,6,1),Mitarbeiter!$C95))+1),MAX(0,NETWORKDAYS(MAX(DATE(2029,6,1),Mitarbeiter!$C95),MIN(DATE(2029,7,0),IF(Mitarbeiter!$D95="",DATE(2029,7,0),Mitarbeiter!$D95),TODAY()),Einstellungen!$F$13:$F$67)))*N(Mitarbeiter!$E95)/IF(Einstellungen!$C$11="7 Tage",7,5),N('Ist-Stunden'!AU95)+(N(Krankheitstage!CF95)+N(Krankheitstage!CR95))*N($C95))))</f>
        <v/>
      </c>
      <c r="BZ95" s="76">
        <f>IF($B95="",0,IF(Einstellungen!$C$10="Ja",MAX(IF(Einstellungen!$C$11="7 Tage",MAX(0,(MIN(DATE(2029,8,0),IF(Mitarbeiter!$D95="",DATE(2029,8,0),Mitarbeiter!$D95),TODAY()))-(MAX(DATE(2029,7,1),Mitarbeiter!$C95))+1),MAX(0,NETWORKDAYS(MAX(DATE(2029,7,1),Mitarbeiter!$C95),MIN(DATE(2029,8,0),IF(Mitarbeiter!$D95="",DATE(2029,8,0),Mitarbeiter!$D95),TODAY()),Einstellungen!$F$13:$F$67)))*N(Mitarbeiter!$E95)/IF(Einstellungen!$C$11="7 Tage",7,5),N('Ist-Stunden'!AV95)),MAX(IF(Einstellungen!$C$11="7 Tage",MAX(0,(MIN(DATE(2029,8,0),IF(Mitarbeiter!$D95="",DATE(2029,8,0),Mitarbeiter!$D95),TODAY()))-(MAX(DATE(2029,7,1),Mitarbeiter!$C95))+1),MAX(0,NETWORKDAYS(MAX(DATE(2029,7,1),Mitarbeiter!$C95),MIN(DATE(2029,8,0),IF(Mitarbeiter!$D95="",DATE(2029,8,0),Mitarbeiter!$D95),TODAY()),Einstellungen!$F$13:$F$67)))*N(Mitarbeiter!$E95)/IF(Einstellungen!$C$11="7 Tage",7,5),N('Ist-Stunden'!AV95)+(N(Krankheitstage!CG95)+N(Krankheitstage!CS95))*N($C95))))</f>
        <v/>
      </c>
      <c r="CA95" s="76">
        <f>IF($B95="",0,IF(Einstellungen!$C$10="Ja",MAX(IF(Einstellungen!$C$11="7 Tage",MAX(0,(MIN(DATE(2029,9,0),IF(Mitarbeiter!$D95="",DATE(2029,9,0),Mitarbeiter!$D95),TODAY()))-(MAX(DATE(2029,8,1),Mitarbeiter!$C95))+1),MAX(0,NETWORKDAYS(MAX(DATE(2029,8,1),Mitarbeiter!$C95),MIN(DATE(2029,9,0),IF(Mitarbeiter!$D95="",DATE(2029,9,0),Mitarbeiter!$D95),TODAY()),Einstellungen!$F$13:$F$67)))*N(Mitarbeiter!$E95)/IF(Einstellungen!$C$11="7 Tage",7,5),N('Ist-Stunden'!AW95)),MAX(IF(Einstellungen!$C$11="7 Tage",MAX(0,(MIN(DATE(2029,9,0),IF(Mitarbeiter!$D95="",DATE(2029,9,0),Mitarbeiter!$D95),TODAY()))-(MAX(DATE(2029,8,1),Mitarbeiter!$C95))+1),MAX(0,NETWORKDAYS(MAX(DATE(2029,8,1),Mitarbeiter!$C95),MIN(DATE(2029,9,0),IF(Mitarbeiter!$D95="",DATE(2029,9,0),Mitarbeiter!$D95),TODAY()),Einstellungen!$F$13:$F$67)))*N(Mitarbeiter!$E95)/IF(Einstellungen!$C$11="7 Tage",7,5),N('Ist-Stunden'!AW95)+(N(Krankheitstage!CH95)+N(Krankheitstage!CT95))*N($C95))))</f>
        <v/>
      </c>
      <c r="CB95" s="76">
        <f>IF($B95="",0,IF(Einstellungen!$C$10="Ja",MAX(IF(Einstellungen!$C$11="7 Tage",MAX(0,(MIN(DATE(2029,10,0),IF(Mitarbeiter!$D95="",DATE(2029,10,0),Mitarbeiter!$D95),TODAY()))-(MAX(DATE(2029,9,1),Mitarbeiter!$C95))+1),MAX(0,NETWORKDAYS(MAX(DATE(2029,9,1),Mitarbeiter!$C95),MIN(DATE(2029,10,0),IF(Mitarbeiter!$D95="",DATE(2029,10,0),Mitarbeiter!$D95),TODAY()),Einstellungen!$F$13:$F$67)))*N(Mitarbeiter!$E95)/IF(Einstellungen!$C$11="7 Tage",7,5),N('Ist-Stunden'!AX95)),MAX(IF(Einstellungen!$C$11="7 Tage",MAX(0,(MIN(DATE(2029,10,0),IF(Mitarbeiter!$D95="",DATE(2029,10,0),Mitarbeiter!$D95),TODAY()))-(MAX(DATE(2029,9,1),Mitarbeiter!$C95))+1),MAX(0,NETWORKDAYS(MAX(DATE(2029,9,1),Mitarbeiter!$C95),MIN(DATE(2029,10,0),IF(Mitarbeiter!$D95="",DATE(2029,10,0),Mitarbeiter!$D95),TODAY()),Einstellungen!$F$13:$F$67)))*N(Mitarbeiter!$E95)/IF(Einstellungen!$C$11="7 Tage",7,5),N('Ist-Stunden'!AX95)+(N(Krankheitstage!CI95)+N(Krankheitstage!CU95))*N($C95))))</f>
        <v/>
      </c>
      <c r="CC95" s="76">
        <f>IF($B95="",0,IF(Einstellungen!$C$10="Ja",MAX(IF(Einstellungen!$C$11="7 Tage",MAX(0,(MIN(DATE(2029,11,0),IF(Mitarbeiter!$D95="",DATE(2029,11,0),Mitarbeiter!$D95),TODAY()))-(MAX(DATE(2029,10,1),Mitarbeiter!$C95))+1),MAX(0,NETWORKDAYS(MAX(DATE(2029,10,1),Mitarbeiter!$C95),MIN(DATE(2029,11,0),IF(Mitarbeiter!$D95="",DATE(2029,11,0),Mitarbeiter!$D95),TODAY()),Einstellungen!$F$13:$F$67)))*N(Mitarbeiter!$E95)/IF(Einstellungen!$C$11="7 Tage",7,5),N('Ist-Stunden'!AY95)),MAX(IF(Einstellungen!$C$11="7 Tage",MAX(0,(MIN(DATE(2029,11,0),IF(Mitarbeiter!$D95="",DATE(2029,11,0),Mitarbeiter!$D95),TODAY()))-(MAX(DATE(2029,10,1),Mitarbeiter!$C95))+1),MAX(0,NETWORKDAYS(MAX(DATE(2029,10,1),Mitarbeiter!$C95),MIN(DATE(2029,11,0),IF(Mitarbeiter!$D95="",DATE(2029,11,0),Mitarbeiter!$D95),TODAY()),Einstellungen!$F$13:$F$67)))*N(Mitarbeiter!$E95)/IF(Einstellungen!$C$11="7 Tage",7,5),N('Ist-Stunden'!AY95)+(N(Krankheitstage!CJ95)+N(Krankheitstage!CV95))*N($C95))))</f>
        <v/>
      </c>
      <c r="CD95" s="76">
        <f>IF($B95="",0,IF(Einstellungen!$C$10="Ja",MAX(IF(Einstellungen!$C$11="7 Tage",MAX(0,(MIN(DATE(2029,12,0),IF(Mitarbeiter!$D95="",DATE(2029,12,0),Mitarbeiter!$D95),TODAY()))-(MAX(DATE(2029,11,1),Mitarbeiter!$C95))+1),MAX(0,NETWORKDAYS(MAX(DATE(2029,11,1),Mitarbeiter!$C95),MIN(DATE(2029,12,0),IF(Mitarbeiter!$D95="",DATE(2029,12,0),Mitarbeiter!$D95),TODAY()),Einstellungen!$F$13:$F$67)))*N(Mitarbeiter!$E95)/IF(Einstellungen!$C$11="7 Tage",7,5),N('Ist-Stunden'!AZ95)),MAX(IF(Einstellungen!$C$11="7 Tage",MAX(0,(MIN(DATE(2029,12,0),IF(Mitarbeiter!$D95="",DATE(2029,12,0),Mitarbeiter!$D95),TODAY()))-(MAX(DATE(2029,11,1),Mitarbeiter!$C95))+1),MAX(0,NETWORKDAYS(MAX(DATE(2029,11,1),Mitarbeiter!$C95),MIN(DATE(2029,12,0),IF(Mitarbeiter!$D95="",DATE(2029,12,0),Mitarbeiter!$D95),TODAY()),Einstellungen!$F$13:$F$67)))*N(Mitarbeiter!$E95)/IF(Einstellungen!$C$11="7 Tage",7,5),N('Ist-Stunden'!AZ95)+(N(Krankheitstage!CK95)+N(Krankheitstage!CW95))*N($C95))))</f>
        <v/>
      </c>
      <c r="CE95" s="76">
        <f>IF($B95="",0,IF(Einstellungen!$C$10="Ja",MAX(IF(Einstellungen!$C$11="7 Tage",MAX(0,(MIN(DATE(2029,13,0),IF(Mitarbeiter!$D95="",DATE(2029,13,0),Mitarbeiter!$D95),TODAY()))-(MAX(DATE(2029,12,1),Mitarbeiter!$C95))+1),MAX(0,NETWORKDAYS(MAX(DATE(2029,12,1),Mitarbeiter!$C95),MIN(DATE(2029,13,0),IF(Mitarbeiter!$D95="",DATE(2029,13,0),Mitarbeiter!$D95),TODAY()),Einstellungen!$F$13:$F$67)))*N(Mitarbeiter!$E95)/IF(Einstellungen!$C$11="7 Tage",7,5),N('Ist-Stunden'!BA95)),MAX(IF(Einstellungen!$C$11="7 Tage",MAX(0,(MIN(DATE(2029,13,0),IF(Mitarbeiter!$D95="",DATE(2029,13,0),Mitarbeiter!$D95),TODAY()))-(MAX(DATE(2029,12,1),Mitarbeiter!$C95))+1),MAX(0,NETWORKDAYS(MAX(DATE(2029,12,1),Mitarbeiter!$C95),MIN(DATE(2029,13,0),IF(Mitarbeiter!$D95="",DATE(2029,13,0),Mitarbeiter!$D95),TODAY()),Einstellungen!$F$13:$F$67)))*N(Mitarbeiter!$E95)/IF(Einstellungen!$C$11="7 Tage",7,5),N('Ist-Stunden'!BA95)+(N(Krankheitstage!CL95)+N(Krankheitstage!CX95))*N($C95))))</f>
        <v/>
      </c>
      <c r="CF95" s="76">
        <f>IF($B95="",0,IF(Einstellungen!$C$10="Ja",MAX(IF(Einstellungen!$C$11="7 Tage",MAX(0,(MIN(DATE(2030,2,0),IF(Mitarbeiter!$D95="",DATE(2030,2,0),Mitarbeiter!$D95),TODAY()))-(MAX(DATE(2030,1,1),Mitarbeiter!$C95))+1),MAX(0,NETWORKDAYS(MAX(DATE(2030,1,1),Mitarbeiter!$C95),MIN(DATE(2030,2,0),IF(Mitarbeiter!$D95="",DATE(2030,2,0),Mitarbeiter!$D95),TODAY()),Einstellungen!$F$13:$F$67)))*N(Mitarbeiter!$E95)/IF(Einstellungen!$C$11="7 Tage",7,5),N('Ist-Stunden'!BB95)),MAX(IF(Einstellungen!$C$11="7 Tage",MAX(0,(MIN(DATE(2030,2,0),IF(Mitarbeiter!$D95="",DATE(2030,2,0),Mitarbeiter!$D95),TODAY()))-(MAX(DATE(2030,1,1),Mitarbeiter!$C95))+1),MAX(0,NETWORKDAYS(MAX(DATE(2030,1,1),Mitarbeiter!$C95),MIN(DATE(2030,2,0),IF(Mitarbeiter!$D95="",DATE(2030,2,0),Mitarbeiter!$D95),TODAY()),Einstellungen!$F$13:$F$67)))*N(Mitarbeiter!$E95)/IF(Einstellungen!$C$11="7 Tage",7,5),N('Ist-Stunden'!BB95)+(N(Krankheitstage!CY95)+N(Krankheitstage!DK95))*N($C95))))</f>
        <v/>
      </c>
      <c r="CG95" s="76">
        <f>IF($B95="",0,IF(Einstellungen!$C$10="Ja",MAX(IF(Einstellungen!$C$11="7 Tage",MAX(0,(MIN(DATE(2030,3,0),IF(Mitarbeiter!$D95="",DATE(2030,3,0),Mitarbeiter!$D95),TODAY()))-(MAX(DATE(2030,2,1),Mitarbeiter!$C95))+1),MAX(0,NETWORKDAYS(MAX(DATE(2030,2,1),Mitarbeiter!$C95),MIN(DATE(2030,3,0),IF(Mitarbeiter!$D95="",DATE(2030,3,0),Mitarbeiter!$D95),TODAY()),Einstellungen!$F$13:$F$67)))*N(Mitarbeiter!$E95)/IF(Einstellungen!$C$11="7 Tage",7,5),N('Ist-Stunden'!BC95)),MAX(IF(Einstellungen!$C$11="7 Tage",MAX(0,(MIN(DATE(2030,3,0),IF(Mitarbeiter!$D95="",DATE(2030,3,0),Mitarbeiter!$D95),TODAY()))-(MAX(DATE(2030,2,1),Mitarbeiter!$C95))+1),MAX(0,NETWORKDAYS(MAX(DATE(2030,2,1),Mitarbeiter!$C95),MIN(DATE(2030,3,0),IF(Mitarbeiter!$D95="",DATE(2030,3,0),Mitarbeiter!$D95),TODAY()),Einstellungen!$F$13:$F$67)))*N(Mitarbeiter!$E95)/IF(Einstellungen!$C$11="7 Tage",7,5),N('Ist-Stunden'!BC95)+(N(Krankheitstage!CZ95)+N(Krankheitstage!DL95))*N($C95))))</f>
        <v/>
      </c>
      <c r="CH95" s="76">
        <f>IF($B95="",0,IF(Einstellungen!$C$10="Ja",MAX(IF(Einstellungen!$C$11="7 Tage",MAX(0,(MIN(DATE(2030,4,0),IF(Mitarbeiter!$D95="",DATE(2030,4,0),Mitarbeiter!$D95),TODAY()))-(MAX(DATE(2030,3,1),Mitarbeiter!$C95))+1),MAX(0,NETWORKDAYS(MAX(DATE(2030,3,1),Mitarbeiter!$C95),MIN(DATE(2030,4,0),IF(Mitarbeiter!$D95="",DATE(2030,4,0),Mitarbeiter!$D95),TODAY()),Einstellungen!$F$13:$F$67)))*N(Mitarbeiter!$E95)/IF(Einstellungen!$C$11="7 Tage",7,5),N('Ist-Stunden'!BD95)),MAX(IF(Einstellungen!$C$11="7 Tage",MAX(0,(MIN(DATE(2030,4,0),IF(Mitarbeiter!$D95="",DATE(2030,4,0),Mitarbeiter!$D95),TODAY()))-(MAX(DATE(2030,3,1),Mitarbeiter!$C95))+1),MAX(0,NETWORKDAYS(MAX(DATE(2030,3,1),Mitarbeiter!$C95),MIN(DATE(2030,4,0),IF(Mitarbeiter!$D95="",DATE(2030,4,0),Mitarbeiter!$D95),TODAY()),Einstellungen!$F$13:$F$67)))*N(Mitarbeiter!$E95)/IF(Einstellungen!$C$11="7 Tage",7,5),N('Ist-Stunden'!BD95)+(N(Krankheitstage!DA95)+N(Krankheitstage!DM95))*N($C95))))</f>
        <v/>
      </c>
      <c r="CI95" s="76">
        <f>IF($B95="",0,IF(Einstellungen!$C$10="Ja",MAX(IF(Einstellungen!$C$11="7 Tage",MAX(0,(MIN(DATE(2030,5,0),IF(Mitarbeiter!$D95="",DATE(2030,5,0),Mitarbeiter!$D95),TODAY()))-(MAX(DATE(2030,4,1),Mitarbeiter!$C95))+1),MAX(0,NETWORKDAYS(MAX(DATE(2030,4,1),Mitarbeiter!$C95),MIN(DATE(2030,5,0),IF(Mitarbeiter!$D95="",DATE(2030,5,0),Mitarbeiter!$D95),TODAY()),Einstellungen!$F$13:$F$67)))*N(Mitarbeiter!$E95)/IF(Einstellungen!$C$11="7 Tage",7,5),N('Ist-Stunden'!BE95)),MAX(IF(Einstellungen!$C$11="7 Tage",MAX(0,(MIN(DATE(2030,5,0),IF(Mitarbeiter!$D95="",DATE(2030,5,0),Mitarbeiter!$D95),TODAY()))-(MAX(DATE(2030,4,1),Mitarbeiter!$C95))+1),MAX(0,NETWORKDAYS(MAX(DATE(2030,4,1),Mitarbeiter!$C95),MIN(DATE(2030,5,0),IF(Mitarbeiter!$D95="",DATE(2030,5,0),Mitarbeiter!$D95),TODAY()),Einstellungen!$F$13:$F$67)))*N(Mitarbeiter!$E95)/IF(Einstellungen!$C$11="7 Tage",7,5),N('Ist-Stunden'!BE95)+(N(Krankheitstage!DB95)+N(Krankheitstage!DN95))*N($C95))))</f>
        <v/>
      </c>
      <c r="CJ95" s="76">
        <f>IF($B95="",0,IF(Einstellungen!$C$10="Ja",MAX(IF(Einstellungen!$C$11="7 Tage",MAX(0,(MIN(DATE(2030,6,0),IF(Mitarbeiter!$D95="",DATE(2030,6,0),Mitarbeiter!$D95),TODAY()))-(MAX(DATE(2030,5,1),Mitarbeiter!$C95))+1),MAX(0,NETWORKDAYS(MAX(DATE(2030,5,1),Mitarbeiter!$C95),MIN(DATE(2030,6,0),IF(Mitarbeiter!$D95="",DATE(2030,6,0),Mitarbeiter!$D95),TODAY()),Einstellungen!$F$13:$F$67)))*N(Mitarbeiter!$E95)/IF(Einstellungen!$C$11="7 Tage",7,5),N('Ist-Stunden'!BF95)),MAX(IF(Einstellungen!$C$11="7 Tage",MAX(0,(MIN(DATE(2030,6,0),IF(Mitarbeiter!$D95="",DATE(2030,6,0),Mitarbeiter!$D95),TODAY()))-(MAX(DATE(2030,5,1),Mitarbeiter!$C95))+1),MAX(0,NETWORKDAYS(MAX(DATE(2030,5,1),Mitarbeiter!$C95),MIN(DATE(2030,6,0),IF(Mitarbeiter!$D95="",DATE(2030,6,0),Mitarbeiter!$D95),TODAY()),Einstellungen!$F$13:$F$67)))*N(Mitarbeiter!$E95)/IF(Einstellungen!$C$11="7 Tage",7,5),N('Ist-Stunden'!BF95)+(N(Krankheitstage!DC95)+N(Krankheitstage!DO95))*N($C95))))</f>
        <v/>
      </c>
      <c r="CK95" s="76">
        <f>IF($B95="",0,IF(Einstellungen!$C$10="Ja",MAX(IF(Einstellungen!$C$11="7 Tage",MAX(0,(MIN(DATE(2030,7,0),IF(Mitarbeiter!$D95="",DATE(2030,7,0),Mitarbeiter!$D95),TODAY()))-(MAX(DATE(2030,6,1),Mitarbeiter!$C95))+1),MAX(0,NETWORKDAYS(MAX(DATE(2030,6,1),Mitarbeiter!$C95),MIN(DATE(2030,7,0),IF(Mitarbeiter!$D95="",DATE(2030,7,0),Mitarbeiter!$D95),TODAY()),Einstellungen!$F$13:$F$67)))*N(Mitarbeiter!$E95)/IF(Einstellungen!$C$11="7 Tage",7,5),N('Ist-Stunden'!BG95)),MAX(IF(Einstellungen!$C$11="7 Tage",MAX(0,(MIN(DATE(2030,7,0),IF(Mitarbeiter!$D95="",DATE(2030,7,0),Mitarbeiter!$D95),TODAY()))-(MAX(DATE(2030,6,1),Mitarbeiter!$C95))+1),MAX(0,NETWORKDAYS(MAX(DATE(2030,6,1),Mitarbeiter!$C95),MIN(DATE(2030,7,0),IF(Mitarbeiter!$D95="",DATE(2030,7,0),Mitarbeiter!$D95),TODAY()),Einstellungen!$F$13:$F$67)))*N(Mitarbeiter!$E95)/IF(Einstellungen!$C$11="7 Tage",7,5),N('Ist-Stunden'!BG95)+(N(Krankheitstage!DD95)+N(Krankheitstage!DP95))*N($C95))))</f>
        <v/>
      </c>
      <c r="CL95" s="76">
        <f>IF($B95="",0,IF(Einstellungen!$C$10="Ja",MAX(IF(Einstellungen!$C$11="7 Tage",MAX(0,(MIN(DATE(2030,8,0),IF(Mitarbeiter!$D95="",DATE(2030,8,0),Mitarbeiter!$D95),TODAY()))-(MAX(DATE(2030,7,1),Mitarbeiter!$C95))+1),MAX(0,NETWORKDAYS(MAX(DATE(2030,7,1),Mitarbeiter!$C95),MIN(DATE(2030,8,0),IF(Mitarbeiter!$D95="",DATE(2030,8,0),Mitarbeiter!$D95),TODAY()),Einstellungen!$F$13:$F$67)))*N(Mitarbeiter!$E95)/IF(Einstellungen!$C$11="7 Tage",7,5),N('Ist-Stunden'!BH95)),MAX(IF(Einstellungen!$C$11="7 Tage",MAX(0,(MIN(DATE(2030,8,0),IF(Mitarbeiter!$D95="",DATE(2030,8,0),Mitarbeiter!$D95),TODAY()))-(MAX(DATE(2030,7,1),Mitarbeiter!$C95))+1),MAX(0,NETWORKDAYS(MAX(DATE(2030,7,1),Mitarbeiter!$C95),MIN(DATE(2030,8,0),IF(Mitarbeiter!$D95="",DATE(2030,8,0),Mitarbeiter!$D95),TODAY()),Einstellungen!$F$13:$F$67)))*N(Mitarbeiter!$E95)/IF(Einstellungen!$C$11="7 Tage",7,5),N('Ist-Stunden'!BH95)+(N(Krankheitstage!DE95)+N(Krankheitstage!DQ95))*N($C95))))</f>
        <v/>
      </c>
      <c r="CM95" s="76">
        <f>IF($B95="",0,IF(Einstellungen!$C$10="Ja",MAX(IF(Einstellungen!$C$11="7 Tage",MAX(0,(MIN(DATE(2030,9,0),IF(Mitarbeiter!$D95="",DATE(2030,9,0),Mitarbeiter!$D95),TODAY()))-(MAX(DATE(2030,8,1),Mitarbeiter!$C95))+1),MAX(0,NETWORKDAYS(MAX(DATE(2030,8,1),Mitarbeiter!$C95),MIN(DATE(2030,9,0),IF(Mitarbeiter!$D95="",DATE(2030,9,0),Mitarbeiter!$D95),TODAY()),Einstellungen!$F$13:$F$67)))*N(Mitarbeiter!$E95)/IF(Einstellungen!$C$11="7 Tage",7,5),N('Ist-Stunden'!BI95)),MAX(IF(Einstellungen!$C$11="7 Tage",MAX(0,(MIN(DATE(2030,9,0),IF(Mitarbeiter!$D95="",DATE(2030,9,0),Mitarbeiter!$D95),TODAY()))-(MAX(DATE(2030,8,1),Mitarbeiter!$C95))+1),MAX(0,NETWORKDAYS(MAX(DATE(2030,8,1),Mitarbeiter!$C95),MIN(DATE(2030,9,0),IF(Mitarbeiter!$D95="",DATE(2030,9,0),Mitarbeiter!$D95),TODAY()),Einstellungen!$F$13:$F$67)))*N(Mitarbeiter!$E95)/IF(Einstellungen!$C$11="7 Tage",7,5),N('Ist-Stunden'!BI95)+(N(Krankheitstage!DF95)+N(Krankheitstage!DR95))*N($C95))))</f>
        <v/>
      </c>
      <c r="CN95" s="76">
        <f>IF($B95="",0,IF(Einstellungen!$C$10="Ja",MAX(IF(Einstellungen!$C$11="7 Tage",MAX(0,(MIN(DATE(2030,10,0),IF(Mitarbeiter!$D95="",DATE(2030,10,0),Mitarbeiter!$D95),TODAY()))-(MAX(DATE(2030,9,1),Mitarbeiter!$C95))+1),MAX(0,NETWORKDAYS(MAX(DATE(2030,9,1),Mitarbeiter!$C95),MIN(DATE(2030,10,0),IF(Mitarbeiter!$D95="",DATE(2030,10,0),Mitarbeiter!$D95),TODAY()),Einstellungen!$F$13:$F$67)))*N(Mitarbeiter!$E95)/IF(Einstellungen!$C$11="7 Tage",7,5),N('Ist-Stunden'!BJ95)),MAX(IF(Einstellungen!$C$11="7 Tage",MAX(0,(MIN(DATE(2030,10,0),IF(Mitarbeiter!$D95="",DATE(2030,10,0),Mitarbeiter!$D95),TODAY()))-(MAX(DATE(2030,9,1),Mitarbeiter!$C95))+1),MAX(0,NETWORKDAYS(MAX(DATE(2030,9,1),Mitarbeiter!$C95),MIN(DATE(2030,10,0),IF(Mitarbeiter!$D95="",DATE(2030,10,0),Mitarbeiter!$D95),TODAY()),Einstellungen!$F$13:$F$67)))*N(Mitarbeiter!$E95)/IF(Einstellungen!$C$11="7 Tage",7,5),N('Ist-Stunden'!BJ95)+(N(Krankheitstage!DG95)+N(Krankheitstage!DS95))*N($C95))))</f>
        <v/>
      </c>
      <c r="CO95" s="76">
        <f>IF($B95="",0,IF(Einstellungen!$C$10="Ja",MAX(IF(Einstellungen!$C$11="7 Tage",MAX(0,(MIN(DATE(2030,11,0),IF(Mitarbeiter!$D95="",DATE(2030,11,0),Mitarbeiter!$D95),TODAY()))-(MAX(DATE(2030,10,1),Mitarbeiter!$C95))+1),MAX(0,NETWORKDAYS(MAX(DATE(2030,10,1),Mitarbeiter!$C95),MIN(DATE(2030,11,0),IF(Mitarbeiter!$D95="",DATE(2030,11,0),Mitarbeiter!$D95),TODAY()),Einstellungen!$F$13:$F$67)))*N(Mitarbeiter!$E95)/IF(Einstellungen!$C$11="7 Tage",7,5),N('Ist-Stunden'!BK95)),MAX(IF(Einstellungen!$C$11="7 Tage",MAX(0,(MIN(DATE(2030,11,0),IF(Mitarbeiter!$D95="",DATE(2030,11,0),Mitarbeiter!$D95),TODAY()))-(MAX(DATE(2030,10,1),Mitarbeiter!$C95))+1),MAX(0,NETWORKDAYS(MAX(DATE(2030,10,1),Mitarbeiter!$C95),MIN(DATE(2030,11,0),IF(Mitarbeiter!$D95="",DATE(2030,11,0),Mitarbeiter!$D95),TODAY()),Einstellungen!$F$13:$F$67)))*N(Mitarbeiter!$E95)/IF(Einstellungen!$C$11="7 Tage",7,5),N('Ist-Stunden'!BK95)+(N(Krankheitstage!DH95)+N(Krankheitstage!DT95))*N($C95))))</f>
        <v/>
      </c>
      <c r="CP95" s="76">
        <f>IF($B95="",0,IF(Einstellungen!$C$10="Ja",MAX(IF(Einstellungen!$C$11="7 Tage",MAX(0,(MIN(DATE(2030,12,0),IF(Mitarbeiter!$D95="",DATE(2030,12,0),Mitarbeiter!$D95),TODAY()))-(MAX(DATE(2030,11,1),Mitarbeiter!$C95))+1),MAX(0,NETWORKDAYS(MAX(DATE(2030,11,1),Mitarbeiter!$C95),MIN(DATE(2030,12,0),IF(Mitarbeiter!$D95="",DATE(2030,12,0),Mitarbeiter!$D95),TODAY()),Einstellungen!$F$13:$F$67)))*N(Mitarbeiter!$E95)/IF(Einstellungen!$C$11="7 Tage",7,5),N('Ist-Stunden'!BL95)),MAX(IF(Einstellungen!$C$11="7 Tage",MAX(0,(MIN(DATE(2030,12,0),IF(Mitarbeiter!$D95="",DATE(2030,12,0),Mitarbeiter!$D95),TODAY()))-(MAX(DATE(2030,11,1),Mitarbeiter!$C95))+1),MAX(0,NETWORKDAYS(MAX(DATE(2030,11,1),Mitarbeiter!$C95),MIN(DATE(2030,12,0),IF(Mitarbeiter!$D95="",DATE(2030,12,0),Mitarbeiter!$D95),TODAY()),Einstellungen!$F$13:$F$67)))*N(Mitarbeiter!$E95)/IF(Einstellungen!$C$11="7 Tage",7,5),N('Ist-Stunden'!BL95)+(N(Krankheitstage!DI95)+N(Krankheitstage!DU95))*N($C95))))</f>
        <v/>
      </c>
      <c r="CQ95" s="76">
        <f>IF($B95="",0,IF(Einstellungen!$C$10="Ja",MAX(IF(Einstellungen!$C$11="7 Tage",MAX(0,(MIN(DATE(2030,13,0),IF(Mitarbeiter!$D95="",DATE(2030,13,0),Mitarbeiter!$D95),TODAY()))-(MAX(DATE(2030,12,1),Mitarbeiter!$C95))+1),MAX(0,NETWORKDAYS(MAX(DATE(2030,12,1),Mitarbeiter!$C95),MIN(DATE(2030,13,0),IF(Mitarbeiter!$D95="",DATE(2030,13,0),Mitarbeiter!$D95),TODAY()),Einstellungen!$F$13:$F$67)))*N(Mitarbeiter!$E95)/IF(Einstellungen!$C$11="7 Tage",7,5),N('Ist-Stunden'!BM95)),MAX(IF(Einstellungen!$C$11="7 Tage",MAX(0,(MIN(DATE(2030,13,0),IF(Mitarbeiter!$D95="",DATE(2030,13,0),Mitarbeiter!$D95),TODAY()))-(MAX(DATE(2030,12,1),Mitarbeiter!$C95))+1),MAX(0,NETWORKDAYS(MAX(DATE(2030,12,1),Mitarbeiter!$C95),MIN(DATE(2030,13,0),IF(Mitarbeiter!$D95="",DATE(2030,13,0),Mitarbeiter!$D95),TODAY()),Einstellungen!$F$13:$F$67)))*N(Mitarbeiter!$E95)/IF(Einstellungen!$C$11="7 Tage",7,5),N('Ist-Stunden'!BM95)+(N(Krankheitstage!DJ95)+N(Krankheitstage!DV95))*N($C95))))</f>
        <v/>
      </c>
    </row>
    <row r="96">
      <c r="A96" s="73">
        <f>IF(Mitarbeiter!B96="","",Mitarbeiter!A96)</f>
        <v/>
      </c>
      <c r="B96" s="6">
        <f>IF(Mitarbeiter!B96="","",Mitarbeiter!B96)</f>
        <v/>
      </c>
      <c r="C96" s="74">
        <f>IF(Mitarbeiter!B96="","",Mitarbeiter!F96)</f>
        <v/>
      </c>
      <c r="D96" s="75">
        <f>N(INDEX(Krankheitstage!$G96:$DV96,1,(Einstellungen!$C$3-2026)*24+1))</f>
        <v/>
      </c>
      <c r="E96" s="75">
        <f>N(INDEX(Krankheitstage!$G96:$DV96,1,(Einstellungen!$C$3-2026)*24+2))</f>
        <v/>
      </c>
      <c r="F96" s="75">
        <f>N(INDEX(Krankheitstage!$G96:$DV96,1,(Einstellungen!$C$3-2026)*24+3))</f>
        <v/>
      </c>
      <c r="G96" s="75">
        <f>N(INDEX(Krankheitstage!$G96:$DV96,1,(Einstellungen!$C$3-2026)*24+4))</f>
        <v/>
      </c>
      <c r="H96" s="75">
        <f>N(INDEX(Krankheitstage!$G96:$DV96,1,(Einstellungen!$C$3-2026)*24+5))</f>
        <v/>
      </c>
      <c r="I96" s="75">
        <f>N(INDEX(Krankheitstage!$G96:$DV96,1,(Einstellungen!$C$3-2026)*24+6))</f>
        <v/>
      </c>
      <c r="J96" s="75">
        <f>N(INDEX(Krankheitstage!$G96:$DV96,1,(Einstellungen!$C$3-2026)*24+7))</f>
        <v/>
      </c>
      <c r="K96" s="75">
        <f>N(INDEX(Krankheitstage!$G96:$DV96,1,(Einstellungen!$C$3-2026)*24+8))</f>
        <v/>
      </c>
      <c r="L96" s="75">
        <f>N(INDEX(Krankheitstage!$G96:$DV96,1,(Einstellungen!$C$3-2026)*24+9))</f>
        <v/>
      </c>
      <c r="M96" s="75">
        <f>N(INDEX(Krankheitstage!$G96:$DV96,1,(Einstellungen!$C$3-2026)*24+10))</f>
        <v/>
      </c>
      <c r="N96" s="75">
        <f>N(INDEX(Krankheitstage!$G96:$DV96,1,(Einstellungen!$C$3-2026)*24+11))</f>
        <v/>
      </c>
      <c r="O96" s="75">
        <f>N(INDEX(Krankheitstage!$G96:$DV96,1,(Einstellungen!$C$3-2026)*24+12))</f>
        <v/>
      </c>
      <c r="P96" s="75">
        <f>IF($B96="","",SUM(D96:O96))</f>
        <v/>
      </c>
      <c r="Q96" s="75">
        <f>N(INDEX(Krankheitstage!$G96:$DV96,1,(Einstellungen!$C$3-2026)*24+13))</f>
        <v/>
      </c>
      <c r="R96" s="75">
        <f>N(INDEX(Krankheitstage!$G96:$DV96,1,(Einstellungen!$C$3-2026)*24+14))</f>
        <v/>
      </c>
      <c r="S96" s="75">
        <f>N(INDEX(Krankheitstage!$G96:$DV96,1,(Einstellungen!$C$3-2026)*24+15))</f>
        <v/>
      </c>
      <c r="T96" s="75">
        <f>N(INDEX(Krankheitstage!$G96:$DV96,1,(Einstellungen!$C$3-2026)*24+16))</f>
        <v/>
      </c>
      <c r="U96" s="75">
        <f>N(INDEX(Krankheitstage!$G96:$DV96,1,(Einstellungen!$C$3-2026)*24+17))</f>
        <v/>
      </c>
      <c r="V96" s="75">
        <f>N(INDEX(Krankheitstage!$G96:$DV96,1,(Einstellungen!$C$3-2026)*24+18))</f>
        <v/>
      </c>
      <c r="W96" s="75">
        <f>N(INDEX(Krankheitstage!$G96:$DV96,1,(Einstellungen!$C$3-2026)*24+19))</f>
        <v/>
      </c>
      <c r="X96" s="75">
        <f>N(INDEX(Krankheitstage!$G96:$DV96,1,(Einstellungen!$C$3-2026)*24+20))</f>
        <v/>
      </c>
      <c r="Y96" s="75">
        <f>N(INDEX(Krankheitstage!$G96:$DV96,1,(Einstellungen!$C$3-2026)*24+21))</f>
        <v/>
      </c>
      <c r="Z96" s="75">
        <f>N(INDEX(Krankheitstage!$G96:$DV96,1,(Einstellungen!$C$3-2026)*24+22))</f>
        <v/>
      </c>
      <c r="AA96" s="75">
        <f>N(INDEX(Krankheitstage!$G96:$DV96,1,(Einstellungen!$C$3-2026)*24+23))</f>
        <v/>
      </c>
      <c r="AB96" s="75">
        <f>N(INDEX(Krankheitstage!$G96:$DV96,1,(Einstellungen!$C$3-2026)*24+24))</f>
        <v/>
      </c>
      <c r="AC96" s="75">
        <f>IF($B96="","",SUM(Q96:AB96))</f>
        <v/>
      </c>
      <c r="AD96" s="75">
        <f>IF($B96="","",SUM(P96,AC96))</f>
        <v/>
      </c>
      <c r="AE96" s="76">
        <f>IF($B96="","",AD96*N(C96))</f>
        <v/>
      </c>
      <c r="AF96" s="75">
        <f>IF($B96="","",Krankheitstage!E96)</f>
        <v/>
      </c>
      <c r="AG96" s="76">
        <f>IF($B96="","",AF96*N(C96))</f>
        <v/>
      </c>
      <c r="AH96" s="76">
        <f>IF($B96="","",INDEX($AJ96:$CQ96,1,(Einstellungen!$C$3-2026)*12+1)+INDEX($AJ96:$CQ96,1,(Einstellungen!$C$3-2026)*12+2)+INDEX($AJ96:$CQ96,1,(Einstellungen!$C$3-2026)*12+3)+INDEX($AJ96:$CQ96,1,(Einstellungen!$C$3-2026)*12+4)+INDEX($AJ96:$CQ96,1,(Einstellungen!$C$3-2026)*12+5)+INDEX($AJ96:$CQ96,1,(Einstellungen!$C$3-2026)*12+6)+INDEX($AJ96:$CQ96,1,(Einstellungen!$C$3-2026)*12+7)+INDEX($AJ96:$CQ96,1,(Einstellungen!$C$3-2026)*12+8)+INDEX($AJ96:$CQ96,1,(Einstellungen!$C$3-2026)*12+9)+INDEX($AJ96:$CQ96,1,(Einstellungen!$C$3-2026)*12+10)+INDEX($AJ96:$CQ96,1,(Einstellungen!$C$3-2026)*12+11)+INDEX($AJ96:$CQ96,1,(Einstellungen!$C$3-2026)*12+12))</f>
        <v/>
      </c>
      <c r="AI96" s="76">
        <f>IF($B96="","",SUM($AJ96:$CQ96))</f>
        <v/>
      </c>
      <c r="AJ96" s="76">
        <f>IF($B96="",0,IF(Einstellungen!$C$10="Ja",MAX(IF(Einstellungen!$C$11="7 Tage",MAX(0,(MIN(DATE(2026,2,0),IF(Mitarbeiter!$D96="",DATE(2026,2,0),Mitarbeiter!$D96),TODAY()))-(MAX(DATE(2026,1,1),Mitarbeiter!$C96))+1),MAX(0,NETWORKDAYS(MAX(DATE(2026,1,1),Mitarbeiter!$C96),MIN(DATE(2026,2,0),IF(Mitarbeiter!$D96="",DATE(2026,2,0),Mitarbeiter!$D96),TODAY()),Einstellungen!$F$13:$F$67)))*N(Mitarbeiter!$E96)/IF(Einstellungen!$C$11="7 Tage",7,5),N('Ist-Stunden'!F96)),MAX(IF(Einstellungen!$C$11="7 Tage",MAX(0,(MIN(DATE(2026,2,0),IF(Mitarbeiter!$D96="",DATE(2026,2,0),Mitarbeiter!$D96),TODAY()))-(MAX(DATE(2026,1,1),Mitarbeiter!$C96))+1),MAX(0,NETWORKDAYS(MAX(DATE(2026,1,1),Mitarbeiter!$C96),MIN(DATE(2026,2,0),IF(Mitarbeiter!$D96="",DATE(2026,2,0),Mitarbeiter!$D96),TODAY()),Einstellungen!$F$13:$F$67)))*N(Mitarbeiter!$E96)/IF(Einstellungen!$C$11="7 Tage",7,5),N('Ist-Stunden'!F96)+(N(Krankheitstage!G96)+N(Krankheitstage!S96))*N($C96))))</f>
        <v/>
      </c>
      <c r="AK96" s="76">
        <f>IF($B96="",0,IF(Einstellungen!$C$10="Ja",MAX(IF(Einstellungen!$C$11="7 Tage",MAX(0,(MIN(DATE(2026,3,0),IF(Mitarbeiter!$D96="",DATE(2026,3,0),Mitarbeiter!$D96),TODAY()))-(MAX(DATE(2026,2,1),Mitarbeiter!$C96))+1),MAX(0,NETWORKDAYS(MAX(DATE(2026,2,1),Mitarbeiter!$C96),MIN(DATE(2026,3,0),IF(Mitarbeiter!$D96="",DATE(2026,3,0),Mitarbeiter!$D96),TODAY()),Einstellungen!$F$13:$F$67)))*N(Mitarbeiter!$E96)/IF(Einstellungen!$C$11="7 Tage",7,5),N('Ist-Stunden'!G96)),MAX(IF(Einstellungen!$C$11="7 Tage",MAX(0,(MIN(DATE(2026,3,0),IF(Mitarbeiter!$D96="",DATE(2026,3,0),Mitarbeiter!$D96),TODAY()))-(MAX(DATE(2026,2,1),Mitarbeiter!$C96))+1),MAX(0,NETWORKDAYS(MAX(DATE(2026,2,1),Mitarbeiter!$C96),MIN(DATE(2026,3,0),IF(Mitarbeiter!$D96="",DATE(2026,3,0),Mitarbeiter!$D96),TODAY()),Einstellungen!$F$13:$F$67)))*N(Mitarbeiter!$E96)/IF(Einstellungen!$C$11="7 Tage",7,5),N('Ist-Stunden'!G96)+(N(Krankheitstage!H96)+N(Krankheitstage!T96))*N($C96))))</f>
        <v/>
      </c>
      <c r="AL96" s="76">
        <f>IF($B96="",0,IF(Einstellungen!$C$10="Ja",MAX(IF(Einstellungen!$C$11="7 Tage",MAX(0,(MIN(DATE(2026,4,0),IF(Mitarbeiter!$D96="",DATE(2026,4,0),Mitarbeiter!$D96),TODAY()))-(MAX(DATE(2026,3,1),Mitarbeiter!$C96))+1),MAX(0,NETWORKDAYS(MAX(DATE(2026,3,1),Mitarbeiter!$C96),MIN(DATE(2026,4,0),IF(Mitarbeiter!$D96="",DATE(2026,4,0),Mitarbeiter!$D96),TODAY()),Einstellungen!$F$13:$F$67)))*N(Mitarbeiter!$E96)/IF(Einstellungen!$C$11="7 Tage",7,5),N('Ist-Stunden'!H96)),MAX(IF(Einstellungen!$C$11="7 Tage",MAX(0,(MIN(DATE(2026,4,0),IF(Mitarbeiter!$D96="",DATE(2026,4,0),Mitarbeiter!$D96),TODAY()))-(MAX(DATE(2026,3,1),Mitarbeiter!$C96))+1),MAX(0,NETWORKDAYS(MAX(DATE(2026,3,1),Mitarbeiter!$C96),MIN(DATE(2026,4,0),IF(Mitarbeiter!$D96="",DATE(2026,4,0),Mitarbeiter!$D96),TODAY()),Einstellungen!$F$13:$F$67)))*N(Mitarbeiter!$E96)/IF(Einstellungen!$C$11="7 Tage",7,5),N('Ist-Stunden'!H96)+(N(Krankheitstage!I96)+N(Krankheitstage!U96))*N($C96))))</f>
        <v/>
      </c>
      <c r="AM96" s="76">
        <f>IF($B96="",0,IF(Einstellungen!$C$10="Ja",MAX(IF(Einstellungen!$C$11="7 Tage",MAX(0,(MIN(DATE(2026,5,0),IF(Mitarbeiter!$D96="",DATE(2026,5,0),Mitarbeiter!$D96),TODAY()))-(MAX(DATE(2026,4,1),Mitarbeiter!$C96))+1),MAX(0,NETWORKDAYS(MAX(DATE(2026,4,1),Mitarbeiter!$C96),MIN(DATE(2026,5,0),IF(Mitarbeiter!$D96="",DATE(2026,5,0),Mitarbeiter!$D96),TODAY()),Einstellungen!$F$13:$F$67)))*N(Mitarbeiter!$E96)/IF(Einstellungen!$C$11="7 Tage",7,5),N('Ist-Stunden'!I96)),MAX(IF(Einstellungen!$C$11="7 Tage",MAX(0,(MIN(DATE(2026,5,0),IF(Mitarbeiter!$D96="",DATE(2026,5,0),Mitarbeiter!$D96),TODAY()))-(MAX(DATE(2026,4,1),Mitarbeiter!$C96))+1),MAX(0,NETWORKDAYS(MAX(DATE(2026,4,1),Mitarbeiter!$C96),MIN(DATE(2026,5,0),IF(Mitarbeiter!$D96="",DATE(2026,5,0),Mitarbeiter!$D96),TODAY()),Einstellungen!$F$13:$F$67)))*N(Mitarbeiter!$E96)/IF(Einstellungen!$C$11="7 Tage",7,5),N('Ist-Stunden'!I96)+(N(Krankheitstage!J96)+N(Krankheitstage!V96))*N($C96))))</f>
        <v/>
      </c>
      <c r="AN96" s="76">
        <f>IF($B96="",0,IF(Einstellungen!$C$10="Ja",MAX(IF(Einstellungen!$C$11="7 Tage",MAX(0,(MIN(DATE(2026,6,0),IF(Mitarbeiter!$D96="",DATE(2026,6,0),Mitarbeiter!$D96),TODAY()))-(MAX(DATE(2026,5,1),Mitarbeiter!$C96))+1),MAX(0,NETWORKDAYS(MAX(DATE(2026,5,1),Mitarbeiter!$C96),MIN(DATE(2026,6,0),IF(Mitarbeiter!$D96="",DATE(2026,6,0),Mitarbeiter!$D96),TODAY()),Einstellungen!$F$13:$F$67)))*N(Mitarbeiter!$E96)/IF(Einstellungen!$C$11="7 Tage",7,5),N('Ist-Stunden'!J96)),MAX(IF(Einstellungen!$C$11="7 Tage",MAX(0,(MIN(DATE(2026,6,0),IF(Mitarbeiter!$D96="",DATE(2026,6,0),Mitarbeiter!$D96),TODAY()))-(MAX(DATE(2026,5,1),Mitarbeiter!$C96))+1),MAX(0,NETWORKDAYS(MAX(DATE(2026,5,1),Mitarbeiter!$C96),MIN(DATE(2026,6,0),IF(Mitarbeiter!$D96="",DATE(2026,6,0),Mitarbeiter!$D96),TODAY()),Einstellungen!$F$13:$F$67)))*N(Mitarbeiter!$E96)/IF(Einstellungen!$C$11="7 Tage",7,5),N('Ist-Stunden'!J96)+(N(Krankheitstage!K96)+N(Krankheitstage!W96))*N($C96))))</f>
        <v/>
      </c>
      <c r="AO96" s="76">
        <f>IF($B96="",0,IF(Einstellungen!$C$10="Ja",MAX(IF(Einstellungen!$C$11="7 Tage",MAX(0,(MIN(DATE(2026,7,0),IF(Mitarbeiter!$D96="",DATE(2026,7,0),Mitarbeiter!$D96),TODAY()))-(MAX(DATE(2026,6,1),Mitarbeiter!$C96))+1),MAX(0,NETWORKDAYS(MAX(DATE(2026,6,1),Mitarbeiter!$C96),MIN(DATE(2026,7,0),IF(Mitarbeiter!$D96="",DATE(2026,7,0),Mitarbeiter!$D96),TODAY()),Einstellungen!$F$13:$F$67)))*N(Mitarbeiter!$E96)/IF(Einstellungen!$C$11="7 Tage",7,5),N('Ist-Stunden'!K96)),MAX(IF(Einstellungen!$C$11="7 Tage",MAX(0,(MIN(DATE(2026,7,0),IF(Mitarbeiter!$D96="",DATE(2026,7,0),Mitarbeiter!$D96),TODAY()))-(MAX(DATE(2026,6,1),Mitarbeiter!$C96))+1),MAX(0,NETWORKDAYS(MAX(DATE(2026,6,1),Mitarbeiter!$C96),MIN(DATE(2026,7,0),IF(Mitarbeiter!$D96="",DATE(2026,7,0),Mitarbeiter!$D96),TODAY()),Einstellungen!$F$13:$F$67)))*N(Mitarbeiter!$E96)/IF(Einstellungen!$C$11="7 Tage",7,5),N('Ist-Stunden'!K96)+(N(Krankheitstage!L96)+N(Krankheitstage!X96))*N($C96))))</f>
        <v/>
      </c>
      <c r="AP96" s="76">
        <f>IF($B96="",0,IF(Einstellungen!$C$10="Ja",MAX(IF(Einstellungen!$C$11="7 Tage",MAX(0,(MIN(DATE(2026,8,0),IF(Mitarbeiter!$D96="",DATE(2026,8,0),Mitarbeiter!$D96),TODAY()))-(MAX(DATE(2026,7,1),Mitarbeiter!$C96))+1),MAX(0,NETWORKDAYS(MAX(DATE(2026,7,1),Mitarbeiter!$C96),MIN(DATE(2026,8,0),IF(Mitarbeiter!$D96="",DATE(2026,8,0),Mitarbeiter!$D96),TODAY()),Einstellungen!$F$13:$F$67)))*N(Mitarbeiter!$E96)/IF(Einstellungen!$C$11="7 Tage",7,5),N('Ist-Stunden'!L96)),MAX(IF(Einstellungen!$C$11="7 Tage",MAX(0,(MIN(DATE(2026,8,0),IF(Mitarbeiter!$D96="",DATE(2026,8,0),Mitarbeiter!$D96),TODAY()))-(MAX(DATE(2026,7,1),Mitarbeiter!$C96))+1),MAX(0,NETWORKDAYS(MAX(DATE(2026,7,1),Mitarbeiter!$C96),MIN(DATE(2026,8,0),IF(Mitarbeiter!$D96="",DATE(2026,8,0),Mitarbeiter!$D96),TODAY()),Einstellungen!$F$13:$F$67)))*N(Mitarbeiter!$E96)/IF(Einstellungen!$C$11="7 Tage",7,5),N('Ist-Stunden'!L96)+(N(Krankheitstage!M96)+N(Krankheitstage!Y96))*N($C96))))</f>
        <v/>
      </c>
      <c r="AQ96" s="76">
        <f>IF($B96="",0,IF(Einstellungen!$C$10="Ja",MAX(IF(Einstellungen!$C$11="7 Tage",MAX(0,(MIN(DATE(2026,9,0),IF(Mitarbeiter!$D96="",DATE(2026,9,0),Mitarbeiter!$D96),TODAY()))-(MAX(DATE(2026,8,1),Mitarbeiter!$C96))+1),MAX(0,NETWORKDAYS(MAX(DATE(2026,8,1),Mitarbeiter!$C96),MIN(DATE(2026,9,0),IF(Mitarbeiter!$D96="",DATE(2026,9,0),Mitarbeiter!$D96),TODAY()),Einstellungen!$F$13:$F$67)))*N(Mitarbeiter!$E96)/IF(Einstellungen!$C$11="7 Tage",7,5),N('Ist-Stunden'!M96)),MAX(IF(Einstellungen!$C$11="7 Tage",MAX(0,(MIN(DATE(2026,9,0),IF(Mitarbeiter!$D96="",DATE(2026,9,0),Mitarbeiter!$D96),TODAY()))-(MAX(DATE(2026,8,1),Mitarbeiter!$C96))+1),MAX(0,NETWORKDAYS(MAX(DATE(2026,8,1),Mitarbeiter!$C96),MIN(DATE(2026,9,0),IF(Mitarbeiter!$D96="",DATE(2026,9,0),Mitarbeiter!$D96),TODAY()),Einstellungen!$F$13:$F$67)))*N(Mitarbeiter!$E96)/IF(Einstellungen!$C$11="7 Tage",7,5),N('Ist-Stunden'!M96)+(N(Krankheitstage!N96)+N(Krankheitstage!Z96))*N($C96))))</f>
        <v/>
      </c>
      <c r="AR96" s="76">
        <f>IF($B96="",0,IF(Einstellungen!$C$10="Ja",MAX(IF(Einstellungen!$C$11="7 Tage",MAX(0,(MIN(DATE(2026,10,0),IF(Mitarbeiter!$D96="",DATE(2026,10,0),Mitarbeiter!$D96),TODAY()))-(MAX(DATE(2026,9,1),Mitarbeiter!$C96))+1),MAX(0,NETWORKDAYS(MAX(DATE(2026,9,1),Mitarbeiter!$C96),MIN(DATE(2026,10,0),IF(Mitarbeiter!$D96="",DATE(2026,10,0),Mitarbeiter!$D96),TODAY()),Einstellungen!$F$13:$F$67)))*N(Mitarbeiter!$E96)/IF(Einstellungen!$C$11="7 Tage",7,5),N('Ist-Stunden'!N96)),MAX(IF(Einstellungen!$C$11="7 Tage",MAX(0,(MIN(DATE(2026,10,0),IF(Mitarbeiter!$D96="",DATE(2026,10,0),Mitarbeiter!$D96),TODAY()))-(MAX(DATE(2026,9,1),Mitarbeiter!$C96))+1),MAX(0,NETWORKDAYS(MAX(DATE(2026,9,1),Mitarbeiter!$C96),MIN(DATE(2026,10,0),IF(Mitarbeiter!$D96="",DATE(2026,10,0),Mitarbeiter!$D96),TODAY()),Einstellungen!$F$13:$F$67)))*N(Mitarbeiter!$E96)/IF(Einstellungen!$C$11="7 Tage",7,5),N('Ist-Stunden'!N96)+(N(Krankheitstage!O96)+N(Krankheitstage!AA96))*N($C96))))</f>
        <v/>
      </c>
      <c r="AS96" s="76">
        <f>IF($B96="",0,IF(Einstellungen!$C$10="Ja",MAX(IF(Einstellungen!$C$11="7 Tage",MAX(0,(MIN(DATE(2026,11,0),IF(Mitarbeiter!$D96="",DATE(2026,11,0),Mitarbeiter!$D96),TODAY()))-(MAX(DATE(2026,10,1),Mitarbeiter!$C96))+1),MAX(0,NETWORKDAYS(MAX(DATE(2026,10,1),Mitarbeiter!$C96),MIN(DATE(2026,11,0),IF(Mitarbeiter!$D96="",DATE(2026,11,0),Mitarbeiter!$D96),TODAY()),Einstellungen!$F$13:$F$67)))*N(Mitarbeiter!$E96)/IF(Einstellungen!$C$11="7 Tage",7,5),N('Ist-Stunden'!O96)),MAX(IF(Einstellungen!$C$11="7 Tage",MAX(0,(MIN(DATE(2026,11,0),IF(Mitarbeiter!$D96="",DATE(2026,11,0),Mitarbeiter!$D96),TODAY()))-(MAX(DATE(2026,10,1),Mitarbeiter!$C96))+1),MAX(0,NETWORKDAYS(MAX(DATE(2026,10,1),Mitarbeiter!$C96),MIN(DATE(2026,11,0),IF(Mitarbeiter!$D96="",DATE(2026,11,0),Mitarbeiter!$D96),TODAY()),Einstellungen!$F$13:$F$67)))*N(Mitarbeiter!$E96)/IF(Einstellungen!$C$11="7 Tage",7,5),N('Ist-Stunden'!O96)+(N(Krankheitstage!P96)+N(Krankheitstage!AB96))*N($C96))))</f>
        <v/>
      </c>
      <c r="AT96" s="76">
        <f>IF($B96="",0,IF(Einstellungen!$C$10="Ja",MAX(IF(Einstellungen!$C$11="7 Tage",MAX(0,(MIN(DATE(2026,12,0),IF(Mitarbeiter!$D96="",DATE(2026,12,0),Mitarbeiter!$D96),TODAY()))-(MAX(DATE(2026,11,1),Mitarbeiter!$C96))+1),MAX(0,NETWORKDAYS(MAX(DATE(2026,11,1),Mitarbeiter!$C96),MIN(DATE(2026,12,0),IF(Mitarbeiter!$D96="",DATE(2026,12,0),Mitarbeiter!$D96),TODAY()),Einstellungen!$F$13:$F$67)))*N(Mitarbeiter!$E96)/IF(Einstellungen!$C$11="7 Tage",7,5),N('Ist-Stunden'!P96)),MAX(IF(Einstellungen!$C$11="7 Tage",MAX(0,(MIN(DATE(2026,12,0),IF(Mitarbeiter!$D96="",DATE(2026,12,0),Mitarbeiter!$D96),TODAY()))-(MAX(DATE(2026,11,1),Mitarbeiter!$C96))+1),MAX(0,NETWORKDAYS(MAX(DATE(2026,11,1),Mitarbeiter!$C96),MIN(DATE(2026,12,0),IF(Mitarbeiter!$D96="",DATE(2026,12,0),Mitarbeiter!$D96),TODAY()),Einstellungen!$F$13:$F$67)))*N(Mitarbeiter!$E96)/IF(Einstellungen!$C$11="7 Tage",7,5),N('Ist-Stunden'!P96)+(N(Krankheitstage!Q96)+N(Krankheitstage!AC96))*N($C96))))</f>
        <v/>
      </c>
      <c r="AU96" s="76">
        <f>IF($B96="",0,IF(Einstellungen!$C$10="Ja",MAX(IF(Einstellungen!$C$11="7 Tage",MAX(0,(MIN(DATE(2026,13,0),IF(Mitarbeiter!$D96="",DATE(2026,13,0),Mitarbeiter!$D96),TODAY()))-(MAX(DATE(2026,12,1),Mitarbeiter!$C96))+1),MAX(0,NETWORKDAYS(MAX(DATE(2026,12,1),Mitarbeiter!$C96),MIN(DATE(2026,13,0),IF(Mitarbeiter!$D96="",DATE(2026,13,0),Mitarbeiter!$D96),TODAY()),Einstellungen!$F$13:$F$67)))*N(Mitarbeiter!$E96)/IF(Einstellungen!$C$11="7 Tage",7,5),N('Ist-Stunden'!Q96)),MAX(IF(Einstellungen!$C$11="7 Tage",MAX(0,(MIN(DATE(2026,13,0),IF(Mitarbeiter!$D96="",DATE(2026,13,0),Mitarbeiter!$D96),TODAY()))-(MAX(DATE(2026,12,1),Mitarbeiter!$C96))+1),MAX(0,NETWORKDAYS(MAX(DATE(2026,12,1),Mitarbeiter!$C96),MIN(DATE(2026,13,0),IF(Mitarbeiter!$D96="",DATE(2026,13,0),Mitarbeiter!$D96),TODAY()),Einstellungen!$F$13:$F$67)))*N(Mitarbeiter!$E96)/IF(Einstellungen!$C$11="7 Tage",7,5),N('Ist-Stunden'!Q96)+(N(Krankheitstage!R96)+N(Krankheitstage!AD96))*N($C96))))</f>
        <v/>
      </c>
      <c r="AV96" s="76">
        <f>IF($B96="",0,IF(Einstellungen!$C$10="Ja",MAX(IF(Einstellungen!$C$11="7 Tage",MAX(0,(MIN(DATE(2027,2,0),IF(Mitarbeiter!$D96="",DATE(2027,2,0),Mitarbeiter!$D96),TODAY()))-(MAX(DATE(2027,1,1),Mitarbeiter!$C96))+1),MAX(0,NETWORKDAYS(MAX(DATE(2027,1,1),Mitarbeiter!$C96),MIN(DATE(2027,2,0),IF(Mitarbeiter!$D96="",DATE(2027,2,0),Mitarbeiter!$D96),TODAY()),Einstellungen!$F$13:$F$67)))*N(Mitarbeiter!$E96)/IF(Einstellungen!$C$11="7 Tage",7,5),N('Ist-Stunden'!R96)),MAX(IF(Einstellungen!$C$11="7 Tage",MAX(0,(MIN(DATE(2027,2,0),IF(Mitarbeiter!$D96="",DATE(2027,2,0),Mitarbeiter!$D96),TODAY()))-(MAX(DATE(2027,1,1),Mitarbeiter!$C96))+1),MAX(0,NETWORKDAYS(MAX(DATE(2027,1,1),Mitarbeiter!$C96),MIN(DATE(2027,2,0),IF(Mitarbeiter!$D96="",DATE(2027,2,0),Mitarbeiter!$D96),TODAY()),Einstellungen!$F$13:$F$67)))*N(Mitarbeiter!$E96)/IF(Einstellungen!$C$11="7 Tage",7,5),N('Ist-Stunden'!R96)+(N(Krankheitstage!AE96)+N(Krankheitstage!AQ96))*N($C96))))</f>
        <v/>
      </c>
      <c r="AW96" s="76">
        <f>IF($B96="",0,IF(Einstellungen!$C$10="Ja",MAX(IF(Einstellungen!$C$11="7 Tage",MAX(0,(MIN(DATE(2027,3,0),IF(Mitarbeiter!$D96="",DATE(2027,3,0),Mitarbeiter!$D96),TODAY()))-(MAX(DATE(2027,2,1),Mitarbeiter!$C96))+1),MAX(0,NETWORKDAYS(MAX(DATE(2027,2,1),Mitarbeiter!$C96),MIN(DATE(2027,3,0),IF(Mitarbeiter!$D96="",DATE(2027,3,0),Mitarbeiter!$D96),TODAY()),Einstellungen!$F$13:$F$67)))*N(Mitarbeiter!$E96)/IF(Einstellungen!$C$11="7 Tage",7,5),N('Ist-Stunden'!S96)),MAX(IF(Einstellungen!$C$11="7 Tage",MAX(0,(MIN(DATE(2027,3,0),IF(Mitarbeiter!$D96="",DATE(2027,3,0),Mitarbeiter!$D96),TODAY()))-(MAX(DATE(2027,2,1),Mitarbeiter!$C96))+1),MAX(0,NETWORKDAYS(MAX(DATE(2027,2,1),Mitarbeiter!$C96),MIN(DATE(2027,3,0),IF(Mitarbeiter!$D96="",DATE(2027,3,0),Mitarbeiter!$D96),TODAY()),Einstellungen!$F$13:$F$67)))*N(Mitarbeiter!$E96)/IF(Einstellungen!$C$11="7 Tage",7,5),N('Ist-Stunden'!S96)+(N(Krankheitstage!AF96)+N(Krankheitstage!AR96))*N($C96))))</f>
        <v/>
      </c>
      <c r="AX96" s="76">
        <f>IF($B96="",0,IF(Einstellungen!$C$10="Ja",MAX(IF(Einstellungen!$C$11="7 Tage",MAX(0,(MIN(DATE(2027,4,0),IF(Mitarbeiter!$D96="",DATE(2027,4,0),Mitarbeiter!$D96),TODAY()))-(MAX(DATE(2027,3,1),Mitarbeiter!$C96))+1),MAX(0,NETWORKDAYS(MAX(DATE(2027,3,1),Mitarbeiter!$C96),MIN(DATE(2027,4,0),IF(Mitarbeiter!$D96="",DATE(2027,4,0),Mitarbeiter!$D96),TODAY()),Einstellungen!$F$13:$F$67)))*N(Mitarbeiter!$E96)/IF(Einstellungen!$C$11="7 Tage",7,5),N('Ist-Stunden'!T96)),MAX(IF(Einstellungen!$C$11="7 Tage",MAX(0,(MIN(DATE(2027,4,0),IF(Mitarbeiter!$D96="",DATE(2027,4,0),Mitarbeiter!$D96),TODAY()))-(MAX(DATE(2027,3,1),Mitarbeiter!$C96))+1),MAX(0,NETWORKDAYS(MAX(DATE(2027,3,1),Mitarbeiter!$C96),MIN(DATE(2027,4,0),IF(Mitarbeiter!$D96="",DATE(2027,4,0),Mitarbeiter!$D96),TODAY()),Einstellungen!$F$13:$F$67)))*N(Mitarbeiter!$E96)/IF(Einstellungen!$C$11="7 Tage",7,5),N('Ist-Stunden'!T96)+(N(Krankheitstage!AG96)+N(Krankheitstage!AS96))*N($C96))))</f>
        <v/>
      </c>
      <c r="AY96" s="76">
        <f>IF($B96="",0,IF(Einstellungen!$C$10="Ja",MAX(IF(Einstellungen!$C$11="7 Tage",MAX(0,(MIN(DATE(2027,5,0),IF(Mitarbeiter!$D96="",DATE(2027,5,0),Mitarbeiter!$D96),TODAY()))-(MAX(DATE(2027,4,1),Mitarbeiter!$C96))+1),MAX(0,NETWORKDAYS(MAX(DATE(2027,4,1),Mitarbeiter!$C96),MIN(DATE(2027,5,0),IF(Mitarbeiter!$D96="",DATE(2027,5,0),Mitarbeiter!$D96),TODAY()),Einstellungen!$F$13:$F$67)))*N(Mitarbeiter!$E96)/IF(Einstellungen!$C$11="7 Tage",7,5),N('Ist-Stunden'!U96)),MAX(IF(Einstellungen!$C$11="7 Tage",MAX(0,(MIN(DATE(2027,5,0),IF(Mitarbeiter!$D96="",DATE(2027,5,0),Mitarbeiter!$D96),TODAY()))-(MAX(DATE(2027,4,1),Mitarbeiter!$C96))+1),MAX(0,NETWORKDAYS(MAX(DATE(2027,4,1),Mitarbeiter!$C96),MIN(DATE(2027,5,0),IF(Mitarbeiter!$D96="",DATE(2027,5,0),Mitarbeiter!$D96),TODAY()),Einstellungen!$F$13:$F$67)))*N(Mitarbeiter!$E96)/IF(Einstellungen!$C$11="7 Tage",7,5),N('Ist-Stunden'!U96)+(N(Krankheitstage!AH96)+N(Krankheitstage!AT96))*N($C96))))</f>
        <v/>
      </c>
      <c r="AZ96" s="76">
        <f>IF($B96="",0,IF(Einstellungen!$C$10="Ja",MAX(IF(Einstellungen!$C$11="7 Tage",MAX(0,(MIN(DATE(2027,6,0),IF(Mitarbeiter!$D96="",DATE(2027,6,0),Mitarbeiter!$D96),TODAY()))-(MAX(DATE(2027,5,1),Mitarbeiter!$C96))+1),MAX(0,NETWORKDAYS(MAX(DATE(2027,5,1),Mitarbeiter!$C96),MIN(DATE(2027,6,0),IF(Mitarbeiter!$D96="",DATE(2027,6,0),Mitarbeiter!$D96),TODAY()),Einstellungen!$F$13:$F$67)))*N(Mitarbeiter!$E96)/IF(Einstellungen!$C$11="7 Tage",7,5),N('Ist-Stunden'!V96)),MAX(IF(Einstellungen!$C$11="7 Tage",MAX(0,(MIN(DATE(2027,6,0),IF(Mitarbeiter!$D96="",DATE(2027,6,0),Mitarbeiter!$D96),TODAY()))-(MAX(DATE(2027,5,1),Mitarbeiter!$C96))+1),MAX(0,NETWORKDAYS(MAX(DATE(2027,5,1),Mitarbeiter!$C96),MIN(DATE(2027,6,0),IF(Mitarbeiter!$D96="",DATE(2027,6,0),Mitarbeiter!$D96),TODAY()),Einstellungen!$F$13:$F$67)))*N(Mitarbeiter!$E96)/IF(Einstellungen!$C$11="7 Tage",7,5),N('Ist-Stunden'!V96)+(N(Krankheitstage!AI96)+N(Krankheitstage!AU96))*N($C96))))</f>
        <v/>
      </c>
      <c r="BA96" s="76">
        <f>IF($B96="",0,IF(Einstellungen!$C$10="Ja",MAX(IF(Einstellungen!$C$11="7 Tage",MAX(0,(MIN(DATE(2027,7,0),IF(Mitarbeiter!$D96="",DATE(2027,7,0),Mitarbeiter!$D96),TODAY()))-(MAX(DATE(2027,6,1),Mitarbeiter!$C96))+1),MAX(0,NETWORKDAYS(MAX(DATE(2027,6,1),Mitarbeiter!$C96),MIN(DATE(2027,7,0),IF(Mitarbeiter!$D96="",DATE(2027,7,0),Mitarbeiter!$D96),TODAY()),Einstellungen!$F$13:$F$67)))*N(Mitarbeiter!$E96)/IF(Einstellungen!$C$11="7 Tage",7,5),N('Ist-Stunden'!W96)),MAX(IF(Einstellungen!$C$11="7 Tage",MAX(0,(MIN(DATE(2027,7,0),IF(Mitarbeiter!$D96="",DATE(2027,7,0),Mitarbeiter!$D96),TODAY()))-(MAX(DATE(2027,6,1),Mitarbeiter!$C96))+1),MAX(0,NETWORKDAYS(MAX(DATE(2027,6,1),Mitarbeiter!$C96),MIN(DATE(2027,7,0),IF(Mitarbeiter!$D96="",DATE(2027,7,0),Mitarbeiter!$D96),TODAY()),Einstellungen!$F$13:$F$67)))*N(Mitarbeiter!$E96)/IF(Einstellungen!$C$11="7 Tage",7,5),N('Ist-Stunden'!W96)+(N(Krankheitstage!AJ96)+N(Krankheitstage!AV96))*N($C96))))</f>
        <v/>
      </c>
      <c r="BB96" s="76">
        <f>IF($B96="",0,IF(Einstellungen!$C$10="Ja",MAX(IF(Einstellungen!$C$11="7 Tage",MAX(0,(MIN(DATE(2027,8,0),IF(Mitarbeiter!$D96="",DATE(2027,8,0),Mitarbeiter!$D96),TODAY()))-(MAX(DATE(2027,7,1),Mitarbeiter!$C96))+1),MAX(0,NETWORKDAYS(MAX(DATE(2027,7,1),Mitarbeiter!$C96),MIN(DATE(2027,8,0),IF(Mitarbeiter!$D96="",DATE(2027,8,0),Mitarbeiter!$D96),TODAY()),Einstellungen!$F$13:$F$67)))*N(Mitarbeiter!$E96)/IF(Einstellungen!$C$11="7 Tage",7,5),N('Ist-Stunden'!X96)),MAX(IF(Einstellungen!$C$11="7 Tage",MAX(0,(MIN(DATE(2027,8,0),IF(Mitarbeiter!$D96="",DATE(2027,8,0),Mitarbeiter!$D96),TODAY()))-(MAX(DATE(2027,7,1),Mitarbeiter!$C96))+1),MAX(0,NETWORKDAYS(MAX(DATE(2027,7,1),Mitarbeiter!$C96),MIN(DATE(2027,8,0),IF(Mitarbeiter!$D96="",DATE(2027,8,0),Mitarbeiter!$D96),TODAY()),Einstellungen!$F$13:$F$67)))*N(Mitarbeiter!$E96)/IF(Einstellungen!$C$11="7 Tage",7,5),N('Ist-Stunden'!X96)+(N(Krankheitstage!AK96)+N(Krankheitstage!AW96))*N($C96))))</f>
        <v/>
      </c>
      <c r="BC96" s="76">
        <f>IF($B96="",0,IF(Einstellungen!$C$10="Ja",MAX(IF(Einstellungen!$C$11="7 Tage",MAX(0,(MIN(DATE(2027,9,0),IF(Mitarbeiter!$D96="",DATE(2027,9,0),Mitarbeiter!$D96),TODAY()))-(MAX(DATE(2027,8,1),Mitarbeiter!$C96))+1),MAX(0,NETWORKDAYS(MAX(DATE(2027,8,1),Mitarbeiter!$C96),MIN(DATE(2027,9,0),IF(Mitarbeiter!$D96="",DATE(2027,9,0),Mitarbeiter!$D96),TODAY()),Einstellungen!$F$13:$F$67)))*N(Mitarbeiter!$E96)/IF(Einstellungen!$C$11="7 Tage",7,5),N('Ist-Stunden'!Y96)),MAX(IF(Einstellungen!$C$11="7 Tage",MAX(0,(MIN(DATE(2027,9,0),IF(Mitarbeiter!$D96="",DATE(2027,9,0),Mitarbeiter!$D96),TODAY()))-(MAX(DATE(2027,8,1),Mitarbeiter!$C96))+1),MAX(0,NETWORKDAYS(MAX(DATE(2027,8,1),Mitarbeiter!$C96),MIN(DATE(2027,9,0),IF(Mitarbeiter!$D96="",DATE(2027,9,0),Mitarbeiter!$D96),TODAY()),Einstellungen!$F$13:$F$67)))*N(Mitarbeiter!$E96)/IF(Einstellungen!$C$11="7 Tage",7,5),N('Ist-Stunden'!Y96)+(N(Krankheitstage!AL96)+N(Krankheitstage!AX96))*N($C96))))</f>
        <v/>
      </c>
      <c r="BD96" s="76">
        <f>IF($B96="",0,IF(Einstellungen!$C$10="Ja",MAX(IF(Einstellungen!$C$11="7 Tage",MAX(0,(MIN(DATE(2027,10,0),IF(Mitarbeiter!$D96="",DATE(2027,10,0),Mitarbeiter!$D96),TODAY()))-(MAX(DATE(2027,9,1),Mitarbeiter!$C96))+1),MAX(0,NETWORKDAYS(MAX(DATE(2027,9,1),Mitarbeiter!$C96),MIN(DATE(2027,10,0),IF(Mitarbeiter!$D96="",DATE(2027,10,0),Mitarbeiter!$D96),TODAY()),Einstellungen!$F$13:$F$67)))*N(Mitarbeiter!$E96)/IF(Einstellungen!$C$11="7 Tage",7,5),N('Ist-Stunden'!Z96)),MAX(IF(Einstellungen!$C$11="7 Tage",MAX(0,(MIN(DATE(2027,10,0),IF(Mitarbeiter!$D96="",DATE(2027,10,0),Mitarbeiter!$D96),TODAY()))-(MAX(DATE(2027,9,1),Mitarbeiter!$C96))+1),MAX(0,NETWORKDAYS(MAX(DATE(2027,9,1),Mitarbeiter!$C96),MIN(DATE(2027,10,0),IF(Mitarbeiter!$D96="",DATE(2027,10,0),Mitarbeiter!$D96),TODAY()),Einstellungen!$F$13:$F$67)))*N(Mitarbeiter!$E96)/IF(Einstellungen!$C$11="7 Tage",7,5),N('Ist-Stunden'!Z96)+(N(Krankheitstage!AM96)+N(Krankheitstage!AY96))*N($C96))))</f>
        <v/>
      </c>
      <c r="BE96" s="76">
        <f>IF($B96="",0,IF(Einstellungen!$C$10="Ja",MAX(IF(Einstellungen!$C$11="7 Tage",MAX(0,(MIN(DATE(2027,11,0),IF(Mitarbeiter!$D96="",DATE(2027,11,0),Mitarbeiter!$D96),TODAY()))-(MAX(DATE(2027,10,1),Mitarbeiter!$C96))+1),MAX(0,NETWORKDAYS(MAX(DATE(2027,10,1),Mitarbeiter!$C96),MIN(DATE(2027,11,0),IF(Mitarbeiter!$D96="",DATE(2027,11,0),Mitarbeiter!$D96),TODAY()),Einstellungen!$F$13:$F$67)))*N(Mitarbeiter!$E96)/IF(Einstellungen!$C$11="7 Tage",7,5),N('Ist-Stunden'!AA96)),MAX(IF(Einstellungen!$C$11="7 Tage",MAX(0,(MIN(DATE(2027,11,0),IF(Mitarbeiter!$D96="",DATE(2027,11,0),Mitarbeiter!$D96),TODAY()))-(MAX(DATE(2027,10,1),Mitarbeiter!$C96))+1),MAX(0,NETWORKDAYS(MAX(DATE(2027,10,1),Mitarbeiter!$C96),MIN(DATE(2027,11,0),IF(Mitarbeiter!$D96="",DATE(2027,11,0),Mitarbeiter!$D96),TODAY()),Einstellungen!$F$13:$F$67)))*N(Mitarbeiter!$E96)/IF(Einstellungen!$C$11="7 Tage",7,5),N('Ist-Stunden'!AA96)+(N(Krankheitstage!AN96)+N(Krankheitstage!AZ96))*N($C96))))</f>
        <v/>
      </c>
      <c r="BF96" s="76">
        <f>IF($B96="",0,IF(Einstellungen!$C$10="Ja",MAX(IF(Einstellungen!$C$11="7 Tage",MAX(0,(MIN(DATE(2027,12,0),IF(Mitarbeiter!$D96="",DATE(2027,12,0),Mitarbeiter!$D96),TODAY()))-(MAX(DATE(2027,11,1),Mitarbeiter!$C96))+1),MAX(0,NETWORKDAYS(MAX(DATE(2027,11,1),Mitarbeiter!$C96),MIN(DATE(2027,12,0),IF(Mitarbeiter!$D96="",DATE(2027,12,0),Mitarbeiter!$D96),TODAY()),Einstellungen!$F$13:$F$67)))*N(Mitarbeiter!$E96)/IF(Einstellungen!$C$11="7 Tage",7,5),N('Ist-Stunden'!AB96)),MAX(IF(Einstellungen!$C$11="7 Tage",MAX(0,(MIN(DATE(2027,12,0),IF(Mitarbeiter!$D96="",DATE(2027,12,0),Mitarbeiter!$D96),TODAY()))-(MAX(DATE(2027,11,1),Mitarbeiter!$C96))+1),MAX(0,NETWORKDAYS(MAX(DATE(2027,11,1),Mitarbeiter!$C96),MIN(DATE(2027,12,0),IF(Mitarbeiter!$D96="",DATE(2027,12,0),Mitarbeiter!$D96),TODAY()),Einstellungen!$F$13:$F$67)))*N(Mitarbeiter!$E96)/IF(Einstellungen!$C$11="7 Tage",7,5),N('Ist-Stunden'!AB96)+(N(Krankheitstage!AO96)+N(Krankheitstage!BA96))*N($C96))))</f>
        <v/>
      </c>
      <c r="BG96" s="76">
        <f>IF($B96="",0,IF(Einstellungen!$C$10="Ja",MAX(IF(Einstellungen!$C$11="7 Tage",MAX(0,(MIN(DATE(2027,13,0),IF(Mitarbeiter!$D96="",DATE(2027,13,0),Mitarbeiter!$D96),TODAY()))-(MAX(DATE(2027,12,1),Mitarbeiter!$C96))+1),MAX(0,NETWORKDAYS(MAX(DATE(2027,12,1),Mitarbeiter!$C96),MIN(DATE(2027,13,0),IF(Mitarbeiter!$D96="",DATE(2027,13,0),Mitarbeiter!$D96),TODAY()),Einstellungen!$F$13:$F$67)))*N(Mitarbeiter!$E96)/IF(Einstellungen!$C$11="7 Tage",7,5),N('Ist-Stunden'!AC96)),MAX(IF(Einstellungen!$C$11="7 Tage",MAX(0,(MIN(DATE(2027,13,0),IF(Mitarbeiter!$D96="",DATE(2027,13,0),Mitarbeiter!$D96),TODAY()))-(MAX(DATE(2027,12,1),Mitarbeiter!$C96))+1),MAX(0,NETWORKDAYS(MAX(DATE(2027,12,1),Mitarbeiter!$C96),MIN(DATE(2027,13,0),IF(Mitarbeiter!$D96="",DATE(2027,13,0),Mitarbeiter!$D96),TODAY()),Einstellungen!$F$13:$F$67)))*N(Mitarbeiter!$E96)/IF(Einstellungen!$C$11="7 Tage",7,5),N('Ist-Stunden'!AC96)+(N(Krankheitstage!AP96)+N(Krankheitstage!BB96))*N($C96))))</f>
        <v/>
      </c>
      <c r="BH96" s="76">
        <f>IF($B96="",0,IF(Einstellungen!$C$10="Ja",MAX(IF(Einstellungen!$C$11="7 Tage",MAX(0,(MIN(DATE(2028,2,0),IF(Mitarbeiter!$D96="",DATE(2028,2,0),Mitarbeiter!$D96),TODAY()))-(MAX(DATE(2028,1,1),Mitarbeiter!$C96))+1),MAX(0,NETWORKDAYS(MAX(DATE(2028,1,1),Mitarbeiter!$C96),MIN(DATE(2028,2,0),IF(Mitarbeiter!$D96="",DATE(2028,2,0),Mitarbeiter!$D96),TODAY()),Einstellungen!$F$13:$F$67)))*N(Mitarbeiter!$E96)/IF(Einstellungen!$C$11="7 Tage",7,5),N('Ist-Stunden'!AD96)),MAX(IF(Einstellungen!$C$11="7 Tage",MAX(0,(MIN(DATE(2028,2,0),IF(Mitarbeiter!$D96="",DATE(2028,2,0),Mitarbeiter!$D96),TODAY()))-(MAX(DATE(2028,1,1),Mitarbeiter!$C96))+1),MAX(0,NETWORKDAYS(MAX(DATE(2028,1,1),Mitarbeiter!$C96),MIN(DATE(2028,2,0),IF(Mitarbeiter!$D96="",DATE(2028,2,0),Mitarbeiter!$D96),TODAY()),Einstellungen!$F$13:$F$67)))*N(Mitarbeiter!$E96)/IF(Einstellungen!$C$11="7 Tage",7,5),N('Ist-Stunden'!AD96)+(N(Krankheitstage!BC96)+N(Krankheitstage!BO96))*N($C96))))</f>
        <v/>
      </c>
      <c r="BI96" s="76">
        <f>IF($B96="",0,IF(Einstellungen!$C$10="Ja",MAX(IF(Einstellungen!$C$11="7 Tage",MAX(0,(MIN(DATE(2028,3,0),IF(Mitarbeiter!$D96="",DATE(2028,3,0),Mitarbeiter!$D96),TODAY()))-(MAX(DATE(2028,2,1),Mitarbeiter!$C96))+1),MAX(0,NETWORKDAYS(MAX(DATE(2028,2,1),Mitarbeiter!$C96),MIN(DATE(2028,3,0),IF(Mitarbeiter!$D96="",DATE(2028,3,0),Mitarbeiter!$D96),TODAY()),Einstellungen!$F$13:$F$67)))*N(Mitarbeiter!$E96)/IF(Einstellungen!$C$11="7 Tage",7,5),N('Ist-Stunden'!AE96)),MAX(IF(Einstellungen!$C$11="7 Tage",MAX(0,(MIN(DATE(2028,3,0),IF(Mitarbeiter!$D96="",DATE(2028,3,0),Mitarbeiter!$D96),TODAY()))-(MAX(DATE(2028,2,1),Mitarbeiter!$C96))+1),MAX(0,NETWORKDAYS(MAX(DATE(2028,2,1),Mitarbeiter!$C96),MIN(DATE(2028,3,0),IF(Mitarbeiter!$D96="",DATE(2028,3,0),Mitarbeiter!$D96),TODAY()),Einstellungen!$F$13:$F$67)))*N(Mitarbeiter!$E96)/IF(Einstellungen!$C$11="7 Tage",7,5),N('Ist-Stunden'!AE96)+(N(Krankheitstage!BD96)+N(Krankheitstage!BP96))*N($C96))))</f>
        <v/>
      </c>
      <c r="BJ96" s="76">
        <f>IF($B96="",0,IF(Einstellungen!$C$10="Ja",MAX(IF(Einstellungen!$C$11="7 Tage",MAX(0,(MIN(DATE(2028,4,0),IF(Mitarbeiter!$D96="",DATE(2028,4,0),Mitarbeiter!$D96),TODAY()))-(MAX(DATE(2028,3,1),Mitarbeiter!$C96))+1),MAX(0,NETWORKDAYS(MAX(DATE(2028,3,1),Mitarbeiter!$C96),MIN(DATE(2028,4,0),IF(Mitarbeiter!$D96="",DATE(2028,4,0),Mitarbeiter!$D96),TODAY()),Einstellungen!$F$13:$F$67)))*N(Mitarbeiter!$E96)/IF(Einstellungen!$C$11="7 Tage",7,5),N('Ist-Stunden'!AF96)),MAX(IF(Einstellungen!$C$11="7 Tage",MAX(0,(MIN(DATE(2028,4,0),IF(Mitarbeiter!$D96="",DATE(2028,4,0),Mitarbeiter!$D96),TODAY()))-(MAX(DATE(2028,3,1),Mitarbeiter!$C96))+1),MAX(0,NETWORKDAYS(MAX(DATE(2028,3,1),Mitarbeiter!$C96),MIN(DATE(2028,4,0),IF(Mitarbeiter!$D96="",DATE(2028,4,0),Mitarbeiter!$D96),TODAY()),Einstellungen!$F$13:$F$67)))*N(Mitarbeiter!$E96)/IF(Einstellungen!$C$11="7 Tage",7,5),N('Ist-Stunden'!AF96)+(N(Krankheitstage!BE96)+N(Krankheitstage!BQ96))*N($C96))))</f>
        <v/>
      </c>
      <c r="BK96" s="76">
        <f>IF($B96="",0,IF(Einstellungen!$C$10="Ja",MAX(IF(Einstellungen!$C$11="7 Tage",MAX(0,(MIN(DATE(2028,5,0),IF(Mitarbeiter!$D96="",DATE(2028,5,0),Mitarbeiter!$D96),TODAY()))-(MAX(DATE(2028,4,1),Mitarbeiter!$C96))+1),MAX(0,NETWORKDAYS(MAX(DATE(2028,4,1),Mitarbeiter!$C96),MIN(DATE(2028,5,0),IF(Mitarbeiter!$D96="",DATE(2028,5,0),Mitarbeiter!$D96),TODAY()),Einstellungen!$F$13:$F$67)))*N(Mitarbeiter!$E96)/IF(Einstellungen!$C$11="7 Tage",7,5),N('Ist-Stunden'!AG96)),MAX(IF(Einstellungen!$C$11="7 Tage",MAX(0,(MIN(DATE(2028,5,0),IF(Mitarbeiter!$D96="",DATE(2028,5,0),Mitarbeiter!$D96),TODAY()))-(MAX(DATE(2028,4,1),Mitarbeiter!$C96))+1),MAX(0,NETWORKDAYS(MAX(DATE(2028,4,1),Mitarbeiter!$C96),MIN(DATE(2028,5,0),IF(Mitarbeiter!$D96="",DATE(2028,5,0),Mitarbeiter!$D96),TODAY()),Einstellungen!$F$13:$F$67)))*N(Mitarbeiter!$E96)/IF(Einstellungen!$C$11="7 Tage",7,5),N('Ist-Stunden'!AG96)+(N(Krankheitstage!BF96)+N(Krankheitstage!BR96))*N($C96))))</f>
        <v/>
      </c>
      <c r="BL96" s="76">
        <f>IF($B96="",0,IF(Einstellungen!$C$10="Ja",MAX(IF(Einstellungen!$C$11="7 Tage",MAX(0,(MIN(DATE(2028,6,0),IF(Mitarbeiter!$D96="",DATE(2028,6,0),Mitarbeiter!$D96),TODAY()))-(MAX(DATE(2028,5,1),Mitarbeiter!$C96))+1),MAX(0,NETWORKDAYS(MAX(DATE(2028,5,1),Mitarbeiter!$C96),MIN(DATE(2028,6,0),IF(Mitarbeiter!$D96="",DATE(2028,6,0),Mitarbeiter!$D96),TODAY()),Einstellungen!$F$13:$F$67)))*N(Mitarbeiter!$E96)/IF(Einstellungen!$C$11="7 Tage",7,5),N('Ist-Stunden'!AH96)),MAX(IF(Einstellungen!$C$11="7 Tage",MAX(0,(MIN(DATE(2028,6,0),IF(Mitarbeiter!$D96="",DATE(2028,6,0),Mitarbeiter!$D96),TODAY()))-(MAX(DATE(2028,5,1),Mitarbeiter!$C96))+1),MAX(0,NETWORKDAYS(MAX(DATE(2028,5,1),Mitarbeiter!$C96),MIN(DATE(2028,6,0),IF(Mitarbeiter!$D96="",DATE(2028,6,0),Mitarbeiter!$D96),TODAY()),Einstellungen!$F$13:$F$67)))*N(Mitarbeiter!$E96)/IF(Einstellungen!$C$11="7 Tage",7,5),N('Ist-Stunden'!AH96)+(N(Krankheitstage!BG96)+N(Krankheitstage!BS96))*N($C96))))</f>
        <v/>
      </c>
      <c r="BM96" s="76">
        <f>IF($B96="",0,IF(Einstellungen!$C$10="Ja",MAX(IF(Einstellungen!$C$11="7 Tage",MAX(0,(MIN(DATE(2028,7,0),IF(Mitarbeiter!$D96="",DATE(2028,7,0),Mitarbeiter!$D96),TODAY()))-(MAX(DATE(2028,6,1),Mitarbeiter!$C96))+1),MAX(0,NETWORKDAYS(MAX(DATE(2028,6,1),Mitarbeiter!$C96),MIN(DATE(2028,7,0),IF(Mitarbeiter!$D96="",DATE(2028,7,0),Mitarbeiter!$D96),TODAY()),Einstellungen!$F$13:$F$67)))*N(Mitarbeiter!$E96)/IF(Einstellungen!$C$11="7 Tage",7,5),N('Ist-Stunden'!AI96)),MAX(IF(Einstellungen!$C$11="7 Tage",MAX(0,(MIN(DATE(2028,7,0),IF(Mitarbeiter!$D96="",DATE(2028,7,0),Mitarbeiter!$D96),TODAY()))-(MAX(DATE(2028,6,1),Mitarbeiter!$C96))+1),MAX(0,NETWORKDAYS(MAX(DATE(2028,6,1),Mitarbeiter!$C96),MIN(DATE(2028,7,0),IF(Mitarbeiter!$D96="",DATE(2028,7,0),Mitarbeiter!$D96),TODAY()),Einstellungen!$F$13:$F$67)))*N(Mitarbeiter!$E96)/IF(Einstellungen!$C$11="7 Tage",7,5),N('Ist-Stunden'!AI96)+(N(Krankheitstage!BH96)+N(Krankheitstage!BT96))*N($C96))))</f>
        <v/>
      </c>
      <c r="BN96" s="76">
        <f>IF($B96="",0,IF(Einstellungen!$C$10="Ja",MAX(IF(Einstellungen!$C$11="7 Tage",MAX(0,(MIN(DATE(2028,8,0),IF(Mitarbeiter!$D96="",DATE(2028,8,0),Mitarbeiter!$D96),TODAY()))-(MAX(DATE(2028,7,1),Mitarbeiter!$C96))+1),MAX(0,NETWORKDAYS(MAX(DATE(2028,7,1),Mitarbeiter!$C96),MIN(DATE(2028,8,0),IF(Mitarbeiter!$D96="",DATE(2028,8,0),Mitarbeiter!$D96),TODAY()),Einstellungen!$F$13:$F$67)))*N(Mitarbeiter!$E96)/IF(Einstellungen!$C$11="7 Tage",7,5),N('Ist-Stunden'!AJ96)),MAX(IF(Einstellungen!$C$11="7 Tage",MAX(0,(MIN(DATE(2028,8,0),IF(Mitarbeiter!$D96="",DATE(2028,8,0),Mitarbeiter!$D96),TODAY()))-(MAX(DATE(2028,7,1),Mitarbeiter!$C96))+1),MAX(0,NETWORKDAYS(MAX(DATE(2028,7,1),Mitarbeiter!$C96),MIN(DATE(2028,8,0),IF(Mitarbeiter!$D96="",DATE(2028,8,0),Mitarbeiter!$D96),TODAY()),Einstellungen!$F$13:$F$67)))*N(Mitarbeiter!$E96)/IF(Einstellungen!$C$11="7 Tage",7,5),N('Ist-Stunden'!AJ96)+(N(Krankheitstage!BI96)+N(Krankheitstage!BU96))*N($C96))))</f>
        <v/>
      </c>
      <c r="BO96" s="76">
        <f>IF($B96="",0,IF(Einstellungen!$C$10="Ja",MAX(IF(Einstellungen!$C$11="7 Tage",MAX(0,(MIN(DATE(2028,9,0),IF(Mitarbeiter!$D96="",DATE(2028,9,0),Mitarbeiter!$D96),TODAY()))-(MAX(DATE(2028,8,1),Mitarbeiter!$C96))+1),MAX(0,NETWORKDAYS(MAX(DATE(2028,8,1),Mitarbeiter!$C96),MIN(DATE(2028,9,0),IF(Mitarbeiter!$D96="",DATE(2028,9,0),Mitarbeiter!$D96),TODAY()),Einstellungen!$F$13:$F$67)))*N(Mitarbeiter!$E96)/IF(Einstellungen!$C$11="7 Tage",7,5),N('Ist-Stunden'!AK96)),MAX(IF(Einstellungen!$C$11="7 Tage",MAX(0,(MIN(DATE(2028,9,0),IF(Mitarbeiter!$D96="",DATE(2028,9,0),Mitarbeiter!$D96),TODAY()))-(MAX(DATE(2028,8,1),Mitarbeiter!$C96))+1),MAX(0,NETWORKDAYS(MAX(DATE(2028,8,1),Mitarbeiter!$C96),MIN(DATE(2028,9,0),IF(Mitarbeiter!$D96="",DATE(2028,9,0),Mitarbeiter!$D96),TODAY()),Einstellungen!$F$13:$F$67)))*N(Mitarbeiter!$E96)/IF(Einstellungen!$C$11="7 Tage",7,5),N('Ist-Stunden'!AK96)+(N(Krankheitstage!BJ96)+N(Krankheitstage!BV96))*N($C96))))</f>
        <v/>
      </c>
      <c r="BP96" s="76">
        <f>IF($B96="",0,IF(Einstellungen!$C$10="Ja",MAX(IF(Einstellungen!$C$11="7 Tage",MAX(0,(MIN(DATE(2028,10,0),IF(Mitarbeiter!$D96="",DATE(2028,10,0),Mitarbeiter!$D96),TODAY()))-(MAX(DATE(2028,9,1),Mitarbeiter!$C96))+1),MAX(0,NETWORKDAYS(MAX(DATE(2028,9,1),Mitarbeiter!$C96),MIN(DATE(2028,10,0),IF(Mitarbeiter!$D96="",DATE(2028,10,0),Mitarbeiter!$D96),TODAY()),Einstellungen!$F$13:$F$67)))*N(Mitarbeiter!$E96)/IF(Einstellungen!$C$11="7 Tage",7,5),N('Ist-Stunden'!AL96)),MAX(IF(Einstellungen!$C$11="7 Tage",MAX(0,(MIN(DATE(2028,10,0),IF(Mitarbeiter!$D96="",DATE(2028,10,0),Mitarbeiter!$D96),TODAY()))-(MAX(DATE(2028,9,1),Mitarbeiter!$C96))+1),MAX(0,NETWORKDAYS(MAX(DATE(2028,9,1),Mitarbeiter!$C96),MIN(DATE(2028,10,0),IF(Mitarbeiter!$D96="",DATE(2028,10,0),Mitarbeiter!$D96),TODAY()),Einstellungen!$F$13:$F$67)))*N(Mitarbeiter!$E96)/IF(Einstellungen!$C$11="7 Tage",7,5),N('Ist-Stunden'!AL96)+(N(Krankheitstage!BK96)+N(Krankheitstage!BW96))*N($C96))))</f>
        <v/>
      </c>
      <c r="BQ96" s="76">
        <f>IF($B96="",0,IF(Einstellungen!$C$10="Ja",MAX(IF(Einstellungen!$C$11="7 Tage",MAX(0,(MIN(DATE(2028,11,0),IF(Mitarbeiter!$D96="",DATE(2028,11,0),Mitarbeiter!$D96),TODAY()))-(MAX(DATE(2028,10,1),Mitarbeiter!$C96))+1),MAX(0,NETWORKDAYS(MAX(DATE(2028,10,1),Mitarbeiter!$C96),MIN(DATE(2028,11,0),IF(Mitarbeiter!$D96="",DATE(2028,11,0),Mitarbeiter!$D96),TODAY()),Einstellungen!$F$13:$F$67)))*N(Mitarbeiter!$E96)/IF(Einstellungen!$C$11="7 Tage",7,5),N('Ist-Stunden'!AM96)),MAX(IF(Einstellungen!$C$11="7 Tage",MAX(0,(MIN(DATE(2028,11,0),IF(Mitarbeiter!$D96="",DATE(2028,11,0),Mitarbeiter!$D96),TODAY()))-(MAX(DATE(2028,10,1),Mitarbeiter!$C96))+1),MAX(0,NETWORKDAYS(MAX(DATE(2028,10,1),Mitarbeiter!$C96),MIN(DATE(2028,11,0),IF(Mitarbeiter!$D96="",DATE(2028,11,0),Mitarbeiter!$D96),TODAY()),Einstellungen!$F$13:$F$67)))*N(Mitarbeiter!$E96)/IF(Einstellungen!$C$11="7 Tage",7,5),N('Ist-Stunden'!AM96)+(N(Krankheitstage!BL96)+N(Krankheitstage!BX96))*N($C96))))</f>
        <v/>
      </c>
      <c r="BR96" s="76">
        <f>IF($B96="",0,IF(Einstellungen!$C$10="Ja",MAX(IF(Einstellungen!$C$11="7 Tage",MAX(0,(MIN(DATE(2028,12,0),IF(Mitarbeiter!$D96="",DATE(2028,12,0),Mitarbeiter!$D96),TODAY()))-(MAX(DATE(2028,11,1),Mitarbeiter!$C96))+1),MAX(0,NETWORKDAYS(MAX(DATE(2028,11,1),Mitarbeiter!$C96),MIN(DATE(2028,12,0),IF(Mitarbeiter!$D96="",DATE(2028,12,0),Mitarbeiter!$D96),TODAY()),Einstellungen!$F$13:$F$67)))*N(Mitarbeiter!$E96)/IF(Einstellungen!$C$11="7 Tage",7,5),N('Ist-Stunden'!AN96)),MAX(IF(Einstellungen!$C$11="7 Tage",MAX(0,(MIN(DATE(2028,12,0),IF(Mitarbeiter!$D96="",DATE(2028,12,0),Mitarbeiter!$D96),TODAY()))-(MAX(DATE(2028,11,1),Mitarbeiter!$C96))+1),MAX(0,NETWORKDAYS(MAX(DATE(2028,11,1),Mitarbeiter!$C96),MIN(DATE(2028,12,0),IF(Mitarbeiter!$D96="",DATE(2028,12,0),Mitarbeiter!$D96),TODAY()),Einstellungen!$F$13:$F$67)))*N(Mitarbeiter!$E96)/IF(Einstellungen!$C$11="7 Tage",7,5),N('Ist-Stunden'!AN96)+(N(Krankheitstage!BM96)+N(Krankheitstage!BY96))*N($C96))))</f>
        <v/>
      </c>
      <c r="BS96" s="76">
        <f>IF($B96="",0,IF(Einstellungen!$C$10="Ja",MAX(IF(Einstellungen!$C$11="7 Tage",MAX(0,(MIN(DATE(2028,13,0),IF(Mitarbeiter!$D96="",DATE(2028,13,0),Mitarbeiter!$D96),TODAY()))-(MAX(DATE(2028,12,1),Mitarbeiter!$C96))+1),MAX(0,NETWORKDAYS(MAX(DATE(2028,12,1),Mitarbeiter!$C96),MIN(DATE(2028,13,0),IF(Mitarbeiter!$D96="",DATE(2028,13,0),Mitarbeiter!$D96),TODAY()),Einstellungen!$F$13:$F$67)))*N(Mitarbeiter!$E96)/IF(Einstellungen!$C$11="7 Tage",7,5),N('Ist-Stunden'!AO96)),MAX(IF(Einstellungen!$C$11="7 Tage",MAX(0,(MIN(DATE(2028,13,0),IF(Mitarbeiter!$D96="",DATE(2028,13,0),Mitarbeiter!$D96),TODAY()))-(MAX(DATE(2028,12,1),Mitarbeiter!$C96))+1),MAX(0,NETWORKDAYS(MAX(DATE(2028,12,1),Mitarbeiter!$C96),MIN(DATE(2028,13,0),IF(Mitarbeiter!$D96="",DATE(2028,13,0),Mitarbeiter!$D96),TODAY()),Einstellungen!$F$13:$F$67)))*N(Mitarbeiter!$E96)/IF(Einstellungen!$C$11="7 Tage",7,5),N('Ist-Stunden'!AO96)+(N(Krankheitstage!BN96)+N(Krankheitstage!BZ96))*N($C96))))</f>
        <v/>
      </c>
      <c r="BT96" s="76">
        <f>IF($B96="",0,IF(Einstellungen!$C$10="Ja",MAX(IF(Einstellungen!$C$11="7 Tage",MAX(0,(MIN(DATE(2029,2,0),IF(Mitarbeiter!$D96="",DATE(2029,2,0),Mitarbeiter!$D96),TODAY()))-(MAX(DATE(2029,1,1),Mitarbeiter!$C96))+1),MAX(0,NETWORKDAYS(MAX(DATE(2029,1,1),Mitarbeiter!$C96),MIN(DATE(2029,2,0),IF(Mitarbeiter!$D96="",DATE(2029,2,0),Mitarbeiter!$D96),TODAY()),Einstellungen!$F$13:$F$67)))*N(Mitarbeiter!$E96)/IF(Einstellungen!$C$11="7 Tage",7,5),N('Ist-Stunden'!AP96)),MAX(IF(Einstellungen!$C$11="7 Tage",MAX(0,(MIN(DATE(2029,2,0),IF(Mitarbeiter!$D96="",DATE(2029,2,0),Mitarbeiter!$D96),TODAY()))-(MAX(DATE(2029,1,1),Mitarbeiter!$C96))+1),MAX(0,NETWORKDAYS(MAX(DATE(2029,1,1),Mitarbeiter!$C96),MIN(DATE(2029,2,0),IF(Mitarbeiter!$D96="",DATE(2029,2,0),Mitarbeiter!$D96),TODAY()),Einstellungen!$F$13:$F$67)))*N(Mitarbeiter!$E96)/IF(Einstellungen!$C$11="7 Tage",7,5),N('Ist-Stunden'!AP96)+(N(Krankheitstage!CA96)+N(Krankheitstage!CM96))*N($C96))))</f>
        <v/>
      </c>
      <c r="BU96" s="76">
        <f>IF($B96="",0,IF(Einstellungen!$C$10="Ja",MAX(IF(Einstellungen!$C$11="7 Tage",MAX(0,(MIN(DATE(2029,3,0),IF(Mitarbeiter!$D96="",DATE(2029,3,0),Mitarbeiter!$D96),TODAY()))-(MAX(DATE(2029,2,1),Mitarbeiter!$C96))+1),MAX(0,NETWORKDAYS(MAX(DATE(2029,2,1),Mitarbeiter!$C96),MIN(DATE(2029,3,0),IF(Mitarbeiter!$D96="",DATE(2029,3,0),Mitarbeiter!$D96),TODAY()),Einstellungen!$F$13:$F$67)))*N(Mitarbeiter!$E96)/IF(Einstellungen!$C$11="7 Tage",7,5),N('Ist-Stunden'!AQ96)),MAX(IF(Einstellungen!$C$11="7 Tage",MAX(0,(MIN(DATE(2029,3,0),IF(Mitarbeiter!$D96="",DATE(2029,3,0),Mitarbeiter!$D96),TODAY()))-(MAX(DATE(2029,2,1),Mitarbeiter!$C96))+1),MAX(0,NETWORKDAYS(MAX(DATE(2029,2,1),Mitarbeiter!$C96),MIN(DATE(2029,3,0),IF(Mitarbeiter!$D96="",DATE(2029,3,0),Mitarbeiter!$D96),TODAY()),Einstellungen!$F$13:$F$67)))*N(Mitarbeiter!$E96)/IF(Einstellungen!$C$11="7 Tage",7,5),N('Ist-Stunden'!AQ96)+(N(Krankheitstage!CB96)+N(Krankheitstage!CN96))*N($C96))))</f>
        <v/>
      </c>
      <c r="BV96" s="76">
        <f>IF($B96="",0,IF(Einstellungen!$C$10="Ja",MAX(IF(Einstellungen!$C$11="7 Tage",MAX(0,(MIN(DATE(2029,4,0),IF(Mitarbeiter!$D96="",DATE(2029,4,0),Mitarbeiter!$D96),TODAY()))-(MAX(DATE(2029,3,1),Mitarbeiter!$C96))+1),MAX(0,NETWORKDAYS(MAX(DATE(2029,3,1),Mitarbeiter!$C96),MIN(DATE(2029,4,0),IF(Mitarbeiter!$D96="",DATE(2029,4,0),Mitarbeiter!$D96),TODAY()),Einstellungen!$F$13:$F$67)))*N(Mitarbeiter!$E96)/IF(Einstellungen!$C$11="7 Tage",7,5),N('Ist-Stunden'!AR96)),MAX(IF(Einstellungen!$C$11="7 Tage",MAX(0,(MIN(DATE(2029,4,0),IF(Mitarbeiter!$D96="",DATE(2029,4,0),Mitarbeiter!$D96),TODAY()))-(MAX(DATE(2029,3,1),Mitarbeiter!$C96))+1),MAX(0,NETWORKDAYS(MAX(DATE(2029,3,1),Mitarbeiter!$C96),MIN(DATE(2029,4,0),IF(Mitarbeiter!$D96="",DATE(2029,4,0),Mitarbeiter!$D96),TODAY()),Einstellungen!$F$13:$F$67)))*N(Mitarbeiter!$E96)/IF(Einstellungen!$C$11="7 Tage",7,5),N('Ist-Stunden'!AR96)+(N(Krankheitstage!CC96)+N(Krankheitstage!CO96))*N($C96))))</f>
        <v/>
      </c>
      <c r="BW96" s="76">
        <f>IF($B96="",0,IF(Einstellungen!$C$10="Ja",MAX(IF(Einstellungen!$C$11="7 Tage",MAX(0,(MIN(DATE(2029,5,0),IF(Mitarbeiter!$D96="",DATE(2029,5,0),Mitarbeiter!$D96),TODAY()))-(MAX(DATE(2029,4,1),Mitarbeiter!$C96))+1),MAX(0,NETWORKDAYS(MAX(DATE(2029,4,1),Mitarbeiter!$C96),MIN(DATE(2029,5,0),IF(Mitarbeiter!$D96="",DATE(2029,5,0),Mitarbeiter!$D96),TODAY()),Einstellungen!$F$13:$F$67)))*N(Mitarbeiter!$E96)/IF(Einstellungen!$C$11="7 Tage",7,5),N('Ist-Stunden'!AS96)),MAX(IF(Einstellungen!$C$11="7 Tage",MAX(0,(MIN(DATE(2029,5,0),IF(Mitarbeiter!$D96="",DATE(2029,5,0),Mitarbeiter!$D96),TODAY()))-(MAX(DATE(2029,4,1),Mitarbeiter!$C96))+1),MAX(0,NETWORKDAYS(MAX(DATE(2029,4,1),Mitarbeiter!$C96),MIN(DATE(2029,5,0),IF(Mitarbeiter!$D96="",DATE(2029,5,0),Mitarbeiter!$D96),TODAY()),Einstellungen!$F$13:$F$67)))*N(Mitarbeiter!$E96)/IF(Einstellungen!$C$11="7 Tage",7,5),N('Ist-Stunden'!AS96)+(N(Krankheitstage!CD96)+N(Krankheitstage!CP96))*N($C96))))</f>
        <v/>
      </c>
      <c r="BX96" s="76">
        <f>IF($B96="",0,IF(Einstellungen!$C$10="Ja",MAX(IF(Einstellungen!$C$11="7 Tage",MAX(0,(MIN(DATE(2029,6,0),IF(Mitarbeiter!$D96="",DATE(2029,6,0),Mitarbeiter!$D96),TODAY()))-(MAX(DATE(2029,5,1),Mitarbeiter!$C96))+1),MAX(0,NETWORKDAYS(MAX(DATE(2029,5,1),Mitarbeiter!$C96),MIN(DATE(2029,6,0),IF(Mitarbeiter!$D96="",DATE(2029,6,0),Mitarbeiter!$D96),TODAY()),Einstellungen!$F$13:$F$67)))*N(Mitarbeiter!$E96)/IF(Einstellungen!$C$11="7 Tage",7,5),N('Ist-Stunden'!AT96)),MAX(IF(Einstellungen!$C$11="7 Tage",MAX(0,(MIN(DATE(2029,6,0),IF(Mitarbeiter!$D96="",DATE(2029,6,0),Mitarbeiter!$D96),TODAY()))-(MAX(DATE(2029,5,1),Mitarbeiter!$C96))+1),MAX(0,NETWORKDAYS(MAX(DATE(2029,5,1),Mitarbeiter!$C96),MIN(DATE(2029,6,0),IF(Mitarbeiter!$D96="",DATE(2029,6,0),Mitarbeiter!$D96),TODAY()),Einstellungen!$F$13:$F$67)))*N(Mitarbeiter!$E96)/IF(Einstellungen!$C$11="7 Tage",7,5),N('Ist-Stunden'!AT96)+(N(Krankheitstage!CE96)+N(Krankheitstage!CQ96))*N($C96))))</f>
        <v/>
      </c>
      <c r="BY96" s="76">
        <f>IF($B96="",0,IF(Einstellungen!$C$10="Ja",MAX(IF(Einstellungen!$C$11="7 Tage",MAX(0,(MIN(DATE(2029,7,0),IF(Mitarbeiter!$D96="",DATE(2029,7,0),Mitarbeiter!$D96),TODAY()))-(MAX(DATE(2029,6,1),Mitarbeiter!$C96))+1),MAX(0,NETWORKDAYS(MAX(DATE(2029,6,1),Mitarbeiter!$C96),MIN(DATE(2029,7,0),IF(Mitarbeiter!$D96="",DATE(2029,7,0),Mitarbeiter!$D96),TODAY()),Einstellungen!$F$13:$F$67)))*N(Mitarbeiter!$E96)/IF(Einstellungen!$C$11="7 Tage",7,5),N('Ist-Stunden'!AU96)),MAX(IF(Einstellungen!$C$11="7 Tage",MAX(0,(MIN(DATE(2029,7,0),IF(Mitarbeiter!$D96="",DATE(2029,7,0),Mitarbeiter!$D96),TODAY()))-(MAX(DATE(2029,6,1),Mitarbeiter!$C96))+1),MAX(0,NETWORKDAYS(MAX(DATE(2029,6,1),Mitarbeiter!$C96),MIN(DATE(2029,7,0),IF(Mitarbeiter!$D96="",DATE(2029,7,0),Mitarbeiter!$D96),TODAY()),Einstellungen!$F$13:$F$67)))*N(Mitarbeiter!$E96)/IF(Einstellungen!$C$11="7 Tage",7,5),N('Ist-Stunden'!AU96)+(N(Krankheitstage!CF96)+N(Krankheitstage!CR96))*N($C96))))</f>
        <v/>
      </c>
      <c r="BZ96" s="76">
        <f>IF($B96="",0,IF(Einstellungen!$C$10="Ja",MAX(IF(Einstellungen!$C$11="7 Tage",MAX(0,(MIN(DATE(2029,8,0),IF(Mitarbeiter!$D96="",DATE(2029,8,0),Mitarbeiter!$D96),TODAY()))-(MAX(DATE(2029,7,1),Mitarbeiter!$C96))+1),MAX(0,NETWORKDAYS(MAX(DATE(2029,7,1),Mitarbeiter!$C96),MIN(DATE(2029,8,0),IF(Mitarbeiter!$D96="",DATE(2029,8,0),Mitarbeiter!$D96),TODAY()),Einstellungen!$F$13:$F$67)))*N(Mitarbeiter!$E96)/IF(Einstellungen!$C$11="7 Tage",7,5),N('Ist-Stunden'!AV96)),MAX(IF(Einstellungen!$C$11="7 Tage",MAX(0,(MIN(DATE(2029,8,0),IF(Mitarbeiter!$D96="",DATE(2029,8,0),Mitarbeiter!$D96),TODAY()))-(MAX(DATE(2029,7,1),Mitarbeiter!$C96))+1),MAX(0,NETWORKDAYS(MAX(DATE(2029,7,1),Mitarbeiter!$C96),MIN(DATE(2029,8,0),IF(Mitarbeiter!$D96="",DATE(2029,8,0),Mitarbeiter!$D96),TODAY()),Einstellungen!$F$13:$F$67)))*N(Mitarbeiter!$E96)/IF(Einstellungen!$C$11="7 Tage",7,5),N('Ist-Stunden'!AV96)+(N(Krankheitstage!CG96)+N(Krankheitstage!CS96))*N($C96))))</f>
        <v/>
      </c>
      <c r="CA96" s="76">
        <f>IF($B96="",0,IF(Einstellungen!$C$10="Ja",MAX(IF(Einstellungen!$C$11="7 Tage",MAX(0,(MIN(DATE(2029,9,0),IF(Mitarbeiter!$D96="",DATE(2029,9,0),Mitarbeiter!$D96),TODAY()))-(MAX(DATE(2029,8,1),Mitarbeiter!$C96))+1),MAX(0,NETWORKDAYS(MAX(DATE(2029,8,1),Mitarbeiter!$C96),MIN(DATE(2029,9,0),IF(Mitarbeiter!$D96="",DATE(2029,9,0),Mitarbeiter!$D96),TODAY()),Einstellungen!$F$13:$F$67)))*N(Mitarbeiter!$E96)/IF(Einstellungen!$C$11="7 Tage",7,5),N('Ist-Stunden'!AW96)),MAX(IF(Einstellungen!$C$11="7 Tage",MAX(0,(MIN(DATE(2029,9,0),IF(Mitarbeiter!$D96="",DATE(2029,9,0),Mitarbeiter!$D96),TODAY()))-(MAX(DATE(2029,8,1),Mitarbeiter!$C96))+1),MAX(0,NETWORKDAYS(MAX(DATE(2029,8,1),Mitarbeiter!$C96),MIN(DATE(2029,9,0),IF(Mitarbeiter!$D96="",DATE(2029,9,0),Mitarbeiter!$D96),TODAY()),Einstellungen!$F$13:$F$67)))*N(Mitarbeiter!$E96)/IF(Einstellungen!$C$11="7 Tage",7,5),N('Ist-Stunden'!AW96)+(N(Krankheitstage!CH96)+N(Krankheitstage!CT96))*N($C96))))</f>
        <v/>
      </c>
      <c r="CB96" s="76">
        <f>IF($B96="",0,IF(Einstellungen!$C$10="Ja",MAX(IF(Einstellungen!$C$11="7 Tage",MAX(0,(MIN(DATE(2029,10,0),IF(Mitarbeiter!$D96="",DATE(2029,10,0),Mitarbeiter!$D96),TODAY()))-(MAX(DATE(2029,9,1),Mitarbeiter!$C96))+1),MAX(0,NETWORKDAYS(MAX(DATE(2029,9,1),Mitarbeiter!$C96),MIN(DATE(2029,10,0),IF(Mitarbeiter!$D96="",DATE(2029,10,0),Mitarbeiter!$D96),TODAY()),Einstellungen!$F$13:$F$67)))*N(Mitarbeiter!$E96)/IF(Einstellungen!$C$11="7 Tage",7,5),N('Ist-Stunden'!AX96)),MAX(IF(Einstellungen!$C$11="7 Tage",MAX(0,(MIN(DATE(2029,10,0),IF(Mitarbeiter!$D96="",DATE(2029,10,0),Mitarbeiter!$D96),TODAY()))-(MAX(DATE(2029,9,1),Mitarbeiter!$C96))+1),MAX(0,NETWORKDAYS(MAX(DATE(2029,9,1),Mitarbeiter!$C96),MIN(DATE(2029,10,0),IF(Mitarbeiter!$D96="",DATE(2029,10,0),Mitarbeiter!$D96),TODAY()),Einstellungen!$F$13:$F$67)))*N(Mitarbeiter!$E96)/IF(Einstellungen!$C$11="7 Tage",7,5),N('Ist-Stunden'!AX96)+(N(Krankheitstage!CI96)+N(Krankheitstage!CU96))*N($C96))))</f>
        <v/>
      </c>
      <c r="CC96" s="76">
        <f>IF($B96="",0,IF(Einstellungen!$C$10="Ja",MAX(IF(Einstellungen!$C$11="7 Tage",MAX(0,(MIN(DATE(2029,11,0),IF(Mitarbeiter!$D96="",DATE(2029,11,0),Mitarbeiter!$D96),TODAY()))-(MAX(DATE(2029,10,1),Mitarbeiter!$C96))+1),MAX(0,NETWORKDAYS(MAX(DATE(2029,10,1),Mitarbeiter!$C96),MIN(DATE(2029,11,0),IF(Mitarbeiter!$D96="",DATE(2029,11,0),Mitarbeiter!$D96),TODAY()),Einstellungen!$F$13:$F$67)))*N(Mitarbeiter!$E96)/IF(Einstellungen!$C$11="7 Tage",7,5),N('Ist-Stunden'!AY96)),MAX(IF(Einstellungen!$C$11="7 Tage",MAX(0,(MIN(DATE(2029,11,0),IF(Mitarbeiter!$D96="",DATE(2029,11,0),Mitarbeiter!$D96),TODAY()))-(MAX(DATE(2029,10,1),Mitarbeiter!$C96))+1),MAX(0,NETWORKDAYS(MAX(DATE(2029,10,1),Mitarbeiter!$C96),MIN(DATE(2029,11,0),IF(Mitarbeiter!$D96="",DATE(2029,11,0),Mitarbeiter!$D96),TODAY()),Einstellungen!$F$13:$F$67)))*N(Mitarbeiter!$E96)/IF(Einstellungen!$C$11="7 Tage",7,5),N('Ist-Stunden'!AY96)+(N(Krankheitstage!CJ96)+N(Krankheitstage!CV96))*N($C96))))</f>
        <v/>
      </c>
      <c r="CD96" s="76">
        <f>IF($B96="",0,IF(Einstellungen!$C$10="Ja",MAX(IF(Einstellungen!$C$11="7 Tage",MAX(0,(MIN(DATE(2029,12,0),IF(Mitarbeiter!$D96="",DATE(2029,12,0),Mitarbeiter!$D96),TODAY()))-(MAX(DATE(2029,11,1),Mitarbeiter!$C96))+1),MAX(0,NETWORKDAYS(MAX(DATE(2029,11,1),Mitarbeiter!$C96),MIN(DATE(2029,12,0),IF(Mitarbeiter!$D96="",DATE(2029,12,0),Mitarbeiter!$D96),TODAY()),Einstellungen!$F$13:$F$67)))*N(Mitarbeiter!$E96)/IF(Einstellungen!$C$11="7 Tage",7,5),N('Ist-Stunden'!AZ96)),MAX(IF(Einstellungen!$C$11="7 Tage",MAX(0,(MIN(DATE(2029,12,0),IF(Mitarbeiter!$D96="",DATE(2029,12,0),Mitarbeiter!$D96),TODAY()))-(MAX(DATE(2029,11,1),Mitarbeiter!$C96))+1),MAX(0,NETWORKDAYS(MAX(DATE(2029,11,1),Mitarbeiter!$C96),MIN(DATE(2029,12,0),IF(Mitarbeiter!$D96="",DATE(2029,12,0),Mitarbeiter!$D96),TODAY()),Einstellungen!$F$13:$F$67)))*N(Mitarbeiter!$E96)/IF(Einstellungen!$C$11="7 Tage",7,5),N('Ist-Stunden'!AZ96)+(N(Krankheitstage!CK96)+N(Krankheitstage!CW96))*N($C96))))</f>
        <v/>
      </c>
      <c r="CE96" s="76">
        <f>IF($B96="",0,IF(Einstellungen!$C$10="Ja",MAX(IF(Einstellungen!$C$11="7 Tage",MAX(0,(MIN(DATE(2029,13,0),IF(Mitarbeiter!$D96="",DATE(2029,13,0),Mitarbeiter!$D96),TODAY()))-(MAX(DATE(2029,12,1),Mitarbeiter!$C96))+1),MAX(0,NETWORKDAYS(MAX(DATE(2029,12,1),Mitarbeiter!$C96),MIN(DATE(2029,13,0),IF(Mitarbeiter!$D96="",DATE(2029,13,0),Mitarbeiter!$D96),TODAY()),Einstellungen!$F$13:$F$67)))*N(Mitarbeiter!$E96)/IF(Einstellungen!$C$11="7 Tage",7,5),N('Ist-Stunden'!BA96)),MAX(IF(Einstellungen!$C$11="7 Tage",MAX(0,(MIN(DATE(2029,13,0),IF(Mitarbeiter!$D96="",DATE(2029,13,0),Mitarbeiter!$D96),TODAY()))-(MAX(DATE(2029,12,1),Mitarbeiter!$C96))+1),MAX(0,NETWORKDAYS(MAX(DATE(2029,12,1),Mitarbeiter!$C96),MIN(DATE(2029,13,0),IF(Mitarbeiter!$D96="",DATE(2029,13,0),Mitarbeiter!$D96),TODAY()),Einstellungen!$F$13:$F$67)))*N(Mitarbeiter!$E96)/IF(Einstellungen!$C$11="7 Tage",7,5),N('Ist-Stunden'!BA96)+(N(Krankheitstage!CL96)+N(Krankheitstage!CX96))*N($C96))))</f>
        <v/>
      </c>
      <c r="CF96" s="76">
        <f>IF($B96="",0,IF(Einstellungen!$C$10="Ja",MAX(IF(Einstellungen!$C$11="7 Tage",MAX(0,(MIN(DATE(2030,2,0),IF(Mitarbeiter!$D96="",DATE(2030,2,0),Mitarbeiter!$D96),TODAY()))-(MAX(DATE(2030,1,1),Mitarbeiter!$C96))+1),MAX(0,NETWORKDAYS(MAX(DATE(2030,1,1),Mitarbeiter!$C96),MIN(DATE(2030,2,0),IF(Mitarbeiter!$D96="",DATE(2030,2,0),Mitarbeiter!$D96),TODAY()),Einstellungen!$F$13:$F$67)))*N(Mitarbeiter!$E96)/IF(Einstellungen!$C$11="7 Tage",7,5),N('Ist-Stunden'!BB96)),MAX(IF(Einstellungen!$C$11="7 Tage",MAX(0,(MIN(DATE(2030,2,0),IF(Mitarbeiter!$D96="",DATE(2030,2,0),Mitarbeiter!$D96),TODAY()))-(MAX(DATE(2030,1,1),Mitarbeiter!$C96))+1),MAX(0,NETWORKDAYS(MAX(DATE(2030,1,1),Mitarbeiter!$C96),MIN(DATE(2030,2,0),IF(Mitarbeiter!$D96="",DATE(2030,2,0),Mitarbeiter!$D96),TODAY()),Einstellungen!$F$13:$F$67)))*N(Mitarbeiter!$E96)/IF(Einstellungen!$C$11="7 Tage",7,5),N('Ist-Stunden'!BB96)+(N(Krankheitstage!CY96)+N(Krankheitstage!DK96))*N($C96))))</f>
        <v/>
      </c>
      <c r="CG96" s="76">
        <f>IF($B96="",0,IF(Einstellungen!$C$10="Ja",MAX(IF(Einstellungen!$C$11="7 Tage",MAX(0,(MIN(DATE(2030,3,0),IF(Mitarbeiter!$D96="",DATE(2030,3,0),Mitarbeiter!$D96),TODAY()))-(MAX(DATE(2030,2,1),Mitarbeiter!$C96))+1),MAX(0,NETWORKDAYS(MAX(DATE(2030,2,1),Mitarbeiter!$C96),MIN(DATE(2030,3,0),IF(Mitarbeiter!$D96="",DATE(2030,3,0),Mitarbeiter!$D96),TODAY()),Einstellungen!$F$13:$F$67)))*N(Mitarbeiter!$E96)/IF(Einstellungen!$C$11="7 Tage",7,5),N('Ist-Stunden'!BC96)),MAX(IF(Einstellungen!$C$11="7 Tage",MAX(0,(MIN(DATE(2030,3,0),IF(Mitarbeiter!$D96="",DATE(2030,3,0),Mitarbeiter!$D96),TODAY()))-(MAX(DATE(2030,2,1),Mitarbeiter!$C96))+1),MAX(0,NETWORKDAYS(MAX(DATE(2030,2,1),Mitarbeiter!$C96),MIN(DATE(2030,3,0),IF(Mitarbeiter!$D96="",DATE(2030,3,0),Mitarbeiter!$D96),TODAY()),Einstellungen!$F$13:$F$67)))*N(Mitarbeiter!$E96)/IF(Einstellungen!$C$11="7 Tage",7,5),N('Ist-Stunden'!BC96)+(N(Krankheitstage!CZ96)+N(Krankheitstage!DL96))*N($C96))))</f>
        <v/>
      </c>
      <c r="CH96" s="76">
        <f>IF($B96="",0,IF(Einstellungen!$C$10="Ja",MAX(IF(Einstellungen!$C$11="7 Tage",MAX(0,(MIN(DATE(2030,4,0),IF(Mitarbeiter!$D96="",DATE(2030,4,0),Mitarbeiter!$D96),TODAY()))-(MAX(DATE(2030,3,1),Mitarbeiter!$C96))+1),MAX(0,NETWORKDAYS(MAX(DATE(2030,3,1),Mitarbeiter!$C96),MIN(DATE(2030,4,0),IF(Mitarbeiter!$D96="",DATE(2030,4,0),Mitarbeiter!$D96),TODAY()),Einstellungen!$F$13:$F$67)))*N(Mitarbeiter!$E96)/IF(Einstellungen!$C$11="7 Tage",7,5),N('Ist-Stunden'!BD96)),MAX(IF(Einstellungen!$C$11="7 Tage",MAX(0,(MIN(DATE(2030,4,0),IF(Mitarbeiter!$D96="",DATE(2030,4,0),Mitarbeiter!$D96),TODAY()))-(MAX(DATE(2030,3,1),Mitarbeiter!$C96))+1),MAX(0,NETWORKDAYS(MAX(DATE(2030,3,1),Mitarbeiter!$C96),MIN(DATE(2030,4,0),IF(Mitarbeiter!$D96="",DATE(2030,4,0),Mitarbeiter!$D96),TODAY()),Einstellungen!$F$13:$F$67)))*N(Mitarbeiter!$E96)/IF(Einstellungen!$C$11="7 Tage",7,5),N('Ist-Stunden'!BD96)+(N(Krankheitstage!DA96)+N(Krankheitstage!DM96))*N($C96))))</f>
        <v/>
      </c>
      <c r="CI96" s="76">
        <f>IF($B96="",0,IF(Einstellungen!$C$10="Ja",MAX(IF(Einstellungen!$C$11="7 Tage",MAX(0,(MIN(DATE(2030,5,0),IF(Mitarbeiter!$D96="",DATE(2030,5,0),Mitarbeiter!$D96),TODAY()))-(MAX(DATE(2030,4,1),Mitarbeiter!$C96))+1),MAX(0,NETWORKDAYS(MAX(DATE(2030,4,1),Mitarbeiter!$C96),MIN(DATE(2030,5,0),IF(Mitarbeiter!$D96="",DATE(2030,5,0),Mitarbeiter!$D96),TODAY()),Einstellungen!$F$13:$F$67)))*N(Mitarbeiter!$E96)/IF(Einstellungen!$C$11="7 Tage",7,5),N('Ist-Stunden'!BE96)),MAX(IF(Einstellungen!$C$11="7 Tage",MAX(0,(MIN(DATE(2030,5,0),IF(Mitarbeiter!$D96="",DATE(2030,5,0),Mitarbeiter!$D96),TODAY()))-(MAX(DATE(2030,4,1),Mitarbeiter!$C96))+1),MAX(0,NETWORKDAYS(MAX(DATE(2030,4,1),Mitarbeiter!$C96),MIN(DATE(2030,5,0),IF(Mitarbeiter!$D96="",DATE(2030,5,0),Mitarbeiter!$D96),TODAY()),Einstellungen!$F$13:$F$67)))*N(Mitarbeiter!$E96)/IF(Einstellungen!$C$11="7 Tage",7,5),N('Ist-Stunden'!BE96)+(N(Krankheitstage!DB96)+N(Krankheitstage!DN96))*N($C96))))</f>
        <v/>
      </c>
      <c r="CJ96" s="76">
        <f>IF($B96="",0,IF(Einstellungen!$C$10="Ja",MAX(IF(Einstellungen!$C$11="7 Tage",MAX(0,(MIN(DATE(2030,6,0),IF(Mitarbeiter!$D96="",DATE(2030,6,0),Mitarbeiter!$D96),TODAY()))-(MAX(DATE(2030,5,1),Mitarbeiter!$C96))+1),MAX(0,NETWORKDAYS(MAX(DATE(2030,5,1),Mitarbeiter!$C96),MIN(DATE(2030,6,0),IF(Mitarbeiter!$D96="",DATE(2030,6,0),Mitarbeiter!$D96),TODAY()),Einstellungen!$F$13:$F$67)))*N(Mitarbeiter!$E96)/IF(Einstellungen!$C$11="7 Tage",7,5),N('Ist-Stunden'!BF96)),MAX(IF(Einstellungen!$C$11="7 Tage",MAX(0,(MIN(DATE(2030,6,0),IF(Mitarbeiter!$D96="",DATE(2030,6,0),Mitarbeiter!$D96),TODAY()))-(MAX(DATE(2030,5,1),Mitarbeiter!$C96))+1),MAX(0,NETWORKDAYS(MAX(DATE(2030,5,1),Mitarbeiter!$C96),MIN(DATE(2030,6,0),IF(Mitarbeiter!$D96="",DATE(2030,6,0),Mitarbeiter!$D96),TODAY()),Einstellungen!$F$13:$F$67)))*N(Mitarbeiter!$E96)/IF(Einstellungen!$C$11="7 Tage",7,5),N('Ist-Stunden'!BF96)+(N(Krankheitstage!DC96)+N(Krankheitstage!DO96))*N($C96))))</f>
        <v/>
      </c>
      <c r="CK96" s="76">
        <f>IF($B96="",0,IF(Einstellungen!$C$10="Ja",MAX(IF(Einstellungen!$C$11="7 Tage",MAX(0,(MIN(DATE(2030,7,0),IF(Mitarbeiter!$D96="",DATE(2030,7,0),Mitarbeiter!$D96),TODAY()))-(MAX(DATE(2030,6,1),Mitarbeiter!$C96))+1),MAX(0,NETWORKDAYS(MAX(DATE(2030,6,1),Mitarbeiter!$C96),MIN(DATE(2030,7,0),IF(Mitarbeiter!$D96="",DATE(2030,7,0),Mitarbeiter!$D96),TODAY()),Einstellungen!$F$13:$F$67)))*N(Mitarbeiter!$E96)/IF(Einstellungen!$C$11="7 Tage",7,5),N('Ist-Stunden'!BG96)),MAX(IF(Einstellungen!$C$11="7 Tage",MAX(0,(MIN(DATE(2030,7,0),IF(Mitarbeiter!$D96="",DATE(2030,7,0),Mitarbeiter!$D96),TODAY()))-(MAX(DATE(2030,6,1),Mitarbeiter!$C96))+1),MAX(0,NETWORKDAYS(MAX(DATE(2030,6,1),Mitarbeiter!$C96),MIN(DATE(2030,7,0),IF(Mitarbeiter!$D96="",DATE(2030,7,0),Mitarbeiter!$D96),TODAY()),Einstellungen!$F$13:$F$67)))*N(Mitarbeiter!$E96)/IF(Einstellungen!$C$11="7 Tage",7,5),N('Ist-Stunden'!BG96)+(N(Krankheitstage!DD96)+N(Krankheitstage!DP96))*N($C96))))</f>
        <v/>
      </c>
      <c r="CL96" s="76">
        <f>IF($B96="",0,IF(Einstellungen!$C$10="Ja",MAX(IF(Einstellungen!$C$11="7 Tage",MAX(0,(MIN(DATE(2030,8,0),IF(Mitarbeiter!$D96="",DATE(2030,8,0),Mitarbeiter!$D96),TODAY()))-(MAX(DATE(2030,7,1),Mitarbeiter!$C96))+1),MAX(0,NETWORKDAYS(MAX(DATE(2030,7,1),Mitarbeiter!$C96),MIN(DATE(2030,8,0),IF(Mitarbeiter!$D96="",DATE(2030,8,0),Mitarbeiter!$D96),TODAY()),Einstellungen!$F$13:$F$67)))*N(Mitarbeiter!$E96)/IF(Einstellungen!$C$11="7 Tage",7,5),N('Ist-Stunden'!BH96)),MAX(IF(Einstellungen!$C$11="7 Tage",MAX(0,(MIN(DATE(2030,8,0),IF(Mitarbeiter!$D96="",DATE(2030,8,0),Mitarbeiter!$D96),TODAY()))-(MAX(DATE(2030,7,1),Mitarbeiter!$C96))+1),MAX(0,NETWORKDAYS(MAX(DATE(2030,7,1),Mitarbeiter!$C96),MIN(DATE(2030,8,0),IF(Mitarbeiter!$D96="",DATE(2030,8,0),Mitarbeiter!$D96),TODAY()),Einstellungen!$F$13:$F$67)))*N(Mitarbeiter!$E96)/IF(Einstellungen!$C$11="7 Tage",7,5),N('Ist-Stunden'!BH96)+(N(Krankheitstage!DE96)+N(Krankheitstage!DQ96))*N($C96))))</f>
        <v/>
      </c>
      <c r="CM96" s="76">
        <f>IF($B96="",0,IF(Einstellungen!$C$10="Ja",MAX(IF(Einstellungen!$C$11="7 Tage",MAX(0,(MIN(DATE(2030,9,0),IF(Mitarbeiter!$D96="",DATE(2030,9,0),Mitarbeiter!$D96),TODAY()))-(MAX(DATE(2030,8,1),Mitarbeiter!$C96))+1),MAX(0,NETWORKDAYS(MAX(DATE(2030,8,1),Mitarbeiter!$C96),MIN(DATE(2030,9,0),IF(Mitarbeiter!$D96="",DATE(2030,9,0),Mitarbeiter!$D96),TODAY()),Einstellungen!$F$13:$F$67)))*N(Mitarbeiter!$E96)/IF(Einstellungen!$C$11="7 Tage",7,5),N('Ist-Stunden'!BI96)),MAX(IF(Einstellungen!$C$11="7 Tage",MAX(0,(MIN(DATE(2030,9,0),IF(Mitarbeiter!$D96="",DATE(2030,9,0),Mitarbeiter!$D96),TODAY()))-(MAX(DATE(2030,8,1),Mitarbeiter!$C96))+1),MAX(0,NETWORKDAYS(MAX(DATE(2030,8,1),Mitarbeiter!$C96),MIN(DATE(2030,9,0),IF(Mitarbeiter!$D96="",DATE(2030,9,0),Mitarbeiter!$D96),TODAY()),Einstellungen!$F$13:$F$67)))*N(Mitarbeiter!$E96)/IF(Einstellungen!$C$11="7 Tage",7,5),N('Ist-Stunden'!BI96)+(N(Krankheitstage!DF96)+N(Krankheitstage!DR96))*N($C96))))</f>
        <v/>
      </c>
      <c r="CN96" s="76">
        <f>IF($B96="",0,IF(Einstellungen!$C$10="Ja",MAX(IF(Einstellungen!$C$11="7 Tage",MAX(0,(MIN(DATE(2030,10,0),IF(Mitarbeiter!$D96="",DATE(2030,10,0),Mitarbeiter!$D96),TODAY()))-(MAX(DATE(2030,9,1),Mitarbeiter!$C96))+1),MAX(0,NETWORKDAYS(MAX(DATE(2030,9,1),Mitarbeiter!$C96),MIN(DATE(2030,10,0),IF(Mitarbeiter!$D96="",DATE(2030,10,0),Mitarbeiter!$D96),TODAY()),Einstellungen!$F$13:$F$67)))*N(Mitarbeiter!$E96)/IF(Einstellungen!$C$11="7 Tage",7,5),N('Ist-Stunden'!BJ96)),MAX(IF(Einstellungen!$C$11="7 Tage",MAX(0,(MIN(DATE(2030,10,0),IF(Mitarbeiter!$D96="",DATE(2030,10,0),Mitarbeiter!$D96),TODAY()))-(MAX(DATE(2030,9,1),Mitarbeiter!$C96))+1),MAX(0,NETWORKDAYS(MAX(DATE(2030,9,1),Mitarbeiter!$C96),MIN(DATE(2030,10,0),IF(Mitarbeiter!$D96="",DATE(2030,10,0),Mitarbeiter!$D96),TODAY()),Einstellungen!$F$13:$F$67)))*N(Mitarbeiter!$E96)/IF(Einstellungen!$C$11="7 Tage",7,5),N('Ist-Stunden'!BJ96)+(N(Krankheitstage!DG96)+N(Krankheitstage!DS96))*N($C96))))</f>
        <v/>
      </c>
      <c r="CO96" s="76">
        <f>IF($B96="",0,IF(Einstellungen!$C$10="Ja",MAX(IF(Einstellungen!$C$11="7 Tage",MAX(0,(MIN(DATE(2030,11,0),IF(Mitarbeiter!$D96="",DATE(2030,11,0),Mitarbeiter!$D96),TODAY()))-(MAX(DATE(2030,10,1),Mitarbeiter!$C96))+1),MAX(0,NETWORKDAYS(MAX(DATE(2030,10,1),Mitarbeiter!$C96),MIN(DATE(2030,11,0),IF(Mitarbeiter!$D96="",DATE(2030,11,0),Mitarbeiter!$D96),TODAY()),Einstellungen!$F$13:$F$67)))*N(Mitarbeiter!$E96)/IF(Einstellungen!$C$11="7 Tage",7,5),N('Ist-Stunden'!BK96)),MAX(IF(Einstellungen!$C$11="7 Tage",MAX(0,(MIN(DATE(2030,11,0),IF(Mitarbeiter!$D96="",DATE(2030,11,0),Mitarbeiter!$D96),TODAY()))-(MAX(DATE(2030,10,1),Mitarbeiter!$C96))+1),MAX(0,NETWORKDAYS(MAX(DATE(2030,10,1),Mitarbeiter!$C96),MIN(DATE(2030,11,0),IF(Mitarbeiter!$D96="",DATE(2030,11,0),Mitarbeiter!$D96),TODAY()),Einstellungen!$F$13:$F$67)))*N(Mitarbeiter!$E96)/IF(Einstellungen!$C$11="7 Tage",7,5),N('Ist-Stunden'!BK96)+(N(Krankheitstage!DH96)+N(Krankheitstage!DT96))*N($C96))))</f>
        <v/>
      </c>
      <c r="CP96" s="76">
        <f>IF($B96="",0,IF(Einstellungen!$C$10="Ja",MAX(IF(Einstellungen!$C$11="7 Tage",MAX(0,(MIN(DATE(2030,12,0),IF(Mitarbeiter!$D96="",DATE(2030,12,0),Mitarbeiter!$D96),TODAY()))-(MAX(DATE(2030,11,1),Mitarbeiter!$C96))+1),MAX(0,NETWORKDAYS(MAX(DATE(2030,11,1),Mitarbeiter!$C96),MIN(DATE(2030,12,0),IF(Mitarbeiter!$D96="",DATE(2030,12,0),Mitarbeiter!$D96),TODAY()),Einstellungen!$F$13:$F$67)))*N(Mitarbeiter!$E96)/IF(Einstellungen!$C$11="7 Tage",7,5),N('Ist-Stunden'!BL96)),MAX(IF(Einstellungen!$C$11="7 Tage",MAX(0,(MIN(DATE(2030,12,0),IF(Mitarbeiter!$D96="",DATE(2030,12,0),Mitarbeiter!$D96),TODAY()))-(MAX(DATE(2030,11,1),Mitarbeiter!$C96))+1),MAX(0,NETWORKDAYS(MAX(DATE(2030,11,1),Mitarbeiter!$C96),MIN(DATE(2030,12,0),IF(Mitarbeiter!$D96="",DATE(2030,12,0),Mitarbeiter!$D96),TODAY()),Einstellungen!$F$13:$F$67)))*N(Mitarbeiter!$E96)/IF(Einstellungen!$C$11="7 Tage",7,5),N('Ist-Stunden'!BL96)+(N(Krankheitstage!DI96)+N(Krankheitstage!DU96))*N($C96))))</f>
        <v/>
      </c>
      <c r="CQ96" s="76">
        <f>IF($B96="",0,IF(Einstellungen!$C$10="Ja",MAX(IF(Einstellungen!$C$11="7 Tage",MAX(0,(MIN(DATE(2030,13,0),IF(Mitarbeiter!$D96="",DATE(2030,13,0),Mitarbeiter!$D96),TODAY()))-(MAX(DATE(2030,12,1),Mitarbeiter!$C96))+1),MAX(0,NETWORKDAYS(MAX(DATE(2030,12,1),Mitarbeiter!$C96),MIN(DATE(2030,13,0),IF(Mitarbeiter!$D96="",DATE(2030,13,0),Mitarbeiter!$D96),TODAY()),Einstellungen!$F$13:$F$67)))*N(Mitarbeiter!$E96)/IF(Einstellungen!$C$11="7 Tage",7,5),N('Ist-Stunden'!BM96)),MAX(IF(Einstellungen!$C$11="7 Tage",MAX(0,(MIN(DATE(2030,13,0),IF(Mitarbeiter!$D96="",DATE(2030,13,0),Mitarbeiter!$D96),TODAY()))-(MAX(DATE(2030,12,1),Mitarbeiter!$C96))+1),MAX(0,NETWORKDAYS(MAX(DATE(2030,12,1),Mitarbeiter!$C96),MIN(DATE(2030,13,0),IF(Mitarbeiter!$D96="",DATE(2030,13,0),Mitarbeiter!$D96),TODAY()),Einstellungen!$F$13:$F$67)))*N(Mitarbeiter!$E96)/IF(Einstellungen!$C$11="7 Tage",7,5),N('Ist-Stunden'!BM96)+(N(Krankheitstage!DJ96)+N(Krankheitstage!DV96))*N($C96))))</f>
        <v/>
      </c>
    </row>
    <row r="97">
      <c r="A97" s="73">
        <f>IF(Mitarbeiter!B97="","",Mitarbeiter!A97)</f>
        <v/>
      </c>
      <c r="B97" s="6">
        <f>IF(Mitarbeiter!B97="","",Mitarbeiter!B97)</f>
        <v/>
      </c>
      <c r="C97" s="74">
        <f>IF(Mitarbeiter!B97="","",Mitarbeiter!F97)</f>
        <v/>
      </c>
      <c r="D97" s="75">
        <f>N(INDEX(Krankheitstage!$G97:$DV97,1,(Einstellungen!$C$3-2026)*24+1))</f>
        <v/>
      </c>
      <c r="E97" s="75">
        <f>N(INDEX(Krankheitstage!$G97:$DV97,1,(Einstellungen!$C$3-2026)*24+2))</f>
        <v/>
      </c>
      <c r="F97" s="75">
        <f>N(INDEX(Krankheitstage!$G97:$DV97,1,(Einstellungen!$C$3-2026)*24+3))</f>
        <v/>
      </c>
      <c r="G97" s="75">
        <f>N(INDEX(Krankheitstage!$G97:$DV97,1,(Einstellungen!$C$3-2026)*24+4))</f>
        <v/>
      </c>
      <c r="H97" s="75">
        <f>N(INDEX(Krankheitstage!$G97:$DV97,1,(Einstellungen!$C$3-2026)*24+5))</f>
        <v/>
      </c>
      <c r="I97" s="75">
        <f>N(INDEX(Krankheitstage!$G97:$DV97,1,(Einstellungen!$C$3-2026)*24+6))</f>
        <v/>
      </c>
      <c r="J97" s="75">
        <f>N(INDEX(Krankheitstage!$G97:$DV97,1,(Einstellungen!$C$3-2026)*24+7))</f>
        <v/>
      </c>
      <c r="K97" s="75">
        <f>N(INDEX(Krankheitstage!$G97:$DV97,1,(Einstellungen!$C$3-2026)*24+8))</f>
        <v/>
      </c>
      <c r="L97" s="75">
        <f>N(INDEX(Krankheitstage!$G97:$DV97,1,(Einstellungen!$C$3-2026)*24+9))</f>
        <v/>
      </c>
      <c r="M97" s="75">
        <f>N(INDEX(Krankheitstage!$G97:$DV97,1,(Einstellungen!$C$3-2026)*24+10))</f>
        <v/>
      </c>
      <c r="N97" s="75">
        <f>N(INDEX(Krankheitstage!$G97:$DV97,1,(Einstellungen!$C$3-2026)*24+11))</f>
        <v/>
      </c>
      <c r="O97" s="75">
        <f>N(INDEX(Krankheitstage!$G97:$DV97,1,(Einstellungen!$C$3-2026)*24+12))</f>
        <v/>
      </c>
      <c r="P97" s="75">
        <f>IF($B97="","",SUM(D97:O97))</f>
        <v/>
      </c>
      <c r="Q97" s="75">
        <f>N(INDEX(Krankheitstage!$G97:$DV97,1,(Einstellungen!$C$3-2026)*24+13))</f>
        <v/>
      </c>
      <c r="R97" s="75">
        <f>N(INDEX(Krankheitstage!$G97:$DV97,1,(Einstellungen!$C$3-2026)*24+14))</f>
        <v/>
      </c>
      <c r="S97" s="75">
        <f>N(INDEX(Krankheitstage!$G97:$DV97,1,(Einstellungen!$C$3-2026)*24+15))</f>
        <v/>
      </c>
      <c r="T97" s="75">
        <f>N(INDEX(Krankheitstage!$G97:$DV97,1,(Einstellungen!$C$3-2026)*24+16))</f>
        <v/>
      </c>
      <c r="U97" s="75">
        <f>N(INDEX(Krankheitstage!$G97:$DV97,1,(Einstellungen!$C$3-2026)*24+17))</f>
        <v/>
      </c>
      <c r="V97" s="75">
        <f>N(INDEX(Krankheitstage!$G97:$DV97,1,(Einstellungen!$C$3-2026)*24+18))</f>
        <v/>
      </c>
      <c r="W97" s="75">
        <f>N(INDEX(Krankheitstage!$G97:$DV97,1,(Einstellungen!$C$3-2026)*24+19))</f>
        <v/>
      </c>
      <c r="X97" s="75">
        <f>N(INDEX(Krankheitstage!$G97:$DV97,1,(Einstellungen!$C$3-2026)*24+20))</f>
        <v/>
      </c>
      <c r="Y97" s="75">
        <f>N(INDEX(Krankheitstage!$G97:$DV97,1,(Einstellungen!$C$3-2026)*24+21))</f>
        <v/>
      </c>
      <c r="Z97" s="75">
        <f>N(INDEX(Krankheitstage!$G97:$DV97,1,(Einstellungen!$C$3-2026)*24+22))</f>
        <v/>
      </c>
      <c r="AA97" s="75">
        <f>N(INDEX(Krankheitstage!$G97:$DV97,1,(Einstellungen!$C$3-2026)*24+23))</f>
        <v/>
      </c>
      <c r="AB97" s="75">
        <f>N(INDEX(Krankheitstage!$G97:$DV97,1,(Einstellungen!$C$3-2026)*24+24))</f>
        <v/>
      </c>
      <c r="AC97" s="75">
        <f>IF($B97="","",SUM(Q97:AB97))</f>
        <v/>
      </c>
      <c r="AD97" s="75">
        <f>IF($B97="","",SUM(P97,AC97))</f>
        <v/>
      </c>
      <c r="AE97" s="76">
        <f>IF($B97="","",AD97*N(C97))</f>
        <v/>
      </c>
      <c r="AF97" s="75">
        <f>IF($B97="","",Krankheitstage!E97)</f>
        <v/>
      </c>
      <c r="AG97" s="76">
        <f>IF($B97="","",AF97*N(C97))</f>
        <v/>
      </c>
      <c r="AH97" s="76">
        <f>IF($B97="","",INDEX($AJ97:$CQ97,1,(Einstellungen!$C$3-2026)*12+1)+INDEX($AJ97:$CQ97,1,(Einstellungen!$C$3-2026)*12+2)+INDEX($AJ97:$CQ97,1,(Einstellungen!$C$3-2026)*12+3)+INDEX($AJ97:$CQ97,1,(Einstellungen!$C$3-2026)*12+4)+INDEX($AJ97:$CQ97,1,(Einstellungen!$C$3-2026)*12+5)+INDEX($AJ97:$CQ97,1,(Einstellungen!$C$3-2026)*12+6)+INDEX($AJ97:$CQ97,1,(Einstellungen!$C$3-2026)*12+7)+INDEX($AJ97:$CQ97,1,(Einstellungen!$C$3-2026)*12+8)+INDEX($AJ97:$CQ97,1,(Einstellungen!$C$3-2026)*12+9)+INDEX($AJ97:$CQ97,1,(Einstellungen!$C$3-2026)*12+10)+INDEX($AJ97:$CQ97,1,(Einstellungen!$C$3-2026)*12+11)+INDEX($AJ97:$CQ97,1,(Einstellungen!$C$3-2026)*12+12))</f>
        <v/>
      </c>
      <c r="AI97" s="76">
        <f>IF($B97="","",SUM($AJ97:$CQ97))</f>
        <v/>
      </c>
      <c r="AJ97" s="76">
        <f>IF($B97="",0,IF(Einstellungen!$C$10="Ja",MAX(IF(Einstellungen!$C$11="7 Tage",MAX(0,(MIN(DATE(2026,2,0),IF(Mitarbeiter!$D97="",DATE(2026,2,0),Mitarbeiter!$D97),TODAY()))-(MAX(DATE(2026,1,1),Mitarbeiter!$C97))+1),MAX(0,NETWORKDAYS(MAX(DATE(2026,1,1),Mitarbeiter!$C97),MIN(DATE(2026,2,0),IF(Mitarbeiter!$D97="",DATE(2026,2,0),Mitarbeiter!$D97),TODAY()),Einstellungen!$F$13:$F$67)))*N(Mitarbeiter!$E97)/IF(Einstellungen!$C$11="7 Tage",7,5),N('Ist-Stunden'!F97)),MAX(IF(Einstellungen!$C$11="7 Tage",MAX(0,(MIN(DATE(2026,2,0),IF(Mitarbeiter!$D97="",DATE(2026,2,0),Mitarbeiter!$D97),TODAY()))-(MAX(DATE(2026,1,1),Mitarbeiter!$C97))+1),MAX(0,NETWORKDAYS(MAX(DATE(2026,1,1),Mitarbeiter!$C97),MIN(DATE(2026,2,0),IF(Mitarbeiter!$D97="",DATE(2026,2,0),Mitarbeiter!$D97),TODAY()),Einstellungen!$F$13:$F$67)))*N(Mitarbeiter!$E97)/IF(Einstellungen!$C$11="7 Tage",7,5),N('Ist-Stunden'!F97)+(N(Krankheitstage!G97)+N(Krankheitstage!S97))*N($C97))))</f>
        <v/>
      </c>
      <c r="AK97" s="76">
        <f>IF($B97="",0,IF(Einstellungen!$C$10="Ja",MAX(IF(Einstellungen!$C$11="7 Tage",MAX(0,(MIN(DATE(2026,3,0),IF(Mitarbeiter!$D97="",DATE(2026,3,0),Mitarbeiter!$D97),TODAY()))-(MAX(DATE(2026,2,1),Mitarbeiter!$C97))+1),MAX(0,NETWORKDAYS(MAX(DATE(2026,2,1),Mitarbeiter!$C97),MIN(DATE(2026,3,0),IF(Mitarbeiter!$D97="",DATE(2026,3,0),Mitarbeiter!$D97),TODAY()),Einstellungen!$F$13:$F$67)))*N(Mitarbeiter!$E97)/IF(Einstellungen!$C$11="7 Tage",7,5),N('Ist-Stunden'!G97)),MAX(IF(Einstellungen!$C$11="7 Tage",MAX(0,(MIN(DATE(2026,3,0),IF(Mitarbeiter!$D97="",DATE(2026,3,0),Mitarbeiter!$D97),TODAY()))-(MAX(DATE(2026,2,1),Mitarbeiter!$C97))+1),MAX(0,NETWORKDAYS(MAX(DATE(2026,2,1),Mitarbeiter!$C97),MIN(DATE(2026,3,0),IF(Mitarbeiter!$D97="",DATE(2026,3,0),Mitarbeiter!$D97),TODAY()),Einstellungen!$F$13:$F$67)))*N(Mitarbeiter!$E97)/IF(Einstellungen!$C$11="7 Tage",7,5),N('Ist-Stunden'!G97)+(N(Krankheitstage!H97)+N(Krankheitstage!T97))*N($C97))))</f>
        <v/>
      </c>
      <c r="AL97" s="76">
        <f>IF($B97="",0,IF(Einstellungen!$C$10="Ja",MAX(IF(Einstellungen!$C$11="7 Tage",MAX(0,(MIN(DATE(2026,4,0),IF(Mitarbeiter!$D97="",DATE(2026,4,0),Mitarbeiter!$D97),TODAY()))-(MAX(DATE(2026,3,1),Mitarbeiter!$C97))+1),MAX(0,NETWORKDAYS(MAX(DATE(2026,3,1),Mitarbeiter!$C97),MIN(DATE(2026,4,0),IF(Mitarbeiter!$D97="",DATE(2026,4,0),Mitarbeiter!$D97),TODAY()),Einstellungen!$F$13:$F$67)))*N(Mitarbeiter!$E97)/IF(Einstellungen!$C$11="7 Tage",7,5),N('Ist-Stunden'!H97)),MAX(IF(Einstellungen!$C$11="7 Tage",MAX(0,(MIN(DATE(2026,4,0),IF(Mitarbeiter!$D97="",DATE(2026,4,0),Mitarbeiter!$D97),TODAY()))-(MAX(DATE(2026,3,1),Mitarbeiter!$C97))+1),MAX(0,NETWORKDAYS(MAX(DATE(2026,3,1),Mitarbeiter!$C97),MIN(DATE(2026,4,0),IF(Mitarbeiter!$D97="",DATE(2026,4,0),Mitarbeiter!$D97),TODAY()),Einstellungen!$F$13:$F$67)))*N(Mitarbeiter!$E97)/IF(Einstellungen!$C$11="7 Tage",7,5),N('Ist-Stunden'!H97)+(N(Krankheitstage!I97)+N(Krankheitstage!U97))*N($C97))))</f>
        <v/>
      </c>
      <c r="AM97" s="76">
        <f>IF($B97="",0,IF(Einstellungen!$C$10="Ja",MAX(IF(Einstellungen!$C$11="7 Tage",MAX(0,(MIN(DATE(2026,5,0),IF(Mitarbeiter!$D97="",DATE(2026,5,0),Mitarbeiter!$D97),TODAY()))-(MAX(DATE(2026,4,1),Mitarbeiter!$C97))+1),MAX(0,NETWORKDAYS(MAX(DATE(2026,4,1),Mitarbeiter!$C97),MIN(DATE(2026,5,0),IF(Mitarbeiter!$D97="",DATE(2026,5,0),Mitarbeiter!$D97),TODAY()),Einstellungen!$F$13:$F$67)))*N(Mitarbeiter!$E97)/IF(Einstellungen!$C$11="7 Tage",7,5),N('Ist-Stunden'!I97)),MAX(IF(Einstellungen!$C$11="7 Tage",MAX(0,(MIN(DATE(2026,5,0),IF(Mitarbeiter!$D97="",DATE(2026,5,0),Mitarbeiter!$D97),TODAY()))-(MAX(DATE(2026,4,1),Mitarbeiter!$C97))+1),MAX(0,NETWORKDAYS(MAX(DATE(2026,4,1),Mitarbeiter!$C97),MIN(DATE(2026,5,0),IF(Mitarbeiter!$D97="",DATE(2026,5,0),Mitarbeiter!$D97),TODAY()),Einstellungen!$F$13:$F$67)))*N(Mitarbeiter!$E97)/IF(Einstellungen!$C$11="7 Tage",7,5),N('Ist-Stunden'!I97)+(N(Krankheitstage!J97)+N(Krankheitstage!V97))*N($C97))))</f>
        <v/>
      </c>
      <c r="AN97" s="76">
        <f>IF($B97="",0,IF(Einstellungen!$C$10="Ja",MAX(IF(Einstellungen!$C$11="7 Tage",MAX(0,(MIN(DATE(2026,6,0),IF(Mitarbeiter!$D97="",DATE(2026,6,0),Mitarbeiter!$D97),TODAY()))-(MAX(DATE(2026,5,1),Mitarbeiter!$C97))+1),MAX(0,NETWORKDAYS(MAX(DATE(2026,5,1),Mitarbeiter!$C97),MIN(DATE(2026,6,0),IF(Mitarbeiter!$D97="",DATE(2026,6,0),Mitarbeiter!$D97),TODAY()),Einstellungen!$F$13:$F$67)))*N(Mitarbeiter!$E97)/IF(Einstellungen!$C$11="7 Tage",7,5),N('Ist-Stunden'!J97)),MAX(IF(Einstellungen!$C$11="7 Tage",MAX(0,(MIN(DATE(2026,6,0),IF(Mitarbeiter!$D97="",DATE(2026,6,0),Mitarbeiter!$D97),TODAY()))-(MAX(DATE(2026,5,1),Mitarbeiter!$C97))+1),MAX(0,NETWORKDAYS(MAX(DATE(2026,5,1),Mitarbeiter!$C97),MIN(DATE(2026,6,0),IF(Mitarbeiter!$D97="",DATE(2026,6,0),Mitarbeiter!$D97),TODAY()),Einstellungen!$F$13:$F$67)))*N(Mitarbeiter!$E97)/IF(Einstellungen!$C$11="7 Tage",7,5),N('Ist-Stunden'!J97)+(N(Krankheitstage!K97)+N(Krankheitstage!W97))*N($C97))))</f>
        <v/>
      </c>
      <c r="AO97" s="76">
        <f>IF($B97="",0,IF(Einstellungen!$C$10="Ja",MAX(IF(Einstellungen!$C$11="7 Tage",MAX(0,(MIN(DATE(2026,7,0),IF(Mitarbeiter!$D97="",DATE(2026,7,0),Mitarbeiter!$D97),TODAY()))-(MAX(DATE(2026,6,1),Mitarbeiter!$C97))+1),MAX(0,NETWORKDAYS(MAX(DATE(2026,6,1),Mitarbeiter!$C97),MIN(DATE(2026,7,0),IF(Mitarbeiter!$D97="",DATE(2026,7,0),Mitarbeiter!$D97),TODAY()),Einstellungen!$F$13:$F$67)))*N(Mitarbeiter!$E97)/IF(Einstellungen!$C$11="7 Tage",7,5),N('Ist-Stunden'!K97)),MAX(IF(Einstellungen!$C$11="7 Tage",MAX(0,(MIN(DATE(2026,7,0),IF(Mitarbeiter!$D97="",DATE(2026,7,0),Mitarbeiter!$D97),TODAY()))-(MAX(DATE(2026,6,1),Mitarbeiter!$C97))+1),MAX(0,NETWORKDAYS(MAX(DATE(2026,6,1),Mitarbeiter!$C97),MIN(DATE(2026,7,0),IF(Mitarbeiter!$D97="",DATE(2026,7,0),Mitarbeiter!$D97),TODAY()),Einstellungen!$F$13:$F$67)))*N(Mitarbeiter!$E97)/IF(Einstellungen!$C$11="7 Tage",7,5),N('Ist-Stunden'!K97)+(N(Krankheitstage!L97)+N(Krankheitstage!X97))*N($C97))))</f>
        <v/>
      </c>
      <c r="AP97" s="76">
        <f>IF($B97="",0,IF(Einstellungen!$C$10="Ja",MAX(IF(Einstellungen!$C$11="7 Tage",MAX(0,(MIN(DATE(2026,8,0),IF(Mitarbeiter!$D97="",DATE(2026,8,0),Mitarbeiter!$D97),TODAY()))-(MAX(DATE(2026,7,1),Mitarbeiter!$C97))+1),MAX(0,NETWORKDAYS(MAX(DATE(2026,7,1),Mitarbeiter!$C97),MIN(DATE(2026,8,0),IF(Mitarbeiter!$D97="",DATE(2026,8,0),Mitarbeiter!$D97),TODAY()),Einstellungen!$F$13:$F$67)))*N(Mitarbeiter!$E97)/IF(Einstellungen!$C$11="7 Tage",7,5),N('Ist-Stunden'!L97)),MAX(IF(Einstellungen!$C$11="7 Tage",MAX(0,(MIN(DATE(2026,8,0),IF(Mitarbeiter!$D97="",DATE(2026,8,0),Mitarbeiter!$D97),TODAY()))-(MAX(DATE(2026,7,1),Mitarbeiter!$C97))+1),MAX(0,NETWORKDAYS(MAX(DATE(2026,7,1),Mitarbeiter!$C97),MIN(DATE(2026,8,0),IF(Mitarbeiter!$D97="",DATE(2026,8,0),Mitarbeiter!$D97),TODAY()),Einstellungen!$F$13:$F$67)))*N(Mitarbeiter!$E97)/IF(Einstellungen!$C$11="7 Tage",7,5),N('Ist-Stunden'!L97)+(N(Krankheitstage!M97)+N(Krankheitstage!Y97))*N($C97))))</f>
        <v/>
      </c>
      <c r="AQ97" s="76">
        <f>IF($B97="",0,IF(Einstellungen!$C$10="Ja",MAX(IF(Einstellungen!$C$11="7 Tage",MAX(0,(MIN(DATE(2026,9,0),IF(Mitarbeiter!$D97="",DATE(2026,9,0),Mitarbeiter!$D97),TODAY()))-(MAX(DATE(2026,8,1),Mitarbeiter!$C97))+1),MAX(0,NETWORKDAYS(MAX(DATE(2026,8,1),Mitarbeiter!$C97),MIN(DATE(2026,9,0),IF(Mitarbeiter!$D97="",DATE(2026,9,0),Mitarbeiter!$D97),TODAY()),Einstellungen!$F$13:$F$67)))*N(Mitarbeiter!$E97)/IF(Einstellungen!$C$11="7 Tage",7,5),N('Ist-Stunden'!M97)),MAX(IF(Einstellungen!$C$11="7 Tage",MAX(0,(MIN(DATE(2026,9,0),IF(Mitarbeiter!$D97="",DATE(2026,9,0),Mitarbeiter!$D97),TODAY()))-(MAX(DATE(2026,8,1),Mitarbeiter!$C97))+1),MAX(0,NETWORKDAYS(MAX(DATE(2026,8,1),Mitarbeiter!$C97),MIN(DATE(2026,9,0),IF(Mitarbeiter!$D97="",DATE(2026,9,0),Mitarbeiter!$D97),TODAY()),Einstellungen!$F$13:$F$67)))*N(Mitarbeiter!$E97)/IF(Einstellungen!$C$11="7 Tage",7,5),N('Ist-Stunden'!M97)+(N(Krankheitstage!N97)+N(Krankheitstage!Z97))*N($C97))))</f>
        <v/>
      </c>
      <c r="AR97" s="76">
        <f>IF($B97="",0,IF(Einstellungen!$C$10="Ja",MAX(IF(Einstellungen!$C$11="7 Tage",MAX(0,(MIN(DATE(2026,10,0),IF(Mitarbeiter!$D97="",DATE(2026,10,0),Mitarbeiter!$D97),TODAY()))-(MAX(DATE(2026,9,1),Mitarbeiter!$C97))+1),MAX(0,NETWORKDAYS(MAX(DATE(2026,9,1),Mitarbeiter!$C97),MIN(DATE(2026,10,0),IF(Mitarbeiter!$D97="",DATE(2026,10,0),Mitarbeiter!$D97),TODAY()),Einstellungen!$F$13:$F$67)))*N(Mitarbeiter!$E97)/IF(Einstellungen!$C$11="7 Tage",7,5),N('Ist-Stunden'!N97)),MAX(IF(Einstellungen!$C$11="7 Tage",MAX(0,(MIN(DATE(2026,10,0),IF(Mitarbeiter!$D97="",DATE(2026,10,0),Mitarbeiter!$D97),TODAY()))-(MAX(DATE(2026,9,1),Mitarbeiter!$C97))+1),MAX(0,NETWORKDAYS(MAX(DATE(2026,9,1),Mitarbeiter!$C97),MIN(DATE(2026,10,0),IF(Mitarbeiter!$D97="",DATE(2026,10,0),Mitarbeiter!$D97),TODAY()),Einstellungen!$F$13:$F$67)))*N(Mitarbeiter!$E97)/IF(Einstellungen!$C$11="7 Tage",7,5),N('Ist-Stunden'!N97)+(N(Krankheitstage!O97)+N(Krankheitstage!AA97))*N($C97))))</f>
        <v/>
      </c>
      <c r="AS97" s="76">
        <f>IF($B97="",0,IF(Einstellungen!$C$10="Ja",MAX(IF(Einstellungen!$C$11="7 Tage",MAX(0,(MIN(DATE(2026,11,0),IF(Mitarbeiter!$D97="",DATE(2026,11,0),Mitarbeiter!$D97),TODAY()))-(MAX(DATE(2026,10,1),Mitarbeiter!$C97))+1),MAX(0,NETWORKDAYS(MAX(DATE(2026,10,1),Mitarbeiter!$C97),MIN(DATE(2026,11,0),IF(Mitarbeiter!$D97="",DATE(2026,11,0),Mitarbeiter!$D97),TODAY()),Einstellungen!$F$13:$F$67)))*N(Mitarbeiter!$E97)/IF(Einstellungen!$C$11="7 Tage",7,5),N('Ist-Stunden'!O97)),MAX(IF(Einstellungen!$C$11="7 Tage",MAX(0,(MIN(DATE(2026,11,0),IF(Mitarbeiter!$D97="",DATE(2026,11,0),Mitarbeiter!$D97),TODAY()))-(MAX(DATE(2026,10,1),Mitarbeiter!$C97))+1),MAX(0,NETWORKDAYS(MAX(DATE(2026,10,1),Mitarbeiter!$C97),MIN(DATE(2026,11,0),IF(Mitarbeiter!$D97="",DATE(2026,11,0),Mitarbeiter!$D97),TODAY()),Einstellungen!$F$13:$F$67)))*N(Mitarbeiter!$E97)/IF(Einstellungen!$C$11="7 Tage",7,5),N('Ist-Stunden'!O97)+(N(Krankheitstage!P97)+N(Krankheitstage!AB97))*N($C97))))</f>
        <v/>
      </c>
      <c r="AT97" s="76">
        <f>IF($B97="",0,IF(Einstellungen!$C$10="Ja",MAX(IF(Einstellungen!$C$11="7 Tage",MAX(0,(MIN(DATE(2026,12,0),IF(Mitarbeiter!$D97="",DATE(2026,12,0),Mitarbeiter!$D97),TODAY()))-(MAX(DATE(2026,11,1),Mitarbeiter!$C97))+1),MAX(0,NETWORKDAYS(MAX(DATE(2026,11,1),Mitarbeiter!$C97),MIN(DATE(2026,12,0),IF(Mitarbeiter!$D97="",DATE(2026,12,0),Mitarbeiter!$D97),TODAY()),Einstellungen!$F$13:$F$67)))*N(Mitarbeiter!$E97)/IF(Einstellungen!$C$11="7 Tage",7,5),N('Ist-Stunden'!P97)),MAX(IF(Einstellungen!$C$11="7 Tage",MAX(0,(MIN(DATE(2026,12,0),IF(Mitarbeiter!$D97="",DATE(2026,12,0),Mitarbeiter!$D97),TODAY()))-(MAX(DATE(2026,11,1),Mitarbeiter!$C97))+1),MAX(0,NETWORKDAYS(MAX(DATE(2026,11,1),Mitarbeiter!$C97),MIN(DATE(2026,12,0),IF(Mitarbeiter!$D97="",DATE(2026,12,0),Mitarbeiter!$D97),TODAY()),Einstellungen!$F$13:$F$67)))*N(Mitarbeiter!$E97)/IF(Einstellungen!$C$11="7 Tage",7,5),N('Ist-Stunden'!P97)+(N(Krankheitstage!Q97)+N(Krankheitstage!AC97))*N($C97))))</f>
        <v/>
      </c>
      <c r="AU97" s="76">
        <f>IF($B97="",0,IF(Einstellungen!$C$10="Ja",MAX(IF(Einstellungen!$C$11="7 Tage",MAX(0,(MIN(DATE(2026,13,0),IF(Mitarbeiter!$D97="",DATE(2026,13,0),Mitarbeiter!$D97),TODAY()))-(MAX(DATE(2026,12,1),Mitarbeiter!$C97))+1),MAX(0,NETWORKDAYS(MAX(DATE(2026,12,1),Mitarbeiter!$C97),MIN(DATE(2026,13,0),IF(Mitarbeiter!$D97="",DATE(2026,13,0),Mitarbeiter!$D97),TODAY()),Einstellungen!$F$13:$F$67)))*N(Mitarbeiter!$E97)/IF(Einstellungen!$C$11="7 Tage",7,5),N('Ist-Stunden'!Q97)),MAX(IF(Einstellungen!$C$11="7 Tage",MAX(0,(MIN(DATE(2026,13,0),IF(Mitarbeiter!$D97="",DATE(2026,13,0),Mitarbeiter!$D97),TODAY()))-(MAX(DATE(2026,12,1),Mitarbeiter!$C97))+1),MAX(0,NETWORKDAYS(MAX(DATE(2026,12,1),Mitarbeiter!$C97),MIN(DATE(2026,13,0),IF(Mitarbeiter!$D97="",DATE(2026,13,0),Mitarbeiter!$D97),TODAY()),Einstellungen!$F$13:$F$67)))*N(Mitarbeiter!$E97)/IF(Einstellungen!$C$11="7 Tage",7,5),N('Ist-Stunden'!Q97)+(N(Krankheitstage!R97)+N(Krankheitstage!AD97))*N($C97))))</f>
        <v/>
      </c>
      <c r="AV97" s="76">
        <f>IF($B97="",0,IF(Einstellungen!$C$10="Ja",MAX(IF(Einstellungen!$C$11="7 Tage",MAX(0,(MIN(DATE(2027,2,0),IF(Mitarbeiter!$D97="",DATE(2027,2,0),Mitarbeiter!$D97),TODAY()))-(MAX(DATE(2027,1,1),Mitarbeiter!$C97))+1),MAX(0,NETWORKDAYS(MAX(DATE(2027,1,1),Mitarbeiter!$C97),MIN(DATE(2027,2,0),IF(Mitarbeiter!$D97="",DATE(2027,2,0),Mitarbeiter!$D97),TODAY()),Einstellungen!$F$13:$F$67)))*N(Mitarbeiter!$E97)/IF(Einstellungen!$C$11="7 Tage",7,5),N('Ist-Stunden'!R97)),MAX(IF(Einstellungen!$C$11="7 Tage",MAX(0,(MIN(DATE(2027,2,0),IF(Mitarbeiter!$D97="",DATE(2027,2,0),Mitarbeiter!$D97),TODAY()))-(MAX(DATE(2027,1,1),Mitarbeiter!$C97))+1),MAX(0,NETWORKDAYS(MAX(DATE(2027,1,1),Mitarbeiter!$C97),MIN(DATE(2027,2,0),IF(Mitarbeiter!$D97="",DATE(2027,2,0),Mitarbeiter!$D97),TODAY()),Einstellungen!$F$13:$F$67)))*N(Mitarbeiter!$E97)/IF(Einstellungen!$C$11="7 Tage",7,5),N('Ist-Stunden'!R97)+(N(Krankheitstage!AE97)+N(Krankheitstage!AQ97))*N($C97))))</f>
        <v/>
      </c>
      <c r="AW97" s="76">
        <f>IF($B97="",0,IF(Einstellungen!$C$10="Ja",MAX(IF(Einstellungen!$C$11="7 Tage",MAX(0,(MIN(DATE(2027,3,0),IF(Mitarbeiter!$D97="",DATE(2027,3,0),Mitarbeiter!$D97),TODAY()))-(MAX(DATE(2027,2,1),Mitarbeiter!$C97))+1),MAX(0,NETWORKDAYS(MAX(DATE(2027,2,1),Mitarbeiter!$C97),MIN(DATE(2027,3,0),IF(Mitarbeiter!$D97="",DATE(2027,3,0),Mitarbeiter!$D97),TODAY()),Einstellungen!$F$13:$F$67)))*N(Mitarbeiter!$E97)/IF(Einstellungen!$C$11="7 Tage",7,5),N('Ist-Stunden'!S97)),MAX(IF(Einstellungen!$C$11="7 Tage",MAX(0,(MIN(DATE(2027,3,0),IF(Mitarbeiter!$D97="",DATE(2027,3,0),Mitarbeiter!$D97),TODAY()))-(MAX(DATE(2027,2,1),Mitarbeiter!$C97))+1),MAX(0,NETWORKDAYS(MAX(DATE(2027,2,1),Mitarbeiter!$C97),MIN(DATE(2027,3,0),IF(Mitarbeiter!$D97="",DATE(2027,3,0),Mitarbeiter!$D97),TODAY()),Einstellungen!$F$13:$F$67)))*N(Mitarbeiter!$E97)/IF(Einstellungen!$C$11="7 Tage",7,5),N('Ist-Stunden'!S97)+(N(Krankheitstage!AF97)+N(Krankheitstage!AR97))*N($C97))))</f>
        <v/>
      </c>
      <c r="AX97" s="76">
        <f>IF($B97="",0,IF(Einstellungen!$C$10="Ja",MAX(IF(Einstellungen!$C$11="7 Tage",MAX(0,(MIN(DATE(2027,4,0),IF(Mitarbeiter!$D97="",DATE(2027,4,0),Mitarbeiter!$D97),TODAY()))-(MAX(DATE(2027,3,1),Mitarbeiter!$C97))+1),MAX(0,NETWORKDAYS(MAX(DATE(2027,3,1),Mitarbeiter!$C97),MIN(DATE(2027,4,0),IF(Mitarbeiter!$D97="",DATE(2027,4,0),Mitarbeiter!$D97),TODAY()),Einstellungen!$F$13:$F$67)))*N(Mitarbeiter!$E97)/IF(Einstellungen!$C$11="7 Tage",7,5),N('Ist-Stunden'!T97)),MAX(IF(Einstellungen!$C$11="7 Tage",MAX(0,(MIN(DATE(2027,4,0),IF(Mitarbeiter!$D97="",DATE(2027,4,0),Mitarbeiter!$D97),TODAY()))-(MAX(DATE(2027,3,1),Mitarbeiter!$C97))+1),MAX(0,NETWORKDAYS(MAX(DATE(2027,3,1),Mitarbeiter!$C97),MIN(DATE(2027,4,0),IF(Mitarbeiter!$D97="",DATE(2027,4,0),Mitarbeiter!$D97),TODAY()),Einstellungen!$F$13:$F$67)))*N(Mitarbeiter!$E97)/IF(Einstellungen!$C$11="7 Tage",7,5),N('Ist-Stunden'!T97)+(N(Krankheitstage!AG97)+N(Krankheitstage!AS97))*N($C97))))</f>
        <v/>
      </c>
      <c r="AY97" s="76">
        <f>IF($B97="",0,IF(Einstellungen!$C$10="Ja",MAX(IF(Einstellungen!$C$11="7 Tage",MAX(0,(MIN(DATE(2027,5,0),IF(Mitarbeiter!$D97="",DATE(2027,5,0),Mitarbeiter!$D97),TODAY()))-(MAX(DATE(2027,4,1),Mitarbeiter!$C97))+1),MAX(0,NETWORKDAYS(MAX(DATE(2027,4,1),Mitarbeiter!$C97),MIN(DATE(2027,5,0),IF(Mitarbeiter!$D97="",DATE(2027,5,0),Mitarbeiter!$D97),TODAY()),Einstellungen!$F$13:$F$67)))*N(Mitarbeiter!$E97)/IF(Einstellungen!$C$11="7 Tage",7,5),N('Ist-Stunden'!U97)),MAX(IF(Einstellungen!$C$11="7 Tage",MAX(0,(MIN(DATE(2027,5,0),IF(Mitarbeiter!$D97="",DATE(2027,5,0),Mitarbeiter!$D97),TODAY()))-(MAX(DATE(2027,4,1),Mitarbeiter!$C97))+1),MAX(0,NETWORKDAYS(MAX(DATE(2027,4,1),Mitarbeiter!$C97),MIN(DATE(2027,5,0),IF(Mitarbeiter!$D97="",DATE(2027,5,0),Mitarbeiter!$D97),TODAY()),Einstellungen!$F$13:$F$67)))*N(Mitarbeiter!$E97)/IF(Einstellungen!$C$11="7 Tage",7,5),N('Ist-Stunden'!U97)+(N(Krankheitstage!AH97)+N(Krankheitstage!AT97))*N($C97))))</f>
        <v/>
      </c>
      <c r="AZ97" s="76">
        <f>IF($B97="",0,IF(Einstellungen!$C$10="Ja",MAX(IF(Einstellungen!$C$11="7 Tage",MAX(0,(MIN(DATE(2027,6,0),IF(Mitarbeiter!$D97="",DATE(2027,6,0),Mitarbeiter!$D97),TODAY()))-(MAX(DATE(2027,5,1),Mitarbeiter!$C97))+1),MAX(0,NETWORKDAYS(MAX(DATE(2027,5,1),Mitarbeiter!$C97),MIN(DATE(2027,6,0),IF(Mitarbeiter!$D97="",DATE(2027,6,0),Mitarbeiter!$D97),TODAY()),Einstellungen!$F$13:$F$67)))*N(Mitarbeiter!$E97)/IF(Einstellungen!$C$11="7 Tage",7,5),N('Ist-Stunden'!V97)),MAX(IF(Einstellungen!$C$11="7 Tage",MAX(0,(MIN(DATE(2027,6,0),IF(Mitarbeiter!$D97="",DATE(2027,6,0),Mitarbeiter!$D97),TODAY()))-(MAX(DATE(2027,5,1),Mitarbeiter!$C97))+1),MAX(0,NETWORKDAYS(MAX(DATE(2027,5,1),Mitarbeiter!$C97),MIN(DATE(2027,6,0),IF(Mitarbeiter!$D97="",DATE(2027,6,0),Mitarbeiter!$D97),TODAY()),Einstellungen!$F$13:$F$67)))*N(Mitarbeiter!$E97)/IF(Einstellungen!$C$11="7 Tage",7,5),N('Ist-Stunden'!V97)+(N(Krankheitstage!AI97)+N(Krankheitstage!AU97))*N($C97))))</f>
        <v/>
      </c>
      <c r="BA97" s="76">
        <f>IF($B97="",0,IF(Einstellungen!$C$10="Ja",MAX(IF(Einstellungen!$C$11="7 Tage",MAX(0,(MIN(DATE(2027,7,0),IF(Mitarbeiter!$D97="",DATE(2027,7,0),Mitarbeiter!$D97),TODAY()))-(MAX(DATE(2027,6,1),Mitarbeiter!$C97))+1),MAX(0,NETWORKDAYS(MAX(DATE(2027,6,1),Mitarbeiter!$C97),MIN(DATE(2027,7,0),IF(Mitarbeiter!$D97="",DATE(2027,7,0),Mitarbeiter!$D97),TODAY()),Einstellungen!$F$13:$F$67)))*N(Mitarbeiter!$E97)/IF(Einstellungen!$C$11="7 Tage",7,5),N('Ist-Stunden'!W97)),MAX(IF(Einstellungen!$C$11="7 Tage",MAX(0,(MIN(DATE(2027,7,0),IF(Mitarbeiter!$D97="",DATE(2027,7,0),Mitarbeiter!$D97),TODAY()))-(MAX(DATE(2027,6,1),Mitarbeiter!$C97))+1),MAX(0,NETWORKDAYS(MAX(DATE(2027,6,1),Mitarbeiter!$C97),MIN(DATE(2027,7,0),IF(Mitarbeiter!$D97="",DATE(2027,7,0),Mitarbeiter!$D97),TODAY()),Einstellungen!$F$13:$F$67)))*N(Mitarbeiter!$E97)/IF(Einstellungen!$C$11="7 Tage",7,5),N('Ist-Stunden'!W97)+(N(Krankheitstage!AJ97)+N(Krankheitstage!AV97))*N($C97))))</f>
        <v/>
      </c>
      <c r="BB97" s="76">
        <f>IF($B97="",0,IF(Einstellungen!$C$10="Ja",MAX(IF(Einstellungen!$C$11="7 Tage",MAX(0,(MIN(DATE(2027,8,0),IF(Mitarbeiter!$D97="",DATE(2027,8,0),Mitarbeiter!$D97),TODAY()))-(MAX(DATE(2027,7,1),Mitarbeiter!$C97))+1),MAX(0,NETWORKDAYS(MAX(DATE(2027,7,1),Mitarbeiter!$C97),MIN(DATE(2027,8,0),IF(Mitarbeiter!$D97="",DATE(2027,8,0),Mitarbeiter!$D97),TODAY()),Einstellungen!$F$13:$F$67)))*N(Mitarbeiter!$E97)/IF(Einstellungen!$C$11="7 Tage",7,5),N('Ist-Stunden'!X97)),MAX(IF(Einstellungen!$C$11="7 Tage",MAX(0,(MIN(DATE(2027,8,0),IF(Mitarbeiter!$D97="",DATE(2027,8,0),Mitarbeiter!$D97),TODAY()))-(MAX(DATE(2027,7,1),Mitarbeiter!$C97))+1),MAX(0,NETWORKDAYS(MAX(DATE(2027,7,1),Mitarbeiter!$C97),MIN(DATE(2027,8,0),IF(Mitarbeiter!$D97="",DATE(2027,8,0),Mitarbeiter!$D97),TODAY()),Einstellungen!$F$13:$F$67)))*N(Mitarbeiter!$E97)/IF(Einstellungen!$C$11="7 Tage",7,5),N('Ist-Stunden'!X97)+(N(Krankheitstage!AK97)+N(Krankheitstage!AW97))*N($C97))))</f>
        <v/>
      </c>
      <c r="BC97" s="76">
        <f>IF($B97="",0,IF(Einstellungen!$C$10="Ja",MAX(IF(Einstellungen!$C$11="7 Tage",MAX(0,(MIN(DATE(2027,9,0),IF(Mitarbeiter!$D97="",DATE(2027,9,0),Mitarbeiter!$D97),TODAY()))-(MAX(DATE(2027,8,1),Mitarbeiter!$C97))+1),MAX(0,NETWORKDAYS(MAX(DATE(2027,8,1),Mitarbeiter!$C97),MIN(DATE(2027,9,0),IF(Mitarbeiter!$D97="",DATE(2027,9,0),Mitarbeiter!$D97),TODAY()),Einstellungen!$F$13:$F$67)))*N(Mitarbeiter!$E97)/IF(Einstellungen!$C$11="7 Tage",7,5),N('Ist-Stunden'!Y97)),MAX(IF(Einstellungen!$C$11="7 Tage",MAX(0,(MIN(DATE(2027,9,0),IF(Mitarbeiter!$D97="",DATE(2027,9,0),Mitarbeiter!$D97),TODAY()))-(MAX(DATE(2027,8,1),Mitarbeiter!$C97))+1),MAX(0,NETWORKDAYS(MAX(DATE(2027,8,1),Mitarbeiter!$C97),MIN(DATE(2027,9,0),IF(Mitarbeiter!$D97="",DATE(2027,9,0),Mitarbeiter!$D97),TODAY()),Einstellungen!$F$13:$F$67)))*N(Mitarbeiter!$E97)/IF(Einstellungen!$C$11="7 Tage",7,5),N('Ist-Stunden'!Y97)+(N(Krankheitstage!AL97)+N(Krankheitstage!AX97))*N($C97))))</f>
        <v/>
      </c>
      <c r="BD97" s="76">
        <f>IF($B97="",0,IF(Einstellungen!$C$10="Ja",MAX(IF(Einstellungen!$C$11="7 Tage",MAX(0,(MIN(DATE(2027,10,0),IF(Mitarbeiter!$D97="",DATE(2027,10,0),Mitarbeiter!$D97),TODAY()))-(MAX(DATE(2027,9,1),Mitarbeiter!$C97))+1),MAX(0,NETWORKDAYS(MAX(DATE(2027,9,1),Mitarbeiter!$C97),MIN(DATE(2027,10,0),IF(Mitarbeiter!$D97="",DATE(2027,10,0),Mitarbeiter!$D97),TODAY()),Einstellungen!$F$13:$F$67)))*N(Mitarbeiter!$E97)/IF(Einstellungen!$C$11="7 Tage",7,5),N('Ist-Stunden'!Z97)),MAX(IF(Einstellungen!$C$11="7 Tage",MAX(0,(MIN(DATE(2027,10,0),IF(Mitarbeiter!$D97="",DATE(2027,10,0),Mitarbeiter!$D97),TODAY()))-(MAX(DATE(2027,9,1),Mitarbeiter!$C97))+1),MAX(0,NETWORKDAYS(MAX(DATE(2027,9,1),Mitarbeiter!$C97),MIN(DATE(2027,10,0),IF(Mitarbeiter!$D97="",DATE(2027,10,0),Mitarbeiter!$D97),TODAY()),Einstellungen!$F$13:$F$67)))*N(Mitarbeiter!$E97)/IF(Einstellungen!$C$11="7 Tage",7,5),N('Ist-Stunden'!Z97)+(N(Krankheitstage!AM97)+N(Krankheitstage!AY97))*N($C97))))</f>
        <v/>
      </c>
      <c r="BE97" s="76">
        <f>IF($B97="",0,IF(Einstellungen!$C$10="Ja",MAX(IF(Einstellungen!$C$11="7 Tage",MAX(0,(MIN(DATE(2027,11,0),IF(Mitarbeiter!$D97="",DATE(2027,11,0),Mitarbeiter!$D97),TODAY()))-(MAX(DATE(2027,10,1),Mitarbeiter!$C97))+1),MAX(0,NETWORKDAYS(MAX(DATE(2027,10,1),Mitarbeiter!$C97),MIN(DATE(2027,11,0),IF(Mitarbeiter!$D97="",DATE(2027,11,0),Mitarbeiter!$D97),TODAY()),Einstellungen!$F$13:$F$67)))*N(Mitarbeiter!$E97)/IF(Einstellungen!$C$11="7 Tage",7,5),N('Ist-Stunden'!AA97)),MAX(IF(Einstellungen!$C$11="7 Tage",MAX(0,(MIN(DATE(2027,11,0),IF(Mitarbeiter!$D97="",DATE(2027,11,0),Mitarbeiter!$D97),TODAY()))-(MAX(DATE(2027,10,1),Mitarbeiter!$C97))+1),MAX(0,NETWORKDAYS(MAX(DATE(2027,10,1),Mitarbeiter!$C97),MIN(DATE(2027,11,0),IF(Mitarbeiter!$D97="",DATE(2027,11,0),Mitarbeiter!$D97),TODAY()),Einstellungen!$F$13:$F$67)))*N(Mitarbeiter!$E97)/IF(Einstellungen!$C$11="7 Tage",7,5),N('Ist-Stunden'!AA97)+(N(Krankheitstage!AN97)+N(Krankheitstage!AZ97))*N($C97))))</f>
        <v/>
      </c>
      <c r="BF97" s="76">
        <f>IF($B97="",0,IF(Einstellungen!$C$10="Ja",MAX(IF(Einstellungen!$C$11="7 Tage",MAX(0,(MIN(DATE(2027,12,0),IF(Mitarbeiter!$D97="",DATE(2027,12,0),Mitarbeiter!$D97),TODAY()))-(MAX(DATE(2027,11,1),Mitarbeiter!$C97))+1),MAX(0,NETWORKDAYS(MAX(DATE(2027,11,1),Mitarbeiter!$C97),MIN(DATE(2027,12,0),IF(Mitarbeiter!$D97="",DATE(2027,12,0),Mitarbeiter!$D97),TODAY()),Einstellungen!$F$13:$F$67)))*N(Mitarbeiter!$E97)/IF(Einstellungen!$C$11="7 Tage",7,5),N('Ist-Stunden'!AB97)),MAX(IF(Einstellungen!$C$11="7 Tage",MAX(0,(MIN(DATE(2027,12,0),IF(Mitarbeiter!$D97="",DATE(2027,12,0),Mitarbeiter!$D97),TODAY()))-(MAX(DATE(2027,11,1),Mitarbeiter!$C97))+1),MAX(0,NETWORKDAYS(MAX(DATE(2027,11,1),Mitarbeiter!$C97),MIN(DATE(2027,12,0),IF(Mitarbeiter!$D97="",DATE(2027,12,0),Mitarbeiter!$D97),TODAY()),Einstellungen!$F$13:$F$67)))*N(Mitarbeiter!$E97)/IF(Einstellungen!$C$11="7 Tage",7,5),N('Ist-Stunden'!AB97)+(N(Krankheitstage!AO97)+N(Krankheitstage!BA97))*N($C97))))</f>
        <v/>
      </c>
      <c r="BG97" s="76">
        <f>IF($B97="",0,IF(Einstellungen!$C$10="Ja",MAX(IF(Einstellungen!$C$11="7 Tage",MAX(0,(MIN(DATE(2027,13,0),IF(Mitarbeiter!$D97="",DATE(2027,13,0),Mitarbeiter!$D97),TODAY()))-(MAX(DATE(2027,12,1),Mitarbeiter!$C97))+1),MAX(0,NETWORKDAYS(MAX(DATE(2027,12,1),Mitarbeiter!$C97),MIN(DATE(2027,13,0),IF(Mitarbeiter!$D97="",DATE(2027,13,0),Mitarbeiter!$D97),TODAY()),Einstellungen!$F$13:$F$67)))*N(Mitarbeiter!$E97)/IF(Einstellungen!$C$11="7 Tage",7,5),N('Ist-Stunden'!AC97)),MAX(IF(Einstellungen!$C$11="7 Tage",MAX(0,(MIN(DATE(2027,13,0),IF(Mitarbeiter!$D97="",DATE(2027,13,0),Mitarbeiter!$D97),TODAY()))-(MAX(DATE(2027,12,1),Mitarbeiter!$C97))+1),MAX(0,NETWORKDAYS(MAX(DATE(2027,12,1),Mitarbeiter!$C97),MIN(DATE(2027,13,0),IF(Mitarbeiter!$D97="",DATE(2027,13,0),Mitarbeiter!$D97),TODAY()),Einstellungen!$F$13:$F$67)))*N(Mitarbeiter!$E97)/IF(Einstellungen!$C$11="7 Tage",7,5),N('Ist-Stunden'!AC97)+(N(Krankheitstage!AP97)+N(Krankheitstage!BB97))*N($C97))))</f>
        <v/>
      </c>
      <c r="BH97" s="76">
        <f>IF($B97="",0,IF(Einstellungen!$C$10="Ja",MAX(IF(Einstellungen!$C$11="7 Tage",MAX(0,(MIN(DATE(2028,2,0),IF(Mitarbeiter!$D97="",DATE(2028,2,0),Mitarbeiter!$D97),TODAY()))-(MAX(DATE(2028,1,1),Mitarbeiter!$C97))+1),MAX(0,NETWORKDAYS(MAX(DATE(2028,1,1),Mitarbeiter!$C97),MIN(DATE(2028,2,0),IF(Mitarbeiter!$D97="",DATE(2028,2,0),Mitarbeiter!$D97),TODAY()),Einstellungen!$F$13:$F$67)))*N(Mitarbeiter!$E97)/IF(Einstellungen!$C$11="7 Tage",7,5),N('Ist-Stunden'!AD97)),MAX(IF(Einstellungen!$C$11="7 Tage",MAX(0,(MIN(DATE(2028,2,0),IF(Mitarbeiter!$D97="",DATE(2028,2,0),Mitarbeiter!$D97),TODAY()))-(MAX(DATE(2028,1,1),Mitarbeiter!$C97))+1),MAX(0,NETWORKDAYS(MAX(DATE(2028,1,1),Mitarbeiter!$C97),MIN(DATE(2028,2,0),IF(Mitarbeiter!$D97="",DATE(2028,2,0),Mitarbeiter!$D97),TODAY()),Einstellungen!$F$13:$F$67)))*N(Mitarbeiter!$E97)/IF(Einstellungen!$C$11="7 Tage",7,5),N('Ist-Stunden'!AD97)+(N(Krankheitstage!BC97)+N(Krankheitstage!BO97))*N($C97))))</f>
        <v/>
      </c>
      <c r="BI97" s="76">
        <f>IF($B97="",0,IF(Einstellungen!$C$10="Ja",MAX(IF(Einstellungen!$C$11="7 Tage",MAX(0,(MIN(DATE(2028,3,0),IF(Mitarbeiter!$D97="",DATE(2028,3,0),Mitarbeiter!$D97),TODAY()))-(MAX(DATE(2028,2,1),Mitarbeiter!$C97))+1),MAX(0,NETWORKDAYS(MAX(DATE(2028,2,1),Mitarbeiter!$C97),MIN(DATE(2028,3,0),IF(Mitarbeiter!$D97="",DATE(2028,3,0),Mitarbeiter!$D97),TODAY()),Einstellungen!$F$13:$F$67)))*N(Mitarbeiter!$E97)/IF(Einstellungen!$C$11="7 Tage",7,5),N('Ist-Stunden'!AE97)),MAX(IF(Einstellungen!$C$11="7 Tage",MAX(0,(MIN(DATE(2028,3,0),IF(Mitarbeiter!$D97="",DATE(2028,3,0),Mitarbeiter!$D97),TODAY()))-(MAX(DATE(2028,2,1),Mitarbeiter!$C97))+1),MAX(0,NETWORKDAYS(MAX(DATE(2028,2,1),Mitarbeiter!$C97),MIN(DATE(2028,3,0),IF(Mitarbeiter!$D97="",DATE(2028,3,0),Mitarbeiter!$D97),TODAY()),Einstellungen!$F$13:$F$67)))*N(Mitarbeiter!$E97)/IF(Einstellungen!$C$11="7 Tage",7,5),N('Ist-Stunden'!AE97)+(N(Krankheitstage!BD97)+N(Krankheitstage!BP97))*N($C97))))</f>
        <v/>
      </c>
      <c r="BJ97" s="76">
        <f>IF($B97="",0,IF(Einstellungen!$C$10="Ja",MAX(IF(Einstellungen!$C$11="7 Tage",MAX(0,(MIN(DATE(2028,4,0),IF(Mitarbeiter!$D97="",DATE(2028,4,0),Mitarbeiter!$D97),TODAY()))-(MAX(DATE(2028,3,1),Mitarbeiter!$C97))+1),MAX(0,NETWORKDAYS(MAX(DATE(2028,3,1),Mitarbeiter!$C97),MIN(DATE(2028,4,0),IF(Mitarbeiter!$D97="",DATE(2028,4,0),Mitarbeiter!$D97),TODAY()),Einstellungen!$F$13:$F$67)))*N(Mitarbeiter!$E97)/IF(Einstellungen!$C$11="7 Tage",7,5),N('Ist-Stunden'!AF97)),MAX(IF(Einstellungen!$C$11="7 Tage",MAX(0,(MIN(DATE(2028,4,0),IF(Mitarbeiter!$D97="",DATE(2028,4,0),Mitarbeiter!$D97),TODAY()))-(MAX(DATE(2028,3,1),Mitarbeiter!$C97))+1),MAX(0,NETWORKDAYS(MAX(DATE(2028,3,1),Mitarbeiter!$C97),MIN(DATE(2028,4,0),IF(Mitarbeiter!$D97="",DATE(2028,4,0),Mitarbeiter!$D97),TODAY()),Einstellungen!$F$13:$F$67)))*N(Mitarbeiter!$E97)/IF(Einstellungen!$C$11="7 Tage",7,5),N('Ist-Stunden'!AF97)+(N(Krankheitstage!BE97)+N(Krankheitstage!BQ97))*N($C97))))</f>
        <v/>
      </c>
      <c r="BK97" s="76">
        <f>IF($B97="",0,IF(Einstellungen!$C$10="Ja",MAX(IF(Einstellungen!$C$11="7 Tage",MAX(0,(MIN(DATE(2028,5,0),IF(Mitarbeiter!$D97="",DATE(2028,5,0),Mitarbeiter!$D97),TODAY()))-(MAX(DATE(2028,4,1),Mitarbeiter!$C97))+1),MAX(0,NETWORKDAYS(MAX(DATE(2028,4,1),Mitarbeiter!$C97),MIN(DATE(2028,5,0),IF(Mitarbeiter!$D97="",DATE(2028,5,0),Mitarbeiter!$D97),TODAY()),Einstellungen!$F$13:$F$67)))*N(Mitarbeiter!$E97)/IF(Einstellungen!$C$11="7 Tage",7,5),N('Ist-Stunden'!AG97)),MAX(IF(Einstellungen!$C$11="7 Tage",MAX(0,(MIN(DATE(2028,5,0),IF(Mitarbeiter!$D97="",DATE(2028,5,0),Mitarbeiter!$D97),TODAY()))-(MAX(DATE(2028,4,1),Mitarbeiter!$C97))+1),MAX(0,NETWORKDAYS(MAX(DATE(2028,4,1),Mitarbeiter!$C97),MIN(DATE(2028,5,0),IF(Mitarbeiter!$D97="",DATE(2028,5,0),Mitarbeiter!$D97),TODAY()),Einstellungen!$F$13:$F$67)))*N(Mitarbeiter!$E97)/IF(Einstellungen!$C$11="7 Tage",7,5),N('Ist-Stunden'!AG97)+(N(Krankheitstage!BF97)+N(Krankheitstage!BR97))*N($C97))))</f>
        <v/>
      </c>
      <c r="BL97" s="76">
        <f>IF($B97="",0,IF(Einstellungen!$C$10="Ja",MAX(IF(Einstellungen!$C$11="7 Tage",MAX(0,(MIN(DATE(2028,6,0),IF(Mitarbeiter!$D97="",DATE(2028,6,0),Mitarbeiter!$D97),TODAY()))-(MAX(DATE(2028,5,1),Mitarbeiter!$C97))+1),MAX(0,NETWORKDAYS(MAX(DATE(2028,5,1),Mitarbeiter!$C97),MIN(DATE(2028,6,0),IF(Mitarbeiter!$D97="",DATE(2028,6,0),Mitarbeiter!$D97),TODAY()),Einstellungen!$F$13:$F$67)))*N(Mitarbeiter!$E97)/IF(Einstellungen!$C$11="7 Tage",7,5),N('Ist-Stunden'!AH97)),MAX(IF(Einstellungen!$C$11="7 Tage",MAX(0,(MIN(DATE(2028,6,0),IF(Mitarbeiter!$D97="",DATE(2028,6,0),Mitarbeiter!$D97),TODAY()))-(MAX(DATE(2028,5,1),Mitarbeiter!$C97))+1),MAX(0,NETWORKDAYS(MAX(DATE(2028,5,1),Mitarbeiter!$C97),MIN(DATE(2028,6,0),IF(Mitarbeiter!$D97="",DATE(2028,6,0),Mitarbeiter!$D97),TODAY()),Einstellungen!$F$13:$F$67)))*N(Mitarbeiter!$E97)/IF(Einstellungen!$C$11="7 Tage",7,5),N('Ist-Stunden'!AH97)+(N(Krankheitstage!BG97)+N(Krankheitstage!BS97))*N($C97))))</f>
        <v/>
      </c>
      <c r="BM97" s="76">
        <f>IF($B97="",0,IF(Einstellungen!$C$10="Ja",MAX(IF(Einstellungen!$C$11="7 Tage",MAX(0,(MIN(DATE(2028,7,0),IF(Mitarbeiter!$D97="",DATE(2028,7,0),Mitarbeiter!$D97),TODAY()))-(MAX(DATE(2028,6,1),Mitarbeiter!$C97))+1),MAX(0,NETWORKDAYS(MAX(DATE(2028,6,1),Mitarbeiter!$C97),MIN(DATE(2028,7,0),IF(Mitarbeiter!$D97="",DATE(2028,7,0),Mitarbeiter!$D97),TODAY()),Einstellungen!$F$13:$F$67)))*N(Mitarbeiter!$E97)/IF(Einstellungen!$C$11="7 Tage",7,5),N('Ist-Stunden'!AI97)),MAX(IF(Einstellungen!$C$11="7 Tage",MAX(0,(MIN(DATE(2028,7,0),IF(Mitarbeiter!$D97="",DATE(2028,7,0),Mitarbeiter!$D97),TODAY()))-(MAX(DATE(2028,6,1),Mitarbeiter!$C97))+1),MAX(0,NETWORKDAYS(MAX(DATE(2028,6,1),Mitarbeiter!$C97),MIN(DATE(2028,7,0),IF(Mitarbeiter!$D97="",DATE(2028,7,0),Mitarbeiter!$D97),TODAY()),Einstellungen!$F$13:$F$67)))*N(Mitarbeiter!$E97)/IF(Einstellungen!$C$11="7 Tage",7,5),N('Ist-Stunden'!AI97)+(N(Krankheitstage!BH97)+N(Krankheitstage!BT97))*N($C97))))</f>
        <v/>
      </c>
      <c r="BN97" s="76">
        <f>IF($B97="",0,IF(Einstellungen!$C$10="Ja",MAX(IF(Einstellungen!$C$11="7 Tage",MAX(0,(MIN(DATE(2028,8,0),IF(Mitarbeiter!$D97="",DATE(2028,8,0),Mitarbeiter!$D97),TODAY()))-(MAX(DATE(2028,7,1),Mitarbeiter!$C97))+1),MAX(0,NETWORKDAYS(MAX(DATE(2028,7,1),Mitarbeiter!$C97),MIN(DATE(2028,8,0),IF(Mitarbeiter!$D97="",DATE(2028,8,0),Mitarbeiter!$D97),TODAY()),Einstellungen!$F$13:$F$67)))*N(Mitarbeiter!$E97)/IF(Einstellungen!$C$11="7 Tage",7,5),N('Ist-Stunden'!AJ97)),MAX(IF(Einstellungen!$C$11="7 Tage",MAX(0,(MIN(DATE(2028,8,0),IF(Mitarbeiter!$D97="",DATE(2028,8,0),Mitarbeiter!$D97),TODAY()))-(MAX(DATE(2028,7,1),Mitarbeiter!$C97))+1),MAX(0,NETWORKDAYS(MAX(DATE(2028,7,1),Mitarbeiter!$C97),MIN(DATE(2028,8,0),IF(Mitarbeiter!$D97="",DATE(2028,8,0),Mitarbeiter!$D97),TODAY()),Einstellungen!$F$13:$F$67)))*N(Mitarbeiter!$E97)/IF(Einstellungen!$C$11="7 Tage",7,5),N('Ist-Stunden'!AJ97)+(N(Krankheitstage!BI97)+N(Krankheitstage!BU97))*N($C97))))</f>
        <v/>
      </c>
      <c r="BO97" s="76">
        <f>IF($B97="",0,IF(Einstellungen!$C$10="Ja",MAX(IF(Einstellungen!$C$11="7 Tage",MAX(0,(MIN(DATE(2028,9,0),IF(Mitarbeiter!$D97="",DATE(2028,9,0),Mitarbeiter!$D97),TODAY()))-(MAX(DATE(2028,8,1),Mitarbeiter!$C97))+1),MAX(0,NETWORKDAYS(MAX(DATE(2028,8,1),Mitarbeiter!$C97),MIN(DATE(2028,9,0),IF(Mitarbeiter!$D97="",DATE(2028,9,0),Mitarbeiter!$D97),TODAY()),Einstellungen!$F$13:$F$67)))*N(Mitarbeiter!$E97)/IF(Einstellungen!$C$11="7 Tage",7,5),N('Ist-Stunden'!AK97)),MAX(IF(Einstellungen!$C$11="7 Tage",MAX(0,(MIN(DATE(2028,9,0),IF(Mitarbeiter!$D97="",DATE(2028,9,0),Mitarbeiter!$D97),TODAY()))-(MAX(DATE(2028,8,1),Mitarbeiter!$C97))+1),MAX(0,NETWORKDAYS(MAX(DATE(2028,8,1),Mitarbeiter!$C97),MIN(DATE(2028,9,0),IF(Mitarbeiter!$D97="",DATE(2028,9,0),Mitarbeiter!$D97),TODAY()),Einstellungen!$F$13:$F$67)))*N(Mitarbeiter!$E97)/IF(Einstellungen!$C$11="7 Tage",7,5),N('Ist-Stunden'!AK97)+(N(Krankheitstage!BJ97)+N(Krankheitstage!BV97))*N($C97))))</f>
        <v/>
      </c>
      <c r="BP97" s="76">
        <f>IF($B97="",0,IF(Einstellungen!$C$10="Ja",MAX(IF(Einstellungen!$C$11="7 Tage",MAX(0,(MIN(DATE(2028,10,0),IF(Mitarbeiter!$D97="",DATE(2028,10,0),Mitarbeiter!$D97),TODAY()))-(MAX(DATE(2028,9,1),Mitarbeiter!$C97))+1),MAX(0,NETWORKDAYS(MAX(DATE(2028,9,1),Mitarbeiter!$C97),MIN(DATE(2028,10,0),IF(Mitarbeiter!$D97="",DATE(2028,10,0),Mitarbeiter!$D97),TODAY()),Einstellungen!$F$13:$F$67)))*N(Mitarbeiter!$E97)/IF(Einstellungen!$C$11="7 Tage",7,5),N('Ist-Stunden'!AL97)),MAX(IF(Einstellungen!$C$11="7 Tage",MAX(0,(MIN(DATE(2028,10,0),IF(Mitarbeiter!$D97="",DATE(2028,10,0),Mitarbeiter!$D97),TODAY()))-(MAX(DATE(2028,9,1),Mitarbeiter!$C97))+1),MAX(0,NETWORKDAYS(MAX(DATE(2028,9,1),Mitarbeiter!$C97),MIN(DATE(2028,10,0),IF(Mitarbeiter!$D97="",DATE(2028,10,0),Mitarbeiter!$D97),TODAY()),Einstellungen!$F$13:$F$67)))*N(Mitarbeiter!$E97)/IF(Einstellungen!$C$11="7 Tage",7,5),N('Ist-Stunden'!AL97)+(N(Krankheitstage!BK97)+N(Krankheitstage!BW97))*N($C97))))</f>
        <v/>
      </c>
      <c r="BQ97" s="76">
        <f>IF($B97="",0,IF(Einstellungen!$C$10="Ja",MAX(IF(Einstellungen!$C$11="7 Tage",MAX(0,(MIN(DATE(2028,11,0),IF(Mitarbeiter!$D97="",DATE(2028,11,0),Mitarbeiter!$D97),TODAY()))-(MAX(DATE(2028,10,1),Mitarbeiter!$C97))+1),MAX(0,NETWORKDAYS(MAX(DATE(2028,10,1),Mitarbeiter!$C97),MIN(DATE(2028,11,0),IF(Mitarbeiter!$D97="",DATE(2028,11,0),Mitarbeiter!$D97),TODAY()),Einstellungen!$F$13:$F$67)))*N(Mitarbeiter!$E97)/IF(Einstellungen!$C$11="7 Tage",7,5),N('Ist-Stunden'!AM97)),MAX(IF(Einstellungen!$C$11="7 Tage",MAX(0,(MIN(DATE(2028,11,0),IF(Mitarbeiter!$D97="",DATE(2028,11,0),Mitarbeiter!$D97),TODAY()))-(MAX(DATE(2028,10,1),Mitarbeiter!$C97))+1),MAX(0,NETWORKDAYS(MAX(DATE(2028,10,1),Mitarbeiter!$C97),MIN(DATE(2028,11,0),IF(Mitarbeiter!$D97="",DATE(2028,11,0),Mitarbeiter!$D97),TODAY()),Einstellungen!$F$13:$F$67)))*N(Mitarbeiter!$E97)/IF(Einstellungen!$C$11="7 Tage",7,5),N('Ist-Stunden'!AM97)+(N(Krankheitstage!BL97)+N(Krankheitstage!BX97))*N($C97))))</f>
        <v/>
      </c>
      <c r="BR97" s="76">
        <f>IF($B97="",0,IF(Einstellungen!$C$10="Ja",MAX(IF(Einstellungen!$C$11="7 Tage",MAX(0,(MIN(DATE(2028,12,0),IF(Mitarbeiter!$D97="",DATE(2028,12,0),Mitarbeiter!$D97),TODAY()))-(MAX(DATE(2028,11,1),Mitarbeiter!$C97))+1),MAX(0,NETWORKDAYS(MAX(DATE(2028,11,1),Mitarbeiter!$C97),MIN(DATE(2028,12,0),IF(Mitarbeiter!$D97="",DATE(2028,12,0),Mitarbeiter!$D97),TODAY()),Einstellungen!$F$13:$F$67)))*N(Mitarbeiter!$E97)/IF(Einstellungen!$C$11="7 Tage",7,5),N('Ist-Stunden'!AN97)),MAX(IF(Einstellungen!$C$11="7 Tage",MAX(0,(MIN(DATE(2028,12,0),IF(Mitarbeiter!$D97="",DATE(2028,12,0),Mitarbeiter!$D97),TODAY()))-(MAX(DATE(2028,11,1),Mitarbeiter!$C97))+1),MAX(0,NETWORKDAYS(MAX(DATE(2028,11,1),Mitarbeiter!$C97),MIN(DATE(2028,12,0),IF(Mitarbeiter!$D97="",DATE(2028,12,0),Mitarbeiter!$D97),TODAY()),Einstellungen!$F$13:$F$67)))*N(Mitarbeiter!$E97)/IF(Einstellungen!$C$11="7 Tage",7,5),N('Ist-Stunden'!AN97)+(N(Krankheitstage!BM97)+N(Krankheitstage!BY97))*N($C97))))</f>
        <v/>
      </c>
      <c r="BS97" s="76">
        <f>IF($B97="",0,IF(Einstellungen!$C$10="Ja",MAX(IF(Einstellungen!$C$11="7 Tage",MAX(0,(MIN(DATE(2028,13,0),IF(Mitarbeiter!$D97="",DATE(2028,13,0),Mitarbeiter!$D97),TODAY()))-(MAX(DATE(2028,12,1),Mitarbeiter!$C97))+1),MAX(0,NETWORKDAYS(MAX(DATE(2028,12,1),Mitarbeiter!$C97),MIN(DATE(2028,13,0),IF(Mitarbeiter!$D97="",DATE(2028,13,0),Mitarbeiter!$D97),TODAY()),Einstellungen!$F$13:$F$67)))*N(Mitarbeiter!$E97)/IF(Einstellungen!$C$11="7 Tage",7,5),N('Ist-Stunden'!AO97)),MAX(IF(Einstellungen!$C$11="7 Tage",MAX(0,(MIN(DATE(2028,13,0),IF(Mitarbeiter!$D97="",DATE(2028,13,0),Mitarbeiter!$D97),TODAY()))-(MAX(DATE(2028,12,1),Mitarbeiter!$C97))+1),MAX(0,NETWORKDAYS(MAX(DATE(2028,12,1),Mitarbeiter!$C97),MIN(DATE(2028,13,0),IF(Mitarbeiter!$D97="",DATE(2028,13,0),Mitarbeiter!$D97),TODAY()),Einstellungen!$F$13:$F$67)))*N(Mitarbeiter!$E97)/IF(Einstellungen!$C$11="7 Tage",7,5),N('Ist-Stunden'!AO97)+(N(Krankheitstage!BN97)+N(Krankheitstage!BZ97))*N($C97))))</f>
        <v/>
      </c>
      <c r="BT97" s="76">
        <f>IF($B97="",0,IF(Einstellungen!$C$10="Ja",MAX(IF(Einstellungen!$C$11="7 Tage",MAX(0,(MIN(DATE(2029,2,0),IF(Mitarbeiter!$D97="",DATE(2029,2,0),Mitarbeiter!$D97),TODAY()))-(MAX(DATE(2029,1,1),Mitarbeiter!$C97))+1),MAX(0,NETWORKDAYS(MAX(DATE(2029,1,1),Mitarbeiter!$C97),MIN(DATE(2029,2,0),IF(Mitarbeiter!$D97="",DATE(2029,2,0),Mitarbeiter!$D97),TODAY()),Einstellungen!$F$13:$F$67)))*N(Mitarbeiter!$E97)/IF(Einstellungen!$C$11="7 Tage",7,5),N('Ist-Stunden'!AP97)),MAX(IF(Einstellungen!$C$11="7 Tage",MAX(0,(MIN(DATE(2029,2,0),IF(Mitarbeiter!$D97="",DATE(2029,2,0),Mitarbeiter!$D97),TODAY()))-(MAX(DATE(2029,1,1),Mitarbeiter!$C97))+1),MAX(0,NETWORKDAYS(MAX(DATE(2029,1,1),Mitarbeiter!$C97),MIN(DATE(2029,2,0),IF(Mitarbeiter!$D97="",DATE(2029,2,0),Mitarbeiter!$D97),TODAY()),Einstellungen!$F$13:$F$67)))*N(Mitarbeiter!$E97)/IF(Einstellungen!$C$11="7 Tage",7,5),N('Ist-Stunden'!AP97)+(N(Krankheitstage!CA97)+N(Krankheitstage!CM97))*N($C97))))</f>
        <v/>
      </c>
      <c r="BU97" s="76">
        <f>IF($B97="",0,IF(Einstellungen!$C$10="Ja",MAX(IF(Einstellungen!$C$11="7 Tage",MAX(0,(MIN(DATE(2029,3,0),IF(Mitarbeiter!$D97="",DATE(2029,3,0),Mitarbeiter!$D97),TODAY()))-(MAX(DATE(2029,2,1),Mitarbeiter!$C97))+1),MAX(0,NETWORKDAYS(MAX(DATE(2029,2,1),Mitarbeiter!$C97),MIN(DATE(2029,3,0),IF(Mitarbeiter!$D97="",DATE(2029,3,0),Mitarbeiter!$D97),TODAY()),Einstellungen!$F$13:$F$67)))*N(Mitarbeiter!$E97)/IF(Einstellungen!$C$11="7 Tage",7,5),N('Ist-Stunden'!AQ97)),MAX(IF(Einstellungen!$C$11="7 Tage",MAX(0,(MIN(DATE(2029,3,0),IF(Mitarbeiter!$D97="",DATE(2029,3,0),Mitarbeiter!$D97),TODAY()))-(MAX(DATE(2029,2,1),Mitarbeiter!$C97))+1),MAX(0,NETWORKDAYS(MAX(DATE(2029,2,1),Mitarbeiter!$C97),MIN(DATE(2029,3,0),IF(Mitarbeiter!$D97="",DATE(2029,3,0),Mitarbeiter!$D97),TODAY()),Einstellungen!$F$13:$F$67)))*N(Mitarbeiter!$E97)/IF(Einstellungen!$C$11="7 Tage",7,5),N('Ist-Stunden'!AQ97)+(N(Krankheitstage!CB97)+N(Krankheitstage!CN97))*N($C97))))</f>
        <v/>
      </c>
      <c r="BV97" s="76">
        <f>IF($B97="",0,IF(Einstellungen!$C$10="Ja",MAX(IF(Einstellungen!$C$11="7 Tage",MAX(0,(MIN(DATE(2029,4,0),IF(Mitarbeiter!$D97="",DATE(2029,4,0),Mitarbeiter!$D97),TODAY()))-(MAX(DATE(2029,3,1),Mitarbeiter!$C97))+1),MAX(0,NETWORKDAYS(MAX(DATE(2029,3,1),Mitarbeiter!$C97),MIN(DATE(2029,4,0),IF(Mitarbeiter!$D97="",DATE(2029,4,0),Mitarbeiter!$D97),TODAY()),Einstellungen!$F$13:$F$67)))*N(Mitarbeiter!$E97)/IF(Einstellungen!$C$11="7 Tage",7,5),N('Ist-Stunden'!AR97)),MAX(IF(Einstellungen!$C$11="7 Tage",MAX(0,(MIN(DATE(2029,4,0),IF(Mitarbeiter!$D97="",DATE(2029,4,0),Mitarbeiter!$D97),TODAY()))-(MAX(DATE(2029,3,1),Mitarbeiter!$C97))+1),MAX(0,NETWORKDAYS(MAX(DATE(2029,3,1),Mitarbeiter!$C97),MIN(DATE(2029,4,0),IF(Mitarbeiter!$D97="",DATE(2029,4,0),Mitarbeiter!$D97),TODAY()),Einstellungen!$F$13:$F$67)))*N(Mitarbeiter!$E97)/IF(Einstellungen!$C$11="7 Tage",7,5),N('Ist-Stunden'!AR97)+(N(Krankheitstage!CC97)+N(Krankheitstage!CO97))*N($C97))))</f>
        <v/>
      </c>
      <c r="BW97" s="76">
        <f>IF($B97="",0,IF(Einstellungen!$C$10="Ja",MAX(IF(Einstellungen!$C$11="7 Tage",MAX(0,(MIN(DATE(2029,5,0),IF(Mitarbeiter!$D97="",DATE(2029,5,0),Mitarbeiter!$D97),TODAY()))-(MAX(DATE(2029,4,1),Mitarbeiter!$C97))+1),MAX(0,NETWORKDAYS(MAX(DATE(2029,4,1),Mitarbeiter!$C97),MIN(DATE(2029,5,0),IF(Mitarbeiter!$D97="",DATE(2029,5,0),Mitarbeiter!$D97),TODAY()),Einstellungen!$F$13:$F$67)))*N(Mitarbeiter!$E97)/IF(Einstellungen!$C$11="7 Tage",7,5),N('Ist-Stunden'!AS97)),MAX(IF(Einstellungen!$C$11="7 Tage",MAX(0,(MIN(DATE(2029,5,0),IF(Mitarbeiter!$D97="",DATE(2029,5,0),Mitarbeiter!$D97),TODAY()))-(MAX(DATE(2029,4,1),Mitarbeiter!$C97))+1),MAX(0,NETWORKDAYS(MAX(DATE(2029,4,1),Mitarbeiter!$C97),MIN(DATE(2029,5,0),IF(Mitarbeiter!$D97="",DATE(2029,5,0),Mitarbeiter!$D97),TODAY()),Einstellungen!$F$13:$F$67)))*N(Mitarbeiter!$E97)/IF(Einstellungen!$C$11="7 Tage",7,5),N('Ist-Stunden'!AS97)+(N(Krankheitstage!CD97)+N(Krankheitstage!CP97))*N($C97))))</f>
        <v/>
      </c>
      <c r="BX97" s="76">
        <f>IF($B97="",0,IF(Einstellungen!$C$10="Ja",MAX(IF(Einstellungen!$C$11="7 Tage",MAX(0,(MIN(DATE(2029,6,0),IF(Mitarbeiter!$D97="",DATE(2029,6,0),Mitarbeiter!$D97),TODAY()))-(MAX(DATE(2029,5,1),Mitarbeiter!$C97))+1),MAX(0,NETWORKDAYS(MAX(DATE(2029,5,1),Mitarbeiter!$C97),MIN(DATE(2029,6,0),IF(Mitarbeiter!$D97="",DATE(2029,6,0),Mitarbeiter!$D97),TODAY()),Einstellungen!$F$13:$F$67)))*N(Mitarbeiter!$E97)/IF(Einstellungen!$C$11="7 Tage",7,5),N('Ist-Stunden'!AT97)),MAX(IF(Einstellungen!$C$11="7 Tage",MAX(0,(MIN(DATE(2029,6,0),IF(Mitarbeiter!$D97="",DATE(2029,6,0),Mitarbeiter!$D97),TODAY()))-(MAX(DATE(2029,5,1),Mitarbeiter!$C97))+1),MAX(0,NETWORKDAYS(MAX(DATE(2029,5,1),Mitarbeiter!$C97),MIN(DATE(2029,6,0),IF(Mitarbeiter!$D97="",DATE(2029,6,0),Mitarbeiter!$D97),TODAY()),Einstellungen!$F$13:$F$67)))*N(Mitarbeiter!$E97)/IF(Einstellungen!$C$11="7 Tage",7,5),N('Ist-Stunden'!AT97)+(N(Krankheitstage!CE97)+N(Krankheitstage!CQ97))*N($C97))))</f>
        <v/>
      </c>
      <c r="BY97" s="76">
        <f>IF($B97="",0,IF(Einstellungen!$C$10="Ja",MAX(IF(Einstellungen!$C$11="7 Tage",MAX(0,(MIN(DATE(2029,7,0),IF(Mitarbeiter!$D97="",DATE(2029,7,0),Mitarbeiter!$D97),TODAY()))-(MAX(DATE(2029,6,1),Mitarbeiter!$C97))+1),MAX(0,NETWORKDAYS(MAX(DATE(2029,6,1),Mitarbeiter!$C97),MIN(DATE(2029,7,0),IF(Mitarbeiter!$D97="",DATE(2029,7,0),Mitarbeiter!$D97),TODAY()),Einstellungen!$F$13:$F$67)))*N(Mitarbeiter!$E97)/IF(Einstellungen!$C$11="7 Tage",7,5),N('Ist-Stunden'!AU97)),MAX(IF(Einstellungen!$C$11="7 Tage",MAX(0,(MIN(DATE(2029,7,0),IF(Mitarbeiter!$D97="",DATE(2029,7,0),Mitarbeiter!$D97),TODAY()))-(MAX(DATE(2029,6,1),Mitarbeiter!$C97))+1),MAX(0,NETWORKDAYS(MAX(DATE(2029,6,1),Mitarbeiter!$C97),MIN(DATE(2029,7,0),IF(Mitarbeiter!$D97="",DATE(2029,7,0),Mitarbeiter!$D97),TODAY()),Einstellungen!$F$13:$F$67)))*N(Mitarbeiter!$E97)/IF(Einstellungen!$C$11="7 Tage",7,5),N('Ist-Stunden'!AU97)+(N(Krankheitstage!CF97)+N(Krankheitstage!CR97))*N($C97))))</f>
        <v/>
      </c>
      <c r="BZ97" s="76">
        <f>IF($B97="",0,IF(Einstellungen!$C$10="Ja",MAX(IF(Einstellungen!$C$11="7 Tage",MAX(0,(MIN(DATE(2029,8,0),IF(Mitarbeiter!$D97="",DATE(2029,8,0),Mitarbeiter!$D97),TODAY()))-(MAX(DATE(2029,7,1),Mitarbeiter!$C97))+1),MAX(0,NETWORKDAYS(MAX(DATE(2029,7,1),Mitarbeiter!$C97),MIN(DATE(2029,8,0),IF(Mitarbeiter!$D97="",DATE(2029,8,0),Mitarbeiter!$D97),TODAY()),Einstellungen!$F$13:$F$67)))*N(Mitarbeiter!$E97)/IF(Einstellungen!$C$11="7 Tage",7,5),N('Ist-Stunden'!AV97)),MAX(IF(Einstellungen!$C$11="7 Tage",MAX(0,(MIN(DATE(2029,8,0),IF(Mitarbeiter!$D97="",DATE(2029,8,0),Mitarbeiter!$D97),TODAY()))-(MAX(DATE(2029,7,1),Mitarbeiter!$C97))+1),MAX(0,NETWORKDAYS(MAX(DATE(2029,7,1),Mitarbeiter!$C97),MIN(DATE(2029,8,0),IF(Mitarbeiter!$D97="",DATE(2029,8,0),Mitarbeiter!$D97),TODAY()),Einstellungen!$F$13:$F$67)))*N(Mitarbeiter!$E97)/IF(Einstellungen!$C$11="7 Tage",7,5),N('Ist-Stunden'!AV97)+(N(Krankheitstage!CG97)+N(Krankheitstage!CS97))*N($C97))))</f>
        <v/>
      </c>
      <c r="CA97" s="76">
        <f>IF($B97="",0,IF(Einstellungen!$C$10="Ja",MAX(IF(Einstellungen!$C$11="7 Tage",MAX(0,(MIN(DATE(2029,9,0),IF(Mitarbeiter!$D97="",DATE(2029,9,0),Mitarbeiter!$D97),TODAY()))-(MAX(DATE(2029,8,1),Mitarbeiter!$C97))+1),MAX(0,NETWORKDAYS(MAX(DATE(2029,8,1),Mitarbeiter!$C97),MIN(DATE(2029,9,0),IF(Mitarbeiter!$D97="",DATE(2029,9,0),Mitarbeiter!$D97),TODAY()),Einstellungen!$F$13:$F$67)))*N(Mitarbeiter!$E97)/IF(Einstellungen!$C$11="7 Tage",7,5),N('Ist-Stunden'!AW97)),MAX(IF(Einstellungen!$C$11="7 Tage",MAX(0,(MIN(DATE(2029,9,0),IF(Mitarbeiter!$D97="",DATE(2029,9,0),Mitarbeiter!$D97),TODAY()))-(MAX(DATE(2029,8,1),Mitarbeiter!$C97))+1),MAX(0,NETWORKDAYS(MAX(DATE(2029,8,1),Mitarbeiter!$C97),MIN(DATE(2029,9,0),IF(Mitarbeiter!$D97="",DATE(2029,9,0),Mitarbeiter!$D97),TODAY()),Einstellungen!$F$13:$F$67)))*N(Mitarbeiter!$E97)/IF(Einstellungen!$C$11="7 Tage",7,5),N('Ist-Stunden'!AW97)+(N(Krankheitstage!CH97)+N(Krankheitstage!CT97))*N($C97))))</f>
        <v/>
      </c>
      <c r="CB97" s="76">
        <f>IF($B97="",0,IF(Einstellungen!$C$10="Ja",MAX(IF(Einstellungen!$C$11="7 Tage",MAX(0,(MIN(DATE(2029,10,0),IF(Mitarbeiter!$D97="",DATE(2029,10,0),Mitarbeiter!$D97),TODAY()))-(MAX(DATE(2029,9,1),Mitarbeiter!$C97))+1),MAX(0,NETWORKDAYS(MAX(DATE(2029,9,1),Mitarbeiter!$C97),MIN(DATE(2029,10,0),IF(Mitarbeiter!$D97="",DATE(2029,10,0),Mitarbeiter!$D97),TODAY()),Einstellungen!$F$13:$F$67)))*N(Mitarbeiter!$E97)/IF(Einstellungen!$C$11="7 Tage",7,5),N('Ist-Stunden'!AX97)),MAX(IF(Einstellungen!$C$11="7 Tage",MAX(0,(MIN(DATE(2029,10,0),IF(Mitarbeiter!$D97="",DATE(2029,10,0),Mitarbeiter!$D97),TODAY()))-(MAX(DATE(2029,9,1),Mitarbeiter!$C97))+1),MAX(0,NETWORKDAYS(MAX(DATE(2029,9,1),Mitarbeiter!$C97),MIN(DATE(2029,10,0),IF(Mitarbeiter!$D97="",DATE(2029,10,0),Mitarbeiter!$D97),TODAY()),Einstellungen!$F$13:$F$67)))*N(Mitarbeiter!$E97)/IF(Einstellungen!$C$11="7 Tage",7,5),N('Ist-Stunden'!AX97)+(N(Krankheitstage!CI97)+N(Krankheitstage!CU97))*N($C97))))</f>
        <v/>
      </c>
      <c r="CC97" s="76">
        <f>IF($B97="",0,IF(Einstellungen!$C$10="Ja",MAX(IF(Einstellungen!$C$11="7 Tage",MAX(0,(MIN(DATE(2029,11,0),IF(Mitarbeiter!$D97="",DATE(2029,11,0),Mitarbeiter!$D97),TODAY()))-(MAX(DATE(2029,10,1),Mitarbeiter!$C97))+1),MAX(0,NETWORKDAYS(MAX(DATE(2029,10,1),Mitarbeiter!$C97),MIN(DATE(2029,11,0),IF(Mitarbeiter!$D97="",DATE(2029,11,0),Mitarbeiter!$D97),TODAY()),Einstellungen!$F$13:$F$67)))*N(Mitarbeiter!$E97)/IF(Einstellungen!$C$11="7 Tage",7,5),N('Ist-Stunden'!AY97)),MAX(IF(Einstellungen!$C$11="7 Tage",MAX(0,(MIN(DATE(2029,11,0),IF(Mitarbeiter!$D97="",DATE(2029,11,0),Mitarbeiter!$D97),TODAY()))-(MAX(DATE(2029,10,1),Mitarbeiter!$C97))+1),MAX(0,NETWORKDAYS(MAX(DATE(2029,10,1),Mitarbeiter!$C97),MIN(DATE(2029,11,0),IF(Mitarbeiter!$D97="",DATE(2029,11,0),Mitarbeiter!$D97),TODAY()),Einstellungen!$F$13:$F$67)))*N(Mitarbeiter!$E97)/IF(Einstellungen!$C$11="7 Tage",7,5),N('Ist-Stunden'!AY97)+(N(Krankheitstage!CJ97)+N(Krankheitstage!CV97))*N($C97))))</f>
        <v/>
      </c>
      <c r="CD97" s="76">
        <f>IF($B97="",0,IF(Einstellungen!$C$10="Ja",MAX(IF(Einstellungen!$C$11="7 Tage",MAX(0,(MIN(DATE(2029,12,0),IF(Mitarbeiter!$D97="",DATE(2029,12,0),Mitarbeiter!$D97),TODAY()))-(MAX(DATE(2029,11,1),Mitarbeiter!$C97))+1),MAX(0,NETWORKDAYS(MAX(DATE(2029,11,1),Mitarbeiter!$C97),MIN(DATE(2029,12,0),IF(Mitarbeiter!$D97="",DATE(2029,12,0),Mitarbeiter!$D97),TODAY()),Einstellungen!$F$13:$F$67)))*N(Mitarbeiter!$E97)/IF(Einstellungen!$C$11="7 Tage",7,5),N('Ist-Stunden'!AZ97)),MAX(IF(Einstellungen!$C$11="7 Tage",MAX(0,(MIN(DATE(2029,12,0),IF(Mitarbeiter!$D97="",DATE(2029,12,0),Mitarbeiter!$D97),TODAY()))-(MAX(DATE(2029,11,1),Mitarbeiter!$C97))+1),MAX(0,NETWORKDAYS(MAX(DATE(2029,11,1),Mitarbeiter!$C97),MIN(DATE(2029,12,0),IF(Mitarbeiter!$D97="",DATE(2029,12,0),Mitarbeiter!$D97),TODAY()),Einstellungen!$F$13:$F$67)))*N(Mitarbeiter!$E97)/IF(Einstellungen!$C$11="7 Tage",7,5),N('Ist-Stunden'!AZ97)+(N(Krankheitstage!CK97)+N(Krankheitstage!CW97))*N($C97))))</f>
        <v/>
      </c>
      <c r="CE97" s="76">
        <f>IF($B97="",0,IF(Einstellungen!$C$10="Ja",MAX(IF(Einstellungen!$C$11="7 Tage",MAX(0,(MIN(DATE(2029,13,0),IF(Mitarbeiter!$D97="",DATE(2029,13,0),Mitarbeiter!$D97),TODAY()))-(MAX(DATE(2029,12,1),Mitarbeiter!$C97))+1),MAX(0,NETWORKDAYS(MAX(DATE(2029,12,1),Mitarbeiter!$C97),MIN(DATE(2029,13,0),IF(Mitarbeiter!$D97="",DATE(2029,13,0),Mitarbeiter!$D97),TODAY()),Einstellungen!$F$13:$F$67)))*N(Mitarbeiter!$E97)/IF(Einstellungen!$C$11="7 Tage",7,5),N('Ist-Stunden'!BA97)),MAX(IF(Einstellungen!$C$11="7 Tage",MAX(0,(MIN(DATE(2029,13,0),IF(Mitarbeiter!$D97="",DATE(2029,13,0),Mitarbeiter!$D97),TODAY()))-(MAX(DATE(2029,12,1),Mitarbeiter!$C97))+1),MAX(0,NETWORKDAYS(MAX(DATE(2029,12,1),Mitarbeiter!$C97),MIN(DATE(2029,13,0),IF(Mitarbeiter!$D97="",DATE(2029,13,0),Mitarbeiter!$D97),TODAY()),Einstellungen!$F$13:$F$67)))*N(Mitarbeiter!$E97)/IF(Einstellungen!$C$11="7 Tage",7,5),N('Ist-Stunden'!BA97)+(N(Krankheitstage!CL97)+N(Krankheitstage!CX97))*N($C97))))</f>
        <v/>
      </c>
      <c r="CF97" s="76">
        <f>IF($B97="",0,IF(Einstellungen!$C$10="Ja",MAX(IF(Einstellungen!$C$11="7 Tage",MAX(0,(MIN(DATE(2030,2,0),IF(Mitarbeiter!$D97="",DATE(2030,2,0),Mitarbeiter!$D97),TODAY()))-(MAX(DATE(2030,1,1),Mitarbeiter!$C97))+1),MAX(0,NETWORKDAYS(MAX(DATE(2030,1,1),Mitarbeiter!$C97),MIN(DATE(2030,2,0),IF(Mitarbeiter!$D97="",DATE(2030,2,0),Mitarbeiter!$D97),TODAY()),Einstellungen!$F$13:$F$67)))*N(Mitarbeiter!$E97)/IF(Einstellungen!$C$11="7 Tage",7,5),N('Ist-Stunden'!BB97)),MAX(IF(Einstellungen!$C$11="7 Tage",MAX(0,(MIN(DATE(2030,2,0),IF(Mitarbeiter!$D97="",DATE(2030,2,0),Mitarbeiter!$D97),TODAY()))-(MAX(DATE(2030,1,1),Mitarbeiter!$C97))+1),MAX(0,NETWORKDAYS(MAX(DATE(2030,1,1),Mitarbeiter!$C97),MIN(DATE(2030,2,0),IF(Mitarbeiter!$D97="",DATE(2030,2,0),Mitarbeiter!$D97),TODAY()),Einstellungen!$F$13:$F$67)))*N(Mitarbeiter!$E97)/IF(Einstellungen!$C$11="7 Tage",7,5),N('Ist-Stunden'!BB97)+(N(Krankheitstage!CY97)+N(Krankheitstage!DK97))*N($C97))))</f>
        <v/>
      </c>
      <c r="CG97" s="76">
        <f>IF($B97="",0,IF(Einstellungen!$C$10="Ja",MAX(IF(Einstellungen!$C$11="7 Tage",MAX(0,(MIN(DATE(2030,3,0),IF(Mitarbeiter!$D97="",DATE(2030,3,0),Mitarbeiter!$D97),TODAY()))-(MAX(DATE(2030,2,1),Mitarbeiter!$C97))+1),MAX(0,NETWORKDAYS(MAX(DATE(2030,2,1),Mitarbeiter!$C97),MIN(DATE(2030,3,0),IF(Mitarbeiter!$D97="",DATE(2030,3,0),Mitarbeiter!$D97),TODAY()),Einstellungen!$F$13:$F$67)))*N(Mitarbeiter!$E97)/IF(Einstellungen!$C$11="7 Tage",7,5),N('Ist-Stunden'!BC97)),MAX(IF(Einstellungen!$C$11="7 Tage",MAX(0,(MIN(DATE(2030,3,0),IF(Mitarbeiter!$D97="",DATE(2030,3,0),Mitarbeiter!$D97),TODAY()))-(MAX(DATE(2030,2,1),Mitarbeiter!$C97))+1),MAX(0,NETWORKDAYS(MAX(DATE(2030,2,1),Mitarbeiter!$C97),MIN(DATE(2030,3,0),IF(Mitarbeiter!$D97="",DATE(2030,3,0),Mitarbeiter!$D97),TODAY()),Einstellungen!$F$13:$F$67)))*N(Mitarbeiter!$E97)/IF(Einstellungen!$C$11="7 Tage",7,5),N('Ist-Stunden'!BC97)+(N(Krankheitstage!CZ97)+N(Krankheitstage!DL97))*N($C97))))</f>
        <v/>
      </c>
      <c r="CH97" s="76">
        <f>IF($B97="",0,IF(Einstellungen!$C$10="Ja",MAX(IF(Einstellungen!$C$11="7 Tage",MAX(0,(MIN(DATE(2030,4,0),IF(Mitarbeiter!$D97="",DATE(2030,4,0),Mitarbeiter!$D97),TODAY()))-(MAX(DATE(2030,3,1),Mitarbeiter!$C97))+1),MAX(0,NETWORKDAYS(MAX(DATE(2030,3,1),Mitarbeiter!$C97),MIN(DATE(2030,4,0),IF(Mitarbeiter!$D97="",DATE(2030,4,0),Mitarbeiter!$D97),TODAY()),Einstellungen!$F$13:$F$67)))*N(Mitarbeiter!$E97)/IF(Einstellungen!$C$11="7 Tage",7,5),N('Ist-Stunden'!BD97)),MAX(IF(Einstellungen!$C$11="7 Tage",MAX(0,(MIN(DATE(2030,4,0),IF(Mitarbeiter!$D97="",DATE(2030,4,0),Mitarbeiter!$D97),TODAY()))-(MAX(DATE(2030,3,1),Mitarbeiter!$C97))+1),MAX(0,NETWORKDAYS(MAX(DATE(2030,3,1),Mitarbeiter!$C97),MIN(DATE(2030,4,0),IF(Mitarbeiter!$D97="",DATE(2030,4,0),Mitarbeiter!$D97),TODAY()),Einstellungen!$F$13:$F$67)))*N(Mitarbeiter!$E97)/IF(Einstellungen!$C$11="7 Tage",7,5),N('Ist-Stunden'!BD97)+(N(Krankheitstage!DA97)+N(Krankheitstage!DM97))*N($C97))))</f>
        <v/>
      </c>
      <c r="CI97" s="76">
        <f>IF($B97="",0,IF(Einstellungen!$C$10="Ja",MAX(IF(Einstellungen!$C$11="7 Tage",MAX(0,(MIN(DATE(2030,5,0),IF(Mitarbeiter!$D97="",DATE(2030,5,0),Mitarbeiter!$D97),TODAY()))-(MAX(DATE(2030,4,1),Mitarbeiter!$C97))+1),MAX(0,NETWORKDAYS(MAX(DATE(2030,4,1),Mitarbeiter!$C97),MIN(DATE(2030,5,0),IF(Mitarbeiter!$D97="",DATE(2030,5,0),Mitarbeiter!$D97),TODAY()),Einstellungen!$F$13:$F$67)))*N(Mitarbeiter!$E97)/IF(Einstellungen!$C$11="7 Tage",7,5),N('Ist-Stunden'!BE97)),MAX(IF(Einstellungen!$C$11="7 Tage",MAX(0,(MIN(DATE(2030,5,0),IF(Mitarbeiter!$D97="",DATE(2030,5,0),Mitarbeiter!$D97),TODAY()))-(MAX(DATE(2030,4,1),Mitarbeiter!$C97))+1),MAX(0,NETWORKDAYS(MAX(DATE(2030,4,1),Mitarbeiter!$C97),MIN(DATE(2030,5,0),IF(Mitarbeiter!$D97="",DATE(2030,5,0),Mitarbeiter!$D97),TODAY()),Einstellungen!$F$13:$F$67)))*N(Mitarbeiter!$E97)/IF(Einstellungen!$C$11="7 Tage",7,5),N('Ist-Stunden'!BE97)+(N(Krankheitstage!DB97)+N(Krankheitstage!DN97))*N($C97))))</f>
        <v/>
      </c>
      <c r="CJ97" s="76">
        <f>IF($B97="",0,IF(Einstellungen!$C$10="Ja",MAX(IF(Einstellungen!$C$11="7 Tage",MAX(0,(MIN(DATE(2030,6,0),IF(Mitarbeiter!$D97="",DATE(2030,6,0),Mitarbeiter!$D97),TODAY()))-(MAX(DATE(2030,5,1),Mitarbeiter!$C97))+1),MAX(0,NETWORKDAYS(MAX(DATE(2030,5,1),Mitarbeiter!$C97),MIN(DATE(2030,6,0),IF(Mitarbeiter!$D97="",DATE(2030,6,0),Mitarbeiter!$D97),TODAY()),Einstellungen!$F$13:$F$67)))*N(Mitarbeiter!$E97)/IF(Einstellungen!$C$11="7 Tage",7,5),N('Ist-Stunden'!BF97)),MAX(IF(Einstellungen!$C$11="7 Tage",MAX(0,(MIN(DATE(2030,6,0),IF(Mitarbeiter!$D97="",DATE(2030,6,0),Mitarbeiter!$D97),TODAY()))-(MAX(DATE(2030,5,1),Mitarbeiter!$C97))+1),MAX(0,NETWORKDAYS(MAX(DATE(2030,5,1),Mitarbeiter!$C97),MIN(DATE(2030,6,0),IF(Mitarbeiter!$D97="",DATE(2030,6,0),Mitarbeiter!$D97),TODAY()),Einstellungen!$F$13:$F$67)))*N(Mitarbeiter!$E97)/IF(Einstellungen!$C$11="7 Tage",7,5),N('Ist-Stunden'!BF97)+(N(Krankheitstage!DC97)+N(Krankheitstage!DO97))*N($C97))))</f>
        <v/>
      </c>
      <c r="CK97" s="76">
        <f>IF($B97="",0,IF(Einstellungen!$C$10="Ja",MAX(IF(Einstellungen!$C$11="7 Tage",MAX(0,(MIN(DATE(2030,7,0),IF(Mitarbeiter!$D97="",DATE(2030,7,0),Mitarbeiter!$D97),TODAY()))-(MAX(DATE(2030,6,1),Mitarbeiter!$C97))+1),MAX(0,NETWORKDAYS(MAX(DATE(2030,6,1),Mitarbeiter!$C97),MIN(DATE(2030,7,0),IF(Mitarbeiter!$D97="",DATE(2030,7,0),Mitarbeiter!$D97),TODAY()),Einstellungen!$F$13:$F$67)))*N(Mitarbeiter!$E97)/IF(Einstellungen!$C$11="7 Tage",7,5),N('Ist-Stunden'!BG97)),MAX(IF(Einstellungen!$C$11="7 Tage",MAX(0,(MIN(DATE(2030,7,0),IF(Mitarbeiter!$D97="",DATE(2030,7,0),Mitarbeiter!$D97),TODAY()))-(MAX(DATE(2030,6,1),Mitarbeiter!$C97))+1),MAX(0,NETWORKDAYS(MAX(DATE(2030,6,1),Mitarbeiter!$C97),MIN(DATE(2030,7,0),IF(Mitarbeiter!$D97="",DATE(2030,7,0),Mitarbeiter!$D97),TODAY()),Einstellungen!$F$13:$F$67)))*N(Mitarbeiter!$E97)/IF(Einstellungen!$C$11="7 Tage",7,5),N('Ist-Stunden'!BG97)+(N(Krankheitstage!DD97)+N(Krankheitstage!DP97))*N($C97))))</f>
        <v/>
      </c>
      <c r="CL97" s="76">
        <f>IF($B97="",0,IF(Einstellungen!$C$10="Ja",MAX(IF(Einstellungen!$C$11="7 Tage",MAX(0,(MIN(DATE(2030,8,0),IF(Mitarbeiter!$D97="",DATE(2030,8,0),Mitarbeiter!$D97),TODAY()))-(MAX(DATE(2030,7,1),Mitarbeiter!$C97))+1),MAX(0,NETWORKDAYS(MAX(DATE(2030,7,1),Mitarbeiter!$C97),MIN(DATE(2030,8,0),IF(Mitarbeiter!$D97="",DATE(2030,8,0),Mitarbeiter!$D97),TODAY()),Einstellungen!$F$13:$F$67)))*N(Mitarbeiter!$E97)/IF(Einstellungen!$C$11="7 Tage",7,5),N('Ist-Stunden'!BH97)),MAX(IF(Einstellungen!$C$11="7 Tage",MAX(0,(MIN(DATE(2030,8,0),IF(Mitarbeiter!$D97="",DATE(2030,8,0),Mitarbeiter!$D97),TODAY()))-(MAX(DATE(2030,7,1),Mitarbeiter!$C97))+1),MAX(0,NETWORKDAYS(MAX(DATE(2030,7,1),Mitarbeiter!$C97),MIN(DATE(2030,8,0),IF(Mitarbeiter!$D97="",DATE(2030,8,0),Mitarbeiter!$D97),TODAY()),Einstellungen!$F$13:$F$67)))*N(Mitarbeiter!$E97)/IF(Einstellungen!$C$11="7 Tage",7,5),N('Ist-Stunden'!BH97)+(N(Krankheitstage!DE97)+N(Krankheitstage!DQ97))*N($C97))))</f>
        <v/>
      </c>
      <c r="CM97" s="76">
        <f>IF($B97="",0,IF(Einstellungen!$C$10="Ja",MAX(IF(Einstellungen!$C$11="7 Tage",MAX(0,(MIN(DATE(2030,9,0),IF(Mitarbeiter!$D97="",DATE(2030,9,0),Mitarbeiter!$D97),TODAY()))-(MAX(DATE(2030,8,1),Mitarbeiter!$C97))+1),MAX(0,NETWORKDAYS(MAX(DATE(2030,8,1),Mitarbeiter!$C97),MIN(DATE(2030,9,0),IF(Mitarbeiter!$D97="",DATE(2030,9,0),Mitarbeiter!$D97),TODAY()),Einstellungen!$F$13:$F$67)))*N(Mitarbeiter!$E97)/IF(Einstellungen!$C$11="7 Tage",7,5),N('Ist-Stunden'!BI97)),MAX(IF(Einstellungen!$C$11="7 Tage",MAX(0,(MIN(DATE(2030,9,0),IF(Mitarbeiter!$D97="",DATE(2030,9,0),Mitarbeiter!$D97),TODAY()))-(MAX(DATE(2030,8,1),Mitarbeiter!$C97))+1),MAX(0,NETWORKDAYS(MAX(DATE(2030,8,1),Mitarbeiter!$C97),MIN(DATE(2030,9,0),IF(Mitarbeiter!$D97="",DATE(2030,9,0),Mitarbeiter!$D97),TODAY()),Einstellungen!$F$13:$F$67)))*N(Mitarbeiter!$E97)/IF(Einstellungen!$C$11="7 Tage",7,5),N('Ist-Stunden'!BI97)+(N(Krankheitstage!DF97)+N(Krankheitstage!DR97))*N($C97))))</f>
        <v/>
      </c>
      <c r="CN97" s="76">
        <f>IF($B97="",0,IF(Einstellungen!$C$10="Ja",MAX(IF(Einstellungen!$C$11="7 Tage",MAX(0,(MIN(DATE(2030,10,0),IF(Mitarbeiter!$D97="",DATE(2030,10,0),Mitarbeiter!$D97),TODAY()))-(MAX(DATE(2030,9,1),Mitarbeiter!$C97))+1),MAX(0,NETWORKDAYS(MAX(DATE(2030,9,1),Mitarbeiter!$C97),MIN(DATE(2030,10,0),IF(Mitarbeiter!$D97="",DATE(2030,10,0),Mitarbeiter!$D97),TODAY()),Einstellungen!$F$13:$F$67)))*N(Mitarbeiter!$E97)/IF(Einstellungen!$C$11="7 Tage",7,5),N('Ist-Stunden'!BJ97)),MAX(IF(Einstellungen!$C$11="7 Tage",MAX(0,(MIN(DATE(2030,10,0),IF(Mitarbeiter!$D97="",DATE(2030,10,0),Mitarbeiter!$D97),TODAY()))-(MAX(DATE(2030,9,1),Mitarbeiter!$C97))+1),MAX(0,NETWORKDAYS(MAX(DATE(2030,9,1),Mitarbeiter!$C97),MIN(DATE(2030,10,0),IF(Mitarbeiter!$D97="",DATE(2030,10,0),Mitarbeiter!$D97),TODAY()),Einstellungen!$F$13:$F$67)))*N(Mitarbeiter!$E97)/IF(Einstellungen!$C$11="7 Tage",7,5),N('Ist-Stunden'!BJ97)+(N(Krankheitstage!DG97)+N(Krankheitstage!DS97))*N($C97))))</f>
        <v/>
      </c>
      <c r="CO97" s="76">
        <f>IF($B97="",0,IF(Einstellungen!$C$10="Ja",MAX(IF(Einstellungen!$C$11="7 Tage",MAX(0,(MIN(DATE(2030,11,0),IF(Mitarbeiter!$D97="",DATE(2030,11,0),Mitarbeiter!$D97),TODAY()))-(MAX(DATE(2030,10,1),Mitarbeiter!$C97))+1),MAX(0,NETWORKDAYS(MAX(DATE(2030,10,1),Mitarbeiter!$C97),MIN(DATE(2030,11,0),IF(Mitarbeiter!$D97="",DATE(2030,11,0),Mitarbeiter!$D97),TODAY()),Einstellungen!$F$13:$F$67)))*N(Mitarbeiter!$E97)/IF(Einstellungen!$C$11="7 Tage",7,5),N('Ist-Stunden'!BK97)),MAX(IF(Einstellungen!$C$11="7 Tage",MAX(0,(MIN(DATE(2030,11,0),IF(Mitarbeiter!$D97="",DATE(2030,11,0),Mitarbeiter!$D97),TODAY()))-(MAX(DATE(2030,10,1),Mitarbeiter!$C97))+1),MAX(0,NETWORKDAYS(MAX(DATE(2030,10,1),Mitarbeiter!$C97),MIN(DATE(2030,11,0),IF(Mitarbeiter!$D97="",DATE(2030,11,0),Mitarbeiter!$D97),TODAY()),Einstellungen!$F$13:$F$67)))*N(Mitarbeiter!$E97)/IF(Einstellungen!$C$11="7 Tage",7,5),N('Ist-Stunden'!BK97)+(N(Krankheitstage!DH97)+N(Krankheitstage!DT97))*N($C97))))</f>
        <v/>
      </c>
      <c r="CP97" s="76">
        <f>IF($B97="",0,IF(Einstellungen!$C$10="Ja",MAX(IF(Einstellungen!$C$11="7 Tage",MAX(0,(MIN(DATE(2030,12,0),IF(Mitarbeiter!$D97="",DATE(2030,12,0),Mitarbeiter!$D97),TODAY()))-(MAX(DATE(2030,11,1),Mitarbeiter!$C97))+1),MAX(0,NETWORKDAYS(MAX(DATE(2030,11,1),Mitarbeiter!$C97),MIN(DATE(2030,12,0),IF(Mitarbeiter!$D97="",DATE(2030,12,0),Mitarbeiter!$D97),TODAY()),Einstellungen!$F$13:$F$67)))*N(Mitarbeiter!$E97)/IF(Einstellungen!$C$11="7 Tage",7,5),N('Ist-Stunden'!BL97)),MAX(IF(Einstellungen!$C$11="7 Tage",MAX(0,(MIN(DATE(2030,12,0),IF(Mitarbeiter!$D97="",DATE(2030,12,0),Mitarbeiter!$D97),TODAY()))-(MAX(DATE(2030,11,1),Mitarbeiter!$C97))+1),MAX(0,NETWORKDAYS(MAX(DATE(2030,11,1),Mitarbeiter!$C97),MIN(DATE(2030,12,0),IF(Mitarbeiter!$D97="",DATE(2030,12,0),Mitarbeiter!$D97),TODAY()),Einstellungen!$F$13:$F$67)))*N(Mitarbeiter!$E97)/IF(Einstellungen!$C$11="7 Tage",7,5),N('Ist-Stunden'!BL97)+(N(Krankheitstage!DI97)+N(Krankheitstage!DU97))*N($C97))))</f>
        <v/>
      </c>
      <c r="CQ97" s="76">
        <f>IF($B97="",0,IF(Einstellungen!$C$10="Ja",MAX(IF(Einstellungen!$C$11="7 Tage",MAX(0,(MIN(DATE(2030,13,0),IF(Mitarbeiter!$D97="",DATE(2030,13,0),Mitarbeiter!$D97),TODAY()))-(MAX(DATE(2030,12,1),Mitarbeiter!$C97))+1),MAX(0,NETWORKDAYS(MAX(DATE(2030,12,1),Mitarbeiter!$C97),MIN(DATE(2030,13,0),IF(Mitarbeiter!$D97="",DATE(2030,13,0),Mitarbeiter!$D97),TODAY()),Einstellungen!$F$13:$F$67)))*N(Mitarbeiter!$E97)/IF(Einstellungen!$C$11="7 Tage",7,5),N('Ist-Stunden'!BM97)),MAX(IF(Einstellungen!$C$11="7 Tage",MAX(0,(MIN(DATE(2030,13,0),IF(Mitarbeiter!$D97="",DATE(2030,13,0),Mitarbeiter!$D97),TODAY()))-(MAX(DATE(2030,12,1),Mitarbeiter!$C97))+1),MAX(0,NETWORKDAYS(MAX(DATE(2030,12,1),Mitarbeiter!$C97),MIN(DATE(2030,13,0),IF(Mitarbeiter!$D97="",DATE(2030,13,0),Mitarbeiter!$D97),TODAY()),Einstellungen!$F$13:$F$67)))*N(Mitarbeiter!$E97)/IF(Einstellungen!$C$11="7 Tage",7,5),N('Ist-Stunden'!BM97)+(N(Krankheitstage!DJ97)+N(Krankheitstage!DV97))*N($C97))))</f>
        <v/>
      </c>
    </row>
    <row r="98">
      <c r="A98" s="73">
        <f>IF(Mitarbeiter!B98="","",Mitarbeiter!A98)</f>
        <v/>
      </c>
      <c r="B98" s="6">
        <f>IF(Mitarbeiter!B98="","",Mitarbeiter!B98)</f>
        <v/>
      </c>
      <c r="C98" s="74">
        <f>IF(Mitarbeiter!B98="","",Mitarbeiter!F98)</f>
        <v/>
      </c>
      <c r="D98" s="75">
        <f>N(INDEX(Krankheitstage!$G98:$DV98,1,(Einstellungen!$C$3-2026)*24+1))</f>
        <v/>
      </c>
      <c r="E98" s="75">
        <f>N(INDEX(Krankheitstage!$G98:$DV98,1,(Einstellungen!$C$3-2026)*24+2))</f>
        <v/>
      </c>
      <c r="F98" s="75">
        <f>N(INDEX(Krankheitstage!$G98:$DV98,1,(Einstellungen!$C$3-2026)*24+3))</f>
        <v/>
      </c>
      <c r="G98" s="75">
        <f>N(INDEX(Krankheitstage!$G98:$DV98,1,(Einstellungen!$C$3-2026)*24+4))</f>
        <v/>
      </c>
      <c r="H98" s="75">
        <f>N(INDEX(Krankheitstage!$G98:$DV98,1,(Einstellungen!$C$3-2026)*24+5))</f>
        <v/>
      </c>
      <c r="I98" s="75">
        <f>N(INDEX(Krankheitstage!$G98:$DV98,1,(Einstellungen!$C$3-2026)*24+6))</f>
        <v/>
      </c>
      <c r="J98" s="75">
        <f>N(INDEX(Krankheitstage!$G98:$DV98,1,(Einstellungen!$C$3-2026)*24+7))</f>
        <v/>
      </c>
      <c r="K98" s="75">
        <f>N(INDEX(Krankheitstage!$G98:$DV98,1,(Einstellungen!$C$3-2026)*24+8))</f>
        <v/>
      </c>
      <c r="L98" s="75">
        <f>N(INDEX(Krankheitstage!$G98:$DV98,1,(Einstellungen!$C$3-2026)*24+9))</f>
        <v/>
      </c>
      <c r="M98" s="75">
        <f>N(INDEX(Krankheitstage!$G98:$DV98,1,(Einstellungen!$C$3-2026)*24+10))</f>
        <v/>
      </c>
      <c r="N98" s="75">
        <f>N(INDEX(Krankheitstage!$G98:$DV98,1,(Einstellungen!$C$3-2026)*24+11))</f>
        <v/>
      </c>
      <c r="O98" s="75">
        <f>N(INDEX(Krankheitstage!$G98:$DV98,1,(Einstellungen!$C$3-2026)*24+12))</f>
        <v/>
      </c>
      <c r="P98" s="75">
        <f>IF($B98="","",SUM(D98:O98))</f>
        <v/>
      </c>
      <c r="Q98" s="75">
        <f>N(INDEX(Krankheitstage!$G98:$DV98,1,(Einstellungen!$C$3-2026)*24+13))</f>
        <v/>
      </c>
      <c r="R98" s="75">
        <f>N(INDEX(Krankheitstage!$G98:$DV98,1,(Einstellungen!$C$3-2026)*24+14))</f>
        <v/>
      </c>
      <c r="S98" s="75">
        <f>N(INDEX(Krankheitstage!$G98:$DV98,1,(Einstellungen!$C$3-2026)*24+15))</f>
        <v/>
      </c>
      <c r="T98" s="75">
        <f>N(INDEX(Krankheitstage!$G98:$DV98,1,(Einstellungen!$C$3-2026)*24+16))</f>
        <v/>
      </c>
      <c r="U98" s="75">
        <f>N(INDEX(Krankheitstage!$G98:$DV98,1,(Einstellungen!$C$3-2026)*24+17))</f>
        <v/>
      </c>
      <c r="V98" s="75">
        <f>N(INDEX(Krankheitstage!$G98:$DV98,1,(Einstellungen!$C$3-2026)*24+18))</f>
        <v/>
      </c>
      <c r="W98" s="75">
        <f>N(INDEX(Krankheitstage!$G98:$DV98,1,(Einstellungen!$C$3-2026)*24+19))</f>
        <v/>
      </c>
      <c r="X98" s="75">
        <f>N(INDEX(Krankheitstage!$G98:$DV98,1,(Einstellungen!$C$3-2026)*24+20))</f>
        <v/>
      </c>
      <c r="Y98" s="75">
        <f>N(INDEX(Krankheitstage!$G98:$DV98,1,(Einstellungen!$C$3-2026)*24+21))</f>
        <v/>
      </c>
      <c r="Z98" s="75">
        <f>N(INDEX(Krankheitstage!$G98:$DV98,1,(Einstellungen!$C$3-2026)*24+22))</f>
        <v/>
      </c>
      <c r="AA98" s="75">
        <f>N(INDEX(Krankheitstage!$G98:$DV98,1,(Einstellungen!$C$3-2026)*24+23))</f>
        <v/>
      </c>
      <c r="AB98" s="75">
        <f>N(INDEX(Krankheitstage!$G98:$DV98,1,(Einstellungen!$C$3-2026)*24+24))</f>
        <v/>
      </c>
      <c r="AC98" s="75">
        <f>IF($B98="","",SUM(Q98:AB98))</f>
        <v/>
      </c>
      <c r="AD98" s="75">
        <f>IF($B98="","",SUM(P98,AC98))</f>
        <v/>
      </c>
      <c r="AE98" s="76">
        <f>IF($B98="","",AD98*N(C98))</f>
        <v/>
      </c>
      <c r="AF98" s="75">
        <f>IF($B98="","",Krankheitstage!E98)</f>
        <v/>
      </c>
      <c r="AG98" s="76">
        <f>IF($B98="","",AF98*N(C98))</f>
        <v/>
      </c>
      <c r="AH98" s="76">
        <f>IF($B98="","",INDEX($AJ98:$CQ98,1,(Einstellungen!$C$3-2026)*12+1)+INDEX($AJ98:$CQ98,1,(Einstellungen!$C$3-2026)*12+2)+INDEX($AJ98:$CQ98,1,(Einstellungen!$C$3-2026)*12+3)+INDEX($AJ98:$CQ98,1,(Einstellungen!$C$3-2026)*12+4)+INDEX($AJ98:$CQ98,1,(Einstellungen!$C$3-2026)*12+5)+INDEX($AJ98:$CQ98,1,(Einstellungen!$C$3-2026)*12+6)+INDEX($AJ98:$CQ98,1,(Einstellungen!$C$3-2026)*12+7)+INDEX($AJ98:$CQ98,1,(Einstellungen!$C$3-2026)*12+8)+INDEX($AJ98:$CQ98,1,(Einstellungen!$C$3-2026)*12+9)+INDEX($AJ98:$CQ98,1,(Einstellungen!$C$3-2026)*12+10)+INDEX($AJ98:$CQ98,1,(Einstellungen!$C$3-2026)*12+11)+INDEX($AJ98:$CQ98,1,(Einstellungen!$C$3-2026)*12+12))</f>
        <v/>
      </c>
      <c r="AI98" s="76">
        <f>IF($B98="","",SUM($AJ98:$CQ98))</f>
        <v/>
      </c>
      <c r="AJ98" s="76">
        <f>IF($B98="",0,IF(Einstellungen!$C$10="Ja",MAX(IF(Einstellungen!$C$11="7 Tage",MAX(0,(MIN(DATE(2026,2,0),IF(Mitarbeiter!$D98="",DATE(2026,2,0),Mitarbeiter!$D98),TODAY()))-(MAX(DATE(2026,1,1),Mitarbeiter!$C98))+1),MAX(0,NETWORKDAYS(MAX(DATE(2026,1,1),Mitarbeiter!$C98),MIN(DATE(2026,2,0),IF(Mitarbeiter!$D98="",DATE(2026,2,0),Mitarbeiter!$D98),TODAY()),Einstellungen!$F$13:$F$67)))*N(Mitarbeiter!$E98)/IF(Einstellungen!$C$11="7 Tage",7,5),N('Ist-Stunden'!F98)),MAX(IF(Einstellungen!$C$11="7 Tage",MAX(0,(MIN(DATE(2026,2,0),IF(Mitarbeiter!$D98="",DATE(2026,2,0),Mitarbeiter!$D98),TODAY()))-(MAX(DATE(2026,1,1),Mitarbeiter!$C98))+1),MAX(0,NETWORKDAYS(MAX(DATE(2026,1,1),Mitarbeiter!$C98),MIN(DATE(2026,2,0),IF(Mitarbeiter!$D98="",DATE(2026,2,0),Mitarbeiter!$D98),TODAY()),Einstellungen!$F$13:$F$67)))*N(Mitarbeiter!$E98)/IF(Einstellungen!$C$11="7 Tage",7,5),N('Ist-Stunden'!F98)+(N(Krankheitstage!G98)+N(Krankheitstage!S98))*N($C98))))</f>
        <v/>
      </c>
      <c r="AK98" s="76">
        <f>IF($B98="",0,IF(Einstellungen!$C$10="Ja",MAX(IF(Einstellungen!$C$11="7 Tage",MAX(0,(MIN(DATE(2026,3,0),IF(Mitarbeiter!$D98="",DATE(2026,3,0),Mitarbeiter!$D98),TODAY()))-(MAX(DATE(2026,2,1),Mitarbeiter!$C98))+1),MAX(0,NETWORKDAYS(MAX(DATE(2026,2,1),Mitarbeiter!$C98),MIN(DATE(2026,3,0),IF(Mitarbeiter!$D98="",DATE(2026,3,0),Mitarbeiter!$D98),TODAY()),Einstellungen!$F$13:$F$67)))*N(Mitarbeiter!$E98)/IF(Einstellungen!$C$11="7 Tage",7,5),N('Ist-Stunden'!G98)),MAX(IF(Einstellungen!$C$11="7 Tage",MAX(0,(MIN(DATE(2026,3,0),IF(Mitarbeiter!$D98="",DATE(2026,3,0),Mitarbeiter!$D98),TODAY()))-(MAX(DATE(2026,2,1),Mitarbeiter!$C98))+1),MAX(0,NETWORKDAYS(MAX(DATE(2026,2,1),Mitarbeiter!$C98),MIN(DATE(2026,3,0),IF(Mitarbeiter!$D98="",DATE(2026,3,0),Mitarbeiter!$D98),TODAY()),Einstellungen!$F$13:$F$67)))*N(Mitarbeiter!$E98)/IF(Einstellungen!$C$11="7 Tage",7,5),N('Ist-Stunden'!G98)+(N(Krankheitstage!H98)+N(Krankheitstage!T98))*N($C98))))</f>
        <v/>
      </c>
      <c r="AL98" s="76">
        <f>IF($B98="",0,IF(Einstellungen!$C$10="Ja",MAX(IF(Einstellungen!$C$11="7 Tage",MAX(0,(MIN(DATE(2026,4,0),IF(Mitarbeiter!$D98="",DATE(2026,4,0),Mitarbeiter!$D98),TODAY()))-(MAX(DATE(2026,3,1),Mitarbeiter!$C98))+1),MAX(0,NETWORKDAYS(MAX(DATE(2026,3,1),Mitarbeiter!$C98),MIN(DATE(2026,4,0),IF(Mitarbeiter!$D98="",DATE(2026,4,0),Mitarbeiter!$D98),TODAY()),Einstellungen!$F$13:$F$67)))*N(Mitarbeiter!$E98)/IF(Einstellungen!$C$11="7 Tage",7,5),N('Ist-Stunden'!H98)),MAX(IF(Einstellungen!$C$11="7 Tage",MAX(0,(MIN(DATE(2026,4,0),IF(Mitarbeiter!$D98="",DATE(2026,4,0),Mitarbeiter!$D98),TODAY()))-(MAX(DATE(2026,3,1),Mitarbeiter!$C98))+1),MAX(0,NETWORKDAYS(MAX(DATE(2026,3,1),Mitarbeiter!$C98),MIN(DATE(2026,4,0),IF(Mitarbeiter!$D98="",DATE(2026,4,0),Mitarbeiter!$D98),TODAY()),Einstellungen!$F$13:$F$67)))*N(Mitarbeiter!$E98)/IF(Einstellungen!$C$11="7 Tage",7,5),N('Ist-Stunden'!H98)+(N(Krankheitstage!I98)+N(Krankheitstage!U98))*N($C98))))</f>
        <v/>
      </c>
      <c r="AM98" s="76">
        <f>IF($B98="",0,IF(Einstellungen!$C$10="Ja",MAX(IF(Einstellungen!$C$11="7 Tage",MAX(0,(MIN(DATE(2026,5,0),IF(Mitarbeiter!$D98="",DATE(2026,5,0),Mitarbeiter!$D98),TODAY()))-(MAX(DATE(2026,4,1),Mitarbeiter!$C98))+1),MAX(0,NETWORKDAYS(MAX(DATE(2026,4,1),Mitarbeiter!$C98),MIN(DATE(2026,5,0),IF(Mitarbeiter!$D98="",DATE(2026,5,0),Mitarbeiter!$D98),TODAY()),Einstellungen!$F$13:$F$67)))*N(Mitarbeiter!$E98)/IF(Einstellungen!$C$11="7 Tage",7,5),N('Ist-Stunden'!I98)),MAX(IF(Einstellungen!$C$11="7 Tage",MAX(0,(MIN(DATE(2026,5,0),IF(Mitarbeiter!$D98="",DATE(2026,5,0),Mitarbeiter!$D98),TODAY()))-(MAX(DATE(2026,4,1),Mitarbeiter!$C98))+1),MAX(0,NETWORKDAYS(MAX(DATE(2026,4,1),Mitarbeiter!$C98),MIN(DATE(2026,5,0),IF(Mitarbeiter!$D98="",DATE(2026,5,0),Mitarbeiter!$D98),TODAY()),Einstellungen!$F$13:$F$67)))*N(Mitarbeiter!$E98)/IF(Einstellungen!$C$11="7 Tage",7,5),N('Ist-Stunden'!I98)+(N(Krankheitstage!J98)+N(Krankheitstage!V98))*N($C98))))</f>
        <v/>
      </c>
      <c r="AN98" s="76">
        <f>IF($B98="",0,IF(Einstellungen!$C$10="Ja",MAX(IF(Einstellungen!$C$11="7 Tage",MAX(0,(MIN(DATE(2026,6,0),IF(Mitarbeiter!$D98="",DATE(2026,6,0),Mitarbeiter!$D98),TODAY()))-(MAX(DATE(2026,5,1),Mitarbeiter!$C98))+1),MAX(0,NETWORKDAYS(MAX(DATE(2026,5,1),Mitarbeiter!$C98),MIN(DATE(2026,6,0),IF(Mitarbeiter!$D98="",DATE(2026,6,0),Mitarbeiter!$D98),TODAY()),Einstellungen!$F$13:$F$67)))*N(Mitarbeiter!$E98)/IF(Einstellungen!$C$11="7 Tage",7,5),N('Ist-Stunden'!J98)),MAX(IF(Einstellungen!$C$11="7 Tage",MAX(0,(MIN(DATE(2026,6,0),IF(Mitarbeiter!$D98="",DATE(2026,6,0),Mitarbeiter!$D98),TODAY()))-(MAX(DATE(2026,5,1),Mitarbeiter!$C98))+1),MAX(0,NETWORKDAYS(MAX(DATE(2026,5,1),Mitarbeiter!$C98),MIN(DATE(2026,6,0),IF(Mitarbeiter!$D98="",DATE(2026,6,0),Mitarbeiter!$D98),TODAY()),Einstellungen!$F$13:$F$67)))*N(Mitarbeiter!$E98)/IF(Einstellungen!$C$11="7 Tage",7,5),N('Ist-Stunden'!J98)+(N(Krankheitstage!K98)+N(Krankheitstage!W98))*N($C98))))</f>
        <v/>
      </c>
      <c r="AO98" s="76">
        <f>IF($B98="",0,IF(Einstellungen!$C$10="Ja",MAX(IF(Einstellungen!$C$11="7 Tage",MAX(0,(MIN(DATE(2026,7,0),IF(Mitarbeiter!$D98="",DATE(2026,7,0),Mitarbeiter!$D98),TODAY()))-(MAX(DATE(2026,6,1),Mitarbeiter!$C98))+1),MAX(0,NETWORKDAYS(MAX(DATE(2026,6,1),Mitarbeiter!$C98),MIN(DATE(2026,7,0),IF(Mitarbeiter!$D98="",DATE(2026,7,0),Mitarbeiter!$D98),TODAY()),Einstellungen!$F$13:$F$67)))*N(Mitarbeiter!$E98)/IF(Einstellungen!$C$11="7 Tage",7,5),N('Ist-Stunden'!K98)),MAX(IF(Einstellungen!$C$11="7 Tage",MAX(0,(MIN(DATE(2026,7,0),IF(Mitarbeiter!$D98="",DATE(2026,7,0),Mitarbeiter!$D98),TODAY()))-(MAX(DATE(2026,6,1),Mitarbeiter!$C98))+1),MAX(0,NETWORKDAYS(MAX(DATE(2026,6,1),Mitarbeiter!$C98),MIN(DATE(2026,7,0),IF(Mitarbeiter!$D98="",DATE(2026,7,0),Mitarbeiter!$D98),TODAY()),Einstellungen!$F$13:$F$67)))*N(Mitarbeiter!$E98)/IF(Einstellungen!$C$11="7 Tage",7,5),N('Ist-Stunden'!K98)+(N(Krankheitstage!L98)+N(Krankheitstage!X98))*N($C98))))</f>
        <v/>
      </c>
      <c r="AP98" s="76">
        <f>IF($B98="",0,IF(Einstellungen!$C$10="Ja",MAX(IF(Einstellungen!$C$11="7 Tage",MAX(0,(MIN(DATE(2026,8,0),IF(Mitarbeiter!$D98="",DATE(2026,8,0),Mitarbeiter!$D98),TODAY()))-(MAX(DATE(2026,7,1),Mitarbeiter!$C98))+1),MAX(0,NETWORKDAYS(MAX(DATE(2026,7,1),Mitarbeiter!$C98),MIN(DATE(2026,8,0),IF(Mitarbeiter!$D98="",DATE(2026,8,0),Mitarbeiter!$D98),TODAY()),Einstellungen!$F$13:$F$67)))*N(Mitarbeiter!$E98)/IF(Einstellungen!$C$11="7 Tage",7,5),N('Ist-Stunden'!L98)),MAX(IF(Einstellungen!$C$11="7 Tage",MAX(0,(MIN(DATE(2026,8,0),IF(Mitarbeiter!$D98="",DATE(2026,8,0),Mitarbeiter!$D98),TODAY()))-(MAX(DATE(2026,7,1),Mitarbeiter!$C98))+1),MAX(0,NETWORKDAYS(MAX(DATE(2026,7,1),Mitarbeiter!$C98),MIN(DATE(2026,8,0),IF(Mitarbeiter!$D98="",DATE(2026,8,0),Mitarbeiter!$D98),TODAY()),Einstellungen!$F$13:$F$67)))*N(Mitarbeiter!$E98)/IF(Einstellungen!$C$11="7 Tage",7,5),N('Ist-Stunden'!L98)+(N(Krankheitstage!M98)+N(Krankheitstage!Y98))*N($C98))))</f>
        <v/>
      </c>
      <c r="AQ98" s="76">
        <f>IF($B98="",0,IF(Einstellungen!$C$10="Ja",MAX(IF(Einstellungen!$C$11="7 Tage",MAX(0,(MIN(DATE(2026,9,0),IF(Mitarbeiter!$D98="",DATE(2026,9,0),Mitarbeiter!$D98),TODAY()))-(MAX(DATE(2026,8,1),Mitarbeiter!$C98))+1),MAX(0,NETWORKDAYS(MAX(DATE(2026,8,1),Mitarbeiter!$C98),MIN(DATE(2026,9,0),IF(Mitarbeiter!$D98="",DATE(2026,9,0),Mitarbeiter!$D98),TODAY()),Einstellungen!$F$13:$F$67)))*N(Mitarbeiter!$E98)/IF(Einstellungen!$C$11="7 Tage",7,5),N('Ist-Stunden'!M98)),MAX(IF(Einstellungen!$C$11="7 Tage",MAX(0,(MIN(DATE(2026,9,0),IF(Mitarbeiter!$D98="",DATE(2026,9,0),Mitarbeiter!$D98),TODAY()))-(MAX(DATE(2026,8,1),Mitarbeiter!$C98))+1),MAX(0,NETWORKDAYS(MAX(DATE(2026,8,1),Mitarbeiter!$C98),MIN(DATE(2026,9,0),IF(Mitarbeiter!$D98="",DATE(2026,9,0),Mitarbeiter!$D98),TODAY()),Einstellungen!$F$13:$F$67)))*N(Mitarbeiter!$E98)/IF(Einstellungen!$C$11="7 Tage",7,5),N('Ist-Stunden'!M98)+(N(Krankheitstage!N98)+N(Krankheitstage!Z98))*N($C98))))</f>
        <v/>
      </c>
      <c r="AR98" s="76">
        <f>IF($B98="",0,IF(Einstellungen!$C$10="Ja",MAX(IF(Einstellungen!$C$11="7 Tage",MAX(0,(MIN(DATE(2026,10,0),IF(Mitarbeiter!$D98="",DATE(2026,10,0),Mitarbeiter!$D98),TODAY()))-(MAX(DATE(2026,9,1),Mitarbeiter!$C98))+1),MAX(0,NETWORKDAYS(MAX(DATE(2026,9,1),Mitarbeiter!$C98),MIN(DATE(2026,10,0),IF(Mitarbeiter!$D98="",DATE(2026,10,0),Mitarbeiter!$D98),TODAY()),Einstellungen!$F$13:$F$67)))*N(Mitarbeiter!$E98)/IF(Einstellungen!$C$11="7 Tage",7,5),N('Ist-Stunden'!N98)),MAX(IF(Einstellungen!$C$11="7 Tage",MAX(0,(MIN(DATE(2026,10,0),IF(Mitarbeiter!$D98="",DATE(2026,10,0),Mitarbeiter!$D98),TODAY()))-(MAX(DATE(2026,9,1),Mitarbeiter!$C98))+1),MAX(0,NETWORKDAYS(MAX(DATE(2026,9,1),Mitarbeiter!$C98),MIN(DATE(2026,10,0),IF(Mitarbeiter!$D98="",DATE(2026,10,0),Mitarbeiter!$D98),TODAY()),Einstellungen!$F$13:$F$67)))*N(Mitarbeiter!$E98)/IF(Einstellungen!$C$11="7 Tage",7,5),N('Ist-Stunden'!N98)+(N(Krankheitstage!O98)+N(Krankheitstage!AA98))*N($C98))))</f>
        <v/>
      </c>
      <c r="AS98" s="76">
        <f>IF($B98="",0,IF(Einstellungen!$C$10="Ja",MAX(IF(Einstellungen!$C$11="7 Tage",MAX(0,(MIN(DATE(2026,11,0),IF(Mitarbeiter!$D98="",DATE(2026,11,0),Mitarbeiter!$D98),TODAY()))-(MAX(DATE(2026,10,1),Mitarbeiter!$C98))+1),MAX(0,NETWORKDAYS(MAX(DATE(2026,10,1),Mitarbeiter!$C98),MIN(DATE(2026,11,0),IF(Mitarbeiter!$D98="",DATE(2026,11,0),Mitarbeiter!$D98),TODAY()),Einstellungen!$F$13:$F$67)))*N(Mitarbeiter!$E98)/IF(Einstellungen!$C$11="7 Tage",7,5),N('Ist-Stunden'!O98)),MAX(IF(Einstellungen!$C$11="7 Tage",MAX(0,(MIN(DATE(2026,11,0),IF(Mitarbeiter!$D98="",DATE(2026,11,0),Mitarbeiter!$D98),TODAY()))-(MAX(DATE(2026,10,1),Mitarbeiter!$C98))+1),MAX(0,NETWORKDAYS(MAX(DATE(2026,10,1),Mitarbeiter!$C98),MIN(DATE(2026,11,0),IF(Mitarbeiter!$D98="",DATE(2026,11,0),Mitarbeiter!$D98),TODAY()),Einstellungen!$F$13:$F$67)))*N(Mitarbeiter!$E98)/IF(Einstellungen!$C$11="7 Tage",7,5),N('Ist-Stunden'!O98)+(N(Krankheitstage!P98)+N(Krankheitstage!AB98))*N($C98))))</f>
        <v/>
      </c>
      <c r="AT98" s="76">
        <f>IF($B98="",0,IF(Einstellungen!$C$10="Ja",MAX(IF(Einstellungen!$C$11="7 Tage",MAX(0,(MIN(DATE(2026,12,0),IF(Mitarbeiter!$D98="",DATE(2026,12,0),Mitarbeiter!$D98),TODAY()))-(MAX(DATE(2026,11,1),Mitarbeiter!$C98))+1),MAX(0,NETWORKDAYS(MAX(DATE(2026,11,1),Mitarbeiter!$C98),MIN(DATE(2026,12,0),IF(Mitarbeiter!$D98="",DATE(2026,12,0),Mitarbeiter!$D98),TODAY()),Einstellungen!$F$13:$F$67)))*N(Mitarbeiter!$E98)/IF(Einstellungen!$C$11="7 Tage",7,5),N('Ist-Stunden'!P98)),MAX(IF(Einstellungen!$C$11="7 Tage",MAX(0,(MIN(DATE(2026,12,0),IF(Mitarbeiter!$D98="",DATE(2026,12,0),Mitarbeiter!$D98),TODAY()))-(MAX(DATE(2026,11,1),Mitarbeiter!$C98))+1),MAX(0,NETWORKDAYS(MAX(DATE(2026,11,1),Mitarbeiter!$C98),MIN(DATE(2026,12,0),IF(Mitarbeiter!$D98="",DATE(2026,12,0),Mitarbeiter!$D98),TODAY()),Einstellungen!$F$13:$F$67)))*N(Mitarbeiter!$E98)/IF(Einstellungen!$C$11="7 Tage",7,5),N('Ist-Stunden'!P98)+(N(Krankheitstage!Q98)+N(Krankheitstage!AC98))*N($C98))))</f>
        <v/>
      </c>
      <c r="AU98" s="76">
        <f>IF($B98="",0,IF(Einstellungen!$C$10="Ja",MAX(IF(Einstellungen!$C$11="7 Tage",MAX(0,(MIN(DATE(2026,13,0),IF(Mitarbeiter!$D98="",DATE(2026,13,0),Mitarbeiter!$D98),TODAY()))-(MAX(DATE(2026,12,1),Mitarbeiter!$C98))+1),MAX(0,NETWORKDAYS(MAX(DATE(2026,12,1),Mitarbeiter!$C98),MIN(DATE(2026,13,0),IF(Mitarbeiter!$D98="",DATE(2026,13,0),Mitarbeiter!$D98),TODAY()),Einstellungen!$F$13:$F$67)))*N(Mitarbeiter!$E98)/IF(Einstellungen!$C$11="7 Tage",7,5),N('Ist-Stunden'!Q98)),MAX(IF(Einstellungen!$C$11="7 Tage",MAX(0,(MIN(DATE(2026,13,0),IF(Mitarbeiter!$D98="",DATE(2026,13,0),Mitarbeiter!$D98),TODAY()))-(MAX(DATE(2026,12,1),Mitarbeiter!$C98))+1),MAX(0,NETWORKDAYS(MAX(DATE(2026,12,1),Mitarbeiter!$C98),MIN(DATE(2026,13,0),IF(Mitarbeiter!$D98="",DATE(2026,13,0),Mitarbeiter!$D98),TODAY()),Einstellungen!$F$13:$F$67)))*N(Mitarbeiter!$E98)/IF(Einstellungen!$C$11="7 Tage",7,5),N('Ist-Stunden'!Q98)+(N(Krankheitstage!R98)+N(Krankheitstage!AD98))*N($C98))))</f>
        <v/>
      </c>
      <c r="AV98" s="76">
        <f>IF($B98="",0,IF(Einstellungen!$C$10="Ja",MAX(IF(Einstellungen!$C$11="7 Tage",MAX(0,(MIN(DATE(2027,2,0),IF(Mitarbeiter!$D98="",DATE(2027,2,0),Mitarbeiter!$D98),TODAY()))-(MAX(DATE(2027,1,1),Mitarbeiter!$C98))+1),MAX(0,NETWORKDAYS(MAX(DATE(2027,1,1),Mitarbeiter!$C98),MIN(DATE(2027,2,0),IF(Mitarbeiter!$D98="",DATE(2027,2,0),Mitarbeiter!$D98),TODAY()),Einstellungen!$F$13:$F$67)))*N(Mitarbeiter!$E98)/IF(Einstellungen!$C$11="7 Tage",7,5),N('Ist-Stunden'!R98)),MAX(IF(Einstellungen!$C$11="7 Tage",MAX(0,(MIN(DATE(2027,2,0),IF(Mitarbeiter!$D98="",DATE(2027,2,0),Mitarbeiter!$D98),TODAY()))-(MAX(DATE(2027,1,1),Mitarbeiter!$C98))+1),MAX(0,NETWORKDAYS(MAX(DATE(2027,1,1),Mitarbeiter!$C98),MIN(DATE(2027,2,0),IF(Mitarbeiter!$D98="",DATE(2027,2,0),Mitarbeiter!$D98),TODAY()),Einstellungen!$F$13:$F$67)))*N(Mitarbeiter!$E98)/IF(Einstellungen!$C$11="7 Tage",7,5),N('Ist-Stunden'!R98)+(N(Krankheitstage!AE98)+N(Krankheitstage!AQ98))*N($C98))))</f>
        <v/>
      </c>
      <c r="AW98" s="76">
        <f>IF($B98="",0,IF(Einstellungen!$C$10="Ja",MAX(IF(Einstellungen!$C$11="7 Tage",MAX(0,(MIN(DATE(2027,3,0),IF(Mitarbeiter!$D98="",DATE(2027,3,0),Mitarbeiter!$D98),TODAY()))-(MAX(DATE(2027,2,1),Mitarbeiter!$C98))+1),MAX(0,NETWORKDAYS(MAX(DATE(2027,2,1),Mitarbeiter!$C98),MIN(DATE(2027,3,0),IF(Mitarbeiter!$D98="",DATE(2027,3,0),Mitarbeiter!$D98),TODAY()),Einstellungen!$F$13:$F$67)))*N(Mitarbeiter!$E98)/IF(Einstellungen!$C$11="7 Tage",7,5),N('Ist-Stunden'!S98)),MAX(IF(Einstellungen!$C$11="7 Tage",MAX(0,(MIN(DATE(2027,3,0),IF(Mitarbeiter!$D98="",DATE(2027,3,0),Mitarbeiter!$D98),TODAY()))-(MAX(DATE(2027,2,1),Mitarbeiter!$C98))+1),MAX(0,NETWORKDAYS(MAX(DATE(2027,2,1),Mitarbeiter!$C98),MIN(DATE(2027,3,0),IF(Mitarbeiter!$D98="",DATE(2027,3,0),Mitarbeiter!$D98),TODAY()),Einstellungen!$F$13:$F$67)))*N(Mitarbeiter!$E98)/IF(Einstellungen!$C$11="7 Tage",7,5),N('Ist-Stunden'!S98)+(N(Krankheitstage!AF98)+N(Krankheitstage!AR98))*N($C98))))</f>
        <v/>
      </c>
      <c r="AX98" s="76">
        <f>IF($B98="",0,IF(Einstellungen!$C$10="Ja",MAX(IF(Einstellungen!$C$11="7 Tage",MAX(0,(MIN(DATE(2027,4,0),IF(Mitarbeiter!$D98="",DATE(2027,4,0),Mitarbeiter!$D98),TODAY()))-(MAX(DATE(2027,3,1),Mitarbeiter!$C98))+1),MAX(0,NETWORKDAYS(MAX(DATE(2027,3,1),Mitarbeiter!$C98),MIN(DATE(2027,4,0),IF(Mitarbeiter!$D98="",DATE(2027,4,0),Mitarbeiter!$D98),TODAY()),Einstellungen!$F$13:$F$67)))*N(Mitarbeiter!$E98)/IF(Einstellungen!$C$11="7 Tage",7,5),N('Ist-Stunden'!T98)),MAX(IF(Einstellungen!$C$11="7 Tage",MAX(0,(MIN(DATE(2027,4,0),IF(Mitarbeiter!$D98="",DATE(2027,4,0),Mitarbeiter!$D98),TODAY()))-(MAX(DATE(2027,3,1),Mitarbeiter!$C98))+1),MAX(0,NETWORKDAYS(MAX(DATE(2027,3,1),Mitarbeiter!$C98),MIN(DATE(2027,4,0),IF(Mitarbeiter!$D98="",DATE(2027,4,0),Mitarbeiter!$D98),TODAY()),Einstellungen!$F$13:$F$67)))*N(Mitarbeiter!$E98)/IF(Einstellungen!$C$11="7 Tage",7,5),N('Ist-Stunden'!T98)+(N(Krankheitstage!AG98)+N(Krankheitstage!AS98))*N($C98))))</f>
        <v/>
      </c>
      <c r="AY98" s="76">
        <f>IF($B98="",0,IF(Einstellungen!$C$10="Ja",MAX(IF(Einstellungen!$C$11="7 Tage",MAX(0,(MIN(DATE(2027,5,0),IF(Mitarbeiter!$D98="",DATE(2027,5,0),Mitarbeiter!$D98),TODAY()))-(MAX(DATE(2027,4,1),Mitarbeiter!$C98))+1),MAX(0,NETWORKDAYS(MAX(DATE(2027,4,1),Mitarbeiter!$C98),MIN(DATE(2027,5,0),IF(Mitarbeiter!$D98="",DATE(2027,5,0),Mitarbeiter!$D98),TODAY()),Einstellungen!$F$13:$F$67)))*N(Mitarbeiter!$E98)/IF(Einstellungen!$C$11="7 Tage",7,5),N('Ist-Stunden'!U98)),MAX(IF(Einstellungen!$C$11="7 Tage",MAX(0,(MIN(DATE(2027,5,0),IF(Mitarbeiter!$D98="",DATE(2027,5,0),Mitarbeiter!$D98),TODAY()))-(MAX(DATE(2027,4,1),Mitarbeiter!$C98))+1),MAX(0,NETWORKDAYS(MAX(DATE(2027,4,1),Mitarbeiter!$C98),MIN(DATE(2027,5,0),IF(Mitarbeiter!$D98="",DATE(2027,5,0),Mitarbeiter!$D98),TODAY()),Einstellungen!$F$13:$F$67)))*N(Mitarbeiter!$E98)/IF(Einstellungen!$C$11="7 Tage",7,5),N('Ist-Stunden'!U98)+(N(Krankheitstage!AH98)+N(Krankheitstage!AT98))*N($C98))))</f>
        <v/>
      </c>
      <c r="AZ98" s="76">
        <f>IF($B98="",0,IF(Einstellungen!$C$10="Ja",MAX(IF(Einstellungen!$C$11="7 Tage",MAX(0,(MIN(DATE(2027,6,0),IF(Mitarbeiter!$D98="",DATE(2027,6,0),Mitarbeiter!$D98),TODAY()))-(MAX(DATE(2027,5,1),Mitarbeiter!$C98))+1),MAX(0,NETWORKDAYS(MAX(DATE(2027,5,1),Mitarbeiter!$C98),MIN(DATE(2027,6,0),IF(Mitarbeiter!$D98="",DATE(2027,6,0),Mitarbeiter!$D98),TODAY()),Einstellungen!$F$13:$F$67)))*N(Mitarbeiter!$E98)/IF(Einstellungen!$C$11="7 Tage",7,5),N('Ist-Stunden'!V98)),MAX(IF(Einstellungen!$C$11="7 Tage",MAX(0,(MIN(DATE(2027,6,0),IF(Mitarbeiter!$D98="",DATE(2027,6,0),Mitarbeiter!$D98),TODAY()))-(MAX(DATE(2027,5,1),Mitarbeiter!$C98))+1),MAX(0,NETWORKDAYS(MAX(DATE(2027,5,1),Mitarbeiter!$C98),MIN(DATE(2027,6,0),IF(Mitarbeiter!$D98="",DATE(2027,6,0),Mitarbeiter!$D98),TODAY()),Einstellungen!$F$13:$F$67)))*N(Mitarbeiter!$E98)/IF(Einstellungen!$C$11="7 Tage",7,5),N('Ist-Stunden'!V98)+(N(Krankheitstage!AI98)+N(Krankheitstage!AU98))*N($C98))))</f>
        <v/>
      </c>
      <c r="BA98" s="76">
        <f>IF($B98="",0,IF(Einstellungen!$C$10="Ja",MAX(IF(Einstellungen!$C$11="7 Tage",MAX(0,(MIN(DATE(2027,7,0),IF(Mitarbeiter!$D98="",DATE(2027,7,0),Mitarbeiter!$D98),TODAY()))-(MAX(DATE(2027,6,1),Mitarbeiter!$C98))+1),MAX(0,NETWORKDAYS(MAX(DATE(2027,6,1),Mitarbeiter!$C98),MIN(DATE(2027,7,0),IF(Mitarbeiter!$D98="",DATE(2027,7,0),Mitarbeiter!$D98),TODAY()),Einstellungen!$F$13:$F$67)))*N(Mitarbeiter!$E98)/IF(Einstellungen!$C$11="7 Tage",7,5),N('Ist-Stunden'!W98)),MAX(IF(Einstellungen!$C$11="7 Tage",MAX(0,(MIN(DATE(2027,7,0),IF(Mitarbeiter!$D98="",DATE(2027,7,0),Mitarbeiter!$D98),TODAY()))-(MAX(DATE(2027,6,1),Mitarbeiter!$C98))+1),MAX(0,NETWORKDAYS(MAX(DATE(2027,6,1),Mitarbeiter!$C98),MIN(DATE(2027,7,0),IF(Mitarbeiter!$D98="",DATE(2027,7,0),Mitarbeiter!$D98),TODAY()),Einstellungen!$F$13:$F$67)))*N(Mitarbeiter!$E98)/IF(Einstellungen!$C$11="7 Tage",7,5),N('Ist-Stunden'!W98)+(N(Krankheitstage!AJ98)+N(Krankheitstage!AV98))*N($C98))))</f>
        <v/>
      </c>
      <c r="BB98" s="76">
        <f>IF($B98="",0,IF(Einstellungen!$C$10="Ja",MAX(IF(Einstellungen!$C$11="7 Tage",MAX(0,(MIN(DATE(2027,8,0),IF(Mitarbeiter!$D98="",DATE(2027,8,0),Mitarbeiter!$D98),TODAY()))-(MAX(DATE(2027,7,1),Mitarbeiter!$C98))+1),MAX(0,NETWORKDAYS(MAX(DATE(2027,7,1),Mitarbeiter!$C98),MIN(DATE(2027,8,0),IF(Mitarbeiter!$D98="",DATE(2027,8,0),Mitarbeiter!$D98),TODAY()),Einstellungen!$F$13:$F$67)))*N(Mitarbeiter!$E98)/IF(Einstellungen!$C$11="7 Tage",7,5),N('Ist-Stunden'!X98)),MAX(IF(Einstellungen!$C$11="7 Tage",MAX(0,(MIN(DATE(2027,8,0),IF(Mitarbeiter!$D98="",DATE(2027,8,0),Mitarbeiter!$D98),TODAY()))-(MAX(DATE(2027,7,1),Mitarbeiter!$C98))+1),MAX(0,NETWORKDAYS(MAX(DATE(2027,7,1),Mitarbeiter!$C98),MIN(DATE(2027,8,0),IF(Mitarbeiter!$D98="",DATE(2027,8,0),Mitarbeiter!$D98),TODAY()),Einstellungen!$F$13:$F$67)))*N(Mitarbeiter!$E98)/IF(Einstellungen!$C$11="7 Tage",7,5),N('Ist-Stunden'!X98)+(N(Krankheitstage!AK98)+N(Krankheitstage!AW98))*N($C98))))</f>
        <v/>
      </c>
      <c r="BC98" s="76">
        <f>IF($B98="",0,IF(Einstellungen!$C$10="Ja",MAX(IF(Einstellungen!$C$11="7 Tage",MAX(0,(MIN(DATE(2027,9,0),IF(Mitarbeiter!$D98="",DATE(2027,9,0),Mitarbeiter!$D98),TODAY()))-(MAX(DATE(2027,8,1),Mitarbeiter!$C98))+1),MAX(0,NETWORKDAYS(MAX(DATE(2027,8,1),Mitarbeiter!$C98),MIN(DATE(2027,9,0),IF(Mitarbeiter!$D98="",DATE(2027,9,0),Mitarbeiter!$D98),TODAY()),Einstellungen!$F$13:$F$67)))*N(Mitarbeiter!$E98)/IF(Einstellungen!$C$11="7 Tage",7,5),N('Ist-Stunden'!Y98)),MAX(IF(Einstellungen!$C$11="7 Tage",MAX(0,(MIN(DATE(2027,9,0),IF(Mitarbeiter!$D98="",DATE(2027,9,0),Mitarbeiter!$D98),TODAY()))-(MAX(DATE(2027,8,1),Mitarbeiter!$C98))+1),MAX(0,NETWORKDAYS(MAX(DATE(2027,8,1),Mitarbeiter!$C98),MIN(DATE(2027,9,0),IF(Mitarbeiter!$D98="",DATE(2027,9,0),Mitarbeiter!$D98),TODAY()),Einstellungen!$F$13:$F$67)))*N(Mitarbeiter!$E98)/IF(Einstellungen!$C$11="7 Tage",7,5),N('Ist-Stunden'!Y98)+(N(Krankheitstage!AL98)+N(Krankheitstage!AX98))*N($C98))))</f>
        <v/>
      </c>
      <c r="BD98" s="76">
        <f>IF($B98="",0,IF(Einstellungen!$C$10="Ja",MAX(IF(Einstellungen!$C$11="7 Tage",MAX(0,(MIN(DATE(2027,10,0),IF(Mitarbeiter!$D98="",DATE(2027,10,0),Mitarbeiter!$D98),TODAY()))-(MAX(DATE(2027,9,1),Mitarbeiter!$C98))+1),MAX(0,NETWORKDAYS(MAX(DATE(2027,9,1),Mitarbeiter!$C98),MIN(DATE(2027,10,0),IF(Mitarbeiter!$D98="",DATE(2027,10,0),Mitarbeiter!$D98),TODAY()),Einstellungen!$F$13:$F$67)))*N(Mitarbeiter!$E98)/IF(Einstellungen!$C$11="7 Tage",7,5),N('Ist-Stunden'!Z98)),MAX(IF(Einstellungen!$C$11="7 Tage",MAX(0,(MIN(DATE(2027,10,0),IF(Mitarbeiter!$D98="",DATE(2027,10,0),Mitarbeiter!$D98),TODAY()))-(MAX(DATE(2027,9,1),Mitarbeiter!$C98))+1),MAX(0,NETWORKDAYS(MAX(DATE(2027,9,1),Mitarbeiter!$C98),MIN(DATE(2027,10,0),IF(Mitarbeiter!$D98="",DATE(2027,10,0),Mitarbeiter!$D98),TODAY()),Einstellungen!$F$13:$F$67)))*N(Mitarbeiter!$E98)/IF(Einstellungen!$C$11="7 Tage",7,5),N('Ist-Stunden'!Z98)+(N(Krankheitstage!AM98)+N(Krankheitstage!AY98))*N($C98))))</f>
        <v/>
      </c>
      <c r="BE98" s="76">
        <f>IF($B98="",0,IF(Einstellungen!$C$10="Ja",MAX(IF(Einstellungen!$C$11="7 Tage",MAX(0,(MIN(DATE(2027,11,0),IF(Mitarbeiter!$D98="",DATE(2027,11,0),Mitarbeiter!$D98),TODAY()))-(MAX(DATE(2027,10,1),Mitarbeiter!$C98))+1),MAX(0,NETWORKDAYS(MAX(DATE(2027,10,1),Mitarbeiter!$C98),MIN(DATE(2027,11,0),IF(Mitarbeiter!$D98="",DATE(2027,11,0),Mitarbeiter!$D98),TODAY()),Einstellungen!$F$13:$F$67)))*N(Mitarbeiter!$E98)/IF(Einstellungen!$C$11="7 Tage",7,5),N('Ist-Stunden'!AA98)),MAX(IF(Einstellungen!$C$11="7 Tage",MAX(0,(MIN(DATE(2027,11,0),IF(Mitarbeiter!$D98="",DATE(2027,11,0),Mitarbeiter!$D98),TODAY()))-(MAX(DATE(2027,10,1),Mitarbeiter!$C98))+1),MAX(0,NETWORKDAYS(MAX(DATE(2027,10,1),Mitarbeiter!$C98),MIN(DATE(2027,11,0),IF(Mitarbeiter!$D98="",DATE(2027,11,0),Mitarbeiter!$D98),TODAY()),Einstellungen!$F$13:$F$67)))*N(Mitarbeiter!$E98)/IF(Einstellungen!$C$11="7 Tage",7,5),N('Ist-Stunden'!AA98)+(N(Krankheitstage!AN98)+N(Krankheitstage!AZ98))*N($C98))))</f>
        <v/>
      </c>
      <c r="BF98" s="76">
        <f>IF($B98="",0,IF(Einstellungen!$C$10="Ja",MAX(IF(Einstellungen!$C$11="7 Tage",MAX(0,(MIN(DATE(2027,12,0),IF(Mitarbeiter!$D98="",DATE(2027,12,0),Mitarbeiter!$D98),TODAY()))-(MAX(DATE(2027,11,1),Mitarbeiter!$C98))+1),MAX(0,NETWORKDAYS(MAX(DATE(2027,11,1),Mitarbeiter!$C98),MIN(DATE(2027,12,0),IF(Mitarbeiter!$D98="",DATE(2027,12,0),Mitarbeiter!$D98),TODAY()),Einstellungen!$F$13:$F$67)))*N(Mitarbeiter!$E98)/IF(Einstellungen!$C$11="7 Tage",7,5),N('Ist-Stunden'!AB98)),MAX(IF(Einstellungen!$C$11="7 Tage",MAX(0,(MIN(DATE(2027,12,0),IF(Mitarbeiter!$D98="",DATE(2027,12,0),Mitarbeiter!$D98),TODAY()))-(MAX(DATE(2027,11,1),Mitarbeiter!$C98))+1),MAX(0,NETWORKDAYS(MAX(DATE(2027,11,1),Mitarbeiter!$C98),MIN(DATE(2027,12,0),IF(Mitarbeiter!$D98="",DATE(2027,12,0),Mitarbeiter!$D98),TODAY()),Einstellungen!$F$13:$F$67)))*N(Mitarbeiter!$E98)/IF(Einstellungen!$C$11="7 Tage",7,5),N('Ist-Stunden'!AB98)+(N(Krankheitstage!AO98)+N(Krankheitstage!BA98))*N($C98))))</f>
        <v/>
      </c>
      <c r="BG98" s="76">
        <f>IF($B98="",0,IF(Einstellungen!$C$10="Ja",MAX(IF(Einstellungen!$C$11="7 Tage",MAX(0,(MIN(DATE(2027,13,0),IF(Mitarbeiter!$D98="",DATE(2027,13,0),Mitarbeiter!$D98),TODAY()))-(MAX(DATE(2027,12,1),Mitarbeiter!$C98))+1),MAX(0,NETWORKDAYS(MAX(DATE(2027,12,1),Mitarbeiter!$C98),MIN(DATE(2027,13,0),IF(Mitarbeiter!$D98="",DATE(2027,13,0),Mitarbeiter!$D98),TODAY()),Einstellungen!$F$13:$F$67)))*N(Mitarbeiter!$E98)/IF(Einstellungen!$C$11="7 Tage",7,5),N('Ist-Stunden'!AC98)),MAX(IF(Einstellungen!$C$11="7 Tage",MAX(0,(MIN(DATE(2027,13,0),IF(Mitarbeiter!$D98="",DATE(2027,13,0),Mitarbeiter!$D98),TODAY()))-(MAX(DATE(2027,12,1),Mitarbeiter!$C98))+1),MAX(0,NETWORKDAYS(MAX(DATE(2027,12,1),Mitarbeiter!$C98),MIN(DATE(2027,13,0),IF(Mitarbeiter!$D98="",DATE(2027,13,0),Mitarbeiter!$D98),TODAY()),Einstellungen!$F$13:$F$67)))*N(Mitarbeiter!$E98)/IF(Einstellungen!$C$11="7 Tage",7,5),N('Ist-Stunden'!AC98)+(N(Krankheitstage!AP98)+N(Krankheitstage!BB98))*N($C98))))</f>
        <v/>
      </c>
      <c r="BH98" s="76">
        <f>IF($B98="",0,IF(Einstellungen!$C$10="Ja",MAX(IF(Einstellungen!$C$11="7 Tage",MAX(0,(MIN(DATE(2028,2,0),IF(Mitarbeiter!$D98="",DATE(2028,2,0),Mitarbeiter!$D98),TODAY()))-(MAX(DATE(2028,1,1),Mitarbeiter!$C98))+1),MAX(0,NETWORKDAYS(MAX(DATE(2028,1,1),Mitarbeiter!$C98),MIN(DATE(2028,2,0),IF(Mitarbeiter!$D98="",DATE(2028,2,0),Mitarbeiter!$D98),TODAY()),Einstellungen!$F$13:$F$67)))*N(Mitarbeiter!$E98)/IF(Einstellungen!$C$11="7 Tage",7,5),N('Ist-Stunden'!AD98)),MAX(IF(Einstellungen!$C$11="7 Tage",MAX(0,(MIN(DATE(2028,2,0),IF(Mitarbeiter!$D98="",DATE(2028,2,0),Mitarbeiter!$D98),TODAY()))-(MAX(DATE(2028,1,1),Mitarbeiter!$C98))+1),MAX(0,NETWORKDAYS(MAX(DATE(2028,1,1),Mitarbeiter!$C98),MIN(DATE(2028,2,0),IF(Mitarbeiter!$D98="",DATE(2028,2,0),Mitarbeiter!$D98),TODAY()),Einstellungen!$F$13:$F$67)))*N(Mitarbeiter!$E98)/IF(Einstellungen!$C$11="7 Tage",7,5),N('Ist-Stunden'!AD98)+(N(Krankheitstage!BC98)+N(Krankheitstage!BO98))*N($C98))))</f>
        <v/>
      </c>
      <c r="BI98" s="76">
        <f>IF($B98="",0,IF(Einstellungen!$C$10="Ja",MAX(IF(Einstellungen!$C$11="7 Tage",MAX(0,(MIN(DATE(2028,3,0),IF(Mitarbeiter!$D98="",DATE(2028,3,0),Mitarbeiter!$D98),TODAY()))-(MAX(DATE(2028,2,1),Mitarbeiter!$C98))+1),MAX(0,NETWORKDAYS(MAX(DATE(2028,2,1),Mitarbeiter!$C98),MIN(DATE(2028,3,0),IF(Mitarbeiter!$D98="",DATE(2028,3,0),Mitarbeiter!$D98),TODAY()),Einstellungen!$F$13:$F$67)))*N(Mitarbeiter!$E98)/IF(Einstellungen!$C$11="7 Tage",7,5),N('Ist-Stunden'!AE98)),MAX(IF(Einstellungen!$C$11="7 Tage",MAX(0,(MIN(DATE(2028,3,0),IF(Mitarbeiter!$D98="",DATE(2028,3,0),Mitarbeiter!$D98),TODAY()))-(MAX(DATE(2028,2,1),Mitarbeiter!$C98))+1),MAX(0,NETWORKDAYS(MAX(DATE(2028,2,1),Mitarbeiter!$C98),MIN(DATE(2028,3,0),IF(Mitarbeiter!$D98="",DATE(2028,3,0),Mitarbeiter!$D98),TODAY()),Einstellungen!$F$13:$F$67)))*N(Mitarbeiter!$E98)/IF(Einstellungen!$C$11="7 Tage",7,5),N('Ist-Stunden'!AE98)+(N(Krankheitstage!BD98)+N(Krankheitstage!BP98))*N($C98))))</f>
        <v/>
      </c>
      <c r="BJ98" s="76">
        <f>IF($B98="",0,IF(Einstellungen!$C$10="Ja",MAX(IF(Einstellungen!$C$11="7 Tage",MAX(0,(MIN(DATE(2028,4,0),IF(Mitarbeiter!$D98="",DATE(2028,4,0),Mitarbeiter!$D98),TODAY()))-(MAX(DATE(2028,3,1),Mitarbeiter!$C98))+1),MAX(0,NETWORKDAYS(MAX(DATE(2028,3,1),Mitarbeiter!$C98),MIN(DATE(2028,4,0),IF(Mitarbeiter!$D98="",DATE(2028,4,0),Mitarbeiter!$D98),TODAY()),Einstellungen!$F$13:$F$67)))*N(Mitarbeiter!$E98)/IF(Einstellungen!$C$11="7 Tage",7,5),N('Ist-Stunden'!AF98)),MAX(IF(Einstellungen!$C$11="7 Tage",MAX(0,(MIN(DATE(2028,4,0),IF(Mitarbeiter!$D98="",DATE(2028,4,0),Mitarbeiter!$D98),TODAY()))-(MAX(DATE(2028,3,1),Mitarbeiter!$C98))+1),MAX(0,NETWORKDAYS(MAX(DATE(2028,3,1),Mitarbeiter!$C98),MIN(DATE(2028,4,0),IF(Mitarbeiter!$D98="",DATE(2028,4,0),Mitarbeiter!$D98),TODAY()),Einstellungen!$F$13:$F$67)))*N(Mitarbeiter!$E98)/IF(Einstellungen!$C$11="7 Tage",7,5),N('Ist-Stunden'!AF98)+(N(Krankheitstage!BE98)+N(Krankheitstage!BQ98))*N($C98))))</f>
        <v/>
      </c>
      <c r="BK98" s="76">
        <f>IF($B98="",0,IF(Einstellungen!$C$10="Ja",MAX(IF(Einstellungen!$C$11="7 Tage",MAX(0,(MIN(DATE(2028,5,0),IF(Mitarbeiter!$D98="",DATE(2028,5,0),Mitarbeiter!$D98),TODAY()))-(MAX(DATE(2028,4,1),Mitarbeiter!$C98))+1),MAX(0,NETWORKDAYS(MAX(DATE(2028,4,1),Mitarbeiter!$C98),MIN(DATE(2028,5,0),IF(Mitarbeiter!$D98="",DATE(2028,5,0),Mitarbeiter!$D98),TODAY()),Einstellungen!$F$13:$F$67)))*N(Mitarbeiter!$E98)/IF(Einstellungen!$C$11="7 Tage",7,5),N('Ist-Stunden'!AG98)),MAX(IF(Einstellungen!$C$11="7 Tage",MAX(0,(MIN(DATE(2028,5,0),IF(Mitarbeiter!$D98="",DATE(2028,5,0),Mitarbeiter!$D98),TODAY()))-(MAX(DATE(2028,4,1),Mitarbeiter!$C98))+1),MAX(0,NETWORKDAYS(MAX(DATE(2028,4,1),Mitarbeiter!$C98),MIN(DATE(2028,5,0),IF(Mitarbeiter!$D98="",DATE(2028,5,0),Mitarbeiter!$D98),TODAY()),Einstellungen!$F$13:$F$67)))*N(Mitarbeiter!$E98)/IF(Einstellungen!$C$11="7 Tage",7,5),N('Ist-Stunden'!AG98)+(N(Krankheitstage!BF98)+N(Krankheitstage!BR98))*N($C98))))</f>
        <v/>
      </c>
      <c r="BL98" s="76">
        <f>IF($B98="",0,IF(Einstellungen!$C$10="Ja",MAX(IF(Einstellungen!$C$11="7 Tage",MAX(0,(MIN(DATE(2028,6,0),IF(Mitarbeiter!$D98="",DATE(2028,6,0),Mitarbeiter!$D98),TODAY()))-(MAX(DATE(2028,5,1),Mitarbeiter!$C98))+1),MAX(0,NETWORKDAYS(MAX(DATE(2028,5,1),Mitarbeiter!$C98),MIN(DATE(2028,6,0),IF(Mitarbeiter!$D98="",DATE(2028,6,0),Mitarbeiter!$D98),TODAY()),Einstellungen!$F$13:$F$67)))*N(Mitarbeiter!$E98)/IF(Einstellungen!$C$11="7 Tage",7,5),N('Ist-Stunden'!AH98)),MAX(IF(Einstellungen!$C$11="7 Tage",MAX(0,(MIN(DATE(2028,6,0),IF(Mitarbeiter!$D98="",DATE(2028,6,0),Mitarbeiter!$D98),TODAY()))-(MAX(DATE(2028,5,1),Mitarbeiter!$C98))+1),MAX(0,NETWORKDAYS(MAX(DATE(2028,5,1),Mitarbeiter!$C98),MIN(DATE(2028,6,0),IF(Mitarbeiter!$D98="",DATE(2028,6,0),Mitarbeiter!$D98),TODAY()),Einstellungen!$F$13:$F$67)))*N(Mitarbeiter!$E98)/IF(Einstellungen!$C$11="7 Tage",7,5),N('Ist-Stunden'!AH98)+(N(Krankheitstage!BG98)+N(Krankheitstage!BS98))*N($C98))))</f>
        <v/>
      </c>
      <c r="BM98" s="76">
        <f>IF($B98="",0,IF(Einstellungen!$C$10="Ja",MAX(IF(Einstellungen!$C$11="7 Tage",MAX(0,(MIN(DATE(2028,7,0),IF(Mitarbeiter!$D98="",DATE(2028,7,0),Mitarbeiter!$D98),TODAY()))-(MAX(DATE(2028,6,1),Mitarbeiter!$C98))+1),MAX(0,NETWORKDAYS(MAX(DATE(2028,6,1),Mitarbeiter!$C98),MIN(DATE(2028,7,0),IF(Mitarbeiter!$D98="",DATE(2028,7,0),Mitarbeiter!$D98),TODAY()),Einstellungen!$F$13:$F$67)))*N(Mitarbeiter!$E98)/IF(Einstellungen!$C$11="7 Tage",7,5),N('Ist-Stunden'!AI98)),MAX(IF(Einstellungen!$C$11="7 Tage",MAX(0,(MIN(DATE(2028,7,0),IF(Mitarbeiter!$D98="",DATE(2028,7,0),Mitarbeiter!$D98),TODAY()))-(MAX(DATE(2028,6,1),Mitarbeiter!$C98))+1),MAX(0,NETWORKDAYS(MAX(DATE(2028,6,1),Mitarbeiter!$C98),MIN(DATE(2028,7,0),IF(Mitarbeiter!$D98="",DATE(2028,7,0),Mitarbeiter!$D98),TODAY()),Einstellungen!$F$13:$F$67)))*N(Mitarbeiter!$E98)/IF(Einstellungen!$C$11="7 Tage",7,5),N('Ist-Stunden'!AI98)+(N(Krankheitstage!BH98)+N(Krankheitstage!BT98))*N($C98))))</f>
        <v/>
      </c>
      <c r="BN98" s="76">
        <f>IF($B98="",0,IF(Einstellungen!$C$10="Ja",MAX(IF(Einstellungen!$C$11="7 Tage",MAX(0,(MIN(DATE(2028,8,0),IF(Mitarbeiter!$D98="",DATE(2028,8,0),Mitarbeiter!$D98),TODAY()))-(MAX(DATE(2028,7,1),Mitarbeiter!$C98))+1),MAX(0,NETWORKDAYS(MAX(DATE(2028,7,1),Mitarbeiter!$C98),MIN(DATE(2028,8,0),IF(Mitarbeiter!$D98="",DATE(2028,8,0),Mitarbeiter!$D98),TODAY()),Einstellungen!$F$13:$F$67)))*N(Mitarbeiter!$E98)/IF(Einstellungen!$C$11="7 Tage",7,5),N('Ist-Stunden'!AJ98)),MAX(IF(Einstellungen!$C$11="7 Tage",MAX(0,(MIN(DATE(2028,8,0),IF(Mitarbeiter!$D98="",DATE(2028,8,0),Mitarbeiter!$D98),TODAY()))-(MAX(DATE(2028,7,1),Mitarbeiter!$C98))+1),MAX(0,NETWORKDAYS(MAX(DATE(2028,7,1),Mitarbeiter!$C98),MIN(DATE(2028,8,0),IF(Mitarbeiter!$D98="",DATE(2028,8,0),Mitarbeiter!$D98),TODAY()),Einstellungen!$F$13:$F$67)))*N(Mitarbeiter!$E98)/IF(Einstellungen!$C$11="7 Tage",7,5),N('Ist-Stunden'!AJ98)+(N(Krankheitstage!BI98)+N(Krankheitstage!BU98))*N($C98))))</f>
        <v/>
      </c>
      <c r="BO98" s="76">
        <f>IF($B98="",0,IF(Einstellungen!$C$10="Ja",MAX(IF(Einstellungen!$C$11="7 Tage",MAX(0,(MIN(DATE(2028,9,0),IF(Mitarbeiter!$D98="",DATE(2028,9,0),Mitarbeiter!$D98),TODAY()))-(MAX(DATE(2028,8,1),Mitarbeiter!$C98))+1),MAX(0,NETWORKDAYS(MAX(DATE(2028,8,1),Mitarbeiter!$C98),MIN(DATE(2028,9,0),IF(Mitarbeiter!$D98="",DATE(2028,9,0),Mitarbeiter!$D98),TODAY()),Einstellungen!$F$13:$F$67)))*N(Mitarbeiter!$E98)/IF(Einstellungen!$C$11="7 Tage",7,5),N('Ist-Stunden'!AK98)),MAX(IF(Einstellungen!$C$11="7 Tage",MAX(0,(MIN(DATE(2028,9,0),IF(Mitarbeiter!$D98="",DATE(2028,9,0),Mitarbeiter!$D98),TODAY()))-(MAX(DATE(2028,8,1),Mitarbeiter!$C98))+1),MAX(0,NETWORKDAYS(MAX(DATE(2028,8,1),Mitarbeiter!$C98),MIN(DATE(2028,9,0),IF(Mitarbeiter!$D98="",DATE(2028,9,0),Mitarbeiter!$D98),TODAY()),Einstellungen!$F$13:$F$67)))*N(Mitarbeiter!$E98)/IF(Einstellungen!$C$11="7 Tage",7,5),N('Ist-Stunden'!AK98)+(N(Krankheitstage!BJ98)+N(Krankheitstage!BV98))*N($C98))))</f>
        <v/>
      </c>
      <c r="BP98" s="76">
        <f>IF($B98="",0,IF(Einstellungen!$C$10="Ja",MAX(IF(Einstellungen!$C$11="7 Tage",MAX(0,(MIN(DATE(2028,10,0),IF(Mitarbeiter!$D98="",DATE(2028,10,0),Mitarbeiter!$D98),TODAY()))-(MAX(DATE(2028,9,1),Mitarbeiter!$C98))+1),MAX(0,NETWORKDAYS(MAX(DATE(2028,9,1),Mitarbeiter!$C98),MIN(DATE(2028,10,0),IF(Mitarbeiter!$D98="",DATE(2028,10,0),Mitarbeiter!$D98),TODAY()),Einstellungen!$F$13:$F$67)))*N(Mitarbeiter!$E98)/IF(Einstellungen!$C$11="7 Tage",7,5),N('Ist-Stunden'!AL98)),MAX(IF(Einstellungen!$C$11="7 Tage",MAX(0,(MIN(DATE(2028,10,0),IF(Mitarbeiter!$D98="",DATE(2028,10,0),Mitarbeiter!$D98),TODAY()))-(MAX(DATE(2028,9,1),Mitarbeiter!$C98))+1),MAX(0,NETWORKDAYS(MAX(DATE(2028,9,1),Mitarbeiter!$C98),MIN(DATE(2028,10,0),IF(Mitarbeiter!$D98="",DATE(2028,10,0),Mitarbeiter!$D98),TODAY()),Einstellungen!$F$13:$F$67)))*N(Mitarbeiter!$E98)/IF(Einstellungen!$C$11="7 Tage",7,5),N('Ist-Stunden'!AL98)+(N(Krankheitstage!BK98)+N(Krankheitstage!BW98))*N($C98))))</f>
        <v/>
      </c>
      <c r="BQ98" s="76">
        <f>IF($B98="",0,IF(Einstellungen!$C$10="Ja",MAX(IF(Einstellungen!$C$11="7 Tage",MAX(0,(MIN(DATE(2028,11,0),IF(Mitarbeiter!$D98="",DATE(2028,11,0),Mitarbeiter!$D98),TODAY()))-(MAX(DATE(2028,10,1),Mitarbeiter!$C98))+1),MAX(0,NETWORKDAYS(MAX(DATE(2028,10,1),Mitarbeiter!$C98),MIN(DATE(2028,11,0),IF(Mitarbeiter!$D98="",DATE(2028,11,0),Mitarbeiter!$D98),TODAY()),Einstellungen!$F$13:$F$67)))*N(Mitarbeiter!$E98)/IF(Einstellungen!$C$11="7 Tage",7,5),N('Ist-Stunden'!AM98)),MAX(IF(Einstellungen!$C$11="7 Tage",MAX(0,(MIN(DATE(2028,11,0),IF(Mitarbeiter!$D98="",DATE(2028,11,0),Mitarbeiter!$D98),TODAY()))-(MAX(DATE(2028,10,1),Mitarbeiter!$C98))+1),MAX(0,NETWORKDAYS(MAX(DATE(2028,10,1),Mitarbeiter!$C98),MIN(DATE(2028,11,0),IF(Mitarbeiter!$D98="",DATE(2028,11,0),Mitarbeiter!$D98),TODAY()),Einstellungen!$F$13:$F$67)))*N(Mitarbeiter!$E98)/IF(Einstellungen!$C$11="7 Tage",7,5),N('Ist-Stunden'!AM98)+(N(Krankheitstage!BL98)+N(Krankheitstage!BX98))*N($C98))))</f>
        <v/>
      </c>
      <c r="BR98" s="76">
        <f>IF($B98="",0,IF(Einstellungen!$C$10="Ja",MAX(IF(Einstellungen!$C$11="7 Tage",MAX(0,(MIN(DATE(2028,12,0),IF(Mitarbeiter!$D98="",DATE(2028,12,0),Mitarbeiter!$D98),TODAY()))-(MAX(DATE(2028,11,1),Mitarbeiter!$C98))+1),MAX(0,NETWORKDAYS(MAX(DATE(2028,11,1),Mitarbeiter!$C98),MIN(DATE(2028,12,0),IF(Mitarbeiter!$D98="",DATE(2028,12,0),Mitarbeiter!$D98),TODAY()),Einstellungen!$F$13:$F$67)))*N(Mitarbeiter!$E98)/IF(Einstellungen!$C$11="7 Tage",7,5),N('Ist-Stunden'!AN98)),MAX(IF(Einstellungen!$C$11="7 Tage",MAX(0,(MIN(DATE(2028,12,0),IF(Mitarbeiter!$D98="",DATE(2028,12,0),Mitarbeiter!$D98),TODAY()))-(MAX(DATE(2028,11,1),Mitarbeiter!$C98))+1),MAX(0,NETWORKDAYS(MAX(DATE(2028,11,1),Mitarbeiter!$C98),MIN(DATE(2028,12,0),IF(Mitarbeiter!$D98="",DATE(2028,12,0),Mitarbeiter!$D98),TODAY()),Einstellungen!$F$13:$F$67)))*N(Mitarbeiter!$E98)/IF(Einstellungen!$C$11="7 Tage",7,5),N('Ist-Stunden'!AN98)+(N(Krankheitstage!BM98)+N(Krankheitstage!BY98))*N($C98))))</f>
        <v/>
      </c>
      <c r="BS98" s="76">
        <f>IF($B98="",0,IF(Einstellungen!$C$10="Ja",MAX(IF(Einstellungen!$C$11="7 Tage",MAX(0,(MIN(DATE(2028,13,0),IF(Mitarbeiter!$D98="",DATE(2028,13,0),Mitarbeiter!$D98),TODAY()))-(MAX(DATE(2028,12,1),Mitarbeiter!$C98))+1),MAX(0,NETWORKDAYS(MAX(DATE(2028,12,1),Mitarbeiter!$C98),MIN(DATE(2028,13,0),IF(Mitarbeiter!$D98="",DATE(2028,13,0),Mitarbeiter!$D98),TODAY()),Einstellungen!$F$13:$F$67)))*N(Mitarbeiter!$E98)/IF(Einstellungen!$C$11="7 Tage",7,5),N('Ist-Stunden'!AO98)),MAX(IF(Einstellungen!$C$11="7 Tage",MAX(0,(MIN(DATE(2028,13,0),IF(Mitarbeiter!$D98="",DATE(2028,13,0),Mitarbeiter!$D98),TODAY()))-(MAX(DATE(2028,12,1),Mitarbeiter!$C98))+1),MAX(0,NETWORKDAYS(MAX(DATE(2028,12,1),Mitarbeiter!$C98),MIN(DATE(2028,13,0),IF(Mitarbeiter!$D98="",DATE(2028,13,0),Mitarbeiter!$D98),TODAY()),Einstellungen!$F$13:$F$67)))*N(Mitarbeiter!$E98)/IF(Einstellungen!$C$11="7 Tage",7,5),N('Ist-Stunden'!AO98)+(N(Krankheitstage!BN98)+N(Krankheitstage!BZ98))*N($C98))))</f>
        <v/>
      </c>
      <c r="BT98" s="76">
        <f>IF($B98="",0,IF(Einstellungen!$C$10="Ja",MAX(IF(Einstellungen!$C$11="7 Tage",MAX(0,(MIN(DATE(2029,2,0),IF(Mitarbeiter!$D98="",DATE(2029,2,0),Mitarbeiter!$D98),TODAY()))-(MAX(DATE(2029,1,1),Mitarbeiter!$C98))+1),MAX(0,NETWORKDAYS(MAX(DATE(2029,1,1),Mitarbeiter!$C98),MIN(DATE(2029,2,0),IF(Mitarbeiter!$D98="",DATE(2029,2,0),Mitarbeiter!$D98),TODAY()),Einstellungen!$F$13:$F$67)))*N(Mitarbeiter!$E98)/IF(Einstellungen!$C$11="7 Tage",7,5),N('Ist-Stunden'!AP98)),MAX(IF(Einstellungen!$C$11="7 Tage",MAX(0,(MIN(DATE(2029,2,0),IF(Mitarbeiter!$D98="",DATE(2029,2,0),Mitarbeiter!$D98),TODAY()))-(MAX(DATE(2029,1,1),Mitarbeiter!$C98))+1),MAX(0,NETWORKDAYS(MAX(DATE(2029,1,1),Mitarbeiter!$C98),MIN(DATE(2029,2,0),IF(Mitarbeiter!$D98="",DATE(2029,2,0),Mitarbeiter!$D98),TODAY()),Einstellungen!$F$13:$F$67)))*N(Mitarbeiter!$E98)/IF(Einstellungen!$C$11="7 Tage",7,5),N('Ist-Stunden'!AP98)+(N(Krankheitstage!CA98)+N(Krankheitstage!CM98))*N($C98))))</f>
        <v/>
      </c>
      <c r="BU98" s="76">
        <f>IF($B98="",0,IF(Einstellungen!$C$10="Ja",MAX(IF(Einstellungen!$C$11="7 Tage",MAX(0,(MIN(DATE(2029,3,0),IF(Mitarbeiter!$D98="",DATE(2029,3,0),Mitarbeiter!$D98),TODAY()))-(MAX(DATE(2029,2,1),Mitarbeiter!$C98))+1),MAX(0,NETWORKDAYS(MAX(DATE(2029,2,1),Mitarbeiter!$C98),MIN(DATE(2029,3,0),IF(Mitarbeiter!$D98="",DATE(2029,3,0),Mitarbeiter!$D98),TODAY()),Einstellungen!$F$13:$F$67)))*N(Mitarbeiter!$E98)/IF(Einstellungen!$C$11="7 Tage",7,5),N('Ist-Stunden'!AQ98)),MAX(IF(Einstellungen!$C$11="7 Tage",MAX(0,(MIN(DATE(2029,3,0),IF(Mitarbeiter!$D98="",DATE(2029,3,0),Mitarbeiter!$D98),TODAY()))-(MAX(DATE(2029,2,1),Mitarbeiter!$C98))+1),MAX(0,NETWORKDAYS(MAX(DATE(2029,2,1),Mitarbeiter!$C98),MIN(DATE(2029,3,0),IF(Mitarbeiter!$D98="",DATE(2029,3,0),Mitarbeiter!$D98),TODAY()),Einstellungen!$F$13:$F$67)))*N(Mitarbeiter!$E98)/IF(Einstellungen!$C$11="7 Tage",7,5),N('Ist-Stunden'!AQ98)+(N(Krankheitstage!CB98)+N(Krankheitstage!CN98))*N($C98))))</f>
        <v/>
      </c>
      <c r="BV98" s="76">
        <f>IF($B98="",0,IF(Einstellungen!$C$10="Ja",MAX(IF(Einstellungen!$C$11="7 Tage",MAX(0,(MIN(DATE(2029,4,0),IF(Mitarbeiter!$D98="",DATE(2029,4,0),Mitarbeiter!$D98),TODAY()))-(MAX(DATE(2029,3,1),Mitarbeiter!$C98))+1),MAX(0,NETWORKDAYS(MAX(DATE(2029,3,1),Mitarbeiter!$C98),MIN(DATE(2029,4,0),IF(Mitarbeiter!$D98="",DATE(2029,4,0),Mitarbeiter!$D98),TODAY()),Einstellungen!$F$13:$F$67)))*N(Mitarbeiter!$E98)/IF(Einstellungen!$C$11="7 Tage",7,5),N('Ist-Stunden'!AR98)),MAX(IF(Einstellungen!$C$11="7 Tage",MAX(0,(MIN(DATE(2029,4,0),IF(Mitarbeiter!$D98="",DATE(2029,4,0),Mitarbeiter!$D98),TODAY()))-(MAX(DATE(2029,3,1),Mitarbeiter!$C98))+1),MAX(0,NETWORKDAYS(MAX(DATE(2029,3,1),Mitarbeiter!$C98),MIN(DATE(2029,4,0),IF(Mitarbeiter!$D98="",DATE(2029,4,0),Mitarbeiter!$D98),TODAY()),Einstellungen!$F$13:$F$67)))*N(Mitarbeiter!$E98)/IF(Einstellungen!$C$11="7 Tage",7,5),N('Ist-Stunden'!AR98)+(N(Krankheitstage!CC98)+N(Krankheitstage!CO98))*N($C98))))</f>
        <v/>
      </c>
      <c r="BW98" s="76">
        <f>IF($B98="",0,IF(Einstellungen!$C$10="Ja",MAX(IF(Einstellungen!$C$11="7 Tage",MAX(0,(MIN(DATE(2029,5,0),IF(Mitarbeiter!$D98="",DATE(2029,5,0),Mitarbeiter!$D98),TODAY()))-(MAX(DATE(2029,4,1),Mitarbeiter!$C98))+1),MAX(0,NETWORKDAYS(MAX(DATE(2029,4,1),Mitarbeiter!$C98),MIN(DATE(2029,5,0),IF(Mitarbeiter!$D98="",DATE(2029,5,0),Mitarbeiter!$D98),TODAY()),Einstellungen!$F$13:$F$67)))*N(Mitarbeiter!$E98)/IF(Einstellungen!$C$11="7 Tage",7,5),N('Ist-Stunden'!AS98)),MAX(IF(Einstellungen!$C$11="7 Tage",MAX(0,(MIN(DATE(2029,5,0),IF(Mitarbeiter!$D98="",DATE(2029,5,0),Mitarbeiter!$D98),TODAY()))-(MAX(DATE(2029,4,1),Mitarbeiter!$C98))+1),MAX(0,NETWORKDAYS(MAX(DATE(2029,4,1),Mitarbeiter!$C98),MIN(DATE(2029,5,0),IF(Mitarbeiter!$D98="",DATE(2029,5,0),Mitarbeiter!$D98),TODAY()),Einstellungen!$F$13:$F$67)))*N(Mitarbeiter!$E98)/IF(Einstellungen!$C$11="7 Tage",7,5),N('Ist-Stunden'!AS98)+(N(Krankheitstage!CD98)+N(Krankheitstage!CP98))*N($C98))))</f>
        <v/>
      </c>
      <c r="BX98" s="76">
        <f>IF($B98="",0,IF(Einstellungen!$C$10="Ja",MAX(IF(Einstellungen!$C$11="7 Tage",MAX(0,(MIN(DATE(2029,6,0),IF(Mitarbeiter!$D98="",DATE(2029,6,0),Mitarbeiter!$D98),TODAY()))-(MAX(DATE(2029,5,1),Mitarbeiter!$C98))+1),MAX(0,NETWORKDAYS(MAX(DATE(2029,5,1),Mitarbeiter!$C98),MIN(DATE(2029,6,0),IF(Mitarbeiter!$D98="",DATE(2029,6,0),Mitarbeiter!$D98),TODAY()),Einstellungen!$F$13:$F$67)))*N(Mitarbeiter!$E98)/IF(Einstellungen!$C$11="7 Tage",7,5),N('Ist-Stunden'!AT98)),MAX(IF(Einstellungen!$C$11="7 Tage",MAX(0,(MIN(DATE(2029,6,0),IF(Mitarbeiter!$D98="",DATE(2029,6,0),Mitarbeiter!$D98),TODAY()))-(MAX(DATE(2029,5,1),Mitarbeiter!$C98))+1),MAX(0,NETWORKDAYS(MAX(DATE(2029,5,1),Mitarbeiter!$C98),MIN(DATE(2029,6,0),IF(Mitarbeiter!$D98="",DATE(2029,6,0),Mitarbeiter!$D98),TODAY()),Einstellungen!$F$13:$F$67)))*N(Mitarbeiter!$E98)/IF(Einstellungen!$C$11="7 Tage",7,5),N('Ist-Stunden'!AT98)+(N(Krankheitstage!CE98)+N(Krankheitstage!CQ98))*N($C98))))</f>
        <v/>
      </c>
      <c r="BY98" s="76">
        <f>IF($B98="",0,IF(Einstellungen!$C$10="Ja",MAX(IF(Einstellungen!$C$11="7 Tage",MAX(0,(MIN(DATE(2029,7,0),IF(Mitarbeiter!$D98="",DATE(2029,7,0),Mitarbeiter!$D98),TODAY()))-(MAX(DATE(2029,6,1),Mitarbeiter!$C98))+1),MAX(0,NETWORKDAYS(MAX(DATE(2029,6,1),Mitarbeiter!$C98),MIN(DATE(2029,7,0),IF(Mitarbeiter!$D98="",DATE(2029,7,0),Mitarbeiter!$D98),TODAY()),Einstellungen!$F$13:$F$67)))*N(Mitarbeiter!$E98)/IF(Einstellungen!$C$11="7 Tage",7,5),N('Ist-Stunden'!AU98)),MAX(IF(Einstellungen!$C$11="7 Tage",MAX(0,(MIN(DATE(2029,7,0),IF(Mitarbeiter!$D98="",DATE(2029,7,0),Mitarbeiter!$D98),TODAY()))-(MAX(DATE(2029,6,1),Mitarbeiter!$C98))+1),MAX(0,NETWORKDAYS(MAX(DATE(2029,6,1),Mitarbeiter!$C98),MIN(DATE(2029,7,0),IF(Mitarbeiter!$D98="",DATE(2029,7,0),Mitarbeiter!$D98),TODAY()),Einstellungen!$F$13:$F$67)))*N(Mitarbeiter!$E98)/IF(Einstellungen!$C$11="7 Tage",7,5),N('Ist-Stunden'!AU98)+(N(Krankheitstage!CF98)+N(Krankheitstage!CR98))*N($C98))))</f>
        <v/>
      </c>
      <c r="BZ98" s="76">
        <f>IF($B98="",0,IF(Einstellungen!$C$10="Ja",MAX(IF(Einstellungen!$C$11="7 Tage",MAX(0,(MIN(DATE(2029,8,0),IF(Mitarbeiter!$D98="",DATE(2029,8,0),Mitarbeiter!$D98),TODAY()))-(MAX(DATE(2029,7,1),Mitarbeiter!$C98))+1),MAX(0,NETWORKDAYS(MAX(DATE(2029,7,1),Mitarbeiter!$C98),MIN(DATE(2029,8,0),IF(Mitarbeiter!$D98="",DATE(2029,8,0),Mitarbeiter!$D98),TODAY()),Einstellungen!$F$13:$F$67)))*N(Mitarbeiter!$E98)/IF(Einstellungen!$C$11="7 Tage",7,5),N('Ist-Stunden'!AV98)),MAX(IF(Einstellungen!$C$11="7 Tage",MAX(0,(MIN(DATE(2029,8,0),IF(Mitarbeiter!$D98="",DATE(2029,8,0),Mitarbeiter!$D98),TODAY()))-(MAX(DATE(2029,7,1),Mitarbeiter!$C98))+1),MAX(0,NETWORKDAYS(MAX(DATE(2029,7,1),Mitarbeiter!$C98),MIN(DATE(2029,8,0),IF(Mitarbeiter!$D98="",DATE(2029,8,0),Mitarbeiter!$D98),TODAY()),Einstellungen!$F$13:$F$67)))*N(Mitarbeiter!$E98)/IF(Einstellungen!$C$11="7 Tage",7,5),N('Ist-Stunden'!AV98)+(N(Krankheitstage!CG98)+N(Krankheitstage!CS98))*N($C98))))</f>
        <v/>
      </c>
      <c r="CA98" s="76">
        <f>IF($B98="",0,IF(Einstellungen!$C$10="Ja",MAX(IF(Einstellungen!$C$11="7 Tage",MAX(0,(MIN(DATE(2029,9,0),IF(Mitarbeiter!$D98="",DATE(2029,9,0),Mitarbeiter!$D98),TODAY()))-(MAX(DATE(2029,8,1),Mitarbeiter!$C98))+1),MAX(0,NETWORKDAYS(MAX(DATE(2029,8,1),Mitarbeiter!$C98),MIN(DATE(2029,9,0),IF(Mitarbeiter!$D98="",DATE(2029,9,0),Mitarbeiter!$D98),TODAY()),Einstellungen!$F$13:$F$67)))*N(Mitarbeiter!$E98)/IF(Einstellungen!$C$11="7 Tage",7,5),N('Ist-Stunden'!AW98)),MAX(IF(Einstellungen!$C$11="7 Tage",MAX(0,(MIN(DATE(2029,9,0),IF(Mitarbeiter!$D98="",DATE(2029,9,0),Mitarbeiter!$D98),TODAY()))-(MAX(DATE(2029,8,1),Mitarbeiter!$C98))+1),MAX(0,NETWORKDAYS(MAX(DATE(2029,8,1),Mitarbeiter!$C98),MIN(DATE(2029,9,0),IF(Mitarbeiter!$D98="",DATE(2029,9,0),Mitarbeiter!$D98),TODAY()),Einstellungen!$F$13:$F$67)))*N(Mitarbeiter!$E98)/IF(Einstellungen!$C$11="7 Tage",7,5),N('Ist-Stunden'!AW98)+(N(Krankheitstage!CH98)+N(Krankheitstage!CT98))*N($C98))))</f>
        <v/>
      </c>
      <c r="CB98" s="76">
        <f>IF($B98="",0,IF(Einstellungen!$C$10="Ja",MAX(IF(Einstellungen!$C$11="7 Tage",MAX(0,(MIN(DATE(2029,10,0),IF(Mitarbeiter!$D98="",DATE(2029,10,0),Mitarbeiter!$D98),TODAY()))-(MAX(DATE(2029,9,1),Mitarbeiter!$C98))+1),MAX(0,NETWORKDAYS(MAX(DATE(2029,9,1),Mitarbeiter!$C98),MIN(DATE(2029,10,0),IF(Mitarbeiter!$D98="",DATE(2029,10,0),Mitarbeiter!$D98),TODAY()),Einstellungen!$F$13:$F$67)))*N(Mitarbeiter!$E98)/IF(Einstellungen!$C$11="7 Tage",7,5),N('Ist-Stunden'!AX98)),MAX(IF(Einstellungen!$C$11="7 Tage",MAX(0,(MIN(DATE(2029,10,0),IF(Mitarbeiter!$D98="",DATE(2029,10,0),Mitarbeiter!$D98),TODAY()))-(MAX(DATE(2029,9,1),Mitarbeiter!$C98))+1),MAX(0,NETWORKDAYS(MAX(DATE(2029,9,1),Mitarbeiter!$C98),MIN(DATE(2029,10,0),IF(Mitarbeiter!$D98="",DATE(2029,10,0),Mitarbeiter!$D98),TODAY()),Einstellungen!$F$13:$F$67)))*N(Mitarbeiter!$E98)/IF(Einstellungen!$C$11="7 Tage",7,5),N('Ist-Stunden'!AX98)+(N(Krankheitstage!CI98)+N(Krankheitstage!CU98))*N($C98))))</f>
        <v/>
      </c>
      <c r="CC98" s="76">
        <f>IF($B98="",0,IF(Einstellungen!$C$10="Ja",MAX(IF(Einstellungen!$C$11="7 Tage",MAX(0,(MIN(DATE(2029,11,0),IF(Mitarbeiter!$D98="",DATE(2029,11,0),Mitarbeiter!$D98),TODAY()))-(MAX(DATE(2029,10,1),Mitarbeiter!$C98))+1),MAX(0,NETWORKDAYS(MAX(DATE(2029,10,1),Mitarbeiter!$C98),MIN(DATE(2029,11,0),IF(Mitarbeiter!$D98="",DATE(2029,11,0),Mitarbeiter!$D98),TODAY()),Einstellungen!$F$13:$F$67)))*N(Mitarbeiter!$E98)/IF(Einstellungen!$C$11="7 Tage",7,5),N('Ist-Stunden'!AY98)),MAX(IF(Einstellungen!$C$11="7 Tage",MAX(0,(MIN(DATE(2029,11,0),IF(Mitarbeiter!$D98="",DATE(2029,11,0),Mitarbeiter!$D98),TODAY()))-(MAX(DATE(2029,10,1),Mitarbeiter!$C98))+1),MAX(0,NETWORKDAYS(MAX(DATE(2029,10,1),Mitarbeiter!$C98),MIN(DATE(2029,11,0),IF(Mitarbeiter!$D98="",DATE(2029,11,0),Mitarbeiter!$D98),TODAY()),Einstellungen!$F$13:$F$67)))*N(Mitarbeiter!$E98)/IF(Einstellungen!$C$11="7 Tage",7,5),N('Ist-Stunden'!AY98)+(N(Krankheitstage!CJ98)+N(Krankheitstage!CV98))*N($C98))))</f>
        <v/>
      </c>
      <c r="CD98" s="76">
        <f>IF($B98="",0,IF(Einstellungen!$C$10="Ja",MAX(IF(Einstellungen!$C$11="7 Tage",MAX(0,(MIN(DATE(2029,12,0),IF(Mitarbeiter!$D98="",DATE(2029,12,0),Mitarbeiter!$D98),TODAY()))-(MAX(DATE(2029,11,1),Mitarbeiter!$C98))+1),MAX(0,NETWORKDAYS(MAX(DATE(2029,11,1),Mitarbeiter!$C98),MIN(DATE(2029,12,0),IF(Mitarbeiter!$D98="",DATE(2029,12,0),Mitarbeiter!$D98),TODAY()),Einstellungen!$F$13:$F$67)))*N(Mitarbeiter!$E98)/IF(Einstellungen!$C$11="7 Tage",7,5),N('Ist-Stunden'!AZ98)),MAX(IF(Einstellungen!$C$11="7 Tage",MAX(0,(MIN(DATE(2029,12,0),IF(Mitarbeiter!$D98="",DATE(2029,12,0),Mitarbeiter!$D98),TODAY()))-(MAX(DATE(2029,11,1),Mitarbeiter!$C98))+1),MAX(0,NETWORKDAYS(MAX(DATE(2029,11,1),Mitarbeiter!$C98),MIN(DATE(2029,12,0),IF(Mitarbeiter!$D98="",DATE(2029,12,0),Mitarbeiter!$D98),TODAY()),Einstellungen!$F$13:$F$67)))*N(Mitarbeiter!$E98)/IF(Einstellungen!$C$11="7 Tage",7,5),N('Ist-Stunden'!AZ98)+(N(Krankheitstage!CK98)+N(Krankheitstage!CW98))*N($C98))))</f>
        <v/>
      </c>
      <c r="CE98" s="76">
        <f>IF($B98="",0,IF(Einstellungen!$C$10="Ja",MAX(IF(Einstellungen!$C$11="7 Tage",MAX(0,(MIN(DATE(2029,13,0),IF(Mitarbeiter!$D98="",DATE(2029,13,0),Mitarbeiter!$D98),TODAY()))-(MAX(DATE(2029,12,1),Mitarbeiter!$C98))+1),MAX(0,NETWORKDAYS(MAX(DATE(2029,12,1),Mitarbeiter!$C98),MIN(DATE(2029,13,0),IF(Mitarbeiter!$D98="",DATE(2029,13,0),Mitarbeiter!$D98),TODAY()),Einstellungen!$F$13:$F$67)))*N(Mitarbeiter!$E98)/IF(Einstellungen!$C$11="7 Tage",7,5),N('Ist-Stunden'!BA98)),MAX(IF(Einstellungen!$C$11="7 Tage",MAX(0,(MIN(DATE(2029,13,0),IF(Mitarbeiter!$D98="",DATE(2029,13,0),Mitarbeiter!$D98),TODAY()))-(MAX(DATE(2029,12,1),Mitarbeiter!$C98))+1),MAX(0,NETWORKDAYS(MAX(DATE(2029,12,1),Mitarbeiter!$C98),MIN(DATE(2029,13,0),IF(Mitarbeiter!$D98="",DATE(2029,13,0),Mitarbeiter!$D98),TODAY()),Einstellungen!$F$13:$F$67)))*N(Mitarbeiter!$E98)/IF(Einstellungen!$C$11="7 Tage",7,5),N('Ist-Stunden'!BA98)+(N(Krankheitstage!CL98)+N(Krankheitstage!CX98))*N($C98))))</f>
        <v/>
      </c>
      <c r="CF98" s="76">
        <f>IF($B98="",0,IF(Einstellungen!$C$10="Ja",MAX(IF(Einstellungen!$C$11="7 Tage",MAX(0,(MIN(DATE(2030,2,0),IF(Mitarbeiter!$D98="",DATE(2030,2,0),Mitarbeiter!$D98),TODAY()))-(MAX(DATE(2030,1,1),Mitarbeiter!$C98))+1),MAX(0,NETWORKDAYS(MAX(DATE(2030,1,1),Mitarbeiter!$C98),MIN(DATE(2030,2,0),IF(Mitarbeiter!$D98="",DATE(2030,2,0),Mitarbeiter!$D98),TODAY()),Einstellungen!$F$13:$F$67)))*N(Mitarbeiter!$E98)/IF(Einstellungen!$C$11="7 Tage",7,5),N('Ist-Stunden'!BB98)),MAX(IF(Einstellungen!$C$11="7 Tage",MAX(0,(MIN(DATE(2030,2,0),IF(Mitarbeiter!$D98="",DATE(2030,2,0),Mitarbeiter!$D98),TODAY()))-(MAX(DATE(2030,1,1),Mitarbeiter!$C98))+1),MAX(0,NETWORKDAYS(MAX(DATE(2030,1,1),Mitarbeiter!$C98),MIN(DATE(2030,2,0),IF(Mitarbeiter!$D98="",DATE(2030,2,0),Mitarbeiter!$D98),TODAY()),Einstellungen!$F$13:$F$67)))*N(Mitarbeiter!$E98)/IF(Einstellungen!$C$11="7 Tage",7,5),N('Ist-Stunden'!BB98)+(N(Krankheitstage!CY98)+N(Krankheitstage!DK98))*N($C98))))</f>
        <v/>
      </c>
      <c r="CG98" s="76">
        <f>IF($B98="",0,IF(Einstellungen!$C$10="Ja",MAX(IF(Einstellungen!$C$11="7 Tage",MAX(0,(MIN(DATE(2030,3,0),IF(Mitarbeiter!$D98="",DATE(2030,3,0),Mitarbeiter!$D98),TODAY()))-(MAX(DATE(2030,2,1),Mitarbeiter!$C98))+1),MAX(0,NETWORKDAYS(MAX(DATE(2030,2,1),Mitarbeiter!$C98),MIN(DATE(2030,3,0),IF(Mitarbeiter!$D98="",DATE(2030,3,0),Mitarbeiter!$D98),TODAY()),Einstellungen!$F$13:$F$67)))*N(Mitarbeiter!$E98)/IF(Einstellungen!$C$11="7 Tage",7,5),N('Ist-Stunden'!BC98)),MAX(IF(Einstellungen!$C$11="7 Tage",MAX(0,(MIN(DATE(2030,3,0),IF(Mitarbeiter!$D98="",DATE(2030,3,0),Mitarbeiter!$D98),TODAY()))-(MAX(DATE(2030,2,1),Mitarbeiter!$C98))+1),MAX(0,NETWORKDAYS(MAX(DATE(2030,2,1),Mitarbeiter!$C98),MIN(DATE(2030,3,0),IF(Mitarbeiter!$D98="",DATE(2030,3,0),Mitarbeiter!$D98),TODAY()),Einstellungen!$F$13:$F$67)))*N(Mitarbeiter!$E98)/IF(Einstellungen!$C$11="7 Tage",7,5),N('Ist-Stunden'!BC98)+(N(Krankheitstage!CZ98)+N(Krankheitstage!DL98))*N($C98))))</f>
        <v/>
      </c>
      <c r="CH98" s="76">
        <f>IF($B98="",0,IF(Einstellungen!$C$10="Ja",MAX(IF(Einstellungen!$C$11="7 Tage",MAX(0,(MIN(DATE(2030,4,0),IF(Mitarbeiter!$D98="",DATE(2030,4,0),Mitarbeiter!$D98),TODAY()))-(MAX(DATE(2030,3,1),Mitarbeiter!$C98))+1),MAX(0,NETWORKDAYS(MAX(DATE(2030,3,1),Mitarbeiter!$C98),MIN(DATE(2030,4,0),IF(Mitarbeiter!$D98="",DATE(2030,4,0),Mitarbeiter!$D98),TODAY()),Einstellungen!$F$13:$F$67)))*N(Mitarbeiter!$E98)/IF(Einstellungen!$C$11="7 Tage",7,5),N('Ist-Stunden'!BD98)),MAX(IF(Einstellungen!$C$11="7 Tage",MAX(0,(MIN(DATE(2030,4,0),IF(Mitarbeiter!$D98="",DATE(2030,4,0),Mitarbeiter!$D98),TODAY()))-(MAX(DATE(2030,3,1),Mitarbeiter!$C98))+1),MAX(0,NETWORKDAYS(MAX(DATE(2030,3,1),Mitarbeiter!$C98),MIN(DATE(2030,4,0),IF(Mitarbeiter!$D98="",DATE(2030,4,0),Mitarbeiter!$D98),TODAY()),Einstellungen!$F$13:$F$67)))*N(Mitarbeiter!$E98)/IF(Einstellungen!$C$11="7 Tage",7,5),N('Ist-Stunden'!BD98)+(N(Krankheitstage!DA98)+N(Krankheitstage!DM98))*N($C98))))</f>
        <v/>
      </c>
      <c r="CI98" s="76">
        <f>IF($B98="",0,IF(Einstellungen!$C$10="Ja",MAX(IF(Einstellungen!$C$11="7 Tage",MAX(0,(MIN(DATE(2030,5,0),IF(Mitarbeiter!$D98="",DATE(2030,5,0),Mitarbeiter!$D98),TODAY()))-(MAX(DATE(2030,4,1),Mitarbeiter!$C98))+1),MAX(0,NETWORKDAYS(MAX(DATE(2030,4,1),Mitarbeiter!$C98),MIN(DATE(2030,5,0),IF(Mitarbeiter!$D98="",DATE(2030,5,0),Mitarbeiter!$D98),TODAY()),Einstellungen!$F$13:$F$67)))*N(Mitarbeiter!$E98)/IF(Einstellungen!$C$11="7 Tage",7,5),N('Ist-Stunden'!BE98)),MAX(IF(Einstellungen!$C$11="7 Tage",MAX(0,(MIN(DATE(2030,5,0),IF(Mitarbeiter!$D98="",DATE(2030,5,0),Mitarbeiter!$D98),TODAY()))-(MAX(DATE(2030,4,1),Mitarbeiter!$C98))+1),MAX(0,NETWORKDAYS(MAX(DATE(2030,4,1),Mitarbeiter!$C98),MIN(DATE(2030,5,0),IF(Mitarbeiter!$D98="",DATE(2030,5,0),Mitarbeiter!$D98),TODAY()),Einstellungen!$F$13:$F$67)))*N(Mitarbeiter!$E98)/IF(Einstellungen!$C$11="7 Tage",7,5),N('Ist-Stunden'!BE98)+(N(Krankheitstage!DB98)+N(Krankheitstage!DN98))*N($C98))))</f>
        <v/>
      </c>
      <c r="CJ98" s="76">
        <f>IF($B98="",0,IF(Einstellungen!$C$10="Ja",MAX(IF(Einstellungen!$C$11="7 Tage",MAX(0,(MIN(DATE(2030,6,0),IF(Mitarbeiter!$D98="",DATE(2030,6,0),Mitarbeiter!$D98),TODAY()))-(MAX(DATE(2030,5,1),Mitarbeiter!$C98))+1),MAX(0,NETWORKDAYS(MAX(DATE(2030,5,1),Mitarbeiter!$C98),MIN(DATE(2030,6,0),IF(Mitarbeiter!$D98="",DATE(2030,6,0),Mitarbeiter!$D98),TODAY()),Einstellungen!$F$13:$F$67)))*N(Mitarbeiter!$E98)/IF(Einstellungen!$C$11="7 Tage",7,5),N('Ist-Stunden'!BF98)),MAX(IF(Einstellungen!$C$11="7 Tage",MAX(0,(MIN(DATE(2030,6,0),IF(Mitarbeiter!$D98="",DATE(2030,6,0),Mitarbeiter!$D98),TODAY()))-(MAX(DATE(2030,5,1),Mitarbeiter!$C98))+1),MAX(0,NETWORKDAYS(MAX(DATE(2030,5,1),Mitarbeiter!$C98),MIN(DATE(2030,6,0),IF(Mitarbeiter!$D98="",DATE(2030,6,0),Mitarbeiter!$D98),TODAY()),Einstellungen!$F$13:$F$67)))*N(Mitarbeiter!$E98)/IF(Einstellungen!$C$11="7 Tage",7,5),N('Ist-Stunden'!BF98)+(N(Krankheitstage!DC98)+N(Krankheitstage!DO98))*N($C98))))</f>
        <v/>
      </c>
      <c r="CK98" s="76">
        <f>IF($B98="",0,IF(Einstellungen!$C$10="Ja",MAX(IF(Einstellungen!$C$11="7 Tage",MAX(0,(MIN(DATE(2030,7,0),IF(Mitarbeiter!$D98="",DATE(2030,7,0),Mitarbeiter!$D98),TODAY()))-(MAX(DATE(2030,6,1),Mitarbeiter!$C98))+1),MAX(0,NETWORKDAYS(MAX(DATE(2030,6,1),Mitarbeiter!$C98),MIN(DATE(2030,7,0),IF(Mitarbeiter!$D98="",DATE(2030,7,0),Mitarbeiter!$D98),TODAY()),Einstellungen!$F$13:$F$67)))*N(Mitarbeiter!$E98)/IF(Einstellungen!$C$11="7 Tage",7,5),N('Ist-Stunden'!BG98)),MAX(IF(Einstellungen!$C$11="7 Tage",MAX(0,(MIN(DATE(2030,7,0),IF(Mitarbeiter!$D98="",DATE(2030,7,0),Mitarbeiter!$D98),TODAY()))-(MAX(DATE(2030,6,1),Mitarbeiter!$C98))+1),MAX(0,NETWORKDAYS(MAX(DATE(2030,6,1),Mitarbeiter!$C98),MIN(DATE(2030,7,0),IF(Mitarbeiter!$D98="",DATE(2030,7,0),Mitarbeiter!$D98),TODAY()),Einstellungen!$F$13:$F$67)))*N(Mitarbeiter!$E98)/IF(Einstellungen!$C$11="7 Tage",7,5),N('Ist-Stunden'!BG98)+(N(Krankheitstage!DD98)+N(Krankheitstage!DP98))*N($C98))))</f>
        <v/>
      </c>
      <c r="CL98" s="76">
        <f>IF($B98="",0,IF(Einstellungen!$C$10="Ja",MAX(IF(Einstellungen!$C$11="7 Tage",MAX(0,(MIN(DATE(2030,8,0),IF(Mitarbeiter!$D98="",DATE(2030,8,0),Mitarbeiter!$D98),TODAY()))-(MAX(DATE(2030,7,1),Mitarbeiter!$C98))+1),MAX(0,NETWORKDAYS(MAX(DATE(2030,7,1),Mitarbeiter!$C98),MIN(DATE(2030,8,0),IF(Mitarbeiter!$D98="",DATE(2030,8,0),Mitarbeiter!$D98),TODAY()),Einstellungen!$F$13:$F$67)))*N(Mitarbeiter!$E98)/IF(Einstellungen!$C$11="7 Tage",7,5),N('Ist-Stunden'!BH98)),MAX(IF(Einstellungen!$C$11="7 Tage",MAX(0,(MIN(DATE(2030,8,0),IF(Mitarbeiter!$D98="",DATE(2030,8,0),Mitarbeiter!$D98),TODAY()))-(MAX(DATE(2030,7,1),Mitarbeiter!$C98))+1),MAX(0,NETWORKDAYS(MAX(DATE(2030,7,1),Mitarbeiter!$C98),MIN(DATE(2030,8,0),IF(Mitarbeiter!$D98="",DATE(2030,8,0),Mitarbeiter!$D98),TODAY()),Einstellungen!$F$13:$F$67)))*N(Mitarbeiter!$E98)/IF(Einstellungen!$C$11="7 Tage",7,5),N('Ist-Stunden'!BH98)+(N(Krankheitstage!DE98)+N(Krankheitstage!DQ98))*N($C98))))</f>
        <v/>
      </c>
      <c r="CM98" s="76">
        <f>IF($B98="",0,IF(Einstellungen!$C$10="Ja",MAX(IF(Einstellungen!$C$11="7 Tage",MAX(0,(MIN(DATE(2030,9,0),IF(Mitarbeiter!$D98="",DATE(2030,9,0),Mitarbeiter!$D98),TODAY()))-(MAX(DATE(2030,8,1),Mitarbeiter!$C98))+1),MAX(0,NETWORKDAYS(MAX(DATE(2030,8,1),Mitarbeiter!$C98),MIN(DATE(2030,9,0),IF(Mitarbeiter!$D98="",DATE(2030,9,0),Mitarbeiter!$D98),TODAY()),Einstellungen!$F$13:$F$67)))*N(Mitarbeiter!$E98)/IF(Einstellungen!$C$11="7 Tage",7,5),N('Ist-Stunden'!BI98)),MAX(IF(Einstellungen!$C$11="7 Tage",MAX(0,(MIN(DATE(2030,9,0),IF(Mitarbeiter!$D98="",DATE(2030,9,0),Mitarbeiter!$D98),TODAY()))-(MAX(DATE(2030,8,1),Mitarbeiter!$C98))+1),MAX(0,NETWORKDAYS(MAX(DATE(2030,8,1),Mitarbeiter!$C98),MIN(DATE(2030,9,0),IF(Mitarbeiter!$D98="",DATE(2030,9,0),Mitarbeiter!$D98),TODAY()),Einstellungen!$F$13:$F$67)))*N(Mitarbeiter!$E98)/IF(Einstellungen!$C$11="7 Tage",7,5),N('Ist-Stunden'!BI98)+(N(Krankheitstage!DF98)+N(Krankheitstage!DR98))*N($C98))))</f>
        <v/>
      </c>
      <c r="CN98" s="76">
        <f>IF($B98="",0,IF(Einstellungen!$C$10="Ja",MAX(IF(Einstellungen!$C$11="7 Tage",MAX(0,(MIN(DATE(2030,10,0),IF(Mitarbeiter!$D98="",DATE(2030,10,0),Mitarbeiter!$D98),TODAY()))-(MAX(DATE(2030,9,1),Mitarbeiter!$C98))+1),MAX(0,NETWORKDAYS(MAX(DATE(2030,9,1),Mitarbeiter!$C98),MIN(DATE(2030,10,0),IF(Mitarbeiter!$D98="",DATE(2030,10,0),Mitarbeiter!$D98),TODAY()),Einstellungen!$F$13:$F$67)))*N(Mitarbeiter!$E98)/IF(Einstellungen!$C$11="7 Tage",7,5),N('Ist-Stunden'!BJ98)),MAX(IF(Einstellungen!$C$11="7 Tage",MAX(0,(MIN(DATE(2030,10,0),IF(Mitarbeiter!$D98="",DATE(2030,10,0),Mitarbeiter!$D98),TODAY()))-(MAX(DATE(2030,9,1),Mitarbeiter!$C98))+1),MAX(0,NETWORKDAYS(MAX(DATE(2030,9,1),Mitarbeiter!$C98),MIN(DATE(2030,10,0),IF(Mitarbeiter!$D98="",DATE(2030,10,0),Mitarbeiter!$D98),TODAY()),Einstellungen!$F$13:$F$67)))*N(Mitarbeiter!$E98)/IF(Einstellungen!$C$11="7 Tage",7,5),N('Ist-Stunden'!BJ98)+(N(Krankheitstage!DG98)+N(Krankheitstage!DS98))*N($C98))))</f>
        <v/>
      </c>
      <c r="CO98" s="76">
        <f>IF($B98="",0,IF(Einstellungen!$C$10="Ja",MAX(IF(Einstellungen!$C$11="7 Tage",MAX(0,(MIN(DATE(2030,11,0),IF(Mitarbeiter!$D98="",DATE(2030,11,0),Mitarbeiter!$D98),TODAY()))-(MAX(DATE(2030,10,1),Mitarbeiter!$C98))+1),MAX(0,NETWORKDAYS(MAX(DATE(2030,10,1),Mitarbeiter!$C98),MIN(DATE(2030,11,0),IF(Mitarbeiter!$D98="",DATE(2030,11,0),Mitarbeiter!$D98),TODAY()),Einstellungen!$F$13:$F$67)))*N(Mitarbeiter!$E98)/IF(Einstellungen!$C$11="7 Tage",7,5),N('Ist-Stunden'!BK98)),MAX(IF(Einstellungen!$C$11="7 Tage",MAX(0,(MIN(DATE(2030,11,0),IF(Mitarbeiter!$D98="",DATE(2030,11,0),Mitarbeiter!$D98),TODAY()))-(MAX(DATE(2030,10,1),Mitarbeiter!$C98))+1),MAX(0,NETWORKDAYS(MAX(DATE(2030,10,1),Mitarbeiter!$C98),MIN(DATE(2030,11,0),IF(Mitarbeiter!$D98="",DATE(2030,11,0),Mitarbeiter!$D98),TODAY()),Einstellungen!$F$13:$F$67)))*N(Mitarbeiter!$E98)/IF(Einstellungen!$C$11="7 Tage",7,5),N('Ist-Stunden'!BK98)+(N(Krankheitstage!DH98)+N(Krankheitstage!DT98))*N($C98))))</f>
        <v/>
      </c>
      <c r="CP98" s="76">
        <f>IF($B98="",0,IF(Einstellungen!$C$10="Ja",MAX(IF(Einstellungen!$C$11="7 Tage",MAX(0,(MIN(DATE(2030,12,0),IF(Mitarbeiter!$D98="",DATE(2030,12,0),Mitarbeiter!$D98),TODAY()))-(MAX(DATE(2030,11,1),Mitarbeiter!$C98))+1),MAX(0,NETWORKDAYS(MAX(DATE(2030,11,1),Mitarbeiter!$C98),MIN(DATE(2030,12,0),IF(Mitarbeiter!$D98="",DATE(2030,12,0),Mitarbeiter!$D98),TODAY()),Einstellungen!$F$13:$F$67)))*N(Mitarbeiter!$E98)/IF(Einstellungen!$C$11="7 Tage",7,5),N('Ist-Stunden'!BL98)),MAX(IF(Einstellungen!$C$11="7 Tage",MAX(0,(MIN(DATE(2030,12,0),IF(Mitarbeiter!$D98="",DATE(2030,12,0),Mitarbeiter!$D98),TODAY()))-(MAX(DATE(2030,11,1),Mitarbeiter!$C98))+1),MAX(0,NETWORKDAYS(MAX(DATE(2030,11,1),Mitarbeiter!$C98),MIN(DATE(2030,12,0),IF(Mitarbeiter!$D98="",DATE(2030,12,0),Mitarbeiter!$D98),TODAY()),Einstellungen!$F$13:$F$67)))*N(Mitarbeiter!$E98)/IF(Einstellungen!$C$11="7 Tage",7,5),N('Ist-Stunden'!BL98)+(N(Krankheitstage!DI98)+N(Krankheitstage!DU98))*N($C98))))</f>
        <v/>
      </c>
      <c r="CQ98" s="76">
        <f>IF($B98="",0,IF(Einstellungen!$C$10="Ja",MAX(IF(Einstellungen!$C$11="7 Tage",MAX(0,(MIN(DATE(2030,13,0),IF(Mitarbeiter!$D98="",DATE(2030,13,0),Mitarbeiter!$D98),TODAY()))-(MAX(DATE(2030,12,1),Mitarbeiter!$C98))+1),MAX(0,NETWORKDAYS(MAX(DATE(2030,12,1),Mitarbeiter!$C98),MIN(DATE(2030,13,0),IF(Mitarbeiter!$D98="",DATE(2030,13,0),Mitarbeiter!$D98),TODAY()),Einstellungen!$F$13:$F$67)))*N(Mitarbeiter!$E98)/IF(Einstellungen!$C$11="7 Tage",7,5),N('Ist-Stunden'!BM98)),MAX(IF(Einstellungen!$C$11="7 Tage",MAX(0,(MIN(DATE(2030,13,0),IF(Mitarbeiter!$D98="",DATE(2030,13,0),Mitarbeiter!$D98),TODAY()))-(MAX(DATE(2030,12,1),Mitarbeiter!$C98))+1),MAX(0,NETWORKDAYS(MAX(DATE(2030,12,1),Mitarbeiter!$C98),MIN(DATE(2030,13,0),IF(Mitarbeiter!$D98="",DATE(2030,13,0),Mitarbeiter!$D98),TODAY()),Einstellungen!$F$13:$F$67)))*N(Mitarbeiter!$E98)/IF(Einstellungen!$C$11="7 Tage",7,5),N('Ist-Stunden'!BM98)+(N(Krankheitstage!DJ98)+N(Krankheitstage!DV98))*N($C98))))</f>
        <v/>
      </c>
    </row>
    <row r="99">
      <c r="A99" s="73">
        <f>IF(Mitarbeiter!B99="","",Mitarbeiter!A99)</f>
        <v/>
      </c>
      <c r="B99" s="6">
        <f>IF(Mitarbeiter!B99="","",Mitarbeiter!B99)</f>
        <v/>
      </c>
      <c r="C99" s="74">
        <f>IF(Mitarbeiter!B99="","",Mitarbeiter!F99)</f>
        <v/>
      </c>
      <c r="D99" s="75">
        <f>N(INDEX(Krankheitstage!$G99:$DV99,1,(Einstellungen!$C$3-2026)*24+1))</f>
        <v/>
      </c>
      <c r="E99" s="75">
        <f>N(INDEX(Krankheitstage!$G99:$DV99,1,(Einstellungen!$C$3-2026)*24+2))</f>
        <v/>
      </c>
      <c r="F99" s="75">
        <f>N(INDEX(Krankheitstage!$G99:$DV99,1,(Einstellungen!$C$3-2026)*24+3))</f>
        <v/>
      </c>
      <c r="G99" s="75">
        <f>N(INDEX(Krankheitstage!$G99:$DV99,1,(Einstellungen!$C$3-2026)*24+4))</f>
        <v/>
      </c>
      <c r="H99" s="75">
        <f>N(INDEX(Krankheitstage!$G99:$DV99,1,(Einstellungen!$C$3-2026)*24+5))</f>
        <v/>
      </c>
      <c r="I99" s="75">
        <f>N(INDEX(Krankheitstage!$G99:$DV99,1,(Einstellungen!$C$3-2026)*24+6))</f>
        <v/>
      </c>
      <c r="J99" s="75">
        <f>N(INDEX(Krankheitstage!$G99:$DV99,1,(Einstellungen!$C$3-2026)*24+7))</f>
        <v/>
      </c>
      <c r="K99" s="75">
        <f>N(INDEX(Krankheitstage!$G99:$DV99,1,(Einstellungen!$C$3-2026)*24+8))</f>
        <v/>
      </c>
      <c r="L99" s="75">
        <f>N(INDEX(Krankheitstage!$G99:$DV99,1,(Einstellungen!$C$3-2026)*24+9))</f>
        <v/>
      </c>
      <c r="M99" s="75">
        <f>N(INDEX(Krankheitstage!$G99:$DV99,1,(Einstellungen!$C$3-2026)*24+10))</f>
        <v/>
      </c>
      <c r="N99" s="75">
        <f>N(INDEX(Krankheitstage!$G99:$DV99,1,(Einstellungen!$C$3-2026)*24+11))</f>
        <v/>
      </c>
      <c r="O99" s="75">
        <f>N(INDEX(Krankheitstage!$G99:$DV99,1,(Einstellungen!$C$3-2026)*24+12))</f>
        <v/>
      </c>
      <c r="P99" s="75">
        <f>IF($B99="","",SUM(D99:O99))</f>
        <v/>
      </c>
      <c r="Q99" s="75">
        <f>N(INDEX(Krankheitstage!$G99:$DV99,1,(Einstellungen!$C$3-2026)*24+13))</f>
        <v/>
      </c>
      <c r="R99" s="75">
        <f>N(INDEX(Krankheitstage!$G99:$DV99,1,(Einstellungen!$C$3-2026)*24+14))</f>
        <v/>
      </c>
      <c r="S99" s="75">
        <f>N(INDEX(Krankheitstage!$G99:$DV99,1,(Einstellungen!$C$3-2026)*24+15))</f>
        <v/>
      </c>
      <c r="T99" s="75">
        <f>N(INDEX(Krankheitstage!$G99:$DV99,1,(Einstellungen!$C$3-2026)*24+16))</f>
        <v/>
      </c>
      <c r="U99" s="75">
        <f>N(INDEX(Krankheitstage!$G99:$DV99,1,(Einstellungen!$C$3-2026)*24+17))</f>
        <v/>
      </c>
      <c r="V99" s="75">
        <f>N(INDEX(Krankheitstage!$G99:$DV99,1,(Einstellungen!$C$3-2026)*24+18))</f>
        <v/>
      </c>
      <c r="W99" s="75">
        <f>N(INDEX(Krankheitstage!$G99:$DV99,1,(Einstellungen!$C$3-2026)*24+19))</f>
        <v/>
      </c>
      <c r="X99" s="75">
        <f>N(INDEX(Krankheitstage!$G99:$DV99,1,(Einstellungen!$C$3-2026)*24+20))</f>
        <v/>
      </c>
      <c r="Y99" s="75">
        <f>N(INDEX(Krankheitstage!$G99:$DV99,1,(Einstellungen!$C$3-2026)*24+21))</f>
        <v/>
      </c>
      <c r="Z99" s="75">
        <f>N(INDEX(Krankheitstage!$G99:$DV99,1,(Einstellungen!$C$3-2026)*24+22))</f>
        <v/>
      </c>
      <c r="AA99" s="75">
        <f>N(INDEX(Krankheitstage!$G99:$DV99,1,(Einstellungen!$C$3-2026)*24+23))</f>
        <v/>
      </c>
      <c r="AB99" s="75">
        <f>N(INDEX(Krankheitstage!$G99:$DV99,1,(Einstellungen!$C$3-2026)*24+24))</f>
        <v/>
      </c>
      <c r="AC99" s="75">
        <f>IF($B99="","",SUM(Q99:AB99))</f>
        <v/>
      </c>
      <c r="AD99" s="75">
        <f>IF($B99="","",SUM(P99,AC99))</f>
        <v/>
      </c>
      <c r="AE99" s="76">
        <f>IF($B99="","",AD99*N(C99))</f>
        <v/>
      </c>
      <c r="AF99" s="75">
        <f>IF($B99="","",Krankheitstage!E99)</f>
        <v/>
      </c>
      <c r="AG99" s="76">
        <f>IF($B99="","",AF99*N(C99))</f>
        <v/>
      </c>
      <c r="AH99" s="76">
        <f>IF($B99="","",INDEX($AJ99:$CQ99,1,(Einstellungen!$C$3-2026)*12+1)+INDEX($AJ99:$CQ99,1,(Einstellungen!$C$3-2026)*12+2)+INDEX($AJ99:$CQ99,1,(Einstellungen!$C$3-2026)*12+3)+INDEX($AJ99:$CQ99,1,(Einstellungen!$C$3-2026)*12+4)+INDEX($AJ99:$CQ99,1,(Einstellungen!$C$3-2026)*12+5)+INDEX($AJ99:$CQ99,1,(Einstellungen!$C$3-2026)*12+6)+INDEX($AJ99:$CQ99,1,(Einstellungen!$C$3-2026)*12+7)+INDEX($AJ99:$CQ99,1,(Einstellungen!$C$3-2026)*12+8)+INDEX($AJ99:$CQ99,1,(Einstellungen!$C$3-2026)*12+9)+INDEX($AJ99:$CQ99,1,(Einstellungen!$C$3-2026)*12+10)+INDEX($AJ99:$CQ99,1,(Einstellungen!$C$3-2026)*12+11)+INDEX($AJ99:$CQ99,1,(Einstellungen!$C$3-2026)*12+12))</f>
        <v/>
      </c>
      <c r="AI99" s="76">
        <f>IF($B99="","",SUM($AJ99:$CQ99))</f>
        <v/>
      </c>
      <c r="AJ99" s="76">
        <f>IF($B99="",0,IF(Einstellungen!$C$10="Ja",MAX(IF(Einstellungen!$C$11="7 Tage",MAX(0,(MIN(DATE(2026,2,0),IF(Mitarbeiter!$D99="",DATE(2026,2,0),Mitarbeiter!$D99),TODAY()))-(MAX(DATE(2026,1,1),Mitarbeiter!$C99))+1),MAX(0,NETWORKDAYS(MAX(DATE(2026,1,1),Mitarbeiter!$C99),MIN(DATE(2026,2,0),IF(Mitarbeiter!$D99="",DATE(2026,2,0),Mitarbeiter!$D99),TODAY()),Einstellungen!$F$13:$F$67)))*N(Mitarbeiter!$E99)/IF(Einstellungen!$C$11="7 Tage",7,5),N('Ist-Stunden'!F99)),MAX(IF(Einstellungen!$C$11="7 Tage",MAX(0,(MIN(DATE(2026,2,0),IF(Mitarbeiter!$D99="",DATE(2026,2,0),Mitarbeiter!$D99),TODAY()))-(MAX(DATE(2026,1,1),Mitarbeiter!$C99))+1),MAX(0,NETWORKDAYS(MAX(DATE(2026,1,1),Mitarbeiter!$C99),MIN(DATE(2026,2,0),IF(Mitarbeiter!$D99="",DATE(2026,2,0),Mitarbeiter!$D99),TODAY()),Einstellungen!$F$13:$F$67)))*N(Mitarbeiter!$E99)/IF(Einstellungen!$C$11="7 Tage",7,5),N('Ist-Stunden'!F99)+(N(Krankheitstage!G99)+N(Krankheitstage!S99))*N($C99))))</f>
        <v/>
      </c>
      <c r="AK99" s="76">
        <f>IF($B99="",0,IF(Einstellungen!$C$10="Ja",MAX(IF(Einstellungen!$C$11="7 Tage",MAX(0,(MIN(DATE(2026,3,0),IF(Mitarbeiter!$D99="",DATE(2026,3,0),Mitarbeiter!$D99),TODAY()))-(MAX(DATE(2026,2,1),Mitarbeiter!$C99))+1),MAX(0,NETWORKDAYS(MAX(DATE(2026,2,1),Mitarbeiter!$C99),MIN(DATE(2026,3,0),IF(Mitarbeiter!$D99="",DATE(2026,3,0),Mitarbeiter!$D99),TODAY()),Einstellungen!$F$13:$F$67)))*N(Mitarbeiter!$E99)/IF(Einstellungen!$C$11="7 Tage",7,5),N('Ist-Stunden'!G99)),MAX(IF(Einstellungen!$C$11="7 Tage",MAX(0,(MIN(DATE(2026,3,0),IF(Mitarbeiter!$D99="",DATE(2026,3,0),Mitarbeiter!$D99),TODAY()))-(MAX(DATE(2026,2,1),Mitarbeiter!$C99))+1),MAX(0,NETWORKDAYS(MAX(DATE(2026,2,1),Mitarbeiter!$C99),MIN(DATE(2026,3,0),IF(Mitarbeiter!$D99="",DATE(2026,3,0),Mitarbeiter!$D99),TODAY()),Einstellungen!$F$13:$F$67)))*N(Mitarbeiter!$E99)/IF(Einstellungen!$C$11="7 Tage",7,5),N('Ist-Stunden'!G99)+(N(Krankheitstage!H99)+N(Krankheitstage!T99))*N($C99))))</f>
        <v/>
      </c>
      <c r="AL99" s="76">
        <f>IF($B99="",0,IF(Einstellungen!$C$10="Ja",MAX(IF(Einstellungen!$C$11="7 Tage",MAX(0,(MIN(DATE(2026,4,0),IF(Mitarbeiter!$D99="",DATE(2026,4,0),Mitarbeiter!$D99),TODAY()))-(MAX(DATE(2026,3,1),Mitarbeiter!$C99))+1),MAX(0,NETWORKDAYS(MAX(DATE(2026,3,1),Mitarbeiter!$C99),MIN(DATE(2026,4,0),IF(Mitarbeiter!$D99="",DATE(2026,4,0),Mitarbeiter!$D99),TODAY()),Einstellungen!$F$13:$F$67)))*N(Mitarbeiter!$E99)/IF(Einstellungen!$C$11="7 Tage",7,5),N('Ist-Stunden'!H99)),MAX(IF(Einstellungen!$C$11="7 Tage",MAX(0,(MIN(DATE(2026,4,0),IF(Mitarbeiter!$D99="",DATE(2026,4,0),Mitarbeiter!$D99),TODAY()))-(MAX(DATE(2026,3,1),Mitarbeiter!$C99))+1),MAX(0,NETWORKDAYS(MAX(DATE(2026,3,1),Mitarbeiter!$C99),MIN(DATE(2026,4,0),IF(Mitarbeiter!$D99="",DATE(2026,4,0),Mitarbeiter!$D99),TODAY()),Einstellungen!$F$13:$F$67)))*N(Mitarbeiter!$E99)/IF(Einstellungen!$C$11="7 Tage",7,5),N('Ist-Stunden'!H99)+(N(Krankheitstage!I99)+N(Krankheitstage!U99))*N($C99))))</f>
        <v/>
      </c>
      <c r="AM99" s="76">
        <f>IF($B99="",0,IF(Einstellungen!$C$10="Ja",MAX(IF(Einstellungen!$C$11="7 Tage",MAX(0,(MIN(DATE(2026,5,0),IF(Mitarbeiter!$D99="",DATE(2026,5,0),Mitarbeiter!$D99),TODAY()))-(MAX(DATE(2026,4,1),Mitarbeiter!$C99))+1),MAX(0,NETWORKDAYS(MAX(DATE(2026,4,1),Mitarbeiter!$C99),MIN(DATE(2026,5,0),IF(Mitarbeiter!$D99="",DATE(2026,5,0),Mitarbeiter!$D99),TODAY()),Einstellungen!$F$13:$F$67)))*N(Mitarbeiter!$E99)/IF(Einstellungen!$C$11="7 Tage",7,5),N('Ist-Stunden'!I99)),MAX(IF(Einstellungen!$C$11="7 Tage",MAX(0,(MIN(DATE(2026,5,0),IF(Mitarbeiter!$D99="",DATE(2026,5,0),Mitarbeiter!$D99),TODAY()))-(MAX(DATE(2026,4,1),Mitarbeiter!$C99))+1),MAX(0,NETWORKDAYS(MAX(DATE(2026,4,1),Mitarbeiter!$C99),MIN(DATE(2026,5,0),IF(Mitarbeiter!$D99="",DATE(2026,5,0),Mitarbeiter!$D99),TODAY()),Einstellungen!$F$13:$F$67)))*N(Mitarbeiter!$E99)/IF(Einstellungen!$C$11="7 Tage",7,5),N('Ist-Stunden'!I99)+(N(Krankheitstage!J99)+N(Krankheitstage!V99))*N($C99))))</f>
        <v/>
      </c>
      <c r="AN99" s="76">
        <f>IF($B99="",0,IF(Einstellungen!$C$10="Ja",MAX(IF(Einstellungen!$C$11="7 Tage",MAX(0,(MIN(DATE(2026,6,0),IF(Mitarbeiter!$D99="",DATE(2026,6,0),Mitarbeiter!$D99),TODAY()))-(MAX(DATE(2026,5,1),Mitarbeiter!$C99))+1),MAX(0,NETWORKDAYS(MAX(DATE(2026,5,1),Mitarbeiter!$C99),MIN(DATE(2026,6,0),IF(Mitarbeiter!$D99="",DATE(2026,6,0),Mitarbeiter!$D99),TODAY()),Einstellungen!$F$13:$F$67)))*N(Mitarbeiter!$E99)/IF(Einstellungen!$C$11="7 Tage",7,5),N('Ist-Stunden'!J99)),MAX(IF(Einstellungen!$C$11="7 Tage",MAX(0,(MIN(DATE(2026,6,0),IF(Mitarbeiter!$D99="",DATE(2026,6,0),Mitarbeiter!$D99),TODAY()))-(MAX(DATE(2026,5,1),Mitarbeiter!$C99))+1),MAX(0,NETWORKDAYS(MAX(DATE(2026,5,1),Mitarbeiter!$C99),MIN(DATE(2026,6,0),IF(Mitarbeiter!$D99="",DATE(2026,6,0),Mitarbeiter!$D99),TODAY()),Einstellungen!$F$13:$F$67)))*N(Mitarbeiter!$E99)/IF(Einstellungen!$C$11="7 Tage",7,5),N('Ist-Stunden'!J99)+(N(Krankheitstage!K99)+N(Krankheitstage!W99))*N($C99))))</f>
        <v/>
      </c>
      <c r="AO99" s="76">
        <f>IF($B99="",0,IF(Einstellungen!$C$10="Ja",MAX(IF(Einstellungen!$C$11="7 Tage",MAX(0,(MIN(DATE(2026,7,0),IF(Mitarbeiter!$D99="",DATE(2026,7,0),Mitarbeiter!$D99),TODAY()))-(MAX(DATE(2026,6,1),Mitarbeiter!$C99))+1),MAX(0,NETWORKDAYS(MAX(DATE(2026,6,1),Mitarbeiter!$C99),MIN(DATE(2026,7,0),IF(Mitarbeiter!$D99="",DATE(2026,7,0),Mitarbeiter!$D99),TODAY()),Einstellungen!$F$13:$F$67)))*N(Mitarbeiter!$E99)/IF(Einstellungen!$C$11="7 Tage",7,5),N('Ist-Stunden'!K99)),MAX(IF(Einstellungen!$C$11="7 Tage",MAX(0,(MIN(DATE(2026,7,0),IF(Mitarbeiter!$D99="",DATE(2026,7,0),Mitarbeiter!$D99),TODAY()))-(MAX(DATE(2026,6,1),Mitarbeiter!$C99))+1),MAX(0,NETWORKDAYS(MAX(DATE(2026,6,1),Mitarbeiter!$C99),MIN(DATE(2026,7,0),IF(Mitarbeiter!$D99="",DATE(2026,7,0),Mitarbeiter!$D99),TODAY()),Einstellungen!$F$13:$F$67)))*N(Mitarbeiter!$E99)/IF(Einstellungen!$C$11="7 Tage",7,5),N('Ist-Stunden'!K99)+(N(Krankheitstage!L99)+N(Krankheitstage!X99))*N($C99))))</f>
        <v/>
      </c>
      <c r="AP99" s="76">
        <f>IF($B99="",0,IF(Einstellungen!$C$10="Ja",MAX(IF(Einstellungen!$C$11="7 Tage",MAX(0,(MIN(DATE(2026,8,0),IF(Mitarbeiter!$D99="",DATE(2026,8,0),Mitarbeiter!$D99),TODAY()))-(MAX(DATE(2026,7,1),Mitarbeiter!$C99))+1),MAX(0,NETWORKDAYS(MAX(DATE(2026,7,1),Mitarbeiter!$C99),MIN(DATE(2026,8,0),IF(Mitarbeiter!$D99="",DATE(2026,8,0),Mitarbeiter!$D99),TODAY()),Einstellungen!$F$13:$F$67)))*N(Mitarbeiter!$E99)/IF(Einstellungen!$C$11="7 Tage",7,5),N('Ist-Stunden'!L99)),MAX(IF(Einstellungen!$C$11="7 Tage",MAX(0,(MIN(DATE(2026,8,0),IF(Mitarbeiter!$D99="",DATE(2026,8,0),Mitarbeiter!$D99),TODAY()))-(MAX(DATE(2026,7,1),Mitarbeiter!$C99))+1),MAX(0,NETWORKDAYS(MAX(DATE(2026,7,1),Mitarbeiter!$C99),MIN(DATE(2026,8,0),IF(Mitarbeiter!$D99="",DATE(2026,8,0),Mitarbeiter!$D99),TODAY()),Einstellungen!$F$13:$F$67)))*N(Mitarbeiter!$E99)/IF(Einstellungen!$C$11="7 Tage",7,5),N('Ist-Stunden'!L99)+(N(Krankheitstage!M99)+N(Krankheitstage!Y99))*N($C99))))</f>
        <v/>
      </c>
      <c r="AQ99" s="76">
        <f>IF($B99="",0,IF(Einstellungen!$C$10="Ja",MAX(IF(Einstellungen!$C$11="7 Tage",MAX(0,(MIN(DATE(2026,9,0),IF(Mitarbeiter!$D99="",DATE(2026,9,0),Mitarbeiter!$D99),TODAY()))-(MAX(DATE(2026,8,1),Mitarbeiter!$C99))+1),MAX(0,NETWORKDAYS(MAX(DATE(2026,8,1),Mitarbeiter!$C99),MIN(DATE(2026,9,0),IF(Mitarbeiter!$D99="",DATE(2026,9,0),Mitarbeiter!$D99),TODAY()),Einstellungen!$F$13:$F$67)))*N(Mitarbeiter!$E99)/IF(Einstellungen!$C$11="7 Tage",7,5),N('Ist-Stunden'!M99)),MAX(IF(Einstellungen!$C$11="7 Tage",MAX(0,(MIN(DATE(2026,9,0),IF(Mitarbeiter!$D99="",DATE(2026,9,0),Mitarbeiter!$D99),TODAY()))-(MAX(DATE(2026,8,1),Mitarbeiter!$C99))+1),MAX(0,NETWORKDAYS(MAX(DATE(2026,8,1),Mitarbeiter!$C99),MIN(DATE(2026,9,0),IF(Mitarbeiter!$D99="",DATE(2026,9,0),Mitarbeiter!$D99),TODAY()),Einstellungen!$F$13:$F$67)))*N(Mitarbeiter!$E99)/IF(Einstellungen!$C$11="7 Tage",7,5),N('Ist-Stunden'!M99)+(N(Krankheitstage!N99)+N(Krankheitstage!Z99))*N($C99))))</f>
        <v/>
      </c>
      <c r="AR99" s="76">
        <f>IF($B99="",0,IF(Einstellungen!$C$10="Ja",MAX(IF(Einstellungen!$C$11="7 Tage",MAX(0,(MIN(DATE(2026,10,0),IF(Mitarbeiter!$D99="",DATE(2026,10,0),Mitarbeiter!$D99),TODAY()))-(MAX(DATE(2026,9,1),Mitarbeiter!$C99))+1),MAX(0,NETWORKDAYS(MAX(DATE(2026,9,1),Mitarbeiter!$C99),MIN(DATE(2026,10,0),IF(Mitarbeiter!$D99="",DATE(2026,10,0),Mitarbeiter!$D99),TODAY()),Einstellungen!$F$13:$F$67)))*N(Mitarbeiter!$E99)/IF(Einstellungen!$C$11="7 Tage",7,5),N('Ist-Stunden'!N99)),MAX(IF(Einstellungen!$C$11="7 Tage",MAX(0,(MIN(DATE(2026,10,0),IF(Mitarbeiter!$D99="",DATE(2026,10,0),Mitarbeiter!$D99),TODAY()))-(MAX(DATE(2026,9,1),Mitarbeiter!$C99))+1),MAX(0,NETWORKDAYS(MAX(DATE(2026,9,1),Mitarbeiter!$C99),MIN(DATE(2026,10,0),IF(Mitarbeiter!$D99="",DATE(2026,10,0),Mitarbeiter!$D99),TODAY()),Einstellungen!$F$13:$F$67)))*N(Mitarbeiter!$E99)/IF(Einstellungen!$C$11="7 Tage",7,5),N('Ist-Stunden'!N99)+(N(Krankheitstage!O99)+N(Krankheitstage!AA99))*N($C99))))</f>
        <v/>
      </c>
      <c r="AS99" s="76">
        <f>IF($B99="",0,IF(Einstellungen!$C$10="Ja",MAX(IF(Einstellungen!$C$11="7 Tage",MAX(0,(MIN(DATE(2026,11,0),IF(Mitarbeiter!$D99="",DATE(2026,11,0),Mitarbeiter!$D99),TODAY()))-(MAX(DATE(2026,10,1),Mitarbeiter!$C99))+1),MAX(0,NETWORKDAYS(MAX(DATE(2026,10,1),Mitarbeiter!$C99),MIN(DATE(2026,11,0),IF(Mitarbeiter!$D99="",DATE(2026,11,0),Mitarbeiter!$D99),TODAY()),Einstellungen!$F$13:$F$67)))*N(Mitarbeiter!$E99)/IF(Einstellungen!$C$11="7 Tage",7,5),N('Ist-Stunden'!O99)),MAX(IF(Einstellungen!$C$11="7 Tage",MAX(0,(MIN(DATE(2026,11,0),IF(Mitarbeiter!$D99="",DATE(2026,11,0),Mitarbeiter!$D99),TODAY()))-(MAX(DATE(2026,10,1),Mitarbeiter!$C99))+1),MAX(0,NETWORKDAYS(MAX(DATE(2026,10,1),Mitarbeiter!$C99),MIN(DATE(2026,11,0),IF(Mitarbeiter!$D99="",DATE(2026,11,0),Mitarbeiter!$D99),TODAY()),Einstellungen!$F$13:$F$67)))*N(Mitarbeiter!$E99)/IF(Einstellungen!$C$11="7 Tage",7,5),N('Ist-Stunden'!O99)+(N(Krankheitstage!P99)+N(Krankheitstage!AB99))*N($C99))))</f>
        <v/>
      </c>
      <c r="AT99" s="76">
        <f>IF($B99="",0,IF(Einstellungen!$C$10="Ja",MAX(IF(Einstellungen!$C$11="7 Tage",MAX(0,(MIN(DATE(2026,12,0),IF(Mitarbeiter!$D99="",DATE(2026,12,0),Mitarbeiter!$D99),TODAY()))-(MAX(DATE(2026,11,1),Mitarbeiter!$C99))+1),MAX(0,NETWORKDAYS(MAX(DATE(2026,11,1),Mitarbeiter!$C99),MIN(DATE(2026,12,0),IF(Mitarbeiter!$D99="",DATE(2026,12,0),Mitarbeiter!$D99),TODAY()),Einstellungen!$F$13:$F$67)))*N(Mitarbeiter!$E99)/IF(Einstellungen!$C$11="7 Tage",7,5),N('Ist-Stunden'!P99)),MAX(IF(Einstellungen!$C$11="7 Tage",MAX(0,(MIN(DATE(2026,12,0),IF(Mitarbeiter!$D99="",DATE(2026,12,0),Mitarbeiter!$D99),TODAY()))-(MAX(DATE(2026,11,1),Mitarbeiter!$C99))+1),MAX(0,NETWORKDAYS(MAX(DATE(2026,11,1),Mitarbeiter!$C99),MIN(DATE(2026,12,0),IF(Mitarbeiter!$D99="",DATE(2026,12,0),Mitarbeiter!$D99),TODAY()),Einstellungen!$F$13:$F$67)))*N(Mitarbeiter!$E99)/IF(Einstellungen!$C$11="7 Tage",7,5),N('Ist-Stunden'!P99)+(N(Krankheitstage!Q99)+N(Krankheitstage!AC99))*N($C99))))</f>
        <v/>
      </c>
      <c r="AU99" s="76">
        <f>IF($B99="",0,IF(Einstellungen!$C$10="Ja",MAX(IF(Einstellungen!$C$11="7 Tage",MAX(0,(MIN(DATE(2026,13,0),IF(Mitarbeiter!$D99="",DATE(2026,13,0),Mitarbeiter!$D99),TODAY()))-(MAX(DATE(2026,12,1),Mitarbeiter!$C99))+1),MAX(0,NETWORKDAYS(MAX(DATE(2026,12,1),Mitarbeiter!$C99),MIN(DATE(2026,13,0),IF(Mitarbeiter!$D99="",DATE(2026,13,0),Mitarbeiter!$D99),TODAY()),Einstellungen!$F$13:$F$67)))*N(Mitarbeiter!$E99)/IF(Einstellungen!$C$11="7 Tage",7,5),N('Ist-Stunden'!Q99)),MAX(IF(Einstellungen!$C$11="7 Tage",MAX(0,(MIN(DATE(2026,13,0),IF(Mitarbeiter!$D99="",DATE(2026,13,0),Mitarbeiter!$D99),TODAY()))-(MAX(DATE(2026,12,1),Mitarbeiter!$C99))+1),MAX(0,NETWORKDAYS(MAX(DATE(2026,12,1),Mitarbeiter!$C99),MIN(DATE(2026,13,0),IF(Mitarbeiter!$D99="",DATE(2026,13,0),Mitarbeiter!$D99),TODAY()),Einstellungen!$F$13:$F$67)))*N(Mitarbeiter!$E99)/IF(Einstellungen!$C$11="7 Tage",7,5),N('Ist-Stunden'!Q99)+(N(Krankheitstage!R99)+N(Krankheitstage!AD99))*N($C99))))</f>
        <v/>
      </c>
      <c r="AV99" s="76">
        <f>IF($B99="",0,IF(Einstellungen!$C$10="Ja",MAX(IF(Einstellungen!$C$11="7 Tage",MAX(0,(MIN(DATE(2027,2,0),IF(Mitarbeiter!$D99="",DATE(2027,2,0),Mitarbeiter!$D99),TODAY()))-(MAX(DATE(2027,1,1),Mitarbeiter!$C99))+1),MAX(0,NETWORKDAYS(MAX(DATE(2027,1,1),Mitarbeiter!$C99),MIN(DATE(2027,2,0),IF(Mitarbeiter!$D99="",DATE(2027,2,0),Mitarbeiter!$D99),TODAY()),Einstellungen!$F$13:$F$67)))*N(Mitarbeiter!$E99)/IF(Einstellungen!$C$11="7 Tage",7,5),N('Ist-Stunden'!R99)),MAX(IF(Einstellungen!$C$11="7 Tage",MAX(0,(MIN(DATE(2027,2,0),IF(Mitarbeiter!$D99="",DATE(2027,2,0),Mitarbeiter!$D99),TODAY()))-(MAX(DATE(2027,1,1),Mitarbeiter!$C99))+1),MAX(0,NETWORKDAYS(MAX(DATE(2027,1,1),Mitarbeiter!$C99),MIN(DATE(2027,2,0),IF(Mitarbeiter!$D99="",DATE(2027,2,0),Mitarbeiter!$D99),TODAY()),Einstellungen!$F$13:$F$67)))*N(Mitarbeiter!$E99)/IF(Einstellungen!$C$11="7 Tage",7,5),N('Ist-Stunden'!R99)+(N(Krankheitstage!AE99)+N(Krankheitstage!AQ99))*N($C99))))</f>
        <v/>
      </c>
      <c r="AW99" s="76">
        <f>IF($B99="",0,IF(Einstellungen!$C$10="Ja",MAX(IF(Einstellungen!$C$11="7 Tage",MAX(0,(MIN(DATE(2027,3,0),IF(Mitarbeiter!$D99="",DATE(2027,3,0),Mitarbeiter!$D99),TODAY()))-(MAX(DATE(2027,2,1),Mitarbeiter!$C99))+1),MAX(0,NETWORKDAYS(MAX(DATE(2027,2,1),Mitarbeiter!$C99),MIN(DATE(2027,3,0),IF(Mitarbeiter!$D99="",DATE(2027,3,0),Mitarbeiter!$D99),TODAY()),Einstellungen!$F$13:$F$67)))*N(Mitarbeiter!$E99)/IF(Einstellungen!$C$11="7 Tage",7,5),N('Ist-Stunden'!S99)),MAX(IF(Einstellungen!$C$11="7 Tage",MAX(0,(MIN(DATE(2027,3,0),IF(Mitarbeiter!$D99="",DATE(2027,3,0),Mitarbeiter!$D99),TODAY()))-(MAX(DATE(2027,2,1),Mitarbeiter!$C99))+1),MAX(0,NETWORKDAYS(MAX(DATE(2027,2,1),Mitarbeiter!$C99),MIN(DATE(2027,3,0),IF(Mitarbeiter!$D99="",DATE(2027,3,0),Mitarbeiter!$D99),TODAY()),Einstellungen!$F$13:$F$67)))*N(Mitarbeiter!$E99)/IF(Einstellungen!$C$11="7 Tage",7,5),N('Ist-Stunden'!S99)+(N(Krankheitstage!AF99)+N(Krankheitstage!AR99))*N($C99))))</f>
        <v/>
      </c>
      <c r="AX99" s="76">
        <f>IF($B99="",0,IF(Einstellungen!$C$10="Ja",MAX(IF(Einstellungen!$C$11="7 Tage",MAX(0,(MIN(DATE(2027,4,0),IF(Mitarbeiter!$D99="",DATE(2027,4,0),Mitarbeiter!$D99),TODAY()))-(MAX(DATE(2027,3,1),Mitarbeiter!$C99))+1),MAX(0,NETWORKDAYS(MAX(DATE(2027,3,1),Mitarbeiter!$C99),MIN(DATE(2027,4,0),IF(Mitarbeiter!$D99="",DATE(2027,4,0),Mitarbeiter!$D99),TODAY()),Einstellungen!$F$13:$F$67)))*N(Mitarbeiter!$E99)/IF(Einstellungen!$C$11="7 Tage",7,5),N('Ist-Stunden'!T99)),MAX(IF(Einstellungen!$C$11="7 Tage",MAX(0,(MIN(DATE(2027,4,0),IF(Mitarbeiter!$D99="",DATE(2027,4,0),Mitarbeiter!$D99),TODAY()))-(MAX(DATE(2027,3,1),Mitarbeiter!$C99))+1),MAX(0,NETWORKDAYS(MAX(DATE(2027,3,1),Mitarbeiter!$C99),MIN(DATE(2027,4,0),IF(Mitarbeiter!$D99="",DATE(2027,4,0),Mitarbeiter!$D99),TODAY()),Einstellungen!$F$13:$F$67)))*N(Mitarbeiter!$E99)/IF(Einstellungen!$C$11="7 Tage",7,5),N('Ist-Stunden'!T99)+(N(Krankheitstage!AG99)+N(Krankheitstage!AS99))*N($C99))))</f>
        <v/>
      </c>
      <c r="AY99" s="76">
        <f>IF($B99="",0,IF(Einstellungen!$C$10="Ja",MAX(IF(Einstellungen!$C$11="7 Tage",MAX(0,(MIN(DATE(2027,5,0),IF(Mitarbeiter!$D99="",DATE(2027,5,0),Mitarbeiter!$D99),TODAY()))-(MAX(DATE(2027,4,1),Mitarbeiter!$C99))+1),MAX(0,NETWORKDAYS(MAX(DATE(2027,4,1),Mitarbeiter!$C99),MIN(DATE(2027,5,0),IF(Mitarbeiter!$D99="",DATE(2027,5,0),Mitarbeiter!$D99),TODAY()),Einstellungen!$F$13:$F$67)))*N(Mitarbeiter!$E99)/IF(Einstellungen!$C$11="7 Tage",7,5),N('Ist-Stunden'!U99)),MAX(IF(Einstellungen!$C$11="7 Tage",MAX(0,(MIN(DATE(2027,5,0),IF(Mitarbeiter!$D99="",DATE(2027,5,0),Mitarbeiter!$D99),TODAY()))-(MAX(DATE(2027,4,1),Mitarbeiter!$C99))+1),MAX(0,NETWORKDAYS(MAX(DATE(2027,4,1),Mitarbeiter!$C99),MIN(DATE(2027,5,0),IF(Mitarbeiter!$D99="",DATE(2027,5,0),Mitarbeiter!$D99),TODAY()),Einstellungen!$F$13:$F$67)))*N(Mitarbeiter!$E99)/IF(Einstellungen!$C$11="7 Tage",7,5),N('Ist-Stunden'!U99)+(N(Krankheitstage!AH99)+N(Krankheitstage!AT99))*N($C99))))</f>
        <v/>
      </c>
      <c r="AZ99" s="76">
        <f>IF($B99="",0,IF(Einstellungen!$C$10="Ja",MAX(IF(Einstellungen!$C$11="7 Tage",MAX(0,(MIN(DATE(2027,6,0),IF(Mitarbeiter!$D99="",DATE(2027,6,0),Mitarbeiter!$D99),TODAY()))-(MAX(DATE(2027,5,1),Mitarbeiter!$C99))+1),MAX(0,NETWORKDAYS(MAX(DATE(2027,5,1),Mitarbeiter!$C99),MIN(DATE(2027,6,0),IF(Mitarbeiter!$D99="",DATE(2027,6,0),Mitarbeiter!$D99),TODAY()),Einstellungen!$F$13:$F$67)))*N(Mitarbeiter!$E99)/IF(Einstellungen!$C$11="7 Tage",7,5),N('Ist-Stunden'!V99)),MAX(IF(Einstellungen!$C$11="7 Tage",MAX(0,(MIN(DATE(2027,6,0),IF(Mitarbeiter!$D99="",DATE(2027,6,0),Mitarbeiter!$D99),TODAY()))-(MAX(DATE(2027,5,1),Mitarbeiter!$C99))+1),MAX(0,NETWORKDAYS(MAX(DATE(2027,5,1),Mitarbeiter!$C99),MIN(DATE(2027,6,0),IF(Mitarbeiter!$D99="",DATE(2027,6,0),Mitarbeiter!$D99),TODAY()),Einstellungen!$F$13:$F$67)))*N(Mitarbeiter!$E99)/IF(Einstellungen!$C$11="7 Tage",7,5),N('Ist-Stunden'!V99)+(N(Krankheitstage!AI99)+N(Krankheitstage!AU99))*N($C99))))</f>
        <v/>
      </c>
      <c r="BA99" s="76">
        <f>IF($B99="",0,IF(Einstellungen!$C$10="Ja",MAX(IF(Einstellungen!$C$11="7 Tage",MAX(0,(MIN(DATE(2027,7,0),IF(Mitarbeiter!$D99="",DATE(2027,7,0),Mitarbeiter!$D99),TODAY()))-(MAX(DATE(2027,6,1),Mitarbeiter!$C99))+1),MAX(0,NETWORKDAYS(MAX(DATE(2027,6,1),Mitarbeiter!$C99),MIN(DATE(2027,7,0),IF(Mitarbeiter!$D99="",DATE(2027,7,0),Mitarbeiter!$D99),TODAY()),Einstellungen!$F$13:$F$67)))*N(Mitarbeiter!$E99)/IF(Einstellungen!$C$11="7 Tage",7,5),N('Ist-Stunden'!W99)),MAX(IF(Einstellungen!$C$11="7 Tage",MAX(0,(MIN(DATE(2027,7,0),IF(Mitarbeiter!$D99="",DATE(2027,7,0),Mitarbeiter!$D99),TODAY()))-(MAX(DATE(2027,6,1),Mitarbeiter!$C99))+1),MAX(0,NETWORKDAYS(MAX(DATE(2027,6,1),Mitarbeiter!$C99),MIN(DATE(2027,7,0),IF(Mitarbeiter!$D99="",DATE(2027,7,0),Mitarbeiter!$D99),TODAY()),Einstellungen!$F$13:$F$67)))*N(Mitarbeiter!$E99)/IF(Einstellungen!$C$11="7 Tage",7,5),N('Ist-Stunden'!W99)+(N(Krankheitstage!AJ99)+N(Krankheitstage!AV99))*N($C99))))</f>
        <v/>
      </c>
      <c r="BB99" s="76">
        <f>IF($B99="",0,IF(Einstellungen!$C$10="Ja",MAX(IF(Einstellungen!$C$11="7 Tage",MAX(0,(MIN(DATE(2027,8,0),IF(Mitarbeiter!$D99="",DATE(2027,8,0),Mitarbeiter!$D99),TODAY()))-(MAX(DATE(2027,7,1),Mitarbeiter!$C99))+1),MAX(0,NETWORKDAYS(MAX(DATE(2027,7,1),Mitarbeiter!$C99),MIN(DATE(2027,8,0),IF(Mitarbeiter!$D99="",DATE(2027,8,0),Mitarbeiter!$D99),TODAY()),Einstellungen!$F$13:$F$67)))*N(Mitarbeiter!$E99)/IF(Einstellungen!$C$11="7 Tage",7,5),N('Ist-Stunden'!X99)),MAX(IF(Einstellungen!$C$11="7 Tage",MAX(0,(MIN(DATE(2027,8,0),IF(Mitarbeiter!$D99="",DATE(2027,8,0),Mitarbeiter!$D99),TODAY()))-(MAX(DATE(2027,7,1),Mitarbeiter!$C99))+1),MAX(0,NETWORKDAYS(MAX(DATE(2027,7,1),Mitarbeiter!$C99),MIN(DATE(2027,8,0),IF(Mitarbeiter!$D99="",DATE(2027,8,0),Mitarbeiter!$D99),TODAY()),Einstellungen!$F$13:$F$67)))*N(Mitarbeiter!$E99)/IF(Einstellungen!$C$11="7 Tage",7,5),N('Ist-Stunden'!X99)+(N(Krankheitstage!AK99)+N(Krankheitstage!AW99))*N($C99))))</f>
        <v/>
      </c>
      <c r="BC99" s="76">
        <f>IF($B99="",0,IF(Einstellungen!$C$10="Ja",MAX(IF(Einstellungen!$C$11="7 Tage",MAX(0,(MIN(DATE(2027,9,0),IF(Mitarbeiter!$D99="",DATE(2027,9,0),Mitarbeiter!$D99),TODAY()))-(MAX(DATE(2027,8,1),Mitarbeiter!$C99))+1),MAX(0,NETWORKDAYS(MAX(DATE(2027,8,1),Mitarbeiter!$C99),MIN(DATE(2027,9,0),IF(Mitarbeiter!$D99="",DATE(2027,9,0),Mitarbeiter!$D99),TODAY()),Einstellungen!$F$13:$F$67)))*N(Mitarbeiter!$E99)/IF(Einstellungen!$C$11="7 Tage",7,5),N('Ist-Stunden'!Y99)),MAX(IF(Einstellungen!$C$11="7 Tage",MAX(0,(MIN(DATE(2027,9,0),IF(Mitarbeiter!$D99="",DATE(2027,9,0),Mitarbeiter!$D99),TODAY()))-(MAX(DATE(2027,8,1),Mitarbeiter!$C99))+1),MAX(0,NETWORKDAYS(MAX(DATE(2027,8,1),Mitarbeiter!$C99),MIN(DATE(2027,9,0),IF(Mitarbeiter!$D99="",DATE(2027,9,0),Mitarbeiter!$D99),TODAY()),Einstellungen!$F$13:$F$67)))*N(Mitarbeiter!$E99)/IF(Einstellungen!$C$11="7 Tage",7,5),N('Ist-Stunden'!Y99)+(N(Krankheitstage!AL99)+N(Krankheitstage!AX99))*N($C99))))</f>
        <v/>
      </c>
      <c r="BD99" s="76">
        <f>IF($B99="",0,IF(Einstellungen!$C$10="Ja",MAX(IF(Einstellungen!$C$11="7 Tage",MAX(0,(MIN(DATE(2027,10,0),IF(Mitarbeiter!$D99="",DATE(2027,10,0),Mitarbeiter!$D99),TODAY()))-(MAX(DATE(2027,9,1),Mitarbeiter!$C99))+1),MAX(0,NETWORKDAYS(MAX(DATE(2027,9,1),Mitarbeiter!$C99),MIN(DATE(2027,10,0),IF(Mitarbeiter!$D99="",DATE(2027,10,0),Mitarbeiter!$D99),TODAY()),Einstellungen!$F$13:$F$67)))*N(Mitarbeiter!$E99)/IF(Einstellungen!$C$11="7 Tage",7,5),N('Ist-Stunden'!Z99)),MAX(IF(Einstellungen!$C$11="7 Tage",MAX(0,(MIN(DATE(2027,10,0),IF(Mitarbeiter!$D99="",DATE(2027,10,0),Mitarbeiter!$D99),TODAY()))-(MAX(DATE(2027,9,1),Mitarbeiter!$C99))+1),MAX(0,NETWORKDAYS(MAX(DATE(2027,9,1),Mitarbeiter!$C99),MIN(DATE(2027,10,0),IF(Mitarbeiter!$D99="",DATE(2027,10,0),Mitarbeiter!$D99),TODAY()),Einstellungen!$F$13:$F$67)))*N(Mitarbeiter!$E99)/IF(Einstellungen!$C$11="7 Tage",7,5),N('Ist-Stunden'!Z99)+(N(Krankheitstage!AM99)+N(Krankheitstage!AY99))*N($C99))))</f>
        <v/>
      </c>
      <c r="BE99" s="76">
        <f>IF($B99="",0,IF(Einstellungen!$C$10="Ja",MAX(IF(Einstellungen!$C$11="7 Tage",MAX(0,(MIN(DATE(2027,11,0),IF(Mitarbeiter!$D99="",DATE(2027,11,0),Mitarbeiter!$D99),TODAY()))-(MAX(DATE(2027,10,1),Mitarbeiter!$C99))+1),MAX(0,NETWORKDAYS(MAX(DATE(2027,10,1),Mitarbeiter!$C99),MIN(DATE(2027,11,0),IF(Mitarbeiter!$D99="",DATE(2027,11,0),Mitarbeiter!$D99),TODAY()),Einstellungen!$F$13:$F$67)))*N(Mitarbeiter!$E99)/IF(Einstellungen!$C$11="7 Tage",7,5),N('Ist-Stunden'!AA99)),MAX(IF(Einstellungen!$C$11="7 Tage",MAX(0,(MIN(DATE(2027,11,0),IF(Mitarbeiter!$D99="",DATE(2027,11,0),Mitarbeiter!$D99),TODAY()))-(MAX(DATE(2027,10,1),Mitarbeiter!$C99))+1),MAX(0,NETWORKDAYS(MAX(DATE(2027,10,1),Mitarbeiter!$C99),MIN(DATE(2027,11,0),IF(Mitarbeiter!$D99="",DATE(2027,11,0),Mitarbeiter!$D99),TODAY()),Einstellungen!$F$13:$F$67)))*N(Mitarbeiter!$E99)/IF(Einstellungen!$C$11="7 Tage",7,5),N('Ist-Stunden'!AA99)+(N(Krankheitstage!AN99)+N(Krankheitstage!AZ99))*N($C99))))</f>
        <v/>
      </c>
      <c r="BF99" s="76">
        <f>IF($B99="",0,IF(Einstellungen!$C$10="Ja",MAX(IF(Einstellungen!$C$11="7 Tage",MAX(0,(MIN(DATE(2027,12,0),IF(Mitarbeiter!$D99="",DATE(2027,12,0),Mitarbeiter!$D99),TODAY()))-(MAX(DATE(2027,11,1),Mitarbeiter!$C99))+1),MAX(0,NETWORKDAYS(MAX(DATE(2027,11,1),Mitarbeiter!$C99),MIN(DATE(2027,12,0),IF(Mitarbeiter!$D99="",DATE(2027,12,0),Mitarbeiter!$D99),TODAY()),Einstellungen!$F$13:$F$67)))*N(Mitarbeiter!$E99)/IF(Einstellungen!$C$11="7 Tage",7,5),N('Ist-Stunden'!AB99)),MAX(IF(Einstellungen!$C$11="7 Tage",MAX(0,(MIN(DATE(2027,12,0),IF(Mitarbeiter!$D99="",DATE(2027,12,0),Mitarbeiter!$D99),TODAY()))-(MAX(DATE(2027,11,1),Mitarbeiter!$C99))+1),MAX(0,NETWORKDAYS(MAX(DATE(2027,11,1),Mitarbeiter!$C99),MIN(DATE(2027,12,0),IF(Mitarbeiter!$D99="",DATE(2027,12,0),Mitarbeiter!$D99),TODAY()),Einstellungen!$F$13:$F$67)))*N(Mitarbeiter!$E99)/IF(Einstellungen!$C$11="7 Tage",7,5),N('Ist-Stunden'!AB99)+(N(Krankheitstage!AO99)+N(Krankheitstage!BA99))*N($C99))))</f>
        <v/>
      </c>
      <c r="BG99" s="76">
        <f>IF($B99="",0,IF(Einstellungen!$C$10="Ja",MAX(IF(Einstellungen!$C$11="7 Tage",MAX(0,(MIN(DATE(2027,13,0),IF(Mitarbeiter!$D99="",DATE(2027,13,0),Mitarbeiter!$D99),TODAY()))-(MAX(DATE(2027,12,1),Mitarbeiter!$C99))+1),MAX(0,NETWORKDAYS(MAX(DATE(2027,12,1),Mitarbeiter!$C99),MIN(DATE(2027,13,0),IF(Mitarbeiter!$D99="",DATE(2027,13,0),Mitarbeiter!$D99),TODAY()),Einstellungen!$F$13:$F$67)))*N(Mitarbeiter!$E99)/IF(Einstellungen!$C$11="7 Tage",7,5),N('Ist-Stunden'!AC99)),MAX(IF(Einstellungen!$C$11="7 Tage",MAX(0,(MIN(DATE(2027,13,0),IF(Mitarbeiter!$D99="",DATE(2027,13,0),Mitarbeiter!$D99),TODAY()))-(MAX(DATE(2027,12,1),Mitarbeiter!$C99))+1),MAX(0,NETWORKDAYS(MAX(DATE(2027,12,1),Mitarbeiter!$C99),MIN(DATE(2027,13,0),IF(Mitarbeiter!$D99="",DATE(2027,13,0),Mitarbeiter!$D99),TODAY()),Einstellungen!$F$13:$F$67)))*N(Mitarbeiter!$E99)/IF(Einstellungen!$C$11="7 Tage",7,5),N('Ist-Stunden'!AC99)+(N(Krankheitstage!AP99)+N(Krankheitstage!BB99))*N($C99))))</f>
        <v/>
      </c>
      <c r="BH99" s="76">
        <f>IF($B99="",0,IF(Einstellungen!$C$10="Ja",MAX(IF(Einstellungen!$C$11="7 Tage",MAX(0,(MIN(DATE(2028,2,0),IF(Mitarbeiter!$D99="",DATE(2028,2,0),Mitarbeiter!$D99),TODAY()))-(MAX(DATE(2028,1,1),Mitarbeiter!$C99))+1),MAX(0,NETWORKDAYS(MAX(DATE(2028,1,1),Mitarbeiter!$C99),MIN(DATE(2028,2,0),IF(Mitarbeiter!$D99="",DATE(2028,2,0),Mitarbeiter!$D99),TODAY()),Einstellungen!$F$13:$F$67)))*N(Mitarbeiter!$E99)/IF(Einstellungen!$C$11="7 Tage",7,5),N('Ist-Stunden'!AD99)),MAX(IF(Einstellungen!$C$11="7 Tage",MAX(0,(MIN(DATE(2028,2,0),IF(Mitarbeiter!$D99="",DATE(2028,2,0),Mitarbeiter!$D99),TODAY()))-(MAX(DATE(2028,1,1),Mitarbeiter!$C99))+1),MAX(0,NETWORKDAYS(MAX(DATE(2028,1,1),Mitarbeiter!$C99),MIN(DATE(2028,2,0),IF(Mitarbeiter!$D99="",DATE(2028,2,0),Mitarbeiter!$D99),TODAY()),Einstellungen!$F$13:$F$67)))*N(Mitarbeiter!$E99)/IF(Einstellungen!$C$11="7 Tage",7,5),N('Ist-Stunden'!AD99)+(N(Krankheitstage!BC99)+N(Krankheitstage!BO99))*N($C99))))</f>
        <v/>
      </c>
      <c r="BI99" s="76">
        <f>IF($B99="",0,IF(Einstellungen!$C$10="Ja",MAX(IF(Einstellungen!$C$11="7 Tage",MAX(0,(MIN(DATE(2028,3,0),IF(Mitarbeiter!$D99="",DATE(2028,3,0),Mitarbeiter!$D99),TODAY()))-(MAX(DATE(2028,2,1),Mitarbeiter!$C99))+1),MAX(0,NETWORKDAYS(MAX(DATE(2028,2,1),Mitarbeiter!$C99),MIN(DATE(2028,3,0),IF(Mitarbeiter!$D99="",DATE(2028,3,0),Mitarbeiter!$D99),TODAY()),Einstellungen!$F$13:$F$67)))*N(Mitarbeiter!$E99)/IF(Einstellungen!$C$11="7 Tage",7,5),N('Ist-Stunden'!AE99)),MAX(IF(Einstellungen!$C$11="7 Tage",MAX(0,(MIN(DATE(2028,3,0),IF(Mitarbeiter!$D99="",DATE(2028,3,0),Mitarbeiter!$D99),TODAY()))-(MAX(DATE(2028,2,1),Mitarbeiter!$C99))+1),MAX(0,NETWORKDAYS(MAX(DATE(2028,2,1),Mitarbeiter!$C99),MIN(DATE(2028,3,0),IF(Mitarbeiter!$D99="",DATE(2028,3,0),Mitarbeiter!$D99),TODAY()),Einstellungen!$F$13:$F$67)))*N(Mitarbeiter!$E99)/IF(Einstellungen!$C$11="7 Tage",7,5),N('Ist-Stunden'!AE99)+(N(Krankheitstage!BD99)+N(Krankheitstage!BP99))*N($C99))))</f>
        <v/>
      </c>
      <c r="BJ99" s="76">
        <f>IF($B99="",0,IF(Einstellungen!$C$10="Ja",MAX(IF(Einstellungen!$C$11="7 Tage",MAX(0,(MIN(DATE(2028,4,0),IF(Mitarbeiter!$D99="",DATE(2028,4,0),Mitarbeiter!$D99),TODAY()))-(MAX(DATE(2028,3,1),Mitarbeiter!$C99))+1),MAX(0,NETWORKDAYS(MAX(DATE(2028,3,1),Mitarbeiter!$C99),MIN(DATE(2028,4,0),IF(Mitarbeiter!$D99="",DATE(2028,4,0),Mitarbeiter!$D99),TODAY()),Einstellungen!$F$13:$F$67)))*N(Mitarbeiter!$E99)/IF(Einstellungen!$C$11="7 Tage",7,5),N('Ist-Stunden'!AF99)),MAX(IF(Einstellungen!$C$11="7 Tage",MAX(0,(MIN(DATE(2028,4,0),IF(Mitarbeiter!$D99="",DATE(2028,4,0),Mitarbeiter!$D99),TODAY()))-(MAX(DATE(2028,3,1),Mitarbeiter!$C99))+1),MAX(0,NETWORKDAYS(MAX(DATE(2028,3,1),Mitarbeiter!$C99),MIN(DATE(2028,4,0),IF(Mitarbeiter!$D99="",DATE(2028,4,0),Mitarbeiter!$D99),TODAY()),Einstellungen!$F$13:$F$67)))*N(Mitarbeiter!$E99)/IF(Einstellungen!$C$11="7 Tage",7,5),N('Ist-Stunden'!AF99)+(N(Krankheitstage!BE99)+N(Krankheitstage!BQ99))*N($C99))))</f>
        <v/>
      </c>
      <c r="BK99" s="76">
        <f>IF($B99="",0,IF(Einstellungen!$C$10="Ja",MAX(IF(Einstellungen!$C$11="7 Tage",MAX(0,(MIN(DATE(2028,5,0),IF(Mitarbeiter!$D99="",DATE(2028,5,0),Mitarbeiter!$D99),TODAY()))-(MAX(DATE(2028,4,1),Mitarbeiter!$C99))+1),MAX(0,NETWORKDAYS(MAX(DATE(2028,4,1),Mitarbeiter!$C99),MIN(DATE(2028,5,0),IF(Mitarbeiter!$D99="",DATE(2028,5,0),Mitarbeiter!$D99),TODAY()),Einstellungen!$F$13:$F$67)))*N(Mitarbeiter!$E99)/IF(Einstellungen!$C$11="7 Tage",7,5),N('Ist-Stunden'!AG99)),MAX(IF(Einstellungen!$C$11="7 Tage",MAX(0,(MIN(DATE(2028,5,0),IF(Mitarbeiter!$D99="",DATE(2028,5,0),Mitarbeiter!$D99),TODAY()))-(MAX(DATE(2028,4,1),Mitarbeiter!$C99))+1),MAX(0,NETWORKDAYS(MAX(DATE(2028,4,1),Mitarbeiter!$C99),MIN(DATE(2028,5,0),IF(Mitarbeiter!$D99="",DATE(2028,5,0),Mitarbeiter!$D99),TODAY()),Einstellungen!$F$13:$F$67)))*N(Mitarbeiter!$E99)/IF(Einstellungen!$C$11="7 Tage",7,5),N('Ist-Stunden'!AG99)+(N(Krankheitstage!BF99)+N(Krankheitstage!BR99))*N($C99))))</f>
        <v/>
      </c>
      <c r="BL99" s="76">
        <f>IF($B99="",0,IF(Einstellungen!$C$10="Ja",MAX(IF(Einstellungen!$C$11="7 Tage",MAX(0,(MIN(DATE(2028,6,0),IF(Mitarbeiter!$D99="",DATE(2028,6,0),Mitarbeiter!$D99),TODAY()))-(MAX(DATE(2028,5,1),Mitarbeiter!$C99))+1),MAX(0,NETWORKDAYS(MAX(DATE(2028,5,1),Mitarbeiter!$C99),MIN(DATE(2028,6,0),IF(Mitarbeiter!$D99="",DATE(2028,6,0),Mitarbeiter!$D99),TODAY()),Einstellungen!$F$13:$F$67)))*N(Mitarbeiter!$E99)/IF(Einstellungen!$C$11="7 Tage",7,5),N('Ist-Stunden'!AH99)),MAX(IF(Einstellungen!$C$11="7 Tage",MAX(0,(MIN(DATE(2028,6,0),IF(Mitarbeiter!$D99="",DATE(2028,6,0),Mitarbeiter!$D99),TODAY()))-(MAX(DATE(2028,5,1),Mitarbeiter!$C99))+1),MAX(0,NETWORKDAYS(MAX(DATE(2028,5,1),Mitarbeiter!$C99),MIN(DATE(2028,6,0),IF(Mitarbeiter!$D99="",DATE(2028,6,0),Mitarbeiter!$D99),TODAY()),Einstellungen!$F$13:$F$67)))*N(Mitarbeiter!$E99)/IF(Einstellungen!$C$11="7 Tage",7,5),N('Ist-Stunden'!AH99)+(N(Krankheitstage!BG99)+N(Krankheitstage!BS99))*N($C99))))</f>
        <v/>
      </c>
      <c r="BM99" s="76">
        <f>IF($B99="",0,IF(Einstellungen!$C$10="Ja",MAX(IF(Einstellungen!$C$11="7 Tage",MAX(0,(MIN(DATE(2028,7,0),IF(Mitarbeiter!$D99="",DATE(2028,7,0),Mitarbeiter!$D99),TODAY()))-(MAX(DATE(2028,6,1),Mitarbeiter!$C99))+1),MAX(0,NETWORKDAYS(MAX(DATE(2028,6,1),Mitarbeiter!$C99),MIN(DATE(2028,7,0),IF(Mitarbeiter!$D99="",DATE(2028,7,0),Mitarbeiter!$D99),TODAY()),Einstellungen!$F$13:$F$67)))*N(Mitarbeiter!$E99)/IF(Einstellungen!$C$11="7 Tage",7,5),N('Ist-Stunden'!AI99)),MAX(IF(Einstellungen!$C$11="7 Tage",MAX(0,(MIN(DATE(2028,7,0),IF(Mitarbeiter!$D99="",DATE(2028,7,0),Mitarbeiter!$D99),TODAY()))-(MAX(DATE(2028,6,1),Mitarbeiter!$C99))+1),MAX(0,NETWORKDAYS(MAX(DATE(2028,6,1),Mitarbeiter!$C99),MIN(DATE(2028,7,0),IF(Mitarbeiter!$D99="",DATE(2028,7,0),Mitarbeiter!$D99),TODAY()),Einstellungen!$F$13:$F$67)))*N(Mitarbeiter!$E99)/IF(Einstellungen!$C$11="7 Tage",7,5),N('Ist-Stunden'!AI99)+(N(Krankheitstage!BH99)+N(Krankheitstage!BT99))*N($C99))))</f>
        <v/>
      </c>
      <c r="BN99" s="76">
        <f>IF($B99="",0,IF(Einstellungen!$C$10="Ja",MAX(IF(Einstellungen!$C$11="7 Tage",MAX(0,(MIN(DATE(2028,8,0),IF(Mitarbeiter!$D99="",DATE(2028,8,0),Mitarbeiter!$D99),TODAY()))-(MAX(DATE(2028,7,1),Mitarbeiter!$C99))+1),MAX(0,NETWORKDAYS(MAX(DATE(2028,7,1),Mitarbeiter!$C99),MIN(DATE(2028,8,0),IF(Mitarbeiter!$D99="",DATE(2028,8,0),Mitarbeiter!$D99),TODAY()),Einstellungen!$F$13:$F$67)))*N(Mitarbeiter!$E99)/IF(Einstellungen!$C$11="7 Tage",7,5),N('Ist-Stunden'!AJ99)),MAX(IF(Einstellungen!$C$11="7 Tage",MAX(0,(MIN(DATE(2028,8,0),IF(Mitarbeiter!$D99="",DATE(2028,8,0),Mitarbeiter!$D99),TODAY()))-(MAX(DATE(2028,7,1),Mitarbeiter!$C99))+1),MAX(0,NETWORKDAYS(MAX(DATE(2028,7,1),Mitarbeiter!$C99),MIN(DATE(2028,8,0),IF(Mitarbeiter!$D99="",DATE(2028,8,0),Mitarbeiter!$D99),TODAY()),Einstellungen!$F$13:$F$67)))*N(Mitarbeiter!$E99)/IF(Einstellungen!$C$11="7 Tage",7,5),N('Ist-Stunden'!AJ99)+(N(Krankheitstage!BI99)+N(Krankheitstage!BU99))*N($C99))))</f>
        <v/>
      </c>
      <c r="BO99" s="76">
        <f>IF($B99="",0,IF(Einstellungen!$C$10="Ja",MAX(IF(Einstellungen!$C$11="7 Tage",MAX(0,(MIN(DATE(2028,9,0),IF(Mitarbeiter!$D99="",DATE(2028,9,0),Mitarbeiter!$D99),TODAY()))-(MAX(DATE(2028,8,1),Mitarbeiter!$C99))+1),MAX(0,NETWORKDAYS(MAX(DATE(2028,8,1),Mitarbeiter!$C99),MIN(DATE(2028,9,0),IF(Mitarbeiter!$D99="",DATE(2028,9,0),Mitarbeiter!$D99),TODAY()),Einstellungen!$F$13:$F$67)))*N(Mitarbeiter!$E99)/IF(Einstellungen!$C$11="7 Tage",7,5),N('Ist-Stunden'!AK99)),MAX(IF(Einstellungen!$C$11="7 Tage",MAX(0,(MIN(DATE(2028,9,0),IF(Mitarbeiter!$D99="",DATE(2028,9,0),Mitarbeiter!$D99),TODAY()))-(MAX(DATE(2028,8,1),Mitarbeiter!$C99))+1),MAX(0,NETWORKDAYS(MAX(DATE(2028,8,1),Mitarbeiter!$C99),MIN(DATE(2028,9,0),IF(Mitarbeiter!$D99="",DATE(2028,9,0),Mitarbeiter!$D99),TODAY()),Einstellungen!$F$13:$F$67)))*N(Mitarbeiter!$E99)/IF(Einstellungen!$C$11="7 Tage",7,5),N('Ist-Stunden'!AK99)+(N(Krankheitstage!BJ99)+N(Krankheitstage!BV99))*N($C99))))</f>
        <v/>
      </c>
      <c r="BP99" s="76">
        <f>IF($B99="",0,IF(Einstellungen!$C$10="Ja",MAX(IF(Einstellungen!$C$11="7 Tage",MAX(0,(MIN(DATE(2028,10,0),IF(Mitarbeiter!$D99="",DATE(2028,10,0),Mitarbeiter!$D99),TODAY()))-(MAX(DATE(2028,9,1),Mitarbeiter!$C99))+1),MAX(0,NETWORKDAYS(MAX(DATE(2028,9,1),Mitarbeiter!$C99),MIN(DATE(2028,10,0),IF(Mitarbeiter!$D99="",DATE(2028,10,0),Mitarbeiter!$D99),TODAY()),Einstellungen!$F$13:$F$67)))*N(Mitarbeiter!$E99)/IF(Einstellungen!$C$11="7 Tage",7,5),N('Ist-Stunden'!AL99)),MAX(IF(Einstellungen!$C$11="7 Tage",MAX(0,(MIN(DATE(2028,10,0),IF(Mitarbeiter!$D99="",DATE(2028,10,0),Mitarbeiter!$D99),TODAY()))-(MAX(DATE(2028,9,1),Mitarbeiter!$C99))+1),MAX(0,NETWORKDAYS(MAX(DATE(2028,9,1),Mitarbeiter!$C99),MIN(DATE(2028,10,0),IF(Mitarbeiter!$D99="",DATE(2028,10,0),Mitarbeiter!$D99),TODAY()),Einstellungen!$F$13:$F$67)))*N(Mitarbeiter!$E99)/IF(Einstellungen!$C$11="7 Tage",7,5),N('Ist-Stunden'!AL99)+(N(Krankheitstage!BK99)+N(Krankheitstage!BW99))*N($C99))))</f>
        <v/>
      </c>
      <c r="BQ99" s="76">
        <f>IF($B99="",0,IF(Einstellungen!$C$10="Ja",MAX(IF(Einstellungen!$C$11="7 Tage",MAX(0,(MIN(DATE(2028,11,0),IF(Mitarbeiter!$D99="",DATE(2028,11,0),Mitarbeiter!$D99),TODAY()))-(MAX(DATE(2028,10,1),Mitarbeiter!$C99))+1),MAX(0,NETWORKDAYS(MAX(DATE(2028,10,1),Mitarbeiter!$C99),MIN(DATE(2028,11,0),IF(Mitarbeiter!$D99="",DATE(2028,11,0),Mitarbeiter!$D99),TODAY()),Einstellungen!$F$13:$F$67)))*N(Mitarbeiter!$E99)/IF(Einstellungen!$C$11="7 Tage",7,5),N('Ist-Stunden'!AM99)),MAX(IF(Einstellungen!$C$11="7 Tage",MAX(0,(MIN(DATE(2028,11,0),IF(Mitarbeiter!$D99="",DATE(2028,11,0),Mitarbeiter!$D99),TODAY()))-(MAX(DATE(2028,10,1),Mitarbeiter!$C99))+1),MAX(0,NETWORKDAYS(MAX(DATE(2028,10,1),Mitarbeiter!$C99),MIN(DATE(2028,11,0),IF(Mitarbeiter!$D99="",DATE(2028,11,0),Mitarbeiter!$D99),TODAY()),Einstellungen!$F$13:$F$67)))*N(Mitarbeiter!$E99)/IF(Einstellungen!$C$11="7 Tage",7,5),N('Ist-Stunden'!AM99)+(N(Krankheitstage!BL99)+N(Krankheitstage!BX99))*N($C99))))</f>
        <v/>
      </c>
      <c r="BR99" s="76">
        <f>IF($B99="",0,IF(Einstellungen!$C$10="Ja",MAX(IF(Einstellungen!$C$11="7 Tage",MAX(0,(MIN(DATE(2028,12,0),IF(Mitarbeiter!$D99="",DATE(2028,12,0),Mitarbeiter!$D99),TODAY()))-(MAX(DATE(2028,11,1),Mitarbeiter!$C99))+1),MAX(0,NETWORKDAYS(MAX(DATE(2028,11,1),Mitarbeiter!$C99),MIN(DATE(2028,12,0),IF(Mitarbeiter!$D99="",DATE(2028,12,0),Mitarbeiter!$D99),TODAY()),Einstellungen!$F$13:$F$67)))*N(Mitarbeiter!$E99)/IF(Einstellungen!$C$11="7 Tage",7,5),N('Ist-Stunden'!AN99)),MAX(IF(Einstellungen!$C$11="7 Tage",MAX(0,(MIN(DATE(2028,12,0),IF(Mitarbeiter!$D99="",DATE(2028,12,0),Mitarbeiter!$D99),TODAY()))-(MAX(DATE(2028,11,1),Mitarbeiter!$C99))+1),MAX(0,NETWORKDAYS(MAX(DATE(2028,11,1),Mitarbeiter!$C99),MIN(DATE(2028,12,0),IF(Mitarbeiter!$D99="",DATE(2028,12,0),Mitarbeiter!$D99),TODAY()),Einstellungen!$F$13:$F$67)))*N(Mitarbeiter!$E99)/IF(Einstellungen!$C$11="7 Tage",7,5),N('Ist-Stunden'!AN99)+(N(Krankheitstage!BM99)+N(Krankheitstage!BY99))*N($C99))))</f>
        <v/>
      </c>
      <c r="BS99" s="76">
        <f>IF($B99="",0,IF(Einstellungen!$C$10="Ja",MAX(IF(Einstellungen!$C$11="7 Tage",MAX(0,(MIN(DATE(2028,13,0),IF(Mitarbeiter!$D99="",DATE(2028,13,0),Mitarbeiter!$D99),TODAY()))-(MAX(DATE(2028,12,1),Mitarbeiter!$C99))+1),MAX(0,NETWORKDAYS(MAX(DATE(2028,12,1),Mitarbeiter!$C99),MIN(DATE(2028,13,0),IF(Mitarbeiter!$D99="",DATE(2028,13,0),Mitarbeiter!$D99),TODAY()),Einstellungen!$F$13:$F$67)))*N(Mitarbeiter!$E99)/IF(Einstellungen!$C$11="7 Tage",7,5),N('Ist-Stunden'!AO99)),MAX(IF(Einstellungen!$C$11="7 Tage",MAX(0,(MIN(DATE(2028,13,0),IF(Mitarbeiter!$D99="",DATE(2028,13,0),Mitarbeiter!$D99),TODAY()))-(MAX(DATE(2028,12,1),Mitarbeiter!$C99))+1),MAX(0,NETWORKDAYS(MAX(DATE(2028,12,1),Mitarbeiter!$C99),MIN(DATE(2028,13,0),IF(Mitarbeiter!$D99="",DATE(2028,13,0),Mitarbeiter!$D99),TODAY()),Einstellungen!$F$13:$F$67)))*N(Mitarbeiter!$E99)/IF(Einstellungen!$C$11="7 Tage",7,5),N('Ist-Stunden'!AO99)+(N(Krankheitstage!BN99)+N(Krankheitstage!BZ99))*N($C99))))</f>
        <v/>
      </c>
      <c r="BT99" s="76">
        <f>IF($B99="",0,IF(Einstellungen!$C$10="Ja",MAX(IF(Einstellungen!$C$11="7 Tage",MAX(0,(MIN(DATE(2029,2,0),IF(Mitarbeiter!$D99="",DATE(2029,2,0),Mitarbeiter!$D99),TODAY()))-(MAX(DATE(2029,1,1),Mitarbeiter!$C99))+1),MAX(0,NETWORKDAYS(MAX(DATE(2029,1,1),Mitarbeiter!$C99),MIN(DATE(2029,2,0),IF(Mitarbeiter!$D99="",DATE(2029,2,0),Mitarbeiter!$D99),TODAY()),Einstellungen!$F$13:$F$67)))*N(Mitarbeiter!$E99)/IF(Einstellungen!$C$11="7 Tage",7,5),N('Ist-Stunden'!AP99)),MAX(IF(Einstellungen!$C$11="7 Tage",MAX(0,(MIN(DATE(2029,2,0),IF(Mitarbeiter!$D99="",DATE(2029,2,0),Mitarbeiter!$D99),TODAY()))-(MAX(DATE(2029,1,1),Mitarbeiter!$C99))+1),MAX(0,NETWORKDAYS(MAX(DATE(2029,1,1),Mitarbeiter!$C99),MIN(DATE(2029,2,0),IF(Mitarbeiter!$D99="",DATE(2029,2,0),Mitarbeiter!$D99),TODAY()),Einstellungen!$F$13:$F$67)))*N(Mitarbeiter!$E99)/IF(Einstellungen!$C$11="7 Tage",7,5),N('Ist-Stunden'!AP99)+(N(Krankheitstage!CA99)+N(Krankheitstage!CM99))*N($C99))))</f>
        <v/>
      </c>
      <c r="BU99" s="76">
        <f>IF($B99="",0,IF(Einstellungen!$C$10="Ja",MAX(IF(Einstellungen!$C$11="7 Tage",MAX(0,(MIN(DATE(2029,3,0),IF(Mitarbeiter!$D99="",DATE(2029,3,0),Mitarbeiter!$D99),TODAY()))-(MAX(DATE(2029,2,1),Mitarbeiter!$C99))+1),MAX(0,NETWORKDAYS(MAX(DATE(2029,2,1),Mitarbeiter!$C99),MIN(DATE(2029,3,0),IF(Mitarbeiter!$D99="",DATE(2029,3,0),Mitarbeiter!$D99),TODAY()),Einstellungen!$F$13:$F$67)))*N(Mitarbeiter!$E99)/IF(Einstellungen!$C$11="7 Tage",7,5),N('Ist-Stunden'!AQ99)),MAX(IF(Einstellungen!$C$11="7 Tage",MAX(0,(MIN(DATE(2029,3,0),IF(Mitarbeiter!$D99="",DATE(2029,3,0),Mitarbeiter!$D99),TODAY()))-(MAX(DATE(2029,2,1),Mitarbeiter!$C99))+1),MAX(0,NETWORKDAYS(MAX(DATE(2029,2,1),Mitarbeiter!$C99),MIN(DATE(2029,3,0),IF(Mitarbeiter!$D99="",DATE(2029,3,0),Mitarbeiter!$D99),TODAY()),Einstellungen!$F$13:$F$67)))*N(Mitarbeiter!$E99)/IF(Einstellungen!$C$11="7 Tage",7,5),N('Ist-Stunden'!AQ99)+(N(Krankheitstage!CB99)+N(Krankheitstage!CN99))*N($C99))))</f>
        <v/>
      </c>
      <c r="BV99" s="76">
        <f>IF($B99="",0,IF(Einstellungen!$C$10="Ja",MAX(IF(Einstellungen!$C$11="7 Tage",MAX(0,(MIN(DATE(2029,4,0),IF(Mitarbeiter!$D99="",DATE(2029,4,0),Mitarbeiter!$D99),TODAY()))-(MAX(DATE(2029,3,1),Mitarbeiter!$C99))+1),MAX(0,NETWORKDAYS(MAX(DATE(2029,3,1),Mitarbeiter!$C99),MIN(DATE(2029,4,0),IF(Mitarbeiter!$D99="",DATE(2029,4,0),Mitarbeiter!$D99),TODAY()),Einstellungen!$F$13:$F$67)))*N(Mitarbeiter!$E99)/IF(Einstellungen!$C$11="7 Tage",7,5),N('Ist-Stunden'!AR99)),MAX(IF(Einstellungen!$C$11="7 Tage",MAX(0,(MIN(DATE(2029,4,0),IF(Mitarbeiter!$D99="",DATE(2029,4,0),Mitarbeiter!$D99),TODAY()))-(MAX(DATE(2029,3,1),Mitarbeiter!$C99))+1),MAX(0,NETWORKDAYS(MAX(DATE(2029,3,1),Mitarbeiter!$C99),MIN(DATE(2029,4,0),IF(Mitarbeiter!$D99="",DATE(2029,4,0),Mitarbeiter!$D99),TODAY()),Einstellungen!$F$13:$F$67)))*N(Mitarbeiter!$E99)/IF(Einstellungen!$C$11="7 Tage",7,5),N('Ist-Stunden'!AR99)+(N(Krankheitstage!CC99)+N(Krankheitstage!CO99))*N($C99))))</f>
        <v/>
      </c>
      <c r="BW99" s="76">
        <f>IF($B99="",0,IF(Einstellungen!$C$10="Ja",MAX(IF(Einstellungen!$C$11="7 Tage",MAX(0,(MIN(DATE(2029,5,0),IF(Mitarbeiter!$D99="",DATE(2029,5,0),Mitarbeiter!$D99),TODAY()))-(MAX(DATE(2029,4,1),Mitarbeiter!$C99))+1),MAX(0,NETWORKDAYS(MAX(DATE(2029,4,1),Mitarbeiter!$C99),MIN(DATE(2029,5,0),IF(Mitarbeiter!$D99="",DATE(2029,5,0),Mitarbeiter!$D99),TODAY()),Einstellungen!$F$13:$F$67)))*N(Mitarbeiter!$E99)/IF(Einstellungen!$C$11="7 Tage",7,5),N('Ist-Stunden'!AS99)),MAX(IF(Einstellungen!$C$11="7 Tage",MAX(0,(MIN(DATE(2029,5,0),IF(Mitarbeiter!$D99="",DATE(2029,5,0),Mitarbeiter!$D99),TODAY()))-(MAX(DATE(2029,4,1),Mitarbeiter!$C99))+1),MAX(0,NETWORKDAYS(MAX(DATE(2029,4,1),Mitarbeiter!$C99),MIN(DATE(2029,5,0),IF(Mitarbeiter!$D99="",DATE(2029,5,0),Mitarbeiter!$D99),TODAY()),Einstellungen!$F$13:$F$67)))*N(Mitarbeiter!$E99)/IF(Einstellungen!$C$11="7 Tage",7,5),N('Ist-Stunden'!AS99)+(N(Krankheitstage!CD99)+N(Krankheitstage!CP99))*N($C99))))</f>
        <v/>
      </c>
      <c r="BX99" s="76">
        <f>IF($B99="",0,IF(Einstellungen!$C$10="Ja",MAX(IF(Einstellungen!$C$11="7 Tage",MAX(0,(MIN(DATE(2029,6,0),IF(Mitarbeiter!$D99="",DATE(2029,6,0),Mitarbeiter!$D99),TODAY()))-(MAX(DATE(2029,5,1),Mitarbeiter!$C99))+1),MAX(0,NETWORKDAYS(MAX(DATE(2029,5,1),Mitarbeiter!$C99),MIN(DATE(2029,6,0),IF(Mitarbeiter!$D99="",DATE(2029,6,0),Mitarbeiter!$D99),TODAY()),Einstellungen!$F$13:$F$67)))*N(Mitarbeiter!$E99)/IF(Einstellungen!$C$11="7 Tage",7,5),N('Ist-Stunden'!AT99)),MAX(IF(Einstellungen!$C$11="7 Tage",MAX(0,(MIN(DATE(2029,6,0),IF(Mitarbeiter!$D99="",DATE(2029,6,0),Mitarbeiter!$D99),TODAY()))-(MAX(DATE(2029,5,1),Mitarbeiter!$C99))+1),MAX(0,NETWORKDAYS(MAX(DATE(2029,5,1),Mitarbeiter!$C99),MIN(DATE(2029,6,0),IF(Mitarbeiter!$D99="",DATE(2029,6,0),Mitarbeiter!$D99),TODAY()),Einstellungen!$F$13:$F$67)))*N(Mitarbeiter!$E99)/IF(Einstellungen!$C$11="7 Tage",7,5),N('Ist-Stunden'!AT99)+(N(Krankheitstage!CE99)+N(Krankheitstage!CQ99))*N($C99))))</f>
        <v/>
      </c>
      <c r="BY99" s="76">
        <f>IF($B99="",0,IF(Einstellungen!$C$10="Ja",MAX(IF(Einstellungen!$C$11="7 Tage",MAX(0,(MIN(DATE(2029,7,0),IF(Mitarbeiter!$D99="",DATE(2029,7,0),Mitarbeiter!$D99),TODAY()))-(MAX(DATE(2029,6,1),Mitarbeiter!$C99))+1),MAX(0,NETWORKDAYS(MAX(DATE(2029,6,1),Mitarbeiter!$C99),MIN(DATE(2029,7,0),IF(Mitarbeiter!$D99="",DATE(2029,7,0),Mitarbeiter!$D99),TODAY()),Einstellungen!$F$13:$F$67)))*N(Mitarbeiter!$E99)/IF(Einstellungen!$C$11="7 Tage",7,5),N('Ist-Stunden'!AU99)),MAX(IF(Einstellungen!$C$11="7 Tage",MAX(0,(MIN(DATE(2029,7,0),IF(Mitarbeiter!$D99="",DATE(2029,7,0),Mitarbeiter!$D99),TODAY()))-(MAX(DATE(2029,6,1),Mitarbeiter!$C99))+1),MAX(0,NETWORKDAYS(MAX(DATE(2029,6,1),Mitarbeiter!$C99),MIN(DATE(2029,7,0),IF(Mitarbeiter!$D99="",DATE(2029,7,0),Mitarbeiter!$D99),TODAY()),Einstellungen!$F$13:$F$67)))*N(Mitarbeiter!$E99)/IF(Einstellungen!$C$11="7 Tage",7,5),N('Ist-Stunden'!AU99)+(N(Krankheitstage!CF99)+N(Krankheitstage!CR99))*N($C99))))</f>
        <v/>
      </c>
      <c r="BZ99" s="76">
        <f>IF($B99="",0,IF(Einstellungen!$C$10="Ja",MAX(IF(Einstellungen!$C$11="7 Tage",MAX(0,(MIN(DATE(2029,8,0),IF(Mitarbeiter!$D99="",DATE(2029,8,0),Mitarbeiter!$D99),TODAY()))-(MAX(DATE(2029,7,1),Mitarbeiter!$C99))+1),MAX(0,NETWORKDAYS(MAX(DATE(2029,7,1),Mitarbeiter!$C99),MIN(DATE(2029,8,0),IF(Mitarbeiter!$D99="",DATE(2029,8,0),Mitarbeiter!$D99),TODAY()),Einstellungen!$F$13:$F$67)))*N(Mitarbeiter!$E99)/IF(Einstellungen!$C$11="7 Tage",7,5),N('Ist-Stunden'!AV99)),MAX(IF(Einstellungen!$C$11="7 Tage",MAX(0,(MIN(DATE(2029,8,0),IF(Mitarbeiter!$D99="",DATE(2029,8,0),Mitarbeiter!$D99),TODAY()))-(MAX(DATE(2029,7,1),Mitarbeiter!$C99))+1),MAX(0,NETWORKDAYS(MAX(DATE(2029,7,1),Mitarbeiter!$C99),MIN(DATE(2029,8,0),IF(Mitarbeiter!$D99="",DATE(2029,8,0),Mitarbeiter!$D99),TODAY()),Einstellungen!$F$13:$F$67)))*N(Mitarbeiter!$E99)/IF(Einstellungen!$C$11="7 Tage",7,5),N('Ist-Stunden'!AV99)+(N(Krankheitstage!CG99)+N(Krankheitstage!CS99))*N($C99))))</f>
        <v/>
      </c>
      <c r="CA99" s="76">
        <f>IF($B99="",0,IF(Einstellungen!$C$10="Ja",MAX(IF(Einstellungen!$C$11="7 Tage",MAX(0,(MIN(DATE(2029,9,0),IF(Mitarbeiter!$D99="",DATE(2029,9,0),Mitarbeiter!$D99),TODAY()))-(MAX(DATE(2029,8,1),Mitarbeiter!$C99))+1),MAX(0,NETWORKDAYS(MAX(DATE(2029,8,1),Mitarbeiter!$C99),MIN(DATE(2029,9,0),IF(Mitarbeiter!$D99="",DATE(2029,9,0),Mitarbeiter!$D99),TODAY()),Einstellungen!$F$13:$F$67)))*N(Mitarbeiter!$E99)/IF(Einstellungen!$C$11="7 Tage",7,5),N('Ist-Stunden'!AW99)),MAX(IF(Einstellungen!$C$11="7 Tage",MAX(0,(MIN(DATE(2029,9,0),IF(Mitarbeiter!$D99="",DATE(2029,9,0),Mitarbeiter!$D99),TODAY()))-(MAX(DATE(2029,8,1),Mitarbeiter!$C99))+1),MAX(0,NETWORKDAYS(MAX(DATE(2029,8,1),Mitarbeiter!$C99),MIN(DATE(2029,9,0),IF(Mitarbeiter!$D99="",DATE(2029,9,0),Mitarbeiter!$D99),TODAY()),Einstellungen!$F$13:$F$67)))*N(Mitarbeiter!$E99)/IF(Einstellungen!$C$11="7 Tage",7,5),N('Ist-Stunden'!AW99)+(N(Krankheitstage!CH99)+N(Krankheitstage!CT99))*N($C99))))</f>
        <v/>
      </c>
      <c r="CB99" s="76">
        <f>IF($B99="",0,IF(Einstellungen!$C$10="Ja",MAX(IF(Einstellungen!$C$11="7 Tage",MAX(0,(MIN(DATE(2029,10,0),IF(Mitarbeiter!$D99="",DATE(2029,10,0),Mitarbeiter!$D99),TODAY()))-(MAX(DATE(2029,9,1),Mitarbeiter!$C99))+1),MAX(0,NETWORKDAYS(MAX(DATE(2029,9,1),Mitarbeiter!$C99),MIN(DATE(2029,10,0),IF(Mitarbeiter!$D99="",DATE(2029,10,0),Mitarbeiter!$D99),TODAY()),Einstellungen!$F$13:$F$67)))*N(Mitarbeiter!$E99)/IF(Einstellungen!$C$11="7 Tage",7,5),N('Ist-Stunden'!AX99)),MAX(IF(Einstellungen!$C$11="7 Tage",MAX(0,(MIN(DATE(2029,10,0),IF(Mitarbeiter!$D99="",DATE(2029,10,0),Mitarbeiter!$D99),TODAY()))-(MAX(DATE(2029,9,1),Mitarbeiter!$C99))+1),MAX(0,NETWORKDAYS(MAX(DATE(2029,9,1),Mitarbeiter!$C99),MIN(DATE(2029,10,0),IF(Mitarbeiter!$D99="",DATE(2029,10,0),Mitarbeiter!$D99),TODAY()),Einstellungen!$F$13:$F$67)))*N(Mitarbeiter!$E99)/IF(Einstellungen!$C$11="7 Tage",7,5),N('Ist-Stunden'!AX99)+(N(Krankheitstage!CI99)+N(Krankheitstage!CU99))*N($C99))))</f>
        <v/>
      </c>
      <c r="CC99" s="76">
        <f>IF($B99="",0,IF(Einstellungen!$C$10="Ja",MAX(IF(Einstellungen!$C$11="7 Tage",MAX(0,(MIN(DATE(2029,11,0),IF(Mitarbeiter!$D99="",DATE(2029,11,0),Mitarbeiter!$D99),TODAY()))-(MAX(DATE(2029,10,1),Mitarbeiter!$C99))+1),MAX(0,NETWORKDAYS(MAX(DATE(2029,10,1),Mitarbeiter!$C99),MIN(DATE(2029,11,0),IF(Mitarbeiter!$D99="",DATE(2029,11,0),Mitarbeiter!$D99),TODAY()),Einstellungen!$F$13:$F$67)))*N(Mitarbeiter!$E99)/IF(Einstellungen!$C$11="7 Tage",7,5),N('Ist-Stunden'!AY99)),MAX(IF(Einstellungen!$C$11="7 Tage",MAX(0,(MIN(DATE(2029,11,0),IF(Mitarbeiter!$D99="",DATE(2029,11,0),Mitarbeiter!$D99),TODAY()))-(MAX(DATE(2029,10,1),Mitarbeiter!$C99))+1),MAX(0,NETWORKDAYS(MAX(DATE(2029,10,1),Mitarbeiter!$C99),MIN(DATE(2029,11,0),IF(Mitarbeiter!$D99="",DATE(2029,11,0),Mitarbeiter!$D99),TODAY()),Einstellungen!$F$13:$F$67)))*N(Mitarbeiter!$E99)/IF(Einstellungen!$C$11="7 Tage",7,5),N('Ist-Stunden'!AY99)+(N(Krankheitstage!CJ99)+N(Krankheitstage!CV99))*N($C99))))</f>
        <v/>
      </c>
      <c r="CD99" s="76">
        <f>IF($B99="",0,IF(Einstellungen!$C$10="Ja",MAX(IF(Einstellungen!$C$11="7 Tage",MAX(0,(MIN(DATE(2029,12,0),IF(Mitarbeiter!$D99="",DATE(2029,12,0),Mitarbeiter!$D99),TODAY()))-(MAX(DATE(2029,11,1),Mitarbeiter!$C99))+1),MAX(0,NETWORKDAYS(MAX(DATE(2029,11,1),Mitarbeiter!$C99),MIN(DATE(2029,12,0),IF(Mitarbeiter!$D99="",DATE(2029,12,0),Mitarbeiter!$D99),TODAY()),Einstellungen!$F$13:$F$67)))*N(Mitarbeiter!$E99)/IF(Einstellungen!$C$11="7 Tage",7,5),N('Ist-Stunden'!AZ99)),MAX(IF(Einstellungen!$C$11="7 Tage",MAX(0,(MIN(DATE(2029,12,0),IF(Mitarbeiter!$D99="",DATE(2029,12,0),Mitarbeiter!$D99),TODAY()))-(MAX(DATE(2029,11,1),Mitarbeiter!$C99))+1),MAX(0,NETWORKDAYS(MAX(DATE(2029,11,1),Mitarbeiter!$C99),MIN(DATE(2029,12,0),IF(Mitarbeiter!$D99="",DATE(2029,12,0),Mitarbeiter!$D99),TODAY()),Einstellungen!$F$13:$F$67)))*N(Mitarbeiter!$E99)/IF(Einstellungen!$C$11="7 Tage",7,5),N('Ist-Stunden'!AZ99)+(N(Krankheitstage!CK99)+N(Krankheitstage!CW99))*N($C99))))</f>
        <v/>
      </c>
      <c r="CE99" s="76">
        <f>IF($B99="",0,IF(Einstellungen!$C$10="Ja",MAX(IF(Einstellungen!$C$11="7 Tage",MAX(0,(MIN(DATE(2029,13,0),IF(Mitarbeiter!$D99="",DATE(2029,13,0),Mitarbeiter!$D99),TODAY()))-(MAX(DATE(2029,12,1),Mitarbeiter!$C99))+1),MAX(0,NETWORKDAYS(MAX(DATE(2029,12,1),Mitarbeiter!$C99),MIN(DATE(2029,13,0),IF(Mitarbeiter!$D99="",DATE(2029,13,0),Mitarbeiter!$D99),TODAY()),Einstellungen!$F$13:$F$67)))*N(Mitarbeiter!$E99)/IF(Einstellungen!$C$11="7 Tage",7,5),N('Ist-Stunden'!BA99)),MAX(IF(Einstellungen!$C$11="7 Tage",MAX(0,(MIN(DATE(2029,13,0),IF(Mitarbeiter!$D99="",DATE(2029,13,0),Mitarbeiter!$D99),TODAY()))-(MAX(DATE(2029,12,1),Mitarbeiter!$C99))+1),MAX(0,NETWORKDAYS(MAX(DATE(2029,12,1),Mitarbeiter!$C99),MIN(DATE(2029,13,0),IF(Mitarbeiter!$D99="",DATE(2029,13,0),Mitarbeiter!$D99),TODAY()),Einstellungen!$F$13:$F$67)))*N(Mitarbeiter!$E99)/IF(Einstellungen!$C$11="7 Tage",7,5),N('Ist-Stunden'!BA99)+(N(Krankheitstage!CL99)+N(Krankheitstage!CX99))*N($C99))))</f>
        <v/>
      </c>
      <c r="CF99" s="76">
        <f>IF($B99="",0,IF(Einstellungen!$C$10="Ja",MAX(IF(Einstellungen!$C$11="7 Tage",MAX(0,(MIN(DATE(2030,2,0),IF(Mitarbeiter!$D99="",DATE(2030,2,0),Mitarbeiter!$D99),TODAY()))-(MAX(DATE(2030,1,1),Mitarbeiter!$C99))+1),MAX(0,NETWORKDAYS(MAX(DATE(2030,1,1),Mitarbeiter!$C99),MIN(DATE(2030,2,0),IF(Mitarbeiter!$D99="",DATE(2030,2,0),Mitarbeiter!$D99),TODAY()),Einstellungen!$F$13:$F$67)))*N(Mitarbeiter!$E99)/IF(Einstellungen!$C$11="7 Tage",7,5),N('Ist-Stunden'!BB99)),MAX(IF(Einstellungen!$C$11="7 Tage",MAX(0,(MIN(DATE(2030,2,0),IF(Mitarbeiter!$D99="",DATE(2030,2,0),Mitarbeiter!$D99),TODAY()))-(MAX(DATE(2030,1,1),Mitarbeiter!$C99))+1),MAX(0,NETWORKDAYS(MAX(DATE(2030,1,1),Mitarbeiter!$C99),MIN(DATE(2030,2,0),IF(Mitarbeiter!$D99="",DATE(2030,2,0),Mitarbeiter!$D99),TODAY()),Einstellungen!$F$13:$F$67)))*N(Mitarbeiter!$E99)/IF(Einstellungen!$C$11="7 Tage",7,5),N('Ist-Stunden'!BB99)+(N(Krankheitstage!CY99)+N(Krankheitstage!DK99))*N($C99))))</f>
        <v/>
      </c>
      <c r="CG99" s="76">
        <f>IF($B99="",0,IF(Einstellungen!$C$10="Ja",MAX(IF(Einstellungen!$C$11="7 Tage",MAX(0,(MIN(DATE(2030,3,0),IF(Mitarbeiter!$D99="",DATE(2030,3,0),Mitarbeiter!$D99),TODAY()))-(MAX(DATE(2030,2,1),Mitarbeiter!$C99))+1),MAX(0,NETWORKDAYS(MAX(DATE(2030,2,1),Mitarbeiter!$C99),MIN(DATE(2030,3,0),IF(Mitarbeiter!$D99="",DATE(2030,3,0),Mitarbeiter!$D99),TODAY()),Einstellungen!$F$13:$F$67)))*N(Mitarbeiter!$E99)/IF(Einstellungen!$C$11="7 Tage",7,5),N('Ist-Stunden'!BC99)),MAX(IF(Einstellungen!$C$11="7 Tage",MAX(0,(MIN(DATE(2030,3,0),IF(Mitarbeiter!$D99="",DATE(2030,3,0),Mitarbeiter!$D99),TODAY()))-(MAX(DATE(2030,2,1),Mitarbeiter!$C99))+1),MAX(0,NETWORKDAYS(MAX(DATE(2030,2,1),Mitarbeiter!$C99),MIN(DATE(2030,3,0),IF(Mitarbeiter!$D99="",DATE(2030,3,0),Mitarbeiter!$D99),TODAY()),Einstellungen!$F$13:$F$67)))*N(Mitarbeiter!$E99)/IF(Einstellungen!$C$11="7 Tage",7,5),N('Ist-Stunden'!BC99)+(N(Krankheitstage!CZ99)+N(Krankheitstage!DL99))*N($C99))))</f>
        <v/>
      </c>
      <c r="CH99" s="76">
        <f>IF($B99="",0,IF(Einstellungen!$C$10="Ja",MAX(IF(Einstellungen!$C$11="7 Tage",MAX(0,(MIN(DATE(2030,4,0),IF(Mitarbeiter!$D99="",DATE(2030,4,0),Mitarbeiter!$D99),TODAY()))-(MAX(DATE(2030,3,1),Mitarbeiter!$C99))+1),MAX(0,NETWORKDAYS(MAX(DATE(2030,3,1),Mitarbeiter!$C99),MIN(DATE(2030,4,0),IF(Mitarbeiter!$D99="",DATE(2030,4,0),Mitarbeiter!$D99),TODAY()),Einstellungen!$F$13:$F$67)))*N(Mitarbeiter!$E99)/IF(Einstellungen!$C$11="7 Tage",7,5),N('Ist-Stunden'!BD99)),MAX(IF(Einstellungen!$C$11="7 Tage",MAX(0,(MIN(DATE(2030,4,0),IF(Mitarbeiter!$D99="",DATE(2030,4,0),Mitarbeiter!$D99),TODAY()))-(MAX(DATE(2030,3,1),Mitarbeiter!$C99))+1),MAX(0,NETWORKDAYS(MAX(DATE(2030,3,1),Mitarbeiter!$C99),MIN(DATE(2030,4,0),IF(Mitarbeiter!$D99="",DATE(2030,4,0),Mitarbeiter!$D99),TODAY()),Einstellungen!$F$13:$F$67)))*N(Mitarbeiter!$E99)/IF(Einstellungen!$C$11="7 Tage",7,5),N('Ist-Stunden'!BD99)+(N(Krankheitstage!DA99)+N(Krankheitstage!DM99))*N($C99))))</f>
        <v/>
      </c>
      <c r="CI99" s="76">
        <f>IF($B99="",0,IF(Einstellungen!$C$10="Ja",MAX(IF(Einstellungen!$C$11="7 Tage",MAX(0,(MIN(DATE(2030,5,0),IF(Mitarbeiter!$D99="",DATE(2030,5,0),Mitarbeiter!$D99),TODAY()))-(MAX(DATE(2030,4,1),Mitarbeiter!$C99))+1),MAX(0,NETWORKDAYS(MAX(DATE(2030,4,1),Mitarbeiter!$C99),MIN(DATE(2030,5,0),IF(Mitarbeiter!$D99="",DATE(2030,5,0),Mitarbeiter!$D99),TODAY()),Einstellungen!$F$13:$F$67)))*N(Mitarbeiter!$E99)/IF(Einstellungen!$C$11="7 Tage",7,5),N('Ist-Stunden'!BE99)),MAX(IF(Einstellungen!$C$11="7 Tage",MAX(0,(MIN(DATE(2030,5,0),IF(Mitarbeiter!$D99="",DATE(2030,5,0),Mitarbeiter!$D99),TODAY()))-(MAX(DATE(2030,4,1),Mitarbeiter!$C99))+1),MAX(0,NETWORKDAYS(MAX(DATE(2030,4,1),Mitarbeiter!$C99),MIN(DATE(2030,5,0),IF(Mitarbeiter!$D99="",DATE(2030,5,0),Mitarbeiter!$D99),TODAY()),Einstellungen!$F$13:$F$67)))*N(Mitarbeiter!$E99)/IF(Einstellungen!$C$11="7 Tage",7,5),N('Ist-Stunden'!BE99)+(N(Krankheitstage!DB99)+N(Krankheitstage!DN99))*N($C99))))</f>
        <v/>
      </c>
      <c r="CJ99" s="76">
        <f>IF($B99="",0,IF(Einstellungen!$C$10="Ja",MAX(IF(Einstellungen!$C$11="7 Tage",MAX(0,(MIN(DATE(2030,6,0),IF(Mitarbeiter!$D99="",DATE(2030,6,0),Mitarbeiter!$D99),TODAY()))-(MAX(DATE(2030,5,1),Mitarbeiter!$C99))+1),MAX(0,NETWORKDAYS(MAX(DATE(2030,5,1),Mitarbeiter!$C99),MIN(DATE(2030,6,0),IF(Mitarbeiter!$D99="",DATE(2030,6,0),Mitarbeiter!$D99),TODAY()),Einstellungen!$F$13:$F$67)))*N(Mitarbeiter!$E99)/IF(Einstellungen!$C$11="7 Tage",7,5),N('Ist-Stunden'!BF99)),MAX(IF(Einstellungen!$C$11="7 Tage",MAX(0,(MIN(DATE(2030,6,0),IF(Mitarbeiter!$D99="",DATE(2030,6,0),Mitarbeiter!$D99),TODAY()))-(MAX(DATE(2030,5,1),Mitarbeiter!$C99))+1),MAX(0,NETWORKDAYS(MAX(DATE(2030,5,1),Mitarbeiter!$C99),MIN(DATE(2030,6,0),IF(Mitarbeiter!$D99="",DATE(2030,6,0),Mitarbeiter!$D99),TODAY()),Einstellungen!$F$13:$F$67)))*N(Mitarbeiter!$E99)/IF(Einstellungen!$C$11="7 Tage",7,5),N('Ist-Stunden'!BF99)+(N(Krankheitstage!DC99)+N(Krankheitstage!DO99))*N($C99))))</f>
        <v/>
      </c>
      <c r="CK99" s="76">
        <f>IF($B99="",0,IF(Einstellungen!$C$10="Ja",MAX(IF(Einstellungen!$C$11="7 Tage",MAX(0,(MIN(DATE(2030,7,0),IF(Mitarbeiter!$D99="",DATE(2030,7,0),Mitarbeiter!$D99),TODAY()))-(MAX(DATE(2030,6,1),Mitarbeiter!$C99))+1),MAX(0,NETWORKDAYS(MAX(DATE(2030,6,1),Mitarbeiter!$C99),MIN(DATE(2030,7,0),IF(Mitarbeiter!$D99="",DATE(2030,7,0),Mitarbeiter!$D99),TODAY()),Einstellungen!$F$13:$F$67)))*N(Mitarbeiter!$E99)/IF(Einstellungen!$C$11="7 Tage",7,5),N('Ist-Stunden'!BG99)),MAX(IF(Einstellungen!$C$11="7 Tage",MAX(0,(MIN(DATE(2030,7,0),IF(Mitarbeiter!$D99="",DATE(2030,7,0),Mitarbeiter!$D99),TODAY()))-(MAX(DATE(2030,6,1),Mitarbeiter!$C99))+1),MAX(0,NETWORKDAYS(MAX(DATE(2030,6,1),Mitarbeiter!$C99),MIN(DATE(2030,7,0),IF(Mitarbeiter!$D99="",DATE(2030,7,0),Mitarbeiter!$D99),TODAY()),Einstellungen!$F$13:$F$67)))*N(Mitarbeiter!$E99)/IF(Einstellungen!$C$11="7 Tage",7,5),N('Ist-Stunden'!BG99)+(N(Krankheitstage!DD99)+N(Krankheitstage!DP99))*N($C99))))</f>
        <v/>
      </c>
      <c r="CL99" s="76">
        <f>IF($B99="",0,IF(Einstellungen!$C$10="Ja",MAX(IF(Einstellungen!$C$11="7 Tage",MAX(0,(MIN(DATE(2030,8,0),IF(Mitarbeiter!$D99="",DATE(2030,8,0),Mitarbeiter!$D99),TODAY()))-(MAX(DATE(2030,7,1),Mitarbeiter!$C99))+1),MAX(0,NETWORKDAYS(MAX(DATE(2030,7,1),Mitarbeiter!$C99),MIN(DATE(2030,8,0),IF(Mitarbeiter!$D99="",DATE(2030,8,0),Mitarbeiter!$D99),TODAY()),Einstellungen!$F$13:$F$67)))*N(Mitarbeiter!$E99)/IF(Einstellungen!$C$11="7 Tage",7,5),N('Ist-Stunden'!BH99)),MAX(IF(Einstellungen!$C$11="7 Tage",MAX(0,(MIN(DATE(2030,8,0),IF(Mitarbeiter!$D99="",DATE(2030,8,0),Mitarbeiter!$D99),TODAY()))-(MAX(DATE(2030,7,1),Mitarbeiter!$C99))+1),MAX(0,NETWORKDAYS(MAX(DATE(2030,7,1),Mitarbeiter!$C99),MIN(DATE(2030,8,0),IF(Mitarbeiter!$D99="",DATE(2030,8,0),Mitarbeiter!$D99),TODAY()),Einstellungen!$F$13:$F$67)))*N(Mitarbeiter!$E99)/IF(Einstellungen!$C$11="7 Tage",7,5),N('Ist-Stunden'!BH99)+(N(Krankheitstage!DE99)+N(Krankheitstage!DQ99))*N($C99))))</f>
        <v/>
      </c>
      <c r="CM99" s="76">
        <f>IF($B99="",0,IF(Einstellungen!$C$10="Ja",MAX(IF(Einstellungen!$C$11="7 Tage",MAX(0,(MIN(DATE(2030,9,0),IF(Mitarbeiter!$D99="",DATE(2030,9,0),Mitarbeiter!$D99),TODAY()))-(MAX(DATE(2030,8,1),Mitarbeiter!$C99))+1),MAX(0,NETWORKDAYS(MAX(DATE(2030,8,1),Mitarbeiter!$C99),MIN(DATE(2030,9,0),IF(Mitarbeiter!$D99="",DATE(2030,9,0),Mitarbeiter!$D99),TODAY()),Einstellungen!$F$13:$F$67)))*N(Mitarbeiter!$E99)/IF(Einstellungen!$C$11="7 Tage",7,5),N('Ist-Stunden'!BI99)),MAX(IF(Einstellungen!$C$11="7 Tage",MAX(0,(MIN(DATE(2030,9,0),IF(Mitarbeiter!$D99="",DATE(2030,9,0),Mitarbeiter!$D99),TODAY()))-(MAX(DATE(2030,8,1),Mitarbeiter!$C99))+1),MAX(0,NETWORKDAYS(MAX(DATE(2030,8,1),Mitarbeiter!$C99),MIN(DATE(2030,9,0),IF(Mitarbeiter!$D99="",DATE(2030,9,0),Mitarbeiter!$D99),TODAY()),Einstellungen!$F$13:$F$67)))*N(Mitarbeiter!$E99)/IF(Einstellungen!$C$11="7 Tage",7,5),N('Ist-Stunden'!BI99)+(N(Krankheitstage!DF99)+N(Krankheitstage!DR99))*N($C99))))</f>
        <v/>
      </c>
      <c r="CN99" s="76">
        <f>IF($B99="",0,IF(Einstellungen!$C$10="Ja",MAX(IF(Einstellungen!$C$11="7 Tage",MAX(0,(MIN(DATE(2030,10,0),IF(Mitarbeiter!$D99="",DATE(2030,10,0),Mitarbeiter!$D99),TODAY()))-(MAX(DATE(2030,9,1),Mitarbeiter!$C99))+1),MAX(0,NETWORKDAYS(MAX(DATE(2030,9,1),Mitarbeiter!$C99),MIN(DATE(2030,10,0),IF(Mitarbeiter!$D99="",DATE(2030,10,0),Mitarbeiter!$D99),TODAY()),Einstellungen!$F$13:$F$67)))*N(Mitarbeiter!$E99)/IF(Einstellungen!$C$11="7 Tage",7,5),N('Ist-Stunden'!BJ99)),MAX(IF(Einstellungen!$C$11="7 Tage",MAX(0,(MIN(DATE(2030,10,0),IF(Mitarbeiter!$D99="",DATE(2030,10,0),Mitarbeiter!$D99),TODAY()))-(MAX(DATE(2030,9,1),Mitarbeiter!$C99))+1),MAX(0,NETWORKDAYS(MAX(DATE(2030,9,1),Mitarbeiter!$C99),MIN(DATE(2030,10,0),IF(Mitarbeiter!$D99="",DATE(2030,10,0),Mitarbeiter!$D99),TODAY()),Einstellungen!$F$13:$F$67)))*N(Mitarbeiter!$E99)/IF(Einstellungen!$C$11="7 Tage",7,5),N('Ist-Stunden'!BJ99)+(N(Krankheitstage!DG99)+N(Krankheitstage!DS99))*N($C99))))</f>
        <v/>
      </c>
      <c r="CO99" s="76">
        <f>IF($B99="",0,IF(Einstellungen!$C$10="Ja",MAX(IF(Einstellungen!$C$11="7 Tage",MAX(0,(MIN(DATE(2030,11,0),IF(Mitarbeiter!$D99="",DATE(2030,11,0),Mitarbeiter!$D99),TODAY()))-(MAX(DATE(2030,10,1),Mitarbeiter!$C99))+1),MAX(0,NETWORKDAYS(MAX(DATE(2030,10,1),Mitarbeiter!$C99),MIN(DATE(2030,11,0),IF(Mitarbeiter!$D99="",DATE(2030,11,0),Mitarbeiter!$D99),TODAY()),Einstellungen!$F$13:$F$67)))*N(Mitarbeiter!$E99)/IF(Einstellungen!$C$11="7 Tage",7,5),N('Ist-Stunden'!BK99)),MAX(IF(Einstellungen!$C$11="7 Tage",MAX(0,(MIN(DATE(2030,11,0),IF(Mitarbeiter!$D99="",DATE(2030,11,0),Mitarbeiter!$D99),TODAY()))-(MAX(DATE(2030,10,1),Mitarbeiter!$C99))+1),MAX(0,NETWORKDAYS(MAX(DATE(2030,10,1),Mitarbeiter!$C99),MIN(DATE(2030,11,0),IF(Mitarbeiter!$D99="",DATE(2030,11,0),Mitarbeiter!$D99),TODAY()),Einstellungen!$F$13:$F$67)))*N(Mitarbeiter!$E99)/IF(Einstellungen!$C$11="7 Tage",7,5),N('Ist-Stunden'!BK99)+(N(Krankheitstage!DH99)+N(Krankheitstage!DT99))*N($C99))))</f>
        <v/>
      </c>
      <c r="CP99" s="76">
        <f>IF($B99="",0,IF(Einstellungen!$C$10="Ja",MAX(IF(Einstellungen!$C$11="7 Tage",MAX(0,(MIN(DATE(2030,12,0),IF(Mitarbeiter!$D99="",DATE(2030,12,0),Mitarbeiter!$D99),TODAY()))-(MAX(DATE(2030,11,1),Mitarbeiter!$C99))+1),MAX(0,NETWORKDAYS(MAX(DATE(2030,11,1),Mitarbeiter!$C99),MIN(DATE(2030,12,0),IF(Mitarbeiter!$D99="",DATE(2030,12,0),Mitarbeiter!$D99),TODAY()),Einstellungen!$F$13:$F$67)))*N(Mitarbeiter!$E99)/IF(Einstellungen!$C$11="7 Tage",7,5),N('Ist-Stunden'!BL99)),MAX(IF(Einstellungen!$C$11="7 Tage",MAX(0,(MIN(DATE(2030,12,0),IF(Mitarbeiter!$D99="",DATE(2030,12,0),Mitarbeiter!$D99),TODAY()))-(MAX(DATE(2030,11,1),Mitarbeiter!$C99))+1),MAX(0,NETWORKDAYS(MAX(DATE(2030,11,1),Mitarbeiter!$C99),MIN(DATE(2030,12,0),IF(Mitarbeiter!$D99="",DATE(2030,12,0),Mitarbeiter!$D99),TODAY()),Einstellungen!$F$13:$F$67)))*N(Mitarbeiter!$E99)/IF(Einstellungen!$C$11="7 Tage",7,5),N('Ist-Stunden'!BL99)+(N(Krankheitstage!DI99)+N(Krankheitstage!DU99))*N($C99))))</f>
        <v/>
      </c>
      <c r="CQ99" s="76">
        <f>IF($B99="",0,IF(Einstellungen!$C$10="Ja",MAX(IF(Einstellungen!$C$11="7 Tage",MAX(0,(MIN(DATE(2030,13,0),IF(Mitarbeiter!$D99="",DATE(2030,13,0),Mitarbeiter!$D99),TODAY()))-(MAX(DATE(2030,12,1),Mitarbeiter!$C99))+1),MAX(0,NETWORKDAYS(MAX(DATE(2030,12,1),Mitarbeiter!$C99),MIN(DATE(2030,13,0),IF(Mitarbeiter!$D99="",DATE(2030,13,0),Mitarbeiter!$D99),TODAY()),Einstellungen!$F$13:$F$67)))*N(Mitarbeiter!$E99)/IF(Einstellungen!$C$11="7 Tage",7,5),N('Ist-Stunden'!BM99)),MAX(IF(Einstellungen!$C$11="7 Tage",MAX(0,(MIN(DATE(2030,13,0),IF(Mitarbeiter!$D99="",DATE(2030,13,0),Mitarbeiter!$D99),TODAY()))-(MAX(DATE(2030,12,1),Mitarbeiter!$C99))+1),MAX(0,NETWORKDAYS(MAX(DATE(2030,12,1),Mitarbeiter!$C99),MIN(DATE(2030,13,0),IF(Mitarbeiter!$D99="",DATE(2030,13,0),Mitarbeiter!$D99),TODAY()),Einstellungen!$F$13:$F$67)))*N(Mitarbeiter!$E99)/IF(Einstellungen!$C$11="7 Tage",7,5),N('Ist-Stunden'!BM99)+(N(Krankheitstage!DJ99)+N(Krankheitstage!DV99))*N($C99))))</f>
        <v/>
      </c>
    </row>
    <row r="100">
      <c r="A100" s="73">
        <f>IF(Mitarbeiter!B100="","",Mitarbeiter!A100)</f>
        <v/>
      </c>
      <c r="B100" s="6">
        <f>IF(Mitarbeiter!B100="","",Mitarbeiter!B100)</f>
        <v/>
      </c>
      <c r="C100" s="74">
        <f>IF(Mitarbeiter!B100="","",Mitarbeiter!F100)</f>
        <v/>
      </c>
      <c r="D100" s="75">
        <f>N(INDEX(Krankheitstage!$G100:$DV100,1,(Einstellungen!$C$3-2026)*24+1))</f>
        <v/>
      </c>
      <c r="E100" s="75">
        <f>N(INDEX(Krankheitstage!$G100:$DV100,1,(Einstellungen!$C$3-2026)*24+2))</f>
        <v/>
      </c>
      <c r="F100" s="75">
        <f>N(INDEX(Krankheitstage!$G100:$DV100,1,(Einstellungen!$C$3-2026)*24+3))</f>
        <v/>
      </c>
      <c r="G100" s="75">
        <f>N(INDEX(Krankheitstage!$G100:$DV100,1,(Einstellungen!$C$3-2026)*24+4))</f>
        <v/>
      </c>
      <c r="H100" s="75">
        <f>N(INDEX(Krankheitstage!$G100:$DV100,1,(Einstellungen!$C$3-2026)*24+5))</f>
        <v/>
      </c>
      <c r="I100" s="75">
        <f>N(INDEX(Krankheitstage!$G100:$DV100,1,(Einstellungen!$C$3-2026)*24+6))</f>
        <v/>
      </c>
      <c r="J100" s="75">
        <f>N(INDEX(Krankheitstage!$G100:$DV100,1,(Einstellungen!$C$3-2026)*24+7))</f>
        <v/>
      </c>
      <c r="K100" s="75">
        <f>N(INDEX(Krankheitstage!$G100:$DV100,1,(Einstellungen!$C$3-2026)*24+8))</f>
        <v/>
      </c>
      <c r="L100" s="75">
        <f>N(INDEX(Krankheitstage!$G100:$DV100,1,(Einstellungen!$C$3-2026)*24+9))</f>
        <v/>
      </c>
      <c r="M100" s="75">
        <f>N(INDEX(Krankheitstage!$G100:$DV100,1,(Einstellungen!$C$3-2026)*24+10))</f>
        <v/>
      </c>
      <c r="N100" s="75">
        <f>N(INDEX(Krankheitstage!$G100:$DV100,1,(Einstellungen!$C$3-2026)*24+11))</f>
        <v/>
      </c>
      <c r="O100" s="75">
        <f>N(INDEX(Krankheitstage!$G100:$DV100,1,(Einstellungen!$C$3-2026)*24+12))</f>
        <v/>
      </c>
      <c r="P100" s="75">
        <f>IF($B100="","",SUM(D100:O100))</f>
        <v/>
      </c>
      <c r="Q100" s="75">
        <f>N(INDEX(Krankheitstage!$G100:$DV100,1,(Einstellungen!$C$3-2026)*24+13))</f>
        <v/>
      </c>
      <c r="R100" s="75">
        <f>N(INDEX(Krankheitstage!$G100:$DV100,1,(Einstellungen!$C$3-2026)*24+14))</f>
        <v/>
      </c>
      <c r="S100" s="75">
        <f>N(INDEX(Krankheitstage!$G100:$DV100,1,(Einstellungen!$C$3-2026)*24+15))</f>
        <v/>
      </c>
      <c r="T100" s="75">
        <f>N(INDEX(Krankheitstage!$G100:$DV100,1,(Einstellungen!$C$3-2026)*24+16))</f>
        <v/>
      </c>
      <c r="U100" s="75">
        <f>N(INDEX(Krankheitstage!$G100:$DV100,1,(Einstellungen!$C$3-2026)*24+17))</f>
        <v/>
      </c>
      <c r="V100" s="75">
        <f>N(INDEX(Krankheitstage!$G100:$DV100,1,(Einstellungen!$C$3-2026)*24+18))</f>
        <v/>
      </c>
      <c r="W100" s="75">
        <f>N(INDEX(Krankheitstage!$G100:$DV100,1,(Einstellungen!$C$3-2026)*24+19))</f>
        <v/>
      </c>
      <c r="X100" s="75">
        <f>N(INDEX(Krankheitstage!$G100:$DV100,1,(Einstellungen!$C$3-2026)*24+20))</f>
        <v/>
      </c>
      <c r="Y100" s="75">
        <f>N(INDEX(Krankheitstage!$G100:$DV100,1,(Einstellungen!$C$3-2026)*24+21))</f>
        <v/>
      </c>
      <c r="Z100" s="75">
        <f>N(INDEX(Krankheitstage!$G100:$DV100,1,(Einstellungen!$C$3-2026)*24+22))</f>
        <v/>
      </c>
      <c r="AA100" s="75">
        <f>N(INDEX(Krankheitstage!$G100:$DV100,1,(Einstellungen!$C$3-2026)*24+23))</f>
        <v/>
      </c>
      <c r="AB100" s="75">
        <f>N(INDEX(Krankheitstage!$G100:$DV100,1,(Einstellungen!$C$3-2026)*24+24))</f>
        <v/>
      </c>
      <c r="AC100" s="75">
        <f>IF($B100="","",SUM(Q100:AB100))</f>
        <v/>
      </c>
      <c r="AD100" s="75">
        <f>IF($B100="","",SUM(P100,AC100))</f>
        <v/>
      </c>
      <c r="AE100" s="76">
        <f>IF($B100="","",AD100*N(C100))</f>
        <v/>
      </c>
      <c r="AF100" s="75">
        <f>IF($B100="","",Krankheitstage!E100)</f>
        <v/>
      </c>
      <c r="AG100" s="76">
        <f>IF($B100="","",AF100*N(C100))</f>
        <v/>
      </c>
      <c r="AH100" s="76">
        <f>IF($B100="","",INDEX($AJ100:$CQ100,1,(Einstellungen!$C$3-2026)*12+1)+INDEX($AJ100:$CQ100,1,(Einstellungen!$C$3-2026)*12+2)+INDEX($AJ100:$CQ100,1,(Einstellungen!$C$3-2026)*12+3)+INDEX($AJ100:$CQ100,1,(Einstellungen!$C$3-2026)*12+4)+INDEX($AJ100:$CQ100,1,(Einstellungen!$C$3-2026)*12+5)+INDEX($AJ100:$CQ100,1,(Einstellungen!$C$3-2026)*12+6)+INDEX($AJ100:$CQ100,1,(Einstellungen!$C$3-2026)*12+7)+INDEX($AJ100:$CQ100,1,(Einstellungen!$C$3-2026)*12+8)+INDEX($AJ100:$CQ100,1,(Einstellungen!$C$3-2026)*12+9)+INDEX($AJ100:$CQ100,1,(Einstellungen!$C$3-2026)*12+10)+INDEX($AJ100:$CQ100,1,(Einstellungen!$C$3-2026)*12+11)+INDEX($AJ100:$CQ100,1,(Einstellungen!$C$3-2026)*12+12))</f>
        <v/>
      </c>
      <c r="AI100" s="76">
        <f>IF($B100="","",SUM($AJ100:$CQ100))</f>
        <v/>
      </c>
      <c r="AJ100" s="76">
        <f>IF($B100="",0,IF(Einstellungen!$C$10="Ja",MAX(IF(Einstellungen!$C$11="7 Tage",MAX(0,(MIN(DATE(2026,2,0),IF(Mitarbeiter!$D100="",DATE(2026,2,0),Mitarbeiter!$D100),TODAY()))-(MAX(DATE(2026,1,1),Mitarbeiter!$C100))+1),MAX(0,NETWORKDAYS(MAX(DATE(2026,1,1),Mitarbeiter!$C100),MIN(DATE(2026,2,0),IF(Mitarbeiter!$D100="",DATE(2026,2,0),Mitarbeiter!$D100),TODAY()),Einstellungen!$F$13:$F$67)))*N(Mitarbeiter!$E100)/IF(Einstellungen!$C$11="7 Tage",7,5),N('Ist-Stunden'!F100)),MAX(IF(Einstellungen!$C$11="7 Tage",MAX(0,(MIN(DATE(2026,2,0),IF(Mitarbeiter!$D100="",DATE(2026,2,0),Mitarbeiter!$D100),TODAY()))-(MAX(DATE(2026,1,1),Mitarbeiter!$C100))+1),MAX(0,NETWORKDAYS(MAX(DATE(2026,1,1),Mitarbeiter!$C100),MIN(DATE(2026,2,0),IF(Mitarbeiter!$D100="",DATE(2026,2,0),Mitarbeiter!$D100),TODAY()),Einstellungen!$F$13:$F$67)))*N(Mitarbeiter!$E100)/IF(Einstellungen!$C$11="7 Tage",7,5),N('Ist-Stunden'!F100)+(N(Krankheitstage!G100)+N(Krankheitstage!S100))*N($C100))))</f>
        <v/>
      </c>
      <c r="AK100" s="76">
        <f>IF($B100="",0,IF(Einstellungen!$C$10="Ja",MAX(IF(Einstellungen!$C$11="7 Tage",MAX(0,(MIN(DATE(2026,3,0),IF(Mitarbeiter!$D100="",DATE(2026,3,0),Mitarbeiter!$D100),TODAY()))-(MAX(DATE(2026,2,1),Mitarbeiter!$C100))+1),MAX(0,NETWORKDAYS(MAX(DATE(2026,2,1),Mitarbeiter!$C100),MIN(DATE(2026,3,0),IF(Mitarbeiter!$D100="",DATE(2026,3,0),Mitarbeiter!$D100),TODAY()),Einstellungen!$F$13:$F$67)))*N(Mitarbeiter!$E100)/IF(Einstellungen!$C$11="7 Tage",7,5),N('Ist-Stunden'!G100)),MAX(IF(Einstellungen!$C$11="7 Tage",MAX(0,(MIN(DATE(2026,3,0),IF(Mitarbeiter!$D100="",DATE(2026,3,0),Mitarbeiter!$D100),TODAY()))-(MAX(DATE(2026,2,1),Mitarbeiter!$C100))+1),MAX(0,NETWORKDAYS(MAX(DATE(2026,2,1),Mitarbeiter!$C100),MIN(DATE(2026,3,0),IF(Mitarbeiter!$D100="",DATE(2026,3,0),Mitarbeiter!$D100),TODAY()),Einstellungen!$F$13:$F$67)))*N(Mitarbeiter!$E100)/IF(Einstellungen!$C$11="7 Tage",7,5),N('Ist-Stunden'!G100)+(N(Krankheitstage!H100)+N(Krankheitstage!T100))*N($C100))))</f>
        <v/>
      </c>
      <c r="AL100" s="76">
        <f>IF($B100="",0,IF(Einstellungen!$C$10="Ja",MAX(IF(Einstellungen!$C$11="7 Tage",MAX(0,(MIN(DATE(2026,4,0),IF(Mitarbeiter!$D100="",DATE(2026,4,0),Mitarbeiter!$D100),TODAY()))-(MAX(DATE(2026,3,1),Mitarbeiter!$C100))+1),MAX(0,NETWORKDAYS(MAX(DATE(2026,3,1),Mitarbeiter!$C100),MIN(DATE(2026,4,0),IF(Mitarbeiter!$D100="",DATE(2026,4,0),Mitarbeiter!$D100),TODAY()),Einstellungen!$F$13:$F$67)))*N(Mitarbeiter!$E100)/IF(Einstellungen!$C$11="7 Tage",7,5),N('Ist-Stunden'!H100)),MAX(IF(Einstellungen!$C$11="7 Tage",MAX(0,(MIN(DATE(2026,4,0),IF(Mitarbeiter!$D100="",DATE(2026,4,0),Mitarbeiter!$D100),TODAY()))-(MAX(DATE(2026,3,1),Mitarbeiter!$C100))+1),MAX(0,NETWORKDAYS(MAX(DATE(2026,3,1),Mitarbeiter!$C100),MIN(DATE(2026,4,0),IF(Mitarbeiter!$D100="",DATE(2026,4,0),Mitarbeiter!$D100),TODAY()),Einstellungen!$F$13:$F$67)))*N(Mitarbeiter!$E100)/IF(Einstellungen!$C$11="7 Tage",7,5),N('Ist-Stunden'!H100)+(N(Krankheitstage!I100)+N(Krankheitstage!U100))*N($C100))))</f>
        <v/>
      </c>
      <c r="AM100" s="76">
        <f>IF($B100="",0,IF(Einstellungen!$C$10="Ja",MAX(IF(Einstellungen!$C$11="7 Tage",MAX(0,(MIN(DATE(2026,5,0),IF(Mitarbeiter!$D100="",DATE(2026,5,0),Mitarbeiter!$D100),TODAY()))-(MAX(DATE(2026,4,1),Mitarbeiter!$C100))+1),MAX(0,NETWORKDAYS(MAX(DATE(2026,4,1),Mitarbeiter!$C100),MIN(DATE(2026,5,0),IF(Mitarbeiter!$D100="",DATE(2026,5,0),Mitarbeiter!$D100),TODAY()),Einstellungen!$F$13:$F$67)))*N(Mitarbeiter!$E100)/IF(Einstellungen!$C$11="7 Tage",7,5),N('Ist-Stunden'!I100)),MAX(IF(Einstellungen!$C$11="7 Tage",MAX(0,(MIN(DATE(2026,5,0),IF(Mitarbeiter!$D100="",DATE(2026,5,0),Mitarbeiter!$D100),TODAY()))-(MAX(DATE(2026,4,1),Mitarbeiter!$C100))+1),MAX(0,NETWORKDAYS(MAX(DATE(2026,4,1),Mitarbeiter!$C100),MIN(DATE(2026,5,0),IF(Mitarbeiter!$D100="",DATE(2026,5,0),Mitarbeiter!$D100),TODAY()),Einstellungen!$F$13:$F$67)))*N(Mitarbeiter!$E100)/IF(Einstellungen!$C$11="7 Tage",7,5),N('Ist-Stunden'!I100)+(N(Krankheitstage!J100)+N(Krankheitstage!V100))*N($C100))))</f>
        <v/>
      </c>
      <c r="AN100" s="76">
        <f>IF($B100="",0,IF(Einstellungen!$C$10="Ja",MAX(IF(Einstellungen!$C$11="7 Tage",MAX(0,(MIN(DATE(2026,6,0),IF(Mitarbeiter!$D100="",DATE(2026,6,0),Mitarbeiter!$D100),TODAY()))-(MAX(DATE(2026,5,1),Mitarbeiter!$C100))+1),MAX(0,NETWORKDAYS(MAX(DATE(2026,5,1),Mitarbeiter!$C100),MIN(DATE(2026,6,0),IF(Mitarbeiter!$D100="",DATE(2026,6,0),Mitarbeiter!$D100),TODAY()),Einstellungen!$F$13:$F$67)))*N(Mitarbeiter!$E100)/IF(Einstellungen!$C$11="7 Tage",7,5),N('Ist-Stunden'!J100)),MAX(IF(Einstellungen!$C$11="7 Tage",MAX(0,(MIN(DATE(2026,6,0),IF(Mitarbeiter!$D100="",DATE(2026,6,0),Mitarbeiter!$D100),TODAY()))-(MAX(DATE(2026,5,1),Mitarbeiter!$C100))+1),MAX(0,NETWORKDAYS(MAX(DATE(2026,5,1),Mitarbeiter!$C100),MIN(DATE(2026,6,0),IF(Mitarbeiter!$D100="",DATE(2026,6,0),Mitarbeiter!$D100),TODAY()),Einstellungen!$F$13:$F$67)))*N(Mitarbeiter!$E100)/IF(Einstellungen!$C$11="7 Tage",7,5),N('Ist-Stunden'!J100)+(N(Krankheitstage!K100)+N(Krankheitstage!W100))*N($C100))))</f>
        <v/>
      </c>
      <c r="AO100" s="76">
        <f>IF($B100="",0,IF(Einstellungen!$C$10="Ja",MAX(IF(Einstellungen!$C$11="7 Tage",MAX(0,(MIN(DATE(2026,7,0),IF(Mitarbeiter!$D100="",DATE(2026,7,0),Mitarbeiter!$D100),TODAY()))-(MAX(DATE(2026,6,1),Mitarbeiter!$C100))+1),MAX(0,NETWORKDAYS(MAX(DATE(2026,6,1),Mitarbeiter!$C100),MIN(DATE(2026,7,0),IF(Mitarbeiter!$D100="",DATE(2026,7,0),Mitarbeiter!$D100),TODAY()),Einstellungen!$F$13:$F$67)))*N(Mitarbeiter!$E100)/IF(Einstellungen!$C$11="7 Tage",7,5),N('Ist-Stunden'!K100)),MAX(IF(Einstellungen!$C$11="7 Tage",MAX(0,(MIN(DATE(2026,7,0),IF(Mitarbeiter!$D100="",DATE(2026,7,0),Mitarbeiter!$D100),TODAY()))-(MAX(DATE(2026,6,1),Mitarbeiter!$C100))+1),MAX(0,NETWORKDAYS(MAX(DATE(2026,6,1),Mitarbeiter!$C100),MIN(DATE(2026,7,0),IF(Mitarbeiter!$D100="",DATE(2026,7,0),Mitarbeiter!$D100),TODAY()),Einstellungen!$F$13:$F$67)))*N(Mitarbeiter!$E100)/IF(Einstellungen!$C$11="7 Tage",7,5),N('Ist-Stunden'!K100)+(N(Krankheitstage!L100)+N(Krankheitstage!X100))*N($C100))))</f>
        <v/>
      </c>
      <c r="AP100" s="76">
        <f>IF($B100="",0,IF(Einstellungen!$C$10="Ja",MAX(IF(Einstellungen!$C$11="7 Tage",MAX(0,(MIN(DATE(2026,8,0),IF(Mitarbeiter!$D100="",DATE(2026,8,0),Mitarbeiter!$D100),TODAY()))-(MAX(DATE(2026,7,1),Mitarbeiter!$C100))+1),MAX(0,NETWORKDAYS(MAX(DATE(2026,7,1),Mitarbeiter!$C100),MIN(DATE(2026,8,0),IF(Mitarbeiter!$D100="",DATE(2026,8,0),Mitarbeiter!$D100),TODAY()),Einstellungen!$F$13:$F$67)))*N(Mitarbeiter!$E100)/IF(Einstellungen!$C$11="7 Tage",7,5),N('Ist-Stunden'!L100)),MAX(IF(Einstellungen!$C$11="7 Tage",MAX(0,(MIN(DATE(2026,8,0),IF(Mitarbeiter!$D100="",DATE(2026,8,0),Mitarbeiter!$D100),TODAY()))-(MAX(DATE(2026,7,1),Mitarbeiter!$C100))+1),MAX(0,NETWORKDAYS(MAX(DATE(2026,7,1),Mitarbeiter!$C100),MIN(DATE(2026,8,0),IF(Mitarbeiter!$D100="",DATE(2026,8,0),Mitarbeiter!$D100),TODAY()),Einstellungen!$F$13:$F$67)))*N(Mitarbeiter!$E100)/IF(Einstellungen!$C$11="7 Tage",7,5),N('Ist-Stunden'!L100)+(N(Krankheitstage!M100)+N(Krankheitstage!Y100))*N($C100))))</f>
        <v/>
      </c>
      <c r="AQ100" s="76">
        <f>IF($B100="",0,IF(Einstellungen!$C$10="Ja",MAX(IF(Einstellungen!$C$11="7 Tage",MAX(0,(MIN(DATE(2026,9,0),IF(Mitarbeiter!$D100="",DATE(2026,9,0),Mitarbeiter!$D100),TODAY()))-(MAX(DATE(2026,8,1),Mitarbeiter!$C100))+1),MAX(0,NETWORKDAYS(MAX(DATE(2026,8,1),Mitarbeiter!$C100),MIN(DATE(2026,9,0),IF(Mitarbeiter!$D100="",DATE(2026,9,0),Mitarbeiter!$D100),TODAY()),Einstellungen!$F$13:$F$67)))*N(Mitarbeiter!$E100)/IF(Einstellungen!$C$11="7 Tage",7,5),N('Ist-Stunden'!M100)),MAX(IF(Einstellungen!$C$11="7 Tage",MAX(0,(MIN(DATE(2026,9,0),IF(Mitarbeiter!$D100="",DATE(2026,9,0),Mitarbeiter!$D100),TODAY()))-(MAX(DATE(2026,8,1),Mitarbeiter!$C100))+1),MAX(0,NETWORKDAYS(MAX(DATE(2026,8,1),Mitarbeiter!$C100),MIN(DATE(2026,9,0),IF(Mitarbeiter!$D100="",DATE(2026,9,0),Mitarbeiter!$D100),TODAY()),Einstellungen!$F$13:$F$67)))*N(Mitarbeiter!$E100)/IF(Einstellungen!$C$11="7 Tage",7,5),N('Ist-Stunden'!M100)+(N(Krankheitstage!N100)+N(Krankheitstage!Z100))*N($C100))))</f>
        <v/>
      </c>
      <c r="AR100" s="76">
        <f>IF($B100="",0,IF(Einstellungen!$C$10="Ja",MAX(IF(Einstellungen!$C$11="7 Tage",MAX(0,(MIN(DATE(2026,10,0),IF(Mitarbeiter!$D100="",DATE(2026,10,0),Mitarbeiter!$D100),TODAY()))-(MAX(DATE(2026,9,1),Mitarbeiter!$C100))+1),MAX(0,NETWORKDAYS(MAX(DATE(2026,9,1),Mitarbeiter!$C100),MIN(DATE(2026,10,0),IF(Mitarbeiter!$D100="",DATE(2026,10,0),Mitarbeiter!$D100),TODAY()),Einstellungen!$F$13:$F$67)))*N(Mitarbeiter!$E100)/IF(Einstellungen!$C$11="7 Tage",7,5),N('Ist-Stunden'!N100)),MAX(IF(Einstellungen!$C$11="7 Tage",MAX(0,(MIN(DATE(2026,10,0),IF(Mitarbeiter!$D100="",DATE(2026,10,0),Mitarbeiter!$D100),TODAY()))-(MAX(DATE(2026,9,1),Mitarbeiter!$C100))+1),MAX(0,NETWORKDAYS(MAX(DATE(2026,9,1),Mitarbeiter!$C100),MIN(DATE(2026,10,0),IF(Mitarbeiter!$D100="",DATE(2026,10,0),Mitarbeiter!$D100),TODAY()),Einstellungen!$F$13:$F$67)))*N(Mitarbeiter!$E100)/IF(Einstellungen!$C$11="7 Tage",7,5),N('Ist-Stunden'!N100)+(N(Krankheitstage!O100)+N(Krankheitstage!AA100))*N($C100))))</f>
        <v/>
      </c>
      <c r="AS100" s="76">
        <f>IF($B100="",0,IF(Einstellungen!$C$10="Ja",MAX(IF(Einstellungen!$C$11="7 Tage",MAX(0,(MIN(DATE(2026,11,0),IF(Mitarbeiter!$D100="",DATE(2026,11,0),Mitarbeiter!$D100),TODAY()))-(MAX(DATE(2026,10,1),Mitarbeiter!$C100))+1),MAX(0,NETWORKDAYS(MAX(DATE(2026,10,1),Mitarbeiter!$C100),MIN(DATE(2026,11,0),IF(Mitarbeiter!$D100="",DATE(2026,11,0),Mitarbeiter!$D100),TODAY()),Einstellungen!$F$13:$F$67)))*N(Mitarbeiter!$E100)/IF(Einstellungen!$C$11="7 Tage",7,5),N('Ist-Stunden'!O100)),MAX(IF(Einstellungen!$C$11="7 Tage",MAX(0,(MIN(DATE(2026,11,0),IF(Mitarbeiter!$D100="",DATE(2026,11,0),Mitarbeiter!$D100),TODAY()))-(MAX(DATE(2026,10,1),Mitarbeiter!$C100))+1),MAX(0,NETWORKDAYS(MAX(DATE(2026,10,1),Mitarbeiter!$C100),MIN(DATE(2026,11,0),IF(Mitarbeiter!$D100="",DATE(2026,11,0),Mitarbeiter!$D100),TODAY()),Einstellungen!$F$13:$F$67)))*N(Mitarbeiter!$E100)/IF(Einstellungen!$C$11="7 Tage",7,5),N('Ist-Stunden'!O100)+(N(Krankheitstage!P100)+N(Krankheitstage!AB100))*N($C100))))</f>
        <v/>
      </c>
      <c r="AT100" s="76">
        <f>IF($B100="",0,IF(Einstellungen!$C$10="Ja",MAX(IF(Einstellungen!$C$11="7 Tage",MAX(0,(MIN(DATE(2026,12,0),IF(Mitarbeiter!$D100="",DATE(2026,12,0),Mitarbeiter!$D100),TODAY()))-(MAX(DATE(2026,11,1),Mitarbeiter!$C100))+1),MAX(0,NETWORKDAYS(MAX(DATE(2026,11,1),Mitarbeiter!$C100),MIN(DATE(2026,12,0),IF(Mitarbeiter!$D100="",DATE(2026,12,0),Mitarbeiter!$D100),TODAY()),Einstellungen!$F$13:$F$67)))*N(Mitarbeiter!$E100)/IF(Einstellungen!$C$11="7 Tage",7,5),N('Ist-Stunden'!P100)),MAX(IF(Einstellungen!$C$11="7 Tage",MAX(0,(MIN(DATE(2026,12,0),IF(Mitarbeiter!$D100="",DATE(2026,12,0),Mitarbeiter!$D100),TODAY()))-(MAX(DATE(2026,11,1),Mitarbeiter!$C100))+1),MAX(0,NETWORKDAYS(MAX(DATE(2026,11,1),Mitarbeiter!$C100),MIN(DATE(2026,12,0),IF(Mitarbeiter!$D100="",DATE(2026,12,0),Mitarbeiter!$D100),TODAY()),Einstellungen!$F$13:$F$67)))*N(Mitarbeiter!$E100)/IF(Einstellungen!$C$11="7 Tage",7,5),N('Ist-Stunden'!P100)+(N(Krankheitstage!Q100)+N(Krankheitstage!AC100))*N($C100))))</f>
        <v/>
      </c>
      <c r="AU100" s="76">
        <f>IF($B100="",0,IF(Einstellungen!$C$10="Ja",MAX(IF(Einstellungen!$C$11="7 Tage",MAX(0,(MIN(DATE(2026,13,0),IF(Mitarbeiter!$D100="",DATE(2026,13,0),Mitarbeiter!$D100),TODAY()))-(MAX(DATE(2026,12,1),Mitarbeiter!$C100))+1),MAX(0,NETWORKDAYS(MAX(DATE(2026,12,1),Mitarbeiter!$C100),MIN(DATE(2026,13,0),IF(Mitarbeiter!$D100="",DATE(2026,13,0),Mitarbeiter!$D100),TODAY()),Einstellungen!$F$13:$F$67)))*N(Mitarbeiter!$E100)/IF(Einstellungen!$C$11="7 Tage",7,5),N('Ist-Stunden'!Q100)),MAX(IF(Einstellungen!$C$11="7 Tage",MAX(0,(MIN(DATE(2026,13,0),IF(Mitarbeiter!$D100="",DATE(2026,13,0),Mitarbeiter!$D100),TODAY()))-(MAX(DATE(2026,12,1),Mitarbeiter!$C100))+1),MAX(0,NETWORKDAYS(MAX(DATE(2026,12,1),Mitarbeiter!$C100),MIN(DATE(2026,13,0),IF(Mitarbeiter!$D100="",DATE(2026,13,0),Mitarbeiter!$D100),TODAY()),Einstellungen!$F$13:$F$67)))*N(Mitarbeiter!$E100)/IF(Einstellungen!$C$11="7 Tage",7,5),N('Ist-Stunden'!Q100)+(N(Krankheitstage!R100)+N(Krankheitstage!AD100))*N($C100))))</f>
        <v/>
      </c>
      <c r="AV100" s="76">
        <f>IF($B100="",0,IF(Einstellungen!$C$10="Ja",MAX(IF(Einstellungen!$C$11="7 Tage",MAX(0,(MIN(DATE(2027,2,0),IF(Mitarbeiter!$D100="",DATE(2027,2,0),Mitarbeiter!$D100),TODAY()))-(MAX(DATE(2027,1,1),Mitarbeiter!$C100))+1),MAX(0,NETWORKDAYS(MAX(DATE(2027,1,1),Mitarbeiter!$C100),MIN(DATE(2027,2,0),IF(Mitarbeiter!$D100="",DATE(2027,2,0),Mitarbeiter!$D100),TODAY()),Einstellungen!$F$13:$F$67)))*N(Mitarbeiter!$E100)/IF(Einstellungen!$C$11="7 Tage",7,5),N('Ist-Stunden'!R100)),MAX(IF(Einstellungen!$C$11="7 Tage",MAX(0,(MIN(DATE(2027,2,0),IF(Mitarbeiter!$D100="",DATE(2027,2,0),Mitarbeiter!$D100),TODAY()))-(MAX(DATE(2027,1,1),Mitarbeiter!$C100))+1),MAX(0,NETWORKDAYS(MAX(DATE(2027,1,1),Mitarbeiter!$C100),MIN(DATE(2027,2,0),IF(Mitarbeiter!$D100="",DATE(2027,2,0),Mitarbeiter!$D100),TODAY()),Einstellungen!$F$13:$F$67)))*N(Mitarbeiter!$E100)/IF(Einstellungen!$C$11="7 Tage",7,5),N('Ist-Stunden'!R100)+(N(Krankheitstage!AE100)+N(Krankheitstage!AQ100))*N($C100))))</f>
        <v/>
      </c>
      <c r="AW100" s="76">
        <f>IF($B100="",0,IF(Einstellungen!$C$10="Ja",MAX(IF(Einstellungen!$C$11="7 Tage",MAX(0,(MIN(DATE(2027,3,0),IF(Mitarbeiter!$D100="",DATE(2027,3,0),Mitarbeiter!$D100),TODAY()))-(MAX(DATE(2027,2,1),Mitarbeiter!$C100))+1),MAX(0,NETWORKDAYS(MAX(DATE(2027,2,1),Mitarbeiter!$C100),MIN(DATE(2027,3,0),IF(Mitarbeiter!$D100="",DATE(2027,3,0),Mitarbeiter!$D100),TODAY()),Einstellungen!$F$13:$F$67)))*N(Mitarbeiter!$E100)/IF(Einstellungen!$C$11="7 Tage",7,5),N('Ist-Stunden'!S100)),MAX(IF(Einstellungen!$C$11="7 Tage",MAX(0,(MIN(DATE(2027,3,0),IF(Mitarbeiter!$D100="",DATE(2027,3,0),Mitarbeiter!$D100),TODAY()))-(MAX(DATE(2027,2,1),Mitarbeiter!$C100))+1),MAX(0,NETWORKDAYS(MAX(DATE(2027,2,1),Mitarbeiter!$C100),MIN(DATE(2027,3,0),IF(Mitarbeiter!$D100="",DATE(2027,3,0),Mitarbeiter!$D100),TODAY()),Einstellungen!$F$13:$F$67)))*N(Mitarbeiter!$E100)/IF(Einstellungen!$C$11="7 Tage",7,5),N('Ist-Stunden'!S100)+(N(Krankheitstage!AF100)+N(Krankheitstage!AR100))*N($C100))))</f>
        <v/>
      </c>
      <c r="AX100" s="76">
        <f>IF($B100="",0,IF(Einstellungen!$C$10="Ja",MAX(IF(Einstellungen!$C$11="7 Tage",MAX(0,(MIN(DATE(2027,4,0),IF(Mitarbeiter!$D100="",DATE(2027,4,0),Mitarbeiter!$D100),TODAY()))-(MAX(DATE(2027,3,1),Mitarbeiter!$C100))+1),MAX(0,NETWORKDAYS(MAX(DATE(2027,3,1),Mitarbeiter!$C100),MIN(DATE(2027,4,0),IF(Mitarbeiter!$D100="",DATE(2027,4,0),Mitarbeiter!$D100),TODAY()),Einstellungen!$F$13:$F$67)))*N(Mitarbeiter!$E100)/IF(Einstellungen!$C$11="7 Tage",7,5),N('Ist-Stunden'!T100)),MAX(IF(Einstellungen!$C$11="7 Tage",MAX(0,(MIN(DATE(2027,4,0),IF(Mitarbeiter!$D100="",DATE(2027,4,0),Mitarbeiter!$D100),TODAY()))-(MAX(DATE(2027,3,1),Mitarbeiter!$C100))+1),MAX(0,NETWORKDAYS(MAX(DATE(2027,3,1),Mitarbeiter!$C100),MIN(DATE(2027,4,0),IF(Mitarbeiter!$D100="",DATE(2027,4,0),Mitarbeiter!$D100),TODAY()),Einstellungen!$F$13:$F$67)))*N(Mitarbeiter!$E100)/IF(Einstellungen!$C$11="7 Tage",7,5),N('Ist-Stunden'!T100)+(N(Krankheitstage!AG100)+N(Krankheitstage!AS100))*N($C100))))</f>
        <v/>
      </c>
      <c r="AY100" s="76">
        <f>IF($B100="",0,IF(Einstellungen!$C$10="Ja",MAX(IF(Einstellungen!$C$11="7 Tage",MAX(0,(MIN(DATE(2027,5,0),IF(Mitarbeiter!$D100="",DATE(2027,5,0),Mitarbeiter!$D100),TODAY()))-(MAX(DATE(2027,4,1),Mitarbeiter!$C100))+1),MAX(0,NETWORKDAYS(MAX(DATE(2027,4,1),Mitarbeiter!$C100),MIN(DATE(2027,5,0),IF(Mitarbeiter!$D100="",DATE(2027,5,0),Mitarbeiter!$D100),TODAY()),Einstellungen!$F$13:$F$67)))*N(Mitarbeiter!$E100)/IF(Einstellungen!$C$11="7 Tage",7,5),N('Ist-Stunden'!U100)),MAX(IF(Einstellungen!$C$11="7 Tage",MAX(0,(MIN(DATE(2027,5,0),IF(Mitarbeiter!$D100="",DATE(2027,5,0),Mitarbeiter!$D100),TODAY()))-(MAX(DATE(2027,4,1),Mitarbeiter!$C100))+1),MAX(0,NETWORKDAYS(MAX(DATE(2027,4,1),Mitarbeiter!$C100),MIN(DATE(2027,5,0),IF(Mitarbeiter!$D100="",DATE(2027,5,0),Mitarbeiter!$D100),TODAY()),Einstellungen!$F$13:$F$67)))*N(Mitarbeiter!$E100)/IF(Einstellungen!$C$11="7 Tage",7,5),N('Ist-Stunden'!U100)+(N(Krankheitstage!AH100)+N(Krankheitstage!AT100))*N($C100))))</f>
        <v/>
      </c>
      <c r="AZ100" s="76">
        <f>IF($B100="",0,IF(Einstellungen!$C$10="Ja",MAX(IF(Einstellungen!$C$11="7 Tage",MAX(0,(MIN(DATE(2027,6,0),IF(Mitarbeiter!$D100="",DATE(2027,6,0),Mitarbeiter!$D100),TODAY()))-(MAX(DATE(2027,5,1),Mitarbeiter!$C100))+1),MAX(0,NETWORKDAYS(MAX(DATE(2027,5,1),Mitarbeiter!$C100),MIN(DATE(2027,6,0),IF(Mitarbeiter!$D100="",DATE(2027,6,0),Mitarbeiter!$D100),TODAY()),Einstellungen!$F$13:$F$67)))*N(Mitarbeiter!$E100)/IF(Einstellungen!$C$11="7 Tage",7,5),N('Ist-Stunden'!V100)),MAX(IF(Einstellungen!$C$11="7 Tage",MAX(0,(MIN(DATE(2027,6,0),IF(Mitarbeiter!$D100="",DATE(2027,6,0),Mitarbeiter!$D100),TODAY()))-(MAX(DATE(2027,5,1),Mitarbeiter!$C100))+1),MAX(0,NETWORKDAYS(MAX(DATE(2027,5,1),Mitarbeiter!$C100),MIN(DATE(2027,6,0),IF(Mitarbeiter!$D100="",DATE(2027,6,0),Mitarbeiter!$D100),TODAY()),Einstellungen!$F$13:$F$67)))*N(Mitarbeiter!$E100)/IF(Einstellungen!$C$11="7 Tage",7,5),N('Ist-Stunden'!V100)+(N(Krankheitstage!AI100)+N(Krankheitstage!AU100))*N($C100))))</f>
        <v/>
      </c>
      <c r="BA100" s="76">
        <f>IF($B100="",0,IF(Einstellungen!$C$10="Ja",MAX(IF(Einstellungen!$C$11="7 Tage",MAX(0,(MIN(DATE(2027,7,0),IF(Mitarbeiter!$D100="",DATE(2027,7,0),Mitarbeiter!$D100),TODAY()))-(MAX(DATE(2027,6,1),Mitarbeiter!$C100))+1),MAX(0,NETWORKDAYS(MAX(DATE(2027,6,1),Mitarbeiter!$C100),MIN(DATE(2027,7,0),IF(Mitarbeiter!$D100="",DATE(2027,7,0),Mitarbeiter!$D100),TODAY()),Einstellungen!$F$13:$F$67)))*N(Mitarbeiter!$E100)/IF(Einstellungen!$C$11="7 Tage",7,5),N('Ist-Stunden'!W100)),MAX(IF(Einstellungen!$C$11="7 Tage",MAX(0,(MIN(DATE(2027,7,0),IF(Mitarbeiter!$D100="",DATE(2027,7,0),Mitarbeiter!$D100),TODAY()))-(MAX(DATE(2027,6,1),Mitarbeiter!$C100))+1),MAX(0,NETWORKDAYS(MAX(DATE(2027,6,1),Mitarbeiter!$C100),MIN(DATE(2027,7,0),IF(Mitarbeiter!$D100="",DATE(2027,7,0),Mitarbeiter!$D100),TODAY()),Einstellungen!$F$13:$F$67)))*N(Mitarbeiter!$E100)/IF(Einstellungen!$C$11="7 Tage",7,5),N('Ist-Stunden'!W100)+(N(Krankheitstage!AJ100)+N(Krankheitstage!AV100))*N($C100))))</f>
        <v/>
      </c>
      <c r="BB100" s="76">
        <f>IF($B100="",0,IF(Einstellungen!$C$10="Ja",MAX(IF(Einstellungen!$C$11="7 Tage",MAX(0,(MIN(DATE(2027,8,0),IF(Mitarbeiter!$D100="",DATE(2027,8,0),Mitarbeiter!$D100),TODAY()))-(MAX(DATE(2027,7,1),Mitarbeiter!$C100))+1),MAX(0,NETWORKDAYS(MAX(DATE(2027,7,1),Mitarbeiter!$C100),MIN(DATE(2027,8,0),IF(Mitarbeiter!$D100="",DATE(2027,8,0),Mitarbeiter!$D100),TODAY()),Einstellungen!$F$13:$F$67)))*N(Mitarbeiter!$E100)/IF(Einstellungen!$C$11="7 Tage",7,5),N('Ist-Stunden'!X100)),MAX(IF(Einstellungen!$C$11="7 Tage",MAX(0,(MIN(DATE(2027,8,0),IF(Mitarbeiter!$D100="",DATE(2027,8,0),Mitarbeiter!$D100),TODAY()))-(MAX(DATE(2027,7,1),Mitarbeiter!$C100))+1),MAX(0,NETWORKDAYS(MAX(DATE(2027,7,1),Mitarbeiter!$C100),MIN(DATE(2027,8,0),IF(Mitarbeiter!$D100="",DATE(2027,8,0),Mitarbeiter!$D100),TODAY()),Einstellungen!$F$13:$F$67)))*N(Mitarbeiter!$E100)/IF(Einstellungen!$C$11="7 Tage",7,5),N('Ist-Stunden'!X100)+(N(Krankheitstage!AK100)+N(Krankheitstage!AW100))*N($C100))))</f>
        <v/>
      </c>
      <c r="BC100" s="76">
        <f>IF($B100="",0,IF(Einstellungen!$C$10="Ja",MAX(IF(Einstellungen!$C$11="7 Tage",MAX(0,(MIN(DATE(2027,9,0),IF(Mitarbeiter!$D100="",DATE(2027,9,0),Mitarbeiter!$D100),TODAY()))-(MAX(DATE(2027,8,1),Mitarbeiter!$C100))+1),MAX(0,NETWORKDAYS(MAX(DATE(2027,8,1),Mitarbeiter!$C100),MIN(DATE(2027,9,0),IF(Mitarbeiter!$D100="",DATE(2027,9,0),Mitarbeiter!$D100),TODAY()),Einstellungen!$F$13:$F$67)))*N(Mitarbeiter!$E100)/IF(Einstellungen!$C$11="7 Tage",7,5),N('Ist-Stunden'!Y100)),MAX(IF(Einstellungen!$C$11="7 Tage",MAX(0,(MIN(DATE(2027,9,0),IF(Mitarbeiter!$D100="",DATE(2027,9,0),Mitarbeiter!$D100),TODAY()))-(MAX(DATE(2027,8,1),Mitarbeiter!$C100))+1),MAX(0,NETWORKDAYS(MAX(DATE(2027,8,1),Mitarbeiter!$C100),MIN(DATE(2027,9,0),IF(Mitarbeiter!$D100="",DATE(2027,9,0),Mitarbeiter!$D100),TODAY()),Einstellungen!$F$13:$F$67)))*N(Mitarbeiter!$E100)/IF(Einstellungen!$C$11="7 Tage",7,5),N('Ist-Stunden'!Y100)+(N(Krankheitstage!AL100)+N(Krankheitstage!AX100))*N($C100))))</f>
        <v/>
      </c>
      <c r="BD100" s="76">
        <f>IF($B100="",0,IF(Einstellungen!$C$10="Ja",MAX(IF(Einstellungen!$C$11="7 Tage",MAX(0,(MIN(DATE(2027,10,0),IF(Mitarbeiter!$D100="",DATE(2027,10,0),Mitarbeiter!$D100),TODAY()))-(MAX(DATE(2027,9,1),Mitarbeiter!$C100))+1),MAX(0,NETWORKDAYS(MAX(DATE(2027,9,1),Mitarbeiter!$C100),MIN(DATE(2027,10,0),IF(Mitarbeiter!$D100="",DATE(2027,10,0),Mitarbeiter!$D100),TODAY()),Einstellungen!$F$13:$F$67)))*N(Mitarbeiter!$E100)/IF(Einstellungen!$C$11="7 Tage",7,5),N('Ist-Stunden'!Z100)),MAX(IF(Einstellungen!$C$11="7 Tage",MAX(0,(MIN(DATE(2027,10,0),IF(Mitarbeiter!$D100="",DATE(2027,10,0),Mitarbeiter!$D100),TODAY()))-(MAX(DATE(2027,9,1),Mitarbeiter!$C100))+1),MAX(0,NETWORKDAYS(MAX(DATE(2027,9,1),Mitarbeiter!$C100),MIN(DATE(2027,10,0),IF(Mitarbeiter!$D100="",DATE(2027,10,0),Mitarbeiter!$D100),TODAY()),Einstellungen!$F$13:$F$67)))*N(Mitarbeiter!$E100)/IF(Einstellungen!$C$11="7 Tage",7,5),N('Ist-Stunden'!Z100)+(N(Krankheitstage!AM100)+N(Krankheitstage!AY100))*N($C100))))</f>
        <v/>
      </c>
      <c r="BE100" s="76">
        <f>IF($B100="",0,IF(Einstellungen!$C$10="Ja",MAX(IF(Einstellungen!$C$11="7 Tage",MAX(0,(MIN(DATE(2027,11,0),IF(Mitarbeiter!$D100="",DATE(2027,11,0),Mitarbeiter!$D100),TODAY()))-(MAX(DATE(2027,10,1),Mitarbeiter!$C100))+1),MAX(0,NETWORKDAYS(MAX(DATE(2027,10,1),Mitarbeiter!$C100),MIN(DATE(2027,11,0),IF(Mitarbeiter!$D100="",DATE(2027,11,0),Mitarbeiter!$D100),TODAY()),Einstellungen!$F$13:$F$67)))*N(Mitarbeiter!$E100)/IF(Einstellungen!$C$11="7 Tage",7,5),N('Ist-Stunden'!AA100)),MAX(IF(Einstellungen!$C$11="7 Tage",MAX(0,(MIN(DATE(2027,11,0),IF(Mitarbeiter!$D100="",DATE(2027,11,0),Mitarbeiter!$D100),TODAY()))-(MAX(DATE(2027,10,1),Mitarbeiter!$C100))+1),MAX(0,NETWORKDAYS(MAX(DATE(2027,10,1),Mitarbeiter!$C100),MIN(DATE(2027,11,0),IF(Mitarbeiter!$D100="",DATE(2027,11,0),Mitarbeiter!$D100),TODAY()),Einstellungen!$F$13:$F$67)))*N(Mitarbeiter!$E100)/IF(Einstellungen!$C$11="7 Tage",7,5),N('Ist-Stunden'!AA100)+(N(Krankheitstage!AN100)+N(Krankheitstage!AZ100))*N($C100))))</f>
        <v/>
      </c>
      <c r="BF100" s="76">
        <f>IF($B100="",0,IF(Einstellungen!$C$10="Ja",MAX(IF(Einstellungen!$C$11="7 Tage",MAX(0,(MIN(DATE(2027,12,0),IF(Mitarbeiter!$D100="",DATE(2027,12,0),Mitarbeiter!$D100),TODAY()))-(MAX(DATE(2027,11,1),Mitarbeiter!$C100))+1),MAX(0,NETWORKDAYS(MAX(DATE(2027,11,1),Mitarbeiter!$C100),MIN(DATE(2027,12,0),IF(Mitarbeiter!$D100="",DATE(2027,12,0),Mitarbeiter!$D100),TODAY()),Einstellungen!$F$13:$F$67)))*N(Mitarbeiter!$E100)/IF(Einstellungen!$C$11="7 Tage",7,5),N('Ist-Stunden'!AB100)),MAX(IF(Einstellungen!$C$11="7 Tage",MAX(0,(MIN(DATE(2027,12,0),IF(Mitarbeiter!$D100="",DATE(2027,12,0),Mitarbeiter!$D100),TODAY()))-(MAX(DATE(2027,11,1),Mitarbeiter!$C100))+1),MAX(0,NETWORKDAYS(MAX(DATE(2027,11,1),Mitarbeiter!$C100),MIN(DATE(2027,12,0),IF(Mitarbeiter!$D100="",DATE(2027,12,0),Mitarbeiter!$D100),TODAY()),Einstellungen!$F$13:$F$67)))*N(Mitarbeiter!$E100)/IF(Einstellungen!$C$11="7 Tage",7,5),N('Ist-Stunden'!AB100)+(N(Krankheitstage!AO100)+N(Krankheitstage!BA100))*N($C100))))</f>
        <v/>
      </c>
      <c r="BG100" s="76">
        <f>IF($B100="",0,IF(Einstellungen!$C$10="Ja",MAX(IF(Einstellungen!$C$11="7 Tage",MAX(0,(MIN(DATE(2027,13,0),IF(Mitarbeiter!$D100="",DATE(2027,13,0),Mitarbeiter!$D100),TODAY()))-(MAX(DATE(2027,12,1),Mitarbeiter!$C100))+1),MAX(0,NETWORKDAYS(MAX(DATE(2027,12,1),Mitarbeiter!$C100),MIN(DATE(2027,13,0),IF(Mitarbeiter!$D100="",DATE(2027,13,0),Mitarbeiter!$D100),TODAY()),Einstellungen!$F$13:$F$67)))*N(Mitarbeiter!$E100)/IF(Einstellungen!$C$11="7 Tage",7,5),N('Ist-Stunden'!AC100)),MAX(IF(Einstellungen!$C$11="7 Tage",MAX(0,(MIN(DATE(2027,13,0),IF(Mitarbeiter!$D100="",DATE(2027,13,0),Mitarbeiter!$D100),TODAY()))-(MAX(DATE(2027,12,1),Mitarbeiter!$C100))+1),MAX(0,NETWORKDAYS(MAX(DATE(2027,12,1),Mitarbeiter!$C100),MIN(DATE(2027,13,0),IF(Mitarbeiter!$D100="",DATE(2027,13,0),Mitarbeiter!$D100),TODAY()),Einstellungen!$F$13:$F$67)))*N(Mitarbeiter!$E100)/IF(Einstellungen!$C$11="7 Tage",7,5),N('Ist-Stunden'!AC100)+(N(Krankheitstage!AP100)+N(Krankheitstage!BB100))*N($C100))))</f>
        <v/>
      </c>
      <c r="BH100" s="76">
        <f>IF($B100="",0,IF(Einstellungen!$C$10="Ja",MAX(IF(Einstellungen!$C$11="7 Tage",MAX(0,(MIN(DATE(2028,2,0),IF(Mitarbeiter!$D100="",DATE(2028,2,0),Mitarbeiter!$D100),TODAY()))-(MAX(DATE(2028,1,1),Mitarbeiter!$C100))+1),MAX(0,NETWORKDAYS(MAX(DATE(2028,1,1),Mitarbeiter!$C100),MIN(DATE(2028,2,0),IF(Mitarbeiter!$D100="",DATE(2028,2,0),Mitarbeiter!$D100),TODAY()),Einstellungen!$F$13:$F$67)))*N(Mitarbeiter!$E100)/IF(Einstellungen!$C$11="7 Tage",7,5),N('Ist-Stunden'!AD100)),MAX(IF(Einstellungen!$C$11="7 Tage",MAX(0,(MIN(DATE(2028,2,0),IF(Mitarbeiter!$D100="",DATE(2028,2,0),Mitarbeiter!$D100),TODAY()))-(MAX(DATE(2028,1,1),Mitarbeiter!$C100))+1),MAX(0,NETWORKDAYS(MAX(DATE(2028,1,1),Mitarbeiter!$C100),MIN(DATE(2028,2,0),IF(Mitarbeiter!$D100="",DATE(2028,2,0),Mitarbeiter!$D100),TODAY()),Einstellungen!$F$13:$F$67)))*N(Mitarbeiter!$E100)/IF(Einstellungen!$C$11="7 Tage",7,5),N('Ist-Stunden'!AD100)+(N(Krankheitstage!BC100)+N(Krankheitstage!BO100))*N($C100))))</f>
        <v/>
      </c>
      <c r="BI100" s="76">
        <f>IF($B100="",0,IF(Einstellungen!$C$10="Ja",MAX(IF(Einstellungen!$C$11="7 Tage",MAX(0,(MIN(DATE(2028,3,0),IF(Mitarbeiter!$D100="",DATE(2028,3,0),Mitarbeiter!$D100),TODAY()))-(MAX(DATE(2028,2,1),Mitarbeiter!$C100))+1),MAX(0,NETWORKDAYS(MAX(DATE(2028,2,1),Mitarbeiter!$C100),MIN(DATE(2028,3,0),IF(Mitarbeiter!$D100="",DATE(2028,3,0),Mitarbeiter!$D100),TODAY()),Einstellungen!$F$13:$F$67)))*N(Mitarbeiter!$E100)/IF(Einstellungen!$C$11="7 Tage",7,5),N('Ist-Stunden'!AE100)),MAX(IF(Einstellungen!$C$11="7 Tage",MAX(0,(MIN(DATE(2028,3,0),IF(Mitarbeiter!$D100="",DATE(2028,3,0),Mitarbeiter!$D100),TODAY()))-(MAX(DATE(2028,2,1),Mitarbeiter!$C100))+1),MAX(0,NETWORKDAYS(MAX(DATE(2028,2,1),Mitarbeiter!$C100),MIN(DATE(2028,3,0),IF(Mitarbeiter!$D100="",DATE(2028,3,0),Mitarbeiter!$D100),TODAY()),Einstellungen!$F$13:$F$67)))*N(Mitarbeiter!$E100)/IF(Einstellungen!$C$11="7 Tage",7,5),N('Ist-Stunden'!AE100)+(N(Krankheitstage!BD100)+N(Krankheitstage!BP100))*N($C100))))</f>
        <v/>
      </c>
      <c r="BJ100" s="76">
        <f>IF($B100="",0,IF(Einstellungen!$C$10="Ja",MAX(IF(Einstellungen!$C$11="7 Tage",MAX(0,(MIN(DATE(2028,4,0),IF(Mitarbeiter!$D100="",DATE(2028,4,0),Mitarbeiter!$D100),TODAY()))-(MAX(DATE(2028,3,1),Mitarbeiter!$C100))+1),MAX(0,NETWORKDAYS(MAX(DATE(2028,3,1),Mitarbeiter!$C100),MIN(DATE(2028,4,0),IF(Mitarbeiter!$D100="",DATE(2028,4,0),Mitarbeiter!$D100),TODAY()),Einstellungen!$F$13:$F$67)))*N(Mitarbeiter!$E100)/IF(Einstellungen!$C$11="7 Tage",7,5),N('Ist-Stunden'!AF100)),MAX(IF(Einstellungen!$C$11="7 Tage",MAX(0,(MIN(DATE(2028,4,0),IF(Mitarbeiter!$D100="",DATE(2028,4,0),Mitarbeiter!$D100),TODAY()))-(MAX(DATE(2028,3,1),Mitarbeiter!$C100))+1),MAX(0,NETWORKDAYS(MAX(DATE(2028,3,1),Mitarbeiter!$C100),MIN(DATE(2028,4,0),IF(Mitarbeiter!$D100="",DATE(2028,4,0),Mitarbeiter!$D100),TODAY()),Einstellungen!$F$13:$F$67)))*N(Mitarbeiter!$E100)/IF(Einstellungen!$C$11="7 Tage",7,5),N('Ist-Stunden'!AF100)+(N(Krankheitstage!BE100)+N(Krankheitstage!BQ100))*N($C100))))</f>
        <v/>
      </c>
      <c r="BK100" s="76">
        <f>IF($B100="",0,IF(Einstellungen!$C$10="Ja",MAX(IF(Einstellungen!$C$11="7 Tage",MAX(0,(MIN(DATE(2028,5,0),IF(Mitarbeiter!$D100="",DATE(2028,5,0),Mitarbeiter!$D100),TODAY()))-(MAX(DATE(2028,4,1),Mitarbeiter!$C100))+1),MAX(0,NETWORKDAYS(MAX(DATE(2028,4,1),Mitarbeiter!$C100),MIN(DATE(2028,5,0),IF(Mitarbeiter!$D100="",DATE(2028,5,0),Mitarbeiter!$D100),TODAY()),Einstellungen!$F$13:$F$67)))*N(Mitarbeiter!$E100)/IF(Einstellungen!$C$11="7 Tage",7,5),N('Ist-Stunden'!AG100)),MAX(IF(Einstellungen!$C$11="7 Tage",MAX(0,(MIN(DATE(2028,5,0),IF(Mitarbeiter!$D100="",DATE(2028,5,0),Mitarbeiter!$D100),TODAY()))-(MAX(DATE(2028,4,1),Mitarbeiter!$C100))+1),MAX(0,NETWORKDAYS(MAX(DATE(2028,4,1),Mitarbeiter!$C100),MIN(DATE(2028,5,0),IF(Mitarbeiter!$D100="",DATE(2028,5,0),Mitarbeiter!$D100),TODAY()),Einstellungen!$F$13:$F$67)))*N(Mitarbeiter!$E100)/IF(Einstellungen!$C$11="7 Tage",7,5),N('Ist-Stunden'!AG100)+(N(Krankheitstage!BF100)+N(Krankheitstage!BR100))*N($C100))))</f>
        <v/>
      </c>
      <c r="BL100" s="76">
        <f>IF($B100="",0,IF(Einstellungen!$C$10="Ja",MAX(IF(Einstellungen!$C$11="7 Tage",MAX(0,(MIN(DATE(2028,6,0),IF(Mitarbeiter!$D100="",DATE(2028,6,0),Mitarbeiter!$D100),TODAY()))-(MAX(DATE(2028,5,1),Mitarbeiter!$C100))+1),MAX(0,NETWORKDAYS(MAX(DATE(2028,5,1),Mitarbeiter!$C100),MIN(DATE(2028,6,0),IF(Mitarbeiter!$D100="",DATE(2028,6,0),Mitarbeiter!$D100),TODAY()),Einstellungen!$F$13:$F$67)))*N(Mitarbeiter!$E100)/IF(Einstellungen!$C$11="7 Tage",7,5),N('Ist-Stunden'!AH100)),MAX(IF(Einstellungen!$C$11="7 Tage",MAX(0,(MIN(DATE(2028,6,0),IF(Mitarbeiter!$D100="",DATE(2028,6,0),Mitarbeiter!$D100),TODAY()))-(MAX(DATE(2028,5,1),Mitarbeiter!$C100))+1),MAX(0,NETWORKDAYS(MAX(DATE(2028,5,1),Mitarbeiter!$C100),MIN(DATE(2028,6,0),IF(Mitarbeiter!$D100="",DATE(2028,6,0),Mitarbeiter!$D100),TODAY()),Einstellungen!$F$13:$F$67)))*N(Mitarbeiter!$E100)/IF(Einstellungen!$C$11="7 Tage",7,5),N('Ist-Stunden'!AH100)+(N(Krankheitstage!BG100)+N(Krankheitstage!BS100))*N($C100))))</f>
        <v/>
      </c>
      <c r="BM100" s="76">
        <f>IF($B100="",0,IF(Einstellungen!$C$10="Ja",MAX(IF(Einstellungen!$C$11="7 Tage",MAX(0,(MIN(DATE(2028,7,0),IF(Mitarbeiter!$D100="",DATE(2028,7,0),Mitarbeiter!$D100),TODAY()))-(MAX(DATE(2028,6,1),Mitarbeiter!$C100))+1),MAX(0,NETWORKDAYS(MAX(DATE(2028,6,1),Mitarbeiter!$C100),MIN(DATE(2028,7,0),IF(Mitarbeiter!$D100="",DATE(2028,7,0),Mitarbeiter!$D100),TODAY()),Einstellungen!$F$13:$F$67)))*N(Mitarbeiter!$E100)/IF(Einstellungen!$C$11="7 Tage",7,5),N('Ist-Stunden'!AI100)),MAX(IF(Einstellungen!$C$11="7 Tage",MAX(0,(MIN(DATE(2028,7,0),IF(Mitarbeiter!$D100="",DATE(2028,7,0),Mitarbeiter!$D100),TODAY()))-(MAX(DATE(2028,6,1),Mitarbeiter!$C100))+1),MAX(0,NETWORKDAYS(MAX(DATE(2028,6,1),Mitarbeiter!$C100),MIN(DATE(2028,7,0),IF(Mitarbeiter!$D100="",DATE(2028,7,0),Mitarbeiter!$D100),TODAY()),Einstellungen!$F$13:$F$67)))*N(Mitarbeiter!$E100)/IF(Einstellungen!$C$11="7 Tage",7,5),N('Ist-Stunden'!AI100)+(N(Krankheitstage!BH100)+N(Krankheitstage!BT100))*N($C100))))</f>
        <v/>
      </c>
      <c r="BN100" s="76">
        <f>IF($B100="",0,IF(Einstellungen!$C$10="Ja",MAX(IF(Einstellungen!$C$11="7 Tage",MAX(0,(MIN(DATE(2028,8,0),IF(Mitarbeiter!$D100="",DATE(2028,8,0),Mitarbeiter!$D100),TODAY()))-(MAX(DATE(2028,7,1),Mitarbeiter!$C100))+1),MAX(0,NETWORKDAYS(MAX(DATE(2028,7,1),Mitarbeiter!$C100),MIN(DATE(2028,8,0),IF(Mitarbeiter!$D100="",DATE(2028,8,0),Mitarbeiter!$D100),TODAY()),Einstellungen!$F$13:$F$67)))*N(Mitarbeiter!$E100)/IF(Einstellungen!$C$11="7 Tage",7,5),N('Ist-Stunden'!AJ100)),MAX(IF(Einstellungen!$C$11="7 Tage",MAX(0,(MIN(DATE(2028,8,0),IF(Mitarbeiter!$D100="",DATE(2028,8,0),Mitarbeiter!$D100),TODAY()))-(MAX(DATE(2028,7,1),Mitarbeiter!$C100))+1),MAX(0,NETWORKDAYS(MAX(DATE(2028,7,1),Mitarbeiter!$C100),MIN(DATE(2028,8,0),IF(Mitarbeiter!$D100="",DATE(2028,8,0),Mitarbeiter!$D100),TODAY()),Einstellungen!$F$13:$F$67)))*N(Mitarbeiter!$E100)/IF(Einstellungen!$C$11="7 Tage",7,5),N('Ist-Stunden'!AJ100)+(N(Krankheitstage!BI100)+N(Krankheitstage!BU100))*N($C100))))</f>
        <v/>
      </c>
      <c r="BO100" s="76">
        <f>IF($B100="",0,IF(Einstellungen!$C$10="Ja",MAX(IF(Einstellungen!$C$11="7 Tage",MAX(0,(MIN(DATE(2028,9,0),IF(Mitarbeiter!$D100="",DATE(2028,9,0),Mitarbeiter!$D100),TODAY()))-(MAX(DATE(2028,8,1),Mitarbeiter!$C100))+1),MAX(0,NETWORKDAYS(MAX(DATE(2028,8,1),Mitarbeiter!$C100),MIN(DATE(2028,9,0),IF(Mitarbeiter!$D100="",DATE(2028,9,0),Mitarbeiter!$D100),TODAY()),Einstellungen!$F$13:$F$67)))*N(Mitarbeiter!$E100)/IF(Einstellungen!$C$11="7 Tage",7,5),N('Ist-Stunden'!AK100)),MAX(IF(Einstellungen!$C$11="7 Tage",MAX(0,(MIN(DATE(2028,9,0),IF(Mitarbeiter!$D100="",DATE(2028,9,0),Mitarbeiter!$D100),TODAY()))-(MAX(DATE(2028,8,1),Mitarbeiter!$C100))+1),MAX(0,NETWORKDAYS(MAX(DATE(2028,8,1),Mitarbeiter!$C100),MIN(DATE(2028,9,0),IF(Mitarbeiter!$D100="",DATE(2028,9,0),Mitarbeiter!$D100),TODAY()),Einstellungen!$F$13:$F$67)))*N(Mitarbeiter!$E100)/IF(Einstellungen!$C$11="7 Tage",7,5),N('Ist-Stunden'!AK100)+(N(Krankheitstage!BJ100)+N(Krankheitstage!BV100))*N($C100))))</f>
        <v/>
      </c>
      <c r="BP100" s="76">
        <f>IF($B100="",0,IF(Einstellungen!$C$10="Ja",MAX(IF(Einstellungen!$C$11="7 Tage",MAX(0,(MIN(DATE(2028,10,0),IF(Mitarbeiter!$D100="",DATE(2028,10,0),Mitarbeiter!$D100),TODAY()))-(MAX(DATE(2028,9,1),Mitarbeiter!$C100))+1),MAX(0,NETWORKDAYS(MAX(DATE(2028,9,1),Mitarbeiter!$C100),MIN(DATE(2028,10,0),IF(Mitarbeiter!$D100="",DATE(2028,10,0),Mitarbeiter!$D100),TODAY()),Einstellungen!$F$13:$F$67)))*N(Mitarbeiter!$E100)/IF(Einstellungen!$C$11="7 Tage",7,5),N('Ist-Stunden'!AL100)),MAX(IF(Einstellungen!$C$11="7 Tage",MAX(0,(MIN(DATE(2028,10,0),IF(Mitarbeiter!$D100="",DATE(2028,10,0),Mitarbeiter!$D100),TODAY()))-(MAX(DATE(2028,9,1),Mitarbeiter!$C100))+1),MAX(0,NETWORKDAYS(MAX(DATE(2028,9,1),Mitarbeiter!$C100),MIN(DATE(2028,10,0),IF(Mitarbeiter!$D100="",DATE(2028,10,0),Mitarbeiter!$D100),TODAY()),Einstellungen!$F$13:$F$67)))*N(Mitarbeiter!$E100)/IF(Einstellungen!$C$11="7 Tage",7,5),N('Ist-Stunden'!AL100)+(N(Krankheitstage!BK100)+N(Krankheitstage!BW100))*N($C100))))</f>
        <v/>
      </c>
      <c r="BQ100" s="76">
        <f>IF($B100="",0,IF(Einstellungen!$C$10="Ja",MAX(IF(Einstellungen!$C$11="7 Tage",MAX(0,(MIN(DATE(2028,11,0),IF(Mitarbeiter!$D100="",DATE(2028,11,0),Mitarbeiter!$D100),TODAY()))-(MAX(DATE(2028,10,1),Mitarbeiter!$C100))+1),MAX(0,NETWORKDAYS(MAX(DATE(2028,10,1),Mitarbeiter!$C100),MIN(DATE(2028,11,0),IF(Mitarbeiter!$D100="",DATE(2028,11,0),Mitarbeiter!$D100),TODAY()),Einstellungen!$F$13:$F$67)))*N(Mitarbeiter!$E100)/IF(Einstellungen!$C$11="7 Tage",7,5),N('Ist-Stunden'!AM100)),MAX(IF(Einstellungen!$C$11="7 Tage",MAX(0,(MIN(DATE(2028,11,0),IF(Mitarbeiter!$D100="",DATE(2028,11,0),Mitarbeiter!$D100),TODAY()))-(MAX(DATE(2028,10,1),Mitarbeiter!$C100))+1),MAX(0,NETWORKDAYS(MAX(DATE(2028,10,1),Mitarbeiter!$C100),MIN(DATE(2028,11,0),IF(Mitarbeiter!$D100="",DATE(2028,11,0),Mitarbeiter!$D100),TODAY()),Einstellungen!$F$13:$F$67)))*N(Mitarbeiter!$E100)/IF(Einstellungen!$C$11="7 Tage",7,5),N('Ist-Stunden'!AM100)+(N(Krankheitstage!BL100)+N(Krankheitstage!BX100))*N($C100))))</f>
        <v/>
      </c>
      <c r="BR100" s="76">
        <f>IF($B100="",0,IF(Einstellungen!$C$10="Ja",MAX(IF(Einstellungen!$C$11="7 Tage",MAX(0,(MIN(DATE(2028,12,0),IF(Mitarbeiter!$D100="",DATE(2028,12,0),Mitarbeiter!$D100),TODAY()))-(MAX(DATE(2028,11,1),Mitarbeiter!$C100))+1),MAX(0,NETWORKDAYS(MAX(DATE(2028,11,1),Mitarbeiter!$C100),MIN(DATE(2028,12,0),IF(Mitarbeiter!$D100="",DATE(2028,12,0),Mitarbeiter!$D100),TODAY()),Einstellungen!$F$13:$F$67)))*N(Mitarbeiter!$E100)/IF(Einstellungen!$C$11="7 Tage",7,5),N('Ist-Stunden'!AN100)),MAX(IF(Einstellungen!$C$11="7 Tage",MAX(0,(MIN(DATE(2028,12,0),IF(Mitarbeiter!$D100="",DATE(2028,12,0),Mitarbeiter!$D100),TODAY()))-(MAX(DATE(2028,11,1),Mitarbeiter!$C100))+1),MAX(0,NETWORKDAYS(MAX(DATE(2028,11,1),Mitarbeiter!$C100),MIN(DATE(2028,12,0),IF(Mitarbeiter!$D100="",DATE(2028,12,0),Mitarbeiter!$D100),TODAY()),Einstellungen!$F$13:$F$67)))*N(Mitarbeiter!$E100)/IF(Einstellungen!$C$11="7 Tage",7,5),N('Ist-Stunden'!AN100)+(N(Krankheitstage!BM100)+N(Krankheitstage!BY100))*N($C100))))</f>
        <v/>
      </c>
      <c r="BS100" s="76">
        <f>IF($B100="",0,IF(Einstellungen!$C$10="Ja",MAX(IF(Einstellungen!$C$11="7 Tage",MAX(0,(MIN(DATE(2028,13,0),IF(Mitarbeiter!$D100="",DATE(2028,13,0),Mitarbeiter!$D100),TODAY()))-(MAX(DATE(2028,12,1),Mitarbeiter!$C100))+1),MAX(0,NETWORKDAYS(MAX(DATE(2028,12,1),Mitarbeiter!$C100),MIN(DATE(2028,13,0),IF(Mitarbeiter!$D100="",DATE(2028,13,0),Mitarbeiter!$D100),TODAY()),Einstellungen!$F$13:$F$67)))*N(Mitarbeiter!$E100)/IF(Einstellungen!$C$11="7 Tage",7,5),N('Ist-Stunden'!AO100)),MAX(IF(Einstellungen!$C$11="7 Tage",MAX(0,(MIN(DATE(2028,13,0),IF(Mitarbeiter!$D100="",DATE(2028,13,0),Mitarbeiter!$D100),TODAY()))-(MAX(DATE(2028,12,1),Mitarbeiter!$C100))+1),MAX(0,NETWORKDAYS(MAX(DATE(2028,12,1),Mitarbeiter!$C100),MIN(DATE(2028,13,0),IF(Mitarbeiter!$D100="",DATE(2028,13,0),Mitarbeiter!$D100),TODAY()),Einstellungen!$F$13:$F$67)))*N(Mitarbeiter!$E100)/IF(Einstellungen!$C$11="7 Tage",7,5),N('Ist-Stunden'!AO100)+(N(Krankheitstage!BN100)+N(Krankheitstage!BZ100))*N($C100))))</f>
        <v/>
      </c>
      <c r="BT100" s="76">
        <f>IF($B100="",0,IF(Einstellungen!$C$10="Ja",MAX(IF(Einstellungen!$C$11="7 Tage",MAX(0,(MIN(DATE(2029,2,0),IF(Mitarbeiter!$D100="",DATE(2029,2,0),Mitarbeiter!$D100),TODAY()))-(MAX(DATE(2029,1,1),Mitarbeiter!$C100))+1),MAX(0,NETWORKDAYS(MAX(DATE(2029,1,1),Mitarbeiter!$C100),MIN(DATE(2029,2,0),IF(Mitarbeiter!$D100="",DATE(2029,2,0),Mitarbeiter!$D100),TODAY()),Einstellungen!$F$13:$F$67)))*N(Mitarbeiter!$E100)/IF(Einstellungen!$C$11="7 Tage",7,5),N('Ist-Stunden'!AP100)),MAX(IF(Einstellungen!$C$11="7 Tage",MAX(0,(MIN(DATE(2029,2,0),IF(Mitarbeiter!$D100="",DATE(2029,2,0),Mitarbeiter!$D100),TODAY()))-(MAX(DATE(2029,1,1),Mitarbeiter!$C100))+1),MAX(0,NETWORKDAYS(MAX(DATE(2029,1,1),Mitarbeiter!$C100),MIN(DATE(2029,2,0),IF(Mitarbeiter!$D100="",DATE(2029,2,0),Mitarbeiter!$D100),TODAY()),Einstellungen!$F$13:$F$67)))*N(Mitarbeiter!$E100)/IF(Einstellungen!$C$11="7 Tage",7,5),N('Ist-Stunden'!AP100)+(N(Krankheitstage!CA100)+N(Krankheitstage!CM100))*N($C100))))</f>
        <v/>
      </c>
      <c r="BU100" s="76">
        <f>IF($B100="",0,IF(Einstellungen!$C$10="Ja",MAX(IF(Einstellungen!$C$11="7 Tage",MAX(0,(MIN(DATE(2029,3,0),IF(Mitarbeiter!$D100="",DATE(2029,3,0),Mitarbeiter!$D100),TODAY()))-(MAX(DATE(2029,2,1),Mitarbeiter!$C100))+1),MAX(0,NETWORKDAYS(MAX(DATE(2029,2,1),Mitarbeiter!$C100),MIN(DATE(2029,3,0),IF(Mitarbeiter!$D100="",DATE(2029,3,0),Mitarbeiter!$D100),TODAY()),Einstellungen!$F$13:$F$67)))*N(Mitarbeiter!$E100)/IF(Einstellungen!$C$11="7 Tage",7,5),N('Ist-Stunden'!AQ100)),MAX(IF(Einstellungen!$C$11="7 Tage",MAX(0,(MIN(DATE(2029,3,0),IF(Mitarbeiter!$D100="",DATE(2029,3,0),Mitarbeiter!$D100),TODAY()))-(MAX(DATE(2029,2,1),Mitarbeiter!$C100))+1),MAX(0,NETWORKDAYS(MAX(DATE(2029,2,1),Mitarbeiter!$C100),MIN(DATE(2029,3,0),IF(Mitarbeiter!$D100="",DATE(2029,3,0),Mitarbeiter!$D100),TODAY()),Einstellungen!$F$13:$F$67)))*N(Mitarbeiter!$E100)/IF(Einstellungen!$C$11="7 Tage",7,5),N('Ist-Stunden'!AQ100)+(N(Krankheitstage!CB100)+N(Krankheitstage!CN100))*N($C100))))</f>
        <v/>
      </c>
      <c r="BV100" s="76">
        <f>IF($B100="",0,IF(Einstellungen!$C$10="Ja",MAX(IF(Einstellungen!$C$11="7 Tage",MAX(0,(MIN(DATE(2029,4,0),IF(Mitarbeiter!$D100="",DATE(2029,4,0),Mitarbeiter!$D100),TODAY()))-(MAX(DATE(2029,3,1),Mitarbeiter!$C100))+1),MAX(0,NETWORKDAYS(MAX(DATE(2029,3,1),Mitarbeiter!$C100),MIN(DATE(2029,4,0),IF(Mitarbeiter!$D100="",DATE(2029,4,0),Mitarbeiter!$D100),TODAY()),Einstellungen!$F$13:$F$67)))*N(Mitarbeiter!$E100)/IF(Einstellungen!$C$11="7 Tage",7,5),N('Ist-Stunden'!AR100)),MAX(IF(Einstellungen!$C$11="7 Tage",MAX(0,(MIN(DATE(2029,4,0),IF(Mitarbeiter!$D100="",DATE(2029,4,0),Mitarbeiter!$D100),TODAY()))-(MAX(DATE(2029,3,1),Mitarbeiter!$C100))+1),MAX(0,NETWORKDAYS(MAX(DATE(2029,3,1),Mitarbeiter!$C100),MIN(DATE(2029,4,0),IF(Mitarbeiter!$D100="",DATE(2029,4,0),Mitarbeiter!$D100),TODAY()),Einstellungen!$F$13:$F$67)))*N(Mitarbeiter!$E100)/IF(Einstellungen!$C$11="7 Tage",7,5),N('Ist-Stunden'!AR100)+(N(Krankheitstage!CC100)+N(Krankheitstage!CO100))*N($C100))))</f>
        <v/>
      </c>
      <c r="BW100" s="76">
        <f>IF($B100="",0,IF(Einstellungen!$C$10="Ja",MAX(IF(Einstellungen!$C$11="7 Tage",MAX(0,(MIN(DATE(2029,5,0),IF(Mitarbeiter!$D100="",DATE(2029,5,0),Mitarbeiter!$D100),TODAY()))-(MAX(DATE(2029,4,1),Mitarbeiter!$C100))+1),MAX(0,NETWORKDAYS(MAX(DATE(2029,4,1),Mitarbeiter!$C100),MIN(DATE(2029,5,0),IF(Mitarbeiter!$D100="",DATE(2029,5,0),Mitarbeiter!$D100),TODAY()),Einstellungen!$F$13:$F$67)))*N(Mitarbeiter!$E100)/IF(Einstellungen!$C$11="7 Tage",7,5),N('Ist-Stunden'!AS100)),MAX(IF(Einstellungen!$C$11="7 Tage",MAX(0,(MIN(DATE(2029,5,0),IF(Mitarbeiter!$D100="",DATE(2029,5,0),Mitarbeiter!$D100),TODAY()))-(MAX(DATE(2029,4,1),Mitarbeiter!$C100))+1),MAX(0,NETWORKDAYS(MAX(DATE(2029,4,1),Mitarbeiter!$C100),MIN(DATE(2029,5,0),IF(Mitarbeiter!$D100="",DATE(2029,5,0),Mitarbeiter!$D100),TODAY()),Einstellungen!$F$13:$F$67)))*N(Mitarbeiter!$E100)/IF(Einstellungen!$C$11="7 Tage",7,5),N('Ist-Stunden'!AS100)+(N(Krankheitstage!CD100)+N(Krankheitstage!CP100))*N($C100))))</f>
        <v/>
      </c>
      <c r="BX100" s="76">
        <f>IF($B100="",0,IF(Einstellungen!$C$10="Ja",MAX(IF(Einstellungen!$C$11="7 Tage",MAX(0,(MIN(DATE(2029,6,0),IF(Mitarbeiter!$D100="",DATE(2029,6,0),Mitarbeiter!$D100),TODAY()))-(MAX(DATE(2029,5,1),Mitarbeiter!$C100))+1),MAX(0,NETWORKDAYS(MAX(DATE(2029,5,1),Mitarbeiter!$C100),MIN(DATE(2029,6,0),IF(Mitarbeiter!$D100="",DATE(2029,6,0),Mitarbeiter!$D100),TODAY()),Einstellungen!$F$13:$F$67)))*N(Mitarbeiter!$E100)/IF(Einstellungen!$C$11="7 Tage",7,5),N('Ist-Stunden'!AT100)),MAX(IF(Einstellungen!$C$11="7 Tage",MAX(0,(MIN(DATE(2029,6,0),IF(Mitarbeiter!$D100="",DATE(2029,6,0),Mitarbeiter!$D100),TODAY()))-(MAX(DATE(2029,5,1),Mitarbeiter!$C100))+1),MAX(0,NETWORKDAYS(MAX(DATE(2029,5,1),Mitarbeiter!$C100),MIN(DATE(2029,6,0),IF(Mitarbeiter!$D100="",DATE(2029,6,0),Mitarbeiter!$D100),TODAY()),Einstellungen!$F$13:$F$67)))*N(Mitarbeiter!$E100)/IF(Einstellungen!$C$11="7 Tage",7,5),N('Ist-Stunden'!AT100)+(N(Krankheitstage!CE100)+N(Krankheitstage!CQ100))*N($C100))))</f>
        <v/>
      </c>
      <c r="BY100" s="76">
        <f>IF($B100="",0,IF(Einstellungen!$C$10="Ja",MAX(IF(Einstellungen!$C$11="7 Tage",MAX(0,(MIN(DATE(2029,7,0),IF(Mitarbeiter!$D100="",DATE(2029,7,0),Mitarbeiter!$D100),TODAY()))-(MAX(DATE(2029,6,1),Mitarbeiter!$C100))+1),MAX(0,NETWORKDAYS(MAX(DATE(2029,6,1),Mitarbeiter!$C100),MIN(DATE(2029,7,0),IF(Mitarbeiter!$D100="",DATE(2029,7,0),Mitarbeiter!$D100),TODAY()),Einstellungen!$F$13:$F$67)))*N(Mitarbeiter!$E100)/IF(Einstellungen!$C$11="7 Tage",7,5),N('Ist-Stunden'!AU100)),MAX(IF(Einstellungen!$C$11="7 Tage",MAX(0,(MIN(DATE(2029,7,0),IF(Mitarbeiter!$D100="",DATE(2029,7,0),Mitarbeiter!$D100),TODAY()))-(MAX(DATE(2029,6,1),Mitarbeiter!$C100))+1),MAX(0,NETWORKDAYS(MAX(DATE(2029,6,1),Mitarbeiter!$C100),MIN(DATE(2029,7,0),IF(Mitarbeiter!$D100="",DATE(2029,7,0),Mitarbeiter!$D100),TODAY()),Einstellungen!$F$13:$F$67)))*N(Mitarbeiter!$E100)/IF(Einstellungen!$C$11="7 Tage",7,5),N('Ist-Stunden'!AU100)+(N(Krankheitstage!CF100)+N(Krankheitstage!CR100))*N($C100))))</f>
        <v/>
      </c>
      <c r="BZ100" s="76">
        <f>IF($B100="",0,IF(Einstellungen!$C$10="Ja",MAX(IF(Einstellungen!$C$11="7 Tage",MAX(0,(MIN(DATE(2029,8,0),IF(Mitarbeiter!$D100="",DATE(2029,8,0),Mitarbeiter!$D100),TODAY()))-(MAX(DATE(2029,7,1),Mitarbeiter!$C100))+1),MAX(0,NETWORKDAYS(MAX(DATE(2029,7,1),Mitarbeiter!$C100),MIN(DATE(2029,8,0),IF(Mitarbeiter!$D100="",DATE(2029,8,0),Mitarbeiter!$D100),TODAY()),Einstellungen!$F$13:$F$67)))*N(Mitarbeiter!$E100)/IF(Einstellungen!$C$11="7 Tage",7,5),N('Ist-Stunden'!AV100)),MAX(IF(Einstellungen!$C$11="7 Tage",MAX(0,(MIN(DATE(2029,8,0),IF(Mitarbeiter!$D100="",DATE(2029,8,0),Mitarbeiter!$D100),TODAY()))-(MAX(DATE(2029,7,1),Mitarbeiter!$C100))+1),MAX(0,NETWORKDAYS(MAX(DATE(2029,7,1),Mitarbeiter!$C100),MIN(DATE(2029,8,0),IF(Mitarbeiter!$D100="",DATE(2029,8,0),Mitarbeiter!$D100),TODAY()),Einstellungen!$F$13:$F$67)))*N(Mitarbeiter!$E100)/IF(Einstellungen!$C$11="7 Tage",7,5),N('Ist-Stunden'!AV100)+(N(Krankheitstage!CG100)+N(Krankheitstage!CS100))*N($C100))))</f>
        <v/>
      </c>
      <c r="CA100" s="76">
        <f>IF($B100="",0,IF(Einstellungen!$C$10="Ja",MAX(IF(Einstellungen!$C$11="7 Tage",MAX(0,(MIN(DATE(2029,9,0),IF(Mitarbeiter!$D100="",DATE(2029,9,0),Mitarbeiter!$D100),TODAY()))-(MAX(DATE(2029,8,1),Mitarbeiter!$C100))+1),MAX(0,NETWORKDAYS(MAX(DATE(2029,8,1),Mitarbeiter!$C100),MIN(DATE(2029,9,0),IF(Mitarbeiter!$D100="",DATE(2029,9,0),Mitarbeiter!$D100),TODAY()),Einstellungen!$F$13:$F$67)))*N(Mitarbeiter!$E100)/IF(Einstellungen!$C$11="7 Tage",7,5),N('Ist-Stunden'!AW100)),MAX(IF(Einstellungen!$C$11="7 Tage",MAX(0,(MIN(DATE(2029,9,0),IF(Mitarbeiter!$D100="",DATE(2029,9,0),Mitarbeiter!$D100),TODAY()))-(MAX(DATE(2029,8,1),Mitarbeiter!$C100))+1),MAX(0,NETWORKDAYS(MAX(DATE(2029,8,1),Mitarbeiter!$C100),MIN(DATE(2029,9,0),IF(Mitarbeiter!$D100="",DATE(2029,9,0),Mitarbeiter!$D100),TODAY()),Einstellungen!$F$13:$F$67)))*N(Mitarbeiter!$E100)/IF(Einstellungen!$C$11="7 Tage",7,5),N('Ist-Stunden'!AW100)+(N(Krankheitstage!CH100)+N(Krankheitstage!CT100))*N($C100))))</f>
        <v/>
      </c>
      <c r="CB100" s="76">
        <f>IF($B100="",0,IF(Einstellungen!$C$10="Ja",MAX(IF(Einstellungen!$C$11="7 Tage",MAX(0,(MIN(DATE(2029,10,0),IF(Mitarbeiter!$D100="",DATE(2029,10,0),Mitarbeiter!$D100),TODAY()))-(MAX(DATE(2029,9,1),Mitarbeiter!$C100))+1),MAX(0,NETWORKDAYS(MAX(DATE(2029,9,1),Mitarbeiter!$C100),MIN(DATE(2029,10,0),IF(Mitarbeiter!$D100="",DATE(2029,10,0),Mitarbeiter!$D100),TODAY()),Einstellungen!$F$13:$F$67)))*N(Mitarbeiter!$E100)/IF(Einstellungen!$C$11="7 Tage",7,5),N('Ist-Stunden'!AX100)),MAX(IF(Einstellungen!$C$11="7 Tage",MAX(0,(MIN(DATE(2029,10,0),IF(Mitarbeiter!$D100="",DATE(2029,10,0),Mitarbeiter!$D100),TODAY()))-(MAX(DATE(2029,9,1),Mitarbeiter!$C100))+1),MAX(0,NETWORKDAYS(MAX(DATE(2029,9,1),Mitarbeiter!$C100),MIN(DATE(2029,10,0),IF(Mitarbeiter!$D100="",DATE(2029,10,0),Mitarbeiter!$D100),TODAY()),Einstellungen!$F$13:$F$67)))*N(Mitarbeiter!$E100)/IF(Einstellungen!$C$11="7 Tage",7,5),N('Ist-Stunden'!AX100)+(N(Krankheitstage!CI100)+N(Krankheitstage!CU100))*N($C100))))</f>
        <v/>
      </c>
      <c r="CC100" s="76">
        <f>IF($B100="",0,IF(Einstellungen!$C$10="Ja",MAX(IF(Einstellungen!$C$11="7 Tage",MAX(0,(MIN(DATE(2029,11,0),IF(Mitarbeiter!$D100="",DATE(2029,11,0),Mitarbeiter!$D100),TODAY()))-(MAX(DATE(2029,10,1),Mitarbeiter!$C100))+1),MAX(0,NETWORKDAYS(MAX(DATE(2029,10,1),Mitarbeiter!$C100),MIN(DATE(2029,11,0),IF(Mitarbeiter!$D100="",DATE(2029,11,0),Mitarbeiter!$D100),TODAY()),Einstellungen!$F$13:$F$67)))*N(Mitarbeiter!$E100)/IF(Einstellungen!$C$11="7 Tage",7,5),N('Ist-Stunden'!AY100)),MAX(IF(Einstellungen!$C$11="7 Tage",MAX(0,(MIN(DATE(2029,11,0),IF(Mitarbeiter!$D100="",DATE(2029,11,0),Mitarbeiter!$D100),TODAY()))-(MAX(DATE(2029,10,1),Mitarbeiter!$C100))+1),MAX(0,NETWORKDAYS(MAX(DATE(2029,10,1),Mitarbeiter!$C100),MIN(DATE(2029,11,0),IF(Mitarbeiter!$D100="",DATE(2029,11,0),Mitarbeiter!$D100),TODAY()),Einstellungen!$F$13:$F$67)))*N(Mitarbeiter!$E100)/IF(Einstellungen!$C$11="7 Tage",7,5),N('Ist-Stunden'!AY100)+(N(Krankheitstage!CJ100)+N(Krankheitstage!CV100))*N($C100))))</f>
        <v/>
      </c>
      <c r="CD100" s="76">
        <f>IF($B100="",0,IF(Einstellungen!$C$10="Ja",MAX(IF(Einstellungen!$C$11="7 Tage",MAX(0,(MIN(DATE(2029,12,0),IF(Mitarbeiter!$D100="",DATE(2029,12,0),Mitarbeiter!$D100),TODAY()))-(MAX(DATE(2029,11,1),Mitarbeiter!$C100))+1),MAX(0,NETWORKDAYS(MAX(DATE(2029,11,1),Mitarbeiter!$C100),MIN(DATE(2029,12,0),IF(Mitarbeiter!$D100="",DATE(2029,12,0),Mitarbeiter!$D100),TODAY()),Einstellungen!$F$13:$F$67)))*N(Mitarbeiter!$E100)/IF(Einstellungen!$C$11="7 Tage",7,5),N('Ist-Stunden'!AZ100)),MAX(IF(Einstellungen!$C$11="7 Tage",MAX(0,(MIN(DATE(2029,12,0),IF(Mitarbeiter!$D100="",DATE(2029,12,0),Mitarbeiter!$D100),TODAY()))-(MAX(DATE(2029,11,1),Mitarbeiter!$C100))+1),MAX(0,NETWORKDAYS(MAX(DATE(2029,11,1),Mitarbeiter!$C100),MIN(DATE(2029,12,0),IF(Mitarbeiter!$D100="",DATE(2029,12,0),Mitarbeiter!$D100),TODAY()),Einstellungen!$F$13:$F$67)))*N(Mitarbeiter!$E100)/IF(Einstellungen!$C$11="7 Tage",7,5),N('Ist-Stunden'!AZ100)+(N(Krankheitstage!CK100)+N(Krankheitstage!CW100))*N($C100))))</f>
        <v/>
      </c>
      <c r="CE100" s="76">
        <f>IF($B100="",0,IF(Einstellungen!$C$10="Ja",MAX(IF(Einstellungen!$C$11="7 Tage",MAX(0,(MIN(DATE(2029,13,0),IF(Mitarbeiter!$D100="",DATE(2029,13,0),Mitarbeiter!$D100),TODAY()))-(MAX(DATE(2029,12,1),Mitarbeiter!$C100))+1),MAX(0,NETWORKDAYS(MAX(DATE(2029,12,1),Mitarbeiter!$C100),MIN(DATE(2029,13,0),IF(Mitarbeiter!$D100="",DATE(2029,13,0),Mitarbeiter!$D100),TODAY()),Einstellungen!$F$13:$F$67)))*N(Mitarbeiter!$E100)/IF(Einstellungen!$C$11="7 Tage",7,5),N('Ist-Stunden'!BA100)),MAX(IF(Einstellungen!$C$11="7 Tage",MAX(0,(MIN(DATE(2029,13,0),IF(Mitarbeiter!$D100="",DATE(2029,13,0),Mitarbeiter!$D100),TODAY()))-(MAX(DATE(2029,12,1),Mitarbeiter!$C100))+1),MAX(0,NETWORKDAYS(MAX(DATE(2029,12,1),Mitarbeiter!$C100),MIN(DATE(2029,13,0),IF(Mitarbeiter!$D100="",DATE(2029,13,0),Mitarbeiter!$D100),TODAY()),Einstellungen!$F$13:$F$67)))*N(Mitarbeiter!$E100)/IF(Einstellungen!$C$11="7 Tage",7,5),N('Ist-Stunden'!BA100)+(N(Krankheitstage!CL100)+N(Krankheitstage!CX100))*N($C100))))</f>
        <v/>
      </c>
      <c r="CF100" s="76">
        <f>IF($B100="",0,IF(Einstellungen!$C$10="Ja",MAX(IF(Einstellungen!$C$11="7 Tage",MAX(0,(MIN(DATE(2030,2,0),IF(Mitarbeiter!$D100="",DATE(2030,2,0),Mitarbeiter!$D100),TODAY()))-(MAX(DATE(2030,1,1),Mitarbeiter!$C100))+1),MAX(0,NETWORKDAYS(MAX(DATE(2030,1,1),Mitarbeiter!$C100),MIN(DATE(2030,2,0),IF(Mitarbeiter!$D100="",DATE(2030,2,0),Mitarbeiter!$D100),TODAY()),Einstellungen!$F$13:$F$67)))*N(Mitarbeiter!$E100)/IF(Einstellungen!$C$11="7 Tage",7,5),N('Ist-Stunden'!BB100)),MAX(IF(Einstellungen!$C$11="7 Tage",MAX(0,(MIN(DATE(2030,2,0),IF(Mitarbeiter!$D100="",DATE(2030,2,0),Mitarbeiter!$D100),TODAY()))-(MAX(DATE(2030,1,1),Mitarbeiter!$C100))+1),MAX(0,NETWORKDAYS(MAX(DATE(2030,1,1),Mitarbeiter!$C100),MIN(DATE(2030,2,0),IF(Mitarbeiter!$D100="",DATE(2030,2,0),Mitarbeiter!$D100),TODAY()),Einstellungen!$F$13:$F$67)))*N(Mitarbeiter!$E100)/IF(Einstellungen!$C$11="7 Tage",7,5),N('Ist-Stunden'!BB100)+(N(Krankheitstage!CY100)+N(Krankheitstage!DK100))*N($C100))))</f>
        <v/>
      </c>
      <c r="CG100" s="76">
        <f>IF($B100="",0,IF(Einstellungen!$C$10="Ja",MAX(IF(Einstellungen!$C$11="7 Tage",MAX(0,(MIN(DATE(2030,3,0),IF(Mitarbeiter!$D100="",DATE(2030,3,0),Mitarbeiter!$D100),TODAY()))-(MAX(DATE(2030,2,1),Mitarbeiter!$C100))+1),MAX(0,NETWORKDAYS(MAX(DATE(2030,2,1),Mitarbeiter!$C100),MIN(DATE(2030,3,0),IF(Mitarbeiter!$D100="",DATE(2030,3,0),Mitarbeiter!$D100),TODAY()),Einstellungen!$F$13:$F$67)))*N(Mitarbeiter!$E100)/IF(Einstellungen!$C$11="7 Tage",7,5),N('Ist-Stunden'!BC100)),MAX(IF(Einstellungen!$C$11="7 Tage",MAX(0,(MIN(DATE(2030,3,0),IF(Mitarbeiter!$D100="",DATE(2030,3,0),Mitarbeiter!$D100),TODAY()))-(MAX(DATE(2030,2,1),Mitarbeiter!$C100))+1),MAX(0,NETWORKDAYS(MAX(DATE(2030,2,1),Mitarbeiter!$C100),MIN(DATE(2030,3,0),IF(Mitarbeiter!$D100="",DATE(2030,3,0),Mitarbeiter!$D100),TODAY()),Einstellungen!$F$13:$F$67)))*N(Mitarbeiter!$E100)/IF(Einstellungen!$C$11="7 Tage",7,5),N('Ist-Stunden'!BC100)+(N(Krankheitstage!CZ100)+N(Krankheitstage!DL100))*N($C100))))</f>
        <v/>
      </c>
      <c r="CH100" s="76">
        <f>IF($B100="",0,IF(Einstellungen!$C$10="Ja",MAX(IF(Einstellungen!$C$11="7 Tage",MAX(0,(MIN(DATE(2030,4,0),IF(Mitarbeiter!$D100="",DATE(2030,4,0),Mitarbeiter!$D100),TODAY()))-(MAX(DATE(2030,3,1),Mitarbeiter!$C100))+1),MAX(0,NETWORKDAYS(MAX(DATE(2030,3,1),Mitarbeiter!$C100),MIN(DATE(2030,4,0),IF(Mitarbeiter!$D100="",DATE(2030,4,0),Mitarbeiter!$D100),TODAY()),Einstellungen!$F$13:$F$67)))*N(Mitarbeiter!$E100)/IF(Einstellungen!$C$11="7 Tage",7,5),N('Ist-Stunden'!BD100)),MAX(IF(Einstellungen!$C$11="7 Tage",MAX(0,(MIN(DATE(2030,4,0),IF(Mitarbeiter!$D100="",DATE(2030,4,0),Mitarbeiter!$D100),TODAY()))-(MAX(DATE(2030,3,1),Mitarbeiter!$C100))+1),MAX(0,NETWORKDAYS(MAX(DATE(2030,3,1),Mitarbeiter!$C100),MIN(DATE(2030,4,0),IF(Mitarbeiter!$D100="",DATE(2030,4,0),Mitarbeiter!$D100),TODAY()),Einstellungen!$F$13:$F$67)))*N(Mitarbeiter!$E100)/IF(Einstellungen!$C$11="7 Tage",7,5),N('Ist-Stunden'!BD100)+(N(Krankheitstage!DA100)+N(Krankheitstage!DM100))*N($C100))))</f>
        <v/>
      </c>
      <c r="CI100" s="76">
        <f>IF($B100="",0,IF(Einstellungen!$C$10="Ja",MAX(IF(Einstellungen!$C$11="7 Tage",MAX(0,(MIN(DATE(2030,5,0),IF(Mitarbeiter!$D100="",DATE(2030,5,0),Mitarbeiter!$D100),TODAY()))-(MAX(DATE(2030,4,1),Mitarbeiter!$C100))+1),MAX(0,NETWORKDAYS(MAX(DATE(2030,4,1),Mitarbeiter!$C100),MIN(DATE(2030,5,0),IF(Mitarbeiter!$D100="",DATE(2030,5,0),Mitarbeiter!$D100),TODAY()),Einstellungen!$F$13:$F$67)))*N(Mitarbeiter!$E100)/IF(Einstellungen!$C$11="7 Tage",7,5),N('Ist-Stunden'!BE100)),MAX(IF(Einstellungen!$C$11="7 Tage",MAX(0,(MIN(DATE(2030,5,0),IF(Mitarbeiter!$D100="",DATE(2030,5,0),Mitarbeiter!$D100),TODAY()))-(MAX(DATE(2030,4,1),Mitarbeiter!$C100))+1),MAX(0,NETWORKDAYS(MAX(DATE(2030,4,1),Mitarbeiter!$C100),MIN(DATE(2030,5,0),IF(Mitarbeiter!$D100="",DATE(2030,5,0),Mitarbeiter!$D100),TODAY()),Einstellungen!$F$13:$F$67)))*N(Mitarbeiter!$E100)/IF(Einstellungen!$C$11="7 Tage",7,5),N('Ist-Stunden'!BE100)+(N(Krankheitstage!DB100)+N(Krankheitstage!DN100))*N($C100))))</f>
        <v/>
      </c>
      <c r="CJ100" s="76">
        <f>IF($B100="",0,IF(Einstellungen!$C$10="Ja",MAX(IF(Einstellungen!$C$11="7 Tage",MAX(0,(MIN(DATE(2030,6,0),IF(Mitarbeiter!$D100="",DATE(2030,6,0),Mitarbeiter!$D100),TODAY()))-(MAX(DATE(2030,5,1),Mitarbeiter!$C100))+1),MAX(0,NETWORKDAYS(MAX(DATE(2030,5,1),Mitarbeiter!$C100),MIN(DATE(2030,6,0),IF(Mitarbeiter!$D100="",DATE(2030,6,0),Mitarbeiter!$D100),TODAY()),Einstellungen!$F$13:$F$67)))*N(Mitarbeiter!$E100)/IF(Einstellungen!$C$11="7 Tage",7,5),N('Ist-Stunden'!BF100)),MAX(IF(Einstellungen!$C$11="7 Tage",MAX(0,(MIN(DATE(2030,6,0),IF(Mitarbeiter!$D100="",DATE(2030,6,0),Mitarbeiter!$D100),TODAY()))-(MAX(DATE(2030,5,1),Mitarbeiter!$C100))+1),MAX(0,NETWORKDAYS(MAX(DATE(2030,5,1),Mitarbeiter!$C100),MIN(DATE(2030,6,0),IF(Mitarbeiter!$D100="",DATE(2030,6,0),Mitarbeiter!$D100),TODAY()),Einstellungen!$F$13:$F$67)))*N(Mitarbeiter!$E100)/IF(Einstellungen!$C$11="7 Tage",7,5),N('Ist-Stunden'!BF100)+(N(Krankheitstage!DC100)+N(Krankheitstage!DO100))*N($C100))))</f>
        <v/>
      </c>
      <c r="CK100" s="76">
        <f>IF($B100="",0,IF(Einstellungen!$C$10="Ja",MAX(IF(Einstellungen!$C$11="7 Tage",MAX(0,(MIN(DATE(2030,7,0),IF(Mitarbeiter!$D100="",DATE(2030,7,0),Mitarbeiter!$D100),TODAY()))-(MAX(DATE(2030,6,1),Mitarbeiter!$C100))+1),MAX(0,NETWORKDAYS(MAX(DATE(2030,6,1),Mitarbeiter!$C100),MIN(DATE(2030,7,0),IF(Mitarbeiter!$D100="",DATE(2030,7,0),Mitarbeiter!$D100),TODAY()),Einstellungen!$F$13:$F$67)))*N(Mitarbeiter!$E100)/IF(Einstellungen!$C$11="7 Tage",7,5),N('Ist-Stunden'!BG100)),MAX(IF(Einstellungen!$C$11="7 Tage",MAX(0,(MIN(DATE(2030,7,0),IF(Mitarbeiter!$D100="",DATE(2030,7,0),Mitarbeiter!$D100),TODAY()))-(MAX(DATE(2030,6,1),Mitarbeiter!$C100))+1),MAX(0,NETWORKDAYS(MAX(DATE(2030,6,1),Mitarbeiter!$C100),MIN(DATE(2030,7,0),IF(Mitarbeiter!$D100="",DATE(2030,7,0),Mitarbeiter!$D100),TODAY()),Einstellungen!$F$13:$F$67)))*N(Mitarbeiter!$E100)/IF(Einstellungen!$C$11="7 Tage",7,5),N('Ist-Stunden'!BG100)+(N(Krankheitstage!DD100)+N(Krankheitstage!DP100))*N($C100))))</f>
        <v/>
      </c>
      <c r="CL100" s="76">
        <f>IF($B100="",0,IF(Einstellungen!$C$10="Ja",MAX(IF(Einstellungen!$C$11="7 Tage",MAX(0,(MIN(DATE(2030,8,0),IF(Mitarbeiter!$D100="",DATE(2030,8,0),Mitarbeiter!$D100),TODAY()))-(MAX(DATE(2030,7,1),Mitarbeiter!$C100))+1),MAX(0,NETWORKDAYS(MAX(DATE(2030,7,1),Mitarbeiter!$C100),MIN(DATE(2030,8,0),IF(Mitarbeiter!$D100="",DATE(2030,8,0),Mitarbeiter!$D100),TODAY()),Einstellungen!$F$13:$F$67)))*N(Mitarbeiter!$E100)/IF(Einstellungen!$C$11="7 Tage",7,5),N('Ist-Stunden'!BH100)),MAX(IF(Einstellungen!$C$11="7 Tage",MAX(0,(MIN(DATE(2030,8,0),IF(Mitarbeiter!$D100="",DATE(2030,8,0),Mitarbeiter!$D100),TODAY()))-(MAX(DATE(2030,7,1),Mitarbeiter!$C100))+1),MAX(0,NETWORKDAYS(MAX(DATE(2030,7,1),Mitarbeiter!$C100),MIN(DATE(2030,8,0),IF(Mitarbeiter!$D100="",DATE(2030,8,0),Mitarbeiter!$D100),TODAY()),Einstellungen!$F$13:$F$67)))*N(Mitarbeiter!$E100)/IF(Einstellungen!$C$11="7 Tage",7,5),N('Ist-Stunden'!BH100)+(N(Krankheitstage!DE100)+N(Krankheitstage!DQ100))*N($C100))))</f>
        <v/>
      </c>
      <c r="CM100" s="76">
        <f>IF($B100="",0,IF(Einstellungen!$C$10="Ja",MAX(IF(Einstellungen!$C$11="7 Tage",MAX(0,(MIN(DATE(2030,9,0),IF(Mitarbeiter!$D100="",DATE(2030,9,0),Mitarbeiter!$D100),TODAY()))-(MAX(DATE(2030,8,1),Mitarbeiter!$C100))+1),MAX(0,NETWORKDAYS(MAX(DATE(2030,8,1),Mitarbeiter!$C100),MIN(DATE(2030,9,0),IF(Mitarbeiter!$D100="",DATE(2030,9,0),Mitarbeiter!$D100),TODAY()),Einstellungen!$F$13:$F$67)))*N(Mitarbeiter!$E100)/IF(Einstellungen!$C$11="7 Tage",7,5),N('Ist-Stunden'!BI100)),MAX(IF(Einstellungen!$C$11="7 Tage",MAX(0,(MIN(DATE(2030,9,0),IF(Mitarbeiter!$D100="",DATE(2030,9,0),Mitarbeiter!$D100),TODAY()))-(MAX(DATE(2030,8,1),Mitarbeiter!$C100))+1),MAX(0,NETWORKDAYS(MAX(DATE(2030,8,1),Mitarbeiter!$C100),MIN(DATE(2030,9,0),IF(Mitarbeiter!$D100="",DATE(2030,9,0),Mitarbeiter!$D100),TODAY()),Einstellungen!$F$13:$F$67)))*N(Mitarbeiter!$E100)/IF(Einstellungen!$C$11="7 Tage",7,5),N('Ist-Stunden'!BI100)+(N(Krankheitstage!DF100)+N(Krankheitstage!DR100))*N($C100))))</f>
        <v/>
      </c>
      <c r="CN100" s="76">
        <f>IF($B100="",0,IF(Einstellungen!$C$10="Ja",MAX(IF(Einstellungen!$C$11="7 Tage",MAX(0,(MIN(DATE(2030,10,0),IF(Mitarbeiter!$D100="",DATE(2030,10,0),Mitarbeiter!$D100),TODAY()))-(MAX(DATE(2030,9,1),Mitarbeiter!$C100))+1),MAX(0,NETWORKDAYS(MAX(DATE(2030,9,1),Mitarbeiter!$C100),MIN(DATE(2030,10,0),IF(Mitarbeiter!$D100="",DATE(2030,10,0),Mitarbeiter!$D100),TODAY()),Einstellungen!$F$13:$F$67)))*N(Mitarbeiter!$E100)/IF(Einstellungen!$C$11="7 Tage",7,5),N('Ist-Stunden'!BJ100)),MAX(IF(Einstellungen!$C$11="7 Tage",MAX(0,(MIN(DATE(2030,10,0),IF(Mitarbeiter!$D100="",DATE(2030,10,0),Mitarbeiter!$D100),TODAY()))-(MAX(DATE(2030,9,1),Mitarbeiter!$C100))+1),MAX(0,NETWORKDAYS(MAX(DATE(2030,9,1),Mitarbeiter!$C100),MIN(DATE(2030,10,0),IF(Mitarbeiter!$D100="",DATE(2030,10,0),Mitarbeiter!$D100),TODAY()),Einstellungen!$F$13:$F$67)))*N(Mitarbeiter!$E100)/IF(Einstellungen!$C$11="7 Tage",7,5),N('Ist-Stunden'!BJ100)+(N(Krankheitstage!DG100)+N(Krankheitstage!DS100))*N($C100))))</f>
        <v/>
      </c>
      <c r="CO100" s="76">
        <f>IF($B100="",0,IF(Einstellungen!$C$10="Ja",MAX(IF(Einstellungen!$C$11="7 Tage",MAX(0,(MIN(DATE(2030,11,0),IF(Mitarbeiter!$D100="",DATE(2030,11,0),Mitarbeiter!$D100),TODAY()))-(MAX(DATE(2030,10,1),Mitarbeiter!$C100))+1),MAX(0,NETWORKDAYS(MAX(DATE(2030,10,1),Mitarbeiter!$C100),MIN(DATE(2030,11,0),IF(Mitarbeiter!$D100="",DATE(2030,11,0),Mitarbeiter!$D100),TODAY()),Einstellungen!$F$13:$F$67)))*N(Mitarbeiter!$E100)/IF(Einstellungen!$C$11="7 Tage",7,5),N('Ist-Stunden'!BK100)),MAX(IF(Einstellungen!$C$11="7 Tage",MAX(0,(MIN(DATE(2030,11,0),IF(Mitarbeiter!$D100="",DATE(2030,11,0),Mitarbeiter!$D100),TODAY()))-(MAX(DATE(2030,10,1),Mitarbeiter!$C100))+1),MAX(0,NETWORKDAYS(MAX(DATE(2030,10,1),Mitarbeiter!$C100),MIN(DATE(2030,11,0),IF(Mitarbeiter!$D100="",DATE(2030,11,0),Mitarbeiter!$D100),TODAY()),Einstellungen!$F$13:$F$67)))*N(Mitarbeiter!$E100)/IF(Einstellungen!$C$11="7 Tage",7,5),N('Ist-Stunden'!BK100)+(N(Krankheitstage!DH100)+N(Krankheitstage!DT100))*N($C100))))</f>
        <v/>
      </c>
      <c r="CP100" s="76">
        <f>IF($B100="",0,IF(Einstellungen!$C$10="Ja",MAX(IF(Einstellungen!$C$11="7 Tage",MAX(0,(MIN(DATE(2030,12,0),IF(Mitarbeiter!$D100="",DATE(2030,12,0),Mitarbeiter!$D100),TODAY()))-(MAX(DATE(2030,11,1),Mitarbeiter!$C100))+1),MAX(0,NETWORKDAYS(MAX(DATE(2030,11,1),Mitarbeiter!$C100),MIN(DATE(2030,12,0),IF(Mitarbeiter!$D100="",DATE(2030,12,0),Mitarbeiter!$D100),TODAY()),Einstellungen!$F$13:$F$67)))*N(Mitarbeiter!$E100)/IF(Einstellungen!$C$11="7 Tage",7,5),N('Ist-Stunden'!BL100)),MAX(IF(Einstellungen!$C$11="7 Tage",MAX(0,(MIN(DATE(2030,12,0),IF(Mitarbeiter!$D100="",DATE(2030,12,0),Mitarbeiter!$D100),TODAY()))-(MAX(DATE(2030,11,1),Mitarbeiter!$C100))+1),MAX(0,NETWORKDAYS(MAX(DATE(2030,11,1),Mitarbeiter!$C100),MIN(DATE(2030,12,0),IF(Mitarbeiter!$D100="",DATE(2030,12,0),Mitarbeiter!$D100),TODAY()),Einstellungen!$F$13:$F$67)))*N(Mitarbeiter!$E100)/IF(Einstellungen!$C$11="7 Tage",7,5),N('Ist-Stunden'!BL100)+(N(Krankheitstage!DI100)+N(Krankheitstage!DU100))*N($C100))))</f>
        <v/>
      </c>
      <c r="CQ100" s="76">
        <f>IF($B100="",0,IF(Einstellungen!$C$10="Ja",MAX(IF(Einstellungen!$C$11="7 Tage",MAX(0,(MIN(DATE(2030,13,0),IF(Mitarbeiter!$D100="",DATE(2030,13,0),Mitarbeiter!$D100),TODAY()))-(MAX(DATE(2030,12,1),Mitarbeiter!$C100))+1),MAX(0,NETWORKDAYS(MAX(DATE(2030,12,1),Mitarbeiter!$C100),MIN(DATE(2030,13,0),IF(Mitarbeiter!$D100="",DATE(2030,13,0),Mitarbeiter!$D100),TODAY()),Einstellungen!$F$13:$F$67)))*N(Mitarbeiter!$E100)/IF(Einstellungen!$C$11="7 Tage",7,5),N('Ist-Stunden'!BM100)),MAX(IF(Einstellungen!$C$11="7 Tage",MAX(0,(MIN(DATE(2030,13,0),IF(Mitarbeiter!$D100="",DATE(2030,13,0),Mitarbeiter!$D100),TODAY()))-(MAX(DATE(2030,12,1),Mitarbeiter!$C100))+1),MAX(0,NETWORKDAYS(MAX(DATE(2030,12,1),Mitarbeiter!$C100),MIN(DATE(2030,13,0),IF(Mitarbeiter!$D100="",DATE(2030,13,0),Mitarbeiter!$D100),TODAY()),Einstellungen!$F$13:$F$67)))*N(Mitarbeiter!$E100)/IF(Einstellungen!$C$11="7 Tage",7,5),N('Ist-Stunden'!BM100)+(N(Krankheitstage!DJ100)+N(Krankheitstage!DV100))*N($C100))))</f>
        <v/>
      </c>
    </row>
    <row r="101">
      <c r="A101" s="73">
        <f>IF(Mitarbeiter!B101="","",Mitarbeiter!A101)</f>
        <v/>
      </c>
      <c r="B101" s="6">
        <f>IF(Mitarbeiter!B101="","",Mitarbeiter!B101)</f>
        <v/>
      </c>
      <c r="C101" s="74">
        <f>IF(Mitarbeiter!B101="","",Mitarbeiter!F101)</f>
        <v/>
      </c>
      <c r="D101" s="75">
        <f>N(INDEX(Krankheitstage!$G101:$DV101,1,(Einstellungen!$C$3-2026)*24+1))</f>
        <v/>
      </c>
      <c r="E101" s="75">
        <f>N(INDEX(Krankheitstage!$G101:$DV101,1,(Einstellungen!$C$3-2026)*24+2))</f>
        <v/>
      </c>
      <c r="F101" s="75">
        <f>N(INDEX(Krankheitstage!$G101:$DV101,1,(Einstellungen!$C$3-2026)*24+3))</f>
        <v/>
      </c>
      <c r="G101" s="75">
        <f>N(INDEX(Krankheitstage!$G101:$DV101,1,(Einstellungen!$C$3-2026)*24+4))</f>
        <v/>
      </c>
      <c r="H101" s="75">
        <f>N(INDEX(Krankheitstage!$G101:$DV101,1,(Einstellungen!$C$3-2026)*24+5))</f>
        <v/>
      </c>
      <c r="I101" s="75">
        <f>N(INDEX(Krankheitstage!$G101:$DV101,1,(Einstellungen!$C$3-2026)*24+6))</f>
        <v/>
      </c>
      <c r="J101" s="75">
        <f>N(INDEX(Krankheitstage!$G101:$DV101,1,(Einstellungen!$C$3-2026)*24+7))</f>
        <v/>
      </c>
      <c r="K101" s="75">
        <f>N(INDEX(Krankheitstage!$G101:$DV101,1,(Einstellungen!$C$3-2026)*24+8))</f>
        <v/>
      </c>
      <c r="L101" s="75">
        <f>N(INDEX(Krankheitstage!$G101:$DV101,1,(Einstellungen!$C$3-2026)*24+9))</f>
        <v/>
      </c>
      <c r="M101" s="75">
        <f>N(INDEX(Krankheitstage!$G101:$DV101,1,(Einstellungen!$C$3-2026)*24+10))</f>
        <v/>
      </c>
      <c r="N101" s="75">
        <f>N(INDEX(Krankheitstage!$G101:$DV101,1,(Einstellungen!$C$3-2026)*24+11))</f>
        <v/>
      </c>
      <c r="O101" s="75">
        <f>N(INDEX(Krankheitstage!$G101:$DV101,1,(Einstellungen!$C$3-2026)*24+12))</f>
        <v/>
      </c>
      <c r="P101" s="75">
        <f>IF($B101="","",SUM(D101:O101))</f>
        <v/>
      </c>
      <c r="Q101" s="75">
        <f>N(INDEX(Krankheitstage!$G101:$DV101,1,(Einstellungen!$C$3-2026)*24+13))</f>
        <v/>
      </c>
      <c r="R101" s="75">
        <f>N(INDEX(Krankheitstage!$G101:$DV101,1,(Einstellungen!$C$3-2026)*24+14))</f>
        <v/>
      </c>
      <c r="S101" s="75">
        <f>N(INDEX(Krankheitstage!$G101:$DV101,1,(Einstellungen!$C$3-2026)*24+15))</f>
        <v/>
      </c>
      <c r="T101" s="75">
        <f>N(INDEX(Krankheitstage!$G101:$DV101,1,(Einstellungen!$C$3-2026)*24+16))</f>
        <v/>
      </c>
      <c r="U101" s="75">
        <f>N(INDEX(Krankheitstage!$G101:$DV101,1,(Einstellungen!$C$3-2026)*24+17))</f>
        <v/>
      </c>
      <c r="V101" s="75">
        <f>N(INDEX(Krankheitstage!$G101:$DV101,1,(Einstellungen!$C$3-2026)*24+18))</f>
        <v/>
      </c>
      <c r="W101" s="75">
        <f>N(INDEX(Krankheitstage!$G101:$DV101,1,(Einstellungen!$C$3-2026)*24+19))</f>
        <v/>
      </c>
      <c r="X101" s="75">
        <f>N(INDEX(Krankheitstage!$G101:$DV101,1,(Einstellungen!$C$3-2026)*24+20))</f>
        <v/>
      </c>
      <c r="Y101" s="75">
        <f>N(INDEX(Krankheitstage!$G101:$DV101,1,(Einstellungen!$C$3-2026)*24+21))</f>
        <v/>
      </c>
      <c r="Z101" s="75">
        <f>N(INDEX(Krankheitstage!$G101:$DV101,1,(Einstellungen!$C$3-2026)*24+22))</f>
        <v/>
      </c>
      <c r="AA101" s="75">
        <f>N(INDEX(Krankheitstage!$G101:$DV101,1,(Einstellungen!$C$3-2026)*24+23))</f>
        <v/>
      </c>
      <c r="AB101" s="75">
        <f>N(INDEX(Krankheitstage!$G101:$DV101,1,(Einstellungen!$C$3-2026)*24+24))</f>
        <v/>
      </c>
      <c r="AC101" s="75">
        <f>IF($B101="","",SUM(Q101:AB101))</f>
        <v/>
      </c>
      <c r="AD101" s="75">
        <f>IF($B101="","",SUM(P101,AC101))</f>
        <v/>
      </c>
      <c r="AE101" s="76">
        <f>IF($B101="","",AD101*N(C101))</f>
        <v/>
      </c>
      <c r="AF101" s="75">
        <f>IF($B101="","",Krankheitstage!E101)</f>
        <v/>
      </c>
      <c r="AG101" s="76">
        <f>IF($B101="","",AF101*N(C101))</f>
        <v/>
      </c>
      <c r="AH101" s="76">
        <f>IF($B101="","",INDEX($AJ101:$CQ101,1,(Einstellungen!$C$3-2026)*12+1)+INDEX($AJ101:$CQ101,1,(Einstellungen!$C$3-2026)*12+2)+INDEX($AJ101:$CQ101,1,(Einstellungen!$C$3-2026)*12+3)+INDEX($AJ101:$CQ101,1,(Einstellungen!$C$3-2026)*12+4)+INDEX($AJ101:$CQ101,1,(Einstellungen!$C$3-2026)*12+5)+INDEX($AJ101:$CQ101,1,(Einstellungen!$C$3-2026)*12+6)+INDEX($AJ101:$CQ101,1,(Einstellungen!$C$3-2026)*12+7)+INDEX($AJ101:$CQ101,1,(Einstellungen!$C$3-2026)*12+8)+INDEX($AJ101:$CQ101,1,(Einstellungen!$C$3-2026)*12+9)+INDEX($AJ101:$CQ101,1,(Einstellungen!$C$3-2026)*12+10)+INDEX($AJ101:$CQ101,1,(Einstellungen!$C$3-2026)*12+11)+INDEX($AJ101:$CQ101,1,(Einstellungen!$C$3-2026)*12+12))</f>
        <v/>
      </c>
      <c r="AI101" s="76">
        <f>IF($B101="","",SUM($AJ101:$CQ101))</f>
        <v/>
      </c>
      <c r="AJ101" s="76">
        <f>IF($B101="",0,IF(Einstellungen!$C$10="Ja",MAX(IF(Einstellungen!$C$11="7 Tage",MAX(0,(MIN(DATE(2026,2,0),IF(Mitarbeiter!$D101="",DATE(2026,2,0),Mitarbeiter!$D101),TODAY()))-(MAX(DATE(2026,1,1),Mitarbeiter!$C101))+1),MAX(0,NETWORKDAYS(MAX(DATE(2026,1,1),Mitarbeiter!$C101),MIN(DATE(2026,2,0),IF(Mitarbeiter!$D101="",DATE(2026,2,0),Mitarbeiter!$D101),TODAY()),Einstellungen!$F$13:$F$67)))*N(Mitarbeiter!$E101)/IF(Einstellungen!$C$11="7 Tage",7,5),N('Ist-Stunden'!F101)),MAX(IF(Einstellungen!$C$11="7 Tage",MAX(0,(MIN(DATE(2026,2,0),IF(Mitarbeiter!$D101="",DATE(2026,2,0),Mitarbeiter!$D101),TODAY()))-(MAX(DATE(2026,1,1),Mitarbeiter!$C101))+1),MAX(0,NETWORKDAYS(MAX(DATE(2026,1,1),Mitarbeiter!$C101),MIN(DATE(2026,2,0),IF(Mitarbeiter!$D101="",DATE(2026,2,0),Mitarbeiter!$D101),TODAY()),Einstellungen!$F$13:$F$67)))*N(Mitarbeiter!$E101)/IF(Einstellungen!$C$11="7 Tage",7,5),N('Ist-Stunden'!F101)+(N(Krankheitstage!G101)+N(Krankheitstage!S101))*N($C101))))</f>
        <v/>
      </c>
      <c r="AK101" s="76">
        <f>IF($B101="",0,IF(Einstellungen!$C$10="Ja",MAX(IF(Einstellungen!$C$11="7 Tage",MAX(0,(MIN(DATE(2026,3,0),IF(Mitarbeiter!$D101="",DATE(2026,3,0),Mitarbeiter!$D101),TODAY()))-(MAX(DATE(2026,2,1),Mitarbeiter!$C101))+1),MAX(0,NETWORKDAYS(MAX(DATE(2026,2,1),Mitarbeiter!$C101),MIN(DATE(2026,3,0),IF(Mitarbeiter!$D101="",DATE(2026,3,0),Mitarbeiter!$D101),TODAY()),Einstellungen!$F$13:$F$67)))*N(Mitarbeiter!$E101)/IF(Einstellungen!$C$11="7 Tage",7,5),N('Ist-Stunden'!G101)),MAX(IF(Einstellungen!$C$11="7 Tage",MAX(0,(MIN(DATE(2026,3,0),IF(Mitarbeiter!$D101="",DATE(2026,3,0),Mitarbeiter!$D101),TODAY()))-(MAX(DATE(2026,2,1),Mitarbeiter!$C101))+1),MAX(0,NETWORKDAYS(MAX(DATE(2026,2,1),Mitarbeiter!$C101),MIN(DATE(2026,3,0),IF(Mitarbeiter!$D101="",DATE(2026,3,0),Mitarbeiter!$D101),TODAY()),Einstellungen!$F$13:$F$67)))*N(Mitarbeiter!$E101)/IF(Einstellungen!$C$11="7 Tage",7,5),N('Ist-Stunden'!G101)+(N(Krankheitstage!H101)+N(Krankheitstage!T101))*N($C101))))</f>
        <v/>
      </c>
      <c r="AL101" s="76">
        <f>IF($B101="",0,IF(Einstellungen!$C$10="Ja",MAX(IF(Einstellungen!$C$11="7 Tage",MAX(0,(MIN(DATE(2026,4,0),IF(Mitarbeiter!$D101="",DATE(2026,4,0),Mitarbeiter!$D101),TODAY()))-(MAX(DATE(2026,3,1),Mitarbeiter!$C101))+1),MAX(0,NETWORKDAYS(MAX(DATE(2026,3,1),Mitarbeiter!$C101),MIN(DATE(2026,4,0),IF(Mitarbeiter!$D101="",DATE(2026,4,0),Mitarbeiter!$D101),TODAY()),Einstellungen!$F$13:$F$67)))*N(Mitarbeiter!$E101)/IF(Einstellungen!$C$11="7 Tage",7,5),N('Ist-Stunden'!H101)),MAX(IF(Einstellungen!$C$11="7 Tage",MAX(0,(MIN(DATE(2026,4,0),IF(Mitarbeiter!$D101="",DATE(2026,4,0),Mitarbeiter!$D101),TODAY()))-(MAX(DATE(2026,3,1),Mitarbeiter!$C101))+1),MAX(0,NETWORKDAYS(MAX(DATE(2026,3,1),Mitarbeiter!$C101),MIN(DATE(2026,4,0),IF(Mitarbeiter!$D101="",DATE(2026,4,0),Mitarbeiter!$D101),TODAY()),Einstellungen!$F$13:$F$67)))*N(Mitarbeiter!$E101)/IF(Einstellungen!$C$11="7 Tage",7,5),N('Ist-Stunden'!H101)+(N(Krankheitstage!I101)+N(Krankheitstage!U101))*N($C101))))</f>
        <v/>
      </c>
      <c r="AM101" s="76">
        <f>IF($B101="",0,IF(Einstellungen!$C$10="Ja",MAX(IF(Einstellungen!$C$11="7 Tage",MAX(0,(MIN(DATE(2026,5,0),IF(Mitarbeiter!$D101="",DATE(2026,5,0),Mitarbeiter!$D101),TODAY()))-(MAX(DATE(2026,4,1),Mitarbeiter!$C101))+1),MAX(0,NETWORKDAYS(MAX(DATE(2026,4,1),Mitarbeiter!$C101),MIN(DATE(2026,5,0),IF(Mitarbeiter!$D101="",DATE(2026,5,0),Mitarbeiter!$D101),TODAY()),Einstellungen!$F$13:$F$67)))*N(Mitarbeiter!$E101)/IF(Einstellungen!$C$11="7 Tage",7,5),N('Ist-Stunden'!I101)),MAX(IF(Einstellungen!$C$11="7 Tage",MAX(0,(MIN(DATE(2026,5,0),IF(Mitarbeiter!$D101="",DATE(2026,5,0),Mitarbeiter!$D101),TODAY()))-(MAX(DATE(2026,4,1),Mitarbeiter!$C101))+1),MAX(0,NETWORKDAYS(MAX(DATE(2026,4,1),Mitarbeiter!$C101),MIN(DATE(2026,5,0),IF(Mitarbeiter!$D101="",DATE(2026,5,0),Mitarbeiter!$D101),TODAY()),Einstellungen!$F$13:$F$67)))*N(Mitarbeiter!$E101)/IF(Einstellungen!$C$11="7 Tage",7,5),N('Ist-Stunden'!I101)+(N(Krankheitstage!J101)+N(Krankheitstage!V101))*N($C101))))</f>
        <v/>
      </c>
      <c r="AN101" s="76">
        <f>IF($B101="",0,IF(Einstellungen!$C$10="Ja",MAX(IF(Einstellungen!$C$11="7 Tage",MAX(0,(MIN(DATE(2026,6,0),IF(Mitarbeiter!$D101="",DATE(2026,6,0),Mitarbeiter!$D101),TODAY()))-(MAX(DATE(2026,5,1),Mitarbeiter!$C101))+1),MAX(0,NETWORKDAYS(MAX(DATE(2026,5,1),Mitarbeiter!$C101),MIN(DATE(2026,6,0),IF(Mitarbeiter!$D101="",DATE(2026,6,0),Mitarbeiter!$D101),TODAY()),Einstellungen!$F$13:$F$67)))*N(Mitarbeiter!$E101)/IF(Einstellungen!$C$11="7 Tage",7,5),N('Ist-Stunden'!J101)),MAX(IF(Einstellungen!$C$11="7 Tage",MAX(0,(MIN(DATE(2026,6,0),IF(Mitarbeiter!$D101="",DATE(2026,6,0),Mitarbeiter!$D101),TODAY()))-(MAX(DATE(2026,5,1),Mitarbeiter!$C101))+1),MAX(0,NETWORKDAYS(MAX(DATE(2026,5,1),Mitarbeiter!$C101),MIN(DATE(2026,6,0),IF(Mitarbeiter!$D101="",DATE(2026,6,0),Mitarbeiter!$D101),TODAY()),Einstellungen!$F$13:$F$67)))*N(Mitarbeiter!$E101)/IF(Einstellungen!$C$11="7 Tage",7,5),N('Ist-Stunden'!J101)+(N(Krankheitstage!K101)+N(Krankheitstage!W101))*N($C101))))</f>
        <v/>
      </c>
      <c r="AO101" s="76">
        <f>IF($B101="",0,IF(Einstellungen!$C$10="Ja",MAX(IF(Einstellungen!$C$11="7 Tage",MAX(0,(MIN(DATE(2026,7,0),IF(Mitarbeiter!$D101="",DATE(2026,7,0),Mitarbeiter!$D101),TODAY()))-(MAX(DATE(2026,6,1),Mitarbeiter!$C101))+1),MAX(0,NETWORKDAYS(MAX(DATE(2026,6,1),Mitarbeiter!$C101),MIN(DATE(2026,7,0),IF(Mitarbeiter!$D101="",DATE(2026,7,0),Mitarbeiter!$D101),TODAY()),Einstellungen!$F$13:$F$67)))*N(Mitarbeiter!$E101)/IF(Einstellungen!$C$11="7 Tage",7,5),N('Ist-Stunden'!K101)),MAX(IF(Einstellungen!$C$11="7 Tage",MAX(0,(MIN(DATE(2026,7,0),IF(Mitarbeiter!$D101="",DATE(2026,7,0),Mitarbeiter!$D101),TODAY()))-(MAX(DATE(2026,6,1),Mitarbeiter!$C101))+1),MAX(0,NETWORKDAYS(MAX(DATE(2026,6,1),Mitarbeiter!$C101),MIN(DATE(2026,7,0),IF(Mitarbeiter!$D101="",DATE(2026,7,0),Mitarbeiter!$D101),TODAY()),Einstellungen!$F$13:$F$67)))*N(Mitarbeiter!$E101)/IF(Einstellungen!$C$11="7 Tage",7,5),N('Ist-Stunden'!K101)+(N(Krankheitstage!L101)+N(Krankheitstage!X101))*N($C101))))</f>
        <v/>
      </c>
      <c r="AP101" s="76">
        <f>IF($B101="",0,IF(Einstellungen!$C$10="Ja",MAX(IF(Einstellungen!$C$11="7 Tage",MAX(0,(MIN(DATE(2026,8,0),IF(Mitarbeiter!$D101="",DATE(2026,8,0),Mitarbeiter!$D101),TODAY()))-(MAX(DATE(2026,7,1),Mitarbeiter!$C101))+1),MAX(0,NETWORKDAYS(MAX(DATE(2026,7,1),Mitarbeiter!$C101),MIN(DATE(2026,8,0),IF(Mitarbeiter!$D101="",DATE(2026,8,0),Mitarbeiter!$D101),TODAY()),Einstellungen!$F$13:$F$67)))*N(Mitarbeiter!$E101)/IF(Einstellungen!$C$11="7 Tage",7,5),N('Ist-Stunden'!L101)),MAX(IF(Einstellungen!$C$11="7 Tage",MAX(0,(MIN(DATE(2026,8,0),IF(Mitarbeiter!$D101="",DATE(2026,8,0),Mitarbeiter!$D101),TODAY()))-(MAX(DATE(2026,7,1),Mitarbeiter!$C101))+1),MAX(0,NETWORKDAYS(MAX(DATE(2026,7,1),Mitarbeiter!$C101),MIN(DATE(2026,8,0),IF(Mitarbeiter!$D101="",DATE(2026,8,0),Mitarbeiter!$D101),TODAY()),Einstellungen!$F$13:$F$67)))*N(Mitarbeiter!$E101)/IF(Einstellungen!$C$11="7 Tage",7,5),N('Ist-Stunden'!L101)+(N(Krankheitstage!M101)+N(Krankheitstage!Y101))*N($C101))))</f>
        <v/>
      </c>
      <c r="AQ101" s="76">
        <f>IF($B101="",0,IF(Einstellungen!$C$10="Ja",MAX(IF(Einstellungen!$C$11="7 Tage",MAX(0,(MIN(DATE(2026,9,0),IF(Mitarbeiter!$D101="",DATE(2026,9,0),Mitarbeiter!$D101),TODAY()))-(MAX(DATE(2026,8,1),Mitarbeiter!$C101))+1),MAX(0,NETWORKDAYS(MAX(DATE(2026,8,1),Mitarbeiter!$C101),MIN(DATE(2026,9,0),IF(Mitarbeiter!$D101="",DATE(2026,9,0),Mitarbeiter!$D101),TODAY()),Einstellungen!$F$13:$F$67)))*N(Mitarbeiter!$E101)/IF(Einstellungen!$C$11="7 Tage",7,5),N('Ist-Stunden'!M101)),MAX(IF(Einstellungen!$C$11="7 Tage",MAX(0,(MIN(DATE(2026,9,0),IF(Mitarbeiter!$D101="",DATE(2026,9,0),Mitarbeiter!$D101),TODAY()))-(MAX(DATE(2026,8,1),Mitarbeiter!$C101))+1),MAX(0,NETWORKDAYS(MAX(DATE(2026,8,1),Mitarbeiter!$C101),MIN(DATE(2026,9,0),IF(Mitarbeiter!$D101="",DATE(2026,9,0),Mitarbeiter!$D101),TODAY()),Einstellungen!$F$13:$F$67)))*N(Mitarbeiter!$E101)/IF(Einstellungen!$C$11="7 Tage",7,5),N('Ist-Stunden'!M101)+(N(Krankheitstage!N101)+N(Krankheitstage!Z101))*N($C101))))</f>
        <v/>
      </c>
      <c r="AR101" s="76">
        <f>IF($B101="",0,IF(Einstellungen!$C$10="Ja",MAX(IF(Einstellungen!$C$11="7 Tage",MAX(0,(MIN(DATE(2026,10,0),IF(Mitarbeiter!$D101="",DATE(2026,10,0),Mitarbeiter!$D101),TODAY()))-(MAX(DATE(2026,9,1),Mitarbeiter!$C101))+1),MAX(0,NETWORKDAYS(MAX(DATE(2026,9,1),Mitarbeiter!$C101),MIN(DATE(2026,10,0),IF(Mitarbeiter!$D101="",DATE(2026,10,0),Mitarbeiter!$D101),TODAY()),Einstellungen!$F$13:$F$67)))*N(Mitarbeiter!$E101)/IF(Einstellungen!$C$11="7 Tage",7,5),N('Ist-Stunden'!N101)),MAX(IF(Einstellungen!$C$11="7 Tage",MAX(0,(MIN(DATE(2026,10,0),IF(Mitarbeiter!$D101="",DATE(2026,10,0),Mitarbeiter!$D101),TODAY()))-(MAX(DATE(2026,9,1),Mitarbeiter!$C101))+1),MAX(0,NETWORKDAYS(MAX(DATE(2026,9,1),Mitarbeiter!$C101),MIN(DATE(2026,10,0),IF(Mitarbeiter!$D101="",DATE(2026,10,0),Mitarbeiter!$D101),TODAY()),Einstellungen!$F$13:$F$67)))*N(Mitarbeiter!$E101)/IF(Einstellungen!$C$11="7 Tage",7,5),N('Ist-Stunden'!N101)+(N(Krankheitstage!O101)+N(Krankheitstage!AA101))*N($C101))))</f>
        <v/>
      </c>
      <c r="AS101" s="76">
        <f>IF($B101="",0,IF(Einstellungen!$C$10="Ja",MAX(IF(Einstellungen!$C$11="7 Tage",MAX(0,(MIN(DATE(2026,11,0),IF(Mitarbeiter!$D101="",DATE(2026,11,0),Mitarbeiter!$D101),TODAY()))-(MAX(DATE(2026,10,1),Mitarbeiter!$C101))+1),MAX(0,NETWORKDAYS(MAX(DATE(2026,10,1),Mitarbeiter!$C101),MIN(DATE(2026,11,0),IF(Mitarbeiter!$D101="",DATE(2026,11,0),Mitarbeiter!$D101),TODAY()),Einstellungen!$F$13:$F$67)))*N(Mitarbeiter!$E101)/IF(Einstellungen!$C$11="7 Tage",7,5),N('Ist-Stunden'!O101)),MAX(IF(Einstellungen!$C$11="7 Tage",MAX(0,(MIN(DATE(2026,11,0),IF(Mitarbeiter!$D101="",DATE(2026,11,0),Mitarbeiter!$D101),TODAY()))-(MAX(DATE(2026,10,1),Mitarbeiter!$C101))+1),MAX(0,NETWORKDAYS(MAX(DATE(2026,10,1),Mitarbeiter!$C101),MIN(DATE(2026,11,0),IF(Mitarbeiter!$D101="",DATE(2026,11,0),Mitarbeiter!$D101),TODAY()),Einstellungen!$F$13:$F$67)))*N(Mitarbeiter!$E101)/IF(Einstellungen!$C$11="7 Tage",7,5),N('Ist-Stunden'!O101)+(N(Krankheitstage!P101)+N(Krankheitstage!AB101))*N($C101))))</f>
        <v/>
      </c>
      <c r="AT101" s="76">
        <f>IF($B101="",0,IF(Einstellungen!$C$10="Ja",MAX(IF(Einstellungen!$C$11="7 Tage",MAX(0,(MIN(DATE(2026,12,0),IF(Mitarbeiter!$D101="",DATE(2026,12,0),Mitarbeiter!$D101),TODAY()))-(MAX(DATE(2026,11,1),Mitarbeiter!$C101))+1),MAX(0,NETWORKDAYS(MAX(DATE(2026,11,1),Mitarbeiter!$C101),MIN(DATE(2026,12,0),IF(Mitarbeiter!$D101="",DATE(2026,12,0),Mitarbeiter!$D101),TODAY()),Einstellungen!$F$13:$F$67)))*N(Mitarbeiter!$E101)/IF(Einstellungen!$C$11="7 Tage",7,5),N('Ist-Stunden'!P101)),MAX(IF(Einstellungen!$C$11="7 Tage",MAX(0,(MIN(DATE(2026,12,0),IF(Mitarbeiter!$D101="",DATE(2026,12,0),Mitarbeiter!$D101),TODAY()))-(MAX(DATE(2026,11,1),Mitarbeiter!$C101))+1),MAX(0,NETWORKDAYS(MAX(DATE(2026,11,1),Mitarbeiter!$C101),MIN(DATE(2026,12,0),IF(Mitarbeiter!$D101="",DATE(2026,12,0),Mitarbeiter!$D101),TODAY()),Einstellungen!$F$13:$F$67)))*N(Mitarbeiter!$E101)/IF(Einstellungen!$C$11="7 Tage",7,5),N('Ist-Stunden'!P101)+(N(Krankheitstage!Q101)+N(Krankheitstage!AC101))*N($C101))))</f>
        <v/>
      </c>
      <c r="AU101" s="76">
        <f>IF($B101="",0,IF(Einstellungen!$C$10="Ja",MAX(IF(Einstellungen!$C$11="7 Tage",MAX(0,(MIN(DATE(2026,13,0),IF(Mitarbeiter!$D101="",DATE(2026,13,0),Mitarbeiter!$D101),TODAY()))-(MAX(DATE(2026,12,1),Mitarbeiter!$C101))+1),MAX(0,NETWORKDAYS(MAX(DATE(2026,12,1),Mitarbeiter!$C101),MIN(DATE(2026,13,0),IF(Mitarbeiter!$D101="",DATE(2026,13,0),Mitarbeiter!$D101),TODAY()),Einstellungen!$F$13:$F$67)))*N(Mitarbeiter!$E101)/IF(Einstellungen!$C$11="7 Tage",7,5),N('Ist-Stunden'!Q101)),MAX(IF(Einstellungen!$C$11="7 Tage",MAX(0,(MIN(DATE(2026,13,0),IF(Mitarbeiter!$D101="",DATE(2026,13,0),Mitarbeiter!$D101),TODAY()))-(MAX(DATE(2026,12,1),Mitarbeiter!$C101))+1),MAX(0,NETWORKDAYS(MAX(DATE(2026,12,1),Mitarbeiter!$C101),MIN(DATE(2026,13,0),IF(Mitarbeiter!$D101="",DATE(2026,13,0),Mitarbeiter!$D101),TODAY()),Einstellungen!$F$13:$F$67)))*N(Mitarbeiter!$E101)/IF(Einstellungen!$C$11="7 Tage",7,5),N('Ist-Stunden'!Q101)+(N(Krankheitstage!R101)+N(Krankheitstage!AD101))*N($C101))))</f>
        <v/>
      </c>
      <c r="AV101" s="76">
        <f>IF($B101="",0,IF(Einstellungen!$C$10="Ja",MAX(IF(Einstellungen!$C$11="7 Tage",MAX(0,(MIN(DATE(2027,2,0),IF(Mitarbeiter!$D101="",DATE(2027,2,0),Mitarbeiter!$D101),TODAY()))-(MAX(DATE(2027,1,1),Mitarbeiter!$C101))+1),MAX(0,NETWORKDAYS(MAX(DATE(2027,1,1),Mitarbeiter!$C101),MIN(DATE(2027,2,0),IF(Mitarbeiter!$D101="",DATE(2027,2,0),Mitarbeiter!$D101),TODAY()),Einstellungen!$F$13:$F$67)))*N(Mitarbeiter!$E101)/IF(Einstellungen!$C$11="7 Tage",7,5),N('Ist-Stunden'!R101)),MAX(IF(Einstellungen!$C$11="7 Tage",MAX(0,(MIN(DATE(2027,2,0),IF(Mitarbeiter!$D101="",DATE(2027,2,0),Mitarbeiter!$D101),TODAY()))-(MAX(DATE(2027,1,1),Mitarbeiter!$C101))+1),MAX(0,NETWORKDAYS(MAX(DATE(2027,1,1),Mitarbeiter!$C101),MIN(DATE(2027,2,0),IF(Mitarbeiter!$D101="",DATE(2027,2,0),Mitarbeiter!$D101),TODAY()),Einstellungen!$F$13:$F$67)))*N(Mitarbeiter!$E101)/IF(Einstellungen!$C$11="7 Tage",7,5),N('Ist-Stunden'!R101)+(N(Krankheitstage!AE101)+N(Krankheitstage!AQ101))*N($C101))))</f>
        <v/>
      </c>
      <c r="AW101" s="76">
        <f>IF($B101="",0,IF(Einstellungen!$C$10="Ja",MAX(IF(Einstellungen!$C$11="7 Tage",MAX(0,(MIN(DATE(2027,3,0),IF(Mitarbeiter!$D101="",DATE(2027,3,0),Mitarbeiter!$D101),TODAY()))-(MAX(DATE(2027,2,1),Mitarbeiter!$C101))+1),MAX(0,NETWORKDAYS(MAX(DATE(2027,2,1),Mitarbeiter!$C101),MIN(DATE(2027,3,0),IF(Mitarbeiter!$D101="",DATE(2027,3,0),Mitarbeiter!$D101),TODAY()),Einstellungen!$F$13:$F$67)))*N(Mitarbeiter!$E101)/IF(Einstellungen!$C$11="7 Tage",7,5),N('Ist-Stunden'!S101)),MAX(IF(Einstellungen!$C$11="7 Tage",MAX(0,(MIN(DATE(2027,3,0),IF(Mitarbeiter!$D101="",DATE(2027,3,0),Mitarbeiter!$D101),TODAY()))-(MAX(DATE(2027,2,1),Mitarbeiter!$C101))+1),MAX(0,NETWORKDAYS(MAX(DATE(2027,2,1),Mitarbeiter!$C101),MIN(DATE(2027,3,0),IF(Mitarbeiter!$D101="",DATE(2027,3,0),Mitarbeiter!$D101),TODAY()),Einstellungen!$F$13:$F$67)))*N(Mitarbeiter!$E101)/IF(Einstellungen!$C$11="7 Tage",7,5),N('Ist-Stunden'!S101)+(N(Krankheitstage!AF101)+N(Krankheitstage!AR101))*N($C101))))</f>
        <v/>
      </c>
      <c r="AX101" s="76">
        <f>IF($B101="",0,IF(Einstellungen!$C$10="Ja",MAX(IF(Einstellungen!$C$11="7 Tage",MAX(0,(MIN(DATE(2027,4,0),IF(Mitarbeiter!$D101="",DATE(2027,4,0),Mitarbeiter!$D101),TODAY()))-(MAX(DATE(2027,3,1),Mitarbeiter!$C101))+1),MAX(0,NETWORKDAYS(MAX(DATE(2027,3,1),Mitarbeiter!$C101),MIN(DATE(2027,4,0),IF(Mitarbeiter!$D101="",DATE(2027,4,0),Mitarbeiter!$D101),TODAY()),Einstellungen!$F$13:$F$67)))*N(Mitarbeiter!$E101)/IF(Einstellungen!$C$11="7 Tage",7,5),N('Ist-Stunden'!T101)),MAX(IF(Einstellungen!$C$11="7 Tage",MAX(0,(MIN(DATE(2027,4,0),IF(Mitarbeiter!$D101="",DATE(2027,4,0),Mitarbeiter!$D101),TODAY()))-(MAX(DATE(2027,3,1),Mitarbeiter!$C101))+1),MAX(0,NETWORKDAYS(MAX(DATE(2027,3,1),Mitarbeiter!$C101),MIN(DATE(2027,4,0),IF(Mitarbeiter!$D101="",DATE(2027,4,0),Mitarbeiter!$D101),TODAY()),Einstellungen!$F$13:$F$67)))*N(Mitarbeiter!$E101)/IF(Einstellungen!$C$11="7 Tage",7,5),N('Ist-Stunden'!T101)+(N(Krankheitstage!AG101)+N(Krankheitstage!AS101))*N($C101))))</f>
        <v/>
      </c>
      <c r="AY101" s="76">
        <f>IF($B101="",0,IF(Einstellungen!$C$10="Ja",MAX(IF(Einstellungen!$C$11="7 Tage",MAX(0,(MIN(DATE(2027,5,0),IF(Mitarbeiter!$D101="",DATE(2027,5,0),Mitarbeiter!$D101),TODAY()))-(MAX(DATE(2027,4,1),Mitarbeiter!$C101))+1),MAX(0,NETWORKDAYS(MAX(DATE(2027,4,1),Mitarbeiter!$C101),MIN(DATE(2027,5,0),IF(Mitarbeiter!$D101="",DATE(2027,5,0),Mitarbeiter!$D101),TODAY()),Einstellungen!$F$13:$F$67)))*N(Mitarbeiter!$E101)/IF(Einstellungen!$C$11="7 Tage",7,5),N('Ist-Stunden'!U101)),MAX(IF(Einstellungen!$C$11="7 Tage",MAX(0,(MIN(DATE(2027,5,0),IF(Mitarbeiter!$D101="",DATE(2027,5,0),Mitarbeiter!$D101),TODAY()))-(MAX(DATE(2027,4,1),Mitarbeiter!$C101))+1),MAX(0,NETWORKDAYS(MAX(DATE(2027,4,1),Mitarbeiter!$C101),MIN(DATE(2027,5,0),IF(Mitarbeiter!$D101="",DATE(2027,5,0),Mitarbeiter!$D101),TODAY()),Einstellungen!$F$13:$F$67)))*N(Mitarbeiter!$E101)/IF(Einstellungen!$C$11="7 Tage",7,5),N('Ist-Stunden'!U101)+(N(Krankheitstage!AH101)+N(Krankheitstage!AT101))*N($C101))))</f>
        <v/>
      </c>
      <c r="AZ101" s="76">
        <f>IF($B101="",0,IF(Einstellungen!$C$10="Ja",MAX(IF(Einstellungen!$C$11="7 Tage",MAX(0,(MIN(DATE(2027,6,0),IF(Mitarbeiter!$D101="",DATE(2027,6,0),Mitarbeiter!$D101),TODAY()))-(MAX(DATE(2027,5,1),Mitarbeiter!$C101))+1),MAX(0,NETWORKDAYS(MAX(DATE(2027,5,1),Mitarbeiter!$C101),MIN(DATE(2027,6,0),IF(Mitarbeiter!$D101="",DATE(2027,6,0),Mitarbeiter!$D101),TODAY()),Einstellungen!$F$13:$F$67)))*N(Mitarbeiter!$E101)/IF(Einstellungen!$C$11="7 Tage",7,5),N('Ist-Stunden'!V101)),MAX(IF(Einstellungen!$C$11="7 Tage",MAX(0,(MIN(DATE(2027,6,0),IF(Mitarbeiter!$D101="",DATE(2027,6,0),Mitarbeiter!$D101),TODAY()))-(MAX(DATE(2027,5,1),Mitarbeiter!$C101))+1),MAX(0,NETWORKDAYS(MAX(DATE(2027,5,1),Mitarbeiter!$C101),MIN(DATE(2027,6,0),IF(Mitarbeiter!$D101="",DATE(2027,6,0),Mitarbeiter!$D101),TODAY()),Einstellungen!$F$13:$F$67)))*N(Mitarbeiter!$E101)/IF(Einstellungen!$C$11="7 Tage",7,5),N('Ist-Stunden'!V101)+(N(Krankheitstage!AI101)+N(Krankheitstage!AU101))*N($C101))))</f>
        <v/>
      </c>
      <c r="BA101" s="76">
        <f>IF($B101="",0,IF(Einstellungen!$C$10="Ja",MAX(IF(Einstellungen!$C$11="7 Tage",MAX(0,(MIN(DATE(2027,7,0),IF(Mitarbeiter!$D101="",DATE(2027,7,0),Mitarbeiter!$D101),TODAY()))-(MAX(DATE(2027,6,1),Mitarbeiter!$C101))+1),MAX(0,NETWORKDAYS(MAX(DATE(2027,6,1),Mitarbeiter!$C101),MIN(DATE(2027,7,0),IF(Mitarbeiter!$D101="",DATE(2027,7,0),Mitarbeiter!$D101),TODAY()),Einstellungen!$F$13:$F$67)))*N(Mitarbeiter!$E101)/IF(Einstellungen!$C$11="7 Tage",7,5),N('Ist-Stunden'!W101)),MAX(IF(Einstellungen!$C$11="7 Tage",MAX(0,(MIN(DATE(2027,7,0),IF(Mitarbeiter!$D101="",DATE(2027,7,0),Mitarbeiter!$D101),TODAY()))-(MAX(DATE(2027,6,1),Mitarbeiter!$C101))+1),MAX(0,NETWORKDAYS(MAX(DATE(2027,6,1),Mitarbeiter!$C101),MIN(DATE(2027,7,0),IF(Mitarbeiter!$D101="",DATE(2027,7,0),Mitarbeiter!$D101),TODAY()),Einstellungen!$F$13:$F$67)))*N(Mitarbeiter!$E101)/IF(Einstellungen!$C$11="7 Tage",7,5),N('Ist-Stunden'!W101)+(N(Krankheitstage!AJ101)+N(Krankheitstage!AV101))*N($C101))))</f>
        <v/>
      </c>
      <c r="BB101" s="76">
        <f>IF($B101="",0,IF(Einstellungen!$C$10="Ja",MAX(IF(Einstellungen!$C$11="7 Tage",MAX(0,(MIN(DATE(2027,8,0),IF(Mitarbeiter!$D101="",DATE(2027,8,0),Mitarbeiter!$D101),TODAY()))-(MAX(DATE(2027,7,1),Mitarbeiter!$C101))+1),MAX(0,NETWORKDAYS(MAX(DATE(2027,7,1),Mitarbeiter!$C101),MIN(DATE(2027,8,0),IF(Mitarbeiter!$D101="",DATE(2027,8,0),Mitarbeiter!$D101),TODAY()),Einstellungen!$F$13:$F$67)))*N(Mitarbeiter!$E101)/IF(Einstellungen!$C$11="7 Tage",7,5),N('Ist-Stunden'!X101)),MAX(IF(Einstellungen!$C$11="7 Tage",MAX(0,(MIN(DATE(2027,8,0),IF(Mitarbeiter!$D101="",DATE(2027,8,0),Mitarbeiter!$D101),TODAY()))-(MAX(DATE(2027,7,1),Mitarbeiter!$C101))+1),MAX(0,NETWORKDAYS(MAX(DATE(2027,7,1),Mitarbeiter!$C101),MIN(DATE(2027,8,0),IF(Mitarbeiter!$D101="",DATE(2027,8,0),Mitarbeiter!$D101),TODAY()),Einstellungen!$F$13:$F$67)))*N(Mitarbeiter!$E101)/IF(Einstellungen!$C$11="7 Tage",7,5),N('Ist-Stunden'!X101)+(N(Krankheitstage!AK101)+N(Krankheitstage!AW101))*N($C101))))</f>
        <v/>
      </c>
      <c r="BC101" s="76">
        <f>IF($B101="",0,IF(Einstellungen!$C$10="Ja",MAX(IF(Einstellungen!$C$11="7 Tage",MAX(0,(MIN(DATE(2027,9,0),IF(Mitarbeiter!$D101="",DATE(2027,9,0),Mitarbeiter!$D101),TODAY()))-(MAX(DATE(2027,8,1),Mitarbeiter!$C101))+1),MAX(0,NETWORKDAYS(MAX(DATE(2027,8,1),Mitarbeiter!$C101),MIN(DATE(2027,9,0),IF(Mitarbeiter!$D101="",DATE(2027,9,0),Mitarbeiter!$D101),TODAY()),Einstellungen!$F$13:$F$67)))*N(Mitarbeiter!$E101)/IF(Einstellungen!$C$11="7 Tage",7,5),N('Ist-Stunden'!Y101)),MAX(IF(Einstellungen!$C$11="7 Tage",MAX(0,(MIN(DATE(2027,9,0),IF(Mitarbeiter!$D101="",DATE(2027,9,0),Mitarbeiter!$D101),TODAY()))-(MAX(DATE(2027,8,1),Mitarbeiter!$C101))+1),MAX(0,NETWORKDAYS(MAX(DATE(2027,8,1),Mitarbeiter!$C101),MIN(DATE(2027,9,0),IF(Mitarbeiter!$D101="",DATE(2027,9,0),Mitarbeiter!$D101),TODAY()),Einstellungen!$F$13:$F$67)))*N(Mitarbeiter!$E101)/IF(Einstellungen!$C$11="7 Tage",7,5),N('Ist-Stunden'!Y101)+(N(Krankheitstage!AL101)+N(Krankheitstage!AX101))*N($C101))))</f>
        <v/>
      </c>
      <c r="BD101" s="76">
        <f>IF($B101="",0,IF(Einstellungen!$C$10="Ja",MAX(IF(Einstellungen!$C$11="7 Tage",MAX(0,(MIN(DATE(2027,10,0),IF(Mitarbeiter!$D101="",DATE(2027,10,0),Mitarbeiter!$D101),TODAY()))-(MAX(DATE(2027,9,1),Mitarbeiter!$C101))+1),MAX(0,NETWORKDAYS(MAX(DATE(2027,9,1),Mitarbeiter!$C101),MIN(DATE(2027,10,0),IF(Mitarbeiter!$D101="",DATE(2027,10,0),Mitarbeiter!$D101),TODAY()),Einstellungen!$F$13:$F$67)))*N(Mitarbeiter!$E101)/IF(Einstellungen!$C$11="7 Tage",7,5),N('Ist-Stunden'!Z101)),MAX(IF(Einstellungen!$C$11="7 Tage",MAX(0,(MIN(DATE(2027,10,0),IF(Mitarbeiter!$D101="",DATE(2027,10,0),Mitarbeiter!$D101),TODAY()))-(MAX(DATE(2027,9,1),Mitarbeiter!$C101))+1),MAX(0,NETWORKDAYS(MAX(DATE(2027,9,1),Mitarbeiter!$C101),MIN(DATE(2027,10,0),IF(Mitarbeiter!$D101="",DATE(2027,10,0),Mitarbeiter!$D101),TODAY()),Einstellungen!$F$13:$F$67)))*N(Mitarbeiter!$E101)/IF(Einstellungen!$C$11="7 Tage",7,5),N('Ist-Stunden'!Z101)+(N(Krankheitstage!AM101)+N(Krankheitstage!AY101))*N($C101))))</f>
        <v/>
      </c>
      <c r="BE101" s="76">
        <f>IF($B101="",0,IF(Einstellungen!$C$10="Ja",MAX(IF(Einstellungen!$C$11="7 Tage",MAX(0,(MIN(DATE(2027,11,0),IF(Mitarbeiter!$D101="",DATE(2027,11,0),Mitarbeiter!$D101),TODAY()))-(MAX(DATE(2027,10,1),Mitarbeiter!$C101))+1),MAX(0,NETWORKDAYS(MAX(DATE(2027,10,1),Mitarbeiter!$C101),MIN(DATE(2027,11,0),IF(Mitarbeiter!$D101="",DATE(2027,11,0),Mitarbeiter!$D101),TODAY()),Einstellungen!$F$13:$F$67)))*N(Mitarbeiter!$E101)/IF(Einstellungen!$C$11="7 Tage",7,5),N('Ist-Stunden'!AA101)),MAX(IF(Einstellungen!$C$11="7 Tage",MAX(0,(MIN(DATE(2027,11,0),IF(Mitarbeiter!$D101="",DATE(2027,11,0),Mitarbeiter!$D101),TODAY()))-(MAX(DATE(2027,10,1),Mitarbeiter!$C101))+1),MAX(0,NETWORKDAYS(MAX(DATE(2027,10,1),Mitarbeiter!$C101),MIN(DATE(2027,11,0),IF(Mitarbeiter!$D101="",DATE(2027,11,0),Mitarbeiter!$D101),TODAY()),Einstellungen!$F$13:$F$67)))*N(Mitarbeiter!$E101)/IF(Einstellungen!$C$11="7 Tage",7,5),N('Ist-Stunden'!AA101)+(N(Krankheitstage!AN101)+N(Krankheitstage!AZ101))*N($C101))))</f>
        <v/>
      </c>
      <c r="BF101" s="76">
        <f>IF($B101="",0,IF(Einstellungen!$C$10="Ja",MAX(IF(Einstellungen!$C$11="7 Tage",MAX(0,(MIN(DATE(2027,12,0),IF(Mitarbeiter!$D101="",DATE(2027,12,0),Mitarbeiter!$D101),TODAY()))-(MAX(DATE(2027,11,1),Mitarbeiter!$C101))+1),MAX(0,NETWORKDAYS(MAX(DATE(2027,11,1),Mitarbeiter!$C101),MIN(DATE(2027,12,0),IF(Mitarbeiter!$D101="",DATE(2027,12,0),Mitarbeiter!$D101),TODAY()),Einstellungen!$F$13:$F$67)))*N(Mitarbeiter!$E101)/IF(Einstellungen!$C$11="7 Tage",7,5),N('Ist-Stunden'!AB101)),MAX(IF(Einstellungen!$C$11="7 Tage",MAX(0,(MIN(DATE(2027,12,0),IF(Mitarbeiter!$D101="",DATE(2027,12,0),Mitarbeiter!$D101),TODAY()))-(MAX(DATE(2027,11,1),Mitarbeiter!$C101))+1),MAX(0,NETWORKDAYS(MAX(DATE(2027,11,1),Mitarbeiter!$C101),MIN(DATE(2027,12,0),IF(Mitarbeiter!$D101="",DATE(2027,12,0),Mitarbeiter!$D101),TODAY()),Einstellungen!$F$13:$F$67)))*N(Mitarbeiter!$E101)/IF(Einstellungen!$C$11="7 Tage",7,5),N('Ist-Stunden'!AB101)+(N(Krankheitstage!AO101)+N(Krankheitstage!BA101))*N($C101))))</f>
        <v/>
      </c>
      <c r="BG101" s="76">
        <f>IF($B101="",0,IF(Einstellungen!$C$10="Ja",MAX(IF(Einstellungen!$C$11="7 Tage",MAX(0,(MIN(DATE(2027,13,0),IF(Mitarbeiter!$D101="",DATE(2027,13,0),Mitarbeiter!$D101),TODAY()))-(MAX(DATE(2027,12,1),Mitarbeiter!$C101))+1),MAX(0,NETWORKDAYS(MAX(DATE(2027,12,1),Mitarbeiter!$C101),MIN(DATE(2027,13,0),IF(Mitarbeiter!$D101="",DATE(2027,13,0),Mitarbeiter!$D101),TODAY()),Einstellungen!$F$13:$F$67)))*N(Mitarbeiter!$E101)/IF(Einstellungen!$C$11="7 Tage",7,5),N('Ist-Stunden'!AC101)),MAX(IF(Einstellungen!$C$11="7 Tage",MAX(0,(MIN(DATE(2027,13,0),IF(Mitarbeiter!$D101="",DATE(2027,13,0),Mitarbeiter!$D101),TODAY()))-(MAX(DATE(2027,12,1),Mitarbeiter!$C101))+1),MAX(0,NETWORKDAYS(MAX(DATE(2027,12,1),Mitarbeiter!$C101),MIN(DATE(2027,13,0),IF(Mitarbeiter!$D101="",DATE(2027,13,0),Mitarbeiter!$D101),TODAY()),Einstellungen!$F$13:$F$67)))*N(Mitarbeiter!$E101)/IF(Einstellungen!$C$11="7 Tage",7,5),N('Ist-Stunden'!AC101)+(N(Krankheitstage!AP101)+N(Krankheitstage!BB101))*N($C101))))</f>
        <v/>
      </c>
      <c r="BH101" s="76">
        <f>IF($B101="",0,IF(Einstellungen!$C$10="Ja",MAX(IF(Einstellungen!$C$11="7 Tage",MAX(0,(MIN(DATE(2028,2,0),IF(Mitarbeiter!$D101="",DATE(2028,2,0),Mitarbeiter!$D101),TODAY()))-(MAX(DATE(2028,1,1),Mitarbeiter!$C101))+1),MAX(0,NETWORKDAYS(MAX(DATE(2028,1,1),Mitarbeiter!$C101),MIN(DATE(2028,2,0),IF(Mitarbeiter!$D101="",DATE(2028,2,0),Mitarbeiter!$D101),TODAY()),Einstellungen!$F$13:$F$67)))*N(Mitarbeiter!$E101)/IF(Einstellungen!$C$11="7 Tage",7,5),N('Ist-Stunden'!AD101)),MAX(IF(Einstellungen!$C$11="7 Tage",MAX(0,(MIN(DATE(2028,2,0),IF(Mitarbeiter!$D101="",DATE(2028,2,0),Mitarbeiter!$D101),TODAY()))-(MAX(DATE(2028,1,1),Mitarbeiter!$C101))+1),MAX(0,NETWORKDAYS(MAX(DATE(2028,1,1),Mitarbeiter!$C101),MIN(DATE(2028,2,0),IF(Mitarbeiter!$D101="",DATE(2028,2,0),Mitarbeiter!$D101),TODAY()),Einstellungen!$F$13:$F$67)))*N(Mitarbeiter!$E101)/IF(Einstellungen!$C$11="7 Tage",7,5),N('Ist-Stunden'!AD101)+(N(Krankheitstage!BC101)+N(Krankheitstage!BO101))*N($C101))))</f>
        <v/>
      </c>
      <c r="BI101" s="76">
        <f>IF($B101="",0,IF(Einstellungen!$C$10="Ja",MAX(IF(Einstellungen!$C$11="7 Tage",MAX(0,(MIN(DATE(2028,3,0),IF(Mitarbeiter!$D101="",DATE(2028,3,0),Mitarbeiter!$D101),TODAY()))-(MAX(DATE(2028,2,1),Mitarbeiter!$C101))+1),MAX(0,NETWORKDAYS(MAX(DATE(2028,2,1),Mitarbeiter!$C101),MIN(DATE(2028,3,0),IF(Mitarbeiter!$D101="",DATE(2028,3,0),Mitarbeiter!$D101),TODAY()),Einstellungen!$F$13:$F$67)))*N(Mitarbeiter!$E101)/IF(Einstellungen!$C$11="7 Tage",7,5),N('Ist-Stunden'!AE101)),MAX(IF(Einstellungen!$C$11="7 Tage",MAX(0,(MIN(DATE(2028,3,0),IF(Mitarbeiter!$D101="",DATE(2028,3,0),Mitarbeiter!$D101),TODAY()))-(MAX(DATE(2028,2,1),Mitarbeiter!$C101))+1),MAX(0,NETWORKDAYS(MAX(DATE(2028,2,1),Mitarbeiter!$C101),MIN(DATE(2028,3,0),IF(Mitarbeiter!$D101="",DATE(2028,3,0),Mitarbeiter!$D101),TODAY()),Einstellungen!$F$13:$F$67)))*N(Mitarbeiter!$E101)/IF(Einstellungen!$C$11="7 Tage",7,5),N('Ist-Stunden'!AE101)+(N(Krankheitstage!BD101)+N(Krankheitstage!BP101))*N($C101))))</f>
        <v/>
      </c>
      <c r="BJ101" s="76">
        <f>IF($B101="",0,IF(Einstellungen!$C$10="Ja",MAX(IF(Einstellungen!$C$11="7 Tage",MAX(0,(MIN(DATE(2028,4,0),IF(Mitarbeiter!$D101="",DATE(2028,4,0),Mitarbeiter!$D101),TODAY()))-(MAX(DATE(2028,3,1),Mitarbeiter!$C101))+1),MAX(0,NETWORKDAYS(MAX(DATE(2028,3,1),Mitarbeiter!$C101),MIN(DATE(2028,4,0),IF(Mitarbeiter!$D101="",DATE(2028,4,0),Mitarbeiter!$D101),TODAY()),Einstellungen!$F$13:$F$67)))*N(Mitarbeiter!$E101)/IF(Einstellungen!$C$11="7 Tage",7,5),N('Ist-Stunden'!AF101)),MAX(IF(Einstellungen!$C$11="7 Tage",MAX(0,(MIN(DATE(2028,4,0),IF(Mitarbeiter!$D101="",DATE(2028,4,0),Mitarbeiter!$D101),TODAY()))-(MAX(DATE(2028,3,1),Mitarbeiter!$C101))+1),MAX(0,NETWORKDAYS(MAX(DATE(2028,3,1),Mitarbeiter!$C101),MIN(DATE(2028,4,0),IF(Mitarbeiter!$D101="",DATE(2028,4,0),Mitarbeiter!$D101),TODAY()),Einstellungen!$F$13:$F$67)))*N(Mitarbeiter!$E101)/IF(Einstellungen!$C$11="7 Tage",7,5),N('Ist-Stunden'!AF101)+(N(Krankheitstage!BE101)+N(Krankheitstage!BQ101))*N($C101))))</f>
        <v/>
      </c>
      <c r="BK101" s="76">
        <f>IF($B101="",0,IF(Einstellungen!$C$10="Ja",MAX(IF(Einstellungen!$C$11="7 Tage",MAX(0,(MIN(DATE(2028,5,0),IF(Mitarbeiter!$D101="",DATE(2028,5,0),Mitarbeiter!$D101),TODAY()))-(MAX(DATE(2028,4,1),Mitarbeiter!$C101))+1),MAX(0,NETWORKDAYS(MAX(DATE(2028,4,1),Mitarbeiter!$C101),MIN(DATE(2028,5,0),IF(Mitarbeiter!$D101="",DATE(2028,5,0),Mitarbeiter!$D101),TODAY()),Einstellungen!$F$13:$F$67)))*N(Mitarbeiter!$E101)/IF(Einstellungen!$C$11="7 Tage",7,5),N('Ist-Stunden'!AG101)),MAX(IF(Einstellungen!$C$11="7 Tage",MAX(0,(MIN(DATE(2028,5,0),IF(Mitarbeiter!$D101="",DATE(2028,5,0),Mitarbeiter!$D101),TODAY()))-(MAX(DATE(2028,4,1),Mitarbeiter!$C101))+1),MAX(0,NETWORKDAYS(MAX(DATE(2028,4,1),Mitarbeiter!$C101),MIN(DATE(2028,5,0),IF(Mitarbeiter!$D101="",DATE(2028,5,0),Mitarbeiter!$D101),TODAY()),Einstellungen!$F$13:$F$67)))*N(Mitarbeiter!$E101)/IF(Einstellungen!$C$11="7 Tage",7,5),N('Ist-Stunden'!AG101)+(N(Krankheitstage!BF101)+N(Krankheitstage!BR101))*N($C101))))</f>
        <v/>
      </c>
      <c r="BL101" s="76">
        <f>IF($B101="",0,IF(Einstellungen!$C$10="Ja",MAX(IF(Einstellungen!$C$11="7 Tage",MAX(0,(MIN(DATE(2028,6,0),IF(Mitarbeiter!$D101="",DATE(2028,6,0),Mitarbeiter!$D101),TODAY()))-(MAX(DATE(2028,5,1),Mitarbeiter!$C101))+1),MAX(0,NETWORKDAYS(MAX(DATE(2028,5,1),Mitarbeiter!$C101),MIN(DATE(2028,6,0),IF(Mitarbeiter!$D101="",DATE(2028,6,0),Mitarbeiter!$D101),TODAY()),Einstellungen!$F$13:$F$67)))*N(Mitarbeiter!$E101)/IF(Einstellungen!$C$11="7 Tage",7,5),N('Ist-Stunden'!AH101)),MAX(IF(Einstellungen!$C$11="7 Tage",MAX(0,(MIN(DATE(2028,6,0),IF(Mitarbeiter!$D101="",DATE(2028,6,0),Mitarbeiter!$D101),TODAY()))-(MAX(DATE(2028,5,1),Mitarbeiter!$C101))+1),MAX(0,NETWORKDAYS(MAX(DATE(2028,5,1),Mitarbeiter!$C101),MIN(DATE(2028,6,0),IF(Mitarbeiter!$D101="",DATE(2028,6,0),Mitarbeiter!$D101),TODAY()),Einstellungen!$F$13:$F$67)))*N(Mitarbeiter!$E101)/IF(Einstellungen!$C$11="7 Tage",7,5),N('Ist-Stunden'!AH101)+(N(Krankheitstage!BG101)+N(Krankheitstage!BS101))*N($C101))))</f>
        <v/>
      </c>
      <c r="BM101" s="76">
        <f>IF($B101="",0,IF(Einstellungen!$C$10="Ja",MAX(IF(Einstellungen!$C$11="7 Tage",MAX(0,(MIN(DATE(2028,7,0),IF(Mitarbeiter!$D101="",DATE(2028,7,0),Mitarbeiter!$D101),TODAY()))-(MAX(DATE(2028,6,1),Mitarbeiter!$C101))+1),MAX(0,NETWORKDAYS(MAX(DATE(2028,6,1),Mitarbeiter!$C101),MIN(DATE(2028,7,0),IF(Mitarbeiter!$D101="",DATE(2028,7,0),Mitarbeiter!$D101),TODAY()),Einstellungen!$F$13:$F$67)))*N(Mitarbeiter!$E101)/IF(Einstellungen!$C$11="7 Tage",7,5),N('Ist-Stunden'!AI101)),MAX(IF(Einstellungen!$C$11="7 Tage",MAX(0,(MIN(DATE(2028,7,0),IF(Mitarbeiter!$D101="",DATE(2028,7,0),Mitarbeiter!$D101),TODAY()))-(MAX(DATE(2028,6,1),Mitarbeiter!$C101))+1),MAX(0,NETWORKDAYS(MAX(DATE(2028,6,1),Mitarbeiter!$C101),MIN(DATE(2028,7,0),IF(Mitarbeiter!$D101="",DATE(2028,7,0),Mitarbeiter!$D101),TODAY()),Einstellungen!$F$13:$F$67)))*N(Mitarbeiter!$E101)/IF(Einstellungen!$C$11="7 Tage",7,5),N('Ist-Stunden'!AI101)+(N(Krankheitstage!BH101)+N(Krankheitstage!BT101))*N($C101))))</f>
        <v/>
      </c>
      <c r="BN101" s="76">
        <f>IF($B101="",0,IF(Einstellungen!$C$10="Ja",MAX(IF(Einstellungen!$C$11="7 Tage",MAX(0,(MIN(DATE(2028,8,0),IF(Mitarbeiter!$D101="",DATE(2028,8,0),Mitarbeiter!$D101),TODAY()))-(MAX(DATE(2028,7,1),Mitarbeiter!$C101))+1),MAX(0,NETWORKDAYS(MAX(DATE(2028,7,1),Mitarbeiter!$C101),MIN(DATE(2028,8,0),IF(Mitarbeiter!$D101="",DATE(2028,8,0),Mitarbeiter!$D101),TODAY()),Einstellungen!$F$13:$F$67)))*N(Mitarbeiter!$E101)/IF(Einstellungen!$C$11="7 Tage",7,5),N('Ist-Stunden'!AJ101)),MAX(IF(Einstellungen!$C$11="7 Tage",MAX(0,(MIN(DATE(2028,8,0),IF(Mitarbeiter!$D101="",DATE(2028,8,0),Mitarbeiter!$D101),TODAY()))-(MAX(DATE(2028,7,1),Mitarbeiter!$C101))+1),MAX(0,NETWORKDAYS(MAX(DATE(2028,7,1),Mitarbeiter!$C101),MIN(DATE(2028,8,0),IF(Mitarbeiter!$D101="",DATE(2028,8,0),Mitarbeiter!$D101),TODAY()),Einstellungen!$F$13:$F$67)))*N(Mitarbeiter!$E101)/IF(Einstellungen!$C$11="7 Tage",7,5),N('Ist-Stunden'!AJ101)+(N(Krankheitstage!BI101)+N(Krankheitstage!BU101))*N($C101))))</f>
        <v/>
      </c>
      <c r="BO101" s="76">
        <f>IF($B101="",0,IF(Einstellungen!$C$10="Ja",MAX(IF(Einstellungen!$C$11="7 Tage",MAX(0,(MIN(DATE(2028,9,0),IF(Mitarbeiter!$D101="",DATE(2028,9,0),Mitarbeiter!$D101),TODAY()))-(MAX(DATE(2028,8,1),Mitarbeiter!$C101))+1),MAX(0,NETWORKDAYS(MAX(DATE(2028,8,1),Mitarbeiter!$C101),MIN(DATE(2028,9,0),IF(Mitarbeiter!$D101="",DATE(2028,9,0),Mitarbeiter!$D101),TODAY()),Einstellungen!$F$13:$F$67)))*N(Mitarbeiter!$E101)/IF(Einstellungen!$C$11="7 Tage",7,5),N('Ist-Stunden'!AK101)),MAX(IF(Einstellungen!$C$11="7 Tage",MAX(0,(MIN(DATE(2028,9,0),IF(Mitarbeiter!$D101="",DATE(2028,9,0),Mitarbeiter!$D101),TODAY()))-(MAX(DATE(2028,8,1),Mitarbeiter!$C101))+1),MAX(0,NETWORKDAYS(MAX(DATE(2028,8,1),Mitarbeiter!$C101),MIN(DATE(2028,9,0),IF(Mitarbeiter!$D101="",DATE(2028,9,0),Mitarbeiter!$D101),TODAY()),Einstellungen!$F$13:$F$67)))*N(Mitarbeiter!$E101)/IF(Einstellungen!$C$11="7 Tage",7,5),N('Ist-Stunden'!AK101)+(N(Krankheitstage!BJ101)+N(Krankheitstage!BV101))*N($C101))))</f>
        <v/>
      </c>
      <c r="BP101" s="76">
        <f>IF($B101="",0,IF(Einstellungen!$C$10="Ja",MAX(IF(Einstellungen!$C$11="7 Tage",MAX(0,(MIN(DATE(2028,10,0),IF(Mitarbeiter!$D101="",DATE(2028,10,0),Mitarbeiter!$D101),TODAY()))-(MAX(DATE(2028,9,1),Mitarbeiter!$C101))+1),MAX(0,NETWORKDAYS(MAX(DATE(2028,9,1),Mitarbeiter!$C101),MIN(DATE(2028,10,0),IF(Mitarbeiter!$D101="",DATE(2028,10,0),Mitarbeiter!$D101),TODAY()),Einstellungen!$F$13:$F$67)))*N(Mitarbeiter!$E101)/IF(Einstellungen!$C$11="7 Tage",7,5),N('Ist-Stunden'!AL101)),MAX(IF(Einstellungen!$C$11="7 Tage",MAX(0,(MIN(DATE(2028,10,0),IF(Mitarbeiter!$D101="",DATE(2028,10,0),Mitarbeiter!$D101),TODAY()))-(MAX(DATE(2028,9,1),Mitarbeiter!$C101))+1),MAX(0,NETWORKDAYS(MAX(DATE(2028,9,1),Mitarbeiter!$C101),MIN(DATE(2028,10,0),IF(Mitarbeiter!$D101="",DATE(2028,10,0),Mitarbeiter!$D101),TODAY()),Einstellungen!$F$13:$F$67)))*N(Mitarbeiter!$E101)/IF(Einstellungen!$C$11="7 Tage",7,5),N('Ist-Stunden'!AL101)+(N(Krankheitstage!BK101)+N(Krankheitstage!BW101))*N($C101))))</f>
        <v/>
      </c>
      <c r="BQ101" s="76">
        <f>IF($B101="",0,IF(Einstellungen!$C$10="Ja",MAX(IF(Einstellungen!$C$11="7 Tage",MAX(0,(MIN(DATE(2028,11,0),IF(Mitarbeiter!$D101="",DATE(2028,11,0),Mitarbeiter!$D101),TODAY()))-(MAX(DATE(2028,10,1),Mitarbeiter!$C101))+1),MAX(0,NETWORKDAYS(MAX(DATE(2028,10,1),Mitarbeiter!$C101),MIN(DATE(2028,11,0),IF(Mitarbeiter!$D101="",DATE(2028,11,0),Mitarbeiter!$D101),TODAY()),Einstellungen!$F$13:$F$67)))*N(Mitarbeiter!$E101)/IF(Einstellungen!$C$11="7 Tage",7,5),N('Ist-Stunden'!AM101)),MAX(IF(Einstellungen!$C$11="7 Tage",MAX(0,(MIN(DATE(2028,11,0),IF(Mitarbeiter!$D101="",DATE(2028,11,0),Mitarbeiter!$D101),TODAY()))-(MAX(DATE(2028,10,1),Mitarbeiter!$C101))+1),MAX(0,NETWORKDAYS(MAX(DATE(2028,10,1),Mitarbeiter!$C101),MIN(DATE(2028,11,0),IF(Mitarbeiter!$D101="",DATE(2028,11,0),Mitarbeiter!$D101),TODAY()),Einstellungen!$F$13:$F$67)))*N(Mitarbeiter!$E101)/IF(Einstellungen!$C$11="7 Tage",7,5),N('Ist-Stunden'!AM101)+(N(Krankheitstage!BL101)+N(Krankheitstage!BX101))*N($C101))))</f>
        <v/>
      </c>
      <c r="BR101" s="76">
        <f>IF($B101="",0,IF(Einstellungen!$C$10="Ja",MAX(IF(Einstellungen!$C$11="7 Tage",MAX(0,(MIN(DATE(2028,12,0),IF(Mitarbeiter!$D101="",DATE(2028,12,0),Mitarbeiter!$D101),TODAY()))-(MAX(DATE(2028,11,1),Mitarbeiter!$C101))+1),MAX(0,NETWORKDAYS(MAX(DATE(2028,11,1),Mitarbeiter!$C101),MIN(DATE(2028,12,0),IF(Mitarbeiter!$D101="",DATE(2028,12,0),Mitarbeiter!$D101),TODAY()),Einstellungen!$F$13:$F$67)))*N(Mitarbeiter!$E101)/IF(Einstellungen!$C$11="7 Tage",7,5),N('Ist-Stunden'!AN101)),MAX(IF(Einstellungen!$C$11="7 Tage",MAX(0,(MIN(DATE(2028,12,0),IF(Mitarbeiter!$D101="",DATE(2028,12,0),Mitarbeiter!$D101),TODAY()))-(MAX(DATE(2028,11,1),Mitarbeiter!$C101))+1),MAX(0,NETWORKDAYS(MAX(DATE(2028,11,1),Mitarbeiter!$C101),MIN(DATE(2028,12,0),IF(Mitarbeiter!$D101="",DATE(2028,12,0),Mitarbeiter!$D101),TODAY()),Einstellungen!$F$13:$F$67)))*N(Mitarbeiter!$E101)/IF(Einstellungen!$C$11="7 Tage",7,5),N('Ist-Stunden'!AN101)+(N(Krankheitstage!BM101)+N(Krankheitstage!BY101))*N($C101))))</f>
        <v/>
      </c>
      <c r="BS101" s="76">
        <f>IF($B101="",0,IF(Einstellungen!$C$10="Ja",MAX(IF(Einstellungen!$C$11="7 Tage",MAX(0,(MIN(DATE(2028,13,0),IF(Mitarbeiter!$D101="",DATE(2028,13,0),Mitarbeiter!$D101),TODAY()))-(MAX(DATE(2028,12,1),Mitarbeiter!$C101))+1),MAX(0,NETWORKDAYS(MAX(DATE(2028,12,1),Mitarbeiter!$C101),MIN(DATE(2028,13,0),IF(Mitarbeiter!$D101="",DATE(2028,13,0),Mitarbeiter!$D101),TODAY()),Einstellungen!$F$13:$F$67)))*N(Mitarbeiter!$E101)/IF(Einstellungen!$C$11="7 Tage",7,5),N('Ist-Stunden'!AO101)),MAX(IF(Einstellungen!$C$11="7 Tage",MAX(0,(MIN(DATE(2028,13,0),IF(Mitarbeiter!$D101="",DATE(2028,13,0),Mitarbeiter!$D101),TODAY()))-(MAX(DATE(2028,12,1),Mitarbeiter!$C101))+1),MAX(0,NETWORKDAYS(MAX(DATE(2028,12,1),Mitarbeiter!$C101),MIN(DATE(2028,13,0),IF(Mitarbeiter!$D101="",DATE(2028,13,0),Mitarbeiter!$D101),TODAY()),Einstellungen!$F$13:$F$67)))*N(Mitarbeiter!$E101)/IF(Einstellungen!$C$11="7 Tage",7,5),N('Ist-Stunden'!AO101)+(N(Krankheitstage!BN101)+N(Krankheitstage!BZ101))*N($C101))))</f>
        <v/>
      </c>
      <c r="BT101" s="76">
        <f>IF($B101="",0,IF(Einstellungen!$C$10="Ja",MAX(IF(Einstellungen!$C$11="7 Tage",MAX(0,(MIN(DATE(2029,2,0),IF(Mitarbeiter!$D101="",DATE(2029,2,0),Mitarbeiter!$D101),TODAY()))-(MAX(DATE(2029,1,1),Mitarbeiter!$C101))+1),MAX(0,NETWORKDAYS(MAX(DATE(2029,1,1),Mitarbeiter!$C101),MIN(DATE(2029,2,0),IF(Mitarbeiter!$D101="",DATE(2029,2,0),Mitarbeiter!$D101),TODAY()),Einstellungen!$F$13:$F$67)))*N(Mitarbeiter!$E101)/IF(Einstellungen!$C$11="7 Tage",7,5),N('Ist-Stunden'!AP101)),MAX(IF(Einstellungen!$C$11="7 Tage",MAX(0,(MIN(DATE(2029,2,0),IF(Mitarbeiter!$D101="",DATE(2029,2,0),Mitarbeiter!$D101),TODAY()))-(MAX(DATE(2029,1,1),Mitarbeiter!$C101))+1),MAX(0,NETWORKDAYS(MAX(DATE(2029,1,1),Mitarbeiter!$C101),MIN(DATE(2029,2,0),IF(Mitarbeiter!$D101="",DATE(2029,2,0),Mitarbeiter!$D101),TODAY()),Einstellungen!$F$13:$F$67)))*N(Mitarbeiter!$E101)/IF(Einstellungen!$C$11="7 Tage",7,5),N('Ist-Stunden'!AP101)+(N(Krankheitstage!CA101)+N(Krankheitstage!CM101))*N($C101))))</f>
        <v/>
      </c>
      <c r="BU101" s="76">
        <f>IF($B101="",0,IF(Einstellungen!$C$10="Ja",MAX(IF(Einstellungen!$C$11="7 Tage",MAX(0,(MIN(DATE(2029,3,0),IF(Mitarbeiter!$D101="",DATE(2029,3,0),Mitarbeiter!$D101),TODAY()))-(MAX(DATE(2029,2,1),Mitarbeiter!$C101))+1),MAX(0,NETWORKDAYS(MAX(DATE(2029,2,1),Mitarbeiter!$C101),MIN(DATE(2029,3,0),IF(Mitarbeiter!$D101="",DATE(2029,3,0),Mitarbeiter!$D101),TODAY()),Einstellungen!$F$13:$F$67)))*N(Mitarbeiter!$E101)/IF(Einstellungen!$C$11="7 Tage",7,5),N('Ist-Stunden'!AQ101)),MAX(IF(Einstellungen!$C$11="7 Tage",MAX(0,(MIN(DATE(2029,3,0),IF(Mitarbeiter!$D101="",DATE(2029,3,0),Mitarbeiter!$D101),TODAY()))-(MAX(DATE(2029,2,1),Mitarbeiter!$C101))+1),MAX(0,NETWORKDAYS(MAX(DATE(2029,2,1),Mitarbeiter!$C101),MIN(DATE(2029,3,0),IF(Mitarbeiter!$D101="",DATE(2029,3,0),Mitarbeiter!$D101),TODAY()),Einstellungen!$F$13:$F$67)))*N(Mitarbeiter!$E101)/IF(Einstellungen!$C$11="7 Tage",7,5),N('Ist-Stunden'!AQ101)+(N(Krankheitstage!CB101)+N(Krankheitstage!CN101))*N($C101))))</f>
        <v/>
      </c>
      <c r="BV101" s="76">
        <f>IF($B101="",0,IF(Einstellungen!$C$10="Ja",MAX(IF(Einstellungen!$C$11="7 Tage",MAX(0,(MIN(DATE(2029,4,0),IF(Mitarbeiter!$D101="",DATE(2029,4,0),Mitarbeiter!$D101),TODAY()))-(MAX(DATE(2029,3,1),Mitarbeiter!$C101))+1),MAX(0,NETWORKDAYS(MAX(DATE(2029,3,1),Mitarbeiter!$C101),MIN(DATE(2029,4,0),IF(Mitarbeiter!$D101="",DATE(2029,4,0),Mitarbeiter!$D101),TODAY()),Einstellungen!$F$13:$F$67)))*N(Mitarbeiter!$E101)/IF(Einstellungen!$C$11="7 Tage",7,5),N('Ist-Stunden'!AR101)),MAX(IF(Einstellungen!$C$11="7 Tage",MAX(0,(MIN(DATE(2029,4,0),IF(Mitarbeiter!$D101="",DATE(2029,4,0),Mitarbeiter!$D101),TODAY()))-(MAX(DATE(2029,3,1),Mitarbeiter!$C101))+1),MAX(0,NETWORKDAYS(MAX(DATE(2029,3,1),Mitarbeiter!$C101),MIN(DATE(2029,4,0),IF(Mitarbeiter!$D101="",DATE(2029,4,0),Mitarbeiter!$D101),TODAY()),Einstellungen!$F$13:$F$67)))*N(Mitarbeiter!$E101)/IF(Einstellungen!$C$11="7 Tage",7,5),N('Ist-Stunden'!AR101)+(N(Krankheitstage!CC101)+N(Krankheitstage!CO101))*N($C101))))</f>
        <v/>
      </c>
      <c r="BW101" s="76">
        <f>IF($B101="",0,IF(Einstellungen!$C$10="Ja",MAX(IF(Einstellungen!$C$11="7 Tage",MAX(0,(MIN(DATE(2029,5,0),IF(Mitarbeiter!$D101="",DATE(2029,5,0),Mitarbeiter!$D101),TODAY()))-(MAX(DATE(2029,4,1),Mitarbeiter!$C101))+1),MAX(0,NETWORKDAYS(MAX(DATE(2029,4,1),Mitarbeiter!$C101),MIN(DATE(2029,5,0),IF(Mitarbeiter!$D101="",DATE(2029,5,0),Mitarbeiter!$D101),TODAY()),Einstellungen!$F$13:$F$67)))*N(Mitarbeiter!$E101)/IF(Einstellungen!$C$11="7 Tage",7,5),N('Ist-Stunden'!AS101)),MAX(IF(Einstellungen!$C$11="7 Tage",MAX(0,(MIN(DATE(2029,5,0),IF(Mitarbeiter!$D101="",DATE(2029,5,0),Mitarbeiter!$D101),TODAY()))-(MAX(DATE(2029,4,1),Mitarbeiter!$C101))+1),MAX(0,NETWORKDAYS(MAX(DATE(2029,4,1),Mitarbeiter!$C101),MIN(DATE(2029,5,0),IF(Mitarbeiter!$D101="",DATE(2029,5,0),Mitarbeiter!$D101),TODAY()),Einstellungen!$F$13:$F$67)))*N(Mitarbeiter!$E101)/IF(Einstellungen!$C$11="7 Tage",7,5),N('Ist-Stunden'!AS101)+(N(Krankheitstage!CD101)+N(Krankheitstage!CP101))*N($C101))))</f>
        <v/>
      </c>
      <c r="BX101" s="76">
        <f>IF($B101="",0,IF(Einstellungen!$C$10="Ja",MAX(IF(Einstellungen!$C$11="7 Tage",MAX(0,(MIN(DATE(2029,6,0),IF(Mitarbeiter!$D101="",DATE(2029,6,0),Mitarbeiter!$D101),TODAY()))-(MAX(DATE(2029,5,1),Mitarbeiter!$C101))+1),MAX(0,NETWORKDAYS(MAX(DATE(2029,5,1),Mitarbeiter!$C101),MIN(DATE(2029,6,0),IF(Mitarbeiter!$D101="",DATE(2029,6,0),Mitarbeiter!$D101),TODAY()),Einstellungen!$F$13:$F$67)))*N(Mitarbeiter!$E101)/IF(Einstellungen!$C$11="7 Tage",7,5),N('Ist-Stunden'!AT101)),MAX(IF(Einstellungen!$C$11="7 Tage",MAX(0,(MIN(DATE(2029,6,0),IF(Mitarbeiter!$D101="",DATE(2029,6,0),Mitarbeiter!$D101),TODAY()))-(MAX(DATE(2029,5,1),Mitarbeiter!$C101))+1),MAX(0,NETWORKDAYS(MAX(DATE(2029,5,1),Mitarbeiter!$C101),MIN(DATE(2029,6,0),IF(Mitarbeiter!$D101="",DATE(2029,6,0),Mitarbeiter!$D101),TODAY()),Einstellungen!$F$13:$F$67)))*N(Mitarbeiter!$E101)/IF(Einstellungen!$C$11="7 Tage",7,5),N('Ist-Stunden'!AT101)+(N(Krankheitstage!CE101)+N(Krankheitstage!CQ101))*N($C101))))</f>
        <v/>
      </c>
      <c r="BY101" s="76">
        <f>IF($B101="",0,IF(Einstellungen!$C$10="Ja",MAX(IF(Einstellungen!$C$11="7 Tage",MAX(0,(MIN(DATE(2029,7,0),IF(Mitarbeiter!$D101="",DATE(2029,7,0),Mitarbeiter!$D101),TODAY()))-(MAX(DATE(2029,6,1),Mitarbeiter!$C101))+1),MAX(0,NETWORKDAYS(MAX(DATE(2029,6,1),Mitarbeiter!$C101),MIN(DATE(2029,7,0),IF(Mitarbeiter!$D101="",DATE(2029,7,0),Mitarbeiter!$D101),TODAY()),Einstellungen!$F$13:$F$67)))*N(Mitarbeiter!$E101)/IF(Einstellungen!$C$11="7 Tage",7,5),N('Ist-Stunden'!AU101)),MAX(IF(Einstellungen!$C$11="7 Tage",MAX(0,(MIN(DATE(2029,7,0),IF(Mitarbeiter!$D101="",DATE(2029,7,0),Mitarbeiter!$D101),TODAY()))-(MAX(DATE(2029,6,1),Mitarbeiter!$C101))+1),MAX(0,NETWORKDAYS(MAX(DATE(2029,6,1),Mitarbeiter!$C101),MIN(DATE(2029,7,0),IF(Mitarbeiter!$D101="",DATE(2029,7,0),Mitarbeiter!$D101),TODAY()),Einstellungen!$F$13:$F$67)))*N(Mitarbeiter!$E101)/IF(Einstellungen!$C$11="7 Tage",7,5),N('Ist-Stunden'!AU101)+(N(Krankheitstage!CF101)+N(Krankheitstage!CR101))*N($C101))))</f>
        <v/>
      </c>
      <c r="BZ101" s="76">
        <f>IF($B101="",0,IF(Einstellungen!$C$10="Ja",MAX(IF(Einstellungen!$C$11="7 Tage",MAX(0,(MIN(DATE(2029,8,0),IF(Mitarbeiter!$D101="",DATE(2029,8,0),Mitarbeiter!$D101),TODAY()))-(MAX(DATE(2029,7,1),Mitarbeiter!$C101))+1),MAX(0,NETWORKDAYS(MAX(DATE(2029,7,1),Mitarbeiter!$C101),MIN(DATE(2029,8,0),IF(Mitarbeiter!$D101="",DATE(2029,8,0),Mitarbeiter!$D101),TODAY()),Einstellungen!$F$13:$F$67)))*N(Mitarbeiter!$E101)/IF(Einstellungen!$C$11="7 Tage",7,5),N('Ist-Stunden'!AV101)),MAX(IF(Einstellungen!$C$11="7 Tage",MAX(0,(MIN(DATE(2029,8,0),IF(Mitarbeiter!$D101="",DATE(2029,8,0),Mitarbeiter!$D101),TODAY()))-(MAX(DATE(2029,7,1),Mitarbeiter!$C101))+1),MAX(0,NETWORKDAYS(MAX(DATE(2029,7,1),Mitarbeiter!$C101),MIN(DATE(2029,8,0),IF(Mitarbeiter!$D101="",DATE(2029,8,0),Mitarbeiter!$D101),TODAY()),Einstellungen!$F$13:$F$67)))*N(Mitarbeiter!$E101)/IF(Einstellungen!$C$11="7 Tage",7,5),N('Ist-Stunden'!AV101)+(N(Krankheitstage!CG101)+N(Krankheitstage!CS101))*N($C101))))</f>
        <v/>
      </c>
      <c r="CA101" s="76">
        <f>IF($B101="",0,IF(Einstellungen!$C$10="Ja",MAX(IF(Einstellungen!$C$11="7 Tage",MAX(0,(MIN(DATE(2029,9,0),IF(Mitarbeiter!$D101="",DATE(2029,9,0),Mitarbeiter!$D101),TODAY()))-(MAX(DATE(2029,8,1),Mitarbeiter!$C101))+1),MAX(0,NETWORKDAYS(MAX(DATE(2029,8,1),Mitarbeiter!$C101),MIN(DATE(2029,9,0),IF(Mitarbeiter!$D101="",DATE(2029,9,0),Mitarbeiter!$D101),TODAY()),Einstellungen!$F$13:$F$67)))*N(Mitarbeiter!$E101)/IF(Einstellungen!$C$11="7 Tage",7,5),N('Ist-Stunden'!AW101)),MAX(IF(Einstellungen!$C$11="7 Tage",MAX(0,(MIN(DATE(2029,9,0),IF(Mitarbeiter!$D101="",DATE(2029,9,0),Mitarbeiter!$D101),TODAY()))-(MAX(DATE(2029,8,1),Mitarbeiter!$C101))+1),MAX(0,NETWORKDAYS(MAX(DATE(2029,8,1),Mitarbeiter!$C101),MIN(DATE(2029,9,0),IF(Mitarbeiter!$D101="",DATE(2029,9,0),Mitarbeiter!$D101),TODAY()),Einstellungen!$F$13:$F$67)))*N(Mitarbeiter!$E101)/IF(Einstellungen!$C$11="7 Tage",7,5),N('Ist-Stunden'!AW101)+(N(Krankheitstage!CH101)+N(Krankheitstage!CT101))*N($C101))))</f>
        <v/>
      </c>
      <c r="CB101" s="76">
        <f>IF($B101="",0,IF(Einstellungen!$C$10="Ja",MAX(IF(Einstellungen!$C$11="7 Tage",MAX(0,(MIN(DATE(2029,10,0),IF(Mitarbeiter!$D101="",DATE(2029,10,0),Mitarbeiter!$D101),TODAY()))-(MAX(DATE(2029,9,1),Mitarbeiter!$C101))+1),MAX(0,NETWORKDAYS(MAX(DATE(2029,9,1),Mitarbeiter!$C101),MIN(DATE(2029,10,0),IF(Mitarbeiter!$D101="",DATE(2029,10,0),Mitarbeiter!$D101),TODAY()),Einstellungen!$F$13:$F$67)))*N(Mitarbeiter!$E101)/IF(Einstellungen!$C$11="7 Tage",7,5),N('Ist-Stunden'!AX101)),MAX(IF(Einstellungen!$C$11="7 Tage",MAX(0,(MIN(DATE(2029,10,0),IF(Mitarbeiter!$D101="",DATE(2029,10,0),Mitarbeiter!$D101),TODAY()))-(MAX(DATE(2029,9,1),Mitarbeiter!$C101))+1),MAX(0,NETWORKDAYS(MAX(DATE(2029,9,1),Mitarbeiter!$C101),MIN(DATE(2029,10,0),IF(Mitarbeiter!$D101="",DATE(2029,10,0),Mitarbeiter!$D101),TODAY()),Einstellungen!$F$13:$F$67)))*N(Mitarbeiter!$E101)/IF(Einstellungen!$C$11="7 Tage",7,5),N('Ist-Stunden'!AX101)+(N(Krankheitstage!CI101)+N(Krankheitstage!CU101))*N($C101))))</f>
        <v/>
      </c>
      <c r="CC101" s="76">
        <f>IF($B101="",0,IF(Einstellungen!$C$10="Ja",MAX(IF(Einstellungen!$C$11="7 Tage",MAX(0,(MIN(DATE(2029,11,0),IF(Mitarbeiter!$D101="",DATE(2029,11,0),Mitarbeiter!$D101),TODAY()))-(MAX(DATE(2029,10,1),Mitarbeiter!$C101))+1),MAX(0,NETWORKDAYS(MAX(DATE(2029,10,1),Mitarbeiter!$C101),MIN(DATE(2029,11,0),IF(Mitarbeiter!$D101="",DATE(2029,11,0),Mitarbeiter!$D101),TODAY()),Einstellungen!$F$13:$F$67)))*N(Mitarbeiter!$E101)/IF(Einstellungen!$C$11="7 Tage",7,5),N('Ist-Stunden'!AY101)),MAX(IF(Einstellungen!$C$11="7 Tage",MAX(0,(MIN(DATE(2029,11,0),IF(Mitarbeiter!$D101="",DATE(2029,11,0),Mitarbeiter!$D101),TODAY()))-(MAX(DATE(2029,10,1),Mitarbeiter!$C101))+1),MAX(0,NETWORKDAYS(MAX(DATE(2029,10,1),Mitarbeiter!$C101),MIN(DATE(2029,11,0),IF(Mitarbeiter!$D101="",DATE(2029,11,0),Mitarbeiter!$D101),TODAY()),Einstellungen!$F$13:$F$67)))*N(Mitarbeiter!$E101)/IF(Einstellungen!$C$11="7 Tage",7,5),N('Ist-Stunden'!AY101)+(N(Krankheitstage!CJ101)+N(Krankheitstage!CV101))*N($C101))))</f>
        <v/>
      </c>
      <c r="CD101" s="76">
        <f>IF($B101="",0,IF(Einstellungen!$C$10="Ja",MAX(IF(Einstellungen!$C$11="7 Tage",MAX(0,(MIN(DATE(2029,12,0),IF(Mitarbeiter!$D101="",DATE(2029,12,0),Mitarbeiter!$D101),TODAY()))-(MAX(DATE(2029,11,1),Mitarbeiter!$C101))+1),MAX(0,NETWORKDAYS(MAX(DATE(2029,11,1),Mitarbeiter!$C101),MIN(DATE(2029,12,0),IF(Mitarbeiter!$D101="",DATE(2029,12,0),Mitarbeiter!$D101),TODAY()),Einstellungen!$F$13:$F$67)))*N(Mitarbeiter!$E101)/IF(Einstellungen!$C$11="7 Tage",7,5),N('Ist-Stunden'!AZ101)),MAX(IF(Einstellungen!$C$11="7 Tage",MAX(0,(MIN(DATE(2029,12,0),IF(Mitarbeiter!$D101="",DATE(2029,12,0),Mitarbeiter!$D101),TODAY()))-(MAX(DATE(2029,11,1),Mitarbeiter!$C101))+1),MAX(0,NETWORKDAYS(MAX(DATE(2029,11,1),Mitarbeiter!$C101),MIN(DATE(2029,12,0),IF(Mitarbeiter!$D101="",DATE(2029,12,0),Mitarbeiter!$D101),TODAY()),Einstellungen!$F$13:$F$67)))*N(Mitarbeiter!$E101)/IF(Einstellungen!$C$11="7 Tage",7,5),N('Ist-Stunden'!AZ101)+(N(Krankheitstage!CK101)+N(Krankheitstage!CW101))*N($C101))))</f>
        <v/>
      </c>
      <c r="CE101" s="76">
        <f>IF($B101="",0,IF(Einstellungen!$C$10="Ja",MAX(IF(Einstellungen!$C$11="7 Tage",MAX(0,(MIN(DATE(2029,13,0),IF(Mitarbeiter!$D101="",DATE(2029,13,0),Mitarbeiter!$D101),TODAY()))-(MAX(DATE(2029,12,1),Mitarbeiter!$C101))+1),MAX(0,NETWORKDAYS(MAX(DATE(2029,12,1),Mitarbeiter!$C101),MIN(DATE(2029,13,0),IF(Mitarbeiter!$D101="",DATE(2029,13,0),Mitarbeiter!$D101),TODAY()),Einstellungen!$F$13:$F$67)))*N(Mitarbeiter!$E101)/IF(Einstellungen!$C$11="7 Tage",7,5),N('Ist-Stunden'!BA101)),MAX(IF(Einstellungen!$C$11="7 Tage",MAX(0,(MIN(DATE(2029,13,0),IF(Mitarbeiter!$D101="",DATE(2029,13,0),Mitarbeiter!$D101),TODAY()))-(MAX(DATE(2029,12,1),Mitarbeiter!$C101))+1),MAX(0,NETWORKDAYS(MAX(DATE(2029,12,1),Mitarbeiter!$C101),MIN(DATE(2029,13,0),IF(Mitarbeiter!$D101="",DATE(2029,13,0),Mitarbeiter!$D101),TODAY()),Einstellungen!$F$13:$F$67)))*N(Mitarbeiter!$E101)/IF(Einstellungen!$C$11="7 Tage",7,5),N('Ist-Stunden'!BA101)+(N(Krankheitstage!CL101)+N(Krankheitstage!CX101))*N($C101))))</f>
        <v/>
      </c>
      <c r="CF101" s="76">
        <f>IF($B101="",0,IF(Einstellungen!$C$10="Ja",MAX(IF(Einstellungen!$C$11="7 Tage",MAX(0,(MIN(DATE(2030,2,0),IF(Mitarbeiter!$D101="",DATE(2030,2,0),Mitarbeiter!$D101),TODAY()))-(MAX(DATE(2030,1,1),Mitarbeiter!$C101))+1),MAX(0,NETWORKDAYS(MAX(DATE(2030,1,1),Mitarbeiter!$C101),MIN(DATE(2030,2,0),IF(Mitarbeiter!$D101="",DATE(2030,2,0),Mitarbeiter!$D101),TODAY()),Einstellungen!$F$13:$F$67)))*N(Mitarbeiter!$E101)/IF(Einstellungen!$C$11="7 Tage",7,5),N('Ist-Stunden'!BB101)),MAX(IF(Einstellungen!$C$11="7 Tage",MAX(0,(MIN(DATE(2030,2,0),IF(Mitarbeiter!$D101="",DATE(2030,2,0),Mitarbeiter!$D101),TODAY()))-(MAX(DATE(2030,1,1),Mitarbeiter!$C101))+1),MAX(0,NETWORKDAYS(MAX(DATE(2030,1,1),Mitarbeiter!$C101),MIN(DATE(2030,2,0),IF(Mitarbeiter!$D101="",DATE(2030,2,0),Mitarbeiter!$D101),TODAY()),Einstellungen!$F$13:$F$67)))*N(Mitarbeiter!$E101)/IF(Einstellungen!$C$11="7 Tage",7,5),N('Ist-Stunden'!BB101)+(N(Krankheitstage!CY101)+N(Krankheitstage!DK101))*N($C101))))</f>
        <v/>
      </c>
      <c r="CG101" s="76">
        <f>IF($B101="",0,IF(Einstellungen!$C$10="Ja",MAX(IF(Einstellungen!$C$11="7 Tage",MAX(0,(MIN(DATE(2030,3,0),IF(Mitarbeiter!$D101="",DATE(2030,3,0),Mitarbeiter!$D101),TODAY()))-(MAX(DATE(2030,2,1),Mitarbeiter!$C101))+1),MAX(0,NETWORKDAYS(MAX(DATE(2030,2,1),Mitarbeiter!$C101),MIN(DATE(2030,3,0),IF(Mitarbeiter!$D101="",DATE(2030,3,0),Mitarbeiter!$D101),TODAY()),Einstellungen!$F$13:$F$67)))*N(Mitarbeiter!$E101)/IF(Einstellungen!$C$11="7 Tage",7,5),N('Ist-Stunden'!BC101)),MAX(IF(Einstellungen!$C$11="7 Tage",MAX(0,(MIN(DATE(2030,3,0),IF(Mitarbeiter!$D101="",DATE(2030,3,0),Mitarbeiter!$D101),TODAY()))-(MAX(DATE(2030,2,1),Mitarbeiter!$C101))+1),MAX(0,NETWORKDAYS(MAX(DATE(2030,2,1),Mitarbeiter!$C101),MIN(DATE(2030,3,0),IF(Mitarbeiter!$D101="",DATE(2030,3,0),Mitarbeiter!$D101),TODAY()),Einstellungen!$F$13:$F$67)))*N(Mitarbeiter!$E101)/IF(Einstellungen!$C$11="7 Tage",7,5),N('Ist-Stunden'!BC101)+(N(Krankheitstage!CZ101)+N(Krankheitstage!DL101))*N($C101))))</f>
        <v/>
      </c>
      <c r="CH101" s="76">
        <f>IF($B101="",0,IF(Einstellungen!$C$10="Ja",MAX(IF(Einstellungen!$C$11="7 Tage",MAX(0,(MIN(DATE(2030,4,0),IF(Mitarbeiter!$D101="",DATE(2030,4,0),Mitarbeiter!$D101),TODAY()))-(MAX(DATE(2030,3,1),Mitarbeiter!$C101))+1),MAX(0,NETWORKDAYS(MAX(DATE(2030,3,1),Mitarbeiter!$C101),MIN(DATE(2030,4,0),IF(Mitarbeiter!$D101="",DATE(2030,4,0),Mitarbeiter!$D101),TODAY()),Einstellungen!$F$13:$F$67)))*N(Mitarbeiter!$E101)/IF(Einstellungen!$C$11="7 Tage",7,5),N('Ist-Stunden'!BD101)),MAX(IF(Einstellungen!$C$11="7 Tage",MAX(0,(MIN(DATE(2030,4,0),IF(Mitarbeiter!$D101="",DATE(2030,4,0),Mitarbeiter!$D101),TODAY()))-(MAX(DATE(2030,3,1),Mitarbeiter!$C101))+1),MAX(0,NETWORKDAYS(MAX(DATE(2030,3,1),Mitarbeiter!$C101),MIN(DATE(2030,4,0),IF(Mitarbeiter!$D101="",DATE(2030,4,0),Mitarbeiter!$D101),TODAY()),Einstellungen!$F$13:$F$67)))*N(Mitarbeiter!$E101)/IF(Einstellungen!$C$11="7 Tage",7,5),N('Ist-Stunden'!BD101)+(N(Krankheitstage!DA101)+N(Krankheitstage!DM101))*N($C101))))</f>
        <v/>
      </c>
      <c r="CI101" s="76">
        <f>IF($B101="",0,IF(Einstellungen!$C$10="Ja",MAX(IF(Einstellungen!$C$11="7 Tage",MAX(0,(MIN(DATE(2030,5,0),IF(Mitarbeiter!$D101="",DATE(2030,5,0),Mitarbeiter!$D101),TODAY()))-(MAX(DATE(2030,4,1),Mitarbeiter!$C101))+1),MAX(0,NETWORKDAYS(MAX(DATE(2030,4,1),Mitarbeiter!$C101),MIN(DATE(2030,5,0),IF(Mitarbeiter!$D101="",DATE(2030,5,0),Mitarbeiter!$D101),TODAY()),Einstellungen!$F$13:$F$67)))*N(Mitarbeiter!$E101)/IF(Einstellungen!$C$11="7 Tage",7,5),N('Ist-Stunden'!BE101)),MAX(IF(Einstellungen!$C$11="7 Tage",MAX(0,(MIN(DATE(2030,5,0),IF(Mitarbeiter!$D101="",DATE(2030,5,0),Mitarbeiter!$D101),TODAY()))-(MAX(DATE(2030,4,1),Mitarbeiter!$C101))+1),MAX(0,NETWORKDAYS(MAX(DATE(2030,4,1),Mitarbeiter!$C101),MIN(DATE(2030,5,0),IF(Mitarbeiter!$D101="",DATE(2030,5,0),Mitarbeiter!$D101),TODAY()),Einstellungen!$F$13:$F$67)))*N(Mitarbeiter!$E101)/IF(Einstellungen!$C$11="7 Tage",7,5),N('Ist-Stunden'!BE101)+(N(Krankheitstage!DB101)+N(Krankheitstage!DN101))*N($C101))))</f>
        <v/>
      </c>
      <c r="CJ101" s="76">
        <f>IF($B101="",0,IF(Einstellungen!$C$10="Ja",MAX(IF(Einstellungen!$C$11="7 Tage",MAX(0,(MIN(DATE(2030,6,0),IF(Mitarbeiter!$D101="",DATE(2030,6,0),Mitarbeiter!$D101),TODAY()))-(MAX(DATE(2030,5,1),Mitarbeiter!$C101))+1),MAX(0,NETWORKDAYS(MAX(DATE(2030,5,1),Mitarbeiter!$C101),MIN(DATE(2030,6,0),IF(Mitarbeiter!$D101="",DATE(2030,6,0),Mitarbeiter!$D101),TODAY()),Einstellungen!$F$13:$F$67)))*N(Mitarbeiter!$E101)/IF(Einstellungen!$C$11="7 Tage",7,5),N('Ist-Stunden'!BF101)),MAX(IF(Einstellungen!$C$11="7 Tage",MAX(0,(MIN(DATE(2030,6,0),IF(Mitarbeiter!$D101="",DATE(2030,6,0),Mitarbeiter!$D101),TODAY()))-(MAX(DATE(2030,5,1),Mitarbeiter!$C101))+1),MAX(0,NETWORKDAYS(MAX(DATE(2030,5,1),Mitarbeiter!$C101),MIN(DATE(2030,6,0),IF(Mitarbeiter!$D101="",DATE(2030,6,0),Mitarbeiter!$D101),TODAY()),Einstellungen!$F$13:$F$67)))*N(Mitarbeiter!$E101)/IF(Einstellungen!$C$11="7 Tage",7,5),N('Ist-Stunden'!BF101)+(N(Krankheitstage!DC101)+N(Krankheitstage!DO101))*N($C101))))</f>
        <v/>
      </c>
      <c r="CK101" s="76">
        <f>IF($B101="",0,IF(Einstellungen!$C$10="Ja",MAX(IF(Einstellungen!$C$11="7 Tage",MAX(0,(MIN(DATE(2030,7,0),IF(Mitarbeiter!$D101="",DATE(2030,7,0),Mitarbeiter!$D101),TODAY()))-(MAX(DATE(2030,6,1),Mitarbeiter!$C101))+1),MAX(0,NETWORKDAYS(MAX(DATE(2030,6,1),Mitarbeiter!$C101),MIN(DATE(2030,7,0),IF(Mitarbeiter!$D101="",DATE(2030,7,0),Mitarbeiter!$D101),TODAY()),Einstellungen!$F$13:$F$67)))*N(Mitarbeiter!$E101)/IF(Einstellungen!$C$11="7 Tage",7,5),N('Ist-Stunden'!BG101)),MAX(IF(Einstellungen!$C$11="7 Tage",MAX(0,(MIN(DATE(2030,7,0),IF(Mitarbeiter!$D101="",DATE(2030,7,0),Mitarbeiter!$D101),TODAY()))-(MAX(DATE(2030,6,1),Mitarbeiter!$C101))+1),MAX(0,NETWORKDAYS(MAX(DATE(2030,6,1),Mitarbeiter!$C101),MIN(DATE(2030,7,0),IF(Mitarbeiter!$D101="",DATE(2030,7,0),Mitarbeiter!$D101),TODAY()),Einstellungen!$F$13:$F$67)))*N(Mitarbeiter!$E101)/IF(Einstellungen!$C$11="7 Tage",7,5),N('Ist-Stunden'!BG101)+(N(Krankheitstage!DD101)+N(Krankheitstage!DP101))*N($C101))))</f>
        <v/>
      </c>
      <c r="CL101" s="76">
        <f>IF($B101="",0,IF(Einstellungen!$C$10="Ja",MAX(IF(Einstellungen!$C$11="7 Tage",MAX(0,(MIN(DATE(2030,8,0),IF(Mitarbeiter!$D101="",DATE(2030,8,0),Mitarbeiter!$D101),TODAY()))-(MAX(DATE(2030,7,1),Mitarbeiter!$C101))+1),MAX(0,NETWORKDAYS(MAX(DATE(2030,7,1),Mitarbeiter!$C101),MIN(DATE(2030,8,0),IF(Mitarbeiter!$D101="",DATE(2030,8,0),Mitarbeiter!$D101),TODAY()),Einstellungen!$F$13:$F$67)))*N(Mitarbeiter!$E101)/IF(Einstellungen!$C$11="7 Tage",7,5),N('Ist-Stunden'!BH101)),MAX(IF(Einstellungen!$C$11="7 Tage",MAX(0,(MIN(DATE(2030,8,0),IF(Mitarbeiter!$D101="",DATE(2030,8,0),Mitarbeiter!$D101),TODAY()))-(MAX(DATE(2030,7,1),Mitarbeiter!$C101))+1),MAX(0,NETWORKDAYS(MAX(DATE(2030,7,1),Mitarbeiter!$C101),MIN(DATE(2030,8,0),IF(Mitarbeiter!$D101="",DATE(2030,8,0),Mitarbeiter!$D101),TODAY()),Einstellungen!$F$13:$F$67)))*N(Mitarbeiter!$E101)/IF(Einstellungen!$C$11="7 Tage",7,5),N('Ist-Stunden'!BH101)+(N(Krankheitstage!DE101)+N(Krankheitstage!DQ101))*N($C101))))</f>
        <v/>
      </c>
      <c r="CM101" s="76">
        <f>IF($B101="",0,IF(Einstellungen!$C$10="Ja",MAX(IF(Einstellungen!$C$11="7 Tage",MAX(0,(MIN(DATE(2030,9,0),IF(Mitarbeiter!$D101="",DATE(2030,9,0),Mitarbeiter!$D101),TODAY()))-(MAX(DATE(2030,8,1),Mitarbeiter!$C101))+1),MAX(0,NETWORKDAYS(MAX(DATE(2030,8,1),Mitarbeiter!$C101),MIN(DATE(2030,9,0),IF(Mitarbeiter!$D101="",DATE(2030,9,0),Mitarbeiter!$D101),TODAY()),Einstellungen!$F$13:$F$67)))*N(Mitarbeiter!$E101)/IF(Einstellungen!$C$11="7 Tage",7,5),N('Ist-Stunden'!BI101)),MAX(IF(Einstellungen!$C$11="7 Tage",MAX(0,(MIN(DATE(2030,9,0),IF(Mitarbeiter!$D101="",DATE(2030,9,0),Mitarbeiter!$D101),TODAY()))-(MAX(DATE(2030,8,1),Mitarbeiter!$C101))+1),MAX(0,NETWORKDAYS(MAX(DATE(2030,8,1),Mitarbeiter!$C101),MIN(DATE(2030,9,0),IF(Mitarbeiter!$D101="",DATE(2030,9,0),Mitarbeiter!$D101),TODAY()),Einstellungen!$F$13:$F$67)))*N(Mitarbeiter!$E101)/IF(Einstellungen!$C$11="7 Tage",7,5),N('Ist-Stunden'!BI101)+(N(Krankheitstage!DF101)+N(Krankheitstage!DR101))*N($C101))))</f>
        <v/>
      </c>
      <c r="CN101" s="76">
        <f>IF($B101="",0,IF(Einstellungen!$C$10="Ja",MAX(IF(Einstellungen!$C$11="7 Tage",MAX(0,(MIN(DATE(2030,10,0),IF(Mitarbeiter!$D101="",DATE(2030,10,0),Mitarbeiter!$D101),TODAY()))-(MAX(DATE(2030,9,1),Mitarbeiter!$C101))+1),MAX(0,NETWORKDAYS(MAX(DATE(2030,9,1),Mitarbeiter!$C101),MIN(DATE(2030,10,0),IF(Mitarbeiter!$D101="",DATE(2030,10,0),Mitarbeiter!$D101),TODAY()),Einstellungen!$F$13:$F$67)))*N(Mitarbeiter!$E101)/IF(Einstellungen!$C$11="7 Tage",7,5),N('Ist-Stunden'!BJ101)),MAX(IF(Einstellungen!$C$11="7 Tage",MAX(0,(MIN(DATE(2030,10,0),IF(Mitarbeiter!$D101="",DATE(2030,10,0),Mitarbeiter!$D101),TODAY()))-(MAX(DATE(2030,9,1),Mitarbeiter!$C101))+1),MAX(0,NETWORKDAYS(MAX(DATE(2030,9,1),Mitarbeiter!$C101),MIN(DATE(2030,10,0),IF(Mitarbeiter!$D101="",DATE(2030,10,0),Mitarbeiter!$D101),TODAY()),Einstellungen!$F$13:$F$67)))*N(Mitarbeiter!$E101)/IF(Einstellungen!$C$11="7 Tage",7,5),N('Ist-Stunden'!BJ101)+(N(Krankheitstage!DG101)+N(Krankheitstage!DS101))*N($C101))))</f>
        <v/>
      </c>
      <c r="CO101" s="76">
        <f>IF($B101="",0,IF(Einstellungen!$C$10="Ja",MAX(IF(Einstellungen!$C$11="7 Tage",MAX(0,(MIN(DATE(2030,11,0),IF(Mitarbeiter!$D101="",DATE(2030,11,0),Mitarbeiter!$D101),TODAY()))-(MAX(DATE(2030,10,1),Mitarbeiter!$C101))+1),MAX(0,NETWORKDAYS(MAX(DATE(2030,10,1),Mitarbeiter!$C101),MIN(DATE(2030,11,0),IF(Mitarbeiter!$D101="",DATE(2030,11,0),Mitarbeiter!$D101),TODAY()),Einstellungen!$F$13:$F$67)))*N(Mitarbeiter!$E101)/IF(Einstellungen!$C$11="7 Tage",7,5),N('Ist-Stunden'!BK101)),MAX(IF(Einstellungen!$C$11="7 Tage",MAX(0,(MIN(DATE(2030,11,0),IF(Mitarbeiter!$D101="",DATE(2030,11,0),Mitarbeiter!$D101),TODAY()))-(MAX(DATE(2030,10,1),Mitarbeiter!$C101))+1),MAX(0,NETWORKDAYS(MAX(DATE(2030,10,1),Mitarbeiter!$C101),MIN(DATE(2030,11,0),IF(Mitarbeiter!$D101="",DATE(2030,11,0),Mitarbeiter!$D101),TODAY()),Einstellungen!$F$13:$F$67)))*N(Mitarbeiter!$E101)/IF(Einstellungen!$C$11="7 Tage",7,5),N('Ist-Stunden'!BK101)+(N(Krankheitstage!DH101)+N(Krankheitstage!DT101))*N($C101))))</f>
        <v/>
      </c>
      <c r="CP101" s="76">
        <f>IF($B101="",0,IF(Einstellungen!$C$10="Ja",MAX(IF(Einstellungen!$C$11="7 Tage",MAX(0,(MIN(DATE(2030,12,0),IF(Mitarbeiter!$D101="",DATE(2030,12,0),Mitarbeiter!$D101),TODAY()))-(MAX(DATE(2030,11,1),Mitarbeiter!$C101))+1),MAX(0,NETWORKDAYS(MAX(DATE(2030,11,1),Mitarbeiter!$C101),MIN(DATE(2030,12,0),IF(Mitarbeiter!$D101="",DATE(2030,12,0),Mitarbeiter!$D101),TODAY()),Einstellungen!$F$13:$F$67)))*N(Mitarbeiter!$E101)/IF(Einstellungen!$C$11="7 Tage",7,5),N('Ist-Stunden'!BL101)),MAX(IF(Einstellungen!$C$11="7 Tage",MAX(0,(MIN(DATE(2030,12,0),IF(Mitarbeiter!$D101="",DATE(2030,12,0),Mitarbeiter!$D101),TODAY()))-(MAX(DATE(2030,11,1),Mitarbeiter!$C101))+1),MAX(0,NETWORKDAYS(MAX(DATE(2030,11,1),Mitarbeiter!$C101),MIN(DATE(2030,12,0),IF(Mitarbeiter!$D101="",DATE(2030,12,0),Mitarbeiter!$D101),TODAY()),Einstellungen!$F$13:$F$67)))*N(Mitarbeiter!$E101)/IF(Einstellungen!$C$11="7 Tage",7,5),N('Ist-Stunden'!BL101)+(N(Krankheitstage!DI101)+N(Krankheitstage!DU101))*N($C101))))</f>
        <v/>
      </c>
      <c r="CQ101" s="76">
        <f>IF($B101="",0,IF(Einstellungen!$C$10="Ja",MAX(IF(Einstellungen!$C$11="7 Tage",MAX(0,(MIN(DATE(2030,13,0),IF(Mitarbeiter!$D101="",DATE(2030,13,0),Mitarbeiter!$D101),TODAY()))-(MAX(DATE(2030,12,1),Mitarbeiter!$C101))+1),MAX(0,NETWORKDAYS(MAX(DATE(2030,12,1),Mitarbeiter!$C101),MIN(DATE(2030,13,0),IF(Mitarbeiter!$D101="",DATE(2030,13,0),Mitarbeiter!$D101),TODAY()),Einstellungen!$F$13:$F$67)))*N(Mitarbeiter!$E101)/IF(Einstellungen!$C$11="7 Tage",7,5),N('Ist-Stunden'!BM101)),MAX(IF(Einstellungen!$C$11="7 Tage",MAX(0,(MIN(DATE(2030,13,0),IF(Mitarbeiter!$D101="",DATE(2030,13,0),Mitarbeiter!$D101),TODAY()))-(MAX(DATE(2030,12,1),Mitarbeiter!$C101))+1),MAX(0,NETWORKDAYS(MAX(DATE(2030,12,1),Mitarbeiter!$C101),MIN(DATE(2030,13,0),IF(Mitarbeiter!$D101="",DATE(2030,13,0),Mitarbeiter!$D101),TODAY()),Einstellungen!$F$13:$F$67)))*N(Mitarbeiter!$E101)/IF(Einstellungen!$C$11="7 Tage",7,5),N('Ist-Stunden'!BM101)+(N(Krankheitstage!DJ101)+N(Krankheitstage!DV101))*N($C101))))</f>
        <v/>
      </c>
    </row>
    <row r="102">
      <c r="A102" s="73">
        <f>IF(Mitarbeiter!B102="","",Mitarbeiter!A102)</f>
        <v/>
      </c>
      <c r="B102" s="6">
        <f>IF(Mitarbeiter!B102="","",Mitarbeiter!B102)</f>
        <v/>
      </c>
      <c r="C102" s="74">
        <f>IF(Mitarbeiter!B102="","",Mitarbeiter!F102)</f>
        <v/>
      </c>
      <c r="D102" s="75">
        <f>N(INDEX(Krankheitstage!$G102:$DV102,1,(Einstellungen!$C$3-2026)*24+1))</f>
        <v/>
      </c>
      <c r="E102" s="75">
        <f>N(INDEX(Krankheitstage!$G102:$DV102,1,(Einstellungen!$C$3-2026)*24+2))</f>
        <v/>
      </c>
      <c r="F102" s="75">
        <f>N(INDEX(Krankheitstage!$G102:$DV102,1,(Einstellungen!$C$3-2026)*24+3))</f>
        <v/>
      </c>
      <c r="G102" s="75">
        <f>N(INDEX(Krankheitstage!$G102:$DV102,1,(Einstellungen!$C$3-2026)*24+4))</f>
        <v/>
      </c>
      <c r="H102" s="75">
        <f>N(INDEX(Krankheitstage!$G102:$DV102,1,(Einstellungen!$C$3-2026)*24+5))</f>
        <v/>
      </c>
      <c r="I102" s="75">
        <f>N(INDEX(Krankheitstage!$G102:$DV102,1,(Einstellungen!$C$3-2026)*24+6))</f>
        <v/>
      </c>
      <c r="J102" s="75">
        <f>N(INDEX(Krankheitstage!$G102:$DV102,1,(Einstellungen!$C$3-2026)*24+7))</f>
        <v/>
      </c>
      <c r="K102" s="75">
        <f>N(INDEX(Krankheitstage!$G102:$DV102,1,(Einstellungen!$C$3-2026)*24+8))</f>
        <v/>
      </c>
      <c r="L102" s="75">
        <f>N(INDEX(Krankheitstage!$G102:$DV102,1,(Einstellungen!$C$3-2026)*24+9))</f>
        <v/>
      </c>
      <c r="M102" s="75">
        <f>N(INDEX(Krankheitstage!$G102:$DV102,1,(Einstellungen!$C$3-2026)*24+10))</f>
        <v/>
      </c>
      <c r="N102" s="75">
        <f>N(INDEX(Krankheitstage!$G102:$DV102,1,(Einstellungen!$C$3-2026)*24+11))</f>
        <v/>
      </c>
      <c r="O102" s="75">
        <f>N(INDEX(Krankheitstage!$G102:$DV102,1,(Einstellungen!$C$3-2026)*24+12))</f>
        <v/>
      </c>
      <c r="P102" s="75">
        <f>IF($B102="","",SUM(D102:O102))</f>
        <v/>
      </c>
      <c r="Q102" s="75">
        <f>N(INDEX(Krankheitstage!$G102:$DV102,1,(Einstellungen!$C$3-2026)*24+13))</f>
        <v/>
      </c>
      <c r="R102" s="75">
        <f>N(INDEX(Krankheitstage!$G102:$DV102,1,(Einstellungen!$C$3-2026)*24+14))</f>
        <v/>
      </c>
      <c r="S102" s="75">
        <f>N(INDEX(Krankheitstage!$G102:$DV102,1,(Einstellungen!$C$3-2026)*24+15))</f>
        <v/>
      </c>
      <c r="T102" s="75">
        <f>N(INDEX(Krankheitstage!$G102:$DV102,1,(Einstellungen!$C$3-2026)*24+16))</f>
        <v/>
      </c>
      <c r="U102" s="75">
        <f>N(INDEX(Krankheitstage!$G102:$DV102,1,(Einstellungen!$C$3-2026)*24+17))</f>
        <v/>
      </c>
      <c r="V102" s="75">
        <f>N(INDEX(Krankheitstage!$G102:$DV102,1,(Einstellungen!$C$3-2026)*24+18))</f>
        <v/>
      </c>
      <c r="W102" s="75">
        <f>N(INDEX(Krankheitstage!$G102:$DV102,1,(Einstellungen!$C$3-2026)*24+19))</f>
        <v/>
      </c>
      <c r="X102" s="75">
        <f>N(INDEX(Krankheitstage!$G102:$DV102,1,(Einstellungen!$C$3-2026)*24+20))</f>
        <v/>
      </c>
      <c r="Y102" s="75">
        <f>N(INDEX(Krankheitstage!$G102:$DV102,1,(Einstellungen!$C$3-2026)*24+21))</f>
        <v/>
      </c>
      <c r="Z102" s="75">
        <f>N(INDEX(Krankheitstage!$G102:$DV102,1,(Einstellungen!$C$3-2026)*24+22))</f>
        <v/>
      </c>
      <c r="AA102" s="75">
        <f>N(INDEX(Krankheitstage!$G102:$DV102,1,(Einstellungen!$C$3-2026)*24+23))</f>
        <v/>
      </c>
      <c r="AB102" s="75">
        <f>N(INDEX(Krankheitstage!$G102:$DV102,1,(Einstellungen!$C$3-2026)*24+24))</f>
        <v/>
      </c>
      <c r="AC102" s="75">
        <f>IF($B102="","",SUM(Q102:AB102))</f>
        <v/>
      </c>
      <c r="AD102" s="75">
        <f>IF($B102="","",SUM(P102,AC102))</f>
        <v/>
      </c>
      <c r="AE102" s="76">
        <f>IF($B102="","",AD102*N(C102))</f>
        <v/>
      </c>
      <c r="AF102" s="75">
        <f>IF($B102="","",Krankheitstage!E102)</f>
        <v/>
      </c>
      <c r="AG102" s="76">
        <f>IF($B102="","",AF102*N(C102))</f>
        <v/>
      </c>
      <c r="AH102" s="76">
        <f>IF($B102="","",INDEX($AJ102:$CQ102,1,(Einstellungen!$C$3-2026)*12+1)+INDEX($AJ102:$CQ102,1,(Einstellungen!$C$3-2026)*12+2)+INDEX($AJ102:$CQ102,1,(Einstellungen!$C$3-2026)*12+3)+INDEX($AJ102:$CQ102,1,(Einstellungen!$C$3-2026)*12+4)+INDEX($AJ102:$CQ102,1,(Einstellungen!$C$3-2026)*12+5)+INDEX($AJ102:$CQ102,1,(Einstellungen!$C$3-2026)*12+6)+INDEX($AJ102:$CQ102,1,(Einstellungen!$C$3-2026)*12+7)+INDEX($AJ102:$CQ102,1,(Einstellungen!$C$3-2026)*12+8)+INDEX($AJ102:$CQ102,1,(Einstellungen!$C$3-2026)*12+9)+INDEX($AJ102:$CQ102,1,(Einstellungen!$C$3-2026)*12+10)+INDEX($AJ102:$CQ102,1,(Einstellungen!$C$3-2026)*12+11)+INDEX($AJ102:$CQ102,1,(Einstellungen!$C$3-2026)*12+12))</f>
        <v/>
      </c>
      <c r="AI102" s="76">
        <f>IF($B102="","",SUM($AJ102:$CQ102))</f>
        <v/>
      </c>
      <c r="AJ102" s="76">
        <f>IF($B102="",0,IF(Einstellungen!$C$10="Ja",MAX(IF(Einstellungen!$C$11="7 Tage",MAX(0,(MIN(DATE(2026,2,0),IF(Mitarbeiter!$D102="",DATE(2026,2,0),Mitarbeiter!$D102),TODAY()))-(MAX(DATE(2026,1,1),Mitarbeiter!$C102))+1),MAX(0,NETWORKDAYS(MAX(DATE(2026,1,1),Mitarbeiter!$C102),MIN(DATE(2026,2,0),IF(Mitarbeiter!$D102="",DATE(2026,2,0),Mitarbeiter!$D102),TODAY()),Einstellungen!$F$13:$F$67)))*N(Mitarbeiter!$E102)/IF(Einstellungen!$C$11="7 Tage",7,5),N('Ist-Stunden'!F102)),MAX(IF(Einstellungen!$C$11="7 Tage",MAX(0,(MIN(DATE(2026,2,0),IF(Mitarbeiter!$D102="",DATE(2026,2,0),Mitarbeiter!$D102),TODAY()))-(MAX(DATE(2026,1,1),Mitarbeiter!$C102))+1),MAX(0,NETWORKDAYS(MAX(DATE(2026,1,1),Mitarbeiter!$C102),MIN(DATE(2026,2,0),IF(Mitarbeiter!$D102="",DATE(2026,2,0),Mitarbeiter!$D102),TODAY()),Einstellungen!$F$13:$F$67)))*N(Mitarbeiter!$E102)/IF(Einstellungen!$C$11="7 Tage",7,5),N('Ist-Stunden'!F102)+(N(Krankheitstage!G102)+N(Krankheitstage!S102))*N($C102))))</f>
        <v/>
      </c>
      <c r="AK102" s="76">
        <f>IF($B102="",0,IF(Einstellungen!$C$10="Ja",MAX(IF(Einstellungen!$C$11="7 Tage",MAX(0,(MIN(DATE(2026,3,0),IF(Mitarbeiter!$D102="",DATE(2026,3,0),Mitarbeiter!$D102),TODAY()))-(MAX(DATE(2026,2,1),Mitarbeiter!$C102))+1),MAX(0,NETWORKDAYS(MAX(DATE(2026,2,1),Mitarbeiter!$C102),MIN(DATE(2026,3,0),IF(Mitarbeiter!$D102="",DATE(2026,3,0),Mitarbeiter!$D102),TODAY()),Einstellungen!$F$13:$F$67)))*N(Mitarbeiter!$E102)/IF(Einstellungen!$C$11="7 Tage",7,5),N('Ist-Stunden'!G102)),MAX(IF(Einstellungen!$C$11="7 Tage",MAX(0,(MIN(DATE(2026,3,0),IF(Mitarbeiter!$D102="",DATE(2026,3,0),Mitarbeiter!$D102),TODAY()))-(MAX(DATE(2026,2,1),Mitarbeiter!$C102))+1),MAX(0,NETWORKDAYS(MAX(DATE(2026,2,1),Mitarbeiter!$C102),MIN(DATE(2026,3,0),IF(Mitarbeiter!$D102="",DATE(2026,3,0),Mitarbeiter!$D102),TODAY()),Einstellungen!$F$13:$F$67)))*N(Mitarbeiter!$E102)/IF(Einstellungen!$C$11="7 Tage",7,5),N('Ist-Stunden'!G102)+(N(Krankheitstage!H102)+N(Krankheitstage!T102))*N($C102))))</f>
        <v/>
      </c>
      <c r="AL102" s="76">
        <f>IF($B102="",0,IF(Einstellungen!$C$10="Ja",MAX(IF(Einstellungen!$C$11="7 Tage",MAX(0,(MIN(DATE(2026,4,0),IF(Mitarbeiter!$D102="",DATE(2026,4,0),Mitarbeiter!$D102),TODAY()))-(MAX(DATE(2026,3,1),Mitarbeiter!$C102))+1),MAX(0,NETWORKDAYS(MAX(DATE(2026,3,1),Mitarbeiter!$C102),MIN(DATE(2026,4,0),IF(Mitarbeiter!$D102="",DATE(2026,4,0),Mitarbeiter!$D102),TODAY()),Einstellungen!$F$13:$F$67)))*N(Mitarbeiter!$E102)/IF(Einstellungen!$C$11="7 Tage",7,5),N('Ist-Stunden'!H102)),MAX(IF(Einstellungen!$C$11="7 Tage",MAX(0,(MIN(DATE(2026,4,0),IF(Mitarbeiter!$D102="",DATE(2026,4,0),Mitarbeiter!$D102),TODAY()))-(MAX(DATE(2026,3,1),Mitarbeiter!$C102))+1),MAX(0,NETWORKDAYS(MAX(DATE(2026,3,1),Mitarbeiter!$C102),MIN(DATE(2026,4,0),IF(Mitarbeiter!$D102="",DATE(2026,4,0),Mitarbeiter!$D102),TODAY()),Einstellungen!$F$13:$F$67)))*N(Mitarbeiter!$E102)/IF(Einstellungen!$C$11="7 Tage",7,5),N('Ist-Stunden'!H102)+(N(Krankheitstage!I102)+N(Krankheitstage!U102))*N($C102))))</f>
        <v/>
      </c>
      <c r="AM102" s="76">
        <f>IF($B102="",0,IF(Einstellungen!$C$10="Ja",MAX(IF(Einstellungen!$C$11="7 Tage",MAX(0,(MIN(DATE(2026,5,0),IF(Mitarbeiter!$D102="",DATE(2026,5,0),Mitarbeiter!$D102),TODAY()))-(MAX(DATE(2026,4,1),Mitarbeiter!$C102))+1),MAX(0,NETWORKDAYS(MAX(DATE(2026,4,1),Mitarbeiter!$C102),MIN(DATE(2026,5,0),IF(Mitarbeiter!$D102="",DATE(2026,5,0),Mitarbeiter!$D102),TODAY()),Einstellungen!$F$13:$F$67)))*N(Mitarbeiter!$E102)/IF(Einstellungen!$C$11="7 Tage",7,5),N('Ist-Stunden'!I102)),MAX(IF(Einstellungen!$C$11="7 Tage",MAX(0,(MIN(DATE(2026,5,0),IF(Mitarbeiter!$D102="",DATE(2026,5,0),Mitarbeiter!$D102),TODAY()))-(MAX(DATE(2026,4,1),Mitarbeiter!$C102))+1),MAX(0,NETWORKDAYS(MAX(DATE(2026,4,1),Mitarbeiter!$C102),MIN(DATE(2026,5,0),IF(Mitarbeiter!$D102="",DATE(2026,5,0),Mitarbeiter!$D102),TODAY()),Einstellungen!$F$13:$F$67)))*N(Mitarbeiter!$E102)/IF(Einstellungen!$C$11="7 Tage",7,5),N('Ist-Stunden'!I102)+(N(Krankheitstage!J102)+N(Krankheitstage!V102))*N($C102))))</f>
        <v/>
      </c>
      <c r="AN102" s="76">
        <f>IF($B102="",0,IF(Einstellungen!$C$10="Ja",MAX(IF(Einstellungen!$C$11="7 Tage",MAX(0,(MIN(DATE(2026,6,0),IF(Mitarbeiter!$D102="",DATE(2026,6,0),Mitarbeiter!$D102),TODAY()))-(MAX(DATE(2026,5,1),Mitarbeiter!$C102))+1),MAX(0,NETWORKDAYS(MAX(DATE(2026,5,1),Mitarbeiter!$C102),MIN(DATE(2026,6,0),IF(Mitarbeiter!$D102="",DATE(2026,6,0),Mitarbeiter!$D102),TODAY()),Einstellungen!$F$13:$F$67)))*N(Mitarbeiter!$E102)/IF(Einstellungen!$C$11="7 Tage",7,5),N('Ist-Stunden'!J102)),MAX(IF(Einstellungen!$C$11="7 Tage",MAX(0,(MIN(DATE(2026,6,0),IF(Mitarbeiter!$D102="",DATE(2026,6,0),Mitarbeiter!$D102),TODAY()))-(MAX(DATE(2026,5,1),Mitarbeiter!$C102))+1),MAX(0,NETWORKDAYS(MAX(DATE(2026,5,1),Mitarbeiter!$C102),MIN(DATE(2026,6,0),IF(Mitarbeiter!$D102="",DATE(2026,6,0),Mitarbeiter!$D102),TODAY()),Einstellungen!$F$13:$F$67)))*N(Mitarbeiter!$E102)/IF(Einstellungen!$C$11="7 Tage",7,5),N('Ist-Stunden'!J102)+(N(Krankheitstage!K102)+N(Krankheitstage!W102))*N($C102))))</f>
        <v/>
      </c>
      <c r="AO102" s="76">
        <f>IF($B102="",0,IF(Einstellungen!$C$10="Ja",MAX(IF(Einstellungen!$C$11="7 Tage",MAX(0,(MIN(DATE(2026,7,0),IF(Mitarbeiter!$D102="",DATE(2026,7,0),Mitarbeiter!$D102),TODAY()))-(MAX(DATE(2026,6,1),Mitarbeiter!$C102))+1),MAX(0,NETWORKDAYS(MAX(DATE(2026,6,1),Mitarbeiter!$C102),MIN(DATE(2026,7,0),IF(Mitarbeiter!$D102="",DATE(2026,7,0),Mitarbeiter!$D102),TODAY()),Einstellungen!$F$13:$F$67)))*N(Mitarbeiter!$E102)/IF(Einstellungen!$C$11="7 Tage",7,5),N('Ist-Stunden'!K102)),MAX(IF(Einstellungen!$C$11="7 Tage",MAX(0,(MIN(DATE(2026,7,0),IF(Mitarbeiter!$D102="",DATE(2026,7,0),Mitarbeiter!$D102),TODAY()))-(MAX(DATE(2026,6,1),Mitarbeiter!$C102))+1),MAX(0,NETWORKDAYS(MAX(DATE(2026,6,1),Mitarbeiter!$C102),MIN(DATE(2026,7,0),IF(Mitarbeiter!$D102="",DATE(2026,7,0),Mitarbeiter!$D102),TODAY()),Einstellungen!$F$13:$F$67)))*N(Mitarbeiter!$E102)/IF(Einstellungen!$C$11="7 Tage",7,5),N('Ist-Stunden'!K102)+(N(Krankheitstage!L102)+N(Krankheitstage!X102))*N($C102))))</f>
        <v/>
      </c>
      <c r="AP102" s="76">
        <f>IF($B102="",0,IF(Einstellungen!$C$10="Ja",MAX(IF(Einstellungen!$C$11="7 Tage",MAX(0,(MIN(DATE(2026,8,0),IF(Mitarbeiter!$D102="",DATE(2026,8,0),Mitarbeiter!$D102),TODAY()))-(MAX(DATE(2026,7,1),Mitarbeiter!$C102))+1),MAX(0,NETWORKDAYS(MAX(DATE(2026,7,1),Mitarbeiter!$C102),MIN(DATE(2026,8,0),IF(Mitarbeiter!$D102="",DATE(2026,8,0),Mitarbeiter!$D102),TODAY()),Einstellungen!$F$13:$F$67)))*N(Mitarbeiter!$E102)/IF(Einstellungen!$C$11="7 Tage",7,5),N('Ist-Stunden'!L102)),MAX(IF(Einstellungen!$C$11="7 Tage",MAX(0,(MIN(DATE(2026,8,0),IF(Mitarbeiter!$D102="",DATE(2026,8,0),Mitarbeiter!$D102),TODAY()))-(MAX(DATE(2026,7,1),Mitarbeiter!$C102))+1),MAX(0,NETWORKDAYS(MAX(DATE(2026,7,1),Mitarbeiter!$C102),MIN(DATE(2026,8,0),IF(Mitarbeiter!$D102="",DATE(2026,8,0),Mitarbeiter!$D102),TODAY()),Einstellungen!$F$13:$F$67)))*N(Mitarbeiter!$E102)/IF(Einstellungen!$C$11="7 Tage",7,5),N('Ist-Stunden'!L102)+(N(Krankheitstage!M102)+N(Krankheitstage!Y102))*N($C102))))</f>
        <v/>
      </c>
      <c r="AQ102" s="76">
        <f>IF($B102="",0,IF(Einstellungen!$C$10="Ja",MAX(IF(Einstellungen!$C$11="7 Tage",MAX(0,(MIN(DATE(2026,9,0),IF(Mitarbeiter!$D102="",DATE(2026,9,0),Mitarbeiter!$D102),TODAY()))-(MAX(DATE(2026,8,1),Mitarbeiter!$C102))+1),MAX(0,NETWORKDAYS(MAX(DATE(2026,8,1),Mitarbeiter!$C102),MIN(DATE(2026,9,0),IF(Mitarbeiter!$D102="",DATE(2026,9,0),Mitarbeiter!$D102),TODAY()),Einstellungen!$F$13:$F$67)))*N(Mitarbeiter!$E102)/IF(Einstellungen!$C$11="7 Tage",7,5),N('Ist-Stunden'!M102)),MAX(IF(Einstellungen!$C$11="7 Tage",MAX(0,(MIN(DATE(2026,9,0),IF(Mitarbeiter!$D102="",DATE(2026,9,0),Mitarbeiter!$D102),TODAY()))-(MAX(DATE(2026,8,1),Mitarbeiter!$C102))+1),MAX(0,NETWORKDAYS(MAX(DATE(2026,8,1),Mitarbeiter!$C102),MIN(DATE(2026,9,0),IF(Mitarbeiter!$D102="",DATE(2026,9,0),Mitarbeiter!$D102),TODAY()),Einstellungen!$F$13:$F$67)))*N(Mitarbeiter!$E102)/IF(Einstellungen!$C$11="7 Tage",7,5),N('Ist-Stunden'!M102)+(N(Krankheitstage!N102)+N(Krankheitstage!Z102))*N($C102))))</f>
        <v/>
      </c>
      <c r="AR102" s="76">
        <f>IF($B102="",0,IF(Einstellungen!$C$10="Ja",MAX(IF(Einstellungen!$C$11="7 Tage",MAX(0,(MIN(DATE(2026,10,0),IF(Mitarbeiter!$D102="",DATE(2026,10,0),Mitarbeiter!$D102),TODAY()))-(MAX(DATE(2026,9,1),Mitarbeiter!$C102))+1),MAX(0,NETWORKDAYS(MAX(DATE(2026,9,1),Mitarbeiter!$C102),MIN(DATE(2026,10,0),IF(Mitarbeiter!$D102="",DATE(2026,10,0),Mitarbeiter!$D102),TODAY()),Einstellungen!$F$13:$F$67)))*N(Mitarbeiter!$E102)/IF(Einstellungen!$C$11="7 Tage",7,5),N('Ist-Stunden'!N102)),MAX(IF(Einstellungen!$C$11="7 Tage",MAX(0,(MIN(DATE(2026,10,0),IF(Mitarbeiter!$D102="",DATE(2026,10,0),Mitarbeiter!$D102),TODAY()))-(MAX(DATE(2026,9,1),Mitarbeiter!$C102))+1),MAX(0,NETWORKDAYS(MAX(DATE(2026,9,1),Mitarbeiter!$C102),MIN(DATE(2026,10,0),IF(Mitarbeiter!$D102="",DATE(2026,10,0),Mitarbeiter!$D102),TODAY()),Einstellungen!$F$13:$F$67)))*N(Mitarbeiter!$E102)/IF(Einstellungen!$C$11="7 Tage",7,5),N('Ist-Stunden'!N102)+(N(Krankheitstage!O102)+N(Krankheitstage!AA102))*N($C102))))</f>
        <v/>
      </c>
      <c r="AS102" s="76">
        <f>IF($B102="",0,IF(Einstellungen!$C$10="Ja",MAX(IF(Einstellungen!$C$11="7 Tage",MAX(0,(MIN(DATE(2026,11,0),IF(Mitarbeiter!$D102="",DATE(2026,11,0),Mitarbeiter!$D102),TODAY()))-(MAX(DATE(2026,10,1),Mitarbeiter!$C102))+1),MAX(0,NETWORKDAYS(MAX(DATE(2026,10,1),Mitarbeiter!$C102),MIN(DATE(2026,11,0),IF(Mitarbeiter!$D102="",DATE(2026,11,0),Mitarbeiter!$D102),TODAY()),Einstellungen!$F$13:$F$67)))*N(Mitarbeiter!$E102)/IF(Einstellungen!$C$11="7 Tage",7,5),N('Ist-Stunden'!O102)),MAX(IF(Einstellungen!$C$11="7 Tage",MAX(0,(MIN(DATE(2026,11,0),IF(Mitarbeiter!$D102="",DATE(2026,11,0),Mitarbeiter!$D102),TODAY()))-(MAX(DATE(2026,10,1),Mitarbeiter!$C102))+1),MAX(0,NETWORKDAYS(MAX(DATE(2026,10,1),Mitarbeiter!$C102),MIN(DATE(2026,11,0),IF(Mitarbeiter!$D102="",DATE(2026,11,0),Mitarbeiter!$D102),TODAY()),Einstellungen!$F$13:$F$67)))*N(Mitarbeiter!$E102)/IF(Einstellungen!$C$11="7 Tage",7,5),N('Ist-Stunden'!O102)+(N(Krankheitstage!P102)+N(Krankheitstage!AB102))*N($C102))))</f>
        <v/>
      </c>
      <c r="AT102" s="76">
        <f>IF($B102="",0,IF(Einstellungen!$C$10="Ja",MAX(IF(Einstellungen!$C$11="7 Tage",MAX(0,(MIN(DATE(2026,12,0),IF(Mitarbeiter!$D102="",DATE(2026,12,0),Mitarbeiter!$D102),TODAY()))-(MAX(DATE(2026,11,1),Mitarbeiter!$C102))+1),MAX(0,NETWORKDAYS(MAX(DATE(2026,11,1),Mitarbeiter!$C102),MIN(DATE(2026,12,0),IF(Mitarbeiter!$D102="",DATE(2026,12,0),Mitarbeiter!$D102),TODAY()),Einstellungen!$F$13:$F$67)))*N(Mitarbeiter!$E102)/IF(Einstellungen!$C$11="7 Tage",7,5),N('Ist-Stunden'!P102)),MAX(IF(Einstellungen!$C$11="7 Tage",MAX(0,(MIN(DATE(2026,12,0),IF(Mitarbeiter!$D102="",DATE(2026,12,0),Mitarbeiter!$D102),TODAY()))-(MAX(DATE(2026,11,1),Mitarbeiter!$C102))+1),MAX(0,NETWORKDAYS(MAX(DATE(2026,11,1),Mitarbeiter!$C102),MIN(DATE(2026,12,0),IF(Mitarbeiter!$D102="",DATE(2026,12,0),Mitarbeiter!$D102),TODAY()),Einstellungen!$F$13:$F$67)))*N(Mitarbeiter!$E102)/IF(Einstellungen!$C$11="7 Tage",7,5),N('Ist-Stunden'!P102)+(N(Krankheitstage!Q102)+N(Krankheitstage!AC102))*N($C102))))</f>
        <v/>
      </c>
      <c r="AU102" s="76">
        <f>IF($B102="",0,IF(Einstellungen!$C$10="Ja",MAX(IF(Einstellungen!$C$11="7 Tage",MAX(0,(MIN(DATE(2026,13,0),IF(Mitarbeiter!$D102="",DATE(2026,13,0),Mitarbeiter!$D102),TODAY()))-(MAX(DATE(2026,12,1),Mitarbeiter!$C102))+1),MAX(0,NETWORKDAYS(MAX(DATE(2026,12,1),Mitarbeiter!$C102),MIN(DATE(2026,13,0),IF(Mitarbeiter!$D102="",DATE(2026,13,0),Mitarbeiter!$D102),TODAY()),Einstellungen!$F$13:$F$67)))*N(Mitarbeiter!$E102)/IF(Einstellungen!$C$11="7 Tage",7,5),N('Ist-Stunden'!Q102)),MAX(IF(Einstellungen!$C$11="7 Tage",MAX(0,(MIN(DATE(2026,13,0),IF(Mitarbeiter!$D102="",DATE(2026,13,0),Mitarbeiter!$D102),TODAY()))-(MAX(DATE(2026,12,1),Mitarbeiter!$C102))+1),MAX(0,NETWORKDAYS(MAX(DATE(2026,12,1),Mitarbeiter!$C102),MIN(DATE(2026,13,0),IF(Mitarbeiter!$D102="",DATE(2026,13,0),Mitarbeiter!$D102),TODAY()),Einstellungen!$F$13:$F$67)))*N(Mitarbeiter!$E102)/IF(Einstellungen!$C$11="7 Tage",7,5),N('Ist-Stunden'!Q102)+(N(Krankheitstage!R102)+N(Krankheitstage!AD102))*N($C102))))</f>
        <v/>
      </c>
      <c r="AV102" s="76">
        <f>IF($B102="",0,IF(Einstellungen!$C$10="Ja",MAX(IF(Einstellungen!$C$11="7 Tage",MAX(0,(MIN(DATE(2027,2,0),IF(Mitarbeiter!$D102="",DATE(2027,2,0),Mitarbeiter!$D102),TODAY()))-(MAX(DATE(2027,1,1),Mitarbeiter!$C102))+1),MAX(0,NETWORKDAYS(MAX(DATE(2027,1,1),Mitarbeiter!$C102),MIN(DATE(2027,2,0),IF(Mitarbeiter!$D102="",DATE(2027,2,0),Mitarbeiter!$D102),TODAY()),Einstellungen!$F$13:$F$67)))*N(Mitarbeiter!$E102)/IF(Einstellungen!$C$11="7 Tage",7,5),N('Ist-Stunden'!R102)),MAX(IF(Einstellungen!$C$11="7 Tage",MAX(0,(MIN(DATE(2027,2,0),IF(Mitarbeiter!$D102="",DATE(2027,2,0),Mitarbeiter!$D102),TODAY()))-(MAX(DATE(2027,1,1),Mitarbeiter!$C102))+1),MAX(0,NETWORKDAYS(MAX(DATE(2027,1,1),Mitarbeiter!$C102),MIN(DATE(2027,2,0),IF(Mitarbeiter!$D102="",DATE(2027,2,0),Mitarbeiter!$D102),TODAY()),Einstellungen!$F$13:$F$67)))*N(Mitarbeiter!$E102)/IF(Einstellungen!$C$11="7 Tage",7,5),N('Ist-Stunden'!R102)+(N(Krankheitstage!AE102)+N(Krankheitstage!AQ102))*N($C102))))</f>
        <v/>
      </c>
      <c r="AW102" s="76">
        <f>IF($B102="",0,IF(Einstellungen!$C$10="Ja",MAX(IF(Einstellungen!$C$11="7 Tage",MAX(0,(MIN(DATE(2027,3,0),IF(Mitarbeiter!$D102="",DATE(2027,3,0),Mitarbeiter!$D102),TODAY()))-(MAX(DATE(2027,2,1),Mitarbeiter!$C102))+1),MAX(0,NETWORKDAYS(MAX(DATE(2027,2,1),Mitarbeiter!$C102),MIN(DATE(2027,3,0),IF(Mitarbeiter!$D102="",DATE(2027,3,0),Mitarbeiter!$D102),TODAY()),Einstellungen!$F$13:$F$67)))*N(Mitarbeiter!$E102)/IF(Einstellungen!$C$11="7 Tage",7,5),N('Ist-Stunden'!S102)),MAX(IF(Einstellungen!$C$11="7 Tage",MAX(0,(MIN(DATE(2027,3,0),IF(Mitarbeiter!$D102="",DATE(2027,3,0),Mitarbeiter!$D102),TODAY()))-(MAX(DATE(2027,2,1),Mitarbeiter!$C102))+1),MAX(0,NETWORKDAYS(MAX(DATE(2027,2,1),Mitarbeiter!$C102),MIN(DATE(2027,3,0),IF(Mitarbeiter!$D102="",DATE(2027,3,0),Mitarbeiter!$D102),TODAY()),Einstellungen!$F$13:$F$67)))*N(Mitarbeiter!$E102)/IF(Einstellungen!$C$11="7 Tage",7,5),N('Ist-Stunden'!S102)+(N(Krankheitstage!AF102)+N(Krankheitstage!AR102))*N($C102))))</f>
        <v/>
      </c>
      <c r="AX102" s="76">
        <f>IF($B102="",0,IF(Einstellungen!$C$10="Ja",MAX(IF(Einstellungen!$C$11="7 Tage",MAX(0,(MIN(DATE(2027,4,0),IF(Mitarbeiter!$D102="",DATE(2027,4,0),Mitarbeiter!$D102),TODAY()))-(MAX(DATE(2027,3,1),Mitarbeiter!$C102))+1),MAX(0,NETWORKDAYS(MAX(DATE(2027,3,1),Mitarbeiter!$C102),MIN(DATE(2027,4,0),IF(Mitarbeiter!$D102="",DATE(2027,4,0),Mitarbeiter!$D102),TODAY()),Einstellungen!$F$13:$F$67)))*N(Mitarbeiter!$E102)/IF(Einstellungen!$C$11="7 Tage",7,5),N('Ist-Stunden'!T102)),MAX(IF(Einstellungen!$C$11="7 Tage",MAX(0,(MIN(DATE(2027,4,0),IF(Mitarbeiter!$D102="",DATE(2027,4,0),Mitarbeiter!$D102),TODAY()))-(MAX(DATE(2027,3,1),Mitarbeiter!$C102))+1),MAX(0,NETWORKDAYS(MAX(DATE(2027,3,1),Mitarbeiter!$C102),MIN(DATE(2027,4,0),IF(Mitarbeiter!$D102="",DATE(2027,4,0),Mitarbeiter!$D102),TODAY()),Einstellungen!$F$13:$F$67)))*N(Mitarbeiter!$E102)/IF(Einstellungen!$C$11="7 Tage",7,5),N('Ist-Stunden'!T102)+(N(Krankheitstage!AG102)+N(Krankheitstage!AS102))*N($C102))))</f>
        <v/>
      </c>
      <c r="AY102" s="76">
        <f>IF($B102="",0,IF(Einstellungen!$C$10="Ja",MAX(IF(Einstellungen!$C$11="7 Tage",MAX(0,(MIN(DATE(2027,5,0),IF(Mitarbeiter!$D102="",DATE(2027,5,0),Mitarbeiter!$D102),TODAY()))-(MAX(DATE(2027,4,1),Mitarbeiter!$C102))+1),MAX(0,NETWORKDAYS(MAX(DATE(2027,4,1),Mitarbeiter!$C102),MIN(DATE(2027,5,0),IF(Mitarbeiter!$D102="",DATE(2027,5,0),Mitarbeiter!$D102),TODAY()),Einstellungen!$F$13:$F$67)))*N(Mitarbeiter!$E102)/IF(Einstellungen!$C$11="7 Tage",7,5),N('Ist-Stunden'!U102)),MAX(IF(Einstellungen!$C$11="7 Tage",MAX(0,(MIN(DATE(2027,5,0),IF(Mitarbeiter!$D102="",DATE(2027,5,0),Mitarbeiter!$D102),TODAY()))-(MAX(DATE(2027,4,1),Mitarbeiter!$C102))+1),MAX(0,NETWORKDAYS(MAX(DATE(2027,4,1),Mitarbeiter!$C102),MIN(DATE(2027,5,0),IF(Mitarbeiter!$D102="",DATE(2027,5,0),Mitarbeiter!$D102),TODAY()),Einstellungen!$F$13:$F$67)))*N(Mitarbeiter!$E102)/IF(Einstellungen!$C$11="7 Tage",7,5),N('Ist-Stunden'!U102)+(N(Krankheitstage!AH102)+N(Krankheitstage!AT102))*N($C102))))</f>
        <v/>
      </c>
      <c r="AZ102" s="76">
        <f>IF($B102="",0,IF(Einstellungen!$C$10="Ja",MAX(IF(Einstellungen!$C$11="7 Tage",MAX(0,(MIN(DATE(2027,6,0),IF(Mitarbeiter!$D102="",DATE(2027,6,0),Mitarbeiter!$D102),TODAY()))-(MAX(DATE(2027,5,1),Mitarbeiter!$C102))+1),MAX(0,NETWORKDAYS(MAX(DATE(2027,5,1),Mitarbeiter!$C102),MIN(DATE(2027,6,0),IF(Mitarbeiter!$D102="",DATE(2027,6,0),Mitarbeiter!$D102),TODAY()),Einstellungen!$F$13:$F$67)))*N(Mitarbeiter!$E102)/IF(Einstellungen!$C$11="7 Tage",7,5),N('Ist-Stunden'!V102)),MAX(IF(Einstellungen!$C$11="7 Tage",MAX(0,(MIN(DATE(2027,6,0),IF(Mitarbeiter!$D102="",DATE(2027,6,0),Mitarbeiter!$D102),TODAY()))-(MAX(DATE(2027,5,1),Mitarbeiter!$C102))+1),MAX(0,NETWORKDAYS(MAX(DATE(2027,5,1),Mitarbeiter!$C102),MIN(DATE(2027,6,0),IF(Mitarbeiter!$D102="",DATE(2027,6,0),Mitarbeiter!$D102),TODAY()),Einstellungen!$F$13:$F$67)))*N(Mitarbeiter!$E102)/IF(Einstellungen!$C$11="7 Tage",7,5),N('Ist-Stunden'!V102)+(N(Krankheitstage!AI102)+N(Krankheitstage!AU102))*N($C102))))</f>
        <v/>
      </c>
      <c r="BA102" s="76">
        <f>IF($B102="",0,IF(Einstellungen!$C$10="Ja",MAX(IF(Einstellungen!$C$11="7 Tage",MAX(0,(MIN(DATE(2027,7,0),IF(Mitarbeiter!$D102="",DATE(2027,7,0),Mitarbeiter!$D102),TODAY()))-(MAX(DATE(2027,6,1),Mitarbeiter!$C102))+1),MAX(0,NETWORKDAYS(MAX(DATE(2027,6,1),Mitarbeiter!$C102),MIN(DATE(2027,7,0),IF(Mitarbeiter!$D102="",DATE(2027,7,0),Mitarbeiter!$D102),TODAY()),Einstellungen!$F$13:$F$67)))*N(Mitarbeiter!$E102)/IF(Einstellungen!$C$11="7 Tage",7,5),N('Ist-Stunden'!W102)),MAX(IF(Einstellungen!$C$11="7 Tage",MAX(0,(MIN(DATE(2027,7,0),IF(Mitarbeiter!$D102="",DATE(2027,7,0),Mitarbeiter!$D102),TODAY()))-(MAX(DATE(2027,6,1),Mitarbeiter!$C102))+1),MAX(0,NETWORKDAYS(MAX(DATE(2027,6,1),Mitarbeiter!$C102),MIN(DATE(2027,7,0),IF(Mitarbeiter!$D102="",DATE(2027,7,0),Mitarbeiter!$D102),TODAY()),Einstellungen!$F$13:$F$67)))*N(Mitarbeiter!$E102)/IF(Einstellungen!$C$11="7 Tage",7,5),N('Ist-Stunden'!W102)+(N(Krankheitstage!AJ102)+N(Krankheitstage!AV102))*N($C102))))</f>
        <v/>
      </c>
      <c r="BB102" s="76">
        <f>IF($B102="",0,IF(Einstellungen!$C$10="Ja",MAX(IF(Einstellungen!$C$11="7 Tage",MAX(0,(MIN(DATE(2027,8,0),IF(Mitarbeiter!$D102="",DATE(2027,8,0),Mitarbeiter!$D102),TODAY()))-(MAX(DATE(2027,7,1),Mitarbeiter!$C102))+1),MAX(0,NETWORKDAYS(MAX(DATE(2027,7,1),Mitarbeiter!$C102),MIN(DATE(2027,8,0),IF(Mitarbeiter!$D102="",DATE(2027,8,0),Mitarbeiter!$D102),TODAY()),Einstellungen!$F$13:$F$67)))*N(Mitarbeiter!$E102)/IF(Einstellungen!$C$11="7 Tage",7,5),N('Ist-Stunden'!X102)),MAX(IF(Einstellungen!$C$11="7 Tage",MAX(0,(MIN(DATE(2027,8,0),IF(Mitarbeiter!$D102="",DATE(2027,8,0),Mitarbeiter!$D102),TODAY()))-(MAX(DATE(2027,7,1),Mitarbeiter!$C102))+1),MAX(0,NETWORKDAYS(MAX(DATE(2027,7,1),Mitarbeiter!$C102),MIN(DATE(2027,8,0),IF(Mitarbeiter!$D102="",DATE(2027,8,0),Mitarbeiter!$D102),TODAY()),Einstellungen!$F$13:$F$67)))*N(Mitarbeiter!$E102)/IF(Einstellungen!$C$11="7 Tage",7,5),N('Ist-Stunden'!X102)+(N(Krankheitstage!AK102)+N(Krankheitstage!AW102))*N($C102))))</f>
        <v/>
      </c>
      <c r="BC102" s="76">
        <f>IF($B102="",0,IF(Einstellungen!$C$10="Ja",MAX(IF(Einstellungen!$C$11="7 Tage",MAX(0,(MIN(DATE(2027,9,0),IF(Mitarbeiter!$D102="",DATE(2027,9,0),Mitarbeiter!$D102),TODAY()))-(MAX(DATE(2027,8,1),Mitarbeiter!$C102))+1),MAX(0,NETWORKDAYS(MAX(DATE(2027,8,1),Mitarbeiter!$C102),MIN(DATE(2027,9,0),IF(Mitarbeiter!$D102="",DATE(2027,9,0),Mitarbeiter!$D102),TODAY()),Einstellungen!$F$13:$F$67)))*N(Mitarbeiter!$E102)/IF(Einstellungen!$C$11="7 Tage",7,5),N('Ist-Stunden'!Y102)),MAX(IF(Einstellungen!$C$11="7 Tage",MAX(0,(MIN(DATE(2027,9,0),IF(Mitarbeiter!$D102="",DATE(2027,9,0),Mitarbeiter!$D102),TODAY()))-(MAX(DATE(2027,8,1),Mitarbeiter!$C102))+1),MAX(0,NETWORKDAYS(MAX(DATE(2027,8,1),Mitarbeiter!$C102),MIN(DATE(2027,9,0),IF(Mitarbeiter!$D102="",DATE(2027,9,0),Mitarbeiter!$D102),TODAY()),Einstellungen!$F$13:$F$67)))*N(Mitarbeiter!$E102)/IF(Einstellungen!$C$11="7 Tage",7,5),N('Ist-Stunden'!Y102)+(N(Krankheitstage!AL102)+N(Krankheitstage!AX102))*N($C102))))</f>
        <v/>
      </c>
      <c r="BD102" s="76">
        <f>IF($B102="",0,IF(Einstellungen!$C$10="Ja",MAX(IF(Einstellungen!$C$11="7 Tage",MAX(0,(MIN(DATE(2027,10,0),IF(Mitarbeiter!$D102="",DATE(2027,10,0),Mitarbeiter!$D102),TODAY()))-(MAX(DATE(2027,9,1),Mitarbeiter!$C102))+1),MAX(0,NETWORKDAYS(MAX(DATE(2027,9,1),Mitarbeiter!$C102),MIN(DATE(2027,10,0),IF(Mitarbeiter!$D102="",DATE(2027,10,0),Mitarbeiter!$D102),TODAY()),Einstellungen!$F$13:$F$67)))*N(Mitarbeiter!$E102)/IF(Einstellungen!$C$11="7 Tage",7,5),N('Ist-Stunden'!Z102)),MAX(IF(Einstellungen!$C$11="7 Tage",MAX(0,(MIN(DATE(2027,10,0),IF(Mitarbeiter!$D102="",DATE(2027,10,0),Mitarbeiter!$D102),TODAY()))-(MAX(DATE(2027,9,1),Mitarbeiter!$C102))+1),MAX(0,NETWORKDAYS(MAX(DATE(2027,9,1),Mitarbeiter!$C102),MIN(DATE(2027,10,0),IF(Mitarbeiter!$D102="",DATE(2027,10,0),Mitarbeiter!$D102),TODAY()),Einstellungen!$F$13:$F$67)))*N(Mitarbeiter!$E102)/IF(Einstellungen!$C$11="7 Tage",7,5),N('Ist-Stunden'!Z102)+(N(Krankheitstage!AM102)+N(Krankheitstage!AY102))*N($C102))))</f>
        <v/>
      </c>
      <c r="BE102" s="76">
        <f>IF($B102="",0,IF(Einstellungen!$C$10="Ja",MAX(IF(Einstellungen!$C$11="7 Tage",MAX(0,(MIN(DATE(2027,11,0),IF(Mitarbeiter!$D102="",DATE(2027,11,0),Mitarbeiter!$D102),TODAY()))-(MAX(DATE(2027,10,1),Mitarbeiter!$C102))+1),MAX(0,NETWORKDAYS(MAX(DATE(2027,10,1),Mitarbeiter!$C102),MIN(DATE(2027,11,0),IF(Mitarbeiter!$D102="",DATE(2027,11,0),Mitarbeiter!$D102),TODAY()),Einstellungen!$F$13:$F$67)))*N(Mitarbeiter!$E102)/IF(Einstellungen!$C$11="7 Tage",7,5),N('Ist-Stunden'!AA102)),MAX(IF(Einstellungen!$C$11="7 Tage",MAX(0,(MIN(DATE(2027,11,0),IF(Mitarbeiter!$D102="",DATE(2027,11,0),Mitarbeiter!$D102),TODAY()))-(MAX(DATE(2027,10,1),Mitarbeiter!$C102))+1),MAX(0,NETWORKDAYS(MAX(DATE(2027,10,1),Mitarbeiter!$C102),MIN(DATE(2027,11,0),IF(Mitarbeiter!$D102="",DATE(2027,11,0),Mitarbeiter!$D102),TODAY()),Einstellungen!$F$13:$F$67)))*N(Mitarbeiter!$E102)/IF(Einstellungen!$C$11="7 Tage",7,5),N('Ist-Stunden'!AA102)+(N(Krankheitstage!AN102)+N(Krankheitstage!AZ102))*N($C102))))</f>
        <v/>
      </c>
      <c r="BF102" s="76">
        <f>IF($B102="",0,IF(Einstellungen!$C$10="Ja",MAX(IF(Einstellungen!$C$11="7 Tage",MAX(0,(MIN(DATE(2027,12,0),IF(Mitarbeiter!$D102="",DATE(2027,12,0),Mitarbeiter!$D102),TODAY()))-(MAX(DATE(2027,11,1),Mitarbeiter!$C102))+1),MAX(0,NETWORKDAYS(MAX(DATE(2027,11,1),Mitarbeiter!$C102),MIN(DATE(2027,12,0),IF(Mitarbeiter!$D102="",DATE(2027,12,0),Mitarbeiter!$D102),TODAY()),Einstellungen!$F$13:$F$67)))*N(Mitarbeiter!$E102)/IF(Einstellungen!$C$11="7 Tage",7,5),N('Ist-Stunden'!AB102)),MAX(IF(Einstellungen!$C$11="7 Tage",MAX(0,(MIN(DATE(2027,12,0),IF(Mitarbeiter!$D102="",DATE(2027,12,0),Mitarbeiter!$D102),TODAY()))-(MAX(DATE(2027,11,1),Mitarbeiter!$C102))+1),MAX(0,NETWORKDAYS(MAX(DATE(2027,11,1),Mitarbeiter!$C102),MIN(DATE(2027,12,0),IF(Mitarbeiter!$D102="",DATE(2027,12,0),Mitarbeiter!$D102),TODAY()),Einstellungen!$F$13:$F$67)))*N(Mitarbeiter!$E102)/IF(Einstellungen!$C$11="7 Tage",7,5),N('Ist-Stunden'!AB102)+(N(Krankheitstage!AO102)+N(Krankheitstage!BA102))*N($C102))))</f>
        <v/>
      </c>
      <c r="BG102" s="76">
        <f>IF($B102="",0,IF(Einstellungen!$C$10="Ja",MAX(IF(Einstellungen!$C$11="7 Tage",MAX(0,(MIN(DATE(2027,13,0),IF(Mitarbeiter!$D102="",DATE(2027,13,0),Mitarbeiter!$D102),TODAY()))-(MAX(DATE(2027,12,1),Mitarbeiter!$C102))+1),MAX(0,NETWORKDAYS(MAX(DATE(2027,12,1),Mitarbeiter!$C102),MIN(DATE(2027,13,0),IF(Mitarbeiter!$D102="",DATE(2027,13,0),Mitarbeiter!$D102),TODAY()),Einstellungen!$F$13:$F$67)))*N(Mitarbeiter!$E102)/IF(Einstellungen!$C$11="7 Tage",7,5),N('Ist-Stunden'!AC102)),MAX(IF(Einstellungen!$C$11="7 Tage",MAX(0,(MIN(DATE(2027,13,0),IF(Mitarbeiter!$D102="",DATE(2027,13,0),Mitarbeiter!$D102),TODAY()))-(MAX(DATE(2027,12,1),Mitarbeiter!$C102))+1),MAX(0,NETWORKDAYS(MAX(DATE(2027,12,1),Mitarbeiter!$C102),MIN(DATE(2027,13,0),IF(Mitarbeiter!$D102="",DATE(2027,13,0),Mitarbeiter!$D102),TODAY()),Einstellungen!$F$13:$F$67)))*N(Mitarbeiter!$E102)/IF(Einstellungen!$C$11="7 Tage",7,5),N('Ist-Stunden'!AC102)+(N(Krankheitstage!AP102)+N(Krankheitstage!BB102))*N($C102))))</f>
        <v/>
      </c>
      <c r="BH102" s="76">
        <f>IF($B102="",0,IF(Einstellungen!$C$10="Ja",MAX(IF(Einstellungen!$C$11="7 Tage",MAX(0,(MIN(DATE(2028,2,0),IF(Mitarbeiter!$D102="",DATE(2028,2,0),Mitarbeiter!$D102),TODAY()))-(MAX(DATE(2028,1,1),Mitarbeiter!$C102))+1),MAX(0,NETWORKDAYS(MAX(DATE(2028,1,1),Mitarbeiter!$C102),MIN(DATE(2028,2,0),IF(Mitarbeiter!$D102="",DATE(2028,2,0),Mitarbeiter!$D102),TODAY()),Einstellungen!$F$13:$F$67)))*N(Mitarbeiter!$E102)/IF(Einstellungen!$C$11="7 Tage",7,5),N('Ist-Stunden'!AD102)),MAX(IF(Einstellungen!$C$11="7 Tage",MAX(0,(MIN(DATE(2028,2,0),IF(Mitarbeiter!$D102="",DATE(2028,2,0),Mitarbeiter!$D102),TODAY()))-(MAX(DATE(2028,1,1),Mitarbeiter!$C102))+1),MAX(0,NETWORKDAYS(MAX(DATE(2028,1,1),Mitarbeiter!$C102),MIN(DATE(2028,2,0),IF(Mitarbeiter!$D102="",DATE(2028,2,0),Mitarbeiter!$D102),TODAY()),Einstellungen!$F$13:$F$67)))*N(Mitarbeiter!$E102)/IF(Einstellungen!$C$11="7 Tage",7,5),N('Ist-Stunden'!AD102)+(N(Krankheitstage!BC102)+N(Krankheitstage!BO102))*N($C102))))</f>
        <v/>
      </c>
      <c r="BI102" s="76">
        <f>IF($B102="",0,IF(Einstellungen!$C$10="Ja",MAX(IF(Einstellungen!$C$11="7 Tage",MAX(0,(MIN(DATE(2028,3,0),IF(Mitarbeiter!$D102="",DATE(2028,3,0),Mitarbeiter!$D102),TODAY()))-(MAX(DATE(2028,2,1),Mitarbeiter!$C102))+1),MAX(0,NETWORKDAYS(MAX(DATE(2028,2,1),Mitarbeiter!$C102),MIN(DATE(2028,3,0),IF(Mitarbeiter!$D102="",DATE(2028,3,0),Mitarbeiter!$D102),TODAY()),Einstellungen!$F$13:$F$67)))*N(Mitarbeiter!$E102)/IF(Einstellungen!$C$11="7 Tage",7,5),N('Ist-Stunden'!AE102)),MAX(IF(Einstellungen!$C$11="7 Tage",MAX(0,(MIN(DATE(2028,3,0),IF(Mitarbeiter!$D102="",DATE(2028,3,0),Mitarbeiter!$D102),TODAY()))-(MAX(DATE(2028,2,1),Mitarbeiter!$C102))+1),MAX(0,NETWORKDAYS(MAX(DATE(2028,2,1),Mitarbeiter!$C102),MIN(DATE(2028,3,0),IF(Mitarbeiter!$D102="",DATE(2028,3,0),Mitarbeiter!$D102),TODAY()),Einstellungen!$F$13:$F$67)))*N(Mitarbeiter!$E102)/IF(Einstellungen!$C$11="7 Tage",7,5),N('Ist-Stunden'!AE102)+(N(Krankheitstage!BD102)+N(Krankheitstage!BP102))*N($C102))))</f>
        <v/>
      </c>
      <c r="BJ102" s="76">
        <f>IF($B102="",0,IF(Einstellungen!$C$10="Ja",MAX(IF(Einstellungen!$C$11="7 Tage",MAX(0,(MIN(DATE(2028,4,0),IF(Mitarbeiter!$D102="",DATE(2028,4,0),Mitarbeiter!$D102),TODAY()))-(MAX(DATE(2028,3,1),Mitarbeiter!$C102))+1),MAX(0,NETWORKDAYS(MAX(DATE(2028,3,1),Mitarbeiter!$C102),MIN(DATE(2028,4,0),IF(Mitarbeiter!$D102="",DATE(2028,4,0),Mitarbeiter!$D102),TODAY()),Einstellungen!$F$13:$F$67)))*N(Mitarbeiter!$E102)/IF(Einstellungen!$C$11="7 Tage",7,5),N('Ist-Stunden'!AF102)),MAX(IF(Einstellungen!$C$11="7 Tage",MAX(0,(MIN(DATE(2028,4,0),IF(Mitarbeiter!$D102="",DATE(2028,4,0),Mitarbeiter!$D102),TODAY()))-(MAX(DATE(2028,3,1),Mitarbeiter!$C102))+1),MAX(0,NETWORKDAYS(MAX(DATE(2028,3,1),Mitarbeiter!$C102),MIN(DATE(2028,4,0),IF(Mitarbeiter!$D102="",DATE(2028,4,0),Mitarbeiter!$D102),TODAY()),Einstellungen!$F$13:$F$67)))*N(Mitarbeiter!$E102)/IF(Einstellungen!$C$11="7 Tage",7,5),N('Ist-Stunden'!AF102)+(N(Krankheitstage!BE102)+N(Krankheitstage!BQ102))*N($C102))))</f>
        <v/>
      </c>
      <c r="BK102" s="76">
        <f>IF($B102="",0,IF(Einstellungen!$C$10="Ja",MAX(IF(Einstellungen!$C$11="7 Tage",MAX(0,(MIN(DATE(2028,5,0),IF(Mitarbeiter!$D102="",DATE(2028,5,0),Mitarbeiter!$D102),TODAY()))-(MAX(DATE(2028,4,1),Mitarbeiter!$C102))+1),MAX(0,NETWORKDAYS(MAX(DATE(2028,4,1),Mitarbeiter!$C102),MIN(DATE(2028,5,0),IF(Mitarbeiter!$D102="",DATE(2028,5,0),Mitarbeiter!$D102),TODAY()),Einstellungen!$F$13:$F$67)))*N(Mitarbeiter!$E102)/IF(Einstellungen!$C$11="7 Tage",7,5),N('Ist-Stunden'!AG102)),MAX(IF(Einstellungen!$C$11="7 Tage",MAX(0,(MIN(DATE(2028,5,0),IF(Mitarbeiter!$D102="",DATE(2028,5,0),Mitarbeiter!$D102),TODAY()))-(MAX(DATE(2028,4,1),Mitarbeiter!$C102))+1),MAX(0,NETWORKDAYS(MAX(DATE(2028,4,1),Mitarbeiter!$C102),MIN(DATE(2028,5,0),IF(Mitarbeiter!$D102="",DATE(2028,5,0),Mitarbeiter!$D102),TODAY()),Einstellungen!$F$13:$F$67)))*N(Mitarbeiter!$E102)/IF(Einstellungen!$C$11="7 Tage",7,5),N('Ist-Stunden'!AG102)+(N(Krankheitstage!BF102)+N(Krankheitstage!BR102))*N($C102))))</f>
        <v/>
      </c>
      <c r="BL102" s="76">
        <f>IF($B102="",0,IF(Einstellungen!$C$10="Ja",MAX(IF(Einstellungen!$C$11="7 Tage",MAX(0,(MIN(DATE(2028,6,0),IF(Mitarbeiter!$D102="",DATE(2028,6,0),Mitarbeiter!$D102),TODAY()))-(MAX(DATE(2028,5,1),Mitarbeiter!$C102))+1),MAX(0,NETWORKDAYS(MAX(DATE(2028,5,1),Mitarbeiter!$C102),MIN(DATE(2028,6,0),IF(Mitarbeiter!$D102="",DATE(2028,6,0),Mitarbeiter!$D102),TODAY()),Einstellungen!$F$13:$F$67)))*N(Mitarbeiter!$E102)/IF(Einstellungen!$C$11="7 Tage",7,5),N('Ist-Stunden'!AH102)),MAX(IF(Einstellungen!$C$11="7 Tage",MAX(0,(MIN(DATE(2028,6,0),IF(Mitarbeiter!$D102="",DATE(2028,6,0),Mitarbeiter!$D102),TODAY()))-(MAX(DATE(2028,5,1),Mitarbeiter!$C102))+1),MAX(0,NETWORKDAYS(MAX(DATE(2028,5,1),Mitarbeiter!$C102),MIN(DATE(2028,6,0),IF(Mitarbeiter!$D102="",DATE(2028,6,0),Mitarbeiter!$D102),TODAY()),Einstellungen!$F$13:$F$67)))*N(Mitarbeiter!$E102)/IF(Einstellungen!$C$11="7 Tage",7,5),N('Ist-Stunden'!AH102)+(N(Krankheitstage!BG102)+N(Krankheitstage!BS102))*N($C102))))</f>
        <v/>
      </c>
      <c r="BM102" s="76">
        <f>IF($B102="",0,IF(Einstellungen!$C$10="Ja",MAX(IF(Einstellungen!$C$11="7 Tage",MAX(0,(MIN(DATE(2028,7,0),IF(Mitarbeiter!$D102="",DATE(2028,7,0),Mitarbeiter!$D102),TODAY()))-(MAX(DATE(2028,6,1),Mitarbeiter!$C102))+1),MAX(0,NETWORKDAYS(MAX(DATE(2028,6,1),Mitarbeiter!$C102),MIN(DATE(2028,7,0),IF(Mitarbeiter!$D102="",DATE(2028,7,0),Mitarbeiter!$D102),TODAY()),Einstellungen!$F$13:$F$67)))*N(Mitarbeiter!$E102)/IF(Einstellungen!$C$11="7 Tage",7,5),N('Ist-Stunden'!AI102)),MAX(IF(Einstellungen!$C$11="7 Tage",MAX(0,(MIN(DATE(2028,7,0),IF(Mitarbeiter!$D102="",DATE(2028,7,0),Mitarbeiter!$D102),TODAY()))-(MAX(DATE(2028,6,1),Mitarbeiter!$C102))+1),MAX(0,NETWORKDAYS(MAX(DATE(2028,6,1),Mitarbeiter!$C102),MIN(DATE(2028,7,0),IF(Mitarbeiter!$D102="",DATE(2028,7,0),Mitarbeiter!$D102),TODAY()),Einstellungen!$F$13:$F$67)))*N(Mitarbeiter!$E102)/IF(Einstellungen!$C$11="7 Tage",7,5),N('Ist-Stunden'!AI102)+(N(Krankheitstage!BH102)+N(Krankheitstage!BT102))*N($C102))))</f>
        <v/>
      </c>
      <c r="BN102" s="76">
        <f>IF($B102="",0,IF(Einstellungen!$C$10="Ja",MAX(IF(Einstellungen!$C$11="7 Tage",MAX(0,(MIN(DATE(2028,8,0),IF(Mitarbeiter!$D102="",DATE(2028,8,0),Mitarbeiter!$D102),TODAY()))-(MAX(DATE(2028,7,1),Mitarbeiter!$C102))+1),MAX(0,NETWORKDAYS(MAX(DATE(2028,7,1),Mitarbeiter!$C102),MIN(DATE(2028,8,0),IF(Mitarbeiter!$D102="",DATE(2028,8,0),Mitarbeiter!$D102),TODAY()),Einstellungen!$F$13:$F$67)))*N(Mitarbeiter!$E102)/IF(Einstellungen!$C$11="7 Tage",7,5),N('Ist-Stunden'!AJ102)),MAX(IF(Einstellungen!$C$11="7 Tage",MAX(0,(MIN(DATE(2028,8,0),IF(Mitarbeiter!$D102="",DATE(2028,8,0),Mitarbeiter!$D102),TODAY()))-(MAX(DATE(2028,7,1),Mitarbeiter!$C102))+1),MAX(0,NETWORKDAYS(MAX(DATE(2028,7,1),Mitarbeiter!$C102),MIN(DATE(2028,8,0),IF(Mitarbeiter!$D102="",DATE(2028,8,0),Mitarbeiter!$D102),TODAY()),Einstellungen!$F$13:$F$67)))*N(Mitarbeiter!$E102)/IF(Einstellungen!$C$11="7 Tage",7,5),N('Ist-Stunden'!AJ102)+(N(Krankheitstage!BI102)+N(Krankheitstage!BU102))*N($C102))))</f>
        <v/>
      </c>
      <c r="BO102" s="76">
        <f>IF($B102="",0,IF(Einstellungen!$C$10="Ja",MAX(IF(Einstellungen!$C$11="7 Tage",MAX(0,(MIN(DATE(2028,9,0),IF(Mitarbeiter!$D102="",DATE(2028,9,0),Mitarbeiter!$D102),TODAY()))-(MAX(DATE(2028,8,1),Mitarbeiter!$C102))+1),MAX(0,NETWORKDAYS(MAX(DATE(2028,8,1),Mitarbeiter!$C102),MIN(DATE(2028,9,0),IF(Mitarbeiter!$D102="",DATE(2028,9,0),Mitarbeiter!$D102),TODAY()),Einstellungen!$F$13:$F$67)))*N(Mitarbeiter!$E102)/IF(Einstellungen!$C$11="7 Tage",7,5),N('Ist-Stunden'!AK102)),MAX(IF(Einstellungen!$C$11="7 Tage",MAX(0,(MIN(DATE(2028,9,0),IF(Mitarbeiter!$D102="",DATE(2028,9,0),Mitarbeiter!$D102),TODAY()))-(MAX(DATE(2028,8,1),Mitarbeiter!$C102))+1),MAX(0,NETWORKDAYS(MAX(DATE(2028,8,1),Mitarbeiter!$C102),MIN(DATE(2028,9,0),IF(Mitarbeiter!$D102="",DATE(2028,9,0),Mitarbeiter!$D102),TODAY()),Einstellungen!$F$13:$F$67)))*N(Mitarbeiter!$E102)/IF(Einstellungen!$C$11="7 Tage",7,5),N('Ist-Stunden'!AK102)+(N(Krankheitstage!BJ102)+N(Krankheitstage!BV102))*N($C102))))</f>
        <v/>
      </c>
      <c r="BP102" s="76">
        <f>IF($B102="",0,IF(Einstellungen!$C$10="Ja",MAX(IF(Einstellungen!$C$11="7 Tage",MAX(0,(MIN(DATE(2028,10,0),IF(Mitarbeiter!$D102="",DATE(2028,10,0),Mitarbeiter!$D102),TODAY()))-(MAX(DATE(2028,9,1),Mitarbeiter!$C102))+1),MAX(0,NETWORKDAYS(MAX(DATE(2028,9,1),Mitarbeiter!$C102),MIN(DATE(2028,10,0),IF(Mitarbeiter!$D102="",DATE(2028,10,0),Mitarbeiter!$D102),TODAY()),Einstellungen!$F$13:$F$67)))*N(Mitarbeiter!$E102)/IF(Einstellungen!$C$11="7 Tage",7,5),N('Ist-Stunden'!AL102)),MAX(IF(Einstellungen!$C$11="7 Tage",MAX(0,(MIN(DATE(2028,10,0),IF(Mitarbeiter!$D102="",DATE(2028,10,0),Mitarbeiter!$D102),TODAY()))-(MAX(DATE(2028,9,1),Mitarbeiter!$C102))+1),MAX(0,NETWORKDAYS(MAX(DATE(2028,9,1),Mitarbeiter!$C102),MIN(DATE(2028,10,0),IF(Mitarbeiter!$D102="",DATE(2028,10,0),Mitarbeiter!$D102),TODAY()),Einstellungen!$F$13:$F$67)))*N(Mitarbeiter!$E102)/IF(Einstellungen!$C$11="7 Tage",7,5),N('Ist-Stunden'!AL102)+(N(Krankheitstage!BK102)+N(Krankheitstage!BW102))*N($C102))))</f>
        <v/>
      </c>
      <c r="BQ102" s="76">
        <f>IF($B102="",0,IF(Einstellungen!$C$10="Ja",MAX(IF(Einstellungen!$C$11="7 Tage",MAX(0,(MIN(DATE(2028,11,0),IF(Mitarbeiter!$D102="",DATE(2028,11,0),Mitarbeiter!$D102),TODAY()))-(MAX(DATE(2028,10,1),Mitarbeiter!$C102))+1),MAX(0,NETWORKDAYS(MAX(DATE(2028,10,1),Mitarbeiter!$C102),MIN(DATE(2028,11,0),IF(Mitarbeiter!$D102="",DATE(2028,11,0),Mitarbeiter!$D102),TODAY()),Einstellungen!$F$13:$F$67)))*N(Mitarbeiter!$E102)/IF(Einstellungen!$C$11="7 Tage",7,5),N('Ist-Stunden'!AM102)),MAX(IF(Einstellungen!$C$11="7 Tage",MAX(0,(MIN(DATE(2028,11,0),IF(Mitarbeiter!$D102="",DATE(2028,11,0),Mitarbeiter!$D102),TODAY()))-(MAX(DATE(2028,10,1),Mitarbeiter!$C102))+1),MAX(0,NETWORKDAYS(MAX(DATE(2028,10,1),Mitarbeiter!$C102),MIN(DATE(2028,11,0),IF(Mitarbeiter!$D102="",DATE(2028,11,0),Mitarbeiter!$D102),TODAY()),Einstellungen!$F$13:$F$67)))*N(Mitarbeiter!$E102)/IF(Einstellungen!$C$11="7 Tage",7,5),N('Ist-Stunden'!AM102)+(N(Krankheitstage!BL102)+N(Krankheitstage!BX102))*N($C102))))</f>
        <v/>
      </c>
      <c r="BR102" s="76">
        <f>IF($B102="",0,IF(Einstellungen!$C$10="Ja",MAX(IF(Einstellungen!$C$11="7 Tage",MAX(0,(MIN(DATE(2028,12,0),IF(Mitarbeiter!$D102="",DATE(2028,12,0),Mitarbeiter!$D102),TODAY()))-(MAX(DATE(2028,11,1),Mitarbeiter!$C102))+1),MAX(0,NETWORKDAYS(MAX(DATE(2028,11,1),Mitarbeiter!$C102),MIN(DATE(2028,12,0),IF(Mitarbeiter!$D102="",DATE(2028,12,0),Mitarbeiter!$D102),TODAY()),Einstellungen!$F$13:$F$67)))*N(Mitarbeiter!$E102)/IF(Einstellungen!$C$11="7 Tage",7,5),N('Ist-Stunden'!AN102)),MAX(IF(Einstellungen!$C$11="7 Tage",MAX(0,(MIN(DATE(2028,12,0),IF(Mitarbeiter!$D102="",DATE(2028,12,0),Mitarbeiter!$D102),TODAY()))-(MAX(DATE(2028,11,1),Mitarbeiter!$C102))+1),MAX(0,NETWORKDAYS(MAX(DATE(2028,11,1),Mitarbeiter!$C102),MIN(DATE(2028,12,0),IF(Mitarbeiter!$D102="",DATE(2028,12,0),Mitarbeiter!$D102),TODAY()),Einstellungen!$F$13:$F$67)))*N(Mitarbeiter!$E102)/IF(Einstellungen!$C$11="7 Tage",7,5),N('Ist-Stunden'!AN102)+(N(Krankheitstage!BM102)+N(Krankheitstage!BY102))*N($C102))))</f>
        <v/>
      </c>
      <c r="BS102" s="76">
        <f>IF($B102="",0,IF(Einstellungen!$C$10="Ja",MAX(IF(Einstellungen!$C$11="7 Tage",MAX(0,(MIN(DATE(2028,13,0),IF(Mitarbeiter!$D102="",DATE(2028,13,0),Mitarbeiter!$D102),TODAY()))-(MAX(DATE(2028,12,1),Mitarbeiter!$C102))+1),MAX(0,NETWORKDAYS(MAX(DATE(2028,12,1),Mitarbeiter!$C102),MIN(DATE(2028,13,0),IF(Mitarbeiter!$D102="",DATE(2028,13,0),Mitarbeiter!$D102),TODAY()),Einstellungen!$F$13:$F$67)))*N(Mitarbeiter!$E102)/IF(Einstellungen!$C$11="7 Tage",7,5),N('Ist-Stunden'!AO102)),MAX(IF(Einstellungen!$C$11="7 Tage",MAX(0,(MIN(DATE(2028,13,0),IF(Mitarbeiter!$D102="",DATE(2028,13,0),Mitarbeiter!$D102),TODAY()))-(MAX(DATE(2028,12,1),Mitarbeiter!$C102))+1),MAX(0,NETWORKDAYS(MAX(DATE(2028,12,1),Mitarbeiter!$C102),MIN(DATE(2028,13,0),IF(Mitarbeiter!$D102="",DATE(2028,13,0),Mitarbeiter!$D102),TODAY()),Einstellungen!$F$13:$F$67)))*N(Mitarbeiter!$E102)/IF(Einstellungen!$C$11="7 Tage",7,5),N('Ist-Stunden'!AO102)+(N(Krankheitstage!BN102)+N(Krankheitstage!BZ102))*N($C102))))</f>
        <v/>
      </c>
      <c r="BT102" s="76">
        <f>IF($B102="",0,IF(Einstellungen!$C$10="Ja",MAX(IF(Einstellungen!$C$11="7 Tage",MAX(0,(MIN(DATE(2029,2,0),IF(Mitarbeiter!$D102="",DATE(2029,2,0),Mitarbeiter!$D102),TODAY()))-(MAX(DATE(2029,1,1),Mitarbeiter!$C102))+1),MAX(0,NETWORKDAYS(MAX(DATE(2029,1,1),Mitarbeiter!$C102),MIN(DATE(2029,2,0),IF(Mitarbeiter!$D102="",DATE(2029,2,0),Mitarbeiter!$D102),TODAY()),Einstellungen!$F$13:$F$67)))*N(Mitarbeiter!$E102)/IF(Einstellungen!$C$11="7 Tage",7,5),N('Ist-Stunden'!AP102)),MAX(IF(Einstellungen!$C$11="7 Tage",MAX(0,(MIN(DATE(2029,2,0),IF(Mitarbeiter!$D102="",DATE(2029,2,0),Mitarbeiter!$D102),TODAY()))-(MAX(DATE(2029,1,1),Mitarbeiter!$C102))+1),MAX(0,NETWORKDAYS(MAX(DATE(2029,1,1),Mitarbeiter!$C102),MIN(DATE(2029,2,0),IF(Mitarbeiter!$D102="",DATE(2029,2,0),Mitarbeiter!$D102),TODAY()),Einstellungen!$F$13:$F$67)))*N(Mitarbeiter!$E102)/IF(Einstellungen!$C$11="7 Tage",7,5),N('Ist-Stunden'!AP102)+(N(Krankheitstage!CA102)+N(Krankheitstage!CM102))*N($C102))))</f>
        <v/>
      </c>
      <c r="BU102" s="76">
        <f>IF($B102="",0,IF(Einstellungen!$C$10="Ja",MAX(IF(Einstellungen!$C$11="7 Tage",MAX(0,(MIN(DATE(2029,3,0),IF(Mitarbeiter!$D102="",DATE(2029,3,0),Mitarbeiter!$D102),TODAY()))-(MAX(DATE(2029,2,1),Mitarbeiter!$C102))+1),MAX(0,NETWORKDAYS(MAX(DATE(2029,2,1),Mitarbeiter!$C102),MIN(DATE(2029,3,0),IF(Mitarbeiter!$D102="",DATE(2029,3,0),Mitarbeiter!$D102),TODAY()),Einstellungen!$F$13:$F$67)))*N(Mitarbeiter!$E102)/IF(Einstellungen!$C$11="7 Tage",7,5),N('Ist-Stunden'!AQ102)),MAX(IF(Einstellungen!$C$11="7 Tage",MAX(0,(MIN(DATE(2029,3,0),IF(Mitarbeiter!$D102="",DATE(2029,3,0),Mitarbeiter!$D102),TODAY()))-(MAX(DATE(2029,2,1),Mitarbeiter!$C102))+1),MAX(0,NETWORKDAYS(MAX(DATE(2029,2,1),Mitarbeiter!$C102),MIN(DATE(2029,3,0),IF(Mitarbeiter!$D102="",DATE(2029,3,0),Mitarbeiter!$D102),TODAY()),Einstellungen!$F$13:$F$67)))*N(Mitarbeiter!$E102)/IF(Einstellungen!$C$11="7 Tage",7,5),N('Ist-Stunden'!AQ102)+(N(Krankheitstage!CB102)+N(Krankheitstage!CN102))*N($C102))))</f>
        <v/>
      </c>
      <c r="BV102" s="76">
        <f>IF($B102="",0,IF(Einstellungen!$C$10="Ja",MAX(IF(Einstellungen!$C$11="7 Tage",MAX(0,(MIN(DATE(2029,4,0),IF(Mitarbeiter!$D102="",DATE(2029,4,0),Mitarbeiter!$D102),TODAY()))-(MAX(DATE(2029,3,1),Mitarbeiter!$C102))+1),MAX(0,NETWORKDAYS(MAX(DATE(2029,3,1),Mitarbeiter!$C102),MIN(DATE(2029,4,0),IF(Mitarbeiter!$D102="",DATE(2029,4,0),Mitarbeiter!$D102),TODAY()),Einstellungen!$F$13:$F$67)))*N(Mitarbeiter!$E102)/IF(Einstellungen!$C$11="7 Tage",7,5),N('Ist-Stunden'!AR102)),MAX(IF(Einstellungen!$C$11="7 Tage",MAX(0,(MIN(DATE(2029,4,0),IF(Mitarbeiter!$D102="",DATE(2029,4,0),Mitarbeiter!$D102),TODAY()))-(MAX(DATE(2029,3,1),Mitarbeiter!$C102))+1),MAX(0,NETWORKDAYS(MAX(DATE(2029,3,1),Mitarbeiter!$C102),MIN(DATE(2029,4,0),IF(Mitarbeiter!$D102="",DATE(2029,4,0),Mitarbeiter!$D102),TODAY()),Einstellungen!$F$13:$F$67)))*N(Mitarbeiter!$E102)/IF(Einstellungen!$C$11="7 Tage",7,5),N('Ist-Stunden'!AR102)+(N(Krankheitstage!CC102)+N(Krankheitstage!CO102))*N($C102))))</f>
        <v/>
      </c>
      <c r="BW102" s="76">
        <f>IF($B102="",0,IF(Einstellungen!$C$10="Ja",MAX(IF(Einstellungen!$C$11="7 Tage",MAX(0,(MIN(DATE(2029,5,0),IF(Mitarbeiter!$D102="",DATE(2029,5,0),Mitarbeiter!$D102),TODAY()))-(MAX(DATE(2029,4,1),Mitarbeiter!$C102))+1),MAX(0,NETWORKDAYS(MAX(DATE(2029,4,1),Mitarbeiter!$C102),MIN(DATE(2029,5,0),IF(Mitarbeiter!$D102="",DATE(2029,5,0),Mitarbeiter!$D102),TODAY()),Einstellungen!$F$13:$F$67)))*N(Mitarbeiter!$E102)/IF(Einstellungen!$C$11="7 Tage",7,5),N('Ist-Stunden'!AS102)),MAX(IF(Einstellungen!$C$11="7 Tage",MAX(0,(MIN(DATE(2029,5,0),IF(Mitarbeiter!$D102="",DATE(2029,5,0),Mitarbeiter!$D102),TODAY()))-(MAX(DATE(2029,4,1),Mitarbeiter!$C102))+1),MAX(0,NETWORKDAYS(MAX(DATE(2029,4,1),Mitarbeiter!$C102),MIN(DATE(2029,5,0),IF(Mitarbeiter!$D102="",DATE(2029,5,0),Mitarbeiter!$D102),TODAY()),Einstellungen!$F$13:$F$67)))*N(Mitarbeiter!$E102)/IF(Einstellungen!$C$11="7 Tage",7,5),N('Ist-Stunden'!AS102)+(N(Krankheitstage!CD102)+N(Krankheitstage!CP102))*N($C102))))</f>
        <v/>
      </c>
      <c r="BX102" s="76">
        <f>IF($B102="",0,IF(Einstellungen!$C$10="Ja",MAX(IF(Einstellungen!$C$11="7 Tage",MAX(0,(MIN(DATE(2029,6,0),IF(Mitarbeiter!$D102="",DATE(2029,6,0),Mitarbeiter!$D102),TODAY()))-(MAX(DATE(2029,5,1),Mitarbeiter!$C102))+1),MAX(0,NETWORKDAYS(MAX(DATE(2029,5,1),Mitarbeiter!$C102),MIN(DATE(2029,6,0),IF(Mitarbeiter!$D102="",DATE(2029,6,0),Mitarbeiter!$D102),TODAY()),Einstellungen!$F$13:$F$67)))*N(Mitarbeiter!$E102)/IF(Einstellungen!$C$11="7 Tage",7,5),N('Ist-Stunden'!AT102)),MAX(IF(Einstellungen!$C$11="7 Tage",MAX(0,(MIN(DATE(2029,6,0),IF(Mitarbeiter!$D102="",DATE(2029,6,0),Mitarbeiter!$D102),TODAY()))-(MAX(DATE(2029,5,1),Mitarbeiter!$C102))+1),MAX(0,NETWORKDAYS(MAX(DATE(2029,5,1),Mitarbeiter!$C102),MIN(DATE(2029,6,0),IF(Mitarbeiter!$D102="",DATE(2029,6,0),Mitarbeiter!$D102),TODAY()),Einstellungen!$F$13:$F$67)))*N(Mitarbeiter!$E102)/IF(Einstellungen!$C$11="7 Tage",7,5),N('Ist-Stunden'!AT102)+(N(Krankheitstage!CE102)+N(Krankheitstage!CQ102))*N($C102))))</f>
        <v/>
      </c>
      <c r="BY102" s="76">
        <f>IF($B102="",0,IF(Einstellungen!$C$10="Ja",MAX(IF(Einstellungen!$C$11="7 Tage",MAX(0,(MIN(DATE(2029,7,0),IF(Mitarbeiter!$D102="",DATE(2029,7,0),Mitarbeiter!$D102),TODAY()))-(MAX(DATE(2029,6,1),Mitarbeiter!$C102))+1),MAX(0,NETWORKDAYS(MAX(DATE(2029,6,1),Mitarbeiter!$C102),MIN(DATE(2029,7,0),IF(Mitarbeiter!$D102="",DATE(2029,7,0),Mitarbeiter!$D102),TODAY()),Einstellungen!$F$13:$F$67)))*N(Mitarbeiter!$E102)/IF(Einstellungen!$C$11="7 Tage",7,5),N('Ist-Stunden'!AU102)),MAX(IF(Einstellungen!$C$11="7 Tage",MAX(0,(MIN(DATE(2029,7,0),IF(Mitarbeiter!$D102="",DATE(2029,7,0),Mitarbeiter!$D102),TODAY()))-(MAX(DATE(2029,6,1),Mitarbeiter!$C102))+1),MAX(0,NETWORKDAYS(MAX(DATE(2029,6,1),Mitarbeiter!$C102),MIN(DATE(2029,7,0),IF(Mitarbeiter!$D102="",DATE(2029,7,0),Mitarbeiter!$D102),TODAY()),Einstellungen!$F$13:$F$67)))*N(Mitarbeiter!$E102)/IF(Einstellungen!$C$11="7 Tage",7,5),N('Ist-Stunden'!AU102)+(N(Krankheitstage!CF102)+N(Krankheitstage!CR102))*N($C102))))</f>
        <v/>
      </c>
      <c r="BZ102" s="76">
        <f>IF($B102="",0,IF(Einstellungen!$C$10="Ja",MAX(IF(Einstellungen!$C$11="7 Tage",MAX(0,(MIN(DATE(2029,8,0),IF(Mitarbeiter!$D102="",DATE(2029,8,0),Mitarbeiter!$D102),TODAY()))-(MAX(DATE(2029,7,1),Mitarbeiter!$C102))+1),MAX(0,NETWORKDAYS(MAX(DATE(2029,7,1),Mitarbeiter!$C102),MIN(DATE(2029,8,0),IF(Mitarbeiter!$D102="",DATE(2029,8,0),Mitarbeiter!$D102),TODAY()),Einstellungen!$F$13:$F$67)))*N(Mitarbeiter!$E102)/IF(Einstellungen!$C$11="7 Tage",7,5),N('Ist-Stunden'!AV102)),MAX(IF(Einstellungen!$C$11="7 Tage",MAX(0,(MIN(DATE(2029,8,0),IF(Mitarbeiter!$D102="",DATE(2029,8,0),Mitarbeiter!$D102),TODAY()))-(MAX(DATE(2029,7,1),Mitarbeiter!$C102))+1),MAX(0,NETWORKDAYS(MAX(DATE(2029,7,1),Mitarbeiter!$C102),MIN(DATE(2029,8,0),IF(Mitarbeiter!$D102="",DATE(2029,8,0),Mitarbeiter!$D102),TODAY()),Einstellungen!$F$13:$F$67)))*N(Mitarbeiter!$E102)/IF(Einstellungen!$C$11="7 Tage",7,5),N('Ist-Stunden'!AV102)+(N(Krankheitstage!CG102)+N(Krankheitstage!CS102))*N($C102))))</f>
        <v/>
      </c>
      <c r="CA102" s="76">
        <f>IF($B102="",0,IF(Einstellungen!$C$10="Ja",MAX(IF(Einstellungen!$C$11="7 Tage",MAX(0,(MIN(DATE(2029,9,0),IF(Mitarbeiter!$D102="",DATE(2029,9,0),Mitarbeiter!$D102),TODAY()))-(MAX(DATE(2029,8,1),Mitarbeiter!$C102))+1),MAX(0,NETWORKDAYS(MAX(DATE(2029,8,1),Mitarbeiter!$C102),MIN(DATE(2029,9,0),IF(Mitarbeiter!$D102="",DATE(2029,9,0),Mitarbeiter!$D102),TODAY()),Einstellungen!$F$13:$F$67)))*N(Mitarbeiter!$E102)/IF(Einstellungen!$C$11="7 Tage",7,5),N('Ist-Stunden'!AW102)),MAX(IF(Einstellungen!$C$11="7 Tage",MAX(0,(MIN(DATE(2029,9,0),IF(Mitarbeiter!$D102="",DATE(2029,9,0),Mitarbeiter!$D102),TODAY()))-(MAX(DATE(2029,8,1),Mitarbeiter!$C102))+1),MAX(0,NETWORKDAYS(MAX(DATE(2029,8,1),Mitarbeiter!$C102),MIN(DATE(2029,9,0),IF(Mitarbeiter!$D102="",DATE(2029,9,0),Mitarbeiter!$D102),TODAY()),Einstellungen!$F$13:$F$67)))*N(Mitarbeiter!$E102)/IF(Einstellungen!$C$11="7 Tage",7,5),N('Ist-Stunden'!AW102)+(N(Krankheitstage!CH102)+N(Krankheitstage!CT102))*N($C102))))</f>
        <v/>
      </c>
      <c r="CB102" s="76">
        <f>IF($B102="",0,IF(Einstellungen!$C$10="Ja",MAX(IF(Einstellungen!$C$11="7 Tage",MAX(0,(MIN(DATE(2029,10,0),IF(Mitarbeiter!$D102="",DATE(2029,10,0),Mitarbeiter!$D102),TODAY()))-(MAX(DATE(2029,9,1),Mitarbeiter!$C102))+1),MAX(0,NETWORKDAYS(MAX(DATE(2029,9,1),Mitarbeiter!$C102),MIN(DATE(2029,10,0),IF(Mitarbeiter!$D102="",DATE(2029,10,0),Mitarbeiter!$D102),TODAY()),Einstellungen!$F$13:$F$67)))*N(Mitarbeiter!$E102)/IF(Einstellungen!$C$11="7 Tage",7,5),N('Ist-Stunden'!AX102)),MAX(IF(Einstellungen!$C$11="7 Tage",MAX(0,(MIN(DATE(2029,10,0),IF(Mitarbeiter!$D102="",DATE(2029,10,0),Mitarbeiter!$D102),TODAY()))-(MAX(DATE(2029,9,1),Mitarbeiter!$C102))+1),MAX(0,NETWORKDAYS(MAX(DATE(2029,9,1),Mitarbeiter!$C102),MIN(DATE(2029,10,0),IF(Mitarbeiter!$D102="",DATE(2029,10,0),Mitarbeiter!$D102),TODAY()),Einstellungen!$F$13:$F$67)))*N(Mitarbeiter!$E102)/IF(Einstellungen!$C$11="7 Tage",7,5),N('Ist-Stunden'!AX102)+(N(Krankheitstage!CI102)+N(Krankheitstage!CU102))*N($C102))))</f>
        <v/>
      </c>
      <c r="CC102" s="76">
        <f>IF($B102="",0,IF(Einstellungen!$C$10="Ja",MAX(IF(Einstellungen!$C$11="7 Tage",MAX(0,(MIN(DATE(2029,11,0),IF(Mitarbeiter!$D102="",DATE(2029,11,0),Mitarbeiter!$D102),TODAY()))-(MAX(DATE(2029,10,1),Mitarbeiter!$C102))+1),MAX(0,NETWORKDAYS(MAX(DATE(2029,10,1),Mitarbeiter!$C102),MIN(DATE(2029,11,0),IF(Mitarbeiter!$D102="",DATE(2029,11,0),Mitarbeiter!$D102),TODAY()),Einstellungen!$F$13:$F$67)))*N(Mitarbeiter!$E102)/IF(Einstellungen!$C$11="7 Tage",7,5),N('Ist-Stunden'!AY102)),MAX(IF(Einstellungen!$C$11="7 Tage",MAX(0,(MIN(DATE(2029,11,0),IF(Mitarbeiter!$D102="",DATE(2029,11,0),Mitarbeiter!$D102),TODAY()))-(MAX(DATE(2029,10,1),Mitarbeiter!$C102))+1),MAX(0,NETWORKDAYS(MAX(DATE(2029,10,1),Mitarbeiter!$C102),MIN(DATE(2029,11,0),IF(Mitarbeiter!$D102="",DATE(2029,11,0),Mitarbeiter!$D102),TODAY()),Einstellungen!$F$13:$F$67)))*N(Mitarbeiter!$E102)/IF(Einstellungen!$C$11="7 Tage",7,5),N('Ist-Stunden'!AY102)+(N(Krankheitstage!CJ102)+N(Krankheitstage!CV102))*N($C102))))</f>
        <v/>
      </c>
      <c r="CD102" s="76">
        <f>IF($B102="",0,IF(Einstellungen!$C$10="Ja",MAX(IF(Einstellungen!$C$11="7 Tage",MAX(0,(MIN(DATE(2029,12,0),IF(Mitarbeiter!$D102="",DATE(2029,12,0),Mitarbeiter!$D102),TODAY()))-(MAX(DATE(2029,11,1),Mitarbeiter!$C102))+1),MAX(0,NETWORKDAYS(MAX(DATE(2029,11,1),Mitarbeiter!$C102),MIN(DATE(2029,12,0),IF(Mitarbeiter!$D102="",DATE(2029,12,0),Mitarbeiter!$D102),TODAY()),Einstellungen!$F$13:$F$67)))*N(Mitarbeiter!$E102)/IF(Einstellungen!$C$11="7 Tage",7,5),N('Ist-Stunden'!AZ102)),MAX(IF(Einstellungen!$C$11="7 Tage",MAX(0,(MIN(DATE(2029,12,0),IF(Mitarbeiter!$D102="",DATE(2029,12,0),Mitarbeiter!$D102),TODAY()))-(MAX(DATE(2029,11,1),Mitarbeiter!$C102))+1),MAX(0,NETWORKDAYS(MAX(DATE(2029,11,1),Mitarbeiter!$C102),MIN(DATE(2029,12,0),IF(Mitarbeiter!$D102="",DATE(2029,12,0),Mitarbeiter!$D102),TODAY()),Einstellungen!$F$13:$F$67)))*N(Mitarbeiter!$E102)/IF(Einstellungen!$C$11="7 Tage",7,5),N('Ist-Stunden'!AZ102)+(N(Krankheitstage!CK102)+N(Krankheitstage!CW102))*N($C102))))</f>
        <v/>
      </c>
      <c r="CE102" s="76">
        <f>IF($B102="",0,IF(Einstellungen!$C$10="Ja",MAX(IF(Einstellungen!$C$11="7 Tage",MAX(0,(MIN(DATE(2029,13,0),IF(Mitarbeiter!$D102="",DATE(2029,13,0),Mitarbeiter!$D102),TODAY()))-(MAX(DATE(2029,12,1),Mitarbeiter!$C102))+1),MAX(0,NETWORKDAYS(MAX(DATE(2029,12,1),Mitarbeiter!$C102),MIN(DATE(2029,13,0),IF(Mitarbeiter!$D102="",DATE(2029,13,0),Mitarbeiter!$D102),TODAY()),Einstellungen!$F$13:$F$67)))*N(Mitarbeiter!$E102)/IF(Einstellungen!$C$11="7 Tage",7,5),N('Ist-Stunden'!BA102)),MAX(IF(Einstellungen!$C$11="7 Tage",MAX(0,(MIN(DATE(2029,13,0),IF(Mitarbeiter!$D102="",DATE(2029,13,0),Mitarbeiter!$D102),TODAY()))-(MAX(DATE(2029,12,1),Mitarbeiter!$C102))+1),MAX(0,NETWORKDAYS(MAX(DATE(2029,12,1),Mitarbeiter!$C102),MIN(DATE(2029,13,0),IF(Mitarbeiter!$D102="",DATE(2029,13,0),Mitarbeiter!$D102),TODAY()),Einstellungen!$F$13:$F$67)))*N(Mitarbeiter!$E102)/IF(Einstellungen!$C$11="7 Tage",7,5),N('Ist-Stunden'!BA102)+(N(Krankheitstage!CL102)+N(Krankheitstage!CX102))*N($C102))))</f>
        <v/>
      </c>
      <c r="CF102" s="76">
        <f>IF($B102="",0,IF(Einstellungen!$C$10="Ja",MAX(IF(Einstellungen!$C$11="7 Tage",MAX(0,(MIN(DATE(2030,2,0),IF(Mitarbeiter!$D102="",DATE(2030,2,0),Mitarbeiter!$D102),TODAY()))-(MAX(DATE(2030,1,1),Mitarbeiter!$C102))+1),MAX(0,NETWORKDAYS(MAX(DATE(2030,1,1),Mitarbeiter!$C102),MIN(DATE(2030,2,0),IF(Mitarbeiter!$D102="",DATE(2030,2,0),Mitarbeiter!$D102),TODAY()),Einstellungen!$F$13:$F$67)))*N(Mitarbeiter!$E102)/IF(Einstellungen!$C$11="7 Tage",7,5),N('Ist-Stunden'!BB102)),MAX(IF(Einstellungen!$C$11="7 Tage",MAX(0,(MIN(DATE(2030,2,0),IF(Mitarbeiter!$D102="",DATE(2030,2,0),Mitarbeiter!$D102),TODAY()))-(MAX(DATE(2030,1,1),Mitarbeiter!$C102))+1),MAX(0,NETWORKDAYS(MAX(DATE(2030,1,1),Mitarbeiter!$C102),MIN(DATE(2030,2,0),IF(Mitarbeiter!$D102="",DATE(2030,2,0),Mitarbeiter!$D102),TODAY()),Einstellungen!$F$13:$F$67)))*N(Mitarbeiter!$E102)/IF(Einstellungen!$C$11="7 Tage",7,5),N('Ist-Stunden'!BB102)+(N(Krankheitstage!CY102)+N(Krankheitstage!DK102))*N($C102))))</f>
        <v/>
      </c>
      <c r="CG102" s="76">
        <f>IF($B102="",0,IF(Einstellungen!$C$10="Ja",MAX(IF(Einstellungen!$C$11="7 Tage",MAX(0,(MIN(DATE(2030,3,0),IF(Mitarbeiter!$D102="",DATE(2030,3,0),Mitarbeiter!$D102),TODAY()))-(MAX(DATE(2030,2,1),Mitarbeiter!$C102))+1),MAX(0,NETWORKDAYS(MAX(DATE(2030,2,1),Mitarbeiter!$C102),MIN(DATE(2030,3,0),IF(Mitarbeiter!$D102="",DATE(2030,3,0),Mitarbeiter!$D102),TODAY()),Einstellungen!$F$13:$F$67)))*N(Mitarbeiter!$E102)/IF(Einstellungen!$C$11="7 Tage",7,5),N('Ist-Stunden'!BC102)),MAX(IF(Einstellungen!$C$11="7 Tage",MAX(0,(MIN(DATE(2030,3,0),IF(Mitarbeiter!$D102="",DATE(2030,3,0),Mitarbeiter!$D102),TODAY()))-(MAX(DATE(2030,2,1),Mitarbeiter!$C102))+1),MAX(0,NETWORKDAYS(MAX(DATE(2030,2,1),Mitarbeiter!$C102),MIN(DATE(2030,3,0),IF(Mitarbeiter!$D102="",DATE(2030,3,0),Mitarbeiter!$D102),TODAY()),Einstellungen!$F$13:$F$67)))*N(Mitarbeiter!$E102)/IF(Einstellungen!$C$11="7 Tage",7,5),N('Ist-Stunden'!BC102)+(N(Krankheitstage!CZ102)+N(Krankheitstage!DL102))*N($C102))))</f>
        <v/>
      </c>
      <c r="CH102" s="76">
        <f>IF($B102="",0,IF(Einstellungen!$C$10="Ja",MAX(IF(Einstellungen!$C$11="7 Tage",MAX(0,(MIN(DATE(2030,4,0),IF(Mitarbeiter!$D102="",DATE(2030,4,0),Mitarbeiter!$D102),TODAY()))-(MAX(DATE(2030,3,1),Mitarbeiter!$C102))+1),MAX(0,NETWORKDAYS(MAX(DATE(2030,3,1),Mitarbeiter!$C102),MIN(DATE(2030,4,0),IF(Mitarbeiter!$D102="",DATE(2030,4,0),Mitarbeiter!$D102),TODAY()),Einstellungen!$F$13:$F$67)))*N(Mitarbeiter!$E102)/IF(Einstellungen!$C$11="7 Tage",7,5),N('Ist-Stunden'!BD102)),MAX(IF(Einstellungen!$C$11="7 Tage",MAX(0,(MIN(DATE(2030,4,0),IF(Mitarbeiter!$D102="",DATE(2030,4,0),Mitarbeiter!$D102),TODAY()))-(MAX(DATE(2030,3,1),Mitarbeiter!$C102))+1),MAX(0,NETWORKDAYS(MAX(DATE(2030,3,1),Mitarbeiter!$C102),MIN(DATE(2030,4,0),IF(Mitarbeiter!$D102="",DATE(2030,4,0),Mitarbeiter!$D102),TODAY()),Einstellungen!$F$13:$F$67)))*N(Mitarbeiter!$E102)/IF(Einstellungen!$C$11="7 Tage",7,5),N('Ist-Stunden'!BD102)+(N(Krankheitstage!DA102)+N(Krankheitstage!DM102))*N($C102))))</f>
        <v/>
      </c>
      <c r="CI102" s="76">
        <f>IF($B102="",0,IF(Einstellungen!$C$10="Ja",MAX(IF(Einstellungen!$C$11="7 Tage",MAX(0,(MIN(DATE(2030,5,0),IF(Mitarbeiter!$D102="",DATE(2030,5,0),Mitarbeiter!$D102),TODAY()))-(MAX(DATE(2030,4,1),Mitarbeiter!$C102))+1),MAX(0,NETWORKDAYS(MAX(DATE(2030,4,1),Mitarbeiter!$C102),MIN(DATE(2030,5,0),IF(Mitarbeiter!$D102="",DATE(2030,5,0),Mitarbeiter!$D102),TODAY()),Einstellungen!$F$13:$F$67)))*N(Mitarbeiter!$E102)/IF(Einstellungen!$C$11="7 Tage",7,5),N('Ist-Stunden'!BE102)),MAX(IF(Einstellungen!$C$11="7 Tage",MAX(0,(MIN(DATE(2030,5,0),IF(Mitarbeiter!$D102="",DATE(2030,5,0),Mitarbeiter!$D102),TODAY()))-(MAX(DATE(2030,4,1),Mitarbeiter!$C102))+1),MAX(0,NETWORKDAYS(MAX(DATE(2030,4,1),Mitarbeiter!$C102),MIN(DATE(2030,5,0),IF(Mitarbeiter!$D102="",DATE(2030,5,0),Mitarbeiter!$D102),TODAY()),Einstellungen!$F$13:$F$67)))*N(Mitarbeiter!$E102)/IF(Einstellungen!$C$11="7 Tage",7,5),N('Ist-Stunden'!BE102)+(N(Krankheitstage!DB102)+N(Krankheitstage!DN102))*N($C102))))</f>
        <v/>
      </c>
      <c r="CJ102" s="76">
        <f>IF($B102="",0,IF(Einstellungen!$C$10="Ja",MAX(IF(Einstellungen!$C$11="7 Tage",MAX(0,(MIN(DATE(2030,6,0),IF(Mitarbeiter!$D102="",DATE(2030,6,0),Mitarbeiter!$D102),TODAY()))-(MAX(DATE(2030,5,1),Mitarbeiter!$C102))+1),MAX(0,NETWORKDAYS(MAX(DATE(2030,5,1),Mitarbeiter!$C102),MIN(DATE(2030,6,0),IF(Mitarbeiter!$D102="",DATE(2030,6,0),Mitarbeiter!$D102),TODAY()),Einstellungen!$F$13:$F$67)))*N(Mitarbeiter!$E102)/IF(Einstellungen!$C$11="7 Tage",7,5),N('Ist-Stunden'!BF102)),MAX(IF(Einstellungen!$C$11="7 Tage",MAX(0,(MIN(DATE(2030,6,0),IF(Mitarbeiter!$D102="",DATE(2030,6,0),Mitarbeiter!$D102),TODAY()))-(MAX(DATE(2030,5,1),Mitarbeiter!$C102))+1),MAX(0,NETWORKDAYS(MAX(DATE(2030,5,1),Mitarbeiter!$C102),MIN(DATE(2030,6,0),IF(Mitarbeiter!$D102="",DATE(2030,6,0),Mitarbeiter!$D102),TODAY()),Einstellungen!$F$13:$F$67)))*N(Mitarbeiter!$E102)/IF(Einstellungen!$C$11="7 Tage",7,5),N('Ist-Stunden'!BF102)+(N(Krankheitstage!DC102)+N(Krankheitstage!DO102))*N($C102))))</f>
        <v/>
      </c>
      <c r="CK102" s="76">
        <f>IF($B102="",0,IF(Einstellungen!$C$10="Ja",MAX(IF(Einstellungen!$C$11="7 Tage",MAX(0,(MIN(DATE(2030,7,0),IF(Mitarbeiter!$D102="",DATE(2030,7,0),Mitarbeiter!$D102),TODAY()))-(MAX(DATE(2030,6,1),Mitarbeiter!$C102))+1),MAX(0,NETWORKDAYS(MAX(DATE(2030,6,1),Mitarbeiter!$C102),MIN(DATE(2030,7,0),IF(Mitarbeiter!$D102="",DATE(2030,7,0),Mitarbeiter!$D102),TODAY()),Einstellungen!$F$13:$F$67)))*N(Mitarbeiter!$E102)/IF(Einstellungen!$C$11="7 Tage",7,5),N('Ist-Stunden'!BG102)),MAX(IF(Einstellungen!$C$11="7 Tage",MAX(0,(MIN(DATE(2030,7,0),IF(Mitarbeiter!$D102="",DATE(2030,7,0),Mitarbeiter!$D102),TODAY()))-(MAX(DATE(2030,6,1),Mitarbeiter!$C102))+1),MAX(0,NETWORKDAYS(MAX(DATE(2030,6,1),Mitarbeiter!$C102),MIN(DATE(2030,7,0),IF(Mitarbeiter!$D102="",DATE(2030,7,0),Mitarbeiter!$D102),TODAY()),Einstellungen!$F$13:$F$67)))*N(Mitarbeiter!$E102)/IF(Einstellungen!$C$11="7 Tage",7,5),N('Ist-Stunden'!BG102)+(N(Krankheitstage!DD102)+N(Krankheitstage!DP102))*N($C102))))</f>
        <v/>
      </c>
      <c r="CL102" s="76">
        <f>IF($B102="",0,IF(Einstellungen!$C$10="Ja",MAX(IF(Einstellungen!$C$11="7 Tage",MAX(0,(MIN(DATE(2030,8,0),IF(Mitarbeiter!$D102="",DATE(2030,8,0),Mitarbeiter!$D102),TODAY()))-(MAX(DATE(2030,7,1),Mitarbeiter!$C102))+1),MAX(0,NETWORKDAYS(MAX(DATE(2030,7,1),Mitarbeiter!$C102),MIN(DATE(2030,8,0),IF(Mitarbeiter!$D102="",DATE(2030,8,0),Mitarbeiter!$D102),TODAY()),Einstellungen!$F$13:$F$67)))*N(Mitarbeiter!$E102)/IF(Einstellungen!$C$11="7 Tage",7,5),N('Ist-Stunden'!BH102)),MAX(IF(Einstellungen!$C$11="7 Tage",MAX(0,(MIN(DATE(2030,8,0),IF(Mitarbeiter!$D102="",DATE(2030,8,0),Mitarbeiter!$D102),TODAY()))-(MAX(DATE(2030,7,1),Mitarbeiter!$C102))+1),MAX(0,NETWORKDAYS(MAX(DATE(2030,7,1),Mitarbeiter!$C102),MIN(DATE(2030,8,0),IF(Mitarbeiter!$D102="",DATE(2030,8,0),Mitarbeiter!$D102),TODAY()),Einstellungen!$F$13:$F$67)))*N(Mitarbeiter!$E102)/IF(Einstellungen!$C$11="7 Tage",7,5),N('Ist-Stunden'!BH102)+(N(Krankheitstage!DE102)+N(Krankheitstage!DQ102))*N($C102))))</f>
        <v/>
      </c>
      <c r="CM102" s="76">
        <f>IF($B102="",0,IF(Einstellungen!$C$10="Ja",MAX(IF(Einstellungen!$C$11="7 Tage",MAX(0,(MIN(DATE(2030,9,0),IF(Mitarbeiter!$D102="",DATE(2030,9,0),Mitarbeiter!$D102),TODAY()))-(MAX(DATE(2030,8,1),Mitarbeiter!$C102))+1),MAX(0,NETWORKDAYS(MAX(DATE(2030,8,1),Mitarbeiter!$C102),MIN(DATE(2030,9,0),IF(Mitarbeiter!$D102="",DATE(2030,9,0),Mitarbeiter!$D102),TODAY()),Einstellungen!$F$13:$F$67)))*N(Mitarbeiter!$E102)/IF(Einstellungen!$C$11="7 Tage",7,5),N('Ist-Stunden'!BI102)),MAX(IF(Einstellungen!$C$11="7 Tage",MAX(0,(MIN(DATE(2030,9,0),IF(Mitarbeiter!$D102="",DATE(2030,9,0),Mitarbeiter!$D102),TODAY()))-(MAX(DATE(2030,8,1),Mitarbeiter!$C102))+1),MAX(0,NETWORKDAYS(MAX(DATE(2030,8,1),Mitarbeiter!$C102),MIN(DATE(2030,9,0),IF(Mitarbeiter!$D102="",DATE(2030,9,0),Mitarbeiter!$D102),TODAY()),Einstellungen!$F$13:$F$67)))*N(Mitarbeiter!$E102)/IF(Einstellungen!$C$11="7 Tage",7,5),N('Ist-Stunden'!BI102)+(N(Krankheitstage!DF102)+N(Krankheitstage!DR102))*N($C102))))</f>
        <v/>
      </c>
      <c r="CN102" s="76">
        <f>IF($B102="",0,IF(Einstellungen!$C$10="Ja",MAX(IF(Einstellungen!$C$11="7 Tage",MAX(0,(MIN(DATE(2030,10,0),IF(Mitarbeiter!$D102="",DATE(2030,10,0),Mitarbeiter!$D102),TODAY()))-(MAX(DATE(2030,9,1),Mitarbeiter!$C102))+1),MAX(0,NETWORKDAYS(MAX(DATE(2030,9,1),Mitarbeiter!$C102),MIN(DATE(2030,10,0),IF(Mitarbeiter!$D102="",DATE(2030,10,0),Mitarbeiter!$D102),TODAY()),Einstellungen!$F$13:$F$67)))*N(Mitarbeiter!$E102)/IF(Einstellungen!$C$11="7 Tage",7,5),N('Ist-Stunden'!BJ102)),MAX(IF(Einstellungen!$C$11="7 Tage",MAX(0,(MIN(DATE(2030,10,0),IF(Mitarbeiter!$D102="",DATE(2030,10,0),Mitarbeiter!$D102),TODAY()))-(MAX(DATE(2030,9,1),Mitarbeiter!$C102))+1),MAX(0,NETWORKDAYS(MAX(DATE(2030,9,1),Mitarbeiter!$C102),MIN(DATE(2030,10,0),IF(Mitarbeiter!$D102="",DATE(2030,10,0),Mitarbeiter!$D102),TODAY()),Einstellungen!$F$13:$F$67)))*N(Mitarbeiter!$E102)/IF(Einstellungen!$C$11="7 Tage",7,5),N('Ist-Stunden'!BJ102)+(N(Krankheitstage!DG102)+N(Krankheitstage!DS102))*N($C102))))</f>
        <v/>
      </c>
      <c r="CO102" s="76">
        <f>IF($B102="",0,IF(Einstellungen!$C$10="Ja",MAX(IF(Einstellungen!$C$11="7 Tage",MAX(0,(MIN(DATE(2030,11,0),IF(Mitarbeiter!$D102="",DATE(2030,11,0),Mitarbeiter!$D102),TODAY()))-(MAX(DATE(2030,10,1),Mitarbeiter!$C102))+1),MAX(0,NETWORKDAYS(MAX(DATE(2030,10,1),Mitarbeiter!$C102),MIN(DATE(2030,11,0),IF(Mitarbeiter!$D102="",DATE(2030,11,0),Mitarbeiter!$D102),TODAY()),Einstellungen!$F$13:$F$67)))*N(Mitarbeiter!$E102)/IF(Einstellungen!$C$11="7 Tage",7,5),N('Ist-Stunden'!BK102)),MAX(IF(Einstellungen!$C$11="7 Tage",MAX(0,(MIN(DATE(2030,11,0),IF(Mitarbeiter!$D102="",DATE(2030,11,0),Mitarbeiter!$D102),TODAY()))-(MAX(DATE(2030,10,1),Mitarbeiter!$C102))+1),MAX(0,NETWORKDAYS(MAX(DATE(2030,10,1),Mitarbeiter!$C102),MIN(DATE(2030,11,0),IF(Mitarbeiter!$D102="",DATE(2030,11,0),Mitarbeiter!$D102),TODAY()),Einstellungen!$F$13:$F$67)))*N(Mitarbeiter!$E102)/IF(Einstellungen!$C$11="7 Tage",7,5),N('Ist-Stunden'!BK102)+(N(Krankheitstage!DH102)+N(Krankheitstage!DT102))*N($C102))))</f>
        <v/>
      </c>
      <c r="CP102" s="76">
        <f>IF($B102="",0,IF(Einstellungen!$C$10="Ja",MAX(IF(Einstellungen!$C$11="7 Tage",MAX(0,(MIN(DATE(2030,12,0),IF(Mitarbeiter!$D102="",DATE(2030,12,0),Mitarbeiter!$D102),TODAY()))-(MAX(DATE(2030,11,1),Mitarbeiter!$C102))+1),MAX(0,NETWORKDAYS(MAX(DATE(2030,11,1),Mitarbeiter!$C102),MIN(DATE(2030,12,0),IF(Mitarbeiter!$D102="",DATE(2030,12,0),Mitarbeiter!$D102),TODAY()),Einstellungen!$F$13:$F$67)))*N(Mitarbeiter!$E102)/IF(Einstellungen!$C$11="7 Tage",7,5),N('Ist-Stunden'!BL102)),MAX(IF(Einstellungen!$C$11="7 Tage",MAX(0,(MIN(DATE(2030,12,0),IF(Mitarbeiter!$D102="",DATE(2030,12,0),Mitarbeiter!$D102),TODAY()))-(MAX(DATE(2030,11,1),Mitarbeiter!$C102))+1),MAX(0,NETWORKDAYS(MAX(DATE(2030,11,1),Mitarbeiter!$C102),MIN(DATE(2030,12,0),IF(Mitarbeiter!$D102="",DATE(2030,12,0),Mitarbeiter!$D102),TODAY()),Einstellungen!$F$13:$F$67)))*N(Mitarbeiter!$E102)/IF(Einstellungen!$C$11="7 Tage",7,5),N('Ist-Stunden'!BL102)+(N(Krankheitstage!DI102)+N(Krankheitstage!DU102))*N($C102))))</f>
        <v/>
      </c>
      <c r="CQ102" s="76">
        <f>IF($B102="",0,IF(Einstellungen!$C$10="Ja",MAX(IF(Einstellungen!$C$11="7 Tage",MAX(0,(MIN(DATE(2030,13,0),IF(Mitarbeiter!$D102="",DATE(2030,13,0),Mitarbeiter!$D102),TODAY()))-(MAX(DATE(2030,12,1),Mitarbeiter!$C102))+1),MAX(0,NETWORKDAYS(MAX(DATE(2030,12,1),Mitarbeiter!$C102),MIN(DATE(2030,13,0),IF(Mitarbeiter!$D102="",DATE(2030,13,0),Mitarbeiter!$D102),TODAY()),Einstellungen!$F$13:$F$67)))*N(Mitarbeiter!$E102)/IF(Einstellungen!$C$11="7 Tage",7,5),N('Ist-Stunden'!BM102)),MAX(IF(Einstellungen!$C$11="7 Tage",MAX(0,(MIN(DATE(2030,13,0),IF(Mitarbeiter!$D102="",DATE(2030,13,0),Mitarbeiter!$D102),TODAY()))-(MAX(DATE(2030,12,1),Mitarbeiter!$C102))+1),MAX(0,NETWORKDAYS(MAX(DATE(2030,12,1),Mitarbeiter!$C102),MIN(DATE(2030,13,0),IF(Mitarbeiter!$D102="",DATE(2030,13,0),Mitarbeiter!$D102),TODAY()),Einstellungen!$F$13:$F$67)))*N(Mitarbeiter!$E102)/IF(Einstellungen!$C$11="7 Tage",7,5),N('Ist-Stunden'!BM102)+(N(Krankheitstage!DJ102)+N(Krankheitstage!DV102))*N($C102))))</f>
        <v/>
      </c>
    </row>
    <row r="103">
      <c r="A103" s="73">
        <f>IF(Mitarbeiter!B103="","",Mitarbeiter!A103)</f>
        <v/>
      </c>
      <c r="B103" s="6">
        <f>IF(Mitarbeiter!B103="","",Mitarbeiter!B103)</f>
        <v/>
      </c>
      <c r="C103" s="74">
        <f>IF(Mitarbeiter!B103="","",Mitarbeiter!F103)</f>
        <v/>
      </c>
      <c r="D103" s="75">
        <f>N(INDEX(Krankheitstage!$G103:$DV103,1,(Einstellungen!$C$3-2026)*24+1))</f>
        <v/>
      </c>
      <c r="E103" s="75">
        <f>N(INDEX(Krankheitstage!$G103:$DV103,1,(Einstellungen!$C$3-2026)*24+2))</f>
        <v/>
      </c>
      <c r="F103" s="75">
        <f>N(INDEX(Krankheitstage!$G103:$DV103,1,(Einstellungen!$C$3-2026)*24+3))</f>
        <v/>
      </c>
      <c r="G103" s="75">
        <f>N(INDEX(Krankheitstage!$G103:$DV103,1,(Einstellungen!$C$3-2026)*24+4))</f>
        <v/>
      </c>
      <c r="H103" s="75">
        <f>N(INDEX(Krankheitstage!$G103:$DV103,1,(Einstellungen!$C$3-2026)*24+5))</f>
        <v/>
      </c>
      <c r="I103" s="75">
        <f>N(INDEX(Krankheitstage!$G103:$DV103,1,(Einstellungen!$C$3-2026)*24+6))</f>
        <v/>
      </c>
      <c r="J103" s="75">
        <f>N(INDEX(Krankheitstage!$G103:$DV103,1,(Einstellungen!$C$3-2026)*24+7))</f>
        <v/>
      </c>
      <c r="K103" s="75">
        <f>N(INDEX(Krankheitstage!$G103:$DV103,1,(Einstellungen!$C$3-2026)*24+8))</f>
        <v/>
      </c>
      <c r="L103" s="75">
        <f>N(INDEX(Krankheitstage!$G103:$DV103,1,(Einstellungen!$C$3-2026)*24+9))</f>
        <v/>
      </c>
      <c r="M103" s="75">
        <f>N(INDEX(Krankheitstage!$G103:$DV103,1,(Einstellungen!$C$3-2026)*24+10))</f>
        <v/>
      </c>
      <c r="N103" s="75">
        <f>N(INDEX(Krankheitstage!$G103:$DV103,1,(Einstellungen!$C$3-2026)*24+11))</f>
        <v/>
      </c>
      <c r="O103" s="75">
        <f>N(INDEX(Krankheitstage!$G103:$DV103,1,(Einstellungen!$C$3-2026)*24+12))</f>
        <v/>
      </c>
      <c r="P103" s="75">
        <f>IF($B103="","",SUM(D103:O103))</f>
        <v/>
      </c>
      <c r="Q103" s="75">
        <f>N(INDEX(Krankheitstage!$G103:$DV103,1,(Einstellungen!$C$3-2026)*24+13))</f>
        <v/>
      </c>
      <c r="R103" s="75">
        <f>N(INDEX(Krankheitstage!$G103:$DV103,1,(Einstellungen!$C$3-2026)*24+14))</f>
        <v/>
      </c>
      <c r="S103" s="75">
        <f>N(INDEX(Krankheitstage!$G103:$DV103,1,(Einstellungen!$C$3-2026)*24+15))</f>
        <v/>
      </c>
      <c r="T103" s="75">
        <f>N(INDEX(Krankheitstage!$G103:$DV103,1,(Einstellungen!$C$3-2026)*24+16))</f>
        <v/>
      </c>
      <c r="U103" s="75">
        <f>N(INDEX(Krankheitstage!$G103:$DV103,1,(Einstellungen!$C$3-2026)*24+17))</f>
        <v/>
      </c>
      <c r="V103" s="75">
        <f>N(INDEX(Krankheitstage!$G103:$DV103,1,(Einstellungen!$C$3-2026)*24+18))</f>
        <v/>
      </c>
      <c r="W103" s="75">
        <f>N(INDEX(Krankheitstage!$G103:$DV103,1,(Einstellungen!$C$3-2026)*24+19))</f>
        <v/>
      </c>
      <c r="X103" s="75">
        <f>N(INDEX(Krankheitstage!$G103:$DV103,1,(Einstellungen!$C$3-2026)*24+20))</f>
        <v/>
      </c>
      <c r="Y103" s="75">
        <f>N(INDEX(Krankheitstage!$G103:$DV103,1,(Einstellungen!$C$3-2026)*24+21))</f>
        <v/>
      </c>
      <c r="Z103" s="75">
        <f>N(INDEX(Krankheitstage!$G103:$DV103,1,(Einstellungen!$C$3-2026)*24+22))</f>
        <v/>
      </c>
      <c r="AA103" s="75">
        <f>N(INDEX(Krankheitstage!$G103:$DV103,1,(Einstellungen!$C$3-2026)*24+23))</f>
        <v/>
      </c>
      <c r="AB103" s="75">
        <f>N(INDEX(Krankheitstage!$G103:$DV103,1,(Einstellungen!$C$3-2026)*24+24))</f>
        <v/>
      </c>
      <c r="AC103" s="75">
        <f>IF($B103="","",SUM(Q103:AB103))</f>
        <v/>
      </c>
      <c r="AD103" s="75">
        <f>IF($B103="","",SUM(P103,AC103))</f>
        <v/>
      </c>
      <c r="AE103" s="76">
        <f>IF($B103="","",AD103*N(C103))</f>
        <v/>
      </c>
      <c r="AF103" s="75">
        <f>IF($B103="","",Krankheitstage!E103)</f>
        <v/>
      </c>
      <c r="AG103" s="76">
        <f>IF($B103="","",AF103*N(C103))</f>
        <v/>
      </c>
      <c r="AH103" s="76">
        <f>IF($B103="","",INDEX($AJ103:$CQ103,1,(Einstellungen!$C$3-2026)*12+1)+INDEX($AJ103:$CQ103,1,(Einstellungen!$C$3-2026)*12+2)+INDEX($AJ103:$CQ103,1,(Einstellungen!$C$3-2026)*12+3)+INDEX($AJ103:$CQ103,1,(Einstellungen!$C$3-2026)*12+4)+INDEX($AJ103:$CQ103,1,(Einstellungen!$C$3-2026)*12+5)+INDEX($AJ103:$CQ103,1,(Einstellungen!$C$3-2026)*12+6)+INDEX($AJ103:$CQ103,1,(Einstellungen!$C$3-2026)*12+7)+INDEX($AJ103:$CQ103,1,(Einstellungen!$C$3-2026)*12+8)+INDEX($AJ103:$CQ103,1,(Einstellungen!$C$3-2026)*12+9)+INDEX($AJ103:$CQ103,1,(Einstellungen!$C$3-2026)*12+10)+INDEX($AJ103:$CQ103,1,(Einstellungen!$C$3-2026)*12+11)+INDEX($AJ103:$CQ103,1,(Einstellungen!$C$3-2026)*12+12))</f>
        <v/>
      </c>
      <c r="AI103" s="76">
        <f>IF($B103="","",SUM($AJ103:$CQ103))</f>
        <v/>
      </c>
      <c r="AJ103" s="76">
        <f>IF($B103="",0,IF(Einstellungen!$C$10="Ja",MAX(IF(Einstellungen!$C$11="7 Tage",MAX(0,(MIN(DATE(2026,2,0),IF(Mitarbeiter!$D103="",DATE(2026,2,0),Mitarbeiter!$D103),TODAY()))-(MAX(DATE(2026,1,1),Mitarbeiter!$C103))+1),MAX(0,NETWORKDAYS(MAX(DATE(2026,1,1),Mitarbeiter!$C103),MIN(DATE(2026,2,0),IF(Mitarbeiter!$D103="",DATE(2026,2,0),Mitarbeiter!$D103),TODAY()),Einstellungen!$F$13:$F$67)))*N(Mitarbeiter!$E103)/IF(Einstellungen!$C$11="7 Tage",7,5),N('Ist-Stunden'!F103)),MAX(IF(Einstellungen!$C$11="7 Tage",MAX(0,(MIN(DATE(2026,2,0),IF(Mitarbeiter!$D103="",DATE(2026,2,0),Mitarbeiter!$D103),TODAY()))-(MAX(DATE(2026,1,1),Mitarbeiter!$C103))+1),MAX(0,NETWORKDAYS(MAX(DATE(2026,1,1),Mitarbeiter!$C103),MIN(DATE(2026,2,0),IF(Mitarbeiter!$D103="",DATE(2026,2,0),Mitarbeiter!$D103),TODAY()),Einstellungen!$F$13:$F$67)))*N(Mitarbeiter!$E103)/IF(Einstellungen!$C$11="7 Tage",7,5),N('Ist-Stunden'!F103)+(N(Krankheitstage!G103)+N(Krankheitstage!S103))*N($C103))))</f>
        <v/>
      </c>
      <c r="AK103" s="76">
        <f>IF($B103="",0,IF(Einstellungen!$C$10="Ja",MAX(IF(Einstellungen!$C$11="7 Tage",MAX(0,(MIN(DATE(2026,3,0),IF(Mitarbeiter!$D103="",DATE(2026,3,0),Mitarbeiter!$D103),TODAY()))-(MAX(DATE(2026,2,1),Mitarbeiter!$C103))+1),MAX(0,NETWORKDAYS(MAX(DATE(2026,2,1),Mitarbeiter!$C103),MIN(DATE(2026,3,0),IF(Mitarbeiter!$D103="",DATE(2026,3,0),Mitarbeiter!$D103),TODAY()),Einstellungen!$F$13:$F$67)))*N(Mitarbeiter!$E103)/IF(Einstellungen!$C$11="7 Tage",7,5),N('Ist-Stunden'!G103)),MAX(IF(Einstellungen!$C$11="7 Tage",MAX(0,(MIN(DATE(2026,3,0),IF(Mitarbeiter!$D103="",DATE(2026,3,0),Mitarbeiter!$D103),TODAY()))-(MAX(DATE(2026,2,1),Mitarbeiter!$C103))+1),MAX(0,NETWORKDAYS(MAX(DATE(2026,2,1),Mitarbeiter!$C103),MIN(DATE(2026,3,0),IF(Mitarbeiter!$D103="",DATE(2026,3,0),Mitarbeiter!$D103),TODAY()),Einstellungen!$F$13:$F$67)))*N(Mitarbeiter!$E103)/IF(Einstellungen!$C$11="7 Tage",7,5),N('Ist-Stunden'!G103)+(N(Krankheitstage!H103)+N(Krankheitstage!T103))*N($C103))))</f>
        <v/>
      </c>
      <c r="AL103" s="76">
        <f>IF($B103="",0,IF(Einstellungen!$C$10="Ja",MAX(IF(Einstellungen!$C$11="7 Tage",MAX(0,(MIN(DATE(2026,4,0),IF(Mitarbeiter!$D103="",DATE(2026,4,0),Mitarbeiter!$D103),TODAY()))-(MAX(DATE(2026,3,1),Mitarbeiter!$C103))+1),MAX(0,NETWORKDAYS(MAX(DATE(2026,3,1),Mitarbeiter!$C103),MIN(DATE(2026,4,0),IF(Mitarbeiter!$D103="",DATE(2026,4,0),Mitarbeiter!$D103),TODAY()),Einstellungen!$F$13:$F$67)))*N(Mitarbeiter!$E103)/IF(Einstellungen!$C$11="7 Tage",7,5),N('Ist-Stunden'!H103)),MAX(IF(Einstellungen!$C$11="7 Tage",MAX(0,(MIN(DATE(2026,4,0),IF(Mitarbeiter!$D103="",DATE(2026,4,0),Mitarbeiter!$D103),TODAY()))-(MAX(DATE(2026,3,1),Mitarbeiter!$C103))+1),MAX(0,NETWORKDAYS(MAX(DATE(2026,3,1),Mitarbeiter!$C103),MIN(DATE(2026,4,0),IF(Mitarbeiter!$D103="",DATE(2026,4,0),Mitarbeiter!$D103),TODAY()),Einstellungen!$F$13:$F$67)))*N(Mitarbeiter!$E103)/IF(Einstellungen!$C$11="7 Tage",7,5),N('Ist-Stunden'!H103)+(N(Krankheitstage!I103)+N(Krankheitstage!U103))*N($C103))))</f>
        <v/>
      </c>
      <c r="AM103" s="76">
        <f>IF($B103="",0,IF(Einstellungen!$C$10="Ja",MAX(IF(Einstellungen!$C$11="7 Tage",MAX(0,(MIN(DATE(2026,5,0),IF(Mitarbeiter!$D103="",DATE(2026,5,0),Mitarbeiter!$D103),TODAY()))-(MAX(DATE(2026,4,1),Mitarbeiter!$C103))+1),MAX(0,NETWORKDAYS(MAX(DATE(2026,4,1),Mitarbeiter!$C103),MIN(DATE(2026,5,0),IF(Mitarbeiter!$D103="",DATE(2026,5,0),Mitarbeiter!$D103),TODAY()),Einstellungen!$F$13:$F$67)))*N(Mitarbeiter!$E103)/IF(Einstellungen!$C$11="7 Tage",7,5),N('Ist-Stunden'!I103)),MAX(IF(Einstellungen!$C$11="7 Tage",MAX(0,(MIN(DATE(2026,5,0),IF(Mitarbeiter!$D103="",DATE(2026,5,0),Mitarbeiter!$D103),TODAY()))-(MAX(DATE(2026,4,1),Mitarbeiter!$C103))+1),MAX(0,NETWORKDAYS(MAX(DATE(2026,4,1),Mitarbeiter!$C103),MIN(DATE(2026,5,0),IF(Mitarbeiter!$D103="",DATE(2026,5,0),Mitarbeiter!$D103),TODAY()),Einstellungen!$F$13:$F$67)))*N(Mitarbeiter!$E103)/IF(Einstellungen!$C$11="7 Tage",7,5),N('Ist-Stunden'!I103)+(N(Krankheitstage!J103)+N(Krankheitstage!V103))*N($C103))))</f>
        <v/>
      </c>
      <c r="AN103" s="76">
        <f>IF($B103="",0,IF(Einstellungen!$C$10="Ja",MAX(IF(Einstellungen!$C$11="7 Tage",MAX(0,(MIN(DATE(2026,6,0),IF(Mitarbeiter!$D103="",DATE(2026,6,0),Mitarbeiter!$D103),TODAY()))-(MAX(DATE(2026,5,1),Mitarbeiter!$C103))+1),MAX(0,NETWORKDAYS(MAX(DATE(2026,5,1),Mitarbeiter!$C103),MIN(DATE(2026,6,0),IF(Mitarbeiter!$D103="",DATE(2026,6,0),Mitarbeiter!$D103),TODAY()),Einstellungen!$F$13:$F$67)))*N(Mitarbeiter!$E103)/IF(Einstellungen!$C$11="7 Tage",7,5),N('Ist-Stunden'!J103)),MAX(IF(Einstellungen!$C$11="7 Tage",MAX(0,(MIN(DATE(2026,6,0),IF(Mitarbeiter!$D103="",DATE(2026,6,0),Mitarbeiter!$D103),TODAY()))-(MAX(DATE(2026,5,1),Mitarbeiter!$C103))+1),MAX(0,NETWORKDAYS(MAX(DATE(2026,5,1),Mitarbeiter!$C103),MIN(DATE(2026,6,0),IF(Mitarbeiter!$D103="",DATE(2026,6,0),Mitarbeiter!$D103),TODAY()),Einstellungen!$F$13:$F$67)))*N(Mitarbeiter!$E103)/IF(Einstellungen!$C$11="7 Tage",7,5),N('Ist-Stunden'!J103)+(N(Krankheitstage!K103)+N(Krankheitstage!W103))*N($C103))))</f>
        <v/>
      </c>
      <c r="AO103" s="76">
        <f>IF($B103="",0,IF(Einstellungen!$C$10="Ja",MAX(IF(Einstellungen!$C$11="7 Tage",MAX(0,(MIN(DATE(2026,7,0),IF(Mitarbeiter!$D103="",DATE(2026,7,0),Mitarbeiter!$D103),TODAY()))-(MAX(DATE(2026,6,1),Mitarbeiter!$C103))+1),MAX(0,NETWORKDAYS(MAX(DATE(2026,6,1),Mitarbeiter!$C103),MIN(DATE(2026,7,0),IF(Mitarbeiter!$D103="",DATE(2026,7,0),Mitarbeiter!$D103),TODAY()),Einstellungen!$F$13:$F$67)))*N(Mitarbeiter!$E103)/IF(Einstellungen!$C$11="7 Tage",7,5),N('Ist-Stunden'!K103)),MAX(IF(Einstellungen!$C$11="7 Tage",MAX(0,(MIN(DATE(2026,7,0),IF(Mitarbeiter!$D103="",DATE(2026,7,0),Mitarbeiter!$D103),TODAY()))-(MAX(DATE(2026,6,1),Mitarbeiter!$C103))+1),MAX(0,NETWORKDAYS(MAX(DATE(2026,6,1),Mitarbeiter!$C103),MIN(DATE(2026,7,0),IF(Mitarbeiter!$D103="",DATE(2026,7,0),Mitarbeiter!$D103),TODAY()),Einstellungen!$F$13:$F$67)))*N(Mitarbeiter!$E103)/IF(Einstellungen!$C$11="7 Tage",7,5),N('Ist-Stunden'!K103)+(N(Krankheitstage!L103)+N(Krankheitstage!X103))*N($C103))))</f>
        <v/>
      </c>
      <c r="AP103" s="76">
        <f>IF($B103="",0,IF(Einstellungen!$C$10="Ja",MAX(IF(Einstellungen!$C$11="7 Tage",MAX(0,(MIN(DATE(2026,8,0),IF(Mitarbeiter!$D103="",DATE(2026,8,0),Mitarbeiter!$D103),TODAY()))-(MAX(DATE(2026,7,1),Mitarbeiter!$C103))+1),MAX(0,NETWORKDAYS(MAX(DATE(2026,7,1),Mitarbeiter!$C103),MIN(DATE(2026,8,0),IF(Mitarbeiter!$D103="",DATE(2026,8,0),Mitarbeiter!$D103),TODAY()),Einstellungen!$F$13:$F$67)))*N(Mitarbeiter!$E103)/IF(Einstellungen!$C$11="7 Tage",7,5),N('Ist-Stunden'!L103)),MAX(IF(Einstellungen!$C$11="7 Tage",MAX(0,(MIN(DATE(2026,8,0),IF(Mitarbeiter!$D103="",DATE(2026,8,0),Mitarbeiter!$D103),TODAY()))-(MAX(DATE(2026,7,1),Mitarbeiter!$C103))+1),MAX(0,NETWORKDAYS(MAX(DATE(2026,7,1),Mitarbeiter!$C103),MIN(DATE(2026,8,0),IF(Mitarbeiter!$D103="",DATE(2026,8,0),Mitarbeiter!$D103),TODAY()),Einstellungen!$F$13:$F$67)))*N(Mitarbeiter!$E103)/IF(Einstellungen!$C$11="7 Tage",7,5),N('Ist-Stunden'!L103)+(N(Krankheitstage!M103)+N(Krankheitstage!Y103))*N($C103))))</f>
        <v/>
      </c>
      <c r="AQ103" s="76">
        <f>IF($B103="",0,IF(Einstellungen!$C$10="Ja",MAX(IF(Einstellungen!$C$11="7 Tage",MAX(0,(MIN(DATE(2026,9,0),IF(Mitarbeiter!$D103="",DATE(2026,9,0),Mitarbeiter!$D103),TODAY()))-(MAX(DATE(2026,8,1),Mitarbeiter!$C103))+1),MAX(0,NETWORKDAYS(MAX(DATE(2026,8,1),Mitarbeiter!$C103),MIN(DATE(2026,9,0),IF(Mitarbeiter!$D103="",DATE(2026,9,0),Mitarbeiter!$D103),TODAY()),Einstellungen!$F$13:$F$67)))*N(Mitarbeiter!$E103)/IF(Einstellungen!$C$11="7 Tage",7,5),N('Ist-Stunden'!M103)),MAX(IF(Einstellungen!$C$11="7 Tage",MAX(0,(MIN(DATE(2026,9,0),IF(Mitarbeiter!$D103="",DATE(2026,9,0),Mitarbeiter!$D103),TODAY()))-(MAX(DATE(2026,8,1),Mitarbeiter!$C103))+1),MAX(0,NETWORKDAYS(MAX(DATE(2026,8,1),Mitarbeiter!$C103),MIN(DATE(2026,9,0),IF(Mitarbeiter!$D103="",DATE(2026,9,0),Mitarbeiter!$D103),TODAY()),Einstellungen!$F$13:$F$67)))*N(Mitarbeiter!$E103)/IF(Einstellungen!$C$11="7 Tage",7,5),N('Ist-Stunden'!M103)+(N(Krankheitstage!N103)+N(Krankheitstage!Z103))*N($C103))))</f>
        <v/>
      </c>
      <c r="AR103" s="76">
        <f>IF($B103="",0,IF(Einstellungen!$C$10="Ja",MAX(IF(Einstellungen!$C$11="7 Tage",MAX(0,(MIN(DATE(2026,10,0),IF(Mitarbeiter!$D103="",DATE(2026,10,0),Mitarbeiter!$D103),TODAY()))-(MAX(DATE(2026,9,1),Mitarbeiter!$C103))+1),MAX(0,NETWORKDAYS(MAX(DATE(2026,9,1),Mitarbeiter!$C103),MIN(DATE(2026,10,0),IF(Mitarbeiter!$D103="",DATE(2026,10,0),Mitarbeiter!$D103),TODAY()),Einstellungen!$F$13:$F$67)))*N(Mitarbeiter!$E103)/IF(Einstellungen!$C$11="7 Tage",7,5),N('Ist-Stunden'!N103)),MAX(IF(Einstellungen!$C$11="7 Tage",MAX(0,(MIN(DATE(2026,10,0),IF(Mitarbeiter!$D103="",DATE(2026,10,0),Mitarbeiter!$D103),TODAY()))-(MAX(DATE(2026,9,1),Mitarbeiter!$C103))+1),MAX(0,NETWORKDAYS(MAX(DATE(2026,9,1),Mitarbeiter!$C103),MIN(DATE(2026,10,0),IF(Mitarbeiter!$D103="",DATE(2026,10,0),Mitarbeiter!$D103),TODAY()),Einstellungen!$F$13:$F$67)))*N(Mitarbeiter!$E103)/IF(Einstellungen!$C$11="7 Tage",7,5),N('Ist-Stunden'!N103)+(N(Krankheitstage!O103)+N(Krankheitstage!AA103))*N($C103))))</f>
        <v/>
      </c>
      <c r="AS103" s="76">
        <f>IF($B103="",0,IF(Einstellungen!$C$10="Ja",MAX(IF(Einstellungen!$C$11="7 Tage",MAX(0,(MIN(DATE(2026,11,0),IF(Mitarbeiter!$D103="",DATE(2026,11,0),Mitarbeiter!$D103),TODAY()))-(MAX(DATE(2026,10,1),Mitarbeiter!$C103))+1),MAX(0,NETWORKDAYS(MAX(DATE(2026,10,1),Mitarbeiter!$C103),MIN(DATE(2026,11,0),IF(Mitarbeiter!$D103="",DATE(2026,11,0),Mitarbeiter!$D103),TODAY()),Einstellungen!$F$13:$F$67)))*N(Mitarbeiter!$E103)/IF(Einstellungen!$C$11="7 Tage",7,5),N('Ist-Stunden'!O103)),MAX(IF(Einstellungen!$C$11="7 Tage",MAX(0,(MIN(DATE(2026,11,0),IF(Mitarbeiter!$D103="",DATE(2026,11,0),Mitarbeiter!$D103),TODAY()))-(MAX(DATE(2026,10,1),Mitarbeiter!$C103))+1),MAX(0,NETWORKDAYS(MAX(DATE(2026,10,1),Mitarbeiter!$C103),MIN(DATE(2026,11,0),IF(Mitarbeiter!$D103="",DATE(2026,11,0),Mitarbeiter!$D103),TODAY()),Einstellungen!$F$13:$F$67)))*N(Mitarbeiter!$E103)/IF(Einstellungen!$C$11="7 Tage",7,5),N('Ist-Stunden'!O103)+(N(Krankheitstage!P103)+N(Krankheitstage!AB103))*N($C103))))</f>
        <v/>
      </c>
      <c r="AT103" s="76">
        <f>IF($B103="",0,IF(Einstellungen!$C$10="Ja",MAX(IF(Einstellungen!$C$11="7 Tage",MAX(0,(MIN(DATE(2026,12,0),IF(Mitarbeiter!$D103="",DATE(2026,12,0),Mitarbeiter!$D103),TODAY()))-(MAX(DATE(2026,11,1),Mitarbeiter!$C103))+1),MAX(0,NETWORKDAYS(MAX(DATE(2026,11,1),Mitarbeiter!$C103),MIN(DATE(2026,12,0),IF(Mitarbeiter!$D103="",DATE(2026,12,0),Mitarbeiter!$D103),TODAY()),Einstellungen!$F$13:$F$67)))*N(Mitarbeiter!$E103)/IF(Einstellungen!$C$11="7 Tage",7,5),N('Ist-Stunden'!P103)),MAX(IF(Einstellungen!$C$11="7 Tage",MAX(0,(MIN(DATE(2026,12,0),IF(Mitarbeiter!$D103="",DATE(2026,12,0),Mitarbeiter!$D103),TODAY()))-(MAX(DATE(2026,11,1),Mitarbeiter!$C103))+1),MAX(0,NETWORKDAYS(MAX(DATE(2026,11,1),Mitarbeiter!$C103),MIN(DATE(2026,12,0),IF(Mitarbeiter!$D103="",DATE(2026,12,0),Mitarbeiter!$D103),TODAY()),Einstellungen!$F$13:$F$67)))*N(Mitarbeiter!$E103)/IF(Einstellungen!$C$11="7 Tage",7,5),N('Ist-Stunden'!P103)+(N(Krankheitstage!Q103)+N(Krankheitstage!AC103))*N($C103))))</f>
        <v/>
      </c>
      <c r="AU103" s="76">
        <f>IF($B103="",0,IF(Einstellungen!$C$10="Ja",MAX(IF(Einstellungen!$C$11="7 Tage",MAX(0,(MIN(DATE(2026,13,0),IF(Mitarbeiter!$D103="",DATE(2026,13,0),Mitarbeiter!$D103),TODAY()))-(MAX(DATE(2026,12,1),Mitarbeiter!$C103))+1),MAX(0,NETWORKDAYS(MAX(DATE(2026,12,1),Mitarbeiter!$C103),MIN(DATE(2026,13,0),IF(Mitarbeiter!$D103="",DATE(2026,13,0),Mitarbeiter!$D103),TODAY()),Einstellungen!$F$13:$F$67)))*N(Mitarbeiter!$E103)/IF(Einstellungen!$C$11="7 Tage",7,5),N('Ist-Stunden'!Q103)),MAX(IF(Einstellungen!$C$11="7 Tage",MAX(0,(MIN(DATE(2026,13,0),IF(Mitarbeiter!$D103="",DATE(2026,13,0),Mitarbeiter!$D103),TODAY()))-(MAX(DATE(2026,12,1),Mitarbeiter!$C103))+1),MAX(0,NETWORKDAYS(MAX(DATE(2026,12,1),Mitarbeiter!$C103),MIN(DATE(2026,13,0),IF(Mitarbeiter!$D103="",DATE(2026,13,0),Mitarbeiter!$D103),TODAY()),Einstellungen!$F$13:$F$67)))*N(Mitarbeiter!$E103)/IF(Einstellungen!$C$11="7 Tage",7,5),N('Ist-Stunden'!Q103)+(N(Krankheitstage!R103)+N(Krankheitstage!AD103))*N($C103))))</f>
        <v/>
      </c>
      <c r="AV103" s="76">
        <f>IF($B103="",0,IF(Einstellungen!$C$10="Ja",MAX(IF(Einstellungen!$C$11="7 Tage",MAX(0,(MIN(DATE(2027,2,0),IF(Mitarbeiter!$D103="",DATE(2027,2,0),Mitarbeiter!$D103),TODAY()))-(MAX(DATE(2027,1,1),Mitarbeiter!$C103))+1),MAX(0,NETWORKDAYS(MAX(DATE(2027,1,1),Mitarbeiter!$C103),MIN(DATE(2027,2,0),IF(Mitarbeiter!$D103="",DATE(2027,2,0),Mitarbeiter!$D103),TODAY()),Einstellungen!$F$13:$F$67)))*N(Mitarbeiter!$E103)/IF(Einstellungen!$C$11="7 Tage",7,5),N('Ist-Stunden'!R103)),MAX(IF(Einstellungen!$C$11="7 Tage",MAX(0,(MIN(DATE(2027,2,0),IF(Mitarbeiter!$D103="",DATE(2027,2,0),Mitarbeiter!$D103),TODAY()))-(MAX(DATE(2027,1,1),Mitarbeiter!$C103))+1),MAX(0,NETWORKDAYS(MAX(DATE(2027,1,1),Mitarbeiter!$C103),MIN(DATE(2027,2,0),IF(Mitarbeiter!$D103="",DATE(2027,2,0),Mitarbeiter!$D103),TODAY()),Einstellungen!$F$13:$F$67)))*N(Mitarbeiter!$E103)/IF(Einstellungen!$C$11="7 Tage",7,5),N('Ist-Stunden'!R103)+(N(Krankheitstage!AE103)+N(Krankheitstage!AQ103))*N($C103))))</f>
        <v/>
      </c>
      <c r="AW103" s="76">
        <f>IF($B103="",0,IF(Einstellungen!$C$10="Ja",MAX(IF(Einstellungen!$C$11="7 Tage",MAX(0,(MIN(DATE(2027,3,0),IF(Mitarbeiter!$D103="",DATE(2027,3,0),Mitarbeiter!$D103),TODAY()))-(MAX(DATE(2027,2,1),Mitarbeiter!$C103))+1),MAX(0,NETWORKDAYS(MAX(DATE(2027,2,1),Mitarbeiter!$C103),MIN(DATE(2027,3,0),IF(Mitarbeiter!$D103="",DATE(2027,3,0),Mitarbeiter!$D103),TODAY()),Einstellungen!$F$13:$F$67)))*N(Mitarbeiter!$E103)/IF(Einstellungen!$C$11="7 Tage",7,5),N('Ist-Stunden'!S103)),MAX(IF(Einstellungen!$C$11="7 Tage",MAX(0,(MIN(DATE(2027,3,0),IF(Mitarbeiter!$D103="",DATE(2027,3,0),Mitarbeiter!$D103),TODAY()))-(MAX(DATE(2027,2,1),Mitarbeiter!$C103))+1),MAX(0,NETWORKDAYS(MAX(DATE(2027,2,1),Mitarbeiter!$C103),MIN(DATE(2027,3,0),IF(Mitarbeiter!$D103="",DATE(2027,3,0),Mitarbeiter!$D103),TODAY()),Einstellungen!$F$13:$F$67)))*N(Mitarbeiter!$E103)/IF(Einstellungen!$C$11="7 Tage",7,5),N('Ist-Stunden'!S103)+(N(Krankheitstage!AF103)+N(Krankheitstage!AR103))*N($C103))))</f>
        <v/>
      </c>
      <c r="AX103" s="76">
        <f>IF($B103="",0,IF(Einstellungen!$C$10="Ja",MAX(IF(Einstellungen!$C$11="7 Tage",MAX(0,(MIN(DATE(2027,4,0),IF(Mitarbeiter!$D103="",DATE(2027,4,0),Mitarbeiter!$D103),TODAY()))-(MAX(DATE(2027,3,1),Mitarbeiter!$C103))+1),MAX(0,NETWORKDAYS(MAX(DATE(2027,3,1),Mitarbeiter!$C103),MIN(DATE(2027,4,0),IF(Mitarbeiter!$D103="",DATE(2027,4,0),Mitarbeiter!$D103),TODAY()),Einstellungen!$F$13:$F$67)))*N(Mitarbeiter!$E103)/IF(Einstellungen!$C$11="7 Tage",7,5),N('Ist-Stunden'!T103)),MAX(IF(Einstellungen!$C$11="7 Tage",MAX(0,(MIN(DATE(2027,4,0),IF(Mitarbeiter!$D103="",DATE(2027,4,0),Mitarbeiter!$D103),TODAY()))-(MAX(DATE(2027,3,1),Mitarbeiter!$C103))+1),MAX(0,NETWORKDAYS(MAX(DATE(2027,3,1),Mitarbeiter!$C103),MIN(DATE(2027,4,0),IF(Mitarbeiter!$D103="",DATE(2027,4,0),Mitarbeiter!$D103),TODAY()),Einstellungen!$F$13:$F$67)))*N(Mitarbeiter!$E103)/IF(Einstellungen!$C$11="7 Tage",7,5),N('Ist-Stunden'!T103)+(N(Krankheitstage!AG103)+N(Krankheitstage!AS103))*N($C103))))</f>
        <v/>
      </c>
      <c r="AY103" s="76">
        <f>IF($B103="",0,IF(Einstellungen!$C$10="Ja",MAX(IF(Einstellungen!$C$11="7 Tage",MAX(0,(MIN(DATE(2027,5,0),IF(Mitarbeiter!$D103="",DATE(2027,5,0),Mitarbeiter!$D103),TODAY()))-(MAX(DATE(2027,4,1),Mitarbeiter!$C103))+1),MAX(0,NETWORKDAYS(MAX(DATE(2027,4,1),Mitarbeiter!$C103),MIN(DATE(2027,5,0),IF(Mitarbeiter!$D103="",DATE(2027,5,0),Mitarbeiter!$D103),TODAY()),Einstellungen!$F$13:$F$67)))*N(Mitarbeiter!$E103)/IF(Einstellungen!$C$11="7 Tage",7,5),N('Ist-Stunden'!U103)),MAX(IF(Einstellungen!$C$11="7 Tage",MAX(0,(MIN(DATE(2027,5,0),IF(Mitarbeiter!$D103="",DATE(2027,5,0),Mitarbeiter!$D103),TODAY()))-(MAX(DATE(2027,4,1),Mitarbeiter!$C103))+1),MAX(0,NETWORKDAYS(MAX(DATE(2027,4,1),Mitarbeiter!$C103),MIN(DATE(2027,5,0),IF(Mitarbeiter!$D103="",DATE(2027,5,0),Mitarbeiter!$D103),TODAY()),Einstellungen!$F$13:$F$67)))*N(Mitarbeiter!$E103)/IF(Einstellungen!$C$11="7 Tage",7,5),N('Ist-Stunden'!U103)+(N(Krankheitstage!AH103)+N(Krankheitstage!AT103))*N($C103))))</f>
        <v/>
      </c>
      <c r="AZ103" s="76">
        <f>IF($B103="",0,IF(Einstellungen!$C$10="Ja",MAX(IF(Einstellungen!$C$11="7 Tage",MAX(0,(MIN(DATE(2027,6,0),IF(Mitarbeiter!$D103="",DATE(2027,6,0),Mitarbeiter!$D103),TODAY()))-(MAX(DATE(2027,5,1),Mitarbeiter!$C103))+1),MAX(0,NETWORKDAYS(MAX(DATE(2027,5,1),Mitarbeiter!$C103),MIN(DATE(2027,6,0),IF(Mitarbeiter!$D103="",DATE(2027,6,0),Mitarbeiter!$D103),TODAY()),Einstellungen!$F$13:$F$67)))*N(Mitarbeiter!$E103)/IF(Einstellungen!$C$11="7 Tage",7,5),N('Ist-Stunden'!V103)),MAX(IF(Einstellungen!$C$11="7 Tage",MAX(0,(MIN(DATE(2027,6,0),IF(Mitarbeiter!$D103="",DATE(2027,6,0),Mitarbeiter!$D103),TODAY()))-(MAX(DATE(2027,5,1),Mitarbeiter!$C103))+1),MAX(0,NETWORKDAYS(MAX(DATE(2027,5,1),Mitarbeiter!$C103),MIN(DATE(2027,6,0),IF(Mitarbeiter!$D103="",DATE(2027,6,0),Mitarbeiter!$D103),TODAY()),Einstellungen!$F$13:$F$67)))*N(Mitarbeiter!$E103)/IF(Einstellungen!$C$11="7 Tage",7,5),N('Ist-Stunden'!V103)+(N(Krankheitstage!AI103)+N(Krankheitstage!AU103))*N($C103))))</f>
        <v/>
      </c>
      <c r="BA103" s="76">
        <f>IF($B103="",0,IF(Einstellungen!$C$10="Ja",MAX(IF(Einstellungen!$C$11="7 Tage",MAX(0,(MIN(DATE(2027,7,0),IF(Mitarbeiter!$D103="",DATE(2027,7,0),Mitarbeiter!$D103),TODAY()))-(MAX(DATE(2027,6,1),Mitarbeiter!$C103))+1),MAX(0,NETWORKDAYS(MAX(DATE(2027,6,1),Mitarbeiter!$C103),MIN(DATE(2027,7,0),IF(Mitarbeiter!$D103="",DATE(2027,7,0),Mitarbeiter!$D103),TODAY()),Einstellungen!$F$13:$F$67)))*N(Mitarbeiter!$E103)/IF(Einstellungen!$C$11="7 Tage",7,5),N('Ist-Stunden'!W103)),MAX(IF(Einstellungen!$C$11="7 Tage",MAX(0,(MIN(DATE(2027,7,0),IF(Mitarbeiter!$D103="",DATE(2027,7,0),Mitarbeiter!$D103),TODAY()))-(MAX(DATE(2027,6,1),Mitarbeiter!$C103))+1),MAX(0,NETWORKDAYS(MAX(DATE(2027,6,1),Mitarbeiter!$C103),MIN(DATE(2027,7,0),IF(Mitarbeiter!$D103="",DATE(2027,7,0),Mitarbeiter!$D103),TODAY()),Einstellungen!$F$13:$F$67)))*N(Mitarbeiter!$E103)/IF(Einstellungen!$C$11="7 Tage",7,5),N('Ist-Stunden'!W103)+(N(Krankheitstage!AJ103)+N(Krankheitstage!AV103))*N($C103))))</f>
        <v/>
      </c>
      <c r="BB103" s="76">
        <f>IF($B103="",0,IF(Einstellungen!$C$10="Ja",MAX(IF(Einstellungen!$C$11="7 Tage",MAX(0,(MIN(DATE(2027,8,0),IF(Mitarbeiter!$D103="",DATE(2027,8,0),Mitarbeiter!$D103),TODAY()))-(MAX(DATE(2027,7,1),Mitarbeiter!$C103))+1),MAX(0,NETWORKDAYS(MAX(DATE(2027,7,1),Mitarbeiter!$C103),MIN(DATE(2027,8,0),IF(Mitarbeiter!$D103="",DATE(2027,8,0),Mitarbeiter!$D103),TODAY()),Einstellungen!$F$13:$F$67)))*N(Mitarbeiter!$E103)/IF(Einstellungen!$C$11="7 Tage",7,5),N('Ist-Stunden'!X103)),MAX(IF(Einstellungen!$C$11="7 Tage",MAX(0,(MIN(DATE(2027,8,0),IF(Mitarbeiter!$D103="",DATE(2027,8,0),Mitarbeiter!$D103),TODAY()))-(MAX(DATE(2027,7,1),Mitarbeiter!$C103))+1),MAX(0,NETWORKDAYS(MAX(DATE(2027,7,1),Mitarbeiter!$C103),MIN(DATE(2027,8,0),IF(Mitarbeiter!$D103="",DATE(2027,8,0),Mitarbeiter!$D103),TODAY()),Einstellungen!$F$13:$F$67)))*N(Mitarbeiter!$E103)/IF(Einstellungen!$C$11="7 Tage",7,5),N('Ist-Stunden'!X103)+(N(Krankheitstage!AK103)+N(Krankheitstage!AW103))*N($C103))))</f>
        <v/>
      </c>
      <c r="BC103" s="76">
        <f>IF($B103="",0,IF(Einstellungen!$C$10="Ja",MAX(IF(Einstellungen!$C$11="7 Tage",MAX(0,(MIN(DATE(2027,9,0),IF(Mitarbeiter!$D103="",DATE(2027,9,0),Mitarbeiter!$D103),TODAY()))-(MAX(DATE(2027,8,1),Mitarbeiter!$C103))+1),MAX(0,NETWORKDAYS(MAX(DATE(2027,8,1),Mitarbeiter!$C103),MIN(DATE(2027,9,0),IF(Mitarbeiter!$D103="",DATE(2027,9,0),Mitarbeiter!$D103),TODAY()),Einstellungen!$F$13:$F$67)))*N(Mitarbeiter!$E103)/IF(Einstellungen!$C$11="7 Tage",7,5),N('Ist-Stunden'!Y103)),MAX(IF(Einstellungen!$C$11="7 Tage",MAX(0,(MIN(DATE(2027,9,0),IF(Mitarbeiter!$D103="",DATE(2027,9,0),Mitarbeiter!$D103),TODAY()))-(MAX(DATE(2027,8,1),Mitarbeiter!$C103))+1),MAX(0,NETWORKDAYS(MAX(DATE(2027,8,1),Mitarbeiter!$C103),MIN(DATE(2027,9,0),IF(Mitarbeiter!$D103="",DATE(2027,9,0),Mitarbeiter!$D103),TODAY()),Einstellungen!$F$13:$F$67)))*N(Mitarbeiter!$E103)/IF(Einstellungen!$C$11="7 Tage",7,5),N('Ist-Stunden'!Y103)+(N(Krankheitstage!AL103)+N(Krankheitstage!AX103))*N($C103))))</f>
        <v/>
      </c>
      <c r="BD103" s="76">
        <f>IF($B103="",0,IF(Einstellungen!$C$10="Ja",MAX(IF(Einstellungen!$C$11="7 Tage",MAX(0,(MIN(DATE(2027,10,0),IF(Mitarbeiter!$D103="",DATE(2027,10,0),Mitarbeiter!$D103),TODAY()))-(MAX(DATE(2027,9,1),Mitarbeiter!$C103))+1),MAX(0,NETWORKDAYS(MAX(DATE(2027,9,1),Mitarbeiter!$C103),MIN(DATE(2027,10,0),IF(Mitarbeiter!$D103="",DATE(2027,10,0),Mitarbeiter!$D103),TODAY()),Einstellungen!$F$13:$F$67)))*N(Mitarbeiter!$E103)/IF(Einstellungen!$C$11="7 Tage",7,5),N('Ist-Stunden'!Z103)),MAX(IF(Einstellungen!$C$11="7 Tage",MAX(0,(MIN(DATE(2027,10,0),IF(Mitarbeiter!$D103="",DATE(2027,10,0),Mitarbeiter!$D103),TODAY()))-(MAX(DATE(2027,9,1),Mitarbeiter!$C103))+1),MAX(0,NETWORKDAYS(MAX(DATE(2027,9,1),Mitarbeiter!$C103),MIN(DATE(2027,10,0),IF(Mitarbeiter!$D103="",DATE(2027,10,0),Mitarbeiter!$D103),TODAY()),Einstellungen!$F$13:$F$67)))*N(Mitarbeiter!$E103)/IF(Einstellungen!$C$11="7 Tage",7,5),N('Ist-Stunden'!Z103)+(N(Krankheitstage!AM103)+N(Krankheitstage!AY103))*N($C103))))</f>
        <v/>
      </c>
      <c r="BE103" s="76">
        <f>IF($B103="",0,IF(Einstellungen!$C$10="Ja",MAX(IF(Einstellungen!$C$11="7 Tage",MAX(0,(MIN(DATE(2027,11,0),IF(Mitarbeiter!$D103="",DATE(2027,11,0),Mitarbeiter!$D103),TODAY()))-(MAX(DATE(2027,10,1),Mitarbeiter!$C103))+1),MAX(0,NETWORKDAYS(MAX(DATE(2027,10,1),Mitarbeiter!$C103),MIN(DATE(2027,11,0),IF(Mitarbeiter!$D103="",DATE(2027,11,0),Mitarbeiter!$D103),TODAY()),Einstellungen!$F$13:$F$67)))*N(Mitarbeiter!$E103)/IF(Einstellungen!$C$11="7 Tage",7,5),N('Ist-Stunden'!AA103)),MAX(IF(Einstellungen!$C$11="7 Tage",MAX(0,(MIN(DATE(2027,11,0),IF(Mitarbeiter!$D103="",DATE(2027,11,0),Mitarbeiter!$D103),TODAY()))-(MAX(DATE(2027,10,1),Mitarbeiter!$C103))+1),MAX(0,NETWORKDAYS(MAX(DATE(2027,10,1),Mitarbeiter!$C103),MIN(DATE(2027,11,0),IF(Mitarbeiter!$D103="",DATE(2027,11,0),Mitarbeiter!$D103),TODAY()),Einstellungen!$F$13:$F$67)))*N(Mitarbeiter!$E103)/IF(Einstellungen!$C$11="7 Tage",7,5),N('Ist-Stunden'!AA103)+(N(Krankheitstage!AN103)+N(Krankheitstage!AZ103))*N($C103))))</f>
        <v/>
      </c>
      <c r="BF103" s="76">
        <f>IF($B103="",0,IF(Einstellungen!$C$10="Ja",MAX(IF(Einstellungen!$C$11="7 Tage",MAX(0,(MIN(DATE(2027,12,0),IF(Mitarbeiter!$D103="",DATE(2027,12,0),Mitarbeiter!$D103),TODAY()))-(MAX(DATE(2027,11,1),Mitarbeiter!$C103))+1),MAX(0,NETWORKDAYS(MAX(DATE(2027,11,1),Mitarbeiter!$C103),MIN(DATE(2027,12,0),IF(Mitarbeiter!$D103="",DATE(2027,12,0),Mitarbeiter!$D103),TODAY()),Einstellungen!$F$13:$F$67)))*N(Mitarbeiter!$E103)/IF(Einstellungen!$C$11="7 Tage",7,5),N('Ist-Stunden'!AB103)),MAX(IF(Einstellungen!$C$11="7 Tage",MAX(0,(MIN(DATE(2027,12,0),IF(Mitarbeiter!$D103="",DATE(2027,12,0),Mitarbeiter!$D103),TODAY()))-(MAX(DATE(2027,11,1),Mitarbeiter!$C103))+1),MAX(0,NETWORKDAYS(MAX(DATE(2027,11,1),Mitarbeiter!$C103),MIN(DATE(2027,12,0),IF(Mitarbeiter!$D103="",DATE(2027,12,0),Mitarbeiter!$D103),TODAY()),Einstellungen!$F$13:$F$67)))*N(Mitarbeiter!$E103)/IF(Einstellungen!$C$11="7 Tage",7,5),N('Ist-Stunden'!AB103)+(N(Krankheitstage!AO103)+N(Krankheitstage!BA103))*N($C103))))</f>
        <v/>
      </c>
      <c r="BG103" s="76">
        <f>IF($B103="",0,IF(Einstellungen!$C$10="Ja",MAX(IF(Einstellungen!$C$11="7 Tage",MAX(0,(MIN(DATE(2027,13,0),IF(Mitarbeiter!$D103="",DATE(2027,13,0),Mitarbeiter!$D103),TODAY()))-(MAX(DATE(2027,12,1),Mitarbeiter!$C103))+1),MAX(0,NETWORKDAYS(MAX(DATE(2027,12,1),Mitarbeiter!$C103),MIN(DATE(2027,13,0),IF(Mitarbeiter!$D103="",DATE(2027,13,0),Mitarbeiter!$D103),TODAY()),Einstellungen!$F$13:$F$67)))*N(Mitarbeiter!$E103)/IF(Einstellungen!$C$11="7 Tage",7,5),N('Ist-Stunden'!AC103)),MAX(IF(Einstellungen!$C$11="7 Tage",MAX(0,(MIN(DATE(2027,13,0),IF(Mitarbeiter!$D103="",DATE(2027,13,0),Mitarbeiter!$D103),TODAY()))-(MAX(DATE(2027,12,1),Mitarbeiter!$C103))+1),MAX(0,NETWORKDAYS(MAX(DATE(2027,12,1),Mitarbeiter!$C103),MIN(DATE(2027,13,0),IF(Mitarbeiter!$D103="",DATE(2027,13,0),Mitarbeiter!$D103),TODAY()),Einstellungen!$F$13:$F$67)))*N(Mitarbeiter!$E103)/IF(Einstellungen!$C$11="7 Tage",7,5),N('Ist-Stunden'!AC103)+(N(Krankheitstage!AP103)+N(Krankheitstage!BB103))*N($C103))))</f>
        <v/>
      </c>
      <c r="BH103" s="76">
        <f>IF($B103="",0,IF(Einstellungen!$C$10="Ja",MAX(IF(Einstellungen!$C$11="7 Tage",MAX(0,(MIN(DATE(2028,2,0),IF(Mitarbeiter!$D103="",DATE(2028,2,0),Mitarbeiter!$D103),TODAY()))-(MAX(DATE(2028,1,1),Mitarbeiter!$C103))+1),MAX(0,NETWORKDAYS(MAX(DATE(2028,1,1),Mitarbeiter!$C103),MIN(DATE(2028,2,0),IF(Mitarbeiter!$D103="",DATE(2028,2,0),Mitarbeiter!$D103),TODAY()),Einstellungen!$F$13:$F$67)))*N(Mitarbeiter!$E103)/IF(Einstellungen!$C$11="7 Tage",7,5),N('Ist-Stunden'!AD103)),MAX(IF(Einstellungen!$C$11="7 Tage",MAX(0,(MIN(DATE(2028,2,0),IF(Mitarbeiter!$D103="",DATE(2028,2,0),Mitarbeiter!$D103),TODAY()))-(MAX(DATE(2028,1,1),Mitarbeiter!$C103))+1),MAX(0,NETWORKDAYS(MAX(DATE(2028,1,1),Mitarbeiter!$C103),MIN(DATE(2028,2,0),IF(Mitarbeiter!$D103="",DATE(2028,2,0),Mitarbeiter!$D103),TODAY()),Einstellungen!$F$13:$F$67)))*N(Mitarbeiter!$E103)/IF(Einstellungen!$C$11="7 Tage",7,5),N('Ist-Stunden'!AD103)+(N(Krankheitstage!BC103)+N(Krankheitstage!BO103))*N($C103))))</f>
        <v/>
      </c>
      <c r="BI103" s="76">
        <f>IF($B103="",0,IF(Einstellungen!$C$10="Ja",MAX(IF(Einstellungen!$C$11="7 Tage",MAX(0,(MIN(DATE(2028,3,0),IF(Mitarbeiter!$D103="",DATE(2028,3,0),Mitarbeiter!$D103),TODAY()))-(MAX(DATE(2028,2,1),Mitarbeiter!$C103))+1),MAX(0,NETWORKDAYS(MAX(DATE(2028,2,1),Mitarbeiter!$C103),MIN(DATE(2028,3,0),IF(Mitarbeiter!$D103="",DATE(2028,3,0),Mitarbeiter!$D103),TODAY()),Einstellungen!$F$13:$F$67)))*N(Mitarbeiter!$E103)/IF(Einstellungen!$C$11="7 Tage",7,5),N('Ist-Stunden'!AE103)),MAX(IF(Einstellungen!$C$11="7 Tage",MAX(0,(MIN(DATE(2028,3,0),IF(Mitarbeiter!$D103="",DATE(2028,3,0),Mitarbeiter!$D103),TODAY()))-(MAX(DATE(2028,2,1),Mitarbeiter!$C103))+1),MAX(0,NETWORKDAYS(MAX(DATE(2028,2,1),Mitarbeiter!$C103),MIN(DATE(2028,3,0),IF(Mitarbeiter!$D103="",DATE(2028,3,0),Mitarbeiter!$D103),TODAY()),Einstellungen!$F$13:$F$67)))*N(Mitarbeiter!$E103)/IF(Einstellungen!$C$11="7 Tage",7,5),N('Ist-Stunden'!AE103)+(N(Krankheitstage!BD103)+N(Krankheitstage!BP103))*N($C103))))</f>
        <v/>
      </c>
      <c r="BJ103" s="76">
        <f>IF($B103="",0,IF(Einstellungen!$C$10="Ja",MAX(IF(Einstellungen!$C$11="7 Tage",MAX(0,(MIN(DATE(2028,4,0),IF(Mitarbeiter!$D103="",DATE(2028,4,0),Mitarbeiter!$D103),TODAY()))-(MAX(DATE(2028,3,1),Mitarbeiter!$C103))+1),MAX(0,NETWORKDAYS(MAX(DATE(2028,3,1),Mitarbeiter!$C103),MIN(DATE(2028,4,0),IF(Mitarbeiter!$D103="",DATE(2028,4,0),Mitarbeiter!$D103),TODAY()),Einstellungen!$F$13:$F$67)))*N(Mitarbeiter!$E103)/IF(Einstellungen!$C$11="7 Tage",7,5),N('Ist-Stunden'!AF103)),MAX(IF(Einstellungen!$C$11="7 Tage",MAX(0,(MIN(DATE(2028,4,0),IF(Mitarbeiter!$D103="",DATE(2028,4,0),Mitarbeiter!$D103),TODAY()))-(MAX(DATE(2028,3,1),Mitarbeiter!$C103))+1),MAX(0,NETWORKDAYS(MAX(DATE(2028,3,1),Mitarbeiter!$C103),MIN(DATE(2028,4,0),IF(Mitarbeiter!$D103="",DATE(2028,4,0),Mitarbeiter!$D103),TODAY()),Einstellungen!$F$13:$F$67)))*N(Mitarbeiter!$E103)/IF(Einstellungen!$C$11="7 Tage",7,5),N('Ist-Stunden'!AF103)+(N(Krankheitstage!BE103)+N(Krankheitstage!BQ103))*N($C103))))</f>
        <v/>
      </c>
      <c r="BK103" s="76">
        <f>IF($B103="",0,IF(Einstellungen!$C$10="Ja",MAX(IF(Einstellungen!$C$11="7 Tage",MAX(0,(MIN(DATE(2028,5,0),IF(Mitarbeiter!$D103="",DATE(2028,5,0),Mitarbeiter!$D103),TODAY()))-(MAX(DATE(2028,4,1),Mitarbeiter!$C103))+1),MAX(0,NETWORKDAYS(MAX(DATE(2028,4,1),Mitarbeiter!$C103),MIN(DATE(2028,5,0),IF(Mitarbeiter!$D103="",DATE(2028,5,0),Mitarbeiter!$D103),TODAY()),Einstellungen!$F$13:$F$67)))*N(Mitarbeiter!$E103)/IF(Einstellungen!$C$11="7 Tage",7,5),N('Ist-Stunden'!AG103)),MAX(IF(Einstellungen!$C$11="7 Tage",MAX(0,(MIN(DATE(2028,5,0),IF(Mitarbeiter!$D103="",DATE(2028,5,0),Mitarbeiter!$D103),TODAY()))-(MAX(DATE(2028,4,1),Mitarbeiter!$C103))+1),MAX(0,NETWORKDAYS(MAX(DATE(2028,4,1),Mitarbeiter!$C103),MIN(DATE(2028,5,0),IF(Mitarbeiter!$D103="",DATE(2028,5,0),Mitarbeiter!$D103),TODAY()),Einstellungen!$F$13:$F$67)))*N(Mitarbeiter!$E103)/IF(Einstellungen!$C$11="7 Tage",7,5),N('Ist-Stunden'!AG103)+(N(Krankheitstage!BF103)+N(Krankheitstage!BR103))*N($C103))))</f>
        <v/>
      </c>
      <c r="BL103" s="76">
        <f>IF($B103="",0,IF(Einstellungen!$C$10="Ja",MAX(IF(Einstellungen!$C$11="7 Tage",MAX(0,(MIN(DATE(2028,6,0),IF(Mitarbeiter!$D103="",DATE(2028,6,0),Mitarbeiter!$D103),TODAY()))-(MAX(DATE(2028,5,1),Mitarbeiter!$C103))+1),MAX(0,NETWORKDAYS(MAX(DATE(2028,5,1),Mitarbeiter!$C103),MIN(DATE(2028,6,0),IF(Mitarbeiter!$D103="",DATE(2028,6,0),Mitarbeiter!$D103),TODAY()),Einstellungen!$F$13:$F$67)))*N(Mitarbeiter!$E103)/IF(Einstellungen!$C$11="7 Tage",7,5),N('Ist-Stunden'!AH103)),MAX(IF(Einstellungen!$C$11="7 Tage",MAX(0,(MIN(DATE(2028,6,0),IF(Mitarbeiter!$D103="",DATE(2028,6,0),Mitarbeiter!$D103),TODAY()))-(MAX(DATE(2028,5,1),Mitarbeiter!$C103))+1),MAX(0,NETWORKDAYS(MAX(DATE(2028,5,1),Mitarbeiter!$C103),MIN(DATE(2028,6,0),IF(Mitarbeiter!$D103="",DATE(2028,6,0),Mitarbeiter!$D103),TODAY()),Einstellungen!$F$13:$F$67)))*N(Mitarbeiter!$E103)/IF(Einstellungen!$C$11="7 Tage",7,5),N('Ist-Stunden'!AH103)+(N(Krankheitstage!BG103)+N(Krankheitstage!BS103))*N($C103))))</f>
        <v/>
      </c>
      <c r="BM103" s="76">
        <f>IF($B103="",0,IF(Einstellungen!$C$10="Ja",MAX(IF(Einstellungen!$C$11="7 Tage",MAX(0,(MIN(DATE(2028,7,0),IF(Mitarbeiter!$D103="",DATE(2028,7,0),Mitarbeiter!$D103),TODAY()))-(MAX(DATE(2028,6,1),Mitarbeiter!$C103))+1),MAX(0,NETWORKDAYS(MAX(DATE(2028,6,1),Mitarbeiter!$C103),MIN(DATE(2028,7,0),IF(Mitarbeiter!$D103="",DATE(2028,7,0),Mitarbeiter!$D103),TODAY()),Einstellungen!$F$13:$F$67)))*N(Mitarbeiter!$E103)/IF(Einstellungen!$C$11="7 Tage",7,5),N('Ist-Stunden'!AI103)),MAX(IF(Einstellungen!$C$11="7 Tage",MAX(0,(MIN(DATE(2028,7,0),IF(Mitarbeiter!$D103="",DATE(2028,7,0),Mitarbeiter!$D103),TODAY()))-(MAX(DATE(2028,6,1),Mitarbeiter!$C103))+1),MAX(0,NETWORKDAYS(MAX(DATE(2028,6,1),Mitarbeiter!$C103),MIN(DATE(2028,7,0),IF(Mitarbeiter!$D103="",DATE(2028,7,0),Mitarbeiter!$D103),TODAY()),Einstellungen!$F$13:$F$67)))*N(Mitarbeiter!$E103)/IF(Einstellungen!$C$11="7 Tage",7,5),N('Ist-Stunden'!AI103)+(N(Krankheitstage!BH103)+N(Krankheitstage!BT103))*N($C103))))</f>
        <v/>
      </c>
      <c r="BN103" s="76">
        <f>IF($B103="",0,IF(Einstellungen!$C$10="Ja",MAX(IF(Einstellungen!$C$11="7 Tage",MAX(0,(MIN(DATE(2028,8,0),IF(Mitarbeiter!$D103="",DATE(2028,8,0),Mitarbeiter!$D103),TODAY()))-(MAX(DATE(2028,7,1),Mitarbeiter!$C103))+1),MAX(0,NETWORKDAYS(MAX(DATE(2028,7,1),Mitarbeiter!$C103),MIN(DATE(2028,8,0),IF(Mitarbeiter!$D103="",DATE(2028,8,0),Mitarbeiter!$D103),TODAY()),Einstellungen!$F$13:$F$67)))*N(Mitarbeiter!$E103)/IF(Einstellungen!$C$11="7 Tage",7,5),N('Ist-Stunden'!AJ103)),MAX(IF(Einstellungen!$C$11="7 Tage",MAX(0,(MIN(DATE(2028,8,0),IF(Mitarbeiter!$D103="",DATE(2028,8,0),Mitarbeiter!$D103),TODAY()))-(MAX(DATE(2028,7,1),Mitarbeiter!$C103))+1),MAX(0,NETWORKDAYS(MAX(DATE(2028,7,1),Mitarbeiter!$C103),MIN(DATE(2028,8,0),IF(Mitarbeiter!$D103="",DATE(2028,8,0),Mitarbeiter!$D103),TODAY()),Einstellungen!$F$13:$F$67)))*N(Mitarbeiter!$E103)/IF(Einstellungen!$C$11="7 Tage",7,5),N('Ist-Stunden'!AJ103)+(N(Krankheitstage!BI103)+N(Krankheitstage!BU103))*N($C103))))</f>
        <v/>
      </c>
      <c r="BO103" s="76">
        <f>IF($B103="",0,IF(Einstellungen!$C$10="Ja",MAX(IF(Einstellungen!$C$11="7 Tage",MAX(0,(MIN(DATE(2028,9,0),IF(Mitarbeiter!$D103="",DATE(2028,9,0),Mitarbeiter!$D103),TODAY()))-(MAX(DATE(2028,8,1),Mitarbeiter!$C103))+1),MAX(0,NETWORKDAYS(MAX(DATE(2028,8,1),Mitarbeiter!$C103),MIN(DATE(2028,9,0),IF(Mitarbeiter!$D103="",DATE(2028,9,0),Mitarbeiter!$D103),TODAY()),Einstellungen!$F$13:$F$67)))*N(Mitarbeiter!$E103)/IF(Einstellungen!$C$11="7 Tage",7,5),N('Ist-Stunden'!AK103)),MAX(IF(Einstellungen!$C$11="7 Tage",MAX(0,(MIN(DATE(2028,9,0),IF(Mitarbeiter!$D103="",DATE(2028,9,0),Mitarbeiter!$D103),TODAY()))-(MAX(DATE(2028,8,1),Mitarbeiter!$C103))+1),MAX(0,NETWORKDAYS(MAX(DATE(2028,8,1),Mitarbeiter!$C103),MIN(DATE(2028,9,0),IF(Mitarbeiter!$D103="",DATE(2028,9,0),Mitarbeiter!$D103),TODAY()),Einstellungen!$F$13:$F$67)))*N(Mitarbeiter!$E103)/IF(Einstellungen!$C$11="7 Tage",7,5),N('Ist-Stunden'!AK103)+(N(Krankheitstage!BJ103)+N(Krankheitstage!BV103))*N($C103))))</f>
        <v/>
      </c>
      <c r="BP103" s="76">
        <f>IF($B103="",0,IF(Einstellungen!$C$10="Ja",MAX(IF(Einstellungen!$C$11="7 Tage",MAX(0,(MIN(DATE(2028,10,0),IF(Mitarbeiter!$D103="",DATE(2028,10,0),Mitarbeiter!$D103),TODAY()))-(MAX(DATE(2028,9,1),Mitarbeiter!$C103))+1),MAX(0,NETWORKDAYS(MAX(DATE(2028,9,1),Mitarbeiter!$C103),MIN(DATE(2028,10,0),IF(Mitarbeiter!$D103="",DATE(2028,10,0),Mitarbeiter!$D103),TODAY()),Einstellungen!$F$13:$F$67)))*N(Mitarbeiter!$E103)/IF(Einstellungen!$C$11="7 Tage",7,5),N('Ist-Stunden'!AL103)),MAX(IF(Einstellungen!$C$11="7 Tage",MAX(0,(MIN(DATE(2028,10,0),IF(Mitarbeiter!$D103="",DATE(2028,10,0),Mitarbeiter!$D103),TODAY()))-(MAX(DATE(2028,9,1),Mitarbeiter!$C103))+1),MAX(0,NETWORKDAYS(MAX(DATE(2028,9,1),Mitarbeiter!$C103),MIN(DATE(2028,10,0),IF(Mitarbeiter!$D103="",DATE(2028,10,0),Mitarbeiter!$D103),TODAY()),Einstellungen!$F$13:$F$67)))*N(Mitarbeiter!$E103)/IF(Einstellungen!$C$11="7 Tage",7,5),N('Ist-Stunden'!AL103)+(N(Krankheitstage!BK103)+N(Krankheitstage!BW103))*N($C103))))</f>
        <v/>
      </c>
      <c r="BQ103" s="76">
        <f>IF($B103="",0,IF(Einstellungen!$C$10="Ja",MAX(IF(Einstellungen!$C$11="7 Tage",MAX(0,(MIN(DATE(2028,11,0),IF(Mitarbeiter!$D103="",DATE(2028,11,0),Mitarbeiter!$D103),TODAY()))-(MAX(DATE(2028,10,1),Mitarbeiter!$C103))+1),MAX(0,NETWORKDAYS(MAX(DATE(2028,10,1),Mitarbeiter!$C103),MIN(DATE(2028,11,0),IF(Mitarbeiter!$D103="",DATE(2028,11,0),Mitarbeiter!$D103),TODAY()),Einstellungen!$F$13:$F$67)))*N(Mitarbeiter!$E103)/IF(Einstellungen!$C$11="7 Tage",7,5),N('Ist-Stunden'!AM103)),MAX(IF(Einstellungen!$C$11="7 Tage",MAX(0,(MIN(DATE(2028,11,0),IF(Mitarbeiter!$D103="",DATE(2028,11,0),Mitarbeiter!$D103),TODAY()))-(MAX(DATE(2028,10,1),Mitarbeiter!$C103))+1),MAX(0,NETWORKDAYS(MAX(DATE(2028,10,1),Mitarbeiter!$C103),MIN(DATE(2028,11,0),IF(Mitarbeiter!$D103="",DATE(2028,11,0),Mitarbeiter!$D103),TODAY()),Einstellungen!$F$13:$F$67)))*N(Mitarbeiter!$E103)/IF(Einstellungen!$C$11="7 Tage",7,5),N('Ist-Stunden'!AM103)+(N(Krankheitstage!BL103)+N(Krankheitstage!BX103))*N($C103))))</f>
        <v/>
      </c>
      <c r="BR103" s="76">
        <f>IF($B103="",0,IF(Einstellungen!$C$10="Ja",MAX(IF(Einstellungen!$C$11="7 Tage",MAX(0,(MIN(DATE(2028,12,0),IF(Mitarbeiter!$D103="",DATE(2028,12,0),Mitarbeiter!$D103),TODAY()))-(MAX(DATE(2028,11,1),Mitarbeiter!$C103))+1),MAX(0,NETWORKDAYS(MAX(DATE(2028,11,1),Mitarbeiter!$C103),MIN(DATE(2028,12,0),IF(Mitarbeiter!$D103="",DATE(2028,12,0),Mitarbeiter!$D103),TODAY()),Einstellungen!$F$13:$F$67)))*N(Mitarbeiter!$E103)/IF(Einstellungen!$C$11="7 Tage",7,5),N('Ist-Stunden'!AN103)),MAX(IF(Einstellungen!$C$11="7 Tage",MAX(0,(MIN(DATE(2028,12,0),IF(Mitarbeiter!$D103="",DATE(2028,12,0),Mitarbeiter!$D103),TODAY()))-(MAX(DATE(2028,11,1),Mitarbeiter!$C103))+1),MAX(0,NETWORKDAYS(MAX(DATE(2028,11,1),Mitarbeiter!$C103),MIN(DATE(2028,12,0),IF(Mitarbeiter!$D103="",DATE(2028,12,0),Mitarbeiter!$D103),TODAY()),Einstellungen!$F$13:$F$67)))*N(Mitarbeiter!$E103)/IF(Einstellungen!$C$11="7 Tage",7,5),N('Ist-Stunden'!AN103)+(N(Krankheitstage!BM103)+N(Krankheitstage!BY103))*N($C103))))</f>
        <v/>
      </c>
      <c r="BS103" s="76">
        <f>IF($B103="",0,IF(Einstellungen!$C$10="Ja",MAX(IF(Einstellungen!$C$11="7 Tage",MAX(0,(MIN(DATE(2028,13,0),IF(Mitarbeiter!$D103="",DATE(2028,13,0),Mitarbeiter!$D103),TODAY()))-(MAX(DATE(2028,12,1),Mitarbeiter!$C103))+1),MAX(0,NETWORKDAYS(MAX(DATE(2028,12,1),Mitarbeiter!$C103),MIN(DATE(2028,13,0),IF(Mitarbeiter!$D103="",DATE(2028,13,0),Mitarbeiter!$D103),TODAY()),Einstellungen!$F$13:$F$67)))*N(Mitarbeiter!$E103)/IF(Einstellungen!$C$11="7 Tage",7,5),N('Ist-Stunden'!AO103)),MAX(IF(Einstellungen!$C$11="7 Tage",MAX(0,(MIN(DATE(2028,13,0),IF(Mitarbeiter!$D103="",DATE(2028,13,0),Mitarbeiter!$D103),TODAY()))-(MAX(DATE(2028,12,1),Mitarbeiter!$C103))+1),MAX(0,NETWORKDAYS(MAX(DATE(2028,12,1),Mitarbeiter!$C103),MIN(DATE(2028,13,0),IF(Mitarbeiter!$D103="",DATE(2028,13,0),Mitarbeiter!$D103),TODAY()),Einstellungen!$F$13:$F$67)))*N(Mitarbeiter!$E103)/IF(Einstellungen!$C$11="7 Tage",7,5),N('Ist-Stunden'!AO103)+(N(Krankheitstage!BN103)+N(Krankheitstage!BZ103))*N($C103))))</f>
        <v/>
      </c>
      <c r="BT103" s="76">
        <f>IF($B103="",0,IF(Einstellungen!$C$10="Ja",MAX(IF(Einstellungen!$C$11="7 Tage",MAX(0,(MIN(DATE(2029,2,0),IF(Mitarbeiter!$D103="",DATE(2029,2,0),Mitarbeiter!$D103),TODAY()))-(MAX(DATE(2029,1,1),Mitarbeiter!$C103))+1),MAX(0,NETWORKDAYS(MAX(DATE(2029,1,1),Mitarbeiter!$C103),MIN(DATE(2029,2,0),IF(Mitarbeiter!$D103="",DATE(2029,2,0),Mitarbeiter!$D103),TODAY()),Einstellungen!$F$13:$F$67)))*N(Mitarbeiter!$E103)/IF(Einstellungen!$C$11="7 Tage",7,5),N('Ist-Stunden'!AP103)),MAX(IF(Einstellungen!$C$11="7 Tage",MAX(0,(MIN(DATE(2029,2,0),IF(Mitarbeiter!$D103="",DATE(2029,2,0),Mitarbeiter!$D103),TODAY()))-(MAX(DATE(2029,1,1),Mitarbeiter!$C103))+1),MAX(0,NETWORKDAYS(MAX(DATE(2029,1,1),Mitarbeiter!$C103),MIN(DATE(2029,2,0),IF(Mitarbeiter!$D103="",DATE(2029,2,0),Mitarbeiter!$D103),TODAY()),Einstellungen!$F$13:$F$67)))*N(Mitarbeiter!$E103)/IF(Einstellungen!$C$11="7 Tage",7,5),N('Ist-Stunden'!AP103)+(N(Krankheitstage!CA103)+N(Krankheitstage!CM103))*N($C103))))</f>
        <v/>
      </c>
      <c r="BU103" s="76">
        <f>IF($B103="",0,IF(Einstellungen!$C$10="Ja",MAX(IF(Einstellungen!$C$11="7 Tage",MAX(0,(MIN(DATE(2029,3,0),IF(Mitarbeiter!$D103="",DATE(2029,3,0),Mitarbeiter!$D103),TODAY()))-(MAX(DATE(2029,2,1),Mitarbeiter!$C103))+1),MAX(0,NETWORKDAYS(MAX(DATE(2029,2,1),Mitarbeiter!$C103),MIN(DATE(2029,3,0),IF(Mitarbeiter!$D103="",DATE(2029,3,0),Mitarbeiter!$D103),TODAY()),Einstellungen!$F$13:$F$67)))*N(Mitarbeiter!$E103)/IF(Einstellungen!$C$11="7 Tage",7,5),N('Ist-Stunden'!AQ103)),MAX(IF(Einstellungen!$C$11="7 Tage",MAX(0,(MIN(DATE(2029,3,0),IF(Mitarbeiter!$D103="",DATE(2029,3,0),Mitarbeiter!$D103),TODAY()))-(MAX(DATE(2029,2,1),Mitarbeiter!$C103))+1),MAX(0,NETWORKDAYS(MAX(DATE(2029,2,1),Mitarbeiter!$C103),MIN(DATE(2029,3,0),IF(Mitarbeiter!$D103="",DATE(2029,3,0),Mitarbeiter!$D103),TODAY()),Einstellungen!$F$13:$F$67)))*N(Mitarbeiter!$E103)/IF(Einstellungen!$C$11="7 Tage",7,5),N('Ist-Stunden'!AQ103)+(N(Krankheitstage!CB103)+N(Krankheitstage!CN103))*N($C103))))</f>
        <v/>
      </c>
      <c r="BV103" s="76">
        <f>IF($B103="",0,IF(Einstellungen!$C$10="Ja",MAX(IF(Einstellungen!$C$11="7 Tage",MAX(0,(MIN(DATE(2029,4,0),IF(Mitarbeiter!$D103="",DATE(2029,4,0),Mitarbeiter!$D103),TODAY()))-(MAX(DATE(2029,3,1),Mitarbeiter!$C103))+1),MAX(0,NETWORKDAYS(MAX(DATE(2029,3,1),Mitarbeiter!$C103),MIN(DATE(2029,4,0),IF(Mitarbeiter!$D103="",DATE(2029,4,0),Mitarbeiter!$D103),TODAY()),Einstellungen!$F$13:$F$67)))*N(Mitarbeiter!$E103)/IF(Einstellungen!$C$11="7 Tage",7,5),N('Ist-Stunden'!AR103)),MAX(IF(Einstellungen!$C$11="7 Tage",MAX(0,(MIN(DATE(2029,4,0),IF(Mitarbeiter!$D103="",DATE(2029,4,0),Mitarbeiter!$D103),TODAY()))-(MAX(DATE(2029,3,1),Mitarbeiter!$C103))+1),MAX(0,NETWORKDAYS(MAX(DATE(2029,3,1),Mitarbeiter!$C103),MIN(DATE(2029,4,0),IF(Mitarbeiter!$D103="",DATE(2029,4,0),Mitarbeiter!$D103),TODAY()),Einstellungen!$F$13:$F$67)))*N(Mitarbeiter!$E103)/IF(Einstellungen!$C$11="7 Tage",7,5),N('Ist-Stunden'!AR103)+(N(Krankheitstage!CC103)+N(Krankheitstage!CO103))*N($C103))))</f>
        <v/>
      </c>
      <c r="BW103" s="76">
        <f>IF($B103="",0,IF(Einstellungen!$C$10="Ja",MAX(IF(Einstellungen!$C$11="7 Tage",MAX(0,(MIN(DATE(2029,5,0),IF(Mitarbeiter!$D103="",DATE(2029,5,0),Mitarbeiter!$D103),TODAY()))-(MAX(DATE(2029,4,1),Mitarbeiter!$C103))+1),MAX(0,NETWORKDAYS(MAX(DATE(2029,4,1),Mitarbeiter!$C103),MIN(DATE(2029,5,0),IF(Mitarbeiter!$D103="",DATE(2029,5,0),Mitarbeiter!$D103),TODAY()),Einstellungen!$F$13:$F$67)))*N(Mitarbeiter!$E103)/IF(Einstellungen!$C$11="7 Tage",7,5),N('Ist-Stunden'!AS103)),MAX(IF(Einstellungen!$C$11="7 Tage",MAX(0,(MIN(DATE(2029,5,0),IF(Mitarbeiter!$D103="",DATE(2029,5,0),Mitarbeiter!$D103),TODAY()))-(MAX(DATE(2029,4,1),Mitarbeiter!$C103))+1),MAX(0,NETWORKDAYS(MAX(DATE(2029,4,1),Mitarbeiter!$C103),MIN(DATE(2029,5,0),IF(Mitarbeiter!$D103="",DATE(2029,5,0),Mitarbeiter!$D103),TODAY()),Einstellungen!$F$13:$F$67)))*N(Mitarbeiter!$E103)/IF(Einstellungen!$C$11="7 Tage",7,5),N('Ist-Stunden'!AS103)+(N(Krankheitstage!CD103)+N(Krankheitstage!CP103))*N($C103))))</f>
        <v/>
      </c>
      <c r="BX103" s="76">
        <f>IF($B103="",0,IF(Einstellungen!$C$10="Ja",MAX(IF(Einstellungen!$C$11="7 Tage",MAX(0,(MIN(DATE(2029,6,0),IF(Mitarbeiter!$D103="",DATE(2029,6,0),Mitarbeiter!$D103),TODAY()))-(MAX(DATE(2029,5,1),Mitarbeiter!$C103))+1),MAX(0,NETWORKDAYS(MAX(DATE(2029,5,1),Mitarbeiter!$C103),MIN(DATE(2029,6,0),IF(Mitarbeiter!$D103="",DATE(2029,6,0),Mitarbeiter!$D103),TODAY()),Einstellungen!$F$13:$F$67)))*N(Mitarbeiter!$E103)/IF(Einstellungen!$C$11="7 Tage",7,5),N('Ist-Stunden'!AT103)),MAX(IF(Einstellungen!$C$11="7 Tage",MAX(0,(MIN(DATE(2029,6,0),IF(Mitarbeiter!$D103="",DATE(2029,6,0),Mitarbeiter!$D103),TODAY()))-(MAX(DATE(2029,5,1),Mitarbeiter!$C103))+1),MAX(0,NETWORKDAYS(MAX(DATE(2029,5,1),Mitarbeiter!$C103),MIN(DATE(2029,6,0),IF(Mitarbeiter!$D103="",DATE(2029,6,0),Mitarbeiter!$D103),TODAY()),Einstellungen!$F$13:$F$67)))*N(Mitarbeiter!$E103)/IF(Einstellungen!$C$11="7 Tage",7,5),N('Ist-Stunden'!AT103)+(N(Krankheitstage!CE103)+N(Krankheitstage!CQ103))*N($C103))))</f>
        <v/>
      </c>
      <c r="BY103" s="76">
        <f>IF($B103="",0,IF(Einstellungen!$C$10="Ja",MAX(IF(Einstellungen!$C$11="7 Tage",MAX(0,(MIN(DATE(2029,7,0),IF(Mitarbeiter!$D103="",DATE(2029,7,0),Mitarbeiter!$D103),TODAY()))-(MAX(DATE(2029,6,1),Mitarbeiter!$C103))+1),MAX(0,NETWORKDAYS(MAX(DATE(2029,6,1),Mitarbeiter!$C103),MIN(DATE(2029,7,0),IF(Mitarbeiter!$D103="",DATE(2029,7,0),Mitarbeiter!$D103),TODAY()),Einstellungen!$F$13:$F$67)))*N(Mitarbeiter!$E103)/IF(Einstellungen!$C$11="7 Tage",7,5),N('Ist-Stunden'!AU103)),MAX(IF(Einstellungen!$C$11="7 Tage",MAX(0,(MIN(DATE(2029,7,0),IF(Mitarbeiter!$D103="",DATE(2029,7,0),Mitarbeiter!$D103),TODAY()))-(MAX(DATE(2029,6,1),Mitarbeiter!$C103))+1),MAX(0,NETWORKDAYS(MAX(DATE(2029,6,1),Mitarbeiter!$C103),MIN(DATE(2029,7,0),IF(Mitarbeiter!$D103="",DATE(2029,7,0),Mitarbeiter!$D103),TODAY()),Einstellungen!$F$13:$F$67)))*N(Mitarbeiter!$E103)/IF(Einstellungen!$C$11="7 Tage",7,5),N('Ist-Stunden'!AU103)+(N(Krankheitstage!CF103)+N(Krankheitstage!CR103))*N($C103))))</f>
        <v/>
      </c>
      <c r="BZ103" s="76">
        <f>IF($B103="",0,IF(Einstellungen!$C$10="Ja",MAX(IF(Einstellungen!$C$11="7 Tage",MAX(0,(MIN(DATE(2029,8,0),IF(Mitarbeiter!$D103="",DATE(2029,8,0),Mitarbeiter!$D103),TODAY()))-(MAX(DATE(2029,7,1),Mitarbeiter!$C103))+1),MAX(0,NETWORKDAYS(MAX(DATE(2029,7,1),Mitarbeiter!$C103),MIN(DATE(2029,8,0),IF(Mitarbeiter!$D103="",DATE(2029,8,0),Mitarbeiter!$D103),TODAY()),Einstellungen!$F$13:$F$67)))*N(Mitarbeiter!$E103)/IF(Einstellungen!$C$11="7 Tage",7,5),N('Ist-Stunden'!AV103)),MAX(IF(Einstellungen!$C$11="7 Tage",MAX(0,(MIN(DATE(2029,8,0),IF(Mitarbeiter!$D103="",DATE(2029,8,0),Mitarbeiter!$D103),TODAY()))-(MAX(DATE(2029,7,1),Mitarbeiter!$C103))+1),MAX(0,NETWORKDAYS(MAX(DATE(2029,7,1),Mitarbeiter!$C103),MIN(DATE(2029,8,0),IF(Mitarbeiter!$D103="",DATE(2029,8,0),Mitarbeiter!$D103),TODAY()),Einstellungen!$F$13:$F$67)))*N(Mitarbeiter!$E103)/IF(Einstellungen!$C$11="7 Tage",7,5),N('Ist-Stunden'!AV103)+(N(Krankheitstage!CG103)+N(Krankheitstage!CS103))*N($C103))))</f>
        <v/>
      </c>
      <c r="CA103" s="76">
        <f>IF($B103="",0,IF(Einstellungen!$C$10="Ja",MAX(IF(Einstellungen!$C$11="7 Tage",MAX(0,(MIN(DATE(2029,9,0),IF(Mitarbeiter!$D103="",DATE(2029,9,0),Mitarbeiter!$D103),TODAY()))-(MAX(DATE(2029,8,1),Mitarbeiter!$C103))+1),MAX(0,NETWORKDAYS(MAX(DATE(2029,8,1),Mitarbeiter!$C103),MIN(DATE(2029,9,0),IF(Mitarbeiter!$D103="",DATE(2029,9,0),Mitarbeiter!$D103),TODAY()),Einstellungen!$F$13:$F$67)))*N(Mitarbeiter!$E103)/IF(Einstellungen!$C$11="7 Tage",7,5),N('Ist-Stunden'!AW103)),MAX(IF(Einstellungen!$C$11="7 Tage",MAX(0,(MIN(DATE(2029,9,0),IF(Mitarbeiter!$D103="",DATE(2029,9,0),Mitarbeiter!$D103),TODAY()))-(MAX(DATE(2029,8,1),Mitarbeiter!$C103))+1),MAX(0,NETWORKDAYS(MAX(DATE(2029,8,1),Mitarbeiter!$C103),MIN(DATE(2029,9,0),IF(Mitarbeiter!$D103="",DATE(2029,9,0),Mitarbeiter!$D103),TODAY()),Einstellungen!$F$13:$F$67)))*N(Mitarbeiter!$E103)/IF(Einstellungen!$C$11="7 Tage",7,5),N('Ist-Stunden'!AW103)+(N(Krankheitstage!CH103)+N(Krankheitstage!CT103))*N($C103))))</f>
        <v/>
      </c>
      <c r="CB103" s="76">
        <f>IF($B103="",0,IF(Einstellungen!$C$10="Ja",MAX(IF(Einstellungen!$C$11="7 Tage",MAX(0,(MIN(DATE(2029,10,0),IF(Mitarbeiter!$D103="",DATE(2029,10,0),Mitarbeiter!$D103),TODAY()))-(MAX(DATE(2029,9,1),Mitarbeiter!$C103))+1),MAX(0,NETWORKDAYS(MAX(DATE(2029,9,1),Mitarbeiter!$C103),MIN(DATE(2029,10,0),IF(Mitarbeiter!$D103="",DATE(2029,10,0),Mitarbeiter!$D103),TODAY()),Einstellungen!$F$13:$F$67)))*N(Mitarbeiter!$E103)/IF(Einstellungen!$C$11="7 Tage",7,5),N('Ist-Stunden'!AX103)),MAX(IF(Einstellungen!$C$11="7 Tage",MAX(0,(MIN(DATE(2029,10,0),IF(Mitarbeiter!$D103="",DATE(2029,10,0),Mitarbeiter!$D103),TODAY()))-(MAX(DATE(2029,9,1),Mitarbeiter!$C103))+1),MAX(0,NETWORKDAYS(MAX(DATE(2029,9,1),Mitarbeiter!$C103),MIN(DATE(2029,10,0),IF(Mitarbeiter!$D103="",DATE(2029,10,0),Mitarbeiter!$D103),TODAY()),Einstellungen!$F$13:$F$67)))*N(Mitarbeiter!$E103)/IF(Einstellungen!$C$11="7 Tage",7,5),N('Ist-Stunden'!AX103)+(N(Krankheitstage!CI103)+N(Krankheitstage!CU103))*N($C103))))</f>
        <v/>
      </c>
      <c r="CC103" s="76">
        <f>IF($B103="",0,IF(Einstellungen!$C$10="Ja",MAX(IF(Einstellungen!$C$11="7 Tage",MAX(0,(MIN(DATE(2029,11,0),IF(Mitarbeiter!$D103="",DATE(2029,11,0),Mitarbeiter!$D103),TODAY()))-(MAX(DATE(2029,10,1),Mitarbeiter!$C103))+1),MAX(0,NETWORKDAYS(MAX(DATE(2029,10,1),Mitarbeiter!$C103),MIN(DATE(2029,11,0),IF(Mitarbeiter!$D103="",DATE(2029,11,0),Mitarbeiter!$D103),TODAY()),Einstellungen!$F$13:$F$67)))*N(Mitarbeiter!$E103)/IF(Einstellungen!$C$11="7 Tage",7,5),N('Ist-Stunden'!AY103)),MAX(IF(Einstellungen!$C$11="7 Tage",MAX(0,(MIN(DATE(2029,11,0),IF(Mitarbeiter!$D103="",DATE(2029,11,0),Mitarbeiter!$D103),TODAY()))-(MAX(DATE(2029,10,1),Mitarbeiter!$C103))+1),MAX(0,NETWORKDAYS(MAX(DATE(2029,10,1),Mitarbeiter!$C103),MIN(DATE(2029,11,0),IF(Mitarbeiter!$D103="",DATE(2029,11,0),Mitarbeiter!$D103),TODAY()),Einstellungen!$F$13:$F$67)))*N(Mitarbeiter!$E103)/IF(Einstellungen!$C$11="7 Tage",7,5),N('Ist-Stunden'!AY103)+(N(Krankheitstage!CJ103)+N(Krankheitstage!CV103))*N($C103))))</f>
        <v/>
      </c>
      <c r="CD103" s="76">
        <f>IF($B103="",0,IF(Einstellungen!$C$10="Ja",MAX(IF(Einstellungen!$C$11="7 Tage",MAX(0,(MIN(DATE(2029,12,0),IF(Mitarbeiter!$D103="",DATE(2029,12,0),Mitarbeiter!$D103),TODAY()))-(MAX(DATE(2029,11,1),Mitarbeiter!$C103))+1),MAX(0,NETWORKDAYS(MAX(DATE(2029,11,1),Mitarbeiter!$C103),MIN(DATE(2029,12,0),IF(Mitarbeiter!$D103="",DATE(2029,12,0),Mitarbeiter!$D103),TODAY()),Einstellungen!$F$13:$F$67)))*N(Mitarbeiter!$E103)/IF(Einstellungen!$C$11="7 Tage",7,5),N('Ist-Stunden'!AZ103)),MAX(IF(Einstellungen!$C$11="7 Tage",MAX(0,(MIN(DATE(2029,12,0),IF(Mitarbeiter!$D103="",DATE(2029,12,0),Mitarbeiter!$D103),TODAY()))-(MAX(DATE(2029,11,1),Mitarbeiter!$C103))+1),MAX(0,NETWORKDAYS(MAX(DATE(2029,11,1),Mitarbeiter!$C103),MIN(DATE(2029,12,0),IF(Mitarbeiter!$D103="",DATE(2029,12,0),Mitarbeiter!$D103),TODAY()),Einstellungen!$F$13:$F$67)))*N(Mitarbeiter!$E103)/IF(Einstellungen!$C$11="7 Tage",7,5),N('Ist-Stunden'!AZ103)+(N(Krankheitstage!CK103)+N(Krankheitstage!CW103))*N($C103))))</f>
        <v/>
      </c>
      <c r="CE103" s="76">
        <f>IF($B103="",0,IF(Einstellungen!$C$10="Ja",MAX(IF(Einstellungen!$C$11="7 Tage",MAX(0,(MIN(DATE(2029,13,0),IF(Mitarbeiter!$D103="",DATE(2029,13,0),Mitarbeiter!$D103),TODAY()))-(MAX(DATE(2029,12,1),Mitarbeiter!$C103))+1),MAX(0,NETWORKDAYS(MAX(DATE(2029,12,1),Mitarbeiter!$C103),MIN(DATE(2029,13,0),IF(Mitarbeiter!$D103="",DATE(2029,13,0),Mitarbeiter!$D103),TODAY()),Einstellungen!$F$13:$F$67)))*N(Mitarbeiter!$E103)/IF(Einstellungen!$C$11="7 Tage",7,5),N('Ist-Stunden'!BA103)),MAX(IF(Einstellungen!$C$11="7 Tage",MAX(0,(MIN(DATE(2029,13,0),IF(Mitarbeiter!$D103="",DATE(2029,13,0),Mitarbeiter!$D103),TODAY()))-(MAX(DATE(2029,12,1),Mitarbeiter!$C103))+1),MAX(0,NETWORKDAYS(MAX(DATE(2029,12,1),Mitarbeiter!$C103),MIN(DATE(2029,13,0),IF(Mitarbeiter!$D103="",DATE(2029,13,0),Mitarbeiter!$D103),TODAY()),Einstellungen!$F$13:$F$67)))*N(Mitarbeiter!$E103)/IF(Einstellungen!$C$11="7 Tage",7,5),N('Ist-Stunden'!BA103)+(N(Krankheitstage!CL103)+N(Krankheitstage!CX103))*N($C103))))</f>
        <v/>
      </c>
      <c r="CF103" s="76">
        <f>IF($B103="",0,IF(Einstellungen!$C$10="Ja",MAX(IF(Einstellungen!$C$11="7 Tage",MAX(0,(MIN(DATE(2030,2,0),IF(Mitarbeiter!$D103="",DATE(2030,2,0),Mitarbeiter!$D103),TODAY()))-(MAX(DATE(2030,1,1),Mitarbeiter!$C103))+1),MAX(0,NETWORKDAYS(MAX(DATE(2030,1,1),Mitarbeiter!$C103),MIN(DATE(2030,2,0),IF(Mitarbeiter!$D103="",DATE(2030,2,0),Mitarbeiter!$D103),TODAY()),Einstellungen!$F$13:$F$67)))*N(Mitarbeiter!$E103)/IF(Einstellungen!$C$11="7 Tage",7,5),N('Ist-Stunden'!BB103)),MAX(IF(Einstellungen!$C$11="7 Tage",MAX(0,(MIN(DATE(2030,2,0),IF(Mitarbeiter!$D103="",DATE(2030,2,0),Mitarbeiter!$D103),TODAY()))-(MAX(DATE(2030,1,1),Mitarbeiter!$C103))+1),MAX(0,NETWORKDAYS(MAX(DATE(2030,1,1),Mitarbeiter!$C103),MIN(DATE(2030,2,0),IF(Mitarbeiter!$D103="",DATE(2030,2,0),Mitarbeiter!$D103),TODAY()),Einstellungen!$F$13:$F$67)))*N(Mitarbeiter!$E103)/IF(Einstellungen!$C$11="7 Tage",7,5),N('Ist-Stunden'!BB103)+(N(Krankheitstage!CY103)+N(Krankheitstage!DK103))*N($C103))))</f>
        <v/>
      </c>
      <c r="CG103" s="76">
        <f>IF($B103="",0,IF(Einstellungen!$C$10="Ja",MAX(IF(Einstellungen!$C$11="7 Tage",MAX(0,(MIN(DATE(2030,3,0),IF(Mitarbeiter!$D103="",DATE(2030,3,0),Mitarbeiter!$D103),TODAY()))-(MAX(DATE(2030,2,1),Mitarbeiter!$C103))+1),MAX(0,NETWORKDAYS(MAX(DATE(2030,2,1),Mitarbeiter!$C103),MIN(DATE(2030,3,0),IF(Mitarbeiter!$D103="",DATE(2030,3,0),Mitarbeiter!$D103),TODAY()),Einstellungen!$F$13:$F$67)))*N(Mitarbeiter!$E103)/IF(Einstellungen!$C$11="7 Tage",7,5),N('Ist-Stunden'!BC103)),MAX(IF(Einstellungen!$C$11="7 Tage",MAX(0,(MIN(DATE(2030,3,0),IF(Mitarbeiter!$D103="",DATE(2030,3,0),Mitarbeiter!$D103),TODAY()))-(MAX(DATE(2030,2,1),Mitarbeiter!$C103))+1),MAX(0,NETWORKDAYS(MAX(DATE(2030,2,1),Mitarbeiter!$C103),MIN(DATE(2030,3,0),IF(Mitarbeiter!$D103="",DATE(2030,3,0),Mitarbeiter!$D103),TODAY()),Einstellungen!$F$13:$F$67)))*N(Mitarbeiter!$E103)/IF(Einstellungen!$C$11="7 Tage",7,5),N('Ist-Stunden'!BC103)+(N(Krankheitstage!CZ103)+N(Krankheitstage!DL103))*N($C103))))</f>
        <v/>
      </c>
      <c r="CH103" s="76">
        <f>IF($B103="",0,IF(Einstellungen!$C$10="Ja",MAX(IF(Einstellungen!$C$11="7 Tage",MAX(0,(MIN(DATE(2030,4,0),IF(Mitarbeiter!$D103="",DATE(2030,4,0),Mitarbeiter!$D103),TODAY()))-(MAX(DATE(2030,3,1),Mitarbeiter!$C103))+1),MAX(0,NETWORKDAYS(MAX(DATE(2030,3,1),Mitarbeiter!$C103),MIN(DATE(2030,4,0),IF(Mitarbeiter!$D103="",DATE(2030,4,0),Mitarbeiter!$D103),TODAY()),Einstellungen!$F$13:$F$67)))*N(Mitarbeiter!$E103)/IF(Einstellungen!$C$11="7 Tage",7,5),N('Ist-Stunden'!BD103)),MAX(IF(Einstellungen!$C$11="7 Tage",MAX(0,(MIN(DATE(2030,4,0),IF(Mitarbeiter!$D103="",DATE(2030,4,0),Mitarbeiter!$D103),TODAY()))-(MAX(DATE(2030,3,1),Mitarbeiter!$C103))+1),MAX(0,NETWORKDAYS(MAX(DATE(2030,3,1),Mitarbeiter!$C103),MIN(DATE(2030,4,0),IF(Mitarbeiter!$D103="",DATE(2030,4,0),Mitarbeiter!$D103),TODAY()),Einstellungen!$F$13:$F$67)))*N(Mitarbeiter!$E103)/IF(Einstellungen!$C$11="7 Tage",7,5),N('Ist-Stunden'!BD103)+(N(Krankheitstage!DA103)+N(Krankheitstage!DM103))*N($C103))))</f>
        <v/>
      </c>
      <c r="CI103" s="76">
        <f>IF($B103="",0,IF(Einstellungen!$C$10="Ja",MAX(IF(Einstellungen!$C$11="7 Tage",MAX(0,(MIN(DATE(2030,5,0),IF(Mitarbeiter!$D103="",DATE(2030,5,0),Mitarbeiter!$D103),TODAY()))-(MAX(DATE(2030,4,1),Mitarbeiter!$C103))+1),MAX(0,NETWORKDAYS(MAX(DATE(2030,4,1),Mitarbeiter!$C103),MIN(DATE(2030,5,0),IF(Mitarbeiter!$D103="",DATE(2030,5,0),Mitarbeiter!$D103),TODAY()),Einstellungen!$F$13:$F$67)))*N(Mitarbeiter!$E103)/IF(Einstellungen!$C$11="7 Tage",7,5),N('Ist-Stunden'!BE103)),MAX(IF(Einstellungen!$C$11="7 Tage",MAX(0,(MIN(DATE(2030,5,0),IF(Mitarbeiter!$D103="",DATE(2030,5,0),Mitarbeiter!$D103),TODAY()))-(MAX(DATE(2030,4,1),Mitarbeiter!$C103))+1),MAX(0,NETWORKDAYS(MAX(DATE(2030,4,1),Mitarbeiter!$C103),MIN(DATE(2030,5,0),IF(Mitarbeiter!$D103="",DATE(2030,5,0),Mitarbeiter!$D103),TODAY()),Einstellungen!$F$13:$F$67)))*N(Mitarbeiter!$E103)/IF(Einstellungen!$C$11="7 Tage",7,5),N('Ist-Stunden'!BE103)+(N(Krankheitstage!DB103)+N(Krankheitstage!DN103))*N($C103))))</f>
        <v/>
      </c>
      <c r="CJ103" s="76">
        <f>IF($B103="",0,IF(Einstellungen!$C$10="Ja",MAX(IF(Einstellungen!$C$11="7 Tage",MAX(0,(MIN(DATE(2030,6,0),IF(Mitarbeiter!$D103="",DATE(2030,6,0),Mitarbeiter!$D103),TODAY()))-(MAX(DATE(2030,5,1),Mitarbeiter!$C103))+1),MAX(0,NETWORKDAYS(MAX(DATE(2030,5,1),Mitarbeiter!$C103),MIN(DATE(2030,6,0),IF(Mitarbeiter!$D103="",DATE(2030,6,0),Mitarbeiter!$D103),TODAY()),Einstellungen!$F$13:$F$67)))*N(Mitarbeiter!$E103)/IF(Einstellungen!$C$11="7 Tage",7,5),N('Ist-Stunden'!BF103)),MAX(IF(Einstellungen!$C$11="7 Tage",MAX(0,(MIN(DATE(2030,6,0),IF(Mitarbeiter!$D103="",DATE(2030,6,0),Mitarbeiter!$D103),TODAY()))-(MAX(DATE(2030,5,1),Mitarbeiter!$C103))+1),MAX(0,NETWORKDAYS(MAX(DATE(2030,5,1),Mitarbeiter!$C103),MIN(DATE(2030,6,0),IF(Mitarbeiter!$D103="",DATE(2030,6,0),Mitarbeiter!$D103),TODAY()),Einstellungen!$F$13:$F$67)))*N(Mitarbeiter!$E103)/IF(Einstellungen!$C$11="7 Tage",7,5),N('Ist-Stunden'!BF103)+(N(Krankheitstage!DC103)+N(Krankheitstage!DO103))*N($C103))))</f>
        <v/>
      </c>
      <c r="CK103" s="76">
        <f>IF($B103="",0,IF(Einstellungen!$C$10="Ja",MAX(IF(Einstellungen!$C$11="7 Tage",MAX(0,(MIN(DATE(2030,7,0),IF(Mitarbeiter!$D103="",DATE(2030,7,0),Mitarbeiter!$D103),TODAY()))-(MAX(DATE(2030,6,1),Mitarbeiter!$C103))+1),MAX(0,NETWORKDAYS(MAX(DATE(2030,6,1),Mitarbeiter!$C103),MIN(DATE(2030,7,0),IF(Mitarbeiter!$D103="",DATE(2030,7,0),Mitarbeiter!$D103),TODAY()),Einstellungen!$F$13:$F$67)))*N(Mitarbeiter!$E103)/IF(Einstellungen!$C$11="7 Tage",7,5),N('Ist-Stunden'!BG103)),MAX(IF(Einstellungen!$C$11="7 Tage",MAX(0,(MIN(DATE(2030,7,0),IF(Mitarbeiter!$D103="",DATE(2030,7,0),Mitarbeiter!$D103),TODAY()))-(MAX(DATE(2030,6,1),Mitarbeiter!$C103))+1),MAX(0,NETWORKDAYS(MAX(DATE(2030,6,1),Mitarbeiter!$C103),MIN(DATE(2030,7,0),IF(Mitarbeiter!$D103="",DATE(2030,7,0),Mitarbeiter!$D103),TODAY()),Einstellungen!$F$13:$F$67)))*N(Mitarbeiter!$E103)/IF(Einstellungen!$C$11="7 Tage",7,5),N('Ist-Stunden'!BG103)+(N(Krankheitstage!DD103)+N(Krankheitstage!DP103))*N($C103))))</f>
        <v/>
      </c>
      <c r="CL103" s="76">
        <f>IF($B103="",0,IF(Einstellungen!$C$10="Ja",MAX(IF(Einstellungen!$C$11="7 Tage",MAX(0,(MIN(DATE(2030,8,0),IF(Mitarbeiter!$D103="",DATE(2030,8,0),Mitarbeiter!$D103),TODAY()))-(MAX(DATE(2030,7,1),Mitarbeiter!$C103))+1),MAX(0,NETWORKDAYS(MAX(DATE(2030,7,1),Mitarbeiter!$C103),MIN(DATE(2030,8,0),IF(Mitarbeiter!$D103="",DATE(2030,8,0),Mitarbeiter!$D103),TODAY()),Einstellungen!$F$13:$F$67)))*N(Mitarbeiter!$E103)/IF(Einstellungen!$C$11="7 Tage",7,5),N('Ist-Stunden'!BH103)),MAX(IF(Einstellungen!$C$11="7 Tage",MAX(0,(MIN(DATE(2030,8,0),IF(Mitarbeiter!$D103="",DATE(2030,8,0),Mitarbeiter!$D103),TODAY()))-(MAX(DATE(2030,7,1),Mitarbeiter!$C103))+1),MAX(0,NETWORKDAYS(MAX(DATE(2030,7,1),Mitarbeiter!$C103),MIN(DATE(2030,8,0),IF(Mitarbeiter!$D103="",DATE(2030,8,0),Mitarbeiter!$D103),TODAY()),Einstellungen!$F$13:$F$67)))*N(Mitarbeiter!$E103)/IF(Einstellungen!$C$11="7 Tage",7,5),N('Ist-Stunden'!BH103)+(N(Krankheitstage!DE103)+N(Krankheitstage!DQ103))*N($C103))))</f>
        <v/>
      </c>
      <c r="CM103" s="76">
        <f>IF($B103="",0,IF(Einstellungen!$C$10="Ja",MAX(IF(Einstellungen!$C$11="7 Tage",MAX(0,(MIN(DATE(2030,9,0),IF(Mitarbeiter!$D103="",DATE(2030,9,0),Mitarbeiter!$D103),TODAY()))-(MAX(DATE(2030,8,1),Mitarbeiter!$C103))+1),MAX(0,NETWORKDAYS(MAX(DATE(2030,8,1),Mitarbeiter!$C103),MIN(DATE(2030,9,0),IF(Mitarbeiter!$D103="",DATE(2030,9,0),Mitarbeiter!$D103),TODAY()),Einstellungen!$F$13:$F$67)))*N(Mitarbeiter!$E103)/IF(Einstellungen!$C$11="7 Tage",7,5),N('Ist-Stunden'!BI103)),MAX(IF(Einstellungen!$C$11="7 Tage",MAX(0,(MIN(DATE(2030,9,0),IF(Mitarbeiter!$D103="",DATE(2030,9,0),Mitarbeiter!$D103),TODAY()))-(MAX(DATE(2030,8,1),Mitarbeiter!$C103))+1),MAX(0,NETWORKDAYS(MAX(DATE(2030,8,1),Mitarbeiter!$C103),MIN(DATE(2030,9,0),IF(Mitarbeiter!$D103="",DATE(2030,9,0),Mitarbeiter!$D103),TODAY()),Einstellungen!$F$13:$F$67)))*N(Mitarbeiter!$E103)/IF(Einstellungen!$C$11="7 Tage",7,5),N('Ist-Stunden'!BI103)+(N(Krankheitstage!DF103)+N(Krankheitstage!DR103))*N($C103))))</f>
        <v/>
      </c>
      <c r="CN103" s="76">
        <f>IF($B103="",0,IF(Einstellungen!$C$10="Ja",MAX(IF(Einstellungen!$C$11="7 Tage",MAX(0,(MIN(DATE(2030,10,0),IF(Mitarbeiter!$D103="",DATE(2030,10,0),Mitarbeiter!$D103),TODAY()))-(MAX(DATE(2030,9,1),Mitarbeiter!$C103))+1),MAX(0,NETWORKDAYS(MAX(DATE(2030,9,1),Mitarbeiter!$C103),MIN(DATE(2030,10,0),IF(Mitarbeiter!$D103="",DATE(2030,10,0),Mitarbeiter!$D103),TODAY()),Einstellungen!$F$13:$F$67)))*N(Mitarbeiter!$E103)/IF(Einstellungen!$C$11="7 Tage",7,5),N('Ist-Stunden'!BJ103)),MAX(IF(Einstellungen!$C$11="7 Tage",MAX(0,(MIN(DATE(2030,10,0),IF(Mitarbeiter!$D103="",DATE(2030,10,0),Mitarbeiter!$D103),TODAY()))-(MAX(DATE(2030,9,1),Mitarbeiter!$C103))+1),MAX(0,NETWORKDAYS(MAX(DATE(2030,9,1),Mitarbeiter!$C103),MIN(DATE(2030,10,0),IF(Mitarbeiter!$D103="",DATE(2030,10,0),Mitarbeiter!$D103),TODAY()),Einstellungen!$F$13:$F$67)))*N(Mitarbeiter!$E103)/IF(Einstellungen!$C$11="7 Tage",7,5),N('Ist-Stunden'!BJ103)+(N(Krankheitstage!DG103)+N(Krankheitstage!DS103))*N($C103))))</f>
        <v/>
      </c>
      <c r="CO103" s="76">
        <f>IF($B103="",0,IF(Einstellungen!$C$10="Ja",MAX(IF(Einstellungen!$C$11="7 Tage",MAX(0,(MIN(DATE(2030,11,0),IF(Mitarbeiter!$D103="",DATE(2030,11,0),Mitarbeiter!$D103),TODAY()))-(MAX(DATE(2030,10,1),Mitarbeiter!$C103))+1),MAX(0,NETWORKDAYS(MAX(DATE(2030,10,1),Mitarbeiter!$C103),MIN(DATE(2030,11,0),IF(Mitarbeiter!$D103="",DATE(2030,11,0),Mitarbeiter!$D103),TODAY()),Einstellungen!$F$13:$F$67)))*N(Mitarbeiter!$E103)/IF(Einstellungen!$C$11="7 Tage",7,5),N('Ist-Stunden'!BK103)),MAX(IF(Einstellungen!$C$11="7 Tage",MAX(0,(MIN(DATE(2030,11,0),IF(Mitarbeiter!$D103="",DATE(2030,11,0),Mitarbeiter!$D103),TODAY()))-(MAX(DATE(2030,10,1),Mitarbeiter!$C103))+1),MAX(0,NETWORKDAYS(MAX(DATE(2030,10,1),Mitarbeiter!$C103),MIN(DATE(2030,11,0),IF(Mitarbeiter!$D103="",DATE(2030,11,0),Mitarbeiter!$D103),TODAY()),Einstellungen!$F$13:$F$67)))*N(Mitarbeiter!$E103)/IF(Einstellungen!$C$11="7 Tage",7,5),N('Ist-Stunden'!BK103)+(N(Krankheitstage!DH103)+N(Krankheitstage!DT103))*N($C103))))</f>
        <v/>
      </c>
      <c r="CP103" s="76">
        <f>IF($B103="",0,IF(Einstellungen!$C$10="Ja",MAX(IF(Einstellungen!$C$11="7 Tage",MAX(0,(MIN(DATE(2030,12,0),IF(Mitarbeiter!$D103="",DATE(2030,12,0),Mitarbeiter!$D103),TODAY()))-(MAX(DATE(2030,11,1),Mitarbeiter!$C103))+1),MAX(0,NETWORKDAYS(MAX(DATE(2030,11,1),Mitarbeiter!$C103),MIN(DATE(2030,12,0),IF(Mitarbeiter!$D103="",DATE(2030,12,0),Mitarbeiter!$D103),TODAY()),Einstellungen!$F$13:$F$67)))*N(Mitarbeiter!$E103)/IF(Einstellungen!$C$11="7 Tage",7,5),N('Ist-Stunden'!BL103)),MAX(IF(Einstellungen!$C$11="7 Tage",MAX(0,(MIN(DATE(2030,12,0),IF(Mitarbeiter!$D103="",DATE(2030,12,0),Mitarbeiter!$D103),TODAY()))-(MAX(DATE(2030,11,1),Mitarbeiter!$C103))+1),MAX(0,NETWORKDAYS(MAX(DATE(2030,11,1),Mitarbeiter!$C103),MIN(DATE(2030,12,0),IF(Mitarbeiter!$D103="",DATE(2030,12,0),Mitarbeiter!$D103),TODAY()),Einstellungen!$F$13:$F$67)))*N(Mitarbeiter!$E103)/IF(Einstellungen!$C$11="7 Tage",7,5),N('Ist-Stunden'!BL103)+(N(Krankheitstage!DI103)+N(Krankheitstage!DU103))*N($C103))))</f>
        <v/>
      </c>
      <c r="CQ103" s="76">
        <f>IF($B103="",0,IF(Einstellungen!$C$10="Ja",MAX(IF(Einstellungen!$C$11="7 Tage",MAX(0,(MIN(DATE(2030,13,0),IF(Mitarbeiter!$D103="",DATE(2030,13,0),Mitarbeiter!$D103),TODAY()))-(MAX(DATE(2030,12,1),Mitarbeiter!$C103))+1),MAX(0,NETWORKDAYS(MAX(DATE(2030,12,1),Mitarbeiter!$C103),MIN(DATE(2030,13,0),IF(Mitarbeiter!$D103="",DATE(2030,13,0),Mitarbeiter!$D103),TODAY()),Einstellungen!$F$13:$F$67)))*N(Mitarbeiter!$E103)/IF(Einstellungen!$C$11="7 Tage",7,5),N('Ist-Stunden'!BM103)),MAX(IF(Einstellungen!$C$11="7 Tage",MAX(0,(MIN(DATE(2030,13,0),IF(Mitarbeiter!$D103="",DATE(2030,13,0),Mitarbeiter!$D103),TODAY()))-(MAX(DATE(2030,12,1),Mitarbeiter!$C103))+1),MAX(0,NETWORKDAYS(MAX(DATE(2030,12,1),Mitarbeiter!$C103),MIN(DATE(2030,13,0),IF(Mitarbeiter!$D103="",DATE(2030,13,0),Mitarbeiter!$D103),TODAY()),Einstellungen!$F$13:$F$67)))*N(Mitarbeiter!$E103)/IF(Einstellungen!$C$11="7 Tage",7,5),N('Ist-Stunden'!BM103)+(N(Krankheitstage!DJ103)+N(Krankheitstage!DV103))*N($C103))))</f>
        <v/>
      </c>
    </row>
    <row r="104">
      <c r="A104" s="73">
        <f>IF(Mitarbeiter!B104="","",Mitarbeiter!A104)</f>
        <v/>
      </c>
      <c r="B104" s="6">
        <f>IF(Mitarbeiter!B104="","",Mitarbeiter!B104)</f>
        <v/>
      </c>
      <c r="C104" s="74">
        <f>IF(Mitarbeiter!B104="","",Mitarbeiter!F104)</f>
        <v/>
      </c>
      <c r="D104" s="75">
        <f>N(INDEX(Krankheitstage!$G104:$DV104,1,(Einstellungen!$C$3-2026)*24+1))</f>
        <v/>
      </c>
      <c r="E104" s="75">
        <f>N(INDEX(Krankheitstage!$G104:$DV104,1,(Einstellungen!$C$3-2026)*24+2))</f>
        <v/>
      </c>
      <c r="F104" s="75">
        <f>N(INDEX(Krankheitstage!$G104:$DV104,1,(Einstellungen!$C$3-2026)*24+3))</f>
        <v/>
      </c>
      <c r="G104" s="75">
        <f>N(INDEX(Krankheitstage!$G104:$DV104,1,(Einstellungen!$C$3-2026)*24+4))</f>
        <v/>
      </c>
      <c r="H104" s="75">
        <f>N(INDEX(Krankheitstage!$G104:$DV104,1,(Einstellungen!$C$3-2026)*24+5))</f>
        <v/>
      </c>
      <c r="I104" s="75">
        <f>N(INDEX(Krankheitstage!$G104:$DV104,1,(Einstellungen!$C$3-2026)*24+6))</f>
        <v/>
      </c>
      <c r="J104" s="75">
        <f>N(INDEX(Krankheitstage!$G104:$DV104,1,(Einstellungen!$C$3-2026)*24+7))</f>
        <v/>
      </c>
      <c r="K104" s="75">
        <f>N(INDEX(Krankheitstage!$G104:$DV104,1,(Einstellungen!$C$3-2026)*24+8))</f>
        <v/>
      </c>
      <c r="L104" s="75">
        <f>N(INDEX(Krankheitstage!$G104:$DV104,1,(Einstellungen!$C$3-2026)*24+9))</f>
        <v/>
      </c>
      <c r="M104" s="75">
        <f>N(INDEX(Krankheitstage!$G104:$DV104,1,(Einstellungen!$C$3-2026)*24+10))</f>
        <v/>
      </c>
      <c r="N104" s="75">
        <f>N(INDEX(Krankheitstage!$G104:$DV104,1,(Einstellungen!$C$3-2026)*24+11))</f>
        <v/>
      </c>
      <c r="O104" s="75">
        <f>N(INDEX(Krankheitstage!$G104:$DV104,1,(Einstellungen!$C$3-2026)*24+12))</f>
        <v/>
      </c>
      <c r="P104" s="75">
        <f>IF($B104="","",SUM(D104:O104))</f>
        <v/>
      </c>
      <c r="Q104" s="75">
        <f>N(INDEX(Krankheitstage!$G104:$DV104,1,(Einstellungen!$C$3-2026)*24+13))</f>
        <v/>
      </c>
      <c r="R104" s="75">
        <f>N(INDEX(Krankheitstage!$G104:$DV104,1,(Einstellungen!$C$3-2026)*24+14))</f>
        <v/>
      </c>
      <c r="S104" s="75">
        <f>N(INDEX(Krankheitstage!$G104:$DV104,1,(Einstellungen!$C$3-2026)*24+15))</f>
        <v/>
      </c>
      <c r="T104" s="75">
        <f>N(INDEX(Krankheitstage!$G104:$DV104,1,(Einstellungen!$C$3-2026)*24+16))</f>
        <v/>
      </c>
      <c r="U104" s="75">
        <f>N(INDEX(Krankheitstage!$G104:$DV104,1,(Einstellungen!$C$3-2026)*24+17))</f>
        <v/>
      </c>
      <c r="V104" s="75">
        <f>N(INDEX(Krankheitstage!$G104:$DV104,1,(Einstellungen!$C$3-2026)*24+18))</f>
        <v/>
      </c>
      <c r="W104" s="75">
        <f>N(INDEX(Krankheitstage!$G104:$DV104,1,(Einstellungen!$C$3-2026)*24+19))</f>
        <v/>
      </c>
      <c r="X104" s="75">
        <f>N(INDEX(Krankheitstage!$G104:$DV104,1,(Einstellungen!$C$3-2026)*24+20))</f>
        <v/>
      </c>
      <c r="Y104" s="75">
        <f>N(INDEX(Krankheitstage!$G104:$DV104,1,(Einstellungen!$C$3-2026)*24+21))</f>
        <v/>
      </c>
      <c r="Z104" s="75">
        <f>N(INDEX(Krankheitstage!$G104:$DV104,1,(Einstellungen!$C$3-2026)*24+22))</f>
        <v/>
      </c>
      <c r="AA104" s="75">
        <f>N(INDEX(Krankheitstage!$G104:$DV104,1,(Einstellungen!$C$3-2026)*24+23))</f>
        <v/>
      </c>
      <c r="AB104" s="75">
        <f>N(INDEX(Krankheitstage!$G104:$DV104,1,(Einstellungen!$C$3-2026)*24+24))</f>
        <v/>
      </c>
      <c r="AC104" s="75">
        <f>IF($B104="","",SUM(Q104:AB104))</f>
        <v/>
      </c>
      <c r="AD104" s="75">
        <f>IF($B104="","",SUM(P104,AC104))</f>
        <v/>
      </c>
      <c r="AE104" s="76">
        <f>IF($B104="","",AD104*N(C104))</f>
        <v/>
      </c>
      <c r="AF104" s="75">
        <f>IF($B104="","",Krankheitstage!E104)</f>
        <v/>
      </c>
      <c r="AG104" s="76">
        <f>IF($B104="","",AF104*N(C104))</f>
        <v/>
      </c>
      <c r="AH104" s="76">
        <f>IF($B104="","",INDEX($AJ104:$CQ104,1,(Einstellungen!$C$3-2026)*12+1)+INDEX($AJ104:$CQ104,1,(Einstellungen!$C$3-2026)*12+2)+INDEX($AJ104:$CQ104,1,(Einstellungen!$C$3-2026)*12+3)+INDEX($AJ104:$CQ104,1,(Einstellungen!$C$3-2026)*12+4)+INDEX($AJ104:$CQ104,1,(Einstellungen!$C$3-2026)*12+5)+INDEX($AJ104:$CQ104,1,(Einstellungen!$C$3-2026)*12+6)+INDEX($AJ104:$CQ104,1,(Einstellungen!$C$3-2026)*12+7)+INDEX($AJ104:$CQ104,1,(Einstellungen!$C$3-2026)*12+8)+INDEX($AJ104:$CQ104,1,(Einstellungen!$C$3-2026)*12+9)+INDEX($AJ104:$CQ104,1,(Einstellungen!$C$3-2026)*12+10)+INDEX($AJ104:$CQ104,1,(Einstellungen!$C$3-2026)*12+11)+INDEX($AJ104:$CQ104,1,(Einstellungen!$C$3-2026)*12+12))</f>
        <v/>
      </c>
      <c r="AI104" s="76">
        <f>IF($B104="","",SUM($AJ104:$CQ104))</f>
        <v/>
      </c>
      <c r="AJ104" s="76">
        <f>IF($B104="",0,IF(Einstellungen!$C$10="Ja",MAX(IF(Einstellungen!$C$11="7 Tage",MAX(0,(MIN(DATE(2026,2,0),IF(Mitarbeiter!$D104="",DATE(2026,2,0),Mitarbeiter!$D104),TODAY()))-(MAX(DATE(2026,1,1),Mitarbeiter!$C104))+1),MAX(0,NETWORKDAYS(MAX(DATE(2026,1,1),Mitarbeiter!$C104),MIN(DATE(2026,2,0),IF(Mitarbeiter!$D104="",DATE(2026,2,0),Mitarbeiter!$D104),TODAY()),Einstellungen!$F$13:$F$67)))*N(Mitarbeiter!$E104)/IF(Einstellungen!$C$11="7 Tage",7,5),N('Ist-Stunden'!F104)),MAX(IF(Einstellungen!$C$11="7 Tage",MAX(0,(MIN(DATE(2026,2,0),IF(Mitarbeiter!$D104="",DATE(2026,2,0),Mitarbeiter!$D104),TODAY()))-(MAX(DATE(2026,1,1),Mitarbeiter!$C104))+1),MAX(0,NETWORKDAYS(MAX(DATE(2026,1,1),Mitarbeiter!$C104),MIN(DATE(2026,2,0),IF(Mitarbeiter!$D104="",DATE(2026,2,0),Mitarbeiter!$D104),TODAY()),Einstellungen!$F$13:$F$67)))*N(Mitarbeiter!$E104)/IF(Einstellungen!$C$11="7 Tage",7,5),N('Ist-Stunden'!F104)+(N(Krankheitstage!G104)+N(Krankheitstage!S104))*N($C104))))</f>
        <v/>
      </c>
      <c r="AK104" s="76">
        <f>IF($B104="",0,IF(Einstellungen!$C$10="Ja",MAX(IF(Einstellungen!$C$11="7 Tage",MAX(0,(MIN(DATE(2026,3,0),IF(Mitarbeiter!$D104="",DATE(2026,3,0),Mitarbeiter!$D104),TODAY()))-(MAX(DATE(2026,2,1),Mitarbeiter!$C104))+1),MAX(0,NETWORKDAYS(MAX(DATE(2026,2,1),Mitarbeiter!$C104),MIN(DATE(2026,3,0),IF(Mitarbeiter!$D104="",DATE(2026,3,0),Mitarbeiter!$D104),TODAY()),Einstellungen!$F$13:$F$67)))*N(Mitarbeiter!$E104)/IF(Einstellungen!$C$11="7 Tage",7,5),N('Ist-Stunden'!G104)),MAX(IF(Einstellungen!$C$11="7 Tage",MAX(0,(MIN(DATE(2026,3,0),IF(Mitarbeiter!$D104="",DATE(2026,3,0),Mitarbeiter!$D104),TODAY()))-(MAX(DATE(2026,2,1),Mitarbeiter!$C104))+1),MAX(0,NETWORKDAYS(MAX(DATE(2026,2,1),Mitarbeiter!$C104),MIN(DATE(2026,3,0),IF(Mitarbeiter!$D104="",DATE(2026,3,0),Mitarbeiter!$D104),TODAY()),Einstellungen!$F$13:$F$67)))*N(Mitarbeiter!$E104)/IF(Einstellungen!$C$11="7 Tage",7,5),N('Ist-Stunden'!G104)+(N(Krankheitstage!H104)+N(Krankheitstage!T104))*N($C104))))</f>
        <v/>
      </c>
      <c r="AL104" s="76">
        <f>IF($B104="",0,IF(Einstellungen!$C$10="Ja",MAX(IF(Einstellungen!$C$11="7 Tage",MAX(0,(MIN(DATE(2026,4,0),IF(Mitarbeiter!$D104="",DATE(2026,4,0),Mitarbeiter!$D104),TODAY()))-(MAX(DATE(2026,3,1),Mitarbeiter!$C104))+1),MAX(0,NETWORKDAYS(MAX(DATE(2026,3,1),Mitarbeiter!$C104),MIN(DATE(2026,4,0),IF(Mitarbeiter!$D104="",DATE(2026,4,0),Mitarbeiter!$D104),TODAY()),Einstellungen!$F$13:$F$67)))*N(Mitarbeiter!$E104)/IF(Einstellungen!$C$11="7 Tage",7,5),N('Ist-Stunden'!H104)),MAX(IF(Einstellungen!$C$11="7 Tage",MAX(0,(MIN(DATE(2026,4,0),IF(Mitarbeiter!$D104="",DATE(2026,4,0),Mitarbeiter!$D104),TODAY()))-(MAX(DATE(2026,3,1),Mitarbeiter!$C104))+1),MAX(0,NETWORKDAYS(MAX(DATE(2026,3,1),Mitarbeiter!$C104),MIN(DATE(2026,4,0),IF(Mitarbeiter!$D104="",DATE(2026,4,0),Mitarbeiter!$D104),TODAY()),Einstellungen!$F$13:$F$67)))*N(Mitarbeiter!$E104)/IF(Einstellungen!$C$11="7 Tage",7,5),N('Ist-Stunden'!H104)+(N(Krankheitstage!I104)+N(Krankheitstage!U104))*N($C104))))</f>
        <v/>
      </c>
      <c r="AM104" s="76">
        <f>IF($B104="",0,IF(Einstellungen!$C$10="Ja",MAX(IF(Einstellungen!$C$11="7 Tage",MAX(0,(MIN(DATE(2026,5,0),IF(Mitarbeiter!$D104="",DATE(2026,5,0),Mitarbeiter!$D104),TODAY()))-(MAX(DATE(2026,4,1),Mitarbeiter!$C104))+1),MAX(0,NETWORKDAYS(MAX(DATE(2026,4,1),Mitarbeiter!$C104),MIN(DATE(2026,5,0),IF(Mitarbeiter!$D104="",DATE(2026,5,0),Mitarbeiter!$D104),TODAY()),Einstellungen!$F$13:$F$67)))*N(Mitarbeiter!$E104)/IF(Einstellungen!$C$11="7 Tage",7,5),N('Ist-Stunden'!I104)),MAX(IF(Einstellungen!$C$11="7 Tage",MAX(0,(MIN(DATE(2026,5,0),IF(Mitarbeiter!$D104="",DATE(2026,5,0),Mitarbeiter!$D104),TODAY()))-(MAX(DATE(2026,4,1),Mitarbeiter!$C104))+1),MAX(0,NETWORKDAYS(MAX(DATE(2026,4,1),Mitarbeiter!$C104),MIN(DATE(2026,5,0),IF(Mitarbeiter!$D104="",DATE(2026,5,0),Mitarbeiter!$D104),TODAY()),Einstellungen!$F$13:$F$67)))*N(Mitarbeiter!$E104)/IF(Einstellungen!$C$11="7 Tage",7,5),N('Ist-Stunden'!I104)+(N(Krankheitstage!J104)+N(Krankheitstage!V104))*N($C104))))</f>
        <v/>
      </c>
      <c r="AN104" s="76">
        <f>IF($B104="",0,IF(Einstellungen!$C$10="Ja",MAX(IF(Einstellungen!$C$11="7 Tage",MAX(0,(MIN(DATE(2026,6,0),IF(Mitarbeiter!$D104="",DATE(2026,6,0),Mitarbeiter!$D104),TODAY()))-(MAX(DATE(2026,5,1),Mitarbeiter!$C104))+1),MAX(0,NETWORKDAYS(MAX(DATE(2026,5,1),Mitarbeiter!$C104),MIN(DATE(2026,6,0),IF(Mitarbeiter!$D104="",DATE(2026,6,0),Mitarbeiter!$D104),TODAY()),Einstellungen!$F$13:$F$67)))*N(Mitarbeiter!$E104)/IF(Einstellungen!$C$11="7 Tage",7,5),N('Ist-Stunden'!J104)),MAX(IF(Einstellungen!$C$11="7 Tage",MAX(0,(MIN(DATE(2026,6,0),IF(Mitarbeiter!$D104="",DATE(2026,6,0),Mitarbeiter!$D104),TODAY()))-(MAX(DATE(2026,5,1),Mitarbeiter!$C104))+1),MAX(0,NETWORKDAYS(MAX(DATE(2026,5,1),Mitarbeiter!$C104),MIN(DATE(2026,6,0),IF(Mitarbeiter!$D104="",DATE(2026,6,0),Mitarbeiter!$D104),TODAY()),Einstellungen!$F$13:$F$67)))*N(Mitarbeiter!$E104)/IF(Einstellungen!$C$11="7 Tage",7,5),N('Ist-Stunden'!J104)+(N(Krankheitstage!K104)+N(Krankheitstage!W104))*N($C104))))</f>
        <v/>
      </c>
      <c r="AO104" s="76">
        <f>IF($B104="",0,IF(Einstellungen!$C$10="Ja",MAX(IF(Einstellungen!$C$11="7 Tage",MAX(0,(MIN(DATE(2026,7,0),IF(Mitarbeiter!$D104="",DATE(2026,7,0),Mitarbeiter!$D104),TODAY()))-(MAX(DATE(2026,6,1),Mitarbeiter!$C104))+1),MAX(0,NETWORKDAYS(MAX(DATE(2026,6,1),Mitarbeiter!$C104),MIN(DATE(2026,7,0),IF(Mitarbeiter!$D104="",DATE(2026,7,0),Mitarbeiter!$D104),TODAY()),Einstellungen!$F$13:$F$67)))*N(Mitarbeiter!$E104)/IF(Einstellungen!$C$11="7 Tage",7,5),N('Ist-Stunden'!K104)),MAX(IF(Einstellungen!$C$11="7 Tage",MAX(0,(MIN(DATE(2026,7,0),IF(Mitarbeiter!$D104="",DATE(2026,7,0),Mitarbeiter!$D104),TODAY()))-(MAX(DATE(2026,6,1),Mitarbeiter!$C104))+1),MAX(0,NETWORKDAYS(MAX(DATE(2026,6,1),Mitarbeiter!$C104),MIN(DATE(2026,7,0),IF(Mitarbeiter!$D104="",DATE(2026,7,0),Mitarbeiter!$D104),TODAY()),Einstellungen!$F$13:$F$67)))*N(Mitarbeiter!$E104)/IF(Einstellungen!$C$11="7 Tage",7,5),N('Ist-Stunden'!K104)+(N(Krankheitstage!L104)+N(Krankheitstage!X104))*N($C104))))</f>
        <v/>
      </c>
      <c r="AP104" s="76">
        <f>IF($B104="",0,IF(Einstellungen!$C$10="Ja",MAX(IF(Einstellungen!$C$11="7 Tage",MAX(0,(MIN(DATE(2026,8,0),IF(Mitarbeiter!$D104="",DATE(2026,8,0),Mitarbeiter!$D104),TODAY()))-(MAX(DATE(2026,7,1),Mitarbeiter!$C104))+1),MAX(0,NETWORKDAYS(MAX(DATE(2026,7,1),Mitarbeiter!$C104),MIN(DATE(2026,8,0),IF(Mitarbeiter!$D104="",DATE(2026,8,0),Mitarbeiter!$D104),TODAY()),Einstellungen!$F$13:$F$67)))*N(Mitarbeiter!$E104)/IF(Einstellungen!$C$11="7 Tage",7,5),N('Ist-Stunden'!L104)),MAX(IF(Einstellungen!$C$11="7 Tage",MAX(0,(MIN(DATE(2026,8,0),IF(Mitarbeiter!$D104="",DATE(2026,8,0),Mitarbeiter!$D104),TODAY()))-(MAX(DATE(2026,7,1),Mitarbeiter!$C104))+1),MAX(0,NETWORKDAYS(MAX(DATE(2026,7,1),Mitarbeiter!$C104),MIN(DATE(2026,8,0),IF(Mitarbeiter!$D104="",DATE(2026,8,0),Mitarbeiter!$D104),TODAY()),Einstellungen!$F$13:$F$67)))*N(Mitarbeiter!$E104)/IF(Einstellungen!$C$11="7 Tage",7,5),N('Ist-Stunden'!L104)+(N(Krankheitstage!M104)+N(Krankheitstage!Y104))*N($C104))))</f>
        <v/>
      </c>
      <c r="AQ104" s="76">
        <f>IF($B104="",0,IF(Einstellungen!$C$10="Ja",MAX(IF(Einstellungen!$C$11="7 Tage",MAX(0,(MIN(DATE(2026,9,0),IF(Mitarbeiter!$D104="",DATE(2026,9,0),Mitarbeiter!$D104),TODAY()))-(MAX(DATE(2026,8,1),Mitarbeiter!$C104))+1),MAX(0,NETWORKDAYS(MAX(DATE(2026,8,1),Mitarbeiter!$C104),MIN(DATE(2026,9,0),IF(Mitarbeiter!$D104="",DATE(2026,9,0),Mitarbeiter!$D104),TODAY()),Einstellungen!$F$13:$F$67)))*N(Mitarbeiter!$E104)/IF(Einstellungen!$C$11="7 Tage",7,5),N('Ist-Stunden'!M104)),MAX(IF(Einstellungen!$C$11="7 Tage",MAX(0,(MIN(DATE(2026,9,0),IF(Mitarbeiter!$D104="",DATE(2026,9,0),Mitarbeiter!$D104),TODAY()))-(MAX(DATE(2026,8,1),Mitarbeiter!$C104))+1),MAX(0,NETWORKDAYS(MAX(DATE(2026,8,1),Mitarbeiter!$C104),MIN(DATE(2026,9,0),IF(Mitarbeiter!$D104="",DATE(2026,9,0),Mitarbeiter!$D104),TODAY()),Einstellungen!$F$13:$F$67)))*N(Mitarbeiter!$E104)/IF(Einstellungen!$C$11="7 Tage",7,5),N('Ist-Stunden'!M104)+(N(Krankheitstage!N104)+N(Krankheitstage!Z104))*N($C104))))</f>
        <v/>
      </c>
      <c r="AR104" s="76">
        <f>IF($B104="",0,IF(Einstellungen!$C$10="Ja",MAX(IF(Einstellungen!$C$11="7 Tage",MAX(0,(MIN(DATE(2026,10,0),IF(Mitarbeiter!$D104="",DATE(2026,10,0),Mitarbeiter!$D104),TODAY()))-(MAX(DATE(2026,9,1),Mitarbeiter!$C104))+1),MAX(0,NETWORKDAYS(MAX(DATE(2026,9,1),Mitarbeiter!$C104),MIN(DATE(2026,10,0),IF(Mitarbeiter!$D104="",DATE(2026,10,0),Mitarbeiter!$D104),TODAY()),Einstellungen!$F$13:$F$67)))*N(Mitarbeiter!$E104)/IF(Einstellungen!$C$11="7 Tage",7,5),N('Ist-Stunden'!N104)),MAX(IF(Einstellungen!$C$11="7 Tage",MAX(0,(MIN(DATE(2026,10,0),IF(Mitarbeiter!$D104="",DATE(2026,10,0),Mitarbeiter!$D104),TODAY()))-(MAX(DATE(2026,9,1),Mitarbeiter!$C104))+1),MAX(0,NETWORKDAYS(MAX(DATE(2026,9,1),Mitarbeiter!$C104),MIN(DATE(2026,10,0),IF(Mitarbeiter!$D104="",DATE(2026,10,0),Mitarbeiter!$D104),TODAY()),Einstellungen!$F$13:$F$67)))*N(Mitarbeiter!$E104)/IF(Einstellungen!$C$11="7 Tage",7,5),N('Ist-Stunden'!N104)+(N(Krankheitstage!O104)+N(Krankheitstage!AA104))*N($C104))))</f>
        <v/>
      </c>
      <c r="AS104" s="76">
        <f>IF($B104="",0,IF(Einstellungen!$C$10="Ja",MAX(IF(Einstellungen!$C$11="7 Tage",MAX(0,(MIN(DATE(2026,11,0),IF(Mitarbeiter!$D104="",DATE(2026,11,0),Mitarbeiter!$D104),TODAY()))-(MAX(DATE(2026,10,1),Mitarbeiter!$C104))+1),MAX(0,NETWORKDAYS(MAX(DATE(2026,10,1),Mitarbeiter!$C104),MIN(DATE(2026,11,0),IF(Mitarbeiter!$D104="",DATE(2026,11,0),Mitarbeiter!$D104),TODAY()),Einstellungen!$F$13:$F$67)))*N(Mitarbeiter!$E104)/IF(Einstellungen!$C$11="7 Tage",7,5),N('Ist-Stunden'!O104)),MAX(IF(Einstellungen!$C$11="7 Tage",MAX(0,(MIN(DATE(2026,11,0),IF(Mitarbeiter!$D104="",DATE(2026,11,0),Mitarbeiter!$D104),TODAY()))-(MAX(DATE(2026,10,1),Mitarbeiter!$C104))+1),MAX(0,NETWORKDAYS(MAX(DATE(2026,10,1),Mitarbeiter!$C104),MIN(DATE(2026,11,0),IF(Mitarbeiter!$D104="",DATE(2026,11,0),Mitarbeiter!$D104),TODAY()),Einstellungen!$F$13:$F$67)))*N(Mitarbeiter!$E104)/IF(Einstellungen!$C$11="7 Tage",7,5),N('Ist-Stunden'!O104)+(N(Krankheitstage!P104)+N(Krankheitstage!AB104))*N($C104))))</f>
        <v/>
      </c>
      <c r="AT104" s="76">
        <f>IF($B104="",0,IF(Einstellungen!$C$10="Ja",MAX(IF(Einstellungen!$C$11="7 Tage",MAX(0,(MIN(DATE(2026,12,0),IF(Mitarbeiter!$D104="",DATE(2026,12,0),Mitarbeiter!$D104),TODAY()))-(MAX(DATE(2026,11,1),Mitarbeiter!$C104))+1),MAX(0,NETWORKDAYS(MAX(DATE(2026,11,1),Mitarbeiter!$C104),MIN(DATE(2026,12,0),IF(Mitarbeiter!$D104="",DATE(2026,12,0),Mitarbeiter!$D104),TODAY()),Einstellungen!$F$13:$F$67)))*N(Mitarbeiter!$E104)/IF(Einstellungen!$C$11="7 Tage",7,5),N('Ist-Stunden'!P104)),MAX(IF(Einstellungen!$C$11="7 Tage",MAX(0,(MIN(DATE(2026,12,0),IF(Mitarbeiter!$D104="",DATE(2026,12,0),Mitarbeiter!$D104),TODAY()))-(MAX(DATE(2026,11,1),Mitarbeiter!$C104))+1),MAX(0,NETWORKDAYS(MAX(DATE(2026,11,1),Mitarbeiter!$C104),MIN(DATE(2026,12,0),IF(Mitarbeiter!$D104="",DATE(2026,12,0),Mitarbeiter!$D104),TODAY()),Einstellungen!$F$13:$F$67)))*N(Mitarbeiter!$E104)/IF(Einstellungen!$C$11="7 Tage",7,5),N('Ist-Stunden'!P104)+(N(Krankheitstage!Q104)+N(Krankheitstage!AC104))*N($C104))))</f>
        <v/>
      </c>
      <c r="AU104" s="76">
        <f>IF($B104="",0,IF(Einstellungen!$C$10="Ja",MAX(IF(Einstellungen!$C$11="7 Tage",MAX(0,(MIN(DATE(2026,13,0),IF(Mitarbeiter!$D104="",DATE(2026,13,0),Mitarbeiter!$D104),TODAY()))-(MAX(DATE(2026,12,1),Mitarbeiter!$C104))+1),MAX(0,NETWORKDAYS(MAX(DATE(2026,12,1),Mitarbeiter!$C104),MIN(DATE(2026,13,0),IF(Mitarbeiter!$D104="",DATE(2026,13,0),Mitarbeiter!$D104),TODAY()),Einstellungen!$F$13:$F$67)))*N(Mitarbeiter!$E104)/IF(Einstellungen!$C$11="7 Tage",7,5),N('Ist-Stunden'!Q104)),MAX(IF(Einstellungen!$C$11="7 Tage",MAX(0,(MIN(DATE(2026,13,0),IF(Mitarbeiter!$D104="",DATE(2026,13,0),Mitarbeiter!$D104),TODAY()))-(MAX(DATE(2026,12,1),Mitarbeiter!$C104))+1),MAX(0,NETWORKDAYS(MAX(DATE(2026,12,1),Mitarbeiter!$C104),MIN(DATE(2026,13,0),IF(Mitarbeiter!$D104="",DATE(2026,13,0),Mitarbeiter!$D104),TODAY()),Einstellungen!$F$13:$F$67)))*N(Mitarbeiter!$E104)/IF(Einstellungen!$C$11="7 Tage",7,5),N('Ist-Stunden'!Q104)+(N(Krankheitstage!R104)+N(Krankheitstage!AD104))*N($C104))))</f>
        <v/>
      </c>
      <c r="AV104" s="76">
        <f>IF($B104="",0,IF(Einstellungen!$C$10="Ja",MAX(IF(Einstellungen!$C$11="7 Tage",MAX(0,(MIN(DATE(2027,2,0),IF(Mitarbeiter!$D104="",DATE(2027,2,0),Mitarbeiter!$D104),TODAY()))-(MAX(DATE(2027,1,1),Mitarbeiter!$C104))+1),MAX(0,NETWORKDAYS(MAX(DATE(2027,1,1),Mitarbeiter!$C104),MIN(DATE(2027,2,0),IF(Mitarbeiter!$D104="",DATE(2027,2,0),Mitarbeiter!$D104),TODAY()),Einstellungen!$F$13:$F$67)))*N(Mitarbeiter!$E104)/IF(Einstellungen!$C$11="7 Tage",7,5),N('Ist-Stunden'!R104)),MAX(IF(Einstellungen!$C$11="7 Tage",MAX(0,(MIN(DATE(2027,2,0),IF(Mitarbeiter!$D104="",DATE(2027,2,0),Mitarbeiter!$D104),TODAY()))-(MAX(DATE(2027,1,1),Mitarbeiter!$C104))+1),MAX(0,NETWORKDAYS(MAX(DATE(2027,1,1),Mitarbeiter!$C104),MIN(DATE(2027,2,0),IF(Mitarbeiter!$D104="",DATE(2027,2,0),Mitarbeiter!$D104),TODAY()),Einstellungen!$F$13:$F$67)))*N(Mitarbeiter!$E104)/IF(Einstellungen!$C$11="7 Tage",7,5),N('Ist-Stunden'!R104)+(N(Krankheitstage!AE104)+N(Krankheitstage!AQ104))*N($C104))))</f>
        <v/>
      </c>
      <c r="AW104" s="76">
        <f>IF($B104="",0,IF(Einstellungen!$C$10="Ja",MAX(IF(Einstellungen!$C$11="7 Tage",MAX(0,(MIN(DATE(2027,3,0),IF(Mitarbeiter!$D104="",DATE(2027,3,0),Mitarbeiter!$D104),TODAY()))-(MAX(DATE(2027,2,1),Mitarbeiter!$C104))+1),MAX(0,NETWORKDAYS(MAX(DATE(2027,2,1),Mitarbeiter!$C104),MIN(DATE(2027,3,0),IF(Mitarbeiter!$D104="",DATE(2027,3,0),Mitarbeiter!$D104),TODAY()),Einstellungen!$F$13:$F$67)))*N(Mitarbeiter!$E104)/IF(Einstellungen!$C$11="7 Tage",7,5),N('Ist-Stunden'!S104)),MAX(IF(Einstellungen!$C$11="7 Tage",MAX(0,(MIN(DATE(2027,3,0),IF(Mitarbeiter!$D104="",DATE(2027,3,0),Mitarbeiter!$D104),TODAY()))-(MAX(DATE(2027,2,1),Mitarbeiter!$C104))+1),MAX(0,NETWORKDAYS(MAX(DATE(2027,2,1),Mitarbeiter!$C104),MIN(DATE(2027,3,0),IF(Mitarbeiter!$D104="",DATE(2027,3,0),Mitarbeiter!$D104),TODAY()),Einstellungen!$F$13:$F$67)))*N(Mitarbeiter!$E104)/IF(Einstellungen!$C$11="7 Tage",7,5),N('Ist-Stunden'!S104)+(N(Krankheitstage!AF104)+N(Krankheitstage!AR104))*N($C104))))</f>
        <v/>
      </c>
      <c r="AX104" s="76">
        <f>IF($B104="",0,IF(Einstellungen!$C$10="Ja",MAX(IF(Einstellungen!$C$11="7 Tage",MAX(0,(MIN(DATE(2027,4,0),IF(Mitarbeiter!$D104="",DATE(2027,4,0),Mitarbeiter!$D104),TODAY()))-(MAX(DATE(2027,3,1),Mitarbeiter!$C104))+1),MAX(0,NETWORKDAYS(MAX(DATE(2027,3,1),Mitarbeiter!$C104),MIN(DATE(2027,4,0),IF(Mitarbeiter!$D104="",DATE(2027,4,0),Mitarbeiter!$D104),TODAY()),Einstellungen!$F$13:$F$67)))*N(Mitarbeiter!$E104)/IF(Einstellungen!$C$11="7 Tage",7,5),N('Ist-Stunden'!T104)),MAX(IF(Einstellungen!$C$11="7 Tage",MAX(0,(MIN(DATE(2027,4,0),IF(Mitarbeiter!$D104="",DATE(2027,4,0),Mitarbeiter!$D104),TODAY()))-(MAX(DATE(2027,3,1),Mitarbeiter!$C104))+1),MAX(0,NETWORKDAYS(MAX(DATE(2027,3,1),Mitarbeiter!$C104),MIN(DATE(2027,4,0),IF(Mitarbeiter!$D104="",DATE(2027,4,0),Mitarbeiter!$D104),TODAY()),Einstellungen!$F$13:$F$67)))*N(Mitarbeiter!$E104)/IF(Einstellungen!$C$11="7 Tage",7,5),N('Ist-Stunden'!T104)+(N(Krankheitstage!AG104)+N(Krankheitstage!AS104))*N($C104))))</f>
        <v/>
      </c>
      <c r="AY104" s="76">
        <f>IF($B104="",0,IF(Einstellungen!$C$10="Ja",MAX(IF(Einstellungen!$C$11="7 Tage",MAX(0,(MIN(DATE(2027,5,0),IF(Mitarbeiter!$D104="",DATE(2027,5,0),Mitarbeiter!$D104),TODAY()))-(MAX(DATE(2027,4,1),Mitarbeiter!$C104))+1),MAX(0,NETWORKDAYS(MAX(DATE(2027,4,1),Mitarbeiter!$C104),MIN(DATE(2027,5,0),IF(Mitarbeiter!$D104="",DATE(2027,5,0),Mitarbeiter!$D104),TODAY()),Einstellungen!$F$13:$F$67)))*N(Mitarbeiter!$E104)/IF(Einstellungen!$C$11="7 Tage",7,5),N('Ist-Stunden'!U104)),MAX(IF(Einstellungen!$C$11="7 Tage",MAX(0,(MIN(DATE(2027,5,0),IF(Mitarbeiter!$D104="",DATE(2027,5,0),Mitarbeiter!$D104),TODAY()))-(MAX(DATE(2027,4,1),Mitarbeiter!$C104))+1),MAX(0,NETWORKDAYS(MAX(DATE(2027,4,1),Mitarbeiter!$C104),MIN(DATE(2027,5,0),IF(Mitarbeiter!$D104="",DATE(2027,5,0),Mitarbeiter!$D104),TODAY()),Einstellungen!$F$13:$F$67)))*N(Mitarbeiter!$E104)/IF(Einstellungen!$C$11="7 Tage",7,5),N('Ist-Stunden'!U104)+(N(Krankheitstage!AH104)+N(Krankheitstage!AT104))*N($C104))))</f>
        <v/>
      </c>
      <c r="AZ104" s="76">
        <f>IF($B104="",0,IF(Einstellungen!$C$10="Ja",MAX(IF(Einstellungen!$C$11="7 Tage",MAX(0,(MIN(DATE(2027,6,0),IF(Mitarbeiter!$D104="",DATE(2027,6,0),Mitarbeiter!$D104),TODAY()))-(MAX(DATE(2027,5,1),Mitarbeiter!$C104))+1),MAX(0,NETWORKDAYS(MAX(DATE(2027,5,1),Mitarbeiter!$C104),MIN(DATE(2027,6,0),IF(Mitarbeiter!$D104="",DATE(2027,6,0),Mitarbeiter!$D104),TODAY()),Einstellungen!$F$13:$F$67)))*N(Mitarbeiter!$E104)/IF(Einstellungen!$C$11="7 Tage",7,5),N('Ist-Stunden'!V104)),MAX(IF(Einstellungen!$C$11="7 Tage",MAX(0,(MIN(DATE(2027,6,0),IF(Mitarbeiter!$D104="",DATE(2027,6,0),Mitarbeiter!$D104),TODAY()))-(MAX(DATE(2027,5,1),Mitarbeiter!$C104))+1),MAX(0,NETWORKDAYS(MAX(DATE(2027,5,1),Mitarbeiter!$C104),MIN(DATE(2027,6,0),IF(Mitarbeiter!$D104="",DATE(2027,6,0),Mitarbeiter!$D104),TODAY()),Einstellungen!$F$13:$F$67)))*N(Mitarbeiter!$E104)/IF(Einstellungen!$C$11="7 Tage",7,5),N('Ist-Stunden'!V104)+(N(Krankheitstage!AI104)+N(Krankheitstage!AU104))*N($C104))))</f>
        <v/>
      </c>
      <c r="BA104" s="76">
        <f>IF($B104="",0,IF(Einstellungen!$C$10="Ja",MAX(IF(Einstellungen!$C$11="7 Tage",MAX(0,(MIN(DATE(2027,7,0),IF(Mitarbeiter!$D104="",DATE(2027,7,0),Mitarbeiter!$D104),TODAY()))-(MAX(DATE(2027,6,1),Mitarbeiter!$C104))+1),MAX(0,NETWORKDAYS(MAX(DATE(2027,6,1),Mitarbeiter!$C104),MIN(DATE(2027,7,0),IF(Mitarbeiter!$D104="",DATE(2027,7,0),Mitarbeiter!$D104),TODAY()),Einstellungen!$F$13:$F$67)))*N(Mitarbeiter!$E104)/IF(Einstellungen!$C$11="7 Tage",7,5),N('Ist-Stunden'!W104)),MAX(IF(Einstellungen!$C$11="7 Tage",MAX(0,(MIN(DATE(2027,7,0),IF(Mitarbeiter!$D104="",DATE(2027,7,0),Mitarbeiter!$D104),TODAY()))-(MAX(DATE(2027,6,1),Mitarbeiter!$C104))+1),MAX(0,NETWORKDAYS(MAX(DATE(2027,6,1),Mitarbeiter!$C104),MIN(DATE(2027,7,0),IF(Mitarbeiter!$D104="",DATE(2027,7,0),Mitarbeiter!$D104),TODAY()),Einstellungen!$F$13:$F$67)))*N(Mitarbeiter!$E104)/IF(Einstellungen!$C$11="7 Tage",7,5),N('Ist-Stunden'!W104)+(N(Krankheitstage!AJ104)+N(Krankheitstage!AV104))*N($C104))))</f>
        <v/>
      </c>
      <c r="BB104" s="76">
        <f>IF($B104="",0,IF(Einstellungen!$C$10="Ja",MAX(IF(Einstellungen!$C$11="7 Tage",MAX(0,(MIN(DATE(2027,8,0),IF(Mitarbeiter!$D104="",DATE(2027,8,0),Mitarbeiter!$D104),TODAY()))-(MAX(DATE(2027,7,1),Mitarbeiter!$C104))+1),MAX(0,NETWORKDAYS(MAX(DATE(2027,7,1),Mitarbeiter!$C104),MIN(DATE(2027,8,0),IF(Mitarbeiter!$D104="",DATE(2027,8,0),Mitarbeiter!$D104),TODAY()),Einstellungen!$F$13:$F$67)))*N(Mitarbeiter!$E104)/IF(Einstellungen!$C$11="7 Tage",7,5),N('Ist-Stunden'!X104)),MAX(IF(Einstellungen!$C$11="7 Tage",MAX(0,(MIN(DATE(2027,8,0),IF(Mitarbeiter!$D104="",DATE(2027,8,0),Mitarbeiter!$D104),TODAY()))-(MAX(DATE(2027,7,1),Mitarbeiter!$C104))+1),MAX(0,NETWORKDAYS(MAX(DATE(2027,7,1),Mitarbeiter!$C104),MIN(DATE(2027,8,0),IF(Mitarbeiter!$D104="",DATE(2027,8,0),Mitarbeiter!$D104),TODAY()),Einstellungen!$F$13:$F$67)))*N(Mitarbeiter!$E104)/IF(Einstellungen!$C$11="7 Tage",7,5),N('Ist-Stunden'!X104)+(N(Krankheitstage!AK104)+N(Krankheitstage!AW104))*N($C104))))</f>
        <v/>
      </c>
      <c r="BC104" s="76">
        <f>IF($B104="",0,IF(Einstellungen!$C$10="Ja",MAX(IF(Einstellungen!$C$11="7 Tage",MAX(0,(MIN(DATE(2027,9,0),IF(Mitarbeiter!$D104="",DATE(2027,9,0),Mitarbeiter!$D104),TODAY()))-(MAX(DATE(2027,8,1),Mitarbeiter!$C104))+1),MAX(0,NETWORKDAYS(MAX(DATE(2027,8,1),Mitarbeiter!$C104),MIN(DATE(2027,9,0),IF(Mitarbeiter!$D104="",DATE(2027,9,0),Mitarbeiter!$D104),TODAY()),Einstellungen!$F$13:$F$67)))*N(Mitarbeiter!$E104)/IF(Einstellungen!$C$11="7 Tage",7,5),N('Ist-Stunden'!Y104)),MAX(IF(Einstellungen!$C$11="7 Tage",MAX(0,(MIN(DATE(2027,9,0),IF(Mitarbeiter!$D104="",DATE(2027,9,0),Mitarbeiter!$D104),TODAY()))-(MAX(DATE(2027,8,1),Mitarbeiter!$C104))+1),MAX(0,NETWORKDAYS(MAX(DATE(2027,8,1),Mitarbeiter!$C104),MIN(DATE(2027,9,0),IF(Mitarbeiter!$D104="",DATE(2027,9,0),Mitarbeiter!$D104),TODAY()),Einstellungen!$F$13:$F$67)))*N(Mitarbeiter!$E104)/IF(Einstellungen!$C$11="7 Tage",7,5),N('Ist-Stunden'!Y104)+(N(Krankheitstage!AL104)+N(Krankheitstage!AX104))*N($C104))))</f>
        <v/>
      </c>
      <c r="BD104" s="76">
        <f>IF($B104="",0,IF(Einstellungen!$C$10="Ja",MAX(IF(Einstellungen!$C$11="7 Tage",MAX(0,(MIN(DATE(2027,10,0),IF(Mitarbeiter!$D104="",DATE(2027,10,0),Mitarbeiter!$D104),TODAY()))-(MAX(DATE(2027,9,1),Mitarbeiter!$C104))+1),MAX(0,NETWORKDAYS(MAX(DATE(2027,9,1),Mitarbeiter!$C104),MIN(DATE(2027,10,0),IF(Mitarbeiter!$D104="",DATE(2027,10,0),Mitarbeiter!$D104),TODAY()),Einstellungen!$F$13:$F$67)))*N(Mitarbeiter!$E104)/IF(Einstellungen!$C$11="7 Tage",7,5),N('Ist-Stunden'!Z104)),MAX(IF(Einstellungen!$C$11="7 Tage",MAX(0,(MIN(DATE(2027,10,0),IF(Mitarbeiter!$D104="",DATE(2027,10,0),Mitarbeiter!$D104),TODAY()))-(MAX(DATE(2027,9,1),Mitarbeiter!$C104))+1),MAX(0,NETWORKDAYS(MAX(DATE(2027,9,1),Mitarbeiter!$C104),MIN(DATE(2027,10,0),IF(Mitarbeiter!$D104="",DATE(2027,10,0),Mitarbeiter!$D104),TODAY()),Einstellungen!$F$13:$F$67)))*N(Mitarbeiter!$E104)/IF(Einstellungen!$C$11="7 Tage",7,5),N('Ist-Stunden'!Z104)+(N(Krankheitstage!AM104)+N(Krankheitstage!AY104))*N($C104))))</f>
        <v/>
      </c>
      <c r="BE104" s="76">
        <f>IF($B104="",0,IF(Einstellungen!$C$10="Ja",MAX(IF(Einstellungen!$C$11="7 Tage",MAX(0,(MIN(DATE(2027,11,0),IF(Mitarbeiter!$D104="",DATE(2027,11,0),Mitarbeiter!$D104),TODAY()))-(MAX(DATE(2027,10,1),Mitarbeiter!$C104))+1),MAX(0,NETWORKDAYS(MAX(DATE(2027,10,1),Mitarbeiter!$C104),MIN(DATE(2027,11,0),IF(Mitarbeiter!$D104="",DATE(2027,11,0),Mitarbeiter!$D104),TODAY()),Einstellungen!$F$13:$F$67)))*N(Mitarbeiter!$E104)/IF(Einstellungen!$C$11="7 Tage",7,5),N('Ist-Stunden'!AA104)),MAX(IF(Einstellungen!$C$11="7 Tage",MAX(0,(MIN(DATE(2027,11,0),IF(Mitarbeiter!$D104="",DATE(2027,11,0),Mitarbeiter!$D104),TODAY()))-(MAX(DATE(2027,10,1),Mitarbeiter!$C104))+1),MAX(0,NETWORKDAYS(MAX(DATE(2027,10,1),Mitarbeiter!$C104),MIN(DATE(2027,11,0),IF(Mitarbeiter!$D104="",DATE(2027,11,0),Mitarbeiter!$D104),TODAY()),Einstellungen!$F$13:$F$67)))*N(Mitarbeiter!$E104)/IF(Einstellungen!$C$11="7 Tage",7,5),N('Ist-Stunden'!AA104)+(N(Krankheitstage!AN104)+N(Krankheitstage!AZ104))*N($C104))))</f>
        <v/>
      </c>
      <c r="BF104" s="76">
        <f>IF($B104="",0,IF(Einstellungen!$C$10="Ja",MAX(IF(Einstellungen!$C$11="7 Tage",MAX(0,(MIN(DATE(2027,12,0),IF(Mitarbeiter!$D104="",DATE(2027,12,0),Mitarbeiter!$D104),TODAY()))-(MAX(DATE(2027,11,1),Mitarbeiter!$C104))+1),MAX(0,NETWORKDAYS(MAX(DATE(2027,11,1),Mitarbeiter!$C104),MIN(DATE(2027,12,0),IF(Mitarbeiter!$D104="",DATE(2027,12,0),Mitarbeiter!$D104),TODAY()),Einstellungen!$F$13:$F$67)))*N(Mitarbeiter!$E104)/IF(Einstellungen!$C$11="7 Tage",7,5),N('Ist-Stunden'!AB104)),MAX(IF(Einstellungen!$C$11="7 Tage",MAX(0,(MIN(DATE(2027,12,0),IF(Mitarbeiter!$D104="",DATE(2027,12,0),Mitarbeiter!$D104),TODAY()))-(MAX(DATE(2027,11,1),Mitarbeiter!$C104))+1),MAX(0,NETWORKDAYS(MAX(DATE(2027,11,1),Mitarbeiter!$C104),MIN(DATE(2027,12,0),IF(Mitarbeiter!$D104="",DATE(2027,12,0),Mitarbeiter!$D104),TODAY()),Einstellungen!$F$13:$F$67)))*N(Mitarbeiter!$E104)/IF(Einstellungen!$C$11="7 Tage",7,5),N('Ist-Stunden'!AB104)+(N(Krankheitstage!AO104)+N(Krankheitstage!BA104))*N($C104))))</f>
        <v/>
      </c>
      <c r="BG104" s="76">
        <f>IF($B104="",0,IF(Einstellungen!$C$10="Ja",MAX(IF(Einstellungen!$C$11="7 Tage",MAX(0,(MIN(DATE(2027,13,0),IF(Mitarbeiter!$D104="",DATE(2027,13,0),Mitarbeiter!$D104),TODAY()))-(MAX(DATE(2027,12,1),Mitarbeiter!$C104))+1),MAX(0,NETWORKDAYS(MAX(DATE(2027,12,1),Mitarbeiter!$C104),MIN(DATE(2027,13,0),IF(Mitarbeiter!$D104="",DATE(2027,13,0),Mitarbeiter!$D104),TODAY()),Einstellungen!$F$13:$F$67)))*N(Mitarbeiter!$E104)/IF(Einstellungen!$C$11="7 Tage",7,5),N('Ist-Stunden'!AC104)),MAX(IF(Einstellungen!$C$11="7 Tage",MAX(0,(MIN(DATE(2027,13,0),IF(Mitarbeiter!$D104="",DATE(2027,13,0),Mitarbeiter!$D104),TODAY()))-(MAX(DATE(2027,12,1),Mitarbeiter!$C104))+1),MAX(0,NETWORKDAYS(MAX(DATE(2027,12,1),Mitarbeiter!$C104),MIN(DATE(2027,13,0),IF(Mitarbeiter!$D104="",DATE(2027,13,0),Mitarbeiter!$D104),TODAY()),Einstellungen!$F$13:$F$67)))*N(Mitarbeiter!$E104)/IF(Einstellungen!$C$11="7 Tage",7,5),N('Ist-Stunden'!AC104)+(N(Krankheitstage!AP104)+N(Krankheitstage!BB104))*N($C104))))</f>
        <v/>
      </c>
      <c r="BH104" s="76">
        <f>IF($B104="",0,IF(Einstellungen!$C$10="Ja",MAX(IF(Einstellungen!$C$11="7 Tage",MAX(0,(MIN(DATE(2028,2,0),IF(Mitarbeiter!$D104="",DATE(2028,2,0),Mitarbeiter!$D104),TODAY()))-(MAX(DATE(2028,1,1),Mitarbeiter!$C104))+1),MAX(0,NETWORKDAYS(MAX(DATE(2028,1,1),Mitarbeiter!$C104),MIN(DATE(2028,2,0),IF(Mitarbeiter!$D104="",DATE(2028,2,0),Mitarbeiter!$D104),TODAY()),Einstellungen!$F$13:$F$67)))*N(Mitarbeiter!$E104)/IF(Einstellungen!$C$11="7 Tage",7,5),N('Ist-Stunden'!AD104)),MAX(IF(Einstellungen!$C$11="7 Tage",MAX(0,(MIN(DATE(2028,2,0),IF(Mitarbeiter!$D104="",DATE(2028,2,0),Mitarbeiter!$D104),TODAY()))-(MAX(DATE(2028,1,1),Mitarbeiter!$C104))+1),MAX(0,NETWORKDAYS(MAX(DATE(2028,1,1),Mitarbeiter!$C104),MIN(DATE(2028,2,0),IF(Mitarbeiter!$D104="",DATE(2028,2,0),Mitarbeiter!$D104),TODAY()),Einstellungen!$F$13:$F$67)))*N(Mitarbeiter!$E104)/IF(Einstellungen!$C$11="7 Tage",7,5),N('Ist-Stunden'!AD104)+(N(Krankheitstage!BC104)+N(Krankheitstage!BO104))*N($C104))))</f>
        <v/>
      </c>
      <c r="BI104" s="76">
        <f>IF($B104="",0,IF(Einstellungen!$C$10="Ja",MAX(IF(Einstellungen!$C$11="7 Tage",MAX(0,(MIN(DATE(2028,3,0),IF(Mitarbeiter!$D104="",DATE(2028,3,0),Mitarbeiter!$D104),TODAY()))-(MAX(DATE(2028,2,1),Mitarbeiter!$C104))+1),MAX(0,NETWORKDAYS(MAX(DATE(2028,2,1),Mitarbeiter!$C104),MIN(DATE(2028,3,0),IF(Mitarbeiter!$D104="",DATE(2028,3,0),Mitarbeiter!$D104),TODAY()),Einstellungen!$F$13:$F$67)))*N(Mitarbeiter!$E104)/IF(Einstellungen!$C$11="7 Tage",7,5),N('Ist-Stunden'!AE104)),MAX(IF(Einstellungen!$C$11="7 Tage",MAX(0,(MIN(DATE(2028,3,0),IF(Mitarbeiter!$D104="",DATE(2028,3,0),Mitarbeiter!$D104),TODAY()))-(MAX(DATE(2028,2,1),Mitarbeiter!$C104))+1),MAX(0,NETWORKDAYS(MAX(DATE(2028,2,1),Mitarbeiter!$C104),MIN(DATE(2028,3,0),IF(Mitarbeiter!$D104="",DATE(2028,3,0),Mitarbeiter!$D104),TODAY()),Einstellungen!$F$13:$F$67)))*N(Mitarbeiter!$E104)/IF(Einstellungen!$C$11="7 Tage",7,5),N('Ist-Stunden'!AE104)+(N(Krankheitstage!BD104)+N(Krankheitstage!BP104))*N($C104))))</f>
        <v/>
      </c>
      <c r="BJ104" s="76">
        <f>IF($B104="",0,IF(Einstellungen!$C$10="Ja",MAX(IF(Einstellungen!$C$11="7 Tage",MAX(0,(MIN(DATE(2028,4,0),IF(Mitarbeiter!$D104="",DATE(2028,4,0),Mitarbeiter!$D104),TODAY()))-(MAX(DATE(2028,3,1),Mitarbeiter!$C104))+1),MAX(0,NETWORKDAYS(MAX(DATE(2028,3,1),Mitarbeiter!$C104),MIN(DATE(2028,4,0),IF(Mitarbeiter!$D104="",DATE(2028,4,0),Mitarbeiter!$D104),TODAY()),Einstellungen!$F$13:$F$67)))*N(Mitarbeiter!$E104)/IF(Einstellungen!$C$11="7 Tage",7,5),N('Ist-Stunden'!AF104)),MAX(IF(Einstellungen!$C$11="7 Tage",MAX(0,(MIN(DATE(2028,4,0),IF(Mitarbeiter!$D104="",DATE(2028,4,0),Mitarbeiter!$D104),TODAY()))-(MAX(DATE(2028,3,1),Mitarbeiter!$C104))+1),MAX(0,NETWORKDAYS(MAX(DATE(2028,3,1),Mitarbeiter!$C104),MIN(DATE(2028,4,0),IF(Mitarbeiter!$D104="",DATE(2028,4,0),Mitarbeiter!$D104),TODAY()),Einstellungen!$F$13:$F$67)))*N(Mitarbeiter!$E104)/IF(Einstellungen!$C$11="7 Tage",7,5),N('Ist-Stunden'!AF104)+(N(Krankheitstage!BE104)+N(Krankheitstage!BQ104))*N($C104))))</f>
        <v/>
      </c>
      <c r="BK104" s="76">
        <f>IF($B104="",0,IF(Einstellungen!$C$10="Ja",MAX(IF(Einstellungen!$C$11="7 Tage",MAX(0,(MIN(DATE(2028,5,0),IF(Mitarbeiter!$D104="",DATE(2028,5,0),Mitarbeiter!$D104),TODAY()))-(MAX(DATE(2028,4,1),Mitarbeiter!$C104))+1),MAX(0,NETWORKDAYS(MAX(DATE(2028,4,1),Mitarbeiter!$C104),MIN(DATE(2028,5,0),IF(Mitarbeiter!$D104="",DATE(2028,5,0),Mitarbeiter!$D104),TODAY()),Einstellungen!$F$13:$F$67)))*N(Mitarbeiter!$E104)/IF(Einstellungen!$C$11="7 Tage",7,5),N('Ist-Stunden'!AG104)),MAX(IF(Einstellungen!$C$11="7 Tage",MAX(0,(MIN(DATE(2028,5,0),IF(Mitarbeiter!$D104="",DATE(2028,5,0),Mitarbeiter!$D104),TODAY()))-(MAX(DATE(2028,4,1),Mitarbeiter!$C104))+1),MAX(0,NETWORKDAYS(MAX(DATE(2028,4,1),Mitarbeiter!$C104),MIN(DATE(2028,5,0),IF(Mitarbeiter!$D104="",DATE(2028,5,0),Mitarbeiter!$D104),TODAY()),Einstellungen!$F$13:$F$67)))*N(Mitarbeiter!$E104)/IF(Einstellungen!$C$11="7 Tage",7,5),N('Ist-Stunden'!AG104)+(N(Krankheitstage!BF104)+N(Krankheitstage!BR104))*N($C104))))</f>
        <v/>
      </c>
      <c r="BL104" s="76">
        <f>IF($B104="",0,IF(Einstellungen!$C$10="Ja",MAX(IF(Einstellungen!$C$11="7 Tage",MAX(0,(MIN(DATE(2028,6,0),IF(Mitarbeiter!$D104="",DATE(2028,6,0),Mitarbeiter!$D104),TODAY()))-(MAX(DATE(2028,5,1),Mitarbeiter!$C104))+1),MAX(0,NETWORKDAYS(MAX(DATE(2028,5,1),Mitarbeiter!$C104),MIN(DATE(2028,6,0),IF(Mitarbeiter!$D104="",DATE(2028,6,0),Mitarbeiter!$D104),TODAY()),Einstellungen!$F$13:$F$67)))*N(Mitarbeiter!$E104)/IF(Einstellungen!$C$11="7 Tage",7,5),N('Ist-Stunden'!AH104)),MAX(IF(Einstellungen!$C$11="7 Tage",MAX(0,(MIN(DATE(2028,6,0),IF(Mitarbeiter!$D104="",DATE(2028,6,0),Mitarbeiter!$D104),TODAY()))-(MAX(DATE(2028,5,1),Mitarbeiter!$C104))+1),MAX(0,NETWORKDAYS(MAX(DATE(2028,5,1),Mitarbeiter!$C104),MIN(DATE(2028,6,0),IF(Mitarbeiter!$D104="",DATE(2028,6,0),Mitarbeiter!$D104),TODAY()),Einstellungen!$F$13:$F$67)))*N(Mitarbeiter!$E104)/IF(Einstellungen!$C$11="7 Tage",7,5),N('Ist-Stunden'!AH104)+(N(Krankheitstage!BG104)+N(Krankheitstage!BS104))*N($C104))))</f>
        <v/>
      </c>
      <c r="BM104" s="76">
        <f>IF($B104="",0,IF(Einstellungen!$C$10="Ja",MAX(IF(Einstellungen!$C$11="7 Tage",MAX(0,(MIN(DATE(2028,7,0),IF(Mitarbeiter!$D104="",DATE(2028,7,0),Mitarbeiter!$D104),TODAY()))-(MAX(DATE(2028,6,1),Mitarbeiter!$C104))+1),MAX(0,NETWORKDAYS(MAX(DATE(2028,6,1),Mitarbeiter!$C104),MIN(DATE(2028,7,0),IF(Mitarbeiter!$D104="",DATE(2028,7,0),Mitarbeiter!$D104),TODAY()),Einstellungen!$F$13:$F$67)))*N(Mitarbeiter!$E104)/IF(Einstellungen!$C$11="7 Tage",7,5),N('Ist-Stunden'!AI104)),MAX(IF(Einstellungen!$C$11="7 Tage",MAX(0,(MIN(DATE(2028,7,0),IF(Mitarbeiter!$D104="",DATE(2028,7,0),Mitarbeiter!$D104),TODAY()))-(MAX(DATE(2028,6,1),Mitarbeiter!$C104))+1),MAX(0,NETWORKDAYS(MAX(DATE(2028,6,1),Mitarbeiter!$C104),MIN(DATE(2028,7,0),IF(Mitarbeiter!$D104="",DATE(2028,7,0),Mitarbeiter!$D104),TODAY()),Einstellungen!$F$13:$F$67)))*N(Mitarbeiter!$E104)/IF(Einstellungen!$C$11="7 Tage",7,5),N('Ist-Stunden'!AI104)+(N(Krankheitstage!BH104)+N(Krankheitstage!BT104))*N($C104))))</f>
        <v/>
      </c>
      <c r="BN104" s="76">
        <f>IF($B104="",0,IF(Einstellungen!$C$10="Ja",MAX(IF(Einstellungen!$C$11="7 Tage",MAX(0,(MIN(DATE(2028,8,0),IF(Mitarbeiter!$D104="",DATE(2028,8,0),Mitarbeiter!$D104),TODAY()))-(MAX(DATE(2028,7,1),Mitarbeiter!$C104))+1),MAX(0,NETWORKDAYS(MAX(DATE(2028,7,1),Mitarbeiter!$C104),MIN(DATE(2028,8,0),IF(Mitarbeiter!$D104="",DATE(2028,8,0),Mitarbeiter!$D104),TODAY()),Einstellungen!$F$13:$F$67)))*N(Mitarbeiter!$E104)/IF(Einstellungen!$C$11="7 Tage",7,5),N('Ist-Stunden'!AJ104)),MAX(IF(Einstellungen!$C$11="7 Tage",MAX(0,(MIN(DATE(2028,8,0),IF(Mitarbeiter!$D104="",DATE(2028,8,0),Mitarbeiter!$D104),TODAY()))-(MAX(DATE(2028,7,1),Mitarbeiter!$C104))+1),MAX(0,NETWORKDAYS(MAX(DATE(2028,7,1),Mitarbeiter!$C104),MIN(DATE(2028,8,0),IF(Mitarbeiter!$D104="",DATE(2028,8,0),Mitarbeiter!$D104),TODAY()),Einstellungen!$F$13:$F$67)))*N(Mitarbeiter!$E104)/IF(Einstellungen!$C$11="7 Tage",7,5),N('Ist-Stunden'!AJ104)+(N(Krankheitstage!BI104)+N(Krankheitstage!BU104))*N($C104))))</f>
        <v/>
      </c>
      <c r="BO104" s="76">
        <f>IF($B104="",0,IF(Einstellungen!$C$10="Ja",MAX(IF(Einstellungen!$C$11="7 Tage",MAX(0,(MIN(DATE(2028,9,0),IF(Mitarbeiter!$D104="",DATE(2028,9,0),Mitarbeiter!$D104),TODAY()))-(MAX(DATE(2028,8,1),Mitarbeiter!$C104))+1),MAX(0,NETWORKDAYS(MAX(DATE(2028,8,1),Mitarbeiter!$C104),MIN(DATE(2028,9,0),IF(Mitarbeiter!$D104="",DATE(2028,9,0),Mitarbeiter!$D104),TODAY()),Einstellungen!$F$13:$F$67)))*N(Mitarbeiter!$E104)/IF(Einstellungen!$C$11="7 Tage",7,5),N('Ist-Stunden'!AK104)),MAX(IF(Einstellungen!$C$11="7 Tage",MAX(0,(MIN(DATE(2028,9,0),IF(Mitarbeiter!$D104="",DATE(2028,9,0),Mitarbeiter!$D104),TODAY()))-(MAX(DATE(2028,8,1),Mitarbeiter!$C104))+1),MAX(0,NETWORKDAYS(MAX(DATE(2028,8,1),Mitarbeiter!$C104),MIN(DATE(2028,9,0),IF(Mitarbeiter!$D104="",DATE(2028,9,0),Mitarbeiter!$D104),TODAY()),Einstellungen!$F$13:$F$67)))*N(Mitarbeiter!$E104)/IF(Einstellungen!$C$11="7 Tage",7,5),N('Ist-Stunden'!AK104)+(N(Krankheitstage!BJ104)+N(Krankheitstage!BV104))*N($C104))))</f>
        <v/>
      </c>
      <c r="BP104" s="76">
        <f>IF($B104="",0,IF(Einstellungen!$C$10="Ja",MAX(IF(Einstellungen!$C$11="7 Tage",MAX(0,(MIN(DATE(2028,10,0),IF(Mitarbeiter!$D104="",DATE(2028,10,0),Mitarbeiter!$D104),TODAY()))-(MAX(DATE(2028,9,1),Mitarbeiter!$C104))+1),MAX(0,NETWORKDAYS(MAX(DATE(2028,9,1),Mitarbeiter!$C104),MIN(DATE(2028,10,0),IF(Mitarbeiter!$D104="",DATE(2028,10,0),Mitarbeiter!$D104),TODAY()),Einstellungen!$F$13:$F$67)))*N(Mitarbeiter!$E104)/IF(Einstellungen!$C$11="7 Tage",7,5),N('Ist-Stunden'!AL104)),MAX(IF(Einstellungen!$C$11="7 Tage",MAX(0,(MIN(DATE(2028,10,0),IF(Mitarbeiter!$D104="",DATE(2028,10,0),Mitarbeiter!$D104),TODAY()))-(MAX(DATE(2028,9,1),Mitarbeiter!$C104))+1),MAX(0,NETWORKDAYS(MAX(DATE(2028,9,1),Mitarbeiter!$C104),MIN(DATE(2028,10,0),IF(Mitarbeiter!$D104="",DATE(2028,10,0),Mitarbeiter!$D104),TODAY()),Einstellungen!$F$13:$F$67)))*N(Mitarbeiter!$E104)/IF(Einstellungen!$C$11="7 Tage",7,5),N('Ist-Stunden'!AL104)+(N(Krankheitstage!BK104)+N(Krankheitstage!BW104))*N($C104))))</f>
        <v/>
      </c>
      <c r="BQ104" s="76">
        <f>IF($B104="",0,IF(Einstellungen!$C$10="Ja",MAX(IF(Einstellungen!$C$11="7 Tage",MAX(0,(MIN(DATE(2028,11,0),IF(Mitarbeiter!$D104="",DATE(2028,11,0),Mitarbeiter!$D104),TODAY()))-(MAX(DATE(2028,10,1),Mitarbeiter!$C104))+1),MAX(0,NETWORKDAYS(MAX(DATE(2028,10,1),Mitarbeiter!$C104),MIN(DATE(2028,11,0),IF(Mitarbeiter!$D104="",DATE(2028,11,0),Mitarbeiter!$D104),TODAY()),Einstellungen!$F$13:$F$67)))*N(Mitarbeiter!$E104)/IF(Einstellungen!$C$11="7 Tage",7,5),N('Ist-Stunden'!AM104)),MAX(IF(Einstellungen!$C$11="7 Tage",MAX(0,(MIN(DATE(2028,11,0),IF(Mitarbeiter!$D104="",DATE(2028,11,0),Mitarbeiter!$D104),TODAY()))-(MAX(DATE(2028,10,1),Mitarbeiter!$C104))+1),MAX(0,NETWORKDAYS(MAX(DATE(2028,10,1),Mitarbeiter!$C104),MIN(DATE(2028,11,0),IF(Mitarbeiter!$D104="",DATE(2028,11,0),Mitarbeiter!$D104),TODAY()),Einstellungen!$F$13:$F$67)))*N(Mitarbeiter!$E104)/IF(Einstellungen!$C$11="7 Tage",7,5),N('Ist-Stunden'!AM104)+(N(Krankheitstage!BL104)+N(Krankheitstage!BX104))*N($C104))))</f>
        <v/>
      </c>
      <c r="BR104" s="76">
        <f>IF($B104="",0,IF(Einstellungen!$C$10="Ja",MAX(IF(Einstellungen!$C$11="7 Tage",MAX(0,(MIN(DATE(2028,12,0),IF(Mitarbeiter!$D104="",DATE(2028,12,0),Mitarbeiter!$D104),TODAY()))-(MAX(DATE(2028,11,1),Mitarbeiter!$C104))+1),MAX(0,NETWORKDAYS(MAX(DATE(2028,11,1),Mitarbeiter!$C104),MIN(DATE(2028,12,0),IF(Mitarbeiter!$D104="",DATE(2028,12,0),Mitarbeiter!$D104),TODAY()),Einstellungen!$F$13:$F$67)))*N(Mitarbeiter!$E104)/IF(Einstellungen!$C$11="7 Tage",7,5),N('Ist-Stunden'!AN104)),MAX(IF(Einstellungen!$C$11="7 Tage",MAX(0,(MIN(DATE(2028,12,0),IF(Mitarbeiter!$D104="",DATE(2028,12,0),Mitarbeiter!$D104),TODAY()))-(MAX(DATE(2028,11,1),Mitarbeiter!$C104))+1),MAX(0,NETWORKDAYS(MAX(DATE(2028,11,1),Mitarbeiter!$C104),MIN(DATE(2028,12,0),IF(Mitarbeiter!$D104="",DATE(2028,12,0),Mitarbeiter!$D104),TODAY()),Einstellungen!$F$13:$F$67)))*N(Mitarbeiter!$E104)/IF(Einstellungen!$C$11="7 Tage",7,5),N('Ist-Stunden'!AN104)+(N(Krankheitstage!BM104)+N(Krankheitstage!BY104))*N($C104))))</f>
        <v/>
      </c>
      <c r="BS104" s="76">
        <f>IF($B104="",0,IF(Einstellungen!$C$10="Ja",MAX(IF(Einstellungen!$C$11="7 Tage",MAX(0,(MIN(DATE(2028,13,0),IF(Mitarbeiter!$D104="",DATE(2028,13,0),Mitarbeiter!$D104),TODAY()))-(MAX(DATE(2028,12,1),Mitarbeiter!$C104))+1),MAX(0,NETWORKDAYS(MAX(DATE(2028,12,1),Mitarbeiter!$C104),MIN(DATE(2028,13,0),IF(Mitarbeiter!$D104="",DATE(2028,13,0),Mitarbeiter!$D104),TODAY()),Einstellungen!$F$13:$F$67)))*N(Mitarbeiter!$E104)/IF(Einstellungen!$C$11="7 Tage",7,5),N('Ist-Stunden'!AO104)),MAX(IF(Einstellungen!$C$11="7 Tage",MAX(0,(MIN(DATE(2028,13,0),IF(Mitarbeiter!$D104="",DATE(2028,13,0),Mitarbeiter!$D104),TODAY()))-(MAX(DATE(2028,12,1),Mitarbeiter!$C104))+1),MAX(0,NETWORKDAYS(MAX(DATE(2028,12,1),Mitarbeiter!$C104),MIN(DATE(2028,13,0),IF(Mitarbeiter!$D104="",DATE(2028,13,0),Mitarbeiter!$D104),TODAY()),Einstellungen!$F$13:$F$67)))*N(Mitarbeiter!$E104)/IF(Einstellungen!$C$11="7 Tage",7,5),N('Ist-Stunden'!AO104)+(N(Krankheitstage!BN104)+N(Krankheitstage!BZ104))*N($C104))))</f>
        <v/>
      </c>
      <c r="BT104" s="76">
        <f>IF($B104="",0,IF(Einstellungen!$C$10="Ja",MAX(IF(Einstellungen!$C$11="7 Tage",MAX(0,(MIN(DATE(2029,2,0),IF(Mitarbeiter!$D104="",DATE(2029,2,0),Mitarbeiter!$D104),TODAY()))-(MAX(DATE(2029,1,1),Mitarbeiter!$C104))+1),MAX(0,NETWORKDAYS(MAX(DATE(2029,1,1),Mitarbeiter!$C104),MIN(DATE(2029,2,0),IF(Mitarbeiter!$D104="",DATE(2029,2,0),Mitarbeiter!$D104),TODAY()),Einstellungen!$F$13:$F$67)))*N(Mitarbeiter!$E104)/IF(Einstellungen!$C$11="7 Tage",7,5),N('Ist-Stunden'!AP104)),MAX(IF(Einstellungen!$C$11="7 Tage",MAX(0,(MIN(DATE(2029,2,0),IF(Mitarbeiter!$D104="",DATE(2029,2,0),Mitarbeiter!$D104),TODAY()))-(MAX(DATE(2029,1,1),Mitarbeiter!$C104))+1),MAX(0,NETWORKDAYS(MAX(DATE(2029,1,1),Mitarbeiter!$C104),MIN(DATE(2029,2,0),IF(Mitarbeiter!$D104="",DATE(2029,2,0),Mitarbeiter!$D104),TODAY()),Einstellungen!$F$13:$F$67)))*N(Mitarbeiter!$E104)/IF(Einstellungen!$C$11="7 Tage",7,5),N('Ist-Stunden'!AP104)+(N(Krankheitstage!CA104)+N(Krankheitstage!CM104))*N($C104))))</f>
        <v/>
      </c>
      <c r="BU104" s="76">
        <f>IF($B104="",0,IF(Einstellungen!$C$10="Ja",MAX(IF(Einstellungen!$C$11="7 Tage",MAX(0,(MIN(DATE(2029,3,0),IF(Mitarbeiter!$D104="",DATE(2029,3,0),Mitarbeiter!$D104),TODAY()))-(MAX(DATE(2029,2,1),Mitarbeiter!$C104))+1),MAX(0,NETWORKDAYS(MAX(DATE(2029,2,1),Mitarbeiter!$C104),MIN(DATE(2029,3,0),IF(Mitarbeiter!$D104="",DATE(2029,3,0),Mitarbeiter!$D104),TODAY()),Einstellungen!$F$13:$F$67)))*N(Mitarbeiter!$E104)/IF(Einstellungen!$C$11="7 Tage",7,5),N('Ist-Stunden'!AQ104)),MAX(IF(Einstellungen!$C$11="7 Tage",MAX(0,(MIN(DATE(2029,3,0),IF(Mitarbeiter!$D104="",DATE(2029,3,0),Mitarbeiter!$D104),TODAY()))-(MAX(DATE(2029,2,1),Mitarbeiter!$C104))+1),MAX(0,NETWORKDAYS(MAX(DATE(2029,2,1),Mitarbeiter!$C104),MIN(DATE(2029,3,0),IF(Mitarbeiter!$D104="",DATE(2029,3,0),Mitarbeiter!$D104),TODAY()),Einstellungen!$F$13:$F$67)))*N(Mitarbeiter!$E104)/IF(Einstellungen!$C$11="7 Tage",7,5),N('Ist-Stunden'!AQ104)+(N(Krankheitstage!CB104)+N(Krankheitstage!CN104))*N($C104))))</f>
        <v/>
      </c>
      <c r="BV104" s="76">
        <f>IF($B104="",0,IF(Einstellungen!$C$10="Ja",MAX(IF(Einstellungen!$C$11="7 Tage",MAX(0,(MIN(DATE(2029,4,0),IF(Mitarbeiter!$D104="",DATE(2029,4,0),Mitarbeiter!$D104),TODAY()))-(MAX(DATE(2029,3,1),Mitarbeiter!$C104))+1),MAX(0,NETWORKDAYS(MAX(DATE(2029,3,1),Mitarbeiter!$C104),MIN(DATE(2029,4,0),IF(Mitarbeiter!$D104="",DATE(2029,4,0),Mitarbeiter!$D104),TODAY()),Einstellungen!$F$13:$F$67)))*N(Mitarbeiter!$E104)/IF(Einstellungen!$C$11="7 Tage",7,5),N('Ist-Stunden'!AR104)),MAX(IF(Einstellungen!$C$11="7 Tage",MAX(0,(MIN(DATE(2029,4,0),IF(Mitarbeiter!$D104="",DATE(2029,4,0),Mitarbeiter!$D104),TODAY()))-(MAX(DATE(2029,3,1),Mitarbeiter!$C104))+1),MAX(0,NETWORKDAYS(MAX(DATE(2029,3,1),Mitarbeiter!$C104),MIN(DATE(2029,4,0),IF(Mitarbeiter!$D104="",DATE(2029,4,0),Mitarbeiter!$D104),TODAY()),Einstellungen!$F$13:$F$67)))*N(Mitarbeiter!$E104)/IF(Einstellungen!$C$11="7 Tage",7,5),N('Ist-Stunden'!AR104)+(N(Krankheitstage!CC104)+N(Krankheitstage!CO104))*N($C104))))</f>
        <v/>
      </c>
      <c r="BW104" s="76">
        <f>IF($B104="",0,IF(Einstellungen!$C$10="Ja",MAX(IF(Einstellungen!$C$11="7 Tage",MAX(0,(MIN(DATE(2029,5,0),IF(Mitarbeiter!$D104="",DATE(2029,5,0),Mitarbeiter!$D104),TODAY()))-(MAX(DATE(2029,4,1),Mitarbeiter!$C104))+1),MAX(0,NETWORKDAYS(MAX(DATE(2029,4,1),Mitarbeiter!$C104),MIN(DATE(2029,5,0),IF(Mitarbeiter!$D104="",DATE(2029,5,0),Mitarbeiter!$D104),TODAY()),Einstellungen!$F$13:$F$67)))*N(Mitarbeiter!$E104)/IF(Einstellungen!$C$11="7 Tage",7,5),N('Ist-Stunden'!AS104)),MAX(IF(Einstellungen!$C$11="7 Tage",MAX(0,(MIN(DATE(2029,5,0),IF(Mitarbeiter!$D104="",DATE(2029,5,0),Mitarbeiter!$D104),TODAY()))-(MAX(DATE(2029,4,1),Mitarbeiter!$C104))+1),MAX(0,NETWORKDAYS(MAX(DATE(2029,4,1),Mitarbeiter!$C104),MIN(DATE(2029,5,0),IF(Mitarbeiter!$D104="",DATE(2029,5,0),Mitarbeiter!$D104),TODAY()),Einstellungen!$F$13:$F$67)))*N(Mitarbeiter!$E104)/IF(Einstellungen!$C$11="7 Tage",7,5),N('Ist-Stunden'!AS104)+(N(Krankheitstage!CD104)+N(Krankheitstage!CP104))*N($C104))))</f>
        <v/>
      </c>
      <c r="BX104" s="76">
        <f>IF($B104="",0,IF(Einstellungen!$C$10="Ja",MAX(IF(Einstellungen!$C$11="7 Tage",MAX(0,(MIN(DATE(2029,6,0),IF(Mitarbeiter!$D104="",DATE(2029,6,0),Mitarbeiter!$D104),TODAY()))-(MAX(DATE(2029,5,1),Mitarbeiter!$C104))+1),MAX(0,NETWORKDAYS(MAX(DATE(2029,5,1),Mitarbeiter!$C104),MIN(DATE(2029,6,0),IF(Mitarbeiter!$D104="",DATE(2029,6,0),Mitarbeiter!$D104),TODAY()),Einstellungen!$F$13:$F$67)))*N(Mitarbeiter!$E104)/IF(Einstellungen!$C$11="7 Tage",7,5),N('Ist-Stunden'!AT104)),MAX(IF(Einstellungen!$C$11="7 Tage",MAX(0,(MIN(DATE(2029,6,0),IF(Mitarbeiter!$D104="",DATE(2029,6,0),Mitarbeiter!$D104),TODAY()))-(MAX(DATE(2029,5,1),Mitarbeiter!$C104))+1),MAX(0,NETWORKDAYS(MAX(DATE(2029,5,1),Mitarbeiter!$C104),MIN(DATE(2029,6,0),IF(Mitarbeiter!$D104="",DATE(2029,6,0),Mitarbeiter!$D104),TODAY()),Einstellungen!$F$13:$F$67)))*N(Mitarbeiter!$E104)/IF(Einstellungen!$C$11="7 Tage",7,5),N('Ist-Stunden'!AT104)+(N(Krankheitstage!CE104)+N(Krankheitstage!CQ104))*N($C104))))</f>
        <v/>
      </c>
      <c r="BY104" s="76">
        <f>IF($B104="",0,IF(Einstellungen!$C$10="Ja",MAX(IF(Einstellungen!$C$11="7 Tage",MAX(0,(MIN(DATE(2029,7,0),IF(Mitarbeiter!$D104="",DATE(2029,7,0),Mitarbeiter!$D104),TODAY()))-(MAX(DATE(2029,6,1),Mitarbeiter!$C104))+1),MAX(0,NETWORKDAYS(MAX(DATE(2029,6,1),Mitarbeiter!$C104),MIN(DATE(2029,7,0),IF(Mitarbeiter!$D104="",DATE(2029,7,0),Mitarbeiter!$D104),TODAY()),Einstellungen!$F$13:$F$67)))*N(Mitarbeiter!$E104)/IF(Einstellungen!$C$11="7 Tage",7,5),N('Ist-Stunden'!AU104)),MAX(IF(Einstellungen!$C$11="7 Tage",MAX(0,(MIN(DATE(2029,7,0),IF(Mitarbeiter!$D104="",DATE(2029,7,0),Mitarbeiter!$D104),TODAY()))-(MAX(DATE(2029,6,1),Mitarbeiter!$C104))+1),MAX(0,NETWORKDAYS(MAX(DATE(2029,6,1),Mitarbeiter!$C104),MIN(DATE(2029,7,0),IF(Mitarbeiter!$D104="",DATE(2029,7,0),Mitarbeiter!$D104),TODAY()),Einstellungen!$F$13:$F$67)))*N(Mitarbeiter!$E104)/IF(Einstellungen!$C$11="7 Tage",7,5),N('Ist-Stunden'!AU104)+(N(Krankheitstage!CF104)+N(Krankheitstage!CR104))*N($C104))))</f>
        <v/>
      </c>
      <c r="BZ104" s="76">
        <f>IF($B104="",0,IF(Einstellungen!$C$10="Ja",MAX(IF(Einstellungen!$C$11="7 Tage",MAX(0,(MIN(DATE(2029,8,0),IF(Mitarbeiter!$D104="",DATE(2029,8,0),Mitarbeiter!$D104),TODAY()))-(MAX(DATE(2029,7,1),Mitarbeiter!$C104))+1),MAX(0,NETWORKDAYS(MAX(DATE(2029,7,1),Mitarbeiter!$C104),MIN(DATE(2029,8,0),IF(Mitarbeiter!$D104="",DATE(2029,8,0),Mitarbeiter!$D104),TODAY()),Einstellungen!$F$13:$F$67)))*N(Mitarbeiter!$E104)/IF(Einstellungen!$C$11="7 Tage",7,5),N('Ist-Stunden'!AV104)),MAX(IF(Einstellungen!$C$11="7 Tage",MAX(0,(MIN(DATE(2029,8,0),IF(Mitarbeiter!$D104="",DATE(2029,8,0),Mitarbeiter!$D104),TODAY()))-(MAX(DATE(2029,7,1),Mitarbeiter!$C104))+1),MAX(0,NETWORKDAYS(MAX(DATE(2029,7,1),Mitarbeiter!$C104),MIN(DATE(2029,8,0),IF(Mitarbeiter!$D104="",DATE(2029,8,0),Mitarbeiter!$D104),TODAY()),Einstellungen!$F$13:$F$67)))*N(Mitarbeiter!$E104)/IF(Einstellungen!$C$11="7 Tage",7,5),N('Ist-Stunden'!AV104)+(N(Krankheitstage!CG104)+N(Krankheitstage!CS104))*N($C104))))</f>
        <v/>
      </c>
      <c r="CA104" s="76">
        <f>IF($B104="",0,IF(Einstellungen!$C$10="Ja",MAX(IF(Einstellungen!$C$11="7 Tage",MAX(0,(MIN(DATE(2029,9,0),IF(Mitarbeiter!$D104="",DATE(2029,9,0),Mitarbeiter!$D104),TODAY()))-(MAX(DATE(2029,8,1),Mitarbeiter!$C104))+1),MAX(0,NETWORKDAYS(MAX(DATE(2029,8,1),Mitarbeiter!$C104),MIN(DATE(2029,9,0),IF(Mitarbeiter!$D104="",DATE(2029,9,0),Mitarbeiter!$D104),TODAY()),Einstellungen!$F$13:$F$67)))*N(Mitarbeiter!$E104)/IF(Einstellungen!$C$11="7 Tage",7,5),N('Ist-Stunden'!AW104)),MAX(IF(Einstellungen!$C$11="7 Tage",MAX(0,(MIN(DATE(2029,9,0),IF(Mitarbeiter!$D104="",DATE(2029,9,0),Mitarbeiter!$D104),TODAY()))-(MAX(DATE(2029,8,1),Mitarbeiter!$C104))+1),MAX(0,NETWORKDAYS(MAX(DATE(2029,8,1),Mitarbeiter!$C104),MIN(DATE(2029,9,0),IF(Mitarbeiter!$D104="",DATE(2029,9,0),Mitarbeiter!$D104),TODAY()),Einstellungen!$F$13:$F$67)))*N(Mitarbeiter!$E104)/IF(Einstellungen!$C$11="7 Tage",7,5),N('Ist-Stunden'!AW104)+(N(Krankheitstage!CH104)+N(Krankheitstage!CT104))*N($C104))))</f>
        <v/>
      </c>
      <c r="CB104" s="76">
        <f>IF($B104="",0,IF(Einstellungen!$C$10="Ja",MAX(IF(Einstellungen!$C$11="7 Tage",MAX(0,(MIN(DATE(2029,10,0),IF(Mitarbeiter!$D104="",DATE(2029,10,0),Mitarbeiter!$D104),TODAY()))-(MAX(DATE(2029,9,1),Mitarbeiter!$C104))+1),MAX(0,NETWORKDAYS(MAX(DATE(2029,9,1),Mitarbeiter!$C104),MIN(DATE(2029,10,0),IF(Mitarbeiter!$D104="",DATE(2029,10,0),Mitarbeiter!$D104),TODAY()),Einstellungen!$F$13:$F$67)))*N(Mitarbeiter!$E104)/IF(Einstellungen!$C$11="7 Tage",7,5),N('Ist-Stunden'!AX104)),MAX(IF(Einstellungen!$C$11="7 Tage",MAX(0,(MIN(DATE(2029,10,0),IF(Mitarbeiter!$D104="",DATE(2029,10,0),Mitarbeiter!$D104),TODAY()))-(MAX(DATE(2029,9,1),Mitarbeiter!$C104))+1),MAX(0,NETWORKDAYS(MAX(DATE(2029,9,1),Mitarbeiter!$C104),MIN(DATE(2029,10,0),IF(Mitarbeiter!$D104="",DATE(2029,10,0),Mitarbeiter!$D104),TODAY()),Einstellungen!$F$13:$F$67)))*N(Mitarbeiter!$E104)/IF(Einstellungen!$C$11="7 Tage",7,5),N('Ist-Stunden'!AX104)+(N(Krankheitstage!CI104)+N(Krankheitstage!CU104))*N($C104))))</f>
        <v/>
      </c>
      <c r="CC104" s="76">
        <f>IF($B104="",0,IF(Einstellungen!$C$10="Ja",MAX(IF(Einstellungen!$C$11="7 Tage",MAX(0,(MIN(DATE(2029,11,0),IF(Mitarbeiter!$D104="",DATE(2029,11,0),Mitarbeiter!$D104),TODAY()))-(MAX(DATE(2029,10,1),Mitarbeiter!$C104))+1),MAX(0,NETWORKDAYS(MAX(DATE(2029,10,1),Mitarbeiter!$C104),MIN(DATE(2029,11,0),IF(Mitarbeiter!$D104="",DATE(2029,11,0),Mitarbeiter!$D104),TODAY()),Einstellungen!$F$13:$F$67)))*N(Mitarbeiter!$E104)/IF(Einstellungen!$C$11="7 Tage",7,5),N('Ist-Stunden'!AY104)),MAX(IF(Einstellungen!$C$11="7 Tage",MAX(0,(MIN(DATE(2029,11,0),IF(Mitarbeiter!$D104="",DATE(2029,11,0),Mitarbeiter!$D104),TODAY()))-(MAX(DATE(2029,10,1),Mitarbeiter!$C104))+1),MAX(0,NETWORKDAYS(MAX(DATE(2029,10,1),Mitarbeiter!$C104),MIN(DATE(2029,11,0),IF(Mitarbeiter!$D104="",DATE(2029,11,0),Mitarbeiter!$D104),TODAY()),Einstellungen!$F$13:$F$67)))*N(Mitarbeiter!$E104)/IF(Einstellungen!$C$11="7 Tage",7,5),N('Ist-Stunden'!AY104)+(N(Krankheitstage!CJ104)+N(Krankheitstage!CV104))*N($C104))))</f>
        <v/>
      </c>
      <c r="CD104" s="76">
        <f>IF($B104="",0,IF(Einstellungen!$C$10="Ja",MAX(IF(Einstellungen!$C$11="7 Tage",MAX(0,(MIN(DATE(2029,12,0),IF(Mitarbeiter!$D104="",DATE(2029,12,0),Mitarbeiter!$D104),TODAY()))-(MAX(DATE(2029,11,1),Mitarbeiter!$C104))+1),MAX(0,NETWORKDAYS(MAX(DATE(2029,11,1),Mitarbeiter!$C104),MIN(DATE(2029,12,0),IF(Mitarbeiter!$D104="",DATE(2029,12,0),Mitarbeiter!$D104),TODAY()),Einstellungen!$F$13:$F$67)))*N(Mitarbeiter!$E104)/IF(Einstellungen!$C$11="7 Tage",7,5),N('Ist-Stunden'!AZ104)),MAX(IF(Einstellungen!$C$11="7 Tage",MAX(0,(MIN(DATE(2029,12,0),IF(Mitarbeiter!$D104="",DATE(2029,12,0),Mitarbeiter!$D104),TODAY()))-(MAX(DATE(2029,11,1),Mitarbeiter!$C104))+1),MAX(0,NETWORKDAYS(MAX(DATE(2029,11,1),Mitarbeiter!$C104),MIN(DATE(2029,12,0),IF(Mitarbeiter!$D104="",DATE(2029,12,0),Mitarbeiter!$D104),TODAY()),Einstellungen!$F$13:$F$67)))*N(Mitarbeiter!$E104)/IF(Einstellungen!$C$11="7 Tage",7,5),N('Ist-Stunden'!AZ104)+(N(Krankheitstage!CK104)+N(Krankheitstage!CW104))*N($C104))))</f>
        <v/>
      </c>
      <c r="CE104" s="76">
        <f>IF($B104="",0,IF(Einstellungen!$C$10="Ja",MAX(IF(Einstellungen!$C$11="7 Tage",MAX(0,(MIN(DATE(2029,13,0),IF(Mitarbeiter!$D104="",DATE(2029,13,0),Mitarbeiter!$D104),TODAY()))-(MAX(DATE(2029,12,1),Mitarbeiter!$C104))+1),MAX(0,NETWORKDAYS(MAX(DATE(2029,12,1),Mitarbeiter!$C104),MIN(DATE(2029,13,0),IF(Mitarbeiter!$D104="",DATE(2029,13,0),Mitarbeiter!$D104),TODAY()),Einstellungen!$F$13:$F$67)))*N(Mitarbeiter!$E104)/IF(Einstellungen!$C$11="7 Tage",7,5),N('Ist-Stunden'!BA104)),MAX(IF(Einstellungen!$C$11="7 Tage",MAX(0,(MIN(DATE(2029,13,0),IF(Mitarbeiter!$D104="",DATE(2029,13,0),Mitarbeiter!$D104),TODAY()))-(MAX(DATE(2029,12,1),Mitarbeiter!$C104))+1),MAX(0,NETWORKDAYS(MAX(DATE(2029,12,1),Mitarbeiter!$C104),MIN(DATE(2029,13,0),IF(Mitarbeiter!$D104="",DATE(2029,13,0),Mitarbeiter!$D104),TODAY()),Einstellungen!$F$13:$F$67)))*N(Mitarbeiter!$E104)/IF(Einstellungen!$C$11="7 Tage",7,5),N('Ist-Stunden'!BA104)+(N(Krankheitstage!CL104)+N(Krankheitstage!CX104))*N($C104))))</f>
        <v/>
      </c>
      <c r="CF104" s="76">
        <f>IF($B104="",0,IF(Einstellungen!$C$10="Ja",MAX(IF(Einstellungen!$C$11="7 Tage",MAX(0,(MIN(DATE(2030,2,0),IF(Mitarbeiter!$D104="",DATE(2030,2,0),Mitarbeiter!$D104),TODAY()))-(MAX(DATE(2030,1,1),Mitarbeiter!$C104))+1),MAX(0,NETWORKDAYS(MAX(DATE(2030,1,1),Mitarbeiter!$C104),MIN(DATE(2030,2,0),IF(Mitarbeiter!$D104="",DATE(2030,2,0),Mitarbeiter!$D104),TODAY()),Einstellungen!$F$13:$F$67)))*N(Mitarbeiter!$E104)/IF(Einstellungen!$C$11="7 Tage",7,5),N('Ist-Stunden'!BB104)),MAX(IF(Einstellungen!$C$11="7 Tage",MAX(0,(MIN(DATE(2030,2,0),IF(Mitarbeiter!$D104="",DATE(2030,2,0),Mitarbeiter!$D104),TODAY()))-(MAX(DATE(2030,1,1),Mitarbeiter!$C104))+1),MAX(0,NETWORKDAYS(MAX(DATE(2030,1,1),Mitarbeiter!$C104),MIN(DATE(2030,2,0),IF(Mitarbeiter!$D104="",DATE(2030,2,0),Mitarbeiter!$D104),TODAY()),Einstellungen!$F$13:$F$67)))*N(Mitarbeiter!$E104)/IF(Einstellungen!$C$11="7 Tage",7,5),N('Ist-Stunden'!BB104)+(N(Krankheitstage!CY104)+N(Krankheitstage!DK104))*N($C104))))</f>
        <v/>
      </c>
      <c r="CG104" s="76">
        <f>IF($B104="",0,IF(Einstellungen!$C$10="Ja",MAX(IF(Einstellungen!$C$11="7 Tage",MAX(0,(MIN(DATE(2030,3,0),IF(Mitarbeiter!$D104="",DATE(2030,3,0),Mitarbeiter!$D104),TODAY()))-(MAX(DATE(2030,2,1),Mitarbeiter!$C104))+1),MAX(0,NETWORKDAYS(MAX(DATE(2030,2,1),Mitarbeiter!$C104),MIN(DATE(2030,3,0),IF(Mitarbeiter!$D104="",DATE(2030,3,0),Mitarbeiter!$D104),TODAY()),Einstellungen!$F$13:$F$67)))*N(Mitarbeiter!$E104)/IF(Einstellungen!$C$11="7 Tage",7,5),N('Ist-Stunden'!BC104)),MAX(IF(Einstellungen!$C$11="7 Tage",MAX(0,(MIN(DATE(2030,3,0),IF(Mitarbeiter!$D104="",DATE(2030,3,0),Mitarbeiter!$D104),TODAY()))-(MAX(DATE(2030,2,1),Mitarbeiter!$C104))+1),MAX(0,NETWORKDAYS(MAX(DATE(2030,2,1),Mitarbeiter!$C104),MIN(DATE(2030,3,0),IF(Mitarbeiter!$D104="",DATE(2030,3,0),Mitarbeiter!$D104),TODAY()),Einstellungen!$F$13:$F$67)))*N(Mitarbeiter!$E104)/IF(Einstellungen!$C$11="7 Tage",7,5),N('Ist-Stunden'!BC104)+(N(Krankheitstage!CZ104)+N(Krankheitstage!DL104))*N($C104))))</f>
        <v/>
      </c>
      <c r="CH104" s="76">
        <f>IF($B104="",0,IF(Einstellungen!$C$10="Ja",MAX(IF(Einstellungen!$C$11="7 Tage",MAX(0,(MIN(DATE(2030,4,0),IF(Mitarbeiter!$D104="",DATE(2030,4,0),Mitarbeiter!$D104),TODAY()))-(MAX(DATE(2030,3,1),Mitarbeiter!$C104))+1),MAX(0,NETWORKDAYS(MAX(DATE(2030,3,1),Mitarbeiter!$C104),MIN(DATE(2030,4,0),IF(Mitarbeiter!$D104="",DATE(2030,4,0),Mitarbeiter!$D104),TODAY()),Einstellungen!$F$13:$F$67)))*N(Mitarbeiter!$E104)/IF(Einstellungen!$C$11="7 Tage",7,5),N('Ist-Stunden'!BD104)),MAX(IF(Einstellungen!$C$11="7 Tage",MAX(0,(MIN(DATE(2030,4,0),IF(Mitarbeiter!$D104="",DATE(2030,4,0),Mitarbeiter!$D104),TODAY()))-(MAX(DATE(2030,3,1),Mitarbeiter!$C104))+1),MAX(0,NETWORKDAYS(MAX(DATE(2030,3,1),Mitarbeiter!$C104),MIN(DATE(2030,4,0),IF(Mitarbeiter!$D104="",DATE(2030,4,0),Mitarbeiter!$D104),TODAY()),Einstellungen!$F$13:$F$67)))*N(Mitarbeiter!$E104)/IF(Einstellungen!$C$11="7 Tage",7,5),N('Ist-Stunden'!BD104)+(N(Krankheitstage!DA104)+N(Krankheitstage!DM104))*N($C104))))</f>
        <v/>
      </c>
      <c r="CI104" s="76">
        <f>IF($B104="",0,IF(Einstellungen!$C$10="Ja",MAX(IF(Einstellungen!$C$11="7 Tage",MAX(0,(MIN(DATE(2030,5,0),IF(Mitarbeiter!$D104="",DATE(2030,5,0),Mitarbeiter!$D104),TODAY()))-(MAX(DATE(2030,4,1),Mitarbeiter!$C104))+1),MAX(0,NETWORKDAYS(MAX(DATE(2030,4,1),Mitarbeiter!$C104),MIN(DATE(2030,5,0),IF(Mitarbeiter!$D104="",DATE(2030,5,0),Mitarbeiter!$D104),TODAY()),Einstellungen!$F$13:$F$67)))*N(Mitarbeiter!$E104)/IF(Einstellungen!$C$11="7 Tage",7,5),N('Ist-Stunden'!BE104)),MAX(IF(Einstellungen!$C$11="7 Tage",MAX(0,(MIN(DATE(2030,5,0),IF(Mitarbeiter!$D104="",DATE(2030,5,0),Mitarbeiter!$D104),TODAY()))-(MAX(DATE(2030,4,1),Mitarbeiter!$C104))+1),MAX(0,NETWORKDAYS(MAX(DATE(2030,4,1),Mitarbeiter!$C104),MIN(DATE(2030,5,0),IF(Mitarbeiter!$D104="",DATE(2030,5,0),Mitarbeiter!$D104),TODAY()),Einstellungen!$F$13:$F$67)))*N(Mitarbeiter!$E104)/IF(Einstellungen!$C$11="7 Tage",7,5),N('Ist-Stunden'!BE104)+(N(Krankheitstage!DB104)+N(Krankheitstage!DN104))*N($C104))))</f>
        <v/>
      </c>
      <c r="CJ104" s="76">
        <f>IF($B104="",0,IF(Einstellungen!$C$10="Ja",MAX(IF(Einstellungen!$C$11="7 Tage",MAX(0,(MIN(DATE(2030,6,0),IF(Mitarbeiter!$D104="",DATE(2030,6,0),Mitarbeiter!$D104),TODAY()))-(MAX(DATE(2030,5,1),Mitarbeiter!$C104))+1),MAX(0,NETWORKDAYS(MAX(DATE(2030,5,1),Mitarbeiter!$C104),MIN(DATE(2030,6,0),IF(Mitarbeiter!$D104="",DATE(2030,6,0),Mitarbeiter!$D104),TODAY()),Einstellungen!$F$13:$F$67)))*N(Mitarbeiter!$E104)/IF(Einstellungen!$C$11="7 Tage",7,5),N('Ist-Stunden'!BF104)),MAX(IF(Einstellungen!$C$11="7 Tage",MAX(0,(MIN(DATE(2030,6,0),IF(Mitarbeiter!$D104="",DATE(2030,6,0),Mitarbeiter!$D104),TODAY()))-(MAX(DATE(2030,5,1),Mitarbeiter!$C104))+1),MAX(0,NETWORKDAYS(MAX(DATE(2030,5,1),Mitarbeiter!$C104),MIN(DATE(2030,6,0),IF(Mitarbeiter!$D104="",DATE(2030,6,0),Mitarbeiter!$D104),TODAY()),Einstellungen!$F$13:$F$67)))*N(Mitarbeiter!$E104)/IF(Einstellungen!$C$11="7 Tage",7,5),N('Ist-Stunden'!BF104)+(N(Krankheitstage!DC104)+N(Krankheitstage!DO104))*N($C104))))</f>
        <v/>
      </c>
      <c r="CK104" s="76">
        <f>IF($B104="",0,IF(Einstellungen!$C$10="Ja",MAX(IF(Einstellungen!$C$11="7 Tage",MAX(0,(MIN(DATE(2030,7,0),IF(Mitarbeiter!$D104="",DATE(2030,7,0),Mitarbeiter!$D104),TODAY()))-(MAX(DATE(2030,6,1),Mitarbeiter!$C104))+1),MAX(0,NETWORKDAYS(MAX(DATE(2030,6,1),Mitarbeiter!$C104),MIN(DATE(2030,7,0),IF(Mitarbeiter!$D104="",DATE(2030,7,0),Mitarbeiter!$D104),TODAY()),Einstellungen!$F$13:$F$67)))*N(Mitarbeiter!$E104)/IF(Einstellungen!$C$11="7 Tage",7,5),N('Ist-Stunden'!BG104)),MAX(IF(Einstellungen!$C$11="7 Tage",MAX(0,(MIN(DATE(2030,7,0),IF(Mitarbeiter!$D104="",DATE(2030,7,0),Mitarbeiter!$D104),TODAY()))-(MAX(DATE(2030,6,1),Mitarbeiter!$C104))+1),MAX(0,NETWORKDAYS(MAX(DATE(2030,6,1),Mitarbeiter!$C104),MIN(DATE(2030,7,0),IF(Mitarbeiter!$D104="",DATE(2030,7,0),Mitarbeiter!$D104),TODAY()),Einstellungen!$F$13:$F$67)))*N(Mitarbeiter!$E104)/IF(Einstellungen!$C$11="7 Tage",7,5),N('Ist-Stunden'!BG104)+(N(Krankheitstage!DD104)+N(Krankheitstage!DP104))*N($C104))))</f>
        <v/>
      </c>
      <c r="CL104" s="76">
        <f>IF($B104="",0,IF(Einstellungen!$C$10="Ja",MAX(IF(Einstellungen!$C$11="7 Tage",MAX(0,(MIN(DATE(2030,8,0),IF(Mitarbeiter!$D104="",DATE(2030,8,0),Mitarbeiter!$D104),TODAY()))-(MAX(DATE(2030,7,1),Mitarbeiter!$C104))+1),MAX(0,NETWORKDAYS(MAX(DATE(2030,7,1),Mitarbeiter!$C104),MIN(DATE(2030,8,0),IF(Mitarbeiter!$D104="",DATE(2030,8,0),Mitarbeiter!$D104),TODAY()),Einstellungen!$F$13:$F$67)))*N(Mitarbeiter!$E104)/IF(Einstellungen!$C$11="7 Tage",7,5),N('Ist-Stunden'!BH104)),MAX(IF(Einstellungen!$C$11="7 Tage",MAX(0,(MIN(DATE(2030,8,0),IF(Mitarbeiter!$D104="",DATE(2030,8,0),Mitarbeiter!$D104),TODAY()))-(MAX(DATE(2030,7,1),Mitarbeiter!$C104))+1),MAX(0,NETWORKDAYS(MAX(DATE(2030,7,1),Mitarbeiter!$C104),MIN(DATE(2030,8,0),IF(Mitarbeiter!$D104="",DATE(2030,8,0),Mitarbeiter!$D104),TODAY()),Einstellungen!$F$13:$F$67)))*N(Mitarbeiter!$E104)/IF(Einstellungen!$C$11="7 Tage",7,5),N('Ist-Stunden'!BH104)+(N(Krankheitstage!DE104)+N(Krankheitstage!DQ104))*N($C104))))</f>
        <v/>
      </c>
      <c r="CM104" s="76">
        <f>IF($B104="",0,IF(Einstellungen!$C$10="Ja",MAX(IF(Einstellungen!$C$11="7 Tage",MAX(0,(MIN(DATE(2030,9,0),IF(Mitarbeiter!$D104="",DATE(2030,9,0),Mitarbeiter!$D104),TODAY()))-(MAX(DATE(2030,8,1),Mitarbeiter!$C104))+1),MAX(0,NETWORKDAYS(MAX(DATE(2030,8,1),Mitarbeiter!$C104),MIN(DATE(2030,9,0),IF(Mitarbeiter!$D104="",DATE(2030,9,0),Mitarbeiter!$D104),TODAY()),Einstellungen!$F$13:$F$67)))*N(Mitarbeiter!$E104)/IF(Einstellungen!$C$11="7 Tage",7,5),N('Ist-Stunden'!BI104)),MAX(IF(Einstellungen!$C$11="7 Tage",MAX(0,(MIN(DATE(2030,9,0),IF(Mitarbeiter!$D104="",DATE(2030,9,0),Mitarbeiter!$D104),TODAY()))-(MAX(DATE(2030,8,1),Mitarbeiter!$C104))+1),MAX(0,NETWORKDAYS(MAX(DATE(2030,8,1),Mitarbeiter!$C104),MIN(DATE(2030,9,0),IF(Mitarbeiter!$D104="",DATE(2030,9,0),Mitarbeiter!$D104),TODAY()),Einstellungen!$F$13:$F$67)))*N(Mitarbeiter!$E104)/IF(Einstellungen!$C$11="7 Tage",7,5),N('Ist-Stunden'!BI104)+(N(Krankheitstage!DF104)+N(Krankheitstage!DR104))*N($C104))))</f>
        <v/>
      </c>
      <c r="CN104" s="76">
        <f>IF($B104="",0,IF(Einstellungen!$C$10="Ja",MAX(IF(Einstellungen!$C$11="7 Tage",MAX(0,(MIN(DATE(2030,10,0),IF(Mitarbeiter!$D104="",DATE(2030,10,0),Mitarbeiter!$D104),TODAY()))-(MAX(DATE(2030,9,1),Mitarbeiter!$C104))+1),MAX(0,NETWORKDAYS(MAX(DATE(2030,9,1),Mitarbeiter!$C104),MIN(DATE(2030,10,0),IF(Mitarbeiter!$D104="",DATE(2030,10,0),Mitarbeiter!$D104),TODAY()),Einstellungen!$F$13:$F$67)))*N(Mitarbeiter!$E104)/IF(Einstellungen!$C$11="7 Tage",7,5),N('Ist-Stunden'!BJ104)),MAX(IF(Einstellungen!$C$11="7 Tage",MAX(0,(MIN(DATE(2030,10,0),IF(Mitarbeiter!$D104="",DATE(2030,10,0),Mitarbeiter!$D104),TODAY()))-(MAX(DATE(2030,9,1),Mitarbeiter!$C104))+1),MAX(0,NETWORKDAYS(MAX(DATE(2030,9,1),Mitarbeiter!$C104),MIN(DATE(2030,10,0),IF(Mitarbeiter!$D104="",DATE(2030,10,0),Mitarbeiter!$D104),TODAY()),Einstellungen!$F$13:$F$67)))*N(Mitarbeiter!$E104)/IF(Einstellungen!$C$11="7 Tage",7,5),N('Ist-Stunden'!BJ104)+(N(Krankheitstage!DG104)+N(Krankheitstage!DS104))*N($C104))))</f>
        <v/>
      </c>
      <c r="CO104" s="76">
        <f>IF($B104="",0,IF(Einstellungen!$C$10="Ja",MAX(IF(Einstellungen!$C$11="7 Tage",MAX(0,(MIN(DATE(2030,11,0),IF(Mitarbeiter!$D104="",DATE(2030,11,0),Mitarbeiter!$D104),TODAY()))-(MAX(DATE(2030,10,1),Mitarbeiter!$C104))+1),MAX(0,NETWORKDAYS(MAX(DATE(2030,10,1),Mitarbeiter!$C104),MIN(DATE(2030,11,0),IF(Mitarbeiter!$D104="",DATE(2030,11,0),Mitarbeiter!$D104),TODAY()),Einstellungen!$F$13:$F$67)))*N(Mitarbeiter!$E104)/IF(Einstellungen!$C$11="7 Tage",7,5),N('Ist-Stunden'!BK104)),MAX(IF(Einstellungen!$C$11="7 Tage",MAX(0,(MIN(DATE(2030,11,0),IF(Mitarbeiter!$D104="",DATE(2030,11,0),Mitarbeiter!$D104),TODAY()))-(MAX(DATE(2030,10,1),Mitarbeiter!$C104))+1),MAX(0,NETWORKDAYS(MAX(DATE(2030,10,1),Mitarbeiter!$C104),MIN(DATE(2030,11,0),IF(Mitarbeiter!$D104="",DATE(2030,11,0),Mitarbeiter!$D104),TODAY()),Einstellungen!$F$13:$F$67)))*N(Mitarbeiter!$E104)/IF(Einstellungen!$C$11="7 Tage",7,5),N('Ist-Stunden'!BK104)+(N(Krankheitstage!DH104)+N(Krankheitstage!DT104))*N($C104))))</f>
        <v/>
      </c>
      <c r="CP104" s="76">
        <f>IF($B104="",0,IF(Einstellungen!$C$10="Ja",MAX(IF(Einstellungen!$C$11="7 Tage",MAX(0,(MIN(DATE(2030,12,0),IF(Mitarbeiter!$D104="",DATE(2030,12,0),Mitarbeiter!$D104),TODAY()))-(MAX(DATE(2030,11,1),Mitarbeiter!$C104))+1),MAX(0,NETWORKDAYS(MAX(DATE(2030,11,1),Mitarbeiter!$C104),MIN(DATE(2030,12,0),IF(Mitarbeiter!$D104="",DATE(2030,12,0),Mitarbeiter!$D104),TODAY()),Einstellungen!$F$13:$F$67)))*N(Mitarbeiter!$E104)/IF(Einstellungen!$C$11="7 Tage",7,5),N('Ist-Stunden'!BL104)),MAX(IF(Einstellungen!$C$11="7 Tage",MAX(0,(MIN(DATE(2030,12,0),IF(Mitarbeiter!$D104="",DATE(2030,12,0),Mitarbeiter!$D104),TODAY()))-(MAX(DATE(2030,11,1),Mitarbeiter!$C104))+1),MAX(0,NETWORKDAYS(MAX(DATE(2030,11,1),Mitarbeiter!$C104),MIN(DATE(2030,12,0),IF(Mitarbeiter!$D104="",DATE(2030,12,0),Mitarbeiter!$D104),TODAY()),Einstellungen!$F$13:$F$67)))*N(Mitarbeiter!$E104)/IF(Einstellungen!$C$11="7 Tage",7,5),N('Ist-Stunden'!BL104)+(N(Krankheitstage!DI104)+N(Krankheitstage!DU104))*N($C104))))</f>
        <v/>
      </c>
      <c r="CQ104" s="76">
        <f>IF($B104="",0,IF(Einstellungen!$C$10="Ja",MAX(IF(Einstellungen!$C$11="7 Tage",MAX(0,(MIN(DATE(2030,13,0),IF(Mitarbeiter!$D104="",DATE(2030,13,0),Mitarbeiter!$D104),TODAY()))-(MAX(DATE(2030,12,1),Mitarbeiter!$C104))+1),MAX(0,NETWORKDAYS(MAX(DATE(2030,12,1),Mitarbeiter!$C104),MIN(DATE(2030,13,0),IF(Mitarbeiter!$D104="",DATE(2030,13,0),Mitarbeiter!$D104),TODAY()),Einstellungen!$F$13:$F$67)))*N(Mitarbeiter!$E104)/IF(Einstellungen!$C$11="7 Tage",7,5),N('Ist-Stunden'!BM104)),MAX(IF(Einstellungen!$C$11="7 Tage",MAX(0,(MIN(DATE(2030,13,0),IF(Mitarbeiter!$D104="",DATE(2030,13,0),Mitarbeiter!$D104),TODAY()))-(MAX(DATE(2030,12,1),Mitarbeiter!$C104))+1),MAX(0,NETWORKDAYS(MAX(DATE(2030,12,1),Mitarbeiter!$C104),MIN(DATE(2030,13,0),IF(Mitarbeiter!$D104="",DATE(2030,13,0),Mitarbeiter!$D104),TODAY()),Einstellungen!$F$13:$F$67)))*N(Mitarbeiter!$E104)/IF(Einstellungen!$C$11="7 Tage",7,5),N('Ist-Stunden'!BM104)+(N(Krankheitstage!DJ104)+N(Krankheitstage!DV104))*N($C104))))</f>
        <v/>
      </c>
    </row>
    <row r="105">
      <c r="A105" s="73">
        <f>IF(Mitarbeiter!B105="","",Mitarbeiter!A105)</f>
        <v/>
      </c>
      <c r="B105" s="6">
        <f>IF(Mitarbeiter!B105="","",Mitarbeiter!B105)</f>
        <v/>
      </c>
      <c r="C105" s="74">
        <f>IF(Mitarbeiter!B105="","",Mitarbeiter!F105)</f>
        <v/>
      </c>
      <c r="D105" s="75">
        <f>N(INDEX(Krankheitstage!$G105:$DV105,1,(Einstellungen!$C$3-2026)*24+1))</f>
        <v/>
      </c>
      <c r="E105" s="75">
        <f>N(INDEX(Krankheitstage!$G105:$DV105,1,(Einstellungen!$C$3-2026)*24+2))</f>
        <v/>
      </c>
      <c r="F105" s="75">
        <f>N(INDEX(Krankheitstage!$G105:$DV105,1,(Einstellungen!$C$3-2026)*24+3))</f>
        <v/>
      </c>
      <c r="G105" s="75">
        <f>N(INDEX(Krankheitstage!$G105:$DV105,1,(Einstellungen!$C$3-2026)*24+4))</f>
        <v/>
      </c>
      <c r="H105" s="75">
        <f>N(INDEX(Krankheitstage!$G105:$DV105,1,(Einstellungen!$C$3-2026)*24+5))</f>
        <v/>
      </c>
      <c r="I105" s="75">
        <f>N(INDEX(Krankheitstage!$G105:$DV105,1,(Einstellungen!$C$3-2026)*24+6))</f>
        <v/>
      </c>
      <c r="J105" s="75">
        <f>N(INDEX(Krankheitstage!$G105:$DV105,1,(Einstellungen!$C$3-2026)*24+7))</f>
        <v/>
      </c>
      <c r="K105" s="75">
        <f>N(INDEX(Krankheitstage!$G105:$DV105,1,(Einstellungen!$C$3-2026)*24+8))</f>
        <v/>
      </c>
      <c r="L105" s="75">
        <f>N(INDEX(Krankheitstage!$G105:$DV105,1,(Einstellungen!$C$3-2026)*24+9))</f>
        <v/>
      </c>
      <c r="M105" s="75">
        <f>N(INDEX(Krankheitstage!$G105:$DV105,1,(Einstellungen!$C$3-2026)*24+10))</f>
        <v/>
      </c>
      <c r="N105" s="75">
        <f>N(INDEX(Krankheitstage!$G105:$DV105,1,(Einstellungen!$C$3-2026)*24+11))</f>
        <v/>
      </c>
      <c r="O105" s="75">
        <f>N(INDEX(Krankheitstage!$G105:$DV105,1,(Einstellungen!$C$3-2026)*24+12))</f>
        <v/>
      </c>
      <c r="P105" s="75">
        <f>IF($B105="","",SUM(D105:O105))</f>
        <v/>
      </c>
      <c r="Q105" s="75">
        <f>N(INDEX(Krankheitstage!$G105:$DV105,1,(Einstellungen!$C$3-2026)*24+13))</f>
        <v/>
      </c>
      <c r="R105" s="75">
        <f>N(INDEX(Krankheitstage!$G105:$DV105,1,(Einstellungen!$C$3-2026)*24+14))</f>
        <v/>
      </c>
      <c r="S105" s="75">
        <f>N(INDEX(Krankheitstage!$G105:$DV105,1,(Einstellungen!$C$3-2026)*24+15))</f>
        <v/>
      </c>
      <c r="T105" s="75">
        <f>N(INDEX(Krankheitstage!$G105:$DV105,1,(Einstellungen!$C$3-2026)*24+16))</f>
        <v/>
      </c>
      <c r="U105" s="75">
        <f>N(INDEX(Krankheitstage!$G105:$DV105,1,(Einstellungen!$C$3-2026)*24+17))</f>
        <v/>
      </c>
      <c r="V105" s="75">
        <f>N(INDEX(Krankheitstage!$G105:$DV105,1,(Einstellungen!$C$3-2026)*24+18))</f>
        <v/>
      </c>
      <c r="W105" s="75">
        <f>N(INDEX(Krankheitstage!$G105:$DV105,1,(Einstellungen!$C$3-2026)*24+19))</f>
        <v/>
      </c>
      <c r="X105" s="75">
        <f>N(INDEX(Krankheitstage!$G105:$DV105,1,(Einstellungen!$C$3-2026)*24+20))</f>
        <v/>
      </c>
      <c r="Y105" s="75">
        <f>N(INDEX(Krankheitstage!$G105:$DV105,1,(Einstellungen!$C$3-2026)*24+21))</f>
        <v/>
      </c>
      <c r="Z105" s="75">
        <f>N(INDEX(Krankheitstage!$G105:$DV105,1,(Einstellungen!$C$3-2026)*24+22))</f>
        <v/>
      </c>
      <c r="AA105" s="75">
        <f>N(INDEX(Krankheitstage!$G105:$DV105,1,(Einstellungen!$C$3-2026)*24+23))</f>
        <v/>
      </c>
      <c r="AB105" s="75">
        <f>N(INDEX(Krankheitstage!$G105:$DV105,1,(Einstellungen!$C$3-2026)*24+24))</f>
        <v/>
      </c>
      <c r="AC105" s="75">
        <f>IF($B105="","",SUM(Q105:AB105))</f>
        <v/>
      </c>
      <c r="AD105" s="75">
        <f>IF($B105="","",SUM(P105,AC105))</f>
        <v/>
      </c>
      <c r="AE105" s="76">
        <f>IF($B105="","",AD105*N(C105))</f>
        <v/>
      </c>
      <c r="AF105" s="75">
        <f>IF($B105="","",Krankheitstage!E105)</f>
        <v/>
      </c>
      <c r="AG105" s="76">
        <f>IF($B105="","",AF105*N(C105))</f>
        <v/>
      </c>
      <c r="AH105" s="76">
        <f>IF($B105="","",INDEX($AJ105:$CQ105,1,(Einstellungen!$C$3-2026)*12+1)+INDEX($AJ105:$CQ105,1,(Einstellungen!$C$3-2026)*12+2)+INDEX($AJ105:$CQ105,1,(Einstellungen!$C$3-2026)*12+3)+INDEX($AJ105:$CQ105,1,(Einstellungen!$C$3-2026)*12+4)+INDEX($AJ105:$CQ105,1,(Einstellungen!$C$3-2026)*12+5)+INDEX($AJ105:$CQ105,1,(Einstellungen!$C$3-2026)*12+6)+INDEX($AJ105:$CQ105,1,(Einstellungen!$C$3-2026)*12+7)+INDEX($AJ105:$CQ105,1,(Einstellungen!$C$3-2026)*12+8)+INDEX($AJ105:$CQ105,1,(Einstellungen!$C$3-2026)*12+9)+INDEX($AJ105:$CQ105,1,(Einstellungen!$C$3-2026)*12+10)+INDEX($AJ105:$CQ105,1,(Einstellungen!$C$3-2026)*12+11)+INDEX($AJ105:$CQ105,1,(Einstellungen!$C$3-2026)*12+12))</f>
        <v/>
      </c>
      <c r="AI105" s="76">
        <f>IF($B105="","",SUM($AJ105:$CQ105))</f>
        <v/>
      </c>
      <c r="AJ105" s="76">
        <f>IF($B105="",0,IF(Einstellungen!$C$10="Ja",MAX(IF(Einstellungen!$C$11="7 Tage",MAX(0,(MIN(DATE(2026,2,0),IF(Mitarbeiter!$D105="",DATE(2026,2,0),Mitarbeiter!$D105),TODAY()))-(MAX(DATE(2026,1,1),Mitarbeiter!$C105))+1),MAX(0,NETWORKDAYS(MAX(DATE(2026,1,1),Mitarbeiter!$C105),MIN(DATE(2026,2,0),IF(Mitarbeiter!$D105="",DATE(2026,2,0),Mitarbeiter!$D105),TODAY()),Einstellungen!$F$13:$F$67)))*N(Mitarbeiter!$E105)/IF(Einstellungen!$C$11="7 Tage",7,5),N('Ist-Stunden'!F105)),MAX(IF(Einstellungen!$C$11="7 Tage",MAX(0,(MIN(DATE(2026,2,0),IF(Mitarbeiter!$D105="",DATE(2026,2,0),Mitarbeiter!$D105),TODAY()))-(MAX(DATE(2026,1,1),Mitarbeiter!$C105))+1),MAX(0,NETWORKDAYS(MAX(DATE(2026,1,1),Mitarbeiter!$C105),MIN(DATE(2026,2,0),IF(Mitarbeiter!$D105="",DATE(2026,2,0),Mitarbeiter!$D105),TODAY()),Einstellungen!$F$13:$F$67)))*N(Mitarbeiter!$E105)/IF(Einstellungen!$C$11="7 Tage",7,5),N('Ist-Stunden'!F105)+(N(Krankheitstage!G105)+N(Krankheitstage!S105))*N($C105))))</f>
        <v/>
      </c>
      <c r="AK105" s="76">
        <f>IF($B105="",0,IF(Einstellungen!$C$10="Ja",MAX(IF(Einstellungen!$C$11="7 Tage",MAX(0,(MIN(DATE(2026,3,0),IF(Mitarbeiter!$D105="",DATE(2026,3,0),Mitarbeiter!$D105),TODAY()))-(MAX(DATE(2026,2,1),Mitarbeiter!$C105))+1),MAX(0,NETWORKDAYS(MAX(DATE(2026,2,1),Mitarbeiter!$C105),MIN(DATE(2026,3,0),IF(Mitarbeiter!$D105="",DATE(2026,3,0),Mitarbeiter!$D105),TODAY()),Einstellungen!$F$13:$F$67)))*N(Mitarbeiter!$E105)/IF(Einstellungen!$C$11="7 Tage",7,5),N('Ist-Stunden'!G105)),MAX(IF(Einstellungen!$C$11="7 Tage",MAX(0,(MIN(DATE(2026,3,0),IF(Mitarbeiter!$D105="",DATE(2026,3,0),Mitarbeiter!$D105),TODAY()))-(MAX(DATE(2026,2,1),Mitarbeiter!$C105))+1),MAX(0,NETWORKDAYS(MAX(DATE(2026,2,1),Mitarbeiter!$C105),MIN(DATE(2026,3,0),IF(Mitarbeiter!$D105="",DATE(2026,3,0),Mitarbeiter!$D105),TODAY()),Einstellungen!$F$13:$F$67)))*N(Mitarbeiter!$E105)/IF(Einstellungen!$C$11="7 Tage",7,5),N('Ist-Stunden'!G105)+(N(Krankheitstage!H105)+N(Krankheitstage!T105))*N($C105))))</f>
        <v/>
      </c>
      <c r="AL105" s="76">
        <f>IF($B105="",0,IF(Einstellungen!$C$10="Ja",MAX(IF(Einstellungen!$C$11="7 Tage",MAX(0,(MIN(DATE(2026,4,0),IF(Mitarbeiter!$D105="",DATE(2026,4,0),Mitarbeiter!$D105),TODAY()))-(MAX(DATE(2026,3,1),Mitarbeiter!$C105))+1),MAX(0,NETWORKDAYS(MAX(DATE(2026,3,1),Mitarbeiter!$C105),MIN(DATE(2026,4,0),IF(Mitarbeiter!$D105="",DATE(2026,4,0),Mitarbeiter!$D105),TODAY()),Einstellungen!$F$13:$F$67)))*N(Mitarbeiter!$E105)/IF(Einstellungen!$C$11="7 Tage",7,5),N('Ist-Stunden'!H105)),MAX(IF(Einstellungen!$C$11="7 Tage",MAX(0,(MIN(DATE(2026,4,0),IF(Mitarbeiter!$D105="",DATE(2026,4,0),Mitarbeiter!$D105),TODAY()))-(MAX(DATE(2026,3,1),Mitarbeiter!$C105))+1),MAX(0,NETWORKDAYS(MAX(DATE(2026,3,1),Mitarbeiter!$C105),MIN(DATE(2026,4,0),IF(Mitarbeiter!$D105="",DATE(2026,4,0),Mitarbeiter!$D105),TODAY()),Einstellungen!$F$13:$F$67)))*N(Mitarbeiter!$E105)/IF(Einstellungen!$C$11="7 Tage",7,5),N('Ist-Stunden'!H105)+(N(Krankheitstage!I105)+N(Krankheitstage!U105))*N($C105))))</f>
        <v/>
      </c>
      <c r="AM105" s="76">
        <f>IF($B105="",0,IF(Einstellungen!$C$10="Ja",MAX(IF(Einstellungen!$C$11="7 Tage",MAX(0,(MIN(DATE(2026,5,0),IF(Mitarbeiter!$D105="",DATE(2026,5,0),Mitarbeiter!$D105),TODAY()))-(MAX(DATE(2026,4,1),Mitarbeiter!$C105))+1),MAX(0,NETWORKDAYS(MAX(DATE(2026,4,1),Mitarbeiter!$C105),MIN(DATE(2026,5,0),IF(Mitarbeiter!$D105="",DATE(2026,5,0),Mitarbeiter!$D105),TODAY()),Einstellungen!$F$13:$F$67)))*N(Mitarbeiter!$E105)/IF(Einstellungen!$C$11="7 Tage",7,5),N('Ist-Stunden'!I105)),MAX(IF(Einstellungen!$C$11="7 Tage",MAX(0,(MIN(DATE(2026,5,0),IF(Mitarbeiter!$D105="",DATE(2026,5,0),Mitarbeiter!$D105),TODAY()))-(MAX(DATE(2026,4,1),Mitarbeiter!$C105))+1),MAX(0,NETWORKDAYS(MAX(DATE(2026,4,1),Mitarbeiter!$C105),MIN(DATE(2026,5,0),IF(Mitarbeiter!$D105="",DATE(2026,5,0),Mitarbeiter!$D105),TODAY()),Einstellungen!$F$13:$F$67)))*N(Mitarbeiter!$E105)/IF(Einstellungen!$C$11="7 Tage",7,5),N('Ist-Stunden'!I105)+(N(Krankheitstage!J105)+N(Krankheitstage!V105))*N($C105))))</f>
        <v/>
      </c>
      <c r="AN105" s="76">
        <f>IF($B105="",0,IF(Einstellungen!$C$10="Ja",MAX(IF(Einstellungen!$C$11="7 Tage",MAX(0,(MIN(DATE(2026,6,0),IF(Mitarbeiter!$D105="",DATE(2026,6,0),Mitarbeiter!$D105),TODAY()))-(MAX(DATE(2026,5,1),Mitarbeiter!$C105))+1),MAX(0,NETWORKDAYS(MAX(DATE(2026,5,1),Mitarbeiter!$C105),MIN(DATE(2026,6,0),IF(Mitarbeiter!$D105="",DATE(2026,6,0),Mitarbeiter!$D105),TODAY()),Einstellungen!$F$13:$F$67)))*N(Mitarbeiter!$E105)/IF(Einstellungen!$C$11="7 Tage",7,5),N('Ist-Stunden'!J105)),MAX(IF(Einstellungen!$C$11="7 Tage",MAX(0,(MIN(DATE(2026,6,0),IF(Mitarbeiter!$D105="",DATE(2026,6,0),Mitarbeiter!$D105),TODAY()))-(MAX(DATE(2026,5,1),Mitarbeiter!$C105))+1),MAX(0,NETWORKDAYS(MAX(DATE(2026,5,1),Mitarbeiter!$C105),MIN(DATE(2026,6,0),IF(Mitarbeiter!$D105="",DATE(2026,6,0),Mitarbeiter!$D105),TODAY()),Einstellungen!$F$13:$F$67)))*N(Mitarbeiter!$E105)/IF(Einstellungen!$C$11="7 Tage",7,5),N('Ist-Stunden'!J105)+(N(Krankheitstage!K105)+N(Krankheitstage!W105))*N($C105))))</f>
        <v/>
      </c>
      <c r="AO105" s="76">
        <f>IF($B105="",0,IF(Einstellungen!$C$10="Ja",MAX(IF(Einstellungen!$C$11="7 Tage",MAX(0,(MIN(DATE(2026,7,0),IF(Mitarbeiter!$D105="",DATE(2026,7,0),Mitarbeiter!$D105),TODAY()))-(MAX(DATE(2026,6,1),Mitarbeiter!$C105))+1),MAX(0,NETWORKDAYS(MAX(DATE(2026,6,1),Mitarbeiter!$C105),MIN(DATE(2026,7,0),IF(Mitarbeiter!$D105="",DATE(2026,7,0),Mitarbeiter!$D105),TODAY()),Einstellungen!$F$13:$F$67)))*N(Mitarbeiter!$E105)/IF(Einstellungen!$C$11="7 Tage",7,5),N('Ist-Stunden'!K105)),MAX(IF(Einstellungen!$C$11="7 Tage",MAX(0,(MIN(DATE(2026,7,0),IF(Mitarbeiter!$D105="",DATE(2026,7,0),Mitarbeiter!$D105),TODAY()))-(MAX(DATE(2026,6,1),Mitarbeiter!$C105))+1),MAX(0,NETWORKDAYS(MAX(DATE(2026,6,1),Mitarbeiter!$C105),MIN(DATE(2026,7,0),IF(Mitarbeiter!$D105="",DATE(2026,7,0),Mitarbeiter!$D105),TODAY()),Einstellungen!$F$13:$F$67)))*N(Mitarbeiter!$E105)/IF(Einstellungen!$C$11="7 Tage",7,5),N('Ist-Stunden'!K105)+(N(Krankheitstage!L105)+N(Krankheitstage!X105))*N($C105))))</f>
        <v/>
      </c>
      <c r="AP105" s="76">
        <f>IF($B105="",0,IF(Einstellungen!$C$10="Ja",MAX(IF(Einstellungen!$C$11="7 Tage",MAX(0,(MIN(DATE(2026,8,0),IF(Mitarbeiter!$D105="",DATE(2026,8,0),Mitarbeiter!$D105),TODAY()))-(MAX(DATE(2026,7,1),Mitarbeiter!$C105))+1),MAX(0,NETWORKDAYS(MAX(DATE(2026,7,1),Mitarbeiter!$C105),MIN(DATE(2026,8,0),IF(Mitarbeiter!$D105="",DATE(2026,8,0),Mitarbeiter!$D105),TODAY()),Einstellungen!$F$13:$F$67)))*N(Mitarbeiter!$E105)/IF(Einstellungen!$C$11="7 Tage",7,5),N('Ist-Stunden'!L105)),MAX(IF(Einstellungen!$C$11="7 Tage",MAX(0,(MIN(DATE(2026,8,0),IF(Mitarbeiter!$D105="",DATE(2026,8,0),Mitarbeiter!$D105),TODAY()))-(MAX(DATE(2026,7,1),Mitarbeiter!$C105))+1),MAX(0,NETWORKDAYS(MAX(DATE(2026,7,1),Mitarbeiter!$C105),MIN(DATE(2026,8,0),IF(Mitarbeiter!$D105="",DATE(2026,8,0),Mitarbeiter!$D105),TODAY()),Einstellungen!$F$13:$F$67)))*N(Mitarbeiter!$E105)/IF(Einstellungen!$C$11="7 Tage",7,5),N('Ist-Stunden'!L105)+(N(Krankheitstage!M105)+N(Krankheitstage!Y105))*N($C105))))</f>
        <v/>
      </c>
      <c r="AQ105" s="76">
        <f>IF($B105="",0,IF(Einstellungen!$C$10="Ja",MAX(IF(Einstellungen!$C$11="7 Tage",MAX(0,(MIN(DATE(2026,9,0),IF(Mitarbeiter!$D105="",DATE(2026,9,0),Mitarbeiter!$D105),TODAY()))-(MAX(DATE(2026,8,1),Mitarbeiter!$C105))+1),MAX(0,NETWORKDAYS(MAX(DATE(2026,8,1),Mitarbeiter!$C105),MIN(DATE(2026,9,0),IF(Mitarbeiter!$D105="",DATE(2026,9,0),Mitarbeiter!$D105),TODAY()),Einstellungen!$F$13:$F$67)))*N(Mitarbeiter!$E105)/IF(Einstellungen!$C$11="7 Tage",7,5),N('Ist-Stunden'!M105)),MAX(IF(Einstellungen!$C$11="7 Tage",MAX(0,(MIN(DATE(2026,9,0),IF(Mitarbeiter!$D105="",DATE(2026,9,0),Mitarbeiter!$D105),TODAY()))-(MAX(DATE(2026,8,1),Mitarbeiter!$C105))+1),MAX(0,NETWORKDAYS(MAX(DATE(2026,8,1),Mitarbeiter!$C105),MIN(DATE(2026,9,0),IF(Mitarbeiter!$D105="",DATE(2026,9,0),Mitarbeiter!$D105),TODAY()),Einstellungen!$F$13:$F$67)))*N(Mitarbeiter!$E105)/IF(Einstellungen!$C$11="7 Tage",7,5),N('Ist-Stunden'!M105)+(N(Krankheitstage!N105)+N(Krankheitstage!Z105))*N($C105))))</f>
        <v/>
      </c>
      <c r="AR105" s="76">
        <f>IF($B105="",0,IF(Einstellungen!$C$10="Ja",MAX(IF(Einstellungen!$C$11="7 Tage",MAX(0,(MIN(DATE(2026,10,0),IF(Mitarbeiter!$D105="",DATE(2026,10,0),Mitarbeiter!$D105),TODAY()))-(MAX(DATE(2026,9,1),Mitarbeiter!$C105))+1),MAX(0,NETWORKDAYS(MAX(DATE(2026,9,1),Mitarbeiter!$C105),MIN(DATE(2026,10,0),IF(Mitarbeiter!$D105="",DATE(2026,10,0),Mitarbeiter!$D105),TODAY()),Einstellungen!$F$13:$F$67)))*N(Mitarbeiter!$E105)/IF(Einstellungen!$C$11="7 Tage",7,5),N('Ist-Stunden'!N105)),MAX(IF(Einstellungen!$C$11="7 Tage",MAX(0,(MIN(DATE(2026,10,0),IF(Mitarbeiter!$D105="",DATE(2026,10,0),Mitarbeiter!$D105),TODAY()))-(MAX(DATE(2026,9,1),Mitarbeiter!$C105))+1),MAX(0,NETWORKDAYS(MAX(DATE(2026,9,1),Mitarbeiter!$C105),MIN(DATE(2026,10,0),IF(Mitarbeiter!$D105="",DATE(2026,10,0),Mitarbeiter!$D105),TODAY()),Einstellungen!$F$13:$F$67)))*N(Mitarbeiter!$E105)/IF(Einstellungen!$C$11="7 Tage",7,5),N('Ist-Stunden'!N105)+(N(Krankheitstage!O105)+N(Krankheitstage!AA105))*N($C105))))</f>
        <v/>
      </c>
      <c r="AS105" s="76">
        <f>IF($B105="",0,IF(Einstellungen!$C$10="Ja",MAX(IF(Einstellungen!$C$11="7 Tage",MAX(0,(MIN(DATE(2026,11,0),IF(Mitarbeiter!$D105="",DATE(2026,11,0),Mitarbeiter!$D105),TODAY()))-(MAX(DATE(2026,10,1),Mitarbeiter!$C105))+1),MAX(0,NETWORKDAYS(MAX(DATE(2026,10,1),Mitarbeiter!$C105),MIN(DATE(2026,11,0),IF(Mitarbeiter!$D105="",DATE(2026,11,0),Mitarbeiter!$D105),TODAY()),Einstellungen!$F$13:$F$67)))*N(Mitarbeiter!$E105)/IF(Einstellungen!$C$11="7 Tage",7,5),N('Ist-Stunden'!O105)),MAX(IF(Einstellungen!$C$11="7 Tage",MAX(0,(MIN(DATE(2026,11,0),IF(Mitarbeiter!$D105="",DATE(2026,11,0),Mitarbeiter!$D105),TODAY()))-(MAX(DATE(2026,10,1),Mitarbeiter!$C105))+1),MAX(0,NETWORKDAYS(MAX(DATE(2026,10,1),Mitarbeiter!$C105),MIN(DATE(2026,11,0),IF(Mitarbeiter!$D105="",DATE(2026,11,0),Mitarbeiter!$D105),TODAY()),Einstellungen!$F$13:$F$67)))*N(Mitarbeiter!$E105)/IF(Einstellungen!$C$11="7 Tage",7,5),N('Ist-Stunden'!O105)+(N(Krankheitstage!P105)+N(Krankheitstage!AB105))*N($C105))))</f>
        <v/>
      </c>
      <c r="AT105" s="76">
        <f>IF($B105="",0,IF(Einstellungen!$C$10="Ja",MAX(IF(Einstellungen!$C$11="7 Tage",MAX(0,(MIN(DATE(2026,12,0),IF(Mitarbeiter!$D105="",DATE(2026,12,0),Mitarbeiter!$D105),TODAY()))-(MAX(DATE(2026,11,1),Mitarbeiter!$C105))+1),MAX(0,NETWORKDAYS(MAX(DATE(2026,11,1),Mitarbeiter!$C105),MIN(DATE(2026,12,0),IF(Mitarbeiter!$D105="",DATE(2026,12,0),Mitarbeiter!$D105),TODAY()),Einstellungen!$F$13:$F$67)))*N(Mitarbeiter!$E105)/IF(Einstellungen!$C$11="7 Tage",7,5),N('Ist-Stunden'!P105)),MAX(IF(Einstellungen!$C$11="7 Tage",MAX(0,(MIN(DATE(2026,12,0),IF(Mitarbeiter!$D105="",DATE(2026,12,0),Mitarbeiter!$D105),TODAY()))-(MAX(DATE(2026,11,1),Mitarbeiter!$C105))+1),MAX(0,NETWORKDAYS(MAX(DATE(2026,11,1),Mitarbeiter!$C105),MIN(DATE(2026,12,0),IF(Mitarbeiter!$D105="",DATE(2026,12,0),Mitarbeiter!$D105),TODAY()),Einstellungen!$F$13:$F$67)))*N(Mitarbeiter!$E105)/IF(Einstellungen!$C$11="7 Tage",7,5),N('Ist-Stunden'!P105)+(N(Krankheitstage!Q105)+N(Krankheitstage!AC105))*N($C105))))</f>
        <v/>
      </c>
      <c r="AU105" s="76">
        <f>IF($B105="",0,IF(Einstellungen!$C$10="Ja",MAX(IF(Einstellungen!$C$11="7 Tage",MAX(0,(MIN(DATE(2026,13,0),IF(Mitarbeiter!$D105="",DATE(2026,13,0),Mitarbeiter!$D105),TODAY()))-(MAX(DATE(2026,12,1),Mitarbeiter!$C105))+1),MAX(0,NETWORKDAYS(MAX(DATE(2026,12,1),Mitarbeiter!$C105),MIN(DATE(2026,13,0),IF(Mitarbeiter!$D105="",DATE(2026,13,0),Mitarbeiter!$D105),TODAY()),Einstellungen!$F$13:$F$67)))*N(Mitarbeiter!$E105)/IF(Einstellungen!$C$11="7 Tage",7,5),N('Ist-Stunden'!Q105)),MAX(IF(Einstellungen!$C$11="7 Tage",MAX(0,(MIN(DATE(2026,13,0),IF(Mitarbeiter!$D105="",DATE(2026,13,0),Mitarbeiter!$D105),TODAY()))-(MAX(DATE(2026,12,1),Mitarbeiter!$C105))+1),MAX(0,NETWORKDAYS(MAX(DATE(2026,12,1),Mitarbeiter!$C105),MIN(DATE(2026,13,0),IF(Mitarbeiter!$D105="",DATE(2026,13,0),Mitarbeiter!$D105),TODAY()),Einstellungen!$F$13:$F$67)))*N(Mitarbeiter!$E105)/IF(Einstellungen!$C$11="7 Tage",7,5),N('Ist-Stunden'!Q105)+(N(Krankheitstage!R105)+N(Krankheitstage!AD105))*N($C105))))</f>
        <v/>
      </c>
      <c r="AV105" s="76">
        <f>IF($B105="",0,IF(Einstellungen!$C$10="Ja",MAX(IF(Einstellungen!$C$11="7 Tage",MAX(0,(MIN(DATE(2027,2,0),IF(Mitarbeiter!$D105="",DATE(2027,2,0),Mitarbeiter!$D105),TODAY()))-(MAX(DATE(2027,1,1),Mitarbeiter!$C105))+1),MAX(0,NETWORKDAYS(MAX(DATE(2027,1,1),Mitarbeiter!$C105),MIN(DATE(2027,2,0),IF(Mitarbeiter!$D105="",DATE(2027,2,0),Mitarbeiter!$D105),TODAY()),Einstellungen!$F$13:$F$67)))*N(Mitarbeiter!$E105)/IF(Einstellungen!$C$11="7 Tage",7,5),N('Ist-Stunden'!R105)),MAX(IF(Einstellungen!$C$11="7 Tage",MAX(0,(MIN(DATE(2027,2,0),IF(Mitarbeiter!$D105="",DATE(2027,2,0),Mitarbeiter!$D105),TODAY()))-(MAX(DATE(2027,1,1),Mitarbeiter!$C105))+1),MAX(0,NETWORKDAYS(MAX(DATE(2027,1,1),Mitarbeiter!$C105),MIN(DATE(2027,2,0),IF(Mitarbeiter!$D105="",DATE(2027,2,0),Mitarbeiter!$D105),TODAY()),Einstellungen!$F$13:$F$67)))*N(Mitarbeiter!$E105)/IF(Einstellungen!$C$11="7 Tage",7,5),N('Ist-Stunden'!R105)+(N(Krankheitstage!AE105)+N(Krankheitstage!AQ105))*N($C105))))</f>
        <v/>
      </c>
      <c r="AW105" s="76">
        <f>IF($B105="",0,IF(Einstellungen!$C$10="Ja",MAX(IF(Einstellungen!$C$11="7 Tage",MAX(0,(MIN(DATE(2027,3,0),IF(Mitarbeiter!$D105="",DATE(2027,3,0),Mitarbeiter!$D105),TODAY()))-(MAX(DATE(2027,2,1),Mitarbeiter!$C105))+1),MAX(0,NETWORKDAYS(MAX(DATE(2027,2,1),Mitarbeiter!$C105),MIN(DATE(2027,3,0),IF(Mitarbeiter!$D105="",DATE(2027,3,0),Mitarbeiter!$D105),TODAY()),Einstellungen!$F$13:$F$67)))*N(Mitarbeiter!$E105)/IF(Einstellungen!$C$11="7 Tage",7,5),N('Ist-Stunden'!S105)),MAX(IF(Einstellungen!$C$11="7 Tage",MAX(0,(MIN(DATE(2027,3,0),IF(Mitarbeiter!$D105="",DATE(2027,3,0),Mitarbeiter!$D105),TODAY()))-(MAX(DATE(2027,2,1),Mitarbeiter!$C105))+1),MAX(0,NETWORKDAYS(MAX(DATE(2027,2,1),Mitarbeiter!$C105),MIN(DATE(2027,3,0),IF(Mitarbeiter!$D105="",DATE(2027,3,0),Mitarbeiter!$D105),TODAY()),Einstellungen!$F$13:$F$67)))*N(Mitarbeiter!$E105)/IF(Einstellungen!$C$11="7 Tage",7,5),N('Ist-Stunden'!S105)+(N(Krankheitstage!AF105)+N(Krankheitstage!AR105))*N($C105))))</f>
        <v/>
      </c>
      <c r="AX105" s="76">
        <f>IF($B105="",0,IF(Einstellungen!$C$10="Ja",MAX(IF(Einstellungen!$C$11="7 Tage",MAX(0,(MIN(DATE(2027,4,0),IF(Mitarbeiter!$D105="",DATE(2027,4,0),Mitarbeiter!$D105),TODAY()))-(MAX(DATE(2027,3,1),Mitarbeiter!$C105))+1),MAX(0,NETWORKDAYS(MAX(DATE(2027,3,1),Mitarbeiter!$C105),MIN(DATE(2027,4,0),IF(Mitarbeiter!$D105="",DATE(2027,4,0),Mitarbeiter!$D105),TODAY()),Einstellungen!$F$13:$F$67)))*N(Mitarbeiter!$E105)/IF(Einstellungen!$C$11="7 Tage",7,5),N('Ist-Stunden'!T105)),MAX(IF(Einstellungen!$C$11="7 Tage",MAX(0,(MIN(DATE(2027,4,0),IF(Mitarbeiter!$D105="",DATE(2027,4,0),Mitarbeiter!$D105),TODAY()))-(MAX(DATE(2027,3,1),Mitarbeiter!$C105))+1),MAX(0,NETWORKDAYS(MAX(DATE(2027,3,1),Mitarbeiter!$C105),MIN(DATE(2027,4,0),IF(Mitarbeiter!$D105="",DATE(2027,4,0),Mitarbeiter!$D105),TODAY()),Einstellungen!$F$13:$F$67)))*N(Mitarbeiter!$E105)/IF(Einstellungen!$C$11="7 Tage",7,5),N('Ist-Stunden'!T105)+(N(Krankheitstage!AG105)+N(Krankheitstage!AS105))*N($C105))))</f>
        <v/>
      </c>
      <c r="AY105" s="76">
        <f>IF($B105="",0,IF(Einstellungen!$C$10="Ja",MAX(IF(Einstellungen!$C$11="7 Tage",MAX(0,(MIN(DATE(2027,5,0),IF(Mitarbeiter!$D105="",DATE(2027,5,0),Mitarbeiter!$D105),TODAY()))-(MAX(DATE(2027,4,1),Mitarbeiter!$C105))+1),MAX(0,NETWORKDAYS(MAX(DATE(2027,4,1),Mitarbeiter!$C105),MIN(DATE(2027,5,0),IF(Mitarbeiter!$D105="",DATE(2027,5,0),Mitarbeiter!$D105),TODAY()),Einstellungen!$F$13:$F$67)))*N(Mitarbeiter!$E105)/IF(Einstellungen!$C$11="7 Tage",7,5),N('Ist-Stunden'!U105)),MAX(IF(Einstellungen!$C$11="7 Tage",MAX(0,(MIN(DATE(2027,5,0),IF(Mitarbeiter!$D105="",DATE(2027,5,0),Mitarbeiter!$D105),TODAY()))-(MAX(DATE(2027,4,1),Mitarbeiter!$C105))+1),MAX(0,NETWORKDAYS(MAX(DATE(2027,4,1),Mitarbeiter!$C105),MIN(DATE(2027,5,0),IF(Mitarbeiter!$D105="",DATE(2027,5,0),Mitarbeiter!$D105),TODAY()),Einstellungen!$F$13:$F$67)))*N(Mitarbeiter!$E105)/IF(Einstellungen!$C$11="7 Tage",7,5),N('Ist-Stunden'!U105)+(N(Krankheitstage!AH105)+N(Krankheitstage!AT105))*N($C105))))</f>
        <v/>
      </c>
      <c r="AZ105" s="76">
        <f>IF($B105="",0,IF(Einstellungen!$C$10="Ja",MAX(IF(Einstellungen!$C$11="7 Tage",MAX(0,(MIN(DATE(2027,6,0),IF(Mitarbeiter!$D105="",DATE(2027,6,0),Mitarbeiter!$D105),TODAY()))-(MAX(DATE(2027,5,1),Mitarbeiter!$C105))+1),MAX(0,NETWORKDAYS(MAX(DATE(2027,5,1),Mitarbeiter!$C105),MIN(DATE(2027,6,0),IF(Mitarbeiter!$D105="",DATE(2027,6,0),Mitarbeiter!$D105),TODAY()),Einstellungen!$F$13:$F$67)))*N(Mitarbeiter!$E105)/IF(Einstellungen!$C$11="7 Tage",7,5),N('Ist-Stunden'!V105)),MAX(IF(Einstellungen!$C$11="7 Tage",MAX(0,(MIN(DATE(2027,6,0),IF(Mitarbeiter!$D105="",DATE(2027,6,0),Mitarbeiter!$D105),TODAY()))-(MAX(DATE(2027,5,1),Mitarbeiter!$C105))+1),MAX(0,NETWORKDAYS(MAX(DATE(2027,5,1),Mitarbeiter!$C105),MIN(DATE(2027,6,0),IF(Mitarbeiter!$D105="",DATE(2027,6,0),Mitarbeiter!$D105),TODAY()),Einstellungen!$F$13:$F$67)))*N(Mitarbeiter!$E105)/IF(Einstellungen!$C$11="7 Tage",7,5),N('Ist-Stunden'!V105)+(N(Krankheitstage!AI105)+N(Krankheitstage!AU105))*N($C105))))</f>
        <v/>
      </c>
      <c r="BA105" s="76">
        <f>IF($B105="",0,IF(Einstellungen!$C$10="Ja",MAX(IF(Einstellungen!$C$11="7 Tage",MAX(0,(MIN(DATE(2027,7,0),IF(Mitarbeiter!$D105="",DATE(2027,7,0),Mitarbeiter!$D105),TODAY()))-(MAX(DATE(2027,6,1),Mitarbeiter!$C105))+1),MAX(0,NETWORKDAYS(MAX(DATE(2027,6,1),Mitarbeiter!$C105),MIN(DATE(2027,7,0),IF(Mitarbeiter!$D105="",DATE(2027,7,0),Mitarbeiter!$D105),TODAY()),Einstellungen!$F$13:$F$67)))*N(Mitarbeiter!$E105)/IF(Einstellungen!$C$11="7 Tage",7,5),N('Ist-Stunden'!W105)),MAX(IF(Einstellungen!$C$11="7 Tage",MAX(0,(MIN(DATE(2027,7,0),IF(Mitarbeiter!$D105="",DATE(2027,7,0),Mitarbeiter!$D105),TODAY()))-(MAX(DATE(2027,6,1),Mitarbeiter!$C105))+1),MAX(0,NETWORKDAYS(MAX(DATE(2027,6,1),Mitarbeiter!$C105),MIN(DATE(2027,7,0),IF(Mitarbeiter!$D105="",DATE(2027,7,0),Mitarbeiter!$D105),TODAY()),Einstellungen!$F$13:$F$67)))*N(Mitarbeiter!$E105)/IF(Einstellungen!$C$11="7 Tage",7,5),N('Ist-Stunden'!W105)+(N(Krankheitstage!AJ105)+N(Krankheitstage!AV105))*N($C105))))</f>
        <v/>
      </c>
      <c r="BB105" s="76">
        <f>IF($B105="",0,IF(Einstellungen!$C$10="Ja",MAX(IF(Einstellungen!$C$11="7 Tage",MAX(0,(MIN(DATE(2027,8,0),IF(Mitarbeiter!$D105="",DATE(2027,8,0),Mitarbeiter!$D105),TODAY()))-(MAX(DATE(2027,7,1),Mitarbeiter!$C105))+1),MAX(0,NETWORKDAYS(MAX(DATE(2027,7,1),Mitarbeiter!$C105),MIN(DATE(2027,8,0),IF(Mitarbeiter!$D105="",DATE(2027,8,0),Mitarbeiter!$D105),TODAY()),Einstellungen!$F$13:$F$67)))*N(Mitarbeiter!$E105)/IF(Einstellungen!$C$11="7 Tage",7,5),N('Ist-Stunden'!X105)),MAX(IF(Einstellungen!$C$11="7 Tage",MAX(0,(MIN(DATE(2027,8,0),IF(Mitarbeiter!$D105="",DATE(2027,8,0),Mitarbeiter!$D105),TODAY()))-(MAX(DATE(2027,7,1),Mitarbeiter!$C105))+1),MAX(0,NETWORKDAYS(MAX(DATE(2027,7,1),Mitarbeiter!$C105),MIN(DATE(2027,8,0),IF(Mitarbeiter!$D105="",DATE(2027,8,0),Mitarbeiter!$D105),TODAY()),Einstellungen!$F$13:$F$67)))*N(Mitarbeiter!$E105)/IF(Einstellungen!$C$11="7 Tage",7,5),N('Ist-Stunden'!X105)+(N(Krankheitstage!AK105)+N(Krankheitstage!AW105))*N($C105))))</f>
        <v/>
      </c>
      <c r="BC105" s="76">
        <f>IF($B105="",0,IF(Einstellungen!$C$10="Ja",MAX(IF(Einstellungen!$C$11="7 Tage",MAX(0,(MIN(DATE(2027,9,0),IF(Mitarbeiter!$D105="",DATE(2027,9,0),Mitarbeiter!$D105),TODAY()))-(MAX(DATE(2027,8,1),Mitarbeiter!$C105))+1),MAX(0,NETWORKDAYS(MAX(DATE(2027,8,1),Mitarbeiter!$C105),MIN(DATE(2027,9,0),IF(Mitarbeiter!$D105="",DATE(2027,9,0),Mitarbeiter!$D105),TODAY()),Einstellungen!$F$13:$F$67)))*N(Mitarbeiter!$E105)/IF(Einstellungen!$C$11="7 Tage",7,5),N('Ist-Stunden'!Y105)),MAX(IF(Einstellungen!$C$11="7 Tage",MAX(0,(MIN(DATE(2027,9,0),IF(Mitarbeiter!$D105="",DATE(2027,9,0),Mitarbeiter!$D105),TODAY()))-(MAX(DATE(2027,8,1),Mitarbeiter!$C105))+1),MAX(0,NETWORKDAYS(MAX(DATE(2027,8,1),Mitarbeiter!$C105),MIN(DATE(2027,9,0),IF(Mitarbeiter!$D105="",DATE(2027,9,0),Mitarbeiter!$D105),TODAY()),Einstellungen!$F$13:$F$67)))*N(Mitarbeiter!$E105)/IF(Einstellungen!$C$11="7 Tage",7,5),N('Ist-Stunden'!Y105)+(N(Krankheitstage!AL105)+N(Krankheitstage!AX105))*N($C105))))</f>
        <v/>
      </c>
      <c r="BD105" s="76">
        <f>IF($B105="",0,IF(Einstellungen!$C$10="Ja",MAX(IF(Einstellungen!$C$11="7 Tage",MAX(0,(MIN(DATE(2027,10,0),IF(Mitarbeiter!$D105="",DATE(2027,10,0),Mitarbeiter!$D105),TODAY()))-(MAX(DATE(2027,9,1),Mitarbeiter!$C105))+1),MAX(0,NETWORKDAYS(MAX(DATE(2027,9,1),Mitarbeiter!$C105),MIN(DATE(2027,10,0),IF(Mitarbeiter!$D105="",DATE(2027,10,0),Mitarbeiter!$D105),TODAY()),Einstellungen!$F$13:$F$67)))*N(Mitarbeiter!$E105)/IF(Einstellungen!$C$11="7 Tage",7,5),N('Ist-Stunden'!Z105)),MAX(IF(Einstellungen!$C$11="7 Tage",MAX(0,(MIN(DATE(2027,10,0),IF(Mitarbeiter!$D105="",DATE(2027,10,0),Mitarbeiter!$D105),TODAY()))-(MAX(DATE(2027,9,1),Mitarbeiter!$C105))+1),MAX(0,NETWORKDAYS(MAX(DATE(2027,9,1),Mitarbeiter!$C105),MIN(DATE(2027,10,0),IF(Mitarbeiter!$D105="",DATE(2027,10,0),Mitarbeiter!$D105),TODAY()),Einstellungen!$F$13:$F$67)))*N(Mitarbeiter!$E105)/IF(Einstellungen!$C$11="7 Tage",7,5),N('Ist-Stunden'!Z105)+(N(Krankheitstage!AM105)+N(Krankheitstage!AY105))*N($C105))))</f>
        <v/>
      </c>
      <c r="BE105" s="76">
        <f>IF($B105="",0,IF(Einstellungen!$C$10="Ja",MAX(IF(Einstellungen!$C$11="7 Tage",MAX(0,(MIN(DATE(2027,11,0),IF(Mitarbeiter!$D105="",DATE(2027,11,0),Mitarbeiter!$D105),TODAY()))-(MAX(DATE(2027,10,1),Mitarbeiter!$C105))+1),MAX(0,NETWORKDAYS(MAX(DATE(2027,10,1),Mitarbeiter!$C105),MIN(DATE(2027,11,0),IF(Mitarbeiter!$D105="",DATE(2027,11,0),Mitarbeiter!$D105),TODAY()),Einstellungen!$F$13:$F$67)))*N(Mitarbeiter!$E105)/IF(Einstellungen!$C$11="7 Tage",7,5),N('Ist-Stunden'!AA105)),MAX(IF(Einstellungen!$C$11="7 Tage",MAX(0,(MIN(DATE(2027,11,0),IF(Mitarbeiter!$D105="",DATE(2027,11,0),Mitarbeiter!$D105),TODAY()))-(MAX(DATE(2027,10,1),Mitarbeiter!$C105))+1),MAX(0,NETWORKDAYS(MAX(DATE(2027,10,1),Mitarbeiter!$C105),MIN(DATE(2027,11,0),IF(Mitarbeiter!$D105="",DATE(2027,11,0),Mitarbeiter!$D105),TODAY()),Einstellungen!$F$13:$F$67)))*N(Mitarbeiter!$E105)/IF(Einstellungen!$C$11="7 Tage",7,5),N('Ist-Stunden'!AA105)+(N(Krankheitstage!AN105)+N(Krankheitstage!AZ105))*N($C105))))</f>
        <v/>
      </c>
      <c r="BF105" s="76">
        <f>IF($B105="",0,IF(Einstellungen!$C$10="Ja",MAX(IF(Einstellungen!$C$11="7 Tage",MAX(0,(MIN(DATE(2027,12,0),IF(Mitarbeiter!$D105="",DATE(2027,12,0),Mitarbeiter!$D105),TODAY()))-(MAX(DATE(2027,11,1),Mitarbeiter!$C105))+1),MAX(0,NETWORKDAYS(MAX(DATE(2027,11,1),Mitarbeiter!$C105),MIN(DATE(2027,12,0),IF(Mitarbeiter!$D105="",DATE(2027,12,0),Mitarbeiter!$D105),TODAY()),Einstellungen!$F$13:$F$67)))*N(Mitarbeiter!$E105)/IF(Einstellungen!$C$11="7 Tage",7,5),N('Ist-Stunden'!AB105)),MAX(IF(Einstellungen!$C$11="7 Tage",MAX(0,(MIN(DATE(2027,12,0),IF(Mitarbeiter!$D105="",DATE(2027,12,0),Mitarbeiter!$D105),TODAY()))-(MAX(DATE(2027,11,1),Mitarbeiter!$C105))+1),MAX(0,NETWORKDAYS(MAX(DATE(2027,11,1),Mitarbeiter!$C105),MIN(DATE(2027,12,0),IF(Mitarbeiter!$D105="",DATE(2027,12,0),Mitarbeiter!$D105),TODAY()),Einstellungen!$F$13:$F$67)))*N(Mitarbeiter!$E105)/IF(Einstellungen!$C$11="7 Tage",7,5),N('Ist-Stunden'!AB105)+(N(Krankheitstage!AO105)+N(Krankheitstage!BA105))*N($C105))))</f>
        <v/>
      </c>
      <c r="BG105" s="76">
        <f>IF($B105="",0,IF(Einstellungen!$C$10="Ja",MAX(IF(Einstellungen!$C$11="7 Tage",MAX(0,(MIN(DATE(2027,13,0),IF(Mitarbeiter!$D105="",DATE(2027,13,0),Mitarbeiter!$D105),TODAY()))-(MAX(DATE(2027,12,1),Mitarbeiter!$C105))+1),MAX(0,NETWORKDAYS(MAX(DATE(2027,12,1),Mitarbeiter!$C105),MIN(DATE(2027,13,0),IF(Mitarbeiter!$D105="",DATE(2027,13,0),Mitarbeiter!$D105),TODAY()),Einstellungen!$F$13:$F$67)))*N(Mitarbeiter!$E105)/IF(Einstellungen!$C$11="7 Tage",7,5),N('Ist-Stunden'!AC105)),MAX(IF(Einstellungen!$C$11="7 Tage",MAX(0,(MIN(DATE(2027,13,0),IF(Mitarbeiter!$D105="",DATE(2027,13,0),Mitarbeiter!$D105),TODAY()))-(MAX(DATE(2027,12,1),Mitarbeiter!$C105))+1),MAX(0,NETWORKDAYS(MAX(DATE(2027,12,1),Mitarbeiter!$C105),MIN(DATE(2027,13,0),IF(Mitarbeiter!$D105="",DATE(2027,13,0),Mitarbeiter!$D105),TODAY()),Einstellungen!$F$13:$F$67)))*N(Mitarbeiter!$E105)/IF(Einstellungen!$C$11="7 Tage",7,5),N('Ist-Stunden'!AC105)+(N(Krankheitstage!AP105)+N(Krankheitstage!BB105))*N($C105))))</f>
        <v/>
      </c>
      <c r="BH105" s="76">
        <f>IF($B105="",0,IF(Einstellungen!$C$10="Ja",MAX(IF(Einstellungen!$C$11="7 Tage",MAX(0,(MIN(DATE(2028,2,0),IF(Mitarbeiter!$D105="",DATE(2028,2,0),Mitarbeiter!$D105),TODAY()))-(MAX(DATE(2028,1,1),Mitarbeiter!$C105))+1),MAX(0,NETWORKDAYS(MAX(DATE(2028,1,1),Mitarbeiter!$C105),MIN(DATE(2028,2,0),IF(Mitarbeiter!$D105="",DATE(2028,2,0),Mitarbeiter!$D105),TODAY()),Einstellungen!$F$13:$F$67)))*N(Mitarbeiter!$E105)/IF(Einstellungen!$C$11="7 Tage",7,5),N('Ist-Stunden'!AD105)),MAX(IF(Einstellungen!$C$11="7 Tage",MAX(0,(MIN(DATE(2028,2,0),IF(Mitarbeiter!$D105="",DATE(2028,2,0),Mitarbeiter!$D105),TODAY()))-(MAX(DATE(2028,1,1),Mitarbeiter!$C105))+1),MAX(0,NETWORKDAYS(MAX(DATE(2028,1,1),Mitarbeiter!$C105),MIN(DATE(2028,2,0),IF(Mitarbeiter!$D105="",DATE(2028,2,0),Mitarbeiter!$D105),TODAY()),Einstellungen!$F$13:$F$67)))*N(Mitarbeiter!$E105)/IF(Einstellungen!$C$11="7 Tage",7,5),N('Ist-Stunden'!AD105)+(N(Krankheitstage!BC105)+N(Krankheitstage!BO105))*N($C105))))</f>
        <v/>
      </c>
      <c r="BI105" s="76">
        <f>IF($B105="",0,IF(Einstellungen!$C$10="Ja",MAX(IF(Einstellungen!$C$11="7 Tage",MAX(0,(MIN(DATE(2028,3,0),IF(Mitarbeiter!$D105="",DATE(2028,3,0),Mitarbeiter!$D105),TODAY()))-(MAX(DATE(2028,2,1),Mitarbeiter!$C105))+1),MAX(0,NETWORKDAYS(MAX(DATE(2028,2,1),Mitarbeiter!$C105),MIN(DATE(2028,3,0),IF(Mitarbeiter!$D105="",DATE(2028,3,0),Mitarbeiter!$D105),TODAY()),Einstellungen!$F$13:$F$67)))*N(Mitarbeiter!$E105)/IF(Einstellungen!$C$11="7 Tage",7,5),N('Ist-Stunden'!AE105)),MAX(IF(Einstellungen!$C$11="7 Tage",MAX(0,(MIN(DATE(2028,3,0),IF(Mitarbeiter!$D105="",DATE(2028,3,0),Mitarbeiter!$D105),TODAY()))-(MAX(DATE(2028,2,1),Mitarbeiter!$C105))+1),MAX(0,NETWORKDAYS(MAX(DATE(2028,2,1),Mitarbeiter!$C105),MIN(DATE(2028,3,0),IF(Mitarbeiter!$D105="",DATE(2028,3,0),Mitarbeiter!$D105),TODAY()),Einstellungen!$F$13:$F$67)))*N(Mitarbeiter!$E105)/IF(Einstellungen!$C$11="7 Tage",7,5),N('Ist-Stunden'!AE105)+(N(Krankheitstage!BD105)+N(Krankheitstage!BP105))*N($C105))))</f>
        <v/>
      </c>
      <c r="BJ105" s="76">
        <f>IF($B105="",0,IF(Einstellungen!$C$10="Ja",MAX(IF(Einstellungen!$C$11="7 Tage",MAX(0,(MIN(DATE(2028,4,0),IF(Mitarbeiter!$D105="",DATE(2028,4,0),Mitarbeiter!$D105),TODAY()))-(MAX(DATE(2028,3,1),Mitarbeiter!$C105))+1),MAX(0,NETWORKDAYS(MAX(DATE(2028,3,1),Mitarbeiter!$C105),MIN(DATE(2028,4,0),IF(Mitarbeiter!$D105="",DATE(2028,4,0),Mitarbeiter!$D105),TODAY()),Einstellungen!$F$13:$F$67)))*N(Mitarbeiter!$E105)/IF(Einstellungen!$C$11="7 Tage",7,5),N('Ist-Stunden'!AF105)),MAX(IF(Einstellungen!$C$11="7 Tage",MAX(0,(MIN(DATE(2028,4,0),IF(Mitarbeiter!$D105="",DATE(2028,4,0),Mitarbeiter!$D105),TODAY()))-(MAX(DATE(2028,3,1),Mitarbeiter!$C105))+1),MAX(0,NETWORKDAYS(MAX(DATE(2028,3,1),Mitarbeiter!$C105),MIN(DATE(2028,4,0),IF(Mitarbeiter!$D105="",DATE(2028,4,0),Mitarbeiter!$D105),TODAY()),Einstellungen!$F$13:$F$67)))*N(Mitarbeiter!$E105)/IF(Einstellungen!$C$11="7 Tage",7,5),N('Ist-Stunden'!AF105)+(N(Krankheitstage!BE105)+N(Krankheitstage!BQ105))*N($C105))))</f>
        <v/>
      </c>
      <c r="BK105" s="76">
        <f>IF($B105="",0,IF(Einstellungen!$C$10="Ja",MAX(IF(Einstellungen!$C$11="7 Tage",MAX(0,(MIN(DATE(2028,5,0),IF(Mitarbeiter!$D105="",DATE(2028,5,0),Mitarbeiter!$D105),TODAY()))-(MAX(DATE(2028,4,1),Mitarbeiter!$C105))+1),MAX(0,NETWORKDAYS(MAX(DATE(2028,4,1),Mitarbeiter!$C105),MIN(DATE(2028,5,0),IF(Mitarbeiter!$D105="",DATE(2028,5,0),Mitarbeiter!$D105),TODAY()),Einstellungen!$F$13:$F$67)))*N(Mitarbeiter!$E105)/IF(Einstellungen!$C$11="7 Tage",7,5),N('Ist-Stunden'!AG105)),MAX(IF(Einstellungen!$C$11="7 Tage",MAX(0,(MIN(DATE(2028,5,0),IF(Mitarbeiter!$D105="",DATE(2028,5,0),Mitarbeiter!$D105),TODAY()))-(MAX(DATE(2028,4,1),Mitarbeiter!$C105))+1),MAX(0,NETWORKDAYS(MAX(DATE(2028,4,1),Mitarbeiter!$C105),MIN(DATE(2028,5,0),IF(Mitarbeiter!$D105="",DATE(2028,5,0),Mitarbeiter!$D105),TODAY()),Einstellungen!$F$13:$F$67)))*N(Mitarbeiter!$E105)/IF(Einstellungen!$C$11="7 Tage",7,5),N('Ist-Stunden'!AG105)+(N(Krankheitstage!BF105)+N(Krankheitstage!BR105))*N($C105))))</f>
        <v/>
      </c>
      <c r="BL105" s="76">
        <f>IF($B105="",0,IF(Einstellungen!$C$10="Ja",MAX(IF(Einstellungen!$C$11="7 Tage",MAX(0,(MIN(DATE(2028,6,0),IF(Mitarbeiter!$D105="",DATE(2028,6,0),Mitarbeiter!$D105),TODAY()))-(MAX(DATE(2028,5,1),Mitarbeiter!$C105))+1),MAX(0,NETWORKDAYS(MAX(DATE(2028,5,1),Mitarbeiter!$C105),MIN(DATE(2028,6,0),IF(Mitarbeiter!$D105="",DATE(2028,6,0),Mitarbeiter!$D105),TODAY()),Einstellungen!$F$13:$F$67)))*N(Mitarbeiter!$E105)/IF(Einstellungen!$C$11="7 Tage",7,5),N('Ist-Stunden'!AH105)),MAX(IF(Einstellungen!$C$11="7 Tage",MAX(0,(MIN(DATE(2028,6,0),IF(Mitarbeiter!$D105="",DATE(2028,6,0),Mitarbeiter!$D105),TODAY()))-(MAX(DATE(2028,5,1),Mitarbeiter!$C105))+1),MAX(0,NETWORKDAYS(MAX(DATE(2028,5,1),Mitarbeiter!$C105),MIN(DATE(2028,6,0),IF(Mitarbeiter!$D105="",DATE(2028,6,0),Mitarbeiter!$D105),TODAY()),Einstellungen!$F$13:$F$67)))*N(Mitarbeiter!$E105)/IF(Einstellungen!$C$11="7 Tage",7,5),N('Ist-Stunden'!AH105)+(N(Krankheitstage!BG105)+N(Krankheitstage!BS105))*N($C105))))</f>
        <v/>
      </c>
      <c r="BM105" s="76">
        <f>IF($B105="",0,IF(Einstellungen!$C$10="Ja",MAX(IF(Einstellungen!$C$11="7 Tage",MAX(0,(MIN(DATE(2028,7,0),IF(Mitarbeiter!$D105="",DATE(2028,7,0),Mitarbeiter!$D105),TODAY()))-(MAX(DATE(2028,6,1),Mitarbeiter!$C105))+1),MAX(0,NETWORKDAYS(MAX(DATE(2028,6,1),Mitarbeiter!$C105),MIN(DATE(2028,7,0),IF(Mitarbeiter!$D105="",DATE(2028,7,0),Mitarbeiter!$D105),TODAY()),Einstellungen!$F$13:$F$67)))*N(Mitarbeiter!$E105)/IF(Einstellungen!$C$11="7 Tage",7,5),N('Ist-Stunden'!AI105)),MAX(IF(Einstellungen!$C$11="7 Tage",MAX(0,(MIN(DATE(2028,7,0),IF(Mitarbeiter!$D105="",DATE(2028,7,0),Mitarbeiter!$D105),TODAY()))-(MAX(DATE(2028,6,1),Mitarbeiter!$C105))+1),MAX(0,NETWORKDAYS(MAX(DATE(2028,6,1),Mitarbeiter!$C105),MIN(DATE(2028,7,0),IF(Mitarbeiter!$D105="",DATE(2028,7,0),Mitarbeiter!$D105),TODAY()),Einstellungen!$F$13:$F$67)))*N(Mitarbeiter!$E105)/IF(Einstellungen!$C$11="7 Tage",7,5),N('Ist-Stunden'!AI105)+(N(Krankheitstage!BH105)+N(Krankheitstage!BT105))*N($C105))))</f>
        <v/>
      </c>
      <c r="BN105" s="76">
        <f>IF($B105="",0,IF(Einstellungen!$C$10="Ja",MAX(IF(Einstellungen!$C$11="7 Tage",MAX(0,(MIN(DATE(2028,8,0),IF(Mitarbeiter!$D105="",DATE(2028,8,0),Mitarbeiter!$D105),TODAY()))-(MAX(DATE(2028,7,1),Mitarbeiter!$C105))+1),MAX(0,NETWORKDAYS(MAX(DATE(2028,7,1),Mitarbeiter!$C105),MIN(DATE(2028,8,0),IF(Mitarbeiter!$D105="",DATE(2028,8,0),Mitarbeiter!$D105),TODAY()),Einstellungen!$F$13:$F$67)))*N(Mitarbeiter!$E105)/IF(Einstellungen!$C$11="7 Tage",7,5),N('Ist-Stunden'!AJ105)),MAX(IF(Einstellungen!$C$11="7 Tage",MAX(0,(MIN(DATE(2028,8,0),IF(Mitarbeiter!$D105="",DATE(2028,8,0),Mitarbeiter!$D105),TODAY()))-(MAX(DATE(2028,7,1),Mitarbeiter!$C105))+1),MAX(0,NETWORKDAYS(MAX(DATE(2028,7,1),Mitarbeiter!$C105),MIN(DATE(2028,8,0),IF(Mitarbeiter!$D105="",DATE(2028,8,0),Mitarbeiter!$D105),TODAY()),Einstellungen!$F$13:$F$67)))*N(Mitarbeiter!$E105)/IF(Einstellungen!$C$11="7 Tage",7,5),N('Ist-Stunden'!AJ105)+(N(Krankheitstage!BI105)+N(Krankheitstage!BU105))*N($C105))))</f>
        <v/>
      </c>
      <c r="BO105" s="76">
        <f>IF($B105="",0,IF(Einstellungen!$C$10="Ja",MAX(IF(Einstellungen!$C$11="7 Tage",MAX(0,(MIN(DATE(2028,9,0),IF(Mitarbeiter!$D105="",DATE(2028,9,0),Mitarbeiter!$D105),TODAY()))-(MAX(DATE(2028,8,1),Mitarbeiter!$C105))+1),MAX(0,NETWORKDAYS(MAX(DATE(2028,8,1),Mitarbeiter!$C105),MIN(DATE(2028,9,0),IF(Mitarbeiter!$D105="",DATE(2028,9,0),Mitarbeiter!$D105),TODAY()),Einstellungen!$F$13:$F$67)))*N(Mitarbeiter!$E105)/IF(Einstellungen!$C$11="7 Tage",7,5),N('Ist-Stunden'!AK105)),MAX(IF(Einstellungen!$C$11="7 Tage",MAX(0,(MIN(DATE(2028,9,0),IF(Mitarbeiter!$D105="",DATE(2028,9,0),Mitarbeiter!$D105),TODAY()))-(MAX(DATE(2028,8,1),Mitarbeiter!$C105))+1),MAX(0,NETWORKDAYS(MAX(DATE(2028,8,1),Mitarbeiter!$C105),MIN(DATE(2028,9,0),IF(Mitarbeiter!$D105="",DATE(2028,9,0),Mitarbeiter!$D105),TODAY()),Einstellungen!$F$13:$F$67)))*N(Mitarbeiter!$E105)/IF(Einstellungen!$C$11="7 Tage",7,5),N('Ist-Stunden'!AK105)+(N(Krankheitstage!BJ105)+N(Krankheitstage!BV105))*N($C105))))</f>
        <v/>
      </c>
      <c r="BP105" s="76">
        <f>IF($B105="",0,IF(Einstellungen!$C$10="Ja",MAX(IF(Einstellungen!$C$11="7 Tage",MAX(0,(MIN(DATE(2028,10,0),IF(Mitarbeiter!$D105="",DATE(2028,10,0),Mitarbeiter!$D105),TODAY()))-(MAX(DATE(2028,9,1),Mitarbeiter!$C105))+1),MAX(0,NETWORKDAYS(MAX(DATE(2028,9,1),Mitarbeiter!$C105),MIN(DATE(2028,10,0),IF(Mitarbeiter!$D105="",DATE(2028,10,0),Mitarbeiter!$D105),TODAY()),Einstellungen!$F$13:$F$67)))*N(Mitarbeiter!$E105)/IF(Einstellungen!$C$11="7 Tage",7,5),N('Ist-Stunden'!AL105)),MAX(IF(Einstellungen!$C$11="7 Tage",MAX(0,(MIN(DATE(2028,10,0),IF(Mitarbeiter!$D105="",DATE(2028,10,0),Mitarbeiter!$D105),TODAY()))-(MAX(DATE(2028,9,1),Mitarbeiter!$C105))+1),MAX(0,NETWORKDAYS(MAX(DATE(2028,9,1),Mitarbeiter!$C105),MIN(DATE(2028,10,0),IF(Mitarbeiter!$D105="",DATE(2028,10,0),Mitarbeiter!$D105),TODAY()),Einstellungen!$F$13:$F$67)))*N(Mitarbeiter!$E105)/IF(Einstellungen!$C$11="7 Tage",7,5),N('Ist-Stunden'!AL105)+(N(Krankheitstage!BK105)+N(Krankheitstage!BW105))*N($C105))))</f>
        <v/>
      </c>
      <c r="BQ105" s="76">
        <f>IF($B105="",0,IF(Einstellungen!$C$10="Ja",MAX(IF(Einstellungen!$C$11="7 Tage",MAX(0,(MIN(DATE(2028,11,0),IF(Mitarbeiter!$D105="",DATE(2028,11,0),Mitarbeiter!$D105),TODAY()))-(MAX(DATE(2028,10,1),Mitarbeiter!$C105))+1),MAX(0,NETWORKDAYS(MAX(DATE(2028,10,1),Mitarbeiter!$C105),MIN(DATE(2028,11,0),IF(Mitarbeiter!$D105="",DATE(2028,11,0),Mitarbeiter!$D105),TODAY()),Einstellungen!$F$13:$F$67)))*N(Mitarbeiter!$E105)/IF(Einstellungen!$C$11="7 Tage",7,5),N('Ist-Stunden'!AM105)),MAX(IF(Einstellungen!$C$11="7 Tage",MAX(0,(MIN(DATE(2028,11,0),IF(Mitarbeiter!$D105="",DATE(2028,11,0),Mitarbeiter!$D105),TODAY()))-(MAX(DATE(2028,10,1),Mitarbeiter!$C105))+1),MAX(0,NETWORKDAYS(MAX(DATE(2028,10,1),Mitarbeiter!$C105),MIN(DATE(2028,11,0),IF(Mitarbeiter!$D105="",DATE(2028,11,0),Mitarbeiter!$D105),TODAY()),Einstellungen!$F$13:$F$67)))*N(Mitarbeiter!$E105)/IF(Einstellungen!$C$11="7 Tage",7,5),N('Ist-Stunden'!AM105)+(N(Krankheitstage!BL105)+N(Krankheitstage!BX105))*N($C105))))</f>
        <v/>
      </c>
      <c r="BR105" s="76">
        <f>IF($B105="",0,IF(Einstellungen!$C$10="Ja",MAX(IF(Einstellungen!$C$11="7 Tage",MAX(0,(MIN(DATE(2028,12,0),IF(Mitarbeiter!$D105="",DATE(2028,12,0),Mitarbeiter!$D105),TODAY()))-(MAX(DATE(2028,11,1),Mitarbeiter!$C105))+1),MAX(0,NETWORKDAYS(MAX(DATE(2028,11,1),Mitarbeiter!$C105),MIN(DATE(2028,12,0),IF(Mitarbeiter!$D105="",DATE(2028,12,0),Mitarbeiter!$D105),TODAY()),Einstellungen!$F$13:$F$67)))*N(Mitarbeiter!$E105)/IF(Einstellungen!$C$11="7 Tage",7,5),N('Ist-Stunden'!AN105)),MAX(IF(Einstellungen!$C$11="7 Tage",MAX(0,(MIN(DATE(2028,12,0),IF(Mitarbeiter!$D105="",DATE(2028,12,0),Mitarbeiter!$D105),TODAY()))-(MAX(DATE(2028,11,1),Mitarbeiter!$C105))+1),MAX(0,NETWORKDAYS(MAX(DATE(2028,11,1),Mitarbeiter!$C105),MIN(DATE(2028,12,0),IF(Mitarbeiter!$D105="",DATE(2028,12,0),Mitarbeiter!$D105),TODAY()),Einstellungen!$F$13:$F$67)))*N(Mitarbeiter!$E105)/IF(Einstellungen!$C$11="7 Tage",7,5),N('Ist-Stunden'!AN105)+(N(Krankheitstage!BM105)+N(Krankheitstage!BY105))*N($C105))))</f>
        <v/>
      </c>
      <c r="BS105" s="76">
        <f>IF($B105="",0,IF(Einstellungen!$C$10="Ja",MAX(IF(Einstellungen!$C$11="7 Tage",MAX(0,(MIN(DATE(2028,13,0),IF(Mitarbeiter!$D105="",DATE(2028,13,0),Mitarbeiter!$D105),TODAY()))-(MAX(DATE(2028,12,1),Mitarbeiter!$C105))+1),MAX(0,NETWORKDAYS(MAX(DATE(2028,12,1),Mitarbeiter!$C105),MIN(DATE(2028,13,0),IF(Mitarbeiter!$D105="",DATE(2028,13,0),Mitarbeiter!$D105),TODAY()),Einstellungen!$F$13:$F$67)))*N(Mitarbeiter!$E105)/IF(Einstellungen!$C$11="7 Tage",7,5),N('Ist-Stunden'!AO105)),MAX(IF(Einstellungen!$C$11="7 Tage",MAX(0,(MIN(DATE(2028,13,0),IF(Mitarbeiter!$D105="",DATE(2028,13,0),Mitarbeiter!$D105),TODAY()))-(MAX(DATE(2028,12,1),Mitarbeiter!$C105))+1),MAX(0,NETWORKDAYS(MAX(DATE(2028,12,1),Mitarbeiter!$C105),MIN(DATE(2028,13,0),IF(Mitarbeiter!$D105="",DATE(2028,13,0),Mitarbeiter!$D105),TODAY()),Einstellungen!$F$13:$F$67)))*N(Mitarbeiter!$E105)/IF(Einstellungen!$C$11="7 Tage",7,5),N('Ist-Stunden'!AO105)+(N(Krankheitstage!BN105)+N(Krankheitstage!BZ105))*N($C105))))</f>
        <v/>
      </c>
      <c r="BT105" s="76">
        <f>IF($B105="",0,IF(Einstellungen!$C$10="Ja",MAX(IF(Einstellungen!$C$11="7 Tage",MAX(0,(MIN(DATE(2029,2,0),IF(Mitarbeiter!$D105="",DATE(2029,2,0),Mitarbeiter!$D105),TODAY()))-(MAX(DATE(2029,1,1),Mitarbeiter!$C105))+1),MAX(0,NETWORKDAYS(MAX(DATE(2029,1,1),Mitarbeiter!$C105),MIN(DATE(2029,2,0),IF(Mitarbeiter!$D105="",DATE(2029,2,0),Mitarbeiter!$D105),TODAY()),Einstellungen!$F$13:$F$67)))*N(Mitarbeiter!$E105)/IF(Einstellungen!$C$11="7 Tage",7,5),N('Ist-Stunden'!AP105)),MAX(IF(Einstellungen!$C$11="7 Tage",MAX(0,(MIN(DATE(2029,2,0),IF(Mitarbeiter!$D105="",DATE(2029,2,0),Mitarbeiter!$D105),TODAY()))-(MAX(DATE(2029,1,1),Mitarbeiter!$C105))+1),MAX(0,NETWORKDAYS(MAX(DATE(2029,1,1),Mitarbeiter!$C105),MIN(DATE(2029,2,0),IF(Mitarbeiter!$D105="",DATE(2029,2,0),Mitarbeiter!$D105),TODAY()),Einstellungen!$F$13:$F$67)))*N(Mitarbeiter!$E105)/IF(Einstellungen!$C$11="7 Tage",7,5),N('Ist-Stunden'!AP105)+(N(Krankheitstage!CA105)+N(Krankheitstage!CM105))*N($C105))))</f>
        <v/>
      </c>
      <c r="BU105" s="76">
        <f>IF($B105="",0,IF(Einstellungen!$C$10="Ja",MAX(IF(Einstellungen!$C$11="7 Tage",MAX(0,(MIN(DATE(2029,3,0),IF(Mitarbeiter!$D105="",DATE(2029,3,0),Mitarbeiter!$D105),TODAY()))-(MAX(DATE(2029,2,1),Mitarbeiter!$C105))+1),MAX(0,NETWORKDAYS(MAX(DATE(2029,2,1),Mitarbeiter!$C105),MIN(DATE(2029,3,0),IF(Mitarbeiter!$D105="",DATE(2029,3,0),Mitarbeiter!$D105),TODAY()),Einstellungen!$F$13:$F$67)))*N(Mitarbeiter!$E105)/IF(Einstellungen!$C$11="7 Tage",7,5),N('Ist-Stunden'!AQ105)),MAX(IF(Einstellungen!$C$11="7 Tage",MAX(0,(MIN(DATE(2029,3,0),IF(Mitarbeiter!$D105="",DATE(2029,3,0),Mitarbeiter!$D105),TODAY()))-(MAX(DATE(2029,2,1),Mitarbeiter!$C105))+1),MAX(0,NETWORKDAYS(MAX(DATE(2029,2,1),Mitarbeiter!$C105),MIN(DATE(2029,3,0),IF(Mitarbeiter!$D105="",DATE(2029,3,0),Mitarbeiter!$D105),TODAY()),Einstellungen!$F$13:$F$67)))*N(Mitarbeiter!$E105)/IF(Einstellungen!$C$11="7 Tage",7,5),N('Ist-Stunden'!AQ105)+(N(Krankheitstage!CB105)+N(Krankheitstage!CN105))*N($C105))))</f>
        <v/>
      </c>
      <c r="BV105" s="76">
        <f>IF($B105="",0,IF(Einstellungen!$C$10="Ja",MAX(IF(Einstellungen!$C$11="7 Tage",MAX(0,(MIN(DATE(2029,4,0),IF(Mitarbeiter!$D105="",DATE(2029,4,0),Mitarbeiter!$D105),TODAY()))-(MAX(DATE(2029,3,1),Mitarbeiter!$C105))+1),MAX(0,NETWORKDAYS(MAX(DATE(2029,3,1),Mitarbeiter!$C105),MIN(DATE(2029,4,0),IF(Mitarbeiter!$D105="",DATE(2029,4,0),Mitarbeiter!$D105),TODAY()),Einstellungen!$F$13:$F$67)))*N(Mitarbeiter!$E105)/IF(Einstellungen!$C$11="7 Tage",7,5),N('Ist-Stunden'!AR105)),MAX(IF(Einstellungen!$C$11="7 Tage",MAX(0,(MIN(DATE(2029,4,0),IF(Mitarbeiter!$D105="",DATE(2029,4,0),Mitarbeiter!$D105),TODAY()))-(MAX(DATE(2029,3,1),Mitarbeiter!$C105))+1),MAX(0,NETWORKDAYS(MAX(DATE(2029,3,1),Mitarbeiter!$C105),MIN(DATE(2029,4,0),IF(Mitarbeiter!$D105="",DATE(2029,4,0),Mitarbeiter!$D105),TODAY()),Einstellungen!$F$13:$F$67)))*N(Mitarbeiter!$E105)/IF(Einstellungen!$C$11="7 Tage",7,5),N('Ist-Stunden'!AR105)+(N(Krankheitstage!CC105)+N(Krankheitstage!CO105))*N($C105))))</f>
        <v/>
      </c>
      <c r="BW105" s="76">
        <f>IF($B105="",0,IF(Einstellungen!$C$10="Ja",MAX(IF(Einstellungen!$C$11="7 Tage",MAX(0,(MIN(DATE(2029,5,0),IF(Mitarbeiter!$D105="",DATE(2029,5,0),Mitarbeiter!$D105),TODAY()))-(MAX(DATE(2029,4,1),Mitarbeiter!$C105))+1),MAX(0,NETWORKDAYS(MAX(DATE(2029,4,1),Mitarbeiter!$C105),MIN(DATE(2029,5,0),IF(Mitarbeiter!$D105="",DATE(2029,5,0),Mitarbeiter!$D105),TODAY()),Einstellungen!$F$13:$F$67)))*N(Mitarbeiter!$E105)/IF(Einstellungen!$C$11="7 Tage",7,5),N('Ist-Stunden'!AS105)),MAX(IF(Einstellungen!$C$11="7 Tage",MAX(0,(MIN(DATE(2029,5,0),IF(Mitarbeiter!$D105="",DATE(2029,5,0),Mitarbeiter!$D105),TODAY()))-(MAX(DATE(2029,4,1),Mitarbeiter!$C105))+1),MAX(0,NETWORKDAYS(MAX(DATE(2029,4,1),Mitarbeiter!$C105),MIN(DATE(2029,5,0),IF(Mitarbeiter!$D105="",DATE(2029,5,0),Mitarbeiter!$D105),TODAY()),Einstellungen!$F$13:$F$67)))*N(Mitarbeiter!$E105)/IF(Einstellungen!$C$11="7 Tage",7,5),N('Ist-Stunden'!AS105)+(N(Krankheitstage!CD105)+N(Krankheitstage!CP105))*N($C105))))</f>
        <v/>
      </c>
      <c r="BX105" s="76">
        <f>IF($B105="",0,IF(Einstellungen!$C$10="Ja",MAX(IF(Einstellungen!$C$11="7 Tage",MAX(0,(MIN(DATE(2029,6,0),IF(Mitarbeiter!$D105="",DATE(2029,6,0),Mitarbeiter!$D105),TODAY()))-(MAX(DATE(2029,5,1),Mitarbeiter!$C105))+1),MAX(0,NETWORKDAYS(MAX(DATE(2029,5,1),Mitarbeiter!$C105),MIN(DATE(2029,6,0),IF(Mitarbeiter!$D105="",DATE(2029,6,0),Mitarbeiter!$D105),TODAY()),Einstellungen!$F$13:$F$67)))*N(Mitarbeiter!$E105)/IF(Einstellungen!$C$11="7 Tage",7,5),N('Ist-Stunden'!AT105)),MAX(IF(Einstellungen!$C$11="7 Tage",MAX(0,(MIN(DATE(2029,6,0),IF(Mitarbeiter!$D105="",DATE(2029,6,0),Mitarbeiter!$D105),TODAY()))-(MAX(DATE(2029,5,1),Mitarbeiter!$C105))+1),MAX(0,NETWORKDAYS(MAX(DATE(2029,5,1),Mitarbeiter!$C105),MIN(DATE(2029,6,0),IF(Mitarbeiter!$D105="",DATE(2029,6,0),Mitarbeiter!$D105),TODAY()),Einstellungen!$F$13:$F$67)))*N(Mitarbeiter!$E105)/IF(Einstellungen!$C$11="7 Tage",7,5),N('Ist-Stunden'!AT105)+(N(Krankheitstage!CE105)+N(Krankheitstage!CQ105))*N($C105))))</f>
        <v/>
      </c>
      <c r="BY105" s="76">
        <f>IF($B105="",0,IF(Einstellungen!$C$10="Ja",MAX(IF(Einstellungen!$C$11="7 Tage",MAX(0,(MIN(DATE(2029,7,0),IF(Mitarbeiter!$D105="",DATE(2029,7,0),Mitarbeiter!$D105),TODAY()))-(MAX(DATE(2029,6,1),Mitarbeiter!$C105))+1),MAX(0,NETWORKDAYS(MAX(DATE(2029,6,1),Mitarbeiter!$C105),MIN(DATE(2029,7,0),IF(Mitarbeiter!$D105="",DATE(2029,7,0),Mitarbeiter!$D105),TODAY()),Einstellungen!$F$13:$F$67)))*N(Mitarbeiter!$E105)/IF(Einstellungen!$C$11="7 Tage",7,5),N('Ist-Stunden'!AU105)),MAX(IF(Einstellungen!$C$11="7 Tage",MAX(0,(MIN(DATE(2029,7,0),IF(Mitarbeiter!$D105="",DATE(2029,7,0),Mitarbeiter!$D105),TODAY()))-(MAX(DATE(2029,6,1),Mitarbeiter!$C105))+1),MAX(0,NETWORKDAYS(MAX(DATE(2029,6,1),Mitarbeiter!$C105),MIN(DATE(2029,7,0),IF(Mitarbeiter!$D105="",DATE(2029,7,0),Mitarbeiter!$D105),TODAY()),Einstellungen!$F$13:$F$67)))*N(Mitarbeiter!$E105)/IF(Einstellungen!$C$11="7 Tage",7,5),N('Ist-Stunden'!AU105)+(N(Krankheitstage!CF105)+N(Krankheitstage!CR105))*N($C105))))</f>
        <v/>
      </c>
      <c r="BZ105" s="76">
        <f>IF($B105="",0,IF(Einstellungen!$C$10="Ja",MAX(IF(Einstellungen!$C$11="7 Tage",MAX(0,(MIN(DATE(2029,8,0),IF(Mitarbeiter!$D105="",DATE(2029,8,0),Mitarbeiter!$D105),TODAY()))-(MAX(DATE(2029,7,1),Mitarbeiter!$C105))+1),MAX(0,NETWORKDAYS(MAX(DATE(2029,7,1),Mitarbeiter!$C105),MIN(DATE(2029,8,0),IF(Mitarbeiter!$D105="",DATE(2029,8,0),Mitarbeiter!$D105),TODAY()),Einstellungen!$F$13:$F$67)))*N(Mitarbeiter!$E105)/IF(Einstellungen!$C$11="7 Tage",7,5),N('Ist-Stunden'!AV105)),MAX(IF(Einstellungen!$C$11="7 Tage",MAX(0,(MIN(DATE(2029,8,0),IF(Mitarbeiter!$D105="",DATE(2029,8,0),Mitarbeiter!$D105),TODAY()))-(MAX(DATE(2029,7,1),Mitarbeiter!$C105))+1),MAX(0,NETWORKDAYS(MAX(DATE(2029,7,1),Mitarbeiter!$C105),MIN(DATE(2029,8,0),IF(Mitarbeiter!$D105="",DATE(2029,8,0),Mitarbeiter!$D105),TODAY()),Einstellungen!$F$13:$F$67)))*N(Mitarbeiter!$E105)/IF(Einstellungen!$C$11="7 Tage",7,5),N('Ist-Stunden'!AV105)+(N(Krankheitstage!CG105)+N(Krankheitstage!CS105))*N($C105))))</f>
        <v/>
      </c>
      <c r="CA105" s="76">
        <f>IF($B105="",0,IF(Einstellungen!$C$10="Ja",MAX(IF(Einstellungen!$C$11="7 Tage",MAX(0,(MIN(DATE(2029,9,0),IF(Mitarbeiter!$D105="",DATE(2029,9,0),Mitarbeiter!$D105),TODAY()))-(MAX(DATE(2029,8,1),Mitarbeiter!$C105))+1),MAX(0,NETWORKDAYS(MAX(DATE(2029,8,1),Mitarbeiter!$C105),MIN(DATE(2029,9,0),IF(Mitarbeiter!$D105="",DATE(2029,9,0),Mitarbeiter!$D105),TODAY()),Einstellungen!$F$13:$F$67)))*N(Mitarbeiter!$E105)/IF(Einstellungen!$C$11="7 Tage",7,5),N('Ist-Stunden'!AW105)),MAX(IF(Einstellungen!$C$11="7 Tage",MAX(0,(MIN(DATE(2029,9,0),IF(Mitarbeiter!$D105="",DATE(2029,9,0),Mitarbeiter!$D105),TODAY()))-(MAX(DATE(2029,8,1),Mitarbeiter!$C105))+1),MAX(0,NETWORKDAYS(MAX(DATE(2029,8,1),Mitarbeiter!$C105),MIN(DATE(2029,9,0),IF(Mitarbeiter!$D105="",DATE(2029,9,0),Mitarbeiter!$D105),TODAY()),Einstellungen!$F$13:$F$67)))*N(Mitarbeiter!$E105)/IF(Einstellungen!$C$11="7 Tage",7,5),N('Ist-Stunden'!AW105)+(N(Krankheitstage!CH105)+N(Krankheitstage!CT105))*N($C105))))</f>
        <v/>
      </c>
      <c r="CB105" s="76">
        <f>IF($B105="",0,IF(Einstellungen!$C$10="Ja",MAX(IF(Einstellungen!$C$11="7 Tage",MAX(0,(MIN(DATE(2029,10,0),IF(Mitarbeiter!$D105="",DATE(2029,10,0),Mitarbeiter!$D105),TODAY()))-(MAX(DATE(2029,9,1),Mitarbeiter!$C105))+1),MAX(0,NETWORKDAYS(MAX(DATE(2029,9,1),Mitarbeiter!$C105),MIN(DATE(2029,10,0),IF(Mitarbeiter!$D105="",DATE(2029,10,0),Mitarbeiter!$D105),TODAY()),Einstellungen!$F$13:$F$67)))*N(Mitarbeiter!$E105)/IF(Einstellungen!$C$11="7 Tage",7,5),N('Ist-Stunden'!AX105)),MAX(IF(Einstellungen!$C$11="7 Tage",MAX(0,(MIN(DATE(2029,10,0),IF(Mitarbeiter!$D105="",DATE(2029,10,0),Mitarbeiter!$D105),TODAY()))-(MAX(DATE(2029,9,1),Mitarbeiter!$C105))+1),MAX(0,NETWORKDAYS(MAX(DATE(2029,9,1),Mitarbeiter!$C105),MIN(DATE(2029,10,0),IF(Mitarbeiter!$D105="",DATE(2029,10,0),Mitarbeiter!$D105),TODAY()),Einstellungen!$F$13:$F$67)))*N(Mitarbeiter!$E105)/IF(Einstellungen!$C$11="7 Tage",7,5),N('Ist-Stunden'!AX105)+(N(Krankheitstage!CI105)+N(Krankheitstage!CU105))*N($C105))))</f>
        <v/>
      </c>
      <c r="CC105" s="76">
        <f>IF($B105="",0,IF(Einstellungen!$C$10="Ja",MAX(IF(Einstellungen!$C$11="7 Tage",MAX(0,(MIN(DATE(2029,11,0),IF(Mitarbeiter!$D105="",DATE(2029,11,0),Mitarbeiter!$D105),TODAY()))-(MAX(DATE(2029,10,1),Mitarbeiter!$C105))+1),MAX(0,NETWORKDAYS(MAX(DATE(2029,10,1),Mitarbeiter!$C105),MIN(DATE(2029,11,0),IF(Mitarbeiter!$D105="",DATE(2029,11,0),Mitarbeiter!$D105),TODAY()),Einstellungen!$F$13:$F$67)))*N(Mitarbeiter!$E105)/IF(Einstellungen!$C$11="7 Tage",7,5),N('Ist-Stunden'!AY105)),MAX(IF(Einstellungen!$C$11="7 Tage",MAX(0,(MIN(DATE(2029,11,0),IF(Mitarbeiter!$D105="",DATE(2029,11,0),Mitarbeiter!$D105),TODAY()))-(MAX(DATE(2029,10,1),Mitarbeiter!$C105))+1),MAX(0,NETWORKDAYS(MAX(DATE(2029,10,1),Mitarbeiter!$C105),MIN(DATE(2029,11,0),IF(Mitarbeiter!$D105="",DATE(2029,11,0),Mitarbeiter!$D105),TODAY()),Einstellungen!$F$13:$F$67)))*N(Mitarbeiter!$E105)/IF(Einstellungen!$C$11="7 Tage",7,5),N('Ist-Stunden'!AY105)+(N(Krankheitstage!CJ105)+N(Krankheitstage!CV105))*N($C105))))</f>
        <v/>
      </c>
      <c r="CD105" s="76">
        <f>IF($B105="",0,IF(Einstellungen!$C$10="Ja",MAX(IF(Einstellungen!$C$11="7 Tage",MAX(0,(MIN(DATE(2029,12,0),IF(Mitarbeiter!$D105="",DATE(2029,12,0),Mitarbeiter!$D105),TODAY()))-(MAX(DATE(2029,11,1),Mitarbeiter!$C105))+1),MAX(0,NETWORKDAYS(MAX(DATE(2029,11,1),Mitarbeiter!$C105),MIN(DATE(2029,12,0),IF(Mitarbeiter!$D105="",DATE(2029,12,0),Mitarbeiter!$D105),TODAY()),Einstellungen!$F$13:$F$67)))*N(Mitarbeiter!$E105)/IF(Einstellungen!$C$11="7 Tage",7,5),N('Ist-Stunden'!AZ105)),MAX(IF(Einstellungen!$C$11="7 Tage",MAX(0,(MIN(DATE(2029,12,0),IF(Mitarbeiter!$D105="",DATE(2029,12,0),Mitarbeiter!$D105),TODAY()))-(MAX(DATE(2029,11,1),Mitarbeiter!$C105))+1),MAX(0,NETWORKDAYS(MAX(DATE(2029,11,1),Mitarbeiter!$C105),MIN(DATE(2029,12,0),IF(Mitarbeiter!$D105="",DATE(2029,12,0),Mitarbeiter!$D105),TODAY()),Einstellungen!$F$13:$F$67)))*N(Mitarbeiter!$E105)/IF(Einstellungen!$C$11="7 Tage",7,5),N('Ist-Stunden'!AZ105)+(N(Krankheitstage!CK105)+N(Krankheitstage!CW105))*N($C105))))</f>
        <v/>
      </c>
      <c r="CE105" s="76">
        <f>IF($B105="",0,IF(Einstellungen!$C$10="Ja",MAX(IF(Einstellungen!$C$11="7 Tage",MAX(0,(MIN(DATE(2029,13,0),IF(Mitarbeiter!$D105="",DATE(2029,13,0),Mitarbeiter!$D105),TODAY()))-(MAX(DATE(2029,12,1),Mitarbeiter!$C105))+1),MAX(0,NETWORKDAYS(MAX(DATE(2029,12,1),Mitarbeiter!$C105),MIN(DATE(2029,13,0),IF(Mitarbeiter!$D105="",DATE(2029,13,0),Mitarbeiter!$D105),TODAY()),Einstellungen!$F$13:$F$67)))*N(Mitarbeiter!$E105)/IF(Einstellungen!$C$11="7 Tage",7,5),N('Ist-Stunden'!BA105)),MAX(IF(Einstellungen!$C$11="7 Tage",MAX(0,(MIN(DATE(2029,13,0),IF(Mitarbeiter!$D105="",DATE(2029,13,0),Mitarbeiter!$D105),TODAY()))-(MAX(DATE(2029,12,1),Mitarbeiter!$C105))+1),MAX(0,NETWORKDAYS(MAX(DATE(2029,12,1),Mitarbeiter!$C105),MIN(DATE(2029,13,0),IF(Mitarbeiter!$D105="",DATE(2029,13,0),Mitarbeiter!$D105),TODAY()),Einstellungen!$F$13:$F$67)))*N(Mitarbeiter!$E105)/IF(Einstellungen!$C$11="7 Tage",7,5),N('Ist-Stunden'!BA105)+(N(Krankheitstage!CL105)+N(Krankheitstage!CX105))*N($C105))))</f>
        <v/>
      </c>
      <c r="CF105" s="76">
        <f>IF($B105="",0,IF(Einstellungen!$C$10="Ja",MAX(IF(Einstellungen!$C$11="7 Tage",MAX(0,(MIN(DATE(2030,2,0),IF(Mitarbeiter!$D105="",DATE(2030,2,0),Mitarbeiter!$D105),TODAY()))-(MAX(DATE(2030,1,1),Mitarbeiter!$C105))+1),MAX(0,NETWORKDAYS(MAX(DATE(2030,1,1),Mitarbeiter!$C105),MIN(DATE(2030,2,0),IF(Mitarbeiter!$D105="",DATE(2030,2,0),Mitarbeiter!$D105),TODAY()),Einstellungen!$F$13:$F$67)))*N(Mitarbeiter!$E105)/IF(Einstellungen!$C$11="7 Tage",7,5),N('Ist-Stunden'!BB105)),MAX(IF(Einstellungen!$C$11="7 Tage",MAX(0,(MIN(DATE(2030,2,0),IF(Mitarbeiter!$D105="",DATE(2030,2,0),Mitarbeiter!$D105),TODAY()))-(MAX(DATE(2030,1,1),Mitarbeiter!$C105))+1),MAX(0,NETWORKDAYS(MAX(DATE(2030,1,1),Mitarbeiter!$C105),MIN(DATE(2030,2,0),IF(Mitarbeiter!$D105="",DATE(2030,2,0),Mitarbeiter!$D105),TODAY()),Einstellungen!$F$13:$F$67)))*N(Mitarbeiter!$E105)/IF(Einstellungen!$C$11="7 Tage",7,5),N('Ist-Stunden'!BB105)+(N(Krankheitstage!CY105)+N(Krankheitstage!DK105))*N($C105))))</f>
        <v/>
      </c>
      <c r="CG105" s="76">
        <f>IF($B105="",0,IF(Einstellungen!$C$10="Ja",MAX(IF(Einstellungen!$C$11="7 Tage",MAX(0,(MIN(DATE(2030,3,0),IF(Mitarbeiter!$D105="",DATE(2030,3,0),Mitarbeiter!$D105),TODAY()))-(MAX(DATE(2030,2,1),Mitarbeiter!$C105))+1),MAX(0,NETWORKDAYS(MAX(DATE(2030,2,1),Mitarbeiter!$C105),MIN(DATE(2030,3,0),IF(Mitarbeiter!$D105="",DATE(2030,3,0),Mitarbeiter!$D105),TODAY()),Einstellungen!$F$13:$F$67)))*N(Mitarbeiter!$E105)/IF(Einstellungen!$C$11="7 Tage",7,5),N('Ist-Stunden'!BC105)),MAX(IF(Einstellungen!$C$11="7 Tage",MAX(0,(MIN(DATE(2030,3,0),IF(Mitarbeiter!$D105="",DATE(2030,3,0),Mitarbeiter!$D105),TODAY()))-(MAX(DATE(2030,2,1),Mitarbeiter!$C105))+1),MAX(0,NETWORKDAYS(MAX(DATE(2030,2,1),Mitarbeiter!$C105),MIN(DATE(2030,3,0),IF(Mitarbeiter!$D105="",DATE(2030,3,0),Mitarbeiter!$D105),TODAY()),Einstellungen!$F$13:$F$67)))*N(Mitarbeiter!$E105)/IF(Einstellungen!$C$11="7 Tage",7,5),N('Ist-Stunden'!BC105)+(N(Krankheitstage!CZ105)+N(Krankheitstage!DL105))*N($C105))))</f>
        <v/>
      </c>
      <c r="CH105" s="76">
        <f>IF($B105="",0,IF(Einstellungen!$C$10="Ja",MAX(IF(Einstellungen!$C$11="7 Tage",MAX(0,(MIN(DATE(2030,4,0),IF(Mitarbeiter!$D105="",DATE(2030,4,0),Mitarbeiter!$D105),TODAY()))-(MAX(DATE(2030,3,1),Mitarbeiter!$C105))+1),MAX(0,NETWORKDAYS(MAX(DATE(2030,3,1),Mitarbeiter!$C105),MIN(DATE(2030,4,0),IF(Mitarbeiter!$D105="",DATE(2030,4,0),Mitarbeiter!$D105),TODAY()),Einstellungen!$F$13:$F$67)))*N(Mitarbeiter!$E105)/IF(Einstellungen!$C$11="7 Tage",7,5),N('Ist-Stunden'!BD105)),MAX(IF(Einstellungen!$C$11="7 Tage",MAX(0,(MIN(DATE(2030,4,0),IF(Mitarbeiter!$D105="",DATE(2030,4,0),Mitarbeiter!$D105),TODAY()))-(MAX(DATE(2030,3,1),Mitarbeiter!$C105))+1),MAX(0,NETWORKDAYS(MAX(DATE(2030,3,1),Mitarbeiter!$C105),MIN(DATE(2030,4,0),IF(Mitarbeiter!$D105="",DATE(2030,4,0),Mitarbeiter!$D105),TODAY()),Einstellungen!$F$13:$F$67)))*N(Mitarbeiter!$E105)/IF(Einstellungen!$C$11="7 Tage",7,5),N('Ist-Stunden'!BD105)+(N(Krankheitstage!DA105)+N(Krankheitstage!DM105))*N($C105))))</f>
        <v/>
      </c>
      <c r="CI105" s="76">
        <f>IF($B105="",0,IF(Einstellungen!$C$10="Ja",MAX(IF(Einstellungen!$C$11="7 Tage",MAX(0,(MIN(DATE(2030,5,0),IF(Mitarbeiter!$D105="",DATE(2030,5,0),Mitarbeiter!$D105),TODAY()))-(MAX(DATE(2030,4,1),Mitarbeiter!$C105))+1),MAX(0,NETWORKDAYS(MAX(DATE(2030,4,1),Mitarbeiter!$C105),MIN(DATE(2030,5,0),IF(Mitarbeiter!$D105="",DATE(2030,5,0),Mitarbeiter!$D105),TODAY()),Einstellungen!$F$13:$F$67)))*N(Mitarbeiter!$E105)/IF(Einstellungen!$C$11="7 Tage",7,5),N('Ist-Stunden'!BE105)),MAX(IF(Einstellungen!$C$11="7 Tage",MAX(0,(MIN(DATE(2030,5,0),IF(Mitarbeiter!$D105="",DATE(2030,5,0),Mitarbeiter!$D105),TODAY()))-(MAX(DATE(2030,4,1),Mitarbeiter!$C105))+1),MAX(0,NETWORKDAYS(MAX(DATE(2030,4,1),Mitarbeiter!$C105),MIN(DATE(2030,5,0),IF(Mitarbeiter!$D105="",DATE(2030,5,0),Mitarbeiter!$D105),TODAY()),Einstellungen!$F$13:$F$67)))*N(Mitarbeiter!$E105)/IF(Einstellungen!$C$11="7 Tage",7,5),N('Ist-Stunden'!BE105)+(N(Krankheitstage!DB105)+N(Krankheitstage!DN105))*N($C105))))</f>
        <v/>
      </c>
      <c r="CJ105" s="76">
        <f>IF($B105="",0,IF(Einstellungen!$C$10="Ja",MAX(IF(Einstellungen!$C$11="7 Tage",MAX(0,(MIN(DATE(2030,6,0),IF(Mitarbeiter!$D105="",DATE(2030,6,0),Mitarbeiter!$D105),TODAY()))-(MAX(DATE(2030,5,1),Mitarbeiter!$C105))+1),MAX(0,NETWORKDAYS(MAX(DATE(2030,5,1),Mitarbeiter!$C105),MIN(DATE(2030,6,0),IF(Mitarbeiter!$D105="",DATE(2030,6,0),Mitarbeiter!$D105),TODAY()),Einstellungen!$F$13:$F$67)))*N(Mitarbeiter!$E105)/IF(Einstellungen!$C$11="7 Tage",7,5),N('Ist-Stunden'!BF105)),MAX(IF(Einstellungen!$C$11="7 Tage",MAX(0,(MIN(DATE(2030,6,0),IF(Mitarbeiter!$D105="",DATE(2030,6,0),Mitarbeiter!$D105),TODAY()))-(MAX(DATE(2030,5,1),Mitarbeiter!$C105))+1),MAX(0,NETWORKDAYS(MAX(DATE(2030,5,1),Mitarbeiter!$C105),MIN(DATE(2030,6,0),IF(Mitarbeiter!$D105="",DATE(2030,6,0),Mitarbeiter!$D105),TODAY()),Einstellungen!$F$13:$F$67)))*N(Mitarbeiter!$E105)/IF(Einstellungen!$C$11="7 Tage",7,5),N('Ist-Stunden'!BF105)+(N(Krankheitstage!DC105)+N(Krankheitstage!DO105))*N($C105))))</f>
        <v/>
      </c>
      <c r="CK105" s="76">
        <f>IF($B105="",0,IF(Einstellungen!$C$10="Ja",MAX(IF(Einstellungen!$C$11="7 Tage",MAX(0,(MIN(DATE(2030,7,0),IF(Mitarbeiter!$D105="",DATE(2030,7,0),Mitarbeiter!$D105),TODAY()))-(MAX(DATE(2030,6,1),Mitarbeiter!$C105))+1),MAX(0,NETWORKDAYS(MAX(DATE(2030,6,1),Mitarbeiter!$C105),MIN(DATE(2030,7,0),IF(Mitarbeiter!$D105="",DATE(2030,7,0),Mitarbeiter!$D105),TODAY()),Einstellungen!$F$13:$F$67)))*N(Mitarbeiter!$E105)/IF(Einstellungen!$C$11="7 Tage",7,5),N('Ist-Stunden'!BG105)),MAX(IF(Einstellungen!$C$11="7 Tage",MAX(0,(MIN(DATE(2030,7,0),IF(Mitarbeiter!$D105="",DATE(2030,7,0),Mitarbeiter!$D105),TODAY()))-(MAX(DATE(2030,6,1),Mitarbeiter!$C105))+1),MAX(0,NETWORKDAYS(MAX(DATE(2030,6,1),Mitarbeiter!$C105),MIN(DATE(2030,7,0),IF(Mitarbeiter!$D105="",DATE(2030,7,0),Mitarbeiter!$D105),TODAY()),Einstellungen!$F$13:$F$67)))*N(Mitarbeiter!$E105)/IF(Einstellungen!$C$11="7 Tage",7,5),N('Ist-Stunden'!BG105)+(N(Krankheitstage!DD105)+N(Krankheitstage!DP105))*N($C105))))</f>
        <v/>
      </c>
      <c r="CL105" s="76">
        <f>IF($B105="",0,IF(Einstellungen!$C$10="Ja",MAX(IF(Einstellungen!$C$11="7 Tage",MAX(0,(MIN(DATE(2030,8,0),IF(Mitarbeiter!$D105="",DATE(2030,8,0),Mitarbeiter!$D105),TODAY()))-(MAX(DATE(2030,7,1),Mitarbeiter!$C105))+1),MAX(0,NETWORKDAYS(MAX(DATE(2030,7,1),Mitarbeiter!$C105),MIN(DATE(2030,8,0),IF(Mitarbeiter!$D105="",DATE(2030,8,0),Mitarbeiter!$D105),TODAY()),Einstellungen!$F$13:$F$67)))*N(Mitarbeiter!$E105)/IF(Einstellungen!$C$11="7 Tage",7,5),N('Ist-Stunden'!BH105)),MAX(IF(Einstellungen!$C$11="7 Tage",MAX(0,(MIN(DATE(2030,8,0),IF(Mitarbeiter!$D105="",DATE(2030,8,0),Mitarbeiter!$D105),TODAY()))-(MAX(DATE(2030,7,1),Mitarbeiter!$C105))+1),MAX(0,NETWORKDAYS(MAX(DATE(2030,7,1),Mitarbeiter!$C105),MIN(DATE(2030,8,0),IF(Mitarbeiter!$D105="",DATE(2030,8,0),Mitarbeiter!$D105),TODAY()),Einstellungen!$F$13:$F$67)))*N(Mitarbeiter!$E105)/IF(Einstellungen!$C$11="7 Tage",7,5),N('Ist-Stunden'!BH105)+(N(Krankheitstage!DE105)+N(Krankheitstage!DQ105))*N($C105))))</f>
        <v/>
      </c>
      <c r="CM105" s="76">
        <f>IF($B105="",0,IF(Einstellungen!$C$10="Ja",MAX(IF(Einstellungen!$C$11="7 Tage",MAX(0,(MIN(DATE(2030,9,0),IF(Mitarbeiter!$D105="",DATE(2030,9,0),Mitarbeiter!$D105),TODAY()))-(MAX(DATE(2030,8,1),Mitarbeiter!$C105))+1),MAX(0,NETWORKDAYS(MAX(DATE(2030,8,1),Mitarbeiter!$C105),MIN(DATE(2030,9,0),IF(Mitarbeiter!$D105="",DATE(2030,9,0),Mitarbeiter!$D105),TODAY()),Einstellungen!$F$13:$F$67)))*N(Mitarbeiter!$E105)/IF(Einstellungen!$C$11="7 Tage",7,5),N('Ist-Stunden'!BI105)),MAX(IF(Einstellungen!$C$11="7 Tage",MAX(0,(MIN(DATE(2030,9,0),IF(Mitarbeiter!$D105="",DATE(2030,9,0),Mitarbeiter!$D105),TODAY()))-(MAX(DATE(2030,8,1),Mitarbeiter!$C105))+1),MAX(0,NETWORKDAYS(MAX(DATE(2030,8,1),Mitarbeiter!$C105),MIN(DATE(2030,9,0),IF(Mitarbeiter!$D105="",DATE(2030,9,0),Mitarbeiter!$D105),TODAY()),Einstellungen!$F$13:$F$67)))*N(Mitarbeiter!$E105)/IF(Einstellungen!$C$11="7 Tage",7,5),N('Ist-Stunden'!BI105)+(N(Krankheitstage!DF105)+N(Krankheitstage!DR105))*N($C105))))</f>
        <v/>
      </c>
      <c r="CN105" s="76">
        <f>IF($B105="",0,IF(Einstellungen!$C$10="Ja",MAX(IF(Einstellungen!$C$11="7 Tage",MAX(0,(MIN(DATE(2030,10,0),IF(Mitarbeiter!$D105="",DATE(2030,10,0),Mitarbeiter!$D105),TODAY()))-(MAX(DATE(2030,9,1),Mitarbeiter!$C105))+1),MAX(0,NETWORKDAYS(MAX(DATE(2030,9,1),Mitarbeiter!$C105),MIN(DATE(2030,10,0),IF(Mitarbeiter!$D105="",DATE(2030,10,0),Mitarbeiter!$D105),TODAY()),Einstellungen!$F$13:$F$67)))*N(Mitarbeiter!$E105)/IF(Einstellungen!$C$11="7 Tage",7,5),N('Ist-Stunden'!BJ105)),MAX(IF(Einstellungen!$C$11="7 Tage",MAX(0,(MIN(DATE(2030,10,0),IF(Mitarbeiter!$D105="",DATE(2030,10,0),Mitarbeiter!$D105),TODAY()))-(MAX(DATE(2030,9,1),Mitarbeiter!$C105))+1),MAX(0,NETWORKDAYS(MAX(DATE(2030,9,1),Mitarbeiter!$C105),MIN(DATE(2030,10,0),IF(Mitarbeiter!$D105="",DATE(2030,10,0),Mitarbeiter!$D105),TODAY()),Einstellungen!$F$13:$F$67)))*N(Mitarbeiter!$E105)/IF(Einstellungen!$C$11="7 Tage",7,5),N('Ist-Stunden'!BJ105)+(N(Krankheitstage!DG105)+N(Krankheitstage!DS105))*N($C105))))</f>
        <v/>
      </c>
      <c r="CO105" s="76">
        <f>IF($B105="",0,IF(Einstellungen!$C$10="Ja",MAX(IF(Einstellungen!$C$11="7 Tage",MAX(0,(MIN(DATE(2030,11,0),IF(Mitarbeiter!$D105="",DATE(2030,11,0),Mitarbeiter!$D105),TODAY()))-(MAX(DATE(2030,10,1),Mitarbeiter!$C105))+1),MAX(0,NETWORKDAYS(MAX(DATE(2030,10,1),Mitarbeiter!$C105),MIN(DATE(2030,11,0),IF(Mitarbeiter!$D105="",DATE(2030,11,0),Mitarbeiter!$D105),TODAY()),Einstellungen!$F$13:$F$67)))*N(Mitarbeiter!$E105)/IF(Einstellungen!$C$11="7 Tage",7,5),N('Ist-Stunden'!BK105)),MAX(IF(Einstellungen!$C$11="7 Tage",MAX(0,(MIN(DATE(2030,11,0),IF(Mitarbeiter!$D105="",DATE(2030,11,0),Mitarbeiter!$D105),TODAY()))-(MAX(DATE(2030,10,1),Mitarbeiter!$C105))+1),MAX(0,NETWORKDAYS(MAX(DATE(2030,10,1),Mitarbeiter!$C105),MIN(DATE(2030,11,0),IF(Mitarbeiter!$D105="",DATE(2030,11,0),Mitarbeiter!$D105),TODAY()),Einstellungen!$F$13:$F$67)))*N(Mitarbeiter!$E105)/IF(Einstellungen!$C$11="7 Tage",7,5),N('Ist-Stunden'!BK105)+(N(Krankheitstage!DH105)+N(Krankheitstage!DT105))*N($C105))))</f>
        <v/>
      </c>
      <c r="CP105" s="76">
        <f>IF($B105="",0,IF(Einstellungen!$C$10="Ja",MAX(IF(Einstellungen!$C$11="7 Tage",MAX(0,(MIN(DATE(2030,12,0),IF(Mitarbeiter!$D105="",DATE(2030,12,0),Mitarbeiter!$D105),TODAY()))-(MAX(DATE(2030,11,1),Mitarbeiter!$C105))+1),MAX(0,NETWORKDAYS(MAX(DATE(2030,11,1),Mitarbeiter!$C105),MIN(DATE(2030,12,0),IF(Mitarbeiter!$D105="",DATE(2030,12,0),Mitarbeiter!$D105),TODAY()),Einstellungen!$F$13:$F$67)))*N(Mitarbeiter!$E105)/IF(Einstellungen!$C$11="7 Tage",7,5),N('Ist-Stunden'!BL105)),MAX(IF(Einstellungen!$C$11="7 Tage",MAX(0,(MIN(DATE(2030,12,0),IF(Mitarbeiter!$D105="",DATE(2030,12,0),Mitarbeiter!$D105),TODAY()))-(MAX(DATE(2030,11,1),Mitarbeiter!$C105))+1),MAX(0,NETWORKDAYS(MAX(DATE(2030,11,1),Mitarbeiter!$C105),MIN(DATE(2030,12,0),IF(Mitarbeiter!$D105="",DATE(2030,12,0),Mitarbeiter!$D105),TODAY()),Einstellungen!$F$13:$F$67)))*N(Mitarbeiter!$E105)/IF(Einstellungen!$C$11="7 Tage",7,5),N('Ist-Stunden'!BL105)+(N(Krankheitstage!DI105)+N(Krankheitstage!DU105))*N($C105))))</f>
        <v/>
      </c>
      <c r="CQ105" s="76">
        <f>IF($B105="",0,IF(Einstellungen!$C$10="Ja",MAX(IF(Einstellungen!$C$11="7 Tage",MAX(0,(MIN(DATE(2030,13,0),IF(Mitarbeiter!$D105="",DATE(2030,13,0),Mitarbeiter!$D105),TODAY()))-(MAX(DATE(2030,12,1),Mitarbeiter!$C105))+1),MAX(0,NETWORKDAYS(MAX(DATE(2030,12,1),Mitarbeiter!$C105),MIN(DATE(2030,13,0),IF(Mitarbeiter!$D105="",DATE(2030,13,0),Mitarbeiter!$D105),TODAY()),Einstellungen!$F$13:$F$67)))*N(Mitarbeiter!$E105)/IF(Einstellungen!$C$11="7 Tage",7,5),N('Ist-Stunden'!BM105)),MAX(IF(Einstellungen!$C$11="7 Tage",MAX(0,(MIN(DATE(2030,13,0),IF(Mitarbeiter!$D105="",DATE(2030,13,0),Mitarbeiter!$D105),TODAY()))-(MAX(DATE(2030,12,1),Mitarbeiter!$C105))+1),MAX(0,NETWORKDAYS(MAX(DATE(2030,12,1),Mitarbeiter!$C105),MIN(DATE(2030,13,0),IF(Mitarbeiter!$D105="",DATE(2030,13,0),Mitarbeiter!$D105),TODAY()),Einstellungen!$F$13:$F$67)))*N(Mitarbeiter!$E105)/IF(Einstellungen!$C$11="7 Tage",7,5),N('Ist-Stunden'!BM105)+(N(Krankheitstage!DJ105)+N(Krankheitstage!DV105))*N($C105))))</f>
        <v/>
      </c>
    </row>
    <row r="106">
      <c r="A106" s="73">
        <f>IF(Mitarbeiter!B106="","",Mitarbeiter!A106)</f>
        <v/>
      </c>
      <c r="B106" s="6">
        <f>IF(Mitarbeiter!B106="","",Mitarbeiter!B106)</f>
        <v/>
      </c>
      <c r="C106" s="74">
        <f>IF(Mitarbeiter!B106="","",Mitarbeiter!F106)</f>
        <v/>
      </c>
      <c r="D106" s="75">
        <f>N(INDEX(Krankheitstage!$G106:$DV106,1,(Einstellungen!$C$3-2026)*24+1))</f>
        <v/>
      </c>
      <c r="E106" s="75">
        <f>N(INDEX(Krankheitstage!$G106:$DV106,1,(Einstellungen!$C$3-2026)*24+2))</f>
        <v/>
      </c>
      <c r="F106" s="75">
        <f>N(INDEX(Krankheitstage!$G106:$DV106,1,(Einstellungen!$C$3-2026)*24+3))</f>
        <v/>
      </c>
      <c r="G106" s="75">
        <f>N(INDEX(Krankheitstage!$G106:$DV106,1,(Einstellungen!$C$3-2026)*24+4))</f>
        <v/>
      </c>
      <c r="H106" s="75">
        <f>N(INDEX(Krankheitstage!$G106:$DV106,1,(Einstellungen!$C$3-2026)*24+5))</f>
        <v/>
      </c>
      <c r="I106" s="75">
        <f>N(INDEX(Krankheitstage!$G106:$DV106,1,(Einstellungen!$C$3-2026)*24+6))</f>
        <v/>
      </c>
      <c r="J106" s="75">
        <f>N(INDEX(Krankheitstage!$G106:$DV106,1,(Einstellungen!$C$3-2026)*24+7))</f>
        <v/>
      </c>
      <c r="K106" s="75">
        <f>N(INDEX(Krankheitstage!$G106:$DV106,1,(Einstellungen!$C$3-2026)*24+8))</f>
        <v/>
      </c>
      <c r="L106" s="75">
        <f>N(INDEX(Krankheitstage!$G106:$DV106,1,(Einstellungen!$C$3-2026)*24+9))</f>
        <v/>
      </c>
      <c r="M106" s="75">
        <f>N(INDEX(Krankheitstage!$G106:$DV106,1,(Einstellungen!$C$3-2026)*24+10))</f>
        <v/>
      </c>
      <c r="N106" s="75">
        <f>N(INDEX(Krankheitstage!$G106:$DV106,1,(Einstellungen!$C$3-2026)*24+11))</f>
        <v/>
      </c>
      <c r="O106" s="75">
        <f>N(INDEX(Krankheitstage!$G106:$DV106,1,(Einstellungen!$C$3-2026)*24+12))</f>
        <v/>
      </c>
      <c r="P106" s="75">
        <f>IF($B106="","",SUM(D106:O106))</f>
        <v/>
      </c>
      <c r="Q106" s="75">
        <f>N(INDEX(Krankheitstage!$G106:$DV106,1,(Einstellungen!$C$3-2026)*24+13))</f>
        <v/>
      </c>
      <c r="R106" s="75">
        <f>N(INDEX(Krankheitstage!$G106:$DV106,1,(Einstellungen!$C$3-2026)*24+14))</f>
        <v/>
      </c>
      <c r="S106" s="75">
        <f>N(INDEX(Krankheitstage!$G106:$DV106,1,(Einstellungen!$C$3-2026)*24+15))</f>
        <v/>
      </c>
      <c r="T106" s="75">
        <f>N(INDEX(Krankheitstage!$G106:$DV106,1,(Einstellungen!$C$3-2026)*24+16))</f>
        <v/>
      </c>
      <c r="U106" s="75">
        <f>N(INDEX(Krankheitstage!$G106:$DV106,1,(Einstellungen!$C$3-2026)*24+17))</f>
        <v/>
      </c>
      <c r="V106" s="75">
        <f>N(INDEX(Krankheitstage!$G106:$DV106,1,(Einstellungen!$C$3-2026)*24+18))</f>
        <v/>
      </c>
      <c r="W106" s="75">
        <f>N(INDEX(Krankheitstage!$G106:$DV106,1,(Einstellungen!$C$3-2026)*24+19))</f>
        <v/>
      </c>
      <c r="X106" s="75">
        <f>N(INDEX(Krankheitstage!$G106:$DV106,1,(Einstellungen!$C$3-2026)*24+20))</f>
        <v/>
      </c>
      <c r="Y106" s="75">
        <f>N(INDEX(Krankheitstage!$G106:$DV106,1,(Einstellungen!$C$3-2026)*24+21))</f>
        <v/>
      </c>
      <c r="Z106" s="75">
        <f>N(INDEX(Krankheitstage!$G106:$DV106,1,(Einstellungen!$C$3-2026)*24+22))</f>
        <v/>
      </c>
      <c r="AA106" s="75">
        <f>N(INDEX(Krankheitstage!$G106:$DV106,1,(Einstellungen!$C$3-2026)*24+23))</f>
        <v/>
      </c>
      <c r="AB106" s="75">
        <f>N(INDEX(Krankheitstage!$G106:$DV106,1,(Einstellungen!$C$3-2026)*24+24))</f>
        <v/>
      </c>
      <c r="AC106" s="75">
        <f>IF($B106="","",SUM(Q106:AB106))</f>
        <v/>
      </c>
      <c r="AD106" s="75">
        <f>IF($B106="","",SUM(P106,AC106))</f>
        <v/>
      </c>
      <c r="AE106" s="76">
        <f>IF($B106="","",AD106*N(C106))</f>
        <v/>
      </c>
      <c r="AF106" s="75">
        <f>IF($B106="","",Krankheitstage!E106)</f>
        <v/>
      </c>
      <c r="AG106" s="76">
        <f>IF($B106="","",AF106*N(C106))</f>
        <v/>
      </c>
      <c r="AH106" s="76">
        <f>IF($B106="","",INDEX($AJ106:$CQ106,1,(Einstellungen!$C$3-2026)*12+1)+INDEX($AJ106:$CQ106,1,(Einstellungen!$C$3-2026)*12+2)+INDEX($AJ106:$CQ106,1,(Einstellungen!$C$3-2026)*12+3)+INDEX($AJ106:$CQ106,1,(Einstellungen!$C$3-2026)*12+4)+INDEX($AJ106:$CQ106,1,(Einstellungen!$C$3-2026)*12+5)+INDEX($AJ106:$CQ106,1,(Einstellungen!$C$3-2026)*12+6)+INDEX($AJ106:$CQ106,1,(Einstellungen!$C$3-2026)*12+7)+INDEX($AJ106:$CQ106,1,(Einstellungen!$C$3-2026)*12+8)+INDEX($AJ106:$CQ106,1,(Einstellungen!$C$3-2026)*12+9)+INDEX($AJ106:$CQ106,1,(Einstellungen!$C$3-2026)*12+10)+INDEX($AJ106:$CQ106,1,(Einstellungen!$C$3-2026)*12+11)+INDEX($AJ106:$CQ106,1,(Einstellungen!$C$3-2026)*12+12))</f>
        <v/>
      </c>
      <c r="AI106" s="76">
        <f>IF($B106="","",SUM($AJ106:$CQ106))</f>
        <v/>
      </c>
      <c r="AJ106" s="76">
        <f>IF($B106="",0,IF(Einstellungen!$C$10="Ja",MAX(IF(Einstellungen!$C$11="7 Tage",MAX(0,(MIN(DATE(2026,2,0),IF(Mitarbeiter!$D106="",DATE(2026,2,0),Mitarbeiter!$D106),TODAY()))-(MAX(DATE(2026,1,1),Mitarbeiter!$C106))+1),MAX(0,NETWORKDAYS(MAX(DATE(2026,1,1),Mitarbeiter!$C106),MIN(DATE(2026,2,0),IF(Mitarbeiter!$D106="",DATE(2026,2,0),Mitarbeiter!$D106),TODAY()),Einstellungen!$F$13:$F$67)))*N(Mitarbeiter!$E106)/IF(Einstellungen!$C$11="7 Tage",7,5),N('Ist-Stunden'!F106)),MAX(IF(Einstellungen!$C$11="7 Tage",MAX(0,(MIN(DATE(2026,2,0),IF(Mitarbeiter!$D106="",DATE(2026,2,0),Mitarbeiter!$D106),TODAY()))-(MAX(DATE(2026,1,1),Mitarbeiter!$C106))+1),MAX(0,NETWORKDAYS(MAX(DATE(2026,1,1),Mitarbeiter!$C106),MIN(DATE(2026,2,0),IF(Mitarbeiter!$D106="",DATE(2026,2,0),Mitarbeiter!$D106),TODAY()),Einstellungen!$F$13:$F$67)))*N(Mitarbeiter!$E106)/IF(Einstellungen!$C$11="7 Tage",7,5),N('Ist-Stunden'!F106)+(N(Krankheitstage!G106)+N(Krankheitstage!S106))*N($C106))))</f>
        <v/>
      </c>
      <c r="AK106" s="76">
        <f>IF($B106="",0,IF(Einstellungen!$C$10="Ja",MAX(IF(Einstellungen!$C$11="7 Tage",MAX(0,(MIN(DATE(2026,3,0),IF(Mitarbeiter!$D106="",DATE(2026,3,0),Mitarbeiter!$D106),TODAY()))-(MAX(DATE(2026,2,1),Mitarbeiter!$C106))+1),MAX(0,NETWORKDAYS(MAX(DATE(2026,2,1),Mitarbeiter!$C106),MIN(DATE(2026,3,0),IF(Mitarbeiter!$D106="",DATE(2026,3,0),Mitarbeiter!$D106),TODAY()),Einstellungen!$F$13:$F$67)))*N(Mitarbeiter!$E106)/IF(Einstellungen!$C$11="7 Tage",7,5),N('Ist-Stunden'!G106)),MAX(IF(Einstellungen!$C$11="7 Tage",MAX(0,(MIN(DATE(2026,3,0),IF(Mitarbeiter!$D106="",DATE(2026,3,0),Mitarbeiter!$D106),TODAY()))-(MAX(DATE(2026,2,1),Mitarbeiter!$C106))+1),MAX(0,NETWORKDAYS(MAX(DATE(2026,2,1),Mitarbeiter!$C106),MIN(DATE(2026,3,0),IF(Mitarbeiter!$D106="",DATE(2026,3,0),Mitarbeiter!$D106),TODAY()),Einstellungen!$F$13:$F$67)))*N(Mitarbeiter!$E106)/IF(Einstellungen!$C$11="7 Tage",7,5),N('Ist-Stunden'!G106)+(N(Krankheitstage!H106)+N(Krankheitstage!T106))*N($C106))))</f>
        <v/>
      </c>
      <c r="AL106" s="76">
        <f>IF($B106="",0,IF(Einstellungen!$C$10="Ja",MAX(IF(Einstellungen!$C$11="7 Tage",MAX(0,(MIN(DATE(2026,4,0),IF(Mitarbeiter!$D106="",DATE(2026,4,0),Mitarbeiter!$D106),TODAY()))-(MAX(DATE(2026,3,1),Mitarbeiter!$C106))+1),MAX(0,NETWORKDAYS(MAX(DATE(2026,3,1),Mitarbeiter!$C106),MIN(DATE(2026,4,0),IF(Mitarbeiter!$D106="",DATE(2026,4,0),Mitarbeiter!$D106),TODAY()),Einstellungen!$F$13:$F$67)))*N(Mitarbeiter!$E106)/IF(Einstellungen!$C$11="7 Tage",7,5),N('Ist-Stunden'!H106)),MAX(IF(Einstellungen!$C$11="7 Tage",MAX(0,(MIN(DATE(2026,4,0),IF(Mitarbeiter!$D106="",DATE(2026,4,0),Mitarbeiter!$D106),TODAY()))-(MAX(DATE(2026,3,1),Mitarbeiter!$C106))+1),MAX(0,NETWORKDAYS(MAX(DATE(2026,3,1),Mitarbeiter!$C106),MIN(DATE(2026,4,0),IF(Mitarbeiter!$D106="",DATE(2026,4,0),Mitarbeiter!$D106),TODAY()),Einstellungen!$F$13:$F$67)))*N(Mitarbeiter!$E106)/IF(Einstellungen!$C$11="7 Tage",7,5),N('Ist-Stunden'!H106)+(N(Krankheitstage!I106)+N(Krankheitstage!U106))*N($C106))))</f>
        <v/>
      </c>
      <c r="AM106" s="76">
        <f>IF($B106="",0,IF(Einstellungen!$C$10="Ja",MAX(IF(Einstellungen!$C$11="7 Tage",MAX(0,(MIN(DATE(2026,5,0),IF(Mitarbeiter!$D106="",DATE(2026,5,0),Mitarbeiter!$D106),TODAY()))-(MAX(DATE(2026,4,1),Mitarbeiter!$C106))+1),MAX(0,NETWORKDAYS(MAX(DATE(2026,4,1),Mitarbeiter!$C106),MIN(DATE(2026,5,0),IF(Mitarbeiter!$D106="",DATE(2026,5,0),Mitarbeiter!$D106),TODAY()),Einstellungen!$F$13:$F$67)))*N(Mitarbeiter!$E106)/IF(Einstellungen!$C$11="7 Tage",7,5),N('Ist-Stunden'!I106)),MAX(IF(Einstellungen!$C$11="7 Tage",MAX(0,(MIN(DATE(2026,5,0),IF(Mitarbeiter!$D106="",DATE(2026,5,0),Mitarbeiter!$D106),TODAY()))-(MAX(DATE(2026,4,1),Mitarbeiter!$C106))+1),MAX(0,NETWORKDAYS(MAX(DATE(2026,4,1),Mitarbeiter!$C106),MIN(DATE(2026,5,0),IF(Mitarbeiter!$D106="",DATE(2026,5,0),Mitarbeiter!$D106),TODAY()),Einstellungen!$F$13:$F$67)))*N(Mitarbeiter!$E106)/IF(Einstellungen!$C$11="7 Tage",7,5),N('Ist-Stunden'!I106)+(N(Krankheitstage!J106)+N(Krankheitstage!V106))*N($C106))))</f>
        <v/>
      </c>
      <c r="AN106" s="76">
        <f>IF($B106="",0,IF(Einstellungen!$C$10="Ja",MAX(IF(Einstellungen!$C$11="7 Tage",MAX(0,(MIN(DATE(2026,6,0),IF(Mitarbeiter!$D106="",DATE(2026,6,0),Mitarbeiter!$D106),TODAY()))-(MAX(DATE(2026,5,1),Mitarbeiter!$C106))+1),MAX(0,NETWORKDAYS(MAX(DATE(2026,5,1),Mitarbeiter!$C106),MIN(DATE(2026,6,0),IF(Mitarbeiter!$D106="",DATE(2026,6,0),Mitarbeiter!$D106),TODAY()),Einstellungen!$F$13:$F$67)))*N(Mitarbeiter!$E106)/IF(Einstellungen!$C$11="7 Tage",7,5),N('Ist-Stunden'!J106)),MAX(IF(Einstellungen!$C$11="7 Tage",MAX(0,(MIN(DATE(2026,6,0),IF(Mitarbeiter!$D106="",DATE(2026,6,0),Mitarbeiter!$D106),TODAY()))-(MAX(DATE(2026,5,1),Mitarbeiter!$C106))+1),MAX(0,NETWORKDAYS(MAX(DATE(2026,5,1),Mitarbeiter!$C106),MIN(DATE(2026,6,0),IF(Mitarbeiter!$D106="",DATE(2026,6,0),Mitarbeiter!$D106),TODAY()),Einstellungen!$F$13:$F$67)))*N(Mitarbeiter!$E106)/IF(Einstellungen!$C$11="7 Tage",7,5),N('Ist-Stunden'!J106)+(N(Krankheitstage!K106)+N(Krankheitstage!W106))*N($C106))))</f>
        <v/>
      </c>
      <c r="AO106" s="76">
        <f>IF($B106="",0,IF(Einstellungen!$C$10="Ja",MAX(IF(Einstellungen!$C$11="7 Tage",MAX(0,(MIN(DATE(2026,7,0),IF(Mitarbeiter!$D106="",DATE(2026,7,0),Mitarbeiter!$D106),TODAY()))-(MAX(DATE(2026,6,1),Mitarbeiter!$C106))+1),MAX(0,NETWORKDAYS(MAX(DATE(2026,6,1),Mitarbeiter!$C106),MIN(DATE(2026,7,0),IF(Mitarbeiter!$D106="",DATE(2026,7,0),Mitarbeiter!$D106),TODAY()),Einstellungen!$F$13:$F$67)))*N(Mitarbeiter!$E106)/IF(Einstellungen!$C$11="7 Tage",7,5),N('Ist-Stunden'!K106)),MAX(IF(Einstellungen!$C$11="7 Tage",MAX(0,(MIN(DATE(2026,7,0),IF(Mitarbeiter!$D106="",DATE(2026,7,0),Mitarbeiter!$D106),TODAY()))-(MAX(DATE(2026,6,1),Mitarbeiter!$C106))+1),MAX(0,NETWORKDAYS(MAX(DATE(2026,6,1),Mitarbeiter!$C106),MIN(DATE(2026,7,0),IF(Mitarbeiter!$D106="",DATE(2026,7,0),Mitarbeiter!$D106),TODAY()),Einstellungen!$F$13:$F$67)))*N(Mitarbeiter!$E106)/IF(Einstellungen!$C$11="7 Tage",7,5),N('Ist-Stunden'!K106)+(N(Krankheitstage!L106)+N(Krankheitstage!X106))*N($C106))))</f>
        <v/>
      </c>
      <c r="AP106" s="76">
        <f>IF($B106="",0,IF(Einstellungen!$C$10="Ja",MAX(IF(Einstellungen!$C$11="7 Tage",MAX(0,(MIN(DATE(2026,8,0),IF(Mitarbeiter!$D106="",DATE(2026,8,0),Mitarbeiter!$D106),TODAY()))-(MAX(DATE(2026,7,1),Mitarbeiter!$C106))+1),MAX(0,NETWORKDAYS(MAX(DATE(2026,7,1),Mitarbeiter!$C106),MIN(DATE(2026,8,0),IF(Mitarbeiter!$D106="",DATE(2026,8,0),Mitarbeiter!$D106),TODAY()),Einstellungen!$F$13:$F$67)))*N(Mitarbeiter!$E106)/IF(Einstellungen!$C$11="7 Tage",7,5),N('Ist-Stunden'!L106)),MAX(IF(Einstellungen!$C$11="7 Tage",MAX(0,(MIN(DATE(2026,8,0),IF(Mitarbeiter!$D106="",DATE(2026,8,0),Mitarbeiter!$D106),TODAY()))-(MAX(DATE(2026,7,1),Mitarbeiter!$C106))+1),MAX(0,NETWORKDAYS(MAX(DATE(2026,7,1),Mitarbeiter!$C106),MIN(DATE(2026,8,0),IF(Mitarbeiter!$D106="",DATE(2026,8,0),Mitarbeiter!$D106),TODAY()),Einstellungen!$F$13:$F$67)))*N(Mitarbeiter!$E106)/IF(Einstellungen!$C$11="7 Tage",7,5),N('Ist-Stunden'!L106)+(N(Krankheitstage!M106)+N(Krankheitstage!Y106))*N($C106))))</f>
        <v/>
      </c>
      <c r="AQ106" s="76">
        <f>IF($B106="",0,IF(Einstellungen!$C$10="Ja",MAX(IF(Einstellungen!$C$11="7 Tage",MAX(0,(MIN(DATE(2026,9,0),IF(Mitarbeiter!$D106="",DATE(2026,9,0),Mitarbeiter!$D106),TODAY()))-(MAX(DATE(2026,8,1),Mitarbeiter!$C106))+1),MAX(0,NETWORKDAYS(MAX(DATE(2026,8,1),Mitarbeiter!$C106),MIN(DATE(2026,9,0),IF(Mitarbeiter!$D106="",DATE(2026,9,0),Mitarbeiter!$D106),TODAY()),Einstellungen!$F$13:$F$67)))*N(Mitarbeiter!$E106)/IF(Einstellungen!$C$11="7 Tage",7,5),N('Ist-Stunden'!M106)),MAX(IF(Einstellungen!$C$11="7 Tage",MAX(0,(MIN(DATE(2026,9,0),IF(Mitarbeiter!$D106="",DATE(2026,9,0),Mitarbeiter!$D106),TODAY()))-(MAX(DATE(2026,8,1),Mitarbeiter!$C106))+1),MAX(0,NETWORKDAYS(MAX(DATE(2026,8,1),Mitarbeiter!$C106),MIN(DATE(2026,9,0),IF(Mitarbeiter!$D106="",DATE(2026,9,0),Mitarbeiter!$D106),TODAY()),Einstellungen!$F$13:$F$67)))*N(Mitarbeiter!$E106)/IF(Einstellungen!$C$11="7 Tage",7,5),N('Ist-Stunden'!M106)+(N(Krankheitstage!N106)+N(Krankheitstage!Z106))*N($C106))))</f>
        <v/>
      </c>
      <c r="AR106" s="76">
        <f>IF($B106="",0,IF(Einstellungen!$C$10="Ja",MAX(IF(Einstellungen!$C$11="7 Tage",MAX(0,(MIN(DATE(2026,10,0),IF(Mitarbeiter!$D106="",DATE(2026,10,0),Mitarbeiter!$D106),TODAY()))-(MAX(DATE(2026,9,1),Mitarbeiter!$C106))+1),MAX(0,NETWORKDAYS(MAX(DATE(2026,9,1),Mitarbeiter!$C106),MIN(DATE(2026,10,0),IF(Mitarbeiter!$D106="",DATE(2026,10,0),Mitarbeiter!$D106),TODAY()),Einstellungen!$F$13:$F$67)))*N(Mitarbeiter!$E106)/IF(Einstellungen!$C$11="7 Tage",7,5),N('Ist-Stunden'!N106)),MAX(IF(Einstellungen!$C$11="7 Tage",MAX(0,(MIN(DATE(2026,10,0),IF(Mitarbeiter!$D106="",DATE(2026,10,0),Mitarbeiter!$D106),TODAY()))-(MAX(DATE(2026,9,1),Mitarbeiter!$C106))+1),MAX(0,NETWORKDAYS(MAX(DATE(2026,9,1),Mitarbeiter!$C106),MIN(DATE(2026,10,0),IF(Mitarbeiter!$D106="",DATE(2026,10,0),Mitarbeiter!$D106),TODAY()),Einstellungen!$F$13:$F$67)))*N(Mitarbeiter!$E106)/IF(Einstellungen!$C$11="7 Tage",7,5),N('Ist-Stunden'!N106)+(N(Krankheitstage!O106)+N(Krankheitstage!AA106))*N($C106))))</f>
        <v/>
      </c>
      <c r="AS106" s="76">
        <f>IF($B106="",0,IF(Einstellungen!$C$10="Ja",MAX(IF(Einstellungen!$C$11="7 Tage",MAX(0,(MIN(DATE(2026,11,0),IF(Mitarbeiter!$D106="",DATE(2026,11,0),Mitarbeiter!$D106),TODAY()))-(MAX(DATE(2026,10,1),Mitarbeiter!$C106))+1),MAX(0,NETWORKDAYS(MAX(DATE(2026,10,1),Mitarbeiter!$C106),MIN(DATE(2026,11,0),IF(Mitarbeiter!$D106="",DATE(2026,11,0),Mitarbeiter!$D106),TODAY()),Einstellungen!$F$13:$F$67)))*N(Mitarbeiter!$E106)/IF(Einstellungen!$C$11="7 Tage",7,5),N('Ist-Stunden'!O106)),MAX(IF(Einstellungen!$C$11="7 Tage",MAX(0,(MIN(DATE(2026,11,0),IF(Mitarbeiter!$D106="",DATE(2026,11,0),Mitarbeiter!$D106),TODAY()))-(MAX(DATE(2026,10,1),Mitarbeiter!$C106))+1),MAX(0,NETWORKDAYS(MAX(DATE(2026,10,1),Mitarbeiter!$C106),MIN(DATE(2026,11,0),IF(Mitarbeiter!$D106="",DATE(2026,11,0),Mitarbeiter!$D106),TODAY()),Einstellungen!$F$13:$F$67)))*N(Mitarbeiter!$E106)/IF(Einstellungen!$C$11="7 Tage",7,5),N('Ist-Stunden'!O106)+(N(Krankheitstage!P106)+N(Krankheitstage!AB106))*N($C106))))</f>
        <v/>
      </c>
      <c r="AT106" s="76">
        <f>IF($B106="",0,IF(Einstellungen!$C$10="Ja",MAX(IF(Einstellungen!$C$11="7 Tage",MAX(0,(MIN(DATE(2026,12,0),IF(Mitarbeiter!$D106="",DATE(2026,12,0),Mitarbeiter!$D106),TODAY()))-(MAX(DATE(2026,11,1),Mitarbeiter!$C106))+1),MAX(0,NETWORKDAYS(MAX(DATE(2026,11,1),Mitarbeiter!$C106),MIN(DATE(2026,12,0),IF(Mitarbeiter!$D106="",DATE(2026,12,0),Mitarbeiter!$D106),TODAY()),Einstellungen!$F$13:$F$67)))*N(Mitarbeiter!$E106)/IF(Einstellungen!$C$11="7 Tage",7,5),N('Ist-Stunden'!P106)),MAX(IF(Einstellungen!$C$11="7 Tage",MAX(0,(MIN(DATE(2026,12,0),IF(Mitarbeiter!$D106="",DATE(2026,12,0),Mitarbeiter!$D106),TODAY()))-(MAX(DATE(2026,11,1),Mitarbeiter!$C106))+1),MAX(0,NETWORKDAYS(MAX(DATE(2026,11,1),Mitarbeiter!$C106),MIN(DATE(2026,12,0),IF(Mitarbeiter!$D106="",DATE(2026,12,0),Mitarbeiter!$D106),TODAY()),Einstellungen!$F$13:$F$67)))*N(Mitarbeiter!$E106)/IF(Einstellungen!$C$11="7 Tage",7,5),N('Ist-Stunden'!P106)+(N(Krankheitstage!Q106)+N(Krankheitstage!AC106))*N($C106))))</f>
        <v/>
      </c>
      <c r="AU106" s="76">
        <f>IF($B106="",0,IF(Einstellungen!$C$10="Ja",MAX(IF(Einstellungen!$C$11="7 Tage",MAX(0,(MIN(DATE(2026,13,0),IF(Mitarbeiter!$D106="",DATE(2026,13,0),Mitarbeiter!$D106),TODAY()))-(MAX(DATE(2026,12,1),Mitarbeiter!$C106))+1),MAX(0,NETWORKDAYS(MAX(DATE(2026,12,1),Mitarbeiter!$C106),MIN(DATE(2026,13,0),IF(Mitarbeiter!$D106="",DATE(2026,13,0),Mitarbeiter!$D106),TODAY()),Einstellungen!$F$13:$F$67)))*N(Mitarbeiter!$E106)/IF(Einstellungen!$C$11="7 Tage",7,5),N('Ist-Stunden'!Q106)),MAX(IF(Einstellungen!$C$11="7 Tage",MAX(0,(MIN(DATE(2026,13,0),IF(Mitarbeiter!$D106="",DATE(2026,13,0),Mitarbeiter!$D106),TODAY()))-(MAX(DATE(2026,12,1),Mitarbeiter!$C106))+1),MAX(0,NETWORKDAYS(MAX(DATE(2026,12,1),Mitarbeiter!$C106),MIN(DATE(2026,13,0),IF(Mitarbeiter!$D106="",DATE(2026,13,0),Mitarbeiter!$D106),TODAY()),Einstellungen!$F$13:$F$67)))*N(Mitarbeiter!$E106)/IF(Einstellungen!$C$11="7 Tage",7,5),N('Ist-Stunden'!Q106)+(N(Krankheitstage!R106)+N(Krankheitstage!AD106))*N($C106))))</f>
        <v/>
      </c>
      <c r="AV106" s="76">
        <f>IF($B106="",0,IF(Einstellungen!$C$10="Ja",MAX(IF(Einstellungen!$C$11="7 Tage",MAX(0,(MIN(DATE(2027,2,0),IF(Mitarbeiter!$D106="",DATE(2027,2,0),Mitarbeiter!$D106),TODAY()))-(MAX(DATE(2027,1,1),Mitarbeiter!$C106))+1),MAX(0,NETWORKDAYS(MAX(DATE(2027,1,1),Mitarbeiter!$C106),MIN(DATE(2027,2,0),IF(Mitarbeiter!$D106="",DATE(2027,2,0),Mitarbeiter!$D106),TODAY()),Einstellungen!$F$13:$F$67)))*N(Mitarbeiter!$E106)/IF(Einstellungen!$C$11="7 Tage",7,5),N('Ist-Stunden'!R106)),MAX(IF(Einstellungen!$C$11="7 Tage",MAX(0,(MIN(DATE(2027,2,0),IF(Mitarbeiter!$D106="",DATE(2027,2,0),Mitarbeiter!$D106),TODAY()))-(MAX(DATE(2027,1,1),Mitarbeiter!$C106))+1),MAX(0,NETWORKDAYS(MAX(DATE(2027,1,1),Mitarbeiter!$C106),MIN(DATE(2027,2,0),IF(Mitarbeiter!$D106="",DATE(2027,2,0),Mitarbeiter!$D106),TODAY()),Einstellungen!$F$13:$F$67)))*N(Mitarbeiter!$E106)/IF(Einstellungen!$C$11="7 Tage",7,5),N('Ist-Stunden'!R106)+(N(Krankheitstage!AE106)+N(Krankheitstage!AQ106))*N($C106))))</f>
        <v/>
      </c>
      <c r="AW106" s="76">
        <f>IF($B106="",0,IF(Einstellungen!$C$10="Ja",MAX(IF(Einstellungen!$C$11="7 Tage",MAX(0,(MIN(DATE(2027,3,0),IF(Mitarbeiter!$D106="",DATE(2027,3,0),Mitarbeiter!$D106),TODAY()))-(MAX(DATE(2027,2,1),Mitarbeiter!$C106))+1),MAX(0,NETWORKDAYS(MAX(DATE(2027,2,1),Mitarbeiter!$C106),MIN(DATE(2027,3,0),IF(Mitarbeiter!$D106="",DATE(2027,3,0),Mitarbeiter!$D106),TODAY()),Einstellungen!$F$13:$F$67)))*N(Mitarbeiter!$E106)/IF(Einstellungen!$C$11="7 Tage",7,5),N('Ist-Stunden'!S106)),MAX(IF(Einstellungen!$C$11="7 Tage",MAX(0,(MIN(DATE(2027,3,0),IF(Mitarbeiter!$D106="",DATE(2027,3,0),Mitarbeiter!$D106),TODAY()))-(MAX(DATE(2027,2,1),Mitarbeiter!$C106))+1),MAX(0,NETWORKDAYS(MAX(DATE(2027,2,1),Mitarbeiter!$C106),MIN(DATE(2027,3,0),IF(Mitarbeiter!$D106="",DATE(2027,3,0),Mitarbeiter!$D106),TODAY()),Einstellungen!$F$13:$F$67)))*N(Mitarbeiter!$E106)/IF(Einstellungen!$C$11="7 Tage",7,5),N('Ist-Stunden'!S106)+(N(Krankheitstage!AF106)+N(Krankheitstage!AR106))*N($C106))))</f>
        <v/>
      </c>
      <c r="AX106" s="76">
        <f>IF($B106="",0,IF(Einstellungen!$C$10="Ja",MAX(IF(Einstellungen!$C$11="7 Tage",MAX(0,(MIN(DATE(2027,4,0),IF(Mitarbeiter!$D106="",DATE(2027,4,0),Mitarbeiter!$D106),TODAY()))-(MAX(DATE(2027,3,1),Mitarbeiter!$C106))+1),MAX(0,NETWORKDAYS(MAX(DATE(2027,3,1),Mitarbeiter!$C106),MIN(DATE(2027,4,0),IF(Mitarbeiter!$D106="",DATE(2027,4,0),Mitarbeiter!$D106),TODAY()),Einstellungen!$F$13:$F$67)))*N(Mitarbeiter!$E106)/IF(Einstellungen!$C$11="7 Tage",7,5),N('Ist-Stunden'!T106)),MAX(IF(Einstellungen!$C$11="7 Tage",MAX(0,(MIN(DATE(2027,4,0),IF(Mitarbeiter!$D106="",DATE(2027,4,0),Mitarbeiter!$D106),TODAY()))-(MAX(DATE(2027,3,1),Mitarbeiter!$C106))+1),MAX(0,NETWORKDAYS(MAX(DATE(2027,3,1),Mitarbeiter!$C106),MIN(DATE(2027,4,0),IF(Mitarbeiter!$D106="",DATE(2027,4,0),Mitarbeiter!$D106),TODAY()),Einstellungen!$F$13:$F$67)))*N(Mitarbeiter!$E106)/IF(Einstellungen!$C$11="7 Tage",7,5),N('Ist-Stunden'!T106)+(N(Krankheitstage!AG106)+N(Krankheitstage!AS106))*N($C106))))</f>
        <v/>
      </c>
      <c r="AY106" s="76">
        <f>IF($B106="",0,IF(Einstellungen!$C$10="Ja",MAX(IF(Einstellungen!$C$11="7 Tage",MAX(0,(MIN(DATE(2027,5,0),IF(Mitarbeiter!$D106="",DATE(2027,5,0),Mitarbeiter!$D106),TODAY()))-(MAX(DATE(2027,4,1),Mitarbeiter!$C106))+1),MAX(0,NETWORKDAYS(MAX(DATE(2027,4,1),Mitarbeiter!$C106),MIN(DATE(2027,5,0),IF(Mitarbeiter!$D106="",DATE(2027,5,0),Mitarbeiter!$D106),TODAY()),Einstellungen!$F$13:$F$67)))*N(Mitarbeiter!$E106)/IF(Einstellungen!$C$11="7 Tage",7,5),N('Ist-Stunden'!U106)),MAX(IF(Einstellungen!$C$11="7 Tage",MAX(0,(MIN(DATE(2027,5,0),IF(Mitarbeiter!$D106="",DATE(2027,5,0),Mitarbeiter!$D106),TODAY()))-(MAX(DATE(2027,4,1),Mitarbeiter!$C106))+1),MAX(0,NETWORKDAYS(MAX(DATE(2027,4,1),Mitarbeiter!$C106),MIN(DATE(2027,5,0),IF(Mitarbeiter!$D106="",DATE(2027,5,0),Mitarbeiter!$D106),TODAY()),Einstellungen!$F$13:$F$67)))*N(Mitarbeiter!$E106)/IF(Einstellungen!$C$11="7 Tage",7,5),N('Ist-Stunden'!U106)+(N(Krankheitstage!AH106)+N(Krankheitstage!AT106))*N($C106))))</f>
        <v/>
      </c>
      <c r="AZ106" s="76">
        <f>IF($B106="",0,IF(Einstellungen!$C$10="Ja",MAX(IF(Einstellungen!$C$11="7 Tage",MAX(0,(MIN(DATE(2027,6,0),IF(Mitarbeiter!$D106="",DATE(2027,6,0),Mitarbeiter!$D106),TODAY()))-(MAX(DATE(2027,5,1),Mitarbeiter!$C106))+1),MAX(0,NETWORKDAYS(MAX(DATE(2027,5,1),Mitarbeiter!$C106),MIN(DATE(2027,6,0),IF(Mitarbeiter!$D106="",DATE(2027,6,0),Mitarbeiter!$D106),TODAY()),Einstellungen!$F$13:$F$67)))*N(Mitarbeiter!$E106)/IF(Einstellungen!$C$11="7 Tage",7,5),N('Ist-Stunden'!V106)),MAX(IF(Einstellungen!$C$11="7 Tage",MAX(0,(MIN(DATE(2027,6,0),IF(Mitarbeiter!$D106="",DATE(2027,6,0),Mitarbeiter!$D106),TODAY()))-(MAX(DATE(2027,5,1),Mitarbeiter!$C106))+1),MAX(0,NETWORKDAYS(MAX(DATE(2027,5,1),Mitarbeiter!$C106),MIN(DATE(2027,6,0),IF(Mitarbeiter!$D106="",DATE(2027,6,0),Mitarbeiter!$D106),TODAY()),Einstellungen!$F$13:$F$67)))*N(Mitarbeiter!$E106)/IF(Einstellungen!$C$11="7 Tage",7,5),N('Ist-Stunden'!V106)+(N(Krankheitstage!AI106)+N(Krankheitstage!AU106))*N($C106))))</f>
        <v/>
      </c>
      <c r="BA106" s="76">
        <f>IF($B106="",0,IF(Einstellungen!$C$10="Ja",MAX(IF(Einstellungen!$C$11="7 Tage",MAX(0,(MIN(DATE(2027,7,0),IF(Mitarbeiter!$D106="",DATE(2027,7,0),Mitarbeiter!$D106),TODAY()))-(MAX(DATE(2027,6,1),Mitarbeiter!$C106))+1),MAX(0,NETWORKDAYS(MAX(DATE(2027,6,1),Mitarbeiter!$C106),MIN(DATE(2027,7,0),IF(Mitarbeiter!$D106="",DATE(2027,7,0),Mitarbeiter!$D106),TODAY()),Einstellungen!$F$13:$F$67)))*N(Mitarbeiter!$E106)/IF(Einstellungen!$C$11="7 Tage",7,5),N('Ist-Stunden'!W106)),MAX(IF(Einstellungen!$C$11="7 Tage",MAX(0,(MIN(DATE(2027,7,0),IF(Mitarbeiter!$D106="",DATE(2027,7,0),Mitarbeiter!$D106),TODAY()))-(MAX(DATE(2027,6,1),Mitarbeiter!$C106))+1),MAX(0,NETWORKDAYS(MAX(DATE(2027,6,1),Mitarbeiter!$C106),MIN(DATE(2027,7,0),IF(Mitarbeiter!$D106="",DATE(2027,7,0),Mitarbeiter!$D106),TODAY()),Einstellungen!$F$13:$F$67)))*N(Mitarbeiter!$E106)/IF(Einstellungen!$C$11="7 Tage",7,5),N('Ist-Stunden'!W106)+(N(Krankheitstage!AJ106)+N(Krankheitstage!AV106))*N($C106))))</f>
        <v/>
      </c>
      <c r="BB106" s="76">
        <f>IF($B106="",0,IF(Einstellungen!$C$10="Ja",MAX(IF(Einstellungen!$C$11="7 Tage",MAX(0,(MIN(DATE(2027,8,0),IF(Mitarbeiter!$D106="",DATE(2027,8,0),Mitarbeiter!$D106),TODAY()))-(MAX(DATE(2027,7,1),Mitarbeiter!$C106))+1),MAX(0,NETWORKDAYS(MAX(DATE(2027,7,1),Mitarbeiter!$C106),MIN(DATE(2027,8,0),IF(Mitarbeiter!$D106="",DATE(2027,8,0),Mitarbeiter!$D106),TODAY()),Einstellungen!$F$13:$F$67)))*N(Mitarbeiter!$E106)/IF(Einstellungen!$C$11="7 Tage",7,5),N('Ist-Stunden'!X106)),MAX(IF(Einstellungen!$C$11="7 Tage",MAX(0,(MIN(DATE(2027,8,0),IF(Mitarbeiter!$D106="",DATE(2027,8,0),Mitarbeiter!$D106),TODAY()))-(MAX(DATE(2027,7,1),Mitarbeiter!$C106))+1),MAX(0,NETWORKDAYS(MAX(DATE(2027,7,1),Mitarbeiter!$C106),MIN(DATE(2027,8,0),IF(Mitarbeiter!$D106="",DATE(2027,8,0),Mitarbeiter!$D106),TODAY()),Einstellungen!$F$13:$F$67)))*N(Mitarbeiter!$E106)/IF(Einstellungen!$C$11="7 Tage",7,5),N('Ist-Stunden'!X106)+(N(Krankheitstage!AK106)+N(Krankheitstage!AW106))*N($C106))))</f>
        <v/>
      </c>
      <c r="BC106" s="76">
        <f>IF($B106="",0,IF(Einstellungen!$C$10="Ja",MAX(IF(Einstellungen!$C$11="7 Tage",MAX(0,(MIN(DATE(2027,9,0),IF(Mitarbeiter!$D106="",DATE(2027,9,0),Mitarbeiter!$D106),TODAY()))-(MAX(DATE(2027,8,1),Mitarbeiter!$C106))+1),MAX(0,NETWORKDAYS(MAX(DATE(2027,8,1),Mitarbeiter!$C106),MIN(DATE(2027,9,0),IF(Mitarbeiter!$D106="",DATE(2027,9,0),Mitarbeiter!$D106),TODAY()),Einstellungen!$F$13:$F$67)))*N(Mitarbeiter!$E106)/IF(Einstellungen!$C$11="7 Tage",7,5),N('Ist-Stunden'!Y106)),MAX(IF(Einstellungen!$C$11="7 Tage",MAX(0,(MIN(DATE(2027,9,0),IF(Mitarbeiter!$D106="",DATE(2027,9,0),Mitarbeiter!$D106),TODAY()))-(MAX(DATE(2027,8,1),Mitarbeiter!$C106))+1),MAX(0,NETWORKDAYS(MAX(DATE(2027,8,1),Mitarbeiter!$C106),MIN(DATE(2027,9,0),IF(Mitarbeiter!$D106="",DATE(2027,9,0),Mitarbeiter!$D106),TODAY()),Einstellungen!$F$13:$F$67)))*N(Mitarbeiter!$E106)/IF(Einstellungen!$C$11="7 Tage",7,5),N('Ist-Stunden'!Y106)+(N(Krankheitstage!AL106)+N(Krankheitstage!AX106))*N($C106))))</f>
        <v/>
      </c>
      <c r="BD106" s="76">
        <f>IF($B106="",0,IF(Einstellungen!$C$10="Ja",MAX(IF(Einstellungen!$C$11="7 Tage",MAX(0,(MIN(DATE(2027,10,0),IF(Mitarbeiter!$D106="",DATE(2027,10,0),Mitarbeiter!$D106),TODAY()))-(MAX(DATE(2027,9,1),Mitarbeiter!$C106))+1),MAX(0,NETWORKDAYS(MAX(DATE(2027,9,1),Mitarbeiter!$C106),MIN(DATE(2027,10,0),IF(Mitarbeiter!$D106="",DATE(2027,10,0),Mitarbeiter!$D106),TODAY()),Einstellungen!$F$13:$F$67)))*N(Mitarbeiter!$E106)/IF(Einstellungen!$C$11="7 Tage",7,5),N('Ist-Stunden'!Z106)),MAX(IF(Einstellungen!$C$11="7 Tage",MAX(0,(MIN(DATE(2027,10,0),IF(Mitarbeiter!$D106="",DATE(2027,10,0),Mitarbeiter!$D106),TODAY()))-(MAX(DATE(2027,9,1),Mitarbeiter!$C106))+1),MAX(0,NETWORKDAYS(MAX(DATE(2027,9,1),Mitarbeiter!$C106),MIN(DATE(2027,10,0),IF(Mitarbeiter!$D106="",DATE(2027,10,0),Mitarbeiter!$D106),TODAY()),Einstellungen!$F$13:$F$67)))*N(Mitarbeiter!$E106)/IF(Einstellungen!$C$11="7 Tage",7,5),N('Ist-Stunden'!Z106)+(N(Krankheitstage!AM106)+N(Krankheitstage!AY106))*N($C106))))</f>
        <v/>
      </c>
      <c r="BE106" s="76">
        <f>IF($B106="",0,IF(Einstellungen!$C$10="Ja",MAX(IF(Einstellungen!$C$11="7 Tage",MAX(0,(MIN(DATE(2027,11,0),IF(Mitarbeiter!$D106="",DATE(2027,11,0),Mitarbeiter!$D106),TODAY()))-(MAX(DATE(2027,10,1),Mitarbeiter!$C106))+1),MAX(0,NETWORKDAYS(MAX(DATE(2027,10,1),Mitarbeiter!$C106),MIN(DATE(2027,11,0),IF(Mitarbeiter!$D106="",DATE(2027,11,0),Mitarbeiter!$D106),TODAY()),Einstellungen!$F$13:$F$67)))*N(Mitarbeiter!$E106)/IF(Einstellungen!$C$11="7 Tage",7,5),N('Ist-Stunden'!AA106)),MAX(IF(Einstellungen!$C$11="7 Tage",MAX(0,(MIN(DATE(2027,11,0),IF(Mitarbeiter!$D106="",DATE(2027,11,0),Mitarbeiter!$D106),TODAY()))-(MAX(DATE(2027,10,1),Mitarbeiter!$C106))+1),MAX(0,NETWORKDAYS(MAX(DATE(2027,10,1),Mitarbeiter!$C106),MIN(DATE(2027,11,0),IF(Mitarbeiter!$D106="",DATE(2027,11,0),Mitarbeiter!$D106),TODAY()),Einstellungen!$F$13:$F$67)))*N(Mitarbeiter!$E106)/IF(Einstellungen!$C$11="7 Tage",7,5),N('Ist-Stunden'!AA106)+(N(Krankheitstage!AN106)+N(Krankheitstage!AZ106))*N($C106))))</f>
        <v/>
      </c>
      <c r="BF106" s="76">
        <f>IF($B106="",0,IF(Einstellungen!$C$10="Ja",MAX(IF(Einstellungen!$C$11="7 Tage",MAX(0,(MIN(DATE(2027,12,0),IF(Mitarbeiter!$D106="",DATE(2027,12,0),Mitarbeiter!$D106),TODAY()))-(MAX(DATE(2027,11,1),Mitarbeiter!$C106))+1),MAX(0,NETWORKDAYS(MAX(DATE(2027,11,1),Mitarbeiter!$C106),MIN(DATE(2027,12,0),IF(Mitarbeiter!$D106="",DATE(2027,12,0),Mitarbeiter!$D106),TODAY()),Einstellungen!$F$13:$F$67)))*N(Mitarbeiter!$E106)/IF(Einstellungen!$C$11="7 Tage",7,5),N('Ist-Stunden'!AB106)),MAX(IF(Einstellungen!$C$11="7 Tage",MAX(0,(MIN(DATE(2027,12,0),IF(Mitarbeiter!$D106="",DATE(2027,12,0),Mitarbeiter!$D106),TODAY()))-(MAX(DATE(2027,11,1),Mitarbeiter!$C106))+1),MAX(0,NETWORKDAYS(MAX(DATE(2027,11,1),Mitarbeiter!$C106),MIN(DATE(2027,12,0),IF(Mitarbeiter!$D106="",DATE(2027,12,0),Mitarbeiter!$D106),TODAY()),Einstellungen!$F$13:$F$67)))*N(Mitarbeiter!$E106)/IF(Einstellungen!$C$11="7 Tage",7,5),N('Ist-Stunden'!AB106)+(N(Krankheitstage!AO106)+N(Krankheitstage!BA106))*N($C106))))</f>
        <v/>
      </c>
      <c r="BG106" s="76">
        <f>IF($B106="",0,IF(Einstellungen!$C$10="Ja",MAX(IF(Einstellungen!$C$11="7 Tage",MAX(0,(MIN(DATE(2027,13,0),IF(Mitarbeiter!$D106="",DATE(2027,13,0),Mitarbeiter!$D106),TODAY()))-(MAX(DATE(2027,12,1),Mitarbeiter!$C106))+1),MAX(0,NETWORKDAYS(MAX(DATE(2027,12,1),Mitarbeiter!$C106),MIN(DATE(2027,13,0),IF(Mitarbeiter!$D106="",DATE(2027,13,0),Mitarbeiter!$D106),TODAY()),Einstellungen!$F$13:$F$67)))*N(Mitarbeiter!$E106)/IF(Einstellungen!$C$11="7 Tage",7,5),N('Ist-Stunden'!AC106)),MAX(IF(Einstellungen!$C$11="7 Tage",MAX(0,(MIN(DATE(2027,13,0),IF(Mitarbeiter!$D106="",DATE(2027,13,0),Mitarbeiter!$D106),TODAY()))-(MAX(DATE(2027,12,1),Mitarbeiter!$C106))+1),MAX(0,NETWORKDAYS(MAX(DATE(2027,12,1),Mitarbeiter!$C106),MIN(DATE(2027,13,0),IF(Mitarbeiter!$D106="",DATE(2027,13,0),Mitarbeiter!$D106),TODAY()),Einstellungen!$F$13:$F$67)))*N(Mitarbeiter!$E106)/IF(Einstellungen!$C$11="7 Tage",7,5),N('Ist-Stunden'!AC106)+(N(Krankheitstage!AP106)+N(Krankheitstage!BB106))*N($C106))))</f>
        <v/>
      </c>
      <c r="BH106" s="76">
        <f>IF($B106="",0,IF(Einstellungen!$C$10="Ja",MAX(IF(Einstellungen!$C$11="7 Tage",MAX(0,(MIN(DATE(2028,2,0),IF(Mitarbeiter!$D106="",DATE(2028,2,0),Mitarbeiter!$D106),TODAY()))-(MAX(DATE(2028,1,1),Mitarbeiter!$C106))+1),MAX(0,NETWORKDAYS(MAX(DATE(2028,1,1),Mitarbeiter!$C106),MIN(DATE(2028,2,0),IF(Mitarbeiter!$D106="",DATE(2028,2,0),Mitarbeiter!$D106),TODAY()),Einstellungen!$F$13:$F$67)))*N(Mitarbeiter!$E106)/IF(Einstellungen!$C$11="7 Tage",7,5),N('Ist-Stunden'!AD106)),MAX(IF(Einstellungen!$C$11="7 Tage",MAX(0,(MIN(DATE(2028,2,0),IF(Mitarbeiter!$D106="",DATE(2028,2,0),Mitarbeiter!$D106),TODAY()))-(MAX(DATE(2028,1,1),Mitarbeiter!$C106))+1),MAX(0,NETWORKDAYS(MAX(DATE(2028,1,1),Mitarbeiter!$C106),MIN(DATE(2028,2,0),IF(Mitarbeiter!$D106="",DATE(2028,2,0),Mitarbeiter!$D106),TODAY()),Einstellungen!$F$13:$F$67)))*N(Mitarbeiter!$E106)/IF(Einstellungen!$C$11="7 Tage",7,5),N('Ist-Stunden'!AD106)+(N(Krankheitstage!BC106)+N(Krankheitstage!BO106))*N($C106))))</f>
        <v/>
      </c>
      <c r="BI106" s="76">
        <f>IF($B106="",0,IF(Einstellungen!$C$10="Ja",MAX(IF(Einstellungen!$C$11="7 Tage",MAX(0,(MIN(DATE(2028,3,0),IF(Mitarbeiter!$D106="",DATE(2028,3,0),Mitarbeiter!$D106),TODAY()))-(MAX(DATE(2028,2,1),Mitarbeiter!$C106))+1),MAX(0,NETWORKDAYS(MAX(DATE(2028,2,1),Mitarbeiter!$C106),MIN(DATE(2028,3,0),IF(Mitarbeiter!$D106="",DATE(2028,3,0),Mitarbeiter!$D106),TODAY()),Einstellungen!$F$13:$F$67)))*N(Mitarbeiter!$E106)/IF(Einstellungen!$C$11="7 Tage",7,5),N('Ist-Stunden'!AE106)),MAX(IF(Einstellungen!$C$11="7 Tage",MAX(0,(MIN(DATE(2028,3,0),IF(Mitarbeiter!$D106="",DATE(2028,3,0),Mitarbeiter!$D106),TODAY()))-(MAX(DATE(2028,2,1),Mitarbeiter!$C106))+1),MAX(0,NETWORKDAYS(MAX(DATE(2028,2,1),Mitarbeiter!$C106),MIN(DATE(2028,3,0),IF(Mitarbeiter!$D106="",DATE(2028,3,0),Mitarbeiter!$D106),TODAY()),Einstellungen!$F$13:$F$67)))*N(Mitarbeiter!$E106)/IF(Einstellungen!$C$11="7 Tage",7,5),N('Ist-Stunden'!AE106)+(N(Krankheitstage!BD106)+N(Krankheitstage!BP106))*N($C106))))</f>
        <v/>
      </c>
      <c r="BJ106" s="76">
        <f>IF($B106="",0,IF(Einstellungen!$C$10="Ja",MAX(IF(Einstellungen!$C$11="7 Tage",MAX(0,(MIN(DATE(2028,4,0),IF(Mitarbeiter!$D106="",DATE(2028,4,0),Mitarbeiter!$D106),TODAY()))-(MAX(DATE(2028,3,1),Mitarbeiter!$C106))+1),MAX(0,NETWORKDAYS(MAX(DATE(2028,3,1),Mitarbeiter!$C106),MIN(DATE(2028,4,0),IF(Mitarbeiter!$D106="",DATE(2028,4,0),Mitarbeiter!$D106),TODAY()),Einstellungen!$F$13:$F$67)))*N(Mitarbeiter!$E106)/IF(Einstellungen!$C$11="7 Tage",7,5),N('Ist-Stunden'!AF106)),MAX(IF(Einstellungen!$C$11="7 Tage",MAX(0,(MIN(DATE(2028,4,0),IF(Mitarbeiter!$D106="",DATE(2028,4,0),Mitarbeiter!$D106),TODAY()))-(MAX(DATE(2028,3,1),Mitarbeiter!$C106))+1),MAX(0,NETWORKDAYS(MAX(DATE(2028,3,1),Mitarbeiter!$C106),MIN(DATE(2028,4,0),IF(Mitarbeiter!$D106="",DATE(2028,4,0),Mitarbeiter!$D106),TODAY()),Einstellungen!$F$13:$F$67)))*N(Mitarbeiter!$E106)/IF(Einstellungen!$C$11="7 Tage",7,5),N('Ist-Stunden'!AF106)+(N(Krankheitstage!BE106)+N(Krankheitstage!BQ106))*N($C106))))</f>
        <v/>
      </c>
      <c r="BK106" s="76">
        <f>IF($B106="",0,IF(Einstellungen!$C$10="Ja",MAX(IF(Einstellungen!$C$11="7 Tage",MAX(0,(MIN(DATE(2028,5,0),IF(Mitarbeiter!$D106="",DATE(2028,5,0),Mitarbeiter!$D106),TODAY()))-(MAX(DATE(2028,4,1),Mitarbeiter!$C106))+1),MAX(0,NETWORKDAYS(MAX(DATE(2028,4,1),Mitarbeiter!$C106),MIN(DATE(2028,5,0),IF(Mitarbeiter!$D106="",DATE(2028,5,0),Mitarbeiter!$D106),TODAY()),Einstellungen!$F$13:$F$67)))*N(Mitarbeiter!$E106)/IF(Einstellungen!$C$11="7 Tage",7,5),N('Ist-Stunden'!AG106)),MAX(IF(Einstellungen!$C$11="7 Tage",MAX(0,(MIN(DATE(2028,5,0),IF(Mitarbeiter!$D106="",DATE(2028,5,0),Mitarbeiter!$D106),TODAY()))-(MAX(DATE(2028,4,1),Mitarbeiter!$C106))+1),MAX(0,NETWORKDAYS(MAX(DATE(2028,4,1),Mitarbeiter!$C106),MIN(DATE(2028,5,0),IF(Mitarbeiter!$D106="",DATE(2028,5,0),Mitarbeiter!$D106),TODAY()),Einstellungen!$F$13:$F$67)))*N(Mitarbeiter!$E106)/IF(Einstellungen!$C$11="7 Tage",7,5),N('Ist-Stunden'!AG106)+(N(Krankheitstage!BF106)+N(Krankheitstage!BR106))*N($C106))))</f>
        <v/>
      </c>
      <c r="BL106" s="76">
        <f>IF($B106="",0,IF(Einstellungen!$C$10="Ja",MAX(IF(Einstellungen!$C$11="7 Tage",MAX(0,(MIN(DATE(2028,6,0),IF(Mitarbeiter!$D106="",DATE(2028,6,0),Mitarbeiter!$D106),TODAY()))-(MAX(DATE(2028,5,1),Mitarbeiter!$C106))+1),MAX(0,NETWORKDAYS(MAX(DATE(2028,5,1),Mitarbeiter!$C106),MIN(DATE(2028,6,0),IF(Mitarbeiter!$D106="",DATE(2028,6,0),Mitarbeiter!$D106),TODAY()),Einstellungen!$F$13:$F$67)))*N(Mitarbeiter!$E106)/IF(Einstellungen!$C$11="7 Tage",7,5),N('Ist-Stunden'!AH106)),MAX(IF(Einstellungen!$C$11="7 Tage",MAX(0,(MIN(DATE(2028,6,0),IF(Mitarbeiter!$D106="",DATE(2028,6,0),Mitarbeiter!$D106),TODAY()))-(MAX(DATE(2028,5,1),Mitarbeiter!$C106))+1),MAX(0,NETWORKDAYS(MAX(DATE(2028,5,1),Mitarbeiter!$C106),MIN(DATE(2028,6,0),IF(Mitarbeiter!$D106="",DATE(2028,6,0),Mitarbeiter!$D106),TODAY()),Einstellungen!$F$13:$F$67)))*N(Mitarbeiter!$E106)/IF(Einstellungen!$C$11="7 Tage",7,5),N('Ist-Stunden'!AH106)+(N(Krankheitstage!BG106)+N(Krankheitstage!BS106))*N($C106))))</f>
        <v/>
      </c>
      <c r="BM106" s="76">
        <f>IF($B106="",0,IF(Einstellungen!$C$10="Ja",MAX(IF(Einstellungen!$C$11="7 Tage",MAX(0,(MIN(DATE(2028,7,0),IF(Mitarbeiter!$D106="",DATE(2028,7,0),Mitarbeiter!$D106),TODAY()))-(MAX(DATE(2028,6,1),Mitarbeiter!$C106))+1),MAX(0,NETWORKDAYS(MAX(DATE(2028,6,1),Mitarbeiter!$C106),MIN(DATE(2028,7,0),IF(Mitarbeiter!$D106="",DATE(2028,7,0),Mitarbeiter!$D106),TODAY()),Einstellungen!$F$13:$F$67)))*N(Mitarbeiter!$E106)/IF(Einstellungen!$C$11="7 Tage",7,5),N('Ist-Stunden'!AI106)),MAX(IF(Einstellungen!$C$11="7 Tage",MAX(0,(MIN(DATE(2028,7,0),IF(Mitarbeiter!$D106="",DATE(2028,7,0),Mitarbeiter!$D106),TODAY()))-(MAX(DATE(2028,6,1),Mitarbeiter!$C106))+1),MAX(0,NETWORKDAYS(MAX(DATE(2028,6,1),Mitarbeiter!$C106),MIN(DATE(2028,7,0),IF(Mitarbeiter!$D106="",DATE(2028,7,0),Mitarbeiter!$D106),TODAY()),Einstellungen!$F$13:$F$67)))*N(Mitarbeiter!$E106)/IF(Einstellungen!$C$11="7 Tage",7,5),N('Ist-Stunden'!AI106)+(N(Krankheitstage!BH106)+N(Krankheitstage!BT106))*N($C106))))</f>
        <v/>
      </c>
      <c r="BN106" s="76">
        <f>IF($B106="",0,IF(Einstellungen!$C$10="Ja",MAX(IF(Einstellungen!$C$11="7 Tage",MAX(0,(MIN(DATE(2028,8,0),IF(Mitarbeiter!$D106="",DATE(2028,8,0),Mitarbeiter!$D106),TODAY()))-(MAX(DATE(2028,7,1),Mitarbeiter!$C106))+1),MAX(0,NETWORKDAYS(MAX(DATE(2028,7,1),Mitarbeiter!$C106),MIN(DATE(2028,8,0),IF(Mitarbeiter!$D106="",DATE(2028,8,0),Mitarbeiter!$D106),TODAY()),Einstellungen!$F$13:$F$67)))*N(Mitarbeiter!$E106)/IF(Einstellungen!$C$11="7 Tage",7,5),N('Ist-Stunden'!AJ106)),MAX(IF(Einstellungen!$C$11="7 Tage",MAX(0,(MIN(DATE(2028,8,0),IF(Mitarbeiter!$D106="",DATE(2028,8,0),Mitarbeiter!$D106),TODAY()))-(MAX(DATE(2028,7,1),Mitarbeiter!$C106))+1),MAX(0,NETWORKDAYS(MAX(DATE(2028,7,1),Mitarbeiter!$C106),MIN(DATE(2028,8,0),IF(Mitarbeiter!$D106="",DATE(2028,8,0),Mitarbeiter!$D106),TODAY()),Einstellungen!$F$13:$F$67)))*N(Mitarbeiter!$E106)/IF(Einstellungen!$C$11="7 Tage",7,5),N('Ist-Stunden'!AJ106)+(N(Krankheitstage!BI106)+N(Krankheitstage!BU106))*N($C106))))</f>
        <v/>
      </c>
      <c r="BO106" s="76">
        <f>IF($B106="",0,IF(Einstellungen!$C$10="Ja",MAX(IF(Einstellungen!$C$11="7 Tage",MAX(0,(MIN(DATE(2028,9,0),IF(Mitarbeiter!$D106="",DATE(2028,9,0),Mitarbeiter!$D106),TODAY()))-(MAX(DATE(2028,8,1),Mitarbeiter!$C106))+1),MAX(0,NETWORKDAYS(MAX(DATE(2028,8,1),Mitarbeiter!$C106),MIN(DATE(2028,9,0),IF(Mitarbeiter!$D106="",DATE(2028,9,0),Mitarbeiter!$D106),TODAY()),Einstellungen!$F$13:$F$67)))*N(Mitarbeiter!$E106)/IF(Einstellungen!$C$11="7 Tage",7,5),N('Ist-Stunden'!AK106)),MAX(IF(Einstellungen!$C$11="7 Tage",MAX(0,(MIN(DATE(2028,9,0),IF(Mitarbeiter!$D106="",DATE(2028,9,0),Mitarbeiter!$D106),TODAY()))-(MAX(DATE(2028,8,1),Mitarbeiter!$C106))+1),MAX(0,NETWORKDAYS(MAX(DATE(2028,8,1),Mitarbeiter!$C106),MIN(DATE(2028,9,0),IF(Mitarbeiter!$D106="",DATE(2028,9,0),Mitarbeiter!$D106),TODAY()),Einstellungen!$F$13:$F$67)))*N(Mitarbeiter!$E106)/IF(Einstellungen!$C$11="7 Tage",7,5),N('Ist-Stunden'!AK106)+(N(Krankheitstage!BJ106)+N(Krankheitstage!BV106))*N($C106))))</f>
        <v/>
      </c>
      <c r="BP106" s="76">
        <f>IF($B106="",0,IF(Einstellungen!$C$10="Ja",MAX(IF(Einstellungen!$C$11="7 Tage",MAX(0,(MIN(DATE(2028,10,0),IF(Mitarbeiter!$D106="",DATE(2028,10,0),Mitarbeiter!$D106),TODAY()))-(MAX(DATE(2028,9,1),Mitarbeiter!$C106))+1),MAX(0,NETWORKDAYS(MAX(DATE(2028,9,1),Mitarbeiter!$C106),MIN(DATE(2028,10,0),IF(Mitarbeiter!$D106="",DATE(2028,10,0),Mitarbeiter!$D106),TODAY()),Einstellungen!$F$13:$F$67)))*N(Mitarbeiter!$E106)/IF(Einstellungen!$C$11="7 Tage",7,5),N('Ist-Stunden'!AL106)),MAX(IF(Einstellungen!$C$11="7 Tage",MAX(0,(MIN(DATE(2028,10,0),IF(Mitarbeiter!$D106="",DATE(2028,10,0),Mitarbeiter!$D106),TODAY()))-(MAX(DATE(2028,9,1),Mitarbeiter!$C106))+1),MAX(0,NETWORKDAYS(MAX(DATE(2028,9,1),Mitarbeiter!$C106),MIN(DATE(2028,10,0),IF(Mitarbeiter!$D106="",DATE(2028,10,0),Mitarbeiter!$D106),TODAY()),Einstellungen!$F$13:$F$67)))*N(Mitarbeiter!$E106)/IF(Einstellungen!$C$11="7 Tage",7,5),N('Ist-Stunden'!AL106)+(N(Krankheitstage!BK106)+N(Krankheitstage!BW106))*N($C106))))</f>
        <v/>
      </c>
      <c r="BQ106" s="76">
        <f>IF($B106="",0,IF(Einstellungen!$C$10="Ja",MAX(IF(Einstellungen!$C$11="7 Tage",MAX(0,(MIN(DATE(2028,11,0),IF(Mitarbeiter!$D106="",DATE(2028,11,0),Mitarbeiter!$D106),TODAY()))-(MAX(DATE(2028,10,1),Mitarbeiter!$C106))+1),MAX(0,NETWORKDAYS(MAX(DATE(2028,10,1),Mitarbeiter!$C106),MIN(DATE(2028,11,0),IF(Mitarbeiter!$D106="",DATE(2028,11,0),Mitarbeiter!$D106),TODAY()),Einstellungen!$F$13:$F$67)))*N(Mitarbeiter!$E106)/IF(Einstellungen!$C$11="7 Tage",7,5),N('Ist-Stunden'!AM106)),MAX(IF(Einstellungen!$C$11="7 Tage",MAX(0,(MIN(DATE(2028,11,0),IF(Mitarbeiter!$D106="",DATE(2028,11,0),Mitarbeiter!$D106),TODAY()))-(MAX(DATE(2028,10,1),Mitarbeiter!$C106))+1),MAX(0,NETWORKDAYS(MAX(DATE(2028,10,1),Mitarbeiter!$C106),MIN(DATE(2028,11,0),IF(Mitarbeiter!$D106="",DATE(2028,11,0),Mitarbeiter!$D106),TODAY()),Einstellungen!$F$13:$F$67)))*N(Mitarbeiter!$E106)/IF(Einstellungen!$C$11="7 Tage",7,5),N('Ist-Stunden'!AM106)+(N(Krankheitstage!BL106)+N(Krankheitstage!BX106))*N($C106))))</f>
        <v/>
      </c>
      <c r="BR106" s="76">
        <f>IF($B106="",0,IF(Einstellungen!$C$10="Ja",MAX(IF(Einstellungen!$C$11="7 Tage",MAX(0,(MIN(DATE(2028,12,0),IF(Mitarbeiter!$D106="",DATE(2028,12,0),Mitarbeiter!$D106),TODAY()))-(MAX(DATE(2028,11,1),Mitarbeiter!$C106))+1),MAX(0,NETWORKDAYS(MAX(DATE(2028,11,1),Mitarbeiter!$C106),MIN(DATE(2028,12,0),IF(Mitarbeiter!$D106="",DATE(2028,12,0),Mitarbeiter!$D106),TODAY()),Einstellungen!$F$13:$F$67)))*N(Mitarbeiter!$E106)/IF(Einstellungen!$C$11="7 Tage",7,5),N('Ist-Stunden'!AN106)),MAX(IF(Einstellungen!$C$11="7 Tage",MAX(0,(MIN(DATE(2028,12,0),IF(Mitarbeiter!$D106="",DATE(2028,12,0),Mitarbeiter!$D106),TODAY()))-(MAX(DATE(2028,11,1),Mitarbeiter!$C106))+1),MAX(0,NETWORKDAYS(MAX(DATE(2028,11,1),Mitarbeiter!$C106),MIN(DATE(2028,12,0),IF(Mitarbeiter!$D106="",DATE(2028,12,0),Mitarbeiter!$D106),TODAY()),Einstellungen!$F$13:$F$67)))*N(Mitarbeiter!$E106)/IF(Einstellungen!$C$11="7 Tage",7,5),N('Ist-Stunden'!AN106)+(N(Krankheitstage!BM106)+N(Krankheitstage!BY106))*N($C106))))</f>
        <v/>
      </c>
      <c r="BS106" s="76">
        <f>IF($B106="",0,IF(Einstellungen!$C$10="Ja",MAX(IF(Einstellungen!$C$11="7 Tage",MAX(0,(MIN(DATE(2028,13,0),IF(Mitarbeiter!$D106="",DATE(2028,13,0),Mitarbeiter!$D106),TODAY()))-(MAX(DATE(2028,12,1),Mitarbeiter!$C106))+1),MAX(0,NETWORKDAYS(MAX(DATE(2028,12,1),Mitarbeiter!$C106),MIN(DATE(2028,13,0),IF(Mitarbeiter!$D106="",DATE(2028,13,0),Mitarbeiter!$D106),TODAY()),Einstellungen!$F$13:$F$67)))*N(Mitarbeiter!$E106)/IF(Einstellungen!$C$11="7 Tage",7,5),N('Ist-Stunden'!AO106)),MAX(IF(Einstellungen!$C$11="7 Tage",MAX(0,(MIN(DATE(2028,13,0),IF(Mitarbeiter!$D106="",DATE(2028,13,0),Mitarbeiter!$D106),TODAY()))-(MAX(DATE(2028,12,1),Mitarbeiter!$C106))+1),MAX(0,NETWORKDAYS(MAX(DATE(2028,12,1),Mitarbeiter!$C106),MIN(DATE(2028,13,0),IF(Mitarbeiter!$D106="",DATE(2028,13,0),Mitarbeiter!$D106),TODAY()),Einstellungen!$F$13:$F$67)))*N(Mitarbeiter!$E106)/IF(Einstellungen!$C$11="7 Tage",7,5),N('Ist-Stunden'!AO106)+(N(Krankheitstage!BN106)+N(Krankheitstage!BZ106))*N($C106))))</f>
        <v/>
      </c>
      <c r="BT106" s="76">
        <f>IF($B106="",0,IF(Einstellungen!$C$10="Ja",MAX(IF(Einstellungen!$C$11="7 Tage",MAX(0,(MIN(DATE(2029,2,0),IF(Mitarbeiter!$D106="",DATE(2029,2,0),Mitarbeiter!$D106),TODAY()))-(MAX(DATE(2029,1,1),Mitarbeiter!$C106))+1),MAX(0,NETWORKDAYS(MAX(DATE(2029,1,1),Mitarbeiter!$C106),MIN(DATE(2029,2,0),IF(Mitarbeiter!$D106="",DATE(2029,2,0),Mitarbeiter!$D106),TODAY()),Einstellungen!$F$13:$F$67)))*N(Mitarbeiter!$E106)/IF(Einstellungen!$C$11="7 Tage",7,5),N('Ist-Stunden'!AP106)),MAX(IF(Einstellungen!$C$11="7 Tage",MAX(0,(MIN(DATE(2029,2,0),IF(Mitarbeiter!$D106="",DATE(2029,2,0),Mitarbeiter!$D106),TODAY()))-(MAX(DATE(2029,1,1),Mitarbeiter!$C106))+1),MAX(0,NETWORKDAYS(MAX(DATE(2029,1,1),Mitarbeiter!$C106),MIN(DATE(2029,2,0),IF(Mitarbeiter!$D106="",DATE(2029,2,0),Mitarbeiter!$D106),TODAY()),Einstellungen!$F$13:$F$67)))*N(Mitarbeiter!$E106)/IF(Einstellungen!$C$11="7 Tage",7,5),N('Ist-Stunden'!AP106)+(N(Krankheitstage!CA106)+N(Krankheitstage!CM106))*N($C106))))</f>
        <v/>
      </c>
      <c r="BU106" s="76">
        <f>IF($B106="",0,IF(Einstellungen!$C$10="Ja",MAX(IF(Einstellungen!$C$11="7 Tage",MAX(0,(MIN(DATE(2029,3,0),IF(Mitarbeiter!$D106="",DATE(2029,3,0),Mitarbeiter!$D106),TODAY()))-(MAX(DATE(2029,2,1),Mitarbeiter!$C106))+1),MAX(0,NETWORKDAYS(MAX(DATE(2029,2,1),Mitarbeiter!$C106),MIN(DATE(2029,3,0),IF(Mitarbeiter!$D106="",DATE(2029,3,0),Mitarbeiter!$D106),TODAY()),Einstellungen!$F$13:$F$67)))*N(Mitarbeiter!$E106)/IF(Einstellungen!$C$11="7 Tage",7,5),N('Ist-Stunden'!AQ106)),MAX(IF(Einstellungen!$C$11="7 Tage",MAX(0,(MIN(DATE(2029,3,0),IF(Mitarbeiter!$D106="",DATE(2029,3,0),Mitarbeiter!$D106),TODAY()))-(MAX(DATE(2029,2,1),Mitarbeiter!$C106))+1),MAX(0,NETWORKDAYS(MAX(DATE(2029,2,1),Mitarbeiter!$C106),MIN(DATE(2029,3,0),IF(Mitarbeiter!$D106="",DATE(2029,3,0),Mitarbeiter!$D106),TODAY()),Einstellungen!$F$13:$F$67)))*N(Mitarbeiter!$E106)/IF(Einstellungen!$C$11="7 Tage",7,5),N('Ist-Stunden'!AQ106)+(N(Krankheitstage!CB106)+N(Krankheitstage!CN106))*N($C106))))</f>
        <v/>
      </c>
      <c r="BV106" s="76">
        <f>IF($B106="",0,IF(Einstellungen!$C$10="Ja",MAX(IF(Einstellungen!$C$11="7 Tage",MAX(0,(MIN(DATE(2029,4,0),IF(Mitarbeiter!$D106="",DATE(2029,4,0),Mitarbeiter!$D106),TODAY()))-(MAX(DATE(2029,3,1),Mitarbeiter!$C106))+1),MAX(0,NETWORKDAYS(MAX(DATE(2029,3,1),Mitarbeiter!$C106),MIN(DATE(2029,4,0),IF(Mitarbeiter!$D106="",DATE(2029,4,0),Mitarbeiter!$D106),TODAY()),Einstellungen!$F$13:$F$67)))*N(Mitarbeiter!$E106)/IF(Einstellungen!$C$11="7 Tage",7,5),N('Ist-Stunden'!AR106)),MAX(IF(Einstellungen!$C$11="7 Tage",MAX(0,(MIN(DATE(2029,4,0),IF(Mitarbeiter!$D106="",DATE(2029,4,0),Mitarbeiter!$D106),TODAY()))-(MAX(DATE(2029,3,1),Mitarbeiter!$C106))+1),MAX(0,NETWORKDAYS(MAX(DATE(2029,3,1),Mitarbeiter!$C106),MIN(DATE(2029,4,0),IF(Mitarbeiter!$D106="",DATE(2029,4,0),Mitarbeiter!$D106),TODAY()),Einstellungen!$F$13:$F$67)))*N(Mitarbeiter!$E106)/IF(Einstellungen!$C$11="7 Tage",7,5),N('Ist-Stunden'!AR106)+(N(Krankheitstage!CC106)+N(Krankheitstage!CO106))*N($C106))))</f>
        <v/>
      </c>
      <c r="BW106" s="76">
        <f>IF($B106="",0,IF(Einstellungen!$C$10="Ja",MAX(IF(Einstellungen!$C$11="7 Tage",MAX(0,(MIN(DATE(2029,5,0),IF(Mitarbeiter!$D106="",DATE(2029,5,0),Mitarbeiter!$D106),TODAY()))-(MAX(DATE(2029,4,1),Mitarbeiter!$C106))+1),MAX(0,NETWORKDAYS(MAX(DATE(2029,4,1),Mitarbeiter!$C106),MIN(DATE(2029,5,0),IF(Mitarbeiter!$D106="",DATE(2029,5,0),Mitarbeiter!$D106),TODAY()),Einstellungen!$F$13:$F$67)))*N(Mitarbeiter!$E106)/IF(Einstellungen!$C$11="7 Tage",7,5),N('Ist-Stunden'!AS106)),MAX(IF(Einstellungen!$C$11="7 Tage",MAX(0,(MIN(DATE(2029,5,0),IF(Mitarbeiter!$D106="",DATE(2029,5,0),Mitarbeiter!$D106),TODAY()))-(MAX(DATE(2029,4,1),Mitarbeiter!$C106))+1),MAX(0,NETWORKDAYS(MAX(DATE(2029,4,1),Mitarbeiter!$C106),MIN(DATE(2029,5,0),IF(Mitarbeiter!$D106="",DATE(2029,5,0),Mitarbeiter!$D106),TODAY()),Einstellungen!$F$13:$F$67)))*N(Mitarbeiter!$E106)/IF(Einstellungen!$C$11="7 Tage",7,5),N('Ist-Stunden'!AS106)+(N(Krankheitstage!CD106)+N(Krankheitstage!CP106))*N($C106))))</f>
        <v/>
      </c>
      <c r="BX106" s="76">
        <f>IF($B106="",0,IF(Einstellungen!$C$10="Ja",MAX(IF(Einstellungen!$C$11="7 Tage",MAX(0,(MIN(DATE(2029,6,0),IF(Mitarbeiter!$D106="",DATE(2029,6,0),Mitarbeiter!$D106),TODAY()))-(MAX(DATE(2029,5,1),Mitarbeiter!$C106))+1),MAX(0,NETWORKDAYS(MAX(DATE(2029,5,1),Mitarbeiter!$C106),MIN(DATE(2029,6,0),IF(Mitarbeiter!$D106="",DATE(2029,6,0),Mitarbeiter!$D106),TODAY()),Einstellungen!$F$13:$F$67)))*N(Mitarbeiter!$E106)/IF(Einstellungen!$C$11="7 Tage",7,5),N('Ist-Stunden'!AT106)),MAX(IF(Einstellungen!$C$11="7 Tage",MAX(0,(MIN(DATE(2029,6,0),IF(Mitarbeiter!$D106="",DATE(2029,6,0),Mitarbeiter!$D106),TODAY()))-(MAX(DATE(2029,5,1),Mitarbeiter!$C106))+1),MAX(0,NETWORKDAYS(MAX(DATE(2029,5,1),Mitarbeiter!$C106),MIN(DATE(2029,6,0),IF(Mitarbeiter!$D106="",DATE(2029,6,0),Mitarbeiter!$D106),TODAY()),Einstellungen!$F$13:$F$67)))*N(Mitarbeiter!$E106)/IF(Einstellungen!$C$11="7 Tage",7,5),N('Ist-Stunden'!AT106)+(N(Krankheitstage!CE106)+N(Krankheitstage!CQ106))*N($C106))))</f>
        <v/>
      </c>
      <c r="BY106" s="76">
        <f>IF($B106="",0,IF(Einstellungen!$C$10="Ja",MAX(IF(Einstellungen!$C$11="7 Tage",MAX(0,(MIN(DATE(2029,7,0),IF(Mitarbeiter!$D106="",DATE(2029,7,0),Mitarbeiter!$D106),TODAY()))-(MAX(DATE(2029,6,1),Mitarbeiter!$C106))+1),MAX(0,NETWORKDAYS(MAX(DATE(2029,6,1),Mitarbeiter!$C106),MIN(DATE(2029,7,0),IF(Mitarbeiter!$D106="",DATE(2029,7,0),Mitarbeiter!$D106),TODAY()),Einstellungen!$F$13:$F$67)))*N(Mitarbeiter!$E106)/IF(Einstellungen!$C$11="7 Tage",7,5),N('Ist-Stunden'!AU106)),MAX(IF(Einstellungen!$C$11="7 Tage",MAX(0,(MIN(DATE(2029,7,0),IF(Mitarbeiter!$D106="",DATE(2029,7,0),Mitarbeiter!$D106),TODAY()))-(MAX(DATE(2029,6,1),Mitarbeiter!$C106))+1),MAX(0,NETWORKDAYS(MAX(DATE(2029,6,1),Mitarbeiter!$C106),MIN(DATE(2029,7,0),IF(Mitarbeiter!$D106="",DATE(2029,7,0),Mitarbeiter!$D106),TODAY()),Einstellungen!$F$13:$F$67)))*N(Mitarbeiter!$E106)/IF(Einstellungen!$C$11="7 Tage",7,5),N('Ist-Stunden'!AU106)+(N(Krankheitstage!CF106)+N(Krankheitstage!CR106))*N($C106))))</f>
        <v/>
      </c>
      <c r="BZ106" s="76">
        <f>IF($B106="",0,IF(Einstellungen!$C$10="Ja",MAX(IF(Einstellungen!$C$11="7 Tage",MAX(0,(MIN(DATE(2029,8,0),IF(Mitarbeiter!$D106="",DATE(2029,8,0),Mitarbeiter!$D106),TODAY()))-(MAX(DATE(2029,7,1),Mitarbeiter!$C106))+1),MAX(0,NETWORKDAYS(MAX(DATE(2029,7,1),Mitarbeiter!$C106),MIN(DATE(2029,8,0),IF(Mitarbeiter!$D106="",DATE(2029,8,0),Mitarbeiter!$D106),TODAY()),Einstellungen!$F$13:$F$67)))*N(Mitarbeiter!$E106)/IF(Einstellungen!$C$11="7 Tage",7,5),N('Ist-Stunden'!AV106)),MAX(IF(Einstellungen!$C$11="7 Tage",MAX(0,(MIN(DATE(2029,8,0),IF(Mitarbeiter!$D106="",DATE(2029,8,0),Mitarbeiter!$D106),TODAY()))-(MAX(DATE(2029,7,1),Mitarbeiter!$C106))+1),MAX(0,NETWORKDAYS(MAX(DATE(2029,7,1),Mitarbeiter!$C106),MIN(DATE(2029,8,0),IF(Mitarbeiter!$D106="",DATE(2029,8,0),Mitarbeiter!$D106),TODAY()),Einstellungen!$F$13:$F$67)))*N(Mitarbeiter!$E106)/IF(Einstellungen!$C$11="7 Tage",7,5),N('Ist-Stunden'!AV106)+(N(Krankheitstage!CG106)+N(Krankheitstage!CS106))*N($C106))))</f>
        <v/>
      </c>
      <c r="CA106" s="76">
        <f>IF($B106="",0,IF(Einstellungen!$C$10="Ja",MAX(IF(Einstellungen!$C$11="7 Tage",MAX(0,(MIN(DATE(2029,9,0),IF(Mitarbeiter!$D106="",DATE(2029,9,0),Mitarbeiter!$D106),TODAY()))-(MAX(DATE(2029,8,1),Mitarbeiter!$C106))+1),MAX(0,NETWORKDAYS(MAX(DATE(2029,8,1),Mitarbeiter!$C106),MIN(DATE(2029,9,0),IF(Mitarbeiter!$D106="",DATE(2029,9,0),Mitarbeiter!$D106),TODAY()),Einstellungen!$F$13:$F$67)))*N(Mitarbeiter!$E106)/IF(Einstellungen!$C$11="7 Tage",7,5),N('Ist-Stunden'!AW106)),MAX(IF(Einstellungen!$C$11="7 Tage",MAX(0,(MIN(DATE(2029,9,0),IF(Mitarbeiter!$D106="",DATE(2029,9,0),Mitarbeiter!$D106),TODAY()))-(MAX(DATE(2029,8,1),Mitarbeiter!$C106))+1),MAX(0,NETWORKDAYS(MAX(DATE(2029,8,1),Mitarbeiter!$C106),MIN(DATE(2029,9,0),IF(Mitarbeiter!$D106="",DATE(2029,9,0),Mitarbeiter!$D106),TODAY()),Einstellungen!$F$13:$F$67)))*N(Mitarbeiter!$E106)/IF(Einstellungen!$C$11="7 Tage",7,5),N('Ist-Stunden'!AW106)+(N(Krankheitstage!CH106)+N(Krankheitstage!CT106))*N($C106))))</f>
        <v/>
      </c>
      <c r="CB106" s="76">
        <f>IF($B106="",0,IF(Einstellungen!$C$10="Ja",MAX(IF(Einstellungen!$C$11="7 Tage",MAX(0,(MIN(DATE(2029,10,0),IF(Mitarbeiter!$D106="",DATE(2029,10,0),Mitarbeiter!$D106),TODAY()))-(MAX(DATE(2029,9,1),Mitarbeiter!$C106))+1),MAX(0,NETWORKDAYS(MAX(DATE(2029,9,1),Mitarbeiter!$C106),MIN(DATE(2029,10,0),IF(Mitarbeiter!$D106="",DATE(2029,10,0),Mitarbeiter!$D106),TODAY()),Einstellungen!$F$13:$F$67)))*N(Mitarbeiter!$E106)/IF(Einstellungen!$C$11="7 Tage",7,5),N('Ist-Stunden'!AX106)),MAX(IF(Einstellungen!$C$11="7 Tage",MAX(0,(MIN(DATE(2029,10,0),IF(Mitarbeiter!$D106="",DATE(2029,10,0),Mitarbeiter!$D106),TODAY()))-(MAX(DATE(2029,9,1),Mitarbeiter!$C106))+1),MAX(0,NETWORKDAYS(MAX(DATE(2029,9,1),Mitarbeiter!$C106),MIN(DATE(2029,10,0),IF(Mitarbeiter!$D106="",DATE(2029,10,0),Mitarbeiter!$D106),TODAY()),Einstellungen!$F$13:$F$67)))*N(Mitarbeiter!$E106)/IF(Einstellungen!$C$11="7 Tage",7,5),N('Ist-Stunden'!AX106)+(N(Krankheitstage!CI106)+N(Krankheitstage!CU106))*N($C106))))</f>
        <v/>
      </c>
      <c r="CC106" s="76">
        <f>IF($B106="",0,IF(Einstellungen!$C$10="Ja",MAX(IF(Einstellungen!$C$11="7 Tage",MAX(0,(MIN(DATE(2029,11,0),IF(Mitarbeiter!$D106="",DATE(2029,11,0),Mitarbeiter!$D106),TODAY()))-(MAX(DATE(2029,10,1),Mitarbeiter!$C106))+1),MAX(0,NETWORKDAYS(MAX(DATE(2029,10,1),Mitarbeiter!$C106),MIN(DATE(2029,11,0),IF(Mitarbeiter!$D106="",DATE(2029,11,0),Mitarbeiter!$D106),TODAY()),Einstellungen!$F$13:$F$67)))*N(Mitarbeiter!$E106)/IF(Einstellungen!$C$11="7 Tage",7,5),N('Ist-Stunden'!AY106)),MAX(IF(Einstellungen!$C$11="7 Tage",MAX(0,(MIN(DATE(2029,11,0),IF(Mitarbeiter!$D106="",DATE(2029,11,0),Mitarbeiter!$D106),TODAY()))-(MAX(DATE(2029,10,1),Mitarbeiter!$C106))+1),MAX(0,NETWORKDAYS(MAX(DATE(2029,10,1),Mitarbeiter!$C106),MIN(DATE(2029,11,0),IF(Mitarbeiter!$D106="",DATE(2029,11,0),Mitarbeiter!$D106),TODAY()),Einstellungen!$F$13:$F$67)))*N(Mitarbeiter!$E106)/IF(Einstellungen!$C$11="7 Tage",7,5),N('Ist-Stunden'!AY106)+(N(Krankheitstage!CJ106)+N(Krankheitstage!CV106))*N($C106))))</f>
        <v/>
      </c>
      <c r="CD106" s="76">
        <f>IF($B106="",0,IF(Einstellungen!$C$10="Ja",MAX(IF(Einstellungen!$C$11="7 Tage",MAX(0,(MIN(DATE(2029,12,0),IF(Mitarbeiter!$D106="",DATE(2029,12,0),Mitarbeiter!$D106),TODAY()))-(MAX(DATE(2029,11,1),Mitarbeiter!$C106))+1),MAX(0,NETWORKDAYS(MAX(DATE(2029,11,1),Mitarbeiter!$C106),MIN(DATE(2029,12,0),IF(Mitarbeiter!$D106="",DATE(2029,12,0),Mitarbeiter!$D106),TODAY()),Einstellungen!$F$13:$F$67)))*N(Mitarbeiter!$E106)/IF(Einstellungen!$C$11="7 Tage",7,5),N('Ist-Stunden'!AZ106)),MAX(IF(Einstellungen!$C$11="7 Tage",MAX(0,(MIN(DATE(2029,12,0),IF(Mitarbeiter!$D106="",DATE(2029,12,0),Mitarbeiter!$D106),TODAY()))-(MAX(DATE(2029,11,1),Mitarbeiter!$C106))+1),MAX(0,NETWORKDAYS(MAX(DATE(2029,11,1),Mitarbeiter!$C106),MIN(DATE(2029,12,0),IF(Mitarbeiter!$D106="",DATE(2029,12,0),Mitarbeiter!$D106),TODAY()),Einstellungen!$F$13:$F$67)))*N(Mitarbeiter!$E106)/IF(Einstellungen!$C$11="7 Tage",7,5),N('Ist-Stunden'!AZ106)+(N(Krankheitstage!CK106)+N(Krankheitstage!CW106))*N($C106))))</f>
        <v/>
      </c>
      <c r="CE106" s="76">
        <f>IF($B106="",0,IF(Einstellungen!$C$10="Ja",MAX(IF(Einstellungen!$C$11="7 Tage",MAX(0,(MIN(DATE(2029,13,0),IF(Mitarbeiter!$D106="",DATE(2029,13,0),Mitarbeiter!$D106),TODAY()))-(MAX(DATE(2029,12,1),Mitarbeiter!$C106))+1),MAX(0,NETWORKDAYS(MAX(DATE(2029,12,1),Mitarbeiter!$C106),MIN(DATE(2029,13,0),IF(Mitarbeiter!$D106="",DATE(2029,13,0),Mitarbeiter!$D106),TODAY()),Einstellungen!$F$13:$F$67)))*N(Mitarbeiter!$E106)/IF(Einstellungen!$C$11="7 Tage",7,5),N('Ist-Stunden'!BA106)),MAX(IF(Einstellungen!$C$11="7 Tage",MAX(0,(MIN(DATE(2029,13,0),IF(Mitarbeiter!$D106="",DATE(2029,13,0),Mitarbeiter!$D106),TODAY()))-(MAX(DATE(2029,12,1),Mitarbeiter!$C106))+1),MAX(0,NETWORKDAYS(MAX(DATE(2029,12,1),Mitarbeiter!$C106),MIN(DATE(2029,13,0),IF(Mitarbeiter!$D106="",DATE(2029,13,0),Mitarbeiter!$D106),TODAY()),Einstellungen!$F$13:$F$67)))*N(Mitarbeiter!$E106)/IF(Einstellungen!$C$11="7 Tage",7,5),N('Ist-Stunden'!BA106)+(N(Krankheitstage!CL106)+N(Krankheitstage!CX106))*N($C106))))</f>
        <v/>
      </c>
      <c r="CF106" s="76">
        <f>IF($B106="",0,IF(Einstellungen!$C$10="Ja",MAX(IF(Einstellungen!$C$11="7 Tage",MAX(0,(MIN(DATE(2030,2,0),IF(Mitarbeiter!$D106="",DATE(2030,2,0),Mitarbeiter!$D106),TODAY()))-(MAX(DATE(2030,1,1),Mitarbeiter!$C106))+1),MAX(0,NETWORKDAYS(MAX(DATE(2030,1,1),Mitarbeiter!$C106),MIN(DATE(2030,2,0),IF(Mitarbeiter!$D106="",DATE(2030,2,0),Mitarbeiter!$D106),TODAY()),Einstellungen!$F$13:$F$67)))*N(Mitarbeiter!$E106)/IF(Einstellungen!$C$11="7 Tage",7,5),N('Ist-Stunden'!BB106)),MAX(IF(Einstellungen!$C$11="7 Tage",MAX(0,(MIN(DATE(2030,2,0),IF(Mitarbeiter!$D106="",DATE(2030,2,0),Mitarbeiter!$D106),TODAY()))-(MAX(DATE(2030,1,1),Mitarbeiter!$C106))+1),MAX(0,NETWORKDAYS(MAX(DATE(2030,1,1),Mitarbeiter!$C106),MIN(DATE(2030,2,0),IF(Mitarbeiter!$D106="",DATE(2030,2,0),Mitarbeiter!$D106),TODAY()),Einstellungen!$F$13:$F$67)))*N(Mitarbeiter!$E106)/IF(Einstellungen!$C$11="7 Tage",7,5),N('Ist-Stunden'!BB106)+(N(Krankheitstage!CY106)+N(Krankheitstage!DK106))*N($C106))))</f>
        <v/>
      </c>
      <c r="CG106" s="76">
        <f>IF($B106="",0,IF(Einstellungen!$C$10="Ja",MAX(IF(Einstellungen!$C$11="7 Tage",MAX(0,(MIN(DATE(2030,3,0),IF(Mitarbeiter!$D106="",DATE(2030,3,0),Mitarbeiter!$D106),TODAY()))-(MAX(DATE(2030,2,1),Mitarbeiter!$C106))+1),MAX(0,NETWORKDAYS(MAX(DATE(2030,2,1),Mitarbeiter!$C106),MIN(DATE(2030,3,0),IF(Mitarbeiter!$D106="",DATE(2030,3,0),Mitarbeiter!$D106),TODAY()),Einstellungen!$F$13:$F$67)))*N(Mitarbeiter!$E106)/IF(Einstellungen!$C$11="7 Tage",7,5),N('Ist-Stunden'!BC106)),MAX(IF(Einstellungen!$C$11="7 Tage",MAX(0,(MIN(DATE(2030,3,0),IF(Mitarbeiter!$D106="",DATE(2030,3,0),Mitarbeiter!$D106),TODAY()))-(MAX(DATE(2030,2,1),Mitarbeiter!$C106))+1),MAX(0,NETWORKDAYS(MAX(DATE(2030,2,1),Mitarbeiter!$C106),MIN(DATE(2030,3,0),IF(Mitarbeiter!$D106="",DATE(2030,3,0),Mitarbeiter!$D106),TODAY()),Einstellungen!$F$13:$F$67)))*N(Mitarbeiter!$E106)/IF(Einstellungen!$C$11="7 Tage",7,5),N('Ist-Stunden'!BC106)+(N(Krankheitstage!CZ106)+N(Krankheitstage!DL106))*N($C106))))</f>
        <v/>
      </c>
      <c r="CH106" s="76">
        <f>IF($B106="",0,IF(Einstellungen!$C$10="Ja",MAX(IF(Einstellungen!$C$11="7 Tage",MAX(0,(MIN(DATE(2030,4,0),IF(Mitarbeiter!$D106="",DATE(2030,4,0),Mitarbeiter!$D106),TODAY()))-(MAX(DATE(2030,3,1),Mitarbeiter!$C106))+1),MAX(0,NETWORKDAYS(MAX(DATE(2030,3,1),Mitarbeiter!$C106),MIN(DATE(2030,4,0),IF(Mitarbeiter!$D106="",DATE(2030,4,0),Mitarbeiter!$D106),TODAY()),Einstellungen!$F$13:$F$67)))*N(Mitarbeiter!$E106)/IF(Einstellungen!$C$11="7 Tage",7,5),N('Ist-Stunden'!BD106)),MAX(IF(Einstellungen!$C$11="7 Tage",MAX(0,(MIN(DATE(2030,4,0),IF(Mitarbeiter!$D106="",DATE(2030,4,0),Mitarbeiter!$D106),TODAY()))-(MAX(DATE(2030,3,1),Mitarbeiter!$C106))+1),MAX(0,NETWORKDAYS(MAX(DATE(2030,3,1),Mitarbeiter!$C106),MIN(DATE(2030,4,0),IF(Mitarbeiter!$D106="",DATE(2030,4,0),Mitarbeiter!$D106),TODAY()),Einstellungen!$F$13:$F$67)))*N(Mitarbeiter!$E106)/IF(Einstellungen!$C$11="7 Tage",7,5),N('Ist-Stunden'!BD106)+(N(Krankheitstage!DA106)+N(Krankheitstage!DM106))*N($C106))))</f>
        <v/>
      </c>
      <c r="CI106" s="76">
        <f>IF($B106="",0,IF(Einstellungen!$C$10="Ja",MAX(IF(Einstellungen!$C$11="7 Tage",MAX(0,(MIN(DATE(2030,5,0),IF(Mitarbeiter!$D106="",DATE(2030,5,0),Mitarbeiter!$D106),TODAY()))-(MAX(DATE(2030,4,1),Mitarbeiter!$C106))+1),MAX(0,NETWORKDAYS(MAX(DATE(2030,4,1),Mitarbeiter!$C106),MIN(DATE(2030,5,0),IF(Mitarbeiter!$D106="",DATE(2030,5,0),Mitarbeiter!$D106),TODAY()),Einstellungen!$F$13:$F$67)))*N(Mitarbeiter!$E106)/IF(Einstellungen!$C$11="7 Tage",7,5),N('Ist-Stunden'!BE106)),MAX(IF(Einstellungen!$C$11="7 Tage",MAX(0,(MIN(DATE(2030,5,0),IF(Mitarbeiter!$D106="",DATE(2030,5,0),Mitarbeiter!$D106),TODAY()))-(MAX(DATE(2030,4,1),Mitarbeiter!$C106))+1),MAX(0,NETWORKDAYS(MAX(DATE(2030,4,1),Mitarbeiter!$C106),MIN(DATE(2030,5,0),IF(Mitarbeiter!$D106="",DATE(2030,5,0),Mitarbeiter!$D106),TODAY()),Einstellungen!$F$13:$F$67)))*N(Mitarbeiter!$E106)/IF(Einstellungen!$C$11="7 Tage",7,5),N('Ist-Stunden'!BE106)+(N(Krankheitstage!DB106)+N(Krankheitstage!DN106))*N($C106))))</f>
        <v/>
      </c>
      <c r="CJ106" s="76">
        <f>IF($B106="",0,IF(Einstellungen!$C$10="Ja",MAX(IF(Einstellungen!$C$11="7 Tage",MAX(0,(MIN(DATE(2030,6,0),IF(Mitarbeiter!$D106="",DATE(2030,6,0),Mitarbeiter!$D106),TODAY()))-(MAX(DATE(2030,5,1),Mitarbeiter!$C106))+1),MAX(0,NETWORKDAYS(MAX(DATE(2030,5,1),Mitarbeiter!$C106),MIN(DATE(2030,6,0),IF(Mitarbeiter!$D106="",DATE(2030,6,0),Mitarbeiter!$D106),TODAY()),Einstellungen!$F$13:$F$67)))*N(Mitarbeiter!$E106)/IF(Einstellungen!$C$11="7 Tage",7,5),N('Ist-Stunden'!BF106)),MAX(IF(Einstellungen!$C$11="7 Tage",MAX(0,(MIN(DATE(2030,6,0),IF(Mitarbeiter!$D106="",DATE(2030,6,0),Mitarbeiter!$D106),TODAY()))-(MAX(DATE(2030,5,1),Mitarbeiter!$C106))+1),MAX(0,NETWORKDAYS(MAX(DATE(2030,5,1),Mitarbeiter!$C106),MIN(DATE(2030,6,0),IF(Mitarbeiter!$D106="",DATE(2030,6,0),Mitarbeiter!$D106),TODAY()),Einstellungen!$F$13:$F$67)))*N(Mitarbeiter!$E106)/IF(Einstellungen!$C$11="7 Tage",7,5),N('Ist-Stunden'!BF106)+(N(Krankheitstage!DC106)+N(Krankheitstage!DO106))*N($C106))))</f>
        <v/>
      </c>
      <c r="CK106" s="76">
        <f>IF($B106="",0,IF(Einstellungen!$C$10="Ja",MAX(IF(Einstellungen!$C$11="7 Tage",MAX(0,(MIN(DATE(2030,7,0),IF(Mitarbeiter!$D106="",DATE(2030,7,0),Mitarbeiter!$D106),TODAY()))-(MAX(DATE(2030,6,1),Mitarbeiter!$C106))+1),MAX(0,NETWORKDAYS(MAX(DATE(2030,6,1),Mitarbeiter!$C106),MIN(DATE(2030,7,0),IF(Mitarbeiter!$D106="",DATE(2030,7,0),Mitarbeiter!$D106),TODAY()),Einstellungen!$F$13:$F$67)))*N(Mitarbeiter!$E106)/IF(Einstellungen!$C$11="7 Tage",7,5),N('Ist-Stunden'!BG106)),MAX(IF(Einstellungen!$C$11="7 Tage",MAX(0,(MIN(DATE(2030,7,0),IF(Mitarbeiter!$D106="",DATE(2030,7,0),Mitarbeiter!$D106),TODAY()))-(MAX(DATE(2030,6,1),Mitarbeiter!$C106))+1),MAX(0,NETWORKDAYS(MAX(DATE(2030,6,1),Mitarbeiter!$C106),MIN(DATE(2030,7,0),IF(Mitarbeiter!$D106="",DATE(2030,7,0),Mitarbeiter!$D106),TODAY()),Einstellungen!$F$13:$F$67)))*N(Mitarbeiter!$E106)/IF(Einstellungen!$C$11="7 Tage",7,5),N('Ist-Stunden'!BG106)+(N(Krankheitstage!DD106)+N(Krankheitstage!DP106))*N($C106))))</f>
        <v/>
      </c>
      <c r="CL106" s="76">
        <f>IF($B106="",0,IF(Einstellungen!$C$10="Ja",MAX(IF(Einstellungen!$C$11="7 Tage",MAX(0,(MIN(DATE(2030,8,0),IF(Mitarbeiter!$D106="",DATE(2030,8,0),Mitarbeiter!$D106),TODAY()))-(MAX(DATE(2030,7,1),Mitarbeiter!$C106))+1),MAX(0,NETWORKDAYS(MAX(DATE(2030,7,1),Mitarbeiter!$C106),MIN(DATE(2030,8,0),IF(Mitarbeiter!$D106="",DATE(2030,8,0),Mitarbeiter!$D106),TODAY()),Einstellungen!$F$13:$F$67)))*N(Mitarbeiter!$E106)/IF(Einstellungen!$C$11="7 Tage",7,5),N('Ist-Stunden'!BH106)),MAX(IF(Einstellungen!$C$11="7 Tage",MAX(0,(MIN(DATE(2030,8,0),IF(Mitarbeiter!$D106="",DATE(2030,8,0),Mitarbeiter!$D106),TODAY()))-(MAX(DATE(2030,7,1),Mitarbeiter!$C106))+1),MAX(0,NETWORKDAYS(MAX(DATE(2030,7,1),Mitarbeiter!$C106),MIN(DATE(2030,8,0),IF(Mitarbeiter!$D106="",DATE(2030,8,0),Mitarbeiter!$D106),TODAY()),Einstellungen!$F$13:$F$67)))*N(Mitarbeiter!$E106)/IF(Einstellungen!$C$11="7 Tage",7,5),N('Ist-Stunden'!BH106)+(N(Krankheitstage!DE106)+N(Krankheitstage!DQ106))*N($C106))))</f>
        <v/>
      </c>
      <c r="CM106" s="76">
        <f>IF($B106="",0,IF(Einstellungen!$C$10="Ja",MAX(IF(Einstellungen!$C$11="7 Tage",MAX(0,(MIN(DATE(2030,9,0),IF(Mitarbeiter!$D106="",DATE(2030,9,0),Mitarbeiter!$D106),TODAY()))-(MAX(DATE(2030,8,1),Mitarbeiter!$C106))+1),MAX(0,NETWORKDAYS(MAX(DATE(2030,8,1),Mitarbeiter!$C106),MIN(DATE(2030,9,0),IF(Mitarbeiter!$D106="",DATE(2030,9,0),Mitarbeiter!$D106),TODAY()),Einstellungen!$F$13:$F$67)))*N(Mitarbeiter!$E106)/IF(Einstellungen!$C$11="7 Tage",7,5),N('Ist-Stunden'!BI106)),MAX(IF(Einstellungen!$C$11="7 Tage",MAX(0,(MIN(DATE(2030,9,0),IF(Mitarbeiter!$D106="",DATE(2030,9,0),Mitarbeiter!$D106),TODAY()))-(MAX(DATE(2030,8,1),Mitarbeiter!$C106))+1),MAX(0,NETWORKDAYS(MAX(DATE(2030,8,1),Mitarbeiter!$C106),MIN(DATE(2030,9,0),IF(Mitarbeiter!$D106="",DATE(2030,9,0),Mitarbeiter!$D106),TODAY()),Einstellungen!$F$13:$F$67)))*N(Mitarbeiter!$E106)/IF(Einstellungen!$C$11="7 Tage",7,5),N('Ist-Stunden'!BI106)+(N(Krankheitstage!DF106)+N(Krankheitstage!DR106))*N($C106))))</f>
        <v/>
      </c>
      <c r="CN106" s="76">
        <f>IF($B106="",0,IF(Einstellungen!$C$10="Ja",MAX(IF(Einstellungen!$C$11="7 Tage",MAX(0,(MIN(DATE(2030,10,0),IF(Mitarbeiter!$D106="",DATE(2030,10,0),Mitarbeiter!$D106),TODAY()))-(MAX(DATE(2030,9,1),Mitarbeiter!$C106))+1),MAX(0,NETWORKDAYS(MAX(DATE(2030,9,1),Mitarbeiter!$C106),MIN(DATE(2030,10,0),IF(Mitarbeiter!$D106="",DATE(2030,10,0),Mitarbeiter!$D106),TODAY()),Einstellungen!$F$13:$F$67)))*N(Mitarbeiter!$E106)/IF(Einstellungen!$C$11="7 Tage",7,5),N('Ist-Stunden'!BJ106)),MAX(IF(Einstellungen!$C$11="7 Tage",MAX(0,(MIN(DATE(2030,10,0),IF(Mitarbeiter!$D106="",DATE(2030,10,0),Mitarbeiter!$D106),TODAY()))-(MAX(DATE(2030,9,1),Mitarbeiter!$C106))+1),MAX(0,NETWORKDAYS(MAX(DATE(2030,9,1),Mitarbeiter!$C106),MIN(DATE(2030,10,0),IF(Mitarbeiter!$D106="",DATE(2030,10,0),Mitarbeiter!$D106),TODAY()),Einstellungen!$F$13:$F$67)))*N(Mitarbeiter!$E106)/IF(Einstellungen!$C$11="7 Tage",7,5),N('Ist-Stunden'!BJ106)+(N(Krankheitstage!DG106)+N(Krankheitstage!DS106))*N($C106))))</f>
        <v/>
      </c>
      <c r="CO106" s="76">
        <f>IF($B106="",0,IF(Einstellungen!$C$10="Ja",MAX(IF(Einstellungen!$C$11="7 Tage",MAX(0,(MIN(DATE(2030,11,0),IF(Mitarbeiter!$D106="",DATE(2030,11,0),Mitarbeiter!$D106),TODAY()))-(MAX(DATE(2030,10,1),Mitarbeiter!$C106))+1),MAX(0,NETWORKDAYS(MAX(DATE(2030,10,1),Mitarbeiter!$C106),MIN(DATE(2030,11,0),IF(Mitarbeiter!$D106="",DATE(2030,11,0),Mitarbeiter!$D106),TODAY()),Einstellungen!$F$13:$F$67)))*N(Mitarbeiter!$E106)/IF(Einstellungen!$C$11="7 Tage",7,5),N('Ist-Stunden'!BK106)),MAX(IF(Einstellungen!$C$11="7 Tage",MAX(0,(MIN(DATE(2030,11,0),IF(Mitarbeiter!$D106="",DATE(2030,11,0),Mitarbeiter!$D106),TODAY()))-(MAX(DATE(2030,10,1),Mitarbeiter!$C106))+1),MAX(0,NETWORKDAYS(MAX(DATE(2030,10,1),Mitarbeiter!$C106),MIN(DATE(2030,11,0),IF(Mitarbeiter!$D106="",DATE(2030,11,0),Mitarbeiter!$D106),TODAY()),Einstellungen!$F$13:$F$67)))*N(Mitarbeiter!$E106)/IF(Einstellungen!$C$11="7 Tage",7,5),N('Ist-Stunden'!BK106)+(N(Krankheitstage!DH106)+N(Krankheitstage!DT106))*N($C106))))</f>
        <v/>
      </c>
      <c r="CP106" s="76">
        <f>IF($B106="",0,IF(Einstellungen!$C$10="Ja",MAX(IF(Einstellungen!$C$11="7 Tage",MAX(0,(MIN(DATE(2030,12,0),IF(Mitarbeiter!$D106="",DATE(2030,12,0),Mitarbeiter!$D106),TODAY()))-(MAX(DATE(2030,11,1),Mitarbeiter!$C106))+1),MAX(0,NETWORKDAYS(MAX(DATE(2030,11,1),Mitarbeiter!$C106),MIN(DATE(2030,12,0),IF(Mitarbeiter!$D106="",DATE(2030,12,0),Mitarbeiter!$D106),TODAY()),Einstellungen!$F$13:$F$67)))*N(Mitarbeiter!$E106)/IF(Einstellungen!$C$11="7 Tage",7,5),N('Ist-Stunden'!BL106)),MAX(IF(Einstellungen!$C$11="7 Tage",MAX(0,(MIN(DATE(2030,12,0),IF(Mitarbeiter!$D106="",DATE(2030,12,0),Mitarbeiter!$D106),TODAY()))-(MAX(DATE(2030,11,1),Mitarbeiter!$C106))+1),MAX(0,NETWORKDAYS(MAX(DATE(2030,11,1),Mitarbeiter!$C106),MIN(DATE(2030,12,0),IF(Mitarbeiter!$D106="",DATE(2030,12,0),Mitarbeiter!$D106),TODAY()),Einstellungen!$F$13:$F$67)))*N(Mitarbeiter!$E106)/IF(Einstellungen!$C$11="7 Tage",7,5),N('Ist-Stunden'!BL106)+(N(Krankheitstage!DI106)+N(Krankheitstage!DU106))*N($C106))))</f>
        <v/>
      </c>
      <c r="CQ106" s="76">
        <f>IF($B106="",0,IF(Einstellungen!$C$10="Ja",MAX(IF(Einstellungen!$C$11="7 Tage",MAX(0,(MIN(DATE(2030,13,0),IF(Mitarbeiter!$D106="",DATE(2030,13,0),Mitarbeiter!$D106),TODAY()))-(MAX(DATE(2030,12,1),Mitarbeiter!$C106))+1),MAX(0,NETWORKDAYS(MAX(DATE(2030,12,1),Mitarbeiter!$C106),MIN(DATE(2030,13,0),IF(Mitarbeiter!$D106="",DATE(2030,13,0),Mitarbeiter!$D106),TODAY()),Einstellungen!$F$13:$F$67)))*N(Mitarbeiter!$E106)/IF(Einstellungen!$C$11="7 Tage",7,5),N('Ist-Stunden'!BM106)),MAX(IF(Einstellungen!$C$11="7 Tage",MAX(0,(MIN(DATE(2030,13,0),IF(Mitarbeiter!$D106="",DATE(2030,13,0),Mitarbeiter!$D106),TODAY()))-(MAX(DATE(2030,12,1),Mitarbeiter!$C106))+1),MAX(0,NETWORKDAYS(MAX(DATE(2030,12,1),Mitarbeiter!$C106),MIN(DATE(2030,13,0),IF(Mitarbeiter!$D106="",DATE(2030,13,0),Mitarbeiter!$D106),TODAY()),Einstellungen!$F$13:$F$67)))*N(Mitarbeiter!$E106)/IF(Einstellungen!$C$11="7 Tage",7,5),N('Ist-Stunden'!BM106)+(N(Krankheitstage!DJ106)+N(Krankheitstage!DV106))*N($C106))))</f>
        <v/>
      </c>
    </row>
    <row r="107">
      <c r="A107" s="73">
        <f>IF(Mitarbeiter!B107="","",Mitarbeiter!A107)</f>
        <v/>
      </c>
      <c r="B107" s="6">
        <f>IF(Mitarbeiter!B107="","",Mitarbeiter!B107)</f>
        <v/>
      </c>
      <c r="C107" s="74">
        <f>IF(Mitarbeiter!B107="","",Mitarbeiter!F107)</f>
        <v/>
      </c>
      <c r="D107" s="75">
        <f>N(INDEX(Krankheitstage!$G107:$DV107,1,(Einstellungen!$C$3-2026)*24+1))</f>
        <v/>
      </c>
      <c r="E107" s="75">
        <f>N(INDEX(Krankheitstage!$G107:$DV107,1,(Einstellungen!$C$3-2026)*24+2))</f>
        <v/>
      </c>
      <c r="F107" s="75">
        <f>N(INDEX(Krankheitstage!$G107:$DV107,1,(Einstellungen!$C$3-2026)*24+3))</f>
        <v/>
      </c>
      <c r="G107" s="75">
        <f>N(INDEX(Krankheitstage!$G107:$DV107,1,(Einstellungen!$C$3-2026)*24+4))</f>
        <v/>
      </c>
      <c r="H107" s="75">
        <f>N(INDEX(Krankheitstage!$G107:$DV107,1,(Einstellungen!$C$3-2026)*24+5))</f>
        <v/>
      </c>
      <c r="I107" s="75">
        <f>N(INDEX(Krankheitstage!$G107:$DV107,1,(Einstellungen!$C$3-2026)*24+6))</f>
        <v/>
      </c>
      <c r="J107" s="75">
        <f>N(INDEX(Krankheitstage!$G107:$DV107,1,(Einstellungen!$C$3-2026)*24+7))</f>
        <v/>
      </c>
      <c r="K107" s="75">
        <f>N(INDEX(Krankheitstage!$G107:$DV107,1,(Einstellungen!$C$3-2026)*24+8))</f>
        <v/>
      </c>
      <c r="L107" s="75">
        <f>N(INDEX(Krankheitstage!$G107:$DV107,1,(Einstellungen!$C$3-2026)*24+9))</f>
        <v/>
      </c>
      <c r="M107" s="75">
        <f>N(INDEX(Krankheitstage!$G107:$DV107,1,(Einstellungen!$C$3-2026)*24+10))</f>
        <v/>
      </c>
      <c r="N107" s="75">
        <f>N(INDEX(Krankheitstage!$G107:$DV107,1,(Einstellungen!$C$3-2026)*24+11))</f>
        <v/>
      </c>
      <c r="O107" s="75">
        <f>N(INDEX(Krankheitstage!$G107:$DV107,1,(Einstellungen!$C$3-2026)*24+12))</f>
        <v/>
      </c>
      <c r="P107" s="75">
        <f>IF($B107="","",SUM(D107:O107))</f>
        <v/>
      </c>
      <c r="Q107" s="75">
        <f>N(INDEX(Krankheitstage!$G107:$DV107,1,(Einstellungen!$C$3-2026)*24+13))</f>
        <v/>
      </c>
      <c r="R107" s="75">
        <f>N(INDEX(Krankheitstage!$G107:$DV107,1,(Einstellungen!$C$3-2026)*24+14))</f>
        <v/>
      </c>
      <c r="S107" s="75">
        <f>N(INDEX(Krankheitstage!$G107:$DV107,1,(Einstellungen!$C$3-2026)*24+15))</f>
        <v/>
      </c>
      <c r="T107" s="75">
        <f>N(INDEX(Krankheitstage!$G107:$DV107,1,(Einstellungen!$C$3-2026)*24+16))</f>
        <v/>
      </c>
      <c r="U107" s="75">
        <f>N(INDEX(Krankheitstage!$G107:$DV107,1,(Einstellungen!$C$3-2026)*24+17))</f>
        <v/>
      </c>
      <c r="V107" s="75">
        <f>N(INDEX(Krankheitstage!$G107:$DV107,1,(Einstellungen!$C$3-2026)*24+18))</f>
        <v/>
      </c>
      <c r="W107" s="75">
        <f>N(INDEX(Krankheitstage!$G107:$DV107,1,(Einstellungen!$C$3-2026)*24+19))</f>
        <v/>
      </c>
      <c r="X107" s="75">
        <f>N(INDEX(Krankheitstage!$G107:$DV107,1,(Einstellungen!$C$3-2026)*24+20))</f>
        <v/>
      </c>
      <c r="Y107" s="75">
        <f>N(INDEX(Krankheitstage!$G107:$DV107,1,(Einstellungen!$C$3-2026)*24+21))</f>
        <v/>
      </c>
      <c r="Z107" s="75">
        <f>N(INDEX(Krankheitstage!$G107:$DV107,1,(Einstellungen!$C$3-2026)*24+22))</f>
        <v/>
      </c>
      <c r="AA107" s="75">
        <f>N(INDEX(Krankheitstage!$G107:$DV107,1,(Einstellungen!$C$3-2026)*24+23))</f>
        <v/>
      </c>
      <c r="AB107" s="75">
        <f>N(INDEX(Krankheitstage!$G107:$DV107,1,(Einstellungen!$C$3-2026)*24+24))</f>
        <v/>
      </c>
      <c r="AC107" s="75">
        <f>IF($B107="","",SUM(Q107:AB107))</f>
        <v/>
      </c>
      <c r="AD107" s="75">
        <f>IF($B107="","",SUM(P107,AC107))</f>
        <v/>
      </c>
      <c r="AE107" s="76">
        <f>IF($B107="","",AD107*N(C107))</f>
        <v/>
      </c>
      <c r="AF107" s="75">
        <f>IF($B107="","",Krankheitstage!E107)</f>
        <v/>
      </c>
      <c r="AG107" s="76">
        <f>IF($B107="","",AF107*N(C107))</f>
        <v/>
      </c>
      <c r="AH107" s="76">
        <f>IF($B107="","",INDEX($AJ107:$CQ107,1,(Einstellungen!$C$3-2026)*12+1)+INDEX($AJ107:$CQ107,1,(Einstellungen!$C$3-2026)*12+2)+INDEX($AJ107:$CQ107,1,(Einstellungen!$C$3-2026)*12+3)+INDEX($AJ107:$CQ107,1,(Einstellungen!$C$3-2026)*12+4)+INDEX($AJ107:$CQ107,1,(Einstellungen!$C$3-2026)*12+5)+INDEX($AJ107:$CQ107,1,(Einstellungen!$C$3-2026)*12+6)+INDEX($AJ107:$CQ107,1,(Einstellungen!$C$3-2026)*12+7)+INDEX($AJ107:$CQ107,1,(Einstellungen!$C$3-2026)*12+8)+INDEX($AJ107:$CQ107,1,(Einstellungen!$C$3-2026)*12+9)+INDEX($AJ107:$CQ107,1,(Einstellungen!$C$3-2026)*12+10)+INDEX($AJ107:$CQ107,1,(Einstellungen!$C$3-2026)*12+11)+INDEX($AJ107:$CQ107,1,(Einstellungen!$C$3-2026)*12+12))</f>
        <v/>
      </c>
      <c r="AI107" s="76">
        <f>IF($B107="","",SUM($AJ107:$CQ107))</f>
        <v/>
      </c>
      <c r="AJ107" s="76">
        <f>IF($B107="",0,IF(Einstellungen!$C$10="Ja",MAX(IF(Einstellungen!$C$11="7 Tage",MAX(0,(MIN(DATE(2026,2,0),IF(Mitarbeiter!$D107="",DATE(2026,2,0),Mitarbeiter!$D107),TODAY()))-(MAX(DATE(2026,1,1),Mitarbeiter!$C107))+1),MAX(0,NETWORKDAYS(MAX(DATE(2026,1,1),Mitarbeiter!$C107),MIN(DATE(2026,2,0),IF(Mitarbeiter!$D107="",DATE(2026,2,0),Mitarbeiter!$D107),TODAY()),Einstellungen!$F$13:$F$67)))*N(Mitarbeiter!$E107)/IF(Einstellungen!$C$11="7 Tage",7,5),N('Ist-Stunden'!F107)),MAX(IF(Einstellungen!$C$11="7 Tage",MAX(0,(MIN(DATE(2026,2,0),IF(Mitarbeiter!$D107="",DATE(2026,2,0),Mitarbeiter!$D107),TODAY()))-(MAX(DATE(2026,1,1),Mitarbeiter!$C107))+1),MAX(0,NETWORKDAYS(MAX(DATE(2026,1,1),Mitarbeiter!$C107),MIN(DATE(2026,2,0),IF(Mitarbeiter!$D107="",DATE(2026,2,0),Mitarbeiter!$D107),TODAY()),Einstellungen!$F$13:$F$67)))*N(Mitarbeiter!$E107)/IF(Einstellungen!$C$11="7 Tage",7,5),N('Ist-Stunden'!F107)+(N(Krankheitstage!G107)+N(Krankheitstage!S107))*N($C107))))</f>
        <v/>
      </c>
      <c r="AK107" s="76">
        <f>IF($B107="",0,IF(Einstellungen!$C$10="Ja",MAX(IF(Einstellungen!$C$11="7 Tage",MAX(0,(MIN(DATE(2026,3,0),IF(Mitarbeiter!$D107="",DATE(2026,3,0),Mitarbeiter!$D107),TODAY()))-(MAX(DATE(2026,2,1),Mitarbeiter!$C107))+1),MAX(0,NETWORKDAYS(MAX(DATE(2026,2,1),Mitarbeiter!$C107),MIN(DATE(2026,3,0),IF(Mitarbeiter!$D107="",DATE(2026,3,0),Mitarbeiter!$D107),TODAY()),Einstellungen!$F$13:$F$67)))*N(Mitarbeiter!$E107)/IF(Einstellungen!$C$11="7 Tage",7,5),N('Ist-Stunden'!G107)),MAX(IF(Einstellungen!$C$11="7 Tage",MAX(0,(MIN(DATE(2026,3,0),IF(Mitarbeiter!$D107="",DATE(2026,3,0),Mitarbeiter!$D107),TODAY()))-(MAX(DATE(2026,2,1),Mitarbeiter!$C107))+1),MAX(0,NETWORKDAYS(MAX(DATE(2026,2,1),Mitarbeiter!$C107),MIN(DATE(2026,3,0),IF(Mitarbeiter!$D107="",DATE(2026,3,0),Mitarbeiter!$D107),TODAY()),Einstellungen!$F$13:$F$67)))*N(Mitarbeiter!$E107)/IF(Einstellungen!$C$11="7 Tage",7,5),N('Ist-Stunden'!G107)+(N(Krankheitstage!H107)+N(Krankheitstage!T107))*N($C107))))</f>
        <v/>
      </c>
      <c r="AL107" s="76">
        <f>IF($B107="",0,IF(Einstellungen!$C$10="Ja",MAX(IF(Einstellungen!$C$11="7 Tage",MAX(0,(MIN(DATE(2026,4,0),IF(Mitarbeiter!$D107="",DATE(2026,4,0),Mitarbeiter!$D107),TODAY()))-(MAX(DATE(2026,3,1),Mitarbeiter!$C107))+1),MAX(0,NETWORKDAYS(MAX(DATE(2026,3,1),Mitarbeiter!$C107),MIN(DATE(2026,4,0),IF(Mitarbeiter!$D107="",DATE(2026,4,0),Mitarbeiter!$D107),TODAY()),Einstellungen!$F$13:$F$67)))*N(Mitarbeiter!$E107)/IF(Einstellungen!$C$11="7 Tage",7,5),N('Ist-Stunden'!H107)),MAX(IF(Einstellungen!$C$11="7 Tage",MAX(0,(MIN(DATE(2026,4,0),IF(Mitarbeiter!$D107="",DATE(2026,4,0),Mitarbeiter!$D107),TODAY()))-(MAX(DATE(2026,3,1),Mitarbeiter!$C107))+1),MAX(0,NETWORKDAYS(MAX(DATE(2026,3,1),Mitarbeiter!$C107),MIN(DATE(2026,4,0),IF(Mitarbeiter!$D107="",DATE(2026,4,0),Mitarbeiter!$D107),TODAY()),Einstellungen!$F$13:$F$67)))*N(Mitarbeiter!$E107)/IF(Einstellungen!$C$11="7 Tage",7,5),N('Ist-Stunden'!H107)+(N(Krankheitstage!I107)+N(Krankheitstage!U107))*N($C107))))</f>
        <v/>
      </c>
      <c r="AM107" s="76">
        <f>IF($B107="",0,IF(Einstellungen!$C$10="Ja",MAX(IF(Einstellungen!$C$11="7 Tage",MAX(0,(MIN(DATE(2026,5,0),IF(Mitarbeiter!$D107="",DATE(2026,5,0),Mitarbeiter!$D107),TODAY()))-(MAX(DATE(2026,4,1),Mitarbeiter!$C107))+1),MAX(0,NETWORKDAYS(MAX(DATE(2026,4,1),Mitarbeiter!$C107),MIN(DATE(2026,5,0),IF(Mitarbeiter!$D107="",DATE(2026,5,0),Mitarbeiter!$D107),TODAY()),Einstellungen!$F$13:$F$67)))*N(Mitarbeiter!$E107)/IF(Einstellungen!$C$11="7 Tage",7,5),N('Ist-Stunden'!I107)),MAX(IF(Einstellungen!$C$11="7 Tage",MAX(0,(MIN(DATE(2026,5,0),IF(Mitarbeiter!$D107="",DATE(2026,5,0),Mitarbeiter!$D107),TODAY()))-(MAX(DATE(2026,4,1),Mitarbeiter!$C107))+1),MAX(0,NETWORKDAYS(MAX(DATE(2026,4,1),Mitarbeiter!$C107),MIN(DATE(2026,5,0),IF(Mitarbeiter!$D107="",DATE(2026,5,0),Mitarbeiter!$D107),TODAY()),Einstellungen!$F$13:$F$67)))*N(Mitarbeiter!$E107)/IF(Einstellungen!$C$11="7 Tage",7,5),N('Ist-Stunden'!I107)+(N(Krankheitstage!J107)+N(Krankheitstage!V107))*N($C107))))</f>
        <v/>
      </c>
      <c r="AN107" s="76">
        <f>IF($B107="",0,IF(Einstellungen!$C$10="Ja",MAX(IF(Einstellungen!$C$11="7 Tage",MAX(0,(MIN(DATE(2026,6,0),IF(Mitarbeiter!$D107="",DATE(2026,6,0),Mitarbeiter!$D107),TODAY()))-(MAX(DATE(2026,5,1),Mitarbeiter!$C107))+1),MAX(0,NETWORKDAYS(MAX(DATE(2026,5,1),Mitarbeiter!$C107),MIN(DATE(2026,6,0),IF(Mitarbeiter!$D107="",DATE(2026,6,0),Mitarbeiter!$D107),TODAY()),Einstellungen!$F$13:$F$67)))*N(Mitarbeiter!$E107)/IF(Einstellungen!$C$11="7 Tage",7,5),N('Ist-Stunden'!J107)),MAX(IF(Einstellungen!$C$11="7 Tage",MAX(0,(MIN(DATE(2026,6,0),IF(Mitarbeiter!$D107="",DATE(2026,6,0),Mitarbeiter!$D107),TODAY()))-(MAX(DATE(2026,5,1),Mitarbeiter!$C107))+1),MAX(0,NETWORKDAYS(MAX(DATE(2026,5,1),Mitarbeiter!$C107),MIN(DATE(2026,6,0),IF(Mitarbeiter!$D107="",DATE(2026,6,0),Mitarbeiter!$D107),TODAY()),Einstellungen!$F$13:$F$67)))*N(Mitarbeiter!$E107)/IF(Einstellungen!$C$11="7 Tage",7,5),N('Ist-Stunden'!J107)+(N(Krankheitstage!K107)+N(Krankheitstage!W107))*N($C107))))</f>
        <v/>
      </c>
      <c r="AO107" s="76">
        <f>IF($B107="",0,IF(Einstellungen!$C$10="Ja",MAX(IF(Einstellungen!$C$11="7 Tage",MAX(0,(MIN(DATE(2026,7,0),IF(Mitarbeiter!$D107="",DATE(2026,7,0),Mitarbeiter!$D107),TODAY()))-(MAX(DATE(2026,6,1),Mitarbeiter!$C107))+1),MAX(0,NETWORKDAYS(MAX(DATE(2026,6,1),Mitarbeiter!$C107),MIN(DATE(2026,7,0),IF(Mitarbeiter!$D107="",DATE(2026,7,0),Mitarbeiter!$D107),TODAY()),Einstellungen!$F$13:$F$67)))*N(Mitarbeiter!$E107)/IF(Einstellungen!$C$11="7 Tage",7,5),N('Ist-Stunden'!K107)),MAX(IF(Einstellungen!$C$11="7 Tage",MAX(0,(MIN(DATE(2026,7,0),IF(Mitarbeiter!$D107="",DATE(2026,7,0),Mitarbeiter!$D107),TODAY()))-(MAX(DATE(2026,6,1),Mitarbeiter!$C107))+1),MAX(0,NETWORKDAYS(MAX(DATE(2026,6,1),Mitarbeiter!$C107),MIN(DATE(2026,7,0),IF(Mitarbeiter!$D107="",DATE(2026,7,0),Mitarbeiter!$D107),TODAY()),Einstellungen!$F$13:$F$67)))*N(Mitarbeiter!$E107)/IF(Einstellungen!$C$11="7 Tage",7,5),N('Ist-Stunden'!K107)+(N(Krankheitstage!L107)+N(Krankheitstage!X107))*N($C107))))</f>
        <v/>
      </c>
      <c r="AP107" s="76">
        <f>IF($B107="",0,IF(Einstellungen!$C$10="Ja",MAX(IF(Einstellungen!$C$11="7 Tage",MAX(0,(MIN(DATE(2026,8,0),IF(Mitarbeiter!$D107="",DATE(2026,8,0),Mitarbeiter!$D107),TODAY()))-(MAX(DATE(2026,7,1),Mitarbeiter!$C107))+1),MAX(0,NETWORKDAYS(MAX(DATE(2026,7,1),Mitarbeiter!$C107),MIN(DATE(2026,8,0),IF(Mitarbeiter!$D107="",DATE(2026,8,0),Mitarbeiter!$D107),TODAY()),Einstellungen!$F$13:$F$67)))*N(Mitarbeiter!$E107)/IF(Einstellungen!$C$11="7 Tage",7,5),N('Ist-Stunden'!L107)),MAX(IF(Einstellungen!$C$11="7 Tage",MAX(0,(MIN(DATE(2026,8,0),IF(Mitarbeiter!$D107="",DATE(2026,8,0),Mitarbeiter!$D107),TODAY()))-(MAX(DATE(2026,7,1),Mitarbeiter!$C107))+1),MAX(0,NETWORKDAYS(MAX(DATE(2026,7,1),Mitarbeiter!$C107),MIN(DATE(2026,8,0),IF(Mitarbeiter!$D107="",DATE(2026,8,0),Mitarbeiter!$D107),TODAY()),Einstellungen!$F$13:$F$67)))*N(Mitarbeiter!$E107)/IF(Einstellungen!$C$11="7 Tage",7,5),N('Ist-Stunden'!L107)+(N(Krankheitstage!M107)+N(Krankheitstage!Y107))*N($C107))))</f>
        <v/>
      </c>
      <c r="AQ107" s="76">
        <f>IF($B107="",0,IF(Einstellungen!$C$10="Ja",MAX(IF(Einstellungen!$C$11="7 Tage",MAX(0,(MIN(DATE(2026,9,0),IF(Mitarbeiter!$D107="",DATE(2026,9,0),Mitarbeiter!$D107),TODAY()))-(MAX(DATE(2026,8,1),Mitarbeiter!$C107))+1),MAX(0,NETWORKDAYS(MAX(DATE(2026,8,1),Mitarbeiter!$C107),MIN(DATE(2026,9,0),IF(Mitarbeiter!$D107="",DATE(2026,9,0),Mitarbeiter!$D107),TODAY()),Einstellungen!$F$13:$F$67)))*N(Mitarbeiter!$E107)/IF(Einstellungen!$C$11="7 Tage",7,5),N('Ist-Stunden'!M107)),MAX(IF(Einstellungen!$C$11="7 Tage",MAX(0,(MIN(DATE(2026,9,0),IF(Mitarbeiter!$D107="",DATE(2026,9,0),Mitarbeiter!$D107),TODAY()))-(MAX(DATE(2026,8,1),Mitarbeiter!$C107))+1),MAX(0,NETWORKDAYS(MAX(DATE(2026,8,1),Mitarbeiter!$C107),MIN(DATE(2026,9,0),IF(Mitarbeiter!$D107="",DATE(2026,9,0),Mitarbeiter!$D107),TODAY()),Einstellungen!$F$13:$F$67)))*N(Mitarbeiter!$E107)/IF(Einstellungen!$C$11="7 Tage",7,5),N('Ist-Stunden'!M107)+(N(Krankheitstage!N107)+N(Krankheitstage!Z107))*N($C107))))</f>
        <v/>
      </c>
      <c r="AR107" s="76">
        <f>IF($B107="",0,IF(Einstellungen!$C$10="Ja",MAX(IF(Einstellungen!$C$11="7 Tage",MAX(0,(MIN(DATE(2026,10,0),IF(Mitarbeiter!$D107="",DATE(2026,10,0),Mitarbeiter!$D107),TODAY()))-(MAX(DATE(2026,9,1),Mitarbeiter!$C107))+1),MAX(0,NETWORKDAYS(MAX(DATE(2026,9,1),Mitarbeiter!$C107),MIN(DATE(2026,10,0),IF(Mitarbeiter!$D107="",DATE(2026,10,0),Mitarbeiter!$D107),TODAY()),Einstellungen!$F$13:$F$67)))*N(Mitarbeiter!$E107)/IF(Einstellungen!$C$11="7 Tage",7,5),N('Ist-Stunden'!N107)),MAX(IF(Einstellungen!$C$11="7 Tage",MAX(0,(MIN(DATE(2026,10,0),IF(Mitarbeiter!$D107="",DATE(2026,10,0),Mitarbeiter!$D107),TODAY()))-(MAX(DATE(2026,9,1),Mitarbeiter!$C107))+1),MAX(0,NETWORKDAYS(MAX(DATE(2026,9,1),Mitarbeiter!$C107),MIN(DATE(2026,10,0),IF(Mitarbeiter!$D107="",DATE(2026,10,0),Mitarbeiter!$D107),TODAY()),Einstellungen!$F$13:$F$67)))*N(Mitarbeiter!$E107)/IF(Einstellungen!$C$11="7 Tage",7,5),N('Ist-Stunden'!N107)+(N(Krankheitstage!O107)+N(Krankheitstage!AA107))*N($C107))))</f>
        <v/>
      </c>
      <c r="AS107" s="76">
        <f>IF($B107="",0,IF(Einstellungen!$C$10="Ja",MAX(IF(Einstellungen!$C$11="7 Tage",MAX(0,(MIN(DATE(2026,11,0),IF(Mitarbeiter!$D107="",DATE(2026,11,0),Mitarbeiter!$D107),TODAY()))-(MAX(DATE(2026,10,1),Mitarbeiter!$C107))+1),MAX(0,NETWORKDAYS(MAX(DATE(2026,10,1),Mitarbeiter!$C107),MIN(DATE(2026,11,0),IF(Mitarbeiter!$D107="",DATE(2026,11,0),Mitarbeiter!$D107),TODAY()),Einstellungen!$F$13:$F$67)))*N(Mitarbeiter!$E107)/IF(Einstellungen!$C$11="7 Tage",7,5),N('Ist-Stunden'!O107)),MAX(IF(Einstellungen!$C$11="7 Tage",MAX(0,(MIN(DATE(2026,11,0),IF(Mitarbeiter!$D107="",DATE(2026,11,0),Mitarbeiter!$D107),TODAY()))-(MAX(DATE(2026,10,1),Mitarbeiter!$C107))+1),MAX(0,NETWORKDAYS(MAX(DATE(2026,10,1),Mitarbeiter!$C107),MIN(DATE(2026,11,0),IF(Mitarbeiter!$D107="",DATE(2026,11,0),Mitarbeiter!$D107),TODAY()),Einstellungen!$F$13:$F$67)))*N(Mitarbeiter!$E107)/IF(Einstellungen!$C$11="7 Tage",7,5),N('Ist-Stunden'!O107)+(N(Krankheitstage!P107)+N(Krankheitstage!AB107))*N($C107))))</f>
        <v/>
      </c>
      <c r="AT107" s="76">
        <f>IF($B107="",0,IF(Einstellungen!$C$10="Ja",MAX(IF(Einstellungen!$C$11="7 Tage",MAX(0,(MIN(DATE(2026,12,0),IF(Mitarbeiter!$D107="",DATE(2026,12,0),Mitarbeiter!$D107),TODAY()))-(MAX(DATE(2026,11,1),Mitarbeiter!$C107))+1),MAX(0,NETWORKDAYS(MAX(DATE(2026,11,1),Mitarbeiter!$C107),MIN(DATE(2026,12,0),IF(Mitarbeiter!$D107="",DATE(2026,12,0),Mitarbeiter!$D107),TODAY()),Einstellungen!$F$13:$F$67)))*N(Mitarbeiter!$E107)/IF(Einstellungen!$C$11="7 Tage",7,5),N('Ist-Stunden'!P107)),MAX(IF(Einstellungen!$C$11="7 Tage",MAX(0,(MIN(DATE(2026,12,0),IF(Mitarbeiter!$D107="",DATE(2026,12,0),Mitarbeiter!$D107),TODAY()))-(MAX(DATE(2026,11,1),Mitarbeiter!$C107))+1),MAX(0,NETWORKDAYS(MAX(DATE(2026,11,1),Mitarbeiter!$C107),MIN(DATE(2026,12,0),IF(Mitarbeiter!$D107="",DATE(2026,12,0),Mitarbeiter!$D107),TODAY()),Einstellungen!$F$13:$F$67)))*N(Mitarbeiter!$E107)/IF(Einstellungen!$C$11="7 Tage",7,5),N('Ist-Stunden'!P107)+(N(Krankheitstage!Q107)+N(Krankheitstage!AC107))*N($C107))))</f>
        <v/>
      </c>
      <c r="AU107" s="76">
        <f>IF($B107="",0,IF(Einstellungen!$C$10="Ja",MAX(IF(Einstellungen!$C$11="7 Tage",MAX(0,(MIN(DATE(2026,13,0),IF(Mitarbeiter!$D107="",DATE(2026,13,0),Mitarbeiter!$D107),TODAY()))-(MAX(DATE(2026,12,1),Mitarbeiter!$C107))+1),MAX(0,NETWORKDAYS(MAX(DATE(2026,12,1),Mitarbeiter!$C107),MIN(DATE(2026,13,0),IF(Mitarbeiter!$D107="",DATE(2026,13,0),Mitarbeiter!$D107),TODAY()),Einstellungen!$F$13:$F$67)))*N(Mitarbeiter!$E107)/IF(Einstellungen!$C$11="7 Tage",7,5),N('Ist-Stunden'!Q107)),MAX(IF(Einstellungen!$C$11="7 Tage",MAX(0,(MIN(DATE(2026,13,0),IF(Mitarbeiter!$D107="",DATE(2026,13,0),Mitarbeiter!$D107),TODAY()))-(MAX(DATE(2026,12,1),Mitarbeiter!$C107))+1),MAX(0,NETWORKDAYS(MAX(DATE(2026,12,1),Mitarbeiter!$C107),MIN(DATE(2026,13,0),IF(Mitarbeiter!$D107="",DATE(2026,13,0),Mitarbeiter!$D107),TODAY()),Einstellungen!$F$13:$F$67)))*N(Mitarbeiter!$E107)/IF(Einstellungen!$C$11="7 Tage",7,5),N('Ist-Stunden'!Q107)+(N(Krankheitstage!R107)+N(Krankheitstage!AD107))*N($C107))))</f>
        <v/>
      </c>
      <c r="AV107" s="76">
        <f>IF($B107="",0,IF(Einstellungen!$C$10="Ja",MAX(IF(Einstellungen!$C$11="7 Tage",MAX(0,(MIN(DATE(2027,2,0),IF(Mitarbeiter!$D107="",DATE(2027,2,0),Mitarbeiter!$D107),TODAY()))-(MAX(DATE(2027,1,1),Mitarbeiter!$C107))+1),MAX(0,NETWORKDAYS(MAX(DATE(2027,1,1),Mitarbeiter!$C107),MIN(DATE(2027,2,0),IF(Mitarbeiter!$D107="",DATE(2027,2,0),Mitarbeiter!$D107),TODAY()),Einstellungen!$F$13:$F$67)))*N(Mitarbeiter!$E107)/IF(Einstellungen!$C$11="7 Tage",7,5),N('Ist-Stunden'!R107)),MAX(IF(Einstellungen!$C$11="7 Tage",MAX(0,(MIN(DATE(2027,2,0),IF(Mitarbeiter!$D107="",DATE(2027,2,0),Mitarbeiter!$D107),TODAY()))-(MAX(DATE(2027,1,1),Mitarbeiter!$C107))+1),MAX(0,NETWORKDAYS(MAX(DATE(2027,1,1),Mitarbeiter!$C107),MIN(DATE(2027,2,0),IF(Mitarbeiter!$D107="",DATE(2027,2,0),Mitarbeiter!$D107),TODAY()),Einstellungen!$F$13:$F$67)))*N(Mitarbeiter!$E107)/IF(Einstellungen!$C$11="7 Tage",7,5),N('Ist-Stunden'!R107)+(N(Krankheitstage!AE107)+N(Krankheitstage!AQ107))*N($C107))))</f>
        <v/>
      </c>
      <c r="AW107" s="76">
        <f>IF($B107="",0,IF(Einstellungen!$C$10="Ja",MAX(IF(Einstellungen!$C$11="7 Tage",MAX(0,(MIN(DATE(2027,3,0),IF(Mitarbeiter!$D107="",DATE(2027,3,0),Mitarbeiter!$D107),TODAY()))-(MAX(DATE(2027,2,1),Mitarbeiter!$C107))+1),MAX(0,NETWORKDAYS(MAX(DATE(2027,2,1),Mitarbeiter!$C107),MIN(DATE(2027,3,0),IF(Mitarbeiter!$D107="",DATE(2027,3,0),Mitarbeiter!$D107),TODAY()),Einstellungen!$F$13:$F$67)))*N(Mitarbeiter!$E107)/IF(Einstellungen!$C$11="7 Tage",7,5),N('Ist-Stunden'!S107)),MAX(IF(Einstellungen!$C$11="7 Tage",MAX(0,(MIN(DATE(2027,3,0),IF(Mitarbeiter!$D107="",DATE(2027,3,0),Mitarbeiter!$D107),TODAY()))-(MAX(DATE(2027,2,1),Mitarbeiter!$C107))+1),MAX(0,NETWORKDAYS(MAX(DATE(2027,2,1),Mitarbeiter!$C107),MIN(DATE(2027,3,0),IF(Mitarbeiter!$D107="",DATE(2027,3,0),Mitarbeiter!$D107),TODAY()),Einstellungen!$F$13:$F$67)))*N(Mitarbeiter!$E107)/IF(Einstellungen!$C$11="7 Tage",7,5),N('Ist-Stunden'!S107)+(N(Krankheitstage!AF107)+N(Krankheitstage!AR107))*N($C107))))</f>
        <v/>
      </c>
      <c r="AX107" s="76">
        <f>IF($B107="",0,IF(Einstellungen!$C$10="Ja",MAX(IF(Einstellungen!$C$11="7 Tage",MAX(0,(MIN(DATE(2027,4,0),IF(Mitarbeiter!$D107="",DATE(2027,4,0),Mitarbeiter!$D107),TODAY()))-(MAX(DATE(2027,3,1),Mitarbeiter!$C107))+1),MAX(0,NETWORKDAYS(MAX(DATE(2027,3,1),Mitarbeiter!$C107),MIN(DATE(2027,4,0),IF(Mitarbeiter!$D107="",DATE(2027,4,0),Mitarbeiter!$D107),TODAY()),Einstellungen!$F$13:$F$67)))*N(Mitarbeiter!$E107)/IF(Einstellungen!$C$11="7 Tage",7,5),N('Ist-Stunden'!T107)),MAX(IF(Einstellungen!$C$11="7 Tage",MAX(0,(MIN(DATE(2027,4,0),IF(Mitarbeiter!$D107="",DATE(2027,4,0),Mitarbeiter!$D107),TODAY()))-(MAX(DATE(2027,3,1),Mitarbeiter!$C107))+1),MAX(0,NETWORKDAYS(MAX(DATE(2027,3,1),Mitarbeiter!$C107),MIN(DATE(2027,4,0),IF(Mitarbeiter!$D107="",DATE(2027,4,0),Mitarbeiter!$D107),TODAY()),Einstellungen!$F$13:$F$67)))*N(Mitarbeiter!$E107)/IF(Einstellungen!$C$11="7 Tage",7,5),N('Ist-Stunden'!T107)+(N(Krankheitstage!AG107)+N(Krankheitstage!AS107))*N($C107))))</f>
        <v/>
      </c>
      <c r="AY107" s="76">
        <f>IF($B107="",0,IF(Einstellungen!$C$10="Ja",MAX(IF(Einstellungen!$C$11="7 Tage",MAX(0,(MIN(DATE(2027,5,0),IF(Mitarbeiter!$D107="",DATE(2027,5,0),Mitarbeiter!$D107),TODAY()))-(MAX(DATE(2027,4,1),Mitarbeiter!$C107))+1),MAX(0,NETWORKDAYS(MAX(DATE(2027,4,1),Mitarbeiter!$C107),MIN(DATE(2027,5,0),IF(Mitarbeiter!$D107="",DATE(2027,5,0),Mitarbeiter!$D107),TODAY()),Einstellungen!$F$13:$F$67)))*N(Mitarbeiter!$E107)/IF(Einstellungen!$C$11="7 Tage",7,5),N('Ist-Stunden'!U107)),MAX(IF(Einstellungen!$C$11="7 Tage",MAX(0,(MIN(DATE(2027,5,0),IF(Mitarbeiter!$D107="",DATE(2027,5,0),Mitarbeiter!$D107),TODAY()))-(MAX(DATE(2027,4,1),Mitarbeiter!$C107))+1),MAX(0,NETWORKDAYS(MAX(DATE(2027,4,1),Mitarbeiter!$C107),MIN(DATE(2027,5,0),IF(Mitarbeiter!$D107="",DATE(2027,5,0),Mitarbeiter!$D107),TODAY()),Einstellungen!$F$13:$F$67)))*N(Mitarbeiter!$E107)/IF(Einstellungen!$C$11="7 Tage",7,5),N('Ist-Stunden'!U107)+(N(Krankheitstage!AH107)+N(Krankheitstage!AT107))*N($C107))))</f>
        <v/>
      </c>
      <c r="AZ107" s="76">
        <f>IF($B107="",0,IF(Einstellungen!$C$10="Ja",MAX(IF(Einstellungen!$C$11="7 Tage",MAX(0,(MIN(DATE(2027,6,0),IF(Mitarbeiter!$D107="",DATE(2027,6,0),Mitarbeiter!$D107),TODAY()))-(MAX(DATE(2027,5,1),Mitarbeiter!$C107))+1),MAX(0,NETWORKDAYS(MAX(DATE(2027,5,1),Mitarbeiter!$C107),MIN(DATE(2027,6,0),IF(Mitarbeiter!$D107="",DATE(2027,6,0),Mitarbeiter!$D107),TODAY()),Einstellungen!$F$13:$F$67)))*N(Mitarbeiter!$E107)/IF(Einstellungen!$C$11="7 Tage",7,5),N('Ist-Stunden'!V107)),MAX(IF(Einstellungen!$C$11="7 Tage",MAX(0,(MIN(DATE(2027,6,0),IF(Mitarbeiter!$D107="",DATE(2027,6,0),Mitarbeiter!$D107),TODAY()))-(MAX(DATE(2027,5,1),Mitarbeiter!$C107))+1),MAX(0,NETWORKDAYS(MAX(DATE(2027,5,1),Mitarbeiter!$C107),MIN(DATE(2027,6,0),IF(Mitarbeiter!$D107="",DATE(2027,6,0),Mitarbeiter!$D107),TODAY()),Einstellungen!$F$13:$F$67)))*N(Mitarbeiter!$E107)/IF(Einstellungen!$C$11="7 Tage",7,5),N('Ist-Stunden'!V107)+(N(Krankheitstage!AI107)+N(Krankheitstage!AU107))*N($C107))))</f>
        <v/>
      </c>
      <c r="BA107" s="76">
        <f>IF($B107="",0,IF(Einstellungen!$C$10="Ja",MAX(IF(Einstellungen!$C$11="7 Tage",MAX(0,(MIN(DATE(2027,7,0),IF(Mitarbeiter!$D107="",DATE(2027,7,0),Mitarbeiter!$D107),TODAY()))-(MAX(DATE(2027,6,1),Mitarbeiter!$C107))+1),MAX(0,NETWORKDAYS(MAX(DATE(2027,6,1),Mitarbeiter!$C107),MIN(DATE(2027,7,0),IF(Mitarbeiter!$D107="",DATE(2027,7,0),Mitarbeiter!$D107),TODAY()),Einstellungen!$F$13:$F$67)))*N(Mitarbeiter!$E107)/IF(Einstellungen!$C$11="7 Tage",7,5),N('Ist-Stunden'!W107)),MAX(IF(Einstellungen!$C$11="7 Tage",MAX(0,(MIN(DATE(2027,7,0),IF(Mitarbeiter!$D107="",DATE(2027,7,0),Mitarbeiter!$D107),TODAY()))-(MAX(DATE(2027,6,1),Mitarbeiter!$C107))+1),MAX(0,NETWORKDAYS(MAX(DATE(2027,6,1),Mitarbeiter!$C107),MIN(DATE(2027,7,0),IF(Mitarbeiter!$D107="",DATE(2027,7,0),Mitarbeiter!$D107),TODAY()),Einstellungen!$F$13:$F$67)))*N(Mitarbeiter!$E107)/IF(Einstellungen!$C$11="7 Tage",7,5),N('Ist-Stunden'!W107)+(N(Krankheitstage!AJ107)+N(Krankheitstage!AV107))*N($C107))))</f>
        <v/>
      </c>
      <c r="BB107" s="76">
        <f>IF($B107="",0,IF(Einstellungen!$C$10="Ja",MAX(IF(Einstellungen!$C$11="7 Tage",MAX(0,(MIN(DATE(2027,8,0),IF(Mitarbeiter!$D107="",DATE(2027,8,0),Mitarbeiter!$D107),TODAY()))-(MAX(DATE(2027,7,1),Mitarbeiter!$C107))+1),MAX(0,NETWORKDAYS(MAX(DATE(2027,7,1),Mitarbeiter!$C107),MIN(DATE(2027,8,0),IF(Mitarbeiter!$D107="",DATE(2027,8,0),Mitarbeiter!$D107),TODAY()),Einstellungen!$F$13:$F$67)))*N(Mitarbeiter!$E107)/IF(Einstellungen!$C$11="7 Tage",7,5),N('Ist-Stunden'!X107)),MAX(IF(Einstellungen!$C$11="7 Tage",MAX(0,(MIN(DATE(2027,8,0),IF(Mitarbeiter!$D107="",DATE(2027,8,0),Mitarbeiter!$D107),TODAY()))-(MAX(DATE(2027,7,1),Mitarbeiter!$C107))+1),MAX(0,NETWORKDAYS(MAX(DATE(2027,7,1),Mitarbeiter!$C107),MIN(DATE(2027,8,0),IF(Mitarbeiter!$D107="",DATE(2027,8,0),Mitarbeiter!$D107),TODAY()),Einstellungen!$F$13:$F$67)))*N(Mitarbeiter!$E107)/IF(Einstellungen!$C$11="7 Tage",7,5),N('Ist-Stunden'!X107)+(N(Krankheitstage!AK107)+N(Krankheitstage!AW107))*N($C107))))</f>
        <v/>
      </c>
      <c r="BC107" s="76">
        <f>IF($B107="",0,IF(Einstellungen!$C$10="Ja",MAX(IF(Einstellungen!$C$11="7 Tage",MAX(0,(MIN(DATE(2027,9,0),IF(Mitarbeiter!$D107="",DATE(2027,9,0),Mitarbeiter!$D107),TODAY()))-(MAX(DATE(2027,8,1),Mitarbeiter!$C107))+1),MAX(0,NETWORKDAYS(MAX(DATE(2027,8,1),Mitarbeiter!$C107),MIN(DATE(2027,9,0),IF(Mitarbeiter!$D107="",DATE(2027,9,0),Mitarbeiter!$D107),TODAY()),Einstellungen!$F$13:$F$67)))*N(Mitarbeiter!$E107)/IF(Einstellungen!$C$11="7 Tage",7,5),N('Ist-Stunden'!Y107)),MAX(IF(Einstellungen!$C$11="7 Tage",MAX(0,(MIN(DATE(2027,9,0),IF(Mitarbeiter!$D107="",DATE(2027,9,0),Mitarbeiter!$D107),TODAY()))-(MAX(DATE(2027,8,1),Mitarbeiter!$C107))+1),MAX(0,NETWORKDAYS(MAX(DATE(2027,8,1),Mitarbeiter!$C107),MIN(DATE(2027,9,0),IF(Mitarbeiter!$D107="",DATE(2027,9,0),Mitarbeiter!$D107),TODAY()),Einstellungen!$F$13:$F$67)))*N(Mitarbeiter!$E107)/IF(Einstellungen!$C$11="7 Tage",7,5),N('Ist-Stunden'!Y107)+(N(Krankheitstage!AL107)+N(Krankheitstage!AX107))*N($C107))))</f>
        <v/>
      </c>
      <c r="BD107" s="76">
        <f>IF($B107="",0,IF(Einstellungen!$C$10="Ja",MAX(IF(Einstellungen!$C$11="7 Tage",MAX(0,(MIN(DATE(2027,10,0),IF(Mitarbeiter!$D107="",DATE(2027,10,0),Mitarbeiter!$D107),TODAY()))-(MAX(DATE(2027,9,1),Mitarbeiter!$C107))+1),MAX(0,NETWORKDAYS(MAX(DATE(2027,9,1),Mitarbeiter!$C107),MIN(DATE(2027,10,0),IF(Mitarbeiter!$D107="",DATE(2027,10,0),Mitarbeiter!$D107),TODAY()),Einstellungen!$F$13:$F$67)))*N(Mitarbeiter!$E107)/IF(Einstellungen!$C$11="7 Tage",7,5),N('Ist-Stunden'!Z107)),MAX(IF(Einstellungen!$C$11="7 Tage",MAX(0,(MIN(DATE(2027,10,0),IF(Mitarbeiter!$D107="",DATE(2027,10,0),Mitarbeiter!$D107),TODAY()))-(MAX(DATE(2027,9,1),Mitarbeiter!$C107))+1),MAX(0,NETWORKDAYS(MAX(DATE(2027,9,1),Mitarbeiter!$C107),MIN(DATE(2027,10,0),IF(Mitarbeiter!$D107="",DATE(2027,10,0),Mitarbeiter!$D107),TODAY()),Einstellungen!$F$13:$F$67)))*N(Mitarbeiter!$E107)/IF(Einstellungen!$C$11="7 Tage",7,5),N('Ist-Stunden'!Z107)+(N(Krankheitstage!AM107)+N(Krankheitstage!AY107))*N($C107))))</f>
        <v/>
      </c>
      <c r="BE107" s="76">
        <f>IF($B107="",0,IF(Einstellungen!$C$10="Ja",MAX(IF(Einstellungen!$C$11="7 Tage",MAX(0,(MIN(DATE(2027,11,0),IF(Mitarbeiter!$D107="",DATE(2027,11,0),Mitarbeiter!$D107),TODAY()))-(MAX(DATE(2027,10,1),Mitarbeiter!$C107))+1),MAX(0,NETWORKDAYS(MAX(DATE(2027,10,1),Mitarbeiter!$C107),MIN(DATE(2027,11,0),IF(Mitarbeiter!$D107="",DATE(2027,11,0),Mitarbeiter!$D107),TODAY()),Einstellungen!$F$13:$F$67)))*N(Mitarbeiter!$E107)/IF(Einstellungen!$C$11="7 Tage",7,5),N('Ist-Stunden'!AA107)),MAX(IF(Einstellungen!$C$11="7 Tage",MAX(0,(MIN(DATE(2027,11,0),IF(Mitarbeiter!$D107="",DATE(2027,11,0),Mitarbeiter!$D107),TODAY()))-(MAX(DATE(2027,10,1),Mitarbeiter!$C107))+1),MAX(0,NETWORKDAYS(MAX(DATE(2027,10,1),Mitarbeiter!$C107),MIN(DATE(2027,11,0),IF(Mitarbeiter!$D107="",DATE(2027,11,0),Mitarbeiter!$D107),TODAY()),Einstellungen!$F$13:$F$67)))*N(Mitarbeiter!$E107)/IF(Einstellungen!$C$11="7 Tage",7,5),N('Ist-Stunden'!AA107)+(N(Krankheitstage!AN107)+N(Krankheitstage!AZ107))*N($C107))))</f>
        <v/>
      </c>
      <c r="BF107" s="76">
        <f>IF($B107="",0,IF(Einstellungen!$C$10="Ja",MAX(IF(Einstellungen!$C$11="7 Tage",MAX(0,(MIN(DATE(2027,12,0),IF(Mitarbeiter!$D107="",DATE(2027,12,0),Mitarbeiter!$D107),TODAY()))-(MAX(DATE(2027,11,1),Mitarbeiter!$C107))+1),MAX(0,NETWORKDAYS(MAX(DATE(2027,11,1),Mitarbeiter!$C107),MIN(DATE(2027,12,0),IF(Mitarbeiter!$D107="",DATE(2027,12,0),Mitarbeiter!$D107),TODAY()),Einstellungen!$F$13:$F$67)))*N(Mitarbeiter!$E107)/IF(Einstellungen!$C$11="7 Tage",7,5),N('Ist-Stunden'!AB107)),MAX(IF(Einstellungen!$C$11="7 Tage",MAX(0,(MIN(DATE(2027,12,0),IF(Mitarbeiter!$D107="",DATE(2027,12,0),Mitarbeiter!$D107),TODAY()))-(MAX(DATE(2027,11,1),Mitarbeiter!$C107))+1),MAX(0,NETWORKDAYS(MAX(DATE(2027,11,1),Mitarbeiter!$C107),MIN(DATE(2027,12,0),IF(Mitarbeiter!$D107="",DATE(2027,12,0),Mitarbeiter!$D107),TODAY()),Einstellungen!$F$13:$F$67)))*N(Mitarbeiter!$E107)/IF(Einstellungen!$C$11="7 Tage",7,5),N('Ist-Stunden'!AB107)+(N(Krankheitstage!AO107)+N(Krankheitstage!BA107))*N($C107))))</f>
        <v/>
      </c>
      <c r="BG107" s="76">
        <f>IF($B107="",0,IF(Einstellungen!$C$10="Ja",MAX(IF(Einstellungen!$C$11="7 Tage",MAX(0,(MIN(DATE(2027,13,0),IF(Mitarbeiter!$D107="",DATE(2027,13,0),Mitarbeiter!$D107),TODAY()))-(MAX(DATE(2027,12,1),Mitarbeiter!$C107))+1),MAX(0,NETWORKDAYS(MAX(DATE(2027,12,1),Mitarbeiter!$C107),MIN(DATE(2027,13,0),IF(Mitarbeiter!$D107="",DATE(2027,13,0),Mitarbeiter!$D107),TODAY()),Einstellungen!$F$13:$F$67)))*N(Mitarbeiter!$E107)/IF(Einstellungen!$C$11="7 Tage",7,5),N('Ist-Stunden'!AC107)),MAX(IF(Einstellungen!$C$11="7 Tage",MAX(0,(MIN(DATE(2027,13,0),IF(Mitarbeiter!$D107="",DATE(2027,13,0),Mitarbeiter!$D107),TODAY()))-(MAX(DATE(2027,12,1),Mitarbeiter!$C107))+1),MAX(0,NETWORKDAYS(MAX(DATE(2027,12,1),Mitarbeiter!$C107),MIN(DATE(2027,13,0),IF(Mitarbeiter!$D107="",DATE(2027,13,0),Mitarbeiter!$D107),TODAY()),Einstellungen!$F$13:$F$67)))*N(Mitarbeiter!$E107)/IF(Einstellungen!$C$11="7 Tage",7,5),N('Ist-Stunden'!AC107)+(N(Krankheitstage!AP107)+N(Krankheitstage!BB107))*N($C107))))</f>
        <v/>
      </c>
      <c r="BH107" s="76">
        <f>IF($B107="",0,IF(Einstellungen!$C$10="Ja",MAX(IF(Einstellungen!$C$11="7 Tage",MAX(0,(MIN(DATE(2028,2,0),IF(Mitarbeiter!$D107="",DATE(2028,2,0),Mitarbeiter!$D107),TODAY()))-(MAX(DATE(2028,1,1),Mitarbeiter!$C107))+1),MAX(0,NETWORKDAYS(MAX(DATE(2028,1,1),Mitarbeiter!$C107),MIN(DATE(2028,2,0),IF(Mitarbeiter!$D107="",DATE(2028,2,0),Mitarbeiter!$D107),TODAY()),Einstellungen!$F$13:$F$67)))*N(Mitarbeiter!$E107)/IF(Einstellungen!$C$11="7 Tage",7,5),N('Ist-Stunden'!AD107)),MAX(IF(Einstellungen!$C$11="7 Tage",MAX(0,(MIN(DATE(2028,2,0),IF(Mitarbeiter!$D107="",DATE(2028,2,0),Mitarbeiter!$D107),TODAY()))-(MAX(DATE(2028,1,1),Mitarbeiter!$C107))+1),MAX(0,NETWORKDAYS(MAX(DATE(2028,1,1),Mitarbeiter!$C107),MIN(DATE(2028,2,0),IF(Mitarbeiter!$D107="",DATE(2028,2,0),Mitarbeiter!$D107),TODAY()),Einstellungen!$F$13:$F$67)))*N(Mitarbeiter!$E107)/IF(Einstellungen!$C$11="7 Tage",7,5),N('Ist-Stunden'!AD107)+(N(Krankheitstage!BC107)+N(Krankheitstage!BO107))*N($C107))))</f>
        <v/>
      </c>
      <c r="BI107" s="76">
        <f>IF($B107="",0,IF(Einstellungen!$C$10="Ja",MAX(IF(Einstellungen!$C$11="7 Tage",MAX(0,(MIN(DATE(2028,3,0),IF(Mitarbeiter!$D107="",DATE(2028,3,0),Mitarbeiter!$D107),TODAY()))-(MAX(DATE(2028,2,1),Mitarbeiter!$C107))+1),MAX(0,NETWORKDAYS(MAX(DATE(2028,2,1),Mitarbeiter!$C107),MIN(DATE(2028,3,0),IF(Mitarbeiter!$D107="",DATE(2028,3,0),Mitarbeiter!$D107),TODAY()),Einstellungen!$F$13:$F$67)))*N(Mitarbeiter!$E107)/IF(Einstellungen!$C$11="7 Tage",7,5),N('Ist-Stunden'!AE107)),MAX(IF(Einstellungen!$C$11="7 Tage",MAX(0,(MIN(DATE(2028,3,0),IF(Mitarbeiter!$D107="",DATE(2028,3,0),Mitarbeiter!$D107),TODAY()))-(MAX(DATE(2028,2,1),Mitarbeiter!$C107))+1),MAX(0,NETWORKDAYS(MAX(DATE(2028,2,1),Mitarbeiter!$C107),MIN(DATE(2028,3,0),IF(Mitarbeiter!$D107="",DATE(2028,3,0),Mitarbeiter!$D107),TODAY()),Einstellungen!$F$13:$F$67)))*N(Mitarbeiter!$E107)/IF(Einstellungen!$C$11="7 Tage",7,5),N('Ist-Stunden'!AE107)+(N(Krankheitstage!BD107)+N(Krankheitstage!BP107))*N($C107))))</f>
        <v/>
      </c>
      <c r="BJ107" s="76">
        <f>IF($B107="",0,IF(Einstellungen!$C$10="Ja",MAX(IF(Einstellungen!$C$11="7 Tage",MAX(0,(MIN(DATE(2028,4,0),IF(Mitarbeiter!$D107="",DATE(2028,4,0),Mitarbeiter!$D107),TODAY()))-(MAX(DATE(2028,3,1),Mitarbeiter!$C107))+1),MAX(0,NETWORKDAYS(MAX(DATE(2028,3,1),Mitarbeiter!$C107),MIN(DATE(2028,4,0),IF(Mitarbeiter!$D107="",DATE(2028,4,0),Mitarbeiter!$D107),TODAY()),Einstellungen!$F$13:$F$67)))*N(Mitarbeiter!$E107)/IF(Einstellungen!$C$11="7 Tage",7,5),N('Ist-Stunden'!AF107)),MAX(IF(Einstellungen!$C$11="7 Tage",MAX(0,(MIN(DATE(2028,4,0),IF(Mitarbeiter!$D107="",DATE(2028,4,0),Mitarbeiter!$D107),TODAY()))-(MAX(DATE(2028,3,1),Mitarbeiter!$C107))+1),MAX(0,NETWORKDAYS(MAX(DATE(2028,3,1),Mitarbeiter!$C107),MIN(DATE(2028,4,0),IF(Mitarbeiter!$D107="",DATE(2028,4,0),Mitarbeiter!$D107),TODAY()),Einstellungen!$F$13:$F$67)))*N(Mitarbeiter!$E107)/IF(Einstellungen!$C$11="7 Tage",7,5),N('Ist-Stunden'!AF107)+(N(Krankheitstage!BE107)+N(Krankheitstage!BQ107))*N($C107))))</f>
        <v/>
      </c>
      <c r="BK107" s="76">
        <f>IF($B107="",0,IF(Einstellungen!$C$10="Ja",MAX(IF(Einstellungen!$C$11="7 Tage",MAX(0,(MIN(DATE(2028,5,0),IF(Mitarbeiter!$D107="",DATE(2028,5,0),Mitarbeiter!$D107),TODAY()))-(MAX(DATE(2028,4,1),Mitarbeiter!$C107))+1),MAX(0,NETWORKDAYS(MAX(DATE(2028,4,1),Mitarbeiter!$C107),MIN(DATE(2028,5,0),IF(Mitarbeiter!$D107="",DATE(2028,5,0),Mitarbeiter!$D107),TODAY()),Einstellungen!$F$13:$F$67)))*N(Mitarbeiter!$E107)/IF(Einstellungen!$C$11="7 Tage",7,5),N('Ist-Stunden'!AG107)),MAX(IF(Einstellungen!$C$11="7 Tage",MAX(0,(MIN(DATE(2028,5,0),IF(Mitarbeiter!$D107="",DATE(2028,5,0),Mitarbeiter!$D107),TODAY()))-(MAX(DATE(2028,4,1),Mitarbeiter!$C107))+1),MAX(0,NETWORKDAYS(MAX(DATE(2028,4,1),Mitarbeiter!$C107),MIN(DATE(2028,5,0),IF(Mitarbeiter!$D107="",DATE(2028,5,0),Mitarbeiter!$D107),TODAY()),Einstellungen!$F$13:$F$67)))*N(Mitarbeiter!$E107)/IF(Einstellungen!$C$11="7 Tage",7,5),N('Ist-Stunden'!AG107)+(N(Krankheitstage!BF107)+N(Krankheitstage!BR107))*N($C107))))</f>
        <v/>
      </c>
      <c r="BL107" s="76">
        <f>IF($B107="",0,IF(Einstellungen!$C$10="Ja",MAX(IF(Einstellungen!$C$11="7 Tage",MAX(0,(MIN(DATE(2028,6,0),IF(Mitarbeiter!$D107="",DATE(2028,6,0),Mitarbeiter!$D107),TODAY()))-(MAX(DATE(2028,5,1),Mitarbeiter!$C107))+1),MAX(0,NETWORKDAYS(MAX(DATE(2028,5,1),Mitarbeiter!$C107),MIN(DATE(2028,6,0),IF(Mitarbeiter!$D107="",DATE(2028,6,0),Mitarbeiter!$D107),TODAY()),Einstellungen!$F$13:$F$67)))*N(Mitarbeiter!$E107)/IF(Einstellungen!$C$11="7 Tage",7,5),N('Ist-Stunden'!AH107)),MAX(IF(Einstellungen!$C$11="7 Tage",MAX(0,(MIN(DATE(2028,6,0),IF(Mitarbeiter!$D107="",DATE(2028,6,0),Mitarbeiter!$D107),TODAY()))-(MAX(DATE(2028,5,1),Mitarbeiter!$C107))+1),MAX(0,NETWORKDAYS(MAX(DATE(2028,5,1),Mitarbeiter!$C107),MIN(DATE(2028,6,0),IF(Mitarbeiter!$D107="",DATE(2028,6,0),Mitarbeiter!$D107),TODAY()),Einstellungen!$F$13:$F$67)))*N(Mitarbeiter!$E107)/IF(Einstellungen!$C$11="7 Tage",7,5),N('Ist-Stunden'!AH107)+(N(Krankheitstage!BG107)+N(Krankheitstage!BS107))*N($C107))))</f>
        <v/>
      </c>
      <c r="BM107" s="76">
        <f>IF($B107="",0,IF(Einstellungen!$C$10="Ja",MAX(IF(Einstellungen!$C$11="7 Tage",MAX(0,(MIN(DATE(2028,7,0),IF(Mitarbeiter!$D107="",DATE(2028,7,0),Mitarbeiter!$D107),TODAY()))-(MAX(DATE(2028,6,1),Mitarbeiter!$C107))+1),MAX(0,NETWORKDAYS(MAX(DATE(2028,6,1),Mitarbeiter!$C107),MIN(DATE(2028,7,0),IF(Mitarbeiter!$D107="",DATE(2028,7,0),Mitarbeiter!$D107),TODAY()),Einstellungen!$F$13:$F$67)))*N(Mitarbeiter!$E107)/IF(Einstellungen!$C$11="7 Tage",7,5),N('Ist-Stunden'!AI107)),MAX(IF(Einstellungen!$C$11="7 Tage",MAX(0,(MIN(DATE(2028,7,0),IF(Mitarbeiter!$D107="",DATE(2028,7,0),Mitarbeiter!$D107),TODAY()))-(MAX(DATE(2028,6,1),Mitarbeiter!$C107))+1),MAX(0,NETWORKDAYS(MAX(DATE(2028,6,1),Mitarbeiter!$C107),MIN(DATE(2028,7,0),IF(Mitarbeiter!$D107="",DATE(2028,7,0),Mitarbeiter!$D107),TODAY()),Einstellungen!$F$13:$F$67)))*N(Mitarbeiter!$E107)/IF(Einstellungen!$C$11="7 Tage",7,5),N('Ist-Stunden'!AI107)+(N(Krankheitstage!BH107)+N(Krankheitstage!BT107))*N($C107))))</f>
        <v/>
      </c>
      <c r="BN107" s="76">
        <f>IF($B107="",0,IF(Einstellungen!$C$10="Ja",MAX(IF(Einstellungen!$C$11="7 Tage",MAX(0,(MIN(DATE(2028,8,0),IF(Mitarbeiter!$D107="",DATE(2028,8,0),Mitarbeiter!$D107),TODAY()))-(MAX(DATE(2028,7,1),Mitarbeiter!$C107))+1),MAX(0,NETWORKDAYS(MAX(DATE(2028,7,1),Mitarbeiter!$C107),MIN(DATE(2028,8,0),IF(Mitarbeiter!$D107="",DATE(2028,8,0),Mitarbeiter!$D107),TODAY()),Einstellungen!$F$13:$F$67)))*N(Mitarbeiter!$E107)/IF(Einstellungen!$C$11="7 Tage",7,5),N('Ist-Stunden'!AJ107)),MAX(IF(Einstellungen!$C$11="7 Tage",MAX(0,(MIN(DATE(2028,8,0),IF(Mitarbeiter!$D107="",DATE(2028,8,0),Mitarbeiter!$D107),TODAY()))-(MAX(DATE(2028,7,1),Mitarbeiter!$C107))+1),MAX(0,NETWORKDAYS(MAX(DATE(2028,7,1),Mitarbeiter!$C107),MIN(DATE(2028,8,0),IF(Mitarbeiter!$D107="",DATE(2028,8,0),Mitarbeiter!$D107),TODAY()),Einstellungen!$F$13:$F$67)))*N(Mitarbeiter!$E107)/IF(Einstellungen!$C$11="7 Tage",7,5),N('Ist-Stunden'!AJ107)+(N(Krankheitstage!BI107)+N(Krankheitstage!BU107))*N($C107))))</f>
        <v/>
      </c>
      <c r="BO107" s="76">
        <f>IF($B107="",0,IF(Einstellungen!$C$10="Ja",MAX(IF(Einstellungen!$C$11="7 Tage",MAX(0,(MIN(DATE(2028,9,0),IF(Mitarbeiter!$D107="",DATE(2028,9,0),Mitarbeiter!$D107),TODAY()))-(MAX(DATE(2028,8,1),Mitarbeiter!$C107))+1),MAX(0,NETWORKDAYS(MAX(DATE(2028,8,1),Mitarbeiter!$C107),MIN(DATE(2028,9,0),IF(Mitarbeiter!$D107="",DATE(2028,9,0),Mitarbeiter!$D107),TODAY()),Einstellungen!$F$13:$F$67)))*N(Mitarbeiter!$E107)/IF(Einstellungen!$C$11="7 Tage",7,5),N('Ist-Stunden'!AK107)),MAX(IF(Einstellungen!$C$11="7 Tage",MAX(0,(MIN(DATE(2028,9,0),IF(Mitarbeiter!$D107="",DATE(2028,9,0),Mitarbeiter!$D107),TODAY()))-(MAX(DATE(2028,8,1),Mitarbeiter!$C107))+1),MAX(0,NETWORKDAYS(MAX(DATE(2028,8,1),Mitarbeiter!$C107),MIN(DATE(2028,9,0),IF(Mitarbeiter!$D107="",DATE(2028,9,0),Mitarbeiter!$D107),TODAY()),Einstellungen!$F$13:$F$67)))*N(Mitarbeiter!$E107)/IF(Einstellungen!$C$11="7 Tage",7,5),N('Ist-Stunden'!AK107)+(N(Krankheitstage!BJ107)+N(Krankheitstage!BV107))*N($C107))))</f>
        <v/>
      </c>
      <c r="BP107" s="76">
        <f>IF($B107="",0,IF(Einstellungen!$C$10="Ja",MAX(IF(Einstellungen!$C$11="7 Tage",MAX(0,(MIN(DATE(2028,10,0),IF(Mitarbeiter!$D107="",DATE(2028,10,0),Mitarbeiter!$D107),TODAY()))-(MAX(DATE(2028,9,1),Mitarbeiter!$C107))+1),MAX(0,NETWORKDAYS(MAX(DATE(2028,9,1),Mitarbeiter!$C107),MIN(DATE(2028,10,0),IF(Mitarbeiter!$D107="",DATE(2028,10,0),Mitarbeiter!$D107),TODAY()),Einstellungen!$F$13:$F$67)))*N(Mitarbeiter!$E107)/IF(Einstellungen!$C$11="7 Tage",7,5),N('Ist-Stunden'!AL107)),MAX(IF(Einstellungen!$C$11="7 Tage",MAX(0,(MIN(DATE(2028,10,0),IF(Mitarbeiter!$D107="",DATE(2028,10,0),Mitarbeiter!$D107),TODAY()))-(MAX(DATE(2028,9,1),Mitarbeiter!$C107))+1),MAX(0,NETWORKDAYS(MAX(DATE(2028,9,1),Mitarbeiter!$C107),MIN(DATE(2028,10,0),IF(Mitarbeiter!$D107="",DATE(2028,10,0),Mitarbeiter!$D107),TODAY()),Einstellungen!$F$13:$F$67)))*N(Mitarbeiter!$E107)/IF(Einstellungen!$C$11="7 Tage",7,5),N('Ist-Stunden'!AL107)+(N(Krankheitstage!BK107)+N(Krankheitstage!BW107))*N($C107))))</f>
        <v/>
      </c>
      <c r="BQ107" s="76">
        <f>IF($B107="",0,IF(Einstellungen!$C$10="Ja",MAX(IF(Einstellungen!$C$11="7 Tage",MAX(0,(MIN(DATE(2028,11,0),IF(Mitarbeiter!$D107="",DATE(2028,11,0),Mitarbeiter!$D107),TODAY()))-(MAX(DATE(2028,10,1),Mitarbeiter!$C107))+1),MAX(0,NETWORKDAYS(MAX(DATE(2028,10,1),Mitarbeiter!$C107),MIN(DATE(2028,11,0),IF(Mitarbeiter!$D107="",DATE(2028,11,0),Mitarbeiter!$D107),TODAY()),Einstellungen!$F$13:$F$67)))*N(Mitarbeiter!$E107)/IF(Einstellungen!$C$11="7 Tage",7,5),N('Ist-Stunden'!AM107)),MAX(IF(Einstellungen!$C$11="7 Tage",MAX(0,(MIN(DATE(2028,11,0),IF(Mitarbeiter!$D107="",DATE(2028,11,0),Mitarbeiter!$D107),TODAY()))-(MAX(DATE(2028,10,1),Mitarbeiter!$C107))+1),MAX(0,NETWORKDAYS(MAX(DATE(2028,10,1),Mitarbeiter!$C107),MIN(DATE(2028,11,0),IF(Mitarbeiter!$D107="",DATE(2028,11,0),Mitarbeiter!$D107),TODAY()),Einstellungen!$F$13:$F$67)))*N(Mitarbeiter!$E107)/IF(Einstellungen!$C$11="7 Tage",7,5),N('Ist-Stunden'!AM107)+(N(Krankheitstage!BL107)+N(Krankheitstage!BX107))*N($C107))))</f>
        <v/>
      </c>
      <c r="BR107" s="76">
        <f>IF($B107="",0,IF(Einstellungen!$C$10="Ja",MAX(IF(Einstellungen!$C$11="7 Tage",MAX(0,(MIN(DATE(2028,12,0),IF(Mitarbeiter!$D107="",DATE(2028,12,0),Mitarbeiter!$D107),TODAY()))-(MAX(DATE(2028,11,1),Mitarbeiter!$C107))+1),MAX(0,NETWORKDAYS(MAX(DATE(2028,11,1),Mitarbeiter!$C107),MIN(DATE(2028,12,0),IF(Mitarbeiter!$D107="",DATE(2028,12,0),Mitarbeiter!$D107),TODAY()),Einstellungen!$F$13:$F$67)))*N(Mitarbeiter!$E107)/IF(Einstellungen!$C$11="7 Tage",7,5),N('Ist-Stunden'!AN107)),MAX(IF(Einstellungen!$C$11="7 Tage",MAX(0,(MIN(DATE(2028,12,0),IF(Mitarbeiter!$D107="",DATE(2028,12,0),Mitarbeiter!$D107),TODAY()))-(MAX(DATE(2028,11,1),Mitarbeiter!$C107))+1),MAX(0,NETWORKDAYS(MAX(DATE(2028,11,1),Mitarbeiter!$C107),MIN(DATE(2028,12,0),IF(Mitarbeiter!$D107="",DATE(2028,12,0),Mitarbeiter!$D107),TODAY()),Einstellungen!$F$13:$F$67)))*N(Mitarbeiter!$E107)/IF(Einstellungen!$C$11="7 Tage",7,5),N('Ist-Stunden'!AN107)+(N(Krankheitstage!BM107)+N(Krankheitstage!BY107))*N($C107))))</f>
        <v/>
      </c>
      <c r="BS107" s="76">
        <f>IF($B107="",0,IF(Einstellungen!$C$10="Ja",MAX(IF(Einstellungen!$C$11="7 Tage",MAX(0,(MIN(DATE(2028,13,0),IF(Mitarbeiter!$D107="",DATE(2028,13,0),Mitarbeiter!$D107),TODAY()))-(MAX(DATE(2028,12,1),Mitarbeiter!$C107))+1),MAX(0,NETWORKDAYS(MAX(DATE(2028,12,1),Mitarbeiter!$C107),MIN(DATE(2028,13,0),IF(Mitarbeiter!$D107="",DATE(2028,13,0),Mitarbeiter!$D107),TODAY()),Einstellungen!$F$13:$F$67)))*N(Mitarbeiter!$E107)/IF(Einstellungen!$C$11="7 Tage",7,5),N('Ist-Stunden'!AO107)),MAX(IF(Einstellungen!$C$11="7 Tage",MAX(0,(MIN(DATE(2028,13,0),IF(Mitarbeiter!$D107="",DATE(2028,13,0),Mitarbeiter!$D107),TODAY()))-(MAX(DATE(2028,12,1),Mitarbeiter!$C107))+1),MAX(0,NETWORKDAYS(MAX(DATE(2028,12,1),Mitarbeiter!$C107),MIN(DATE(2028,13,0),IF(Mitarbeiter!$D107="",DATE(2028,13,0),Mitarbeiter!$D107),TODAY()),Einstellungen!$F$13:$F$67)))*N(Mitarbeiter!$E107)/IF(Einstellungen!$C$11="7 Tage",7,5),N('Ist-Stunden'!AO107)+(N(Krankheitstage!BN107)+N(Krankheitstage!BZ107))*N($C107))))</f>
        <v/>
      </c>
      <c r="BT107" s="76">
        <f>IF($B107="",0,IF(Einstellungen!$C$10="Ja",MAX(IF(Einstellungen!$C$11="7 Tage",MAX(0,(MIN(DATE(2029,2,0),IF(Mitarbeiter!$D107="",DATE(2029,2,0),Mitarbeiter!$D107),TODAY()))-(MAX(DATE(2029,1,1),Mitarbeiter!$C107))+1),MAX(0,NETWORKDAYS(MAX(DATE(2029,1,1),Mitarbeiter!$C107),MIN(DATE(2029,2,0),IF(Mitarbeiter!$D107="",DATE(2029,2,0),Mitarbeiter!$D107),TODAY()),Einstellungen!$F$13:$F$67)))*N(Mitarbeiter!$E107)/IF(Einstellungen!$C$11="7 Tage",7,5),N('Ist-Stunden'!AP107)),MAX(IF(Einstellungen!$C$11="7 Tage",MAX(0,(MIN(DATE(2029,2,0),IF(Mitarbeiter!$D107="",DATE(2029,2,0),Mitarbeiter!$D107),TODAY()))-(MAX(DATE(2029,1,1),Mitarbeiter!$C107))+1),MAX(0,NETWORKDAYS(MAX(DATE(2029,1,1),Mitarbeiter!$C107),MIN(DATE(2029,2,0),IF(Mitarbeiter!$D107="",DATE(2029,2,0),Mitarbeiter!$D107),TODAY()),Einstellungen!$F$13:$F$67)))*N(Mitarbeiter!$E107)/IF(Einstellungen!$C$11="7 Tage",7,5),N('Ist-Stunden'!AP107)+(N(Krankheitstage!CA107)+N(Krankheitstage!CM107))*N($C107))))</f>
        <v/>
      </c>
      <c r="BU107" s="76">
        <f>IF($B107="",0,IF(Einstellungen!$C$10="Ja",MAX(IF(Einstellungen!$C$11="7 Tage",MAX(0,(MIN(DATE(2029,3,0),IF(Mitarbeiter!$D107="",DATE(2029,3,0),Mitarbeiter!$D107),TODAY()))-(MAX(DATE(2029,2,1),Mitarbeiter!$C107))+1),MAX(0,NETWORKDAYS(MAX(DATE(2029,2,1),Mitarbeiter!$C107),MIN(DATE(2029,3,0),IF(Mitarbeiter!$D107="",DATE(2029,3,0),Mitarbeiter!$D107),TODAY()),Einstellungen!$F$13:$F$67)))*N(Mitarbeiter!$E107)/IF(Einstellungen!$C$11="7 Tage",7,5),N('Ist-Stunden'!AQ107)),MAX(IF(Einstellungen!$C$11="7 Tage",MAX(0,(MIN(DATE(2029,3,0),IF(Mitarbeiter!$D107="",DATE(2029,3,0),Mitarbeiter!$D107),TODAY()))-(MAX(DATE(2029,2,1),Mitarbeiter!$C107))+1),MAX(0,NETWORKDAYS(MAX(DATE(2029,2,1),Mitarbeiter!$C107),MIN(DATE(2029,3,0),IF(Mitarbeiter!$D107="",DATE(2029,3,0),Mitarbeiter!$D107),TODAY()),Einstellungen!$F$13:$F$67)))*N(Mitarbeiter!$E107)/IF(Einstellungen!$C$11="7 Tage",7,5),N('Ist-Stunden'!AQ107)+(N(Krankheitstage!CB107)+N(Krankheitstage!CN107))*N($C107))))</f>
        <v/>
      </c>
      <c r="BV107" s="76">
        <f>IF($B107="",0,IF(Einstellungen!$C$10="Ja",MAX(IF(Einstellungen!$C$11="7 Tage",MAX(0,(MIN(DATE(2029,4,0),IF(Mitarbeiter!$D107="",DATE(2029,4,0),Mitarbeiter!$D107),TODAY()))-(MAX(DATE(2029,3,1),Mitarbeiter!$C107))+1),MAX(0,NETWORKDAYS(MAX(DATE(2029,3,1),Mitarbeiter!$C107),MIN(DATE(2029,4,0),IF(Mitarbeiter!$D107="",DATE(2029,4,0),Mitarbeiter!$D107),TODAY()),Einstellungen!$F$13:$F$67)))*N(Mitarbeiter!$E107)/IF(Einstellungen!$C$11="7 Tage",7,5),N('Ist-Stunden'!AR107)),MAX(IF(Einstellungen!$C$11="7 Tage",MAX(0,(MIN(DATE(2029,4,0),IF(Mitarbeiter!$D107="",DATE(2029,4,0),Mitarbeiter!$D107),TODAY()))-(MAX(DATE(2029,3,1),Mitarbeiter!$C107))+1),MAX(0,NETWORKDAYS(MAX(DATE(2029,3,1),Mitarbeiter!$C107),MIN(DATE(2029,4,0),IF(Mitarbeiter!$D107="",DATE(2029,4,0),Mitarbeiter!$D107),TODAY()),Einstellungen!$F$13:$F$67)))*N(Mitarbeiter!$E107)/IF(Einstellungen!$C$11="7 Tage",7,5),N('Ist-Stunden'!AR107)+(N(Krankheitstage!CC107)+N(Krankheitstage!CO107))*N($C107))))</f>
        <v/>
      </c>
      <c r="BW107" s="76">
        <f>IF($B107="",0,IF(Einstellungen!$C$10="Ja",MAX(IF(Einstellungen!$C$11="7 Tage",MAX(0,(MIN(DATE(2029,5,0),IF(Mitarbeiter!$D107="",DATE(2029,5,0),Mitarbeiter!$D107),TODAY()))-(MAX(DATE(2029,4,1),Mitarbeiter!$C107))+1),MAX(0,NETWORKDAYS(MAX(DATE(2029,4,1),Mitarbeiter!$C107),MIN(DATE(2029,5,0),IF(Mitarbeiter!$D107="",DATE(2029,5,0),Mitarbeiter!$D107),TODAY()),Einstellungen!$F$13:$F$67)))*N(Mitarbeiter!$E107)/IF(Einstellungen!$C$11="7 Tage",7,5),N('Ist-Stunden'!AS107)),MAX(IF(Einstellungen!$C$11="7 Tage",MAX(0,(MIN(DATE(2029,5,0),IF(Mitarbeiter!$D107="",DATE(2029,5,0),Mitarbeiter!$D107),TODAY()))-(MAX(DATE(2029,4,1),Mitarbeiter!$C107))+1),MAX(0,NETWORKDAYS(MAX(DATE(2029,4,1),Mitarbeiter!$C107),MIN(DATE(2029,5,0),IF(Mitarbeiter!$D107="",DATE(2029,5,0),Mitarbeiter!$D107),TODAY()),Einstellungen!$F$13:$F$67)))*N(Mitarbeiter!$E107)/IF(Einstellungen!$C$11="7 Tage",7,5),N('Ist-Stunden'!AS107)+(N(Krankheitstage!CD107)+N(Krankheitstage!CP107))*N($C107))))</f>
        <v/>
      </c>
      <c r="BX107" s="76">
        <f>IF($B107="",0,IF(Einstellungen!$C$10="Ja",MAX(IF(Einstellungen!$C$11="7 Tage",MAX(0,(MIN(DATE(2029,6,0),IF(Mitarbeiter!$D107="",DATE(2029,6,0),Mitarbeiter!$D107),TODAY()))-(MAX(DATE(2029,5,1),Mitarbeiter!$C107))+1),MAX(0,NETWORKDAYS(MAX(DATE(2029,5,1),Mitarbeiter!$C107),MIN(DATE(2029,6,0),IF(Mitarbeiter!$D107="",DATE(2029,6,0),Mitarbeiter!$D107),TODAY()),Einstellungen!$F$13:$F$67)))*N(Mitarbeiter!$E107)/IF(Einstellungen!$C$11="7 Tage",7,5),N('Ist-Stunden'!AT107)),MAX(IF(Einstellungen!$C$11="7 Tage",MAX(0,(MIN(DATE(2029,6,0),IF(Mitarbeiter!$D107="",DATE(2029,6,0),Mitarbeiter!$D107),TODAY()))-(MAX(DATE(2029,5,1),Mitarbeiter!$C107))+1),MAX(0,NETWORKDAYS(MAX(DATE(2029,5,1),Mitarbeiter!$C107),MIN(DATE(2029,6,0),IF(Mitarbeiter!$D107="",DATE(2029,6,0),Mitarbeiter!$D107),TODAY()),Einstellungen!$F$13:$F$67)))*N(Mitarbeiter!$E107)/IF(Einstellungen!$C$11="7 Tage",7,5),N('Ist-Stunden'!AT107)+(N(Krankheitstage!CE107)+N(Krankheitstage!CQ107))*N($C107))))</f>
        <v/>
      </c>
      <c r="BY107" s="76">
        <f>IF($B107="",0,IF(Einstellungen!$C$10="Ja",MAX(IF(Einstellungen!$C$11="7 Tage",MAX(0,(MIN(DATE(2029,7,0),IF(Mitarbeiter!$D107="",DATE(2029,7,0),Mitarbeiter!$D107),TODAY()))-(MAX(DATE(2029,6,1),Mitarbeiter!$C107))+1),MAX(0,NETWORKDAYS(MAX(DATE(2029,6,1),Mitarbeiter!$C107),MIN(DATE(2029,7,0),IF(Mitarbeiter!$D107="",DATE(2029,7,0),Mitarbeiter!$D107),TODAY()),Einstellungen!$F$13:$F$67)))*N(Mitarbeiter!$E107)/IF(Einstellungen!$C$11="7 Tage",7,5),N('Ist-Stunden'!AU107)),MAX(IF(Einstellungen!$C$11="7 Tage",MAX(0,(MIN(DATE(2029,7,0),IF(Mitarbeiter!$D107="",DATE(2029,7,0),Mitarbeiter!$D107),TODAY()))-(MAX(DATE(2029,6,1),Mitarbeiter!$C107))+1),MAX(0,NETWORKDAYS(MAX(DATE(2029,6,1),Mitarbeiter!$C107),MIN(DATE(2029,7,0),IF(Mitarbeiter!$D107="",DATE(2029,7,0),Mitarbeiter!$D107),TODAY()),Einstellungen!$F$13:$F$67)))*N(Mitarbeiter!$E107)/IF(Einstellungen!$C$11="7 Tage",7,5),N('Ist-Stunden'!AU107)+(N(Krankheitstage!CF107)+N(Krankheitstage!CR107))*N($C107))))</f>
        <v/>
      </c>
      <c r="BZ107" s="76">
        <f>IF($B107="",0,IF(Einstellungen!$C$10="Ja",MAX(IF(Einstellungen!$C$11="7 Tage",MAX(0,(MIN(DATE(2029,8,0),IF(Mitarbeiter!$D107="",DATE(2029,8,0),Mitarbeiter!$D107),TODAY()))-(MAX(DATE(2029,7,1),Mitarbeiter!$C107))+1),MAX(0,NETWORKDAYS(MAX(DATE(2029,7,1),Mitarbeiter!$C107),MIN(DATE(2029,8,0),IF(Mitarbeiter!$D107="",DATE(2029,8,0),Mitarbeiter!$D107),TODAY()),Einstellungen!$F$13:$F$67)))*N(Mitarbeiter!$E107)/IF(Einstellungen!$C$11="7 Tage",7,5),N('Ist-Stunden'!AV107)),MAX(IF(Einstellungen!$C$11="7 Tage",MAX(0,(MIN(DATE(2029,8,0),IF(Mitarbeiter!$D107="",DATE(2029,8,0),Mitarbeiter!$D107),TODAY()))-(MAX(DATE(2029,7,1),Mitarbeiter!$C107))+1),MAX(0,NETWORKDAYS(MAX(DATE(2029,7,1),Mitarbeiter!$C107),MIN(DATE(2029,8,0),IF(Mitarbeiter!$D107="",DATE(2029,8,0),Mitarbeiter!$D107),TODAY()),Einstellungen!$F$13:$F$67)))*N(Mitarbeiter!$E107)/IF(Einstellungen!$C$11="7 Tage",7,5),N('Ist-Stunden'!AV107)+(N(Krankheitstage!CG107)+N(Krankheitstage!CS107))*N($C107))))</f>
        <v/>
      </c>
      <c r="CA107" s="76">
        <f>IF($B107="",0,IF(Einstellungen!$C$10="Ja",MAX(IF(Einstellungen!$C$11="7 Tage",MAX(0,(MIN(DATE(2029,9,0),IF(Mitarbeiter!$D107="",DATE(2029,9,0),Mitarbeiter!$D107),TODAY()))-(MAX(DATE(2029,8,1),Mitarbeiter!$C107))+1),MAX(0,NETWORKDAYS(MAX(DATE(2029,8,1),Mitarbeiter!$C107),MIN(DATE(2029,9,0),IF(Mitarbeiter!$D107="",DATE(2029,9,0),Mitarbeiter!$D107),TODAY()),Einstellungen!$F$13:$F$67)))*N(Mitarbeiter!$E107)/IF(Einstellungen!$C$11="7 Tage",7,5),N('Ist-Stunden'!AW107)),MAX(IF(Einstellungen!$C$11="7 Tage",MAX(0,(MIN(DATE(2029,9,0),IF(Mitarbeiter!$D107="",DATE(2029,9,0),Mitarbeiter!$D107),TODAY()))-(MAX(DATE(2029,8,1),Mitarbeiter!$C107))+1),MAX(0,NETWORKDAYS(MAX(DATE(2029,8,1),Mitarbeiter!$C107),MIN(DATE(2029,9,0),IF(Mitarbeiter!$D107="",DATE(2029,9,0),Mitarbeiter!$D107),TODAY()),Einstellungen!$F$13:$F$67)))*N(Mitarbeiter!$E107)/IF(Einstellungen!$C$11="7 Tage",7,5),N('Ist-Stunden'!AW107)+(N(Krankheitstage!CH107)+N(Krankheitstage!CT107))*N($C107))))</f>
        <v/>
      </c>
      <c r="CB107" s="76">
        <f>IF($B107="",0,IF(Einstellungen!$C$10="Ja",MAX(IF(Einstellungen!$C$11="7 Tage",MAX(0,(MIN(DATE(2029,10,0),IF(Mitarbeiter!$D107="",DATE(2029,10,0),Mitarbeiter!$D107),TODAY()))-(MAX(DATE(2029,9,1),Mitarbeiter!$C107))+1),MAX(0,NETWORKDAYS(MAX(DATE(2029,9,1),Mitarbeiter!$C107),MIN(DATE(2029,10,0),IF(Mitarbeiter!$D107="",DATE(2029,10,0),Mitarbeiter!$D107),TODAY()),Einstellungen!$F$13:$F$67)))*N(Mitarbeiter!$E107)/IF(Einstellungen!$C$11="7 Tage",7,5),N('Ist-Stunden'!AX107)),MAX(IF(Einstellungen!$C$11="7 Tage",MAX(0,(MIN(DATE(2029,10,0),IF(Mitarbeiter!$D107="",DATE(2029,10,0),Mitarbeiter!$D107),TODAY()))-(MAX(DATE(2029,9,1),Mitarbeiter!$C107))+1),MAX(0,NETWORKDAYS(MAX(DATE(2029,9,1),Mitarbeiter!$C107),MIN(DATE(2029,10,0),IF(Mitarbeiter!$D107="",DATE(2029,10,0),Mitarbeiter!$D107),TODAY()),Einstellungen!$F$13:$F$67)))*N(Mitarbeiter!$E107)/IF(Einstellungen!$C$11="7 Tage",7,5),N('Ist-Stunden'!AX107)+(N(Krankheitstage!CI107)+N(Krankheitstage!CU107))*N($C107))))</f>
        <v/>
      </c>
      <c r="CC107" s="76">
        <f>IF($B107="",0,IF(Einstellungen!$C$10="Ja",MAX(IF(Einstellungen!$C$11="7 Tage",MAX(0,(MIN(DATE(2029,11,0),IF(Mitarbeiter!$D107="",DATE(2029,11,0),Mitarbeiter!$D107),TODAY()))-(MAX(DATE(2029,10,1),Mitarbeiter!$C107))+1),MAX(0,NETWORKDAYS(MAX(DATE(2029,10,1),Mitarbeiter!$C107),MIN(DATE(2029,11,0),IF(Mitarbeiter!$D107="",DATE(2029,11,0),Mitarbeiter!$D107),TODAY()),Einstellungen!$F$13:$F$67)))*N(Mitarbeiter!$E107)/IF(Einstellungen!$C$11="7 Tage",7,5),N('Ist-Stunden'!AY107)),MAX(IF(Einstellungen!$C$11="7 Tage",MAX(0,(MIN(DATE(2029,11,0),IF(Mitarbeiter!$D107="",DATE(2029,11,0),Mitarbeiter!$D107),TODAY()))-(MAX(DATE(2029,10,1),Mitarbeiter!$C107))+1),MAX(0,NETWORKDAYS(MAX(DATE(2029,10,1),Mitarbeiter!$C107),MIN(DATE(2029,11,0),IF(Mitarbeiter!$D107="",DATE(2029,11,0),Mitarbeiter!$D107),TODAY()),Einstellungen!$F$13:$F$67)))*N(Mitarbeiter!$E107)/IF(Einstellungen!$C$11="7 Tage",7,5),N('Ist-Stunden'!AY107)+(N(Krankheitstage!CJ107)+N(Krankheitstage!CV107))*N($C107))))</f>
        <v/>
      </c>
      <c r="CD107" s="76">
        <f>IF($B107="",0,IF(Einstellungen!$C$10="Ja",MAX(IF(Einstellungen!$C$11="7 Tage",MAX(0,(MIN(DATE(2029,12,0),IF(Mitarbeiter!$D107="",DATE(2029,12,0),Mitarbeiter!$D107),TODAY()))-(MAX(DATE(2029,11,1),Mitarbeiter!$C107))+1),MAX(0,NETWORKDAYS(MAX(DATE(2029,11,1),Mitarbeiter!$C107),MIN(DATE(2029,12,0),IF(Mitarbeiter!$D107="",DATE(2029,12,0),Mitarbeiter!$D107),TODAY()),Einstellungen!$F$13:$F$67)))*N(Mitarbeiter!$E107)/IF(Einstellungen!$C$11="7 Tage",7,5),N('Ist-Stunden'!AZ107)),MAX(IF(Einstellungen!$C$11="7 Tage",MAX(0,(MIN(DATE(2029,12,0),IF(Mitarbeiter!$D107="",DATE(2029,12,0),Mitarbeiter!$D107),TODAY()))-(MAX(DATE(2029,11,1),Mitarbeiter!$C107))+1),MAX(0,NETWORKDAYS(MAX(DATE(2029,11,1),Mitarbeiter!$C107),MIN(DATE(2029,12,0),IF(Mitarbeiter!$D107="",DATE(2029,12,0),Mitarbeiter!$D107),TODAY()),Einstellungen!$F$13:$F$67)))*N(Mitarbeiter!$E107)/IF(Einstellungen!$C$11="7 Tage",7,5),N('Ist-Stunden'!AZ107)+(N(Krankheitstage!CK107)+N(Krankheitstage!CW107))*N($C107))))</f>
        <v/>
      </c>
      <c r="CE107" s="76">
        <f>IF($B107="",0,IF(Einstellungen!$C$10="Ja",MAX(IF(Einstellungen!$C$11="7 Tage",MAX(0,(MIN(DATE(2029,13,0),IF(Mitarbeiter!$D107="",DATE(2029,13,0),Mitarbeiter!$D107),TODAY()))-(MAX(DATE(2029,12,1),Mitarbeiter!$C107))+1),MAX(0,NETWORKDAYS(MAX(DATE(2029,12,1),Mitarbeiter!$C107),MIN(DATE(2029,13,0),IF(Mitarbeiter!$D107="",DATE(2029,13,0),Mitarbeiter!$D107),TODAY()),Einstellungen!$F$13:$F$67)))*N(Mitarbeiter!$E107)/IF(Einstellungen!$C$11="7 Tage",7,5),N('Ist-Stunden'!BA107)),MAX(IF(Einstellungen!$C$11="7 Tage",MAX(0,(MIN(DATE(2029,13,0),IF(Mitarbeiter!$D107="",DATE(2029,13,0),Mitarbeiter!$D107),TODAY()))-(MAX(DATE(2029,12,1),Mitarbeiter!$C107))+1),MAX(0,NETWORKDAYS(MAX(DATE(2029,12,1),Mitarbeiter!$C107),MIN(DATE(2029,13,0),IF(Mitarbeiter!$D107="",DATE(2029,13,0),Mitarbeiter!$D107),TODAY()),Einstellungen!$F$13:$F$67)))*N(Mitarbeiter!$E107)/IF(Einstellungen!$C$11="7 Tage",7,5),N('Ist-Stunden'!BA107)+(N(Krankheitstage!CL107)+N(Krankheitstage!CX107))*N($C107))))</f>
        <v/>
      </c>
      <c r="CF107" s="76">
        <f>IF($B107="",0,IF(Einstellungen!$C$10="Ja",MAX(IF(Einstellungen!$C$11="7 Tage",MAX(0,(MIN(DATE(2030,2,0),IF(Mitarbeiter!$D107="",DATE(2030,2,0),Mitarbeiter!$D107),TODAY()))-(MAX(DATE(2030,1,1),Mitarbeiter!$C107))+1),MAX(0,NETWORKDAYS(MAX(DATE(2030,1,1),Mitarbeiter!$C107),MIN(DATE(2030,2,0),IF(Mitarbeiter!$D107="",DATE(2030,2,0),Mitarbeiter!$D107),TODAY()),Einstellungen!$F$13:$F$67)))*N(Mitarbeiter!$E107)/IF(Einstellungen!$C$11="7 Tage",7,5),N('Ist-Stunden'!BB107)),MAX(IF(Einstellungen!$C$11="7 Tage",MAX(0,(MIN(DATE(2030,2,0),IF(Mitarbeiter!$D107="",DATE(2030,2,0),Mitarbeiter!$D107),TODAY()))-(MAX(DATE(2030,1,1),Mitarbeiter!$C107))+1),MAX(0,NETWORKDAYS(MAX(DATE(2030,1,1),Mitarbeiter!$C107),MIN(DATE(2030,2,0),IF(Mitarbeiter!$D107="",DATE(2030,2,0),Mitarbeiter!$D107),TODAY()),Einstellungen!$F$13:$F$67)))*N(Mitarbeiter!$E107)/IF(Einstellungen!$C$11="7 Tage",7,5),N('Ist-Stunden'!BB107)+(N(Krankheitstage!CY107)+N(Krankheitstage!DK107))*N($C107))))</f>
        <v/>
      </c>
      <c r="CG107" s="76">
        <f>IF($B107="",0,IF(Einstellungen!$C$10="Ja",MAX(IF(Einstellungen!$C$11="7 Tage",MAX(0,(MIN(DATE(2030,3,0),IF(Mitarbeiter!$D107="",DATE(2030,3,0),Mitarbeiter!$D107),TODAY()))-(MAX(DATE(2030,2,1),Mitarbeiter!$C107))+1),MAX(0,NETWORKDAYS(MAX(DATE(2030,2,1),Mitarbeiter!$C107),MIN(DATE(2030,3,0),IF(Mitarbeiter!$D107="",DATE(2030,3,0),Mitarbeiter!$D107),TODAY()),Einstellungen!$F$13:$F$67)))*N(Mitarbeiter!$E107)/IF(Einstellungen!$C$11="7 Tage",7,5),N('Ist-Stunden'!BC107)),MAX(IF(Einstellungen!$C$11="7 Tage",MAX(0,(MIN(DATE(2030,3,0),IF(Mitarbeiter!$D107="",DATE(2030,3,0),Mitarbeiter!$D107),TODAY()))-(MAX(DATE(2030,2,1),Mitarbeiter!$C107))+1),MAX(0,NETWORKDAYS(MAX(DATE(2030,2,1),Mitarbeiter!$C107),MIN(DATE(2030,3,0),IF(Mitarbeiter!$D107="",DATE(2030,3,0),Mitarbeiter!$D107),TODAY()),Einstellungen!$F$13:$F$67)))*N(Mitarbeiter!$E107)/IF(Einstellungen!$C$11="7 Tage",7,5),N('Ist-Stunden'!BC107)+(N(Krankheitstage!CZ107)+N(Krankheitstage!DL107))*N($C107))))</f>
        <v/>
      </c>
      <c r="CH107" s="76">
        <f>IF($B107="",0,IF(Einstellungen!$C$10="Ja",MAX(IF(Einstellungen!$C$11="7 Tage",MAX(0,(MIN(DATE(2030,4,0),IF(Mitarbeiter!$D107="",DATE(2030,4,0),Mitarbeiter!$D107),TODAY()))-(MAX(DATE(2030,3,1),Mitarbeiter!$C107))+1),MAX(0,NETWORKDAYS(MAX(DATE(2030,3,1),Mitarbeiter!$C107),MIN(DATE(2030,4,0),IF(Mitarbeiter!$D107="",DATE(2030,4,0),Mitarbeiter!$D107),TODAY()),Einstellungen!$F$13:$F$67)))*N(Mitarbeiter!$E107)/IF(Einstellungen!$C$11="7 Tage",7,5),N('Ist-Stunden'!BD107)),MAX(IF(Einstellungen!$C$11="7 Tage",MAX(0,(MIN(DATE(2030,4,0),IF(Mitarbeiter!$D107="",DATE(2030,4,0),Mitarbeiter!$D107),TODAY()))-(MAX(DATE(2030,3,1),Mitarbeiter!$C107))+1),MAX(0,NETWORKDAYS(MAX(DATE(2030,3,1),Mitarbeiter!$C107),MIN(DATE(2030,4,0),IF(Mitarbeiter!$D107="",DATE(2030,4,0),Mitarbeiter!$D107),TODAY()),Einstellungen!$F$13:$F$67)))*N(Mitarbeiter!$E107)/IF(Einstellungen!$C$11="7 Tage",7,5),N('Ist-Stunden'!BD107)+(N(Krankheitstage!DA107)+N(Krankheitstage!DM107))*N($C107))))</f>
        <v/>
      </c>
      <c r="CI107" s="76">
        <f>IF($B107="",0,IF(Einstellungen!$C$10="Ja",MAX(IF(Einstellungen!$C$11="7 Tage",MAX(0,(MIN(DATE(2030,5,0),IF(Mitarbeiter!$D107="",DATE(2030,5,0),Mitarbeiter!$D107),TODAY()))-(MAX(DATE(2030,4,1),Mitarbeiter!$C107))+1),MAX(0,NETWORKDAYS(MAX(DATE(2030,4,1),Mitarbeiter!$C107),MIN(DATE(2030,5,0),IF(Mitarbeiter!$D107="",DATE(2030,5,0),Mitarbeiter!$D107),TODAY()),Einstellungen!$F$13:$F$67)))*N(Mitarbeiter!$E107)/IF(Einstellungen!$C$11="7 Tage",7,5),N('Ist-Stunden'!BE107)),MAX(IF(Einstellungen!$C$11="7 Tage",MAX(0,(MIN(DATE(2030,5,0),IF(Mitarbeiter!$D107="",DATE(2030,5,0),Mitarbeiter!$D107),TODAY()))-(MAX(DATE(2030,4,1),Mitarbeiter!$C107))+1),MAX(0,NETWORKDAYS(MAX(DATE(2030,4,1),Mitarbeiter!$C107),MIN(DATE(2030,5,0),IF(Mitarbeiter!$D107="",DATE(2030,5,0),Mitarbeiter!$D107),TODAY()),Einstellungen!$F$13:$F$67)))*N(Mitarbeiter!$E107)/IF(Einstellungen!$C$11="7 Tage",7,5),N('Ist-Stunden'!BE107)+(N(Krankheitstage!DB107)+N(Krankheitstage!DN107))*N($C107))))</f>
        <v/>
      </c>
      <c r="CJ107" s="76">
        <f>IF($B107="",0,IF(Einstellungen!$C$10="Ja",MAX(IF(Einstellungen!$C$11="7 Tage",MAX(0,(MIN(DATE(2030,6,0),IF(Mitarbeiter!$D107="",DATE(2030,6,0),Mitarbeiter!$D107),TODAY()))-(MAX(DATE(2030,5,1),Mitarbeiter!$C107))+1),MAX(0,NETWORKDAYS(MAX(DATE(2030,5,1),Mitarbeiter!$C107),MIN(DATE(2030,6,0),IF(Mitarbeiter!$D107="",DATE(2030,6,0),Mitarbeiter!$D107),TODAY()),Einstellungen!$F$13:$F$67)))*N(Mitarbeiter!$E107)/IF(Einstellungen!$C$11="7 Tage",7,5),N('Ist-Stunden'!BF107)),MAX(IF(Einstellungen!$C$11="7 Tage",MAX(0,(MIN(DATE(2030,6,0),IF(Mitarbeiter!$D107="",DATE(2030,6,0),Mitarbeiter!$D107),TODAY()))-(MAX(DATE(2030,5,1),Mitarbeiter!$C107))+1),MAX(0,NETWORKDAYS(MAX(DATE(2030,5,1),Mitarbeiter!$C107),MIN(DATE(2030,6,0),IF(Mitarbeiter!$D107="",DATE(2030,6,0),Mitarbeiter!$D107),TODAY()),Einstellungen!$F$13:$F$67)))*N(Mitarbeiter!$E107)/IF(Einstellungen!$C$11="7 Tage",7,5),N('Ist-Stunden'!BF107)+(N(Krankheitstage!DC107)+N(Krankheitstage!DO107))*N($C107))))</f>
        <v/>
      </c>
      <c r="CK107" s="76">
        <f>IF($B107="",0,IF(Einstellungen!$C$10="Ja",MAX(IF(Einstellungen!$C$11="7 Tage",MAX(0,(MIN(DATE(2030,7,0),IF(Mitarbeiter!$D107="",DATE(2030,7,0),Mitarbeiter!$D107),TODAY()))-(MAX(DATE(2030,6,1),Mitarbeiter!$C107))+1),MAX(0,NETWORKDAYS(MAX(DATE(2030,6,1),Mitarbeiter!$C107),MIN(DATE(2030,7,0),IF(Mitarbeiter!$D107="",DATE(2030,7,0),Mitarbeiter!$D107),TODAY()),Einstellungen!$F$13:$F$67)))*N(Mitarbeiter!$E107)/IF(Einstellungen!$C$11="7 Tage",7,5),N('Ist-Stunden'!BG107)),MAX(IF(Einstellungen!$C$11="7 Tage",MAX(0,(MIN(DATE(2030,7,0),IF(Mitarbeiter!$D107="",DATE(2030,7,0),Mitarbeiter!$D107),TODAY()))-(MAX(DATE(2030,6,1),Mitarbeiter!$C107))+1),MAX(0,NETWORKDAYS(MAX(DATE(2030,6,1),Mitarbeiter!$C107),MIN(DATE(2030,7,0),IF(Mitarbeiter!$D107="",DATE(2030,7,0),Mitarbeiter!$D107),TODAY()),Einstellungen!$F$13:$F$67)))*N(Mitarbeiter!$E107)/IF(Einstellungen!$C$11="7 Tage",7,5),N('Ist-Stunden'!BG107)+(N(Krankheitstage!DD107)+N(Krankheitstage!DP107))*N($C107))))</f>
        <v/>
      </c>
      <c r="CL107" s="76">
        <f>IF($B107="",0,IF(Einstellungen!$C$10="Ja",MAX(IF(Einstellungen!$C$11="7 Tage",MAX(0,(MIN(DATE(2030,8,0),IF(Mitarbeiter!$D107="",DATE(2030,8,0),Mitarbeiter!$D107),TODAY()))-(MAX(DATE(2030,7,1),Mitarbeiter!$C107))+1),MAX(0,NETWORKDAYS(MAX(DATE(2030,7,1),Mitarbeiter!$C107),MIN(DATE(2030,8,0),IF(Mitarbeiter!$D107="",DATE(2030,8,0),Mitarbeiter!$D107),TODAY()),Einstellungen!$F$13:$F$67)))*N(Mitarbeiter!$E107)/IF(Einstellungen!$C$11="7 Tage",7,5),N('Ist-Stunden'!BH107)),MAX(IF(Einstellungen!$C$11="7 Tage",MAX(0,(MIN(DATE(2030,8,0),IF(Mitarbeiter!$D107="",DATE(2030,8,0),Mitarbeiter!$D107),TODAY()))-(MAX(DATE(2030,7,1),Mitarbeiter!$C107))+1),MAX(0,NETWORKDAYS(MAX(DATE(2030,7,1),Mitarbeiter!$C107),MIN(DATE(2030,8,0),IF(Mitarbeiter!$D107="",DATE(2030,8,0),Mitarbeiter!$D107),TODAY()),Einstellungen!$F$13:$F$67)))*N(Mitarbeiter!$E107)/IF(Einstellungen!$C$11="7 Tage",7,5),N('Ist-Stunden'!BH107)+(N(Krankheitstage!DE107)+N(Krankheitstage!DQ107))*N($C107))))</f>
        <v/>
      </c>
      <c r="CM107" s="76">
        <f>IF($B107="",0,IF(Einstellungen!$C$10="Ja",MAX(IF(Einstellungen!$C$11="7 Tage",MAX(0,(MIN(DATE(2030,9,0),IF(Mitarbeiter!$D107="",DATE(2030,9,0),Mitarbeiter!$D107),TODAY()))-(MAX(DATE(2030,8,1),Mitarbeiter!$C107))+1),MAX(0,NETWORKDAYS(MAX(DATE(2030,8,1),Mitarbeiter!$C107),MIN(DATE(2030,9,0),IF(Mitarbeiter!$D107="",DATE(2030,9,0),Mitarbeiter!$D107),TODAY()),Einstellungen!$F$13:$F$67)))*N(Mitarbeiter!$E107)/IF(Einstellungen!$C$11="7 Tage",7,5),N('Ist-Stunden'!BI107)),MAX(IF(Einstellungen!$C$11="7 Tage",MAX(0,(MIN(DATE(2030,9,0),IF(Mitarbeiter!$D107="",DATE(2030,9,0),Mitarbeiter!$D107),TODAY()))-(MAX(DATE(2030,8,1),Mitarbeiter!$C107))+1),MAX(0,NETWORKDAYS(MAX(DATE(2030,8,1),Mitarbeiter!$C107),MIN(DATE(2030,9,0),IF(Mitarbeiter!$D107="",DATE(2030,9,0),Mitarbeiter!$D107),TODAY()),Einstellungen!$F$13:$F$67)))*N(Mitarbeiter!$E107)/IF(Einstellungen!$C$11="7 Tage",7,5),N('Ist-Stunden'!BI107)+(N(Krankheitstage!DF107)+N(Krankheitstage!DR107))*N($C107))))</f>
        <v/>
      </c>
      <c r="CN107" s="76">
        <f>IF($B107="",0,IF(Einstellungen!$C$10="Ja",MAX(IF(Einstellungen!$C$11="7 Tage",MAX(0,(MIN(DATE(2030,10,0),IF(Mitarbeiter!$D107="",DATE(2030,10,0),Mitarbeiter!$D107),TODAY()))-(MAX(DATE(2030,9,1),Mitarbeiter!$C107))+1),MAX(0,NETWORKDAYS(MAX(DATE(2030,9,1),Mitarbeiter!$C107),MIN(DATE(2030,10,0),IF(Mitarbeiter!$D107="",DATE(2030,10,0),Mitarbeiter!$D107),TODAY()),Einstellungen!$F$13:$F$67)))*N(Mitarbeiter!$E107)/IF(Einstellungen!$C$11="7 Tage",7,5),N('Ist-Stunden'!BJ107)),MAX(IF(Einstellungen!$C$11="7 Tage",MAX(0,(MIN(DATE(2030,10,0),IF(Mitarbeiter!$D107="",DATE(2030,10,0),Mitarbeiter!$D107),TODAY()))-(MAX(DATE(2030,9,1),Mitarbeiter!$C107))+1),MAX(0,NETWORKDAYS(MAX(DATE(2030,9,1),Mitarbeiter!$C107),MIN(DATE(2030,10,0),IF(Mitarbeiter!$D107="",DATE(2030,10,0),Mitarbeiter!$D107),TODAY()),Einstellungen!$F$13:$F$67)))*N(Mitarbeiter!$E107)/IF(Einstellungen!$C$11="7 Tage",7,5),N('Ist-Stunden'!BJ107)+(N(Krankheitstage!DG107)+N(Krankheitstage!DS107))*N($C107))))</f>
        <v/>
      </c>
      <c r="CO107" s="76">
        <f>IF($B107="",0,IF(Einstellungen!$C$10="Ja",MAX(IF(Einstellungen!$C$11="7 Tage",MAX(0,(MIN(DATE(2030,11,0),IF(Mitarbeiter!$D107="",DATE(2030,11,0),Mitarbeiter!$D107),TODAY()))-(MAX(DATE(2030,10,1),Mitarbeiter!$C107))+1),MAX(0,NETWORKDAYS(MAX(DATE(2030,10,1),Mitarbeiter!$C107),MIN(DATE(2030,11,0),IF(Mitarbeiter!$D107="",DATE(2030,11,0),Mitarbeiter!$D107),TODAY()),Einstellungen!$F$13:$F$67)))*N(Mitarbeiter!$E107)/IF(Einstellungen!$C$11="7 Tage",7,5),N('Ist-Stunden'!BK107)),MAX(IF(Einstellungen!$C$11="7 Tage",MAX(0,(MIN(DATE(2030,11,0),IF(Mitarbeiter!$D107="",DATE(2030,11,0),Mitarbeiter!$D107),TODAY()))-(MAX(DATE(2030,10,1),Mitarbeiter!$C107))+1),MAX(0,NETWORKDAYS(MAX(DATE(2030,10,1),Mitarbeiter!$C107),MIN(DATE(2030,11,0),IF(Mitarbeiter!$D107="",DATE(2030,11,0),Mitarbeiter!$D107),TODAY()),Einstellungen!$F$13:$F$67)))*N(Mitarbeiter!$E107)/IF(Einstellungen!$C$11="7 Tage",7,5),N('Ist-Stunden'!BK107)+(N(Krankheitstage!DH107)+N(Krankheitstage!DT107))*N($C107))))</f>
        <v/>
      </c>
      <c r="CP107" s="76">
        <f>IF($B107="",0,IF(Einstellungen!$C$10="Ja",MAX(IF(Einstellungen!$C$11="7 Tage",MAX(0,(MIN(DATE(2030,12,0),IF(Mitarbeiter!$D107="",DATE(2030,12,0),Mitarbeiter!$D107),TODAY()))-(MAX(DATE(2030,11,1),Mitarbeiter!$C107))+1),MAX(0,NETWORKDAYS(MAX(DATE(2030,11,1),Mitarbeiter!$C107),MIN(DATE(2030,12,0),IF(Mitarbeiter!$D107="",DATE(2030,12,0),Mitarbeiter!$D107),TODAY()),Einstellungen!$F$13:$F$67)))*N(Mitarbeiter!$E107)/IF(Einstellungen!$C$11="7 Tage",7,5),N('Ist-Stunden'!BL107)),MAX(IF(Einstellungen!$C$11="7 Tage",MAX(0,(MIN(DATE(2030,12,0),IF(Mitarbeiter!$D107="",DATE(2030,12,0),Mitarbeiter!$D107),TODAY()))-(MAX(DATE(2030,11,1),Mitarbeiter!$C107))+1),MAX(0,NETWORKDAYS(MAX(DATE(2030,11,1),Mitarbeiter!$C107),MIN(DATE(2030,12,0),IF(Mitarbeiter!$D107="",DATE(2030,12,0),Mitarbeiter!$D107),TODAY()),Einstellungen!$F$13:$F$67)))*N(Mitarbeiter!$E107)/IF(Einstellungen!$C$11="7 Tage",7,5),N('Ist-Stunden'!BL107)+(N(Krankheitstage!DI107)+N(Krankheitstage!DU107))*N($C107))))</f>
        <v/>
      </c>
      <c r="CQ107" s="76">
        <f>IF($B107="",0,IF(Einstellungen!$C$10="Ja",MAX(IF(Einstellungen!$C$11="7 Tage",MAX(0,(MIN(DATE(2030,13,0),IF(Mitarbeiter!$D107="",DATE(2030,13,0),Mitarbeiter!$D107),TODAY()))-(MAX(DATE(2030,12,1),Mitarbeiter!$C107))+1),MAX(0,NETWORKDAYS(MAX(DATE(2030,12,1),Mitarbeiter!$C107),MIN(DATE(2030,13,0),IF(Mitarbeiter!$D107="",DATE(2030,13,0),Mitarbeiter!$D107),TODAY()),Einstellungen!$F$13:$F$67)))*N(Mitarbeiter!$E107)/IF(Einstellungen!$C$11="7 Tage",7,5),N('Ist-Stunden'!BM107)),MAX(IF(Einstellungen!$C$11="7 Tage",MAX(0,(MIN(DATE(2030,13,0),IF(Mitarbeiter!$D107="",DATE(2030,13,0),Mitarbeiter!$D107),TODAY()))-(MAX(DATE(2030,12,1),Mitarbeiter!$C107))+1),MAX(0,NETWORKDAYS(MAX(DATE(2030,12,1),Mitarbeiter!$C107),MIN(DATE(2030,13,0),IF(Mitarbeiter!$D107="",DATE(2030,13,0),Mitarbeiter!$D107),TODAY()),Einstellungen!$F$13:$F$67)))*N(Mitarbeiter!$E107)/IF(Einstellungen!$C$11="7 Tage",7,5),N('Ist-Stunden'!BM107)+(N(Krankheitstage!DJ107)+N(Krankheitstage!DV107))*N($C107))))</f>
        <v/>
      </c>
    </row>
    <row r="108">
      <c r="A108" s="73">
        <f>IF(Mitarbeiter!B108="","",Mitarbeiter!A108)</f>
        <v/>
      </c>
      <c r="B108" s="6">
        <f>IF(Mitarbeiter!B108="","",Mitarbeiter!B108)</f>
        <v/>
      </c>
      <c r="C108" s="74">
        <f>IF(Mitarbeiter!B108="","",Mitarbeiter!F108)</f>
        <v/>
      </c>
      <c r="D108" s="75">
        <f>N(INDEX(Krankheitstage!$G108:$DV108,1,(Einstellungen!$C$3-2026)*24+1))</f>
        <v/>
      </c>
      <c r="E108" s="75">
        <f>N(INDEX(Krankheitstage!$G108:$DV108,1,(Einstellungen!$C$3-2026)*24+2))</f>
        <v/>
      </c>
      <c r="F108" s="75">
        <f>N(INDEX(Krankheitstage!$G108:$DV108,1,(Einstellungen!$C$3-2026)*24+3))</f>
        <v/>
      </c>
      <c r="G108" s="75">
        <f>N(INDEX(Krankheitstage!$G108:$DV108,1,(Einstellungen!$C$3-2026)*24+4))</f>
        <v/>
      </c>
      <c r="H108" s="75">
        <f>N(INDEX(Krankheitstage!$G108:$DV108,1,(Einstellungen!$C$3-2026)*24+5))</f>
        <v/>
      </c>
      <c r="I108" s="75">
        <f>N(INDEX(Krankheitstage!$G108:$DV108,1,(Einstellungen!$C$3-2026)*24+6))</f>
        <v/>
      </c>
      <c r="J108" s="75">
        <f>N(INDEX(Krankheitstage!$G108:$DV108,1,(Einstellungen!$C$3-2026)*24+7))</f>
        <v/>
      </c>
      <c r="K108" s="75">
        <f>N(INDEX(Krankheitstage!$G108:$DV108,1,(Einstellungen!$C$3-2026)*24+8))</f>
        <v/>
      </c>
      <c r="L108" s="75">
        <f>N(INDEX(Krankheitstage!$G108:$DV108,1,(Einstellungen!$C$3-2026)*24+9))</f>
        <v/>
      </c>
      <c r="M108" s="75">
        <f>N(INDEX(Krankheitstage!$G108:$DV108,1,(Einstellungen!$C$3-2026)*24+10))</f>
        <v/>
      </c>
      <c r="N108" s="75">
        <f>N(INDEX(Krankheitstage!$G108:$DV108,1,(Einstellungen!$C$3-2026)*24+11))</f>
        <v/>
      </c>
      <c r="O108" s="75">
        <f>N(INDEX(Krankheitstage!$G108:$DV108,1,(Einstellungen!$C$3-2026)*24+12))</f>
        <v/>
      </c>
      <c r="P108" s="75">
        <f>IF($B108="","",SUM(D108:O108))</f>
        <v/>
      </c>
      <c r="Q108" s="75">
        <f>N(INDEX(Krankheitstage!$G108:$DV108,1,(Einstellungen!$C$3-2026)*24+13))</f>
        <v/>
      </c>
      <c r="R108" s="75">
        <f>N(INDEX(Krankheitstage!$G108:$DV108,1,(Einstellungen!$C$3-2026)*24+14))</f>
        <v/>
      </c>
      <c r="S108" s="75">
        <f>N(INDEX(Krankheitstage!$G108:$DV108,1,(Einstellungen!$C$3-2026)*24+15))</f>
        <v/>
      </c>
      <c r="T108" s="75">
        <f>N(INDEX(Krankheitstage!$G108:$DV108,1,(Einstellungen!$C$3-2026)*24+16))</f>
        <v/>
      </c>
      <c r="U108" s="75">
        <f>N(INDEX(Krankheitstage!$G108:$DV108,1,(Einstellungen!$C$3-2026)*24+17))</f>
        <v/>
      </c>
      <c r="V108" s="75">
        <f>N(INDEX(Krankheitstage!$G108:$DV108,1,(Einstellungen!$C$3-2026)*24+18))</f>
        <v/>
      </c>
      <c r="W108" s="75">
        <f>N(INDEX(Krankheitstage!$G108:$DV108,1,(Einstellungen!$C$3-2026)*24+19))</f>
        <v/>
      </c>
      <c r="X108" s="75">
        <f>N(INDEX(Krankheitstage!$G108:$DV108,1,(Einstellungen!$C$3-2026)*24+20))</f>
        <v/>
      </c>
      <c r="Y108" s="75">
        <f>N(INDEX(Krankheitstage!$G108:$DV108,1,(Einstellungen!$C$3-2026)*24+21))</f>
        <v/>
      </c>
      <c r="Z108" s="75">
        <f>N(INDEX(Krankheitstage!$G108:$DV108,1,(Einstellungen!$C$3-2026)*24+22))</f>
        <v/>
      </c>
      <c r="AA108" s="75">
        <f>N(INDEX(Krankheitstage!$G108:$DV108,1,(Einstellungen!$C$3-2026)*24+23))</f>
        <v/>
      </c>
      <c r="AB108" s="75">
        <f>N(INDEX(Krankheitstage!$G108:$DV108,1,(Einstellungen!$C$3-2026)*24+24))</f>
        <v/>
      </c>
      <c r="AC108" s="75">
        <f>IF($B108="","",SUM(Q108:AB108))</f>
        <v/>
      </c>
      <c r="AD108" s="75">
        <f>IF($B108="","",SUM(P108,AC108))</f>
        <v/>
      </c>
      <c r="AE108" s="76">
        <f>IF($B108="","",AD108*N(C108))</f>
        <v/>
      </c>
      <c r="AF108" s="75">
        <f>IF($B108="","",Krankheitstage!E108)</f>
        <v/>
      </c>
      <c r="AG108" s="76">
        <f>IF($B108="","",AF108*N(C108))</f>
        <v/>
      </c>
      <c r="AH108" s="76">
        <f>IF($B108="","",INDEX($AJ108:$CQ108,1,(Einstellungen!$C$3-2026)*12+1)+INDEX($AJ108:$CQ108,1,(Einstellungen!$C$3-2026)*12+2)+INDEX($AJ108:$CQ108,1,(Einstellungen!$C$3-2026)*12+3)+INDEX($AJ108:$CQ108,1,(Einstellungen!$C$3-2026)*12+4)+INDEX($AJ108:$CQ108,1,(Einstellungen!$C$3-2026)*12+5)+INDEX($AJ108:$CQ108,1,(Einstellungen!$C$3-2026)*12+6)+INDEX($AJ108:$CQ108,1,(Einstellungen!$C$3-2026)*12+7)+INDEX($AJ108:$CQ108,1,(Einstellungen!$C$3-2026)*12+8)+INDEX($AJ108:$CQ108,1,(Einstellungen!$C$3-2026)*12+9)+INDEX($AJ108:$CQ108,1,(Einstellungen!$C$3-2026)*12+10)+INDEX($AJ108:$CQ108,1,(Einstellungen!$C$3-2026)*12+11)+INDEX($AJ108:$CQ108,1,(Einstellungen!$C$3-2026)*12+12))</f>
        <v/>
      </c>
      <c r="AI108" s="76">
        <f>IF($B108="","",SUM($AJ108:$CQ108))</f>
        <v/>
      </c>
      <c r="AJ108" s="76">
        <f>IF($B108="",0,IF(Einstellungen!$C$10="Ja",MAX(IF(Einstellungen!$C$11="7 Tage",MAX(0,(MIN(DATE(2026,2,0),IF(Mitarbeiter!$D108="",DATE(2026,2,0),Mitarbeiter!$D108),TODAY()))-(MAX(DATE(2026,1,1),Mitarbeiter!$C108))+1),MAX(0,NETWORKDAYS(MAX(DATE(2026,1,1),Mitarbeiter!$C108),MIN(DATE(2026,2,0),IF(Mitarbeiter!$D108="",DATE(2026,2,0),Mitarbeiter!$D108),TODAY()),Einstellungen!$F$13:$F$67)))*N(Mitarbeiter!$E108)/IF(Einstellungen!$C$11="7 Tage",7,5),N('Ist-Stunden'!F108)),MAX(IF(Einstellungen!$C$11="7 Tage",MAX(0,(MIN(DATE(2026,2,0),IF(Mitarbeiter!$D108="",DATE(2026,2,0),Mitarbeiter!$D108),TODAY()))-(MAX(DATE(2026,1,1),Mitarbeiter!$C108))+1),MAX(0,NETWORKDAYS(MAX(DATE(2026,1,1),Mitarbeiter!$C108),MIN(DATE(2026,2,0),IF(Mitarbeiter!$D108="",DATE(2026,2,0),Mitarbeiter!$D108),TODAY()),Einstellungen!$F$13:$F$67)))*N(Mitarbeiter!$E108)/IF(Einstellungen!$C$11="7 Tage",7,5),N('Ist-Stunden'!F108)+(N(Krankheitstage!G108)+N(Krankheitstage!S108))*N($C108))))</f>
        <v/>
      </c>
      <c r="AK108" s="76">
        <f>IF($B108="",0,IF(Einstellungen!$C$10="Ja",MAX(IF(Einstellungen!$C$11="7 Tage",MAX(0,(MIN(DATE(2026,3,0),IF(Mitarbeiter!$D108="",DATE(2026,3,0),Mitarbeiter!$D108),TODAY()))-(MAX(DATE(2026,2,1),Mitarbeiter!$C108))+1),MAX(0,NETWORKDAYS(MAX(DATE(2026,2,1),Mitarbeiter!$C108),MIN(DATE(2026,3,0),IF(Mitarbeiter!$D108="",DATE(2026,3,0),Mitarbeiter!$D108),TODAY()),Einstellungen!$F$13:$F$67)))*N(Mitarbeiter!$E108)/IF(Einstellungen!$C$11="7 Tage",7,5),N('Ist-Stunden'!G108)),MAX(IF(Einstellungen!$C$11="7 Tage",MAX(0,(MIN(DATE(2026,3,0),IF(Mitarbeiter!$D108="",DATE(2026,3,0),Mitarbeiter!$D108),TODAY()))-(MAX(DATE(2026,2,1),Mitarbeiter!$C108))+1),MAX(0,NETWORKDAYS(MAX(DATE(2026,2,1),Mitarbeiter!$C108),MIN(DATE(2026,3,0),IF(Mitarbeiter!$D108="",DATE(2026,3,0),Mitarbeiter!$D108),TODAY()),Einstellungen!$F$13:$F$67)))*N(Mitarbeiter!$E108)/IF(Einstellungen!$C$11="7 Tage",7,5),N('Ist-Stunden'!G108)+(N(Krankheitstage!H108)+N(Krankheitstage!T108))*N($C108))))</f>
        <v/>
      </c>
      <c r="AL108" s="76">
        <f>IF($B108="",0,IF(Einstellungen!$C$10="Ja",MAX(IF(Einstellungen!$C$11="7 Tage",MAX(0,(MIN(DATE(2026,4,0),IF(Mitarbeiter!$D108="",DATE(2026,4,0),Mitarbeiter!$D108),TODAY()))-(MAX(DATE(2026,3,1),Mitarbeiter!$C108))+1),MAX(0,NETWORKDAYS(MAX(DATE(2026,3,1),Mitarbeiter!$C108),MIN(DATE(2026,4,0),IF(Mitarbeiter!$D108="",DATE(2026,4,0),Mitarbeiter!$D108),TODAY()),Einstellungen!$F$13:$F$67)))*N(Mitarbeiter!$E108)/IF(Einstellungen!$C$11="7 Tage",7,5),N('Ist-Stunden'!H108)),MAX(IF(Einstellungen!$C$11="7 Tage",MAX(0,(MIN(DATE(2026,4,0),IF(Mitarbeiter!$D108="",DATE(2026,4,0),Mitarbeiter!$D108),TODAY()))-(MAX(DATE(2026,3,1),Mitarbeiter!$C108))+1),MAX(0,NETWORKDAYS(MAX(DATE(2026,3,1),Mitarbeiter!$C108),MIN(DATE(2026,4,0),IF(Mitarbeiter!$D108="",DATE(2026,4,0),Mitarbeiter!$D108),TODAY()),Einstellungen!$F$13:$F$67)))*N(Mitarbeiter!$E108)/IF(Einstellungen!$C$11="7 Tage",7,5),N('Ist-Stunden'!H108)+(N(Krankheitstage!I108)+N(Krankheitstage!U108))*N($C108))))</f>
        <v/>
      </c>
      <c r="AM108" s="76">
        <f>IF($B108="",0,IF(Einstellungen!$C$10="Ja",MAX(IF(Einstellungen!$C$11="7 Tage",MAX(0,(MIN(DATE(2026,5,0),IF(Mitarbeiter!$D108="",DATE(2026,5,0),Mitarbeiter!$D108),TODAY()))-(MAX(DATE(2026,4,1),Mitarbeiter!$C108))+1),MAX(0,NETWORKDAYS(MAX(DATE(2026,4,1),Mitarbeiter!$C108),MIN(DATE(2026,5,0),IF(Mitarbeiter!$D108="",DATE(2026,5,0),Mitarbeiter!$D108),TODAY()),Einstellungen!$F$13:$F$67)))*N(Mitarbeiter!$E108)/IF(Einstellungen!$C$11="7 Tage",7,5),N('Ist-Stunden'!I108)),MAX(IF(Einstellungen!$C$11="7 Tage",MAX(0,(MIN(DATE(2026,5,0),IF(Mitarbeiter!$D108="",DATE(2026,5,0),Mitarbeiter!$D108),TODAY()))-(MAX(DATE(2026,4,1),Mitarbeiter!$C108))+1),MAX(0,NETWORKDAYS(MAX(DATE(2026,4,1),Mitarbeiter!$C108),MIN(DATE(2026,5,0),IF(Mitarbeiter!$D108="",DATE(2026,5,0),Mitarbeiter!$D108),TODAY()),Einstellungen!$F$13:$F$67)))*N(Mitarbeiter!$E108)/IF(Einstellungen!$C$11="7 Tage",7,5),N('Ist-Stunden'!I108)+(N(Krankheitstage!J108)+N(Krankheitstage!V108))*N($C108))))</f>
        <v/>
      </c>
      <c r="AN108" s="76">
        <f>IF($B108="",0,IF(Einstellungen!$C$10="Ja",MAX(IF(Einstellungen!$C$11="7 Tage",MAX(0,(MIN(DATE(2026,6,0),IF(Mitarbeiter!$D108="",DATE(2026,6,0),Mitarbeiter!$D108),TODAY()))-(MAX(DATE(2026,5,1),Mitarbeiter!$C108))+1),MAX(0,NETWORKDAYS(MAX(DATE(2026,5,1),Mitarbeiter!$C108),MIN(DATE(2026,6,0),IF(Mitarbeiter!$D108="",DATE(2026,6,0),Mitarbeiter!$D108),TODAY()),Einstellungen!$F$13:$F$67)))*N(Mitarbeiter!$E108)/IF(Einstellungen!$C$11="7 Tage",7,5),N('Ist-Stunden'!J108)),MAX(IF(Einstellungen!$C$11="7 Tage",MAX(0,(MIN(DATE(2026,6,0),IF(Mitarbeiter!$D108="",DATE(2026,6,0),Mitarbeiter!$D108),TODAY()))-(MAX(DATE(2026,5,1),Mitarbeiter!$C108))+1),MAX(0,NETWORKDAYS(MAX(DATE(2026,5,1),Mitarbeiter!$C108),MIN(DATE(2026,6,0),IF(Mitarbeiter!$D108="",DATE(2026,6,0),Mitarbeiter!$D108),TODAY()),Einstellungen!$F$13:$F$67)))*N(Mitarbeiter!$E108)/IF(Einstellungen!$C$11="7 Tage",7,5),N('Ist-Stunden'!J108)+(N(Krankheitstage!K108)+N(Krankheitstage!W108))*N($C108))))</f>
        <v/>
      </c>
      <c r="AO108" s="76">
        <f>IF($B108="",0,IF(Einstellungen!$C$10="Ja",MAX(IF(Einstellungen!$C$11="7 Tage",MAX(0,(MIN(DATE(2026,7,0),IF(Mitarbeiter!$D108="",DATE(2026,7,0),Mitarbeiter!$D108),TODAY()))-(MAX(DATE(2026,6,1),Mitarbeiter!$C108))+1),MAX(0,NETWORKDAYS(MAX(DATE(2026,6,1),Mitarbeiter!$C108),MIN(DATE(2026,7,0),IF(Mitarbeiter!$D108="",DATE(2026,7,0),Mitarbeiter!$D108),TODAY()),Einstellungen!$F$13:$F$67)))*N(Mitarbeiter!$E108)/IF(Einstellungen!$C$11="7 Tage",7,5),N('Ist-Stunden'!K108)),MAX(IF(Einstellungen!$C$11="7 Tage",MAX(0,(MIN(DATE(2026,7,0),IF(Mitarbeiter!$D108="",DATE(2026,7,0),Mitarbeiter!$D108),TODAY()))-(MAX(DATE(2026,6,1),Mitarbeiter!$C108))+1),MAX(0,NETWORKDAYS(MAX(DATE(2026,6,1),Mitarbeiter!$C108),MIN(DATE(2026,7,0),IF(Mitarbeiter!$D108="",DATE(2026,7,0),Mitarbeiter!$D108),TODAY()),Einstellungen!$F$13:$F$67)))*N(Mitarbeiter!$E108)/IF(Einstellungen!$C$11="7 Tage",7,5),N('Ist-Stunden'!K108)+(N(Krankheitstage!L108)+N(Krankheitstage!X108))*N($C108))))</f>
        <v/>
      </c>
      <c r="AP108" s="76">
        <f>IF($B108="",0,IF(Einstellungen!$C$10="Ja",MAX(IF(Einstellungen!$C$11="7 Tage",MAX(0,(MIN(DATE(2026,8,0),IF(Mitarbeiter!$D108="",DATE(2026,8,0),Mitarbeiter!$D108),TODAY()))-(MAX(DATE(2026,7,1),Mitarbeiter!$C108))+1),MAX(0,NETWORKDAYS(MAX(DATE(2026,7,1),Mitarbeiter!$C108),MIN(DATE(2026,8,0),IF(Mitarbeiter!$D108="",DATE(2026,8,0),Mitarbeiter!$D108),TODAY()),Einstellungen!$F$13:$F$67)))*N(Mitarbeiter!$E108)/IF(Einstellungen!$C$11="7 Tage",7,5),N('Ist-Stunden'!L108)),MAX(IF(Einstellungen!$C$11="7 Tage",MAX(0,(MIN(DATE(2026,8,0),IF(Mitarbeiter!$D108="",DATE(2026,8,0),Mitarbeiter!$D108),TODAY()))-(MAX(DATE(2026,7,1),Mitarbeiter!$C108))+1),MAX(0,NETWORKDAYS(MAX(DATE(2026,7,1),Mitarbeiter!$C108),MIN(DATE(2026,8,0),IF(Mitarbeiter!$D108="",DATE(2026,8,0),Mitarbeiter!$D108),TODAY()),Einstellungen!$F$13:$F$67)))*N(Mitarbeiter!$E108)/IF(Einstellungen!$C$11="7 Tage",7,5),N('Ist-Stunden'!L108)+(N(Krankheitstage!M108)+N(Krankheitstage!Y108))*N($C108))))</f>
        <v/>
      </c>
      <c r="AQ108" s="76">
        <f>IF($B108="",0,IF(Einstellungen!$C$10="Ja",MAX(IF(Einstellungen!$C$11="7 Tage",MAX(0,(MIN(DATE(2026,9,0),IF(Mitarbeiter!$D108="",DATE(2026,9,0),Mitarbeiter!$D108),TODAY()))-(MAX(DATE(2026,8,1),Mitarbeiter!$C108))+1),MAX(0,NETWORKDAYS(MAX(DATE(2026,8,1),Mitarbeiter!$C108),MIN(DATE(2026,9,0),IF(Mitarbeiter!$D108="",DATE(2026,9,0),Mitarbeiter!$D108),TODAY()),Einstellungen!$F$13:$F$67)))*N(Mitarbeiter!$E108)/IF(Einstellungen!$C$11="7 Tage",7,5),N('Ist-Stunden'!M108)),MAX(IF(Einstellungen!$C$11="7 Tage",MAX(0,(MIN(DATE(2026,9,0),IF(Mitarbeiter!$D108="",DATE(2026,9,0),Mitarbeiter!$D108),TODAY()))-(MAX(DATE(2026,8,1),Mitarbeiter!$C108))+1),MAX(0,NETWORKDAYS(MAX(DATE(2026,8,1),Mitarbeiter!$C108),MIN(DATE(2026,9,0),IF(Mitarbeiter!$D108="",DATE(2026,9,0),Mitarbeiter!$D108),TODAY()),Einstellungen!$F$13:$F$67)))*N(Mitarbeiter!$E108)/IF(Einstellungen!$C$11="7 Tage",7,5),N('Ist-Stunden'!M108)+(N(Krankheitstage!N108)+N(Krankheitstage!Z108))*N($C108))))</f>
        <v/>
      </c>
      <c r="AR108" s="76">
        <f>IF($B108="",0,IF(Einstellungen!$C$10="Ja",MAX(IF(Einstellungen!$C$11="7 Tage",MAX(0,(MIN(DATE(2026,10,0),IF(Mitarbeiter!$D108="",DATE(2026,10,0),Mitarbeiter!$D108),TODAY()))-(MAX(DATE(2026,9,1),Mitarbeiter!$C108))+1),MAX(0,NETWORKDAYS(MAX(DATE(2026,9,1),Mitarbeiter!$C108),MIN(DATE(2026,10,0),IF(Mitarbeiter!$D108="",DATE(2026,10,0),Mitarbeiter!$D108),TODAY()),Einstellungen!$F$13:$F$67)))*N(Mitarbeiter!$E108)/IF(Einstellungen!$C$11="7 Tage",7,5),N('Ist-Stunden'!N108)),MAX(IF(Einstellungen!$C$11="7 Tage",MAX(0,(MIN(DATE(2026,10,0),IF(Mitarbeiter!$D108="",DATE(2026,10,0),Mitarbeiter!$D108),TODAY()))-(MAX(DATE(2026,9,1),Mitarbeiter!$C108))+1),MAX(0,NETWORKDAYS(MAX(DATE(2026,9,1),Mitarbeiter!$C108),MIN(DATE(2026,10,0),IF(Mitarbeiter!$D108="",DATE(2026,10,0),Mitarbeiter!$D108),TODAY()),Einstellungen!$F$13:$F$67)))*N(Mitarbeiter!$E108)/IF(Einstellungen!$C$11="7 Tage",7,5),N('Ist-Stunden'!N108)+(N(Krankheitstage!O108)+N(Krankheitstage!AA108))*N($C108))))</f>
        <v/>
      </c>
      <c r="AS108" s="76">
        <f>IF($B108="",0,IF(Einstellungen!$C$10="Ja",MAX(IF(Einstellungen!$C$11="7 Tage",MAX(0,(MIN(DATE(2026,11,0),IF(Mitarbeiter!$D108="",DATE(2026,11,0),Mitarbeiter!$D108),TODAY()))-(MAX(DATE(2026,10,1),Mitarbeiter!$C108))+1),MAX(0,NETWORKDAYS(MAX(DATE(2026,10,1),Mitarbeiter!$C108),MIN(DATE(2026,11,0),IF(Mitarbeiter!$D108="",DATE(2026,11,0),Mitarbeiter!$D108),TODAY()),Einstellungen!$F$13:$F$67)))*N(Mitarbeiter!$E108)/IF(Einstellungen!$C$11="7 Tage",7,5),N('Ist-Stunden'!O108)),MAX(IF(Einstellungen!$C$11="7 Tage",MAX(0,(MIN(DATE(2026,11,0),IF(Mitarbeiter!$D108="",DATE(2026,11,0),Mitarbeiter!$D108),TODAY()))-(MAX(DATE(2026,10,1),Mitarbeiter!$C108))+1),MAX(0,NETWORKDAYS(MAX(DATE(2026,10,1),Mitarbeiter!$C108),MIN(DATE(2026,11,0),IF(Mitarbeiter!$D108="",DATE(2026,11,0),Mitarbeiter!$D108),TODAY()),Einstellungen!$F$13:$F$67)))*N(Mitarbeiter!$E108)/IF(Einstellungen!$C$11="7 Tage",7,5),N('Ist-Stunden'!O108)+(N(Krankheitstage!P108)+N(Krankheitstage!AB108))*N($C108))))</f>
        <v/>
      </c>
      <c r="AT108" s="76">
        <f>IF($B108="",0,IF(Einstellungen!$C$10="Ja",MAX(IF(Einstellungen!$C$11="7 Tage",MAX(0,(MIN(DATE(2026,12,0),IF(Mitarbeiter!$D108="",DATE(2026,12,0),Mitarbeiter!$D108),TODAY()))-(MAX(DATE(2026,11,1),Mitarbeiter!$C108))+1),MAX(0,NETWORKDAYS(MAX(DATE(2026,11,1),Mitarbeiter!$C108),MIN(DATE(2026,12,0),IF(Mitarbeiter!$D108="",DATE(2026,12,0),Mitarbeiter!$D108),TODAY()),Einstellungen!$F$13:$F$67)))*N(Mitarbeiter!$E108)/IF(Einstellungen!$C$11="7 Tage",7,5),N('Ist-Stunden'!P108)),MAX(IF(Einstellungen!$C$11="7 Tage",MAX(0,(MIN(DATE(2026,12,0),IF(Mitarbeiter!$D108="",DATE(2026,12,0),Mitarbeiter!$D108),TODAY()))-(MAX(DATE(2026,11,1),Mitarbeiter!$C108))+1),MAX(0,NETWORKDAYS(MAX(DATE(2026,11,1),Mitarbeiter!$C108),MIN(DATE(2026,12,0),IF(Mitarbeiter!$D108="",DATE(2026,12,0),Mitarbeiter!$D108),TODAY()),Einstellungen!$F$13:$F$67)))*N(Mitarbeiter!$E108)/IF(Einstellungen!$C$11="7 Tage",7,5),N('Ist-Stunden'!P108)+(N(Krankheitstage!Q108)+N(Krankheitstage!AC108))*N($C108))))</f>
        <v/>
      </c>
      <c r="AU108" s="76">
        <f>IF($B108="",0,IF(Einstellungen!$C$10="Ja",MAX(IF(Einstellungen!$C$11="7 Tage",MAX(0,(MIN(DATE(2026,13,0),IF(Mitarbeiter!$D108="",DATE(2026,13,0),Mitarbeiter!$D108),TODAY()))-(MAX(DATE(2026,12,1),Mitarbeiter!$C108))+1),MAX(0,NETWORKDAYS(MAX(DATE(2026,12,1),Mitarbeiter!$C108),MIN(DATE(2026,13,0),IF(Mitarbeiter!$D108="",DATE(2026,13,0),Mitarbeiter!$D108),TODAY()),Einstellungen!$F$13:$F$67)))*N(Mitarbeiter!$E108)/IF(Einstellungen!$C$11="7 Tage",7,5),N('Ist-Stunden'!Q108)),MAX(IF(Einstellungen!$C$11="7 Tage",MAX(0,(MIN(DATE(2026,13,0),IF(Mitarbeiter!$D108="",DATE(2026,13,0),Mitarbeiter!$D108),TODAY()))-(MAX(DATE(2026,12,1),Mitarbeiter!$C108))+1),MAX(0,NETWORKDAYS(MAX(DATE(2026,12,1),Mitarbeiter!$C108),MIN(DATE(2026,13,0),IF(Mitarbeiter!$D108="",DATE(2026,13,0),Mitarbeiter!$D108),TODAY()),Einstellungen!$F$13:$F$67)))*N(Mitarbeiter!$E108)/IF(Einstellungen!$C$11="7 Tage",7,5),N('Ist-Stunden'!Q108)+(N(Krankheitstage!R108)+N(Krankheitstage!AD108))*N($C108))))</f>
        <v/>
      </c>
      <c r="AV108" s="76">
        <f>IF($B108="",0,IF(Einstellungen!$C$10="Ja",MAX(IF(Einstellungen!$C$11="7 Tage",MAX(0,(MIN(DATE(2027,2,0),IF(Mitarbeiter!$D108="",DATE(2027,2,0),Mitarbeiter!$D108),TODAY()))-(MAX(DATE(2027,1,1),Mitarbeiter!$C108))+1),MAX(0,NETWORKDAYS(MAX(DATE(2027,1,1),Mitarbeiter!$C108),MIN(DATE(2027,2,0),IF(Mitarbeiter!$D108="",DATE(2027,2,0),Mitarbeiter!$D108),TODAY()),Einstellungen!$F$13:$F$67)))*N(Mitarbeiter!$E108)/IF(Einstellungen!$C$11="7 Tage",7,5),N('Ist-Stunden'!R108)),MAX(IF(Einstellungen!$C$11="7 Tage",MAX(0,(MIN(DATE(2027,2,0),IF(Mitarbeiter!$D108="",DATE(2027,2,0),Mitarbeiter!$D108),TODAY()))-(MAX(DATE(2027,1,1),Mitarbeiter!$C108))+1),MAX(0,NETWORKDAYS(MAX(DATE(2027,1,1),Mitarbeiter!$C108),MIN(DATE(2027,2,0),IF(Mitarbeiter!$D108="",DATE(2027,2,0),Mitarbeiter!$D108),TODAY()),Einstellungen!$F$13:$F$67)))*N(Mitarbeiter!$E108)/IF(Einstellungen!$C$11="7 Tage",7,5),N('Ist-Stunden'!R108)+(N(Krankheitstage!AE108)+N(Krankheitstage!AQ108))*N($C108))))</f>
        <v/>
      </c>
      <c r="AW108" s="76">
        <f>IF($B108="",0,IF(Einstellungen!$C$10="Ja",MAX(IF(Einstellungen!$C$11="7 Tage",MAX(0,(MIN(DATE(2027,3,0),IF(Mitarbeiter!$D108="",DATE(2027,3,0),Mitarbeiter!$D108),TODAY()))-(MAX(DATE(2027,2,1),Mitarbeiter!$C108))+1),MAX(0,NETWORKDAYS(MAX(DATE(2027,2,1),Mitarbeiter!$C108),MIN(DATE(2027,3,0),IF(Mitarbeiter!$D108="",DATE(2027,3,0),Mitarbeiter!$D108),TODAY()),Einstellungen!$F$13:$F$67)))*N(Mitarbeiter!$E108)/IF(Einstellungen!$C$11="7 Tage",7,5),N('Ist-Stunden'!S108)),MAX(IF(Einstellungen!$C$11="7 Tage",MAX(0,(MIN(DATE(2027,3,0),IF(Mitarbeiter!$D108="",DATE(2027,3,0),Mitarbeiter!$D108),TODAY()))-(MAX(DATE(2027,2,1),Mitarbeiter!$C108))+1),MAX(0,NETWORKDAYS(MAX(DATE(2027,2,1),Mitarbeiter!$C108),MIN(DATE(2027,3,0),IF(Mitarbeiter!$D108="",DATE(2027,3,0),Mitarbeiter!$D108),TODAY()),Einstellungen!$F$13:$F$67)))*N(Mitarbeiter!$E108)/IF(Einstellungen!$C$11="7 Tage",7,5),N('Ist-Stunden'!S108)+(N(Krankheitstage!AF108)+N(Krankheitstage!AR108))*N($C108))))</f>
        <v/>
      </c>
      <c r="AX108" s="76">
        <f>IF($B108="",0,IF(Einstellungen!$C$10="Ja",MAX(IF(Einstellungen!$C$11="7 Tage",MAX(0,(MIN(DATE(2027,4,0),IF(Mitarbeiter!$D108="",DATE(2027,4,0),Mitarbeiter!$D108),TODAY()))-(MAX(DATE(2027,3,1),Mitarbeiter!$C108))+1),MAX(0,NETWORKDAYS(MAX(DATE(2027,3,1),Mitarbeiter!$C108),MIN(DATE(2027,4,0),IF(Mitarbeiter!$D108="",DATE(2027,4,0),Mitarbeiter!$D108),TODAY()),Einstellungen!$F$13:$F$67)))*N(Mitarbeiter!$E108)/IF(Einstellungen!$C$11="7 Tage",7,5),N('Ist-Stunden'!T108)),MAX(IF(Einstellungen!$C$11="7 Tage",MAX(0,(MIN(DATE(2027,4,0),IF(Mitarbeiter!$D108="",DATE(2027,4,0),Mitarbeiter!$D108),TODAY()))-(MAX(DATE(2027,3,1),Mitarbeiter!$C108))+1),MAX(0,NETWORKDAYS(MAX(DATE(2027,3,1),Mitarbeiter!$C108),MIN(DATE(2027,4,0),IF(Mitarbeiter!$D108="",DATE(2027,4,0),Mitarbeiter!$D108),TODAY()),Einstellungen!$F$13:$F$67)))*N(Mitarbeiter!$E108)/IF(Einstellungen!$C$11="7 Tage",7,5),N('Ist-Stunden'!T108)+(N(Krankheitstage!AG108)+N(Krankheitstage!AS108))*N($C108))))</f>
        <v/>
      </c>
      <c r="AY108" s="76">
        <f>IF($B108="",0,IF(Einstellungen!$C$10="Ja",MAX(IF(Einstellungen!$C$11="7 Tage",MAX(0,(MIN(DATE(2027,5,0),IF(Mitarbeiter!$D108="",DATE(2027,5,0),Mitarbeiter!$D108),TODAY()))-(MAX(DATE(2027,4,1),Mitarbeiter!$C108))+1),MAX(0,NETWORKDAYS(MAX(DATE(2027,4,1),Mitarbeiter!$C108),MIN(DATE(2027,5,0),IF(Mitarbeiter!$D108="",DATE(2027,5,0),Mitarbeiter!$D108),TODAY()),Einstellungen!$F$13:$F$67)))*N(Mitarbeiter!$E108)/IF(Einstellungen!$C$11="7 Tage",7,5),N('Ist-Stunden'!U108)),MAX(IF(Einstellungen!$C$11="7 Tage",MAX(0,(MIN(DATE(2027,5,0),IF(Mitarbeiter!$D108="",DATE(2027,5,0),Mitarbeiter!$D108),TODAY()))-(MAX(DATE(2027,4,1),Mitarbeiter!$C108))+1),MAX(0,NETWORKDAYS(MAX(DATE(2027,4,1),Mitarbeiter!$C108),MIN(DATE(2027,5,0),IF(Mitarbeiter!$D108="",DATE(2027,5,0),Mitarbeiter!$D108),TODAY()),Einstellungen!$F$13:$F$67)))*N(Mitarbeiter!$E108)/IF(Einstellungen!$C$11="7 Tage",7,5),N('Ist-Stunden'!U108)+(N(Krankheitstage!AH108)+N(Krankheitstage!AT108))*N($C108))))</f>
        <v/>
      </c>
      <c r="AZ108" s="76">
        <f>IF($B108="",0,IF(Einstellungen!$C$10="Ja",MAX(IF(Einstellungen!$C$11="7 Tage",MAX(0,(MIN(DATE(2027,6,0),IF(Mitarbeiter!$D108="",DATE(2027,6,0),Mitarbeiter!$D108),TODAY()))-(MAX(DATE(2027,5,1),Mitarbeiter!$C108))+1),MAX(0,NETWORKDAYS(MAX(DATE(2027,5,1),Mitarbeiter!$C108),MIN(DATE(2027,6,0),IF(Mitarbeiter!$D108="",DATE(2027,6,0),Mitarbeiter!$D108),TODAY()),Einstellungen!$F$13:$F$67)))*N(Mitarbeiter!$E108)/IF(Einstellungen!$C$11="7 Tage",7,5),N('Ist-Stunden'!V108)),MAX(IF(Einstellungen!$C$11="7 Tage",MAX(0,(MIN(DATE(2027,6,0),IF(Mitarbeiter!$D108="",DATE(2027,6,0),Mitarbeiter!$D108),TODAY()))-(MAX(DATE(2027,5,1),Mitarbeiter!$C108))+1),MAX(0,NETWORKDAYS(MAX(DATE(2027,5,1),Mitarbeiter!$C108),MIN(DATE(2027,6,0),IF(Mitarbeiter!$D108="",DATE(2027,6,0),Mitarbeiter!$D108),TODAY()),Einstellungen!$F$13:$F$67)))*N(Mitarbeiter!$E108)/IF(Einstellungen!$C$11="7 Tage",7,5),N('Ist-Stunden'!V108)+(N(Krankheitstage!AI108)+N(Krankheitstage!AU108))*N($C108))))</f>
        <v/>
      </c>
      <c r="BA108" s="76">
        <f>IF($B108="",0,IF(Einstellungen!$C$10="Ja",MAX(IF(Einstellungen!$C$11="7 Tage",MAX(0,(MIN(DATE(2027,7,0),IF(Mitarbeiter!$D108="",DATE(2027,7,0),Mitarbeiter!$D108),TODAY()))-(MAX(DATE(2027,6,1),Mitarbeiter!$C108))+1),MAX(0,NETWORKDAYS(MAX(DATE(2027,6,1),Mitarbeiter!$C108),MIN(DATE(2027,7,0),IF(Mitarbeiter!$D108="",DATE(2027,7,0),Mitarbeiter!$D108),TODAY()),Einstellungen!$F$13:$F$67)))*N(Mitarbeiter!$E108)/IF(Einstellungen!$C$11="7 Tage",7,5),N('Ist-Stunden'!W108)),MAX(IF(Einstellungen!$C$11="7 Tage",MAX(0,(MIN(DATE(2027,7,0),IF(Mitarbeiter!$D108="",DATE(2027,7,0),Mitarbeiter!$D108),TODAY()))-(MAX(DATE(2027,6,1),Mitarbeiter!$C108))+1),MAX(0,NETWORKDAYS(MAX(DATE(2027,6,1),Mitarbeiter!$C108),MIN(DATE(2027,7,0),IF(Mitarbeiter!$D108="",DATE(2027,7,0),Mitarbeiter!$D108),TODAY()),Einstellungen!$F$13:$F$67)))*N(Mitarbeiter!$E108)/IF(Einstellungen!$C$11="7 Tage",7,5),N('Ist-Stunden'!W108)+(N(Krankheitstage!AJ108)+N(Krankheitstage!AV108))*N($C108))))</f>
        <v/>
      </c>
      <c r="BB108" s="76">
        <f>IF($B108="",0,IF(Einstellungen!$C$10="Ja",MAX(IF(Einstellungen!$C$11="7 Tage",MAX(0,(MIN(DATE(2027,8,0),IF(Mitarbeiter!$D108="",DATE(2027,8,0),Mitarbeiter!$D108),TODAY()))-(MAX(DATE(2027,7,1),Mitarbeiter!$C108))+1),MAX(0,NETWORKDAYS(MAX(DATE(2027,7,1),Mitarbeiter!$C108),MIN(DATE(2027,8,0),IF(Mitarbeiter!$D108="",DATE(2027,8,0),Mitarbeiter!$D108),TODAY()),Einstellungen!$F$13:$F$67)))*N(Mitarbeiter!$E108)/IF(Einstellungen!$C$11="7 Tage",7,5),N('Ist-Stunden'!X108)),MAX(IF(Einstellungen!$C$11="7 Tage",MAX(0,(MIN(DATE(2027,8,0),IF(Mitarbeiter!$D108="",DATE(2027,8,0),Mitarbeiter!$D108),TODAY()))-(MAX(DATE(2027,7,1),Mitarbeiter!$C108))+1),MAX(0,NETWORKDAYS(MAX(DATE(2027,7,1),Mitarbeiter!$C108),MIN(DATE(2027,8,0),IF(Mitarbeiter!$D108="",DATE(2027,8,0),Mitarbeiter!$D108),TODAY()),Einstellungen!$F$13:$F$67)))*N(Mitarbeiter!$E108)/IF(Einstellungen!$C$11="7 Tage",7,5),N('Ist-Stunden'!X108)+(N(Krankheitstage!AK108)+N(Krankheitstage!AW108))*N($C108))))</f>
        <v/>
      </c>
      <c r="BC108" s="76">
        <f>IF($B108="",0,IF(Einstellungen!$C$10="Ja",MAX(IF(Einstellungen!$C$11="7 Tage",MAX(0,(MIN(DATE(2027,9,0),IF(Mitarbeiter!$D108="",DATE(2027,9,0),Mitarbeiter!$D108),TODAY()))-(MAX(DATE(2027,8,1),Mitarbeiter!$C108))+1),MAX(0,NETWORKDAYS(MAX(DATE(2027,8,1),Mitarbeiter!$C108),MIN(DATE(2027,9,0),IF(Mitarbeiter!$D108="",DATE(2027,9,0),Mitarbeiter!$D108),TODAY()),Einstellungen!$F$13:$F$67)))*N(Mitarbeiter!$E108)/IF(Einstellungen!$C$11="7 Tage",7,5),N('Ist-Stunden'!Y108)),MAX(IF(Einstellungen!$C$11="7 Tage",MAX(0,(MIN(DATE(2027,9,0),IF(Mitarbeiter!$D108="",DATE(2027,9,0),Mitarbeiter!$D108),TODAY()))-(MAX(DATE(2027,8,1),Mitarbeiter!$C108))+1),MAX(0,NETWORKDAYS(MAX(DATE(2027,8,1),Mitarbeiter!$C108),MIN(DATE(2027,9,0),IF(Mitarbeiter!$D108="",DATE(2027,9,0),Mitarbeiter!$D108),TODAY()),Einstellungen!$F$13:$F$67)))*N(Mitarbeiter!$E108)/IF(Einstellungen!$C$11="7 Tage",7,5),N('Ist-Stunden'!Y108)+(N(Krankheitstage!AL108)+N(Krankheitstage!AX108))*N($C108))))</f>
        <v/>
      </c>
      <c r="BD108" s="76">
        <f>IF($B108="",0,IF(Einstellungen!$C$10="Ja",MAX(IF(Einstellungen!$C$11="7 Tage",MAX(0,(MIN(DATE(2027,10,0),IF(Mitarbeiter!$D108="",DATE(2027,10,0),Mitarbeiter!$D108),TODAY()))-(MAX(DATE(2027,9,1),Mitarbeiter!$C108))+1),MAX(0,NETWORKDAYS(MAX(DATE(2027,9,1),Mitarbeiter!$C108),MIN(DATE(2027,10,0),IF(Mitarbeiter!$D108="",DATE(2027,10,0),Mitarbeiter!$D108),TODAY()),Einstellungen!$F$13:$F$67)))*N(Mitarbeiter!$E108)/IF(Einstellungen!$C$11="7 Tage",7,5),N('Ist-Stunden'!Z108)),MAX(IF(Einstellungen!$C$11="7 Tage",MAX(0,(MIN(DATE(2027,10,0),IF(Mitarbeiter!$D108="",DATE(2027,10,0),Mitarbeiter!$D108),TODAY()))-(MAX(DATE(2027,9,1),Mitarbeiter!$C108))+1),MAX(0,NETWORKDAYS(MAX(DATE(2027,9,1),Mitarbeiter!$C108),MIN(DATE(2027,10,0),IF(Mitarbeiter!$D108="",DATE(2027,10,0),Mitarbeiter!$D108),TODAY()),Einstellungen!$F$13:$F$67)))*N(Mitarbeiter!$E108)/IF(Einstellungen!$C$11="7 Tage",7,5),N('Ist-Stunden'!Z108)+(N(Krankheitstage!AM108)+N(Krankheitstage!AY108))*N($C108))))</f>
        <v/>
      </c>
      <c r="BE108" s="76">
        <f>IF($B108="",0,IF(Einstellungen!$C$10="Ja",MAX(IF(Einstellungen!$C$11="7 Tage",MAX(0,(MIN(DATE(2027,11,0),IF(Mitarbeiter!$D108="",DATE(2027,11,0),Mitarbeiter!$D108),TODAY()))-(MAX(DATE(2027,10,1),Mitarbeiter!$C108))+1),MAX(0,NETWORKDAYS(MAX(DATE(2027,10,1),Mitarbeiter!$C108),MIN(DATE(2027,11,0),IF(Mitarbeiter!$D108="",DATE(2027,11,0),Mitarbeiter!$D108),TODAY()),Einstellungen!$F$13:$F$67)))*N(Mitarbeiter!$E108)/IF(Einstellungen!$C$11="7 Tage",7,5),N('Ist-Stunden'!AA108)),MAX(IF(Einstellungen!$C$11="7 Tage",MAX(0,(MIN(DATE(2027,11,0),IF(Mitarbeiter!$D108="",DATE(2027,11,0),Mitarbeiter!$D108),TODAY()))-(MAX(DATE(2027,10,1),Mitarbeiter!$C108))+1),MAX(0,NETWORKDAYS(MAX(DATE(2027,10,1),Mitarbeiter!$C108),MIN(DATE(2027,11,0),IF(Mitarbeiter!$D108="",DATE(2027,11,0),Mitarbeiter!$D108),TODAY()),Einstellungen!$F$13:$F$67)))*N(Mitarbeiter!$E108)/IF(Einstellungen!$C$11="7 Tage",7,5),N('Ist-Stunden'!AA108)+(N(Krankheitstage!AN108)+N(Krankheitstage!AZ108))*N($C108))))</f>
        <v/>
      </c>
      <c r="BF108" s="76">
        <f>IF($B108="",0,IF(Einstellungen!$C$10="Ja",MAX(IF(Einstellungen!$C$11="7 Tage",MAX(0,(MIN(DATE(2027,12,0),IF(Mitarbeiter!$D108="",DATE(2027,12,0),Mitarbeiter!$D108),TODAY()))-(MAX(DATE(2027,11,1),Mitarbeiter!$C108))+1),MAX(0,NETWORKDAYS(MAX(DATE(2027,11,1),Mitarbeiter!$C108),MIN(DATE(2027,12,0),IF(Mitarbeiter!$D108="",DATE(2027,12,0),Mitarbeiter!$D108),TODAY()),Einstellungen!$F$13:$F$67)))*N(Mitarbeiter!$E108)/IF(Einstellungen!$C$11="7 Tage",7,5),N('Ist-Stunden'!AB108)),MAX(IF(Einstellungen!$C$11="7 Tage",MAX(0,(MIN(DATE(2027,12,0),IF(Mitarbeiter!$D108="",DATE(2027,12,0),Mitarbeiter!$D108),TODAY()))-(MAX(DATE(2027,11,1),Mitarbeiter!$C108))+1),MAX(0,NETWORKDAYS(MAX(DATE(2027,11,1),Mitarbeiter!$C108),MIN(DATE(2027,12,0),IF(Mitarbeiter!$D108="",DATE(2027,12,0),Mitarbeiter!$D108),TODAY()),Einstellungen!$F$13:$F$67)))*N(Mitarbeiter!$E108)/IF(Einstellungen!$C$11="7 Tage",7,5),N('Ist-Stunden'!AB108)+(N(Krankheitstage!AO108)+N(Krankheitstage!BA108))*N($C108))))</f>
        <v/>
      </c>
      <c r="BG108" s="76">
        <f>IF($B108="",0,IF(Einstellungen!$C$10="Ja",MAX(IF(Einstellungen!$C$11="7 Tage",MAX(0,(MIN(DATE(2027,13,0),IF(Mitarbeiter!$D108="",DATE(2027,13,0),Mitarbeiter!$D108),TODAY()))-(MAX(DATE(2027,12,1),Mitarbeiter!$C108))+1),MAX(0,NETWORKDAYS(MAX(DATE(2027,12,1),Mitarbeiter!$C108),MIN(DATE(2027,13,0),IF(Mitarbeiter!$D108="",DATE(2027,13,0),Mitarbeiter!$D108),TODAY()),Einstellungen!$F$13:$F$67)))*N(Mitarbeiter!$E108)/IF(Einstellungen!$C$11="7 Tage",7,5),N('Ist-Stunden'!AC108)),MAX(IF(Einstellungen!$C$11="7 Tage",MAX(0,(MIN(DATE(2027,13,0),IF(Mitarbeiter!$D108="",DATE(2027,13,0),Mitarbeiter!$D108),TODAY()))-(MAX(DATE(2027,12,1),Mitarbeiter!$C108))+1),MAX(0,NETWORKDAYS(MAX(DATE(2027,12,1),Mitarbeiter!$C108),MIN(DATE(2027,13,0),IF(Mitarbeiter!$D108="",DATE(2027,13,0),Mitarbeiter!$D108),TODAY()),Einstellungen!$F$13:$F$67)))*N(Mitarbeiter!$E108)/IF(Einstellungen!$C$11="7 Tage",7,5),N('Ist-Stunden'!AC108)+(N(Krankheitstage!AP108)+N(Krankheitstage!BB108))*N($C108))))</f>
        <v/>
      </c>
      <c r="BH108" s="76">
        <f>IF($B108="",0,IF(Einstellungen!$C$10="Ja",MAX(IF(Einstellungen!$C$11="7 Tage",MAX(0,(MIN(DATE(2028,2,0),IF(Mitarbeiter!$D108="",DATE(2028,2,0),Mitarbeiter!$D108),TODAY()))-(MAX(DATE(2028,1,1),Mitarbeiter!$C108))+1),MAX(0,NETWORKDAYS(MAX(DATE(2028,1,1),Mitarbeiter!$C108),MIN(DATE(2028,2,0),IF(Mitarbeiter!$D108="",DATE(2028,2,0),Mitarbeiter!$D108),TODAY()),Einstellungen!$F$13:$F$67)))*N(Mitarbeiter!$E108)/IF(Einstellungen!$C$11="7 Tage",7,5),N('Ist-Stunden'!AD108)),MAX(IF(Einstellungen!$C$11="7 Tage",MAX(0,(MIN(DATE(2028,2,0),IF(Mitarbeiter!$D108="",DATE(2028,2,0),Mitarbeiter!$D108),TODAY()))-(MAX(DATE(2028,1,1),Mitarbeiter!$C108))+1),MAX(0,NETWORKDAYS(MAX(DATE(2028,1,1),Mitarbeiter!$C108),MIN(DATE(2028,2,0),IF(Mitarbeiter!$D108="",DATE(2028,2,0),Mitarbeiter!$D108),TODAY()),Einstellungen!$F$13:$F$67)))*N(Mitarbeiter!$E108)/IF(Einstellungen!$C$11="7 Tage",7,5),N('Ist-Stunden'!AD108)+(N(Krankheitstage!BC108)+N(Krankheitstage!BO108))*N($C108))))</f>
        <v/>
      </c>
      <c r="BI108" s="76">
        <f>IF($B108="",0,IF(Einstellungen!$C$10="Ja",MAX(IF(Einstellungen!$C$11="7 Tage",MAX(0,(MIN(DATE(2028,3,0),IF(Mitarbeiter!$D108="",DATE(2028,3,0),Mitarbeiter!$D108),TODAY()))-(MAX(DATE(2028,2,1),Mitarbeiter!$C108))+1),MAX(0,NETWORKDAYS(MAX(DATE(2028,2,1),Mitarbeiter!$C108),MIN(DATE(2028,3,0),IF(Mitarbeiter!$D108="",DATE(2028,3,0),Mitarbeiter!$D108),TODAY()),Einstellungen!$F$13:$F$67)))*N(Mitarbeiter!$E108)/IF(Einstellungen!$C$11="7 Tage",7,5),N('Ist-Stunden'!AE108)),MAX(IF(Einstellungen!$C$11="7 Tage",MAX(0,(MIN(DATE(2028,3,0),IF(Mitarbeiter!$D108="",DATE(2028,3,0),Mitarbeiter!$D108),TODAY()))-(MAX(DATE(2028,2,1),Mitarbeiter!$C108))+1),MAX(0,NETWORKDAYS(MAX(DATE(2028,2,1),Mitarbeiter!$C108),MIN(DATE(2028,3,0),IF(Mitarbeiter!$D108="",DATE(2028,3,0),Mitarbeiter!$D108),TODAY()),Einstellungen!$F$13:$F$67)))*N(Mitarbeiter!$E108)/IF(Einstellungen!$C$11="7 Tage",7,5),N('Ist-Stunden'!AE108)+(N(Krankheitstage!BD108)+N(Krankheitstage!BP108))*N($C108))))</f>
        <v/>
      </c>
      <c r="BJ108" s="76">
        <f>IF($B108="",0,IF(Einstellungen!$C$10="Ja",MAX(IF(Einstellungen!$C$11="7 Tage",MAX(0,(MIN(DATE(2028,4,0),IF(Mitarbeiter!$D108="",DATE(2028,4,0),Mitarbeiter!$D108),TODAY()))-(MAX(DATE(2028,3,1),Mitarbeiter!$C108))+1),MAX(0,NETWORKDAYS(MAX(DATE(2028,3,1),Mitarbeiter!$C108),MIN(DATE(2028,4,0),IF(Mitarbeiter!$D108="",DATE(2028,4,0),Mitarbeiter!$D108),TODAY()),Einstellungen!$F$13:$F$67)))*N(Mitarbeiter!$E108)/IF(Einstellungen!$C$11="7 Tage",7,5),N('Ist-Stunden'!AF108)),MAX(IF(Einstellungen!$C$11="7 Tage",MAX(0,(MIN(DATE(2028,4,0),IF(Mitarbeiter!$D108="",DATE(2028,4,0),Mitarbeiter!$D108),TODAY()))-(MAX(DATE(2028,3,1),Mitarbeiter!$C108))+1),MAX(0,NETWORKDAYS(MAX(DATE(2028,3,1),Mitarbeiter!$C108),MIN(DATE(2028,4,0),IF(Mitarbeiter!$D108="",DATE(2028,4,0),Mitarbeiter!$D108),TODAY()),Einstellungen!$F$13:$F$67)))*N(Mitarbeiter!$E108)/IF(Einstellungen!$C$11="7 Tage",7,5),N('Ist-Stunden'!AF108)+(N(Krankheitstage!BE108)+N(Krankheitstage!BQ108))*N($C108))))</f>
        <v/>
      </c>
      <c r="BK108" s="76">
        <f>IF($B108="",0,IF(Einstellungen!$C$10="Ja",MAX(IF(Einstellungen!$C$11="7 Tage",MAX(0,(MIN(DATE(2028,5,0),IF(Mitarbeiter!$D108="",DATE(2028,5,0),Mitarbeiter!$D108),TODAY()))-(MAX(DATE(2028,4,1),Mitarbeiter!$C108))+1),MAX(0,NETWORKDAYS(MAX(DATE(2028,4,1),Mitarbeiter!$C108),MIN(DATE(2028,5,0),IF(Mitarbeiter!$D108="",DATE(2028,5,0),Mitarbeiter!$D108),TODAY()),Einstellungen!$F$13:$F$67)))*N(Mitarbeiter!$E108)/IF(Einstellungen!$C$11="7 Tage",7,5),N('Ist-Stunden'!AG108)),MAX(IF(Einstellungen!$C$11="7 Tage",MAX(0,(MIN(DATE(2028,5,0),IF(Mitarbeiter!$D108="",DATE(2028,5,0),Mitarbeiter!$D108),TODAY()))-(MAX(DATE(2028,4,1),Mitarbeiter!$C108))+1),MAX(0,NETWORKDAYS(MAX(DATE(2028,4,1),Mitarbeiter!$C108),MIN(DATE(2028,5,0),IF(Mitarbeiter!$D108="",DATE(2028,5,0),Mitarbeiter!$D108),TODAY()),Einstellungen!$F$13:$F$67)))*N(Mitarbeiter!$E108)/IF(Einstellungen!$C$11="7 Tage",7,5),N('Ist-Stunden'!AG108)+(N(Krankheitstage!BF108)+N(Krankheitstage!BR108))*N($C108))))</f>
        <v/>
      </c>
      <c r="BL108" s="76">
        <f>IF($B108="",0,IF(Einstellungen!$C$10="Ja",MAX(IF(Einstellungen!$C$11="7 Tage",MAX(0,(MIN(DATE(2028,6,0),IF(Mitarbeiter!$D108="",DATE(2028,6,0),Mitarbeiter!$D108),TODAY()))-(MAX(DATE(2028,5,1),Mitarbeiter!$C108))+1),MAX(0,NETWORKDAYS(MAX(DATE(2028,5,1),Mitarbeiter!$C108),MIN(DATE(2028,6,0),IF(Mitarbeiter!$D108="",DATE(2028,6,0),Mitarbeiter!$D108),TODAY()),Einstellungen!$F$13:$F$67)))*N(Mitarbeiter!$E108)/IF(Einstellungen!$C$11="7 Tage",7,5),N('Ist-Stunden'!AH108)),MAX(IF(Einstellungen!$C$11="7 Tage",MAX(0,(MIN(DATE(2028,6,0),IF(Mitarbeiter!$D108="",DATE(2028,6,0),Mitarbeiter!$D108),TODAY()))-(MAX(DATE(2028,5,1),Mitarbeiter!$C108))+1),MAX(0,NETWORKDAYS(MAX(DATE(2028,5,1),Mitarbeiter!$C108),MIN(DATE(2028,6,0),IF(Mitarbeiter!$D108="",DATE(2028,6,0),Mitarbeiter!$D108),TODAY()),Einstellungen!$F$13:$F$67)))*N(Mitarbeiter!$E108)/IF(Einstellungen!$C$11="7 Tage",7,5),N('Ist-Stunden'!AH108)+(N(Krankheitstage!BG108)+N(Krankheitstage!BS108))*N($C108))))</f>
        <v/>
      </c>
      <c r="BM108" s="76">
        <f>IF($B108="",0,IF(Einstellungen!$C$10="Ja",MAX(IF(Einstellungen!$C$11="7 Tage",MAX(0,(MIN(DATE(2028,7,0),IF(Mitarbeiter!$D108="",DATE(2028,7,0),Mitarbeiter!$D108),TODAY()))-(MAX(DATE(2028,6,1),Mitarbeiter!$C108))+1),MAX(0,NETWORKDAYS(MAX(DATE(2028,6,1),Mitarbeiter!$C108),MIN(DATE(2028,7,0),IF(Mitarbeiter!$D108="",DATE(2028,7,0),Mitarbeiter!$D108),TODAY()),Einstellungen!$F$13:$F$67)))*N(Mitarbeiter!$E108)/IF(Einstellungen!$C$11="7 Tage",7,5),N('Ist-Stunden'!AI108)),MAX(IF(Einstellungen!$C$11="7 Tage",MAX(0,(MIN(DATE(2028,7,0),IF(Mitarbeiter!$D108="",DATE(2028,7,0),Mitarbeiter!$D108),TODAY()))-(MAX(DATE(2028,6,1),Mitarbeiter!$C108))+1),MAX(0,NETWORKDAYS(MAX(DATE(2028,6,1),Mitarbeiter!$C108),MIN(DATE(2028,7,0),IF(Mitarbeiter!$D108="",DATE(2028,7,0),Mitarbeiter!$D108),TODAY()),Einstellungen!$F$13:$F$67)))*N(Mitarbeiter!$E108)/IF(Einstellungen!$C$11="7 Tage",7,5),N('Ist-Stunden'!AI108)+(N(Krankheitstage!BH108)+N(Krankheitstage!BT108))*N($C108))))</f>
        <v/>
      </c>
      <c r="BN108" s="76">
        <f>IF($B108="",0,IF(Einstellungen!$C$10="Ja",MAX(IF(Einstellungen!$C$11="7 Tage",MAX(0,(MIN(DATE(2028,8,0),IF(Mitarbeiter!$D108="",DATE(2028,8,0),Mitarbeiter!$D108),TODAY()))-(MAX(DATE(2028,7,1),Mitarbeiter!$C108))+1),MAX(0,NETWORKDAYS(MAX(DATE(2028,7,1),Mitarbeiter!$C108),MIN(DATE(2028,8,0),IF(Mitarbeiter!$D108="",DATE(2028,8,0),Mitarbeiter!$D108),TODAY()),Einstellungen!$F$13:$F$67)))*N(Mitarbeiter!$E108)/IF(Einstellungen!$C$11="7 Tage",7,5),N('Ist-Stunden'!AJ108)),MAX(IF(Einstellungen!$C$11="7 Tage",MAX(0,(MIN(DATE(2028,8,0),IF(Mitarbeiter!$D108="",DATE(2028,8,0),Mitarbeiter!$D108),TODAY()))-(MAX(DATE(2028,7,1),Mitarbeiter!$C108))+1),MAX(0,NETWORKDAYS(MAX(DATE(2028,7,1),Mitarbeiter!$C108),MIN(DATE(2028,8,0),IF(Mitarbeiter!$D108="",DATE(2028,8,0),Mitarbeiter!$D108),TODAY()),Einstellungen!$F$13:$F$67)))*N(Mitarbeiter!$E108)/IF(Einstellungen!$C$11="7 Tage",7,5),N('Ist-Stunden'!AJ108)+(N(Krankheitstage!BI108)+N(Krankheitstage!BU108))*N($C108))))</f>
        <v/>
      </c>
      <c r="BO108" s="76">
        <f>IF($B108="",0,IF(Einstellungen!$C$10="Ja",MAX(IF(Einstellungen!$C$11="7 Tage",MAX(0,(MIN(DATE(2028,9,0),IF(Mitarbeiter!$D108="",DATE(2028,9,0),Mitarbeiter!$D108),TODAY()))-(MAX(DATE(2028,8,1),Mitarbeiter!$C108))+1),MAX(0,NETWORKDAYS(MAX(DATE(2028,8,1),Mitarbeiter!$C108),MIN(DATE(2028,9,0),IF(Mitarbeiter!$D108="",DATE(2028,9,0),Mitarbeiter!$D108),TODAY()),Einstellungen!$F$13:$F$67)))*N(Mitarbeiter!$E108)/IF(Einstellungen!$C$11="7 Tage",7,5),N('Ist-Stunden'!AK108)),MAX(IF(Einstellungen!$C$11="7 Tage",MAX(0,(MIN(DATE(2028,9,0),IF(Mitarbeiter!$D108="",DATE(2028,9,0),Mitarbeiter!$D108),TODAY()))-(MAX(DATE(2028,8,1),Mitarbeiter!$C108))+1),MAX(0,NETWORKDAYS(MAX(DATE(2028,8,1),Mitarbeiter!$C108),MIN(DATE(2028,9,0),IF(Mitarbeiter!$D108="",DATE(2028,9,0),Mitarbeiter!$D108),TODAY()),Einstellungen!$F$13:$F$67)))*N(Mitarbeiter!$E108)/IF(Einstellungen!$C$11="7 Tage",7,5),N('Ist-Stunden'!AK108)+(N(Krankheitstage!BJ108)+N(Krankheitstage!BV108))*N($C108))))</f>
        <v/>
      </c>
      <c r="BP108" s="76">
        <f>IF($B108="",0,IF(Einstellungen!$C$10="Ja",MAX(IF(Einstellungen!$C$11="7 Tage",MAX(0,(MIN(DATE(2028,10,0),IF(Mitarbeiter!$D108="",DATE(2028,10,0),Mitarbeiter!$D108),TODAY()))-(MAX(DATE(2028,9,1),Mitarbeiter!$C108))+1),MAX(0,NETWORKDAYS(MAX(DATE(2028,9,1),Mitarbeiter!$C108),MIN(DATE(2028,10,0),IF(Mitarbeiter!$D108="",DATE(2028,10,0),Mitarbeiter!$D108),TODAY()),Einstellungen!$F$13:$F$67)))*N(Mitarbeiter!$E108)/IF(Einstellungen!$C$11="7 Tage",7,5),N('Ist-Stunden'!AL108)),MAX(IF(Einstellungen!$C$11="7 Tage",MAX(0,(MIN(DATE(2028,10,0),IF(Mitarbeiter!$D108="",DATE(2028,10,0),Mitarbeiter!$D108),TODAY()))-(MAX(DATE(2028,9,1),Mitarbeiter!$C108))+1),MAX(0,NETWORKDAYS(MAX(DATE(2028,9,1),Mitarbeiter!$C108),MIN(DATE(2028,10,0),IF(Mitarbeiter!$D108="",DATE(2028,10,0),Mitarbeiter!$D108),TODAY()),Einstellungen!$F$13:$F$67)))*N(Mitarbeiter!$E108)/IF(Einstellungen!$C$11="7 Tage",7,5),N('Ist-Stunden'!AL108)+(N(Krankheitstage!BK108)+N(Krankheitstage!BW108))*N($C108))))</f>
        <v/>
      </c>
      <c r="BQ108" s="76">
        <f>IF($B108="",0,IF(Einstellungen!$C$10="Ja",MAX(IF(Einstellungen!$C$11="7 Tage",MAX(0,(MIN(DATE(2028,11,0),IF(Mitarbeiter!$D108="",DATE(2028,11,0),Mitarbeiter!$D108),TODAY()))-(MAX(DATE(2028,10,1),Mitarbeiter!$C108))+1),MAX(0,NETWORKDAYS(MAX(DATE(2028,10,1),Mitarbeiter!$C108),MIN(DATE(2028,11,0),IF(Mitarbeiter!$D108="",DATE(2028,11,0),Mitarbeiter!$D108),TODAY()),Einstellungen!$F$13:$F$67)))*N(Mitarbeiter!$E108)/IF(Einstellungen!$C$11="7 Tage",7,5),N('Ist-Stunden'!AM108)),MAX(IF(Einstellungen!$C$11="7 Tage",MAX(0,(MIN(DATE(2028,11,0),IF(Mitarbeiter!$D108="",DATE(2028,11,0),Mitarbeiter!$D108),TODAY()))-(MAX(DATE(2028,10,1),Mitarbeiter!$C108))+1),MAX(0,NETWORKDAYS(MAX(DATE(2028,10,1),Mitarbeiter!$C108),MIN(DATE(2028,11,0),IF(Mitarbeiter!$D108="",DATE(2028,11,0),Mitarbeiter!$D108),TODAY()),Einstellungen!$F$13:$F$67)))*N(Mitarbeiter!$E108)/IF(Einstellungen!$C$11="7 Tage",7,5),N('Ist-Stunden'!AM108)+(N(Krankheitstage!BL108)+N(Krankheitstage!BX108))*N($C108))))</f>
        <v/>
      </c>
      <c r="BR108" s="76">
        <f>IF($B108="",0,IF(Einstellungen!$C$10="Ja",MAX(IF(Einstellungen!$C$11="7 Tage",MAX(0,(MIN(DATE(2028,12,0),IF(Mitarbeiter!$D108="",DATE(2028,12,0),Mitarbeiter!$D108),TODAY()))-(MAX(DATE(2028,11,1),Mitarbeiter!$C108))+1),MAX(0,NETWORKDAYS(MAX(DATE(2028,11,1),Mitarbeiter!$C108),MIN(DATE(2028,12,0),IF(Mitarbeiter!$D108="",DATE(2028,12,0),Mitarbeiter!$D108),TODAY()),Einstellungen!$F$13:$F$67)))*N(Mitarbeiter!$E108)/IF(Einstellungen!$C$11="7 Tage",7,5),N('Ist-Stunden'!AN108)),MAX(IF(Einstellungen!$C$11="7 Tage",MAX(0,(MIN(DATE(2028,12,0),IF(Mitarbeiter!$D108="",DATE(2028,12,0),Mitarbeiter!$D108),TODAY()))-(MAX(DATE(2028,11,1),Mitarbeiter!$C108))+1),MAX(0,NETWORKDAYS(MAX(DATE(2028,11,1),Mitarbeiter!$C108),MIN(DATE(2028,12,0),IF(Mitarbeiter!$D108="",DATE(2028,12,0),Mitarbeiter!$D108),TODAY()),Einstellungen!$F$13:$F$67)))*N(Mitarbeiter!$E108)/IF(Einstellungen!$C$11="7 Tage",7,5),N('Ist-Stunden'!AN108)+(N(Krankheitstage!BM108)+N(Krankheitstage!BY108))*N($C108))))</f>
        <v/>
      </c>
      <c r="BS108" s="76">
        <f>IF($B108="",0,IF(Einstellungen!$C$10="Ja",MAX(IF(Einstellungen!$C$11="7 Tage",MAX(0,(MIN(DATE(2028,13,0),IF(Mitarbeiter!$D108="",DATE(2028,13,0),Mitarbeiter!$D108),TODAY()))-(MAX(DATE(2028,12,1),Mitarbeiter!$C108))+1),MAX(0,NETWORKDAYS(MAX(DATE(2028,12,1),Mitarbeiter!$C108),MIN(DATE(2028,13,0),IF(Mitarbeiter!$D108="",DATE(2028,13,0),Mitarbeiter!$D108),TODAY()),Einstellungen!$F$13:$F$67)))*N(Mitarbeiter!$E108)/IF(Einstellungen!$C$11="7 Tage",7,5),N('Ist-Stunden'!AO108)),MAX(IF(Einstellungen!$C$11="7 Tage",MAX(0,(MIN(DATE(2028,13,0),IF(Mitarbeiter!$D108="",DATE(2028,13,0),Mitarbeiter!$D108),TODAY()))-(MAX(DATE(2028,12,1),Mitarbeiter!$C108))+1),MAX(0,NETWORKDAYS(MAX(DATE(2028,12,1),Mitarbeiter!$C108),MIN(DATE(2028,13,0),IF(Mitarbeiter!$D108="",DATE(2028,13,0),Mitarbeiter!$D108),TODAY()),Einstellungen!$F$13:$F$67)))*N(Mitarbeiter!$E108)/IF(Einstellungen!$C$11="7 Tage",7,5),N('Ist-Stunden'!AO108)+(N(Krankheitstage!BN108)+N(Krankheitstage!BZ108))*N($C108))))</f>
        <v/>
      </c>
      <c r="BT108" s="76">
        <f>IF($B108="",0,IF(Einstellungen!$C$10="Ja",MAX(IF(Einstellungen!$C$11="7 Tage",MAX(0,(MIN(DATE(2029,2,0),IF(Mitarbeiter!$D108="",DATE(2029,2,0),Mitarbeiter!$D108),TODAY()))-(MAX(DATE(2029,1,1),Mitarbeiter!$C108))+1),MAX(0,NETWORKDAYS(MAX(DATE(2029,1,1),Mitarbeiter!$C108),MIN(DATE(2029,2,0),IF(Mitarbeiter!$D108="",DATE(2029,2,0),Mitarbeiter!$D108),TODAY()),Einstellungen!$F$13:$F$67)))*N(Mitarbeiter!$E108)/IF(Einstellungen!$C$11="7 Tage",7,5),N('Ist-Stunden'!AP108)),MAX(IF(Einstellungen!$C$11="7 Tage",MAX(0,(MIN(DATE(2029,2,0),IF(Mitarbeiter!$D108="",DATE(2029,2,0),Mitarbeiter!$D108),TODAY()))-(MAX(DATE(2029,1,1),Mitarbeiter!$C108))+1),MAX(0,NETWORKDAYS(MAX(DATE(2029,1,1),Mitarbeiter!$C108),MIN(DATE(2029,2,0),IF(Mitarbeiter!$D108="",DATE(2029,2,0),Mitarbeiter!$D108),TODAY()),Einstellungen!$F$13:$F$67)))*N(Mitarbeiter!$E108)/IF(Einstellungen!$C$11="7 Tage",7,5),N('Ist-Stunden'!AP108)+(N(Krankheitstage!CA108)+N(Krankheitstage!CM108))*N($C108))))</f>
        <v/>
      </c>
      <c r="BU108" s="76">
        <f>IF($B108="",0,IF(Einstellungen!$C$10="Ja",MAX(IF(Einstellungen!$C$11="7 Tage",MAX(0,(MIN(DATE(2029,3,0),IF(Mitarbeiter!$D108="",DATE(2029,3,0),Mitarbeiter!$D108),TODAY()))-(MAX(DATE(2029,2,1),Mitarbeiter!$C108))+1),MAX(0,NETWORKDAYS(MAX(DATE(2029,2,1),Mitarbeiter!$C108),MIN(DATE(2029,3,0),IF(Mitarbeiter!$D108="",DATE(2029,3,0),Mitarbeiter!$D108),TODAY()),Einstellungen!$F$13:$F$67)))*N(Mitarbeiter!$E108)/IF(Einstellungen!$C$11="7 Tage",7,5),N('Ist-Stunden'!AQ108)),MAX(IF(Einstellungen!$C$11="7 Tage",MAX(0,(MIN(DATE(2029,3,0),IF(Mitarbeiter!$D108="",DATE(2029,3,0),Mitarbeiter!$D108),TODAY()))-(MAX(DATE(2029,2,1),Mitarbeiter!$C108))+1),MAX(0,NETWORKDAYS(MAX(DATE(2029,2,1),Mitarbeiter!$C108),MIN(DATE(2029,3,0),IF(Mitarbeiter!$D108="",DATE(2029,3,0),Mitarbeiter!$D108),TODAY()),Einstellungen!$F$13:$F$67)))*N(Mitarbeiter!$E108)/IF(Einstellungen!$C$11="7 Tage",7,5),N('Ist-Stunden'!AQ108)+(N(Krankheitstage!CB108)+N(Krankheitstage!CN108))*N($C108))))</f>
        <v/>
      </c>
      <c r="BV108" s="76">
        <f>IF($B108="",0,IF(Einstellungen!$C$10="Ja",MAX(IF(Einstellungen!$C$11="7 Tage",MAX(0,(MIN(DATE(2029,4,0),IF(Mitarbeiter!$D108="",DATE(2029,4,0),Mitarbeiter!$D108),TODAY()))-(MAX(DATE(2029,3,1),Mitarbeiter!$C108))+1),MAX(0,NETWORKDAYS(MAX(DATE(2029,3,1),Mitarbeiter!$C108),MIN(DATE(2029,4,0),IF(Mitarbeiter!$D108="",DATE(2029,4,0),Mitarbeiter!$D108),TODAY()),Einstellungen!$F$13:$F$67)))*N(Mitarbeiter!$E108)/IF(Einstellungen!$C$11="7 Tage",7,5),N('Ist-Stunden'!AR108)),MAX(IF(Einstellungen!$C$11="7 Tage",MAX(0,(MIN(DATE(2029,4,0),IF(Mitarbeiter!$D108="",DATE(2029,4,0),Mitarbeiter!$D108),TODAY()))-(MAX(DATE(2029,3,1),Mitarbeiter!$C108))+1),MAX(0,NETWORKDAYS(MAX(DATE(2029,3,1),Mitarbeiter!$C108),MIN(DATE(2029,4,0),IF(Mitarbeiter!$D108="",DATE(2029,4,0),Mitarbeiter!$D108),TODAY()),Einstellungen!$F$13:$F$67)))*N(Mitarbeiter!$E108)/IF(Einstellungen!$C$11="7 Tage",7,5),N('Ist-Stunden'!AR108)+(N(Krankheitstage!CC108)+N(Krankheitstage!CO108))*N($C108))))</f>
        <v/>
      </c>
      <c r="BW108" s="76">
        <f>IF($B108="",0,IF(Einstellungen!$C$10="Ja",MAX(IF(Einstellungen!$C$11="7 Tage",MAX(0,(MIN(DATE(2029,5,0),IF(Mitarbeiter!$D108="",DATE(2029,5,0),Mitarbeiter!$D108),TODAY()))-(MAX(DATE(2029,4,1),Mitarbeiter!$C108))+1),MAX(0,NETWORKDAYS(MAX(DATE(2029,4,1),Mitarbeiter!$C108),MIN(DATE(2029,5,0),IF(Mitarbeiter!$D108="",DATE(2029,5,0),Mitarbeiter!$D108),TODAY()),Einstellungen!$F$13:$F$67)))*N(Mitarbeiter!$E108)/IF(Einstellungen!$C$11="7 Tage",7,5),N('Ist-Stunden'!AS108)),MAX(IF(Einstellungen!$C$11="7 Tage",MAX(0,(MIN(DATE(2029,5,0),IF(Mitarbeiter!$D108="",DATE(2029,5,0),Mitarbeiter!$D108),TODAY()))-(MAX(DATE(2029,4,1),Mitarbeiter!$C108))+1),MAX(0,NETWORKDAYS(MAX(DATE(2029,4,1),Mitarbeiter!$C108),MIN(DATE(2029,5,0),IF(Mitarbeiter!$D108="",DATE(2029,5,0),Mitarbeiter!$D108),TODAY()),Einstellungen!$F$13:$F$67)))*N(Mitarbeiter!$E108)/IF(Einstellungen!$C$11="7 Tage",7,5),N('Ist-Stunden'!AS108)+(N(Krankheitstage!CD108)+N(Krankheitstage!CP108))*N($C108))))</f>
        <v/>
      </c>
      <c r="BX108" s="76">
        <f>IF($B108="",0,IF(Einstellungen!$C$10="Ja",MAX(IF(Einstellungen!$C$11="7 Tage",MAX(0,(MIN(DATE(2029,6,0),IF(Mitarbeiter!$D108="",DATE(2029,6,0),Mitarbeiter!$D108),TODAY()))-(MAX(DATE(2029,5,1),Mitarbeiter!$C108))+1),MAX(0,NETWORKDAYS(MAX(DATE(2029,5,1),Mitarbeiter!$C108),MIN(DATE(2029,6,0),IF(Mitarbeiter!$D108="",DATE(2029,6,0),Mitarbeiter!$D108),TODAY()),Einstellungen!$F$13:$F$67)))*N(Mitarbeiter!$E108)/IF(Einstellungen!$C$11="7 Tage",7,5),N('Ist-Stunden'!AT108)),MAX(IF(Einstellungen!$C$11="7 Tage",MAX(0,(MIN(DATE(2029,6,0),IF(Mitarbeiter!$D108="",DATE(2029,6,0),Mitarbeiter!$D108),TODAY()))-(MAX(DATE(2029,5,1),Mitarbeiter!$C108))+1),MAX(0,NETWORKDAYS(MAX(DATE(2029,5,1),Mitarbeiter!$C108),MIN(DATE(2029,6,0),IF(Mitarbeiter!$D108="",DATE(2029,6,0),Mitarbeiter!$D108),TODAY()),Einstellungen!$F$13:$F$67)))*N(Mitarbeiter!$E108)/IF(Einstellungen!$C$11="7 Tage",7,5),N('Ist-Stunden'!AT108)+(N(Krankheitstage!CE108)+N(Krankheitstage!CQ108))*N($C108))))</f>
        <v/>
      </c>
      <c r="BY108" s="76">
        <f>IF($B108="",0,IF(Einstellungen!$C$10="Ja",MAX(IF(Einstellungen!$C$11="7 Tage",MAX(0,(MIN(DATE(2029,7,0),IF(Mitarbeiter!$D108="",DATE(2029,7,0),Mitarbeiter!$D108),TODAY()))-(MAX(DATE(2029,6,1),Mitarbeiter!$C108))+1),MAX(0,NETWORKDAYS(MAX(DATE(2029,6,1),Mitarbeiter!$C108),MIN(DATE(2029,7,0),IF(Mitarbeiter!$D108="",DATE(2029,7,0),Mitarbeiter!$D108),TODAY()),Einstellungen!$F$13:$F$67)))*N(Mitarbeiter!$E108)/IF(Einstellungen!$C$11="7 Tage",7,5),N('Ist-Stunden'!AU108)),MAX(IF(Einstellungen!$C$11="7 Tage",MAX(0,(MIN(DATE(2029,7,0),IF(Mitarbeiter!$D108="",DATE(2029,7,0),Mitarbeiter!$D108),TODAY()))-(MAX(DATE(2029,6,1),Mitarbeiter!$C108))+1),MAX(0,NETWORKDAYS(MAX(DATE(2029,6,1),Mitarbeiter!$C108),MIN(DATE(2029,7,0),IF(Mitarbeiter!$D108="",DATE(2029,7,0),Mitarbeiter!$D108),TODAY()),Einstellungen!$F$13:$F$67)))*N(Mitarbeiter!$E108)/IF(Einstellungen!$C$11="7 Tage",7,5),N('Ist-Stunden'!AU108)+(N(Krankheitstage!CF108)+N(Krankheitstage!CR108))*N($C108))))</f>
        <v/>
      </c>
      <c r="BZ108" s="76">
        <f>IF($B108="",0,IF(Einstellungen!$C$10="Ja",MAX(IF(Einstellungen!$C$11="7 Tage",MAX(0,(MIN(DATE(2029,8,0),IF(Mitarbeiter!$D108="",DATE(2029,8,0),Mitarbeiter!$D108),TODAY()))-(MAX(DATE(2029,7,1),Mitarbeiter!$C108))+1),MAX(0,NETWORKDAYS(MAX(DATE(2029,7,1),Mitarbeiter!$C108),MIN(DATE(2029,8,0),IF(Mitarbeiter!$D108="",DATE(2029,8,0),Mitarbeiter!$D108),TODAY()),Einstellungen!$F$13:$F$67)))*N(Mitarbeiter!$E108)/IF(Einstellungen!$C$11="7 Tage",7,5),N('Ist-Stunden'!AV108)),MAX(IF(Einstellungen!$C$11="7 Tage",MAX(0,(MIN(DATE(2029,8,0),IF(Mitarbeiter!$D108="",DATE(2029,8,0),Mitarbeiter!$D108),TODAY()))-(MAX(DATE(2029,7,1),Mitarbeiter!$C108))+1),MAX(0,NETWORKDAYS(MAX(DATE(2029,7,1),Mitarbeiter!$C108),MIN(DATE(2029,8,0),IF(Mitarbeiter!$D108="",DATE(2029,8,0),Mitarbeiter!$D108),TODAY()),Einstellungen!$F$13:$F$67)))*N(Mitarbeiter!$E108)/IF(Einstellungen!$C$11="7 Tage",7,5),N('Ist-Stunden'!AV108)+(N(Krankheitstage!CG108)+N(Krankheitstage!CS108))*N($C108))))</f>
        <v/>
      </c>
      <c r="CA108" s="76">
        <f>IF($B108="",0,IF(Einstellungen!$C$10="Ja",MAX(IF(Einstellungen!$C$11="7 Tage",MAX(0,(MIN(DATE(2029,9,0),IF(Mitarbeiter!$D108="",DATE(2029,9,0),Mitarbeiter!$D108),TODAY()))-(MAX(DATE(2029,8,1),Mitarbeiter!$C108))+1),MAX(0,NETWORKDAYS(MAX(DATE(2029,8,1),Mitarbeiter!$C108),MIN(DATE(2029,9,0),IF(Mitarbeiter!$D108="",DATE(2029,9,0),Mitarbeiter!$D108),TODAY()),Einstellungen!$F$13:$F$67)))*N(Mitarbeiter!$E108)/IF(Einstellungen!$C$11="7 Tage",7,5),N('Ist-Stunden'!AW108)),MAX(IF(Einstellungen!$C$11="7 Tage",MAX(0,(MIN(DATE(2029,9,0),IF(Mitarbeiter!$D108="",DATE(2029,9,0),Mitarbeiter!$D108),TODAY()))-(MAX(DATE(2029,8,1),Mitarbeiter!$C108))+1),MAX(0,NETWORKDAYS(MAX(DATE(2029,8,1),Mitarbeiter!$C108),MIN(DATE(2029,9,0),IF(Mitarbeiter!$D108="",DATE(2029,9,0),Mitarbeiter!$D108),TODAY()),Einstellungen!$F$13:$F$67)))*N(Mitarbeiter!$E108)/IF(Einstellungen!$C$11="7 Tage",7,5),N('Ist-Stunden'!AW108)+(N(Krankheitstage!CH108)+N(Krankheitstage!CT108))*N($C108))))</f>
        <v/>
      </c>
      <c r="CB108" s="76">
        <f>IF($B108="",0,IF(Einstellungen!$C$10="Ja",MAX(IF(Einstellungen!$C$11="7 Tage",MAX(0,(MIN(DATE(2029,10,0),IF(Mitarbeiter!$D108="",DATE(2029,10,0),Mitarbeiter!$D108),TODAY()))-(MAX(DATE(2029,9,1),Mitarbeiter!$C108))+1),MAX(0,NETWORKDAYS(MAX(DATE(2029,9,1),Mitarbeiter!$C108),MIN(DATE(2029,10,0),IF(Mitarbeiter!$D108="",DATE(2029,10,0),Mitarbeiter!$D108),TODAY()),Einstellungen!$F$13:$F$67)))*N(Mitarbeiter!$E108)/IF(Einstellungen!$C$11="7 Tage",7,5),N('Ist-Stunden'!AX108)),MAX(IF(Einstellungen!$C$11="7 Tage",MAX(0,(MIN(DATE(2029,10,0),IF(Mitarbeiter!$D108="",DATE(2029,10,0),Mitarbeiter!$D108),TODAY()))-(MAX(DATE(2029,9,1),Mitarbeiter!$C108))+1),MAX(0,NETWORKDAYS(MAX(DATE(2029,9,1),Mitarbeiter!$C108),MIN(DATE(2029,10,0),IF(Mitarbeiter!$D108="",DATE(2029,10,0),Mitarbeiter!$D108),TODAY()),Einstellungen!$F$13:$F$67)))*N(Mitarbeiter!$E108)/IF(Einstellungen!$C$11="7 Tage",7,5),N('Ist-Stunden'!AX108)+(N(Krankheitstage!CI108)+N(Krankheitstage!CU108))*N($C108))))</f>
        <v/>
      </c>
      <c r="CC108" s="76">
        <f>IF($B108="",0,IF(Einstellungen!$C$10="Ja",MAX(IF(Einstellungen!$C$11="7 Tage",MAX(0,(MIN(DATE(2029,11,0),IF(Mitarbeiter!$D108="",DATE(2029,11,0),Mitarbeiter!$D108),TODAY()))-(MAX(DATE(2029,10,1),Mitarbeiter!$C108))+1),MAX(0,NETWORKDAYS(MAX(DATE(2029,10,1),Mitarbeiter!$C108),MIN(DATE(2029,11,0),IF(Mitarbeiter!$D108="",DATE(2029,11,0),Mitarbeiter!$D108),TODAY()),Einstellungen!$F$13:$F$67)))*N(Mitarbeiter!$E108)/IF(Einstellungen!$C$11="7 Tage",7,5),N('Ist-Stunden'!AY108)),MAX(IF(Einstellungen!$C$11="7 Tage",MAX(0,(MIN(DATE(2029,11,0),IF(Mitarbeiter!$D108="",DATE(2029,11,0),Mitarbeiter!$D108),TODAY()))-(MAX(DATE(2029,10,1),Mitarbeiter!$C108))+1),MAX(0,NETWORKDAYS(MAX(DATE(2029,10,1),Mitarbeiter!$C108),MIN(DATE(2029,11,0),IF(Mitarbeiter!$D108="",DATE(2029,11,0),Mitarbeiter!$D108),TODAY()),Einstellungen!$F$13:$F$67)))*N(Mitarbeiter!$E108)/IF(Einstellungen!$C$11="7 Tage",7,5),N('Ist-Stunden'!AY108)+(N(Krankheitstage!CJ108)+N(Krankheitstage!CV108))*N($C108))))</f>
        <v/>
      </c>
      <c r="CD108" s="76">
        <f>IF($B108="",0,IF(Einstellungen!$C$10="Ja",MAX(IF(Einstellungen!$C$11="7 Tage",MAX(0,(MIN(DATE(2029,12,0),IF(Mitarbeiter!$D108="",DATE(2029,12,0),Mitarbeiter!$D108),TODAY()))-(MAX(DATE(2029,11,1),Mitarbeiter!$C108))+1),MAX(0,NETWORKDAYS(MAX(DATE(2029,11,1),Mitarbeiter!$C108),MIN(DATE(2029,12,0),IF(Mitarbeiter!$D108="",DATE(2029,12,0),Mitarbeiter!$D108),TODAY()),Einstellungen!$F$13:$F$67)))*N(Mitarbeiter!$E108)/IF(Einstellungen!$C$11="7 Tage",7,5),N('Ist-Stunden'!AZ108)),MAX(IF(Einstellungen!$C$11="7 Tage",MAX(0,(MIN(DATE(2029,12,0),IF(Mitarbeiter!$D108="",DATE(2029,12,0),Mitarbeiter!$D108),TODAY()))-(MAX(DATE(2029,11,1),Mitarbeiter!$C108))+1),MAX(0,NETWORKDAYS(MAX(DATE(2029,11,1),Mitarbeiter!$C108),MIN(DATE(2029,12,0),IF(Mitarbeiter!$D108="",DATE(2029,12,0),Mitarbeiter!$D108),TODAY()),Einstellungen!$F$13:$F$67)))*N(Mitarbeiter!$E108)/IF(Einstellungen!$C$11="7 Tage",7,5),N('Ist-Stunden'!AZ108)+(N(Krankheitstage!CK108)+N(Krankheitstage!CW108))*N($C108))))</f>
        <v/>
      </c>
      <c r="CE108" s="76">
        <f>IF($B108="",0,IF(Einstellungen!$C$10="Ja",MAX(IF(Einstellungen!$C$11="7 Tage",MAX(0,(MIN(DATE(2029,13,0),IF(Mitarbeiter!$D108="",DATE(2029,13,0),Mitarbeiter!$D108),TODAY()))-(MAX(DATE(2029,12,1),Mitarbeiter!$C108))+1),MAX(0,NETWORKDAYS(MAX(DATE(2029,12,1),Mitarbeiter!$C108),MIN(DATE(2029,13,0),IF(Mitarbeiter!$D108="",DATE(2029,13,0),Mitarbeiter!$D108),TODAY()),Einstellungen!$F$13:$F$67)))*N(Mitarbeiter!$E108)/IF(Einstellungen!$C$11="7 Tage",7,5),N('Ist-Stunden'!BA108)),MAX(IF(Einstellungen!$C$11="7 Tage",MAX(0,(MIN(DATE(2029,13,0),IF(Mitarbeiter!$D108="",DATE(2029,13,0),Mitarbeiter!$D108),TODAY()))-(MAX(DATE(2029,12,1),Mitarbeiter!$C108))+1),MAX(0,NETWORKDAYS(MAX(DATE(2029,12,1),Mitarbeiter!$C108),MIN(DATE(2029,13,0),IF(Mitarbeiter!$D108="",DATE(2029,13,0),Mitarbeiter!$D108),TODAY()),Einstellungen!$F$13:$F$67)))*N(Mitarbeiter!$E108)/IF(Einstellungen!$C$11="7 Tage",7,5),N('Ist-Stunden'!BA108)+(N(Krankheitstage!CL108)+N(Krankheitstage!CX108))*N($C108))))</f>
        <v/>
      </c>
      <c r="CF108" s="76">
        <f>IF($B108="",0,IF(Einstellungen!$C$10="Ja",MAX(IF(Einstellungen!$C$11="7 Tage",MAX(0,(MIN(DATE(2030,2,0),IF(Mitarbeiter!$D108="",DATE(2030,2,0),Mitarbeiter!$D108),TODAY()))-(MAX(DATE(2030,1,1),Mitarbeiter!$C108))+1),MAX(0,NETWORKDAYS(MAX(DATE(2030,1,1),Mitarbeiter!$C108),MIN(DATE(2030,2,0),IF(Mitarbeiter!$D108="",DATE(2030,2,0),Mitarbeiter!$D108),TODAY()),Einstellungen!$F$13:$F$67)))*N(Mitarbeiter!$E108)/IF(Einstellungen!$C$11="7 Tage",7,5),N('Ist-Stunden'!BB108)),MAX(IF(Einstellungen!$C$11="7 Tage",MAX(0,(MIN(DATE(2030,2,0),IF(Mitarbeiter!$D108="",DATE(2030,2,0),Mitarbeiter!$D108),TODAY()))-(MAX(DATE(2030,1,1),Mitarbeiter!$C108))+1),MAX(0,NETWORKDAYS(MAX(DATE(2030,1,1),Mitarbeiter!$C108),MIN(DATE(2030,2,0),IF(Mitarbeiter!$D108="",DATE(2030,2,0),Mitarbeiter!$D108),TODAY()),Einstellungen!$F$13:$F$67)))*N(Mitarbeiter!$E108)/IF(Einstellungen!$C$11="7 Tage",7,5),N('Ist-Stunden'!BB108)+(N(Krankheitstage!CY108)+N(Krankheitstage!DK108))*N($C108))))</f>
        <v/>
      </c>
      <c r="CG108" s="76">
        <f>IF($B108="",0,IF(Einstellungen!$C$10="Ja",MAX(IF(Einstellungen!$C$11="7 Tage",MAX(0,(MIN(DATE(2030,3,0),IF(Mitarbeiter!$D108="",DATE(2030,3,0),Mitarbeiter!$D108),TODAY()))-(MAX(DATE(2030,2,1),Mitarbeiter!$C108))+1),MAX(0,NETWORKDAYS(MAX(DATE(2030,2,1),Mitarbeiter!$C108),MIN(DATE(2030,3,0),IF(Mitarbeiter!$D108="",DATE(2030,3,0),Mitarbeiter!$D108),TODAY()),Einstellungen!$F$13:$F$67)))*N(Mitarbeiter!$E108)/IF(Einstellungen!$C$11="7 Tage",7,5),N('Ist-Stunden'!BC108)),MAX(IF(Einstellungen!$C$11="7 Tage",MAX(0,(MIN(DATE(2030,3,0),IF(Mitarbeiter!$D108="",DATE(2030,3,0),Mitarbeiter!$D108),TODAY()))-(MAX(DATE(2030,2,1),Mitarbeiter!$C108))+1),MAX(0,NETWORKDAYS(MAX(DATE(2030,2,1),Mitarbeiter!$C108),MIN(DATE(2030,3,0),IF(Mitarbeiter!$D108="",DATE(2030,3,0),Mitarbeiter!$D108),TODAY()),Einstellungen!$F$13:$F$67)))*N(Mitarbeiter!$E108)/IF(Einstellungen!$C$11="7 Tage",7,5),N('Ist-Stunden'!BC108)+(N(Krankheitstage!CZ108)+N(Krankheitstage!DL108))*N($C108))))</f>
        <v/>
      </c>
      <c r="CH108" s="76">
        <f>IF($B108="",0,IF(Einstellungen!$C$10="Ja",MAX(IF(Einstellungen!$C$11="7 Tage",MAX(0,(MIN(DATE(2030,4,0),IF(Mitarbeiter!$D108="",DATE(2030,4,0),Mitarbeiter!$D108),TODAY()))-(MAX(DATE(2030,3,1),Mitarbeiter!$C108))+1),MAX(0,NETWORKDAYS(MAX(DATE(2030,3,1),Mitarbeiter!$C108),MIN(DATE(2030,4,0),IF(Mitarbeiter!$D108="",DATE(2030,4,0),Mitarbeiter!$D108),TODAY()),Einstellungen!$F$13:$F$67)))*N(Mitarbeiter!$E108)/IF(Einstellungen!$C$11="7 Tage",7,5),N('Ist-Stunden'!BD108)),MAX(IF(Einstellungen!$C$11="7 Tage",MAX(0,(MIN(DATE(2030,4,0),IF(Mitarbeiter!$D108="",DATE(2030,4,0),Mitarbeiter!$D108),TODAY()))-(MAX(DATE(2030,3,1),Mitarbeiter!$C108))+1),MAX(0,NETWORKDAYS(MAX(DATE(2030,3,1),Mitarbeiter!$C108),MIN(DATE(2030,4,0),IF(Mitarbeiter!$D108="",DATE(2030,4,0),Mitarbeiter!$D108),TODAY()),Einstellungen!$F$13:$F$67)))*N(Mitarbeiter!$E108)/IF(Einstellungen!$C$11="7 Tage",7,5),N('Ist-Stunden'!BD108)+(N(Krankheitstage!DA108)+N(Krankheitstage!DM108))*N($C108))))</f>
        <v/>
      </c>
      <c r="CI108" s="76">
        <f>IF($B108="",0,IF(Einstellungen!$C$10="Ja",MAX(IF(Einstellungen!$C$11="7 Tage",MAX(0,(MIN(DATE(2030,5,0),IF(Mitarbeiter!$D108="",DATE(2030,5,0),Mitarbeiter!$D108),TODAY()))-(MAX(DATE(2030,4,1),Mitarbeiter!$C108))+1),MAX(0,NETWORKDAYS(MAX(DATE(2030,4,1),Mitarbeiter!$C108),MIN(DATE(2030,5,0),IF(Mitarbeiter!$D108="",DATE(2030,5,0),Mitarbeiter!$D108),TODAY()),Einstellungen!$F$13:$F$67)))*N(Mitarbeiter!$E108)/IF(Einstellungen!$C$11="7 Tage",7,5),N('Ist-Stunden'!BE108)),MAX(IF(Einstellungen!$C$11="7 Tage",MAX(0,(MIN(DATE(2030,5,0),IF(Mitarbeiter!$D108="",DATE(2030,5,0),Mitarbeiter!$D108),TODAY()))-(MAX(DATE(2030,4,1),Mitarbeiter!$C108))+1),MAX(0,NETWORKDAYS(MAX(DATE(2030,4,1),Mitarbeiter!$C108),MIN(DATE(2030,5,0),IF(Mitarbeiter!$D108="",DATE(2030,5,0),Mitarbeiter!$D108),TODAY()),Einstellungen!$F$13:$F$67)))*N(Mitarbeiter!$E108)/IF(Einstellungen!$C$11="7 Tage",7,5),N('Ist-Stunden'!BE108)+(N(Krankheitstage!DB108)+N(Krankheitstage!DN108))*N($C108))))</f>
        <v/>
      </c>
      <c r="CJ108" s="76">
        <f>IF($B108="",0,IF(Einstellungen!$C$10="Ja",MAX(IF(Einstellungen!$C$11="7 Tage",MAX(0,(MIN(DATE(2030,6,0),IF(Mitarbeiter!$D108="",DATE(2030,6,0),Mitarbeiter!$D108),TODAY()))-(MAX(DATE(2030,5,1),Mitarbeiter!$C108))+1),MAX(0,NETWORKDAYS(MAX(DATE(2030,5,1),Mitarbeiter!$C108),MIN(DATE(2030,6,0),IF(Mitarbeiter!$D108="",DATE(2030,6,0),Mitarbeiter!$D108),TODAY()),Einstellungen!$F$13:$F$67)))*N(Mitarbeiter!$E108)/IF(Einstellungen!$C$11="7 Tage",7,5),N('Ist-Stunden'!BF108)),MAX(IF(Einstellungen!$C$11="7 Tage",MAX(0,(MIN(DATE(2030,6,0),IF(Mitarbeiter!$D108="",DATE(2030,6,0),Mitarbeiter!$D108),TODAY()))-(MAX(DATE(2030,5,1),Mitarbeiter!$C108))+1),MAX(0,NETWORKDAYS(MAX(DATE(2030,5,1),Mitarbeiter!$C108),MIN(DATE(2030,6,0),IF(Mitarbeiter!$D108="",DATE(2030,6,0),Mitarbeiter!$D108),TODAY()),Einstellungen!$F$13:$F$67)))*N(Mitarbeiter!$E108)/IF(Einstellungen!$C$11="7 Tage",7,5),N('Ist-Stunden'!BF108)+(N(Krankheitstage!DC108)+N(Krankheitstage!DO108))*N($C108))))</f>
        <v/>
      </c>
      <c r="CK108" s="76">
        <f>IF($B108="",0,IF(Einstellungen!$C$10="Ja",MAX(IF(Einstellungen!$C$11="7 Tage",MAX(0,(MIN(DATE(2030,7,0),IF(Mitarbeiter!$D108="",DATE(2030,7,0),Mitarbeiter!$D108),TODAY()))-(MAX(DATE(2030,6,1),Mitarbeiter!$C108))+1),MAX(0,NETWORKDAYS(MAX(DATE(2030,6,1),Mitarbeiter!$C108),MIN(DATE(2030,7,0),IF(Mitarbeiter!$D108="",DATE(2030,7,0),Mitarbeiter!$D108),TODAY()),Einstellungen!$F$13:$F$67)))*N(Mitarbeiter!$E108)/IF(Einstellungen!$C$11="7 Tage",7,5),N('Ist-Stunden'!BG108)),MAX(IF(Einstellungen!$C$11="7 Tage",MAX(0,(MIN(DATE(2030,7,0),IF(Mitarbeiter!$D108="",DATE(2030,7,0),Mitarbeiter!$D108),TODAY()))-(MAX(DATE(2030,6,1),Mitarbeiter!$C108))+1),MAX(0,NETWORKDAYS(MAX(DATE(2030,6,1),Mitarbeiter!$C108),MIN(DATE(2030,7,0),IF(Mitarbeiter!$D108="",DATE(2030,7,0),Mitarbeiter!$D108),TODAY()),Einstellungen!$F$13:$F$67)))*N(Mitarbeiter!$E108)/IF(Einstellungen!$C$11="7 Tage",7,5),N('Ist-Stunden'!BG108)+(N(Krankheitstage!DD108)+N(Krankheitstage!DP108))*N($C108))))</f>
        <v/>
      </c>
      <c r="CL108" s="76">
        <f>IF($B108="",0,IF(Einstellungen!$C$10="Ja",MAX(IF(Einstellungen!$C$11="7 Tage",MAX(0,(MIN(DATE(2030,8,0),IF(Mitarbeiter!$D108="",DATE(2030,8,0),Mitarbeiter!$D108),TODAY()))-(MAX(DATE(2030,7,1),Mitarbeiter!$C108))+1),MAX(0,NETWORKDAYS(MAX(DATE(2030,7,1),Mitarbeiter!$C108),MIN(DATE(2030,8,0),IF(Mitarbeiter!$D108="",DATE(2030,8,0),Mitarbeiter!$D108),TODAY()),Einstellungen!$F$13:$F$67)))*N(Mitarbeiter!$E108)/IF(Einstellungen!$C$11="7 Tage",7,5),N('Ist-Stunden'!BH108)),MAX(IF(Einstellungen!$C$11="7 Tage",MAX(0,(MIN(DATE(2030,8,0),IF(Mitarbeiter!$D108="",DATE(2030,8,0),Mitarbeiter!$D108),TODAY()))-(MAX(DATE(2030,7,1),Mitarbeiter!$C108))+1),MAX(0,NETWORKDAYS(MAX(DATE(2030,7,1),Mitarbeiter!$C108),MIN(DATE(2030,8,0),IF(Mitarbeiter!$D108="",DATE(2030,8,0),Mitarbeiter!$D108),TODAY()),Einstellungen!$F$13:$F$67)))*N(Mitarbeiter!$E108)/IF(Einstellungen!$C$11="7 Tage",7,5),N('Ist-Stunden'!BH108)+(N(Krankheitstage!DE108)+N(Krankheitstage!DQ108))*N($C108))))</f>
        <v/>
      </c>
      <c r="CM108" s="76">
        <f>IF($B108="",0,IF(Einstellungen!$C$10="Ja",MAX(IF(Einstellungen!$C$11="7 Tage",MAX(0,(MIN(DATE(2030,9,0),IF(Mitarbeiter!$D108="",DATE(2030,9,0),Mitarbeiter!$D108),TODAY()))-(MAX(DATE(2030,8,1),Mitarbeiter!$C108))+1),MAX(0,NETWORKDAYS(MAX(DATE(2030,8,1),Mitarbeiter!$C108),MIN(DATE(2030,9,0),IF(Mitarbeiter!$D108="",DATE(2030,9,0),Mitarbeiter!$D108),TODAY()),Einstellungen!$F$13:$F$67)))*N(Mitarbeiter!$E108)/IF(Einstellungen!$C$11="7 Tage",7,5),N('Ist-Stunden'!BI108)),MAX(IF(Einstellungen!$C$11="7 Tage",MAX(0,(MIN(DATE(2030,9,0),IF(Mitarbeiter!$D108="",DATE(2030,9,0),Mitarbeiter!$D108),TODAY()))-(MAX(DATE(2030,8,1),Mitarbeiter!$C108))+1),MAX(0,NETWORKDAYS(MAX(DATE(2030,8,1),Mitarbeiter!$C108),MIN(DATE(2030,9,0),IF(Mitarbeiter!$D108="",DATE(2030,9,0),Mitarbeiter!$D108),TODAY()),Einstellungen!$F$13:$F$67)))*N(Mitarbeiter!$E108)/IF(Einstellungen!$C$11="7 Tage",7,5),N('Ist-Stunden'!BI108)+(N(Krankheitstage!DF108)+N(Krankheitstage!DR108))*N($C108))))</f>
        <v/>
      </c>
      <c r="CN108" s="76">
        <f>IF($B108="",0,IF(Einstellungen!$C$10="Ja",MAX(IF(Einstellungen!$C$11="7 Tage",MAX(0,(MIN(DATE(2030,10,0),IF(Mitarbeiter!$D108="",DATE(2030,10,0),Mitarbeiter!$D108),TODAY()))-(MAX(DATE(2030,9,1),Mitarbeiter!$C108))+1),MAX(0,NETWORKDAYS(MAX(DATE(2030,9,1),Mitarbeiter!$C108),MIN(DATE(2030,10,0),IF(Mitarbeiter!$D108="",DATE(2030,10,0),Mitarbeiter!$D108),TODAY()),Einstellungen!$F$13:$F$67)))*N(Mitarbeiter!$E108)/IF(Einstellungen!$C$11="7 Tage",7,5),N('Ist-Stunden'!BJ108)),MAX(IF(Einstellungen!$C$11="7 Tage",MAX(0,(MIN(DATE(2030,10,0),IF(Mitarbeiter!$D108="",DATE(2030,10,0),Mitarbeiter!$D108),TODAY()))-(MAX(DATE(2030,9,1),Mitarbeiter!$C108))+1),MAX(0,NETWORKDAYS(MAX(DATE(2030,9,1),Mitarbeiter!$C108),MIN(DATE(2030,10,0),IF(Mitarbeiter!$D108="",DATE(2030,10,0),Mitarbeiter!$D108),TODAY()),Einstellungen!$F$13:$F$67)))*N(Mitarbeiter!$E108)/IF(Einstellungen!$C$11="7 Tage",7,5),N('Ist-Stunden'!BJ108)+(N(Krankheitstage!DG108)+N(Krankheitstage!DS108))*N($C108))))</f>
        <v/>
      </c>
      <c r="CO108" s="76">
        <f>IF($B108="",0,IF(Einstellungen!$C$10="Ja",MAX(IF(Einstellungen!$C$11="7 Tage",MAX(0,(MIN(DATE(2030,11,0),IF(Mitarbeiter!$D108="",DATE(2030,11,0),Mitarbeiter!$D108),TODAY()))-(MAX(DATE(2030,10,1),Mitarbeiter!$C108))+1),MAX(0,NETWORKDAYS(MAX(DATE(2030,10,1),Mitarbeiter!$C108),MIN(DATE(2030,11,0),IF(Mitarbeiter!$D108="",DATE(2030,11,0),Mitarbeiter!$D108),TODAY()),Einstellungen!$F$13:$F$67)))*N(Mitarbeiter!$E108)/IF(Einstellungen!$C$11="7 Tage",7,5),N('Ist-Stunden'!BK108)),MAX(IF(Einstellungen!$C$11="7 Tage",MAX(0,(MIN(DATE(2030,11,0),IF(Mitarbeiter!$D108="",DATE(2030,11,0),Mitarbeiter!$D108),TODAY()))-(MAX(DATE(2030,10,1),Mitarbeiter!$C108))+1),MAX(0,NETWORKDAYS(MAX(DATE(2030,10,1),Mitarbeiter!$C108),MIN(DATE(2030,11,0),IF(Mitarbeiter!$D108="",DATE(2030,11,0),Mitarbeiter!$D108),TODAY()),Einstellungen!$F$13:$F$67)))*N(Mitarbeiter!$E108)/IF(Einstellungen!$C$11="7 Tage",7,5),N('Ist-Stunden'!BK108)+(N(Krankheitstage!DH108)+N(Krankheitstage!DT108))*N($C108))))</f>
        <v/>
      </c>
      <c r="CP108" s="76">
        <f>IF($B108="",0,IF(Einstellungen!$C$10="Ja",MAX(IF(Einstellungen!$C$11="7 Tage",MAX(0,(MIN(DATE(2030,12,0),IF(Mitarbeiter!$D108="",DATE(2030,12,0),Mitarbeiter!$D108),TODAY()))-(MAX(DATE(2030,11,1),Mitarbeiter!$C108))+1),MAX(0,NETWORKDAYS(MAX(DATE(2030,11,1),Mitarbeiter!$C108),MIN(DATE(2030,12,0),IF(Mitarbeiter!$D108="",DATE(2030,12,0),Mitarbeiter!$D108),TODAY()),Einstellungen!$F$13:$F$67)))*N(Mitarbeiter!$E108)/IF(Einstellungen!$C$11="7 Tage",7,5),N('Ist-Stunden'!BL108)),MAX(IF(Einstellungen!$C$11="7 Tage",MAX(0,(MIN(DATE(2030,12,0),IF(Mitarbeiter!$D108="",DATE(2030,12,0),Mitarbeiter!$D108),TODAY()))-(MAX(DATE(2030,11,1),Mitarbeiter!$C108))+1),MAX(0,NETWORKDAYS(MAX(DATE(2030,11,1),Mitarbeiter!$C108),MIN(DATE(2030,12,0),IF(Mitarbeiter!$D108="",DATE(2030,12,0),Mitarbeiter!$D108),TODAY()),Einstellungen!$F$13:$F$67)))*N(Mitarbeiter!$E108)/IF(Einstellungen!$C$11="7 Tage",7,5),N('Ist-Stunden'!BL108)+(N(Krankheitstage!DI108)+N(Krankheitstage!DU108))*N($C108))))</f>
        <v/>
      </c>
      <c r="CQ108" s="76">
        <f>IF($B108="",0,IF(Einstellungen!$C$10="Ja",MAX(IF(Einstellungen!$C$11="7 Tage",MAX(0,(MIN(DATE(2030,13,0),IF(Mitarbeiter!$D108="",DATE(2030,13,0),Mitarbeiter!$D108),TODAY()))-(MAX(DATE(2030,12,1),Mitarbeiter!$C108))+1),MAX(0,NETWORKDAYS(MAX(DATE(2030,12,1),Mitarbeiter!$C108),MIN(DATE(2030,13,0),IF(Mitarbeiter!$D108="",DATE(2030,13,0),Mitarbeiter!$D108),TODAY()),Einstellungen!$F$13:$F$67)))*N(Mitarbeiter!$E108)/IF(Einstellungen!$C$11="7 Tage",7,5),N('Ist-Stunden'!BM108)),MAX(IF(Einstellungen!$C$11="7 Tage",MAX(0,(MIN(DATE(2030,13,0),IF(Mitarbeiter!$D108="",DATE(2030,13,0),Mitarbeiter!$D108),TODAY()))-(MAX(DATE(2030,12,1),Mitarbeiter!$C108))+1),MAX(0,NETWORKDAYS(MAX(DATE(2030,12,1),Mitarbeiter!$C108),MIN(DATE(2030,13,0),IF(Mitarbeiter!$D108="",DATE(2030,13,0),Mitarbeiter!$D108),TODAY()),Einstellungen!$F$13:$F$67)))*N(Mitarbeiter!$E108)/IF(Einstellungen!$C$11="7 Tage",7,5),N('Ist-Stunden'!BM108)+(N(Krankheitstage!DJ108)+N(Krankheitstage!DV108))*N($C108))))</f>
        <v/>
      </c>
    </row>
    <row r="109">
      <c r="A109" s="73">
        <f>IF(Mitarbeiter!B109="","",Mitarbeiter!A109)</f>
        <v/>
      </c>
      <c r="B109" s="6">
        <f>IF(Mitarbeiter!B109="","",Mitarbeiter!B109)</f>
        <v/>
      </c>
      <c r="C109" s="74">
        <f>IF(Mitarbeiter!B109="","",Mitarbeiter!F109)</f>
        <v/>
      </c>
      <c r="D109" s="75">
        <f>N(INDEX(Krankheitstage!$G109:$DV109,1,(Einstellungen!$C$3-2026)*24+1))</f>
        <v/>
      </c>
      <c r="E109" s="75">
        <f>N(INDEX(Krankheitstage!$G109:$DV109,1,(Einstellungen!$C$3-2026)*24+2))</f>
        <v/>
      </c>
      <c r="F109" s="75">
        <f>N(INDEX(Krankheitstage!$G109:$DV109,1,(Einstellungen!$C$3-2026)*24+3))</f>
        <v/>
      </c>
      <c r="G109" s="75">
        <f>N(INDEX(Krankheitstage!$G109:$DV109,1,(Einstellungen!$C$3-2026)*24+4))</f>
        <v/>
      </c>
      <c r="H109" s="75">
        <f>N(INDEX(Krankheitstage!$G109:$DV109,1,(Einstellungen!$C$3-2026)*24+5))</f>
        <v/>
      </c>
      <c r="I109" s="75">
        <f>N(INDEX(Krankheitstage!$G109:$DV109,1,(Einstellungen!$C$3-2026)*24+6))</f>
        <v/>
      </c>
      <c r="J109" s="75">
        <f>N(INDEX(Krankheitstage!$G109:$DV109,1,(Einstellungen!$C$3-2026)*24+7))</f>
        <v/>
      </c>
      <c r="K109" s="75">
        <f>N(INDEX(Krankheitstage!$G109:$DV109,1,(Einstellungen!$C$3-2026)*24+8))</f>
        <v/>
      </c>
      <c r="L109" s="75">
        <f>N(INDEX(Krankheitstage!$G109:$DV109,1,(Einstellungen!$C$3-2026)*24+9))</f>
        <v/>
      </c>
      <c r="M109" s="75">
        <f>N(INDEX(Krankheitstage!$G109:$DV109,1,(Einstellungen!$C$3-2026)*24+10))</f>
        <v/>
      </c>
      <c r="N109" s="75">
        <f>N(INDEX(Krankheitstage!$G109:$DV109,1,(Einstellungen!$C$3-2026)*24+11))</f>
        <v/>
      </c>
      <c r="O109" s="75">
        <f>N(INDEX(Krankheitstage!$G109:$DV109,1,(Einstellungen!$C$3-2026)*24+12))</f>
        <v/>
      </c>
      <c r="P109" s="75">
        <f>IF($B109="","",SUM(D109:O109))</f>
        <v/>
      </c>
      <c r="Q109" s="75">
        <f>N(INDEX(Krankheitstage!$G109:$DV109,1,(Einstellungen!$C$3-2026)*24+13))</f>
        <v/>
      </c>
      <c r="R109" s="75">
        <f>N(INDEX(Krankheitstage!$G109:$DV109,1,(Einstellungen!$C$3-2026)*24+14))</f>
        <v/>
      </c>
      <c r="S109" s="75">
        <f>N(INDEX(Krankheitstage!$G109:$DV109,1,(Einstellungen!$C$3-2026)*24+15))</f>
        <v/>
      </c>
      <c r="T109" s="75">
        <f>N(INDEX(Krankheitstage!$G109:$DV109,1,(Einstellungen!$C$3-2026)*24+16))</f>
        <v/>
      </c>
      <c r="U109" s="75">
        <f>N(INDEX(Krankheitstage!$G109:$DV109,1,(Einstellungen!$C$3-2026)*24+17))</f>
        <v/>
      </c>
      <c r="V109" s="75">
        <f>N(INDEX(Krankheitstage!$G109:$DV109,1,(Einstellungen!$C$3-2026)*24+18))</f>
        <v/>
      </c>
      <c r="W109" s="75">
        <f>N(INDEX(Krankheitstage!$G109:$DV109,1,(Einstellungen!$C$3-2026)*24+19))</f>
        <v/>
      </c>
      <c r="X109" s="75">
        <f>N(INDEX(Krankheitstage!$G109:$DV109,1,(Einstellungen!$C$3-2026)*24+20))</f>
        <v/>
      </c>
      <c r="Y109" s="75">
        <f>N(INDEX(Krankheitstage!$G109:$DV109,1,(Einstellungen!$C$3-2026)*24+21))</f>
        <v/>
      </c>
      <c r="Z109" s="75">
        <f>N(INDEX(Krankheitstage!$G109:$DV109,1,(Einstellungen!$C$3-2026)*24+22))</f>
        <v/>
      </c>
      <c r="AA109" s="75">
        <f>N(INDEX(Krankheitstage!$G109:$DV109,1,(Einstellungen!$C$3-2026)*24+23))</f>
        <v/>
      </c>
      <c r="AB109" s="75">
        <f>N(INDEX(Krankheitstage!$G109:$DV109,1,(Einstellungen!$C$3-2026)*24+24))</f>
        <v/>
      </c>
      <c r="AC109" s="75">
        <f>IF($B109="","",SUM(Q109:AB109))</f>
        <v/>
      </c>
      <c r="AD109" s="75">
        <f>IF($B109="","",SUM(P109,AC109))</f>
        <v/>
      </c>
      <c r="AE109" s="76">
        <f>IF($B109="","",AD109*N(C109))</f>
        <v/>
      </c>
      <c r="AF109" s="75">
        <f>IF($B109="","",Krankheitstage!E109)</f>
        <v/>
      </c>
      <c r="AG109" s="76">
        <f>IF($B109="","",AF109*N(C109))</f>
        <v/>
      </c>
      <c r="AH109" s="76">
        <f>IF($B109="","",INDEX($AJ109:$CQ109,1,(Einstellungen!$C$3-2026)*12+1)+INDEX($AJ109:$CQ109,1,(Einstellungen!$C$3-2026)*12+2)+INDEX($AJ109:$CQ109,1,(Einstellungen!$C$3-2026)*12+3)+INDEX($AJ109:$CQ109,1,(Einstellungen!$C$3-2026)*12+4)+INDEX($AJ109:$CQ109,1,(Einstellungen!$C$3-2026)*12+5)+INDEX($AJ109:$CQ109,1,(Einstellungen!$C$3-2026)*12+6)+INDEX($AJ109:$CQ109,1,(Einstellungen!$C$3-2026)*12+7)+INDEX($AJ109:$CQ109,1,(Einstellungen!$C$3-2026)*12+8)+INDEX($AJ109:$CQ109,1,(Einstellungen!$C$3-2026)*12+9)+INDEX($AJ109:$CQ109,1,(Einstellungen!$C$3-2026)*12+10)+INDEX($AJ109:$CQ109,1,(Einstellungen!$C$3-2026)*12+11)+INDEX($AJ109:$CQ109,1,(Einstellungen!$C$3-2026)*12+12))</f>
        <v/>
      </c>
      <c r="AI109" s="76">
        <f>IF($B109="","",SUM($AJ109:$CQ109))</f>
        <v/>
      </c>
      <c r="AJ109" s="76">
        <f>IF($B109="",0,IF(Einstellungen!$C$10="Ja",MAX(IF(Einstellungen!$C$11="7 Tage",MAX(0,(MIN(DATE(2026,2,0),IF(Mitarbeiter!$D109="",DATE(2026,2,0),Mitarbeiter!$D109),TODAY()))-(MAX(DATE(2026,1,1),Mitarbeiter!$C109))+1),MAX(0,NETWORKDAYS(MAX(DATE(2026,1,1),Mitarbeiter!$C109),MIN(DATE(2026,2,0),IF(Mitarbeiter!$D109="",DATE(2026,2,0),Mitarbeiter!$D109),TODAY()),Einstellungen!$F$13:$F$67)))*N(Mitarbeiter!$E109)/IF(Einstellungen!$C$11="7 Tage",7,5),N('Ist-Stunden'!F109)),MAX(IF(Einstellungen!$C$11="7 Tage",MAX(0,(MIN(DATE(2026,2,0),IF(Mitarbeiter!$D109="",DATE(2026,2,0),Mitarbeiter!$D109),TODAY()))-(MAX(DATE(2026,1,1),Mitarbeiter!$C109))+1),MAX(0,NETWORKDAYS(MAX(DATE(2026,1,1),Mitarbeiter!$C109),MIN(DATE(2026,2,0),IF(Mitarbeiter!$D109="",DATE(2026,2,0),Mitarbeiter!$D109),TODAY()),Einstellungen!$F$13:$F$67)))*N(Mitarbeiter!$E109)/IF(Einstellungen!$C$11="7 Tage",7,5),N('Ist-Stunden'!F109)+(N(Krankheitstage!G109)+N(Krankheitstage!S109))*N($C109))))</f>
        <v/>
      </c>
      <c r="AK109" s="76">
        <f>IF($B109="",0,IF(Einstellungen!$C$10="Ja",MAX(IF(Einstellungen!$C$11="7 Tage",MAX(0,(MIN(DATE(2026,3,0),IF(Mitarbeiter!$D109="",DATE(2026,3,0),Mitarbeiter!$D109),TODAY()))-(MAX(DATE(2026,2,1),Mitarbeiter!$C109))+1),MAX(0,NETWORKDAYS(MAX(DATE(2026,2,1),Mitarbeiter!$C109),MIN(DATE(2026,3,0),IF(Mitarbeiter!$D109="",DATE(2026,3,0),Mitarbeiter!$D109),TODAY()),Einstellungen!$F$13:$F$67)))*N(Mitarbeiter!$E109)/IF(Einstellungen!$C$11="7 Tage",7,5),N('Ist-Stunden'!G109)),MAX(IF(Einstellungen!$C$11="7 Tage",MAX(0,(MIN(DATE(2026,3,0),IF(Mitarbeiter!$D109="",DATE(2026,3,0),Mitarbeiter!$D109),TODAY()))-(MAX(DATE(2026,2,1),Mitarbeiter!$C109))+1),MAX(0,NETWORKDAYS(MAX(DATE(2026,2,1),Mitarbeiter!$C109),MIN(DATE(2026,3,0),IF(Mitarbeiter!$D109="",DATE(2026,3,0),Mitarbeiter!$D109),TODAY()),Einstellungen!$F$13:$F$67)))*N(Mitarbeiter!$E109)/IF(Einstellungen!$C$11="7 Tage",7,5),N('Ist-Stunden'!G109)+(N(Krankheitstage!H109)+N(Krankheitstage!T109))*N($C109))))</f>
        <v/>
      </c>
      <c r="AL109" s="76">
        <f>IF($B109="",0,IF(Einstellungen!$C$10="Ja",MAX(IF(Einstellungen!$C$11="7 Tage",MAX(0,(MIN(DATE(2026,4,0),IF(Mitarbeiter!$D109="",DATE(2026,4,0),Mitarbeiter!$D109),TODAY()))-(MAX(DATE(2026,3,1),Mitarbeiter!$C109))+1),MAX(0,NETWORKDAYS(MAX(DATE(2026,3,1),Mitarbeiter!$C109),MIN(DATE(2026,4,0),IF(Mitarbeiter!$D109="",DATE(2026,4,0),Mitarbeiter!$D109),TODAY()),Einstellungen!$F$13:$F$67)))*N(Mitarbeiter!$E109)/IF(Einstellungen!$C$11="7 Tage",7,5),N('Ist-Stunden'!H109)),MAX(IF(Einstellungen!$C$11="7 Tage",MAX(0,(MIN(DATE(2026,4,0),IF(Mitarbeiter!$D109="",DATE(2026,4,0),Mitarbeiter!$D109),TODAY()))-(MAX(DATE(2026,3,1),Mitarbeiter!$C109))+1),MAX(0,NETWORKDAYS(MAX(DATE(2026,3,1),Mitarbeiter!$C109),MIN(DATE(2026,4,0),IF(Mitarbeiter!$D109="",DATE(2026,4,0),Mitarbeiter!$D109),TODAY()),Einstellungen!$F$13:$F$67)))*N(Mitarbeiter!$E109)/IF(Einstellungen!$C$11="7 Tage",7,5),N('Ist-Stunden'!H109)+(N(Krankheitstage!I109)+N(Krankheitstage!U109))*N($C109))))</f>
        <v/>
      </c>
      <c r="AM109" s="76">
        <f>IF($B109="",0,IF(Einstellungen!$C$10="Ja",MAX(IF(Einstellungen!$C$11="7 Tage",MAX(0,(MIN(DATE(2026,5,0),IF(Mitarbeiter!$D109="",DATE(2026,5,0),Mitarbeiter!$D109),TODAY()))-(MAX(DATE(2026,4,1),Mitarbeiter!$C109))+1),MAX(0,NETWORKDAYS(MAX(DATE(2026,4,1),Mitarbeiter!$C109),MIN(DATE(2026,5,0),IF(Mitarbeiter!$D109="",DATE(2026,5,0),Mitarbeiter!$D109),TODAY()),Einstellungen!$F$13:$F$67)))*N(Mitarbeiter!$E109)/IF(Einstellungen!$C$11="7 Tage",7,5),N('Ist-Stunden'!I109)),MAX(IF(Einstellungen!$C$11="7 Tage",MAX(0,(MIN(DATE(2026,5,0),IF(Mitarbeiter!$D109="",DATE(2026,5,0),Mitarbeiter!$D109),TODAY()))-(MAX(DATE(2026,4,1),Mitarbeiter!$C109))+1),MAX(0,NETWORKDAYS(MAX(DATE(2026,4,1),Mitarbeiter!$C109),MIN(DATE(2026,5,0),IF(Mitarbeiter!$D109="",DATE(2026,5,0),Mitarbeiter!$D109),TODAY()),Einstellungen!$F$13:$F$67)))*N(Mitarbeiter!$E109)/IF(Einstellungen!$C$11="7 Tage",7,5),N('Ist-Stunden'!I109)+(N(Krankheitstage!J109)+N(Krankheitstage!V109))*N($C109))))</f>
        <v/>
      </c>
      <c r="AN109" s="76">
        <f>IF($B109="",0,IF(Einstellungen!$C$10="Ja",MAX(IF(Einstellungen!$C$11="7 Tage",MAX(0,(MIN(DATE(2026,6,0),IF(Mitarbeiter!$D109="",DATE(2026,6,0),Mitarbeiter!$D109),TODAY()))-(MAX(DATE(2026,5,1),Mitarbeiter!$C109))+1),MAX(0,NETWORKDAYS(MAX(DATE(2026,5,1),Mitarbeiter!$C109),MIN(DATE(2026,6,0),IF(Mitarbeiter!$D109="",DATE(2026,6,0),Mitarbeiter!$D109),TODAY()),Einstellungen!$F$13:$F$67)))*N(Mitarbeiter!$E109)/IF(Einstellungen!$C$11="7 Tage",7,5),N('Ist-Stunden'!J109)),MAX(IF(Einstellungen!$C$11="7 Tage",MAX(0,(MIN(DATE(2026,6,0),IF(Mitarbeiter!$D109="",DATE(2026,6,0),Mitarbeiter!$D109),TODAY()))-(MAX(DATE(2026,5,1),Mitarbeiter!$C109))+1),MAX(0,NETWORKDAYS(MAX(DATE(2026,5,1),Mitarbeiter!$C109),MIN(DATE(2026,6,0),IF(Mitarbeiter!$D109="",DATE(2026,6,0),Mitarbeiter!$D109),TODAY()),Einstellungen!$F$13:$F$67)))*N(Mitarbeiter!$E109)/IF(Einstellungen!$C$11="7 Tage",7,5),N('Ist-Stunden'!J109)+(N(Krankheitstage!K109)+N(Krankheitstage!W109))*N($C109))))</f>
        <v/>
      </c>
      <c r="AO109" s="76">
        <f>IF($B109="",0,IF(Einstellungen!$C$10="Ja",MAX(IF(Einstellungen!$C$11="7 Tage",MAX(0,(MIN(DATE(2026,7,0),IF(Mitarbeiter!$D109="",DATE(2026,7,0),Mitarbeiter!$D109),TODAY()))-(MAX(DATE(2026,6,1),Mitarbeiter!$C109))+1),MAX(0,NETWORKDAYS(MAX(DATE(2026,6,1),Mitarbeiter!$C109),MIN(DATE(2026,7,0),IF(Mitarbeiter!$D109="",DATE(2026,7,0),Mitarbeiter!$D109),TODAY()),Einstellungen!$F$13:$F$67)))*N(Mitarbeiter!$E109)/IF(Einstellungen!$C$11="7 Tage",7,5),N('Ist-Stunden'!K109)),MAX(IF(Einstellungen!$C$11="7 Tage",MAX(0,(MIN(DATE(2026,7,0),IF(Mitarbeiter!$D109="",DATE(2026,7,0),Mitarbeiter!$D109),TODAY()))-(MAX(DATE(2026,6,1),Mitarbeiter!$C109))+1),MAX(0,NETWORKDAYS(MAX(DATE(2026,6,1),Mitarbeiter!$C109),MIN(DATE(2026,7,0),IF(Mitarbeiter!$D109="",DATE(2026,7,0),Mitarbeiter!$D109),TODAY()),Einstellungen!$F$13:$F$67)))*N(Mitarbeiter!$E109)/IF(Einstellungen!$C$11="7 Tage",7,5),N('Ist-Stunden'!K109)+(N(Krankheitstage!L109)+N(Krankheitstage!X109))*N($C109))))</f>
        <v/>
      </c>
      <c r="AP109" s="76">
        <f>IF($B109="",0,IF(Einstellungen!$C$10="Ja",MAX(IF(Einstellungen!$C$11="7 Tage",MAX(0,(MIN(DATE(2026,8,0),IF(Mitarbeiter!$D109="",DATE(2026,8,0),Mitarbeiter!$D109),TODAY()))-(MAX(DATE(2026,7,1),Mitarbeiter!$C109))+1),MAX(0,NETWORKDAYS(MAX(DATE(2026,7,1),Mitarbeiter!$C109),MIN(DATE(2026,8,0),IF(Mitarbeiter!$D109="",DATE(2026,8,0),Mitarbeiter!$D109),TODAY()),Einstellungen!$F$13:$F$67)))*N(Mitarbeiter!$E109)/IF(Einstellungen!$C$11="7 Tage",7,5),N('Ist-Stunden'!L109)),MAX(IF(Einstellungen!$C$11="7 Tage",MAX(0,(MIN(DATE(2026,8,0),IF(Mitarbeiter!$D109="",DATE(2026,8,0),Mitarbeiter!$D109),TODAY()))-(MAX(DATE(2026,7,1),Mitarbeiter!$C109))+1),MAX(0,NETWORKDAYS(MAX(DATE(2026,7,1),Mitarbeiter!$C109),MIN(DATE(2026,8,0),IF(Mitarbeiter!$D109="",DATE(2026,8,0),Mitarbeiter!$D109),TODAY()),Einstellungen!$F$13:$F$67)))*N(Mitarbeiter!$E109)/IF(Einstellungen!$C$11="7 Tage",7,5),N('Ist-Stunden'!L109)+(N(Krankheitstage!M109)+N(Krankheitstage!Y109))*N($C109))))</f>
        <v/>
      </c>
      <c r="AQ109" s="76">
        <f>IF($B109="",0,IF(Einstellungen!$C$10="Ja",MAX(IF(Einstellungen!$C$11="7 Tage",MAX(0,(MIN(DATE(2026,9,0),IF(Mitarbeiter!$D109="",DATE(2026,9,0),Mitarbeiter!$D109),TODAY()))-(MAX(DATE(2026,8,1),Mitarbeiter!$C109))+1),MAX(0,NETWORKDAYS(MAX(DATE(2026,8,1),Mitarbeiter!$C109),MIN(DATE(2026,9,0),IF(Mitarbeiter!$D109="",DATE(2026,9,0),Mitarbeiter!$D109),TODAY()),Einstellungen!$F$13:$F$67)))*N(Mitarbeiter!$E109)/IF(Einstellungen!$C$11="7 Tage",7,5),N('Ist-Stunden'!M109)),MAX(IF(Einstellungen!$C$11="7 Tage",MAX(0,(MIN(DATE(2026,9,0),IF(Mitarbeiter!$D109="",DATE(2026,9,0),Mitarbeiter!$D109),TODAY()))-(MAX(DATE(2026,8,1),Mitarbeiter!$C109))+1),MAX(0,NETWORKDAYS(MAX(DATE(2026,8,1),Mitarbeiter!$C109),MIN(DATE(2026,9,0),IF(Mitarbeiter!$D109="",DATE(2026,9,0),Mitarbeiter!$D109),TODAY()),Einstellungen!$F$13:$F$67)))*N(Mitarbeiter!$E109)/IF(Einstellungen!$C$11="7 Tage",7,5),N('Ist-Stunden'!M109)+(N(Krankheitstage!N109)+N(Krankheitstage!Z109))*N($C109))))</f>
        <v/>
      </c>
      <c r="AR109" s="76">
        <f>IF($B109="",0,IF(Einstellungen!$C$10="Ja",MAX(IF(Einstellungen!$C$11="7 Tage",MAX(0,(MIN(DATE(2026,10,0),IF(Mitarbeiter!$D109="",DATE(2026,10,0),Mitarbeiter!$D109),TODAY()))-(MAX(DATE(2026,9,1),Mitarbeiter!$C109))+1),MAX(0,NETWORKDAYS(MAX(DATE(2026,9,1),Mitarbeiter!$C109),MIN(DATE(2026,10,0),IF(Mitarbeiter!$D109="",DATE(2026,10,0),Mitarbeiter!$D109),TODAY()),Einstellungen!$F$13:$F$67)))*N(Mitarbeiter!$E109)/IF(Einstellungen!$C$11="7 Tage",7,5),N('Ist-Stunden'!N109)),MAX(IF(Einstellungen!$C$11="7 Tage",MAX(0,(MIN(DATE(2026,10,0),IF(Mitarbeiter!$D109="",DATE(2026,10,0),Mitarbeiter!$D109),TODAY()))-(MAX(DATE(2026,9,1),Mitarbeiter!$C109))+1),MAX(0,NETWORKDAYS(MAX(DATE(2026,9,1),Mitarbeiter!$C109),MIN(DATE(2026,10,0),IF(Mitarbeiter!$D109="",DATE(2026,10,0),Mitarbeiter!$D109),TODAY()),Einstellungen!$F$13:$F$67)))*N(Mitarbeiter!$E109)/IF(Einstellungen!$C$11="7 Tage",7,5),N('Ist-Stunden'!N109)+(N(Krankheitstage!O109)+N(Krankheitstage!AA109))*N($C109))))</f>
        <v/>
      </c>
      <c r="AS109" s="76">
        <f>IF($B109="",0,IF(Einstellungen!$C$10="Ja",MAX(IF(Einstellungen!$C$11="7 Tage",MAX(0,(MIN(DATE(2026,11,0),IF(Mitarbeiter!$D109="",DATE(2026,11,0),Mitarbeiter!$D109),TODAY()))-(MAX(DATE(2026,10,1),Mitarbeiter!$C109))+1),MAX(0,NETWORKDAYS(MAX(DATE(2026,10,1),Mitarbeiter!$C109),MIN(DATE(2026,11,0),IF(Mitarbeiter!$D109="",DATE(2026,11,0),Mitarbeiter!$D109),TODAY()),Einstellungen!$F$13:$F$67)))*N(Mitarbeiter!$E109)/IF(Einstellungen!$C$11="7 Tage",7,5),N('Ist-Stunden'!O109)),MAX(IF(Einstellungen!$C$11="7 Tage",MAX(0,(MIN(DATE(2026,11,0),IF(Mitarbeiter!$D109="",DATE(2026,11,0),Mitarbeiter!$D109),TODAY()))-(MAX(DATE(2026,10,1),Mitarbeiter!$C109))+1),MAX(0,NETWORKDAYS(MAX(DATE(2026,10,1),Mitarbeiter!$C109),MIN(DATE(2026,11,0),IF(Mitarbeiter!$D109="",DATE(2026,11,0),Mitarbeiter!$D109),TODAY()),Einstellungen!$F$13:$F$67)))*N(Mitarbeiter!$E109)/IF(Einstellungen!$C$11="7 Tage",7,5),N('Ist-Stunden'!O109)+(N(Krankheitstage!P109)+N(Krankheitstage!AB109))*N($C109))))</f>
        <v/>
      </c>
      <c r="AT109" s="76">
        <f>IF($B109="",0,IF(Einstellungen!$C$10="Ja",MAX(IF(Einstellungen!$C$11="7 Tage",MAX(0,(MIN(DATE(2026,12,0),IF(Mitarbeiter!$D109="",DATE(2026,12,0),Mitarbeiter!$D109),TODAY()))-(MAX(DATE(2026,11,1),Mitarbeiter!$C109))+1),MAX(0,NETWORKDAYS(MAX(DATE(2026,11,1),Mitarbeiter!$C109),MIN(DATE(2026,12,0),IF(Mitarbeiter!$D109="",DATE(2026,12,0),Mitarbeiter!$D109),TODAY()),Einstellungen!$F$13:$F$67)))*N(Mitarbeiter!$E109)/IF(Einstellungen!$C$11="7 Tage",7,5),N('Ist-Stunden'!P109)),MAX(IF(Einstellungen!$C$11="7 Tage",MAX(0,(MIN(DATE(2026,12,0),IF(Mitarbeiter!$D109="",DATE(2026,12,0),Mitarbeiter!$D109),TODAY()))-(MAX(DATE(2026,11,1),Mitarbeiter!$C109))+1),MAX(0,NETWORKDAYS(MAX(DATE(2026,11,1),Mitarbeiter!$C109),MIN(DATE(2026,12,0),IF(Mitarbeiter!$D109="",DATE(2026,12,0),Mitarbeiter!$D109),TODAY()),Einstellungen!$F$13:$F$67)))*N(Mitarbeiter!$E109)/IF(Einstellungen!$C$11="7 Tage",7,5),N('Ist-Stunden'!P109)+(N(Krankheitstage!Q109)+N(Krankheitstage!AC109))*N($C109))))</f>
        <v/>
      </c>
      <c r="AU109" s="76">
        <f>IF($B109="",0,IF(Einstellungen!$C$10="Ja",MAX(IF(Einstellungen!$C$11="7 Tage",MAX(0,(MIN(DATE(2026,13,0),IF(Mitarbeiter!$D109="",DATE(2026,13,0),Mitarbeiter!$D109),TODAY()))-(MAX(DATE(2026,12,1),Mitarbeiter!$C109))+1),MAX(0,NETWORKDAYS(MAX(DATE(2026,12,1),Mitarbeiter!$C109),MIN(DATE(2026,13,0),IF(Mitarbeiter!$D109="",DATE(2026,13,0),Mitarbeiter!$D109),TODAY()),Einstellungen!$F$13:$F$67)))*N(Mitarbeiter!$E109)/IF(Einstellungen!$C$11="7 Tage",7,5),N('Ist-Stunden'!Q109)),MAX(IF(Einstellungen!$C$11="7 Tage",MAX(0,(MIN(DATE(2026,13,0),IF(Mitarbeiter!$D109="",DATE(2026,13,0),Mitarbeiter!$D109),TODAY()))-(MAX(DATE(2026,12,1),Mitarbeiter!$C109))+1),MAX(0,NETWORKDAYS(MAX(DATE(2026,12,1),Mitarbeiter!$C109),MIN(DATE(2026,13,0),IF(Mitarbeiter!$D109="",DATE(2026,13,0),Mitarbeiter!$D109),TODAY()),Einstellungen!$F$13:$F$67)))*N(Mitarbeiter!$E109)/IF(Einstellungen!$C$11="7 Tage",7,5),N('Ist-Stunden'!Q109)+(N(Krankheitstage!R109)+N(Krankheitstage!AD109))*N($C109))))</f>
        <v/>
      </c>
      <c r="AV109" s="76">
        <f>IF($B109="",0,IF(Einstellungen!$C$10="Ja",MAX(IF(Einstellungen!$C$11="7 Tage",MAX(0,(MIN(DATE(2027,2,0),IF(Mitarbeiter!$D109="",DATE(2027,2,0),Mitarbeiter!$D109),TODAY()))-(MAX(DATE(2027,1,1),Mitarbeiter!$C109))+1),MAX(0,NETWORKDAYS(MAX(DATE(2027,1,1),Mitarbeiter!$C109),MIN(DATE(2027,2,0),IF(Mitarbeiter!$D109="",DATE(2027,2,0),Mitarbeiter!$D109),TODAY()),Einstellungen!$F$13:$F$67)))*N(Mitarbeiter!$E109)/IF(Einstellungen!$C$11="7 Tage",7,5),N('Ist-Stunden'!R109)),MAX(IF(Einstellungen!$C$11="7 Tage",MAX(0,(MIN(DATE(2027,2,0),IF(Mitarbeiter!$D109="",DATE(2027,2,0),Mitarbeiter!$D109),TODAY()))-(MAX(DATE(2027,1,1),Mitarbeiter!$C109))+1),MAX(0,NETWORKDAYS(MAX(DATE(2027,1,1),Mitarbeiter!$C109),MIN(DATE(2027,2,0),IF(Mitarbeiter!$D109="",DATE(2027,2,0),Mitarbeiter!$D109),TODAY()),Einstellungen!$F$13:$F$67)))*N(Mitarbeiter!$E109)/IF(Einstellungen!$C$11="7 Tage",7,5),N('Ist-Stunden'!R109)+(N(Krankheitstage!AE109)+N(Krankheitstage!AQ109))*N($C109))))</f>
        <v/>
      </c>
      <c r="AW109" s="76">
        <f>IF($B109="",0,IF(Einstellungen!$C$10="Ja",MAX(IF(Einstellungen!$C$11="7 Tage",MAX(0,(MIN(DATE(2027,3,0),IF(Mitarbeiter!$D109="",DATE(2027,3,0),Mitarbeiter!$D109),TODAY()))-(MAX(DATE(2027,2,1),Mitarbeiter!$C109))+1),MAX(0,NETWORKDAYS(MAX(DATE(2027,2,1),Mitarbeiter!$C109),MIN(DATE(2027,3,0),IF(Mitarbeiter!$D109="",DATE(2027,3,0),Mitarbeiter!$D109),TODAY()),Einstellungen!$F$13:$F$67)))*N(Mitarbeiter!$E109)/IF(Einstellungen!$C$11="7 Tage",7,5),N('Ist-Stunden'!S109)),MAX(IF(Einstellungen!$C$11="7 Tage",MAX(0,(MIN(DATE(2027,3,0),IF(Mitarbeiter!$D109="",DATE(2027,3,0),Mitarbeiter!$D109),TODAY()))-(MAX(DATE(2027,2,1),Mitarbeiter!$C109))+1),MAX(0,NETWORKDAYS(MAX(DATE(2027,2,1),Mitarbeiter!$C109),MIN(DATE(2027,3,0),IF(Mitarbeiter!$D109="",DATE(2027,3,0),Mitarbeiter!$D109),TODAY()),Einstellungen!$F$13:$F$67)))*N(Mitarbeiter!$E109)/IF(Einstellungen!$C$11="7 Tage",7,5),N('Ist-Stunden'!S109)+(N(Krankheitstage!AF109)+N(Krankheitstage!AR109))*N($C109))))</f>
        <v/>
      </c>
      <c r="AX109" s="76">
        <f>IF($B109="",0,IF(Einstellungen!$C$10="Ja",MAX(IF(Einstellungen!$C$11="7 Tage",MAX(0,(MIN(DATE(2027,4,0),IF(Mitarbeiter!$D109="",DATE(2027,4,0),Mitarbeiter!$D109),TODAY()))-(MAX(DATE(2027,3,1),Mitarbeiter!$C109))+1),MAX(0,NETWORKDAYS(MAX(DATE(2027,3,1),Mitarbeiter!$C109),MIN(DATE(2027,4,0),IF(Mitarbeiter!$D109="",DATE(2027,4,0),Mitarbeiter!$D109),TODAY()),Einstellungen!$F$13:$F$67)))*N(Mitarbeiter!$E109)/IF(Einstellungen!$C$11="7 Tage",7,5),N('Ist-Stunden'!T109)),MAX(IF(Einstellungen!$C$11="7 Tage",MAX(0,(MIN(DATE(2027,4,0),IF(Mitarbeiter!$D109="",DATE(2027,4,0),Mitarbeiter!$D109),TODAY()))-(MAX(DATE(2027,3,1),Mitarbeiter!$C109))+1),MAX(0,NETWORKDAYS(MAX(DATE(2027,3,1),Mitarbeiter!$C109),MIN(DATE(2027,4,0),IF(Mitarbeiter!$D109="",DATE(2027,4,0),Mitarbeiter!$D109),TODAY()),Einstellungen!$F$13:$F$67)))*N(Mitarbeiter!$E109)/IF(Einstellungen!$C$11="7 Tage",7,5),N('Ist-Stunden'!T109)+(N(Krankheitstage!AG109)+N(Krankheitstage!AS109))*N($C109))))</f>
        <v/>
      </c>
      <c r="AY109" s="76">
        <f>IF($B109="",0,IF(Einstellungen!$C$10="Ja",MAX(IF(Einstellungen!$C$11="7 Tage",MAX(0,(MIN(DATE(2027,5,0),IF(Mitarbeiter!$D109="",DATE(2027,5,0),Mitarbeiter!$D109),TODAY()))-(MAX(DATE(2027,4,1),Mitarbeiter!$C109))+1),MAX(0,NETWORKDAYS(MAX(DATE(2027,4,1),Mitarbeiter!$C109),MIN(DATE(2027,5,0),IF(Mitarbeiter!$D109="",DATE(2027,5,0),Mitarbeiter!$D109),TODAY()),Einstellungen!$F$13:$F$67)))*N(Mitarbeiter!$E109)/IF(Einstellungen!$C$11="7 Tage",7,5),N('Ist-Stunden'!U109)),MAX(IF(Einstellungen!$C$11="7 Tage",MAX(0,(MIN(DATE(2027,5,0),IF(Mitarbeiter!$D109="",DATE(2027,5,0),Mitarbeiter!$D109),TODAY()))-(MAX(DATE(2027,4,1),Mitarbeiter!$C109))+1),MAX(0,NETWORKDAYS(MAX(DATE(2027,4,1),Mitarbeiter!$C109),MIN(DATE(2027,5,0),IF(Mitarbeiter!$D109="",DATE(2027,5,0),Mitarbeiter!$D109),TODAY()),Einstellungen!$F$13:$F$67)))*N(Mitarbeiter!$E109)/IF(Einstellungen!$C$11="7 Tage",7,5),N('Ist-Stunden'!U109)+(N(Krankheitstage!AH109)+N(Krankheitstage!AT109))*N($C109))))</f>
        <v/>
      </c>
      <c r="AZ109" s="76">
        <f>IF($B109="",0,IF(Einstellungen!$C$10="Ja",MAX(IF(Einstellungen!$C$11="7 Tage",MAX(0,(MIN(DATE(2027,6,0),IF(Mitarbeiter!$D109="",DATE(2027,6,0),Mitarbeiter!$D109),TODAY()))-(MAX(DATE(2027,5,1),Mitarbeiter!$C109))+1),MAX(0,NETWORKDAYS(MAX(DATE(2027,5,1),Mitarbeiter!$C109),MIN(DATE(2027,6,0),IF(Mitarbeiter!$D109="",DATE(2027,6,0),Mitarbeiter!$D109),TODAY()),Einstellungen!$F$13:$F$67)))*N(Mitarbeiter!$E109)/IF(Einstellungen!$C$11="7 Tage",7,5),N('Ist-Stunden'!V109)),MAX(IF(Einstellungen!$C$11="7 Tage",MAX(0,(MIN(DATE(2027,6,0),IF(Mitarbeiter!$D109="",DATE(2027,6,0),Mitarbeiter!$D109),TODAY()))-(MAX(DATE(2027,5,1),Mitarbeiter!$C109))+1),MAX(0,NETWORKDAYS(MAX(DATE(2027,5,1),Mitarbeiter!$C109),MIN(DATE(2027,6,0),IF(Mitarbeiter!$D109="",DATE(2027,6,0),Mitarbeiter!$D109),TODAY()),Einstellungen!$F$13:$F$67)))*N(Mitarbeiter!$E109)/IF(Einstellungen!$C$11="7 Tage",7,5),N('Ist-Stunden'!V109)+(N(Krankheitstage!AI109)+N(Krankheitstage!AU109))*N($C109))))</f>
        <v/>
      </c>
      <c r="BA109" s="76">
        <f>IF($B109="",0,IF(Einstellungen!$C$10="Ja",MAX(IF(Einstellungen!$C$11="7 Tage",MAX(0,(MIN(DATE(2027,7,0),IF(Mitarbeiter!$D109="",DATE(2027,7,0),Mitarbeiter!$D109),TODAY()))-(MAX(DATE(2027,6,1),Mitarbeiter!$C109))+1),MAX(0,NETWORKDAYS(MAX(DATE(2027,6,1),Mitarbeiter!$C109),MIN(DATE(2027,7,0),IF(Mitarbeiter!$D109="",DATE(2027,7,0),Mitarbeiter!$D109),TODAY()),Einstellungen!$F$13:$F$67)))*N(Mitarbeiter!$E109)/IF(Einstellungen!$C$11="7 Tage",7,5),N('Ist-Stunden'!W109)),MAX(IF(Einstellungen!$C$11="7 Tage",MAX(0,(MIN(DATE(2027,7,0),IF(Mitarbeiter!$D109="",DATE(2027,7,0),Mitarbeiter!$D109),TODAY()))-(MAX(DATE(2027,6,1),Mitarbeiter!$C109))+1),MAX(0,NETWORKDAYS(MAX(DATE(2027,6,1),Mitarbeiter!$C109),MIN(DATE(2027,7,0),IF(Mitarbeiter!$D109="",DATE(2027,7,0),Mitarbeiter!$D109),TODAY()),Einstellungen!$F$13:$F$67)))*N(Mitarbeiter!$E109)/IF(Einstellungen!$C$11="7 Tage",7,5),N('Ist-Stunden'!W109)+(N(Krankheitstage!AJ109)+N(Krankheitstage!AV109))*N($C109))))</f>
        <v/>
      </c>
      <c r="BB109" s="76">
        <f>IF($B109="",0,IF(Einstellungen!$C$10="Ja",MAX(IF(Einstellungen!$C$11="7 Tage",MAX(0,(MIN(DATE(2027,8,0),IF(Mitarbeiter!$D109="",DATE(2027,8,0),Mitarbeiter!$D109),TODAY()))-(MAX(DATE(2027,7,1),Mitarbeiter!$C109))+1),MAX(0,NETWORKDAYS(MAX(DATE(2027,7,1),Mitarbeiter!$C109),MIN(DATE(2027,8,0),IF(Mitarbeiter!$D109="",DATE(2027,8,0),Mitarbeiter!$D109),TODAY()),Einstellungen!$F$13:$F$67)))*N(Mitarbeiter!$E109)/IF(Einstellungen!$C$11="7 Tage",7,5),N('Ist-Stunden'!X109)),MAX(IF(Einstellungen!$C$11="7 Tage",MAX(0,(MIN(DATE(2027,8,0),IF(Mitarbeiter!$D109="",DATE(2027,8,0),Mitarbeiter!$D109),TODAY()))-(MAX(DATE(2027,7,1),Mitarbeiter!$C109))+1),MAX(0,NETWORKDAYS(MAX(DATE(2027,7,1),Mitarbeiter!$C109),MIN(DATE(2027,8,0),IF(Mitarbeiter!$D109="",DATE(2027,8,0),Mitarbeiter!$D109),TODAY()),Einstellungen!$F$13:$F$67)))*N(Mitarbeiter!$E109)/IF(Einstellungen!$C$11="7 Tage",7,5),N('Ist-Stunden'!X109)+(N(Krankheitstage!AK109)+N(Krankheitstage!AW109))*N($C109))))</f>
        <v/>
      </c>
      <c r="BC109" s="76">
        <f>IF($B109="",0,IF(Einstellungen!$C$10="Ja",MAX(IF(Einstellungen!$C$11="7 Tage",MAX(0,(MIN(DATE(2027,9,0),IF(Mitarbeiter!$D109="",DATE(2027,9,0),Mitarbeiter!$D109),TODAY()))-(MAX(DATE(2027,8,1),Mitarbeiter!$C109))+1),MAX(0,NETWORKDAYS(MAX(DATE(2027,8,1),Mitarbeiter!$C109),MIN(DATE(2027,9,0),IF(Mitarbeiter!$D109="",DATE(2027,9,0),Mitarbeiter!$D109),TODAY()),Einstellungen!$F$13:$F$67)))*N(Mitarbeiter!$E109)/IF(Einstellungen!$C$11="7 Tage",7,5),N('Ist-Stunden'!Y109)),MAX(IF(Einstellungen!$C$11="7 Tage",MAX(0,(MIN(DATE(2027,9,0),IF(Mitarbeiter!$D109="",DATE(2027,9,0),Mitarbeiter!$D109),TODAY()))-(MAX(DATE(2027,8,1),Mitarbeiter!$C109))+1),MAX(0,NETWORKDAYS(MAX(DATE(2027,8,1),Mitarbeiter!$C109),MIN(DATE(2027,9,0),IF(Mitarbeiter!$D109="",DATE(2027,9,0),Mitarbeiter!$D109),TODAY()),Einstellungen!$F$13:$F$67)))*N(Mitarbeiter!$E109)/IF(Einstellungen!$C$11="7 Tage",7,5),N('Ist-Stunden'!Y109)+(N(Krankheitstage!AL109)+N(Krankheitstage!AX109))*N($C109))))</f>
        <v/>
      </c>
      <c r="BD109" s="76">
        <f>IF($B109="",0,IF(Einstellungen!$C$10="Ja",MAX(IF(Einstellungen!$C$11="7 Tage",MAX(0,(MIN(DATE(2027,10,0),IF(Mitarbeiter!$D109="",DATE(2027,10,0),Mitarbeiter!$D109),TODAY()))-(MAX(DATE(2027,9,1),Mitarbeiter!$C109))+1),MAX(0,NETWORKDAYS(MAX(DATE(2027,9,1),Mitarbeiter!$C109),MIN(DATE(2027,10,0),IF(Mitarbeiter!$D109="",DATE(2027,10,0),Mitarbeiter!$D109),TODAY()),Einstellungen!$F$13:$F$67)))*N(Mitarbeiter!$E109)/IF(Einstellungen!$C$11="7 Tage",7,5),N('Ist-Stunden'!Z109)),MAX(IF(Einstellungen!$C$11="7 Tage",MAX(0,(MIN(DATE(2027,10,0),IF(Mitarbeiter!$D109="",DATE(2027,10,0),Mitarbeiter!$D109),TODAY()))-(MAX(DATE(2027,9,1),Mitarbeiter!$C109))+1),MAX(0,NETWORKDAYS(MAX(DATE(2027,9,1),Mitarbeiter!$C109),MIN(DATE(2027,10,0),IF(Mitarbeiter!$D109="",DATE(2027,10,0),Mitarbeiter!$D109),TODAY()),Einstellungen!$F$13:$F$67)))*N(Mitarbeiter!$E109)/IF(Einstellungen!$C$11="7 Tage",7,5),N('Ist-Stunden'!Z109)+(N(Krankheitstage!AM109)+N(Krankheitstage!AY109))*N($C109))))</f>
        <v/>
      </c>
      <c r="BE109" s="76">
        <f>IF($B109="",0,IF(Einstellungen!$C$10="Ja",MAX(IF(Einstellungen!$C$11="7 Tage",MAX(0,(MIN(DATE(2027,11,0),IF(Mitarbeiter!$D109="",DATE(2027,11,0),Mitarbeiter!$D109),TODAY()))-(MAX(DATE(2027,10,1),Mitarbeiter!$C109))+1),MAX(0,NETWORKDAYS(MAX(DATE(2027,10,1),Mitarbeiter!$C109),MIN(DATE(2027,11,0),IF(Mitarbeiter!$D109="",DATE(2027,11,0),Mitarbeiter!$D109),TODAY()),Einstellungen!$F$13:$F$67)))*N(Mitarbeiter!$E109)/IF(Einstellungen!$C$11="7 Tage",7,5),N('Ist-Stunden'!AA109)),MAX(IF(Einstellungen!$C$11="7 Tage",MAX(0,(MIN(DATE(2027,11,0),IF(Mitarbeiter!$D109="",DATE(2027,11,0),Mitarbeiter!$D109),TODAY()))-(MAX(DATE(2027,10,1),Mitarbeiter!$C109))+1),MAX(0,NETWORKDAYS(MAX(DATE(2027,10,1),Mitarbeiter!$C109),MIN(DATE(2027,11,0),IF(Mitarbeiter!$D109="",DATE(2027,11,0),Mitarbeiter!$D109),TODAY()),Einstellungen!$F$13:$F$67)))*N(Mitarbeiter!$E109)/IF(Einstellungen!$C$11="7 Tage",7,5),N('Ist-Stunden'!AA109)+(N(Krankheitstage!AN109)+N(Krankheitstage!AZ109))*N($C109))))</f>
        <v/>
      </c>
      <c r="BF109" s="76">
        <f>IF($B109="",0,IF(Einstellungen!$C$10="Ja",MAX(IF(Einstellungen!$C$11="7 Tage",MAX(0,(MIN(DATE(2027,12,0),IF(Mitarbeiter!$D109="",DATE(2027,12,0),Mitarbeiter!$D109),TODAY()))-(MAX(DATE(2027,11,1),Mitarbeiter!$C109))+1),MAX(0,NETWORKDAYS(MAX(DATE(2027,11,1),Mitarbeiter!$C109),MIN(DATE(2027,12,0),IF(Mitarbeiter!$D109="",DATE(2027,12,0),Mitarbeiter!$D109),TODAY()),Einstellungen!$F$13:$F$67)))*N(Mitarbeiter!$E109)/IF(Einstellungen!$C$11="7 Tage",7,5),N('Ist-Stunden'!AB109)),MAX(IF(Einstellungen!$C$11="7 Tage",MAX(0,(MIN(DATE(2027,12,0),IF(Mitarbeiter!$D109="",DATE(2027,12,0),Mitarbeiter!$D109),TODAY()))-(MAX(DATE(2027,11,1),Mitarbeiter!$C109))+1),MAX(0,NETWORKDAYS(MAX(DATE(2027,11,1),Mitarbeiter!$C109),MIN(DATE(2027,12,0),IF(Mitarbeiter!$D109="",DATE(2027,12,0),Mitarbeiter!$D109),TODAY()),Einstellungen!$F$13:$F$67)))*N(Mitarbeiter!$E109)/IF(Einstellungen!$C$11="7 Tage",7,5),N('Ist-Stunden'!AB109)+(N(Krankheitstage!AO109)+N(Krankheitstage!BA109))*N($C109))))</f>
        <v/>
      </c>
      <c r="BG109" s="76">
        <f>IF($B109="",0,IF(Einstellungen!$C$10="Ja",MAX(IF(Einstellungen!$C$11="7 Tage",MAX(0,(MIN(DATE(2027,13,0),IF(Mitarbeiter!$D109="",DATE(2027,13,0),Mitarbeiter!$D109),TODAY()))-(MAX(DATE(2027,12,1),Mitarbeiter!$C109))+1),MAX(0,NETWORKDAYS(MAX(DATE(2027,12,1),Mitarbeiter!$C109),MIN(DATE(2027,13,0),IF(Mitarbeiter!$D109="",DATE(2027,13,0),Mitarbeiter!$D109),TODAY()),Einstellungen!$F$13:$F$67)))*N(Mitarbeiter!$E109)/IF(Einstellungen!$C$11="7 Tage",7,5),N('Ist-Stunden'!AC109)),MAX(IF(Einstellungen!$C$11="7 Tage",MAX(0,(MIN(DATE(2027,13,0),IF(Mitarbeiter!$D109="",DATE(2027,13,0),Mitarbeiter!$D109),TODAY()))-(MAX(DATE(2027,12,1),Mitarbeiter!$C109))+1),MAX(0,NETWORKDAYS(MAX(DATE(2027,12,1),Mitarbeiter!$C109),MIN(DATE(2027,13,0),IF(Mitarbeiter!$D109="",DATE(2027,13,0),Mitarbeiter!$D109),TODAY()),Einstellungen!$F$13:$F$67)))*N(Mitarbeiter!$E109)/IF(Einstellungen!$C$11="7 Tage",7,5),N('Ist-Stunden'!AC109)+(N(Krankheitstage!AP109)+N(Krankheitstage!BB109))*N($C109))))</f>
        <v/>
      </c>
      <c r="BH109" s="76">
        <f>IF($B109="",0,IF(Einstellungen!$C$10="Ja",MAX(IF(Einstellungen!$C$11="7 Tage",MAX(0,(MIN(DATE(2028,2,0),IF(Mitarbeiter!$D109="",DATE(2028,2,0),Mitarbeiter!$D109),TODAY()))-(MAX(DATE(2028,1,1),Mitarbeiter!$C109))+1),MAX(0,NETWORKDAYS(MAX(DATE(2028,1,1),Mitarbeiter!$C109),MIN(DATE(2028,2,0),IF(Mitarbeiter!$D109="",DATE(2028,2,0),Mitarbeiter!$D109),TODAY()),Einstellungen!$F$13:$F$67)))*N(Mitarbeiter!$E109)/IF(Einstellungen!$C$11="7 Tage",7,5),N('Ist-Stunden'!AD109)),MAX(IF(Einstellungen!$C$11="7 Tage",MAX(0,(MIN(DATE(2028,2,0),IF(Mitarbeiter!$D109="",DATE(2028,2,0),Mitarbeiter!$D109),TODAY()))-(MAX(DATE(2028,1,1),Mitarbeiter!$C109))+1),MAX(0,NETWORKDAYS(MAX(DATE(2028,1,1),Mitarbeiter!$C109),MIN(DATE(2028,2,0),IF(Mitarbeiter!$D109="",DATE(2028,2,0),Mitarbeiter!$D109),TODAY()),Einstellungen!$F$13:$F$67)))*N(Mitarbeiter!$E109)/IF(Einstellungen!$C$11="7 Tage",7,5),N('Ist-Stunden'!AD109)+(N(Krankheitstage!BC109)+N(Krankheitstage!BO109))*N($C109))))</f>
        <v/>
      </c>
      <c r="BI109" s="76">
        <f>IF($B109="",0,IF(Einstellungen!$C$10="Ja",MAX(IF(Einstellungen!$C$11="7 Tage",MAX(0,(MIN(DATE(2028,3,0),IF(Mitarbeiter!$D109="",DATE(2028,3,0),Mitarbeiter!$D109),TODAY()))-(MAX(DATE(2028,2,1),Mitarbeiter!$C109))+1),MAX(0,NETWORKDAYS(MAX(DATE(2028,2,1),Mitarbeiter!$C109),MIN(DATE(2028,3,0),IF(Mitarbeiter!$D109="",DATE(2028,3,0),Mitarbeiter!$D109),TODAY()),Einstellungen!$F$13:$F$67)))*N(Mitarbeiter!$E109)/IF(Einstellungen!$C$11="7 Tage",7,5),N('Ist-Stunden'!AE109)),MAX(IF(Einstellungen!$C$11="7 Tage",MAX(0,(MIN(DATE(2028,3,0),IF(Mitarbeiter!$D109="",DATE(2028,3,0),Mitarbeiter!$D109),TODAY()))-(MAX(DATE(2028,2,1),Mitarbeiter!$C109))+1),MAX(0,NETWORKDAYS(MAX(DATE(2028,2,1),Mitarbeiter!$C109),MIN(DATE(2028,3,0),IF(Mitarbeiter!$D109="",DATE(2028,3,0),Mitarbeiter!$D109),TODAY()),Einstellungen!$F$13:$F$67)))*N(Mitarbeiter!$E109)/IF(Einstellungen!$C$11="7 Tage",7,5),N('Ist-Stunden'!AE109)+(N(Krankheitstage!BD109)+N(Krankheitstage!BP109))*N($C109))))</f>
        <v/>
      </c>
      <c r="BJ109" s="76">
        <f>IF($B109="",0,IF(Einstellungen!$C$10="Ja",MAX(IF(Einstellungen!$C$11="7 Tage",MAX(0,(MIN(DATE(2028,4,0),IF(Mitarbeiter!$D109="",DATE(2028,4,0),Mitarbeiter!$D109),TODAY()))-(MAX(DATE(2028,3,1),Mitarbeiter!$C109))+1),MAX(0,NETWORKDAYS(MAX(DATE(2028,3,1),Mitarbeiter!$C109),MIN(DATE(2028,4,0),IF(Mitarbeiter!$D109="",DATE(2028,4,0),Mitarbeiter!$D109),TODAY()),Einstellungen!$F$13:$F$67)))*N(Mitarbeiter!$E109)/IF(Einstellungen!$C$11="7 Tage",7,5),N('Ist-Stunden'!AF109)),MAX(IF(Einstellungen!$C$11="7 Tage",MAX(0,(MIN(DATE(2028,4,0),IF(Mitarbeiter!$D109="",DATE(2028,4,0),Mitarbeiter!$D109),TODAY()))-(MAX(DATE(2028,3,1),Mitarbeiter!$C109))+1),MAX(0,NETWORKDAYS(MAX(DATE(2028,3,1),Mitarbeiter!$C109),MIN(DATE(2028,4,0),IF(Mitarbeiter!$D109="",DATE(2028,4,0),Mitarbeiter!$D109),TODAY()),Einstellungen!$F$13:$F$67)))*N(Mitarbeiter!$E109)/IF(Einstellungen!$C$11="7 Tage",7,5),N('Ist-Stunden'!AF109)+(N(Krankheitstage!BE109)+N(Krankheitstage!BQ109))*N($C109))))</f>
        <v/>
      </c>
      <c r="BK109" s="76">
        <f>IF($B109="",0,IF(Einstellungen!$C$10="Ja",MAX(IF(Einstellungen!$C$11="7 Tage",MAX(0,(MIN(DATE(2028,5,0),IF(Mitarbeiter!$D109="",DATE(2028,5,0),Mitarbeiter!$D109),TODAY()))-(MAX(DATE(2028,4,1),Mitarbeiter!$C109))+1),MAX(0,NETWORKDAYS(MAX(DATE(2028,4,1),Mitarbeiter!$C109),MIN(DATE(2028,5,0),IF(Mitarbeiter!$D109="",DATE(2028,5,0),Mitarbeiter!$D109),TODAY()),Einstellungen!$F$13:$F$67)))*N(Mitarbeiter!$E109)/IF(Einstellungen!$C$11="7 Tage",7,5),N('Ist-Stunden'!AG109)),MAX(IF(Einstellungen!$C$11="7 Tage",MAX(0,(MIN(DATE(2028,5,0),IF(Mitarbeiter!$D109="",DATE(2028,5,0),Mitarbeiter!$D109),TODAY()))-(MAX(DATE(2028,4,1),Mitarbeiter!$C109))+1),MAX(0,NETWORKDAYS(MAX(DATE(2028,4,1),Mitarbeiter!$C109),MIN(DATE(2028,5,0),IF(Mitarbeiter!$D109="",DATE(2028,5,0),Mitarbeiter!$D109),TODAY()),Einstellungen!$F$13:$F$67)))*N(Mitarbeiter!$E109)/IF(Einstellungen!$C$11="7 Tage",7,5),N('Ist-Stunden'!AG109)+(N(Krankheitstage!BF109)+N(Krankheitstage!BR109))*N($C109))))</f>
        <v/>
      </c>
      <c r="BL109" s="76">
        <f>IF($B109="",0,IF(Einstellungen!$C$10="Ja",MAX(IF(Einstellungen!$C$11="7 Tage",MAX(0,(MIN(DATE(2028,6,0),IF(Mitarbeiter!$D109="",DATE(2028,6,0),Mitarbeiter!$D109),TODAY()))-(MAX(DATE(2028,5,1),Mitarbeiter!$C109))+1),MAX(0,NETWORKDAYS(MAX(DATE(2028,5,1),Mitarbeiter!$C109),MIN(DATE(2028,6,0),IF(Mitarbeiter!$D109="",DATE(2028,6,0),Mitarbeiter!$D109),TODAY()),Einstellungen!$F$13:$F$67)))*N(Mitarbeiter!$E109)/IF(Einstellungen!$C$11="7 Tage",7,5),N('Ist-Stunden'!AH109)),MAX(IF(Einstellungen!$C$11="7 Tage",MAX(0,(MIN(DATE(2028,6,0),IF(Mitarbeiter!$D109="",DATE(2028,6,0),Mitarbeiter!$D109),TODAY()))-(MAX(DATE(2028,5,1),Mitarbeiter!$C109))+1),MAX(0,NETWORKDAYS(MAX(DATE(2028,5,1),Mitarbeiter!$C109),MIN(DATE(2028,6,0),IF(Mitarbeiter!$D109="",DATE(2028,6,0),Mitarbeiter!$D109),TODAY()),Einstellungen!$F$13:$F$67)))*N(Mitarbeiter!$E109)/IF(Einstellungen!$C$11="7 Tage",7,5),N('Ist-Stunden'!AH109)+(N(Krankheitstage!BG109)+N(Krankheitstage!BS109))*N($C109))))</f>
        <v/>
      </c>
      <c r="BM109" s="76">
        <f>IF($B109="",0,IF(Einstellungen!$C$10="Ja",MAX(IF(Einstellungen!$C$11="7 Tage",MAX(0,(MIN(DATE(2028,7,0),IF(Mitarbeiter!$D109="",DATE(2028,7,0),Mitarbeiter!$D109),TODAY()))-(MAX(DATE(2028,6,1),Mitarbeiter!$C109))+1),MAX(0,NETWORKDAYS(MAX(DATE(2028,6,1),Mitarbeiter!$C109),MIN(DATE(2028,7,0),IF(Mitarbeiter!$D109="",DATE(2028,7,0),Mitarbeiter!$D109),TODAY()),Einstellungen!$F$13:$F$67)))*N(Mitarbeiter!$E109)/IF(Einstellungen!$C$11="7 Tage",7,5),N('Ist-Stunden'!AI109)),MAX(IF(Einstellungen!$C$11="7 Tage",MAX(0,(MIN(DATE(2028,7,0),IF(Mitarbeiter!$D109="",DATE(2028,7,0),Mitarbeiter!$D109),TODAY()))-(MAX(DATE(2028,6,1),Mitarbeiter!$C109))+1),MAX(0,NETWORKDAYS(MAX(DATE(2028,6,1),Mitarbeiter!$C109),MIN(DATE(2028,7,0),IF(Mitarbeiter!$D109="",DATE(2028,7,0),Mitarbeiter!$D109),TODAY()),Einstellungen!$F$13:$F$67)))*N(Mitarbeiter!$E109)/IF(Einstellungen!$C$11="7 Tage",7,5),N('Ist-Stunden'!AI109)+(N(Krankheitstage!BH109)+N(Krankheitstage!BT109))*N($C109))))</f>
        <v/>
      </c>
      <c r="BN109" s="76">
        <f>IF($B109="",0,IF(Einstellungen!$C$10="Ja",MAX(IF(Einstellungen!$C$11="7 Tage",MAX(0,(MIN(DATE(2028,8,0),IF(Mitarbeiter!$D109="",DATE(2028,8,0),Mitarbeiter!$D109),TODAY()))-(MAX(DATE(2028,7,1),Mitarbeiter!$C109))+1),MAX(0,NETWORKDAYS(MAX(DATE(2028,7,1),Mitarbeiter!$C109),MIN(DATE(2028,8,0),IF(Mitarbeiter!$D109="",DATE(2028,8,0),Mitarbeiter!$D109),TODAY()),Einstellungen!$F$13:$F$67)))*N(Mitarbeiter!$E109)/IF(Einstellungen!$C$11="7 Tage",7,5),N('Ist-Stunden'!AJ109)),MAX(IF(Einstellungen!$C$11="7 Tage",MAX(0,(MIN(DATE(2028,8,0),IF(Mitarbeiter!$D109="",DATE(2028,8,0),Mitarbeiter!$D109),TODAY()))-(MAX(DATE(2028,7,1),Mitarbeiter!$C109))+1),MAX(0,NETWORKDAYS(MAX(DATE(2028,7,1),Mitarbeiter!$C109),MIN(DATE(2028,8,0),IF(Mitarbeiter!$D109="",DATE(2028,8,0),Mitarbeiter!$D109),TODAY()),Einstellungen!$F$13:$F$67)))*N(Mitarbeiter!$E109)/IF(Einstellungen!$C$11="7 Tage",7,5),N('Ist-Stunden'!AJ109)+(N(Krankheitstage!BI109)+N(Krankheitstage!BU109))*N($C109))))</f>
        <v/>
      </c>
      <c r="BO109" s="76">
        <f>IF($B109="",0,IF(Einstellungen!$C$10="Ja",MAX(IF(Einstellungen!$C$11="7 Tage",MAX(0,(MIN(DATE(2028,9,0),IF(Mitarbeiter!$D109="",DATE(2028,9,0),Mitarbeiter!$D109),TODAY()))-(MAX(DATE(2028,8,1),Mitarbeiter!$C109))+1),MAX(0,NETWORKDAYS(MAX(DATE(2028,8,1),Mitarbeiter!$C109),MIN(DATE(2028,9,0),IF(Mitarbeiter!$D109="",DATE(2028,9,0),Mitarbeiter!$D109),TODAY()),Einstellungen!$F$13:$F$67)))*N(Mitarbeiter!$E109)/IF(Einstellungen!$C$11="7 Tage",7,5),N('Ist-Stunden'!AK109)),MAX(IF(Einstellungen!$C$11="7 Tage",MAX(0,(MIN(DATE(2028,9,0),IF(Mitarbeiter!$D109="",DATE(2028,9,0),Mitarbeiter!$D109),TODAY()))-(MAX(DATE(2028,8,1),Mitarbeiter!$C109))+1),MAX(0,NETWORKDAYS(MAX(DATE(2028,8,1),Mitarbeiter!$C109),MIN(DATE(2028,9,0),IF(Mitarbeiter!$D109="",DATE(2028,9,0),Mitarbeiter!$D109),TODAY()),Einstellungen!$F$13:$F$67)))*N(Mitarbeiter!$E109)/IF(Einstellungen!$C$11="7 Tage",7,5),N('Ist-Stunden'!AK109)+(N(Krankheitstage!BJ109)+N(Krankheitstage!BV109))*N($C109))))</f>
        <v/>
      </c>
      <c r="BP109" s="76">
        <f>IF($B109="",0,IF(Einstellungen!$C$10="Ja",MAX(IF(Einstellungen!$C$11="7 Tage",MAX(0,(MIN(DATE(2028,10,0),IF(Mitarbeiter!$D109="",DATE(2028,10,0),Mitarbeiter!$D109),TODAY()))-(MAX(DATE(2028,9,1),Mitarbeiter!$C109))+1),MAX(0,NETWORKDAYS(MAX(DATE(2028,9,1),Mitarbeiter!$C109),MIN(DATE(2028,10,0),IF(Mitarbeiter!$D109="",DATE(2028,10,0),Mitarbeiter!$D109),TODAY()),Einstellungen!$F$13:$F$67)))*N(Mitarbeiter!$E109)/IF(Einstellungen!$C$11="7 Tage",7,5),N('Ist-Stunden'!AL109)),MAX(IF(Einstellungen!$C$11="7 Tage",MAX(0,(MIN(DATE(2028,10,0),IF(Mitarbeiter!$D109="",DATE(2028,10,0),Mitarbeiter!$D109),TODAY()))-(MAX(DATE(2028,9,1),Mitarbeiter!$C109))+1),MAX(0,NETWORKDAYS(MAX(DATE(2028,9,1),Mitarbeiter!$C109),MIN(DATE(2028,10,0),IF(Mitarbeiter!$D109="",DATE(2028,10,0),Mitarbeiter!$D109),TODAY()),Einstellungen!$F$13:$F$67)))*N(Mitarbeiter!$E109)/IF(Einstellungen!$C$11="7 Tage",7,5),N('Ist-Stunden'!AL109)+(N(Krankheitstage!BK109)+N(Krankheitstage!BW109))*N($C109))))</f>
        <v/>
      </c>
      <c r="BQ109" s="76">
        <f>IF($B109="",0,IF(Einstellungen!$C$10="Ja",MAX(IF(Einstellungen!$C$11="7 Tage",MAX(0,(MIN(DATE(2028,11,0),IF(Mitarbeiter!$D109="",DATE(2028,11,0),Mitarbeiter!$D109),TODAY()))-(MAX(DATE(2028,10,1),Mitarbeiter!$C109))+1),MAX(0,NETWORKDAYS(MAX(DATE(2028,10,1),Mitarbeiter!$C109),MIN(DATE(2028,11,0),IF(Mitarbeiter!$D109="",DATE(2028,11,0),Mitarbeiter!$D109),TODAY()),Einstellungen!$F$13:$F$67)))*N(Mitarbeiter!$E109)/IF(Einstellungen!$C$11="7 Tage",7,5),N('Ist-Stunden'!AM109)),MAX(IF(Einstellungen!$C$11="7 Tage",MAX(0,(MIN(DATE(2028,11,0),IF(Mitarbeiter!$D109="",DATE(2028,11,0),Mitarbeiter!$D109),TODAY()))-(MAX(DATE(2028,10,1),Mitarbeiter!$C109))+1),MAX(0,NETWORKDAYS(MAX(DATE(2028,10,1),Mitarbeiter!$C109),MIN(DATE(2028,11,0),IF(Mitarbeiter!$D109="",DATE(2028,11,0),Mitarbeiter!$D109),TODAY()),Einstellungen!$F$13:$F$67)))*N(Mitarbeiter!$E109)/IF(Einstellungen!$C$11="7 Tage",7,5),N('Ist-Stunden'!AM109)+(N(Krankheitstage!BL109)+N(Krankheitstage!BX109))*N($C109))))</f>
        <v/>
      </c>
      <c r="BR109" s="76">
        <f>IF($B109="",0,IF(Einstellungen!$C$10="Ja",MAX(IF(Einstellungen!$C$11="7 Tage",MAX(0,(MIN(DATE(2028,12,0),IF(Mitarbeiter!$D109="",DATE(2028,12,0),Mitarbeiter!$D109),TODAY()))-(MAX(DATE(2028,11,1),Mitarbeiter!$C109))+1),MAX(0,NETWORKDAYS(MAX(DATE(2028,11,1),Mitarbeiter!$C109),MIN(DATE(2028,12,0),IF(Mitarbeiter!$D109="",DATE(2028,12,0),Mitarbeiter!$D109),TODAY()),Einstellungen!$F$13:$F$67)))*N(Mitarbeiter!$E109)/IF(Einstellungen!$C$11="7 Tage",7,5),N('Ist-Stunden'!AN109)),MAX(IF(Einstellungen!$C$11="7 Tage",MAX(0,(MIN(DATE(2028,12,0),IF(Mitarbeiter!$D109="",DATE(2028,12,0),Mitarbeiter!$D109),TODAY()))-(MAX(DATE(2028,11,1),Mitarbeiter!$C109))+1),MAX(0,NETWORKDAYS(MAX(DATE(2028,11,1),Mitarbeiter!$C109),MIN(DATE(2028,12,0),IF(Mitarbeiter!$D109="",DATE(2028,12,0),Mitarbeiter!$D109),TODAY()),Einstellungen!$F$13:$F$67)))*N(Mitarbeiter!$E109)/IF(Einstellungen!$C$11="7 Tage",7,5),N('Ist-Stunden'!AN109)+(N(Krankheitstage!BM109)+N(Krankheitstage!BY109))*N($C109))))</f>
        <v/>
      </c>
      <c r="BS109" s="76">
        <f>IF($B109="",0,IF(Einstellungen!$C$10="Ja",MAX(IF(Einstellungen!$C$11="7 Tage",MAX(0,(MIN(DATE(2028,13,0),IF(Mitarbeiter!$D109="",DATE(2028,13,0),Mitarbeiter!$D109),TODAY()))-(MAX(DATE(2028,12,1),Mitarbeiter!$C109))+1),MAX(0,NETWORKDAYS(MAX(DATE(2028,12,1),Mitarbeiter!$C109),MIN(DATE(2028,13,0),IF(Mitarbeiter!$D109="",DATE(2028,13,0),Mitarbeiter!$D109),TODAY()),Einstellungen!$F$13:$F$67)))*N(Mitarbeiter!$E109)/IF(Einstellungen!$C$11="7 Tage",7,5),N('Ist-Stunden'!AO109)),MAX(IF(Einstellungen!$C$11="7 Tage",MAX(0,(MIN(DATE(2028,13,0),IF(Mitarbeiter!$D109="",DATE(2028,13,0),Mitarbeiter!$D109),TODAY()))-(MAX(DATE(2028,12,1),Mitarbeiter!$C109))+1),MAX(0,NETWORKDAYS(MAX(DATE(2028,12,1),Mitarbeiter!$C109),MIN(DATE(2028,13,0),IF(Mitarbeiter!$D109="",DATE(2028,13,0),Mitarbeiter!$D109),TODAY()),Einstellungen!$F$13:$F$67)))*N(Mitarbeiter!$E109)/IF(Einstellungen!$C$11="7 Tage",7,5),N('Ist-Stunden'!AO109)+(N(Krankheitstage!BN109)+N(Krankheitstage!BZ109))*N($C109))))</f>
        <v/>
      </c>
      <c r="BT109" s="76">
        <f>IF($B109="",0,IF(Einstellungen!$C$10="Ja",MAX(IF(Einstellungen!$C$11="7 Tage",MAX(0,(MIN(DATE(2029,2,0),IF(Mitarbeiter!$D109="",DATE(2029,2,0),Mitarbeiter!$D109),TODAY()))-(MAX(DATE(2029,1,1),Mitarbeiter!$C109))+1),MAX(0,NETWORKDAYS(MAX(DATE(2029,1,1),Mitarbeiter!$C109),MIN(DATE(2029,2,0),IF(Mitarbeiter!$D109="",DATE(2029,2,0),Mitarbeiter!$D109),TODAY()),Einstellungen!$F$13:$F$67)))*N(Mitarbeiter!$E109)/IF(Einstellungen!$C$11="7 Tage",7,5),N('Ist-Stunden'!AP109)),MAX(IF(Einstellungen!$C$11="7 Tage",MAX(0,(MIN(DATE(2029,2,0),IF(Mitarbeiter!$D109="",DATE(2029,2,0),Mitarbeiter!$D109),TODAY()))-(MAX(DATE(2029,1,1),Mitarbeiter!$C109))+1),MAX(0,NETWORKDAYS(MAX(DATE(2029,1,1),Mitarbeiter!$C109),MIN(DATE(2029,2,0),IF(Mitarbeiter!$D109="",DATE(2029,2,0),Mitarbeiter!$D109),TODAY()),Einstellungen!$F$13:$F$67)))*N(Mitarbeiter!$E109)/IF(Einstellungen!$C$11="7 Tage",7,5),N('Ist-Stunden'!AP109)+(N(Krankheitstage!CA109)+N(Krankheitstage!CM109))*N($C109))))</f>
        <v/>
      </c>
      <c r="BU109" s="76">
        <f>IF($B109="",0,IF(Einstellungen!$C$10="Ja",MAX(IF(Einstellungen!$C$11="7 Tage",MAX(0,(MIN(DATE(2029,3,0),IF(Mitarbeiter!$D109="",DATE(2029,3,0),Mitarbeiter!$D109),TODAY()))-(MAX(DATE(2029,2,1),Mitarbeiter!$C109))+1),MAX(0,NETWORKDAYS(MAX(DATE(2029,2,1),Mitarbeiter!$C109),MIN(DATE(2029,3,0),IF(Mitarbeiter!$D109="",DATE(2029,3,0),Mitarbeiter!$D109),TODAY()),Einstellungen!$F$13:$F$67)))*N(Mitarbeiter!$E109)/IF(Einstellungen!$C$11="7 Tage",7,5),N('Ist-Stunden'!AQ109)),MAX(IF(Einstellungen!$C$11="7 Tage",MAX(0,(MIN(DATE(2029,3,0),IF(Mitarbeiter!$D109="",DATE(2029,3,0),Mitarbeiter!$D109),TODAY()))-(MAX(DATE(2029,2,1),Mitarbeiter!$C109))+1),MAX(0,NETWORKDAYS(MAX(DATE(2029,2,1),Mitarbeiter!$C109),MIN(DATE(2029,3,0),IF(Mitarbeiter!$D109="",DATE(2029,3,0),Mitarbeiter!$D109),TODAY()),Einstellungen!$F$13:$F$67)))*N(Mitarbeiter!$E109)/IF(Einstellungen!$C$11="7 Tage",7,5),N('Ist-Stunden'!AQ109)+(N(Krankheitstage!CB109)+N(Krankheitstage!CN109))*N($C109))))</f>
        <v/>
      </c>
      <c r="BV109" s="76">
        <f>IF($B109="",0,IF(Einstellungen!$C$10="Ja",MAX(IF(Einstellungen!$C$11="7 Tage",MAX(0,(MIN(DATE(2029,4,0),IF(Mitarbeiter!$D109="",DATE(2029,4,0),Mitarbeiter!$D109),TODAY()))-(MAX(DATE(2029,3,1),Mitarbeiter!$C109))+1),MAX(0,NETWORKDAYS(MAX(DATE(2029,3,1),Mitarbeiter!$C109),MIN(DATE(2029,4,0),IF(Mitarbeiter!$D109="",DATE(2029,4,0),Mitarbeiter!$D109),TODAY()),Einstellungen!$F$13:$F$67)))*N(Mitarbeiter!$E109)/IF(Einstellungen!$C$11="7 Tage",7,5),N('Ist-Stunden'!AR109)),MAX(IF(Einstellungen!$C$11="7 Tage",MAX(0,(MIN(DATE(2029,4,0),IF(Mitarbeiter!$D109="",DATE(2029,4,0),Mitarbeiter!$D109),TODAY()))-(MAX(DATE(2029,3,1),Mitarbeiter!$C109))+1),MAX(0,NETWORKDAYS(MAX(DATE(2029,3,1),Mitarbeiter!$C109),MIN(DATE(2029,4,0),IF(Mitarbeiter!$D109="",DATE(2029,4,0),Mitarbeiter!$D109),TODAY()),Einstellungen!$F$13:$F$67)))*N(Mitarbeiter!$E109)/IF(Einstellungen!$C$11="7 Tage",7,5),N('Ist-Stunden'!AR109)+(N(Krankheitstage!CC109)+N(Krankheitstage!CO109))*N($C109))))</f>
        <v/>
      </c>
      <c r="BW109" s="76">
        <f>IF($B109="",0,IF(Einstellungen!$C$10="Ja",MAX(IF(Einstellungen!$C$11="7 Tage",MAX(0,(MIN(DATE(2029,5,0),IF(Mitarbeiter!$D109="",DATE(2029,5,0),Mitarbeiter!$D109),TODAY()))-(MAX(DATE(2029,4,1),Mitarbeiter!$C109))+1),MAX(0,NETWORKDAYS(MAX(DATE(2029,4,1),Mitarbeiter!$C109),MIN(DATE(2029,5,0),IF(Mitarbeiter!$D109="",DATE(2029,5,0),Mitarbeiter!$D109),TODAY()),Einstellungen!$F$13:$F$67)))*N(Mitarbeiter!$E109)/IF(Einstellungen!$C$11="7 Tage",7,5),N('Ist-Stunden'!AS109)),MAX(IF(Einstellungen!$C$11="7 Tage",MAX(0,(MIN(DATE(2029,5,0),IF(Mitarbeiter!$D109="",DATE(2029,5,0),Mitarbeiter!$D109),TODAY()))-(MAX(DATE(2029,4,1),Mitarbeiter!$C109))+1),MAX(0,NETWORKDAYS(MAX(DATE(2029,4,1),Mitarbeiter!$C109),MIN(DATE(2029,5,0),IF(Mitarbeiter!$D109="",DATE(2029,5,0),Mitarbeiter!$D109),TODAY()),Einstellungen!$F$13:$F$67)))*N(Mitarbeiter!$E109)/IF(Einstellungen!$C$11="7 Tage",7,5),N('Ist-Stunden'!AS109)+(N(Krankheitstage!CD109)+N(Krankheitstage!CP109))*N($C109))))</f>
        <v/>
      </c>
      <c r="BX109" s="76">
        <f>IF($B109="",0,IF(Einstellungen!$C$10="Ja",MAX(IF(Einstellungen!$C$11="7 Tage",MAX(0,(MIN(DATE(2029,6,0),IF(Mitarbeiter!$D109="",DATE(2029,6,0),Mitarbeiter!$D109),TODAY()))-(MAX(DATE(2029,5,1),Mitarbeiter!$C109))+1),MAX(0,NETWORKDAYS(MAX(DATE(2029,5,1),Mitarbeiter!$C109),MIN(DATE(2029,6,0),IF(Mitarbeiter!$D109="",DATE(2029,6,0),Mitarbeiter!$D109),TODAY()),Einstellungen!$F$13:$F$67)))*N(Mitarbeiter!$E109)/IF(Einstellungen!$C$11="7 Tage",7,5),N('Ist-Stunden'!AT109)),MAX(IF(Einstellungen!$C$11="7 Tage",MAX(0,(MIN(DATE(2029,6,0),IF(Mitarbeiter!$D109="",DATE(2029,6,0),Mitarbeiter!$D109),TODAY()))-(MAX(DATE(2029,5,1),Mitarbeiter!$C109))+1),MAX(0,NETWORKDAYS(MAX(DATE(2029,5,1),Mitarbeiter!$C109),MIN(DATE(2029,6,0),IF(Mitarbeiter!$D109="",DATE(2029,6,0),Mitarbeiter!$D109),TODAY()),Einstellungen!$F$13:$F$67)))*N(Mitarbeiter!$E109)/IF(Einstellungen!$C$11="7 Tage",7,5),N('Ist-Stunden'!AT109)+(N(Krankheitstage!CE109)+N(Krankheitstage!CQ109))*N($C109))))</f>
        <v/>
      </c>
      <c r="BY109" s="76">
        <f>IF($B109="",0,IF(Einstellungen!$C$10="Ja",MAX(IF(Einstellungen!$C$11="7 Tage",MAX(0,(MIN(DATE(2029,7,0),IF(Mitarbeiter!$D109="",DATE(2029,7,0),Mitarbeiter!$D109),TODAY()))-(MAX(DATE(2029,6,1),Mitarbeiter!$C109))+1),MAX(0,NETWORKDAYS(MAX(DATE(2029,6,1),Mitarbeiter!$C109),MIN(DATE(2029,7,0),IF(Mitarbeiter!$D109="",DATE(2029,7,0),Mitarbeiter!$D109),TODAY()),Einstellungen!$F$13:$F$67)))*N(Mitarbeiter!$E109)/IF(Einstellungen!$C$11="7 Tage",7,5),N('Ist-Stunden'!AU109)),MAX(IF(Einstellungen!$C$11="7 Tage",MAX(0,(MIN(DATE(2029,7,0),IF(Mitarbeiter!$D109="",DATE(2029,7,0),Mitarbeiter!$D109),TODAY()))-(MAX(DATE(2029,6,1),Mitarbeiter!$C109))+1),MAX(0,NETWORKDAYS(MAX(DATE(2029,6,1),Mitarbeiter!$C109),MIN(DATE(2029,7,0),IF(Mitarbeiter!$D109="",DATE(2029,7,0),Mitarbeiter!$D109),TODAY()),Einstellungen!$F$13:$F$67)))*N(Mitarbeiter!$E109)/IF(Einstellungen!$C$11="7 Tage",7,5),N('Ist-Stunden'!AU109)+(N(Krankheitstage!CF109)+N(Krankheitstage!CR109))*N($C109))))</f>
        <v/>
      </c>
      <c r="BZ109" s="76">
        <f>IF($B109="",0,IF(Einstellungen!$C$10="Ja",MAX(IF(Einstellungen!$C$11="7 Tage",MAX(0,(MIN(DATE(2029,8,0),IF(Mitarbeiter!$D109="",DATE(2029,8,0),Mitarbeiter!$D109),TODAY()))-(MAX(DATE(2029,7,1),Mitarbeiter!$C109))+1),MAX(0,NETWORKDAYS(MAX(DATE(2029,7,1),Mitarbeiter!$C109),MIN(DATE(2029,8,0),IF(Mitarbeiter!$D109="",DATE(2029,8,0),Mitarbeiter!$D109),TODAY()),Einstellungen!$F$13:$F$67)))*N(Mitarbeiter!$E109)/IF(Einstellungen!$C$11="7 Tage",7,5),N('Ist-Stunden'!AV109)),MAX(IF(Einstellungen!$C$11="7 Tage",MAX(0,(MIN(DATE(2029,8,0),IF(Mitarbeiter!$D109="",DATE(2029,8,0),Mitarbeiter!$D109),TODAY()))-(MAX(DATE(2029,7,1),Mitarbeiter!$C109))+1),MAX(0,NETWORKDAYS(MAX(DATE(2029,7,1),Mitarbeiter!$C109),MIN(DATE(2029,8,0),IF(Mitarbeiter!$D109="",DATE(2029,8,0),Mitarbeiter!$D109),TODAY()),Einstellungen!$F$13:$F$67)))*N(Mitarbeiter!$E109)/IF(Einstellungen!$C$11="7 Tage",7,5),N('Ist-Stunden'!AV109)+(N(Krankheitstage!CG109)+N(Krankheitstage!CS109))*N($C109))))</f>
        <v/>
      </c>
      <c r="CA109" s="76">
        <f>IF($B109="",0,IF(Einstellungen!$C$10="Ja",MAX(IF(Einstellungen!$C$11="7 Tage",MAX(0,(MIN(DATE(2029,9,0),IF(Mitarbeiter!$D109="",DATE(2029,9,0),Mitarbeiter!$D109),TODAY()))-(MAX(DATE(2029,8,1),Mitarbeiter!$C109))+1),MAX(0,NETWORKDAYS(MAX(DATE(2029,8,1),Mitarbeiter!$C109),MIN(DATE(2029,9,0),IF(Mitarbeiter!$D109="",DATE(2029,9,0),Mitarbeiter!$D109),TODAY()),Einstellungen!$F$13:$F$67)))*N(Mitarbeiter!$E109)/IF(Einstellungen!$C$11="7 Tage",7,5),N('Ist-Stunden'!AW109)),MAX(IF(Einstellungen!$C$11="7 Tage",MAX(0,(MIN(DATE(2029,9,0),IF(Mitarbeiter!$D109="",DATE(2029,9,0),Mitarbeiter!$D109),TODAY()))-(MAX(DATE(2029,8,1),Mitarbeiter!$C109))+1),MAX(0,NETWORKDAYS(MAX(DATE(2029,8,1),Mitarbeiter!$C109),MIN(DATE(2029,9,0),IF(Mitarbeiter!$D109="",DATE(2029,9,0),Mitarbeiter!$D109),TODAY()),Einstellungen!$F$13:$F$67)))*N(Mitarbeiter!$E109)/IF(Einstellungen!$C$11="7 Tage",7,5),N('Ist-Stunden'!AW109)+(N(Krankheitstage!CH109)+N(Krankheitstage!CT109))*N($C109))))</f>
        <v/>
      </c>
      <c r="CB109" s="76">
        <f>IF($B109="",0,IF(Einstellungen!$C$10="Ja",MAX(IF(Einstellungen!$C$11="7 Tage",MAX(0,(MIN(DATE(2029,10,0),IF(Mitarbeiter!$D109="",DATE(2029,10,0),Mitarbeiter!$D109),TODAY()))-(MAX(DATE(2029,9,1),Mitarbeiter!$C109))+1),MAX(0,NETWORKDAYS(MAX(DATE(2029,9,1),Mitarbeiter!$C109),MIN(DATE(2029,10,0),IF(Mitarbeiter!$D109="",DATE(2029,10,0),Mitarbeiter!$D109),TODAY()),Einstellungen!$F$13:$F$67)))*N(Mitarbeiter!$E109)/IF(Einstellungen!$C$11="7 Tage",7,5),N('Ist-Stunden'!AX109)),MAX(IF(Einstellungen!$C$11="7 Tage",MAX(0,(MIN(DATE(2029,10,0),IF(Mitarbeiter!$D109="",DATE(2029,10,0),Mitarbeiter!$D109),TODAY()))-(MAX(DATE(2029,9,1),Mitarbeiter!$C109))+1),MAX(0,NETWORKDAYS(MAX(DATE(2029,9,1),Mitarbeiter!$C109),MIN(DATE(2029,10,0),IF(Mitarbeiter!$D109="",DATE(2029,10,0),Mitarbeiter!$D109),TODAY()),Einstellungen!$F$13:$F$67)))*N(Mitarbeiter!$E109)/IF(Einstellungen!$C$11="7 Tage",7,5),N('Ist-Stunden'!AX109)+(N(Krankheitstage!CI109)+N(Krankheitstage!CU109))*N($C109))))</f>
        <v/>
      </c>
      <c r="CC109" s="76">
        <f>IF($B109="",0,IF(Einstellungen!$C$10="Ja",MAX(IF(Einstellungen!$C$11="7 Tage",MAX(0,(MIN(DATE(2029,11,0),IF(Mitarbeiter!$D109="",DATE(2029,11,0),Mitarbeiter!$D109),TODAY()))-(MAX(DATE(2029,10,1),Mitarbeiter!$C109))+1),MAX(0,NETWORKDAYS(MAX(DATE(2029,10,1),Mitarbeiter!$C109),MIN(DATE(2029,11,0),IF(Mitarbeiter!$D109="",DATE(2029,11,0),Mitarbeiter!$D109),TODAY()),Einstellungen!$F$13:$F$67)))*N(Mitarbeiter!$E109)/IF(Einstellungen!$C$11="7 Tage",7,5),N('Ist-Stunden'!AY109)),MAX(IF(Einstellungen!$C$11="7 Tage",MAX(0,(MIN(DATE(2029,11,0),IF(Mitarbeiter!$D109="",DATE(2029,11,0),Mitarbeiter!$D109),TODAY()))-(MAX(DATE(2029,10,1),Mitarbeiter!$C109))+1),MAX(0,NETWORKDAYS(MAX(DATE(2029,10,1),Mitarbeiter!$C109),MIN(DATE(2029,11,0),IF(Mitarbeiter!$D109="",DATE(2029,11,0),Mitarbeiter!$D109),TODAY()),Einstellungen!$F$13:$F$67)))*N(Mitarbeiter!$E109)/IF(Einstellungen!$C$11="7 Tage",7,5),N('Ist-Stunden'!AY109)+(N(Krankheitstage!CJ109)+N(Krankheitstage!CV109))*N($C109))))</f>
        <v/>
      </c>
      <c r="CD109" s="76">
        <f>IF($B109="",0,IF(Einstellungen!$C$10="Ja",MAX(IF(Einstellungen!$C$11="7 Tage",MAX(0,(MIN(DATE(2029,12,0),IF(Mitarbeiter!$D109="",DATE(2029,12,0),Mitarbeiter!$D109),TODAY()))-(MAX(DATE(2029,11,1),Mitarbeiter!$C109))+1),MAX(0,NETWORKDAYS(MAX(DATE(2029,11,1),Mitarbeiter!$C109),MIN(DATE(2029,12,0),IF(Mitarbeiter!$D109="",DATE(2029,12,0),Mitarbeiter!$D109),TODAY()),Einstellungen!$F$13:$F$67)))*N(Mitarbeiter!$E109)/IF(Einstellungen!$C$11="7 Tage",7,5),N('Ist-Stunden'!AZ109)),MAX(IF(Einstellungen!$C$11="7 Tage",MAX(0,(MIN(DATE(2029,12,0),IF(Mitarbeiter!$D109="",DATE(2029,12,0),Mitarbeiter!$D109),TODAY()))-(MAX(DATE(2029,11,1),Mitarbeiter!$C109))+1),MAX(0,NETWORKDAYS(MAX(DATE(2029,11,1),Mitarbeiter!$C109),MIN(DATE(2029,12,0),IF(Mitarbeiter!$D109="",DATE(2029,12,0),Mitarbeiter!$D109),TODAY()),Einstellungen!$F$13:$F$67)))*N(Mitarbeiter!$E109)/IF(Einstellungen!$C$11="7 Tage",7,5),N('Ist-Stunden'!AZ109)+(N(Krankheitstage!CK109)+N(Krankheitstage!CW109))*N($C109))))</f>
        <v/>
      </c>
      <c r="CE109" s="76">
        <f>IF($B109="",0,IF(Einstellungen!$C$10="Ja",MAX(IF(Einstellungen!$C$11="7 Tage",MAX(0,(MIN(DATE(2029,13,0),IF(Mitarbeiter!$D109="",DATE(2029,13,0),Mitarbeiter!$D109),TODAY()))-(MAX(DATE(2029,12,1),Mitarbeiter!$C109))+1),MAX(0,NETWORKDAYS(MAX(DATE(2029,12,1),Mitarbeiter!$C109),MIN(DATE(2029,13,0),IF(Mitarbeiter!$D109="",DATE(2029,13,0),Mitarbeiter!$D109),TODAY()),Einstellungen!$F$13:$F$67)))*N(Mitarbeiter!$E109)/IF(Einstellungen!$C$11="7 Tage",7,5),N('Ist-Stunden'!BA109)),MAX(IF(Einstellungen!$C$11="7 Tage",MAX(0,(MIN(DATE(2029,13,0),IF(Mitarbeiter!$D109="",DATE(2029,13,0),Mitarbeiter!$D109),TODAY()))-(MAX(DATE(2029,12,1),Mitarbeiter!$C109))+1),MAX(0,NETWORKDAYS(MAX(DATE(2029,12,1),Mitarbeiter!$C109),MIN(DATE(2029,13,0),IF(Mitarbeiter!$D109="",DATE(2029,13,0),Mitarbeiter!$D109),TODAY()),Einstellungen!$F$13:$F$67)))*N(Mitarbeiter!$E109)/IF(Einstellungen!$C$11="7 Tage",7,5),N('Ist-Stunden'!BA109)+(N(Krankheitstage!CL109)+N(Krankheitstage!CX109))*N($C109))))</f>
        <v/>
      </c>
      <c r="CF109" s="76">
        <f>IF($B109="",0,IF(Einstellungen!$C$10="Ja",MAX(IF(Einstellungen!$C$11="7 Tage",MAX(0,(MIN(DATE(2030,2,0),IF(Mitarbeiter!$D109="",DATE(2030,2,0),Mitarbeiter!$D109),TODAY()))-(MAX(DATE(2030,1,1),Mitarbeiter!$C109))+1),MAX(0,NETWORKDAYS(MAX(DATE(2030,1,1),Mitarbeiter!$C109),MIN(DATE(2030,2,0),IF(Mitarbeiter!$D109="",DATE(2030,2,0),Mitarbeiter!$D109),TODAY()),Einstellungen!$F$13:$F$67)))*N(Mitarbeiter!$E109)/IF(Einstellungen!$C$11="7 Tage",7,5),N('Ist-Stunden'!BB109)),MAX(IF(Einstellungen!$C$11="7 Tage",MAX(0,(MIN(DATE(2030,2,0),IF(Mitarbeiter!$D109="",DATE(2030,2,0),Mitarbeiter!$D109),TODAY()))-(MAX(DATE(2030,1,1),Mitarbeiter!$C109))+1),MAX(0,NETWORKDAYS(MAX(DATE(2030,1,1),Mitarbeiter!$C109),MIN(DATE(2030,2,0),IF(Mitarbeiter!$D109="",DATE(2030,2,0),Mitarbeiter!$D109),TODAY()),Einstellungen!$F$13:$F$67)))*N(Mitarbeiter!$E109)/IF(Einstellungen!$C$11="7 Tage",7,5),N('Ist-Stunden'!BB109)+(N(Krankheitstage!CY109)+N(Krankheitstage!DK109))*N($C109))))</f>
        <v/>
      </c>
      <c r="CG109" s="76">
        <f>IF($B109="",0,IF(Einstellungen!$C$10="Ja",MAX(IF(Einstellungen!$C$11="7 Tage",MAX(0,(MIN(DATE(2030,3,0),IF(Mitarbeiter!$D109="",DATE(2030,3,0),Mitarbeiter!$D109),TODAY()))-(MAX(DATE(2030,2,1),Mitarbeiter!$C109))+1),MAX(0,NETWORKDAYS(MAX(DATE(2030,2,1),Mitarbeiter!$C109),MIN(DATE(2030,3,0),IF(Mitarbeiter!$D109="",DATE(2030,3,0),Mitarbeiter!$D109),TODAY()),Einstellungen!$F$13:$F$67)))*N(Mitarbeiter!$E109)/IF(Einstellungen!$C$11="7 Tage",7,5),N('Ist-Stunden'!BC109)),MAX(IF(Einstellungen!$C$11="7 Tage",MAX(0,(MIN(DATE(2030,3,0),IF(Mitarbeiter!$D109="",DATE(2030,3,0),Mitarbeiter!$D109),TODAY()))-(MAX(DATE(2030,2,1),Mitarbeiter!$C109))+1),MAX(0,NETWORKDAYS(MAX(DATE(2030,2,1),Mitarbeiter!$C109),MIN(DATE(2030,3,0),IF(Mitarbeiter!$D109="",DATE(2030,3,0),Mitarbeiter!$D109),TODAY()),Einstellungen!$F$13:$F$67)))*N(Mitarbeiter!$E109)/IF(Einstellungen!$C$11="7 Tage",7,5),N('Ist-Stunden'!BC109)+(N(Krankheitstage!CZ109)+N(Krankheitstage!DL109))*N($C109))))</f>
        <v/>
      </c>
      <c r="CH109" s="76">
        <f>IF($B109="",0,IF(Einstellungen!$C$10="Ja",MAX(IF(Einstellungen!$C$11="7 Tage",MAX(0,(MIN(DATE(2030,4,0),IF(Mitarbeiter!$D109="",DATE(2030,4,0),Mitarbeiter!$D109),TODAY()))-(MAX(DATE(2030,3,1),Mitarbeiter!$C109))+1),MAX(0,NETWORKDAYS(MAX(DATE(2030,3,1),Mitarbeiter!$C109),MIN(DATE(2030,4,0),IF(Mitarbeiter!$D109="",DATE(2030,4,0),Mitarbeiter!$D109),TODAY()),Einstellungen!$F$13:$F$67)))*N(Mitarbeiter!$E109)/IF(Einstellungen!$C$11="7 Tage",7,5),N('Ist-Stunden'!BD109)),MAX(IF(Einstellungen!$C$11="7 Tage",MAX(0,(MIN(DATE(2030,4,0),IF(Mitarbeiter!$D109="",DATE(2030,4,0),Mitarbeiter!$D109),TODAY()))-(MAX(DATE(2030,3,1),Mitarbeiter!$C109))+1),MAX(0,NETWORKDAYS(MAX(DATE(2030,3,1),Mitarbeiter!$C109),MIN(DATE(2030,4,0),IF(Mitarbeiter!$D109="",DATE(2030,4,0),Mitarbeiter!$D109),TODAY()),Einstellungen!$F$13:$F$67)))*N(Mitarbeiter!$E109)/IF(Einstellungen!$C$11="7 Tage",7,5),N('Ist-Stunden'!BD109)+(N(Krankheitstage!DA109)+N(Krankheitstage!DM109))*N($C109))))</f>
        <v/>
      </c>
      <c r="CI109" s="76">
        <f>IF($B109="",0,IF(Einstellungen!$C$10="Ja",MAX(IF(Einstellungen!$C$11="7 Tage",MAX(0,(MIN(DATE(2030,5,0),IF(Mitarbeiter!$D109="",DATE(2030,5,0),Mitarbeiter!$D109),TODAY()))-(MAX(DATE(2030,4,1),Mitarbeiter!$C109))+1),MAX(0,NETWORKDAYS(MAX(DATE(2030,4,1),Mitarbeiter!$C109),MIN(DATE(2030,5,0),IF(Mitarbeiter!$D109="",DATE(2030,5,0),Mitarbeiter!$D109),TODAY()),Einstellungen!$F$13:$F$67)))*N(Mitarbeiter!$E109)/IF(Einstellungen!$C$11="7 Tage",7,5),N('Ist-Stunden'!BE109)),MAX(IF(Einstellungen!$C$11="7 Tage",MAX(0,(MIN(DATE(2030,5,0),IF(Mitarbeiter!$D109="",DATE(2030,5,0),Mitarbeiter!$D109),TODAY()))-(MAX(DATE(2030,4,1),Mitarbeiter!$C109))+1),MAX(0,NETWORKDAYS(MAX(DATE(2030,4,1),Mitarbeiter!$C109),MIN(DATE(2030,5,0),IF(Mitarbeiter!$D109="",DATE(2030,5,0),Mitarbeiter!$D109),TODAY()),Einstellungen!$F$13:$F$67)))*N(Mitarbeiter!$E109)/IF(Einstellungen!$C$11="7 Tage",7,5),N('Ist-Stunden'!BE109)+(N(Krankheitstage!DB109)+N(Krankheitstage!DN109))*N($C109))))</f>
        <v/>
      </c>
      <c r="CJ109" s="76">
        <f>IF($B109="",0,IF(Einstellungen!$C$10="Ja",MAX(IF(Einstellungen!$C$11="7 Tage",MAX(0,(MIN(DATE(2030,6,0),IF(Mitarbeiter!$D109="",DATE(2030,6,0),Mitarbeiter!$D109),TODAY()))-(MAX(DATE(2030,5,1),Mitarbeiter!$C109))+1),MAX(0,NETWORKDAYS(MAX(DATE(2030,5,1),Mitarbeiter!$C109),MIN(DATE(2030,6,0),IF(Mitarbeiter!$D109="",DATE(2030,6,0),Mitarbeiter!$D109),TODAY()),Einstellungen!$F$13:$F$67)))*N(Mitarbeiter!$E109)/IF(Einstellungen!$C$11="7 Tage",7,5),N('Ist-Stunden'!BF109)),MAX(IF(Einstellungen!$C$11="7 Tage",MAX(0,(MIN(DATE(2030,6,0),IF(Mitarbeiter!$D109="",DATE(2030,6,0),Mitarbeiter!$D109),TODAY()))-(MAX(DATE(2030,5,1),Mitarbeiter!$C109))+1),MAX(0,NETWORKDAYS(MAX(DATE(2030,5,1),Mitarbeiter!$C109),MIN(DATE(2030,6,0),IF(Mitarbeiter!$D109="",DATE(2030,6,0),Mitarbeiter!$D109),TODAY()),Einstellungen!$F$13:$F$67)))*N(Mitarbeiter!$E109)/IF(Einstellungen!$C$11="7 Tage",7,5),N('Ist-Stunden'!BF109)+(N(Krankheitstage!DC109)+N(Krankheitstage!DO109))*N($C109))))</f>
        <v/>
      </c>
      <c r="CK109" s="76">
        <f>IF($B109="",0,IF(Einstellungen!$C$10="Ja",MAX(IF(Einstellungen!$C$11="7 Tage",MAX(0,(MIN(DATE(2030,7,0),IF(Mitarbeiter!$D109="",DATE(2030,7,0),Mitarbeiter!$D109),TODAY()))-(MAX(DATE(2030,6,1),Mitarbeiter!$C109))+1),MAX(0,NETWORKDAYS(MAX(DATE(2030,6,1),Mitarbeiter!$C109),MIN(DATE(2030,7,0),IF(Mitarbeiter!$D109="",DATE(2030,7,0),Mitarbeiter!$D109),TODAY()),Einstellungen!$F$13:$F$67)))*N(Mitarbeiter!$E109)/IF(Einstellungen!$C$11="7 Tage",7,5),N('Ist-Stunden'!BG109)),MAX(IF(Einstellungen!$C$11="7 Tage",MAX(0,(MIN(DATE(2030,7,0),IF(Mitarbeiter!$D109="",DATE(2030,7,0),Mitarbeiter!$D109),TODAY()))-(MAX(DATE(2030,6,1),Mitarbeiter!$C109))+1),MAX(0,NETWORKDAYS(MAX(DATE(2030,6,1),Mitarbeiter!$C109),MIN(DATE(2030,7,0),IF(Mitarbeiter!$D109="",DATE(2030,7,0),Mitarbeiter!$D109),TODAY()),Einstellungen!$F$13:$F$67)))*N(Mitarbeiter!$E109)/IF(Einstellungen!$C$11="7 Tage",7,5),N('Ist-Stunden'!BG109)+(N(Krankheitstage!DD109)+N(Krankheitstage!DP109))*N($C109))))</f>
        <v/>
      </c>
      <c r="CL109" s="76">
        <f>IF($B109="",0,IF(Einstellungen!$C$10="Ja",MAX(IF(Einstellungen!$C$11="7 Tage",MAX(0,(MIN(DATE(2030,8,0),IF(Mitarbeiter!$D109="",DATE(2030,8,0),Mitarbeiter!$D109),TODAY()))-(MAX(DATE(2030,7,1),Mitarbeiter!$C109))+1),MAX(0,NETWORKDAYS(MAX(DATE(2030,7,1),Mitarbeiter!$C109),MIN(DATE(2030,8,0),IF(Mitarbeiter!$D109="",DATE(2030,8,0),Mitarbeiter!$D109),TODAY()),Einstellungen!$F$13:$F$67)))*N(Mitarbeiter!$E109)/IF(Einstellungen!$C$11="7 Tage",7,5),N('Ist-Stunden'!BH109)),MAX(IF(Einstellungen!$C$11="7 Tage",MAX(0,(MIN(DATE(2030,8,0),IF(Mitarbeiter!$D109="",DATE(2030,8,0),Mitarbeiter!$D109),TODAY()))-(MAX(DATE(2030,7,1),Mitarbeiter!$C109))+1),MAX(0,NETWORKDAYS(MAX(DATE(2030,7,1),Mitarbeiter!$C109),MIN(DATE(2030,8,0),IF(Mitarbeiter!$D109="",DATE(2030,8,0),Mitarbeiter!$D109),TODAY()),Einstellungen!$F$13:$F$67)))*N(Mitarbeiter!$E109)/IF(Einstellungen!$C$11="7 Tage",7,5),N('Ist-Stunden'!BH109)+(N(Krankheitstage!DE109)+N(Krankheitstage!DQ109))*N($C109))))</f>
        <v/>
      </c>
      <c r="CM109" s="76">
        <f>IF($B109="",0,IF(Einstellungen!$C$10="Ja",MAX(IF(Einstellungen!$C$11="7 Tage",MAX(0,(MIN(DATE(2030,9,0),IF(Mitarbeiter!$D109="",DATE(2030,9,0),Mitarbeiter!$D109),TODAY()))-(MAX(DATE(2030,8,1),Mitarbeiter!$C109))+1),MAX(0,NETWORKDAYS(MAX(DATE(2030,8,1),Mitarbeiter!$C109),MIN(DATE(2030,9,0),IF(Mitarbeiter!$D109="",DATE(2030,9,0),Mitarbeiter!$D109),TODAY()),Einstellungen!$F$13:$F$67)))*N(Mitarbeiter!$E109)/IF(Einstellungen!$C$11="7 Tage",7,5),N('Ist-Stunden'!BI109)),MAX(IF(Einstellungen!$C$11="7 Tage",MAX(0,(MIN(DATE(2030,9,0),IF(Mitarbeiter!$D109="",DATE(2030,9,0),Mitarbeiter!$D109),TODAY()))-(MAX(DATE(2030,8,1),Mitarbeiter!$C109))+1),MAX(0,NETWORKDAYS(MAX(DATE(2030,8,1),Mitarbeiter!$C109),MIN(DATE(2030,9,0),IF(Mitarbeiter!$D109="",DATE(2030,9,0),Mitarbeiter!$D109),TODAY()),Einstellungen!$F$13:$F$67)))*N(Mitarbeiter!$E109)/IF(Einstellungen!$C$11="7 Tage",7,5),N('Ist-Stunden'!BI109)+(N(Krankheitstage!DF109)+N(Krankheitstage!DR109))*N($C109))))</f>
        <v/>
      </c>
      <c r="CN109" s="76">
        <f>IF($B109="",0,IF(Einstellungen!$C$10="Ja",MAX(IF(Einstellungen!$C$11="7 Tage",MAX(0,(MIN(DATE(2030,10,0),IF(Mitarbeiter!$D109="",DATE(2030,10,0),Mitarbeiter!$D109),TODAY()))-(MAX(DATE(2030,9,1),Mitarbeiter!$C109))+1),MAX(0,NETWORKDAYS(MAX(DATE(2030,9,1),Mitarbeiter!$C109),MIN(DATE(2030,10,0),IF(Mitarbeiter!$D109="",DATE(2030,10,0),Mitarbeiter!$D109),TODAY()),Einstellungen!$F$13:$F$67)))*N(Mitarbeiter!$E109)/IF(Einstellungen!$C$11="7 Tage",7,5),N('Ist-Stunden'!BJ109)),MAX(IF(Einstellungen!$C$11="7 Tage",MAX(0,(MIN(DATE(2030,10,0),IF(Mitarbeiter!$D109="",DATE(2030,10,0),Mitarbeiter!$D109),TODAY()))-(MAX(DATE(2030,9,1),Mitarbeiter!$C109))+1),MAX(0,NETWORKDAYS(MAX(DATE(2030,9,1),Mitarbeiter!$C109),MIN(DATE(2030,10,0),IF(Mitarbeiter!$D109="",DATE(2030,10,0),Mitarbeiter!$D109),TODAY()),Einstellungen!$F$13:$F$67)))*N(Mitarbeiter!$E109)/IF(Einstellungen!$C$11="7 Tage",7,5),N('Ist-Stunden'!BJ109)+(N(Krankheitstage!DG109)+N(Krankheitstage!DS109))*N($C109))))</f>
        <v/>
      </c>
      <c r="CO109" s="76">
        <f>IF($B109="",0,IF(Einstellungen!$C$10="Ja",MAX(IF(Einstellungen!$C$11="7 Tage",MAX(0,(MIN(DATE(2030,11,0),IF(Mitarbeiter!$D109="",DATE(2030,11,0),Mitarbeiter!$D109),TODAY()))-(MAX(DATE(2030,10,1),Mitarbeiter!$C109))+1),MAX(0,NETWORKDAYS(MAX(DATE(2030,10,1),Mitarbeiter!$C109),MIN(DATE(2030,11,0),IF(Mitarbeiter!$D109="",DATE(2030,11,0),Mitarbeiter!$D109),TODAY()),Einstellungen!$F$13:$F$67)))*N(Mitarbeiter!$E109)/IF(Einstellungen!$C$11="7 Tage",7,5),N('Ist-Stunden'!BK109)),MAX(IF(Einstellungen!$C$11="7 Tage",MAX(0,(MIN(DATE(2030,11,0),IF(Mitarbeiter!$D109="",DATE(2030,11,0),Mitarbeiter!$D109),TODAY()))-(MAX(DATE(2030,10,1),Mitarbeiter!$C109))+1),MAX(0,NETWORKDAYS(MAX(DATE(2030,10,1),Mitarbeiter!$C109),MIN(DATE(2030,11,0),IF(Mitarbeiter!$D109="",DATE(2030,11,0),Mitarbeiter!$D109),TODAY()),Einstellungen!$F$13:$F$67)))*N(Mitarbeiter!$E109)/IF(Einstellungen!$C$11="7 Tage",7,5),N('Ist-Stunden'!BK109)+(N(Krankheitstage!DH109)+N(Krankheitstage!DT109))*N($C109))))</f>
        <v/>
      </c>
      <c r="CP109" s="76">
        <f>IF($B109="",0,IF(Einstellungen!$C$10="Ja",MAX(IF(Einstellungen!$C$11="7 Tage",MAX(0,(MIN(DATE(2030,12,0),IF(Mitarbeiter!$D109="",DATE(2030,12,0),Mitarbeiter!$D109),TODAY()))-(MAX(DATE(2030,11,1),Mitarbeiter!$C109))+1),MAX(0,NETWORKDAYS(MAX(DATE(2030,11,1),Mitarbeiter!$C109),MIN(DATE(2030,12,0),IF(Mitarbeiter!$D109="",DATE(2030,12,0),Mitarbeiter!$D109),TODAY()),Einstellungen!$F$13:$F$67)))*N(Mitarbeiter!$E109)/IF(Einstellungen!$C$11="7 Tage",7,5),N('Ist-Stunden'!BL109)),MAX(IF(Einstellungen!$C$11="7 Tage",MAX(0,(MIN(DATE(2030,12,0),IF(Mitarbeiter!$D109="",DATE(2030,12,0),Mitarbeiter!$D109),TODAY()))-(MAX(DATE(2030,11,1),Mitarbeiter!$C109))+1),MAX(0,NETWORKDAYS(MAX(DATE(2030,11,1),Mitarbeiter!$C109),MIN(DATE(2030,12,0),IF(Mitarbeiter!$D109="",DATE(2030,12,0),Mitarbeiter!$D109),TODAY()),Einstellungen!$F$13:$F$67)))*N(Mitarbeiter!$E109)/IF(Einstellungen!$C$11="7 Tage",7,5),N('Ist-Stunden'!BL109)+(N(Krankheitstage!DI109)+N(Krankheitstage!DU109))*N($C109))))</f>
        <v/>
      </c>
      <c r="CQ109" s="76">
        <f>IF($B109="",0,IF(Einstellungen!$C$10="Ja",MAX(IF(Einstellungen!$C$11="7 Tage",MAX(0,(MIN(DATE(2030,13,0),IF(Mitarbeiter!$D109="",DATE(2030,13,0),Mitarbeiter!$D109),TODAY()))-(MAX(DATE(2030,12,1),Mitarbeiter!$C109))+1),MAX(0,NETWORKDAYS(MAX(DATE(2030,12,1),Mitarbeiter!$C109),MIN(DATE(2030,13,0),IF(Mitarbeiter!$D109="",DATE(2030,13,0),Mitarbeiter!$D109),TODAY()),Einstellungen!$F$13:$F$67)))*N(Mitarbeiter!$E109)/IF(Einstellungen!$C$11="7 Tage",7,5),N('Ist-Stunden'!BM109)),MAX(IF(Einstellungen!$C$11="7 Tage",MAX(0,(MIN(DATE(2030,13,0),IF(Mitarbeiter!$D109="",DATE(2030,13,0),Mitarbeiter!$D109),TODAY()))-(MAX(DATE(2030,12,1),Mitarbeiter!$C109))+1),MAX(0,NETWORKDAYS(MAX(DATE(2030,12,1),Mitarbeiter!$C109),MIN(DATE(2030,13,0),IF(Mitarbeiter!$D109="",DATE(2030,13,0),Mitarbeiter!$D109),TODAY()),Einstellungen!$F$13:$F$67)))*N(Mitarbeiter!$E109)/IF(Einstellungen!$C$11="7 Tage",7,5),N('Ist-Stunden'!BM109)+(N(Krankheitstage!DJ109)+N(Krankheitstage!DV109))*N($C109))))</f>
        <v/>
      </c>
    </row>
    <row r="110">
      <c r="A110" s="73">
        <f>IF(Mitarbeiter!B110="","",Mitarbeiter!A110)</f>
        <v/>
      </c>
      <c r="B110" s="6">
        <f>IF(Mitarbeiter!B110="","",Mitarbeiter!B110)</f>
        <v/>
      </c>
      <c r="C110" s="74">
        <f>IF(Mitarbeiter!B110="","",Mitarbeiter!F110)</f>
        <v/>
      </c>
      <c r="D110" s="75">
        <f>N(INDEX(Krankheitstage!$G110:$DV110,1,(Einstellungen!$C$3-2026)*24+1))</f>
        <v/>
      </c>
      <c r="E110" s="75">
        <f>N(INDEX(Krankheitstage!$G110:$DV110,1,(Einstellungen!$C$3-2026)*24+2))</f>
        <v/>
      </c>
      <c r="F110" s="75">
        <f>N(INDEX(Krankheitstage!$G110:$DV110,1,(Einstellungen!$C$3-2026)*24+3))</f>
        <v/>
      </c>
      <c r="G110" s="75">
        <f>N(INDEX(Krankheitstage!$G110:$DV110,1,(Einstellungen!$C$3-2026)*24+4))</f>
        <v/>
      </c>
      <c r="H110" s="75">
        <f>N(INDEX(Krankheitstage!$G110:$DV110,1,(Einstellungen!$C$3-2026)*24+5))</f>
        <v/>
      </c>
      <c r="I110" s="75">
        <f>N(INDEX(Krankheitstage!$G110:$DV110,1,(Einstellungen!$C$3-2026)*24+6))</f>
        <v/>
      </c>
      <c r="J110" s="75">
        <f>N(INDEX(Krankheitstage!$G110:$DV110,1,(Einstellungen!$C$3-2026)*24+7))</f>
        <v/>
      </c>
      <c r="K110" s="75">
        <f>N(INDEX(Krankheitstage!$G110:$DV110,1,(Einstellungen!$C$3-2026)*24+8))</f>
        <v/>
      </c>
      <c r="L110" s="75">
        <f>N(INDEX(Krankheitstage!$G110:$DV110,1,(Einstellungen!$C$3-2026)*24+9))</f>
        <v/>
      </c>
      <c r="M110" s="75">
        <f>N(INDEX(Krankheitstage!$G110:$DV110,1,(Einstellungen!$C$3-2026)*24+10))</f>
        <v/>
      </c>
      <c r="N110" s="75">
        <f>N(INDEX(Krankheitstage!$G110:$DV110,1,(Einstellungen!$C$3-2026)*24+11))</f>
        <v/>
      </c>
      <c r="O110" s="75">
        <f>N(INDEX(Krankheitstage!$G110:$DV110,1,(Einstellungen!$C$3-2026)*24+12))</f>
        <v/>
      </c>
      <c r="P110" s="75">
        <f>IF($B110="","",SUM(D110:O110))</f>
        <v/>
      </c>
      <c r="Q110" s="75">
        <f>N(INDEX(Krankheitstage!$G110:$DV110,1,(Einstellungen!$C$3-2026)*24+13))</f>
        <v/>
      </c>
      <c r="R110" s="75">
        <f>N(INDEX(Krankheitstage!$G110:$DV110,1,(Einstellungen!$C$3-2026)*24+14))</f>
        <v/>
      </c>
      <c r="S110" s="75">
        <f>N(INDEX(Krankheitstage!$G110:$DV110,1,(Einstellungen!$C$3-2026)*24+15))</f>
        <v/>
      </c>
      <c r="T110" s="75">
        <f>N(INDEX(Krankheitstage!$G110:$DV110,1,(Einstellungen!$C$3-2026)*24+16))</f>
        <v/>
      </c>
      <c r="U110" s="75">
        <f>N(INDEX(Krankheitstage!$G110:$DV110,1,(Einstellungen!$C$3-2026)*24+17))</f>
        <v/>
      </c>
      <c r="V110" s="75">
        <f>N(INDEX(Krankheitstage!$G110:$DV110,1,(Einstellungen!$C$3-2026)*24+18))</f>
        <v/>
      </c>
      <c r="W110" s="75">
        <f>N(INDEX(Krankheitstage!$G110:$DV110,1,(Einstellungen!$C$3-2026)*24+19))</f>
        <v/>
      </c>
      <c r="X110" s="75">
        <f>N(INDEX(Krankheitstage!$G110:$DV110,1,(Einstellungen!$C$3-2026)*24+20))</f>
        <v/>
      </c>
      <c r="Y110" s="75">
        <f>N(INDEX(Krankheitstage!$G110:$DV110,1,(Einstellungen!$C$3-2026)*24+21))</f>
        <v/>
      </c>
      <c r="Z110" s="75">
        <f>N(INDEX(Krankheitstage!$G110:$DV110,1,(Einstellungen!$C$3-2026)*24+22))</f>
        <v/>
      </c>
      <c r="AA110" s="75">
        <f>N(INDEX(Krankheitstage!$G110:$DV110,1,(Einstellungen!$C$3-2026)*24+23))</f>
        <v/>
      </c>
      <c r="AB110" s="75">
        <f>N(INDEX(Krankheitstage!$G110:$DV110,1,(Einstellungen!$C$3-2026)*24+24))</f>
        <v/>
      </c>
      <c r="AC110" s="75">
        <f>IF($B110="","",SUM(Q110:AB110))</f>
        <v/>
      </c>
      <c r="AD110" s="75">
        <f>IF($B110="","",SUM(P110,AC110))</f>
        <v/>
      </c>
      <c r="AE110" s="76">
        <f>IF($B110="","",AD110*N(C110))</f>
        <v/>
      </c>
      <c r="AF110" s="75">
        <f>IF($B110="","",Krankheitstage!E110)</f>
        <v/>
      </c>
      <c r="AG110" s="76">
        <f>IF($B110="","",AF110*N(C110))</f>
        <v/>
      </c>
      <c r="AH110" s="76">
        <f>IF($B110="","",INDEX($AJ110:$CQ110,1,(Einstellungen!$C$3-2026)*12+1)+INDEX($AJ110:$CQ110,1,(Einstellungen!$C$3-2026)*12+2)+INDEX($AJ110:$CQ110,1,(Einstellungen!$C$3-2026)*12+3)+INDEX($AJ110:$CQ110,1,(Einstellungen!$C$3-2026)*12+4)+INDEX($AJ110:$CQ110,1,(Einstellungen!$C$3-2026)*12+5)+INDEX($AJ110:$CQ110,1,(Einstellungen!$C$3-2026)*12+6)+INDEX($AJ110:$CQ110,1,(Einstellungen!$C$3-2026)*12+7)+INDEX($AJ110:$CQ110,1,(Einstellungen!$C$3-2026)*12+8)+INDEX($AJ110:$CQ110,1,(Einstellungen!$C$3-2026)*12+9)+INDEX($AJ110:$CQ110,1,(Einstellungen!$C$3-2026)*12+10)+INDEX($AJ110:$CQ110,1,(Einstellungen!$C$3-2026)*12+11)+INDEX($AJ110:$CQ110,1,(Einstellungen!$C$3-2026)*12+12))</f>
        <v/>
      </c>
      <c r="AI110" s="76">
        <f>IF($B110="","",SUM($AJ110:$CQ110))</f>
        <v/>
      </c>
      <c r="AJ110" s="76">
        <f>IF($B110="",0,IF(Einstellungen!$C$10="Ja",MAX(IF(Einstellungen!$C$11="7 Tage",MAX(0,(MIN(DATE(2026,2,0),IF(Mitarbeiter!$D110="",DATE(2026,2,0),Mitarbeiter!$D110),TODAY()))-(MAX(DATE(2026,1,1),Mitarbeiter!$C110))+1),MAX(0,NETWORKDAYS(MAX(DATE(2026,1,1),Mitarbeiter!$C110),MIN(DATE(2026,2,0),IF(Mitarbeiter!$D110="",DATE(2026,2,0),Mitarbeiter!$D110),TODAY()),Einstellungen!$F$13:$F$67)))*N(Mitarbeiter!$E110)/IF(Einstellungen!$C$11="7 Tage",7,5),N('Ist-Stunden'!F110)),MAX(IF(Einstellungen!$C$11="7 Tage",MAX(0,(MIN(DATE(2026,2,0),IF(Mitarbeiter!$D110="",DATE(2026,2,0),Mitarbeiter!$D110),TODAY()))-(MAX(DATE(2026,1,1),Mitarbeiter!$C110))+1),MAX(0,NETWORKDAYS(MAX(DATE(2026,1,1),Mitarbeiter!$C110),MIN(DATE(2026,2,0),IF(Mitarbeiter!$D110="",DATE(2026,2,0),Mitarbeiter!$D110),TODAY()),Einstellungen!$F$13:$F$67)))*N(Mitarbeiter!$E110)/IF(Einstellungen!$C$11="7 Tage",7,5),N('Ist-Stunden'!F110)+(N(Krankheitstage!G110)+N(Krankheitstage!S110))*N($C110))))</f>
        <v/>
      </c>
      <c r="AK110" s="76">
        <f>IF($B110="",0,IF(Einstellungen!$C$10="Ja",MAX(IF(Einstellungen!$C$11="7 Tage",MAX(0,(MIN(DATE(2026,3,0),IF(Mitarbeiter!$D110="",DATE(2026,3,0),Mitarbeiter!$D110),TODAY()))-(MAX(DATE(2026,2,1),Mitarbeiter!$C110))+1),MAX(0,NETWORKDAYS(MAX(DATE(2026,2,1),Mitarbeiter!$C110),MIN(DATE(2026,3,0),IF(Mitarbeiter!$D110="",DATE(2026,3,0),Mitarbeiter!$D110),TODAY()),Einstellungen!$F$13:$F$67)))*N(Mitarbeiter!$E110)/IF(Einstellungen!$C$11="7 Tage",7,5),N('Ist-Stunden'!G110)),MAX(IF(Einstellungen!$C$11="7 Tage",MAX(0,(MIN(DATE(2026,3,0),IF(Mitarbeiter!$D110="",DATE(2026,3,0),Mitarbeiter!$D110),TODAY()))-(MAX(DATE(2026,2,1),Mitarbeiter!$C110))+1),MAX(0,NETWORKDAYS(MAX(DATE(2026,2,1),Mitarbeiter!$C110),MIN(DATE(2026,3,0),IF(Mitarbeiter!$D110="",DATE(2026,3,0),Mitarbeiter!$D110),TODAY()),Einstellungen!$F$13:$F$67)))*N(Mitarbeiter!$E110)/IF(Einstellungen!$C$11="7 Tage",7,5),N('Ist-Stunden'!G110)+(N(Krankheitstage!H110)+N(Krankheitstage!T110))*N($C110))))</f>
        <v/>
      </c>
      <c r="AL110" s="76">
        <f>IF($B110="",0,IF(Einstellungen!$C$10="Ja",MAX(IF(Einstellungen!$C$11="7 Tage",MAX(0,(MIN(DATE(2026,4,0),IF(Mitarbeiter!$D110="",DATE(2026,4,0),Mitarbeiter!$D110),TODAY()))-(MAX(DATE(2026,3,1),Mitarbeiter!$C110))+1),MAX(0,NETWORKDAYS(MAX(DATE(2026,3,1),Mitarbeiter!$C110),MIN(DATE(2026,4,0),IF(Mitarbeiter!$D110="",DATE(2026,4,0),Mitarbeiter!$D110),TODAY()),Einstellungen!$F$13:$F$67)))*N(Mitarbeiter!$E110)/IF(Einstellungen!$C$11="7 Tage",7,5),N('Ist-Stunden'!H110)),MAX(IF(Einstellungen!$C$11="7 Tage",MAX(0,(MIN(DATE(2026,4,0),IF(Mitarbeiter!$D110="",DATE(2026,4,0),Mitarbeiter!$D110),TODAY()))-(MAX(DATE(2026,3,1),Mitarbeiter!$C110))+1),MAX(0,NETWORKDAYS(MAX(DATE(2026,3,1),Mitarbeiter!$C110),MIN(DATE(2026,4,0),IF(Mitarbeiter!$D110="",DATE(2026,4,0),Mitarbeiter!$D110),TODAY()),Einstellungen!$F$13:$F$67)))*N(Mitarbeiter!$E110)/IF(Einstellungen!$C$11="7 Tage",7,5),N('Ist-Stunden'!H110)+(N(Krankheitstage!I110)+N(Krankheitstage!U110))*N($C110))))</f>
        <v/>
      </c>
      <c r="AM110" s="76">
        <f>IF($B110="",0,IF(Einstellungen!$C$10="Ja",MAX(IF(Einstellungen!$C$11="7 Tage",MAX(0,(MIN(DATE(2026,5,0),IF(Mitarbeiter!$D110="",DATE(2026,5,0),Mitarbeiter!$D110),TODAY()))-(MAX(DATE(2026,4,1),Mitarbeiter!$C110))+1),MAX(0,NETWORKDAYS(MAX(DATE(2026,4,1),Mitarbeiter!$C110),MIN(DATE(2026,5,0),IF(Mitarbeiter!$D110="",DATE(2026,5,0),Mitarbeiter!$D110),TODAY()),Einstellungen!$F$13:$F$67)))*N(Mitarbeiter!$E110)/IF(Einstellungen!$C$11="7 Tage",7,5),N('Ist-Stunden'!I110)),MAX(IF(Einstellungen!$C$11="7 Tage",MAX(0,(MIN(DATE(2026,5,0),IF(Mitarbeiter!$D110="",DATE(2026,5,0),Mitarbeiter!$D110),TODAY()))-(MAX(DATE(2026,4,1),Mitarbeiter!$C110))+1),MAX(0,NETWORKDAYS(MAX(DATE(2026,4,1),Mitarbeiter!$C110),MIN(DATE(2026,5,0),IF(Mitarbeiter!$D110="",DATE(2026,5,0),Mitarbeiter!$D110),TODAY()),Einstellungen!$F$13:$F$67)))*N(Mitarbeiter!$E110)/IF(Einstellungen!$C$11="7 Tage",7,5),N('Ist-Stunden'!I110)+(N(Krankheitstage!J110)+N(Krankheitstage!V110))*N($C110))))</f>
        <v/>
      </c>
      <c r="AN110" s="76">
        <f>IF($B110="",0,IF(Einstellungen!$C$10="Ja",MAX(IF(Einstellungen!$C$11="7 Tage",MAX(0,(MIN(DATE(2026,6,0),IF(Mitarbeiter!$D110="",DATE(2026,6,0),Mitarbeiter!$D110),TODAY()))-(MAX(DATE(2026,5,1),Mitarbeiter!$C110))+1),MAX(0,NETWORKDAYS(MAX(DATE(2026,5,1),Mitarbeiter!$C110),MIN(DATE(2026,6,0),IF(Mitarbeiter!$D110="",DATE(2026,6,0),Mitarbeiter!$D110),TODAY()),Einstellungen!$F$13:$F$67)))*N(Mitarbeiter!$E110)/IF(Einstellungen!$C$11="7 Tage",7,5),N('Ist-Stunden'!J110)),MAX(IF(Einstellungen!$C$11="7 Tage",MAX(0,(MIN(DATE(2026,6,0),IF(Mitarbeiter!$D110="",DATE(2026,6,0),Mitarbeiter!$D110),TODAY()))-(MAX(DATE(2026,5,1),Mitarbeiter!$C110))+1),MAX(0,NETWORKDAYS(MAX(DATE(2026,5,1),Mitarbeiter!$C110),MIN(DATE(2026,6,0),IF(Mitarbeiter!$D110="",DATE(2026,6,0),Mitarbeiter!$D110),TODAY()),Einstellungen!$F$13:$F$67)))*N(Mitarbeiter!$E110)/IF(Einstellungen!$C$11="7 Tage",7,5),N('Ist-Stunden'!J110)+(N(Krankheitstage!K110)+N(Krankheitstage!W110))*N($C110))))</f>
        <v/>
      </c>
      <c r="AO110" s="76">
        <f>IF($B110="",0,IF(Einstellungen!$C$10="Ja",MAX(IF(Einstellungen!$C$11="7 Tage",MAX(0,(MIN(DATE(2026,7,0),IF(Mitarbeiter!$D110="",DATE(2026,7,0),Mitarbeiter!$D110),TODAY()))-(MAX(DATE(2026,6,1),Mitarbeiter!$C110))+1),MAX(0,NETWORKDAYS(MAX(DATE(2026,6,1),Mitarbeiter!$C110),MIN(DATE(2026,7,0),IF(Mitarbeiter!$D110="",DATE(2026,7,0),Mitarbeiter!$D110),TODAY()),Einstellungen!$F$13:$F$67)))*N(Mitarbeiter!$E110)/IF(Einstellungen!$C$11="7 Tage",7,5),N('Ist-Stunden'!K110)),MAX(IF(Einstellungen!$C$11="7 Tage",MAX(0,(MIN(DATE(2026,7,0),IF(Mitarbeiter!$D110="",DATE(2026,7,0),Mitarbeiter!$D110),TODAY()))-(MAX(DATE(2026,6,1),Mitarbeiter!$C110))+1),MAX(0,NETWORKDAYS(MAX(DATE(2026,6,1),Mitarbeiter!$C110),MIN(DATE(2026,7,0),IF(Mitarbeiter!$D110="",DATE(2026,7,0),Mitarbeiter!$D110),TODAY()),Einstellungen!$F$13:$F$67)))*N(Mitarbeiter!$E110)/IF(Einstellungen!$C$11="7 Tage",7,5),N('Ist-Stunden'!K110)+(N(Krankheitstage!L110)+N(Krankheitstage!X110))*N($C110))))</f>
        <v/>
      </c>
      <c r="AP110" s="76">
        <f>IF($B110="",0,IF(Einstellungen!$C$10="Ja",MAX(IF(Einstellungen!$C$11="7 Tage",MAX(0,(MIN(DATE(2026,8,0),IF(Mitarbeiter!$D110="",DATE(2026,8,0),Mitarbeiter!$D110),TODAY()))-(MAX(DATE(2026,7,1),Mitarbeiter!$C110))+1),MAX(0,NETWORKDAYS(MAX(DATE(2026,7,1),Mitarbeiter!$C110),MIN(DATE(2026,8,0),IF(Mitarbeiter!$D110="",DATE(2026,8,0),Mitarbeiter!$D110),TODAY()),Einstellungen!$F$13:$F$67)))*N(Mitarbeiter!$E110)/IF(Einstellungen!$C$11="7 Tage",7,5),N('Ist-Stunden'!L110)),MAX(IF(Einstellungen!$C$11="7 Tage",MAX(0,(MIN(DATE(2026,8,0),IF(Mitarbeiter!$D110="",DATE(2026,8,0),Mitarbeiter!$D110),TODAY()))-(MAX(DATE(2026,7,1),Mitarbeiter!$C110))+1),MAX(0,NETWORKDAYS(MAX(DATE(2026,7,1),Mitarbeiter!$C110),MIN(DATE(2026,8,0),IF(Mitarbeiter!$D110="",DATE(2026,8,0),Mitarbeiter!$D110),TODAY()),Einstellungen!$F$13:$F$67)))*N(Mitarbeiter!$E110)/IF(Einstellungen!$C$11="7 Tage",7,5),N('Ist-Stunden'!L110)+(N(Krankheitstage!M110)+N(Krankheitstage!Y110))*N($C110))))</f>
        <v/>
      </c>
      <c r="AQ110" s="76">
        <f>IF($B110="",0,IF(Einstellungen!$C$10="Ja",MAX(IF(Einstellungen!$C$11="7 Tage",MAX(0,(MIN(DATE(2026,9,0),IF(Mitarbeiter!$D110="",DATE(2026,9,0),Mitarbeiter!$D110),TODAY()))-(MAX(DATE(2026,8,1),Mitarbeiter!$C110))+1),MAX(0,NETWORKDAYS(MAX(DATE(2026,8,1),Mitarbeiter!$C110),MIN(DATE(2026,9,0),IF(Mitarbeiter!$D110="",DATE(2026,9,0),Mitarbeiter!$D110),TODAY()),Einstellungen!$F$13:$F$67)))*N(Mitarbeiter!$E110)/IF(Einstellungen!$C$11="7 Tage",7,5),N('Ist-Stunden'!M110)),MAX(IF(Einstellungen!$C$11="7 Tage",MAX(0,(MIN(DATE(2026,9,0),IF(Mitarbeiter!$D110="",DATE(2026,9,0),Mitarbeiter!$D110),TODAY()))-(MAX(DATE(2026,8,1),Mitarbeiter!$C110))+1),MAX(0,NETWORKDAYS(MAX(DATE(2026,8,1),Mitarbeiter!$C110),MIN(DATE(2026,9,0),IF(Mitarbeiter!$D110="",DATE(2026,9,0),Mitarbeiter!$D110),TODAY()),Einstellungen!$F$13:$F$67)))*N(Mitarbeiter!$E110)/IF(Einstellungen!$C$11="7 Tage",7,5),N('Ist-Stunden'!M110)+(N(Krankheitstage!N110)+N(Krankheitstage!Z110))*N($C110))))</f>
        <v/>
      </c>
      <c r="AR110" s="76">
        <f>IF($B110="",0,IF(Einstellungen!$C$10="Ja",MAX(IF(Einstellungen!$C$11="7 Tage",MAX(0,(MIN(DATE(2026,10,0),IF(Mitarbeiter!$D110="",DATE(2026,10,0),Mitarbeiter!$D110),TODAY()))-(MAX(DATE(2026,9,1),Mitarbeiter!$C110))+1),MAX(0,NETWORKDAYS(MAX(DATE(2026,9,1),Mitarbeiter!$C110),MIN(DATE(2026,10,0),IF(Mitarbeiter!$D110="",DATE(2026,10,0),Mitarbeiter!$D110),TODAY()),Einstellungen!$F$13:$F$67)))*N(Mitarbeiter!$E110)/IF(Einstellungen!$C$11="7 Tage",7,5),N('Ist-Stunden'!N110)),MAX(IF(Einstellungen!$C$11="7 Tage",MAX(0,(MIN(DATE(2026,10,0),IF(Mitarbeiter!$D110="",DATE(2026,10,0),Mitarbeiter!$D110),TODAY()))-(MAX(DATE(2026,9,1),Mitarbeiter!$C110))+1),MAX(0,NETWORKDAYS(MAX(DATE(2026,9,1),Mitarbeiter!$C110),MIN(DATE(2026,10,0),IF(Mitarbeiter!$D110="",DATE(2026,10,0),Mitarbeiter!$D110),TODAY()),Einstellungen!$F$13:$F$67)))*N(Mitarbeiter!$E110)/IF(Einstellungen!$C$11="7 Tage",7,5),N('Ist-Stunden'!N110)+(N(Krankheitstage!O110)+N(Krankheitstage!AA110))*N($C110))))</f>
        <v/>
      </c>
      <c r="AS110" s="76">
        <f>IF($B110="",0,IF(Einstellungen!$C$10="Ja",MAX(IF(Einstellungen!$C$11="7 Tage",MAX(0,(MIN(DATE(2026,11,0),IF(Mitarbeiter!$D110="",DATE(2026,11,0),Mitarbeiter!$D110),TODAY()))-(MAX(DATE(2026,10,1),Mitarbeiter!$C110))+1),MAX(0,NETWORKDAYS(MAX(DATE(2026,10,1),Mitarbeiter!$C110),MIN(DATE(2026,11,0),IF(Mitarbeiter!$D110="",DATE(2026,11,0),Mitarbeiter!$D110),TODAY()),Einstellungen!$F$13:$F$67)))*N(Mitarbeiter!$E110)/IF(Einstellungen!$C$11="7 Tage",7,5),N('Ist-Stunden'!O110)),MAX(IF(Einstellungen!$C$11="7 Tage",MAX(0,(MIN(DATE(2026,11,0),IF(Mitarbeiter!$D110="",DATE(2026,11,0),Mitarbeiter!$D110),TODAY()))-(MAX(DATE(2026,10,1),Mitarbeiter!$C110))+1),MAX(0,NETWORKDAYS(MAX(DATE(2026,10,1),Mitarbeiter!$C110),MIN(DATE(2026,11,0),IF(Mitarbeiter!$D110="",DATE(2026,11,0),Mitarbeiter!$D110),TODAY()),Einstellungen!$F$13:$F$67)))*N(Mitarbeiter!$E110)/IF(Einstellungen!$C$11="7 Tage",7,5),N('Ist-Stunden'!O110)+(N(Krankheitstage!P110)+N(Krankheitstage!AB110))*N($C110))))</f>
        <v/>
      </c>
      <c r="AT110" s="76">
        <f>IF($B110="",0,IF(Einstellungen!$C$10="Ja",MAX(IF(Einstellungen!$C$11="7 Tage",MAX(0,(MIN(DATE(2026,12,0),IF(Mitarbeiter!$D110="",DATE(2026,12,0),Mitarbeiter!$D110),TODAY()))-(MAX(DATE(2026,11,1),Mitarbeiter!$C110))+1),MAX(0,NETWORKDAYS(MAX(DATE(2026,11,1),Mitarbeiter!$C110),MIN(DATE(2026,12,0),IF(Mitarbeiter!$D110="",DATE(2026,12,0),Mitarbeiter!$D110),TODAY()),Einstellungen!$F$13:$F$67)))*N(Mitarbeiter!$E110)/IF(Einstellungen!$C$11="7 Tage",7,5),N('Ist-Stunden'!P110)),MAX(IF(Einstellungen!$C$11="7 Tage",MAX(0,(MIN(DATE(2026,12,0),IF(Mitarbeiter!$D110="",DATE(2026,12,0),Mitarbeiter!$D110),TODAY()))-(MAX(DATE(2026,11,1),Mitarbeiter!$C110))+1),MAX(0,NETWORKDAYS(MAX(DATE(2026,11,1),Mitarbeiter!$C110),MIN(DATE(2026,12,0),IF(Mitarbeiter!$D110="",DATE(2026,12,0),Mitarbeiter!$D110),TODAY()),Einstellungen!$F$13:$F$67)))*N(Mitarbeiter!$E110)/IF(Einstellungen!$C$11="7 Tage",7,5),N('Ist-Stunden'!P110)+(N(Krankheitstage!Q110)+N(Krankheitstage!AC110))*N($C110))))</f>
        <v/>
      </c>
      <c r="AU110" s="76">
        <f>IF($B110="",0,IF(Einstellungen!$C$10="Ja",MAX(IF(Einstellungen!$C$11="7 Tage",MAX(0,(MIN(DATE(2026,13,0),IF(Mitarbeiter!$D110="",DATE(2026,13,0),Mitarbeiter!$D110),TODAY()))-(MAX(DATE(2026,12,1),Mitarbeiter!$C110))+1),MAX(0,NETWORKDAYS(MAX(DATE(2026,12,1),Mitarbeiter!$C110),MIN(DATE(2026,13,0),IF(Mitarbeiter!$D110="",DATE(2026,13,0),Mitarbeiter!$D110),TODAY()),Einstellungen!$F$13:$F$67)))*N(Mitarbeiter!$E110)/IF(Einstellungen!$C$11="7 Tage",7,5),N('Ist-Stunden'!Q110)),MAX(IF(Einstellungen!$C$11="7 Tage",MAX(0,(MIN(DATE(2026,13,0),IF(Mitarbeiter!$D110="",DATE(2026,13,0),Mitarbeiter!$D110),TODAY()))-(MAX(DATE(2026,12,1),Mitarbeiter!$C110))+1),MAX(0,NETWORKDAYS(MAX(DATE(2026,12,1),Mitarbeiter!$C110),MIN(DATE(2026,13,0),IF(Mitarbeiter!$D110="",DATE(2026,13,0),Mitarbeiter!$D110),TODAY()),Einstellungen!$F$13:$F$67)))*N(Mitarbeiter!$E110)/IF(Einstellungen!$C$11="7 Tage",7,5),N('Ist-Stunden'!Q110)+(N(Krankheitstage!R110)+N(Krankheitstage!AD110))*N($C110))))</f>
        <v/>
      </c>
      <c r="AV110" s="76">
        <f>IF($B110="",0,IF(Einstellungen!$C$10="Ja",MAX(IF(Einstellungen!$C$11="7 Tage",MAX(0,(MIN(DATE(2027,2,0),IF(Mitarbeiter!$D110="",DATE(2027,2,0),Mitarbeiter!$D110),TODAY()))-(MAX(DATE(2027,1,1),Mitarbeiter!$C110))+1),MAX(0,NETWORKDAYS(MAX(DATE(2027,1,1),Mitarbeiter!$C110),MIN(DATE(2027,2,0),IF(Mitarbeiter!$D110="",DATE(2027,2,0),Mitarbeiter!$D110),TODAY()),Einstellungen!$F$13:$F$67)))*N(Mitarbeiter!$E110)/IF(Einstellungen!$C$11="7 Tage",7,5),N('Ist-Stunden'!R110)),MAX(IF(Einstellungen!$C$11="7 Tage",MAX(0,(MIN(DATE(2027,2,0),IF(Mitarbeiter!$D110="",DATE(2027,2,0),Mitarbeiter!$D110),TODAY()))-(MAX(DATE(2027,1,1),Mitarbeiter!$C110))+1),MAX(0,NETWORKDAYS(MAX(DATE(2027,1,1),Mitarbeiter!$C110),MIN(DATE(2027,2,0),IF(Mitarbeiter!$D110="",DATE(2027,2,0),Mitarbeiter!$D110),TODAY()),Einstellungen!$F$13:$F$67)))*N(Mitarbeiter!$E110)/IF(Einstellungen!$C$11="7 Tage",7,5),N('Ist-Stunden'!R110)+(N(Krankheitstage!AE110)+N(Krankheitstage!AQ110))*N($C110))))</f>
        <v/>
      </c>
      <c r="AW110" s="76">
        <f>IF($B110="",0,IF(Einstellungen!$C$10="Ja",MAX(IF(Einstellungen!$C$11="7 Tage",MAX(0,(MIN(DATE(2027,3,0),IF(Mitarbeiter!$D110="",DATE(2027,3,0),Mitarbeiter!$D110),TODAY()))-(MAX(DATE(2027,2,1),Mitarbeiter!$C110))+1),MAX(0,NETWORKDAYS(MAX(DATE(2027,2,1),Mitarbeiter!$C110),MIN(DATE(2027,3,0),IF(Mitarbeiter!$D110="",DATE(2027,3,0),Mitarbeiter!$D110),TODAY()),Einstellungen!$F$13:$F$67)))*N(Mitarbeiter!$E110)/IF(Einstellungen!$C$11="7 Tage",7,5),N('Ist-Stunden'!S110)),MAX(IF(Einstellungen!$C$11="7 Tage",MAX(0,(MIN(DATE(2027,3,0),IF(Mitarbeiter!$D110="",DATE(2027,3,0),Mitarbeiter!$D110),TODAY()))-(MAX(DATE(2027,2,1),Mitarbeiter!$C110))+1),MAX(0,NETWORKDAYS(MAX(DATE(2027,2,1),Mitarbeiter!$C110),MIN(DATE(2027,3,0),IF(Mitarbeiter!$D110="",DATE(2027,3,0),Mitarbeiter!$D110),TODAY()),Einstellungen!$F$13:$F$67)))*N(Mitarbeiter!$E110)/IF(Einstellungen!$C$11="7 Tage",7,5),N('Ist-Stunden'!S110)+(N(Krankheitstage!AF110)+N(Krankheitstage!AR110))*N($C110))))</f>
        <v/>
      </c>
      <c r="AX110" s="76">
        <f>IF($B110="",0,IF(Einstellungen!$C$10="Ja",MAX(IF(Einstellungen!$C$11="7 Tage",MAX(0,(MIN(DATE(2027,4,0),IF(Mitarbeiter!$D110="",DATE(2027,4,0),Mitarbeiter!$D110),TODAY()))-(MAX(DATE(2027,3,1),Mitarbeiter!$C110))+1),MAX(0,NETWORKDAYS(MAX(DATE(2027,3,1),Mitarbeiter!$C110),MIN(DATE(2027,4,0),IF(Mitarbeiter!$D110="",DATE(2027,4,0),Mitarbeiter!$D110),TODAY()),Einstellungen!$F$13:$F$67)))*N(Mitarbeiter!$E110)/IF(Einstellungen!$C$11="7 Tage",7,5),N('Ist-Stunden'!T110)),MAX(IF(Einstellungen!$C$11="7 Tage",MAX(0,(MIN(DATE(2027,4,0),IF(Mitarbeiter!$D110="",DATE(2027,4,0),Mitarbeiter!$D110),TODAY()))-(MAX(DATE(2027,3,1),Mitarbeiter!$C110))+1),MAX(0,NETWORKDAYS(MAX(DATE(2027,3,1),Mitarbeiter!$C110),MIN(DATE(2027,4,0),IF(Mitarbeiter!$D110="",DATE(2027,4,0),Mitarbeiter!$D110),TODAY()),Einstellungen!$F$13:$F$67)))*N(Mitarbeiter!$E110)/IF(Einstellungen!$C$11="7 Tage",7,5),N('Ist-Stunden'!T110)+(N(Krankheitstage!AG110)+N(Krankheitstage!AS110))*N($C110))))</f>
        <v/>
      </c>
      <c r="AY110" s="76">
        <f>IF($B110="",0,IF(Einstellungen!$C$10="Ja",MAX(IF(Einstellungen!$C$11="7 Tage",MAX(0,(MIN(DATE(2027,5,0),IF(Mitarbeiter!$D110="",DATE(2027,5,0),Mitarbeiter!$D110),TODAY()))-(MAX(DATE(2027,4,1),Mitarbeiter!$C110))+1),MAX(0,NETWORKDAYS(MAX(DATE(2027,4,1),Mitarbeiter!$C110),MIN(DATE(2027,5,0),IF(Mitarbeiter!$D110="",DATE(2027,5,0),Mitarbeiter!$D110),TODAY()),Einstellungen!$F$13:$F$67)))*N(Mitarbeiter!$E110)/IF(Einstellungen!$C$11="7 Tage",7,5),N('Ist-Stunden'!U110)),MAX(IF(Einstellungen!$C$11="7 Tage",MAX(0,(MIN(DATE(2027,5,0),IF(Mitarbeiter!$D110="",DATE(2027,5,0),Mitarbeiter!$D110),TODAY()))-(MAX(DATE(2027,4,1),Mitarbeiter!$C110))+1),MAX(0,NETWORKDAYS(MAX(DATE(2027,4,1),Mitarbeiter!$C110),MIN(DATE(2027,5,0),IF(Mitarbeiter!$D110="",DATE(2027,5,0),Mitarbeiter!$D110),TODAY()),Einstellungen!$F$13:$F$67)))*N(Mitarbeiter!$E110)/IF(Einstellungen!$C$11="7 Tage",7,5),N('Ist-Stunden'!U110)+(N(Krankheitstage!AH110)+N(Krankheitstage!AT110))*N($C110))))</f>
        <v/>
      </c>
      <c r="AZ110" s="76">
        <f>IF($B110="",0,IF(Einstellungen!$C$10="Ja",MAX(IF(Einstellungen!$C$11="7 Tage",MAX(0,(MIN(DATE(2027,6,0),IF(Mitarbeiter!$D110="",DATE(2027,6,0),Mitarbeiter!$D110),TODAY()))-(MAX(DATE(2027,5,1),Mitarbeiter!$C110))+1),MAX(0,NETWORKDAYS(MAX(DATE(2027,5,1),Mitarbeiter!$C110),MIN(DATE(2027,6,0),IF(Mitarbeiter!$D110="",DATE(2027,6,0),Mitarbeiter!$D110),TODAY()),Einstellungen!$F$13:$F$67)))*N(Mitarbeiter!$E110)/IF(Einstellungen!$C$11="7 Tage",7,5),N('Ist-Stunden'!V110)),MAX(IF(Einstellungen!$C$11="7 Tage",MAX(0,(MIN(DATE(2027,6,0),IF(Mitarbeiter!$D110="",DATE(2027,6,0),Mitarbeiter!$D110),TODAY()))-(MAX(DATE(2027,5,1),Mitarbeiter!$C110))+1),MAX(0,NETWORKDAYS(MAX(DATE(2027,5,1),Mitarbeiter!$C110),MIN(DATE(2027,6,0),IF(Mitarbeiter!$D110="",DATE(2027,6,0),Mitarbeiter!$D110),TODAY()),Einstellungen!$F$13:$F$67)))*N(Mitarbeiter!$E110)/IF(Einstellungen!$C$11="7 Tage",7,5),N('Ist-Stunden'!V110)+(N(Krankheitstage!AI110)+N(Krankheitstage!AU110))*N($C110))))</f>
        <v/>
      </c>
      <c r="BA110" s="76">
        <f>IF($B110="",0,IF(Einstellungen!$C$10="Ja",MAX(IF(Einstellungen!$C$11="7 Tage",MAX(0,(MIN(DATE(2027,7,0),IF(Mitarbeiter!$D110="",DATE(2027,7,0),Mitarbeiter!$D110),TODAY()))-(MAX(DATE(2027,6,1),Mitarbeiter!$C110))+1),MAX(0,NETWORKDAYS(MAX(DATE(2027,6,1),Mitarbeiter!$C110),MIN(DATE(2027,7,0),IF(Mitarbeiter!$D110="",DATE(2027,7,0),Mitarbeiter!$D110),TODAY()),Einstellungen!$F$13:$F$67)))*N(Mitarbeiter!$E110)/IF(Einstellungen!$C$11="7 Tage",7,5),N('Ist-Stunden'!W110)),MAX(IF(Einstellungen!$C$11="7 Tage",MAX(0,(MIN(DATE(2027,7,0),IF(Mitarbeiter!$D110="",DATE(2027,7,0),Mitarbeiter!$D110),TODAY()))-(MAX(DATE(2027,6,1),Mitarbeiter!$C110))+1),MAX(0,NETWORKDAYS(MAX(DATE(2027,6,1),Mitarbeiter!$C110),MIN(DATE(2027,7,0),IF(Mitarbeiter!$D110="",DATE(2027,7,0),Mitarbeiter!$D110),TODAY()),Einstellungen!$F$13:$F$67)))*N(Mitarbeiter!$E110)/IF(Einstellungen!$C$11="7 Tage",7,5),N('Ist-Stunden'!W110)+(N(Krankheitstage!AJ110)+N(Krankheitstage!AV110))*N($C110))))</f>
        <v/>
      </c>
      <c r="BB110" s="76">
        <f>IF($B110="",0,IF(Einstellungen!$C$10="Ja",MAX(IF(Einstellungen!$C$11="7 Tage",MAX(0,(MIN(DATE(2027,8,0),IF(Mitarbeiter!$D110="",DATE(2027,8,0),Mitarbeiter!$D110),TODAY()))-(MAX(DATE(2027,7,1),Mitarbeiter!$C110))+1),MAX(0,NETWORKDAYS(MAX(DATE(2027,7,1),Mitarbeiter!$C110),MIN(DATE(2027,8,0),IF(Mitarbeiter!$D110="",DATE(2027,8,0),Mitarbeiter!$D110),TODAY()),Einstellungen!$F$13:$F$67)))*N(Mitarbeiter!$E110)/IF(Einstellungen!$C$11="7 Tage",7,5),N('Ist-Stunden'!X110)),MAX(IF(Einstellungen!$C$11="7 Tage",MAX(0,(MIN(DATE(2027,8,0),IF(Mitarbeiter!$D110="",DATE(2027,8,0),Mitarbeiter!$D110),TODAY()))-(MAX(DATE(2027,7,1),Mitarbeiter!$C110))+1),MAX(0,NETWORKDAYS(MAX(DATE(2027,7,1),Mitarbeiter!$C110),MIN(DATE(2027,8,0),IF(Mitarbeiter!$D110="",DATE(2027,8,0),Mitarbeiter!$D110),TODAY()),Einstellungen!$F$13:$F$67)))*N(Mitarbeiter!$E110)/IF(Einstellungen!$C$11="7 Tage",7,5),N('Ist-Stunden'!X110)+(N(Krankheitstage!AK110)+N(Krankheitstage!AW110))*N($C110))))</f>
        <v/>
      </c>
      <c r="BC110" s="76">
        <f>IF($B110="",0,IF(Einstellungen!$C$10="Ja",MAX(IF(Einstellungen!$C$11="7 Tage",MAX(0,(MIN(DATE(2027,9,0),IF(Mitarbeiter!$D110="",DATE(2027,9,0),Mitarbeiter!$D110),TODAY()))-(MAX(DATE(2027,8,1),Mitarbeiter!$C110))+1),MAX(0,NETWORKDAYS(MAX(DATE(2027,8,1),Mitarbeiter!$C110),MIN(DATE(2027,9,0),IF(Mitarbeiter!$D110="",DATE(2027,9,0),Mitarbeiter!$D110),TODAY()),Einstellungen!$F$13:$F$67)))*N(Mitarbeiter!$E110)/IF(Einstellungen!$C$11="7 Tage",7,5),N('Ist-Stunden'!Y110)),MAX(IF(Einstellungen!$C$11="7 Tage",MAX(0,(MIN(DATE(2027,9,0),IF(Mitarbeiter!$D110="",DATE(2027,9,0),Mitarbeiter!$D110),TODAY()))-(MAX(DATE(2027,8,1),Mitarbeiter!$C110))+1),MAX(0,NETWORKDAYS(MAX(DATE(2027,8,1),Mitarbeiter!$C110),MIN(DATE(2027,9,0),IF(Mitarbeiter!$D110="",DATE(2027,9,0),Mitarbeiter!$D110),TODAY()),Einstellungen!$F$13:$F$67)))*N(Mitarbeiter!$E110)/IF(Einstellungen!$C$11="7 Tage",7,5),N('Ist-Stunden'!Y110)+(N(Krankheitstage!AL110)+N(Krankheitstage!AX110))*N($C110))))</f>
        <v/>
      </c>
      <c r="BD110" s="76">
        <f>IF($B110="",0,IF(Einstellungen!$C$10="Ja",MAX(IF(Einstellungen!$C$11="7 Tage",MAX(0,(MIN(DATE(2027,10,0),IF(Mitarbeiter!$D110="",DATE(2027,10,0),Mitarbeiter!$D110),TODAY()))-(MAX(DATE(2027,9,1),Mitarbeiter!$C110))+1),MAX(0,NETWORKDAYS(MAX(DATE(2027,9,1),Mitarbeiter!$C110),MIN(DATE(2027,10,0),IF(Mitarbeiter!$D110="",DATE(2027,10,0),Mitarbeiter!$D110),TODAY()),Einstellungen!$F$13:$F$67)))*N(Mitarbeiter!$E110)/IF(Einstellungen!$C$11="7 Tage",7,5),N('Ist-Stunden'!Z110)),MAX(IF(Einstellungen!$C$11="7 Tage",MAX(0,(MIN(DATE(2027,10,0),IF(Mitarbeiter!$D110="",DATE(2027,10,0),Mitarbeiter!$D110),TODAY()))-(MAX(DATE(2027,9,1),Mitarbeiter!$C110))+1),MAX(0,NETWORKDAYS(MAX(DATE(2027,9,1),Mitarbeiter!$C110),MIN(DATE(2027,10,0),IF(Mitarbeiter!$D110="",DATE(2027,10,0),Mitarbeiter!$D110),TODAY()),Einstellungen!$F$13:$F$67)))*N(Mitarbeiter!$E110)/IF(Einstellungen!$C$11="7 Tage",7,5),N('Ist-Stunden'!Z110)+(N(Krankheitstage!AM110)+N(Krankheitstage!AY110))*N($C110))))</f>
        <v/>
      </c>
      <c r="BE110" s="76">
        <f>IF($B110="",0,IF(Einstellungen!$C$10="Ja",MAX(IF(Einstellungen!$C$11="7 Tage",MAX(0,(MIN(DATE(2027,11,0),IF(Mitarbeiter!$D110="",DATE(2027,11,0),Mitarbeiter!$D110),TODAY()))-(MAX(DATE(2027,10,1),Mitarbeiter!$C110))+1),MAX(0,NETWORKDAYS(MAX(DATE(2027,10,1),Mitarbeiter!$C110),MIN(DATE(2027,11,0),IF(Mitarbeiter!$D110="",DATE(2027,11,0),Mitarbeiter!$D110),TODAY()),Einstellungen!$F$13:$F$67)))*N(Mitarbeiter!$E110)/IF(Einstellungen!$C$11="7 Tage",7,5),N('Ist-Stunden'!AA110)),MAX(IF(Einstellungen!$C$11="7 Tage",MAX(0,(MIN(DATE(2027,11,0),IF(Mitarbeiter!$D110="",DATE(2027,11,0),Mitarbeiter!$D110),TODAY()))-(MAX(DATE(2027,10,1),Mitarbeiter!$C110))+1),MAX(0,NETWORKDAYS(MAX(DATE(2027,10,1),Mitarbeiter!$C110),MIN(DATE(2027,11,0),IF(Mitarbeiter!$D110="",DATE(2027,11,0),Mitarbeiter!$D110),TODAY()),Einstellungen!$F$13:$F$67)))*N(Mitarbeiter!$E110)/IF(Einstellungen!$C$11="7 Tage",7,5),N('Ist-Stunden'!AA110)+(N(Krankheitstage!AN110)+N(Krankheitstage!AZ110))*N($C110))))</f>
        <v/>
      </c>
      <c r="BF110" s="76">
        <f>IF($B110="",0,IF(Einstellungen!$C$10="Ja",MAX(IF(Einstellungen!$C$11="7 Tage",MAX(0,(MIN(DATE(2027,12,0),IF(Mitarbeiter!$D110="",DATE(2027,12,0),Mitarbeiter!$D110),TODAY()))-(MAX(DATE(2027,11,1),Mitarbeiter!$C110))+1),MAX(0,NETWORKDAYS(MAX(DATE(2027,11,1),Mitarbeiter!$C110),MIN(DATE(2027,12,0),IF(Mitarbeiter!$D110="",DATE(2027,12,0),Mitarbeiter!$D110),TODAY()),Einstellungen!$F$13:$F$67)))*N(Mitarbeiter!$E110)/IF(Einstellungen!$C$11="7 Tage",7,5),N('Ist-Stunden'!AB110)),MAX(IF(Einstellungen!$C$11="7 Tage",MAX(0,(MIN(DATE(2027,12,0),IF(Mitarbeiter!$D110="",DATE(2027,12,0),Mitarbeiter!$D110),TODAY()))-(MAX(DATE(2027,11,1),Mitarbeiter!$C110))+1),MAX(0,NETWORKDAYS(MAX(DATE(2027,11,1),Mitarbeiter!$C110),MIN(DATE(2027,12,0),IF(Mitarbeiter!$D110="",DATE(2027,12,0),Mitarbeiter!$D110),TODAY()),Einstellungen!$F$13:$F$67)))*N(Mitarbeiter!$E110)/IF(Einstellungen!$C$11="7 Tage",7,5),N('Ist-Stunden'!AB110)+(N(Krankheitstage!AO110)+N(Krankheitstage!BA110))*N($C110))))</f>
        <v/>
      </c>
      <c r="BG110" s="76">
        <f>IF($B110="",0,IF(Einstellungen!$C$10="Ja",MAX(IF(Einstellungen!$C$11="7 Tage",MAX(0,(MIN(DATE(2027,13,0),IF(Mitarbeiter!$D110="",DATE(2027,13,0),Mitarbeiter!$D110),TODAY()))-(MAX(DATE(2027,12,1),Mitarbeiter!$C110))+1),MAX(0,NETWORKDAYS(MAX(DATE(2027,12,1),Mitarbeiter!$C110),MIN(DATE(2027,13,0),IF(Mitarbeiter!$D110="",DATE(2027,13,0),Mitarbeiter!$D110),TODAY()),Einstellungen!$F$13:$F$67)))*N(Mitarbeiter!$E110)/IF(Einstellungen!$C$11="7 Tage",7,5),N('Ist-Stunden'!AC110)),MAX(IF(Einstellungen!$C$11="7 Tage",MAX(0,(MIN(DATE(2027,13,0),IF(Mitarbeiter!$D110="",DATE(2027,13,0),Mitarbeiter!$D110),TODAY()))-(MAX(DATE(2027,12,1),Mitarbeiter!$C110))+1),MAX(0,NETWORKDAYS(MAX(DATE(2027,12,1),Mitarbeiter!$C110),MIN(DATE(2027,13,0),IF(Mitarbeiter!$D110="",DATE(2027,13,0),Mitarbeiter!$D110),TODAY()),Einstellungen!$F$13:$F$67)))*N(Mitarbeiter!$E110)/IF(Einstellungen!$C$11="7 Tage",7,5),N('Ist-Stunden'!AC110)+(N(Krankheitstage!AP110)+N(Krankheitstage!BB110))*N($C110))))</f>
        <v/>
      </c>
      <c r="BH110" s="76">
        <f>IF($B110="",0,IF(Einstellungen!$C$10="Ja",MAX(IF(Einstellungen!$C$11="7 Tage",MAX(0,(MIN(DATE(2028,2,0),IF(Mitarbeiter!$D110="",DATE(2028,2,0),Mitarbeiter!$D110),TODAY()))-(MAX(DATE(2028,1,1),Mitarbeiter!$C110))+1),MAX(0,NETWORKDAYS(MAX(DATE(2028,1,1),Mitarbeiter!$C110),MIN(DATE(2028,2,0),IF(Mitarbeiter!$D110="",DATE(2028,2,0),Mitarbeiter!$D110),TODAY()),Einstellungen!$F$13:$F$67)))*N(Mitarbeiter!$E110)/IF(Einstellungen!$C$11="7 Tage",7,5),N('Ist-Stunden'!AD110)),MAX(IF(Einstellungen!$C$11="7 Tage",MAX(0,(MIN(DATE(2028,2,0),IF(Mitarbeiter!$D110="",DATE(2028,2,0),Mitarbeiter!$D110),TODAY()))-(MAX(DATE(2028,1,1),Mitarbeiter!$C110))+1),MAX(0,NETWORKDAYS(MAX(DATE(2028,1,1),Mitarbeiter!$C110),MIN(DATE(2028,2,0),IF(Mitarbeiter!$D110="",DATE(2028,2,0),Mitarbeiter!$D110),TODAY()),Einstellungen!$F$13:$F$67)))*N(Mitarbeiter!$E110)/IF(Einstellungen!$C$11="7 Tage",7,5),N('Ist-Stunden'!AD110)+(N(Krankheitstage!BC110)+N(Krankheitstage!BO110))*N($C110))))</f>
        <v/>
      </c>
      <c r="BI110" s="76">
        <f>IF($B110="",0,IF(Einstellungen!$C$10="Ja",MAX(IF(Einstellungen!$C$11="7 Tage",MAX(0,(MIN(DATE(2028,3,0),IF(Mitarbeiter!$D110="",DATE(2028,3,0),Mitarbeiter!$D110),TODAY()))-(MAX(DATE(2028,2,1),Mitarbeiter!$C110))+1),MAX(0,NETWORKDAYS(MAX(DATE(2028,2,1),Mitarbeiter!$C110),MIN(DATE(2028,3,0),IF(Mitarbeiter!$D110="",DATE(2028,3,0),Mitarbeiter!$D110),TODAY()),Einstellungen!$F$13:$F$67)))*N(Mitarbeiter!$E110)/IF(Einstellungen!$C$11="7 Tage",7,5),N('Ist-Stunden'!AE110)),MAX(IF(Einstellungen!$C$11="7 Tage",MAX(0,(MIN(DATE(2028,3,0),IF(Mitarbeiter!$D110="",DATE(2028,3,0),Mitarbeiter!$D110),TODAY()))-(MAX(DATE(2028,2,1),Mitarbeiter!$C110))+1),MAX(0,NETWORKDAYS(MAX(DATE(2028,2,1),Mitarbeiter!$C110),MIN(DATE(2028,3,0),IF(Mitarbeiter!$D110="",DATE(2028,3,0),Mitarbeiter!$D110),TODAY()),Einstellungen!$F$13:$F$67)))*N(Mitarbeiter!$E110)/IF(Einstellungen!$C$11="7 Tage",7,5),N('Ist-Stunden'!AE110)+(N(Krankheitstage!BD110)+N(Krankheitstage!BP110))*N($C110))))</f>
        <v/>
      </c>
      <c r="BJ110" s="76">
        <f>IF($B110="",0,IF(Einstellungen!$C$10="Ja",MAX(IF(Einstellungen!$C$11="7 Tage",MAX(0,(MIN(DATE(2028,4,0),IF(Mitarbeiter!$D110="",DATE(2028,4,0),Mitarbeiter!$D110),TODAY()))-(MAX(DATE(2028,3,1),Mitarbeiter!$C110))+1),MAX(0,NETWORKDAYS(MAX(DATE(2028,3,1),Mitarbeiter!$C110),MIN(DATE(2028,4,0),IF(Mitarbeiter!$D110="",DATE(2028,4,0),Mitarbeiter!$D110),TODAY()),Einstellungen!$F$13:$F$67)))*N(Mitarbeiter!$E110)/IF(Einstellungen!$C$11="7 Tage",7,5),N('Ist-Stunden'!AF110)),MAX(IF(Einstellungen!$C$11="7 Tage",MAX(0,(MIN(DATE(2028,4,0),IF(Mitarbeiter!$D110="",DATE(2028,4,0),Mitarbeiter!$D110),TODAY()))-(MAX(DATE(2028,3,1),Mitarbeiter!$C110))+1),MAX(0,NETWORKDAYS(MAX(DATE(2028,3,1),Mitarbeiter!$C110),MIN(DATE(2028,4,0),IF(Mitarbeiter!$D110="",DATE(2028,4,0),Mitarbeiter!$D110),TODAY()),Einstellungen!$F$13:$F$67)))*N(Mitarbeiter!$E110)/IF(Einstellungen!$C$11="7 Tage",7,5),N('Ist-Stunden'!AF110)+(N(Krankheitstage!BE110)+N(Krankheitstage!BQ110))*N($C110))))</f>
        <v/>
      </c>
      <c r="BK110" s="76">
        <f>IF($B110="",0,IF(Einstellungen!$C$10="Ja",MAX(IF(Einstellungen!$C$11="7 Tage",MAX(0,(MIN(DATE(2028,5,0),IF(Mitarbeiter!$D110="",DATE(2028,5,0),Mitarbeiter!$D110),TODAY()))-(MAX(DATE(2028,4,1),Mitarbeiter!$C110))+1),MAX(0,NETWORKDAYS(MAX(DATE(2028,4,1),Mitarbeiter!$C110),MIN(DATE(2028,5,0),IF(Mitarbeiter!$D110="",DATE(2028,5,0),Mitarbeiter!$D110),TODAY()),Einstellungen!$F$13:$F$67)))*N(Mitarbeiter!$E110)/IF(Einstellungen!$C$11="7 Tage",7,5),N('Ist-Stunden'!AG110)),MAX(IF(Einstellungen!$C$11="7 Tage",MAX(0,(MIN(DATE(2028,5,0),IF(Mitarbeiter!$D110="",DATE(2028,5,0),Mitarbeiter!$D110),TODAY()))-(MAX(DATE(2028,4,1),Mitarbeiter!$C110))+1),MAX(0,NETWORKDAYS(MAX(DATE(2028,4,1),Mitarbeiter!$C110),MIN(DATE(2028,5,0),IF(Mitarbeiter!$D110="",DATE(2028,5,0),Mitarbeiter!$D110),TODAY()),Einstellungen!$F$13:$F$67)))*N(Mitarbeiter!$E110)/IF(Einstellungen!$C$11="7 Tage",7,5),N('Ist-Stunden'!AG110)+(N(Krankheitstage!BF110)+N(Krankheitstage!BR110))*N($C110))))</f>
        <v/>
      </c>
      <c r="BL110" s="76">
        <f>IF($B110="",0,IF(Einstellungen!$C$10="Ja",MAX(IF(Einstellungen!$C$11="7 Tage",MAX(0,(MIN(DATE(2028,6,0),IF(Mitarbeiter!$D110="",DATE(2028,6,0),Mitarbeiter!$D110),TODAY()))-(MAX(DATE(2028,5,1),Mitarbeiter!$C110))+1),MAX(0,NETWORKDAYS(MAX(DATE(2028,5,1),Mitarbeiter!$C110),MIN(DATE(2028,6,0),IF(Mitarbeiter!$D110="",DATE(2028,6,0),Mitarbeiter!$D110),TODAY()),Einstellungen!$F$13:$F$67)))*N(Mitarbeiter!$E110)/IF(Einstellungen!$C$11="7 Tage",7,5),N('Ist-Stunden'!AH110)),MAX(IF(Einstellungen!$C$11="7 Tage",MAX(0,(MIN(DATE(2028,6,0),IF(Mitarbeiter!$D110="",DATE(2028,6,0),Mitarbeiter!$D110),TODAY()))-(MAX(DATE(2028,5,1),Mitarbeiter!$C110))+1),MAX(0,NETWORKDAYS(MAX(DATE(2028,5,1),Mitarbeiter!$C110),MIN(DATE(2028,6,0),IF(Mitarbeiter!$D110="",DATE(2028,6,0),Mitarbeiter!$D110),TODAY()),Einstellungen!$F$13:$F$67)))*N(Mitarbeiter!$E110)/IF(Einstellungen!$C$11="7 Tage",7,5),N('Ist-Stunden'!AH110)+(N(Krankheitstage!BG110)+N(Krankheitstage!BS110))*N($C110))))</f>
        <v/>
      </c>
      <c r="BM110" s="76">
        <f>IF($B110="",0,IF(Einstellungen!$C$10="Ja",MAX(IF(Einstellungen!$C$11="7 Tage",MAX(0,(MIN(DATE(2028,7,0),IF(Mitarbeiter!$D110="",DATE(2028,7,0),Mitarbeiter!$D110),TODAY()))-(MAX(DATE(2028,6,1),Mitarbeiter!$C110))+1),MAX(0,NETWORKDAYS(MAX(DATE(2028,6,1),Mitarbeiter!$C110),MIN(DATE(2028,7,0),IF(Mitarbeiter!$D110="",DATE(2028,7,0),Mitarbeiter!$D110),TODAY()),Einstellungen!$F$13:$F$67)))*N(Mitarbeiter!$E110)/IF(Einstellungen!$C$11="7 Tage",7,5),N('Ist-Stunden'!AI110)),MAX(IF(Einstellungen!$C$11="7 Tage",MAX(0,(MIN(DATE(2028,7,0),IF(Mitarbeiter!$D110="",DATE(2028,7,0),Mitarbeiter!$D110),TODAY()))-(MAX(DATE(2028,6,1),Mitarbeiter!$C110))+1),MAX(0,NETWORKDAYS(MAX(DATE(2028,6,1),Mitarbeiter!$C110),MIN(DATE(2028,7,0),IF(Mitarbeiter!$D110="",DATE(2028,7,0),Mitarbeiter!$D110),TODAY()),Einstellungen!$F$13:$F$67)))*N(Mitarbeiter!$E110)/IF(Einstellungen!$C$11="7 Tage",7,5),N('Ist-Stunden'!AI110)+(N(Krankheitstage!BH110)+N(Krankheitstage!BT110))*N($C110))))</f>
        <v/>
      </c>
      <c r="BN110" s="76">
        <f>IF($B110="",0,IF(Einstellungen!$C$10="Ja",MAX(IF(Einstellungen!$C$11="7 Tage",MAX(0,(MIN(DATE(2028,8,0),IF(Mitarbeiter!$D110="",DATE(2028,8,0),Mitarbeiter!$D110),TODAY()))-(MAX(DATE(2028,7,1),Mitarbeiter!$C110))+1),MAX(0,NETWORKDAYS(MAX(DATE(2028,7,1),Mitarbeiter!$C110),MIN(DATE(2028,8,0),IF(Mitarbeiter!$D110="",DATE(2028,8,0),Mitarbeiter!$D110),TODAY()),Einstellungen!$F$13:$F$67)))*N(Mitarbeiter!$E110)/IF(Einstellungen!$C$11="7 Tage",7,5),N('Ist-Stunden'!AJ110)),MAX(IF(Einstellungen!$C$11="7 Tage",MAX(0,(MIN(DATE(2028,8,0),IF(Mitarbeiter!$D110="",DATE(2028,8,0),Mitarbeiter!$D110),TODAY()))-(MAX(DATE(2028,7,1),Mitarbeiter!$C110))+1),MAX(0,NETWORKDAYS(MAX(DATE(2028,7,1),Mitarbeiter!$C110),MIN(DATE(2028,8,0),IF(Mitarbeiter!$D110="",DATE(2028,8,0),Mitarbeiter!$D110),TODAY()),Einstellungen!$F$13:$F$67)))*N(Mitarbeiter!$E110)/IF(Einstellungen!$C$11="7 Tage",7,5),N('Ist-Stunden'!AJ110)+(N(Krankheitstage!BI110)+N(Krankheitstage!BU110))*N($C110))))</f>
        <v/>
      </c>
      <c r="BO110" s="76">
        <f>IF($B110="",0,IF(Einstellungen!$C$10="Ja",MAX(IF(Einstellungen!$C$11="7 Tage",MAX(0,(MIN(DATE(2028,9,0),IF(Mitarbeiter!$D110="",DATE(2028,9,0),Mitarbeiter!$D110),TODAY()))-(MAX(DATE(2028,8,1),Mitarbeiter!$C110))+1),MAX(0,NETWORKDAYS(MAX(DATE(2028,8,1),Mitarbeiter!$C110),MIN(DATE(2028,9,0),IF(Mitarbeiter!$D110="",DATE(2028,9,0),Mitarbeiter!$D110),TODAY()),Einstellungen!$F$13:$F$67)))*N(Mitarbeiter!$E110)/IF(Einstellungen!$C$11="7 Tage",7,5),N('Ist-Stunden'!AK110)),MAX(IF(Einstellungen!$C$11="7 Tage",MAX(0,(MIN(DATE(2028,9,0),IF(Mitarbeiter!$D110="",DATE(2028,9,0),Mitarbeiter!$D110),TODAY()))-(MAX(DATE(2028,8,1),Mitarbeiter!$C110))+1),MAX(0,NETWORKDAYS(MAX(DATE(2028,8,1),Mitarbeiter!$C110),MIN(DATE(2028,9,0),IF(Mitarbeiter!$D110="",DATE(2028,9,0),Mitarbeiter!$D110),TODAY()),Einstellungen!$F$13:$F$67)))*N(Mitarbeiter!$E110)/IF(Einstellungen!$C$11="7 Tage",7,5),N('Ist-Stunden'!AK110)+(N(Krankheitstage!BJ110)+N(Krankheitstage!BV110))*N($C110))))</f>
        <v/>
      </c>
      <c r="BP110" s="76">
        <f>IF($B110="",0,IF(Einstellungen!$C$10="Ja",MAX(IF(Einstellungen!$C$11="7 Tage",MAX(0,(MIN(DATE(2028,10,0),IF(Mitarbeiter!$D110="",DATE(2028,10,0),Mitarbeiter!$D110),TODAY()))-(MAX(DATE(2028,9,1),Mitarbeiter!$C110))+1),MAX(0,NETWORKDAYS(MAX(DATE(2028,9,1),Mitarbeiter!$C110),MIN(DATE(2028,10,0),IF(Mitarbeiter!$D110="",DATE(2028,10,0),Mitarbeiter!$D110),TODAY()),Einstellungen!$F$13:$F$67)))*N(Mitarbeiter!$E110)/IF(Einstellungen!$C$11="7 Tage",7,5),N('Ist-Stunden'!AL110)),MAX(IF(Einstellungen!$C$11="7 Tage",MAX(0,(MIN(DATE(2028,10,0),IF(Mitarbeiter!$D110="",DATE(2028,10,0),Mitarbeiter!$D110),TODAY()))-(MAX(DATE(2028,9,1),Mitarbeiter!$C110))+1),MAX(0,NETWORKDAYS(MAX(DATE(2028,9,1),Mitarbeiter!$C110),MIN(DATE(2028,10,0),IF(Mitarbeiter!$D110="",DATE(2028,10,0),Mitarbeiter!$D110),TODAY()),Einstellungen!$F$13:$F$67)))*N(Mitarbeiter!$E110)/IF(Einstellungen!$C$11="7 Tage",7,5),N('Ist-Stunden'!AL110)+(N(Krankheitstage!BK110)+N(Krankheitstage!BW110))*N($C110))))</f>
        <v/>
      </c>
      <c r="BQ110" s="76">
        <f>IF($B110="",0,IF(Einstellungen!$C$10="Ja",MAX(IF(Einstellungen!$C$11="7 Tage",MAX(0,(MIN(DATE(2028,11,0),IF(Mitarbeiter!$D110="",DATE(2028,11,0),Mitarbeiter!$D110),TODAY()))-(MAX(DATE(2028,10,1),Mitarbeiter!$C110))+1),MAX(0,NETWORKDAYS(MAX(DATE(2028,10,1),Mitarbeiter!$C110),MIN(DATE(2028,11,0),IF(Mitarbeiter!$D110="",DATE(2028,11,0),Mitarbeiter!$D110),TODAY()),Einstellungen!$F$13:$F$67)))*N(Mitarbeiter!$E110)/IF(Einstellungen!$C$11="7 Tage",7,5),N('Ist-Stunden'!AM110)),MAX(IF(Einstellungen!$C$11="7 Tage",MAX(0,(MIN(DATE(2028,11,0),IF(Mitarbeiter!$D110="",DATE(2028,11,0),Mitarbeiter!$D110),TODAY()))-(MAX(DATE(2028,10,1),Mitarbeiter!$C110))+1),MAX(0,NETWORKDAYS(MAX(DATE(2028,10,1),Mitarbeiter!$C110),MIN(DATE(2028,11,0),IF(Mitarbeiter!$D110="",DATE(2028,11,0),Mitarbeiter!$D110),TODAY()),Einstellungen!$F$13:$F$67)))*N(Mitarbeiter!$E110)/IF(Einstellungen!$C$11="7 Tage",7,5),N('Ist-Stunden'!AM110)+(N(Krankheitstage!BL110)+N(Krankheitstage!BX110))*N($C110))))</f>
        <v/>
      </c>
      <c r="BR110" s="76">
        <f>IF($B110="",0,IF(Einstellungen!$C$10="Ja",MAX(IF(Einstellungen!$C$11="7 Tage",MAX(0,(MIN(DATE(2028,12,0),IF(Mitarbeiter!$D110="",DATE(2028,12,0),Mitarbeiter!$D110),TODAY()))-(MAX(DATE(2028,11,1),Mitarbeiter!$C110))+1),MAX(0,NETWORKDAYS(MAX(DATE(2028,11,1),Mitarbeiter!$C110),MIN(DATE(2028,12,0),IF(Mitarbeiter!$D110="",DATE(2028,12,0),Mitarbeiter!$D110),TODAY()),Einstellungen!$F$13:$F$67)))*N(Mitarbeiter!$E110)/IF(Einstellungen!$C$11="7 Tage",7,5),N('Ist-Stunden'!AN110)),MAX(IF(Einstellungen!$C$11="7 Tage",MAX(0,(MIN(DATE(2028,12,0),IF(Mitarbeiter!$D110="",DATE(2028,12,0),Mitarbeiter!$D110),TODAY()))-(MAX(DATE(2028,11,1),Mitarbeiter!$C110))+1),MAX(0,NETWORKDAYS(MAX(DATE(2028,11,1),Mitarbeiter!$C110),MIN(DATE(2028,12,0),IF(Mitarbeiter!$D110="",DATE(2028,12,0),Mitarbeiter!$D110),TODAY()),Einstellungen!$F$13:$F$67)))*N(Mitarbeiter!$E110)/IF(Einstellungen!$C$11="7 Tage",7,5),N('Ist-Stunden'!AN110)+(N(Krankheitstage!BM110)+N(Krankheitstage!BY110))*N($C110))))</f>
        <v/>
      </c>
      <c r="BS110" s="76">
        <f>IF($B110="",0,IF(Einstellungen!$C$10="Ja",MAX(IF(Einstellungen!$C$11="7 Tage",MAX(0,(MIN(DATE(2028,13,0),IF(Mitarbeiter!$D110="",DATE(2028,13,0),Mitarbeiter!$D110),TODAY()))-(MAX(DATE(2028,12,1),Mitarbeiter!$C110))+1),MAX(0,NETWORKDAYS(MAX(DATE(2028,12,1),Mitarbeiter!$C110),MIN(DATE(2028,13,0),IF(Mitarbeiter!$D110="",DATE(2028,13,0),Mitarbeiter!$D110),TODAY()),Einstellungen!$F$13:$F$67)))*N(Mitarbeiter!$E110)/IF(Einstellungen!$C$11="7 Tage",7,5),N('Ist-Stunden'!AO110)),MAX(IF(Einstellungen!$C$11="7 Tage",MAX(0,(MIN(DATE(2028,13,0),IF(Mitarbeiter!$D110="",DATE(2028,13,0),Mitarbeiter!$D110),TODAY()))-(MAX(DATE(2028,12,1),Mitarbeiter!$C110))+1),MAX(0,NETWORKDAYS(MAX(DATE(2028,12,1),Mitarbeiter!$C110),MIN(DATE(2028,13,0),IF(Mitarbeiter!$D110="",DATE(2028,13,0),Mitarbeiter!$D110),TODAY()),Einstellungen!$F$13:$F$67)))*N(Mitarbeiter!$E110)/IF(Einstellungen!$C$11="7 Tage",7,5),N('Ist-Stunden'!AO110)+(N(Krankheitstage!BN110)+N(Krankheitstage!BZ110))*N($C110))))</f>
        <v/>
      </c>
      <c r="BT110" s="76">
        <f>IF($B110="",0,IF(Einstellungen!$C$10="Ja",MAX(IF(Einstellungen!$C$11="7 Tage",MAX(0,(MIN(DATE(2029,2,0),IF(Mitarbeiter!$D110="",DATE(2029,2,0),Mitarbeiter!$D110),TODAY()))-(MAX(DATE(2029,1,1),Mitarbeiter!$C110))+1),MAX(0,NETWORKDAYS(MAX(DATE(2029,1,1),Mitarbeiter!$C110),MIN(DATE(2029,2,0),IF(Mitarbeiter!$D110="",DATE(2029,2,0),Mitarbeiter!$D110),TODAY()),Einstellungen!$F$13:$F$67)))*N(Mitarbeiter!$E110)/IF(Einstellungen!$C$11="7 Tage",7,5),N('Ist-Stunden'!AP110)),MAX(IF(Einstellungen!$C$11="7 Tage",MAX(0,(MIN(DATE(2029,2,0),IF(Mitarbeiter!$D110="",DATE(2029,2,0),Mitarbeiter!$D110),TODAY()))-(MAX(DATE(2029,1,1),Mitarbeiter!$C110))+1),MAX(0,NETWORKDAYS(MAX(DATE(2029,1,1),Mitarbeiter!$C110),MIN(DATE(2029,2,0),IF(Mitarbeiter!$D110="",DATE(2029,2,0),Mitarbeiter!$D110),TODAY()),Einstellungen!$F$13:$F$67)))*N(Mitarbeiter!$E110)/IF(Einstellungen!$C$11="7 Tage",7,5),N('Ist-Stunden'!AP110)+(N(Krankheitstage!CA110)+N(Krankheitstage!CM110))*N($C110))))</f>
        <v/>
      </c>
      <c r="BU110" s="76">
        <f>IF($B110="",0,IF(Einstellungen!$C$10="Ja",MAX(IF(Einstellungen!$C$11="7 Tage",MAX(0,(MIN(DATE(2029,3,0),IF(Mitarbeiter!$D110="",DATE(2029,3,0),Mitarbeiter!$D110),TODAY()))-(MAX(DATE(2029,2,1),Mitarbeiter!$C110))+1),MAX(0,NETWORKDAYS(MAX(DATE(2029,2,1),Mitarbeiter!$C110),MIN(DATE(2029,3,0),IF(Mitarbeiter!$D110="",DATE(2029,3,0),Mitarbeiter!$D110),TODAY()),Einstellungen!$F$13:$F$67)))*N(Mitarbeiter!$E110)/IF(Einstellungen!$C$11="7 Tage",7,5),N('Ist-Stunden'!AQ110)),MAX(IF(Einstellungen!$C$11="7 Tage",MAX(0,(MIN(DATE(2029,3,0),IF(Mitarbeiter!$D110="",DATE(2029,3,0),Mitarbeiter!$D110),TODAY()))-(MAX(DATE(2029,2,1),Mitarbeiter!$C110))+1),MAX(0,NETWORKDAYS(MAX(DATE(2029,2,1),Mitarbeiter!$C110),MIN(DATE(2029,3,0),IF(Mitarbeiter!$D110="",DATE(2029,3,0),Mitarbeiter!$D110),TODAY()),Einstellungen!$F$13:$F$67)))*N(Mitarbeiter!$E110)/IF(Einstellungen!$C$11="7 Tage",7,5),N('Ist-Stunden'!AQ110)+(N(Krankheitstage!CB110)+N(Krankheitstage!CN110))*N($C110))))</f>
        <v/>
      </c>
      <c r="BV110" s="76">
        <f>IF($B110="",0,IF(Einstellungen!$C$10="Ja",MAX(IF(Einstellungen!$C$11="7 Tage",MAX(0,(MIN(DATE(2029,4,0),IF(Mitarbeiter!$D110="",DATE(2029,4,0),Mitarbeiter!$D110),TODAY()))-(MAX(DATE(2029,3,1),Mitarbeiter!$C110))+1),MAX(0,NETWORKDAYS(MAX(DATE(2029,3,1),Mitarbeiter!$C110),MIN(DATE(2029,4,0),IF(Mitarbeiter!$D110="",DATE(2029,4,0),Mitarbeiter!$D110),TODAY()),Einstellungen!$F$13:$F$67)))*N(Mitarbeiter!$E110)/IF(Einstellungen!$C$11="7 Tage",7,5),N('Ist-Stunden'!AR110)),MAX(IF(Einstellungen!$C$11="7 Tage",MAX(0,(MIN(DATE(2029,4,0),IF(Mitarbeiter!$D110="",DATE(2029,4,0),Mitarbeiter!$D110),TODAY()))-(MAX(DATE(2029,3,1),Mitarbeiter!$C110))+1),MAX(0,NETWORKDAYS(MAX(DATE(2029,3,1),Mitarbeiter!$C110),MIN(DATE(2029,4,0),IF(Mitarbeiter!$D110="",DATE(2029,4,0),Mitarbeiter!$D110),TODAY()),Einstellungen!$F$13:$F$67)))*N(Mitarbeiter!$E110)/IF(Einstellungen!$C$11="7 Tage",7,5),N('Ist-Stunden'!AR110)+(N(Krankheitstage!CC110)+N(Krankheitstage!CO110))*N($C110))))</f>
        <v/>
      </c>
      <c r="BW110" s="76">
        <f>IF($B110="",0,IF(Einstellungen!$C$10="Ja",MAX(IF(Einstellungen!$C$11="7 Tage",MAX(0,(MIN(DATE(2029,5,0),IF(Mitarbeiter!$D110="",DATE(2029,5,0),Mitarbeiter!$D110),TODAY()))-(MAX(DATE(2029,4,1),Mitarbeiter!$C110))+1),MAX(0,NETWORKDAYS(MAX(DATE(2029,4,1),Mitarbeiter!$C110),MIN(DATE(2029,5,0),IF(Mitarbeiter!$D110="",DATE(2029,5,0),Mitarbeiter!$D110),TODAY()),Einstellungen!$F$13:$F$67)))*N(Mitarbeiter!$E110)/IF(Einstellungen!$C$11="7 Tage",7,5),N('Ist-Stunden'!AS110)),MAX(IF(Einstellungen!$C$11="7 Tage",MAX(0,(MIN(DATE(2029,5,0),IF(Mitarbeiter!$D110="",DATE(2029,5,0),Mitarbeiter!$D110),TODAY()))-(MAX(DATE(2029,4,1),Mitarbeiter!$C110))+1),MAX(0,NETWORKDAYS(MAX(DATE(2029,4,1),Mitarbeiter!$C110),MIN(DATE(2029,5,0),IF(Mitarbeiter!$D110="",DATE(2029,5,0),Mitarbeiter!$D110),TODAY()),Einstellungen!$F$13:$F$67)))*N(Mitarbeiter!$E110)/IF(Einstellungen!$C$11="7 Tage",7,5),N('Ist-Stunden'!AS110)+(N(Krankheitstage!CD110)+N(Krankheitstage!CP110))*N($C110))))</f>
        <v/>
      </c>
      <c r="BX110" s="76">
        <f>IF($B110="",0,IF(Einstellungen!$C$10="Ja",MAX(IF(Einstellungen!$C$11="7 Tage",MAX(0,(MIN(DATE(2029,6,0),IF(Mitarbeiter!$D110="",DATE(2029,6,0),Mitarbeiter!$D110),TODAY()))-(MAX(DATE(2029,5,1),Mitarbeiter!$C110))+1),MAX(0,NETWORKDAYS(MAX(DATE(2029,5,1),Mitarbeiter!$C110),MIN(DATE(2029,6,0),IF(Mitarbeiter!$D110="",DATE(2029,6,0),Mitarbeiter!$D110),TODAY()),Einstellungen!$F$13:$F$67)))*N(Mitarbeiter!$E110)/IF(Einstellungen!$C$11="7 Tage",7,5),N('Ist-Stunden'!AT110)),MAX(IF(Einstellungen!$C$11="7 Tage",MAX(0,(MIN(DATE(2029,6,0),IF(Mitarbeiter!$D110="",DATE(2029,6,0),Mitarbeiter!$D110),TODAY()))-(MAX(DATE(2029,5,1),Mitarbeiter!$C110))+1),MAX(0,NETWORKDAYS(MAX(DATE(2029,5,1),Mitarbeiter!$C110),MIN(DATE(2029,6,0),IF(Mitarbeiter!$D110="",DATE(2029,6,0),Mitarbeiter!$D110),TODAY()),Einstellungen!$F$13:$F$67)))*N(Mitarbeiter!$E110)/IF(Einstellungen!$C$11="7 Tage",7,5),N('Ist-Stunden'!AT110)+(N(Krankheitstage!CE110)+N(Krankheitstage!CQ110))*N($C110))))</f>
        <v/>
      </c>
      <c r="BY110" s="76">
        <f>IF($B110="",0,IF(Einstellungen!$C$10="Ja",MAX(IF(Einstellungen!$C$11="7 Tage",MAX(0,(MIN(DATE(2029,7,0),IF(Mitarbeiter!$D110="",DATE(2029,7,0),Mitarbeiter!$D110),TODAY()))-(MAX(DATE(2029,6,1),Mitarbeiter!$C110))+1),MAX(0,NETWORKDAYS(MAX(DATE(2029,6,1),Mitarbeiter!$C110),MIN(DATE(2029,7,0),IF(Mitarbeiter!$D110="",DATE(2029,7,0),Mitarbeiter!$D110),TODAY()),Einstellungen!$F$13:$F$67)))*N(Mitarbeiter!$E110)/IF(Einstellungen!$C$11="7 Tage",7,5),N('Ist-Stunden'!AU110)),MAX(IF(Einstellungen!$C$11="7 Tage",MAX(0,(MIN(DATE(2029,7,0),IF(Mitarbeiter!$D110="",DATE(2029,7,0),Mitarbeiter!$D110),TODAY()))-(MAX(DATE(2029,6,1),Mitarbeiter!$C110))+1),MAX(0,NETWORKDAYS(MAX(DATE(2029,6,1),Mitarbeiter!$C110),MIN(DATE(2029,7,0),IF(Mitarbeiter!$D110="",DATE(2029,7,0),Mitarbeiter!$D110),TODAY()),Einstellungen!$F$13:$F$67)))*N(Mitarbeiter!$E110)/IF(Einstellungen!$C$11="7 Tage",7,5),N('Ist-Stunden'!AU110)+(N(Krankheitstage!CF110)+N(Krankheitstage!CR110))*N($C110))))</f>
        <v/>
      </c>
      <c r="BZ110" s="76">
        <f>IF($B110="",0,IF(Einstellungen!$C$10="Ja",MAX(IF(Einstellungen!$C$11="7 Tage",MAX(0,(MIN(DATE(2029,8,0),IF(Mitarbeiter!$D110="",DATE(2029,8,0),Mitarbeiter!$D110),TODAY()))-(MAX(DATE(2029,7,1),Mitarbeiter!$C110))+1),MAX(0,NETWORKDAYS(MAX(DATE(2029,7,1),Mitarbeiter!$C110),MIN(DATE(2029,8,0),IF(Mitarbeiter!$D110="",DATE(2029,8,0),Mitarbeiter!$D110),TODAY()),Einstellungen!$F$13:$F$67)))*N(Mitarbeiter!$E110)/IF(Einstellungen!$C$11="7 Tage",7,5),N('Ist-Stunden'!AV110)),MAX(IF(Einstellungen!$C$11="7 Tage",MAX(0,(MIN(DATE(2029,8,0),IF(Mitarbeiter!$D110="",DATE(2029,8,0),Mitarbeiter!$D110),TODAY()))-(MAX(DATE(2029,7,1),Mitarbeiter!$C110))+1),MAX(0,NETWORKDAYS(MAX(DATE(2029,7,1),Mitarbeiter!$C110),MIN(DATE(2029,8,0),IF(Mitarbeiter!$D110="",DATE(2029,8,0),Mitarbeiter!$D110),TODAY()),Einstellungen!$F$13:$F$67)))*N(Mitarbeiter!$E110)/IF(Einstellungen!$C$11="7 Tage",7,5),N('Ist-Stunden'!AV110)+(N(Krankheitstage!CG110)+N(Krankheitstage!CS110))*N($C110))))</f>
        <v/>
      </c>
      <c r="CA110" s="76">
        <f>IF($B110="",0,IF(Einstellungen!$C$10="Ja",MAX(IF(Einstellungen!$C$11="7 Tage",MAX(0,(MIN(DATE(2029,9,0),IF(Mitarbeiter!$D110="",DATE(2029,9,0),Mitarbeiter!$D110),TODAY()))-(MAX(DATE(2029,8,1),Mitarbeiter!$C110))+1),MAX(0,NETWORKDAYS(MAX(DATE(2029,8,1),Mitarbeiter!$C110),MIN(DATE(2029,9,0),IF(Mitarbeiter!$D110="",DATE(2029,9,0),Mitarbeiter!$D110),TODAY()),Einstellungen!$F$13:$F$67)))*N(Mitarbeiter!$E110)/IF(Einstellungen!$C$11="7 Tage",7,5),N('Ist-Stunden'!AW110)),MAX(IF(Einstellungen!$C$11="7 Tage",MAX(0,(MIN(DATE(2029,9,0),IF(Mitarbeiter!$D110="",DATE(2029,9,0),Mitarbeiter!$D110),TODAY()))-(MAX(DATE(2029,8,1),Mitarbeiter!$C110))+1),MAX(0,NETWORKDAYS(MAX(DATE(2029,8,1),Mitarbeiter!$C110),MIN(DATE(2029,9,0),IF(Mitarbeiter!$D110="",DATE(2029,9,0),Mitarbeiter!$D110),TODAY()),Einstellungen!$F$13:$F$67)))*N(Mitarbeiter!$E110)/IF(Einstellungen!$C$11="7 Tage",7,5),N('Ist-Stunden'!AW110)+(N(Krankheitstage!CH110)+N(Krankheitstage!CT110))*N($C110))))</f>
        <v/>
      </c>
      <c r="CB110" s="76">
        <f>IF($B110="",0,IF(Einstellungen!$C$10="Ja",MAX(IF(Einstellungen!$C$11="7 Tage",MAX(0,(MIN(DATE(2029,10,0),IF(Mitarbeiter!$D110="",DATE(2029,10,0),Mitarbeiter!$D110),TODAY()))-(MAX(DATE(2029,9,1),Mitarbeiter!$C110))+1),MAX(0,NETWORKDAYS(MAX(DATE(2029,9,1),Mitarbeiter!$C110),MIN(DATE(2029,10,0),IF(Mitarbeiter!$D110="",DATE(2029,10,0),Mitarbeiter!$D110),TODAY()),Einstellungen!$F$13:$F$67)))*N(Mitarbeiter!$E110)/IF(Einstellungen!$C$11="7 Tage",7,5),N('Ist-Stunden'!AX110)),MAX(IF(Einstellungen!$C$11="7 Tage",MAX(0,(MIN(DATE(2029,10,0),IF(Mitarbeiter!$D110="",DATE(2029,10,0),Mitarbeiter!$D110),TODAY()))-(MAX(DATE(2029,9,1),Mitarbeiter!$C110))+1),MAX(0,NETWORKDAYS(MAX(DATE(2029,9,1),Mitarbeiter!$C110),MIN(DATE(2029,10,0),IF(Mitarbeiter!$D110="",DATE(2029,10,0),Mitarbeiter!$D110),TODAY()),Einstellungen!$F$13:$F$67)))*N(Mitarbeiter!$E110)/IF(Einstellungen!$C$11="7 Tage",7,5),N('Ist-Stunden'!AX110)+(N(Krankheitstage!CI110)+N(Krankheitstage!CU110))*N($C110))))</f>
        <v/>
      </c>
      <c r="CC110" s="76">
        <f>IF($B110="",0,IF(Einstellungen!$C$10="Ja",MAX(IF(Einstellungen!$C$11="7 Tage",MAX(0,(MIN(DATE(2029,11,0),IF(Mitarbeiter!$D110="",DATE(2029,11,0),Mitarbeiter!$D110),TODAY()))-(MAX(DATE(2029,10,1),Mitarbeiter!$C110))+1),MAX(0,NETWORKDAYS(MAX(DATE(2029,10,1),Mitarbeiter!$C110),MIN(DATE(2029,11,0),IF(Mitarbeiter!$D110="",DATE(2029,11,0),Mitarbeiter!$D110),TODAY()),Einstellungen!$F$13:$F$67)))*N(Mitarbeiter!$E110)/IF(Einstellungen!$C$11="7 Tage",7,5),N('Ist-Stunden'!AY110)),MAX(IF(Einstellungen!$C$11="7 Tage",MAX(0,(MIN(DATE(2029,11,0),IF(Mitarbeiter!$D110="",DATE(2029,11,0),Mitarbeiter!$D110),TODAY()))-(MAX(DATE(2029,10,1),Mitarbeiter!$C110))+1),MAX(0,NETWORKDAYS(MAX(DATE(2029,10,1),Mitarbeiter!$C110),MIN(DATE(2029,11,0),IF(Mitarbeiter!$D110="",DATE(2029,11,0),Mitarbeiter!$D110),TODAY()),Einstellungen!$F$13:$F$67)))*N(Mitarbeiter!$E110)/IF(Einstellungen!$C$11="7 Tage",7,5),N('Ist-Stunden'!AY110)+(N(Krankheitstage!CJ110)+N(Krankheitstage!CV110))*N($C110))))</f>
        <v/>
      </c>
      <c r="CD110" s="76">
        <f>IF($B110="",0,IF(Einstellungen!$C$10="Ja",MAX(IF(Einstellungen!$C$11="7 Tage",MAX(0,(MIN(DATE(2029,12,0),IF(Mitarbeiter!$D110="",DATE(2029,12,0),Mitarbeiter!$D110),TODAY()))-(MAX(DATE(2029,11,1),Mitarbeiter!$C110))+1),MAX(0,NETWORKDAYS(MAX(DATE(2029,11,1),Mitarbeiter!$C110),MIN(DATE(2029,12,0),IF(Mitarbeiter!$D110="",DATE(2029,12,0),Mitarbeiter!$D110),TODAY()),Einstellungen!$F$13:$F$67)))*N(Mitarbeiter!$E110)/IF(Einstellungen!$C$11="7 Tage",7,5),N('Ist-Stunden'!AZ110)),MAX(IF(Einstellungen!$C$11="7 Tage",MAX(0,(MIN(DATE(2029,12,0),IF(Mitarbeiter!$D110="",DATE(2029,12,0),Mitarbeiter!$D110),TODAY()))-(MAX(DATE(2029,11,1),Mitarbeiter!$C110))+1),MAX(0,NETWORKDAYS(MAX(DATE(2029,11,1),Mitarbeiter!$C110),MIN(DATE(2029,12,0),IF(Mitarbeiter!$D110="",DATE(2029,12,0),Mitarbeiter!$D110),TODAY()),Einstellungen!$F$13:$F$67)))*N(Mitarbeiter!$E110)/IF(Einstellungen!$C$11="7 Tage",7,5),N('Ist-Stunden'!AZ110)+(N(Krankheitstage!CK110)+N(Krankheitstage!CW110))*N($C110))))</f>
        <v/>
      </c>
      <c r="CE110" s="76">
        <f>IF($B110="",0,IF(Einstellungen!$C$10="Ja",MAX(IF(Einstellungen!$C$11="7 Tage",MAX(0,(MIN(DATE(2029,13,0),IF(Mitarbeiter!$D110="",DATE(2029,13,0),Mitarbeiter!$D110),TODAY()))-(MAX(DATE(2029,12,1),Mitarbeiter!$C110))+1),MAX(0,NETWORKDAYS(MAX(DATE(2029,12,1),Mitarbeiter!$C110),MIN(DATE(2029,13,0),IF(Mitarbeiter!$D110="",DATE(2029,13,0),Mitarbeiter!$D110),TODAY()),Einstellungen!$F$13:$F$67)))*N(Mitarbeiter!$E110)/IF(Einstellungen!$C$11="7 Tage",7,5),N('Ist-Stunden'!BA110)),MAX(IF(Einstellungen!$C$11="7 Tage",MAX(0,(MIN(DATE(2029,13,0),IF(Mitarbeiter!$D110="",DATE(2029,13,0),Mitarbeiter!$D110),TODAY()))-(MAX(DATE(2029,12,1),Mitarbeiter!$C110))+1),MAX(0,NETWORKDAYS(MAX(DATE(2029,12,1),Mitarbeiter!$C110),MIN(DATE(2029,13,0),IF(Mitarbeiter!$D110="",DATE(2029,13,0),Mitarbeiter!$D110),TODAY()),Einstellungen!$F$13:$F$67)))*N(Mitarbeiter!$E110)/IF(Einstellungen!$C$11="7 Tage",7,5),N('Ist-Stunden'!BA110)+(N(Krankheitstage!CL110)+N(Krankheitstage!CX110))*N($C110))))</f>
        <v/>
      </c>
      <c r="CF110" s="76">
        <f>IF($B110="",0,IF(Einstellungen!$C$10="Ja",MAX(IF(Einstellungen!$C$11="7 Tage",MAX(0,(MIN(DATE(2030,2,0),IF(Mitarbeiter!$D110="",DATE(2030,2,0),Mitarbeiter!$D110),TODAY()))-(MAX(DATE(2030,1,1),Mitarbeiter!$C110))+1),MAX(0,NETWORKDAYS(MAX(DATE(2030,1,1),Mitarbeiter!$C110),MIN(DATE(2030,2,0),IF(Mitarbeiter!$D110="",DATE(2030,2,0),Mitarbeiter!$D110),TODAY()),Einstellungen!$F$13:$F$67)))*N(Mitarbeiter!$E110)/IF(Einstellungen!$C$11="7 Tage",7,5),N('Ist-Stunden'!BB110)),MAX(IF(Einstellungen!$C$11="7 Tage",MAX(0,(MIN(DATE(2030,2,0),IF(Mitarbeiter!$D110="",DATE(2030,2,0),Mitarbeiter!$D110),TODAY()))-(MAX(DATE(2030,1,1),Mitarbeiter!$C110))+1),MAX(0,NETWORKDAYS(MAX(DATE(2030,1,1),Mitarbeiter!$C110),MIN(DATE(2030,2,0),IF(Mitarbeiter!$D110="",DATE(2030,2,0),Mitarbeiter!$D110),TODAY()),Einstellungen!$F$13:$F$67)))*N(Mitarbeiter!$E110)/IF(Einstellungen!$C$11="7 Tage",7,5),N('Ist-Stunden'!BB110)+(N(Krankheitstage!CY110)+N(Krankheitstage!DK110))*N($C110))))</f>
        <v/>
      </c>
      <c r="CG110" s="76">
        <f>IF($B110="",0,IF(Einstellungen!$C$10="Ja",MAX(IF(Einstellungen!$C$11="7 Tage",MAX(0,(MIN(DATE(2030,3,0),IF(Mitarbeiter!$D110="",DATE(2030,3,0),Mitarbeiter!$D110),TODAY()))-(MAX(DATE(2030,2,1),Mitarbeiter!$C110))+1),MAX(0,NETWORKDAYS(MAX(DATE(2030,2,1),Mitarbeiter!$C110),MIN(DATE(2030,3,0),IF(Mitarbeiter!$D110="",DATE(2030,3,0),Mitarbeiter!$D110),TODAY()),Einstellungen!$F$13:$F$67)))*N(Mitarbeiter!$E110)/IF(Einstellungen!$C$11="7 Tage",7,5),N('Ist-Stunden'!BC110)),MAX(IF(Einstellungen!$C$11="7 Tage",MAX(0,(MIN(DATE(2030,3,0),IF(Mitarbeiter!$D110="",DATE(2030,3,0),Mitarbeiter!$D110),TODAY()))-(MAX(DATE(2030,2,1),Mitarbeiter!$C110))+1),MAX(0,NETWORKDAYS(MAX(DATE(2030,2,1),Mitarbeiter!$C110),MIN(DATE(2030,3,0),IF(Mitarbeiter!$D110="",DATE(2030,3,0),Mitarbeiter!$D110),TODAY()),Einstellungen!$F$13:$F$67)))*N(Mitarbeiter!$E110)/IF(Einstellungen!$C$11="7 Tage",7,5),N('Ist-Stunden'!BC110)+(N(Krankheitstage!CZ110)+N(Krankheitstage!DL110))*N($C110))))</f>
        <v/>
      </c>
      <c r="CH110" s="76">
        <f>IF($B110="",0,IF(Einstellungen!$C$10="Ja",MAX(IF(Einstellungen!$C$11="7 Tage",MAX(0,(MIN(DATE(2030,4,0),IF(Mitarbeiter!$D110="",DATE(2030,4,0),Mitarbeiter!$D110),TODAY()))-(MAX(DATE(2030,3,1),Mitarbeiter!$C110))+1),MAX(0,NETWORKDAYS(MAX(DATE(2030,3,1),Mitarbeiter!$C110),MIN(DATE(2030,4,0),IF(Mitarbeiter!$D110="",DATE(2030,4,0),Mitarbeiter!$D110),TODAY()),Einstellungen!$F$13:$F$67)))*N(Mitarbeiter!$E110)/IF(Einstellungen!$C$11="7 Tage",7,5),N('Ist-Stunden'!BD110)),MAX(IF(Einstellungen!$C$11="7 Tage",MAX(0,(MIN(DATE(2030,4,0),IF(Mitarbeiter!$D110="",DATE(2030,4,0),Mitarbeiter!$D110),TODAY()))-(MAX(DATE(2030,3,1),Mitarbeiter!$C110))+1),MAX(0,NETWORKDAYS(MAX(DATE(2030,3,1),Mitarbeiter!$C110),MIN(DATE(2030,4,0),IF(Mitarbeiter!$D110="",DATE(2030,4,0),Mitarbeiter!$D110),TODAY()),Einstellungen!$F$13:$F$67)))*N(Mitarbeiter!$E110)/IF(Einstellungen!$C$11="7 Tage",7,5),N('Ist-Stunden'!BD110)+(N(Krankheitstage!DA110)+N(Krankheitstage!DM110))*N($C110))))</f>
        <v/>
      </c>
      <c r="CI110" s="76">
        <f>IF($B110="",0,IF(Einstellungen!$C$10="Ja",MAX(IF(Einstellungen!$C$11="7 Tage",MAX(0,(MIN(DATE(2030,5,0),IF(Mitarbeiter!$D110="",DATE(2030,5,0),Mitarbeiter!$D110),TODAY()))-(MAX(DATE(2030,4,1),Mitarbeiter!$C110))+1),MAX(0,NETWORKDAYS(MAX(DATE(2030,4,1),Mitarbeiter!$C110),MIN(DATE(2030,5,0),IF(Mitarbeiter!$D110="",DATE(2030,5,0),Mitarbeiter!$D110),TODAY()),Einstellungen!$F$13:$F$67)))*N(Mitarbeiter!$E110)/IF(Einstellungen!$C$11="7 Tage",7,5),N('Ist-Stunden'!BE110)),MAX(IF(Einstellungen!$C$11="7 Tage",MAX(0,(MIN(DATE(2030,5,0),IF(Mitarbeiter!$D110="",DATE(2030,5,0),Mitarbeiter!$D110),TODAY()))-(MAX(DATE(2030,4,1),Mitarbeiter!$C110))+1),MAX(0,NETWORKDAYS(MAX(DATE(2030,4,1),Mitarbeiter!$C110),MIN(DATE(2030,5,0),IF(Mitarbeiter!$D110="",DATE(2030,5,0),Mitarbeiter!$D110),TODAY()),Einstellungen!$F$13:$F$67)))*N(Mitarbeiter!$E110)/IF(Einstellungen!$C$11="7 Tage",7,5),N('Ist-Stunden'!BE110)+(N(Krankheitstage!DB110)+N(Krankheitstage!DN110))*N($C110))))</f>
        <v/>
      </c>
      <c r="CJ110" s="76">
        <f>IF($B110="",0,IF(Einstellungen!$C$10="Ja",MAX(IF(Einstellungen!$C$11="7 Tage",MAX(0,(MIN(DATE(2030,6,0),IF(Mitarbeiter!$D110="",DATE(2030,6,0),Mitarbeiter!$D110),TODAY()))-(MAX(DATE(2030,5,1),Mitarbeiter!$C110))+1),MAX(0,NETWORKDAYS(MAX(DATE(2030,5,1),Mitarbeiter!$C110),MIN(DATE(2030,6,0),IF(Mitarbeiter!$D110="",DATE(2030,6,0),Mitarbeiter!$D110),TODAY()),Einstellungen!$F$13:$F$67)))*N(Mitarbeiter!$E110)/IF(Einstellungen!$C$11="7 Tage",7,5),N('Ist-Stunden'!BF110)),MAX(IF(Einstellungen!$C$11="7 Tage",MAX(0,(MIN(DATE(2030,6,0),IF(Mitarbeiter!$D110="",DATE(2030,6,0),Mitarbeiter!$D110),TODAY()))-(MAX(DATE(2030,5,1),Mitarbeiter!$C110))+1),MAX(0,NETWORKDAYS(MAX(DATE(2030,5,1),Mitarbeiter!$C110),MIN(DATE(2030,6,0),IF(Mitarbeiter!$D110="",DATE(2030,6,0),Mitarbeiter!$D110),TODAY()),Einstellungen!$F$13:$F$67)))*N(Mitarbeiter!$E110)/IF(Einstellungen!$C$11="7 Tage",7,5),N('Ist-Stunden'!BF110)+(N(Krankheitstage!DC110)+N(Krankheitstage!DO110))*N($C110))))</f>
        <v/>
      </c>
      <c r="CK110" s="76">
        <f>IF($B110="",0,IF(Einstellungen!$C$10="Ja",MAX(IF(Einstellungen!$C$11="7 Tage",MAX(0,(MIN(DATE(2030,7,0),IF(Mitarbeiter!$D110="",DATE(2030,7,0),Mitarbeiter!$D110),TODAY()))-(MAX(DATE(2030,6,1),Mitarbeiter!$C110))+1),MAX(0,NETWORKDAYS(MAX(DATE(2030,6,1),Mitarbeiter!$C110),MIN(DATE(2030,7,0),IF(Mitarbeiter!$D110="",DATE(2030,7,0),Mitarbeiter!$D110),TODAY()),Einstellungen!$F$13:$F$67)))*N(Mitarbeiter!$E110)/IF(Einstellungen!$C$11="7 Tage",7,5),N('Ist-Stunden'!BG110)),MAX(IF(Einstellungen!$C$11="7 Tage",MAX(0,(MIN(DATE(2030,7,0),IF(Mitarbeiter!$D110="",DATE(2030,7,0),Mitarbeiter!$D110),TODAY()))-(MAX(DATE(2030,6,1),Mitarbeiter!$C110))+1),MAX(0,NETWORKDAYS(MAX(DATE(2030,6,1),Mitarbeiter!$C110),MIN(DATE(2030,7,0),IF(Mitarbeiter!$D110="",DATE(2030,7,0),Mitarbeiter!$D110),TODAY()),Einstellungen!$F$13:$F$67)))*N(Mitarbeiter!$E110)/IF(Einstellungen!$C$11="7 Tage",7,5),N('Ist-Stunden'!BG110)+(N(Krankheitstage!DD110)+N(Krankheitstage!DP110))*N($C110))))</f>
        <v/>
      </c>
      <c r="CL110" s="76">
        <f>IF($B110="",0,IF(Einstellungen!$C$10="Ja",MAX(IF(Einstellungen!$C$11="7 Tage",MAX(0,(MIN(DATE(2030,8,0),IF(Mitarbeiter!$D110="",DATE(2030,8,0),Mitarbeiter!$D110),TODAY()))-(MAX(DATE(2030,7,1),Mitarbeiter!$C110))+1),MAX(0,NETWORKDAYS(MAX(DATE(2030,7,1),Mitarbeiter!$C110),MIN(DATE(2030,8,0),IF(Mitarbeiter!$D110="",DATE(2030,8,0),Mitarbeiter!$D110),TODAY()),Einstellungen!$F$13:$F$67)))*N(Mitarbeiter!$E110)/IF(Einstellungen!$C$11="7 Tage",7,5),N('Ist-Stunden'!BH110)),MAX(IF(Einstellungen!$C$11="7 Tage",MAX(0,(MIN(DATE(2030,8,0),IF(Mitarbeiter!$D110="",DATE(2030,8,0),Mitarbeiter!$D110),TODAY()))-(MAX(DATE(2030,7,1),Mitarbeiter!$C110))+1),MAX(0,NETWORKDAYS(MAX(DATE(2030,7,1),Mitarbeiter!$C110),MIN(DATE(2030,8,0),IF(Mitarbeiter!$D110="",DATE(2030,8,0),Mitarbeiter!$D110),TODAY()),Einstellungen!$F$13:$F$67)))*N(Mitarbeiter!$E110)/IF(Einstellungen!$C$11="7 Tage",7,5),N('Ist-Stunden'!BH110)+(N(Krankheitstage!DE110)+N(Krankheitstage!DQ110))*N($C110))))</f>
        <v/>
      </c>
      <c r="CM110" s="76">
        <f>IF($B110="",0,IF(Einstellungen!$C$10="Ja",MAX(IF(Einstellungen!$C$11="7 Tage",MAX(0,(MIN(DATE(2030,9,0),IF(Mitarbeiter!$D110="",DATE(2030,9,0),Mitarbeiter!$D110),TODAY()))-(MAX(DATE(2030,8,1),Mitarbeiter!$C110))+1),MAX(0,NETWORKDAYS(MAX(DATE(2030,8,1),Mitarbeiter!$C110),MIN(DATE(2030,9,0),IF(Mitarbeiter!$D110="",DATE(2030,9,0),Mitarbeiter!$D110),TODAY()),Einstellungen!$F$13:$F$67)))*N(Mitarbeiter!$E110)/IF(Einstellungen!$C$11="7 Tage",7,5),N('Ist-Stunden'!BI110)),MAX(IF(Einstellungen!$C$11="7 Tage",MAX(0,(MIN(DATE(2030,9,0),IF(Mitarbeiter!$D110="",DATE(2030,9,0),Mitarbeiter!$D110),TODAY()))-(MAX(DATE(2030,8,1),Mitarbeiter!$C110))+1),MAX(0,NETWORKDAYS(MAX(DATE(2030,8,1),Mitarbeiter!$C110),MIN(DATE(2030,9,0),IF(Mitarbeiter!$D110="",DATE(2030,9,0),Mitarbeiter!$D110),TODAY()),Einstellungen!$F$13:$F$67)))*N(Mitarbeiter!$E110)/IF(Einstellungen!$C$11="7 Tage",7,5),N('Ist-Stunden'!BI110)+(N(Krankheitstage!DF110)+N(Krankheitstage!DR110))*N($C110))))</f>
        <v/>
      </c>
      <c r="CN110" s="76">
        <f>IF($B110="",0,IF(Einstellungen!$C$10="Ja",MAX(IF(Einstellungen!$C$11="7 Tage",MAX(0,(MIN(DATE(2030,10,0),IF(Mitarbeiter!$D110="",DATE(2030,10,0),Mitarbeiter!$D110),TODAY()))-(MAX(DATE(2030,9,1),Mitarbeiter!$C110))+1),MAX(0,NETWORKDAYS(MAX(DATE(2030,9,1),Mitarbeiter!$C110),MIN(DATE(2030,10,0),IF(Mitarbeiter!$D110="",DATE(2030,10,0),Mitarbeiter!$D110),TODAY()),Einstellungen!$F$13:$F$67)))*N(Mitarbeiter!$E110)/IF(Einstellungen!$C$11="7 Tage",7,5),N('Ist-Stunden'!BJ110)),MAX(IF(Einstellungen!$C$11="7 Tage",MAX(0,(MIN(DATE(2030,10,0),IF(Mitarbeiter!$D110="",DATE(2030,10,0),Mitarbeiter!$D110),TODAY()))-(MAX(DATE(2030,9,1),Mitarbeiter!$C110))+1),MAX(0,NETWORKDAYS(MAX(DATE(2030,9,1),Mitarbeiter!$C110),MIN(DATE(2030,10,0),IF(Mitarbeiter!$D110="",DATE(2030,10,0),Mitarbeiter!$D110),TODAY()),Einstellungen!$F$13:$F$67)))*N(Mitarbeiter!$E110)/IF(Einstellungen!$C$11="7 Tage",7,5),N('Ist-Stunden'!BJ110)+(N(Krankheitstage!DG110)+N(Krankheitstage!DS110))*N($C110))))</f>
        <v/>
      </c>
      <c r="CO110" s="76">
        <f>IF($B110="",0,IF(Einstellungen!$C$10="Ja",MAX(IF(Einstellungen!$C$11="7 Tage",MAX(0,(MIN(DATE(2030,11,0),IF(Mitarbeiter!$D110="",DATE(2030,11,0),Mitarbeiter!$D110),TODAY()))-(MAX(DATE(2030,10,1),Mitarbeiter!$C110))+1),MAX(0,NETWORKDAYS(MAX(DATE(2030,10,1),Mitarbeiter!$C110),MIN(DATE(2030,11,0),IF(Mitarbeiter!$D110="",DATE(2030,11,0),Mitarbeiter!$D110),TODAY()),Einstellungen!$F$13:$F$67)))*N(Mitarbeiter!$E110)/IF(Einstellungen!$C$11="7 Tage",7,5),N('Ist-Stunden'!BK110)),MAX(IF(Einstellungen!$C$11="7 Tage",MAX(0,(MIN(DATE(2030,11,0),IF(Mitarbeiter!$D110="",DATE(2030,11,0),Mitarbeiter!$D110),TODAY()))-(MAX(DATE(2030,10,1),Mitarbeiter!$C110))+1),MAX(0,NETWORKDAYS(MAX(DATE(2030,10,1),Mitarbeiter!$C110),MIN(DATE(2030,11,0),IF(Mitarbeiter!$D110="",DATE(2030,11,0),Mitarbeiter!$D110),TODAY()),Einstellungen!$F$13:$F$67)))*N(Mitarbeiter!$E110)/IF(Einstellungen!$C$11="7 Tage",7,5),N('Ist-Stunden'!BK110)+(N(Krankheitstage!DH110)+N(Krankheitstage!DT110))*N($C110))))</f>
        <v/>
      </c>
      <c r="CP110" s="76">
        <f>IF($B110="",0,IF(Einstellungen!$C$10="Ja",MAX(IF(Einstellungen!$C$11="7 Tage",MAX(0,(MIN(DATE(2030,12,0),IF(Mitarbeiter!$D110="",DATE(2030,12,0),Mitarbeiter!$D110),TODAY()))-(MAX(DATE(2030,11,1),Mitarbeiter!$C110))+1),MAX(0,NETWORKDAYS(MAX(DATE(2030,11,1),Mitarbeiter!$C110),MIN(DATE(2030,12,0),IF(Mitarbeiter!$D110="",DATE(2030,12,0),Mitarbeiter!$D110),TODAY()),Einstellungen!$F$13:$F$67)))*N(Mitarbeiter!$E110)/IF(Einstellungen!$C$11="7 Tage",7,5),N('Ist-Stunden'!BL110)),MAX(IF(Einstellungen!$C$11="7 Tage",MAX(0,(MIN(DATE(2030,12,0),IF(Mitarbeiter!$D110="",DATE(2030,12,0),Mitarbeiter!$D110),TODAY()))-(MAX(DATE(2030,11,1),Mitarbeiter!$C110))+1),MAX(0,NETWORKDAYS(MAX(DATE(2030,11,1),Mitarbeiter!$C110),MIN(DATE(2030,12,0),IF(Mitarbeiter!$D110="",DATE(2030,12,0),Mitarbeiter!$D110),TODAY()),Einstellungen!$F$13:$F$67)))*N(Mitarbeiter!$E110)/IF(Einstellungen!$C$11="7 Tage",7,5),N('Ist-Stunden'!BL110)+(N(Krankheitstage!DI110)+N(Krankheitstage!DU110))*N($C110))))</f>
        <v/>
      </c>
      <c r="CQ110" s="76">
        <f>IF($B110="",0,IF(Einstellungen!$C$10="Ja",MAX(IF(Einstellungen!$C$11="7 Tage",MAX(0,(MIN(DATE(2030,13,0),IF(Mitarbeiter!$D110="",DATE(2030,13,0),Mitarbeiter!$D110),TODAY()))-(MAX(DATE(2030,12,1),Mitarbeiter!$C110))+1),MAX(0,NETWORKDAYS(MAX(DATE(2030,12,1),Mitarbeiter!$C110),MIN(DATE(2030,13,0),IF(Mitarbeiter!$D110="",DATE(2030,13,0),Mitarbeiter!$D110),TODAY()),Einstellungen!$F$13:$F$67)))*N(Mitarbeiter!$E110)/IF(Einstellungen!$C$11="7 Tage",7,5),N('Ist-Stunden'!BM110)),MAX(IF(Einstellungen!$C$11="7 Tage",MAX(0,(MIN(DATE(2030,13,0),IF(Mitarbeiter!$D110="",DATE(2030,13,0),Mitarbeiter!$D110),TODAY()))-(MAX(DATE(2030,12,1),Mitarbeiter!$C110))+1),MAX(0,NETWORKDAYS(MAX(DATE(2030,12,1),Mitarbeiter!$C110),MIN(DATE(2030,13,0),IF(Mitarbeiter!$D110="",DATE(2030,13,0),Mitarbeiter!$D110),TODAY()),Einstellungen!$F$13:$F$67)))*N(Mitarbeiter!$E110)/IF(Einstellungen!$C$11="7 Tage",7,5),N('Ist-Stunden'!BM110)+(N(Krankheitstage!DJ110)+N(Krankheitstage!DV110))*N($C110))))</f>
        <v/>
      </c>
    </row>
    <row r="111">
      <c r="A111" s="73">
        <f>IF(Mitarbeiter!B111="","",Mitarbeiter!A111)</f>
        <v/>
      </c>
      <c r="B111" s="6">
        <f>IF(Mitarbeiter!B111="","",Mitarbeiter!B111)</f>
        <v/>
      </c>
      <c r="C111" s="74">
        <f>IF(Mitarbeiter!B111="","",Mitarbeiter!F111)</f>
        <v/>
      </c>
      <c r="D111" s="75">
        <f>N(INDEX(Krankheitstage!$G111:$DV111,1,(Einstellungen!$C$3-2026)*24+1))</f>
        <v/>
      </c>
      <c r="E111" s="75">
        <f>N(INDEX(Krankheitstage!$G111:$DV111,1,(Einstellungen!$C$3-2026)*24+2))</f>
        <v/>
      </c>
      <c r="F111" s="75">
        <f>N(INDEX(Krankheitstage!$G111:$DV111,1,(Einstellungen!$C$3-2026)*24+3))</f>
        <v/>
      </c>
      <c r="G111" s="75">
        <f>N(INDEX(Krankheitstage!$G111:$DV111,1,(Einstellungen!$C$3-2026)*24+4))</f>
        <v/>
      </c>
      <c r="H111" s="75">
        <f>N(INDEX(Krankheitstage!$G111:$DV111,1,(Einstellungen!$C$3-2026)*24+5))</f>
        <v/>
      </c>
      <c r="I111" s="75">
        <f>N(INDEX(Krankheitstage!$G111:$DV111,1,(Einstellungen!$C$3-2026)*24+6))</f>
        <v/>
      </c>
      <c r="J111" s="75">
        <f>N(INDEX(Krankheitstage!$G111:$DV111,1,(Einstellungen!$C$3-2026)*24+7))</f>
        <v/>
      </c>
      <c r="K111" s="75">
        <f>N(INDEX(Krankheitstage!$G111:$DV111,1,(Einstellungen!$C$3-2026)*24+8))</f>
        <v/>
      </c>
      <c r="L111" s="75">
        <f>N(INDEX(Krankheitstage!$G111:$DV111,1,(Einstellungen!$C$3-2026)*24+9))</f>
        <v/>
      </c>
      <c r="M111" s="75">
        <f>N(INDEX(Krankheitstage!$G111:$DV111,1,(Einstellungen!$C$3-2026)*24+10))</f>
        <v/>
      </c>
      <c r="N111" s="75">
        <f>N(INDEX(Krankheitstage!$G111:$DV111,1,(Einstellungen!$C$3-2026)*24+11))</f>
        <v/>
      </c>
      <c r="O111" s="75">
        <f>N(INDEX(Krankheitstage!$G111:$DV111,1,(Einstellungen!$C$3-2026)*24+12))</f>
        <v/>
      </c>
      <c r="P111" s="75">
        <f>IF($B111="","",SUM(D111:O111))</f>
        <v/>
      </c>
      <c r="Q111" s="75">
        <f>N(INDEX(Krankheitstage!$G111:$DV111,1,(Einstellungen!$C$3-2026)*24+13))</f>
        <v/>
      </c>
      <c r="R111" s="75">
        <f>N(INDEX(Krankheitstage!$G111:$DV111,1,(Einstellungen!$C$3-2026)*24+14))</f>
        <v/>
      </c>
      <c r="S111" s="75">
        <f>N(INDEX(Krankheitstage!$G111:$DV111,1,(Einstellungen!$C$3-2026)*24+15))</f>
        <v/>
      </c>
      <c r="T111" s="75">
        <f>N(INDEX(Krankheitstage!$G111:$DV111,1,(Einstellungen!$C$3-2026)*24+16))</f>
        <v/>
      </c>
      <c r="U111" s="75">
        <f>N(INDEX(Krankheitstage!$G111:$DV111,1,(Einstellungen!$C$3-2026)*24+17))</f>
        <v/>
      </c>
      <c r="V111" s="75">
        <f>N(INDEX(Krankheitstage!$G111:$DV111,1,(Einstellungen!$C$3-2026)*24+18))</f>
        <v/>
      </c>
      <c r="W111" s="75">
        <f>N(INDEX(Krankheitstage!$G111:$DV111,1,(Einstellungen!$C$3-2026)*24+19))</f>
        <v/>
      </c>
      <c r="X111" s="75">
        <f>N(INDEX(Krankheitstage!$G111:$DV111,1,(Einstellungen!$C$3-2026)*24+20))</f>
        <v/>
      </c>
      <c r="Y111" s="75">
        <f>N(INDEX(Krankheitstage!$G111:$DV111,1,(Einstellungen!$C$3-2026)*24+21))</f>
        <v/>
      </c>
      <c r="Z111" s="75">
        <f>N(INDEX(Krankheitstage!$G111:$DV111,1,(Einstellungen!$C$3-2026)*24+22))</f>
        <v/>
      </c>
      <c r="AA111" s="75">
        <f>N(INDEX(Krankheitstage!$G111:$DV111,1,(Einstellungen!$C$3-2026)*24+23))</f>
        <v/>
      </c>
      <c r="AB111" s="75">
        <f>N(INDEX(Krankheitstage!$G111:$DV111,1,(Einstellungen!$C$3-2026)*24+24))</f>
        <v/>
      </c>
      <c r="AC111" s="75">
        <f>IF($B111="","",SUM(Q111:AB111))</f>
        <v/>
      </c>
      <c r="AD111" s="75">
        <f>IF($B111="","",SUM(P111,AC111))</f>
        <v/>
      </c>
      <c r="AE111" s="76">
        <f>IF($B111="","",AD111*N(C111))</f>
        <v/>
      </c>
      <c r="AF111" s="75">
        <f>IF($B111="","",Krankheitstage!E111)</f>
        <v/>
      </c>
      <c r="AG111" s="76">
        <f>IF($B111="","",AF111*N(C111))</f>
        <v/>
      </c>
      <c r="AH111" s="76">
        <f>IF($B111="","",INDEX($AJ111:$CQ111,1,(Einstellungen!$C$3-2026)*12+1)+INDEX($AJ111:$CQ111,1,(Einstellungen!$C$3-2026)*12+2)+INDEX($AJ111:$CQ111,1,(Einstellungen!$C$3-2026)*12+3)+INDEX($AJ111:$CQ111,1,(Einstellungen!$C$3-2026)*12+4)+INDEX($AJ111:$CQ111,1,(Einstellungen!$C$3-2026)*12+5)+INDEX($AJ111:$CQ111,1,(Einstellungen!$C$3-2026)*12+6)+INDEX($AJ111:$CQ111,1,(Einstellungen!$C$3-2026)*12+7)+INDEX($AJ111:$CQ111,1,(Einstellungen!$C$3-2026)*12+8)+INDEX($AJ111:$CQ111,1,(Einstellungen!$C$3-2026)*12+9)+INDEX($AJ111:$CQ111,1,(Einstellungen!$C$3-2026)*12+10)+INDEX($AJ111:$CQ111,1,(Einstellungen!$C$3-2026)*12+11)+INDEX($AJ111:$CQ111,1,(Einstellungen!$C$3-2026)*12+12))</f>
        <v/>
      </c>
      <c r="AI111" s="76">
        <f>IF($B111="","",SUM($AJ111:$CQ111))</f>
        <v/>
      </c>
      <c r="AJ111" s="76">
        <f>IF($B111="",0,IF(Einstellungen!$C$10="Ja",MAX(IF(Einstellungen!$C$11="7 Tage",MAX(0,(MIN(DATE(2026,2,0),IF(Mitarbeiter!$D111="",DATE(2026,2,0),Mitarbeiter!$D111),TODAY()))-(MAX(DATE(2026,1,1),Mitarbeiter!$C111))+1),MAX(0,NETWORKDAYS(MAX(DATE(2026,1,1),Mitarbeiter!$C111),MIN(DATE(2026,2,0),IF(Mitarbeiter!$D111="",DATE(2026,2,0),Mitarbeiter!$D111),TODAY()),Einstellungen!$F$13:$F$67)))*N(Mitarbeiter!$E111)/IF(Einstellungen!$C$11="7 Tage",7,5),N('Ist-Stunden'!F111)),MAX(IF(Einstellungen!$C$11="7 Tage",MAX(0,(MIN(DATE(2026,2,0),IF(Mitarbeiter!$D111="",DATE(2026,2,0),Mitarbeiter!$D111),TODAY()))-(MAX(DATE(2026,1,1),Mitarbeiter!$C111))+1),MAX(0,NETWORKDAYS(MAX(DATE(2026,1,1),Mitarbeiter!$C111),MIN(DATE(2026,2,0),IF(Mitarbeiter!$D111="",DATE(2026,2,0),Mitarbeiter!$D111),TODAY()),Einstellungen!$F$13:$F$67)))*N(Mitarbeiter!$E111)/IF(Einstellungen!$C$11="7 Tage",7,5),N('Ist-Stunden'!F111)+(N(Krankheitstage!G111)+N(Krankheitstage!S111))*N($C111))))</f>
        <v/>
      </c>
      <c r="AK111" s="76">
        <f>IF($B111="",0,IF(Einstellungen!$C$10="Ja",MAX(IF(Einstellungen!$C$11="7 Tage",MAX(0,(MIN(DATE(2026,3,0),IF(Mitarbeiter!$D111="",DATE(2026,3,0),Mitarbeiter!$D111),TODAY()))-(MAX(DATE(2026,2,1),Mitarbeiter!$C111))+1),MAX(0,NETWORKDAYS(MAX(DATE(2026,2,1),Mitarbeiter!$C111),MIN(DATE(2026,3,0),IF(Mitarbeiter!$D111="",DATE(2026,3,0),Mitarbeiter!$D111),TODAY()),Einstellungen!$F$13:$F$67)))*N(Mitarbeiter!$E111)/IF(Einstellungen!$C$11="7 Tage",7,5),N('Ist-Stunden'!G111)),MAX(IF(Einstellungen!$C$11="7 Tage",MAX(0,(MIN(DATE(2026,3,0),IF(Mitarbeiter!$D111="",DATE(2026,3,0),Mitarbeiter!$D111),TODAY()))-(MAX(DATE(2026,2,1),Mitarbeiter!$C111))+1),MAX(0,NETWORKDAYS(MAX(DATE(2026,2,1),Mitarbeiter!$C111),MIN(DATE(2026,3,0),IF(Mitarbeiter!$D111="",DATE(2026,3,0),Mitarbeiter!$D111),TODAY()),Einstellungen!$F$13:$F$67)))*N(Mitarbeiter!$E111)/IF(Einstellungen!$C$11="7 Tage",7,5),N('Ist-Stunden'!G111)+(N(Krankheitstage!H111)+N(Krankheitstage!T111))*N($C111))))</f>
        <v/>
      </c>
      <c r="AL111" s="76">
        <f>IF($B111="",0,IF(Einstellungen!$C$10="Ja",MAX(IF(Einstellungen!$C$11="7 Tage",MAX(0,(MIN(DATE(2026,4,0),IF(Mitarbeiter!$D111="",DATE(2026,4,0),Mitarbeiter!$D111),TODAY()))-(MAX(DATE(2026,3,1),Mitarbeiter!$C111))+1),MAX(0,NETWORKDAYS(MAX(DATE(2026,3,1),Mitarbeiter!$C111),MIN(DATE(2026,4,0),IF(Mitarbeiter!$D111="",DATE(2026,4,0),Mitarbeiter!$D111),TODAY()),Einstellungen!$F$13:$F$67)))*N(Mitarbeiter!$E111)/IF(Einstellungen!$C$11="7 Tage",7,5),N('Ist-Stunden'!H111)),MAX(IF(Einstellungen!$C$11="7 Tage",MAX(0,(MIN(DATE(2026,4,0),IF(Mitarbeiter!$D111="",DATE(2026,4,0),Mitarbeiter!$D111),TODAY()))-(MAX(DATE(2026,3,1),Mitarbeiter!$C111))+1),MAX(0,NETWORKDAYS(MAX(DATE(2026,3,1),Mitarbeiter!$C111),MIN(DATE(2026,4,0),IF(Mitarbeiter!$D111="",DATE(2026,4,0),Mitarbeiter!$D111),TODAY()),Einstellungen!$F$13:$F$67)))*N(Mitarbeiter!$E111)/IF(Einstellungen!$C$11="7 Tage",7,5),N('Ist-Stunden'!H111)+(N(Krankheitstage!I111)+N(Krankheitstage!U111))*N($C111))))</f>
        <v/>
      </c>
      <c r="AM111" s="76">
        <f>IF($B111="",0,IF(Einstellungen!$C$10="Ja",MAX(IF(Einstellungen!$C$11="7 Tage",MAX(0,(MIN(DATE(2026,5,0),IF(Mitarbeiter!$D111="",DATE(2026,5,0),Mitarbeiter!$D111),TODAY()))-(MAX(DATE(2026,4,1),Mitarbeiter!$C111))+1),MAX(0,NETWORKDAYS(MAX(DATE(2026,4,1),Mitarbeiter!$C111),MIN(DATE(2026,5,0),IF(Mitarbeiter!$D111="",DATE(2026,5,0),Mitarbeiter!$D111),TODAY()),Einstellungen!$F$13:$F$67)))*N(Mitarbeiter!$E111)/IF(Einstellungen!$C$11="7 Tage",7,5),N('Ist-Stunden'!I111)),MAX(IF(Einstellungen!$C$11="7 Tage",MAX(0,(MIN(DATE(2026,5,0),IF(Mitarbeiter!$D111="",DATE(2026,5,0),Mitarbeiter!$D111),TODAY()))-(MAX(DATE(2026,4,1),Mitarbeiter!$C111))+1),MAX(0,NETWORKDAYS(MAX(DATE(2026,4,1),Mitarbeiter!$C111),MIN(DATE(2026,5,0),IF(Mitarbeiter!$D111="",DATE(2026,5,0),Mitarbeiter!$D111),TODAY()),Einstellungen!$F$13:$F$67)))*N(Mitarbeiter!$E111)/IF(Einstellungen!$C$11="7 Tage",7,5),N('Ist-Stunden'!I111)+(N(Krankheitstage!J111)+N(Krankheitstage!V111))*N($C111))))</f>
        <v/>
      </c>
      <c r="AN111" s="76">
        <f>IF($B111="",0,IF(Einstellungen!$C$10="Ja",MAX(IF(Einstellungen!$C$11="7 Tage",MAX(0,(MIN(DATE(2026,6,0),IF(Mitarbeiter!$D111="",DATE(2026,6,0),Mitarbeiter!$D111),TODAY()))-(MAX(DATE(2026,5,1),Mitarbeiter!$C111))+1),MAX(0,NETWORKDAYS(MAX(DATE(2026,5,1),Mitarbeiter!$C111),MIN(DATE(2026,6,0),IF(Mitarbeiter!$D111="",DATE(2026,6,0),Mitarbeiter!$D111),TODAY()),Einstellungen!$F$13:$F$67)))*N(Mitarbeiter!$E111)/IF(Einstellungen!$C$11="7 Tage",7,5),N('Ist-Stunden'!J111)),MAX(IF(Einstellungen!$C$11="7 Tage",MAX(0,(MIN(DATE(2026,6,0),IF(Mitarbeiter!$D111="",DATE(2026,6,0),Mitarbeiter!$D111),TODAY()))-(MAX(DATE(2026,5,1),Mitarbeiter!$C111))+1),MAX(0,NETWORKDAYS(MAX(DATE(2026,5,1),Mitarbeiter!$C111),MIN(DATE(2026,6,0),IF(Mitarbeiter!$D111="",DATE(2026,6,0),Mitarbeiter!$D111),TODAY()),Einstellungen!$F$13:$F$67)))*N(Mitarbeiter!$E111)/IF(Einstellungen!$C$11="7 Tage",7,5),N('Ist-Stunden'!J111)+(N(Krankheitstage!K111)+N(Krankheitstage!W111))*N($C111))))</f>
        <v/>
      </c>
      <c r="AO111" s="76">
        <f>IF($B111="",0,IF(Einstellungen!$C$10="Ja",MAX(IF(Einstellungen!$C$11="7 Tage",MAX(0,(MIN(DATE(2026,7,0),IF(Mitarbeiter!$D111="",DATE(2026,7,0),Mitarbeiter!$D111),TODAY()))-(MAX(DATE(2026,6,1),Mitarbeiter!$C111))+1),MAX(0,NETWORKDAYS(MAX(DATE(2026,6,1),Mitarbeiter!$C111),MIN(DATE(2026,7,0),IF(Mitarbeiter!$D111="",DATE(2026,7,0),Mitarbeiter!$D111),TODAY()),Einstellungen!$F$13:$F$67)))*N(Mitarbeiter!$E111)/IF(Einstellungen!$C$11="7 Tage",7,5),N('Ist-Stunden'!K111)),MAX(IF(Einstellungen!$C$11="7 Tage",MAX(0,(MIN(DATE(2026,7,0),IF(Mitarbeiter!$D111="",DATE(2026,7,0),Mitarbeiter!$D111),TODAY()))-(MAX(DATE(2026,6,1),Mitarbeiter!$C111))+1),MAX(0,NETWORKDAYS(MAX(DATE(2026,6,1),Mitarbeiter!$C111),MIN(DATE(2026,7,0),IF(Mitarbeiter!$D111="",DATE(2026,7,0),Mitarbeiter!$D111),TODAY()),Einstellungen!$F$13:$F$67)))*N(Mitarbeiter!$E111)/IF(Einstellungen!$C$11="7 Tage",7,5),N('Ist-Stunden'!K111)+(N(Krankheitstage!L111)+N(Krankheitstage!X111))*N($C111))))</f>
        <v/>
      </c>
      <c r="AP111" s="76">
        <f>IF($B111="",0,IF(Einstellungen!$C$10="Ja",MAX(IF(Einstellungen!$C$11="7 Tage",MAX(0,(MIN(DATE(2026,8,0),IF(Mitarbeiter!$D111="",DATE(2026,8,0),Mitarbeiter!$D111),TODAY()))-(MAX(DATE(2026,7,1),Mitarbeiter!$C111))+1),MAX(0,NETWORKDAYS(MAX(DATE(2026,7,1),Mitarbeiter!$C111),MIN(DATE(2026,8,0),IF(Mitarbeiter!$D111="",DATE(2026,8,0),Mitarbeiter!$D111),TODAY()),Einstellungen!$F$13:$F$67)))*N(Mitarbeiter!$E111)/IF(Einstellungen!$C$11="7 Tage",7,5),N('Ist-Stunden'!L111)),MAX(IF(Einstellungen!$C$11="7 Tage",MAX(0,(MIN(DATE(2026,8,0),IF(Mitarbeiter!$D111="",DATE(2026,8,0),Mitarbeiter!$D111),TODAY()))-(MAX(DATE(2026,7,1),Mitarbeiter!$C111))+1),MAX(0,NETWORKDAYS(MAX(DATE(2026,7,1),Mitarbeiter!$C111),MIN(DATE(2026,8,0),IF(Mitarbeiter!$D111="",DATE(2026,8,0),Mitarbeiter!$D111),TODAY()),Einstellungen!$F$13:$F$67)))*N(Mitarbeiter!$E111)/IF(Einstellungen!$C$11="7 Tage",7,5),N('Ist-Stunden'!L111)+(N(Krankheitstage!M111)+N(Krankheitstage!Y111))*N($C111))))</f>
        <v/>
      </c>
      <c r="AQ111" s="76">
        <f>IF($B111="",0,IF(Einstellungen!$C$10="Ja",MAX(IF(Einstellungen!$C$11="7 Tage",MAX(0,(MIN(DATE(2026,9,0),IF(Mitarbeiter!$D111="",DATE(2026,9,0),Mitarbeiter!$D111),TODAY()))-(MAX(DATE(2026,8,1),Mitarbeiter!$C111))+1),MAX(0,NETWORKDAYS(MAX(DATE(2026,8,1),Mitarbeiter!$C111),MIN(DATE(2026,9,0),IF(Mitarbeiter!$D111="",DATE(2026,9,0),Mitarbeiter!$D111),TODAY()),Einstellungen!$F$13:$F$67)))*N(Mitarbeiter!$E111)/IF(Einstellungen!$C$11="7 Tage",7,5),N('Ist-Stunden'!M111)),MAX(IF(Einstellungen!$C$11="7 Tage",MAX(0,(MIN(DATE(2026,9,0),IF(Mitarbeiter!$D111="",DATE(2026,9,0),Mitarbeiter!$D111),TODAY()))-(MAX(DATE(2026,8,1),Mitarbeiter!$C111))+1),MAX(0,NETWORKDAYS(MAX(DATE(2026,8,1),Mitarbeiter!$C111),MIN(DATE(2026,9,0),IF(Mitarbeiter!$D111="",DATE(2026,9,0),Mitarbeiter!$D111),TODAY()),Einstellungen!$F$13:$F$67)))*N(Mitarbeiter!$E111)/IF(Einstellungen!$C$11="7 Tage",7,5),N('Ist-Stunden'!M111)+(N(Krankheitstage!N111)+N(Krankheitstage!Z111))*N($C111))))</f>
        <v/>
      </c>
      <c r="AR111" s="76">
        <f>IF($B111="",0,IF(Einstellungen!$C$10="Ja",MAX(IF(Einstellungen!$C$11="7 Tage",MAX(0,(MIN(DATE(2026,10,0),IF(Mitarbeiter!$D111="",DATE(2026,10,0),Mitarbeiter!$D111),TODAY()))-(MAX(DATE(2026,9,1),Mitarbeiter!$C111))+1),MAX(0,NETWORKDAYS(MAX(DATE(2026,9,1),Mitarbeiter!$C111),MIN(DATE(2026,10,0),IF(Mitarbeiter!$D111="",DATE(2026,10,0),Mitarbeiter!$D111),TODAY()),Einstellungen!$F$13:$F$67)))*N(Mitarbeiter!$E111)/IF(Einstellungen!$C$11="7 Tage",7,5),N('Ist-Stunden'!N111)),MAX(IF(Einstellungen!$C$11="7 Tage",MAX(0,(MIN(DATE(2026,10,0),IF(Mitarbeiter!$D111="",DATE(2026,10,0),Mitarbeiter!$D111),TODAY()))-(MAX(DATE(2026,9,1),Mitarbeiter!$C111))+1),MAX(0,NETWORKDAYS(MAX(DATE(2026,9,1),Mitarbeiter!$C111),MIN(DATE(2026,10,0),IF(Mitarbeiter!$D111="",DATE(2026,10,0),Mitarbeiter!$D111),TODAY()),Einstellungen!$F$13:$F$67)))*N(Mitarbeiter!$E111)/IF(Einstellungen!$C$11="7 Tage",7,5),N('Ist-Stunden'!N111)+(N(Krankheitstage!O111)+N(Krankheitstage!AA111))*N($C111))))</f>
        <v/>
      </c>
      <c r="AS111" s="76">
        <f>IF($B111="",0,IF(Einstellungen!$C$10="Ja",MAX(IF(Einstellungen!$C$11="7 Tage",MAX(0,(MIN(DATE(2026,11,0),IF(Mitarbeiter!$D111="",DATE(2026,11,0),Mitarbeiter!$D111),TODAY()))-(MAX(DATE(2026,10,1),Mitarbeiter!$C111))+1),MAX(0,NETWORKDAYS(MAX(DATE(2026,10,1),Mitarbeiter!$C111),MIN(DATE(2026,11,0),IF(Mitarbeiter!$D111="",DATE(2026,11,0),Mitarbeiter!$D111),TODAY()),Einstellungen!$F$13:$F$67)))*N(Mitarbeiter!$E111)/IF(Einstellungen!$C$11="7 Tage",7,5),N('Ist-Stunden'!O111)),MAX(IF(Einstellungen!$C$11="7 Tage",MAX(0,(MIN(DATE(2026,11,0),IF(Mitarbeiter!$D111="",DATE(2026,11,0),Mitarbeiter!$D111),TODAY()))-(MAX(DATE(2026,10,1),Mitarbeiter!$C111))+1),MAX(0,NETWORKDAYS(MAX(DATE(2026,10,1),Mitarbeiter!$C111),MIN(DATE(2026,11,0),IF(Mitarbeiter!$D111="",DATE(2026,11,0),Mitarbeiter!$D111),TODAY()),Einstellungen!$F$13:$F$67)))*N(Mitarbeiter!$E111)/IF(Einstellungen!$C$11="7 Tage",7,5),N('Ist-Stunden'!O111)+(N(Krankheitstage!P111)+N(Krankheitstage!AB111))*N($C111))))</f>
        <v/>
      </c>
      <c r="AT111" s="76">
        <f>IF($B111="",0,IF(Einstellungen!$C$10="Ja",MAX(IF(Einstellungen!$C$11="7 Tage",MAX(0,(MIN(DATE(2026,12,0),IF(Mitarbeiter!$D111="",DATE(2026,12,0),Mitarbeiter!$D111),TODAY()))-(MAX(DATE(2026,11,1),Mitarbeiter!$C111))+1),MAX(0,NETWORKDAYS(MAX(DATE(2026,11,1),Mitarbeiter!$C111),MIN(DATE(2026,12,0),IF(Mitarbeiter!$D111="",DATE(2026,12,0),Mitarbeiter!$D111),TODAY()),Einstellungen!$F$13:$F$67)))*N(Mitarbeiter!$E111)/IF(Einstellungen!$C$11="7 Tage",7,5),N('Ist-Stunden'!P111)),MAX(IF(Einstellungen!$C$11="7 Tage",MAX(0,(MIN(DATE(2026,12,0),IF(Mitarbeiter!$D111="",DATE(2026,12,0),Mitarbeiter!$D111),TODAY()))-(MAX(DATE(2026,11,1),Mitarbeiter!$C111))+1),MAX(0,NETWORKDAYS(MAX(DATE(2026,11,1),Mitarbeiter!$C111),MIN(DATE(2026,12,0),IF(Mitarbeiter!$D111="",DATE(2026,12,0),Mitarbeiter!$D111),TODAY()),Einstellungen!$F$13:$F$67)))*N(Mitarbeiter!$E111)/IF(Einstellungen!$C$11="7 Tage",7,5),N('Ist-Stunden'!P111)+(N(Krankheitstage!Q111)+N(Krankheitstage!AC111))*N($C111))))</f>
        <v/>
      </c>
      <c r="AU111" s="76">
        <f>IF($B111="",0,IF(Einstellungen!$C$10="Ja",MAX(IF(Einstellungen!$C$11="7 Tage",MAX(0,(MIN(DATE(2026,13,0),IF(Mitarbeiter!$D111="",DATE(2026,13,0),Mitarbeiter!$D111),TODAY()))-(MAX(DATE(2026,12,1),Mitarbeiter!$C111))+1),MAX(0,NETWORKDAYS(MAX(DATE(2026,12,1),Mitarbeiter!$C111),MIN(DATE(2026,13,0),IF(Mitarbeiter!$D111="",DATE(2026,13,0),Mitarbeiter!$D111),TODAY()),Einstellungen!$F$13:$F$67)))*N(Mitarbeiter!$E111)/IF(Einstellungen!$C$11="7 Tage",7,5),N('Ist-Stunden'!Q111)),MAX(IF(Einstellungen!$C$11="7 Tage",MAX(0,(MIN(DATE(2026,13,0),IF(Mitarbeiter!$D111="",DATE(2026,13,0),Mitarbeiter!$D111),TODAY()))-(MAX(DATE(2026,12,1),Mitarbeiter!$C111))+1),MAX(0,NETWORKDAYS(MAX(DATE(2026,12,1),Mitarbeiter!$C111),MIN(DATE(2026,13,0),IF(Mitarbeiter!$D111="",DATE(2026,13,0),Mitarbeiter!$D111),TODAY()),Einstellungen!$F$13:$F$67)))*N(Mitarbeiter!$E111)/IF(Einstellungen!$C$11="7 Tage",7,5),N('Ist-Stunden'!Q111)+(N(Krankheitstage!R111)+N(Krankheitstage!AD111))*N($C111))))</f>
        <v/>
      </c>
      <c r="AV111" s="76">
        <f>IF($B111="",0,IF(Einstellungen!$C$10="Ja",MAX(IF(Einstellungen!$C$11="7 Tage",MAX(0,(MIN(DATE(2027,2,0),IF(Mitarbeiter!$D111="",DATE(2027,2,0),Mitarbeiter!$D111),TODAY()))-(MAX(DATE(2027,1,1),Mitarbeiter!$C111))+1),MAX(0,NETWORKDAYS(MAX(DATE(2027,1,1),Mitarbeiter!$C111),MIN(DATE(2027,2,0),IF(Mitarbeiter!$D111="",DATE(2027,2,0),Mitarbeiter!$D111),TODAY()),Einstellungen!$F$13:$F$67)))*N(Mitarbeiter!$E111)/IF(Einstellungen!$C$11="7 Tage",7,5),N('Ist-Stunden'!R111)),MAX(IF(Einstellungen!$C$11="7 Tage",MAX(0,(MIN(DATE(2027,2,0),IF(Mitarbeiter!$D111="",DATE(2027,2,0),Mitarbeiter!$D111),TODAY()))-(MAX(DATE(2027,1,1),Mitarbeiter!$C111))+1),MAX(0,NETWORKDAYS(MAX(DATE(2027,1,1),Mitarbeiter!$C111),MIN(DATE(2027,2,0),IF(Mitarbeiter!$D111="",DATE(2027,2,0),Mitarbeiter!$D111),TODAY()),Einstellungen!$F$13:$F$67)))*N(Mitarbeiter!$E111)/IF(Einstellungen!$C$11="7 Tage",7,5),N('Ist-Stunden'!R111)+(N(Krankheitstage!AE111)+N(Krankheitstage!AQ111))*N($C111))))</f>
        <v/>
      </c>
      <c r="AW111" s="76">
        <f>IF($B111="",0,IF(Einstellungen!$C$10="Ja",MAX(IF(Einstellungen!$C$11="7 Tage",MAX(0,(MIN(DATE(2027,3,0),IF(Mitarbeiter!$D111="",DATE(2027,3,0),Mitarbeiter!$D111),TODAY()))-(MAX(DATE(2027,2,1),Mitarbeiter!$C111))+1),MAX(0,NETWORKDAYS(MAX(DATE(2027,2,1),Mitarbeiter!$C111),MIN(DATE(2027,3,0),IF(Mitarbeiter!$D111="",DATE(2027,3,0),Mitarbeiter!$D111),TODAY()),Einstellungen!$F$13:$F$67)))*N(Mitarbeiter!$E111)/IF(Einstellungen!$C$11="7 Tage",7,5),N('Ist-Stunden'!S111)),MAX(IF(Einstellungen!$C$11="7 Tage",MAX(0,(MIN(DATE(2027,3,0),IF(Mitarbeiter!$D111="",DATE(2027,3,0),Mitarbeiter!$D111),TODAY()))-(MAX(DATE(2027,2,1),Mitarbeiter!$C111))+1),MAX(0,NETWORKDAYS(MAX(DATE(2027,2,1),Mitarbeiter!$C111),MIN(DATE(2027,3,0),IF(Mitarbeiter!$D111="",DATE(2027,3,0),Mitarbeiter!$D111),TODAY()),Einstellungen!$F$13:$F$67)))*N(Mitarbeiter!$E111)/IF(Einstellungen!$C$11="7 Tage",7,5),N('Ist-Stunden'!S111)+(N(Krankheitstage!AF111)+N(Krankheitstage!AR111))*N($C111))))</f>
        <v/>
      </c>
      <c r="AX111" s="76">
        <f>IF($B111="",0,IF(Einstellungen!$C$10="Ja",MAX(IF(Einstellungen!$C$11="7 Tage",MAX(0,(MIN(DATE(2027,4,0),IF(Mitarbeiter!$D111="",DATE(2027,4,0),Mitarbeiter!$D111),TODAY()))-(MAX(DATE(2027,3,1),Mitarbeiter!$C111))+1),MAX(0,NETWORKDAYS(MAX(DATE(2027,3,1),Mitarbeiter!$C111),MIN(DATE(2027,4,0),IF(Mitarbeiter!$D111="",DATE(2027,4,0),Mitarbeiter!$D111),TODAY()),Einstellungen!$F$13:$F$67)))*N(Mitarbeiter!$E111)/IF(Einstellungen!$C$11="7 Tage",7,5),N('Ist-Stunden'!T111)),MAX(IF(Einstellungen!$C$11="7 Tage",MAX(0,(MIN(DATE(2027,4,0),IF(Mitarbeiter!$D111="",DATE(2027,4,0),Mitarbeiter!$D111),TODAY()))-(MAX(DATE(2027,3,1),Mitarbeiter!$C111))+1),MAX(0,NETWORKDAYS(MAX(DATE(2027,3,1),Mitarbeiter!$C111),MIN(DATE(2027,4,0),IF(Mitarbeiter!$D111="",DATE(2027,4,0),Mitarbeiter!$D111),TODAY()),Einstellungen!$F$13:$F$67)))*N(Mitarbeiter!$E111)/IF(Einstellungen!$C$11="7 Tage",7,5),N('Ist-Stunden'!T111)+(N(Krankheitstage!AG111)+N(Krankheitstage!AS111))*N($C111))))</f>
        <v/>
      </c>
      <c r="AY111" s="76">
        <f>IF($B111="",0,IF(Einstellungen!$C$10="Ja",MAX(IF(Einstellungen!$C$11="7 Tage",MAX(0,(MIN(DATE(2027,5,0),IF(Mitarbeiter!$D111="",DATE(2027,5,0),Mitarbeiter!$D111),TODAY()))-(MAX(DATE(2027,4,1),Mitarbeiter!$C111))+1),MAX(0,NETWORKDAYS(MAX(DATE(2027,4,1),Mitarbeiter!$C111),MIN(DATE(2027,5,0),IF(Mitarbeiter!$D111="",DATE(2027,5,0),Mitarbeiter!$D111),TODAY()),Einstellungen!$F$13:$F$67)))*N(Mitarbeiter!$E111)/IF(Einstellungen!$C$11="7 Tage",7,5),N('Ist-Stunden'!U111)),MAX(IF(Einstellungen!$C$11="7 Tage",MAX(0,(MIN(DATE(2027,5,0),IF(Mitarbeiter!$D111="",DATE(2027,5,0),Mitarbeiter!$D111),TODAY()))-(MAX(DATE(2027,4,1),Mitarbeiter!$C111))+1),MAX(0,NETWORKDAYS(MAX(DATE(2027,4,1),Mitarbeiter!$C111),MIN(DATE(2027,5,0),IF(Mitarbeiter!$D111="",DATE(2027,5,0),Mitarbeiter!$D111),TODAY()),Einstellungen!$F$13:$F$67)))*N(Mitarbeiter!$E111)/IF(Einstellungen!$C$11="7 Tage",7,5),N('Ist-Stunden'!U111)+(N(Krankheitstage!AH111)+N(Krankheitstage!AT111))*N($C111))))</f>
        <v/>
      </c>
      <c r="AZ111" s="76">
        <f>IF($B111="",0,IF(Einstellungen!$C$10="Ja",MAX(IF(Einstellungen!$C$11="7 Tage",MAX(0,(MIN(DATE(2027,6,0),IF(Mitarbeiter!$D111="",DATE(2027,6,0),Mitarbeiter!$D111),TODAY()))-(MAX(DATE(2027,5,1),Mitarbeiter!$C111))+1),MAX(0,NETWORKDAYS(MAX(DATE(2027,5,1),Mitarbeiter!$C111),MIN(DATE(2027,6,0),IF(Mitarbeiter!$D111="",DATE(2027,6,0),Mitarbeiter!$D111),TODAY()),Einstellungen!$F$13:$F$67)))*N(Mitarbeiter!$E111)/IF(Einstellungen!$C$11="7 Tage",7,5),N('Ist-Stunden'!V111)),MAX(IF(Einstellungen!$C$11="7 Tage",MAX(0,(MIN(DATE(2027,6,0),IF(Mitarbeiter!$D111="",DATE(2027,6,0),Mitarbeiter!$D111),TODAY()))-(MAX(DATE(2027,5,1),Mitarbeiter!$C111))+1),MAX(0,NETWORKDAYS(MAX(DATE(2027,5,1),Mitarbeiter!$C111),MIN(DATE(2027,6,0),IF(Mitarbeiter!$D111="",DATE(2027,6,0),Mitarbeiter!$D111),TODAY()),Einstellungen!$F$13:$F$67)))*N(Mitarbeiter!$E111)/IF(Einstellungen!$C$11="7 Tage",7,5),N('Ist-Stunden'!V111)+(N(Krankheitstage!AI111)+N(Krankheitstage!AU111))*N($C111))))</f>
        <v/>
      </c>
      <c r="BA111" s="76">
        <f>IF($B111="",0,IF(Einstellungen!$C$10="Ja",MAX(IF(Einstellungen!$C$11="7 Tage",MAX(0,(MIN(DATE(2027,7,0),IF(Mitarbeiter!$D111="",DATE(2027,7,0),Mitarbeiter!$D111),TODAY()))-(MAX(DATE(2027,6,1),Mitarbeiter!$C111))+1),MAX(0,NETWORKDAYS(MAX(DATE(2027,6,1),Mitarbeiter!$C111),MIN(DATE(2027,7,0),IF(Mitarbeiter!$D111="",DATE(2027,7,0),Mitarbeiter!$D111),TODAY()),Einstellungen!$F$13:$F$67)))*N(Mitarbeiter!$E111)/IF(Einstellungen!$C$11="7 Tage",7,5),N('Ist-Stunden'!W111)),MAX(IF(Einstellungen!$C$11="7 Tage",MAX(0,(MIN(DATE(2027,7,0),IF(Mitarbeiter!$D111="",DATE(2027,7,0),Mitarbeiter!$D111),TODAY()))-(MAX(DATE(2027,6,1),Mitarbeiter!$C111))+1),MAX(0,NETWORKDAYS(MAX(DATE(2027,6,1),Mitarbeiter!$C111),MIN(DATE(2027,7,0),IF(Mitarbeiter!$D111="",DATE(2027,7,0),Mitarbeiter!$D111),TODAY()),Einstellungen!$F$13:$F$67)))*N(Mitarbeiter!$E111)/IF(Einstellungen!$C$11="7 Tage",7,5),N('Ist-Stunden'!W111)+(N(Krankheitstage!AJ111)+N(Krankheitstage!AV111))*N($C111))))</f>
        <v/>
      </c>
      <c r="BB111" s="76">
        <f>IF($B111="",0,IF(Einstellungen!$C$10="Ja",MAX(IF(Einstellungen!$C$11="7 Tage",MAX(0,(MIN(DATE(2027,8,0),IF(Mitarbeiter!$D111="",DATE(2027,8,0),Mitarbeiter!$D111),TODAY()))-(MAX(DATE(2027,7,1),Mitarbeiter!$C111))+1),MAX(0,NETWORKDAYS(MAX(DATE(2027,7,1),Mitarbeiter!$C111),MIN(DATE(2027,8,0),IF(Mitarbeiter!$D111="",DATE(2027,8,0),Mitarbeiter!$D111),TODAY()),Einstellungen!$F$13:$F$67)))*N(Mitarbeiter!$E111)/IF(Einstellungen!$C$11="7 Tage",7,5),N('Ist-Stunden'!X111)),MAX(IF(Einstellungen!$C$11="7 Tage",MAX(0,(MIN(DATE(2027,8,0),IF(Mitarbeiter!$D111="",DATE(2027,8,0),Mitarbeiter!$D111),TODAY()))-(MAX(DATE(2027,7,1),Mitarbeiter!$C111))+1),MAX(0,NETWORKDAYS(MAX(DATE(2027,7,1),Mitarbeiter!$C111),MIN(DATE(2027,8,0),IF(Mitarbeiter!$D111="",DATE(2027,8,0),Mitarbeiter!$D111),TODAY()),Einstellungen!$F$13:$F$67)))*N(Mitarbeiter!$E111)/IF(Einstellungen!$C$11="7 Tage",7,5),N('Ist-Stunden'!X111)+(N(Krankheitstage!AK111)+N(Krankheitstage!AW111))*N($C111))))</f>
        <v/>
      </c>
      <c r="BC111" s="76">
        <f>IF($B111="",0,IF(Einstellungen!$C$10="Ja",MAX(IF(Einstellungen!$C$11="7 Tage",MAX(0,(MIN(DATE(2027,9,0),IF(Mitarbeiter!$D111="",DATE(2027,9,0),Mitarbeiter!$D111),TODAY()))-(MAX(DATE(2027,8,1),Mitarbeiter!$C111))+1),MAX(0,NETWORKDAYS(MAX(DATE(2027,8,1),Mitarbeiter!$C111),MIN(DATE(2027,9,0),IF(Mitarbeiter!$D111="",DATE(2027,9,0),Mitarbeiter!$D111),TODAY()),Einstellungen!$F$13:$F$67)))*N(Mitarbeiter!$E111)/IF(Einstellungen!$C$11="7 Tage",7,5),N('Ist-Stunden'!Y111)),MAX(IF(Einstellungen!$C$11="7 Tage",MAX(0,(MIN(DATE(2027,9,0),IF(Mitarbeiter!$D111="",DATE(2027,9,0),Mitarbeiter!$D111),TODAY()))-(MAX(DATE(2027,8,1),Mitarbeiter!$C111))+1),MAX(0,NETWORKDAYS(MAX(DATE(2027,8,1),Mitarbeiter!$C111),MIN(DATE(2027,9,0),IF(Mitarbeiter!$D111="",DATE(2027,9,0),Mitarbeiter!$D111),TODAY()),Einstellungen!$F$13:$F$67)))*N(Mitarbeiter!$E111)/IF(Einstellungen!$C$11="7 Tage",7,5),N('Ist-Stunden'!Y111)+(N(Krankheitstage!AL111)+N(Krankheitstage!AX111))*N($C111))))</f>
        <v/>
      </c>
      <c r="BD111" s="76">
        <f>IF($B111="",0,IF(Einstellungen!$C$10="Ja",MAX(IF(Einstellungen!$C$11="7 Tage",MAX(0,(MIN(DATE(2027,10,0),IF(Mitarbeiter!$D111="",DATE(2027,10,0),Mitarbeiter!$D111),TODAY()))-(MAX(DATE(2027,9,1),Mitarbeiter!$C111))+1),MAX(0,NETWORKDAYS(MAX(DATE(2027,9,1),Mitarbeiter!$C111),MIN(DATE(2027,10,0),IF(Mitarbeiter!$D111="",DATE(2027,10,0),Mitarbeiter!$D111),TODAY()),Einstellungen!$F$13:$F$67)))*N(Mitarbeiter!$E111)/IF(Einstellungen!$C$11="7 Tage",7,5),N('Ist-Stunden'!Z111)),MAX(IF(Einstellungen!$C$11="7 Tage",MAX(0,(MIN(DATE(2027,10,0),IF(Mitarbeiter!$D111="",DATE(2027,10,0),Mitarbeiter!$D111),TODAY()))-(MAX(DATE(2027,9,1),Mitarbeiter!$C111))+1),MAX(0,NETWORKDAYS(MAX(DATE(2027,9,1),Mitarbeiter!$C111),MIN(DATE(2027,10,0),IF(Mitarbeiter!$D111="",DATE(2027,10,0),Mitarbeiter!$D111),TODAY()),Einstellungen!$F$13:$F$67)))*N(Mitarbeiter!$E111)/IF(Einstellungen!$C$11="7 Tage",7,5),N('Ist-Stunden'!Z111)+(N(Krankheitstage!AM111)+N(Krankheitstage!AY111))*N($C111))))</f>
        <v/>
      </c>
      <c r="BE111" s="76">
        <f>IF($B111="",0,IF(Einstellungen!$C$10="Ja",MAX(IF(Einstellungen!$C$11="7 Tage",MAX(0,(MIN(DATE(2027,11,0),IF(Mitarbeiter!$D111="",DATE(2027,11,0),Mitarbeiter!$D111),TODAY()))-(MAX(DATE(2027,10,1),Mitarbeiter!$C111))+1),MAX(0,NETWORKDAYS(MAX(DATE(2027,10,1),Mitarbeiter!$C111),MIN(DATE(2027,11,0),IF(Mitarbeiter!$D111="",DATE(2027,11,0),Mitarbeiter!$D111),TODAY()),Einstellungen!$F$13:$F$67)))*N(Mitarbeiter!$E111)/IF(Einstellungen!$C$11="7 Tage",7,5),N('Ist-Stunden'!AA111)),MAX(IF(Einstellungen!$C$11="7 Tage",MAX(0,(MIN(DATE(2027,11,0),IF(Mitarbeiter!$D111="",DATE(2027,11,0),Mitarbeiter!$D111),TODAY()))-(MAX(DATE(2027,10,1),Mitarbeiter!$C111))+1),MAX(0,NETWORKDAYS(MAX(DATE(2027,10,1),Mitarbeiter!$C111),MIN(DATE(2027,11,0),IF(Mitarbeiter!$D111="",DATE(2027,11,0),Mitarbeiter!$D111),TODAY()),Einstellungen!$F$13:$F$67)))*N(Mitarbeiter!$E111)/IF(Einstellungen!$C$11="7 Tage",7,5),N('Ist-Stunden'!AA111)+(N(Krankheitstage!AN111)+N(Krankheitstage!AZ111))*N($C111))))</f>
        <v/>
      </c>
      <c r="BF111" s="76">
        <f>IF($B111="",0,IF(Einstellungen!$C$10="Ja",MAX(IF(Einstellungen!$C$11="7 Tage",MAX(0,(MIN(DATE(2027,12,0),IF(Mitarbeiter!$D111="",DATE(2027,12,0),Mitarbeiter!$D111),TODAY()))-(MAX(DATE(2027,11,1),Mitarbeiter!$C111))+1),MAX(0,NETWORKDAYS(MAX(DATE(2027,11,1),Mitarbeiter!$C111),MIN(DATE(2027,12,0),IF(Mitarbeiter!$D111="",DATE(2027,12,0),Mitarbeiter!$D111),TODAY()),Einstellungen!$F$13:$F$67)))*N(Mitarbeiter!$E111)/IF(Einstellungen!$C$11="7 Tage",7,5),N('Ist-Stunden'!AB111)),MAX(IF(Einstellungen!$C$11="7 Tage",MAX(0,(MIN(DATE(2027,12,0),IF(Mitarbeiter!$D111="",DATE(2027,12,0),Mitarbeiter!$D111),TODAY()))-(MAX(DATE(2027,11,1),Mitarbeiter!$C111))+1),MAX(0,NETWORKDAYS(MAX(DATE(2027,11,1),Mitarbeiter!$C111),MIN(DATE(2027,12,0),IF(Mitarbeiter!$D111="",DATE(2027,12,0),Mitarbeiter!$D111),TODAY()),Einstellungen!$F$13:$F$67)))*N(Mitarbeiter!$E111)/IF(Einstellungen!$C$11="7 Tage",7,5),N('Ist-Stunden'!AB111)+(N(Krankheitstage!AO111)+N(Krankheitstage!BA111))*N($C111))))</f>
        <v/>
      </c>
      <c r="BG111" s="76">
        <f>IF($B111="",0,IF(Einstellungen!$C$10="Ja",MAX(IF(Einstellungen!$C$11="7 Tage",MAX(0,(MIN(DATE(2027,13,0),IF(Mitarbeiter!$D111="",DATE(2027,13,0),Mitarbeiter!$D111),TODAY()))-(MAX(DATE(2027,12,1),Mitarbeiter!$C111))+1),MAX(0,NETWORKDAYS(MAX(DATE(2027,12,1),Mitarbeiter!$C111),MIN(DATE(2027,13,0),IF(Mitarbeiter!$D111="",DATE(2027,13,0),Mitarbeiter!$D111),TODAY()),Einstellungen!$F$13:$F$67)))*N(Mitarbeiter!$E111)/IF(Einstellungen!$C$11="7 Tage",7,5),N('Ist-Stunden'!AC111)),MAX(IF(Einstellungen!$C$11="7 Tage",MAX(0,(MIN(DATE(2027,13,0),IF(Mitarbeiter!$D111="",DATE(2027,13,0),Mitarbeiter!$D111),TODAY()))-(MAX(DATE(2027,12,1),Mitarbeiter!$C111))+1),MAX(0,NETWORKDAYS(MAX(DATE(2027,12,1),Mitarbeiter!$C111),MIN(DATE(2027,13,0),IF(Mitarbeiter!$D111="",DATE(2027,13,0),Mitarbeiter!$D111),TODAY()),Einstellungen!$F$13:$F$67)))*N(Mitarbeiter!$E111)/IF(Einstellungen!$C$11="7 Tage",7,5),N('Ist-Stunden'!AC111)+(N(Krankheitstage!AP111)+N(Krankheitstage!BB111))*N($C111))))</f>
        <v/>
      </c>
      <c r="BH111" s="76">
        <f>IF($B111="",0,IF(Einstellungen!$C$10="Ja",MAX(IF(Einstellungen!$C$11="7 Tage",MAX(0,(MIN(DATE(2028,2,0),IF(Mitarbeiter!$D111="",DATE(2028,2,0),Mitarbeiter!$D111),TODAY()))-(MAX(DATE(2028,1,1),Mitarbeiter!$C111))+1),MAX(0,NETWORKDAYS(MAX(DATE(2028,1,1),Mitarbeiter!$C111),MIN(DATE(2028,2,0),IF(Mitarbeiter!$D111="",DATE(2028,2,0),Mitarbeiter!$D111),TODAY()),Einstellungen!$F$13:$F$67)))*N(Mitarbeiter!$E111)/IF(Einstellungen!$C$11="7 Tage",7,5),N('Ist-Stunden'!AD111)),MAX(IF(Einstellungen!$C$11="7 Tage",MAX(0,(MIN(DATE(2028,2,0),IF(Mitarbeiter!$D111="",DATE(2028,2,0),Mitarbeiter!$D111),TODAY()))-(MAX(DATE(2028,1,1),Mitarbeiter!$C111))+1),MAX(0,NETWORKDAYS(MAX(DATE(2028,1,1),Mitarbeiter!$C111),MIN(DATE(2028,2,0),IF(Mitarbeiter!$D111="",DATE(2028,2,0),Mitarbeiter!$D111),TODAY()),Einstellungen!$F$13:$F$67)))*N(Mitarbeiter!$E111)/IF(Einstellungen!$C$11="7 Tage",7,5),N('Ist-Stunden'!AD111)+(N(Krankheitstage!BC111)+N(Krankheitstage!BO111))*N($C111))))</f>
        <v/>
      </c>
      <c r="BI111" s="76">
        <f>IF($B111="",0,IF(Einstellungen!$C$10="Ja",MAX(IF(Einstellungen!$C$11="7 Tage",MAX(0,(MIN(DATE(2028,3,0),IF(Mitarbeiter!$D111="",DATE(2028,3,0),Mitarbeiter!$D111),TODAY()))-(MAX(DATE(2028,2,1),Mitarbeiter!$C111))+1),MAX(0,NETWORKDAYS(MAX(DATE(2028,2,1),Mitarbeiter!$C111),MIN(DATE(2028,3,0),IF(Mitarbeiter!$D111="",DATE(2028,3,0),Mitarbeiter!$D111),TODAY()),Einstellungen!$F$13:$F$67)))*N(Mitarbeiter!$E111)/IF(Einstellungen!$C$11="7 Tage",7,5),N('Ist-Stunden'!AE111)),MAX(IF(Einstellungen!$C$11="7 Tage",MAX(0,(MIN(DATE(2028,3,0),IF(Mitarbeiter!$D111="",DATE(2028,3,0),Mitarbeiter!$D111),TODAY()))-(MAX(DATE(2028,2,1),Mitarbeiter!$C111))+1),MAX(0,NETWORKDAYS(MAX(DATE(2028,2,1),Mitarbeiter!$C111),MIN(DATE(2028,3,0),IF(Mitarbeiter!$D111="",DATE(2028,3,0),Mitarbeiter!$D111),TODAY()),Einstellungen!$F$13:$F$67)))*N(Mitarbeiter!$E111)/IF(Einstellungen!$C$11="7 Tage",7,5),N('Ist-Stunden'!AE111)+(N(Krankheitstage!BD111)+N(Krankheitstage!BP111))*N($C111))))</f>
        <v/>
      </c>
      <c r="BJ111" s="76">
        <f>IF($B111="",0,IF(Einstellungen!$C$10="Ja",MAX(IF(Einstellungen!$C$11="7 Tage",MAX(0,(MIN(DATE(2028,4,0),IF(Mitarbeiter!$D111="",DATE(2028,4,0),Mitarbeiter!$D111),TODAY()))-(MAX(DATE(2028,3,1),Mitarbeiter!$C111))+1),MAX(0,NETWORKDAYS(MAX(DATE(2028,3,1),Mitarbeiter!$C111),MIN(DATE(2028,4,0),IF(Mitarbeiter!$D111="",DATE(2028,4,0),Mitarbeiter!$D111),TODAY()),Einstellungen!$F$13:$F$67)))*N(Mitarbeiter!$E111)/IF(Einstellungen!$C$11="7 Tage",7,5),N('Ist-Stunden'!AF111)),MAX(IF(Einstellungen!$C$11="7 Tage",MAX(0,(MIN(DATE(2028,4,0),IF(Mitarbeiter!$D111="",DATE(2028,4,0),Mitarbeiter!$D111),TODAY()))-(MAX(DATE(2028,3,1),Mitarbeiter!$C111))+1),MAX(0,NETWORKDAYS(MAX(DATE(2028,3,1),Mitarbeiter!$C111),MIN(DATE(2028,4,0),IF(Mitarbeiter!$D111="",DATE(2028,4,0),Mitarbeiter!$D111),TODAY()),Einstellungen!$F$13:$F$67)))*N(Mitarbeiter!$E111)/IF(Einstellungen!$C$11="7 Tage",7,5),N('Ist-Stunden'!AF111)+(N(Krankheitstage!BE111)+N(Krankheitstage!BQ111))*N($C111))))</f>
        <v/>
      </c>
      <c r="BK111" s="76">
        <f>IF($B111="",0,IF(Einstellungen!$C$10="Ja",MAX(IF(Einstellungen!$C$11="7 Tage",MAX(0,(MIN(DATE(2028,5,0),IF(Mitarbeiter!$D111="",DATE(2028,5,0),Mitarbeiter!$D111),TODAY()))-(MAX(DATE(2028,4,1),Mitarbeiter!$C111))+1),MAX(0,NETWORKDAYS(MAX(DATE(2028,4,1),Mitarbeiter!$C111),MIN(DATE(2028,5,0),IF(Mitarbeiter!$D111="",DATE(2028,5,0),Mitarbeiter!$D111),TODAY()),Einstellungen!$F$13:$F$67)))*N(Mitarbeiter!$E111)/IF(Einstellungen!$C$11="7 Tage",7,5),N('Ist-Stunden'!AG111)),MAX(IF(Einstellungen!$C$11="7 Tage",MAX(0,(MIN(DATE(2028,5,0),IF(Mitarbeiter!$D111="",DATE(2028,5,0),Mitarbeiter!$D111),TODAY()))-(MAX(DATE(2028,4,1),Mitarbeiter!$C111))+1),MAX(0,NETWORKDAYS(MAX(DATE(2028,4,1),Mitarbeiter!$C111),MIN(DATE(2028,5,0),IF(Mitarbeiter!$D111="",DATE(2028,5,0),Mitarbeiter!$D111),TODAY()),Einstellungen!$F$13:$F$67)))*N(Mitarbeiter!$E111)/IF(Einstellungen!$C$11="7 Tage",7,5),N('Ist-Stunden'!AG111)+(N(Krankheitstage!BF111)+N(Krankheitstage!BR111))*N($C111))))</f>
        <v/>
      </c>
      <c r="BL111" s="76">
        <f>IF($B111="",0,IF(Einstellungen!$C$10="Ja",MAX(IF(Einstellungen!$C$11="7 Tage",MAX(0,(MIN(DATE(2028,6,0),IF(Mitarbeiter!$D111="",DATE(2028,6,0),Mitarbeiter!$D111),TODAY()))-(MAX(DATE(2028,5,1),Mitarbeiter!$C111))+1),MAX(0,NETWORKDAYS(MAX(DATE(2028,5,1),Mitarbeiter!$C111),MIN(DATE(2028,6,0),IF(Mitarbeiter!$D111="",DATE(2028,6,0),Mitarbeiter!$D111),TODAY()),Einstellungen!$F$13:$F$67)))*N(Mitarbeiter!$E111)/IF(Einstellungen!$C$11="7 Tage",7,5),N('Ist-Stunden'!AH111)),MAX(IF(Einstellungen!$C$11="7 Tage",MAX(0,(MIN(DATE(2028,6,0),IF(Mitarbeiter!$D111="",DATE(2028,6,0),Mitarbeiter!$D111),TODAY()))-(MAX(DATE(2028,5,1),Mitarbeiter!$C111))+1),MAX(0,NETWORKDAYS(MAX(DATE(2028,5,1),Mitarbeiter!$C111),MIN(DATE(2028,6,0),IF(Mitarbeiter!$D111="",DATE(2028,6,0),Mitarbeiter!$D111),TODAY()),Einstellungen!$F$13:$F$67)))*N(Mitarbeiter!$E111)/IF(Einstellungen!$C$11="7 Tage",7,5),N('Ist-Stunden'!AH111)+(N(Krankheitstage!BG111)+N(Krankheitstage!BS111))*N($C111))))</f>
        <v/>
      </c>
      <c r="BM111" s="76">
        <f>IF($B111="",0,IF(Einstellungen!$C$10="Ja",MAX(IF(Einstellungen!$C$11="7 Tage",MAX(0,(MIN(DATE(2028,7,0),IF(Mitarbeiter!$D111="",DATE(2028,7,0),Mitarbeiter!$D111),TODAY()))-(MAX(DATE(2028,6,1),Mitarbeiter!$C111))+1),MAX(0,NETWORKDAYS(MAX(DATE(2028,6,1),Mitarbeiter!$C111),MIN(DATE(2028,7,0),IF(Mitarbeiter!$D111="",DATE(2028,7,0),Mitarbeiter!$D111),TODAY()),Einstellungen!$F$13:$F$67)))*N(Mitarbeiter!$E111)/IF(Einstellungen!$C$11="7 Tage",7,5),N('Ist-Stunden'!AI111)),MAX(IF(Einstellungen!$C$11="7 Tage",MAX(0,(MIN(DATE(2028,7,0),IF(Mitarbeiter!$D111="",DATE(2028,7,0),Mitarbeiter!$D111),TODAY()))-(MAX(DATE(2028,6,1),Mitarbeiter!$C111))+1),MAX(0,NETWORKDAYS(MAX(DATE(2028,6,1),Mitarbeiter!$C111),MIN(DATE(2028,7,0),IF(Mitarbeiter!$D111="",DATE(2028,7,0),Mitarbeiter!$D111),TODAY()),Einstellungen!$F$13:$F$67)))*N(Mitarbeiter!$E111)/IF(Einstellungen!$C$11="7 Tage",7,5),N('Ist-Stunden'!AI111)+(N(Krankheitstage!BH111)+N(Krankheitstage!BT111))*N($C111))))</f>
        <v/>
      </c>
      <c r="BN111" s="76">
        <f>IF($B111="",0,IF(Einstellungen!$C$10="Ja",MAX(IF(Einstellungen!$C$11="7 Tage",MAX(0,(MIN(DATE(2028,8,0),IF(Mitarbeiter!$D111="",DATE(2028,8,0),Mitarbeiter!$D111),TODAY()))-(MAX(DATE(2028,7,1),Mitarbeiter!$C111))+1),MAX(0,NETWORKDAYS(MAX(DATE(2028,7,1),Mitarbeiter!$C111),MIN(DATE(2028,8,0),IF(Mitarbeiter!$D111="",DATE(2028,8,0),Mitarbeiter!$D111),TODAY()),Einstellungen!$F$13:$F$67)))*N(Mitarbeiter!$E111)/IF(Einstellungen!$C$11="7 Tage",7,5),N('Ist-Stunden'!AJ111)),MAX(IF(Einstellungen!$C$11="7 Tage",MAX(0,(MIN(DATE(2028,8,0),IF(Mitarbeiter!$D111="",DATE(2028,8,0),Mitarbeiter!$D111),TODAY()))-(MAX(DATE(2028,7,1),Mitarbeiter!$C111))+1),MAX(0,NETWORKDAYS(MAX(DATE(2028,7,1),Mitarbeiter!$C111),MIN(DATE(2028,8,0),IF(Mitarbeiter!$D111="",DATE(2028,8,0),Mitarbeiter!$D111),TODAY()),Einstellungen!$F$13:$F$67)))*N(Mitarbeiter!$E111)/IF(Einstellungen!$C$11="7 Tage",7,5),N('Ist-Stunden'!AJ111)+(N(Krankheitstage!BI111)+N(Krankheitstage!BU111))*N($C111))))</f>
        <v/>
      </c>
      <c r="BO111" s="76">
        <f>IF($B111="",0,IF(Einstellungen!$C$10="Ja",MAX(IF(Einstellungen!$C$11="7 Tage",MAX(0,(MIN(DATE(2028,9,0),IF(Mitarbeiter!$D111="",DATE(2028,9,0),Mitarbeiter!$D111),TODAY()))-(MAX(DATE(2028,8,1),Mitarbeiter!$C111))+1),MAX(0,NETWORKDAYS(MAX(DATE(2028,8,1),Mitarbeiter!$C111),MIN(DATE(2028,9,0),IF(Mitarbeiter!$D111="",DATE(2028,9,0),Mitarbeiter!$D111),TODAY()),Einstellungen!$F$13:$F$67)))*N(Mitarbeiter!$E111)/IF(Einstellungen!$C$11="7 Tage",7,5),N('Ist-Stunden'!AK111)),MAX(IF(Einstellungen!$C$11="7 Tage",MAX(0,(MIN(DATE(2028,9,0),IF(Mitarbeiter!$D111="",DATE(2028,9,0),Mitarbeiter!$D111),TODAY()))-(MAX(DATE(2028,8,1),Mitarbeiter!$C111))+1),MAX(0,NETWORKDAYS(MAX(DATE(2028,8,1),Mitarbeiter!$C111),MIN(DATE(2028,9,0),IF(Mitarbeiter!$D111="",DATE(2028,9,0),Mitarbeiter!$D111),TODAY()),Einstellungen!$F$13:$F$67)))*N(Mitarbeiter!$E111)/IF(Einstellungen!$C$11="7 Tage",7,5),N('Ist-Stunden'!AK111)+(N(Krankheitstage!BJ111)+N(Krankheitstage!BV111))*N($C111))))</f>
        <v/>
      </c>
      <c r="BP111" s="76">
        <f>IF($B111="",0,IF(Einstellungen!$C$10="Ja",MAX(IF(Einstellungen!$C$11="7 Tage",MAX(0,(MIN(DATE(2028,10,0),IF(Mitarbeiter!$D111="",DATE(2028,10,0),Mitarbeiter!$D111),TODAY()))-(MAX(DATE(2028,9,1),Mitarbeiter!$C111))+1),MAX(0,NETWORKDAYS(MAX(DATE(2028,9,1),Mitarbeiter!$C111),MIN(DATE(2028,10,0),IF(Mitarbeiter!$D111="",DATE(2028,10,0),Mitarbeiter!$D111),TODAY()),Einstellungen!$F$13:$F$67)))*N(Mitarbeiter!$E111)/IF(Einstellungen!$C$11="7 Tage",7,5),N('Ist-Stunden'!AL111)),MAX(IF(Einstellungen!$C$11="7 Tage",MAX(0,(MIN(DATE(2028,10,0),IF(Mitarbeiter!$D111="",DATE(2028,10,0),Mitarbeiter!$D111),TODAY()))-(MAX(DATE(2028,9,1),Mitarbeiter!$C111))+1),MAX(0,NETWORKDAYS(MAX(DATE(2028,9,1),Mitarbeiter!$C111),MIN(DATE(2028,10,0),IF(Mitarbeiter!$D111="",DATE(2028,10,0),Mitarbeiter!$D111),TODAY()),Einstellungen!$F$13:$F$67)))*N(Mitarbeiter!$E111)/IF(Einstellungen!$C$11="7 Tage",7,5),N('Ist-Stunden'!AL111)+(N(Krankheitstage!BK111)+N(Krankheitstage!BW111))*N($C111))))</f>
        <v/>
      </c>
      <c r="BQ111" s="76">
        <f>IF($B111="",0,IF(Einstellungen!$C$10="Ja",MAX(IF(Einstellungen!$C$11="7 Tage",MAX(0,(MIN(DATE(2028,11,0),IF(Mitarbeiter!$D111="",DATE(2028,11,0),Mitarbeiter!$D111),TODAY()))-(MAX(DATE(2028,10,1),Mitarbeiter!$C111))+1),MAX(0,NETWORKDAYS(MAX(DATE(2028,10,1),Mitarbeiter!$C111),MIN(DATE(2028,11,0),IF(Mitarbeiter!$D111="",DATE(2028,11,0),Mitarbeiter!$D111),TODAY()),Einstellungen!$F$13:$F$67)))*N(Mitarbeiter!$E111)/IF(Einstellungen!$C$11="7 Tage",7,5),N('Ist-Stunden'!AM111)),MAX(IF(Einstellungen!$C$11="7 Tage",MAX(0,(MIN(DATE(2028,11,0),IF(Mitarbeiter!$D111="",DATE(2028,11,0),Mitarbeiter!$D111),TODAY()))-(MAX(DATE(2028,10,1),Mitarbeiter!$C111))+1),MAX(0,NETWORKDAYS(MAX(DATE(2028,10,1),Mitarbeiter!$C111),MIN(DATE(2028,11,0),IF(Mitarbeiter!$D111="",DATE(2028,11,0),Mitarbeiter!$D111),TODAY()),Einstellungen!$F$13:$F$67)))*N(Mitarbeiter!$E111)/IF(Einstellungen!$C$11="7 Tage",7,5),N('Ist-Stunden'!AM111)+(N(Krankheitstage!BL111)+N(Krankheitstage!BX111))*N($C111))))</f>
        <v/>
      </c>
      <c r="BR111" s="76">
        <f>IF($B111="",0,IF(Einstellungen!$C$10="Ja",MAX(IF(Einstellungen!$C$11="7 Tage",MAX(0,(MIN(DATE(2028,12,0),IF(Mitarbeiter!$D111="",DATE(2028,12,0),Mitarbeiter!$D111),TODAY()))-(MAX(DATE(2028,11,1),Mitarbeiter!$C111))+1),MAX(0,NETWORKDAYS(MAX(DATE(2028,11,1),Mitarbeiter!$C111),MIN(DATE(2028,12,0),IF(Mitarbeiter!$D111="",DATE(2028,12,0),Mitarbeiter!$D111),TODAY()),Einstellungen!$F$13:$F$67)))*N(Mitarbeiter!$E111)/IF(Einstellungen!$C$11="7 Tage",7,5),N('Ist-Stunden'!AN111)),MAX(IF(Einstellungen!$C$11="7 Tage",MAX(0,(MIN(DATE(2028,12,0),IF(Mitarbeiter!$D111="",DATE(2028,12,0),Mitarbeiter!$D111),TODAY()))-(MAX(DATE(2028,11,1),Mitarbeiter!$C111))+1),MAX(0,NETWORKDAYS(MAX(DATE(2028,11,1),Mitarbeiter!$C111),MIN(DATE(2028,12,0),IF(Mitarbeiter!$D111="",DATE(2028,12,0),Mitarbeiter!$D111),TODAY()),Einstellungen!$F$13:$F$67)))*N(Mitarbeiter!$E111)/IF(Einstellungen!$C$11="7 Tage",7,5),N('Ist-Stunden'!AN111)+(N(Krankheitstage!BM111)+N(Krankheitstage!BY111))*N($C111))))</f>
        <v/>
      </c>
      <c r="BS111" s="76">
        <f>IF($B111="",0,IF(Einstellungen!$C$10="Ja",MAX(IF(Einstellungen!$C$11="7 Tage",MAX(0,(MIN(DATE(2028,13,0),IF(Mitarbeiter!$D111="",DATE(2028,13,0),Mitarbeiter!$D111),TODAY()))-(MAX(DATE(2028,12,1),Mitarbeiter!$C111))+1),MAX(0,NETWORKDAYS(MAX(DATE(2028,12,1),Mitarbeiter!$C111),MIN(DATE(2028,13,0),IF(Mitarbeiter!$D111="",DATE(2028,13,0),Mitarbeiter!$D111),TODAY()),Einstellungen!$F$13:$F$67)))*N(Mitarbeiter!$E111)/IF(Einstellungen!$C$11="7 Tage",7,5),N('Ist-Stunden'!AO111)),MAX(IF(Einstellungen!$C$11="7 Tage",MAX(0,(MIN(DATE(2028,13,0),IF(Mitarbeiter!$D111="",DATE(2028,13,0),Mitarbeiter!$D111),TODAY()))-(MAX(DATE(2028,12,1),Mitarbeiter!$C111))+1),MAX(0,NETWORKDAYS(MAX(DATE(2028,12,1),Mitarbeiter!$C111),MIN(DATE(2028,13,0),IF(Mitarbeiter!$D111="",DATE(2028,13,0),Mitarbeiter!$D111),TODAY()),Einstellungen!$F$13:$F$67)))*N(Mitarbeiter!$E111)/IF(Einstellungen!$C$11="7 Tage",7,5),N('Ist-Stunden'!AO111)+(N(Krankheitstage!BN111)+N(Krankheitstage!BZ111))*N($C111))))</f>
        <v/>
      </c>
      <c r="BT111" s="76">
        <f>IF($B111="",0,IF(Einstellungen!$C$10="Ja",MAX(IF(Einstellungen!$C$11="7 Tage",MAX(0,(MIN(DATE(2029,2,0),IF(Mitarbeiter!$D111="",DATE(2029,2,0),Mitarbeiter!$D111),TODAY()))-(MAX(DATE(2029,1,1),Mitarbeiter!$C111))+1),MAX(0,NETWORKDAYS(MAX(DATE(2029,1,1),Mitarbeiter!$C111),MIN(DATE(2029,2,0),IF(Mitarbeiter!$D111="",DATE(2029,2,0),Mitarbeiter!$D111),TODAY()),Einstellungen!$F$13:$F$67)))*N(Mitarbeiter!$E111)/IF(Einstellungen!$C$11="7 Tage",7,5),N('Ist-Stunden'!AP111)),MAX(IF(Einstellungen!$C$11="7 Tage",MAX(0,(MIN(DATE(2029,2,0),IF(Mitarbeiter!$D111="",DATE(2029,2,0),Mitarbeiter!$D111),TODAY()))-(MAX(DATE(2029,1,1),Mitarbeiter!$C111))+1),MAX(0,NETWORKDAYS(MAX(DATE(2029,1,1),Mitarbeiter!$C111),MIN(DATE(2029,2,0),IF(Mitarbeiter!$D111="",DATE(2029,2,0),Mitarbeiter!$D111),TODAY()),Einstellungen!$F$13:$F$67)))*N(Mitarbeiter!$E111)/IF(Einstellungen!$C$11="7 Tage",7,5),N('Ist-Stunden'!AP111)+(N(Krankheitstage!CA111)+N(Krankheitstage!CM111))*N($C111))))</f>
        <v/>
      </c>
      <c r="BU111" s="76">
        <f>IF($B111="",0,IF(Einstellungen!$C$10="Ja",MAX(IF(Einstellungen!$C$11="7 Tage",MAX(0,(MIN(DATE(2029,3,0),IF(Mitarbeiter!$D111="",DATE(2029,3,0),Mitarbeiter!$D111),TODAY()))-(MAX(DATE(2029,2,1),Mitarbeiter!$C111))+1),MAX(0,NETWORKDAYS(MAX(DATE(2029,2,1),Mitarbeiter!$C111),MIN(DATE(2029,3,0),IF(Mitarbeiter!$D111="",DATE(2029,3,0),Mitarbeiter!$D111),TODAY()),Einstellungen!$F$13:$F$67)))*N(Mitarbeiter!$E111)/IF(Einstellungen!$C$11="7 Tage",7,5),N('Ist-Stunden'!AQ111)),MAX(IF(Einstellungen!$C$11="7 Tage",MAX(0,(MIN(DATE(2029,3,0),IF(Mitarbeiter!$D111="",DATE(2029,3,0),Mitarbeiter!$D111),TODAY()))-(MAX(DATE(2029,2,1),Mitarbeiter!$C111))+1),MAX(0,NETWORKDAYS(MAX(DATE(2029,2,1),Mitarbeiter!$C111),MIN(DATE(2029,3,0),IF(Mitarbeiter!$D111="",DATE(2029,3,0),Mitarbeiter!$D111),TODAY()),Einstellungen!$F$13:$F$67)))*N(Mitarbeiter!$E111)/IF(Einstellungen!$C$11="7 Tage",7,5),N('Ist-Stunden'!AQ111)+(N(Krankheitstage!CB111)+N(Krankheitstage!CN111))*N($C111))))</f>
        <v/>
      </c>
      <c r="BV111" s="76">
        <f>IF($B111="",0,IF(Einstellungen!$C$10="Ja",MAX(IF(Einstellungen!$C$11="7 Tage",MAX(0,(MIN(DATE(2029,4,0),IF(Mitarbeiter!$D111="",DATE(2029,4,0),Mitarbeiter!$D111),TODAY()))-(MAX(DATE(2029,3,1),Mitarbeiter!$C111))+1),MAX(0,NETWORKDAYS(MAX(DATE(2029,3,1),Mitarbeiter!$C111),MIN(DATE(2029,4,0),IF(Mitarbeiter!$D111="",DATE(2029,4,0),Mitarbeiter!$D111),TODAY()),Einstellungen!$F$13:$F$67)))*N(Mitarbeiter!$E111)/IF(Einstellungen!$C$11="7 Tage",7,5),N('Ist-Stunden'!AR111)),MAX(IF(Einstellungen!$C$11="7 Tage",MAX(0,(MIN(DATE(2029,4,0),IF(Mitarbeiter!$D111="",DATE(2029,4,0),Mitarbeiter!$D111),TODAY()))-(MAX(DATE(2029,3,1),Mitarbeiter!$C111))+1),MAX(0,NETWORKDAYS(MAX(DATE(2029,3,1),Mitarbeiter!$C111),MIN(DATE(2029,4,0),IF(Mitarbeiter!$D111="",DATE(2029,4,0),Mitarbeiter!$D111),TODAY()),Einstellungen!$F$13:$F$67)))*N(Mitarbeiter!$E111)/IF(Einstellungen!$C$11="7 Tage",7,5),N('Ist-Stunden'!AR111)+(N(Krankheitstage!CC111)+N(Krankheitstage!CO111))*N($C111))))</f>
        <v/>
      </c>
      <c r="BW111" s="76">
        <f>IF($B111="",0,IF(Einstellungen!$C$10="Ja",MAX(IF(Einstellungen!$C$11="7 Tage",MAX(0,(MIN(DATE(2029,5,0),IF(Mitarbeiter!$D111="",DATE(2029,5,0),Mitarbeiter!$D111),TODAY()))-(MAX(DATE(2029,4,1),Mitarbeiter!$C111))+1),MAX(0,NETWORKDAYS(MAX(DATE(2029,4,1),Mitarbeiter!$C111),MIN(DATE(2029,5,0),IF(Mitarbeiter!$D111="",DATE(2029,5,0),Mitarbeiter!$D111),TODAY()),Einstellungen!$F$13:$F$67)))*N(Mitarbeiter!$E111)/IF(Einstellungen!$C$11="7 Tage",7,5),N('Ist-Stunden'!AS111)),MAX(IF(Einstellungen!$C$11="7 Tage",MAX(0,(MIN(DATE(2029,5,0),IF(Mitarbeiter!$D111="",DATE(2029,5,0),Mitarbeiter!$D111),TODAY()))-(MAX(DATE(2029,4,1),Mitarbeiter!$C111))+1),MAX(0,NETWORKDAYS(MAX(DATE(2029,4,1),Mitarbeiter!$C111),MIN(DATE(2029,5,0),IF(Mitarbeiter!$D111="",DATE(2029,5,0),Mitarbeiter!$D111),TODAY()),Einstellungen!$F$13:$F$67)))*N(Mitarbeiter!$E111)/IF(Einstellungen!$C$11="7 Tage",7,5),N('Ist-Stunden'!AS111)+(N(Krankheitstage!CD111)+N(Krankheitstage!CP111))*N($C111))))</f>
        <v/>
      </c>
      <c r="BX111" s="76">
        <f>IF($B111="",0,IF(Einstellungen!$C$10="Ja",MAX(IF(Einstellungen!$C$11="7 Tage",MAX(0,(MIN(DATE(2029,6,0),IF(Mitarbeiter!$D111="",DATE(2029,6,0),Mitarbeiter!$D111),TODAY()))-(MAX(DATE(2029,5,1),Mitarbeiter!$C111))+1),MAX(0,NETWORKDAYS(MAX(DATE(2029,5,1),Mitarbeiter!$C111),MIN(DATE(2029,6,0),IF(Mitarbeiter!$D111="",DATE(2029,6,0),Mitarbeiter!$D111),TODAY()),Einstellungen!$F$13:$F$67)))*N(Mitarbeiter!$E111)/IF(Einstellungen!$C$11="7 Tage",7,5),N('Ist-Stunden'!AT111)),MAX(IF(Einstellungen!$C$11="7 Tage",MAX(0,(MIN(DATE(2029,6,0),IF(Mitarbeiter!$D111="",DATE(2029,6,0),Mitarbeiter!$D111),TODAY()))-(MAX(DATE(2029,5,1),Mitarbeiter!$C111))+1),MAX(0,NETWORKDAYS(MAX(DATE(2029,5,1),Mitarbeiter!$C111),MIN(DATE(2029,6,0),IF(Mitarbeiter!$D111="",DATE(2029,6,0),Mitarbeiter!$D111),TODAY()),Einstellungen!$F$13:$F$67)))*N(Mitarbeiter!$E111)/IF(Einstellungen!$C$11="7 Tage",7,5),N('Ist-Stunden'!AT111)+(N(Krankheitstage!CE111)+N(Krankheitstage!CQ111))*N($C111))))</f>
        <v/>
      </c>
      <c r="BY111" s="76">
        <f>IF($B111="",0,IF(Einstellungen!$C$10="Ja",MAX(IF(Einstellungen!$C$11="7 Tage",MAX(0,(MIN(DATE(2029,7,0),IF(Mitarbeiter!$D111="",DATE(2029,7,0),Mitarbeiter!$D111),TODAY()))-(MAX(DATE(2029,6,1),Mitarbeiter!$C111))+1),MAX(0,NETWORKDAYS(MAX(DATE(2029,6,1),Mitarbeiter!$C111),MIN(DATE(2029,7,0),IF(Mitarbeiter!$D111="",DATE(2029,7,0),Mitarbeiter!$D111),TODAY()),Einstellungen!$F$13:$F$67)))*N(Mitarbeiter!$E111)/IF(Einstellungen!$C$11="7 Tage",7,5),N('Ist-Stunden'!AU111)),MAX(IF(Einstellungen!$C$11="7 Tage",MAX(0,(MIN(DATE(2029,7,0),IF(Mitarbeiter!$D111="",DATE(2029,7,0),Mitarbeiter!$D111),TODAY()))-(MAX(DATE(2029,6,1),Mitarbeiter!$C111))+1),MAX(0,NETWORKDAYS(MAX(DATE(2029,6,1),Mitarbeiter!$C111),MIN(DATE(2029,7,0),IF(Mitarbeiter!$D111="",DATE(2029,7,0),Mitarbeiter!$D111),TODAY()),Einstellungen!$F$13:$F$67)))*N(Mitarbeiter!$E111)/IF(Einstellungen!$C$11="7 Tage",7,5),N('Ist-Stunden'!AU111)+(N(Krankheitstage!CF111)+N(Krankheitstage!CR111))*N($C111))))</f>
        <v/>
      </c>
      <c r="BZ111" s="76">
        <f>IF($B111="",0,IF(Einstellungen!$C$10="Ja",MAX(IF(Einstellungen!$C$11="7 Tage",MAX(0,(MIN(DATE(2029,8,0),IF(Mitarbeiter!$D111="",DATE(2029,8,0),Mitarbeiter!$D111),TODAY()))-(MAX(DATE(2029,7,1),Mitarbeiter!$C111))+1),MAX(0,NETWORKDAYS(MAX(DATE(2029,7,1),Mitarbeiter!$C111),MIN(DATE(2029,8,0),IF(Mitarbeiter!$D111="",DATE(2029,8,0),Mitarbeiter!$D111),TODAY()),Einstellungen!$F$13:$F$67)))*N(Mitarbeiter!$E111)/IF(Einstellungen!$C$11="7 Tage",7,5),N('Ist-Stunden'!AV111)),MAX(IF(Einstellungen!$C$11="7 Tage",MAX(0,(MIN(DATE(2029,8,0),IF(Mitarbeiter!$D111="",DATE(2029,8,0),Mitarbeiter!$D111),TODAY()))-(MAX(DATE(2029,7,1),Mitarbeiter!$C111))+1),MAX(0,NETWORKDAYS(MAX(DATE(2029,7,1),Mitarbeiter!$C111),MIN(DATE(2029,8,0),IF(Mitarbeiter!$D111="",DATE(2029,8,0),Mitarbeiter!$D111),TODAY()),Einstellungen!$F$13:$F$67)))*N(Mitarbeiter!$E111)/IF(Einstellungen!$C$11="7 Tage",7,5),N('Ist-Stunden'!AV111)+(N(Krankheitstage!CG111)+N(Krankheitstage!CS111))*N($C111))))</f>
        <v/>
      </c>
      <c r="CA111" s="76">
        <f>IF($B111="",0,IF(Einstellungen!$C$10="Ja",MAX(IF(Einstellungen!$C$11="7 Tage",MAX(0,(MIN(DATE(2029,9,0),IF(Mitarbeiter!$D111="",DATE(2029,9,0),Mitarbeiter!$D111),TODAY()))-(MAX(DATE(2029,8,1),Mitarbeiter!$C111))+1),MAX(0,NETWORKDAYS(MAX(DATE(2029,8,1),Mitarbeiter!$C111),MIN(DATE(2029,9,0),IF(Mitarbeiter!$D111="",DATE(2029,9,0),Mitarbeiter!$D111),TODAY()),Einstellungen!$F$13:$F$67)))*N(Mitarbeiter!$E111)/IF(Einstellungen!$C$11="7 Tage",7,5),N('Ist-Stunden'!AW111)),MAX(IF(Einstellungen!$C$11="7 Tage",MAX(0,(MIN(DATE(2029,9,0),IF(Mitarbeiter!$D111="",DATE(2029,9,0),Mitarbeiter!$D111),TODAY()))-(MAX(DATE(2029,8,1),Mitarbeiter!$C111))+1),MAX(0,NETWORKDAYS(MAX(DATE(2029,8,1),Mitarbeiter!$C111),MIN(DATE(2029,9,0),IF(Mitarbeiter!$D111="",DATE(2029,9,0),Mitarbeiter!$D111),TODAY()),Einstellungen!$F$13:$F$67)))*N(Mitarbeiter!$E111)/IF(Einstellungen!$C$11="7 Tage",7,5),N('Ist-Stunden'!AW111)+(N(Krankheitstage!CH111)+N(Krankheitstage!CT111))*N($C111))))</f>
        <v/>
      </c>
      <c r="CB111" s="76">
        <f>IF($B111="",0,IF(Einstellungen!$C$10="Ja",MAX(IF(Einstellungen!$C$11="7 Tage",MAX(0,(MIN(DATE(2029,10,0),IF(Mitarbeiter!$D111="",DATE(2029,10,0),Mitarbeiter!$D111),TODAY()))-(MAX(DATE(2029,9,1),Mitarbeiter!$C111))+1),MAX(0,NETWORKDAYS(MAX(DATE(2029,9,1),Mitarbeiter!$C111),MIN(DATE(2029,10,0),IF(Mitarbeiter!$D111="",DATE(2029,10,0),Mitarbeiter!$D111),TODAY()),Einstellungen!$F$13:$F$67)))*N(Mitarbeiter!$E111)/IF(Einstellungen!$C$11="7 Tage",7,5),N('Ist-Stunden'!AX111)),MAX(IF(Einstellungen!$C$11="7 Tage",MAX(0,(MIN(DATE(2029,10,0),IF(Mitarbeiter!$D111="",DATE(2029,10,0),Mitarbeiter!$D111),TODAY()))-(MAX(DATE(2029,9,1),Mitarbeiter!$C111))+1),MAX(0,NETWORKDAYS(MAX(DATE(2029,9,1),Mitarbeiter!$C111),MIN(DATE(2029,10,0),IF(Mitarbeiter!$D111="",DATE(2029,10,0),Mitarbeiter!$D111),TODAY()),Einstellungen!$F$13:$F$67)))*N(Mitarbeiter!$E111)/IF(Einstellungen!$C$11="7 Tage",7,5),N('Ist-Stunden'!AX111)+(N(Krankheitstage!CI111)+N(Krankheitstage!CU111))*N($C111))))</f>
        <v/>
      </c>
      <c r="CC111" s="76">
        <f>IF($B111="",0,IF(Einstellungen!$C$10="Ja",MAX(IF(Einstellungen!$C$11="7 Tage",MAX(0,(MIN(DATE(2029,11,0),IF(Mitarbeiter!$D111="",DATE(2029,11,0),Mitarbeiter!$D111),TODAY()))-(MAX(DATE(2029,10,1),Mitarbeiter!$C111))+1),MAX(0,NETWORKDAYS(MAX(DATE(2029,10,1),Mitarbeiter!$C111),MIN(DATE(2029,11,0),IF(Mitarbeiter!$D111="",DATE(2029,11,0),Mitarbeiter!$D111),TODAY()),Einstellungen!$F$13:$F$67)))*N(Mitarbeiter!$E111)/IF(Einstellungen!$C$11="7 Tage",7,5),N('Ist-Stunden'!AY111)),MAX(IF(Einstellungen!$C$11="7 Tage",MAX(0,(MIN(DATE(2029,11,0),IF(Mitarbeiter!$D111="",DATE(2029,11,0),Mitarbeiter!$D111),TODAY()))-(MAX(DATE(2029,10,1),Mitarbeiter!$C111))+1),MAX(0,NETWORKDAYS(MAX(DATE(2029,10,1),Mitarbeiter!$C111),MIN(DATE(2029,11,0),IF(Mitarbeiter!$D111="",DATE(2029,11,0),Mitarbeiter!$D111),TODAY()),Einstellungen!$F$13:$F$67)))*N(Mitarbeiter!$E111)/IF(Einstellungen!$C$11="7 Tage",7,5),N('Ist-Stunden'!AY111)+(N(Krankheitstage!CJ111)+N(Krankheitstage!CV111))*N($C111))))</f>
        <v/>
      </c>
      <c r="CD111" s="76">
        <f>IF($B111="",0,IF(Einstellungen!$C$10="Ja",MAX(IF(Einstellungen!$C$11="7 Tage",MAX(0,(MIN(DATE(2029,12,0),IF(Mitarbeiter!$D111="",DATE(2029,12,0),Mitarbeiter!$D111),TODAY()))-(MAX(DATE(2029,11,1),Mitarbeiter!$C111))+1),MAX(0,NETWORKDAYS(MAX(DATE(2029,11,1),Mitarbeiter!$C111),MIN(DATE(2029,12,0),IF(Mitarbeiter!$D111="",DATE(2029,12,0),Mitarbeiter!$D111),TODAY()),Einstellungen!$F$13:$F$67)))*N(Mitarbeiter!$E111)/IF(Einstellungen!$C$11="7 Tage",7,5),N('Ist-Stunden'!AZ111)),MAX(IF(Einstellungen!$C$11="7 Tage",MAX(0,(MIN(DATE(2029,12,0),IF(Mitarbeiter!$D111="",DATE(2029,12,0),Mitarbeiter!$D111),TODAY()))-(MAX(DATE(2029,11,1),Mitarbeiter!$C111))+1),MAX(0,NETWORKDAYS(MAX(DATE(2029,11,1),Mitarbeiter!$C111),MIN(DATE(2029,12,0),IF(Mitarbeiter!$D111="",DATE(2029,12,0),Mitarbeiter!$D111),TODAY()),Einstellungen!$F$13:$F$67)))*N(Mitarbeiter!$E111)/IF(Einstellungen!$C$11="7 Tage",7,5),N('Ist-Stunden'!AZ111)+(N(Krankheitstage!CK111)+N(Krankheitstage!CW111))*N($C111))))</f>
        <v/>
      </c>
      <c r="CE111" s="76">
        <f>IF($B111="",0,IF(Einstellungen!$C$10="Ja",MAX(IF(Einstellungen!$C$11="7 Tage",MAX(0,(MIN(DATE(2029,13,0),IF(Mitarbeiter!$D111="",DATE(2029,13,0),Mitarbeiter!$D111),TODAY()))-(MAX(DATE(2029,12,1),Mitarbeiter!$C111))+1),MAX(0,NETWORKDAYS(MAX(DATE(2029,12,1),Mitarbeiter!$C111),MIN(DATE(2029,13,0),IF(Mitarbeiter!$D111="",DATE(2029,13,0),Mitarbeiter!$D111),TODAY()),Einstellungen!$F$13:$F$67)))*N(Mitarbeiter!$E111)/IF(Einstellungen!$C$11="7 Tage",7,5),N('Ist-Stunden'!BA111)),MAX(IF(Einstellungen!$C$11="7 Tage",MAX(0,(MIN(DATE(2029,13,0),IF(Mitarbeiter!$D111="",DATE(2029,13,0),Mitarbeiter!$D111),TODAY()))-(MAX(DATE(2029,12,1),Mitarbeiter!$C111))+1),MAX(0,NETWORKDAYS(MAX(DATE(2029,12,1),Mitarbeiter!$C111),MIN(DATE(2029,13,0),IF(Mitarbeiter!$D111="",DATE(2029,13,0),Mitarbeiter!$D111),TODAY()),Einstellungen!$F$13:$F$67)))*N(Mitarbeiter!$E111)/IF(Einstellungen!$C$11="7 Tage",7,5),N('Ist-Stunden'!BA111)+(N(Krankheitstage!CL111)+N(Krankheitstage!CX111))*N($C111))))</f>
        <v/>
      </c>
      <c r="CF111" s="76">
        <f>IF($B111="",0,IF(Einstellungen!$C$10="Ja",MAX(IF(Einstellungen!$C$11="7 Tage",MAX(0,(MIN(DATE(2030,2,0),IF(Mitarbeiter!$D111="",DATE(2030,2,0),Mitarbeiter!$D111),TODAY()))-(MAX(DATE(2030,1,1),Mitarbeiter!$C111))+1),MAX(0,NETWORKDAYS(MAX(DATE(2030,1,1),Mitarbeiter!$C111),MIN(DATE(2030,2,0),IF(Mitarbeiter!$D111="",DATE(2030,2,0),Mitarbeiter!$D111),TODAY()),Einstellungen!$F$13:$F$67)))*N(Mitarbeiter!$E111)/IF(Einstellungen!$C$11="7 Tage",7,5),N('Ist-Stunden'!BB111)),MAX(IF(Einstellungen!$C$11="7 Tage",MAX(0,(MIN(DATE(2030,2,0),IF(Mitarbeiter!$D111="",DATE(2030,2,0),Mitarbeiter!$D111),TODAY()))-(MAX(DATE(2030,1,1),Mitarbeiter!$C111))+1),MAX(0,NETWORKDAYS(MAX(DATE(2030,1,1),Mitarbeiter!$C111),MIN(DATE(2030,2,0),IF(Mitarbeiter!$D111="",DATE(2030,2,0),Mitarbeiter!$D111),TODAY()),Einstellungen!$F$13:$F$67)))*N(Mitarbeiter!$E111)/IF(Einstellungen!$C$11="7 Tage",7,5),N('Ist-Stunden'!BB111)+(N(Krankheitstage!CY111)+N(Krankheitstage!DK111))*N($C111))))</f>
        <v/>
      </c>
      <c r="CG111" s="76">
        <f>IF($B111="",0,IF(Einstellungen!$C$10="Ja",MAX(IF(Einstellungen!$C$11="7 Tage",MAX(0,(MIN(DATE(2030,3,0),IF(Mitarbeiter!$D111="",DATE(2030,3,0),Mitarbeiter!$D111),TODAY()))-(MAX(DATE(2030,2,1),Mitarbeiter!$C111))+1),MAX(0,NETWORKDAYS(MAX(DATE(2030,2,1),Mitarbeiter!$C111),MIN(DATE(2030,3,0),IF(Mitarbeiter!$D111="",DATE(2030,3,0),Mitarbeiter!$D111),TODAY()),Einstellungen!$F$13:$F$67)))*N(Mitarbeiter!$E111)/IF(Einstellungen!$C$11="7 Tage",7,5),N('Ist-Stunden'!BC111)),MAX(IF(Einstellungen!$C$11="7 Tage",MAX(0,(MIN(DATE(2030,3,0),IF(Mitarbeiter!$D111="",DATE(2030,3,0),Mitarbeiter!$D111),TODAY()))-(MAX(DATE(2030,2,1),Mitarbeiter!$C111))+1),MAX(0,NETWORKDAYS(MAX(DATE(2030,2,1),Mitarbeiter!$C111),MIN(DATE(2030,3,0),IF(Mitarbeiter!$D111="",DATE(2030,3,0),Mitarbeiter!$D111),TODAY()),Einstellungen!$F$13:$F$67)))*N(Mitarbeiter!$E111)/IF(Einstellungen!$C$11="7 Tage",7,5),N('Ist-Stunden'!BC111)+(N(Krankheitstage!CZ111)+N(Krankheitstage!DL111))*N($C111))))</f>
        <v/>
      </c>
      <c r="CH111" s="76">
        <f>IF($B111="",0,IF(Einstellungen!$C$10="Ja",MAX(IF(Einstellungen!$C$11="7 Tage",MAX(0,(MIN(DATE(2030,4,0),IF(Mitarbeiter!$D111="",DATE(2030,4,0),Mitarbeiter!$D111),TODAY()))-(MAX(DATE(2030,3,1),Mitarbeiter!$C111))+1),MAX(0,NETWORKDAYS(MAX(DATE(2030,3,1),Mitarbeiter!$C111),MIN(DATE(2030,4,0),IF(Mitarbeiter!$D111="",DATE(2030,4,0),Mitarbeiter!$D111),TODAY()),Einstellungen!$F$13:$F$67)))*N(Mitarbeiter!$E111)/IF(Einstellungen!$C$11="7 Tage",7,5),N('Ist-Stunden'!BD111)),MAX(IF(Einstellungen!$C$11="7 Tage",MAX(0,(MIN(DATE(2030,4,0),IF(Mitarbeiter!$D111="",DATE(2030,4,0),Mitarbeiter!$D111),TODAY()))-(MAX(DATE(2030,3,1),Mitarbeiter!$C111))+1),MAX(0,NETWORKDAYS(MAX(DATE(2030,3,1),Mitarbeiter!$C111),MIN(DATE(2030,4,0),IF(Mitarbeiter!$D111="",DATE(2030,4,0),Mitarbeiter!$D111),TODAY()),Einstellungen!$F$13:$F$67)))*N(Mitarbeiter!$E111)/IF(Einstellungen!$C$11="7 Tage",7,5),N('Ist-Stunden'!BD111)+(N(Krankheitstage!DA111)+N(Krankheitstage!DM111))*N($C111))))</f>
        <v/>
      </c>
      <c r="CI111" s="76">
        <f>IF($B111="",0,IF(Einstellungen!$C$10="Ja",MAX(IF(Einstellungen!$C$11="7 Tage",MAX(0,(MIN(DATE(2030,5,0),IF(Mitarbeiter!$D111="",DATE(2030,5,0),Mitarbeiter!$D111),TODAY()))-(MAX(DATE(2030,4,1),Mitarbeiter!$C111))+1),MAX(0,NETWORKDAYS(MAX(DATE(2030,4,1),Mitarbeiter!$C111),MIN(DATE(2030,5,0),IF(Mitarbeiter!$D111="",DATE(2030,5,0),Mitarbeiter!$D111),TODAY()),Einstellungen!$F$13:$F$67)))*N(Mitarbeiter!$E111)/IF(Einstellungen!$C$11="7 Tage",7,5),N('Ist-Stunden'!BE111)),MAX(IF(Einstellungen!$C$11="7 Tage",MAX(0,(MIN(DATE(2030,5,0),IF(Mitarbeiter!$D111="",DATE(2030,5,0),Mitarbeiter!$D111),TODAY()))-(MAX(DATE(2030,4,1),Mitarbeiter!$C111))+1),MAX(0,NETWORKDAYS(MAX(DATE(2030,4,1),Mitarbeiter!$C111),MIN(DATE(2030,5,0),IF(Mitarbeiter!$D111="",DATE(2030,5,0),Mitarbeiter!$D111),TODAY()),Einstellungen!$F$13:$F$67)))*N(Mitarbeiter!$E111)/IF(Einstellungen!$C$11="7 Tage",7,5),N('Ist-Stunden'!BE111)+(N(Krankheitstage!DB111)+N(Krankheitstage!DN111))*N($C111))))</f>
        <v/>
      </c>
      <c r="CJ111" s="76">
        <f>IF($B111="",0,IF(Einstellungen!$C$10="Ja",MAX(IF(Einstellungen!$C$11="7 Tage",MAX(0,(MIN(DATE(2030,6,0),IF(Mitarbeiter!$D111="",DATE(2030,6,0),Mitarbeiter!$D111),TODAY()))-(MAX(DATE(2030,5,1),Mitarbeiter!$C111))+1),MAX(0,NETWORKDAYS(MAX(DATE(2030,5,1),Mitarbeiter!$C111),MIN(DATE(2030,6,0),IF(Mitarbeiter!$D111="",DATE(2030,6,0),Mitarbeiter!$D111),TODAY()),Einstellungen!$F$13:$F$67)))*N(Mitarbeiter!$E111)/IF(Einstellungen!$C$11="7 Tage",7,5),N('Ist-Stunden'!BF111)),MAX(IF(Einstellungen!$C$11="7 Tage",MAX(0,(MIN(DATE(2030,6,0),IF(Mitarbeiter!$D111="",DATE(2030,6,0),Mitarbeiter!$D111),TODAY()))-(MAX(DATE(2030,5,1),Mitarbeiter!$C111))+1),MAX(0,NETWORKDAYS(MAX(DATE(2030,5,1),Mitarbeiter!$C111),MIN(DATE(2030,6,0),IF(Mitarbeiter!$D111="",DATE(2030,6,0),Mitarbeiter!$D111),TODAY()),Einstellungen!$F$13:$F$67)))*N(Mitarbeiter!$E111)/IF(Einstellungen!$C$11="7 Tage",7,5),N('Ist-Stunden'!BF111)+(N(Krankheitstage!DC111)+N(Krankheitstage!DO111))*N($C111))))</f>
        <v/>
      </c>
      <c r="CK111" s="76">
        <f>IF($B111="",0,IF(Einstellungen!$C$10="Ja",MAX(IF(Einstellungen!$C$11="7 Tage",MAX(0,(MIN(DATE(2030,7,0),IF(Mitarbeiter!$D111="",DATE(2030,7,0),Mitarbeiter!$D111),TODAY()))-(MAX(DATE(2030,6,1),Mitarbeiter!$C111))+1),MAX(0,NETWORKDAYS(MAX(DATE(2030,6,1),Mitarbeiter!$C111),MIN(DATE(2030,7,0),IF(Mitarbeiter!$D111="",DATE(2030,7,0),Mitarbeiter!$D111),TODAY()),Einstellungen!$F$13:$F$67)))*N(Mitarbeiter!$E111)/IF(Einstellungen!$C$11="7 Tage",7,5),N('Ist-Stunden'!BG111)),MAX(IF(Einstellungen!$C$11="7 Tage",MAX(0,(MIN(DATE(2030,7,0),IF(Mitarbeiter!$D111="",DATE(2030,7,0),Mitarbeiter!$D111),TODAY()))-(MAX(DATE(2030,6,1),Mitarbeiter!$C111))+1),MAX(0,NETWORKDAYS(MAX(DATE(2030,6,1),Mitarbeiter!$C111),MIN(DATE(2030,7,0),IF(Mitarbeiter!$D111="",DATE(2030,7,0),Mitarbeiter!$D111),TODAY()),Einstellungen!$F$13:$F$67)))*N(Mitarbeiter!$E111)/IF(Einstellungen!$C$11="7 Tage",7,5),N('Ist-Stunden'!BG111)+(N(Krankheitstage!DD111)+N(Krankheitstage!DP111))*N($C111))))</f>
        <v/>
      </c>
      <c r="CL111" s="76">
        <f>IF($B111="",0,IF(Einstellungen!$C$10="Ja",MAX(IF(Einstellungen!$C$11="7 Tage",MAX(0,(MIN(DATE(2030,8,0),IF(Mitarbeiter!$D111="",DATE(2030,8,0),Mitarbeiter!$D111),TODAY()))-(MAX(DATE(2030,7,1),Mitarbeiter!$C111))+1),MAX(0,NETWORKDAYS(MAX(DATE(2030,7,1),Mitarbeiter!$C111),MIN(DATE(2030,8,0),IF(Mitarbeiter!$D111="",DATE(2030,8,0),Mitarbeiter!$D111),TODAY()),Einstellungen!$F$13:$F$67)))*N(Mitarbeiter!$E111)/IF(Einstellungen!$C$11="7 Tage",7,5),N('Ist-Stunden'!BH111)),MAX(IF(Einstellungen!$C$11="7 Tage",MAX(0,(MIN(DATE(2030,8,0),IF(Mitarbeiter!$D111="",DATE(2030,8,0),Mitarbeiter!$D111),TODAY()))-(MAX(DATE(2030,7,1),Mitarbeiter!$C111))+1),MAX(0,NETWORKDAYS(MAX(DATE(2030,7,1),Mitarbeiter!$C111),MIN(DATE(2030,8,0),IF(Mitarbeiter!$D111="",DATE(2030,8,0),Mitarbeiter!$D111),TODAY()),Einstellungen!$F$13:$F$67)))*N(Mitarbeiter!$E111)/IF(Einstellungen!$C$11="7 Tage",7,5),N('Ist-Stunden'!BH111)+(N(Krankheitstage!DE111)+N(Krankheitstage!DQ111))*N($C111))))</f>
        <v/>
      </c>
      <c r="CM111" s="76">
        <f>IF($B111="",0,IF(Einstellungen!$C$10="Ja",MAX(IF(Einstellungen!$C$11="7 Tage",MAX(0,(MIN(DATE(2030,9,0),IF(Mitarbeiter!$D111="",DATE(2030,9,0),Mitarbeiter!$D111),TODAY()))-(MAX(DATE(2030,8,1),Mitarbeiter!$C111))+1),MAX(0,NETWORKDAYS(MAX(DATE(2030,8,1),Mitarbeiter!$C111),MIN(DATE(2030,9,0),IF(Mitarbeiter!$D111="",DATE(2030,9,0),Mitarbeiter!$D111),TODAY()),Einstellungen!$F$13:$F$67)))*N(Mitarbeiter!$E111)/IF(Einstellungen!$C$11="7 Tage",7,5),N('Ist-Stunden'!BI111)),MAX(IF(Einstellungen!$C$11="7 Tage",MAX(0,(MIN(DATE(2030,9,0),IF(Mitarbeiter!$D111="",DATE(2030,9,0),Mitarbeiter!$D111),TODAY()))-(MAX(DATE(2030,8,1),Mitarbeiter!$C111))+1),MAX(0,NETWORKDAYS(MAX(DATE(2030,8,1),Mitarbeiter!$C111),MIN(DATE(2030,9,0),IF(Mitarbeiter!$D111="",DATE(2030,9,0),Mitarbeiter!$D111),TODAY()),Einstellungen!$F$13:$F$67)))*N(Mitarbeiter!$E111)/IF(Einstellungen!$C$11="7 Tage",7,5),N('Ist-Stunden'!BI111)+(N(Krankheitstage!DF111)+N(Krankheitstage!DR111))*N($C111))))</f>
        <v/>
      </c>
      <c r="CN111" s="76">
        <f>IF($B111="",0,IF(Einstellungen!$C$10="Ja",MAX(IF(Einstellungen!$C$11="7 Tage",MAX(0,(MIN(DATE(2030,10,0),IF(Mitarbeiter!$D111="",DATE(2030,10,0),Mitarbeiter!$D111),TODAY()))-(MAX(DATE(2030,9,1),Mitarbeiter!$C111))+1),MAX(0,NETWORKDAYS(MAX(DATE(2030,9,1),Mitarbeiter!$C111),MIN(DATE(2030,10,0),IF(Mitarbeiter!$D111="",DATE(2030,10,0),Mitarbeiter!$D111),TODAY()),Einstellungen!$F$13:$F$67)))*N(Mitarbeiter!$E111)/IF(Einstellungen!$C$11="7 Tage",7,5),N('Ist-Stunden'!BJ111)),MAX(IF(Einstellungen!$C$11="7 Tage",MAX(0,(MIN(DATE(2030,10,0),IF(Mitarbeiter!$D111="",DATE(2030,10,0),Mitarbeiter!$D111),TODAY()))-(MAX(DATE(2030,9,1),Mitarbeiter!$C111))+1),MAX(0,NETWORKDAYS(MAX(DATE(2030,9,1),Mitarbeiter!$C111),MIN(DATE(2030,10,0),IF(Mitarbeiter!$D111="",DATE(2030,10,0),Mitarbeiter!$D111),TODAY()),Einstellungen!$F$13:$F$67)))*N(Mitarbeiter!$E111)/IF(Einstellungen!$C$11="7 Tage",7,5),N('Ist-Stunden'!BJ111)+(N(Krankheitstage!DG111)+N(Krankheitstage!DS111))*N($C111))))</f>
        <v/>
      </c>
      <c r="CO111" s="76">
        <f>IF($B111="",0,IF(Einstellungen!$C$10="Ja",MAX(IF(Einstellungen!$C$11="7 Tage",MAX(0,(MIN(DATE(2030,11,0),IF(Mitarbeiter!$D111="",DATE(2030,11,0),Mitarbeiter!$D111),TODAY()))-(MAX(DATE(2030,10,1),Mitarbeiter!$C111))+1),MAX(0,NETWORKDAYS(MAX(DATE(2030,10,1),Mitarbeiter!$C111),MIN(DATE(2030,11,0),IF(Mitarbeiter!$D111="",DATE(2030,11,0),Mitarbeiter!$D111),TODAY()),Einstellungen!$F$13:$F$67)))*N(Mitarbeiter!$E111)/IF(Einstellungen!$C$11="7 Tage",7,5),N('Ist-Stunden'!BK111)),MAX(IF(Einstellungen!$C$11="7 Tage",MAX(0,(MIN(DATE(2030,11,0),IF(Mitarbeiter!$D111="",DATE(2030,11,0),Mitarbeiter!$D111),TODAY()))-(MAX(DATE(2030,10,1),Mitarbeiter!$C111))+1),MAX(0,NETWORKDAYS(MAX(DATE(2030,10,1),Mitarbeiter!$C111),MIN(DATE(2030,11,0),IF(Mitarbeiter!$D111="",DATE(2030,11,0),Mitarbeiter!$D111),TODAY()),Einstellungen!$F$13:$F$67)))*N(Mitarbeiter!$E111)/IF(Einstellungen!$C$11="7 Tage",7,5),N('Ist-Stunden'!BK111)+(N(Krankheitstage!DH111)+N(Krankheitstage!DT111))*N($C111))))</f>
        <v/>
      </c>
      <c r="CP111" s="76">
        <f>IF($B111="",0,IF(Einstellungen!$C$10="Ja",MAX(IF(Einstellungen!$C$11="7 Tage",MAX(0,(MIN(DATE(2030,12,0),IF(Mitarbeiter!$D111="",DATE(2030,12,0),Mitarbeiter!$D111),TODAY()))-(MAX(DATE(2030,11,1),Mitarbeiter!$C111))+1),MAX(0,NETWORKDAYS(MAX(DATE(2030,11,1),Mitarbeiter!$C111),MIN(DATE(2030,12,0),IF(Mitarbeiter!$D111="",DATE(2030,12,0),Mitarbeiter!$D111),TODAY()),Einstellungen!$F$13:$F$67)))*N(Mitarbeiter!$E111)/IF(Einstellungen!$C$11="7 Tage",7,5),N('Ist-Stunden'!BL111)),MAX(IF(Einstellungen!$C$11="7 Tage",MAX(0,(MIN(DATE(2030,12,0),IF(Mitarbeiter!$D111="",DATE(2030,12,0),Mitarbeiter!$D111),TODAY()))-(MAX(DATE(2030,11,1),Mitarbeiter!$C111))+1),MAX(0,NETWORKDAYS(MAX(DATE(2030,11,1),Mitarbeiter!$C111),MIN(DATE(2030,12,0),IF(Mitarbeiter!$D111="",DATE(2030,12,0),Mitarbeiter!$D111),TODAY()),Einstellungen!$F$13:$F$67)))*N(Mitarbeiter!$E111)/IF(Einstellungen!$C$11="7 Tage",7,5),N('Ist-Stunden'!BL111)+(N(Krankheitstage!DI111)+N(Krankheitstage!DU111))*N($C111))))</f>
        <v/>
      </c>
      <c r="CQ111" s="76">
        <f>IF($B111="",0,IF(Einstellungen!$C$10="Ja",MAX(IF(Einstellungen!$C$11="7 Tage",MAX(0,(MIN(DATE(2030,13,0),IF(Mitarbeiter!$D111="",DATE(2030,13,0),Mitarbeiter!$D111),TODAY()))-(MAX(DATE(2030,12,1),Mitarbeiter!$C111))+1),MAX(0,NETWORKDAYS(MAX(DATE(2030,12,1),Mitarbeiter!$C111),MIN(DATE(2030,13,0),IF(Mitarbeiter!$D111="",DATE(2030,13,0),Mitarbeiter!$D111),TODAY()),Einstellungen!$F$13:$F$67)))*N(Mitarbeiter!$E111)/IF(Einstellungen!$C$11="7 Tage",7,5),N('Ist-Stunden'!BM111)),MAX(IF(Einstellungen!$C$11="7 Tage",MAX(0,(MIN(DATE(2030,13,0),IF(Mitarbeiter!$D111="",DATE(2030,13,0),Mitarbeiter!$D111),TODAY()))-(MAX(DATE(2030,12,1),Mitarbeiter!$C111))+1),MAX(0,NETWORKDAYS(MAX(DATE(2030,12,1),Mitarbeiter!$C111),MIN(DATE(2030,13,0),IF(Mitarbeiter!$D111="",DATE(2030,13,0),Mitarbeiter!$D111),TODAY()),Einstellungen!$F$13:$F$67)))*N(Mitarbeiter!$E111)/IF(Einstellungen!$C$11="7 Tage",7,5),N('Ist-Stunden'!BM111)+(N(Krankheitstage!DJ111)+N(Krankheitstage!DV111))*N($C111))))</f>
        <v/>
      </c>
    </row>
    <row r="112">
      <c r="A112" s="73">
        <f>IF(Mitarbeiter!B112="","",Mitarbeiter!A112)</f>
        <v/>
      </c>
      <c r="B112" s="6">
        <f>IF(Mitarbeiter!B112="","",Mitarbeiter!B112)</f>
        <v/>
      </c>
      <c r="C112" s="74">
        <f>IF(Mitarbeiter!B112="","",Mitarbeiter!F112)</f>
        <v/>
      </c>
      <c r="D112" s="75">
        <f>N(INDEX(Krankheitstage!$G112:$DV112,1,(Einstellungen!$C$3-2026)*24+1))</f>
        <v/>
      </c>
      <c r="E112" s="75">
        <f>N(INDEX(Krankheitstage!$G112:$DV112,1,(Einstellungen!$C$3-2026)*24+2))</f>
        <v/>
      </c>
      <c r="F112" s="75">
        <f>N(INDEX(Krankheitstage!$G112:$DV112,1,(Einstellungen!$C$3-2026)*24+3))</f>
        <v/>
      </c>
      <c r="G112" s="75">
        <f>N(INDEX(Krankheitstage!$G112:$DV112,1,(Einstellungen!$C$3-2026)*24+4))</f>
        <v/>
      </c>
      <c r="H112" s="75">
        <f>N(INDEX(Krankheitstage!$G112:$DV112,1,(Einstellungen!$C$3-2026)*24+5))</f>
        <v/>
      </c>
      <c r="I112" s="75">
        <f>N(INDEX(Krankheitstage!$G112:$DV112,1,(Einstellungen!$C$3-2026)*24+6))</f>
        <v/>
      </c>
      <c r="J112" s="75">
        <f>N(INDEX(Krankheitstage!$G112:$DV112,1,(Einstellungen!$C$3-2026)*24+7))</f>
        <v/>
      </c>
      <c r="K112" s="75">
        <f>N(INDEX(Krankheitstage!$G112:$DV112,1,(Einstellungen!$C$3-2026)*24+8))</f>
        <v/>
      </c>
      <c r="L112" s="75">
        <f>N(INDEX(Krankheitstage!$G112:$DV112,1,(Einstellungen!$C$3-2026)*24+9))</f>
        <v/>
      </c>
      <c r="M112" s="75">
        <f>N(INDEX(Krankheitstage!$G112:$DV112,1,(Einstellungen!$C$3-2026)*24+10))</f>
        <v/>
      </c>
      <c r="N112" s="75">
        <f>N(INDEX(Krankheitstage!$G112:$DV112,1,(Einstellungen!$C$3-2026)*24+11))</f>
        <v/>
      </c>
      <c r="O112" s="75">
        <f>N(INDEX(Krankheitstage!$G112:$DV112,1,(Einstellungen!$C$3-2026)*24+12))</f>
        <v/>
      </c>
      <c r="P112" s="75">
        <f>IF($B112="","",SUM(D112:O112))</f>
        <v/>
      </c>
      <c r="Q112" s="75">
        <f>N(INDEX(Krankheitstage!$G112:$DV112,1,(Einstellungen!$C$3-2026)*24+13))</f>
        <v/>
      </c>
      <c r="R112" s="75">
        <f>N(INDEX(Krankheitstage!$G112:$DV112,1,(Einstellungen!$C$3-2026)*24+14))</f>
        <v/>
      </c>
      <c r="S112" s="75">
        <f>N(INDEX(Krankheitstage!$G112:$DV112,1,(Einstellungen!$C$3-2026)*24+15))</f>
        <v/>
      </c>
      <c r="T112" s="75">
        <f>N(INDEX(Krankheitstage!$G112:$DV112,1,(Einstellungen!$C$3-2026)*24+16))</f>
        <v/>
      </c>
      <c r="U112" s="75">
        <f>N(INDEX(Krankheitstage!$G112:$DV112,1,(Einstellungen!$C$3-2026)*24+17))</f>
        <v/>
      </c>
      <c r="V112" s="75">
        <f>N(INDEX(Krankheitstage!$G112:$DV112,1,(Einstellungen!$C$3-2026)*24+18))</f>
        <v/>
      </c>
      <c r="W112" s="75">
        <f>N(INDEX(Krankheitstage!$G112:$DV112,1,(Einstellungen!$C$3-2026)*24+19))</f>
        <v/>
      </c>
      <c r="X112" s="75">
        <f>N(INDEX(Krankheitstage!$G112:$DV112,1,(Einstellungen!$C$3-2026)*24+20))</f>
        <v/>
      </c>
      <c r="Y112" s="75">
        <f>N(INDEX(Krankheitstage!$G112:$DV112,1,(Einstellungen!$C$3-2026)*24+21))</f>
        <v/>
      </c>
      <c r="Z112" s="75">
        <f>N(INDEX(Krankheitstage!$G112:$DV112,1,(Einstellungen!$C$3-2026)*24+22))</f>
        <v/>
      </c>
      <c r="AA112" s="75">
        <f>N(INDEX(Krankheitstage!$G112:$DV112,1,(Einstellungen!$C$3-2026)*24+23))</f>
        <v/>
      </c>
      <c r="AB112" s="75">
        <f>N(INDEX(Krankheitstage!$G112:$DV112,1,(Einstellungen!$C$3-2026)*24+24))</f>
        <v/>
      </c>
      <c r="AC112" s="75">
        <f>IF($B112="","",SUM(Q112:AB112))</f>
        <v/>
      </c>
      <c r="AD112" s="75">
        <f>IF($B112="","",SUM(P112,AC112))</f>
        <v/>
      </c>
      <c r="AE112" s="76">
        <f>IF($B112="","",AD112*N(C112))</f>
        <v/>
      </c>
      <c r="AF112" s="75">
        <f>IF($B112="","",Krankheitstage!E112)</f>
        <v/>
      </c>
      <c r="AG112" s="76">
        <f>IF($B112="","",AF112*N(C112))</f>
        <v/>
      </c>
      <c r="AH112" s="76">
        <f>IF($B112="","",INDEX($AJ112:$CQ112,1,(Einstellungen!$C$3-2026)*12+1)+INDEX($AJ112:$CQ112,1,(Einstellungen!$C$3-2026)*12+2)+INDEX($AJ112:$CQ112,1,(Einstellungen!$C$3-2026)*12+3)+INDEX($AJ112:$CQ112,1,(Einstellungen!$C$3-2026)*12+4)+INDEX($AJ112:$CQ112,1,(Einstellungen!$C$3-2026)*12+5)+INDEX($AJ112:$CQ112,1,(Einstellungen!$C$3-2026)*12+6)+INDEX($AJ112:$CQ112,1,(Einstellungen!$C$3-2026)*12+7)+INDEX($AJ112:$CQ112,1,(Einstellungen!$C$3-2026)*12+8)+INDEX($AJ112:$CQ112,1,(Einstellungen!$C$3-2026)*12+9)+INDEX($AJ112:$CQ112,1,(Einstellungen!$C$3-2026)*12+10)+INDEX($AJ112:$CQ112,1,(Einstellungen!$C$3-2026)*12+11)+INDEX($AJ112:$CQ112,1,(Einstellungen!$C$3-2026)*12+12))</f>
        <v/>
      </c>
      <c r="AI112" s="76">
        <f>IF($B112="","",SUM($AJ112:$CQ112))</f>
        <v/>
      </c>
      <c r="AJ112" s="76">
        <f>IF($B112="",0,IF(Einstellungen!$C$10="Ja",MAX(IF(Einstellungen!$C$11="7 Tage",MAX(0,(MIN(DATE(2026,2,0),IF(Mitarbeiter!$D112="",DATE(2026,2,0),Mitarbeiter!$D112),TODAY()))-(MAX(DATE(2026,1,1),Mitarbeiter!$C112))+1),MAX(0,NETWORKDAYS(MAX(DATE(2026,1,1),Mitarbeiter!$C112),MIN(DATE(2026,2,0),IF(Mitarbeiter!$D112="",DATE(2026,2,0),Mitarbeiter!$D112),TODAY()),Einstellungen!$F$13:$F$67)))*N(Mitarbeiter!$E112)/IF(Einstellungen!$C$11="7 Tage",7,5),N('Ist-Stunden'!F112)),MAX(IF(Einstellungen!$C$11="7 Tage",MAX(0,(MIN(DATE(2026,2,0),IF(Mitarbeiter!$D112="",DATE(2026,2,0),Mitarbeiter!$D112),TODAY()))-(MAX(DATE(2026,1,1),Mitarbeiter!$C112))+1),MAX(0,NETWORKDAYS(MAX(DATE(2026,1,1),Mitarbeiter!$C112),MIN(DATE(2026,2,0),IF(Mitarbeiter!$D112="",DATE(2026,2,0),Mitarbeiter!$D112),TODAY()),Einstellungen!$F$13:$F$67)))*N(Mitarbeiter!$E112)/IF(Einstellungen!$C$11="7 Tage",7,5),N('Ist-Stunden'!F112)+(N(Krankheitstage!G112)+N(Krankheitstage!S112))*N($C112))))</f>
        <v/>
      </c>
      <c r="AK112" s="76">
        <f>IF($B112="",0,IF(Einstellungen!$C$10="Ja",MAX(IF(Einstellungen!$C$11="7 Tage",MAX(0,(MIN(DATE(2026,3,0),IF(Mitarbeiter!$D112="",DATE(2026,3,0),Mitarbeiter!$D112),TODAY()))-(MAX(DATE(2026,2,1),Mitarbeiter!$C112))+1),MAX(0,NETWORKDAYS(MAX(DATE(2026,2,1),Mitarbeiter!$C112),MIN(DATE(2026,3,0),IF(Mitarbeiter!$D112="",DATE(2026,3,0),Mitarbeiter!$D112),TODAY()),Einstellungen!$F$13:$F$67)))*N(Mitarbeiter!$E112)/IF(Einstellungen!$C$11="7 Tage",7,5),N('Ist-Stunden'!G112)),MAX(IF(Einstellungen!$C$11="7 Tage",MAX(0,(MIN(DATE(2026,3,0),IF(Mitarbeiter!$D112="",DATE(2026,3,0),Mitarbeiter!$D112),TODAY()))-(MAX(DATE(2026,2,1),Mitarbeiter!$C112))+1),MAX(0,NETWORKDAYS(MAX(DATE(2026,2,1),Mitarbeiter!$C112),MIN(DATE(2026,3,0),IF(Mitarbeiter!$D112="",DATE(2026,3,0),Mitarbeiter!$D112),TODAY()),Einstellungen!$F$13:$F$67)))*N(Mitarbeiter!$E112)/IF(Einstellungen!$C$11="7 Tage",7,5),N('Ist-Stunden'!G112)+(N(Krankheitstage!H112)+N(Krankheitstage!T112))*N($C112))))</f>
        <v/>
      </c>
      <c r="AL112" s="76">
        <f>IF($B112="",0,IF(Einstellungen!$C$10="Ja",MAX(IF(Einstellungen!$C$11="7 Tage",MAX(0,(MIN(DATE(2026,4,0),IF(Mitarbeiter!$D112="",DATE(2026,4,0),Mitarbeiter!$D112),TODAY()))-(MAX(DATE(2026,3,1),Mitarbeiter!$C112))+1),MAX(0,NETWORKDAYS(MAX(DATE(2026,3,1),Mitarbeiter!$C112),MIN(DATE(2026,4,0),IF(Mitarbeiter!$D112="",DATE(2026,4,0),Mitarbeiter!$D112),TODAY()),Einstellungen!$F$13:$F$67)))*N(Mitarbeiter!$E112)/IF(Einstellungen!$C$11="7 Tage",7,5),N('Ist-Stunden'!H112)),MAX(IF(Einstellungen!$C$11="7 Tage",MAX(0,(MIN(DATE(2026,4,0),IF(Mitarbeiter!$D112="",DATE(2026,4,0),Mitarbeiter!$D112),TODAY()))-(MAX(DATE(2026,3,1),Mitarbeiter!$C112))+1),MAX(0,NETWORKDAYS(MAX(DATE(2026,3,1),Mitarbeiter!$C112),MIN(DATE(2026,4,0),IF(Mitarbeiter!$D112="",DATE(2026,4,0),Mitarbeiter!$D112),TODAY()),Einstellungen!$F$13:$F$67)))*N(Mitarbeiter!$E112)/IF(Einstellungen!$C$11="7 Tage",7,5),N('Ist-Stunden'!H112)+(N(Krankheitstage!I112)+N(Krankheitstage!U112))*N($C112))))</f>
        <v/>
      </c>
      <c r="AM112" s="76">
        <f>IF($B112="",0,IF(Einstellungen!$C$10="Ja",MAX(IF(Einstellungen!$C$11="7 Tage",MAX(0,(MIN(DATE(2026,5,0),IF(Mitarbeiter!$D112="",DATE(2026,5,0),Mitarbeiter!$D112),TODAY()))-(MAX(DATE(2026,4,1),Mitarbeiter!$C112))+1),MAX(0,NETWORKDAYS(MAX(DATE(2026,4,1),Mitarbeiter!$C112),MIN(DATE(2026,5,0),IF(Mitarbeiter!$D112="",DATE(2026,5,0),Mitarbeiter!$D112),TODAY()),Einstellungen!$F$13:$F$67)))*N(Mitarbeiter!$E112)/IF(Einstellungen!$C$11="7 Tage",7,5),N('Ist-Stunden'!I112)),MAX(IF(Einstellungen!$C$11="7 Tage",MAX(0,(MIN(DATE(2026,5,0),IF(Mitarbeiter!$D112="",DATE(2026,5,0),Mitarbeiter!$D112),TODAY()))-(MAX(DATE(2026,4,1),Mitarbeiter!$C112))+1),MAX(0,NETWORKDAYS(MAX(DATE(2026,4,1),Mitarbeiter!$C112),MIN(DATE(2026,5,0),IF(Mitarbeiter!$D112="",DATE(2026,5,0),Mitarbeiter!$D112),TODAY()),Einstellungen!$F$13:$F$67)))*N(Mitarbeiter!$E112)/IF(Einstellungen!$C$11="7 Tage",7,5),N('Ist-Stunden'!I112)+(N(Krankheitstage!J112)+N(Krankheitstage!V112))*N($C112))))</f>
        <v/>
      </c>
      <c r="AN112" s="76">
        <f>IF($B112="",0,IF(Einstellungen!$C$10="Ja",MAX(IF(Einstellungen!$C$11="7 Tage",MAX(0,(MIN(DATE(2026,6,0),IF(Mitarbeiter!$D112="",DATE(2026,6,0),Mitarbeiter!$D112),TODAY()))-(MAX(DATE(2026,5,1),Mitarbeiter!$C112))+1),MAX(0,NETWORKDAYS(MAX(DATE(2026,5,1),Mitarbeiter!$C112),MIN(DATE(2026,6,0),IF(Mitarbeiter!$D112="",DATE(2026,6,0),Mitarbeiter!$D112),TODAY()),Einstellungen!$F$13:$F$67)))*N(Mitarbeiter!$E112)/IF(Einstellungen!$C$11="7 Tage",7,5),N('Ist-Stunden'!J112)),MAX(IF(Einstellungen!$C$11="7 Tage",MAX(0,(MIN(DATE(2026,6,0),IF(Mitarbeiter!$D112="",DATE(2026,6,0),Mitarbeiter!$D112),TODAY()))-(MAX(DATE(2026,5,1),Mitarbeiter!$C112))+1),MAX(0,NETWORKDAYS(MAX(DATE(2026,5,1),Mitarbeiter!$C112),MIN(DATE(2026,6,0),IF(Mitarbeiter!$D112="",DATE(2026,6,0),Mitarbeiter!$D112),TODAY()),Einstellungen!$F$13:$F$67)))*N(Mitarbeiter!$E112)/IF(Einstellungen!$C$11="7 Tage",7,5),N('Ist-Stunden'!J112)+(N(Krankheitstage!K112)+N(Krankheitstage!W112))*N($C112))))</f>
        <v/>
      </c>
      <c r="AO112" s="76">
        <f>IF($B112="",0,IF(Einstellungen!$C$10="Ja",MAX(IF(Einstellungen!$C$11="7 Tage",MAX(0,(MIN(DATE(2026,7,0),IF(Mitarbeiter!$D112="",DATE(2026,7,0),Mitarbeiter!$D112),TODAY()))-(MAX(DATE(2026,6,1),Mitarbeiter!$C112))+1),MAX(0,NETWORKDAYS(MAX(DATE(2026,6,1),Mitarbeiter!$C112),MIN(DATE(2026,7,0),IF(Mitarbeiter!$D112="",DATE(2026,7,0),Mitarbeiter!$D112),TODAY()),Einstellungen!$F$13:$F$67)))*N(Mitarbeiter!$E112)/IF(Einstellungen!$C$11="7 Tage",7,5),N('Ist-Stunden'!K112)),MAX(IF(Einstellungen!$C$11="7 Tage",MAX(0,(MIN(DATE(2026,7,0),IF(Mitarbeiter!$D112="",DATE(2026,7,0),Mitarbeiter!$D112),TODAY()))-(MAX(DATE(2026,6,1),Mitarbeiter!$C112))+1),MAX(0,NETWORKDAYS(MAX(DATE(2026,6,1),Mitarbeiter!$C112),MIN(DATE(2026,7,0),IF(Mitarbeiter!$D112="",DATE(2026,7,0),Mitarbeiter!$D112),TODAY()),Einstellungen!$F$13:$F$67)))*N(Mitarbeiter!$E112)/IF(Einstellungen!$C$11="7 Tage",7,5),N('Ist-Stunden'!K112)+(N(Krankheitstage!L112)+N(Krankheitstage!X112))*N($C112))))</f>
        <v/>
      </c>
      <c r="AP112" s="76">
        <f>IF($B112="",0,IF(Einstellungen!$C$10="Ja",MAX(IF(Einstellungen!$C$11="7 Tage",MAX(0,(MIN(DATE(2026,8,0),IF(Mitarbeiter!$D112="",DATE(2026,8,0),Mitarbeiter!$D112),TODAY()))-(MAX(DATE(2026,7,1),Mitarbeiter!$C112))+1),MAX(0,NETWORKDAYS(MAX(DATE(2026,7,1),Mitarbeiter!$C112),MIN(DATE(2026,8,0),IF(Mitarbeiter!$D112="",DATE(2026,8,0),Mitarbeiter!$D112),TODAY()),Einstellungen!$F$13:$F$67)))*N(Mitarbeiter!$E112)/IF(Einstellungen!$C$11="7 Tage",7,5),N('Ist-Stunden'!L112)),MAX(IF(Einstellungen!$C$11="7 Tage",MAX(0,(MIN(DATE(2026,8,0),IF(Mitarbeiter!$D112="",DATE(2026,8,0),Mitarbeiter!$D112),TODAY()))-(MAX(DATE(2026,7,1),Mitarbeiter!$C112))+1),MAX(0,NETWORKDAYS(MAX(DATE(2026,7,1),Mitarbeiter!$C112),MIN(DATE(2026,8,0),IF(Mitarbeiter!$D112="",DATE(2026,8,0),Mitarbeiter!$D112),TODAY()),Einstellungen!$F$13:$F$67)))*N(Mitarbeiter!$E112)/IF(Einstellungen!$C$11="7 Tage",7,5),N('Ist-Stunden'!L112)+(N(Krankheitstage!M112)+N(Krankheitstage!Y112))*N($C112))))</f>
        <v/>
      </c>
      <c r="AQ112" s="76">
        <f>IF($B112="",0,IF(Einstellungen!$C$10="Ja",MAX(IF(Einstellungen!$C$11="7 Tage",MAX(0,(MIN(DATE(2026,9,0),IF(Mitarbeiter!$D112="",DATE(2026,9,0),Mitarbeiter!$D112),TODAY()))-(MAX(DATE(2026,8,1),Mitarbeiter!$C112))+1),MAX(0,NETWORKDAYS(MAX(DATE(2026,8,1),Mitarbeiter!$C112),MIN(DATE(2026,9,0),IF(Mitarbeiter!$D112="",DATE(2026,9,0),Mitarbeiter!$D112),TODAY()),Einstellungen!$F$13:$F$67)))*N(Mitarbeiter!$E112)/IF(Einstellungen!$C$11="7 Tage",7,5),N('Ist-Stunden'!M112)),MAX(IF(Einstellungen!$C$11="7 Tage",MAX(0,(MIN(DATE(2026,9,0),IF(Mitarbeiter!$D112="",DATE(2026,9,0),Mitarbeiter!$D112),TODAY()))-(MAX(DATE(2026,8,1),Mitarbeiter!$C112))+1),MAX(0,NETWORKDAYS(MAX(DATE(2026,8,1),Mitarbeiter!$C112),MIN(DATE(2026,9,0),IF(Mitarbeiter!$D112="",DATE(2026,9,0),Mitarbeiter!$D112),TODAY()),Einstellungen!$F$13:$F$67)))*N(Mitarbeiter!$E112)/IF(Einstellungen!$C$11="7 Tage",7,5),N('Ist-Stunden'!M112)+(N(Krankheitstage!N112)+N(Krankheitstage!Z112))*N($C112))))</f>
        <v/>
      </c>
      <c r="AR112" s="76">
        <f>IF($B112="",0,IF(Einstellungen!$C$10="Ja",MAX(IF(Einstellungen!$C$11="7 Tage",MAX(0,(MIN(DATE(2026,10,0),IF(Mitarbeiter!$D112="",DATE(2026,10,0),Mitarbeiter!$D112),TODAY()))-(MAX(DATE(2026,9,1),Mitarbeiter!$C112))+1),MAX(0,NETWORKDAYS(MAX(DATE(2026,9,1),Mitarbeiter!$C112),MIN(DATE(2026,10,0),IF(Mitarbeiter!$D112="",DATE(2026,10,0),Mitarbeiter!$D112),TODAY()),Einstellungen!$F$13:$F$67)))*N(Mitarbeiter!$E112)/IF(Einstellungen!$C$11="7 Tage",7,5),N('Ist-Stunden'!N112)),MAX(IF(Einstellungen!$C$11="7 Tage",MAX(0,(MIN(DATE(2026,10,0),IF(Mitarbeiter!$D112="",DATE(2026,10,0),Mitarbeiter!$D112),TODAY()))-(MAX(DATE(2026,9,1),Mitarbeiter!$C112))+1),MAX(0,NETWORKDAYS(MAX(DATE(2026,9,1),Mitarbeiter!$C112),MIN(DATE(2026,10,0),IF(Mitarbeiter!$D112="",DATE(2026,10,0),Mitarbeiter!$D112),TODAY()),Einstellungen!$F$13:$F$67)))*N(Mitarbeiter!$E112)/IF(Einstellungen!$C$11="7 Tage",7,5),N('Ist-Stunden'!N112)+(N(Krankheitstage!O112)+N(Krankheitstage!AA112))*N($C112))))</f>
        <v/>
      </c>
      <c r="AS112" s="76">
        <f>IF($B112="",0,IF(Einstellungen!$C$10="Ja",MAX(IF(Einstellungen!$C$11="7 Tage",MAX(0,(MIN(DATE(2026,11,0),IF(Mitarbeiter!$D112="",DATE(2026,11,0),Mitarbeiter!$D112),TODAY()))-(MAX(DATE(2026,10,1),Mitarbeiter!$C112))+1),MAX(0,NETWORKDAYS(MAX(DATE(2026,10,1),Mitarbeiter!$C112),MIN(DATE(2026,11,0),IF(Mitarbeiter!$D112="",DATE(2026,11,0),Mitarbeiter!$D112),TODAY()),Einstellungen!$F$13:$F$67)))*N(Mitarbeiter!$E112)/IF(Einstellungen!$C$11="7 Tage",7,5),N('Ist-Stunden'!O112)),MAX(IF(Einstellungen!$C$11="7 Tage",MAX(0,(MIN(DATE(2026,11,0),IF(Mitarbeiter!$D112="",DATE(2026,11,0),Mitarbeiter!$D112),TODAY()))-(MAX(DATE(2026,10,1),Mitarbeiter!$C112))+1),MAX(0,NETWORKDAYS(MAX(DATE(2026,10,1),Mitarbeiter!$C112),MIN(DATE(2026,11,0),IF(Mitarbeiter!$D112="",DATE(2026,11,0),Mitarbeiter!$D112),TODAY()),Einstellungen!$F$13:$F$67)))*N(Mitarbeiter!$E112)/IF(Einstellungen!$C$11="7 Tage",7,5),N('Ist-Stunden'!O112)+(N(Krankheitstage!P112)+N(Krankheitstage!AB112))*N($C112))))</f>
        <v/>
      </c>
      <c r="AT112" s="76">
        <f>IF($B112="",0,IF(Einstellungen!$C$10="Ja",MAX(IF(Einstellungen!$C$11="7 Tage",MAX(0,(MIN(DATE(2026,12,0),IF(Mitarbeiter!$D112="",DATE(2026,12,0),Mitarbeiter!$D112),TODAY()))-(MAX(DATE(2026,11,1),Mitarbeiter!$C112))+1),MAX(0,NETWORKDAYS(MAX(DATE(2026,11,1),Mitarbeiter!$C112),MIN(DATE(2026,12,0),IF(Mitarbeiter!$D112="",DATE(2026,12,0),Mitarbeiter!$D112),TODAY()),Einstellungen!$F$13:$F$67)))*N(Mitarbeiter!$E112)/IF(Einstellungen!$C$11="7 Tage",7,5),N('Ist-Stunden'!P112)),MAX(IF(Einstellungen!$C$11="7 Tage",MAX(0,(MIN(DATE(2026,12,0),IF(Mitarbeiter!$D112="",DATE(2026,12,0),Mitarbeiter!$D112),TODAY()))-(MAX(DATE(2026,11,1),Mitarbeiter!$C112))+1),MAX(0,NETWORKDAYS(MAX(DATE(2026,11,1),Mitarbeiter!$C112),MIN(DATE(2026,12,0),IF(Mitarbeiter!$D112="",DATE(2026,12,0),Mitarbeiter!$D112),TODAY()),Einstellungen!$F$13:$F$67)))*N(Mitarbeiter!$E112)/IF(Einstellungen!$C$11="7 Tage",7,5),N('Ist-Stunden'!P112)+(N(Krankheitstage!Q112)+N(Krankheitstage!AC112))*N($C112))))</f>
        <v/>
      </c>
      <c r="AU112" s="76">
        <f>IF($B112="",0,IF(Einstellungen!$C$10="Ja",MAX(IF(Einstellungen!$C$11="7 Tage",MAX(0,(MIN(DATE(2026,13,0),IF(Mitarbeiter!$D112="",DATE(2026,13,0),Mitarbeiter!$D112),TODAY()))-(MAX(DATE(2026,12,1),Mitarbeiter!$C112))+1),MAX(0,NETWORKDAYS(MAX(DATE(2026,12,1),Mitarbeiter!$C112),MIN(DATE(2026,13,0),IF(Mitarbeiter!$D112="",DATE(2026,13,0),Mitarbeiter!$D112),TODAY()),Einstellungen!$F$13:$F$67)))*N(Mitarbeiter!$E112)/IF(Einstellungen!$C$11="7 Tage",7,5),N('Ist-Stunden'!Q112)),MAX(IF(Einstellungen!$C$11="7 Tage",MAX(0,(MIN(DATE(2026,13,0),IF(Mitarbeiter!$D112="",DATE(2026,13,0),Mitarbeiter!$D112),TODAY()))-(MAX(DATE(2026,12,1),Mitarbeiter!$C112))+1),MAX(0,NETWORKDAYS(MAX(DATE(2026,12,1),Mitarbeiter!$C112),MIN(DATE(2026,13,0),IF(Mitarbeiter!$D112="",DATE(2026,13,0),Mitarbeiter!$D112),TODAY()),Einstellungen!$F$13:$F$67)))*N(Mitarbeiter!$E112)/IF(Einstellungen!$C$11="7 Tage",7,5),N('Ist-Stunden'!Q112)+(N(Krankheitstage!R112)+N(Krankheitstage!AD112))*N($C112))))</f>
        <v/>
      </c>
      <c r="AV112" s="76">
        <f>IF($B112="",0,IF(Einstellungen!$C$10="Ja",MAX(IF(Einstellungen!$C$11="7 Tage",MAX(0,(MIN(DATE(2027,2,0),IF(Mitarbeiter!$D112="",DATE(2027,2,0),Mitarbeiter!$D112),TODAY()))-(MAX(DATE(2027,1,1),Mitarbeiter!$C112))+1),MAX(0,NETWORKDAYS(MAX(DATE(2027,1,1),Mitarbeiter!$C112),MIN(DATE(2027,2,0),IF(Mitarbeiter!$D112="",DATE(2027,2,0),Mitarbeiter!$D112),TODAY()),Einstellungen!$F$13:$F$67)))*N(Mitarbeiter!$E112)/IF(Einstellungen!$C$11="7 Tage",7,5),N('Ist-Stunden'!R112)),MAX(IF(Einstellungen!$C$11="7 Tage",MAX(0,(MIN(DATE(2027,2,0),IF(Mitarbeiter!$D112="",DATE(2027,2,0),Mitarbeiter!$D112),TODAY()))-(MAX(DATE(2027,1,1),Mitarbeiter!$C112))+1),MAX(0,NETWORKDAYS(MAX(DATE(2027,1,1),Mitarbeiter!$C112),MIN(DATE(2027,2,0),IF(Mitarbeiter!$D112="",DATE(2027,2,0),Mitarbeiter!$D112),TODAY()),Einstellungen!$F$13:$F$67)))*N(Mitarbeiter!$E112)/IF(Einstellungen!$C$11="7 Tage",7,5),N('Ist-Stunden'!R112)+(N(Krankheitstage!AE112)+N(Krankheitstage!AQ112))*N($C112))))</f>
        <v/>
      </c>
      <c r="AW112" s="76">
        <f>IF($B112="",0,IF(Einstellungen!$C$10="Ja",MAX(IF(Einstellungen!$C$11="7 Tage",MAX(0,(MIN(DATE(2027,3,0),IF(Mitarbeiter!$D112="",DATE(2027,3,0),Mitarbeiter!$D112),TODAY()))-(MAX(DATE(2027,2,1),Mitarbeiter!$C112))+1),MAX(0,NETWORKDAYS(MAX(DATE(2027,2,1),Mitarbeiter!$C112),MIN(DATE(2027,3,0),IF(Mitarbeiter!$D112="",DATE(2027,3,0),Mitarbeiter!$D112),TODAY()),Einstellungen!$F$13:$F$67)))*N(Mitarbeiter!$E112)/IF(Einstellungen!$C$11="7 Tage",7,5),N('Ist-Stunden'!S112)),MAX(IF(Einstellungen!$C$11="7 Tage",MAX(0,(MIN(DATE(2027,3,0),IF(Mitarbeiter!$D112="",DATE(2027,3,0),Mitarbeiter!$D112),TODAY()))-(MAX(DATE(2027,2,1),Mitarbeiter!$C112))+1),MAX(0,NETWORKDAYS(MAX(DATE(2027,2,1),Mitarbeiter!$C112),MIN(DATE(2027,3,0),IF(Mitarbeiter!$D112="",DATE(2027,3,0),Mitarbeiter!$D112),TODAY()),Einstellungen!$F$13:$F$67)))*N(Mitarbeiter!$E112)/IF(Einstellungen!$C$11="7 Tage",7,5),N('Ist-Stunden'!S112)+(N(Krankheitstage!AF112)+N(Krankheitstage!AR112))*N($C112))))</f>
        <v/>
      </c>
      <c r="AX112" s="76">
        <f>IF($B112="",0,IF(Einstellungen!$C$10="Ja",MAX(IF(Einstellungen!$C$11="7 Tage",MAX(0,(MIN(DATE(2027,4,0),IF(Mitarbeiter!$D112="",DATE(2027,4,0),Mitarbeiter!$D112),TODAY()))-(MAX(DATE(2027,3,1),Mitarbeiter!$C112))+1),MAX(0,NETWORKDAYS(MAX(DATE(2027,3,1),Mitarbeiter!$C112),MIN(DATE(2027,4,0),IF(Mitarbeiter!$D112="",DATE(2027,4,0),Mitarbeiter!$D112),TODAY()),Einstellungen!$F$13:$F$67)))*N(Mitarbeiter!$E112)/IF(Einstellungen!$C$11="7 Tage",7,5),N('Ist-Stunden'!T112)),MAX(IF(Einstellungen!$C$11="7 Tage",MAX(0,(MIN(DATE(2027,4,0),IF(Mitarbeiter!$D112="",DATE(2027,4,0),Mitarbeiter!$D112),TODAY()))-(MAX(DATE(2027,3,1),Mitarbeiter!$C112))+1),MAX(0,NETWORKDAYS(MAX(DATE(2027,3,1),Mitarbeiter!$C112),MIN(DATE(2027,4,0),IF(Mitarbeiter!$D112="",DATE(2027,4,0),Mitarbeiter!$D112),TODAY()),Einstellungen!$F$13:$F$67)))*N(Mitarbeiter!$E112)/IF(Einstellungen!$C$11="7 Tage",7,5),N('Ist-Stunden'!T112)+(N(Krankheitstage!AG112)+N(Krankheitstage!AS112))*N($C112))))</f>
        <v/>
      </c>
      <c r="AY112" s="76">
        <f>IF($B112="",0,IF(Einstellungen!$C$10="Ja",MAX(IF(Einstellungen!$C$11="7 Tage",MAX(0,(MIN(DATE(2027,5,0),IF(Mitarbeiter!$D112="",DATE(2027,5,0),Mitarbeiter!$D112),TODAY()))-(MAX(DATE(2027,4,1),Mitarbeiter!$C112))+1),MAX(0,NETWORKDAYS(MAX(DATE(2027,4,1),Mitarbeiter!$C112),MIN(DATE(2027,5,0),IF(Mitarbeiter!$D112="",DATE(2027,5,0),Mitarbeiter!$D112),TODAY()),Einstellungen!$F$13:$F$67)))*N(Mitarbeiter!$E112)/IF(Einstellungen!$C$11="7 Tage",7,5),N('Ist-Stunden'!U112)),MAX(IF(Einstellungen!$C$11="7 Tage",MAX(0,(MIN(DATE(2027,5,0),IF(Mitarbeiter!$D112="",DATE(2027,5,0),Mitarbeiter!$D112),TODAY()))-(MAX(DATE(2027,4,1),Mitarbeiter!$C112))+1),MAX(0,NETWORKDAYS(MAX(DATE(2027,4,1),Mitarbeiter!$C112),MIN(DATE(2027,5,0),IF(Mitarbeiter!$D112="",DATE(2027,5,0),Mitarbeiter!$D112),TODAY()),Einstellungen!$F$13:$F$67)))*N(Mitarbeiter!$E112)/IF(Einstellungen!$C$11="7 Tage",7,5),N('Ist-Stunden'!U112)+(N(Krankheitstage!AH112)+N(Krankheitstage!AT112))*N($C112))))</f>
        <v/>
      </c>
      <c r="AZ112" s="76">
        <f>IF($B112="",0,IF(Einstellungen!$C$10="Ja",MAX(IF(Einstellungen!$C$11="7 Tage",MAX(0,(MIN(DATE(2027,6,0),IF(Mitarbeiter!$D112="",DATE(2027,6,0),Mitarbeiter!$D112),TODAY()))-(MAX(DATE(2027,5,1),Mitarbeiter!$C112))+1),MAX(0,NETWORKDAYS(MAX(DATE(2027,5,1),Mitarbeiter!$C112),MIN(DATE(2027,6,0),IF(Mitarbeiter!$D112="",DATE(2027,6,0),Mitarbeiter!$D112),TODAY()),Einstellungen!$F$13:$F$67)))*N(Mitarbeiter!$E112)/IF(Einstellungen!$C$11="7 Tage",7,5),N('Ist-Stunden'!V112)),MAX(IF(Einstellungen!$C$11="7 Tage",MAX(0,(MIN(DATE(2027,6,0),IF(Mitarbeiter!$D112="",DATE(2027,6,0),Mitarbeiter!$D112),TODAY()))-(MAX(DATE(2027,5,1),Mitarbeiter!$C112))+1),MAX(0,NETWORKDAYS(MAX(DATE(2027,5,1),Mitarbeiter!$C112),MIN(DATE(2027,6,0),IF(Mitarbeiter!$D112="",DATE(2027,6,0),Mitarbeiter!$D112),TODAY()),Einstellungen!$F$13:$F$67)))*N(Mitarbeiter!$E112)/IF(Einstellungen!$C$11="7 Tage",7,5),N('Ist-Stunden'!V112)+(N(Krankheitstage!AI112)+N(Krankheitstage!AU112))*N($C112))))</f>
        <v/>
      </c>
      <c r="BA112" s="76">
        <f>IF($B112="",0,IF(Einstellungen!$C$10="Ja",MAX(IF(Einstellungen!$C$11="7 Tage",MAX(0,(MIN(DATE(2027,7,0),IF(Mitarbeiter!$D112="",DATE(2027,7,0),Mitarbeiter!$D112),TODAY()))-(MAX(DATE(2027,6,1),Mitarbeiter!$C112))+1),MAX(0,NETWORKDAYS(MAX(DATE(2027,6,1),Mitarbeiter!$C112),MIN(DATE(2027,7,0),IF(Mitarbeiter!$D112="",DATE(2027,7,0),Mitarbeiter!$D112),TODAY()),Einstellungen!$F$13:$F$67)))*N(Mitarbeiter!$E112)/IF(Einstellungen!$C$11="7 Tage",7,5),N('Ist-Stunden'!W112)),MAX(IF(Einstellungen!$C$11="7 Tage",MAX(0,(MIN(DATE(2027,7,0),IF(Mitarbeiter!$D112="",DATE(2027,7,0),Mitarbeiter!$D112),TODAY()))-(MAX(DATE(2027,6,1),Mitarbeiter!$C112))+1),MAX(0,NETWORKDAYS(MAX(DATE(2027,6,1),Mitarbeiter!$C112),MIN(DATE(2027,7,0),IF(Mitarbeiter!$D112="",DATE(2027,7,0),Mitarbeiter!$D112),TODAY()),Einstellungen!$F$13:$F$67)))*N(Mitarbeiter!$E112)/IF(Einstellungen!$C$11="7 Tage",7,5),N('Ist-Stunden'!W112)+(N(Krankheitstage!AJ112)+N(Krankheitstage!AV112))*N($C112))))</f>
        <v/>
      </c>
      <c r="BB112" s="76">
        <f>IF($B112="",0,IF(Einstellungen!$C$10="Ja",MAX(IF(Einstellungen!$C$11="7 Tage",MAX(0,(MIN(DATE(2027,8,0),IF(Mitarbeiter!$D112="",DATE(2027,8,0),Mitarbeiter!$D112),TODAY()))-(MAX(DATE(2027,7,1),Mitarbeiter!$C112))+1),MAX(0,NETWORKDAYS(MAX(DATE(2027,7,1),Mitarbeiter!$C112),MIN(DATE(2027,8,0),IF(Mitarbeiter!$D112="",DATE(2027,8,0),Mitarbeiter!$D112),TODAY()),Einstellungen!$F$13:$F$67)))*N(Mitarbeiter!$E112)/IF(Einstellungen!$C$11="7 Tage",7,5),N('Ist-Stunden'!X112)),MAX(IF(Einstellungen!$C$11="7 Tage",MAX(0,(MIN(DATE(2027,8,0),IF(Mitarbeiter!$D112="",DATE(2027,8,0),Mitarbeiter!$D112),TODAY()))-(MAX(DATE(2027,7,1),Mitarbeiter!$C112))+1),MAX(0,NETWORKDAYS(MAX(DATE(2027,7,1),Mitarbeiter!$C112),MIN(DATE(2027,8,0),IF(Mitarbeiter!$D112="",DATE(2027,8,0),Mitarbeiter!$D112),TODAY()),Einstellungen!$F$13:$F$67)))*N(Mitarbeiter!$E112)/IF(Einstellungen!$C$11="7 Tage",7,5),N('Ist-Stunden'!X112)+(N(Krankheitstage!AK112)+N(Krankheitstage!AW112))*N($C112))))</f>
        <v/>
      </c>
      <c r="BC112" s="76">
        <f>IF($B112="",0,IF(Einstellungen!$C$10="Ja",MAX(IF(Einstellungen!$C$11="7 Tage",MAX(0,(MIN(DATE(2027,9,0),IF(Mitarbeiter!$D112="",DATE(2027,9,0),Mitarbeiter!$D112),TODAY()))-(MAX(DATE(2027,8,1),Mitarbeiter!$C112))+1),MAX(0,NETWORKDAYS(MAX(DATE(2027,8,1),Mitarbeiter!$C112),MIN(DATE(2027,9,0),IF(Mitarbeiter!$D112="",DATE(2027,9,0),Mitarbeiter!$D112),TODAY()),Einstellungen!$F$13:$F$67)))*N(Mitarbeiter!$E112)/IF(Einstellungen!$C$11="7 Tage",7,5),N('Ist-Stunden'!Y112)),MAX(IF(Einstellungen!$C$11="7 Tage",MAX(0,(MIN(DATE(2027,9,0),IF(Mitarbeiter!$D112="",DATE(2027,9,0),Mitarbeiter!$D112),TODAY()))-(MAX(DATE(2027,8,1),Mitarbeiter!$C112))+1),MAX(0,NETWORKDAYS(MAX(DATE(2027,8,1),Mitarbeiter!$C112),MIN(DATE(2027,9,0),IF(Mitarbeiter!$D112="",DATE(2027,9,0),Mitarbeiter!$D112),TODAY()),Einstellungen!$F$13:$F$67)))*N(Mitarbeiter!$E112)/IF(Einstellungen!$C$11="7 Tage",7,5),N('Ist-Stunden'!Y112)+(N(Krankheitstage!AL112)+N(Krankheitstage!AX112))*N($C112))))</f>
        <v/>
      </c>
      <c r="BD112" s="76">
        <f>IF($B112="",0,IF(Einstellungen!$C$10="Ja",MAX(IF(Einstellungen!$C$11="7 Tage",MAX(0,(MIN(DATE(2027,10,0),IF(Mitarbeiter!$D112="",DATE(2027,10,0),Mitarbeiter!$D112),TODAY()))-(MAX(DATE(2027,9,1),Mitarbeiter!$C112))+1),MAX(0,NETWORKDAYS(MAX(DATE(2027,9,1),Mitarbeiter!$C112),MIN(DATE(2027,10,0),IF(Mitarbeiter!$D112="",DATE(2027,10,0),Mitarbeiter!$D112),TODAY()),Einstellungen!$F$13:$F$67)))*N(Mitarbeiter!$E112)/IF(Einstellungen!$C$11="7 Tage",7,5),N('Ist-Stunden'!Z112)),MAX(IF(Einstellungen!$C$11="7 Tage",MAX(0,(MIN(DATE(2027,10,0),IF(Mitarbeiter!$D112="",DATE(2027,10,0),Mitarbeiter!$D112),TODAY()))-(MAX(DATE(2027,9,1),Mitarbeiter!$C112))+1),MAX(0,NETWORKDAYS(MAX(DATE(2027,9,1),Mitarbeiter!$C112),MIN(DATE(2027,10,0),IF(Mitarbeiter!$D112="",DATE(2027,10,0),Mitarbeiter!$D112),TODAY()),Einstellungen!$F$13:$F$67)))*N(Mitarbeiter!$E112)/IF(Einstellungen!$C$11="7 Tage",7,5),N('Ist-Stunden'!Z112)+(N(Krankheitstage!AM112)+N(Krankheitstage!AY112))*N($C112))))</f>
        <v/>
      </c>
      <c r="BE112" s="76">
        <f>IF($B112="",0,IF(Einstellungen!$C$10="Ja",MAX(IF(Einstellungen!$C$11="7 Tage",MAX(0,(MIN(DATE(2027,11,0),IF(Mitarbeiter!$D112="",DATE(2027,11,0),Mitarbeiter!$D112),TODAY()))-(MAX(DATE(2027,10,1),Mitarbeiter!$C112))+1),MAX(0,NETWORKDAYS(MAX(DATE(2027,10,1),Mitarbeiter!$C112),MIN(DATE(2027,11,0),IF(Mitarbeiter!$D112="",DATE(2027,11,0),Mitarbeiter!$D112),TODAY()),Einstellungen!$F$13:$F$67)))*N(Mitarbeiter!$E112)/IF(Einstellungen!$C$11="7 Tage",7,5),N('Ist-Stunden'!AA112)),MAX(IF(Einstellungen!$C$11="7 Tage",MAX(0,(MIN(DATE(2027,11,0),IF(Mitarbeiter!$D112="",DATE(2027,11,0),Mitarbeiter!$D112),TODAY()))-(MAX(DATE(2027,10,1),Mitarbeiter!$C112))+1),MAX(0,NETWORKDAYS(MAX(DATE(2027,10,1),Mitarbeiter!$C112),MIN(DATE(2027,11,0),IF(Mitarbeiter!$D112="",DATE(2027,11,0),Mitarbeiter!$D112),TODAY()),Einstellungen!$F$13:$F$67)))*N(Mitarbeiter!$E112)/IF(Einstellungen!$C$11="7 Tage",7,5),N('Ist-Stunden'!AA112)+(N(Krankheitstage!AN112)+N(Krankheitstage!AZ112))*N($C112))))</f>
        <v/>
      </c>
      <c r="BF112" s="76">
        <f>IF($B112="",0,IF(Einstellungen!$C$10="Ja",MAX(IF(Einstellungen!$C$11="7 Tage",MAX(0,(MIN(DATE(2027,12,0),IF(Mitarbeiter!$D112="",DATE(2027,12,0),Mitarbeiter!$D112),TODAY()))-(MAX(DATE(2027,11,1),Mitarbeiter!$C112))+1),MAX(0,NETWORKDAYS(MAX(DATE(2027,11,1),Mitarbeiter!$C112),MIN(DATE(2027,12,0),IF(Mitarbeiter!$D112="",DATE(2027,12,0),Mitarbeiter!$D112),TODAY()),Einstellungen!$F$13:$F$67)))*N(Mitarbeiter!$E112)/IF(Einstellungen!$C$11="7 Tage",7,5),N('Ist-Stunden'!AB112)),MAX(IF(Einstellungen!$C$11="7 Tage",MAX(0,(MIN(DATE(2027,12,0),IF(Mitarbeiter!$D112="",DATE(2027,12,0),Mitarbeiter!$D112),TODAY()))-(MAX(DATE(2027,11,1),Mitarbeiter!$C112))+1),MAX(0,NETWORKDAYS(MAX(DATE(2027,11,1),Mitarbeiter!$C112),MIN(DATE(2027,12,0),IF(Mitarbeiter!$D112="",DATE(2027,12,0),Mitarbeiter!$D112),TODAY()),Einstellungen!$F$13:$F$67)))*N(Mitarbeiter!$E112)/IF(Einstellungen!$C$11="7 Tage",7,5),N('Ist-Stunden'!AB112)+(N(Krankheitstage!AO112)+N(Krankheitstage!BA112))*N($C112))))</f>
        <v/>
      </c>
      <c r="BG112" s="76">
        <f>IF($B112="",0,IF(Einstellungen!$C$10="Ja",MAX(IF(Einstellungen!$C$11="7 Tage",MAX(0,(MIN(DATE(2027,13,0),IF(Mitarbeiter!$D112="",DATE(2027,13,0),Mitarbeiter!$D112),TODAY()))-(MAX(DATE(2027,12,1),Mitarbeiter!$C112))+1),MAX(0,NETWORKDAYS(MAX(DATE(2027,12,1),Mitarbeiter!$C112),MIN(DATE(2027,13,0),IF(Mitarbeiter!$D112="",DATE(2027,13,0),Mitarbeiter!$D112),TODAY()),Einstellungen!$F$13:$F$67)))*N(Mitarbeiter!$E112)/IF(Einstellungen!$C$11="7 Tage",7,5),N('Ist-Stunden'!AC112)),MAX(IF(Einstellungen!$C$11="7 Tage",MAX(0,(MIN(DATE(2027,13,0),IF(Mitarbeiter!$D112="",DATE(2027,13,0),Mitarbeiter!$D112),TODAY()))-(MAX(DATE(2027,12,1),Mitarbeiter!$C112))+1),MAX(0,NETWORKDAYS(MAX(DATE(2027,12,1),Mitarbeiter!$C112),MIN(DATE(2027,13,0),IF(Mitarbeiter!$D112="",DATE(2027,13,0),Mitarbeiter!$D112),TODAY()),Einstellungen!$F$13:$F$67)))*N(Mitarbeiter!$E112)/IF(Einstellungen!$C$11="7 Tage",7,5),N('Ist-Stunden'!AC112)+(N(Krankheitstage!AP112)+N(Krankheitstage!BB112))*N($C112))))</f>
        <v/>
      </c>
      <c r="BH112" s="76">
        <f>IF($B112="",0,IF(Einstellungen!$C$10="Ja",MAX(IF(Einstellungen!$C$11="7 Tage",MAX(0,(MIN(DATE(2028,2,0),IF(Mitarbeiter!$D112="",DATE(2028,2,0),Mitarbeiter!$D112),TODAY()))-(MAX(DATE(2028,1,1),Mitarbeiter!$C112))+1),MAX(0,NETWORKDAYS(MAX(DATE(2028,1,1),Mitarbeiter!$C112),MIN(DATE(2028,2,0),IF(Mitarbeiter!$D112="",DATE(2028,2,0),Mitarbeiter!$D112),TODAY()),Einstellungen!$F$13:$F$67)))*N(Mitarbeiter!$E112)/IF(Einstellungen!$C$11="7 Tage",7,5),N('Ist-Stunden'!AD112)),MAX(IF(Einstellungen!$C$11="7 Tage",MAX(0,(MIN(DATE(2028,2,0),IF(Mitarbeiter!$D112="",DATE(2028,2,0),Mitarbeiter!$D112),TODAY()))-(MAX(DATE(2028,1,1),Mitarbeiter!$C112))+1),MAX(0,NETWORKDAYS(MAX(DATE(2028,1,1),Mitarbeiter!$C112),MIN(DATE(2028,2,0),IF(Mitarbeiter!$D112="",DATE(2028,2,0),Mitarbeiter!$D112),TODAY()),Einstellungen!$F$13:$F$67)))*N(Mitarbeiter!$E112)/IF(Einstellungen!$C$11="7 Tage",7,5),N('Ist-Stunden'!AD112)+(N(Krankheitstage!BC112)+N(Krankheitstage!BO112))*N($C112))))</f>
        <v/>
      </c>
      <c r="BI112" s="76">
        <f>IF($B112="",0,IF(Einstellungen!$C$10="Ja",MAX(IF(Einstellungen!$C$11="7 Tage",MAX(0,(MIN(DATE(2028,3,0),IF(Mitarbeiter!$D112="",DATE(2028,3,0),Mitarbeiter!$D112),TODAY()))-(MAX(DATE(2028,2,1),Mitarbeiter!$C112))+1),MAX(0,NETWORKDAYS(MAX(DATE(2028,2,1),Mitarbeiter!$C112),MIN(DATE(2028,3,0),IF(Mitarbeiter!$D112="",DATE(2028,3,0),Mitarbeiter!$D112),TODAY()),Einstellungen!$F$13:$F$67)))*N(Mitarbeiter!$E112)/IF(Einstellungen!$C$11="7 Tage",7,5),N('Ist-Stunden'!AE112)),MAX(IF(Einstellungen!$C$11="7 Tage",MAX(0,(MIN(DATE(2028,3,0),IF(Mitarbeiter!$D112="",DATE(2028,3,0),Mitarbeiter!$D112),TODAY()))-(MAX(DATE(2028,2,1),Mitarbeiter!$C112))+1),MAX(0,NETWORKDAYS(MAX(DATE(2028,2,1),Mitarbeiter!$C112),MIN(DATE(2028,3,0),IF(Mitarbeiter!$D112="",DATE(2028,3,0),Mitarbeiter!$D112),TODAY()),Einstellungen!$F$13:$F$67)))*N(Mitarbeiter!$E112)/IF(Einstellungen!$C$11="7 Tage",7,5),N('Ist-Stunden'!AE112)+(N(Krankheitstage!BD112)+N(Krankheitstage!BP112))*N($C112))))</f>
        <v/>
      </c>
      <c r="BJ112" s="76">
        <f>IF($B112="",0,IF(Einstellungen!$C$10="Ja",MAX(IF(Einstellungen!$C$11="7 Tage",MAX(0,(MIN(DATE(2028,4,0),IF(Mitarbeiter!$D112="",DATE(2028,4,0),Mitarbeiter!$D112),TODAY()))-(MAX(DATE(2028,3,1),Mitarbeiter!$C112))+1),MAX(0,NETWORKDAYS(MAX(DATE(2028,3,1),Mitarbeiter!$C112),MIN(DATE(2028,4,0),IF(Mitarbeiter!$D112="",DATE(2028,4,0),Mitarbeiter!$D112),TODAY()),Einstellungen!$F$13:$F$67)))*N(Mitarbeiter!$E112)/IF(Einstellungen!$C$11="7 Tage",7,5),N('Ist-Stunden'!AF112)),MAX(IF(Einstellungen!$C$11="7 Tage",MAX(0,(MIN(DATE(2028,4,0),IF(Mitarbeiter!$D112="",DATE(2028,4,0),Mitarbeiter!$D112),TODAY()))-(MAX(DATE(2028,3,1),Mitarbeiter!$C112))+1),MAX(0,NETWORKDAYS(MAX(DATE(2028,3,1),Mitarbeiter!$C112),MIN(DATE(2028,4,0),IF(Mitarbeiter!$D112="",DATE(2028,4,0),Mitarbeiter!$D112),TODAY()),Einstellungen!$F$13:$F$67)))*N(Mitarbeiter!$E112)/IF(Einstellungen!$C$11="7 Tage",7,5),N('Ist-Stunden'!AF112)+(N(Krankheitstage!BE112)+N(Krankheitstage!BQ112))*N($C112))))</f>
        <v/>
      </c>
      <c r="BK112" s="76">
        <f>IF($B112="",0,IF(Einstellungen!$C$10="Ja",MAX(IF(Einstellungen!$C$11="7 Tage",MAX(0,(MIN(DATE(2028,5,0),IF(Mitarbeiter!$D112="",DATE(2028,5,0),Mitarbeiter!$D112),TODAY()))-(MAX(DATE(2028,4,1),Mitarbeiter!$C112))+1),MAX(0,NETWORKDAYS(MAX(DATE(2028,4,1),Mitarbeiter!$C112),MIN(DATE(2028,5,0),IF(Mitarbeiter!$D112="",DATE(2028,5,0),Mitarbeiter!$D112),TODAY()),Einstellungen!$F$13:$F$67)))*N(Mitarbeiter!$E112)/IF(Einstellungen!$C$11="7 Tage",7,5),N('Ist-Stunden'!AG112)),MAX(IF(Einstellungen!$C$11="7 Tage",MAX(0,(MIN(DATE(2028,5,0),IF(Mitarbeiter!$D112="",DATE(2028,5,0),Mitarbeiter!$D112),TODAY()))-(MAX(DATE(2028,4,1),Mitarbeiter!$C112))+1),MAX(0,NETWORKDAYS(MAX(DATE(2028,4,1),Mitarbeiter!$C112),MIN(DATE(2028,5,0),IF(Mitarbeiter!$D112="",DATE(2028,5,0),Mitarbeiter!$D112),TODAY()),Einstellungen!$F$13:$F$67)))*N(Mitarbeiter!$E112)/IF(Einstellungen!$C$11="7 Tage",7,5),N('Ist-Stunden'!AG112)+(N(Krankheitstage!BF112)+N(Krankheitstage!BR112))*N($C112))))</f>
        <v/>
      </c>
      <c r="BL112" s="76">
        <f>IF($B112="",0,IF(Einstellungen!$C$10="Ja",MAX(IF(Einstellungen!$C$11="7 Tage",MAX(0,(MIN(DATE(2028,6,0),IF(Mitarbeiter!$D112="",DATE(2028,6,0),Mitarbeiter!$D112),TODAY()))-(MAX(DATE(2028,5,1),Mitarbeiter!$C112))+1),MAX(0,NETWORKDAYS(MAX(DATE(2028,5,1),Mitarbeiter!$C112),MIN(DATE(2028,6,0),IF(Mitarbeiter!$D112="",DATE(2028,6,0),Mitarbeiter!$D112),TODAY()),Einstellungen!$F$13:$F$67)))*N(Mitarbeiter!$E112)/IF(Einstellungen!$C$11="7 Tage",7,5),N('Ist-Stunden'!AH112)),MAX(IF(Einstellungen!$C$11="7 Tage",MAX(0,(MIN(DATE(2028,6,0),IF(Mitarbeiter!$D112="",DATE(2028,6,0),Mitarbeiter!$D112),TODAY()))-(MAX(DATE(2028,5,1),Mitarbeiter!$C112))+1),MAX(0,NETWORKDAYS(MAX(DATE(2028,5,1),Mitarbeiter!$C112),MIN(DATE(2028,6,0),IF(Mitarbeiter!$D112="",DATE(2028,6,0),Mitarbeiter!$D112),TODAY()),Einstellungen!$F$13:$F$67)))*N(Mitarbeiter!$E112)/IF(Einstellungen!$C$11="7 Tage",7,5),N('Ist-Stunden'!AH112)+(N(Krankheitstage!BG112)+N(Krankheitstage!BS112))*N($C112))))</f>
        <v/>
      </c>
      <c r="BM112" s="76">
        <f>IF($B112="",0,IF(Einstellungen!$C$10="Ja",MAX(IF(Einstellungen!$C$11="7 Tage",MAX(0,(MIN(DATE(2028,7,0),IF(Mitarbeiter!$D112="",DATE(2028,7,0),Mitarbeiter!$D112),TODAY()))-(MAX(DATE(2028,6,1),Mitarbeiter!$C112))+1),MAX(0,NETWORKDAYS(MAX(DATE(2028,6,1),Mitarbeiter!$C112),MIN(DATE(2028,7,0),IF(Mitarbeiter!$D112="",DATE(2028,7,0),Mitarbeiter!$D112),TODAY()),Einstellungen!$F$13:$F$67)))*N(Mitarbeiter!$E112)/IF(Einstellungen!$C$11="7 Tage",7,5),N('Ist-Stunden'!AI112)),MAX(IF(Einstellungen!$C$11="7 Tage",MAX(0,(MIN(DATE(2028,7,0),IF(Mitarbeiter!$D112="",DATE(2028,7,0),Mitarbeiter!$D112),TODAY()))-(MAX(DATE(2028,6,1),Mitarbeiter!$C112))+1),MAX(0,NETWORKDAYS(MAX(DATE(2028,6,1),Mitarbeiter!$C112),MIN(DATE(2028,7,0),IF(Mitarbeiter!$D112="",DATE(2028,7,0),Mitarbeiter!$D112),TODAY()),Einstellungen!$F$13:$F$67)))*N(Mitarbeiter!$E112)/IF(Einstellungen!$C$11="7 Tage",7,5),N('Ist-Stunden'!AI112)+(N(Krankheitstage!BH112)+N(Krankheitstage!BT112))*N($C112))))</f>
        <v/>
      </c>
      <c r="BN112" s="76">
        <f>IF($B112="",0,IF(Einstellungen!$C$10="Ja",MAX(IF(Einstellungen!$C$11="7 Tage",MAX(0,(MIN(DATE(2028,8,0),IF(Mitarbeiter!$D112="",DATE(2028,8,0),Mitarbeiter!$D112),TODAY()))-(MAX(DATE(2028,7,1),Mitarbeiter!$C112))+1),MAX(0,NETWORKDAYS(MAX(DATE(2028,7,1),Mitarbeiter!$C112),MIN(DATE(2028,8,0),IF(Mitarbeiter!$D112="",DATE(2028,8,0),Mitarbeiter!$D112),TODAY()),Einstellungen!$F$13:$F$67)))*N(Mitarbeiter!$E112)/IF(Einstellungen!$C$11="7 Tage",7,5),N('Ist-Stunden'!AJ112)),MAX(IF(Einstellungen!$C$11="7 Tage",MAX(0,(MIN(DATE(2028,8,0),IF(Mitarbeiter!$D112="",DATE(2028,8,0),Mitarbeiter!$D112),TODAY()))-(MAX(DATE(2028,7,1),Mitarbeiter!$C112))+1),MAX(0,NETWORKDAYS(MAX(DATE(2028,7,1),Mitarbeiter!$C112),MIN(DATE(2028,8,0),IF(Mitarbeiter!$D112="",DATE(2028,8,0),Mitarbeiter!$D112),TODAY()),Einstellungen!$F$13:$F$67)))*N(Mitarbeiter!$E112)/IF(Einstellungen!$C$11="7 Tage",7,5),N('Ist-Stunden'!AJ112)+(N(Krankheitstage!BI112)+N(Krankheitstage!BU112))*N($C112))))</f>
        <v/>
      </c>
      <c r="BO112" s="76">
        <f>IF($B112="",0,IF(Einstellungen!$C$10="Ja",MAX(IF(Einstellungen!$C$11="7 Tage",MAX(0,(MIN(DATE(2028,9,0),IF(Mitarbeiter!$D112="",DATE(2028,9,0),Mitarbeiter!$D112),TODAY()))-(MAX(DATE(2028,8,1),Mitarbeiter!$C112))+1),MAX(0,NETWORKDAYS(MAX(DATE(2028,8,1),Mitarbeiter!$C112),MIN(DATE(2028,9,0),IF(Mitarbeiter!$D112="",DATE(2028,9,0),Mitarbeiter!$D112),TODAY()),Einstellungen!$F$13:$F$67)))*N(Mitarbeiter!$E112)/IF(Einstellungen!$C$11="7 Tage",7,5),N('Ist-Stunden'!AK112)),MAX(IF(Einstellungen!$C$11="7 Tage",MAX(0,(MIN(DATE(2028,9,0),IF(Mitarbeiter!$D112="",DATE(2028,9,0),Mitarbeiter!$D112),TODAY()))-(MAX(DATE(2028,8,1),Mitarbeiter!$C112))+1),MAX(0,NETWORKDAYS(MAX(DATE(2028,8,1),Mitarbeiter!$C112),MIN(DATE(2028,9,0),IF(Mitarbeiter!$D112="",DATE(2028,9,0),Mitarbeiter!$D112),TODAY()),Einstellungen!$F$13:$F$67)))*N(Mitarbeiter!$E112)/IF(Einstellungen!$C$11="7 Tage",7,5),N('Ist-Stunden'!AK112)+(N(Krankheitstage!BJ112)+N(Krankheitstage!BV112))*N($C112))))</f>
        <v/>
      </c>
      <c r="BP112" s="76">
        <f>IF($B112="",0,IF(Einstellungen!$C$10="Ja",MAX(IF(Einstellungen!$C$11="7 Tage",MAX(0,(MIN(DATE(2028,10,0),IF(Mitarbeiter!$D112="",DATE(2028,10,0),Mitarbeiter!$D112),TODAY()))-(MAX(DATE(2028,9,1),Mitarbeiter!$C112))+1),MAX(0,NETWORKDAYS(MAX(DATE(2028,9,1),Mitarbeiter!$C112),MIN(DATE(2028,10,0),IF(Mitarbeiter!$D112="",DATE(2028,10,0),Mitarbeiter!$D112),TODAY()),Einstellungen!$F$13:$F$67)))*N(Mitarbeiter!$E112)/IF(Einstellungen!$C$11="7 Tage",7,5),N('Ist-Stunden'!AL112)),MAX(IF(Einstellungen!$C$11="7 Tage",MAX(0,(MIN(DATE(2028,10,0),IF(Mitarbeiter!$D112="",DATE(2028,10,0),Mitarbeiter!$D112),TODAY()))-(MAX(DATE(2028,9,1),Mitarbeiter!$C112))+1),MAX(0,NETWORKDAYS(MAX(DATE(2028,9,1),Mitarbeiter!$C112),MIN(DATE(2028,10,0),IF(Mitarbeiter!$D112="",DATE(2028,10,0),Mitarbeiter!$D112),TODAY()),Einstellungen!$F$13:$F$67)))*N(Mitarbeiter!$E112)/IF(Einstellungen!$C$11="7 Tage",7,5),N('Ist-Stunden'!AL112)+(N(Krankheitstage!BK112)+N(Krankheitstage!BW112))*N($C112))))</f>
        <v/>
      </c>
      <c r="BQ112" s="76">
        <f>IF($B112="",0,IF(Einstellungen!$C$10="Ja",MAX(IF(Einstellungen!$C$11="7 Tage",MAX(0,(MIN(DATE(2028,11,0),IF(Mitarbeiter!$D112="",DATE(2028,11,0),Mitarbeiter!$D112),TODAY()))-(MAX(DATE(2028,10,1),Mitarbeiter!$C112))+1),MAX(0,NETWORKDAYS(MAX(DATE(2028,10,1),Mitarbeiter!$C112),MIN(DATE(2028,11,0),IF(Mitarbeiter!$D112="",DATE(2028,11,0),Mitarbeiter!$D112),TODAY()),Einstellungen!$F$13:$F$67)))*N(Mitarbeiter!$E112)/IF(Einstellungen!$C$11="7 Tage",7,5),N('Ist-Stunden'!AM112)),MAX(IF(Einstellungen!$C$11="7 Tage",MAX(0,(MIN(DATE(2028,11,0),IF(Mitarbeiter!$D112="",DATE(2028,11,0),Mitarbeiter!$D112),TODAY()))-(MAX(DATE(2028,10,1),Mitarbeiter!$C112))+1),MAX(0,NETWORKDAYS(MAX(DATE(2028,10,1),Mitarbeiter!$C112),MIN(DATE(2028,11,0),IF(Mitarbeiter!$D112="",DATE(2028,11,0),Mitarbeiter!$D112),TODAY()),Einstellungen!$F$13:$F$67)))*N(Mitarbeiter!$E112)/IF(Einstellungen!$C$11="7 Tage",7,5),N('Ist-Stunden'!AM112)+(N(Krankheitstage!BL112)+N(Krankheitstage!BX112))*N($C112))))</f>
        <v/>
      </c>
      <c r="BR112" s="76">
        <f>IF($B112="",0,IF(Einstellungen!$C$10="Ja",MAX(IF(Einstellungen!$C$11="7 Tage",MAX(0,(MIN(DATE(2028,12,0),IF(Mitarbeiter!$D112="",DATE(2028,12,0),Mitarbeiter!$D112),TODAY()))-(MAX(DATE(2028,11,1),Mitarbeiter!$C112))+1),MAX(0,NETWORKDAYS(MAX(DATE(2028,11,1),Mitarbeiter!$C112),MIN(DATE(2028,12,0),IF(Mitarbeiter!$D112="",DATE(2028,12,0),Mitarbeiter!$D112),TODAY()),Einstellungen!$F$13:$F$67)))*N(Mitarbeiter!$E112)/IF(Einstellungen!$C$11="7 Tage",7,5),N('Ist-Stunden'!AN112)),MAX(IF(Einstellungen!$C$11="7 Tage",MAX(0,(MIN(DATE(2028,12,0),IF(Mitarbeiter!$D112="",DATE(2028,12,0),Mitarbeiter!$D112),TODAY()))-(MAX(DATE(2028,11,1),Mitarbeiter!$C112))+1),MAX(0,NETWORKDAYS(MAX(DATE(2028,11,1),Mitarbeiter!$C112),MIN(DATE(2028,12,0),IF(Mitarbeiter!$D112="",DATE(2028,12,0),Mitarbeiter!$D112),TODAY()),Einstellungen!$F$13:$F$67)))*N(Mitarbeiter!$E112)/IF(Einstellungen!$C$11="7 Tage",7,5),N('Ist-Stunden'!AN112)+(N(Krankheitstage!BM112)+N(Krankheitstage!BY112))*N($C112))))</f>
        <v/>
      </c>
      <c r="BS112" s="76">
        <f>IF($B112="",0,IF(Einstellungen!$C$10="Ja",MAX(IF(Einstellungen!$C$11="7 Tage",MAX(0,(MIN(DATE(2028,13,0),IF(Mitarbeiter!$D112="",DATE(2028,13,0),Mitarbeiter!$D112),TODAY()))-(MAX(DATE(2028,12,1),Mitarbeiter!$C112))+1),MAX(0,NETWORKDAYS(MAX(DATE(2028,12,1),Mitarbeiter!$C112),MIN(DATE(2028,13,0),IF(Mitarbeiter!$D112="",DATE(2028,13,0),Mitarbeiter!$D112),TODAY()),Einstellungen!$F$13:$F$67)))*N(Mitarbeiter!$E112)/IF(Einstellungen!$C$11="7 Tage",7,5),N('Ist-Stunden'!AO112)),MAX(IF(Einstellungen!$C$11="7 Tage",MAX(0,(MIN(DATE(2028,13,0),IF(Mitarbeiter!$D112="",DATE(2028,13,0),Mitarbeiter!$D112),TODAY()))-(MAX(DATE(2028,12,1),Mitarbeiter!$C112))+1),MAX(0,NETWORKDAYS(MAX(DATE(2028,12,1),Mitarbeiter!$C112),MIN(DATE(2028,13,0),IF(Mitarbeiter!$D112="",DATE(2028,13,0),Mitarbeiter!$D112),TODAY()),Einstellungen!$F$13:$F$67)))*N(Mitarbeiter!$E112)/IF(Einstellungen!$C$11="7 Tage",7,5),N('Ist-Stunden'!AO112)+(N(Krankheitstage!BN112)+N(Krankheitstage!BZ112))*N($C112))))</f>
        <v/>
      </c>
      <c r="BT112" s="76">
        <f>IF($B112="",0,IF(Einstellungen!$C$10="Ja",MAX(IF(Einstellungen!$C$11="7 Tage",MAX(0,(MIN(DATE(2029,2,0),IF(Mitarbeiter!$D112="",DATE(2029,2,0),Mitarbeiter!$D112),TODAY()))-(MAX(DATE(2029,1,1),Mitarbeiter!$C112))+1),MAX(0,NETWORKDAYS(MAX(DATE(2029,1,1),Mitarbeiter!$C112),MIN(DATE(2029,2,0),IF(Mitarbeiter!$D112="",DATE(2029,2,0),Mitarbeiter!$D112),TODAY()),Einstellungen!$F$13:$F$67)))*N(Mitarbeiter!$E112)/IF(Einstellungen!$C$11="7 Tage",7,5),N('Ist-Stunden'!AP112)),MAX(IF(Einstellungen!$C$11="7 Tage",MAX(0,(MIN(DATE(2029,2,0),IF(Mitarbeiter!$D112="",DATE(2029,2,0),Mitarbeiter!$D112),TODAY()))-(MAX(DATE(2029,1,1),Mitarbeiter!$C112))+1),MAX(0,NETWORKDAYS(MAX(DATE(2029,1,1),Mitarbeiter!$C112),MIN(DATE(2029,2,0),IF(Mitarbeiter!$D112="",DATE(2029,2,0),Mitarbeiter!$D112),TODAY()),Einstellungen!$F$13:$F$67)))*N(Mitarbeiter!$E112)/IF(Einstellungen!$C$11="7 Tage",7,5),N('Ist-Stunden'!AP112)+(N(Krankheitstage!CA112)+N(Krankheitstage!CM112))*N($C112))))</f>
        <v/>
      </c>
      <c r="BU112" s="76">
        <f>IF($B112="",0,IF(Einstellungen!$C$10="Ja",MAX(IF(Einstellungen!$C$11="7 Tage",MAX(0,(MIN(DATE(2029,3,0),IF(Mitarbeiter!$D112="",DATE(2029,3,0),Mitarbeiter!$D112),TODAY()))-(MAX(DATE(2029,2,1),Mitarbeiter!$C112))+1),MAX(0,NETWORKDAYS(MAX(DATE(2029,2,1),Mitarbeiter!$C112),MIN(DATE(2029,3,0),IF(Mitarbeiter!$D112="",DATE(2029,3,0),Mitarbeiter!$D112),TODAY()),Einstellungen!$F$13:$F$67)))*N(Mitarbeiter!$E112)/IF(Einstellungen!$C$11="7 Tage",7,5),N('Ist-Stunden'!AQ112)),MAX(IF(Einstellungen!$C$11="7 Tage",MAX(0,(MIN(DATE(2029,3,0),IF(Mitarbeiter!$D112="",DATE(2029,3,0),Mitarbeiter!$D112),TODAY()))-(MAX(DATE(2029,2,1),Mitarbeiter!$C112))+1),MAX(0,NETWORKDAYS(MAX(DATE(2029,2,1),Mitarbeiter!$C112),MIN(DATE(2029,3,0),IF(Mitarbeiter!$D112="",DATE(2029,3,0),Mitarbeiter!$D112),TODAY()),Einstellungen!$F$13:$F$67)))*N(Mitarbeiter!$E112)/IF(Einstellungen!$C$11="7 Tage",7,5),N('Ist-Stunden'!AQ112)+(N(Krankheitstage!CB112)+N(Krankheitstage!CN112))*N($C112))))</f>
        <v/>
      </c>
      <c r="BV112" s="76">
        <f>IF($B112="",0,IF(Einstellungen!$C$10="Ja",MAX(IF(Einstellungen!$C$11="7 Tage",MAX(0,(MIN(DATE(2029,4,0),IF(Mitarbeiter!$D112="",DATE(2029,4,0),Mitarbeiter!$D112),TODAY()))-(MAX(DATE(2029,3,1),Mitarbeiter!$C112))+1),MAX(0,NETWORKDAYS(MAX(DATE(2029,3,1),Mitarbeiter!$C112),MIN(DATE(2029,4,0),IF(Mitarbeiter!$D112="",DATE(2029,4,0),Mitarbeiter!$D112),TODAY()),Einstellungen!$F$13:$F$67)))*N(Mitarbeiter!$E112)/IF(Einstellungen!$C$11="7 Tage",7,5),N('Ist-Stunden'!AR112)),MAX(IF(Einstellungen!$C$11="7 Tage",MAX(0,(MIN(DATE(2029,4,0),IF(Mitarbeiter!$D112="",DATE(2029,4,0),Mitarbeiter!$D112),TODAY()))-(MAX(DATE(2029,3,1),Mitarbeiter!$C112))+1),MAX(0,NETWORKDAYS(MAX(DATE(2029,3,1),Mitarbeiter!$C112),MIN(DATE(2029,4,0),IF(Mitarbeiter!$D112="",DATE(2029,4,0),Mitarbeiter!$D112),TODAY()),Einstellungen!$F$13:$F$67)))*N(Mitarbeiter!$E112)/IF(Einstellungen!$C$11="7 Tage",7,5),N('Ist-Stunden'!AR112)+(N(Krankheitstage!CC112)+N(Krankheitstage!CO112))*N($C112))))</f>
        <v/>
      </c>
      <c r="BW112" s="76">
        <f>IF($B112="",0,IF(Einstellungen!$C$10="Ja",MAX(IF(Einstellungen!$C$11="7 Tage",MAX(0,(MIN(DATE(2029,5,0),IF(Mitarbeiter!$D112="",DATE(2029,5,0),Mitarbeiter!$D112),TODAY()))-(MAX(DATE(2029,4,1),Mitarbeiter!$C112))+1),MAX(0,NETWORKDAYS(MAX(DATE(2029,4,1),Mitarbeiter!$C112),MIN(DATE(2029,5,0),IF(Mitarbeiter!$D112="",DATE(2029,5,0),Mitarbeiter!$D112),TODAY()),Einstellungen!$F$13:$F$67)))*N(Mitarbeiter!$E112)/IF(Einstellungen!$C$11="7 Tage",7,5),N('Ist-Stunden'!AS112)),MAX(IF(Einstellungen!$C$11="7 Tage",MAX(0,(MIN(DATE(2029,5,0),IF(Mitarbeiter!$D112="",DATE(2029,5,0),Mitarbeiter!$D112),TODAY()))-(MAX(DATE(2029,4,1),Mitarbeiter!$C112))+1),MAX(0,NETWORKDAYS(MAX(DATE(2029,4,1),Mitarbeiter!$C112),MIN(DATE(2029,5,0),IF(Mitarbeiter!$D112="",DATE(2029,5,0),Mitarbeiter!$D112),TODAY()),Einstellungen!$F$13:$F$67)))*N(Mitarbeiter!$E112)/IF(Einstellungen!$C$11="7 Tage",7,5),N('Ist-Stunden'!AS112)+(N(Krankheitstage!CD112)+N(Krankheitstage!CP112))*N($C112))))</f>
        <v/>
      </c>
      <c r="BX112" s="76">
        <f>IF($B112="",0,IF(Einstellungen!$C$10="Ja",MAX(IF(Einstellungen!$C$11="7 Tage",MAX(0,(MIN(DATE(2029,6,0),IF(Mitarbeiter!$D112="",DATE(2029,6,0),Mitarbeiter!$D112),TODAY()))-(MAX(DATE(2029,5,1),Mitarbeiter!$C112))+1),MAX(0,NETWORKDAYS(MAX(DATE(2029,5,1),Mitarbeiter!$C112),MIN(DATE(2029,6,0),IF(Mitarbeiter!$D112="",DATE(2029,6,0),Mitarbeiter!$D112),TODAY()),Einstellungen!$F$13:$F$67)))*N(Mitarbeiter!$E112)/IF(Einstellungen!$C$11="7 Tage",7,5),N('Ist-Stunden'!AT112)),MAX(IF(Einstellungen!$C$11="7 Tage",MAX(0,(MIN(DATE(2029,6,0),IF(Mitarbeiter!$D112="",DATE(2029,6,0),Mitarbeiter!$D112),TODAY()))-(MAX(DATE(2029,5,1),Mitarbeiter!$C112))+1),MAX(0,NETWORKDAYS(MAX(DATE(2029,5,1),Mitarbeiter!$C112),MIN(DATE(2029,6,0),IF(Mitarbeiter!$D112="",DATE(2029,6,0),Mitarbeiter!$D112),TODAY()),Einstellungen!$F$13:$F$67)))*N(Mitarbeiter!$E112)/IF(Einstellungen!$C$11="7 Tage",7,5),N('Ist-Stunden'!AT112)+(N(Krankheitstage!CE112)+N(Krankheitstage!CQ112))*N($C112))))</f>
        <v/>
      </c>
      <c r="BY112" s="76">
        <f>IF($B112="",0,IF(Einstellungen!$C$10="Ja",MAX(IF(Einstellungen!$C$11="7 Tage",MAX(0,(MIN(DATE(2029,7,0),IF(Mitarbeiter!$D112="",DATE(2029,7,0),Mitarbeiter!$D112),TODAY()))-(MAX(DATE(2029,6,1),Mitarbeiter!$C112))+1),MAX(0,NETWORKDAYS(MAX(DATE(2029,6,1),Mitarbeiter!$C112),MIN(DATE(2029,7,0),IF(Mitarbeiter!$D112="",DATE(2029,7,0),Mitarbeiter!$D112),TODAY()),Einstellungen!$F$13:$F$67)))*N(Mitarbeiter!$E112)/IF(Einstellungen!$C$11="7 Tage",7,5),N('Ist-Stunden'!AU112)),MAX(IF(Einstellungen!$C$11="7 Tage",MAX(0,(MIN(DATE(2029,7,0),IF(Mitarbeiter!$D112="",DATE(2029,7,0),Mitarbeiter!$D112),TODAY()))-(MAX(DATE(2029,6,1),Mitarbeiter!$C112))+1),MAX(0,NETWORKDAYS(MAX(DATE(2029,6,1),Mitarbeiter!$C112),MIN(DATE(2029,7,0),IF(Mitarbeiter!$D112="",DATE(2029,7,0),Mitarbeiter!$D112),TODAY()),Einstellungen!$F$13:$F$67)))*N(Mitarbeiter!$E112)/IF(Einstellungen!$C$11="7 Tage",7,5),N('Ist-Stunden'!AU112)+(N(Krankheitstage!CF112)+N(Krankheitstage!CR112))*N($C112))))</f>
        <v/>
      </c>
      <c r="BZ112" s="76">
        <f>IF($B112="",0,IF(Einstellungen!$C$10="Ja",MAX(IF(Einstellungen!$C$11="7 Tage",MAX(0,(MIN(DATE(2029,8,0),IF(Mitarbeiter!$D112="",DATE(2029,8,0),Mitarbeiter!$D112),TODAY()))-(MAX(DATE(2029,7,1),Mitarbeiter!$C112))+1),MAX(0,NETWORKDAYS(MAX(DATE(2029,7,1),Mitarbeiter!$C112),MIN(DATE(2029,8,0),IF(Mitarbeiter!$D112="",DATE(2029,8,0),Mitarbeiter!$D112),TODAY()),Einstellungen!$F$13:$F$67)))*N(Mitarbeiter!$E112)/IF(Einstellungen!$C$11="7 Tage",7,5),N('Ist-Stunden'!AV112)),MAX(IF(Einstellungen!$C$11="7 Tage",MAX(0,(MIN(DATE(2029,8,0),IF(Mitarbeiter!$D112="",DATE(2029,8,0),Mitarbeiter!$D112),TODAY()))-(MAX(DATE(2029,7,1),Mitarbeiter!$C112))+1),MAX(0,NETWORKDAYS(MAX(DATE(2029,7,1),Mitarbeiter!$C112),MIN(DATE(2029,8,0),IF(Mitarbeiter!$D112="",DATE(2029,8,0),Mitarbeiter!$D112),TODAY()),Einstellungen!$F$13:$F$67)))*N(Mitarbeiter!$E112)/IF(Einstellungen!$C$11="7 Tage",7,5),N('Ist-Stunden'!AV112)+(N(Krankheitstage!CG112)+N(Krankheitstage!CS112))*N($C112))))</f>
        <v/>
      </c>
      <c r="CA112" s="76">
        <f>IF($B112="",0,IF(Einstellungen!$C$10="Ja",MAX(IF(Einstellungen!$C$11="7 Tage",MAX(0,(MIN(DATE(2029,9,0),IF(Mitarbeiter!$D112="",DATE(2029,9,0),Mitarbeiter!$D112),TODAY()))-(MAX(DATE(2029,8,1),Mitarbeiter!$C112))+1),MAX(0,NETWORKDAYS(MAX(DATE(2029,8,1),Mitarbeiter!$C112),MIN(DATE(2029,9,0),IF(Mitarbeiter!$D112="",DATE(2029,9,0),Mitarbeiter!$D112),TODAY()),Einstellungen!$F$13:$F$67)))*N(Mitarbeiter!$E112)/IF(Einstellungen!$C$11="7 Tage",7,5),N('Ist-Stunden'!AW112)),MAX(IF(Einstellungen!$C$11="7 Tage",MAX(0,(MIN(DATE(2029,9,0),IF(Mitarbeiter!$D112="",DATE(2029,9,0),Mitarbeiter!$D112),TODAY()))-(MAX(DATE(2029,8,1),Mitarbeiter!$C112))+1),MAX(0,NETWORKDAYS(MAX(DATE(2029,8,1),Mitarbeiter!$C112),MIN(DATE(2029,9,0),IF(Mitarbeiter!$D112="",DATE(2029,9,0),Mitarbeiter!$D112),TODAY()),Einstellungen!$F$13:$F$67)))*N(Mitarbeiter!$E112)/IF(Einstellungen!$C$11="7 Tage",7,5),N('Ist-Stunden'!AW112)+(N(Krankheitstage!CH112)+N(Krankheitstage!CT112))*N($C112))))</f>
        <v/>
      </c>
      <c r="CB112" s="76">
        <f>IF($B112="",0,IF(Einstellungen!$C$10="Ja",MAX(IF(Einstellungen!$C$11="7 Tage",MAX(0,(MIN(DATE(2029,10,0),IF(Mitarbeiter!$D112="",DATE(2029,10,0),Mitarbeiter!$D112),TODAY()))-(MAX(DATE(2029,9,1),Mitarbeiter!$C112))+1),MAX(0,NETWORKDAYS(MAX(DATE(2029,9,1),Mitarbeiter!$C112),MIN(DATE(2029,10,0),IF(Mitarbeiter!$D112="",DATE(2029,10,0),Mitarbeiter!$D112),TODAY()),Einstellungen!$F$13:$F$67)))*N(Mitarbeiter!$E112)/IF(Einstellungen!$C$11="7 Tage",7,5),N('Ist-Stunden'!AX112)),MAX(IF(Einstellungen!$C$11="7 Tage",MAX(0,(MIN(DATE(2029,10,0),IF(Mitarbeiter!$D112="",DATE(2029,10,0),Mitarbeiter!$D112),TODAY()))-(MAX(DATE(2029,9,1),Mitarbeiter!$C112))+1),MAX(0,NETWORKDAYS(MAX(DATE(2029,9,1),Mitarbeiter!$C112),MIN(DATE(2029,10,0),IF(Mitarbeiter!$D112="",DATE(2029,10,0),Mitarbeiter!$D112),TODAY()),Einstellungen!$F$13:$F$67)))*N(Mitarbeiter!$E112)/IF(Einstellungen!$C$11="7 Tage",7,5),N('Ist-Stunden'!AX112)+(N(Krankheitstage!CI112)+N(Krankheitstage!CU112))*N($C112))))</f>
        <v/>
      </c>
      <c r="CC112" s="76">
        <f>IF($B112="",0,IF(Einstellungen!$C$10="Ja",MAX(IF(Einstellungen!$C$11="7 Tage",MAX(0,(MIN(DATE(2029,11,0),IF(Mitarbeiter!$D112="",DATE(2029,11,0),Mitarbeiter!$D112),TODAY()))-(MAX(DATE(2029,10,1),Mitarbeiter!$C112))+1),MAX(0,NETWORKDAYS(MAX(DATE(2029,10,1),Mitarbeiter!$C112),MIN(DATE(2029,11,0),IF(Mitarbeiter!$D112="",DATE(2029,11,0),Mitarbeiter!$D112),TODAY()),Einstellungen!$F$13:$F$67)))*N(Mitarbeiter!$E112)/IF(Einstellungen!$C$11="7 Tage",7,5),N('Ist-Stunden'!AY112)),MAX(IF(Einstellungen!$C$11="7 Tage",MAX(0,(MIN(DATE(2029,11,0),IF(Mitarbeiter!$D112="",DATE(2029,11,0),Mitarbeiter!$D112),TODAY()))-(MAX(DATE(2029,10,1),Mitarbeiter!$C112))+1),MAX(0,NETWORKDAYS(MAX(DATE(2029,10,1),Mitarbeiter!$C112),MIN(DATE(2029,11,0),IF(Mitarbeiter!$D112="",DATE(2029,11,0),Mitarbeiter!$D112),TODAY()),Einstellungen!$F$13:$F$67)))*N(Mitarbeiter!$E112)/IF(Einstellungen!$C$11="7 Tage",7,5),N('Ist-Stunden'!AY112)+(N(Krankheitstage!CJ112)+N(Krankheitstage!CV112))*N($C112))))</f>
        <v/>
      </c>
      <c r="CD112" s="76">
        <f>IF($B112="",0,IF(Einstellungen!$C$10="Ja",MAX(IF(Einstellungen!$C$11="7 Tage",MAX(0,(MIN(DATE(2029,12,0),IF(Mitarbeiter!$D112="",DATE(2029,12,0),Mitarbeiter!$D112),TODAY()))-(MAX(DATE(2029,11,1),Mitarbeiter!$C112))+1),MAX(0,NETWORKDAYS(MAX(DATE(2029,11,1),Mitarbeiter!$C112),MIN(DATE(2029,12,0),IF(Mitarbeiter!$D112="",DATE(2029,12,0),Mitarbeiter!$D112),TODAY()),Einstellungen!$F$13:$F$67)))*N(Mitarbeiter!$E112)/IF(Einstellungen!$C$11="7 Tage",7,5),N('Ist-Stunden'!AZ112)),MAX(IF(Einstellungen!$C$11="7 Tage",MAX(0,(MIN(DATE(2029,12,0),IF(Mitarbeiter!$D112="",DATE(2029,12,0),Mitarbeiter!$D112),TODAY()))-(MAX(DATE(2029,11,1),Mitarbeiter!$C112))+1),MAX(0,NETWORKDAYS(MAX(DATE(2029,11,1),Mitarbeiter!$C112),MIN(DATE(2029,12,0),IF(Mitarbeiter!$D112="",DATE(2029,12,0),Mitarbeiter!$D112),TODAY()),Einstellungen!$F$13:$F$67)))*N(Mitarbeiter!$E112)/IF(Einstellungen!$C$11="7 Tage",7,5),N('Ist-Stunden'!AZ112)+(N(Krankheitstage!CK112)+N(Krankheitstage!CW112))*N($C112))))</f>
        <v/>
      </c>
      <c r="CE112" s="76">
        <f>IF($B112="",0,IF(Einstellungen!$C$10="Ja",MAX(IF(Einstellungen!$C$11="7 Tage",MAX(0,(MIN(DATE(2029,13,0),IF(Mitarbeiter!$D112="",DATE(2029,13,0),Mitarbeiter!$D112),TODAY()))-(MAX(DATE(2029,12,1),Mitarbeiter!$C112))+1),MAX(0,NETWORKDAYS(MAX(DATE(2029,12,1),Mitarbeiter!$C112),MIN(DATE(2029,13,0),IF(Mitarbeiter!$D112="",DATE(2029,13,0),Mitarbeiter!$D112),TODAY()),Einstellungen!$F$13:$F$67)))*N(Mitarbeiter!$E112)/IF(Einstellungen!$C$11="7 Tage",7,5),N('Ist-Stunden'!BA112)),MAX(IF(Einstellungen!$C$11="7 Tage",MAX(0,(MIN(DATE(2029,13,0),IF(Mitarbeiter!$D112="",DATE(2029,13,0),Mitarbeiter!$D112),TODAY()))-(MAX(DATE(2029,12,1),Mitarbeiter!$C112))+1),MAX(0,NETWORKDAYS(MAX(DATE(2029,12,1),Mitarbeiter!$C112),MIN(DATE(2029,13,0),IF(Mitarbeiter!$D112="",DATE(2029,13,0),Mitarbeiter!$D112),TODAY()),Einstellungen!$F$13:$F$67)))*N(Mitarbeiter!$E112)/IF(Einstellungen!$C$11="7 Tage",7,5),N('Ist-Stunden'!BA112)+(N(Krankheitstage!CL112)+N(Krankheitstage!CX112))*N($C112))))</f>
        <v/>
      </c>
      <c r="CF112" s="76">
        <f>IF($B112="",0,IF(Einstellungen!$C$10="Ja",MAX(IF(Einstellungen!$C$11="7 Tage",MAX(0,(MIN(DATE(2030,2,0),IF(Mitarbeiter!$D112="",DATE(2030,2,0),Mitarbeiter!$D112),TODAY()))-(MAX(DATE(2030,1,1),Mitarbeiter!$C112))+1),MAX(0,NETWORKDAYS(MAX(DATE(2030,1,1),Mitarbeiter!$C112),MIN(DATE(2030,2,0),IF(Mitarbeiter!$D112="",DATE(2030,2,0),Mitarbeiter!$D112),TODAY()),Einstellungen!$F$13:$F$67)))*N(Mitarbeiter!$E112)/IF(Einstellungen!$C$11="7 Tage",7,5),N('Ist-Stunden'!BB112)),MAX(IF(Einstellungen!$C$11="7 Tage",MAX(0,(MIN(DATE(2030,2,0),IF(Mitarbeiter!$D112="",DATE(2030,2,0),Mitarbeiter!$D112),TODAY()))-(MAX(DATE(2030,1,1),Mitarbeiter!$C112))+1),MAX(0,NETWORKDAYS(MAX(DATE(2030,1,1),Mitarbeiter!$C112),MIN(DATE(2030,2,0),IF(Mitarbeiter!$D112="",DATE(2030,2,0),Mitarbeiter!$D112),TODAY()),Einstellungen!$F$13:$F$67)))*N(Mitarbeiter!$E112)/IF(Einstellungen!$C$11="7 Tage",7,5),N('Ist-Stunden'!BB112)+(N(Krankheitstage!CY112)+N(Krankheitstage!DK112))*N($C112))))</f>
        <v/>
      </c>
      <c r="CG112" s="76">
        <f>IF($B112="",0,IF(Einstellungen!$C$10="Ja",MAX(IF(Einstellungen!$C$11="7 Tage",MAX(0,(MIN(DATE(2030,3,0),IF(Mitarbeiter!$D112="",DATE(2030,3,0),Mitarbeiter!$D112),TODAY()))-(MAX(DATE(2030,2,1),Mitarbeiter!$C112))+1),MAX(0,NETWORKDAYS(MAX(DATE(2030,2,1),Mitarbeiter!$C112),MIN(DATE(2030,3,0),IF(Mitarbeiter!$D112="",DATE(2030,3,0),Mitarbeiter!$D112),TODAY()),Einstellungen!$F$13:$F$67)))*N(Mitarbeiter!$E112)/IF(Einstellungen!$C$11="7 Tage",7,5),N('Ist-Stunden'!BC112)),MAX(IF(Einstellungen!$C$11="7 Tage",MAX(0,(MIN(DATE(2030,3,0),IF(Mitarbeiter!$D112="",DATE(2030,3,0),Mitarbeiter!$D112),TODAY()))-(MAX(DATE(2030,2,1),Mitarbeiter!$C112))+1),MAX(0,NETWORKDAYS(MAX(DATE(2030,2,1),Mitarbeiter!$C112),MIN(DATE(2030,3,0),IF(Mitarbeiter!$D112="",DATE(2030,3,0),Mitarbeiter!$D112),TODAY()),Einstellungen!$F$13:$F$67)))*N(Mitarbeiter!$E112)/IF(Einstellungen!$C$11="7 Tage",7,5),N('Ist-Stunden'!BC112)+(N(Krankheitstage!CZ112)+N(Krankheitstage!DL112))*N($C112))))</f>
        <v/>
      </c>
      <c r="CH112" s="76">
        <f>IF($B112="",0,IF(Einstellungen!$C$10="Ja",MAX(IF(Einstellungen!$C$11="7 Tage",MAX(0,(MIN(DATE(2030,4,0),IF(Mitarbeiter!$D112="",DATE(2030,4,0),Mitarbeiter!$D112),TODAY()))-(MAX(DATE(2030,3,1),Mitarbeiter!$C112))+1),MAX(0,NETWORKDAYS(MAX(DATE(2030,3,1),Mitarbeiter!$C112),MIN(DATE(2030,4,0),IF(Mitarbeiter!$D112="",DATE(2030,4,0),Mitarbeiter!$D112),TODAY()),Einstellungen!$F$13:$F$67)))*N(Mitarbeiter!$E112)/IF(Einstellungen!$C$11="7 Tage",7,5),N('Ist-Stunden'!BD112)),MAX(IF(Einstellungen!$C$11="7 Tage",MAX(0,(MIN(DATE(2030,4,0),IF(Mitarbeiter!$D112="",DATE(2030,4,0),Mitarbeiter!$D112),TODAY()))-(MAX(DATE(2030,3,1),Mitarbeiter!$C112))+1),MAX(0,NETWORKDAYS(MAX(DATE(2030,3,1),Mitarbeiter!$C112),MIN(DATE(2030,4,0),IF(Mitarbeiter!$D112="",DATE(2030,4,0),Mitarbeiter!$D112),TODAY()),Einstellungen!$F$13:$F$67)))*N(Mitarbeiter!$E112)/IF(Einstellungen!$C$11="7 Tage",7,5),N('Ist-Stunden'!BD112)+(N(Krankheitstage!DA112)+N(Krankheitstage!DM112))*N($C112))))</f>
        <v/>
      </c>
      <c r="CI112" s="76">
        <f>IF($B112="",0,IF(Einstellungen!$C$10="Ja",MAX(IF(Einstellungen!$C$11="7 Tage",MAX(0,(MIN(DATE(2030,5,0),IF(Mitarbeiter!$D112="",DATE(2030,5,0),Mitarbeiter!$D112),TODAY()))-(MAX(DATE(2030,4,1),Mitarbeiter!$C112))+1),MAX(0,NETWORKDAYS(MAX(DATE(2030,4,1),Mitarbeiter!$C112),MIN(DATE(2030,5,0),IF(Mitarbeiter!$D112="",DATE(2030,5,0),Mitarbeiter!$D112),TODAY()),Einstellungen!$F$13:$F$67)))*N(Mitarbeiter!$E112)/IF(Einstellungen!$C$11="7 Tage",7,5),N('Ist-Stunden'!BE112)),MAX(IF(Einstellungen!$C$11="7 Tage",MAX(0,(MIN(DATE(2030,5,0),IF(Mitarbeiter!$D112="",DATE(2030,5,0),Mitarbeiter!$D112),TODAY()))-(MAX(DATE(2030,4,1),Mitarbeiter!$C112))+1),MAX(0,NETWORKDAYS(MAX(DATE(2030,4,1),Mitarbeiter!$C112),MIN(DATE(2030,5,0),IF(Mitarbeiter!$D112="",DATE(2030,5,0),Mitarbeiter!$D112),TODAY()),Einstellungen!$F$13:$F$67)))*N(Mitarbeiter!$E112)/IF(Einstellungen!$C$11="7 Tage",7,5),N('Ist-Stunden'!BE112)+(N(Krankheitstage!DB112)+N(Krankheitstage!DN112))*N($C112))))</f>
        <v/>
      </c>
      <c r="CJ112" s="76">
        <f>IF($B112="",0,IF(Einstellungen!$C$10="Ja",MAX(IF(Einstellungen!$C$11="7 Tage",MAX(0,(MIN(DATE(2030,6,0),IF(Mitarbeiter!$D112="",DATE(2030,6,0),Mitarbeiter!$D112),TODAY()))-(MAX(DATE(2030,5,1),Mitarbeiter!$C112))+1),MAX(0,NETWORKDAYS(MAX(DATE(2030,5,1),Mitarbeiter!$C112),MIN(DATE(2030,6,0),IF(Mitarbeiter!$D112="",DATE(2030,6,0),Mitarbeiter!$D112),TODAY()),Einstellungen!$F$13:$F$67)))*N(Mitarbeiter!$E112)/IF(Einstellungen!$C$11="7 Tage",7,5),N('Ist-Stunden'!BF112)),MAX(IF(Einstellungen!$C$11="7 Tage",MAX(0,(MIN(DATE(2030,6,0),IF(Mitarbeiter!$D112="",DATE(2030,6,0),Mitarbeiter!$D112),TODAY()))-(MAX(DATE(2030,5,1),Mitarbeiter!$C112))+1),MAX(0,NETWORKDAYS(MAX(DATE(2030,5,1),Mitarbeiter!$C112),MIN(DATE(2030,6,0),IF(Mitarbeiter!$D112="",DATE(2030,6,0),Mitarbeiter!$D112),TODAY()),Einstellungen!$F$13:$F$67)))*N(Mitarbeiter!$E112)/IF(Einstellungen!$C$11="7 Tage",7,5),N('Ist-Stunden'!BF112)+(N(Krankheitstage!DC112)+N(Krankheitstage!DO112))*N($C112))))</f>
        <v/>
      </c>
      <c r="CK112" s="76">
        <f>IF($B112="",0,IF(Einstellungen!$C$10="Ja",MAX(IF(Einstellungen!$C$11="7 Tage",MAX(0,(MIN(DATE(2030,7,0),IF(Mitarbeiter!$D112="",DATE(2030,7,0),Mitarbeiter!$D112),TODAY()))-(MAX(DATE(2030,6,1),Mitarbeiter!$C112))+1),MAX(0,NETWORKDAYS(MAX(DATE(2030,6,1),Mitarbeiter!$C112),MIN(DATE(2030,7,0),IF(Mitarbeiter!$D112="",DATE(2030,7,0),Mitarbeiter!$D112),TODAY()),Einstellungen!$F$13:$F$67)))*N(Mitarbeiter!$E112)/IF(Einstellungen!$C$11="7 Tage",7,5),N('Ist-Stunden'!BG112)),MAX(IF(Einstellungen!$C$11="7 Tage",MAX(0,(MIN(DATE(2030,7,0),IF(Mitarbeiter!$D112="",DATE(2030,7,0),Mitarbeiter!$D112),TODAY()))-(MAX(DATE(2030,6,1),Mitarbeiter!$C112))+1),MAX(0,NETWORKDAYS(MAX(DATE(2030,6,1),Mitarbeiter!$C112),MIN(DATE(2030,7,0),IF(Mitarbeiter!$D112="",DATE(2030,7,0),Mitarbeiter!$D112),TODAY()),Einstellungen!$F$13:$F$67)))*N(Mitarbeiter!$E112)/IF(Einstellungen!$C$11="7 Tage",7,5),N('Ist-Stunden'!BG112)+(N(Krankheitstage!DD112)+N(Krankheitstage!DP112))*N($C112))))</f>
        <v/>
      </c>
      <c r="CL112" s="76">
        <f>IF($B112="",0,IF(Einstellungen!$C$10="Ja",MAX(IF(Einstellungen!$C$11="7 Tage",MAX(0,(MIN(DATE(2030,8,0),IF(Mitarbeiter!$D112="",DATE(2030,8,0),Mitarbeiter!$D112),TODAY()))-(MAX(DATE(2030,7,1),Mitarbeiter!$C112))+1),MAX(0,NETWORKDAYS(MAX(DATE(2030,7,1),Mitarbeiter!$C112),MIN(DATE(2030,8,0),IF(Mitarbeiter!$D112="",DATE(2030,8,0),Mitarbeiter!$D112),TODAY()),Einstellungen!$F$13:$F$67)))*N(Mitarbeiter!$E112)/IF(Einstellungen!$C$11="7 Tage",7,5),N('Ist-Stunden'!BH112)),MAX(IF(Einstellungen!$C$11="7 Tage",MAX(0,(MIN(DATE(2030,8,0),IF(Mitarbeiter!$D112="",DATE(2030,8,0),Mitarbeiter!$D112),TODAY()))-(MAX(DATE(2030,7,1),Mitarbeiter!$C112))+1),MAX(0,NETWORKDAYS(MAX(DATE(2030,7,1),Mitarbeiter!$C112),MIN(DATE(2030,8,0),IF(Mitarbeiter!$D112="",DATE(2030,8,0),Mitarbeiter!$D112),TODAY()),Einstellungen!$F$13:$F$67)))*N(Mitarbeiter!$E112)/IF(Einstellungen!$C$11="7 Tage",7,5),N('Ist-Stunden'!BH112)+(N(Krankheitstage!DE112)+N(Krankheitstage!DQ112))*N($C112))))</f>
        <v/>
      </c>
      <c r="CM112" s="76">
        <f>IF($B112="",0,IF(Einstellungen!$C$10="Ja",MAX(IF(Einstellungen!$C$11="7 Tage",MAX(0,(MIN(DATE(2030,9,0),IF(Mitarbeiter!$D112="",DATE(2030,9,0),Mitarbeiter!$D112),TODAY()))-(MAX(DATE(2030,8,1),Mitarbeiter!$C112))+1),MAX(0,NETWORKDAYS(MAX(DATE(2030,8,1),Mitarbeiter!$C112),MIN(DATE(2030,9,0),IF(Mitarbeiter!$D112="",DATE(2030,9,0),Mitarbeiter!$D112),TODAY()),Einstellungen!$F$13:$F$67)))*N(Mitarbeiter!$E112)/IF(Einstellungen!$C$11="7 Tage",7,5),N('Ist-Stunden'!BI112)),MAX(IF(Einstellungen!$C$11="7 Tage",MAX(0,(MIN(DATE(2030,9,0),IF(Mitarbeiter!$D112="",DATE(2030,9,0),Mitarbeiter!$D112),TODAY()))-(MAX(DATE(2030,8,1),Mitarbeiter!$C112))+1),MAX(0,NETWORKDAYS(MAX(DATE(2030,8,1),Mitarbeiter!$C112),MIN(DATE(2030,9,0),IF(Mitarbeiter!$D112="",DATE(2030,9,0),Mitarbeiter!$D112),TODAY()),Einstellungen!$F$13:$F$67)))*N(Mitarbeiter!$E112)/IF(Einstellungen!$C$11="7 Tage",7,5),N('Ist-Stunden'!BI112)+(N(Krankheitstage!DF112)+N(Krankheitstage!DR112))*N($C112))))</f>
        <v/>
      </c>
      <c r="CN112" s="76">
        <f>IF($B112="",0,IF(Einstellungen!$C$10="Ja",MAX(IF(Einstellungen!$C$11="7 Tage",MAX(0,(MIN(DATE(2030,10,0),IF(Mitarbeiter!$D112="",DATE(2030,10,0),Mitarbeiter!$D112),TODAY()))-(MAX(DATE(2030,9,1),Mitarbeiter!$C112))+1),MAX(0,NETWORKDAYS(MAX(DATE(2030,9,1),Mitarbeiter!$C112),MIN(DATE(2030,10,0),IF(Mitarbeiter!$D112="",DATE(2030,10,0),Mitarbeiter!$D112),TODAY()),Einstellungen!$F$13:$F$67)))*N(Mitarbeiter!$E112)/IF(Einstellungen!$C$11="7 Tage",7,5),N('Ist-Stunden'!BJ112)),MAX(IF(Einstellungen!$C$11="7 Tage",MAX(0,(MIN(DATE(2030,10,0),IF(Mitarbeiter!$D112="",DATE(2030,10,0),Mitarbeiter!$D112),TODAY()))-(MAX(DATE(2030,9,1),Mitarbeiter!$C112))+1),MAX(0,NETWORKDAYS(MAX(DATE(2030,9,1),Mitarbeiter!$C112),MIN(DATE(2030,10,0),IF(Mitarbeiter!$D112="",DATE(2030,10,0),Mitarbeiter!$D112),TODAY()),Einstellungen!$F$13:$F$67)))*N(Mitarbeiter!$E112)/IF(Einstellungen!$C$11="7 Tage",7,5),N('Ist-Stunden'!BJ112)+(N(Krankheitstage!DG112)+N(Krankheitstage!DS112))*N($C112))))</f>
        <v/>
      </c>
      <c r="CO112" s="76">
        <f>IF($B112="",0,IF(Einstellungen!$C$10="Ja",MAX(IF(Einstellungen!$C$11="7 Tage",MAX(0,(MIN(DATE(2030,11,0),IF(Mitarbeiter!$D112="",DATE(2030,11,0),Mitarbeiter!$D112),TODAY()))-(MAX(DATE(2030,10,1),Mitarbeiter!$C112))+1),MAX(0,NETWORKDAYS(MAX(DATE(2030,10,1),Mitarbeiter!$C112),MIN(DATE(2030,11,0),IF(Mitarbeiter!$D112="",DATE(2030,11,0),Mitarbeiter!$D112),TODAY()),Einstellungen!$F$13:$F$67)))*N(Mitarbeiter!$E112)/IF(Einstellungen!$C$11="7 Tage",7,5),N('Ist-Stunden'!BK112)),MAX(IF(Einstellungen!$C$11="7 Tage",MAX(0,(MIN(DATE(2030,11,0),IF(Mitarbeiter!$D112="",DATE(2030,11,0),Mitarbeiter!$D112),TODAY()))-(MAX(DATE(2030,10,1),Mitarbeiter!$C112))+1),MAX(0,NETWORKDAYS(MAX(DATE(2030,10,1),Mitarbeiter!$C112),MIN(DATE(2030,11,0),IF(Mitarbeiter!$D112="",DATE(2030,11,0),Mitarbeiter!$D112),TODAY()),Einstellungen!$F$13:$F$67)))*N(Mitarbeiter!$E112)/IF(Einstellungen!$C$11="7 Tage",7,5),N('Ist-Stunden'!BK112)+(N(Krankheitstage!DH112)+N(Krankheitstage!DT112))*N($C112))))</f>
        <v/>
      </c>
      <c r="CP112" s="76">
        <f>IF($B112="",0,IF(Einstellungen!$C$10="Ja",MAX(IF(Einstellungen!$C$11="7 Tage",MAX(0,(MIN(DATE(2030,12,0),IF(Mitarbeiter!$D112="",DATE(2030,12,0),Mitarbeiter!$D112),TODAY()))-(MAX(DATE(2030,11,1),Mitarbeiter!$C112))+1),MAX(0,NETWORKDAYS(MAX(DATE(2030,11,1),Mitarbeiter!$C112),MIN(DATE(2030,12,0),IF(Mitarbeiter!$D112="",DATE(2030,12,0),Mitarbeiter!$D112),TODAY()),Einstellungen!$F$13:$F$67)))*N(Mitarbeiter!$E112)/IF(Einstellungen!$C$11="7 Tage",7,5),N('Ist-Stunden'!BL112)),MAX(IF(Einstellungen!$C$11="7 Tage",MAX(0,(MIN(DATE(2030,12,0),IF(Mitarbeiter!$D112="",DATE(2030,12,0),Mitarbeiter!$D112),TODAY()))-(MAX(DATE(2030,11,1),Mitarbeiter!$C112))+1),MAX(0,NETWORKDAYS(MAX(DATE(2030,11,1),Mitarbeiter!$C112),MIN(DATE(2030,12,0),IF(Mitarbeiter!$D112="",DATE(2030,12,0),Mitarbeiter!$D112),TODAY()),Einstellungen!$F$13:$F$67)))*N(Mitarbeiter!$E112)/IF(Einstellungen!$C$11="7 Tage",7,5),N('Ist-Stunden'!BL112)+(N(Krankheitstage!DI112)+N(Krankheitstage!DU112))*N($C112))))</f>
        <v/>
      </c>
      <c r="CQ112" s="76">
        <f>IF($B112="",0,IF(Einstellungen!$C$10="Ja",MAX(IF(Einstellungen!$C$11="7 Tage",MAX(0,(MIN(DATE(2030,13,0),IF(Mitarbeiter!$D112="",DATE(2030,13,0),Mitarbeiter!$D112),TODAY()))-(MAX(DATE(2030,12,1),Mitarbeiter!$C112))+1),MAX(0,NETWORKDAYS(MAX(DATE(2030,12,1),Mitarbeiter!$C112),MIN(DATE(2030,13,0),IF(Mitarbeiter!$D112="",DATE(2030,13,0),Mitarbeiter!$D112),TODAY()),Einstellungen!$F$13:$F$67)))*N(Mitarbeiter!$E112)/IF(Einstellungen!$C$11="7 Tage",7,5),N('Ist-Stunden'!BM112)),MAX(IF(Einstellungen!$C$11="7 Tage",MAX(0,(MIN(DATE(2030,13,0),IF(Mitarbeiter!$D112="",DATE(2030,13,0),Mitarbeiter!$D112),TODAY()))-(MAX(DATE(2030,12,1),Mitarbeiter!$C112))+1),MAX(0,NETWORKDAYS(MAX(DATE(2030,12,1),Mitarbeiter!$C112),MIN(DATE(2030,13,0),IF(Mitarbeiter!$D112="",DATE(2030,13,0),Mitarbeiter!$D112),TODAY()),Einstellungen!$F$13:$F$67)))*N(Mitarbeiter!$E112)/IF(Einstellungen!$C$11="7 Tage",7,5),N('Ist-Stunden'!BM112)+(N(Krankheitstage!DJ112)+N(Krankheitstage!DV112))*N($C112))))</f>
        <v/>
      </c>
    </row>
    <row r="113">
      <c r="A113" s="73">
        <f>IF(Mitarbeiter!B113="","",Mitarbeiter!A113)</f>
        <v/>
      </c>
      <c r="B113" s="6">
        <f>IF(Mitarbeiter!B113="","",Mitarbeiter!B113)</f>
        <v/>
      </c>
      <c r="C113" s="74">
        <f>IF(Mitarbeiter!B113="","",Mitarbeiter!F113)</f>
        <v/>
      </c>
      <c r="D113" s="75">
        <f>N(INDEX(Krankheitstage!$G113:$DV113,1,(Einstellungen!$C$3-2026)*24+1))</f>
        <v/>
      </c>
      <c r="E113" s="75">
        <f>N(INDEX(Krankheitstage!$G113:$DV113,1,(Einstellungen!$C$3-2026)*24+2))</f>
        <v/>
      </c>
      <c r="F113" s="75">
        <f>N(INDEX(Krankheitstage!$G113:$DV113,1,(Einstellungen!$C$3-2026)*24+3))</f>
        <v/>
      </c>
      <c r="G113" s="75">
        <f>N(INDEX(Krankheitstage!$G113:$DV113,1,(Einstellungen!$C$3-2026)*24+4))</f>
        <v/>
      </c>
      <c r="H113" s="75">
        <f>N(INDEX(Krankheitstage!$G113:$DV113,1,(Einstellungen!$C$3-2026)*24+5))</f>
        <v/>
      </c>
      <c r="I113" s="75">
        <f>N(INDEX(Krankheitstage!$G113:$DV113,1,(Einstellungen!$C$3-2026)*24+6))</f>
        <v/>
      </c>
      <c r="J113" s="75">
        <f>N(INDEX(Krankheitstage!$G113:$DV113,1,(Einstellungen!$C$3-2026)*24+7))</f>
        <v/>
      </c>
      <c r="K113" s="75">
        <f>N(INDEX(Krankheitstage!$G113:$DV113,1,(Einstellungen!$C$3-2026)*24+8))</f>
        <v/>
      </c>
      <c r="L113" s="75">
        <f>N(INDEX(Krankheitstage!$G113:$DV113,1,(Einstellungen!$C$3-2026)*24+9))</f>
        <v/>
      </c>
      <c r="M113" s="75">
        <f>N(INDEX(Krankheitstage!$G113:$DV113,1,(Einstellungen!$C$3-2026)*24+10))</f>
        <v/>
      </c>
      <c r="N113" s="75">
        <f>N(INDEX(Krankheitstage!$G113:$DV113,1,(Einstellungen!$C$3-2026)*24+11))</f>
        <v/>
      </c>
      <c r="O113" s="75">
        <f>N(INDEX(Krankheitstage!$G113:$DV113,1,(Einstellungen!$C$3-2026)*24+12))</f>
        <v/>
      </c>
      <c r="P113" s="75">
        <f>IF($B113="","",SUM(D113:O113))</f>
        <v/>
      </c>
      <c r="Q113" s="75">
        <f>N(INDEX(Krankheitstage!$G113:$DV113,1,(Einstellungen!$C$3-2026)*24+13))</f>
        <v/>
      </c>
      <c r="R113" s="75">
        <f>N(INDEX(Krankheitstage!$G113:$DV113,1,(Einstellungen!$C$3-2026)*24+14))</f>
        <v/>
      </c>
      <c r="S113" s="75">
        <f>N(INDEX(Krankheitstage!$G113:$DV113,1,(Einstellungen!$C$3-2026)*24+15))</f>
        <v/>
      </c>
      <c r="T113" s="75">
        <f>N(INDEX(Krankheitstage!$G113:$DV113,1,(Einstellungen!$C$3-2026)*24+16))</f>
        <v/>
      </c>
      <c r="U113" s="75">
        <f>N(INDEX(Krankheitstage!$G113:$DV113,1,(Einstellungen!$C$3-2026)*24+17))</f>
        <v/>
      </c>
      <c r="V113" s="75">
        <f>N(INDEX(Krankheitstage!$G113:$DV113,1,(Einstellungen!$C$3-2026)*24+18))</f>
        <v/>
      </c>
      <c r="W113" s="75">
        <f>N(INDEX(Krankheitstage!$G113:$DV113,1,(Einstellungen!$C$3-2026)*24+19))</f>
        <v/>
      </c>
      <c r="X113" s="75">
        <f>N(INDEX(Krankheitstage!$G113:$DV113,1,(Einstellungen!$C$3-2026)*24+20))</f>
        <v/>
      </c>
      <c r="Y113" s="75">
        <f>N(INDEX(Krankheitstage!$G113:$DV113,1,(Einstellungen!$C$3-2026)*24+21))</f>
        <v/>
      </c>
      <c r="Z113" s="75">
        <f>N(INDEX(Krankheitstage!$G113:$DV113,1,(Einstellungen!$C$3-2026)*24+22))</f>
        <v/>
      </c>
      <c r="AA113" s="75">
        <f>N(INDEX(Krankheitstage!$G113:$DV113,1,(Einstellungen!$C$3-2026)*24+23))</f>
        <v/>
      </c>
      <c r="AB113" s="75">
        <f>N(INDEX(Krankheitstage!$G113:$DV113,1,(Einstellungen!$C$3-2026)*24+24))</f>
        <v/>
      </c>
      <c r="AC113" s="75">
        <f>IF($B113="","",SUM(Q113:AB113))</f>
        <v/>
      </c>
      <c r="AD113" s="75">
        <f>IF($B113="","",SUM(P113,AC113))</f>
        <v/>
      </c>
      <c r="AE113" s="76">
        <f>IF($B113="","",AD113*N(C113))</f>
        <v/>
      </c>
      <c r="AF113" s="75">
        <f>IF($B113="","",Krankheitstage!E113)</f>
        <v/>
      </c>
      <c r="AG113" s="76">
        <f>IF($B113="","",AF113*N(C113))</f>
        <v/>
      </c>
      <c r="AH113" s="76">
        <f>IF($B113="","",INDEX($AJ113:$CQ113,1,(Einstellungen!$C$3-2026)*12+1)+INDEX($AJ113:$CQ113,1,(Einstellungen!$C$3-2026)*12+2)+INDEX($AJ113:$CQ113,1,(Einstellungen!$C$3-2026)*12+3)+INDEX($AJ113:$CQ113,1,(Einstellungen!$C$3-2026)*12+4)+INDEX($AJ113:$CQ113,1,(Einstellungen!$C$3-2026)*12+5)+INDEX($AJ113:$CQ113,1,(Einstellungen!$C$3-2026)*12+6)+INDEX($AJ113:$CQ113,1,(Einstellungen!$C$3-2026)*12+7)+INDEX($AJ113:$CQ113,1,(Einstellungen!$C$3-2026)*12+8)+INDEX($AJ113:$CQ113,1,(Einstellungen!$C$3-2026)*12+9)+INDEX($AJ113:$CQ113,1,(Einstellungen!$C$3-2026)*12+10)+INDEX($AJ113:$CQ113,1,(Einstellungen!$C$3-2026)*12+11)+INDEX($AJ113:$CQ113,1,(Einstellungen!$C$3-2026)*12+12))</f>
        <v/>
      </c>
      <c r="AI113" s="76">
        <f>IF($B113="","",SUM($AJ113:$CQ113))</f>
        <v/>
      </c>
      <c r="AJ113" s="76">
        <f>IF($B113="",0,IF(Einstellungen!$C$10="Ja",MAX(IF(Einstellungen!$C$11="7 Tage",MAX(0,(MIN(DATE(2026,2,0),IF(Mitarbeiter!$D113="",DATE(2026,2,0),Mitarbeiter!$D113),TODAY()))-(MAX(DATE(2026,1,1),Mitarbeiter!$C113))+1),MAX(0,NETWORKDAYS(MAX(DATE(2026,1,1),Mitarbeiter!$C113),MIN(DATE(2026,2,0),IF(Mitarbeiter!$D113="",DATE(2026,2,0),Mitarbeiter!$D113),TODAY()),Einstellungen!$F$13:$F$67)))*N(Mitarbeiter!$E113)/IF(Einstellungen!$C$11="7 Tage",7,5),N('Ist-Stunden'!F113)),MAX(IF(Einstellungen!$C$11="7 Tage",MAX(0,(MIN(DATE(2026,2,0),IF(Mitarbeiter!$D113="",DATE(2026,2,0),Mitarbeiter!$D113),TODAY()))-(MAX(DATE(2026,1,1),Mitarbeiter!$C113))+1),MAX(0,NETWORKDAYS(MAX(DATE(2026,1,1),Mitarbeiter!$C113),MIN(DATE(2026,2,0),IF(Mitarbeiter!$D113="",DATE(2026,2,0),Mitarbeiter!$D113),TODAY()),Einstellungen!$F$13:$F$67)))*N(Mitarbeiter!$E113)/IF(Einstellungen!$C$11="7 Tage",7,5),N('Ist-Stunden'!F113)+(N(Krankheitstage!G113)+N(Krankheitstage!S113))*N($C113))))</f>
        <v/>
      </c>
      <c r="AK113" s="76">
        <f>IF($B113="",0,IF(Einstellungen!$C$10="Ja",MAX(IF(Einstellungen!$C$11="7 Tage",MAX(0,(MIN(DATE(2026,3,0),IF(Mitarbeiter!$D113="",DATE(2026,3,0),Mitarbeiter!$D113),TODAY()))-(MAX(DATE(2026,2,1),Mitarbeiter!$C113))+1),MAX(0,NETWORKDAYS(MAX(DATE(2026,2,1),Mitarbeiter!$C113),MIN(DATE(2026,3,0),IF(Mitarbeiter!$D113="",DATE(2026,3,0),Mitarbeiter!$D113),TODAY()),Einstellungen!$F$13:$F$67)))*N(Mitarbeiter!$E113)/IF(Einstellungen!$C$11="7 Tage",7,5),N('Ist-Stunden'!G113)),MAX(IF(Einstellungen!$C$11="7 Tage",MAX(0,(MIN(DATE(2026,3,0),IF(Mitarbeiter!$D113="",DATE(2026,3,0),Mitarbeiter!$D113),TODAY()))-(MAX(DATE(2026,2,1),Mitarbeiter!$C113))+1),MAX(0,NETWORKDAYS(MAX(DATE(2026,2,1),Mitarbeiter!$C113),MIN(DATE(2026,3,0),IF(Mitarbeiter!$D113="",DATE(2026,3,0),Mitarbeiter!$D113),TODAY()),Einstellungen!$F$13:$F$67)))*N(Mitarbeiter!$E113)/IF(Einstellungen!$C$11="7 Tage",7,5),N('Ist-Stunden'!G113)+(N(Krankheitstage!H113)+N(Krankheitstage!T113))*N($C113))))</f>
        <v/>
      </c>
      <c r="AL113" s="76">
        <f>IF($B113="",0,IF(Einstellungen!$C$10="Ja",MAX(IF(Einstellungen!$C$11="7 Tage",MAX(0,(MIN(DATE(2026,4,0),IF(Mitarbeiter!$D113="",DATE(2026,4,0),Mitarbeiter!$D113),TODAY()))-(MAX(DATE(2026,3,1),Mitarbeiter!$C113))+1),MAX(0,NETWORKDAYS(MAX(DATE(2026,3,1),Mitarbeiter!$C113),MIN(DATE(2026,4,0),IF(Mitarbeiter!$D113="",DATE(2026,4,0),Mitarbeiter!$D113),TODAY()),Einstellungen!$F$13:$F$67)))*N(Mitarbeiter!$E113)/IF(Einstellungen!$C$11="7 Tage",7,5),N('Ist-Stunden'!H113)),MAX(IF(Einstellungen!$C$11="7 Tage",MAX(0,(MIN(DATE(2026,4,0),IF(Mitarbeiter!$D113="",DATE(2026,4,0),Mitarbeiter!$D113),TODAY()))-(MAX(DATE(2026,3,1),Mitarbeiter!$C113))+1),MAX(0,NETWORKDAYS(MAX(DATE(2026,3,1),Mitarbeiter!$C113),MIN(DATE(2026,4,0),IF(Mitarbeiter!$D113="",DATE(2026,4,0),Mitarbeiter!$D113),TODAY()),Einstellungen!$F$13:$F$67)))*N(Mitarbeiter!$E113)/IF(Einstellungen!$C$11="7 Tage",7,5),N('Ist-Stunden'!H113)+(N(Krankheitstage!I113)+N(Krankheitstage!U113))*N($C113))))</f>
        <v/>
      </c>
      <c r="AM113" s="76">
        <f>IF($B113="",0,IF(Einstellungen!$C$10="Ja",MAX(IF(Einstellungen!$C$11="7 Tage",MAX(0,(MIN(DATE(2026,5,0),IF(Mitarbeiter!$D113="",DATE(2026,5,0),Mitarbeiter!$D113),TODAY()))-(MAX(DATE(2026,4,1),Mitarbeiter!$C113))+1),MAX(0,NETWORKDAYS(MAX(DATE(2026,4,1),Mitarbeiter!$C113),MIN(DATE(2026,5,0),IF(Mitarbeiter!$D113="",DATE(2026,5,0),Mitarbeiter!$D113),TODAY()),Einstellungen!$F$13:$F$67)))*N(Mitarbeiter!$E113)/IF(Einstellungen!$C$11="7 Tage",7,5),N('Ist-Stunden'!I113)),MAX(IF(Einstellungen!$C$11="7 Tage",MAX(0,(MIN(DATE(2026,5,0),IF(Mitarbeiter!$D113="",DATE(2026,5,0),Mitarbeiter!$D113),TODAY()))-(MAX(DATE(2026,4,1),Mitarbeiter!$C113))+1),MAX(0,NETWORKDAYS(MAX(DATE(2026,4,1),Mitarbeiter!$C113),MIN(DATE(2026,5,0),IF(Mitarbeiter!$D113="",DATE(2026,5,0),Mitarbeiter!$D113),TODAY()),Einstellungen!$F$13:$F$67)))*N(Mitarbeiter!$E113)/IF(Einstellungen!$C$11="7 Tage",7,5),N('Ist-Stunden'!I113)+(N(Krankheitstage!J113)+N(Krankheitstage!V113))*N($C113))))</f>
        <v/>
      </c>
      <c r="AN113" s="76">
        <f>IF($B113="",0,IF(Einstellungen!$C$10="Ja",MAX(IF(Einstellungen!$C$11="7 Tage",MAX(0,(MIN(DATE(2026,6,0),IF(Mitarbeiter!$D113="",DATE(2026,6,0),Mitarbeiter!$D113),TODAY()))-(MAX(DATE(2026,5,1),Mitarbeiter!$C113))+1),MAX(0,NETWORKDAYS(MAX(DATE(2026,5,1),Mitarbeiter!$C113),MIN(DATE(2026,6,0),IF(Mitarbeiter!$D113="",DATE(2026,6,0),Mitarbeiter!$D113),TODAY()),Einstellungen!$F$13:$F$67)))*N(Mitarbeiter!$E113)/IF(Einstellungen!$C$11="7 Tage",7,5),N('Ist-Stunden'!J113)),MAX(IF(Einstellungen!$C$11="7 Tage",MAX(0,(MIN(DATE(2026,6,0),IF(Mitarbeiter!$D113="",DATE(2026,6,0),Mitarbeiter!$D113),TODAY()))-(MAX(DATE(2026,5,1),Mitarbeiter!$C113))+1),MAX(0,NETWORKDAYS(MAX(DATE(2026,5,1),Mitarbeiter!$C113),MIN(DATE(2026,6,0),IF(Mitarbeiter!$D113="",DATE(2026,6,0),Mitarbeiter!$D113),TODAY()),Einstellungen!$F$13:$F$67)))*N(Mitarbeiter!$E113)/IF(Einstellungen!$C$11="7 Tage",7,5),N('Ist-Stunden'!J113)+(N(Krankheitstage!K113)+N(Krankheitstage!W113))*N($C113))))</f>
        <v/>
      </c>
      <c r="AO113" s="76">
        <f>IF($B113="",0,IF(Einstellungen!$C$10="Ja",MAX(IF(Einstellungen!$C$11="7 Tage",MAX(0,(MIN(DATE(2026,7,0),IF(Mitarbeiter!$D113="",DATE(2026,7,0),Mitarbeiter!$D113),TODAY()))-(MAX(DATE(2026,6,1),Mitarbeiter!$C113))+1),MAX(0,NETWORKDAYS(MAX(DATE(2026,6,1),Mitarbeiter!$C113),MIN(DATE(2026,7,0),IF(Mitarbeiter!$D113="",DATE(2026,7,0),Mitarbeiter!$D113),TODAY()),Einstellungen!$F$13:$F$67)))*N(Mitarbeiter!$E113)/IF(Einstellungen!$C$11="7 Tage",7,5),N('Ist-Stunden'!K113)),MAX(IF(Einstellungen!$C$11="7 Tage",MAX(0,(MIN(DATE(2026,7,0),IF(Mitarbeiter!$D113="",DATE(2026,7,0),Mitarbeiter!$D113),TODAY()))-(MAX(DATE(2026,6,1),Mitarbeiter!$C113))+1),MAX(0,NETWORKDAYS(MAX(DATE(2026,6,1),Mitarbeiter!$C113),MIN(DATE(2026,7,0),IF(Mitarbeiter!$D113="",DATE(2026,7,0),Mitarbeiter!$D113),TODAY()),Einstellungen!$F$13:$F$67)))*N(Mitarbeiter!$E113)/IF(Einstellungen!$C$11="7 Tage",7,5),N('Ist-Stunden'!K113)+(N(Krankheitstage!L113)+N(Krankheitstage!X113))*N($C113))))</f>
        <v/>
      </c>
      <c r="AP113" s="76">
        <f>IF($B113="",0,IF(Einstellungen!$C$10="Ja",MAX(IF(Einstellungen!$C$11="7 Tage",MAX(0,(MIN(DATE(2026,8,0),IF(Mitarbeiter!$D113="",DATE(2026,8,0),Mitarbeiter!$D113),TODAY()))-(MAX(DATE(2026,7,1),Mitarbeiter!$C113))+1),MAX(0,NETWORKDAYS(MAX(DATE(2026,7,1),Mitarbeiter!$C113),MIN(DATE(2026,8,0),IF(Mitarbeiter!$D113="",DATE(2026,8,0),Mitarbeiter!$D113),TODAY()),Einstellungen!$F$13:$F$67)))*N(Mitarbeiter!$E113)/IF(Einstellungen!$C$11="7 Tage",7,5),N('Ist-Stunden'!L113)),MAX(IF(Einstellungen!$C$11="7 Tage",MAX(0,(MIN(DATE(2026,8,0),IF(Mitarbeiter!$D113="",DATE(2026,8,0),Mitarbeiter!$D113),TODAY()))-(MAX(DATE(2026,7,1),Mitarbeiter!$C113))+1),MAX(0,NETWORKDAYS(MAX(DATE(2026,7,1),Mitarbeiter!$C113),MIN(DATE(2026,8,0),IF(Mitarbeiter!$D113="",DATE(2026,8,0),Mitarbeiter!$D113),TODAY()),Einstellungen!$F$13:$F$67)))*N(Mitarbeiter!$E113)/IF(Einstellungen!$C$11="7 Tage",7,5),N('Ist-Stunden'!L113)+(N(Krankheitstage!M113)+N(Krankheitstage!Y113))*N($C113))))</f>
        <v/>
      </c>
      <c r="AQ113" s="76">
        <f>IF($B113="",0,IF(Einstellungen!$C$10="Ja",MAX(IF(Einstellungen!$C$11="7 Tage",MAX(0,(MIN(DATE(2026,9,0),IF(Mitarbeiter!$D113="",DATE(2026,9,0),Mitarbeiter!$D113),TODAY()))-(MAX(DATE(2026,8,1),Mitarbeiter!$C113))+1),MAX(0,NETWORKDAYS(MAX(DATE(2026,8,1),Mitarbeiter!$C113),MIN(DATE(2026,9,0),IF(Mitarbeiter!$D113="",DATE(2026,9,0),Mitarbeiter!$D113),TODAY()),Einstellungen!$F$13:$F$67)))*N(Mitarbeiter!$E113)/IF(Einstellungen!$C$11="7 Tage",7,5),N('Ist-Stunden'!M113)),MAX(IF(Einstellungen!$C$11="7 Tage",MAX(0,(MIN(DATE(2026,9,0),IF(Mitarbeiter!$D113="",DATE(2026,9,0),Mitarbeiter!$D113),TODAY()))-(MAX(DATE(2026,8,1),Mitarbeiter!$C113))+1),MAX(0,NETWORKDAYS(MAX(DATE(2026,8,1),Mitarbeiter!$C113),MIN(DATE(2026,9,0),IF(Mitarbeiter!$D113="",DATE(2026,9,0),Mitarbeiter!$D113),TODAY()),Einstellungen!$F$13:$F$67)))*N(Mitarbeiter!$E113)/IF(Einstellungen!$C$11="7 Tage",7,5),N('Ist-Stunden'!M113)+(N(Krankheitstage!N113)+N(Krankheitstage!Z113))*N($C113))))</f>
        <v/>
      </c>
      <c r="AR113" s="76">
        <f>IF($B113="",0,IF(Einstellungen!$C$10="Ja",MAX(IF(Einstellungen!$C$11="7 Tage",MAX(0,(MIN(DATE(2026,10,0),IF(Mitarbeiter!$D113="",DATE(2026,10,0),Mitarbeiter!$D113),TODAY()))-(MAX(DATE(2026,9,1),Mitarbeiter!$C113))+1),MAX(0,NETWORKDAYS(MAX(DATE(2026,9,1),Mitarbeiter!$C113),MIN(DATE(2026,10,0),IF(Mitarbeiter!$D113="",DATE(2026,10,0),Mitarbeiter!$D113),TODAY()),Einstellungen!$F$13:$F$67)))*N(Mitarbeiter!$E113)/IF(Einstellungen!$C$11="7 Tage",7,5),N('Ist-Stunden'!N113)),MAX(IF(Einstellungen!$C$11="7 Tage",MAX(0,(MIN(DATE(2026,10,0),IF(Mitarbeiter!$D113="",DATE(2026,10,0),Mitarbeiter!$D113),TODAY()))-(MAX(DATE(2026,9,1),Mitarbeiter!$C113))+1),MAX(0,NETWORKDAYS(MAX(DATE(2026,9,1),Mitarbeiter!$C113),MIN(DATE(2026,10,0),IF(Mitarbeiter!$D113="",DATE(2026,10,0),Mitarbeiter!$D113),TODAY()),Einstellungen!$F$13:$F$67)))*N(Mitarbeiter!$E113)/IF(Einstellungen!$C$11="7 Tage",7,5),N('Ist-Stunden'!N113)+(N(Krankheitstage!O113)+N(Krankheitstage!AA113))*N($C113))))</f>
        <v/>
      </c>
      <c r="AS113" s="76">
        <f>IF($B113="",0,IF(Einstellungen!$C$10="Ja",MAX(IF(Einstellungen!$C$11="7 Tage",MAX(0,(MIN(DATE(2026,11,0),IF(Mitarbeiter!$D113="",DATE(2026,11,0),Mitarbeiter!$D113),TODAY()))-(MAX(DATE(2026,10,1),Mitarbeiter!$C113))+1),MAX(0,NETWORKDAYS(MAX(DATE(2026,10,1),Mitarbeiter!$C113),MIN(DATE(2026,11,0),IF(Mitarbeiter!$D113="",DATE(2026,11,0),Mitarbeiter!$D113),TODAY()),Einstellungen!$F$13:$F$67)))*N(Mitarbeiter!$E113)/IF(Einstellungen!$C$11="7 Tage",7,5),N('Ist-Stunden'!O113)),MAX(IF(Einstellungen!$C$11="7 Tage",MAX(0,(MIN(DATE(2026,11,0),IF(Mitarbeiter!$D113="",DATE(2026,11,0),Mitarbeiter!$D113),TODAY()))-(MAX(DATE(2026,10,1),Mitarbeiter!$C113))+1),MAX(0,NETWORKDAYS(MAX(DATE(2026,10,1),Mitarbeiter!$C113),MIN(DATE(2026,11,0),IF(Mitarbeiter!$D113="",DATE(2026,11,0),Mitarbeiter!$D113),TODAY()),Einstellungen!$F$13:$F$67)))*N(Mitarbeiter!$E113)/IF(Einstellungen!$C$11="7 Tage",7,5),N('Ist-Stunden'!O113)+(N(Krankheitstage!P113)+N(Krankheitstage!AB113))*N($C113))))</f>
        <v/>
      </c>
      <c r="AT113" s="76">
        <f>IF($B113="",0,IF(Einstellungen!$C$10="Ja",MAX(IF(Einstellungen!$C$11="7 Tage",MAX(0,(MIN(DATE(2026,12,0),IF(Mitarbeiter!$D113="",DATE(2026,12,0),Mitarbeiter!$D113),TODAY()))-(MAX(DATE(2026,11,1),Mitarbeiter!$C113))+1),MAX(0,NETWORKDAYS(MAX(DATE(2026,11,1),Mitarbeiter!$C113),MIN(DATE(2026,12,0),IF(Mitarbeiter!$D113="",DATE(2026,12,0),Mitarbeiter!$D113),TODAY()),Einstellungen!$F$13:$F$67)))*N(Mitarbeiter!$E113)/IF(Einstellungen!$C$11="7 Tage",7,5),N('Ist-Stunden'!P113)),MAX(IF(Einstellungen!$C$11="7 Tage",MAX(0,(MIN(DATE(2026,12,0),IF(Mitarbeiter!$D113="",DATE(2026,12,0),Mitarbeiter!$D113),TODAY()))-(MAX(DATE(2026,11,1),Mitarbeiter!$C113))+1),MAX(0,NETWORKDAYS(MAX(DATE(2026,11,1),Mitarbeiter!$C113),MIN(DATE(2026,12,0),IF(Mitarbeiter!$D113="",DATE(2026,12,0),Mitarbeiter!$D113),TODAY()),Einstellungen!$F$13:$F$67)))*N(Mitarbeiter!$E113)/IF(Einstellungen!$C$11="7 Tage",7,5),N('Ist-Stunden'!P113)+(N(Krankheitstage!Q113)+N(Krankheitstage!AC113))*N($C113))))</f>
        <v/>
      </c>
      <c r="AU113" s="76">
        <f>IF($B113="",0,IF(Einstellungen!$C$10="Ja",MAX(IF(Einstellungen!$C$11="7 Tage",MAX(0,(MIN(DATE(2026,13,0),IF(Mitarbeiter!$D113="",DATE(2026,13,0),Mitarbeiter!$D113),TODAY()))-(MAX(DATE(2026,12,1),Mitarbeiter!$C113))+1),MAX(0,NETWORKDAYS(MAX(DATE(2026,12,1),Mitarbeiter!$C113),MIN(DATE(2026,13,0),IF(Mitarbeiter!$D113="",DATE(2026,13,0),Mitarbeiter!$D113),TODAY()),Einstellungen!$F$13:$F$67)))*N(Mitarbeiter!$E113)/IF(Einstellungen!$C$11="7 Tage",7,5),N('Ist-Stunden'!Q113)),MAX(IF(Einstellungen!$C$11="7 Tage",MAX(0,(MIN(DATE(2026,13,0),IF(Mitarbeiter!$D113="",DATE(2026,13,0),Mitarbeiter!$D113),TODAY()))-(MAX(DATE(2026,12,1),Mitarbeiter!$C113))+1),MAX(0,NETWORKDAYS(MAX(DATE(2026,12,1),Mitarbeiter!$C113),MIN(DATE(2026,13,0),IF(Mitarbeiter!$D113="",DATE(2026,13,0),Mitarbeiter!$D113),TODAY()),Einstellungen!$F$13:$F$67)))*N(Mitarbeiter!$E113)/IF(Einstellungen!$C$11="7 Tage",7,5),N('Ist-Stunden'!Q113)+(N(Krankheitstage!R113)+N(Krankheitstage!AD113))*N($C113))))</f>
        <v/>
      </c>
      <c r="AV113" s="76">
        <f>IF($B113="",0,IF(Einstellungen!$C$10="Ja",MAX(IF(Einstellungen!$C$11="7 Tage",MAX(0,(MIN(DATE(2027,2,0),IF(Mitarbeiter!$D113="",DATE(2027,2,0),Mitarbeiter!$D113),TODAY()))-(MAX(DATE(2027,1,1),Mitarbeiter!$C113))+1),MAX(0,NETWORKDAYS(MAX(DATE(2027,1,1),Mitarbeiter!$C113),MIN(DATE(2027,2,0),IF(Mitarbeiter!$D113="",DATE(2027,2,0),Mitarbeiter!$D113),TODAY()),Einstellungen!$F$13:$F$67)))*N(Mitarbeiter!$E113)/IF(Einstellungen!$C$11="7 Tage",7,5),N('Ist-Stunden'!R113)),MAX(IF(Einstellungen!$C$11="7 Tage",MAX(0,(MIN(DATE(2027,2,0),IF(Mitarbeiter!$D113="",DATE(2027,2,0),Mitarbeiter!$D113),TODAY()))-(MAX(DATE(2027,1,1),Mitarbeiter!$C113))+1),MAX(0,NETWORKDAYS(MAX(DATE(2027,1,1),Mitarbeiter!$C113),MIN(DATE(2027,2,0),IF(Mitarbeiter!$D113="",DATE(2027,2,0),Mitarbeiter!$D113),TODAY()),Einstellungen!$F$13:$F$67)))*N(Mitarbeiter!$E113)/IF(Einstellungen!$C$11="7 Tage",7,5),N('Ist-Stunden'!R113)+(N(Krankheitstage!AE113)+N(Krankheitstage!AQ113))*N($C113))))</f>
        <v/>
      </c>
      <c r="AW113" s="76">
        <f>IF($B113="",0,IF(Einstellungen!$C$10="Ja",MAX(IF(Einstellungen!$C$11="7 Tage",MAX(0,(MIN(DATE(2027,3,0),IF(Mitarbeiter!$D113="",DATE(2027,3,0),Mitarbeiter!$D113),TODAY()))-(MAX(DATE(2027,2,1),Mitarbeiter!$C113))+1),MAX(0,NETWORKDAYS(MAX(DATE(2027,2,1),Mitarbeiter!$C113),MIN(DATE(2027,3,0),IF(Mitarbeiter!$D113="",DATE(2027,3,0),Mitarbeiter!$D113),TODAY()),Einstellungen!$F$13:$F$67)))*N(Mitarbeiter!$E113)/IF(Einstellungen!$C$11="7 Tage",7,5),N('Ist-Stunden'!S113)),MAX(IF(Einstellungen!$C$11="7 Tage",MAX(0,(MIN(DATE(2027,3,0),IF(Mitarbeiter!$D113="",DATE(2027,3,0),Mitarbeiter!$D113),TODAY()))-(MAX(DATE(2027,2,1),Mitarbeiter!$C113))+1),MAX(0,NETWORKDAYS(MAX(DATE(2027,2,1),Mitarbeiter!$C113),MIN(DATE(2027,3,0),IF(Mitarbeiter!$D113="",DATE(2027,3,0),Mitarbeiter!$D113),TODAY()),Einstellungen!$F$13:$F$67)))*N(Mitarbeiter!$E113)/IF(Einstellungen!$C$11="7 Tage",7,5),N('Ist-Stunden'!S113)+(N(Krankheitstage!AF113)+N(Krankheitstage!AR113))*N($C113))))</f>
        <v/>
      </c>
      <c r="AX113" s="76">
        <f>IF($B113="",0,IF(Einstellungen!$C$10="Ja",MAX(IF(Einstellungen!$C$11="7 Tage",MAX(0,(MIN(DATE(2027,4,0),IF(Mitarbeiter!$D113="",DATE(2027,4,0),Mitarbeiter!$D113),TODAY()))-(MAX(DATE(2027,3,1),Mitarbeiter!$C113))+1),MAX(0,NETWORKDAYS(MAX(DATE(2027,3,1),Mitarbeiter!$C113),MIN(DATE(2027,4,0),IF(Mitarbeiter!$D113="",DATE(2027,4,0),Mitarbeiter!$D113),TODAY()),Einstellungen!$F$13:$F$67)))*N(Mitarbeiter!$E113)/IF(Einstellungen!$C$11="7 Tage",7,5),N('Ist-Stunden'!T113)),MAX(IF(Einstellungen!$C$11="7 Tage",MAX(0,(MIN(DATE(2027,4,0),IF(Mitarbeiter!$D113="",DATE(2027,4,0),Mitarbeiter!$D113),TODAY()))-(MAX(DATE(2027,3,1),Mitarbeiter!$C113))+1),MAX(0,NETWORKDAYS(MAX(DATE(2027,3,1),Mitarbeiter!$C113),MIN(DATE(2027,4,0),IF(Mitarbeiter!$D113="",DATE(2027,4,0),Mitarbeiter!$D113),TODAY()),Einstellungen!$F$13:$F$67)))*N(Mitarbeiter!$E113)/IF(Einstellungen!$C$11="7 Tage",7,5),N('Ist-Stunden'!T113)+(N(Krankheitstage!AG113)+N(Krankheitstage!AS113))*N($C113))))</f>
        <v/>
      </c>
      <c r="AY113" s="76">
        <f>IF($B113="",0,IF(Einstellungen!$C$10="Ja",MAX(IF(Einstellungen!$C$11="7 Tage",MAX(0,(MIN(DATE(2027,5,0),IF(Mitarbeiter!$D113="",DATE(2027,5,0),Mitarbeiter!$D113),TODAY()))-(MAX(DATE(2027,4,1),Mitarbeiter!$C113))+1),MAX(0,NETWORKDAYS(MAX(DATE(2027,4,1),Mitarbeiter!$C113),MIN(DATE(2027,5,0),IF(Mitarbeiter!$D113="",DATE(2027,5,0),Mitarbeiter!$D113),TODAY()),Einstellungen!$F$13:$F$67)))*N(Mitarbeiter!$E113)/IF(Einstellungen!$C$11="7 Tage",7,5),N('Ist-Stunden'!U113)),MAX(IF(Einstellungen!$C$11="7 Tage",MAX(0,(MIN(DATE(2027,5,0),IF(Mitarbeiter!$D113="",DATE(2027,5,0),Mitarbeiter!$D113),TODAY()))-(MAX(DATE(2027,4,1),Mitarbeiter!$C113))+1),MAX(0,NETWORKDAYS(MAX(DATE(2027,4,1),Mitarbeiter!$C113),MIN(DATE(2027,5,0),IF(Mitarbeiter!$D113="",DATE(2027,5,0),Mitarbeiter!$D113),TODAY()),Einstellungen!$F$13:$F$67)))*N(Mitarbeiter!$E113)/IF(Einstellungen!$C$11="7 Tage",7,5),N('Ist-Stunden'!U113)+(N(Krankheitstage!AH113)+N(Krankheitstage!AT113))*N($C113))))</f>
        <v/>
      </c>
      <c r="AZ113" s="76">
        <f>IF($B113="",0,IF(Einstellungen!$C$10="Ja",MAX(IF(Einstellungen!$C$11="7 Tage",MAX(0,(MIN(DATE(2027,6,0),IF(Mitarbeiter!$D113="",DATE(2027,6,0),Mitarbeiter!$D113),TODAY()))-(MAX(DATE(2027,5,1),Mitarbeiter!$C113))+1),MAX(0,NETWORKDAYS(MAX(DATE(2027,5,1),Mitarbeiter!$C113),MIN(DATE(2027,6,0),IF(Mitarbeiter!$D113="",DATE(2027,6,0),Mitarbeiter!$D113),TODAY()),Einstellungen!$F$13:$F$67)))*N(Mitarbeiter!$E113)/IF(Einstellungen!$C$11="7 Tage",7,5),N('Ist-Stunden'!V113)),MAX(IF(Einstellungen!$C$11="7 Tage",MAX(0,(MIN(DATE(2027,6,0),IF(Mitarbeiter!$D113="",DATE(2027,6,0),Mitarbeiter!$D113),TODAY()))-(MAX(DATE(2027,5,1),Mitarbeiter!$C113))+1),MAX(0,NETWORKDAYS(MAX(DATE(2027,5,1),Mitarbeiter!$C113),MIN(DATE(2027,6,0),IF(Mitarbeiter!$D113="",DATE(2027,6,0),Mitarbeiter!$D113),TODAY()),Einstellungen!$F$13:$F$67)))*N(Mitarbeiter!$E113)/IF(Einstellungen!$C$11="7 Tage",7,5),N('Ist-Stunden'!V113)+(N(Krankheitstage!AI113)+N(Krankheitstage!AU113))*N($C113))))</f>
        <v/>
      </c>
      <c r="BA113" s="76">
        <f>IF($B113="",0,IF(Einstellungen!$C$10="Ja",MAX(IF(Einstellungen!$C$11="7 Tage",MAX(0,(MIN(DATE(2027,7,0),IF(Mitarbeiter!$D113="",DATE(2027,7,0),Mitarbeiter!$D113),TODAY()))-(MAX(DATE(2027,6,1),Mitarbeiter!$C113))+1),MAX(0,NETWORKDAYS(MAX(DATE(2027,6,1),Mitarbeiter!$C113),MIN(DATE(2027,7,0),IF(Mitarbeiter!$D113="",DATE(2027,7,0),Mitarbeiter!$D113),TODAY()),Einstellungen!$F$13:$F$67)))*N(Mitarbeiter!$E113)/IF(Einstellungen!$C$11="7 Tage",7,5),N('Ist-Stunden'!W113)),MAX(IF(Einstellungen!$C$11="7 Tage",MAX(0,(MIN(DATE(2027,7,0),IF(Mitarbeiter!$D113="",DATE(2027,7,0),Mitarbeiter!$D113),TODAY()))-(MAX(DATE(2027,6,1),Mitarbeiter!$C113))+1),MAX(0,NETWORKDAYS(MAX(DATE(2027,6,1),Mitarbeiter!$C113),MIN(DATE(2027,7,0),IF(Mitarbeiter!$D113="",DATE(2027,7,0),Mitarbeiter!$D113),TODAY()),Einstellungen!$F$13:$F$67)))*N(Mitarbeiter!$E113)/IF(Einstellungen!$C$11="7 Tage",7,5),N('Ist-Stunden'!W113)+(N(Krankheitstage!AJ113)+N(Krankheitstage!AV113))*N($C113))))</f>
        <v/>
      </c>
      <c r="BB113" s="76">
        <f>IF($B113="",0,IF(Einstellungen!$C$10="Ja",MAX(IF(Einstellungen!$C$11="7 Tage",MAX(0,(MIN(DATE(2027,8,0),IF(Mitarbeiter!$D113="",DATE(2027,8,0),Mitarbeiter!$D113),TODAY()))-(MAX(DATE(2027,7,1),Mitarbeiter!$C113))+1),MAX(0,NETWORKDAYS(MAX(DATE(2027,7,1),Mitarbeiter!$C113),MIN(DATE(2027,8,0),IF(Mitarbeiter!$D113="",DATE(2027,8,0),Mitarbeiter!$D113),TODAY()),Einstellungen!$F$13:$F$67)))*N(Mitarbeiter!$E113)/IF(Einstellungen!$C$11="7 Tage",7,5),N('Ist-Stunden'!X113)),MAX(IF(Einstellungen!$C$11="7 Tage",MAX(0,(MIN(DATE(2027,8,0),IF(Mitarbeiter!$D113="",DATE(2027,8,0),Mitarbeiter!$D113),TODAY()))-(MAX(DATE(2027,7,1),Mitarbeiter!$C113))+1),MAX(0,NETWORKDAYS(MAX(DATE(2027,7,1),Mitarbeiter!$C113),MIN(DATE(2027,8,0),IF(Mitarbeiter!$D113="",DATE(2027,8,0),Mitarbeiter!$D113),TODAY()),Einstellungen!$F$13:$F$67)))*N(Mitarbeiter!$E113)/IF(Einstellungen!$C$11="7 Tage",7,5),N('Ist-Stunden'!X113)+(N(Krankheitstage!AK113)+N(Krankheitstage!AW113))*N($C113))))</f>
        <v/>
      </c>
      <c r="BC113" s="76">
        <f>IF($B113="",0,IF(Einstellungen!$C$10="Ja",MAX(IF(Einstellungen!$C$11="7 Tage",MAX(0,(MIN(DATE(2027,9,0),IF(Mitarbeiter!$D113="",DATE(2027,9,0),Mitarbeiter!$D113),TODAY()))-(MAX(DATE(2027,8,1),Mitarbeiter!$C113))+1),MAX(0,NETWORKDAYS(MAX(DATE(2027,8,1),Mitarbeiter!$C113),MIN(DATE(2027,9,0),IF(Mitarbeiter!$D113="",DATE(2027,9,0),Mitarbeiter!$D113),TODAY()),Einstellungen!$F$13:$F$67)))*N(Mitarbeiter!$E113)/IF(Einstellungen!$C$11="7 Tage",7,5),N('Ist-Stunden'!Y113)),MAX(IF(Einstellungen!$C$11="7 Tage",MAX(0,(MIN(DATE(2027,9,0),IF(Mitarbeiter!$D113="",DATE(2027,9,0),Mitarbeiter!$D113),TODAY()))-(MAX(DATE(2027,8,1),Mitarbeiter!$C113))+1),MAX(0,NETWORKDAYS(MAX(DATE(2027,8,1),Mitarbeiter!$C113),MIN(DATE(2027,9,0),IF(Mitarbeiter!$D113="",DATE(2027,9,0),Mitarbeiter!$D113),TODAY()),Einstellungen!$F$13:$F$67)))*N(Mitarbeiter!$E113)/IF(Einstellungen!$C$11="7 Tage",7,5),N('Ist-Stunden'!Y113)+(N(Krankheitstage!AL113)+N(Krankheitstage!AX113))*N($C113))))</f>
        <v/>
      </c>
      <c r="BD113" s="76">
        <f>IF($B113="",0,IF(Einstellungen!$C$10="Ja",MAX(IF(Einstellungen!$C$11="7 Tage",MAX(0,(MIN(DATE(2027,10,0),IF(Mitarbeiter!$D113="",DATE(2027,10,0),Mitarbeiter!$D113),TODAY()))-(MAX(DATE(2027,9,1),Mitarbeiter!$C113))+1),MAX(0,NETWORKDAYS(MAX(DATE(2027,9,1),Mitarbeiter!$C113),MIN(DATE(2027,10,0),IF(Mitarbeiter!$D113="",DATE(2027,10,0),Mitarbeiter!$D113),TODAY()),Einstellungen!$F$13:$F$67)))*N(Mitarbeiter!$E113)/IF(Einstellungen!$C$11="7 Tage",7,5),N('Ist-Stunden'!Z113)),MAX(IF(Einstellungen!$C$11="7 Tage",MAX(0,(MIN(DATE(2027,10,0),IF(Mitarbeiter!$D113="",DATE(2027,10,0),Mitarbeiter!$D113),TODAY()))-(MAX(DATE(2027,9,1),Mitarbeiter!$C113))+1),MAX(0,NETWORKDAYS(MAX(DATE(2027,9,1),Mitarbeiter!$C113),MIN(DATE(2027,10,0),IF(Mitarbeiter!$D113="",DATE(2027,10,0),Mitarbeiter!$D113),TODAY()),Einstellungen!$F$13:$F$67)))*N(Mitarbeiter!$E113)/IF(Einstellungen!$C$11="7 Tage",7,5),N('Ist-Stunden'!Z113)+(N(Krankheitstage!AM113)+N(Krankheitstage!AY113))*N($C113))))</f>
        <v/>
      </c>
      <c r="BE113" s="76">
        <f>IF($B113="",0,IF(Einstellungen!$C$10="Ja",MAX(IF(Einstellungen!$C$11="7 Tage",MAX(0,(MIN(DATE(2027,11,0),IF(Mitarbeiter!$D113="",DATE(2027,11,0),Mitarbeiter!$D113),TODAY()))-(MAX(DATE(2027,10,1),Mitarbeiter!$C113))+1),MAX(0,NETWORKDAYS(MAX(DATE(2027,10,1),Mitarbeiter!$C113),MIN(DATE(2027,11,0),IF(Mitarbeiter!$D113="",DATE(2027,11,0),Mitarbeiter!$D113),TODAY()),Einstellungen!$F$13:$F$67)))*N(Mitarbeiter!$E113)/IF(Einstellungen!$C$11="7 Tage",7,5),N('Ist-Stunden'!AA113)),MAX(IF(Einstellungen!$C$11="7 Tage",MAX(0,(MIN(DATE(2027,11,0),IF(Mitarbeiter!$D113="",DATE(2027,11,0),Mitarbeiter!$D113),TODAY()))-(MAX(DATE(2027,10,1),Mitarbeiter!$C113))+1),MAX(0,NETWORKDAYS(MAX(DATE(2027,10,1),Mitarbeiter!$C113),MIN(DATE(2027,11,0),IF(Mitarbeiter!$D113="",DATE(2027,11,0),Mitarbeiter!$D113),TODAY()),Einstellungen!$F$13:$F$67)))*N(Mitarbeiter!$E113)/IF(Einstellungen!$C$11="7 Tage",7,5),N('Ist-Stunden'!AA113)+(N(Krankheitstage!AN113)+N(Krankheitstage!AZ113))*N($C113))))</f>
        <v/>
      </c>
      <c r="BF113" s="76">
        <f>IF($B113="",0,IF(Einstellungen!$C$10="Ja",MAX(IF(Einstellungen!$C$11="7 Tage",MAX(0,(MIN(DATE(2027,12,0),IF(Mitarbeiter!$D113="",DATE(2027,12,0),Mitarbeiter!$D113),TODAY()))-(MAX(DATE(2027,11,1),Mitarbeiter!$C113))+1),MAX(0,NETWORKDAYS(MAX(DATE(2027,11,1),Mitarbeiter!$C113),MIN(DATE(2027,12,0),IF(Mitarbeiter!$D113="",DATE(2027,12,0),Mitarbeiter!$D113),TODAY()),Einstellungen!$F$13:$F$67)))*N(Mitarbeiter!$E113)/IF(Einstellungen!$C$11="7 Tage",7,5),N('Ist-Stunden'!AB113)),MAX(IF(Einstellungen!$C$11="7 Tage",MAX(0,(MIN(DATE(2027,12,0),IF(Mitarbeiter!$D113="",DATE(2027,12,0),Mitarbeiter!$D113),TODAY()))-(MAX(DATE(2027,11,1),Mitarbeiter!$C113))+1),MAX(0,NETWORKDAYS(MAX(DATE(2027,11,1),Mitarbeiter!$C113),MIN(DATE(2027,12,0),IF(Mitarbeiter!$D113="",DATE(2027,12,0),Mitarbeiter!$D113),TODAY()),Einstellungen!$F$13:$F$67)))*N(Mitarbeiter!$E113)/IF(Einstellungen!$C$11="7 Tage",7,5),N('Ist-Stunden'!AB113)+(N(Krankheitstage!AO113)+N(Krankheitstage!BA113))*N($C113))))</f>
        <v/>
      </c>
      <c r="BG113" s="76">
        <f>IF($B113="",0,IF(Einstellungen!$C$10="Ja",MAX(IF(Einstellungen!$C$11="7 Tage",MAX(0,(MIN(DATE(2027,13,0),IF(Mitarbeiter!$D113="",DATE(2027,13,0),Mitarbeiter!$D113),TODAY()))-(MAX(DATE(2027,12,1),Mitarbeiter!$C113))+1),MAX(0,NETWORKDAYS(MAX(DATE(2027,12,1),Mitarbeiter!$C113),MIN(DATE(2027,13,0),IF(Mitarbeiter!$D113="",DATE(2027,13,0),Mitarbeiter!$D113),TODAY()),Einstellungen!$F$13:$F$67)))*N(Mitarbeiter!$E113)/IF(Einstellungen!$C$11="7 Tage",7,5),N('Ist-Stunden'!AC113)),MAX(IF(Einstellungen!$C$11="7 Tage",MAX(0,(MIN(DATE(2027,13,0),IF(Mitarbeiter!$D113="",DATE(2027,13,0),Mitarbeiter!$D113),TODAY()))-(MAX(DATE(2027,12,1),Mitarbeiter!$C113))+1),MAX(0,NETWORKDAYS(MAX(DATE(2027,12,1),Mitarbeiter!$C113),MIN(DATE(2027,13,0),IF(Mitarbeiter!$D113="",DATE(2027,13,0),Mitarbeiter!$D113),TODAY()),Einstellungen!$F$13:$F$67)))*N(Mitarbeiter!$E113)/IF(Einstellungen!$C$11="7 Tage",7,5),N('Ist-Stunden'!AC113)+(N(Krankheitstage!AP113)+N(Krankheitstage!BB113))*N($C113))))</f>
        <v/>
      </c>
      <c r="BH113" s="76">
        <f>IF($B113="",0,IF(Einstellungen!$C$10="Ja",MAX(IF(Einstellungen!$C$11="7 Tage",MAX(0,(MIN(DATE(2028,2,0),IF(Mitarbeiter!$D113="",DATE(2028,2,0),Mitarbeiter!$D113),TODAY()))-(MAX(DATE(2028,1,1),Mitarbeiter!$C113))+1),MAX(0,NETWORKDAYS(MAX(DATE(2028,1,1),Mitarbeiter!$C113),MIN(DATE(2028,2,0),IF(Mitarbeiter!$D113="",DATE(2028,2,0),Mitarbeiter!$D113),TODAY()),Einstellungen!$F$13:$F$67)))*N(Mitarbeiter!$E113)/IF(Einstellungen!$C$11="7 Tage",7,5),N('Ist-Stunden'!AD113)),MAX(IF(Einstellungen!$C$11="7 Tage",MAX(0,(MIN(DATE(2028,2,0),IF(Mitarbeiter!$D113="",DATE(2028,2,0),Mitarbeiter!$D113),TODAY()))-(MAX(DATE(2028,1,1),Mitarbeiter!$C113))+1),MAX(0,NETWORKDAYS(MAX(DATE(2028,1,1),Mitarbeiter!$C113),MIN(DATE(2028,2,0),IF(Mitarbeiter!$D113="",DATE(2028,2,0),Mitarbeiter!$D113),TODAY()),Einstellungen!$F$13:$F$67)))*N(Mitarbeiter!$E113)/IF(Einstellungen!$C$11="7 Tage",7,5),N('Ist-Stunden'!AD113)+(N(Krankheitstage!BC113)+N(Krankheitstage!BO113))*N($C113))))</f>
        <v/>
      </c>
      <c r="BI113" s="76">
        <f>IF($B113="",0,IF(Einstellungen!$C$10="Ja",MAX(IF(Einstellungen!$C$11="7 Tage",MAX(0,(MIN(DATE(2028,3,0),IF(Mitarbeiter!$D113="",DATE(2028,3,0),Mitarbeiter!$D113),TODAY()))-(MAX(DATE(2028,2,1),Mitarbeiter!$C113))+1),MAX(0,NETWORKDAYS(MAX(DATE(2028,2,1),Mitarbeiter!$C113),MIN(DATE(2028,3,0),IF(Mitarbeiter!$D113="",DATE(2028,3,0),Mitarbeiter!$D113),TODAY()),Einstellungen!$F$13:$F$67)))*N(Mitarbeiter!$E113)/IF(Einstellungen!$C$11="7 Tage",7,5),N('Ist-Stunden'!AE113)),MAX(IF(Einstellungen!$C$11="7 Tage",MAX(0,(MIN(DATE(2028,3,0),IF(Mitarbeiter!$D113="",DATE(2028,3,0),Mitarbeiter!$D113),TODAY()))-(MAX(DATE(2028,2,1),Mitarbeiter!$C113))+1),MAX(0,NETWORKDAYS(MAX(DATE(2028,2,1),Mitarbeiter!$C113),MIN(DATE(2028,3,0),IF(Mitarbeiter!$D113="",DATE(2028,3,0),Mitarbeiter!$D113),TODAY()),Einstellungen!$F$13:$F$67)))*N(Mitarbeiter!$E113)/IF(Einstellungen!$C$11="7 Tage",7,5),N('Ist-Stunden'!AE113)+(N(Krankheitstage!BD113)+N(Krankheitstage!BP113))*N($C113))))</f>
        <v/>
      </c>
      <c r="BJ113" s="76">
        <f>IF($B113="",0,IF(Einstellungen!$C$10="Ja",MAX(IF(Einstellungen!$C$11="7 Tage",MAX(0,(MIN(DATE(2028,4,0),IF(Mitarbeiter!$D113="",DATE(2028,4,0),Mitarbeiter!$D113),TODAY()))-(MAX(DATE(2028,3,1),Mitarbeiter!$C113))+1),MAX(0,NETWORKDAYS(MAX(DATE(2028,3,1),Mitarbeiter!$C113),MIN(DATE(2028,4,0),IF(Mitarbeiter!$D113="",DATE(2028,4,0),Mitarbeiter!$D113),TODAY()),Einstellungen!$F$13:$F$67)))*N(Mitarbeiter!$E113)/IF(Einstellungen!$C$11="7 Tage",7,5),N('Ist-Stunden'!AF113)),MAX(IF(Einstellungen!$C$11="7 Tage",MAX(0,(MIN(DATE(2028,4,0),IF(Mitarbeiter!$D113="",DATE(2028,4,0),Mitarbeiter!$D113),TODAY()))-(MAX(DATE(2028,3,1),Mitarbeiter!$C113))+1),MAX(0,NETWORKDAYS(MAX(DATE(2028,3,1),Mitarbeiter!$C113),MIN(DATE(2028,4,0),IF(Mitarbeiter!$D113="",DATE(2028,4,0),Mitarbeiter!$D113),TODAY()),Einstellungen!$F$13:$F$67)))*N(Mitarbeiter!$E113)/IF(Einstellungen!$C$11="7 Tage",7,5),N('Ist-Stunden'!AF113)+(N(Krankheitstage!BE113)+N(Krankheitstage!BQ113))*N($C113))))</f>
        <v/>
      </c>
      <c r="BK113" s="76">
        <f>IF($B113="",0,IF(Einstellungen!$C$10="Ja",MAX(IF(Einstellungen!$C$11="7 Tage",MAX(0,(MIN(DATE(2028,5,0),IF(Mitarbeiter!$D113="",DATE(2028,5,0),Mitarbeiter!$D113),TODAY()))-(MAX(DATE(2028,4,1),Mitarbeiter!$C113))+1),MAX(0,NETWORKDAYS(MAX(DATE(2028,4,1),Mitarbeiter!$C113),MIN(DATE(2028,5,0),IF(Mitarbeiter!$D113="",DATE(2028,5,0),Mitarbeiter!$D113),TODAY()),Einstellungen!$F$13:$F$67)))*N(Mitarbeiter!$E113)/IF(Einstellungen!$C$11="7 Tage",7,5),N('Ist-Stunden'!AG113)),MAX(IF(Einstellungen!$C$11="7 Tage",MAX(0,(MIN(DATE(2028,5,0),IF(Mitarbeiter!$D113="",DATE(2028,5,0),Mitarbeiter!$D113),TODAY()))-(MAX(DATE(2028,4,1),Mitarbeiter!$C113))+1),MAX(0,NETWORKDAYS(MAX(DATE(2028,4,1),Mitarbeiter!$C113),MIN(DATE(2028,5,0),IF(Mitarbeiter!$D113="",DATE(2028,5,0),Mitarbeiter!$D113),TODAY()),Einstellungen!$F$13:$F$67)))*N(Mitarbeiter!$E113)/IF(Einstellungen!$C$11="7 Tage",7,5),N('Ist-Stunden'!AG113)+(N(Krankheitstage!BF113)+N(Krankheitstage!BR113))*N($C113))))</f>
        <v/>
      </c>
      <c r="BL113" s="76">
        <f>IF($B113="",0,IF(Einstellungen!$C$10="Ja",MAX(IF(Einstellungen!$C$11="7 Tage",MAX(0,(MIN(DATE(2028,6,0),IF(Mitarbeiter!$D113="",DATE(2028,6,0),Mitarbeiter!$D113),TODAY()))-(MAX(DATE(2028,5,1),Mitarbeiter!$C113))+1),MAX(0,NETWORKDAYS(MAX(DATE(2028,5,1),Mitarbeiter!$C113),MIN(DATE(2028,6,0),IF(Mitarbeiter!$D113="",DATE(2028,6,0),Mitarbeiter!$D113),TODAY()),Einstellungen!$F$13:$F$67)))*N(Mitarbeiter!$E113)/IF(Einstellungen!$C$11="7 Tage",7,5),N('Ist-Stunden'!AH113)),MAX(IF(Einstellungen!$C$11="7 Tage",MAX(0,(MIN(DATE(2028,6,0),IF(Mitarbeiter!$D113="",DATE(2028,6,0),Mitarbeiter!$D113),TODAY()))-(MAX(DATE(2028,5,1),Mitarbeiter!$C113))+1),MAX(0,NETWORKDAYS(MAX(DATE(2028,5,1),Mitarbeiter!$C113),MIN(DATE(2028,6,0),IF(Mitarbeiter!$D113="",DATE(2028,6,0),Mitarbeiter!$D113),TODAY()),Einstellungen!$F$13:$F$67)))*N(Mitarbeiter!$E113)/IF(Einstellungen!$C$11="7 Tage",7,5),N('Ist-Stunden'!AH113)+(N(Krankheitstage!BG113)+N(Krankheitstage!BS113))*N($C113))))</f>
        <v/>
      </c>
      <c r="BM113" s="76">
        <f>IF($B113="",0,IF(Einstellungen!$C$10="Ja",MAX(IF(Einstellungen!$C$11="7 Tage",MAX(0,(MIN(DATE(2028,7,0),IF(Mitarbeiter!$D113="",DATE(2028,7,0),Mitarbeiter!$D113),TODAY()))-(MAX(DATE(2028,6,1),Mitarbeiter!$C113))+1),MAX(0,NETWORKDAYS(MAX(DATE(2028,6,1),Mitarbeiter!$C113),MIN(DATE(2028,7,0),IF(Mitarbeiter!$D113="",DATE(2028,7,0),Mitarbeiter!$D113),TODAY()),Einstellungen!$F$13:$F$67)))*N(Mitarbeiter!$E113)/IF(Einstellungen!$C$11="7 Tage",7,5),N('Ist-Stunden'!AI113)),MAX(IF(Einstellungen!$C$11="7 Tage",MAX(0,(MIN(DATE(2028,7,0),IF(Mitarbeiter!$D113="",DATE(2028,7,0),Mitarbeiter!$D113),TODAY()))-(MAX(DATE(2028,6,1),Mitarbeiter!$C113))+1),MAX(0,NETWORKDAYS(MAX(DATE(2028,6,1),Mitarbeiter!$C113),MIN(DATE(2028,7,0),IF(Mitarbeiter!$D113="",DATE(2028,7,0),Mitarbeiter!$D113),TODAY()),Einstellungen!$F$13:$F$67)))*N(Mitarbeiter!$E113)/IF(Einstellungen!$C$11="7 Tage",7,5),N('Ist-Stunden'!AI113)+(N(Krankheitstage!BH113)+N(Krankheitstage!BT113))*N($C113))))</f>
        <v/>
      </c>
      <c r="BN113" s="76">
        <f>IF($B113="",0,IF(Einstellungen!$C$10="Ja",MAX(IF(Einstellungen!$C$11="7 Tage",MAX(0,(MIN(DATE(2028,8,0),IF(Mitarbeiter!$D113="",DATE(2028,8,0),Mitarbeiter!$D113),TODAY()))-(MAX(DATE(2028,7,1),Mitarbeiter!$C113))+1),MAX(0,NETWORKDAYS(MAX(DATE(2028,7,1),Mitarbeiter!$C113),MIN(DATE(2028,8,0),IF(Mitarbeiter!$D113="",DATE(2028,8,0),Mitarbeiter!$D113),TODAY()),Einstellungen!$F$13:$F$67)))*N(Mitarbeiter!$E113)/IF(Einstellungen!$C$11="7 Tage",7,5),N('Ist-Stunden'!AJ113)),MAX(IF(Einstellungen!$C$11="7 Tage",MAX(0,(MIN(DATE(2028,8,0),IF(Mitarbeiter!$D113="",DATE(2028,8,0),Mitarbeiter!$D113),TODAY()))-(MAX(DATE(2028,7,1),Mitarbeiter!$C113))+1),MAX(0,NETWORKDAYS(MAX(DATE(2028,7,1),Mitarbeiter!$C113),MIN(DATE(2028,8,0),IF(Mitarbeiter!$D113="",DATE(2028,8,0),Mitarbeiter!$D113),TODAY()),Einstellungen!$F$13:$F$67)))*N(Mitarbeiter!$E113)/IF(Einstellungen!$C$11="7 Tage",7,5),N('Ist-Stunden'!AJ113)+(N(Krankheitstage!BI113)+N(Krankheitstage!BU113))*N($C113))))</f>
        <v/>
      </c>
      <c r="BO113" s="76">
        <f>IF($B113="",0,IF(Einstellungen!$C$10="Ja",MAX(IF(Einstellungen!$C$11="7 Tage",MAX(0,(MIN(DATE(2028,9,0),IF(Mitarbeiter!$D113="",DATE(2028,9,0),Mitarbeiter!$D113),TODAY()))-(MAX(DATE(2028,8,1),Mitarbeiter!$C113))+1),MAX(0,NETWORKDAYS(MAX(DATE(2028,8,1),Mitarbeiter!$C113),MIN(DATE(2028,9,0),IF(Mitarbeiter!$D113="",DATE(2028,9,0),Mitarbeiter!$D113),TODAY()),Einstellungen!$F$13:$F$67)))*N(Mitarbeiter!$E113)/IF(Einstellungen!$C$11="7 Tage",7,5),N('Ist-Stunden'!AK113)),MAX(IF(Einstellungen!$C$11="7 Tage",MAX(0,(MIN(DATE(2028,9,0),IF(Mitarbeiter!$D113="",DATE(2028,9,0),Mitarbeiter!$D113),TODAY()))-(MAX(DATE(2028,8,1),Mitarbeiter!$C113))+1),MAX(0,NETWORKDAYS(MAX(DATE(2028,8,1),Mitarbeiter!$C113),MIN(DATE(2028,9,0),IF(Mitarbeiter!$D113="",DATE(2028,9,0),Mitarbeiter!$D113),TODAY()),Einstellungen!$F$13:$F$67)))*N(Mitarbeiter!$E113)/IF(Einstellungen!$C$11="7 Tage",7,5),N('Ist-Stunden'!AK113)+(N(Krankheitstage!BJ113)+N(Krankheitstage!BV113))*N($C113))))</f>
        <v/>
      </c>
      <c r="BP113" s="76">
        <f>IF($B113="",0,IF(Einstellungen!$C$10="Ja",MAX(IF(Einstellungen!$C$11="7 Tage",MAX(0,(MIN(DATE(2028,10,0),IF(Mitarbeiter!$D113="",DATE(2028,10,0),Mitarbeiter!$D113),TODAY()))-(MAX(DATE(2028,9,1),Mitarbeiter!$C113))+1),MAX(0,NETWORKDAYS(MAX(DATE(2028,9,1),Mitarbeiter!$C113),MIN(DATE(2028,10,0),IF(Mitarbeiter!$D113="",DATE(2028,10,0),Mitarbeiter!$D113),TODAY()),Einstellungen!$F$13:$F$67)))*N(Mitarbeiter!$E113)/IF(Einstellungen!$C$11="7 Tage",7,5),N('Ist-Stunden'!AL113)),MAX(IF(Einstellungen!$C$11="7 Tage",MAX(0,(MIN(DATE(2028,10,0),IF(Mitarbeiter!$D113="",DATE(2028,10,0),Mitarbeiter!$D113),TODAY()))-(MAX(DATE(2028,9,1),Mitarbeiter!$C113))+1),MAX(0,NETWORKDAYS(MAX(DATE(2028,9,1),Mitarbeiter!$C113),MIN(DATE(2028,10,0),IF(Mitarbeiter!$D113="",DATE(2028,10,0),Mitarbeiter!$D113),TODAY()),Einstellungen!$F$13:$F$67)))*N(Mitarbeiter!$E113)/IF(Einstellungen!$C$11="7 Tage",7,5),N('Ist-Stunden'!AL113)+(N(Krankheitstage!BK113)+N(Krankheitstage!BW113))*N($C113))))</f>
        <v/>
      </c>
      <c r="BQ113" s="76">
        <f>IF($B113="",0,IF(Einstellungen!$C$10="Ja",MAX(IF(Einstellungen!$C$11="7 Tage",MAX(0,(MIN(DATE(2028,11,0),IF(Mitarbeiter!$D113="",DATE(2028,11,0),Mitarbeiter!$D113),TODAY()))-(MAX(DATE(2028,10,1),Mitarbeiter!$C113))+1),MAX(0,NETWORKDAYS(MAX(DATE(2028,10,1),Mitarbeiter!$C113),MIN(DATE(2028,11,0),IF(Mitarbeiter!$D113="",DATE(2028,11,0),Mitarbeiter!$D113),TODAY()),Einstellungen!$F$13:$F$67)))*N(Mitarbeiter!$E113)/IF(Einstellungen!$C$11="7 Tage",7,5),N('Ist-Stunden'!AM113)),MAX(IF(Einstellungen!$C$11="7 Tage",MAX(0,(MIN(DATE(2028,11,0),IF(Mitarbeiter!$D113="",DATE(2028,11,0),Mitarbeiter!$D113),TODAY()))-(MAX(DATE(2028,10,1),Mitarbeiter!$C113))+1),MAX(0,NETWORKDAYS(MAX(DATE(2028,10,1),Mitarbeiter!$C113),MIN(DATE(2028,11,0),IF(Mitarbeiter!$D113="",DATE(2028,11,0),Mitarbeiter!$D113),TODAY()),Einstellungen!$F$13:$F$67)))*N(Mitarbeiter!$E113)/IF(Einstellungen!$C$11="7 Tage",7,5),N('Ist-Stunden'!AM113)+(N(Krankheitstage!BL113)+N(Krankheitstage!BX113))*N($C113))))</f>
        <v/>
      </c>
      <c r="BR113" s="76">
        <f>IF($B113="",0,IF(Einstellungen!$C$10="Ja",MAX(IF(Einstellungen!$C$11="7 Tage",MAX(0,(MIN(DATE(2028,12,0),IF(Mitarbeiter!$D113="",DATE(2028,12,0),Mitarbeiter!$D113),TODAY()))-(MAX(DATE(2028,11,1),Mitarbeiter!$C113))+1),MAX(0,NETWORKDAYS(MAX(DATE(2028,11,1),Mitarbeiter!$C113),MIN(DATE(2028,12,0),IF(Mitarbeiter!$D113="",DATE(2028,12,0),Mitarbeiter!$D113),TODAY()),Einstellungen!$F$13:$F$67)))*N(Mitarbeiter!$E113)/IF(Einstellungen!$C$11="7 Tage",7,5),N('Ist-Stunden'!AN113)),MAX(IF(Einstellungen!$C$11="7 Tage",MAX(0,(MIN(DATE(2028,12,0),IF(Mitarbeiter!$D113="",DATE(2028,12,0),Mitarbeiter!$D113),TODAY()))-(MAX(DATE(2028,11,1),Mitarbeiter!$C113))+1),MAX(0,NETWORKDAYS(MAX(DATE(2028,11,1),Mitarbeiter!$C113),MIN(DATE(2028,12,0),IF(Mitarbeiter!$D113="",DATE(2028,12,0),Mitarbeiter!$D113),TODAY()),Einstellungen!$F$13:$F$67)))*N(Mitarbeiter!$E113)/IF(Einstellungen!$C$11="7 Tage",7,5),N('Ist-Stunden'!AN113)+(N(Krankheitstage!BM113)+N(Krankheitstage!BY113))*N($C113))))</f>
        <v/>
      </c>
      <c r="BS113" s="76">
        <f>IF($B113="",0,IF(Einstellungen!$C$10="Ja",MAX(IF(Einstellungen!$C$11="7 Tage",MAX(0,(MIN(DATE(2028,13,0),IF(Mitarbeiter!$D113="",DATE(2028,13,0),Mitarbeiter!$D113),TODAY()))-(MAX(DATE(2028,12,1),Mitarbeiter!$C113))+1),MAX(0,NETWORKDAYS(MAX(DATE(2028,12,1),Mitarbeiter!$C113),MIN(DATE(2028,13,0),IF(Mitarbeiter!$D113="",DATE(2028,13,0),Mitarbeiter!$D113),TODAY()),Einstellungen!$F$13:$F$67)))*N(Mitarbeiter!$E113)/IF(Einstellungen!$C$11="7 Tage",7,5),N('Ist-Stunden'!AO113)),MAX(IF(Einstellungen!$C$11="7 Tage",MAX(0,(MIN(DATE(2028,13,0),IF(Mitarbeiter!$D113="",DATE(2028,13,0),Mitarbeiter!$D113),TODAY()))-(MAX(DATE(2028,12,1),Mitarbeiter!$C113))+1),MAX(0,NETWORKDAYS(MAX(DATE(2028,12,1),Mitarbeiter!$C113),MIN(DATE(2028,13,0),IF(Mitarbeiter!$D113="",DATE(2028,13,0),Mitarbeiter!$D113),TODAY()),Einstellungen!$F$13:$F$67)))*N(Mitarbeiter!$E113)/IF(Einstellungen!$C$11="7 Tage",7,5),N('Ist-Stunden'!AO113)+(N(Krankheitstage!BN113)+N(Krankheitstage!BZ113))*N($C113))))</f>
        <v/>
      </c>
      <c r="BT113" s="76">
        <f>IF($B113="",0,IF(Einstellungen!$C$10="Ja",MAX(IF(Einstellungen!$C$11="7 Tage",MAX(0,(MIN(DATE(2029,2,0),IF(Mitarbeiter!$D113="",DATE(2029,2,0),Mitarbeiter!$D113),TODAY()))-(MAX(DATE(2029,1,1),Mitarbeiter!$C113))+1),MAX(0,NETWORKDAYS(MAX(DATE(2029,1,1),Mitarbeiter!$C113),MIN(DATE(2029,2,0),IF(Mitarbeiter!$D113="",DATE(2029,2,0),Mitarbeiter!$D113),TODAY()),Einstellungen!$F$13:$F$67)))*N(Mitarbeiter!$E113)/IF(Einstellungen!$C$11="7 Tage",7,5),N('Ist-Stunden'!AP113)),MAX(IF(Einstellungen!$C$11="7 Tage",MAX(0,(MIN(DATE(2029,2,0),IF(Mitarbeiter!$D113="",DATE(2029,2,0),Mitarbeiter!$D113),TODAY()))-(MAX(DATE(2029,1,1),Mitarbeiter!$C113))+1),MAX(0,NETWORKDAYS(MAX(DATE(2029,1,1),Mitarbeiter!$C113),MIN(DATE(2029,2,0),IF(Mitarbeiter!$D113="",DATE(2029,2,0),Mitarbeiter!$D113),TODAY()),Einstellungen!$F$13:$F$67)))*N(Mitarbeiter!$E113)/IF(Einstellungen!$C$11="7 Tage",7,5),N('Ist-Stunden'!AP113)+(N(Krankheitstage!CA113)+N(Krankheitstage!CM113))*N($C113))))</f>
        <v/>
      </c>
      <c r="BU113" s="76">
        <f>IF($B113="",0,IF(Einstellungen!$C$10="Ja",MAX(IF(Einstellungen!$C$11="7 Tage",MAX(0,(MIN(DATE(2029,3,0),IF(Mitarbeiter!$D113="",DATE(2029,3,0),Mitarbeiter!$D113),TODAY()))-(MAX(DATE(2029,2,1),Mitarbeiter!$C113))+1),MAX(0,NETWORKDAYS(MAX(DATE(2029,2,1),Mitarbeiter!$C113),MIN(DATE(2029,3,0),IF(Mitarbeiter!$D113="",DATE(2029,3,0),Mitarbeiter!$D113),TODAY()),Einstellungen!$F$13:$F$67)))*N(Mitarbeiter!$E113)/IF(Einstellungen!$C$11="7 Tage",7,5),N('Ist-Stunden'!AQ113)),MAX(IF(Einstellungen!$C$11="7 Tage",MAX(0,(MIN(DATE(2029,3,0),IF(Mitarbeiter!$D113="",DATE(2029,3,0),Mitarbeiter!$D113),TODAY()))-(MAX(DATE(2029,2,1),Mitarbeiter!$C113))+1),MAX(0,NETWORKDAYS(MAX(DATE(2029,2,1),Mitarbeiter!$C113),MIN(DATE(2029,3,0),IF(Mitarbeiter!$D113="",DATE(2029,3,0),Mitarbeiter!$D113),TODAY()),Einstellungen!$F$13:$F$67)))*N(Mitarbeiter!$E113)/IF(Einstellungen!$C$11="7 Tage",7,5),N('Ist-Stunden'!AQ113)+(N(Krankheitstage!CB113)+N(Krankheitstage!CN113))*N($C113))))</f>
        <v/>
      </c>
      <c r="BV113" s="76">
        <f>IF($B113="",0,IF(Einstellungen!$C$10="Ja",MAX(IF(Einstellungen!$C$11="7 Tage",MAX(0,(MIN(DATE(2029,4,0),IF(Mitarbeiter!$D113="",DATE(2029,4,0),Mitarbeiter!$D113),TODAY()))-(MAX(DATE(2029,3,1),Mitarbeiter!$C113))+1),MAX(0,NETWORKDAYS(MAX(DATE(2029,3,1),Mitarbeiter!$C113),MIN(DATE(2029,4,0),IF(Mitarbeiter!$D113="",DATE(2029,4,0),Mitarbeiter!$D113),TODAY()),Einstellungen!$F$13:$F$67)))*N(Mitarbeiter!$E113)/IF(Einstellungen!$C$11="7 Tage",7,5),N('Ist-Stunden'!AR113)),MAX(IF(Einstellungen!$C$11="7 Tage",MAX(0,(MIN(DATE(2029,4,0),IF(Mitarbeiter!$D113="",DATE(2029,4,0),Mitarbeiter!$D113),TODAY()))-(MAX(DATE(2029,3,1),Mitarbeiter!$C113))+1),MAX(0,NETWORKDAYS(MAX(DATE(2029,3,1),Mitarbeiter!$C113),MIN(DATE(2029,4,0),IF(Mitarbeiter!$D113="",DATE(2029,4,0),Mitarbeiter!$D113),TODAY()),Einstellungen!$F$13:$F$67)))*N(Mitarbeiter!$E113)/IF(Einstellungen!$C$11="7 Tage",7,5),N('Ist-Stunden'!AR113)+(N(Krankheitstage!CC113)+N(Krankheitstage!CO113))*N($C113))))</f>
        <v/>
      </c>
      <c r="BW113" s="76">
        <f>IF($B113="",0,IF(Einstellungen!$C$10="Ja",MAX(IF(Einstellungen!$C$11="7 Tage",MAX(0,(MIN(DATE(2029,5,0),IF(Mitarbeiter!$D113="",DATE(2029,5,0),Mitarbeiter!$D113),TODAY()))-(MAX(DATE(2029,4,1),Mitarbeiter!$C113))+1),MAX(0,NETWORKDAYS(MAX(DATE(2029,4,1),Mitarbeiter!$C113),MIN(DATE(2029,5,0),IF(Mitarbeiter!$D113="",DATE(2029,5,0),Mitarbeiter!$D113),TODAY()),Einstellungen!$F$13:$F$67)))*N(Mitarbeiter!$E113)/IF(Einstellungen!$C$11="7 Tage",7,5),N('Ist-Stunden'!AS113)),MAX(IF(Einstellungen!$C$11="7 Tage",MAX(0,(MIN(DATE(2029,5,0),IF(Mitarbeiter!$D113="",DATE(2029,5,0),Mitarbeiter!$D113),TODAY()))-(MAX(DATE(2029,4,1),Mitarbeiter!$C113))+1),MAX(0,NETWORKDAYS(MAX(DATE(2029,4,1),Mitarbeiter!$C113),MIN(DATE(2029,5,0),IF(Mitarbeiter!$D113="",DATE(2029,5,0),Mitarbeiter!$D113),TODAY()),Einstellungen!$F$13:$F$67)))*N(Mitarbeiter!$E113)/IF(Einstellungen!$C$11="7 Tage",7,5),N('Ist-Stunden'!AS113)+(N(Krankheitstage!CD113)+N(Krankheitstage!CP113))*N($C113))))</f>
        <v/>
      </c>
      <c r="BX113" s="76">
        <f>IF($B113="",0,IF(Einstellungen!$C$10="Ja",MAX(IF(Einstellungen!$C$11="7 Tage",MAX(0,(MIN(DATE(2029,6,0),IF(Mitarbeiter!$D113="",DATE(2029,6,0),Mitarbeiter!$D113),TODAY()))-(MAX(DATE(2029,5,1),Mitarbeiter!$C113))+1),MAX(0,NETWORKDAYS(MAX(DATE(2029,5,1),Mitarbeiter!$C113),MIN(DATE(2029,6,0),IF(Mitarbeiter!$D113="",DATE(2029,6,0),Mitarbeiter!$D113),TODAY()),Einstellungen!$F$13:$F$67)))*N(Mitarbeiter!$E113)/IF(Einstellungen!$C$11="7 Tage",7,5),N('Ist-Stunden'!AT113)),MAX(IF(Einstellungen!$C$11="7 Tage",MAX(0,(MIN(DATE(2029,6,0),IF(Mitarbeiter!$D113="",DATE(2029,6,0),Mitarbeiter!$D113),TODAY()))-(MAX(DATE(2029,5,1),Mitarbeiter!$C113))+1),MAX(0,NETWORKDAYS(MAX(DATE(2029,5,1),Mitarbeiter!$C113),MIN(DATE(2029,6,0),IF(Mitarbeiter!$D113="",DATE(2029,6,0),Mitarbeiter!$D113),TODAY()),Einstellungen!$F$13:$F$67)))*N(Mitarbeiter!$E113)/IF(Einstellungen!$C$11="7 Tage",7,5),N('Ist-Stunden'!AT113)+(N(Krankheitstage!CE113)+N(Krankheitstage!CQ113))*N($C113))))</f>
        <v/>
      </c>
      <c r="BY113" s="76">
        <f>IF($B113="",0,IF(Einstellungen!$C$10="Ja",MAX(IF(Einstellungen!$C$11="7 Tage",MAX(0,(MIN(DATE(2029,7,0),IF(Mitarbeiter!$D113="",DATE(2029,7,0),Mitarbeiter!$D113),TODAY()))-(MAX(DATE(2029,6,1),Mitarbeiter!$C113))+1),MAX(0,NETWORKDAYS(MAX(DATE(2029,6,1),Mitarbeiter!$C113),MIN(DATE(2029,7,0),IF(Mitarbeiter!$D113="",DATE(2029,7,0),Mitarbeiter!$D113),TODAY()),Einstellungen!$F$13:$F$67)))*N(Mitarbeiter!$E113)/IF(Einstellungen!$C$11="7 Tage",7,5),N('Ist-Stunden'!AU113)),MAX(IF(Einstellungen!$C$11="7 Tage",MAX(0,(MIN(DATE(2029,7,0),IF(Mitarbeiter!$D113="",DATE(2029,7,0),Mitarbeiter!$D113),TODAY()))-(MAX(DATE(2029,6,1),Mitarbeiter!$C113))+1),MAX(0,NETWORKDAYS(MAX(DATE(2029,6,1),Mitarbeiter!$C113),MIN(DATE(2029,7,0),IF(Mitarbeiter!$D113="",DATE(2029,7,0),Mitarbeiter!$D113),TODAY()),Einstellungen!$F$13:$F$67)))*N(Mitarbeiter!$E113)/IF(Einstellungen!$C$11="7 Tage",7,5),N('Ist-Stunden'!AU113)+(N(Krankheitstage!CF113)+N(Krankheitstage!CR113))*N($C113))))</f>
        <v/>
      </c>
      <c r="BZ113" s="76">
        <f>IF($B113="",0,IF(Einstellungen!$C$10="Ja",MAX(IF(Einstellungen!$C$11="7 Tage",MAX(0,(MIN(DATE(2029,8,0),IF(Mitarbeiter!$D113="",DATE(2029,8,0),Mitarbeiter!$D113),TODAY()))-(MAX(DATE(2029,7,1),Mitarbeiter!$C113))+1),MAX(0,NETWORKDAYS(MAX(DATE(2029,7,1),Mitarbeiter!$C113),MIN(DATE(2029,8,0),IF(Mitarbeiter!$D113="",DATE(2029,8,0),Mitarbeiter!$D113),TODAY()),Einstellungen!$F$13:$F$67)))*N(Mitarbeiter!$E113)/IF(Einstellungen!$C$11="7 Tage",7,5),N('Ist-Stunden'!AV113)),MAX(IF(Einstellungen!$C$11="7 Tage",MAX(0,(MIN(DATE(2029,8,0),IF(Mitarbeiter!$D113="",DATE(2029,8,0),Mitarbeiter!$D113),TODAY()))-(MAX(DATE(2029,7,1),Mitarbeiter!$C113))+1),MAX(0,NETWORKDAYS(MAX(DATE(2029,7,1),Mitarbeiter!$C113),MIN(DATE(2029,8,0),IF(Mitarbeiter!$D113="",DATE(2029,8,0),Mitarbeiter!$D113),TODAY()),Einstellungen!$F$13:$F$67)))*N(Mitarbeiter!$E113)/IF(Einstellungen!$C$11="7 Tage",7,5),N('Ist-Stunden'!AV113)+(N(Krankheitstage!CG113)+N(Krankheitstage!CS113))*N($C113))))</f>
        <v/>
      </c>
      <c r="CA113" s="76">
        <f>IF($B113="",0,IF(Einstellungen!$C$10="Ja",MAX(IF(Einstellungen!$C$11="7 Tage",MAX(0,(MIN(DATE(2029,9,0),IF(Mitarbeiter!$D113="",DATE(2029,9,0),Mitarbeiter!$D113),TODAY()))-(MAX(DATE(2029,8,1),Mitarbeiter!$C113))+1),MAX(0,NETWORKDAYS(MAX(DATE(2029,8,1),Mitarbeiter!$C113),MIN(DATE(2029,9,0),IF(Mitarbeiter!$D113="",DATE(2029,9,0),Mitarbeiter!$D113),TODAY()),Einstellungen!$F$13:$F$67)))*N(Mitarbeiter!$E113)/IF(Einstellungen!$C$11="7 Tage",7,5),N('Ist-Stunden'!AW113)),MAX(IF(Einstellungen!$C$11="7 Tage",MAX(0,(MIN(DATE(2029,9,0),IF(Mitarbeiter!$D113="",DATE(2029,9,0),Mitarbeiter!$D113),TODAY()))-(MAX(DATE(2029,8,1),Mitarbeiter!$C113))+1),MAX(0,NETWORKDAYS(MAX(DATE(2029,8,1),Mitarbeiter!$C113),MIN(DATE(2029,9,0),IF(Mitarbeiter!$D113="",DATE(2029,9,0),Mitarbeiter!$D113),TODAY()),Einstellungen!$F$13:$F$67)))*N(Mitarbeiter!$E113)/IF(Einstellungen!$C$11="7 Tage",7,5),N('Ist-Stunden'!AW113)+(N(Krankheitstage!CH113)+N(Krankheitstage!CT113))*N($C113))))</f>
        <v/>
      </c>
      <c r="CB113" s="76">
        <f>IF($B113="",0,IF(Einstellungen!$C$10="Ja",MAX(IF(Einstellungen!$C$11="7 Tage",MAX(0,(MIN(DATE(2029,10,0),IF(Mitarbeiter!$D113="",DATE(2029,10,0),Mitarbeiter!$D113),TODAY()))-(MAX(DATE(2029,9,1),Mitarbeiter!$C113))+1),MAX(0,NETWORKDAYS(MAX(DATE(2029,9,1),Mitarbeiter!$C113),MIN(DATE(2029,10,0),IF(Mitarbeiter!$D113="",DATE(2029,10,0),Mitarbeiter!$D113),TODAY()),Einstellungen!$F$13:$F$67)))*N(Mitarbeiter!$E113)/IF(Einstellungen!$C$11="7 Tage",7,5),N('Ist-Stunden'!AX113)),MAX(IF(Einstellungen!$C$11="7 Tage",MAX(0,(MIN(DATE(2029,10,0),IF(Mitarbeiter!$D113="",DATE(2029,10,0),Mitarbeiter!$D113),TODAY()))-(MAX(DATE(2029,9,1),Mitarbeiter!$C113))+1),MAX(0,NETWORKDAYS(MAX(DATE(2029,9,1),Mitarbeiter!$C113),MIN(DATE(2029,10,0),IF(Mitarbeiter!$D113="",DATE(2029,10,0),Mitarbeiter!$D113),TODAY()),Einstellungen!$F$13:$F$67)))*N(Mitarbeiter!$E113)/IF(Einstellungen!$C$11="7 Tage",7,5),N('Ist-Stunden'!AX113)+(N(Krankheitstage!CI113)+N(Krankheitstage!CU113))*N($C113))))</f>
        <v/>
      </c>
      <c r="CC113" s="76">
        <f>IF($B113="",0,IF(Einstellungen!$C$10="Ja",MAX(IF(Einstellungen!$C$11="7 Tage",MAX(0,(MIN(DATE(2029,11,0),IF(Mitarbeiter!$D113="",DATE(2029,11,0),Mitarbeiter!$D113),TODAY()))-(MAX(DATE(2029,10,1),Mitarbeiter!$C113))+1),MAX(0,NETWORKDAYS(MAX(DATE(2029,10,1),Mitarbeiter!$C113),MIN(DATE(2029,11,0),IF(Mitarbeiter!$D113="",DATE(2029,11,0),Mitarbeiter!$D113),TODAY()),Einstellungen!$F$13:$F$67)))*N(Mitarbeiter!$E113)/IF(Einstellungen!$C$11="7 Tage",7,5),N('Ist-Stunden'!AY113)),MAX(IF(Einstellungen!$C$11="7 Tage",MAX(0,(MIN(DATE(2029,11,0),IF(Mitarbeiter!$D113="",DATE(2029,11,0),Mitarbeiter!$D113),TODAY()))-(MAX(DATE(2029,10,1),Mitarbeiter!$C113))+1),MAX(0,NETWORKDAYS(MAX(DATE(2029,10,1),Mitarbeiter!$C113),MIN(DATE(2029,11,0),IF(Mitarbeiter!$D113="",DATE(2029,11,0),Mitarbeiter!$D113),TODAY()),Einstellungen!$F$13:$F$67)))*N(Mitarbeiter!$E113)/IF(Einstellungen!$C$11="7 Tage",7,5),N('Ist-Stunden'!AY113)+(N(Krankheitstage!CJ113)+N(Krankheitstage!CV113))*N($C113))))</f>
        <v/>
      </c>
      <c r="CD113" s="76">
        <f>IF($B113="",0,IF(Einstellungen!$C$10="Ja",MAX(IF(Einstellungen!$C$11="7 Tage",MAX(0,(MIN(DATE(2029,12,0),IF(Mitarbeiter!$D113="",DATE(2029,12,0),Mitarbeiter!$D113),TODAY()))-(MAX(DATE(2029,11,1),Mitarbeiter!$C113))+1),MAX(0,NETWORKDAYS(MAX(DATE(2029,11,1),Mitarbeiter!$C113),MIN(DATE(2029,12,0),IF(Mitarbeiter!$D113="",DATE(2029,12,0),Mitarbeiter!$D113),TODAY()),Einstellungen!$F$13:$F$67)))*N(Mitarbeiter!$E113)/IF(Einstellungen!$C$11="7 Tage",7,5),N('Ist-Stunden'!AZ113)),MAX(IF(Einstellungen!$C$11="7 Tage",MAX(0,(MIN(DATE(2029,12,0),IF(Mitarbeiter!$D113="",DATE(2029,12,0),Mitarbeiter!$D113),TODAY()))-(MAX(DATE(2029,11,1),Mitarbeiter!$C113))+1),MAX(0,NETWORKDAYS(MAX(DATE(2029,11,1),Mitarbeiter!$C113),MIN(DATE(2029,12,0),IF(Mitarbeiter!$D113="",DATE(2029,12,0),Mitarbeiter!$D113),TODAY()),Einstellungen!$F$13:$F$67)))*N(Mitarbeiter!$E113)/IF(Einstellungen!$C$11="7 Tage",7,5),N('Ist-Stunden'!AZ113)+(N(Krankheitstage!CK113)+N(Krankheitstage!CW113))*N($C113))))</f>
        <v/>
      </c>
      <c r="CE113" s="76">
        <f>IF($B113="",0,IF(Einstellungen!$C$10="Ja",MAX(IF(Einstellungen!$C$11="7 Tage",MAX(0,(MIN(DATE(2029,13,0),IF(Mitarbeiter!$D113="",DATE(2029,13,0),Mitarbeiter!$D113),TODAY()))-(MAX(DATE(2029,12,1),Mitarbeiter!$C113))+1),MAX(0,NETWORKDAYS(MAX(DATE(2029,12,1),Mitarbeiter!$C113),MIN(DATE(2029,13,0),IF(Mitarbeiter!$D113="",DATE(2029,13,0),Mitarbeiter!$D113),TODAY()),Einstellungen!$F$13:$F$67)))*N(Mitarbeiter!$E113)/IF(Einstellungen!$C$11="7 Tage",7,5),N('Ist-Stunden'!BA113)),MAX(IF(Einstellungen!$C$11="7 Tage",MAX(0,(MIN(DATE(2029,13,0),IF(Mitarbeiter!$D113="",DATE(2029,13,0),Mitarbeiter!$D113),TODAY()))-(MAX(DATE(2029,12,1),Mitarbeiter!$C113))+1),MAX(0,NETWORKDAYS(MAX(DATE(2029,12,1),Mitarbeiter!$C113),MIN(DATE(2029,13,0),IF(Mitarbeiter!$D113="",DATE(2029,13,0),Mitarbeiter!$D113),TODAY()),Einstellungen!$F$13:$F$67)))*N(Mitarbeiter!$E113)/IF(Einstellungen!$C$11="7 Tage",7,5),N('Ist-Stunden'!BA113)+(N(Krankheitstage!CL113)+N(Krankheitstage!CX113))*N($C113))))</f>
        <v/>
      </c>
      <c r="CF113" s="76">
        <f>IF($B113="",0,IF(Einstellungen!$C$10="Ja",MAX(IF(Einstellungen!$C$11="7 Tage",MAX(0,(MIN(DATE(2030,2,0),IF(Mitarbeiter!$D113="",DATE(2030,2,0),Mitarbeiter!$D113),TODAY()))-(MAX(DATE(2030,1,1),Mitarbeiter!$C113))+1),MAX(0,NETWORKDAYS(MAX(DATE(2030,1,1),Mitarbeiter!$C113),MIN(DATE(2030,2,0),IF(Mitarbeiter!$D113="",DATE(2030,2,0),Mitarbeiter!$D113),TODAY()),Einstellungen!$F$13:$F$67)))*N(Mitarbeiter!$E113)/IF(Einstellungen!$C$11="7 Tage",7,5),N('Ist-Stunden'!BB113)),MAX(IF(Einstellungen!$C$11="7 Tage",MAX(0,(MIN(DATE(2030,2,0),IF(Mitarbeiter!$D113="",DATE(2030,2,0),Mitarbeiter!$D113),TODAY()))-(MAX(DATE(2030,1,1),Mitarbeiter!$C113))+1),MAX(0,NETWORKDAYS(MAX(DATE(2030,1,1),Mitarbeiter!$C113),MIN(DATE(2030,2,0),IF(Mitarbeiter!$D113="",DATE(2030,2,0),Mitarbeiter!$D113),TODAY()),Einstellungen!$F$13:$F$67)))*N(Mitarbeiter!$E113)/IF(Einstellungen!$C$11="7 Tage",7,5),N('Ist-Stunden'!BB113)+(N(Krankheitstage!CY113)+N(Krankheitstage!DK113))*N($C113))))</f>
        <v/>
      </c>
      <c r="CG113" s="76">
        <f>IF($B113="",0,IF(Einstellungen!$C$10="Ja",MAX(IF(Einstellungen!$C$11="7 Tage",MAX(0,(MIN(DATE(2030,3,0),IF(Mitarbeiter!$D113="",DATE(2030,3,0),Mitarbeiter!$D113),TODAY()))-(MAX(DATE(2030,2,1),Mitarbeiter!$C113))+1),MAX(0,NETWORKDAYS(MAX(DATE(2030,2,1),Mitarbeiter!$C113),MIN(DATE(2030,3,0),IF(Mitarbeiter!$D113="",DATE(2030,3,0),Mitarbeiter!$D113),TODAY()),Einstellungen!$F$13:$F$67)))*N(Mitarbeiter!$E113)/IF(Einstellungen!$C$11="7 Tage",7,5),N('Ist-Stunden'!BC113)),MAX(IF(Einstellungen!$C$11="7 Tage",MAX(0,(MIN(DATE(2030,3,0),IF(Mitarbeiter!$D113="",DATE(2030,3,0),Mitarbeiter!$D113),TODAY()))-(MAX(DATE(2030,2,1),Mitarbeiter!$C113))+1),MAX(0,NETWORKDAYS(MAX(DATE(2030,2,1),Mitarbeiter!$C113),MIN(DATE(2030,3,0),IF(Mitarbeiter!$D113="",DATE(2030,3,0),Mitarbeiter!$D113),TODAY()),Einstellungen!$F$13:$F$67)))*N(Mitarbeiter!$E113)/IF(Einstellungen!$C$11="7 Tage",7,5),N('Ist-Stunden'!BC113)+(N(Krankheitstage!CZ113)+N(Krankheitstage!DL113))*N($C113))))</f>
        <v/>
      </c>
      <c r="CH113" s="76">
        <f>IF($B113="",0,IF(Einstellungen!$C$10="Ja",MAX(IF(Einstellungen!$C$11="7 Tage",MAX(0,(MIN(DATE(2030,4,0),IF(Mitarbeiter!$D113="",DATE(2030,4,0),Mitarbeiter!$D113),TODAY()))-(MAX(DATE(2030,3,1),Mitarbeiter!$C113))+1),MAX(0,NETWORKDAYS(MAX(DATE(2030,3,1),Mitarbeiter!$C113),MIN(DATE(2030,4,0),IF(Mitarbeiter!$D113="",DATE(2030,4,0),Mitarbeiter!$D113),TODAY()),Einstellungen!$F$13:$F$67)))*N(Mitarbeiter!$E113)/IF(Einstellungen!$C$11="7 Tage",7,5),N('Ist-Stunden'!BD113)),MAX(IF(Einstellungen!$C$11="7 Tage",MAX(0,(MIN(DATE(2030,4,0),IF(Mitarbeiter!$D113="",DATE(2030,4,0),Mitarbeiter!$D113),TODAY()))-(MAX(DATE(2030,3,1),Mitarbeiter!$C113))+1),MAX(0,NETWORKDAYS(MAX(DATE(2030,3,1),Mitarbeiter!$C113),MIN(DATE(2030,4,0),IF(Mitarbeiter!$D113="",DATE(2030,4,0),Mitarbeiter!$D113),TODAY()),Einstellungen!$F$13:$F$67)))*N(Mitarbeiter!$E113)/IF(Einstellungen!$C$11="7 Tage",7,5),N('Ist-Stunden'!BD113)+(N(Krankheitstage!DA113)+N(Krankheitstage!DM113))*N($C113))))</f>
        <v/>
      </c>
      <c r="CI113" s="76">
        <f>IF($B113="",0,IF(Einstellungen!$C$10="Ja",MAX(IF(Einstellungen!$C$11="7 Tage",MAX(0,(MIN(DATE(2030,5,0),IF(Mitarbeiter!$D113="",DATE(2030,5,0),Mitarbeiter!$D113),TODAY()))-(MAX(DATE(2030,4,1),Mitarbeiter!$C113))+1),MAX(0,NETWORKDAYS(MAX(DATE(2030,4,1),Mitarbeiter!$C113),MIN(DATE(2030,5,0),IF(Mitarbeiter!$D113="",DATE(2030,5,0),Mitarbeiter!$D113),TODAY()),Einstellungen!$F$13:$F$67)))*N(Mitarbeiter!$E113)/IF(Einstellungen!$C$11="7 Tage",7,5),N('Ist-Stunden'!BE113)),MAX(IF(Einstellungen!$C$11="7 Tage",MAX(0,(MIN(DATE(2030,5,0),IF(Mitarbeiter!$D113="",DATE(2030,5,0),Mitarbeiter!$D113),TODAY()))-(MAX(DATE(2030,4,1),Mitarbeiter!$C113))+1),MAX(0,NETWORKDAYS(MAX(DATE(2030,4,1),Mitarbeiter!$C113),MIN(DATE(2030,5,0),IF(Mitarbeiter!$D113="",DATE(2030,5,0),Mitarbeiter!$D113),TODAY()),Einstellungen!$F$13:$F$67)))*N(Mitarbeiter!$E113)/IF(Einstellungen!$C$11="7 Tage",7,5),N('Ist-Stunden'!BE113)+(N(Krankheitstage!DB113)+N(Krankheitstage!DN113))*N($C113))))</f>
        <v/>
      </c>
      <c r="CJ113" s="76">
        <f>IF($B113="",0,IF(Einstellungen!$C$10="Ja",MAX(IF(Einstellungen!$C$11="7 Tage",MAX(0,(MIN(DATE(2030,6,0),IF(Mitarbeiter!$D113="",DATE(2030,6,0),Mitarbeiter!$D113),TODAY()))-(MAX(DATE(2030,5,1),Mitarbeiter!$C113))+1),MAX(0,NETWORKDAYS(MAX(DATE(2030,5,1),Mitarbeiter!$C113),MIN(DATE(2030,6,0),IF(Mitarbeiter!$D113="",DATE(2030,6,0),Mitarbeiter!$D113),TODAY()),Einstellungen!$F$13:$F$67)))*N(Mitarbeiter!$E113)/IF(Einstellungen!$C$11="7 Tage",7,5),N('Ist-Stunden'!BF113)),MAX(IF(Einstellungen!$C$11="7 Tage",MAX(0,(MIN(DATE(2030,6,0),IF(Mitarbeiter!$D113="",DATE(2030,6,0),Mitarbeiter!$D113),TODAY()))-(MAX(DATE(2030,5,1),Mitarbeiter!$C113))+1),MAX(0,NETWORKDAYS(MAX(DATE(2030,5,1),Mitarbeiter!$C113),MIN(DATE(2030,6,0),IF(Mitarbeiter!$D113="",DATE(2030,6,0),Mitarbeiter!$D113),TODAY()),Einstellungen!$F$13:$F$67)))*N(Mitarbeiter!$E113)/IF(Einstellungen!$C$11="7 Tage",7,5),N('Ist-Stunden'!BF113)+(N(Krankheitstage!DC113)+N(Krankheitstage!DO113))*N($C113))))</f>
        <v/>
      </c>
      <c r="CK113" s="76">
        <f>IF($B113="",0,IF(Einstellungen!$C$10="Ja",MAX(IF(Einstellungen!$C$11="7 Tage",MAX(0,(MIN(DATE(2030,7,0),IF(Mitarbeiter!$D113="",DATE(2030,7,0),Mitarbeiter!$D113),TODAY()))-(MAX(DATE(2030,6,1),Mitarbeiter!$C113))+1),MAX(0,NETWORKDAYS(MAX(DATE(2030,6,1),Mitarbeiter!$C113),MIN(DATE(2030,7,0),IF(Mitarbeiter!$D113="",DATE(2030,7,0),Mitarbeiter!$D113),TODAY()),Einstellungen!$F$13:$F$67)))*N(Mitarbeiter!$E113)/IF(Einstellungen!$C$11="7 Tage",7,5),N('Ist-Stunden'!BG113)),MAX(IF(Einstellungen!$C$11="7 Tage",MAX(0,(MIN(DATE(2030,7,0),IF(Mitarbeiter!$D113="",DATE(2030,7,0),Mitarbeiter!$D113),TODAY()))-(MAX(DATE(2030,6,1),Mitarbeiter!$C113))+1),MAX(0,NETWORKDAYS(MAX(DATE(2030,6,1),Mitarbeiter!$C113),MIN(DATE(2030,7,0),IF(Mitarbeiter!$D113="",DATE(2030,7,0),Mitarbeiter!$D113),TODAY()),Einstellungen!$F$13:$F$67)))*N(Mitarbeiter!$E113)/IF(Einstellungen!$C$11="7 Tage",7,5),N('Ist-Stunden'!BG113)+(N(Krankheitstage!DD113)+N(Krankheitstage!DP113))*N($C113))))</f>
        <v/>
      </c>
      <c r="CL113" s="76">
        <f>IF($B113="",0,IF(Einstellungen!$C$10="Ja",MAX(IF(Einstellungen!$C$11="7 Tage",MAX(0,(MIN(DATE(2030,8,0),IF(Mitarbeiter!$D113="",DATE(2030,8,0),Mitarbeiter!$D113),TODAY()))-(MAX(DATE(2030,7,1),Mitarbeiter!$C113))+1),MAX(0,NETWORKDAYS(MAX(DATE(2030,7,1),Mitarbeiter!$C113),MIN(DATE(2030,8,0),IF(Mitarbeiter!$D113="",DATE(2030,8,0),Mitarbeiter!$D113),TODAY()),Einstellungen!$F$13:$F$67)))*N(Mitarbeiter!$E113)/IF(Einstellungen!$C$11="7 Tage",7,5),N('Ist-Stunden'!BH113)),MAX(IF(Einstellungen!$C$11="7 Tage",MAX(0,(MIN(DATE(2030,8,0),IF(Mitarbeiter!$D113="",DATE(2030,8,0),Mitarbeiter!$D113),TODAY()))-(MAX(DATE(2030,7,1),Mitarbeiter!$C113))+1),MAX(0,NETWORKDAYS(MAX(DATE(2030,7,1),Mitarbeiter!$C113),MIN(DATE(2030,8,0),IF(Mitarbeiter!$D113="",DATE(2030,8,0),Mitarbeiter!$D113),TODAY()),Einstellungen!$F$13:$F$67)))*N(Mitarbeiter!$E113)/IF(Einstellungen!$C$11="7 Tage",7,5),N('Ist-Stunden'!BH113)+(N(Krankheitstage!DE113)+N(Krankheitstage!DQ113))*N($C113))))</f>
        <v/>
      </c>
      <c r="CM113" s="76">
        <f>IF($B113="",0,IF(Einstellungen!$C$10="Ja",MAX(IF(Einstellungen!$C$11="7 Tage",MAX(0,(MIN(DATE(2030,9,0),IF(Mitarbeiter!$D113="",DATE(2030,9,0),Mitarbeiter!$D113),TODAY()))-(MAX(DATE(2030,8,1),Mitarbeiter!$C113))+1),MAX(0,NETWORKDAYS(MAX(DATE(2030,8,1),Mitarbeiter!$C113),MIN(DATE(2030,9,0),IF(Mitarbeiter!$D113="",DATE(2030,9,0),Mitarbeiter!$D113),TODAY()),Einstellungen!$F$13:$F$67)))*N(Mitarbeiter!$E113)/IF(Einstellungen!$C$11="7 Tage",7,5),N('Ist-Stunden'!BI113)),MAX(IF(Einstellungen!$C$11="7 Tage",MAX(0,(MIN(DATE(2030,9,0),IF(Mitarbeiter!$D113="",DATE(2030,9,0),Mitarbeiter!$D113),TODAY()))-(MAX(DATE(2030,8,1),Mitarbeiter!$C113))+1),MAX(0,NETWORKDAYS(MAX(DATE(2030,8,1),Mitarbeiter!$C113),MIN(DATE(2030,9,0),IF(Mitarbeiter!$D113="",DATE(2030,9,0),Mitarbeiter!$D113),TODAY()),Einstellungen!$F$13:$F$67)))*N(Mitarbeiter!$E113)/IF(Einstellungen!$C$11="7 Tage",7,5),N('Ist-Stunden'!BI113)+(N(Krankheitstage!DF113)+N(Krankheitstage!DR113))*N($C113))))</f>
        <v/>
      </c>
      <c r="CN113" s="76">
        <f>IF($B113="",0,IF(Einstellungen!$C$10="Ja",MAX(IF(Einstellungen!$C$11="7 Tage",MAX(0,(MIN(DATE(2030,10,0),IF(Mitarbeiter!$D113="",DATE(2030,10,0),Mitarbeiter!$D113),TODAY()))-(MAX(DATE(2030,9,1),Mitarbeiter!$C113))+1),MAX(0,NETWORKDAYS(MAX(DATE(2030,9,1),Mitarbeiter!$C113),MIN(DATE(2030,10,0),IF(Mitarbeiter!$D113="",DATE(2030,10,0),Mitarbeiter!$D113),TODAY()),Einstellungen!$F$13:$F$67)))*N(Mitarbeiter!$E113)/IF(Einstellungen!$C$11="7 Tage",7,5),N('Ist-Stunden'!BJ113)),MAX(IF(Einstellungen!$C$11="7 Tage",MAX(0,(MIN(DATE(2030,10,0),IF(Mitarbeiter!$D113="",DATE(2030,10,0),Mitarbeiter!$D113),TODAY()))-(MAX(DATE(2030,9,1),Mitarbeiter!$C113))+1),MAX(0,NETWORKDAYS(MAX(DATE(2030,9,1),Mitarbeiter!$C113),MIN(DATE(2030,10,0),IF(Mitarbeiter!$D113="",DATE(2030,10,0),Mitarbeiter!$D113),TODAY()),Einstellungen!$F$13:$F$67)))*N(Mitarbeiter!$E113)/IF(Einstellungen!$C$11="7 Tage",7,5),N('Ist-Stunden'!BJ113)+(N(Krankheitstage!DG113)+N(Krankheitstage!DS113))*N($C113))))</f>
        <v/>
      </c>
      <c r="CO113" s="76">
        <f>IF($B113="",0,IF(Einstellungen!$C$10="Ja",MAX(IF(Einstellungen!$C$11="7 Tage",MAX(0,(MIN(DATE(2030,11,0),IF(Mitarbeiter!$D113="",DATE(2030,11,0),Mitarbeiter!$D113),TODAY()))-(MAX(DATE(2030,10,1),Mitarbeiter!$C113))+1),MAX(0,NETWORKDAYS(MAX(DATE(2030,10,1),Mitarbeiter!$C113),MIN(DATE(2030,11,0),IF(Mitarbeiter!$D113="",DATE(2030,11,0),Mitarbeiter!$D113),TODAY()),Einstellungen!$F$13:$F$67)))*N(Mitarbeiter!$E113)/IF(Einstellungen!$C$11="7 Tage",7,5),N('Ist-Stunden'!BK113)),MAX(IF(Einstellungen!$C$11="7 Tage",MAX(0,(MIN(DATE(2030,11,0),IF(Mitarbeiter!$D113="",DATE(2030,11,0),Mitarbeiter!$D113),TODAY()))-(MAX(DATE(2030,10,1),Mitarbeiter!$C113))+1),MAX(0,NETWORKDAYS(MAX(DATE(2030,10,1),Mitarbeiter!$C113),MIN(DATE(2030,11,0),IF(Mitarbeiter!$D113="",DATE(2030,11,0),Mitarbeiter!$D113),TODAY()),Einstellungen!$F$13:$F$67)))*N(Mitarbeiter!$E113)/IF(Einstellungen!$C$11="7 Tage",7,5),N('Ist-Stunden'!BK113)+(N(Krankheitstage!DH113)+N(Krankheitstage!DT113))*N($C113))))</f>
        <v/>
      </c>
      <c r="CP113" s="76">
        <f>IF($B113="",0,IF(Einstellungen!$C$10="Ja",MAX(IF(Einstellungen!$C$11="7 Tage",MAX(0,(MIN(DATE(2030,12,0),IF(Mitarbeiter!$D113="",DATE(2030,12,0),Mitarbeiter!$D113),TODAY()))-(MAX(DATE(2030,11,1),Mitarbeiter!$C113))+1),MAX(0,NETWORKDAYS(MAX(DATE(2030,11,1),Mitarbeiter!$C113),MIN(DATE(2030,12,0),IF(Mitarbeiter!$D113="",DATE(2030,12,0),Mitarbeiter!$D113),TODAY()),Einstellungen!$F$13:$F$67)))*N(Mitarbeiter!$E113)/IF(Einstellungen!$C$11="7 Tage",7,5),N('Ist-Stunden'!BL113)),MAX(IF(Einstellungen!$C$11="7 Tage",MAX(0,(MIN(DATE(2030,12,0),IF(Mitarbeiter!$D113="",DATE(2030,12,0),Mitarbeiter!$D113),TODAY()))-(MAX(DATE(2030,11,1),Mitarbeiter!$C113))+1),MAX(0,NETWORKDAYS(MAX(DATE(2030,11,1),Mitarbeiter!$C113),MIN(DATE(2030,12,0),IF(Mitarbeiter!$D113="",DATE(2030,12,0),Mitarbeiter!$D113),TODAY()),Einstellungen!$F$13:$F$67)))*N(Mitarbeiter!$E113)/IF(Einstellungen!$C$11="7 Tage",7,5),N('Ist-Stunden'!BL113)+(N(Krankheitstage!DI113)+N(Krankheitstage!DU113))*N($C113))))</f>
        <v/>
      </c>
      <c r="CQ113" s="76">
        <f>IF($B113="",0,IF(Einstellungen!$C$10="Ja",MAX(IF(Einstellungen!$C$11="7 Tage",MAX(0,(MIN(DATE(2030,13,0),IF(Mitarbeiter!$D113="",DATE(2030,13,0),Mitarbeiter!$D113),TODAY()))-(MAX(DATE(2030,12,1),Mitarbeiter!$C113))+1),MAX(0,NETWORKDAYS(MAX(DATE(2030,12,1),Mitarbeiter!$C113),MIN(DATE(2030,13,0),IF(Mitarbeiter!$D113="",DATE(2030,13,0),Mitarbeiter!$D113),TODAY()),Einstellungen!$F$13:$F$67)))*N(Mitarbeiter!$E113)/IF(Einstellungen!$C$11="7 Tage",7,5),N('Ist-Stunden'!BM113)),MAX(IF(Einstellungen!$C$11="7 Tage",MAX(0,(MIN(DATE(2030,13,0),IF(Mitarbeiter!$D113="",DATE(2030,13,0),Mitarbeiter!$D113),TODAY()))-(MAX(DATE(2030,12,1),Mitarbeiter!$C113))+1),MAX(0,NETWORKDAYS(MAX(DATE(2030,12,1),Mitarbeiter!$C113),MIN(DATE(2030,13,0),IF(Mitarbeiter!$D113="",DATE(2030,13,0),Mitarbeiter!$D113),TODAY()),Einstellungen!$F$13:$F$67)))*N(Mitarbeiter!$E113)/IF(Einstellungen!$C$11="7 Tage",7,5),N('Ist-Stunden'!BM113)+(N(Krankheitstage!DJ113)+N(Krankheitstage!DV113))*N($C113))))</f>
        <v/>
      </c>
    </row>
    <row r="114">
      <c r="A114" s="73">
        <f>IF(Mitarbeiter!B114="","",Mitarbeiter!A114)</f>
        <v/>
      </c>
      <c r="B114" s="6">
        <f>IF(Mitarbeiter!B114="","",Mitarbeiter!B114)</f>
        <v/>
      </c>
      <c r="C114" s="74">
        <f>IF(Mitarbeiter!B114="","",Mitarbeiter!F114)</f>
        <v/>
      </c>
      <c r="D114" s="75">
        <f>N(INDEX(Krankheitstage!$G114:$DV114,1,(Einstellungen!$C$3-2026)*24+1))</f>
        <v/>
      </c>
      <c r="E114" s="75">
        <f>N(INDEX(Krankheitstage!$G114:$DV114,1,(Einstellungen!$C$3-2026)*24+2))</f>
        <v/>
      </c>
      <c r="F114" s="75">
        <f>N(INDEX(Krankheitstage!$G114:$DV114,1,(Einstellungen!$C$3-2026)*24+3))</f>
        <v/>
      </c>
      <c r="G114" s="75">
        <f>N(INDEX(Krankheitstage!$G114:$DV114,1,(Einstellungen!$C$3-2026)*24+4))</f>
        <v/>
      </c>
      <c r="H114" s="75">
        <f>N(INDEX(Krankheitstage!$G114:$DV114,1,(Einstellungen!$C$3-2026)*24+5))</f>
        <v/>
      </c>
      <c r="I114" s="75">
        <f>N(INDEX(Krankheitstage!$G114:$DV114,1,(Einstellungen!$C$3-2026)*24+6))</f>
        <v/>
      </c>
      <c r="J114" s="75">
        <f>N(INDEX(Krankheitstage!$G114:$DV114,1,(Einstellungen!$C$3-2026)*24+7))</f>
        <v/>
      </c>
      <c r="K114" s="75">
        <f>N(INDEX(Krankheitstage!$G114:$DV114,1,(Einstellungen!$C$3-2026)*24+8))</f>
        <v/>
      </c>
      <c r="L114" s="75">
        <f>N(INDEX(Krankheitstage!$G114:$DV114,1,(Einstellungen!$C$3-2026)*24+9))</f>
        <v/>
      </c>
      <c r="M114" s="75">
        <f>N(INDEX(Krankheitstage!$G114:$DV114,1,(Einstellungen!$C$3-2026)*24+10))</f>
        <v/>
      </c>
      <c r="N114" s="75">
        <f>N(INDEX(Krankheitstage!$G114:$DV114,1,(Einstellungen!$C$3-2026)*24+11))</f>
        <v/>
      </c>
      <c r="O114" s="75">
        <f>N(INDEX(Krankheitstage!$G114:$DV114,1,(Einstellungen!$C$3-2026)*24+12))</f>
        <v/>
      </c>
      <c r="P114" s="75">
        <f>IF($B114="","",SUM(D114:O114))</f>
        <v/>
      </c>
      <c r="Q114" s="75">
        <f>N(INDEX(Krankheitstage!$G114:$DV114,1,(Einstellungen!$C$3-2026)*24+13))</f>
        <v/>
      </c>
      <c r="R114" s="75">
        <f>N(INDEX(Krankheitstage!$G114:$DV114,1,(Einstellungen!$C$3-2026)*24+14))</f>
        <v/>
      </c>
      <c r="S114" s="75">
        <f>N(INDEX(Krankheitstage!$G114:$DV114,1,(Einstellungen!$C$3-2026)*24+15))</f>
        <v/>
      </c>
      <c r="T114" s="75">
        <f>N(INDEX(Krankheitstage!$G114:$DV114,1,(Einstellungen!$C$3-2026)*24+16))</f>
        <v/>
      </c>
      <c r="U114" s="75">
        <f>N(INDEX(Krankheitstage!$G114:$DV114,1,(Einstellungen!$C$3-2026)*24+17))</f>
        <v/>
      </c>
      <c r="V114" s="75">
        <f>N(INDEX(Krankheitstage!$G114:$DV114,1,(Einstellungen!$C$3-2026)*24+18))</f>
        <v/>
      </c>
      <c r="W114" s="75">
        <f>N(INDEX(Krankheitstage!$G114:$DV114,1,(Einstellungen!$C$3-2026)*24+19))</f>
        <v/>
      </c>
      <c r="X114" s="75">
        <f>N(INDEX(Krankheitstage!$G114:$DV114,1,(Einstellungen!$C$3-2026)*24+20))</f>
        <v/>
      </c>
      <c r="Y114" s="75">
        <f>N(INDEX(Krankheitstage!$G114:$DV114,1,(Einstellungen!$C$3-2026)*24+21))</f>
        <v/>
      </c>
      <c r="Z114" s="75">
        <f>N(INDEX(Krankheitstage!$G114:$DV114,1,(Einstellungen!$C$3-2026)*24+22))</f>
        <v/>
      </c>
      <c r="AA114" s="75">
        <f>N(INDEX(Krankheitstage!$G114:$DV114,1,(Einstellungen!$C$3-2026)*24+23))</f>
        <v/>
      </c>
      <c r="AB114" s="75">
        <f>N(INDEX(Krankheitstage!$G114:$DV114,1,(Einstellungen!$C$3-2026)*24+24))</f>
        <v/>
      </c>
      <c r="AC114" s="75">
        <f>IF($B114="","",SUM(Q114:AB114))</f>
        <v/>
      </c>
      <c r="AD114" s="75">
        <f>IF($B114="","",SUM(P114,AC114))</f>
        <v/>
      </c>
      <c r="AE114" s="76">
        <f>IF($B114="","",AD114*N(C114))</f>
        <v/>
      </c>
      <c r="AF114" s="75">
        <f>IF($B114="","",Krankheitstage!E114)</f>
        <v/>
      </c>
      <c r="AG114" s="76">
        <f>IF($B114="","",AF114*N(C114))</f>
        <v/>
      </c>
      <c r="AH114" s="76">
        <f>IF($B114="","",INDEX($AJ114:$CQ114,1,(Einstellungen!$C$3-2026)*12+1)+INDEX($AJ114:$CQ114,1,(Einstellungen!$C$3-2026)*12+2)+INDEX($AJ114:$CQ114,1,(Einstellungen!$C$3-2026)*12+3)+INDEX($AJ114:$CQ114,1,(Einstellungen!$C$3-2026)*12+4)+INDEX($AJ114:$CQ114,1,(Einstellungen!$C$3-2026)*12+5)+INDEX($AJ114:$CQ114,1,(Einstellungen!$C$3-2026)*12+6)+INDEX($AJ114:$CQ114,1,(Einstellungen!$C$3-2026)*12+7)+INDEX($AJ114:$CQ114,1,(Einstellungen!$C$3-2026)*12+8)+INDEX($AJ114:$CQ114,1,(Einstellungen!$C$3-2026)*12+9)+INDEX($AJ114:$CQ114,1,(Einstellungen!$C$3-2026)*12+10)+INDEX($AJ114:$CQ114,1,(Einstellungen!$C$3-2026)*12+11)+INDEX($AJ114:$CQ114,1,(Einstellungen!$C$3-2026)*12+12))</f>
        <v/>
      </c>
      <c r="AI114" s="76">
        <f>IF($B114="","",SUM($AJ114:$CQ114))</f>
        <v/>
      </c>
      <c r="AJ114" s="76">
        <f>IF($B114="",0,IF(Einstellungen!$C$10="Ja",MAX(IF(Einstellungen!$C$11="7 Tage",MAX(0,(MIN(DATE(2026,2,0),IF(Mitarbeiter!$D114="",DATE(2026,2,0),Mitarbeiter!$D114),TODAY()))-(MAX(DATE(2026,1,1),Mitarbeiter!$C114))+1),MAX(0,NETWORKDAYS(MAX(DATE(2026,1,1),Mitarbeiter!$C114),MIN(DATE(2026,2,0),IF(Mitarbeiter!$D114="",DATE(2026,2,0),Mitarbeiter!$D114),TODAY()),Einstellungen!$F$13:$F$67)))*N(Mitarbeiter!$E114)/IF(Einstellungen!$C$11="7 Tage",7,5),N('Ist-Stunden'!F114)),MAX(IF(Einstellungen!$C$11="7 Tage",MAX(0,(MIN(DATE(2026,2,0),IF(Mitarbeiter!$D114="",DATE(2026,2,0),Mitarbeiter!$D114),TODAY()))-(MAX(DATE(2026,1,1),Mitarbeiter!$C114))+1),MAX(0,NETWORKDAYS(MAX(DATE(2026,1,1),Mitarbeiter!$C114),MIN(DATE(2026,2,0),IF(Mitarbeiter!$D114="",DATE(2026,2,0),Mitarbeiter!$D114),TODAY()),Einstellungen!$F$13:$F$67)))*N(Mitarbeiter!$E114)/IF(Einstellungen!$C$11="7 Tage",7,5),N('Ist-Stunden'!F114)+(N(Krankheitstage!G114)+N(Krankheitstage!S114))*N($C114))))</f>
        <v/>
      </c>
      <c r="AK114" s="76">
        <f>IF($B114="",0,IF(Einstellungen!$C$10="Ja",MAX(IF(Einstellungen!$C$11="7 Tage",MAX(0,(MIN(DATE(2026,3,0),IF(Mitarbeiter!$D114="",DATE(2026,3,0),Mitarbeiter!$D114),TODAY()))-(MAX(DATE(2026,2,1),Mitarbeiter!$C114))+1),MAX(0,NETWORKDAYS(MAX(DATE(2026,2,1),Mitarbeiter!$C114),MIN(DATE(2026,3,0),IF(Mitarbeiter!$D114="",DATE(2026,3,0),Mitarbeiter!$D114),TODAY()),Einstellungen!$F$13:$F$67)))*N(Mitarbeiter!$E114)/IF(Einstellungen!$C$11="7 Tage",7,5),N('Ist-Stunden'!G114)),MAX(IF(Einstellungen!$C$11="7 Tage",MAX(0,(MIN(DATE(2026,3,0),IF(Mitarbeiter!$D114="",DATE(2026,3,0),Mitarbeiter!$D114),TODAY()))-(MAX(DATE(2026,2,1),Mitarbeiter!$C114))+1),MAX(0,NETWORKDAYS(MAX(DATE(2026,2,1),Mitarbeiter!$C114),MIN(DATE(2026,3,0),IF(Mitarbeiter!$D114="",DATE(2026,3,0),Mitarbeiter!$D114),TODAY()),Einstellungen!$F$13:$F$67)))*N(Mitarbeiter!$E114)/IF(Einstellungen!$C$11="7 Tage",7,5),N('Ist-Stunden'!G114)+(N(Krankheitstage!H114)+N(Krankheitstage!T114))*N($C114))))</f>
        <v/>
      </c>
      <c r="AL114" s="76">
        <f>IF($B114="",0,IF(Einstellungen!$C$10="Ja",MAX(IF(Einstellungen!$C$11="7 Tage",MAX(0,(MIN(DATE(2026,4,0),IF(Mitarbeiter!$D114="",DATE(2026,4,0),Mitarbeiter!$D114),TODAY()))-(MAX(DATE(2026,3,1),Mitarbeiter!$C114))+1),MAX(0,NETWORKDAYS(MAX(DATE(2026,3,1),Mitarbeiter!$C114),MIN(DATE(2026,4,0),IF(Mitarbeiter!$D114="",DATE(2026,4,0),Mitarbeiter!$D114),TODAY()),Einstellungen!$F$13:$F$67)))*N(Mitarbeiter!$E114)/IF(Einstellungen!$C$11="7 Tage",7,5),N('Ist-Stunden'!H114)),MAX(IF(Einstellungen!$C$11="7 Tage",MAX(0,(MIN(DATE(2026,4,0),IF(Mitarbeiter!$D114="",DATE(2026,4,0),Mitarbeiter!$D114),TODAY()))-(MAX(DATE(2026,3,1),Mitarbeiter!$C114))+1),MAX(0,NETWORKDAYS(MAX(DATE(2026,3,1),Mitarbeiter!$C114),MIN(DATE(2026,4,0),IF(Mitarbeiter!$D114="",DATE(2026,4,0),Mitarbeiter!$D114),TODAY()),Einstellungen!$F$13:$F$67)))*N(Mitarbeiter!$E114)/IF(Einstellungen!$C$11="7 Tage",7,5),N('Ist-Stunden'!H114)+(N(Krankheitstage!I114)+N(Krankheitstage!U114))*N($C114))))</f>
        <v/>
      </c>
      <c r="AM114" s="76">
        <f>IF($B114="",0,IF(Einstellungen!$C$10="Ja",MAX(IF(Einstellungen!$C$11="7 Tage",MAX(0,(MIN(DATE(2026,5,0),IF(Mitarbeiter!$D114="",DATE(2026,5,0),Mitarbeiter!$D114),TODAY()))-(MAX(DATE(2026,4,1),Mitarbeiter!$C114))+1),MAX(0,NETWORKDAYS(MAX(DATE(2026,4,1),Mitarbeiter!$C114),MIN(DATE(2026,5,0),IF(Mitarbeiter!$D114="",DATE(2026,5,0),Mitarbeiter!$D114),TODAY()),Einstellungen!$F$13:$F$67)))*N(Mitarbeiter!$E114)/IF(Einstellungen!$C$11="7 Tage",7,5),N('Ist-Stunden'!I114)),MAX(IF(Einstellungen!$C$11="7 Tage",MAX(0,(MIN(DATE(2026,5,0),IF(Mitarbeiter!$D114="",DATE(2026,5,0),Mitarbeiter!$D114),TODAY()))-(MAX(DATE(2026,4,1),Mitarbeiter!$C114))+1),MAX(0,NETWORKDAYS(MAX(DATE(2026,4,1),Mitarbeiter!$C114),MIN(DATE(2026,5,0),IF(Mitarbeiter!$D114="",DATE(2026,5,0),Mitarbeiter!$D114),TODAY()),Einstellungen!$F$13:$F$67)))*N(Mitarbeiter!$E114)/IF(Einstellungen!$C$11="7 Tage",7,5),N('Ist-Stunden'!I114)+(N(Krankheitstage!J114)+N(Krankheitstage!V114))*N($C114))))</f>
        <v/>
      </c>
      <c r="AN114" s="76">
        <f>IF($B114="",0,IF(Einstellungen!$C$10="Ja",MAX(IF(Einstellungen!$C$11="7 Tage",MAX(0,(MIN(DATE(2026,6,0),IF(Mitarbeiter!$D114="",DATE(2026,6,0),Mitarbeiter!$D114),TODAY()))-(MAX(DATE(2026,5,1),Mitarbeiter!$C114))+1),MAX(0,NETWORKDAYS(MAX(DATE(2026,5,1),Mitarbeiter!$C114),MIN(DATE(2026,6,0),IF(Mitarbeiter!$D114="",DATE(2026,6,0),Mitarbeiter!$D114),TODAY()),Einstellungen!$F$13:$F$67)))*N(Mitarbeiter!$E114)/IF(Einstellungen!$C$11="7 Tage",7,5),N('Ist-Stunden'!J114)),MAX(IF(Einstellungen!$C$11="7 Tage",MAX(0,(MIN(DATE(2026,6,0),IF(Mitarbeiter!$D114="",DATE(2026,6,0),Mitarbeiter!$D114),TODAY()))-(MAX(DATE(2026,5,1),Mitarbeiter!$C114))+1),MAX(0,NETWORKDAYS(MAX(DATE(2026,5,1),Mitarbeiter!$C114),MIN(DATE(2026,6,0),IF(Mitarbeiter!$D114="",DATE(2026,6,0),Mitarbeiter!$D114),TODAY()),Einstellungen!$F$13:$F$67)))*N(Mitarbeiter!$E114)/IF(Einstellungen!$C$11="7 Tage",7,5),N('Ist-Stunden'!J114)+(N(Krankheitstage!K114)+N(Krankheitstage!W114))*N($C114))))</f>
        <v/>
      </c>
      <c r="AO114" s="76">
        <f>IF($B114="",0,IF(Einstellungen!$C$10="Ja",MAX(IF(Einstellungen!$C$11="7 Tage",MAX(0,(MIN(DATE(2026,7,0),IF(Mitarbeiter!$D114="",DATE(2026,7,0),Mitarbeiter!$D114),TODAY()))-(MAX(DATE(2026,6,1),Mitarbeiter!$C114))+1),MAX(0,NETWORKDAYS(MAX(DATE(2026,6,1),Mitarbeiter!$C114),MIN(DATE(2026,7,0),IF(Mitarbeiter!$D114="",DATE(2026,7,0),Mitarbeiter!$D114),TODAY()),Einstellungen!$F$13:$F$67)))*N(Mitarbeiter!$E114)/IF(Einstellungen!$C$11="7 Tage",7,5),N('Ist-Stunden'!K114)),MAX(IF(Einstellungen!$C$11="7 Tage",MAX(0,(MIN(DATE(2026,7,0),IF(Mitarbeiter!$D114="",DATE(2026,7,0),Mitarbeiter!$D114),TODAY()))-(MAX(DATE(2026,6,1),Mitarbeiter!$C114))+1),MAX(0,NETWORKDAYS(MAX(DATE(2026,6,1),Mitarbeiter!$C114),MIN(DATE(2026,7,0),IF(Mitarbeiter!$D114="",DATE(2026,7,0),Mitarbeiter!$D114),TODAY()),Einstellungen!$F$13:$F$67)))*N(Mitarbeiter!$E114)/IF(Einstellungen!$C$11="7 Tage",7,5),N('Ist-Stunden'!K114)+(N(Krankheitstage!L114)+N(Krankheitstage!X114))*N($C114))))</f>
        <v/>
      </c>
      <c r="AP114" s="76">
        <f>IF($B114="",0,IF(Einstellungen!$C$10="Ja",MAX(IF(Einstellungen!$C$11="7 Tage",MAX(0,(MIN(DATE(2026,8,0),IF(Mitarbeiter!$D114="",DATE(2026,8,0),Mitarbeiter!$D114),TODAY()))-(MAX(DATE(2026,7,1),Mitarbeiter!$C114))+1),MAX(0,NETWORKDAYS(MAX(DATE(2026,7,1),Mitarbeiter!$C114),MIN(DATE(2026,8,0),IF(Mitarbeiter!$D114="",DATE(2026,8,0),Mitarbeiter!$D114),TODAY()),Einstellungen!$F$13:$F$67)))*N(Mitarbeiter!$E114)/IF(Einstellungen!$C$11="7 Tage",7,5),N('Ist-Stunden'!L114)),MAX(IF(Einstellungen!$C$11="7 Tage",MAX(0,(MIN(DATE(2026,8,0),IF(Mitarbeiter!$D114="",DATE(2026,8,0),Mitarbeiter!$D114),TODAY()))-(MAX(DATE(2026,7,1),Mitarbeiter!$C114))+1),MAX(0,NETWORKDAYS(MAX(DATE(2026,7,1),Mitarbeiter!$C114),MIN(DATE(2026,8,0),IF(Mitarbeiter!$D114="",DATE(2026,8,0),Mitarbeiter!$D114),TODAY()),Einstellungen!$F$13:$F$67)))*N(Mitarbeiter!$E114)/IF(Einstellungen!$C$11="7 Tage",7,5),N('Ist-Stunden'!L114)+(N(Krankheitstage!M114)+N(Krankheitstage!Y114))*N($C114))))</f>
        <v/>
      </c>
      <c r="AQ114" s="76">
        <f>IF($B114="",0,IF(Einstellungen!$C$10="Ja",MAX(IF(Einstellungen!$C$11="7 Tage",MAX(0,(MIN(DATE(2026,9,0),IF(Mitarbeiter!$D114="",DATE(2026,9,0),Mitarbeiter!$D114),TODAY()))-(MAX(DATE(2026,8,1),Mitarbeiter!$C114))+1),MAX(0,NETWORKDAYS(MAX(DATE(2026,8,1),Mitarbeiter!$C114),MIN(DATE(2026,9,0),IF(Mitarbeiter!$D114="",DATE(2026,9,0),Mitarbeiter!$D114),TODAY()),Einstellungen!$F$13:$F$67)))*N(Mitarbeiter!$E114)/IF(Einstellungen!$C$11="7 Tage",7,5),N('Ist-Stunden'!M114)),MAX(IF(Einstellungen!$C$11="7 Tage",MAX(0,(MIN(DATE(2026,9,0),IF(Mitarbeiter!$D114="",DATE(2026,9,0),Mitarbeiter!$D114),TODAY()))-(MAX(DATE(2026,8,1),Mitarbeiter!$C114))+1),MAX(0,NETWORKDAYS(MAX(DATE(2026,8,1),Mitarbeiter!$C114),MIN(DATE(2026,9,0),IF(Mitarbeiter!$D114="",DATE(2026,9,0),Mitarbeiter!$D114),TODAY()),Einstellungen!$F$13:$F$67)))*N(Mitarbeiter!$E114)/IF(Einstellungen!$C$11="7 Tage",7,5),N('Ist-Stunden'!M114)+(N(Krankheitstage!N114)+N(Krankheitstage!Z114))*N($C114))))</f>
        <v/>
      </c>
      <c r="AR114" s="76">
        <f>IF($B114="",0,IF(Einstellungen!$C$10="Ja",MAX(IF(Einstellungen!$C$11="7 Tage",MAX(0,(MIN(DATE(2026,10,0),IF(Mitarbeiter!$D114="",DATE(2026,10,0),Mitarbeiter!$D114),TODAY()))-(MAX(DATE(2026,9,1),Mitarbeiter!$C114))+1),MAX(0,NETWORKDAYS(MAX(DATE(2026,9,1),Mitarbeiter!$C114),MIN(DATE(2026,10,0),IF(Mitarbeiter!$D114="",DATE(2026,10,0),Mitarbeiter!$D114),TODAY()),Einstellungen!$F$13:$F$67)))*N(Mitarbeiter!$E114)/IF(Einstellungen!$C$11="7 Tage",7,5),N('Ist-Stunden'!N114)),MAX(IF(Einstellungen!$C$11="7 Tage",MAX(0,(MIN(DATE(2026,10,0),IF(Mitarbeiter!$D114="",DATE(2026,10,0),Mitarbeiter!$D114),TODAY()))-(MAX(DATE(2026,9,1),Mitarbeiter!$C114))+1),MAX(0,NETWORKDAYS(MAX(DATE(2026,9,1),Mitarbeiter!$C114),MIN(DATE(2026,10,0),IF(Mitarbeiter!$D114="",DATE(2026,10,0),Mitarbeiter!$D114),TODAY()),Einstellungen!$F$13:$F$67)))*N(Mitarbeiter!$E114)/IF(Einstellungen!$C$11="7 Tage",7,5),N('Ist-Stunden'!N114)+(N(Krankheitstage!O114)+N(Krankheitstage!AA114))*N($C114))))</f>
        <v/>
      </c>
      <c r="AS114" s="76">
        <f>IF($B114="",0,IF(Einstellungen!$C$10="Ja",MAX(IF(Einstellungen!$C$11="7 Tage",MAX(0,(MIN(DATE(2026,11,0),IF(Mitarbeiter!$D114="",DATE(2026,11,0),Mitarbeiter!$D114),TODAY()))-(MAX(DATE(2026,10,1),Mitarbeiter!$C114))+1),MAX(0,NETWORKDAYS(MAX(DATE(2026,10,1),Mitarbeiter!$C114),MIN(DATE(2026,11,0),IF(Mitarbeiter!$D114="",DATE(2026,11,0),Mitarbeiter!$D114),TODAY()),Einstellungen!$F$13:$F$67)))*N(Mitarbeiter!$E114)/IF(Einstellungen!$C$11="7 Tage",7,5),N('Ist-Stunden'!O114)),MAX(IF(Einstellungen!$C$11="7 Tage",MAX(0,(MIN(DATE(2026,11,0),IF(Mitarbeiter!$D114="",DATE(2026,11,0),Mitarbeiter!$D114),TODAY()))-(MAX(DATE(2026,10,1),Mitarbeiter!$C114))+1),MAX(0,NETWORKDAYS(MAX(DATE(2026,10,1),Mitarbeiter!$C114),MIN(DATE(2026,11,0),IF(Mitarbeiter!$D114="",DATE(2026,11,0),Mitarbeiter!$D114),TODAY()),Einstellungen!$F$13:$F$67)))*N(Mitarbeiter!$E114)/IF(Einstellungen!$C$11="7 Tage",7,5),N('Ist-Stunden'!O114)+(N(Krankheitstage!P114)+N(Krankheitstage!AB114))*N($C114))))</f>
        <v/>
      </c>
      <c r="AT114" s="76">
        <f>IF($B114="",0,IF(Einstellungen!$C$10="Ja",MAX(IF(Einstellungen!$C$11="7 Tage",MAX(0,(MIN(DATE(2026,12,0),IF(Mitarbeiter!$D114="",DATE(2026,12,0),Mitarbeiter!$D114),TODAY()))-(MAX(DATE(2026,11,1),Mitarbeiter!$C114))+1),MAX(0,NETWORKDAYS(MAX(DATE(2026,11,1),Mitarbeiter!$C114),MIN(DATE(2026,12,0),IF(Mitarbeiter!$D114="",DATE(2026,12,0),Mitarbeiter!$D114),TODAY()),Einstellungen!$F$13:$F$67)))*N(Mitarbeiter!$E114)/IF(Einstellungen!$C$11="7 Tage",7,5),N('Ist-Stunden'!P114)),MAX(IF(Einstellungen!$C$11="7 Tage",MAX(0,(MIN(DATE(2026,12,0),IF(Mitarbeiter!$D114="",DATE(2026,12,0),Mitarbeiter!$D114),TODAY()))-(MAX(DATE(2026,11,1),Mitarbeiter!$C114))+1),MAX(0,NETWORKDAYS(MAX(DATE(2026,11,1),Mitarbeiter!$C114),MIN(DATE(2026,12,0),IF(Mitarbeiter!$D114="",DATE(2026,12,0),Mitarbeiter!$D114),TODAY()),Einstellungen!$F$13:$F$67)))*N(Mitarbeiter!$E114)/IF(Einstellungen!$C$11="7 Tage",7,5),N('Ist-Stunden'!P114)+(N(Krankheitstage!Q114)+N(Krankheitstage!AC114))*N($C114))))</f>
        <v/>
      </c>
      <c r="AU114" s="76">
        <f>IF($B114="",0,IF(Einstellungen!$C$10="Ja",MAX(IF(Einstellungen!$C$11="7 Tage",MAX(0,(MIN(DATE(2026,13,0),IF(Mitarbeiter!$D114="",DATE(2026,13,0),Mitarbeiter!$D114),TODAY()))-(MAX(DATE(2026,12,1),Mitarbeiter!$C114))+1),MAX(0,NETWORKDAYS(MAX(DATE(2026,12,1),Mitarbeiter!$C114),MIN(DATE(2026,13,0),IF(Mitarbeiter!$D114="",DATE(2026,13,0),Mitarbeiter!$D114),TODAY()),Einstellungen!$F$13:$F$67)))*N(Mitarbeiter!$E114)/IF(Einstellungen!$C$11="7 Tage",7,5),N('Ist-Stunden'!Q114)),MAX(IF(Einstellungen!$C$11="7 Tage",MAX(0,(MIN(DATE(2026,13,0),IF(Mitarbeiter!$D114="",DATE(2026,13,0),Mitarbeiter!$D114),TODAY()))-(MAX(DATE(2026,12,1),Mitarbeiter!$C114))+1),MAX(0,NETWORKDAYS(MAX(DATE(2026,12,1),Mitarbeiter!$C114),MIN(DATE(2026,13,0),IF(Mitarbeiter!$D114="",DATE(2026,13,0),Mitarbeiter!$D114),TODAY()),Einstellungen!$F$13:$F$67)))*N(Mitarbeiter!$E114)/IF(Einstellungen!$C$11="7 Tage",7,5),N('Ist-Stunden'!Q114)+(N(Krankheitstage!R114)+N(Krankheitstage!AD114))*N($C114))))</f>
        <v/>
      </c>
      <c r="AV114" s="76">
        <f>IF($B114="",0,IF(Einstellungen!$C$10="Ja",MAX(IF(Einstellungen!$C$11="7 Tage",MAX(0,(MIN(DATE(2027,2,0),IF(Mitarbeiter!$D114="",DATE(2027,2,0),Mitarbeiter!$D114),TODAY()))-(MAX(DATE(2027,1,1),Mitarbeiter!$C114))+1),MAX(0,NETWORKDAYS(MAX(DATE(2027,1,1),Mitarbeiter!$C114),MIN(DATE(2027,2,0),IF(Mitarbeiter!$D114="",DATE(2027,2,0),Mitarbeiter!$D114),TODAY()),Einstellungen!$F$13:$F$67)))*N(Mitarbeiter!$E114)/IF(Einstellungen!$C$11="7 Tage",7,5),N('Ist-Stunden'!R114)),MAX(IF(Einstellungen!$C$11="7 Tage",MAX(0,(MIN(DATE(2027,2,0),IF(Mitarbeiter!$D114="",DATE(2027,2,0),Mitarbeiter!$D114),TODAY()))-(MAX(DATE(2027,1,1),Mitarbeiter!$C114))+1),MAX(0,NETWORKDAYS(MAX(DATE(2027,1,1),Mitarbeiter!$C114),MIN(DATE(2027,2,0),IF(Mitarbeiter!$D114="",DATE(2027,2,0),Mitarbeiter!$D114),TODAY()),Einstellungen!$F$13:$F$67)))*N(Mitarbeiter!$E114)/IF(Einstellungen!$C$11="7 Tage",7,5),N('Ist-Stunden'!R114)+(N(Krankheitstage!AE114)+N(Krankheitstage!AQ114))*N($C114))))</f>
        <v/>
      </c>
      <c r="AW114" s="76">
        <f>IF($B114="",0,IF(Einstellungen!$C$10="Ja",MAX(IF(Einstellungen!$C$11="7 Tage",MAX(0,(MIN(DATE(2027,3,0),IF(Mitarbeiter!$D114="",DATE(2027,3,0),Mitarbeiter!$D114),TODAY()))-(MAX(DATE(2027,2,1),Mitarbeiter!$C114))+1),MAX(0,NETWORKDAYS(MAX(DATE(2027,2,1),Mitarbeiter!$C114),MIN(DATE(2027,3,0),IF(Mitarbeiter!$D114="",DATE(2027,3,0),Mitarbeiter!$D114),TODAY()),Einstellungen!$F$13:$F$67)))*N(Mitarbeiter!$E114)/IF(Einstellungen!$C$11="7 Tage",7,5),N('Ist-Stunden'!S114)),MAX(IF(Einstellungen!$C$11="7 Tage",MAX(0,(MIN(DATE(2027,3,0),IF(Mitarbeiter!$D114="",DATE(2027,3,0),Mitarbeiter!$D114),TODAY()))-(MAX(DATE(2027,2,1),Mitarbeiter!$C114))+1),MAX(0,NETWORKDAYS(MAX(DATE(2027,2,1),Mitarbeiter!$C114),MIN(DATE(2027,3,0),IF(Mitarbeiter!$D114="",DATE(2027,3,0),Mitarbeiter!$D114),TODAY()),Einstellungen!$F$13:$F$67)))*N(Mitarbeiter!$E114)/IF(Einstellungen!$C$11="7 Tage",7,5),N('Ist-Stunden'!S114)+(N(Krankheitstage!AF114)+N(Krankheitstage!AR114))*N($C114))))</f>
        <v/>
      </c>
      <c r="AX114" s="76">
        <f>IF($B114="",0,IF(Einstellungen!$C$10="Ja",MAX(IF(Einstellungen!$C$11="7 Tage",MAX(0,(MIN(DATE(2027,4,0),IF(Mitarbeiter!$D114="",DATE(2027,4,0),Mitarbeiter!$D114),TODAY()))-(MAX(DATE(2027,3,1),Mitarbeiter!$C114))+1),MAX(0,NETWORKDAYS(MAX(DATE(2027,3,1),Mitarbeiter!$C114),MIN(DATE(2027,4,0),IF(Mitarbeiter!$D114="",DATE(2027,4,0),Mitarbeiter!$D114),TODAY()),Einstellungen!$F$13:$F$67)))*N(Mitarbeiter!$E114)/IF(Einstellungen!$C$11="7 Tage",7,5),N('Ist-Stunden'!T114)),MAX(IF(Einstellungen!$C$11="7 Tage",MAX(0,(MIN(DATE(2027,4,0),IF(Mitarbeiter!$D114="",DATE(2027,4,0),Mitarbeiter!$D114),TODAY()))-(MAX(DATE(2027,3,1),Mitarbeiter!$C114))+1),MAX(0,NETWORKDAYS(MAX(DATE(2027,3,1),Mitarbeiter!$C114),MIN(DATE(2027,4,0),IF(Mitarbeiter!$D114="",DATE(2027,4,0),Mitarbeiter!$D114),TODAY()),Einstellungen!$F$13:$F$67)))*N(Mitarbeiter!$E114)/IF(Einstellungen!$C$11="7 Tage",7,5),N('Ist-Stunden'!T114)+(N(Krankheitstage!AG114)+N(Krankheitstage!AS114))*N($C114))))</f>
        <v/>
      </c>
      <c r="AY114" s="76">
        <f>IF($B114="",0,IF(Einstellungen!$C$10="Ja",MAX(IF(Einstellungen!$C$11="7 Tage",MAX(0,(MIN(DATE(2027,5,0),IF(Mitarbeiter!$D114="",DATE(2027,5,0),Mitarbeiter!$D114),TODAY()))-(MAX(DATE(2027,4,1),Mitarbeiter!$C114))+1),MAX(0,NETWORKDAYS(MAX(DATE(2027,4,1),Mitarbeiter!$C114),MIN(DATE(2027,5,0),IF(Mitarbeiter!$D114="",DATE(2027,5,0),Mitarbeiter!$D114),TODAY()),Einstellungen!$F$13:$F$67)))*N(Mitarbeiter!$E114)/IF(Einstellungen!$C$11="7 Tage",7,5),N('Ist-Stunden'!U114)),MAX(IF(Einstellungen!$C$11="7 Tage",MAX(0,(MIN(DATE(2027,5,0),IF(Mitarbeiter!$D114="",DATE(2027,5,0),Mitarbeiter!$D114),TODAY()))-(MAX(DATE(2027,4,1),Mitarbeiter!$C114))+1),MAX(0,NETWORKDAYS(MAX(DATE(2027,4,1),Mitarbeiter!$C114),MIN(DATE(2027,5,0),IF(Mitarbeiter!$D114="",DATE(2027,5,0),Mitarbeiter!$D114),TODAY()),Einstellungen!$F$13:$F$67)))*N(Mitarbeiter!$E114)/IF(Einstellungen!$C$11="7 Tage",7,5),N('Ist-Stunden'!U114)+(N(Krankheitstage!AH114)+N(Krankheitstage!AT114))*N($C114))))</f>
        <v/>
      </c>
      <c r="AZ114" s="76">
        <f>IF($B114="",0,IF(Einstellungen!$C$10="Ja",MAX(IF(Einstellungen!$C$11="7 Tage",MAX(0,(MIN(DATE(2027,6,0),IF(Mitarbeiter!$D114="",DATE(2027,6,0),Mitarbeiter!$D114),TODAY()))-(MAX(DATE(2027,5,1),Mitarbeiter!$C114))+1),MAX(0,NETWORKDAYS(MAX(DATE(2027,5,1),Mitarbeiter!$C114),MIN(DATE(2027,6,0),IF(Mitarbeiter!$D114="",DATE(2027,6,0),Mitarbeiter!$D114),TODAY()),Einstellungen!$F$13:$F$67)))*N(Mitarbeiter!$E114)/IF(Einstellungen!$C$11="7 Tage",7,5),N('Ist-Stunden'!V114)),MAX(IF(Einstellungen!$C$11="7 Tage",MAX(0,(MIN(DATE(2027,6,0),IF(Mitarbeiter!$D114="",DATE(2027,6,0),Mitarbeiter!$D114),TODAY()))-(MAX(DATE(2027,5,1),Mitarbeiter!$C114))+1),MAX(0,NETWORKDAYS(MAX(DATE(2027,5,1),Mitarbeiter!$C114),MIN(DATE(2027,6,0),IF(Mitarbeiter!$D114="",DATE(2027,6,0),Mitarbeiter!$D114),TODAY()),Einstellungen!$F$13:$F$67)))*N(Mitarbeiter!$E114)/IF(Einstellungen!$C$11="7 Tage",7,5),N('Ist-Stunden'!V114)+(N(Krankheitstage!AI114)+N(Krankheitstage!AU114))*N($C114))))</f>
        <v/>
      </c>
      <c r="BA114" s="76">
        <f>IF($B114="",0,IF(Einstellungen!$C$10="Ja",MAX(IF(Einstellungen!$C$11="7 Tage",MAX(0,(MIN(DATE(2027,7,0),IF(Mitarbeiter!$D114="",DATE(2027,7,0),Mitarbeiter!$D114),TODAY()))-(MAX(DATE(2027,6,1),Mitarbeiter!$C114))+1),MAX(0,NETWORKDAYS(MAX(DATE(2027,6,1),Mitarbeiter!$C114),MIN(DATE(2027,7,0),IF(Mitarbeiter!$D114="",DATE(2027,7,0),Mitarbeiter!$D114),TODAY()),Einstellungen!$F$13:$F$67)))*N(Mitarbeiter!$E114)/IF(Einstellungen!$C$11="7 Tage",7,5),N('Ist-Stunden'!W114)),MAX(IF(Einstellungen!$C$11="7 Tage",MAX(0,(MIN(DATE(2027,7,0),IF(Mitarbeiter!$D114="",DATE(2027,7,0),Mitarbeiter!$D114),TODAY()))-(MAX(DATE(2027,6,1),Mitarbeiter!$C114))+1),MAX(0,NETWORKDAYS(MAX(DATE(2027,6,1),Mitarbeiter!$C114),MIN(DATE(2027,7,0),IF(Mitarbeiter!$D114="",DATE(2027,7,0),Mitarbeiter!$D114),TODAY()),Einstellungen!$F$13:$F$67)))*N(Mitarbeiter!$E114)/IF(Einstellungen!$C$11="7 Tage",7,5),N('Ist-Stunden'!W114)+(N(Krankheitstage!AJ114)+N(Krankheitstage!AV114))*N($C114))))</f>
        <v/>
      </c>
      <c r="BB114" s="76">
        <f>IF($B114="",0,IF(Einstellungen!$C$10="Ja",MAX(IF(Einstellungen!$C$11="7 Tage",MAX(0,(MIN(DATE(2027,8,0),IF(Mitarbeiter!$D114="",DATE(2027,8,0),Mitarbeiter!$D114),TODAY()))-(MAX(DATE(2027,7,1),Mitarbeiter!$C114))+1),MAX(0,NETWORKDAYS(MAX(DATE(2027,7,1),Mitarbeiter!$C114),MIN(DATE(2027,8,0),IF(Mitarbeiter!$D114="",DATE(2027,8,0),Mitarbeiter!$D114),TODAY()),Einstellungen!$F$13:$F$67)))*N(Mitarbeiter!$E114)/IF(Einstellungen!$C$11="7 Tage",7,5),N('Ist-Stunden'!X114)),MAX(IF(Einstellungen!$C$11="7 Tage",MAX(0,(MIN(DATE(2027,8,0),IF(Mitarbeiter!$D114="",DATE(2027,8,0),Mitarbeiter!$D114),TODAY()))-(MAX(DATE(2027,7,1),Mitarbeiter!$C114))+1),MAX(0,NETWORKDAYS(MAX(DATE(2027,7,1),Mitarbeiter!$C114),MIN(DATE(2027,8,0),IF(Mitarbeiter!$D114="",DATE(2027,8,0),Mitarbeiter!$D114),TODAY()),Einstellungen!$F$13:$F$67)))*N(Mitarbeiter!$E114)/IF(Einstellungen!$C$11="7 Tage",7,5),N('Ist-Stunden'!X114)+(N(Krankheitstage!AK114)+N(Krankheitstage!AW114))*N($C114))))</f>
        <v/>
      </c>
      <c r="BC114" s="76">
        <f>IF($B114="",0,IF(Einstellungen!$C$10="Ja",MAX(IF(Einstellungen!$C$11="7 Tage",MAX(0,(MIN(DATE(2027,9,0),IF(Mitarbeiter!$D114="",DATE(2027,9,0),Mitarbeiter!$D114),TODAY()))-(MAX(DATE(2027,8,1),Mitarbeiter!$C114))+1),MAX(0,NETWORKDAYS(MAX(DATE(2027,8,1),Mitarbeiter!$C114),MIN(DATE(2027,9,0),IF(Mitarbeiter!$D114="",DATE(2027,9,0),Mitarbeiter!$D114),TODAY()),Einstellungen!$F$13:$F$67)))*N(Mitarbeiter!$E114)/IF(Einstellungen!$C$11="7 Tage",7,5),N('Ist-Stunden'!Y114)),MAX(IF(Einstellungen!$C$11="7 Tage",MAX(0,(MIN(DATE(2027,9,0),IF(Mitarbeiter!$D114="",DATE(2027,9,0),Mitarbeiter!$D114),TODAY()))-(MAX(DATE(2027,8,1),Mitarbeiter!$C114))+1),MAX(0,NETWORKDAYS(MAX(DATE(2027,8,1),Mitarbeiter!$C114),MIN(DATE(2027,9,0),IF(Mitarbeiter!$D114="",DATE(2027,9,0),Mitarbeiter!$D114),TODAY()),Einstellungen!$F$13:$F$67)))*N(Mitarbeiter!$E114)/IF(Einstellungen!$C$11="7 Tage",7,5),N('Ist-Stunden'!Y114)+(N(Krankheitstage!AL114)+N(Krankheitstage!AX114))*N($C114))))</f>
        <v/>
      </c>
      <c r="BD114" s="76">
        <f>IF($B114="",0,IF(Einstellungen!$C$10="Ja",MAX(IF(Einstellungen!$C$11="7 Tage",MAX(0,(MIN(DATE(2027,10,0),IF(Mitarbeiter!$D114="",DATE(2027,10,0),Mitarbeiter!$D114),TODAY()))-(MAX(DATE(2027,9,1),Mitarbeiter!$C114))+1),MAX(0,NETWORKDAYS(MAX(DATE(2027,9,1),Mitarbeiter!$C114),MIN(DATE(2027,10,0),IF(Mitarbeiter!$D114="",DATE(2027,10,0),Mitarbeiter!$D114),TODAY()),Einstellungen!$F$13:$F$67)))*N(Mitarbeiter!$E114)/IF(Einstellungen!$C$11="7 Tage",7,5),N('Ist-Stunden'!Z114)),MAX(IF(Einstellungen!$C$11="7 Tage",MAX(0,(MIN(DATE(2027,10,0),IF(Mitarbeiter!$D114="",DATE(2027,10,0),Mitarbeiter!$D114),TODAY()))-(MAX(DATE(2027,9,1),Mitarbeiter!$C114))+1),MAX(0,NETWORKDAYS(MAX(DATE(2027,9,1),Mitarbeiter!$C114),MIN(DATE(2027,10,0),IF(Mitarbeiter!$D114="",DATE(2027,10,0),Mitarbeiter!$D114),TODAY()),Einstellungen!$F$13:$F$67)))*N(Mitarbeiter!$E114)/IF(Einstellungen!$C$11="7 Tage",7,5),N('Ist-Stunden'!Z114)+(N(Krankheitstage!AM114)+N(Krankheitstage!AY114))*N($C114))))</f>
        <v/>
      </c>
      <c r="BE114" s="76">
        <f>IF($B114="",0,IF(Einstellungen!$C$10="Ja",MAX(IF(Einstellungen!$C$11="7 Tage",MAX(0,(MIN(DATE(2027,11,0),IF(Mitarbeiter!$D114="",DATE(2027,11,0),Mitarbeiter!$D114),TODAY()))-(MAX(DATE(2027,10,1),Mitarbeiter!$C114))+1),MAX(0,NETWORKDAYS(MAX(DATE(2027,10,1),Mitarbeiter!$C114),MIN(DATE(2027,11,0),IF(Mitarbeiter!$D114="",DATE(2027,11,0),Mitarbeiter!$D114),TODAY()),Einstellungen!$F$13:$F$67)))*N(Mitarbeiter!$E114)/IF(Einstellungen!$C$11="7 Tage",7,5),N('Ist-Stunden'!AA114)),MAX(IF(Einstellungen!$C$11="7 Tage",MAX(0,(MIN(DATE(2027,11,0),IF(Mitarbeiter!$D114="",DATE(2027,11,0),Mitarbeiter!$D114),TODAY()))-(MAX(DATE(2027,10,1),Mitarbeiter!$C114))+1),MAX(0,NETWORKDAYS(MAX(DATE(2027,10,1),Mitarbeiter!$C114),MIN(DATE(2027,11,0),IF(Mitarbeiter!$D114="",DATE(2027,11,0),Mitarbeiter!$D114),TODAY()),Einstellungen!$F$13:$F$67)))*N(Mitarbeiter!$E114)/IF(Einstellungen!$C$11="7 Tage",7,5),N('Ist-Stunden'!AA114)+(N(Krankheitstage!AN114)+N(Krankheitstage!AZ114))*N($C114))))</f>
        <v/>
      </c>
      <c r="BF114" s="76">
        <f>IF($B114="",0,IF(Einstellungen!$C$10="Ja",MAX(IF(Einstellungen!$C$11="7 Tage",MAX(0,(MIN(DATE(2027,12,0),IF(Mitarbeiter!$D114="",DATE(2027,12,0),Mitarbeiter!$D114),TODAY()))-(MAX(DATE(2027,11,1),Mitarbeiter!$C114))+1),MAX(0,NETWORKDAYS(MAX(DATE(2027,11,1),Mitarbeiter!$C114),MIN(DATE(2027,12,0),IF(Mitarbeiter!$D114="",DATE(2027,12,0),Mitarbeiter!$D114),TODAY()),Einstellungen!$F$13:$F$67)))*N(Mitarbeiter!$E114)/IF(Einstellungen!$C$11="7 Tage",7,5),N('Ist-Stunden'!AB114)),MAX(IF(Einstellungen!$C$11="7 Tage",MAX(0,(MIN(DATE(2027,12,0),IF(Mitarbeiter!$D114="",DATE(2027,12,0),Mitarbeiter!$D114),TODAY()))-(MAX(DATE(2027,11,1),Mitarbeiter!$C114))+1),MAX(0,NETWORKDAYS(MAX(DATE(2027,11,1),Mitarbeiter!$C114),MIN(DATE(2027,12,0),IF(Mitarbeiter!$D114="",DATE(2027,12,0),Mitarbeiter!$D114),TODAY()),Einstellungen!$F$13:$F$67)))*N(Mitarbeiter!$E114)/IF(Einstellungen!$C$11="7 Tage",7,5),N('Ist-Stunden'!AB114)+(N(Krankheitstage!AO114)+N(Krankheitstage!BA114))*N($C114))))</f>
        <v/>
      </c>
      <c r="BG114" s="76">
        <f>IF($B114="",0,IF(Einstellungen!$C$10="Ja",MAX(IF(Einstellungen!$C$11="7 Tage",MAX(0,(MIN(DATE(2027,13,0),IF(Mitarbeiter!$D114="",DATE(2027,13,0),Mitarbeiter!$D114),TODAY()))-(MAX(DATE(2027,12,1),Mitarbeiter!$C114))+1),MAX(0,NETWORKDAYS(MAX(DATE(2027,12,1),Mitarbeiter!$C114),MIN(DATE(2027,13,0),IF(Mitarbeiter!$D114="",DATE(2027,13,0),Mitarbeiter!$D114),TODAY()),Einstellungen!$F$13:$F$67)))*N(Mitarbeiter!$E114)/IF(Einstellungen!$C$11="7 Tage",7,5),N('Ist-Stunden'!AC114)),MAX(IF(Einstellungen!$C$11="7 Tage",MAX(0,(MIN(DATE(2027,13,0),IF(Mitarbeiter!$D114="",DATE(2027,13,0),Mitarbeiter!$D114),TODAY()))-(MAX(DATE(2027,12,1),Mitarbeiter!$C114))+1),MAX(0,NETWORKDAYS(MAX(DATE(2027,12,1),Mitarbeiter!$C114),MIN(DATE(2027,13,0),IF(Mitarbeiter!$D114="",DATE(2027,13,0),Mitarbeiter!$D114),TODAY()),Einstellungen!$F$13:$F$67)))*N(Mitarbeiter!$E114)/IF(Einstellungen!$C$11="7 Tage",7,5),N('Ist-Stunden'!AC114)+(N(Krankheitstage!AP114)+N(Krankheitstage!BB114))*N($C114))))</f>
        <v/>
      </c>
      <c r="BH114" s="76">
        <f>IF($B114="",0,IF(Einstellungen!$C$10="Ja",MAX(IF(Einstellungen!$C$11="7 Tage",MAX(0,(MIN(DATE(2028,2,0),IF(Mitarbeiter!$D114="",DATE(2028,2,0),Mitarbeiter!$D114),TODAY()))-(MAX(DATE(2028,1,1),Mitarbeiter!$C114))+1),MAX(0,NETWORKDAYS(MAX(DATE(2028,1,1),Mitarbeiter!$C114),MIN(DATE(2028,2,0),IF(Mitarbeiter!$D114="",DATE(2028,2,0),Mitarbeiter!$D114),TODAY()),Einstellungen!$F$13:$F$67)))*N(Mitarbeiter!$E114)/IF(Einstellungen!$C$11="7 Tage",7,5),N('Ist-Stunden'!AD114)),MAX(IF(Einstellungen!$C$11="7 Tage",MAX(0,(MIN(DATE(2028,2,0),IF(Mitarbeiter!$D114="",DATE(2028,2,0),Mitarbeiter!$D114),TODAY()))-(MAX(DATE(2028,1,1),Mitarbeiter!$C114))+1),MAX(0,NETWORKDAYS(MAX(DATE(2028,1,1),Mitarbeiter!$C114),MIN(DATE(2028,2,0),IF(Mitarbeiter!$D114="",DATE(2028,2,0),Mitarbeiter!$D114),TODAY()),Einstellungen!$F$13:$F$67)))*N(Mitarbeiter!$E114)/IF(Einstellungen!$C$11="7 Tage",7,5),N('Ist-Stunden'!AD114)+(N(Krankheitstage!BC114)+N(Krankheitstage!BO114))*N($C114))))</f>
        <v/>
      </c>
      <c r="BI114" s="76">
        <f>IF($B114="",0,IF(Einstellungen!$C$10="Ja",MAX(IF(Einstellungen!$C$11="7 Tage",MAX(0,(MIN(DATE(2028,3,0),IF(Mitarbeiter!$D114="",DATE(2028,3,0),Mitarbeiter!$D114),TODAY()))-(MAX(DATE(2028,2,1),Mitarbeiter!$C114))+1),MAX(0,NETWORKDAYS(MAX(DATE(2028,2,1),Mitarbeiter!$C114),MIN(DATE(2028,3,0),IF(Mitarbeiter!$D114="",DATE(2028,3,0),Mitarbeiter!$D114),TODAY()),Einstellungen!$F$13:$F$67)))*N(Mitarbeiter!$E114)/IF(Einstellungen!$C$11="7 Tage",7,5),N('Ist-Stunden'!AE114)),MAX(IF(Einstellungen!$C$11="7 Tage",MAX(0,(MIN(DATE(2028,3,0),IF(Mitarbeiter!$D114="",DATE(2028,3,0),Mitarbeiter!$D114),TODAY()))-(MAX(DATE(2028,2,1),Mitarbeiter!$C114))+1),MAX(0,NETWORKDAYS(MAX(DATE(2028,2,1),Mitarbeiter!$C114),MIN(DATE(2028,3,0),IF(Mitarbeiter!$D114="",DATE(2028,3,0),Mitarbeiter!$D114),TODAY()),Einstellungen!$F$13:$F$67)))*N(Mitarbeiter!$E114)/IF(Einstellungen!$C$11="7 Tage",7,5),N('Ist-Stunden'!AE114)+(N(Krankheitstage!BD114)+N(Krankheitstage!BP114))*N($C114))))</f>
        <v/>
      </c>
      <c r="BJ114" s="76">
        <f>IF($B114="",0,IF(Einstellungen!$C$10="Ja",MAX(IF(Einstellungen!$C$11="7 Tage",MAX(0,(MIN(DATE(2028,4,0),IF(Mitarbeiter!$D114="",DATE(2028,4,0),Mitarbeiter!$D114),TODAY()))-(MAX(DATE(2028,3,1),Mitarbeiter!$C114))+1),MAX(0,NETWORKDAYS(MAX(DATE(2028,3,1),Mitarbeiter!$C114),MIN(DATE(2028,4,0),IF(Mitarbeiter!$D114="",DATE(2028,4,0),Mitarbeiter!$D114),TODAY()),Einstellungen!$F$13:$F$67)))*N(Mitarbeiter!$E114)/IF(Einstellungen!$C$11="7 Tage",7,5),N('Ist-Stunden'!AF114)),MAX(IF(Einstellungen!$C$11="7 Tage",MAX(0,(MIN(DATE(2028,4,0),IF(Mitarbeiter!$D114="",DATE(2028,4,0),Mitarbeiter!$D114),TODAY()))-(MAX(DATE(2028,3,1),Mitarbeiter!$C114))+1),MAX(0,NETWORKDAYS(MAX(DATE(2028,3,1),Mitarbeiter!$C114),MIN(DATE(2028,4,0),IF(Mitarbeiter!$D114="",DATE(2028,4,0),Mitarbeiter!$D114),TODAY()),Einstellungen!$F$13:$F$67)))*N(Mitarbeiter!$E114)/IF(Einstellungen!$C$11="7 Tage",7,5),N('Ist-Stunden'!AF114)+(N(Krankheitstage!BE114)+N(Krankheitstage!BQ114))*N($C114))))</f>
        <v/>
      </c>
      <c r="BK114" s="76">
        <f>IF($B114="",0,IF(Einstellungen!$C$10="Ja",MAX(IF(Einstellungen!$C$11="7 Tage",MAX(0,(MIN(DATE(2028,5,0),IF(Mitarbeiter!$D114="",DATE(2028,5,0),Mitarbeiter!$D114),TODAY()))-(MAX(DATE(2028,4,1),Mitarbeiter!$C114))+1),MAX(0,NETWORKDAYS(MAX(DATE(2028,4,1),Mitarbeiter!$C114),MIN(DATE(2028,5,0),IF(Mitarbeiter!$D114="",DATE(2028,5,0),Mitarbeiter!$D114),TODAY()),Einstellungen!$F$13:$F$67)))*N(Mitarbeiter!$E114)/IF(Einstellungen!$C$11="7 Tage",7,5),N('Ist-Stunden'!AG114)),MAX(IF(Einstellungen!$C$11="7 Tage",MAX(0,(MIN(DATE(2028,5,0),IF(Mitarbeiter!$D114="",DATE(2028,5,0),Mitarbeiter!$D114),TODAY()))-(MAX(DATE(2028,4,1),Mitarbeiter!$C114))+1),MAX(0,NETWORKDAYS(MAX(DATE(2028,4,1),Mitarbeiter!$C114),MIN(DATE(2028,5,0),IF(Mitarbeiter!$D114="",DATE(2028,5,0),Mitarbeiter!$D114),TODAY()),Einstellungen!$F$13:$F$67)))*N(Mitarbeiter!$E114)/IF(Einstellungen!$C$11="7 Tage",7,5),N('Ist-Stunden'!AG114)+(N(Krankheitstage!BF114)+N(Krankheitstage!BR114))*N($C114))))</f>
        <v/>
      </c>
      <c r="BL114" s="76">
        <f>IF($B114="",0,IF(Einstellungen!$C$10="Ja",MAX(IF(Einstellungen!$C$11="7 Tage",MAX(0,(MIN(DATE(2028,6,0),IF(Mitarbeiter!$D114="",DATE(2028,6,0),Mitarbeiter!$D114),TODAY()))-(MAX(DATE(2028,5,1),Mitarbeiter!$C114))+1),MAX(0,NETWORKDAYS(MAX(DATE(2028,5,1),Mitarbeiter!$C114),MIN(DATE(2028,6,0),IF(Mitarbeiter!$D114="",DATE(2028,6,0),Mitarbeiter!$D114),TODAY()),Einstellungen!$F$13:$F$67)))*N(Mitarbeiter!$E114)/IF(Einstellungen!$C$11="7 Tage",7,5),N('Ist-Stunden'!AH114)),MAX(IF(Einstellungen!$C$11="7 Tage",MAX(0,(MIN(DATE(2028,6,0),IF(Mitarbeiter!$D114="",DATE(2028,6,0),Mitarbeiter!$D114),TODAY()))-(MAX(DATE(2028,5,1),Mitarbeiter!$C114))+1),MAX(0,NETWORKDAYS(MAX(DATE(2028,5,1),Mitarbeiter!$C114),MIN(DATE(2028,6,0),IF(Mitarbeiter!$D114="",DATE(2028,6,0),Mitarbeiter!$D114),TODAY()),Einstellungen!$F$13:$F$67)))*N(Mitarbeiter!$E114)/IF(Einstellungen!$C$11="7 Tage",7,5),N('Ist-Stunden'!AH114)+(N(Krankheitstage!BG114)+N(Krankheitstage!BS114))*N($C114))))</f>
        <v/>
      </c>
      <c r="BM114" s="76">
        <f>IF($B114="",0,IF(Einstellungen!$C$10="Ja",MAX(IF(Einstellungen!$C$11="7 Tage",MAX(0,(MIN(DATE(2028,7,0),IF(Mitarbeiter!$D114="",DATE(2028,7,0),Mitarbeiter!$D114),TODAY()))-(MAX(DATE(2028,6,1),Mitarbeiter!$C114))+1),MAX(0,NETWORKDAYS(MAX(DATE(2028,6,1),Mitarbeiter!$C114),MIN(DATE(2028,7,0),IF(Mitarbeiter!$D114="",DATE(2028,7,0),Mitarbeiter!$D114),TODAY()),Einstellungen!$F$13:$F$67)))*N(Mitarbeiter!$E114)/IF(Einstellungen!$C$11="7 Tage",7,5),N('Ist-Stunden'!AI114)),MAX(IF(Einstellungen!$C$11="7 Tage",MAX(0,(MIN(DATE(2028,7,0),IF(Mitarbeiter!$D114="",DATE(2028,7,0),Mitarbeiter!$D114),TODAY()))-(MAX(DATE(2028,6,1),Mitarbeiter!$C114))+1),MAX(0,NETWORKDAYS(MAX(DATE(2028,6,1),Mitarbeiter!$C114),MIN(DATE(2028,7,0),IF(Mitarbeiter!$D114="",DATE(2028,7,0),Mitarbeiter!$D114),TODAY()),Einstellungen!$F$13:$F$67)))*N(Mitarbeiter!$E114)/IF(Einstellungen!$C$11="7 Tage",7,5),N('Ist-Stunden'!AI114)+(N(Krankheitstage!BH114)+N(Krankheitstage!BT114))*N($C114))))</f>
        <v/>
      </c>
      <c r="BN114" s="76">
        <f>IF($B114="",0,IF(Einstellungen!$C$10="Ja",MAX(IF(Einstellungen!$C$11="7 Tage",MAX(0,(MIN(DATE(2028,8,0),IF(Mitarbeiter!$D114="",DATE(2028,8,0),Mitarbeiter!$D114),TODAY()))-(MAX(DATE(2028,7,1),Mitarbeiter!$C114))+1),MAX(0,NETWORKDAYS(MAX(DATE(2028,7,1),Mitarbeiter!$C114),MIN(DATE(2028,8,0),IF(Mitarbeiter!$D114="",DATE(2028,8,0),Mitarbeiter!$D114),TODAY()),Einstellungen!$F$13:$F$67)))*N(Mitarbeiter!$E114)/IF(Einstellungen!$C$11="7 Tage",7,5),N('Ist-Stunden'!AJ114)),MAX(IF(Einstellungen!$C$11="7 Tage",MAX(0,(MIN(DATE(2028,8,0),IF(Mitarbeiter!$D114="",DATE(2028,8,0),Mitarbeiter!$D114),TODAY()))-(MAX(DATE(2028,7,1),Mitarbeiter!$C114))+1),MAX(0,NETWORKDAYS(MAX(DATE(2028,7,1),Mitarbeiter!$C114),MIN(DATE(2028,8,0),IF(Mitarbeiter!$D114="",DATE(2028,8,0),Mitarbeiter!$D114),TODAY()),Einstellungen!$F$13:$F$67)))*N(Mitarbeiter!$E114)/IF(Einstellungen!$C$11="7 Tage",7,5),N('Ist-Stunden'!AJ114)+(N(Krankheitstage!BI114)+N(Krankheitstage!BU114))*N($C114))))</f>
        <v/>
      </c>
      <c r="BO114" s="76">
        <f>IF($B114="",0,IF(Einstellungen!$C$10="Ja",MAX(IF(Einstellungen!$C$11="7 Tage",MAX(0,(MIN(DATE(2028,9,0),IF(Mitarbeiter!$D114="",DATE(2028,9,0),Mitarbeiter!$D114),TODAY()))-(MAX(DATE(2028,8,1),Mitarbeiter!$C114))+1),MAX(0,NETWORKDAYS(MAX(DATE(2028,8,1),Mitarbeiter!$C114),MIN(DATE(2028,9,0),IF(Mitarbeiter!$D114="",DATE(2028,9,0),Mitarbeiter!$D114),TODAY()),Einstellungen!$F$13:$F$67)))*N(Mitarbeiter!$E114)/IF(Einstellungen!$C$11="7 Tage",7,5),N('Ist-Stunden'!AK114)),MAX(IF(Einstellungen!$C$11="7 Tage",MAX(0,(MIN(DATE(2028,9,0),IF(Mitarbeiter!$D114="",DATE(2028,9,0),Mitarbeiter!$D114),TODAY()))-(MAX(DATE(2028,8,1),Mitarbeiter!$C114))+1),MAX(0,NETWORKDAYS(MAX(DATE(2028,8,1),Mitarbeiter!$C114),MIN(DATE(2028,9,0),IF(Mitarbeiter!$D114="",DATE(2028,9,0),Mitarbeiter!$D114),TODAY()),Einstellungen!$F$13:$F$67)))*N(Mitarbeiter!$E114)/IF(Einstellungen!$C$11="7 Tage",7,5),N('Ist-Stunden'!AK114)+(N(Krankheitstage!BJ114)+N(Krankheitstage!BV114))*N($C114))))</f>
        <v/>
      </c>
      <c r="BP114" s="76">
        <f>IF($B114="",0,IF(Einstellungen!$C$10="Ja",MAX(IF(Einstellungen!$C$11="7 Tage",MAX(0,(MIN(DATE(2028,10,0),IF(Mitarbeiter!$D114="",DATE(2028,10,0),Mitarbeiter!$D114),TODAY()))-(MAX(DATE(2028,9,1),Mitarbeiter!$C114))+1),MAX(0,NETWORKDAYS(MAX(DATE(2028,9,1),Mitarbeiter!$C114),MIN(DATE(2028,10,0),IF(Mitarbeiter!$D114="",DATE(2028,10,0),Mitarbeiter!$D114),TODAY()),Einstellungen!$F$13:$F$67)))*N(Mitarbeiter!$E114)/IF(Einstellungen!$C$11="7 Tage",7,5),N('Ist-Stunden'!AL114)),MAX(IF(Einstellungen!$C$11="7 Tage",MAX(0,(MIN(DATE(2028,10,0),IF(Mitarbeiter!$D114="",DATE(2028,10,0),Mitarbeiter!$D114),TODAY()))-(MAX(DATE(2028,9,1),Mitarbeiter!$C114))+1),MAX(0,NETWORKDAYS(MAX(DATE(2028,9,1),Mitarbeiter!$C114),MIN(DATE(2028,10,0),IF(Mitarbeiter!$D114="",DATE(2028,10,0),Mitarbeiter!$D114),TODAY()),Einstellungen!$F$13:$F$67)))*N(Mitarbeiter!$E114)/IF(Einstellungen!$C$11="7 Tage",7,5),N('Ist-Stunden'!AL114)+(N(Krankheitstage!BK114)+N(Krankheitstage!BW114))*N($C114))))</f>
        <v/>
      </c>
      <c r="BQ114" s="76">
        <f>IF($B114="",0,IF(Einstellungen!$C$10="Ja",MAX(IF(Einstellungen!$C$11="7 Tage",MAX(0,(MIN(DATE(2028,11,0),IF(Mitarbeiter!$D114="",DATE(2028,11,0),Mitarbeiter!$D114),TODAY()))-(MAX(DATE(2028,10,1),Mitarbeiter!$C114))+1),MAX(0,NETWORKDAYS(MAX(DATE(2028,10,1),Mitarbeiter!$C114),MIN(DATE(2028,11,0),IF(Mitarbeiter!$D114="",DATE(2028,11,0),Mitarbeiter!$D114),TODAY()),Einstellungen!$F$13:$F$67)))*N(Mitarbeiter!$E114)/IF(Einstellungen!$C$11="7 Tage",7,5),N('Ist-Stunden'!AM114)),MAX(IF(Einstellungen!$C$11="7 Tage",MAX(0,(MIN(DATE(2028,11,0),IF(Mitarbeiter!$D114="",DATE(2028,11,0),Mitarbeiter!$D114),TODAY()))-(MAX(DATE(2028,10,1),Mitarbeiter!$C114))+1),MAX(0,NETWORKDAYS(MAX(DATE(2028,10,1),Mitarbeiter!$C114),MIN(DATE(2028,11,0),IF(Mitarbeiter!$D114="",DATE(2028,11,0),Mitarbeiter!$D114),TODAY()),Einstellungen!$F$13:$F$67)))*N(Mitarbeiter!$E114)/IF(Einstellungen!$C$11="7 Tage",7,5),N('Ist-Stunden'!AM114)+(N(Krankheitstage!BL114)+N(Krankheitstage!BX114))*N($C114))))</f>
        <v/>
      </c>
      <c r="BR114" s="76">
        <f>IF($B114="",0,IF(Einstellungen!$C$10="Ja",MAX(IF(Einstellungen!$C$11="7 Tage",MAX(0,(MIN(DATE(2028,12,0),IF(Mitarbeiter!$D114="",DATE(2028,12,0),Mitarbeiter!$D114),TODAY()))-(MAX(DATE(2028,11,1),Mitarbeiter!$C114))+1),MAX(0,NETWORKDAYS(MAX(DATE(2028,11,1),Mitarbeiter!$C114),MIN(DATE(2028,12,0),IF(Mitarbeiter!$D114="",DATE(2028,12,0),Mitarbeiter!$D114),TODAY()),Einstellungen!$F$13:$F$67)))*N(Mitarbeiter!$E114)/IF(Einstellungen!$C$11="7 Tage",7,5),N('Ist-Stunden'!AN114)),MAX(IF(Einstellungen!$C$11="7 Tage",MAX(0,(MIN(DATE(2028,12,0),IF(Mitarbeiter!$D114="",DATE(2028,12,0),Mitarbeiter!$D114),TODAY()))-(MAX(DATE(2028,11,1),Mitarbeiter!$C114))+1),MAX(0,NETWORKDAYS(MAX(DATE(2028,11,1),Mitarbeiter!$C114),MIN(DATE(2028,12,0),IF(Mitarbeiter!$D114="",DATE(2028,12,0),Mitarbeiter!$D114),TODAY()),Einstellungen!$F$13:$F$67)))*N(Mitarbeiter!$E114)/IF(Einstellungen!$C$11="7 Tage",7,5),N('Ist-Stunden'!AN114)+(N(Krankheitstage!BM114)+N(Krankheitstage!BY114))*N($C114))))</f>
        <v/>
      </c>
      <c r="BS114" s="76">
        <f>IF($B114="",0,IF(Einstellungen!$C$10="Ja",MAX(IF(Einstellungen!$C$11="7 Tage",MAX(0,(MIN(DATE(2028,13,0),IF(Mitarbeiter!$D114="",DATE(2028,13,0),Mitarbeiter!$D114),TODAY()))-(MAX(DATE(2028,12,1),Mitarbeiter!$C114))+1),MAX(0,NETWORKDAYS(MAX(DATE(2028,12,1),Mitarbeiter!$C114),MIN(DATE(2028,13,0),IF(Mitarbeiter!$D114="",DATE(2028,13,0),Mitarbeiter!$D114),TODAY()),Einstellungen!$F$13:$F$67)))*N(Mitarbeiter!$E114)/IF(Einstellungen!$C$11="7 Tage",7,5),N('Ist-Stunden'!AO114)),MAX(IF(Einstellungen!$C$11="7 Tage",MAX(0,(MIN(DATE(2028,13,0),IF(Mitarbeiter!$D114="",DATE(2028,13,0),Mitarbeiter!$D114),TODAY()))-(MAX(DATE(2028,12,1),Mitarbeiter!$C114))+1),MAX(0,NETWORKDAYS(MAX(DATE(2028,12,1),Mitarbeiter!$C114),MIN(DATE(2028,13,0),IF(Mitarbeiter!$D114="",DATE(2028,13,0),Mitarbeiter!$D114),TODAY()),Einstellungen!$F$13:$F$67)))*N(Mitarbeiter!$E114)/IF(Einstellungen!$C$11="7 Tage",7,5),N('Ist-Stunden'!AO114)+(N(Krankheitstage!BN114)+N(Krankheitstage!BZ114))*N($C114))))</f>
        <v/>
      </c>
      <c r="BT114" s="76">
        <f>IF($B114="",0,IF(Einstellungen!$C$10="Ja",MAX(IF(Einstellungen!$C$11="7 Tage",MAX(0,(MIN(DATE(2029,2,0),IF(Mitarbeiter!$D114="",DATE(2029,2,0),Mitarbeiter!$D114),TODAY()))-(MAX(DATE(2029,1,1),Mitarbeiter!$C114))+1),MAX(0,NETWORKDAYS(MAX(DATE(2029,1,1),Mitarbeiter!$C114),MIN(DATE(2029,2,0),IF(Mitarbeiter!$D114="",DATE(2029,2,0),Mitarbeiter!$D114),TODAY()),Einstellungen!$F$13:$F$67)))*N(Mitarbeiter!$E114)/IF(Einstellungen!$C$11="7 Tage",7,5),N('Ist-Stunden'!AP114)),MAX(IF(Einstellungen!$C$11="7 Tage",MAX(0,(MIN(DATE(2029,2,0),IF(Mitarbeiter!$D114="",DATE(2029,2,0),Mitarbeiter!$D114),TODAY()))-(MAX(DATE(2029,1,1),Mitarbeiter!$C114))+1),MAX(0,NETWORKDAYS(MAX(DATE(2029,1,1),Mitarbeiter!$C114),MIN(DATE(2029,2,0),IF(Mitarbeiter!$D114="",DATE(2029,2,0),Mitarbeiter!$D114),TODAY()),Einstellungen!$F$13:$F$67)))*N(Mitarbeiter!$E114)/IF(Einstellungen!$C$11="7 Tage",7,5),N('Ist-Stunden'!AP114)+(N(Krankheitstage!CA114)+N(Krankheitstage!CM114))*N($C114))))</f>
        <v/>
      </c>
      <c r="BU114" s="76">
        <f>IF($B114="",0,IF(Einstellungen!$C$10="Ja",MAX(IF(Einstellungen!$C$11="7 Tage",MAX(0,(MIN(DATE(2029,3,0),IF(Mitarbeiter!$D114="",DATE(2029,3,0),Mitarbeiter!$D114),TODAY()))-(MAX(DATE(2029,2,1),Mitarbeiter!$C114))+1),MAX(0,NETWORKDAYS(MAX(DATE(2029,2,1),Mitarbeiter!$C114),MIN(DATE(2029,3,0),IF(Mitarbeiter!$D114="",DATE(2029,3,0),Mitarbeiter!$D114),TODAY()),Einstellungen!$F$13:$F$67)))*N(Mitarbeiter!$E114)/IF(Einstellungen!$C$11="7 Tage",7,5),N('Ist-Stunden'!AQ114)),MAX(IF(Einstellungen!$C$11="7 Tage",MAX(0,(MIN(DATE(2029,3,0),IF(Mitarbeiter!$D114="",DATE(2029,3,0),Mitarbeiter!$D114),TODAY()))-(MAX(DATE(2029,2,1),Mitarbeiter!$C114))+1),MAX(0,NETWORKDAYS(MAX(DATE(2029,2,1),Mitarbeiter!$C114),MIN(DATE(2029,3,0),IF(Mitarbeiter!$D114="",DATE(2029,3,0),Mitarbeiter!$D114),TODAY()),Einstellungen!$F$13:$F$67)))*N(Mitarbeiter!$E114)/IF(Einstellungen!$C$11="7 Tage",7,5),N('Ist-Stunden'!AQ114)+(N(Krankheitstage!CB114)+N(Krankheitstage!CN114))*N($C114))))</f>
        <v/>
      </c>
      <c r="BV114" s="76">
        <f>IF($B114="",0,IF(Einstellungen!$C$10="Ja",MAX(IF(Einstellungen!$C$11="7 Tage",MAX(0,(MIN(DATE(2029,4,0),IF(Mitarbeiter!$D114="",DATE(2029,4,0),Mitarbeiter!$D114),TODAY()))-(MAX(DATE(2029,3,1),Mitarbeiter!$C114))+1),MAX(0,NETWORKDAYS(MAX(DATE(2029,3,1),Mitarbeiter!$C114),MIN(DATE(2029,4,0),IF(Mitarbeiter!$D114="",DATE(2029,4,0),Mitarbeiter!$D114),TODAY()),Einstellungen!$F$13:$F$67)))*N(Mitarbeiter!$E114)/IF(Einstellungen!$C$11="7 Tage",7,5),N('Ist-Stunden'!AR114)),MAX(IF(Einstellungen!$C$11="7 Tage",MAX(0,(MIN(DATE(2029,4,0),IF(Mitarbeiter!$D114="",DATE(2029,4,0),Mitarbeiter!$D114),TODAY()))-(MAX(DATE(2029,3,1),Mitarbeiter!$C114))+1),MAX(0,NETWORKDAYS(MAX(DATE(2029,3,1),Mitarbeiter!$C114),MIN(DATE(2029,4,0),IF(Mitarbeiter!$D114="",DATE(2029,4,0),Mitarbeiter!$D114),TODAY()),Einstellungen!$F$13:$F$67)))*N(Mitarbeiter!$E114)/IF(Einstellungen!$C$11="7 Tage",7,5),N('Ist-Stunden'!AR114)+(N(Krankheitstage!CC114)+N(Krankheitstage!CO114))*N($C114))))</f>
        <v/>
      </c>
      <c r="BW114" s="76">
        <f>IF($B114="",0,IF(Einstellungen!$C$10="Ja",MAX(IF(Einstellungen!$C$11="7 Tage",MAX(0,(MIN(DATE(2029,5,0),IF(Mitarbeiter!$D114="",DATE(2029,5,0),Mitarbeiter!$D114),TODAY()))-(MAX(DATE(2029,4,1),Mitarbeiter!$C114))+1),MAX(0,NETWORKDAYS(MAX(DATE(2029,4,1),Mitarbeiter!$C114),MIN(DATE(2029,5,0),IF(Mitarbeiter!$D114="",DATE(2029,5,0),Mitarbeiter!$D114),TODAY()),Einstellungen!$F$13:$F$67)))*N(Mitarbeiter!$E114)/IF(Einstellungen!$C$11="7 Tage",7,5),N('Ist-Stunden'!AS114)),MAX(IF(Einstellungen!$C$11="7 Tage",MAX(0,(MIN(DATE(2029,5,0),IF(Mitarbeiter!$D114="",DATE(2029,5,0),Mitarbeiter!$D114),TODAY()))-(MAX(DATE(2029,4,1),Mitarbeiter!$C114))+1),MAX(0,NETWORKDAYS(MAX(DATE(2029,4,1),Mitarbeiter!$C114),MIN(DATE(2029,5,0),IF(Mitarbeiter!$D114="",DATE(2029,5,0),Mitarbeiter!$D114),TODAY()),Einstellungen!$F$13:$F$67)))*N(Mitarbeiter!$E114)/IF(Einstellungen!$C$11="7 Tage",7,5),N('Ist-Stunden'!AS114)+(N(Krankheitstage!CD114)+N(Krankheitstage!CP114))*N($C114))))</f>
        <v/>
      </c>
      <c r="BX114" s="76">
        <f>IF($B114="",0,IF(Einstellungen!$C$10="Ja",MAX(IF(Einstellungen!$C$11="7 Tage",MAX(0,(MIN(DATE(2029,6,0),IF(Mitarbeiter!$D114="",DATE(2029,6,0),Mitarbeiter!$D114),TODAY()))-(MAX(DATE(2029,5,1),Mitarbeiter!$C114))+1),MAX(0,NETWORKDAYS(MAX(DATE(2029,5,1),Mitarbeiter!$C114),MIN(DATE(2029,6,0),IF(Mitarbeiter!$D114="",DATE(2029,6,0),Mitarbeiter!$D114),TODAY()),Einstellungen!$F$13:$F$67)))*N(Mitarbeiter!$E114)/IF(Einstellungen!$C$11="7 Tage",7,5),N('Ist-Stunden'!AT114)),MAX(IF(Einstellungen!$C$11="7 Tage",MAX(0,(MIN(DATE(2029,6,0),IF(Mitarbeiter!$D114="",DATE(2029,6,0),Mitarbeiter!$D114),TODAY()))-(MAX(DATE(2029,5,1),Mitarbeiter!$C114))+1),MAX(0,NETWORKDAYS(MAX(DATE(2029,5,1),Mitarbeiter!$C114),MIN(DATE(2029,6,0),IF(Mitarbeiter!$D114="",DATE(2029,6,0),Mitarbeiter!$D114),TODAY()),Einstellungen!$F$13:$F$67)))*N(Mitarbeiter!$E114)/IF(Einstellungen!$C$11="7 Tage",7,5),N('Ist-Stunden'!AT114)+(N(Krankheitstage!CE114)+N(Krankheitstage!CQ114))*N($C114))))</f>
        <v/>
      </c>
      <c r="BY114" s="76">
        <f>IF($B114="",0,IF(Einstellungen!$C$10="Ja",MAX(IF(Einstellungen!$C$11="7 Tage",MAX(0,(MIN(DATE(2029,7,0),IF(Mitarbeiter!$D114="",DATE(2029,7,0),Mitarbeiter!$D114),TODAY()))-(MAX(DATE(2029,6,1),Mitarbeiter!$C114))+1),MAX(0,NETWORKDAYS(MAX(DATE(2029,6,1),Mitarbeiter!$C114),MIN(DATE(2029,7,0),IF(Mitarbeiter!$D114="",DATE(2029,7,0),Mitarbeiter!$D114),TODAY()),Einstellungen!$F$13:$F$67)))*N(Mitarbeiter!$E114)/IF(Einstellungen!$C$11="7 Tage",7,5),N('Ist-Stunden'!AU114)),MAX(IF(Einstellungen!$C$11="7 Tage",MAX(0,(MIN(DATE(2029,7,0),IF(Mitarbeiter!$D114="",DATE(2029,7,0),Mitarbeiter!$D114),TODAY()))-(MAX(DATE(2029,6,1),Mitarbeiter!$C114))+1),MAX(0,NETWORKDAYS(MAX(DATE(2029,6,1),Mitarbeiter!$C114),MIN(DATE(2029,7,0),IF(Mitarbeiter!$D114="",DATE(2029,7,0),Mitarbeiter!$D114),TODAY()),Einstellungen!$F$13:$F$67)))*N(Mitarbeiter!$E114)/IF(Einstellungen!$C$11="7 Tage",7,5),N('Ist-Stunden'!AU114)+(N(Krankheitstage!CF114)+N(Krankheitstage!CR114))*N($C114))))</f>
        <v/>
      </c>
      <c r="BZ114" s="76">
        <f>IF($B114="",0,IF(Einstellungen!$C$10="Ja",MAX(IF(Einstellungen!$C$11="7 Tage",MAX(0,(MIN(DATE(2029,8,0),IF(Mitarbeiter!$D114="",DATE(2029,8,0),Mitarbeiter!$D114),TODAY()))-(MAX(DATE(2029,7,1),Mitarbeiter!$C114))+1),MAX(0,NETWORKDAYS(MAX(DATE(2029,7,1),Mitarbeiter!$C114),MIN(DATE(2029,8,0),IF(Mitarbeiter!$D114="",DATE(2029,8,0),Mitarbeiter!$D114),TODAY()),Einstellungen!$F$13:$F$67)))*N(Mitarbeiter!$E114)/IF(Einstellungen!$C$11="7 Tage",7,5),N('Ist-Stunden'!AV114)),MAX(IF(Einstellungen!$C$11="7 Tage",MAX(0,(MIN(DATE(2029,8,0),IF(Mitarbeiter!$D114="",DATE(2029,8,0),Mitarbeiter!$D114),TODAY()))-(MAX(DATE(2029,7,1),Mitarbeiter!$C114))+1),MAX(0,NETWORKDAYS(MAX(DATE(2029,7,1),Mitarbeiter!$C114),MIN(DATE(2029,8,0),IF(Mitarbeiter!$D114="",DATE(2029,8,0),Mitarbeiter!$D114),TODAY()),Einstellungen!$F$13:$F$67)))*N(Mitarbeiter!$E114)/IF(Einstellungen!$C$11="7 Tage",7,5),N('Ist-Stunden'!AV114)+(N(Krankheitstage!CG114)+N(Krankheitstage!CS114))*N($C114))))</f>
        <v/>
      </c>
      <c r="CA114" s="76">
        <f>IF($B114="",0,IF(Einstellungen!$C$10="Ja",MAX(IF(Einstellungen!$C$11="7 Tage",MAX(0,(MIN(DATE(2029,9,0),IF(Mitarbeiter!$D114="",DATE(2029,9,0),Mitarbeiter!$D114),TODAY()))-(MAX(DATE(2029,8,1),Mitarbeiter!$C114))+1),MAX(0,NETWORKDAYS(MAX(DATE(2029,8,1),Mitarbeiter!$C114),MIN(DATE(2029,9,0),IF(Mitarbeiter!$D114="",DATE(2029,9,0),Mitarbeiter!$D114),TODAY()),Einstellungen!$F$13:$F$67)))*N(Mitarbeiter!$E114)/IF(Einstellungen!$C$11="7 Tage",7,5),N('Ist-Stunden'!AW114)),MAX(IF(Einstellungen!$C$11="7 Tage",MAX(0,(MIN(DATE(2029,9,0),IF(Mitarbeiter!$D114="",DATE(2029,9,0),Mitarbeiter!$D114),TODAY()))-(MAX(DATE(2029,8,1),Mitarbeiter!$C114))+1),MAX(0,NETWORKDAYS(MAX(DATE(2029,8,1),Mitarbeiter!$C114),MIN(DATE(2029,9,0),IF(Mitarbeiter!$D114="",DATE(2029,9,0),Mitarbeiter!$D114),TODAY()),Einstellungen!$F$13:$F$67)))*N(Mitarbeiter!$E114)/IF(Einstellungen!$C$11="7 Tage",7,5),N('Ist-Stunden'!AW114)+(N(Krankheitstage!CH114)+N(Krankheitstage!CT114))*N($C114))))</f>
        <v/>
      </c>
      <c r="CB114" s="76">
        <f>IF($B114="",0,IF(Einstellungen!$C$10="Ja",MAX(IF(Einstellungen!$C$11="7 Tage",MAX(0,(MIN(DATE(2029,10,0),IF(Mitarbeiter!$D114="",DATE(2029,10,0),Mitarbeiter!$D114),TODAY()))-(MAX(DATE(2029,9,1),Mitarbeiter!$C114))+1),MAX(0,NETWORKDAYS(MAX(DATE(2029,9,1),Mitarbeiter!$C114),MIN(DATE(2029,10,0),IF(Mitarbeiter!$D114="",DATE(2029,10,0),Mitarbeiter!$D114),TODAY()),Einstellungen!$F$13:$F$67)))*N(Mitarbeiter!$E114)/IF(Einstellungen!$C$11="7 Tage",7,5),N('Ist-Stunden'!AX114)),MAX(IF(Einstellungen!$C$11="7 Tage",MAX(0,(MIN(DATE(2029,10,0),IF(Mitarbeiter!$D114="",DATE(2029,10,0),Mitarbeiter!$D114),TODAY()))-(MAX(DATE(2029,9,1),Mitarbeiter!$C114))+1),MAX(0,NETWORKDAYS(MAX(DATE(2029,9,1),Mitarbeiter!$C114),MIN(DATE(2029,10,0),IF(Mitarbeiter!$D114="",DATE(2029,10,0),Mitarbeiter!$D114),TODAY()),Einstellungen!$F$13:$F$67)))*N(Mitarbeiter!$E114)/IF(Einstellungen!$C$11="7 Tage",7,5),N('Ist-Stunden'!AX114)+(N(Krankheitstage!CI114)+N(Krankheitstage!CU114))*N($C114))))</f>
        <v/>
      </c>
      <c r="CC114" s="76">
        <f>IF($B114="",0,IF(Einstellungen!$C$10="Ja",MAX(IF(Einstellungen!$C$11="7 Tage",MAX(0,(MIN(DATE(2029,11,0),IF(Mitarbeiter!$D114="",DATE(2029,11,0),Mitarbeiter!$D114),TODAY()))-(MAX(DATE(2029,10,1),Mitarbeiter!$C114))+1),MAX(0,NETWORKDAYS(MAX(DATE(2029,10,1),Mitarbeiter!$C114),MIN(DATE(2029,11,0),IF(Mitarbeiter!$D114="",DATE(2029,11,0),Mitarbeiter!$D114),TODAY()),Einstellungen!$F$13:$F$67)))*N(Mitarbeiter!$E114)/IF(Einstellungen!$C$11="7 Tage",7,5),N('Ist-Stunden'!AY114)),MAX(IF(Einstellungen!$C$11="7 Tage",MAX(0,(MIN(DATE(2029,11,0),IF(Mitarbeiter!$D114="",DATE(2029,11,0),Mitarbeiter!$D114),TODAY()))-(MAX(DATE(2029,10,1),Mitarbeiter!$C114))+1),MAX(0,NETWORKDAYS(MAX(DATE(2029,10,1),Mitarbeiter!$C114),MIN(DATE(2029,11,0),IF(Mitarbeiter!$D114="",DATE(2029,11,0),Mitarbeiter!$D114),TODAY()),Einstellungen!$F$13:$F$67)))*N(Mitarbeiter!$E114)/IF(Einstellungen!$C$11="7 Tage",7,5),N('Ist-Stunden'!AY114)+(N(Krankheitstage!CJ114)+N(Krankheitstage!CV114))*N($C114))))</f>
        <v/>
      </c>
      <c r="CD114" s="76">
        <f>IF($B114="",0,IF(Einstellungen!$C$10="Ja",MAX(IF(Einstellungen!$C$11="7 Tage",MAX(0,(MIN(DATE(2029,12,0),IF(Mitarbeiter!$D114="",DATE(2029,12,0),Mitarbeiter!$D114),TODAY()))-(MAX(DATE(2029,11,1),Mitarbeiter!$C114))+1),MAX(0,NETWORKDAYS(MAX(DATE(2029,11,1),Mitarbeiter!$C114),MIN(DATE(2029,12,0),IF(Mitarbeiter!$D114="",DATE(2029,12,0),Mitarbeiter!$D114),TODAY()),Einstellungen!$F$13:$F$67)))*N(Mitarbeiter!$E114)/IF(Einstellungen!$C$11="7 Tage",7,5),N('Ist-Stunden'!AZ114)),MAX(IF(Einstellungen!$C$11="7 Tage",MAX(0,(MIN(DATE(2029,12,0),IF(Mitarbeiter!$D114="",DATE(2029,12,0),Mitarbeiter!$D114),TODAY()))-(MAX(DATE(2029,11,1),Mitarbeiter!$C114))+1),MAX(0,NETWORKDAYS(MAX(DATE(2029,11,1),Mitarbeiter!$C114),MIN(DATE(2029,12,0),IF(Mitarbeiter!$D114="",DATE(2029,12,0),Mitarbeiter!$D114),TODAY()),Einstellungen!$F$13:$F$67)))*N(Mitarbeiter!$E114)/IF(Einstellungen!$C$11="7 Tage",7,5),N('Ist-Stunden'!AZ114)+(N(Krankheitstage!CK114)+N(Krankheitstage!CW114))*N($C114))))</f>
        <v/>
      </c>
      <c r="CE114" s="76">
        <f>IF($B114="",0,IF(Einstellungen!$C$10="Ja",MAX(IF(Einstellungen!$C$11="7 Tage",MAX(0,(MIN(DATE(2029,13,0),IF(Mitarbeiter!$D114="",DATE(2029,13,0),Mitarbeiter!$D114),TODAY()))-(MAX(DATE(2029,12,1),Mitarbeiter!$C114))+1),MAX(0,NETWORKDAYS(MAX(DATE(2029,12,1),Mitarbeiter!$C114),MIN(DATE(2029,13,0),IF(Mitarbeiter!$D114="",DATE(2029,13,0),Mitarbeiter!$D114),TODAY()),Einstellungen!$F$13:$F$67)))*N(Mitarbeiter!$E114)/IF(Einstellungen!$C$11="7 Tage",7,5),N('Ist-Stunden'!BA114)),MAX(IF(Einstellungen!$C$11="7 Tage",MAX(0,(MIN(DATE(2029,13,0),IF(Mitarbeiter!$D114="",DATE(2029,13,0),Mitarbeiter!$D114),TODAY()))-(MAX(DATE(2029,12,1),Mitarbeiter!$C114))+1),MAX(0,NETWORKDAYS(MAX(DATE(2029,12,1),Mitarbeiter!$C114),MIN(DATE(2029,13,0),IF(Mitarbeiter!$D114="",DATE(2029,13,0),Mitarbeiter!$D114),TODAY()),Einstellungen!$F$13:$F$67)))*N(Mitarbeiter!$E114)/IF(Einstellungen!$C$11="7 Tage",7,5),N('Ist-Stunden'!BA114)+(N(Krankheitstage!CL114)+N(Krankheitstage!CX114))*N($C114))))</f>
        <v/>
      </c>
      <c r="CF114" s="76">
        <f>IF($B114="",0,IF(Einstellungen!$C$10="Ja",MAX(IF(Einstellungen!$C$11="7 Tage",MAX(0,(MIN(DATE(2030,2,0),IF(Mitarbeiter!$D114="",DATE(2030,2,0),Mitarbeiter!$D114),TODAY()))-(MAX(DATE(2030,1,1),Mitarbeiter!$C114))+1),MAX(0,NETWORKDAYS(MAX(DATE(2030,1,1),Mitarbeiter!$C114),MIN(DATE(2030,2,0),IF(Mitarbeiter!$D114="",DATE(2030,2,0),Mitarbeiter!$D114),TODAY()),Einstellungen!$F$13:$F$67)))*N(Mitarbeiter!$E114)/IF(Einstellungen!$C$11="7 Tage",7,5),N('Ist-Stunden'!BB114)),MAX(IF(Einstellungen!$C$11="7 Tage",MAX(0,(MIN(DATE(2030,2,0),IF(Mitarbeiter!$D114="",DATE(2030,2,0),Mitarbeiter!$D114),TODAY()))-(MAX(DATE(2030,1,1),Mitarbeiter!$C114))+1),MAX(0,NETWORKDAYS(MAX(DATE(2030,1,1),Mitarbeiter!$C114),MIN(DATE(2030,2,0),IF(Mitarbeiter!$D114="",DATE(2030,2,0),Mitarbeiter!$D114),TODAY()),Einstellungen!$F$13:$F$67)))*N(Mitarbeiter!$E114)/IF(Einstellungen!$C$11="7 Tage",7,5),N('Ist-Stunden'!BB114)+(N(Krankheitstage!CY114)+N(Krankheitstage!DK114))*N($C114))))</f>
        <v/>
      </c>
      <c r="CG114" s="76">
        <f>IF($B114="",0,IF(Einstellungen!$C$10="Ja",MAX(IF(Einstellungen!$C$11="7 Tage",MAX(0,(MIN(DATE(2030,3,0),IF(Mitarbeiter!$D114="",DATE(2030,3,0),Mitarbeiter!$D114),TODAY()))-(MAX(DATE(2030,2,1),Mitarbeiter!$C114))+1),MAX(0,NETWORKDAYS(MAX(DATE(2030,2,1),Mitarbeiter!$C114),MIN(DATE(2030,3,0),IF(Mitarbeiter!$D114="",DATE(2030,3,0),Mitarbeiter!$D114),TODAY()),Einstellungen!$F$13:$F$67)))*N(Mitarbeiter!$E114)/IF(Einstellungen!$C$11="7 Tage",7,5),N('Ist-Stunden'!BC114)),MAX(IF(Einstellungen!$C$11="7 Tage",MAX(0,(MIN(DATE(2030,3,0),IF(Mitarbeiter!$D114="",DATE(2030,3,0),Mitarbeiter!$D114),TODAY()))-(MAX(DATE(2030,2,1),Mitarbeiter!$C114))+1),MAX(0,NETWORKDAYS(MAX(DATE(2030,2,1),Mitarbeiter!$C114),MIN(DATE(2030,3,0),IF(Mitarbeiter!$D114="",DATE(2030,3,0),Mitarbeiter!$D114),TODAY()),Einstellungen!$F$13:$F$67)))*N(Mitarbeiter!$E114)/IF(Einstellungen!$C$11="7 Tage",7,5),N('Ist-Stunden'!BC114)+(N(Krankheitstage!CZ114)+N(Krankheitstage!DL114))*N($C114))))</f>
        <v/>
      </c>
      <c r="CH114" s="76">
        <f>IF($B114="",0,IF(Einstellungen!$C$10="Ja",MAX(IF(Einstellungen!$C$11="7 Tage",MAX(0,(MIN(DATE(2030,4,0),IF(Mitarbeiter!$D114="",DATE(2030,4,0),Mitarbeiter!$D114),TODAY()))-(MAX(DATE(2030,3,1),Mitarbeiter!$C114))+1),MAX(0,NETWORKDAYS(MAX(DATE(2030,3,1),Mitarbeiter!$C114),MIN(DATE(2030,4,0),IF(Mitarbeiter!$D114="",DATE(2030,4,0),Mitarbeiter!$D114),TODAY()),Einstellungen!$F$13:$F$67)))*N(Mitarbeiter!$E114)/IF(Einstellungen!$C$11="7 Tage",7,5),N('Ist-Stunden'!BD114)),MAX(IF(Einstellungen!$C$11="7 Tage",MAX(0,(MIN(DATE(2030,4,0),IF(Mitarbeiter!$D114="",DATE(2030,4,0),Mitarbeiter!$D114),TODAY()))-(MAX(DATE(2030,3,1),Mitarbeiter!$C114))+1),MAX(0,NETWORKDAYS(MAX(DATE(2030,3,1),Mitarbeiter!$C114),MIN(DATE(2030,4,0),IF(Mitarbeiter!$D114="",DATE(2030,4,0),Mitarbeiter!$D114),TODAY()),Einstellungen!$F$13:$F$67)))*N(Mitarbeiter!$E114)/IF(Einstellungen!$C$11="7 Tage",7,5),N('Ist-Stunden'!BD114)+(N(Krankheitstage!DA114)+N(Krankheitstage!DM114))*N($C114))))</f>
        <v/>
      </c>
      <c r="CI114" s="76">
        <f>IF($B114="",0,IF(Einstellungen!$C$10="Ja",MAX(IF(Einstellungen!$C$11="7 Tage",MAX(0,(MIN(DATE(2030,5,0),IF(Mitarbeiter!$D114="",DATE(2030,5,0),Mitarbeiter!$D114),TODAY()))-(MAX(DATE(2030,4,1),Mitarbeiter!$C114))+1),MAX(0,NETWORKDAYS(MAX(DATE(2030,4,1),Mitarbeiter!$C114),MIN(DATE(2030,5,0),IF(Mitarbeiter!$D114="",DATE(2030,5,0),Mitarbeiter!$D114),TODAY()),Einstellungen!$F$13:$F$67)))*N(Mitarbeiter!$E114)/IF(Einstellungen!$C$11="7 Tage",7,5),N('Ist-Stunden'!BE114)),MAX(IF(Einstellungen!$C$11="7 Tage",MAX(0,(MIN(DATE(2030,5,0),IF(Mitarbeiter!$D114="",DATE(2030,5,0),Mitarbeiter!$D114),TODAY()))-(MAX(DATE(2030,4,1),Mitarbeiter!$C114))+1),MAX(0,NETWORKDAYS(MAX(DATE(2030,4,1),Mitarbeiter!$C114),MIN(DATE(2030,5,0),IF(Mitarbeiter!$D114="",DATE(2030,5,0),Mitarbeiter!$D114),TODAY()),Einstellungen!$F$13:$F$67)))*N(Mitarbeiter!$E114)/IF(Einstellungen!$C$11="7 Tage",7,5),N('Ist-Stunden'!BE114)+(N(Krankheitstage!DB114)+N(Krankheitstage!DN114))*N($C114))))</f>
        <v/>
      </c>
      <c r="CJ114" s="76">
        <f>IF($B114="",0,IF(Einstellungen!$C$10="Ja",MAX(IF(Einstellungen!$C$11="7 Tage",MAX(0,(MIN(DATE(2030,6,0),IF(Mitarbeiter!$D114="",DATE(2030,6,0),Mitarbeiter!$D114),TODAY()))-(MAX(DATE(2030,5,1),Mitarbeiter!$C114))+1),MAX(0,NETWORKDAYS(MAX(DATE(2030,5,1),Mitarbeiter!$C114),MIN(DATE(2030,6,0),IF(Mitarbeiter!$D114="",DATE(2030,6,0),Mitarbeiter!$D114),TODAY()),Einstellungen!$F$13:$F$67)))*N(Mitarbeiter!$E114)/IF(Einstellungen!$C$11="7 Tage",7,5),N('Ist-Stunden'!BF114)),MAX(IF(Einstellungen!$C$11="7 Tage",MAX(0,(MIN(DATE(2030,6,0),IF(Mitarbeiter!$D114="",DATE(2030,6,0),Mitarbeiter!$D114),TODAY()))-(MAX(DATE(2030,5,1),Mitarbeiter!$C114))+1),MAX(0,NETWORKDAYS(MAX(DATE(2030,5,1),Mitarbeiter!$C114),MIN(DATE(2030,6,0),IF(Mitarbeiter!$D114="",DATE(2030,6,0),Mitarbeiter!$D114),TODAY()),Einstellungen!$F$13:$F$67)))*N(Mitarbeiter!$E114)/IF(Einstellungen!$C$11="7 Tage",7,5),N('Ist-Stunden'!BF114)+(N(Krankheitstage!DC114)+N(Krankheitstage!DO114))*N($C114))))</f>
        <v/>
      </c>
      <c r="CK114" s="76">
        <f>IF($B114="",0,IF(Einstellungen!$C$10="Ja",MAX(IF(Einstellungen!$C$11="7 Tage",MAX(0,(MIN(DATE(2030,7,0),IF(Mitarbeiter!$D114="",DATE(2030,7,0),Mitarbeiter!$D114),TODAY()))-(MAX(DATE(2030,6,1),Mitarbeiter!$C114))+1),MAX(0,NETWORKDAYS(MAX(DATE(2030,6,1),Mitarbeiter!$C114),MIN(DATE(2030,7,0),IF(Mitarbeiter!$D114="",DATE(2030,7,0),Mitarbeiter!$D114),TODAY()),Einstellungen!$F$13:$F$67)))*N(Mitarbeiter!$E114)/IF(Einstellungen!$C$11="7 Tage",7,5),N('Ist-Stunden'!BG114)),MAX(IF(Einstellungen!$C$11="7 Tage",MAX(0,(MIN(DATE(2030,7,0),IF(Mitarbeiter!$D114="",DATE(2030,7,0),Mitarbeiter!$D114),TODAY()))-(MAX(DATE(2030,6,1),Mitarbeiter!$C114))+1),MAX(0,NETWORKDAYS(MAX(DATE(2030,6,1),Mitarbeiter!$C114),MIN(DATE(2030,7,0),IF(Mitarbeiter!$D114="",DATE(2030,7,0),Mitarbeiter!$D114),TODAY()),Einstellungen!$F$13:$F$67)))*N(Mitarbeiter!$E114)/IF(Einstellungen!$C$11="7 Tage",7,5),N('Ist-Stunden'!BG114)+(N(Krankheitstage!DD114)+N(Krankheitstage!DP114))*N($C114))))</f>
        <v/>
      </c>
      <c r="CL114" s="76">
        <f>IF($B114="",0,IF(Einstellungen!$C$10="Ja",MAX(IF(Einstellungen!$C$11="7 Tage",MAX(0,(MIN(DATE(2030,8,0),IF(Mitarbeiter!$D114="",DATE(2030,8,0),Mitarbeiter!$D114),TODAY()))-(MAX(DATE(2030,7,1),Mitarbeiter!$C114))+1),MAX(0,NETWORKDAYS(MAX(DATE(2030,7,1),Mitarbeiter!$C114),MIN(DATE(2030,8,0),IF(Mitarbeiter!$D114="",DATE(2030,8,0),Mitarbeiter!$D114),TODAY()),Einstellungen!$F$13:$F$67)))*N(Mitarbeiter!$E114)/IF(Einstellungen!$C$11="7 Tage",7,5),N('Ist-Stunden'!BH114)),MAX(IF(Einstellungen!$C$11="7 Tage",MAX(0,(MIN(DATE(2030,8,0),IF(Mitarbeiter!$D114="",DATE(2030,8,0),Mitarbeiter!$D114),TODAY()))-(MAX(DATE(2030,7,1),Mitarbeiter!$C114))+1),MAX(0,NETWORKDAYS(MAX(DATE(2030,7,1),Mitarbeiter!$C114),MIN(DATE(2030,8,0),IF(Mitarbeiter!$D114="",DATE(2030,8,0),Mitarbeiter!$D114),TODAY()),Einstellungen!$F$13:$F$67)))*N(Mitarbeiter!$E114)/IF(Einstellungen!$C$11="7 Tage",7,5),N('Ist-Stunden'!BH114)+(N(Krankheitstage!DE114)+N(Krankheitstage!DQ114))*N($C114))))</f>
        <v/>
      </c>
      <c r="CM114" s="76">
        <f>IF($B114="",0,IF(Einstellungen!$C$10="Ja",MAX(IF(Einstellungen!$C$11="7 Tage",MAX(0,(MIN(DATE(2030,9,0),IF(Mitarbeiter!$D114="",DATE(2030,9,0),Mitarbeiter!$D114),TODAY()))-(MAX(DATE(2030,8,1),Mitarbeiter!$C114))+1),MAX(0,NETWORKDAYS(MAX(DATE(2030,8,1),Mitarbeiter!$C114),MIN(DATE(2030,9,0),IF(Mitarbeiter!$D114="",DATE(2030,9,0),Mitarbeiter!$D114),TODAY()),Einstellungen!$F$13:$F$67)))*N(Mitarbeiter!$E114)/IF(Einstellungen!$C$11="7 Tage",7,5),N('Ist-Stunden'!BI114)),MAX(IF(Einstellungen!$C$11="7 Tage",MAX(0,(MIN(DATE(2030,9,0),IF(Mitarbeiter!$D114="",DATE(2030,9,0),Mitarbeiter!$D114),TODAY()))-(MAX(DATE(2030,8,1),Mitarbeiter!$C114))+1),MAX(0,NETWORKDAYS(MAX(DATE(2030,8,1),Mitarbeiter!$C114),MIN(DATE(2030,9,0),IF(Mitarbeiter!$D114="",DATE(2030,9,0),Mitarbeiter!$D114),TODAY()),Einstellungen!$F$13:$F$67)))*N(Mitarbeiter!$E114)/IF(Einstellungen!$C$11="7 Tage",7,5),N('Ist-Stunden'!BI114)+(N(Krankheitstage!DF114)+N(Krankheitstage!DR114))*N($C114))))</f>
        <v/>
      </c>
      <c r="CN114" s="76">
        <f>IF($B114="",0,IF(Einstellungen!$C$10="Ja",MAX(IF(Einstellungen!$C$11="7 Tage",MAX(0,(MIN(DATE(2030,10,0),IF(Mitarbeiter!$D114="",DATE(2030,10,0),Mitarbeiter!$D114),TODAY()))-(MAX(DATE(2030,9,1),Mitarbeiter!$C114))+1),MAX(0,NETWORKDAYS(MAX(DATE(2030,9,1),Mitarbeiter!$C114),MIN(DATE(2030,10,0),IF(Mitarbeiter!$D114="",DATE(2030,10,0),Mitarbeiter!$D114),TODAY()),Einstellungen!$F$13:$F$67)))*N(Mitarbeiter!$E114)/IF(Einstellungen!$C$11="7 Tage",7,5),N('Ist-Stunden'!BJ114)),MAX(IF(Einstellungen!$C$11="7 Tage",MAX(0,(MIN(DATE(2030,10,0),IF(Mitarbeiter!$D114="",DATE(2030,10,0),Mitarbeiter!$D114),TODAY()))-(MAX(DATE(2030,9,1),Mitarbeiter!$C114))+1),MAX(0,NETWORKDAYS(MAX(DATE(2030,9,1),Mitarbeiter!$C114),MIN(DATE(2030,10,0),IF(Mitarbeiter!$D114="",DATE(2030,10,0),Mitarbeiter!$D114),TODAY()),Einstellungen!$F$13:$F$67)))*N(Mitarbeiter!$E114)/IF(Einstellungen!$C$11="7 Tage",7,5),N('Ist-Stunden'!BJ114)+(N(Krankheitstage!DG114)+N(Krankheitstage!DS114))*N($C114))))</f>
        <v/>
      </c>
      <c r="CO114" s="76">
        <f>IF($B114="",0,IF(Einstellungen!$C$10="Ja",MAX(IF(Einstellungen!$C$11="7 Tage",MAX(0,(MIN(DATE(2030,11,0),IF(Mitarbeiter!$D114="",DATE(2030,11,0),Mitarbeiter!$D114),TODAY()))-(MAX(DATE(2030,10,1),Mitarbeiter!$C114))+1),MAX(0,NETWORKDAYS(MAX(DATE(2030,10,1),Mitarbeiter!$C114),MIN(DATE(2030,11,0),IF(Mitarbeiter!$D114="",DATE(2030,11,0),Mitarbeiter!$D114),TODAY()),Einstellungen!$F$13:$F$67)))*N(Mitarbeiter!$E114)/IF(Einstellungen!$C$11="7 Tage",7,5),N('Ist-Stunden'!BK114)),MAX(IF(Einstellungen!$C$11="7 Tage",MAX(0,(MIN(DATE(2030,11,0),IF(Mitarbeiter!$D114="",DATE(2030,11,0),Mitarbeiter!$D114),TODAY()))-(MAX(DATE(2030,10,1),Mitarbeiter!$C114))+1),MAX(0,NETWORKDAYS(MAX(DATE(2030,10,1),Mitarbeiter!$C114),MIN(DATE(2030,11,0),IF(Mitarbeiter!$D114="",DATE(2030,11,0),Mitarbeiter!$D114),TODAY()),Einstellungen!$F$13:$F$67)))*N(Mitarbeiter!$E114)/IF(Einstellungen!$C$11="7 Tage",7,5),N('Ist-Stunden'!BK114)+(N(Krankheitstage!DH114)+N(Krankheitstage!DT114))*N($C114))))</f>
        <v/>
      </c>
      <c r="CP114" s="76">
        <f>IF($B114="",0,IF(Einstellungen!$C$10="Ja",MAX(IF(Einstellungen!$C$11="7 Tage",MAX(0,(MIN(DATE(2030,12,0),IF(Mitarbeiter!$D114="",DATE(2030,12,0),Mitarbeiter!$D114),TODAY()))-(MAX(DATE(2030,11,1),Mitarbeiter!$C114))+1),MAX(0,NETWORKDAYS(MAX(DATE(2030,11,1),Mitarbeiter!$C114),MIN(DATE(2030,12,0),IF(Mitarbeiter!$D114="",DATE(2030,12,0),Mitarbeiter!$D114),TODAY()),Einstellungen!$F$13:$F$67)))*N(Mitarbeiter!$E114)/IF(Einstellungen!$C$11="7 Tage",7,5),N('Ist-Stunden'!BL114)),MAX(IF(Einstellungen!$C$11="7 Tage",MAX(0,(MIN(DATE(2030,12,0),IF(Mitarbeiter!$D114="",DATE(2030,12,0),Mitarbeiter!$D114),TODAY()))-(MAX(DATE(2030,11,1),Mitarbeiter!$C114))+1),MAX(0,NETWORKDAYS(MAX(DATE(2030,11,1),Mitarbeiter!$C114),MIN(DATE(2030,12,0),IF(Mitarbeiter!$D114="",DATE(2030,12,0),Mitarbeiter!$D114),TODAY()),Einstellungen!$F$13:$F$67)))*N(Mitarbeiter!$E114)/IF(Einstellungen!$C$11="7 Tage",7,5),N('Ist-Stunden'!BL114)+(N(Krankheitstage!DI114)+N(Krankheitstage!DU114))*N($C114))))</f>
        <v/>
      </c>
      <c r="CQ114" s="76">
        <f>IF($B114="",0,IF(Einstellungen!$C$10="Ja",MAX(IF(Einstellungen!$C$11="7 Tage",MAX(0,(MIN(DATE(2030,13,0),IF(Mitarbeiter!$D114="",DATE(2030,13,0),Mitarbeiter!$D114),TODAY()))-(MAX(DATE(2030,12,1),Mitarbeiter!$C114))+1),MAX(0,NETWORKDAYS(MAX(DATE(2030,12,1),Mitarbeiter!$C114),MIN(DATE(2030,13,0),IF(Mitarbeiter!$D114="",DATE(2030,13,0),Mitarbeiter!$D114),TODAY()),Einstellungen!$F$13:$F$67)))*N(Mitarbeiter!$E114)/IF(Einstellungen!$C$11="7 Tage",7,5),N('Ist-Stunden'!BM114)),MAX(IF(Einstellungen!$C$11="7 Tage",MAX(0,(MIN(DATE(2030,13,0),IF(Mitarbeiter!$D114="",DATE(2030,13,0),Mitarbeiter!$D114),TODAY()))-(MAX(DATE(2030,12,1),Mitarbeiter!$C114))+1),MAX(0,NETWORKDAYS(MAX(DATE(2030,12,1),Mitarbeiter!$C114),MIN(DATE(2030,13,0),IF(Mitarbeiter!$D114="",DATE(2030,13,0),Mitarbeiter!$D114),TODAY()),Einstellungen!$F$13:$F$67)))*N(Mitarbeiter!$E114)/IF(Einstellungen!$C$11="7 Tage",7,5),N('Ist-Stunden'!BM114)+(N(Krankheitstage!DJ114)+N(Krankheitstage!DV114))*N($C114))))</f>
        <v/>
      </c>
    </row>
    <row r="115">
      <c r="A115" s="73">
        <f>IF(Mitarbeiter!B115="","",Mitarbeiter!A115)</f>
        <v/>
      </c>
      <c r="B115" s="6">
        <f>IF(Mitarbeiter!B115="","",Mitarbeiter!B115)</f>
        <v/>
      </c>
      <c r="C115" s="74">
        <f>IF(Mitarbeiter!B115="","",Mitarbeiter!F115)</f>
        <v/>
      </c>
      <c r="D115" s="75">
        <f>N(INDEX(Krankheitstage!$G115:$DV115,1,(Einstellungen!$C$3-2026)*24+1))</f>
        <v/>
      </c>
      <c r="E115" s="75">
        <f>N(INDEX(Krankheitstage!$G115:$DV115,1,(Einstellungen!$C$3-2026)*24+2))</f>
        <v/>
      </c>
      <c r="F115" s="75">
        <f>N(INDEX(Krankheitstage!$G115:$DV115,1,(Einstellungen!$C$3-2026)*24+3))</f>
        <v/>
      </c>
      <c r="G115" s="75">
        <f>N(INDEX(Krankheitstage!$G115:$DV115,1,(Einstellungen!$C$3-2026)*24+4))</f>
        <v/>
      </c>
      <c r="H115" s="75">
        <f>N(INDEX(Krankheitstage!$G115:$DV115,1,(Einstellungen!$C$3-2026)*24+5))</f>
        <v/>
      </c>
      <c r="I115" s="75">
        <f>N(INDEX(Krankheitstage!$G115:$DV115,1,(Einstellungen!$C$3-2026)*24+6))</f>
        <v/>
      </c>
      <c r="J115" s="75">
        <f>N(INDEX(Krankheitstage!$G115:$DV115,1,(Einstellungen!$C$3-2026)*24+7))</f>
        <v/>
      </c>
      <c r="K115" s="75">
        <f>N(INDEX(Krankheitstage!$G115:$DV115,1,(Einstellungen!$C$3-2026)*24+8))</f>
        <v/>
      </c>
      <c r="L115" s="75">
        <f>N(INDEX(Krankheitstage!$G115:$DV115,1,(Einstellungen!$C$3-2026)*24+9))</f>
        <v/>
      </c>
      <c r="M115" s="75">
        <f>N(INDEX(Krankheitstage!$G115:$DV115,1,(Einstellungen!$C$3-2026)*24+10))</f>
        <v/>
      </c>
      <c r="N115" s="75">
        <f>N(INDEX(Krankheitstage!$G115:$DV115,1,(Einstellungen!$C$3-2026)*24+11))</f>
        <v/>
      </c>
      <c r="O115" s="75">
        <f>N(INDEX(Krankheitstage!$G115:$DV115,1,(Einstellungen!$C$3-2026)*24+12))</f>
        <v/>
      </c>
      <c r="P115" s="75">
        <f>IF($B115="","",SUM(D115:O115))</f>
        <v/>
      </c>
      <c r="Q115" s="75">
        <f>N(INDEX(Krankheitstage!$G115:$DV115,1,(Einstellungen!$C$3-2026)*24+13))</f>
        <v/>
      </c>
      <c r="R115" s="75">
        <f>N(INDEX(Krankheitstage!$G115:$DV115,1,(Einstellungen!$C$3-2026)*24+14))</f>
        <v/>
      </c>
      <c r="S115" s="75">
        <f>N(INDEX(Krankheitstage!$G115:$DV115,1,(Einstellungen!$C$3-2026)*24+15))</f>
        <v/>
      </c>
      <c r="T115" s="75">
        <f>N(INDEX(Krankheitstage!$G115:$DV115,1,(Einstellungen!$C$3-2026)*24+16))</f>
        <v/>
      </c>
      <c r="U115" s="75">
        <f>N(INDEX(Krankheitstage!$G115:$DV115,1,(Einstellungen!$C$3-2026)*24+17))</f>
        <v/>
      </c>
      <c r="V115" s="75">
        <f>N(INDEX(Krankheitstage!$G115:$DV115,1,(Einstellungen!$C$3-2026)*24+18))</f>
        <v/>
      </c>
      <c r="W115" s="75">
        <f>N(INDEX(Krankheitstage!$G115:$DV115,1,(Einstellungen!$C$3-2026)*24+19))</f>
        <v/>
      </c>
      <c r="X115" s="75">
        <f>N(INDEX(Krankheitstage!$G115:$DV115,1,(Einstellungen!$C$3-2026)*24+20))</f>
        <v/>
      </c>
      <c r="Y115" s="75">
        <f>N(INDEX(Krankheitstage!$G115:$DV115,1,(Einstellungen!$C$3-2026)*24+21))</f>
        <v/>
      </c>
      <c r="Z115" s="75">
        <f>N(INDEX(Krankheitstage!$G115:$DV115,1,(Einstellungen!$C$3-2026)*24+22))</f>
        <v/>
      </c>
      <c r="AA115" s="75">
        <f>N(INDEX(Krankheitstage!$G115:$DV115,1,(Einstellungen!$C$3-2026)*24+23))</f>
        <v/>
      </c>
      <c r="AB115" s="75">
        <f>N(INDEX(Krankheitstage!$G115:$DV115,1,(Einstellungen!$C$3-2026)*24+24))</f>
        <v/>
      </c>
      <c r="AC115" s="75">
        <f>IF($B115="","",SUM(Q115:AB115))</f>
        <v/>
      </c>
      <c r="AD115" s="75">
        <f>IF($B115="","",SUM(P115,AC115))</f>
        <v/>
      </c>
      <c r="AE115" s="76">
        <f>IF($B115="","",AD115*N(C115))</f>
        <v/>
      </c>
      <c r="AF115" s="75">
        <f>IF($B115="","",Krankheitstage!E115)</f>
        <v/>
      </c>
      <c r="AG115" s="76">
        <f>IF($B115="","",AF115*N(C115))</f>
        <v/>
      </c>
      <c r="AH115" s="76">
        <f>IF($B115="","",INDEX($AJ115:$CQ115,1,(Einstellungen!$C$3-2026)*12+1)+INDEX($AJ115:$CQ115,1,(Einstellungen!$C$3-2026)*12+2)+INDEX($AJ115:$CQ115,1,(Einstellungen!$C$3-2026)*12+3)+INDEX($AJ115:$CQ115,1,(Einstellungen!$C$3-2026)*12+4)+INDEX($AJ115:$CQ115,1,(Einstellungen!$C$3-2026)*12+5)+INDEX($AJ115:$CQ115,1,(Einstellungen!$C$3-2026)*12+6)+INDEX($AJ115:$CQ115,1,(Einstellungen!$C$3-2026)*12+7)+INDEX($AJ115:$CQ115,1,(Einstellungen!$C$3-2026)*12+8)+INDEX($AJ115:$CQ115,1,(Einstellungen!$C$3-2026)*12+9)+INDEX($AJ115:$CQ115,1,(Einstellungen!$C$3-2026)*12+10)+INDEX($AJ115:$CQ115,1,(Einstellungen!$C$3-2026)*12+11)+INDEX($AJ115:$CQ115,1,(Einstellungen!$C$3-2026)*12+12))</f>
        <v/>
      </c>
      <c r="AI115" s="76">
        <f>IF($B115="","",SUM($AJ115:$CQ115))</f>
        <v/>
      </c>
      <c r="AJ115" s="76">
        <f>IF($B115="",0,IF(Einstellungen!$C$10="Ja",MAX(IF(Einstellungen!$C$11="7 Tage",MAX(0,(MIN(DATE(2026,2,0),IF(Mitarbeiter!$D115="",DATE(2026,2,0),Mitarbeiter!$D115),TODAY()))-(MAX(DATE(2026,1,1),Mitarbeiter!$C115))+1),MAX(0,NETWORKDAYS(MAX(DATE(2026,1,1),Mitarbeiter!$C115),MIN(DATE(2026,2,0),IF(Mitarbeiter!$D115="",DATE(2026,2,0),Mitarbeiter!$D115),TODAY()),Einstellungen!$F$13:$F$67)))*N(Mitarbeiter!$E115)/IF(Einstellungen!$C$11="7 Tage",7,5),N('Ist-Stunden'!F115)),MAX(IF(Einstellungen!$C$11="7 Tage",MAX(0,(MIN(DATE(2026,2,0),IF(Mitarbeiter!$D115="",DATE(2026,2,0),Mitarbeiter!$D115),TODAY()))-(MAX(DATE(2026,1,1),Mitarbeiter!$C115))+1),MAX(0,NETWORKDAYS(MAX(DATE(2026,1,1),Mitarbeiter!$C115),MIN(DATE(2026,2,0),IF(Mitarbeiter!$D115="",DATE(2026,2,0),Mitarbeiter!$D115),TODAY()),Einstellungen!$F$13:$F$67)))*N(Mitarbeiter!$E115)/IF(Einstellungen!$C$11="7 Tage",7,5),N('Ist-Stunden'!F115)+(N(Krankheitstage!G115)+N(Krankheitstage!S115))*N($C115))))</f>
        <v/>
      </c>
      <c r="AK115" s="76">
        <f>IF($B115="",0,IF(Einstellungen!$C$10="Ja",MAX(IF(Einstellungen!$C$11="7 Tage",MAX(0,(MIN(DATE(2026,3,0),IF(Mitarbeiter!$D115="",DATE(2026,3,0),Mitarbeiter!$D115),TODAY()))-(MAX(DATE(2026,2,1),Mitarbeiter!$C115))+1),MAX(0,NETWORKDAYS(MAX(DATE(2026,2,1),Mitarbeiter!$C115),MIN(DATE(2026,3,0),IF(Mitarbeiter!$D115="",DATE(2026,3,0),Mitarbeiter!$D115),TODAY()),Einstellungen!$F$13:$F$67)))*N(Mitarbeiter!$E115)/IF(Einstellungen!$C$11="7 Tage",7,5),N('Ist-Stunden'!G115)),MAX(IF(Einstellungen!$C$11="7 Tage",MAX(0,(MIN(DATE(2026,3,0),IF(Mitarbeiter!$D115="",DATE(2026,3,0),Mitarbeiter!$D115),TODAY()))-(MAX(DATE(2026,2,1),Mitarbeiter!$C115))+1),MAX(0,NETWORKDAYS(MAX(DATE(2026,2,1),Mitarbeiter!$C115),MIN(DATE(2026,3,0),IF(Mitarbeiter!$D115="",DATE(2026,3,0),Mitarbeiter!$D115),TODAY()),Einstellungen!$F$13:$F$67)))*N(Mitarbeiter!$E115)/IF(Einstellungen!$C$11="7 Tage",7,5),N('Ist-Stunden'!G115)+(N(Krankheitstage!H115)+N(Krankheitstage!T115))*N($C115))))</f>
        <v/>
      </c>
      <c r="AL115" s="76">
        <f>IF($B115="",0,IF(Einstellungen!$C$10="Ja",MAX(IF(Einstellungen!$C$11="7 Tage",MAX(0,(MIN(DATE(2026,4,0),IF(Mitarbeiter!$D115="",DATE(2026,4,0),Mitarbeiter!$D115),TODAY()))-(MAX(DATE(2026,3,1),Mitarbeiter!$C115))+1),MAX(0,NETWORKDAYS(MAX(DATE(2026,3,1),Mitarbeiter!$C115),MIN(DATE(2026,4,0),IF(Mitarbeiter!$D115="",DATE(2026,4,0),Mitarbeiter!$D115),TODAY()),Einstellungen!$F$13:$F$67)))*N(Mitarbeiter!$E115)/IF(Einstellungen!$C$11="7 Tage",7,5),N('Ist-Stunden'!H115)),MAX(IF(Einstellungen!$C$11="7 Tage",MAX(0,(MIN(DATE(2026,4,0),IF(Mitarbeiter!$D115="",DATE(2026,4,0),Mitarbeiter!$D115),TODAY()))-(MAX(DATE(2026,3,1),Mitarbeiter!$C115))+1),MAX(0,NETWORKDAYS(MAX(DATE(2026,3,1),Mitarbeiter!$C115),MIN(DATE(2026,4,0),IF(Mitarbeiter!$D115="",DATE(2026,4,0),Mitarbeiter!$D115),TODAY()),Einstellungen!$F$13:$F$67)))*N(Mitarbeiter!$E115)/IF(Einstellungen!$C$11="7 Tage",7,5),N('Ist-Stunden'!H115)+(N(Krankheitstage!I115)+N(Krankheitstage!U115))*N($C115))))</f>
        <v/>
      </c>
      <c r="AM115" s="76">
        <f>IF($B115="",0,IF(Einstellungen!$C$10="Ja",MAX(IF(Einstellungen!$C$11="7 Tage",MAX(0,(MIN(DATE(2026,5,0),IF(Mitarbeiter!$D115="",DATE(2026,5,0),Mitarbeiter!$D115),TODAY()))-(MAX(DATE(2026,4,1),Mitarbeiter!$C115))+1),MAX(0,NETWORKDAYS(MAX(DATE(2026,4,1),Mitarbeiter!$C115),MIN(DATE(2026,5,0),IF(Mitarbeiter!$D115="",DATE(2026,5,0),Mitarbeiter!$D115),TODAY()),Einstellungen!$F$13:$F$67)))*N(Mitarbeiter!$E115)/IF(Einstellungen!$C$11="7 Tage",7,5),N('Ist-Stunden'!I115)),MAX(IF(Einstellungen!$C$11="7 Tage",MAX(0,(MIN(DATE(2026,5,0),IF(Mitarbeiter!$D115="",DATE(2026,5,0),Mitarbeiter!$D115),TODAY()))-(MAX(DATE(2026,4,1),Mitarbeiter!$C115))+1),MAX(0,NETWORKDAYS(MAX(DATE(2026,4,1),Mitarbeiter!$C115),MIN(DATE(2026,5,0),IF(Mitarbeiter!$D115="",DATE(2026,5,0),Mitarbeiter!$D115),TODAY()),Einstellungen!$F$13:$F$67)))*N(Mitarbeiter!$E115)/IF(Einstellungen!$C$11="7 Tage",7,5),N('Ist-Stunden'!I115)+(N(Krankheitstage!J115)+N(Krankheitstage!V115))*N($C115))))</f>
        <v/>
      </c>
      <c r="AN115" s="76">
        <f>IF($B115="",0,IF(Einstellungen!$C$10="Ja",MAX(IF(Einstellungen!$C$11="7 Tage",MAX(0,(MIN(DATE(2026,6,0),IF(Mitarbeiter!$D115="",DATE(2026,6,0),Mitarbeiter!$D115),TODAY()))-(MAX(DATE(2026,5,1),Mitarbeiter!$C115))+1),MAX(0,NETWORKDAYS(MAX(DATE(2026,5,1),Mitarbeiter!$C115),MIN(DATE(2026,6,0),IF(Mitarbeiter!$D115="",DATE(2026,6,0),Mitarbeiter!$D115),TODAY()),Einstellungen!$F$13:$F$67)))*N(Mitarbeiter!$E115)/IF(Einstellungen!$C$11="7 Tage",7,5),N('Ist-Stunden'!J115)),MAX(IF(Einstellungen!$C$11="7 Tage",MAX(0,(MIN(DATE(2026,6,0),IF(Mitarbeiter!$D115="",DATE(2026,6,0),Mitarbeiter!$D115),TODAY()))-(MAX(DATE(2026,5,1),Mitarbeiter!$C115))+1),MAX(0,NETWORKDAYS(MAX(DATE(2026,5,1),Mitarbeiter!$C115),MIN(DATE(2026,6,0),IF(Mitarbeiter!$D115="",DATE(2026,6,0),Mitarbeiter!$D115),TODAY()),Einstellungen!$F$13:$F$67)))*N(Mitarbeiter!$E115)/IF(Einstellungen!$C$11="7 Tage",7,5),N('Ist-Stunden'!J115)+(N(Krankheitstage!K115)+N(Krankheitstage!W115))*N($C115))))</f>
        <v/>
      </c>
      <c r="AO115" s="76">
        <f>IF($B115="",0,IF(Einstellungen!$C$10="Ja",MAX(IF(Einstellungen!$C$11="7 Tage",MAX(0,(MIN(DATE(2026,7,0),IF(Mitarbeiter!$D115="",DATE(2026,7,0),Mitarbeiter!$D115),TODAY()))-(MAX(DATE(2026,6,1),Mitarbeiter!$C115))+1),MAX(0,NETWORKDAYS(MAX(DATE(2026,6,1),Mitarbeiter!$C115),MIN(DATE(2026,7,0),IF(Mitarbeiter!$D115="",DATE(2026,7,0),Mitarbeiter!$D115),TODAY()),Einstellungen!$F$13:$F$67)))*N(Mitarbeiter!$E115)/IF(Einstellungen!$C$11="7 Tage",7,5),N('Ist-Stunden'!K115)),MAX(IF(Einstellungen!$C$11="7 Tage",MAX(0,(MIN(DATE(2026,7,0),IF(Mitarbeiter!$D115="",DATE(2026,7,0),Mitarbeiter!$D115),TODAY()))-(MAX(DATE(2026,6,1),Mitarbeiter!$C115))+1),MAX(0,NETWORKDAYS(MAX(DATE(2026,6,1),Mitarbeiter!$C115),MIN(DATE(2026,7,0),IF(Mitarbeiter!$D115="",DATE(2026,7,0),Mitarbeiter!$D115),TODAY()),Einstellungen!$F$13:$F$67)))*N(Mitarbeiter!$E115)/IF(Einstellungen!$C$11="7 Tage",7,5),N('Ist-Stunden'!K115)+(N(Krankheitstage!L115)+N(Krankheitstage!X115))*N($C115))))</f>
        <v/>
      </c>
      <c r="AP115" s="76">
        <f>IF($B115="",0,IF(Einstellungen!$C$10="Ja",MAX(IF(Einstellungen!$C$11="7 Tage",MAX(0,(MIN(DATE(2026,8,0),IF(Mitarbeiter!$D115="",DATE(2026,8,0),Mitarbeiter!$D115),TODAY()))-(MAX(DATE(2026,7,1),Mitarbeiter!$C115))+1),MAX(0,NETWORKDAYS(MAX(DATE(2026,7,1),Mitarbeiter!$C115),MIN(DATE(2026,8,0),IF(Mitarbeiter!$D115="",DATE(2026,8,0),Mitarbeiter!$D115),TODAY()),Einstellungen!$F$13:$F$67)))*N(Mitarbeiter!$E115)/IF(Einstellungen!$C$11="7 Tage",7,5),N('Ist-Stunden'!L115)),MAX(IF(Einstellungen!$C$11="7 Tage",MAX(0,(MIN(DATE(2026,8,0),IF(Mitarbeiter!$D115="",DATE(2026,8,0),Mitarbeiter!$D115),TODAY()))-(MAX(DATE(2026,7,1),Mitarbeiter!$C115))+1),MAX(0,NETWORKDAYS(MAX(DATE(2026,7,1),Mitarbeiter!$C115),MIN(DATE(2026,8,0),IF(Mitarbeiter!$D115="",DATE(2026,8,0),Mitarbeiter!$D115),TODAY()),Einstellungen!$F$13:$F$67)))*N(Mitarbeiter!$E115)/IF(Einstellungen!$C$11="7 Tage",7,5),N('Ist-Stunden'!L115)+(N(Krankheitstage!M115)+N(Krankheitstage!Y115))*N($C115))))</f>
        <v/>
      </c>
      <c r="AQ115" s="76">
        <f>IF($B115="",0,IF(Einstellungen!$C$10="Ja",MAX(IF(Einstellungen!$C$11="7 Tage",MAX(0,(MIN(DATE(2026,9,0),IF(Mitarbeiter!$D115="",DATE(2026,9,0),Mitarbeiter!$D115),TODAY()))-(MAX(DATE(2026,8,1),Mitarbeiter!$C115))+1),MAX(0,NETWORKDAYS(MAX(DATE(2026,8,1),Mitarbeiter!$C115),MIN(DATE(2026,9,0),IF(Mitarbeiter!$D115="",DATE(2026,9,0),Mitarbeiter!$D115),TODAY()),Einstellungen!$F$13:$F$67)))*N(Mitarbeiter!$E115)/IF(Einstellungen!$C$11="7 Tage",7,5),N('Ist-Stunden'!M115)),MAX(IF(Einstellungen!$C$11="7 Tage",MAX(0,(MIN(DATE(2026,9,0),IF(Mitarbeiter!$D115="",DATE(2026,9,0),Mitarbeiter!$D115),TODAY()))-(MAX(DATE(2026,8,1),Mitarbeiter!$C115))+1),MAX(0,NETWORKDAYS(MAX(DATE(2026,8,1),Mitarbeiter!$C115),MIN(DATE(2026,9,0),IF(Mitarbeiter!$D115="",DATE(2026,9,0),Mitarbeiter!$D115),TODAY()),Einstellungen!$F$13:$F$67)))*N(Mitarbeiter!$E115)/IF(Einstellungen!$C$11="7 Tage",7,5),N('Ist-Stunden'!M115)+(N(Krankheitstage!N115)+N(Krankheitstage!Z115))*N($C115))))</f>
        <v/>
      </c>
      <c r="AR115" s="76">
        <f>IF($B115="",0,IF(Einstellungen!$C$10="Ja",MAX(IF(Einstellungen!$C$11="7 Tage",MAX(0,(MIN(DATE(2026,10,0),IF(Mitarbeiter!$D115="",DATE(2026,10,0),Mitarbeiter!$D115),TODAY()))-(MAX(DATE(2026,9,1),Mitarbeiter!$C115))+1),MAX(0,NETWORKDAYS(MAX(DATE(2026,9,1),Mitarbeiter!$C115),MIN(DATE(2026,10,0),IF(Mitarbeiter!$D115="",DATE(2026,10,0),Mitarbeiter!$D115),TODAY()),Einstellungen!$F$13:$F$67)))*N(Mitarbeiter!$E115)/IF(Einstellungen!$C$11="7 Tage",7,5),N('Ist-Stunden'!N115)),MAX(IF(Einstellungen!$C$11="7 Tage",MAX(0,(MIN(DATE(2026,10,0),IF(Mitarbeiter!$D115="",DATE(2026,10,0),Mitarbeiter!$D115),TODAY()))-(MAX(DATE(2026,9,1),Mitarbeiter!$C115))+1),MAX(0,NETWORKDAYS(MAX(DATE(2026,9,1),Mitarbeiter!$C115),MIN(DATE(2026,10,0),IF(Mitarbeiter!$D115="",DATE(2026,10,0),Mitarbeiter!$D115),TODAY()),Einstellungen!$F$13:$F$67)))*N(Mitarbeiter!$E115)/IF(Einstellungen!$C$11="7 Tage",7,5),N('Ist-Stunden'!N115)+(N(Krankheitstage!O115)+N(Krankheitstage!AA115))*N($C115))))</f>
        <v/>
      </c>
      <c r="AS115" s="76">
        <f>IF($B115="",0,IF(Einstellungen!$C$10="Ja",MAX(IF(Einstellungen!$C$11="7 Tage",MAX(0,(MIN(DATE(2026,11,0),IF(Mitarbeiter!$D115="",DATE(2026,11,0),Mitarbeiter!$D115),TODAY()))-(MAX(DATE(2026,10,1),Mitarbeiter!$C115))+1),MAX(0,NETWORKDAYS(MAX(DATE(2026,10,1),Mitarbeiter!$C115),MIN(DATE(2026,11,0),IF(Mitarbeiter!$D115="",DATE(2026,11,0),Mitarbeiter!$D115),TODAY()),Einstellungen!$F$13:$F$67)))*N(Mitarbeiter!$E115)/IF(Einstellungen!$C$11="7 Tage",7,5),N('Ist-Stunden'!O115)),MAX(IF(Einstellungen!$C$11="7 Tage",MAX(0,(MIN(DATE(2026,11,0),IF(Mitarbeiter!$D115="",DATE(2026,11,0),Mitarbeiter!$D115),TODAY()))-(MAX(DATE(2026,10,1),Mitarbeiter!$C115))+1),MAX(0,NETWORKDAYS(MAX(DATE(2026,10,1),Mitarbeiter!$C115),MIN(DATE(2026,11,0),IF(Mitarbeiter!$D115="",DATE(2026,11,0),Mitarbeiter!$D115),TODAY()),Einstellungen!$F$13:$F$67)))*N(Mitarbeiter!$E115)/IF(Einstellungen!$C$11="7 Tage",7,5),N('Ist-Stunden'!O115)+(N(Krankheitstage!P115)+N(Krankheitstage!AB115))*N($C115))))</f>
        <v/>
      </c>
      <c r="AT115" s="76">
        <f>IF($B115="",0,IF(Einstellungen!$C$10="Ja",MAX(IF(Einstellungen!$C$11="7 Tage",MAX(0,(MIN(DATE(2026,12,0),IF(Mitarbeiter!$D115="",DATE(2026,12,0),Mitarbeiter!$D115),TODAY()))-(MAX(DATE(2026,11,1),Mitarbeiter!$C115))+1),MAX(0,NETWORKDAYS(MAX(DATE(2026,11,1),Mitarbeiter!$C115),MIN(DATE(2026,12,0),IF(Mitarbeiter!$D115="",DATE(2026,12,0),Mitarbeiter!$D115),TODAY()),Einstellungen!$F$13:$F$67)))*N(Mitarbeiter!$E115)/IF(Einstellungen!$C$11="7 Tage",7,5),N('Ist-Stunden'!P115)),MAX(IF(Einstellungen!$C$11="7 Tage",MAX(0,(MIN(DATE(2026,12,0),IF(Mitarbeiter!$D115="",DATE(2026,12,0),Mitarbeiter!$D115),TODAY()))-(MAX(DATE(2026,11,1),Mitarbeiter!$C115))+1),MAX(0,NETWORKDAYS(MAX(DATE(2026,11,1),Mitarbeiter!$C115),MIN(DATE(2026,12,0),IF(Mitarbeiter!$D115="",DATE(2026,12,0),Mitarbeiter!$D115),TODAY()),Einstellungen!$F$13:$F$67)))*N(Mitarbeiter!$E115)/IF(Einstellungen!$C$11="7 Tage",7,5),N('Ist-Stunden'!P115)+(N(Krankheitstage!Q115)+N(Krankheitstage!AC115))*N($C115))))</f>
        <v/>
      </c>
      <c r="AU115" s="76">
        <f>IF($B115="",0,IF(Einstellungen!$C$10="Ja",MAX(IF(Einstellungen!$C$11="7 Tage",MAX(0,(MIN(DATE(2026,13,0),IF(Mitarbeiter!$D115="",DATE(2026,13,0),Mitarbeiter!$D115),TODAY()))-(MAX(DATE(2026,12,1),Mitarbeiter!$C115))+1),MAX(0,NETWORKDAYS(MAX(DATE(2026,12,1),Mitarbeiter!$C115),MIN(DATE(2026,13,0),IF(Mitarbeiter!$D115="",DATE(2026,13,0),Mitarbeiter!$D115),TODAY()),Einstellungen!$F$13:$F$67)))*N(Mitarbeiter!$E115)/IF(Einstellungen!$C$11="7 Tage",7,5),N('Ist-Stunden'!Q115)),MAX(IF(Einstellungen!$C$11="7 Tage",MAX(0,(MIN(DATE(2026,13,0),IF(Mitarbeiter!$D115="",DATE(2026,13,0),Mitarbeiter!$D115),TODAY()))-(MAX(DATE(2026,12,1),Mitarbeiter!$C115))+1),MAX(0,NETWORKDAYS(MAX(DATE(2026,12,1),Mitarbeiter!$C115),MIN(DATE(2026,13,0),IF(Mitarbeiter!$D115="",DATE(2026,13,0),Mitarbeiter!$D115),TODAY()),Einstellungen!$F$13:$F$67)))*N(Mitarbeiter!$E115)/IF(Einstellungen!$C$11="7 Tage",7,5),N('Ist-Stunden'!Q115)+(N(Krankheitstage!R115)+N(Krankheitstage!AD115))*N($C115))))</f>
        <v/>
      </c>
      <c r="AV115" s="76">
        <f>IF($B115="",0,IF(Einstellungen!$C$10="Ja",MAX(IF(Einstellungen!$C$11="7 Tage",MAX(0,(MIN(DATE(2027,2,0),IF(Mitarbeiter!$D115="",DATE(2027,2,0),Mitarbeiter!$D115),TODAY()))-(MAX(DATE(2027,1,1),Mitarbeiter!$C115))+1),MAX(0,NETWORKDAYS(MAX(DATE(2027,1,1),Mitarbeiter!$C115),MIN(DATE(2027,2,0),IF(Mitarbeiter!$D115="",DATE(2027,2,0),Mitarbeiter!$D115),TODAY()),Einstellungen!$F$13:$F$67)))*N(Mitarbeiter!$E115)/IF(Einstellungen!$C$11="7 Tage",7,5),N('Ist-Stunden'!R115)),MAX(IF(Einstellungen!$C$11="7 Tage",MAX(0,(MIN(DATE(2027,2,0),IF(Mitarbeiter!$D115="",DATE(2027,2,0),Mitarbeiter!$D115),TODAY()))-(MAX(DATE(2027,1,1),Mitarbeiter!$C115))+1),MAX(0,NETWORKDAYS(MAX(DATE(2027,1,1),Mitarbeiter!$C115),MIN(DATE(2027,2,0),IF(Mitarbeiter!$D115="",DATE(2027,2,0),Mitarbeiter!$D115),TODAY()),Einstellungen!$F$13:$F$67)))*N(Mitarbeiter!$E115)/IF(Einstellungen!$C$11="7 Tage",7,5),N('Ist-Stunden'!R115)+(N(Krankheitstage!AE115)+N(Krankheitstage!AQ115))*N($C115))))</f>
        <v/>
      </c>
      <c r="AW115" s="76">
        <f>IF($B115="",0,IF(Einstellungen!$C$10="Ja",MAX(IF(Einstellungen!$C$11="7 Tage",MAX(0,(MIN(DATE(2027,3,0),IF(Mitarbeiter!$D115="",DATE(2027,3,0),Mitarbeiter!$D115),TODAY()))-(MAX(DATE(2027,2,1),Mitarbeiter!$C115))+1),MAX(0,NETWORKDAYS(MAX(DATE(2027,2,1),Mitarbeiter!$C115),MIN(DATE(2027,3,0),IF(Mitarbeiter!$D115="",DATE(2027,3,0),Mitarbeiter!$D115),TODAY()),Einstellungen!$F$13:$F$67)))*N(Mitarbeiter!$E115)/IF(Einstellungen!$C$11="7 Tage",7,5),N('Ist-Stunden'!S115)),MAX(IF(Einstellungen!$C$11="7 Tage",MAX(0,(MIN(DATE(2027,3,0),IF(Mitarbeiter!$D115="",DATE(2027,3,0),Mitarbeiter!$D115),TODAY()))-(MAX(DATE(2027,2,1),Mitarbeiter!$C115))+1),MAX(0,NETWORKDAYS(MAX(DATE(2027,2,1),Mitarbeiter!$C115),MIN(DATE(2027,3,0),IF(Mitarbeiter!$D115="",DATE(2027,3,0),Mitarbeiter!$D115),TODAY()),Einstellungen!$F$13:$F$67)))*N(Mitarbeiter!$E115)/IF(Einstellungen!$C$11="7 Tage",7,5),N('Ist-Stunden'!S115)+(N(Krankheitstage!AF115)+N(Krankheitstage!AR115))*N($C115))))</f>
        <v/>
      </c>
      <c r="AX115" s="76">
        <f>IF($B115="",0,IF(Einstellungen!$C$10="Ja",MAX(IF(Einstellungen!$C$11="7 Tage",MAX(0,(MIN(DATE(2027,4,0),IF(Mitarbeiter!$D115="",DATE(2027,4,0),Mitarbeiter!$D115),TODAY()))-(MAX(DATE(2027,3,1),Mitarbeiter!$C115))+1),MAX(0,NETWORKDAYS(MAX(DATE(2027,3,1),Mitarbeiter!$C115),MIN(DATE(2027,4,0),IF(Mitarbeiter!$D115="",DATE(2027,4,0),Mitarbeiter!$D115),TODAY()),Einstellungen!$F$13:$F$67)))*N(Mitarbeiter!$E115)/IF(Einstellungen!$C$11="7 Tage",7,5),N('Ist-Stunden'!T115)),MAX(IF(Einstellungen!$C$11="7 Tage",MAX(0,(MIN(DATE(2027,4,0),IF(Mitarbeiter!$D115="",DATE(2027,4,0),Mitarbeiter!$D115),TODAY()))-(MAX(DATE(2027,3,1),Mitarbeiter!$C115))+1),MAX(0,NETWORKDAYS(MAX(DATE(2027,3,1),Mitarbeiter!$C115),MIN(DATE(2027,4,0),IF(Mitarbeiter!$D115="",DATE(2027,4,0),Mitarbeiter!$D115),TODAY()),Einstellungen!$F$13:$F$67)))*N(Mitarbeiter!$E115)/IF(Einstellungen!$C$11="7 Tage",7,5),N('Ist-Stunden'!T115)+(N(Krankheitstage!AG115)+N(Krankheitstage!AS115))*N($C115))))</f>
        <v/>
      </c>
      <c r="AY115" s="76">
        <f>IF($B115="",0,IF(Einstellungen!$C$10="Ja",MAX(IF(Einstellungen!$C$11="7 Tage",MAX(0,(MIN(DATE(2027,5,0),IF(Mitarbeiter!$D115="",DATE(2027,5,0),Mitarbeiter!$D115),TODAY()))-(MAX(DATE(2027,4,1),Mitarbeiter!$C115))+1),MAX(0,NETWORKDAYS(MAX(DATE(2027,4,1),Mitarbeiter!$C115),MIN(DATE(2027,5,0),IF(Mitarbeiter!$D115="",DATE(2027,5,0),Mitarbeiter!$D115),TODAY()),Einstellungen!$F$13:$F$67)))*N(Mitarbeiter!$E115)/IF(Einstellungen!$C$11="7 Tage",7,5),N('Ist-Stunden'!U115)),MAX(IF(Einstellungen!$C$11="7 Tage",MAX(0,(MIN(DATE(2027,5,0),IF(Mitarbeiter!$D115="",DATE(2027,5,0),Mitarbeiter!$D115),TODAY()))-(MAX(DATE(2027,4,1),Mitarbeiter!$C115))+1),MAX(0,NETWORKDAYS(MAX(DATE(2027,4,1),Mitarbeiter!$C115),MIN(DATE(2027,5,0),IF(Mitarbeiter!$D115="",DATE(2027,5,0),Mitarbeiter!$D115),TODAY()),Einstellungen!$F$13:$F$67)))*N(Mitarbeiter!$E115)/IF(Einstellungen!$C$11="7 Tage",7,5),N('Ist-Stunden'!U115)+(N(Krankheitstage!AH115)+N(Krankheitstage!AT115))*N($C115))))</f>
        <v/>
      </c>
      <c r="AZ115" s="76">
        <f>IF($B115="",0,IF(Einstellungen!$C$10="Ja",MAX(IF(Einstellungen!$C$11="7 Tage",MAX(0,(MIN(DATE(2027,6,0),IF(Mitarbeiter!$D115="",DATE(2027,6,0),Mitarbeiter!$D115),TODAY()))-(MAX(DATE(2027,5,1),Mitarbeiter!$C115))+1),MAX(0,NETWORKDAYS(MAX(DATE(2027,5,1),Mitarbeiter!$C115),MIN(DATE(2027,6,0),IF(Mitarbeiter!$D115="",DATE(2027,6,0),Mitarbeiter!$D115),TODAY()),Einstellungen!$F$13:$F$67)))*N(Mitarbeiter!$E115)/IF(Einstellungen!$C$11="7 Tage",7,5),N('Ist-Stunden'!V115)),MAX(IF(Einstellungen!$C$11="7 Tage",MAX(0,(MIN(DATE(2027,6,0),IF(Mitarbeiter!$D115="",DATE(2027,6,0),Mitarbeiter!$D115),TODAY()))-(MAX(DATE(2027,5,1),Mitarbeiter!$C115))+1),MAX(0,NETWORKDAYS(MAX(DATE(2027,5,1),Mitarbeiter!$C115),MIN(DATE(2027,6,0),IF(Mitarbeiter!$D115="",DATE(2027,6,0),Mitarbeiter!$D115),TODAY()),Einstellungen!$F$13:$F$67)))*N(Mitarbeiter!$E115)/IF(Einstellungen!$C$11="7 Tage",7,5),N('Ist-Stunden'!V115)+(N(Krankheitstage!AI115)+N(Krankheitstage!AU115))*N($C115))))</f>
        <v/>
      </c>
      <c r="BA115" s="76">
        <f>IF($B115="",0,IF(Einstellungen!$C$10="Ja",MAX(IF(Einstellungen!$C$11="7 Tage",MAX(0,(MIN(DATE(2027,7,0),IF(Mitarbeiter!$D115="",DATE(2027,7,0),Mitarbeiter!$D115),TODAY()))-(MAX(DATE(2027,6,1),Mitarbeiter!$C115))+1),MAX(0,NETWORKDAYS(MAX(DATE(2027,6,1),Mitarbeiter!$C115),MIN(DATE(2027,7,0),IF(Mitarbeiter!$D115="",DATE(2027,7,0),Mitarbeiter!$D115),TODAY()),Einstellungen!$F$13:$F$67)))*N(Mitarbeiter!$E115)/IF(Einstellungen!$C$11="7 Tage",7,5),N('Ist-Stunden'!W115)),MAX(IF(Einstellungen!$C$11="7 Tage",MAX(0,(MIN(DATE(2027,7,0),IF(Mitarbeiter!$D115="",DATE(2027,7,0),Mitarbeiter!$D115),TODAY()))-(MAX(DATE(2027,6,1),Mitarbeiter!$C115))+1),MAX(0,NETWORKDAYS(MAX(DATE(2027,6,1),Mitarbeiter!$C115),MIN(DATE(2027,7,0),IF(Mitarbeiter!$D115="",DATE(2027,7,0),Mitarbeiter!$D115),TODAY()),Einstellungen!$F$13:$F$67)))*N(Mitarbeiter!$E115)/IF(Einstellungen!$C$11="7 Tage",7,5),N('Ist-Stunden'!W115)+(N(Krankheitstage!AJ115)+N(Krankheitstage!AV115))*N($C115))))</f>
        <v/>
      </c>
      <c r="BB115" s="76">
        <f>IF($B115="",0,IF(Einstellungen!$C$10="Ja",MAX(IF(Einstellungen!$C$11="7 Tage",MAX(0,(MIN(DATE(2027,8,0),IF(Mitarbeiter!$D115="",DATE(2027,8,0),Mitarbeiter!$D115),TODAY()))-(MAX(DATE(2027,7,1),Mitarbeiter!$C115))+1),MAX(0,NETWORKDAYS(MAX(DATE(2027,7,1),Mitarbeiter!$C115),MIN(DATE(2027,8,0),IF(Mitarbeiter!$D115="",DATE(2027,8,0),Mitarbeiter!$D115),TODAY()),Einstellungen!$F$13:$F$67)))*N(Mitarbeiter!$E115)/IF(Einstellungen!$C$11="7 Tage",7,5),N('Ist-Stunden'!X115)),MAX(IF(Einstellungen!$C$11="7 Tage",MAX(0,(MIN(DATE(2027,8,0),IF(Mitarbeiter!$D115="",DATE(2027,8,0),Mitarbeiter!$D115),TODAY()))-(MAX(DATE(2027,7,1),Mitarbeiter!$C115))+1),MAX(0,NETWORKDAYS(MAX(DATE(2027,7,1),Mitarbeiter!$C115),MIN(DATE(2027,8,0),IF(Mitarbeiter!$D115="",DATE(2027,8,0),Mitarbeiter!$D115),TODAY()),Einstellungen!$F$13:$F$67)))*N(Mitarbeiter!$E115)/IF(Einstellungen!$C$11="7 Tage",7,5),N('Ist-Stunden'!X115)+(N(Krankheitstage!AK115)+N(Krankheitstage!AW115))*N($C115))))</f>
        <v/>
      </c>
      <c r="BC115" s="76">
        <f>IF($B115="",0,IF(Einstellungen!$C$10="Ja",MAX(IF(Einstellungen!$C$11="7 Tage",MAX(0,(MIN(DATE(2027,9,0),IF(Mitarbeiter!$D115="",DATE(2027,9,0),Mitarbeiter!$D115),TODAY()))-(MAX(DATE(2027,8,1),Mitarbeiter!$C115))+1),MAX(0,NETWORKDAYS(MAX(DATE(2027,8,1),Mitarbeiter!$C115),MIN(DATE(2027,9,0),IF(Mitarbeiter!$D115="",DATE(2027,9,0),Mitarbeiter!$D115),TODAY()),Einstellungen!$F$13:$F$67)))*N(Mitarbeiter!$E115)/IF(Einstellungen!$C$11="7 Tage",7,5),N('Ist-Stunden'!Y115)),MAX(IF(Einstellungen!$C$11="7 Tage",MAX(0,(MIN(DATE(2027,9,0),IF(Mitarbeiter!$D115="",DATE(2027,9,0),Mitarbeiter!$D115),TODAY()))-(MAX(DATE(2027,8,1),Mitarbeiter!$C115))+1),MAX(0,NETWORKDAYS(MAX(DATE(2027,8,1),Mitarbeiter!$C115),MIN(DATE(2027,9,0),IF(Mitarbeiter!$D115="",DATE(2027,9,0),Mitarbeiter!$D115),TODAY()),Einstellungen!$F$13:$F$67)))*N(Mitarbeiter!$E115)/IF(Einstellungen!$C$11="7 Tage",7,5),N('Ist-Stunden'!Y115)+(N(Krankheitstage!AL115)+N(Krankheitstage!AX115))*N($C115))))</f>
        <v/>
      </c>
      <c r="BD115" s="76">
        <f>IF($B115="",0,IF(Einstellungen!$C$10="Ja",MAX(IF(Einstellungen!$C$11="7 Tage",MAX(0,(MIN(DATE(2027,10,0),IF(Mitarbeiter!$D115="",DATE(2027,10,0),Mitarbeiter!$D115),TODAY()))-(MAX(DATE(2027,9,1),Mitarbeiter!$C115))+1),MAX(0,NETWORKDAYS(MAX(DATE(2027,9,1),Mitarbeiter!$C115),MIN(DATE(2027,10,0),IF(Mitarbeiter!$D115="",DATE(2027,10,0),Mitarbeiter!$D115),TODAY()),Einstellungen!$F$13:$F$67)))*N(Mitarbeiter!$E115)/IF(Einstellungen!$C$11="7 Tage",7,5),N('Ist-Stunden'!Z115)),MAX(IF(Einstellungen!$C$11="7 Tage",MAX(0,(MIN(DATE(2027,10,0),IF(Mitarbeiter!$D115="",DATE(2027,10,0),Mitarbeiter!$D115),TODAY()))-(MAX(DATE(2027,9,1),Mitarbeiter!$C115))+1),MAX(0,NETWORKDAYS(MAX(DATE(2027,9,1),Mitarbeiter!$C115),MIN(DATE(2027,10,0),IF(Mitarbeiter!$D115="",DATE(2027,10,0),Mitarbeiter!$D115),TODAY()),Einstellungen!$F$13:$F$67)))*N(Mitarbeiter!$E115)/IF(Einstellungen!$C$11="7 Tage",7,5),N('Ist-Stunden'!Z115)+(N(Krankheitstage!AM115)+N(Krankheitstage!AY115))*N($C115))))</f>
        <v/>
      </c>
      <c r="BE115" s="76">
        <f>IF($B115="",0,IF(Einstellungen!$C$10="Ja",MAX(IF(Einstellungen!$C$11="7 Tage",MAX(0,(MIN(DATE(2027,11,0),IF(Mitarbeiter!$D115="",DATE(2027,11,0),Mitarbeiter!$D115),TODAY()))-(MAX(DATE(2027,10,1),Mitarbeiter!$C115))+1),MAX(0,NETWORKDAYS(MAX(DATE(2027,10,1),Mitarbeiter!$C115),MIN(DATE(2027,11,0),IF(Mitarbeiter!$D115="",DATE(2027,11,0),Mitarbeiter!$D115),TODAY()),Einstellungen!$F$13:$F$67)))*N(Mitarbeiter!$E115)/IF(Einstellungen!$C$11="7 Tage",7,5),N('Ist-Stunden'!AA115)),MAX(IF(Einstellungen!$C$11="7 Tage",MAX(0,(MIN(DATE(2027,11,0),IF(Mitarbeiter!$D115="",DATE(2027,11,0),Mitarbeiter!$D115),TODAY()))-(MAX(DATE(2027,10,1),Mitarbeiter!$C115))+1),MAX(0,NETWORKDAYS(MAX(DATE(2027,10,1),Mitarbeiter!$C115),MIN(DATE(2027,11,0),IF(Mitarbeiter!$D115="",DATE(2027,11,0),Mitarbeiter!$D115),TODAY()),Einstellungen!$F$13:$F$67)))*N(Mitarbeiter!$E115)/IF(Einstellungen!$C$11="7 Tage",7,5),N('Ist-Stunden'!AA115)+(N(Krankheitstage!AN115)+N(Krankheitstage!AZ115))*N($C115))))</f>
        <v/>
      </c>
      <c r="BF115" s="76">
        <f>IF($B115="",0,IF(Einstellungen!$C$10="Ja",MAX(IF(Einstellungen!$C$11="7 Tage",MAX(0,(MIN(DATE(2027,12,0),IF(Mitarbeiter!$D115="",DATE(2027,12,0),Mitarbeiter!$D115),TODAY()))-(MAX(DATE(2027,11,1),Mitarbeiter!$C115))+1),MAX(0,NETWORKDAYS(MAX(DATE(2027,11,1),Mitarbeiter!$C115),MIN(DATE(2027,12,0),IF(Mitarbeiter!$D115="",DATE(2027,12,0),Mitarbeiter!$D115),TODAY()),Einstellungen!$F$13:$F$67)))*N(Mitarbeiter!$E115)/IF(Einstellungen!$C$11="7 Tage",7,5),N('Ist-Stunden'!AB115)),MAX(IF(Einstellungen!$C$11="7 Tage",MAX(0,(MIN(DATE(2027,12,0),IF(Mitarbeiter!$D115="",DATE(2027,12,0),Mitarbeiter!$D115),TODAY()))-(MAX(DATE(2027,11,1),Mitarbeiter!$C115))+1),MAX(0,NETWORKDAYS(MAX(DATE(2027,11,1),Mitarbeiter!$C115),MIN(DATE(2027,12,0),IF(Mitarbeiter!$D115="",DATE(2027,12,0),Mitarbeiter!$D115),TODAY()),Einstellungen!$F$13:$F$67)))*N(Mitarbeiter!$E115)/IF(Einstellungen!$C$11="7 Tage",7,5),N('Ist-Stunden'!AB115)+(N(Krankheitstage!AO115)+N(Krankheitstage!BA115))*N($C115))))</f>
        <v/>
      </c>
      <c r="BG115" s="76">
        <f>IF($B115="",0,IF(Einstellungen!$C$10="Ja",MAX(IF(Einstellungen!$C$11="7 Tage",MAX(0,(MIN(DATE(2027,13,0),IF(Mitarbeiter!$D115="",DATE(2027,13,0),Mitarbeiter!$D115),TODAY()))-(MAX(DATE(2027,12,1),Mitarbeiter!$C115))+1),MAX(0,NETWORKDAYS(MAX(DATE(2027,12,1),Mitarbeiter!$C115),MIN(DATE(2027,13,0),IF(Mitarbeiter!$D115="",DATE(2027,13,0),Mitarbeiter!$D115),TODAY()),Einstellungen!$F$13:$F$67)))*N(Mitarbeiter!$E115)/IF(Einstellungen!$C$11="7 Tage",7,5),N('Ist-Stunden'!AC115)),MAX(IF(Einstellungen!$C$11="7 Tage",MAX(0,(MIN(DATE(2027,13,0),IF(Mitarbeiter!$D115="",DATE(2027,13,0),Mitarbeiter!$D115),TODAY()))-(MAX(DATE(2027,12,1),Mitarbeiter!$C115))+1),MAX(0,NETWORKDAYS(MAX(DATE(2027,12,1),Mitarbeiter!$C115),MIN(DATE(2027,13,0),IF(Mitarbeiter!$D115="",DATE(2027,13,0),Mitarbeiter!$D115),TODAY()),Einstellungen!$F$13:$F$67)))*N(Mitarbeiter!$E115)/IF(Einstellungen!$C$11="7 Tage",7,5),N('Ist-Stunden'!AC115)+(N(Krankheitstage!AP115)+N(Krankheitstage!BB115))*N($C115))))</f>
        <v/>
      </c>
      <c r="BH115" s="76">
        <f>IF($B115="",0,IF(Einstellungen!$C$10="Ja",MAX(IF(Einstellungen!$C$11="7 Tage",MAX(0,(MIN(DATE(2028,2,0),IF(Mitarbeiter!$D115="",DATE(2028,2,0),Mitarbeiter!$D115),TODAY()))-(MAX(DATE(2028,1,1),Mitarbeiter!$C115))+1),MAX(0,NETWORKDAYS(MAX(DATE(2028,1,1),Mitarbeiter!$C115),MIN(DATE(2028,2,0),IF(Mitarbeiter!$D115="",DATE(2028,2,0),Mitarbeiter!$D115),TODAY()),Einstellungen!$F$13:$F$67)))*N(Mitarbeiter!$E115)/IF(Einstellungen!$C$11="7 Tage",7,5),N('Ist-Stunden'!AD115)),MAX(IF(Einstellungen!$C$11="7 Tage",MAX(0,(MIN(DATE(2028,2,0),IF(Mitarbeiter!$D115="",DATE(2028,2,0),Mitarbeiter!$D115),TODAY()))-(MAX(DATE(2028,1,1),Mitarbeiter!$C115))+1),MAX(0,NETWORKDAYS(MAX(DATE(2028,1,1),Mitarbeiter!$C115),MIN(DATE(2028,2,0),IF(Mitarbeiter!$D115="",DATE(2028,2,0),Mitarbeiter!$D115),TODAY()),Einstellungen!$F$13:$F$67)))*N(Mitarbeiter!$E115)/IF(Einstellungen!$C$11="7 Tage",7,5),N('Ist-Stunden'!AD115)+(N(Krankheitstage!BC115)+N(Krankheitstage!BO115))*N($C115))))</f>
        <v/>
      </c>
      <c r="BI115" s="76">
        <f>IF($B115="",0,IF(Einstellungen!$C$10="Ja",MAX(IF(Einstellungen!$C$11="7 Tage",MAX(0,(MIN(DATE(2028,3,0),IF(Mitarbeiter!$D115="",DATE(2028,3,0),Mitarbeiter!$D115),TODAY()))-(MAX(DATE(2028,2,1),Mitarbeiter!$C115))+1),MAX(0,NETWORKDAYS(MAX(DATE(2028,2,1),Mitarbeiter!$C115),MIN(DATE(2028,3,0),IF(Mitarbeiter!$D115="",DATE(2028,3,0),Mitarbeiter!$D115),TODAY()),Einstellungen!$F$13:$F$67)))*N(Mitarbeiter!$E115)/IF(Einstellungen!$C$11="7 Tage",7,5),N('Ist-Stunden'!AE115)),MAX(IF(Einstellungen!$C$11="7 Tage",MAX(0,(MIN(DATE(2028,3,0),IF(Mitarbeiter!$D115="",DATE(2028,3,0),Mitarbeiter!$D115),TODAY()))-(MAX(DATE(2028,2,1),Mitarbeiter!$C115))+1),MAX(0,NETWORKDAYS(MAX(DATE(2028,2,1),Mitarbeiter!$C115),MIN(DATE(2028,3,0),IF(Mitarbeiter!$D115="",DATE(2028,3,0),Mitarbeiter!$D115),TODAY()),Einstellungen!$F$13:$F$67)))*N(Mitarbeiter!$E115)/IF(Einstellungen!$C$11="7 Tage",7,5),N('Ist-Stunden'!AE115)+(N(Krankheitstage!BD115)+N(Krankheitstage!BP115))*N($C115))))</f>
        <v/>
      </c>
      <c r="BJ115" s="76">
        <f>IF($B115="",0,IF(Einstellungen!$C$10="Ja",MAX(IF(Einstellungen!$C$11="7 Tage",MAX(0,(MIN(DATE(2028,4,0),IF(Mitarbeiter!$D115="",DATE(2028,4,0),Mitarbeiter!$D115),TODAY()))-(MAX(DATE(2028,3,1),Mitarbeiter!$C115))+1),MAX(0,NETWORKDAYS(MAX(DATE(2028,3,1),Mitarbeiter!$C115),MIN(DATE(2028,4,0),IF(Mitarbeiter!$D115="",DATE(2028,4,0),Mitarbeiter!$D115),TODAY()),Einstellungen!$F$13:$F$67)))*N(Mitarbeiter!$E115)/IF(Einstellungen!$C$11="7 Tage",7,5),N('Ist-Stunden'!AF115)),MAX(IF(Einstellungen!$C$11="7 Tage",MAX(0,(MIN(DATE(2028,4,0),IF(Mitarbeiter!$D115="",DATE(2028,4,0),Mitarbeiter!$D115),TODAY()))-(MAX(DATE(2028,3,1),Mitarbeiter!$C115))+1),MAX(0,NETWORKDAYS(MAX(DATE(2028,3,1),Mitarbeiter!$C115),MIN(DATE(2028,4,0),IF(Mitarbeiter!$D115="",DATE(2028,4,0),Mitarbeiter!$D115),TODAY()),Einstellungen!$F$13:$F$67)))*N(Mitarbeiter!$E115)/IF(Einstellungen!$C$11="7 Tage",7,5),N('Ist-Stunden'!AF115)+(N(Krankheitstage!BE115)+N(Krankheitstage!BQ115))*N($C115))))</f>
        <v/>
      </c>
      <c r="BK115" s="76">
        <f>IF($B115="",0,IF(Einstellungen!$C$10="Ja",MAX(IF(Einstellungen!$C$11="7 Tage",MAX(0,(MIN(DATE(2028,5,0),IF(Mitarbeiter!$D115="",DATE(2028,5,0),Mitarbeiter!$D115),TODAY()))-(MAX(DATE(2028,4,1),Mitarbeiter!$C115))+1),MAX(0,NETWORKDAYS(MAX(DATE(2028,4,1),Mitarbeiter!$C115),MIN(DATE(2028,5,0),IF(Mitarbeiter!$D115="",DATE(2028,5,0),Mitarbeiter!$D115),TODAY()),Einstellungen!$F$13:$F$67)))*N(Mitarbeiter!$E115)/IF(Einstellungen!$C$11="7 Tage",7,5),N('Ist-Stunden'!AG115)),MAX(IF(Einstellungen!$C$11="7 Tage",MAX(0,(MIN(DATE(2028,5,0),IF(Mitarbeiter!$D115="",DATE(2028,5,0),Mitarbeiter!$D115),TODAY()))-(MAX(DATE(2028,4,1),Mitarbeiter!$C115))+1),MAX(0,NETWORKDAYS(MAX(DATE(2028,4,1),Mitarbeiter!$C115),MIN(DATE(2028,5,0),IF(Mitarbeiter!$D115="",DATE(2028,5,0),Mitarbeiter!$D115),TODAY()),Einstellungen!$F$13:$F$67)))*N(Mitarbeiter!$E115)/IF(Einstellungen!$C$11="7 Tage",7,5),N('Ist-Stunden'!AG115)+(N(Krankheitstage!BF115)+N(Krankheitstage!BR115))*N($C115))))</f>
        <v/>
      </c>
      <c r="BL115" s="76">
        <f>IF($B115="",0,IF(Einstellungen!$C$10="Ja",MAX(IF(Einstellungen!$C$11="7 Tage",MAX(0,(MIN(DATE(2028,6,0),IF(Mitarbeiter!$D115="",DATE(2028,6,0),Mitarbeiter!$D115),TODAY()))-(MAX(DATE(2028,5,1),Mitarbeiter!$C115))+1),MAX(0,NETWORKDAYS(MAX(DATE(2028,5,1),Mitarbeiter!$C115),MIN(DATE(2028,6,0),IF(Mitarbeiter!$D115="",DATE(2028,6,0),Mitarbeiter!$D115),TODAY()),Einstellungen!$F$13:$F$67)))*N(Mitarbeiter!$E115)/IF(Einstellungen!$C$11="7 Tage",7,5),N('Ist-Stunden'!AH115)),MAX(IF(Einstellungen!$C$11="7 Tage",MAX(0,(MIN(DATE(2028,6,0),IF(Mitarbeiter!$D115="",DATE(2028,6,0),Mitarbeiter!$D115),TODAY()))-(MAX(DATE(2028,5,1),Mitarbeiter!$C115))+1),MAX(0,NETWORKDAYS(MAX(DATE(2028,5,1),Mitarbeiter!$C115),MIN(DATE(2028,6,0),IF(Mitarbeiter!$D115="",DATE(2028,6,0),Mitarbeiter!$D115),TODAY()),Einstellungen!$F$13:$F$67)))*N(Mitarbeiter!$E115)/IF(Einstellungen!$C$11="7 Tage",7,5),N('Ist-Stunden'!AH115)+(N(Krankheitstage!BG115)+N(Krankheitstage!BS115))*N($C115))))</f>
        <v/>
      </c>
      <c r="BM115" s="76">
        <f>IF($B115="",0,IF(Einstellungen!$C$10="Ja",MAX(IF(Einstellungen!$C$11="7 Tage",MAX(0,(MIN(DATE(2028,7,0),IF(Mitarbeiter!$D115="",DATE(2028,7,0),Mitarbeiter!$D115),TODAY()))-(MAX(DATE(2028,6,1),Mitarbeiter!$C115))+1),MAX(0,NETWORKDAYS(MAX(DATE(2028,6,1),Mitarbeiter!$C115),MIN(DATE(2028,7,0),IF(Mitarbeiter!$D115="",DATE(2028,7,0),Mitarbeiter!$D115),TODAY()),Einstellungen!$F$13:$F$67)))*N(Mitarbeiter!$E115)/IF(Einstellungen!$C$11="7 Tage",7,5),N('Ist-Stunden'!AI115)),MAX(IF(Einstellungen!$C$11="7 Tage",MAX(0,(MIN(DATE(2028,7,0),IF(Mitarbeiter!$D115="",DATE(2028,7,0),Mitarbeiter!$D115),TODAY()))-(MAX(DATE(2028,6,1),Mitarbeiter!$C115))+1),MAX(0,NETWORKDAYS(MAX(DATE(2028,6,1),Mitarbeiter!$C115),MIN(DATE(2028,7,0),IF(Mitarbeiter!$D115="",DATE(2028,7,0),Mitarbeiter!$D115),TODAY()),Einstellungen!$F$13:$F$67)))*N(Mitarbeiter!$E115)/IF(Einstellungen!$C$11="7 Tage",7,5),N('Ist-Stunden'!AI115)+(N(Krankheitstage!BH115)+N(Krankheitstage!BT115))*N($C115))))</f>
        <v/>
      </c>
      <c r="BN115" s="76">
        <f>IF($B115="",0,IF(Einstellungen!$C$10="Ja",MAX(IF(Einstellungen!$C$11="7 Tage",MAX(0,(MIN(DATE(2028,8,0),IF(Mitarbeiter!$D115="",DATE(2028,8,0),Mitarbeiter!$D115),TODAY()))-(MAX(DATE(2028,7,1),Mitarbeiter!$C115))+1),MAX(0,NETWORKDAYS(MAX(DATE(2028,7,1),Mitarbeiter!$C115),MIN(DATE(2028,8,0),IF(Mitarbeiter!$D115="",DATE(2028,8,0),Mitarbeiter!$D115),TODAY()),Einstellungen!$F$13:$F$67)))*N(Mitarbeiter!$E115)/IF(Einstellungen!$C$11="7 Tage",7,5),N('Ist-Stunden'!AJ115)),MAX(IF(Einstellungen!$C$11="7 Tage",MAX(0,(MIN(DATE(2028,8,0),IF(Mitarbeiter!$D115="",DATE(2028,8,0),Mitarbeiter!$D115),TODAY()))-(MAX(DATE(2028,7,1),Mitarbeiter!$C115))+1),MAX(0,NETWORKDAYS(MAX(DATE(2028,7,1),Mitarbeiter!$C115),MIN(DATE(2028,8,0),IF(Mitarbeiter!$D115="",DATE(2028,8,0),Mitarbeiter!$D115),TODAY()),Einstellungen!$F$13:$F$67)))*N(Mitarbeiter!$E115)/IF(Einstellungen!$C$11="7 Tage",7,5),N('Ist-Stunden'!AJ115)+(N(Krankheitstage!BI115)+N(Krankheitstage!BU115))*N($C115))))</f>
        <v/>
      </c>
      <c r="BO115" s="76">
        <f>IF($B115="",0,IF(Einstellungen!$C$10="Ja",MAX(IF(Einstellungen!$C$11="7 Tage",MAX(0,(MIN(DATE(2028,9,0),IF(Mitarbeiter!$D115="",DATE(2028,9,0),Mitarbeiter!$D115),TODAY()))-(MAX(DATE(2028,8,1),Mitarbeiter!$C115))+1),MAX(0,NETWORKDAYS(MAX(DATE(2028,8,1),Mitarbeiter!$C115),MIN(DATE(2028,9,0),IF(Mitarbeiter!$D115="",DATE(2028,9,0),Mitarbeiter!$D115),TODAY()),Einstellungen!$F$13:$F$67)))*N(Mitarbeiter!$E115)/IF(Einstellungen!$C$11="7 Tage",7,5),N('Ist-Stunden'!AK115)),MAX(IF(Einstellungen!$C$11="7 Tage",MAX(0,(MIN(DATE(2028,9,0),IF(Mitarbeiter!$D115="",DATE(2028,9,0),Mitarbeiter!$D115),TODAY()))-(MAX(DATE(2028,8,1),Mitarbeiter!$C115))+1),MAX(0,NETWORKDAYS(MAX(DATE(2028,8,1),Mitarbeiter!$C115),MIN(DATE(2028,9,0),IF(Mitarbeiter!$D115="",DATE(2028,9,0),Mitarbeiter!$D115),TODAY()),Einstellungen!$F$13:$F$67)))*N(Mitarbeiter!$E115)/IF(Einstellungen!$C$11="7 Tage",7,5),N('Ist-Stunden'!AK115)+(N(Krankheitstage!BJ115)+N(Krankheitstage!BV115))*N($C115))))</f>
        <v/>
      </c>
      <c r="BP115" s="76">
        <f>IF($B115="",0,IF(Einstellungen!$C$10="Ja",MAX(IF(Einstellungen!$C$11="7 Tage",MAX(0,(MIN(DATE(2028,10,0),IF(Mitarbeiter!$D115="",DATE(2028,10,0),Mitarbeiter!$D115),TODAY()))-(MAX(DATE(2028,9,1),Mitarbeiter!$C115))+1),MAX(0,NETWORKDAYS(MAX(DATE(2028,9,1),Mitarbeiter!$C115),MIN(DATE(2028,10,0),IF(Mitarbeiter!$D115="",DATE(2028,10,0),Mitarbeiter!$D115),TODAY()),Einstellungen!$F$13:$F$67)))*N(Mitarbeiter!$E115)/IF(Einstellungen!$C$11="7 Tage",7,5),N('Ist-Stunden'!AL115)),MAX(IF(Einstellungen!$C$11="7 Tage",MAX(0,(MIN(DATE(2028,10,0),IF(Mitarbeiter!$D115="",DATE(2028,10,0),Mitarbeiter!$D115),TODAY()))-(MAX(DATE(2028,9,1),Mitarbeiter!$C115))+1),MAX(0,NETWORKDAYS(MAX(DATE(2028,9,1),Mitarbeiter!$C115),MIN(DATE(2028,10,0),IF(Mitarbeiter!$D115="",DATE(2028,10,0),Mitarbeiter!$D115),TODAY()),Einstellungen!$F$13:$F$67)))*N(Mitarbeiter!$E115)/IF(Einstellungen!$C$11="7 Tage",7,5),N('Ist-Stunden'!AL115)+(N(Krankheitstage!BK115)+N(Krankheitstage!BW115))*N($C115))))</f>
        <v/>
      </c>
      <c r="BQ115" s="76">
        <f>IF($B115="",0,IF(Einstellungen!$C$10="Ja",MAX(IF(Einstellungen!$C$11="7 Tage",MAX(0,(MIN(DATE(2028,11,0),IF(Mitarbeiter!$D115="",DATE(2028,11,0),Mitarbeiter!$D115),TODAY()))-(MAX(DATE(2028,10,1),Mitarbeiter!$C115))+1),MAX(0,NETWORKDAYS(MAX(DATE(2028,10,1),Mitarbeiter!$C115),MIN(DATE(2028,11,0),IF(Mitarbeiter!$D115="",DATE(2028,11,0),Mitarbeiter!$D115),TODAY()),Einstellungen!$F$13:$F$67)))*N(Mitarbeiter!$E115)/IF(Einstellungen!$C$11="7 Tage",7,5),N('Ist-Stunden'!AM115)),MAX(IF(Einstellungen!$C$11="7 Tage",MAX(0,(MIN(DATE(2028,11,0),IF(Mitarbeiter!$D115="",DATE(2028,11,0),Mitarbeiter!$D115),TODAY()))-(MAX(DATE(2028,10,1),Mitarbeiter!$C115))+1),MAX(0,NETWORKDAYS(MAX(DATE(2028,10,1),Mitarbeiter!$C115),MIN(DATE(2028,11,0),IF(Mitarbeiter!$D115="",DATE(2028,11,0),Mitarbeiter!$D115),TODAY()),Einstellungen!$F$13:$F$67)))*N(Mitarbeiter!$E115)/IF(Einstellungen!$C$11="7 Tage",7,5),N('Ist-Stunden'!AM115)+(N(Krankheitstage!BL115)+N(Krankheitstage!BX115))*N($C115))))</f>
        <v/>
      </c>
      <c r="BR115" s="76">
        <f>IF($B115="",0,IF(Einstellungen!$C$10="Ja",MAX(IF(Einstellungen!$C$11="7 Tage",MAX(0,(MIN(DATE(2028,12,0),IF(Mitarbeiter!$D115="",DATE(2028,12,0),Mitarbeiter!$D115),TODAY()))-(MAX(DATE(2028,11,1),Mitarbeiter!$C115))+1),MAX(0,NETWORKDAYS(MAX(DATE(2028,11,1),Mitarbeiter!$C115),MIN(DATE(2028,12,0),IF(Mitarbeiter!$D115="",DATE(2028,12,0),Mitarbeiter!$D115),TODAY()),Einstellungen!$F$13:$F$67)))*N(Mitarbeiter!$E115)/IF(Einstellungen!$C$11="7 Tage",7,5),N('Ist-Stunden'!AN115)),MAX(IF(Einstellungen!$C$11="7 Tage",MAX(0,(MIN(DATE(2028,12,0),IF(Mitarbeiter!$D115="",DATE(2028,12,0),Mitarbeiter!$D115),TODAY()))-(MAX(DATE(2028,11,1),Mitarbeiter!$C115))+1),MAX(0,NETWORKDAYS(MAX(DATE(2028,11,1),Mitarbeiter!$C115),MIN(DATE(2028,12,0),IF(Mitarbeiter!$D115="",DATE(2028,12,0),Mitarbeiter!$D115),TODAY()),Einstellungen!$F$13:$F$67)))*N(Mitarbeiter!$E115)/IF(Einstellungen!$C$11="7 Tage",7,5),N('Ist-Stunden'!AN115)+(N(Krankheitstage!BM115)+N(Krankheitstage!BY115))*N($C115))))</f>
        <v/>
      </c>
      <c r="BS115" s="76">
        <f>IF($B115="",0,IF(Einstellungen!$C$10="Ja",MAX(IF(Einstellungen!$C$11="7 Tage",MAX(0,(MIN(DATE(2028,13,0),IF(Mitarbeiter!$D115="",DATE(2028,13,0),Mitarbeiter!$D115),TODAY()))-(MAX(DATE(2028,12,1),Mitarbeiter!$C115))+1),MAX(0,NETWORKDAYS(MAX(DATE(2028,12,1),Mitarbeiter!$C115),MIN(DATE(2028,13,0),IF(Mitarbeiter!$D115="",DATE(2028,13,0),Mitarbeiter!$D115),TODAY()),Einstellungen!$F$13:$F$67)))*N(Mitarbeiter!$E115)/IF(Einstellungen!$C$11="7 Tage",7,5),N('Ist-Stunden'!AO115)),MAX(IF(Einstellungen!$C$11="7 Tage",MAX(0,(MIN(DATE(2028,13,0),IF(Mitarbeiter!$D115="",DATE(2028,13,0),Mitarbeiter!$D115),TODAY()))-(MAX(DATE(2028,12,1),Mitarbeiter!$C115))+1),MAX(0,NETWORKDAYS(MAX(DATE(2028,12,1),Mitarbeiter!$C115),MIN(DATE(2028,13,0),IF(Mitarbeiter!$D115="",DATE(2028,13,0),Mitarbeiter!$D115),TODAY()),Einstellungen!$F$13:$F$67)))*N(Mitarbeiter!$E115)/IF(Einstellungen!$C$11="7 Tage",7,5),N('Ist-Stunden'!AO115)+(N(Krankheitstage!BN115)+N(Krankheitstage!BZ115))*N($C115))))</f>
        <v/>
      </c>
      <c r="BT115" s="76">
        <f>IF($B115="",0,IF(Einstellungen!$C$10="Ja",MAX(IF(Einstellungen!$C$11="7 Tage",MAX(0,(MIN(DATE(2029,2,0),IF(Mitarbeiter!$D115="",DATE(2029,2,0),Mitarbeiter!$D115),TODAY()))-(MAX(DATE(2029,1,1),Mitarbeiter!$C115))+1),MAX(0,NETWORKDAYS(MAX(DATE(2029,1,1),Mitarbeiter!$C115),MIN(DATE(2029,2,0),IF(Mitarbeiter!$D115="",DATE(2029,2,0),Mitarbeiter!$D115),TODAY()),Einstellungen!$F$13:$F$67)))*N(Mitarbeiter!$E115)/IF(Einstellungen!$C$11="7 Tage",7,5),N('Ist-Stunden'!AP115)),MAX(IF(Einstellungen!$C$11="7 Tage",MAX(0,(MIN(DATE(2029,2,0),IF(Mitarbeiter!$D115="",DATE(2029,2,0),Mitarbeiter!$D115),TODAY()))-(MAX(DATE(2029,1,1),Mitarbeiter!$C115))+1),MAX(0,NETWORKDAYS(MAX(DATE(2029,1,1),Mitarbeiter!$C115),MIN(DATE(2029,2,0),IF(Mitarbeiter!$D115="",DATE(2029,2,0),Mitarbeiter!$D115),TODAY()),Einstellungen!$F$13:$F$67)))*N(Mitarbeiter!$E115)/IF(Einstellungen!$C$11="7 Tage",7,5),N('Ist-Stunden'!AP115)+(N(Krankheitstage!CA115)+N(Krankheitstage!CM115))*N($C115))))</f>
        <v/>
      </c>
      <c r="BU115" s="76">
        <f>IF($B115="",0,IF(Einstellungen!$C$10="Ja",MAX(IF(Einstellungen!$C$11="7 Tage",MAX(0,(MIN(DATE(2029,3,0),IF(Mitarbeiter!$D115="",DATE(2029,3,0),Mitarbeiter!$D115),TODAY()))-(MAX(DATE(2029,2,1),Mitarbeiter!$C115))+1),MAX(0,NETWORKDAYS(MAX(DATE(2029,2,1),Mitarbeiter!$C115),MIN(DATE(2029,3,0),IF(Mitarbeiter!$D115="",DATE(2029,3,0),Mitarbeiter!$D115),TODAY()),Einstellungen!$F$13:$F$67)))*N(Mitarbeiter!$E115)/IF(Einstellungen!$C$11="7 Tage",7,5),N('Ist-Stunden'!AQ115)),MAX(IF(Einstellungen!$C$11="7 Tage",MAX(0,(MIN(DATE(2029,3,0),IF(Mitarbeiter!$D115="",DATE(2029,3,0),Mitarbeiter!$D115),TODAY()))-(MAX(DATE(2029,2,1),Mitarbeiter!$C115))+1),MAX(0,NETWORKDAYS(MAX(DATE(2029,2,1),Mitarbeiter!$C115),MIN(DATE(2029,3,0),IF(Mitarbeiter!$D115="",DATE(2029,3,0),Mitarbeiter!$D115),TODAY()),Einstellungen!$F$13:$F$67)))*N(Mitarbeiter!$E115)/IF(Einstellungen!$C$11="7 Tage",7,5),N('Ist-Stunden'!AQ115)+(N(Krankheitstage!CB115)+N(Krankheitstage!CN115))*N($C115))))</f>
        <v/>
      </c>
      <c r="BV115" s="76">
        <f>IF($B115="",0,IF(Einstellungen!$C$10="Ja",MAX(IF(Einstellungen!$C$11="7 Tage",MAX(0,(MIN(DATE(2029,4,0),IF(Mitarbeiter!$D115="",DATE(2029,4,0),Mitarbeiter!$D115),TODAY()))-(MAX(DATE(2029,3,1),Mitarbeiter!$C115))+1),MAX(0,NETWORKDAYS(MAX(DATE(2029,3,1),Mitarbeiter!$C115),MIN(DATE(2029,4,0),IF(Mitarbeiter!$D115="",DATE(2029,4,0),Mitarbeiter!$D115),TODAY()),Einstellungen!$F$13:$F$67)))*N(Mitarbeiter!$E115)/IF(Einstellungen!$C$11="7 Tage",7,5),N('Ist-Stunden'!AR115)),MAX(IF(Einstellungen!$C$11="7 Tage",MAX(0,(MIN(DATE(2029,4,0),IF(Mitarbeiter!$D115="",DATE(2029,4,0),Mitarbeiter!$D115),TODAY()))-(MAX(DATE(2029,3,1),Mitarbeiter!$C115))+1),MAX(0,NETWORKDAYS(MAX(DATE(2029,3,1),Mitarbeiter!$C115),MIN(DATE(2029,4,0),IF(Mitarbeiter!$D115="",DATE(2029,4,0),Mitarbeiter!$D115),TODAY()),Einstellungen!$F$13:$F$67)))*N(Mitarbeiter!$E115)/IF(Einstellungen!$C$11="7 Tage",7,5),N('Ist-Stunden'!AR115)+(N(Krankheitstage!CC115)+N(Krankheitstage!CO115))*N($C115))))</f>
        <v/>
      </c>
      <c r="BW115" s="76">
        <f>IF($B115="",0,IF(Einstellungen!$C$10="Ja",MAX(IF(Einstellungen!$C$11="7 Tage",MAX(0,(MIN(DATE(2029,5,0),IF(Mitarbeiter!$D115="",DATE(2029,5,0),Mitarbeiter!$D115),TODAY()))-(MAX(DATE(2029,4,1),Mitarbeiter!$C115))+1),MAX(0,NETWORKDAYS(MAX(DATE(2029,4,1),Mitarbeiter!$C115),MIN(DATE(2029,5,0),IF(Mitarbeiter!$D115="",DATE(2029,5,0),Mitarbeiter!$D115),TODAY()),Einstellungen!$F$13:$F$67)))*N(Mitarbeiter!$E115)/IF(Einstellungen!$C$11="7 Tage",7,5),N('Ist-Stunden'!AS115)),MAX(IF(Einstellungen!$C$11="7 Tage",MAX(0,(MIN(DATE(2029,5,0),IF(Mitarbeiter!$D115="",DATE(2029,5,0),Mitarbeiter!$D115),TODAY()))-(MAX(DATE(2029,4,1),Mitarbeiter!$C115))+1),MAX(0,NETWORKDAYS(MAX(DATE(2029,4,1),Mitarbeiter!$C115),MIN(DATE(2029,5,0),IF(Mitarbeiter!$D115="",DATE(2029,5,0),Mitarbeiter!$D115),TODAY()),Einstellungen!$F$13:$F$67)))*N(Mitarbeiter!$E115)/IF(Einstellungen!$C$11="7 Tage",7,5),N('Ist-Stunden'!AS115)+(N(Krankheitstage!CD115)+N(Krankheitstage!CP115))*N($C115))))</f>
        <v/>
      </c>
      <c r="BX115" s="76">
        <f>IF($B115="",0,IF(Einstellungen!$C$10="Ja",MAX(IF(Einstellungen!$C$11="7 Tage",MAX(0,(MIN(DATE(2029,6,0),IF(Mitarbeiter!$D115="",DATE(2029,6,0),Mitarbeiter!$D115),TODAY()))-(MAX(DATE(2029,5,1),Mitarbeiter!$C115))+1),MAX(0,NETWORKDAYS(MAX(DATE(2029,5,1),Mitarbeiter!$C115),MIN(DATE(2029,6,0),IF(Mitarbeiter!$D115="",DATE(2029,6,0),Mitarbeiter!$D115),TODAY()),Einstellungen!$F$13:$F$67)))*N(Mitarbeiter!$E115)/IF(Einstellungen!$C$11="7 Tage",7,5),N('Ist-Stunden'!AT115)),MAX(IF(Einstellungen!$C$11="7 Tage",MAX(0,(MIN(DATE(2029,6,0),IF(Mitarbeiter!$D115="",DATE(2029,6,0),Mitarbeiter!$D115),TODAY()))-(MAX(DATE(2029,5,1),Mitarbeiter!$C115))+1),MAX(0,NETWORKDAYS(MAX(DATE(2029,5,1),Mitarbeiter!$C115),MIN(DATE(2029,6,0),IF(Mitarbeiter!$D115="",DATE(2029,6,0),Mitarbeiter!$D115),TODAY()),Einstellungen!$F$13:$F$67)))*N(Mitarbeiter!$E115)/IF(Einstellungen!$C$11="7 Tage",7,5),N('Ist-Stunden'!AT115)+(N(Krankheitstage!CE115)+N(Krankheitstage!CQ115))*N($C115))))</f>
        <v/>
      </c>
      <c r="BY115" s="76">
        <f>IF($B115="",0,IF(Einstellungen!$C$10="Ja",MAX(IF(Einstellungen!$C$11="7 Tage",MAX(0,(MIN(DATE(2029,7,0),IF(Mitarbeiter!$D115="",DATE(2029,7,0),Mitarbeiter!$D115),TODAY()))-(MAX(DATE(2029,6,1),Mitarbeiter!$C115))+1),MAX(0,NETWORKDAYS(MAX(DATE(2029,6,1),Mitarbeiter!$C115),MIN(DATE(2029,7,0),IF(Mitarbeiter!$D115="",DATE(2029,7,0),Mitarbeiter!$D115),TODAY()),Einstellungen!$F$13:$F$67)))*N(Mitarbeiter!$E115)/IF(Einstellungen!$C$11="7 Tage",7,5),N('Ist-Stunden'!AU115)),MAX(IF(Einstellungen!$C$11="7 Tage",MAX(0,(MIN(DATE(2029,7,0),IF(Mitarbeiter!$D115="",DATE(2029,7,0),Mitarbeiter!$D115),TODAY()))-(MAX(DATE(2029,6,1),Mitarbeiter!$C115))+1),MAX(0,NETWORKDAYS(MAX(DATE(2029,6,1),Mitarbeiter!$C115),MIN(DATE(2029,7,0),IF(Mitarbeiter!$D115="",DATE(2029,7,0),Mitarbeiter!$D115),TODAY()),Einstellungen!$F$13:$F$67)))*N(Mitarbeiter!$E115)/IF(Einstellungen!$C$11="7 Tage",7,5),N('Ist-Stunden'!AU115)+(N(Krankheitstage!CF115)+N(Krankheitstage!CR115))*N($C115))))</f>
        <v/>
      </c>
      <c r="BZ115" s="76">
        <f>IF($B115="",0,IF(Einstellungen!$C$10="Ja",MAX(IF(Einstellungen!$C$11="7 Tage",MAX(0,(MIN(DATE(2029,8,0),IF(Mitarbeiter!$D115="",DATE(2029,8,0),Mitarbeiter!$D115),TODAY()))-(MAX(DATE(2029,7,1),Mitarbeiter!$C115))+1),MAX(0,NETWORKDAYS(MAX(DATE(2029,7,1),Mitarbeiter!$C115),MIN(DATE(2029,8,0),IF(Mitarbeiter!$D115="",DATE(2029,8,0),Mitarbeiter!$D115),TODAY()),Einstellungen!$F$13:$F$67)))*N(Mitarbeiter!$E115)/IF(Einstellungen!$C$11="7 Tage",7,5),N('Ist-Stunden'!AV115)),MAX(IF(Einstellungen!$C$11="7 Tage",MAX(0,(MIN(DATE(2029,8,0),IF(Mitarbeiter!$D115="",DATE(2029,8,0),Mitarbeiter!$D115),TODAY()))-(MAX(DATE(2029,7,1),Mitarbeiter!$C115))+1),MAX(0,NETWORKDAYS(MAX(DATE(2029,7,1),Mitarbeiter!$C115),MIN(DATE(2029,8,0),IF(Mitarbeiter!$D115="",DATE(2029,8,0),Mitarbeiter!$D115),TODAY()),Einstellungen!$F$13:$F$67)))*N(Mitarbeiter!$E115)/IF(Einstellungen!$C$11="7 Tage",7,5),N('Ist-Stunden'!AV115)+(N(Krankheitstage!CG115)+N(Krankheitstage!CS115))*N($C115))))</f>
        <v/>
      </c>
      <c r="CA115" s="76">
        <f>IF($B115="",0,IF(Einstellungen!$C$10="Ja",MAX(IF(Einstellungen!$C$11="7 Tage",MAX(0,(MIN(DATE(2029,9,0),IF(Mitarbeiter!$D115="",DATE(2029,9,0),Mitarbeiter!$D115),TODAY()))-(MAX(DATE(2029,8,1),Mitarbeiter!$C115))+1),MAX(0,NETWORKDAYS(MAX(DATE(2029,8,1),Mitarbeiter!$C115),MIN(DATE(2029,9,0),IF(Mitarbeiter!$D115="",DATE(2029,9,0),Mitarbeiter!$D115),TODAY()),Einstellungen!$F$13:$F$67)))*N(Mitarbeiter!$E115)/IF(Einstellungen!$C$11="7 Tage",7,5),N('Ist-Stunden'!AW115)),MAX(IF(Einstellungen!$C$11="7 Tage",MAX(0,(MIN(DATE(2029,9,0),IF(Mitarbeiter!$D115="",DATE(2029,9,0),Mitarbeiter!$D115),TODAY()))-(MAX(DATE(2029,8,1),Mitarbeiter!$C115))+1),MAX(0,NETWORKDAYS(MAX(DATE(2029,8,1),Mitarbeiter!$C115),MIN(DATE(2029,9,0),IF(Mitarbeiter!$D115="",DATE(2029,9,0),Mitarbeiter!$D115),TODAY()),Einstellungen!$F$13:$F$67)))*N(Mitarbeiter!$E115)/IF(Einstellungen!$C$11="7 Tage",7,5),N('Ist-Stunden'!AW115)+(N(Krankheitstage!CH115)+N(Krankheitstage!CT115))*N($C115))))</f>
        <v/>
      </c>
      <c r="CB115" s="76">
        <f>IF($B115="",0,IF(Einstellungen!$C$10="Ja",MAX(IF(Einstellungen!$C$11="7 Tage",MAX(0,(MIN(DATE(2029,10,0),IF(Mitarbeiter!$D115="",DATE(2029,10,0),Mitarbeiter!$D115),TODAY()))-(MAX(DATE(2029,9,1),Mitarbeiter!$C115))+1),MAX(0,NETWORKDAYS(MAX(DATE(2029,9,1),Mitarbeiter!$C115),MIN(DATE(2029,10,0),IF(Mitarbeiter!$D115="",DATE(2029,10,0),Mitarbeiter!$D115),TODAY()),Einstellungen!$F$13:$F$67)))*N(Mitarbeiter!$E115)/IF(Einstellungen!$C$11="7 Tage",7,5),N('Ist-Stunden'!AX115)),MAX(IF(Einstellungen!$C$11="7 Tage",MAX(0,(MIN(DATE(2029,10,0),IF(Mitarbeiter!$D115="",DATE(2029,10,0),Mitarbeiter!$D115),TODAY()))-(MAX(DATE(2029,9,1),Mitarbeiter!$C115))+1),MAX(0,NETWORKDAYS(MAX(DATE(2029,9,1),Mitarbeiter!$C115),MIN(DATE(2029,10,0),IF(Mitarbeiter!$D115="",DATE(2029,10,0),Mitarbeiter!$D115),TODAY()),Einstellungen!$F$13:$F$67)))*N(Mitarbeiter!$E115)/IF(Einstellungen!$C$11="7 Tage",7,5),N('Ist-Stunden'!AX115)+(N(Krankheitstage!CI115)+N(Krankheitstage!CU115))*N($C115))))</f>
        <v/>
      </c>
      <c r="CC115" s="76">
        <f>IF($B115="",0,IF(Einstellungen!$C$10="Ja",MAX(IF(Einstellungen!$C$11="7 Tage",MAX(0,(MIN(DATE(2029,11,0),IF(Mitarbeiter!$D115="",DATE(2029,11,0),Mitarbeiter!$D115),TODAY()))-(MAX(DATE(2029,10,1),Mitarbeiter!$C115))+1),MAX(0,NETWORKDAYS(MAX(DATE(2029,10,1),Mitarbeiter!$C115),MIN(DATE(2029,11,0),IF(Mitarbeiter!$D115="",DATE(2029,11,0),Mitarbeiter!$D115),TODAY()),Einstellungen!$F$13:$F$67)))*N(Mitarbeiter!$E115)/IF(Einstellungen!$C$11="7 Tage",7,5),N('Ist-Stunden'!AY115)),MAX(IF(Einstellungen!$C$11="7 Tage",MAX(0,(MIN(DATE(2029,11,0),IF(Mitarbeiter!$D115="",DATE(2029,11,0),Mitarbeiter!$D115),TODAY()))-(MAX(DATE(2029,10,1),Mitarbeiter!$C115))+1),MAX(0,NETWORKDAYS(MAX(DATE(2029,10,1),Mitarbeiter!$C115),MIN(DATE(2029,11,0),IF(Mitarbeiter!$D115="",DATE(2029,11,0),Mitarbeiter!$D115),TODAY()),Einstellungen!$F$13:$F$67)))*N(Mitarbeiter!$E115)/IF(Einstellungen!$C$11="7 Tage",7,5),N('Ist-Stunden'!AY115)+(N(Krankheitstage!CJ115)+N(Krankheitstage!CV115))*N($C115))))</f>
        <v/>
      </c>
      <c r="CD115" s="76">
        <f>IF($B115="",0,IF(Einstellungen!$C$10="Ja",MAX(IF(Einstellungen!$C$11="7 Tage",MAX(0,(MIN(DATE(2029,12,0),IF(Mitarbeiter!$D115="",DATE(2029,12,0),Mitarbeiter!$D115),TODAY()))-(MAX(DATE(2029,11,1),Mitarbeiter!$C115))+1),MAX(0,NETWORKDAYS(MAX(DATE(2029,11,1),Mitarbeiter!$C115),MIN(DATE(2029,12,0),IF(Mitarbeiter!$D115="",DATE(2029,12,0),Mitarbeiter!$D115),TODAY()),Einstellungen!$F$13:$F$67)))*N(Mitarbeiter!$E115)/IF(Einstellungen!$C$11="7 Tage",7,5),N('Ist-Stunden'!AZ115)),MAX(IF(Einstellungen!$C$11="7 Tage",MAX(0,(MIN(DATE(2029,12,0),IF(Mitarbeiter!$D115="",DATE(2029,12,0),Mitarbeiter!$D115),TODAY()))-(MAX(DATE(2029,11,1),Mitarbeiter!$C115))+1),MAX(0,NETWORKDAYS(MAX(DATE(2029,11,1),Mitarbeiter!$C115),MIN(DATE(2029,12,0),IF(Mitarbeiter!$D115="",DATE(2029,12,0),Mitarbeiter!$D115),TODAY()),Einstellungen!$F$13:$F$67)))*N(Mitarbeiter!$E115)/IF(Einstellungen!$C$11="7 Tage",7,5),N('Ist-Stunden'!AZ115)+(N(Krankheitstage!CK115)+N(Krankheitstage!CW115))*N($C115))))</f>
        <v/>
      </c>
      <c r="CE115" s="76">
        <f>IF($B115="",0,IF(Einstellungen!$C$10="Ja",MAX(IF(Einstellungen!$C$11="7 Tage",MAX(0,(MIN(DATE(2029,13,0),IF(Mitarbeiter!$D115="",DATE(2029,13,0),Mitarbeiter!$D115),TODAY()))-(MAX(DATE(2029,12,1),Mitarbeiter!$C115))+1),MAX(0,NETWORKDAYS(MAX(DATE(2029,12,1),Mitarbeiter!$C115),MIN(DATE(2029,13,0),IF(Mitarbeiter!$D115="",DATE(2029,13,0),Mitarbeiter!$D115),TODAY()),Einstellungen!$F$13:$F$67)))*N(Mitarbeiter!$E115)/IF(Einstellungen!$C$11="7 Tage",7,5),N('Ist-Stunden'!BA115)),MAX(IF(Einstellungen!$C$11="7 Tage",MAX(0,(MIN(DATE(2029,13,0),IF(Mitarbeiter!$D115="",DATE(2029,13,0),Mitarbeiter!$D115),TODAY()))-(MAX(DATE(2029,12,1),Mitarbeiter!$C115))+1),MAX(0,NETWORKDAYS(MAX(DATE(2029,12,1),Mitarbeiter!$C115),MIN(DATE(2029,13,0),IF(Mitarbeiter!$D115="",DATE(2029,13,0),Mitarbeiter!$D115),TODAY()),Einstellungen!$F$13:$F$67)))*N(Mitarbeiter!$E115)/IF(Einstellungen!$C$11="7 Tage",7,5),N('Ist-Stunden'!BA115)+(N(Krankheitstage!CL115)+N(Krankheitstage!CX115))*N($C115))))</f>
        <v/>
      </c>
      <c r="CF115" s="76">
        <f>IF($B115="",0,IF(Einstellungen!$C$10="Ja",MAX(IF(Einstellungen!$C$11="7 Tage",MAX(0,(MIN(DATE(2030,2,0),IF(Mitarbeiter!$D115="",DATE(2030,2,0),Mitarbeiter!$D115),TODAY()))-(MAX(DATE(2030,1,1),Mitarbeiter!$C115))+1),MAX(0,NETWORKDAYS(MAX(DATE(2030,1,1),Mitarbeiter!$C115),MIN(DATE(2030,2,0),IF(Mitarbeiter!$D115="",DATE(2030,2,0),Mitarbeiter!$D115),TODAY()),Einstellungen!$F$13:$F$67)))*N(Mitarbeiter!$E115)/IF(Einstellungen!$C$11="7 Tage",7,5),N('Ist-Stunden'!BB115)),MAX(IF(Einstellungen!$C$11="7 Tage",MAX(0,(MIN(DATE(2030,2,0),IF(Mitarbeiter!$D115="",DATE(2030,2,0),Mitarbeiter!$D115),TODAY()))-(MAX(DATE(2030,1,1),Mitarbeiter!$C115))+1),MAX(0,NETWORKDAYS(MAX(DATE(2030,1,1),Mitarbeiter!$C115),MIN(DATE(2030,2,0),IF(Mitarbeiter!$D115="",DATE(2030,2,0),Mitarbeiter!$D115),TODAY()),Einstellungen!$F$13:$F$67)))*N(Mitarbeiter!$E115)/IF(Einstellungen!$C$11="7 Tage",7,5),N('Ist-Stunden'!BB115)+(N(Krankheitstage!CY115)+N(Krankheitstage!DK115))*N($C115))))</f>
        <v/>
      </c>
      <c r="CG115" s="76">
        <f>IF($B115="",0,IF(Einstellungen!$C$10="Ja",MAX(IF(Einstellungen!$C$11="7 Tage",MAX(0,(MIN(DATE(2030,3,0),IF(Mitarbeiter!$D115="",DATE(2030,3,0),Mitarbeiter!$D115),TODAY()))-(MAX(DATE(2030,2,1),Mitarbeiter!$C115))+1),MAX(0,NETWORKDAYS(MAX(DATE(2030,2,1),Mitarbeiter!$C115),MIN(DATE(2030,3,0),IF(Mitarbeiter!$D115="",DATE(2030,3,0),Mitarbeiter!$D115),TODAY()),Einstellungen!$F$13:$F$67)))*N(Mitarbeiter!$E115)/IF(Einstellungen!$C$11="7 Tage",7,5),N('Ist-Stunden'!BC115)),MAX(IF(Einstellungen!$C$11="7 Tage",MAX(0,(MIN(DATE(2030,3,0),IF(Mitarbeiter!$D115="",DATE(2030,3,0),Mitarbeiter!$D115),TODAY()))-(MAX(DATE(2030,2,1),Mitarbeiter!$C115))+1),MAX(0,NETWORKDAYS(MAX(DATE(2030,2,1),Mitarbeiter!$C115),MIN(DATE(2030,3,0),IF(Mitarbeiter!$D115="",DATE(2030,3,0),Mitarbeiter!$D115),TODAY()),Einstellungen!$F$13:$F$67)))*N(Mitarbeiter!$E115)/IF(Einstellungen!$C$11="7 Tage",7,5),N('Ist-Stunden'!BC115)+(N(Krankheitstage!CZ115)+N(Krankheitstage!DL115))*N($C115))))</f>
        <v/>
      </c>
      <c r="CH115" s="76">
        <f>IF($B115="",0,IF(Einstellungen!$C$10="Ja",MAX(IF(Einstellungen!$C$11="7 Tage",MAX(0,(MIN(DATE(2030,4,0),IF(Mitarbeiter!$D115="",DATE(2030,4,0),Mitarbeiter!$D115),TODAY()))-(MAX(DATE(2030,3,1),Mitarbeiter!$C115))+1),MAX(0,NETWORKDAYS(MAX(DATE(2030,3,1),Mitarbeiter!$C115),MIN(DATE(2030,4,0),IF(Mitarbeiter!$D115="",DATE(2030,4,0),Mitarbeiter!$D115),TODAY()),Einstellungen!$F$13:$F$67)))*N(Mitarbeiter!$E115)/IF(Einstellungen!$C$11="7 Tage",7,5),N('Ist-Stunden'!BD115)),MAX(IF(Einstellungen!$C$11="7 Tage",MAX(0,(MIN(DATE(2030,4,0),IF(Mitarbeiter!$D115="",DATE(2030,4,0),Mitarbeiter!$D115),TODAY()))-(MAX(DATE(2030,3,1),Mitarbeiter!$C115))+1),MAX(0,NETWORKDAYS(MAX(DATE(2030,3,1),Mitarbeiter!$C115),MIN(DATE(2030,4,0),IF(Mitarbeiter!$D115="",DATE(2030,4,0),Mitarbeiter!$D115),TODAY()),Einstellungen!$F$13:$F$67)))*N(Mitarbeiter!$E115)/IF(Einstellungen!$C$11="7 Tage",7,5),N('Ist-Stunden'!BD115)+(N(Krankheitstage!DA115)+N(Krankheitstage!DM115))*N($C115))))</f>
        <v/>
      </c>
      <c r="CI115" s="76">
        <f>IF($B115="",0,IF(Einstellungen!$C$10="Ja",MAX(IF(Einstellungen!$C$11="7 Tage",MAX(0,(MIN(DATE(2030,5,0),IF(Mitarbeiter!$D115="",DATE(2030,5,0),Mitarbeiter!$D115),TODAY()))-(MAX(DATE(2030,4,1),Mitarbeiter!$C115))+1),MAX(0,NETWORKDAYS(MAX(DATE(2030,4,1),Mitarbeiter!$C115),MIN(DATE(2030,5,0),IF(Mitarbeiter!$D115="",DATE(2030,5,0),Mitarbeiter!$D115),TODAY()),Einstellungen!$F$13:$F$67)))*N(Mitarbeiter!$E115)/IF(Einstellungen!$C$11="7 Tage",7,5),N('Ist-Stunden'!BE115)),MAX(IF(Einstellungen!$C$11="7 Tage",MAX(0,(MIN(DATE(2030,5,0),IF(Mitarbeiter!$D115="",DATE(2030,5,0),Mitarbeiter!$D115),TODAY()))-(MAX(DATE(2030,4,1),Mitarbeiter!$C115))+1),MAX(0,NETWORKDAYS(MAX(DATE(2030,4,1),Mitarbeiter!$C115),MIN(DATE(2030,5,0),IF(Mitarbeiter!$D115="",DATE(2030,5,0),Mitarbeiter!$D115),TODAY()),Einstellungen!$F$13:$F$67)))*N(Mitarbeiter!$E115)/IF(Einstellungen!$C$11="7 Tage",7,5),N('Ist-Stunden'!BE115)+(N(Krankheitstage!DB115)+N(Krankheitstage!DN115))*N($C115))))</f>
        <v/>
      </c>
      <c r="CJ115" s="76">
        <f>IF($B115="",0,IF(Einstellungen!$C$10="Ja",MAX(IF(Einstellungen!$C$11="7 Tage",MAX(0,(MIN(DATE(2030,6,0),IF(Mitarbeiter!$D115="",DATE(2030,6,0),Mitarbeiter!$D115),TODAY()))-(MAX(DATE(2030,5,1),Mitarbeiter!$C115))+1),MAX(0,NETWORKDAYS(MAX(DATE(2030,5,1),Mitarbeiter!$C115),MIN(DATE(2030,6,0),IF(Mitarbeiter!$D115="",DATE(2030,6,0),Mitarbeiter!$D115),TODAY()),Einstellungen!$F$13:$F$67)))*N(Mitarbeiter!$E115)/IF(Einstellungen!$C$11="7 Tage",7,5),N('Ist-Stunden'!BF115)),MAX(IF(Einstellungen!$C$11="7 Tage",MAX(0,(MIN(DATE(2030,6,0),IF(Mitarbeiter!$D115="",DATE(2030,6,0),Mitarbeiter!$D115),TODAY()))-(MAX(DATE(2030,5,1),Mitarbeiter!$C115))+1),MAX(0,NETWORKDAYS(MAX(DATE(2030,5,1),Mitarbeiter!$C115),MIN(DATE(2030,6,0),IF(Mitarbeiter!$D115="",DATE(2030,6,0),Mitarbeiter!$D115),TODAY()),Einstellungen!$F$13:$F$67)))*N(Mitarbeiter!$E115)/IF(Einstellungen!$C$11="7 Tage",7,5),N('Ist-Stunden'!BF115)+(N(Krankheitstage!DC115)+N(Krankheitstage!DO115))*N($C115))))</f>
        <v/>
      </c>
      <c r="CK115" s="76">
        <f>IF($B115="",0,IF(Einstellungen!$C$10="Ja",MAX(IF(Einstellungen!$C$11="7 Tage",MAX(0,(MIN(DATE(2030,7,0),IF(Mitarbeiter!$D115="",DATE(2030,7,0),Mitarbeiter!$D115),TODAY()))-(MAX(DATE(2030,6,1),Mitarbeiter!$C115))+1),MAX(0,NETWORKDAYS(MAX(DATE(2030,6,1),Mitarbeiter!$C115),MIN(DATE(2030,7,0),IF(Mitarbeiter!$D115="",DATE(2030,7,0),Mitarbeiter!$D115),TODAY()),Einstellungen!$F$13:$F$67)))*N(Mitarbeiter!$E115)/IF(Einstellungen!$C$11="7 Tage",7,5),N('Ist-Stunden'!BG115)),MAX(IF(Einstellungen!$C$11="7 Tage",MAX(0,(MIN(DATE(2030,7,0),IF(Mitarbeiter!$D115="",DATE(2030,7,0),Mitarbeiter!$D115),TODAY()))-(MAX(DATE(2030,6,1),Mitarbeiter!$C115))+1),MAX(0,NETWORKDAYS(MAX(DATE(2030,6,1),Mitarbeiter!$C115),MIN(DATE(2030,7,0),IF(Mitarbeiter!$D115="",DATE(2030,7,0),Mitarbeiter!$D115),TODAY()),Einstellungen!$F$13:$F$67)))*N(Mitarbeiter!$E115)/IF(Einstellungen!$C$11="7 Tage",7,5),N('Ist-Stunden'!BG115)+(N(Krankheitstage!DD115)+N(Krankheitstage!DP115))*N($C115))))</f>
        <v/>
      </c>
      <c r="CL115" s="76">
        <f>IF($B115="",0,IF(Einstellungen!$C$10="Ja",MAX(IF(Einstellungen!$C$11="7 Tage",MAX(0,(MIN(DATE(2030,8,0),IF(Mitarbeiter!$D115="",DATE(2030,8,0),Mitarbeiter!$D115),TODAY()))-(MAX(DATE(2030,7,1),Mitarbeiter!$C115))+1),MAX(0,NETWORKDAYS(MAX(DATE(2030,7,1),Mitarbeiter!$C115),MIN(DATE(2030,8,0),IF(Mitarbeiter!$D115="",DATE(2030,8,0),Mitarbeiter!$D115),TODAY()),Einstellungen!$F$13:$F$67)))*N(Mitarbeiter!$E115)/IF(Einstellungen!$C$11="7 Tage",7,5),N('Ist-Stunden'!BH115)),MAX(IF(Einstellungen!$C$11="7 Tage",MAX(0,(MIN(DATE(2030,8,0),IF(Mitarbeiter!$D115="",DATE(2030,8,0),Mitarbeiter!$D115),TODAY()))-(MAX(DATE(2030,7,1),Mitarbeiter!$C115))+1),MAX(0,NETWORKDAYS(MAX(DATE(2030,7,1),Mitarbeiter!$C115),MIN(DATE(2030,8,0),IF(Mitarbeiter!$D115="",DATE(2030,8,0),Mitarbeiter!$D115),TODAY()),Einstellungen!$F$13:$F$67)))*N(Mitarbeiter!$E115)/IF(Einstellungen!$C$11="7 Tage",7,5),N('Ist-Stunden'!BH115)+(N(Krankheitstage!DE115)+N(Krankheitstage!DQ115))*N($C115))))</f>
        <v/>
      </c>
      <c r="CM115" s="76">
        <f>IF($B115="",0,IF(Einstellungen!$C$10="Ja",MAX(IF(Einstellungen!$C$11="7 Tage",MAX(0,(MIN(DATE(2030,9,0),IF(Mitarbeiter!$D115="",DATE(2030,9,0),Mitarbeiter!$D115),TODAY()))-(MAX(DATE(2030,8,1),Mitarbeiter!$C115))+1),MAX(0,NETWORKDAYS(MAX(DATE(2030,8,1),Mitarbeiter!$C115),MIN(DATE(2030,9,0),IF(Mitarbeiter!$D115="",DATE(2030,9,0),Mitarbeiter!$D115),TODAY()),Einstellungen!$F$13:$F$67)))*N(Mitarbeiter!$E115)/IF(Einstellungen!$C$11="7 Tage",7,5),N('Ist-Stunden'!BI115)),MAX(IF(Einstellungen!$C$11="7 Tage",MAX(0,(MIN(DATE(2030,9,0),IF(Mitarbeiter!$D115="",DATE(2030,9,0),Mitarbeiter!$D115),TODAY()))-(MAX(DATE(2030,8,1),Mitarbeiter!$C115))+1),MAX(0,NETWORKDAYS(MAX(DATE(2030,8,1),Mitarbeiter!$C115),MIN(DATE(2030,9,0),IF(Mitarbeiter!$D115="",DATE(2030,9,0),Mitarbeiter!$D115),TODAY()),Einstellungen!$F$13:$F$67)))*N(Mitarbeiter!$E115)/IF(Einstellungen!$C$11="7 Tage",7,5),N('Ist-Stunden'!BI115)+(N(Krankheitstage!DF115)+N(Krankheitstage!DR115))*N($C115))))</f>
        <v/>
      </c>
      <c r="CN115" s="76">
        <f>IF($B115="",0,IF(Einstellungen!$C$10="Ja",MAX(IF(Einstellungen!$C$11="7 Tage",MAX(0,(MIN(DATE(2030,10,0),IF(Mitarbeiter!$D115="",DATE(2030,10,0),Mitarbeiter!$D115),TODAY()))-(MAX(DATE(2030,9,1),Mitarbeiter!$C115))+1),MAX(0,NETWORKDAYS(MAX(DATE(2030,9,1),Mitarbeiter!$C115),MIN(DATE(2030,10,0),IF(Mitarbeiter!$D115="",DATE(2030,10,0),Mitarbeiter!$D115),TODAY()),Einstellungen!$F$13:$F$67)))*N(Mitarbeiter!$E115)/IF(Einstellungen!$C$11="7 Tage",7,5),N('Ist-Stunden'!BJ115)),MAX(IF(Einstellungen!$C$11="7 Tage",MAX(0,(MIN(DATE(2030,10,0),IF(Mitarbeiter!$D115="",DATE(2030,10,0),Mitarbeiter!$D115),TODAY()))-(MAX(DATE(2030,9,1),Mitarbeiter!$C115))+1),MAX(0,NETWORKDAYS(MAX(DATE(2030,9,1),Mitarbeiter!$C115),MIN(DATE(2030,10,0),IF(Mitarbeiter!$D115="",DATE(2030,10,0),Mitarbeiter!$D115),TODAY()),Einstellungen!$F$13:$F$67)))*N(Mitarbeiter!$E115)/IF(Einstellungen!$C$11="7 Tage",7,5),N('Ist-Stunden'!BJ115)+(N(Krankheitstage!DG115)+N(Krankheitstage!DS115))*N($C115))))</f>
        <v/>
      </c>
      <c r="CO115" s="76">
        <f>IF($B115="",0,IF(Einstellungen!$C$10="Ja",MAX(IF(Einstellungen!$C$11="7 Tage",MAX(0,(MIN(DATE(2030,11,0),IF(Mitarbeiter!$D115="",DATE(2030,11,0),Mitarbeiter!$D115),TODAY()))-(MAX(DATE(2030,10,1),Mitarbeiter!$C115))+1),MAX(0,NETWORKDAYS(MAX(DATE(2030,10,1),Mitarbeiter!$C115),MIN(DATE(2030,11,0),IF(Mitarbeiter!$D115="",DATE(2030,11,0),Mitarbeiter!$D115),TODAY()),Einstellungen!$F$13:$F$67)))*N(Mitarbeiter!$E115)/IF(Einstellungen!$C$11="7 Tage",7,5),N('Ist-Stunden'!BK115)),MAX(IF(Einstellungen!$C$11="7 Tage",MAX(0,(MIN(DATE(2030,11,0),IF(Mitarbeiter!$D115="",DATE(2030,11,0),Mitarbeiter!$D115),TODAY()))-(MAX(DATE(2030,10,1),Mitarbeiter!$C115))+1),MAX(0,NETWORKDAYS(MAX(DATE(2030,10,1),Mitarbeiter!$C115),MIN(DATE(2030,11,0),IF(Mitarbeiter!$D115="",DATE(2030,11,0),Mitarbeiter!$D115),TODAY()),Einstellungen!$F$13:$F$67)))*N(Mitarbeiter!$E115)/IF(Einstellungen!$C$11="7 Tage",7,5),N('Ist-Stunden'!BK115)+(N(Krankheitstage!DH115)+N(Krankheitstage!DT115))*N($C115))))</f>
        <v/>
      </c>
      <c r="CP115" s="76">
        <f>IF($B115="",0,IF(Einstellungen!$C$10="Ja",MAX(IF(Einstellungen!$C$11="7 Tage",MAX(0,(MIN(DATE(2030,12,0),IF(Mitarbeiter!$D115="",DATE(2030,12,0),Mitarbeiter!$D115),TODAY()))-(MAX(DATE(2030,11,1),Mitarbeiter!$C115))+1),MAX(0,NETWORKDAYS(MAX(DATE(2030,11,1),Mitarbeiter!$C115),MIN(DATE(2030,12,0),IF(Mitarbeiter!$D115="",DATE(2030,12,0),Mitarbeiter!$D115),TODAY()),Einstellungen!$F$13:$F$67)))*N(Mitarbeiter!$E115)/IF(Einstellungen!$C$11="7 Tage",7,5),N('Ist-Stunden'!BL115)),MAX(IF(Einstellungen!$C$11="7 Tage",MAX(0,(MIN(DATE(2030,12,0),IF(Mitarbeiter!$D115="",DATE(2030,12,0),Mitarbeiter!$D115),TODAY()))-(MAX(DATE(2030,11,1),Mitarbeiter!$C115))+1),MAX(0,NETWORKDAYS(MAX(DATE(2030,11,1),Mitarbeiter!$C115),MIN(DATE(2030,12,0),IF(Mitarbeiter!$D115="",DATE(2030,12,0),Mitarbeiter!$D115),TODAY()),Einstellungen!$F$13:$F$67)))*N(Mitarbeiter!$E115)/IF(Einstellungen!$C$11="7 Tage",7,5),N('Ist-Stunden'!BL115)+(N(Krankheitstage!DI115)+N(Krankheitstage!DU115))*N($C115))))</f>
        <v/>
      </c>
      <c r="CQ115" s="76">
        <f>IF($B115="",0,IF(Einstellungen!$C$10="Ja",MAX(IF(Einstellungen!$C$11="7 Tage",MAX(0,(MIN(DATE(2030,13,0),IF(Mitarbeiter!$D115="",DATE(2030,13,0),Mitarbeiter!$D115),TODAY()))-(MAX(DATE(2030,12,1),Mitarbeiter!$C115))+1),MAX(0,NETWORKDAYS(MAX(DATE(2030,12,1),Mitarbeiter!$C115),MIN(DATE(2030,13,0),IF(Mitarbeiter!$D115="",DATE(2030,13,0),Mitarbeiter!$D115),TODAY()),Einstellungen!$F$13:$F$67)))*N(Mitarbeiter!$E115)/IF(Einstellungen!$C$11="7 Tage",7,5),N('Ist-Stunden'!BM115)),MAX(IF(Einstellungen!$C$11="7 Tage",MAX(0,(MIN(DATE(2030,13,0),IF(Mitarbeiter!$D115="",DATE(2030,13,0),Mitarbeiter!$D115),TODAY()))-(MAX(DATE(2030,12,1),Mitarbeiter!$C115))+1),MAX(0,NETWORKDAYS(MAX(DATE(2030,12,1),Mitarbeiter!$C115),MIN(DATE(2030,13,0),IF(Mitarbeiter!$D115="",DATE(2030,13,0),Mitarbeiter!$D115),TODAY()),Einstellungen!$F$13:$F$67)))*N(Mitarbeiter!$E115)/IF(Einstellungen!$C$11="7 Tage",7,5),N('Ist-Stunden'!BM115)+(N(Krankheitstage!DJ115)+N(Krankheitstage!DV115))*N($C115))))</f>
        <v/>
      </c>
    </row>
    <row r="116">
      <c r="A116" s="73">
        <f>IF(Mitarbeiter!B116="","",Mitarbeiter!A116)</f>
        <v/>
      </c>
      <c r="B116" s="6">
        <f>IF(Mitarbeiter!B116="","",Mitarbeiter!B116)</f>
        <v/>
      </c>
      <c r="C116" s="74">
        <f>IF(Mitarbeiter!B116="","",Mitarbeiter!F116)</f>
        <v/>
      </c>
      <c r="D116" s="75">
        <f>N(INDEX(Krankheitstage!$G116:$DV116,1,(Einstellungen!$C$3-2026)*24+1))</f>
        <v/>
      </c>
      <c r="E116" s="75">
        <f>N(INDEX(Krankheitstage!$G116:$DV116,1,(Einstellungen!$C$3-2026)*24+2))</f>
        <v/>
      </c>
      <c r="F116" s="75">
        <f>N(INDEX(Krankheitstage!$G116:$DV116,1,(Einstellungen!$C$3-2026)*24+3))</f>
        <v/>
      </c>
      <c r="G116" s="75">
        <f>N(INDEX(Krankheitstage!$G116:$DV116,1,(Einstellungen!$C$3-2026)*24+4))</f>
        <v/>
      </c>
      <c r="H116" s="75">
        <f>N(INDEX(Krankheitstage!$G116:$DV116,1,(Einstellungen!$C$3-2026)*24+5))</f>
        <v/>
      </c>
      <c r="I116" s="75">
        <f>N(INDEX(Krankheitstage!$G116:$DV116,1,(Einstellungen!$C$3-2026)*24+6))</f>
        <v/>
      </c>
      <c r="J116" s="75">
        <f>N(INDEX(Krankheitstage!$G116:$DV116,1,(Einstellungen!$C$3-2026)*24+7))</f>
        <v/>
      </c>
      <c r="K116" s="75">
        <f>N(INDEX(Krankheitstage!$G116:$DV116,1,(Einstellungen!$C$3-2026)*24+8))</f>
        <v/>
      </c>
      <c r="L116" s="75">
        <f>N(INDEX(Krankheitstage!$G116:$DV116,1,(Einstellungen!$C$3-2026)*24+9))</f>
        <v/>
      </c>
      <c r="M116" s="75">
        <f>N(INDEX(Krankheitstage!$G116:$DV116,1,(Einstellungen!$C$3-2026)*24+10))</f>
        <v/>
      </c>
      <c r="N116" s="75">
        <f>N(INDEX(Krankheitstage!$G116:$DV116,1,(Einstellungen!$C$3-2026)*24+11))</f>
        <v/>
      </c>
      <c r="O116" s="75">
        <f>N(INDEX(Krankheitstage!$G116:$DV116,1,(Einstellungen!$C$3-2026)*24+12))</f>
        <v/>
      </c>
      <c r="P116" s="75">
        <f>IF($B116="","",SUM(D116:O116))</f>
        <v/>
      </c>
      <c r="Q116" s="75">
        <f>N(INDEX(Krankheitstage!$G116:$DV116,1,(Einstellungen!$C$3-2026)*24+13))</f>
        <v/>
      </c>
      <c r="R116" s="75">
        <f>N(INDEX(Krankheitstage!$G116:$DV116,1,(Einstellungen!$C$3-2026)*24+14))</f>
        <v/>
      </c>
      <c r="S116" s="75">
        <f>N(INDEX(Krankheitstage!$G116:$DV116,1,(Einstellungen!$C$3-2026)*24+15))</f>
        <v/>
      </c>
      <c r="T116" s="75">
        <f>N(INDEX(Krankheitstage!$G116:$DV116,1,(Einstellungen!$C$3-2026)*24+16))</f>
        <v/>
      </c>
      <c r="U116" s="75">
        <f>N(INDEX(Krankheitstage!$G116:$DV116,1,(Einstellungen!$C$3-2026)*24+17))</f>
        <v/>
      </c>
      <c r="V116" s="75">
        <f>N(INDEX(Krankheitstage!$G116:$DV116,1,(Einstellungen!$C$3-2026)*24+18))</f>
        <v/>
      </c>
      <c r="W116" s="75">
        <f>N(INDEX(Krankheitstage!$G116:$DV116,1,(Einstellungen!$C$3-2026)*24+19))</f>
        <v/>
      </c>
      <c r="X116" s="75">
        <f>N(INDEX(Krankheitstage!$G116:$DV116,1,(Einstellungen!$C$3-2026)*24+20))</f>
        <v/>
      </c>
      <c r="Y116" s="75">
        <f>N(INDEX(Krankheitstage!$G116:$DV116,1,(Einstellungen!$C$3-2026)*24+21))</f>
        <v/>
      </c>
      <c r="Z116" s="75">
        <f>N(INDEX(Krankheitstage!$G116:$DV116,1,(Einstellungen!$C$3-2026)*24+22))</f>
        <v/>
      </c>
      <c r="AA116" s="75">
        <f>N(INDEX(Krankheitstage!$G116:$DV116,1,(Einstellungen!$C$3-2026)*24+23))</f>
        <v/>
      </c>
      <c r="AB116" s="75">
        <f>N(INDEX(Krankheitstage!$G116:$DV116,1,(Einstellungen!$C$3-2026)*24+24))</f>
        <v/>
      </c>
      <c r="AC116" s="75">
        <f>IF($B116="","",SUM(Q116:AB116))</f>
        <v/>
      </c>
      <c r="AD116" s="75">
        <f>IF($B116="","",SUM(P116,AC116))</f>
        <v/>
      </c>
      <c r="AE116" s="76">
        <f>IF($B116="","",AD116*N(C116))</f>
        <v/>
      </c>
      <c r="AF116" s="75">
        <f>IF($B116="","",Krankheitstage!E116)</f>
        <v/>
      </c>
      <c r="AG116" s="76">
        <f>IF($B116="","",AF116*N(C116))</f>
        <v/>
      </c>
      <c r="AH116" s="76">
        <f>IF($B116="","",INDEX($AJ116:$CQ116,1,(Einstellungen!$C$3-2026)*12+1)+INDEX($AJ116:$CQ116,1,(Einstellungen!$C$3-2026)*12+2)+INDEX($AJ116:$CQ116,1,(Einstellungen!$C$3-2026)*12+3)+INDEX($AJ116:$CQ116,1,(Einstellungen!$C$3-2026)*12+4)+INDEX($AJ116:$CQ116,1,(Einstellungen!$C$3-2026)*12+5)+INDEX($AJ116:$CQ116,1,(Einstellungen!$C$3-2026)*12+6)+INDEX($AJ116:$CQ116,1,(Einstellungen!$C$3-2026)*12+7)+INDEX($AJ116:$CQ116,1,(Einstellungen!$C$3-2026)*12+8)+INDEX($AJ116:$CQ116,1,(Einstellungen!$C$3-2026)*12+9)+INDEX($AJ116:$CQ116,1,(Einstellungen!$C$3-2026)*12+10)+INDEX($AJ116:$CQ116,1,(Einstellungen!$C$3-2026)*12+11)+INDEX($AJ116:$CQ116,1,(Einstellungen!$C$3-2026)*12+12))</f>
        <v/>
      </c>
      <c r="AI116" s="76">
        <f>IF($B116="","",SUM($AJ116:$CQ116))</f>
        <v/>
      </c>
      <c r="AJ116" s="76">
        <f>IF($B116="",0,IF(Einstellungen!$C$10="Ja",MAX(IF(Einstellungen!$C$11="7 Tage",MAX(0,(MIN(DATE(2026,2,0),IF(Mitarbeiter!$D116="",DATE(2026,2,0),Mitarbeiter!$D116),TODAY()))-(MAX(DATE(2026,1,1),Mitarbeiter!$C116))+1),MAX(0,NETWORKDAYS(MAX(DATE(2026,1,1),Mitarbeiter!$C116),MIN(DATE(2026,2,0),IF(Mitarbeiter!$D116="",DATE(2026,2,0),Mitarbeiter!$D116),TODAY()),Einstellungen!$F$13:$F$67)))*N(Mitarbeiter!$E116)/IF(Einstellungen!$C$11="7 Tage",7,5),N('Ist-Stunden'!F116)),MAX(IF(Einstellungen!$C$11="7 Tage",MAX(0,(MIN(DATE(2026,2,0),IF(Mitarbeiter!$D116="",DATE(2026,2,0),Mitarbeiter!$D116),TODAY()))-(MAX(DATE(2026,1,1),Mitarbeiter!$C116))+1),MAX(0,NETWORKDAYS(MAX(DATE(2026,1,1),Mitarbeiter!$C116),MIN(DATE(2026,2,0),IF(Mitarbeiter!$D116="",DATE(2026,2,0),Mitarbeiter!$D116),TODAY()),Einstellungen!$F$13:$F$67)))*N(Mitarbeiter!$E116)/IF(Einstellungen!$C$11="7 Tage",7,5),N('Ist-Stunden'!F116)+(N(Krankheitstage!G116)+N(Krankheitstage!S116))*N($C116))))</f>
        <v/>
      </c>
      <c r="AK116" s="76">
        <f>IF($B116="",0,IF(Einstellungen!$C$10="Ja",MAX(IF(Einstellungen!$C$11="7 Tage",MAX(0,(MIN(DATE(2026,3,0),IF(Mitarbeiter!$D116="",DATE(2026,3,0),Mitarbeiter!$D116),TODAY()))-(MAX(DATE(2026,2,1),Mitarbeiter!$C116))+1),MAX(0,NETWORKDAYS(MAX(DATE(2026,2,1),Mitarbeiter!$C116),MIN(DATE(2026,3,0),IF(Mitarbeiter!$D116="",DATE(2026,3,0),Mitarbeiter!$D116),TODAY()),Einstellungen!$F$13:$F$67)))*N(Mitarbeiter!$E116)/IF(Einstellungen!$C$11="7 Tage",7,5),N('Ist-Stunden'!G116)),MAX(IF(Einstellungen!$C$11="7 Tage",MAX(0,(MIN(DATE(2026,3,0),IF(Mitarbeiter!$D116="",DATE(2026,3,0),Mitarbeiter!$D116),TODAY()))-(MAX(DATE(2026,2,1),Mitarbeiter!$C116))+1),MAX(0,NETWORKDAYS(MAX(DATE(2026,2,1),Mitarbeiter!$C116),MIN(DATE(2026,3,0),IF(Mitarbeiter!$D116="",DATE(2026,3,0),Mitarbeiter!$D116),TODAY()),Einstellungen!$F$13:$F$67)))*N(Mitarbeiter!$E116)/IF(Einstellungen!$C$11="7 Tage",7,5),N('Ist-Stunden'!G116)+(N(Krankheitstage!H116)+N(Krankheitstage!T116))*N($C116))))</f>
        <v/>
      </c>
      <c r="AL116" s="76">
        <f>IF($B116="",0,IF(Einstellungen!$C$10="Ja",MAX(IF(Einstellungen!$C$11="7 Tage",MAX(0,(MIN(DATE(2026,4,0),IF(Mitarbeiter!$D116="",DATE(2026,4,0),Mitarbeiter!$D116),TODAY()))-(MAX(DATE(2026,3,1),Mitarbeiter!$C116))+1),MAX(0,NETWORKDAYS(MAX(DATE(2026,3,1),Mitarbeiter!$C116),MIN(DATE(2026,4,0),IF(Mitarbeiter!$D116="",DATE(2026,4,0),Mitarbeiter!$D116),TODAY()),Einstellungen!$F$13:$F$67)))*N(Mitarbeiter!$E116)/IF(Einstellungen!$C$11="7 Tage",7,5),N('Ist-Stunden'!H116)),MAX(IF(Einstellungen!$C$11="7 Tage",MAX(0,(MIN(DATE(2026,4,0),IF(Mitarbeiter!$D116="",DATE(2026,4,0),Mitarbeiter!$D116),TODAY()))-(MAX(DATE(2026,3,1),Mitarbeiter!$C116))+1),MAX(0,NETWORKDAYS(MAX(DATE(2026,3,1),Mitarbeiter!$C116),MIN(DATE(2026,4,0),IF(Mitarbeiter!$D116="",DATE(2026,4,0),Mitarbeiter!$D116),TODAY()),Einstellungen!$F$13:$F$67)))*N(Mitarbeiter!$E116)/IF(Einstellungen!$C$11="7 Tage",7,5),N('Ist-Stunden'!H116)+(N(Krankheitstage!I116)+N(Krankheitstage!U116))*N($C116))))</f>
        <v/>
      </c>
      <c r="AM116" s="76">
        <f>IF($B116="",0,IF(Einstellungen!$C$10="Ja",MAX(IF(Einstellungen!$C$11="7 Tage",MAX(0,(MIN(DATE(2026,5,0),IF(Mitarbeiter!$D116="",DATE(2026,5,0),Mitarbeiter!$D116),TODAY()))-(MAX(DATE(2026,4,1),Mitarbeiter!$C116))+1),MAX(0,NETWORKDAYS(MAX(DATE(2026,4,1),Mitarbeiter!$C116),MIN(DATE(2026,5,0),IF(Mitarbeiter!$D116="",DATE(2026,5,0),Mitarbeiter!$D116),TODAY()),Einstellungen!$F$13:$F$67)))*N(Mitarbeiter!$E116)/IF(Einstellungen!$C$11="7 Tage",7,5),N('Ist-Stunden'!I116)),MAX(IF(Einstellungen!$C$11="7 Tage",MAX(0,(MIN(DATE(2026,5,0),IF(Mitarbeiter!$D116="",DATE(2026,5,0),Mitarbeiter!$D116),TODAY()))-(MAX(DATE(2026,4,1),Mitarbeiter!$C116))+1),MAX(0,NETWORKDAYS(MAX(DATE(2026,4,1),Mitarbeiter!$C116),MIN(DATE(2026,5,0),IF(Mitarbeiter!$D116="",DATE(2026,5,0),Mitarbeiter!$D116),TODAY()),Einstellungen!$F$13:$F$67)))*N(Mitarbeiter!$E116)/IF(Einstellungen!$C$11="7 Tage",7,5),N('Ist-Stunden'!I116)+(N(Krankheitstage!J116)+N(Krankheitstage!V116))*N($C116))))</f>
        <v/>
      </c>
      <c r="AN116" s="76">
        <f>IF($B116="",0,IF(Einstellungen!$C$10="Ja",MAX(IF(Einstellungen!$C$11="7 Tage",MAX(0,(MIN(DATE(2026,6,0),IF(Mitarbeiter!$D116="",DATE(2026,6,0),Mitarbeiter!$D116),TODAY()))-(MAX(DATE(2026,5,1),Mitarbeiter!$C116))+1),MAX(0,NETWORKDAYS(MAX(DATE(2026,5,1),Mitarbeiter!$C116),MIN(DATE(2026,6,0),IF(Mitarbeiter!$D116="",DATE(2026,6,0),Mitarbeiter!$D116),TODAY()),Einstellungen!$F$13:$F$67)))*N(Mitarbeiter!$E116)/IF(Einstellungen!$C$11="7 Tage",7,5),N('Ist-Stunden'!J116)),MAX(IF(Einstellungen!$C$11="7 Tage",MAX(0,(MIN(DATE(2026,6,0),IF(Mitarbeiter!$D116="",DATE(2026,6,0),Mitarbeiter!$D116),TODAY()))-(MAX(DATE(2026,5,1),Mitarbeiter!$C116))+1),MAX(0,NETWORKDAYS(MAX(DATE(2026,5,1),Mitarbeiter!$C116),MIN(DATE(2026,6,0),IF(Mitarbeiter!$D116="",DATE(2026,6,0),Mitarbeiter!$D116),TODAY()),Einstellungen!$F$13:$F$67)))*N(Mitarbeiter!$E116)/IF(Einstellungen!$C$11="7 Tage",7,5),N('Ist-Stunden'!J116)+(N(Krankheitstage!K116)+N(Krankheitstage!W116))*N($C116))))</f>
        <v/>
      </c>
      <c r="AO116" s="76">
        <f>IF($B116="",0,IF(Einstellungen!$C$10="Ja",MAX(IF(Einstellungen!$C$11="7 Tage",MAX(0,(MIN(DATE(2026,7,0),IF(Mitarbeiter!$D116="",DATE(2026,7,0),Mitarbeiter!$D116),TODAY()))-(MAX(DATE(2026,6,1),Mitarbeiter!$C116))+1),MAX(0,NETWORKDAYS(MAX(DATE(2026,6,1),Mitarbeiter!$C116),MIN(DATE(2026,7,0),IF(Mitarbeiter!$D116="",DATE(2026,7,0),Mitarbeiter!$D116),TODAY()),Einstellungen!$F$13:$F$67)))*N(Mitarbeiter!$E116)/IF(Einstellungen!$C$11="7 Tage",7,5),N('Ist-Stunden'!K116)),MAX(IF(Einstellungen!$C$11="7 Tage",MAX(0,(MIN(DATE(2026,7,0),IF(Mitarbeiter!$D116="",DATE(2026,7,0),Mitarbeiter!$D116),TODAY()))-(MAX(DATE(2026,6,1),Mitarbeiter!$C116))+1),MAX(0,NETWORKDAYS(MAX(DATE(2026,6,1),Mitarbeiter!$C116),MIN(DATE(2026,7,0),IF(Mitarbeiter!$D116="",DATE(2026,7,0),Mitarbeiter!$D116),TODAY()),Einstellungen!$F$13:$F$67)))*N(Mitarbeiter!$E116)/IF(Einstellungen!$C$11="7 Tage",7,5),N('Ist-Stunden'!K116)+(N(Krankheitstage!L116)+N(Krankheitstage!X116))*N($C116))))</f>
        <v/>
      </c>
      <c r="AP116" s="76">
        <f>IF($B116="",0,IF(Einstellungen!$C$10="Ja",MAX(IF(Einstellungen!$C$11="7 Tage",MAX(0,(MIN(DATE(2026,8,0),IF(Mitarbeiter!$D116="",DATE(2026,8,0),Mitarbeiter!$D116),TODAY()))-(MAX(DATE(2026,7,1),Mitarbeiter!$C116))+1),MAX(0,NETWORKDAYS(MAX(DATE(2026,7,1),Mitarbeiter!$C116),MIN(DATE(2026,8,0),IF(Mitarbeiter!$D116="",DATE(2026,8,0),Mitarbeiter!$D116),TODAY()),Einstellungen!$F$13:$F$67)))*N(Mitarbeiter!$E116)/IF(Einstellungen!$C$11="7 Tage",7,5),N('Ist-Stunden'!L116)),MAX(IF(Einstellungen!$C$11="7 Tage",MAX(0,(MIN(DATE(2026,8,0),IF(Mitarbeiter!$D116="",DATE(2026,8,0),Mitarbeiter!$D116),TODAY()))-(MAX(DATE(2026,7,1),Mitarbeiter!$C116))+1),MAX(0,NETWORKDAYS(MAX(DATE(2026,7,1),Mitarbeiter!$C116),MIN(DATE(2026,8,0),IF(Mitarbeiter!$D116="",DATE(2026,8,0),Mitarbeiter!$D116),TODAY()),Einstellungen!$F$13:$F$67)))*N(Mitarbeiter!$E116)/IF(Einstellungen!$C$11="7 Tage",7,5),N('Ist-Stunden'!L116)+(N(Krankheitstage!M116)+N(Krankheitstage!Y116))*N($C116))))</f>
        <v/>
      </c>
      <c r="AQ116" s="76">
        <f>IF($B116="",0,IF(Einstellungen!$C$10="Ja",MAX(IF(Einstellungen!$C$11="7 Tage",MAX(0,(MIN(DATE(2026,9,0),IF(Mitarbeiter!$D116="",DATE(2026,9,0),Mitarbeiter!$D116),TODAY()))-(MAX(DATE(2026,8,1),Mitarbeiter!$C116))+1),MAX(0,NETWORKDAYS(MAX(DATE(2026,8,1),Mitarbeiter!$C116),MIN(DATE(2026,9,0),IF(Mitarbeiter!$D116="",DATE(2026,9,0),Mitarbeiter!$D116),TODAY()),Einstellungen!$F$13:$F$67)))*N(Mitarbeiter!$E116)/IF(Einstellungen!$C$11="7 Tage",7,5),N('Ist-Stunden'!M116)),MAX(IF(Einstellungen!$C$11="7 Tage",MAX(0,(MIN(DATE(2026,9,0),IF(Mitarbeiter!$D116="",DATE(2026,9,0),Mitarbeiter!$D116),TODAY()))-(MAX(DATE(2026,8,1),Mitarbeiter!$C116))+1),MAX(0,NETWORKDAYS(MAX(DATE(2026,8,1),Mitarbeiter!$C116),MIN(DATE(2026,9,0),IF(Mitarbeiter!$D116="",DATE(2026,9,0),Mitarbeiter!$D116),TODAY()),Einstellungen!$F$13:$F$67)))*N(Mitarbeiter!$E116)/IF(Einstellungen!$C$11="7 Tage",7,5),N('Ist-Stunden'!M116)+(N(Krankheitstage!N116)+N(Krankheitstage!Z116))*N($C116))))</f>
        <v/>
      </c>
      <c r="AR116" s="76">
        <f>IF($B116="",0,IF(Einstellungen!$C$10="Ja",MAX(IF(Einstellungen!$C$11="7 Tage",MAX(0,(MIN(DATE(2026,10,0),IF(Mitarbeiter!$D116="",DATE(2026,10,0),Mitarbeiter!$D116),TODAY()))-(MAX(DATE(2026,9,1),Mitarbeiter!$C116))+1),MAX(0,NETWORKDAYS(MAX(DATE(2026,9,1),Mitarbeiter!$C116),MIN(DATE(2026,10,0),IF(Mitarbeiter!$D116="",DATE(2026,10,0),Mitarbeiter!$D116),TODAY()),Einstellungen!$F$13:$F$67)))*N(Mitarbeiter!$E116)/IF(Einstellungen!$C$11="7 Tage",7,5),N('Ist-Stunden'!N116)),MAX(IF(Einstellungen!$C$11="7 Tage",MAX(0,(MIN(DATE(2026,10,0),IF(Mitarbeiter!$D116="",DATE(2026,10,0),Mitarbeiter!$D116),TODAY()))-(MAX(DATE(2026,9,1),Mitarbeiter!$C116))+1),MAX(0,NETWORKDAYS(MAX(DATE(2026,9,1),Mitarbeiter!$C116),MIN(DATE(2026,10,0),IF(Mitarbeiter!$D116="",DATE(2026,10,0),Mitarbeiter!$D116),TODAY()),Einstellungen!$F$13:$F$67)))*N(Mitarbeiter!$E116)/IF(Einstellungen!$C$11="7 Tage",7,5),N('Ist-Stunden'!N116)+(N(Krankheitstage!O116)+N(Krankheitstage!AA116))*N($C116))))</f>
        <v/>
      </c>
      <c r="AS116" s="76">
        <f>IF($B116="",0,IF(Einstellungen!$C$10="Ja",MAX(IF(Einstellungen!$C$11="7 Tage",MAX(0,(MIN(DATE(2026,11,0),IF(Mitarbeiter!$D116="",DATE(2026,11,0),Mitarbeiter!$D116),TODAY()))-(MAX(DATE(2026,10,1),Mitarbeiter!$C116))+1),MAX(0,NETWORKDAYS(MAX(DATE(2026,10,1),Mitarbeiter!$C116),MIN(DATE(2026,11,0),IF(Mitarbeiter!$D116="",DATE(2026,11,0),Mitarbeiter!$D116),TODAY()),Einstellungen!$F$13:$F$67)))*N(Mitarbeiter!$E116)/IF(Einstellungen!$C$11="7 Tage",7,5),N('Ist-Stunden'!O116)),MAX(IF(Einstellungen!$C$11="7 Tage",MAX(0,(MIN(DATE(2026,11,0),IF(Mitarbeiter!$D116="",DATE(2026,11,0),Mitarbeiter!$D116),TODAY()))-(MAX(DATE(2026,10,1),Mitarbeiter!$C116))+1),MAX(0,NETWORKDAYS(MAX(DATE(2026,10,1),Mitarbeiter!$C116),MIN(DATE(2026,11,0),IF(Mitarbeiter!$D116="",DATE(2026,11,0),Mitarbeiter!$D116),TODAY()),Einstellungen!$F$13:$F$67)))*N(Mitarbeiter!$E116)/IF(Einstellungen!$C$11="7 Tage",7,5),N('Ist-Stunden'!O116)+(N(Krankheitstage!P116)+N(Krankheitstage!AB116))*N($C116))))</f>
        <v/>
      </c>
      <c r="AT116" s="76">
        <f>IF($B116="",0,IF(Einstellungen!$C$10="Ja",MAX(IF(Einstellungen!$C$11="7 Tage",MAX(0,(MIN(DATE(2026,12,0),IF(Mitarbeiter!$D116="",DATE(2026,12,0),Mitarbeiter!$D116),TODAY()))-(MAX(DATE(2026,11,1),Mitarbeiter!$C116))+1),MAX(0,NETWORKDAYS(MAX(DATE(2026,11,1),Mitarbeiter!$C116),MIN(DATE(2026,12,0),IF(Mitarbeiter!$D116="",DATE(2026,12,0),Mitarbeiter!$D116),TODAY()),Einstellungen!$F$13:$F$67)))*N(Mitarbeiter!$E116)/IF(Einstellungen!$C$11="7 Tage",7,5),N('Ist-Stunden'!P116)),MAX(IF(Einstellungen!$C$11="7 Tage",MAX(0,(MIN(DATE(2026,12,0),IF(Mitarbeiter!$D116="",DATE(2026,12,0),Mitarbeiter!$D116),TODAY()))-(MAX(DATE(2026,11,1),Mitarbeiter!$C116))+1),MAX(0,NETWORKDAYS(MAX(DATE(2026,11,1),Mitarbeiter!$C116),MIN(DATE(2026,12,0),IF(Mitarbeiter!$D116="",DATE(2026,12,0),Mitarbeiter!$D116),TODAY()),Einstellungen!$F$13:$F$67)))*N(Mitarbeiter!$E116)/IF(Einstellungen!$C$11="7 Tage",7,5),N('Ist-Stunden'!P116)+(N(Krankheitstage!Q116)+N(Krankheitstage!AC116))*N($C116))))</f>
        <v/>
      </c>
      <c r="AU116" s="76">
        <f>IF($B116="",0,IF(Einstellungen!$C$10="Ja",MAX(IF(Einstellungen!$C$11="7 Tage",MAX(0,(MIN(DATE(2026,13,0),IF(Mitarbeiter!$D116="",DATE(2026,13,0),Mitarbeiter!$D116),TODAY()))-(MAX(DATE(2026,12,1),Mitarbeiter!$C116))+1),MAX(0,NETWORKDAYS(MAX(DATE(2026,12,1),Mitarbeiter!$C116),MIN(DATE(2026,13,0),IF(Mitarbeiter!$D116="",DATE(2026,13,0),Mitarbeiter!$D116),TODAY()),Einstellungen!$F$13:$F$67)))*N(Mitarbeiter!$E116)/IF(Einstellungen!$C$11="7 Tage",7,5),N('Ist-Stunden'!Q116)),MAX(IF(Einstellungen!$C$11="7 Tage",MAX(0,(MIN(DATE(2026,13,0),IF(Mitarbeiter!$D116="",DATE(2026,13,0),Mitarbeiter!$D116),TODAY()))-(MAX(DATE(2026,12,1),Mitarbeiter!$C116))+1),MAX(0,NETWORKDAYS(MAX(DATE(2026,12,1),Mitarbeiter!$C116),MIN(DATE(2026,13,0),IF(Mitarbeiter!$D116="",DATE(2026,13,0),Mitarbeiter!$D116),TODAY()),Einstellungen!$F$13:$F$67)))*N(Mitarbeiter!$E116)/IF(Einstellungen!$C$11="7 Tage",7,5),N('Ist-Stunden'!Q116)+(N(Krankheitstage!R116)+N(Krankheitstage!AD116))*N($C116))))</f>
        <v/>
      </c>
      <c r="AV116" s="76">
        <f>IF($B116="",0,IF(Einstellungen!$C$10="Ja",MAX(IF(Einstellungen!$C$11="7 Tage",MAX(0,(MIN(DATE(2027,2,0),IF(Mitarbeiter!$D116="",DATE(2027,2,0),Mitarbeiter!$D116),TODAY()))-(MAX(DATE(2027,1,1),Mitarbeiter!$C116))+1),MAX(0,NETWORKDAYS(MAX(DATE(2027,1,1),Mitarbeiter!$C116),MIN(DATE(2027,2,0),IF(Mitarbeiter!$D116="",DATE(2027,2,0),Mitarbeiter!$D116),TODAY()),Einstellungen!$F$13:$F$67)))*N(Mitarbeiter!$E116)/IF(Einstellungen!$C$11="7 Tage",7,5),N('Ist-Stunden'!R116)),MAX(IF(Einstellungen!$C$11="7 Tage",MAX(0,(MIN(DATE(2027,2,0),IF(Mitarbeiter!$D116="",DATE(2027,2,0),Mitarbeiter!$D116),TODAY()))-(MAX(DATE(2027,1,1),Mitarbeiter!$C116))+1),MAX(0,NETWORKDAYS(MAX(DATE(2027,1,1),Mitarbeiter!$C116),MIN(DATE(2027,2,0),IF(Mitarbeiter!$D116="",DATE(2027,2,0),Mitarbeiter!$D116),TODAY()),Einstellungen!$F$13:$F$67)))*N(Mitarbeiter!$E116)/IF(Einstellungen!$C$11="7 Tage",7,5),N('Ist-Stunden'!R116)+(N(Krankheitstage!AE116)+N(Krankheitstage!AQ116))*N($C116))))</f>
        <v/>
      </c>
      <c r="AW116" s="76">
        <f>IF($B116="",0,IF(Einstellungen!$C$10="Ja",MAX(IF(Einstellungen!$C$11="7 Tage",MAX(0,(MIN(DATE(2027,3,0),IF(Mitarbeiter!$D116="",DATE(2027,3,0),Mitarbeiter!$D116),TODAY()))-(MAX(DATE(2027,2,1),Mitarbeiter!$C116))+1),MAX(0,NETWORKDAYS(MAX(DATE(2027,2,1),Mitarbeiter!$C116),MIN(DATE(2027,3,0),IF(Mitarbeiter!$D116="",DATE(2027,3,0),Mitarbeiter!$D116),TODAY()),Einstellungen!$F$13:$F$67)))*N(Mitarbeiter!$E116)/IF(Einstellungen!$C$11="7 Tage",7,5),N('Ist-Stunden'!S116)),MAX(IF(Einstellungen!$C$11="7 Tage",MAX(0,(MIN(DATE(2027,3,0),IF(Mitarbeiter!$D116="",DATE(2027,3,0),Mitarbeiter!$D116),TODAY()))-(MAX(DATE(2027,2,1),Mitarbeiter!$C116))+1),MAX(0,NETWORKDAYS(MAX(DATE(2027,2,1),Mitarbeiter!$C116),MIN(DATE(2027,3,0),IF(Mitarbeiter!$D116="",DATE(2027,3,0),Mitarbeiter!$D116),TODAY()),Einstellungen!$F$13:$F$67)))*N(Mitarbeiter!$E116)/IF(Einstellungen!$C$11="7 Tage",7,5),N('Ist-Stunden'!S116)+(N(Krankheitstage!AF116)+N(Krankheitstage!AR116))*N($C116))))</f>
        <v/>
      </c>
      <c r="AX116" s="76">
        <f>IF($B116="",0,IF(Einstellungen!$C$10="Ja",MAX(IF(Einstellungen!$C$11="7 Tage",MAX(0,(MIN(DATE(2027,4,0),IF(Mitarbeiter!$D116="",DATE(2027,4,0),Mitarbeiter!$D116),TODAY()))-(MAX(DATE(2027,3,1),Mitarbeiter!$C116))+1),MAX(0,NETWORKDAYS(MAX(DATE(2027,3,1),Mitarbeiter!$C116),MIN(DATE(2027,4,0),IF(Mitarbeiter!$D116="",DATE(2027,4,0),Mitarbeiter!$D116),TODAY()),Einstellungen!$F$13:$F$67)))*N(Mitarbeiter!$E116)/IF(Einstellungen!$C$11="7 Tage",7,5),N('Ist-Stunden'!T116)),MAX(IF(Einstellungen!$C$11="7 Tage",MAX(0,(MIN(DATE(2027,4,0),IF(Mitarbeiter!$D116="",DATE(2027,4,0),Mitarbeiter!$D116),TODAY()))-(MAX(DATE(2027,3,1),Mitarbeiter!$C116))+1),MAX(0,NETWORKDAYS(MAX(DATE(2027,3,1),Mitarbeiter!$C116),MIN(DATE(2027,4,0),IF(Mitarbeiter!$D116="",DATE(2027,4,0),Mitarbeiter!$D116),TODAY()),Einstellungen!$F$13:$F$67)))*N(Mitarbeiter!$E116)/IF(Einstellungen!$C$11="7 Tage",7,5),N('Ist-Stunden'!T116)+(N(Krankheitstage!AG116)+N(Krankheitstage!AS116))*N($C116))))</f>
        <v/>
      </c>
      <c r="AY116" s="76">
        <f>IF($B116="",0,IF(Einstellungen!$C$10="Ja",MAX(IF(Einstellungen!$C$11="7 Tage",MAX(0,(MIN(DATE(2027,5,0),IF(Mitarbeiter!$D116="",DATE(2027,5,0),Mitarbeiter!$D116),TODAY()))-(MAX(DATE(2027,4,1),Mitarbeiter!$C116))+1),MAX(0,NETWORKDAYS(MAX(DATE(2027,4,1),Mitarbeiter!$C116),MIN(DATE(2027,5,0),IF(Mitarbeiter!$D116="",DATE(2027,5,0),Mitarbeiter!$D116),TODAY()),Einstellungen!$F$13:$F$67)))*N(Mitarbeiter!$E116)/IF(Einstellungen!$C$11="7 Tage",7,5),N('Ist-Stunden'!U116)),MAX(IF(Einstellungen!$C$11="7 Tage",MAX(0,(MIN(DATE(2027,5,0),IF(Mitarbeiter!$D116="",DATE(2027,5,0),Mitarbeiter!$D116),TODAY()))-(MAX(DATE(2027,4,1),Mitarbeiter!$C116))+1),MAX(0,NETWORKDAYS(MAX(DATE(2027,4,1),Mitarbeiter!$C116),MIN(DATE(2027,5,0),IF(Mitarbeiter!$D116="",DATE(2027,5,0),Mitarbeiter!$D116),TODAY()),Einstellungen!$F$13:$F$67)))*N(Mitarbeiter!$E116)/IF(Einstellungen!$C$11="7 Tage",7,5),N('Ist-Stunden'!U116)+(N(Krankheitstage!AH116)+N(Krankheitstage!AT116))*N($C116))))</f>
        <v/>
      </c>
      <c r="AZ116" s="76">
        <f>IF($B116="",0,IF(Einstellungen!$C$10="Ja",MAX(IF(Einstellungen!$C$11="7 Tage",MAX(0,(MIN(DATE(2027,6,0),IF(Mitarbeiter!$D116="",DATE(2027,6,0),Mitarbeiter!$D116),TODAY()))-(MAX(DATE(2027,5,1),Mitarbeiter!$C116))+1),MAX(0,NETWORKDAYS(MAX(DATE(2027,5,1),Mitarbeiter!$C116),MIN(DATE(2027,6,0),IF(Mitarbeiter!$D116="",DATE(2027,6,0),Mitarbeiter!$D116),TODAY()),Einstellungen!$F$13:$F$67)))*N(Mitarbeiter!$E116)/IF(Einstellungen!$C$11="7 Tage",7,5),N('Ist-Stunden'!V116)),MAX(IF(Einstellungen!$C$11="7 Tage",MAX(0,(MIN(DATE(2027,6,0),IF(Mitarbeiter!$D116="",DATE(2027,6,0),Mitarbeiter!$D116),TODAY()))-(MAX(DATE(2027,5,1),Mitarbeiter!$C116))+1),MAX(0,NETWORKDAYS(MAX(DATE(2027,5,1),Mitarbeiter!$C116),MIN(DATE(2027,6,0),IF(Mitarbeiter!$D116="",DATE(2027,6,0),Mitarbeiter!$D116),TODAY()),Einstellungen!$F$13:$F$67)))*N(Mitarbeiter!$E116)/IF(Einstellungen!$C$11="7 Tage",7,5),N('Ist-Stunden'!V116)+(N(Krankheitstage!AI116)+N(Krankheitstage!AU116))*N($C116))))</f>
        <v/>
      </c>
      <c r="BA116" s="76">
        <f>IF($B116="",0,IF(Einstellungen!$C$10="Ja",MAX(IF(Einstellungen!$C$11="7 Tage",MAX(0,(MIN(DATE(2027,7,0),IF(Mitarbeiter!$D116="",DATE(2027,7,0),Mitarbeiter!$D116),TODAY()))-(MAX(DATE(2027,6,1),Mitarbeiter!$C116))+1),MAX(0,NETWORKDAYS(MAX(DATE(2027,6,1),Mitarbeiter!$C116),MIN(DATE(2027,7,0),IF(Mitarbeiter!$D116="",DATE(2027,7,0),Mitarbeiter!$D116),TODAY()),Einstellungen!$F$13:$F$67)))*N(Mitarbeiter!$E116)/IF(Einstellungen!$C$11="7 Tage",7,5),N('Ist-Stunden'!W116)),MAX(IF(Einstellungen!$C$11="7 Tage",MAX(0,(MIN(DATE(2027,7,0),IF(Mitarbeiter!$D116="",DATE(2027,7,0),Mitarbeiter!$D116),TODAY()))-(MAX(DATE(2027,6,1),Mitarbeiter!$C116))+1),MAX(0,NETWORKDAYS(MAX(DATE(2027,6,1),Mitarbeiter!$C116),MIN(DATE(2027,7,0),IF(Mitarbeiter!$D116="",DATE(2027,7,0),Mitarbeiter!$D116),TODAY()),Einstellungen!$F$13:$F$67)))*N(Mitarbeiter!$E116)/IF(Einstellungen!$C$11="7 Tage",7,5),N('Ist-Stunden'!W116)+(N(Krankheitstage!AJ116)+N(Krankheitstage!AV116))*N($C116))))</f>
        <v/>
      </c>
      <c r="BB116" s="76">
        <f>IF($B116="",0,IF(Einstellungen!$C$10="Ja",MAX(IF(Einstellungen!$C$11="7 Tage",MAX(0,(MIN(DATE(2027,8,0),IF(Mitarbeiter!$D116="",DATE(2027,8,0),Mitarbeiter!$D116),TODAY()))-(MAX(DATE(2027,7,1),Mitarbeiter!$C116))+1),MAX(0,NETWORKDAYS(MAX(DATE(2027,7,1),Mitarbeiter!$C116),MIN(DATE(2027,8,0),IF(Mitarbeiter!$D116="",DATE(2027,8,0),Mitarbeiter!$D116),TODAY()),Einstellungen!$F$13:$F$67)))*N(Mitarbeiter!$E116)/IF(Einstellungen!$C$11="7 Tage",7,5),N('Ist-Stunden'!X116)),MAX(IF(Einstellungen!$C$11="7 Tage",MAX(0,(MIN(DATE(2027,8,0),IF(Mitarbeiter!$D116="",DATE(2027,8,0),Mitarbeiter!$D116),TODAY()))-(MAX(DATE(2027,7,1),Mitarbeiter!$C116))+1),MAX(0,NETWORKDAYS(MAX(DATE(2027,7,1),Mitarbeiter!$C116),MIN(DATE(2027,8,0),IF(Mitarbeiter!$D116="",DATE(2027,8,0),Mitarbeiter!$D116),TODAY()),Einstellungen!$F$13:$F$67)))*N(Mitarbeiter!$E116)/IF(Einstellungen!$C$11="7 Tage",7,5),N('Ist-Stunden'!X116)+(N(Krankheitstage!AK116)+N(Krankheitstage!AW116))*N($C116))))</f>
        <v/>
      </c>
      <c r="BC116" s="76">
        <f>IF($B116="",0,IF(Einstellungen!$C$10="Ja",MAX(IF(Einstellungen!$C$11="7 Tage",MAX(0,(MIN(DATE(2027,9,0),IF(Mitarbeiter!$D116="",DATE(2027,9,0),Mitarbeiter!$D116),TODAY()))-(MAX(DATE(2027,8,1),Mitarbeiter!$C116))+1),MAX(0,NETWORKDAYS(MAX(DATE(2027,8,1),Mitarbeiter!$C116),MIN(DATE(2027,9,0),IF(Mitarbeiter!$D116="",DATE(2027,9,0),Mitarbeiter!$D116),TODAY()),Einstellungen!$F$13:$F$67)))*N(Mitarbeiter!$E116)/IF(Einstellungen!$C$11="7 Tage",7,5),N('Ist-Stunden'!Y116)),MAX(IF(Einstellungen!$C$11="7 Tage",MAX(0,(MIN(DATE(2027,9,0),IF(Mitarbeiter!$D116="",DATE(2027,9,0),Mitarbeiter!$D116),TODAY()))-(MAX(DATE(2027,8,1),Mitarbeiter!$C116))+1),MAX(0,NETWORKDAYS(MAX(DATE(2027,8,1),Mitarbeiter!$C116),MIN(DATE(2027,9,0),IF(Mitarbeiter!$D116="",DATE(2027,9,0),Mitarbeiter!$D116),TODAY()),Einstellungen!$F$13:$F$67)))*N(Mitarbeiter!$E116)/IF(Einstellungen!$C$11="7 Tage",7,5),N('Ist-Stunden'!Y116)+(N(Krankheitstage!AL116)+N(Krankheitstage!AX116))*N($C116))))</f>
        <v/>
      </c>
      <c r="BD116" s="76">
        <f>IF($B116="",0,IF(Einstellungen!$C$10="Ja",MAX(IF(Einstellungen!$C$11="7 Tage",MAX(0,(MIN(DATE(2027,10,0),IF(Mitarbeiter!$D116="",DATE(2027,10,0),Mitarbeiter!$D116),TODAY()))-(MAX(DATE(2027,9,1),Mitarbeiter!$C116))+1),MAX(0,NETWORKDAYS(MAX(DATE(2027,9,1),Mitarbeiter!$C116),MIN(DATE(2027,10,0),IF(Mitarbeiter!$D116="",DATE(2027,10,0),Mitarbeiter!$D116),TODAY()),Einstellungen!$F$13:$F$67)))*N(Mitarbeiter!$E116)/IF(Einstellungen!$C$11="7 Tage",7,5),N('Ist-Stunden'!Z116)),MAX(IF(Einstellungen!$C$11="7 Tage",MAX(0,(MIN(DATE(2027,10,0),IF(Mitarbeiter!$D116="",DATE(2027,10,0),Mitarbeiter!$D116),TODAY()))-(MAX(DATE(2027,9,1),Mitarbeiter!$C116))+1),MAX(0,NETWORKDAYS(MAX(DATE(2027,9,1),Mitarbeiter!$C116),MIN(DATE(2027,10,0),IF(Mitarbeiter!$D116="",DATE(2027,10,0),Mitarbeiter!$D116),TODAY()),Einstellungen!$F$13:$F$67)))*N(Mitarbeiter!$E116)/IF(Einstellungen!$C$11="7 Tage",7,5),N('Ist-Stunden'!Z116)+(N(Krankheitstage!AM116)+N(Krankheitstage!AY116))*N($C116))))</f>
        <v/>
      </c>
      <c r="BE116" s="76">
        <f>IF($B116="",0,IF(Einstellungen!$C$10="Ja",MAX(IF(Einstellungen!$C$11="7 Tage",MAX(0,(MIN(DATE(2027,11,0),IF(Mitarbeiter!$D116="",DATE(2027,11,0),Mitarbeiter!$D116),TODAY()))-(MAX(DATE(2027,10,1),Mitarbeiter!$C116))+1),MAX(0,NETWORKDAYS(MAX(DATE(2027,10,1),Mitarbeiter!$C116),MIN(DATE(2027,11,0),IF(Mitarbeiter!$D116="",DATE(2027,11,0),Mitarbeiter!$D116),TODAY()),Einstellungen!$F$13:$F$67)))*N(Mitarbeiter!$E116)/IF(Einstellungen!$C$11="7 Tage",7,5),N('Ist-Stunden'!AA116)),MAX(IF(Einstellungen!$C$11="7 Tage",MAX(0,(MIN(DATE(2027,11,0),IF(Mitarbeiter!$D116="",DATE(2027,11,0),Mitarbeiter!$D116),TODAY()))-(MAX(DATE(2027,10,1),Mitarbeiter!$C116))+1),MAX(0,NETWORKDAYS(MAX(DATE(2027,10,1),Mitarbeiter!$C116),MIN(DATE(2027,11,0),IF(Mitarbeiter!$D116="",DATE(2027,11,0),Mitarbeiter!$D116),TODAY()),Einstellungen!$F$13:$F$67)))*N(Mitarbeiter!$E116)/IF(Einstellungen!$C$11="7 Tage",7,5),N('Ist-Stunden'!AA116)+(N(Krankheitstage!AN116)+N(Krankheitstage!AZ116))*N($C116))))</f>
        <v/>
      </c>
      <c r="BF116" s="76">
        <f>IF($B116="",0,IF(Einstellungen!$C$10="Ja",MAX(IF(Einstellungen!$C$11="7 Tage",MAX(0,(MIN(DATE(2027,12,0),IF(Mitarbeiter!$D116="",DATE(2027,12,0),Mitarbeiter!$D116),TODAY()))-(MAX(DATE(2027,11,1),Mitarbeiter!$C116))+1),MAX(0,NETWORKDAYS(MAX(DATE(2027,11,1),Mitarbeiter!$C116),MIN(DATE(2027,12,0),IF(Mitarbeiter!$D116="",DATE(2027,12,0),Mitarbeiter!$D116),TODAY()),Einstellungen!$F$13:$F$67)))*N(Mitarbeiter!$E116)/IF(Einstellungen!$C$11="7 Tage",7,5),N('Ist-Stunden'!AB116)),MAX(IF(Einstellungen!$C$11="7 Tage",MAX(0,(MIN(DATE(2027,12,0),IF(Mitarbeiter!$D116="",DATE(2027,12,0),Mitarbeiter!$D116),TODAY()))-(MAX(DATE(2027,11,1),Mitarbeiter!$C116))+1),MAX(0,NETWORKDAYS(MAX(DATE(2027,11,1),Mitarbeiter!$C116),MIN(DATE(2027,12,0),IF(Mitarbeiter!$D116="",DATE(2027,12,0),Mitarbeiter!$D116),TODAY()),Einstellungen!$F$13:$F$67)))*N(Mitarbeiter!$E116)/IF(Einstellungen!$C$11="7 Tage",7,5),N('Ist-Stunden'!AB116)+(N(Krankheitstage!AO116)+N(Krankheitstage!BA116))*N($C116))))</f>
        <v/>
      </c>
      <c r="BG116" s="76">
        <f>IF($B116="",0,IF(Einstellungen!$C$10="Ja",MAX(IF(Einstellungen!$C$11="7 Tage",MAX(0,(MIN(DATE(2027,13,0),IF(Mitarbeiter!$D116="",DATE(2027,13,0),Mitarbeiter!$D116),TODAY()))-(MAX(DATE(2027,12,1),Mitarbeiter!$C116))+1),MAX(0,NETWORKDAYS(MAX(DATE(2027,12,1),Mitarbeiter!$C116),MIN(DATE(2027,13,0),IF(Mitarbeiter!$D116="",DATE(2027,13,0),Mitarbeiter!$D116),TODAY()),Einstellungen!$F$13:$F$67)))*N(Mitarbeiter!$E116)/IF(Einstellungen!$C$11="7 Tage",7,5),N('Ist-Stunden'!AC116)),MAX(IF(Einstellungen!$C$11="7 Tage",MAX(0,(MIN(DATE(2027,13,0),IF(Mitarbeiter!$D116="",DATE(2027,13,0),Mitarbeiter!$D116),TODAY()))-(MAX(DATE(2027,12,1),Mitarbeiter!$C116))+1),MAX(0,NETWORKDAYS(MAX(DATE(2027,12,1),Mitarbeiter!$C116),MIN(DATE(2027,13,0),IF(Mitarbeiter!$D116="",DATE(2027,13,0),Mitarbeiter!$D116),TODAY()),Einstellungen!$F$13:$F$67)))*N(Mitarbeiter!$E116)/IF(Einstellungen!$C$11="7 Tage",7,5),N('Ist-Stunden'!AC116)+(N(Krankheitstage!AP116)+N(Krankheitstage!BB116))*N($C116))))</f>
        <v/>
      </c>
      <c r="BH116" s="76">
        <f>IF($B116="",0,IF(Einstellungen!$C$10="Ja",MAX(IF(Einstellungen!$C$11="7 Tage",MAX(0,(MIN(DATE(2028,2,0),IF(Mitarbeiter!$D116="",DATE(2028,2,0),Mitarbeiter!$D116),TODAY()))-(MAX(DATE(2028,1,1),Mitarbeiter!$C116))+1),MAX(0,NETWORKDAYS(MAX(DATE(2028,1,1),Mitarbeiter!$C116),MIN(DATE(2028,2,0),IF(Mitarbeiter!$D116="",DATE(2028,2,0),Mitarbeiter!$D116),TODAY()),Einstellungen!$F$13:$F$67)))*N(Mitarbeiter!$E116)/IF(Einstellungen!$C$11="7 Tage",7,5),N('Ist-Stunden'!AD116)),MAX(IF(Einstellungen!$C$11="7 Tage",MAX(0,(MIN(DATE(2028,2,0),IF(Mitarbeiter!$D116="",DATE(2028,2,0),Mitarbeiter!$D116),TODAY()))-(MAX(DATE(2028,1,1),Mitarbeiter!$C116))+1),MAX(0,NETWORKDAYS(MAX(DATE(2028,1,1),Mitarbeiter!$C116),MIN(DATE(2028,2,0),IF(Mitarbeiter!$D116="",DATE(2028,2,0),Mitarbeiter!$D116),TODAY()),Einstellungen!$F$13:$F$67)))*N(Mitarbeiter!$E116)/IF(Einstellungen!$C$11="7 Tage",7,5),N('Ist-Stunden'!AD116)+(N(Krankheitstage!BC116)+N(Krankheitstage!BO116))*N($C116))))</f>
        <v/>
      </c>
      <c r="BI116" s="76">
        <f>IF($B116="",0,IF(Einstellungen!$C$10="Ja",MAX(IF(Einstellungen!$C$11="7 Tage",MAX(0,(MIN(DATE(2028,3,0),IF(Mitarbeiter!$D116="",DATE(2028,3,0),Mitarbeiter!$D116),TODAY()))-(MAX(DATE(2028,2,1),Mitarbeiter!$C116))+1),MAX(0,NETWORKDAYS(MAX(DATE(2028,2,1),Mitarbeiter!$C116),MIN(DATE(2028,3,0),IF(Mitarbeiter!$D116="",DATE(2028,3,0),Mitarbeiter!$D116),TODAY()),Einstellungen!$F$13:$F$67)))*N(Mitarbeiter!$E116)/IF(Einstellungen!$C$11="7 Tage",7,5),N('Ist-Stunden'!AE116)),MAX(IF(Einstellungen!$C$11="7 Tage",MAX(0,(MIN(DATE(2028,3,0),IF(Mitarbeiter!$D116="",DATE(2028,3,0),Mitarbeiter!$D116),TODAY()))-(MAX(DATE(2028,2,1),Mitarbeiter!$C116))+1),MAX(0,NETWORKDAYS(MAX(DATE(2028,2,1),Mitarbeiter!$C116),MIN(DATE(2028,3,0),IF(Mitarbeiter!$D116="",DATE(2028,3,0),Mitarbeiter!$D116),TODAY()),Einstellungen!$F$13:$F$67)))*N(Mitarbeiter!$E116)/IF(Einstellungen!$C$11="7 Tage",7,5),N('Ist-Stunden'!AE116)+(N(Krankheitstage!BD116)+N(Krankheitstage!BP116))*N($C116))))</f>
        <v/>
      </c>
      <c r="BJ116" s="76">
        <f>IF($B116="",0,IF(Einstellungen!$C$10="Ja",MAX(IF(Einstellungen!$C$11="7 Tage",MAX(0,(MIN(DATE(2028,4,0),IF(Mitarbeiter!$D116="",DATE(2028,4,0),Mitarbeiter!$D116),TODAY()))-(MAX(DATE(2028,3,1),Mitarbeiter!$C116))+1),MAX(0,NETWORKDAYS(MAX(DATE(2028,3,1),Mitarbeiter!$C116),MIN(DATE(2028,4,0),IF(Mitarbeiter!$D116="",DATE(2028,4,0),Mitarbeiter!$D116),TODAY()),Einstellungen!$F$13:$F$67)))*N(Mitarbeiter!$E116)/IF(Einstellungen!$C$11="7 Tage",7,5),N('Ist-Stunden'!AF116)),MAX(IF(Einstellungen!$C$11="7 Tage",MAX(0,(MIN(DATE(2028,4,0),IF(Mitarbeiter!$D116="",DATE(2028,4,0),Mitarbeiter!$D116),TODAY()))-(MAX(DATE(2028,3,1),Mitarbeiter!$C116))+1),MAX(0,NETWORKDAYS(MAX(DATE(2028,3,1),Mitarbeiter!$C116),MIN(DATE(2028,4,0),IF(Mitarbeiter!$D116="",DATE(2028,4,0),Mitarbeiter!$D116),TODAY()),Einstellungen!$F$13:$F$67)))*N(Mitarbeiter!$E116)/IF(Einstellungen!$C$11="7 Tage",7,5),N('Ist-Stunden'!AF116)+(N(Krankheitstage!BE116)+N(Krankheitstage!BQ116))*N($C116))))</f>
        <v/>
      </c>
      <c r="BK116" s="76">
        <f>IF($B116="",0,IF(Einstellungen!$C$10="Ja",MAX(IF(Einstellungen!$C$11="7 Tage",MAX(0,(MIN(DATE(2028,5,0),IF(Mitarbeiter!$D116="",DATE(2028,5,0),Mitarbeiter!$D116),TODAY()))-(MAX(DATE(2028,4,1),Mitarbeiter!$C116))+1),MAX(0,NETWORKDAYS(MAX(DATE(2028,4,1),Mitarbeiter!$C116),MIN(DATE(2028,5,0),IF(Mitarbeiter!$D116="",DATE(2028,5,0),Mitarbeiter!$D116),TODAY()),Einstellungen!$F$13:$F$67)))*N(Mitarbeiter!$E116)/IF(Einstellungen!$C$11="7 Tage",7,5),N('Ist-Stunden'!AG116)),MAX(IF(Einstellungen!$C$11="7 Tage",MAX(0,(MIN(DATE(2028,5,0),IF(Mitarbeiter!$D116="",DATE(2028,5,0),Mitarbeiter!$D116),TODAY()))-(MAX(DATE(2028,4,1),Mitarbeiter!$C116))+1),MAX(0,NETWORKDAYS(MAX(DATE(2028,4,1),Mitarbeiter!$C116),MIN(DATE(2028,5,0),IF(Mitarbeiter!$D116="",DATE(2028,5,0),Mitarbeiter!$D116),TODAY()),Einstellungen!$F$13:$F$67)))*N(Mitarbeiter!$E116)/IF(Einstellungen!$C$11="7 Tage",7,5),N('Ist-Stunden'!AG116)+(N(Krankheitstage!BF116)+N(Krankheitstage!BR116))*N($C116))))</f>
        <v/>
      </c>
      <c r="BL116" s="76">
        <f>IF($B116="",0,IF(Einstellungen!$C$10="Ja",MAX(IF(Einstellungen!$C$11="7 Tage",MAX(0,(MIN(DATE(2028,6,0),IF(Mitarbeiter!$D116="",DATE(2028,6,0),Mitarbeiter!$D116),TODAY()))-(MAX(DATE(2028,5,1),Mitarbeiter!$C116))+1),MAX(0,NETWORKDAYS(MAX(DATE(2028,5,1),Mitarbeiter!$C116),MIN(DATE(2028,6,0),IF(Mitarbeiter!$D116="",DATE(2028,6,0),Mitarbeiter!$D116),TODAY()),Einstellungen!$F$13:$F$67)))*N(Mitarbeiter!$E116)/IF(Einstellungen!$C$11="7 Tage",7,5),N('Ist-Stunden'!AH116)),MAX(IF(Einstellungen!$C$11="7 Tage",MAX(0,(MIN(DATE(2028,6,0),IF(Mitarbeiter!$D116="",DATE(2028,6,0),Mitarbeiter!$D116),TODAY()))-(MAX(DATE(2028,5,1),Mitarbeiter!$C116))+1),MAX(0,NETWORKDAYS(MAX(DATE(2028,5,1),Mitarbeiter!$C116),MIN(DATE(2028,6,0),IF(Mitarbeiter!$D116="",DATE(2028,6,0),Mitarbeiter!$D116),TODAY()),Einstellungen!$F$13:$F$67)))*N(Mitarbeiter!$E116)/IF(Einstellungen!$C$11="7 Tage",7,5),N('Ist-Stunden'!AH116)+(N(Krankheitstage!BG116)+N(Krankheitstage!BS116))*N($C116))))</f>
        <v/>
      </c>
      <c r="BM116" s="76">
        <f>IF($B116="",0,IF(Einstellungen!$C$10="Ja",MAX(IF(Einstellungen!$C$11="7 Tage",MAX(0,(MIN(DATE(2028,7,0),IF(Mitarbeiter!$D116="",DATE(2028,7,0),Mitarbeiter!$D116),TODAY()))-(MAX(DATE(2028,6,1),Mitarbeiter!$C116))+1),MAX(0,NETWORKDAYS(MAX(DATE(2028,6,1),Mitarbeiter!$C116),MIN(DATE(2028,7,0),IF(Mitarbeiter!$D116="",DATE(2028,7,0),Mitarbeiter!$D116),TODAY()),Einstellungen!$F$13:$F$67)))*N(Mitarbeiter!$E116)/IF(Einstellungen!$C$11="7 Tage",7,5),N('Ist-Stunden'!AI116)),MAX(IF(Einstellungen!$C$11="7 Tage",MAX(0,(MIN(DATE(2028,7,0),IF(Mitarbeiter!$D116="",DATE(2028,7,0),Mitarbeiter!$D116),TODAY()))-(MAX(DATE(2028,6,1),Mitarbeiter!$C116))+1),MAX(0,NETWORKDAYS(MAX(DATE(2028,6,1),Mitarbeiter!$C116),MIN(DATE(2028,7,0),IF(Mitarbeiter!$D116="",DATE(2028,7,0),Mitarbeiter!$D116),TODAY()),Einstellungen!$F$13:$F$67)))*N(Mitarbeiter!$E116)/IF(Einstellungen!$C$11="7 Tage",7,5),N('Ist-Stunden'!AI116)+(N(Krankheitstage!BH116)+N(Krankheitstage!BT116))*N($C116))))</f>
        <v/>
      </c>
      <c r="BN116" s="76">
        <f>IF($B116="",0,IF(Einstellungen!$C$10="Ja",MAX(IF(Einstellungen!$C$11="7 Tage",MAX(0,(MIN(DATE(2028,8,0),IF(Mitarbeiter!$D116="",DATE(2028,8,0),Mitarbeiter!$D116),TODAY()))-(MAX(DATE(2028,7,1),Mitarbeiter!$C116))+1),MAX(0,NETWORKDAYS(MAX(DATE(2028,7,1),Mitarbeiter!$C116),MIN(DATE(2028,8,0),IF(Mitarbeiter!$D116="",DATE(2028,8,0),Mitarbeiter!$D116),TODAY()),Einstellungen!$F$13:$F$67)))*N(Mitarbeiter!$E116)/IF(Einstellungen!$C$11="7 Tage",7,5),N('Ist-Stunden'!AJ116)),MAX(IF(Einstellungen!$C$11="7 Tage",MAX(0,(MIN(DATE(2028,8,0),IF(Mitarbeiter!$D116="",DATE(2028,8,0),Mitarbeiter!$D116),TODAY()))-(MAX(DATE(2028,7,1),Mitarbeiter!$C116))+1),MAX(0,NETWORKDAYS(MAX(DATE(2028,7,1),Mitarbeiter!$C116),MIN(DATE(2028,8,0),IF(Mitarbeiter!$D116="",DATE(2028,8,0),Mitarbeiter!$D116),TODAY()),Einstellungen!$F$13:$F$67)))*N(Mitarbeiter!$E116)/IF(Einstellungen!$C$11="7 Tage",7,5),N('Ist-Stunden'!AJ116)+(N(Krankheitstage!BI116)+N(Krankheitstage!BU116))*N($C116))))</f>
        <v/>
      </c>
      <c r="BO116" s="76">
        <f>IF($B116="",0,IF(Einstellungen!$C$10="Ja",MAX(IF(Einstellungen!$C$11="7 Tage",MAX(0,(MIN(DATE(2028,9,0),IF(Mitarbeiter!$D116="",DATE(2028,9,0),Mitarbeiter!$D116),TODAY()))-(MAX(DATE(2028,8,1),Mitarbeiter!$C116))+1),MAX(0,NETWORKDAYS(MAX(DATE(2028,8,1),Mitarbeiter!$C116),MIN(DATE(2028,9,0),IF(Mitarbeiter!$D116="",DATE(2028,9,0),Mitarbeiter!$D116),TODAY()),Einstellungen!$F$13:$F$67)))*N(Mitarbeiter!$E116)/IF(Einstellungen!$C$11="7 Tage",7,5),N('Ist-Stunden'!AK116)),MAX(IF(Einstellungen!$C$11="7 Tage",MAX(0,(MIN(DATE(2028,9,0),IF(Mitarbeiter!$D116="",DATE(2028,9,0),Mitarbeiter!$D116),TODAY()))-(MAX(DATE(2028,8,1),Mitarbeiter!$C116))+1),MAX(0,NETWORKDAYS(MAX(DATE(2028,8,1),Mitarbeiter!$C116),MIN(DATE(2028,9,0),IF(Mitarbeiter!$D116="",DATE(2028,9,0),Mitarbeiter!$D116),TODAY()),Einstellungen!$F$13:$F$67)))*N(Mitarbeiter!$E116)/IF(Einstellungen!$C$11="7 Tage",7,5),N('Ist-Stunden'!AK116)+(N(Krankheitstage!BJ116)+N(Krankheitstage!BV116))*N($C116))))</f>
        <v/>
      </c>
      <c r="BP116" s="76">
        <f>IF($B116="",0,IF(Einstellungen!$C$10="Ja",MAX(IF(Einstellungen!$C$11="7 Tage",MAX(0,(MIN(DATE(2028,10,0),IF(Mitarbeiter!$D116="",DATE(2028,10,0),Mitarbeiter!$D116),TODAY()))-(MAX(DATE(2028,9,1),Mitarbeiter!$C116))+1),MAX(0,NETWORKDAYS(MAX(DATE(2028,9,1),Mitarbeiter!$C116),MIN(DATE(2028,10,0),IF(Mitarbeiter!$D116="",DATE(2028,10,0),Mitarbeiter!$D116),TODAY()),Einstellungen!$F$13:$F$67)))*N(Mitarbeiter!$E116)/IF(Einstellungen!$C$11="7 Tage",7,5),N('Ist-Stunden'!AL116)),MAX(IF(Einstellungen!$C$11="7 Tage",MAX(0,(MIN(DATE(2028,10,0),IF(Mitarbeiter!$D116="",DATE(2028,10,0),Mitarbeiter!$D116),TODAY()))-(MAX(DATE(2028,9,1),Mitarbeiter!$C116))+1),MAX(0,NETWORKDAYS(MAX(DATE(2028,9,1),Mitarbeiter!$C116),MIN(DATE(2028,10,0),IF(Mitarbeiter!$D116="",DATE(2028,10,0),Mitarbeiter!$D116),TODAY()),Einstellungen!$F$13:$F$67)))*N(Mitarbeiter!$E116)/IF(Einstellungen!$C$11="7 Tage",7,5),N('Ist-Stunden'!AL116)+(N(Krankheitstage!BK116)+N(Krankheitstage!BW116))*N($C116))))</f>
        <v/>
      </c>
      <c r="BQ116" s="76">
        <f>IF($B116="",0,IF(Einstellungen!$C$10="Ja",MAX(IF(Einstellungen!$C$11="7 Tage",MAX(0,(MIN(DATE(2028,11,0),IF(Mitarbeiter!$D116="",DATE(2028,11,0),Mitarbeiter!$D116),TODAY()))-(MAX(DATE(2028,10,1),Mitarbeiter!$C116))+1),MAX(0,NETWORKDAYS(MAX(DATE(2028,10,1),Mitarbeiter!$C116),MIN(DATE(2028,11,0),IF(Mitarbeiter!$D116="",DATE(2028,11,0),Mitarbeiter!$D116),TODAY()),Einstellungen!$F$13:$F$67)))*N(Mitarbeiter!$E116)/IF(Einstellungen!$C$11="7 Tage",7,5),N('Ist-Stunden'!AM116)),MAX(IF(Einstellungen!$C$11="7 Tage",MAX(0,(MIN(DATE(2028,11,0),IF(Mitarbeiter!$D116="",DATE(2028,11,0),Mitarbeiter!$D116),TODAY()))-(MAX(DATE(2028,10,1),Mitarbeiter!$C116))+1),MAX(0,NETWORKDAYS(MAX(DATE(2028,10,1),Mitarbeiter!$C116),MIN(DATE(2028,11,0),IF(Mitarbeiter!$D116="",DATE(2028,11,0),Mitarbeiter!$D116),TODAY()),Einstellungen!$F$13:$F$67)))*N(Mitarbeiter!$E116)/IF(Einstellungen!$C$11="7 Tage",7,5),N('Ist-Stunden'!AM116)+(N(Krankheitstage!BL116)+N(Krankheitstage!BX116))*N($C116))))</f>
        <v/>
      </c>
      <c r="BR116" s="76">
        <f>IF($B116="",0,IF(Einstellungen!$C$10="Ja",MAX(IF(Einstellungen!$C$11="7 Tage",MAX(0,(MIN(DATE(2028,12,0),IF(Mitarbeiter!$D116="",DATE(2028,12,0),Mitarbeiter!$D116),TODAY()))-(MAX(DATE(2028,11,1),Mitarbeiter!$C116))+1),MAX(0,NETWORKDAYS(MAX(DATE(2028,11,1),Mitarbeiter!$C116),MIN(DATE(2028,12,0),IF(Mitarbeiter!$D116="",DATE(2028,12,0),Mitarbeiter!$D116),TODAY()),Einstellungen!$F$13:$F$67)))*N(Mitarbeiter!$E116)/IF(Einstellungen!$C$11="7 Tage",7,5),N('Ist-Stunden'!AN116)),MAX(IF(Einstellungen!$C$11="7 Tage",MAX(0,(MIN(DATE(2028,12,0),IF(Mitarbeiter!$D116="",DATE(2028,12,0),Mitarbeiter!$D116),TODAY()))-(MAX(DATE(2028,11,1),Mitarbeiter!$C116))+1),MAX(0,NETWORKDAYS(MAX(DATE(2028,11,1),Mitarbeiter!$C116),MIN(DATE(2028,12,0),IF(Mitarbeiter!$D116="",DATE(2028,12,0),Mitarbeiter!$D116),TODAY()),Einstellungen!$F$13:$F$67)))*N(Mitarbeiter!$E116)/IF(Einstellungen!$C$11="7 Tage",7,5),N('Ist-Stunden'!AN116)+(N(Krankheitstage!BM116)+N(Krankheitstage!BY116))*N($C116))))</f>
        <v/>
      </c>
      <c r="BS116" s="76">
        <f>IF($B116="",0,IF(Einstellungen!$C$10="Ja",MAX(IF(Einstellungen!$C$11="7 Tage",MAX(0,(MIN(DATE(2028,13,0),IF(Mitarbeiter!$D116="",DATE(2028,13,0),Mitarbeiter!$D116),TODAY()))-(MAX(DATE(2028,12,1),Mitarbeiter!$C116))+1),MAX(0,NETWORKDAYS(MAX(DATE(2028,12,1),Mitarbeiter!$C116),MIN(DATE(2028,13,0),IF(Mitarbeiter!$D116="",DATE(2028,13,0),Mitarbeiter!$D116),TODAY()),Einstellungen!$F$13:$F$67)))*N(Mitarbeiter!$E116)/IF(Einstellungen!$C$11="7 Tage",7,5),N('Ist-Stunden'!AO116)),MAX(IF(Einstellungen!$C$11="7 Tage",MAX(0,(MIN(DATE(2028,13,0),IF(Mitarbeiter!$D116="",DATE(2028,13,0),Mitarbeiter!$D116),TODAY()))-(MAX(DATE(2028,12,1),Mitarbeiter!$C116))+1),MAX(0,NETWORKDAYS(MAX(DATE(2028,12,1),Mitarbeiter!$C116),MIN(DATE(2028,13,0),IF(Mitarbeiter!$D116="",DATE(2028,13,0),Mitarbeiter!$D116),TODAY()),Einstellungen!$F$13:$F$67)))*N(Mitarbeiter!$E116)/IF(Einstellungen!$C$11="7 Tage",7,5),N('Ist-Stunden'!AO116)+(N(Krankheitstage!BN116)+N(Krankheitstage!BZ116))*N($C116))))</f>
        <v/>
      </c>
      <c r="BT116" s="76">
        <f>IF($B116="",0,IF(Einstellungen!$C$10="Ja",MAX(IF(Einstellungen!$C$11="7 Tage",MAX(0,(MIN(DATE(2029,2,0),IF(Mitarbeiter!$D116="",DATE(2029,2,0),Mitarbeiter!$D116),TODAY()))-(MAX(DATE(2029,1,1),Mitarbeiter!$C116))+1),MAX(0,NETWORKDAYS(MAX(DATE(2029,1,1),Mitarbeiter!$C116),MIN(DATE(2029,2,0),IF(Mitarbeiter!$D116="",DATE(2029,2,0),Mitarbeiter!$D116),TODAY()),Einstellungen!$F$13:$F$67)))*N(Mitarbeiter!$E116)/IF(Einstellungen!$C$11="7 Tage",7,5),N('Ist-Stunden'!AP116)),MAX(IF(Einstellungen!$C$11="7 Tage",MAX(0,(MIN(DATE(2029,2,0),IF(Mitarbeiter!$D116="",DATE(2029,2,0),Mitarbeiter!$D116),TODAY()))-(MAX(DATE(2029,1,1),Mitarbeiter!$C116))+1),MAX(0,NETWORKDAYS(MAX(DATE(2029,1,1),Mitarbeiter!$C116),MIN(DATE(2029,2,0),IF(Mitarbeiter!$D116="",DATE(2029,2,0),Mitarbeiter!$D116),TODAY()),Einstellungen!$F$13:$F$67)))*N(Mitarbeiter!$E116)/IF(Einstellungen!$C$11="7 Tage",7,5),N('Ist-Stunden'!AP116)+(N(Krankheitstage!CA116)+N(Krankheitstage!CM116))*N($C116))))</f>
        <v/>
      </c>
      <c r="BU116" s="76">
        <f>IF($B116="",0,IF(Einstellungen!$C$10="Ja",MAX(IF(Einstellungen!$C$11="7 Tage",MAX(0,(MIN(DATE(2029,3,0),IF(Mitarbeiter!$D116="",DATE(2029,3,0),Mitarbeiter!$D116),TODAY()))-(MAX(DATE(2029,2,1),Mitarbeiter!$C116))+1),MAX(0,NETWORKDAYS(MAX(DATE(2029,2,1),Mitarbeiter!$C116),MIN(DATE(2029,3,0),IF(Mitarbeiter!$D116="",DATE(2029,3,0),Mitarbeiter!$D116),TODAY()),Einstellungen!$F$13:$F$67)))*N(Mitarbeiter!$E116)/IF(Einstellungen!$C$11="7 Tage",7,5),N('Ist-Stunden'!AQ116)),MAX(IF(Einstellungen!$C$11="7 Tage",MAX(0,(MIN(DATE(2029,3,0),IF(Mitarbeiter!$D116="",DATE(2029,3,0),Mitarbeiter!$D116),TODAY()))-(MAX(DATE(2029,2,1),Mitarbeiter!$C116))+1),MAX(0,NETWORKDAYS(MAX(DATE(2029,2,1),Mitarbeiter!$C116),MIN(DATE(2029,3,0),IF(Mitarbeiter!$D116="",DATE(2029,3,0),Mitarbeiter!$D116),TODAY()),Einstellungen!$F$13:$F$67)))*N(Mitarbeiter!$E116)/IF(Einstellungen!$C$11="7 Tage",7,5),N('Ist-Stunden'!AQ116)+(N(Krankheitstage!CB116)+N(Krankheitstage!CN116))*N($C116))))</f>
        <v/>
      </c>
      <c r="BV116" s="76">
        <f>IF($B116="",0,IF(Einstellungen!$C$10="Ja",MAX(IF(Einstellungen!$C$11="7 Tage",MAX(0,(MIN(DATE(2029,4,0),IF(Mitarbeiter!$D116="",DATE(2029,4,0),Mitarbeiter!$D116),TODAY()))-(MAX(DATE(2029,3,1),Mitarbeiter!$C116))+1),MAX(0,NETWORKDAYS(MAX(DATE(2029,3,1),Mitarbeiter!$C116),MIN(DATE(2029,4,0),IF(Mitarbeiter!$D116="",DATE(2029,4,0),Mitarbeiter!$D116),TODAY()),Einstellungen!$F$13:$F$67)))*N(Mitarbeiter!$E116)/IF(Einstellungen!$C$11="7 Tage",7,5),N('Ist-Stunden'!AR116)),MAX(IF(Einstellungen!$C$11="7 Tage",MAX(0,(MIN(DATE(2029,4,0),IF(Mitarbeiter!$D116="",DATE(2029,4,0),Mitarbeiter!$D116),TODAY()))-(MAX(DATE(2029,3,1),Mitarbeiter!$C116))+1),MAX(0,NETWORKDAYS(MAX(DATE(2029,3,1),Mitarbeiter!$C116),MIN(DATE(2029,4,0),IF(Mitarbeiter!$D116="",DATE(2029,4,0),Mitarbeiter!$D116),TODAY()),Einstellungen!$F$13:$F$67)))*N(Mitarbeiter!$E116)/IF(Einstellungen!$C$11="7 Tage",7,5),N('Ist-Stunden'!AR116)+(N(Krankheitstage!CC116)+N(Krankheitstage!CO116))*N($C116))))</f>
        <v/>
      </c>
      <c r="BW116" s="76">
        <f>IF($B116="",0,IF(Einstellungen!$C$10="Ja",MAX(IF(Einstellungen!$C$11="7 Tage",MAX(0,(MIN(DATE(2029,5,0),IF(Mitarbeiter!$D116="",DATE(2029,5,0),Mitarbeiter!$D116),TODAY()))-(MAX(DATE(2029,4,1),Mitarbeiter!$C116))+1),MAX(0,NETWORKDAYS(MAX(DATE(2029,4,1),Mitarbeiter!$C116),MIN(DATE(2029,5,0),IF(Mitarbeiter!$D116="",DATE(2029,5,0),Mitarbeiter!$D116),TODAY()),Einstellungen!$F$13:$F$67)))*N(Mitarbeiter!$E116)/IF(Einstellungen!$C$11="7 Tage",7,5),N('Ist-Stunden'!AS116)),MAX(IF(Einstellungen!$C$11="7 Tage",MAX(0,(MIN(DATE(2029,5,0),IF(Mitarbeiter!$D116="",DATE(2029,5,0),Mitarbeiter!$D116),TODAY()))-(MAX(DATE(2029,4,1),Mitarbeiter!$C116))+1),MAX(0,NETWORKDAYS(MAX(DATE(2029,4,1),Mitarbeiter!$C116),MIN(DATE(2029,5,0),IF(Mitarbeiter!$D116="",DATE(2029,5,0),Mitarbeiter!$D116),TODAY()),Einstellungen!$F$13:$F$67)))*N(Mitarbeiter!$E116)/IF(Einstellungen!$C$11="7 Tage",7,5),N('Ist-Stunden'!AS116)+(N(Krankheitstage!CD116)+N(Krankheitstage!CP116))*N($C116))))</f>
        <v/>
      </c>
      <c r="BX116" s="76">
        <f>IF($B116="",0,IF(Einstellungen!$C$10="Ja",MAX(IF(Einstellungen!$C$11="7 Tage",MAX(0,(MIN(DATE(2029,6,0),IF(Mitarbeiter!$D116="",DATE(2029,6,0),Mitarbeiter!$D116),TODAY()))-(MAX(DATE(2029,5,1),Mitarbeiter!$C116))+1),MAX(0,NETWORKDAYS(MAX(DATE(2029,5,1),Mitarbeiter!$C116),MIN(DATE(2029,6,0),IF(Mitarbeiter!$D116="",DATE(2029,6,0),Mitarbeiter!$D116),TODAY()),Einstellungen!$F$13:$F$67)))*N(Mitarbeiter!$E116)/IF(Einstellungen!$C$11="7 Tage",7,5),N('Ist-Stunden'!AT116)),MAX(IF(Einstellungen!$C$11="7 Tage",MAX(0,(MIN(DATE(2029,6,0),IF(Mitarbeiter!$D116="",DATE(2029,6,0),Mitarbeiter!$D116),TODAY()))-(MAX(DATE(2029,5,1),Mitarbeiter!$C116))+1),MAX(0,NETWORKDAYS(MAX(DATE(2029,5,1),Mitarbeiter!$C116),MIN(DATE(2029,6,0),IF(Mitarbeiter!$D116="",DATE(2029,6,0),Mitarbeiter!$D116),TODAY()),Einstellungen!$F$13:$F$67)))*N(Mitarbeiter!$E116)/IF(Einstellungen!$C$11="7 Tage",7,5),N('Ist-Stunden'!AT116)+(N(Krankheitstage!CE116)+N(Krankheitstage!CQ116))*N($C116))))</f>
        <v/>
      </c>
      <c r="BY116" s="76">
        <f>IF($B116="",0,IF(Einstellungen!$C$10="Ja",MAX(IF(Einstellungen!$C$11="7 Tage",MAX(0,(MIN(DATE(2029,7,0),IF(Mitarbeiter!$D116="",DATE(2029,7,0),Mitarbeiter!$D116),TODAY()))-(MAX(DATE(2029,6,1),Mitarbeiter!$C116))+1),MAX(0,NETWORKDAYS(MAX(DATE(2029,6,1),Mitarbeiter!$C116),MIN(DATE(2029,7,0),IF(Mitarbeiter!$D116="",DATE(2029,7,0),Mitarbeiter!$D116),TODAY()),Einstellungen!$F$13:$F$67)))*N(Mitarbeiter!$E116)/IF(Einstellungen!$C$11="7 Tage",7,5),N('Ist-Stunden'!AU116)),MAX(IF(Einstellungen!$C$11="7 Tage",MAX(0,(MIN(DATE(2029,7,0),IF(Mitarbeiter!$D116="",DATE(2029,7,0),Mitarbeiter!$D116),TODAY()))-(MAX(DATE(2029,6,1),Mitarbeiter!$C116))+1),MAX(0,NETWORKDAYS(MAX(DATE(2029,6,1),Mitarbeiter!$C116),MIN(DATE(2029,7,0),IF(Mitarbeiter!$D116="",DATE(2029,7,0),Mitarbeiter!$D116),TODAY()),Einstellungen!$F$13:$F$67)))*N(Mitarbeiter!$E116)/IF(Einstellungen!$C$11="7 Tage",7,5),N('Ist-Stunden'!AU116)+(N(Krankheitstage!CF116)+N(Krankheitstage!CR116))*N($C116))))</f>
        <v/>
      </c>
      <c r="BZ116" s="76">
        <f>IF($B116="",0,IF(Einstellungen!$C$10="Ja",MAX(IF(Einstellungen!$C$11="7 Tage",MAX(0,(MIN(DATE(2029,8,0),IF(Mitarbeiter!$D116="",DATE(2029,8,0),Mitarbeiter!$D116),TODAY()))-(MAX(DATE(2029,7,1),Mitarbeiter!$C116))+1),MAX(0,NETWORKDAYS(MAX(DATE(2029,7,1),Mitarbeiter!$C116),MIN(DATE(2029,8,0),IF(Mitarbeiter!$D116="",DATE(2029,8,0),Mitarbeiter!$D116),TODAY()),Einstellungen!$F$13:$F$67)))*N(Mitarbeiter!$E116)/IF(Einstellungen!$C$11="7 Tage",7,5),N('Ist-Stunden'!AV116)),MAX(IF(Einstellungen!$C$11="7 Tage",MAX(0,(MIN(DATE(2029,8,0),IF(Mitarbeiter!$D116="",DATE(2029,8,0),Mitarbeiter!$D116),TODAY()))-(MAX(DATE(2029,7,1),Mitarbeiter!$C116))+1),MAX(0,NETWORKDAYS(MAX(DATE(2029,7,1),Mitarbeiter!$C116),MIN(DATE(2029,8,0),IF(Mitarbeiter!$D116="",DATE(2029,8,0),Mitarbeiter!$D116),TODAY()),Einstellungen!$F$13:$F$67)))*N(Mitarbeiter!$E116)/IF(Einstellungen!$C$11="7 Tage",7,5),N('Ist-Stunden'!AV116)+(N(Krankheitstage!CG116)+N(Krankheitstage!CS116))*N($C116))))</f>
        <v/>
      </c>
      <c r="CA116" s="76">
        <f>IF($B116="",0,IF(Einstellungen!$C$10="Ja",MAX(IF(Einstellungen!$C$11="7 Tage",MAX(0,(MIN(DATE(2029,9,0),IF(Mitarbeiter!$D116="",DATE(2029,9,0),Mitarbeiter!$D116),TODAY()))-(MAX(DATE(2029,8,1),Mitarbeiter!$C116))+1),MAX(0,NETWORKDAYS(MAX(DATE(2029,8,1),Mitarbeiter!$C116),MIN(DATE(2029,9,0),IF(Mitarbeiter!$D116="",DATE(2029,9,0),Mitarbeiter!$D116),TODAY()),Einstellungen!$F$13:$F$67)))*N(Mitarbeiter!$E116)/IF(Einstellungen!$C$11="7 Tage",7,5),N('Ist-Stunden'!AW116)),MAX(IF(Einstellungen!$C$11="7 Tage",MAX(0,(MIN(DATE(2029,9,0),IF(Mitarbeiter!$D116="",DATE(2029,9,0),Mitarbeiter!$D116),TODAY()))-(MAX(DATE(2029,8,1),Mitarbeiter!$C116))+1),MAX(0,NETWORKDAYS(MAX(DATE(2029,8,1),Mitarbeiter!$C116),MIN(DATE(2029,9,0),IF(Mitarbeiter!$D116="",DATE(2029,9,0),Mitarbeiter!$D116),TODAY()),Einstellungen!$F$13:$F$67)))*N(Mitarbeiter!$E116)/IF(Einstellungen!$C$11="7 Tage",7,5),N('Ist-Stunden'!AW116)+(N(Krankheitstage!CH116)+N(Krankheitstage!CT116))*N($C116))))</f>
        <v/>
      </c>
      <c r="CB116" s="76">
        <f>IF($B116="",0,IF(Einstellungen!$C$10="Ja",MAX(IF(Einstellungen!$C$11="7 Tage",MAX(0,(MIN(DATE(2029,10,0),IF(Mitarbeiter!$D116="",DATE(2029,10,0),Mitarbeiter!$D116),TODAY()))-(MAX(DATE(2029,9,1),Mitarbeiter!$C116))+1),MAX(0,NETWORKDAYS(MAX(DATE(2029,9,1),Mitarbeiter!$C116),MIN(DATE(2029,10,0),IF(Mitarbeiter!$D116="",DATE(2029,10,0),Mitarbeiter!$D116),TODAY()),Einstellungen!$F$13:$F$67)))*N(Mitarbeiter!$E116)/IF(Einstellungen!$C$11="7 Tage",7,5),N('Ist-Stunden'!AX116)),MAX(IF(Einstellungen!$C$11="7 Tage",MAX(0,(MIN(DATE(2029,10,0),IF(Mitarbeiter!$D116="",DATE(2029,10,0),Mitarbeiter!$D116),TODAY()))-(MAX(DATE(2029,9,1),Mitarbeiter!$C116))+1),MAX(0,NETWORKDAYS(MAX(DATE(2029,9,1),Mitarbeiter!$C116),MIN(DATE(2029,10,0),IF(Mitarbeiter!$D116="",DATE(2029,10,0),Mitarbeiter!$D116),TODAY()),Einstellungen!$F$13:$F$67)))*N(Mitarbeiter!$E116)/IF(Einstellungen!$C$11="7 Tage",7,5),N('Ist-Stunden'!AX116)+(N(Krankheitstage!CI116)+N(Krankheitstage!CU116))*N($C116))))</f>
        <v/>
      </c>
      <c r="CC116" s="76">
        <f>IF($B116="",0,IF(Einstellungen!$C$10="Ja",MAX(IF(Einstellungen!$C$11="7 Tage",MAX(0,(MIN(DATE(2029,11,0),IF(Mitarbeiter!$D116="",DATE(2029,11,0),Mitarbeiter!$D116),TODAY()))-(MAX(DATE(2029,10,1),Mitarbeiter!$C116))+1),MAX(0,NETWORKDAYS(MAX(DATE(2029,10,1),Mitarbeiter!$C116),MIN(DATE(2029,11,0),IF(Mitarbeiter!$D116="",DATE(2029,11,0),Mitarbeiter!$D116),TODAY()),Einstellungen!$F$13:$F$67)))*N(Mitarbeiter!$E116)/IF(Einstellungen!$C$11="7 Tage",7,5),N('Ist-Stunden'!AY116)),MAX(IF(Einstellungen!$C$11="7 Tage",MAX(0,(MIN(DATE(2029,11,0),IF(Mitarbeiter!$D116="",DATE(2029,11,0),Mitarbeiter!$D116),TODAY()))-(MAX(DATE(2029,10,1),Mitarbeiter!$C116))+1),MAX(0,NETWORKDAYS(MAX(DATE(2029,10,1),Mitarbeiter!$C116),MIN(DATE(2029,11,0),IF(Mitarbeiter!$D116="",DATE(2029,11,0),Mitarbeiter!$D116),TODAY()),Einstellungen!$F$13:$F$67)))*N(Mitarbeiter!$E116)/IF(Einstellungen!$C$11="7 Tage",7,5),N('Ist-Stunden'!AY116)+(N(Krankheitstage!CJ116)+N(Krankheitstage!CV116))*N($C116))))</f>
        <v/>
      </c>
      <c r="CD116" s="76">
        <f>IF($B116="",0,IF(Einstellungen!$C$10="Ja",MAX(IF(Einstellungen!$C$11="7 Tage",MAX(0,(MIN(DATE(2029,12,0),IF(Mitarbeiter!$D116="",DATE(2029,12,0),Mitarbeiter!$D116),TODAY()))-(MAX(DATE(2029,11,1),Mitarbeiter!$C116))+1),MAX(0,NETWORKDAYS(MAX(DATE(2029,11,1),Mitarbeiter!$C116),MIN(DATE(2029,12,0),IF(Mitarbeiter!$D116="",DATE(2029,12,0),Mitarbeiter!$D116),TODAY()),Einstellungen!$F$13:$F$67)))*N(Mitarbeiter!$E116)/IF(Einstellungen!$C$11="7 Tage",7,5),N('Ist-Stunden'!AZ116)),MAX(IF(Einstellungen!$C$11="7 Tage",MAX(0,(MIN(DATE(2029,12,0),IF(Mitarbeiter!$D116="",DATE(2029,12,0),Mitarbeiter!$D116),TODAY()))-(MAX(DATE(2029,11,1),Mitarbeiter!$C116))+1),MAX(0,NETWORKDAYS(MAX(DATE(2029,11,1),Mitarbeiter!$C116),MIN(DATE(2029,12,0),IF(Mitarbeiter!$D116="",DATE(2029,12,0),Mitarbeiter!$D116),TODAY()),Einstellungen!$F$13:$F$67)))*N(Mitarbeiter!$E116)/IF(Einstellungen!$C$11="7 Tage",7,5),N('Ist-Stunden'!AZ116)+(N(Krankheitstage!CK116)+N(Krankheitstage!CW116))*N($C116))))</f>
        <v/>
      </c>
      <c r="CE116" s="76">
        <f>IF($B116="",0,IF(Einstellungen!$C$10="Ja",MAX(IF(Einstellungen!$C$11="7 Tage",MAX(0,(MIN(DATE(2029,13,0),IF(Mitarbeiter!$D116="",DATE(2029,13,0),Mitarbeiter!$D116),TODAY()))-(MAX(DATE(2029,12,1),Mitarbeiter!$C116))+1),MAX(0,NETWORKDAYS(MAX(DATE(2029,12,1),Mitarbeiter!$C116),MIN(DATE(2029,13,0),IF(Mitarbeiter!$D116="",DATE(2029,13,0),Mitarbeiter!$D116),TODAY()),Einstellungen!$F$13:$F$67)))*N(Mitarbeiter!$E116)/IF(Einstellungen!$C$11="7 Tage",7,5),N('Ist-Stunden'!BA116)),MAX(IF(Einstellungen!$C$11="7 Tage",MAX(0,(MIN(DATE(2029,13,0),IF(Mitarbeiter!$D116="",DATE(2029,13,0),Mitarbeiter!$D116),TODAY()))-(MAX(DATE(2029,12,1),Mitarbeiter!$C116))+1),MAX(0,NETWORKDAYS(MAX(DATE(2029,12,1),Mitarbeiter!$C116),MIN(DATE(2029,13,0),IF(Mitarbeiter!$D116="",DATE(2029,13,0),Mitarbeiter!$D116),TODAY()),Einstellungen!$F$13:$F$67)))*N(Mitarbeiter!$E116)/IF(Einstellungen!$C$11="7 Tage",7,5),N('Ist-Stunden'!BA116)+(N(Krankheitstage!CL116)+N(Krankheitstage!CX116))*N($C116))))</f>
        <v/>
      </c>
      <c r="CF116" s="76">
        <f>IF($B116="",0,IF(Einstellungen!$C$10="Ja",MAX(IF(Einstellungen!$C$11="7 Tage",MAX(0,(MIN(DATE(2030,2,0),IF(Mitarbeiter!$D116="",DATE(2030,2,0),Mitarbeiter!$D116),TODAY()))-(MAX(DATE(2030,1,1),Mitarbeiter!$C116))+1),MAX(0,NETWORKDAYS(MAX(DATE(2030,1,1),Mitarbeiter!$C116),MIN(DATE(2030,2,0),IF(Mitarbeiter!$D116="",DATE(2030,2,0),Mitarbeiter!$D116),TODAY()),Einstellungen!$F$13:$F$67)))*N(Mitarbeiter!$E116)/IF(Einstellungen!$C$11="7 Tage",7,5),N('Ist-Stunden'!BB116)),MAX(IF(Einstellungen!$C$11="7 Tage",MAX(0,(MIN(DATE(2030,2,0),IF(Mitarbeiter!$D116="",DATE(2030,2,0),Mitarbeiter!$D116),TODAY()))-(MAX(DATE(2030,1,1),Mitarbeiter!$C116))+1),MAX(0,NETWORKDAYS(MAX(DATE(2030,1,1),Mitarbeiter!$C116),MIN(DATE(2030,2,0),IF(Mitarbeiter!$D116="",DATE(2030,2,0),Mitarbeiter!$D116),TODAY()),Einstellungen!$F$13:$F$67)))*N(Mitarbeiter!$E116)/IF(Einstellungen!$C$11="7 Tage",7,5),N('Ist-Stunden'!BB116)+(N(Krankheitstage!CY116)+N(Krankheitstage!DK116))*N($C116))))</f>
        <v/>
      </c>
      <c r="CG116" s="76">
        <f>IF($B116="",0,IF(Einstellungen!$C$10="Ja",MAX(IF(Einstellungen!$C$11="7 Tage",MAX(0,(MIN(DATE(2030,3,0),IF(Mitarbeiter!$D116="",DATE(2030,3,0),Mitarbeiter!$D116),TODAY()))-(MAX(DATE(2030,2,1),Mitarbeiter!$C116))+1),MAX(0,NETWORKDAYS(MAX(DATE(2030,2,1),Mitarbeiter!$C116),MIN(DATE(2030,3,0),IF(Mitarbeiter!$D116="",DATE(2030,3,0),Mitarbeiter!$D116),TODAY()),Einstellungen!$F$13:$F$67)))*N(Mitarbeiter!$E116)/IF(Einstellungen!$C$11="7 Tage",7,5),N('Ist-Stunden'!BC116)),MAX(IF(Einstellungen!$C$11="7 Tage",MAX(0,(MIN(DATE(2030,3,0),IF(Mitarbeiter!$D116="",DATE(2030,3,0),Mitarbeiter!$D116),TODAY()))-(MAX(DATE(2030,2,1),Mitarbeiter!$C116))+1),MAX(0,NETWORKDAYS(MAX(DATE(2030,2,1),Mitarbeiter!$C116),MIN(DATE(2030,3,0),IF(Mitarbeiter!$D116="",DATE(2030,3,0),Mitarbeiter!$D116),TODAY()),Einstellungen!$F$13:$F$67)))*N(Mitarbeiter!$E116)/IF(Einstellungen!$C$11="7 Tage",7,5),N('Ist-Stunden'!BC116)+(N(Krankheitstage!CZ116)+N(Krankheitstage!DL116))*N($C116))))</f>
        <v/>
      </c>
      <c r="CH116" s="76">
        <f>IF($B116="",0,IF(Einstellungen!$C$10="Ja",MAX(IF(Einstellungen!$C$11="7 Tage",MAX(0,(MIN(DATE(2030,4,0),IF(Mitarbeiter!$D116="",DATE(2030,4,0),Mitarbeiter!$D116),TODAY()))-(MAX(DATE(2030,3,1),Mitarbeiter!$C116))+1),MAX(0,NETWORKDAYS(MAX(DATE(2030,3,1),Mitarbeiter!$C116),MIN(DATE(2030,4,0),IF(Mitarbeiter!$D116="",DATE(2030,4,0),Mitarbeiter!$D116),TODAY()),Einstellungen!$F$13:$F$67)))*N(Mitarbeiter!$E116)/IF(Einstellungen!$C$11="7 Tage",7,5),N('Ist-Stunden'!BD116)),MAX(IF(Einstellungen!$C$11="7 Tage",MAX(0,(MIN(DATE(2030,4,0),IF(Mitarbeiter!$D116="",DATE(2030,4,0),Mitarbeiter!$D116),TODAY()))-(MAX(DATE(2030,3,1),Mitarbeiter!$C116))+1),MAX(0,NETWORKDAYS(MAX(DATE(2030,3,1),Mitarbeiter!$C116),MIN(DATE(2030,4,0),IF(Mitarbeiter!$D116="",DATE(2030,4,0),Mitarbeiter!$D116),TODAY()),Einstellungen!$F$13:$F$67)))*N(Mitarbeiter!$E116)/IF(Einstellungen!$C$11="7 Tage",7,5),N('Ist-Stunden'!BD116)+(N(Krankheitstage!DA116)+N(Krankheitstage!DM116))*N($C116))))</f>
        <v/>
      </c>
      <c r="CI116" s="76">
        <f>IF($B116="",0,IF(Einstellungen!$C$10="Ja",MAX(IF(Einstellungen!$C$11="7 Tage",MAX(0,(MIN(DATE(2030,5,0),IF(Mitarbeiter!$D116="",DATE(2030,5,0),Mitarbeiter!$D116),TODAY()))-(MAX(DATE(2030,4,1),Mitarbeiter!$C116))+1),MAX(0,NETWORKDAYS(MAX(DATE(2030,4,1),Mitarbeiter!$C116),MIN(DATE(2030,5,0),IF(Mitarbeiter!$D116="",DATE(2030,5,0),Mitarbeiter!$D116),TODAY()),Einstellungen!$F$13:$F$67)))*N(Mitarbeiter!$E116)/IF(Einstellungen!$C$11="7 Tage",7,5),N('Ist-Stunden'!BE116)),MAX(IF(Einstellungen!$C$11="7 Tage",MAX(0,(MIN(DATE(2030,5,0),IF(Mitarbeiter!$D116="",DATE(2030,5,0),Mitarbeiter!$D116),TODAY()))-(MAX(DATE(2030,4,1),Mitarbeiter!$C116))+1),MAX(0,NETWORKDAYS(MAX(DATE(2030,4,1),Mitarbeiter!$C116),MIN(DATE(2030,5,0),IF(Mitarbeiter!$D116="",DATE(2030,5,0),Mitarbeiter!$D116),TODAY()),Einstellungen!$F$13:$F$67)))*N(Mitarbeiter!$E116)/IF(Einstellungen!$C$11="7 Tage",7,5),N('Ist-Stunden'!BE116)+(N(Krankheitstage!DB116)+N(Krankheitstage!DN116))*N($C116))))</f>
        <v/>
      </c>
      <c r="CJ116" s="76">
        <f>IF($B116="",0,IF(Einstellungen!$C$10="Ja",MAX(IF(Einstellungen!$C$11="7 Tage",MAX(0,(MIN(DATE(2030,6,0),IF(Mitarbeiter!$D116="",DATE(2030,6,0),Mitarbeiter!$D116),TODAY()))-(MAX(DATE(2030,5,1),Mitarbeiter!$C116))+1),MAX(0,NETWORKDAYS(MAX(DATE(2030,5,1),Mitarbeiter!$C116),MIN(DATE(2030,6,0),IF(Mitarbeiter!$D116="",DATE(2030,6,0),Mitarbeiter!$D116),TODAY()),Einstellungen!$F$13:$F$67)))*N(Mitarbeiter!$E116)/IF(Einstellungen!$C$11="7 Tage",7,5),N('Ist-Stunden'!BF116)),MAX(IF(Einstellungen!$C$11="7 Tage",MAX(0,(MIN(DATE(2030,6,0),IF(Mitarbeiter!$D116="",DATE(2030,6,0),Mitarbeiter!$D116),TODAY()))-(MAX(DATE(2030,5,1),Mitarbeiter!$C116))+1),MAX(0,NETWORKDAYS(MAX(DATE(2030,5,1),Mitarbeiter!$C116),MIN(DATE(2030,6,0),IF(Mitarbeiter!$D116="",DATE(2030,6,0),Mitarbeiter!$D116),TODAY()),Einstellungen!$F$13:$F$67)))*N(Mitarbeiter!$E116)/IF(Einstellungen!$C$11="7 Tage",7,5),N('Ist-Stunden'!BF116)+(N(Krankheitstage!DC116)+N(Krankheitstage!DO116))*N($C116))))</f>
        <v/>
      </c>
      <c r="CK116" s="76">
        <f>IF($B116="",0,IF(Einstellungen!$C$10="Ja",MAX(IF(Einstellungen!$C$11="7 Tage",MAX(0,(MIN(DATE(2030,7,0),IF(Mitarbeiter!$D116="",DATE(2030,7,0),Mitarbeiter!$D116),TODAY()))-(MAX(DATE(2030,6,1),Mitarbeiter!$C116))+1),MAX(0,NETWORKDAYS(MAX(DATE(2030,6,1),Mitarbeiter!$C116),MIN(DATE(2030,7,0),IF(Mitarbeiter!$D116="",DATE(2030,7,0),Mitarbeiter!$D116),TODAY()),Einstellungen!$F$13:$F$67)))*N(Mitarbeiter!$E116)/IF(Einstellungen!$C$11="7 Tage",7,5),N('Ist-Stunden'!BG116)),MAX(IF(Einstellungen!$C$11="7 Tage",MAX(0,(MIN(DATE(2030,7,0),IF(Mitarbeiter!$D116="",DATE(2030,7,0),Mitarbeiter!$D116),TODAY()))-(MAX(DATE(2030,6,1),Mitarbeiter!$C116))+1),MAX(0,NETWORKDAYS(MAX(DATE(2030,6,1),Mitarbeiter!$C116),MIN(DATE(2030,7,0),IF(Mitarbeiter!$D116="",DATE(2030,7,0),Mitarbeiter!$D116),TODAY()),Einstellungen!$F$13:$F$67)))*N(Mitarbeiter!$E116)/IF(Einstellungen!$C$11="7 Tage",7,5),N('Ist-Stunden'!BG116)+(N(Krankheitstage!DD116)+N(Krankheitstage!DP116))*N($C116))))</f>
        <v/>
      </c>
      <c r="CL116" s="76">
        <f>IF($B116="",0,IF(Einstellungen!$C$10="Ja",MAX(IF(Einstellungen!$C$11="7 Tage",MAX(0,(MIN(DATE(2030,8,0),IF(Mitarbeiter!$D116="",DATE(2030,8,0),Mitarbeiter!$D116),TODAY()))-(MAX(DATE(2030,7,1),Mitarbeiter!$C116))+1),MAX(0,NETWORKDAYS(MAX(DATE(2030,7,1),Mitarbeiter!$C116),MIN(DATE(2030,8,0),IF(Mitarbeiter!$D116="",DATE(2030,8,0),Mitarbeiter!$D116),TODAY()),Einstellungen!$F$13:$F$67)))*N(Mitarbeiter!$E116)/IF(Einstellungen!$C$11="7 Tage",7,5),N('Ist-Stunden'!BH116)),MAX(IF(Einstellungen!$C$11="7 Tage",MAX(0,(MIN(DATE(2030,8,0),IF(Mitarbeiter!$D116="",DATE(2030,8,0),Mitarbeiter!$D116),TODAY()))-(MAX(DATE(2030,7,1),Mitarbeiter!$C116))+1),MAX(0,NETWORKDAYS(MAX(DATE(2030,7,1),Mitarbeiter!$C116),MIN(DATE(2030,8,0),IF(Mitarbeiter!$D116="",DATE(2030,8,0),Mitarbeiter!$D116),TODAY()),Einstellungen!$F$13:$F$67)))*N(Mitarbeiter!$E116)/IF(Einstellungen!$C$11="7 Tage",7,5),N('Ist-Stunden'!BH116)+(N(Krankheitstage!DE116)+N(Krankheitstage!DQ116))*N($C116))))</f>
        <v/>
      </c>
      <c r="CM116" s="76">
        <f>IF($B116="",0,IF(Einstellungen!$C$10="Ja",MAX(IF(Einstellungen!$C$11="7 Tage",MAX(0,(MIN(DATE(2030,9,0),IF(Mitarbeiter!$D116="",DATE(2030,9,0),Mitarbeiter!$D116),TODAY()))-(MAX(DATE(2030,8,1),Mitarbeiter!$C116))+1),MAX(0,NETWORKDAYS(MAX(DATE(2030,8,1),Mitarbeiter!$C116),MIN(DATE(2030,9,0),IF(Mitarbeiter!$D116="",DATE(2030,9,0),Mitarbeiter!$D116),TODAY()),Einstellungen!$F$13:$F$67)))*N(Mitarbeiter!$E116)/IF(Einstellungen!$C$11="7 Tage",7,5),N('Ist-Stunden'!BI116)),MAX(IF(Einstellungen!$C$11="7 Tage",MAX(0,(MIN(DATE(2030,9,0),IF(Mitarbeiter!$D116="",DATE(2030,9,0),Mitarbeiter!$D116),TODAY()))-(MAX(DATE(2030,8,1),Mitarbeiter!$C116))+1),MAX(0,NETWORKDAYS(MAX(DATE(2030,8,1),Mitarbeiter!$C116),MIN(DATE(2030,9,0),IF(Mitarbeiter!$D116="",DATE(2030,9,0),Mitarbeiter!$D116),TODAY()),Einstellungen!$F$13:$F$67)))*N(Mitarbeiter!$E116)/IF(Einstellungen!$C$11="7 Tage",7,5),N('Ist-Stunden'!BI116)+(N(Krankheitstage!DF116)+N(Krankheitstage!DR116))*N($C116))))</f>
        <v/>
      </c>
      <c r="CN116" s="76">
        <f>IF($B116="",0,IF(Einstellungen!$C$10="Ja",MAX(IF(Einstellungen!$C$11="7 Tage",MAX(0,(MIN(DATE(2030,10,0),IF(Mitarbeiter!$D116="",DATE(2030,10,0),Mitarbeiter!$D116),TODAY()))-(MAX(DATE(2030,9,1),Mitarbeiter!$C116))+1),MAX(0,NETWORKDAYS(MAX(DATE(2030,9,1),Mitarbeiter!$C116),MIN(DATE(2030,10,0),IF(Mitarbeiter!$D116="",DATE(2030,10,0),Mitarbeiter!$D116),TODAY()),Einstellungen!$F$13:$F$67)))*N(Mitarbeiter!$E116)/IF(Einstellungen!$C$11="7 Tage",7,5),N('Ist-Stunden'!BJ116)),MAX(IF(Einstellungen!$C$11="7 Tage",MAX(0,(MIN(DATE(2030,10,0),IF(Mitarbeiter!$D116="",DATE(2030,10,0),Mitarbeiter!$D116),TODAY()))-(MAX(DATE(2030,9,1),Mitarbeiter!$C116))+1),MAX(0,NETWORKDAYS(MAX(DATE(2030,9,1),Mitarbeiter!$C116),MIN(DATE(2030,10,0),IF(Mitarbeiter!$D116="",DATE(2030,10,0),Mitarbeiter!$D116),TODAY()),Einstellungen!$F$13:$F$67)))*N(Mitarbeiter!$E116)/IF(Einstellungen!$C$11="7 Tage",7,5),N('Ist-Stunden'!BJ116)+(N(Krankheitstage!DG116)+N(Krankheitstage!DS116))*N($C116))))</f>
        <v/>
      </c>
      <c r="CO116" s="76">
        <f>IF($B116="",0,IF(Einstellungen!$C$10="Ja",MAX(IF(Einstellungen!$C$11="7 Tage",MAX(0,(MIN(DATE(2030,11,0),IF(Mitarbeiter!$D116="",DATE(2030,11,0),Mitarbeiter!$D116),TODAY()))-(MAX(DATE(2030,10,1),Mitarbeiter!$C116))+1),MAX(0,NETWORKDAYS(MAX(DATE(2030,10,1),Mitarbeiter!$C116),MIN(DATE(2030,11,0),IF(Mitarbeiter!$D116="",DATE(2030,11,0),Mitarbeiter!$D116),TODAY()),Einstellungen!$F$13:$F$67)))*N(Mitarbeiter!$E116)/IF(Einstellungen!$C$11="7 Tage",7,5),N('Ist-Stunden'!BK116)),MAX(IF(Einstellungen!$C$11="7 Tage",MAX(0,(MIN(DATE(2030,11,0),IF(Mitarbeiter!$D116="",DATE(2030,11,0),Mitarbeiter!$D116),TODAY()))-(MAX(DATE(2030,10,1),Mitarbeiter!$C116))+1),MAX(0,NETWORKDAYS(MAX(DATE(2030,10,1),Mitarbeiter!$C116),MIN(DATE(2030,11,0),IF(Mitarbeiter!$D116="",DATE(2030,11,0),Mitarbeiter!$D116),TODAY()),Einstellungen!$F$13:$F$67)))*N(Mitarbeiter!$E116)/IF(Einstellungen!$C$11="7 Tage",7,5),N('Ist-Stunden'!BK116)+(N(Krankheitstage!DH116)+N(Krankheitstage!DT116))*N($C116))))</f>
        <v/>
      </c>
      <c r="CP116" s="76">
        <f>IF($B116="",0,IF(Einstellungen!$C$10="Ja",MAX(IF(Einstellungen!$C$11="7 Tage",MAX(0,(MIN(DATE(2030,12,0),IF(Mitarbeiter!$D116="",DATE(2030,12,0),Mitarbeiter!$D116),TODAY()))-(MAX(DATE(2030,11,1),Mitarbeiter!$C116))+1),MAX(0,NETWORKDAYS(MAX(DATE(2030,11,1),Mitarbeiter!$C116),MIN(DATE(2030,12,0),IF(Mitarbeiter!$D116="",DATE(2030,12,0),Mitarbeiter!$D116),TODAY()),Einstellungen!$F$13:$F$67)))*N(Mitarbeiter!$E116)/IF(Einstellungen!$C$11="7 Tage",7,5),N('Ist-Stunden'!BL116)),MAX(IF(Einstellungen!$C$11="7 Tage",MAX(0,(MIN(DATE(2030,12,0),IF(Mitarbeiter!$D116="",DATE(2030,12,0),Mitarbeiter!$D116),TODAY()))-(MAX(DATE(2030,11,1),Mitarbeiter!$C116))+1),MAX(0,NETWORKDAYS(MAX(DATE(2030,11,1),Mitarbeiter!$C116),MIN(DATE(2030,12,0),IF(Mitarbeiter!$D116="",DATE(2030,12,0),Mitarbeiter!$D116),TODAY()),Einstellungen!$F$13:$F$67)))*N(Mitarbeiter!$E116)/IF(Einstellungen!$C$11="7 Tage",7,5),N('Ist-Stunden'!BL116)+(N(Krankheitstage!DI116)+N(Krankheitstage!DU116))*N($C116))))</f>
        <v/>
      </c>
      <c r="CQ116" s="76">
        <f>IF($B116="",0,IF(Einstellungen!$C$10="Ja",MAX(IF(Einstellungen!$C$11="7 Tage",MAX(0,(MIN(DATE(2030,13,0),IF(Mitarbeiter!$D116="",DATE(2030,13,0),Mitarbeiter!$D116),TODAY()))-(MAX(DATE(2030,12,1),Mitarbeiter!$C116))+1),MAX(0,NETWORKDAYS(MAX(DATE(2030,12,1),Mitarbeiter!$C116),MIN(DATE(2030,13,0),IF(Mitarbeiter!$D116="",DATE(2030,13,0),Mitarbeiter!$D116),TODAY()),Einstellungen!$F$13:$F$67)))*N(Mitarbeiter!$E116)/IF(Einstellungen!$C$11="7 Tage",7,5),N('Ist-Stunden'!BM116)),MAX(IF(Einstellungen!$C$11="7 Tage",MAX(0,(MIN(DATE(2030,13,0),IF(Mitarbeiter!$D116="",DATE(2030,13,0),Mitarbeiter!$D116),TODAY()))-(MAX(DATE(2030,12,1),Mitarbeiter!$C116))+1),MAX(0,NETWORKDAYS(MAX(DATE(2030,12,1),Mitarbeiter!$C116),MIN(DATE(2030,13,0),IF(Mitarbeiter!$D116="",DATE(2030,13,0),Mitarbeiter!$D116),TODAY()),Einstellungen!$F$13:$F$67)))*N(Mitarbeiter!$E116)/IF(Einstellungen!$C$11="7 Tage",7,5),N('Ist-Stunden'!BM116)+(N(Krankheitstage!DJ116)+N(Krankheitstage!DV116))*N($C116))))</f>
        <v/>
      </c>
    </row>
    <row r="117">
      <c r="A117" s="73">
        <f>IF(Mitarbeiter!B117="","",Mitarbeiter!A117)</f>
        <v/>
      </c>
      <c r="B117" s="6">
        <f>IF(Mitarbeiter!B117="","",Mitarbeiter!B117)</f>
        <v/>
      </c>
      <c r="C117" s="74">
        <f>IF(Mitarbeiter!B117="","",Mitarbeiter!F117)</f>
        <v/>
      </c>
      <c r="D117" s="75">
        <f>N(INDEX(Krankheitstage!$G117:$DV117,1,(Einstellungen!$C$3-2026)*24+1))</f>
        <v/>
      </c>
      <c r="E117" s="75">
        <f>N(INDEX(Krankheitstage!$G117:$DV117,1,(Einstellungen!$C$3-2026)*24+2))</f>
        <v/>
      </c>
      <c r="F117" s="75">
        <f>N(INDEX(Krankheitstage!$G117:$DV117,1,(Einstellungen!$C$3-2026)*24+3))</f>
        <v/>
      </c>
      <c r="G117" s="75">
        <f>N(INDEX(Krankheitstage!$G117:$DV117,1,(Einstellungen!$C$3-2026)*24+4))</f>
        <v/>
      </c>
      <c r="H117" s="75">
        <f>N(INDEX(Krankheitstage!$G117:$DV117,1,(Einstellungen!$C$3-2026)*24+5))</f>
        <v/>
      </c>
      <c r="I117" s="75">
        <f>N(INDEX(Krankheitstage!$G117:$DV117,1,(Einstellungen!$C$3-2026)*24+6))</f>
        <v/>
      </c>
      <c r="J117" s="75">
        <f>N(INDEX(Krankheitstage!$G117:$DV117,1,(Einstellungen!$C$3-2026)*24+7))</f>
        <v/>
      </c>
      <c r="K117" s="75">
        <f>N(INDEX(Krankheitstage!$G117:$DV117,1,(Einstellungen!$C$3-2026)*24+8))</f>
        <v/>
      </c>
      <c r="L117" s="75">
        <f>N(INDEX(Krankheitstage!$G117:$DV117,1,(Einstellungen!$C$3-2026)*24+9))</f>
        <v/>
      </c>
      <c r="M117" s="75">
        <f>N(INDEX(Krankheitstage!$G117:$DV117,1,(Einstellungen!$C$3-2026)*24+10))</f>
        <v/>
      </c>
      <c r="N117" s="75">
        <f>N(INDEX(Krankheitstage!$G117:$DV117,1,(Einstellungen!$C$3-2026)*24+11))</f>
        <v/>
      </c>
      <c r="O117" s="75">
        <f>N(INDEX(Krankheitstage!$G117:$DV117,1,(Einstellungen!$C$3-2026)*24+12))</f>
        <v/>
      </c>
      <c r="P117" s="75">
        <f>IF($B117="","",SUM(D117:O117))</f>
        <v/>
      </c>
      <c r="Q117" s="75">
        <f>N(INDEX(Krankheitstage!$G117:$DV117,1,(Einstellungen!$C$3-2026)*24+13))</f>
        <v/>
      </c>
      <c r="R117" s="75">
        <f>N(INDEX(Krankheitstage!$G117:$DV117,1,(Einstellungen!$C$3-2026)*24+14))</f>
        <v/>
      </c>
      <c r="S117" s="75">
        <f>N(INDEX(Krankheitstage!$G117:$DV117,1,(Einstellungen!$C$3-2026)*24+15))</f>
        <v/>
      </c>
      <c r="T117" s="75">
        <f>N(INDEX(Krankheitstage!$G117:$DV117,1,(Einstellungen!$C$3-2026)*24+16))</f>
        <v/>
      </c>
      <c r="U117" s="75">
        <f>N(INDEX(Krankheitstage!$G117:$DV117,1,(Einstellungen!$C$3-2026)*24+17))</f>
        <v/>
      </c>
      <c r="V117" s="75">
        <f>N(INDEX(Krankheitstage!$G117:$DV117,1,(Einstellungen!$C$3-2026)*24+18))</f>
        <v/>
      </c>
      <c r="W117" s="75">
        <f>N(INDEX(Krankheitstage!$G117:$DV117,1,(Einstellungen!$C$3-2026)*24+19))</f>
        <v/>
      </c>
      <c r="X117" s="75">
        <f>N(INDEX(Krankheitstage!$G117:$DV117,1,(Einstellungen!$C$3-2026)*24+20))</f>
        <v/>
      </c>
      <c r="Y117" s="75">
        <f>N(INDEX(Krankheitstage!$G117:$DV117,1,(Einstellungen!$C$3-2026)*24+21))</f>
        <v/>
      </c>
      <c r="Z117" s="75">
        <f>N(INDEX(Krankheitstage!$G117:$DV117,1,(Einstellungen!$C$3-2026)*24+22))</f>
        <v/>
      </c>
      <c r="AA117" s="75">
        <f>N(INDEX(Krankheitstage!$G117:$DV117,1,(Einstellungen!$C$3-2026)*24+23))</f>
        <v/>
      </c>
      <c r="AB117" s="75">
        <f>N(INDEX(Krankheitstage!$G117:$DV117,1,(Einstellungen!$C$3-2026)*24+24))</f>
        <v/>
      </c>
      <c r="AC117" s="75">
        <f>IF($B117="","",SUM(Q117:AB117))</f>
        <v/>
      </c>
      <c r="AD117" s="75">
        <f>IF($B117="","",SUM(P117,AC117))</f>
        <v/>
      </c>
      <c r="AE117" s="76">
        <f>IF($B117="","",AD117*N(C117))</f>
        <v/>
      </c>
      <c r="AF117" s="75">
        <f>IF($B117="","",Krankheitstage!E117)</f>
        <v/>
      </c>
      <c r="AG117" s="76">
        <f>IF($B117="","",AF117*N(C117))</f>
        <v/>
      </c>
      <c r="AH117" s="76">
        <f>IF($B117="","",INDEX($AJ117:$CQ117,1,(Einstellungen!$C$3-2026)*12+1)+INDEX($AJ117:$CQ117,1,(Einstellungen!$C$3-2026)*12+2)+INDEX($AJ117:$CQ117,1,(Einstellungen!$C$3-2026)*12+3)+INDEX($AJ117:$CQ117,1,(Einstellungen!$C$3-2026)*12+4)+INDEX($AJ117:$CQ117,1,(Einstellungen!$C$3-2026)*12+5)+INDEX($AJ117:$CQ117,1,(Einstellungen!$C$3-2026)*12+6)+INDEX($AJ117:$CQ117,1,(Einstellungen!$C$3-2026)*12+7)+INDEX($AJ117:$CQ117,1,(Einstellungen!$C$3-2026)*12+8)+INDEX($AJ117:$CQ117,1,(Einstellungen!$C$3-2026)*12+9)+INDEX($AJ117:$CQ117,1,(Einstellungen!$C$3-2026)*12+10)+INDEX($AJ117:$CQ117,1,(Einstellungen!$C$3-2026)*12+11)+INDEX($AJ117:$CQ117,1,(Einstellungen!$C$3-2026)*12+12))</f>
        <v/>
      </c>
      <c r="AI117" s="76">
        <f>IF($B117="","",SUM($AJ117:$CQ117))</f>
        <v/>
      </c>
      <c r="AJ117" s="76">
        <f>IF($B117="",0,IF(Einstellungen!$C$10="Ja",MAX(IF(Einstellungen!$C$11="7 Tage",MAX(0,(MIN(DATE(2026,2,0),IF(Mitarbeiter!$D117="",DATE(2026,2,0),Mitarbeiter!$D117),TODAY()))-(MAX(DATE(2026,1,1),Mitarbeiter!$C117))+1),MAX(0,NETWORKDAYS(MAX(DATE(2026,1,1),Mitarbeiter!$C117),MIN(DATE(2026,2,0),IF(Mitarbeiter!$D117="",DATE(2026,2,0),Mitarbeiter!$D117),TODAY()),Einstellungen!$F$13:$F$67)))*N(Mitarbeiter!$E117)/IF(Einstellungen!$C$11="7 Tage",7,5),N('Ist-Stunden'!F117)),MAX(IF(Einstellungen!$C$11="7 Tage",MAX(0,(MIN(DATE(2026,2,0),IF(Mitarbeiter!$D117="",DATE(2026,2,0),Mitarbeiter!$D117),TODAY()))-(MAX(DATE(2026,1,1),Mitarbeiter!$C117))+1),MAX(0,NETWORKDAYS(MAX(DATE(2026,1,1),Mitarbeiter!$C117),MIN(DATE(2026,2,0),IF(Mitarbeiter!$D117="",DATE(2026,2,0),Mitarbeiter!$D117),TODAY()),Einstellungen!$F$13:$F$67)))*N(Mitarbeiter!$E117)/IF(Einstellungen!$C$11="7 Tage",7,5),N('Ist-Stunden'!F117)+(N(Krankheitstage!G117)+N(Krankheitstage!S117))*N($C117))))</f>
        <v/>
      </c>
      <c r="AK117" s="76">
        <f>IF($B117="",0,IF(Einstellungen!$C$10="Ja",MAX(IF(Einstellungen!$C$11="7 Tage",MAX(0,(MIN(DATE(2026,3,0),IF(Mitarbeiter!$D117="",DATE(2026,3,0),Mitarbeiter!$D117),TODAY()))-(MAX(DATE(2026,2,1),Mitarbeiter!$C117))+1),MAX(0,NETWORKDAYS(MAX(DATE(2026,2,1),Mitarbeiter!$C117),MIN(DATE(2026,3,0),IF(Mitarbeiter!$D117="",DATE(2026,3,0),Mitarbeiter!$D117),TODAY()),Einstellungen!$F$13:$F$67)))*N(Mitarbeiter!$E117)/IF(Einstellungen!$C$11="7 Tage",7,5),N('Ist-Stunden'!G117)),MAX(IF(Einstellungen!$C$11="7 Tage",MAX(0,(MIN(DATE(2026,3,0),IF(Mitarbeiter!$D117="",DATE(2026,3,0),Mitarbeiter!$D117),TODAY()))-(MAX(DATE(2026,2,1),Mitarbeiter!$C117))+1),MAX(0,NETWORKDAYS(MAX(DATE(2026,2,1),Mitarbeiter!$C117),MIN(DATE(2026,3,0),IF(Mitarbeiter!$D117="",DATE(2026,3,0),Mitarbeiter!$D117),TODAY()),Einstellungen!$F$13:$F$67)))*N(Mitarbeiter!$E117)/IF(Einstellungen!$C$11="7 Tage",7,5),N('Ist-Stunden'!G117)+(N(Krankheitstage!H117)+N(Krankheitstage!T117))*N($C117))))</f>
        <v/>
      </c>
      <c r="AL117" s="76">
        <f>IF($B117="",0,IF(Einstellungen!$C$10="Ja",MAX(IF(Einstellungen!$C$11="7 Tage",MAX(0,(MIN(DATE(2026,4,0),IF(Mitarbeiter!$D117="",DATE(2026,4,0),Mitarbeiter!$D117),TODAY()))-(MAX(DATE(2026,3,1),Mitarbeiter!$C117))+1),MAX(0,NETWORKDAYS(MAX(DATE(2026,3,1),Mitarbeiter!$C117),MIN(DATE(2026,4,0),IF(Mitarbeiter!$D117="",DATE(2026,4,0),Mitarbeiter!$D117),TODAY()),Einstellungen!$F$13:$F$67)))*N(Mitarbeiter!$E117)/IF(Einstellungen!$C$11="7 Tage",7,5),N('Ist-Stunden'!H117)),MAX(IF(Einstellungen!$C$11="7 Tage",MAX(0,(MIN(DATE(2026,4,0),IF(Mitarbeiter!$D117="",DATE(2026,4,0),Mitarbeiter!$D117),TODAY()))-(MAX(DATE(2026,3,1),Mitarbeiter!$C117))+1),MAX(0,NETWORKDAYS(MAX(DATE(2026,3,1),Mitarbeiter!$C117),MIN(DATE(2026,4,0),IF(Mitarbeiter!$D117="",DATE(2026,4,0),Mitarbeiter!$D117),TODAY()),Einstellungen!$F$13:$F$67)))*N(Mitarbeiter!$E117)/IF(Einstellungen!$C$11="7 Tage",7,5),N('Ist-Stunden'!H117)+(N(Krankheitstage!I117)+N(Krankheitstage!U117))*N($C117))))</f>
        <v/>
      </c>
      <c r="AM117" s="76">
        <f>IF($B117="",0,IF(Einstellungen!$C$10="Ja",MAX(IF(Einstellungen!$C$11="7 Tage",MAX(0,(MIN(DATE(2026,5,0),IF(Mitarbeiter!$D117="",DATE(2026,5,0),Mitarbeiter!$D117),TODAY()))-(MAX(DATE(2026,4,1),Mitarbeiter!$C117))+1),MAX(0,NETWORKDAYS(MAX(DATE(2026,4,1),Mitarbeiter!$C117),MIN(DATE(2026,5,0),IF(Mitarbeiter!$D117="",DATE(2026,5,0),Mitarbeiter!$D117),TODAY()),Einstellungen!$F$13:$F$67)))*N(Mitarbeiter!$E117)/IF(Einstellungen!$C$11="7 Tage",7,5),N('Ist-Stunden'!I117)),MAX(IF(Einstellungen!$C$11="7 Tage",MAX(0,(MIN(DATE(2026,5,0),IF(Mitarbeiter!$D117="",DATE(2026,5,0),Mitarbeiter!$D117),TODAY()))-(MAX(DATE(2026,4,1),Mitarbeiter!$C117))+1),MAX(0,NETWORKDAYS(MAX(DATE(2026,4,1),Mitarbeiter!$C117),MIN(DATE(2026,5,0),IF(Mitarbeiter!$D117="",DATE(2026,5,0),Mitarbeiter!$D117),TODAY()),Einstellungen!$F$13:$F$67)))*N(Mitarbeiter!$E117)/IF(Einstellungen!$C$11="7 Tage",7,5),N('Ist-Stunden'!I117)+(N(Krankheitstage!J117)+N(Krankheitstage!V117))*N($C117))))</f>
        <v/>
      </c>
      <c r="AN117" s="76">
        <f>IF($B117="",0,IF(Einstellungen!$C$10="Ja",MAX(IF(Einstellungen!$C$11="7 Tage",MAX(0,(MIN(DATE(2026,6,0),IF(Mitarbeiter!$D117="",DATE(2026,6,0),Mitarbeiter!$D117),TODAY()))-(MAX(DATE(2026,5,1),Mitarbeiter!$C117))+1),MAX(0,NETWORKDAYS(MAX(DATE(2026,5,1),Mitarbeiter!$C117),MIN(DATE(2026,6,0),IF(Mitarbeiter!$D117="",DATE(2026,6,0),Mitarbeiter!$D117),TODAY()),Einstellungen!$F$13:$F$67)))*N(Mitarbeiter!$E117)/IF(Einstellungen!$C$11="7 Tage",7,5),N('Ist-Stunden'!J117)),MAX(IF(Einstellungen!$C$11="7 Tage",MAX(0,(MIN(DATE(2026,6,0),IF(Mitarbeiter!$D117="",DATE(2026,6,0),Mitarbeiter!$D117),TODAY()))-(MAX(DATE(2026,5,1),Mitarbeiter!$C117))+1),MAX(0,NETWORKDAYS(MAX(DATE(2026,5,1),Mitarbeiter!$C117),MIN(DATE(2026,6,0),IF(Mitarbeiter!$D117="",DATE(2026,6,0),Mitarbeiter!$D117),TODAY()),Einstellungen!$F$13:$F$67)))*N(Mitarbeiter!$E117)/IF(Einstellungen!$C$11="7 Tage",7,5),N('Ist-Stunden'!J117)+(N(Krankheitstage!K117)+N(Krankheitstage!W117))*N($C117))))</f>
        <v/>
      </c>
      <c r="AO117" s="76">
        <f>IF($B117="",0,IF(Einstellungen!$C$10="Ja",MAX(IF(Einstellungen!$C$11="7 Tage",MAX(0,(MIN(DATE(2026,7,0),IF(Mitarbeiter!$D117="",DATE(2026,7,0),Mitarbeiter!$D117),TODAY()))-(MAX(DATE(2026,6,1),Mitarbeiter!$C117))+1),MAX(0,NETWORKDAYS(MAX(DATE(2026,6,1),Mitarbeiter!$C117),MIN(DATE(2026,7,0),IF(Mitarbeiter!$D117="",DATE(2026,7,0),Mitarbeiter!$D117),TODAY()),Einstellungen!$F$13:$F$67)))*N(Mitarbeiter!$E117)/IF(Einstellungen!$C$11="7 Tage",7,5),N('Ist-Stunden'!K117)),MAX(IF(Einstellungen!$C$11="7 Tage",MAX(0,(MIN(DATE(2026,7,0),IF(Mitarbeiter!$D117="",DATE(2026,7,0),Mitarbeiter!$D117),TODAY()))-(MAX(DATE(2026,6,1),Mitarbeiter!$C117))+1),MAX(0,NETWORKDAYS(MAX(DATE(2026,6,1),Mitarbeiter!$C117),MIN(DATE(2026,7,0),IF(Mitarbeiter!$D117="",DATE(2026,7,0),Mitarbeiter!$D117),TODAY()),Einstellungen!$F$13:$F$67)))*N(Mitarbeiter!$E117)/IF(Einstellungen!$C$11="7 Tage",7,5),N('Ist-Stunden'!K117)+(N(Krankheitstage!L117)+N(Krankheitstage!X117))*N($C117))))</f>
        <v/>
      </c>
      <c r="AP117" s="76">
        <f>IF($B117="",0,IF(Einstellungen!$C$10="Ja",MAX(IF(Einstellungen!$C$11="7 Tage",MAX(0,(MIN(DATE(2026,8,0),IF(Mitarbeiter!$D117="",DATE(2026,8,0),Mitarbeiter!$D117),TODAY()))-(MAX(DATE(2026,7,1),Mitarbeiter!$C117))+1),MAX(0,NETWORKDAYS(MAX(DATE(2026,7,1),Mitarbeiter!$C117),MIN(DATE(2026,8,0),IF(Mitarbeiter!$D117="",DATE(2026,8,0),Mitarbeiter!$D117),TODAY()),Einstellungen!$F$13:$F$67)))*N(Mitarbeiter!$E117)/IF(Einstellungen!$C$11="7 Tage",7,5),N('Ist-Stunden'!L117)),MAX(IF(Einstellungen!$C$11="7 Tage",MAX(0,(MIN(DATE(2026,8,0),IF(Mitarbeiter!$D117="",DATE(2026,8,0),Mitarbeiter!$D117),TODAY()))-(MAX(DATE(2026,7,1),Mitarbeiter!$C117))+1),MAX(0,NETWORKDAYS(MAX(DATE(2026,7,1),Mitarbeiter!$C117),MIN(DATE(2026,8,0),IF(Mitarbeiter!$D117="",DATE(2026,8,0),Mitarbeiter!$D117),TODAY()),Einstellungen!$F$13:$F$67)))*N(Mitarbeiter!$E117)/IF(Einstellungen!$C$11="7 Tage",7,5),N('Ist-Stunden'!L117)+(N(Krankheitstage!M117)+N(Krankheitstage!Y117))*N($C117))))</f>
        <v/>
      </c>
      <c r="AQ117" s="76">
        <f>IF($B117="",0,IF(Einstellungen!$C$10="Ja",MAX(IF(Einstellungen!$C$11="7 Tage",MAX(0,(MIN(DATE(2026,9,0),IF(Mitarbeiter!$D117="",DATE(2026,9,0),Mitarbeiter!$D117),TODAY()))-(MAX(DATE(2026,8,1),Mitarbeiter!$C117))+1),MAX(0,NETWORKDAYS(MAX(DATE(2026,8,1),Mitarbeiter!$C117),MIN(DATE(2026,9,0),IF(Mitarbeiter!$D117="",DATE(2026,9,0),Mitarbeiter!$D117),TODAY()),Einstellungen!$F$13:$F$67)))*N(Mitarbeiter!$E117)/IF(Einstellungen!$C$11="7 Tage",7,5),N('Ist-Stunden'!M117)),MAX(IF(Einstellungen!$C$11="7 Tage",MAX(0,(MIN(DATE(2026,9,0),IF(Mitarbeiter!$D117="",DATE(2026,9,0),Mitarbeiter!$D117),TODAY()))-(MAX(DATE(2026,8,1),Mitarbeiter!$C117))+1),MAX(0,NETWORKDAYS(MAX(DATE(2026,8,1),Mitarbeiter!$C117),MIN(DATE(2026,9,0),IF(Mitarbeiter!$D117="",DATE(2026,9,0),Mitarbeiter!$D117),TODAY()),Einstellungen!$F$13:$F$67)))*N(Mitarbeiter!$E117)/IF(Einstellungen!$C$11="7 Tage",7,5),N('Ist-Stunden'!M117)+(N(Krankheitstage!N117)+N(Krankheitstage!Z117))*N($C117))))</f>
        <v/>
      </c>
      <c r="AR117" s="76">
        <f>IF($B117="",0,IF(Einstellungen!$C$10="Ja",MAX(IF(Einstellungen!$C$11="7 Tage",MAX(0,(MIN(DATE(2026,10,0),IF(Mitarbeiter!$D117="",DATE(2026,10,0),Mitarbeiter!$D117),TODAY()))-(MAX(DATE(2026,9,1),Mitarbeiter!$C117))+1),MAX(0,NETWORKDAYS(MAX(DATE(2026,9,1),Mitarbeiter!$C117),MIN(DATE(2026,10,0),IF(Mitarbeiter!$D117="",DATE(2026,10,0),Mitarbeiter!$D117),TODAY()),Einstellungen!$F$13:$F$67)))*N(Mitarbeiter!$E117)/IF(Einstellungen!$C$11="7 Tage",7,5),N('Ist-Stunden'!N117)),MAX(IF(Einstellungen!$C$11="7 Tage",MAX(0,(MIN(DATE(2026,10,0),IF(Mitarbeiter!$D117="",DATE(2026,10,0),Mitarbeiter!$D117),TODAY()))-(MAX(DATE(2026,9,1),Mitarbeiter!$C117))+1),MAX(0,NETWORKDAYS(MAX(DATE(2026,9,1),Mitarbeiter!$C117),MIN(DATE(2026,10,0),IF(Mitarbeiter!$D117="",DATE(2026,10,0),Mitarbeiter!$D117),TODAY()),Einstellungen!$F$13:$F$67)))*N(Mitarbeiter!$E117)/IF(Einstellungen!$C$11="7 Tage",7,5),N('Ist-Stunden'!N117)+(N(Krankheitstage!O117)+N(Krankheitstage!AA117))*N($C117))))</f>
        <v/>
      </c>
      <c r="AS117" s="76">
        <f>IF($B117="",0,IF(Einstellungen!$C$10="Ja",MAX(IF(Einstellungen!$C$11="7 Tage",MAX(0,(MIN(DATE(2026,11,0),IF(Mitarbeiter!$D117="",DATE(2026,11,0),Mitarbeiter!$D117),TODAY()))-(MAX(DATE(2026,10,1),Mitarbeiter!$C117))+1),MAX(0,NETWORKDAYS(MAX(DATE(2026,10,1),Mitarbeiter!$C117),MIN(DATE(2026,11,0),IF(Mitarbeiter!$D117="",DATE(2026,11,0),Mitarbeiter!$D117),TODAY()),Einstellungen!$F$13:$F$67)))*N(Mitarbeiter!$E117)/IF(Einstellungen!$C$11="7 Tage",7,5),N('Ist-Stunden'!O117)),MAX(IF(Einstellungen!$C$11="7 Tage",MAX(0,(MIN(DATE(2026,11,0),IF(Mitarbeiter!$D117="",DATE(2026,11,0),Mitarbeiter!$D117),TODAY()))-(MAX(DATE(2026,10,1),Mitarbeiter!$C117))+1),MAX(0,NETWORKDAYS(MAX(DATE(2026,10,1),Mitarbeiter!$C117),MIN(DATE(2026,11,0),IF(Mitarbeiter!$D117="",DATE(2026,11,0),Mitarbeiter!$D117),TODAY()),Einstellungen!$F$13:$F$67)))*N(Mitarbeiter!$E117)/IF(Einstellungen!$C$11="7 Tage",7,5),N('Ist-Stunden'!O117)+(N(Krankheitstage!P117)+N(Krankheitstage!AB117))*N($C117))))</f>
        <v/>
      </c>
      <c r="AT117" s="76">
        <f>IF($B117="",0,IF(Einstellungen!$C$10="Ja",MAX(IF(Einstellungen!$C$11="7 Tage",MAX(0,(MIN(DATE(2026,12,0),IF(Mitarbeiter!$D117="",DATE(2026,12,0),Mitarbeiter!$D117),TODAY()))-(MAX(DATE(2026,11,1),Mitarbeiter!$C117))+1),MAX(0,NETWORKDAYS(MAX(DATE(2026,11,1),Mitarbeiter!$C117),MIN(DATE(2026,12,0),IF(Mitarbeiter!$D117="",DATE(2026,12,0),Mitarbeiter!$D117),TODAY()),Einstellungen!$F$13:$F$67)))*N(Mitarbeiter!$E117)/IF(Einstellungen!$C$11="7 Tage",7,5),N('Ist-Stunden'!P117)),MAX(IF(Einstellungen!$C$11="7 Tage",MAX(0,(MIN(DATE(2026,12,0),IF(Mitarbeiter!$D117="",DATE(2026,12,0),Mitarbeiter!$D117),TODAY()))-(MAX(DATE(2026,11,1),Mitarbeiter!$C117))+1),MAX(0,NETWORKDAYS(MAX(DATE(2026,11,1),Mitarbeiter!$C117),MIN(DATE(2026,12,0),IF(Mitarbeiter!$D117="",DATE(2026,12,0),Mitarbeiter!$D117),TODAY()),Einstellungen!$F$13:$F$67)))*N(Mitarbeiter!$E117)/IF(Einstellungen!$C$11="7 Tage",7,5),N('Ist-Stunden'!P117)+(N(Krankheitstage!Q117)+N(Krankheitstage!AC117))*N($C117))))</f>
        <v/>
      </c>
      <c r="AU117" s="76">
        <f>IF($B117="",0,IF(Einstellungen!$C$10="Ja",MAX(IF(Einstellungen!$C$11="7 Tage",MAX(0,(MIN(DATE(2026,13,0),IF(Mitarbeiter!$D117="",DATE(2026,13,0),Mitarbeiter!$D117),TODAY()))-(MAX(DATE(2026,12,1),Mitarbeiter!$C117))+1),MAX(0,NETWORKDAYS(MAX(DATE(2026,12,1),Mitarbeiter!$C117),MIN(DATE(2026,13,0),IF(Mitarbeiter!$D117="",DATE(2026,13,0),Mitarbeiter!$D117),TODAY()),Einstellungen!$F$13:$F$67)))*N(Mitarbeiter!$E117)/IF(Einstellungen!$C$11="7 Tage",7,5),N('Ist-Stunden'!Q117)),MAX(IF(Einstellungen!$C$11="7 Tage",MAX(0,(MIN(DATE(2026,13,0),IF(Mitarbeiter!$D117="",DATE(2026,13,0),Mitarbeiter!$D117),TODAY()))-(MAX(DATE(2026,12,1),Mitarbeiter!$C117))+1),MAX(0,NETWORKDAYS(MAX(DATE(2026,12,1),Mitarbeiter!$C117),MIN(DATE(2026,13,0),IF(Mitarbeiter!$D117="",DATE(2026,13,0),Mitarbeiter!$D117),TODAY()),Einstellungen!$F$13:$F$67)))*N(Mitarbeiter!$E117)/IF(Einstellungen!$C$11="7 Tage",7,5),N('Ist-Stunden'!Q117)+(N(Krankheitstage!R117)+N(Krankheitstage!AD117))*N($C117))))</f>
        <v/>
      </c>
      <c r="AV117" s="76">
        <f>IF($B117="",0,IF(Einstellungen!$C$10="Ja",MAX(IF(Einstellungen!$C$11="7 Tage",MAX(0,(MIN(DATE(2027,2,0),IF(Mitarbeiter!$D117="",DATE(2027,2,0),Mitarbeiter!$D117),TODAY()))-(MAX(DATE(2027,1,1),Mitarbeiter!$C117))+1),MAX(0,NETWORKDAYS(MAX(DATE(2027,1,1),Mitarbeiter!$C117),MIN(DATE(2027,2,0),IF(Mitarbeiter!$D117="",DATE(2027,2,0),Mitarbeiter!$D117),TODAY()),Einstellungen!$F$13:$F$67)))*N(Mitarbeiter!$E117)/IF(Einstellungen!$C$11="7 Tage",7,5),N('Ist-Stunden'!R117)),MAX(IF(Einstellungen!$C$11="7 Tage",MAX(0,(MIN(DATE(2027,2,0),IF(Mitarbeiter!$D117="",DATE(2027,2,0),Mitarbeiter!$D117),TODAY()))-(MAX(DATE(2027,1,1),Mitarbeiter!$C117))+1),MAX(0,NETWORKDAYS(MAX(DATE(2027,1,1),Mitarbeiter!$C117),MIN(DATE(2027,2,0),IF(Mitarbeiter!$D117="",DATE(2027,2,0),Mitarbeiter!$D117),TODAY()),Einstellungen!$F$13:$F$67)))*N(Mitarbeiter!$E117)/IF(Einstellungen!$C$11="7 Tage",7,5),N('Ist-Stunden'!R117)+(N(Krankheitstage!AE117)+N(Krankheitstage!AQ117))*N($C117))))</f>
        <v/>
      </c>
      <c r="AW117" s="76">
        <f>IF($B117="",0,IF(Einstellungen!$C$10="Ja",MAX(IF(Einstellungen!$C$11="7 Tage",MAX(0,(MIN(DATE(2027,3,0),IF(Mitarbeiter!$D117="",DATE(2027,3,0),Mitarbeiter!$D117),TODAY()))-(MAX(DATE(2027,2,1),Mitarbeiter!$C117))+1),MAX(0,NETWORKDAYS(MAX(DATE(2027,2,1),Mitarbeiter!$C117),MIN(DATE(2027,3,0),IF(Mitarbeiter!$D117="",DATE(2027,3,0),Mitarbeiter!$D117),TODAY()),Einstellungen!$F$13:$F$67)))*N(Mitarbeiter!$E117)/IF(Einstellungen!$C$11="7 Tage",7,5),N('Ist-Stunden'!S117)),MAX(IF(Einstellungen!$C$11="7 Tage",MAX(0,(MIN(DATE(2027,3,0),IF(Mitarbeiter!$D117="",DATE(2027,3,0),Mitarbeiter!$D117),TODAY()))-(MAX(DATE(2027,2,1),Mitarbeiter!$C117))+1),MAX(0,NETWORKDAYS(MAX(DATE(2027,2,1),Mitarbeiter!$C117),MIN(DATE(2027,3,0),IF(Mitarbeiter!$D117="",DATE(2027,3,0),Mitarbeiter!$D117),TODAY()),Einstellungen!$F$13:$F$67)))*N(Mitarbeiter!$E117)/IF(Einstellungen!$C$11="7 Tage",7,5),N('Ist-Stunden'!S117)+(N(Krankheitstage!AF117)+N(Krankheitstage!AR117))*N($C117))))</f>
        <v/>
      </c>
      <c r="AX117" s="76">
        <f>IF($B117="",0,IF(Einstellungen!$C$10="Ja",MAX(IF(Einstellungen!$C$11="7 Tage",MAX(0,(MIN(DATE(2027,4,0),IF(Mitarbeiter!$D117="",DATE(2027,4,0),Mitarbeiter!$D117),TODAY()))-(MAX(DATE(2027,3,1),Mitarbeiter!$C117))+1),MAX(0,NETWORKDAYS(MAX(DATE(2027,3,1),Mitarbeiter!$C117),MIN(DATE(2027,4,0),IF(Mitarbeiter!$D117="",DATE(2027,4,0),Mitarbeiter!$D117),TODAY()),Einstellungen!$F$13:$F$67)))*N(Mitarbeiter!$E117)/IF(Einstellungen!$C$11="7 Tage",7,5),N('Ist-Stunden'!T117)),MAX(IF(Einstellungen!$C$11="7 Tage",MAX(0,(MIN(DATE(2027,4,0),IF(Mitarbeiter!$D117="",DATE(2027,4,0),Mitarbeiter!$D117),TODAY()))-(MAX(DATE(2027,3,1),Mitarbeiter!$C117))+1),MAX(0,NETWORKDAYS(MAX(DATE(2027,3,1),Mitarbeiter!$C117),MIN(DATE(2027,4,0),IF(Mitarbeiter!$D117="",DATE(2027,4,0),Mitarbeiter!$D117),TODAY()),Einstellungen!$F$13:$F$67)))*N(Mitarbeiter!$E117)/IF(Einstellungen!$C$11="7 Tage",7,5),N('Ist-Stunden'!T117)+(N(Krankheitstage!AG117)+N(Krankheitstage!AS117))*N($C117))))</f>
        <v/>
      </c>
      <c r="AY117" s="76">
        <f>IF($B117="",0,IF(Einstellungen!$C$10="Ja",MAX(IF(Einstellungen!$C$11="7 Tage",MAX(0,(MIN(DATE(2027,5,0),IF(Mitarbeiter!$D117="",DATE(2027,5,0),Mitarbeiter!$D117),TODAY()))-(MAX(DATE(2027,4,1),Mitarbeiter!$C117))+1),MAX(0,NETWORKDAYS(MAX(DATE(2027,4,1),Mitarbeiter!$C117),MIN(DATE(2027,5,0),IF(Mitarbeiter!$D117="",DATE(2027,5,0),Mitarbeiter!$D117),TODAY()),Einstellungen!$F$13:$F$67)))*N(Mitarbeiter!$E117)/IF(Einstellungen!$C$11="7 Tage",7,5),N('Ist-Stunden'!U117)),MAX(IF(Einstellungen!$C$11="7 Tage",MAX(0,(MIN(DATE(2027,5,0),IF(Mitarbeiter!$D117="",DATE(2027,5,0),Mitarbeiter!$D117),TODAY()))-(MAX(DATE(2027,4,1),Mitarbeiter!$C117))+1),MAX(0,NETWORKDAYS(MAX(DATE(2027,4,1),Mitarbeiter!$C117),MIN(DATE(2027,5,0),IF(Mitarbeiter!$D117="",DATE(2027,5,0),Mitarbeiter!$D117),TODAY()),Einstellungen!$F$13:$F$67)))*N(Mitarbeiter!$E117)/IF(Einstellungen!$C$11="7 Tage",7,5),N('Ist-Stunden'!U117)+(N(Krankheitstage!AH117)+N(Krankheitstage!AT117))*N($C117))))</f>
        <v/>
      </c>
      <c r="AZ117" s="76">
        <f>IF($B117="",0,IF(Einstellungen!$C$10="Ja",MAX(IF(Einstellungen!$C$11="7 Tage",MAX(0,(MIN(DATE(2027,6,0),IF(Mitarbeiter!$D117="",DATE(2027,6,0),Mitarbeiter!$D117),TODAY()))-(MAX(DATE(2027,5,1),Mitarbeiter!$C117))+1),MAX(0,NETWORKDAYS(MAX(DATE(2027,5,1),Mitarbeiter!$C117),MIN(DATE(2027,6,0),IF(Mitarbeiter!$D117="",DATE(2027,6,0),Mitarbeiter!$D117),TODAY()),Einstellungen!$F$13:$F$67)))*N(Mitarbeiter!$E117)/IF(Einstellungen!$C$11="7 Tage",7,5),N('Ist-Stunden'!V117)),MAX(IF(Einstellungen!$C$11="7 Tage",MAX(0,(MIN(DATE(2027,6,0),IF(Mitarbeiter!$D117="",DATE(2027,6,0),Mitarbeiter!$D117),TODAY()))-(MAX(DATE(2027,5,1),Mitarbeiter!$C117))+1),MAX(0,NETWORKDAYS(MAX(DATE(2027,5,1),Mitarbeiter!$C117),MIN(DATE(2027,6,0),IF(Mitarbeiter!$D117="",DATE(2027,6,0),Mitarbeiter!$D117),TODAY()),Einstellungen!$F$13:$F$67)))*N(Mitarbeiter!$E117)/IF(Einstellungen!$C$11="7 Tage",7,5),N('Ist-Stunden'!V117)+(N(Krankheitstage!AI117)+N(Krankheitstage!AU117))*N($C117))))</f>
        <v/>
      </c>
      <c r="BA117" s="76">
        <f>IF($B117="",0,IF(Einstellungen!$C$10="Ja",MAX(IF(Einstellungen!$C$11="7 Tage",MAX(0,(MIN(DATE(2027,7,0),IF(Mitarbeiter!$D117="",DATE(2027,7,0),Mitarbeiter!$D117),TODAY()))-(MAX(DATE(2027,6,1),Mitarbeiter!$C117))+1),MAX(0,NETWORKDAYS(MAX(DATE(2027,6,1),Mitarbeiter!$C117),MIN(DATE(2027,7,0),IF(Mitarbeiter!$D117="",DATE(2027,7,0),Mitarbeiter!$D117),TODAY()),Einstellungen!$F$13:$F$67)))*N(Mitarbeiter!$E117)/IF(Einstellungen!$C$11="7 Tage",7,5),N('Ist-Stunden'!W117)),MAX(IF(Einstellungen!$C$11="7 Tage",MAX(0,(MIN(DATE(2027,7,0),IF(Mitarbeiter!$D117="",DATE(2027,7,0),Mitarbeiter!$D117),TODAY()))-(MAX(DATE(2027,6,1),Mitarbeiter!$C117))+1),MAX(0,NETWORKDAYS(MAX(DATE(2027,6,1),Mitarbeiter!$C117),MIN(DATE(2027,7,0),IF(Mitarbeiter!$D117="",DATE(2027,7,0),Mitarbeiter!$D117),TODAY()),Einstellungen!$F$13:$F$67)))*N(Mitarbeiter!$E117)/IF(Einstellungen!$C$11="7 Tage",7,5),N('Ist-Stunden'!W117)+(N(Krankheitstage!AJ117)+N(Krankheitstage!AV117))*N($C117))))</f>
        <v/>
      </c>
      <c r="BB117" s="76">
        <f>IF($B117="",0,IF(Einstellungen!$C$10="Ja",MAX(IF(Einstellungen!$C$11="7 Tage",MAX(0,(MIN(DATE(2027,8,0),IF(Mitarbeiter!$D117="",DATE(2027,8,0),Mitarbeiter!$D117),TODAY()))-(MAX(DATE(2027,7,1),Mitarbeiter!$C117))+1),MAX(0,NETWORKDAYS(MAX(DATE(2027,7,1),Mitarbeiter!$C117),MIN(DATE(2027,8,0),IF(Mitarbeiter!$D117="",DATE(2027,8,0),Mitarbeiter!$D117),TODAY()),Einstellungen!$F$13:$F$67)))*N(Mitarbeiter!$E117)/IF(Einstellungen!$C$11="7 Tage",7,5),N('Ist-Stunden'!X117)),MAX(IF(Einstellungen!$C$11="7 Tage",MAX(0,(MIN(DATE(2027,8,0),IF(Mitarbeiter!$D117="",DATE(2027,8,0),Mitarbeiter!$D117),TODAY()))-(MAX(DATE(2027,7,1),Mitarbeiter!$C117))+1),MAX(0,NETWORKDAYS(MAX(DATE(2027,7,1),Mitarbeiter!$C117),MIN(DATE(2027,8,0),IF(Mitarbeiter!$D117="",DATE(2027,8,0),Mitarbeiter!$D117),TODAY()),Einstellungen!$F$13:$F$67)))*N(Mitarbeiter!$E117)/IF(Einstellungen!$C$11="7 Tage",7,5),N('Ist-Stunden'!X117)+(N(Krankheitstage!AK117)+N(Krankheitstage!AW117))*N($C117))))</f>
        <v/>
      </c>
      <c r="BC117" s="76">
        <f>IF($B117="",0,IF(Einstellungen!$C$10="Ja",MAX(IF(Einstellungen!$C$11="7 Tage",MAX(0,(MIN(DATE(2027,9,0),IF(Mitarbeiter!$D117="",DATE(2027,9,0),Mitarbeiter!$D117),TODAY()))-(MAX(DATE(2027,8,1),Mitarbeiter!$C117))+1),MAX(0,NETWORKDAYS(MAX(DATE(2027,8,1),Mitarbeiter!$C117),MIN(DATE(2027,9,0),IF(Mitarbeiter!$D117="",DATE(2027,9,0),Mitarbeiter!$D117),TODAY()),Einstellungen!$F$13:$F$67)))*N(Mitarbeiter!$E117)/IF(Einstellungen!$C$11="7 Tage",7,5),N('Ist-Stunden'!Y117)),MAX(IF(Einstellungen!$C$11="7 Tage",MAX(0,(MIN(DATE(2027,9,0),IF(Mitarbeiter!$D117="",DATE(2027,9,0),Mitarbeiter!$D117),TODAY()))-(MAX(DATE(2027,8,1),Mitarbeiter!$C117))+1),MAX(0,NETWORKDAYS(MAX(DATE(2027,8,1),Mitarbeiter!$C117),MIN(DATE(2027,9,0),IF(Mitarbeiter!$D117="",DATE(2027,9,0),Mitarbeiter!$D117),TODAY()),Einstellungen!$F$13:$F$67)))*N(Mitarbeiter!$E117)/IF(Einstellungen!$C$11="7 Tage",7,5),N('Ist-Stunden'!Y117)+(N(Krankheitstage!AL117)+N(Krankheitstage!AX117))*N($C117))))</f>
        <v/>
      </c>
      <c r="BD117" s="76">
        <f>IF($B117="",0,IF(Einstellungen!$C$10="Ja",MAX(IF(Einstellungen!$C$11="7 Tage",MAX(0,(MIN(DATE(2027,10,0),IF(Mitarbeiter!$D117="",DATE(2027,10,0),Mitarbeiter!$D117),TODAY()))-(MAX(DATE(2027,9,1),Mitarbeiter!$C117))+1),MAX(0,NETWORKDAYS(MAX(DATE(2027,9,1),Mitarbeiter!$C117),MIN(DATE(2027,10,0),IF(Mitarbeiter!$D117="",DATE(2027,10,0),Mitarbeiter!$D117),TODAY()),Einstellungen!$F$13:$F$67)))*N(Mitarbeiter!$E117)/IF(Einstellungen!$C$11="7 Tage",7,5),N('Ist-Stunden'!Z117)),MAX(IF(Einstellungen!$C$11="7 Tage",MAX(0,(MIN(DATE(2027,10,0),IF(Mitarbeiter!$D117="",DATE(2027,10,0),Mitarbeiter!$D117),TODAY()))-(MAX(DATE(2027,9,1),Mitarbeiter!$C117))+1),MAX(0,NETWORKDAYS(MAX(DATE(2027,9,1),Mitarbeiter!$C117),MIN(DATE(2027,10,0),IF(Mitarbeiter!$D117="",DATE(2027,10,0),Mitarbeiter!$D117),TODAY()),Einstellungen!$F$13:$F$67)))*N(Mitarbeiter!$E117)/IF(Einstellungen!$C$11="7 Tage",7,5),N('Ist-Stunden'!Z117)+(N(Krankheitstage!AM117)+N(Krankheitstage!AY117))*N($C117))))</f>
        <v/>
      </c>
      <c r="BE117" s="76">
        <f>IF($B117="",0,IF(Einstellungen!$C$10="Ja",MAX(IF(Einstellungen!$C$11="7 Tage",MAX(0,(MIN(DATE(2027,11,0),IF(Mitarbeiter!$D117="",DATE(2027,11,0),Mitarbeiter!$D117),TODAY()))-(MAX(DATE(2027,10,1),Mitarbeiter!$C117))+1),MAX(0,NETWORKDAYS(MAX(DATE(2027,10,1),Mitarbeiter!$C117),MIN(DATE(2027,11,0),IF(Mitarbeiter!$D117="",DATE(2027,11,0),Mitarbeiter!$D117),TODAY()),Einstellungen!$F$13:$F$67)))*N(Mitarbeiter!$E117)/IF(Einstellungen!$C$11="7 Tage",7,5),N('Ist-Stunden'!AA117)),MAX(IF(Einstellungen!$C$11="7 Tage",MAX(0,(MIN(DATE(2027,11,0),IF(Mitarbeiter!$D117="",DATE(2027,11,0),Mitarbeiter!$D117),TODAY()))-(MAX(DATE(2027,10,1),Mitarbeiter!$C117))+1),MAX(0,NETWORKDAYS(MAX(DATE(2027,10,1),Mitarbeiter!$C117),MIN(DATE(2027,11,0),IF(Mitarbeiter!$D117="",DATE(2027,11,0),Mitarbeiter!$D117),TODAY()),Einstellungen!$F$13:$F$67)))*N(Mitarbeiter!$E117)/IF(Einstellungen!$C$11="7 Tage",7,5),N('Ist-Stunden'!AA117)+(N(Krankheitstage!AN117)+N(Krankheitstage!AZ117))*N($C117))))</f>
        <v/>
      </c>
      <c r="BF117" s="76">
        <f>IF($B117="",0,IF(Einstellungen!$C$10="Ja",MAX(IF(Einstellungen!$C$11="7 Tage",MAX(0,(MIN(DATE(2027,12,0),IF(Mitarbeiter!$D117="",DATE(2027,12,0),Mitarbeiter!$D117),TODAY()))-(MAX(DATE(2027,11,1),Mitarbeiter!$C117))+1),MAX(0,NETWORKDAYS(MAX(DATE(2027,11,1),Mitarbeiter!$C117),MIN(DATE(2027,12,0),IF(Mitarbeiter!$D117="",DATE(2027,12,0),Mitarbeiter!$D117),TODAY()),Einstellungen!$F$13:$F$67)))*N(Mitarbeiter!$E117)/IF(Einstellungen!$C$11="7 Tage",7,5),N('Ist-Stunden'!AB117)),MAX(IF(Einstellungen!$C$11="7 Tage",MAX(0,(MIN(DATE(2027,12,0),IF(Mitarbeiter!$D117="",DATE(2027,12,0),Mitarbeiter!$D117),TODAY()))-(MAX(DATE(2027,11,1),Mitarbeiter!$C117))+1),MAX(0,NETWORKDAYS(MAX(DATE(2027,11,1),Mitarbeiter!$C117),MIN(DATE(2027,12,0),IF(Mitarbeiter!$D117="",DATE(2027,12,0),Mitarbeiter!$D117),TODAY()),Einstellungen!$F$13:$F$67)))*N(Mitarbeiter!$E117)/IF(Einstellungen!$C$11="7 Tage",7,5),N('Ist-Stunden'!AB117)+(N(Krankheitstage!AO117)+N(Krankheitstage!BA117))*N($C117))))</f>
        <v/>
      </c>
      <c r="BG117" s="76">
        <f>IF($B117="",0,IF(Einstellungen!$C$10="Ja",MAX(IF(Einstellungen!$C$11="7 Tage",MAX(0,(MIN(DATE(2027,13,0),IF(Mitarbeiter!$D117="",DATE(2027,13,0),Mitarbeiter!$D117),TODAY()))-(MAX(DATE(2027,12,1),Mitarbeiter!$C117))+1),MAX(0,NETWORKDAYS(MAX(DATE(2027,12,1),Mitarbeiter!$C117),MIN(DATE(2027,13,0),IF(Mitarbeiter!$D117="",DATE(2027,13,0),Mitarbeiter!$D117),TODAY()),Einstellungen!$F$13:$F$67)))*N(Mitarbeiter!$E117)/IF(Einstellungen!$C$11="7 Tage",7,5),N('Ist-Stunden'!AC117)),MAX(IF(Einstellungen!$C$11="7 Tage",MAX(0,(MIN(DATE(2027,13,0),IF(Mitarbeiter!$D117="",DATE(2027,13,0),Mitarbeiter!$D117),TODAY()))-(MAX(DATE(2027,12,1),Mitarbeiter!$C117))+1),MAX(0,NETWORKDAYS(MAX(DATE(2027,12,1),Mitarbeiter!$C117),MIN(DATE(2027,13,0),IF(Mitarbeiter!$D117="",DATE(2027,13,0),Mitarbeiter!$D117),TODAY()),Einstellungen!$F$13:$F$67)))*N(Mitarbeiter!$E117)/IF(Einstellungen!$C$11="7 Tage",7,5),N('Ist-Stunden'!AC117)+(N(Krankheitstage!AP117)+N(Krankheitstage!BB117))*N($C117))))</f>
        <v/>
      </c>
      <c r="BH117" s="76">
        <f>IF($B117="",0,IF(Einstellungen!$C$10="Ja",MAX(IF(Einstellungen!$C$11="7 Tage",MAX(0,(MIN(DATE(2028,2,0),IF(Mitarbeiter!$D117="",DATE(2028,2,0),Mitarbeiter!$D117),TODAY()))-(MAX(DATE(2028,1,1),Mitarbeiter!$C117))+1),MAX(0,NETWORKDAYS(MAX(DATE(2028,1,1),Mitarbeiter!$C117),MIN(DATE(2028,2,0),IF(Mitarbeiter!$D117="",DATE(2028,2,0),Mitarbeiter!$D117),TODAY()),Einstellungen!$F$13:$F$67)))*N(Mitarbeiter!$E117)/IF(Einstellungen!$C$11="7 Tage",7,5),N('Ist-Stunden'!AD117)),MAX(IF(Einstellungen!$C$11="7 Tage",MAX(0,(MIN(DATE(2028,2,0),IF(Mitarbeiter!$D117="",DATE(2028,2,0),Mitarbeiter!$D117),TODAY()))-(MAX(DATE(2028,1,1),Mitarbeiter!$C117))+1),MAX(0,NETWORKDAYS(MAX(DATE(2028,1,1),Mitarbeiter!$C117),MIN(DATE(2028,2,0),IF(Mitarbeiter!$D117="",DATE(2028,2,0),Mitarbeiter!$D117),TODAY()),Einstellungen!$F$13:$F$67)))*N(Mitarbeiter!$E117)/IF(Einstellungen!$C$11="7 Tage",7,5),N('Ist-Stunden'!AD117)+(N(Krankheitstage!BC117)+N(Krankheitstage!BO117))*N($C117))))</f>
        <v/>
      </c>
      <c r="BI117" s="76">
        <f>IF($B117="",0,IF(Einstellungen!$C$10="Ja",MAX(IF(Einstellungen!$C$11="7 Tage",MAX(0,(MIN(DATE(2028,3,0),IF(Mitarbeiter!$D117="",DATE(2028,3,0),Mitarbeiter!$D117),TODAY()))-(MAX(DATE(2028,2,1),Mitarbeiter!$C117))+1),MAX(0,NETWORKDAYS(MAX(DATE(2028,2,1),Mitarbeiter!$C117),MIN(DATE(2028,3,0),IF(Mitarbeiter!$D117="",DATE(2028,3,0),Mitarbeiter!$D117),TODAY()),Einstellungen!$F$13:$F$67)))*N(Mitarbeiter!$E117)/IF(Einstellungen!$C$11="7 Tage",7,5),N('Ist-Stunden'!AE117)),MAX(IF(Einstellungen!$C$11="7 Tage",MAX(0,(MIN(DATE(2028,3,0),IF(Mitarbeiter!$D117="",DATE(2028,3,0),Mitarbeiter!$D117),TODAY()))-(MAX(DATE(2028,2,1),Mitarbeiter!$C117))+1),MAX(0,NETWORKDAYS(MAX(DATE(2028,2,1),Mitarbeiter!$C117),MIN(DATE(2028,3,0),IF(Mitarbeiter!$D117="",DATE(2028,3,0),Mitarbeiter!$D117),TODAY()),Einstellungen!$F$13:$F$67)))*N(Mitarbeiter!$E117)/IF(Einstellungen!$C$11="7 Tage",7,5),N('Ist-Stunden'!AE117)+(N(Krankheitstage!BD117)+N(Krankheitstage!BP117))*N($C117))))</f>
        <v/>
      </c>
      <c r="BJ117" s="76">
        <f>IF($B117="",0,IF(Einstellungen!$C$10="Ja",MAX(IF(Einstellungen!$C$11="7 Tage",MAX(0,(MIN(DATE(2028,4,0),IF(Mitarbeiter!$D117="",DATE(2028,4,0),Mitarbeiter!$D117),TODAY()))-(MAX(DATE(2028,3,1),Mitarbeiter!$C117))+1),MAX(0,NETWORKDAYS(MAX(DATE(2028,3,1),Mitarbeiter!$C117),MIN(DATE(2028,4,0),IF(Mitarbeiter!$D117="",DATE(2028,4,0),Mitarbeiter!$D117),TODAY()),Einstellungen!$F$13:$F$67)))*N(Mitarbeiter!$E117)/IF(Einstellungen!$C$11="7 Tage",7,5),N('Ist-Stunden'!AF117)),MAX(IF(Einstellungen!$C$11="7 Tage",MAX(0,(MIN(DATE(2028,4,0),IF(Mitarbeiter!$D117="",DATE(2028,4,0),Mitarbeiter!$D117),TODAY()))-(MAX(DATE(2028,3,1),Mitarbeiter!$C117))+1),MAX(0,NETWORKDAYS(MAX(DATE(2028,3,1),Mitarbeiter!$C117),MIN(DATE(2028,4,0),IF(Mitarbeiter!$D117="",DATE(2028,4,0),Mitarbeiter!$D117),TODAY()),Einstellungen!$F$13:$F$67)))*N(Mitarbeiter!$E117)/IF(Einstellungen!$C$11="7 Tage",7,5),N('Ist-Stunden'!AF117)+(N(Krankheitstage!BE117)+N(Krankheitstage!BQ117))*N($C117))))</f>
        <v/>
      </c>
      <c r="BK117" s="76">
        <f>IF($B117="",0,IF(Einstellungen!$C$10="Ja",MAX(IF(Einstellungen!$C$11="7 Tage",MAX(0,(MIN(DATE(2028,5,0),IF(Mitarbeiter!$D117="",DATE(2028,5,0),Mitarbeiter!$D117),TODAY()))-(MAX(DATE(2028,4,1),Mitarbeiter!$C117))+1),MAX(0,NETWORKDAYS(MAX(DATE(2028,4,1),Mitarbeiter!$C117),MIN(DATE(2028,5,0),IF(Mitarbeiter!$D117="",DATE(2028,5,0),Mitarbeiter!$D117),TODAY()),Einstellungen!$F$13:$F$67)))*N(Mitarbeiter!$E117)/IF(Einstellungen!$C$11="7 Tage",7,5),N('Ist-Stunden'!AG117)),MAX(IF(Einstellungen!$C$11="7 Tage",MAX(0,(MIN(DATE(2028,5,0),IF(Mitarbeiter!$D117="",DATE(2028,5,0),Mitarbeiter!$D117),TODAY()))-(MAX(DATE(2028,4,1),Mitarbeiter!$C117))+1),MAX(0,NETWORKDAYS(MAX(DATE(2028,4,1),Mitarbeiter!$C117),MIN(DATE(2028,5,0),IF(Mitarbeiter!$D117="",DATE(2028,5,0),Mitarbeiter!$D117),TODAY()),Einstellungen!$F$13:$F$67)))*N(Mitarbeiter!$E117)/IF(Einstellungen!$C$11="7 Tage",7,5),N('Ist-Stunden'!AG117)+(N(Krankheitstage!BF117)+N(Krankheitstage!BR117))*N($C117))))</f>
        <v/>
      </c>
      <c r="BL117" s="76">
        <f>IF($B117="",0,IF(Einstellungen!$C$10="Ja",MAX(IF(Einstellungen!$C$11="7 Tage",MAX(0,(MIN(DATE(2028,6,0),IF(Mitarbeiter!$D117="",DATE(2028,6,0),Mitarbeiter!$D117),TODAY()))-(MAX(DATE(2028,5,1),Mitarbeiter!$C117))+1),MAX(0,NETWORKDAYS(MAX(DATE(2028,5,1),Mitarbeiter!$C117),MIN(DATE(2028,6,0),IF(Mitarbeiter!$D117="",DATE(2028,6,0),Mitarbeiter!$D117),TODAY()),Einstellungen!$F$13:$F$67)))*N(Mitarbeiter!$E117)/IF(Einstellungen!$C$11="7 Tage",7,5),N('Ist-Stunden'!AH117)),MAX(IF(Einstellungen!$C$11="7 Tage",MAX(0,(MIN(DATE(2028,6,0),IF(Mitarbeiter!$D117="",DATE(2028,6,0),Mitarbeiter!$D117),TODAY()))-(MAX(DATE(2028,5,1),Mitarbeiter!$C117))+1),MAX(0,NETWORKDAYS(MAX(DATE(2028,5,1),Mitarbeiter!$C117),MIN(DATE(2028,6,0),IF(Mitarbeiter!$D117="",DATE(2028,6,0),Mitarbeiter!$D117),TODAY()),Einstellungen!$F$13:$F$67)))*N(Mitarbeiter!$E117)/IF(Einstellungen!$C$11="7 Tage",7,5),N('Ist-Stunden'!AH117)+(N(Krankheitstage!BG117)+N(Krankheitstage!BS117))*N($C117))))</f>
        <v/>
      </c>
      <c r="BM117" s="76">
        <f>IF($B117="",0,IF(Einstellungen!$C$10="Ja",MAX(IF(Einstellungen!$C$11="7 Tage",MAX(0,(MIN(DATE(2028,7,0),IF(Mitarbeiter!$D117="",DATE(2028,7,0),Mitarbeiter!$D117),TODAY()))-(MAX(DATE(2028,6,1),Mitarbeiter!$C117))+1),MAX(0,NETWORKDAYS(MAX(DATE(2028,6,1),Mitarbeiter!$C117),MIN(DATE(2028,7,0),IF(Mitarbeiter!$D117="",DATE(2028,7,0),Mitarbeiter!$D117),TODAY()),Einstellungen!$F$13:$F$67)))*N(Mitarbeiter!$E117)/IF(Einstellungen!$C$11="7 Tage",7,5),N('Ist-Stunden'!AI117)),MAX(IF(Einstellungen!$C$11="7 Tage",MAX(0,(MIN(DATE(2028,7,0),IF(Mitarbeiter!$D117="",DATE(2028,7,0),Mitarbeiter!$D117),TODAY()))-(MAX(DATE(2028,6,1),Mitarbeiter!$C117))+1),MAX(0,NETWORKDAYS(MAX(DATE(2028,6,1),Mitarbeiter!$C117),MIN(DATE(2028,7,0),IF(Mitarbeiter!$D117="",DATE(2028,7,0),Mitarbeiter!$D117),TODAY()),Einstellungen!$F$13:$F$67)))*N(Mitarbeiter!$E117)/IF(Einstellungen!$C$11="7 Tage",7,5),N('Ist-Stunden'!AI117)+(N(Krankheitstage!BH117)+N(Krankheitstage!BT117))*N($C117))))</f>
        <v/>
      </c>
      <c r="BN117" s="76">
        <f>IF($B117="",0,IF(Einstellungen!$C$10="Ja",MAX(IF(Einstellungen!$C$11="7 Tage",MAX(0,(MIN(DATE(2028,8,0),IF(Mitarbeiter!$D117="",DATE(2028,8,0),Mitarbeiter!$D117),TODAY()))-(MAX(DATE(2028,7,1),Mitarbeiter!$C117))+1),MAX(0,NETWORKDAYS(MAX(DATE(2028,7,1),Mitarbeiter!$C117),MIN(DATE(2028,8,0),IF(Mitarbeiter!$D117="",DATE(2028,8,0),Mitarbeiter!$D117),TODAY()),Einstellungen!$F$13:$F$67)))*N(Mitarbeiter!$E117)/IF(Einstellungen!$C$11="7 Tage",7,5),N('Ist-Stunden'!AJ117)),MAX(IF(Einstellungen!$C$11="7 Tage",MAX(0,(MIN(DATE(2028,8,0),IF(Mitarbeiter!$D117="",DATE(2028,8,0),Mitarbeiter!$D117),TODAY()))-(MAX(DATE(2028,7,1),Mitarbeiter!$C117))+1),MAX(0,NETWORKDAYS(MAX(DATE(2028,7,1),Mitarbeiter!$C117),MIN(DATE(2028,8,0),IF(Mitarbeiter!$D117="",DATE(2028,8,0),Mitarbeiter!$D117),TODAY()),Einstellungen!$F$13:$F$67)))*N(Mitarbeiter!$E117)/IF(Einstellungen!$C$11="7 Tage",7,5),N('Ist-Stunden'!AJ117)+(N(Krankheitstage!BI117)+N(Krankheitstage!BU117))*N($C117))))</f>
        <v/>
      </c>
      <c r="BO117" s="76">
        <f>IF($B117="",0,IF(Einstellungen!$C$10="Ja",MAX(IF(Einstellungen!$C$11="7 Tage",MAX(0,(MIN(DATE(2028,9,0),IF(Mitarbeiter!$D117="",DATE(2028,9,0),Mitarbeiter!$D117),TODAY()))-(MAX(DATE(2028,8,1),Mitarbeiter!$C117))+1),MAX(0,NETWORKDAYS(MAX(DATE(2028,8,1),Mitarbeiter!$C117),MIN(DATE(2028,9,0),IF(Mitarbeiter!$D117="",DATE(2028,9,0),Mitarbeiter!$D117),TODAY()),Einstellungen!$F$13:$F$67)))*N(Mitarbeiter!$E117)/IF(Einstellungen!$C$11="7 Tage",7,5),N('Ist-Stunden'!AK117)),MAX(IF(Einstellungen!$C$11="7 Tage",MAX(0,(MIN(DATE(2028,9,0),IF(Mitarbeiter!$D117="",DATE(2028,9,0),Mitarbeiter!$D117),TODAY()))-(MAX(DATE(2028,8,1),Mitarbeiter!$C117))+1),MAX(0,NETWORKDAYS(MAX(DATE(2028,8,1),Mitarbeiter!$C117),MIN(DATE(2028,9,0),IF(Mitarbeiter!$D117="",DATE(2028,9,0),Mitarbeiter!$D117),TODAY()),Einstellungen!$F$13:$F$67)))*N(Mitarbeiter!$E117)/IF(Einstellungen!$C$11="7 Tage",7,5),N('Ist-Stunden'!AK117)+(N(Krankheitstage!BJ117)+N(Krankheitstage!BV117))*N($C117))))</f>
        <v/>
      </c>
      <c r="BP117" s="76">
        <f>IF($B117="",0,IF(Einstellungen!$C$10="Ja",MAX(IF(Einstellungen!$C$11="7 Tage",MAX(0,(MIN(DATE(2028,10,0),IF(Mitarbeiter!$D117="",DATE(2028,10,0),Mitarbeiter!$D117),TODAY()))-(MAX(DATE(2028,9,1),Mitarbeiter!$C117))+1),MAX(0,NETWORKDAYS(MAX(DATE(2028,9,1),Mitarbeiter!$C117),MIN(DATE(2028,10,0),IF(Mitarbeiter!$D117="",DATE(2028,10,0),Mitarbeiter!$D117),TODAY()),Einstellungen!$F$13:$F$67)))*N(Mitarbeiter!$E117)/IF(Einstellungen!$C$11="7 Tage",7,5),N('Ist-Stunden'!AL117)),MAX(IF(Einstellungen!$C$11="7 Tage",MAX(0,(MIN(DATE(2028,10,0),IF(Mitarbeiter!$D117="",DATE(2028,10,0),Mitarbeiter!$D117),TODAY()))-(MAX(DATE(2028,9,1),Mitarbeiter!$C117))+1),MAX(0,NETWORKDAYS(MAX(DATE(2028,9,1),Mitarbeiter!$C117),MIN(DATE(2028,10,0),IF(Mitarbeiter!$D117="",DATE(2028,10,0),Mitarbeiter!$D117),TODAY()),Einstellungen!$F$13:$F$67)))*N(Mitarbeiter!$E117)/IF(Einstellungen!$C$11="7 Tage",7,5),N('Ist-Stunden'!AL117)+(N(Krankheitstage!BK117)+N(Krankheitstage!BW117))*N($C117))))</f>
        <v/>
      </c>
      <c r="BQ117" s="76">
        <f>IF($B117="",0,IF(Einstellungen!$C$10="Ja",MAX(IF(Einstellungen!$C$11="7 Tage",MAX(0,(MIN(DATE(2028,11,0),IF(Mitarbeiter!$D117="",DATE(2028,11,0),Mitarbeiter!$D117),TODAY()))-(MAX(DATE(2028,10,1),Mitarbeiter!$C117))+1),MAX(0,NETWORKDAYS(MAX(DATE(2028,10,1),Mitarbeiter!$C117),MIN(DATE(2028,11,0),IF(Mitarbeiter!$D117="",DATE(2028,11,0),Mitarbeiter!$D117),TODAY()),Einstellungen!$F$13:$F$67)))*N(Mitarbeiter!$E117)/IF(Einstellungen!$C$11="7 Tage",7,5),N('Ist-Stunden'!AM117)),MAX(IF(Einstellungen!$C$11="7 Tage",MAX(0,(MIN(DATE(2028,11,0),IF(Mitarbeiter!$D117="",DATE(2028,11,0),Mitarbeiter!$D117),TODAY()))-(MAX(DATE(2028,10,1),Mitarbeiter!$C117))+1),MAX(0,NETWORKDAYS(MAX(DATE(2028,10,1),Mitarbeiter!$C117),MIN(DATE(2028,11,0),IF(Mitarbeiter!$D117="",DATE(2028,11,0),Mitarbeiter!$D117),TODAY()),Einstellungen!$F$13:$F$67)))*N(Mitarbeiter!$E117)/IF(Einstellungen!$C$11="7 Tage",7,5),N('Ist-Stunden'!AM117)+(N(Krankheitstage!BL117)+N(Krankheitstage!BX117))*N($C117))))</f>
        <v/>
      </c>
      <c r="BR117" s="76">
        <f>IF($B117="",0,IF(Einstellungen!$C$10="Ja",MAX(IF(Einstellungen!$C$11="7 Tage",MAX(0,(MIN(DATE(2028,12,0),IF(Mitarbeiter!$D117="",DATE(2028,12,0),Mitarbeiter!$D117),TODAY()))-(MAX(DATE(2028,11,1),Mitarbeiter!$C117))+1),MAX(0,NETWORKDAYS(MAX(DATE(2028,11,1),Mitarbeiter!$C117),MIN(DATE(2028,12,0),IF(Mitarbeiter!$D117="",DATE(2028,12,0),Mitarbeiter!$D117),TODAY()),Einstellungen!$F$13:$F$67)))*N(Mitarbeiter!$E117)/IF(Einstellungen!$C$11="7 Tage",7,5),N('Ist-Stunden'!AN117)),MAX(IF(Einstellungen!$C$11="7 Tage",MAX(0,(MIN(DATE(2028,12,0),IF(Mitarbeiter!$D117="",DATE(2028,12,0),Mitarbeiter!$D117),TODAY()))-(MAX(DATE(2028,11,1),Mitarbeiter!$C117))+1),MAX(0,NETWORKDAYS(MAX(DATE(2028,11,1),Mitarbeiter!$C117),MIN(DATE(2028,12,0),IF(Mitarbeiter!$D117="",DATE(2028,12,0),Mitarbeiter!$D117),TODAY()),Einstellungen!$F$13:$F$67)))*N(Mitarbeiter!$E117)/IF(Einstellungen!$C$11="7 Tage",7,5),N('Ist-Stunden'!AN117)+(N(Krankheitstage!BM117)+N(Krankheitstage!BY117))*N($C117))))</f>
        <v/>
      </c>
      <c r="BS117" s="76">
        <f>IF($B117="",0,IF(Einstellungen!$C$10="Ja",MAX(IF(Einstellungen!$C$11="7 Tage",MAX(0,(MIN(DATE(2028,13,0),IF(Mitarbeiter!$D117="",DATE(2028,13,0),Mitarbeiter!$D117),TODAY()))-(MAX(DATE(2028,12,1),Mitarbeiter!$C117))+1),MAX(0,NETWORKDAYS(MAX(DATE(2028,12,1),Mitarbeiter!$C117),MIN(DATE(2028,13,0),IF(Mitarbeiter!$D117="",DATE(2028,13,0),Mitarbeiter!$D117),TODAY()),Einstellungen!$F$13:$F$67)))*N(Mitarbeiter!$E117)/IF(Einstellungen!$C$11="7 Tage",7,5),N('Ist-Stunden'!AO117)),MAX(IF(Einstellungen!$C$11="7 Tage",MAX(0,(MIN(DATE(2028,13,0),IF(Mitarbeiter!$D117="",DATE(2028,13,0),Mitarbeiter!$D117),TODAY()))-(MAX(DATE(2028,12,1),Mitarbeiter!$C117))+1),MAX(0,NETWORKDAYS(MAX(DATE(2028,12,1),Mitarbeiter!$C117),MIN(DATE(2028,13,0),IF(Mitarbeiter!$D117="",DATE(2028,13,0),Mitarbeiter!$D117),TODAY()),Einstellungen!$F$13:$F$67)))*N(Mitarbeiter!$E117)/IF(Einstellungen!$C$11="7 Tage",7,5),N('Ist-Stunden'!AO117)+(N(Krankheitstage!BN117)+N(Krankheitstage!BZ117))*N($C117))))</f>
        <v/>
      </c>
      <c r="BT117" s="76">
        <f>IF($B117="",0,IF(Einstellungen!$C$10="Ja",MAX(IF(Einstellungen!$C$11="7 Tage",MAX(0,(MIN(DATE(2029,2,0),IF(Mitarbeiter!$D117="",DATE(2029,2,0),Mitarbeiter!$D117),TODAY()))-(MAX(DATE(2029,1,1),Mitarbeiter!$C117))+1),MAX(0,NETWORKDAYS(MAX(DATE(2029,1,1),Mitarbeiter!$C117),MIN(DATE(2029,2,0),IF(Mitarbeiter!$D117="",DATE(2029,2,0),Mitarbeiter!$D117),TODAY()),Einstellungen!$F$13:$F$67)))*N(Mitarbeiter!$E117)/IF(Einstellungen!$C$11="7 Tage",7,5),N('Ist-Stunden'!AP117)),MAX(IF(Einstellungen!$C$11="7 Tage",MAX(0,(MIN(DATE(2029,2,0),IF(Mitarbeiter!$D117="",DATE(2029,2,0),Mitarbeiter!$D117),TODAY()))-(MAX(DATE(2029,1,1),Mitarbeiter!$C117))+1),MAX(0,NETWORKDAYS(MAX(DATE(2029,1,1),Mitarbeiter!$C117),MIN(DATE(2029,2,0),IF(Mitarbeiter!$D117="",DATE(2029,2,0),Mitarbeiter!$D117),TODAY()),Einstellungen!$F$13:$F$67)))*N(Mitarbeiter!$E117)/IF(Einstellungen!$C$11="7 Tage",7,5),N('Ist-Stunden'!AP117)+(N(Krankheitstage!CA117)+N(Krankheitstage!CM117))*N($C117))))</f>
        <v/>
      </c>
      <c r="BU117" s="76">
        <f>IF($B117="",0,IF(Einstellungen!$C$10="Ja",MAX(IF(Einstellungen!$C$11="7 Tage",MAX(0,(MIN(DATE(2029,3,0),IF(Mitarbeiter!$D117="",DATE(2029,3,0),Mitarbeiter!$D117),TODAY()))-(MAX(DATE(2029,2,1),Mitarbeiter!$C117))+1),MAX(0,NETWORKDAYS(MAX(DATE(2029,2,1),Mitarbeiter!$C117),MIN(DATE(2029,3,0),IF(Mitarbeiter!$D117="",DATE(2029,3,0),Mitarbeiter!$D117),TODAY()),Einstellungen!$F$13:$F$67)))*N(Mitarbeiter!$E117)/IF(Einstellungen!$C$11="7 Tage",7,5),N('Ist-Stunden'!AQ117)),MAX(IF(Einstellungen!$C$11="7 Tage",MAX(0,(MIN(DATE(2029,3,0),IF(Mitarbeiter!$D117="",DATE(2029,3,0),Mitarbeiter!$D117),TODAY()))-(MAX(DATE(2029,2,1),Mitarbeiter!$C117))+1),MAX(0,NETWORKDAYS(MAX(DATE(2029,2,1),Mitarbeiter!$C117),MIN(DATE(2029,3,0),IF(Mitarbeiter!$D117="",DATE(2029,3,0),Mitarbeiter!$D117),TODAY()),Einstellungen!$F$13:$F$67)))*N(Mitarbeiter!$E117)/IF(Einstellungen!$C$11="7 Tage",7,5),N('Ist-Stunden'!AQ117)+(N(Krankheitstage!CB117)+N(Krankheitstage!CN117))*N($C117))))</f>
        <v/>
      </c>
      <c r="BV117" s="76">
        <f>IF($B117="",0,IF(Einstellungen!$C$10="Ja",MAX(IF(Einstellungen!$C$11="7 Tage",MAX(0,(MIN(DATE(2029,4,0),IF(Mitarbeiter!$D117="",DATE(2029,4,0),Mitarbeiter!$D117),TODAY()))-(MAX(DATE(2029,3,1),Mitarbeiter!$C117))+1),MAX(0,NETWORKDAYS(MAX(DATE(2029,3,1),Mitarbeiter!$C117),MIN(DATE(2029,4,0),IF(Mitarbeiter!$D117="",DATE(2029,4,0),Mitarbeiter!$D117),TODAY()),Einstellungen!$F$13:$F$67)))*N(Mitarbeiter!$E117)/IF(Einstellungen!$C$11="7 Tage",7,5),N('Ist-Stunden'!AR117)),MAX(IF(Einstellungen!$C$11="7 Tage",MAX(0,(MIN(DATE(2029,4,0),IF(Mitarbeiter!$D117="",DATE(2029,4,0),Mitarbeiter!$D117),TODAY()))-(MAX(DATE(2029,3,1),Mitarbeiter!$C117))+1),MAX(0,NETWORKDAYS(MAX(DATE(2029,3,1),Mitarbeiter!$C117),MIN(DATE(2029,4,0),IF(Mitarbeiter!$D117="",DATE(2029,4,0),Mitarbeiter!$D117),TODAY()),Einstellungen!$F$13:$F$67)))*N(Mitarbeiter!$E117)/IF(Einstellungen!$C$11="7 Tage",7,5),N('Ist-Stunden'!AR117)+(N(Krankheitstage!CC117)+N(Krankheitstage!CO117))*N($C117))))</f>
        <v/>
      </c>
      <c r="BW117" s="76">
        <f>IF($B117="",0,IF(Einstellungen!$C$10="Ja",MAX(IF(Einstellungen!$C$11="7 Tage",MAX(0,(MIN(DATE(2029,5,0),IF(Mitarbeiter!$D117="",DATE(2029,5,0),Mitarbeiter!$D117),TODAY()))-(MAX(DATE(2029,4,1),Mitarbeiter!$C117))+1),MAX(0,NETWORKDAYS(MAX(DATE(2029,4,1),Mitarbeiter!$C117),MIN(DATE(2029,5,0),IF(Mitarbeiter!$D117="",DATE(2029,5,0),Mitarbeiter!$D117),TODAY()),Einstellungen!$F$13:$F$67)))*N(Mitarbeiter!$E117)/IF(Einstellungen!$C$11="7 Tage",7,5),N('Ist-Stunden'!AS117)),MAX(IF(Einstellungen!$C$11="7 Tage",MAX(0,(MIN(DATE(2029,5,0),IF(Mitarbeiter!$D117="",DATE(2029,5,0),Mitarbeiter!$D117),TODAY()))-(MAX(DATE(2029,4,1),Mitarbeiter!$C117))+1),MAX(0,NETWORKDAYS(MAX(DATE(2029,4,1),Mitarbeiter!$C117),MIN(DATE(2029,5,0),IF(Mitarbeiter!$D117="",DATE(2029,5,0),Mitarbeiter!$D117),TODAY()),Einstellungen!$F$13:$F$67)))*N(Mitarbeiter!$E117)/IF(Einstellungen!$C$11="7 Tage",7,5),N('Ist-Stunden'!AS117)+(N(Krankheitstage!CD117)+N(Krankheitstage!CP117))*N($C117))))</f>
        <v/>
      </c>
      <c r="BX117" s="76">
        <f>IF($B117="",0,IF(Einstellungen!$C$10="Ja",MAX(IF(Einstellungen!$C$11="7 Tage",MAX(0,(MIN(DATE(2029,6,0),IF(Mitarbeiter!$D117="",DATE(2029,6,0),Mitarbeiter!$D117),TODAY()))-(MAX(DATE(2029,5,1),Mitarbeiter!$C117))+1),MAX(0,NETWORKDAYS(MAX(DATE(2029,5,1),Mitarbeiter!$C117),MIN(DATE(2029,6,0),IF(Mitarbeiter!$D117="",DATE(2029,6,0),Mitarbeiter!$D117),TODAY()),Einstellungen!$F$13:$F$67)))*N(Mitarbeiter!$E117)/IF(Einstellungen!$C$11="7 Tage",7,5),N('Ist-Stunden'!AT117)),MAX(IF(Einstellungen!$C$11="7 Tage",MAX(0,(MIN(DATE(2029,6,0),IF(Mitarbeiter!$D117="",DATE(2029,6,0),Mitarbeiter!$D117),TODAY()))-(MAX(DATE(2029,5,1),Mitarbeiter!$C117))+1),MAX(0,NETWORKDAYS(MAX(DATE(2029,5,1),Mitarbeiter!$C117),MIN(DATE(2029,6,0),IF(Mitarbeiter!$D117="",DATE(2029,6,0),Mitarbeiter!$D117),TODAY()),Einstellungen!$F$13:$F$67)))*N(Mitarbeiter!$E117)/IF(Einstellungen!$C$11="7 Tage",7,5),N('Ist-Stunden'!AT117)+(N(Krankheitstage!CE117)+N(Krankheitstage!CQ117))*N($C117))))</f>
        <v/>
      </c>
      <c r="BY117" s="76">
        <f>IF($B117="",0,IF(Einstellungen!$C$10="Ja",MAX(IF(Einstellungen!$C$11="7 Tage",MAX(0,(MIN(DATE(2029,7,0),IF(Mitarbeiter!$D117="",DATE(2029,7,0),Mitarbeiter!$D117),TODAY()))-(MAX(DATE(2029,6,1),Mitarbeiter!$C117))+1),MAX(0,NETWORKDAYS(MAX(DATE(2029,6,1),Mitarbeiter!$C117),MIN(DATE(2029,7,0),IF(Mitarbeiter!$D117="",DATE(2029,7,0),Mitarbeiter!$D117),TODAY()),Einstellungen!$F$13:$F$67)))*N(Mitarbeiter!$E117)/IF(Einstellungen!$C$11="7 Tage",7,5),N('Ist-Stunden'!AU117)),MAX(IF(Einstellungen!$C$11="7 Tage",MAX(0,(MIN(DATE(2029,7,0),IF(Mitarbeiter!$D117="",DATE(2029,7,0),Mitarbeiter!$D117),TODAY()))-(MAX(DATE(2029,6,1),Mitarbeiter!$C117))+1),MAX(0,NETWORKDAYS(MAX(DATE(2029,6,1),Mitarbeiter!$C117),MIN(DATE(2029,7,0),IF(Mitarbeiter!$D117="",DATE(2029,7,0),Mitarbeiter!$D117),TODAY()),Einstellungen!$F$13:$F$67)))*N(Mitarbeiter!$E117)/IF(Einstellungen!$C$11="7 Tage",7,5),N('Ist-Stunden'!AU117)+(N(Krankheitstage!CF117)+N(Krankheitstage!CR117))*N($C117))))</f>
        <v/>
      </c>
      <c r="BZ117" s="76">
        <f>IF($B117="",0,IF(Einstellungen!$C$10="Ja",MAX(IF(Einstellungen!$C$11="7 Tage",MAX(0,(MIN(DATE(2029,8,0),IF(Mitarbeiter!$D117="",DATE(2029,8,0),Mitarbeiter!$D117),TODAY()))-(MAX(DATE(2029,7,1),Mitarbeiter!$C117))+1),MAX(0,NETWORKDAYS(MAX(DATE(2029,7,1),Mitarbeiter!$C117),MIN(DATE(2029,8,0),IF(Mitarbeiter!$D117="",DATE(2029,8,0),Mitarbeiter!$D117),TODAY()),Einstellungen!$F$13:$F$67)))*N(Mitarbeiter!$E117)/IF(Einstellungen!$C$11="7 Tage",7,5),N('Ist-Stunden'!AV117)),MAX(IF(Einstellungen!$C$11="7 Tage",MAX(0,(MIN(DATE(2029,8,0),IF(Mitarbeiter!$D117="",DATE(2029,8,0),Mitarbeiter!$D117),TODAY()))-(MAX(DATE(2029,7,1),Mitarbeiter!$C117))+1),MAX(0,NETWORKDAYS(MAX(DATE(2029,7,1),Mitarbeiter!$C117),MIN(DATE(2029,8,0),IF(Mitarbeiter!$D117="",DATE(2029,8,0),Mitarbeiter!$D117),TODAY()),Einstellungen!$F$13:$F$67)))*N(Mitarbeiter!$E117)/IF(Einstellungen!$C$11="7 Tage",7,5),N('Ist-Stunden'!AV117)+(N(Krankheitstage!CG117)+N(Krankheitstage!CS117))*N($C117))))</f>
        <v/>
      </c>
      <c r="CA117" s="76">
        <f>IF($B117="",0,IF(Einstellungen!$C$10="Ja",MAX(IF(Einstellungen!$C$11="7 Tage",MAX(0,(MIN(DATE(2029,9,0),IF(Mitarbeiter!$D117="",DATE(2029,9,0),Mitarbeiter!$D117),TODAY()))-(MAX(DATE(2029,8,1),Mitarbeiter!$C117))+1),MAX(0,NETWORKDAYS(MAX(DATE(2029,8,1),Mitarbeiter!$C117),MIN(DATE(2029,9,0),IF(Mitarbeiter!$D117="",DATE(2029,9,0),Mitarbeiter!$D117),TODAY()),Einstellungen!$F$13:$F$67)))*N(Mitarbeiter!$E117)/IF(Einstellungen!$C$11="7 Tage",7,5),N('Ist-Stunden'!AW117)),MAX(IF(Einstellungen!$C$11="7 Tage",MAX(0,(MIN(DATE(2029,9,0),IF(Mitarbeiter!$D117="",DATE(2029,9,0),Mitarbeiter!$D117),TODAY()))-(MAX(DATE(2029,8,1),Mitarbeiter!$C117))+1),MAX(0,NETWORKDAYS(MAX(DATE(2029,8,1),Mitarbeiter!$C117),MIN(DATE(2029,9,0),IF(Mitarbeiter!$D117="",DATE(2029,9,0),Mitarbeiter!$D117),TODAY()),Einstellungen!$F$13:$F$67)))*N(Mitarbeiter!$E117)/IF(Einstellungen!$C$11="7 Tage",7,5),N('Ist-Stunden'!AW117)+(N(Krankheitstage!CH117)+N(Krankheitstage!CT117))*N($C117))))</f>
        <v/>
      </c>
      <c r="CB117" s="76">
        <f>IF($B117="",0,IF(Einstellungen!$C$10="Ja",MAX(IF(Einstellungen!$C$11="7 Tage",MAX(0,(MIN(DATE(2029,10,0),IF(Mitarbeiter!$D117="",DATE(2029,10,0),Mitarbeiter!$D117),TODAY()))-(MAX(DATE(2029,9,1),Mitarbeiter!$C117))+1),MAX(0,NETWORKDAYS(MAX(DATE(2029,9,1),Mitarbeiter!$C117),MIN(DATE(2029,10,0),IF(Mitarbeiter!$D117="",DATE(2029,10,0),Mitarbeiter!$D117),TODAY()),Einstellungen!$F$13:$F$67)))*N(Mitarbeiter!$E117)/IF(Einstellungen!$C$11="7 Tage",7,5),N('Ist-Stunden'!AX117)),MAX(IF(Einstellungen!$C$11="7 Tage",MAX(0,(MIN(DATE(2029,10,0),IF(Mitarbeiter!$D117="",DATE(2029,10,0),Mitarbeiter!$D117),TODAY()))-(MAX(DATE(2029,9,1),Mitarbeiter!$C117))+1),MAX(0,NETWORKDAYS(MAX(DATE(2029,9,1),Mitarbeiter!$C117),MIN(DATE(2029,10,0),IF(Mitarbeiter!$D117="",DATE(2029,10,0),Mitarbeiter!$D117),TODAY()),Einstellungen!$F$13:$F$67)))*N(Mitarbeiter!$E117)/IF(Einstellungen!$C$11="7 Tage",7,5),N('Ist-Stunden'!AX117)+(N(Krankheitstage!CI117)+N(Krankheitstage!CU117))*N($C117))))</f>
        <v/>
      </c>
      <c r="CC117" s="76">
        <f>IF($B117="",0,IF(Einstellungen!$C$10="Ja",MAX(IF(Einstellungen!$C$11="7 Tage",MAX(0,(MIN(DATE(2029,11,0),IF(Mitarbeiter!$D117="",DATE(2029,11,0),Mitarbeiter!$D117),TODAY()))-(MAX(DATE(2029,10,1),Mitarbeiter!$C117))+1),MAX(0,NETWORKDAYS(MAX(DATE(2029,10,1),Mitarbeiter!$C117),MIN(DATE(2029,11,0),IF(Mitarbeiter!$D117="",DATE(2029,11,0),Mitarbeiter!$D117),TODAY()),Einstellungen!$F$13:$F$67)))*N(Mitarbeiter!$E117)/IF(Einstellungen!$C$11="7 Tage",7,5),N('Ist-Stunden'!AY117)),MAX(IF(Einstellungen!$C$11="7 Tage",MAX(0,(MIN(DATE(2029,11,0),IF(Mitarbeiter!$D117="",DATE(2029,11,0),Mitarbeiter!$D117),TODAY()))-(MAX(DATE(2029,10,1),Mitarbeiter!$C117))+1),MAX(0,NETWORKDAYS(MAX(DATE(2029,10,1),Mitarbeiter!$C117),MIN(DATE(2029,11,0),IF(Mitarbeiter!$D117="",DATE(2029,11,0),Mitarbeiter!$D117),TODAY()),Einstellungen!$F$13:$F$67)))*N(Mitarbeiter!$E117)/IF(Einstellungen!$C$11="7 Tage",7,5),N('Ist-Stunden'!AY117)+(N(Krankheitstage!CJ117)+N(Krankheitstage!CV117))*N($C117))))</f>
        <v/>
      </c>
      <c r="CD117" s="76">
        <f>IF($B117="",0,IF(Einstellungen!$C$10="Ja",MAX(IF(Einstellungen!$C$11="7 Tage",MAX(0,(MIN(DATE(2029,12,0),IF(Mitarbeiter!$D117="",DATE(2029,12,0),Mitarbeiter!$D117),TODAY()))-(MAX(DATE(2029,11,1),Mitarbeiter!$C117))+1),MAX(0,NETWORKDAYS(MAX(DATE(2029,11,1),Mitarbeiter!$C117),MIN(DATE(2029,12,0),IF(Mitarbeiter!$D117="",DATE(2029,12,0),Mitarbeiter!$D117),TODAY()),Einstellungen!$F$13:$F$67)))*N(Mitarbeiter!$E117)/IF(Einstellungen!$C$11="7 Tage",7,5),N('Ist-Stunden'!AZ117)),MAX(IF(Einstellungen!$C$11="7 Tage",MAX(0,(MIN(DATE(2029,12,0),IF(Mitarbeiter!$D117="",DATE(2029,12,0),Mitarbeiter!$D117),TODAY()))-(MAX(DATE(2029,11,1),Mitarbeiter!$C117))+1),MAX(0,NETWORKDAYS(MAX(DATE(2029,11,1),Mitarbeiter!$C117),MIN(DATE(2029,12,0),IF(Mitarbeiter!$D117="",DATE(2029,12,0),Mitarbeiter!$D117),TODAY()),Einstellungen!$F$13:$F$67)))*N(Mitarbeiter!$E117)/IF(Einstellungen!$C$11="7 Tage",7,5),N('Ist-Stunden'!AZ117)+(N(Krankheitstage!CK117)+N(Krankheitstage!CW117))*N($C117))))</f>
        <v/>
      </c>
      <c r="CE117" s="76">
        <f>IF($B117="",0,IF(Einstellungen!$C$10="Ja",MAX(IF(Einstellungen!$C$11="7 Tage",MAX(0,(MIN(DATE(2029,13,0),IF(Mitarbeiter!$D117="",DATE(2029,13,0),Mitarbeiter!$D117),TODAY()))-(MAX(DATE(2029,12,1),Mitarbeiter!$C117))+1),MAX(0,NETWORKDAYS(MAX(DATE(2029,12,1),Mitarbeiter!$C117),MIN(DATE(2029,13,0),IF(Mitarbeiter!$D117="",DATE(2029,13,0),Mitarbeiter!$D117),TODAY()),Einstellungen!$F$13:$F$67)))*N(Mitarbeiter!$E117)/IF(Einstellungen!$C$11="7 Tage",7,5),N('Ist-Stunden'!BA117)),MAX(IF(Einstellungen!$C$11="7 Tage",MAX(0,(MIN(DATE(2029,13,0),IF(Mitarbeiter!$D117="",DATE(2029,13,0),Mitarbeiter!$D117),TODAY()))-(MAX(DATE(2029,12,1),Mitarbeiter!$C117))+1),MAX(0,NETWORKDAYS(MAX(DATE(2029,12,1),Mitarbeiter!$C117),MIN(DATE(2029,13,0),IF(Mitarbeiter!$D117="",DATE(2029,13,0),Mitarbeiter!$D117),TODAY()),Einstellungen!$F$13:$F$67)))*N(Mitarbeiter!$E117)/IF(Einstellungen!$C$11="7 Tage",7,5),N('Ist-Stunden'!BA117)+(N(Krankheitstage!CL117)+N(Krankheitstage!CX117))*N($C117))))</f>
        <v/>
      </c>
      <c r="CF117" s="76">
        <f>IF($B117="",0,IF(Einstellungen!$C$10="Ja",MAX(IF(Einstellungen!$C$11="7 Tage",MAX(0,(MIN(DATE(2030,2,0),IF(Mitarbeiter!$D117="",DATE(2030,2,0),Mitarbeiter!$D117),TODAY()))-(MAX(DATE(2030,1,1),Mitarbeiter!$C117))+1),MAX(0,NETWORKDAYS(MAX(DATE(2030,1,1),Mitarbeiter!$C117),MIN(DATE(2030,2,0),IF(Mitarbeiter!$D117="",DATE(2030,2,0),Mitarbeiter!$D117),TODAY()),Einstellungen!$F$13:$F$67)))*N(Mitarbeiter!$E117)/IF(Einstellungen!$C$11="7 Tage",7,5),N('Ist-Stunden'!BB117)),MAX(IF(Einstellungen!$C$11="7 Tage",MAX(0,(MIN(DATE(2030,2,0),IF(Mitarbeiter!$D117="",DATE(2030,2,0),Mitarbeiter!$D117),TODAY()))-(MAX(DATE(2030,1,1),Mitarbeiter!$C117))+1),MAX(0,NETWORKDAYS(MAX(DATE(2030,1,1),Mitarbeiter!$C117),MIN(DATE(2030,2,0),IF(Mitarbeiter!$D117="",DATE(2030,2,0),Mitarbeiter!$D117),TODAY()),Einstellungen!$F$13:$F$67)))*N(Mitarbeiter!$E117)/IF(Einstellungen!$C$11="7 Tage",7,5),N('Ist-Stunden'!BB117)+(N(Krankheitstage!CY117)+N(Krankheitstage!DK117))*N($C117))))</f>
        <v/>
      </c>
      <c r="CG117" s="76">
        <f>IF($B117="",0,IF(Einstellungen!$C$10="Ja",MAX(IF(Einstellungen!$C$11="7 Tage",MAX(0,(MIN(DATE(2030,3,0),IF(Mitarbeiter!$D117="",DATE(2030,3,0),Mitarbeiter!$D117),TODAY()))-(MAX(DATE(2030,2,1),Mitarbeiter!$C117))+1),MAX(0,NETWORKDAYS(MAX(DATE(2030,2,1),Mitarbeiter!$C117),MIN(DATE(2030,3,0),IF(Mitarbeiter!$D117="",DATE(2030,3,0),Mitarbeiter!$D117),TODAY()),Einstellungen!$F$13:$F$67)))*N(Mitarbeiter!$E117)/IF(Einstellungen!$C$11="7 Tage",7,5),N('Ist-Stunden'!BC117)),MAX(IF(Einstellungen!$C$11="7 Tage",MAX(0,(MIN(DATE(2030,3,0),IF(Mitarbeiter!$D117="",DATE(2030,3,0),Mitarbeiter!$D117),TODAY()))-(MAX(DATE(2030,2,1),Mitarbeiter!$C117))+1),MAX(0,NETWORKDAYS(MAX(DATE(2030,2,1),Mitarbeiter!$C117),MIN(DATE(2030,3,0),IF(Mitarbeiter!$D117="",DATE(2030,3,0),Mitarbeiter!$D117),TODAY()),Einstellungen!$F$13:$F$67)))*N(Mitarbeiter!$E117)/IF(Einstellungen!$C$11="7 Tage",7,5),N('Ist-Stunden'!BC117)+(N(Krankheitstage!CZ117)+N(Krankheitstage!DL117))*N($C117))))</f>
        <v/>
      </c>
      <c r="CH117" s="76">
        <f>IF($B117="",0,IF(Einstellungen!$C$10="Ja",MAX(IF(Einstellungen!$C$11="7 Tage",MAX(0,(MIN(DATE(2030,4,0),IF(Mitarbeiter!$D117="",DATE(2030,4,0),Mitarbeiter!$D117),TODAY()))-(MAX(DATE(2030,3,1),Mitarbeiter!$C117))+1),MAX(0,NETWORKDAYS(MAX(DATE(2030,3,1),Mitarbeiter!$C117),MIN(DATE(2030,4,0),IF(Mitarbeiter!$D117="",DATE(2030,4,0),Mitarbeiter!$D117),TODAY()),Einstellungen!$F$13:$F$67)))*N(Mitarbeiter!$E117)/IF(Einstellungen!$C$11="7 Tage",7,5),N('Ist-Stunden'!BD117)),MAX(IF(Einstellungen!$C$11="7 Tage",MAX(0,(MIN(DATE(2030,4,0),IF(Mitarbeiter!$D117="",DATE(2030,4,0),Mitarbeiter!$D117),TODAY()))-(MAX(DATE(2030,3,1),Mitarbeiter!$C117))+1),MAX(0,NETWORKDAYS(MAX(DATE(2030,3,1),Mitarbeiter!$C117),MIN(DATE(2030,4,0),IF(Mitarbeiter!$D117="",DATE(2030,4,0),Mitarbeiter!$D117),TODAY()),Einstellungen!$F$13:$F$67)))*N(Mitarbeiter!$E117)/IF(Einstellungen!$C$11="7 Tage",7,5),N('Ist-Stunden'!BD117)+(N(Krankheitstage!DA117)+N(Krankheitstage!DM117))*N($C117))))</f>
        <v/>
      </c>
      <c r="CI117" s="76">
        <f>IF($B117="",0,IF(Einstellungen!$C$10="Ja",MAX(IF(Einstellungen!$C$11="7 Tage",MAX(0,(MIN(DATE(2030,5,0),IF(Mitarbeiter!$D117="",DATE(2030,5,0),Mitarbeiter!$D117),TODAY()))-(MAX(DATE(2030,4,1),Mitarbeiter!$C117))+1),MAX(0,NETWORKDAYS(MAX(DATE(2030,4,1),Mitarbeiter!$C117),MIN(DATE(2030,5,0),IF(Mitarbeiter!$D117="",DATE(2030,5,0),Mitarbeiter!$D117),TODAY()),Einstellungen!$F$13:$F$67)))*N(Mitarbeiter!$E117)/IF(Einstellungen!$C$11="7 Tage",7,5),N('Ist-Stunden'!BE117)),MAX(IF(Einstellungen!$C$11="7 Tage",MAX(0,(MIN(DATE(2030,5,0),IF(Mitarbeiter!$D117="",DATE(2030,5,0),Mitarbeiter!$D117),TODAY()))-(MAX(DATE(2030,4,1),Mitarbeiter!$C117))+1),MAX(0,NETWORKDAYS(MAX(DATE(2030,4,1),Mitarbeiter!$C117),MIN(DATE(2030,5,0),IF(Mitarbeiter!$D117="",DATE(2030,5,0),Mitarbeiter!$D117),TODAY()),Einstellungen!$F$13:$F$67)))*N(Mitarbeiter!$E117)/IF(Einstellungen!$C$11="7 Tage",7,5),N('Ist-Stunden'!BE117)+(N(Krankheitstage!DB117)+N(Krankheitstage!DN117))*N($C117))))</f>
        <v/>
      </c>
      <c r="CJ117" s="76">
        <f>IF($B117="",0,IF(Einstellungen!$C$10="Ja",MAX(IF(Einstellungen!$C$11="7 Tage",MAX(0,(MIN(DATE(2030,6,0),IF(Mitarbeiter!$D117="",DATE(2030,6,0),Mitarbeiter!$D117),TODAY()))-(MAX(DATE(2030,5,1),Mitarbeiter!$C117))+1),MAX(0,NETWORKDAYS(MAX(DATE(2030,5,1),Mitarbeiter!$C117),MIN(DATE(2030,6,0),IF(Mitarbeiter!$D117="",DATE(2030,6,0),Mitarbeiter!$D117),TODAY()),Einstellungen!$F$13:$F$67)))*N(Mitarbeiter!$E117)/IF(Einstellungen!$C$11="7 Tage",7,5),N('Ist-Stunden'!BF117)),MAX(IF(Einstellungen!$C$11="7 Tage",MAX(0,(MIN(DATE(2030,6,0),IF(Mitarbeiter!$D117="",DATE(2030,6,0),Mitarbeiter!$D117),TODAY()))-(MAX(DATE(2030,5,1),Mitarbeiter!$C117))+1),MAX(0,NETWORKDAYS(MAX(DATE(2030,5,1),Mitarbeiter!$C117),MIN(DATE(2030,6,0),IF(Mitarbeiter!$D117="",DATE(2030,6,0),Mitarbeiter!$D117),TODAY()),Einstellungen!$F$13:$F$67)))*N(Mitarbeiter!$E117)/IF(Einstellungen!$C$11="7 Tage",7,5),N('Ist-Stunden'!BF117)+(N(Krankheitstage!DC117)+N(Krankheitstage!DO117))*N($C117))))</f>
        <v/>
      </c>
      <c r="CK117" s="76">
        <f>IF($B117="",0,IF(Einstellungen!$C$10="Ja",MAX(IF(Einstellungen!$C$11="7 Tage",MAX(0,(MIN(DATE(2030,7,0),IF(Mitarbeiter!$D117="",DATE(2030,7,0),Mitarbeiter!$D117),TODAY()))-(MAX(DATE(2030,6,1),Mitarbeiter!$C117))+1),MAX(0,NETWORKDAYS(MAX(DATE(2030,6,1),Mitarbeiter!$C117),MIN(DATE(2030,7,0),IF(Mitarbeiter!$D117="",DATE(2030,7,0),Mitarbeiter!$D117),TODAY()),Einstellungen!$F$13:$F$67)))*N(Mitarbeiter!$E117)/IF(Einstellungen!$C$11="7 Tage",7,5),N('Ist-Stunden'!BG117)),MAX(IF(Einstellungen!$C$11="7 Tage",MAX(0,(MIN(DATE(2030,7,0),IF(Mitarbeiter!$D117="",DATE(2030,7,0),Mitarbeiter!$D117),TODAY()))-(MAX(DATE(2030,6,1),Mitarbeiter!$C117))+1),MAX(0,NETWORKDAYS(MAX(DATE(2030,6,1),Mitarbeiter!$C117),MIN(DATE(2030,7,0),IF(Mitarbeiter!$D117="",DATE(2030,7,0),Mitarbeiter!$D117),TODAY()),Einstellungen!$F$13:$F$67)))*N(Mitarbeiter!$E117)/IF(Einstellungen!$C$11="7 Tage",7,5),N('Ist-Stunden'!BG117)+(N(Krankheitstage!DD117)+N(Krankheitstage!DP117))*N($C117))))</f>
        <v/>
      </c>
      <c r="CL117" s="76">
        <f>IF($B117="",0,IF(Einstellungen!$C$10="Ja",MAX(IF(Einstellungen!$C$11="7 Tage",MAX(0,(MIN(DATE(2030,8,0),IF(Mitarbeiter!$D117="",DATE(2030,8,0),Mitarbeiter!$D117),TODAY()))-(MAX(DATE(2030,7,1),Mitarbeiter!$C117))+1),MAX(0,NETWORKDAYS(MAX(DATE(2030,7,1),Mitarbeiter!$C117),MIN(DATE(2030,8,0),IF(Mitarbeiter!$D117="",DATE(2030,8,0),Mitarbeiter!$D117),TODAY()),Einstellungen!$F$13:$F$67)))*N(Mitarbeiter!$E117)/IF(Einstellungen!$C$11="7 Tage",7,5),N('Ist-Stunden'!BH117)),MAX(IF(Einstellungen!$C$11="7 Tage",MAX(0,(MIN(DATE(2030,8,0),IF(Mitarbeiter!$D117="",DATE(2030,8,0),Mitarbeiter!$D117),TODAY()))-(MAX(DATE(2030,7,1),Mitarbeiter!$C117))+1),MAX(0,NETWORKDAYS(MAX(DATE(2030,7,1),Mitarbeiter!$C117),MIN(DATE(2030,8,0),IF(Mitarbeiter!$D117="",DATE(2030,8,0),Mitarbeiter!$D117),TODAY()),Einstellungen!$F$13:$F$67)))*N(Mitarbeiter!$E117)/IF(Einstellungen!$C$11="7 Tage",7,5),N('Ist-Stunden'!BH117)+(N(Krankheitstage!DE117)+N(Krankheitstage!DQ117))*N($C117))))</f>
        <v/>
      </c>
      <c r="CM117" s="76">
        <f>IF($B117="",0,IF(Einstellungen!$C$10="Ja",MAX(IF(Einstellungen!$C$11="7 Tage",MAX(0,(MIN(DATE(2030,9,0),IF(Mitarbeiter!$D117="",DATE(2030,9,0),Mitarbeiter!$D117),TODAY()))-(MAX(DATE(2030,8,1),Mitarbeiter!$C117))+1),MAX(0,NETWORKDAYS(MAX(DATE(2030,8,1),Mitarbeiter!$C117),MIN(DATE(2030,9,0),IF(Mitarbeiter!$D117="",DATE(2030,9,0),Mitarbeiter!$D117),TODAY()),Einstellungen!$F$13:$F$67)))*N(Mitarbeiter!$E117)/IF(Einstellungen!$C$11="7 Tage",7,5),N('Ist-Stunden'!BI117)),MAX(IF(Einstellungen!$C$11="7 Tage",MAX(0,(MIN(DATE(2030,9,0),IF(Mitarbeiter!$D117="",DATE(2030,9,0),Mitarbeiter!$D117),TODAY()))-(MAX(DATE(2030,8,1),Mitarbeiter!$C117))+1),MAX(0,NETWORKDAYS(MAX(DATE(2030,8,1),Mitarbeiter!$C117),MIN(DATE(2030,9,0),IF(Mitarbeiter!$D117="",DATE(2030,9,0),Mitarbeiter!$D117),TODAY()),Einstellungen!$F$13:$F$67)))*N(Mitarbeiter!$E117)/IF(Einstellungen!$C$11="7 Tage",7,5),N('Ist-Stunden'!BI117)+(N(Krankheitstage!DF117)+N(Krankheitstage!DR117))*N($C117))))</f>
        <v/>
      </c>
      <c r="CN117" s="76">
        <f>IF($B117="",0,IF(Einstellungen!$C$10="Ja",MAX(IF(Einstellungen!$C$11="7 Tage",MAX(0,(MIN(DATE(2030,10,0),IF(Mitarbeiter!$D117="",DATE(2030,10,0),Mitarbeiter!$D117),TODAY()))-(MAX(DATE(2030,9,1),Mitarbeiter!$C117))+1),MAX(0,NETWORKDAYS(MAX(DATE(2030,9,1),Mitarbeiter!$C117),MIN(DATE(2030,10,0),IF(Mitarbeiter!$D117="",DATE(2030,10,0),Mitarbeiter!$D117),TODAY()),Einstellungen!$F$13:$F$67)))*N(Mitarbeiter!$E117)/IF(Einstellungen!$C$11="7 Tage",7,5),N('Ist-Stunden'!BJ117)),MAX(IF(Einstellungen!$C$11="7 Tage",MAX(0,(MIN(DATE(2030,10,0),IF(Mitarbeiter!$D117="",DATE(2030,10,0),Mitarbeiter!$D117),TODAY()))-(MAX(DATE(2030,9,1),Mitarbeiter!$C117))+1),MAX(0,NETWORKDAYS(MAX(DATE(2030,9,1),Mitarbeiter!$C117),MIN(DATE(2030,10,0),IF(Mitarbeiter!$D117="",DATE(2030,10,0),Mitarbeiter!$D117),TODAY()),Einstellungen!$F$13:$F$67)))*N(Mitarbeiter!$E117)/IF(Einstellungen!$C$11="7 Tage",7,5),N('Ist-Stunden'!BJ117)+(N(Krankheitstage!DG117)+N(Krankheitstage!DS117))*N($C117))))</f>
        <v/>
      </c>
      <c r="CO117" s="76">
        <f>IF($B117="",0,IF(Einstellungen!$C$10="Ja",MAX(IF(Einstellungen!$C$11="7 Tage",MAX(0,(MIN(DATE(2030,11,0),IF(Mitarbeiter!$D117="",DATE(2030,11,0),Mitarbeiter!$D117),TODAY()))-(MAX(DATE(2030,10,1),Mitarbeiter!$C117))+1),MAX(0,NETWORKDAYS(MAX(DATE(2030,10,1),Mitarbeiter!$C117),MIN(DATE(2030,11,0),IF(Mitarbeiter!$D117="",DATE(2030,11,0),Mitarbeiter!$D117),TODAY()),Einstellungen!$F$13:$F$67)))*N(Mitarbeiter!$E117)/IF(Einstellungen!$C$11="7 Tage",7,5),N('Ist-Stunden'!BK117)),MAX(IF(Einstellungen!$C$11="7 Tage",MAX(0,(MIN(DATE(2030,11,0),IF(Mitarbeiter!$D117="",DATE(2030,11,0),Mitarbeiter!$D117),TODAY()))-(MAX(DATE(2030,10,1),Mitarbeiter!$C117))+1),MAX(0,NETWORKDAYS(MAX(DATE(2030,10,1),Mitarbeiter!$C117),MIN(DATE(2030,11,0),IF(Mitarbeiter!$D117="",DATE(2030,11,0),Mitarbeiter!$D117),TODAY()),Einstellungen!$F$13:$F$67)))*N(Mitarbeiter!$E117)/IF(Einstellungen!$C$11="7 Tage",7,5),N('Ist-Stunden'!BK117)+(N(Krankheitstage!DH117)+N(Krankheitstage!DT117))*N($C117))))</f>
        <v/>
      </c>
      <c r="CP117" s="76">
        <f>IF($B117="",0,IF(Einstellungen!$C$10="Ja",MAX(IF(Einstellungen!$C$11="7 Tage",MAX(0,(MIN(DATE(2030,12,0),IF(Mitarbeiter!$D117="",DATE(2030,12,0),Mitarbeiter!$D117),TODAY()))-(MAX(DATE(2030,11,1),Mitarbeiter!$C117))+1),MAX(0,NETWORKDAYS(MAX(DATE(2030,11,1),Mitarbeiter!$C117),MIN(DATE(2030,12,0),IF(Mitarbeiter!$D117="",DATE(2030,12,0),Mitarbeiter!$D117),TODAY()),Einstellungen!$F$13:$F$67)))*N(Mitarbeiter!$E117)/IF(Einstellungen!$C$11="7 Tage",7,5),N('Ist-Stunden'!BL117)),MAX(IF(Einstellungen!$C$11="7 Tage",MAX(0,(MIN(DATE(2030,12,0),IF(Mitarbeiter!$D117="",DATE(2030,12,0),Mitarbeiter!$D117),TODAY()))-(MAX(DATE(2030,11,1),Mitarbeiter!$C117))+1),MAX(0,NETWORKDAYS(MAX(DATE(2030,11,1),Mitarbeiter!$C117),MIN(DATE(2030,12,0),IF(Mitarbeiter!$D117="",DATE(2030,12,0),Mitarbeiter!$D117),TODAY()),Einstellungen!$F$13:$F$67)))*N(Mitarbeiter!$E117)/IF(Einstellungen!$C$11="7 Tage",7,5),N('Ist-Stunden'!BL117)+(N(Krankheitstage!DI117)+N(Krankheitstage!DU117))*N($C117))))</f>
        <v/>
      </c>
      <c r="CQ117" s="76">
        <f>IF($B117="",0,IF(Einstellungen!$C$10="Ja",MAX(IF(Einstellungen!$C$11="7 Tage",MAX(0,(MIN(DATE(2030,13,0),IF(Mitarbeiter!$D117="",DATE(2030,13,0),Mitarbeiter!$D117),TODAY()))-(MAX(DATE(2030,12,1),Mitarbeiter!$C117))+1),MAX(0,NETWORKDAYS(MAX(DATE(2030,12,1),Mitarbeiter!$C117),MIN(DATE(2030,13,0),IF(Mitarbeiter!$D117="",DATE(2030,13,0),Mitarbeiter!$D117),TODAY()),Einstellungen!$F$13:$F$67)))*N(Mitarbeiter!$E117)/IF(Einstellungen!$C$11="7 Tage",7,5),N('Ist-Stunden'!BM117)),MAX(IF(Einstellungen!$C$11="7 Tage",MAX(0,(MIN(DATE(2030,13,0),IF(Mitarbeiter!$D117="",DATE(2030,13,0),Mitarbeiter!$D117),TODAY()))-(MAX(DATE(2030,12,1),Mitarbeiter!$C117))+1),MAX(0,NETWORKDAYS(MAX(DATE(2030,12,1),Mitarbeiter!$C117),MIN(DATE(2030,13,0),IF(Mitarbeiter!$D117="",DATE(2030,13,0),Mitarbeiter!$D117),TODAY()),Einstellungen!$F$13:$F$67)))*N(Mitarbeiter!$E117)/IF(Einstellungen!$C$11="7 Tage",7,5),N('Ist-Stunden'!BM117)+(N(Krankheitstage!DJ117)+N(Krankheitstage!DV117))*N($C117))))</f>
        <v/>
      </c>
    </row>
    <row r="118">
      <c r="A118" s="73">
        <f>IF(Mitarbeiter!B118="","",Mitarbeiter!A118)</f>
        <v/>
      </c>
      <c r="B118" s="6">
        <f>IF(Mitarbeiter!B118="","",Mitarbeiter!B118)</f>
        <v/>
      </c>
      <c r="C118" s="74">
        <f>IF(Mitarbeiter!B118="","",Mitarbeiter!F118)</f>
        <v/>
      </c>
      <c r="D118" s="75">
        <f>N(INDEX(Krankheitstage!$G118:$DV118,1,(Einstellungen!$C$3-2026)*24+1))</f>
        <v/>
      </c>
      <c r="E118" s="75">
        <f>N(INDEX(Krankheitstage!$G118:$DV118,1,(Einstellungen!$C$3-2026)*24+2))</f>
        <v/>
      </c>
      <c r="F118" s="75">
        <f>N(INDEX(Krankheitstage!$G118:$DV118,1,(Einstellungen!$C$3-2026)*24+3))</f>
        <v/>
      </c>
      <c r="G118" s="75">
        <f>N(INDEX(Krankheitstage!$G118:$DV118,1,(Einstellungen!$C$3-2026)*24+4))</f>
        <v/>
      </c>
      <c r="H118" s="75">
        <f>N(INDEX(Krankheitstage!$G118:$DV118,1,(Einstellungen!$C$3-2026)*24+5))</f>
        <v/>
      </c>
      <c r="I118" s="75">
        <f>N(INDEX(Krankheitstage!$G118:$DV118,1,(Einstellungen!$C$3-2026)*24+6))</f>
        <v/>
      </c>
      <c r="J118" s="75">
        <f>N(INDEX(Krankheitstage!$G118:$DV118,1,(Einstellungen!$C$3-2026)*24+7))</f>
        <v/>
      </c>
      <c r="K118" s="75">
        <f>N(INDEX(Krankheitstage!$G118:$DV118,1,(Einstellungen!$C$3-2026)*24+8))</f>
        <v/>
      </c>
      <c r="L118" s="75">
        <f>N(INDEX(Krankheitstage!$G118:$DV118,1,(Einstellungen!$C$3-2026)*24+9))</f>
        <v/>
      </c>
      <c r="M118" s="75">
        <f>N(INDEX(Krankheitstage!$G118:$DV118,1,(Einstellungen!$C$3-2026)*24+10))</f>
        <v/>
      </c>
      <c r="N118" s="75">
        <f>N(INDEX(Krankheitstage!$G118:$DV118,1,(Einstellungen!$C$3-2026)*24+11))</f>
        <v/>
      </c>
      <c r="O118" s="75">
        <f>N(INDEX(Krankheitstage!$G118:$DV118,1,(Einstellungen!$C$3-2026)*24+12))</f>
        <v/>
      </c>
      <c r="P118" s="75">
        <f>IF($B118="","",SUM(D118:O118))</f>
        <v/>
      </c>
      <c r="Q118" s="75">
        <f>N(INDEX(Krankheitstage!$G118:$DV118,1,(Einstellungen!$C$3-2026)*24+13))</f>
        <v/>
      </c>
      <c r="R118" s="75">
        <f>N(INDEX(Krankheitstage!$G118:$DV118,1,(Einstellungen!$C$3-2026)*24+14))</f>
        <v/>
      </c>
      <c r="S118" s="75">
        <f>N(INDEX(Krankheitstage!$G118:$DV118,1,(Einstellungen!$C$3-2026)*24+15))</f>
        <v/>
      </c>
      <c r="T118" s="75">
        <f>N(INDEX(Krankheitstage!$G118:$DV118,1,(Einstellungen!$C$3-2026)*24+16))</f>
        <v/>
      </c>
      <c r="U118" s="75">
        <f>N(INDEX(Krankheitstage!$G118:$DV118,1,(Einstellungen!$C$3-2026)*24+17))</f>
        <v/>
      </c>
      <c r="V118" s="75">
        <f>N(INDEX(Krankheitstage!$G118:$DV118,1,(Einstellungen!$C$3-2026)*24+18))</f>
        <v/>
      </c>
      <c r="W118" s="75">
        <f>N(INDEX(Krankheitstage!$G118:$DV118,1,(Einstellungen!$C$3-2026)*24+19))</f>
        <v/>
      </c>
      <c r="X118" s="75">
        <f>N(INDEX(Krankheitstage!$G118:$DV118,1,(Einstellungen!$C$3-2026)*24+20))</f>
        <v/>
      </c>
      <c r="Y118" s="75">
        <f>N(INDEX(Krankheitstage!$G118:$DV118,1,(Einstellungen!$C$3-2026)*24+21))</f>
        <v/>
      </c>
      <c r="Z118" s="75">
        <f>N(INDEX(Krankheitstage!$G118:$DV118,1,(Einstellungen!$C$3-2026)*24+22))</f>
        <v/>
      </c>
      <c r="AA118" s="75">
        <f>N(INDEX(Krankheitstage!$G118:$DV118,1,(Einstellungen!$C$3-2026)*24+23))</f>
        <v/>
      </c>
      <c r="AB118" s="75">
        <f>N(INDEX(Krankheitstage!$G118:$DV118,1,(Einstellungen!$C$3-2026)*24+24))</f>
        <v/>
      </c>
      <c r="AC118" s="75">
        <f>IF($B118="","",SUM(Q118:AB118))</f>
        <v/>
      </c>
      <c r="AD118" s="75">
        <f>IF($B118="","",SUM(P118,AC118))</f>
        <v/>
      </c>
      <c r="AE118" s="76">
        <f>IF($B118="","",AD118*N(C118))</f>
        <v/>
      </c>
      <c r="AF118" s="75">
        <f>IF($B118="","",Krankheitstage!E118)</f>
        <v/>
      </c>
      <c r="AG118" s="76">
        <f>IF($B118="","",AF118*N(C118))</f>
        <v/>
      </c>
      <c r="AH118" s="76">
        <f>IF($B118="","",INDEX($AJ118:$CQ118,1,(Einstellungen!$C$3-2026)*12+1)+INDEX($AJ118:$CQ118,1,(Einstellungen!$C$3-2026)*12+2)+INDEX($AJ118:$CQ118,1,(Einstellungen!$C$3-2026)*12+3)+INDEX($AJ118:$CQ118,1,(Einstellungen!$C$3-2026)*12+4)+INDEX($AJ118:$CQ118,1,(Einstellungen!$C$3-2026)*12+5)+INDEX($AJ118:$CQ118,1,(Einstellungen!$C$3-2026)*12+6)+INDEX($AJ118:$CQ118,1,(Einstellungen!$C$3-2026)*12+7)+INDEX($AJ118:$CQ118,1,(Einstellungen!$C$3-2026)*12+8)+INDEX($AJ118:$CQ118,1,(Einstellungen!$C$3-2026)*12+9)+INDEX($AJ118:$CQ118,1,(Einstellungen!$C$3-2026)*12+10)+INDEX($AJ118:$CQ118,1,(Einstellungen!$C$3-2026)*12+11)+INDEX($AJ118:$CQ118,1,(Einstellungen!$C$3-2026)*12+12))</f>
        <v/>
      </c>
      <c r="AI118" s="76">
        <f>IF($B118="","",SUM($AJ118:$CQ118))</f>
        <v/>
      </c>
      <c r="AJ118" s="76">
        <f>IF($B118="",0,IF(Einstellungen!$C$10="Ja",MAX(IF(Einstellungen!$C$11="7 Tage",MAX(0,(MIN(DATE(2026,2,0),IF(Mitarbeiter!$D118="",DATE(2026,2,0),Mitarbeiter!$D118),TODAY()))-(MAX(DATE(2026,1,1),Mitarbeiter!$C118))+1),MAX(0,NETWORKDAYS(MAX(DATE(2026,1,1),Mitarbeiter!$C118),MIN(DATE(2026,2,0),IF(Mitarbeiter!$D118="",DATE(2026,2,0),Mitarbeiter!$D118),TODAY()),Einstellungen!$F$13:$F$67)))*N(Mitarbeiter!$E118)/IF(Einstellungen!$C$11="7 Tage",7,5),N('Ist-Stunden'!F118)),MAX(IF(Einstellungen!$C$11="7 Tage",MAX(0,(MIN(DATE(2026,2,0),IF(Mitarbeiter!$D118="",DATE(2026,2,0),Mitarbeiter!$D118),TODAY()))-(MAX(DATE(2026,1,1),Mitarbeiter!$C118))+1),MAX(0,NETWORKDAYS(MAX(DATE(2026,1,1),Mitarbeiter!$C118),MIN(DATE(2026,2,0),IF(Mitarbeiter!$D118="",DATE(2026,2,0),Mitarbeiter!$D118),TODAY()),Einstellungen!$F$13:$F$67)))*N(Mitarbeiter!$E118)/IF(Einstellungen!$C$11="7 Tage",7,5),N('Ist-Stunden'!F118)+(N(Krankheitstage!G118)+N(Krankheitstage!S118))*N($C118))))</f>
        <v/>
      </c>
      <c r="AK118" s="76">
        <f>IF($B118="",0,IF(Einstellungen!$C$10="Ja",MAX(IF(Einstellungen!$C$11="7 Tage",MAX(0,(MIN(DATE(2026,3,0),IF(Mitarbeiter!$D118="",DATE(2026,3,0),Mitarbeiter!$D118),TODAY()))-(MAX(DATE(2026,2,1),Mitarbeiter!$C118))+1),MAX(0,NETWORKDAYS(MAX(DATE(2026,2,1),Mitarbeiter!$C118),MIN(DATE(2026,3,0),IF(Mitarbeiter!$D118="",DATE(2026,3,0),Mitarbeiter!$D118),TODAY()),Einstellungen!$F$13:$F$67)))*N(Mitarbeiter!$E118)/IF(Einstellungen!$C$11="7 Tage",7,5),N('Ist-Stunden'!G118)),MAX(IF(Einstellungen!$C$11="7 Tage",MAX(0,(MIN(DATE(2026,3,0),IF(Mitarbeiter!$D118="",DATE(2026,3,0),Mitarbeiter!$D118),TODAY()))-(MAX(DATE(2026,2,1),Mitarbeiter!$C118))+1),MAX(0,NETWORKDAYS(MAX(DATE(2026,2,1),Mitarbeiter!$C118),MIN(DATE(2026,3,0),IF(Mitarbeiter!$D118="",DATE(2026,3,0),Mitarbeiter!$D118),TODAY()),Einstellungen!$F$13:$F$67)))*N(Mitarbeiter!$E118)/IF(Einstellungen!$C$11="7 Tage",7,5),N('Ist-Stunden'!G118)+(N(Krankheitstage!H118)+N(Krankheitstage!T118))*N($C118))))</f>
        <v/>
      </c>
      <c r="AL118" s="76">
        <f>IF($B118="",0,IF(Einstellungen!$C$10="Ja",MAX(IF(Einstellungen!$C$11="7 Tage",MAX(0,(MIN(DATE(2026,4,0),IF(Mitarbeiter!$D118="",DATE(2026,4,0),Mitarbeiter!$D118),TODAY()))-(MAX(DATE(2026,3,1),Mitarbeiter!$C118))+1),MAX(0,NETWORKDAYS(MAX(DATE(2026,3,1),Mitarbeiter!$C118),MIN(DATE(2026,4,0),IF(Mitarbeiter!$D118="",DATE(2026,4,0),Mitarbeiter!$D118),TODAY()),Einstellungen!$F$13:$F$67)))*N(Mitarbeiter!$E118)/IF(Einstellungen!$C$11="7 Tage",7,5),N('Ist-Stunden'!H118)),MAX(IF(Einstellungen!$C$11="7 Tage",MAX(0,(MIN(DATE(2026,4,0),IF(Mitarbeiter!$D118="",DATE(2026,4,0),Mitarbeiter!$D118),TODAY()))-(MAX(DATE(2026,3,1),Mitarbeiter!$C118))+1),MAX(0,NETWORKDAYS(MAX(DATE(2026,3,1),Mitarbeiter!$C118),MIN(DATE(2026,4,0),IF(Mitarbeiter!$D118="",DATE(2026,4,0),Mitarbeiter!$D118),TODAY()),Einstellungen!$F$13:$F$67)))*N(Mitarbeiter!$E118)/IF(Einstellungen!$C$11="7 Tage",7,5),N('Ist-Stunden'!H118)+(N(Krankheitstage!I118)+N(Krankheitstage!U118))*N($C118))))</f>
        <v/>
      </c>
      <c r="AM118" s="76">
        <f>IF($B118="",0,IF(Einstellungen!$C$10="Ja",MAX(IF(Einstellungen!$C$11="7 Tage",MAX(0,(MIN(DATE(2026,5,0),IF(Mitarbeiter!$D118="",DATE(2026,5,0),Mitarbeiter!$D118),TODAY()))-(MAX(DATE(2026,4,1),Mitarbeiter!$C118))+1),MAX(0,NETWORKDAYS(MAX(DATE(2026,4,1),Mitarbeiter!$C118),MIN(DATE(2026,5,0),IF(Mitarbeiter!$D118="",DATE(2026,5,0),Mitarbeiter!$D118),TODAY()),Einstellungen!$F$13:$F$67)))*N(Mitarbeiter!$E118)/IF(Einstellungen!$C$11="7 Tage",7,5),N('Ist-Stunden'!I118)),MAX(IF(Einstellungen!$C$11="7 Tage",MAX(0,(MIN(DATE(2026,5,0),IF(Mitarbeiter!$D118="",DATE(2026,5,0),Mitarbeiter!$D118),TODAY()))-(MAX(DATE(2026,4,1),Mitarbeiter!$C118))+1),MAX(0,NETWORKDAYS(MAX(DATE(2026,4,1),Mitarbeiter!$C118),MIN(DATE(2026,5,0),IF(Mitarbeiter!$D118="",DATE(2026,5,0),Mitarbeiter!$D118),TODAY()),Einstellungen!$F$13:$F$67)))*N(Mitarbeiter!$E118)/IF(Einstellungen!$C$11="7 Tage",7,5),N('Ist-Stunden'!I118)+(N(Krankheitstage!J118)+N(Krankheitstage!V118))*N($C118))))</f>
        <v/>
      </c>
      <c r="AN118" s="76">
        <f>IF($B118="",0,IF(Einstellungen!$C$10="Ja",MAX(IF(Einstellungen!$C$11="7 Tage",MAX(0,(MIN(DATE(2026,6,0),IF(Mitarbeiter!$D118="",DATE(2026,6,0),Mitarbeiter!$D118),TODAY()))-(MAX(DATE(2026,5,1),Mitarbeiter!$C118))+1),MAX(0,NETWORKDAYS(MAX(DATE(2026,5,1),Mitarbeiter!$C118),MIN(DATE(2026,6,0),IF(Mitarbeiter!$D118="",DATE(2026,6,0),Mitarbeiter!$D118),TODAY()),Einstellungen!$F$13:$F$67)))*N(Mitarbeiter!$E118)/IF(Einstellungen!$C$11="7 Tage",7,5),N('Ist-Stunden'!J118)),MAX(IF(Einstellungen!$C$11="7 Tage",MAX(0,(MIN(DATE(2026,6,0),IF(Mitarbeiter!$D118="",DATE(2026,6,0),Mitarbeiter!$D118),TODAY()))-(MAX(DATE(2026,5,1),Mitarbeiter!$C118))+1),MAX(0,NETWORKDAYS(MAX(DATE(2026,5,1),Mitarbeiter!$C118),MIN(DATE(2026,6,0),IF(Mitarbeiter!$D118="",DATE(2026,6,0),Mitarbeiter!$D118),TODAY()),Einstellungen!$F$13:$F$67)))*N(Mitarbeiter!$E118)/IF(Einstellungen!$C$11="7 Tage",7,5),N('Ist-Stunden'!J118)+(N(Krankheitstage!K118)+N(Krankheitstage!W118))*N($C118))))</f>
        <v/>
      </c>
      <c r="AO118" s="76">
        <f>IF($B118="",0,IF(Einstellungen!$C$10="Ja",MAX(IF(Einstellungen!$C$11="7 Tage",MAX(0,(MIN(DATE(2026,7,0),IF(Mitarbeiter!$D118="",DATE(2026,7,0),Mitarbeiter!$D118),TODAY()))-(MAX(DATE(2026,6,1),Mitarbeiter!$C118))+1),MAX(0,NETWORKDAYS(MAX(DATE(2026,6,1),Mitarbeiter!$C118),MIN(DATE(2026,7,0),IF(Mitarbeiter!$D118="",DATE(2026,7,0),Mitarbeiter!$D118),TODAY()),Einstellungen!$F$13:$F$67)))*N(Mitarbeiter!$E118)/IF(Einstellungen!$C$11="7 Tage",7,5),N('Ist-Stunden'!K118)),MAX(IF(Einstellungen!$C$11="7 Tage",MAX(0,(MIN(DATE(2026,7,0),IF(Mitarbeiter!$D118="",DATE(2026,7,0),Mitarbeiter!$D118),TODAY()))-(MAX(DATE(2026,6,1),Mitarbeiter!$C118))+1),MAX(0,NETWORKDAYS(MAX(DATE(2026,6,1),Mitarbeiter!$C118),MIN(DATE(2026,7,0),IF(Mitarbeiter!$D118="",DATE(2026,7,0),Mitarbeiter!$D118),TODAY()),Einstellungen!$F$13:$F$67)))*N(Mitarbeiter!$E118)/IF(Einstellungen!$C$11="7 Tage",7,5),N('Ist-Stunden'!K118)+(N(Krankheitstage!L118)+N(Krankheitstage!X118))*N($C118))))</f>
        <v/>
      </c>
      <c r="AP118" s="76">
        <f>IF($B118="",0,IF(Einstellungen!$C$10="Ja",MAX(IF(Einstellungen!$C$11="7 Tage",MAX(0,(MIN(DATE(2026,8,0),IF(Mitarbeiter!$D118="",DATE(2026,8,0),Mitarbeiter!$D118),TODAY()))-(MAX(DATE(2026,7,1),Mitarbeiter!$C118))+1),MAX(0,NETWORKDAYS(MAX(DATE(2026,7,1),Mitarbeiter!$C118),MIN(DATE(2026,8,0),IF(Mitarbeiter!$D118="",DATE(2026,8,0),Mitarbeiter!$D118),TODAY()),Einstellungen!$F$13:$F$67)))*N(Mitarbeiter!$E118)/IF(Einstellungen!$C$11="7 Tage",7,5),N('Ist-Stunden'!L118)),MAX(IF(Einstellungen!$C$11="7 Tage",MAX(0,(MIN(DATE(2026,8,0),IF(Mitarbeiter!$D118="",DATE(2026,8,0),Mitarbeiter!$D118),TODAY()))-(MAX(DATE(2026,7,1),Mitarbeiter!$C118))+1),MAX(0,NETWORKDAYS(MAX(DATE(2026,7,1),Mitarbeiter!$C118),MIN(DATE(2026,8,0),IF(Mitarbeiter!$D118="",DATE(2026,8,0),Mitarbeiter!$D118),TODAY()),Einstellungen!$F$13:$F$67)))*N(Mitarbeiter!$E118)/IF(Einstellungen!$C$11="7 Tage",7,5),N('Ist-Stunden'!L118)+(N(Krankheitstage!M118)+N(Krankheitstage!Y118))*N($C118))))</f>
        <v/>
      </c>
      <c r="AQ118" s="76">
        <f>IF($B118="",0,IF(Einstellungen!$C$10="Ja",MAX(IF(Einstellungen!$C$11="7 Tage",MAX(0,(MIN(DATE(2026,9,0),IF(Mitarbeiter!$D118="",DATE(2026,9,0),Mitarbeiter!$D118),TODAY()))-(MAX(DATE(2026,8,1),Mitarbeiter!$C118))+1),MAX(0,NETWORKDAYS(MAX(DATE(2026,8,1),Mitarbeiter!$C118),MIN(DATE(2026,9,0),IF(Mitarbeiter!$D118="",DATE(2026,9,0),Mitarbeiter!$D118),TODAY()),Einstellungen!$F$13:$F$67)))*N(Mitarbeiter!$E118)/IF(Einstellungen!$C$11="7 Tage",7,5),N('Ist-Stunden'!M118)),MAX(IF(Einstellungen!$C$11="7 Tage",MAX(0,(MIN(DATE(2026,9,0),IF(Mitarbeiter!$D118="",DATE(2026,9,0),Mitarbeiter!$D118),TODAY()))-(MAX(DATE(2026,8,1),Mitarbeiter!$C118))+1),MAX(0,NETWORKDAYS(MAX(DATE(2026,8,1),Mitarbeiter!$C118),MIN(DATE(2026,9,0),IF(Mitarbeiter!$D118="",DATE(2026,9,0),Mitarbeiter!$D118),TODAY()),Einstellungen!$F$13:$F$67)))*N(Mitarbeiter!$E118)/IF(Einstellungen!$C$11="7 Tage",7,5),N('Ist-Stunden'!M118)+(N(Krankheitstage!N118)+N(Krankheitstage!Z118))*N($C118))))</f>
        <v/>
      </c>
      <c r="AR118" s="76">
        <f>IF($B118="",0,IF(Einstellungen!$C$10="Ja",MAX(IF(Einstellungen!$C$11="7 Tage",MAX(0,(MIN(DATE(2026,10,0),IF(Mitarbeiter!$D118="",DATE(2026,10,0),Mitarbeiter!$D118),TODAY()))-(MAX(DATE(2026,9,1),Mitarbeiter!$C118))+1),MAX(0,NETWORKDAYS(MAX(DATE(2026,9,1),Mitarbeiter!$C118),MIN(DATE(2026,10,0),IF(Mitarbeiter!$D118="",DATE(2026,10,0),Mitarbeiter!$D118),TODAY()),Einstellungen!$F$13:$F$67)))*N(Mitarbeiter!$E118)/IF(Einstellungen!$C$11="7 Tage",7,5),N('Ist-Stunden'!N118)),MAX(IF(Einstellungen!$C$11="7 Tage",MAX(0,(MIN(DATE(2026,10,0),IF(Mitarbeiter!$D118="",DATE(2026,10,0),Mitarbeiter!$D118),TODAY()))-(MAX(DATE(2026,9,1),Mitarbeiter!$C118))+1),MAX(0,NETWORKDAYS(MAX(DATE(2026,9,1),Mitarbeiter!$C118),MIN(DATE(2026,10,0),IF(Mitarbeiter!$D118="",DATE(2026,10,0),Mitarbeiter!$D118),TODAY()),Einstellungen!$F$13:$F$67)))*N(Mitarbeiter!$E118)/IF(Einstellungen!$C$11="7 Tage",7,5),N('Ist-Stunden'!N118)+(N(Krankheitstage!O118)+N(Krankheitstage!AA118))*N($C118))))</f>
        <v/>
      </c>
      <c r="AS118" s="76">
        <f>IF($B118="",0,IF(Einstellungen!$C$10="Ja",MAX(IF(Einstellungen!$C$11="7 Tage",MAX(0,(MIN(DATE(2026,11,0),IF(Mitarbeiter!$D118="",DATE(2026,11,0),Mitarbeiter!$D118),TODAY()))-(MAX(DATE(2026,10,1),Mitarbeiter!$C118))+1),MAX(0,NETWORKDAYS(MAX(DATE(2026,10,1),Mitarbeiter!$C118),MIN(DATE(2026,11,0),IF(Mitarbeiter!$D118="",DATE(2026,11,0),Mitarbeiter!$D118),TODAY()),Einstellungen!$F$13:$F$67)))*N(Mitarbeiter!$E118)/IF(Einstellungen!$C$11="7 Tage",7,5),N('Ist-Stunden'!O118)),MAX(IF(Einstellungen!$C$11="7 Tage",MAX(0,(MIN(DATE(2026,11,0),IF(Mitarbeiter!$D118="",DATE(2026,11,0),Mitarbeiter!$D118),TODAY()))-(MAX(DATE(2026,10,1),Mitarbeiter!$C118))+1),MAX(0,NETWORKDAYS(MAX(DATE(2026,10,1),Mitarbeiter!$C118),MIN(DATE(2026,11,0),IF(Mitarbeiter!$D118="",DATE(2026,11,0),Mitarbeiter!$D118),TODAY()),Einstellungen!$F$13:$F$67)))*N(Mitarbeiter!$E118)/IF(Einstellungen!$C$11="7 Tage",7,5),N('Ist-Stunden'!O118)+(N(Krankheitstage!P118)+N(Krankheitstage!AB118))*N($C118))))</f>
        <v/>
      </c>
      <c r="AT118" s="76">
        <f>IF($B118="",0,IF(Einstellungen!$C$10="Ja",MAX(IF(Einstellungen!$C$11="7 Tage",MAX(0,(MIN(DATE(2026,12,0),IF(Mitarbeiter!$D118="",DATE(2026,12,0),Mitarbeiter!$D118),TODAY()))-(MAX(DATE(2026,11,1),Mitarbeiter!$C118))+1),MAX(0,NETWORKDAYS(MAX(DATE(2026,11,1),Mitarbeiter!$C118),MIN(DATE(2026,12,0),IF(Mitarbeiter!$D118="",DATE(2026,12,0),Mitarbeiter!$D118),TODAY()),Einstellungen!$F$13:$F$67)))*N(Mitarbeiter!$E118)/IF(Einstellungen!$C$11="7 Tage",7,5),N('Ist-Stunden'!P118)),MAX(IF(Einstellungen!$C$11="7 Tage",MAX(0,(MIN(DATE(2026,12,0),IF(Mitarbeiter!$D118="",DATE(2026,12,0),Mitarbeiter!$D118),TODAY()))-(MAX(DATE(2026,11,1),Mitarbeiter!$C118))+1),MAX(0,NETWORKDAYS(MAX(DATE(2026,11,1),Mitarbeiter!$C118),MIN(DATE(2026,12,0),IF(Mitarbeiter!$D118="",DATE(2026,12,0),Mitarbeiter!$D118),TODAY()),Einstellungen!$F$13:$F$67)))*N(Mitarbeiter!$E118)/IF(Einstellungen!$C$11="7 Tage",7,5),N('Ist-Stunden'!P118)+(N(Krankheitstage!Q118)+N(Krankheitstage!AC118))*N($C118))))</f>
        <v/>
      </c>
      <c r="AU118" s="76">
        <f>IF($B118="",0,IF(Einstellungen!$C$10="Ja",MAX(IF(Einstellungen!$C$11="7 Tage",MAX(0,(MIN(DATE(2026,13,0),IF(Mitarbeiter!$D118="",DATE(2026,13,0),Mitarbeiter!$D118),TODAY()))-(MAX(DATE(2026,12,1),Mitarbeiter!$C118))+1),MAX(0,NETWORKDAYS(MAX(DATE(2026,12,1),Mitarbeiter!$C118),MIN(DATE(2026,13,0),IF(Mitarbeiter!$D118="",DATE(2026,13,0),Mitarbeiter!$D118),TODAY()),Einstellungen!$F$13:$F$67)))*N(Mitarbeiter!$E118)/IF(Einstellungen!$C$11="7 Tage",7,5),N('Ist-Stunden'!Q118)),MAX(IF(Einstellungen!$C$11="7 Tage",MAX(0,(MIN(DATE(2026,13,0),IF(Mitarbeiter!$D118="",DATE(2026,13,0),Mitarbeiter!$D118),TODAY()))-(MAX(DATE(2026,12,1),Mitarbeiter!$C118))+1),MAX(0,NETWORKDAYS(MAX(DATE(2026,12,1),Mitarbeiter!$C118),MIN(DATE(2026,13,0),IF(Mitarbeiter!$D118="",DATE(2026,13,0),Mitarbeiter!$D118),TODAY()),Einstellungen!$F$13:$F$67)))*N(Mitarbeiter!$E118)/IF(Einstellungen!$C$11="7 Tage",7,5),N('Ist-Stunden'!Q118)+(N(Krankheitstage!R118)+N(Krankheitstage!AD118))*N($C118))))</f>
        <v/>
      </c>
      <c r="AV118" s="76">
        <f>IF($B118="",0,IF(Einstellungen!$C$10="Ja",MAX(IF(Einstellungen!$C$11="7 Tage",MAX(0,(MIN(DATE(2027,2,0),IF(Mitarbeiter!$D118="",DATE(2027,2,0),Mitarbeiter!$D118),TODAY()))-(MAX(DATE(2027,1,1),Mitarbeiter!$C118))+1),MAX(0,NETWORKDAYS(MAX(DATE(2027,1,1),Mitarbeiter!$C118),MIN(DATE(2027,2,0),IF(Mitarbeiter!$D118="",DATE(2027,2,0),Mitarbeiter!$D118),TODAY()),Einstellungen!$F$13:$F$67)))*N(Mitarbeiter!$E118)/IF(Einstellungen!$C$11="7 Tage",7,5),N('Ist-Stunden'!R118)),MAX(IF(Einstellungen!$C$11="7 Tage",MAX(0,(MIN(DATE(2027,2,0),IF(Mitarbeiter!$D118="",DATE(2027,2,0),Mitarbeiter!$D118),TODAY()))-(MAX(DATE(2027,1,1),Mitarbeiter!$C118))+1),MAX(0,NETWORKDAYS(MAX(DATE(2027,1,1),Mitarbeiter!$C118),MIN(DATE(2027,2,0),IF(Mitarbeiter!$D118="",DATE(2027,2,0),Mitarbeiter!$D118),TODAY()),Einstellungen!$F$13:$F$67)))*N(Mitarbeiter!$E118)/IF(Einstellungen!$C$11="7 Tage",7,5),N('Ist-Stunden'!R118)+(N(Krankheitstage!AE118)+N(Krankheitstage!AQ118))*N($C118))))</f>
        <v/>
      </c>
      <c r="AW118" s="76">
        <f>IF($B118="",0,IF(Einstellungen!$C$10="Ja",MAX(IF(Einstellungen!$C$11="7 Tage",MAX(0,(MIN(DATE(2027,3,0),IF(Mitarbeiter!$D118="",DATE(2027,3,0),Mitarbeiter!$D118),TODAY()))-(MAX(DATE(2027,2,1),Mitarbeiter!$C118))+1),MAX(0,NETWORKDAYS(MAX(DATE(2027,2,1),Mitarbeiter!$C118),MIN(DATE(2027,3,0),IF(Mitarbeiter!$D118="",DATE(2027,3,0),Mitarbeiter!$D118),TODAY()),Einstellungen!$F$13:$F$67)))*N(Mitarbeiter!$E118)/IF(Einstellungen!$C$11="7 Tage",7,5),N('Ist-Stunden'!S118)),MAX(IF(Einstellungen!$C$11="7 Tage",MAX(0,(MIN(DATE(2027,3,0),IF(Mitarbeiter!$D118="",DATE(2027,3,0),Mitarbeiter!$D118),TODAY()))-(MAX(DATE(2027,2,1),Mitarbeiter!$C118))+1),MAX(0,NETWORKDAYS(MAX(DATE(2027,2,1),Mitarbeiter!$C118),MIN(DATE(2027,3,0),IF(Mitarbeiter!$D118="",DATE(2027,3,0),Mitarbeiter!$D118),TODAY()),Einstellungen!$F$13:$F$67)))*N(Mitarbeiter!$E118)/IF(Einstellungen!$C$11="7 Tage",7,5),N('Ist-Stunden'!S118)+(N(Krankheitstage!AF118)+N(Krankheitstage!AR118))*N($C118))))</f>
        <v/>
      </c>
      <c r="AX118" s="76">
        <f>IF($B118="",0,IF(Einstellungen!$C$10="Ja",MAX(IF(Einstellungen!$C$11="7 Tage",MAX(0,(MIN(DATE(2027,4,0),IF(Mitarbeiter!$D118="",DATE(2027,4,0),Mitarbeiter!$D118),TODAY()))-(MAX(DATE(2027,3,1),Mitarbeiter!$C118))+1),MAX(0,NETWORKDAYS(MAX(DATE(2027,3,1),Mitarbeiter!$C118),MIN(DATE(2027,4,0),IF(Mitarbeiter!$D118="",DATE(2027,4,0),Mitarbeiter!$D118),TODAY()),Einstellungen!$F$13:$F$67)))*N(Mitarbeiter!$E118)/IF(Einstellungen!$C$11="7 Tage",7,5),N('Ist-Stunden'!T118)),MAX(IF(Einstellungen!$C$11="7 Tage",MAX(0,(MIN(DATE(2027,4,0),IF(Mitarbeiter!$D118="",DATE(2027,4,0),Mitarbeiter!$D118),TODAY()))-(MAX(DATE(2027,3,1),Mitarbeiter!$C118))+1),MAX(0,NETWORKDAYS(MAX(DATE(2027,3,1),Mitarbeiter!$C118),MIN(DATE(2027,4,0),IF(Mitarbeiter!$D118="",DATE(2027,4,0),Mitarbeiter!$D118),TODAY()),Einstellungen!$F$13:$F$67)))*N(Mitarbeiter!$E118)/IF(Einstellungen!$C$11="7 Tage",7,5),N('Ist-Stunden'!T118)+(N(Krankheitstage!AG118)+N(Krankheitstage!AS118))*N($C118))))</f>
        <v/>
      </c>
      <c r="AY118" s="76">
        <f>IF($B118="",0,IF(Einstellungen!$C$10="Ja",MAX(IF(Einstellungen!$C$11="7 Tage",MAX(0,(MIN(DATE(2027,5,0),IF(Mitarbeiter!$D118="",DATE(2027,5,0),Mitarbeiter!$D118),TODAY()))-(MAX(DATE(2027,4,1),Mitarbeiter!$C118))+1),MAX(0,NETWORKDAYS(MAX(DATE(2027,4,1),Mitarbeiter!$C118),MIN(DATE(2027,5,0),IF(Mitarbeiter!$D118="",DATE(2027,5,0),Mitarbeiter!$D118),TODAY()),Einstellungen!$F$13:$F$67)))*N(Mitarbeiter!$E118)/IF(Einstellungen!$C$11="7 Tage",7,5),N('Ist-Stunden'!U118)),MAX(IF(Einstellungen!$C$11="7 Tage",MAX(0,(MIN(DATE(2027,5,0),IF(Mitarbeiter!$D118="",DATE(2027,5,0),Mitarbeiter!$D118),TODAY()))-(MAX(DATE(2027,4,1),Mitarbeiter!$C118))+1),MAX(0,NETWORKDAYS(MAX(DATE(2027,4,1),Mitarbeiter!$C118),MIN(DATE(2027,5,0),IF(Mitarbeiter!$D118="",DATE(2027,5,0),Mitarbeiter!$D118),TODAY()),Einstellungen!$F$13:$F$67)))*N(Mitarbeiter!$E118)/IF(Einstellungen!$C$11="7 Tage",7,5),N('Ist-Stunden'!U118)+(N(Krankheitstage!AH118)+N(Krankheitstage!AT118))*N($C118))))</f>
        <v/>
      </c>
      <c r="AZ118" s="76">
        <f>IF($B118="",0,IF(Einstellungen!$C$10="Ja",MAX(IF(Einstellungen!$C$11="7 Tage",MAX(0,(MIN(DATE(2027,6,0),IF(Mitarbeiter!$D118="",DATE(2027,6,0),Mitarbeiter!$D118),TODAY()))-(MAX(DATE(2027,5,1),Mitarbeiter!$C118))+1),MAX(0,NETWORKDAYS(MAX(DATE(2027,5,1),Mitarbeiter!$C118),MIN(DATE(2027,6,0),IF(Mitarbeiter!$D118="",DATE(2027,6,0),Mitarbeiter!$D118),TODAY()),Einstellungen!$F$13:$F$67)))*N(Mitarbeiter!$E118)/IF(Einstellungen!$C$11="7 Tage",7,5),N('Ist-Stunden'!V118)),MAX(IF(Einstellungen!$C$11="7 Tage",MAX(0,(MIN(DATE(2027,6,0),IF(Mitarbeiter!$D118="",DATE(2027,6,0),Mitarbeiter!$D118),TODAY()))-(MAX(DATE(2027,5,1),Mitarbeiter!$C118))+1),MAX(0,NETWORKDAYS(MAX(DATE(2027,5,1),Mitarbeiter!$C118),MIN(DATE(2027,6,0),IF(Mitarbeiter!$D118="",DATE(2027,6,0),Mitarbeiter!$D118),TODAY()),Einstellungen!$F$13:$F$67)))*N(Mitarbeiter!$E118)/IF(Einstellungen!$C$11="7 Tage",7,5),N('Ist-Stunden'!V118)+(N(Krankheitstage!AI118)+N(Krankheitstage!AU118))*N($C118))))</f>
        <v/>
      </c>
      <c r="BA118" s="76">
        <f>IF($B118="",0,IF(Einstellungen!$C$10="Ja",MAX(IF(Einstellungen!$C$11="7 Tage",MAX(0,(MIN(DATE(2027,7,0),IF(Mitarbeiter!$D118="",DATE(2027,7,0),Mitarbeiter!$D118),TODAY()))-(MAX(DATE(2027,6,1),Mitarbeiter!$C118))+1),MAX(0,NETWORKDAYS(MAX(DATE(2027,6,1),Mitarbeiter!$C118),MIN(DATE(2027,7,0),IF(Mitarbeiter!$D118="",DATE(2027,7,0),Mitarbeiter!$D118),TODAY()),Einstellungen!$F$13:$F$67)))*N(Mitarbeiter!$E118)/IF(Einstellungen!$C$11="7 Tage",7,5),N('Ist-Stunden'!W118)),MAX(IF(Einstellungen!$C$11="7 Tage",MAX(0,(MIN(DATE(2027,7,0),IF(Mitarbeiter!$D118="",DATE(2027,7,0),Mitarbeiter!$D118),TODAY()))-(MAX(DATE(2027,6,1),Mitarbeiter!$C118))+1),MAX(0,NETWORKDAYS(MAX(DATE(2027,6,1),Mitarbeiter!$C118),MIN(DATE(2027,7,0),IF(Mitarbeiter!$D118="",DATE(2027,7,0),Mitarbeiter!$D118),TODAY()),Einstellungen!$F$13:$F$67)))*N(Mitarbeiter!$E118)/IF(Einstellungen!$C$11="7 Tage",7,5),N('Ist-Stunden'!W118)+(N(Krankheitstage!AJ118)+N(Krankheitstage!AV118))*N($C118))))</f>
        <v/>
      </c>
      <c r="BB118" s="76">
        <f>IF($B118="",0,IF(Einstellungen!$C$10="Ja",MAX(IF(Einstellungen!$C$11="7 Tage",MAX(0,(MIN(DATE(2027,8,0),IF(Mitarbeiter!$D118="",DATE(2027,8,0),Mitarbeiter!$D118),TODAY()))-(MAX(DATE(2027,7,1),Mitarbeiter!$C118))+1),MAX(0,NETWORKDAYS(MAX(DATE(2027,7,1),Mitarbeiter!$C118),MIN(DATE(2027,8,0),IF(Mitarbeiter!$D118="",DATE(2027,8,0),Mitarbeiter!$D118),TODAY()),Einstellungen!$F$13:$F$67)))*N(Mitarbeiter!$E118)/IF(Einstellungen!$C$11="7 Tage",7,5),N('Ist-Stunden'!X118)),MAX(IF(Einstellungen!$C$11="7 Tage",MAX(0,(MIN(DATE(2027,8,0),IF(Mitarbeiter!$D118="",DATE(2027,8,0),Mitarbeiter!$D118),TODAY()))-(MAX(DATE(2027,7,1),Mitarbeiter!$C118))+1),MAX(0,NETWORKDAYS(MAX(DATE(2027,7,1),Mitarbeiter!$C118),MIN(DATE(2027,8,0),IF(Mitarbeiter!$D118="",DATE(2027,8,0),Mitarbeiter!$D118),TODAY()),Einstellungen!$F$13:$F$67)))*N(Mitarbeiter!$E118)/IF(Einstellungen!$C$11="7 Tage",7,5),N('Ist-Stunden'!X118)+(N(Krankheitstage!AK118)+N(Krankheitstage!AW118))*N($C118))))</f>
        <v/>
      </c>
      <c r="BC118" s="76">
        <f>IF($B118="",0,IF(Einstellungen!$C$10="Ja",MAX(IF(Einstellungen!$C$11="7 Tage",MAX(0,(MIN(DATE(2027,9,0),IF(Mitarbeiter!$D118="",DATE(2027,9,0),Mitarbeiter!$D118),TODAY()))-(MAX(DATE(2027,8,1),Mitarbeiter!$C118))+1),MAX(0,NETWORKDAYS(MAX(DATE(2027,8,1),Mitarbeiter!$C118),MIN(DATE(2027,9,0),IF(Mitarbeiter!$D118="",DATE(2027,9,0),Mitarbeiter!$D118),TODAY()),Einstellungen!$F$13:$F$67)))*N(Mitarbeiter!$E118)/IF(Einstellungen!$C$11="7 Tage",7,5),N('Ist-Stunden'!Y118)),MAX(IF(Einstellungen!$C$11="7 Tage",MAX(0,(MIN(DATE(2027,9,0),IF(Mitarbeiter!$D118="",DATE(2027,9,0),Mitarbeiter!$D118),TODAY()))-(MAX(DATE(2027,8,1),Mitarbeiter!$C118))+1),MAX(0,NETWORKDAYS(MAX(DATE(2027,8,1),Mitarbeiter!$C118),MIN(DATE(2027,9,0),IF(Mitarbeiter!$D118="",DATE(2027,9,0),Mitarbeiter!$D118),TODAY()),Einstellungen!$F$13:$F$67)))*N(Mitarbeiter!$E118)/IF(Einstellungen!$C$11="7 Tage",7,5),N('Ist-Stunden'!Y118)+(N(Krankheitstage!AL118)+N(Krankheitstage!AX118))*N($C118))))</f>
        <v/>
      </c>
      <c r="BD118" s="76">
        <f>IF($B118="",0,IF(Einstellungen!$C$10="Ja",MAX(IF(Einstellungen!$C$11="7 Tage",MAX(0,(MIN(DATE(2027,10,0),IF(Mitarbeiter!$D118="",DATE(2027,10,0),Mitarbeiter!$D118),TODAY()))-(MAX(DATE(2027,9,1),Mitarbeiter!$C118))+1),MAX(0,NETWORKDAYS(MAX(DATE(2027,9,1),Mitarbeiter!$C118),MIN(DATE(2027,10,0),IF(Mitarbeiter!$D118="",DATE(2027,10,0),Mitarbeiter!$D118),TODAY()),Einstellungen!$F$13:$F$67)))*N(Mitarbeiter!$E118)/IF(Einstellungen!$C$11="7 Tage",7,5),N('Ist-Stunden'!Z118)),MAX(IF(Einstellungen!$C$11="7 Tage",MAX(0,(MIN(DATE(2027,10,0),IF(Mitarbeiter!$D118="",DATE(2027,10,0),Mitarbeiter!$D118),TODAY()))-(MAX(DATE(2027,9,1),Mitarbeiter!$C118))+1),MAX(0,NETWORKDAYS(MAX(DATE(2027,9,1),Mitarbeiter!$C118),MIN(DATE(2027,10,0),IF(Mitarbeiter!$D118="",DATE(2027,10,0),Mitarbeiter!$D118),TODAY()),Einstellungen!$F$13:$F$67)))*N(Mitarbeiter!$E118)/IF(Einstellungen!$C$11="7 Tage",7,5),N('Ist-Stunden'!Z118)+(N(Krankheitstage!AM118)+N(Krankheitstage!AY118))*N($C118))))</f>
        <v/>
      </c>
      <c r="BE118" s="76">
        <f>IF($B118="",0,IF(Einstellungen!$C$10="Ja",MAX(IF(Einstellungen!$C$11="7 Tage",MAX(0,(MIN(DATE(2027,11,0),IF(Mitarbeiter!$D118="",DATE(2027,11,0),Mitarbeiter!$D118),TODAY()))-(MAX(DATE(2027,10,1),Mitarbeiter!$C118))+1),MAX(0,NETWORKDAYS(MAX(DATE(2027,10,1),Mitarbeiter!$C118),MIN(DATE(2027,11,0),IF(Mitarbeiter!$D118="",DATE(2027,11,0),Mitarbeiter!$D118),TODAY()),Einstellungen!$F$13:$F$67)))*N(Mitarbeiter!$E118)/IF(Einstellungen!$C$11="7 Tage",7,5),N('Ist-Stunden'!AA118)),MAX(IF(Einstellungen!$C$11="7 Tage",MAX(0,(MIN(DATE(2027,11,0),IF(Mitarbeiter!$D118="",DATE(2027,11,0),Mitarbeiter!$D118),TODAY()))-(MAX(DATE(2027,10,1),Mitarbeiter!$C118))+1),MAX(0,NETWORKDAYS(MAX(DATE(2027,10,1),Mitarbeiter!$C118),MIN(DATE(2027,11,0),IF(Mitarbeiter!$D118="",DATE(2027,11,0),Mitarbeiter!$D118),TODAY()),Einstellungen!$F$13:$F$67)))*N(Mitarbeiter!$E118)/IF(Einstellungen!$C$11="7 Tage",7,5),N('Ist-Stunden'!AA118)+(N(Krankheitstage!AN118)+N(Krankheitstage!AZ118))*N($C118))))</f>
        <v/>
      </c>
      <c r="BF118" s="76">
        <f>IF($B118="",0,IF(Einstellungen!$C$10="Ja",MAX(IF(Einstellungen!$C$11="7 Tage",MAX(0,(MIN(DATE(2027,12,0),IF(Mitarbeiter!$D118="",DATE(2027,12,0),Mitarbeiter!$D118),TODAY()))-(MAX(DATE(2027,11,1),Mitarbeiter!$C118))+1),MAX(0,NETWORKDAYS(MAX(DATE(2027,11,1),Mitarbeiter!$C118),MIN(DATE(2027,12,0),IF(Mitarbeiter!$D118="",DATE(2027,12,0),Mitarbeiter!$D118),TODAY()),Einstellungen!$F$13:$F$67)))*N(Mitarbeiter!$E118)/IF(Einstellungen!$C$11="7 Tage",7,5),N('Ist-Stunden'!AB118)),MAX(IF(Einstellungen!$C$11="7 Tage",MAX(0,(MIN(DATE(2027,12,0),IF(Mitarbeiter!$D118="",DATE(2027,12,0),Mitarbeiter!$D118),TODAY()))-(MAX(DATE(2027,11,1),Mitarbeiter!$C118))+1),MAX(0,NETWORKDAYS(MAX(DATE(2027,11,1),Mitarbeiter!$C118),MIN(DATE(2027,12,0),IF(Mitarbeiter!$D118="",DATE(2027,12,0),Mitarbeiter!$D118),TODAY()),Einstellungen!$F$13:$F$67)))*N(Mitarbeiter!$E118)/IF(Einstellungen!$C$11="7 Tage",7,5),N('Ist-Stunden'!AB118)+(N(Krankheitstage!AO118)+N(Krankheitstage!BA118))*N($C118))))</f>
        <v/>
      </c>
      <c r="BG118" s="76">
        <f>IF($B118="",0,IF(Einstellungen!$C$10="Ja",MAX(IF(Einstellungen!$C$11="7 Tage",MAX(0,(MIN(DATE(2027,13,0),IF(Mitarbeiter!$D118="",DATE(2027,13,0),Mitarbeiter!$D118),TODAY()))-(MAX(DATE(2027,12,1),Mitarbeiter!$C118))+1),MAX(0,NETWORKDAYS(MAX(DATE(2027,12,1),Mitarbeiter!$C118),MIN(DATE(2027,13,0),IF(Mitarbeiter!$D118="",DATE(2027,13,0),Mitarbeiter!$D118),TODAY()),Einstellungen!$F$13:$F$67)))*N(Mitarbeiter!$E118)/IF(Einstellungen!$C$11="7 Tage",7,5),N('Ist-Stunden'!AC118)),MAX(IF(Einstellungen!$C$11="7 Tage",MAX(0,(MIN(DATE(2027,13,0),IF(Mitarbeiter!$D118="",DATE(2027,13,0),Mitarbeiter!$D118),TODAY()))-(MAX(DATE(2027,12,1),Mitarbeiter!$C118))+1),MAX(0,NETWORKDAYS(MAX(DATE(2027,12,1),Mitarbeiter!$C118),MIN(DATE(2027,13,0),IF(Mitarbeiter!$D118="",DATE(2027,13,0),Mitarbeiter!$D118),TODAY()),Einstellungen!$F$13:$F$67)))*N(Mitarbeiter!$E118)/IF(Einstellungen!$C$11="7 Tage",7,5),N('Ist-Stunden'!AC118)+(N(Krankheitstage!AP118)+N(Krankheitstage!BB118))*N($C118))))</f>
        <v/>
      </c>
      <c r="BH118" s="76">
        <f>IF($B118="",0,IF(Einstellungen!$C$10="Ja",MAX(IF(Einstellungen!$C$11="7 Tage",MAX(0,(MIN(DATE(2028,2,0),IF(Mitarbeiter!$D118="",DATE(2028,2,0),Mitarbeiter!$D118),TODAY()))-(MAX(DATE(2028,1,1),Mitarbeiter!$C118))+1),MAX(0,NETWORKDAYS(MAX(DATE(2028,1,1),Mitarbeiter!$C118),MIN(DATE(2028,2,0),IF(Mitarbeiter!$D118="",DATE(2028,2,0),Mitarbeiter!$D118),TODAY()),Einstellungen!$F$13:$F$67)))*N(Mitarbeiter!$E118)/IF(Einstellungen!$C$11="7 Tage",7,5),N('Ist-Stunden'!AD118)),MAX(IF(Einstellungen!$C$11="7 Tage",MAX(0,(MIN(DATE(2028,2,0),IF(Mitarbeiter!$D118="",DATE(2028,2,0),Mitarbeiter!$D118),TODAY()))-(MAX(DATE(2028,1,1),Mitarbeiter!$C118))+1),MAX(0,NETWORKDAYS(MAX(DATE(2028,1,1),Mitarbeiter!$C118),MIN(DATE(2028,2,0),IF(Mitarbeiter!$D118="",DATE(2028,2,0),Mitarbeiter!$D118),TODAY()),Einstellungen!$F$13:$F$67)))*N(Mitarbeiter!$E118)/IF(Einstellungen!$C$11="7 Tage",7,5),N('Ist-Stunden'!AD118)+(N(Krankheitstage!BC118)+N(Krankheitstage!BO118))*N($C118))))</f>
        <v/>
      </c>
      <c r="BI118" s="76">
        <f>IF($B118="",0,IF(Einstellungen!$C$10="Ja",MAX(IF(Einstellungen!$C$11="7 Tage",MAX(0,(MIN(DATE(2028,3,0),IF(Mitarbeiter!$D118="",DATE(2028,3,0),Mitarbeiter!$D118),TODAY()))-(MAX(DATE(2028,2,1),Mitarbeiter!$C118))+1),MAX(0,NETWORKDAYS(MAX(DATE(2028,2,1),Mitarbeiter!$C118),MIN(DATE(2028,3,0),IF(Mitarbeiter!$D118="",DATE(2028,3,0),Mitarbeiter!$D118),TODAY()),Einstellungen!$F$13:$F$67)))*N(Mitarbeiter!$E118)/IF(Einstellungen!$C$11="7 Tage",7,5),N('Ist-Stunden'!AE118)),MAX(IF(Einstellungen!$C$11="7 Tage",MAX(0,(MIN(DATE(2028,3,0),IF(Mitarbeiter!$D118="",DATE(2028,3,0),Mitarbeiter!$D118),TODAY()))-(MAX(DATE(2028,2,1),Mitarbeiter!$C118))+1),MAX(0,NETWORKDAYS(MAX(DATE(2028,2,1),Mitarbeiter!$C118),MIN(DATE(2028,3,0),IF(Mitarbeiter!$D118="",DATE(2028,3,0),Mitarbeiter!$D118),TODAY()),Einstellungen!$F$13:$F$67)))*N(Mitarbeiter!$E118)/IF(Einstellungen!$C$11="7 Tage",7,5),N('Ist-Stunden'!AE118)+(N(Krankheitstage!BD118)+N(Krankheitstage!BP118))*N($C118))))</f>
        <v/>
      </c>
      <c r="BJ118" s="76">
        <f>IF($B118="",0,IF(Einstellungen!$C$10="Ja",MAX(IF(Einstellungen!$C$11="7 Tage",MAX(0,(MIN(DATE(2028,4,0),IF(Mitarbeiter!$D118="",DATE(2028,4,0),Mitarbeiter!$D118),TODAY()))-(MAX(DATE(2028,3,1),Mitarbeiter!$C118))+1),MAX(0,NETWORKDAYS(MAX(DATE(2028,3,1),Mitarbeiter!$C118),MIN(DATE(2028,4,0),IF(Mitarbeiter!$D118="",DATE(2028,4,0),Mitarbeiter!$D118),TODAY()),Einstellungen!$F$13:$F$67)))*N(Mitarbeiter!$E118)/IF(Einstellungen!$C$11="7 Tage",7,5),N('Ist-Stunden'!AF118)),MAX(IF(Einstellungen!$C$11="7 Tage",MAX(0,(MIN(DATE(2028,4,0),IF(Mitarbeiter!$D118="",DATE(2028,4,0),Mitarbeiter!$D118),TODAY()))-(MAX(DATE(2028,3,1),Mitarbeiter!$C118))+1),MAX(0,NETWORKDAYS(MAX(DATE(2028,3,1),Mitarbeiter!$C118),MIN(DATE(2028,4,0),IF(Mitarbeiter!$D118="",DATE(2028,4,0),Mitarbeiter!$D118),TODAY()),Einstellungen!$F$13:$F$67)))*N(Mitarbeiter!$E118)/IF(Einstellungen!$C$11="7 Tage",7,5),N('Ist-Stunden'!AF118)+(N(Krankheitstage!BE118)+N(Krankheitstage!BQ118))*N($C118))))</f>
        <v/>
      </c>
      <c r="BK118" s="76">
        <f>IF($B118="",0,IF(Einstellungen!$C$10="Ja",MAX(IF(Einstellungen!$C$11="7 Tage",MAX(0,(MIN(DATE(2028,5,0),IF(Mitarbeiter!$D118="",DATE(2028,5,0),Mitarbeiter!$D118),TODAY()))-(MAX(DATE(2028,4,1),Mitarbeiter!$C118))+1),MAX(0,NETWORKDAYS(MAX(DATE(2028,4,1),Mitarbeiter!$C118),MIN(DATE(2028,5,0),IF(Mitarbeiter!$D118="",DATE(2028,5,0),Mitarbeiter!$D118),TODAY()),Einstellungen!$F$13:$F$67)))*N(Mitarbeiter!$E118)/IF(Einstellungen!$C$11="7 Tage",7,5),N('Ist-Stunden'!AG118)),MAX(IF(Einstellungen!$C$11="7 Tage",MAX(0,(MIN(DATE(2028,5,0),IF(Mitarbeiter!$D118="",DATE(2028,5,0),Mitarbeiter!$D118),TODAY()))-(MAX(DATE(2028,4,1),Mitarbeiter!$C118))+1),MAX(0,NETWORKDAYS(MAX(DATE(2028,4,1),Mitarbeiter!$C118),MIN(DATE(2028,5,0),IF(Mitarbeiter!$D118="",DATE(2028,5,0),Mitarbeiter!$D118),TODAY()),Einstellungen!$F$13:$F$67)))*N(Mitarbeiter!$E118)/IF(Einstellungen!$C$11="7 Tage",7,5),N('Ist-Stunden'!AG118)+(N(Krankheitstage!BF118)+N(Krankheitstage!BR118))*N($C118))))</f>
        <v/>
      </c>
      <c r="BL118" s="76">
        <f>IF($B118="",0,IF(Einstellungen!$C$10="Ja",MAX(IF(Einstellungen!$C$11="7 Tage",MAX(0,(MIN(DATE(2028,6,0),IF(Mitarbeiter!$D118="",DATE(2028,6,0),Mitarbeiter!$D118),TODAY()))-(MAX(DATE(2028,5,1),Mitarbeiter!$C118))+1),MAX(0,NETWORKDAYS(MAX(DATE(2028,5,1),Mitarbeiter!$C118),MIN(DATE(2028,6,0),IF(Mitarbeiter!$D118="",DATE(2028,6,0),Mitarbeiter!$D118),TODAY()),Einstellungen!$F$13:$F$67)))*N(Mitarbeiter!$E118)/IF(Einstellungen!$C$11="7 Tage",7,5),N('Ist-Stunden'!AH118)),MAX(IF(Einstellungen!$C$11="7 Tage",MAX(0,(MIN(DATE(2028,6,0),IF(Mitarbeiter!$D118="",DATE(2028,6,0),Mitarbeiter!$D118),TODAY()))-(MAX(DATE(2028,5,1),Mitarbeiter!$C118))+1),MAX(0,NETWORKDAYS(MAX(DATE(2028,5,1),Mitarbeiter!$C118),MIN(DATE(2028,6,0),IF(Mitarbeiter!$D118="",DATE(2028,6,0),Mitarbeiter!$D118),TODAY()),Einstellungen!$F$13:$F$67)))*N(Mitarbeiter!$E118)/IF(Einstellungen!$C$11="7 Tage",7,5),N('Ist-Stunden'!AH118)+(N(Krankheitstage!BG118)+N(Krankheitstage!BS118))*N($C118))))</f>
        <v/>
      </c>
      <c r="BM118" s="76">
        <f>IF($B118="",0,IF(Einstellungen!$C$10="Ja",MAX(IF(Einstellungen!$C$11="7 Tage",MAX(0,(MIN(DATE(2028,7,0),IF(Mitarbeiter!$D118="",DATE(2028,7,0),Mitarbeiter!$D118),TODAY()))-(MAX(DATE(2028,6,1),Mitarbeiter!$C118))+1),MAX(0,NETWORKDAYS(MAX(DATE(2028,6,1),Mitarbeiter!$C118),MIN(DATE(2028,7,0),IF(Mitarbeiter!$D118="",DATE(2028,7,0),Mitarbeiter!$D118),TODAY()),Einstellungen!$F$13:$F$67)))*N(Mitarbeiter!$E118)/IF(Einstellungen!$C$11="7 Tage",7,5),N('Ist-Stunden'!AI118)),MAX(IF(Einstellungen!$C$11="7 Tage",MAX(0,(MIN(DATE(2028,7,0),IF(Mitarbeiter!$D118="",DATE(2028,7,0),Mitarbeiter!$D118),TODAY()))-(MAX(DATE(2028,6,1),Mitarbeiter!$C118))+1),MAX(0,NETWORKDAYS(MAX(DATE(2028,6,1),Mitarbeiter!$C118),MIN(DATE(2028,7,0),IF(Mitarbeiter!$D118="",DATE(2028,7,0),Mitarbeiter!$D118),TODAY()),Einstellungen!$F$13:$F$67)))*N(Mitarbeiter!$E118)/IF(Einstellungen!$C$11="7 Tage",7,5),N('Ist-Stunden'!AI118)+(N(Krankheitstage!BH118)+N(Krankheitstage!BT118))*N($C118))))</f>
        <v/>
      </c>
      <c r="BN118" s="76">
        <f>IF($B118="",0,IF(Einstellungen!$C$10="Ja",MAX(IF(Einstellungen!$C$11="7 Tage",MAX(0,(MIN(DATE(2028,8,0),IF(Mitarbeiter!$D118="",DATE(2028,8,0),Mitarbeiter!$D118),TODAY()))-(MAX(DATE(2028,7,1),Mitarbeiter!$C118))+1),MAX(0,NETWORKDAYS(MAX(DATE(2028,7,1),Mitarbeiter!$C118),MIN(DATE(2028,8,0),IF(Mitarbeiter!$D118="",DATE(2028,8,0),Mitarbeiter!$D118),TODAY()),Einstellungen!$F$13:$F$67)))*N(Mitarbeiter!$E118)/IF(Einstellungen!$C$11="7 Tage",7,5),N('Ist-Stunden'!AJ118)),MAX(IF(Einstellungen!$C$11="7 Tage",MAX(0,(MIN(DATE(2028,8,0),IF(Mitarbeiter!$D118="",DATE(2028,8,0),Mitarbeiter!$D118),TODAY()))-(MAX(DATE(2028,7,1),Mitarbeiter!$C118))+1),MAX(0,NETWORKDAYS(MAX(DATE(2028,7,1),Mitarbeiter!$C118),MIN(DATE(2028,8,0),IF(Mitarbeiter!$D118="",DATE(2028,8,0),Mitarbeiter!$D118),TODAY()),Einstellungen!$F$13:$F$67)))*N(Mitarbeiter!$E118)/IF(Einstellungen!$C$11="7 Tage",7,5),N('Ist-Stunden'!AJ118)+(N(Krankheitstage!BI118)+N(Krankheitstage!BU118))*N($C118))))</f>
        <v/>
      </c>
      <c r="BO118" s="76">
        <f>IF($B118="",0,IF(Einstellungen!$C$10="Ja",MAX(IF(Einstellungen!$C$11="7 Tage",MAX(0,(MIN(DATE(2028,9,0),IF(Mitarbeiter!$D118="",DATE(2028,9,0),Mitarbeiter!$D118),TODAY()))-(MAX(DATE(2028,8,1),Mitarbeiter!$C118))+1),MAX(0,NETWORKDAYS(MAX(DATE(2028,8,1),Mitarbeiter!$C118),MIN(DATE(2028,9,0),IF(Mitarbeiter!$D118="",DATE(2028,9,0),Mitarbeiter!$D118),TODAY()),Einstellungen!$F$13:$F$67)))*N(Mitarbeiter!$E118)/IF(Einstellungen!$C$11="7 Tage",7,5),N('Ist-Stunden'!AK118)),MAX(IF(Einstellungen!$C$11="7 Tage",MAX(0,(MIN(DATE(2028,9,0),IF(Mitarbeiter!$D118="",DATE(2028,9,0),Mitarbeiter!$D118),TODAY()))-(MAX(DATE(2028,8,1),Mitarbeiter!$C118))+1),MAX(0,NETWORKDAYS(MAX(DATE(2028,8,1),Mitarbeiter!$C118),MIN(DATE(2028,9,0),IF(Mitarbeiter!$D118="",DATE(2028,9,0),Mitarbeiter!$D118),TODAY()),Einstellungen!$F$13:$F$67)))*N(Mitarbeiter!$E118)/IF(Einstellungen!$C$11="7 Tage",7,5),N('Ist-Stunden'!AK118)+(N(Krankheitstage!BJ118)+N(Krankheitstage!BV118))*N($C118))))</f>
        <v/>
      </c>
      <c r="BP118" s="76">
        <f>IF($B118="",0,IF(Einstellungen!$C$10="Ja",MAX(IF(Einstellungen!$C$11="7 Tage",MAX(0,(MIN(DATE(2028,10,0),IF(Mitarbeiter!$D118="",DATE(2028,10,0),Mitarbeiter!$D118),TODAY()))-(MAX(DATE(2028,9,1),Mitarbeiter!$C118))+1),MAX(0,NETWORKDAYS(MAX(DATE(2028,9,1),Mitarbeiter!$C118),MIN(DATE(2028,10,0),IF(Mitarbeiter!$D118="",DATE(2028,10,0),Mitarbeiter!$D118),TODAY()),Einstellungen!$F$13:$F$67)))*N(Mitarbeiter!$E118)/IF(Einstellungen!$C$11="7 Tage",7,5),N('Ist-Stunden'!AL118)),MAX(IF(Einstellungen!$C$11="7 Tage",MAX(0,(MIN(DATE(2028,10,0),IF(Mitarbeiter!$D118="",DATE(2028,10,0),Mitarbeiter!$D118),TODAY()))-(MAX(DATE(2028,9,1),Mitarbeiter!$C118))+1),MAX(0,NETWORKDAYS(MAX(DATE(2028,9,1),Mitarbeiter!$C118),MIN(DATE(2028,10,0),IF(Mitarbeiter!$D118="",DATE(2028,10,0),Mitarbeiter!$D118),TODAY()),Einstellungen!$F$13:$F$67)))*N(Mitarbeiter!$E118)/IF(Einstellungen!$C$11="7 Tage",7,5),N('Ist-Stunden'!AL118)+(N(Krankheitstage!BK118)+N(Krankheitstage!BW118))*N($C118))))</f>
        <v/>
      </c>
      <c r="BQ118" s="76">
        <f>IF($B118="",0,IF(Einstellungen!$C$10="Ja",MAX(IF(Einstellungen!$C$11="7 Tage",MAX(0,(MIN(DATE(2028,11,0),IF(Mitarbeiter!$D118="",DATE(2028,11,0),Mitarbeiter!$D118),TODAY()))-(MAX(DATE(2028,10,1),Mitarbeiter!$C118))+1),MAX(0,NETWORKDAYS(MAX(DATE(2028,10,1),Mitarbeiter!$C118),MIN(DATE(2028,11,0),IF(Mitarbeiter!$D118="",DATE(2028,11,0),Mitarbeiter!$D118),TODAY()),Einstellungen!$F$13:$F$67)))*N(Mitarbeiter!$E118)/IF(Einstellungen!$C$11="7 Tage",7,5),N('Ist-Stunden'!AM118)),MAX(IF(Einstellungen!$C$11="7 Tage",MAX(0,(MIN(DATE(2028,11,0),IF(Mitarbeiter!$D118="",DATE(2028,11,0),Mitarbeiter!$D118),TODAY()))-(MAX(DATE(2028,10,1),Mitarbeiter!$C118))+1),MAX(0,NETWORKDAYS(MAX(DATE(2028,10,1),Mitarbeiter!$C118),MIN(DATE(2028,11,0),IF(Mitarbeiter!$D118="",DATE(2028,11,0),Mitarbeiter!$D118),TODAY()),Einstellungen!$F$13:$F$67)))*N(Mitarbeiter!$E118)/IF(Einstellungen!$C$11="7 Tage",7,5),N('Ist-Stunden'!AM118)+(N(Krankheitstage!BL118)+N(Krankheitstage!BX118))*N($C118))))</f>
        <v/>
      </c>
      <c r="BR118" s="76">
        <f>IF($B118="",0,IF(Einstellungen!$C$10="Ja",MAX(IF(Einstellungen!$C$11="7 Tage",MAX(0,(MIN(DATE(2028,12,0),IF(Mitarbeiter!$D118="",DATE(2028,12,0),Mitarbeiter!$D118),TODAY()))-(MAX(DATE(2028,11,1),Mitarbeiter!$C118))+1),MAX(0,NETWORKDAYS(MAX(DATE(2028,11,1),Mitarbeiter!$C118),MIN(DATE(2028,12,0),IF(Mitarbeiter!$D118="",DATE(2028,12,0),Mitarbeiter!$D118),TODAY()),Einstellungen!$F$13:$F$67)))*N(Mitarbeiter!$E118)/IF(Einstellungen!$C$11="7 Tage",7,5),N('Ist-Stunden'!AN118)),MAX(IF(Einstellungen!$C$11="7 Tage",MAX(0,(MIN(DATE(2028,12,0),IF(Mitarbeiter!$D118="",DATE(2028,12,0),Mitarbeiter!$D118),TODAY()))-(MAX(DATE(2028,11,1),Mitarbeiter!$C118))+1),MAX(0,NETWORKDAYS(MAX(DATE(2028,11,1),Mitarbeiter!$C118),MIN(DATE(2028,12,0),IF(Mitarbeiter!$D118="",DATE(2028,12,0),Mitarbeiter!$D118),TODAY()),Einstellungen!$F$13:$F$67)))*N(Mitarbeiter!$E118)/IF(Einstellungen!$C$11="7 Tage",7,5),N('Ist-Stunden'!AN118)+(N(Krankheitstage!BM118)+N(Krankheitstage!BY118))*N($C118))))</f>
        <v/>
      </c>
      <c r="BS118" s="76">
        <f>IF($B118="",0,IF(Einstellungen!$C$10="Ja",MAX(IF(Einstellungen!$C$11="7 Tage",MAX(0,(MIN(DATE(2028,13,0),IF(Mitarbeiter!$D118="",DATE(2028,13,0),Mitarbeiter!$D118),TODAY()))-(MAX(DATE(2028,12,1),Mitarbeiter!$C118))+1),MAX(0,NETWORKDAYS(MAX(DATE(2028,12,1),Mitarbeiter!$C118),MIN(DATE(2028,13,0),IF(Mitarbeiter!$D118="",DATE(2028,13,0),Mitarbeiter!$D118),TODAY()),Einstellungen!$F$13:$F$67)))*N(Mitarbeiter!$E118)/IF(Einstellungen!$C$11="7 Tage",7,5),N('Ist-Stunden'!AO118)),MAX(IF(Einstellungen!$C$11="7 Tage",MAX(0,(MIN(DATE(2028,13,0),IF(Mitarbeiter!$D118="",DATE(2028,13,0),Mitarbeiter!$D118),TODAY()))-(MAX(DATE(2028,12,1),Mitarbeiter!$C118))+1),MAX(0,NETWORKDAYS(MAX(DATE(2028,12,1),Mitarbeiter!$C118),MIN(DATE(2028,13,0),IF(Mitarbeiter!$D118="",DATE(2028,13,0),Mitarbeiter!$D118),TODAY()),Einstellungen!$F$13:$F$67)))*N(Mitarbeiter!$E118)/IF(Einstellungen!$C$11="7 Tage",7,5),N('Ist-Stunden'!AO118)+(N(Krankheitstage!BN118)+N(Krankheitstage!BZ118))*N($C118))))</f>
        <v/>
      </c>
      <c r="BT118" s="76">
        <f>IF($B118="",0,IF(Einstellungen!$C$10="Ja",MAX(IF(Einstellungen!$C$11="7 Tage",MAX(0,(MIN(DATE(2029,2,0),IF(Mitarbeiter!$D118="",DATE(2029,2,0),Mitarbeiter!$D118),TODAY()))-(MAX(DATE(2029,1,1),Mitarbeiter!$C118))+1),MAX(0,NETWORKDAYS(MAX(DATE(2029,1,1),Mitarbeiter!$C118),MIN(DATE(2029,2,0),IF(Mitarbeiter!$D118="",DATE(2029,2,0),Mitarbeiter!$D118),TODAY()),Einstellungen!$F$13:$F$67)))*N(Mitarbeiter!$E118)/IF(Einstellungen!$C$11="7 Tage",7,5),N('Ist-Stunden'!AP118)),MAX(IF(Einstellungen!$C$11="7 Tage",MAX(0,(MIN(DATE(2029,2,0),IF(Mitarbeiter!$D118="",DATE(2029,2,0),Mitarbeiter!$D118),TODAY()))-(MAX(DATE(2029,1,1),Mitarbeiter!$C118))+1),MAX(0,NETWORKDAYS(MAX(DATE(2029,1,1),Mitarbeiter!$C118),MIN(DATE(2029,2,0),IF(Mitarbeiter!$D118="",DATE(2029,2,0),Mitarbeiter!$D118),TODAY()),Einstellungen!$F$13:$F$67)))*N(Mitarbeiter!$E118)/IF(Einstellungen!$C$11="7 Tage",7,5),N('Ist-Stunden'!AP118)+(N(Krankheitstage!CA118)+N(Krankheitstage!CM118))*N($C118))))</f>
        <v/>
      </c>
      <c r="BU118" s="76">
        <f>IF($B118="",0,IF(Einstellungen!$C$10="Ja",MAX(IF(Einstellungen!$C$11="7 Tage",MAX(0,(MIN(DATE(2029,3,0),IF(Mitarbeiter!$D118="",DATE(2029,3,0),Mitarbeiter!$D118),TODAY()))-(MAX(DATE(2029,2,1),Mitarbeiter!$C118))+1),MAX(0,NETWORKDAYS(MAX(DATE(2029,2,1),Mitarbeiter!$C118),MIN(DATE(2029,3,0),IF(Mitarbeiter!$D118="",DATE(2029,3,0),Mitarbeiter!$D118),TODAY()),Einstellungen!$F$13:$F$67)))*N(Mitarbeiter!$E118)/IF(Einstellungen!$C$11="7 Tage",7,5),N('Ist-Stunden'!AQ118)),MAX(IF(Einstellungen!$C$11="7 Tage",MAX(0,(MIN(DATE(2029,3,0),IF(Mitarbeiter!$D118="",DATE(2029,3,0),Mitarbeiter!$D118),TODAY()))-(MAX(DATE(2029,2,1),Mitarbeiter!$C118))+1),MAX(0,NETWORKDAYS(MAX(DATE(2029,2,1),Mitarbeiter!$C118),MIN(DATE(2029,3,0),IF(Mitarbeiter!$D118="",DATE(2029,3,0),Mitarbeiter!$D118),TODAY()),Einstellungen!$F$13:$F$67)))*N(Mitarbeiter!$E118)/IF(Einstellungen!$C$11="7 Tage",7,5),N('Ist-Stunden'!AQ118)+(N(Krankheitstage!CB118)+N(Krankheitstage!CN118))*N($C118))))</f>
        <v/>
      </c>
      <c r="BV118" s="76">
        <f>IF($B118="",0,IF(Einstellungen!$C$10="Ja",MAX(IF(Einstellungen!$C$11="7 Tage",MAX(0,(MIN(DATE(2029,4,0),IF(Mitarbeiter!$D118="",DATE(2029,4,0),Mitarbeiter!$D118),TODAY()))-(MAX(DATE(2029,3,1),Mitarbeiter!$C118))+1),MAX(0,NETWORKDAYS(MAX(DATE(2029,3,1),Mitarbeiter!$C118),MIN(DATE(2029,4,0),IF(Mitarbeiter!$D118="",DATE(2029,4,0),Mitarbeiter!$D118),TODAY()),Einstellungen!$F$13:$F$67)))*N(Mitarbeiter!$E118)/IF(Einstellungen!$C$11="7 Tage",7,5),N('Ist-Stunden'!AR118)),MAX(IF(Einstellungen!$C$11="7 Tage",MAX(0,(MIN(DATE(2029,4,0),IF(Mitarbeiter!$D118="",DATE(2029,4,0),Mitarbeiter!$D118),TODAY()))-(MAX(DATE(2029,3,1),Mitarbeiter!$C118))+1),MAX(0,NETWORKDAYS(MAX(DATE(2029,3,1),Mitarbeiter!$C118),MIN(DATE(2029,4,0),IF(Mitarbeiter!$D118="",DATE(2029,4,0),Mitarbeiter!$D118),TODAY()),Einstellungen!$F$13:$F$67)))*N(Mitarbeiter!$E118)/IF(Einstellungen!$C$11="7 Tage",7,5),N('Ist-Stunden'!AR118)+(N(Krankheitstage!CC118)+N(Krankheitstage!CO118))*N($C118))))</f>
        <v/>
      </c>
      <c r="BW118" s="76">
        <f>IF($B118="",0,IF(Einstellungen!$C$10="Ja",MAX(IF(Einstellungen!$C$11="7 Tage",MAX(0,(MIN(DATE(2029,5,0),IF(Mitarbeiter!$D118="",DATE(2029,5,0),Mitarbeiter!$D118),TODAY()))-(MAX(DATE(2029,4,1),Mitarbeiter!$C118))+1),MAX(0,NETWORKDAYS(MAX(DATE(2029,4,1),Mitarbeiter!$C118),MIN(DATE(2029,5,0),IF(Mitarbeiter!$D118="",DATE(2029,5,0),Mitarbeiter!$D118),TODAY()),Einstellungen!$F$13:$F$67)))*N(Mitarbeiter!$E118)/IF(Einstellungen!$C$11="7 Tage",7,5),N('Ist-Stunden'!AS118)),MAX(IF(Einstellungen!$C$11="7 Tage",MAX(0,(MIN(DATE(2029,5,0),IF(Mitarbeiter!$D118="",DATE(2029,5,0),Mitarbeiter!$D118),TODAY()))-(MAX(DATE(2029,4,1),Mitarbeiter!$C118))+1),MAX(0,NETWORKDAYS(MAX(DATE(2029,4,1),Mitarbeiter!$C118),MIN(DATE(2029,5,0),IF(Mitarbeiter!$D118="",DATE(2029,5,0),Mitarbeiter!$D118),TODAY()),Einstellungen!$F$13:$F$67)))*N(Mitarbeiter!$E118)/IF(Einstellungen!$C$11="7 Tage",7,5),N('Ist-Stunden'!AS118)+(N(Krankheitstage!CD118)+N(Krankheitstage!CP118))*N($C118))))</f>
        <v/>
      </c>
      <c r="BX118" s="76">
        <f>IF($B118="",0,IF(Einstellungen!$C$10="Ja",MAX(IF(Einstellungen!$C$11="7 Tage",MAX(0,(MIN(DATE(2029,6,0),IF(Mitarbeiter!$D118="",DATE(2029,6,0),Mitarbeiter!$D118),TODAY()))-(MAX(DATE(2029,5,1),Mitarbeiter!$C118))+1),MAX(0,NETWORKDAYS(MAX(DATE(2029,5,1),Mitarbeiter!$C118),MIN(DATE(2029,6,0),IF(Mitarbeiter!$D118="",DATE(2029,6,0),Mitarbeiter!$D118),TODAY()),Einstellungen!$F$13:$F$67)))*N(Mitarbeiter!$E118)/IF(Einstellungen!$C$11="7 Tage",7,5),N('Ist-Stunden'!AT118)),MAX(IF(Einstellungen!$C$11="7 Tage",MAX(0,(MIN(DATE(2029,6,0),IF(Mitarbeiter!$D118="",DATE(2029,6,0),Mitarbeiter!$D118),TODAY()))-(MAX(DATE(2029,5,1),Mitarbeiter!$C118))+1),MAX(0,NETWORKDAYS(MAX(DATE(2029,5,1),Mitarbeiter!$C118),MIN(DATE(2029,6,0),IF(Mitarbeiter!$D118="",DATE(2029,6,0),Mitarbeiter!$D118),TODAY()),Einstellungen!$F$13:$F$67)))*N(Mitarbeiter!$E118)/IF(Einstellungen!$C$11="7 Tage",7,5),N('Ist-Stunden'!AT118)+(N(Krankheitstage!CE118)+N(Krankheitstage!CQ118))*N($C118))))</f>
        <v/>
      </c>
      <c r="BY118" s="76">
        <f>IF($B118="",0,IF(Einstellungen!$C$10="Ja",MAX(IF(Einstellungen!$C$11="7 Tage",MAX(0,(MIN(DATE(2029,7,0),IF(Mitarbeiter!$D118="",DATE(2029,7,0),Mitarbeiter!$D118),TODAY()))-(MAX(DATE(2029,6,1),Mitarbeiter!$C118))+1),MAX(0,NETWORKDAYS(MAX(DATE(2029,6,1),Mitarbeiter!$C118),MIN(DATE(2029,7,0),IF(Mitarbeiter!$D118="",DATE(2029,7,0),Mitarbeiter!$D118),TODAY()),Einstellungen!$F$13:$F$67)))*N(Mitarbeiter!$E118)/IF(Einstellungen!$C$11="7 Tage",7,5),N('Ist-Stunden'!AU118)),MAX(IF(Einstellungen!$C$11="7 Tage",MAX(0,(MIN(DATE(2029,7,0),IF(Mitarbeiter!$D118="",DATE(2029,7,0),Mitarbeiter!$D118),TODAY()))-(MAX(DATE(2029,6,1),Mitarbeiter!$C118))+1),MAX(0,NETWORKDAYS(MAX(DATE(2029,6,1),Mitarbeiter!$C118),MIN(DATE(2029,7,0),IF(Mitarbeiter!$D118="",DATE(2029,7,0),Mitarbeiter!$D118),TODAY()),Einstellungen!$F$13:$F$67)))*N(Mitarbeiter!$E118)/IF(Einstellungen!$C$11="7 Tage",7,5),N('Ist-Stunden'!AU118)+(N(Krankheitstage!CF118)+N(Krankheitstage!CR118))*N($C118))))</f>
        <v/>
      </c>
      <c r="BZ118" s="76">
        <f>IF($B118="",0,IF(Einstellungen!$C$10="Ja",MAX(IF(Einstellungen!$C$11="7 Tage",MAX(0,(MIN(DATE(2029,8,0),IF(Mitarbeiter!$D118="",DATE(2029,8,0),Mitarbeiter!$D118),TODAY()))-(MAX(DATE(2029,7,1),Mitarbeiter!$C118))+1),MAX(0,NETWORKDAYS(MAX(DATE(2029,7,1),Mitarbeiter!$C118),MIN(DATE(2029,8,0),IF(Mitarbeiter!$D118="",DATE(2029,8,0),Mitarbeiter!$D118),TODAY()),Einstellungen!$F$13:$F$67)))*N(Mitarbeiter!$E118)/IF(Einstellungen!$C$11="7 Tage",7,5),N('Ist-Stunden'!AV118)),MAX(IF(Einstellungen!$C$11="7 Tage",MAX(0,(MIN(DATE(2029,8,0),IF(Mitarbeiter!$D118="",DATE(2029,8,0),Mitarbeiter!$D118),TODAY()))-(MAX(DATE(2029,7,1),Mitarbeiter!$C118))+1),MAX(0,NETWORKDAYS(MAX(DATE(2029,7,1),Mitarbeiter!$C118),MIN(DATE(2029,8,0),IF(Mitarbeiter!$D118="",DATE(2029,8,0),Mitarbeiter!$D118),TODAY()),Einstellungen!$F$13:$F$67)))*N(Mitarbeiter!$E118)/IF(Einstellungen!$C$11="7 Tage",7,5),N('Ist-Stunden'!AV118)+(N(Krankheitstage!CG118)+N(Krankheitstage!CS118))*N($C118))))</f>
        <v/>
      </c>
      <c r="CA118" s="76">
        <f>IF($B118="",0,IF(Einstellungen!$C$10="Ja",MAX(IF(Einstellungen!$C$11="7 Tage",MAX(0,(MIN(DATE(2029,9,0),IF(Mitarbeiter!$D118="",DATE(2029,9,0),Mitarbeiter!$D118),TODAY()))-(MAX(DATE(2029,8,1),Mitarbeiter!$C118))+1),MAX(0,NETWORKDAYS(MAX(DATE(2029,8,1),Mitarbeiter!$C118),MIN(DATE(2029,9,0),IF(Mitarbeiter!$D118="",DATE(2029,9,0),Mitarbeiter!$D118),TODAY()),Einstellungen!$F$13:$F$67)))*N(Mitarbeiter!$E118)/IF(Einstellungen!$C$11="7 Tage",7,5),N('Ist-Stunden'!AW118)),MAX(IF(Einstellungen!$C$11="7 Tage",MAX(0,(MIN(DATE(2029,9,0),IF(Mitarbeiter!$D118="",DATE(2029,9,0),Mitarbeiter!$D118),TODAY()))-(MAX(DATE(2029,8,1),Mitarbeiter!$C118))+1),MAX(0,NETWORKDAYS(MAX(DATE(2029,8,1),Mitarbeiter!$C118),MIN(DATE(2029,9,0),IF(Mitarbeiter!$D118="",DATE(2029,9,0),Mitarbeiter!$D118),TODAY()),Einstellungen!$F$13:$F$67)))*N(Mitarbeiter!$E118)/IF(Einstellungen!$C$11="7 Tage",7,5),N('Ist-Stunden'!AW118)+(N(Krankheitstage!CH118)+N(Krankheitstage!CT118))*N($C118))))</f>
        <v/>
      </c>
      <c r="CB118" s="76">
        <f>IF($B118="",0,IF(Einstellungen!$C$10="Ja",MAX(IF(Einstellungen!$C$11="7 Tage",MAX(0,(MIN(DATE(2029,10,0),IF(Mitarbeiter!$D118="",DATE(2029,10,0),Mitarbeiter!$D118),TODAY()))-(MAX(DATE(2029,9,1),Mitarbeiter!$C118))+1),MAX(0,NETWORKDAYS(MAX(DATE(2029,9,1),Mitarbeiter!$C118),MIN(DATE(2029,10,0),IF(Mitarbeiter!$D118="",DATE(2029,10,0),Mitarbeiter!$D118),TODAY()),Einstellungen!$F$13:$F$67)))*N(Mitarbeiter!$E118)/IF(Einstellungen!$C$11="7 Tage",7,5),N('Ist-Stunden'!AX118)),MAX(IF(Einstellungen!$C$11="7 Tage",MAX(0,(MIN(DATE(2029,10,0),IF(Mitarbeiter!$D118="",DATE(2029,10,0),Mitarbeiter!$D118),TODAY()))-(MAX(DATE(2029,9,1),Mitarbeiter!$C118))+1),MAX(0,NETWORKDAYS(MAX(DATE(2029,9,1),Mitarbeiter!$C118),MIN(DATE(2029,10,0),IF(Mitarbeiter!$D118="",DATE(2029,10,0),Mitarbeiter!$D118),TODAY()),Einstellungen!$F$13:$F$67)))*N(Mitarbeiter!$E118)/IF(Einstellungen!$C$11="7 Tage",7,5),N('Ist-Stunden'!AX118)+(N(Krankheitstage!CI118)+N(Krankheitstage!CU118))*N($C118))))</f>
        <v/>
      </c>
      <c r="CC118" s="76">
        <f>IF($B118="",0,IF(Einstellungen!$C$10="Ja",MAX(IF(Einstellungen!$C$11="7 Tage",MAX(0,(MIN(DATE(2029,11,0),IF(Mitarbeiter!$D118="",DATE(2029,11,0),Mitarbeiter!$D118),TODAY()))-(MAX(DATE(2029,10,1),Mitarbeiter!$C118))+1),MAX(0,NETWORKDAYS(MAX(DATE(2029,10,1),Mitarbeiter!$C118),MIN(DATE(2029,11,0),IF(Mitarbeiter!$D118="",DATE(2029,11,0),Mitarbeiter!$D118),TODAY()),Einstellungen!$F$13:$F$67)))*N(Mitarbeiter!$E118)/IF(Einstellungen!$C$11="7 Tage",7,5),N('Ist-Stunden'!AY118)),MAX(IF(Einstellungen!$C$11="7 Tage",MAX(0,(MIN(DATE(2029,11,0),IF(Mitarbeiter!$D118="",DATE(2029,11,0),Mitarbeiter!$D118),TODAY()))-(MAX(DATE(2029,10,1),Mitarbeiter!$C118))+1),MAX(0,NETWORKDAYS(MAX(DATE(2029,10,1),Mitarbeiter!$C118),MIN(DATE(2029,11,0),IF(Mitarbeiter!$D118="",DATE(2029,11,0),Mitarbeiter!$D118),TODAY()),Einstellungen!$F$13:$F$67)))*N(Mitarbeiter!$E118)/IF(Einstellungen!$C$11="7 Tage",7,5),N('Ist-Stunden'!AY118)+(N(Krankheitstage!CJ118)+N(Krankheitstage!CV118))*N($C118))))</f>
        <v/>
      </c>
      <c r="CD118" s="76">
        <f>IF($B118="",0,IF(Einstellungen!$C$10="Ja",MAX(IF(Einstellungen!$C$11="7 Tage",MAX(0,(MIN(DATE(2029,12,0),IF(Mitarbeiter!$D118="",DATE(2029,12,0),Mitarbeiter!$D118),TODAY()))-(MAX(DATE(2029,11,1),Mitarbeiter!$C118))+1),MAX(0,NETWORKDAYS(MAX(DATE(2029,11,1),Mitarbeiter!$C118),MIN(DATE(2029,12,0),IF(Mitarbeiter!$D118="",DATE(2029,12,0),Mitarbeiter!$D118),TODAY()),Einstellungen!$F$13:$F$67)))*N(Mitarbeiter!$E118)/IF(Einstellungen!$C$11="7 Tage",7,5),N('Ist-Stunden'!AZ118)),MAX(IF(Einstellungen!$C$11="7 Tage",MAX(0,(MIN(DATE(2029,12,0),IF(Mitarbeiter!$D118="",DATE(2029,12,0),Mitarbeiter!$D118),TODAY()))-(MAX(DATE(2029,11,1),Mitarbeiter!$C118))+1),MAX(0,NETWORKDAYS(MAX(DATE(2029,11,1),Mitarbeiter!$C118),MIN(DATE(2029,12,0),IF(Mitarbeiter!$D118="",DATE(2029,12,0),Mitarbeiter!$D118),TODAY()),Einstellungen!$F$13:$F$67)))*N(Mitarbeiter!$E118)/IF(Einstellungen!$C$11="7 Tage",7,5),N('Ist-Stunden'!AZ118)+(N(Krankheitstage!CK118)+N(Krankheitstage!CW118))*N($C118))))</f>
        <v/>
      </c>
      <c r="CE118" s="76">
        <f>IF($B118="",0,IF(Einstellungen!$C$10="Ja",MAX(IF(Einstellungen!$C$11="7 Tage",MAX(0,(MIN(DATE(2029,13,0),IF(Mitarbeiter!$D118="",DATE(2029,13,0),Mitarbeiter!$D118),TODAY()))-(MAX(DATE(2029,12,1),Mitarbeiter!$C118))+1),MAX(0,NETWORKDAYS(MAX(DATE(2029,12,1),Mitarbeiter!$C118),MIN(DATE(2029,13,0),IF(Mitarbeiter!$D118="",DATE(2029,13,0),Mitarbeiter!$D118),TODAY()),Einstellungen!$F$13:$F$67)))*N(Mitarbeiter!$E118)/IF(Einstellungen!$C$11="7 Tage",7,5),N('Ist-Stunden'!BA118)),MAX(IF(Einstellungen!$C$11="7 Tage",MAX(0,(MIN(DATE(2029,13,0),IF(Mitarbeiter!$D118="",DATE(2029,13,0),Mitarbeiter!$D118),TODAY()))-(MAX(DATE(2029,12,1),Mitarbeiter!$C118))+1),MAX(0,NETWORKDAYS(MAX(DATE(2029,12,1),Mitarbeiter!$C118),MIN(DATE(2029,13,0),IF(Mitarbeiter!$D118="",DATE(2029,13,0),Mitarbeiter!$D118),TODAY()),Einstellungen!$F$13:$F$67)))*N(Mitarbeiter!$E118)/IF(Einstellungen!$C$11="7 Tage",7,5),N('Ist-Stunden'!BA118)+(N(Krankheitstage!CL118)+N(Krankheitstage!CX118))*N($C118))))</f>
        <v/>
      </c>
      <c r="CF118" s="76">
        <f>IF($B118="",0,IF(Einstellungen!$C$10="Ja",MAX(IF(Einstellungen!$C$11="7 Tage",MAX(0,(MIN(DATE(2030,2,0),IF(Mitarbeiter!$D118="",DATE(2030,2,0),Mitarbeiter!$D118),TODAY()))-(MAX(DATE(2030,1,1),Mitarbeiter!$C118))+1),MAX(0,NETWORKDAYS(MAX(DATE(2030,1,1),Mitarbeiter!$C118),MIN(DATE(2030,2,0),IF(Mitarbeiter!$D118="",DATE(2030,2,0),Mitarbeiter!$D118),TODAY()),Einstellungen!$F$13:$F$67)))*N(Mitarbeiter!$E118)/IF(Einstellungen!$C$11="7 Tage",7,5),N('Ist-Stunden'!BB118)),MAX(IF(Einstellungen!$C$11="7 Tage",MAX(0,(MIN(DATE(2030,2,0),IF(Mitarbeiter!$D118="",DATE(2030,2,0),Mitarbeiter!$D118),TODAY()))-(MAX(DATE(2030,1,1),Mitarbeiter!$C118))+1),MAX(0,NETWORKDAYS(MAX(DATE(2030,1,1),Mitarbeiter!$C118),MIN(DATE(2030,2,0),IF(Mitarbeiter!$D118="",DATE(2030,2,0),Mitarbeiter!$D118),TODAY()),Einstellungen!$F$13:$F$67)))*N(Mitarbeiter!$E118)/IF(Einstellungen!$C$11="7 Tage",7,5),N('Ist-Stunden'!BB118)+(N(Krankheitstage!CY118)+N(Krankheitstage!DK118))*N($C118))))</f>
        <v/>
      </c>
      <c r="CG118" s="76">
        <f>IF($B118="",0,IF(Einstellungen!$C$10="Ja",MAX(IF(Einstellungen!$C$11="7 Tage",MAX(0,(MIN(DATE(2030,3,0),IF(Mitarbeiter!$D118="",DATE(2030,3,0),Mitarbeiter!$D118),TODAY()))-(MAX(DATE(2030,2,1),Mitarbeiter!$C118))+1),MAX(0,NETWORKDAYS(MAX(DATE(2030,2,1),Mitarbeiter!$C118),MIN(DATE(2030,3,0),IF(Mitarbeiter!$D118="",DATE(2030,3,0),Mitarbeiter!$D118),TODAY()),Einstellungen!$F$13:$F$67)))*N(Mitarbeiter!$E118)/IF(Einstellungen!$C$11="7 Tage",7,5),N('Ist-Stunden'!BC118)),MAX(IF(Einstellungen!$C$11="7 Tage",MAX(0,(MIN(DATE(2030,3,0),IF(Mitarbeiter!$D118="",DATE(2030,3,0),Mitarbeiter!$D118),TODAY()))-(MAX(DATE(2030,2,1),Mitarbeiter!$C118))+1),MAX(0,NETWORKDAYS(MAX(DATE(2030,2,1),Mitarbeiter!$C118),MIN(DATE(2030,3,0),IF(Mitarbeiter!$D118="",DATE(2030,3,0),Mitarbeiter!$D118),TODAY()),Einstellungen!$F$13:$F$67)))*N(Mitarbeiter!$E118)/IF(Einstellungen!$C$11="7 Tage",7,5),N('Ist-Stunden'!BC118)+(N(Krankheitstage!CZ118)+N(Krankheitstage!DL118))*N($C118))))</f>
        <v/>
      </c>
      <c r="CH118" s="76">
        <f>IF($B118="",0,IF(Einstellungen!$C$10="Ja",MAX(IF(Einstellungen!$C$11="7 Tage",MAX(0,(MIN(DATE(2030,4,0),IF(Mitarbeiter!$D118="",DATE(2030,4,0),Mitarbeiter!$D118),TODAY()))-(MAX(DATE(2030,3,1),Mitarbeiter!$C118))+1),MAX(0,NETWORKDAYS(MAX(DATE(2030,3,1),Mitarbeiter!$C118),MIN(DATE(2030,4,0),IF(Mitarbeiter!$D118="",DATE(2030,4,0),Mitarbeiter!$D118),TODAY()),Einstellungen!$F$13:$F$67)))*N(Mitarbeiter!$E118)/IF(Einstellungen!$C$11="7 Tage",7,5),N('Ist-Stunden'!BD118)),MAX(IF(Einstellungen!$C$11="7 Tage",MAX(0,(MIN(DATE(2030,4,0),IF(Mitarbeiter!$D118="",DATE(2030,4,0),Mitarbeiter!$D118),TODAY()))-(MAX(DATE(2030,3,1),Mitarbeiter!$C118))+1),MAX(0,NETWORKDAYS(MAX(DATE(2030,3,1),Mitarbeiter!$C118),MIN(DATE(2030,4,0),IF(Mitarbeiter!$D118="",DATE(2030,4,0),Mitarbeiter!$D118),TODAY()),Einstellungen!$F$13:$F$67)))*N(Mitarbeiter!$E118)/IF(Einstellungen!$C$11="7 Tage",7,5),N('Ist-Stunden'!BD118)+(N(Krankheitstage!DA118)+N(Krankheitstage!DM118))*N($C118))))</f>
        <v/>
      </c>
      <c r="CI118" s="76">
        <f>IF($B118="",0,IF(Einstellungen!$C$10="Ja",MAX(IF(Einstellungen!$C$11="7 Tage",MAX(0,(MIN(DATE(2030,5,0),IF(Mitarbeiter!$D118="",DATE(2030,5,0),Mitarbeiter!$D118),TODAY()))-(MAX(DATE(2030,4,1),Mitarbeiter!$C118))+1),MAX(0,NETWORKDAYS(MAX(DATE(2030,4,1),Mitarbeiter!$C118),MIN(DATE(2030,5,0),IF(Mitarbeiter!$D118="",DATE(2030,5,0),Mitarbeiter!$D118),TODAY()),Einstellungen!$F$13:$F$67)))*N(Mitarbeiter!$E118)/IF(Einstellungen!$C$11="7 Tage",7,5),N('Ist-Stunden'!BE118)),MAX(IF(Einstellungen!$C$11="7 Tage",MAX(0,(MIN(DATE(2030,5,0),IF(Mitarbeiter!$D118="",DATE(2030,5,0),Mitarbeiter!$D118),TODAY()))-(MAX(DATE(2030,4,1),Mitarbeiter!$C118))+1),MAX(0,NETWORKDAYS(MAX(DATE(2030,4,1),Mitarbeiter!$C118),MIN(DATE(2030,5,0),IF(Mitarbeiter!$D118="",DATE(2030,5,0),Mitarbeiter!$D118),TODAY()),Einstellungen!$F$13:$F$67)))*N(Mitarbeiter!$E118)/IF(Einstellungen!$C$11="7 Tage",7,5),N('Ist-Stunden'!BE118)+(N(Krankheitstage!DB118)+N(Krankheitstage!DN118))*N($C118))))</f>
        <v/>
      </c>
      <c r="CJ118" s="76">
        <f>IF($B118="",0,IF(Einstellungen!$C$10="Ja",MAX(IF(Einstellungen!$C$11="7 Tage",MAX(0,(MIN(DATE(2030,6,0),IF(Mitarbeiter!$D118="",DATE(2030,6,0),Mitarbeiter!$D118),TODAY()))-(MAX(DATE(2030,5,1),Mitarbeiter!$C118))+1),MAX(0,NETWORKDAYS(MAX(DATE(2030,5,1),Mitarbeiter!$C118),MIN(DATE(2030,6,0),IF(Mitarbeiter!$D118="",DATE(2030,6,0),Mitarbeiter!$D118),TODAY()),Einstellungen!$F$13:$F$67)))*N(Mitarbeiter!$E118)/IF(Einstellungen!$C$11="7 Tage",7,5),N('Ist-Stunden'!BF118)),MAX(IF(Einstellungen!$C$11="7 Tage",MAX(0,(MIN(DATE(2030,6,0),IF(Mitarbeiter!$D118="",DATE(2030,6,0),Mitarbeiter!$D118),TODAY()))-(MAX(DATE(2030,5,1),Mitarbeiter!$C118))+1),MAX(0,NETWORKDAYS(MAX(DATE(2030,5,1),Mitarbeiter!$C118),MIN(DATE(2030,6,0),IF(Mitarbeiter!$D118="",DATE(2030,6,0),Mitarbeiter!$D118),TODAY()),Einstellungen!$F$13:$F$67)))*N(Mitarbeiter!$E118)/IF(Einstellungen!$C$11="7 Tage",7,5),N('Ist-Stunden'!BF118)+(N(Krankheitstage!DC118)+N(Krankheitstage!DO118))*N($C118))))</f>
        <v/>
      </c>
      <c r="CK118" s="76">
        <f>IF($B118="",0,IF(Einstellungen!$C$10="Ja",MAX(IF(Einstellungen!$C$11="7 Tage",MAX(0,(MIN(DATE(2030,7,0),IF(Mitarbeiter!$D118="",DATE(2030,7,0),Mitarbeiter!$D118),TODAY()))-(MAX(DATE(2030,6,1),Mitarbeiter!$C118))+1),MAX(0,NETWORKDAYS(MAX(DATE(2030,6,1),Mitarbeiter!$C118),MIN(DATE(2030,7,0),IF(Mitarbeiter!$D118="",DATE(2030,7,0),Mitarbeiter!$D118),TODAY()),Einstellungen!$F$13:$F$67)))*N(Mitarbeiter!$E118)/IF(Einstellungen!$C$11="7 Tage",7,5),N('Ist-Stunden'!BG118)),MAX(IF(Einstellungen!$C$11="7 Tage",MAX(0,(MIN(DATE(2030,7,0),IF(Mitarbeiter!$D118="",DATE(2030,7,0),Mitarbeiter!$D118),TODAY()))-(MAX(DATE(2030,6,1),Mitarbeiter!$C118))+1),MAX(0,NETWORKDAYS(MAX(DATE(2030,6,1),Mitarbeiter!$C118),MIN(DATE(2030,7,0),IF(Mitarbeiter!$D118="",DATE(2030,7,0),Mitarbeiter!$D118),TODAY()),Einstellungen!$F$13:$F$67)))*N(Mitarbeiter!$E118)/IF(Einstellungen!$C$11="7 Tage",7,5),N('Ist-Stunden'!BG118)+(N(Krankheitstage!DD118)+N(Krankheitstage!DP118))*N($C118))))</f>
        <v/>
      </c>
      <c r="CL118" s="76">
        <f>IF($B118="",0,IF(Einstellungen!$C$10="Ja",MAX(IF(Einstellungen!$C$11="7 Tage",MAX(0,(MIN(DATE(2030,8,0),IF(Mitarbeiter!$D118="",DATE(2030,8,0),Mitarbeiter!$D118),TODAY()))-(MAX(DATE(2030,7,1),Mitarbeiter!$C118))+1),MAX(0,NETWORKDAYS(MAX(DATE(2030,7,1),Mitarbeiter!$C118),MIN(DATE(2030,8,0),IF(Mitarbeiter!$D118="",DATE(2030,8,0),Mitarbeiter!$D118),TODAY()),Einstellungen!$F$13:$F$67)))*N(Mitarbeiter!$E118)/IF(Einstellungen!$C$11="7 Tage",7,5),N('Ist-Stunden'!BH118)),MAX(IF(Einstellungen!$C$11="7 Tage",MAX(0,(MIN(DATE(2030,8,0),IF(Mitarbeiter!$D118="",DATE(2030,8,0),Mitarbeiter!$D118),TODAY()))-(MAX(DATE(2030,7,1),Mitarbeiter!$C118))+1),MAX(0,NETWORKDAYS(MAX(DATE(2030,7,1),Mitarbeiter!$C118),MIN(DATE(2030,8,0),IF(Mitarbeiter!$D118="",DATE(2030,8,0),Mitarbeiter!$D118),TODAY()),Einstellungen!$F$13:$F$67)))*N(Mitarbeiter!$E118)/IF(Einstellungen!$C$11="7 Tage",7,5),N('Ist-Stunden'!BH118)+(N(Krankheitstage!DE118)+N(Krankheitstage!DQ118))*N($C118))))</f>
        <v/>
      </c>
      <c r="CM118" s="76">
        <f>IF($B118="",0,IF(Einstellungen!$C$10="Ja",MAX(IF(Einstellungen!$C$11="7 Tage",MAX(0,(MIN(DATE(2030,9,0),IF(Mitarbeiter!$D118="",DATE(2030,9,0),Mitarbeiter!$D118),TODAY()))-(MAX(DATE(2030,8,1),Mitarbeiter!$C118))+1),MAX(0,NETWORKDAYS(MAX(DATE(2030,8,1),Mitarbeiter!$C118),MIN(DATE(2030,9,0),IF(Mitarbeiter!$D118="",DATE(2030,9,0),Mitarbeiter!$D118),TODAY()),Einstellungen!$F$13:$F$67)))*N(Mitarbeiter!$E118)/IF(Einstellungen!$C$11="7 Tage",7,5),N('Ist-Stunden'!BI118)),MAX(IF(Einstellungen!$C$11="7 Tage",MAX(0,(MIN(DATE(2030,9,0),IF(Mitarbeiter!$D118="",DATE(2030,9,0),Mitarbeiter!$D118),TODAY()))-(MAX(DATE(2030,8,1),Mitarbeiter!$C118))+1),MAX(0,NETWORKDAYS(MAX(DATE(2030,8,1),Mitarbeiter!$C118),MIN(DATE(2030,9,0),IF(Mitarbeiter!$D118="",DATE(2030,9,0),Mitarbeiter!$D118),TODAY()),Einstellungen!$F$13:$F$67)))*N(Mitarbeiter!$E118)/IF(Einstellungen!$C$11="7 Tage",7,5),N('Ist-Stunden'!BI118)+(N(Krankheitstage!DF118)+N(Krankheitstage!DR118))*N($C118))))</f>
        <v/>
      </c>
      <c r="CN118" s="76">
        <f>IF($B118="",0,IF(Einstellungen!$C$10="Ja",MAX(IF(Einstellungen!$C$11="7 Tage",MAX(0,(MIN(DATE(2030,10,0),IF(Mitarbeiter!$D118="",DATE(2030,10,0),Mitarbeiter!$D118),TODAY()))-(MAX(DATE(2030,9,1),Mitarbeiter!$C118))+1),MAX(0,NETWORKDAYS(MAX(DATE(2030,9,1),Mitarbeiter!$C118),MIN(DATE(2030,10,0),IF(Mitarbeiter!$D118="",DATE(2030,10,0),Mitarbeiter!$D118),TODAY()),Einstellungen!$F$13:$F$67)))*N(Mitarbeiter!$E118)/IF(Einstellungen!$C$11="7 Tage",7,5),N('Ist-Stunden'!BJ118)),MAX(IF(Einstellungen!$C$11="7 Tage",MAX(0,(MIN(DATE(2030,10,0),IF(Mitarbeiter!$D118="",DATE(2030,10,0),Mitarbeiter!$D118),TODAY()))-(MAX(DATE(2030,9,1),Mitarbeiter!$C118))+1),MAX(0,NETWORKDAYS(MAX(DATE(2030,9,1),Mitarbeiter!$C118),MIN(DATE(2030,10,0),IF(Mitarbeiter!$D118="",DATE(2030,10,0),Mitarbeiter!$D118),TODAY()),Einstellungen!$F$13:$F$67)))*N(Mitarbeiter!$E118)/IF(Einstellungen!$C$11="7 Tage",7,5),N('Ist-Stunden'!BJ118)+(N(Krankheitstage!DG118)+N(Krankheitstage!DS118))*N($C118))))</f>
        <v/>
      </c>
      <c r="CO118" s="76">
        <f>IF($B118="",0,IF(Einstellungen!$C$10="Ja",MAX(IF(Einstellungen!$C$11="7 Tage",MAX(0,(MIN(DATE(2030,11,0),IF(Mitarbeiter!$D118="",DATE(2030,11,0),Mitarbeiter!$D118),TODAY()))-(MAX(DATE(2030,10,1),Mitarbeiter!$C118))+1),MAX(0,NETWORKDAYS(MAX(DATE(2030,10,1),Mitarbeiter!$C118),MIN(DATE(2030,11,0),IF(Mitarbeiter!$D118="",DATE(2030,11,0),Mitarbeiter!$D118),TODAY()),Einstellungen!$F$13:$F$67)))*N(Mitarbeiter!$E118)/IF(Einstellungen!$C$11="7 Tage",7,5),N('Ist-Stunden'!BK118)),MAX(IF(Einstellungen!$C$11="7 Tage",MAX(0,(MIN(DATE(2030,11,0),IF(Mitarbeiter!$D118="",DATE(2030,11,0),Mitarbeiter!$D118),TODAY()))-(MAX(DATE(2030,10,1),Mitarbeiter!$C118))+1),MAX(0,NETWORKDAYS(MAX(DATE(2030,10,1),Mitarbeiter!$C118),MIN(DATE(2030,11,0),IF(Mitarbeiter!$D118="",DATE(2030,11,0),Mitarbeiter!$D118),TODAY()),Einstellungen!$F$13:$F$67)))*N(Mitarbeiter!$E118)/IF(Einstellungen!$C$11="7 Tage",7,5),N('Ist-Stunden'!BK118)+(N(Krankheitstage!DH118)+N(Krankheitstage!DT118))*N($C118))))</f>
        <v/>
      </c>
      <c r="CP118" s="76">
        <f>IF($B118="",0,IF(Einstellungen!$C$10="Ja",MAX(IF(Einstellungen!$C$11="7 Tage",MAX(0,(MIN(DATE(2030,12,0),IF(Mitarbeiter!$D118="",DATE(2030,12,0),Mitarbeiter!$D118),TODAY()))-(MAX(DATE(2030,11,1),Mitarbeiter!$C118))+1),MAX(0,NETWORKDAYS(MAX(DATE(2030,11,1),Mitarbeiter!$C118),MIN(DATE(2030,12,0),IF(Mitarbeiter!$D118="",DATE(2030,12,0),Mitarbeiter!$D118),TODAY()),Einstellungen!$F$13:$F$67)))*N(Mitarbeiter!$E118)/IF(Einstellungen!$C$11="7 Tage",7,5),N('Ist-Stunden'!BL118)),MAX(IF(Einstellungen!$C$11="7 Tage",MAX(0,(MIN(DATE(2030,12,0),IF(Mitarbeiter!$D118="",DATE(2030,12,0),Mitarbeiter!$D118),TODAY()))-(MAX(DATE(2030,11,1),Mitarbeiter!$C118))+1),MAX(0,NETWORKDAYS(MAX(DATE(2030,11,1),Mitarbeiter!$C118),MIN(DATE(2030,12,0),IF(Mitarbeiter!$D118="",DATE(2030,12,0),Mitarbeiter!$D118),TODAY()),Einstellungen!$F$13:$F$67)))*N(Mitarbeiter!$E118)/IF(Einstellungen!$C$11="7 Tage",7,5),N('Ist-Stunden'!BL118)+(N(Krankheitstage!DI118)+N(Krankheitstage!DU118))*N($C118))))</f>
        <v/>
      </c>
      <c r="CQ118" s="76">
        <f>IF($B118="",0,IF(Einstellungen!$C$10="Ja",MAX(IF(Einstellungen!$C$11="7 Tage",MAX(0,(MIN(DATE(2030,13,0),IF(Mitarbeiter!$D118="",DATE(2030,13,0),Mitarbeiter!$D118),TODAY()))-(MAX(DATE(2030,12,1),Mitarbeiter!$C118))+1),MAX(0,NETWORKDAYS(MAX(DATE(2030,12,1),Mitarbeiter!$C118),MIN(DATE(2030,13,0),IF(Mitarbeiter!$D118="",DATE(2030,13,0),Mitarbeiter!$D118),TODAY()),Einstellungen!$F$13:$F$67)))*N(Mitarbeiter!$E118)/IF(Einstellungen!$C$11="7 Tage",7,5),N('Ist-Stunden'!BM118)),MAX(IF(Einstellungen!$C$11="7 Tage",MAX(0,(MIN(DATE(2030,13,0),IF(Mitarbeiter!$D118="",DATE(2030,13,0),Mitarbeiter!$D118),TODAY()))-(MAX(DATE(2030,12,1),Mitarbeiter!$C118))+1),MAX(0,NETWORKDAYS(MAX(DATE(2030,12,1),Mitarbeiter!$C118),MIN(DATE(2030,13,0),IF(Mitarbeiter!$D118="",DATE(2030,13,0),Mitarbeiter!$D118),TODAY()),Einstellungen!$F$13:$F$67)))*N(Mitarbeiter!$E118)/IF(Einstellungen!$C$11="7 Tage",7,5),N('Ist-Stunden'!BM118)+(N(Krankheitstage!DJ118)+N(Krankheitstage!DV118))*N($C118))))</f>
        <v/>
      </c>
    </row>
    <row r="119">
      <c r="A119" s="73">
        <f>IF(Mitarbeiter!B119="","",Mitarbeiter!A119)</f>
        <v/>
      </c>
      <c r="B119" s="6">
        <f>IF(Mitarbeiter!B119="","",Mitarbeiter!B119)</f>
        <v/>
      </c>
      <c r="C119" s="74">
        <f>IF(Mitarbeiter!B119="","",Mitarbeiter!F119)</f>
        <v/>
      </c>
      <c r="D119" s="75">
        <f>N(INDEX(Krankheitstage!$G119:$DV119,1,(Einstellungen!$C$3-2026)*24+1))</f>
        <v/>
      </c>
      <c r="E119" s="75">
        <f>N(INDEX(Krankheitstage!$G119:$DV119,1,(Einstellungen!$C$3-2026)*24+2))</f>
        <v/>
      </c>
      <c r="F119" s="75">
        <f>N(INDEX(Krankheitstage!$G119:$DV119,1,(Einstellungen!$C$3-2026)*24+3))</f>
        <v/>
      </c>
      <c r="G119" s="75">
        <f>N(INDEX(Krankheitstage!$G119:$DV119,1,(Einstellungen!$C$3-2026)*24+4))</f>
        <v/>
      </c>
      <c r="H119" s="75">
        <f>N(INDEX(Krankheitstage!$G119:$DV119,1,(Einstellungen!$C$3-2026)*24+5))</f>
        <v/>
      </c>
      <c r="I119" s="75">
        <f>N(INDEX(Krankheitstage!$G119:$DV119,1,(Einstellungen!$C$3-2026)*24+6))</f>
        <v/>
      </c>
      <c r="J119" s="75">
        <f>N(INDEX(Krankheitstage!$G119:$DV119,1,(Einstellungen!$C$3-2026)*24+7))</f>
        <v/>
      </c>
      <c r="K119" s="75">
        <f>N(INDEX(Krankheitstage!$G119:$DV119,1,(Einstellungen!$C$3-2026)*24+8))</f>
        <v/>
      </c>
      <c r="L119" s="75">
        <f>N(INDEX(Krankheitstage!$G119:$DV119,1,(Einstellungen!$C$3-2026)*24+9))</f>
        <v/>
      </c>
      <c r="M119" s="75">
        <f>N(INDEX(Krankheitstage!$G119:$DV119,1,(Einstellungen!$C$3-2026)*24+10))</f>
        <v/>
      </c>
      <c r="N119" s="75">
        <f>N(INDEX(Krankheitstage!$G119:$DV119,1,(Einstellungen!$C$3-2026)*24+11))</f>
        <v/>
      </c>
      <c r="O119" s="75">
        <f>N(INDEX(Krankheitstage!$G119:$DV119,1,(Einstellungen!$C$3-2026)*24+12))</f>
        <v/>
      </c>
      <c r="P119" s="75">
        <f>IF($B119="","",SUM(D119:O119))</f>
        <v/>
      </c>
      <c r="Q119" s="75">
        <f>N(INDEX(Krankheitstage!$G119:$DV119,1,(Einstellungen!$C$3-2026)*24+13))</f>
        <v/>
      </c>
      <c r="R119" s="75">
        <f>N(INDEX(Krankheitstage!$G119:$DV119,1,(Einstellungen!$C$3-2026)*24+14))</f>
        <v/>
      </c>
      <c r="S119" s="75">
        <f>N(INDEX(Krankheitstage!$G119:$DV119,1,(Einstellungen!$C$3-2026)*24+15))</f>
        <v/>
      </c>
      <c r="T119" s="75">
        <f>N(INDEX(Krankheitstage!$G119:$DV119,1,(Einstellungen!$C$3-2026)*24+16))</f>
        <v/>
      </c>
      <c r="U119" s="75">
        <f>N(INDEX(Krankheitstage!$G119:$DV119,1,(Einstellungen!$C$3-2026)*24+17))</f>
        <v/>
      </c>
      <c r="V119" s="75">
        <f>N(INDEX(Krankheitstage!$G119:$DV119,1,(Einstellungen!$C$3-2026)*24+18))</f>
        <v/>
      </c>
      <c r="W119" s="75">
        <f>N(INDEX(Krankheitstage!$G119:$DV119,1,(Einstellungen!$C$3-2026)*24+19))</f>
        <v/>
      </c>
      <c r="X119" s="75">
        <f>N(INDEX(Krankheitstage!$G119:$DV119,1,(Einstellungen!$C$3-2026)*24+20))</f>
        <v/>
      </c>
      <c r="Y119" s="75">
        <f>N(INDEX(Krankheitstage!$G119:$DV119,1,(Einstellungen!$C$3-2026)*24+21))</f>
        <v/>
      </c>
      <c r="Z119" s="75">
        <f>N(INDEX(Krankheitstage!$G119:$DV119,1,(Einstellungen!$C$3-2026)*24+22))</f>
        <v/>
      </c>
      <c r="AA119" s="75">
        <f>N(INDEX(Krankheitstage!$G119:$DV119,1,(Einstellungen!$C$3-2026)*24+23))</f>
        <v/>
      </c>
      <c r="AB119" s="75">
        <f>N(INDEX(Krankheitstage!$G119:$DV119,1,(Einstellungen!$C$3-2026)*24+24))</f>
        <v/>
      </c>
      <c r="AC119" s="75">
        <f>IF($B119="","",SUM(Q119:AB119))</f>
        <v/>
      </c>
      <c r="AD119" s="75">
        <f>IF($B119="","",SUM(P119,AC119))</f>
        <v/>
      </c>
      <c r="AE119" s="76">
        <f>IF($B119="","",AD119*N(C119))</f>
        <v/>
      </c>
      <c r="AF119" s="75">
        <f>IF($B119="","",Krankheitstage!E119)</f>
        <v/>
      </c>
      <c r="AG119" s="76">
        <f>IF($B119="","",AF119*N(C119))</f>
        <v/>
      </c>
      <c r="AH119" s="76">
        <f>IF($B119="","",INDEX($AJ119:$CQ119,1,(Einstellungen!$C$3-2026)*12+1)+INDEX($AJ119:$CQ119,1,(Einstellungen!$C$3-2026)*12+2)+INDEX($AJ119:$CQ119,1,(Einstellungen!$C$3-2026)*12+3)+INDEX($AJ119:$CQ119,1,(Einstellungen!$C$3-2026)*12+4)+INDEX($AJ119:$CQ119,1,(Einstellungen!$C$3-2026)*12+5)+INDEX($AJ119:$CQ119,1,(Einstellungen!$C$3-2026)*12+6)+INDEX($AJ119:$CQ119,1,(Einstellungen!$C$3-2026)*12+7)+INDEX($AJ119:$CQ119,1,(Einstellungen!$C$3-2026)*12+8)+INDEX($AJ119:$CQ119,1,(Einstellungen!$C$3-2026)*12+9)+INDEX($AJ119:$CQ119,1,(Einstellungen!$C$3-2026)*12+10)+INDEX($AJ119:$CQ119,1,(Einstellungen!$C$3-2026)*12+11)+INDEX($AJ119:$CQ119,1,(Einstellungen!$C$3-2026)*12+12))</f>
        <v/>
      </c>
      <c r="AI119" s="76">
        <f>IF($B119="","",SUM($AJ119:$CQ119))</f>
        <v/>
      </c>
      <c r="AJ119" s="76">
        <f>IF($B119="",0,IF(Einstellungen!$C$10="Ja",MAX(IF(Einstellungen!$C$11="7 Tage",MAX(0,(MIN(DATE(2026,2,0),IF(Mitarbeiter!$D119="",DATE(2026,2,0),Mitarbeiter!$D119),TODAY()))-(MAX(DATE(2026,1,1),Mitarbeiter!$C119))+1),MAX(0,NETWORKDAYS(MAX(DATE(2026,1,1),Mitarbeiter!$C119),MIN(DATE(2026,2,0),IF(Mitarbeiter!$D119="",DATE(2026,2,0),Mitarbeiter!$D119),TODAY()),Einstellungen!$F$13:$F$67)))*N(Mitarbeiter!$E119)/IF(Einstellungen!$C$11="7 Tage",7,5),N('Ist-Stunden'!F119)),MAX(IF(Einstellungen!$C$11="7 Tage",MAX(0,(MIN(DATE(2026,2,0),IF(Mitarbeiter!$D119="",DATE(2026,2,0),Mitarbeiter!$D119),TODAY()))-(MAX(DATE(2026,1,1),Mitarbeiter!$C119))+1),MAX(0,NETWORKDAYS(MAX(DATE(2026,1,1),Mitarbeiter!$C119),MIN(DATE(2026,2,0),IF(Mitarbeiter!$D119="",DATE(2026,2,0),Mitarbeiter!$D119),TODAY()),Einstellungen!$F$13:$F$67)))*N(Mitarbeiter!$E119)/IF(Einstellungen!$C$11="7 Tage",7,5),N('Ist-Stunden'!F119)+(N(Krankheitstage!G119)+N(Krankheitstage!S119))*N($C119))))</f>
        <v/>
      </c>
      <c r="AK119" s="76">
        <f>IF($B119="",0,IF(Einstellungen!$C$10="Ja",MAX(IF(Einstellungen!$C$11="7 Tage",MAX(0,(MIN(DATE(2026,3,0),IF(Mitarbeiter!$D119="",DATE(2026,3,0),Mitarbeiter!$D119),TODAY()))-(MAX(DATE(2026,2,1),Mitarbeiter!$C119))+1),MAX(0,NETWORKDAYS(MAX(DATE(2026,2,1),Mitarbeiter!$C119),MIN(DATE(2026,3,0),IF(Mitarbeiter!$D119="",DATE(2026,3,0),Mitarbeiter!$D119),TODAY()),Einstellungen!$F$13:$F$67)))*N(Mitarbeiter!$E119)/IF(Einstellungen!$C$11="7 Tage",7,5),N('Ist-Stunden'!G119)),MAX(IF(Einstellungen!$C$11="7 Tage",MAX(0,(MIN(DATE(2026,3,0),IF(Mitarbeiter!$D119="",DATE(2026,3,0),Mitarbeiter!$D119),TODAY()))-(MAX(DATE(2026,2,1),Mitarbeiter!$C119))+1),MAX(0,NETWORKDAYS(MAX(DATE(2026,2,1),Mitarbeiter!$C119),MIN(DATE(2026,3,0),IF(Mitarbeiter!$D119="",DATE(2026,3,0),Mitarbeiter!$D119),TODAY()),Einstellungen!$F$13:$F$67)))*N(Mitarbeiter!$E119)/IF(Einstellungen!$C$11="7 Tage",7,5),N('Ist-Stunden'!G119)+(N(Krankheitstage!H119)+N(Krankheitstage!T119))*N($C119))))</f>
        <v/>
      </c>
      <c r="AL119" s="76">
        <f>IF($B119="",0,IF(Einstellungen!$C$10="Ja",MAX(IF(Einstellungen!$C$11="7 Tage",MAX(0,(MIN(DATE(2026,4,0),IF(Mitarbeiter!$D119="",DATE(2026,4,0),Mitarbeiter!$D119),TODAY()))-(MAX(DATE(2026,3,1),Mitarbeiter!$C119))+1),MAX(0,NETWORKDAYS(MAX(DATE(2026,3,1),Mitarbeiter!$C119),MIN(DATE(2026,4,0),IF(Mitarbeiter!$D119="",DATE(2026,4,0),Mitarbeiter!$D119),TODAY()),Einstellungen!$F$13:$F$67)))*N(Mitarbeiter!$E119)/IF(Einstellungen!$C$11="7 Tage",7,5),N('Ist-Stunden'!H119)),MAX(IF(Einstellungen!$C$11="7 Tage",MAX(0,(MIN(DATE(2026,4,0),IF(Mitarbeiter!$D119="",DATE(2026,4,0),Mitarbeiter!$D119),TODAY()))-(MAX(DATE(2026,3,1),Mitarbeiter!$C119))+1),MAX(0,NETWORKDAYS(MAX(DATE(2026,3,1),Mitarbeiter!$C119),MIN(DATE(2026,4,0),IF(Mitarbeiter!$D119="",DATE(2026,4,0),Mitarbeiter!$D119),TODAY()),Einstellungen!$F$13:$F$67)))*N(Mitarbeiter!$E119)/IF(Einstellungen!$C$11="7 Tage",7,5),N('Ist-Stunden'!H119)+(N(Krankheitstage!I119)+N(Krankheitstage!U119))*N($C119))))</f>
        <v/>
      </c>
      <c r="AM119" s="76">
        <f>IF($B119="",0,IF(Einstellungen!$C$10="Ja",MAX(IF(Einstellungen!$C$11="7 Tage",MAX(0,(MIN(DATE(2026,5,0),IF(Mitarbeiter!$D119="",DATE(2026,5,0),Mitarbeiter!$D119),TODAY()))-(MAX(DATE(2026,4,1),Mitarbeiter!$C119))+1),MAX(0,NETWORKDAYS(MAX(DATE(2026,4,1),Mitarbeiter!$C119),MIN(DATE(2026,5,0),IF(Mitarbeiter!$D119="",DATE(2026,5,0),Mitarbeiter!$D119),TODAY()),Einstellungen!$F$13:$F$67)))*N(Mitarbeiter!$E119)/IF(Einstellungen!$C$11="7 Tage",7,5),N('Ist-Stunden'!I119)),MAX(IF(Einstellungen!$C$11="7 Tage",MAX(0,(MIN(DATE(2026,5,0),IF(Mitarbeiter!$D119="",DATE(2026,5,0),Mitarbeiter!$D119),TODAY()))-(MAX(DATE(2026,4,1),Mitarbeiter!$C119))+1),MAX(0,NETWORKDAYS(MAX(DATE(2026,4,1),Mitarbeiter!$C119),MIN(DATE(2026,5,0),IF(Mitarbeiter!$D119="",DATE(2026,5,0),Mitarbeiter!$D119),TODAY()),Einstellungen!$F$13:$F$67)))*N(Mitarbeiter!$E119)/IF(Einstellungen!$C$11="7 Tage",7,5),N('Ist-Stunden'!I119)+(N(Krankheitstage!J119)+N(Krankheitstage!V119))*N($C119))))</f>
        <v/>
      </c>
      <c r="AN119" s="76">
        <f>IF($B119="",0,IF(Einstellungen!$C$10="Ja",MAX(IF(Einstellungen!$C$11="7 Tage",MAX(0,(MIN(DATE(2026,6,0),IF(Mitarbeiter!$D119="",DATE(2026,6,0),Mitarbeiter!$D119),TODAY()))-(MAX(DATE(2026,5,1),Mitarbeiter!$C119))+1),MAX(0,NETWORKDAYS(MAX(DATE(2026,5,1),Mitarbeiter!$C119),MIN(DATE(2026,6,0),IF(Mitarbeiter!$D119="",DATE(2026,6,0),Mitarbeiter!$D119),TODAY()),Einstellungen!$F$13:$F$67)))*N(Mitarbeiter!$E119)/IF(Einstellungen!$C$11="7 Tage",7,5),N('Ist-Stunden'!J119)),MAX(IF(Einstellungen!$C$11="7 Tage",MAX(0,(MIN(DATE(2026,6,0),IF(Mitarbeiter!$D119="",DATE(2026,6,0),Mitarbeiter!$D119),TODAY()))-(MAX(DATE(2026,5,1),Mitarbeiter!$C119))+1),MAX(0,NETWORKDAYS(MAX(DATE(2026,5,1),Mitarbeiter!$C119),MIN(DATE(2026,6,0),IF(Mitarbeiter!$D119="",DATE(2026,6,0),Mitarbeiter!$D119),TODAY()),Einstellungen!$F$13:$F$67)))*N(Mitarbeiter!$E119)/IF(Einstellungen!$C$11="7 Tage",7,5),N('Ist-Stunden'!J119)+(N(Krankheitstage!K119)+N(Krankheitstage!W119))*N($C119))))</f>
        <v/>
      </c>
      <c r="AO119" s="76">
        <f>IF($B119="",0,IF(Einstellungen!$C$10="Ja",MAX(IF(Einstellungen!$C$11="7 Tage",MAX(0,(MIN(DATE(2026,7,0),IF(Mitarbeiter!$D119="",DATE(2026,7,0),Mitarbeiter!$D119),TODAY()))-(MAX(DATE(2026,6,1),Mitarbeiter!$C119))+1),MAX(0,NETWORKDAYS(MAX(DATE(2026,6,1),Mitarbeiter!$C119),MIN(DATE(2026,7,0),IF(Mitarbeiter!$D119="",DATE(2026,7,0),Mitarbeiter!$D119),TODAY()),Einstellungen!$F$13:$F$67)))*N(Mitarbeiter!$E119)/IF(Einstellungen!$C$11="7 Tage",7,5),N('Ist-Stunden'!K119)),MAX(IF(Einstellungen!$C$11="7 Tage",MAX(0,(MIN(DATE(2026,7,0),IF(Mitarbeiter!$D119="",DATE(2026,7,0),Mitarbeiter!$D119),TODAY()))-(MAX(DATE(2026,6,1),Mitarbeiter!$C119))+1),MAX(0,NETWORKDAYS(MAX(DATE(2026,6,1),Mitarbeiter!$C119),MIN(DATE(2026,7,0),IF(Mitarbeiter!$D119="",DATE(2026,7,0),Mitarbeiter!$D119),TODAY()),Einstellungen!$F$13:$F$67)))*N(Mitarbeiter!$E119)/IF(Einstellungen!$C$11="7 Tage",7,5),N('Ist-Stunden'!K119)+(N(Krankheitstage!L119)+N(Krankheitstage!X119))*N($C119))))</f>
        <v/>
      </c>
      <c r="AP119" s="76">
        <f>IF($B119="",0,IF(Einstellungen!$C$10="Ja",MAX(IF(Einstellungen!$C$11="7 Tage",MAX(0,(MIN(DATE(2026,8,0),IF(Mitarbeiter!$D119="",DATE(2026,8,0),Mitarbeiter!$D119),TODAY()))-(MAX(DATE(2026,7,1),Mitarbeiter!$C119))+1),MAX(0,NETWORKDAYS(MAX(DATE(2026,7,1),Mitarbeiter!$C119),MIN(DATE(2026,8,0),IF(Mitarbeiter!$D119="",DATE(2026,8,0),Mitarbeiter!$D119),TODAY()),Einstellungen!$F$13:$F$67)))*N(Mitarbeiter!$E119)/IF(Einstellungen!$C$11="7 Tage",7,5),N('Ist-Stunden'!L119)),MAX(IF(Einstellungen!$C$11="7 Tage",MAX(0,(MIN(DATE(2026,8,0),IF(Mitarbeiter!$D119="",DATE(2026,8,0),Mitarbeiter!$D119),TODAY()))-(MAX(DATE(2026,7,1),Mitarbeiter!$C119))+1),MAX(0,NETWORKDAYS(MAX(DATE(2026,7,1),Mitarbeiter!$C119),MIN(DATE(2026,8,0),IF(Mitarbeiter!$D119="",DATE(2026,8,0),Mitarbeiter!$D119),TODAY()),Einstellungen!$F$13:$F$67)))*N(Mitarbeiter!$E119)/IF(Einstellungen!$C$11="7 Tage",7,5),N('Ist-Stunden'!L119)+(N(Krankheitstage!M119)+N(Krankheitstage!Y119))*N($C119))))</f>
        <v/>
      </c>
      <c r="AQ119" s="76">
        <f>IF($B119="",0,IF(Einstellungen!$C$10="Ja",MAX(IF(Einstellungen!$C$11="7 Tage",MAX(0,(MIN(DATE(2026,9,0),IF(Mitarbeiter!$D119="",DATE(2026,9,0),Mitarbeiter!$D119),TODAY()))-(MAX(DATE(2026,8,1),Mitarbeiter!$C119))+1),MAX(0,NETWORKDAYS(MAX(DATE(2026,8,1),Mitarbeiter!$C119),MIN(DATE(2026,9,0),IF(Mitarbeiter!$D119="",DATE(2026,9,0),Mitarbeiter!$D119),TODAY()),Einstellungen!$F$13:$F$67)))*N(Mitarbeiter!$E119)/IF(Einstellungen!$C$11="7 Tage",7,5),N('Ist-Stunden'!M119)),MAX(IF(Einstellungen!$C$11="7 Tage",MAX(0,(MIN(DATE(2026,9,0),IF(Mitarbeiter!$D119="",DATE(2026,9,0),Mitarbeiter!$D119),TODAY()))-(MAX(DATE(2026,8,1),Mitarbeiter!$C119))+1),MAX(0,NETWORKDAYS(MAX(DATE(2026,8,1),Mitarbeiter!$C119),MIN(DATE(2026,9,0),IF(Mitarbeiter!$D119="",DATE(2026,9,0),Mitarbeiter!$D119),TODAY()),Einstellungen!$F$13:$F$67)))*N(Mitarbeiter!$E119)/IF(Einstellungen!$C$11="7 Tage",7,5),N('Ist-Stunden'!M119)+(N(Krankheitstage!N119)+N(Krankheitstage!Z119))*N($C119))))</f>
        <v/>
      </c>
      <c r="AR119" s="76">
        <f>IF($B119="",0,IF(Einstellungen!$C$10="Ja",MAX(IF(Einstellungen!$C$11="7 Tage",MAX(0,(MIN(DATE(2026,10,0),IF(Mitarbeiter!$D119="",DATE(2026,10,0),Mitarbeiter!$D119),TODAY()))-(MAX(DATE(2026,9,1),Mitarbeiter!$C119))+1),MAX(0,NETWORKDAYS(MAX(DATE(2026,9,1),Mitarbeiter!$C119),MIN(DATE(2026,10,0),IF(Mitarbeiter!$D119="",DATE(2026,10,0),Mitarbeiter!$D119),TODAY()),Einstellungen!$F$13:$F$67)))*N(Mitarbeiter!$E119)/IF(Einstellungen!$C$11="7 Tage",7,5),N('Ist-Stunden'!N119)),MAX(IF(Einstellungen!$C$11="7 Tage",MAX(0,(MIN(DATE(2026,10,0),IF(Mitarbeiter!$D119="",DATE(2026,10,0),Mitarbeiter!$D119),TODAY()))-(MAX(DATE(2026,9,1),Mitarbeiter!$C119))+1),MAX(0,NETWORKDAYS(MAX(DATE(2026,9,1),Mitarbeiter!$C119),MIN(DATE(2026,10,0),IF(Mitarbeiter!$D119="",DATE(2026,10,0),Mitarbeiter!$D119),TODAY()),Einstellungen!$F$13:$F$67)))*N(Mitarbeiter!$E119)/IF(Einstellungen!$C$11="7 Tage",7,5),N('Ist-Stunden'!N119)+(N(Krankheitstage!O119)+N(Krankheitstage!AA119))*N($C119))))</f>
        <v/>
      </c>
      <c r="AS119" s="76">
        <f>IF($B119="",0,IF(Einstellungen!$C$10="Ja",MAX(IF(Einstellungen!$C$11="7 Tage",MAX(0,(MIN(DATE(2026,11,0),IF(Mitarbeiter!$D119="",DATE(2026,11,0),Mitarbeiter!$D119),TODAY()))-(MAX(DATE(2026,10,1),Mitarbeiter!$C119))+1),MAX(0,NETWORKDAYS(MAX(DATE(2026,10,1),Mitarbeiter!$C119),MIN(DATE(2026,11,0),IF(Mitarbeiter!$D119="",DATE(2026,11,0),Mitarbeiter!$D119),TODAY()),Einstellungen!$F$13:$F$67)))*N(Mitarbeiter!$E119)/IF(Einstellungen!$C$11="7 Tage",7,5),N('Ist-Stunden'!O119)),MAX(IF(Einstellungen!$C$11="7 Tage",MAX(0,(MIN(DATE(2026,11,0),IF(Mitarbeiter!$D119="",DATE(2026,11,0),Mitarbeiter!$D119),TODAY()))-(MAX(DATE(2026,10,1),Mitarbeiter!$C119))+1),MAX(0,NETWORKDAYS(MAX(DATE(2026,10,1),Mitarbeiter!$C119),MIN(DATE(2026,11,0),IF(Mitarbeiter!$D119="",DATE(2026,11,0),Mitarbeiter!$D119),TODAY()),Einstellungen!$F$13:$F$67)))*N(Mitarbeiter!$E119)/IF(Einstellungen!$C$11="7 Tage",7,5),N('Ist-Stunden'!O119)+(N(Krankheitstage!P119)+N(Krankheitstage!AB119))*N($C119))))</f>
        <v/>
      </c>
      <c r="AT119" s="76">
        <f>IF($B119="",0,IF(Einstellungen!$C$10="Ja",MAX(IF(Einstellungen!$C$11="7 Tage",MAX(0,(MIN(DATE(2026,12,0),IF(Mitarbeiter!$D119="",DATE(2026,12,0),Mitarbeiter!$D119),TODAY()))-(MAX(DATE(2026,11,1),Mitarbeiter!$C119))+1),MAX(0,NETWORKDAYS(MAX(DATE(2026,11,1),Mitarbeiter!$C119),MIN(DATE(2026,12,0),IF(Mitarbeiter!$D119="",DATE(2026,12,0),Mitarbeiter!$D119),TODAY()),Einstellungen!$F$13:$F$67)))*N(Mitarbeiter!$E119)/IF(Einstellungen!$C$11="7 Tage",7,5),N('Ist-Stunden'!P119)),MAX(IF(Einstellungen!$C$11="7 Tage",MAX(0,(MIN(DATE(2026,12,0),IF(Mitarbeiter!$D119="",DATE(2026,12,0),Mitarbeiter!$D119),TODAY()))-(MAX(DATE(2026,11,1),Mitarbeiter!$C119))+1),MAX(0,NETWORKDAYS(MAX(DATE(2026,11,1),Mitarbeiter!$C119),MIN(DATE(2026,12,0),IF(Mitarbeiter!$D119="",DATE(2026,12,0),Mitarbeiter!$D119),TODAY()),Einstellungen!$F$13:$F$67)))*N(Mitarbeiter!$E119)/IF(Einstellungen!$C$11="7 Tage",7,5),N('Ist-Stunden'!P119)+(N(Krankheitstage!Q119)+N(Krankheitstage!AC119))*N($C119))))</f>
        <v/>
      </c>
      <c r="AU119" s="76">
        <f>IF($B119="",0,IF(Einstellungen!$C$10="Ja",MAX(IF(Einstellungen!$C$11="7 Tage",MAX(0,(MIN(DATE(2026,13,0),IF(Mitarbeiter!$D119="",DATE(2026,13,0),Mitarbeiter!$D119),TODAY()))-(MAX(DATE(2026,12,1),Mitarbeiter!$C119))+1),MAX(0,NETWORKDAYS(MAX(DATE(2026,12,1),Mitarbeiter!$C119),MIN(DATE(2026,13,0),IF(Mitarbeiter!$D119="",DATE(2026,13,0),Mitarbeiter!$D119),TODAY()),Einstellungen!$F$13:$F$67)))*N(Mitarbeiter!$E119)/IF(Einstellungen!$C$11="7 Tage",7,5),N('Ist-Stunden'!Q119)),MAX(IF(Einstellungen!$C$11="7 Tage",MAX(0,(MIN(DATE(2026,13,0),IF(Mitarbeiter!$D119="",DATE(2026,13,0),Mitarbeiter!$D119),TODAY()))-(MAX(DATE(2026,12,1),Mitarbeiter!$C119))+1),MAX(0,NETWORKDAYS(MAX(DATE(2026,12,1),Mitarbeiter!$C119),MIN(DATE(2026,13,0),IF(Mitarbeiter!$D119="",DATE(2026,13,0),Mitarbeiter!$D119),TODAY()),Einstellungen!$F$13:$F$67)))*N(Mitarbeiter!$E119)/IF(Einstellungen!$C$11="7 Tage",7,5),N('Ist-Stunden'!Q119)+(N(Krankheitstage!R119)+N(Krankheitstage!AD119))*N($C119))))</f>
        <v/>
      </c>
      <c r="AV119" s="76">
        <f>IF($B119="",0,IF(Einstellungen!$C$10="Ja",MAX(IF(Einstellungen!$C$11="7 Tage",MAX(0,(MIN(DATE(2027,2,0),IF(Mitarbeiter!$D119="",DATE(2027,2,0),Mitarbeiter!$D119),TODAY()))-(MAX(DATE(2027,1,1),Mitarbeiter!$C119))+1),MAX(0,NETWORKDAYS(MAX(DATE(2027,1,1),Mitarbeiter!$C119),MIN(DATE(2027,2,0),IF(Mitarbeiter!$D119="",DATE(2027,2,0),Mitarbeiter!$D119),TODAY()),Einstellungen!$F$13:$F$67)))*N(Mitarbeiter!$E119)/IF(Einstellungen!$C$11="7 Tage",7,5),N('Ist-Stunden'!R119)),MAX(IF(Einstellungen!$C$11="7 Tage",MAX(0,(MIN(DATE(2027,2,0),IF(Mitarbeiter!$D119="",DATE(2027,2,0),Mitarbeiter!$D119),TODAY()))-(MAX(DATE(2027,1,1),Mitarbeiter!$C119))+1),MAX(0,NETWORKDAYS(MAX(DATE(2027,1,1),Mitarbeiter!$C119),MIN(DATE(2027,2,0),IF(Mitarbeiter!$D119="",DATE(2027,2,0),Mitarbeiter!$D119),TODAY()),Einstellungen!$F$13:$F$67)))*N(Mitarbeiter!$E119)/IF(Einstellungen!$C$11="7 Tage",7,5),N('Ist-Stunden'!R119)+(N(Krankheitstage!AE119)+N(Krankheitstage!AQ119))*N($C119))))</f>
        <v/>
      </c>
      <c r="AW119" s="76">
        <f>IF($B119="",0,IF(Einstellungen!$C$10="Ja",MAX(IF(Einstellungen!$C$11="7 Tage",MAX(0,(MIN(DATE(2027,3,0),IF(Mitarbeiter!$D119="",DATE(2027,3,0),Mitarbeiter!$D119),TODAY()))-(MAX(DATE(2027,2,1),Mitarbeiter!$C119))+1),MAX(0,NETWORKDAYS(MAX(DATE(2027,2,1),Mitarbeiter!$C119),MIN(DATE(2027,3,0),IF(Mitarbeiter!$D119="",DATE(2027,3,0),Mitarbeiter!$D119),TODAY()),Einstellungen!$F$13:$F$67)))*N(Mitarbeiter!$E119)/IF(Einstellungen!$C$11="7 Tage",7,5),N('Ist-Stunden'!S119)),MAX(IF(Einstellungen!$C$11="7 Tage",MAX(0,(MIN(DATE(2027,3,0),IF(Mitarbeiter!$D119="",DATE(2027,3,0),Mitarbeiter!$D119),TODAY()))-(MAX(DATE(2027,2,1),Mitarbeiter!$C119))+1),MAX(0,NETWORKDAYS(MAX(DATE(2027,2,1),Mitarbeiter!$C119),MIN(DATE(2027,3,0),IF(Mitarbeiter!$D119="",DATE(2027,3,0),Mitarbeiter!$D119),TODAY()),Einstellungen!$F$13:$F$67)))*N(Mitarbeiter!$E119)/IF(Einstellungen!$C$11="7 Tage",7,5),N('Ist-Stunden'!S119)+(N(Krankheitstage!AF119)+N(Krankheitstage!AR119))*N($C119))))</f>
        <v/>
      </c>
      <c r="AX119" s="76">
        <f>IF($B119="",0,IF(Einstellungen!$C$10="Ja",MAX(IF(Einstellungen!$C$11="7 Tage",MAX(0,(MIN(DATE(2027,4,0),IF(Mitarbeiter!$D119="",DATE(2027,4,0),Mitarbeiter!$D119),TODAY()))-(MAX(DATE(2027,3,1),Mitarbeiter!$C119))+1),MAX(0,NETWORKDAYS(MAX(DATE(2027,3,1),Mitarbeiter!$C119),MIN(DATE(2027,4,0),IF(Mitarbeiter!$D119="",DATE(2027,4,0),Mitarbeiter!$D119),TODAY()),Einstellungen!$F$13:$F$67)))*N(Mitarbeiter!$E119)/IF(Einstellungen!$C$11="7 Tage",7,5),N('Ist-Stunden'!T119)),MAX(IF(Einstellungen!$C$11="7 Tage",MAX(0,(MIN(DATE(2027,4,0),IF(Mitarbeiter!$D119="",DATE(2027,4,0),Mitarbeiter!$D119),TODAY()))-(MAX(DATE(2027,3,1),Mitarbeiter!$C119))+1),MAX(0,NETWORKDAYS(MAX(DATE(2027,3,1),Mitarbeiter!$C119),MIN(DATE(2027,4,0),IF(Mitarbeiter!$D119="",DATE(2027,4,0),Mitarbeiter!$D119),TODAY()),Einstellungen!$F$13:$F$67)))*N(Mitarbeiter!$E119)/IF(Einstellungen!$C$11="7 Tage",7,5),N('Ist-Stunden'!T119)+(N(Krankheitstage!AG119)+N(Krankheitstage!AS119))*N($C119))))</f>
        <v/>
      </c>
      <c r="AY119" s="76">
        <f>IF($B119="",0,IF(Einstellungen!$C$10="Ja",MAX(IF(Einstellungen!$C$11="7 Tage",MAX(0,(MIN(DATE(2027,5,0),IF(Mitarbeiter!$D119="",DATE(2027,5,0),Mitarbeiter!$D119),TODAY()))-(MAX(DATE(2027,4,1),Mitarbeiter!$C119))+1),MAX(0,NETWORKDAYS(MAX(DATE(2027,4,1),Mitarbeiter!$C119),MIN(DATE(2027,5,0),IF(Mitarbeiter!$D119="",DATE(2027,5,0),Mitarbeiter!$D119),TODAY()),Einstellungen!$F$13:$F$67)))*N(Mitarbeiter!$E119)/IF(Einstellungen!$C$11="7 Tage",7,5),N('Ist-Stunden'!U119)),MAX(IF(Einstellungen!$C$11="7 Tage",MAX(0,(MIN(DATE(2027,5,0),IF(Mitarbeiter!$D119="",DATE(2027,5,0),Mitarbeiter!$D119),TODAY()))-(MAX(DATE(2027,4,1),Mitarbeiter!$C119))+1),MAX(0,NETWORKDAYS(MAX(DATE(2027,4,1),Mitarbeiter!$C119),MIN(DATE(2027,5,0),IF(Mitarbeiter!$D119="",DATE(2027,5,0),Mitarbeiter!$D119),TODAY()),Einstellungen!$F$13:$F$67)))*N(Mitarbeiter!$E119)/IF(Einstellungen!$C$11="7 Tage",7,5),N('Ist-Stunden'!U119)+(N(Krankheitstage!AH119)+N(Krankheitstage!AT119))*N($C119))))</f>
        <v/>
      </c>
      <c r="AZ119" s="76">
        <f>IF($B119="",0,IF(Einstellungen!$C$10="Ja",MAX(IF(Einstellungen!$C$11="7 Tage",MAX(0,(MIN(DATE(2027,6,0),IF(Mitarbeiter!$D119="",DATE(2027,6,0),Mitarbeiter!$D119),TODAY()))-(MAX(DATE(2027,5,1),Mitarbeiter!$C119))+1),MAX(0,NETWORKDAYS(MAX(DATE(2027,5,1),Mitarbeiter!$C119),MIN(DATE(2027,6,0),IF(Mitarbeiter!$D119="",DATE(2027,6,0),Mitarbeiter!$D119),TODAY()),Einstellungen!$F$13:$F$67)))*N(Mitarbeiter!$E119)/IF(Einstellungen!$C$11="7 Tage",7,5),N('Ist-Stunden'!V119)),MAX(IF(Einstellungen!$C$11="7 Tage",MAX(0,(MIN(DATE(2027,6,0),IF(Mitarbeiter!$D119="",DATE(2027,6,0),Mitarbeiter!$D119),TODAY()))-(MAX(DATE(2027,5,1),Mitarbeiter!$C119))+1),MAX(0,NETWORKDAYS(MAX(DATE(2027,5,1),Mitarbeiter!$C119),MIN(DATE(2027,6,0),IF(Mitarbeiter!$D119="",DATE(2027,6,0),Mitarbeiter!$D119),TODAY()),Einstellungen!$F$13:$F$67)))*N(Mitarbeiter!$E119)/IF(Einstellungen!$C$11="7 Tage",7,5),N('Ist-Stunden'!V119)+(N(Krankheitstage!AI119)+N(Krankheitstage!AU119))*N($C119))))</f>
        <v/>
      </c>
      <c r="BA119" s="76">
        <f>IF($B119="",0,IF(Einstellungen!$C$10="Ja",MAX(IF(Einstellungen!$C$11="7 Tage",MAX(0,(MIN(DATE(2027,7,0),IF(Mitarbeiter!$D119="",DATE(2027,7,0),Mitarbeiter!$D119),TODAY()))-(MAX(DATE(2027,6,1),Mitarbeiter!$C119))+1),MAX(0,NETWORKDAYS(MAX(DATE(2027,6,1),Mitarbeiter!$C119),MIN(DATE(2027,7,0),IF(Mitarbeiter!$D119="",DATE(2027,7,0),Mitarbeiter!$D119),TODAY()),Einstellungen!$F$13:$F$67)))*N(Mitarbeiter!$E119)/IF(Einstellungen!$C$11="7 Tage",7,5),N('Ist-Stunden'!W119)),MAX(IF(Einstellungen!$C$11="7 Tage",MAX(0,(MIN(DATE(2027,7,0),IF(Mitarbeiter!$D119="",DATE(2027,7,0),Mitarbeiter!$D119),TODAY()))-(MAX(DATE(2027,6,1),Mitarbeiter!$C119))+1),MAX(0,NETWORKDAYS(MAX(DATE(2027,6,1),Mitarbeiter!$C119),MIN(DATE(2027,7,0),IF(Mitarbeiter!$D119="",DATE(2027,7,0),Mitarbeiter!$D119),TODAY()),Einstellungen!$F$13:$F$67)))*N(Mitarbeiter!$E119)/IF(Einstellungen!$C$11="7 Tage",7,5),N('Ist-Stunden'!W119)+(N(Krankheitstage!AJ119)+N(Krankheitstage!AV119))*N($C119))))</f>
        <v/>
      </c>
      <c r="BB119" s="76">
        <f>IF($B119="",0,IF(Einstellungen!$C$10="Ja",MAX(IF(Einstellungen!$C$11="7 Tage",MAX(0,(MIN(DATE(2027,8,0),IF(Mitarbeiter!$D119="",DATE(2027,8,0),Mitarbeiter!$D119),TODAY()))-(MAX(DATE(2027,7,1),Mitarbeiter!$C119))+1),MAX(0,NETWORKDAYS(MAX(DATE(2027,7,1),Mitarbeiter!$C119),MIN(DATE(2027,8,0),IF(Mitarbeiter!$D119="",DATE(2027,8,0),Mitarbeiter!$D119),TODAY()),Einstellungen!$F$13:$F$67)))*N(Mitarbeiter!$E119)/IF(Einstellungen!$C$11="7 Tage",7,5),N('Ist-Stunden'!X119)),MAX(IF(Einstellungen!$C$11="7 Tage",MAX(0,(MIN(DATE(2027,8,0),IF(Mitarbeiter!$D119="",DATE(2027,8,0),Mitarbeiter!$D119),TODAY()))-(MAX(DATE(2027,7,1),Mitarbeiter!$C119))+1),MAX(0,NETWORKDAYS(MAX(DATE(2027,7,1),Mitarbeiter!$C119),MIN(DATE(2027,8,0),IF(Mitarbeiter!$D119="",DATE(2027,8,0),Mitarbeiter!$D119),TODAY()),Einstellungen!$F$13:$F$67)))*N(Mitarbeiter!$E119)/IF(Einstellungen!$C$11="7 Tage",7,5),N('Ist-Stunden'!X119)+(N(Krankheitstage!AK119)+N(Krankheitstage!AW119))*N($C119))))</f>
        <v/>
      </c>
      <c r="BC119" s="76">
        <f>IF($B119="",0,IF(Einstellungen!$C$10="Ja",MAX(IF(Einstellungen!$C$11="7 Tage",MAX(0,(MIN(DATE(2027,9,0),IF(Mitarbeiter!$D119="",DATE(2027,9,0),Mitarbeiter!$D119),TODAY()))-(MAX(DATE(2027,8,1),Mitarbeiter!$C119))+1),MAX(0,NETWORKDAYS(MAX(DATE(2027,8,1),Mitarbeiter!$C119),MIN(DATE(2027,9,0),IF(Mitarbeiter!$D119="",DATE(2027,9,0),Mitarbeiter!$D119),TODAY()),Einstellungen!$F$13:$F$67)))*N(Mitarbeiter!$E119)/IF(Einstellungen!$C$11="7 Tage",7,5),N('Ist-Stunden'!Y119)),MAX(IF(Einstellungen!$C$11="7 Tage",MAX(0,(MIN(DATE(2027,9,0),IF(Mitarbeiter!$D119="",DATE(2027,9,0),Mitarbeiter!$D119),TODAY()))-(MAX(DATE(2027,8,1),Mitarbeiter!$C119))+1),MAX(0,NETWORKDAYS(MAX(DATE(2027,8,1),Mitarbeiter!$C119),MIN(DATE(2027,9,0),IF(Mitarbeiter!$D119="",DATE(2027,9,0),Mitarbeiter!$D119),TODAY()),Einstellungen!$F$13:$F$67)))*N(Mitarbeiter!$E119)/IF(Einstellungen!$C$11="7 Tage",7,5),N('Ist-Stunden'!Y119)+(N(Krankheitstage!AL119)+N(Krankheitstage!AX119))*N($C119))))</f>
        <v/>
      </c>
      <c r="BD119" s="76">
        <f>IF($B119="",0,IF(Einstellungen!$C$10="Ja",MAX(IF(Einstellungen!$C$11="7 Tage",MAX(0,(MIN(DATE(2027,10,0),IF(Mitarbeiter!$D119="",DATE(2027,10,0),Mitarbeiter!$D119),TODAY()))-(MAX(DATE(2027,9,1),Mitarbeiter!$C119))+1),MAX(0,NETWORKDAYS(MAX(DATE(2027,9,1),Mitarbeiter!$C119),MIN(DATE(2027,10,0),IF(Mitarbeiter!$D119="",DATE(2027,10,0),Mitarbeiter!$D119),TODAY()),Einstellungen!$F$13:$F$67)))*N(Mitarbeiter!$E119)/IF(Einstellungen!$C$11="7 Tage",7,5),N('Ist-Stunden'!Z119)),MAX(IF(Einstellungen!$C$11="7 Tage",MAX(0,(MIN(DATE(2027,10,0),IF(Mitarbeiter!$D119="",DATE(2027,10,0),Mitarbeiter!$D119),TODAY()))-(MAX(DATE(2027,9,1),Mitarbeiter!$C119))+1),MAX(0,NETWORKDAYS(MAX(DATE(2027,9,1),Mitarbeiter!$C119),MIN(DATE(2027,10,0),IF(Mitarbeiter!$D119="",DATE(2027,10,0),Mitarbeiter!$D119),TODAY()),Einstellungen!$F$13:$F$67)))*N(Mitarbeiter!$E119)/IF(Einstellungen!$C$11="7 Tage",7,5),N('Ist-Stunden'!Z119)+(N(Krankheitstage!AM119)+N(Krankheitstage!AY119))*N($C119))))</f>
        <v/>
      </c>
      <c r="BE119" s="76">
        <f>IF($B119="",0,IF(Einstellungen!$C$10="Ja",MAX(IF(Einstellungen!$C$11="7 Tage",MAX(0,(MIN(DATE(2027,11,0),IF(Mitarbeiter!$D119="",DATE(2027,11,0),Mitarbeiter!$D119),TODAY()))-(MAX(DATE(2027,10,1),Mitarbeiter!$C119))+1),MAX(0,NETWORKDAYS(MAX(DATE(2027,10,1),Mitarbeiter!$C119),MIN(DATE(2027,11,0),IF(Mitarbeiter!$D119="",DATE(2027,11,0),Mitarbeiter!$D119),TODAY()),Einstellungen!$F$13:$F$67)))*N(Mitarbeiter!$E119)/IF(Einstellungen!$C$11="7 Tage",7,5),N('Ist-Stunden'!AA119)),MAX(IF(Einstellungen!$C$11="7 Tage",MAX(0,(MIN(DATE(2027,11,0),IF(Mitarbeiter!$D119="",DATE(2027,11,0),Mitarbeiter!$D119),TODAY()))-(MAX(DATE(2027,10,1),Mitarbeiter!$C119))+1),MAX(0,NETWORKDAYS(MAX(DATE(2027,10,1),Mitarbeiter!$C119),MIN(DATE(2027,11,0),IF(Mitarbeiter!$D119="",DATE(2027,11,0),Mitarbeiter!$D119),TODAY()),Einstellungen!$F$13:$F$67)))*N(Mitarbeiter!$E119)/IF(Einstellungen!$C$11="7 Tage",7,5),N('Ist-Stunden'!AA119)+(N(Krankheitstage!AN119)+N(Krankheitstage!AZ119))*N($C119))))</f>
        <v/>
      </c>
      <c r="BF119" s="76">
        <f>IF($B119="",0,IF(Einstellungen!$C$10="Ja",MAX(IF(Einstellungen!$C$11="7 Tage",MAX(0,(MIN(DATE(2027,12,0),IF(Mitarbeiter!$D119="",DATE(2027,12,0),Mitarbeiter!$D119),TODAY()))-(MAX(DATE(2027,11,1),Mitarbeiter!$C119))+1),MAX(0,NETWORKDAYS(MAX(DATE(2027,11,1),Mitarbeiter!$C119),MIN(DATE(2027,12,0),IF(Mitarbeiter!$D119="",DATE(2027,12,0),Mitarbeiter!$D119),TODAY()),Einstellungen!$F$13:$F$67)))*N(Mitarbeiter!$E119)/IF(Einstellungen!$C$11="7 Tage",7,5),N('Ist-Stunden'!AB119)),MAX(IF(Einstellungen!$C$11="7 Tage",MAX(0,(MIN(DATE(2027,12,0),IF(Mitarbeiter!$D119="",DATE(2027,12,0),Mitarbeiter!$D119),TODAY()))-(MAX(DATE(2027,11,1),Mitarbeiter!$C119))+1),MAX(0,NETWORKDAYS(MAX(DATE(2027,11,1),Mitarbeiter!$C119),MIN(DATE(2027,12,0),IF(Mitarbeiter!$D119="",DATE(2027,12,0),Mitarbeiter!$D119),TODAY()),Einstellungen!$F$13:$F$67)))*N(Mitarbeiter!$E119)/IF(Einstellungen!$C$11="7 Tage",7,5),N('Ist-Stunden'!AB119)+(N(Krankheitstage!AO119)+N(Krankheitstage!BA119))*N($C119))))</f>
        <v/>
      </c>
      <c r="BG119" s="76">
        <f>IF($B119="",0,IF(Einstellungen!$C$10="Ja",MAX(IF(Einstellungen!$C$11="7 Tage",MAX(0,(MIN(DATE(2027,13,0),IF(Mitarbeiter!$D119="",DATE(2027,13,0),Mitarbeiter!$D119),TODAY()))-(MAX(DATE(2027,12,1),Mitarbeiter!$C119))+1),MAX(0,NETWORKDAYS(MAX(DATE(2027,12,1),Mitarbeiter!$C119),MIN(DATE(2027,13,0),IF(Mitarbeiter!$D119="",DATE(2027,13,0),Mitarbeiter!$D119),TODAY()),Einstellungen!$F$13:$F$67)))*N(Mitarbeiter!$E119)/IF(Einstellungen!$C$11="7 Tage",7,5),N('Ist-Stunden'!AC119)),MAX(IF(Einstellungen!$C$11="7 Tage",MAX(0,(MIN(DATE(2027,13,0),IF(Mitarbeiter!$D119="",DATE(2027,13,0),Mitarbeiter!$D119),TODAY()))-(MAX(DATE(2027,12,1),Mitarbeiter!$C119))+1),MAX(0,NETWORKDAYS(MAX(DATE(2027,12,1),Mitarbeiter!$C119),MIN(DATE(2027,13,0),IF(Mitarbeiter!$D119="",DATE(2027,13,0),Mitarbeiter!$D119),TODAY()),Einstellungen!$F$13:$F$67)))*N(Mitarbeiter!$E119)/IF(Einstellungen!$C$11="7 Tage",7,5),N('Ist-Stunden'!AC119)+(N(Krankheitstage!AP119)+N(Krankheitstage!BB119))*N($C119))))</f>
        <v/>
      </c>
      <c r="BH119" s="76">
        <f>IF($B119="",0,IF(Einstellungen!$C$10="Ja",MAX(IF(Einstellungen!$C$11="7 Tage",MAX(0,(MIN(DATE(2028,2,0),IF(Mitarbeiter!$D119="",DATE(2028,2,0),Mitarbeiter!$D119),TODAY()))-(MAX(DATE(2028,1,1),Mitarbeiter!$C119))+1),MAX(0,NETWORKDAYS(MAX(DATE(2028,1,1),Mitarbeiter!$C119),MIN(DATE(2028,2,0),IF(Mitarbeiter!$D119="",DATE(2028,2,0),Mitarbeiter!$D119),TODAY()),Einstellungen!$F$13:$F$67)))*N(Mitarbeiter!$E119)/IF(Einstellungen!$C$11="7 Tage",7,5),N('Ist-Stunden'!AD119)),MAX(IF(Einstellungen!$C$11="7 Tage",MAX(0,(MIN(DATE(2028,2,0),IF(Mitarbeiter!$D119="",DATE(2028,2,0),Mitarbeiter!$D119),TODAY()))-(MAX(DATE(2028,1,1),Mitarbeiter!$C119))+1),MAX(0,NETWORKDAYS(MAX(DATE(2028,1,1),Mitarbeiter!$C119),MIN(DATE(2028,2,0),IF(Mitarbeiter!$D119="",DATE(2028,2,0),Mitarbeiter!$D119),TODAY()),Einstellungen!$F$13:$F$67)))*N(Mitarbeiter!$E119)/IF(Einstellungen!$C$11="7 Tage",7,5),N('Ist-Stunden'!AD119)+(N(Krankheitstage!BC119)+N(Krankheitstage!BO119))*N($C119))))</f>
        <v/>
      </c>
      <c r="BI119" s="76">
        <f>IF($B119="",0,IF(Einstellungen!$C$10="Ja",MAX(IF(Einstellungen!$C$11="7 Tage",MAX(0,(MIN(DATE(2028,3,0),IF(Mitarbeiter!$D119="",DATE(2028,3,0),Mitarbeiter!$D119),TODAY()))-(MAX(DATE(2028,2,1),Mitarbeiter!$C119))+1),MAX(0,NETWORKDAYS(MAX(DATE(2028,2,1),Mitarbeiter!$C119),MIN(DATE(2028,3,0),IF(Mitarbeiter!$D119="",DATE(2028,3,0),Mitarbeiter!$D119),TODAY()),Einstellungen!$F$13:$F$67)))*N(Mitarbeiter!$E119)/IF(Einstellungen!$C$11="7 Tage",7,5),N('Ist-Stunden'!AE119)),MAX(IF(Einstellungen!$C$11="7 Tage",MAX(0,(MIN(DATE(2028,3,0),IF(Mitarbeiter!$D119="",DATE(2028,3,0),Mitarbeiter!$D119),TODAY()))-(MAX(DATE(2028,2,1),Mitarbeiter!$C119))+1),MAX(0,NETWORKDAYS(MAX(DATE(2028,2,1),Mitarbeiter!$C119),MIN(DATE(2028,3,0),IF(Mitarbeiter!$D119="",DATE(2028,3,0),Mitarbeiter!$D119),TODAY()),Einstellungen!$F$13:$F$67)))*N(Mitarbeiter!$E119)/IF(Einstellungen!$C$11="7 Tage",7,5),N('Ist-Stunden'!AE119)+(N(Krankheitstage!BD119)+N(Krankheitstage!BP119))*N($C119))))</f>
        <v/>
      </c>
      <c r="BJ119" s="76">
        <f>IF($B119="",0,IF(Einstellungen!$C$10="Ja",MAX(IF(Einstellungen!$C$11="7 Tage",MAX(0,(MIN(DATE(2028,4,0),IF(Mitarbeiter!$D119="",DATE(2028,4,0),Mitarbeiter!$D119),TODAY()))-(MAX(DATE(2028,3,1),Mitarbeiter!$C119))+1),MAX(0,NETWORKDAYS(MAX(DATE(2028,3,1),Mitarbeiter!$C119),MIN(DATE(2028,4,0),IF(Mitarbeiter!$D119="",DATE(2028,4,0),Mitarbeiter!$D119),TODAY()),Einstellungen!$F$13:$F$67)))*N(Mitarbeiter!$E119)/IF(Einstellungen!$C$11="7 Tage",7,5),N('Ist-Stunden'!AF119)),MAX(IF(Einstellungen!$C$11="7 Tage",MAX(0,(MIN(DATE(2028,4,0),IF(Mitarbeiter!$D119="",DATE(2028,4,0),Mitarbeiter!$D119),TODAY()))-(MAX(DATE(2028,3,1),Mitarbeiter!$C119))+1),MAX(0,NETWORKDAYS(MAX(DATE(2028,3,1),Mitarbeiter!$C119),MIN(DATE(2028,4,0),IF(Mitarbeiter!$D119="",DATE(2028,4,0),Mitarbeiter!$D119),TODAY()),Einstellungen!$F$13:$F$67)))*N(Mitarbeiter!$E119)/IF(Einstellungen!$C$11="7 Tage",7,5),N('Ist-Stunden'!AF119)+(N(Krankheitstage!BE119)+N(Krankheitstage!BQ119))*N($C119))))</f>
        <v/>
      </c>
      <c r="BK119" s="76">
        <f>IF($B119="",0,IF(Einstellungen!$C$10="Ja",MAX(IF(Einstellungen!$C$11="7 Tage",MAX(0,(MIN(DATE(2028,5,0),IF(Mitarbeiter!$D119="",DATE(2028,5,0),Mitarbeiter!$D119),TODAY()))-(MAX(DATE(2028,4,1),Mitarbeiter!$C119))+1),MAX(0,NETWORKDAYS(MAX(DATE(2028,4,1),Mitarbeiter!$C119),MIN(DATE(2028,5,0),IF(Mitarbeiter!$D119="",DATE(2028,5,0),Mitarbeiter!$D119),TODAY()),Einstellungen!$F$13:$F$67)))*N(Mitarbeiter!$E119)/IF(Einstellungen!$C$11="7 Tage",7,5),N('Ist-Stunden'!AG119)),MAX(IF(Einstellungen!$C$11="7 Tage",MAX(0,(MIN(DATE(2028,5,0),IF(Mitarbeiter!$D119="",DATE(2028,5,0),Mitarbeiter!$D119),TODAY()))-(MAX(DATE(2028,4,1),Mitarbeiter!$C119))+1),MAX(0,NETWORKDAYS(MAX(DATE(2028,4,1),Mitarbeiter!$C119),MIN(DATE(2028,5,0),IF(Mitarbeiter!$D119="",DATE(2028,5,0),Mitarbeiter!$D119),TODAY()),Einstellungen!$F$13:$F$67)))*N(Mitarbeiter!$E119)/IF(Einstellungen!$C$11="7 Tage",7,5),N('Ist-Stunden'!AG119)+(N(Krankheitstage!BF119)+N(Krankheitstage!BR119))*N($C119))))</f>
        <v/>
      </c>
      <c r="BL119" s="76">
        <f>IF($B119="",0,IF(Einstellungen!$C$10="Ja",MAX(IF(Einstellungen!$C$11="7 Tage",MAX(0,(MIN(DATE(2028,6,0),IF(Mitarbeiter!$D119="",DATE(2028,6,0),Mitarbeiter!$D119),TODAY()))-(MAX(DATE(2028,5,1),Mitarbeiter!$C119))+1),MAX(0,NETWORKDAYS(MAX(DATE(2028,5,1),Mitarbeiter!$C119),MIN(DATE(2028,6,0),IF(Mitarbeiter!$D119="",DATE(2028,6,0),Mitarbeiter!$D119),TODAY()),Einstellungen!$F$13:$F$67)))*N(Mitarbeiter!$E119)/IF(Einstellungen!$C$11="7 Tage",7,5),N('Ist-Stunden'!AH119)),MAX(IF(Einstellungen!$C$11="7 Tage",MAX(0,(MIN(DATE(2028,6,0),IF(Mitarbeiter!$D119="",DATE(2028,6,0),Mitarbeiter!$D119),TODAY()))-(MAX(DATE(2028,5,1),Mitarbeiter!$C119))+1),MAX(0,NETWORKDAYS(MAX(DATE(2028,5,1),Mitarbeiter!$C119),MIN(DATE(2028,6,0),IF(Mitarbeiter!$D119="",DATE(2028,6,0),Mitarbeiter!$D119),TODAY()),Einstellungen!$F$13:$F$67)))*N(Mitarbeiter!$E119)/IF(Einstellungen!$C$11="7 Tage",7,5),N('Ist-Stunden'!AH119)+(N(Krankheitstage!BG119)+N(Krankheitstage!BS119))*N($C119))))</f>
        <v/>
      </c>
      <c r="BM119" s="76">
        <f>IF($B119="",0,IF(Einstellungen!$C$10="Ja",MAX(IF(Einstellungen!$C$11="7 Tage",MAX(0,(MIN(DATE(2028,7,0),IF(Mitarbeiter!$D119="",DATE(2028,7,0),Mitarbeiter!$D119),TODAY()))-(MAX(DATE(2028,6,1),Mitarbeiter!$C119))+1),MAX(0,NETWORKDAYS(MAX(DATE(2028,6,1),Mitarbeiter!$C119),MIN(DATE(2028,7,0),IF(Mitarbeiter!$D119="",DATE(2028,7,0),Mitarbeiter!$D119),TODAY()),Einstellungen!$F$13:$F$67)))*N(Mitarbeiter!$E119)/IF(Einstellungen!$C$11="7 Tage",7,5),N('Ist-Stunden'!AI119)),MAX(IF(Einstellungen!$C$11="7 Tage",MAX(0,(MIN(DATE(2028,7,0),IF(Mitarbeiter!$D119="",DATE(2028,7,0),Mitarbeiter!$D119),TODAY()))-(MAX(DATE(2028,6,1),Mitarbeiter!$C119))+1),MAX(0,NETWORKDAYS(MAX(DATE(2028,6,1),Mitarbeiter!$C119),MIN(DATE(2028,7,0),IF(Mitarbeiter!$D119="",DATE(2028,7,0),Mitarbeiter!$D119),TODAY()),Einstellungen!$F$13:$F$67)))*N(Mitarbeiter!$E119)/IF(Einstellungen!$C$11="7 Tage",7,5),N('Ist-Stunden'!AI119)+(N(Krankheitstage!BH119)+N(Krankheitstage!BT119))*N($C119))))</f>
        <v/>
      </c>
      <c r="BN119" s="76">
        <f>IF($B119="",0,IF(Einstellungen!$C$10="Ja",MAX(IF(Einstellungen!$C$11="7 Tage",MAX(0,(MIN(DATE(2028,8,0),IF(Mitarbeiter!$D119="",DATE(2028,8,0),Mitarbeiter!$D119),TODAY()))-(MAX(DATE(2028,7,1),Mitarbeiter!$C119))+1),MAX(0,NETWORKDAYS(MAX(DATE(2028,7,1),Mitarbeiter!$C119),MIN(DATE(2028,8,0),IF(Mitarbeiter!$D119="",DATE(2028,8,0),Mitarbeiter!$D119),TODAY()),Einstellungen!$F$13:$F$67)))*N(Mitarbeiter!$E119)/IF(Einstellungen!$C$11="7 Tage",7,5),N('Ist-Stunden'!AJ119)),MAX(IF(Einstellungen!$C$11="7 Tage",MAX(0,(MIN(DATE(2028,8,0),IF(Mitarbeiter!$D119="",DATE(2028,8,0),Mitarbeiter!$D119),TODAY()))-(MAX(DATE(2028,7,1),Mitarbeiter!$C119))+1),MAX(0,NETWORKDAYS(MAX(DATE(2028,7,1),Mitarbeiter!$C119),MIN(DATE(2028,8,0),IF(Mitarbeiter!$D119="",DATE(2028,8,0),Mitarbeiter!$D119),TODAY()),Einstellungen!$F$13:$F$67)))*N(Mitarbeiter!$E119)/IF(Einstellungen!$C$11="7 Tage",7,5),N('Ist-Stunden'!AJ119)+(N(Krankheitstage!BI119)+N(Krankheitstage!BU119))*N($C119))))</f>
        <v/>
      </c>
      <c r="BO119" s="76">
        <f>IF($B119="",0,IF(Einstellungen!$C$10="Ja",MAX(IF(Einstellungen!$C$11="7 Tage",MAX(0,(MIN(DATE(2028,9,0),IF(Mitarbeiter!$D119="",DATE(2028,9,0),Mitarbeiter!$D119),TODAY()))-(MAX(DATE(2028,8,1),Mitarbeiter!$C119))+1),MAX(0,NETWORKDAYS(MAX(DATE(2028,8,1),Mitarbeiter!$C119),MIN(DATE(2028,9,0),IF(Mitarbeiter!$D119="",DATE(2028,9,0),Mitarbeiter!$D119),TODAY()),Einstellungen!$F$13:$F$67)))*N(Mitarbeiter!$E119)/IF(Einstellungen!$C$11="7 Tage",7,5),N('Ist-Stunden'!AK119)),MAX(IF(Einstellungen!$C$11="7 Tage",MAX(0,(MIN(DATE(2028,9,0),IF(Mitarbeiter!$D119="",DATE(2028,9,0),Mitarbeiter!$D119),TODAY()))-(MAX(DATE(2028,8,1),Mitarbeiter!$C119))+1),MAX(0,NETWORKDAYS(MAX(DATE(2028,8,1),Mitarbeiter!$C119),MIN(DATE(2028,9,0),IF(Mitarbeiter!$D119="",DATE(2028,9,0),Mitarbeiter!$D119),TODAY()),Einstellungen!$F$13:$F$67)))*N(Mitarbeiter!$E119)/IF(Einstellungen!$C$11="7 Tage",7,5),N('Ist-Stunden'!AK119)+(N(Krankheitstage!BJ119)+N(Krankheitstage!BV119))*N($C119))))</f>
        <v/>
      </c>
      <c r="BP119" s="76">
        <f>IF($B119="",0,IF(Einstellungen!$C$10="Ja",MAX(IF(Einstellungen!$C$11="7 Tage",MAX(0,(MIN(DATE(2028,10,0),IF(Mitarbeiter!$D119="",DATE(2028,10,0),Mitarbeiter!$D119),TODAY()))-(MAX(DATE(2028,9,1),Mitarbeiter!$C119))+1),MAX(0,NETWORKDAYS(MAX(DATE(2028,9,1),Mitarbeiter!$C119),MIN(DATE(2028,10,0),IF(Mitarbeiter!$D119="",DATE(2028,10,0),Mitarbeiter!$D119),TODAY()),Einstellungen!$F$13:$F$67)))*N(Mitarbeiter!$E119)/IF(Einstellungen!$C$11="7 Tage",7,5),N('Ist-Stunden'!AL119)),MAX(IF(Einstellungen!$C$11="7 Tage",MAX(0,(MIN(DATE(2028,10,0),IF(Mitarbeiter!$D119="",DATE(2028,10,0),Mitarbeiter!$D119),TODAY()))-(MAX(DATE(2028,9,1),Mitarbeiter!$C119))+1),MAX(0,NETWORKDAYS(MAX(DATE(2028,9,1),Mitarbeiter!$C119),MIN(DATE(2028,10,0),IF(Mitarbeiter!$D119="",DATE(2028,10,0),Mitarbeiter!$D119),TODAY()),Einstellungen!$F$13:$F$67)))*N(Mitarbeiter!$E119)/IF(Einstellungen!$C$11="7 Tage",7,5),N('Ist-Stunden'!AL119)+(N(Krankheitstage!BK119)+N(Krankheitstage!BW119))*N($C119))))</f>
        <v/>
      </c>
      <c r="BQ119" s="76">
        <f>IF($B119="",0,IF(Einstellungen!$C$10="Ja",MAX(IF(Einstellungen!$C$11="7 Tage",MAX(0,(MIN(DATE(2028,11,0),IF(Mitarbeiter!$D119="",DATE(2028,11,0),Mitarbeiter!$D119),TODAY()))-(MAX(DATE(2028,10,1),Mitarbeiter!$C119))+1),MAX(0,NETWORKDAYS(MAX(DATE(2028,10,1),Mitarbeiter!$C119),MIN(DATE(2028,11,0),IF(Mitarbeiter!$D119="",DATE(2028,11,0),Mitarbeiter!$D119),TODAY()),Einstellungen!$F$13:$F$67)))*N(Mitarbeiter!$E119)/IF(Einstellungen!$C$11="7 Tage",7,5),N('Ist-Stunden'!AM119)),MAX(IF(Einstellungen!$C$11="7 Tage",MAX(0,(MIN(DATE(2028,11,0),IF(Mitarbeiter!$D119="",DATE(2028,11,0),Mitarbeiter!$D119),TODAY()))-(MAX(DATE(2028,10,1),Mitarbeiter!$C119))+1),MAX(0,NETWORKDAYS(MAX(DATE(2028,10,1),Mitarbeiter!$C119),MIN(DATE(2028,11,0),IF(Mitarbeiter!$D119="",DATE(2028,11,0),Mitarbeiter!$D119),TODAY()),Einstellungen!$F$13:$F$67)))*N(Mitarbeiter!$E119)/IF(Einstellungen!$C$11="7 Tage",7,5),N('Ist-Stunden'!AM119)+(N(Krankheitstage!BL119)+N(Krankheitstage!BX119))*N($C119))))</f>
        <v/>
      </c>
      <c r="BR119" s="76">
        <f>IF($B119="",0,IF(Einstellungen!$C$10="Ja",MAX(IF(Einstellungen!$C$11="7 Tage",MAX(0,(MIN(DATE(2028,12,0),IF(Mitarbeiter!$D119="",DATE(2028,12,0),Mitarbeiter!$D119),TODAY()))-(MAX(DATE(2028,11,1),Mitarbeiter!$C119))+1),MAX(0,NETWORKDAYS(MAX(DATE(2028,11,1),Mitarbeiter!$C119),MIN(DATE(2028,12,0),IF(Mitarbeiter!$D119="",DATE(2028,12,0),Mitarbeiter!$D119),TODAY()),Einstellungen!$F$13:$F$67)))*N(Mitarbeiter!$E119)/IF(Einstellungen!$C$11="7 Tage",7,5),N('Ist-Stunden'!AN119)),MAX(IF(Einstellungen!$C$11="7 Tage",MAX(0,(MIN(DATE(2028,12,0),IF(Mitarbeiter!$D119="",DATE(2028,12,0),Mitarbeiter!$D119),TODAY()))-(MAX(DATE(2028,11,1),Mitarbeiter!$C119))+1),MAX(0,NETWORKDAYS(MAX(DATE(2028,11,1),Mitarbeiter!$C119),MIN(DATE(2028,12,0),IF(Mitarbeiter!$D119="",DATE(2028,12,0),Mitarbeiter!$D119),TODAY()),Einstellungen!$F$13:$F$67)))*N(Mitarbeiter!$E119)/IF(Einstellungen!$C$11="7 Tage",7,5),N('Ist-Stunden'!AN119)+(N(Krankheitstage!BM119)+N(Krankheitstage!BY119))*N($C119))))</f>
        <v/>
      </c>
      <c r="BS119" s="76">
        <f>IF($B119="",0,IF(Einstellungen!$C$10="Ja",MAX(IF(Einstellungen!$C$11="7 Tage",MAX(0,(MIN(DATE(2028,13,0),IF(Mitarbeiter!$D119="",DATE(2028,13,0),Mitarbeiter!$D119),TODAY()))-(MAX(DATE(2028,12,1),Mitarbeiter!$C119))+1),MAX(0,NETWORKDAYS(MAX(DATE(2028,12,1),Mitarbeiter!$C119),MIN(DATE(2028,13,0),IF(Mitarbeiter!$D119="",DATE(2028,13,0),Mitarbeiter!$D119),TODAY()),Einstellungen!$F$13:$F$67)))*N(Mitarbeiter!$E119)/IF(Einstellungen!$C$11="7 Tage",7,5),N('Ist-Stunden'!AO119)),MAX(IF(Einstellungen!$C$11="7 Tage",MAX(0,(MIN(DATE(2028,13,0),IF(Mitarbeiter!$D119="",DATE(2028,13,0),Mitarbeiter!$D119),TODAY()))-(MAX(DATE(2028,12,1),Mitarbeiter!$C119))+1),MAX(0,NETWORKDAYS(MAX(DATE(2028,12,1),Mitarbeiter!$C119),MIN(DATE(2028,13,0),IF(Mitarbeiter!$D119="",DATE(2028,13,0),Mitarbeiter!$D119),TODAY()),Einstellungen!$F$13:$F$67)))*N(Mitarbeiter!$E119)/IF(Einstellungen!$C$11="7 Tage",7,5),N('Ist-Stunden'!AO119)+(N(Krankheitstage!BN119)+N(Krankheitstage!BZ119))*N($C119))))</f>
        <v/>
      </c>
      <c r="BT119" s="76">
        <f>IF($B119="",0,IF(Einstellungen!$C$10="Ja",MAX(IF(Einstellungen!$C$11="7 Tage",MAX(0,(MIN(DATE(2029,2,0),IF(Mitarbeiter!$D119="",DATE(2029,2,0),Mitarbeiter!$D119),TODAY()))-(MAX(DATE(2029,1,1),Mitarbeiter!$C119))+1),MAX(0,NETWORKDAYS(MAX(DATE(2029,1,1),Mitarbeiter!$C119),MIN(DATE(2029,2,0),IF(Mitarbeiter!$D119="",DATE(2029,2,0),Mitarbeiter!$D119),TODAY()),Einstellungen!$F$13:$F$67)))*N(Mitarbeiter!$E119)/IF(Einstellungen!$C$11="7 Tage",7,5),N('Ist-Stunden'!AP119)),MAX(IF(Einstellungen!$C$11="7 Tage",MAX(0,(MIN(DATE(2029,2,0),IF(Mitarbeiter!$D119="",DATE(2029,2,0),Mitarbeiter!$D119),TODAY()))-(MAX(DATE(2029,1,1),Mitarbeiter!$C119))+1),MAX(0,NETWORKDAYS(MAX(DATE(2029,1,1),Mitarbeiter!$C119),MIN(DATE(2029,2,0),IF(Mitarbeiter!$D119="",DATE(2029,2,0),Mitarbeiter!$D119),TODAY()),Einstellungen!$F$13:$F$67)))*N(Mitarbeiter!$E119)/IF(Einstellungen!$C$11="7 Tage",7,5),N('Ist-Stunden'!AP119)+(N(Krankheitstage!CA119)+N(Krankheitstage!CM119))*N($C119))))</f>
        <v/>
      </c>
      <c r="BU119" s="76">
        <f>IF($B119="",0,IF(Einstellungen!$C$10="Ja",MAX(IF(Einstellungen!$C$11="7 Tage",MAX(0,(MIN(DATE(2029,3,0),IF(Mitarbeiter!$D119="",DATE(2029,3,0),Mitarbeiter!$D119),TODAY()))-(MAX(DATE(2029,2,1),Mitarbeiter!$C119))+1),MAX(0,NETWORKDAYS(MAX(DATE(2029,2,1),Mitarbeiter!$C119),MIN(DATE(2029,3,0),IF(Mitarbeiter!$D119="",DATE(2029,3,0),Mitarbeiter!$D119),TODAY()),Einstellungen!$F$13:$F$67)))*N(Mitarbeiter!$E119)/IF(Einstellungen!$C$11="7 Tage",7,5),N('Ist-Stunden'!AQ119)),MAX(IF(Einstellungen!$C$11="7 Tage",MAX(0,(MIN(DATE(2029,3,0),IF(Mitarbeiter!$D119="",DATE(2029,3,0),Mitarbeiter!$D119),TODAY()))-(MAX(DATE(2029,2,1),Mitarbeiter!$C119))+1),MAX(0,NETWORKDAYS(MAX(DATE(2029,2,1),Mitarbeiter!$C119),MIN(DATE(2029,3,0),IF(Mitarbeiter!$D119="",DATE(2029,3,0),Mitarbeiter!$D119),TODAY()),Einstellungen!$F$13:$F$67)))*N(Mitarbeiter!$E119)/IF(Einstellungen!$C$11="7 Tage",7,5),N('Ist-Stunden'!AQ119)+(N(Krankheitstage!CB119)+N(Krankheitstage!CN119))*N($C119))))</f>
        <v/>
      </c>
      <c r="BV119" s="76">
        <f>IF($B119="",0,IF(Einstellungen!$C$10="Ja",MAX(IF(Einstellungen!$C$11="7 Tage",MAX(0,(MIN(DATE(2029,4,0),IF(Mitarbeiter!$D119="",DATE(2029,4,0),Mitarbeiter!$D119),TODAY()))-(MAX(DATE(2029,3,1),Mitarbeiter!$C119))+1),MAX(0,NETWORKDAYS(MAX(DATE(2029,3,1),Mitarbeiter!$C119),MIN(DATE(2029,4,0),IF(Mitarbeiter!$D119="",DATE(2029,4,0),Mitarbeiter!$D119),TODAY()),Einstellungen!$F$13:$F$67)))*N(Mitarbeiter!$E119)/IF(Einstellungen!$C$11="7 Tage",7,5),N('Ist-Stunden'!AR119)),MAX(IF(Einstellungen!$C$11="7 Tage",MAX(0,(MIN(DATE(2029,4,0),IF(Mitarbeiter!$D119="",DATE(2029,4,0),Mitarbeiter!$D119),TODAY()))-(MAX(DATE(2029,3,1),Mitarbeiter!$C119))+1),MAX(0,NETWORKDAYS(MAX(DATE(2029,3,1),Mitarbeiter!$C119),MIN(DATE(2029,4,0),IF(Mitarbeiter!$D119="",DATE(2029,4,0),Mitarbeiter!$D119),TODAY()),Einstellungen!$F$13:$F$67)))*N(Mitarbeiter!$E119)/IF(Einstellungen!$C$11="7 Tage",7,5),N('Ist-Stunden'!AR119)+(N(Krankheitstage!CC119)+N(Krankheitstage!CO119))*N($C119))))</f>
        <v/>
      </c>
      <c r="BW119" s="76">
        <f>IF($B119="",0,IF(Einstellungen!$C$10="Ja",MAX(IF(Einstellungen!$C$11="7 Tage",MAX(0,(MIN(DATE(2029,5,0),IF(Mitarbeiter!$D119="",DATE(2029,5,0),Mitarbeiter!$D119),TODAY()))-(MAX(DATE(2029,4,1),Mitarbeiter!$C119))+1),MAX(0,NETWORKDAYS(MAX(DATE(2029,4,1),Mitarbeiter!$C119),MIN(DATE(2029,5,0),IF(Mitarbeiter!$D119="",DATE(2029,5,0),Mitarbeiter!$D119),TODAY()),Einstellungen!$F$13:$F$67)))*N(Mitarbeiter!$E119)/IF(Einstellungen!$C$11="7 Tage",7,5),N('Ist-Stunden'!AS119)),MAX(IF(Einstellungen!$C$11="7 Tage",MAX(0,(MIN(DATE(2029,5,0),IF(Mitarbeiter!$D119="",DATE(2029,5,0),Mitarbeiter!$D119),TODAY()))-(MAX(DATE(2029,4,1),Mitarbeiter!$C119))+1),MAX(0,NETWORKDAYS(MAX(DATE(2029,4,1),Mitarbeiter!$C119),MIN(DATE(2029,5,0),IF(Mitarbeiter!$D119="",DATE(2029,5,0),Mitarbeiter!$D119),TODAY()),Einstellungen!$F$13:$F$67)))*N(Mitarbeiter!$E119)/IF(Einstellungen!$C$11="7 Tage",7,5),N('Ist-Stunden'!AS119)+(N(Krankheitstage!CD119)+N(Krankheitstage!CP119))*N($C119))))</f>
        <v/>
      </c>
      <c r="BX119" s="76">
        <f>IF($B119="",0,IF(Einstellungen!$C$10="Ja",MAX(IF(Einstellungen!$C$11="7 Tage",MAX(0,(MIN(DATE(2029,6,0),IF(Mitarbeiter!$D119="",DATE(2029,6,0),Mitarbeiter!$D119),TODAY()))-(MAX(DATE(2029,5,1),Mitarbeiter!$C119))+1),MAX(0,NETWORKDAYS(MAX(DATE(2029,5,1),Mitarbeiter!$C119),MIN(DATE(2029,6,0),IF(Mitarbeiter!$D119="",DATE(2029,6,0),Mitarbeiter!$D119),TODAY()),Einstellungen!$F$13:$F$67)))*N(Mitarbeiter!$E119)/IF(Einstellungen!$C$11="7 Tage",7,5),N('Ist-Stunden'!AT119)),MAX(IF(Einstellungen!$C$11="7 Tage",MAX(0,(MIN(DATE(2029,6,0),IF(Mitarbeiter!$D119="",DATE(2029,6,0),Mitarbeiter!$D119),TODAY()))-(MAX(DATE(2029,5,1),Mitarbeiter!$C119))+1),MAX(0,NETWORKDAYS(MAX(DATE(2029,5,1),Mitarbeiter!$C119),MIN(DATE(2029,6,0),IF(Mitarbeiter!$D119="",DATE(2029,6,0),Mitarbeiter!$D119),TODAY()),Einstellungen!$F$13:$F$67)))*N(Mitarbeiter!$E119)/IF(Einstellungen!$C$11="7 Tage",7,5),N('Ist-Stunden'!AT119)+(N(Krankheitstage!CE119)+N(Krankheitstage!CQ119))*N($C119))))</f>
        <v/>
      </c>
      <c r="BY119" s="76">
        <f>IF($B119="",0,IF(Einstellungen!$C$10="Ja",MAX(IF(Einstellungen!$C$11="7 Tage",MAX(0,(MIN(DATE(2029,7,0),IF(Mitarbeiter!$D119="",DATE(2029,7,0),Mitarbeiter!$D119),TODAY()))-(MAX(DATE(2029,6,1),Mitarbeiter!$C119))+1),MAX(0,NETWORKDAYS(MAX(DATE(2029,6,1),Mitarbeiter!$C119),MIN(DATE(2029,7,0),IF(Mitarbeiter!$D119="",DATE(2029,7,0),Mitarbeiter!$D119),TODAY()),Einstellungen!$F$13:$F$67)))*N(Mitarbeiter!$E119)/IF(Einstellungen!$C$11="7 Tage",7,5),N('Ist-Stunden'!AU119)),MAX(IF(Einstellungen!$C$11="7 Tage",MAX(0,(MIN(DATE(2029,7,0),IF(Mitarbeiter!$D119="",DATE(2029,7,0),Mitarbeiter!$D119),TODAY()))-(MAX(DATE(2029,6,1),Mitarbeiter!$C119))+1),MAX(0,NETWORKDAYS(MAX(DATE(2029,6,1),Mitarbeiter!$C119),MIN(DATE(2029,7,0),IF(Mitarbeiter!$D119="",DATE(2029,7,0),Mitarbeiter!$D119),TODAY()),Einstellungen!$F$13:$F$67)))*N(Mitarbeiter!$E119)/IF(Einstellungen!$C$11="7 Tage",7,5),N('Ist-Stunden'!AU119)+(N(Krankheitstage!CF119)+N(Krankheitstage!CR119))*N($C119))))</f>
        <v/>
      </c>
      <c r="BZ119" s="76">
        <f>IF($B119="",0,IF(Einstellungen!$C$10="Ja",MAX(IF(Einstellungen!$C$11="7 Tage",MAX(0,(MIN(DATE(2029,8,0),IF(Mitarbeiter!$D119="",DATE(2029,8,0),Mitarbeiter!$D119),TODAY()))-(MAX(DATE(2029,7,1),Mitarbeiter!$C119))+1),MAX(0,NETWORKDAYS(MAX(DATE(2029,7,1),Mitarbeiter!$C119),MIN(DATE(2029,8,0),IF(Mitarbeiter!$D119="",DATE(2029,8,0),Mitarbeiter!$D119),TODAY()),Einstellungen!$F$13:$F$67)))*N(Mitarbeiter!$E119)/IF(Einstellungen!$C$11="7 Tage",7,5),N('Ist-Stunden'!AV119)),MAX(IF(Einstellungen!$C$11="7 Tage",MAX(0,(MIN(DATE(2029,8,0),IF(Mitarbeiter!$D119="",DATE(2029,8,0),Mitarbeiter!$D119),TODAY()))-(MAX(DATE(2029,7,1),Mitarbeiter!$C119))+1),MAX(0,NETWORKDAYS(MAX(DATE(2029,7,1),Mitarbeiter!$C119),MIN(DATE(2029,8,0),IF(Mitarbeiter!$D119="",DATE(2029,8,0),Mitarbeiter!$D119),TODAY()),Einstellungen!$F$13:$F$67)))*N(Mitarbeiter!$E119)/IF(Einstellungen!$C$11="7 Tage",7,5),N('Ist-Stunden'!AV119)+(N(Krankheitstage!CG119)+N(Krankheitstage!CS119))*N($C119))))</f>
        <v/>
      </c>
      <c r="CA119" s="76">
        <f>IF($B119="",0,IF(Einstellungen!$C$10="Ja",MAX(IF(Einstellungen!$C$11="7 Tage",MAX(0,(MIN(DATE(2029,9,0),IF(Mitarbeiter!$D119="",DATE(2029,9,0),Mitarbeiter!$D119),TODAY()))-(MAX(DATE(2029,8,1),Mitarbeiter!$C119))+1),MAX(0,NETWORKDAYS(MAX(DATE(2029,8,1),Mitarbeiter!$C119),MIN(DATE(2029,9,0),IF(Mitarbeiter!$D119="",DATE(2029,9,0),Mitarbeiter!$D119),TODAY()),Einstellungen!$F$13:$F$67)))*N(Mitarbeiter!$E119)/IF(Einstellungen!$C$11="7 Tage",7,5),N('Ist-Stunden'!AW119)),MAX(IF(Einstellungen!$C$11="7 Tage",MAX(0,(MIN(DATE(2029,9,0),IF(Mitarbeiter!$D119="",DATE(2029,9,0),Mitarbeiter!$D119),TODAY()))-(MAX(DATE(2029,8,1),Mitarbeiter!$C119))+1),MAX(0,NETWORKDAYS(MAX(DATE(2029,8,1),Mitarbeiter!$C119),MIN(DATE(2029,9,0),IF(Mitarbeiter!$D119="",DATE(2029,9,0),Mitarbeiter!$D119),TODAY()),Einstellungen!$F$13:$F$67)))*N(Mitarbeiter!$E119)/IF(Einstellungen!$C$11="7 Tage",7,5),N('Ist-Stunden'!AW119)+(N(Krankheitstage!CH119)+N(Krankheitstage!CT119))*N($C119))))</f>
        <v/>
      </c>
      <c r="CB119" s="76">
        <f>IF($B119="",0,IF(Einstellungen!$C$10="Ja",MAX(IF(Einstellungen!$C$11="7 Tage",MAX(0,(MIN(DATE(2029,10,0),IF(Mitarbeiter!$D119="",DATE(2029,10,0),Mitarbeiter!$D119),TODAY()))-(MAX(DATE(2029,9,1),Mitarbeiter!$C119))+1),MAX(0,NETWORKDAYS(MAX(DATE(2029,9,1),Mitarbeiter!$C119),MIN(DATE(2029,10,0),IF(Mitarbeiter!$D119="",DATE(2029,10,0),Mitarbeiter!$D119),TODAY()),Einstellungen!$F$13:$F$67)))*N(Mitarbeiter!$E119)/IF(Einstellungen!$C$11="7 Tage",7,5),N('Ist-Stunden'!AX119)),MAX(IF(Einstellungen!$C$11="7 Tage",MAX(0,(MIN(DATE(2029,10,0),IF(Mitarbeiter!$D119="",DATE(2029,10,0),Mitarbeiter!$D119),TODAY()))-(MAX(DATE(2029,9,1),Mitarbeiter!$C119))+1),MAX(0,NETWORKDAYS(MAX(DATE(2029,9,1),Mitarbeiter!$C119),MIN(DATE(2029,10,0),IF(Mitarbeiter!$D119="",DATE(2029,10,0),Mitarbeiter!$D119),TODAY()),Einstellungen!$F$13:$F$67)))*N(Mitarbeiter!$E119)/IF(Einstellungen!$C$11="7 Tage",7,5),N('Ist-Stunden'!AX119)+(N(Krankheitstage!CI119)+N(Krankheitstage!CU119))*N($C119))))</f>
        <v/>
      </c>
      <c r="CC119" s="76">
        <f>IF($B119="",0,IF(Einstellungen!$C$10="Ja",MAX(IF(Einstellungen!$C$11="7 Tage",MAX(0,(MIN(DATE(2029,11,0),IF(Mitarbeiter!$D119="",DATE(2029,11,0),Mitarbeiter!$D119),TODAY()))-(MAX(DATE(2029,10,1),Mitarbeiter!$C119))+1),MAX(0,NETWORKDAYS(MAX(DATE(2029,10,1),Mitarbeiter!$C119),MIN(DATE(2029,11,0),IF(Mitarbeiter!$D119="",DATE(2029,11,0),Mitarbeiter!$D119),TODAY()),Einstellungen!$F$13:$F$67)))*N(Mitarbeiter!$E119)/IF(Einstellungen!$C$11="7 Tage",7,5),N('Ist-Stunden'!AY119)),MAX(IF(Einstellungen!$C$11="7 Tage",MAX(0,(MIN(DATE(2029,11,0),IF(Mitarbeiter!$D119="",DATE(2029,11,0),Mitarbeiter!$D119),TODAY()))-(MAX(DATE(2029,10,1),Mitarbeiter!$C119))+1),MAX(0,NETWORKDAYS(MAX(DATE(2029,10,1),Mitarbeiter!$C119),MIN(DATE(2029,11,0),IF(Mitarbeiter!$D119="",DATE(2029,11,0),Mitarbeiter!$D119),TODAY()),Einstellungen!$F$13:$F$67)))*N(Mitarbeiter!$E119)/IF(Einstellungen!$C$11="7 Tage",7,5),N('Ist-Stunden'!AY119)+(N(Krankheitstage!CJ119)+N(Krankheitstage!CV119))*N($C119))))</f>
        <v/>
      </c>
      <c r="CD119" s="76">
        <f>IF($B119="",0,IF(Einstellungen!$C$10="Ja",MAX(IF(Einstellungen!$C$11="7 Tage",MAX(0,(MIN(DATE(2029,12,0),IF(Mitarbeiter!$D119="",DATE(2029,12,0),Mitarbeiter!$D119),TODAY()))-(MAX(DATE(2029,11,1),Mitarbeiter!$C119))+1),MAX(0,NETWORKDAYS(MAX(DATE(2029,11,1),Mitarbeiter!$C119),MIN(DATE(2029,12,0),IF(Mitarbeiter!$D119="",DATE(2029,12,0),Mitarbeiter!$D119),TODAY()),Einstellungen!$F$13:$F$67)))*N(Mitarbeiter!$E119)/IF(Einstellungen!$C$11="7 Tage",7,5),N('Ist-Stunden'!AZ119)),MAX(IF(Einstellungen!$C$11="7 Tage",MAX(0,(MIN(DATE(2029,12,0),IF(Mitarbeiter!$D119="",DATE(2029,12,0),Mitarbeiter!$D119),TODAY()))-(MAX(DATE(2029,11,1),Mitarbeiter!$C119))+1),MAX(0,NETWORKDAYS(MAX(DATE(2029,11,1),Mitarbeiter!$C119),MIN(DATE(2029,12,0),IF(Mitarbeiter!$D119="",DATE(2029,12,0),Mitarbeiter!$D119),TODAY()),Einstellungen!$F$13:$F$67)))*N(Mitarbeiter!$E119)/IF(Einstellungen!$C$11="7 Tage",7,5),N('Ist-Stunden'!AZ119)+(N(Krankheitstage!CK119)+N(Krankheitstage!CW119))*N($C119))))</f>
        <v/>
      </c>
      <c r="CE119" s="76">
        <f>IF($B119="",0,IF(Einstellungen!$C$10="Ja",MAX(IF(Einstellungen!$C$11="7 Tage",MAX(0,(MIN(DATE(2029,13,0),IF(Mitarbeiter!$D119="",DATE(2029,13,0),Mitarbeiter!$D119),TODAY()))-(MAX(DATE(2029,12,1),Mitarbeiter!$C119))+1),MAX(0,NETWORKDAYS(MAX(DATE(2029,12,1),Mitarbeiter!$C119),MIN(DATE(2029,13,0),IF(Mitarbeiter!$D119="",DATE(2029,13,0),Mitarbeiter!$D119),TODAY()),Einstellungen!$F$13:$F$67)))*N(Mitarbeiter!$E119)/IF(Einstellungen!$C$11="7 Tage",7,5),N('Ist-Stunden'!BA119)),MAX(IF(Einstellungen!$C$11="7 Tage",MAX(0,(MIN(DATE(2029,13,0),IF(Mitarbeiter!$D119="",DATE(2029,13,0),Mitarbeiter!$D119),TODAY()))-(MAX(DATE(2029,12,1),Mitarbeiter!$C119))+1),MAX(0,NETWORKDAYS(MAX(DATE(2029,12,1),Mitarbeiter!$C119),MIN(DATE(2029,13,0),IF(Mitarbeiter!$D119="",DATE(2029,13,0),Mitarbeiter!$D119),TODAY()),Einstellungen!$F$13:$F$67)))*N(Mitarbeiter!$E119)/IF(Einstellungen!$C$11="7 Tage",7,5),N('Ist-Stunden'!BA119)+(N(Krankheitstage!CL119)+N(Krankheitstage!CX119))*N($C119))))</f>
        <v/>
      </c>
      <c r="CF119" s="76">
        <f>IF($B119="",0,IF(Einstellungen!$C$10="Ja",MAX(IF(Einstellungen!$C$11="7 Tage",MAX(0,(MIN(DATE(2030,2,0),IF(Mitarbeiter!$D119="",DATE(2030,2,0),Mitarbeiter!$D119),TODAY()))-(MAX(DATE(2030,1,1),Mitarbeiter!$C119))+1),MAX(0,NETWORKDAYS(MAX(DATE(2030,1,1),Mitarbeiter!$C119),MIN(DATE(2030,2,0),IF(Mitarbeiter!$D119="",DATE(2030,2,0),Mitarbeiter!$D119),TODAY()),Einstellungen!$F$13:$F$67)))*N(Mitarbeiter!$E119)/IF(Einstellungen!$C$11="7 Tage",7,5),N('Ist-Stunden'!BB119)),MAX(IF(Einstellungen!$C$11="7 Tage",MAX(0,(MIN(DATE(2030,2,0),IF(Mitarbeiter!$D119="",DATE(2030,2,0),Mitarbeiter!$D119),TODAY()))-(MAX(DATE(2030,1,1),Mitarbeiter!$C119))+1),MAX(0,NETWORKDAYS(MAX(DATE(2030,1,1),Mitarbeiter!$C119),MIN(DATE(2030,2,0),IF(Mitarbeiter!$D119="",DATE(2030,2,0),Mitarbeiter!$D119),TODAY()),Einstellungen!$F$13:$F$67)))*N(Mitarbeiter!$E119)/IF(Einstellungen!$C$11="7 Tage",7,5),N('Ist-Stunden'!BB119)+(N(Krankheitstage!CY119)+N(Krankheitstage!DK119))*N($C119))))</f>
        <v/>
      </c>
      <c r="CG119" s="76">
        <f>IF($B119="",0,IF(Einstellungen!$C$10="Ja",MAX(IF(Einstellungen!$C$11="7 Tage",MAX(0,(MIN(DATE(2030,3,0),IF(Mitarbeiter!$D119="",DATE(2030,3,0),Mitarbeiter!$D119),TODAY()))-(MAX(DATE(2030,2,1),Mitarbeiter!$C119))+1),MAX(0,NETWORKDAYS(MAX(DATE(2030,2,1),Mitarbeiter!$C119),MIN(DATE(2030,3,0),IF(Mitarbeiter!$D119="",DATE(2030,3,0),Mitarbeiter!$D119),TODAY()),Einstellungen!$F$13:$F$67)))*N(Mitarbeiter!$E119)/IF(Einstellungen!$C$11="7 Tage",7,5),N('Ist-Stunden'!BC119)),MAX(IF(Einstellungen!$C$11="7 Tage",MAX(0,(MIN(DATE(2030,3,0),IF(Mitarbeiter!$D119="",DATE(2030,3,0),Mitarbeiter!$D119),TODAY()))-(MAX(DATE(2030,2,1),Mitarbeiter!$C119))+1),MAX(0,NETWORKDAYS(MAX(DATE(2030,2,1),Mitarbeiter!$C119),MIN(DATE(2030,3,0),IF(Mitarbeiter!$D119="",DATE(2030,3,0),Mitarbeiter!$D119),TODAY()),Einstellungen!$F$13:$F$67)))*N(Mitarbeiter!$E119)/IF(Einstellungen!$C$11="7 Tage",7,5),N('Ist-Stunden'!BC119)+(N(Krankheitstage!CZ119)+N(Krankheitstage!DL119))*N($C119))))</f>
        <v/>
      </c>
      <c r="CH119" s="76">
        <f>IF($B119="",0,IF(Einstellungen!$C$10="Ja",MAX(IF(Einstellungen!$C$11="7 Tage",MAX(0,(MIN(DATE(2030,4,0),IF(Mitarbeiter!$D119="",DATE(2030,4,0),Mitarbeiter!$D119),TODAY()))-(MAX(DATE(2030,3,1),Mitarbeiter!$C119))+1),MAX(0,NETWORKDAYS(MAX(DATE(2030,3,1),Mitarbeiter!$C119),MIN(DATE(2030,4,0),IF(Mitarbeiter!$D119="",DATE(2030,4,0),Mitarbeiter!$D119),TODAY()),Einstellungen!$F$13:$F$67)))*N(Mitarbeiter!$E119)/IF(Einstellungen!$C$11="7 Tage",7,5),N('Ist-Stunden'!BD119)),MAX(IF(Einstellungen!$C$11="7 Tage",MAX(0,(MIN(DATE(2030,4,0),IF(Mitarbeiter!$D119="",DATE(2030,4,0),Mitarbeiter!$D119),TODAY()))-(MAX(DATE(2030,3,1),Mitarbeiter!$C119))+1),MAX(0,NETWORKDAYS(MAX(DATE(2030,3,1),Mitarbeiter!$C119),MIN(DATE(2030,4,0),IF(Mitarbeiter!$D119="",DATE(2030,4,0),Mitarbeiter!$D119),TODAY()),Einstellungen!$F$13:$F$67)))*N(Mitarbeiter!$E119)/IF(Einstellungen!$C$11="7 Tage",7,5),N('Ist-Stunden'!BD119)+(N(Krankheitstage!DA119)+N(Krankheitstage!DM119))*N($C119))))</f>
        <v/>
      </c>
      <c r="CI119" s="76">
        <f>IF($B119="",0,IF(Einstellungen!$C$10="Ja",MAX(IF(Einstellungen!$C$11="7 Tage",MAX(0,(MIN(DATE(2030,5,0),IF(Mitarbeiter!$D119="",DATE(2030,5,0),Mitarbeiter!$D119),TODAY()))-(MAX(DATE(2030,4,1),Mitarbeiter!$C119))+1),MAX(0,NETWORKDAYS(MAX(DATE(2030,4,1),Mitarbeiter!$C119),MIN(DATE(2030,5,0),IF(Mitarbeiter!$D119="",DATE(2030,5,0),Mitarbeiter!$D119),TODAY()),Einstellungen!$F$13:$F$67)))*N(Mitarbeiter!$E119)/IF(Einstellungen!$C$11="7 Tage",7,5),N('Ist-Stunden'!BE119)),MAX(IF(Einstellungen!$C$11="7 Tage",MAX(0,(MIN(DATE(2030,5,0),IF(Mitarbeiter!$D119="",DATE(2030,5,0),Mitarbeiter!$D119),TODAY()))-(MAX(DATE(2030,4,1),Mitarbeiter!$C119))+1),MAX(0,NETWORKDAYS(MAX(DATE(2030,4,1),Mitarbeiter!$C119),MIN(DATE(2030,5,0),IF(Mitarbeiter!$D119="",DATE(2030,5,0),Mitarbeiter!$D119),TODAY()),Einstellungen!$F$13:$F$67)))*N(Mitarbeiter!$E119)/IF(Einstellungen!$C$11="7 Tage",7,5),N('Ist-Stunden'!BE119)+(N(Krankheitstage!DB119)+N(Krankheitstage!DN119))*N($C119))))</f>
        <v/>
      </c>
      <c r="CJ119" s="76">
        <f>IF($B119="",0,IF(Einstellungen!$C$10="Ja",MAX(IF(Einstellungen!$C$11="7 Tage",MAX(0,(MIN(DATE(2030,6,0),IF(Mitarbeiter!$D119="",DATE(2030,6,0),Mitarbeiter!$D119),TODAY()))-(MAX(DATE(2030,5,1),Mitarbeiter!$C119))+1),MAX(0,NETWORKDAYS(MAX(DATE(2030,5,1),Mitarbeiter!$C119),MIN(DATE(2030,6,0),IF(Mitarbeiter!$D119="",DATE(2030,6,0),Mitarbeiter!$D119),TODAY()),Einstellungen!$F$13:$F$67)))*N(Mitarbeiter!$E119)/IF(Einstellungen!$C$11="7 Tage",7,5),N('Ist-Stunden'!BF119)),MAX(IF(Einstellungen!$C$11="7 Tage",MAX(0,(MIN(DATE(2030,6,0),IF(Mitarbeiter!$D119="",DATE(2030,6,0),Mitarbeiter!$D119),TODAY()))-(MAX(DATE(2030,5,1),Mitarbeiter!$C119))+1),MAX(0,NETWORKDAYS(MAX(DATE(2030,5,1),Mitarbeiter!$C119),MIN(DATE(2030,6,0),IF(Mitarbeiter!$D119="",DATE(2030,6,0),Mitarbeiter!$D119),TODAY()),Einstellungen!$F$13:$F$67)))*N(Mitarbeiter!$E119)/IF(Einstellungen!$C$11="7 Tage",7,5),N('Ist-Stunden'!BF119)+(N(Krankheitstage!DC119)+N(Krankheitstage!DO119))*N($C119))))</f>
        <v/>
      </c>
      <c r="CK119" s="76">
        <f>IF($B119="",0,IF(Einstellungen!$C$10="Ja",MAX(IF(Einstellungen!$C$11="7 Tage",MAX(0,(MIN(DATE(2030,7,0),IF(Mitarbeiter!$D119="",DATE(2030,7,0),Mitarbeiter!$D119),TODAY()))-(MAX(DATE(2030,6,1),Mitarbeiter!$C119))+1),MAX(0,NETWORKDAYS(MAX(DATE(2030,6,1),Mitarbeiter!$C119),MIN(DATE(2030,7,0),IF(Mitarbeiter!$D119="",DATE(2030,7,0),Mitarbeiter!$D119),TODAY()),Einstellungen!$F$13:$F$67)))*N(Mitarbeiter!$E119)/IF(Einstellungen!$C$11="7 Tage",7,5),N('Ist-Stunden'!BG119)),MAX(IF(Einstellungen!$C$11="7 Tage",MAX(0,(MIN(DATE(2030,7,0),IF(Mitarbeiter!$D119="",DATE(2030,7,0),Mitarbeiter!$D119),TODAY()))-(MAX(DATE(2030,6,1),Mitarbeiter!$C119))+1),MAX(0,NETWORKDAYS(MAX(DATE(2030,6,1),Mitarbeiter!$C119),MIN(DATE(2030,7,0),IF(Mitarbeiter!$D119="",DATE(2030,7,0),Mitarbeiter!$D119),TODAY()),Einstellungen!$F$13:$F$67)))*N(Mitarbeiter!$E119)/IF(Einstellungen!$C$11="7 Tage",7,5),N('Ist-Stunden'!BG119)+(N(Krankheitstage!DD119)+N(Krankheitstage!DP119))*N($C119))))</f>
        <v/>
      </c>
      <c r="CL119" s="76">
        <f>IF($B119="",0,IF(Einstellungen!$C$10="Ja",MAX(IF(Einstellungen!$C$11="7 Tage",MAX(0,(MIN(DATE(2030,8,0),IF(Mitarbeiter!$D119="",DATE(2030,8,0),Mitarbeiter!$D119),TODAY()))-(MAX(DATE(2030,7,1),Mitarbeiter!$C119))+1),MAX(0,NETWORKDAYS(MAX(DATE(2030,7,1),Mitarbeiter!$C119),MIN(DATE(2030,8,0),IF(Mitarbeiter!$D119="",DATE(2030,8,0),Mitarbeiter!$D119),TODAY()),Einstellungen!$F$13:$F$67)))*N(Mitarbeiter!$E119)/IF(Einstellungen!$C$11="7 Tage",7,5),N('Ist-Stunden'!BH119)),MAX(IF(Einstellungen!$C$11="7 Tage",MAX(0,(MIN(DATE(2030,8,0),IF(Mitarbeiter!$D119="",DATE(2030,8,0),Mitarbeiter!$D119),TODAY()))-(MAX(DATE(2030,7,1),Mitarbeiter!$C119))+1),MAX(0,NETWORKDAYS(MAX(DATE(2030,7,1),Mitarbeiter!$C119),MIN(DATE(2030,8,0),IF(Mitarbeiter!$D119="",DATE(2030,8,0),Mitarbeiter!$D119),TODAY()),Einstellungen!$F$13:$F$67)))*N(Mitarbeiter!$E119)/IF(Einstellungen!$C$11="7 Tage",7,5),N('Ist-Stunden'!BH119)+(N(Krankheitstage!DE119)+N(Krankheitstage!DQ119))*N($C119))))</f>
        <v/>
      </c>
      <c r="CM119" s="76">
        <f>IF($B119="",0,IF(Einstellungen!$C$10="Ja",MAX(IF(Einstellungen!$C$11="7 Tage",MAX(0,(MIN(DATE(2030,9,0),IF(Mitarbeiter!$D119="",DATE(2030,9,0),Mitarbeiter!$D119),TODAY()))-(MAX(DATE(2030,8,1),Mitarbeiter!$C119))+1),MAX(0,NETWORKDAYS(MAX(DATE(2030,8,1),Mitarbeiter!$C119),MIN(DATE(2030,9,0),IF(Mitarbeiter!$D119="",DATE(2030,9,0),Mitarbeiter!$D119),TODAY()),Einstellungen!$F$13:$F$67)))*N(Mitarbeiter!$E119)/IF(Einstellungen!$C$11="7 Tage",7,5),N('Ist-Stunden'!BI119)),MAX(IF(Einstellungen!$C$11="7 Tage",MAX(0,(MIN(DATE(2030,9,0),IF(Mitarbeiter!$D119="",DATE(2030,9,0),Mitarbeiter!$D119),TODAY()))-(MAX(DATE(2030,8,1),Mitarbeiter!$C119))+1),MAX(0,NETWORKDAYS(MAX(DATE(2030,8,1),Mitarbeiter!$C119),MIN(DATE(2030,9,0),IF(Mitarbeiter!$D119="",DATE(2030,9,0),Mitarbeiter!$D119),TODAY()),Einstellungen!$F$13:$F$67)))*N(Mitarbeiter!$E119)/IF(Einstellungen!$C$11="7 Tage",7,5),N('Ist-Stunden'!BI119)+(N(Krankheitstage!DF119)+N(Krankheitstage!DR119))*N($C119))))</f>
        <v/>
      </c>
      <c r="CN119" s="76">
        <f>IF($B119="",0,IF(Einstellungen!$C$10="Ja",MAX(IF(Einstellungen!$C$11="7 Tage",MAX(0,(MIN(DATE(2030,10,0),IF(Mitarbeiter!$D119="",DATE(2030,10,0),Mitarbeiter!$D119),TODAY()))-(MAX(DATE(2030,9,1),Mitarbeiter!$C119))+1),MAX(0,NETWORKDAYS(MAX(DATE(2030,9,1),Mitarbeiter!$C119),MIN(DATE(2030,10,0),IF(Mitarbeiter!$D119="",DATE(2030,10,0),Mitarbeiter!$D119),TODAY()),Einstellungen!$F$13:$F$67)))*N(Mitarbeiter!$E119)/IF(Einstellungen!$C$11="7 Tage",7,5),N('Ist-Stunden'!BJ119)),MAX(IF(Einstellungen!$C$11="7 Tage",MAX(0,(MIN(DATE(2030,10,0),IF(Mitarbeiter!$D119="",DATE(2030,10,0),Mitarbeiter!$D119),TODAY()))-(MAX(DATE(2030,9,1),Mitarbeiter!$C119))+1),MAX(0,NETWORKDAYS(MAX(DATE(2030,9,1),Mitarbeiter!$C119),MIN(DATE(2030,10,0),IF(Mitarbeiter!$D119="",DATE(2030,10,0),Mitarbeiter!$D119),TODAY()),Einstellungen!$F$13:$F$67)))*N(Mitarbeiter!$E119)/IF(Einstellungen!$C$11="7 Tage",7,5),N('Ist-Stunden'!BJ119)+(N(Krankheitstage!DG119)+N(Krankheitstage!DS119))*N($C119))))</f>
        <v/>
      </c>
      <c r="CO119" s="76">
        <f>IF($B119="",0,IF(Einstellungen!$C$10="Ja",MAX(IF(Einstellungen!$C$11="7 Tage",MAX(0,(MIN(DATE(2030,11,0),IF(Mitarbeiter!$D119="",DATE(2030,11,0),Mitarbeiter!$D119),TODAY()))-(MAX(DATE(2030,10,1),Mitarbeiter!$C119))+1),MAX(0,NETWORKDAYS(MAX(DATE(2030,10,1),Mitarbeiter!$C119),MIN(DATE(2030,11,0),IF(Mitarbeiter!$D119="",DATE(2030,11,0),Mitarbeiter!$D119),TODAY()),Einstellungen!$F$13:$F$67)))*N(Mitarbeiter!$E119)/IF(Einstellungen!$C$11="7 Tage",7,5),N('Ist-Stunden'!BK119)),MAX(IF(Einstellungen!$C$11="7 Tage",MAX(0,(MIN(DATE(2030,11,0),IF(Mitarbeiter!$D119="",DATE(2030,11,0),Mitarbeiter!$D119),TODAY()))-(MAX(DATE(2030,10,1),Mitarbeiter!$C119))+1),MAX(0,NETWORKDAYS(MAX(DATE(2030,10,1),Mitarbeiter!$C119),MIN(DATE(2030,11,0),IF(Mitarbeiter!$D119="",DATE(2030,11,0),Mitarbeiter!$D119),TODAY()),Einstellungen!$F$13:$F$67)))*N(Mitarbeiter!$E119)/IF(Einstellungen!$C$11="7 Tage",7,5),N('Ist-Stunden'!BK119)+(N(Krankheitstage!DH119)+N(Krankheitstage!DT119))*N($C119))))</f>
        <v/>
      </c>
      <c r="CP119" s="76">
        <f>IF($B119="",0,IF(Einstellungen!$C$10="Ja",MAX(IF(Einstellungen!$C$11="7 Tage",MAX(0,(MIN(DATE(2030,12,0),IF(Mitarbeiter!$D119="",DATE(2030,12,0),Mitarbeiter!$D119),TODAY()))-(MAX(DATE(2030,11,1),Mitarbeiter!$C119))+1),MAX(0,NETWORKDAYS(MAX(DATE(2030,11,1),Mitarbeiter!$C119),MIN(DATE(2030,12,0),IF(Mitarbeiter!$D119="",DATE(2030,12,0),Mitarbeiter!$D119),TODAY()),Einstellungen!$F$13:$F$67)))*N(Mitarbeiter!$E119)/IF(Einstellungen!$C$11="7 Tage",7,5),N('Ist-Stunden'!BL119)),MAX(IF(Einstellungen!$C$11="7 Tage",MAX(0,(MIN(DATE(2030,12,0),IF(Mitarbeiter!$D119="",DATE(2030,12,0),Mitarbeiter!$D119),TODAY()))-(MAX(DATE(2030,11,1),Mitarbeiter!$C119))+1),MAX(0,NETWORKDAYS(MAX(DATE(2030,11,1),Mitarbeiter!$C119),MIN(DATE(2030,12,0),IF(Mitarbeiter!$D119="",DATE(2030,12,0),Mitarbeiter!$D119),TODAY()),Einstellungen!$F$13:$F$67)))*N(Mitarbeiter!$E119)/IF(Einstellungen!$C$11="7 Tage",7,5),N('Ist-Stunden'!BL119)+(N(Krankheitstage!DI119)+N(Krankheitstage!DU119))*N($C119))))</f>
        <v/>
      </c>
      <c r="CQ119" s="76">
        <f>IF($B119="",0,IF(Einstellungen!$C$10="Ja",MAX(IF(Einstellungen!$C$11="7 Tage",MAX(0,(MIN(DATE(2030,13,0),IF(Mitarbeiter!$D119="",DATE(2030,13,0),Mitarbeiter!$D119),TODAY()))-(MAX(DATE(2030,12,1),Mitarbeiter!$C119))+1),MAX(0,NETWORKDAYS(MAX(DATE(2030,12,1),Mitarbeiter!$C119),MIN(DATE(2030,13,0),IF(Mitarbeiter!$D119="",DATE(2030,13,0),Mitarbeiter!$D119),TODAY()),Einstellungen!$F$13:$F$67)))*N(Mitarbeiter!$E119)/IF(Einstellungen!$C$11="7 Tage",7,5),N('Ist-Stunden'!BM119)),MAX(IF(Einstellungen!$C$11="7 Tage",MAX(0,(MIN(DATE(2030,13,0),IF(Mitarbeiter!$D119="",DATE(2030,13,0),Mitarbeiter!$D119),TODAY()))-(MAX(DATE(2030,12,1),Mitarbeiter!$C119))+1),MAX(0,NETWORKDAYS(MAX(DATE(2030,12,1),Mitarbeiter!$C119),MIN(DATE(2030,13,0),IF(Mitarbeiter!$D119="",DATE(2030,13,0),Mitarbeiter!$D119),TODAY()),Einstellungen!$F$13:$F$67)))*N(Mitarbeiter!$E119)/IF(Einstellungen!$C$11="7 Tage",7,5),N('Ist-Stunden'!BM119)+(N(Krankheitstage!DJ119)+N(Krankheitstage!DV119))*N($C119))))</f>
        <v/>
      </c>
    </row>
    <row r="120">
      <c r="A120" s="73">
        <f>IF(Mitarbeiter!B120="","",Mitarbeiter!A120)</f>
        <v/>
      </c>
      <c r="B120" s="6">
        <f>IF(Mitarbeiter!B120="","",Mitarbeiter!B120)</f>
        <v/>
      </c>
      <c r="C120" s="74">
        <f>IF(Mitarbeiter!B120="","",Mitarbeiter!F120)</f>
        <v/>
      </c>
      <c r="D120" s="75">
        <f>N(INDEX(Krankheitstage!$G120:$DV120,1,(Einstellungen!$C$3-2026)*24+1))</f>
        <v/>
      </c>
      <c r="E120" s="75">
        <f>N(INDEX(Krankheitstage!$G120:$DV120,1,(Einstellungen!$C$3-2026)*24+2))</f>
        <v/>
      </c>
      <c r="F120" s="75">
        <f>N(INDEX(Krankheitstage!$G120:$DV120,1,(Einstellungen!$C$3-2026)*24+3))</f>
        <v/>
      </c>
      <c r="G120" s="75">
        <f>N(INDEX(Krankheitstage!$G120:$DV120,1,(Einstellungen!$C$3-2026)*24+4))</f>
        <v/>
      </c>
      <c r="H120" s="75">
        <f>N(INDEX(Krankheitstage!$G120:$DV120,1,(Einstellungen!$C$3-2026)*24+5))</f>
        <v/>
      </c>
      <c r="I120" s="75">
        <f>N(INDEX(Krankheitstage!$G120:$DV120,1,(Einstellungen!$C$3-2026)*24+6))</f>
        <v/>
      </c>
      <c r="J120" s="75">
        <f>N(INDEX(Krankheitstage!$G120:$DV120,1,(Einstellungen!$C$3-2026)*24+7))</f>
        <v/>
      </c>
      <c r="K120" s="75">
        <f>N(INDEX(Krankheitstage!$G120:$DV120,1,(Einstellungen!$C$3-2026)*24+8))</f>
        <v/>
      </c>
      <c r="L120" s="75">
        <f>N(INDEX(Krankheitstage!$G120:$DV120,1,(Einstellungen!$C$3-2026)*24+9))</f>
        <v/>
      </c>
      <c r="M120" s="75">
        <f>N(INDEX(Krankheitstage!$G120:$DV120,1,(Einstellungen!$C$3-2026)*24+10))</f>
        <v/>
      </c>
      <c r="N120" s="75">
        <f>N(INDEX(Krankheitstage!$G120:$DV120,1,(Einstellungen!$C$3-2026)*24+11))</f>
        <v/>
      </c>
      <c r="O120" s="75">
        <f>N(INDEX(Krankheitstage!$G120:$DV120,1,(Einstellungen!$C$3-2026)*24+12))</f>
        <v/>
      </c>
      <c r="P120" s="75">
        <f>IF($B120="","",SUM(D120:O120))</f>
        <v/>
      </c>
      <c r="Q120" s="75">
        <f>N(INDEX(Krankheitstage!$G120:$DV120,1,(Einstellungen!$C$3-2026)*24+13))</f>
        <v/>
      </c>
      <c r="R120" s="75">
        <f>N(INDEX(Krankheitstage!$G120:$DV120,1,(Einstellungen!$C$3-2026)*24+14))</f>
        <v/>
      </c>
      <c r="S120" s="75">
        <f>N(INDEX(Krankheitstage!$G120:$DV120,1,(Einstellungen!$C$3-2026)*24+15))</f>
        <v/>
      </c>
      <c r="T120" s="75">
        <f>N(INDEX(Krankheitstage!$G120:$DV120,1,(Einstellungen!$C$3-2026)*24+16))</f>
        <v/>
      </c>
      <c r="U120" s="75">
        <f>N(INDEX(Krankheitstage!$G120:$DV120,1,(Einstellungen!$C$3-2026)*24+17))</f>
        <v/>
      </c>
      <c r="V120" s="75">
        <f>N(INDEX(Krankheitstage!$G120:$DV120,1,(Einstellungen!$C$3-2026)*24+18))</f>
        <v/>
      </c>
      <c r="W120" s="75">
        <f>N(INDEX(Krankheitstage!$G120:$DV120,1,(Einstellungen!$C$3-2026)*24+19))</f>
        <v/>
      </c>
      <c r="X120" s="75">
        <f>N(INDEX(Krankheitstage!$G120:$DV120,1,(Einstellungen!$C$3-2026)*24+20))</f>
        <v/>
      </c>
      <c r="Y120" s="75">
        <f>N(INDEX(Krankheitstage!$G120:$DV120,1,(Einstellungen!$C$3-2026)*24+21))</f>
        <v/>
      </c>
      <c r="Z120" s="75">
        <f>N(INDEX(Krankheitstage!$G120:$DV120,1,(Einstellungen!$C$3-2026)*24+22))</f>
        <v/>
      </c>
      <c r="AA120" s="75">
        <f>N(INDEX(Krankheitstage!$G120:$DV120,1,(Einstellungen!$C$3-2026)*24+23))</f>
        <v/>
      </c>
      <c r="AB120" s="75">
        <f>N(INDEX(Krankheitstage!$G120:$DV120,1,(Einstellungen!$C$3-2026)*24+24))</f>
        <v/>
      </c>
      <c r="AC120" s="75">
        <f>IF($B120="","",SUM(Q120:AB120))</f>
        <v/>
      </c>
      <c r="AD120" s="75">
        <f>IF($B120="","",SUM(P120,AC120))</f>
        <v/>
      </c>
      <c r="AE120" s="76">
        <f>IF($B120="","",AD120*N(C120))</f>
        <v/>
      </c>
      <c r="AF120" s="75">
        <f>IF($B120="","",Krankheitstage!E120)</f>
        <v/>
      </c>
      <c r="AG120" s="76">
        <f>IF($B120="","",AF120*N(C120))</f>
        <v/>
      </c>
      <c r="AH120" s="76">
        <f>IF($B120="","",INDEX($AJ120:$CQ120,1,(Einstellungen!$C$3-2026)*12+1)+INDEX($AJ120:$CQ120,1,(Einstellungen!$C$3-2026)*12+2)+INDEX($AJ120:$CQ120,1,(Einstellungen!$C$3-2026)*12+3)+INDEX($AJ120:$CQ120,1,(Einstellungen!$C$3-2026)*12+4)+INDEX($AJ120:$CQ120,1,(Einstellungen!$C$3-2026)*12+5)+INDEX($AJ120:$CQ120,1,(Einstellungen!$C$3-2026)*12+6)+INDEX($AJ120:$CQ120,1,(Einstellungen!$C$3-2026)*12+7)+INDEX($AJ120:$CQ120,1,(Einstellungen!$C$3-2026)*12+8)+INDEX($AJ120:$CQ120,1,(Einstellungen!$C$3-2026)*12+9)+INDEX($AJ120:$CQ120,1,(Einstellungen!$C$3-2026)*12+10)+INDEX($AJ120:$CQ120,1,(Einstellungen!$C$3-2026)*12+11)+INDEX($AJ120:$CQ120,1,(Einstellungen!$C$3-2026)*12+12))</f>
        <v/>
      </c>
      <c r="AI120" s="76">
        <f>IF($B120="","",SUM($AJ120:$CQ120))</f>
        <v/>
      </c>
      <c r="AJ120" s="76">
        <f>IF($B120="",0,IF(Einstellungen!$C$10="Ja",MAX(IF(Einstellungen!$C$11="7 Tage",MAX(0,(MIN(DATE(2026,2,0),IF(Mitarbeiter!$D120="",DATE(2026,2,0),Mitarbeiter!$D120),TODAY()))-(MAX(DATE(2026,1,1),Mitarbeiter!$C120))+1),MAX(0,NETWORKDAYS(MAX(DATE(2026,1,1),Mitarbeiter!$C120),MIN(DATE(2026,2,0),IF(Mitarbeiter!$D120="",DATE(2026,2,0),Mitarbeiter!$D120),TODAY()),Einstellungen!$F$13:$F$67)))*N(Mitarbeiter!$E120)/IF(Einstellungen!$C$11="7 Tage",7,5),N('Ist-Stunden'!F120)),MAX(IF(Einstellungen!$C$11="7 Tage",MAX(0,(MIN(DATE(2026,2,0),IF(Mitarbeiter!$D120="",DATE(2026,2,0),Mitarbeiter!$D120),TODAY()))-(MAX(DATE(2026,1,1),Mitarbeiter!$C120))+1),MAX(0,NETWORKDAYS(MAX(DATE(2026,1,1),Mitarbeiter!$C120),MIN(DATE(2026,2,0),IF(Mitarbeiter!$D120="",DATE(2026,2,0),Mitarbeiter!$D120),TODAY()),Einstellungen!$F$13:$F$67)))*N(Mitarbeiter!$E120)/IF(Einstellungen!$C$11="7 Tage",7,5),N('Ist-Stunden'!F120)+(N(Krankheitstage!G120)+N(Krankheitstage!S120))*N($C120))))</f>
        <v/>
      </c>
      <c r="AK120" s="76">
        <f>IF($B120="",0,IF(Einstellungen!$C$10="Ja",MAX(IF(Einstellungen!$C$11="7 Tage",MAX(0,(MIN(DATE(2026,3,0),IF(Mitarbeiter!$D120="",DATE(2026,3,0),Mitarbeiter!$D120),TODAY()))-(MAX(DATE(2026,2,1),Mitarbeiter!$C120))+1),MAX(0,NETWORKDAYS(MAX(DATE(2026,2,1),Mitarbeiter!$C120),MIN(DATE(2026,3,0),IF(Mitarbeiter!$D120="",DATE(2026,3,0),Mitarbeiter!$D120),TODAY()),Einstellungen!$F$13:$F$67)))*N(Mitarbeiter!$E120)/IF(Einstellungen!$C$11="7 Tage",7,5),N('Ist-Stunden'!G120)),MAX(IF(Einstellungen!$C$11="7 Tage",MAX(0,(MIN(DATE(2026,3,0),IF(Mitarbeiter!$D120="",DATE(2026,3,0),Mitarbeiter!$D120),TODAY()))-(MAX(DATE(2026,2,1),Mitarbeiter!$C120))+1),MAX(0,NETWORKDAYS(MAX(DATE(2026,2,1),Mitarbeiter!$C120),MIN(DATE(2026,3,0),IF(Mitarbeiter!$D120="",DATE(2026,3,0),Mitarbeiter!$D120),TODAY()),Einstellungen!$F$13:$F$67)))*N(Mitarbeiter!$E120)/IF(Einstellungen!$C$11="7 Tage",7,5),N('Ist-Stunden'!G120)+(N(Krankheitstage!H120)+N(Krankheitstage!T120))*N($C120))))</f>
        <v/>
      </c>
      <c r="AL120" s="76">
        <f>IF($B120="",0,IF(Einstellungen!$C$10="Ja",MAX(IF(Einstellungen!$C$11="7 Tage",MAX(0,(MIN(DATE(2026,4,0),IF(Mitarbeiter!$D120="",DATE(2026,4,0),Mitarbeiter!$D120),TODAY()))-(MAX(DATE(2026,3,1),Mitarbeiter!$C120))+1),MAX(0,NETWORKDAYS(MAX(DATE(2026,3,1),Mitarbeiter!$C120),MIN(DATE(2026,4,0),IF(Mitarbeiter!$D120="",DATE(2026,4,0),Mitarbeiter!$D120),TODAY()),Einstellungen!$F$13:$F$67)))*N(Mitarbeiter!$E120)/IF(Einstellungen!$C$11="7 Tage",7,5),N('Ist-Stunden'!H120)),MAX(IF(Einstellungen!$C$11="7 Tage",MAX(0,(MIN(DATE(2026,4,0),IF(Mitarbeiter!$D120="",DATE(2026,4,0),Mitarbeiter!$D120),TODAY()))-(MAX(DATE(2026,3,1),Mitarbeiter!$C120))+1),MAX(0,NETWORKDAYS(MAX(DATE(2026,3,1),Mitarbeiter!$C120),MIN(DATE(2026,4,0),IF(Mitarbeiter!$D120="",DATE(2026,4,0),Mitarbeiter!$D120),TODAY()),Einstellungen!$F$13:$F$67)))*N(Mitarbeiter!$E120)/IF(Einstellungen!$C$11="7 Tage",7,5),N('Ist-Stunden'!H120)+(N(Krankheitstage!I120)+N(Krankheitstage!U120))*N($C120))))</f>
        <v/>
      </c>
      <c r="AM120" s="76">
        <f>IF($B120="",0,IF(Einstellungen!$C$10="Ja",MAX(IF(Einstellungen!$C$11="7 Tage",MAX(0,(MIN(DATE(2026,5,0),IF(Mitarbeiter!$D120="",DATE(2026,5,0),Mitarbeiter!$D120),TODAY()))-(MAX(DATE(2026,4,1),Mitarbeiter!$C120))+1),MAX(0,NETWORKDAYS(MAX(DATE(2026,4,1),Mitarbeiter!$C120),MIN(DATE(2026,5,0),IF(Mitarbeiter!$D120="",DATE(2026,5,0),Mitarbeiter!$D120),TODAY()),Einstellungen!$F$13:$F$67)))*N(Mitarbeiter!$E120)/IF(Einstellungen!$C$11="7 Tage",7,5),N('Ist-Stunden'!I120)),MAX(IF(Einstellungen!$C$11="7 Tage",MAX(0,(MIN(DATE(2026,5,0),IF(Mitarbeiter!$D120="",DATE(2026,5,0),Mitarbeiter!$D120),TODAY()))-(MAX(DATE(2026,4,1),Mitarbeiter!$C120))+1),MAX(0,NETWORKDAYS(MAX(DATE(2026,4,1),Mitarbeiter!$C120),MIN(DATE(2026,5,0),IF(Mitarbeiter!$D120="",DATE(2026,5,0),Mitarbeiter!$D120),TODAY()),Einstellungen!$F$13:$F$67)))*N(Mitarbeiter!$E120)/IF(Einstellungen!$C$11="7 Tage",7,5),N('Ist-Stunden'!I120)+(N(Krankheitstage!J120)+N(Krankheitstage!V120))*N($C120))))</f>
        <v/>
      </c>
      <c r="AN120" s="76">
        <f>IF($B120="",0,IF(Einstellungen!$C$10="Ja",MAX(IF(Einstellungen!$C$11="7 Tage",MAX(0,(MIN(DATE(2026,6,0),IF(Mitarbeiter!$D120="",DATE(2026,6,0),Mitarbeiter!$D120),TODAY()))-(MAX(DATE(2026,5,1),Mitarbeiter!$C120))+1),MAX(0,NETWORKDAYS(MAX(DATE(2026,5,1),Mitarbeiter!$C120),MIN(DATE(2026,6,0),IF(Mitarbeiter!$D120="",DATE(2026,6,0),Mitarbeiter!$D120),TODAY()),Einstellungen!$F$13:$F$67)))*N(Mitarbeiter!$E120)/IF(Einstellungen!$C$11="7 Tage",7,5),N('Ist-Stunden'!J120)),MAX(IF(Einstellungen!$C$11="7 Tage",MAX(0,(MIN(DATE(2026,6,0),IF(Mitarbeiter!$D120="",DATE(2026,6,0),Mitarbeiter!$D120),TODAY()))-(MAX(DATE(2026,5,1),Mitarbeiter!$C120))+1),MAX(0,NETWORKDAYS(MAX(DATE(2026,5,1),Mitarbeiter!$C120),MIN(DATE(2026,6,0),IF(Mitarbeiter!$D120="",DATE(2026,6,0),Mitarbeiter!$D120),TODAY()),Einstellungen!$F$13:$F$67)))*N(Mitarbeiter!$E120)/IF(Einstellungen!$C$11="7 Tage",7,5),N('Ist-Stunden'!J120)+(N(Krankheitstage!K120)+N(Krankheitstage!W120))*N($C120))))</f>
        <v/>
      </c>
      <c r="AO120" s="76">
        <f>IF($B120="",0,IF(Einstellungen!$C$10="Ja",MAX(IF(Einstellungen!$C$11="7 Tage",MAX(0,(MIN(DATE(2026,7,0),IF(Mitarbeiter!$D120="",DATE(2026,7,0),Mitarbeiter!$D120),TODAY()))-(MAX(DATE(2026,6,1),Mitarbeiter!$C120))+1),MAX(0,NETWORKDAYS(MAX(DATE(2026,6,1),Mitarbeiter!$C120),MIN(DATE(2026,7,0),IF(Mitarbeiter!$D120="",DATE(2026,7,0),Mitarbeiter!$D120),TODAY()),Einstellungen!$F$13:$F$67)))*N(Mitarbeiter!$E120)/IF(Einstellungen!$C$11="7 Tage",7,5),N('Ist-Stunden'!K120)),MAX(IF(Einstellungen!$C$11="7 Tage",MAX(0,(MIN(DATE(2026,7,0),IF(Mitarbeiter!$D120="",DATE(2026,7,0),Mitarbeiter!$D120),TODAY()))-(MAX(DATE(2026,6,1),Mitarbeiter!$C120))+1),MAX(0,NETWORKDAYS(MAX(DATE(2026,6,1),Mitarbeiter!$C120),MIN(DATE(2026,7,0),IF(Mitarbeiter!$D120="",DATE(2026,7,0),Mitarbeiter!$D120),TODAY()),Einstellungen!$F$13:$F$67)))*N(Mitarbeiter!$E120)/IF(Einstellungen!$C$11="7 Tage",7,5),N('Ist-Stunden'!K120)+(N(Krankheitstage!L120)+N(Krankheitstage!X120))*N($C120))))</f>
        <v/>
      </c>
      <c r="AP120" s="76">
        <f>IF($B120="",0,IF(Einstellungen!$C$10="Ja",MAX(IF(Einstellungen!$C$11="7 Tage",MAX(0,(MIN(DATE(2026,8,0),IF(Mitarbeiter!$D120="",DATE(2026,8,0),Mitarbeiter!$D120),TODAY()))-(MAX(DATE(2026,7,1),Mitarbeiter!$C120))+1),MAX(0,NETWORKDAYS(MAX(DATE(2026,7,1),Mitarbeiter!$C120),MIN(DATE(2026,8,0),IF(Mitarbeiter!$D120="",DATE(2026,8,0),Mitarbeiter!$D120),TODAY()),Einstellungen!$F$13:$F$67)))*N(Mitarbeiter!$E120)/IF(Einstellungen!$C$11="7 Tage",7,5),N('Ist-Stunden'!L120)),MAX(IF(Einstellungen!$C$11="7 Tage",MAX(0,(MIN(DATE(2026,8,0),IF(Mitarbeiter!$D120="",DATE(2026,8,0),Mitarbeiter!$D120),TODAY()))-(MAX(DATE(2026,7,1),Mitarbeiter!$C120))+1),MAX(0,NETWORKDAYS(MAX(DATE(2026,7,1),Mitarbeiter!$C120),MIN(DATE(2026,8,0),IF(Mitarbeiter!$D120="",DATE(2026,8,0),Mitarbeiter!$D120),TODAY()),Einstellungen!$F$13:$F$67)))*N(Mitarbeiter!$E120)/IF(Einstellungen!$C$11="7 Tage",7,5),N('Ist-Stunden'!L120)+(N(Krankheitstage!M120)+N(Krankheitstage!Y120))*N($C120))))</f>
        <v/>
      </c>
      <c r="AQ120" s="76">
        <f>IF($B120="",0,IF(Einstellungen!$C$10="Ja",MAX(IF(Einstellungen!$C$11="7 Tage",MAX(0,(MIN(DATE(2026,9,0),IF(Mitarbeiter!$D120="",DATE(2026,9,0),Mitarbeiter!$D120),TODAY()))-(MAX(DATE(2026,8,1),Mitarbeiter!$C120))+1),MAX(0,NETWORKDAYS(MAX(DATE(2026,8,1),Mitarbeiter!$C120),MIN(DATE(2026,9,0),IF(Mitarbeiter!$D120="",DATE(2026,9,0),Mitarbeiter!$D120),TODAY()),Einstellungen!$F$13:$F$67)))*N(Mitarbeiter!$E120)/IF(Einstellungen!$C$11="7 Tage",7,5),N('Ist-Stunden'!M120)),MAX(IF(Einstellungen!$C$11="7 Tage",MAX(0,(MIN(DATE(2026,9,0),IF(Mitarbeiter!$D120="",DATE(2026,9,0),Mitarbeiter!$D120),TODAY()))-(MAX(DATE(2026,8,1),Mitarbeiter!$C120))+1),MAX(0,NETWORKDAYS(MAX(DATE(2026,8,1),Mitarbeiter!$C120),MIN(DATE(2026,9,0),IF(Mitarbeiter!$D120="",DATE(2026,9,0),Mitarbeiter!$D120),TODAY()),Einstellungen!$F$13:$F$67)))*N(Mitarbeiter!$E120)/IF(Einstellungen!$C$11="7 Tage",7,5),N('Ist-Stunden'!M120)+(N(Krankheitstage!N120)+N(Krankheitstage!Z120))*N($C120))))</f>
        <v/>
      </c>
      <c r="AR120" s="76">
        <f>IF($B120="",0,IF(Einstellungen!$C$10="Ja",MAX(IF(Einstellungen!$C$11="7 Tage",MAX(0,(MIN(DATE(2026,10,0),IF(Mitarbeiter!$D120="",DATE(2026,10,0),Mitarbeiter!$D120),TODAY()))-(MAX(DATE(2026,9,1),Mitarbeiter!$C120))+1),MAX(0,NETWORKDAYS(MAX(DATE(2026,9,1),Mitarbeiter!$C120),MIN(DATE(2026,10,0),IF(Mitarbeiter!$D120="",DATE(2026,10,0),Mitarbeiter!$D120),TODAY()),Einstellungen!$F$13:$F$67)))*N(Mitarbeiter!$E120)/IF(Einstellungen!$C$11="7 Tage",7,5),N('Ist-Stunden'!N120)),MAX(IF(Einstellungen!$C$11="7 Tage",MAX(0,(MIN(DATE(2026,10,0),IF(Mitarbeiter!$D120="",DATE(2026,10,0),Mitarbeiter!$D120),TODAY()))-(MAX(DATE(2026,9,1),Mitarbeiter!$C120))+1),MAX(0,NETWORKDAYS(MAX(DATE(2026,9,1),Mitarbeiter!$C120),MIN(DATE(2026,10,0),IF(Mitarbeiter!$D120="",DATE(2026,10,0),Mitarbeiter!$D120),TODAY()),Einstellungen!$F$13:$F$67)))*N(Mitarbeiter!$E120)/IF(Einstellungen!$C$11="7 Tage",7,5),N('Ist-Stunden'!N120)+(N(Krankheitstage!O120)+N(Krankheitstage!AA120))*N($C120))))</f>
        <v/>
      </c>
      <c r="AS120" s="76">
        <f>IF($B120="",0,IF(Einstellungen!$C$10="Ja",MAX(IF(Einstellungen!$C$11="7 Tage",MAX(0,(MIN(DATE(2026,11,0),IF(Mitarbeiter!$D120="",DATE(2026,11,0),Mitarbeiter!$D120),TODAY()))-(MAX(DATE(2026,10,1),Mitarbeiter!$C120))+1),MAX(0,NETWORKDAYS(MAX(DATE(2026,10,1),Mitarbeiter!$C120),MIN(DATE(2026,11,0),IF(Mitarbeiter!$D120="",DATE(2026,11,0),Mitarbeiter!$D120),TODAY()),Einstellungen!$F$13:$F$67)))*N(Mitarbeiter!$E120)/IF(Einstellungen!$C$11="7 Tage",7,5),N('Ist-Stunden'!O120)),MAX(IF(Einstellungen!$C$11="7 Tage",MAX(0,(MIN(DATE(2026,11,0),IF(Mitarbeiter!$D120="",DATE(2026,11,0),Mitarbeiter!$D120),TODAY()))-(MAX(DATE(2026,10,1),Mitarbeiter!$C120))+1),MAX(0,NETWORKDAYS(MAX(DATE(2026,10,1),Mitarbeiter!$C120),MIN(DATE(2026,11,0),IF(Mitarbeiter!$D120="",DATE(2026,11,0),Mitarbeiter!$D120),TODAY()),Einstellungen!$F$13:$F$67)))*N(Mitarbeiter!$E120)/IF(Einstellungen!$C$11="7 Tage",7,5),N('Ist-Stunden'!O120)+(N(Krankheitstage!P120)+N(Krankheitstage!AB120))*N($C120))))</f>
        <v/>
      </c>
      <c r="AT120" s="76">
        <f>IF($B120="",0,IF(Einstellungen!$C$10="Ja",MAX(IF(Einstellungen!$C$11="7 Tage",MAX(0,(MIN(DATE(2026,12,0),IF(Mitarbeiter!$D120="",DATE(2026,12,0),Mitarbeiter!$D120),TODAY()))-(MAX(DATE(2026,11,1),Mitarbeiter!$C120))+1),MAX(0,NETWORKDAYS(MAX(DATE(2026,11,1),Mitarbeiter!$C120),MIN(DATE(2026,12,0),IF(Mitarbeiter!$D120="",DATE(2026,12,0),Mitarbeiter!$D120),TODAY()),Einstellungen!$F$13:$F$67)))*N(Mitarbeiter!$E120)/IF(Einstellungen!$C$11="7 Tage",7,5),N('Ist-Stunden'!P120)),MAX(IF(Einstellungen!$C$11="7 Tage",MAX(0,(MIN(DATE(2026,12,0),IF(Mitarbeiter!$D120="",DATE(2026,12,0),Mitarbeiter!$D120),TODAY()))-(MAX(DATE(2026,11,1),Mitarbeiter!$C120))+1),MAX(0,NETWORKDAYS(MAX(DATE(2026,11,1),Mitarbeiter!$C120),MIN(DATE(2026,12,0),IF(Mitarbeiter!$D120="",DATE(2026,12,0),Mitarbeiter!$D120),TODAY()),Einstellungen!$F$13:$F$67)))*N(Mitarbeiter!$E120)/IF(Einstellungen!$C$11="7 Tage",7,5),N('Ist-Stunden'!P120)+(N(Krankheitstage!Q120)+N(Krankheitstage!AC120))*N($C120))))</f>
        <v/>
      </c>
      <c r="AU120" s="76">
        <f>IF($B120="",0,IF(Einstellungen!$C$10="Ja",MAX(IF(Einstellungen!$C$11="7 Tage",MAX(0,(MIN(DATE(2026,13,0),IF(Mitarbeiter!$D120="",DATE(2026,13,0),Mitarbeiter!$D120),TODAY()))-(MAX(DATE(2026,12,1),Mitarbeiter!$C120))+1),MAX(0,NETWORKDAYS(MAX(DATE(2026,12,1),Mitarbeiter!$C120),MIN(DATE(2026,13,0),IF(Mitarbeiter!$D120="",DATE(2026,13,0),Mitarbeiter!$D120),TODAY()),Einstellungen!$F$13:$F$67)))*N(Mitarbeiter!$E120)/IF(Einstellungen!$C$11="7 Tage",7,5),N('Ist-Stunden'!Q120)),MAX(IF(Einstellungen!$C$11="7 Tage",MAX(0,(MIN(DATE(2026,13,0),IF(Mitarbeiter!$D120="",DATE(2026,13,0),Mitarbeiter!$D120),TODAY()))-(MAX(DATE(2026,12,1),Mitarbeiter!$C120))+1),MAX(0,NETWORKDAYS(MAX(DATE(2026,12,1),Mitarbeiter!$C120),MIN(DATE(2026,13,0),IF(Mitarbeiter!$D120="",DATE(2026,13,0),Mitarbeiter!$D120),TODAY()),Einstellungen!$F$13:$F$67)))*N(Mitarbeiter!$E120)/IF(Einstellungen!$C$11="7 Tage",7,5),N('Ist-Stunden'!Q120)+(N(Krankheitstage!R120)+N(Krankheitstage!AD120))*N($C120))))</f>
        <v/>
      </c>
      <c r="AV120" s="76">
        <f>IF($B120="",0,IF(Einstellungen!$C$10="Ja",MAX(IF(Einstellungen!$C$11="7 Tage",MAX(0,(MIN(DATE(2027,2,0),IF(Mitarbeiter!$D120="",DATE(2027,2,0),Mitarbeiter!$D120),TODAY()))-(MAX(DATE(2027,1,1),Mitarbeiter!$C120))+1),MAX(0,NETWORKDAYS(MAX(DATE(2027,1,1),Mitarbeiter!$C120),MIN(DATE(2027,2,0),IF(Mitarbeiter!$D120="",DATE(2027,2,0),Mitarbeiter!$D120),TODAY()),Einstellungen!$F$13:$F$67)))*N(Mitarbeiter!$E120)/IF(Einstellungen!$C$11="7 Tage",7,5),N('Ist-Stunden'!R120)),MAX(IF(Einstellungen!$C$11="7 Tage",MAX(0,(MIN(DATE(2027,2,0),IF(Mitarbeiter!$D120="",DATE(2027,2,0),Mitarbeiter!$D120),TODAY()))-(MAX(DATE(2027,1,1),Mitarbeiter!$C120))+1),MAX(0,NETWORKDAYS(MAX(DATE(2027,1,1),Mitarbeiter!$C120),MIN(DATE(2027,2,0),IF(Mitarbeiter!$D120="",DATE(2027,2,0),Mitarbeiter!$D120),TODAY()),Einstellungen!$F$13:$F$67)))*N(Mitarbeiter!$E120)/IF(Einstellungen!$C$11="7 Tage",7,5),N('Ist-Stunden'!R120)+(N(Krankheitstage!AE120)+N(Krankheitstage!AQ120))*N($C120))))</f>
        <v/>
      </c>
      <c r="AW120" s="76">
        <f>IF($B120="",0,IF(Einstellungen!$C$10="Ja",MAX(IF(Einstellungen!$C$11="7 Tage",MAX(0,(MIN(DATE(2027,3,0),IF(Mitarbeiter!$D120="",DATE(2027,3,0),Mitarbeiter!$D120),TODAY()))-(MAX(DATE(2027,2,1),Mitarbeiter!$C120))+1),MAX(0,NETWORKDAYS(MAX(DATE(2027,2,1),Mitarbeiter!$C120),MIN(DATE(2027,3,0),IF(Mitarbeiter!$D120="",DATE(2027,3,0),Mitarbeiter!$D120),TODAY()),Einstellungen!$F$13:$F$67)))*N(Mitarbeiter!$E120)/IF(Einstellungen!$C$11="7 Tage",7,5),N('Ist-Stunden'!S120)),MAX(IF(Einstellungen!$C$11="7 Tage",MAX(0,(MIN(DATE(2027,3,0),IF(Mitarbeiter!$D120="",DATE(2027,3,0),Mitarbeiter!$D120),TODAY()))-(MAX(DATE(2027,2,1),Mitarbeiter!$C120))+1),MAX(0,NETWORKDAYS(MAX(DATE(2027,2,1),Mitarbeiter!$C120),MIN(DATE(2027,3,0),IF(Mitarbeiter!$D120="",DATE(2027,3,0),Mitarbeiter!$D120),TODAY()),Einstellungen!$F$13:$F$67)))*N(Mitarbeiter!$E120)/IF(Einstellungen!$C$11="7 Tage",7,5),N('Ist-Stunden'!S120)+(N(Krankheitstage!AF120)+N(Krankheitstage!AR120))*N($C120))))</f>
        <v/>
      </c>
      <c r="AX120" s="76">
        <f>IF($B120="",0,IF(Einstellungen!$C$10="Ja",MAX(IF(Einstellungen!$C$11="7 Tage",MAX(0,(MIN(DATE(2027,4,0),IF(Mitarbeiter!$D120="",DATE(2027,4,0),Mitarbeiter!$D120),TODAY()))-(MAX(DATE(2027,3,1),Mitarbeiter!$C120))+1),MAX(0,NETWORKDAYS(MAX(DATE(2027,3,1),Mitarbeiter!$C120),MIN(DATE(2027,4,0),IF(Mitarbeiter!$D120="",DATE(2027,4,0),Mitarbeiter!$D120),TODAY()),Einstellungen!$F$13:$F$67)))*N(Mitarbeiter!$E120)/IF(Einstellungen!$C$11="7 Tage",7,5),N('Ist-Stunden'!T120)),MAX(IF(Einstellungen!$C$11="7 Tage",MAX(0,(MIN(DATE(2027,4,0),IF(Mitarbeiter!$D120="",DATE(2027,4,0),Mitarbeiter!$D120),TODAY()))-(MAX(DATE(2027,3,1),Mitarbeiter!$C120))+1),MAX(0,NETWORKDAYS(MAX(DATE(2027,3,1),Mitarbeiter!$C120),MIN(DATE(2027,4,0),IF(Mitarbeiter!$D120="",DATE(2027,4,0),Mitarbeiter!$D120),TODAY()),Einstellungen!$F$13:$F$67)))*N(Mitarbeiter!$E120)/IF(Einstellungen!$C$11="7 Tage",7,5),N('Ist-Stunden'!T120)+(N(Krankheitstage!AG120)+N(Krankheitstage!AS120))*N($C120))))</f>
        <v/>
      </c>
      <c r="AY120" s="76">
        <f>IF($B120="",0,IF(Einstellungen!$C$10="Ja",MAX(IF(Einstellungen!$C$11="7 Tage",MAX(0,(MIN(DATE(2027,5,0),IF(Mitarbeiter!$D120="",DATE(2027,5,0),Mitarbeiter!$D120),TODAY()))-(MAX(DATE(2027,4,1),Mitarbeiter!$C120))+1),MAX(0,NETWORKDAYS(MAX(DATE(2027,4,1),Mitarbeiter!$C120),MIN(DATE(2027,5,0),IF(Mitarbeiter!$D120="",DATE(2027,5,0),Mitarbeiter!$D120),TODAY()),Einstellungen!$F$13:$F$67)))*N(Mitarbeiter!$E120)/IF(Einstellungen!$C$11="7 Tage",7,5),N('Ist-Stunden'!U120)),MAX(IF(Einstellungen!$C$11="7 Tage",MAX(0,(MIN(DATE(2027,5,0),IF(Mitarbeiter!$D120="",DATE(2027,5,0),Mitarbeiter!$D120),TODAY()))-(MAX(DATE(2027,4,1),Mitarbeiter!$C120))+1),MAX(0,NETWORKDAYS(MAX(DATE(2027,4,1),Mitarbeiter!$C120),MIN(DATE(2027,5,0),IF(Mitarbeiter!$D120="",DATE(2027,5,0),Mitarbeiter!$D120),TODAY()),Einstellungen!$F$13:$F$67)))*N(Mitarbeiter!$E120)/IF(Einstellungen!$C$11="7 Tage",7,5),N('Ist-Stunden'!U120)+(N(Krankheitstage!AH120)+N(Krankheitstage!AT120))*N($C120))))</f>
        <v/>
      </c>
      <c r="AZ120" s="76">
        <f>IF($B120="",0,IF(Einstellungen!$C$10="Ja",MAX(IF(Einstellungen!$C$11="7 Tage",MAX(0,(MIN(DATE(2027,6,0),IF(Mitarbeiter!$D120="",DATE(2027,6,0),Mitarbeiter!$D120),TODAY()))-(MAX(DATE(2027,5,1),Mitarbeiter!$C120))+1),MAX(0,NETWORKDAYS(MAX(DATE(2027,5,1),Mitarbeiter!$C120),MIN(DATE(2027,6,0),IF(Mitarbeiter!$D120="",DATE(2027,6,0),Mitarbeiter!$D120),TODAY()),Einstellungen!$F$13:$F$67)))*N(Mitarbeiter!$E120)/IF(Einstellungen!$C$11="7 Tage",7,5),N('Ist-Stunden'!V120)),MAX(IF(Einstellungen!$C$11="7 Tage",MAX(0,(MIN(DATE(2027,6,0),IF(Mitarbeiter!$D120="",DATE(2027,6,0),Mitarbeiter!$D120),TODAY()))-(MAX(DATE(2027,5,1),Mitarbeiter!$C120))+1),MAX(0,NETWORKDAYS(MAX(DATE(2027,5,1),Mitarbeiter!$C120),MIN(DATE(2027,6,0),IF(Mitarbeiter!$D120="",DATE(2027,6,0),Mitarbeiter!$D120),TODAY()),Einstellungen!$F$13:$F$67)))*N(Mitarbeiter!$E120)/IF(Einstellungen!$C$11="7 Tage",7,5),N('Ist-Stunden'!V120)+(N(Krankheitstage!AI120)+N(Krankheitstage!AU120))*N($C120))))</f>
        <v/>
      </c>
      <c r="BA120" s="76">
        <f>IF($B120="",0,IF(Einstellungen!$C$10="Ja",MAX(IF(Einstellungen!$C$11="7 Tage",MAX(0,(MIN(DATE(2027,7,0),IF(Mitarbeiter!$D120="",DATE(2027,7,0),Mitarbeiter!$D120),TODAY()))-(MAX(DATE(2027,6,1),Mitarbeiter!$C120))+1),MAX(0,NETWORKDAYS(MAX(DATE(2027,6,1),Mitarbeiter!$C120),MIN(DATE(2027,7,0),IF(Mitarbeiter!$D120="",DATE(2027,7,0),Mitarbeiter!$D120),TODAY()),Einstellungen!$F$13:$F$67)))*N(Mitarbeiter!$E120)/IF(Einstellungen!$C$11="7 Tage",7,5),N('Ist-Stunden'!W120)),MAX(IF(Einstellungen!$C$11="7 Tage",MAX(0,(MIN(DATE(2027,7,0),IF(Mitarbeiter!$D120="",DATE(2027,7,0),Mitarbeiter!$D120),TODAY()))-(MAX(DATE(2027,6,1),Mitarbeiter!$C120))+1),MAX(0,NETWORKDAYS(MAX(DATE(2027,6,1),Mitarbeiter!$C120),MIN(DATE(2027,7,0),IF(Mitarbeiter!$D120="",DATE(2027,7,0),Mitarbeiter!$D120),TODAY()),Einstellungen!$F$13:$F$67)))*N(Mitarbeiter!$E120)/IF(Einstellungen!$C$11="7 Tage",7,5),N('Ist-Stunden'!W120)+(N(Krankheitstage!AJ120)+N(Krankheitstage!AV120))*N($C120))))</f>
        <v/>
      </c>
      <c r="BB120" s="76">
        <f>IF($B120="",0,IF(Einstellungen!$C$10="Ja",MAX(IF(Einstellungen!$C$11="7 Tage",MAX(0,(MIN(DATE(2027,8,0),IF(Mitarbeiter!$D120="",DATE(2027,8,0),Mitarbeiter!$D120),TODAY()))-(MAX(DATE(2027,7,1),Mitarbeiter!$C120))+1),MAX(0,NETWORKDAYS(MAX(DATE(2027,7,1),Mitarbeiter!$C120),MIN(DATE(2027,8,0),IF(Mitarbeiter!$D120="",DATE(2027,8,0),Mitarbeiter!$D120),TODAY()),Einstellungen!$F$13:$F$67)))*N(Mitarbeiter!$E120)/IF(Einstellungen!$C$11="7 Tage",7,5),N('Ist-Stunden'!X120)),MAX(IF(Einstellungen!$C$11="7 Tage",MAX(0,(MIN(DATE(2027,8,0),IF(Mitarbeiter!$D120="",DATE(2027,8,0),Mitarbeiter!$D120),TODAY()))-(MAX(DATE(2027,7,1),Mitarbeiter!$C120))+1),MAX(0,NETWORKDAYS(MAX(DATE(2027,7,1),Mitarbeiter!$C120),MIN(DATE(2027,8,0),IF(Mitarbeiter!$D120="",DATE(2027,8,0),Mitarbeiter!$D120),TODAY()),Einstellungen!$F$13:$F$67)))*N(Mitarbeiter!$E120)/IF(Einstellungen!$C$11="7 Tage",7,5),N('Ist-Stunden'!X120)+(N(Krankheitstage!AK120)+N(Krankheitstage!AW120))*N($C120))))</f>
        <v/>
      </c>
      <c r="BC120" s="76">
        <f>IF($B120="",0,IF(Einstellungen!$C$10="Ja",MAX(IF(Einstellungen!$C$11="7 Tage",MAX(0,(MIN(DATE(2027,9,0),IF(Mitarbeiter!$D120="",DATE(2027,9,0),Mitarbeiter!$D120),TODAY()))-(MAX(DATE(2027,8,1),Mitarbeiter!$C120))+1),MAX(0,NETWORKDAYS(MAX(DATE(2027,8,1),Mitarbeiter!$C120),MIN(DATE(2027,9,0),IF(Mitarbeiter!$D120="",DATE(2027,9,0),Mitarbeiter!$D120),TODAY()),Einstellungen!$F$13:$F$67)))*N(Mitarbeiter!$E120)/IF(Einstellungen!$C$11="7 Tage",7,5),N('Ist-Stunden'!Y120)),MAX(IF(Einstellungen!$C$11="7 Tage",MAX(0,(MIN(DATE(2027,9,0),IF(Mitarbeiter!$D120="",DATE(2027,9,0),Mitarbeiter!$D120),TODAY()))-(MAX(DATE(2027,8,1),Mitarbeiter!$C120))+1),MAX(0,NETWORKDAYS(MAX(DATE(2027,8,1),Mitarbeiter!$C120),MIN(DATE(2027,9,0),IF(Mitarbeiter!$D120="",DATE(2027,9,0),Mitarbeiter!$D120),TODAY()),Einstellungen!$F$13:$F$67)))*N(Mitarbeiter!$E120)/IF(Einstellungen!$C$11="7 Tage",7,5),N('Ist-Stunden'!Y120)+(N(Krankheitstage!AL120)+N(Krankheitstage!AX120))*N($C120))))</f>
        <v/>
      </c>
      <c r="BD120" s="76">
        <f>IF($B120="",0,IF(Einstellungen!$C$10="Ja",MAX(IF(Einstellungen!$C$11="7 Tage",MAX(0,(MIN(DATE(2027,10,0),IF(Mitarbeiter!$D120="",DATE(2027,10,0),Mitarbeiter!$D120),TODAY()))-(MAX(DATE(2027,9,1),Mitarbeiter!$C120))+1),MAX(0,NETWORKDAYS(MAX(DATE(2027,9,1),Mitarbeiter!$C120),MIN(DATE(2027,10,0),IF(Mitarbeiter!$D120="",DATE(2027,10,0),Mitarbeiter!$D120),TODAY()),Einstellungen!$F$13:$F$67)))*N(Mitarbeiter!$E120)/IF(Einstellungen!$C$11="7 Tage",7,5),N('Ist-Stunden'!Z120)),MAX(IF(Einstellungen!$C$11="7 Tage",MAX(0,(MIN(DATE(2027,10,0),IF(Mitarbeiter!$D120="",DATE(2027,10,0),Mitarbeiter!$D120),TODAY()))-(MAX(DATE(2027,9,1),Mitarbeiter!$C120))+1),MAX(0,NETWORKDAYS(MAX(DATE(2027,9,1),Mitarbeiter!$C120),MIN(DATE(2027,10,0),IF(Mitarbeiter!$D120="",DATE(2027,10,0),Mitarbeiter!$D120),TODAY()),Einstellungen!$F$13:$F$67)))*N(Mitarbeiter!$E120)/IF(Einstellungen!$C$11="7 Tage",7,5),N('Ist-Stunden'!Z120)+(N(Krankheitstage!AM120)+N(Krankheitstage!AY120))*N($C120))))</f>
        <v/>
      </c>
      <c r="BE120" s="76">
        <f>IF($B120="",0,IF(Einstellungen!$C$10="Ja",MAX(IF(Einstellungen!$C$11="7 Tage",MAX(0,(MIN(DATE(2027,11,0),IF(Mitarbeiter!$D120="",DATE(2027,11,0),Mitarbeiter!$D120),TODAY()))-(MAX(DATE(2027,10,1),Mitarbeiter!$C120))+1),MAX(0,NETWORKDAYS(MAX(DATE(2027,10,1),Mitarbeiter!$C120),MIN(DATE(2027,11,0),IF(Mitarbeiter!$D120="",DATE(2027,11,0),Mitarbeiter!$D120),TODAY()),Einstellungen!$F$13:$F$67)))*N(Mitarbeiter!$E120)/IF(Einstellungen!$C$11="7 Tage",7,5),N('Ist-Stunden'!AA120)),MAX(IF(Einstellungen!$C$11="7 Tage",MAX(0,(MIN(DATE(2027,11,0),IF(Mitarbeiter!$D120="",DATE(2027,11,0),Mitarbeiter!$D120),TODAY()))-(MAX(DATE(2027,10,1),Mitarbeiter!$C120))+1),MAX(0,NETWORKDAYS(MAX(DATE(2027,10,1),Mitarbeiter!$C120),MIN(DATE(2027,11,0),IF(Mitarbeiter!$D120="",DATE(2027,11,0),Mitarbeiter!$D120),TODAY()),Einstellungen!$F$13:$F$67)))*N(Mitarbeiter!$E120)/IF(Einstellungen!$C$11="7 Tage",7,5),N('Ist-Stunden'!AA120)+(N(Krankheitstage!AN120)+N(Krankheitstage!AZ120))*N($C120))))</f>
        <v/>
      </c>
      <c r="BF120" s="76">
        <f>IF($B120="",0,IF(Einstellungen!$C$10="Ja",MAX(IF(Einstellungen!$C$11="7 Tage",MAX(0,(MIN(DATE(2027,12,0),IF(Mitarbeiter!$D120="",DATE(2027,12,0),Mitarbeiter!$D120),TODAY()))-(MAX(DATE(2027,11,1),Mitarbeiter!$C120))+1),MAX(0,NETWORKDAYS(MAX(DATE(2027,11,1),Mitarbeiter!$C120),MIN(DATE(2027,12,0),IF(Mitarbeiter!$D120="",DATE(2027,12,0),Mitarbeiter!$D120),TODAY()),Einstellungen!$F$13:$F$67)))*N(Mitarbeiter!$E120)/IF(Einstellungen!$C$11="7 Tage",7,5),N('Ist-Stunden'!AB120)),MAX(IF(Einstellungen!$C$11="7 Tage",MAX(0,(MIN(DATE(2027,12,0),IF(Mitarbeiter!$D120="",DATE(2027,12,0),Mitarbeiter!$D120),TODAY()))-(MAX(DATE(2027,11,1),Mitarbeiter!$C120))+1),MAX(0,NETWORKDAYS(MAX(DATE(2027,11,1),Mitarbeiter!$C120),MIN(DATE(2027,12,0),IF(Mitarbeiter!$D120="",DATE(2027,12,0),Mitarbeiter!$D120),TODAY()),Einstellungen!$F$13:$F$67)))*N(Mitarbeiter!$E120)/IF(Einstellungen!$C$11="7 Tage",7,5),N('Ist-Stunden'!AB120)+(N(Krankheitstage!AO120)+N(Krankheitstage!BA120))*N($C120))))</f>
        <v/>
      </c>
      <c r="BG120" s="76">
        <f>IF($B120="",0,IF(Einstellungen!$C$10="Ja",MAX(IF(Einstellungen!$C$11="7 Tage",MAX(0,(MIN(DATE(2027,13,0),IF(Mitarbeiter!$D120="",DATE(2027,13,0),Mitarbeiter!$D120),TODAY()))-(MAX(DATE(2027,12,1),Mitarbeiter!$C120))+1),MAX(0,NETWORKDAYS(MAX(DATE(2027,12,1),Mitarbeiter!$C120),MIN(DATE(2027,13,0),IF(Mitarbeiter!$D120="",DATE(2027,13,0),Mitarbeiter!$D120),TODAY()),Einstellungen!$F$13:$F$67)))*N(Mitarbeiter!$E120)/IF(Einstellungen!$C$11="7 Tage",7,5),N('Ist-Stunden'!AC120)),MAX(IF(Einstellungen!$C$11="7 Tage",MAX(0,(MIN(DATE(2027,13,0),IF(Mitarbeiter!$D120="",DATE(2027,13,0),Mitarbeiter!$D120),TODAY()))-(MAX(DATE(2027,12,1),Mitarbeiter!$C120))+1),MAX(0,NETWORKDAYS(MAX(DATE(2027,12,1),Mitarbeiter!$C120),MIN(DATE(2027,13,0),IF(Mitarbeiter!$D120="",DATE(2027,13,0),Mitarbeiter!$D120),TODAY()),Einstellungen!$F$13:$F$67)))*N(Mitarbeiter!$E120)/IF(Einstellungen!$C$11="7 Tage",7,5),N('Ist-Stunden'!AC120)+(N(Krankheitstage!AP120)+N(Krankheitstage!BB120))*N($C120))))</f>
        <v/>
      </c>
      <c r="BH120" s="76">
        <f>IF($B120="",0,IF(Einstellungen!$C$10="Ja",MAX(IF(Einstellungen!$C$11="7 Tage",MAX(0,(MIN(DATE(2028,2,0),IF(Mitarbeiter!$D120="",DATE(2028,2,0),Mitarbeiter!$D120),TODAY()))-(MAX(DATE(2028,1,1),Mitarbeiter!$C120))+1),MAX(0,NETWORKDAYS(MAX(DATE(2028,1,1),Mitarbeiter!$C120),MIN(DATE(2028,2,0),IF(Mitarbeiter!$D120="",DATE(2028,2,0),Mitarbeiter!$D120),TODAY()),Einstellungen!$F$13:$F$67)))*N(Mitarbeiter!$E120)/IF(Einstellungen!$C$11="7 Tage",7,5),N('Ist-Stunden'!AD120)),MAX(IF(Einstellungen!$C$11="7 Tage",MAX(0,(MIN(DATE(2028,2,0),IF(Mitarbeiter!$D120="",DATE(2028,2,0),Mitarbeiter!$D120),TODAY()))-(MAX(DATE(2028,1,1),Mitarbeiter!$C120))+1),MAX(0,NETWORKDAYS(MAX(DATE(2028,1,1),Mitarbeiter!$C120),MIN(DATE(2028,2,0),IF(Mitarbeiter!$D120="",DATE(2028,2,0),Mitarbeiter!$D120),TODAY()),Einstellungen!$F$13:$F$67)))*N(Mitarbeiter!$E120)/IF(Einstellungen!$C$11="7 Tage",7,5),N('Ist-Stunden'!AD120)+(N(Krankheitstage!BC120)+N(Krankheitstage!BO120))*N($C120))))</f>
        <v/>
      </c>
      <c r="BI120" s="76">
        <f>IF($B120="",0,IF(Einstellungen!$C$10="Ja",MAX(IF(Einstellungen!$C$11="7 Tage",MAX(0,(MIN(DATE(2028,3,0),IF(Mitarbeiter!$D120="",DATE(2028,3,0),Mitarbeiter!$D120),TODAY()))-(MAX(DATE(2028,2,1),Mitarbeiter!$C120))+1),MAX(0,NETWORKDAYS(MAX(DATE(2028,2,1),Mitarbeiter!$C120),MIN(DATE(2028,3,0),IF(Mitarbeiter!$D120="",DATE(2028,3,0),Mitarbeiter!$D120),TODAY()),Einstellungen!$F$13:$F$67)))*N(Mitarbeiter!$E120)/IF(Einstellungen!$C$11="7 Tage",7,5),N('Ist-Stunden'!AE120)),MAX(IF(Einstellungen!$C$11="7 Tage",MAX(0,(MIN(DATE(2028,3,0),IF(Mitarbeiter!$D120="",DATE(2028,3,0),Mitarbeiter!$D120),TODAY()))-(MAX(DATE(2028,2,1),Mitarbeiter!$C120))+1),MAX(0,NETWORKDAYS(MAX(DATE(2028,2,1),Mitarbeiter!$C120),MIN(DATE(2028,3,0),IF(Mitarbeiter!$D120="",DATE(2028,3,0),Mitarbeiter!$D120),TODAY()),Einstellungen!$F$13:$F$67)))*N(Mitarbeiter!$E120)/IF(Einstellungen!$C$11="7 Tage",7,5),N('Ist-Stunden'!AE120)+(N(Krankheitstage!BD120)+N(Krankheitstage!BP120))*N($C120))))</f>
        <v/>
      </c>
      <c r="BJ120" s="76">
        <f>IF($B120="",0,IF(Einstellungen!$C$10="Ja",MAX(IF(Einstellungen!$C$11="7 Tage",MAX(0,(MIN(DATE(2028,4,0),IF(Mitarbeiter!$D120="",DATE(2028,4,0),Mitarbeiter!$D120),TODAY()))-(MAX(DATE(2028,3,1),Mitarbeiter!$C120))+1),MAX(0,NETWORKDAYS(MAX(DATE(2028,3,1),Mitarbeiter!$C120),MIN(DATE(2028,4,0),IF(Mitarbeiter!$D120="",DATE(2028,4,0),Mitarbeiter!$D120),TODAY()),Einstellungen!$F$13:$F$67)))*N(Mitarbeiter!$E120)/IF(Einstellungen!$C$11="7 Tage",7,5),N('Ist-Stunden'!AF120)),MAX(IF(Einstellungen!$C$11="7 Tage",MAX(0,(MIN(DATE(2028,4,0),IF(Mitarbeiter!$D120="",DATE(2028,4,0),Mitarbeiter!$D120),TODAY()))-(MAX(DATE(2028,3,1),Mitarbeiter!$C120))+1),MAX(0,NETWORKDAYS(MAX(DATE(2028,3,1),Mitarbeiter!$C120),MIN(DATE(2028,4,0),IF(Mitarbeiter!$D120="",DATE(2028,4,0),Mitarbeiter!$D120),TODAY()),Einstellungen!$F$13:$F$67)))*N(Mitarbeiter!$E120)/IF(Einstellungen!$C$11="7 Tage",7,5),N('Ist-Stunden'!AF120)+(N(Krankheitstage!BE120)+N(Krankheitstage!BQ120))*N($C120))))</f>
        <v/>
      </c>
      <c r="BK120" s="76">
        <f>IF($B120="",0,IF(Einstellungen!$C$10="Ja",MAX(IF(Einstellungen!$C$11="7 Tage",MAX(0,(MIN(DATE(2028,5,0),IF(Mitarbeiter!$D120="",DATE(2028,5,0),Mitarbeiter!$D120),TODAY()))-(MAX(DATE(2028,4,1),Mitarbeiter!$C120))+1),MAX(0,NETWORKDAYS(MAX(DATE(2028,4,1),Mitarbeiter!$C120),MIN(DATE(2028,5,0),IF(Mitarbeiter!$D120="",DATE(2028,5,0),Mitarbeiter!$D120),TODAY()),Einstellungen!$F$13:$F$67)))*N(Mitarbeiter!$E120)/IF(Einstellungen!$C$11="7 Tage",7,5),N('Ist-Stunden'!AG120)),MAX(IF(Einstellungen!$C$11="7 Tage",MAX(0,(MIN(DATE(2028,5,0),IF(Mitarbeiter!$D120="",DATE(2028,5,0),Mitarbeiter!$D120),TODAY()))-(MAX(DATE(2028,4,1),Mitarbeiter!$C120))+1),MAX(0,NETWORKDAYS(MAX(DATE(2028,4,1),Mitarbeiter!$C120),MIN(DATE(2028,5,0),IF(Mitarbeiter!$D120="",DATE(2028,5,0),Mitarbeiter!$D120),TODAY()),Einstellungen!$F$13:$F$67)))*N(Mitarbeiter!$E120)/IF(Einstellungen!$C$11="7 Tage",7,5),N('Ist-Stunden'!AG120)+(N(Krankheitstage!BF120)+N(Krankheitstage!BR120))*N($C120))))</f>
        <v/>
      </c>
      <c r="BL120" s="76">
        <f>IF($B120="",0,IF(Einstellungen!$C$10="Ja",MAX(IF(Einstellungen!$C$11="7 Tage",MAX(0,(MIN(DATE(2028,6,0),IF(Mitarbeiter!$D120="",DATE(2028,6,0),Mitarbeiter!$D120),TODAY()))-(MAX(DATE(2028,5,1),Mitarbeiter!$C120))+1),MAX(0,NETWORKDAYS(MAX(DATE(2028,5,1),Mitarbeiter!$C120),MIN(DATE(2028,6,0),IF(Mitarbeiter!$D120="",DATE(2028,6,0),Mitarbeiter!$D120),TODAY()),Einstellungen!$F$13:$F$67)))*N(Mitarbeiter!$E120)/IF(Einstellungen!$C$11="7 Tage",7,5),N('Ist-Stunden'!AH120)),MAX(IF(Einstellungen!$C$11="7 Tage",MAX(0,(MIN(DATE(2028,6,0),IF(Mitarbeiter!$D120="",DATE(2028,6,0),Mitarbeiter!$D120),TODAY()))-(MAX(DATE(2028,5,1),Mitarbeiter!$C120))+1),MAX(0,NETWORKDAYS(MAX(DATE(2028,5,1),Mitarbeiter!$C120),MIN(DATE(2028,6,0),IF(Mitarbeiter!$D120="",DATE(2028,6,0),Mitarbeiter!$D120),TODAY()),Einstellungen!$F$13:$F$67)))*N(Mitarbeiter!$E120)/IF(Einstellungen!$C$11="7 Tage",7,5),N('Ist-Stunden'!AH120)+(N(Krankheitstage!BG120)+N(Krankheitstage!BS120))*N($C120))))</f>
        <v/>
      </c>
      <c r="BM120" s="76">
        <f>IF($B120="",0,IF(Einstellungen!$C$10="Ja",MAX(IF(Einstellungen!$C$11="7 Tage",MAX(0,(MIN(DATE(2028,7,0),IF(Mitarbeiter!$D120="",DATE(2028,7,0),Mitarbeiter!$D120),TODAY()))-(MAX(DATE(2028,6,1),Mitarbeiter!$C120))+1),MAX(0,NETWORKDAYS(MAX(DATE(2028,6,1),Mitarbeiter!$C120),MIN(DATE(2028,7,0),IF(Mitarbeiter!$D120="",DATE(2028,7,0),Mitarbeiter!$D120),TODAY()),Einstellungen!$F$13:$F$67)))*N(Mitarbeiter!$E120)/IF(Einstellungen!$C$11="7 Tage",7,5),N('Ist-Stunden'!AI120)),MAX(IF(Einstellungen!$C$11="7 Tage",MAX(0,(MIN(DATE(2028,7,0),IF(Mitarbeiter!$D120="",DATE(2028,7,0),Mitarbeiter!$D120),TODAY()))-(MAX(DATE(2028,6,1),Mitarbeiter!$C120))+1),MAX(0,NETWORKDAYS(MAX(DATE(2028,6,1),Mitarbeiter!$C120),MIN(DATE(2028,7,0),IF(Mitarbeiter!$D120="",DATE(2028,7,0),Mitarbeiter!$D120),TODAY()),Einstellungen!$F$13:$F$67)))*N(Mitarbeiter!$E120)/IF(Einstellungen!$C$11="7 Tage",7,5),N('Ist-Stunden'!AI120)+(N(Krankheitstage!BH120)+N(Krankheitstage!BT120))*N($C120))))</f>
        <v/>
      </c>
      <c r="BN120" s="76">
        <f>IF($B120="",0,IF(Einstellungen!$C$10="Ja",MAX(IF(Einstellungen!$C$11="7 Tage",MAX(0,(MIN(DATE(2028,8,0),IF(Mitarbeiter!$D120="",DATE(2028,8,0),Mitarbeiter!$D120),TODAY()))-(MAX(DATE(2028,7,1),Mitarbeiter!$C120))+1),MAX(0,NETWORKDAYS(MAX(DATE(2028,7,1),Mitarbeiter!$C120),MIN(DATE(2028,8,0),IF(Mitarbeiter!$D120="",DATE(2028,8,0),Mitarbeiter!$D120),TODAY()),Einstellungen!$F$13:$F$67)))*N(Mitarbeiter!$E120)/IF(Einstellungen!$C$11="7 Tage",7,5),N('Ist-Stunden'!AJ120)),MAX(IF(Einstellungen!$C$11="7 Tage",MAX(0,(MIN(DATE(2028,8,0),IF(Mitarbeiter!$D120="",DATE(2028,8,0),Mitarbeiter!$D120),TODAY()))-(MAX(DATE(2028,7,1),Mitarbeiter!$C120))+1),MAX(0,NETWORKDAYS(MAX(DATE(2028,7,1),Mitarbeiter!$C120),MIN(DATE(2028,8,0),IF(Mitarbeiter!$D120="",DATE(2028,8,0),Mitarbeiter!$D120),TODAY()),Einstellungen!$F$13:$F$67)))*N(Mitarbeiter!$E120)/IF(Einstellungen!$C$11="7 Tage",7,5),N('Ist-Stunden'!AJ120)+(N(Krankheitstage!BI120)+N(Krankheitstage!BU120))*N($C120))))</f>
        <v/>
      </c>
      <c r="BO120" s="76">
        <f>IF($B120="",0,IF(Einstellungen!$C$10="Ja",MAX(IF(Einstellungen!$C$11="7 Tage",MAX(0,(MIN(DATE(2028,9,0),IF(Mitarbeiter!$D120="",DATE(2028,9,0),Mitarbeiter!$D120),TODAY()))-(MAX(DATE(2028,8,1),Mitarbeiter!$C120))+1),MAX(0,NETWORKDAYS(MAX(DATE(2028,8,1),Mitarbeiter!$C120),MIN(DATE(2028,9,0),IF(Mitarbeiter!$D120="",DATE(2028,9,0),Mitarbeiter!$D120),TODAY()),Einstellungen!$F$13:$F$67)))*N(Mitarbeiter!$E120)/IF(Einstellungen!$C$11="7 Tage",7,5),N('Ist-Stunden'!AK120)),MAX(IF(Einstellungen!$C$11="7 Tage",MAX(0,(MIN(DATE(2028,9,0),IF(Mitarbeiter!$D120="",DATE(2028,9,0),Mitarbeiter!$D120),TODAY()))-(MAX(DATE(2028,8,1),Mitarbeiter!$C120))+1),MAX(0,NETWORKDAYS(MAX(DATE(2028,8,1),Mitarbeiter!$C120),MIN(DATE(2028,9,0),IF(Mitarbeiter!$D120="",DATE(2028,9,0),Mitarbeiter!$D120),TODAY()),Einstellungen!$F$13:$F$67)))*N(Mitarbeiter!$E120)/IF(Einstellungen!$C$11="7 Tage",7,5),N('Ist-Stunden'!AK120)+(N(Krankheitstage!BJ120)+N(Krankheitstage!BV120))*N($C120))))</f>
        <v/>
      </c>
      <c r="BP120" s="76">
        <f>IF($B120="",0,IF(Einstellungen!$C$10="Ja",MAX(IF(Einstellungen!$C$11="7 Tage",MAX(0,(MIN(DATE(2028,10,0),IF(Mitarbeiter!$D120="",DATE(2028,10,0),Mitarbeiter!$D120),TODAY()))-(MAX(DATE(2028,9,1),Mitarbeiter!$C120))+1),MAX(0,NETWORKDAYS(MAX(DATE(2028,9,1),Mitarbeiter!$C120),MIN(DATE(2028,10,0),IF(Mitarbeiter!$D120="",DATE(2028,10,0),Mitarbeiter!$D120),TODAY()),Einstellungen!$F$13:$F$67)))*N(Mitarbeiter!$E120)/IF(Einstellungen!$C$11="7 Tage",7,5),N('Ist-Stunden'!AL120)),MAX(IF(Einstellungen!$C$11="7 Tage",MAX(0,(MIN(DATE(2028,10,0),IF(Mitarbeiter!$D120="",DATE(2028,10,0),Mitarbeiter!$D120),TODAY()))-(MAX(DATE(2028,9,1),Mitarbeiter!$C120))+1),MAX(0,NETWORKDAYS(MAX(DATE(2028,9,1),Mitarbeiter!$C120),MIN(DATE(2028,10,0),IF(Mitarbeiter!$D120="",DATE(2028,10,0),Mitarbeiter!$D120),TODAY()),Einstellungen!$F$13:$F$67)))*N(Mitarbeiter!$E120)/IF(Einstellungen!$C$11="7 Tage",7,5),N('Ist-Stunden'!AL120)+(N(Krankheitstage!BK120)+N(Krankheitstage!BW120))*N($C120))))</f>
        <v/>
      </c>
      <c r="BQ120" s="76">
        <f>IF($B120="",0,IF(Einstellungen!$C$10="Ja",MAX(IF(Einstellungen!$C$11="7 Tage",MAX(0,(MIN(DATE(2028,11,0),IF(Mitarbeiter!$D120="",DATE(2028,11,0),Mitarbeiter!$D120),TODAY()))-(MAX(DATE(2028,10,1),Mitarbeiter!$C120))+1),MAX(0,NETWORKDAYS(MAX(DATE(2028,10,1),Mitarbeiter!$C120),MIN(DATE(2028,11,0),IF(Mitarbeiter!$D120="",DATE(2028,11,0),Mitarbeiter!$D120),TODAY()),Einstellungen!$F$13:$F$67)))*N(Mitarbeiter!$E120)/IF(Einstellungen!$C$11="7 Tage",7,5),N('Ist-Stunden'!AM120)),MAX(IF(Einstellungen!$C$11="7 Tage",MAX(0,(MIN(DATE(2028,11,0),IF(Mitarbeiter!$D120="",DATE(2028,11,0),Mitarbeiter!$D120),TODAY()))-(MAX(DATE(2028,10,1),Mitarbeiter!$C120))+1),MAX(0,NETWORKDAYS(MAX(DATE(2028,10,1),Mitarbeiter!$C120),MIN(DATE(2028,11,0),IF(Mitarbeiter!$D120="",DATE(2028,11,0),Mitarbeiter!$D120),TODAY()),Einstellungen!$F$13:$F$67)))*N(Mitarbeiter!$E120)/IF(Einstellungen!$C$11="7 Tage",7,5),N('Ist-Stunden'!AM120)+(N(Krankheitstage!BL120)+N(Krankheitstage!BX120))*N($C120))))</f>
        <v/>
      </c>
      <c r="BR120" s="76">
        <f>IF($B120="",0,IF(Einstellungen!$C$10="Ja",MAX(IF(Einstellungen!$C$11="7 Tage",MAX(0,(MIN(DATE(2028,12,0),IF(Mitarbeiter!$D120="",DATE(2028,12,0),Mitarbeiter!$D120),TODAY()))-(MAX(DATE(2028,11,1),Mitarbeiter!$C120))+1),MAX(0,NETWORKDAYS(MAX(DATE(2028,11,1),Mitarbeiter!$C120),MIN(DATE(2028,12,0),IF(Mitarbeiter!$D120="",DATE(2028,12,0),Mitarbeiter!$D120),TODAY()),Einstellungen!$F$13:$F$67)))*N(Mitarbeiter!$E120)/IF(Einstellungen!$C$11="7 Tage",7,5),N('Ist-Stunden'!AN120)),MAX(IF(Einstellungen!$C$11="7 Tage",MAX(0,(MIN(DATE(2028,12,0),IF(Mitarbeiter!$D120="",DATE(2028,12,0),Mitarbeiter!$D120),TODAY()))-(MAX(DATE(2028,11,1),Mitarbeiter!$C120))+1),MAX(0,NETWORKDAYS(MAX(DATE(2028,11,1),Mitarbeiter!$C120),MIN(DATE(2028,12,0),IF(Mitarbeiter!$D120="",DATE(2028,12,0),Mitarbeiter!$D120),TODAY()),Einstellungen!$F$13:$F$67)))*N(Mitarbeiter!$E120)/IF(Einstellungen!$C$11="7 Tage",7,5),N('Ist-Stunden'!AN120)+(N(Krankheitstage!BM120)+N(Krankheitstage!BY120))*N($C120))))</f>
        <v/>
      </c>
      <c r="BS120" s="76">
        <f>IF($B120="",0,IF(Einstellungen!$C$10="Ja",MAX(IF(Einstellungen!$C$11="7 Tage",MAX(0,(MIN(DATE(2028,13,0),IF(Mitarbeiter!$D120="",DATE(2028,13,0),Mitarbeiter!$D120),TODAY()))-(MAX(DATE(2028,12,1),Mitarbeiter!$C120))+1),MAX(0,NETWORKDAYS(MAX(DATE(2028,12,1),Mitarbeiter!$C120),MIN(DATE(2028,13,0),IF(Mitarbeiter!$D120="",DATE(2028,13,0),Mitarbeiter!$D120),TODAY()),Einstellungen!$F$13:$F$67)))*N(Mitarbeiter!$E120)/IF(Einstellungen!$C$11="7 Tage",7,5),N('Ist-Stunden'!AO120)),MAX(IF(Einstellungen!$C$11="7 Tage",MAX(0,(MIN(DATE(2028,13,0),IF(Mitarbeiter!$D120="",DATE(2028,13,0),Mitarbeiter!$D120),TODAY()))-(MAX(DATE(2028,12,1),Mitarbeiter!$C120))+1),MAX(0,NETWORKDAYS(MAX(DATE(2028,12,1),Mitarbeiter!$C120),MIN(DATE(2028,13,0),IF(Mitarbeiter!$D120="",DATE(2028,13,0),Mitarbeiter!$D120),TODAY()),Einstellungen!$F$13:$F$67)))*N(Mitarbeiter!$E120)/IF(Einstellungen!$C$11="7 Tage",7,5),N('Ist-Stunden'!AO120)+(N(Krankheitstage!BN120)+N(Krankheitstage!BZ120))*N($C120))))</f>
        <v/>
      </c>
      <c r="BT120" s="76">
        <f>IF($B120="",0,IF(Einstellungen!$C$10="Ja",MAX(IF(Einstellungen!$C$11="7 Tage",MAX(0,(MIN(DATE(2029,2,0),IF(Mitarbeiter!$D120="",DATE(2029,2,0),Mitarbeiter!$D120),TODAY()))-(MAX(DATE(2029,1,1),Mitarbeiter!$C120))+1),MAX(0,NETWORKDAYS(MAX(DATE(2029,1,1),Mitarbeiter!$C120),MIN(DATE(2029,2,0),IF(Mitarbeiter!$D120="",DATE(2029,2,0),Mitarbeiter!$D120),TODAY()),Einstellungen!$F$13:$F$67)))*N(Mitarbeiter!$E120)/IF(Einstellungen!$C$11="7 Tage",7,5),N('Ist-Stunden'!AP120)),MAX(IF(Einstellungen!$C$11="7 Tage",MAX(0,(MIN(DATE(2029,2,0),IF(Mitarbeiter!$D120="",DATE(2029,2,0),Mitarbeiter!$D120),TODAY()))-(MAX(DATE(2029,1,1),Mitarbeiter!$C120))+1),MAX(0,NETWORKDAYS(MAX(DATE(2029,1,1),Mitarbeiter!$C120),MIN(DATE(2029,2,0),IF(Mitarbeiter!$D120="",DATE(2029,2,0),Mitarbeiter!$D120),TODAY()),Einstellungen!$F$13:$F$67)))*N(Mitarbeiter!$E120)/IF(Einstellungen!$C$11="7 Tage",7,5),N('Ist-Stunden'!AP120)+(N(Krankheitstage!CA120)+N(Krankheitstage!CM120))*N($C120))))</f>
        <v/>
      </c>
      <c r="BU120" s="76">
        <f>IF($B120="",0,IF(Einstellungen!$C$10="Ja",MAX(IF(Einstellungen!$C$11="7 Tage",MAX(0,(MIN(DATE(2029,3,0),IF(Mitarbeiter!$D120="",DATE(2029,3,0),Mitarbeiter!$D120),TODAY()))-(MAX(DATE(2029,2,1),Mitarbeiter!$C120))+1),MAX(0,NETWORKDAYS(MAX(DATE(2029,2,1),Mitarbeiter!$C120),MIN(DATE(2029,3,0),IF(Mitarbeiter!$D120="",DATE(2029,3,0),Mitarbeiter!$D120),TODAY()),Einstellungen!$F$13:$F$67)))*N(Mitarbeiter!$E120)/IF(Einstellungen!$C$11="7 Tage",7,5),N('Ist-Stunden'!AQ120)),MAX(IF(Einstellungen!$C$11="7 Tage",MAX(0,(MIN(DATE(2029,3,0),IF(Mitarbeiter!$D120="",DATE(2029,3,0),Mitarbeiter!$D120),TODAY()))-(MAX(DATE(2029,2,1),Mitarbeiter!$C120))+1),MAX(0,NETWORKDAYS(MAX(DATE(2029,2,1),Mitarbeiter!$C120),MIN(DATE(2029,3,0),IF(Mitarbeiter!$D120="",DATE(2029,3,0),Mitarbeiter!$D120),TODAY()),Einstellungen!$F$13:$F$67)))*N(Mitarbeiter!$E120)/IF(Einstellungen!$C$11="7 Tage",7,5),N('Ist-Stunden'!AQ120)+(N(Krankheitstage!CB120)+N(Krankheitstage!CN120))*N($C120))))</f>
        <v/>
      </c>
      <c r="BV120" s="76">
        <f>IF($B120="",0,IF(Einstellungen!$C$10="Ja",MAX(IF(Einstellungen!$C$11="7 Tage",MAX(0,(MIN(DATE(2029,4,0),IF(Mitarbeiter!$D120="",DATE(2029,4,0),Mitarbeiter!$D120),TODAY()))-(MAX(DATE(2029,3,1),Mitarbeiter!$C120))+1),MAX(0,NETWORKDAYS(MAX(DATE(2029,3,1),Mitarbeiter!$C120),MIN(DATE(2029,4,0),IF(Mitarbeiter!$D120="",DATE(2029,4,0),Mitarbeiter!$D120),TODAY()),Einstellungen!$F$13:$F$67)))*N(Mitarbeiter!$E120)/IF(Einstellungen!$C$11="7 Tage",7,5),N('Ist-Stunden'!AR120)),MAX(IF(Einstellungen!$C$11="7 Tage",MAX(0,(MIN(DATE(2029,4,0),IF(Mitarbeiter!$D120="",DATE(2029,4,0),Mitarbeiter!$D120),TODAY()))-(MAX(DATE(2029,3,1),Mitarbeiter!$C120))+1),MAX(0,NETWORKDAYS(MAX(DATE(2029,3,1),Mitarbeiter!$C120),MIN(DATE(2029,4,0),IF(Mitarbeiter!$D120="",DATE(2029,4,0),Mitarbeiter!$D120),TODAY()),Einstellungen!$F$13:$F$67)))*N(Mitarbeiter!$E120)/IF(Einstellungen!$C$11="7 Tage",7,5),N('Ist-Stunden'!AR120)+(N(Krankheitstage!CC120)+N(Krankheitstage!CO120))*N($C120))))</f>
        <v/>
      </c>
      <c r="BW120" s="76">
        <f>IF($B120="",0,IF(Einstellungen!$C$10="Ja",MAX(IF(Einstellungen!$C$11="7 Tage",MAX(0,(MIN(DATE(2029,5,0),IF(Mitarbeiter!$D120="",DATE(2029,5,0),Mitarbeiter!$D120),TODAY()))-(MAX(DATE(2029,4,1),Mitarbeiter!$C120))+1),MAX(0,NETWORKDAYS(MAX(DATE(2029,4,1),Mitarbeiter!$C120),MIN(DATE(2029,5,0),IF(Mitarbeiter!$D120="",DATE(2029,5,0),Mitarbeiter!$D120),TODAY()),Einstellungen!$F$13:$F$67)))*N(Mitarbeiter!$E120)/IF(Einstellungen!$C$11="7 Tage",7,5),N('Ist-Stunden'!AS120)),MAX(IF(Einstellungen!$C$11="7 Tage",MAX(0,(MIN(DATE(2029,5,0),IF(Mitarbeiter!$D120="",DATE(2029,5,0),Mitarbeiter!$D120),TODAY()))-(MAX(DATE(2029,4,1),Mitarbeiter!$C120))+1),MAX(0,NETWORKDAYS(MAX(DATE(2029,4,1),Mitarbeiter!$C120),MIN(DATE(2029,5,0),IF(Mitarbeiter!$D120="",DATE(2029,5,0),Mitarbeiter!$D120),TODAY()),Einstellungen!$F$13:$F$67)))*N(Mitarbeiter!$E120)/IF(Einstellungen!$C$11="7 Tage",7,5),N('Ist-Stunden'!AS120)+(N(Krankheitstage!CD120)+N(Krankheitstage!CP120))*N($C120))))</f>
        <v/>
      </c>
      <c r="BX120" s="76">
        <f>IF($B120="",0,IF(Einstellungen!$C$10="Ja",MAX(IF(Einstellungen!$C$11="7 Tage",MAX(0,(MIN(DATE(2029,6,0),IF(Mitarbeiter!$D120="",DATE(2029,6,0),Mitarbeiter!$D120),TODAY()))-(MAX(DATE(2029,5,1),Mitarbeiter!$C120))+1),MAX(0,NETWORKDAYS(MAX(DATE(2029,5,1),Mitarbeiter!$C120),MIN(DATE(2029,6,0),IF(Mitarbeiter!$D120="",DATE(2029,6,0),Mitarbeiter!$D120),TODAY()),Einstellungen!$F$13:$F$67)))*N(Mitarbeiter!$E120)/IF(Einstellungen!$C$11="7 Tage",7,5),N('Ist-Stunden'!AT120)),MAX(IF(Einstellungen!$C$11="7 Tage",MAX(0,(MIN(DATE(2029,6,0),IF(Mitarbeiter!$D120="",DATE(2029,6,0),Mitarbeiter!$D120),TODAY()))-(MAX(DATE(2029,5,1),Mitarbeiter!$C120))+1),MAX(0,NETWORKDAYS(MAX(DATE(2029,5,1),Mitarbeiter!$C120),MIN(DATE(2029,6,0),IF(Mitarbeiter!$D120="",DATE(2029,6,0),Mitarbeiter!$D120),TODAY()),Einstellungen!$F$13:$F$67)))*N(Mitarbeiter!$E120)/IF(Einstellungen!$C$11="7 Tage",7,5),N('Ist-Stunden'!AT120)+(N(Krankheitstage!CE120)+N(Krankheitstage!CQ120))*N($C120))))</f>
        <v/>
      </c>
      <c r="BY120" s="76">
        <f>IF($B120="",0,IF(Einstellungen!$C$10="Ja",MAX(IF(Einstellungen!$C$11="7 Tage",MAX(0,(MIN(DATE(2029,7,0),IF(Mitarbeiter!$D120="",DATE(2029,7,0),Mitarbeiter!$D120),TODAY()))-(MAX(DATE(2029,6,1),Mitarbeiter!$C120))+1),MAX(0,NETWORKDAYS(MAX(DATE(2029,6,1),Mitarbeiter!$C120),MIN(DATE(2029,7,0),IF(Mitarbeiter!$D120="",DATE(2029,7,0),Mitarbeiter!$D120),TODAY()),Einstellungen!$F$13:$F$67)))*N(Mitarbeiter!$E120)/IF(Einstellungen!$C$11="7 Tage",7,5),N('Ist-Stunden'!AU120)),MAX(IF(Einstellungen!$C$11="7 Tage",MAX(0,(MIN(DATE(2029,7,0),IF(Mitarbeiter!$D120="",DATE(2029,7,0),Mitarbeiter!$D120),TODAY()))-(MAX(DATE(2029,6,1),Mitarbeiter!$C120))+1),MAX(0,NETWORKDAYS(MAX(DATE(2029,6,1),Mitarbeiter!$C120),MIN(DATE(2029,7,0),IF(Mitarbeiter!$D120="",DATE(2029,7,0),Mitarbeiter!$D120),TODAY()),Einstellungen!$F$13:$F$67)))*N(Mitarbeiter!$E120)/IF(Einstellungen!$C$11="7 Tage",7,5),N('Ist-Stunden'!AU120)+(N(Krankheitstage!CF120)+N(Krankheitstage!CR120))*N($C120))))</f>
        <v/>
      </c>
      <c r="BZ120" s="76">
        <f>IF($B120="",0,IF(Einstellungen!$C$10="Ja",MAX(IF(Einstellungen!$C$11="7 Tage",MAX(0,(MIN(DATE(2029,8,0),IF(Mitarbeiter!$D120="",DATE(2029,8,0),Mitarbeiter!$D120),TODAY()))-(MAX(DATE(2029,7,1),Mitarbeiter!$C120))+1),MAX(0,NETWORKDAYS(MAX(DATE(2029,7,1),Mitarbeiter!$C120),MIN(DATE(2029,8,0),IF(Mitarbeiter!$D120="",DATE(2029,8,0),Mitarbeiter!$D120),TODAY()),Einstellungen!$F$13:$F$67)))*N(Mitarbeiter!$E120)/IF(Einstellungen!$C$11="7 Tage",7,5),N('Ist-Stunden'!AV120)),MAX(IF(Einstellungen!$C$11="7 Tage",MAX(0,(MIN(DATE(2029,8,0),IF(Mitarbeiter!$D120="",DATE(2029,8,0),Mitarbeiter!$D120),TODAY()))-(MAX(DATE(2029,7,1),Mitarbeiter!$C120))+1),MAX(0,NETWORKDAYS(MAX(DATE(2029,7,1),Mitarbeiter!$C120),MIN(DATE(2029,8,0),IF(Mitarbeiter!$D120="",DATE(2029,8,0),Mitarbeiter!$D120),TODAY()),Einstellungen!$F$13:$F$67)))*N(Mitarbeiter!$E120)/IF(Einstellungen!$C$11="7 Tage",7,5),N('Ist-Stunden'!AV120)+(N(Krankheitstage!CG120)+N(Krankheitstage!CS120))*N($C120))))</f>
        <v/>
      </c>
      <c r="CA120" s="76">
        <f>IF($B120="",0,IF(Einstellungen!$C$10="Ja",MAX(IF(Einstellungen!$C$11="7 Tage",MAX(0,(MIN(DATE(2029,9,0),IF(Mitarbeiter!$D120="",DATE(2029,9,0),Mitarbeiter!$D120),TODAY()))-(MAX(DATE(2029,8,1),Mitarbeiter!$C120))+1),MAX(0,NETWORKDAYS(MAX(DATE(2029,8,1),Mitarbeiter!$C120),MIN(DATE(2029,9,0),IF(Mitarbeiter!$D120="",DATE(2029,9,0),Mitarbeiter!$D120),TODAY()),Einstellungen!$F$13:$F$67)))*N(Mitarbeiter!$E120)/IF(Einstellungen!$C$11="7 Tage",7,5),N('Ist-Stunden'!AW120)),MAX(IF(Einstellungen!$C$11="7 Tage",MAX(0,(MIN(DATE(2029,9,0),IF(Mitarbeiter!$D120="",DATE(2029,9,0),Mitarbeiter!$D120),TODAY()))-(MAX(DATE(2029,8,1),Mitarbeiter!$C120))+1),MAX(0,NETWORKDAYS(MAX(DATE(2029,8,1),Mitarbeiter!$C120),MIN(DATE(2029,9,0),IF(Mitarbeiter!$D120="",DATE(2029,9,0),Mitarbeiter!$D120),TODAY()),Einstellungen!$F$13:$F$67)))*N(Mitarbeiter!$E120)/IF(Einstellungen!$C$11="7 Tage",7,5),N('Ist-Stunden'!AW120)+(N(Krankheitstage!CH120)+N(Krankheitstage!CT120))*N($C120))))</f>
        <v/>
      </c>
      <c r="CB120" s="76">
        <f>IF($B120="",0,IF(Einstellungen!$C$10="Ja",MAX(IF(Einstellungen!$C$11="7 Tage",MAX(0,(MIN(DATE(2029,10,0),IF(Mitarbeiter!$D120="",DATE(2029,10,0),Mitarbeiter!$D120),TODAY()))-(MAX(DATE(2029,9,1),Mitarbeiter!$C120))+1),MAX(0,NETWORKDAYS(MAX(DATE(2029,9,1),Mitarbeiter!$C120),MIN(DATE(2029,10,0),IF(Mitarbeiter!$D120="",DATE(2029,10,0),Mitarbeiter!$D120),TODAY()),Einstellungen!$F$13:$F$67)))*N(Mitarbeiter!$E120)/IF(Einstellungen!$C$11="7 Tage",7,5),N('Ist-Stunden'!AX120)),MAX(IF(Einstellungen!$C$11="7 Tage",MAX(0,(MIN(DATE(2029,10,0),IF(Mitarbeiter!$D120="",DATE(2029,10,0),Mitarbeiter!$D120),TODAY()))-(MAX(DATE(2029,9,1),Mitarbeiter!$C120))+1),MAX(0,NETWORKDAYS(MAX(DATE(2029,9,1),Mitarbeiter!$C120),MIN(DATE(2029,10,0),IF(Mitarbeiter!$D120="",DATE(2029,10,0),Mitarbeiter!$D120),TODAY()),Einstellungen!$F$13:$F$67)))*N(Mitarbeiter!$E120)/IF(Einstellungen!$C$11="7 Tage",7,5),N('Ist-Stunden'!AX120)+(N(Krankheitstage!CI120)+N(Krankheitstage!CU120))*N($C120))))</f>
        <v/>
      </c>
      <c r="CC120" s="76">
        <f>IF($B120="",0,IF(Einstellungen!$C$10="Ja",MAX(IF(Einstellungen!$C$11="7 Tage",MAX(0,(MIN(DATE(2029,11,0),IF(Mitarbeiter!$D120="",DATE(2029,11,0),Mitarbeiter!$D120),TODAY()))-(MAX(DATE(2029,10,1),Mitarbeiter!$C120))+1),MAX(0,NETWORKDAYS(MAX(DATE(2029,10,1),Mitarbeiter!$C120),MIN(DATE(2029,11,0),IF(Mitarbeiter!$D120="",DATE(2029,11,0),Mitarbeiter!$D120),TODAY()),Einstellungen!$F$13:$F$67)))*N(Mitarbeiter!$E120)/IF(Einstellungen!$C$11="7 Tage",7,5),N('Ist-Stunden'!AY120)),MAX(IF(Einstellungen!$C$11="7 Tage",MAX(0,(MIN(DATE(2029,11,0),IF(Mitarbeiter!$D120="",DATE(2029,11,0),Mitarbeiter!$D120),TODAY()))-(MAX(DATE(2029,10,1),Mitarbeiter!$C120))+1),MAX(0,NETWORKDAYS(MAX(DATE(2029,10,1),Mitarbeiter!$C120),MIN(DATE(2029,11,0),IF(Mitarbeiter!$D120="",DATE(2029,11,0),Mitarbeiter!$D120),TODAY()),Einstellungen!$F$13:$F$67)))*N(Mitarbeiter!$E120)/IF(Einstellungen!$C$11="7 Tage",7,5),N('Ist-Stunden'!AY120)+(N(Krankheitstage!CJ120)+N(Krankheitstage!CV120))*N($C120))))</f>
        <v/>
      </c>
      <c r="CD120" s="76">
        <f>IF($B120="",0,IF(Einstellungen!$C$10="Ja",MAX(IF(Einstellungen!$C$11="7 Tage",MAX(0,(MIN(DATE(2029,12,0),IF(Mitarbeiter!$D120="",DATE(2029,12,0),Mitarbeiter!$D120),TODAY()))-(MAX(DATE(2029,11,1),Mitarbeiter!$C120))+1),MAX(0,NETWORKDAYS(MAX(DATE(2029,11,1),Mitarbeiter!$C120),MIN(DATE(2029,12,0),IF(Mitarbeiter!$D120="",DATE(2029,12,0),Mitarbeiter!$D120),TODAY()),Einstellungen!$F$13:$F$67)))*N(Mitarbeiter!$E120)/IF(Einstellungen!$C$11="7 Tage",7,5),N('Ist-Stunden'!AZ120)),MAX(IF(Einstellungen!$C$11="7 Tage",MAX(0,(MIN(DATE(2029,12,0),IF(Mitarbeiter!$D120="",DATE(2029,12,0),Mitarbeiter!$D120),TODAY()))-(MAX(DATE(2029,11,1),Mitarbeiter!$C120))+1),MAX(0,NETWORKDAYS(MAX(DATE(2029,11,1),Mitarbeiter!$C120),MIN(DATE(2029,12,0),IF(Mitarbeiter!$D120="",DATE(2029,12,0),Mitarbeiter!$D120),TODAY()),Einstellungen!$F$13:$F$67)))*N(Mitarbeiter!$E120)/IF(Einstellungen!$C$11="7 Tage",7,5),N('Ist-Stunden'!AZ120)+(N(Krankheitstage!CK120)+N(Krankheitstage!CW120))*N($C120))))</f>
        <v/>
      </c>
      <c r="CE120" s="76">
        <f>IF($B120="",0,IF(Einstellungen!$C$10="Ja",MAX(IF(Einstellungen!$C$11="7 Tage",MAX(0,(MIN(DATE(2029,13,0),IF(Mitarbeiter!$D120="",DATE(2029,13,0),Mitarbeiter!$D120),TODAY()))-(MAX(DATE(2029,12,1),Mitarbeiter!$C120))+1),MAX(0,NETWORKDAYS(MAX(DATE(2029,12,1),Mitarbeiter!$C120),MIN(DATE(2029,13,0),IF(Mitarbeiter!$D120="",DATE(2029,13,0),Mitarbeiter!$D120),TODAY()),Einstellungen!$F$13:$F$67)))*N(Mitarbeiter!$E120)/IF(Einstellungen!$C$11="7 Tage",7,5),N('Ist-Stunden'!BA120)),MAX(IF(Einstellungen!$C$11="7 Tage",MAX(0,(MIN(DATE(2029,13,0),IF(Mitarbeiter!$D120="",DATE(2029,13,0),Mitarbeiter!$D120),TODAY()))-(MAX(DATE(2029,12,1),Mitarbeiter!$C120))+1),MAX(0,NETWORKDAYS(MAX(DATE(2029,12,1),Mitarbeiter!$C120),MIN(DATE(2029,13,0),IF(Mitarbeiter!$D120="",DATE(2029,13,0),Mitarbeiter!$D120),TODAY()),Einstellungen!$F$13:$F$67)))*N(Mitarbeiter!$E120)/IF(Einstellungen!$C$11="7 Tage",7,5),N('Ist-Stunden'!BA120)+(N(Krankheitstage!CL120)+N(Krankheitstage!CX120))*N($C120))))</f>
        <v/>
      </c>
      <c r="CF120" s="76">
        <f>IF($B120="",0,IF(Einstellungen!$C$10="Ja",MAX(IF(Einstellungen!$C$11="7 Tage",MAX(0,(MIN(DATE(2030,2,0),IF(Mitarbeiter!$D120="",DATE(2030,2,0),Mitarbeiter!$D120),TODAY()))-(MAX(DATE(2030,1,1),Mitarbeiter!$C120))+1),MAX(0,NETWORKDAYS(MAX(DATE(2030,1,1),Mitarbeiter!$C120),MIN(DATE(2030,2,0),IF(Mitarbeiter!$D120="",DATE(2030,2,0),Mitarbeiter!$D120),TODAY()),Einstellungen!$F$13:$F$67)))*N(Mitarbeiter!$E120)/IF(Einstellungen!$C$11="7 Tage",7,5),N('Ist-Stunden'!BB120)),MAX(IF(Einstellungen!$C$11="7 Tage",MAX(0,(MIN(DATE(2030,2,0),IF(Mitarbeiter!$D120="",DATE(2030,2,0),Mitarbeiter!$D120),TODAY()))-(MAX(DATE(2030,1,1),Mitarbeiter!$C120))+1),MAX(0,NETWORKDAYS(MAX(DATE(2030,1,1),Mitarbeiter!$C120),MIN(DATE(2030,2,0),IF(Mitarbeiter!$D120="",DATE(2030,2,0),Mitarbeiter!$D120),TODAY()),Einstellungen!$F$13:$F$67)))*N(Mitarbeiter!$E120)/IF(Einstellungen!$C$11="7 Tage",7,5),N('Ist-Stunden'!BB120)+(N(Krankheitstage!CY120)+N(Krankheitstage!DK120))*N($C120))))</f>
        <v/>
      </c>
      <c r="CG120" s="76">
        <f>IF($B120="",0,IF(Einstellungen!$C$10="Ja",MAX(IF(Einstellungen!$C$11="7 Tage",MAX(0,(MIN(DATE(2030,3,0),IF(Mitarbeiter!$D120="",DATE(2030,3,0),Mitarbeiter!$D120),TODAY()))-(MAX(DATE(2030,2,1),Mitarbeiter!$C120))+1),MAX(0,NETWORKDAYS(MAX(DATE(2030,2,1),Mitarbeiter!$C120),MIN(DATE(2030,3,0),IF(Mitarbeiter!$D120="",DATE(2030,3,0),Mitarbeiter!$D120),TODAY()),Einstellungen!$F$13:$F$67)))*N(Mitarbeiter!$E120)/IF(Einstellungen!$C$11="7 Tage",7,5),N('Ist-Stunden'!BC120)),MAX(IF(Einstellungen!$C$11="7 Tage",MAX(0,(MIN(DATE(2030,3,0),IF(Mitarbeiter!$D120="",DATE(2030,3,0),Mitarbeiter!$D120),TODAY()))-(MAX(DATE(2030,2,1),Mitarbeiter!$C120))+1),MAX(0,NETWORKDAYS(MAX(DATE(2030,2,1),Mitarbeiter!$C120),MIN(DATE(2030,3,0),IF(Mitarbeiter!$D120="",DATE(2030,3,0),Mitarbeiter!$D120),TODAY()),Einstellungen!$F$13:$F$67)))*N(Mitarbeiter!$E120)/IF(Einstellungen!$C$11="7 Tage",7,5),N('Ist-Stunden'!BC120)+(N(Krankheitstage!CZ120)+N(Krankheitstage!DL120))*N($C120))))</f>
        <v/>
      </c>
      <c r="CH120" s="76">
        <f>IF($B120="",0,IF(Einstellungen!$C$10="Ja",MAX(IF(Einstellungen!$C$11="7 Tage",MAX(0,(MIN(DATE(2030,4,0),IF(Mitarbeiter!$D120="",DATE(2030,4,0),Mitarbeiter!$D120),TODAY()))-(MAX(DATE(2030,3,1),Mitarbeiter!$C120))+1),MAX(0,NETWORKDAYS(MAX(DATE(2030,3,1),Mitarbeiter!$C120),MIN(DATE(2030,4,0),IF(Mitarbeiter!$D120="",DATE(2030,4,0),Mitarbeiter!$D120),TODAY()),Einstellungen!$F$13:$F$67)))*N(Mitarbeiter!$E120)/IF(Einstellungen!$C$11="7 Tage",7,5),N('Ist-Stunden'!BD120)),MAX(IF(Einstellungen!$C$11="7 Tage",MAX(0,(MIN(DATE(2030,4,0),IF(Mitarbeiter!$D120="",DATE(2030,4,0),Mitarbeiter!$D120),TODAY()))-(MAX(DATE(2030,3,1),Mitarbeiter!$C120))+1),MAX(0,NETWORKDAYS(MAX(DATE(2030,3,1),Mitarbeiter!$C120),MIN(DATE(2030,4,0),IF(Mitarbeiter!$D120="",DATE(2030,4,0),Mitarbeiter!$D120),TODAY()),Einstellungen!$F$13:$F$67)))*N(Mitarbeiter!$E120)/IF(Einstellungen!$C$11="7 Tage",7,5),N('Ist-Stunden'!BD120)+(N(Krankheitstage!DA120)+N(Krankheitstage!DM120))*N($C120))))</f>
        <v/>
      </c>
      <c r="CI120" s="76">
        <f>IF($B120="",0,IF(Einstellungen!$C$10="Ja",MAX(IF(Einstellungen!$C$11="7 Tage",MAX(0,(MIN(DATE(2030,5,0),IF(Mitarbeiter!$D120="",DATE(2030,5,0),Mitarbeiter!$D120),TODAY()))-(MAX(DATE(2030,4,1),Mitarbeiter!$C120))+1),MAX(0,NETWORKDAYS(MAX(DATE(2030,4,1),Mitarbeiter!$C120),MIN(DATE(2030,5,0),IF(Mitarbeiter!$D120="",DATE(2030,5,0),Mitarbeiter!$D120),TODAY()),Einstellungen!$F$13:$F$67)))*N(Mitarbeiter!$E120)/IF(Einstellungen!$C$11="7 Tage",7,5),N('Ist-Stunden'!BE120)),MAX(IF(Einstellungen!$C$11="7 Tage",MAX(0,(MIN(DATE(2030,5,0),IF(Mitarbeiter!$D120="",DATE(2030,5,0),Mitarbeiter!$D120),TODAY()))-(MAX(DATE(2030,4,1),Mitarbeiter!$C120))+1),MAX(0,NETWORKDAYS(MAX(DATE(2030,4,1),Mitarbeiter!$C120),MIN(DATE(2030,5,0),IF(Mitarbeiter!$D120="",DATE(2030,5,0),Mitarbeiter!$D120),TODAY()),Einstellungen!$F$13:$F$67)))*N(Mitarbeiter!$E120)/IF(Einstellungen!$C$11="7 Tage",7,5),N('Ist-Stunden'!BE120)+(N(Krankheitstage!DB120)+N(Krankheitstage!DN120))*N($C120))))</f>
        <v/>
      </c>
      <c r="CJ120" s="76">
        <f>IF($B120="",0,IF(Einstellungen!$C$10="Ja",MAX(IF(Einstellungen!$C$11="7 Tage",MAX(0,(MIN(DATE(2030,6,0),IF(Mitarbeiter!$D120="",DATE(2030,6,0),Mitarbeiter!$D120),TODAY()))-(MAX(DATE(2030,5,1),Mitarbeiter!$C120))+1),MAX(0,NETWORKDAYS(MAX(DATE(2030,5,1),Mitarbeiter!$C120),MIN(DATE(2030,6,0),IF(Mitarbeiter!$D120="",DATE(2030,6,0),Mitarbeiter!$D120),TODAY()),Einstellungen!$F$13:$F$67)))*N(Mitarbeiter!$E120)/IF(Einstellungen!$C$11="7 Tage",7,5),N('Ist-Stunden'!BF120)),MAX(IF(Einstellungen!$C$11="7 Tage",MAX(0,(MIN(DATE(2030,6,0),IF(Mitarbeiter!$D120="",DATE(2030,6,0),Mitarbeiter!$D120),TODAY()))-(MAX(DATE(2030,5,1),Mitarbeiter!$C120))+1),MAX(0,NETWORKDAYS(MAX(DATE(2030,5,1),Mitarbeiter!$C120),MIN(DATE(2030,6,0),IF(Mitarbeiter!$D120="",DATE(2030,6,0),Mitarbeiter!$D120),TODAY()),Einstellungen!$F$13:$F$67)))*N(Mitarbeiter!$E120)/IF(Einstellungen!$C$11="7 Tage",7,5),N('Ist-Stunden'!BF120)+(N(Krankheitstage!DC120)+N(Krankheitstage!DO120))*N($C120))))</f>
        <v/>
      </c>
      <c r="CK120" s="76">
        <f>IF($B120="",0,IF(Einstellungen!$C$10="Ja",MAX(IF(Einstellungen!$C$11="7 Tage",MAX(0,(MIN(DATE(2030,7,0),IF(Mitarbeiter!$D120="",DATE(2030,7,0),Mitarbeiter!$D120),TODAY()))-(MAX(DATE(2030,6,1),Mitarbeiter!$C120))+1),MAX(0,NETWORKDAYS(MAX(DATE(2030,6,1),Mitarbeiter!$C120),MIN(DATE(2030,7,0),IF(Mitarbeiter!$D120="",DATE(2030,7,0),Mitarbeiter!$D120),TODAY()),Einstellungen!$F$13:$F$67)))*N(Mitarbeiter!$E120)/IF(Einstellungen!$C$11="7 Tage",7,5),N('Ist-Stunden'!BG120)),MAX(IF(Einstellungen!$C$11="7 Tage",MAX(0,(MIN(DATE(2030,7,0),IF(Mitarbeiter!$D120="",DATE(2030,7,0),Mitarbeiter!$D120),TODAY()))-(MAX(DATE(2030,6,1),Mitarbeiter!$C120))+1),MAX(0,NETWORKDAYS(MAX(DATE(2030,6,1),Mitarbeiter!$C120),MIN(DATE(2030,7,0),IF(Mitarbeiter!$D120="",DATE(2030,7,0),Mitarbeiter!$D120),TODAY()),Einstellungen!$F$13:$F$67)))*N(Mitarbeiter!$E120)/IF(Einstellungen!$C$11="7 Tage",7,5),N('Ist-Stunden'!BG120)+(N(Krankheitstage!DD120)+N(Krankheitstage!DP120))*N($C120))))</f>
        <v/>
      </c>
      <c r="CL120" s="76">
        <f>IF($B120="",0,IF(Einstellungen!$C$10="Ja",MAX(IF(Einstellungen!$C$11="7 Tage",MAX(0,(MIN(DATE(2030,8,0),IF(Mitarbeiter!$D120="",DATE(2030,8,0),Mitarbeiter!$D120),TODAY()))-(MAX(DATE(2030,7,1),Mitarbeiter!$C120))+1),MAX(0,NETWORKDAYS(MAX(DATE(2030,7,1),Mitarbeiter!$C120),MIN(DATE(2030,8,0),IF(Mitarbeiter!$D120="",DATE(2030,8,0),Mitarbeiter!$D120),TODAY()),Einstellungen!$F$13:$F$67)))*N(Mitarbeiter!$E120)/IF(Einstellungen!$C$11="7 Tage",7,5),N('Ist-Stunden'!BH120)),MAX(IF(Einstellungen!$C$11="7 Tage",MAX(0,(MIN(DATE(2030,8,0),IF(Mitarbeiter!$D120="",DATE(2030,8,0),Mitarbeiter!$D120),TODAY()))-(MAX(DATE(2030,7,1),Mitarbeiter!$C120))+1),MAX(0,NETWORKDAYS(MAX(DATE(2030,7,1),Mitarbeiter!$C120),MIN(DATE(2030,8,0),IF(Mitarbeiter!$D120="",DATE(2030,8,0),Mitarbeiter!$D120),TODAY()),Einstellungen!$F$13:$F$67)))*N(Mitarbeiter!$E120)/IF(Einstellungen!$C$11="7 Tage",7,5),N('Ist-Stunden'!BH120)+(N(Krankheitstage!DE120)+N(Krankheitstage!DQ120))*N($C120))))</f>
        <v/>
      </c>
      <c r="CM120" s="76">
        <f>IF($B120="",0,IF(Einstellungen!$C$10="Ja",MAX(IF(Einstellungen!$C$11="7 Tage",MAX(0,(MIN(DATE(2030,9,0),IF(Mitarbeiter!$D120="",DATE(2030,9,0),Mitarbeiter!$D120),TODAY()))-(MAX(DATE(2030,8,1),Mitarbeiter!$C120))+1),MAX(0,NETWORKDAYS(MAX(DATE(2030,8,1),Mitarbeiter!$C120),MIN(DATE(2030,9,0),IF(Mitarbeiter!$D120="",DATE(2030,9,0),Mitarbeiter!$D120),TODAY()),Einstellungen!$F$13:$F$67)))*N(Mitarbeiter!$E120)/IF(Einstellungen!$C$11="7 Tage",7,5),N('Ist-Stunden'!BI120)),MAX(IF(Einstellungen!$C$11="7 Tage",MAX(0,(MIN(DATE(2030,9,0),IF(Mitarbeiter!$D120="",DATE(2030,9,0),Mitarbeiter!$D120),TODAY()))-(MAX(DATE(2030,8,1),Mitarbeiter!$C120))+1),MAX(0,NETWORKDAYS(MAX(DATE(2030,8,1),Mitarbeiter!$C120),MIN(DATE(2030,9,0),IF(Mitarbeiter!$D120="",DATE(2030,9,0),Mitarbeiter!$D120),TODAY()),Einstellungen!$F$13:$F$67)))*N(Mitarbeiter!$E120)/IF(Einstellungen!$C$11="7 Tage",7,5),N('Ist-Stunden'!BI120)+(N(Krankheitstage!DF120)+N(Krankheitstage!DR120))*N($C120))))</f>
        <v/>
      </c>
      <c r="CN120" s="76">
        <f>IF($B120="",0,IF(Einstellungen!$C$10="Ja",MAX(IF(Einstellungen!$C$11="7 Tage",MAX(0,(MIN(DATE(2030,10,0),IF(Mitarbeiter!$D120="",DATE(2030,10,0),Mitarbeiter!$D120),TODAY()))-(MAX(DATE(2030,9,1),Mitarbeiter!$C120))+1),MAX(0,NETWORKDAYS(MAX(DATE(2030,9,1),Mitarbeiter!$C120),MIN(DATE(2030,10,0),IF(Mitarbeiter!$D120="",DATE(2030,10,0),Mitarbeiter!$D120),TODAY()),Einstellungen!$F$13:$F$67)))*N(Mitarbeiter!$E120)/IF(Einstellungen!$C$11="7 Tage",7,5),N('Ist-Stunden'!BJ120)),MAX(IF(Einstellungen!$C$11="7 Tage",MAX(0,(MIN(DATE(2030,10,0),IF(Mitarbeiter!$D120="",DATE(2030,10,0),Mitarbeiter!$D120),TODAY()))-(MAX(DATE(2030,9,1),Mitarbeiter!$C120))+1),MAX(0,NETWORKDAYS(MAX(DATE(2030,9,1),Mitarbeiter!$C120),MIN(DATE(2030,10,0),IF(Mitarbeiter!$D120="",DATE(2030,10,0),Mitarbeiter!$D120),TODAY()),Einstellungen!$F$13:$F$67)))*N(Mitarbeiter!$E120)/IF(Einstellungen!$C$11="7 Tage",7,5),N('Ist-Stunden'!BJ120)+(N(Krankheitstage!DG120)+N(Krankheitstage!DS120))*N($C120))))</f>
        <v/>
      </c>
      <c r="CO120" s="76">
        <f>IF($B120="",0,IF(Einstellungen!$C$10="Ja",MAX(IF(Einstellungen!$C$11="7 Tage",MAX(0,(MIN(DATE(2030,11,0),IF(Mitarbeiter!$D120="",DATE(2030,11,0),Mitarbeiter!$D120),TODAY()))-(MAX(DATE(2030,10,1),Mitarbeiter!$C120))+1),MAX(0,NETWORKDAYS(MAX(DATE(2030,10,1),Mitarbeiter!$C120),MIN(DATE(2030,11,0),IF(Mitarbeiter!$D120="",DATE(2030,11,0),Mitarbeiter!$D120),TODAY()),Einstellungen!$F$13:$F$67)))*N(Mitarbeiter!$E120)/IF(Einstellungen!$C$11="7 Tage",7,5),N('Ist-Stunden'!BK120)),MAX(IF(Einstellungen!$C$11="7 Tage",MAX(0,(MIN(DATE(2030,11,0),IF(Mitarbeiter!$D120="",DATE(2030,11,0),Mitarbeiter!$D120),TODAY()))-(MAX(DATE(2030,10,1),Mitarbeiter!$C120))+1),MAX(0,NETWORKDAYS(MAX(DATE(2030,10,1),Mitarbeiter!$C120),MIN(DATE(2030,11,0),IF(Mitarbeiter!$D120="",DATE(2030,11,0),Mitarbeiter!$D120),TODAY()),Einstellungen!$F$13:$F$67)))*N(Mitarbeiter!$E120)/IF(Einstellungen!$C$11="7 Tage",7,5),N('Ist-Stunden'!BK120)+(N(Krankheitstage!DH120)+N(Krankheitstage!DT120))*N($C120))))</f>
        <v/>
      </c>
      <c r="CP120" s="76">
        <f>IF($B120="",0,IF(Einstellungen!$C$10="Ja",MAX(IF(Einstellungen!$C$11="7 Tage",MAX(0,(MIN(DATE(2030,12,0),IF(Mitarbeiter!$D120="",DATE(2030,12,0),Mitarbeiter!$D120),TODAY()))-(MAX(DATE(2030,11,1),Mitarbeiter!$C120))+1),MAX(0,NETWORKDAYS(MAX(DATE(2030,11,1),Mitarbeiter!$C120),MIN(DATE(2030,12,0),IF(Mitarbeiter!$D120="",DATE(2030,12,0),Mitarbeiter!$D120),TODAY()),Einstellungen!$F$13:$F$67)))*N(Mitarbeiter!$E120)/IF(Einstellungen!$C$11="7 Tage",7,5),N('Ist-Stunden'!BL120)),MAX(IF(Einstellungen!$C$11="7 Tage",MAX(0,(MIN(DATE(2030,12,0),IF(Mitarbeiter!$D120="",DATE(2030,12,0),Mitarbeiter!$D120),TODAY()))-(MAX(DATE(2030,11,1),Mitarbeiter!$C120))+1),MAX(0,NETWORKDAYS(MAX(DATE(2030,11,1),Mitarbeiter!$C120),MIN(DATE(2030,12,0),IF(Mitarbeiter!$D120="",DATE(2030,12,0),Mitarbeiter!$D120),TODAY()),Einstellungen!$F$13:$F$67)))*N(Mitarbeiter!$E120)/IF(Einstellungen!$C$11="7 Tage",7,5),N('Ist-Stunden'!BL120)+(N(Krankheitstage!DI120)+N(Krankheitstage!DU120))*N($C120))))</f>
        <v/>
      </c>
      <c r="CQ120" s="76">
        <f>IF($B120="",0,IF(Einstellungen!$C$10="Ja",MAX(IF(Einstellungen!$C$11="7 Tage",MAX(0,(MIN(DATE(2030,13,0),IF(Mitarbeiter!$D120="",DATE(2030,13,0),Mitarbeiter!$D120),TODAY()))-(MAX(DATE(2030,12,1),Mitarbeiter!$C120))+1),MAX(0,NETWORKDAYS(MAX(DATE(2030,12,1),Mitarbeiter!$C120),MIN(DATE(2030,13,0),IF(Mitarbeiter!$D120="",DATE(2030,13,0),Mitarbeiter!$D120),TODAY()),Einstellungen!$F$13:$F$67)))*N(Mitarbeiter!$E120)/IF(Einstellungen!$C$11="7 Tage",7,5),N('Ist-Stunden'!BM120)),MAX(IF(Einstellungen!$C$11="7 Tage",MAX(0,(MIN(DATE(2030,13,0),IF(Mitarbeiter!$D120="",DATE(2030,13,0),Mitarbeiter!$D120),TODAY()))-(MAX(DATE(2030,12,1),Mitarbeiter!$C120))+1),MAX(0,NETWORKDAYS(MAX(DATE(2030,12,1),Mitarbeiter!$C120),MIN(DATE(2030,13,0),IF(Mitarbeiter!$D120="",DATE(2030,13,0),Mitarbeiter!$D120),TODAY()),Einstellungen!$F$13:$F$67)))*N(Mitarbeiter!$E120)/IF(Einstellungen!$C$11="7 Tage",7,5),N('Ist-Stunden'!BM120)+(N(Krankheitstage!DJ120)+N(Krankheitstage!DV120))*N($C120))))</f>
        <v/>
      </c>
    </row>
    <row r="121">
      <c r="A121" s="73">
        <f>IF(Mitarbeiter!B121="","",Mitarbeiter!A121)</f>
        <v/>
      </c>
      <c r="B121" s="6">
        <f>IF(Mitarbeiter!B121="","",Mitarbeiter!B121)</f>
        <v/>
      </c>
      <c r="C121" s="74">
        <f>IF(Mitarbeiter!B121="","",Mitarbeiter!F121)</f>
        <v/>
      </c>
      <c r="D121" s="75">
        <f>N(INDEX(Krankheitstage!$G121:$DV121,1,(Einstellungen!$C$3-2026)*24+1))</f>
        <v/>
      </c>
      <c r="E121" s="75">
        <f>N(INDEX(Krankheitstage!$G121:$DV121,1,(Einstellungen!$C$3-2026)*24+2))</f>
        <v/>
      </c>
      <c r="F121" s="75">
        <f>N(INDEX(Krankheitstage!$G121:$DV121,1,(Einstellungen!$C$3-2026)*24+3))</f>
        <v/>
      </c>
      <c r="G121" s="75">
        <f>N(INDEX(Krankheitstage!$G121:$DV121,1,(Einstellungen!$C$3-2026)*24+4))</f>
        <v/>
      </c>
      <c r="H121" s="75">
        <f>N(INDEX(Krankheitstage!$G121:$DV121,1,(Einstellungen!$C$3-2026)*24+5))</f>
        <v/>
      </c>
      <c r="I121" s="75">
        <f>N(INDEX(Krankheitstage!$G121:$DV121,1,(Einstellungen!$C$3-2026)*24+6))</f>
        <v/>
      </c>
      <c r="J121" s="75">
        <f>N(INDEX(Krankheitstage!$G121:$DV121,1,(Einstellungen!$C$3-2026)*24+7))</f>
        <v/>
      </c>
      <c r="K121" s="75">
        <f>N(INDEX(Krankheitstage!$G121:$DV121,1,(Einstellungen!$C$3-2026)*24+8))</f>
        <v/>
      </c>
      <c r="L121" s="75">
        <f>N(INDEX(Krankheitstage!$G121:$DV121,1,(Einstellungen!$C$3-2026)*24+9))</f>
        <v/>
      </c>
      <c r="M121" s="75">
        <f>N(INDEX(Krankheitstage!$G121:$DV121,1,(Einstellungen!$C$3-2026)*24+10))</f>
        <v/>
      </c>
      <c r="N121" s="75">
        <f>N(INDEX(Krankheitstage!$G121:$DV121,1,(Einstellungen!$C$3-2026)*24+11))</f>
        <v/>
      </c>
      <c r="O121" s="75">
        <f>N(INDEX(Krankheitstage!$G121:$DV121,1,(Einstellungen!$C$3-2026)*24+12))</f>
        <v/>
      </c>
      <c r="P121" s="75">
        <f>IF($B121="","",SUM(D121:O121))</f>
        <v/>
      </c>
      <c r="Q121" s="75">
        <f>N(INDEX(Krankheitstage!$G121:$DV121,1,(Einstellungen!$C$3-2026)*24+13))</f>
        <v/>
      </c>
      <c r="R121" s="75">
        <f>N(INDEX(Krankheitstage!$G121:$DV121,1,(Einstellungen!$C$3-2026)*24+14))</f>
        <v/>
      </c>
      <c r="S121" s="75">
        <f>N(INDEX(Krankheitstage!$G121:$DV121,1,(Einstellungen!$C$3-2026)*24+15))</f>
        <v/>
      </c>
      <c r="T121" s="75">
        <f>N(INDEX(Krankheitstage!$G121:$DV121,1,(Einstellungen!$C$3-2026)*24+16))</f>
        <v/>
      </c>
      <c r="U121" s="75">
        <f>N(INDEX(Krankheitstage!$G121:$DV121,1,(Einstellungen!$C$3-2026)*24+17))</f>
        <v/>
      </c>
      <c r="V121" s="75">
        <f>N(INDEX(Krankheitstage!$G121:$DV121,1,(Einstellungen!$C$3-2026)*24+18))</f>
        <v/>
      </c>
      <c r="W121" s="75">
        <f>N(INDEX(Krankheitstage!$G121:$DV121,1,(Einstellungen!$C$3-2026)*24+19))</f>
        <v/>
      </c>
      <c r="X121" s="75">
        <f>N(INDEX(Krankheitstage!$G121:$DV121,1,(Einstellungen!$C$3-2026)*24+20))</f>
        <v/>
      </c>
      <c r="Y121" s="75">
        <f>N(INDEX(Krankheitstage!$G121:$DV121,1,(Einstellungen!$C$3-2026)*24+21))</f>
        <v/>
      </c>
      <c r="Z121" s="75">
        <f>N(INDEX(Krankheitstage!$G121:$DV121,1,(Einstellungen!$C$3-2026)*24+22))</f>
        <v/>
      </c>
      <c r="AA121" s="75">
        <f>N(INDEX(Krankheitstage!$G121:$DV121,1,(Einstellungen!$C$3-2026)*24+23))</f>
        <v/>
      </c>
      <c r="AB121" s="75">
        <f>N(INDEX(Krankheitstage!$G121:$DV121,1,(Einstellungen!$C$3-2026)*24+24))</f>
        <v/>
      </c>
      <c r="AC121" s="75">
        <f>IF($B121="","",SUM(Q121:AB121))</f>
        <v/>
      </c>
      <c r="AD121" s="75">
        <f>IF($B121="","",SUM(P121,AC121))</f>
        <v/>
      </c>
      <c r="AE121" s="76">
        <f>IF($B121="","",AD121*N(C121))</f>
        <v/>
      </c>
      <c r="AF121" s="75">
        <f>IF($B121="","",Krankheitstage!E121)</f>
        <v/>
      </c>
      <c r="AG121" s="76">
        <f>IF($B121="","",AF121*N(C121))</f>
        <v/>
      </c>
      <c r="AH121" s="76">
        <f>IF($B121="","",INDEX($AJ121:$CQ121,1,(Einstellungen!$C$3-2026)*12+1)+INDEX($AJ121:$CQ121,1,(Einstellungen!$C$3-2026)*12+2)+INDEX($AJ121:$CQ121,1,(Einstellungen!$C$3-2026)*12+3)+INDEX($AJ121:$CQ121,1,(Einstellungen!$C$3-2026)*12+4)+INDEX($AJ121:$CQ121,1,(Einstellungen!$C$3-2026)*12+5)+INDEX($AJ121:$CQ121,1,(Einstellungen!$C$3-2026)*12+6)+INDEX($AJ121:$CQ121,1,(Einstellungen!$C$3-2026)*12+7)+INDEX($AJ121:$CQ121,1,(Einstellungen!$C$3-2026)*12+8)+INDEX($AJ121:$CQ121,1,(Einstellungen!$C$3-2026)*12+9)+INDEX($AJ121:$CQ121,1,(Einstellungen!$C$3-2026)*12+10)+INDEX($AJ121:$CQ121,1,(Einstellungen!$C$3-2026)*12+11)+INDEX($AJ121:$CQ121,1,(Einstellungen!$C$3-2026)*12+12))</f>
        <v/>
      </c>
      <c r="AI121" s="76">
        <f>IF($B121="","",SUM($AJ121:$CQ121))</f>
        <v/>
      </c>
      <c r="AJ121" s="76">
        <f>IF($B121="",0,IF(Einstellungen!$C$10="Ja",MAX(IF(Einstellungen!$C$11="7 Tage",MAX(0,(MIN(DATE(2026,2,0),IF(Mitarbeiter!$D121="",DATE(2026,2,0),Mitarbeiter!$D121),TODAY()))-(MAX(DATE(2026,1,1),Mitarbeiter!$C121))+1),MAX(0,NETWORKDAYS(MAX(DATE(2026,1,1),Mitarbeiter!$C121),MIN(DATE(2026,2,0),IF(Mitarbeiter!$D121="",DATE(2026,2,0),Mitarbeiter!$D121),TODAY()),Einstellungen!$F$13:$F$67)))*N(Mitarbeiter!$E121)/IF(Einstellungen!$C$11="7 Tage",7,5),N('Ist-Stunden'!F121)),MAX(IF(Einstellungen!$C$11="7 Tage",MAX(0,(MIN(DATE(2026,2,0),IF(Mitarbeiter!$D121="",DATE(2026,2,0),Mitarbeiter!$D121),TODAY()))-(MAX(DATE(2026,1,1),Mitarbeiter!$C121))+1),MAX(0,NETWORKDAYS(MAX(DATE(2026,1,1),Mitarbeiter!$C121),MIN(DATE(2026,2,0),IF(Mitarbeiter!$D121="",DATE(2026,2,0),Mitarbeiter!$D121),TODAY()),Einstellungen!$F$13:$F$67)))*N(Mitarbeiter!$E121)/IF(Einstellungen!$C$11="7 Tage",7,5),N('Ist-Stunden'!F121)+(N(Krankheitstage!G121)+N(Krankheitstage!S121))*N($C121))))</f>
        <v/>
      </c>
      <c r="AK121" s="76">
        <f>IF($B121="",0,IF(Einstellungen!$C$10="Ja",MAX(IF(Einstellungen!$C$11="7 Tage",MAX(0,(MIN(DATE(2026,3,0),IF(Mitarbeiter!$D121="",DATE(2026,3,0),Mitarbeiter!$D121),TODAY()))-(MAX(DATE(2026,2,1),Mitarbeiter!$C121))+1),MAX(0,NETWORKDAYS(MAX(DATE(2026,2,1),Mitarbeiter!$C121),MIN(DATE(2026,3,0),IF(Mitarbeiter!$D121="",DATE(2026,3,0),Mitarbeiter!$D121),TODAY()),Einstellungen!$F$13:$F$67)))*N(Mitarbeiter!$E121)/IF(Einstellungen!$C$11="7 Tage",7,5),N('Ist-Stunden'!G121)),MAX(IF(Einstellungen!$C$11="7 Tage",MAX(0,(MIN(DATE(2026,3,0),IF(Mitarbeiter!$D121="",DATE(2026,3,0),Mitarbeiter!$D121),TODAY()))-(MAX(DATE(2026,2,1),Mitarbeiter!$C121))+1),MAX(0,NETWORKDAYS(MAX(DATE(2026,2,1),Mitarbeiter!$C121),MIN(DATE(2026,3,0),IF(Mitarbeiter!$D121="",DATE(2026,3,0),Mitarbeiter!$D121),TODAY()),Einstellungen!$F$13:$F$67)))*N(Mitarbeiter!$E121)/IF(Einstellungen!$C$11="7 Tage",7,5),N('Ist-Stunden'!G121)+(N(Krankheitstage!H121)+N(Krankheitstage!T121))*N($C121))))</f>
        <v/>
      </c>
      <c r="AL121" s="76">
        <f>IF($B121="",0,IF(Einstellungen!$C$10="Ja",MAX(IF(Einstellungen!$C$11="7 Tage",MAX(0,(MIN(DATE(2026,4,0),IF(Mitarbeiter!$D121="",DATE(2026,4,0),Mitarbeiter!$D121),TODAY()))-(MAX(DATE(2026,3,1),Mitarbeiter!$C121))+1),MAX(0,NETWORKDAYS(MAX(DATE(2026,3,1),Mitarbeiter!$C121),MIN(DATE(2026,4,0),IF(Mitarbeiter!$D121="",DATE(2026,4,0),Mitarbeiter!$D121),TODAY()),Einstellungen!$F$13:$F$67)))*N(Mitarbeiter!$E121)/IF(Einstellungen!$C$11="7 Tage",7,5),N('Ist-Stunden'!H121)),MAX(IF(Einstellungen!$C$11="7 Tage",MAX(0,(MIN(DATE(2026,4,0),IF(Mitarbeiter!$D121="",DATE(2026,4,0),Mitarbeiter!$D121),TODAY()))-(MAX(DATE(2026,3,1),Mitarbeiter!$C121))+1),MAX(0,NETWORKDAYS(MAX(DATE(2026,3,1),Mitarbeiter!$C121),MIN(DATE(2026,4,0),IF(Mitarbeiter!$D121="",DATE(2026,4,0),Mitarbeiter!$D121),TODAY()),Einstellungen!$F$13:$F$67)))*N(Mitarbeiter!$E121)/IF(Einstellungen!$C$11="7 Tage",7,5),N('Ist-Stunden'!H121)+(N(Krankheitstage!I121)+N(Krankheitstage!U121))*N($C121))))</f>
        <v/>
      </c>
      <c r="AM121" s="76">
        <f>IF($B121="",0,IF(Einstellungen!$C$10="Ja",MAX(IF(Einstellungen!$C$11="7 Tage",MAX(0,(MIN(DATE(2026,5,0),IF(Mitarbeiter!$D121="",DATE(2026,5,0),Mitarbeiter!$D121),TODAY()))-(MAX(DATE(2026,4,1),Mitarbeiter!$C121))+1),MAX(0,NETWORKDAYS(MAX(DATE(2026,4,1),Mitarbeiter!$C121),MIN(DATE(2026,5,0),IF(Mitarbeiter!$D121="",DATE(2026,5,0),Mitarbeiter!$D121),TODAY()),Einstellungen!$F$13:$F$67)))*N(Mitarbeiter!$E121)/IF(Einstellungen!$C$11="7 Tage",7,5),N('Ist-Stunden'!I121)),MAX(IF(Einstellungen!$C$11="7 Tage",MAX(0,(MIN(DATE(2026,5,0),IF(Mitarbeiter!$D121="",DATE(2026,5,0),Mitarbeiter!$D121),TODAY()))-(MAX(DATE(2026,4,1),Mitarbeiter!$C121))+1),MAX(0,NETWORKDAYS(MAX(DATE(2026,4,1),Mitarbeiter!$C121),MIN(DATE(2026,5,0),IF(Mitarbeiter!$D121="",DATE(2026,5,0),Mitarbeiter!$D121),TODAY()),Einstellungen!$F$13:$F$67)))*N(Mitarbeiter!$E121)/IF(Einstellungen!$C$11="7 Tage",7,5),N('Ist-Stunden'!I121)+(N(Krankheitstage!J121)+N(Krankheitstage!V121))*N($C121))))</f>
        <v/>
      </c>
      <c r="AN121" s="76">
        <f>IF($B121="",0,IF(Einstellungen!$C$10="Ja",MAX(IF(Einstellungen!$C$11="7 Tage",MAX(0,(MIN(DATE(2026,6,0),IF(Mitarbeiter!$D121="",DATE(2026,6,0),Mitarbeiter!$D121),TODAY()))-(MAX(DATE(2026,5,1),Mitarbeiter!$C121))+1),MAX(0,NETWORKDAYS(MAX(DATE(2026,5,1),Mitarbeiter!$C121),MIN(DATE(2026,6,0),IF(Mitarbeiter!$D121="",DATE(2026,6,0),Mitarbeiter!$D121),TODAY()),Einstellungen!$F$13:$F$67)))*N(Mitarbeiter!$E121)/IF(Einstellungen!$C$11="7 Tage",7,5),N('Ist-Stunden'!J121)),MAX(IF(Einstellungen!$C$11="7 Tage",MAX(0,(MIN(DATE(2026,6,0),IF(Mitarbeiter!$D121="",DATE(2026,6,0),Mitarbeiter!$D121),TODAY()))-(MAX(DATE(2026,5,1),Mitarbeiter!$C121))+1),MAX(0,NETWORKDAYS(MAX(DATE(2026,5,1),Mitarbeiter!$C121),MIN(DATE(2026,6,0),IF(Mitarbeiter!$D121="",DATE(2026,6,0),Mitarbeiter!$D121),TODAY()),Einstellungen!$F$13:$F$67)))*N(Mitarbeiter!$E121)/IF(Einstellungen!$C$11="7 Tage",7,5),N('Ist-Stunden'!J121)+(N(Krankheitstage!K121)+N(Krankheitstage!W121))*N($C121))))</f>
        <v/>
      </c>
      <c r="AO121" s="76">
        <f>IF($B121="",0,IF(Einstellungen!$C$10="Ja",MAX(IF(Einstellungen!$C$11="7 Tage",MAX(0,(MIN(DATE(2026,7,0),IF(Mitarbeiter!$D121="",DATE(2026,7,0),Mitarbeiter!$D121),TODAY()))-(MAX(DATE(2026,6,1),Mitarbeiter!$C121))+1),MAX(0,NETWORKDAYS(MAX(DATE(2026,6,1),Mitarbeiter!$C121),MIN(DATE(2026,7,0),IF(Mitarbeiter!$D121="",DATE(2026,7,0),Mitarbeiter!$D121),TODAY()),Einstellungen!$F$13:$F$67)))*N(Mitarbeiter!$E121)/IF(Einstellungen!$C$11="7 Tage",7,5),N('Ist-Stunden'!K121)),MAX(IF(Einstellungen!$C$11="7 Tage",MAX(0,(MIN(DATE(2026,7,0),IF(Mitarbeiter!$D121="",DATE(2026,7,0),Mitarbeiter!$D121),TODAY()))-(MAX(DATE(2026,6,1),Mitarbeiter!$C121))+1),MAX(0,NETWORKDAYS(MAX(DATE(2026,6,1),Mitarbeiter!$C121),MIN(DATE(2026,7,0),IF(Mitarbeiter!$D121="",DATE(2026,7,0),Mitarbeiter!$D121),TODAY()),Einstellungen!$F$13:$F$67)))*N(Mitarbeiter!$E121)/IF(Einstellungen!$C$11="7 Tage",7,5),N('Ist-Stunden'!K121)+(N(Krankheitstage!L121)+N(Krankheitstage!X121))*N($C121))))</f>
        <v/>
      </c>
      <c r="AP121" s="76">
        <f>IF($B121="",0,IF(Einstellungen!$C$10="Ja",MAX(IF(Einstellungen!$C$11="7 Tage",MAX(0,(MIN(DATE(2026,8,0),IF(Mitarbeiter!$D121="",DATE(2026,8,0),Mitarbeiter!$D121),TODAY()))-(MAX(DATE(2026,7,1),Mitarbeiter!$C121))+1),MAX(0,NETWORKDAYS(MAX(DATE(2026,7,1),Mitarbeiter!$C121),MIN(DATE(2026,8,0),IF(Mitarbeiter!$D121="",DATE(2026,8,0),Mitarbeiter!$D121),TODAY()),Einstellungen!$F$13:$F$67)))*N(Mitarbeiter!$E121)/IF(Einstellungen!$C$11="7 Tage",7,5),N('Ist-Stunden'!L121)),MAX(IF(Einstellungen!$C$11="7 Tage",MAX(0,(MIN(DATE(2026,8,0),IF(Mitarbeiter!$D121="",DATE(2026,8,0),Mitarbeiter!$D121),TODAY()))-(MAX(DATE(2026,7,1),Mitarbeiter!$C121))+1),MAX(0,NETWORKDAYS(MAX(DATE(2026,7,1),Mitarbeiter!$C121),MIN(DATE(2026,8,0),IF(Mitarbeiter!$D121="",DATE(2026,8,0),Mitarbeiter!$D121),TODAY()),Einstellungen!$F$13:$F$67)))*N(Mitarbeiter!$E121)/IF(Einstellungen!$C$11="7 Tage",7,5),N('Ist-Stunden'!L121)+(N(Krankheitstage!M121)+N(Krankheitstage!Y121))*N($C121))))</f>
        <v/>
      </c>
      <c r="AQ121" s="76">
        <f>IF($B121="",0,IF(Einstellungen!$C$10="Ja",MAX(IF(Einstellungen!$C$11="7 Tage",MAX(0,(MIN(DATE(2026,9,0),IF(Mitarbeiter!$D121="",DATE(2026,9,0),Mitarbeiter!$D121),TODAY()))-(MAX(DATE(2026,8,1),Mitarbeiter!$C121))+1),MAX(0,NETWORKDAYS(MAX(DATE(2026,8,1),Mitarbeiter!$C121),MIN(DATE(2026,9,0),IF(Mitarbeiter!$D121="",DATE(2026,9,0),Mitarbeiter!$D121),TODAY()),Einstellungen!$F$13:$F$67)))*N(Mitarbeiter!$E121)/IF(Einstellungen!$C$11="7 Tage",7,5),N('Ist-Stunden'!M121)),MAX(IF(Einstellungen!$C$11="7 Tage",MAX(0,(MIN(DATE(2026,9,0),IF(Mitarbeiter!$D121="",DATE(2026,9,0),Mitarbeiter!$D121),TODAY()))-(MAX(DATE(2026,8,1),Mitarbeiter!$C121))+1),MAX(0,NETWORKDAYS(MAX(DATE(2026,8,1),Mitarbeiter!$C121),MIN(DATE(2026,9,0),IF(Mitarbeiter!$D121="",DATE(2026,9,0),Mitarbeiter!$D121),TODAY()),Einstellungen!$F$13:$F$67)))*N(Mitarbeiter!$E121)/IF(Einstellungen!$C$11="7 Tage",7,5),N('Ist-Stunden'!M121)+(N(Krankheitstage!N121)+N(Krankheitstage!Z121))*N($C121))))</f>
        <v/>
      </c>
      <c r="AR121" s="76">
        <f>IF($B121="",0,IF(Einstellungen!$C$10="Ja",MAX(IF(Einstellungen!$C$11="7 Tage",MAX(0,(MIN(DATE(2026,10,0),IF(Mitarbeiter!$D121="",DATE(2026,10,0),Mitarbeiter!$D121),TODAY()))-(MAX(DATE(2026,9,1),Mitarbeiter!$C121))+1),MAX(0,NETWORKDAYS(MAX(DATE(2026,9,1),Mitarbeiter!$C121),MIN(DATE(2026,10,0),IF(Mitarbeiter!$D121="",DATE(2026,10,0),Mitarbeiter!$D121),TODAY()),Einstellungen!$F$13:$F$67)))*N(Mitarbeiter!$E121)/IF(Einstellungen!$C$11="7 Tage",7,5),N('Ist-Stunden'!N121)),MAX(IF(Einstellungen!$C$11="7 Tage",MAX(0,(MIN(DATE(2026,10,0),IF(Mitarbeiter!$D121="",DATE(2026,10,0),Mitarbeiter!$D121),TODAY()))-(MAX(DATE(2026,9,1),Mitarbeiter!$C121))+1),MAX(0,NETWORKDAYS(MAX(DATE(2026,9,1),Mitarbeiter!$C121),MIN(DATE(2026,10,0),IF(Mitarbeiter!$D121="",DATE(2026,10,0),Mitarbeiter!$D121),TODAY()),Einstellungen!$F$13:$F$67)))*N(Mitarbeiter!$E121)/IF(Einstellungen!$C$11="7 Tage",7,5),N('Ist-Stunden'!N121)+(N(Krankheitstage!O121)+N(Krankheitstage!AA121))*N($C121))))</f>
        <v/>
      </c>
      <c r="AS121" s="76">
        <f>IF($B121="",0,IF(Einstellungen!$C$10="Ja",MAX(IF(Einstellungen!$C$11="7 Tage",MAX(0,(MIN(DATE(2026,11,0),IF(Mitarbeiter!$D121="",DATE(2026,11,0),Mitarbeiter!$D121),TODAY()))-(MAX(DATE(2026,10,1),Mitarbeiter!$C121))+1),MAX(0,NETWORKDAYS(MAX(DATE(2026,10,1),Mitarbeiter!$C121),MIN(DATE(2026,11,0),IF(Mitarbeiter!$D121="",DATE(2026,11,0),Mitarbeiter!$D121),TODAY()),Einstellungen!$F$13:$F$67)))*N(Mitarbeiter!$E121)/IF(Einstellungen!$C$11="7 Tage",7,5),N('Ist-Stunden'!O121)),MAX(IF(Einstellungen!$C$11="7 Tage",MAX(0,(MIN(DATE(2026,11,0),IF(Mitarbeiter!$D121="",DATE(2026,11,0),Mitarbeiter!$D121),TODAY()))-(MAX(DATE(2026,10,1),Mitarbeiter!$C121))+1),MAX(0,NETWORKDAYS(MAX(DATE(2026,10,1),Mitarbeiter!$C121),MIN(DATE(2026,11,0),IF(Mitarbeiter!$D121="",DATE(2026,11,0),Mitarbeiter!$D121),TODAY()),Einstellungen!$F$13:$F$67)))*N(Mitarbeiter!$E121)/IF(Einstellungen!$C$11="7 Tage",7,5),N('Ist-Stunden'!O121)+(N(Krankheitstage!P121)+N(Krankheitstage!AB121))*N($C121))))</f>
        <v/>
      </c>
      <c r="AT121" s="76">
        <f>IF($B121="",0,IF(Einstellungen!$C$10="Ja",MAX(IF(Einstellungen!$C$11="7 Tage",MAX(0,(MIN(DATE(2026,12,0),IF(Mitarbeiter!$D121="",DATE(2026,12,0),Mitarbeiter!$D121),TODAY()))-(MAX(DATE(2026,11,1),Mitarbeiter!$C121))+1),MAX(0,NETWORKDAYS(MAX(DATE(2026,11,1),Mitarbeiter!$C121),MIN(DATE(2026,12,0),IF(Mitarbeiter!$D121="",DATE(2026,12,0),Mitarbeiter!$D121),TODAY()),Einstellungen!$F$13:$F$67)))*N(Mitarbeiter!$E121)/IF(Einstellungen!$C$11="7 Tage",7,5),N('Ist-Stunden'!P121)),MAX(IF(Einstellungen!$C$11="7 Tage",MAX(0,(MIN(DATE(2026,12,0),IF(Mitarbeiter!$D121="",DATE(2026,12,0),Mitarbeiter!$D121),TODAY()))-(MAX(DATE(2026,11,1),Mitarbeiter!$C121))+1),MAX(0,NETWORKDAYS(MAX(DATE(2026,11,1),Mitarbeiter!$C121),MIN(DATE(2026,12,0),IF(Mitarbeiter!$D121="",DATE(2026,12,0),Mitarbeiter!$D121),TODAY()),Einstellungen!$F$13:$F$67)))*N(Mitarbeiter!$E121)/IF(Einstellungen!$C$11="7 Tage",7,5),N('Ist-Stunden'!P121)+(N(Krankheitstage!Q121)+N(Krankheitstage!AC121))*N($C121))))</f>
        <v/>
      </c>
      <c r="AU121" s="76">
        <f>IF($B121="",0,IF(Einstellungen!$C$10="Ja",MAX(IF(Einstellungen!$C$11="7 Tage",MAX(0,(MIN(DATE(2026,13,0),IF(Mitarbeiter!$D121="",DATE(2026,13,0),Mitarbeiter!$D121),TODAY()))-(MAX(DATE(2026,12,1),Mitarbeiter!$C121))+1),MAX(0,NETWORKDAYS(MAX(DATE(2026,12,1),Mitarbeiter!$C121),MIN(DATE(2026,13,0),IF(Mitarbeiter!$D121="",DATE(2026,13,0),Mitarbeiter!$D121),TODAY()),Einstellungen!$F$13:$F$67)))*N(Mitarbeiter!$E121)/IF(Einstellungen!$C$11="7 Tage",7,5),N('Ist-Stunden'!Q121)),MAX(IF(Einstellungen!$C$11="7 Tage",MAX(0,(MIN(DATE(2026,13,0),IF(Mitarbeiter!$D121="",DATE(2026,13,0),Mitarbeiter!$D121),TODAY()))-(MAX(DATE(2026,12,1),Mitarbeiter!$C121))+1),MAX(0,NETWORKDAYS(MAX(DATE(2026,12,1),Mitarbeiter!$C121),MIN(DATE(2026,13,0),IF(Mitarbeiter!$D121="",DATE(2026,13,0),Mitarbeiter!$D121),TODAY()),Einstellungen!$F$13:$F$67)))*N(Mitarbeiter!$E121)/IF(Einstellungen!$C$11="7 Tage",7,5),N('Ist-Stunden'!Q121)+(N(Krankheitstage!R121)+N(Krankheitstage!AD121))*N($C121))))</f>
        <v/>
      </c>
      <c r="AV121" s="76">
        <f>IF($B121="",0,IF(Einstellungen!$C$10="Ja",MAX(IF(Einstellungen!$C$11="7 Tage",MAX(0,(MIN(DATE(2027,2,0),IF(Mitarbeiter!$D121="",DATE(2027,2,0),Mitarbeiter!$D121),TODAY()))-(MAX(DATE(2027,1,1),Mitarbeiter!$C121))+1),MAX(0,NETWORKDAYS(MAX(DATE(2027,1,1),Mitarbeiter!$C121),MIN(DATE(2027,2,0),IF(Mitarbeiter!$D121="",DATE(2027,2,0),Mitarbeiter!$D121),TODAY()),Einstellungen!$F$13:$F$67)))*N(Mitarbeiter!$E121)/IF(Einstellungen!$C$11="7 Tage",7,5),N('Ist-Stunden'!R121)),MAX(IF(Einstellungen!$C$11="7 Tage",MAX(0,(MIN(DATE(2027,2,0),IF(Mitarbeiter!$D121="",DATE(2027,2,0),Mitarbeiter!$D121),TODAY()))-(MAX(DATE(2027,1,1),Mitarbeiter!$C121))+1),MAX(0,NETWORKDAYS(MAX(DATE(2027,1,1),Mitarbeiter!$C121),MIN(DATE(2027,2,0),IF(Mitarbeiter!$D121="",DATE(2027,2,0),Mitarbeiter!$D121),TODAY()),Einstellungen!$F$13:$F$67)))*N(Mitarbeiter!$E121)/IF(Einstellungen!$C$11="7 Tage",7,5),N('Ist-Stunden'!R121)+(N(Krankheitstage!AE121)+N(Krankheitstage!AQ121))*N($C121))))</f>
        <v/>
      </c>
      <c r="AW121" s="76">
        <f>IF($B121="",0,IF(Einstellungen!$C$10="Ja",MAX(IF(Einstellungen!$C$11="7 Tage",MAX(0,(MIN(DATE(2027,3,0),IF(Mitarbeiter!$D121="",DATE(2027,3,0),Mitarbeiter!$D121),TODAY()))-(MAX(DATE(2027,2,1),Mitarbeiter!$C121))+1),MAX(0,NETWORKDAYS(MAX(DATE(2027,2,1),Mitarbeiter!$C121),MIN(DATE(2027,3,0),IF(Mitarbeiter!$D121="",DATE(2027,3,0),Mitarbeiter!$D121),TODAY()),Einstellungen!$F$13:$F$67)))*N(Mitarbeiter!$E121)/IF(Einstellungen!$C$11="7 Tage",7,5),N('Ist-Stunden'!S121)),MAX(IF(Einstellungen!$C$11="7 Tage",MAX(0,(MIN(DATE(2027,3,0),IF(Mitarbeiter!$D121="",DATE(2027,3,0),Mitarbeiter!$D121),TODAY()))-(MAX(DATE(2027,2,1),Mitarbeiter!$C121))+1),MAX(0,NETWORKDAYS(MAX(DATE(2027,2,1),Mitarbeiter!$C121),MIN(DATE(2027,3,0),IF(Mitarbeiter!$D121="",DATE(2027,3,0),Mitarbeiter!$D121),TODAY()),Einstellungen!$F$13:$F$67)))*N(Mitarbeiter!$E121)/IF(Einstellungen!$C$11="7 Tage",7,5),N('Ist-Stunden'!S121)+(N(Krankheitstage!AF121)+N(Krankheitstage!AR121))*N($C121))))</f>
        <v/>
      </c>
      <c r="AX121" s="76">
        <f>IF($B121="",0,IF(Einstellungen!$C$10="Ja",MAX(IF(Einstellungen!$C$11="7 Tage",MAX(0,(MIN(DATE(2027,4,0),IF(Mitarbeiter!$D121="",DATE(2027,4,0),Mitarbeiter!$D121),TODAY()))-(MAX(DATE(2027,3,1),Mitarbeiter!$C121))+1),MAX(0,NETWORKDAYS(MAX(DATE(2027,3,1),Mitarbeiter!$C121),MIN(DATE(2027,4,0),IF(Mitarbeiter!$D121="",DATE(2027,4,0),Mitarbeiter!$D121),TODAY()),Einstellungen!$F$13:$F$67)))*N(Mitarbeiter!$E121)/IF(Einstellungen!$C$11="7 Tage",7,5),N('Ist-Stunden'!T121)),MAX(IF(Einstellungen!$C$11="7 Tage",MAX(0,(MIN(DATE(2027,4,0),IF(Mitarbeiter!$D121="",DATE(2027,4,0),Mitarbeiter!$D121),TODAY()))-(MAX(DATE(2027,3,1),Mitarbeiter!$C121))+1),MAX(0,NETWORKDAYS(MAX(DATE(2027,3,1),Mitarbeiter!$C121),MIN(DATE(2027,4,0),IF(Mitarbeiter!$D121="",DATE(2027,4,0),Mitarbeiter!$D121),TODAY()),Einstellungen!$F$13:$F$67)))*N(Mitarbeiter!$E121)/IF(Einstellungen!$C$11="7 Tage",7,5),N('Ist-Stunden'!T121)+(N(Krankheitstage!AG121)+N(Krankheitstage!AS121))*N($C121))))</f>
        <v/>
      </c>
      <c r="AY121" s="76">
        <f>IF($B121="",0,IF(Einstellungen!$C$10="Ja",MAX(IF(Einstellungen!$C$11="7 Tage",MAX(0,(MIN(DATE(2027,5,0),IF(Mitarbeiter!$D121="",DATE(2027,5,0),Mitarbeiter!$D121),TODAY()))-(MAX(DATE(2027,4,1),Mitarbeiter!$C121))+1),MAX(0,NETWORKDAYS(MAX(DATE(2027,4,1),Mitarbeiter!$C121),MIN(DATE(2027,5,0),IF(Mitarbeiter!$D121="",DATE(2027,5,0),Mitarbeiter!$D121),TODAY()),Einstellungen!$F$13:$F$67)))*N(Mitarbeiter!$E121)/IF(Einstellungen!$C$11="7 Tage",7,5),N('Ist-Stunden'!U121)),MAX(IF(Einstellungen!$C$11="7 Tage",MAX(0,(MIN(DATE(2027,5,0),IF(Mitarbeiter!$D121="",DATE(2027,5,0),Mitarbeiter!$D121),TODAY()))-(MAX(DATE(2027,4,1),Mitarbeiter!$C121))+1),MAX(0,NETWORKDAYS(MAX(DATE(2027,4,1),Mitarbeiter!$C121),MIN(DATE(2027,5,0),IF(Mitarbeiter!$D121="",DATE(2027,5,0),Mitarbeiter!$D121),TODAY()),Einstellungen!$F$13:$F$67)))*N(Mitarbeiter!$E121)/IF(Einstellungen!$C$11="7 Tage",7,5),N('Ist-Stunden'!U121)+(N(Krankheitstage!AH121)+N(Krankheitstage!AT121))*N($C121))))</f>
        <v/>
      </c>
      <c r="AZ121" s="76">
        <f>IF($B121="",0,IF(Einstellungen!$C$10="Ja",MAX(IF(Einstellungen!$C$11="7 Tage",MAX(0,(MIN(DATE(2027,6,0),IF(Mitarbeiter!$D121="",DATE(2027,6,0),Mitarbeiter!$D121),TODAY()))-(MAX(DATE(2027,5,1),Mitarbeiter!$C121))+1),MAX(0,NETWORKDAYS(MAX(DATE(2027,5,1),Mitarbeiter!$C121),MIN(DATE(2027,6,0),IF(Mitarbeiter!$D121="",DATE(2027,6,0),Mitarbeiter!$D121),TODAY()),Einstellungen!$F$13:$F$67)))*N(Mitarbeiter!$E121)/IF(Einstellungen!$C$11="7 Tage",7,5),N('Ist-Stunden'!V121)),MAX(IF(Einstellungen!$C$11="7 Tage",MAX(0,(MIN(DATE(2027,6,0),IF(Mitarbeiter!$D121="",DATE(2027,6,0),Mitarbeiter!$D121),TODAY()))-(MAX(DATE(2027,5,1),Mitarbeiter!$C121))+1),MAX(0,NETWORKDAYS(MAX(DATE(2027,5,1),Mitarbeiter!$C121),MIN(DATE(2027,6,0),IF(Mitarbeiter!$D121="",DATE(2027,6,0),Mitarbeiter!$D121),TODAY()),Einstellungen!$F$13:$F$67)))*N(Mitarbeiter!$E121)/IF(Einstellungen!$C$11="7 Tage",7,5),N('Ist-Stunden'!V121)+(N(Krankheitstage!AI121)+N(Krankheitstage!AU121))*N($C121))))</f>
        <v/>
      </c>
      <c r="BA121" s="76">
        <f>IF($B121="",0,IF(Einstellungen!$C$10="Ja",MAX(IF(Einstellungen!$C$11="7 Tage",MAX(0,(MIN(DATE(2027,7,0),IF(Mitarbeiter!$D121="",DATE(2027,7,0),Mitarbeiter!$D121),TODAY()))-(MAX(DATE(2027,6,1),Mitarbeiter!$C121))+1),MAX(0,NETWORKDAYS(MAX(DATE(2027,6,1),Mitarbeiter!$C121),MIN(DATE(2027,7,0),IF(Mitarbeiter!$D121="",DATE(2027,7,0),Mitarbeiter!$D121),TODAY()),Einstellungen!$F$13:$F$67)))*N(Mitarbeiter!$E121)/IF(Einstellungen!$C$11="7 Tage",7,5),N('Ist-Stunden'!W121)),MAX(IF(Einstellungen!$C$11="7 Tage",MAX(0,(MIN(DATE(2027,7,0),IF(Mitarbeiter!$D121="",DATE(2027,7,0),Mitarbeiter!$D121),TODAY()))-(MAX(DATE(2027,6,1),Mitarbeiter!$C121))+1),MAX(0,NETWORKDAYS(MAX(DATE(2027,6,1),Mitarbeiter!$C121),MIN(DATE(2027,7,0),IF(Mitarbeiter!$D121="",DATE(2027,7,0),Mitarbeiter!$D121),TODAY()),Einstellungen!$F$13:$F$67)))*N(Mitarbeiter!$E121)/IF(Einstellungen!$C$11="7 Tage",7,5),N('Ist-Stunden'!W121)+(N(Krankheitstage!AJ121)+N(Krankheitstage!AV121))*N($C121))))</f>
        <v/>
      </c>
      <c r="BB121" s="76">
        <f>IF($B121="",0,IF(Einstellungen!$C$10="Ja",MAX(IF(Einstellungen!$C$11="7 Tage",MAX(0,(MIN(DATE(2027,8,0),IF(Mitarbeiter!$D121="",DATE(2027,8,0),Mitarbeiter!$D121),TODAY()))-(MAX(DATE(2027,7,1),Mitarbeiter!$C121))+1),MAX(0,NETWORKDAYS(MAX(DATE(2027,7,1),Mitarbeiter!$C121),MIN(DATE(2027,8,0),IF(Mitarbeiter!$D121="",DATE(2027,8,0),Mitarbeiter!$D121),TODAY()),Einstellungen!$F$13:$F$67)))*N(Mitarbeiter!$E121)/IF(Einstellungen!$C$11="7 Tage",7,5),N('Ist-Stunden'!X121)),MAX(IF(Einstellungen!$C$11="7 Tage",MAX(0,(MIN(DATE(2027,8,0),IF(Mitarbeiter!$D121="",DATE(2027,8,0),Mitarbeiter!$D121),TODAY()))-(MAX(DATE(2027,7,1),Mitarbeiter!$C121))+1),MAX(0,NETWORKDAYS(MAX(DATE(2027,7,1),Mitarbeiter!$C121),MIN(DATE(2027,8,0),IF(Mitarbeiter!$D121="",DATE(2027,8,0),Mitarbeiter!$D121),TODAY()),Einstellungen!$F$13:$F$67)))*N(Mitarbeiter!$E121)/IF(Einstellungen!$C$11="7 Tage",7,5),N('Ist-Stunden'!X121)+(N(Krankheitstage!AK121)+N(Krankheitstage!AW121))*N($C121))))</f>
        <v/>
      </c>
      <c r="BC121" s="76">
        <f>IF($B121="",0,IF(Einstellungen!$C$10="Ja",MAX(IF(Einstellungen!$C$11="7 Tage",MAX(0,(MIN(DATE(2027,9,0),IF(Mitarbeiter!$D121="",DATE(2027,9,0),Mitarbeiter!$D121),TODAY()))-(MAX(DATE(2027,8,1),Mitarbeiter!$C121))+1),MAX(0,NETWORKDAYS(MAX(DATE(2027,8,1),Mitarbeiter!$C121),MIN(DATE(2027,9,0),IF(Mitarbeiter!$D121="",DATE(2027,9,0),Mitarbeiter!$D121),TODAY()),Einstellungen!$F$13:$F$67)))*N(Mitarbeiter!$E121)/IF(Einstellungen!$C$11="7 Tage",7,5),N('Ist-Stunden'!Y121)),MAX(IF(Einstellungen!$C$11="7 Tage",MAX(0,(MIN(DATE(2027,9,0),IF(Mitarbeiter!$D121="",DATE(2027,9,0),Mitarbeiter!$D121),TODAY()))-(MAX(DATE(2027,8,1),Mitarbeiter!$C121))+1),MAX(0,NETWORKDAYS(MAX(DATE(2027,8,1),Mitarbeiter!$C121),MIN(DATE(2027,9,0),IF(Mitarbeiter!$D121="",DATE(2027,9,0),Mitarbeiter!$D121),TODAY()),Einstellungen!$F$13:$F$67)))*N(Mitarbeiter!$E121)/IF(Einstellungen!$C$11="7 Tage",7,5),N('Ist-Stunden'!Y121)+(N(Krankheitstage!AL121)+N(Krankheitstage!AX121))*N($C121))))</f>
        <v/>
      </c>
      <c r="BD121" s="76">
        <f>IF($B121="",0,IF(Einstellungen!$C$10="Ja",MAX(IF(Einstellungen!$C$11="7 Tage",MAX(0,(MIN(DATE(2027,10,0),IF(Mitarbeiter!$D121="",DATE(2027,10,0),Mitarbeiter!$D121),TODAY()))-(MAX(DATE(2027,9,1),Mitarbeiter!$C121))+1),MAX(0,NETWORKDAYS(MAX(DATE(2027,9,1),Mitarbeiter!$C121),MIN(DATE(2027,10,0),IF(Mitarbeiter!$D121="",DATE(2027,10,0),Mitarbeiter!$D121),TODAY()),Einstellungen!$F$13:$F$67)))*N(Mitarbeiter!$E121)/IF(Einstellungen!$C$11="7 Tage",7,5),N('Ist-Stunden'!Z121)),MAX(IF(Einstellungen!$C$11="7 Tage",MAX(0,(MIN(DATE(2027,10,0),IF(Mitarbeiter!$D121="",DATE(2027,10,0),Mitarbeiter!$D121),TODAY()))-(MAX(DATE(2027,9,1),Mitarbeiter!$C121))+1),MAX(0,NETWORKDAYS(MAX(DATE(2027,9,1),Mitarbeiter!$C121),MIN(DATE(2027,10,0),IF(Mitarbeiter!$D121="",DATE(2027,10,0),Mitarbeiter!$D121),TODAY()),Einstellungen!$F$13:$F$67)))*N(Mitarbeiter!$E121)/IF(Einstellungen!$C$11="7 Tage",7,5),N('Ist-Stunden'!Z121)+(N(Krankheitstage!AM121)+N(Krankheitstage!AY121))*N($C121))))</f>
        <v/>
      </c>
      <c r="BE121" s="76">
        <f>IF($B121="",0,IF(Einstellungen!$C$10="Ja",MAX(IF(Einstellungen!$C$11="7 Tage",MAX(0,(MIN(DATE(2027,11,0),IF(Mitarbeiter!$D121="",DATE(2027,11,0),Mitarbeiter!$D121),TODAY()))-(MAX(DATE(2027,10,1),Mitarbeiter!$C121))+1),MAX(0,NETWORKDAYS(MAX(DATE(2027,10,1),Mitarbeiter!$C121),MIN(DATE(2027,11,0),IF(Mitarbeiter!$D121="",DATE(2027,11,0),Mitarbeiter!$D121),TODAY()),Einstellungen!$F$13:$F$67)))*N(Mitarbeiter!$E121)/IF(Einstellungen!$C$11="7 Tage",7,5),N('Ist-Stunden'!AA121)),MAX(IF(Einstellungen!$C$11="7 Tage",MAX(0,(MIN(DATE(2027,11,0),IF(Mitarbeiter!$D121="",DATE(2027,11,0),Mitarbeiter!$D121),TODAY()))-(MAX(DATE(2027,10,1),Mitarbeiter!$C121))+1),MAX(0,NETWORKDAYS(MAX(DATE(2027,10,1),Mitarbeiter!$C121),MIN(DATE(2027,11,0),IF(Mitarbeiter!$D121="",DATE(2027,11,0),Mitarbeiter!$D121),TODAY()),Einstellungen!$F$13:$F$67)))*N(Mitarbeiter!$E121)/IF(Einstellungen!$C$11="7 Tage",7,5),N('Ist-Stunden'!AA121)+(N(Krankheitstage!AN121)+N(Krankheitstage!AZ121))*N($C121))))</f>
        <v/>
      </c>
      <c r="BF121" s="76">
        <f>IF($B121="",0,IF(Einstellungen!$C$10="Ja",MAX(IF(Einstellungen!$C$11="7 Tage",MAX(0,(MIN(DATE(2027,12,0),IF(Mitarbeiter!$D121="",DATE(2027,12,0),Mitarbeiter!$D121),TODAY()))-(MAX(DATE(2027,11,1),Mitarbeiter!$C121))+1),MAX(0,NETWORKDAYS(MAX(DATE(2027,11,1),Mitarbeiter!$C121),MIN(DATE(2027,12,0),IF(Mitarbeiter!$D121="",DATE(2027,12,0),Mitarbeiter!$D121),TODAY()),Einstellungen!$F$13:$F$67)))*N(Mitarbeiter!$E121)/IF(Einstellungen!$C$11="7 Tage",7,5),N('Ist-Stunden'!AB121)),MAX(IF(Einstellungen!$C$11="7 Tage",MAX(0,(MIN(DATE(2027,12,0),IF(Mitarbeiter!$D121="",DATE(2027,12,0),Mitarbeiter!$D121),TODAY()))-(MAX(DATE(2027,11,1),Mitarbeiter!$C121))+1),MAX(0,NETWORKDAYS(MAX(DATE(2027,11,1),Mitarbeiter!$C121),MIN(DATE(2027,12,0),IF(Mitarbeiter!$D121="",DATE(2027,12,0),Mitarbeiter!$D121),TODAY()),Einstellungen!$F$13:$F$67)))*N(Mitarbeiter!$E121)/IF(Einstellungen!$C$11="7 Tage",7,5),N('Ist-Stunden'!AB121)+(N(Krankheitstage!AO121)+N(Krankheitstage!BA121))*N($C121))))</f>
        <v/>
      </c>
      <c r="BG121" s="76">
        <f>IF($B121="",0,IF(Einstellungen!$C$10="Ja",MAX(IF(Einstellungen!$C$11="7 Tage",MAX(0,(MIN(DATE(2027,13,0),IF(Mitarbeiter!$D121="",DATE(2027,13,0),Mitarbeiter!$D121),TODAY()))-(MAX(DATE(2027,12,1),Mitarbeiter!$C121))+1),MAX(0,NETWORKDAYS(MAX(DATE(2027,12,1),Mitarbeiter!$C121),MIN(DATE(2027,13,0),IF(Mitarbeiter!$D121="",DATE(2027,13,0),Mitarbeiter!$D121),TODAY()),Einstellungen!$F$13:$F$67)))*N(Mitarbeiter!$E121)/IF(Einstellungen!$C$11="7 Tage",7,5),N('Ist-Stunden'!AC121)),MAX(IF(Einstellungen!$C$11="7 Tage",MAX(0,(MIN(DATE(2027,13,0),IF(Mitarbeiter!$D121="",DATE(2027,13,0),Mitarbeiter!$D121),TODAY()))-(MAX(DATE(2027,12,1),Mitarbeiter!$C121))+1),MAX(0,NETWORKDAYS(MAX(DATE(2027,12,1),Mitarbeiter!$C121),MIN(DATE(2027,13,0),IF(Mitarbeiter!$D121="",DATE(2027,13,0),Mitarbeiter!$D121),TODAY()),Einstellungen!$F$13:$F$67)))*N(Mitarbeiter!$E121)/IF(Einstellungen!$C$11="7 Tage",7,5),N('Ist-Stunden'!AC121)+(N(Krankheitstage!AP121)+N(Krankheitstage!BB121))*N($C121))))</f>
        <v/>
      </c>
      <c r="BH121" s="76">
        <f>IF($B121="",0,IF(Einstellungen!$C$10="Ja",MAX(IF(Einstellungen!$C$11="7 Tage",MAX(0,(MIN(DATE(2028,2,0),IF(Mitarbeiter!$D121="",DATE(2028,2,0),Mitarbeiter!$D121),TODAY()))-(MAX(DATE(2028,1,1),Mitarbeiter!$C121))+1),MAX(0,NETWORKDAYS(MAX(DATE(2028,1,1),Mitarbeiter!$C121),MIN(DATE(2028,2,0),IF(Mitarbeiter!$D121="",DATE(2028,2,0),Mitarbeiter!$D121),TODAY()),Einstellungen!$F$13:$F$67)))*N(Mitarbeiter!$E121)/IF(Einstellungen!$C$11="7 Tage",7,5),N('Ist-Stunden'!AD121)),MAX(IF(Einstellungen!$C$11="7 Tage",MAX(0,(MIN(DATE(2028,2,0),IF(Mitarbeiter!$D121="",DATE(2028,2,0),Mitarbeiter!$D121),TODAY()))-(MAX(DATE(2028,1,1),Mitarbeiter!$C121))+1),MAX(0,NETWORKDAYS(MAX(DATE(2028,1,1),Mitarbeiter!$C121),MIN(DATE(2028,2,0),IF(Mitarbeiter!$D121="",DATE(2028,2,0),Mitarbeiter!$D121),TODAY()),Einstellungen!$F$13:$F$67)))*N(Mitarbeiter!$E121)/IF(Einstellungen!$C$11="7 Tage",7,5),N('Ist-Stunden'!AD121)+(N(Krankheitstage!BC121)+N(Krankheitstage!BO121))*N($C121))))</f>
        <v/>
      </c>
      <c r="BI121" s="76">
        <f>IF($B121="",0,IF(Einstellungen!$C$10="Ja",MAX(IF(Einstellungen!$C$11="7 Tage",MAX(0,(MIN(DATE(2028,3,0),IF(Mitarbeiter!$D121="",DATE(2028,3,0),Mitarbeiter!$D121),TODAY()))-(MAX(DATE(2028,2,1),Mitarbeiter!$C121))+1),MAX(0,NETWORKDAYS(MAX(DATE(2028,2,1),Mitarbeiter!$C121),MIN(DATE(2028,3,0),IF(Mitarbeiter!$D121="",DATE(2028,3,0),Mitarbeiter!$D121),TODAY()),Einstellungen!$F$13:$F$67)))*N(Mitarbeiter!$E121)/IF(Einstellungen!$C$11="7 Tage",7,5),N('Ist-Stunden'!AE121)),MAX(IF(Einstellungen!$C$11="7 Tage",MAX(0,(MIN(DATE(2028,3,0),IF(Mitarbeiter!$D121="",DATE(2028,3,0),Mitarbeiter!$D121),TODAY()))-(MAX(DATE(2028,2,1),Mitarbeiter!$C121))+1),MAX(0,NETWORKDAYS(MAX(DATE(2028,2,1),Mitarbeiter!$C121),MIN(DATE(2028,3,0),IF(Mitarbeiter!$D121="",DATE(2028,3,0),Mitarbeiter!$D121),TODAY()),Einstellungen!$F$13:$F$67)))*N(Mitarbeiter!$E121)/IF(Einstellungen!$C$11="7 Tage",7,5),N('Ist-Stunden'!AE121)+(N(Krankheitstage!BD121)+N(Krankheitstage!BP121))*N($C121))))</f>
        <v/>
      </c>
      <c r="BJ121" s="76">
        <f>IF($B121="",0,IF(Einstellungen!$C$10="Ja",MAX(IF(Einstellungen!$C$11="7 Tage",MAX(0,(MIN(DATE(2028,4,0),IF(Mitarbeiter!$D121="",DATE(2028,4,0),Mitarbeiter!$D121),TODAY()))-(MAX(DATE(2028,3,1),Mitarbeiter!$C121))+1),MAX(0,NETWORKDAYS(MAX(DATE(2028,3,1),Mitarbeiter!$C121),MIN(DATE(2028,4,0),IF(Mitarbeiter!$D121="",DATE(2028,4,0),Mitarbeiter!$D121),TODAY()),Einstellungen!$F$13:$F$67)))*N(Mitarbeiter!$E121)/IF(Einstellungen!$C$11="7 Tage",7,5),N('Ist-Stunden'!AF121)),MAX(IF(Einstellungen!$C$11="7 Tage",MAX(0,(MIN(DATE(2028,4,0),IF(Mitarbeiter!$D121="",DATE(2028,4,0),Mitarbeiter!$D121),TODAY()))-(MAX(DATE(2028,3,1),Mitarbeiter!$C121))+1),MAX(0,NETWORKDAYS(MAX(DATE(2028,3,1),Mitarbeiter!$C121),MIN(DATE(2028,4,0),IF(Mitarbeiter!$D121="",DATE(2028,4,0),Mitarbeiter!$D121),TODAY()),Einstellungen!$F$13:$F$67)))*N(Mitarbeiter!$E121)/IF(Einstellungen!$C$11="7 Tage",7,5),N('Ist-Stunden'!AF121)+(N(Krankheitstage!BE121)+N(Krankheitstage!BQ121))*N($C121))))</f>
        <v/>
      </c>
      <c r="BK121" s="76">
        <f>IF($B121="",0,IF(Einstellungen!$C$10="Ja",MAX(IF(Einstellungen!$C$11="7 Tage",MAX(0,(MIN(DATE(2028,5,0),IF(Mitarbeiter!$D121="",DATE(2028,5,0),Mitarbeiter!$D121),TODAY()))-(MAX(DATE(2028,4,1),Mitarbeiter!$C121))+1),MAX(0,NETWORKDAYS(MAX(DATE(2028,4,1),Mitarbeiter!$C121),MIN(DATE(2028,5,0),IF(Mitarbeiter!$D121="",DATE(2028,5,0),Mitarbeiter!$D121),TODAY()),Einstellungen!$F$13:$F$67)))*N(Mitarbeiter!$E121)/IF(Einstellungen!$C$11="7 Tage",7,5),N('Ist-Stunden'!AG121)),MAX(IF(Einstellungen!$C$11="7 Tage",MAX(0,(MIN(DATE(2028,5,0),IF(Mitarbeiter!$D121="",DATE(2028,5,0),Mitarbeiter!$D121),TODAY()))-(MAX(DATE(2028,4,1),Mitarbeiter!$C121))+1),MAX(0,NETWORKDAYS(MAX(DATE(2028,4,1),Mitarbeiter!$C121),MIN(DATE(2028,5,0),IF(Mitarbeiter!$D121="",DATE(2028,5,0),Mitarbeiter!$D121),TODAY()),Einstellungen!$F$13:$F$67)))*N(Mitarbeiter!$E121)/IF(Einstellungen!$C$11="7 Tage",7,5),N('Ist-Stunden'!AG121)+(N(Krankheitstage!BF121)+N(Krankheitstage!BR121))*N($C121))))</f>
        <v/>
      </c>
      <c r="BL121" s="76">
        <f>IF($B121="",0,IF(Einstellungen!$C$10="Ja",MAX(IF(Einstellungen!$C$11="7 Tage",MAX(0,(MIN(DATE(2028,6,0),IF(Mitarbeiter!$D121="",DATE(2028,6,0),Mitarbeiter!$D121),TODAY()))-(MAX(DATE(2028,5,1),Mitarbeiter!$C121))+1),MAX(0,NETWORKDAYS(MAX(DATE(2028,5,1),Mitarbeiter!$C121),MIN(DATE(2028,6,0),IF(Mitarbeiter!$D121="",DATE(2028,6,0),Mitarbeiter!$D121),TODAY()),Einstellungen!$F$13:$F$67)))*N(Mitarbeiter!$E121)/IF(Einstellungen!$C$11="7 Tage",7,5),N('Ist-Stunden'!AH121)),MAX(IF(Einstellungen!$C$11="7 Tage",MAX(0,(MIN(DATE(2028,6,0),IF(Mitarbeiter!$D121="",DATE(2028,6,0),Mitarbeiter!$D121),TODAY()))-(MAX(DATE(2028,5,1),Mitarbeiter!$C121))+1),MAX(0,NETWORKDAYS(MAX(DATE(2028,5,1),Mitarbeiter!$C121),MIN(DATE(2028,6,0),IF(Mitarbeiter!$D121="",DATE(2028,6,0),Mitarbeiter!$D121),TODAY()),Einstellungen!$F$13:$F$67)))*N(Mitarbeiter!$E121)/IF(Einstellungen!$C$11="7 Tage",7,5),N('Ist-Stunden'!AH121)+(N(Krankheitstage!BG121)+N(Krankheitstage!BS121))*N($C121))))</f>
        <v/>
      </c>
      <c r="BM121" s="76">
        <f>IF($B121="",0,IF(Einstellungen!$C$10="Ja",MAX(IF(Einstellungen!$C$11="7 Tage",MAX(0,(MIN(DATE(2028,7,0),IF(Mitarbeiter!$D121="",DATE(2028,7,0),Mitarbeiter!$D121),TODAY()))-(MAX(DATE(2028,6,1),Mitarbeiter!$C121))+1),MAX(0,NETWORKDAYS(MAX(DATE(2028,6,1),Mitarbeiter!$C121),MIN(DATE(2028,7,0),IF(Mitarbeiter!$D121="",DATE(2028,7,0),Mitarbeiter!$D121),TODAY()),Einstellungen!$F$13:$F$67)))*N(Mitarbeiter!$E121)/IF(Einstellungen!$C$11="7 Tage",7,5),N('Ist-Stunden'!AI121)),MAX(IF(Einstellungen!$C$11="7 Tage",MAX(0,(MIN(DATE(2028,7,0),IF(Mitarbeiter!$D121="",DATE(2028,7,0),Mitarbeiter!$D121),TODAY()))-(MAX(DATE(2028,6,1),Mitarbeiter!$C121))+1),MAX(0,NETWORKDAYS(MAX(DATE(2028,6,1),Mitarbeiter!$C121),MIN(DATE(2028,7,0),IF(Mitarbeiter!$D121="",DATE(2028,7,0),Mitarbeiter!$D121),TODAY()),Einstellungen!$F$13:$F$67)))*N(Mitarbeiter!$E121)/IF(Einstellungen!$C$11="7 Tage",7,5),N('Ist-Stunden'!AI121)+(N(Krankheitstage!BH121)+N(Krankheitstage!BT121))*N($C121))))</f>
        <v/>
      </c>
      <c r="BN121" s="76">
        <f>IF($B121="",0,IF(Einstellungen!$C$10="Ja",MAX(IF(Einstellungen!$C$11="7 Tage",MAX(0,(MIN(DATE(2028,8,0),IF(Mitarbeiter!$D121="",DATE(2028,8,0),Mitarbeiter!$D121),TODAY()))-(MAX(DATE(2028,7,1),Mitarbeiter!$C121))+1),MAX(0,NETWORKDAYS(MAX(DATE(2028,7,1),Mitarbeiter!$C121),MIN(DATE(2028,8,0),IF(Mitarbeiter!$D121="",DATE(2028,8,0),Mitarbeiter!$D121),TODAY()),Einstellungen!$F$13:$F$67)))*N(Mitarbeiter!$E121)/IF(Einstellungen!$C$11="7 Tage",7,5),N('Ist-Stunden'!AJ121)),MAX(IF(Einstellungen!$C$11="7 Tage",MAX(0,(MIN(DATE(2028,8,0),IF(Mitarbeiter!$D121="",DATE(2028,8,0),Mitarbeiter!$D121),TODAY()))-(MAX(DATE(2028,7,1),Mitarbeiter!$C121))+1),MAX(0,NETWORKDAYS(MAX(DATE(2028,7,1),Mitarbeiter!$C121),MIN(DATE(2028,8,0),IF(Mitarbeiter!$D121="",DATE(2028,8,0),Mitarbeiter!$D121),TODAY()),Einstellungen!$F$13:$F$67)))*N(Mitarbeiter!$E121)/IF(Einstellungen!$C$11="7 Tage",7,5),N('Ist-Stunden'!AJ121)+(N(Krankheitstage!BI121)+N(Krankheitstage!BU121))*N($C121))))</f>
        <v/>
      </c>
      <c r="BO121" s="76">
        <f>IF($B121="",0,IF(Einstellungen!$C$10="Ja",MAX(IF(Einstellungen!$C$11="7 Tage",MAX(0,(MIN(DATE(2028,9,0),IF(Mitarbeiter!$D121="",DATE(2028,9,0),Mitarbeiter!$D121),TODAY()))-(MAX(DATE(2028,8,1),Mitarbeiter!$C121))+1),MAX(0,NETWORKDAYS(MAX(DATE(2028,8,1),Mitarbeiter!$C121),MIN(DATE(2028,9,0),IF(Mitarbeiter!$D121="",DATE(2028,9,0),Mitarbeiter!$D121),TODAY()),Einstellungen!$F$13:$F$67)))*N(Mitarbeiter!$E121)/IF(Einstellungen!$C$11="7 Tage",7,5),N('Ist-Stunden'!AK121)),MAX(IF(Einstellungen!$C$11="7 Tage",MAX(0,(MIN(DATE(2028,9,0),IF(Mitarbeiter!$D121="",DATE(2028,9,0),Mitarbeiter!$D121),TODAY()))-(MAX(DATE(2028,8,1),Mitarbeiter!$C121))+1),MAX(0,NETWORKDAYS(MAX(DATE(2028,8,1),Mitarbeiter!$C121),MIN(DATE(2028,9,0),IF(Mitarbeiter!$D121="",DATE(2028,9,0),Mitarbeiter!$D121),TODAY()),Einstellungen!$F$13:$F$67)))*N(Mitarbeiter!$E121)/IF(Einstellungen!$C$11="7 Tage",7,5),N('Ist-Stunden'!AK121)+(N(Krankheitstage!BJ121)+N(Krankheitstage!BV121))*N($C121))))</f>
        <v/>
      </c>
      <c r="BP121" s="76">
        <f>IF($B121="",0,IF(Einstellungen!$C$10="Ja",MAX(IF(Einstellungen!$C$11="7 Tage",MAX(0,(MIN(DATE(2028,10,0),IF(Mitarbeiter!$D121="",DATE(2028,10,0),Mitarbeiter!$D121),TODAY()))-(MAX(DATE(2028,9,1),Mitarbeiter!$C121))+1),MAX(0,NETWORKDAYS(MAX(DATE(2028,9,1),Mitarbeiter!$C121),MIN(DATE(2028,10,0),IF(Mitarbeiter!$D121="",DATE(2028,10,0),Mitarbeiter!$D121),TODAY()),Einstellungen!$F$13:$F$67)))*N(Mitarbeiter!$E121)/IF(Einstellungen!$C$11="7 Tage",7,5),N('Ist-Stunden'!AL121)),MAX(IF(Einstellungen!$C$11="7 Tage",MAX(0,(MIN(DATE(2028,10,0),IF(Mitarbeiter!$D121="",DATE(2028,10,0),Mitarbeiter!$D121),TODAY()))-(MAX(DATE(2028,9,1),Mitarbeiter!$C121))+1),MAX(0,NETWORKDAYS(MAX(DATE(2028,9,1),Mitarbeiter!$C121),MIN(DATE(2028,10,0),IF(Mitarbeiter!$D121="",DATE(2028,10,0),Mitarbeiter!$D121),TODAY()),Einstellungen!$F$13:$F$67)))*N(Mitarbeiter!$E121)/IF(Einstellungen!$C$11="7 Tage",7,5),N('Ist-Stunden'!AL121)+(N(Krankheitstage!BK121)+N(Krankheitstage!BW121))*N($C121))))</f>
        <v/>
      </c>
      <c r="BQ121" s="76">
        <f>IF($B121="",0,IF(Einstellungen!$C$10="Ja",MAX(IF(Einstellungen!$C$11="7 Tage",MAX(0,(MIN(DATE(2028,11,0),IF(Mitarbeiter!$D121="",DATE(2028,11,0),Mitarbeiter!$D121),TODAY()))-(MAX(DATE(2028,10,1),Mitarbeiter!$C121))+1),MAX(0,NETWORKDAYS(MAX(DATE(2028,10,1),Mitarbeiter!$C121),MIN(DATE(2028,11,0),IF(Mitarbeiter!$D121="",DATE(2028,11,0),Mitarbeiter!$D121),TODAY()),Einstellungen!$F$13:$F$67)))*N(Mitarbeiter!$E121)/IF(Einstellungen!$C$11="7 Tage",7,5),N('Ist-Stunden'!AM121)),MAX(IF(Einstellungen!$C$11="7 Tage",MAX(0,(MIN(DATE(2028,11,0),IF(Mitarbeiter!$D121="",DATE(2028,11,0),Mitarbeiter!$D121),TODAY()))-(MAX(DATE(2028,10,1),Mitarbeiter!$C121))+1),MAX(0,NETWORKDAYS(MAX(DATE(2028,10,1),Mitarbeiter!$C121),MIN(DATE(2028,11,0),IF(Mitarbeiter!$D121="",DATE(2028,11,0),Mitarbeiter!$D121),TODAY()),Einstellungen!$F$13:$F$67)))*N(Mitarbeiter!$E121)/IF(Einstellungen!$C$11="7 Tage",7,5),N('Ist-Stunden'!AM121)+(N(Krankheitstage!BL121)+N(Krankheitstage!BX121))*N($C121))))</f>
        <v/>
      </c>
      <c r="BR121" s="76">
        <f>IF($B121="",0,IF(Einstellungen!$C$10="Ja",MAX(IF(Einstellungen!$C$11="7 Tage",MAX(0,(MIN(DATE(2028,12,0),IF(Mitarbeiter!$D121="",DATE(2028,12,0),Mitarbeiter!$D121),TODAY()))-(MAX(DATE(2028,11,1),Mitarbeiter!$C121))+1),MAX(0,NETWORKDAYS(MAX(DATE(2028,11,1),Mitarbeiter!$C121),MIN(DATE(2028,12,0),IF(Mitarbeiter!$D121="",DATE(2028,12,0),Mitarbeiter!$D121),TODAY()),Einstellungen!$F$13:$F$67)))*N(Mitarbeiter!$E121)/IF(Einstellungen!$C$11="7 Tage",7,5),N('Ist-Stunden'!AN121)),MAX(IF(Einstellungen!$C$11="7 Tage",MAX(0,(MIN(DATE(2028,12,0),IF(Mitarbeiter!$D121="",DATE(2028,12,0),Mitarbeiter!$D121),TODAY()))-(MAX(DATE(2028,11,1),Mitarbeiter!$C121))+1),MAX(0,NETWORKDAYS(MAX(DATE(2028,11,1),Mitarbeiter!$C121),MIN(DATE(2028,12,0),IF(Mitarbeiter!$D121="",DATE(2028,12,0),Mitarbeiter!$D121),TODAY()),Einstellungen!$F$13:$F$67)))*N(Mitarbeiter!$E121)/IF(Einstellungen!$C$11="7 Tage",7,5),N('Ist-Stunden'!AN121)+(N(Krankheitstage!BM121)+N(Krankheitstage!BY121))*N($C121))))</f>
        <v/>
      </c>
      <c r="BS121" s="76">
        <f>IF($B121="",0,IF(Einstellungen!$C$10="Ja",MAX(IF(Einstellungen!$C$11="7 Tage",MAX(0,(MIN(DATE(2028,13,0),IF(Mitarbeiter!$D121="",DATE(2028,13,0),Mitarbeiter!$D121),TODAY()))-(MAX(DATE(2028,12,1),Mitarbeiter!$C121))+1),MAX(0,NETWORKDAYS(MAX(DATE(2028,12,1),Mitarbeiter!$C121),MIN(DATE(2028,13,0),IF(Mitarbeiter!$D121="",DATE(2028,13,0),Mitarbeiter!$D121),TODAY()),Einstellungen!$F$13:$F$67)))*N(Mitarbeiter!$E121)/IF(Einstellungen!$C$11="7 Tage",7,5),N('Ist-Stunden'!AO121)),MAX(IF(Einstellungen!$C$11="7 Tage",MAX(0,(MIN(DATE(2028,13,0),IF(Mitarbeiter!$D121="",DATE(2028,13,0),Mitarbeiter!$D121),TODAY()))-(MAX(DATE(2028,12,1),Mitarbeiter!$C121))+1),MAX(0,NETWORKDAYS(MAX(DATE(2028,12,1),Mitarbeiter!$C121),MIN(DATE(2028,13,0),IF(Mitarbeiter!$D121="",DATE(2028,13,0),Mitarbeiter!$D121),TODAY()),Einstellungen!$F$13:$F$67)))*N(Mitarbeiter!$E121)/IF(Einstellungen!$C$11="7 Tage",7,5),N('Ist-Stunden'!AO121)+(N(Krankheitstage!BN121)+N(Krankheitstage!BZ121))*N($C121))))</f>
        <v/>
      </c>
      <c r="BT121" s="76">
        <f>IF($B121="",0,IF(Einstellungen!$C$10="Ja",MAX(IF(Einstellungen!$C$11="7 Tage",MAX(0,(MIN(DATE(2029,2,0),IF(Mitarbeiter!$D121="",DATE(2029,2,0),Mitarbeiter!$D121),TODAY()))-(MAX(DATE(2029,1,1),Mitarbeiter!$C121))+1),MAX(0,NETWORKDAYS(MAX(DATE(2029,1,1),Mitarbeiter!$C121),MIN(DATE(2029,2,0),IF(Mitarbeiter!$D121="",DATE(2029,2,0),Mitarbeiter!$D121),TODAY()),Einstellungen!$F$13:$F$67)))*N(Mitarbeiter!$E121)/IF(Einstellungen!$C$11="7 Tage",7,5),N('Ist-Stunden'!AP121)),MAX(IF(Einstellungen!$C$11="7 Tage",MAX(0,(MIN(DATE(2029,2,0),IF(Mitarbeiter!$D121="",DATE(2029,2,0),Mitarbeiter!$D121),TODAY()))-(MAX(DATE(2029,1,1),Mitarbeiter!$C121))+1),MAX(0,NETWORKDAYS(MAX(DATE(2029,1,1),Mitarbeiter!$C121),MIN(DATE(2029,2,0),IF(Mitarbeiter!$D121="",DATE(2029,2,0),Mitarbeiter!$D121),TODAY()),Einstellungen!$F$13:$F$67)))*N(Mitarbeiter!$E121)/IF(Einstellungen!$C$11="7 Tage",7,5),N('Ist-Stunden'!AP121)+(N(Krankheitstage!CA121)+N(Krankheitstage!CM121))*N($C121))))</f>
        <v/>
      </c>
      <c r="BU121" s="76">
        <f>IF($B121="",0,IF(Einstellungen!$C$10="Ja",MAX(IF(Einstellungen!$C$11="7 Tage",MAX(0,(MIN(DATE(2029,3,0),IF(Mitarbeiter!$D121="",DATE(2029,3,0),Mitarbeiter!$D121),TODAY()))-(MAX(DATE(2029,2,1),Mitarbeiter!$C121))+1),MAX(0,NETWORKDAYS(MAX(DATE(2029,2,1),Mitarbeiter!$C121),MIN(DATE(2029,3,0),IF(Mitarbeiter!$D121="",DATE(2029,3,0),Mitarbeiter!$D121),TODAY()),Einstellungen!$F$13:$F$67)))*N(Mitarbeiter!$E121)/IF(Einstellungen!$C$11="7 Tage",7,5),N('Ist-Stunden'!AQ121)),MAX(IF(Einstellungen!$C$11="7 Tage",MAX(0,(MIN(DATE(2029,3,0),IF(Mitarbeiter!$D121="",DATE(2029,3,0),Mitarbeiter!$D121),TODAY()))-(MAX(DATE(2029,2,1),Mitarbeiter!$C121))+1),MAX(0,NETWORKDAYS(MAX(DATE(2029,2,1),Mitarbeiter!$C121),MIN(DATE(2029,3,0),IF(Mitarbeiter!$D121="",DATE(2029,3,0),Mitarbeiter!$D121),TODAY()),Einstellungen!$F$13:$F$67)))*N(Mitarbeiter!$E121)/IF(Einstellungen!$C$11="7 Tage",7,5),N('Ist-Stunden'!AQ121)+(N(Krankheitstage!CB121)+N(Krankheitstage!CN121))*N($C121))))</f>
        <v/>
      </c>
      <c r="BV121" s="76">
        <f>IF($B121="",0,IF(Einstellungen!$C$10="Ja",MAX(IF(Einstellungen!$C$11="7 Tage",MAX(0,(MIN(DATE(2029,4,0),IF(Mitarbeiter!$D121="",DATE(2029,4,0),Mitarbeiter!$D121),TODAY()))-(MAX(DATE(2029,3,1),Mitarbeiter!$C121))+1),MAX(0,NETWORKDAYS(MAX(DATE(2029,3,1),Mitarbeiter!$C121),MIN(DATE(2029,4,0),IF(Mitarbeiter!$D121="",DATE(2029,4,0),Mitarbeiter!$D121),TODAY()),Einstellungen!$F$13:$F$67)))*N(Mitarbeiter!$E121)/IF(Einstellungen!$C$11="7 Tage",7,5),N('Ist-Stunden'!AR121)),MAX(IF(Einstellungen!$C$11="7 Tage",MAX(0,(MIN(DATE(2029,4,0),IF(Mitarbeiter!$D121="",DATE(2029,4,0),Mitarbeiter!$D121),TODAY()))-(MAX(DATE(2029,3,1),Mitarbeiter!$C121))+1),MAX(0,NETWORKDAYS(MAX(DATE(2029,3,1),Mitarbeiter!$C121),MIN(DATE(2029,4,0),IF(Mitarbeiter!$D121="",DATE(2029,4,0),Mitarbeiter!$D121),TODAY()),Einstellungen!$F$13:$F$67)))*N(Mitarbeiter!$E121)/IF(Einstellungen!$C$11="7 Tage",7,5),N('Ist-Stunden'!AR121)+(N(Krankheitstage!CC121)+N(Krankheitstage!CO121))*N($C121))))</f>
        <v/>
      </c>
      <c r="BW121" s="76">
        <f>IF($B121="",0,IF(Einstellungen!$C$10="Ja",MAX(IF(Einstellungen!$C$11="7 Tage",MAX(0,(MIN(DATE(2029,5,0),IF(Mitarbeiter!$D121="",DATE(2029,5,0),Mitarbeiter!$D121),TODAY()))-(MAX(DATE(2029,4,1),Mitarbeiter!$C121))+1),MAX(0,NETWORKDAYS(MAX(DATE(2029,4,1),Mitarbeiter!$C121),MIN(DATE(2029,5,0),IF(Mitarbeiter!$D121="",DATE(2029,5,0),Mitarbeiter!$D121),TODAY()),Einstellungen!$F$13:$F$67)))*N(Mitarbeiter!$E121)/IF(Einstellungen!$C$11="7 Tage",7,5),N('Ist-Stunden'!AS121)),MAX(IF(Einstellungen!$C$11="7 Tage",MAX(0,(MIN(DATE(2029,5,0),IF(Mitarbeiter!$D121="",DATE(2029,5,0),Mitarbeiter!$D121),TODAY()))-(MAX(DATE(2029,4,1),Mitarbeiter!$C121))+1),MAX(0,NETWORKDAYS(MAX(DATE(2029,4,1),Mitarbeiter!$C121),MIN(DATE(2029,5,0),IF(Mitarbeiter!$D121="",DATE(2029,5,0),Mitarbeiter!$D121),TODAY()),Einstellungen!$F$13:$F$67)))*N(Mitarbeiter!$E121)/IF(Einstellungen!$C$11="7 Tage",7,5),N('Ist-Stunden'!AS121)+(N(Krankheitstage!CD121)+N(Krankheitstage!CP121))*N($C121))))</f>
        <v/>
      </c>
      <c r="BX121" s="76">
        <f>IF($B121="",0,IF(Einstellungen!$C$10="Ja",MAX(IF(Einstellungen!$C$11="7 Tage",MAX(0,(MIN(DATE(2029,6,0),IF(Mitarbeiter!$D121="",DATE(2029,6,0),Mitarbeiter!$D121),TODAY()))-(MAX(DATE(2029,5,1),Mitarbeiter!$C121))+1),MAX(0,NETWORKDAYS(MAX(DATE(2029,5,1),Mitarbeiter!$C121),MIN(DATE(2029,6,0),IF(Mitarbeiter!$D121="",DATE(2029,6,0),Mitarbeiter!$D121),TODAY()),Einstellungen!$F$13:$F$67)))*N(Mitarbeiter!$E121)/IF(Einstellungen!$C$11="7 Tage",7,5),N('Ist-Stunden'!AT121)),MAX(IF(Einstellungen!$C$11="7 Tage",MAX(0,(MIN(DATE(2029,6,0),IF(Mitarbeiter!$D121="",DATE(2029,6,0),Mitarbeiter!$D121),TODAY()))-(MAX(DATE(2029,5,1),Mitarbeiter!$C121))+1),MAX(0,NETWORKDAYS(MAX(DATE(2029,5,1),Mitarbeiter!$C121),MIN(DATE(2029,6,0),IF(Mitarbeiter!$D121="",DATE(2029,6,0),Mitarbeiter!$D121),TODAY()),Einstellungen!$F$13:$F$67)))*N(Mitarbeiter!$E121)/IF(Einstellungen!$C$11="7 Tage",7,5),N('Ist-Stunden'!AT121)+(N(Krankheitstage!CE121)+N(Krankheitstage!CQ121))*N($C121))))</f>
        <v/>
      </c>
      <c r="BY121" s="76">
        <f>IF($B121="",0,IF(Einstellungen!$C$10="Ja",MAX(IF(Einstellungen!$C$11="7 Tage",MAX(0,(MIN(DATE(2029,7,0),IF(Mitarbeiter!$D121="",DATE(2029,7,0),Mitarbeiter!$D121),TODAY()))-(MAX(DATE(2029,6,1),Mitarbeiter!$C121))+1),MAX(0,NETWORKDAYS(MAX(DATE(2029,6,1),Mitarbeiter!$C121),MIN(DATE(2029,7,0),IF(Mitarbeiter!$D121="",DATE(2029,7,0),Mitarbeiter!$D121),TODAY()),Einstellungen!$F$13:$F$67)))*N(Mitarbeiter!$E121)/IF(Einstellungen!$C$11="7 Tage",7,5),N('Ist-Stunden'!AU121)),MAX(IF(Einstellungen!$C$11="7 Tage",MAX(0,(MIN(DATE(2029,7,0),IF(Mitarbeiter!$D121="",DATE(2029,7,0),Mitarbeiter!$D121),TODAY()))-(MAX(DATE(2029,6,1),Mitarbeiter!$C121))+1),MAX(0,NETWORKDAYS(MAX(DATE(2029,6,1),Mitarbeiter!$C121),MIN(DATE(2029,7,0),IF(Mitarbeiter!$D121="",DATE(2029,7,0),Mitarbeiter!$D121),TODAY()),Einstellungen!$F$13:$F$67)))*N(Mitarbeiter!$E121)/IF(Einstellungen!$C$11="7 Tage",7,5),N('Ist-Stunden'!AU121)+(N(Krankheitstage!CF121)+N(Krankheitstage!CR121))*N($C121))))</f>
        <v/>
      </c>
      <c r="BZ121" s="76">
        <f>IF($B121="",0,IF(Einstellungen!$C$10="Ja",MAX(IF(Einstellungen!$C$11="7 Tage",MAX(0,(MIN(DATE(2029,8,0),IF(Mitarbeiter!$D121="",DATE(2029,8,0),Mitarbeiter!$D121),TODAY()))-(MAX(DATE(2029,7,1),Mitarbeiter!$C121))+1),MAX(0,NETWORKDAYS(MAX(DATE(2029,7,1),Mitarbeiter!$C121),MIN(DATE(2029,8,0),IF(Mitarbeiter!$D121="",DATE(2029,8,0),Mitarbeiter!$D121),TODAY()),Einstellungen!$F$13:$F$67)))*N(Mitarbeiter!$E121)/IF(Einstellungen!$C$11="7 Tage",7,5),N('Ist-Stunden'!AV121)),MAX(IF(Einstellungen!$C$11="7 Tage",MAX(0,(MIN(DATE(2029,8,0),IF(Mitarbeiter!$D121="",DATE(2029,8,0),Mitarbeiter!$D121),TODAY()))-(MAX(DATE(2029,7,1),Mitarbeiter!$C121))+1),MAX(0,NETWORKDAYS(MAX(DATE(2029,7,1),Mitarbeiter!$C121),MIN(DATE(2029,8,0),IF(Mitarbeiter!$D121="",DATE(2029,8,0),Mitarbeiter!$D121),TODAY()),Einstellungen!$F$13:$F$67)))*N(Mitarbeiter!$E121)/IF(Einstellungen!$C$11="7 Tage",7,5),N('Ist-Stunden'!AV121)+(N(Krankheitstage!CG121)+N(Krankheitstage!CS121))*N($C121))))</f>
        <v/>
      </c>
      <c r="CA121" s="76">
        <f>IF($B121="",0,IF(Einstellungen!$C$10="Ja",MAX(IF(Einstellungen!$C$11="7 Tage",MAX(0,(MIN(DATE(2029,9,0),IF(Mitarbeiter!$D121="",DATE(2029,9,0),Mitarbeiter!$D121),TODAY()))-(MAX(DATE(2029,8,1),Mitarbeiter!$C121))+1),MAX(0,NETWORKDAYS(MAX(DATE(2029,8,1),Mitarbeiter!$C121),MIN(DATE(2029,9,0),IF(Mitarbeiter!$D121="",DATE(2029,9,0),Mitarbeiter!$D121),TODAY()),Einstellungen!$F$13:$F$67)))*N(Mitarbeiter!$E121)/IF(Einstellungen!$C$11="7 Tage",7,5),N('Ist-Stunden'!AW121)),MAX(IF(Einstellungen!$C$11="7 Tage",MAX(0,(MIN(DATE(2029,9,0),IF(Mitarbeiter!$D121="",DATE(2029,9,0),Mitarbeiter!$D121),TODAY()))-(MAX(DATE(2029,8,1),Mitarbeiter!$C121))+1),MAX(0,NETWORKDAYS(MAX(DATE(2029,8,1),Mitarbeiter!$C121),MIN(DATE(2029,9,0),IF(Mitarbeiter!$D121="",DATE(2029,9,0),Mitarbeiter!$D121),TODAY()),Einstellungen!$F$13:$F$67)))*N(Mitarbeiter!$E121)/IF(Einstellungen!$C$11="7 Tage",7,5),N('Ist-Stunden'!AW121)+(N(Krankheitstage!CH121)+N(Krankheitstage!CT121))*N($C121))))</f>
        <v/>
      </c>
      <c r="CB121" s="76">
        <f>IF($B121="",0,IF(Einstellungen!$C$10="Ja",MAX(IF(Einstellungen!$C$11="7 Tage",MAX(0,(MIN(DATE(2029,10,0),IF(Mitarbeiter!$D121="",DATE(2029,10,0),Mitarbeiter!$D121),TODAY()))-(MAX(DATE(2029,9,1),Mitarbeiter!$C121))+1),MAX(0,NETWORKDAYS(MAX(DATE(2029,9,1),Mitarbeiter!$C121),MIN(DATE(2029,10,0),IF(Mitarbeiter!$D121="",DATE(2029,10,0),Mitarbeiter!$D121),TODAY()),Einstellungen!$F$13:$F$67)))*N(Mitarbeiter!$E121)/IF(Einstellungen!$C$11="7 Tage",7,5),N('Ist-Stunden'!AX121)),MAX(IF(Einstellungen!$C$11="7 Tage",MAX(0,(MIN(DATE(2029,10,0),IF(Mitarbeiter!$D121="",DATE(2029,10,0),Mitarbeiter!$D121),TODAY()))-(MAX(DATE(2029,9,1),Mitarbeiter!$C121))+1),MAX(0,NETWORKDAYS(MAX(DATE(2029,9,1),Mitarbeiter!$C121),MIN(DATE(2029,10,0),IF(Mitarbeiter!$D121="",DATE(2029,10,0),Mitarbeiter!$D121),TODAY()),Einstellungen!$F$13:$F$67)))*N(Mitarbeiter!$E121)/IF(Einstellungen!$C$11="7 Tage",7,5),N('Ist-Stunden'!AX121)+(N(Krankheitstage!CI121)+N(Krankheitstage!CU121))*N($C121))))</f>
        <v/>
      </c>
      <c r="CC121" s="76">
        <f>IF($B121="",0,IF(Einstellungen!$C$10="Ja",MAX(IF(Einstellungen!$C$11="7 Tage",MAX(0,(MIN(DATE(2029,11,0),IF(Mitarbeiter!$D121="",DATE(2029,11,0),Mitarbeiter!$D121),TODAY()))-(MAX(DATE(2029,10,1),Mitarbeiter!$C121))+1),MAX(0,NETWORKDAYS(MAX(DATE(2029,10,1),Mitarbeiter!$C121),MIN(DATE(2029,11,0),IF(Mitarbeiter!$D121="",DATE(2029,11,0),Mitarbeiter!$D121),TODAY()),Einstellungen!$F$13:$F$67)))*N(Mitarbeiter!$E121)/IF(Einstellungen!$C$11="7 Tage",7,5),N('Ist-Stunden'!AY121)),MAX(IF(Einstellungen!$C$11="7 Tage",MAX(0,(MIN(DATE(2029,11,0),IF(Mitarbeiter!$D121="",DATE(2029,11,0),Mitarbeiter!$D121),TODAY()))-(MAX(DATE(2029,10,1),Mitarbeiter!$C121))+1),MAX(0,NETWORKDAYS(MAX(DATE(2029,10,1),Mitarbeiter!$C121),MIN(DATE(2029,11,0),IF(Mitarbeiter!$D121="",DATE(2029,11,0),Mitarbeiter!$D121),TODAY()),Einstellungen!$F$13:$F$67)))*N(Mitarbeiter!$E121)/IF(Einstellungen!$C$11="7 Tage",7,5),N('Ist-Stunden'!AY121)+(N(Krankheitstage!CJ121)+N(Krankheitstage!CV121))*N($C121))))</f>
        <v/>
      </c>
      <c r="CD121" s="76">
        <f>IF($B121="",0,IF(Einstellungen!$C$10="Ja",MAX(IF(Einstellungen!$C$11="7 Tage",MAX(0,(MIN(DATE(2029,12,0),IF(Mitarbeiter!$D121="",DATE(2029,12,0),Mitarbeiter!$D121),TODAY()))-(MAX(DATE(2029,11,1),Mitarbeiter!$C121))+1),MAX(0,NETWORKDAYS(MAX(DATE(2029,11,1),Mitarbeiter!$C121),MIN(DATE(2029,12,0),IF(Mitarbeiter!$D121="",DATE(2029,12,0),Mitarbeiter!$D121),TODAY()),Einstellungen!$F$13:$F$67)))*N(Mitarbeiter!$E121)/IF(Einstellungen!$C$11="7 Tage",7,5),N('Ist-Stunden'!AZ121)),MAX(IF(Einstellungen!$C$11="7 Tage",MAX(0,(MIN(DATE(2029,12,0),IF(Mitarbeiter!$D121="",DATE(2029,12,0),Mitarbeiter!$D121),TODAY()))-(MAX(DATE(2029,11,1),Mitarbeiter!$C121))+1),MAX(0,NETWORKDAYS(MAX(DATE(2029,11,1),Mitarbeiter!$C121),MIN(DATE(2029,12,0),IF(Mitarbeiter!$D121="",DATE(2029,12,0),Mitarbeiter!$D121),TODAY()),Einstellungen!$F$13:$F$67)))*N(Mitarbeiter!$E121)/IF(Einstellungen!$C$11="7 Tage",7,5),N('Ist-Stunden'!AZ121)+(N(Krankheitstage!CK121)+N(Krankheitstage!CW121))*N($C121))))</f>
        <v/>
      </c>
      <c r="CE121" s="76">
        <f>IF($B121="",0,IF(Einstellungen!$C$10="Ja",MAX(IF(Einstellungen!$C$11="7 Tage",MAX(0,(MIN(DATE(2029,13,0),IF(Mitarbeiter!$D121="",DATE(2029,13,0),Mitarbeiter!$D121),TODAY()))-(MAX(DATE(2029,12,1),Mitarbeiter!$C121))+1),MAX(0,NETWORKDAYS(MAX(DATE(2029,12,1),Mitarbeiter!$C121),MIN(DATE(2029,13,0),IF(Mitarbeiter!$D121="",DATE(2029,13,0),Mitarbeiter!$D121),TODAY()),Einstellungen!$F$13:$F$67)))*N(Mitarbeiter!$E121)/IF(Einstellungen!$C$11="7 Tage",7,5),N('Ist-Stunden'!BA121)),MAX(IF(Einstellungen!$C$11="7 Tage",MAX(0,(MIN(DATE(2029,13,0),IF(Mitarbeiter!$D121="",DATE(2029,13,0),Mitarbeiter!$D121),TODAY()))-(MAX(DATE(2029,12,1),Mitarbeiter!$C121))+1),MAX(0,NETWORKDAYS(MAX(DATE(2029,12,1),Mitarbeiter!$C121),MIN(DATE(2029,13,0),IF(Mitarbeiter!$D121="",DATE(2029,13,0),Mitarbeiter!$D121),TODAY()),Einstellungen!$F$13:$F$67)))*N(Mitarbeiter!$E121)/IF(Einstellungen!$C$11="7 Tage",7,5),N('Ist-Stunden'!BA121)+(N(Krankheitstage!CL121)+N(Krankheitstage!CX121))*N($C121))))</f>
        <v/>
      </c>
      <c r="CF121" s="76">
        <f>IF($B121="",0,IF(Einstellungen!$C$10="Ja",MAX(IF(Einstellungen!$C$11="7 Tage",MAX(0,(MIN(DATE(2030,2,0),IF(Mitarbeiter!$D121="",DATE(2030,2,0),Mitarbeiter!$D121),TODAY()))-(MAX(DATE(2030,1,1),Mitarbeiter!$C121))+1),MAX(0,NETWORKDAYS(MAX(DATE(2030,1,1),Mitarbeiter!$C121),MIN(DATE(2030,2,0),IF(Mitarbeiter!$D121="",DATE(2030,2,0),Mitarbeiter!$D121),TODAY()),Einstellungen!$F$13:$F$67)))*N(Mitarbeiter!$E121)/IF(Einstellungen!$C$11="7 Tage",7,5),N('Ist-Stunden'!BB121)),MAX(IF(Einstellungen!$C$11="7 Tage",MAX(0,(MIN(DATE(2030,2,0),IF(Mitarbeiter!$D121="",DATE(2030,2,0),Mitarbeiter!$D121),TODAY()))-(MAX(DATE(2030,1,1),Mitarbeiter!$C121))+1),MAX(0,NETWORKDAYS(MAX(DATE(2030,1,1),Mitarbeiter!$C121),MIN(DATE(2030,2,0),IF(Mitarbeiter!$D121="",DATE(2030,2,0),Mitarbeiter!$D121),TODAY()),Einstellungen!$F$13:$F$67)))*N(Mitarbeiter!$E121)/IF(Einstellungen!$C$11="7 Tage",7,5),N('Ist-Stunden'!BB121)+(N(Krankheitstage!CY121)+N(Krankheitstage!DK121))*N($C121))))</f>
        <v/>
      </c>
      <c r="CG121" s="76">
        <f>IF($B121="",0,IF(Einstellungen!$C$10="Ja",MAX(IF(Einstellungen!$C$11="7 Tage",MAX(0,(MIN(DATE(2030,3,0),IF(Mitarbeiter!$D121="",DATE(2030,3,0),Mitarbeiter!$D121),TODAY()))-(MAX(DATE(2030,2,1),Mitarbeiter!$C121))+1),MAX(0,NETWORKDAYS(MAX(DATE(2030,2,1),Mitarbeiter!$C121),MIN(DATE(2030,3,0),IF(Mitarbeiter!$D121="",DATE(2030,3,0),Mitarbeiter!$D121),TODAY()),Einstellungen!$F$13:$F$67)))*N(Mitarbeiter!$E121)/IF(Einstellungen!$C$11="7 Tage",7,5),N('Ist-Stunden'!BC121)),MAX(IF(Einstellungen!$C$11="7 Tage",MAX(0,(MIN(DATE(2030,3,0),IF(Mitarbeiter!$D121="",DATE(2030,3,0),Mitarbeiter!$D121),TODAY()))-(MAX(DATE(2030,2,1),Mitarbeiter!$C121))+1),MAX(0,NETWORKDAYS(MAX(DATE(2030,2,1),Mitarbeiter!$C121),MIN(DATE(2030,3,0),IF(Mitarbeiter!$D121="",DATE(2030,3,0),Mitarbeiter!$D121),TODAY()),Einstellungen!$F$13:$F$67)))*N(Mitarbeiter!$E121)/IF(Einstellungen!$C$11="7 Tage",7,5),N('Ist-Stunden'!BC121)+(N(Krankheitstage!CZ121)+N(Krankheitstage!DL121))*N($C121))))</f>
        <v/>
      </c>
      <c r="CH121" s="76">
        <f>IF($B121="",0,IF(Einstellungen!$C$10="Ja",MAX(IF(Einstellungen!$C$11="7 Tage",MAX(0,(MIN(DATE(2030,4,0),IF(Mitarbeiter!$D121="",DATE(2030,4,0),Mitarbeiter!$D121),TODAY()))-(MAX(DATE(2030,3,1),Mitarbeiter!$C121))+1),MAX(0,NETWORKDAYS(MAX(DATE(2030,3,1),Mitarbeiter!$C121),MIN(DATE(2030,4,0),IF(Mitarbeiter!$D121="",DATE(2030,4,0),Mitarbeiter!$D121),TODAY()),Einstellungen!$F$13:$F$67)))*N(Mitarbeiter!$E121)/IF(Einstellungen!$C$11="7 Tage",7,5),N('Ist-Stunden'!BD121)),MAX(IF(Einstellungen!$C$11="7 Tage",MAX(0,(MIN(DATE(2030,4,0),IF(Mitarbeiter!$D121="",DATE(2030,4,0),Mitarbeiter!$D121),TODAY()))-(MAX(DATE(2030,3,1),Mitarbeiter!$C121))+1),MAX(0,NETWORKDAYS(MAX(DATE(2030,3,1),Mitarbeiter!$C121),MIN(DATE(2030,4,0),IF(Mitarbeiter!$D121="",DATE(2030,4,0),Mitarbeiter!$D121),TODAY()),Einstellungen!$F$13:$F$67)))*N(Mitarbeiter!$E121)/IF(Einstellungen!$C$11="7 Tage",7,5),N('Ist-Stunden'!BD121)+(N(Krankheitstage!DA121)+N(Krankheitstage!DM121))*N($C121))))</f>
        <v/>
      </c>
      <c r="CI121" s="76">
        <f>IF($B121="",0,IF(Einstellungen!$C$10="Ja",MAX(IF(Einstellungen!$C$11="7 Tage",MAX(0,(MIN(DATE(2030,5,0),IF(Mitarbeiter!$D121="",DATE(2030,5,0),Mitarbeiter!$D121),TODAY()))-(MAX(DATE(2030,4,1),Mitarbeiter!$C121))+1),MAX(0,NETWORKDAYS(MAX(DATE(2030,4,1),Mitarbeiter!$C121),MIN(DATE(2030,5,0),IF(Mitarbeiter!$D121="",DATE(2030,5,0),Mitarbeiter!$D121),TODAY()),Einstellungen!$F$13:$F$67)))*N(Mitarbeiter!$E121)/IF(Einstellungen!$C$11="7 Tage",7,5),N('Ist-Stunden'!BE121)),MAX(IF(Einstellungen!$C$11="7 Tage",MAX(0,(MIN(DATE(2030,5,0),IF(Mitarbeiter!$D121="",DATE(2030,5,0),Mitarbeiter!$D121),TODAY()))-(MAX(DATE(2030,4,1),Mitarbeiter!$C121))+1),MAX(0,NETWORKDAYS(MAX(DATE(2030,4,1),Mitarbeiter!$C121),MIN(DATE(2030,5,0),IF(Mitarbeiter!$D121="",DATE(2030,5,0),Mitarbeiter!$D121),TODAY()),Einstellungen!$F$13:$F$67)))*N(Mitarbeiter!$E121)/IF(Einstellungen!$C$11="7 Tage",7,5),N('Ist-Stunden'!BE121)+(N(Krankheitstage!DB121)+N(Krankheitstage!DN121))*N($C121))))</f>
        <v/>
      </c>
      <c r="CJ121" s="76">
        <f>IF($B121="",0,IF(Einstellungen!$C$10="Ja",MAX(IF(Einstellungen!$C$11="7 Tage",MAX(0,(MIN(DATE(2030,6,0),IF(Mitarbeiter!$D121="",DATE(2030,6,0),Mitarbeiter!$D121),TODAY()))-(MAX(DATE(2030,5,1),Mitarbeiter!$C121))+1),MAX(0,NETWORKDAYS(MAX(DATE(2030,5,1),Mitarbeiter!$C121),MIN(DATE(2030,6,0),IF(Mitarbeiter!$D121="",DATE(2030,6,0),Mitarbeiter!$D121),TODAY()),Einstellungen!$F$13:$F$67)))*N(Mitarbeiter!$E121)/IF(Einstellungen!$C$11="7 Tage",7,5),N('Ist-Stunden'!BF121)),MAX(IF(Einstellungen!$C$11="7 Tage",MAX(0,(MIN(DATE(2030,6,0),IF(Mitarbeiter!$D121="",DATE(2030,6,0),Mitarbeiter!$D121),TODAY()))-(MAX(DATE(2030,5,1),Mitarbeiter!$C121))+1),MAX(0,NETWORKDAYS(MAX(DATE(2030,5,1),Mitarbeiter!$C121),MIN(DATE(2030,6,0),IF(Mitarbeiter!$D121="",DATE(2030,6,0),Mitarbeiter!$D121),TODAY()),Einstellungen!$F$13:$F$67)))*N(Mitarbeiter!$E121)/IF(Einstellungen!$C$11="7 Tage",7,5),N('Ist-Stunden'!BF121)+(N(Krankheitstage!DC121)+N(Krankheitstage!DO121))*N($C121))))</f>
        <v/>
      </c>
      <c r="CK121" s="76">
        <f>IF($B121="",0,IF(Einstellungen!$C$10="Ja",MAX(IF(Einstellungen!$C$11="7 Tage",MAX(0,(MIN(DATE(2030,7,0),IF(Mitarbeiter!$D121="",DATE(2030,7,0),Mitarbeiter!$D121),TODAY()))-(MAX(DATE(2030,6,1),Mitarbeiter!$C121))+1),MAX(0,NETWORKDAYS(MAX(DATE(2030,6,1),Mitarbeiter!$C121),MIN(DATE(2030,7,0),IF(Mitarbeiter!$D121="",DATE(2030,7,0),Mitarbeiter!$D121),TODAY()),Einstellungen!$F$13:$F$67)))*N(Mitarbeiter!$E121)/IF(Einstellungen!$C$11="7 Tage",7,5),N('Ist-Stunden'!BG121)),MAX(IF(Einstellungen!$C$11="7 Tage",MAX(0,(MIN(DATE(2030,7,0),IF(Mitarbeiter!$D121="",DATE(2030,7,0),Mitarbeiter!$D121),TODAY()))-(MAX(DATE(2030,6,1),Mitarbeiter!$C121))+1),MAX(0,NETWORKDAYS(MAX(DATE(2030,6,1),Mitarbeiter!$C121),MIN(DATE(2030,7,0),IF(Mitarbeiter!$D121="",DATE(2030,7,0),Mitarbeiter!$D121),TODAY()),Einstellungen!$F$13:$F$67)))*N(Mitarbeiter!$E121)/IF(Einstellungen!$C$11="7 Tage",7,5),N('Ist-Stunden'!BG121)+(N(Krankheitstage!DD121)+N(Krankheitstage!DP121))*N($C121))))</f>
        <v/>
      </c>
      <c r="CL121" s="76">
        <f>IF($B121="",0,IF(Einstellungen!$C$10="Ja",MAX(IF(Einstellungen!$C$11="7 Tage",MAX(0,(MIN(DATE(2030,8,0),IF(Mitarbeiter!$D121="",DATE(2030,8,0),Mitarbeiter!$D121),TODAY()))-(MAX(DATE(2030,7,1),Mitarbeiter!$C121))+1),MAX(0,NETWORKDAYS(MAX(DATE(2030,7,1),Mitarbeiter!$C121),MIN(DATE(2030,8,0),IF(Mitarbeiter!$D121="",DATE(2030,8,0),Mitarbeiter!$D121),TODAY()),Einstellungen!$F$13:$F$67)))*N(Mitarbeiter!$E121)/IF(Einstellungen!$C$11="7 Tage",7,5),N('Ist-Stunden'!BH121)),MAX(IF(Einstellungen!$C$11="7 Tage",MAX(0,(MIN(DATE(2030,8,0),IF(Mitarbeiter!$D121="",DATE(2030,8,0),Mitarbeiter!$D121),TODAY()))-(MAX(DATE(2030,7,1),Mitarbeiter!$C121))+1),MAX(0,NETWORKDAYS(MAX(DATE(2030,7,1),Mitarbeiter!$C121),MIN(DATE(2030,8,0),IF(Mitarbeiter!$D121="",DATE(2030,8,0),Mitarbeiter!$D121),TODAY()),Einstellungen!$F$13:$F$67)))*N(Mitarbeiter!$E121)/IF(Einstellungen!$C$11="7 Tage",7,5),N('Ist-Stunden'!BH121)+(N(Krankheitstage!DE121)+N(Krankheitstage!DQ121))*N($C121))))</f>
        <v/>
      </c>
      <c r="CM121" s="76">
        <f>IF($B121="",0,IF(Einstellungen!$C$10="Ja",MAX(IF(Einstellungen!$C$11="7 Tage",MAX(0,(MIN(DATE(2030,9,0),IF(Mitarbeiter!$D121="",DATE(2030,9,0),Mitarbeiter!$D121),TODAY()))-(MAX(DATE(2030,8,1),Mitarbeiter!$C121))+1),MAX(0,NETWORKDAYS(MAX(DATE(2030,8,1),Mitarbeiter!$C121),MIN(DATE(2030,9,0),IF(Mitarbeiter!$D121="",DATE(2030,9,0),Mitarbeiter!$D121),TODAY()),Einstellungen!$F$13:$F$67)))*N(Mitarbeiter!$E121)/IF(Einstellungen!$C$11="7 Tage",7,5),N('Ist-Stunden'!BI121)),MAX(IF(Einstellungen!$C$11="7 Tage",MAX(0,(MIN(DATE(2030,9,0),IF(Mitarbeiter!$D121="",DATE(2030,9,0),Mitarbeiter!$D121),TODAY()))-(MAX(DATE(2030,8,1),Mitarbeiter!$C121))+1),MAX(0,NETWORKDAYS(MAX(DATE(2030,8,1),Mitarbeiter!$C121),MIN(DATE(2030,9,0),IF(Mitarbeiter!$D121="",DATE(2030,9,0),Mitarbeiter!$D121),TODAY()),Einstellungen!$F$13:$F$67)))*N(Mitarbeiter!$E121)/IF(Einstellungen!$C$11="7 Tage",7,5),N('Ist-Stunden'!BI121)+(N(Krankheitstage!DF121)+N(Krankheitstage!DR121))*N($C121))))</f>
        <v/>
      </c>
      <c r="CN121" s="76">
        <f>IF($B121="",0,IF(Einstellungen!$C$10="Ja",MAX(IF(Einstellungen!$C$11="7 Tage",MAX(0,(MIN(DATE(2030,10,0),IF(Mitarbeiter!$D121="",DATE(2030,10,0),Mitarbeiter!$D121),TODAY()))-(MAX(DATE(2030,9,1),Mitarbeiter!$C121))+1),MAX(0,NETWORKDAYS(MAX(DATE(2030,9,1),Mitarbeiter!$C121),MIN(DATE(2030,10,0),IF(Mitarbeiter!$D121="",DATE(2030,10,0),Mitarbeiter!$D121),TODAY()),Einstellungen!$F$13:$F$67)))*N(Mitarbeiter!$E121)/IF(Einstellungen!$C$11="7 Tage",7,5),N('Ist-Stunden'!BJ121)),MAX(IF(Einstellungen!$C$11="7 Tage",MAX(0,(MIN(DATE(2030,10,0),IF(Mitarbeiter!$D121="",DATE(2030,10,0),Mitarbeiter!$D121),TODAY()))-(MAX(DATE(2030,9,1),Mitarbeiter!$C121))+1),MAX(0,NETWORKDAYS(MAX(DATE(2030,9,1),Mitarbeiter!$C121),MIN(DATE(2030,10,0),IF(Mitarbeiter!$D121="",DATE(2030,10,0),Mitarbeiter!$D121),TODAY()),Einstellungen!$F$13:$F$67)))*N(Mitarbeiter!$E121)/IF(Einstellungen!$C$11="7 Tage",7,5),N('Ist-Stunden'!BJ121)+(N(Krankheitstage!DG121)+N(Krankheitstage!DS121))*N($C121))))</f>
        <v/>
      </c>
      <c r="CO121" s="76">
        <f>IF($B121="",0,IF(Einstellungen!$C$10="Ja",MAX(IF(Einstellungen!$C$11="7 Tage",MAX(0,(MIN(DATE(2030,11,0),IF(Mitarbeiter!$D121="",DATE(2030,11,0),Mitarbeiter!$D121),TODAY()))-(MAX(DATE(2030,10,1),Mitarbeiter!$C121))+1),MAX(0,NETWORKDAYS(MAX(DATE(2030,10,1),Mitarbeiter!$C121),MIN(DATE(2030,11,0),IF(Mitarbeiter!$D121="",DATE(2030,11,0),Mitarbeiter!$D121),TODAY()),Einstellungen!$F$13:$F$67)))*N(Mitarbeiter!$E121)/IF(Einstellungen!$C$11="7 Tage",7,5),N('Ist-Stunden'!BK121)),MAX(IF(Einstellungen!$C$11="7 Tage",MAX(0,(MIN(DATE(2030,11,0),IF(Mitarbeiter!$D121="",DATE(2030,11,0),Mitarbeiter!$D121),TODAY()))-(MAX(DATE(2030,10,1),Mitarbeiter!$C121))+1),MAX(0,NETWORKDAYS(MAX(DATE(2030,10,1),Mitarbeiter!$C121),MIN(DATE(2030,11,0),IF(Mitarbeiter!$D121="",DATE(2030,11,0),Mitarbeiter!$D121),TODAY()),Einstellungen!$F$13:$F$67)))*N(Mitarbeiter!$E121)/IF(Einstellungen!$C$11="7 Tage",7,5),N('Ist-Stunden'!BK121)+(N(Krankheitstage!DH121)+N(Krankheitstage!DT121))*N($C121))))</f>
        <v/>
      </c>
      <c r="CP121" s="76">
        <f>IF($B121="",0,IF(Einstellungen!$C$10="Ja",MAX(IF(Einstellungen!$C$11="7 Tage",MAX(0,(MIN(DATE(2030,12,0),IF(Mitarbeiter!$D121="",DATE(2030,12,0),Mitarbeiter!$D121),TODAY()))-(MAX(DATE(2030,11,1),Mitarbeiter!$C121))+1),MAX(0,NETWORKDAYS(MAX(DATE(2030,11,1),Mitarbeiter!$C121),MIN(DATE(2030,12,0),IF(Mitarbeiter!$D121="",DATE(2030,12,0),Mitarbeiter!$D121),TODAY()),Einstellungen!$F$13:$F$67)))*N(Mitarbeiter!$E121)/IF(Einstellungen!$C$11="7 Tage",7,5),N('Ist-Stunden'!BL121)),MAX(IF(Einstellungen!$C$11="7 Tage",MAX(0,(MIN(DATE(2030,12,0),IF(Mitarbeiter!$D121="",DATE(2030,12,0),Mitarbeiter!$D121),TODAY()))-(MAX(DATE(2030,11,1),Mitarbeiter!$C121))+1),MAX(0,NETWORKDAYS(MAX(DATE(2030,11,1),Mitarbeiter!$C121),MIN(DATE(2030,12,0),IF(Mitarbeiter!$D121="",DATE(2030,12,0),Mitarbeiter!$D121),TODAY()),Einstellungen!$F$13:$F$67)))*N(Mitarbeiter!$E121)/IF(Einstellungen!$C$11="7 Tage",7,5),N('Ist-Stunden'!BL121)+(N(Krankheitstage!DI121)+N(Krankheitstage!DU121))*N($C121))))</f>
        <v/>
      </c>
      <c r="CQ121" s="76">
        <f>IF($B121="",0,IF(Einstellungen!$C$10="Ja",MAX(IF(Einstellungen!$C$11="7 Tage",MAX(0,(MIN(DATE(2030,13,0),IF(Mitarbeiter!$D121="",DATE(2030,13,0),Mitarbeiter!$D121),TODAY()))-(MAX(DATE(2030,12,1),Mitarbeiter!$C121))+1),MAX(0,NETWORKDAYS(MAX(DATE(2030,12,1),Mitarbeiter!$C121),MIN(DATE(2030,13,0),IF(Mitarbeiter!$D121="",DATE(2030,13,0),Mitarbeiter!$D121),TODAY()),Einstellungen!$F$13:$F$67)))*N(Mitarbeiter!$E121)/IF(Einstellungen!$C$11="7 Tage",7,5),N('Ist-Stunden'!BM121)),MAX(IF(Einstellungen!$C$11="7 Tage",MAX(0,(MIN(DATE(2030,13,0),IF(Mitarbeiter!$D121="",DATE(2030,13,0),Mitarbeiter!$D121),TODAY()))-(MAX(DATE(2030,12,1),Mitarbeiter!$C121))+1),MAX(0,NETWORKDAYS(MAX(DATE(2030,12,1),Mitarbeiter!$C121),MIN(DATE(2030,13,0),IF(Mitarbeiter!$D121="",DATE(2030,13,0),Mitarbeiter!$D121),TODAY()),Einstellungen!$F$13:$F$67)))*N(Mitarbeiter!$E121)/IF(Einstellungen!$C$11="7 Tage",7,5),N('Ist-Stunden'!BM121)+(N(Krankheitstage!DJ121)+N(Krankheitstage!DV121))*N($C121))))</f>
        <v/>
      </c>
    </row>
    <row r="122">
      <c r="A122" s="73">
        <f>IF(Mitarbeiter!B122="","",Mitarbeiter!A122)</f>
        <v/>
      </c>
      <c r="B122" s="6">
        <f>IF(Mitarbeiter!B122="","",Mitarbeiter!B122)</f>
        <v/>
      </c>
      <c r="C122" s="74">
        <f>IF(Mitarbeiter!B122="","",Mitarbeiter!F122)</f>
        <v/>
      </c>
      <c r="D122" s="75">
        <f>N(INDEX(Krankheitstage!$G122:$DV122,1,(Einstellungen!$C$3-2026)*24+1))</f>
        <v/>
      </c>
      <c r="E122" s="75">
        <f>N(INDEX(Krankheitstage!$G122:$DV122,1,(Einstellungen!$C$3-2026)*24+2))</f>
        <v/>
      </c>
      <c r="F122" s="75">
        <f>N(INDEX(Krankheitstage!$G122:$DV122,1,(Einstellungen!$C$3-2026)*24+3))</f>
        <v/>
      </c>
      <c r="G122" s="75">
        <f>N(INDEX(Krankheitstage!$G122:$DV122,1,(Einstellungen!$C$3-2026)*24+4))</f>
        <v/>
      </c>
      <c r="H122" s="75">
        <f>N(INDEX(Krankheitstage!$G122:$DV122,1,(Einstellungen!$C$3-2026)*24+5))</f>
        <v/>
      </c>
      <c r="I122" s="75">
        <f>N(INDEX(Krankheitstage!$G122:$DV122,1,(Einstellungen!$C$3-2026)*24+6))</f>
        <v/>
      </c>
      <c r="J122" s="75">
        <f>N(INDEX(Krankheitstage!$G122:$DV122,1,(Einstellungen!$C$3-2026)*24+7))</f>
        <v/>
      </c>
      <c r="K122" s="75">
        <f>N(INDEX(Krankheitstage!$G122:$DV122,1,(Einstellungen!$C$3-2026)*24+8))</f>
        <v/>
      </c>
      <c r="L122" s="75">
        <f>N(INDEX(Krankheitstage!$G122:$DV122,1,(Einstellungen!$C$3-2026)*24+9))</f>
        <v/>
      </c>
      <c r="M122" s="75">
        <f>N(INDEX(Krankheitstage!$G122:$DV122,1,(Einstellungen!$C$3-2026)*24+10))</f>
        <v/>
      </c>
      <c r="N122" s="75">
        <f>N(INDEX(Krankheitstage!$G122:$DV122,1,(Einstellungen!$C$3-2026)*24+11))</f>
        <v/>
      </c>
      <c r="O122" s="75">
        <f>N(INDEX(Krankheitstage!$G122:$DV122,1,(Einstellungen!$C$3-2026)*24+12))</f>
        <v/>
      </c>
      <c r="P122" s="75">
        <f>IF($B122="","",SUM(D122:O122))</f>
        <v/>
      </c>
      <c r="Q122" s="75">
        <f>N(INDEX(Krankheitstage!$G122:$DV122,1,(Einstellungen!$C$3-2026)*24+13))</f>
        <v/>
      </c>
      <c r="R122" s="75">
        <f>N(INDEX(Krankheitstage!$G122:$DV122,1,(Einstellungen!$C$3-2026)*24+14))</f>
        <v/>
      </c>
      <c r="S122" s="75">
        <f>N(INDEX(Krankheitstage!$G122:$DV122,1,(Einstellungen!$C$3-2026)*24+15))</f>
        <v/>
      </c>
      <c r="T122" s="75">
        <f>N(INDEX(Krankheitstage!$G122:$DV122,1,(Einstellungen!$C$3-2026)*24+16))</f>
        <v/>
      </c>
      <c r="U122" s="75">
        <f>N(INDEX(Krankheitstage!$G122:$DV122,1,(Einstellungen!$C$3-2026)*24+17))</f>
        <v/>
      </c>
      <c r="V122" s="75">
        <f>N(INDEX(Krankheitstage!$G122:$DV122,1,(Einstellungen!$C$3-2026)*24+18))</f>
        <v/>
      </c>
      <c r="W122" s="75">
        <f>N(INDEX(Krankheitstage!$G122:$DV122,1,(Einstellungen!$C$3-2026)*24+19))</f>
        <v/>
      </c>
      <c r="X122" s="75">
        <f>N(INDEX(Krankheitstage!$G122:$DV122,1,(Einstellungen!$C$3-2026)*24+20))</f>
        <v/>
      </c>
      <c r="Y122" s="75">
        <f>N(INDEX(Krankheitstage!$G122:$DV122,1,(Einstellungen!$C$3-2026)*24+21))</f>
        <v/>
      </c>
      <c r="Z122" s="75">
        <f>N(INDEX(Krankheitstage!$G122:$DV122,1,(Einstellungen!$C$3-2026)*24+22))</f>
        <v/>
      </c>
      <c r="AA122" s="75">
        <f>N(INDEX(Krankheitstage!$G122:$DV122,1,(Einstellungen!$C$3-2026)*24+23))</f>
        <v/>
      </c>
      <c r="AB122" s="75">
        <f>N(INDEX(Krankheitstage!$G122:$DV122,1,(Einstellungen!$C$3-2026)*24+24))</f>
        <v/>
      </c>
      <c r="AC122" s="75">
        <f>IF($B122="","",SUM(Q122:AB122))</f>
        <v/>
      </c>
      <c r="AD122" s="75">
        <f>IF($B122="","",SUM(P122,AC122))</f>
        <v/>
      </c>
      <c r="AE122" s="76">
        <f>IF($B122="","",AD122*N(C122))</f>
        <v/>
      </c>
      <c r="AF122" s="75">
        <f>IF($B122="","",Krankheitstage!E122)</f>
        <v/>
      </c>
      <c r="AG122" s="76">
        <f>IF($B122="","",AF122*N(C122))</f>
        <v/>
      </c>
      <c r="AH122" s="76">
        <f>IF($B122="","",INDEX($AJ122:$CQ122,1,(Einstellungen!$C$3-2026)*12+1)+INDEX($AJ122:$CQ122,1,(Einstellungen!$C$3-2026)*12+2)+INDEX($AJ122:$CQ122,1,(Einstellungen!$C$3-2026)*12+3)+INDEX($AJ122:$CQ122,1,(Einstellungen!$C$3-2026)*12+4)+INDEX($AJ122:$CQ122,1,(Einstellungen!$C$3-2026)*12+5)+INDEX($AJ122:$CQ122,1,(Einstellungen!$C$3-2026)*12+6)+INDEX($AJ122:$CQ122,1,(Einstellungen!$C$3-2026)*12+7)+INDEX($AJ122:$CQ122,1,(Einstellungen!$C$3-2026)*12+8)+INDEX($AJ122:$CQ122,1,(Einstellungen!$C$3-2026)*12+9)+INDEX($AJ122:$CQ122,1,(Einstellungen!$C$3-2026)*12+10)+INDEX($AJ122:$CQ122,1,(Einstellungen!$C$3-2026)*12+11)+INDEX($AJ122:$CQ122,1,(Einstellungen!$C$3-2026)*12+12))</f>
        <v/>
      </c>
      <c r="AI122" s="76">
        <f>IF($B122="","",SUM($AJ122:$CQ122))</f>
        <v/>
      </c>
      <c r="AJ122" s="76">
        <f>IF($B122="",0,IF(Einstellungen!$C$10="Ja",MAX(IF(Einstellungen!$C$11="7 Tage",MAX(0,(MIN(DATE(2026,2,0),IF(Mitarbeiter!$D122="",DATE(2026,2,0),Mitarbeiter!$D122),TODAY()))-(MAX(DATE(2026,1,1),Mitarbeiter!$C122))+1),MAX(0,NETWORKDAYS(MAX(DATE(2026,1,1),Mitarbeiter!$C122),MIN(DATE(2026,2,0),IF(Mitarbeiter!$D122="",DATE(2026,2,0),Mitarbeiter!$D122),TODAY()),Einstellungen!$F$13:$F$67)))*N(Mitarbeiter!$E122)/IF(Einstellungen!$C$11="7 Tage",7,5),N('Ist-Stunden'!F122)),MAX(IF(Einstellungen!$C$11="7 Tage",MAX(0,(MIN(DATE(2026,2,0),IF(Mitarbeiter!$D122="",DATE(2026,2,0),Mitarbeiter!$D122),TODAY()))-(MAX(DATE(2026,1,1),Mitarbeiter!$C122))+1),MAX(0,NETWORKDAYS(MAX(DATE(2026,1,1),Mitarbeiter!$C122),MIN(DATE(2026,2,0),IF(Mitarbeiter!$D122="",DATE(2026,2,0),Mitarbeiter!$D122),TODAY()),Einstellungen!$F$13:$F$67)))*N(Mitarbeiter!$E122)/IF(Einstellungen!$C$11="7 Tage",7,5),N('Ist-Stunden'!F122)+(N(Krankheitstage!G122)+N(Krankheitstage!S122))*N($C122))))</f>
        <v/>
      </c>
      <c r="AK122" s="76">
        <f>IF($B122="",0,IF(Einstellungen!$C$10="Ja",MAX(IF(Einstellungen!$C$11="7 Tage",MAX(0,(MIN(DATE(2026,3,0),IF(Mitarbeiter!$D122="",DATE(2026,3,0),Mitarbeiter!$D122),TODAY()))-(MAX(DATE(2026,2,1),Mitarbeiter!$C122))+1),MAX(0,NETWORKDAYS(MAX(DATE(2026,2,1),Mitarbeiter!$C122),MIN(DATE(2026,3,0),IF(Mitarbeiter!$D122="",DATE(2026,3,0),Mitarbeiter!$D122),TODAY()),Einstellungen!$F$13:$F$67)))*N(Mitarbeiter!$E122)/IF(Einstellungen!$C$11="7 Tage",7,5),N('Ist-Stunden'!G122)),MAX(IF(Einstellungen!$C$11="7 Tage",MAX(0,(MIN(DATE(2026,3,0),IF(Mitarbeiter!$D122="",DATE(2026,3,0),Mitarbeiter!$D122),TODAY()))-(MAX(DATE(2026,2,1),Mitarbeiter!$C122))+1),MAX(0,NETWORKDAYS(MAX(DATE(2026,2,1),Mitarbeiter!$C122),MIN(DATE(2026,3,0),IF(Mitarbeiter!$D122="",DATE(2026,3,0),Mitarbeiter!$D122),TODAY()),Einstellungen!$F$13:$F$67)))*N(Mitarbeiter!$E122)/IF(Einstellungen!$C$11="7 Tage",7,5),N('Ist-Stunden'!G122)+(N(Krankheitstage!H122)+N(Krankheitstage!T122))*N($C122))))</f>
        <v/>
      </c>
      <c r="AL122" s="76">
        <f>IF($B122="",0,IF(Einstellungen!$C$10="Ja",MAX(IF(Einstellungen!$C$11="7 Tage",MAX(0,(MIN(DATE(2026,4,0),IF(Mitarbeiter!$D122="",DATE(2026,4,0),Mitarbeiter!$D122),TODAY()))-(MAX(DATE(2026,3,1),Mitarbeiter!$C122))+1),MAX(0,NETWORKDAYS(MAX(DATE(2026,3,1),Mitarbeiter!$C122),MIN(DATE(2026,4,0),IF(Mitarbeiter!$D122="",DATE(2026,4,0),Mitarbeiter!$D122),TODAY()),Einstellungen!$F$13:$F$67)))*N(Mitarbeiter!$E122)/IF(Einstellungen!$C$11="7 Tage",7,5),N('Ist-Stunden'!H122)),MAX(IF(Einstellungen!$C$11="7 Tage",MAX(0,(MIN(DATE(2026,4,0),IF(Mitarbeiter!$D122="",DATE(2026,4,0),Mitarbeiter!$D122),TODAY()))-(MAX(DATE(2026,3,1),Mitarbeiter!$C122))+1),MAX(0,NETWORKDAYS(MAX(DATE(2026,3,1),Mitarbeiter!$C122),MIN(DATE(2026,4,0),IF(Mitarbeiter!$D122="",DATE(2026,4,0),Mitarbeiter!$D122),TODAY()),Einstellungen!$F$13:$F$67)))*N(Mitarbeiter!$E122)/IF(Einstellungen!$C$11="7 Tage",7,5),N('Ist-Stunden'!H122)+(N(Krankheitstage!I122)+N(Krankheitstage!U122))*N($C122))))</f>
        <v/>
      </c>
      <c r="AM122" s="76">
        <f>IF($B122="",0,IF(Einstellungen!$C$10="Ja",MAX(IF(Einstellungen!$C$11="7 Tage",MAX(0,(MIN(DATE(2026,5,0),IF(Mitarbeiter!$D122="",DATE(2026,5,0),Mitarbeiter!$D122),TODAY()))-(MAX(DATE(2026,4,1),Mitarbeiter!$C122))+1),MAX(0,NETWORKDAYS(MAX(DATE(2026,4,1),Mitarbeiter!$C122),MIN(DATE(2026,5,0),IF(Mitarbeiter!$D122="",DATE(2026,5,0),Mitarbeiter!$D122),TODAY()),Einstellungen!$F$13:$F$67)))*N(Mitarbeiter!$E122)/IF(Einstellungen!$C$11="7 Tage",7,5),N('Ist-Stunden'!I122)),MAX(IF(Einstellungen!$C$11="7 Tage",MAX(0,(MIN(DATE(2026,5,0),IF(Mitarbeiter!$D122="",DATE(2026,5,0),Mitarbeiter!$D122),TODAY()))-(MAX(DATE(2026,4,1),Mitarbeiter!$C122))+1),MAX(0,NETWORKDAYS(MAX(DATE(2026,4,1),Mitarbeiter!$C122),MIN(DATE(2026,5,0),IF(Mitarbeiter!$D122="",DATE(2026,5,0),Mitarbeiter!$D122),TODAY()),Einstellungen!$F$13:$F$67)))*N(Mitarbeiter!$E122)/IF(Einstellungen!$C$11="7 Tage",7,5),N('Ist-Stunden'!I122)+(N(Krankheitstage!J122)+N(Krankheitstage!V122))*N($C122))))</f>
        <v/>
      </c>
      <c r="AN122" s="76">
        <f>IF($B122="",0,IF(Einstellungen!$C$10="Ja",MAX(IF(Einstellungen!$C$11="7 Tage",MAX(0,(MIN(DATE(2026,6,0),IF(Mitarbeiter!$D122="",DATE(2026,6,0),Mitarbeiter!$D122),TODAY()))-(MAX(DATE(2026,5,1),Mitarbeiter!$C122))+1),MAX(0,NETWORKDAYS(MAX(DATE(2026,5,1),Mitarbeiter!$C122),MIN(DATE(2026,6,0),IF(Mitarbeiter!$D122="",DATE(2026,6,0),Mitarbeiter!$D122),TODAY()),Einstellungen!$F$13:$F$67)))*N(Mitarbeiter!$E122)/IF(Einstellungen!$C$11="7 Tage",7,5),N('Ist-Stunden'!J122)),MAX(IF(Einstellungen!$C$11="7 Tage",MAX(0,(MIN(DATE(2026,6,0),IF(Mitarbeiter!$D122="",DATE(2026,6,0),Mitarbeiter!$D122),TODAY()))-(MAX(DATE(2026,5,1),Mitarbeiter!$C122))+1),MAX(0,NETWORKDAYS(MAX(DATE(2026,5,1),Mitarbeiter!$C122),MIN(DATE(2026,6,0),IF(Mitarbeiter!$D122="",DATE(2026,6,0),Mitarbeiter!$D122),TODAY()),Einstellungen!$F$13:$F$67)))*N(Mitarbeiter!$E122)/IF(Einstellungen!$C$11="7 Tage",7,5),N('Ist-Stunden'!J122)+(N(Krankheitstage!K122)+N(Krankheitstage!W122))*N($C122))))</f>
        <v/>
      </c>
      <c r="AO122" s="76">
        <f>IF($B122="",0,IF(Einstellungen!$C$10="Ja",MAX(IF(Einstellungen!$C$11="7 Tage",MAX(0,(MIN(DATE(2026,7,0),IF(Mitarbeiter!$D122="",DATE(2026,7,0),Mitarbeiter!$D122),TODAY()))-(MAX(DATE(2026,6,1),Mitarbeiter!$C122))+1),MAX(0,NETWORKDAYS(MAX(DATE(2026,6,1),Mitarbeiter!$C122),MIN(DATE(2026,7,0),IF(Mitarbeiter!$D122="",DATE(2026,7,0),Mitarbeiter!$D122),TODAY()),Einstellungen!$F$13:$F$67)))*N(Mitarbeiter!$E122)/IF(Einstellungen!$C$11="7 Tage",7,5),N('Ist-Stunden'!K122)),MAX(IF(Einstellungen!$C$11="7 Tage",MAX(0,(MIN(DATE(2026,7,0),IF(Mitarbeiter!$D122="",DATE(2026,7,0),Mitarbeiter!$D122),TODAY()))-(MAX(DATE(2026,6,1),Mitarbeiter!$C122))+1),MAX(0,NETWORKDAYS(MAX(DATE(2026,6,1),Mitarbeiter!$C122),MIN(DATE(2026,7,0),IF(Mitarbeiter!$D122="",DATE(2026,7,0),Mitarbeiter!$D122),TODAY()),Einstellungen!$F$13:$F$67)))*N(Mitarbeiter!$E122)/IF(Einstellungen!$C$11="7 Tage",7,5),N('Ist-Stunden'!K122)+(N(Krankheitstage!L122)+N(Krankheitstage!X122))*N($C122))))</f>
        <v/>
      </c>
      <c r="AP122" s="76">
        <f>IF($B122="",0,IF(Einstellungen!$C$10="Ja",MAX(IF(Einstellungen!$C$11="7 Tage",MAX(0,(MIN(DATE(2026,8,0),IF(Mitarbeiter!$D122="",DATE(2026,8,0),Mitarbeiter!$D122),TODAY()))-(MAX(DATE(2026,7,1),Mitarbeiter!$C122))+1),MAX(0,NETWORKDAYS(MAX(DATE(2026,7,1),Mitarbeiter!$C122),MIN(DATE(2026,8,0),IF(Mitarbeiter!$D122="",DATE(2026,8,0),Mitarbeiter!$D122),TODAY()),Einstellungen!$F$13:$F$67)))*N(Mitarbeiter!$E122)/IF(Einstellungen!$C$11="7 Tage",7,5),N('Ist-Stunden'!L122)),MAX(IF(Einstellungen!$C$11="7 Tage",MAX(0,(MIN(DATE(2026,8,0),IF(Mitarbeiter!$D122="",DATE(2026,8,0),Mitarbeiter!$D122),TODAY()))-(MAX(DATE(2026,7,1),Mitarbeiter!$C122))+1),MAX(0,NETWORKDAYS(MAX(DATE(2026,7,1),Mitarbeiter!$C122),MIN(DATE(2026,8,0),IF(Mitarbeiter!$D122="",DATE(2026,8,0),Mitarbeiter!$D122),TODAY()),Einstellungen!$F$13:$F$67)))*N(Mitarbeiter!$E122)/IF(Einstellungen!$C$11="7 Tage",7,5),N('Ist-Stunden'!L122)+(N(Krankheitstage!M122)+N(Krankheitstage!Y122))*N($C122))))</f>
        <v/>
      </c>
      <c r="AQ122" s="76">
        <f>IF($B122="",0,IF(Einstellungen!$C$10="Ja",MAX(IF(Einstellungen!$C$11="7 Tage",MAX(0,(MIN(DATE(2026,9,0),IF(Mitarbeiter!$D122="",DATE(2026,9,0),Mitarbeiter!$D122),TODAY()))-(MAX(DATE(2026,8,1),Mitarbeiter!$C122))+1),MAX(0,NETWORKDAYS(MAX(DATE(2026,8,1),Mitarbeiter!$C122),MIN(DATE(2026,9,0),IF(Mitarbeiter!$D122="",DATE(2026,9,0),Mitarbeiter!$D122),TODAY()),Einstellungen!$F$13:$F$67)))*N(Mitarbeiter!$E122)/IF(Einstellungen!$C$11="7 Tage",7,5),N('Ist-Stunden'!M122)),MAX(IF(Einstellungen!$C$11="7 Tage",MAX(0,(MIN(DATE(2026,9,0),IF(Mitarbeiter!$D122="",DATE(2026,9,0),Mitarbeiter!$D122),TODAY()))-(MAX(DATE(2026,8,1),Mitarbeiter!$C122))+1),MAX(0,NETWORKDAYS(MAX(DATE(2026,8,1),Mitarbeiter!$C122),MIN(DATE(2026,9,0),IF(Mitarbeiter!$D122="",DATE(2026,9,0),Mitarbeiter!$D122),TODAY()),Einstellungen!$F$13:$F$67)))*N(Mitarbeiter!$E122)/IF(Einstellungen!$C$11="7 Tage",7,5),N('Ist-Stunden'!M122)+(N(Krankheitstage!N122)+N(Krankheitstage!Z122))*N($C122))))</f>
        <v/>
      </c>
      <c r="AR122" s="76">
        <f>IF($B122="",0,IF(Einstellungen!$C$10="Ja",MAX(IF(Einstellungen!$C$11="7 Tage",MAX(0,(MIN(DATE(2026,10,0),IF(Mitarbeiter!$D122="",DATE(2026,10,0),Mitarbeiter!$D122),TODAY()))-(MAX(DATE(2026,9,1),Mitarbeiter!$C122))+1),MAX(0,NETWORKDAYS(MAX(DATE(2026,9,1),Mitarbeiter!$C122),MIN(DATE(2026,10,0),IF(Mitarbeiter!$D122="",DATE(2026,10,0),Mitarbeiter!$D122),TODAY()),Einstellungen!$F$13:$F$67)))*N(Mitarbeiter!$E122)/IF(Einstellungen!$C$11="7 Tage",7,5),N('Ist-Stunden'!N122)),MAX(IF(Einstellungen!$C$11="7 Tage",MAX(0,(MIN(DATE(2026,10,0),IF(Mitarbeiter!$D122="",DATE(2026,10,0),Mitarbeiter!$D122),TODAY()))-(MAX(DATE(2026,9,1),Mitarbeiter!$C122))+1),MAX(0,NETWORKDAYS(MAX(DATE(2026,9,1),Mitarbeiter!$C122),MIN(DATE(2026,10,0),IF(Mitarbeiter!$D122="",DATE(2026,10,0),Mitarbeiter!$D122),TODAY()),Einstellungen!$F$13:$F$67)))*N(Mitarbeiter!$E122)/IF(Einstellungen!$C$11="7 Tage",7,5),N('Ist-Stunden'!N122)+(N(Krankheitstage!O122)+N(Krankheitstage!AA122))*N($C122))))</f>
        <v/>
      </c>
      <c r="AS122" s="76">
        <f>IF($B122="",0,IF(Einstellungen!$C$10="Ja",MAX(IF(Einstellungen!$C$11="7 Tage",MAX(0,(MIN(DATE(2026,11,0),IF(Mitarbeiter!$D122="",DATE(2026,11,0),Mitarbeiter!$D122),TODAY()))-(MAX(DATE(2026,10,1),Mitarbeiter!$C122))+1),MAX(0,NETWORKDAYS(MAX(DATE(2026,10,1),Mitarbeiter!$C122),MIN(DATE(2026,11,0),IF(Mitarbeiter!$D122="",DATE(2026,11,0),Mitarbeiter!$D122),TODAY()),Einstellungen!$F$13:$F$67)))*N(Mitarbeiter!$E122)/IF(Einstellungen!$C$11="7 Tage",7,5),N('Ist-Stunden'!O122)),MAX(IF(Einstellungen!$C$11="7 Tage",MAX(0,(MIN(DATE(2026,11,0),IF(Mitarbeiter!$D122="",DATE(2026,11,0),Mitarbeiter!$D122),TODAY()))-(MAX(DATE(2026,10,1),Mitarbeiter!$C122))+1),MAX(0,NETWORKDAYS(MAX(DATE(2026,10,1),Mitarbeiter!$C122),MIN(DATE(2026,11,0),IF(Mitarbeiter!$D122="",DATE(2026,11,0),Mitarbeiter!$D122),TODAY()),Einstellungen!$F$13:$F$67)))*N(Mitarbeiter!$E122)/IF(Einstellungen!$C$11="7 Tage",7,5),N('Ist-Stunden'!O122)+(N(Krankheitstage!P122)+N(Krankheitstage!AB122))*N($C122))))</f>
        <v/>
      </c>
      <c r="AT122" s="76">
        <f>IF($B122="",0,IF(Einstellungen!$C$10="Ja",MAX(IF(Einstellungen!$C$11="7 Tage",MAX(0,(MIN(DATE(2026,12,0),IF(Mitarbeiter!$D122="",DATE(2026,12,0),Mitarbeiter!$D122),TODAY()))-(MAX(DATE(2026,11,1),Mitarbeiter!$C122))+1),MAX(0,NETWORKDAYS(MAX(DATE(2026,11,1),Mitarbeiter!$C122),MIN(DATE(2026,12,0),IF(Mitarbeiter!$D122="",DATE(2026,12,0),Mitarbeiter!$D122),TODAY()),Einstellungen!$F$13:$F$67)))*N(Mitarbeiter!$E122)/IF(Einstellungen!$C$11="7 Tage",7,5),N('Ist-Stunden'!P122)),MAX(IF(Einstellungen!$C$11="7 Tage",MAX(0,(MIN(DATE(2026,12,0),IF(Mitarbeiter!$D122="",DATE(2026,12,0),Mitarbeiter!$D122),TODAY()))-(MAX(DATE(2026,11,1),Mitarbeiter!$C122))+1),MAX(0,NETWORKDAYS(MAX(DATE(2026,11,1),Mitarbeiter!$C122),MIN(DATE(2026,12,0),IF(Mitarbeiter!$D122="",DATE(2026,12,0),Mitarbeiter!$D122),TODAY()),Einstellungen!$F$13:$F$67)))*N(Mitarbeiter!$E122)/IF(Einstellungen!$C$11="7 Tage",7,5),N('Ist-Stunden'!P122)+(N(Krankheitstage!Q122)+N(Krankheitstage!AC122))*N($C122))))</f>
        <v/>
      </c>
      <c r="AU122" s="76">
        <f>IF($B122="",0,IF(Einstellungen!$C$10="Ja",MAX(IF(Einstellungen!$C$11="7 Tage",MAX(0,(MIN(DATE(2026,13,0),IF(Mitarbeiter!$D122="",DATE(2026,13,0),Mitarbeiter!$D122),TODAY()))-(MAX(DATE(2026,12,1),Mitarbeiter!$C122))+1),MAX(0,NETWORKDAYS(MAX(DATE(2026,12,1),Mitarbeiter!$C122),MIN(DATE(2026,13,0),IF(Mitarbeiter!$D122="",DATE(2026,13,0),Mitarbeiter!$D122),TODAY()),Einstellungen!$F$13:$F$67)))*N(Mitarbeiter!$E122)/IF(Einstellungen!$C$11="7 Tage",7,5),N('Ist-Stunden'!Q122)),MAX(IF(Einstellungen!$C$11="7 Tage",MAX(0,(MIN(DATE(2026,13,0),IF(Mitarbeiter!$D122="",DATE(2026,13,0),Mitarbeiter!$D122),TODAY()))-(MAX(DATE(2026,12,1),Mitarbeiter!$C122))+1),MAX(0,NETWORKDAYS(MAX(DATE(2026,12,1),Mitarbeiter!$C122),MIN(DATE(2026,13,0),IF(Mitarbeiter!$D122="",DATE(2026,13,0),Mitarbeiter!$D122),TODAY()),Einstellungen!$F$13:$F$67)))*N(Mitarbeiter!$E122)/IF(Einstellungen!$C$11="7 Tage",7,5),N('Ist-Stunden'!Q122)+(N(Krankheitstage!R122)+N(Krankheitstage!AD122))*N($C122))))</f>
        <v/>
      </c>
      <c r="AV122" s="76">
        <f>IF($B122="",0,IF(Einstellungen!$C$10="Ja",MAX(IF(Einstellungen!$C$11="7 Tage",MAX(0,(MIN(DATE(2027,2,0),IF(Mitarbeiter!$D122="",DATE(2027,2,0),Mitarbeiter!$D122),TODAY()))-(MAX(DATE(2027,1,1),Mitarbeiter!$C122))+1),MAX(0,NETWORKDAYS(MAX(DATE(2027,1,1),Mitarbeiter!$C122),MIN(DATE(2027,2,0),IF(Mitarbeiter!$D122="",DATE(2027,2,0),Mitarbeiter!$D122),TODAY()),Einstellungen!$F$13:$F$67)))*N(Mitarbeiter!$E122)/IF(Einstellungen!$C$11="7 Tage",7,5),N('Ist-Stunden'!R122)),MAX(IF(Einstellungen!$C$11="7 Tage",MAX(0,(MIN(DATE(2027,2,0),IF(Mitarbeiter!$D122="",DATE(2027,2,0),Mitarbeiter!$D122),TODAY()))-(MAX(DATE(2027,1,1),Mitarbeiter!$C122))+1),MAX(0,NETWORKDAYS(MAX(DATE(2027,1,1),Mitarbeiter!$C122),MIN(DATE(2027,2,0),IF(Mitarbeiter!$D122="",DATE(2027,2,0),Mitarbeiter!$D122),TODAY()),Einstellungen!$F$13:$F$67)))*N(Mitarbeiter!$E122)/IF(Einstellungen!$C$11="7 Tage",7,5),N('Ist-Stunden'!R122)+(N(Krankheitstage!AE122)+N(Krankheitstage!AQ122))*N($C122))))</f>
        <v/>
      </c>
      <c r="AW122" s="76">
        <f>IF($B122="",0,IF(Einstellungen!$C$10="Ja",MAX(IF(Einstellungen!$C$11="7 Tage",MAX(0,(MIN(DATE(2027,3,0),IF(Mitarbeiter!$D122="",DATE(2027,3,0),Mitarbeiter!$D122),TODAY()))-(MAX(DATE(2027,2,1),Mitarbeiter!$C122))+1),MAX(0,NETWORKDAYS(MAX(DATE(2027,2,1),Mitarbeiter!$C122),MIN(DATE(2027,3,0),IF(Mitarbeiter!$D122="",DATE(2027,3,0),Mitarbeiter!$D122),TODAY()),Einstellungen!$F$13:$F$67)))*N(Mitarbeiter!$E122)/IF(Einstellungen!$C$11="7 Tage",7,5),N('Ist-Stunden'!S122)),MAX(IF(Einstellungen!$C$11="7 Tage",MAX(0,(MIN(DATE(2027,3,0),IF(Mitarbeiter!$D122="",DATE(2027,3,0),Mitarbeiter!$D122),TODAY()))-(MAX(DATE(2027,2,1),Mitarbeiter!$C122))+1),MAX(0,NETWORKDAYS(MAX(DATE(2027,2,1),Mitarbeiter!$C122),MIN(DATE(2027,3,0),IF(Mitarbeiter!$D122="",DATE(2027,3,0),Mitarbeiter!$D122),TODAY()),Einstellungen!$F$13:$F$67)))*N(Mitarbeiter!$E122)/IF(Einstellungen!$C$11="7 Tage",7,5),N('Ist-Stunden'!S122)+(N(Krankheitstage!AF122)+N(Krankheitstage!AR122))*N($C122))))</f>
        <v/>
      </c>
      <c r="AX122" s="76">
        <f>IF($B122="",0,IF(Einstellungen!$C$10="Ja",MAX(IF(Einstellungen!$C$11="7 Tage",MAX(0,(MIN(DATE(2027,4,0),IF(Mitarbeiter!$D122="",DATE(2027,4,0),Mitarbeiter!$D122),TODAY()))-(MAX(DATE(2027,3,1),Mitarbeiter!$C122))+1),MAX(0,NETWORKDAYS(MAX(DATE(2027,3,1),Mitarbeiter!$C122),MIN(DATE(2027,4,0),IF(Mitarbeiter!$D122="",DATE(2027,4,0),Mitarbeiter!$D122),TODAY()),Einstellungen!$F$13:$F$67)))*N(Mitarbeiter!$E122)/IF(Einstellungen!$C$11="7 Tage",7,5),N('Ist-Stunden'!T122)),MAX(IF(Einstellungen!$C$11="7 Tage",MAX(0,(MIN(DATE(2027,4,0),IF(Mitarbeiter!$D122="",DATE(2027,4,0),Mitarbeiter!$D122),TODAY()))-(MAX(DATE(2027,3,1),Mitarbeiter!$C122))+1),MAX(0,NETWORKDAYS(MAX(DATE(2027,3,1),Mitarbeiter!$C122),MIN(DATE(2027,4,0),IF(Mitarbeiter!$D122="",DATE(2027,4,0),Mitarbeiter!$D122),TODAY()),Einstellungen!$F$13:$F$67)))*N(Mitarbeiter!$E122)/IF(Einstellungen!$C$11="7 Tage",7,5),N('Ist-Stunden'!T122)+(N(Krankheitstage!AG122)+N(Krankheitstage!AS122))*N($C122))))</f>
        <v/>
      </c>
      <c r="AY122" s="76">
        <f>IF($B122="",0,IF(Einstellungen!$C$10="Ja",MAX(IF(Einstellungen!$C$11="7 Tage",MAX(0,(MIN(DATE(2027,5,0),IF(Mitarbeiter!$D122="",DATE(2027,5,0),Mitarbeiter!$D122),TODAY()))-(MAX(DATE(2027,4,1),Mitarbeiter!$C122))+1),MAX(0,NETWORKDAYS(MAX(DATE(2027,4,1),Mitarbeiter!$C122),MIN(DATE(2027,5,0),IF(Mitarbeiter!$D122="",DATE(2027,5,0),Mitarbeiter!$D122),TODAY()),Einstellungen!$F$13:$F$67)))*N(Mitarbeiter!$E122)/IF(Einstellungen!$C$11="7 Tage",7,5),N('Ist-Stunden'!U122)),MAX(IF(Einstellungen!$C$11="7 Tage",MAX(0,(MIN(DATE(2027,5,0),IF(Mitarbeiter!$D122="",DATE(2027,5,0),Mitarbeiter!$D122),TODAY()))-(MAX(DATE(2027,4,1),Mitarbeiter!$C122))+1),MAX(0,NETWORKDAYS(MAX(DATE(2027,4,1),Mitarbeiter!$C122),MIN(DATE(2027,5,0),IF(Mitarbeiter!$D122="",DATE(2027,5,0),Mitarbeiter!$D122),TODAY()),Einstellungen!$F$13:$F$67)))*N(Mitarbeiter!$E122)/IF(Einstellungen!$C$11="7 Tage",7,5),N('Ist-Stunden'!U122)+(N(Krankheitstage!AH122)+N(Krankheitstage!AT122))*N($C122))))</f>
        <v/>
      </c>
      <c r="AZ122" s="76">
        <f>IF($B122="",0,IF(Einstellungen!$C$10="Ja",MAX(IF(Einstellungen!$C$11="7 Tage",MAX(0,(MIN(DATE(2027,6,0),IF(Mitarbeiter!$D122="",DATE(2027,6,0),Mitarbeiter!$D122),TODAY()))-(MAX(DATE(2027,5,1),Mitarbeiter!$C122))+1),MAX(0,NETWORKDAYS(MAX(DATE(2027,5,1),Mitarbeiter!$C122),MIN(DATE(2027,6,0),IF(Mitarbeiter!$D122="",DATE(2027,6,0),Mitarbeiter!$D122),TODAY()),Einstellungen!$F$13:$F$67)))*N(Mitarbeiter!$E122)/IF(Einstellungen!$C$11="7 Tage",7,5),N('Ist-Stunden'!V122)),MAX(IF(Einstellungen!$C$11="7 Tage",MAX(0,(MIN(DATE(2027,6,0),IF(Mitarbeiter!$D122="",DATE(2027,6,0),Mitarbeiter!$D122),TODAY()))-(MAX(DATE(2027,5,1),Mitarbeiter!$C122))+1),MAX(0,NETWORKDAYS(MAX(DATE(2027,5,1),Mitarbeiter!$C122),MIN(DATE(2027,6,0),IF(Mitarbeiter!$D122="",DATE(2027,6,0),Mitarbeiter!$D122),TODAY()),Einstellungen!$F$13:$F$67)))*N(Mitarbeiter!$E122)/IF(Einstellungen!$C$11="7 Tage",7,5),N('Ist-Stunden'!V122)+(N(Krankheitstage!AI122)+N(Krankheitstage!AU122))*N($C122))))</f>
        <v/>
      </c>
      <c r="BA122" s="76">
        <f>IF($B122="",0,IF(Einstellungen!$C$10="Ja",MAX(IF(Einstellungen!$C$11="7 Tage",MAX(0,(MIN(DATE(2027,7,0),IF(Mitarbeiter!$D122="",DATE(2027,7,0),Mitarbeiter!$D122),TODAY()))-(MAX(DATE(2027,6,1),Mitarbeiter!$C122))+1),MAX(0,NETWORKDAYS(MAX(DATE(2027,6,1),Mitarbeiter!$C122),MIN(DATE(2027,7,0),IF(Mitarbeiter!$D122="",DATE(2027,7,0),Mitarbeiter!$D122),TODAY()),Einstellungen!$F$13:$F$67)))*N(Mitarbeiter!$E122)/IF(Einstellungen!$C$11="7 Tage",7,5),N('Ist-Stunden'!W122)),MAX(IF(Einstellungen!$C$11="7 Tage",MAX(0,(MIN(DATE(2027,7,0),IF(Mitarbeiter!$D122="",DATE(2027,7,0),Mitarbeiter!$D122),TODAY()))-(MAX(DATE(2027,6,1),Mitarbeiter!$C122))+1),MAX(0,NETWORKDAYS(MAX(DATE(2027,6,1),Mitarbeiter!$C122),MIN(DATE(2027,7,0),IF(Mitarbeiter!$D122="",DATE(2027,7,0),Mitarbeiter!$D122),TODAY()),Einstellungen!$F$13:$F$67)))*N(Mitarbeiter!$E122)/IF(Einstellungen!$C$11="7 Tage",7,5),N('Ist-Stunden'!W122)+(N(Krankheitstage!AJ122)+N(Krankheitstage!AV122))*N($C122))))</f>
        <v/>
      </c>
      <c r="BB122" s="76">
        <f>IF($B122="",0,IF(Einstellungen!$C$10="Ja",MAX(IF(Einstellungen!$C$11="7 Tage",MAX(0,(MIN(DATE(2027,8,0),IF(Mitarbeiter!$D122="",DATE(2027,8,0),Mitarbeiter!$D122),TODAY()))-(MAX(DATE(2027,7,1),Mitarbeiter!$C122))+1),MAX(0,NETWORKDAYS(MAX(DATE(2027,7,1),Mitarbeiter!$C122),MIN(DATE(2027,8,0),IF(Mitarbeiter!$D122="",DATE(2027,8,0),Mitarbeiter!$D122),TODAY()),Einstellungen!$F$13:$F$67)))*N(Mitarbeiter!$E122)/IF(Einstellungen!$C$11="7 Tage",7,5),N('Ist-Stunden'!X122)),MAX(IF(Einstellungen!$C$11="7 Tage",MAX(0,(MIN(DATE(2027,8,0),IF(Mitarbeiter!$D122="",DATE(2027,8,0),Mitarbeiter!$D122),TODAY()))-(MAX(DATE(2027,7,1),Mitarbeiter!$C122))+1),MAX(0,NETWORKDAYS(MAX(DATE(2027,7,1),Mitarbeiter!$C122),MIN(DATE(2027,8,0),IF(Mitarbeiter!$D122="",DATE(2027,8,0),Mitarbeiter!$D122),TODAY()),Einstellungen!$F$13:$F$67)))*N(Mitarbeiter!$E122)/IF(Einstellungen!$C$11="7 Tage",7,5),N('Ist-Stunden'!X122)+(N(Krankheitstage!AK122)+N(Krankheitstage!AW122))*N($C122))))</f>
        <v/>
      </c>
      <c r="BC122" s="76">
        <f>IF($B122="",0,IF(Einstellungen!$C$10="Ja",MAX(IF(Einstellungen!$C$11="7 Tage",MAX(0,(MIN(DATE(2027,9,0),IF(Mitarbeiter!$D122="",DATE(2027,9,0),Mitarbeiter!$D122),TODAY()))-(MAX(DATE(2027,8,1),Mitarbeiter!$C122))+1),MAX(0,NETWORKDAYS(MAX(DATE(2027,8,1),Mitarbeiter!$C122),MIN(DATE(2027,9,0),IF(Mitarbeiter!$D122="",DATE(2027,9,0),Mitarbeiter!$D122),TODAY()),Einstellungen!$F$13:$F$67)))*N(Mitarbeiter!$E122)/IF(Einstellungen!$C$11="7 Tage",7,5),N('Ist-Stunden'!Y122)),MAX(IF(Einstellungen!$C$11="7 Tage",MAX(0,(MIN(DATE(2027,9,0),IF(Mitarbeiter!$D122="",DATE(2027,9,0),Mitarbeiter!$D122),TODAY()))-(MAX(DATE(2027,8,1),Mitarbeiter!$C122))+1),MAX(0,NETWORKDAYS(MAX(DATE(2027,8,1),Mitarbeiter!$C122),MIN(DATE(2027,9,0),IF(Mitarbeiter!$D122="",DATE(2027,9,0),Mitarbeiter!$D122),TODAY()),Einstellungen!$F$13:$F$67)))*N(Mitarbeiter!$E122)/IF(Einstellungen!$C$11="7 Tage",7,5),N('Ist-Stunden'!Y122)+(N(Krankheitstage!AL122)+N(Krankheitstage!AX122))*N($C122))))</f>
        <v/>
      </c>
      <c r="BD122" s="76">
        <f>IF($B122="",0,IF(Einstellungen!$C$10="Ja",MAX(IF(Einstellungen!$C$11="7 Tage",MAX(0,(MIN(DATE(2027,10,0),IF(Mitarbeiter!$D122="",DATE(2027,10,0),Mitarbeiter!$D122),TODAY()))-(MAX(DATE(2027,9,1),Mitarbeiter!$C122))+1),MAX(0,NETWORKDAYS(MAX(DATE(2027,9,1),Mitarbeiter!$C122),MIN(DATE(2027,10,0),IF(Mitarbeiter!$D122="",DATE(2027,10,0),Mitarbeiter!$D122),TODAY()),Einstellungen!$F$13:$F$67)))*N(Mitarbeiter!$E122)/IF(Einstellungen!$C$11="7 Tage",7,5),N('Ist-Stunden'!Z122)),MAX(IF(Einstellungen!$C$11="7 Tage",MAX(0,(MIN(DATE(2027,10,0),IF(Mitarbeiter!$D122="",DATE(2027,10,0),Mitarbeiter!$D122),TODAY()))-(MAX(DATE(2027,9,1),Mitarbeiter!$C122))+1),MAX(0,NETWORKDAYS(MAX(DATE(2027,9,1),Mitarbeiter!$C122),MIN(DATE(2027,10,0),IF(Mitarbeiter!$D122="",DATE(2027,10,0),Mitarbeiter!$D122),TODAY()),Einstellungen!$F$13:$F$67)))*N(Mitarbeiter!$E122)/IF(Einstellungen!$C$11="7 Tage",7,5),N('Ist-Stunden'!Z122)+(N(Krankheitstage!AM122)+N(Krankheitstage!AY122))*N($C122))))</f>
        <v/>
      </c>
      <c r="BE122" s="76">
        <f>IF($B122="",0,IF(Einstellungen!$C$10="Ja",MAX(IF(Einstellungen!$C$11="7 Tage",MAX(0,(MIN(DATE(2027,11,0),IF(Mitarbeiter!$D122="",DATE(2027,11,0),Mitarbeiter!$D122),TODAY()))-(MAX(DATE(2027,10,1),Mitarbeiter!$C122))+1),MAX(0,NETWORKDAYS(MAX(DATE(2027,10,1),Mitarbeiter!$C122),MIN(DATE(2027,11,0),IF(Mitarbeiter!$D122="",DATE(2027,11,0),Mitarbeiter!$D122),TODAY()),Einstellungen!$F$13:$F$67)))*N(Mitarbeiter!$E122)/IF(Einstellungen!$C$11="7 Tage",7,5),N('Ist-Stunden'!AA122)),MAX(IF(Einstellungen!$C$11="7 Tage",MAX(0,(MIN(DATE(2027,11,0),IF(Mitarbeiter!$D122="",DATE(2027,11,0),Mitarbeiter!$D122),TODAY()))-(MAX(DATE(2027,10,1),Mitarbeiter!$C122))+1),MAX(0,NETWORKDAYS(MAX(DATE(2027,10,1),Mitarbeiter!$C122),MIN(DATE(2027,11,0),IF(Mitarbeiter!$D122="",DATE(2027,11,0),Mitarbeiter!$D122),TODAY()),Einstellungen!$F$13:$F$67)))*N(Mitarbeiter!$E122)/IF(Einstellungen!$C$11="7 Tage",7,5),N('Ist-Stunden'!AA122)+(N(Krankheitstage!AN122)+N(Krankheitstage!AZ122))*N($C122))))</f>
        <v/>
      </c>
      <c r="BF122" s="76">
        <f>IF($B122="",0,IF(Einstellungen!$C$10="Ja",MAX(IF(Einstellungen!$C$11="7 Tage",MAX(0,(MIN(DATE(2027,12,0),IF(Mitarbeiter!$D122="",DATE(2027,12,0),Mitarbeiter!$D122),TODAY()))-(MAX(DATE(2027,11,1),Mitarbeiter!$C122))+1),MAX(0,NETWORKDAYS(MAX(DATE(2027,11,1),Mitarbeiter!$C122),MIN(DATE(2027,12,0),IF(Mitarbeiter!$D122="",DATE(2027,12,0),Mitarbeiter!$D122),TODAY()),Einstellungen!$F$13:$F$67)))*N(Mitarbeiter!$E122)/IF(Einstellungen!$C$11="7 Tage",7,5),N('Ist-Stunden'!AB122)),MAX(IF(Einstellungen!$C$11="7 Tage",MAX(0,(MIN(DATE(2027,12,0),IF(Mitarbeiter!$D122="",DATE(2027,12,0),Mitarbeiter!$D122),TODAY()))-(MAX(DATE(2027,11,1),Mitarbeiter!$C122))+1),MAX(0,NETWORKDAYS(MAX(DATE(2027,11,1),Mitarbeiter!$C122),MIN(DATE(2027,12,0),IF(Mitarbeiter!$D122="",DATE(2027,12,0),Mitarbeiter!$D122),TODAY()),Einstellungen!$F$13:$F$67)))*N(Mitarbeiter!$E122)/IF(Einstellungen!$C$11="7 Tage",7,5),N('Ist-Stunden'!AB122)+(N(Krankheitstage!AO122)+N(Krankheitstage!BA122))*N($C122))))</f>
        <v/>
      </c>
      <c r="BG122" s="76">
        <f>IF($B122="",0,IF(Einstellungen!$C$10="Ja",MAX(IF(Einstellungen!$C$11="7 Tage",MAX(0,(MIN(DATE(2027,13,0),IF(Mitarbeiter!$D122="",DATE(2027,13,0),Mitarbeiter!$D122),TODAY()))-(MAX(DATE(2027,12,1),Mitarbeiter!$C122))+1),MAX(0,NETWORKDAYS(MAX(DATE(2027,12,1),Mitarbeiter!$C122),MIN(DATE(2027,13,0),IF(Mitarbeiter!$D122="",DATE(2027,13,0),Mitarbeiter!$D122),TODAY()),Einstellungen!$F$13:$F$67)))*N(Mitarbeiter!$E122)/IF(Einstellungen!$C$11="7 Tage",7,5),N('Ist-Stunden'!AC122)),MAX(IF(Einstellungen!$C$11="7 Tage",MAX(0,(MIN(DATE(2027,13,0),IF(Mitarbeiter!$D122="",DATE(2027,13,0),Mitarbeiter!$D122),TODAY()))-(MAX(DATE(2027,12,1),Mitarbeiter!$C122))+1),MAX(0,NETWORKDAYS(MAX(DATE(2027,12,1),Mitarbeiter!$C122),MIN(DATE(2027,13,0),IF(Mitarbeiter!$D122="",DATE(2027,13,0),Mitarbeiter!$D122),TODAY()),Einstellungen!$F$13:$F$67)))*N(Mitarbeiter!$E122)/IF(Einstellungen!$C$11="7 Tage",7,5),N('Ist-Stunden'!AC122)+(N(Krankheitstage!AP122)+N(Krankheitstage!BB122))*N($C122))))</f>
        <v/>
      </c>
      <c r="BH122" s="76">
        <f>IF($B122="",0,IF(Einstellungen!$C$10="Ja",MAX(IF(Einstellungen!$C$11="7 Tage",MAX(0,(MIN(DATE(2028,2,0),IF(Mitarbeiter!$D122="",DATE(2028,2,0),Mitarbeiter!$D122),TODAY()))-(MAX(DATE(2028,1,1),Mitarbeiter!$C122))+1),MAX(0,NETWORKDAYS(MAX(DATE(2028,1,1),Mitarbeiter!$C122),MIN(DATE(2028,2,0),IF(Mitarbeiter!$D122="",DATE(2028,2,0),Mitarbeiter!$D122),TODAY()),Einstellungen!$F$13:$F$67)))*N(Mitarbeiter!$E122)/IF(Einstellungen!$C$11="7 Tage",7,5),N('Ist-Stunden'!AD122)),MAX(IF(Einstellungen!$C$11="7 Tage",MAX(0,(MIN(DATE(2028,2,0),IF(Mitarbeiter!$D122="",DATE(2028,2,0),Mitarbeiter!$D122),TODAY()))-(MAX(DATE(2028,1,1),Mitarbeiter!$C122))+1),MAX(0,NETWORKDAYS(MAX(DATE(2028,1,1),Mitarbeiter!$C122),MIN(DATE(2028,2,0),IF(Mitarbeiter!$D122="",DATE(2028,2,0),Mitarbeiter!$D122),TODAY()),Einstellungen!$F$13:$F$67)))*N(Mitarbeiter!$E122)/IF(Einstellungen!$C$11="7 Tage",7,5),N('Ist-Stunden'!AD122)+(N(Krankheitstage!BC122)+N(Krankheitstage!BO122))*N($C122))))</f>
        <v/>
      </c>
      <c r="BI122" s="76">
        <f>IF($B122="",0,IF(Einstellungen!$C$10="Ja",MAX(IF(Einstellungen!$C$11="7 Tage",MAX(0,(MIN(DATE(2028,3,0),IF(Mitarbeiter!$D122="",DATE(2028,3,0),Mitarbeiter!$D122),TODAY()))-(MAX(DATE(2028,2,1),Mitarbeiter!$C122))+1),MAX(0,NETWORKDAYS(MAX(DATE(2028,2,1),Mitarbeiter!$C122),MIN(DATE(2028,3,0),IF(Mitarbeiter!$D122="",DATE(2028,3,0),Mitarbeiter!$D122),TODAY()),Einstellungen!$F$13:$F$67)))*N(Mitarbeiter!$E122)/IF(Einstellungen!$C$11="7 Tage",7,5),N('Ist-Stunden'!AE122)),MAX(IF(Einstellungen!$C$11="7 Tage",MAX(0,(MIN(DATE(2028,3,0),IF(Mitarbeiter!$D122="",DATE(2028,3,0),Mitarbeiter!$D122),TODAY()))-(MAX(DATE(2028,2,1),Mitarbeiter!$C122))+1),MAX(0,NETWORKDAYS(MAX(DATE(2028,2,1),Mitarbeiter!$C122),MIN(DATE(2028,3,0),IF(Mitarbeiter!$D122="",DATE(2028,3,0),Mitarbeiter!$D122),TODAY()),Einstellungen!$F$13:$F$67)))*N(Mitarbeiter!$E122)/IF(Einstellungen!$C$11="7 Tage",7,5),N('Ist-Stunden'!AE122)+(N(Krankheitstage!BD122)+N(Krankheitstage!BP122))*N($C122))))</f>
        <v/>
      </c>
      <c r="BJ122" s="76">
        <f>IF($B122="",0,IF(Einstellungen!$C$10="Ja",MAX(IF(Einstellungen!$C$11="7 Tage",MAX(0,(MIN(DATE(2028,4,0),IF(Mitarbeiter!$D122="",DATE(2028,4,0),Mitarbeiter!$D122),TODAY()))-(MAX(DATE(2028,3,1),Mitarbeiter!$C122))+1),MAX(0,NETWORKDAYS(MAX(DATE(2028,3,1),Mitarbeiter!$C122),MIN(DATE(2028,4,0),IF(Mitarbeiter!$D122="",DATE(2028,4,0),Mitarbeiter!$D122),TODAY()),Einstellungen!$F$13:$F$67)))*N(Mitarbeiter!$E122)/IF(Einstellungen!$C$11="7 Tage",7,5),N('Ist-Stunden'!AF122)),MAX(IF(Einstellungen!$C$11="7 Tage",MAX(0,(MIN(DATE(2028,4,0),IF(Mitarbeiter!$D122="",DATE(2028,4,0),Mitarbeiter!$D122),TODAY()))-(MAX(DATE(2028,3,1),Mitarbeiter!$C122))+1),MAX(0,NETWORKDAYS(MAX(DATE(2028,3,1),Mitarbeiter!$C122),MIN(DATE(2028,4,0),IF(Mitarbeiter!$D122="",DATE(2028,4,0),Mitarbeiter!$D122),TODAY()),Einstellungen!$F$13:$F$67)))*N(Mitarbeiter!$E122)/IF(Einstellungen!$C$11="7 Tage",7,5),N('Ist-Stunden'!AF122)+(N(Krankheitstage!BE122)+N(Krankheitstage!BQ122))*N($C122))))</f>
        <v/>
      </c>
      <c r="BK122" s="76">
        <f>IF($B122="",0,IF(Einstellungen!$C$10="Ja",MAX(IF(Einstellungen!$C$11="7 Tage",MAX(0,(MIN(DATE(2028,5,0),IF(Mitarbeiter!$D122="",DATE(2028,5,0),Mitarbeiter!$D122),TODAY()))-(MAX(DATE(2028,4,1),Mitarbeiter!$C122))+1),MAX(0,NETWORKDAYS(MAX(DATE(2028,4,1),Mitarbeiter!$C122),MIN(DATE(2028,5,0),IF(Mitarbeiter!$D122="",DATE(2028,5,0),Mitarbeiter!$D122),TODAY()),Einstellungen!$F$13:$F$67)))*N(Mitarbeiter!$E122)/IF(Einstellungen!$C$11="7 Tage",7,5),N('Ist-Stunden'!AG122)),MAX(IF(Einstellungen!$C$11="7 Tage",MAX(0,(MIN(DATE(2028,5,0),IF(Mitarbeiter!$D122="",DATE(2028,5,0),Mitarbeiter!$D122),TODAY()))-(MAX(DATE(2028,4,1),Mitarbeiter!$C122))+1),MAX(0,NETWORKDAYS(MAX(DATE(2028,4,1),Mitarbeiter!$C122),MIN(DATE(2028,5,0),IF(Mitarbeiter!$D122="",DATE(2028,5,0),Mitarbeiter!$D122),TODAY()),Einstellungen!$F$13:$F$67)))*N(Mitarbeiter!$E122)/IF(Einstellungen!$C$11="7 Tage",7,5),N('Ist-Stunden'!AG122)+(N(Krankheitstage!BF122)+N(Krankheitstage!BR122))*N($C122))))</f>
        <v/>
      </c>
      <c r="BL122" s="76">
        <f>IF($B122="",0,IF(Einstellungen!$C$10="Ja",MAX(IF(Einstellungen!$C$11="7 Tage",MAX(0,(MIN(DATE(2028,6,0),IF(Mitarbeiter!$D122="",DATE(2028,6,0),Mitarbeiter!$D122),TODAY()))-(MAX(DATE(2028,5,1),Mitarbeiter!$C122))+1),MAX(0,NETWORKDAYS(MAX(DATE(2028,5,1),Mitarbeiter!$C122),MIN(DATE(2028,6,0),IF(Mitarbeiter!$D122="",DATE(2028,6,0),Mitarbeiter!$D122),TODAY()),Einstellungen!$F$13:$F$67)))*N(Mitarbeiter!$E122)/IF(Einstellungen!$C$11="7 Tage",7,5),N('Ist-Stunden'!AH122)),MAX(IF(Einstellungen!$C$11="7 Tage",MAX(0,(MIN(DATE(2028,6,0),IF(Mitarbeiter!$D122="",DATE(2028,6,0),Mitarbeiter!$D122),TODAY()))-(MAX(DATE(2028,5,1),Mitarbeiter!$C122))+1),MAX(0,NETWORKDAYS(MAX(DATE(2028,5,1),Mitarbeiter!$C122),MIN(DATE(2028,6,0),IF(Mitarbeiter!$D122="",DATE(2028,6,0),Mitarbeiter!$D122),TODAY()),Einstellungen!$F$13:$F$67)))*N(Mitarbeiter!$E122)/IF(Einstellungen!$C$11="7 Tage",7,5),N('Ist-Stunden'!AH122)+(N(Krankheitstage!BG122)+N(Krankheitstage!BS122))*N($C122))))</f>
        <v/>
      </c>
      <c r="BM122" s="76">
        <f>IF($B122="",0,IF(Einstellungen!$C$10="Ja",MAX(IF(Einstellungen!$C$11="7 Tage",MAX(0,(MIN(DATE(2028,7,0),IF(Mitarbeiter!$D122="",DATE(2028,7,0),Mitarbeiter!$D122),TODAY()))-(MAX(DATE(2028,6,1),Mitarbeiter!$C122))+1),MAX(0,NETWORKDAYS(MAX(DATE(2028,6,1),Mitarbeiter!$C122),MIN(DATE(2028,7,0),IF(Mitarbeiter!$D122="",DATE(2028,7,0),Mitarbeiter!$D122),TODAY()),Einstellungen!$F$13:$F$67)))*N(Mitarbeiter!$E122)/IF(Einstellungen!$C$11="7 Tage",7,5),N('Ist-Stunden'!AI122)),MAX(IF(Einstellungen!$C$11="7 Tage",MAX(0,(MIN(DATE(2028,7,0),IF(Mitarbeiter!$D122="",DATE(2028,7,0),Mitarbeiter!$D122),TODAY()))-(MAX(DATE(2028,6,1),Mitarbeiter!$C122))+1),MAX(0,NETWORKDAYS(MAX(DATE(2028,6,1),Mitarbeiter!$C122),MIN(DATE(2028,7,0),IF(Mitarbeiter!$D122="",DATE(2028,7,0),Mitarbeiter!$D122),TODAY()),Einstellungen!$F$13:$F$67)))*N(Mitarbeiter!$E122)/IF(Einstellungen!$C$11="7 Tage",7,5),N('Ist-Stunden'!AI122)+(N(Krankheitstage!BH122)+N(Krankheitstage!BT122))*N($C122))))</f>
        <v/>
      </c>
      <c r="BN122" s="76">
        <f>IF($B122="",0,IF(Einstellungen!$C$10="Ja",MAX(IF(Einstellungen!$C$11="7 Tage",MAX(0,(MIN(DATE(2028,8,0),IF(Mitarbeiter!$D122="",DATE(2028,8,0),Mitarbeiter!$D122),TODAY()))-(MAX(DATE(2028,7,1),Mitarbeiter!$C122))+1),MAX(0,NETWORKDAYS(MAX(DATE(2028,7,1),Mitarbeiter!$C122),MIN(DATE(2028,8,0),IF(Mitarbeiter!$D122="",DATE(2028,8,0),Mitarbeiter!$D122),TODAY()),Einstellungen!$F$13:$F$67)))*N(Mitarbeiter!$E122)/IF(Einstellungen!$C$11="7 Tage",7,5),N('Ist-Stunden'!AJ122)),MAX(IF(Einstellungen!$C$11="7 Tage",MAX(0,(MIN(DATE(2028,8,0),IF(Mitarbeiter!$D122="",DATE(2028,8,0),Mitarbeiter!$D122),TODAY()))-(MAX(DATE(2028,7,1),Mitarbeiter!$C122))+1),MAX(0,NETWORKDAYS(MAX(DATE(2028,7,1),Mitarbeiter!$C122),MIN(DATE(2028,8,0),IF(Mitarbeiter!$D122="",DATE(2028,8,0),Mitarbeiter!$D122),TODAY()),Einstellungen!$F$13:$F$67)))*N(Mitarbeiter!$E122)/IF(Einstellungen!$C$11="7 Tage",7,5),N('Ist-Stunden'!AJ122)+(N(Krankheitstage!BI122)+N(Krankheitstage!BU122))*N($C122))))</f>
        <v/>
      </c>
      <c r="BO122" s="76">
        <f>IF($B122="",0,IF(Einstellungen!$C$10="Ja",MAX(IF(Einstellungen!$C$11="7 Tage",MAX(0,(MIN(DATE(2028,9,0),IF(Mitarbeiter!$D122="",DATE(2028,9,0),Mitarbeiter!$D122),TODAY()))-(MAX(DATE(2028,8,1),Mitarbeiter!$C122))+1),MAX(0,NETWORKDAYS(MAX(DATE(2028,8,1),Mitarbeiter!$C122),MIN(DATE(2028,9,0),IF(Mitarbeiter!$D122="",DATE(2028,9,0),Mitarbeiter!$D122),TODAY()),Einstellungen!$F$13:$F$67)))*N(Mitarbeiter!$E122)/IF(Einstellungen!$C$11="7 Tage",7,5),N('Ist-Stunden'!AK122)),MAX(IF(Einstellungen!$C$11="7 Tage",MAX(0,(MIN(DATE(2028,9,0),IF(Mitarbeiter!$D122="",DATE(2028,9,0),Mitarbeiter!$D122),TODAY()))-(MAX(DATE(2028,8,1),Mitarbeiter!$C122))+1),MAX(0,NETWORKDAYS(MAX(DATE(2028,8,1),Mitarbeiter!$C122),MIN(DATE(2028,9,0),IF(Mitarbeiter!$D122="",DATE(2028,9,0),Mitarbeiter!$D122),TODAY()),Einstellungen!$F$13:$F$67)))*N(Mitarbeiter!$E122)/IF(Einstellungen!$C$11="7 Tage",7,5),N('Ist-Stunden'!AK122)+(N(Krankheitstage!BJ122)+N(Krankheitstage!BV122))*N($C122))))</f>
        <v/>
      </c>
      <c r="BP122" s="76">
        <f>IF($B122="",0,IF(Einstellungen!$C$10="Ja",MAX(IF(Einstellungen!$C$11="7 Tage",MAX(0,(MIN(DATE(2028,10,0),IF(Mitarbeiter!$D122="",DATE(2028,10,0),Mitarbeiter!$D122),TODAY()))-(MAX(DATE(2028,9,1),Mitarbeiter!$C122))+1),MAX(0,NETWORKDAYS(MAX(DATE(2028,9,1),Mitarbeiter!$C122),MIN(DATE(2028,10,0),IF(Mitarbeiter!$D122="",DATE(2028,10,0),Mitarbeiter!$D122),TODAY()),Einstellungen!$F$13:$F$67)))*N(Mitarbeiter!$E122)/IF(Einstellungen!$C$11="7 Tage",7,5),N('Ist-Stunden'!AL122)),MAX(IF(Einstellungen!$C$11="7 Tage",MAX(0,(MIN(DATE(2028,10,0),IF(Mitarbeiter!$D122="",DATE(2028,10,0),Mitarbeiter!$D122),TODAY()))-(MAX(DATE(2028,9,1),Mitarbeiter!$C122))+1),MAX(0,NETWORKDAYS(MAX(DATE(2028,9,1),Mitarbeiter!$C122),MIN(DATE(2028,10,0),IF(Mitarbeiter!$D122="",DATE(2028,10,0),Mitarbeiter!$D122),TODAY()),Einstellungen!$F$13:$F$67)))*N(Mitarbeiter!$E122)/IF(Einstellungen!$C$11="7 Tage",7,5),N('Ist-Stunden'!AL122)+(N(Krankheitstage!BK122)+N(Krankheitstage!BW122))*N($C122))))</f>
        <v/>
      </c>
      <c r="BQ122" s="76">
        <f>IF($B122="",0,IF(Einstellungen!$C$10="Ja",MAX(IF(Einstellungen!$C$11="7 Tage",MAX(0,(MIN(DATE(2028,11,0),IF(Mitarbeiter!$D122="",DATE(2028,11,0),Mitarbeiter!$D122),TODAY()))-(MAX(DATE(2028,10,1),Mitarbeiter!$C122))+1),MAX(0,NETWORKDAYS(MAX(DATE(2028,10,1),Mitarbeiter!$C122),MIN(DATE(2028,11,0),IF(Mitarbeiter!$D122="",DATE(2028,11,0),Mitarbeiter!$D122),TODAY()),Einstellungen!$F$13:$F$67)))*N(Mitarbeiter!$E122)/IF(Einstellungen!$C$11="7 Tage",7,5),N('Ist-Stunden'!AM122)),MAX(IF(Einstellungen!$C$11="7 Tage",MAX(0,(MIN(DATE(2028,11,0),IF(Mitarbeiter!$D122="",DATE(2028,11,0),Mitarbeiter!$D122),TODAY()))-(MAX(DATE(2028,10,1),Mitarbeiter!$C122))+1),MAX(0,NETWORKDAYS(MAX(DATE(2028,10,1),Mitarbeiter!$C122),MIN(DATE(2028,11,0),IF(Mitarbeiter!$D122="",DATE(2028,11,0),Mitarbeiter!$D122),TODAY()),Einstellungen!$F$13:$F$67)))*N(Mitarbeiter!$E122)/IF(Einstellungen!$C$11="7 Tage",7,5),N('Ist-Stunden'!AM122)+(N(Krankheitstage!BL122)+N(Krankheitstage!BX122))*N($C122))))</f>
        <v/>
      </c>
      <c r="BR122" s="76">
        <f>IF($B122="",0,IF(Einstellungen!$C$10="Ja",MAX(IF(Einstellungen!$C$11="7 Tage",MAX(0,(MIN(DATE(2028,12,0),IF(Mitarbeiter!$D122="",DATE(2028,12,0),Mitarbeiter!$D122),TODAY()))-(MAX(DATE(2028,11,1),Mitarbeiter!$C122))+1),MAX(0,NETWORKDAYS(MAX(DATE(2028,11,1),Mitarbeiter!$C122),MIN(DATE(2028,12,0),IF(Mitarbeiter!$D122="",DATE(2028,12,0),Mitarbeiter!$D122),TODAY()),Einstellungen!$F$13:$F$67)))*N(Mitarbeiter!$E122)/IF(Einstellungen!$C$11="7 Tage",7,5),N('Ist-Stunden'!AN122)),MAX(IF(Einstellungen!$C$11="7 Tage",MAX(0,(MIN(DATE(2028,12,0),IF(Mitarbeiter!$D122="",DATE(2028,12,0),Mitarbeiter!$D122),TODAY()))-(MAX(DATE(2028,11,1),Mitarbeiter!$C122))+1),MAX(0,NETWORKDAYS(MAX(DATE(2028,11,1),Mitarbeiter!$C122),MIN(DATE(2028,12,0),IF(Mitarbeiter!$D122="",DATE(2028,12,0),Mitarbeiter!$D122),TODAY()),Einstellungen!$F$13:$F$67)))*N(Mitarbeiter!$E122)/IF(Einstellungen!$C$11="7 Tage",7,5),N('Ist-Stunden'!AN122)+(N(Krankheitstage!BM122)+N(Krankheitstage!BY122))*N($C122))))</f>
        <v/>
      </c>
      <c r="BS122" s="76">
        <f>IF($B122="",0,IF(Einstellungen!$C$10="Ja",MAX(IF(Einstellungen!$C$11="7 Tage",MAX(0,(MIN(DATE(2028,13,0),IF(Mitarbeiter!$D122="",DATE(2028,13,0),Mitarbeiter!$D122),TODAY()))-(MAX(DATE(2028,12,1),Mitarbeiter!$C122))+1),MAX(0,NETWORKDAYS(MAX(DATE(2028,12,1),Mitarbeiter!$C122),MIN(DATE(2028,13,0),IF(Mitarbeiter!$D122="",DATE(2028,13,0),Mitarbeiter!$D122),TODAY()),Einstellungen!$F$13:$F$67)))*N(Mitarbeiter!$E122)/IF(Einstellungen!$C$11="7 Tage",7,5),N('Ist-Stunden'!AO122)),MAX(IF(Einstellungen!$C$11="7 Tage",MAX(0,(MIN(DATE(2028,13,0),IF(Mitarbeiter!$D122="",DATE(2028,13,0),Mitarbeiter!$D122),TODAY()))-(MAX(DATE(2028,12,1),Mitarbeiter!$C122))+1),MAX(0,NETWORKDAYS(MAX(DATE(2028,12,1),Mitarbeiter!$C122),MIN(DATE(2028,13,0),IF(Mitarbeiter!$D122="",DATE(2028,13,0),Mitarbeiter!$D122),TODAY()),Einstellungen!$F$13:$F$67)))*N(Mitarbeiter!$E122)/IF(Einstellungen!$C$11="7 Tage",7,5),N('Ist-Stunden'!AO122)+(N(Krankheitstage!BN122)+N(Krankheitstage!BZ122))*N($C122))))</f>
        <v/>
      </c>
      <c r="BT122" s="76">
        <f>IF($B122="",0,IF(Einstellungen!$C$10="Ja",MAX(IF(Einstellungen!$C$11="7 Tage",MAX(0,(MIN(DATE(2029,2,0),IF(Mitarbeiter!$D122="",DATE(2029,2,0),Mitarbeiter!$D122),TODAY()))-(MAX(DATE(2029,1,1),Mitarbeiter!$C122))+1),MAX(0,NETWORKDAYS(MAX(DATE(2029,1,1),Mitarbeiter!$C122),MIN(DATE(2029,2,0),IF(Mitarbeiter!$D122="",DATE(2029,2,0),Mitarbeiter!$D122),TODAY()),Einstellungen!$F$13:$F$67)))*N(Mitarbeiter!$E122)/IF(Einstellungen!$C$11="7 Tage",7,5),N('Ist-Stunden'!AP122)),MAX(IF(Einstellungen!$C$11="7 Tage",MAX(0,(MIN(DATE(2029,2,0),IF(Mitarbeiter!$D122="",DATE(2029,2,0),Mitarbeiter!$D122),TODAY()))-(MAX(DATE(2029,1,1),Mitarbeiter!$C122))+1),MAX(0,NETWORKDAYS(MAX(DATE(2029,1,1),Mitarbeiter!$C122),MIN(DATE(2029,2,0),IF(Mitarbeiter!$D122="",DATE(2029,2,0),Mitarbeiter!$D122),TODAY()),Einstellungen!$F$13:$F$67)))*N(Mitarbeiter!$E122)/IF(Einstellungen!$C$11="7 Tage",7,5),N('Ist-Stunden'!AP122)+(N(Krankheitstage!CA122)+N(Krankheitstage!CM122))*N($C122))))</f>
        <v/>
      </c>
      <c r="BU122" s="76">
        <f>IF($B122="",0,IF(Einstellungen!$C$10="Ja",MAX(IF(Einstellungen!$C$11="7 Tage",MAX(0,(MIN(DATE(2029,3,0),IF(Mitarbeiter!$D122="",DATE(2029,3,0),Mitarbeiter!$D122),TODAY()))-(MAX(DATE(2029,2,1),Mitarbeiter!$C122))+1),MAX(0,NETWORKDAYS(MAX(DATE(2029,2,1),Mitarbeiter!$C122),MIN(DATE(2029,3,0),IF(Mitarbeiter!$D122="",DATE(2029,3,0),Mitarbeiter!$D122),TODAY()),Einstellungen!$F$13:$F$67)))*N(Mitarbeiter!$E122)/IF(Einstellungen!$C$11="7 Tage",7,5),N('Ist-Stunden'!AQ122)),MAX(IF(Einstellungen!$C$11="7 Tage",MAX(0,(MIN(DATE(2029,3,0),IF(Mitarbeiter!$D122="",DATE(2029,3,0),Mitarbeiter!$D122),TODAY()))-(MAX(DATE(2029,2,1),Mitarbeiter!$C122))+1),MAX(0,NETWORKDAYS(MAX(DATE(2029,2,1),Mitarbeiter!$C122),MIN(DATE(2029,3,0),IF(Mitarbeiter!$D122="",DATE(2029,3,0),Mitarbeiter!$D122),TODAY()),Einstellungen!$F$13:$F$67)))*N(Mitarbeiter!$E122)/IF(Einstellungen!$C$11="7 Tage",7,5),N('Ist-Stunden'!AQ122)+(N(Krankheitstage!CB122)+N(Krankheitstage!CN122))*N($C122))))</f>
        <v/>
      </c>
      <c r="BV122" s="76">
        <f>IF($B122="",0,IF(Einstellungen!$C$10="Ja",MAX(IF(Einstellungen!$C$11="7 Tage",MAX(0,(MIN(DATE(2029,4,0),IF(Mitarbeiter!$D122="",DATE(2029,4,0),Mitarbeiter!$D122),TODAY()))-(MAX(DATE(2029,3,1),Mitarbeiter!$C122))+1),MAX(0,NETWORKDAYS(MAX(DATE(2029,3,1),Mitarbeiter!$C122),MIN(DATE(2029,4,0),IF(Mitarbeiter!$D122="",DATE(2029,4,0),Mitarbeiter!$D122),TODAY()),Einstellungen!$F$13:$F$67)))*N(Mitarbeiter!$E122)/IF(Einstellungen!$C$11="7 Tage",7,5),N('Ist-Stunden'!AR122)),MAX(IF(Einstellungen!$C$11="7 Tage",MAX(0,(MIN(DATE(2029,4,0),IF(Mitarbeiter!$D122="",DATE(2029,4,0),Mitarbeiter!$D122),TODAY()))-(MAX(DATE(2029,3,1),Mitarbeiter!$C122))+1),MAX(0,NETWORKDAYS(MAX(DATE(2029,3,1),Mitarbeiter!$C122),MIN(DATE(2029,4,0),IF(Mitarbeiter!$D122="",DATE(2029,4,0),Mitarbeiter!$D122),TODAY()),Einstellungen!$F$13:$F$67)))*N(Mitarbeiter!$E122)/IF(Einstellungen!$C$11="7 Tage",7,5),N('Ist-Stunden'!AR122)+(N(Krankheitstage!CC122)+N(Krankheitstage!CO122))*N($C122))))</f>
        <v/>
      </c>
      <c r="BW122" s="76">
        <f>IF($B122="",0,IF(Einstellungen!$C$10="Ja",MAX(IF(Einstellungen!$C$11="7 Tage",MAX(0,(MIN(DATE(2029,5,0),IF(Mitarbeiter!$D122="",DATE(2029,5,0),Mitarbeiter!$D122),TODAY()))-(MAX(DATE(2029,4,1),Mitarbeiter!$C122))+1),MAX(0,NETWORKDAYS(MAX(DATE(2029,4,1),Mitarbeiter!$C122),MIN(DATE(2029,5,0),IF(Mitarbeiter!$D122="",DATE(2029,5,0),Mitarbeiter!$D122),TODAY()),Einstellungen!$F$13:$F$67)))*N(Mitarbeiter!$E122)/IF(Einstellungen!$C$11="7 Tage",7,5),N('Ist-Stunden'!AS122)),MAX(IF(Einstellungen!$C$11="7 Tage",MAX(0,(MIN(DATE(2029,5,0),IF(Mitarbeiter!$D122="",DATE(2029,5,0),Mitarbeiter!$D122),TODAY()))-(MAX(DATE(2029,4,1),Mitarbeiter!$C122))+1),MAX(0,NETWORKDAYS(MAX(DATE(2029,4,1),Mitarbeiter!$C122),MIN(DATE(2029,5,0),IF(Mitarbeiter!$D122="",DATE(2029,5,0),Mitarbeiter!$D122),TODAY()),Einstellungen!$F$13:$F$67)))*N(Mitarbeiter!$E122)/IF(Einstellungen!$C$11="7 Tage",7,5),N('Ist-Stunden'!AS122)+(N(Krankheitstage!CD122)+N(Krankheitstage!CP122))*N($C122))))</f>
        <v/>
      </c>
      <c r="BX122" s="76">
        <f>IF($B122="",0,IF(Einstellungen!$C$10="Ja",MAX(IF(Einstellungen!$C$11="7 Tage",MAX(0,(MIN(DATE(2029,6,0),IF(Mitarbeiter!$D122="",DATE(2029,6,0),Mitarbeiter!$D122),TODAY()))-(MAX(DATE(2029,5,1),Mitarbeiter!$C122))+1),MAX(0,NETWORKDAYS(MAX(DATE(2029,5,1),Mitarbeiter!$C122),MIN(DATE(2029,6,0),IF(Mitarbeiter!$D122="",DATE(2029,6,0),Mitarbeiter!$D122),TODAY()),Einstellungen!$F$13:$F$67)))*N(Mitarbeiter!$E122)/IF(Einstellungen!$C$11="7 Tage",7,5),N('Ist-Stunden'!AT122)),MAX(IF(Einstellungen!$C$11="7 Tage",MAX(0,(MIN(DATE(2029,6,0),IF(Mitarbeiter!$D122="",DATE(2029,6,0),Mitarbeiter!$D122),TODAY()))-(MAX(DATE(2029,5,1),Mitarbeiter!$C122))+1),MAX(0,NETWORKDAYS(MAX(DATE(2029,5,1),Mitarbeiter!$C122),MIN(DATE(2029,6,0),IF(Mitarbeiter!$D122="",DATE(2029,6,0),Mitarbeiter!$D122),TODAY()),Einstellungen!$F$13:$F$67)))*N(Mitarbeiter!$E122)/IF(Einstellungen!$C$11="7 Tage",7,5),N('Ist-Stunden'!AT122)+(N(Krankheitstage!CE122)+N(Krankheitstage!CQ122))*N($C122))))</f>
        <v/>
      </c>
      <c r="BY122" s="76">
        <f>IF($B122="",0,IF(Einstellungen!$C$10="Ja",MAX(IF(Einstellungen!$C$11="7 Tage",MAX(0,(MIN(DATE(2029,7,0),IF(Mitarbeiter!$D122="",DATE(2029,7,0),Mitarbeiter!$D122),TODAY()))-(MAX(DATE(2029,6,1),Mitarbeiter!$C122))+1),MAX(0,NETWORKDAYS(MAX(DATE(2029,6,1),Mitarbeiter!$C122),MIN(DATE(2029,7,0),IF(Mitarbeiter!$D122="",DATE(2029,7,0),Mitarbeiter!$D122),TODAY()),Einstellungen!$F$13:$F$67)))*N(Mitarbeiter!$E122)/IF(Einstellungen!$C$11="7 Tage",7,5),N('Ist-Stunden'!AU122)),MAX(IF(Einstellungen!$C$11="7 Tage",MAX(0,(MIN(DATE(2029,7,0),IF(Mitarbeiter!$D122="",DATE(2029,7,0),Mitarbeiter!$D122),TODAY()))-(MAX(DATE(2029,6,1),Mitarbeiter!$C122))+1),MAX(0,NETWORKDAYS(MAX(DATE(2029,6,1),Mitarbeiter!$C122),MIN(DATE(2029,7,0),IF(Mitarbeiter!$D122="",DATE(2029,7,0),Mitarbeiter!$D122),TODAY()),Einstellungen!$F$13:$F$67)))*N(Mitarbeiter!$E122)/IF(Einstellungen!$C$11="7 Tage",7,5),N('Ist-Stunden'!AU122)+(N(Krankheitstage!CF122)+N(Krankheitstage!CR122))*N($C122))))</f>
        <v/>
      </c>
      <c r="BZ122" s="76">
        <f>IF($B122="",0,IF(Einstellungen!$C$10="Ja",MAX(IF(Einstellungen!$C$11="7 Tage",MAX(0,(MIN(DATE(2029,8,0),IF(Mitarbeiter!$D122="",DATE(2029,8,0),Mitarbeiter!$D122),TODAY()))-(MAX(DATE(2029,7,1),Mitarbeiter!$C122))+1),MAX(0,NETWORKDAYS(MAX(DATE(2029,7,1),Mitarbeiter!$C122),MIN(DATE(2029,8,0),IF(Mitarbeiter!$D122="",DATE(2029,8,0),Mitarbeiter!$D122),TODAY()),Einstellungen!$F$13:$F$67)))*N(Mitarbeiter!$E122)/IF(Einstellungen!$C$11="7 Tage",7,5),N('Ist-Stunden'!AV122)),MAX(IF(Einstellungen!$C$11="7 Tage",MAX(0,(MIN(DATE(2029,8,0),IF(Mitarbeiter!$D122="",DATE(2029,8,0),Mitarbeiter!$D122),TODAY()))-(MAX(DATE(2029,7,1),Mitarbeiter!$C122))+1),MAX(0,NETWORKDAYS(MAX(DATE(2029,7,1),Mitarbeiter!$C122),MIN(DATE(2029,8,0),IF(Mitarbeiter!$D122="",DATE(2029,8,0),Mitarbeiter!$D122),TODAY()),Einstellungen!$F$13:$F$67)))*N(Mitarbeiter!$E122)/IF(Einstellungen!$C$11="7 Tage",7,5),N('Ist-Stunden'!AV122)+(N(Krankheitstage!CG122)+N(Krankheitstage!CS122))*N($C122))))</f>
        <v/>
      </c>
      <c r="CA122" s="76">
        <f>IF($B122="",0,IF(Einstellungen!$C$10="Ja",MAX(IF(Einstellungen!$C$11="7 Tage",MAX(0,(MIN(DATE(2029,9,0),IF(Mitarbeiter!$D122="",DATE(2029,9,0),Mitarbeiter!$D122),TODAY()))-(MAX(DATE(2029,8,1),Mitarbeiter!$C122))+1),MAX(0,NETWORKDAYS(MAX(DATE(2029,8,1),Mitarbeiter!$C122),MIN(DATE(2029,9,0),IF(Mitarbeiter!$D122="",DATE(2029,9,0),Mitarbeiter!$D122),TODAY()),Einstellungen!$F$13:$F$67)))*N(Mitarbeiter!$E122)/IF(Einstellungen!$C$11="7 Tage",7,5),N('Ist-Stunden'!AW122)),MAX(IF(Einstellungen!$C$11="7 Tage",MAX(0,(MIN(DATE(2029,9,0),IF(Mitarbeiter!$D122="",DATE(2029,9,0),Mitarbeiter!$D122),TODAY()))-(MAX(DATE(2029,8,1),Mitarbeiter!$C122))+1),MAX(0,NETWORKDAYS(MAX(DATE(2029,8,1),Mitarbeiter!$C122),MIN(DATE(2029,9,0),IF(Mitarbeiter!$D122="",DATE(2029,9,0),Mitarbeiter!$D122),TODAY()),Einstellungen!$F$13:$F$67)))*N(Mitarbeiter!$E122)/IF(Einstellungen!$C$11="7 Tage",7,5),N('Ist-Stunden'!AW122)+(N(Krankheitstage!CH122)+N(Krankheitstage!CT122))*N($C122))))</f>
        <v/>
      </c>
      <c r="CB122" s="76">
        <f>IF($B122="",0,IF(Einstellungen!$C$10="Ja",MAX(IF(Einstellungen!$C$11="7 Tage",MAX(0,(MIN(DATE(2029,10,0),IF(Mitarbeiter!$D122="",DATE(2029,10,0),Mitarbeiter!$D122),TODAY()))-(MAX(DATE(2029,9,1),Mitarbeiter!$C122))+1),MAX(0,NETWORKDAYS(MAX(DATE(2029,9,1),Mitarbeiter!$C122),MIN(DATE(2029,10,0),IF(Mitarbeiter!$D122="",DATE(2029,10,0),Mitarbeiter!$D122),TODAY()),Einstellungen!$F$13:$F$67)))*N(Mitarbeiter!$E122)/IF(Einstellungen!$C$11="7 Tage",7,5),N('Ist-Stunden'!AX122)),MAX(IF(Einstellungen!$C$11="7 Tage",MAX(0,(MIN(DATE(2029,10,0),IF(Mitarbeiter!$D122="",DATE(2029,10,0),Mitarbeiter!$D122),TODAY()))-(MAX(DATE(2029,9,1),Mitarbeiter!$C122))+1),MAX(0,NETWORKDAYS(MAX(DATE(2029,9,1),Mitarbeiter!$C122),MIN(DATE(2029,10,0),IF(Mitarbeiter!$D122="",DATE(2029,10,0),Mitarbeiter!$D122),TODAY()),Einstellungen!$F$13:$F$67)))*N(Mitarbeiter!$E122)/IF(Einstellungen!$C$11="7 Tage",7,5),N('Ist-Stunden'!AX122)+(N(Krankheitstage!CI122)+N(Krankheitstage!CU122))*N($C122))))</f>
        <v/>
      </c>
      <c r="CC122" s="76">
        <f>IF($B122="",0,IF(Einstellungen!$C$10="Ja",MAX(IF(Einstellungen!$C$11="7 Tage",MAX(0,(MIN(DATE(2029,11,0),IF(Mitarbeiter!$D122="",DATE(2029,11,0),Mitarbeiter!$D122),TODAY()))-(MAX(DATE(2029,10,1),Mitarbeiter!$C122))+1),MAX(0,NETWORKDAYS(MAX(DATE(2029,10,1),Mitarbeiter!$C122),MIN(DATE(2029,11,0),IF(Mitarbeiter!$D122="",DATE(2029,11,0),Mitarbeiter!$D122),TODAY()),Einstellungen!$F$13:$F$67)))*N(Mitarbeiter!$E122)/IF(Einstellungen!$C$11="7 Tage",7,5),N('Ist-Stunden'!AY122)),MAX(IF(Einstellungen!$C$11="7 Tage",MAX(0,(MIN(DATE(2029,11,0),IF(Mitarbeiter!$D122="",DATE(2029,11,0),Mitarbeiter!$D122),TODAY()))-(MAX(DATE(2029,10,1),Mitarbeiter!$C122))+1),MAX(0,NETWORKDAYS(MAX(DATE(2029,10,1),Mitarbeiter!$C122),MIN(DATE(2029,11,0),IF(Mitarbeiter!$D122="",DATE(2029,11,0),Mitarbeiter!$D122),TODAY()),Einstellungen!$F$13:$F$67)))*N(Mitarbeiter!$E122)/IF(Einstellungen!$C$11="7 Tage",7,5),N('Ist-Stunden'!AY122)+(N(Krankheitstage!CJ122)+N(Krankheitstage!CV122))*N($C122))))</f>
        <v/>
      </c>
      <c r="CD122" s="76">
        <f>IF($B122="",0,IF(Einstellungen!$C$10="Ja",MAX(IF(Einstellungen!$C$11="7 Tage",MAX(0,(MIN(DATE(2029,12,0),IF(Mitarbeiter!$D122="",DATE(2029,12,0),Mitarbeiter!$D122),TODAY()))-(MAX(DATE(2029,11,1),Mitarbeiter!$C122))+1),MAX(0,NETWORKDAYS(MAX(DATE(2029,11,1),Mitarbeiter!$C122),MIN(DATE(2029,12,0),IF(Mitarbeiter!$D122="",DATE(2029,12,0),Mitarbeiter!$D122),TODAY()),Einstellungen!$F$13:$F$67)))*N(Mitarbeiter!$E122)/IF(Einstellungen!$C$11="7 Tage",7,5),N('Ist-Stunden'!AZ122)),MAX(IF(Einstellungen!$C$11="7 Tage",MAX(0,(MIN(DATE(2029,12,0),IF(Mitarbeiter!$D122="",DATE(2029,12,0),Mitarbeiter!$D122),TODAY()))-(MAX(DATE(2029,11,1),Mitarbeiter!$C122))+1),MAX(0,NETWORKDAYS(MAX(DATE(2029,11,1),Mitarbeiter!$C122),MIN(DATE(2029,12,0),IF(Mitarbeiter!$D122="",DATE(2029,12,0),Mitarbeiter!$D122),TODAY()),Einstellungen!$F$13:$F$67)))*N(Mitarbeiter!$E122)/IF(Einstellungen!$C$11="7 Tage",7,5),N('Ist-Stunden'!AZ122)+(N(Krankheitstage!CK122)+N(Krankheitstage!CW122))*N($C122))))</f>
        <v/>
      </c>
      <c r="CE122" s="76">
        <f>IF($B122="",0,IF(Einstellungen!$C$10="Ja",MAX(IF(Einstellungen!$C$11="7 Tage",MAX(0,(MIN(DATE(2029,13,0),IF(Mitarbeiter!$D122="",DATE(2029,13,0),Mitarbeiter!$D122),TODAY()))-(MAX(DATE(2029,12,1),Mitarbeiter!$C122))+1),MAX(0,NETWORKDAYS(MAX(DATE(2029,12,1),Mitarbeiter!$C122),MIN(DATE(2029,13,0),IF(Mitarbeiter!$D122="",DATE(2029,13,0),Mitarbeiter!$D122),TODAY()),Einstellungen!$F$13:$F$67)))*N(Mitarbeiter!$E122)/IF(Einstellungen!$C$11="7 Tage",7,5),N('Ist-Stunden'!BA122)),MAX(IF(Einstellungen!$C$11="7 Tage",MAX(0,(MIN(DATE(2029,13,0),IF(Mitarbeiter!$D122="",DATE(2029,13,0),Mitarbeiter!$D122),TODAY()))-(MAX(DATE(2029,12,1),Mitarbeiter!$C122))+1),MAX(0,NETWORKDAYS(MAX(DATE(2029,12,1),Mitarbeiter!$C122),MIN(DATE(2029,13,0),IF(Mitarbeiter!$D122="",DATE(2029,13,0),Mitarbeiter!$D122),TODAY()),Einstellungen!$F$13:$F$67)))*N(Mitarbeiter!$E122)/IF(Einstellungen!$C$11="7 Tage",7,5),N('Ist-Stunden'!BA122)+(N(Krankheitstage!CL122)+N(Krankheitstage!CX122))*N($C122))))</f>
        <v/>
      </c>
      <c r="CF122" s="76">
        <f>IF($B122="",0,IF(Einstellungen!$C$10="Ja",MAX(IF(Einstellungen!$C$11="7 Tage",MAX(0,(MIN(DATE(2030,2,0),IF(Mitarbeiter!$D122="",DATE(2030,2,0),Mitarbeiter!$D122),TODAY()))-(MAX(DATE(2030,1,1),Mitarbeiter!$C122))+1),MAX(0,NETWORKDAYS(MAX(DATE(2030,1,1),Mitarbeiter!$C122),MIN(DATE(2030,2,0),IF(Mitarbeiter!$D122="",DATE(2030,2,0),Mitarbeiter!$D122),TODAY()),Einstellungen!$F$13:$F$67)))*N(Mitarbeiter!$E122)/IF(Einstellungen!$C$11="7 Tage",7,5),N('Ist-Stunden'!BB122)),MAX(IF(Einstellungen!$C$11="7 Tage",MAX(0,(MIN(DATE(2030,2,0),IF(Mitarbeiter!$D122="",DATE(2030,2,0),Mitarbeiter!$D122),TODAY()))-(MAX(DATE(2030,1,1),Mitarbeiter!$C122))+1),MAX(0,NETWORKDAYS(MAX(DATE(2030,1,1),Mitarbeiter!$C122),MIN(DATE(2030,2,0),IF(Mitarbeiter!$D122="",DATE(2030,2,0),Mitarbeiter!$D122),TODAY()),Einstellungen!$F$13:$F$67)))*N(Mitarbeiter!$E122)/IF(Einstellungen!$C$11="7 Tage",7,5),N('Ist-Stunden'!BB122)+(N(Krankheitstage!CY122)+N(Krankheitstage!DK122))*N($C122))))</f>
        <v/>
      </c>
      <c r="CG122" s="76">
        <f>IF($B122="",0,IF(Einstellungen!$C$10="Ja",MAX(IF(Einstellungen!$C$11="7 Tage",MAX(0,(MIN(DATE(2030,3,0),IF(Mitarbeiter!$D122="",DATE(2030,3,0),Mitarbeiter!$D122),TODAY()))-(MAX(DATE(2030,2,1),Mitarbeiter!$C122))+1),MAX(0,NETWORKDAYS(MAX(DATE(2030,2,1),Mitarbeiter!$C122),MIN(DATE(2030,3,0),IF(Mitarbeiter!$D122="",DATE(2030,3,0),Mitarbeiter!$D122),TODAY()),Einstellungen!$F$13:$F$67)))*N(Mitarbeiter!$E122)/IF(Einstellungen!$C$11="7 Tage",7,5),N('Ist-Stunden'!BC122)),MAX(IF(Einstellungen!$C$11="7 Tage",MAX(0,(MIN(DATE(2030,3,0),IF(Mitarbeiter!$D122="",DATE(2030,3,0),Mitarbeiter!$D122),TODAY()))-(MAX(DATE(2030,2,1),Mitarbeiter!$C122))+1),MAX(0,NETWORKDAYS(MAX(DATE(2030,2,1),Mitarbeiter!$C122),MIN(DATE(2030,3,0),IF(Mitarbeiter!$D122="",DATE(2030,3,0),Mitarbeiter!$D122),TODAY()),Einstellungen!$F$13:$F$67)))*N(Mitarbeiter!$E122)/IF(Einstellungen!$C$11="7 Tage",7,5),N('Ist-Stunden'!BC122)+(N(Krankheitstage!CZ122)+N(Krankheitstage!DL122))*N($C122))))</f>
        <v/>
      </c>
      <c r="CH122" s="76">
        <f>IF($B122="",0,IF(Einstellungen!$C$10="Ja",MAX(IF(Einstellungen!$C$11="7 Tage",MAX(0,(MIN(DATE(2030,4,0),IF(Mitarbeiter!$D122="",DATE(2030,4,0),Mitarbeiter!$D122),TODAY()))-(MAX(DATE(2030,3,1),Mitarbeiter!$C122))+1),MAX(0,NETWORKDAYS(MAX(DATE(2030,3,1),Mitarbeiter!$C122),MIN(DATE(2030,4,0),IF(Mitarbeiter!$D122="",DATE(2030,4,0),Mitarbeiter!$D122),TODAY()),Einstellungen!$F$13:$F$67)))*N(Mitarbeiter!$E122)/IF(Einstellungen!$C$11="7 Tage",7,5),N('Ist-Stunden'!BD122)),MAX(IF(Einstellungen!$C$11="7 Tage",MAX(0,(MIN(DATE(2030,4,0),IF(Mitarbeiter!$D122="",DATE(2030,4,0),Mitarbeiter!$D122),TODAY()))-(MAX(DATE(2030,3,1),Mitarbeiter!$C122))+1),MAX(0,NETWORKDAYS(MAX(DATE(2030,3,1),Mitarbeiter!$C122),MIN(DATE(2030,4,0),IF(Mitarbeiter!$D122="",DATE(2030,4,0),Mitarbeiter!$D122),TODAY()),Einstellungen!$F$13:$F$67)))*N(Mitarbeiter!$E122)/IF(Einstellungen!$C$11="7 Tage",7,5),N('Ist-Stunden'!BD122)+(N(Krankheitstage!DA122)+N(Krankheitstage!DM122))*N($C122))))</f>
        <v/>
      </c>
      <c r="CI122" s="76">
        <f>IF($B122="",0,IF(Einstellungen!$C$10="Ja",MAX(IF(Einstellungen!$C$11="7 Tage",MAX(0,(MIN(DATE(2030,5,0),IF(Mitarbeiter!$D122="",DATE(2030,5,0),Mitarbeiter!$D122),TODAY()))-(MAX(DATE(2030,4,1),Mitarbeiter!$C122))+1),MAX(0,NETWORKDAYS(MAX(DATE(2030,4,1),Mitarbeiter!$C122),MIN(DATE(2030,5,0),IF(Mitarbeiter!$D122="",DATE(2030,5,0),Mitarbeiter!$D122),TODAY()),Einstellungen!$F$13:$F$67)))*N(Mitarbeiter!$E122)/IF(Einstellungen!$C$11="7 Tage",7,5),N('Ist-Stunden'!BE122)),MAX(IF(Einstellungen!$C$11="7 Tage",MAX(0,(MIN(DATE(2030,5,0),IF(Mitarbeiter!$D122="",DATE(2030,5,0),Mitarbeiter!$D122),TODAY()))-(MAX(DATE(2030,4,1),Mitarbeiter!$C122))+1),MAX(0,NETWORKDAYS(MAX(DATE(2030,4,1),Mitarbeiter!$C122),MIN(DATE(2030,5,0),IF(Mitarbeiter!$D122="",DATE(2030,5,0),Mitarbeiter!$D122),TODAY()),Einstellungen!$F$13:$F$67)))*N(Mitarbeiter!$E122)/IF(Einstellungen!$C$11="7 Tage",7,5),N('Ist-Stunden'!BE122)+(N(Krankheitstage!DB122)+N(Krankheitstage!DN122))*N($C122))))</f>
        <v/>
      </c>
      <c r="CJ122" s="76">
        <f>IF($B122="",0,IF(Einstellungen!$C$10="Ja",MAX(IF(Einstellungen!$C$11="7 Tage",MAX(0,(MIN(DATE(2030,6,0),IF(Mitarbeiter!$D122="",DATE(2030,6,0),Mitarbeiter!$D122),TODAY()))-(MAX(DATE(2030,5,1),Mitarbeiter!$C122))+1),MAX(0,NETWORKDAYS(MAX(DATE(2030,5,1),Mitarbeiter!$C122),MIN(DATE(2030,6,0),IF(Mitarbeiter!$D122="",DATE(2030,6,0),Mitarbeiter!$D122),TODAY()),Einstellungen!$F$13:$F$67)))*N(Mitarbeiter!$E122)/IF(Einstellungen!$C$11="7 Tage",7,5),N('Ist-Stunden'!BF122)),MAX(IF(Einstellungen!$C$11="7 Tage",MAX(0,(MIN(DATE(2030,6,0),IF(Mitarbeiter!$D122="",DATE(2030,6,0),Mitarbeiter!$D122),TODAY()))-(MAX(DATE(2030,5,1),Mitarbeiter!$C122))+1),MAX(0,NETWORKDAYS(MAX(DATE(2030,5,1),Mitarbeiter!$C122),MIN(DATE(2030,6,0),IF(Mitarbeiter!$D122="",DATE(2030,6,0),Mitarbeiter!$D122),TODAY()),Einstellungen!$F$13:$F$67)))*N(Mitarbeiter!$E122)/IF(Einstellungen!$C$11="7 Tage",7,5),N('Ist-Stunden'!BF122)+(N(Krankheitstage!DC122)+N(Krankheitstage!DO122))*N($C122))))</f>
        <v/>
      </c>
      <c r="CK122" s="76">
        <f>IF($B122="",0,IF(Einstellungen!$C$10="Ja",MAX(IF(Einstellungen!$C$11="7 Tage",MAX(0,(MIN(DATE(2030,7,0),IF(Mitarbeiter!$D122="",DATE(2030,7,0),Mitarbeiter!$D122),TODAY()))-(MAX(DATE(2030,6,1),Mitarbeiter!$C122))+1),MAX(0,NETWORKDAYS(MAX(DATE(2030,6,1),Mitarbeiter!$C122),MIN(DATE(2030,7,0),IF(Mitarbeiter!$D122="",DATE(2030,7,0),Mitarbeiter!$D122),TODAY()),Einstellungen!$F$13:$F$67)))*N(Mitarbeiter!$E122)/IF(Einstellungen!$C$11="7 Tage",7,5),N('Ist-Stunden'!BG122)),MAX(IF(Einstellungen!$C$11="7 Tage",MAX(0,(MIN(DATE(2030,7,0),IF(Mitarbeiter!$D122="",DATE(2030,7,0),Mitarbeiter!$D122),TODAY()))-(MAX(DATE(2030,6,1),Mitarbeiter!$C122))+1),MAX(0,NETWORKDAYS(MAX(DATE(2030,6,1),Mitarbeiter!$C122),MIN(DATE(2030,7,0),IF(Mitarbeiter!$D122="",DATE(2030,7,0),Mitarbeiter!$D122),TODAY()),Einstellungen!$F$13:$F$67)))*N(Mitarbeiter!$E122)/IF(Einstellungen!$C$11="7 Tage",7,5),N('Ist-Stunden'!BG122)+(N(Krankheitstage!DD122)+N(Krankheitstage!DP122))*N($C122))))</f>
        <v/>
      </c>
      <c r="CL122" s="76">
        <f>IF($B122="",0,IF(Einstellungen!$C$10="Ja",MAX(IF(Einstellungen!$C$11="7 Tage",MAX(0,(MIN(DATE(2030,8,0),IF(Mitarbeiter!$D122="",DATE(2030,8,0),Mitarbeiter!$D122),TODAY()))-(MAX(DATE(2030,7,1),Mitarbeiter!$C122))+1),MAX(0,NETWORKDAYS(MAX(DATE(2030,7,1),Mitarbeiter!$C122),MIN(DATE(2030,8,0),IF(Mitarbeiter!$D122="",DATE(2030,8,0),Mitarbeiter!$D122),TODAY()),Einstellungen!$F$13:$F$67)))*N(Mitarbeiter!$E122)/IF(Einstellungen!$C$11="7 Tage",7,5),N('Ist-Stunden'!BH122)),MAX(IF(Einstellungen!$C$11="7 Tage",MAX(0,(MIN(DATE(2030,8,0),IF(Mitarbeiter!$D122="",DATE(2030,8,0),Mitarbeiter!$D122),TODAY()))-(MAX(DATE(2030,7,1),Mitarbeiter!$C122))+1),MAX(0,NETWORKDAYS(MAX(DATE(2030,7,1),Mitarbeiter!$C122),MIN(DATE(2030,8,0),IF(Mitarbeiter!$D122="",DATE(2030,8,0),Mitarbeiter!$D122),TODAY()),Einstellungen!$F$13:$F$67)))*N(Mitarbeiter!$E122)/IF(Einstellungen!$C$11="7 Tage",7,5),N('Ist-Stunden'!BH122)+(N(Krankheitstage!DE122)+N(Krankheitstage!DQ122))*N($C122))))</f>
        <v/>
      </c>
      <c r="CM122" s="76">
        <f>IF($B122="",0,IF(Einstellungen!$C$10="Ja",MAX(IF(Einstellungen!$C$11="7 Tage",MAX(0,(MIN(DATE(2030,9,0),IF(Mitarbeiter!$D122="",DATE(2030,9,0),Mitarbeiter!$D122),TODAY()))-(MAX(DATE(2030,8,1),Mitarbeiter!$C122))+1),MAX(0,NETWORKDAYS(MAX(DATE(2030,8,1),Mitarbeiter!$C122),MIN(DATE(2030,9,0),IF(Mitarbeiter!$D122="",DATE(2030,9,0),Mitarbeiter!$D122),TODAY()),Einstellungen!$F$13:$F$67)))*N(Mitarbeiter!$E122)/IF(Einstellungen!$C$11="7 Tage",7,5),N('Ist-Stunden'!BI122)),MAX(IF(Einstellungen!$C$11="7 Tage",MAX(0,(MIN(DATE(2030,9,0),IF(Mitarbeiter!$D122="",DATE(2030,9,0),Mitarbeiter!$D122),TODAY()))-(MAX(DATE(2030,8,1),Mitarbeiter!$C122))+1),MAX(0,NETWORKDAYS(MAX(DATE(2030,8,1),Mitarbeiter!$C122),MIN(DATE(2030,9,0),IF(Mitarbeiter!$D122="",DATE(2030,9,0),Mitarbeiter!$D122),TODAY()),Einstellungen!$F$13:$F$67)))*N(Mitarbeiter!$E122)/IF(Einstellungen!$C$11="7 Tage",7,5),N('Ist-Stunden'!BI122)+(N(Krankheitstage!DF122)+N(Krankheitstage!DR122))*N($C122))))</f>
        <v/>
      </c>
      <c r="CN122" s="76">
        <f>IF($B122="",0,IF(Einstellungen!$C$10="Ja",MAX(IF(Einstellungen!$C$11="7 Tage",MAX(0,(MIN(DATE(2030,10,0),IF(Mitarbeiter!$D122="",DATE(2030,10,0),Mitarbeiter!$D122),TODAY()))-(MAX(DATE(2030,9,1),Mitarbeiter!$C122))+1),MAX(0,NETWORKDAYS(MAX(DATE(2030,9,1),Mitarbeiter!$C122),MIN(DATE(2030,10,0),IF(Mitarbeiter!$D122="",DATE(2030,10,0),Mitarbeiter!$D122),TODAY()),Einstellungen!$F$13:$F$67)))*N(Mitarbeiter!$E122)/IF(Einstellungen!$C$11="7 Tage",7,5),N('Ist-Stunden'!BJ122)),MAX(IF(Einstellungen!$C$11="7 Tage",MAX(0,(MIN(DATE(2030,10,0),IF(Mitarbeiter!$D122="",DATE(2030,10,0),Mitarbeiter!$D122),TODAY()))-(MAX(DATE(2030,9,1),Mitarbeiter!$C122))+1),MAX(0,NETWORKDAYS(MAX(DATE(2030,9,1),Mitarbeiter!$C122),MIN(DATE(2030,10,0),IF(Mitarbeiter!$D122="",DATE(2030,10,0),Mitarbeiter!$D122),TODAY()),Einstellungen!$F$13:$F$67)))*N(Mitarbeiter!$E122)/IF(Einstellungen!$C$11="7 Tage",7,5),N('Ist-Stunden'!BJ122)+(N(Krankheitstage!DG122)+N(Krankheitstage!DS122))*N($C122))))</f>
        <v/>
      </c>
      <c r="CO122" s="76">
        <f>IF($B122="",0,IF(Einstellungen!$C$10="Ja",MAX(IF(Einstellungen!$C$11="7 Tage",MAX(0,(MIN(DATE(2030,11,0),IF(Mitarbeiter!$D122="",DATE(2030,11,0),Mitarbeiter!$D122),TODAY()))-(MAX(DATE(2030,10,1),Mitarbeiter!$C122))+1),MAX(0,NETWORKDAYS(MAX(DATE(2030,10,1),Mitarbeiter!$C122),MIN(DATE(2030,11,0),IF(Mitarbeiter!$D122="",DATE(2030,11,0),Mitarbeiter!$D122),TODAY()),Einstellungen!$F$13:$F$67)))*N(Mitarbeiter!$E122)/IF(Einstellungen!$C$11="7 Tage",7,5),N('Ist-Stunden'!BK122)),MAX(IF(Einstellungen!$C$11="7 Tage",MAX(0,(MIN(DATE(2030,11,0),IF(Mitarbeiter!$D122="",DATE(2030,11,0),Mitarbeiter!$D122),TODAY()))-(MAX(DATE(2030,10,1),Mitarbeiter!$C122))+1),MAX(0,NETWORKDAYS(MAX(DATE(2030,10,1),Mitarbeiter!$C122),MIN(DATE(2030,11,0),IF(Mitarbeiter!$D122="",DATE(2030,11,0),Mitarbeiter!$D122),TODAY()),Einstellungen!$F$13:$F$67)))*N(Mitarbeiter!$E122)/IF(Einstellungen!$C$11="7 Tage",7,5),N('Ist-Stunden'!BK122)+(N(Krankheitstage!DH122)+N(Krankheitstage!DT122))*N($C122))))</f>
        <v/>
      </c>
      <c r="CP122" s="76">
        <f>IF($B122="",0,IF(Einstellungen!$C$10="Ja",MAX(IF(Einstellungen!$C$11="7 Tage",MAX(0,(MIN(DATE(2030,12,0),IF(Mitarbeiter!$D122="",DATE(2030,12,0),Mitarbeiter!$D122),TODAY()))-(MAX(DATE(2030,11,1),Mitarbeiter!$C122))+1),MAX(0,NETWORKDAYS(MAX(DATE(2030,11,1),Mitarbeiter!$C122),MIN(DATE(2030,12,0),IF(Mitarbeiter!$D122="",DATE(2030,12,0),Mitarbeiter!$D122),TODAY()),Einstellungen!$F$13:$F$67)))*N(Mitarbeiter!$E122)/IF(Einstellungen!$C$11="7 Tage",7,5),N('Ist-Stunden'!BL122)),MAX(IF(Einstellungen!$C$11="7 Tage",MAX(0,(MIN(DATE(2030,12,0),IF(Mitarbeiter!$D122="",DATE(2030,12,0),Mitarbeiter!$D122),TODAY()))-(MAX(DATE(2030,11,1),Mitarbeiter!$C122))+1),MAX(0,NETWORKDAYS(MAX(DATE(2030,11,1),Mitarbeiter!$C122),MIN(DATE(2030,12,0),IF(Mitarbeiter!$D122="",DATE(2030,12,0),Mitarbeiter!$D122),TODAY()),Einstellungen!$F$13:$F$67)))*N(Mitarbeiter!$E122)/IF(Einstellungen!$C$11="7 Tage",7,5),N('Ist-Stunden'!BL122)+(N(Krankheitstage!DI122)+N(Krankheitstage!DU122))*N($C122))))</f>
        <v/>
      </c>
      <c r="CQ122" s="76">
        <f>IF($B122="",0,IF(Einstellungen!$C$10="Ja",MAX(IF(Einstellungen!$C$11="7 Tage",MAX(0,(MIN(DATE(2030,13,0),IF(Mitarbeiter!$D122="",DATE(2030,13,0),Mitarbeiter!$D122),TODAY()))-(MAX(DATE(2030,12,1),Mitarbeiter!$C122))+1),MAX(0,NETWORKDAYS(MAX(DATE(2030,12,1),Mitarbeiter!$C122),MIN(DATE(2030,13,0),IF(Mitarbeiter!$D122="",DATE(2030,13,0),Mitarbeiter!$D122),TODAY()),Einstellungen!$F$13:$F$67)))*N(Mitarbeiter!$E122)/IF(Einstellungen!$C$11="7 Tage",7,5),N('Ist-Stunden'!BM122)),MAX(IF(Einstellungen!$C$11="7 Tage",MAX(0,(MIN(DATE(2030,13,0),IF(Mitarbeiter!$D122="",DATE(2030,13,0),Mitarbeiter!$D122),TODAY()))-(MAX(DATE(2030,12,1),Mitarbeiter!$C122))+1),MAX(0,NETWORKDAYS(MAX(DATE(2030,12,1),Mitarbeiter!$C122),MIN(DATE(2030,13,0),IF(Mitarbeiter!$D122="",DATE(2030,13,0),Mitarbeiter!$D122),TODAY()),Einstellungen!$F$13:$F$67)))*N(Mitarbeiter!$E122)/IF(Einstellungen!$C$11="7 Tage",7,5),N('Ist-Stunden'!BM122)+(N(Krankheitstage!DJ122)+N(Krankheitstage!DV122))*N($C122))))</f>
        <v/>
      </c>
    </row>
    <row r="123">
      <c r="A123" s="73">
        <f>IF(Mitarbeiter!B123="","",Mitarbeiter!A123)</f>
        <v/>
      </c>
      <c r="B123" s="6">
        <f>IF(Mitarbeiter!B123="","",Mitarbeiter!B123)</f>
        <v/>
      </c>
      <c r="C123" s="74">
        <f>IF(Mitarbeiter!B123="","",Mitarbeiter!F123)</f>
        <v/>
      </c>
      <c r="D123" s="75">
        <f>N(INDEX(Krankheitstage!$G123:$DV123,1,(Einstellungen!$C$3-2026)*24+1))</f>
        <v/>
      </c>
      <c r="E123" s="75">
        <f>N(INDEX(Krankheitstage!$G123:$DV123,1,(Einstellungen!$C$3-2026)*24+2))</f>
        <v/>
      </c>
      <c r="F123" s="75">
        <f>N(INDEX(Krankheitstage!$G123:$DV123,1,(Einstellungen!$C$3-2026)*24+3))</f>
        <v/>
      </c>
      <c r="G123" s="75">
        <f>N(INDEX(Krankheitstage!$G123:$DV123,1,(Einstellungen!$C$3-2026)*24+4))</f>
        <v/>
      </c>
      <c r="H123" s="75">
        <f>N(INDEX(Krankheitstage!$G123:$DV123,1,(Einstellungen!$C$3-2026)*24+5))</f>
        <v/>
      </c>
      <c r="I123" s="75">
        <f>N(INDEX(Krankheitstage!$G123:$DV123,1,(Einstellungen!$C$3-2026)*24+6))</f>
        <v/>
      </c>
      <c r="J123" s="75">
        <f>N(INDEX(Krankheitstage!$G123:$DV123,1,(Einstellungen!$C$3-2026)*24+7))</f>
        <v/>
      </c>
      <c r="K123" s="75">
        <f>N(INDEX(Krankheitstage!$G123:$DV123,1,(Einstellungen!$C$3-2026)*24+8))</f>
        <v/>
      </c>
      <c r="L123" s="75">
        <f>N(INDEX(Krankheitstage!$G123:$DV123,1,(Einstellungen!$C$3-2026)*24+9))</f>
        <v/>
      </c>
      <c r="M123" s="75">
        <f>N(INDEX(Krankheitstage!$G123:$DV123,1,(Einstellungen!$C$3-2026)*24+10))</f>
        <v/>
      </c>
      <c r="N123" s="75">
        <f>N(INDEX(Krankheitstage!$G123:$DV123,1,(Einstellungen!$C$3-2026)*24+11))</f>
        <v/>
      </c>
      <c r="O123" s="75">
        <f>N(INDEX(Krankheitstage!$G123:$DV123,1,(Einstellungen!$C$3-2026)*24+12))</f>
        <v/>
      </c>
      <c r="P123" s="75">
        <f>IF($B123="","",SUM(D123:O123))</f>
        <v/>
      </c>
      <c r="Q123" s="75">
        <f>N(INDEX(Krankheitstage!$G123:$DV123,1,(Einstellungen!$C$3-2026)*24+13))</f>
        <v/>
      </c>
      <c r="R123" s="75">
        <f>N(INDEX(Krankheitstage!$G123:$DV123,1,(Einstellungen!$C$3-2026)*24+14))</f>
        <v/>
      </c>
      <c r="S123" s="75">
        <f>N(INDEX(Krankheitstage!$G123:$DV123,1,(Einstellungen!$C$3-2026)*24+15))</f>
        <v/>
      </c>
      <c r="T123" s="75">
        <f>N(INDEX(Krankheitstage!$G123:$DV123,1,(Einstellungen!$C$3-2026)*24+16))</f>
        <v/>
      </c>
      <c r="U123" s="75">
        <f>N(INDEX(Krankheitstage!$G123:$DV123,1,(Einstellungen!$C$3-2026)*24+17))</f>
        <v/>
      </c>
      <c r="V123" s="75">
        <f>N(INDEX(Krankheitstage!$G123:$DV123,1,(Einstellungen!$C$3-2026)*24+18))</f>
        <v/>
      </c>
      <c r="W123" s="75">
        <f>N(INDEX(Krankheitstage!$G123:$DV123,1,(Einstellungen!$C$3-2026)*24+19))</f>
        <v/>
      </c>
      <c r="X123" s="75">
        <f>N(INDEX(Krankheitstage!$G123:$DV123,1,(Einstellungen!$C$3-2026)*24+20))</f>
        <v/>
      </c>
      <c r="Y123" s="75">
        <f>N(INDEX(Krankheitstage!$G123:$DV123,1,(Einstellungen!$C$3-2026)*24+21))</f>
        <v/>
      </c>
      <c r="Z123" s="75">
        <f>N(INDEX(Krankheitstage!$G123:$DV123,1,(Einstellungen!$C$3-2026)*24+22))</f>
        <v/>
      </c>
      <c r="AA123" s="75">
        <f>N(INDEX(Krankheitstage!$G123:$DV123,1,(Einstellungen!$C$3-2026)*24+23))</f>
        <v/>
      </c>
      <c r="AB123" s="75">
        <f>N(INDEX(Krankheitstage!$G123:$DV123,1,(Einstellungen!$C$3-2026)*24+24))</f>
        <v/>
      </c>
      <c r="AC123" s="75">
        <f>IF($B123="","",SUM(Q123:AB123))</f>
        <v/>
      </c>
      <c r="AD123" s="75">
        <f>IF($B123="","",SUM(P123,AC123))</f>
        <v/>
      </c>
      <c r="AE123" s="76">
        <f>IF($B123="","",AD123*N(C123))</f>
        <v/>
      </c>
      <c r="AF123" s="75">
        <f>IF($B123="","",Krankheitstage!E123)</f>
        <v/>
      </c>
      <c r="AG123" s="76">
        <f>IF($B123="","",AF123*N(C123))</f>
        <v/>
      </c>
      <c r="AH123" s="76">
        <f>IF($B123="","",INDEX($AJ123:$CQ123,1,(Einstellungen!$C$3-2026)*12+1)+INDEX($AJ123:$CQ123,1,(Einstellungen!$C$3-2026)*12+2)+INDEX($AJ123:$CQ123,1,(Einstellungen!$C$3-2026)*12+3)+INDEX($AJ123:$CQ123,1,(Einstellungen!$C$3-2026)*12+4)+INDEX($AJ123:$CQ123,1,(Einstellungen!$C$3-2026)*12+5)+INDEX($AJ123:$CQ123,1,(Einstellungen!$C$3-2026)*12+6)+INDEX($AJ123:$CQ123,1,(Einstellungen!$C$3-2026)*12+7)+INDEX($AJ123:$CQ123,1,(Einstellungen!$C$3-2026)*12+8)+INDEX($AJ123:$CQ123,1,(Einstellungen!$C$3-2026)*12+9)+INDEX($AJ123:$CQ123,1,(Einstellungen!$C$3-2026)*12+10)+INDEX($AJ123:$CQ123,1,(Einstellungen!$C$3-2026)*12+11)+INDEX($AJ123:$CQ123,1,(Einstellungen!$C$3-2026)*12+12))</f>
        <v/>
      </c>
      <c r="AI123" s="76">
        <f>IF($B123="","",SUM($AJ123:$CQ123))</f>
        <v/>
      </c>
      <c r="AJ123" s="76">
        <f>IF($B123="",0,IF(Einstellungen!$C$10="Ja",MAX(IF(Einstellungen!$C$11="7 Tage",MAX(0,(MIN(DATE(2026,2,0),IF(Mitarbeiter!$D123="",DATE(2026,2,0),Mitarbeiter!$D123),TODAY()))-(MAX(DATE(2026,1,1),Mitarbeiter!$C123))+1),MAX(0,NETWORKDAYS(MAX(DATE(2026,1,1),Mitarbeiter!$C123),MIN(DATE(2026,2,0),IF(Mitarbeiter!$D123="",DATE(2026,2,0),Mitarbeiter!$D123),TODAY()),Einstellungen!$F$13:$F$67)))*N(Mitarbeiter!$E123)/IF(Einstellungen!$C$11="7 Tage",7,5),N('Ist-Stunden'!F123)),MAX(IF(Einstellungen!$C$11="7 Tage",MAX(0,(MIN(DATE(2026,2,0),IF(Mitarbeiter!$D123="",DATE(2026,2,0),Mitarbeiter!$D123),TODAY()))-(MAX(DATE(2026,1,1),Mitarbeiter!$C123))+1),MAX(0,NETWORKDAYS(MAX(DATE(2026,1,1),Mitarbeiter!$C123),MIN(DATE(2026,2,0),IF(Mitarbeiter!$D123="",DATE(2026,2,0),Mitarbeiter!$D123),TODAY()),Einstellungen!$F$13:$F$67)))*N(Mitarbeiter!$E123)/IF(Einstellungen!$C$11="7 Tage",7,5),N('Ist-Stunden'!F123)+(N(Krankheitstage!G123)+N(Krankheitstage!S123))*N($C123))))</f>
        <v/>
      </c>
      <c r="AK123" s="76">
        <f>IF($B123="",0,IF(Einstellungen!$C$10="Ja",MAX(IF(Einstellungen!$C$11="7 Tage",MAX(0,(MIN(DATE(2026,3,0),IF(Mitarbeiter!$D123="",DATE(2026,3,0),Mitarbeiter!$D123),TODAY()))-(MAX(DATE(2026,2,1),Mitarbeiter!$C123))+1),MAX(0,NETWORKDAYS(MAX(DATE(2026,2,1),Mitarbeiter!$C123),MIN(DATE(2026,3,0),IF(Mitarbeiter!$D123="",DATE(2026,3,0),Mitarbeiter!$D123),TODAY()),Einstellungen!$F$13:$F$67)))*N(Mitarbeiter!$E123)/IF(Einstellungen!$C$11="7 Tage",7,5),N('Ist-Stunden'!G123)),MAX(IF(Einstellungen!$C$11="7 Tage",MAX(0,(MIN(DATE(2026,3,0),IF(Mitarbeiter!$D123="",DATE(2026,3,0),Mitarbeiter!$D123),TODAY()))-(MAX(DATE(2026,2,1),Mitarbeiter!$C123))+1),MAX(0,NETWORKDAYS(MAX(DATE(2026,2,1),Mitarbeiter!$C123),MIN(DATE(2026,3,0),IF(Mitarbeiter!$D123="",DATE(2026,3,0),Mitarbeiter!$D123),TODAY()),Einstellungen!$F$13:$F$67)))*N(Mitarbeiter!$E123)/IF(Einstellungen!$C$11="7 Tage",7,5),N('Ist-Stunden'!G123)+(N(Krankheitstage!H123)+N(Krankheitstage!T123))*N($C123))))</f>
        <v/>
      </c>
      <c r="AL123" s="76">
        <f>IF($B123="",0,IF(Einstellungen!$C$10="Ja",MAX(IF(Einstellungen!$C$11="7 Tage",MAX(0,(MIN(DATE(2026,4,0),IF(Mitarbeiter!$D123="",DATE(2026,4,0),Mitarbeiter!$D123),TODAY()))-(MAX(DATE(2026,3,1),Mitarbeiter!$C123))+1),MAX(0,NETWORKDAYS(MAX(DATE(2026,3,1),Mitarbeiter!$C123),MIN(DATE(2026,4,0),IF(Mitarbeiter!$D123="",DATE(2026,4,0),Mitarbeiter!$D123),TODAY()),Einstellungen!$F$13:$F$67)))*N(Mitarbeiter!$E123)/IF(Einstellungen!$C$11="7 Tage",7,5),N('Ist-Stunden'!H123)),MAX(IF(Einstellungen!$C$11="7 Tage",MAX(0,(MIN(DATE(2026,4,0),IF(Mitarbeiter!$D123="",DATE(2026,4,0),Mitarbeiter!$D123),TODAY()))-(MAX(DATE(2026,3,1),Mitarbeiter!$C123))+1),MAX(0,NETWORKDAYS(MAX(DATE(2026,3,1),Mitarbeiter!$C123),MIN(DATE(2026,4,0),IF(Mitarbeiter!$D123="",DATE(2026,4,0),Mitarbeiter!$D123),TODAY()),Einstellungen!$F$13:$F$67)))*N(Mitarbeiter!$E123)/IF(Einstellungen!$C$11="7 Tage",7,5),N('Ist-Stunden'!H123)+(N(Krankheitstage!I123)+N(Krankheitstage!U123))*N($C123))))</f>
        <v/>
      </c>
      <c r="AM123" s="76">
        <f>IF($B123="",0,IF(Einstellungen!$C$10="Ja",MAX(IF(Einstellungen!$C$11="7 Tage",MAX(0,(MIN(DATE(2026,5,0),IF(Mitarbeiter!$D123="",DATE(2026,5,0),Mitarbeiter!$D123),TODAY()))-(MAX(DATE(2026,4,1),Mitarbeiter!$C123))+1),MAX(0,NETWORKDAYS(MAX(DATE(2026,4,1),Mitarbeiter!$C123),MIN(DATE(2026,5,0),IF(Mitarbeiter!$D123="",DATE(2026,5,0),Mitarbeiter!$D123),TODAY()),Einstellungen!$F$13:$F$67)))*N(Mitarbeiter!$E123)/IF(Einstellungen!$C$11="7 Tage",7,5),N('Ist-Stunden'!I123)),MAX(IF(Einstellungen!$C$11="7 Tage",MAX(0,(MIN(DATE(2026,5,0),IF(Mitarbeiter!$D123="",DATE(2026,5,0),Mitarbeiter!$D123),TODAY()))-(MAX(DATE(2026,4,1),Mitarbeiter!$C123))+1),MAX(0,NETWORKDAYS(MAX(DATE(2026,4,1),Mitarbeiter!$C123),MIN(DATE(2026,5,0),IF(Mitarbeiter!$D123="",DATE(2026,5,0),Mitarbeiter!$D123),TODAY()),Einstellungen!$F$13:$F$67)))*N(Mitarbeiter!$E123)/IF(Einstellungen!$C$11="7 Tage",7,5),N('Ist-Stunden'!I123)+(N(Krankheitstage!J123)+N(Krankheitstage!V123))*N($C123))))</f>
        <v/>
      </c>
      <c r="AN123" s="76">
        <f>IF($B123="",0,IF(Einstellungen!$C$10="Ja",MAX(IF(Einstellungen!$C$11="7 Tage",MAX(0,(MIN(DATE(2026,6,0),IF(Mitarbeiter!$D123="",DATE(2026,6,0),Mitarbeiter!$D123),TODAY()))-(MAX(DATE(2026,5,1),Mitarbeiter!$C123))+1),MAX(0,NETWORKDAYS(MAX(DATE(2026,5,1),Mitarbeiter!$C123),MIN(DATE(2026,6,0),IF(Mitarbeiter!$D123="",DATE(2026,6,0),Mitarbeiter!$D123),TODAY()),Einstellungen!$F$13:$F$67)))*N(Mitarbeiter!$E123)/IF(Einstellungen!$C$11="7 Tage",7,5),N('Ist-Stunden'!J123)),MAX(IF(Einstellungen!$C$11="7 Tage",MAX(0,(MIN(DATE(2026,6,0),IF(Mitarbeiter!$D123="",DATE(2026,6,0),Mitarbeiter!$D123),TODAY()))-(MAX(DATE(2026,5,1),Mitarbeiter!$C123))+1),MAX(0,NETWORKDAYS(MAX(DATE(2026,5,1),Mitarbeiter!$C123),MIN(DATE(2026,6,0),IF(Mitarbeiter!$D123="",DATE(2026,6,0),Mitarbeiter!$D123),TODAY()),Einstellungen!$F$13:$F$67)))*N(Mitarbeiter!$E123)/IF(Einstellungen!$C$11="7 Tage",7,5),N('Ist-Stunden'!J123)+(N(Krankheitstage!K123)+N(Krankheitstage!W123))*N($C123))))</f>
        <v/>
      </c>
      <c r="AO123" s="76">
        <f>IF($B123="",0,IF(Einstellungen!$C$10="Ja",MAX(IF(Einstellungen!$C$11="7 Tage",MAX(0,(MIN(DATE(2026,7,0),IF(Mitarbeiter!$D123="",DATE(2026,7,0),Mitarbeiter!$D123),TODAY()))-(MAX(DATE(2026,6,1),Mitarbeiter!$C123))+1),MAX(0,NETWORKDAYS(MAX(DATE(2026,6,1),Mitarbeiter!$C123),MIN(DATE(2026,7,0),IF(Mitarbeiter!$D123="",DATE(2026,7,0),Mitarbeiter!$D123),TODAY()),Einstellungen!$F$13:$F$67)))*N(Mitarbeiter!$E123)/IF(Einstellungen!$C$11="7 Tage",7,5),N('Ist-Stunden'!K123)),MAX(IF(Einstellungen!$C$11="7 Tage",MAX(0,(MIN(DATE(2026,7,0),IF(Mitarbeiter!$D123="",DATE(2026,7,0),Mitarbeiter!$D123),TODAY()))-(MAX(DATE(2026,6,1),Mitarbeiter!$C123))+1),MAX(0,NETWORKDAYS(MAX(DATE(2026,6,1),Mitarbeiter!$C123),MIN(DATE(2026,7,0),IF(Mitarbeiter!$D123="",DATE(2026,7,0),Mitarbeiter!$D123),TODAY()),Einstellungen!$F$13:$F$67)))*N(Mitarbeiter!$E123)/IF(Einstellungen!$C$11="7 Tage",7,5),N('Ist-Stunden'!K123)+(N(Krankheitstage!L123)+N(Krankheitstage!X123))*N($C123))))</f>
        <v/>
      </c>
      <c r="AP123" s="76">
        <f>IF($B123="",0,IF(Einstellungen!$C$10="Ja",MAX(IF(Einstellungen!$C$11="7 Tage",MAX(0,(MIN(DATE(2026,8,0),IF(Mitarbeiter!$D123="",DATE(2026,8,0),Mitarbeiter!$D123),TODAY()))-(MAX(DATE(2026,7,1),Mitarbeiter!$C123))+1),MAX(0,NETWORKDAYS(MAX(DATE(2026,7,1),Mitarbeiter!$C123),MIN(DATE(2026,8,0),IF(Mitarbeiter!$D123="",DATE(2026,8,0),Mitarbeiter!$D123),TODAY()),Einstellungen!$F$13:$F$67)))*N(Mitarbeiter!$E123)/IF(Einstellungen!$C$11="7 Tage",7,5),N('Ist-Stunden'!L123)),MAX(IF(Einstellungen!$C$11="7 Tage",MAX(0,(MIN(DATE(2026,8,0),IF(Mitarbeiter!$D123="",DATE(2026,8,0),Mitarbeiter!$D123),TODAY()))-(MAX(DATE(2026,7,1),Mitarbeiter!$C123))+1),MAX(0,NETWORKDAYS(MAX(DATE(2026,7,1),Mitarbeiter!$C123),MIN(DATE(2026,8,0),IF(Mitarbeiter!$D123="",DATE(2026,8,0),Mitarbeiter!$D123),TODAY()),Einstellungen!$F$13:$F$67)))*N(Mitarbeiter!$E123)/IF(Einstellungen!$C$11="7 Tage",7,5),N('Ist-Stunden'!L123)+(N(Krankheitstage!M123)+N(Krankheitstage!Y123))*N($C123))))</f>
        <v/>
      </c>
      <c r="AQ123" s="76">
        <f>IF($B123="",0,IF(Einstellungen!$C$10="Ja",MAX(IF(Einstellungen!$C$11="7 Tage",MAX(0,(MIN(DATE(2026,9,0),IF(Mitarbeiter!$D123="",DATE(2026,9,0),Mitarbeiter!$D123),TODAY()))-(MAX(DATE(2026,8,1),Mitarbeiter!$C123))+1),MAX(0,NETWORKDAYS(MAX(DATE(2026,8,1),Mitarbeiter!$C123),MIN(DATE(2026,9,0),IF(Mitarbeiter!$D123="",DATE(2026,9,0),Mitarbeiter!$D123),TODAY()),Einstellungen!$F$13:$F$67)))*N(Mitarbeiter!$E123)/IF(Einstellungen!$C$11="7 Tage",7,5),N('Ist-Stunden'!M123)),MAX(IF(Einstellungen!$C$11="7 Tage",MAX(0,(MIN(DATE(2026,9,0),IF(Mitarbeiter!$D123="",DATE(2026,9,0),Mitarbeiter!$D123),TODAY()))-(MAX(DATE(2026,8,1),Mitarbeiter!$C123))+1),MAX(0,NETWORKDAYS(MAX(DATE(2026,8,1),Mitarbeiter!$C123),MIN(DATE(2026,9,0),IF(Mitarbeiter!$D123="",DATE(2026,9,0),Mitarbeiter!$D123),TODAY()),Einstellungen!$F$13:$F$67)))*N(Mitarbeiter!$E123)/IF(Einstellungen!$C$11="7 Tage",7,5),N('Ist-Stunden'!M123)+(N(Krankheitstage!N123)+N(Krankheitstage!Z123))*N($C123))))</f>
        <v/>
      </c>
      <c r="AR123" s="76">
        <f>IF($B123="",0,IF(Einstellungen!$C$10="Ja",MAX(IF(Einstellungen!$C$11="7 Tage",MAX(0,(MIN(DATE(2026,10,0),IF(Mitarbeiter!$D123="",DATE(2026,10,0),Mitarbeiter!$D123),TODAY()))-(MAX(DATE(2026,9,1),Mitarbeiter!$C123))+1),MAX(0,NETWORKDAYS(MAX(DATE(2026,9,1),Mitarbeiter!$C123),MIN(DATE(2026,10,0),IF(Mitarbeiter!$D123="",DATE(2026,10,0),Mitarbeiter!$D123),TODAY()),Einstellungen!$F$13:$F$67)))*N(Mitarbeiter!$E123)/IF(Einstellungen!$C$11="7 Tage",7,5),N('Ist-Stunden'!N123)),MAX(IF(Einstellungen!$C$11="7 Tage",MAX(0,(MIN(DATE(2026,10,0),IF(Mitarbeiter!$D123="",DATE(2026,10,0),Mitarbeiter!$D123),TODAY()))-(MAX(DATE(2026,9,1),Mitarbeiter!$C123))+1),MAX(0,NETWORKDAYS(MAX(DATE(2026,9,1),Mitarbeiter!$C123),MIN(DATE(2026,10,0),IF(Mitarbeiter!$D123="",DATE(2026,10,0),Mitarbeiter!$D123),TODAY()),Einstellungen!$F$13:$F$67)))*N(Mitarbeiter!$E123)/IF(Einstellungen!$C$11="7 Tage",7,5),N('Ist-Stunden'!N123)+(N(Krankheitstage!O123)+N(Krankheitstage!AA123))*N($C123))))</f>
        <v/>
      </c>
      <c r="AS123" s="76">
        <f>IF($B123="",0,IF(Einstellungen!$C$10="Ja",MAX(IF(Einstellungen!$C$11="7 Tage",MAX(0,(MIN(DATE(2026,11,0),IF(Mitarbeiter!$D123="",DATE(2026,11,0),Mitarbeiter!$D123),TODAY()))-(MAX(DATE(2026,10,1),Mitarbeiter!$C123))+1),MAX(0,NETWORKDAYS(MAX(DATE(2026,10,1),Mitarbeiter!$C123),MIN(DATE(2026,11,0),IF(Mitarbeiter!$D123="",DATE(2026,11,0),Mitarbeiter!$D123),TODAY()),Einstellungen!$F$13:$F$67)))*N(Mitarbeiter!$E123)/IF(Einstellungen!$C$11="7 Tage",7,5),N('Ist-Stunden'!O123)),MAX(IF(Einstellungen!$C$11="7 Tage",MAX(0,(MIN(DATE(2026,11,0),IF(Mitarbeiter!$D123="",DATE(2026,11,0),Mitarbeiter!$D123),TODAY()))-(MAX(DATE(2026,10,1),Mitarbeiter!$C123))+1),MAX(0,NETWORKDAYS(MAX(DATE(2026,10,1),Mitarbeiter!$C123),MIN(DATE(2026,11,0),IF(Mitarbeiter!$D123="",DATE(2026,11,0),Mitarbeiter!$D123),TODAY()),Einstellungen!$F$13:$F$67)))*N(Mitarbeiter!$E123)/IF(Einstellungen!$C$11="7 Tage",7,5),N('Ist-Stunden'!O123)+(N(Krankheitstage!P123)+N(Krankheitstage!AB123))*N($C123))))</f>
        <v/>
      </c>
      <c r="AT123" s="76">
        <f>IF($B123="",0,IF(Einstellungen!$C$10="Ja",MAX(IF(Einstellungen!$C$11="7 Tage",MAX(0,(MIN(DATE(2026,12,0),IF(Mitarbeiter!$D123="",DATE(2026,12,0),Mitarbeiter!$D123),TODAY()))-(MAX(DATE(2026,11,1),Mitarbeiter!$C123))+1),MAX(0,NETWORKDAYS(MAX(DATE(2026,11,1),Mitarbeiter!$C123),MIN(DATE(2026,12,0),IF(Mitarbeiter!$D123="",DATE(2026,12,0),Mitarbeiter!$D123),TODAY()),Einstellungen!$F$13:$F$67)))*N(Mitarbeiter!$E123)/IF(Einstellungen!$C$11="7 Tage",7,5),N('Ist-Stunden'!P123)),MAX(IF(Einstellungen!$C$11="7 Tage",MAX(0,(MIN(DATE(2026,12,0),IF(Mitarbeiter!$D123="",DATE(2026,12,0),Mitarbeiter!$D123),TODAY()))-(MAX(DATE(2026,11,1),Mitarbeiter!$C123))+1),MAX(0,NETWORKDAYS(MAX(DATE(2026,11,1),Mitarbeiter!$C123),MIN(DATE(2026,12,0),IF(Mitarbeiter!$D123="",DATE(2026,12,0),Mitarbeiter!$D123),TODAY()),Einstellungen!$F$13:$F$67)))*N(Mitarbeiter!$E123)/IF(Einstellungen!$C$11="7 Tage",7,5),N('Ist-Stunden'!P123)+(N(Krankheitstage!Q123)+N(Krankheitstage!AC123))*N($C123))))</f>
        <v/>
      </c>
      <c r="AU123" s="76">
        <f>IF($B123="",0,IF(Einstellungen!$C$10="Ja",MAX(IF(Einstellungen!$C$11="7 Tage",MAX(0,(MIN(DATE(2026,13,0),IF(Mitarbeiter!$D123="",DATE(2026,13,0),Mitarbeiter!$D123),TODAY()))-(MAX(DATE(2026,12,1),Mitarbeiter!$C123))+1),MAX(0,NETWORKDAYS(MAX(DATE(2026,12,1),Mitarbeiter!$C123),MIN(DATE(2026,13,0),IF(Mitarbeiter!$D123="",DATE(2026,13,0),Mitarbeiter!$D123),TODAY()),Einstellungen!$F$13:$F$67)))*N(Mitarbeiter!$E123)/IF(Einstellungen!$C$11="7 Tage",7,5),N('Ist-Stunden'!Q123)),MAX(IF(Einstellungen!$C$11="7 Tage",MAX(0,(MIN(DATE(2026,13,0),IF(Mitarbeiter!$D123="",DATE(2026,13,0),Mitarbeiter!$D123),TODAY()))-(MAX(DATE(2026,12,1),Mitarbeiter!$C123))+1),MAX(0,NETWORKDAYS(MAX(DATE(2026,12,1),Mitarbeiter!$C123),MIN(DATE(2026,13,0),IF(Mitarbeiter!$D123="",DATE(2026,13,0),Mitarbeiter!$D123),TODAY()),Einstellungen!$F$13:$F$67)))*N(Mitarbeiter!$E123)/IF(Einstellungen!$C$11="7 Tage",7,5),N('Ist-Stunden'!Q123)+(N(Krankheitstage!R123)+N(Krankheitstage!AD123))*N($C123))))</f>
        <v/>
      </c>
      <c r="AV123" s="76">
        <f>IF($B123="",0,IF(Einstellungen!$C$10="Ja",MAX(IF(Einstellungen!$C$11="7 Tage",MAX(0,(MIN(DATE(2027,2,0),IF(Mitarbeiter!$D123="",DATE(2027,2,0),Mitarbeiter!$D123),TODAY()))-(MAX(DATE(2027,1,1),Mitarbeiter!$C123))+1),MAX(0,NETWORKDAYS(MAX(DATE(2027,1,1),Mitarbeiter!$C123),MIN(DATE(2027,2,0),IF(Mitarbeiter!$D123="",DATE(2027,2,0),Mitarbeiter!$D123),TODAY()),Einstellungen!$F$13:$F$67)))*N(Mitarbeiter!$E123)/IF(Einstellungen!$C$11="7 Tage",7,5),N('Ist-Stunden'!R123)),MAX(IF(Einstellungen!$C$11="7 Tage",MAX(0,(MIN(DATE(2027,2,0),IF(Mitarbeiter!$D123="",DATE(2027,2,0),Mitarbeiter!$D123),TODAY()))-(MAX(DATE(2027,1,1),Mitarbeiter!$C123))+1),MAX(0,NETWORKDAYS(MAX(DATE(2027,1,1),Mitarbeiter!$C123),MIN(DATE(2027,2,0),IF(Mitarbeiter!$D123="",DATE(2027,2,0),Mitarbeiter!$D123),TODAY()),Einstellungen!$F$13:$F$67)))*N(Mitarbeiter!$E123)/IF(Einstellungen!$C$11="7 Tage",7,5),N('Ist-Stunden'!R123)+(N(Krankheitstage!AE123)+N(Krankheitstage!AQ123))*N($C123))))</f>
        <v/>
      </c>
      <c r="AW123" s="76">
        <f>IF($B123="",0,IF(Einstellungen!$C$10="Ja",MAX(IF(Einstellungen!$C$11="7 Tage",MAX(0,(MIN(DATE(2027,3,0),IF(Mitarbeiter!$D123="",DATE(2027,3,0),Mitarbeiter!$D123),TODAY()))-(MAX(DATE(2027,2,1),Mitarbeiter!$C123))+1),MAX(0,NETWORKDAYS(MAX(DATE(2027,2,1),Mitarbeiter!$C123),MIN(DATE(2027,3,0),IF(Mitarbeiter!$D123="",DATE(2027,3,0),Mitarbeiter!$D123),TODAY()),Einstellungen!$F$13:$F$67)))*N(Mitarbeiter!$E123)/IF(Einstellungen!$C$11="7 Tage",7,5),N('Ist-Stunden'!S123)),MAX(IF(Einstellungen!$C$11="7 Tage",MAX(0,(MIN(DATE(2027,3,0),IF(Mitarbeiter!$D123="",DATE(2027,3,0),Mitarbeiter!$D123),TODAY()))-(MAX(DATE(2027,2,1),Mitarbeiter!$C123))+1),MAX(0,NETWORKDAYS(MAX(DATE(2027,2,1),Mitarbeiter!$C123),MIN(DATE(2027,3,0),IF(Mitarbeiter!$D123="",DATE(2027,3,0),Mitarbeiter!$D123),TODAY()),Einstellungen!$F$13:$F$67)))*N(Mitarbeiter!$E123)/IF(Einstellungen!$C$11="7 Tage",7,5),N('Ist-Stunden'!S123)+(N(Krankheitstage!AF123)+N(Krankheitstage!AR123))*N($C123))))</f>
        <v/>
      </c>
      <c r="AX123" s="76">
        <f>IF($B123="",0,IF(Einstellungen!$C$10="Ja",MAX(IF(Einstellungen!$C$11="7 Tage",MAX(0,(MIN(DATE(2027,4,0),IF(Mitarbeiter!$D123="",DATE(2027,4,0),Mitarbeiter!$D123),TODAY()))-(MAX(DATE(2027,3,1),Mitarbeiter!$C123))+1),MAX(0,NETWORKDAYS(MAX(DATE(2027,3,1),Mitarbeiter!$C123),MIN(DATE(2027,4,0),IF(Mitarbeiter!$D123="",DATE(2027,4,0),Mitarbeiter!$D123),TODAY()),Einstellungen!$F$13:$F$67)))*N(Mitarbeiter!$E123)/IF(Einstellungen!$C$11="7 Tage",7,5),N('Ist-Stunden'!T123)),MAX(IF(Einstellungen!$C$11="7 Tage",MAX(0,(MIN(DATE(2027,4,0),IF(Mitarbeiter!$D123="",DATE(2027,4,0),Mitarbeiter!$D123),TODAY()))-(MAX(DATE(2027,3,1),Mitarbeiter!$C123))+1),MAX(0,NETWORKDAYS(MAX(DATE(2027,3,1),Mitarbeiter!$C123),MIN(DATE(2027,4,0),IF(Mitarbeiter!$D123="",DATE(2027,4,0),Mitarbeiter!$D123),TODAY()),Einstellungen!$F$13:$F$67)))*N(Mitarbeiter!$E123)/IF(Einstellungen!$C$11="7 Tage",7,5),N('Ist-Stunden'!T123)+(N(Krankheitstage!AG123)+N(Krankheitstage!AS123))*N($C123))))</f>
        <v/>
      </c>
      <c r="AY123" s="76">
        <f>IF($B123="",0,IF(Einstellungen!$C$10="Ja",MAX(IF(Einstellungen!$C$11="7 Tage",MAX(0,(MIN(DATE(2027,5,0),IF(Mitarbeiter!$D123="",DATE(2027,5,0),Mitarbeiter!$D123),TODAY()))-(MAX(DATE(2027,4,1),Mitarbeiter!$C123))+1),MAX(0,NETWORKDAYS(MAX(DATE(2027,4,1),Mitarbeiter!$C123),MIN(DATE(2027,5,0),IF(Mitarbeiter!$D123="",DATE(2027,5,0),Mitarbeiter!$D123),TODAY()),Einstellungen!$F$13:$F$67)))*N(Mitarbeiter!$E123)/IF(Einstellungen!$C$11="7 Tage",7,5),N('Ist-Stunden'!U123)),MAX(IF(Einstellungen!$C$11="7 Tage",MAX(0,(MIN(DATE(2027,5,0),IF(Mitarbeiter!$D123="",DATE(2027,5,0),Mitarbeiter!$D123),TODAY()))-(MAX(DATE(2027,4,1),Mitarbeiter!$C123))+1),MAX(0,NETWORKDAYS(MAX(DATE(2027,4,1),Mitarbeiter!$C123),MIN(DATE(2027,5,0),IF(Mitarbeiter!$D123="",DATE(2027,5,0),Mitarbeiter!$D123),TODAY()),Einstellungen!$F$13:$F$67)))*N(Mitarbeiter!$E123)/IF(Einstellungen!$C$11="7 Tage",7,5),N('Ist-Stunden'!U123)+(N(Krankheitstage!AH123)+N(Krankheitstage!AT123))*N($C123))))</f>
        <v/>
      </c>
      <c r="AZ123" s="76">
        <f>IF($B123="",0,IF(Einstellungen!$C$10="Ja",MAX(IF(Einstellungen!$C$11="7 Tage",MAX(0,(MIN(DATE(2027,6,0),IF(Mitarbeiter!$D123="",DATE(2027,6,0),Mitarbeiter!$D123),TODAY()))-(MAX(DATE(2027,5,1),Mitarbeiter!$C123))+1),MAX(0,NETWORKDAYS(MAX(DATE(2027,5,1),Mitarbeiter!$C123),MIN(DATE(2027,6,0),IF(Mitarbeiter!$D123="",DATE(2027,6,0),Mitarbeiter!$D123),TODAY()),Einstellungen!$F$13:$F$67)))*N(Mitarbeiter!$E123)/IF(Einstellungen!$C$11="7 Tage",7,5),N('Ist-Stunden'!V123)),MAX(IF(Einstellungen!$C$11="7 Tage",MAX(0,(MIN(DATE(2027,6,0),IF(Mitarbeiter!$D123="",DATE(2027,6,0),Mitarbeiter!$D123),TODAY()))-(MAX(DATE(2027,5,1),Mitarbeiter!$C123))+1),MAX(0,NETWORKDAYS(MAX(DATE(2027,5,1),Mitarbeiter!$C123),MIN(DATE(2027,6,0),IF(Mitarbeiter!$D123="",DATE(2027,6,0),Mitarbeiter!$D123),TODAY()),Einstellungen!$F$13:$F$67)))*N(Mitarbeiter!$E123)/IF(Einstellungen!$C$11="7 Tage",7,5),N('Ist-Stunden'!V123)+(N(Krankheitstage!AI123)+N(Krankheitstage!AU123))*N($C123))))</f>
        <v/>
      </c>
      <c r="BA123" s="76">
        <f>IF($B123="",0,IF(Einstellungen!$C$10="Ja",MAX(IF(Einstellungen!$C$11="7 Tage",MAX(0,(MIN(DATE(2027,7,0),IF(Mitarbeiter!$D123="",DATE(2027,7,0),Mitarbeiter!$D123),TODAY()))-(MAX(DATE(2027,6,1),Mitarbeiter!$C123))+1),MAX(0,NETWORKDAYS(MAX(DATE(2027,6,1),Mitarbeiter!$C123),MIN(DATE(2027,7,0),IF(Mitarbeiter!$D123="",DATE(2027,7,0),Mitarbeiter!$D123),TODAY()),Einstellungen!$F$13:$F$67)))*N(Mitarbeiter!$E123)/IF(Einstellungen!$C$11="7 Tage",7,5),N('Ist-Stunden'!W123)),MAX(IF(Einstellungen!$C$11="7 Tage",MAX(0,(MIN(DATE(2027,7,0),IF(Mitarbeiter!$D123="",DATE(2027,7,0),Mitarbeiter!$D123),TODAY()))-(MAX(DATE(2027,6,1),Mitarbeiter!$C123))+1),MAX(0,NETWORKDAYS(MAX(DATE(2027,6,1),Mitarbeiter!$C123),MIN(DATE(2027,7,0),IF(Mitarbeiter!$D123="",DATE(2027,7,0),Mitarbeiter!$D123),TODAY()),Einstellungen!$F$13:$F$67)))*N(Mitarbeiter!$E123)/IF(Einstellungen!$C$11="7 Tage",7,5),N('Ist-Stunden'!W123)+(N(Krankheitstage!AJ123)+N(Krankheitstage!AV123))*N($C123))))</f>
        <v/>
      </c>
      <c r="BB123" s="76">
        <f>IF($B123="",0,IF(Einstellungen!$C$10="Ja",MAX(IF(Einstellungen!$C$11="7 Tage",MAX(0,(MIN(DATE(2027,8,0),IF(Mitarbeiter!$D123="",DATE(2027,8,0),Mitarbeiter!$D123),TODAY()))-(MAX(DATE(2027,7,1),Mitarbeiter!$C123))+1),MAX(0,NETWORKDAYS(MAX(DATE(2027,7,1),Mitarbeiter!$C123),MIN(DATE(2027,8,0),IF(Mitarbeiter!$D123="",DATE(2027,8,0),Mitarbeiter!$D123),TODAY()),Einstellungen!$F$13:$F$67)))*N(Mitarbeiter!$E123)/IF(Einstellungen!$C$11="7 Tage",7,5),N('Ist-Stunden'!X123)),MAX(IF(Einstellungen!$C$11="7 Tage",MAX(0,(MIN(DATE(2027,8,0),IF(Mitarbeiter!$D123="",DATE(2027,8,0),Mitarbeiter!$D123),TODAY()))-(MAX(DATE(2027,7,1),Mitarbeiter!$C123))+1),MAX(0,NETWORKDAYS(MAX(DATE(2027,7,1),Mitarbeiter!$C123),MIN(DATE(2027,8,0),IF(Mitarbeiter!$D123="",DATE(2027,8,0),Mitarbeiter!$D123),TODAY()),Einstellungen!$F$13:$F$67)))*N(Mitarbeiter!$E123)/IF(Einstellungen!$C$11="7 Tage",7,5),N('Ist-Stunden'!X123)+(N(Krankheitstage!AK123)+N(Krankheitstage!AW123))*N($C123))))</f>
        <v/>
      </c>
      <c r="BC123" s="76">
        <f>IF($B123="",0,IF(Einstellungen!$C$10="Ja",MAX(IF(Einstellungen!$C$11="7 Tage",MAX(0,(MIN(DATE(2027,9,0),IF(Mitarbeiter!$D123="",DATE(2027,9,0),Mitarbeiter!$D123),TODAY()))-(MAX(DATE(2027,8,1),Mitarbeiter!$C123))+1),MAX(0,NETWORKDAYS(MAX(DATE(2027,8,1),Mitarbeiter!$C123),MIN(DATE(2027,9,0),IF(Mitarbeiter!$D123="",DATE(2027,9,0),Mitarbeiter!$D123),TODAY()),Einstellungen!$F$13:$F$67)))*N(Mitarbeiter!$E123)/IF(Einstellungen!$C$11="7 Tage",7,5),N('Ist-Stunden'!Y123)),MAX(IF(Einstellungen!$C$11="7 Tage",MAX(0,(MIN(DATE(2027,9,0),IF(Mitarbeiter!$D123="",DATE(2027,9,0),Mitarbeiter!$D123),TODAY()))-(MAX(DATE(2027,8,1),Mitarbeiter!$C123))+1),MAX(0,NETWORKDAYS(MAX(DATE(2027,8,1),Mitarbeiter!$C123),MIN(DATE(2027,9,0),IF(Mitarbeiter!$D123="",DATE(2027,9,0),Mitarbeiter!$D123),TODAY()),Einstellungen!$F$13:$F$67)))*N(Mitarbeiter!$E123)/IF(Einstellungen!$C$11="7 Tage",7,5),N('Ist-Stunden'!Y123)+(N(Krankheitstage!AL123)+N(Krankheitstage!AX123))*N($C123))))</f>
        <v/>
      </c>
      <c r="BD123" s="76">
        <f>IF($B123="",0,IF(Einstellungen!$C$10="Ja",MAX(IF(Einstellungen!$C$11="7 Tage",MAX(0,(MIN(DATE(2027,10,0),IF(Mitarbeiter!$D123="",DATE(2027,10,0),Mitarbeiter!$D123),TODAY()))-(MAX(DATE(2027,9,1),Mitarbeiter!$C123))+1),MAX(0,NETWORKDAYS(MAX(DATE(2027,9,1),Mitarbeiter!$C123),MIN(DATE(2027,10,0),IF(Mitarbeiter!$D123="",DATE(2027,10,0),Mitarbeiter!$D123),TODAY()),Einstellungen!$F$13:$F$67)))*N(Mitarbeiter!$E123)/IF(Einstellungen!$C$11="7 Tage",7,5),N('Ist-Stunden'!Z123)),MAX(IF(Einstellungen!$C$11="7 Tage",MAX(0,(MIN(DATE(2027,10,0),IF(Mitarbeiter!$D123="",DATE(2027,10,0),Mitarbeiter!$D123),TODAY()))-(MAX(DATE(2027,9,1),Mitarbeiter!$C123))+1),MAX(0,NETWORKDAYS(MAX(DATE(2027,9,1),Mitarbeiter!$C123),MIN(DATE(2027,10,0),IF(Mitarbeiter!$D123="",DATE(2027,10,0),Mitarbeiter!$D123),TODAY()),Einstellungen!$F$13:$F$67)))*N(Mitarbeiter!$E123)/IF(Einstellungen!$C$11="7 Tage",7,5),N('Ist-Stunden'!Z123)+(N(Krankheitstage!AM123)+N(Krankheitstage!AY123))*N($C123))))</f>
        <v/>
      </c>
      <c r="BE123" s="76">
        <f>IF($B123="",0,IF(Einstellungen!$C$10="Ja",MAX(IF(Einstellungen!$C$11="7 Tage",MAX(0,(MIN(DATE(2027,11,0),IF(Mitarbeiter!$D123="",DATE(2027,11,0),Mitarbeiter!$D123),TODAY()))-(MAX(DATE(2027,10,1),Mitarbeiter!$C123))+1),MAX(0,NETWORKDAYS(MAX(DATE(2027,10,1),Mitarbeiter!$C123),MIN(DATE(2027,11,0),IF(Mitarbeiter!$D123="",DATE(2027,11,0),Mitarbeiter!$D123),TODAY()),Einstellungen!$F$13:$F$67)))*N(Mitarbeiter!$E123)/IF(Einstellungen!$C$11="7 Tage",7,5),N('Ist-Stunden'!AA123)),MAX(IF(Einstellungen!$C$11="7 Tage",MAX(0,(MIN(DATE(2027,11,0),IF(Mitarbeiter!$D123="",DATE(2027,11,0),Mitarbeiter!$D123),TODAY()))-(MAX(DATE(2027,10,1),Mitarbeiter!$C123))+1),MAX(0,NETWORKDAYS(MAX(DATE(2027,10,1),Mitarbeiter!$C123),MIN(DATE(2027,11,0),IF(Mitarbeiter!$D123="",DATE(2027,11,0),Mitarbeiter!$D123),TODAY()),Einstellungen!$F$13:$F$67)))*N(Mitarbeiter!$E123)/IF(Einstellungen!$C$11="7 Tage",7,5),N('Ist-Stunden'!AA123)+(N(Krankheitstage!AN123)+N(Krankheitstage!AZ123))*N($C123))))</f>
        <v/>
      </c>
      <c r="BF123" s="76">
        <f>IF($B123="",0,IF(Einstellungen!$C$10="Ja",MAX(IF(Einstellungen!$C$11="7 Tage",MAX(0,(MIN(DATE(2027,12,0),IF(Mitarbeiter!$D123="",DATE(2027,12,0),Mitarbeiter!$D123),TODAY()))-(MAX(DATE(2027,11,1),Mitarbeiter!$C123))+1),MAX(0,NETWORKDAYS(MAX(DATE(2027,11,1),Mitarbeiter!$C123),MIN(DATE(2027,12,0),IF(Mitarbeiter!$D123="",DATE(2027,12,0),Mitarbeiter!$D123),TODAY()),Einstellungen!$F$13:$F$67)))*N(Mitarbeiter!$E123)/IF(Einstellungen!$C$11="7 Tage",7,5),N('Ist-Stunden'!AB123)),MAX(IF(Einstellungen!$C$11="7 Tage",MAX(0,(MIN(DATE(2027,12,0),IF(Mitarbeiter!$D123="",DATE(2027,12,0),Mitarbeiter!$D123),TODAY()))-(MAX(DATE(2027,11,1),Mitarbeiter!$C123))+1),MAX(0,NETWORKDAYS(MAX(DATE(2027,11,1),Mitarbeiter!$C123),MIN(DATE(2027,12,0),IF(Mitarbeiter!$D123="",DATE(2027,12,0),Mitarbeiter!$D123),TODAY()),Einstellungen!$F$13:$F$67)))*N(Mitarbeiter!$E123)/IF(Einstellungen!$C$11="7 Tage",7,5),N('Ist-Stunden'!AB123)+(N(Krankheitstage!AO123)+N(Krankheitstage!BA123))*N($C123))))</f>
        <v/>
      </c>
      <c r="BG123" s="76">
        <f>IF($B123="",0,IF(Einstellungen!$C$10="Ja",MAX(IF(Einstellungen!$C$11="7 Tage",MAX(0,(MIN(DATE(2027,13,0),IF(Mitarbeiter!$D123="",DATE(2027,13,0),Mitarbeiter!$D123),TODAY()))-(MAX(DATE(2027,12,1),Mitarbeiter!$C123))+1),MAX(0,NETWORKDAYS(MAX(DATE(2027,12,1),Mitarbeiter!$C123),MIN(DATE(2027,13,0),IF(Mitarbeiter!$D123="",DATE(2027,13,0),Mitarbeiter!$D123),TODAY()),Einstellungen!$F$13:$F$67)))*N(Mitarbeiter!$E123)/IF(Einstellungen!$C$11="7 Tage",7,5),N('Ist-Stunden'!AC123)),MAX(IF(Einstellungen!$C$11="7 Tage",MAX(0,(MIN(DATE(2027,13,0),IF(Mitarbeiter!$D123="",DATE(2027,13,0),Mitarbeiter!$D123),TODAY()))-(MAX(DATE(2027,12,1),Mitarbeiter!$C123))+1),MAX(0,NETWORKDAYS(MAX(DATE(2027,12,1),Mitarbeiter!$C123),MIN(DATE(2027,13,0),IF(Mitarbeiter!$D123="",DATE(2027,13,0),Mitarbeiter!$D123),TODAY()),Einstellungen!$F$13:$F$67)))*N(Mitarbeiter!$E123)/IF(Einstellungen!$C$11="7 Tage",7,5),N('Ist-Stunden'!AC123)+(N(Krankheitstage!AP123)+N(Krankheitstage!BB123))*N($C123))))</f>
        <v/>
      </c>
      <c r="BH123" s="76">
        <f>IF($B123="",0,IF(Einstellungen!$C$10="Ja",MAX(IF(Einstellungen!$C$11="7 Tage",MAX(0,(MIN(DATE(2028,2,0),IF(Mitarbeiter!$D123="",DATE(2028,2,0),Mitarbeiter!$D123),TODAY()))-(MAX(DATE(2028,1,1),Mitarbeiter!$C123))+1),MAX(0,NETWORKDAYS(MAX(DATE(2028,1,1),Mitarbeiter!$C123),MIN(DATE(2028,2,0),IF(Mitarbeiter!$D123="",DATE(2028,2,0),Mitarbeiter!$D123),TODAY()),Einstellungen!$F$13:$F$67)))*N(Mitarbeiter!$E123)/IF(Einstellungen!$C$11="7 Tage",7,5),N('Ist-Stunden'!AD123)),MAX(IF(Einstellungen!$C$11="7 Tage",MAX(0,(MIN(DATE(2028,2,0),IF(Mitarbeiter!$D123="",DATE(2028,2,0),Mitarbeiter!$D123),TODAY()))-(MAX(DATE(2028,1,1),Mitarbeiter!$C123))+1),MAX(0,NETWORKDAYS(MAX(DATE(2028,1,1),Mitarbeiter!$C123),MIN(DATE(2028,2,0),IF(Mitarbeiter!$D123="",DATE(2028,2,0),Mitarbeiter!$D123),TODAY()),Einstellungen!$F$13:$F$67)))*N(Mitarbeiter!$E123)/IF(Einstellungen!$C$11="7 Tage",7,5),N('Ist-Stunden'!AD123)+(N(Krankheitstage!BC123)+N(Krankheitstage!BO123))*N($C123))))</f>
        <v/>
      </c>
      <c r="BI123" s="76">
        <f>IF($B123="",0,IF(Einstellungen!$C$10="Ja",MAX(IF(Einstellungen!$C$11="7 Tage",MAX(0,(MIN(DATE(2028,3,0),IF(Mitarbeiter!$D123="",DATE(2028,3,0),Mitarbeiter!$D123),TODAY()))-(MAX(DATE(2028,2,1),Mitarbeiter!$C123))+1),MAX(0,NETWORKDAYS(MAX(DATE(2028,2,1),Mitarbeiter!$C123),MIN(DATE(2028,3,0),IF(Mitarbeiter!$D123="",DATE(2028,3,0),Mitarbeiter!$D123),TODAY()),Einstellungen!$F$13:$F$67)))*N(Mitarbeiter!$E123)/IF(Einstellungen!$C$11="7 Tage",7,5),N('Ist-Stunden'!AE123)),MAX(IF(Einstellungen!$C$11="7 Tage",MAX(0,(MIN(DATE(2028,3,0),IF(Mitarbeiter!$D123="",DATE(2028,3,0),Mitarbeiter!$D123),TODAY()))-(MAX(DATE(2028,2,1),Mitarbeiter!$C123))+1),MAX(0,NETWORKDAYS(MAX(DATE(2028,2,1),Mitarbeiter!$C123),MIN(DATE(2028,3,0),IF(Mitarbeiter!$D123="",DATE(2028,3,0),Mitarbeiter!$D123),TODAY()),Einstellungen!$F$13:$F$67)))*N(Mitarbeiter!$E123)/IF(Einstellungen!$C$11="7 Tage",7,5),N('Ist-Stunden'!AE123)+(N(Krankheitstage!BD123)+N(Krankheitstage!BP123))*N($C123))))</f>
        <v/>
      </c>
      <c r="BJ123" s="76">
        <f>IF($B123="",0,IF(Einstellungen!$C$10="Ja",MAX(IF(Einstellungen!$C$11="7 Tage",MAX(0,(MIN(DATE(2028,4,0),IF(Mitarbeiter!$D123="",DATE(2028,4,0),Mitarbeiter!$D123),TODAY()))-(MAX(DATE(2028,3,1),Mitarbeiter!$C123))+1),MAX(0,NETWORKDAYS(MAX(DATE(2028,3,1),Mitarbeiter!$C123),MIN(DATE(2028,4,0),IF(Mitarbeiter!$D123="",DATE(2028,4,0),Mitarbeiter!$D123),TODAY()),Einstellungen!$F$13:$F$67)))*N(Mitarbeiter!$E123)/IF(Einstellungen!$C$11="7 Tage",7,5),N('Ist-Stunden'!AF123)),MAX(IF(Einstellungen!$C$11="7 Tage",MAX(0,(MIN(DATE(2028,4,0),IF(Mitarbeiter!$D123="",DATE(2028,4,0),Mitarbeiter!$D123),TODAY()))-(MAX(DATE(2028,3,1),Mitarbeiter!$C123))+1),MAX(0,NETWORKDAYS(MAX(DATE(2028,3,1),Mitarbeiter!$C123),MIN(DATE(2028,4,0),IF(Mitarbeiter!$D123="",DATE(2028,4,0),Mitarbeiter!$D123),TODAY()),Einstellungen!$F$13:$F$67)))*N(Mitarbeiter!$E123)/IF(Einstellungen!$C$11="7 Tage",7,5),N('Ist-Stunden'!AF123)+(N(Krankheitstage!BE123)+N(Krankheitstage!BQ123))*N($C123))))</f>
        <v/>
      </c>
      <c r="BK123" s="76">
        <f>IF($B123="",0,IF(Einstellungen!$C$10="Ja",MAX(IF(Einstellungen!$C$11="7 Tage",MAX(0,(MIN(DATE(2028,5,0),IF(Mitarbeiter!$D123="",DATE(2028,5,0),Mitarbeiter!$D123),TODAY()))-(MAX(DATE(2028,4,1),Mitarbeiter!$C123))+1),MAX(0,NETWORKDAYS(MAX(DATE(2028,4,1),Mitarbeiter!$C123),MIN(DATE(2028,5,0),IF(Mitarbeiter!$D123="",DATE(2028,5,0),Mitarbeiter!$D123),TODAY()),Einstellungen!$F$13:$F$67)))*N(Mitarbeiter!$E123)/IF(Einstellungen!$C$11="7 Tage",7,5),N('Ist-Stunden'!AG123)),MAX(IF(Einstellungen!$C$11="7 Tage",MAX(0,(MIN(DATE(2028,5,0),IF(Mitarbeiter!$D123="",DATE(2028,5,0),Mitarbeiter!$D123),TODAY()))-(MAX(DATE(2028,4,1),Mitarbeiter!$C123))+1),MAX(0,NETWORKDAYS(MAX(DATE(2028,4,1),Mitarbeiter!$C123),MIN(DATE(2028,5,0),IF(Mitarbeiter!$D123="",DATE(2028,5,0),Mitarbeiter!$D123),TODAY()),Einstellungen!$F$13:$F$67)))*N(Mitarbeiter!$E123)/IF(Einstellungen!$C$11="7 Tage",7,5),N('Ist-Stunden'!AG123)+(N(Krankheitstage!BF123)+N(Krankheitstage!BR123))*N($C123))))</f>
        <v/>
      </c>
      <c r="BL123" s="76">
        <f>IF($B123="",0,IF(Einstellungen!$C$10="Ja",MAX(IF(Einstellungen!$C$11="7 Tage",MAX(0,(MIN(DATE(2028,6,0),IF(Mitarbeiter!$D123="",DATE(2028,6,0),Mitarbeiter!$D123),TODAY()))-(MAX(DATE(2028,5,1),Mitarbeiter!$C123))+1),MAX(0,NETWORKDAYS(MAX(DATE(2028,5,1),Mitarbeiter!$C123),MIN(DATE(2028,6,0),IF(Mitarbeiter!$D123="",DATE(2028,6,0),Mitarbeiter!$D123),TODAY()),Einstellungen!$F$13:$F$67)))*N(Mitarbeiter!$E123)/IF(Einstellungen!$C$11="7 Tage",7,5),N('Ist-Stunden'!AH123)),MAX(IF(Einstellungen!$C$11="7 Tage",MAX(0,(MIN(DATE(2028,6,0),IF(Mitarbeiter!$D123="",DATE(2028,6,0),Mitarbeiter!$D123),TODAY()))-(MAX(DATE(2028,5,1),Mitarbeiter!$C123))+1),MAX(0,NETWORKDAYS(MAX(DATE(2028,5,1),Mitarbeiter!$C123),MIN(DATE(2028,6,0),IF(Mitarbeiter!$D123="",DATE(2028,6,0),Mitarbeiter!$D123),TODAY()),Einstellungen!$F$13:$F$67)))*N(Mitarbeiter!$E123)/IF(Einstellungen!$C$11="7 Tage",7,5),N('Ist-Stunden'!AH123)+(N(Krankheitstage!BG123)+N(Krankheitstage!BS123))*N($C123))))</f>
        <v/>
      </c>
      <c r="BM123" s="76">
        <f>IF($B123="",0,IF(Einstellungen!$C$10="Ja",MAX(IF(Einstellungen!$C$11="7 Tage",MAX(0,(MIN(DATE(2028,7,0),IF(Mitarbeiter!$D123="",DATE(2028,7,0),Mitarbeiter!$D123),TODAY()))-(MAX(DATE(2028,6,1),Mitarbeiter!$C123))+1),MAX(0,NETWORKDAYS(MAX(DATE(2028,6,1),Mitarbeiter!$C123),MIN(DATE(2028,7,0),IF(Mitarbeiter!$D123="",DATE(2028,7,0),Mitarbeiter!$D123),TODAY()),Einstellungen!$F$13:$F$67)))*N(Mitarbeiter!$E123)/IF(Einstellungen!$C$11="7 Tage",7,5),N('Ist-Stunden'!AI123)),MAX(IF(Einstellungen!$C$11="7 Tage",MAX(0,(MIN(DATE(2028,7,0),IF(Mitarbeiter!$D123="",DATE(2028,7,0),Mitarbeiter!$D123),TODAY()))-(MAX(DATE(2028,6,1),Mitarbeiter!$C123))+1),MAX(0,NETWORKDAYS(MAX(DATE(2028,6,1),Mitarbeiter!$C123),MIN(DATE(2028,7,0),IF(Mitarbeiter!$D123="",DATE(2028,7,0),Mitarbeiter!$D123),TODAY()),Einstellungen!$F$13:$F$67)))*N(Mitarbeiter!$E123)/IF(Einstellungen!$C$11="7 Tage",7,5),N('Ist-Stunden'!AI123)+(N(Krankheitstage!BH123)+N(Krankheitstage!BT123))*N($C123))))</f>
        <v/>
      </c>
      <c r="BN123" s="76">
        <f>IF($B123="",0,IF(Einstellungen!$C$10="Ja",MAX(IF(Einstellungen!$C$11="7 Tage",MAX(0,(MIN(DATE(2028,8,0),IF(Mitarbeiter!$D123="",DATE(2028,8,0),Mitarbeiter!$D123),TODAY()))-(MAX(DATE(2028,7,1),Mitarbeiter!$C123))+1),MAX(0,NETWORKDAYS(MAX(DATE(2028,7,1),Mitarbeiter!$C123),MIN(DATE(2028,8,0),IF(Mitarbeiter!$D123="",DATE(2028,8,0),Mitarbeiter!$D123),TODAY()),Einstellungen!$F$13:$F$67)))*N(Mitarbeiter!$E123)/IF(Einstellungen!$C$11="7 Tage",7,5),N('Ist-Stunden'!AJ123)),MAX(IF(Einstellungen!$C$11="7 Tage",MAX(0,(MIN(DATE(2028,8,0),IF(Mitarbeiter!$D123="",DATE(2028,8,0),Mitarbeiter!$D123),TODAY()))-(MAX(DATE(2028,7,1),Mitarbeiter!$C123))+1),MAX(0,NETWORKDAYS(MAX(DATE(2028,7,1),Mitarbeiter!$C123),MIN(DATE(2028,8,0),IF(Mitarbeiter!$D123="",DATE(2028,8,0),Mitarbeiter!$D123),TODAY()),Einstellungen!$F$13:$F$67)))*N(Mitarbeiter!$E123)/IF(Einstellungen!$C$11="7 Tage",7,5),N('Ist-Stunden'!AJ123)+(N(Krankheitstage!BI123)+N(Krankheitstage!BU123))*N($C123))))</f>
        <v/>
      </c>
      <c r="BO123" s="76">
        <f>IF($B123="",0,IF(Einstellungen!$C$10="Ja",MAX(IF(Einstellungen!$C$11="7 Tage",MAX(0,(MIN(DATE(2028,9,0),IF(Mitarbeiter!$D123="",DATE(2028,9,0),Mitarbeiter!$D123),TODAY()))-(MAX(DATE(2028,8,1),Mitarbeiter!$C123))+1),MAX(0,NETWORKDAYS(MAX(DATE(2028,8,1),Mitarbeiter!$C123),MIN(DATE(2028,9,0),IF(Mitarbeiter!$D123="",DATE(2028,9,0),Mitarbeiter!$D123),TODAY()),Einstellungen!$F$13:$F$67)))*N(Mitarbeiter!$E123)/IF(Einstellungen!$C$11="7 Tage",7,5),N('Ist-Stunden'!AK123)),MAX(IF(Einstellungen!$C$11="7 Tage",MAX(0,(MIN(DATE(2028,9,0),IF(Mitarbeiter!$D123="",DATE(2028,9,0),Mitarbeiter!$D123),TODAY()))-(MAX(DATE(2028,8,1),Mitarbeiter!$C123))+1),MAX(0,NETWORKDAYS(MAX(DATE(2028,8,1),Mitarbeiter!$C123),MIN(DATE(2028,9,0),IF(Mitarbeiter!$D123="",DATE(2028,9,0),Mitarbeiter!$D123),TODAY()),Einstellungen!$F$13:$F$67)))*N(Mitarbeiter!$E123)/IF(Einstellungen!$C$11="7 Tage",7,5),N('Ist-Stunden'!AK123)+(N(Krankheitstage!BJ123)+N(Krankheitstage!BV123))*N($C123))))</f>
        <v/>
      </c>
      <c r="BP123" s="76">
        <f>IF($B123="",0,IF(Einstellungen!$C$10="Ja",MAX(IF(Einstellungen!$C$11="7 Tage",MAX(0,(MIN(DATE(2028,10,0),IF(Mitarbeiter!$D123="",DATE(2028,10,0),Mitarbeiter!$D123),TODAY()))-(MAX(DATE(2028,9,1),Mitarbeiter!$C123))+1),MAX(0,NETWORKDAYS(MAX(DATE(2028,9,1),Mitarbeiter!$C123),MIN(DATE(2028,10,0),IF(Mitarbeiter!$D123="",DATE(2028,10,0),Mitarbeiter!$D123),TODAY()),Einstellungen!$F$13:$F$67)))*N(Mitarbeiter!$E123)/IF(Einstellungen!$C$11="7 Tage",7,5),N('Ist-Stunden'!AL123)),MAX(IF(Einstellungen!$C$11="7 Tage",MAX(0,(MIN(DATE(2028,10,0),IF(Mitarbeiter!$D123="",DATE(2028,10,0),Mitarbeiter!$D123),TODAY()))-(MAX(DATE(2028,9,1),Mitarbeiter!$C123))+1),MAX(0,NETWORKDAYS(MAX(DATE(2028,9,1),Mitarbeiter!$C123),MIN(DATE(2028,10,0),IF(Mitarbeiter!$D123="",DATE(2028,10,0),Mitarbeiter!$D123),TODAY()),Einstellungen!$F$13:$F$67)))*N(Mitarbeiter!$E123)/IF(Einstellungen!$C$11="7 Tage",7,5),N('Ist-Stunden'!AL123)+(N(Krankheitstage!BK123)+N(Krankheitstage!BW123))*N($C123))))</f>
        <v/>
      </c>
      <c r="BQ123" s="76">
        <f>IF($B123="",0,IF(Einstellungen!$C$10="Ja",MAX(IF(Einstellungen!$C$11="7 Tage",MAX(0,(MIN(DATE(2028,11,0),IF(Mitarbeiter!$D123="",DATE(2028,11,0),Mitarbeiter!$D123),TODAY()))-(MAX(DATE(2028,10,1),Mitarbeiter!$C123))+1),MAX(0,NETWORKDAYS(MAX(DATE(2028,10,1),Mitarbeiter!$C123),MIN(DATE(2028,11,0),IF(Mitarbeiter!$D123="",DATE(2028,11,0),Mitarbeiter!$D123),TODAY()),Einstellungen!$F$13:$F$67)))*N(Mitarbeiter!$E123)/IF(Einstellungen!$C$11="7 Tage",7,5),N('Ist-Stunden'!AM123)),MAX(IF(Einstellungen!$C$11="7 Tage",MAX(0,(MIN(DATE(2028,11,0),IF(Mitarbeiter!$D123="",DATE(2028,11,0),Mitarbeiter!$D123),TODAY()))-(MAX(DATE(2028,10,1),Mitarbeiter!$C123))+1),MAX(0,NETWORKDAYS(MAX(DATE(2028,10,1),Mitarbeiter!$C123),MIN(DATE(2028,11,0),IF(Mitarbeiter!$D123="",DATE(2028,11,0),Mitarbeiter!$D123),TODAY()),Einstellungen!$F$13:$F$67)))*N(Mitarbeiter!$E123)/IF(Einstellungen!$C$11="7 Tage",7,5),N('Ist-Stunden'!AM123)+(N(Krankheitstage!BL123)+N(Krankheitstage!BX123))*N($C123))))</f>
        <v/>
      </c>
      <c r="BR123" s="76">
        <f>IF($B123="",0,IF(Einstellungen!$C$10="Ja",MAX(IF(Einstellungen!$C$11="7 Tage",MAX(0,(MIN(DATE(2028,12,0),IF(Mitarbeiter!$D123="",DATE(2028,12,0),Mitarbeiter!$D123),TODAY()))-(MAX(DATE(2028,11,1),Mitarbeiter!$C123))+1),MAX(0,NETWORKDAYS(MAX(DATE(2028,11,1),Mitarbeiter!$C123),MIN(DATE(2028,12,0),IF(Mitarbeiter!$D123="",DATE(2028,12,0),Mitarbeiter!$D123),TODAY()),Einstellungen!$F$13:$F$67)))*N(Mitarbeiter!$E123)/IF(Einstellungen!$C$11="7 Tage",7,5),N('Ist-Stunden'!AN123)),MAX(IF(Einstellungen!$C$11="7 Tage",MAX(0,(MIN(DATE(2028,12,0),IF(Mitarbeiter!$D123="",DATE(2028,12,0),Mitarbeiter!$D123),TODAY()))-(MAX(DATE(2028,11,1),Mitarbeiter!$C123))+1),MAX(0,NETWORKDAYS(MAX(DATE(2028,11,1),Mitarbeiter!$C123),MIN(DATE(2028,12,0),IF(Mitarbeiter!$D123="",DATE(2028,12,0),Mitarbeiter!$D123),TODAY()),Einstellungen!$F$13:$F$67)))*N(Mitarbeiter!$E123)/IF(Einstellungen!$C$11="7 Tage",7,5),N('Ist-Stunden'!AN123)+(N(Krankheitstage!BM123)+N(Krankheitstage!BY123))*N($C123))))</f>
        <v/>
      </c>
      <c r="BS123" s="76">
        <f>IF($B123="",0,IF(Einstellungen!$C$10="Ja",MAX(IF(Einstellungen!$C$11="7 Tage",MAX(0,(MIN(DATE(2028,13,0),IF(Mitarbeiter!$D123="",DATE(2028,13,0),Mitarbeiter!$D123),TODAY()))-(MAX(DATE(2028,12,1),Mitarbeiter!$C123))+1),MAX(0,NETWORKDAYS(MAX(DATE(2028,12,1),Mitarbeiter!$C123),MIN(DATE(2028,13,0),IF(Mitarbeiter!$D123="",DATE(2028,13,0),Mitarbeiter!$D123),TODAY()),Einstellungen!$F$13:$F$67)))*N(Mitarbeiter!$E123)/IF(Einstellungen!$C$11="7 Tage",7,5),N('Ist-Stunden'!AO123)),MAX(IF(Einstellungen!$C$11="7 Tage",MAX(0,(MIN(DATE(2028,13,0),IF(Mitarbeiter!$D123="",DATE(2028,13,0),Mitarbeiter!$D123),TODAY()))-(MAX(DATE(2028,12,1),Mitarbeiter!$C123))+1),MAX(0,NETWORKDAYS(MAX(DATE(2028,12,1),Mitarbeiter!$C123),MIN(DATE(2028,13,0),IF(Mitarbeiter!$D123="",DATE(2028,13,0),Mitarbeiter!$D123),TODAY()),Einstellungen!$F$13:$F$67)))*N(Mitarbeiter!$E123)/IF(Einstellungen!$C$11="7 Tage",7,5),N('Ist-Stunden'!AO123)+(N(Krankheitstage!BN123)+N(Krankheitstage!BZ123))*N($C123))))</f>
        <v/>
      </c>
      <c r="BT123" s="76">
        <f>IF($B123="",0,IF(Einstellungen!$C$10="Ja",MAX(IF(Einstellungen!$C$11="7 Tage",MAX(0,(MIN(DATE(2029,2,0),IF(Mitarbeiter!$D123="",DATE(2029,2,0),Mitarbeiter!$D123),TODAY()))-(MAX(DATE(2029,1,1),Mitarbeiter!$C123))+1),MAX(0,NETWORKDAYS(MAX(DATE(2029,1,1),Mitarbeiter!$C123),MIN(DATE(2029,2,0),IF(Mitarbeiter!$D123="",DATE(2029,2,0),Mitarbeiter!$D123),TODAY()),Einstellungen!$F$13:$F$67)))*N(Mitarbeiter!$E123)/IF(Einstellungen!$C$11="7 Tage",7,5),N('Ist-Stunden'!AP123)),MAX(IF(Einstellungen!$C$11="7 Tage",MAX(0,(MIN(DATE(2029,2,0),IF(Mitarbeiter!$D123="",DATE(2029,2,0),Mitarbeiter!$D123),TODAY()))-(MAX(DATE(2029,1,1),Mitarbeiter!$C123))+1),MAX(0,NETWORKDAYS(MAX(DATE(2029,1,1),Mitarbeiter!$C123),MIN(DATE(2029,2,0),IF(Mitarbeiter!$D123="",DATE(2029,2,0),Mitarbeiter!$D123),TODAY()),Einstellungen!$F$13:$F$67)))*N(Mitarbeiter!$E123)/IF(Einstellungen!$C$11="7 Tage",7,5),N('Ist-Stunden'!AP123)+(N(Krankheitstage!CA123)+N(Krankheitstage!CM123))*N($C123))))</f>
        <v/>
      </c>
      <c r="BU123" s="76">
        <f>IF($B123="",0,IF(Einstellungen!$C$10="Ja",MAX(IF(Einstellungen!$C$11="7 Tage",MAX(0,(MIN(DATE(2029,3,0),IF(Mitarbeiter!$D123="",DATE(2029,3,0),Mitarbeiter!$D123),TODAY()))-(MAX(DATE(2029,2,1),Mitarbeiter!$C123))+1),MAX(0,NETWORKDAYS(MAX(DATE(2029,2,1),Mitarbeiter!$C123),MIN(DATE(2029,3,0),IF(Mitarbeiter!$D123="",DATE(2029,3,0),Mitarbeiter!$D123),TODAY()),Einstellungen!$F$13:$F$67)))*N(Mitarbeiter!$E123)/IF(Einstellungen!$C$11="7 Tage",7,5),N('Ist-Stunden'!AQ123)),MAX(IF(Einstellungen!$C$11="7 Tage",MAX(0,(MIN(DATE(2029,3,0),IF(Mitarbeiter!$D123="",DATE(2029,3,0),Mitarbeiter!$D123),TODAY()))-(MAX(DATE(2029,2,1),Mitarbeiter!$C123))+1),MAX(0,NETWORKDAYS(MAX(DATE(2029,2,1),Mitarbeiter!$C123),MIN(DATE(2029,3,0),IF(Mitarbeiter!$D123="",DATE(2029,3,0),Mitarbeiter!$D123),TODAY()),Einstellungen!$F$13:$F$67)))*N(Mitarbeiter!$E123)/IF(Einstellungen!$C$11="7 Tage",7,5),N('Ist-Stunden'!AQ123)+(N(Krankheitstage!CB123)+N(Krankheitstage!CN123))*N($C123))))</f>
        <v/>
      </c>
      <c r="BV123" s="76">
        <f>IF($B123="",0,IF(Einstellungen!$C$10="Ja",MAX(IF(Einstellungen!$C$11="7 Tage",MAX(0,(MIN(DATE(2029,4,0),IF(Mitarbeiter!$D123="",DATE(2029,4,0),Mitarbeiter!$D123),TODAY()))-(MAX(DATE(2029,3,1),Mitarbeiter!$C123))+1),MAX(0,NETWORKDAYS(MAX(DATE(2029,3,1),Mitarbeiter!$C123),MIN(DATE(2029,4,0),IF(Mitarbeiter!$D123="",DATE(2029,4,0),Mitarbeiter!$D123),TODAY()),Einstellungen!$F$13:$F$67)))*N(Mitarbeiter!$E123)/IF(Einstellungen!$C$11="7 Tage",7,5),N('Ist-Stunden'!AR123)),MAX(IF(Einstellungen!$C$11="7 Tage",MAX(0,(MIN(DATE(2029,4,0),IF(Mitarbeiter!$D123="",DATE(2029,4,0),Mitarbeiter!$D123),TODAY()))-(MAX(DATE(2029,3,1),Mitarbeiter!$C123))+1),MAX(0,NETWORKDAYS(MAX(DATE(2029,3,1),Mitarbeiter!$C123),MIN(DATE(2029,4,0),IF(Mitarbeiter!$D123="",DATE(2029,4,0),Mitarbeiter!$D123),TODAY()),Einstellungen!$F$13:$F$67)))*N(Mitarbeiter!$E123)/IF(Einstellungen!$C$11="7 Tage",7,5),N('Ist-Stunden'!AR123)+(N(Krankheitstage!CC123)+N(Krankheitstage!CO123))*N($C123))))</f>
        <v/>
      </c>
      <c r="BW123" s="76">
        <f>IF($B123="",0,IF(Einstellungen!$C$10="Ja",MAX(IF(Einstellungen!$C$11="7 Tage",MAX(0,(MIN(DATE(2029,5,0),IF(Mitarbeiter!$D123="",DATE(2029,5,0),Mitarbeiter!$D123),TODAY()))-(MAX(DATE(2029,4,1),Mitarbeiter!$C123))+1),MAX(0,NETWORKDAYS(MAX(DATE(2029,4,1),Mitarbeiter!$C123),MIN(DATE(2029,5,0),IF(Mitarbeiter!$D123="",DATE(2029,5,0),Mitarbeiter!$D123),TODAY()),Einstellungen!$F$13:$F$67)))*N(Mitarbeiter!$E123)/IF(Einstellungen!$C$11="7 Tage",7,5),N('Ist-Stunden'!AS123)),MAX(IF(Einstellungen!$C$11="7 Tage",MAX(0,(MIN(DATE(2029,5,0),IF(Mitarbeiter!$D123="",DATE(2029,5,0),Mitarbeiter!$D123),TODAY()))-(MAX(DATE(2029,4,1),Mitarbeiter!$C123))+1),MAX(0,NETWORKDAYS(MAX(DATE(2029,4,1),Mitarbeiter!$C123),MIN(DATE(2029,5,0),IF(Mitarbeiter!$D123="",DATE(2029,5,0),Mitarbeiter!$D123),TODAY()),Einstellungen!$F$13:$F$67)))*N(Mitarbeiter!$E123)/IF(Einstellungen!$C$11="7 Tage",7,5),N('Ist-Stunden'!AS123)+(N(Krankheitstage!CD123)+N(Krankheitstage!CP123))*N($C123))))</f>
        <v/>
      </c>
      <c r="BX123" s="76">
        <f>IF($B123="",0,IF(Einstellungen!$C$10="Ja",MAX(IF(Einstellungen!$C$11="7 Tage",MAX(0,(MIN(DATE(2029,6,0),IF(Mitarbeiter!$D123="",DATE(2029,6,0),Mitarbeiter!$D123),TODAY()))-(MAX(DATE(2029,5,1),Mitarbeiter!$C123))+1),MAX(0,NETWORKDAYS(MAX(DATE(2029,5,1),Mitarbeiter!$C123),MIN(DATE(2029,6,0),IF(Mitarbeiter!$D123="",DATE(2029,6,0),Mitarbeiter!$D123),TODAY()),Einstellungen!$F$13:$F$67)))*N(Mitarbeiter!$E123)/IF(Einstellungen!$C$11="7 Tage",7,5),N('Ist-Stunden'!AT123)),MAX(IF(Einstellungen!$C$11="7 Tage",MAX(0,(MIN(DATE(2029,6,0),IF(Mitarbeiter!$D123="",DATE(2029,6,0),Mitarbeiter!$D123),TODAY()))-(MAX(DATE(2029,5,1),Mitarbeiter!$C123))+1),MAX(0,NETWORKDAYS(MAX(DATE(2029,5,1),Mitarbeiter!$C123),MIN(DATE(2029,6,0),IF(Mitarbeiter!$D123="",DATE(2029,6,0),Mitarbeiter!$D123),TODAY()),Einstellungen!$F$13:$F$67)))*N(Mitarbeiter!$E123)/IF(Einstellungen!$C$11="7 Tage",7,5),N('Ist-Stunden'!AT123)+(N(Krankheitstage!CE123)+N(Krankheitstage!CQ123))*N($C123))))</f>
        <v/>
      </c>
      <c r="BY123" s="76">
        <f>IF($B123="",0,IF(Einstellungen!$C$10="Ja",MAX(IF(Einstellungen!$C$11="7 Tage",MAX(0,(MIN(DATE(2029,7,0),IF(Mitarbeiter!$D123="",DATE(2029,7,0),Mitarbeiter!$D123),TODAY()))-(MAX(DATE(2029,6,1),Mitarbeiter!$C123))+1),MAX(0,NETWORKDAYS(MAX(DATE(2029,6,1),Mitarbeiter!$C123),MIN(DATE(2029,7,0),IF(Mitarbeiter!$D123="",DATE(2029,7,0),Mitarbeiter!$D123),TODAY()),Einstellungen!$F$13:$F$67)))*N(Mitarbeiter!$E123)/IF(Einstellungen!$C$11="7 Tage",7,5),N('Ist-Stunden'!AU123)),MAX(IF(Einstellungen!$C$11="7 Tage",MAX(0,(MIN(DATE(2029,7,0),IF(Mitarbeiter!$D123="",DATE(2029,7,0),Mitarbeiter!$D123),TODAY()))-(MAX(DATE(2029,6,1),Mitarbeiter!$C123))+1),MAX(0,NETWORKDAYS(MAX(DATE(2029,6,1),Mitarbeiter!$C123),MIN(DATE(2029,7,0),IF(Mitarbeiter!$D123="",DATE(2029,7,0),Mitarbeiter!$D123),TODAY()),Einstellungen!$F$13:$F$67)))*N(Mitarbeiter!$E123)/IF(Einstellungen!$C$11="7 Tage",7,5),N('Ist-Stunden'!AU123)+(N(Krankheitstage!CF123)+N(Krankheitstage!CR123))*N($C123))))</f>
        <v/>
      </c>
      <c r="BZ123" s="76">
        <f>IF($B123="",0,IF(Einstellungen!$C$10="Ja",MAX(IF(Einstellungen!$C$11="7 Tage",MAX(0,(MIN(DATE(2029,8,0),IF(Mitarbeiter!$D123="",DATE(2029,8,0),Mitarbeiter!$D123),TODAY()))-(MAX(DATE(2029,7,1),Mitarbeiter!$C123))+1),MAX(0,NETWORKDAYS(MAX(DATE(2029,7,1),Mitarbeiter!$C123),MIN(DATE(2029,8,0),IF(Mitarbeiter!$D123="",DATE(2029,8,0),Mitarbeiter!$D123),TODAY()),Einstellungen!$F$13:$F$67)))*N(Mitarbeiter!$E123)/IF(Einstellungen!$C$11="7 Tage",7,5),N('Ist-Stunden'!AV123)),MAX(IF(Einstellungen!$C$11="7 Tage",MAX(0,(MIN(DATE(2029,8,0),IF(Mitarbeiter!$D123="",DATE(2029,8,0),Mitarbeiter!$D123),TODAY()))-(MAX(DATE(2029,7,1),Mitarbeiter!$C123))+1),MAX(0,NETWORKDAYS(MAX(DATE(2029,7,1),Mitarbeiter!$C123),MIN(DATE(2029,8,0),IF(Mitarbeiter!$D123="",DATE(2029,8,0),Mitarbeiter!$D123),TODAY()),Einstellungen!$F$13:$F$67)))*N(Mitarbeiter!$E123)/IF(Einstellungen!$C$11="7 Tage",7,5),N('Ist-Stunden'!AV123)+(N(Krankheitstage!CG123)+N(Krankheitstage!CS123))*N($C123))))</f>
        <v/>
      </c>
      <c r="CA123" s="76">
        <f>IF($B123="",0,IF(Einstellungen!$C$10="Ja",MAX(IF(Einstellungen!$C$11="7 Tage",MAX(0,(MIN(DATE(2029,9,0),IF(Mitarbeiter!$D123="",DATE(2029,9,0),Mitarbeiter!$D123),TODAY()))-(MAX(DATE(2029,8,1),Mitarbeiter!$C123))+1),MAX(0,NETWORKDAYS(MAX(DATE(2029,8,1),Mitarbeiter!$C123),MIN(DATE(2029,9,0),IF(Mitarbeiter!$D123="",DATE(2029,9,0),Mitarbeiter!$D123),TODAY()),Einstellungen!$F$13:$F$67)))*N(Mitarbeiter!$E123)/IF(Einstellungen!$C$11="7 Tage",7,5),N('Ist-Stunden'!AW123)),MAX(IF(Einstellungen!$C$11="7 Tage",MAX(0,(MIN(DATE(2029,9,0),IF(Mitarbeiter!$D123="",DATE(2029,9,0),Mitarbeiter!$D123),TODAY()))-(MAX(DATE(2029,8,1),Mitarbeiter!$C123))+1),MAX(0,NETWORKDAYS(MAX(DATE(2029,8,1),Mitarbeiter!$C123),MIN(DATE(2029,9,0),IF(Mitarbeiter!$D123="",DATE(2029,9,0),Mitarbeiter!$D123),TODAY()),Einstellungen!$F$13:$F$67)))*N(Mitarbeiter!$E123)/IF(Einstellungen!$C$11="7 Tage",7,5),N('Ist-Stunden'!AW123)+(N(Krankheitstage!CH123)+N(Krankheitstage!CT123))*N($C123))))</f>
        <v/>
      </c>
      <c r="CB123" s="76">
        <f>IF($B123="",0,IF(Einstellungen!$C$10="Ja",MAX(IF(Einstellungen!$C$11="7 Tage",MAX(0,(MIN(DATE(2029,10,0),IF(Mitarbeiter!$D123="",DATE(2029,10,0),Mitarbeiter!$D123),TODAY()))-(MAX(DATE(2029,9,1),Mitarbeiter!$C123))+1),MAX(0,NETWORKDAYS(MAX(DATE(2029,9,1),Mitarbeiter!$C123),MIN(DATE(2029,10,0),IF(Mitarbeiter!$D123="",DATE(2029,10,0),Mitarbeiter!$D123),TODAY()),Einstellungen!$F$13:$F$67)))*N(Mitarbeiter!$E123)/IF(Einstellungen!$C$11="7 Tage",7,5),N('Ist-Stunden'!AX123)),MAX(IF(Einstellungen!$C$11="7 Tage",MAX(0,(MIN(DATE(2029,10,0),IF(Mitarbeiter!$D123="",DATE(2029,10,0),Mitarbeiter!$D123),TODAY()))-(MAX(DATE(2029,9,1),Mitarbeiter!$C123))+1),MAX(0,NETWORKDAYS(MAX(DATE(2029,9,1),Mitarbeiter!$C123),MIN(DATE(2029,10,0),IF(Mitarbeiter!$D123="",DATE(2029,10,0),Mitarbeiter!$D123),TODAY()),Einstellungen!$F$13:$F$67)))*N(Mitarbeiter!$E123)/IF(Einstellungen!$C$11="7 Tage",7,5),N('Ist-Stunden'!AX123)+(N(Krankheitstage!CI123)+N(Krankheitstage!CU123))*N($C123))))</f>
        <v/>
      </c>
      <c r="CC123" s="76">
        <f>IF($B123="",0,IF(Einstellungen!$C$10="Ja",MAX(IF(Einstellungen!$C$11="7 Tage",MAX(0,(MIN(DATE(2029,11,0),IF(Mitarbeiter!$D123="",DATE(2029,11,0),Mitarbeiter!$D123),TODAY()))-(MAX(DATE(2029,10,1),Mitarbeiter!$C123))+1),MAX(0,NETWORKDAYS(MAX(DATE(2029,10,1),Mitarbeiter!$C123),MIN(DATE(2029,11,0),IF(Mitarbeiter!$D123="",DATE(2029,11,0),Mitarbeiter!$D123),TODAY()),Einstellungen!$F$13:$F$67)))*N(Mitarbeiter!$E123)/IF(Einstellungen!$C$11="7 Tage",7,5),N('Ist-Stunden'!AY123)),MAX(IF(Einstellungen!$C$11="7 Tage",MAX(0,(MIN(DATE(2029,11,0),IF(Mitarbeiter!$D123="",DATE(2029,11,0),Mitarbeiter!$D123),TODAY()))-(MAX(DATE(2029,10,1),Mitarbeiter!$C123))+1),MAX(0,NETWORKDAYS(MAX(DATE(2029,10,1),Mitarbeiter!$C123),MIN(DATE(2029,11,0),IF(Mitarbeiter!$D123="",DATE(2029,11,0),Mitarbeiter!$D123),TODAY()),Einstellungen!$F$13:$F$67)))*N(Mitarbeiter!$E123)/IF(Einstellungen!$C$11="7 Tage",7,5),N('Ist-Stunden'!AY123)+(N(Krankheitstage!CJ123)+N(Krankheitstage!CV123))*N($C123))))</f>
        <v/>
      </c>
      <c r="CD123" s="76">
        <f>IF($B123="",0,IF(Einstellungen!$C$10="Ja",MAX(IF(Einstellungen!$C$11="7 Tage",MAX(0,(MIN(DATE(2029,12,0),IF(Mitarbeiter!$D123="",DATE(2029,12,0),Mitarbeiter!$D123),TODAY()))-(MAX(DATE(2029,11,1),Mitarbeiter!$C123))+1),MAX(0,NETWORKDAYS(MAX(DATE(2029,11,1),Mitarbeiter!$C123),MIN(DATE(2029,12,0),IF(Mitarbeiter!$D123="",DATE(2029,12,0),Mitarbeiter!$D123),TODAY()),Einstellungen!$F$13:$F$67)))*N(Mitarbeiter!$E123)/IF(Einstellungen!$C$11="7 Tage",7,5),N('Ist-Stunden'!AZ123)),MAX(IF(Einstellungen!$C$11="7 Tage",MAX(0,(MIN(DATE(2029,12,0),IF(Mitarbeiter!$D123="",DATE(2029,12,0),Mitarbeiter!$D123),TODAY()))-(MAX(DATE(2029,11,1),Mitarbeiter!$C123))+1),MAX(0,NETWORKDAYS(MAX(DATE(2029,11,1),Mitarbeiter!$C123),MIN(DATE(2029,12,0),IF(Mitarbeiter!$D123="",DATE(2029,12,0),Mitarbeiter!$D123),TODAY()),Einstellungen!$F$13:$F$67)))*N(Mitarbeiter!$E123)/IF(Einstellungen!$C$11="7 Tage",7,5),N('Ist-Stunden'!AZ123)+(N(Krankheitstage!CK123)+N(Krankheitstage!CW123))*N($C123))))</f>
        <v/>
      </c>
      <c r="CE123" s="76">
        <f>IF($B123="",0,IF(Einstellungen!$C$10="Ja",MAX(IF(Einstellungen!$C$11="7 Tage",MAX(0,(MIN(DATE(2029,13,0),IF(Mitarbeiter!$D123="",DATE(2029,13,0),Mitarbeiter!$D123),TODAY()))-(MAX(DATE(2029,12,1),Mitarbeiter!$C123))+1),MAX(0,NETWORKDAYS(MAX(DATE(2029,12,1),Mitarbeiter!$C123),MIN(DATE(2029,13,0),IF(Mitarbeiter!$D123="",DATE(2029,13,0),Mitarbeiter!$D123),TODAY()),Einstellungen!$F$13:$F$67)))*N(Mitarbeiter!$E123)/IF(Einstellungen!$C$11="7 Tage",7,5),N('Ist-Stunden'!BA123)),MAX(IF(Einstellungen!$C$11="7 Tage",MAX(0,(MIN(DATE(2029,13,0),IF(Mitarbeiter!$D123="",DATE(2029,13,0),Mitarbeiter!$D123),TODAY()))-(MAX(DATE(2029,12,1),Mitarbeiter!$C123))+1),MAX(0,NETWORKDAYS(MAX(DATE(2029,12,1),Mitarbeiter!$C123),MIN(DATE(2029,13,0),IF(Mitarbeiter!$D123="",DATE(2029,13,0),Mitarbeiter!$D123),TODAY()),Einstellungen!$F$13:$F$67)))*N(Mitarbeiter!$E123)/IF(Einstellungen!$C$11="7 Tage",7,5),N('Ist-Stunden'!BA123)+(N(Krankheitstage!CL123)+N(Krankheitstage!CX123))*N($C123))))</f>
        <v/>
      </c>
      <c r="CF123" s="76">
        <f>IF($B123="",0,IF(Einstellungen!$C$10="Ja",MAX(IF(Einstellungen!$C$11="7 Tage",MAX(0,(MIN(DATE(2030,2,0),IF(Mitarbeiter!$D123="",DATE(2030,2,0),Mitarbeiter!$D123),TODAY()))-(MAX(DATE(2030,1,1),Mitarbeiter!$C123))+1),MAX(0,NETWORKDAYS(MAX(DATE(2030,1,1),Mitarbeiter!$C123),MIN(DATE(2030,2,0),IF(Mitarbeiter!$D123="",DATE(2030,2,0),Mitarbeiter!$D123),TODAY()),Einstellungen!$F$13:$F$67)))*N(Mitarbeiter!$E123)/IF(Einstellungen!$C$11="7 Tage",7,5),N('Ist-Stunden'!BB123)),MAX(IF(Einstellungen!$C$11="7 Tage",MAX(0,(MIN(DATE(2030,2,0),IF(Mitarbeiter!$D123="",DATE(2030,2,0),Mitarbeiter!$D123),TODAY()))-(MAX(DATE(2030,1,1),Mitarbeiter!$C123))+1),MAX(0,NETWORKDAYS(MAX(DATE(2030,1,1),Mitarbeiter!$C123),MIN(DATE(2030,2,0),IF(Mitarbeiter!$D123="",DATE(2030,2,0),Mitarbeiter!$D123),TODAY()),Einstellungen!$F$13:$F$67)))*N(Mitarbeiter!$E123)/IF(Einstellungen!$C$11="7 Tage",7,5),N('Ist-Stunden'!BB123)+(N(Krankheitstage!CY123)+N(Krankheitstage!DK123))*N($C123))))</f>
        <v/>
      </c>
      <c r="CG123" s="76">
        <f>IF($B123="",0,IF(Einstellungen!$C$10="Ja",MAX(IF(Einstellungen!$C$11="7 Tage",MAX(0,(MIN(DATE(2030,3,0),IF(Mitarbeiter!$D123="",DATE(2030,3,0),Mitarbeiter!$D123),TODAY()))-(MAX(DATE(2030,2,1),Mitarbeiter!$C123))+1),MAX(0,NETWORKDAYS(MAX(DATE(2030,2,1),Mitarbeiter!$C123),MIN(DATE(2030,3,0),IF(Mitarbeiter!$D123="",DATE(2030,3,0),Mitarbeiter!$D123),TODAY()),Einstellungen!$F$13:$F$67)))*N(Mitarbeiter!$E123)/IF(Einstellungen!$C$11="7 Tage",7,5),N('Ist-Stunden'!BC123)),MAX(IF(Einstellungen!$C$11="7 Tage",MAX(0,(MIN(DATE(2030,3,0),IF(Mitarbeiter!$D123="",DATE(2030,3,0),Mitarbeiter!$D123),TODAY()))-(MAX(DATE(2030,2,1),Mitarbeiter!$C123))+1),MAX(0,NETWORKDAYS(MAX(DATE(2030,2,1),Mitarbeiter!$C123),MIN(DATE(2030,3,0),IF(Mitarbeiter!$D123="",DATE(2030,3,0),Mitarbeiter!$D123),TODAY()),Einstellungen!$F$13:$F$67)))*N(Mitarbeiter!$E123)/IF(Einstellungen!$C$11="7 Tage",7,5),N('Ist-Stunden'!BC123)+(N(Krankheitstage!CZ123)+N(Krankheitstage!DL123))*N($C123))))</f>
        <v/>
      </c>
      <c r="CH123" s="76">
        <f>IF($B123="",0,IF(Einstellungen!$C$10="Ja",MAX(IF(Einstellungen!$C$11="7 Tage",MAX(0,(MIN(DATE(2030,4,0),IF(Mitarbeiter!$D123="",DATE(2030,4,0),Mitarbeiter!$D123),TODAY()))-(MAX(DATE(2030,3,1),Mitarbeiter!$C123))+1),MAX(0,NETWORKDAYS(MAX(DATE(2030,3,1),Mitarbeiter!$C123),MIN(DATE(2030,4,0),IF(Mitarbeiter!$D123="",DATE(2030,4,0),Mitarbeiter!$D123),TODAY()),Einstellungen!$F$13:$F$67)))*N(Mitarbeiter!$E123)/IF(Einstellungen!$C$11="7 Tage",7,5),N('Ist-Stunden'!BD123)),MAX(IF(Einstellungen!$C$11="7 Tage",MAX(0,(MIN(DATE(2030,4,0),IF(Mitarbeiter!$D123="",DATE(2030,4,0),Mitarbeiter!$D123),TODAY()))-(MAX(DATE(2030,3,1),Mitarbeiter!$C123))+1),MAX(0,NETWORKDAYS(MAX(DATE(2030,3,1),Mitarbeiter!$C123),MIN(DATE(2030,4,0),IF(Mitarbeiter!$D123="",DATE(2030,4,0),Mitarbeiter!$D123),TODAY()),Einstellungen!$F$13:$F$67)))*N(Mitarbeiter!$E123)/IF(Einstellungen!$C$11="7 Tage",7,5),N('Ist-Stunden'!BD123)+(N(Krankheitstage!DA123)+N(Krankheitstage!DM123))*N($C123))))</f>
        <v/>
      </c>
      <c r="CI123" s="76">
        <f>IF($B123="",0,IF(Einstellungen!$C$10="Ja",MAX(IF(Einstellungen!$C$11="7 Tage",MAX(0,(MIN(DATE(2030,5,0),IF(Mitarbeiter!$D123="",DATE(2030,5,0),Mitarbeiter!$D123),TODAY()))-(MAX(DATE(2030,4,1),Mitarbeiter!$C123))+1),MAX(0,NETWORKDAYS(MAX(DATE(2030,4,1),Mitarbeiter!$C123),MIN(DATE(2030,5,0),IF(Mitarbeiter!$D123="",DATE(2030,5,0),Mitarbeiter!$D123),TODAY()),Einstellungen!$F$13:$F$67)))*N(Mitarbeiter!$E123)/IF(Einstellungen!$C$11="7 Tage",7,5),N('Ist-Stunden'!BE123)),MAX(IF(Einstellungen!$C$11="7 Tage",MAX(0,(MIN(DATE(2030,5,0),IF(Mitarbeiter!$D123="",DATE(2030,5,0),Mitarbeiter!$D123),TODAY()))-(MAX(DATE(2030,4,1),Mitarbeiter!$C123))+1),MAX(0,NETWORKDAYS(MAX(DATE(2030,4,1),Mitarbeiter!$C123),MIN(DATE(2030,5,0),IF(Mitarbeiter!$D123="",DATE(2030,5,0),Mitarbeiter!$D123),TODAY()),Einstellungen!$F$13:$F$67)))*N(Mitarbeiter!$E123)/IF(Einstellungen!$C$11="7 Tage",7,5),N('Ist-Stunden'!BE123)+(N(Krankheitstage!DB123)+N(Krankheitstage!DN123))*N($C123))))</f>
        <v/>
      </c>
      <c r="CJ123" s="76">
        <f>IF($B123="",0,IF(Einstellungen!$C$10="Ja",MAX(IF(Einstellungen!$C$11="7 Tage",MAX(0,(MIN(DATE(2030,6,0),IF(Mitarbeiter!$D123="",DATE(2030,6,0),Mitarbeiter!$D123),TODAY()))-(MAX(DATE(2030,5,1),Mitarbeiter!$C123))+1),MAX(0,NETWORKDAYS(MAX(DATE(2030,5,1),Mitarbeiter!$C123),MIN(DATE(2030,6,0),IF(Mitarbeiter!$D123="",DATE(2030,6,0),Mitarbeiter!$D123),TODAY()),Einstellungen!$F$13:$F$67)))*N(Mitarbeiter!$E123)/IF(Einstellungen!$C$11="7 Tage",7,5),N('Ist-Stunden'!BF123)),MAX(IF(Einstellungen!$C$11="7 Tage",MAX(0,(MIN(DATE(2030,6,0),IF(Mitarbeiter!$D123="",DATE(2030,6,0),Mitarbeiter!$D123),TODAY()))-(MAX(DATE(2030,5,1),Mitarbeiter!$C123))+1),MAX(0,NETWORKDAYS(MAX(DATE(2030,5,1),Mitarbeiter!$C123),MIN(DATE(2030,6,0),IF(Mitarbeiter!$D123="",DATE(2030,6,0),Mitarbeiter!$D123),TODAY()),Einstellungen!$F$13:$F$67)))*N(Mitarbeiter!$E123)/IF(Einstellungen!$C$11="7 Tage",7,5),N('Ist-Stunden'!BF123)+(N(Krankheitstage!DC123)+N(Krankheitstage!DO123))*N($C123))))</f>
        <v/>
      </c>
      <c r="CK123" s="76">
        <f>IF($B123="",0,IF(Einstellungen!$C$10="Ja",MAX(IF(Einstellungen!$C$11="7 Tage",MAX(0,(MIN(DATE(2030,7,0),IF(Mitarbeiter!$D123="",DATE(2030,7,0),Mitarbeiter!$D123),TODAY()))-(MAX(DATE(2030,6,1),Mitarbeiter!$C123))+1),MAX(0,NETWORKDAYS(MAX(DATE(2030,6,1),Mitarbeiter!$C123),MIN(DATE(2030,7,0),IF(Mitarbeiter!$D123="",DATE(2030,7,0),Mitarbeiter!$D123),TODAY()),Einstellungen!$F$13:$F$67)))*N(Mitarbeiter!$E123)/IF(Einstellungen!$C$11="7 Tage",7,5),N('Ist-Stunden'!BG123)),MAX(IF(Einstellungen!$C$11="7 Tage",MAX(0,(MIN(DATE(2030,7,0),IF(Mitarbeiter!$D123="",DATE(2030,7,0),Mitarbeiter!$D123),TODAY()))-(MAX(DATE(2030,6,1),Mitarbeiter!$C123))+1),MAX(0,NETWORKDAYS(MAX(DATE(2030,6,1),Mitarbeiter!$C123),MIN(DATE(2030,7,0),IF(Mitarbeiter!$D123="",DATE(2030,7,0),Mitarbeiter!$D123),TODAY()),Einstellungen!$F$13:$F$67)))*N(Mitarbeiter!$E123)/IF(Einstellungen!$C$11="7 Tage",7,5),N('Ist-Stunden'!BG123)+(N(Krankheitstage!DD123)+N(Krankheitstage!DP123))*N($C123))))</f>
        <v/>
      </c>
      <c r="CL123" s="76">
        <f>IF($B123="",0,IF(Einstellungen!$C$10="Ja",MAX(IF(Einstellungen!$C$11="7 Tage",MAX(0,(MIN(DATE(2030,8,0),IF(Mitarbeiter!$D123="",DATE(2030,8,0),Mitarbeiter!$D123),TODAY()))-(MAX(DATE(2030,7,1),Mitarbeiter!$C123))+1),MAX(0,NETWORKDAYS(MAX(DATE(2030,7,1),Mitarbeiter!$C123),MIN(DATE(2030,8,0),IF(Mitarbeiter!$D123="",DATE(2030,8,0),Mitarbeiter!$D123),TODAY()),Einstellungen!$F$13:$F$67)))*N(Mitarbeiter!$E123)/IF(Einstellungen!$C$11="7 Tage",7,5),N('Ist-Stunden'!BH123)),MAX(IF(Einstellungen!$C$11="7 Tage",MAX(0,(MIN(DATE(2030,8,0),IF(Mitarbeiter!$D123="",DATE(2030,8,0),Mitarbeiter!$D123),TODAY()))-(MAX(DATE(2030,7,1),Mitarbeiter!$C123))+1),MAX(0,NETWORKDAYS(MAX(DATE(2030,7,1),Mitarbeiter!$C123),MIN(DATE(2030,8,0),IF(Mitarbeiter!$D123="",DATE(2030,8,0),Mitarbeiter!$D123),TODAY()),Einstellungen!$F$13:$F$67)))*N(Mitarbeiter!$E123)/IF(Einstellungen!$C$11="7 Tage",7,5),N('Ist-Stunden'!BH123)+(N(Krankheitstage!DE123)+N(Krankheitstage!DQ123))*N($C123))))</f>
        <v/>
      </c>
      <c r="CM123" s="76">
        <f>IF($B123="",0,IF(Einstellungen!$C$10="Ja",MAX(IF(Einstellungen!$C$11="7 Tage",MAX(0,(MIN(DATE(2030,9,0),IF(Mitarbeiter!$D123="",DATE(2030,9,0),Mitarbeiter!$D123),TODAY()))-(MAX(DATE(2030,8,1),Mitarbeiter!$C123))+1),MAX(0,NETWORKDAYS(MAX(DATE(2030,8,1),Mitarbeiter!$C123),MIN(DATE(2030,9,0),IF(Mitarbeiter!$D123="",DATE(2030,9,0),Mitarbeiter!$D123),TODAY()),Einstellungen!$F$13:$F$67)))*N(Mitarbeiter!$E123)/IF(Einstellungen!$C$11="7 Tage",7,5),N('Ist-Stunden'!BI123)),MAX(IF(Einstellungen!$C$11="7 Tage",MAX(0,(MIN(DATE(2030,9,0),IF(Mitarbeiter!$D123="",DATE(2030,9,0),Mitarbeiter!$D123),TODAY()))-(MAX(DATE(2030,8,1),Mitarbeiter!$C123))+1),MAX(0,NETWORKDAYS(MAX(DATE(2030,8,1),Mitarbeiter!$C123),MIN(DATE(2030,9,0),IF(Mitarbeiter!$D123="",DATE(2030,9,0),Mitarbeiter!$D123),TODAY()),Einstellungen!$F$13:$F$67)))*N(Mitarbeiter!$E123)/IF(Einstellungen!$C$11="7 Tage",7,5),N('Ist-Stunden'!BI123)+(N(Krankheitstage!DF123)+N(Krankheitstage!DR123))*N($C123))))</f>
        <v/>
      </c>
      <c r="CN123" s="76">
        <f>IF($B123="",0,IF(Einstellungen!$C$10="Ja",MAX(IF(Einstellungen!$C$11="7 Tage",MAX(0,(MIN(DATE(2030,10,0),IF(Mitarbeiter!$D123="",DATE(2030,10,0),Mitarbeiter!$D123),TODAY()))-(MAX(DATE(2030,9,1),Mitarbeiter!$C123))+1),MAX(0,NETWORKDAYS(MAX(DATE(2030,9,1),Mitarbeiter!$C123),MIN(DATE(2030,10,0),IF(Mitarbeiter!$D123="",DATE(2030,10,0),Mitarbeiter!$D123),TODAY()),Einstellungen!$F$13:$F$67)))*N(Mitarbeiter!$E123)/IF(Einstellungen!$C$11="7 Tage",7,5),N('Ist-Stunden'!BJ123)),MAX(IF(Einstellungen!$C$11="7 Tage",MAX(0,(MIN(DATE(2030,10,0),IF(Mitarbeiter!$D123="",DATE(2030,10,0),Mitarbeiter!$D123),TODAY()))-(MAX(DATE(2030,9,1),Mitarbeiter!$C123))+1),MAX(0,NETWORKDAYS(MAX(DATE(2030,9,1),Mitarbeiter!$C123),MIN(DATE(2030,10,0),IF(Mitarbeiter!$D123="",DATE(2030,10,0),Mitarbeiter!$D123),TODAY()),Einstellungen!$F$13:$F$67)))*N(Mitarbeiter!$E123)/IF(Einstellungen!$C$11="7 Tage",7,5),N('Ist-Stunden'!BJ123)+(N(Krankheitstage!DG123)+N(Krankheitstage!DS123))*N($C123))))</f>
        <v/>
      </c>
      <c r="CO123" s="76">
        <f>IF($B123="",0,IF(Einstellungen!$C$10="Ja",MAX(IF(Einstellungen!$C$11="7 Tage",MAX(0,(MIN(DATE(2030,11,0),IF(Mitarbeiter!$D123="",DATE(2030,11,0),Mitarbeiter!$D123),TODAY()))-(MAX(DATE(2030,10,1),Mitarbeiter!$C123))+1),MAX(0,NETWORKDAYS(MAX(DATE(2030,10,1),Mitarbeiter!$C123),MIN(DATE(2030,11,0),IF(Mitarbeiter!$D123="",DATE(2030,11,0),Mitarbeiter!$D123),TODAY()),Einstellungen!$F$13:$F$67)))*N(Mitarbeiter!$E123)/IF(Einstellungen!$C$11="7 Tage",7,5),N('Ist-Stunden'!BK123)),MAX(IF(Einstellungen!$C$11="7 Tage",MAX(0,(MIN(DATE(2030,11,0),IF(Mitarbeiter!$D123="",DATE(2030,11,0),Mitarbeiter!$D123),TODAY()))-(MAX(DATE(2030,10,1),Mitarbeiter!$C123))+1),MAX(0,NETWORKDAYS(MAX(DATE(2030,10,1),Mitarbeiter!$C123),MIN(DATE(2030,11,0),IF(Mitarbeiter!$D123="",DATE(2030,11,0),Mitarbeiter!$D123),TODAY()),Einstellungen!$F$13:$F$67)))*N(Mitarbeiter!$E123)/IF(Einstellungen!$C$11="7 Tage",7,5),N('Ist-Stunden'!BK123)+(N(Krankheitstage!DH123)+N(Krankheitstage!DT123))*N($C123))))</f>
        <v/>
      </c>
      <c r="CP123" s="76">
        <f>IF($B123="",0,IF(Einstellungen!$C$10="Ja",MAX(IF(Einstellungen!$C$11="7 Tage",MAX(0,(MIN(DATE(2030,12,0),IF(Mitarbeiter!$D123="",DATE(2030,12,0),Mitarbeiter!$D123),TODAY()))-(MAX(DATE(2030,11,1),Mitarbeiter!$C123))+1),MAX(0,NETWORKDAYS(MAX(DATE(2030,11,1),Mitarbeiter!$C123),MIN(DATE(2030,12,0),IF(Mitarbeiter!$D123="",DATE(2030,12,0),Mitarbeiter!$D123),TODAY()),Einstellungen!$F$13:$F$67)))*N(Mitarbeiter!$E123)/IF(Einstellungen!$C$11="7 Tage",7,5),N('Ist-Stunden'!BL123)),MAX(IF(Einstellungen!$C$11="7 Tage",MAX(0,(MIN(DATE(2030,12,0),IF(Mitarbeiter!$D123="",DATE(2030,12,0),Mitarbeiter!$D123),TODAY()))-(MAX(DATE(2030,11,1),Mitarbeiter!$C123))+1),MAX(0,NETWORKDAYS(MAX(DATE(2030,11,1),Mitarbeiter!$C123),MIN(DATE(2030,12,0),IF(Mitarbeiter!$D123="",DATE(2030,12,0),Mitarbeiter!$D123),TODAY()),Einstellungen!$F$13:$F$67)))*N(Mitarbeiter!$E123)/IF(Einstellungen!$C$11="7 Tage",7,5),N('Ist-Stunden'!BL123)+(N(Krankheitstage!DI123)+N(Krankheitstage!DU123))*N($C123))))</f>
        <v/>
      </c>
      <c r="CQ123" s="76">
        <f>IF($B123="",0,IF(Einstellungen!$C$10="Ja",MAX(IF(Einstellungen!$C$11="7 Tage",MAX(0,(MIN(DATE(2030,13,0),IF(Mitarbeiter!$D123="",DATE(2030,13,0),Mitarbeiter!$D123),TODAY()))-(MAX(DATE(2030,12,1),Mitarbeiter!$C123))+1),MAX(0,NETWORKDAYS(MAX(DATE(2030,12,1),Mitarbeiter!$C123),MIN(DATE(2030,13,0),IF(Mitarbeiter!$D123="",DATE(2030,13,0),Mitarbeiter!$D123),TODAY()),Einstellungen!$F$13:$F$67)))*N(Mitarbeiter!$E123)/IF(Einstellungen!$C$11="7 Tage",7,5),N('Ist-Stunden'!BM123)),MAX(IF(Einstellungen!$C$11="7 Tage",MAX(0,(MIN(DATE(2030,13,0),IF(Mitarbeiter!$D123="",DATE(2030,13,0),Mitarbeiter!$D123),TODAY()))-(MAX(DATE(2030,12,1),Mitarbeiter!$C123))+1),MAX(0,NETWORKDAYS(MAX(DATE(2030,12,1),Mitarbeiter!$C123),MIN(DATE(2030,13,0),IF(Mitarbeiter!$D123="",DATE(2030,13,0),Mitarbeiter!$D123),TODAY()),Einstellungen!$F$13:$F$67)))*N(Mitarbeiter!$E123)/IF(Einstellungen!$C$11="7 Tage",7,5),N('Ist-Stunden'!BM123)+(N(Krankheitstage!DJ123)+N(Krankheitstage!DV123))*N($C123))))</f>
        <v/>
      </c>
    </row>
    <row r="124">
      <c r="A124" s="73">
        <f>IF(Mitarbeiter!B124="","",Mitarbeiter!A124)</f>
        <v/>
      </c>
      <c r="B124" s="6">
        <f>IF(Mitarbeiter!B124="","",Mitarbeiter!B124)</f>
        <v/>
      </c>
      <c r="C124" s="74">
        <f>IF(Mitarbeiter!B124="","",Mitarbeiter!F124)</f>
        <v/>
      </c>
      <c r="D124" s="75">
        <f>N(INDEX(Krankheitstage!$G124:$DV124,1,(Einstellungen!$C$3-2026)*24+1))</f>
        <v/>
      </c>
      <c r="E124" s="75">
        <f>N(INDEX(Krankheitstage!$G124:$DV124,1,(Einstellungen!$C$3-2026)*24+2))</f>
        <v/>
      </c>
      <c r="F124" s="75">
        <f>N(INDEX(Krankheitstage!$G124:$DV124,1,(Einstellungen!$C$3-2026)*24+3))</f>
        <v/>
      </c>
      <c r="G124" s="75">
        <f>N(INDEX(Krankheitstage!$G124:$DV124,1,(Einstellungen!$C$3-2026)*24+4))</f>
        <v/>
      </c>
      <c r="H124" s="75">
        <f>N(INDEX(Krankheitstage!$G124:$DV124,1,(Einstellungen!$C$3-2026)*24+5))</f>
        <v/>
      </c>
      <c r="I124" s="75">
        <f>N(INDEX(Krankheitstage!$G124:$DV124,1,(Einstellungen!$C$3-2026)*24+6))</f>
        <v/>
      </c>
      <c r="J124" s="75">
        <f>N(INDEX(Krankheitstage!$G124:$DV124,1,(Einstellungen!$C$3-2026)*24+7))</f>
        <v/>
      </c>
      <c r="K124" s="75">
        <f>N(INDEX(Krankheitstage!$G124:$DV124,1,(Einstellungen!$C$3-2026)*24+8))</f>
        <v/>
      </c>
      <c r="L124" s="75">
        <f>N(INDEX(Krankheitstage!$G124:$DV124,1,(Einstellungen!$C$3-2026)*24+9))</f>
        <v/>
      </c>
      <c r="M124" s="75">
        <f>N(INDEX(Krankheitstage!$G124:$DV124,1,(Einstellungen!$C$3-2026)*24+10))</f>
        <v/>
      </c>
      <c r="N124" s="75">
        <f>N(INDEX(Krankheitstage!$G124:$DV124,1,(Einstellungen!$C$3-2026)*24+11))</f>
        <v/>
      </c>
      <c r="O124" s="75">
        <f>N(INDEX(Krankheitstage!$G124:$DV124,1,(Einstellungen!$C$3-2026)*24+12))</f>
        <v/>
      </c>
      <c r="P124" s="75">
        <f>IF($B124="","",SUM(D124:O124))</f>
        <v/>
      </c>
      <c r="Q124" s="75">
        <f>N(INDEX(Krankheitstage!$G124:$DV124,1,(Einstellungen!$C$3-2026)*24+13))</f>
        <v/>
      </c>
      <c r="R124" s="75">
        <f>N(INDEX(Krankheitstage!$G124:$DV124,1,(Einstellungen!$C$3-2026)*24+14))</f>
        <v/>
      </c>
      <c r="S124" s="75">
        <f>N(INDEX(Krankheitstage!$G124:$DV124,1,(Einstellungen!$C$3-2026)*24+15))</f>
        <v/>
      </c>
      <c r="T124" s="75">
        <f>N(INDEX(Krankheitstage!$G124:$DV124,1,(Einstellungen!$C$3-2026)*24+16))</f>
        <v/>
      </c>
      <c r="U124" s="75">
        <f>N(INDEX(Krankheitstage!$G124:$DV124,1,(Einstellungen!$C$3-2026)*24+17))</f>
        <v/>
      </c>
      <c r="V124" s="75">
        <f>N(INDEX(Krankheitstage!$G124:$DV124,1,(Einstellungen!$C$3-2026)*24+18))</f>
        <v/>
      </c>
      <c r="W124" s="75">
        <f>N(INDEX(Krankheitstage!$G124:$DV124,1,(Einstellungen!$C$3-2026)*24+19))</f>
        <v/>
      </c>
      <c r="X124" s="75">
        <f>N(INDEX(Krankheitstage!$G124:$DV124,1,(Einstellungen!$C$3-2026)*24+20))</f>
        <v/>
      </c>
      <c r="Y124" s="75">
        <f>N(INDEX(Krankheitstage!$G124:$DV124,1,(Einstellungen!$C$3-2026)*24+21))</f>
        <v/>
      </c>
      <c r="Z124" s="75">
        <f>N(INDEX(Krankheitstage!$G124:$DV124,1,(Einstellungen!$C$3-2026)*24+22))</f>
        <v/>
      </c>
      <c r="AA124" s="75">
        <f>N(INDEX(Krankheitstage!$G124:$DV124,1,(Einstellungen!$C$3-2026)*24+23))</f>
        <v/>
      </c>
      <c r="AB124" s="75">
        <f>N(INDEX(Krankheitstage!$G124:$DV124,1,(Einstellungen!$C$3-2026)*24+24))</f>
        <v/>
      </c>
      <c r="AC124" s="75">
        <f>IF($B124="","",SUM(Q124:AB124))</f>
        <v/>
      </c>
      <c r="AD124" s="75">
        <f>IF($B124="","",SUM(P124,AC124))</f>
        <v/>
      </c>
      <c r="AE124" s="76">
        <f>IF($B124="","",AD124*N(C124))</f>
        <v/>
      </c>
      <c r="AF124" s="75">
        <f>IF($B124="","",Krankheitstage!E124)</f>
        <v/>
      </c>
      <c r="AG124" s="76">
        <f>IF($B124="","",AF124*N(C124))</f>
        <v/>
      </c>
      <c r="AH124" s="76">
        <f>IF($B124="","",INDEX($AJ124:$CQ124,1,(Einstellungen!$C$3-2026)*12+1)+INDEX($AJ124:$CQ124,1,(Einstellungen!$C$3-2026)*12+2)+INDEX($AJ124:$CQ124,1,(Einstellungen!$C$3-2026)*12+3)+INDEX($AJ124:$CQ124,1,(Einstellungen!$C$3-2026)*12+4)+INDEX($AJ124:$CQ124,1,(Einstellungen!$C$3-2026)*12+5)+INDEX($AJ124:$CQ124,1,(Einstellungen!$C$3-2026)*12+6)+INDEX($AJ124:$CQ124,1,(Einstellungen!$C$3-2026)*12+7)+INDEX($AJ124:$CQ124,1,(Einstellungen!$C$3-2026)*12+8)+INDEX($AJ124:$CQ124,1,(Einstellungen!$C$3-2026)*12+9)+INDEX($AJ124:$CQ124,1,(Einstellungen!$C$3-2026)*12+10)+INDEX($AJ124:$CQ124,1,(Einstellungen!$C$3-2026)*12+11)+INDEX($AJ124:$CQ124,1,(Einstellungen!$C$3-2026)*12+12))</f>
        <v/>
      </c>
      <c r="AI124" s="76">
        <f>IF($B124="","",SUM($AJ124:$CQ124))</f>
        <v/>
      </c>
      <c r="AJ124" s="76">
        <f>IF($B124="",0,IF(Einstellungen!$C$10="Ja",MAX(IF(Einstellungen!$C$11="7 Tage",MAX(0,(MIN(DATE(2026,2,0),IF(Mitarbeiter!$D124="",DATE(2026,2,0),Mitarbeiter!$D124),TODAY()))-(MAX(DATE(2026,1,1),Mitarbeiter!$C124))+1),MAX(0,NETWORKDAYS(MAX(DATE(2026,1,1),Mitarbeiter!$C124),MIN(DATE(2026,2,0),IF(Mitarbeiter!$D124="",DATE(2026,2,0),Mitarbeiter!$D124),TODAY()),Einstellungen!$F$13:$F$67)))*N(Mitarbeiter!$E124)/IF(Einstellungen!$C$11="7 Tage",7,5),N('Ist-Stunden'!F124)),MAX(IF(Einstellungen!$C$11="7 Tage",MAX(0,(MIN(DATE(2026,2,0),IF(Mitarbeiter!$D124="",DATE(2026,2,0),Mitarbeiter!$D124),TODAY()))-(MAX(DATE(2026,1,1),Mitarbeiter!$C124))+1),MAX(0,NETWORKDAYS(MAX(DATE(2026,1,1),Mitarbeiter!$C124),MIN(DATE(2026,2,0),IF(Mitarbeiter!$D124="",DATE(2026,2,0),Mitarbeiter!$D124),TODAY()),Einstellungen!$F$13:$F$67)))*N(Mitarbeiter!$E124)/IF(Einstellungen!$C$11="7 Tage",7,5),N('Ist-Stunden'!F124)+(N(Krankheitstage!G124)+N(Krankheitstage!S124))*N($C124))))</f>
        <v/>
      </c>
      <c r="AK124" s="76">
        <f>IF($B124="",0,IF(Einstellungen!$C$10="Ja",MAX(IF(Einstellungen!$C$11="7 Tage",MAX(0,(MIN(DATE(2026,3,0),IF(Mitarbeiter!$D124="",DATE(2026,3,0),Mitarbeiter!$D124),TODAY()))-(MAX(DATE(2026,2,1),Mitarbeiter!$C124))+1),MAX(0,NETWORKDAYS(MAX(DATE(2026,2,1),Mitarbeiter!$C124),MIN(DATE(2026,3,0),IF(Mitarbeiter!$D124="",DATE(2026,3,0),Mitarbeiter!$D124),TODAY()),Einstellungen!$F$13:$F$67)))*N(Mitarbeiter!$E124)/IF(Einstellungen!$C$11="7 Tage",7,5),N('Ist-Stunden'!G124)),MAX(IF(Einstellungen!$C$11="7 Tage",MAX(0,(MIN(DATE(2026,3,0),IF(Mitarbeiter!$D124="",DATE(2026,3,0),Mitarbeiter!$D124),TODAY()))-(MAX(DATE(2026,2,1),Mitarbeiter!$C124))+1),MAX(0,NETWORKDAYS(MAX(DATE(2026,2,1),Mitarbeiter!$C124),MIN(DATE(2026,3,0),IF(Mitarbeiter!$D124="",DATE(2026,3,0),Mitarbeiter!$D124),TODAY()),Einstellungen!$F$13:$F$67)))*N(Mitarbeiter!$E124)/IF(Einstellungen!$C$11="7 Tage",7,5),N('Ist-Stunden'!G124)+(N(Krankheitstage!H124)+N(Krankheitstage!T124))*N($C124))))</f>
        <v/>
      </c>
      <c r="AL124" s="76">
        <f>IF($B124="",0,IF(Einstellungen!$C$10="Ja",MAX(IF(Einstellungen!$C$11="7 Tage",MAX(0,(MIN(DATE(2026,4,0),IF(Mitarbeiter!$D124="",DATE(2026,4,0),Mitarbeiter!$D124),TODAY()))-(MAX(DATE(2026,3,1),Mitarbeiter!$C124))+1),MAX(0,NETWORKDAYS(MAX(DATE(2026,3,1),Mitarbeiter!$C124),MIN(DATE(2026,4,0),IF(Mitarbeiter!$D124="",DATE(2026,4,0),Mitarbeiter!$D124),TODAY()),Einstellungen!$F$13:$F$67)))*N(Mitarbeiter!$E124)/IF(Einstellungen!$C$11="7 Tage",7,5),N('Ist-Stunden'!H124)),MAX(IF(Einstellungen!$C$11="7 Tage",MAX(0,(MIN(DATE(2026,4,0),IF(Mitarbeiter!$D124="",DATE(2026,4,0),Mitarbeiter!$D124),TODAY()))-(MAX(DATE(2026,3,1),Mitarbeiter!$C124))+1),MAX(0,NETWORKDAYS(MAX(DATE(2026,3,1),Mitarbeiter!$C124),MIN(DATE(2026,4,0),IF(Mitarbeiter!$D124="",DATE(2026,4,0),Mitarbeiter!$D124),TODAY()),Einstellungen!$F$13:$F$67)))*N(Mitarbeiter!$E124)/IF(Einstellungen!$C$11="7 Tage",7,5),N('Ist-Stunden'!H124)+(N(Krankheitstage!I124)+N(Krankheitstage!U124))*N($C124))))</f>
        <v/>
      </c>
      <c r="AM124" s="76">
        <f>IF($B124="",0,IF(Einstellungen!$C$10="Ja",MAX(IF(Einstellungen!$C$11="7 Tage",MAX(0,(MIN(DATE(2026,5,0),IF(Mitarbeiter!$D124="",DATE(2026,5,0),Mitarbeiter!$D124),TODAY()))-(MAX(DATE(2026,4,1),Mitarbeiter!$C124))+1),MAX(0,NETWORKDAYS(MAX(DATE(2026,4,1),Mitarbeiter!$C124),MIN(DATE(2026,5,0),IF(Mitarbeiter!$D124="",DATE(2026,5,0),Mitarbeiter!$D124),TODAY()),Einstellungen!$F$13:$F$67)))*N(Mitarbeiter!$E124)/IF(Einstellungen!$C$11="7 Tage",7,5),N('Ist-Stunden'!I124)),MAX(IF(Einstellungen!$C$11="7 Tage",MAX(0,(MIN(DATE(2026,5,0),IF(Mitarbeiter!$D124="",DATE(2026,5,0),Mitarbeiter!$D124),TODAY()))-(MAX(DATE(2026,4,1),Mitarbeiter!$C124))+1),MAX(0,NETWORKDAYS(MAX(DATE(2026,4,1),Mitarbeiter!$C124),MIN(DATE(2026,5,0),IF(Mitarbeiter!$D124="",DATE(2026,5,0),Mitarbeiter!$D124),TODAY()),Einstellungen!$F$13:$F$67)))*N(Mitarbeiter!$E124)/IF(Einstellungen!$C$11="7 Tage",7,5),N('Ist-Stunden'!I124)+(N(Krankheitstage!J124)+N(Krankheitstage!V124))*N($C124))))</f>
        <v/>
      </c>
      <c r="AN124" s="76">
        <f>IF($B124="",0,IF(Einstellungen!$C$10="Ja",MAX(IF(Einstellungen!$C$11="7 Tage",MAX(0,(MIN(DATE(2026,6,0),IF(Mitarbeiter!$D124="",DATE(2026,6,0),Mitarbeiter!$D124),TODAY()))-(MAX(DATE(2026,5,1),Mitarbeiter!$C124))+1),MAX(0,NETWORKDAYS(MAX(DATE(2026,5,1),Mitarbeiter!$C124),MIN(DATE(2026,6,0),IF(Mitarbeiter!$D124="",DATE(2026,6,0),Mitarbeiter!$D124),TODAY()),Einstellungen!$F$13:$F$67)))*N(Mitarbeiter!$E124)/IF(Einstellungen!$C$11="7 Tage",7,5),N('Ist-Stunden'!J124)),MAX(IF(Einstellungen!$C$11="7 Tage",MAX(0,(MIN(DATE(2026,6,0),IF(Mitarbeiter!$D124="",DATE(2026,6,0),Mitarbeiter!$D124),TODAY()))-(MAX(DATE(2026,5,1),Mitarbeiter!$C124))+1),MAX(0,NETWORKDAYS(MAX(DATE(2026,5,1),Mitarbeiter!$C124),MIN(DATE(2026,6,0),IF(Mitarbeiter!$D124="",DATE(2026,6,0),Mitarbeiter!$D124),TODAY()),Einstellungen!$F$13:$F$67)))*N(Mitarbeiter!$E124)/IF(Einstellungen!$C$11="7 Tage",7,5),N('Ist-Stunden'!J124)+(N(Krankheitstage!K124)+N(Krankheitstage!W124))*N($C124))))</f>
        <v/>
      </c>
      <c r="AO124" s="76">
        <f>IF($B124="",0,IF(Einstellungen!$C$10="Ja",MAX(IF(Einstellungen!$C$11="7 Tage",MAX(0,(MIN(DATE(2026,7,0),IF(Mitarbeiter!$D124="",DATE(2026,7,0),Mitarbeiter!$D124),TODAY()))-(MAX(DATE(2026,6,1),Mitarbeiter!$C124))+1),MAX(0,NETWORKDAYS(MAX(DATE(2026,6,1),Mitarbeiter!$C124),MIN(DATE(2026,7,0),IF(Mitarbeiter!$D124="",DATE(2026,7,0),Mitarbeiter!$D124),TODAY()),Einstellungen!$F$13:$F$67)))*N(Mitarbeiter!$E124)/IF(Einstellungen!$C$11="7 Tage",7,5),N('Ist-Stunden'!K124)),MAX(IF(Einstellungen!$C$11="7 Tage",MAX(0,(MIN(DATE(2026,7,0),IF(Mitarbeiter!$D124="",DATE(2026,7,0),Mitarbeiter!$D124),TODAY()))-(MAX(DATE(2026,6,1),Mitarbeiter!$C124))+1),MAX(0,NETWORKDAYS(MAX(DATE(2026,6,1),Mitarbeiter!$C124),MIN(DATE(2026,7,0),IF(Mitarbeiter!$D124="",DATE(2026,7,0),Mitarbeiter!$D124),TODAY()),Einstellungen!$F$13:$F$67)))*N(Mitarbeiter!$E124)/IF(Einstellungen!$C$11="7 Tage",7,5),N('Ist-Stunden'!K124)+(N(Krankheitstage!L124)+N(Krankheitstage!X124))*N($C124))))</f>
        <v/>
      </c>
      <c r="AP124" s="76">
        <f>IF($B124="",0,IF(Einstellungen!$C$10="Ja",MAX(IF(Einstellungen!$C$11="7 Tage",MAX(0,(MIN(DATE(2026,8,0),IF(Mitarbeiter!$D124="",DATE(2026,8,0),Mitarbeiter!$D124),TODAY()))-(MAX(DATE(2026,7,1),Mitarbeiter!$C124))+1),MAX(0,NETWORKDAYS(MAX(DATE(2026,7,1),Mitarbeiter!$C124),MIN(DATE(2026,8,0),IF(Mitarbeiter!$D124="",DATE(2026,8,0),Mitarbeiter!$D124),TODAY()),Einstellungen!$F$13:$F$67)))*N(Mitarbeiter!$E124)/IF(Einstellungen!$C$11="7 Tage",7,5),N('Ist-Stunden'!L124)),MAX(IF(Einstellungen!$C$11="7 Tage",MAX(0,(MIN(DATE(2026,8,0),IF(Mitarbeiter!$D124="",DATE(2026,8,0),Mitarbeiter!$D124),TODAY()))-(MAX(DATE(2026,7,1),Mitarbeiter!$C124))+1),MAX(0,NETWORKDAYS(MAX(DATE(2026,7,1),Mitarbeiter!$C124),MIN(DATE(2026,8,0),IF(Mitarbeiter!$D124="",DATE(2026,8,0),Mitarbeiter!$D124),TODAY()),Einstellungen!$F$13:$F$67)))*N(Mitarbeiter!$E124)/IF(Einstellungen!$C$11="7 Tage",7,5),N('Ist-Stunden'!L124)+(N(Krankheitstage!M124)+N(Krankheitstage!Y124))*N($C124))))</f>
        <v/>
      </c>
      <c r="AQ124" s="76">
        <f>IF($B124="",0,IF(Einstellungen!$C$10="Ja",MAX(IF(Einstellungen!$C$11="7 Tage",MAX(0,(MIN(DATE(2026,9,0),IF(Mitarbeiter!$D124="",DATE(2026,9,0),Mitarbeiter!$D124),TODAY()))-(MAX(DATE(2026,8,1),Mitarbeiter!$C124))+1),MAX(0,NETWORKDAYS(MAX(DATE(2026,8,1),Mitarbeiter!$C124),MIN(DATE(2026,9,0),IF(Mitarbeiter!$D124="",DATE(2026,9,0),Mitarbeiter!$D124),TODAY()),Einstellungen!$F$13:$F$67)))*N(Mitarbeiter!$E124)/IF(Einstellungen!$C$11="7 Tage",7,5),N('Ist-Stunden'!M124)),MAX(IF(Einstellungen!$C$11="7 Tage",MAX(0,(MIN(DATE(2026,9,0),IF(Mitarbeiter!$D124="",DATE(2026,9,0),Mitarbeiter!$D124),TODAY()))-(MAX(DATE(2026,8,1),Mitarbeiter!$C124))+1),MAX(0,NETWORKDAYS(MAX(DATE(2026,8,1),Mitarbeiter!$C124),MIN(DATE(2026,9,0),IF(Mitarbeiter!$D124="",DATE(2026,9,0),Mitarbeiter!$D124),TODAY()),Einstellungen!$F$13:$F$67)))*N(Mitarbeiter!$E124)/IF(Einstellungen!$C$11="7 Tage",7,5),N('Ist-Stunden'!M124)+(N(Krankheitstage!N124)+N(Krankheitstage!Z124))*N($C124))))</f>
        <v/>
      </c>
      <c r="AR124" s="76">
        <f>IF($B124="",0,IF(Einstellungen!$C$10="Ja",MAX(IF(Einstellungen!$C$11="7 Tage",MAX(0,(MIN(DATE(2026,10,0),IF(Mitarbeiter!$D124="",DATE(2026,10,0),Mitarbeiter!$D124),TODAY()))-(MAX(DATE(2026,9,1),Mitarbeiter!$C124))+1),MAX(0,NETWORKDAYS(MAX(DATE(2026,9,1),Mitarbeiter!$C124),MIN(DATE(2026,10,0),IF(Mitarbeiter!$D124="",DATE(2026,10,0),Mitarbeiter!$D124),TODAY()),Einstellungen!$F$13:$F$67)))*N(Mitarbeiter!$E124)/IF(Einstellungen!$C$11="7 Tage",7,5),N('Ist-Stunden'!N124)),MAX(IF(Einstellungen!$C$11="7 Tage",MAX(0,(MIN(DATE(2026,10,0),IF(Mitarbeiter!$D124="",DATE(2026,10,0),Mitarbeiter!$D124),TODAY()))-(MAX(DATE(2026,9,1),Mitarbeiter!$C124))+1),MAX(0,NETWORKDAYS(MAX(DATE(2026,9,1),Mitarbeiter!$C124),MIN(DATE(2026,10,0),IF(Mitarbeiter!$D124="",DATE(2026,10,0),Mitarbeiter!$D124),TODAY()),Einstellungen!$F$13:$F$67)))*N(Mitarbeiter!$E124)/IF(Einstellungen!$C$11="7 Tage",7,5),N('Ist-Stunden'!N124)+(N(Krankheitstage!O124)+N(Krankheitstage!AA124))*N($C124))))</f>
        <v/>
      </c>
      <c r="AS124" s="76">
        <f>IF($B124="",0,IF(Einstellungen!$C$10="Ja",MAX(IF(Einstellungen!$C$11="7 Tage",MAX(0,(MIN(DATE(2026,11,0),IF(Mitarbeiter!$D124="",DATE(2026,11,0),Mitarbeiter!$D124),TODAY()))-(MAX(DATE(2026,10,1),Mitarbeiter!$C124))+1),MAX(0,NETWORKDAYS(MAX(DATE(2026,10,1),Mitarbeiter!$C124),MIN(DATE(2026,11,0),IF(Mitarbeiter!$D124="",DATE(2026,11,0),Mitarbeiter!$D124),TODAY()),Einstellungen!$F$13:$F$67)))*N(Mitarbeiter!$E124)/IF(Einstellungen!$C$11="7 Tage",7,5),N('Ist-Stunden'!O124)),MAX(IF(Einstellungen!$C$11="7 Tage",MAX(0,(MIN(DATE(2026,11,0),IF(Mitarbeiter!$D124="",DATE(2026,11,0),Mitarbeiter!$D124),TODAY()))-(MAX(DATE(2026,10,1),Mitarbeiter!$C124))+1),MAX(0,NETWORKDAYS(MAX(DATE(2026,10,1),Mitarbeiter!$C124),MIN(DATE(2026,11,0),IF(Mitarbeiter!$D124="",DATE(2026,11,0),Mitarbeiter!$D124),TODAY()),Einstellungen!$F$13:$F$67)))*N(Mitarbeiter!$E124)/IF(Einstellungen!$C$11="7 Tage",7,5),N('Ist-Stunden'!O124)+(N(Krankheitstage!P124)+N(Krankheitstage!AB124))*N($C124))))</f>
        <v/>
      </c>
      <c r="AT124" s="76">
        <f>IF($B124="",0,IF(Einstellungen!$C$10="Ja",MAX(IF(Einstellungen!$C$11="7 Tage",MAX(0,(MIN(DATE(2026,12,0),IF(Mitarbeiter!$D124="",DATE(2026,12,0),Mitarbeiter!$D124),TODAY()))-(MAX(DATE(2026,11,1),Mitarbeiter!$C124))+1),MAX(0,NETWORKDAYS(MAX(DATE(2026,11,1),Mitarbeiter!$C124),MIN(DATE(2026,12,0),IF(Mitarbeiter!$D124="",DATE(2026,12,0),Mitarbeiter!$D124),TODAY()),Einstellungen!$F$13:$F$67)))*N(Mitarbeiter!$E124)/IF(Einstellungen!$C$11="7 Tage",7,5),N('Ist-Stunden'!P124)),MAX(IF(Einstellungen!$C$11="7 Tage",MAX(0,(MIN(DATE(2026,12,0),IF(Mitarbeiter!$D124="",DATE(2026,12,0),Mitarbeiter!$D124),TODAY()))-(MAX(DATE(2026,11,1),Mitarbeiter!$C124))+1),MAX(0,NETWORKDAYS(MAX(DATE(2026,11,1),Mitarbeiter!$C124),MIN(DATE(2026,12,0),IF(Mitarbeiter!$D124="",DATE(2026,12,0),Mitarbeiter!$D124),TODAY()),Einstellungen!$F$13:$F$67)))*N(Mitarbeiter!$E124)/IF(Einstellungen!$C$11="7 Tage",7,5),N('Ist-Stunden'!P124)+(N(Krankheitstage!Q124)+N(Krankheitstage!AC124))*N($C124))))</f>
        <v/>
      </c>
      <c r="AU124" s="76">
        <f>IF($B124="",0,IF(Einstellungen!$C$10="Ja",MAX(IF(Einstellungen!$C$11="7 Tage",MAX(0,(MIN(DATE(2026,13,0),IF(Mitarbeiter!$D124="",DATE(2026,13,0),Mitarbeiter!$D124),TODAY()))-(MAX(DATE(2026,12,1),Mitarbeiter!$C124))+1),MAX(0,NETWORKDAYS(MAX(DATE(2026,12,1),Mitarbeiter!$C124),MIN(DATE(2026,13,0),IF(Mitarbeiter!$D124="",DATE(2026,13,0),Mitarbeiter!$D124),TODAY()),Einstellungen!$F$13:$F$67)))*N(Mitarbeiter!$E124)/IF(Einstellungen!$C$11="7 Tage",7,5),N('Ist-Stunden'!Q124)),MAX(IF(Einstellungen!$C$11="7 Tage",MAX(0,(MIN(DATE(2026,13,0),IF(Mitarbeiter!$D124="",DATE(2026,13,0),Mitarbeiter!$D124),TODAY()))-(MAX(DATE(2026,12,1),Mitarbeiter!$C124))+1),MAX(0,NETWORKDAYS(MAX(DATE(2026,12,1),Mitarbeiter!$C124),MIN(DATE(2026,13,0),IF(Mitarbeiter!$D124="",DATE(2026,13,0),Mitarbeiter!$D124),TODAY()),Einstellungen!$F$13:$F$67)))*N(Mitarbeiter!$E124)/IF(Einstellungen!$C$11="7 Tage",7,5),N('Ist-Stunden'!Q124)+(N(Krankheitstage!R124)+N(Krankheitstage!AD124))*N($C124))))</f>
        <v/>
      </c>
      <c r="AV124" s="76">
        <f>IF($B124="",0,IF(Einstellungen!$C$10="Ja",MAX(IF(Einstellungen!$C$11="7 Tage",MAX(0,(MIN(DATE(2027,2,0),IF(Mitarbeiter!$D124="",DATE(2027,2,0),Mitarbeiter!$D124),TODAY()))-(MAX(DATE(2027,1,1),Mitarbeiter!$C124))+1),MAX(0,NETWORKDAYS(MAX(DATE(2027,1,1),Mitarbeiter!$C124),MIN(DATE(2027,2,0),IF(Mitarbeiter!$D124="",DATE(2027,2,0),Mitarbeiter!$D124),TODAY()),Einstellungen!$F$13:$F$67)))*N(Mitarbeiter!$E124)/IF(Einstellungen!$C$11="7 Tage",7,5),N('Ist-Stunden'!R124)),MAX(IF(Einstellungen!$C$11="7 Tage",MAX(0,(MIN(DATE(2027,2,0),IF(Mitarbeiter!$D124="",DATE(2027,2,0),Mitarbeiter!$D124),TODAY()))-(MAX(DATE(2027,1,1),Mitarbeiter!$C124))+1),MAX(0,NETWORKDAYS(MAX(DATE(2027,1,1),Mitarbeiter!$C124),MIN(DATE(2027,2,0),IF(Mitarbeiter!$D124="",DATE(2027,2,0),Mitarbeiter!$D124),TODAY()),Einstellungen!$F$13:$F$67)))*N(Mitarbeiter!$E124)/IF(Einstellungen!$C$11="7 Tage",7,5),N('Ist-Stunden'!R124)+(N(Krankheitstage!AE124)+N(Krankheitstage!AQ124))*N($C124))))</f>
        <v/>
      </c>
      <c r="AW124" s="76">
        <f>IF($B124="",0,IF(Einstellungen!$C$10="Ja",MAX(IF(Einstellungen!$C$11="7 Tage",MAX(0,(MIN(DATE(2027,3,0),IF(Mitarbeiter!$D124="",DATE(2027,3,0),Mitarbeiter!$D124),TODAY()))-(MAX(DATE(2027,2,1),Mitarbeiter!$C124))+1),MAX(0,NETWORKDAYS(MAX(DATE(2027,2,1),Mitarbeiter!$C124),MIN(DATE(2027,3,0),IF(Mitarbeiter!$D124="",DATE(2027,3,0),Mitarbeiter!$D124),TODAY()),Einstellungen!$F$13:$F$67)))*N(Mitarbeiter!$E124)/IF(Einstellungen!$C$11="7 Tage",7,5),N('Ist-Stunden'!S124)),MAX(IF(Einstellungen!$C$11="7 Tage",MAX(0,(MIN(DATE(2027,3,0),IF(Mitarbeiter!$D124="",DATE(2027,3,0),Mitarbeiter!$D124),TODAY()))-(MAX(DATE(2027,2,1),Mitarbeiter!$C124))+1),MAX(0,NETWORKDAYS(MAX(DATE(2027,2,1),Mitarbeiter!$C124),MIN(DATE(2027,3,0),IF(Mitarbeiter!$D124="",DATE(2027,3,0),Mitarbeiter!$D124),TODAY()),Einstellungen!$F$13:$F$67)))*N(Mitarbeiter!$E124)/IF(Einstellungen!$C$11="7 Tage",7,5),N('Ist-Stunden'!S124)+(N(Krankheitstage!AF124)+N(Krankheitstage!AR124))*N($C124))))</f>
        <v/>
      </c>
      <c r="AX124" s="76">
        <f>IF($B124="",0,IF(Einstellungen!$C$10="Ja",MAX(IF(Einstellungen!$C$11="7 Tage",MAX(0,(MIN(DATE(2027,4,0),IF(Mitarbeiter!$D124="",DATE(2027,4,0),Mitarbeiter!$D124),TODAY()))-(MAX(DATE(2027,3,1),Mitarbeiter!$C124))+1),MAX(0,NETWORKDAYS(MAX(DATE(2027,3,1),Mitarbeiter!$C124),MIN(DATE(2027,4,0),IF(Mitarbeiter!$D124="",DATE(2027,4,0),Mitarbeiter!$D124),TODAY()),Einstellungen!$F$13:$F$67)))*N(Mitarbeiter!$E124)/IF(Einstellungen!$C$11="7 Tage",7,5),N('Ist-Stunden'!T124)),MAX(IF(Einstellungen!$C$11="7 Tage",MAX(0,(MIN(DATE(2027,4,0),IF(Mitarbeiter!$D124="",DATE(2027,4,0),Mitarbeiter!$D124),TODAY()))-(MAX(DATE(2027,3,1),Mitarbeiter!$C124))+1),MAX(0,NETWORKDAYS(MAX(DATE(2027,3,1),Mitarbeiter!$C124),MIN(DATE(2027,4,0),IF(Mitarbeiter!$D124="",DATE(2027,4,0),Mitarbeiter!$D124),TODAY()),Einstellungen!$F$13:$F$67)))*N(Mitarbeiter!$E124)/IF(Einstellungen!$C$11="7 Tage",7,5),N('Ist-Stunden'!T124)+(N(Krankheitstage!AG124)+N(Krankheitstage!AS124))*N($C124))))</f>
        <v/>
      </c>
      <c r="AY124" s="76">
        <f>IF($B124="",0,IF(Einstellungen!$C$10="Ja",MAX(IF(Einstellungen!$C$11="7 Tage",MAX(0,(MIN(DATE(2027,5,0),IF(Mitarbeiter!$D124="",DATE(2027,5,0),Mitarbeiter!$D124),TODAY()))-(MAX(DATE(2027,4,1),Mitarbeiter!$C124))+1),MAX(0,NETWORKDAYS(MAX(DATE(2027,4,1),Mitarbeiter!$C124),MIN(DATE(2027,5,0),IF(Mitarbeiter!$D124="",DATE(2027,5,0),Mitarbeiter!$D124),TODAY()),Einstellungen!$F$13:$F$67)))*N(Mitarbeiter!$E124)/IF(Einstellungen!$C$11="7 Tage",7,5),N('Ist-Stunden'!U124)),MAX(IF(Einstellungen!$C$11="7 Tage",MAX(0,(MIN(DATE(2027,5,0),IF(Mitarbeiter!$D124="",DATE(2027,5,0),Mitarbeiter!$D124),TODAY()))-(MAX(DATE(2027,4,1),Mitarbeiter!$C124))+1),MAX(0,NETWORKDAYS(MAX(DATE(2027,4,1),Mitarbeiter!$C124),MIN(DATE(2027,5,0),IF(Mitarbeiter!$D124="",DATE(2027,5,0),Mitarbeiter!$D124),TODAY()),Einstellungen!$F$13:$F$67)))*N(Mitarbeiter!$E124)/IF(Einstellungen!$C$11="7 Tage",7,5),N('Ist-Stunden'!U124)+(N(Krankheitstage!AH124)+N(Krankheitstage!AT124))*N($C124))))</f>
        <v/>
      </c>
      <c r="AZ124" s="76">
        <f>IF($B124="",0,IF(Einstellungen!$C$10="Ja",MAX(IF(Einstellungen!$C$11="7 Tage",MAX(0,(MIN(DATE(2027,6,0),IF(Mitarbeiter!$D124="",DATE(2027,6,0),Mitarbeiter!$D124),TODAY()))-(MAX(DATE(2027,5,1),Mitarbeiter!$C124))+1),MAX(0,NETWORKDAYS(MAX(DATE(2027,5,1),Mitarbeiter!$C124),MIN(DATE(2027,6,0),IF(Mitarbeiter!$D124="",DATE(2027,6,0),Mitarbeiter!$D124),TODAY()),Einstellungen!$F$13:$F$67)))*N(Mitarbeiter!$E124)/IF(Einstellungen!$C$11="7 Tage",7,5),N('Ist-Stunden'!V124)),MAX(IF(Einstellungen!$C$11="7 Tage",MAX(0,(MIN(DATE(2027,6,0),IF(Mitarbeiter!$D124="",DATE(2027,6,0),Mitarbeiter!$D124),TODAY()))-(MAX(DATE(2027,5,1),Mitarbeiter!$C124))+1),MAX(0,NETWORKDAYS(MAX(DATE(2027,5,1),Mitarbeiter!$C124),MIN(DATE(2027,6,0),IF(Mitarbeiter!$D124="",DATE(2027,6,0),Mitarbeiter!$D124),TODAY()),Einstellungen!$F$13:$F$67)))*N(Mitarbeiter!$E124)/IF(Einstellungen!$C$11="7 Tage",7,5),N('Ist-Stunden'!V124)+(N(Krankheitstage!AI124)+N(Krankheitstage!AU124))*N($C124))))</f>
        <v/>
      </c>
      <c r="BA124" s="76">
        <f>IF($B124="",0,IF(Einstellungen!$C$10="Ja",MAX(IF(Einstellungen!$C$11="7 Tage",MAX(0,(MIN(DATE(2027,7,0),IF(Mitarbeiter!$D124="",DATE(2027,7,0),Mitarbeiter!$D124),TODAY()))-(MAX(DATE(2027,6,1),Mitarbeiter!$C124))+1),MAX(0,NETWORKDAYS(MAX(DATE(2027,6,1),Mitarbeiter!$C124),MIN(DATE(2027,7,0),IF(Mitarbeiter!$D124="",DATE(2027,7,0),Mitarbeiter!$D124),TODAY()),Einstellungen!$F$13:$F$67)))*N(Mitarbeiter!$E124)/IF(Einstellungen!$C$11="7 Tage",7,5),N('Ist-Stunden'!W124)),MAX(IF(Einstellungen!$C$11="7 Tage",MAX(0,(MIN(DATE(2027,7,0),IF(Mitarbeiter!$D124="",DATE(2027,7,0),Mitarbeiter!$D124),TODAY()))-(MAX(DATE(2027,6,1),Mitarbeiter!$C124))+1),MAX(0,NETWORKDAYS(MAX(DATE(2027,6,1),Mitarbeiter!$C124),MIN(DATE(2027,7,0),IF(Mitarbeiter!$D124="",DATE(2027,7,0),Mitarbeiter!$D124),TODAY()),Einstellungen!$F$13:$F$67)))*N(Mitarbeiter!$E124)/IF(Einstellungen!$C$11="7 Tage",7,5),N('Ist-Stunden'!W124)+(N(Krankheitstage!AJ124)+N(Krankheitstage!AV124))*N($C124))))</f>
        <v/>
      </c>
      <c r="BB124" s="76">
        <f>IF($B124="",0,IF(Einstellungen!$C$10="Ja",MAX(IF(Einstellungen!$C$11="7 Tage",MAX(0,(MIN(DATE(2027,8,0),IF(Mitarbeiter!$D124="",DATE(2027,8,0),Mitarbeiter!$D124),TODAY()))-(MAX(DATE(2027,7,1),Mitarbeiter!$C124))+1),MAX(0,NETWORKDAYS(MAX(DATE(2027,7,1),Mitarbeiter!$C124),MIN(DATE(2027,8,0),IF(Mitarbeiter!$D124="",DATE(2027,8,0),Mitarbeiter!$D124),TODAY()),Einstellungen!$F$13:$F$67)))*N(Mitarbeiter!$E124)/IF(Einstellungen!$C$11="7 Tage",7,5),N('Ist-Stunden'!X124)),MAX(IF(Einstellungen!$C$11="7 Tage",MAX(0,(MIN(DATE(2027,8,0),IF(Mitarbeiter!$D124="",DATE(2027,8,0),Mitarbeiter!$D124),TODAY()))-(MAX(DATE(2027,7,1),Mitarbeiter!$C124))+1),MAX(0,NETWORKDAYS(MAX(DATE(2027,7,1),Mitarbeiter!$C124),MIN(DATE(2027,8,0),IF(Mitarbeiter!$D124="",DATE(2027,8,0),Mitarbeiter!$D124),TODAY()),Einstellungen!$F$13:$F$67)))*N(Mitarbeiter!$E124)/IF(Einstellungen!$C$11="7 Tage",7,5),N('Ist-Stunden'!X124)+(N(Krankheitstage!AK124)+N(Krankheitstage!AW124))*N($C124))))</f>
        <v/>
      </c>
      <c r="BC124" s="76">
        <f>IF($B124="",0,IF(Einstellungen!$C$10="Ja",MAX(IF(Einstellungen!$C$11="7 Tage",MAX(0,(MIN(DATE(2027,9,0),IF(Mitarbeiter!$D124="",DATE(2027,9,0),Mitarbeiter!$D124),TODAY()))-(MAX(DATE(2027,8,1),Mitarbeiter!$C124))+1),MAX(0,NETWORKDAYS(MAX(DATE(2027,8,1),Mitarbeiter!$C124),MIN(DATE(2027,9,0),IF(Mitarbeiter!$D124="",DATE(2027,9,0),Mitarbeiter!$D124),TODAY()),Einstellungen!$F$13:$F$67)))*N(Mitarbeiter!$E124)/IF(Einstellungen!$C$11="7 Tage",7,5),N('Ist-Stunden'!Y124)),MAX(IF(Einstellungen!$C$11="7 Tage",MAX(0,(MIN(DATE(2027,9,0),IF(Mitarbeiter!$D124="",DATE(2027,9,0),Mitarbeiter!$D124),TODAY()))-(MAX(DATE(2027,8,1),Mitarbeiter!$C124))+1),MAX(0,NETWORKDAYS(MAX(DATE(2027,8,1),Mitarbeiter!$C124),MIN(DATE(2027,9,0),IF(Mitarbeiter!$D124="",DATE(2027,9,0),Mitarbeiter!$D124),TODAY()),Einstellungen!$F$13:$F$67)))*N(Mitarbeiter!$E124)/IF(Einstellungen!$C$11="7 Tage",7,5),N('Ist-Stunden'!Y124)+(N(Krankheitstage!AL124)+N(Krankheitstage!AX124))*N($C124))))</f>
        <v/>
      </c>
      <c r="BD124" s="76">
        <f>IF($B124="",0,IF(Einstellungen!$C$10="Ja",MAX(IF(Einstellungen!$C$11="7 Tage",MAX(0,(MIN(DATE(2027,10,0),IF(Mitarbeiter!$D124="",DATE(2027,10,0),Mitarbeiter!$D124),TODAY()))-(MAX(DATE(2027,9,1),Mitarbeiter!$C124))+1),MAX(0,NETWORKDAYS(MAX(DATE(2027,9,1),Mitarbeiter!$C124),MIN(DATE(2027,10,0),IF(Mitarbeiter!$D124="",DATE(2027,10,0),Mitarbeiter!$D124),TODAY()),Einstellungen!$F$13:$F$67)))*N(Mitarbeiter!$E124)/IF(Einstellungen!$C$11="7 Tage",7,5),N('Ist-Stunden'!Z124)),MAX(IF(Einstellungen!$C$11="7 Tage",MAX(0,(MIN(DATE(2027,10,0),IF(Mitarbeiter!$D124="",DATE(2027,10,0),Mitarbeiter!$D124),TODAY()))-(MAX(DATE(2027,9,1),Mitarbeiter!$C124))+1),MAX(0,NETWORKDAYS(MAX(DATE(2027,9,1),Mitarbeiter!$C124),MIN(DATE(2027,10,0),IF(Mitarbeiter!$D124="",DATE(2027,10,0),Mitarbeiter!$D124),TODAY()),Einstellungen!$F$13:$F$67)))*N(Mitarbeiter!$E124)/IF(Einstellungen!$C$11="7 Tage",7,5),N('Ist-Stunden'!Z124)+(N(Krankheitstage!AM124)+N(Krankheitstage!AY124))*N($C124))))</f>
        <v/>
      </c>
      <c r="BE124" s="76">
        <f>IF($B124="",0,IF(Einstellungen!$C$10="Ja",MAX(IF(Einstellungen!$C$11="7 Tage",MAX(0,(MIN(DATE(2027,11,0),IF(Mitarbeiter!$D124="",DATE(2027,11,0),Mitarbeiter!$D124),TODAY()))-(MAX(DATE(2027,10,1),Mitarbeiter!$C124))+1),MAX(0,NETWORKDAYS(MAX(DATE(2027,10,1),Mitarbeiter!$C124),MIN(DATE(2027,11,0),IF(Mitarbeiter!$D124="",DATE(2027,11,0),Mitarbeiter!$D124),TODAY()),Einstellungen!$F$13:$F$67)))*N(Mitarbeiter!$E124)/IF(Einstellungen!$C$11="7 Tage",7,5),N('Ist-Stunden'!AA124)),MAX(IF(Einstellungen!$C$11="7 Tage",MAX(0,(MIN(DATE(2027,11,0),IF(Mitarbeiter!$D124="",DATE(2027,11,0),Mitarbeiter!$D124),TODAY()))-(MAX(DATE(2027,10,1),Mitarbeiter!$C124))+1),MAX(0,NETWORKDAYS(MAX(DATE(2027,10,1),Mitarbeiter!$C124),MIN(DATE(2027,11,0),IF(Mitarbeiter!$D124="",DATE(2027,11,0),Mitarbeiter!$D124),TODAY()),Einstellungen!$F$13:$F$67)))*N(Mitarbeiter!$E124)/IF(Einstellungen!$C$11="7 Tage",7,5),N('Ist-Stunden'!AA124)+(N(Krankheitstage!AN124)+N(Krankheitstage!AZ124))*N($C124))))</f>
        <v/>
      </c>
      <c r="BF124" s="76">
        <f>IF($B124="",0,IF(Einstellungen!$C$10="Ja",MAX(IF(Einstellungen!$C$11="7 Tage",MAX(0,(MIN(DATE(2027,12,0),IF(Mitarbeiter!$D124="",DATE(2027,12,0),Mitarbeiter!$D124),TODAY()))-(MAX(DATE(2027,11,1),Mitarbeiter!$C124))+1),MAX(0,NETWORKDAYS(MAX(DATE(2027,11,1),Mitarbeiter!$C124),MIN(DATE(2027,12,0),IF(Mitarbeiter!$D124="",DATE(2027,12,0),Mitarbeiter!$D124),TODAY()),Einstellungen!$F$13:$F$67)))*N(Mitarbeiter!$E124)/IF(Einstellungen!$C$11="7 Tage",7,5),N('Ist-Stunden'!AB124)),MAX(IF(Einstellungen!$C$11="7 Tage",MAX(0,(MIN(DATE(2027,12,0),IF(Mitarbeiter!$D124="",DATE(2027,12,0),Mitarbeiter!$D124),TODAY()))-(MAX(DATE(2027,11,1),Mitarbeiter!$C124))+1),MAX(0,NETWORKDAYS(MAX(DATE(2027,11,1),Mitarbeiter!$C124),MIN(DATE(2027,12,0),IF(Mitarbeiter!$D124="",DATE(2027,12,0),Mitarbeiter!$D124),TODAY()),Einstellungen!$F$13:$F$67)))*N(Mitarbeiter!$E124)/IF(Einstellungen!$C$11="7 Tage",7,5),N('Ist-Stunden'!AB124)+(N(Krankheitstage!AO124)+N(Krankheitstage!BA124))*N($C124))))</f>
        <v/>
      </c>
      <c r="BG124" s="76">
        <f>IF($B124="",0,IF(Einstellungen!$C$10="Ja",MAX(IF(Einstellungen!$C$11="7 Tage",MAX(0,(MIN(DATE(2027,13,0),IF(Mitarbeiter!$D124="",DATE(2027,13,0),Mitarbeiter!$D124),TODAY()))-(MAX(DATE(2027,12,1),Mitarbeiter!$C124))+1),MAX(0,NETWORKDAYS(MAX(DATE(2027,12,1),Mitarbeiter!$C124),MIN(DATE(2027,13,0),IF(Mitarbeiter!$D124="",DATE(2027,13,0),Mitarbeiter!$D124),TODAY()),Einstellungen!$F$13:$F$67)))*N(Mitarbeiter!$E124)/IF(Einstellungen!$C$11="7 Tage",7,5),N('Ist-Stunden'!AC124)),MAX(IF(Einstellungen!$C$11="7 Tage",MAX(0,(MIN(DATE(2027,13,0),IF(Mitarbeiter!$D124="",DATE(2027,13,0),Mitarbeiter!$D124),TODAY()))-(MAX(DATE(2027,12,1),Mitarbeiter!$C124))+1),MAX(0,NETWORKDAYS(MAX(DATE(2027,12,1),Mitarbeiter!$C124),MIN(DATE(2027,13,0),IF(Mitarbeiter!$D124="",DATE(2027,13,0),Mitarbeiter!$D124),TODAY()),Einstellungen!$F$13:$F$67)))*N(Mitarbeiter!$E124)/IF(Einstellungen!$C$11="7 Tage",7,5),N('Ist-Stunden'!AC124)+(N(Krankheitstage!AP124)+N(Krankheitstage!BB124))*N($C124))))</f>
        <v/>
      </c>
      <c r="BH124" s="76">
        <f>IF($B124="",0,IF(Einstellungen!$C$10="Ja",MAX(IF(Einstellungen!$C$11="7 Tage",MAX(0,(MIN(DATE(2028,2,0),IF(Mitarbeiter!$D124="",DATE(2028,2,0),Mitarbeiter!$D124),TODAY()))-(MAX(DATE(2028,1,1),Mitarbeiter!$C124))+1),MAX(0,NETWORKDAYS(MAX(DATE(2028,1,1),Mitarbeiter!$C124),MIN(DATE(2028,2,0),IF(Mitarbeiter!$D124="",DATE(2028,2,0),Mitarbeiter!$D124),TODAY()),Einstellungen!$F$13:$F$67)))*N(Mitarbeiter!$E124)/IF(Einstellungen!$C$11="7 Tage",7,5),N('Ist-Stunden'!AD124)),MAX(IF(Einstellungen!$C$11="7 Tage",MAX(0,(MIN(DATE(2028,2,0),IF(Mitarbeiter!$D124="",DATE(2028,2,0),Mitarbeiter!$D124),TODAY()))-(MAX(DATE(2028,1,1),Mitarbeiter!$C124))+1),MAX(0,NETWORKDAYS(MAX(DATE(2028,1,1),Mitarbeiter!$C124),MIN(DATE(2028,2,0),IF(Mitarbeiter!$D124="",DATE(2028,2,0),Mitarbeiter!$D124),TODAY()),Einstellungen!$F$13:$F$67)))*N(Mitarbeiter!$E124)/IF(Einstellungen!$C$11="7 Tage",7,5),N('Ist-Stunden'!AD124)+(N(Krankheitstage!BC124)+N(Krankheitstage!BO124))*N($C124))))</f>
        <v/>
      </c>
      <c r="BI124" s="76">
        <f>IF($B124="",0,IF(Einstellungen!$C$10="Ja",MAX(IF(Einstellungen!$C$11="7 Tage",MAX(0,(MIN(DATE(2028,3,0),IF(Mitarbeiter!$D124="",DATE(2028,3,0),Mitarbeiter!$D124),TODAY()))-(MAX(DATE(2028,2,1),Mitarbeiter!$C124))+1),MAX(0,NETWORKDAYS(MAX(DATE(2028,2,1),Mitarbeiter!$C124),MIN(DATE(2028,3,0),IF(Mitarbeiter!$D124="",DATE(2028,3,0),Mitarbeiter!$D124),TODAY()),Einstellungen!$F$13:$F$67)))*N(Mitarbeiter!$E124)/IF(Einstellungen!$C$11="7 Tage",7,5),N('Ist-Stunden'!AE124)),MAX(IF(Einstellungen!$C$11="7 Tage",MAX(0,(MIN(DATE(2028,3,0),IF(Mitarbeiter!$D124="",DATE(2028,3,0),Mitarbeiter!$D124),TODAY()))-(MAX(DATE(2028,2,1),Mitarbeiter!$C124))+1),MAX(0,NETWORKDAYS(MAX(DATE(2028,2,1),Mitarbeiter!$C124),MIN(DATE(2028,3,0),IF(Mitarbeiter!$D124="",DATE(2028,3,0),Mitarbeiter!$D124),TODAY()),Einstellungen!$F$13:$F$67)))*N(Mitarbeiter!$E124)/IF(Einstellungen!$C$11="7 Tage",7,5),N('Ist-Stunden'!AE124)+(N(Krankheitstage!BD124)+N(Krankheitstage!BP124))*N($C124))))</f>
        <v/>
      </c>
      <c r="BJ124" s="76">
        <f>IF($B124="",0,IF(Einstellungen!$C$10="Ja",MAX(IF(Einstellungen!$C$11="7 Tage",MAX(0,(MIN(DATE(2028,4,0),IF(Mitarbeiter!$D124="",DATE(2028,4,0),Mitarbeiter!$D124),TODAY()))-(MAX(DATE(2028,3,1),Mitarbeiter!$C124))+1),MAX(0,NETWORKDAYS(MAX(DATE(2028,3,1),Mitarbeiter!$C124),MIN(DATE(2028,4,0),IF(Mitarbeiter!$D124="",DATE(2028,4,0),Mitarbeiter!$D124),TODAY()),Einstellungen!$F$13:$F$67)))*N(Mitarbeiter!$E124)/IF(Einstellungen!$C$11="7 Tage",7,5),N('Ist-Stunden'!AF124)),MAX(IF(Einstellungen!$C$11="7 Tage",MAX(0,(MIN(DATE(2028,4,0),IF(Mitarbeiter!$D124="",DATE(2028,4,0),Mitarbeiter!$D124),TODAY()))-(MAX(DATE(2028,3,1),Mitarbeiter!$C124))+1),MAX(0,NETWORKDAYS(MAX(DATE(2028,3,1),Mitarbeiter!$C124),MIN(DATE(2028,4,0),IF(Mitarbeiter!$D124="",DATE(2028,4,0),Mitarbeiter!$D124),TODAY()),Einstellungen!$F$13:$F$67)))*N(Mitarbeiter!$E124)/IF(Einstellungen!$C$11="7 Tage",7,5),N('Ist-Stunden'!AF124)+(N(Krankheitstage!BE124)+N(Krankheitstage!BQ124))*N($C124))))</f>
        <v/>
      </c>
      <c r="BK124" s="76">
        <f>IF($B124="",0,IF(Einstellungen!$C$10="Ja",MAX(IF(Einstellungen!$C$11="7 Tage",MAX(0,(MIN(DATE(2028,5,0),IF(Mitarbeiter!$D124="",DATE(2028,5,0),Mitarbeiter!$D124),TODAY()))-(MAX(DATE(2028,4,1),Mitarbeiter!$C124))+1),MAX(0,NETWORKDAYS(MAX(DATE(2028,4,1),Mitarbeiter!$C124),MIN(DATE(2028,5,0),IF(Mitarbeiter!$D124="",DATE(2028,5,0),Mitarbeiter!$D124),TODAY()),Einstellungen!$F$13:$F$67)))*N(Mitarbeiter!$E124)/IF(Einstellungen!$C$11="7 Tage",7,5),N('Ist-Stunden'!AG124)),MAX(IF(Einstellungen!$C$11="7 Tage",MAX(0,(MIN(DATE(2028,5,0),IF(Mitarbeiter!$D124="",DATE(2028,5,0),Mitarbeiter!$D124),TODAY()))-(MAX(DATE(2028,4,1),Mitarbeiter!$C124))+1),MAX(0,NETWORKDAYS(MAX(DATE(2028,4,1),Mitarbeiter!$C124),MIN(DATE(2028,5,0),IF(Mitarbeiter!$D124="",DATE(2028,5,0),Mitarbeiter!$D124),TODAY()),Einstellungen!$F$13:$F$67)))*N(Mitarbeiter!$E124)/IF(Einstellungen!$C$11="7 Tage",7,5),N('Ist-Stunden'!AG124)+(N(Krankheitstage!BF124)+N(Krankheitstage!BR124))*N($C124))))</f>
        <v/>
      </c>
      <c r="BL124" s="76">
        <f>IF($B124="",0,IF(Einstellungen!$C$10="Ja",MAX(IF(Einstellungen!$C$11="7 Tage",MAX(0,(MIN(DATE(2028,6,0),IF(Mitarbeiter!$D124="",DATE(2028,6,0),Mitarbeiter!$D124),TODAY()))-(MAX(DATE(2028,5,1),Mitarbeiter!$C124))+1),MAX(0,NETWORKDAYS(MAX(DATE(2028,5,1),Mitarbeiter!$C124),MIN(DATE(2028,6,0),IF(Mitarbeiter!$D124="",DATE(2028,6,0),Mitarbeiter!$D124),TODAY()),Einstellungen!$F$13:$F$67)))*N(Mitarbeiter!$E124)/IF(Einstellungen!$C$11="7 Tage",7,5),N('Ist-Stunden'!AH124)),MAX(IF(Einstellungen!$C$11="7 Tage",MAX(0,(MIN(DATE(2028,6,0),IF(Mitarbeiter!$D124="",DATE(2028,6,0),Mitarbeiter!$D124),TODAY()))-(MAX(DATE(2028,5,1),Mitarbeiter!$C124))+1),MAX(0,NETWORKDAYS(MAX(DATE(2028,5,1),Mitarbeiter!$C124),MIN(DATE(2028,6,0),IF(Mitarbeiter!$D124="",DATE(2028,6,0),Mitarbeiter!$D124),TODAY()),Einstellungen!$F$13:$F$67)))*N(Mitarbeiter!$E124)/IF(Einstellungen!$C$11="7 Tage",7,5),N('Ist-Stunden'!AH124)+(N(Krankheitstage!BG124)+N(Krankheitstage!BS124))*N($C124))))</f>
        <v/>
      </c>
      <c r="BM124" s="76">
        <f>IF($B124="",0,IF(Einstellungen!$C$10="Ja",MAX(IF(Einstellungen!$C$11="7 Tage",MAX(0,(MIN(DATE(2028,7,0),IF(Mitarbeiter!$D124="",DATE(2028,7,0),Mitarbeiter!$D124),TODAY()))-(MAX(DATE(2028,6,1),Mitarbeiter!$C124))+1),MAX(0,NETWORKDAYS(MAX(DATE(2028,6,1),Mitarbeiter!$C124),MIN(DATE(2028,7,0),IF(Mitarbeiter!$D124="",DATE(2028,7,0),Mitarbeiter!$D124),TODAY()),Einstellungen!$F$13:$F$67)))*N(Mitarbeiter!$E124)/IF(Einstellungen!$C$11="7 Tage",7,5),N('Ist-Stunden'!AI124)),MAX(IF(Einstellungen!$C$11="7 Tage",MAX(0,(MIN(DATE(2028,7,0),IF(Mitarbeiter!$D124="",DATE(2028,7,0),Mitarbeiter!$D124),TODAY()))-(MAX(DATE(2028,6,1),Mitarbeiter!$C124))+1),MAX(0,NETWORKDAYS(MAX(DATE(2028,6,1),Mitarbeiter!$C124),MIN(DATE(2028,7,0),IF(Mitarbeiter!$D124="",DATE(2028,7,0),Mitarbeiter!$D124),TODAY()),Einstellungen!$F$13:$F$67)))*N(Mitarbeiter!$E124)/IF(Einstellungen!$C$11="7 Tage",7,5),N('Ist-Stunden'!AI124)+(N(Krankheitstage!BH124)+N(Krankheitstage!BT124))*N($C124))))</f>
        <v/>
      </c>
      <c r="BN124" s="76">
        <f>IF($B124="",0,IF(Einstellungen!$C$10="Ja",MAX(IF(Einstellungen!$C$11="7 Tage",MAX(0,(MIN(DATE(2028,8,0),IF(Mitarbeiter!$D124="",DATE(2028,8,0),Mitarbeiter!$D124),TODAY()))-(MAX(DATE(2028,7,1),Mitarbeiter!$C124))+1),MAX(0,NETWORKDAYS(MAX(DATE(2028,7,1),Mitarbeiter!$C124),MIN(DATE(2028,8,0),IF(Mitarbeiter!$D124="",DATE(2028,8,0),Mitarbeiter!$D124),TODAY()),Einstellungen!$F$13:$F$67)))*N(Mitarbeiter!$E124)/IF(Einstellungen!$C$11="7 Tage",7,5),N('Ist-Stunden'!AJ124)),MAX(IF(Einstellungen!$C$11="7 Tage",MAX(0,(MIN(DATE(2028,8,0),IF(Mitarbeiter!$D124="",DATE(2028,8,0),Mitarbeiter!$D124),TODAY()))-(MAX(DATE(2028,7,1),Mitarbeiter!$C124))+1),MAX(0,NETWORKDAYS(MAX(DATE(2028,7,1),Mitarbeiter!$C124),MIN(DATE(2028,8,0),IF(Mitarbeiter!$D124="",DATE(2028,8,0),Mitarbeiter!$D124),TODAY()),Einstellungen!$F$13:$F$67)))*N(Mitarbeiter!$E124)/IF(Einstellungen!$C$11="7 Tage",7,5),N('Ist-Stunden'!AJ124)+(N(Krankheitstage!BI124)+N(Krankheitstage!BU124))*N($C124))))</f>
        <v/>
      </c>
      <c r="BO124" s="76">
        <f>IF($B124="",0,IF(Einstellungen!$C$10="Ja",MAX(IF(Einstellungen!$C$11="7 Tage",MAX(0,(MIN(DATE(2028,9,0),IF(Mitarbeiter!$D124="",DATE(2028,9,0),Mitarbeiter!$D124),TODAY()))-(MAX(DATE(2028,8,1),Mitarbeiter!$C124))+1),MAX(0,NETWORKDAYS(MAX(DATE(2028,8,1),Mitarbeiter!$C124),MIN(DATE(2028,9,0),IF(Mitarbeiter!$D124="",DATE(2028,9,0),Mitarbeiter!$D124),TODAY()),Einstellungen!$F$13:$F$67)))*N(Mitarbeiter!$E124)/IF(Einstellungen!$C$11="7 Tage",7,5),N('Ist-Stunden'!AK124)),MAX(IF(Einstellungen!$C$11="7 Tage",MAX(0,(MIN(DATE(2028,9,0),IF(Mitarbeiter!$D124="",DATE(2028,9,0),Mitarbeiter!$D124),TODAY()))-(MAX(DATE(2028,8,1),Mitarbeiter!$C124))+1),MAX(0,NETWORKDAYS(MAX(DATE(2028,8,1),Mitarbeiter!$C124),MIN(DATE(2028,9,0),IF(Mitarbeiter!$D124="",DATE(2028,9,0),Mitarbeiter!$D124),TODAY()),Einstellungen!$F$13:$F$67)))*N(Mitarbeiter!$E124)/IF(Einstellungen!$C$11="7 Tage",7,5),N('Ist-Stunden'!AK124)+(N(Krankheitstage!BJ124)+N(Krankheitstage!BV124))*N($C124))))</f>
        <v/>
      </c>
      <c r="BP124" s="76">
        <f>IF($B124="",0,IF(Einstellungen!$C$10="Ja",MAX(IF(Einstellungen!$C$11="7 Tage",MAX(0,(MIN(DATE(2028,10,0),IF(Mitarbeiter!$D124="",DATE(2028,10,0),Mitarbeiter!$D124),TODAY()))-(MAX(DATE(2028,9,1),Mitarbeiter!$C124))+1),MAX(0,NETWORKDAYS(MAX(DATE(2028,9,1),Mitarbeiter!$C124),MIN(DATE(2028,10,0),IF(Mitarbeiter!$D124="",DATE(2028,10,0),Mitarbeiter!$D124),TODAY()),Einstellungen!$F$13:$F$67)))*N(Mitarbeiter!$E124)/IF(Einstellungen!$C$11="7 Tage",7,5),N('Ist-Stunden'!AL124)),MAX(IF(Einstellungen!$C$11="7 Tage",MAX(0,(MIN(DATE(2028,10,0),IF(Mitarbeiter!$D124="",DATE(2028,10,0),Mitarbeiter!$D124),TODAY()))-(MAX(DATE(2028,9,1),Mitarbeiter!$C124))+1),MAX(0,NETWORKDAYS(MAX(DATE(2028,9,1),Mitarbeiter!$C124),MIN(DATE(2028,10,0),IF(Mitarbeiter!$D124="",DATE(2028,10,0),Mitarbeiter!$D124),TODAY()),Einstellungen!$F$13:$F$67)))*N(Mitarbeiter!$E124)/IF(Einstellungen!$C$11="7 Tage",7,5),N('Ist-Stunden'!AL124)+(N(Krankheitstage!BK124)+N(Krankheitstage!BW124))*N($C124))))</f>
        <v/>
      </c>
      <c r="BQ124" s="76">
        <f>IF($B124="",0,IF(Einstellungen!$C$10="Ja",MAX(IF(Einstellungen!$C$11="7 Tage",MAX(0,(MIN(DATE(2028,11,0),IF(Mitarbeiter!$D124="",DATE(2028,11,0),Mitarbeiter!$D124),TODAY()))-(MAX(DATE(2028,10,1),Mitarbeiter!$C124))+1),MAX(0,NETWORKDAYS(MAX(DATE(2028,10,1),Mitarbeiter!$C124),MIN(DATE(2028,11,0),IF(Mitarbeiter!$D124="",DATE(2028,11,0),Mitarbeiter!$D124),TODAY()),Einstellungen!$F$13:$F$67)))*N(Mitarbeiter!$E124)/IF(Einstellungen!$C$11="7 Tage",7,5),N('Ist-Stunden'!AM124)),MAX(IF(Einstellungen!$C$11="7 Tage",MAX(0,(MIN(DATE(2028,11,0),IF(Mitarbeiter!$D124="",DATE(2028,11,0),Mitarbeiter!$D124),TODAY()))-(MAX(DATE(2028,10,1),Mitarbeiter!$C124))+1),MAX(0,NETWORKDAYS(MAX(DATE(2028,10,1),Mitarbeiter!$C124),MIN(DATE(2028,11,0),IF(Mitarbeiter!$D124="",DATE(2028,11,0),Mitarbeiter!$D124),TODAY()),Einstellungen!$F$13:$F$67)))*N(Mitarbeiter!$E124)/IF(Einstellungen!$C$11="7 Tage",7,5),N('Ist-Stunden'!AM124)+(N(Krankheitstage!BL124)+N(Krankheitstage!BX124))*N($C124))))</f>
        <v/>
      </c>
      <c r="BR124" s="76">
        <f>IF($B124="",0,IF(Einstellungen!$C$10="Ja",MAX(IF(Einstellungen!$C$11="7 Tage",MAX(0,(MIN(DATE(2028,12,0),IF(Mitarbeiter!$D124="",DATE(2028,12,0),Mitarbeiter!$D124),TODAY()))-(MAX(DATE(2028,11,1),Mitarbeiter!$C124))+1),MAX(0,NETWORKDAYS(MAX(DATE(2028,11,1),Mitarbeiter!$C124),MIN(DATE(2028,12,0),IF(Mitarbeiter!$D124="",DATE(2028,12,0),Mitarbeiter!$D124),TODAY()),Einstellungen!$F$13:$F$67)))*N(Mitarbeiter!$E124)/IF(Einstellungen!$C$11="7 Tage",7,5),N('Ist-Stunden'!AN124)),MAX(IF(Einstellungen!$C$11="7 Tage",MAX(0,(MIN(DATE(2028,12,0),IF(Mitarbeiter!$D124="",DATE(2028,12,0),Mitarbeiter!$D124),TODAY()))-(MAX(DATE(2028,11,1),Mitarbeiter!$C124))+1),MAX(0,NETWORKDAYS(MAX(DATE(2028,11,1),Mitarbeiter!$C124),MIN(DATE(2028,12,0),IF(Mitarbeiter!$D124="",DATE(2028,12,0),Mitarbeiter!$D124),TODAY()),Einstellungen!$F$13:$F$67)))*N(Mitarbeiter!$E124)/IF(Einstellungen!$C$11="7 Tage",7,5),N('Ist-Stunden'!AN124)+(N(Krankheitstage!BM124)+N(Krankheitstage!BY124))*N($C124))))</f>
        <v/>
      </c>
      <c r="BS124" s="76">
        <f>IF($B124="",0,IF(Einstellungen!$C$10="Ja",MAX(IF(Einstellungen!$C$11="7 Tage",MAX(0,(MIN(DATE(2028,13,0),IF(Mitarbeiter!$D124="",DATE(2028,13,0),Mitarbeiter!$D124),TODAY()))-(MAX(DATE(2028,12,1),Mitarbeiter!$C124))+1),MAX(0,NETWORKDAYS(MAX(DATE(2028,12,1),Mitarbeiter!$C124),MIN(DATE(2028,13,0),IF(Mitarbeiter!$D124="",DATE(2028,13,0),Mitarbeiter!$D124),TODAY()),Einstellungen!$F$13:$F$67)))*N(Mitarbeiter!$E124)/IF(Einstellungen!$C$11="7 Tage",7,5),N('Ist-Stunden'!AO124)),MAX(IF(Einstellungen!$C$11="7 Tage",MAX(0,(MIN(DATE(2028,13,0),IF(Mitarbeiter!$D124="",DATE(2028,13,0),Mitarbeiter!$D124),TODAY()))-(MAX(DATE(2028,12,1),Mitarbeiter!$C124))+1),MAX(0,NETWORKDAYS(MAX(DATE(2028,12,1),Mitarbeiter!$C124),MIN(DATE(2028,13,0),IF(Mitarbeiter!$D124="",DATE(2028,13,0),Mitarbeiter!$D124),TODAY()),Einstellungen!$F$13:$F$67)))*N(Mitarbeiter!$E124)/IF(Einstellungen!$C$11="7 Tage",7,5),N('Ist-Stunden'!AO124)+(N(Krankheitstage!BN124)+N(Krankheitstage!BZ124))*N($C124))))</f>
        <v/>
      </c>
      <c r="BT124" s="76">
        <f>IF($B124="",0,IF(Einstellungen!$C$10="Ja",MAX(IF(Einstellungen!$C$11="7 Tage",MAX(0,(MIN(DATE(2029,2,0),IF(Mitarbeiter!$D124="",DATE(2029,2,0),Mitarbeiter!$D124),TODAY()))-(MAX(DATE(2029,1,1),Mitarbeiter!$C124))+1),MAX(0,NETWORKDAYS(MAX(DATE(2029,1,1),Mitarbeiter!$C124),MIN(DATE(2029,2,0),IF(Mitarbeiter!$D124="",DATE(2029,2,0),Mitarbeiter!$D124),TODAY()),Einstellungen!$F$13:$F$67)))*N(Mitarbeiter!$E124)/IF(Einstellungen!$C$11="7 Tage",7,5),N('Ist-Stunden'!AP124)),MAX(IF(Einstellungen!$C$11="7 Tage",MAX(0,(MIN(DATE(2029,2,0),IF(Mitarbeiter!$D124="",DATE(2029,2,0),Mitarbeiter!$D124),TODAY()))-(MAX(DATE(2029,1,1),Mitarbeiter!$C124))+1),MAX(0,NETWORKDAYS(MAX(DATE(2029,1,1),Mitarbeiter!$C124),MIN(DATE(2029,2,0),IF(Mitarbeiter!$D124="",DATE(2029,2,0),Mitarbeiter!$D124),TODAY()),Einstellungen!$F$13:$F$67)))*N(Mitarbeiter!$E124)/IF(Einstellungen!$C$11="7 Tage",7,5),N('Ist-Stunden'!AP124)+(N(Krankheitstage!CA124)+N(Krankheitstage!CM124))*N($C124))))</f>
        <v/>
      </c>
      <c r="BU124" s="76">
        <f>IF($B124="",0,IF(Einstellungen!$C$10="Ja",MAX(IF(Einstellungen!$C$11="7 Tage",MAX(0,(MIN(DATE(2029,3,0),IF(Mitarbeiter!$D124="",DATE(2029,3,0),Mitarbeiter!$D124),TODAY()))-(MAX(DATE(2029,2,1),Mitarbeiter!$C124))+1),MAX(0,NETWORKDAYS(MAX(DATE(2029,2,1),Mitarbeiter!$C124),MIN(DATE(2029,3,0),IF(Mitarbeiter!$D124="",DATE(2029,3,0),Mitarbeiter!$D124),TODAY()),Einstellungen!$F$13:$F$67)))*N(Mitarbeiter!$E124)/IF(Einstellungen!$C$11="7 Tage",7,5),N('Ist-Stunden'!AQ124)),MAX(IF(Einstellungen!$C$11="7 Tage",MAX(0,(MIN(DATE(2029,3,0),IF(Mitarbeiter!$D124="",DATE(2029,3,0),Mitarbeiter!$D124),TODAY()))-(MAX(DATE(2029,2,1),Mitarbeiter!$C124))+1),MAX(0,NETWORKDAYS(MAX(DATE(2029,2,1),Mitarbeiter!$C124),MIN(DATE(2029,3,0),IF(Mitarbeiter!$D124="",DATE(2029,3,0),Mitarbeiter!$D124),TODAY()),Einstellungen!$F$13:$F$67)))*N(Mitarbeiter!$E124)/IF(Einstellungen!$C$11="7 Tage",7,5),N('Ist-Stunden'!AQ124)+(N(Krankheitstage!CB124)+N(Krankheitstage!CN124))*N($C124))))</f>
        <v/>
      </c>
      <c r="BV124" s="76">
        <f>IF($B124="",0,IF(Einstellungen!$C$10="Ja",MAX(IF(Einstellungen!$C$11="7 Tage",MAX(0,(MIN(DATE(2029,4,0),IF(Mitarbeiter!$D124="",DATE(2029,4,0),Mitarbeiter!$D124),TODAY()))-(MAX(DATE(2029,3,1),Mitarbeiter!$C124))+1),MAX(0,NETWORKDAYS(MAX(DATE(2029,3,1),Mitarbeiter!$C124),MIN(DATE(2029,4,0),IF(Mitarbeiter!$D124="",DATE(2029,4,0),Mitarbeiter!$D124),TODAY()),Einstellungen!$F$13:$F$67)))*N(Mitarbeiter!$E124)/IF(Einstellungen!$C$11="7 Tage",7,5),N('Ist-Stunden'!AR124)),MAX(IF(Einstellungen!$C$11="7 Tage",MAX(0,(MIN(DATE(2029,4,0),IF(Mitarbeiter!$D124="",DATE(2029,4,0),Mitarbeiter!$D124),TODAY()))-(MAX(DATE(2029,3,1),Mitarbeiter!$C124))+1),MAX(0,NETWORKDAYS(MAX(DATE(2029,3,1),Mitarbeiter!$C124),MIN(DATE(2029,4,0),IF(Mitarbeiter!$D124="",DATE(2029,4,0),Mitarbeiter!$D124),TODAY()),Einstellungen!$F$13:$F$67)))*N(Mitarbeiter!$E124)/IF(Einstellungen!$C$11="7 Tage",7,5),N('Ist-Stunden'!AR124)+(N(Krankheitstage!CC124)+N(Krankheitstage!CO124))*N($C124))))</f>
        <v/>
      </c>
      <c r="BW124" s="76">
        <f>IF($B124="",0,IF(Einstellungen!$C$10="Ja",MAX(IF(Einstellungen!$C$11="7 Tage",MAX(0,(MIN(DATE(2029,5,0),IF(Mitarbeiter!$D124="",DATE(2029,5,0),Mitarbeiter!$D124),TODAY()))-(MAX(DATE(2029,4,1),Mitarbeiter!$C124))+1),MAX(0,NETWORKDAYS(MAX(DATE(2029,4,1),Mitarbeiter!$C124),MIN(DATE(2029,5,0),IF(Mitarbeiter!$D124="",DATE(2029,5,0),Mitarbeiter!$D124),TODAY()),Einstellungen!$F$13:$F$67)))*N(Mitarbeiter!$E124)/IF(Einstellungen!$C$11="7 Tage",7,5),N('Ist-Stunden'!AS124)),MAX(IF(Einstellungen!$C$11="7 Tage",MAX(0,(MIN(DATE(2029,5,0),IF(Mitarbeiter!$D124="",DATE(2029,5,0),Mitarbeiter!$D124),TODAY()))-(MAX(DATE(2029,4,1),Mitarbeiter!$C124))+1),MAX(0,NETWORKDAYS(MAX(DATE(2029,4,1),Mitarbeiter!$C124),MIN(DATE(2029,5,0),IF(Mitarbeiter!$D124="",DATE(2029,5,0),Mitarbeiter!$D124),TODAY()),Einstellungen!$F$13:$F$67)))*N(Mitarbeiter!$E124)/IF(Einstellungen!$C$11="7 Tage",7,5),N('Ist-Stunden'!AS124)+(N(Krankheitstage!CD124)+N(Krankheitstage!CP124))*N($C124))))</f>
        <v/>
      </c>
      <c r="BX124" s="76">
        <f>IF($B124="",0,IF(Einstellungen!$C$10="Ja",MAX(IF(Einstellungen!$C$11="7 Tage",MAX(0,(MIN(DATE(2029,6,0),IF(Mitarbeiter!$D124="",DATE(2029,6,0),Mitarbeiter!$D124),TODAY()))-(MAX(DATE(2029,5,1),Mitarbeiter!$C124))+1),MAX(0,NETWORKDAYS(MAX(DATE(2029,5,1),Mitarbeiter!$C124),MIN(DATE(2029,6,0),IF(Mitarbeiter!$D124="",DATE(2029,6,0),Mitarbeiter!$D124),TODAY()),Einstellungen!$F$13:$F$67)))*N(Mitarbeiter!$E124)/IF(Einstellungen!$C$11="7 Tage",7,5),N('Ist-Stunden'!AT124)),MAX(IF(Einstellungen!$C$11="7 Tage",MAX(0,(MIN(DATE(2029,6,0),IF(Mitarbeiter!$D124="",DATE(2029,6,0),Mitarbeiter!$D124),TODAY()))-(MAX(DATE(2029,5,1),Mitarbeiter!$C124))+1),MAX(0,NETWORKDAYS(MAX(DATE(2029,5,1),Mitarbeiter!$C124),MIN(DATE(2029,6,0),IF(Mitarbeiter!$D124="",DATE(2029,6,0),Mitarbeiter!$D124),TODAY()),Einstellungen!$F$13:$F$67)))*N(Mitarbeiter!$E124)/IF(Einstellungen!$C$11="7 Tage",7,5),N('Ist-Stunden'!AT124)+(N(Krankheitstage!CE124)+N(Krankheitstage!CQ124))*N($C124))))</f>
        <v/>
      </c>
      <c r="BY124" s="76">
        <f>IF($B124="",0,IF(Einstellungen!$C$10="Ja",MAX(IF(Einstellungen!$C$11="7 Tage",MAX(0,(MIN(DATE(2029,7,0),IF(Mitarbeiter!$D124="",DATE(2029,7,0),Mitarbeiter!$D124),TODAY()))-(MAX(DATE(2029,6,1),Mitarbeiter!$C124))+1),MAX(0,NETWORKDAYS(MAX(DATE(2029,6,1),Mitarbeiter!$C124),MIN(DATE(2029,7,0),IF(Mitarbeiter!$D124="",DATE(2029,7,0),Mitarbeiter!$D124),TODAY()),Einstellungen!$F$13:$F$67)))*N(Mitarbeiter!$E124)/IF(Einstellungen!$C$11="7 Tage",7,5),N('Ist-Stunden'!AU124)),MAX(IF(Einstellungen!$C$11="7 Tage",MAX(0,(MIN(DATE(2029,7,0),IF(Mitarbeiter!$D124="",DATE(2029,7,0),Mitarbeiter!$D124),TODAY()))-(MAX(DATE(2029,6,1),Mitarbeiter!$C124))+1),MAX(0,NETWORKDAYS(MAX(DATE(2029,6,1),Mitarbeiter!$C124),MIN(DATE(2029,7,0),IF(Mitarbeiter!$D124="",DATE(2029,7,0),Mitarbeiter!$D124),TODAY()),Einstellungen!$F$13:$F$67)))*N(Mitarbeiter!$E124)/IF(Einstellungen!$C$11="7 Tage",7,5),N('Ist-Stunden'!AU124)+(N(Krankheitstage!CF124)+N(Krankheitstage!CR124))*N($C124))))</f>
        <v/>
      </c>
      <c r="BZ124" s="76">
        <f>IF($B124="",0,IF(Einstellungen!$C$10="Ja",MAX(IF(Einstellungen!$C$11="7 Tage",MAX(0,(MIN(DATE(2029,8,0),IF(Mitarbeiter!$D124="",DATE(2029,8,0),Mitarbeiter!$D124),TODAY()))-(MAX(DATE(2029,7,1),Mitarbeiter!$C124))+1),MAX(0,NETWORKDAYS(MAX(DATE(2029,7,1),Mitarbeiter!$C124),MIN(DATE(2029,8,0),IF(Mitarbeiter!$D124="",DATE(2029,8,0),Mitarbeiter!$D124),TODAY()),Einstellungen!$F$13:$F$67)))*N(Mitarbeiter!$E124)/IF(Einstellungen!$C$11="7 Tage",7,5),N('Ist-Stunden'!AV124)),MAX(IF(Einstellungen!$C$11="7 Tage",MAX(0,(MIN(DATE(2029,8,0),IF(Mitarbeiter!$D124="",DATE(2029,8,0),Mitarbeiter!$D124),TODAY()))-(MAX(DATE(2029,7,1),Mitarbeiter!$C124))+1),MAX(0,NETWORKDAYS(MAX(DATE(2029,7,1),Mitarbeiter!$C124),MIN(DATE(2029,8,0),IF(Mitarbeiter!$D124="",DATE(2029,8,0),Mitarbeiter!$D124),TODAY()),Einstellungen!$F$13:$F$67)))*N(Mitarbeiter!$E124)/IF(Einstellungen!$C$11="7 Tage",7,5),N('Ist-Stunden'!AV124)+(N(Krankheitstage!CG124)+N(Krankheitstage!CS124))*N($C124))))</f>
        <v/>
      </c>
      <c r="CA124" s="76">
        <f>IF($B124="",0,IF(Einstellungen!$C$10="Ja",MAX(IF(Einstellungen!$C$11="7 Tage",MAX(0,(MIN(DATE(2029,9,0),IF(Mitarbeiter!$D124="",DATE(2029,9,0),Mitarbeiter!$D124),TODAY()))-(MAX(DATE(2029,8,1),Mitarbeiter!$C124))+1),MAX(0,NETWORKDAYS(MAX(DATE(2029,8,1),Mitarbeiter!$C124),MIN(DATE(2029,9,0),IF(Mitarbeiter!$D124="",DATE(2029,9,0),Mitarbeiter!$D124),TODAY()),Einstellungen!$F$13:$F$67)))*N(Mitarbeiter!$E124)/IF(Einstellungen!$C$11="7 Tage",7,5),N('Ist-Stunden'!AW124)),MAX(IF(Einstellungen!$C$11="7 Tage",MAX(0,(MIN(DATE(2029,9,0),IF(Mitarbeiter!$D124="",DATE(2029,9,0),Mitarbeiter!$D124),TODAY()))-(MAX(DATE(2029,8,1),Mitarbeiter!$C124))+1),MAX(0,NETWORKDAYS(MAX(DATE(2029,8,1),Mitarbeiter!$C124),MIN(DATE(2029,9,0),IF(Mitarbeiter!$D124="",DATE(2029,9,0),Mitarbeiter!$D124),TODAY()),Einstellungen!$F$13:$F$67)))*N(Mitarbeiter!$E124)/IF(Einstellungen!$C$11="7 Tage",7,5),N('Ist-Stunden'!AW124)+(N(Krankheitstage!CH124)+N(Krankheitstage!CT124))*N($C124))))</f>
        <v/>
      </c>
      <c r="CB124" s="76">
        <f>IF($B124="",0,IF(Einstellungen!$C$10="Ja",MAX(IF(Einstellungen!$C$11="7 Tage",MAX(0,(MIN(DATE(2029,10,0),IF(Mitarbeiter!$D124="",DATE(2029,10,0),Mitarbeiter!$D124),TODAY()))-(MAX(DATE(2029,9,1),Mitarbeiter!$C124))+1),MAX(0,NETWORKDAYS(MAX(DATE(2029,9,1),Mitarbeiter!$C124),MIN(DATE(2029,10,0),IF(Mitarbeiter!$D124="",DATE(2029,10,0),Mitarbeiter!$D124),TODAY()),Einstellungen!$F$13:$F$67)))*N(Mitarbeiter!$E124)/IF(Einstellungen!$C$11="7 Tage",7,5),N('Ist-Stunden'!AX124)),MAX(IF(Einstellungen!$C$11="7 Tage",MAX(0,(MIN(DATE(2029,10,0),IF(Mitarbeiter!$D124="",DATE(2029,10,0),Mitarbeiter!$D124),TODAY()))-(MAX(DATE(2029,9,1),Mitarbeiter!$C124))+1),MAX(0,NETWORKDAYS(MAX(DATE(2029,9,1),Mitarbeiter!$C124),MIN(DATE(2029,10,0),IF(Mitarbeiter!$D124="",DATE(2029,10,0),Mitarbeiter!$D124),TODAY()),Einstellungen!$F$13:$F$67)))*N(Mitarbeiter!$E124)/IF(Einstellungen!$C$11="7 Tage",7,5),N('Ist-Stunden'!AX124)+(N(Krankheitstage!CI124)+N(Krankheitstage!CU124))*N($C124))))</f>
        <v/>
      </c>
      <c r="CC124" s="76">
        <f>IF($B124="",0,IF(Einstellungen!$C$10="Ja",MAX(IF(Einstellungen!$C$11="7 Tage",MAX(0,(MIN(DATE(2029,11,0),IF(Mitarbeiter!$D124="",DATE(2029,11,0),Mitarbeiter!$D124),TODAY()))-(MAX(DATE(2029,10,1),Mitarbeiter!$C124))+1),MAX(0,NETWORKDAYS(MAX(DATE(2029,10,1),Mitarbeiter!$C124),MIN(DATE(2029,11,0),IF(Mitarbeiter!$D124="",DATE(2029,11,0),Mitarbeiter!$D124),TODAY()),Einstellungen!$F$13:$F$67)))*N(Mitarbeiter!$E124)/IF(Einstellungen!$C$11="7 Tage",7,5),N('Ist-Stunden'!AY124)),MAX(IF(Einstellungen!$C$11="7 Tage",MAX(0,(MIN(DATE(2029,11,0),IF(Mitarbeiter!$D124="",DATE(2029,11,0),Mitarbeiter!$D124),TODAY()))-(MAX(DATE(2029,10,1),Mitarbeiter!$C124))+1),MAX(0,NETWORKDAYS(MAX(DATE(2029,10,1),Mitarbeiter!$C124),MIN(DATE(2029,11,0),IF(Mitarbeiter!$D124="",DATE(2029,11,0),Mitarbeiter!$D124),TODAY()),Einstellungen!$F$13:$F$67)))*N(Mitarbeiter!$E124)/IF(Einstellungen!$C$11="7 Tage",7,5),N('Ist-Stunden'!AY124)+(N(Krankheitstage!CJ124)+N(Krankheitstage!CV124))*N($C124))))</f>
        <v/>
      </c>
      <c r="CD124" s="76">
        <f>IF($B124="",0,IF(Einstellungen!$C$10="Ja",MAX(IF(Einstellungen!$C$11="7 Tage",MAX(0,(MIN(DATE(2029,12,0),IF(Mitarbeiter!$D124="",DATE(2029,12,0),Mitarbeiter!$D124),TODAY()))-(MAX(DATE(2029,11,1),Mitarbeiter!$C124))+1),MAX(0,NETWORKDAYS(MAX(DATE(2029,11,1),Mitarbeiter!$C124),MIN(DATE(2029,12,0),IF(Mitarbeiter!$D124="",DATE(2029,12,0),Mitarbeiter!$D124),TODAY()),Einstellungen!$F$13:$F$67)))*N(Mitarbeiter!$E124)/IF(Einstellungen!$C$11="7 Tage",7,5),N('Ist-Stunden'!AZ124)),MAX(IF(Einstellungen!$C$11="7 Tage",MAX(0,(MIN(DATE(2029,12,0),IF(Mitarbeiter!$D124="",DATE(2029,12,0),Mitarbeiter!$D124),TODAY()))-(MAX(DATE(2029,11,1),Mitarbeiter!$C124))+1),MAX(0,NETWORKDAYS(MAX(DATE(2029,11,1),Mitarbeiter!$C124),MIN(DATE(2029,12,0),IF(Mitarbeiter!$D124="",DATE(2029,12,0),Mitarbeiter!$D124),TODAY()),Einstellungen!$F$13:$F$67)))*N(Mitarbeiter!$E124)/IF(Einstellungen!$C$11="7 Tage",7,5),N('Ist-Stunden'!AZ124)+(N(Krankheitstage!CK124)+N(Krankheitstage!CW124))*N($C124))))</f>
        <v/>
      </c>
      <c r="CE124" s="76">
        <f>IF($B124="",0,IF(Einstellungen!$C$10="Ja",MAX(IF(Einstellungen!$C$11="7 Tage",MAX(0,(MIN(DATE(2029,13,0),IF(Mitarbeiter!$D124="",DATE(2029,13,0),Mitarbeiter!$D124),TODAY()))-(MAX(DATE(2029,12,1),Mitarbeiter!$C124))+1),MAX(0,NETWORKDAYS(MAX(DATE(2029,12,1),Mitarbeiter!$C124),MIN(DATE(2029,13,0),IF(Mitarbeiter!$D124="",DATE(2029,13,0),Mitarbeiter!$D124),TODAY()),Einstellungen!$F$13:$F$67)))*N(Mitarbeiter!$E124)/IF(Einstellungen!$C$11="7 Tage",7,5),N('Ist-Stunden'!BA124)),MAX(IF(Einstellungen!$C$11="7 Tage",MAX(0,(MIN(DATE(2029,13,0),IF(Mitarbeiter!$D124="",DATE(2029,13,0),Mitarbeiter!$D124),TODAY()))-(MAX(DATE(2029,12,1),Mitarbeiter!$C124))+1),MAX(0,NETWORKDAYS(MAX(DATE(2029,12,1),Mitarbeiter!$C124),MIN(DATE(2029,13,0),IF(Mitarbeiter!$D124="",DATE(2029,13,0),Mitarbeiter!$D124),TODAY()),Einstellungen!$F$13:$F$67)))*N(Mitarbeiter!$E124)/IF(Einstellungen!$C$11="7 Tage",7,5),N('Ist-Stunden'!BA124)+(N(Krankheitstage!CL124)+N(Krankheitstage!CX124))*N($C124))))</f>
        <v/>
      </c>
      <c r="CF124" s="76">
        <f>IF($B124="",0,IF(Einstellungen!$C$10="Ja",MAX(IF(Einstellungen!$C$11="7 Tage",MAX(0,(MIN(DATE(2030,2,0),IF(Mitarbeiter!$D124="",DATE(2030,2,0),Mitarbeiter!$D124),TODAY()))-(MAX(DATE(2030,1,1),Mitarbeiter!$C124))+1),MAX(0,NETWORKDAYS(MAX(DATE(2030,1,1),Mitarbeiter!$C124),MIN(DATE(2030,2,0),IF(Mitarbeiter!$D124="",DATE(2030,2,0),Mitarbeiter!$D124),TODAY()),Einstellungen!$F$13:$F$67)))*N(Mitarbeiter!$E124)/IF(Einstellungen!$C$11="7 Tage",7,5),N('Ist-Stunden'!BB124)),MAX(IF(Einstellungen!$C$11="7 Tage",MAX(0,(MIN(DATE(2030,2,0),IF(Mitarbeiter!$D124="",DATE(2030,2,0),Mitarbeiter!$D124),TODAY()))-(MAX(DATE(2030,1,1),Mitarbeiter!$C124))+1),MAX(0,NETWORKDAYS(MAX(DATE(2030,1,1),Mitarbeiter!$C124),MIN(DATE(2030,2,0),IF(Mitarbeiter!$D124="",DATE(2030,2,0),Mitarbeiter!$D124),TODAY()),Einstellungen!$F$13:$F$67)))*N(Mitarbeiter!$E124)/IF(Einstellungen!$C$11="7 Tage",7,5),N('Ist-Stunden'!BB124)+(N(Krankheitstage!CY124)+N(Krankheitstage!DK124))*N($C124))))</f>
        <v/>
      </c>
      <c r="CG124" s="76">
        <f>IF($B124="",0,IF(Einstellungen!$C$10="Ja",MAX(IF(Einstellungen!$C$11="7 Tage",MAX(0,(MIN(DATE(2030,3,0),IF(Mitarbeiter!$D124="",DATE(2030,3,0),Mitarbeiter!$D124),TODAY()))-(MAX(DATE(2030,2,1),Mitarbeiter!$C124))+1),MAX(0,NETWORKDAYS(MAX(DATE(2030,2,1),Mitarbeiter!$C124),MIN(DATE(2030,3,0),IF(Mitarbeiter!$D124="",DATE(2030,3,0),Mitarbeiter!$D124),TODAY()),Einstellungen!$F$13:$F$67)))*N(Mitarbeiter!$E124)/IF(Einstellungen!$C$11="7 Tage",7,5),N('Ist-Stunden'!BC124)),MAX(IF(Einstellungen!$C$11="7 Tage",MAX(0,(MIN(DATE(2030,3,0),IF(Mitarbeiter!$D124="",DATE(2030,3,0),Mitarbeiter!$D124),TODAY()))-(MAX(DATE(2030,2,1),Mitarbeiter!$C124))+1),MAX(0,NETWORKDAYS(MAX(DATE(2030,2,1),Mitarbeiter!$C124),MIN(DATE(2030,3,0),IF(Mitarbeiter!$D124="",DATE(2030,3,0),Mitarbeiter!$D124),TODAY()),Einstellungen!$F$13:$F$67)))*N(Mitarbeiter!$E124)/IF(Einstellungen!$C$11="7 Tage",7,5),N('Ist-Stunden'!BC124)+(N(Krankheitstage!CZ124)+N(Krankheitstage!DL124))*N($C124))))</f>
        <v/>
      </c>
      <c r="CH124" s="76">
        <f>IF($B124="",0,IF(Einstellungen!$C$10="Ja",MAX(IF(Einstellungen!$C$11="7 Tage",MAX(0,(MIN(DATE(2030,4,0),IF(Mitarbeiter!$D124="",DATE(2030,4,0),Mitarbeiter!$D124),TODAY()))-(MAX(DATE(2030,3,1),Mitarbeiter!$C124))+1),MAX(0,NETWORKDAYS(MAX(DATE(2030,3,1),Mitarbeiter!$C124),MIN(DATE(2030,4,0),IF(Mitarbeiter!$D124="",DATE(2030,4,0),Mitarbeiter!$D124),TODAY()),Einstellungen!$F$13:$F$67)))*N(Mitarbeiter!$E124)/IF(Einstellungen!$C$11="7 Tage",7,5),N('Ist-Stunden'!BD124)),MAX(IF(Einstellungen!$C$11="7 Tage",MAX(0,(MIN(DATE(2030,4,0),IF(Mitarbeiter!$D124="",DATE(2030,4,0),Mitarbeiter!$D124),TODAY()))-(MAX(DATE(2030,3,1),Mitarbeiter!$C124))+1),MAX(0,NETWORKDAYS(MAX(DATE(2030,3,1),Mitarbeiter!$C124),MIN(DATE(2030,4,0),IF(Mitarbeiter!$D124="",DATE(2030,4,0),Mitarbeiter!$D124),TODAY()),Einstellungen!$F$13:$F$67)))*N(Mitarbeiter!$E124)/IF(Einstellungen!$C$11="7 Tage",7,5),N('Ist-Stunden'!BD124)+(N(Krankheitstage!DA124)+N(Krankheitstage!DM124))*N($C124))))</f>
        <v/>
      </c>
      <c r="CI124" s="76">
        <f>IF($B124="",0,IF(Einstellungen!$C$10="Ja",MAX(IF(Einstellungen!$C$11="7 Tage",MAX(0,(MIN(DATE(2030,5,0),IF(Mitarbeiter!$D124="",DATE(2030,5,0),Mitarbeiter!$D124),TODAY()))-(MAX(DATE(2030,4,1),Mitarbeiter!$C124))+1),MAX(0,NETWORKDAYS(MAX(DATE(2030,4,1),Mitarbeiter!$C124),MIN(DATE(2030,5,0),IF(Mitarbeiter!$D124="",DATE(2030,5,0),Mitarbeiter!$D124),TODAY()),Einstellungen!$F$13:$F$67)))*N(Mitarbeiter!$E124)/IF(Einstellungen!$C$11="7 Tage",7,5),N('Ist-Stunden'!BE124)),MAX(IF(Einstellungen!$C$11="7 Tage",MAX(0,(MIN(DATE(2030,5,0),IF(Mitarbeiter!$D124="",DATE(2030,5,0),Mitarbeiter!$D124),TODAY()))-(MAX(DATE(2030,4,1),Mitarbeiter!$C124))+1),MAX(0,NETWORKDAYS(MAX(DATE(2030,4,1),Mitarbeiter!$C124),MIN(DATE(2030,5,0),IF(Mitarbeiter!$D124="",DATE(2030,5,0),Mitarbeiter!$D124),TODAY()),Einstellungen!$F$13:$F$67)))*N(Mitarbeiter!$E124)/IF(Einstellungen!$C$11="7 Tage",7,5),N('Ist-Stunden'!BE124)+(N(Krankheitstage!DB124)+N(Krankheitstage!DN124))*N($C124))))</f>
        <v/>
      </c>
      <c r="CJ124" s="76">
        <f>IF($B124="",0,IF(Einstellungen!$C$10="Ja",MAX(IF(Einstellungen!$C$11="7 Tage",MAX(0,(MIN(DATE(2030,6,0),IF(Mitarbeiter!$D124="",DATE(2030,6,0),Mitarbeiter!$D124),TODAY()))-(MAX(DATE(2030,5,1),Mitarbeiter!$C124))+1),MAX(0,NETWORKDAYS(MAX(DATE(2030,5,1),Mitarbeiter!$C124),MIN(DATE(2030,6,0),IF(Mitarbeiter!$D124="",DATE(2030,6,0),Mitarbeiter!$D124),TODAY()),Einstellungen!$F$13:$F$67)))*N(Mitarbeiter!$E124)/IF(Einstellungen!$C$11="7 Tage",7,5),N('Ist-Stunden'!BF124)),MAX(IF(Einstellungen!$C$11="7 Tage",MAX(0,(MIN(DATE(2030,6,0),IF(Mitarbeiter!$D124="",DATE(2030,6,0),Mitarbeiter!$D124),TODAY()))-(MAX(DATE(2030,5,1),Mitarbeiter!$C124))+1),MAX(0,NETWORKDAYS(MAX(DATE(2030,5,1),Mitarbeiter!$C124),MIN(DATE(2030,6,0),IF(Mitarbeiter!$D124="",DATE(2030,6,0),Mitarbeiter!$D124),TODAY()),Einstellungen!$F$13:$F$67)))*N(Mitarbeiter!$E124)/IF(Einstellungen!$C$11="7 Tage",7,5),N('Ist-Stunden'!BF124)+(N(Krankheitstage!DC124)+N(Krankheitstage!DO124))*N($C124))))</f>
        <v/>
      </c>
      <c r="CK124" s="76">
        <f>IF($B124="",0,IF(Einstellungen!$C$10="Ja",MAX(IF(Einstellungen!$C$11="7 Tage",MAX(0,(MIN(DATE(2030,7,0),IF(Mitarbeiter!$D124="",DATE(2030,7,0),Mitarbeiter!$D124),TODAY()))-(MAX(DATE(2030,6,1),Mitarbeiter!$C124))+1),MAX(0,NETWORKDAYS(MAX(DATE(2030,6,1),Mitarbeiter!$C124),MIN(DATE(2030,7,0),IF(Mitarbeiter!$D124="",DATE(2030,7,0),Mitarbeiter!$D124),TODAY()),Einstellungen!$F$13:$F$67)))*N(Mitarbeiter!$E124)/IF(Einstellungen!$C$11="7 Tage",7,5),N('Ist-Stunden'!BG124)),MAX(IF(Einstellungen!$C$11="7 Tage",MAX(0,(MIN(DATE(2030,7,0),IF(Mitarbeiter!$D124="",DATE(2030,7,0),Mitarbeiter!$D124),TODAY()))-(MAX(DATE(2030,6,1),Mitarbeiter!$C124))+1),MAX(0,NETWORKDAYS(MAX(DATE(2030,6,1),Mitarbeiter!$C124),MIN(DATE(2030,7,0),IF(Mitarbeiter!$D124="",DATE(2030,7,0),Mitarbeiter!$D124),TODAY()),Einstellungen!$F$13:$F$67)))*N(Mitarbeiter!$E124)/IF(Einstellungen!$C$11="7 Tage",7,5),N('Ist-Stunden'!BG124)+(N(Krankheitstage!DD124)+N(Krankheitstage!DP124))*N($C124))))</f>
        <v/>
      </c>
      <c r="CL124" s="76">
        <f>IF($B124="",0,IF(Einstellungen!$C$10="Ja",MAX(IF(Einstellungen!$C$11="7 Tage",MAX(0,(MIN(DATE(2030,8,0),IF(Mitarbeiter!$D124="",DATE(2030,8,0),Mitarbeiter!$D124),TODAY()))-(MAX(DATE(2030,7,1),Mitarbeiter!$C124))+1),MAX(0,NETWORKDAYS(MAX(DATE(2030,7,1),Mitarbeiter!$C124),MIN(DATE(2030,8,0),IF(Mitarbeiter!$D124="",DATE(2030,8,0),Mitarbeiter!$D124),TODAY()),Einstellungen!$F$13:$F$67)))*N(Mitarbeiter!$E124)/IF(Einstellungen!$C$11="7 Tage",7,5),N('Ist-Stunden'!BH124)),MAX(IF(Einstellungen!$C$11="7 Tage",MAX(0,(MIN(DATE(2030,8,0),IF(Mitarbeiter!$D124="",DATE(2030,8,0),Mitarbeiter!$D124),TODAY()))-(MAX(DATE(2030,7,1),Mitarbeiter!$C124))+1),MAX(0,NETWORKDAYS(MAX(DATE(2030,7,1),Mitarbeiter!$C124),MIN(DATE(2030,8,0),IF(Mitarbeiter!$D124="",DATE(2030,8,0),Mitarbeiter!$D124),TODAY()),Einstellungen!$F$13:$F$67)))*N(Mitarbeiter!$E124)/IF(Einstellungen!$C$11="7 Tage",7,5),N('Ist-Stunden'!BH124)+(N(Krankheitstage!DE124)+N(Krankheitstage!DQ124))*N($C124))))</f>
        <v/>
      </c>
      <c r="CM124" s="76">
        <f>IF($B124="",0,IF(Einstellungen!$C$10="Ja",MAX(IF(Einstellungen!$C$11="7 Tage",MAX(0,(MIN(DATE(2030,9,0),IF(Mitarbeiter!$D124="",DATE(2030,9,0),Mitarbeiter!$D124),TODAY()))-(MAX(DATE(2030,8,1),Mitarbeiter!$C124))+1),MAX(0,NETWORKDAYS(MAX(DATE(2030,8,1),Mitarbeiter!$C124),MIN(DATE(2030,9,0),IF(Mitarbeiter!$D124="",DATE(2030,9,0),Mitarbeiter!$D124),TODAY()),Einstellungen!$F$13:$F$67)))*N(Mitarbeiter!$E124)/IF(Einstellungen!$C$11="7 Tage",7,5),N('Ist-Stunden'!BI124)),MAX(IF(Einstellungen!$C$11="7 Tage",MAX(0,(MIN(DATE(2030,9,0),IF(Mitarbeiter!$D124="",DATE(2030,9,0),Mitarbeiter!$D124),TODAY()))-(MAX(DATE(2030,8,1),Mitarbeiter!$C124))+1),MAX(0,NETWORKDAYS(MAX(DATE(2030,8,1),Mitarbeiter!$C124),MIN(DATE(2030,9,0),IF(Mitarbeiter!$D124="",DATE(2030,9,0),Mitarbeiter!$D124),TODAY()),Einstellungen!$F$13:$F$67)))*N(Mitarbeiter!$E124)/IF(Einstellungen!$C$11="7 Tage",7,5),N('Ist-Stunden'!BI124)+(N(Krankheitstage!DF124)+N(Krankheitstage!DR124))*N($C124))))</f>
        <v/>
      </c>
      <c r="CN124" s="76">
        <f>IF($B124="",0,IF(Einstellungen!$C$10="Ja",MAX(IF(Einstellungen!$C$11="7 Tage",MAX(0,(MIN(DATE(2030,10,0),IF(Mitarbeiter!$D124="",DATE(2030,10,0),Mitarbeiter!$D124),TODAY()))-(MAX(DATE(2030,9,1),Mitarbeiter!$C124))+1),MAX(0,NETWORKDAYS(MAX(DATE(2030,9,1),Mitarbeiter!$C124),MIN(DATE(2030,10,0),IF(Mitarbeiter!$D124="",DATE(2030,10,0),Mitarbeiter!$D124),TODAY()),Einstellungen!$F$13:$F$67)))*N(Mitarbeiter!$E124)/IF(Einstellungen!$C$11="7 Tage",7,5),N('Ist-Stunden'!BJ124)),MAX(IF(Einstellungen!$C$11="7 Tage",MAX(0,(MIN(DATE(2030,10,0),IF(Mitarbeiter!$D124="",DATE(2030,10,0),Mitarbeiter!$D124),TODAY()))-(MAX(DATE(2030,9,1),Mitarbeiter!$C124))+1),MAX(0,NETWORKDAYS(MAX(DATE(2030,9,1),Mitarbeiter!$C124),MIN(DATE(2030,10,0),IF(Mitarbeiter!$D124="",DATE(2030,10,0),Mitarbeiter!$D124),TODAY()),Einstellungen!$F$13:$F$67)))*N(Mitarbeiter!$E124)/IF(Einstellungen!$C$11="7 Tage",7,5),N('Ist-Stunden'!BJ124)+(N(Krankheitstage!DG124)+N(Krankheitstage!DS124))*N($C124))))</f>
        <v/>
      </c>
      <c r="CO124" s="76">
        <f>IF($B124="",0,IF(Einstellungen!$C$10="Ja",MAX(IF(Einstellungen!$C$11="7 Tage",MAX(0,(MIN(DATE(2030,11,0),IF(Mitarbeiter!$D124="",DATE(2030,11,0),Mitarbeiter!$D124),TODAY()))-(MAX(DATE(2030,10,1),Mitarbeiter!$C124))+1),MAX(0,NETWORKDAYS(MAX(DATE(2030,10,1),Mitarbeiter!$C124),MIN(DATE(2030,11,0),IF(Mitarbeiter!$D124="",DATE(2030,11,0),Mitarbeiter!$D124),TODAY()),Einstellungen!$F$13:$F$67)))*N(Mitarbeiter!$E124)/IF(Einstellungen!$C$11="7 Tage",7,5),N('Ist-Stunden'!BK124)),MAX(IF(Einstellungen!$C$11="7 Tage",MAX(0,(MIN(DATE(2030,11,0),IF(Mitarbeiter!$D124="",DATE(2030,11,0),Mitarbeiter!$D124),TODAY()))-(MAX(DATE(2030,10,1),Mitarbeiter!$C124))+1),MAX(0,NETWORKDAYS(MAX(DATE(2030,10,1),Mitarbeiter!$C124),MIN(DATE(2030,11,0),IF(Mitarbeiter!$D124="",DATE(2030,11,0),Mitarbeiter!$D124),TODAY()),Einstellungen!$F$13:$F$67)))*N(Mitarbeiter!$E124)/IF(Einstellungen!$C$11="7 Tage",7,5),N('Ist-Stunden'!BK124)+(N(Krankheitstage!DH124)+N(Krankheitstage!DT124))*N($C124))))</f>
        <v/>
      </c>
      <c r="CP124" s="76">
        <f>IF($B124="",0,IF(Einstellungen!$C$10="Ja",MAX(IF(Einstellungen!$C$11="7 Tage",MAX(0,(MIN(DATE(2030,12,0),IF(Mitarbeiter!$D124="",DATE(2030,12,0),Mitarbeiter!$D124),TODAY()))-(MAX(DATE(2030,11,1),Mitarbeiter!$C124))+1),MAX(0,NETWORKDAYS(MAX(DATE(2030,11,1),Mitarbeiter!$C124),MIN(DATE(2030,12,0),IF(Mitarbeiter!$D124="",DATE(2030,12,0),Mitarbeiter!$D124),TODAY()),Einstellungen!$F$13:$F$67)))*N(Mitarbeiter!$E124)/IF(Einstellungen!$C$11="7 Tage",7,5),N('Ist-Stunden'!BL124)),MAX(IF(Einstellungen!$C$11="7 Tage",MAX(0,(MIN(DATE(2030,12,0),IF(Mitarbeiter!$D124="",DATE(2030,12,0),Mitarbeiter!$D124),TODAY()))-(MAX(DATE(2030,11,1),Mitarbeiter!$C124))+1),MAX(0,NETWORKDAYS(MAX(DATE(2030,11,1),Mitarbeiter!$C124),MIN(DATE(2030,12,0),IF(Mitarbeiter!$D124="",DATE(2030,12,0),Mitarbeiter!$D124),TODAY()),Einstellungen!$F$13:$F$67)))*N(Mitarbeiter!$E124)/IF(Einstellungen!$C$11="7 Tage",7,5),N('Ist-Stunden'!BL124)+(N(Krankheitstage!DI124)+N(Krankheitstage!DU124))*N($C124))))</f>
        <v/>
      </c>
      <c r="CQ124" s="76">
        <f>IF($B124="",0,IF(Einstellungen!$C$10="Ja",MAX(IF(Einstellungen!$C$11="7 Tage",MAX(0,(MIN(DATE(2030,13,0),IF(Mitarbeiter!$D124="",DATE(2030,13,0),Mitarbeiter!$D124),TODAY()))-(MAX(DATE(2030,12,1),Mitarbeiter!$C124))+1),MAX(0,NETWORKDAYS(MAX(DATE(2030,12,1),Mitarbeiter!$C124),MIN(DATE(2030,13,0),IF(Mitarbeiter!$D124="",DATE(2030,13,0),Mitarbeiter!$D124),TODAY()),Einstellungen!$F$13:$F$67)))*N(Mitarbeiter!$E124)/IF(Einstellungen!$C$11="7 Tage",7,5),N('Ist-Stunden'!BM124)),MAX(IF(Einstellungen!$C$11="7 Tage",MAX(0,(MIN(DATE(2030,13,0),IF(Mitarbeiter!$D124="",DATE(2030,13,0),Mitarbeiter!$D124),TODAY()))-(MAX(DATE(2030,12,1),Mitarbeiter!$C124))+1),MAX(0,NETWORKDAYS(MAX(DATE(2030,12,1),Mitarbeiter!$C124),MIN(DATE(2030,13,0),IF(Mitarbeiter!$D124="",DATE(2030,13,0),Mitarbeiter!$D124),TODAY()),Einstellungen!$F$13:$F$67)))*N(Mitarbeiter!$E124)/IF(Einstellungen!$C$11="7 Tage",7,5),N('Ist-Stunden'!BM124)+(N(Krankheitstage!DJ124)+N(Krankheitstage!DV124))*N($C124))))</f>
        <v/>
      </c>
    </row>
    <row r="125">
      <c r="A125" s="73">
        <f>IF(Mitarbeiter!B125="","",Mitarbeiter!A125)</f>
        <v/>
      </c>
      <c r="B125" s="6">
        <f>IF(Mitarbeiter!B125="","",Mitarbeiter!B125)</f>
        <v/>
      </c>
      <c r="C125" s="74">
        <f>IF(Mitarbeiter!B125="","",Mitarbeiter!F125)</f>
        <v/>
      </c>
      <c r="D125" s="75">
        <f>N(INDEX(Krankheitstage!$G125:$DV125,1,(Einstellungen!$C$3-2026)*24+1))</f>
        <v/>
      </c>
      <c r="E125" s="75">
        <f>N(INDEX(Krankheitstage!$G125:$DV125,1,(Einstellungen!$C$3-2026)*24+2))</f>
        <v/>
      </c>
      <c r="F125" s="75">
        <f>N(INDEX(Krankheitstage!$G125:$DV125,1,(Einstellungen!$C$3-2026)*24+3))</f>
        <v/>
      </c>
      <c r="G125" s="75">
        <f>N(INDEX(Krankheitstage!$G125:$DV125,1,(Einstellungen!$C$3-2026)*24+4))</f>
        <v/>
      </c>
      <c r="H125" s="75">
        <f>N(INDEX(Krankheitstage!$G125:$DV125,1,(Einstellungen!$C$3-2026)*24+5))</f>
        <v/>
      </c>
      <c r="I125" s="75">
        <f>N(INDEX(Krankheitstage!$G125:$DV125,1,(Einstellungen!$C$3-2026)*24+6))</f>
        <v/>
      </c>
      <c r="J125" s="75">
        <f>N(INDEX(Krankheitstage!$G125:$DV125,1,(Einstellungen!$C$3-2026)*24+7))</f>
        <v/>
      </c>
      <c r="K125" s="75">
        <f>N(INDEX(Krankheitstage!$G125:$DV125,1,(Einstellungen!$C$3-2026)*24+8))</f>
        <v/>
      </c>
      <c r="L125" s="75">
        <f>N(INDEX(Krankheitstage!$G125:$DV125,1,(Einstellungen!$C$3-2026)*24+9))</f>
        <v/>
      </c>
      <c r="M125" s="75">
        <f>N(INDEX(Krankheitstage!$G125:$DV125,1,(Einstellungen!$C$3-2026)*24+10))</f>
        <v/>
      </c>
      <c r="N125" s="75">
        <f>N(INDEX(Krankheitstage!$G125:$DV125,1,(Einstellungen!$C$3-2026)*24+11))</f>
        <v/>
      </c>
      <c r="O125" s="75">
        <f>N(INDEX(Krankheitstage!$G125:$DV125,1,(Einstellungen!$C$3-2026)*24+12))</f>
        <v/>
      </c>
      <c r="P125" s="75">
        <f>IF($B125="","",SUM(D125:O125))</f>
        <v/>
      </c>
      <c r="Q125" s="75">
        <f>N(INDEX(Krankheitstage!$G125:$DV125,1,(Einstellungen!$C$3-2026)*24+13))</f>
        <v/>
      </c>
      <c r="R125" s="75">
        <f>N(INDEX(Krankheitstage!$G125:$DV125,1,(Einstellungen!$C$3-2026)*24+14))</f>
        <v/>
      </c>
      <c r="S125" s="75">
        <f>N(INDEX(Krankheitstage!$G125:$DV125,1,(Einstellungen!$C$3-2026)*24+15))</f>
        <v/>
      </c>
      <c r="T125" s="75">
        <f>N(INDEX(Krankheitstage!$G125:$DV125,1,(Einstellungen!$C$3-2026)*24+16))</f>
        <v/>
      </c>
      <c r="U125" s="75">
        <f>N(INDEX(Krankheitstage!$G125:$DV125,1,(Einstellungen!$C$3-2026)*24+17))</f>
        <v/>
      </c>
      <c r="V125" s="75">
        <f>N(INDEX(Krankheitstage!$G125:$DV125,1,(Einstellungen!$C$3-2026)*24+18))</f>
        <v/>
      </c>
      <c r="W125" s="75">
        <f>N(INDEX(Krankheitstage!$G125:$DV125,1,(Einstellungen!$C$3-2026)*24+19))</f>
        <v/>
      </c>
      <c r="X125" s="75">
        <f>N(INDEX(Krankheitstage!$G125:$DV125,1,(Einstellungen!$C$3-2026)*24+20))</f>
        <v/>
      </c>
      <c r="Y125" s="75">
        <f>N(INDEX(Krankheitstage!$G125:$DV125,1,(Einstellungen!$C$3-2026)*24+21))</f>
        <v/>
      </c>
      <c r="Z125" s="75">
        <f>N(INDEX(Krankheitstage!$G125:$DV125,1,(Einstellungen!$C$3-2026)*24+22))</f>
        <v/>
      </c>
      <c r="AA125" s="75">
        <f>N(INDEX(Krankheitstage!$G125:$DV125,1,(Einstellungen!$C$3-2026)*24+23))</f>
        <v/>
      </c>
      <c r="AB125" s="75">
        <f>N(INDEX(Krankheitstage!$G125:$DV125,1,(Einstellungen!$C$3-2026)*24+24))</f>
        <v/>
      </c>
      <c r="AC125" s="75">
        <f>IF($B125="","",SUM(Q125:AB125))</f>
        <v/>
      </c>
      <c r="AD125" s="75">
        <f>IF($B125="","",SUM(P125,AC125))</f>
        <v/>
      </c>
      <c r="AE125" s="76">
        <f>IF($B125="","",AD125*N(C125))</f>
        <v/>
      </c>
      <c r="AF125" s="75">
        <f>IF($B125="","",Krankheitstage!E125)</f>
        <v/>
      </c>
      <c r="AG125" s="76">
        <f>IF($B125="","",AF125*N(C125))</f>
        <v/>
      </c>
      <c r="AH125" s="76">
        <f>IF($B125="","",INDEX($AJ125:$CQ125,1,(Einstellungen!$C$3-2026)*12+1)+INDEX($AJ125:$CQ125,1,(Einstellungen!$C$3-2026)*12+2)+INDEX($AJ125:$CQ125,1,(Einstellungen!$C$3-2026)*12+3)+INDEX($AJ125:$CQ125,1,(Einstellungen!$C$3-2026)*12+4)+INDEX($AJ125:$CQ125,1,(Einstellungen!$C$3-2026)*12+5)+INDEX($AJ125:$CQ125,1,(Einstellungen!$C$3-2026)*12+6)+INDEX($AJ125:$CQ125,1,(Einstellungen!$C$3-2026)*12+7)+INDEX($AJ125:$CQ125,1,(Einstellungen!$C$3-2026)*12+8)+INDEX($AJ125:$CQ125,1,(Einstellungen!$C$3-2026)*12+9)+INDEX($AJ125:$CQ125,1,(Einstellungen!$C$3-2026)*12+10)+INDEX($AJ125:$CQ125,1,(Einstellungen!$C$3-2026)*12+11)+INDEX($AJ125:$CQ125,1,(Einstellungen!$C$3-2026)*12+12))</f>
        <v/>
      </c>
      <c r="AI125" s="76">
        <f>IF($B125="","",SUM($AJ125:$CQ125))</f>
        <v/>
      </c>
      <c r="AJ125" s="76">
        <f>IF($B125="",0,IF(Einstellungen!$C$10="Ja",MAX(IF(Einstellungen!$C$11="7 Tage",MAX(0,(MIN(DATE(2026,2,0),IF(Mitarbeiter!$D125="",DATE(2026,2,0),Mitarbeiter!$D125),TODAY()))-(MAX(DATE(2026,1,1),Mitarbeiter!$C125))+1),MAX(0,NETWORKDAYS(MAX(DATE(2026,1,1),Mitarbeiter!$C125),MIN(DATE(2026,2,0),IF(Mitarbeiter!$D125="",DATE(2026,2,0),Mitarbeiter!$D125),TODAY()),Einstellungen!$F$13:$F$67)))*N(Mitarbeiter!$E125)/IF(Einstellungen!$C$11="7 Tage",7,5),N('Ist-Stunden'!F125)),MAX(IF(Einstellungen!$C$11="7 Tage",MAX(0,(MIN(DATE(2026,2,0),IF(Mitarbeiter!$D125="",DATE(2026,2,0),Mitarbeiter!$D125),TODAY()))-(MAX(DATE(2026,1,1),Mitarbeiter!$C125))+1),MAX(0,NETWORKDAYS(MAX(DATE(2026,1,1),Mitarbeiter!$C125),MIN(DATE(2026,2,0),IF(Mitarbeiter!$D125="",DATE(2026,2,0),Mitarbeiter!$D125),TODAY()),Einstellungen!$F$13:$F$67)))*N(Mitarbeiter!$E125)/IF(Einstellungen!$C$11="7 Tage",7,5),N('Ist-Stunden'!F125)+(N(Krankheitstage!G125)+N(Krankheitstage!S125))*N($C125))))</f>
        <v/>
      </c>
      <c r="AK125" s="76">
        <f>IF($B125="",0,IF(Einstellungen!$C$10="Ja",MAX(IF(Einstellungen!$C$11="7 Tage",MAX(0,(MIN(DATE(2026,3,0),IF(Mitarbeiter!$D125="",DATE(2026,3,0),Mitarbeiter!$D125),TODAY()))-(MAX(DATE(2026,2,1),Mitarbeiter!$C125))+1),MAX(0,NETWORKDAYS(MAX(DATE(2026,2,1),Mitarbeiter!$C125),MIN(DATE(2026,3,0),IF(Mitarbeiter!$D125="",DATE(2026,3,0),Mitarbeiter!$D125),TODAY()),Einstellungen!$F$13:$F$67)))*N(Mitarbeiter!$E125)/IF(Einstellungen!$C$11="7 Tage",7,5),N('Ist-Stunden'!G125)),MAX(IF(Einstellungen!$C$11="7 Tage",MAX(0,(MIN(DATE(2026,3,0),IF(Mitarbeiter!$D125="",DATE(2026,3,0),Mitarbeiter!$D125),TODAY()))-(MAX(DATE(2026,2,1),Mitarbeiter!$C125))+1),MAX(0,NETWORKDAYS(MAX(DATE(2026,2,1),Mitarbeiter!$C125),MIN(DATE(2026,3,0),IF(Mitarbeiter!$D125="",DATE(2026,3,0),Mitarbeiter!$D125),TODAY()),Einstellungen!$F$13:$F$67)))*N(Mitarbeiter!$E125)/IF(Einstellungen!$C$11="7 Tage",7,5),N('Ist-Stunden'!G125)+(N(Krankheitstage!H125)+N(Krankheitstage!T125))*N($C125))))</f>
        <v/>
      </c>
      <c r="AL125" s="76">
        <f>IF($B125="",0,IF(Einstellungen!$C$10="Ja",MAX(IF(Einstellungen!$C$11="7 Tage",MAX(0,(MIN(DATE(2026,4,0),IF(Mitarbeiter!$D125="",DATE(2026,4,0),Mitarbeiter!$D125),TODAY()))-(MAX(DATE(2026,3,1),Mitarbeiter!$C125))+1),MAX(0,NETWORKDAYS(MAX(DATE(2026,3,1),Mitarbeiter!$C125),MIN(DATE(2026,4,0),IF(Mitarbeiter!$D125="",DATE(2026,4,0),Mitarbeiter!$D125),TODAY()),Einstellungen!$F$13:$F$67)))*N(Mitarbeiter!$E125)/IF(Einstellungen!$C$11="7 Tage",7,5),N('Ist-Stunden'!H125)),MAX(IF(Einstellungen!$C$11="7 Tage",MAX(0,(MIN(DATE(2026,4,0),IF(Mitarbeiter!$D125="",DATE(2026,4,0),Mitarbeiter!$D125),TODAY()))-(MAX(DATE(2026,3,1),Mitarbeiter!$C125))+1),MAX(0,NETWORKDAYS(MAX(DATE(2026,3,1),Mitarbeiter!$C125),MIN(DATE(2026,4,0),IF(Mitarbeiter!$D125="",DATE(2026,4,0),Mitarbeiter!$D125),TODAY()),Einstellungen!$F$13:$F$67)))*N(Mitarbeiter!$E125)/IF(Einstellungen!$C$11="7 Tage",7,5),N('Ist-Stunden'!H125)+(N(Krankheitstage!I125)+N(Krankheitstage!U125))*N($C125))))</f>
        <v/>
      </c>
      <c r="AM125" s="76">
        <f>IF($B125="",0,IF(Einstellungen!$C$10="Ja",MAX(IF(Einstellungen!$C$11="7 Tage",MAX(0,(MIN(DATE(2026,5,0),IF(Mitarbeiter!$D125="",DATE(2026,5,0),Mitarbeiter!$D125),TODAY()))-(MAX(DATE(2026,4,1),Mitarbeiter!$C125))+1),MAX(0,NETWORKDAYS(MAX(DATE(2026,4,1),Mitarbeiter!$C125),MIN(DATE(2026,5,0),IF(Mitarbeiter!$D125="",DATE(2026,5,0),Mitarbeiter!$D125),TODAY()),Einstellungen!$F$13:$F$67)))*N(Mitarbeiter!$E125)/IF(Einstellungen!$C$11="7 Tage",7,5),N('Ist-Stunden'!I125)),MAX(IF(Einstellungen!$C$11="7 Tage",MAX(0,(MIN(DATE(2026,5,0),IF(Mitarbeiter!$D125="",DATE(2026,5,0),Mitarbeiter!$D125),TODAY()))-(MAX(DATE(2026,4,1),Mitarbeiter!$C125))+1),MAX(0,NETWORKDAYS(MAX(DATE(2026,4,1),Mitarbeiter!$C125),MIN(DATE(2026,5,0),IF(Mitarbeiter!$D125="",DATE(2026,5,0),Mitarbeiter!$D125),TODAY()),Einstellungen!$F$13:$F$67)))*N(Mitarbeiter!$E125)/IF(Einstellungen!$C$11="7 Tage",7,5),N('Ist-Stunden'!I125)+(N(Krankheitstage!J125)+N(Krankheitstage!V125))*N($C125))))</f>
        <v/>
      </c>
      <c r="AN125" s="76">
        <f>IF($B125="",0,IF(Einstellungen!$C$10="Ja",MAX(IF(Einstellungen!$C$11="7 Tage",MAX(0,(MIN(DATE(2026,6,0),IF(Mitarbeiter!$D125="",DATE(2026,6,0),Mitarbeiter!$D125),TODAY()))-(MAX(DATE(2026,5,1),Mitarbeiter!$C125))+1),MAX(0,NETWORKDAYS(MAX(DATE(2026,5,1),Mitarbeiter!$C125),MIN(DATE(2026,6,0),IF(Mitarbeiter!$D125="",DATE(2026,6,0),Mitarbeiter!$D125),TODAY()),Einstellungen!$F$13:$F$67)))*N(Mitarbeiter!$E125)/IF(Einstellungen!$C$11="7 Tage",7,5),N('Ist-Stunden'!J125)),MAX(IF(Einstellungen!$C$11="7 Tage",MAX(0,(MIN(DATE(2026,6,0),IF(Mitarbeiter!$D125="",DATE(2026,6,0),Mitarbeiter!$D125),TODAY()))-(MAX(DATE(2026,5,1),Mitarbeiter!$C125))+1),MAX(0,NETWORKDAYS(MAX(DATE(2026,5,1),Mitarbeiter!$C125),MIN(DATE(2026,6,0),IF(Mitarbeiter!$D125="",DATE(2026,6,0),Mitarbeiter!$D125),TODAY()),Einstellungen!$F$13:$F$67)))*N(Mitarbeiter!$E125)/IF(Einstellungen!$C$11="7 Tage",7,5),N('Ist-Stunden'!J125)+(N(Krankheitstage!K125)+N(Krankheitstage!W125))*N($C125))))</f>
        <v/>
      </c>
      <c r="AO125" s="76">
        <f>IF($B125="",0,IF(Einstellungen!$C$10="Ja",MAX(IF(Einstellungen!$C$11="7 Tage",MAX(0,(MIN(DATE(2026,7,0),IF(Mitarbeiter!$D125="",DATE(2026,7,0),Mitarbeiter!$D125),TODAY()))-(MAX(DATE(2026,6,1),Mitarbeiter!$C125))+1),MAX(0,NETWORKDAYS(MAX(DATE(2026,6,1),Mitarbeiter!$C125),MIN(DATE(2026,7,0),IF(Mitarbeiter!$D125="",DATE(2026,7,0),Mitarbeiter!$D125),TODAY()),Einstellungen!$F$13:$F$67)))*N(Mitarbeiter!$E125)/IF(Einstellungen!$C$11="7 Tage",7,5),N('Ist-Stunden'!K125)),MAX(IF(Einstellungen!$C$11="7 Tage",MAX(0,(MIN(DATE(2026,7,0),IF(Mitarbeiter!$D125="",DATE(2026,7,0),Mitarbeiter!$D125),TODAY()))-(MAX(DATE(2026,6,1),Mitarbeiter!$C125))+1),MAX(0,NETWORKDAYS(MAX(DATE(2026,6,1),Mitarbeiter!$C125),MIN(DATE(2026,7,0),IF(Mitarbeiter!$D125="",DATE(2026,7,0),Mitarbeiter!$D125),TODAY()),Einstellungen!$F$13:$F$67)))*N(Mitarbeiter!$E125)/IF(Einstellungen!$C$11="7 Tage",7,5),N('Ist-Stunden'!K125)+(N(Krankheitstage!L125)+N(Krankheitstage!X125))*N($C125))))</f>
        <v/>
      </c>
      <c r="AP125" s="76">
        <f>IF($B125="",0,IF(Einstellungen!$C$10="Ja",MAX(IF(Einstellungen!$C$11="7 Tage",MAX(0,(MIN(DATE(2026,8,0),IF(Mitarbeiter!$D125="",DATE(2026,8,0),Mitarbeiter!$D125),TODAY()))-(MAX(DATE(2026,7,1),Mitarbeiter!$C125))+1),MAX(0,NETWORKDAYS(MAX(DATE(2026,7,1),Mitarbeiter!$C125),MIN(DATE(2026,8,0),IF(Mitarbeiter!$D125="",DATE(2026,8,0),Mitarbeiter!$D125),TODAY()),Einstellungen!$F$13:$F$67)))*N(Mitarbeiter!$E125)/IF(Einstellungen!$C$11="7 Tage",7,5),N('Ist-Stunden'!L125)),MAX(IF(Einstellungen!$C$11="7 Tage",MAX(0,(MIN(DATE(2026,8,0),IF(Mitarbeiter!$D125="",DATE(2026,8,0),Mitarbeiter!$D125),TODAY()))-(MAX(DATE(2026,7,1),Mitarbeiter!$C125))+1),MAX(0,NETWORKDAYS(MAX(DATE(2026,7,1),Mitarbeiter!$C125),MIN(DATE(2026,8,0),IF(Mitarbeiter!$D125="",DATE(2026,8,0),Mitarbeiter!$D125),TODAY()),Einstellungen!$F$13:$F$67)))*N(Mitarbeiter!$E125)/IF(Einstellungen!$C$11="7 Tage",7,5),N('Ist-Stunden'!L125)+(N(Krankheitstage!M125)+N(Krankheitstage!Y125))*N($C125))))</f>
        <v/>
      </c>
      <c r="AQ125" s="76">
        <f>IF($B125="",0,IF(Einstellungen!$C$10="Ja",MAX(IF(Einstellungen!$C$11="7 Tage",MAX(0,(MIN(DATE(2026,9,0),IF(Mitarbeiter!$D125="",DATE(2026,9,0),Mitarbeiter!$D125),TODAY()))-(MAX(DATE(2026,8,1),Mitarbeiter!$C125))+1),MAX(0,NETWORKDAYS(MAX(DATE(2026,8,1),Mitarbeiter!$C125),MIN(DATE(2026,9,0),IF(Mitarbeiter!$D125="",DATE(2026,9,0),Mitarbeiter!$D125),TODAY()),Einstellungen!$F$13:$F$67)))*N(Mitarbeiter!$E125)/IF(Einstellungen!$C$11="7 Tage",7,5),N('Ist-Stunden'!M125)),MAX(IF(Einstellungen!$C$11="7 Tage",MAX(0,(MIN(DATE(2026,9,0),IF(Mitarbeiter!$D125="",DATE(2026,9,0),Mitarbeiter!$D125),TODAY()))-(MAX(DATE(2026,8,1),Mitarbeiter!$C125))+1),MAX(0,NETWORKDAYS(MAX(DATE(2026,8,1),Mitarbeiter!$C125),MIN(DATE(2026,9,0),IF(Mitarbeiter!$D125="",DATE(2026,9,0),Mitarbeiter!$D125),TODAY()),Einstellungen!$F$13:$F$67)))*N(Mitarbeiter!$E125)/IF(Einstellungen!$C$11="7 Tage",7,5),N('Ist-Stunden'!M125)+(N(Krankheitstage!N125)+N(Krankheitstage!Z125))*N($C125))))</f>
        <v/>
      </c>
      <c r="AR125" s="76">
        <f>IF($B125="",0,IF(Einstellungen!$C$10="Ja",MAX(IF(Einstellungen!$C$11="7 Tage",MAX(0,(MIN(DATE(2026,10,0),IF(Mitarbeiter!$D125="",DATE(2026,10,0),Mitarbeiter!$D125),TODAY()))-(MAX(DATE(2026,9,1),Mitarbeiter!$C125))+1),MAX(0,NETWORKDAYS(MAX(DATE(2026,9,1),Mitarbeiter!$C125),MIN(DATE(2026,10,0),IF(Mitarbeiter!$D125="",DATE(2026,10,0),Mitarbeiter!$D125),TODAY()),Einstellungen!$F$13:$F$67)))*N(Mitarbeiter!$E125)/IF(Einstellungen!$C$11="7 Tage",7,5),N('Ist-Stunden'!N125)),MAX(IF(Einstellungen!$C$11="7 Tage",MAX(0,(MIN(DATE(2026,10,0),IF(Mitarbeiter!$D125="",DATE(2026,10,0),Mitarbeiter!$D125),TODAY()))-(MAX(DATE(2026,9,1),Mitarbeiter!$C125))+1),MAX(0,NETWORKDAYS(MAX(DATE(2026,9,1),Mitarbeiter!$C125),MIN(DATE(2026,10,0),IF(Mitarbeiter!$D125="",DATE(2026,10,0),Mitarbeiter!$D125),TODAY()),Einstellungen!$F$13:$F$67)))*N(Mitarbeiter!$E125)/IF(Einstellungen!$C$11="7 Tage",7,5),N('Ist-Stunden'!N125)+(N(Krankheitstage!O125)+N(Krankheitstage!AA125))*N($C125))))</f>
        <v/>
      </c>
      <c r="AS125" s="76">
        <f>IF($B125="",0,IF(Einstellungen!$C$10="Ja",MAX(IF(Einstellungen!$C$11="7 Tage",MAX(0,(MIN(DATE(2026,11,0),IF(Mitarbeiter!$D125="",DATE(2026,11,0),Mitarbeiter!$D125),TODAY()))-(MAX(DATE(2026,10,1),Mitarbeiter!$C125))+1),MAX(0,NETWORKDAYS(MAX(DATE(2026,10,1),Mitarbeiter!$C125),MIN(DATE(2026,11,0),IF(Mitarbeiter!$D125="",DATE(2026,11,0),Mitarbeiter!$D125),TODAY()),Einstellungen!$F$13:$F$67)))*N(Mitarbeiter!$E125)/IF(Einstellungen!$C$11="7 Tage",7,5),N('Ist-Stunden'!O125)),MAX(IF(Einstellungen!$C$11="7 Tage",MAX(0,(MIN(DATE(2026,11,0),IF(Mitarbeiter!$D125="",DATE(2026,11,0),Mitarbeiter!$D125),TODAY()))-(MAX(DATE(2026,10,1),Mitarbeiter!$C125))+1),MAX(0,NETWORKDAYS(MAX(DATE(2026,10,1),Mitarbeiter!$C125),MIN(DATE(2026,11,0),IF(Mitarbeiter!$D125="",DATE(2026,11,0),Mitarbeiter!$D125),TODAY()),Einstellungen!$F$13:$F$67)))*N(Mitarbeiter!$E125)/IF(Einstellungen!$C$11="7 Tage",7,5),N('Ist-Stunden'!O125)+(N(Krankheitstage!P125)+N(Krankheitstage!AB125))*N($C125))))</f>
        <v/>
      </c>
      <c r="AT125" s="76">
        <f>IF($B125="",0,IF(Einstellungen!$C$10="Ja",MAX(IF(Einstellungen!$C$11="7 Tage",MAX(0,(MIN(DATE(2026,12,0),IF(Mitarbeiter!$D125="",DATE(2026,12,0),Mitarbeiter!$D125),TODAY()))-(MAX(DATE(2026,11,1),Mitarbeiter!$C125))+1),MAX(0,NETWORKDAYS(MAX(DATE(2026,11,1),Mitarbeiter!$C125),MIN(DATE(2026,12,0),IF(Mitarbeiter!$D125="",DATE(2026,12,0),Mitarbeiter!$D125),TODAY()),Einstellungen!$F$13:$F$67)))*N(Mitarbeiter!$E125)/IF(Einstellungen!$C$11="7 Tage",7,5),N('Ist-Stunden'!P125)),MAX(IF(Einstellungen!$C$11="7 Tage",MAX(0,(MIN(DATE(2026,12,0),IF(Mitarbeiter!$D125="",DATE(2026,12,0),Mitarbeiter!$D125),TODAY()))-(MAX(DATE(2026,11,1),Mitarbeiter!$C125))+1),MAX(0,NETWORKDAYS(MAX(DATE(2026,11,1),Mitarbeiter!$C125),MIN(DATE(2026,12,0),IF(Mitarbeiter!$D125="",DATE(2026,12,0),Mitarbeiter!$D125),TODAY()),Einstellungen!$F$13:$F$67)))*N(Mitarbeiter!$E125)/IF(Einstellungen!$C$11="7 Tage",7,5),N('Ist-Stunden'!P125)+(N(Krankheitstage!Q125)+N(Krankheitstage!AC125))*N($C125))))</f>
        <v/>
      </c>
      <c r="AU125" s="76">
        <f>IF($B125="",0,IF(Einstellungen!$C$10="Ja",MAX(IF(Einstellungen!$C$11="7 Tage",MAX(0,(MIN(DATE(2026,13,0),IF(Mitarbeiter!$D125="",DATE(2026,13,0),Mitarbeiter!$D125),TODAY()))-(MAX(DATE(2026,12,1),Mitarbeiter!$C125))+1),MAX(0,NETWORKDAYS(MAX(DATE(2026,12,1),Mitarbeiter!$C125),MIN(DATE(2026,13,0),IF(Mitarbeiter!$D125="",DATE(2026,13,0),Mitarbeiter!$D125),TODAY()),Einstellungen!$F$13:$F$67)))*N(Mitarbeiter!$E125)/IF(Einstellungen!$C$11="7 Tage",7,5),N('Ist-Stunden'!Q125)),MAX(IF(Einstellungen!$C$11="7 Tage",MAX(0,(MIN(DATE(2026,13,0),IF(Mitarbeiter!$D125="",DATE(2026,13,0),Mitarbeiter!$D125),TODAY()))-(MAX(DATE(2026,12,1),Mitarbeiter!$C125))+1),MAX(0,NETWORKDAYS(MAX(DATE(2026,12,1),Mitarbeiter!$C125),MIN(DATE(2026,13,0),IF(Mitarbeiter!$D125="",DATE(2026,13,0),Mitarbeiter!$D125),TODAY()),Einstellungen!$F$13:$F$67)))*N(Mitarbeiter!$E125)/IF(Einstellungen!$C$11="7 Tage",7,5),N('Ist-Stunden'!Q125)+(N(Krankheitstage!R125)+N(Krankheitstage!AD125))*N($C125))))</f>
        <v/>
      </c>
      <c r="AV125" s="76">
        <f>IF($B125="",0,IF(Einstellungen!$C$10="Ja",MAX(IF(Einstellungen!$C$11="7 Tage",MAX(0,(MIN(DATE(2027,2,0),IF(Mitarbeiter!$D125="",DATE(2027,2,0),Mitarbeiter!$D125),TODAY()))-(MAX(DATE(2027,1,1),Mitarbeiter!$C125))+1),MAX(0,NETWORKDAYS(MAX(DATE(2027,1,1),Mitarbeiter!$C125),MIN(DATE(2027,2,0),IF(Mitarbeiter!$D125="",DATE(2027,2,0),Mitarbeiter!$D125),TODAY()),Einstellungen!$F$13:$F$67)))*N(Mitarbeiter!$E125)/IF(Einstellungen!$C$11="7 Tage",7,5),N('Ist-Stunden'!R125)),MAX(IF(Einstellungen!$C$11="7 Tage",MAX(0,(MIN(DATE(2027,2,0),IF(Mitarbeiter!$D125="",DATE(2027,2,0),Mitarbeiter!$D125),TODAY()))-(MAX(DATE(2027,1,1),Mitarbeiter!$C125))+1),MAX(0,NETWORKDAYS(MAX(DATE(2027,1,1),Mitarbeiter!$C125),MIN(DATE(2027,2,0),IF(Mitarbeiter!$D125="",DATE(2027,2,0),Mitarbeiter!$D125),TODAY()),Einstellungen!$F$13:$F$67)))*N(Mitarbeiter!$E125)/IF(Einstellungen!$C$11="7 Tage",7,5),N('Ist-Stunden'!R125)+(N(Krankheitstage!AE125)+N(Krankheitstage!AQ125))*N($C125))))</f>
        <v/>
      </c>
      <c r="AW125" s="76">
        <f>IF($B125="",0,IF(Einstellungen!$C$10="Ja",MAX(IF(Einstellungen!$C$11="7 Tage",MAX(0,(MIN(DATE(2027,3,0),IF(Mitarbeiter!$D125="",DATE(2027,3,0),Mitarbeiter!$D125),TODAY()))-(MAX(DATE(2027,2,1),Mitarbeiter!$C125))+1),MAX(0,NETWORKDAYS(MAX(DATE(2027,2,1),Mitarbeiter!$C125),MIN(DATE(2027,3,0),IF(Mitarbeiter!$D125="",DATE(2027,3,0),Mitarbeiter!$D125),TODAY()),Einstellungen!$F$13:$F$67)))*N(Mitarbeiter!$E125)/IF(Einstellungen!$C$11="7 Tage",7,5),N('Ist-Stunden'!S125)),MAX(IF(Einstellungen!$C$11="7 Tage",MAX(0,(MIN(DATE(2027,3,0),IF(Mitarbeiter!$D125="",DATE(2027,3,0),Mitarbeiter!$D125),TODAY()))-(MAX(DATE(2027,2,1),Mitarbeiter!$C125))+1),MAX(0,NETWORKDAYS(MAX(DATE(2027,2,1),Mitarbeiter!$C125),MIN(DATE(2027,3,0),IF(Mitarbeiter!$D125="",DATE(2027,3,0),Mitarbeiter!$D125),TODAY()),Einstellungen!$F$13:$F$67)))*N(Mitarbeiter!$E125)/IF(Einstellungen!$C$11="7 Tage",7,5),N('Ist-Stunden'!S125)+(N(Krankheitstage!AF125)+N(Krankheitstage!AR125))*N($C125))))</f>
        <v/>
      </c>
      <c r="AX125" s="76">
        <f>IF($B125="",0,IF(Einstellungen!$C$10="Ja",MAX(IF(Einstellungen!$C$11="7 Tage",MAX(0,(MIN(DATE(2027,4,0),IF(Mitarbeiter!$D125="",DATE(2027,4,0),Mitarbeiter!$D125),TODAY()))-(MAX(DATE(2027,3,1),Mitarbeiter!$C125))+1),MAX(0,NETWORKDAYS(MAX(DATE(2027,3,1),Mitarbeiter!$C125),MIN(DATE(2027,4,0),IF(Mitarbeiter!$D125="",DATE(2027,4,0),Mitarbeiter!$D125),TODAY()),Einstellungen!$F$13:$F$67)))*N(Mitarbeiter!$E125)/IF(Einstellungen!$C$11="7 Tage",7,5),N('Ist-Stunden'!T125)),MAX(IF(Einstellungen!$C$11="7 Tage",MAX(0,(MIN(DATE(2027,4,0),IF(Mitarbeiter!$D125="",DATE(2027,4,0),Mitarbeiter!$D125),TODAY()))-(MAX(DATE(2027,3,1),Mitarbeiter!$C125))+1),MAX(0,NETWORKDAYS(MAX(DATE(2027,3,1),Mitarbeiter!$C125),MIN(DATE(2027,4,0),IF(Mitarbeiter!$D125="",DATE(2027,4,0),Mitarbeiter!$D125),TODAY()),Einstellungen!$F$13:$F$67)))*N(Mitarbeiter!$E125)/IF(Einstellungen!$C$11="7 Tage",7,5),N('Ist-Stunden'!T125)+(N(Krankheitstage!AG125)+N(Krankheitstage!AS125))*N($C125))))</f>
        <v/>
      </c>
      <c r="AY125" s="76">
        <f>IF($B125="",0,IF(Einstellungen!$C$10="Ja",MAX(IF(Einstellungen!$C$11="7 Tage",MAX(0,(MIN(DATE(2027,5,0),IF(Mitarbeiter!$D125="",DATE(2027,5,0),Mitarbeiter!$D125),TODAY()))-(MAX(DATE(2027,4,1),Mitarbeiter!$C125))+1),MAX(0,NETWORKDAYS(MAX(DATE(2027,4,1),Mitarbeiter!$C125),MIN(DATE(2027,5,0),IF(Mitarbeiter!$D125="",DATE(2027,5,0),Mitarbeiter!$D125),TODAY()),Einstellungen!$F$13:$F$67)))*N(Mitarbeiter!$E125)/IF(Einstellungen!$C$11="7 Tage",7,5),N('Ist-Stunden'!U125)),MAX(IF(Einstellungen!$C$11="7 Tage",MAX(0,(MIN(DATE(2027,5,0),IF(Mitarbeiter!$D125="",DATE(2027,5,0),Mitarbeiter!$D125),TODAY()))-(MAX(DATE(2027,4,1),Mitarbeiter!$C125))+1),MAX(0,NETWORKDAYS(MAX(DATE(2027,4,1),Mitarbeiter!$C125),MIN(DATE(2027,5,0),IF(Mitarbeiter!$D125="",DATE(2027,5,0),Mitarbeiter!$D125),TODAY()),Einstellungen!$F$13:$F$67)))*N(Mitarbeiter!$E125)/IF(Einstellungen!$C$11="7 Tage",7,5),N('Ist-Stunden'!U125)+(N(Krankheitstage!AH125)+N(Krankheitstage!AT125))*N($C125))))</f>
        <v/>
      </c>
      <c r="AZ125" s="76">
        <f>IF($B125="",0,IF(Einstellungen!$C$10="Ja",MAX(IF(Einstellungen!$C$11="7 Tage",MAX(0,(MIN(DATE(2027,6,0),IF(Mitarbeiter!$D125="",DATE(2027,6,0),Mitarbeiter!$D125),TODAY()))-(MAX(DATE(2027,5,1),Mitarbeiter!$C125))+1),MAX(0,NETWORKDAYS(MAX(DATE(2027,5,1),Mitarbeiter!$C125),MIN(DATE(2027,6,0),IF(Mitarbeiter!$D125="",DATE(2027,6,0),Mitarbeiter!$D125),TODAY()),Einstellungen!$F$13:$F$67)))*N(Mitarbeiter!$E125)/IF(Einstellungen!$C$11="7 Tage",7,5),N('Ist-Stunden'!V125)),MAX(IF(Einstellungen!$C$11="7 Tage",MAX(0,(MIN(DATE(2027,6,0),IF(Mitarbeiter!$D125="",DATE(2027,6,0),Mitarbeiter!$D125),TODAY()))-(MAX(DATE(2027,5,1),Mitarbeiter!$C125))+1),MAX(0,NETWORKDAYS(MAX(DATE(2027,5,1),Mitarbeiter!$C125),MIN(DATE(2027,6,0),IF(Mitarbeiter!$D125="",DATE(2027,6,0),Mitarbeiter!$D125),TODAY()),Einstellungen!$F$13:$F$67)))*N(Mitarbeiter!$E125)/IF(Einstellungen!$C$11="7 Tage",7,5),N('Ist-Stunden'!V125)+(N(Krankheitstage!AI125)+N(Krankheitstage!AU125))*N($C125))))</f>
        <v/>
      </c>
      <c r="BA125" s="76">
        <f>IF($B125="",0,IF(Einstellungen!$C$10="Ja",MAX(IF(Einstellungen!$C$11="7 Tage",MAX(0,(MIN(DATE(2027,7,0),IF(Mitarbeiter!$D125="",DATE(2027,7,0),Mitarbeiter!$D125),TODAY()))-(MAX(DATE(2027,6,1),Mitarbeiter!$C125))+1),MAX(0,NETWORKDAYS(MAX(DATE(2027,6,1),Mitarbeiter!$C125),MIN(DATE(2027,7,0),IF(Mitarbeiter!$D125="",DATE(2027,7,0),Mitarbeiter!$D125),TODAY()),Einstellungen!$F$13:$F$67)))*N(Mitarbeiter!$E125)/IF(Einstellungen!$C$11="7 Tage",7,5),N('Ist-Stunden'!W125)),MAX(IF(Einstellungen!$C$11="7 Tage",MAX(0,(MIN(DATE(2027,7,0),IF(Mitarbeiter!$D125="",DATE(2027,7,0),Mitarbeiter!$D125),TODAY()))-(MAX(DATE(2027,6,1),Mitarbeiter!$C125))+1),MAX(0,NETWORKDAYS(MAX(DATE(2027,6,1),Mitarbeiter!$C125),MIN(DATE(2027,7,0),IF(Mitarbeiter!$D125="",DATE(2027,7,0),Mitarbeiter!$D125),TODAY()),Einstellungen!$F$13:$F$67)))*N(Mitarbeiter!$E125)/IF(Einstellungen!$C$11="7 Tage",7,5),N('Ist-Stunden'!W125)+(N(Krankheitstage!AJ125)+N(Krankheitstage!AV125))*N($C125))))</f>
        <v/>
      </c>
      <c r="BB125" s="76">
        <f>IF($B125="",0,IF(Einstellungen!$C$10="Ja",MAX(IF(Einstellungen!$C$11="7 Tage",MAX(0,(MIN(DATE(2027,8,0),IF(Mitarbeiter!$D125="",DATE(2027,8,0),Mitarbeiter!$D125),TODAY()))-(MAX(DATE(2027,7,1),Mitarbeiter!$C125))+1),MAX(0,NETWORKDAYS(MAX(DATE(2027,7,1),Mitarbeiter!$C125),MIN(DATE(2027,8,0),IF(Mitarbeiter!$D125="",DATE(2027,8,0),Mitarbeiter!$D125),TODAY()),Einstellungen!$F$13:$F$67)))*N(Mitarbeiter!$E125)/IF(Einstellungen!$C$11="7 Tage",7,5),N('Ist-Stunden'!X125)),MAX(IF(Einstellungen!$C$11="7 Tage",MAX(0,(MIN(DATE(2027,8,0),IF(Mitarbeiter!$D125="",DATE(2027,8,0),Mitarbeiter!$D125),TODAY()))-(MAX(DATE(2027,7,1),Mitarbeiter!$C125))+1),MAX(0,NETWORKDAYS(MAX(DATE(2027,7,1),Mitarbeiter!$C125),MIN(DATE(2027,8,0),IF(Mitarbeiter!$D125="",DATE(2027,8,0),Mitarbeiter!$D125),TODAY()),Einstellungen!$F$13:$F$67)))*N(Mitarbeiter!$E125)/IF(Einstellungen!$C$11="7 Tage",7,5),N('Ist-Stunden'!X125)+(N(Krankheitstage!AK125)+N(Krankheitstage!AW125))*N($C125))))</f>
        <v/>
      </c>
      <c r="BC125" s="76">
        <f>IF($B125="",0,IF(Einstellungen!$C$10="Ja",MAX(IF(Einstellungen!$C$11="7 Tage",MAX(0,(MIN(DATE(2027,9,0),IF(Mitarbeiter!$D125="",DATE(2027,9,0),Mitarbeiter!$D125),TODAY()))-(MAX(DATE(2027,8,1),Mitarbeiter!$C125))+1),MAX(0,NETWORKDAYS(MAX(DATE(2027,8,1),Mitarbeiter!$C125),MIN(DATE(2027,9,0),IF(Mitarbeiter!$D125="",DATE(2027,9,0),Mitarbeiter!$D125),TODAY()),Einstellungen!$F$13:$F$67)))*N(Mitarbeiter!$E125)/IF(Einstellungen!$C$11="7 Tage",7,5),N('Ist-Stunden'!Y125)),MAX(IF(Einstellungen!$C$11="7 Tage",MAX(0,(MIN(DATE(2027,9,0),IF(Mitarbeiter!$D125="",DATE(2027,9,0),Mitarbeiter!$D125),TODAY()))-(MAX(DATE(2027,8,1),Mitarbeiter!$C125))+1),MAX(0,NETWORKDAYS(MAX(DATE(2027,8,1),Mitarbeiter!$C125),MIN(DATE(2027,9,0),IF(Mitarbeiter!$D125="",DATE(2027,9,0),Mitarbeiter!$D125),TODAY()),Einstellungen!$F$13:$F$67)))*N(Mitarbeiter!$E125)/IF(Einstellungen!$C$11="7 Tage",7,5),N('Ist-Stunden'!Y125)+(N(Krankheitstage!AL125)+N(Krankheitstage!AX125))*N($C125))))</f>
        <v/>
      </c>
      <c r="BD125" s="76">
        <f>IF($B125="",0,IF(Einstellungen!$C$10="Ja",MAX(IF(Einstellungen!$C$11="7 Tage",MAX(0,(MIN(DATE(2027,10,0),IF(Mitarbeiter!$D125="",DATE(2027,10,0),Mitarbeiter!$D125),TODAY()))-(MAX(DATE(2027,9,1),Mitarbeiter!$C125))+1),MAX(0,NETWORKDAYS(MAX(DATE(2027,9,1),Mitarbeiter!$C125),MIN(DATE(2027,10,0),IF(Mitarbeiter!$D125="",DATE(2027,10,0),Mitarbeiter!$D125),TODAY()),Einstellungen!$F$13:$F$67)))*N(Mitarbeiter!$E125)/IF(Einstellungen!$C$11="7 Tage",7,5),N('Ist-Stunden'!Z125)),MAX(IF(Einstellungen!$C$11="7 Tage",MAX(0,(MIN(DATE(2027,10,0),IF(Mitarbeiter!$D125="",DATE(2027,10,0),Mitarbeiter!$D125),TODAY()))-(MAX(DATE(2027,9,1),Mitarbeiter!$C125))+1),MAX(0,NETWORKDAYS(MAX(DATE(2027,9,1),Mitarbeiter!$C125),MIN(DATE(2027,10,0),IF(Mitarbeiter!$D125="",DATE(2027,10,0),Mitarbeiter!$D125),TODAY()),Einstellungen!$F$13:$F$67)))*N(Mitarbeiter!$E125)/IF(Einstellungen!$C$11="7 Tage",7,5),N('Ist-Stunden'!Z125)+(N(Krankheitstage!AM125)+N(Krankheitstage!AY125))*N($C125))))</f>
        <v/>
      </c>
      <c r="BE125" s="76">
        <f>IF($B125="",0,IF(Einstellungen!$C$10="Ja",MAX(IF(Einstellungen!$C$11="7 Tage",MAX(0,(MIN(DATE(2027,11,0),IF(Mitarbeiter!$D125="",DATE(2027,11,0),Mitarbeiter!$D125),TODAY()))-(MAX(DATE(2027,10,1),Mitarbeiter!$C125))+1),MAX(0,NETWORKDAYS(MAX(DATE(2027,10,1),Mitarbeiter!$C125),MIN(DATE(2027,11,0),IF(Mitarbeiter!$D125="",DATE(2027,11,0),Mitarbeiter!$D125),TODAY()),Einstellungen!$F$13:$F$67)))*N(Mitarbeiter!$E125)/IF(Einstellungen!$C$11="7 Tage",7,5),N('Ist-Stunden'!AA125)),MAX(IF(Einstellungen!$C$11="7 Tage",MAX(0,(MIN(DATE(2027,11,0),IF(Mitarbeiter!$D125="",DATE(2027,11,0),Mitarbeiter!$D125),TODAY()))-(MAX(DATE(2027,10,1),Mitarbeiter!$C125))+1),MAX(0,NETWORKDAYS(MAX(DATE(2027,10,1),Mitarbeiter!$C125),MIN(DATE(2027,11,0),IF(Mitarbeiter!$D125="",DATE(2027,11,0),Mitarbeiter!$D125),TODAY()),Einstellungen!$F$13:$F$67)))*N(Mitarbeiter!$E125)/IF(Einstellungen!$C$11="7 Tage",7,5),N('Ist-Stunden'!AA125)+(N(Krankheitstage!AN125)+N(Krankheitstage!AZ125))*N($C125))))</f>
        <v/>
      </c>
      <c r="BF125" s="76">
        <f>IF($B125="",0,IF(Einstellungen!$C$10="Ja",MAX(IF(Einstellungen!$C$11="7 Tage",MAX(0,(MIN(DATE(2027,12,0),IF(Mitarbeiter!$D125="",DATE(2027,12,0),Mitarbeiter!$D125),TODAY()))-(MAX(DATE(2027,11,1),Mitarbeiter!$C125))+1),MAX(0,NETWORKDAYS(MAX(DATE(2027,11,1),Mitarbeiter!$C125),MIN(DATE(2027,12,0),IF(Mitarbeiter!$D125="",DATE(2027,12,0),Mitarbeiter!$D125),TODAY()),Einstellungen!$F$13:$F$67)))*N(Mitarbeiter!$E125)/IF(Einstellungen!$C$11="7 Tage",7,5),N('Ist-Stunden'!AB125)),MAX(IF(Einstellungen!$C$11="7 Tage",MAX(0,(MIN(DATE(2027,12,0),IF(Mitarbeiter!$D125="",DATE(2027,12,0),Mitarbeiter!$D125),TODAY()))-(MAX(DATE(2027,11,1),Mitarbeiter!$C125))+1),MAX(0,NETWORKDAYS(MAX(DATE(2027,11,1),Mitarbeiter!$C125),MIN(DATE(2027,12,0),IF(Mitarbeiter!$D125="",DATE(2027,12,0),Mitarbeiter!$D125),TODAY()),Einstellungen!$F$13:$F$67)))*N(Mitarbeiter!$E125)/IF(Einstellungen!$C$11="7 Tage",7,5),N('Ist-Stunden'!AB125)+(N(Krankheitstage!AO125)+N(Krankheitstage!BA125))*N($C125))))</f>
        <v/>
      </c>
      <c r="BG125" s="76">
        <f>IF($B125="",0,IF(Einstellungen!$C$10="Ja",MAX(IF(Einstellungen!$C$11="7 Tage",MAX(0,(MIN(DATE(2027,13,0),IF(Mitarbeiter!$D125="",DATE(2027,13,0),Mitarbeiter!$D125),TODAY()))-(MAX(DATE(2027,12,1),Mitarbeiter!$C125))+1),MAX(0,NETWORKDAYS(MAX(DATE(2027,12,1),Mitarbeiter!$C125),MIN(DATE(2027,13,0),IF(Mitarbeiter!$D125="",DATE(2027,13,0),Mitarbeiter!$D125),TODAY()),Einstellungen!$F$13:$F$67)))*N(Mitarbeiter!$E125)/IF(Einstellungen!$C$11="7 Tage",7,5),N('Ist-Stunden'!AC125)),MAX(IF(Einstellungen!$C$11="7 Tage",MAX(0,(MIN(DATE(2027,13,0),IF(Mitarbeiter!$D125="",DATE(2027,13,0),Mitarbeiter!$D125),TODAY()))-(MAX(DATE(2027,12,1),Mitarbeiter!$C125))+1),MAX(0,NETWORKDAYS(MAX(DATE(2027,12,1),Mitarbeiter!$C125),MIN(DATE(2027,13,0),IF(Mitarbeiter!$D125="",DATE(2027,13,0),Mitarbeiter!$D125),TODAY()),Einstellungen!$F$13:$F$67)))*N(Mitarbeiter!$E125)/IF(Einstellungen!$C$11="7 Tage",7,5),N('Ist-Stunden'!AC125)+(N(Krankheitstage!AP125)+N(Krankheitstage!BB125))*N($C125))))</f>
        <v/>
      </c>
      <c r="BH125" s="76">
        <f>IF($B125="",0,IF(Einstellungen!$C$10="Ja",MAX(IF(Einstellungen!$C$11="7 Tage",MAX(0,(MIN(DATE(2028,2,0),IF(Mitarbeiter!$D125="",DATE(2028,2,0),Mitarbeiter!$D125),TODAY()))-(MAX(DATE(2028,1,1),Mitarbeiter!$C125))+1),MAX(0,NETWORKDAYS(MAX(DATE(2028,1,1),Mitarbeiter!$C125),MIN(DATE(2028,2,0),IF(Mitarbeiter!$D125="",DATE(2028,2,0),Mitarbeiter!$D125),TODAY()),Einstellungen!$F$13:$F$67)))*N(Mitarbeiter!$E125)/IF(Einstellungen!$C$11="7 Tage",7,5),N('Ist-Stunden'!AD125)),MAX(IF(Einstellungen!$C$11="7 Tage",MAX(0,(MIN(DATE(2028,2,0),IF(Mitarbeiter!$D125="",DATE(2028,2,0),Mitarbeiter!$D125),TODAY()))-(MAX(DATE(2028,1,1),Mitarbeiter!$C125))+1),MAX(0,NETWORKDAYS(MAX(DATE(2028,1,1),Mitarbeiter!$C125),MIN(DATE(2028,2,0),IF(Mitarbeiter!$D125="",DATE(2028,2,0),Mitarbeiter!$D125),TODAY()),Einstellungen!$F$13:$F$67)))*N(Mitarbeiter!$E125)/IF(Einstellungen!$C$11="7 Tage",7,5),N('Ist-Stunden'!AD125)+(N(Krankheitstage!BC125)+N(Krankheitstage!BO125))*N($C125))))</f>
        <v/>
      </c>
      <c r="BI125" s="76">
        <f>IF($B125="",0,IF(Einstellungen!$C$10="Ja",MAX(IF(Einstellungen!$C$11="7 Tage",MAX(0,(MIN(DATE(2028,3,0),IF(Mitarbeiter!$D125="",DATE(2028,3,0),Mitarbeiter!$D125),TODAY()))-(MAX(DATE(2028,2,1),Mitarbeiter!$C125))+1),MAX(0,NETWORKDAYS(MAX(DATE(2028,2,1),Mitarbeiter!$C125),MIN(DATE(2028,3,0),IF(Mitarbeiter!$D125="",DATE(2028,3,0),Mitarbeiter!$D125),TODAY()),Einstellungen!$F$13:$F$67)))*N(Mitarbeiter!$E125)/IF(Einstellungen!$C$11="7 Tage",7,5),N('Ist-Stunden'!AE125)),MAX(IF(Einstellungen!$C$11="7 Tage",MAX(0,(MIN(DATE(2028,3,0),IF(Mitarbeiter!$D125="",DATE(2028,3,0),Mitarbeiter!$D125),TODAY()))-(MAX(DATE(2028,2,1),Mitarbeiter!$C125))+1),MAX(0,NETWORKDAYS(MAX(DATE(2028,2,1),Mitarbeiter!$C125),MIN(DATE(2028,3,0),IF(Mitarbeiter!$D125="",DATE(2028,3,0),Mitarbeiter!$D125),TODAY()),Einstellungen!$F$13:$F$67)))*N(Mitarbeiter!$E125)/IF(Einstellungen!$C$11="7 Tage",7,5),N('Ist-Stunden'!AE125)+(N(Krankheitstage!BD125)+N(Krankheitstage!BP125))*N($C125))))</f>
        <v/>
      </c>
      <c r="BJ125" s="76">
        <f>IF($B125="",0,IF(Einstellungen!$C$10="Ja",MAX(IF(Einstellungen!$C$11="7 Tage",MAX(0,(MIN(DATE(2028,4,0),IF(Mitarbeiter!$D125="",DATE(2028,4,0),Mitarbeiter!$D125),TODAY()))-(MAX(DATE(2028,3,1),Mitarbeiter!$C125))+1),MAX(0,NETWORKDAYS(MAX(DATE(2028,3,1),Mitarbeiter!$C125),MIN(DATE(2028,4,0),IF(Mitarbeiter!$D125="",DATE(2028,4,0),Mitarbeiter!$D125),TODAY()),Einstellungen!$F$13:$F$67)))*N(Mitarbeiter!$E125)/IF(Einstellungen!$C$11="7 Tage",7,5),N('Ist-Stunden'!AF125)),MAX(IF(Einstellungen!$C$11="7 Tage",MAX(0,(MIN(DATE(2028,4,0),IF(Mitarbeiter!$D125="",DATE(2028,4,0),Mitarbeiter!$D125),TODAY()))-(MAX(DATE(2028,3,1),Mitarbeiter!$C125))+1),MAX(0,NETWORKDAYS(MAX(DATE(2028,3,1),Mitarbeiter!$C125),MIN(DATE(2028,4,0),IF(Mitarbeiter!$D125="",DATE(2028,4,0),Mitarbeiter!$D125),TODAY()),Einstellungen!$F$13:$F$67)))*N(Mitarbeiter!$E125)/IF(Einstellungen!$C$11="7 Tage",7,5),N('Ist-Stunden'!AF125)+(N(Krankheitstage!BE125)+N(Krankheitstage!BQ125))*N($C125))))</f>
        <v/>
      </c>
      <c r="BK125" s="76">
        <f>IF($B125="",0,IF(Einstellungen!$C$10="Ja",MAX(IF(Einstellungen!$C$11="7 Tage",MAX(0,(MIN(DATE(2028,5,0),IF(Mitarbeiter!$D125="",DATE(2028,5,0),Mitarbeiter!$D125),TODAY()))-(MAX(DATE(2028,4,1),Mitarbeiter!$C125))+1),MAX(0,NETWORKDAYS(MAX(DATE(2028,4,1),Mitarbeiter!$C125),MIN(DATE(2028,5,0),IF(Mitarbeiter!$D125="",DATE(2028,5,0),Mitarbeiter!$D125),TODAY()),Einstellungen!$F$13:$F$67)))*N(Mitarbeiter!$E125)/IF(Einstellungen!$C$11="7 Tage",7,5),N('Ist-Stunden'!AG125)),MAX(IF(Einstellungen!$C$11="7 Tage",MAX(0,(MIN(DATE(2028,5,0),IF(Mitarbeiter!$D125="",DATE(2028,5,0),Mitarbeiter!$D125),TODAY()))-(MAX(DATE(2028,4,1),Mitarbeiter!$C125))+1),MAX(0,NETWORKDAYS(MAX(DATE(2028,4,1),Mitarbeiter!$C125),MIN(DATE(2028,5,0),IF(Mitarbeiter!$D125="",DATE(2028,5,0),Mitarbeiter!$D125),TODAY()),Einstellungen!$F$13:$F$67)))*N(Mitarbeiter!$E125)/IF(Einstellungen!$C$11="7 Tage",7,5),N('Ist-Stunden'!AG125)+(N(Krankheitstage!BF125)+N(Krankheitstage!BR125))*N($C125))))</f>
        <v/>
      </c>
      <c r="BL125" s="76">
        <f>IF($B125="",0,IF(Einstellungen!$C$10="Ja",MAX(IF(Einstellungen!$C$11="7 Tage",MAX(0,(MIN(DATE(2028,6,0),IF(Mitarbeiter!$D125="",DATE(2028,6,0),Mitarbeiter!$D125),TODAY()))-(MAX(DATE(2028,5,1),Mitarbeiter!$C125))+1),MAX(0,NETWORKDAYS(MAX(DATE(2028,5,1),Mitarbeiter!$C125),MIN(DATE(2028,6,0),IF(Mitarbeiter!$D125="",DATE(2028,6,0),Mitarbeiter!$D125),TODAY()),Einstellungen!$F$13:$F$67)))*N(Mitarbeiter!$E125)/IF(Einstellungen!$C$11="7 Tage",7,5),N('Ist-Stunden'!AH125)),MAX(IF(Einstellungen!$C$11="7 Tage",MAX(0,(MIN(DATE(2028,6,0),IF(Mitarbeiter!$D125="",DATE(2028,6,0),Mitarbeiter!$D125),TODAY()))-(MAX(DATE(2028,5,1),Mitarbeiter!$C125))+1),MAX(0,NETWORKDAYS(MAX(DATE(2028,5,1),Mitarbeiter!$C125),MIN(DATE(2028,6,0),IF(Mitarbeiter!$D125="",DATE(2028,6,0),Mitarbeiter!$D125),TODAY()),Einstellungen!$F$13:$F$67)))*N(Mitarbeiter!$E125)/IF(Einstellungen!$C$11="7 Tage",7,5),N('Ist-Stunden'!AH125)+(N(Krankheitstage!BG125)+N(Krankheitstage!BS125))*N($C125))))</f>
        <v/>
      </c>
      <c r="BM125" s="76">
        <f>IF($B125="",0,IF(Einstellungen!$C$10="Ja",MAX(IF(Einstellungen!$C$11="7 Tage",MAX(0,(MIN(DATE(2028,7,0),IF(Mitarbeiter!$D125="",DATE(2028,7,0),Mitarbeiter!$D125),TODAY()))-(MAX(DATE(2028,6,1),Mitarbeiter!$C125))+1),MAX(0,NETWORKDAYS(MAX(DATE(2028,6,1),Mitarbeiter!$C125),MIN(DATE(2028,7,0),IF(Mitarbeiter!$D125="",DATE(2028,7,0),Mitarbeiter!$D125),TODAY()),Einstellungen!$F$13:$F$67)))*N(Mitarbeiter!$E125)/IF(Einstellungen!$C$11="7 Tage",7,5),N('Ist-Stunden'!AI125)),MAX(IF(Einstellungen!$C$11="7 Tage",MAX(0,(MIN(DATE(2028,7,0),IF(Mitarbeiter!$D125="",DATE(2028,7,0),Mitarbeiter!$D125),TODAY()))-(MAX(DATE(2028,6,1),Mitarbeiter!$C125))+1),MAX(0,NETWORKDAYS(MAX(DATE(2028,6,1),Mitarbeiter!$C125),MIN(DATE(2028,7,0),IF(Mitarbeiter!$D125="",DATE(2028,7,0),Mitarbeiter!$D125),TODAY()),Einstellungen!$F$13:$F$67)))*N(Mitarbeiter!$E125)/IF(Einstellungen!$C$11="7 Tage",7,5),N('Ist-Stunden'!AI125)+(N(Krankheitstage!BH125)+N(Krankheitstage!BT125))*N($C125))))</f>
        <v/>
      </c>
      <c r="BN125" s="76">
        <f>IF($B125="",0,IF(Einstellungen!$C$10="Ja",MAX(IF(Einstellungen!$C$11="7 Tage",MAX(0,(MIN(DATE(2028,8,0),IF(Mitarbeiter!$D125="",DATE(2028,8,0),Mitarbeiter!$D125),TODAY()))-(MAX(DATE(2028,7,1),Mitarbeiter!$C125))+1),MAX(0,NETWORKDAYS(MAX(DATE(2028,7,1),Mitarbeiter!$C125),MIN(DATE(2028,8,0),IF(Mitarbeiter!$D125="",DATE(2028,8,0),Mitarbeiter!$D125),TODAY()),Einstellungen!$F$13:$F$67)))*N(Mitarbeiter!$E125)/IF(Einstellungen!$C$11="7 Tage",7,5),N('Ist-Stunden'!AJ125)),MAX(IF(Einstellungen!$C$11="7 Tage",MAX(0,(MIN(DATE(2028,8,0),IF(Mitarbeiter!$D125="",DATE(2028,8,0),Mitarbeiter!$D125),TODAY()))-(MAX(DATE(2028,7,1),Mitarbeiter!$C125))+1),MAX(0,NETWORKDAYS(MAX(DATE(2028,7,1),Mitarbeiter!$C125),MIN(DATE(2028,8,0),IF(Mitarbeiter!$D125="",DATE(2028,8,0),Mitarbeiter!$D125),TODAY()),Einstellungen!$F$13:$F$67)))*N(Mitarbeiter!$E125)/IF(Einstellungen!$C$11="7 Tage",7,5),N('Ist-Stunden'!AJ125)+(N(Krankheitstage!BI125)+N(Krankheitstage!BU125))*N($C125))))</f>
        <v/>
      </c>
      <c r="BO125" s="76">
        <f>IF($B125="",0,IF(Einstellungen!$C$10="Ja",MAX(IF(Einstellungen!$C$11="7 Tage",MAX(0,(MIN(DATE(2028,9,0),IF(Mitarbeiter!$D125="",DATE(2028,9,0),Mitarbeiter!$D125),TODAY()))-(MAX(DATE(2028,8,1),Mitarbeiter!$C125))+1),MAX(0,NETWORKDAYS(MAX(DATE(2028,8,1),Mitarbeiter!$C125),MIN(DATE(2028,9,0),IF(Mitarbeiter!$D125="",DATE(2028,9,0),Mitarbeiter!$D125),TODAY()),Einstellungen!$F$13:$F$67)))*N(Mitarbeiter!$E125)/IF(Einstellungen!$C$11="7 Tage",7,5),N('Ist-Stunden'!AK125)),MAX(IF(Einstellungen!$C$11="7 Tage",MAX(0,(MIN(DATE(2028,9,0),IF(Mitarbeiter!$D125="",DATE(2028,9,0),Mitarbeiter!$D125),TODAY()))-(MAX(DATE(2028,8,1),Mitarbeiter!$C125))+1),MAX(0,NETWORKDAYS(MAX(DATE(2028,8,1),Mitarbeiter!$C125),MIN(DATE(2028,9,0),IF(Mitarbeiter!$D125="",DATE(2028,9,0),Mitarbeiter!$D125),TODAY()),Einstellungen!$F$13:$F$67)))*N(Mitarbeiter!$E125)/IF(Einstellungen!$C$11="7 Tage",7,5),N('Ist-Stunden'!AK125)+(N(Krankheitstage!BJ125)+N(Krankheitstage!BV125))*N($C125))))</f>
        <v/>
      </c>
      <c r="BP125" s="76">
        <f>IF($B125="",0,IF(Einstellungen!$C$10="Ja",MAX(IF(Einstellungen!$C$11="7 Tage",MAX(0,(MIN(DATE(2028,10,0),IF(Mitarbeiter!$D125="",DATE(2028,10,0),Mitarbeiter!$D125),TODAY()))-(MAX(DATE(2028,9,1),Mitarbeiter!$C125))+1),MAX(0,NETWORKDAYS(MAX(DATE(2028,9,1),Mitarbeiter!$C125),MIN(DATE(2028,10,0),IF(Mitarbeiter!$D125="",DATE(2028,10,0),Mitarbeiter!$D125),TODAY()),Einstellungen!$F$13:$F$67)))*N(Mitarbeiter!$E125)/IF(Einstellungen!$C$11="7 Tage",7,5),N('Ist-Stunden'!AL125)),MAX(IF(Einstellungen!$C$11="7 Tage",MAX(0,(MIN(DATE(2028,10,0),IF(Mitarbeiter!$D125="",DATE(2028,10,0),Mitarbeiter!$D125),TODAY()))-(MAX(DATE(2028,9,1),Mitarbeiter!$C125))+1),MAX(0,NETWORKDAYS(MAX(DATE(2028,9,1),Mitarbeiter!$C125),MIN(DATE(2028,10,0),IF(Mitarbeiter!$D125="",DATE(2028,10,0),Mitarbeiter!$D125),TODAY()),Einstellungen!$F$13:$F$67)))*N(Mitarbeiter!$E125)/IF(Einstellungen!$C$11="7 Tage",7,5),N('Ist-Stunden'!AL125)+(N(Krankheitstage!BK125)+N(Krankheitstage!BW125))*N($C125))))</f>
        <v/>
      </c>
      <c r="BQ125" s="76">
        <f>IF($B125="",0,IF(Einstellungen!$C$10="Ja",MAX(IF(Einstellungen!$C$11="7 Tage",MAX(0,(MIN(DATE(2028,11,0),IF(Mitarbeiter!$D125="",DATE(2028,11,0),Mitarbeiter!$D125),TODAY()))-(MAX(DATE(2028,10,1),Mitarbeiter!$C125))+1),MAX(0,NETWORKDAYS(MAX(DATE(2028,10,1),Mitarbeiter!$C125),MIN(DATE(2028,11,0),IF(Mitarbeiter!$D125="",DATE(2028,11,0),Mitarbeiter!$D125),TODAY()),Einstellungen!$F$13:$F$67)))*N(Mitarbeiter!$E125)/IF(Einstellungen!$C$11="7 Tage",7,5),N('Ist-Stunden'!AM125)),MAX(IF(Einstellungen!$C$11="7 Tage",MAX(0,(MIN(DATE(2028,11,0),IF(Mitarbeiter!$D125="",DATE(2028,11,0),Mitarbeiter!$D125),TODAY()))-(MAX(DATE(2028,10,1),Mitarbeiter!$C125))+1),MAX(0,NETWORKDAYS(MAX(DATE(2028,10,1),Mitarbeiter!$C125),MIN(DATE(2028,11,0),IF(Mitarbeiter!$D125="",DATE(2028,11,0),Mitarbeiter!$D125),TODAY()),Einstellungen!$F$13:$F$67)))*N(Mitarbeiter!$E125)/IF(Einstellungen!$C$11="7 Tage",7,5),N('Ist-Stunden'!AM125)+(N(Krankheitstage!BL125)+N(Krankheitstage!BX125))*N($C125))))</f>
        <v/>
      </c>
      <c r="BR125" s="76">
        <f>IF($B125="",0,IF(Einstellungen!$C$10="Ja",MAX(IF(Einstellungen!$C$11="7 Tage",MAX(0,(MIN(DATE(2028,12,0),IF(Mitarbeiter!$D125="",DATE(2028,12,0),Mitarbeiter!$D125),TODAY()))-(MAX(DATE(2028,11,1),Mitarbeiter!$C125))+1),MAX(0,NETWORKDAYS(MAX(DATE(2028,11,1),Mitarbeiter!$C125),MIN(DATE(2028,12,0),IF(Mitarbeiter!$D125="",DATE(2028,12,0),Mitarbeiter!$D125),TODAY()),Einstellungen!$F$13:$F$67)))*N(Mitarbeiter!$E125)/IF(Einstellungen!$C$11="7 Tage",7,5),N('Ist-Stunden'!AN125)),MAX(IF(Einstellungen!$C$11="7 Tage",MAX(0,(MIN(DATE(2028,12,0),IF(Mitarbeiter!$D125="",DATE(2028,12,0),Mitarbeiter!$D125),TODAY()))-(MAX(DATE(2028,11,1),Mitarbeiter!$C125))+1),MAX(0,NETWORKDAYS(MAX(DATE(2028,11,1),Mitarbeiter!$C125),MIN(DATE(2028,12,0),IF(Mitarbeiter!$D125="",DATE(2028,12,0),Mitarbeiter!$D125),TODAY()),Einstellungen!$F$13:$F$67)))*N(Mitarbeiter!$E125)/IF(Einstellungen!$C$11="7 Tage",7,5),N('Ist-Stunden'!AN125)+(N(Krankheitstage!BM125)+N(Krankheitstage!BY125))*N($C125))))</f>
        <v/>
      </c>
      <c r="BS125" s="76">
        <f>IF($B125="",0,IF(Einstellungen!$C$10="Ja",MAX(IF(Einstellungen!$C$11="7 Tage",MAX(0,(MIN(DATE(2028,13,0),IF(Mitarbeiter!$D125="",DATE(2028,13,0),Mitarbeiter!$D125),TODAY()))-(MAX(DATE(2028,12,1),Mitarbeiter!$C125))+1),MAX(0,NETWORKDAYS(MAX(DATE(2028,12,1),Mitarbeiter!$C125),MIN(DATE(2028,13,0),IF(Mitarbeiter!$D125="",DATE(2028,13,0),Mitarbeiter!$D125),TODAY()),Einstellungen!$F$13:$F$67)))*N(Mitarbeiter!$E125)/IF(Einstellungen!$C$11="7 Tage",7,5),N('Ist-Stunden'!AO125)),MAX(IF(Einstellungen!$C$11="7 Tage",MAX(0,(MIN(DATE(2028,13,0),IF(Mitarbeiter!$D125="",DATE(2028,13,0),Mitarbeiter!$D125),TODAY()))-(MAX(DATE(2028,12,1),Mitarbeiter!$C125))+1),MAX(0,NETWORKDAYS(MAX(DATE(2028,12,1),Mitarbeiter!$C125),MIN(DATE(2028,13,0),IF(Mitarbeiter!$D125="",DATE(2028,13,0),Mitarbeiter!$D125),TODAY()),Einstellungen!$F$13:$F$67)))*N(Mitarbeiter!$E125)/IF(Einstellungen!$C$11="7 Tage",7,5),N('Ist-Stunden'!AO125)+(N(Krankheitstage!BN125)+N(Krankheitstage!BZ125))*N($C125))))</f>
        <v/>
      </c>
      <c r="BT125" s="76">
        <f>IF($B125="",0,IF(Einstellungen!$C$10="Ja",MAX(IF(Einstellungen!$C$11="7 Tage",MAX(0,(MIN(DATE(2029,2,0),IF(Mitarbeiter!$D125="",DATE(2029,2,0),Mitarbeiter!$D125),TODAY()))-(MAX(DATE(2029,1,1),Mitarbeiter!$C125))+1),MAX(0,NETWORKDAYS(MAX(DATE(2029,1,1),Mitarbeiter!$C125),MIN(DATE(2029,2,0),IF(Mitarbeiter!$D125="",DATE(2029,2,0),Mitarbeiter!$D125),TODAY()),Einstellungen!$F$13:$F$67)))*N(Mitarbeiter!$E125)/IF(Einstellungen!$C$11="7 Tage",7,5),N('Ist-Stunden'!AP125)),MAX(IF(Einstellungen!$C$11="7 Tage",MAX(0,(MIN(DATE(2029,2,0),IF(Mitarbeiter!$D125="",DATE(2029,2,0),Mitarbeiter!$D125),TODAY()))-(MAX(DATE(2029,1,1),Mitarbeiter!$C125))+1),MAX(0,NETWORKDAYS(MAX(DATE(2029,1,1),Mitarbeiter!$C125),MIN(DATE(2029,2,0),IF(Mitarbeiter!$D125="",DATE(2029,2,0),Mitarbeiter!$D125),TODAY()),Einstellungen!$F$13:$F$67)))*N(Mitarbeiter!$E125)/IF(Einstellungen!$C$11="7 Tage",7,5),N('Ist-Stunden'!AP125)+(N(Krankheitstage!CA125)+N(Krankheitstage!CM125))*N($C125))))</f>
        <v/>
      </c>
      <c r="BU125" s="76">
        <f>IF($B125="",0,IF(Einstellungen!$C$10="Ja",MAX(IF(Einstellungen!$C$11="7 Tage",MAX(0,(MIN(DATE(2029,3,0),IF(Mitarbeiter!$D125="",DATE(2029,3,0),Mitarbeiter!$D125),TODAY()))-(MAX(DATE(2029,2,1),Mitarbeiter!$C125))+1),MAX(0,NETWORKDAYS(MAX(DATE(2029,2,1),Mitarbeiter!$C125),MIN(DATE(2029,3,0),IF(Mitarbeiter!$D125="",DATE(2029,3,0),Mitarbeiter!$D125),TODAY()),Einstellungen!$F$13:$F$67)))*N(Mitarbeiter!$E125)/IF(Einstellungen!$C$11="7 Tage",7,5),N('Ist-Stunden'!AQ125)),MAX(IF(Einstellungen!$C$11="7 Tage",MAX(0,(MIN(DATE(2029,3,0),IF(Mitarbeiter!$D125="",DATE(2029,3,0),Mitarbeiter!$D125),TODAY()))-(MAX(DATE(2029,2,1),Mitarbeiter!$C125))+1),MAX(0,NETWORKDAYS(MAX(DATE(2029,2,1),Mitarbeiter!$C125),MIN(DATE(2029,3,0),IF(Mitarbeiter!$D125="",DATE(2029,3,0),Mitarbeiter!$D125),TODAY()),Einstellungen!$F$13:$F$67)))*N(Mitarbeiter!$E125)/IF(Einstellungen!$C$11="7 Tage",7,5),N('Ist-Stunden'!AQ125)+(N(Krankheitstage!CB125)+N(Krankheitstage!CN125))*N($C125))))</f>
        <v/>
      </c>
      <c r="BV125" s="76">
        <f>IF($B125="",0,IF(Einstellungen!$C$10="Ja",MAX(IF(Einstellungen!$C$11="7 Tage",MAX(0,(MIN(DATE(2029,4,0),IF(Mitarbeiter!$D125="",DATE(2029,4,0),Mitarbeiter!$D125),TODAY()))-(MAX(DATE(2029,3,1),Mitarbeiter!$C125))+1),MAX(0,NETWORKDAYS(MAX(DATE(2029,3,1),Mitarbeiter!$C125),MIN(DATE(2029,4,0),IF(Mitarbeiter!$D125="",DATE(2029,4,0),Mitarbeiter!$D125),TODAY()),Einstellungen!$F$13:$F$67)))*N(Mitarbeiter!$E125)/IF(Einstellungen!$C$11="7 Tage",7,5),N('Ist-Stunden'!AR125)),MAX(IF(Einstellungen!$C$11="7 Tage",MAX(0,(MIN(DATE(2029,4,0),IF(Mitarbeiter!$D125="",DATE(2029,4,0),Mitarbeiter!$D125),TODAY()))-(MAX(DATE(2029,3,1),Mitarbeiter!$C125))+1),MAX(0,NETWORKDAYS(MAX(DATE(2029,3,1),Mitarbeiter!$C125),MIN(DATE(2029,4,0),IF(Mitarbeiter!$D125="",DATE(2029,4,0),Mitarbeiter!$D125),TODAY()),Einstellungen!$F$13:$F$67)))*N(Mitarbeiter!$E125)/IF(Einstellungen!$C$11="7 Tage",7,5),N('Ist-Stunden'!AR125)+(N(Krankheitstage!CC125)+N(Krankheitstage!CO125))*N($C125))))</f>
        <v/>
      </c>
      <c r="BW125" s="76">
        <f>IF($B125="",0,IF(Einstellungen!$C$10="Ja",MAX(IF(Einstellungen!$C$11="7 Tage",MAX(0,(MIN(DATE(2029,5,0),IF(Mitarbeiter!$D125="",DATE(2029,5,0),Mitarbeiter!$D125),TODAY()))-(MAX(DATE(2029,4,1),Mitarbeiter!$C125))+1),MAX(0,NETWORKDAYS(MAX(DATE(2029,4,1),Mitarbeiter!$C125),MIN(DATE(2029,5,0),IF(Mitarbeiter!$D125="",DATE(2029,5,0),Mitarbeiter!$D125),TODAY()),Einstellungen!$F$13:$F$67)))*N(Mitarbeiter!$E125)/IF(Einstellungen!$C$11="7 Tage",7,5),N('Ist-Stunden'!AS125)),MAX(IF(Einstellungen!$C$11="7 Tage",MAX(0,(MIN(DATE(2029,5,0),IF(Mitarbeiter!$D125="",DATE(2029,5,0),Mitarbeiter!$D125),TODAY()))-(MAX(DATE(2029,4,1),Mitarbeiter!$C125))+1),MAX(0,NETWORKDAYS(MAX(DATE(2029,4,1),Mitarbeiter!$C125),MIN(DATE(2029,5,0),IF(Mitarbeiter!$D125="",DATE(2029,5,0),Mitarbeiter!$D125),TODAY()),Einstellungen!$F$13:$F$67)))*N(Mitarbeiter!$E125)/IF(Einstellungen!$C$11="7 Tage",7,5),N('Ist-Stunden'!AS125)+(N(Krankheitstage!CD125)+N(Krankheitstage!CP125))*N($C125))))</f>
        <v/>
      </c>
      <c r="BX125" s="76">
        <f>IF($B125="",0,IF(Einstellungen!$C$10="Ja",MAX(IF(Einstellungen!$C$11="7 Tage",MAX(0,(MIN(DATE(2029,6,0),IF(Mitarbeiter!$D125="",DATE(2029,6,0),Mitarbeiter!$D125),TODAY()))-(MAX(DATE(2029,5,1),Mitarbeiter!$C125))+1),MAX(0,NETWORKDAYS(MAX(DATE(2029,5,1),Mitarbeiter!$C125),MIN(DATE(2029,6,0),IF(Mitarbeiter!$D125="",DATE(2029,6,0),Mitarbeiter!$D125),TODAY()),Einstellungen!$F$13:$F$67)))*N(Mitarbeiter!$E125)/IF(Einstellungen!$C$11="7 Tage",7,5),N('Ist-Stunden'!AT125)),MAX(IF(Einstellungen!$C$11="7 Tage",MAX(0,(MIN(DATE(2029,6,0),IF(Mitarbeiter!$D125="",DATE(2029,6,0),Mitarbeiter!$D125),TODAY()))-(MAX(DATE(2029,5,1),Mitarbeiter!$C125))+1),MAX(0,NETWORKDAYS(MAX(DATE(2029,5,1),Mitarbeiter!$C125),MIN(DATE(2029,6,0),IF(Mitarbeiter!$D125="",DATE(2029,6,0),Mitarbeiter!$D125),TODAY()),Einstellungen!$F$13:$F$67)))*N(Mitarbeiter!$E125)/IF(Einstellungen!$C$11="7 Tage",7,5),N('Ist-Stunden'!AT125)+(N(Krankheitstage!CE125)+N(Krankheitstage!CQ125))*N($C125))))</f>
        <v/>
      </c>
      <c r="BY125" s="76">
        <f>IF($B125="",0,IF(Einstellungen!$C$10="Ja",MAX(IF(Einstellungen!$C$11="7 Tage",MAX(0,(MIN(DATE(2029,7,0),IF(Mitarbeiter!$D125="",DATE(2029,7,0),Mitarbeiter!$D125),TODAY()))-(MAX(DATE(2029,6,1),Mitarbeiter!$C125))+1),MAX(0,NETWORKDAYS(MAX(DATE(2029,6,1),Mitarbeiter!$C125),MIN(DATE(2029,7,0),IF(Mitarbeiter!$D125="",DATE(2029,7,0),Mitarbeiter!$D125),TODAY()),Einstellungen!$F$13:$F$67)))*N(Mitarbeiter!$E125)/IF(Einstellungen!$C$11="7 Tage",7,5),N('Ist-Stunden'!AU125)),MAX(IF(Einstellungen!$C$11="7 Tage",MAX(0,(MIN(DATE(2029,7,0),IF(Mitarbeiter!$D125="",DATE(2029,7,0),Mitarbeiter!$D125),TODAY()))-(MAX(DATE(2029,6,1),Mitarbeiter!$C125))+1),MAX(0,NETWORKDAYS(MAX(DATE(2029,6,1),Mitarbeiter!$C125),MIN(DATE(2029,7,0),IF(Mitarbeiter!$D125="",DATE(2029,7,0),Mitarbeiter!$D125),TODAY()),Einstellungen!$F$13:$F$67)))*N(Mitarbeiter!$E125)/IF(Einstellungen!$C$11="7 Tage",7,5),N('Ist-Stunden'!AU125)+(N(Krankheitstage!CF125)+N(Krankheitstage!CR125))*N($C125))))</f>
        <v/>
      </c>
      <c r="BZ125" s="76">
        <f>IF($B125="",0,IF(Einstellungen!$C$10="Ja",MAX(IF(Einstellungen!$C$11="7 Tage",MAX(0,(MIN(DATE(2029,8,0),IF(Mitarbeiter!$D125="",DATE(2029,8,0),Mitarbeiter!$D125),TODAY()))-(MAX(DATE(2029,7,1),Mitarbeiter!$C125))+1),MAX(0,NETWORKDAYS(MAX(DATE(2029,7,1),Mitarbeiter!$C125),MIN(DATE(2029,8,0),IF(Mitarbeiter!$D125="",DATE(2029,8,0),Mitarbeiter!$D125),TODAY()),Einstellungen!$F$13:$F$67)))*N(Mitarbeiter!$E125)/IF(Einstellungen!$C$11="7 Tage",7,5),N('Ist-Stunden'!AV125)),MAX(IF(Einstellungen!$C$11="7 Tage",MAX(0,(MIN(DATE(2029,8,0),IF(Mitarbeiter!$D125="",DATE(2029,8,0),Mitarbeiter!$D125),TODAY()))-(MAX(DATE(2029,7,1),Mitarbeiter!$C125))+1),MAX(0,NETWORKDAYS(MAX(DATE(2029,7,1),Mitarbeiter!$C125),MIN(DATE(2029,8,0),IF(Mitarbeiter!$D125="",DATE(2029,8,0),Mitarbeiter!$D125),TODAY()),Einstellungen!$F$13:$F$67)))*N(Mitarbeiter!$E125)/IF(Einstellungen!$C$11="7 Tage",7,5),N('Ist-Stunden'!AV125)+(N(Krankheitstage!CG125)+N(Krankheitstage!CS125))*N($C125))))</f>
        <v/>
      </c>
      <c r="CA125" s="76">
        <f>IF($B125="",0,IF(Einstellungen!$C$10="Ja",MAX(IF(Einstellungen!$C$11="7 Tage",MAX(0,(MIN(DATE(2029,9,0),IF(Mitarbeiter!$D125="",DATE(2029,9,0),Mitarbeiter!$D125),TODAY()))-(MAX(DATE(2029,8,1),Mitarbeiter!$C125))+1),MAX(0,NETWORKDAYS(MAX(DATE(2029,8,1),Mitarbeiter!$C125),MIN(DATE(2029,9,0),IF(Mitarbeiter!$D125="",DATE(2029,9,0),Mitarbeiter!$D125),TODAY()),Einstellungen!$F$13:$F$67)))*N(Mitarbeiter!$E125)/IF(Einstellungen!$C$11="7 Tage",7,5),N('Ist-Stunden'!AW125)),MAX(IF(Einstellungen!$C$11="7 Tage",MAX(0,(MIN(DATE(2029,9,0),IF(Mitarbeiter!$D125="",DATE(2029,9,0),Mitarbeiter!$D125),TODAY()))-(MAX(DATE(2029,8,1),Mitarbeiter!$C125))+1),MAX(0,NETWORKDAYS(MAX(DATE(2029,8,1),Mitarbeiter!$C125),MIN(DATE(2029,9,0),IF(Mitarbeiter!$D125="",DATE(2029,9,0),Mitarbeiter!$D125),TODAY()),Einstellungen!$F$13:$F$67)))*N(Mitarbeiter!$E125)/IF(Einstellungen!$C$11="7 Tage",7,5),N('Ist-Stunden'!AW125)+(N(Krankheitstage!CH125)+N(Krankheitstage!CT125))*N($C125))))</f>
        <v/>
      </c>
      <c r="CB125" s="76">
        <f>IF($B125="",0,IF(Einstellungen!$C$10="Ja",MAX(IF(Einstellungen!$C$11="7 Tage",MAX(0,(MIN(DATE(2029,10,0),IF(Mitarbeiter!$D125="",DATE(2029,10,0),Mitarbeiter!$D125),TODAY()))-(MAX(DATE(2029,9,1),Mitarbeiter!$C125))+1),MAX(0,NETWORKDAYS(MAX(DATE(2029,9,1),Mitarbeiter!$C125),MIN(DATE(2029,10,0),IF(Mitarbeiter!$D125="",DATE(2029,10,0),Mitarbeiter!$D125),TODAY()),Einstellungen!$F$13:$F$67)))*N(Mitarbeiter!$E125)/IF(Einstellungen!$C$11="7 Tage",7,5),N('Ist-Stunden'!AX125)),MAX(IF(Einstellungen!$C$11="7 Tage",MAX(0,(MIN(DATE(2029,10,0),IF(Mitarbeiter!$D125="",DATE(2029,10,0),Mitarbeiter!$D125),TODAY()))-(MAX(DATE(2029,9,1),Mitarbeiter!$C125))+1),MAX(0,NETWORKDAYS(MAX(DATE(2029,9,1),Mitarbeiter!$C125),MIN(DATE(2029,10,0),IF(Mitarbeiter!$D125="",DATE(2029,10,0),Mitarbeiter!$D125),TODAY()),Einstellungen!$F$13:$F$67)))*N(Mitarbeiter!$E125)/IF(Einstellungen!$C$11="7 Tage",7,5),N('Ist-Stunden'!AX125)+(N(Krankheitstage!CI125)+N(Krankheitstage!CU125))*N($C125))))</f>
        <v/>
      </c>
      <c r="CC125" s="76">
        <f>IF($B125="",0,IF(Einstellungen!$C$10="Ja",MAX(IF(Einstellungen!$C$11="7 Tage",MAX(0,(MIN(DATE(2029,11,0),IF(Mitarbeiter!$D125="",DATE(2029,11,0),Mitarbeiter!$D125),TODAY()))-(MAX(DATE(2029,10,1),Mitarbeiter!$C125))+1),MAX(0,NETWORKDAYS(MAX(DATE(2029,10,1),Mitarbeiter!$C125),MIN(DATE(2029,11,0),IF(Mitarbeiter!$D125="",DATE(2029,11,0),Mitarbeiter!$D125),TODAY()),Einstellungen!$F$13:$F$67)))*N(Mitarbeiter!$E125)/IF(Einstellungen!$C$11="7 Tage",7,5),N('Ist-Stunden'!AY125)),MAX(IF(Einstellungen!$C$11="7 Tage",MAX(0,(MIN(DATE(2029,11,0),IF(Mitarbeiter!$D125="",DATE(2029,11,0),Mitarbeiter!$D125),TODAY()))-(MAX(DATE(2029,10,1),Mitarbeiter!$C125))+1),MAX(0,NETWORKDAYS(MAX(DATE(2029,10,1),Mitarbeiter!$C125),MIN(DATE(2029,11,0),IF(Mitarbeiter!$D125="",DATE(2029,11,0),Mitarbeiter!$D125),TODAY()),Einstellungen!$F$13:$F$67)))*N(Mitarbeiter!$E125)/IF(Einstellungen!$C$11="7 Tage",7,5),N('Ist-Stunden'!AY125)+(N(Krankheitstage!CJ125)+N(Krankheitstage!CV125))*N($C125))))</f>
        <v/>
      </c>
      <c r="CD125" s="76">
        <f>IF($B125="",0,IF(Einstellungen!$C$10="Ja",MAX(IF(Einstellungen!$C$11="7 Tage",MAX(0,(MIN(DATE(2029,12,0),IF(Mitarbeiter!$D125="",DATE(2029,12,0),Mitarbeiter!$D125),TODAY()))-(MAX(DATE(2029,11,1),Mitarbeiter!$C125))+1),MAX(0,NETWORKDAYS(MAX(DATE(2029,11,1),Mitarbeiter!$C125),MIN(DATE(2029,12,0),IF(Mitarbeiter!$D125="",DATE(2029,12,0),Mitarbeiter!$D125),TODAY()),Einstellungen!$F$13:$F$67)))*N(Mitarbeiter!$E125)/IF(Einstellungen!$C$11="7 Tage",7,5),N('Ist-Stunden'!AZ125)),MAX(IF(Einstellungen!$C$11="7 Tage",MAX(0,(MIN(DATE(2029,12,0),IF(Mitarbeiter!$D125="",DATE(2029,12,0),Mitarbeiter!$D125),TODAY()))-(MAX(DATE(2029,11,1),Mitarbeiter!$C125))+1),MAX(0,NETWORKDAYS(MAX(DATE(2029,11,1),Mitarbeiter!$C125),MIN(DATE(2029,12,0),IF(Mitarbeiter!$D125="",DATE(2029,12,0),Mitarbeiter!$D125),TODAY()),Einstellungen!$F$13:$F$67)))*N(Mitarbeiter!$E125)/IF(Einstellungen!$C$11="7 Tage",7,5),N('Ist-Stunden'!AZ125)+(N(Krankheitstage!CK125)+N(Krankheitstage!CW125))*N($C125))))</f>
        <v/>
      </c>
      <c r="CE125" s="76">
        <f>IF($B125="",0,IF(Einstellungen!$C$10="Ja",MAX(IF(Einstellungen!$C$11="7 Tage",MAX(0,(MIN(DATE(2029,13,0),IF(Mitarbeiter!$D125="",DATE(2029,13,0),Mitarbeiter!$D125),TODAY()))-(MAX(DATE(2029,12,1),Mitarbeiter!$C125))+1),MAX(0,NETWORKDAYS(MAX(DATE(2029,12,1),Mitarbeiter!$C125),MIN(DATE(2029,13,0),IF(Mitarbeiter!$D125="",DATE(2029,13,0),Mitarbeiter!$D125),TODAY()),Einstellungen!$F$13:$F$67)))*N(Mitarbeiter!$E125)/IF(Einstellungen!$C$11="7 Tage",7,5),N('Ist-Stunden'!BA125)),MAX(IF(Einstellungen!$C$11="7 Tage",MAX(0,(MIN(DATE(2029,13,0),IF(Mitarbeiter!$D125="",DATE(2029,13,0),Mitarbeiter!$D125),TODAY()))-(MAX(DATE(2029,12,1),Mitarbeiter!$C125))+1),MAX(0,NETWORKDAYS(MAX(DATE(2029,12,1),Mitarbeiter!$C125),MIN(DATE(2029,13,0),IF(Mitarbeiter!$D125="",DATE(2029,13,0),Mitarbeiter!$D125),TODAY()),Einstellungen!$F$13:$F$67)))*N(Mitarbeiter!$E125)/IF(Einstellungen!$C$11="7 Tage",7,5),N('Ist-Stunden'!BA125)+(N(Krankheitstage!CL125)+N(Krankheitstage!CX125))*N($C125))))</f>
        <v/>
      </c>
      <c r="CF125" s="76">
        <f>IF($B125="",0,IF(Einstellungen!$C$10="Ja",MAX(IF(Einstellungen!$C$11="7 Tage",MAX(0,(MIN(DATE(2030,2,0),IF(Mitarbeiter!$D125="",DATE(2030,2,0),Mitarbeiter!$D125),TODAY()))-(MAX(DATE(2030,1,1),Mitarbeiter!$C125))+1),MAX(0,NETWORKDAYS(MAX(DATE(2030,1,1),Mitarbeiter!$C125),MIN(DATE(2030,2,0),IF(Mitarbeiter!$D125="",DATE(2030,2,0),Mitarbeiter!$D125),TODAY()),Einstellungen!$F$13:$F$67)))*N(Mitarbeiter!$E125)/IF(Einstellungen!$C$11="7 Tage",7,5),N('Ist-Stunden'!BB125)),MAX(IF(Einstellungen!$C$11="7 Tage",MAX(0,(MIN(DATE(2030,2,0),IF(Mitarbeiter!$D125="",DATE(2030,2,0),Mitarbeiter!$D125),TODAY()))-(MAX(DATE(2030,1,1),Mitarbeiter!$C125))+1),MAX(0,NETWORKDAYS(MAX(DATE(2030,1,1),Mitarbeiter!$C125),MIN(DATE(2030,2,0),IF(Mitarbeiter!$D125="",DATE(2030,2,0),Mitarbeiter!$D125),TODAY()),Einstellungen!$F$13:$F$67)))*N(Mitarbeiter!$E125)/IF(Einstellungen!$C$11="7 Tage",7,5),N('Ist-Stunden'!BB125)+(N(Krankheitstage!CY125)+N(Krankheitstage!DK125))*N($C125))))</f>
        <v/>
      </c>
      <c r="CG125" s="76">
        <f>IF($B125="",0,IF(Einstellungen!$C$10="Ja",MAX(IF(Einstellungen!$C$11="7 Tage",MAX(0,(MIN(DATE(2030,3,0),IF(Mitarbeiter!$D125="",DATE(2030,3,0),Mitarbeiter!$D125),TODAY()))-(MAX(DATE(2030,2,1),Mitarbeiter!$C125))+1),MAX(0,NETWORKDAYS(MAX(DATE(2030,2,1),Mitarbeiter!$C125),MIN(DATE(2030,3,0),IF(Mitarbeiter!$D125="",DATE(2030,3,0),Mitarbeiter!$D125),TODAY()),Einstellungen!$F$13:$F$67)))*N(Mitarbeiter!$E125)/IF(Einstellungen!$C$11="7 Tage",7,5),N('Ist-Stunden'!BC125)),MAX(IF(Einstellungen!$C$11="7 Tage",MAX(0,(MIN(DATE(2030,3,0),IF(Mitarbeiter!$D125="",DATE(2030,3,0),Mitarbeiter!$D125),TODAY()))-(MAX(DATE(2030,2,1),Mitarbeiter!$C125))+1),MAX(0,NETWORKDAYS(MAX(DATE(2030,2,1),Mitarbeiter!$C125),MIN(DATE(2030,3,0),IF(Mitarbeiter!$D125="",DATE(2030,3,0),Mitarbeiter!$D125),TODAY()),Einstellungen!$F$13:$F$67)))*N(Mitarbeiter!$E125)/IF(Einstellungen!$C$11="7 Tage",7,5),N('Ist-Stunden'!BC125)+(N(Krankheitstage!CZ125)+N(Krankheitstage!DL125))*N($C125))))</f>
        <v/>
      </c>
      <c r="CH125" s="76">
        <f>IF($B125="",0,IF(Einstellungen!$C$10="Ja",MAX(IF(Einstellungen!$C$11="7 Tage",MAX(0,(MIN(DATE(2030,4,0),IF(Mitarbeiter!$D125="",DATE(2030,4,0),Mitarbeiter!$D125),TODAY()))-(MAX(DATE(2030,3,1),Mitarbeiter!$C125))+1),MAX(0,NETWORKDAYS(MAX(DATE(2030,3,1),Mitarbeiter!$C125),MIN(DATE(2030,4,0),IF(Mitarbeiter!$D125="",DATE(2030,4,0),Mitarbeiter!$D125),TODAY()),Einstellungen!$F$13:$F$67)))*N(Mitarbeiter!$E125)/IF(Einstellungen!$C$11="7 Tage",7,5),N('Ist-Stunden'!BD125)),MAX(IF(Einstellungen!$C$11="7 Tage",MAX(0,(MIN(DATE(2030,4,0),IF(Mitarbeiter!$D125="",DATE(2030,4,0),Mitarbeiter!$D125),TODAY()))-(MAX(DATE(2030,3,1),Mitarbeiter!$C125))+1),MAX(0,NETWORKDAYS(MAX(DATE(2030,3,1),Mitarbeiter!$C125),MIN(DATE(2030,4,0),IF(Mitarbeiter!$D125="",DATE(2030,4,0),Mitarbeiter!$D125),TODAY()),Einstellungen!$F$13:$F$67)))*N(Mitarbeiter!$E125)/IF(Einstellungen!$C$11="7 Tage",7,5),N('Ist-Stunden'!BD125)+(N(Krankheitstage!DA125)+N(Krankheitstage!DM125))*N($C125))))</f>
        <v/>
      </c>
      <c r="CI125" s="76">
        <f>IF($B125="",0,IF(Einstellungen!$C$10="Ja",MAX(IF(Einstellungen!$C$11="7 Tage",MAX(0,(MIN(DATE(2030,5,0),IF(Mitarbeiter!$D125="",DATE(2030,5,0),Mitarbeiter!$D125),TODAY()))-(MAX(DATE(2030,4,1),Mitarbeiter!$C125))+1),MAX(0,NETWORKDAYS(MAX(DATE(2030,4,1),Mitarbeiter!$C125),MIN(DATE(2030,5,0),IF(Mitarbeiter!$D125="",DATE(2030,5,0),Mitarbeiter!$D125),TODAY()),Einstellungen!$F$13:$F$67)))*N(Mitarbeiter!$E125)/IF(Einstellungen!$C$11="7 Tage",7,5),N('Ist-Stunden'!BE125)),MAX(IF(Einstellungen!$C$11="7 Tage",MAX(0,(MIN(DATE(2030,5,0),IF(Mitarbeiter!$D125="",DATE(2030,5,0),Mitarbeiter!$D125),TODAY()))-(MAX(DATE(2030,4,1),Mitarbeiter!$C125))+1),MAX(0,NETWORKDAYS(MAX(DATE(2030,4,1),Mitarbeiter!$C125),MIN(DATE(2030,5,0),IF(Mitarbeiter!$D125="",DATE(2030,5,0),Mitarbeiter!$D125),TODAY()),Einstellungen!$F$13:$F$67)))*N(Mitarbeiter!$E125)/IF(Einstellungen!$C$11="7 Tage",7,5),N('Ist-Stunden'!BE125)+(N(Krankheitstage!DB125)+N(Krankheitstage!DN125))*N($C125))))</f>
        <v/>
      </c>
      <c r="CJ125" s="76">
        <f>IF($B125="",0,IF(Einstellungen!$C$10="Ja",MAX(IF(Einstellungen!$C$11="7 Tage",MAX(0,(MIN(DATE(2030,6,0),IF(Mitarbeiter!$D125="",DATE(2030,6,0),Mitarbeiter!$D125),TODAY()))-(MAX(DATE(2030,5,1),Mitarbeiter!$C125))+1),MAX(0,NETWORKDAYS(MAX(DATE(2030,5,1),Mitarbeiter!$C125),MIN(DATE(2030,6,0),IF(Mitarbeiter!$D125="",DATE(2030,6,0),Mitarbeiter!$D125),TODAY()),Einstellungen!$F$13:$F$67)))*N(Mitarbeiter!$E125)/IF(Einstellungen!$C$11="7 Tage",7,5),N('Ist-Stunden'!BF125)),MAX(IF(Einstellungen!$C$11="7 Tage",MAX(0,(MIN(DATE(2030,6,0),IF(Mitarbeiter!$D125="",DATE(2030,6,0),Mitarbeiter!$D125),TODAY()))-(MAX(DATE(2030,5,1),Mitarbeiter!$C125))+1),MAX(0,NETWORKDAYS(MAX(DATE(2030,5,1),Mitarbeiter!$C125),MIN(DATE(2030,6,0),IF(Mitarbeiter!$D125="",DATE(2030,6,0),Mitarbeiter!$D125),TODAY()),Einstellungen!$F$13:$F$67)))*N(Mitarbeiter!$E125)/IF(Einstellungen!$C$11="7 Tage",7,5),N('Ist-Stunden'!BF125)+(N(Krankheitstage!DC125)+N(Krankheitstage!DO125))*N($C125))))</f>
        <v/>
      </c>
      <c r="CK125" s="76">
        <f>IF($B125="",0,IF(Einstellungen!$C$10="Ja",MAX(IF(Einstellungen!$C$11="7 Tage",MAX(0,(MIN(DATE(2030,7,0),IF(Mitarbeiter!$D125="",DATE(2030,7,0),Mitarbeiter!$D125),TODAY()))-(MAX(DATE(2030,6,1),Mitarbeiter!$C125))+1),MAX(0,NETWORKDAYS(MAX(DATE(2030,6,1),Mitarbeiter!$C125),MIN(DATE(2030,7,0),IF(Mitarbeiter!$D125="",DATE(2030,7,0),Mitarbeiter!$D125),TODAY()),Einstellungen!$F$13:$F$67)))*N(Mitarbeiter!$E125)/IF(Einstellungen!$C$11="7 Tage",7,5),N('Ist-Stunden'!BG125)),MAX(IF(Einstellungen!$C$11="7 Tage",MAX(0,(MIN(DATE(2030,7,0),IF(Mitarbeiter!$D125="",DATE(2030,7,0),Mitarbeiter!$D125),TODAY()))-(MAX(DATE(2030,6,1),Mitarbeiter!$C125))+1),MAX(0,NETWORKDAYS(MAX(DATE(2030,6,1),Mitarbeiter!$C125),MIN(DATE(2030,7,0),IF(Mitarbeiter!$D125="",DATE(2030,7,0),Mitarbeiter!$D125),TODAY()),Einstellungen!$F$13:$F$67)))*N(Mitarbeiter!$E125)/IF(Einstellungen!$C$11="7 Tage",7,5),N('Ist-Stunden'!BG125)+(N(Krankheitstage!DD125)+N(Krankheitstage!DP125))*N($C125))))</f>
        <v/>
      </c>
      <c r="CL125" s="76">
        <f>IF($B125="",0,IF(Einstellungen!$C$10="Ja",MAX(IF(Einstellungen!$C$11="7 Tage",MAX(0,(MIN(DATE(2030,8,0),IF(Mitarbeiter!$D125="",DATE(2030,8,0),Mitarbeiter!$D125),TODAY()))-(MAX(DATE(2030,7,1),Mitarbeiter!$C125))+1),MAX(0,NETWORKDAYS(MAX(DATE(2030,7,1),Mitarbeiter!$C125),MIN(DATE(2030,8,0),IF(Mitarbeiter!$D125="",DATE(2030,8,0),Mitarbeiter!$D125),TODAY()),Einstellungen!$F$13:$F$67)))*N(Mitarbeiter!$E125)/IF(Einstellungen!$C$11="7 Tage",7,5),N('Ist-Stunden'!BH125)),MAX(IF(Einstellungen!$C$11="7 Tage",MAX(0,(MIN(DATE(2030,8,0),IF(Mitarbeiter!$D125="",DATE(2030,8,0),Mitarbeiter!$D125),TODAY()))-(MAX(DATE(2030,7,1),Mitarbeiter!$C125))+1),MAX(0,NETWORKDAYS(MAX(DATE(2030,7,1),Mitarbeiter!$C125),MIN(DATE(2030,8,0),IF(Mitarbeiter!$D125="",DATE(2030,8,0),Mitarbeiter!$D125),TODAY()),Einstellungen!$F$13:$F$67)))*N(Mitarbeiter!$E125)/IF(Einstellungen!$C$11="7 Tage",7,5),N('Ist-Stunden'!BH125)+(N(Krankheitstage!DE125)+N(Krankheitstage!DQ125))*N($C125))))</f>
        <v/>
      </c>
      <c r="CM125" s="76">
        <f>IF($B125="",0,IF(Einstellungen!$C$10="Ja",MAX(IF(Einstellungen!$C$11="7 Tage",MAX(0,(MIN(DATE(2030,9,0),IF(Mitarbeiter!$D125="",DATE(2030,9,0),Mitarbeiter!$D125),TODAY()))-(MAX(DATE(2030,8,1),Mitarbeiter!$C125))+1),MAX(0,NETWORKDAYS(MAX(DATE(2030,8,1),Mitarbeiter!$C125),MIN(DATE(2030,9,0),IF(Mitarbeiter!$D125="",DATE(2030,9,0),Mitarbeiter!$D125),TODAY()),Einstellungen!$F$13:$F$67)))*N(Mitarbeiter!$E125)/IF(Einstellungen!$C$11="7 Tage",7,5),N('Ist-Stunden'!BI125)),MAX(IF(Einstellungen!$C$11="7 Tage",MAX(0,(MIN(DATE(2030,9,0),IF(Mitarbeiter!$D125="",DATE(2030,9,0),Mitarbeiter!$D125),TODAY()))-(MAX(DATE(2030,8,1),Mitarbeiter!$C125))+1),MAX(0,NETWORKDAYS(MAX(DATE(2030,8,1),Mitarbeiter!$C125),MIN(DATE(2030,9,0),IF(Mitarbeiter!$D125="",DATE(2030,9,0),Mitarbeiter!$D125),TODAY()),Einstellungen!$F$13:$F$67)))*N(Mitarbeiter!$E125)/IF(Einstellungen!$C$11="7 Tage",7,5),N('Ist-Stunden'!BI125)+(N(Krankheitstage!DF125)+N(Krankheitstage!DR125))*N($C125))))</f>
        <v/>
      </c>
      <c r="CN125" s="76">
        <f>IF($B125="",0,IF(Einstellungen!$C$10="Ja",MAX(IF(Einstellungen!$C$11="7 Tage",MAX(0,(MIN(DATE(2030,10,0),IF(Mitarbeiter!$D125="",DATE(2030,10,0),Mitarbeiter!$D125),TODAY()))-(MAX(DATE(2030,9,1),Mitarbeiter!$C125))+1),MAX(0,NETWORKDAYS(MAX(DATE(2030,9,1),Mitarbeiter!$C125),MIN(DATE(2030,10,0),IF(Mitarbeiter!$D125="",DATE(2030,10,0),Mitarbeiter!$D125),TODAY()),Einstellungen!$F$13:$F$67)))*N(Mitarbeiter!$E125)/IF(Einstellungen!$C$11="7 Tage",7,5),N('Ist-Stunden'!BJ125)),MAX(IF(Einstellungen!$C$11="7 Tage",MAX(0,(MIN(DATE(2030,10,0),IF(Mitarbeiter!$D125="",DATE(2030,10,0),Mitarbeiter!$D125),TODAY()))-(MAX(DATE(2030,9,1),Mitarbeiter!$C125))+1),MAX(0,NETWORKDAYS(MAX(DATE(2030,9,1),Mitarbeiter!$C125),MIN(DATE(2030,10,0),IF(Mitarbeiter!$D125="",DATE(2030,10,0),Mitarbeiter!$D125),TODAY()),Einstellungen!$F$13:$F$67)))*N(Mitarbeiter!$E125)/IF(Einstellungen!$C$11="7 Tage",7,5),N('Ist-Stunden'!BJ125)+(N(Krankheitstage!DG125)+N(Krankheitstage!DS125))*N($C125))))</f>
        <v/>
      </c>
      <c r="CO125" s="76">
        <f>IF($B125="",0,IF(Einstellungen!$C$10="Ja",MAX(IF(Einstellungen!$C$11="7 Tage",MAX(0,(MIN(DATE(2030,11,0),IF(Mitarbeiter!$D125="",DATE(2030,11,0),Mitarbeiter!$D125),TODAY()))-(MAX(DATE(2030,10,1),Mitarbeiter!$C125))+1),MAX(0,NETWORKDAYS(MAX(DATE(2030,10,1),Mitarbeiter!$C125),MIN(DATE(2030,11,0),IF(Mitarbeiter!$D125="",DATE(2030,11,0),Mitarbeiter!$D125),TODAY()),Einstellungen!$F$13:$F$67)))*N(Mitarbeiter!$E125)/IF(Einstellungen!$C$11="7 Tage",7,5),N('Ist-Stunden'!BK125)),MAX(IF(Einstellungen!$C$11="7 Tage",MAX(0,(MIN(DATE(2030,11,0),IF(Mitarbeiter!$D125="",DATE(2030,11,0),Mitarbeiter!$D125),TODAY()))-(MAX(DATE(2030,10,1),Mitarbeiter!$C125))+1),MAX(0,NETWORKDAYS(MAX(DATE(2030,10,1),Mitarbeiter!$C125),MIN(DATE(2030,11,0),IF(Mitarbeiter!$D125="",DATE(2030,11,0),Mitarbeiter!$D125),TODAY()),Einstellungen!$F$13:$F$67)))*N(Mitarbeiter!$E125)/IF(Einstellungen!$C$11="7 Tage",7,5),N('Ist-Stunden'!BK125)+(N(Krankheitstage!DH125)+N(Krankheitstage!DT125))*N($C125))))</f>
        <v/>
      </c>
      <c r="CP125" s="76">
        <f>IF($B125="",0,IF(Einstellungen!$C$10="Ja",MAX(IF(Einstellungen!$C$11="7 Tage",MAX(0,(MIN(DATE(2030,12,0),IF(Mitarbeiter!$D125="",DATE(2030,12,0),Mitarbeiter!$D125),TODAY()))-(MAX(DATE(2030,11,1),Mitarbeiter!$C125))+1),MAX(0,NETWORKDAYS(MAX(DATE(2030,11,1),Mitarbeiter!$C125),MIN(DATE(2030,12,0),IF(Mitarbeiter!$D125="",DATE(2030,12,0),Mitarbeiter!$D125),TODAY()),Einstellungen!$F$13:$F$67)))*N(Mitarbeiter!$E125)/IF(Einstellungen!$C$11="7 Tage",7,5),N('Ist-Stunden'!BL125)),MAX(IF(Einstellungen!$C$11="7 Tage",MAX(0,(MIN(DATE(2030,12,0),IF(Mitarbeiter!$D125="",DATE(2030,12,0),Mitarbeiter!$D125),TODAY()))-(MAX(DATE(2030,11,1),Mitarbeiter!$C125))+1),MAX(0,NETWORKDAYS(MAX(DATE(2030,11,1),Mitarbeiter!$C125),MIN(DATE(2030,12,0),IF(Mitarbeiter!$D125="",DATE(2030,12,0),Mitarbeiter!$D125),TODAY()),Einstellungen!$F$13:$F$67)))*N(Mitarbeiter!$E125)/IF(Einstellungen!$C$11="7 Tage",7,5),N('Ist-Stunden'!BL125)+(N(Krankheitstage!DI125)+N(Krankheitstage!DU125))*N($C125))))</f>
        <v/>
      </c>
      <c r="CQ125" s="76">
        <f>IF($B125="",0,IF(Einstellungen!$C$10="Ja",MAX(IF(Einstellungen!$C$11="7 Tage",MAX(0,(MIN(DATE(2030,13,0),IF(Mitarbeiter!$D125="",DATE(2030,13,0),Mitarbeiter!$D125),TODAY()))-(MAX(DATE(2030,12,1),Mitarbeiter!$C125))+1),MAX(0,NETWORKDAYS(MAX(DATE(2030,12,1),Mitarbeiter!$C125),MIN(DATE(2030,13,0),IF(Mitarbeiter!$D125="",DATE(2030,13,0),Mitarbeiter!$D125),TODAY()),Einstellungen!$F$13:$F$67)))*N(Mitarbeiter!$E125)/IF(Einstellungen!$C$11="7 Tage",7,5),N('Ist-Stunden'!BM125)),MAX(IF(Einstellungen!$C$11="7 Tage",MAX(0,(MIN(DATE(2030,13,0),IF(Mitarbeiter!$D125="",DATE(2030,13,0),Mitarbeiter!$D125),TODAY()))-(MAX(DATE(2030,12,1),Mitarbeiter!$C125))+1),MAX(0,NETWORKDAYS(MAX(DATE(2030,12,1),Mitarbeiter!$C125),MIN(DATE(2030,13,0),IF(Mitarbeiter!$D125="",DATE(2030,13,0),Mitarbeiter!$D125),TODAY()),Einstellungen!$F$13:$F$67)))*N(Mitarbeiter!$E125)/IF(Einstellungen!$C$11="7 Tage",7,5),N('Ist-Stunden'!BM125)+(N(Krankheitstage!DJ125)+N(Krankheitstage!DV125))*N($C125))))</f>
        <v/>
      </c>
    </row>
    <row r="126">
      <c r="A126" s="73">
        <f>IF(Mitarbeiter!B126="","",Mitarbeiter!A126)</f>
        <v/>
      </c>
      <c r="B126" s="6">
        <f>IF(Mitarbeiter!B126="","",Mitarbeiter!B126)</f>
        <v/>
      </c>
      <c r="C126" s="74">
        <f>IF(Mitarbeiter!B126="","",Mitarbeiter!F126)</f>
        <v/>
      </c>
      <c r="D126" s="75">
        <f>N(INDEX(Krankheitstage!$G126:$DV126,1,(Einstellungen!$C$3-2026)*24+1))</f>
        <v/>
      </c>
      <c r="E126" s="75">
        <f>N(INDEX(Krankheitstage!$G126:$DV126,1,(Einstellungen!$C$3-2026)*24+2))</f>
        <v/>
      </c>
      <c r="F126" s="75">
        <f>N(INDEX(Krankheitstage!$G126:$DV126,1,(Einstellungen!$C$3-2026)*24+3))</f>
        <v/>
      </c>
      <c r="G126" s="75">
        <f>N(INDEX(Krankheitstage!$G126:$DV126,1,(Einstellungen!$C$3-2026)*24+4))</f>
        <v/>
      </c>
      <c r="H126" s="75">
        <f>N(INDEX(Krankheitstage!$G126:$DV126,1,(Einstellungen!$C$3-2026)*24+5))</f>
        <v/>
      </c>
      <c r="I126" s="75">
        <f>N(INDEX(Krankheitstage!$G126:$DV126,1,(Einstellungen!$C$3-2026)*24+6))</f>
        <v/>
      </c>
      <c r="J126" s="75">
        <f>N(INDEX(Krankheitstage!$G126:$DV126,1,(Einstellungen!$C$3-2026)*24+7))</f>
        <v/>
      </c>
      <c r="K126" s="75">
        <f>N(INDEX(Krankheitstage!$G126:$DV126,1,(Einstellungen!$C$3-2026)*24+8))</f>
        <v/>
      </c>
      <c r="L126" s="75">
        <f>N(INDEX(Krankheitstage!$G126:$DV126,1,(Einstellungen!$C$3-2026)*24+9))</f>
        <v/>
      </c>
      <c r="M126" s="75">
        <f>N(INDEX(Krankheitstage!$G126:$DV126,1,(Einstellungen!$C$3-2026)*24+10))</f>
        <v/>
      </c>
      <c r="N126" s="75">
        <f>N(INDEX(Krankheitstage!$G126:$DV126,1,(Einstellungen!$C$3-2026)*24+11))</f>
        <v/>
      </c>
      <c r="O126" s="75">
        <f>N(INDEX(Krankheitstage!$G126:$DV126,1,(Einstellungen!$C$3-2026)*24+12))</f>
        <v/>
      </c>
      <c r="P126" s="75">
        <f>IF($B126="","",SUM(D126:O126))</f>
        <v/>
      </c>
      <c r="Q126" s="75">
        <f>N(INDEX(Krankheitstage!$G126:$DV126,1,(Einstellungen!$C$3-2026)*24+13))</f>
        <v/>
      </c>
      <c r="R126" s="75">
        <f>N(INDEX(Krankheitstage!$G126:$DV126,1,(Einstellungen!$C$3-2026)*24+14))</f>
        <v/>
      </c>
      <c r="S126" s="75">
        <f>N(INDEX(Krankheitstage!$G126:$DV126,1,(Einstellungen!$C$3-2026)*24+15))</f>
        <v/>
      </c>
      <c r="T126" s="75">
        <f>N(INDEX(Krankheitstage!$G126:$DV126,1,(Einstellungen!$C$3-2026)*24+16))</f>
        <v/>
      </c>
      <c r="U126" s="75">
        <f>N(INDEX(Krankheitstage!$G126:$DV126,1,(Einstellungen!$C$3-2026)*24+17))</f>
        <v/>
      </c>
      <c r="V126" s="75">
        <f>N(INDEX(Krankheitstage!$G126:$DV126,1,(Einstellungen!$C$3-2026)*24+18))</f>
        <v/>
      </c>
      <c r="W126" s="75">
        <f>N(INDEX(Krankheitstage!$G126:$DV126,1,(Einstellungen!$C$3-2026)*24+19))</f>
        <v/>
      </c>
      <c r="X126" s="75">
        <f>N(INDEX(Krankheitstage!$G126:$DV126,1,(Einstellungen!$C$3-2026)*24+20))</f>
        <v/>
      </c>
      <c r="Y126" s="75">
        <f>N(INDEX(Krankheitstage!$G126:$DV126,1,(Einstellungen!$C$3-2026)*24+21))</f>
        <v/>
      </c>
      <c r="Z126" s="75">
        <f>N(INDEX(Krankheitstage!$G126:$DV126,1,(Einstellungen!$C$3-2026)*24+22))</f>
        <v/>
      </c>
      <c r="AA126" s="75">
        <f>N(INDEX(Krankheitstage!$G126:$DV126,1,(Einstellungen!$C$3-2026)*24+23))</f>
        <v/>
      </c>
      <c r="AB126" s="75">
        <f>N(INDEX(Krankheitstage!$G126:$DV126,1,(Einstellungen!$C$3-2026)*24+24))</f>
        <v/>
      </c>
      <c r="AC126" s="75">
        <f>IF($B126="","",SUM(Q126:AB126))</f>
        <v/>
      </c>
      <c r="AD126" s="75">
        <f>IF($B126="","",SUM(P126,AC126))</f>
        <v/>
      </c>
      <c r="AE126" s="76">
        <f>IF($B126="","",AD126*N(C126))</f>
        <v/>
      </c>
      <c r="AF126" s="75">
        <f>IF($B126="","",Krankheitstage!E126)</f>
        <v/>
      </c>
      <c r="AG126" s="76">
        <f>IF($B126="","",AF126*N(C126))</f>
        <v/>
      </c>
      <c r="AH126" s="76">
        <f>IF($B126="","",INDEX($AJ126:$CQ126,1,(Einstellungen!$C$3-2026)*12+1)+INDEX($AJ126:$CQ126,1,(Einstellungen!$C$3-2026)*12+2)+INDEX($AJ126:$CQ126,1,(Einstellungen!$C$3-2026)*12+3)+INDEX($AJ126:$CQ126,1,(Einstellungen!$C$3-2026)*12+4)+INDEX($AJ126:$CQ126,1,(Einstellungen!$C$3-2026)*12+5)+INDEX($AJ126:$CQ126,1,(Einstellungen!$C$3-2026)*12+6)+INDEX($AJ126:$CQ126,1,(Einstellungen!$C$3-2026)*12+7)+INDEX($AJ126:$CQ126,1,(Einstellungen!$C$3-2026)*12+8)+INDEX($AJ126:$CQ126,1,(Einstellungen!$C$3-2026)*12+9)+INDEX($AJ126:$CQ126,1,(Einstellungen!$C$3-2026)*12+10)+INDEX($AJ126:$CQ126,1,(Einstellungen!$C$3-2026)*12+11)+INDEX($AJ126:$CQ126,1,(Einstellungen!$C$3-2026)*12+12))</f>
        <v/>
      </c>
      <c r="AI126" s="76">
        <f>IF($B126="","",SUM($AJ126:$CQ126))</f>
        <v/>
      </c>
      <c r="AJ126" s="76">
        <f>IF($B126="",0,IF(Einstellungen!$C$10="Ja",MAX(IF(Einstellungen!$C$11="7 Tage",MAX(0,(MIN(DATE(2026,2,0),IF(Mitarbeiter!$D126="",DATE(2026,2,0),Mitarbeiter!$D126),TODAY()))-(MAX(DATE(2026,1,1),Mitarbeiter!$C126))+1),MAX(0,NETWORKDAYS(MAX(DATE(2026,1,1),Mitarbeiter!$C126),MIN(DATE(2026,2,0),IF(Mitarbeiter!$D126="",DATE(2026,2,0),Mitarbeiter!$D126),TODAY()),Einstellungen!$F$13:$F$67)))*N(Mitarbeiter!$E126)/IF(Einstellungen!$C$11="7 Tage",7,5),N('Ist-Stunden'!F126)),MAX(IF(Einstellungen!$C$11="7 Tage",MAX(0,(MIN(DATE(2026,2,0),IF(Mitarbeiter!$D126="",DATE(2026,2,0),Mitarbeiter!$D126),TODAY()))-(MAX(DATE(2026,1,1),Mitarbeiter!$C126))+1),MAX(0,NETWORKDAYS(MAX(DATE(2026,1,1),Mitarbeiter!$C126),MIN(DATE(2026,2,0),IF(Mitarbeiter!$D126="",DATE(2026,2,0),Mitarbeiter!$D126),TODAY()),Einstellungen!$F$13:$F$67)))*N(Mitarbeiter!$E126)/IF(Einstellungen!$C$11="7 Tage",7,5),N('Ist-Stunden'!F126)+(N(Krankheitstage!G126)+N(Krankheitstage!S126))*N($C126))))</f>
        <v/>
      </c>
      <c r="AK126" s="76">
        <f>IF($B126="",0,IF(Einstellungen!$C$10="Ja",MAX(IF(Einstellungen!$C$11="7 Tage",MAX(0,(MIN(DATE(2026,3,0),IF(Mitarbeiter!$D126="",DATE(2026,3,0),Mitarbeiter!$D126),TODAY()))-(MAX(DATE(2026,2,1),Mitarbeiter!$C126))+1),MAX(0,NETWORKDAYS(MAX(DATE(2026,2,1),Mitarbeiter!$C126),MIN(DATE(2026,3,0),IF(Mitarbeiter!$D126="",DATE(2026,3,0),Mitarbeiter!$D126),TODAY()),Einstellungen!$F$13:$F$67)))*N(Mitarbeiter!$E126)/IF(Einstellungen!$C$11="7 Tage",7,5),N('Ist-Stunden'!G126)),MAX(IF(Einstellungen!$C$11="7 Tage",MAX(0,(MIN(DATE(2026,3,0),IF(Mitarbeiter!$D126="",DATE(2026,3,0),Mitarbeiter!$D126),TODAY()))-(MAX(DATE(2026,2,1),Mitarbeiter!$C126))+1),MAX(0,NETWORKDAYS(MAX(DATE(2026,2,1),Mitarbeiter!$C126),MIN(DATE(2026,3,0),IF(Mitarbeiter!$D126="",DATE(2026,3,0),Mitarbeiter!$D126),TODAY()),Einstellungen!$F$13:$F$67)))*N(Mitarbeiter!$E126)/IF(Einstellungen!$C$11="7 Tage",7,5),N('Ist-Stunden'!G126)+(N(Krankheitstage!H126)+N(Krankheitstage!T126))*N($C126))))</f>
        <v/>
      </c>
      <c r="AL126" s="76">
        <f>IF($B126="",0,IF(Einstellungen!$C$10="Ja",MAX(IF(Einstellungen!$C$11="7 Tage",MAX(0,(MIN(DATE(2026,4,0),IF(Mitarbeiter!$D126="",DATE(2026,4,0),Mitarbeiter!$D126),TODAY()))-(MAX(DATE(2026,3,1),Mitarbeiter!$C126))+1),MAX(0,NETWORKDAYS(MAX(DATE(2026,3,1),Mitarbeiter!$C126),MIN(DATE(2026,4,0),IF(Mitarbeiter!$D126="",DATE(2026,4,0),Mitarbeiter!$D126),TODAY()),Einstellungen!$F$13:$F$67)))*N(Mitarbeiter!$E126)/IF(Einstellungen!$C$11="7 Tage",7,5),N('Ist-Stunden'!H126)),MAX(IF(Einstellungen!$C$11="7 Tage",MAX(0,(MIN(DATE(2026,4,0),IF(Mitarbeiter!$D126="",DATE(2026,4,0),Mitarbeiter!$D126),TODAY()))-(MAX(DATE(2026,3,1),Mitarbeiter!$C126))+1),MAX(0,NETWORKDAYS(MAX(DATE(2026,3,1),Mitarbeiter!$C126),MIN(DATE(2026,4,0),IF(Mitarbeiter!$D126="",DATE(2026,4,0),Mitarbeiter!$D126),TODAY()),Einstellungen!$F$13:$F$67)))*N(Mitarbeiter!$E126)/IF(Einstellungen!$C$11="7 Tage",7,5),N('Ist-Stunden'!H126)+(N(Krankheitstage!I126)+N(Krankheitstage!U126))*N($C126))))</f>
        <v/>
      </c>
      <c r="AM126" s="76">
        <f>IF($B126="",0,IF(Einstellungen!$C$10="Ja",MAX(IF(Einstellungen!$C$11="7 Tage",MAX(0,(MIN(DATE(2026,5,0),IF(Mitarbeiter!$D126="",DATE(2026,5,0),Mitarbeiter!$D126),TODAY()))-(MAX(DATE(2026,4,1),Mitarbeiter!$C126))+1),MAX(0,NETWORKDAYS(MAX(DATE(2026,4,1),Mitarbeiter!$C126),MIN(DATE(2026,5,0),IF(Mitarbeiter!$D126="",DATE(2026,5,0),Mitarbeiter!$D126),TODAY()),Einstellungen!$F$13:$F$67)))*N(Mitarbeiter!$E126)/IF(Einstellungen!$C$11="7 Tage",7,5),N('Ist-Stunden'!I126)),MAX(IF(Einstellungen!$C$11="7 Tage",MAX(0,(MIN(DATE(2026,5,0),IF(Mitarbeiter!$D126="",DATE(2026,5,0),Mitarbeiter!$D126),TODAY()))-(MAX(DATE(2026,4,1),Mitarbeiter!$C126))+1),MAX(0,NETWORKDAYS(MAX(DATE(2026,4,1),Mitarbeiter!$C126),MIN(DATE(2026,5,0),IF(Mitarbeiter!$D126="",DATE(2026,5,0),Mitarbeiter!$D126),TODAY()),Einstellungen!$F$13:$F$67)))*N(Mitarbeiter!$E126)/IF(Einstellungen!$C$11="7 Tage",7,5),N('Ist-Stunden'!I126)+(N(Krankheitstage!J126)+N(Krankheitstage!V126))*N($C126))))</f>
        <v/>
      </c>
      <c r="AN126" s="76">
        <f>IF($B126="",0,IF(Einstellungen!$C$10="Ja",MAX(IF(Einstellungen!$C$11="7 Tage",MAX(0,(MIN(DATE(2026,6,0),IF(Mitarbeiter!$D126="",DATE(2026,6,0),Mitarbeiter!$D126),TODAY()))-(MAX(DATE(2026,5,1),Mitarbeiter!$C126))+1),MAX(0,NETWORKDAYS(MAX(DATE(2026,5,1),Mitarbeiter!$C126),MIN(DATE(2026,6,0),IF(Mitarbeiter!$D126="",DATE(2026,6,0),Mitarbeiter!$D126),TODAY()),Einstellungen!$F$13:$F$67)))*N(Mitarbeiter!$E126)/IF(Einstellungen!$C$11="7 Tage",7,5),N('Ist-Stunden'!J126)),MAX(IF(Einstellungen!$C$11="7 Tage",MAX(0,(MIN(DATE(2026,6,0),IF(Mitarbeiter!$D126="",DATE(2026,6,0),Mitarbeiter!$D126),TODAY()))-(MAX(DATE(2026,5,1),Mitarbeiter!$C126))+1),MAX(0,NETWORKDAYS(MAX(DATE(2026,5,1),Mitarbeiter!$C126),MIN(DATE(2026,6,0),IF(Mitarbeiter!$D126="",DATE(2026,6,0),Mitarbeiter!$D126),TODAY()),Einstellungen!$F$13:$F$67)))*N(Mitarbeiter!$E126)/IF(Einstellungen!$C$11="7 Tage",7,5),N('Ist-Stunden'!J126)+(N(Krankheitstage!K126)+N(Krankheitstage!W126))*N($C126))))</f>
        <v/>
      </c>
      <c r="AO126" s="76">
        <f>IF($B126="",0,IF(Einstellungen!$C$10="Ja",MAX(IF(Einstellungen!$C$11="7 Tage",MAX(0,(MIN(DATE(2026,7,0),IF(Mitarbeiter!$D126="",DATE(2026,7,0),Mitarbeiter!$D126),TODAY()))-(MAX(DATE(2026,6,1),Mitarbeiter!$C126))+1),MAX(0,NETWORKDAYS(MAX(DATE(2026,6,1),Mitarbeiter!$C126),MIN(DATE(2026,7,0),IF(Mitarbeiter!$D126="",DATE(2026,7,0),Mitarbeiter!$D126),TODAY()),Einstellungen!$F$13:$F$67)))*N(Mitarbeiter!$E126)/IF(Einstellungen!$C$11="7 Tage",7,5),N('Ist-Stunden'!K126)),MAX(IF(Einstellungen!$C$11="7 Tage",MAX(0,(MIN(DATE(2026,7,0),IF(Mitarbeiter!$D126="",DATE(2026,7,0),Mitarbeiter!$D126),TODAY()))-(MAX(DATE(2026,6,1),Mitarbeiter!$C126))+1),MAX(0,NETWORKDAYS(MAX(DATE(2026,6,1),Mitarbeiter!$C126),MIN(DATE(2026,7,0),IF(Mitarbeiter!$D126="",DATE(2026,7,0),Mitarbeiter!$D126),TODAY()),Einstellungen!$F$13:$F$67)))*N(Mitarbeiter!$E126)/IF(Einstellungen!$C$11="7 Tage",7,5),N('Ist-Stunden'!K126)+(N(Krankheitstage!L126)+N(Krankheitstage!X126))*N($C126))))</f>
        <v/>
      </c>
      <c r="AP126" s="76">
        <f>IF($B126="",0,IF(Einstellungen!$C$10="Ja",MAX(IF(Einstellungen!$C$11="7 Tage",MAX(0,(MIN(DATE(2026,8,0),IF(Mitarbeiter!$D126="",DATE(2026,8,0),Mitarbeiter!$D126),TODAY()))-(MAX(DATE(2026,7,1),Mitarbeiter!$C126))+1),MAX(0,NETWORKDAYS(MAX(DATE(2026,7,1),Mitarbeiter!$C126),MIN(DATE(2026,8,0),IF(Mitarbeiter!$D126="",DATE(2026,8,0),Mitarbeiter!$D126),TODAY()),Einstellungen!$F$13:$F$67)))*N(Mitarbeiter!$E126)/IF(Einstellungen!$C$11="7 Tage",7,5),N('Ist-Stunden'!L126)),MAX(IF(Einstellungen!$C$11="7 Tage",MAX(0,(MIN(DATE(2026,8,0),IF(Mitarbeiter!$D126="",DATE(2026,8,0),Mitarbeiter!$D126),TODAY()))-(MAX(DATE(2026,7,1),Mitarbeiter!$C126))+1),MAX(0,NETWORKDAYS(MAX(DATE(2026,7,1),Mitarbeiter!$C126),MIN(DATE(2026,8,0),IF(Mitarbeiter!$D126="",DATE(2026,8,0),Mitarbeiter!$D126),TODAY()),Einstellungen!$F$13:$F$67)))*N(Mitarbeiter!$E126)/IF(Einstellungen!$C$11="7 Tage",7,5),N('Ist-Stunden'!L126)+(N(Krankheitstage!M126)+N(Krankheitstage!Y126))*N($C126))))</f>
        <v/>
      </c>
      <c r="AQ126" s="76">
        <f>IF($B126="",0,IF(Einstellungen!$C$10="Ja",MAX(IF(Einstellungen!$C$11="7 Tage",MAX(0,(MIN(DATE(2026,9,0),IF(Mitarbeiter!$D126="",DATE(2026,9,0),Mitarbeiter!$D126),TODAY()))-(MAX(DATE(2026,8,1),Mitarbeiter!$C126))+1),MAX(0,NETWORKDAYS(MAX(DATE(2026,8,1),Mitarbeiter!$C126),MIN(DATE(2026,9,0),IF(Mitarbeiter!$D126="",DATE(2026,9,0),Mitarbeiter!$D126),TODAY()),Einstellungen!$F$13:$F$67)))*N(Mitarbeiter!$E126)/IF(Einstellungen!$C$11="7 Tage",7,5),N('Ist-Stunden'!M126)),MAX(IF(Einstellungen!$C$11="7 Tage",MAX(0,(MIN(DATE(2026,9,0),IF(Mitarbeiter!$D126="",DATE(2026,9,0),Mitarbeiter!$D126),TODAY()))-(MAX(DATE(2026,8,1),Mitarbeiter!$C126))+1),MAX(0,NETWORKDAYS(MAX(DATE(2026,8,1),Mitarbeiter!$C126),MIN(DATE(2026,9,0),IF(Mitarbeiter!$D126="",DATE(2026,9,0),Mitarbeiter!$D126),TODAY()),Einstellungen!$F$13:$F$67)))*N(Mitarbeiter!$E126)/IF(Einstellungen!$C$11="7 Tage",7,5),N('Ist-Stunden'!M126)+(N(Krankheitstage!N126)+N(Krankheitstage!Z126))*N($C126))))</f>
        <v/>
      </c>
      <c r="AR126" s="76">
        <f>IF($B126="",0,IF(Einstellungen!$C$10="Ja",MAX(IF(Einstellungen!$C$11="7 Tage",MAX(0,(MIN(DATE(2026,10,0),IF(Mitarbeiter!$D126="",DATE(2026,10,0),Mitarbeiter!$D126),TODAY()))-(MAX(DATE(2026,9,1),Mitarbeiter!$C126))+1),MAX(0,NETWORKDAYS(MAX(DATE(2026,9,1),Mitarbeiter!$C126),MIN(DATE(2026,10,0),IF(Mitarbeiter!$D126="",DATE(2026,10,0),Mitarbeiter!$D126),TODAY()),Einstellungen!$F$13:$F$67)))*N(Mitarbeiter!$E126)/IF(Einstellungen!$C$11="7 Tage",7,5),N('Ist-Stunden'!N126)),MAX(IF(Einstellungen!$C$11="7 Tage",MAX(0,(MIN(DATE(2026,10,0),IF(Mitarbeiter!$D126="",DATE(2026,10,0),Mitarbeiter!$D126),TODAY()))-(MAX(DATE(2026,9,1),Mitarbeiter!$C126))+1),MAX(0,NETWORKDAYS(MAX(DATE(2026,9,1),Mitarbeiter!$C126),MIN(DATE(2026,10,0),IF(Mitarbeiter!$D126="",DATE(2026,10,0),Mitarbeiter!$D126),TODAY()),Einstellungen!$F$13:$F$67)))*N(Mitarbeiter!$E126)/IF(Einstellungen!$C$11="7 Tage",7,5),N('Ist-Stunden'!N126)+(N(Krankheitstage!O126)+N(Krankheitstage!AA126))*N($C126))))</f>
        <v/>
      </c>
      <c r="AS126" s="76">
        <f>IF($B126="",0,IF(Einstellungen!$C$10="Ja",MAX(IF(Einstellungen!$C$11="7 Tage",MAX(0,(MIN(DATE(2026,11,0),IF(Mitarbeiter!$D126="",DATE(2026,11,0),Mitarbeiter!$D126),TODAY()))-(MAX(DATE(2026,10,1),Mitarbeiter!$C126))+1),MAX(0,NETWORKDAYS(MAX(DATE(2026,10,1),Mitarbeiter!$C126),MIN(DATE(2026,11,0),IF(Mitarbeiter!$D126="",DATE(2026,11,0),Mitarbeiter!$D126),TODAY()),Einstellungen!$F$13:$F$67)))*N(Mitarbeiter!$E126)/IF(Einstellungen!$C$11="7 Tage",7,5),N('Ist-Stunden'!O126)),MAX(IF(Einstellungen!$C$11="7 Tage",MAX(0,(MIN(DATE(2026,11,0),IF(Mitarbeiter!$D126="",DATE(2026,11,0),Mitarbeiter!$D126),TODAY()))-(MAX(DATE(2026,10,1),Mitarbeiter!$C126))+1),MAX(0,NETWORKDAYS(MAX(DATE(2026,10,1),Mitarbeiter!$C126),MIN(DATE(2026,11,0),IF(Mitarbeiter!$D126="",DATE(2026,11,0),Mitarbeiter!$D126),TODAY()),Einstellungen!$F$13:$F$67)))*N(Mitarbeiter!$E126)/IF(Einstellungen!$C$11="7 Tage",7,5),N('Ist-Stunden'!O126)+(N(Krankheitstage!P126)+N(Krankheitstage!AB126))*N($C126))))</f>
        <v/>
      </c>
      <c r="AT126" s="76">
        <f>IF($B126="",0,IF(Einstellungen!$C$10="Ja",MAX(IF(Einstellungen!$C$11="7 Tage",MAX(0,(MIN(DATE(2026,12,0),IF(Mitarbeiter!$D126="",DATE(2026,12,0),Mitarbeiter!$D126),TODAY()))-(MAX(DATE(2026,11,1),Mitarbeiter!$C126))+1),MAX(0,NETWORKDAYS(MAX(DATE(2026,11,1),Mitarbeiter!$C126),MIN(DATE(2026,12,0),IF(Mitarbeiter!$D126="",DATE(2026,12,0),Mitarbeiter!$D126),TODAY()),Einstellungen!$F$13:$F$67)))*N(Mitarbeiter!$E126)/IF(Einstellungen!$C$11="7 Tage",7,5),N('Ist-Stunden'!P126)),MAX(IF(Einstellungen!$C$11="7 Tage",MAX(0,(MIN(DATE(2026,12,0),IF(Mitarbeiter!$D126="",DATE(2026,12,0),Mitarbeiter!$D126),TODAY()))-(MAX(DATE(2026,11,1),Mitarbeiter!$C126))+1),MAX(0,NETWORKDAYS(MAX(DATE(2026,11,1),Mitarbeiter!$C126),MIN(DATE(2026,12,0),IF(Mitarbeiter!$D126="",DATE(2026,12,0),Mitarbeiter!$D126),TODAY()),Einstellungen!$F$13:$F$67)))*N(Mitarbeiter!$E126)/IF(Einstellungen!$C$11="7 Tage",7,5),N('Ist-Stunden'!P126)+(N(Krankheitstage!Q126)+N(Krankheitstage!AC126))*N($C126))))</f>
        <v/>
      </c>
      <c r="AU126" s="76">
        <f>IF($B126="",0,IF(Einstellungen!$C$10="Ja",MAX(IF(Einstellungen!$C$11="7 Tage",MAX(0,(MIN(DATE(2026,13,0),IF(Mitarbeiter!$D126="",DATE(2026,13,0),Mitarbeiter!$D126),TODAY()))-(MAX(DATE(2026,12,1),Mitarbeiter!$C126))+1),MAX(0,NETWORKDAYS(MAX(DATE(2026,12,1),Mitarbeiter!$C126),MIN(DATE(2026,13,0),IF(Mitarbeiter!$D126="",DATE(2026,13,0),Mitarbeiter!$D126),TODAY()),Einstellungen!$F$13:$F$67)))*N(Mitarbeiter!$E126)/IF(Einstellungen!$C$11="7 Tage",7,5),N('Ist-Stunden'!Q126)),MAX(IF(Einstellungen!$C$11="7 Tage",MAX(0,(MIN(DATE(2026,13,0),IF(Mitarbeiter!$D126="",DATE(2026,13,0),Mitarbeiter!$D126),TODAY()))-(MAX(DATE(2026,12,1),Mitarbeiter!$C126))+1),MAX(0,NETWORKDAYS(MAX(DATE(2026,12,1),Mitarbeiter!$C126),MIN(DATE(2026,13,0),IF(Mitarbeiter!$D126="",DATE(2026,13,0),Mitarbeiter!$D126),TODAY()),Einstellungen!$F$13:$F$67)))*N(Mitarbeiter!$E126)/IF(Einstellungen!$C$11="7 Tage",7,5),N('Ist-Stunden'!Q126)+(N(Krankheitstage!R126)+N(Krankheitstage!AD126))*N($C126))))</f>
        <v/>
      </c>
      <c r="AV126" s="76">
        <f>IF($B126="",0,IF(Einstellungen!$C$10="Ja",MAX(IF(Einstellungen!$C$11="7 Tage",MAX(0,(MIN(DATE(2027,2,0),IF(Mitarbeiter!$D126="",DATE(2027,2,0),Mitarbeiter!$D126),TODAY()))-(MAX(DATE(2027,1,1),Mitarbeiter!$C126))+1),MAX(0,NETWORKDAYS(MAX(DATE(2027,1,1),Mitarbeiter!$C126),MIN(DATE(2027,2,0),IF(Mitarbeiter!$D126="",DATE(2027,2,0),Mitarbeiter!$D126),TODAY()),Einstellungen!$F$13:$F$67)))*N(Mitarbeiter!$E126)/IF(Einstellungen!$C$11="7 Tage",7,5),N('Ist-Stunden'!R126)),MAX(IF(Einstellungen!$C$11="7 Tage",MAX(0,(MIN(DATE(2027,2,0),IF(Mitarbeiter!$D126="",DATE(2027,2,0),Mitarbeiter!$D126),TODAY()))-(MAX(DATE(2027,1,1),Mitarbeiter!$C126))+1),MAX(0,NETWORKDAYS(MAX(DATE(2027,1,1),Mitarbeiter!$C126),MIN(DATE(2027,2,0),IF(Mitarbeiter!$D126="",DATE(2027,2,0),Mitarbeiter!$D126),TODAY()),Einstellungen!$F$13:$F$67)))*N(Mitarbeiter!$E126)/IF(Einstellungen!$C$11="7 Tage",7,5),N('Ist-Stunden'!R126)+(N(Krankheitstage!AE126)+N(Krankheitstage!AQ126))*N($C126))))</f>
        <v/>
      </c>
      <c r="AW126" s="76">
        <f>IF($B126="",0,IF(Einstellungen!$C$10="Ja",MAX(IF(Einstellungen!$C$11="7 Tage",MAX(0,(MIN(DATE(2027,3,0),IF(Mitarbeiter!$D126="",DATE(2027,3,0),Mitarbeiter!$D126),TODAY()))-(MAX(DATE(2027,2,1),Mitarbeiter!$C126))+1),MAX(0,NETWORKDAYS(MAX(DATE(2027,2,1),Mitarbeiter!$C126),MIN(DATE(2027,3,0),IF(Mitarbeiter!$D126="",DATE(2027,3,0),Mitarbeiter!$D126),TODAY()),Einstellungen!$F$13:$F$67)))*N(Mitarbeiter!$E126)/IF(Einstellungen!$C$11="7 Tage",7,5),N('Ist-Stunden'!S126)),MAX(IF(Einstellungen!$C$11="7 Tage",MAX(0,(MIN(DATE(2027,3,0),IF(Mitarbeiter!$D126="",DATE(2027,3,0),Mitarbeiter!$D126),TODAY()))-(MAX(DATE(2027,2,1),Mitarbeiter!$C126))+1),MAX(0,NETWORKDAYS(MAX(DATE(2027,2,1),Mitarbeiter!$C126),MIN(DATE(2027,3,0),IF(Mitarbeiter!$D126="",DATE(2027,3,0),Mitarbeiter!$D126),TODAY()),Einstellungen!$F$13:$F$67)))*N(Mitarbeiter!$E126)/IF(Einstellungen!$C$11="7 Tage",7,5),N('Ist-Stunden'!S126)+(N(Krankheitstage!AF126)+N(Krankheitstage!AR126))*N($C126))))</f>
        <v/>
      </c>
      <c r="AX126" s="76">
        <f>IF($B126="",0,IF(Einstellungen!$C$10="Ja",MAX(IF(Einstellungen!$C$11="7 Tage",MAX(0,(MIN(DATE(2027,4,0),IF(Mitarbeiter!$D126="",DATE(2027,4,0),Mitarbeiter!$D126),TODAY()))-(MAX(DATE(2027,3,1),Mitarbeiter!$C126))+1),MAX(0,NETWORKDAYS(MAX(DATE(2027,3,1),Mitarbeiter!$C126),MIN(DATE(2027,4,0),IF(Mitarbeiter!$D126="",DATE(2027,4,0),Mitarbeiter!$D126),TODAY()),Einstellungen!$F$13:$F$67)))*N(Mitarbeiter!$E126)/IF(Einstellungen!$C$11="7 Tage",7,5),N('Ist-Stunden'!T126)),MAX(IF(Einstellungen!$C$11="7 Tage",MAX(0,(MIN(DATE(2027,4,0),IF(Mitarbeiter!$D126="",DATE(2027,4,0),Mitarbeiter!$D126),TODAY()))-(MAX(DATE(2027,3,1),Mitarbeiter!$C126))+1),MAX(0,NETWORKDAYS(MAX(DATE(2027,3,1),Mitarbeiter!$C126),MIN(DATE(2027,4,0),IF(Mitarbeiter!$D126="",DATE(2027,4,0),Mitarbeiter!$D126),TODAY()),Einstellungen!$F$13:$F$67)))*N(Mitarbeiter!$E126)/IF(Einstellungen!$C$11="7 Tage",7,5),N('Ist-Stunden'!T126)+(N(Krankheitstage!AG126)+N(Krankheitstage!AS126))*N($C126))))</f>
        <v/>
      </c>
      <c r="AY126" s="76">
        <f>IF($B126="",0,IF(Einstellungen!$C$10="Ja",MAX(IF(Einstellungen!$C$11="7 Tage",MAX(0,(MIN(DATE(2027,5,0),IF(Mitarbeiter!$D126="",DATE(2027,5,0),Mitarbeiter!$D126),TODAY()))-(MAX(DATE(2027,4,1),Mitarbeiter!$C126))+1),MAX(0,NETWORKDAYS(MAX(DATE(2027,4,1),Mitarbeiter!$C126),MIN(DATE(2027,5,0),IF(Mitarbeiter!$D126="",DATE(2027,5,0),Mitarbeiter!$D126),TODAY()),Einstellungen!$F$13:$F$67)))*N(Mitarbeiter!$E126)/IF(Einstellungen!$C$11="7 Tage",7,5),N('Ist-Stunden'!U126)),MAX(IF(Einstellungen!$C$11="7 Tage",MAX(0,(MIN(DATE(2027,5,0),IF(Mitarbeiter!$D126="",DATE(2027,5,0),Mitarbeiter!$D126),TODAY()))-(MAX(DATE(2027,4,1),Mitarbeiter!$C126))+1),MAX(0,NETWORKDAYS(MAX(DATE(2027,4,1),Mitarbeiter!$C126),MIN(DATE(2027,5,0),IF(Mitarbeiter!$D126="",DATE(2027,5,0),Mitarbeiter!$D126),TODAY()),Einstellungen!$F$13:$F$67)))*N(Mitarbeiter!$E126)/IF(Einstellungen!$C$11="7 Tage",7,5),N('Ist-Stunden'!U126)+(N(Krankheitstage!AH126)+N(Krankheitstage!AT126))*N($C126))))</f>
        <v/>
      </c>
      <c r="AZ126" s="76">
        <f>IF($B126="",0,IF(Einstellungen!$C$10="Ja",MAX(IF(Einstellungen!$C$11="7 Tage",MAX(0,(MIN(DATE(2027,6,0),IF(Mitarbeiter!$D126="",DATE(2027,6,0),Mitarbeiter!$D126),TODAY()))-(MAX(DATE(2027,5,1),Mitarbeiter!$C126))+1),MAX(0,NETWORKDAYS(MAX(DATE(2027,5,1),Mitarbeiter!$C126),MIN(DATE(2027,6,0),IF(Mitarbeiter!$D126="",DATE(2027,6,0),Mitarbeiter!$D126),TODAY()),Einstellungen!$F$13:$F$67)))*N(Mitarbeiter!$E126)/IF(Einstellungen!$C$11="7 Tage",7,5),N('Ist-Stunden'!V126)),MAX(IF(Einstellungen!$C$11="7 Tage",MAX(0,(MIN(DATE(2027,6,0),IF(Mitarbeiter!$D126="",DATE(2027,6,0),Mitarbeiter!$D126),TODAY()))-(MAX(DATE(2027,5,1),Mitarbeiter!$C126))+1),MAX(0,NETWORKDAYS(MAX(DATE(2027,5,1),Mitarbeiter!$C126),MIN(DATE(2027,6,0),IF(Mitarbeiter!$D126="",DATE(2027,6,0),Mitarbeiter!$D126),TODAY()),Einstellungen!$F$13:$F$67)))*N(Mitarbeiter!$E126)/IF(Einstellungen!$C$11="7 Tage",7,5),N('Ist-Stunden'!V126)+(N(Krankheitstage!AI126)+N(Krankheitstage!AU126))*N($C126))))</f>
        <v/>
      </c>
      <c r="BA126" s="76">
        <f>IF($B126="",0,IF(Einstellungen!$C$10="Ja",MAX(IF(Einstellungen!$C$11="7 Tage",MAX(0,(MIN(DATE(2027,7,0),IF(Mitarbeiter!$D126="",DATE(2027,7,0),Mitarbeiter!$D126),TODAY()))-(MAX(DATE(2027,6,1),Mitarbeiter!$C126))+1),MAX(0,NETWORKDAYS(MAX(DATE(2027,6,1),Mitarbeiter!$C126),MIN(DATE(2027,7,0),IF(Mitarbeiter!$D126="",DATE(2027,7,0),Mitarbeiter!$D126),TODAY()),Einstellungen!$F$13:$F$67)))*N(Mitarbeiter!$E126)/IF(Einstellungen!$C$11="7 Tage",7,5),N('Ist-Stunden'!W126)),MAX(IF(Einstellungen!$C$11="7 Tage",MAX(0,(MIN(DATE(2027,7,0),IF(Mitarbeiter!$D126="",DATE(2027,7,0),Mitarbeiter!$D126),TODAY()))-(MAX(DATE(2027,6,1),Mitarbeiter!$C126))+1),MAX(0,NETWORKDAYS(MAX(DATE(2027,6,1),Mitarbeiter!$C126),MIN(DATE(2027,7,0),IF(Mitarbeiter!$D126="",DATE(2027,7,0),Mitarbeiter!$D126),TODAY()),Einstellungen!$F$13:$F$67)))*N(Mitarbeiter!$E126)/IF(Einstellungen!$C$11="7 Tage",7,5),N('Ist-Stunden'!W126)+(N(Krankheitstage!AJ126)+N(Krankheitstage!AV126))*N($C126))))</f>
        <v/>
      </c>
      <c r="BB126" s="76">
        <f>IF($B126="",0,IF(Einstellungen!$C$10="Ja",MAX(IF(Einstellungen!$C$11="7 Tage",MAX(0,(MIN(DATE(2027,8,0),IF(Mitarbeiter!$D126="",DATE(2027,8,0),Mitarbeiter!$D126),TODAY()))-(MAX(DATE(2027,7,1),Mitarbeiter!$C126))+1),MAX(0,NETWORKDAYS(MAX(DATE(2027,7,1),Mitarbeiter!$C126),MIN(DATE(2027,8,0),IF(Mitarbeiter!$D126="",DATE(2027,8,0),Mitarbeiter!$D126),TODAY()),Einstellungen!$F$13:$F$67)))*N(Mitarbeiter!$E126)/IF(Einstellungen!$C$11="7 Tage",7,5),N('Ist-Stunden'!X126)),MAX(IF(Einstellungen!$C$11="7 Tage",MAX(0,(MIN(DATE(2027,8,0),IF(Mitarbeiter!$D126="",DATE(2027,8,0),Mitarbeiter!$D126),TODAY()))-(MAX(DATE(2027,7,1),Mitarbeiter!$C126))+1),MAX(0,NETWORKDAYS(MAX(DATE(2027,7,1),Mitarbeiter!$C126),MIN(DATE(2027,8,0),IF(Mitarbeiter!$D126="",DATE(2027,8,0),Mitarbeiter!$D126),TODAY()),Einstellungen!$F$13:$F$67)))*N(Mitarbeiter!$E126)/IF(Einstellungen!$C$11="7 Tage",7,5),N('Ist-Stunden'!X126)+(N(Krankheitstage!AK126)+N(Krankheitstage!AW126))*N($C126))))</f>
        <v/>
      </c>
      <c r="BC126" s="76">
        <f>IF($B126="",0,IF(Einstellungen!$C$10="Ja",MAX(IF(Einstellungen!$C$11="7 Tage",MAX(0,(MIN(DATE(2027,9,0),IF(Mitarbeiter!$D126="",DATE(2027,9,0),Mitarbeiter!$D126),TODAY()))-(MAX(DATE(2027,8,1),Mitarbeiter!$C126))+1),MAX(0,NETWORKDAYS(MAX(DATE(2027,8,1),Mitarbeiter!$C126),MIN(DATE(2027,9,0),IF(Mitarbeiter!$D126="",DATE(2027,9,0),Mitarbeiter!$D126),TODAY()),Einstellungen!$F$13:$F$67)))*N(Mitarbeiter!$E126)/IF(Einstellungen!$C$11="7 Tage",7,5),N('Ist-Stunden'!Y126)),MAX(IF(Einstellungen!$C$11="7 Tage",MAX(0,(MIN(DATE(2027,9,0),IF(Mitarbeiter!$D126="",DATE(2027,9,0),Mitarbeiter!$D126),TODAY()))-(MAX(DATE(2027,8,1),Mitarbeiter!$C126))+1),MAX(0,NETWORKDAYS(MAX(DATE(2027,8,1),Mitarbeiter!$C126),MIN(DATE(2027,9,0),IF(Mitarbeiter!$D126="",DATE(2027,9,0),Mitarbeiter!$D126),TODAY()),Einstellungen!$F$13:$F$67)))*N(Mitarbeiter!$E126)/IF(Einstellungen!$C$11="7 Tage",7,5),N('Ist-Stunden'!Y126)+(N(Krankheitstage!AL126)+N(Krankheitstage!AX126))*N($C126))))</f>
        <v/>
      </c>
      <c r="BD126" s="76">
        <f>IF($B126="",0,IF(Einstellungen!$C$10="Ja",MAX(IF(Einstellungen!$C$11="7 Tage",MAX(0,(MIN(DATE(2027,10,0),IF(Mitarbeiter!$D126="",DATE(2027,10,0),Mitarbeiter!$D126),TODAY()))-(MAX(DATE(2027,9,1),Mitarbeiter!$C126))+1),MAX(0,NETWORKDAYS(MAX(DATE(2027,9,1),Mitarbeiter!$C126),MIN(DATE(2027,10,0),IF(Mitarbeiter!$D126="",DATE(2027,10,0),Mitarbeiter!$D126),TODAY()),Einstellungen!$F$13:$F$67)))*N(Mitarbeiter!$E126)/IF(Einstellungen!$C$11="7 Tage",7,5),N('Ist-Stunden'!Z126)),MAX(IF(Einstellungen!$C$11="7 Tage",MAX(0,(MIN(DATE(2027,10,0),IF(Mitarbeiter!$D126="",DATE(2027,10,0),Mitarbeiter!$D126),TODAY()))-(MAX(DATE(2027,9,1),Mitarbeiter!$C126))+1),MAX(0,NETWORKDAYS(MAX(DATE(2027,9,1),Mitarbeiter!$C126),MIN(DATE(2027,10,0),IF(Mitarbeiter!$D126="",DATE(2027,10,0),Mitarbeiter!$D126),TODAY()),Einstellungen!$F$13:$F$67)))*N(Mitarbeiter!$E126)/IF(Einstellungen!$C$11="7 Tage",7,5),N('Ist-Stunden'!Z126)+(N(Krankheitstage!AM126)+N(Krankheitstage!AY126))*N($C126))))</f>
        <v/>
      </c>
      <c r="BE126" s="76">
        <f>IF($B126="",0,IF(Einstellungen!$C$10="Ja",MAX(IF(Einstellungen!$C$11="7 Tage",MAX(0,(MIN(DATE(2027,11,0),IF(Mitarbeiter!$D126="",DATE(2027,11,0),Mitarbeiter!$D126),TODAY()))-(MAX(DATE(2027,10,1),Mitarbeiter!$C126))+1),MAX(0,NETWORKDAYS(MAX(DATE(2027,10,1),Mitarbeiter!$C126),MIN(DATE(2027,11,0),IF(Mitarbeiter!$D126="",DATE(2027,11,0),Mitarbeiter!$D126),TODAY()),Einstellungen!$F$13:$F$67)))*N(Mitarbeiter!$E126)/IF(Einstellungen!$C$11="7 Tage",7,5),N('Ist-Stunden'!AA126)),MAX(IF(Einstellungen!$C$11="7 Tage",MAX(0,(MIN(DATE(2027,11,0),IF(Mitarbeiter!$D126="",DATE(2027,11,0),Mitarbeiter!$D126),TODAY()))-(MAX(DATE(2027,10,1),Mitarbeiter!$C126))+1),MAX(0,NETWORKDAYS(MAX(DATE(2027,10,1),Mitarbeiter!$C126),MIN(DATE(2027,11,0),IF(Mitarbeiter!$D126="",DATE(2027,11,0),Mitarbeiter!$D126),TODAY()),Einstellungen!$F$13:$F$67)))*N(Mitarbeiter!$E126)/IF(Einstellungen!$C$11="7 Tage",7,5),N('Ist-Stunden'!AA126)+(N(Krankheitstage!AN126)+N(Krankheitstage!AZ126))*N($C126))))</f>
        <v/>
      </c>
      <c r="BF126" s="76">
        <f>IF($B126="",0,IF(Einstellungen!$C$10="Ja",MAX(IF(Einstellungen!$C$11="7 Tage",MAX(0,(MIN(DATE(2027,12,0),IF(Mitarbeiter!$D126="",DATE(2027,12,0),Mitarbeiter!$D126),TODAY()))-(MAX(DATE(2027,11,1),Mitarbeiter!$C126))+1),MAX(0,NETWORKDAYS(MAX(DATE(2027,11,1),Mitarbeiter!$C126),MIN(DATE(2027,12,0),IF(Mitarbeiter!$D126="",DATE(2027,12,0),Mitarbeiter!$D126),TODAY()),Einstellungen!$F$13:$F$67)))*N(Mitarbeiter!$E126)/IF(Einstellungen!$C$11="7 Tage",7,5),N('Ist-Stunden'!AB126)),MAX(IF(Einstellungen!$C$11="7 Tage",MAX(0,(MIN(DATE(2027,12,0),IF(Mitarbeiter!$D126="",DATE(2027,12,0),Mitarbeiter!$D126),TODAY()))-(MAX(DATE(2027,11,1),Mitarbeiter!$C126))+1),MAX(0,NETWORKDAYS(MAX(DATE(2027,11,1),Mitarbeiter!$C126),MIN(DATE(2027,12,0),IF(Mitarbeiter!$D126="",DATE(2027,12,0),Mitarbeiter!$D126),TODAY()),Einstellungen!$F$13:$F$67)))*N(Mitarbeiter!$E126)/IF(Einstellungen!$C$11="7 Tage",7,5),N('Ist-Stunden'!AB126)+(N(Krankheitstage!AO126)+N(Krankheitstage!BA126))*N($C126))))</f>
        <v/>
      </c>
      <c r="BG126" s="76">
        <f>IF($B126="",0,IF(Einstellungen!$C$10="Ja",MAX(IF(Einstellungen!$C$11="7 Tage",MAX(0,(MIN(DATE(2027,13,0),IF(Mitarbeiter!$D126="",DATE(2027,13,0),Mitarbeiter!$D126),TODAY()))-(MAX(DATE(2027,12,1),Mitarbeiter!$C126))+1),MAX(0,NETWORKDAYS(MAX(DATE(2027,12,1),Mitarbeiter!$C126),MIN(DATE(2027,13,0),IF(Mitarbeiter!$D126="",DATE(2027,13,0),Mitarbeiter!$D126),TODAY()),Einstellungen!$F$13:$F$67)))*N(Mitarbeiter!$E126)/IF(Einstellungen!$C$11="7 Tage",7,5),N('Ist-Stunden'!AC126)),MAX(IF(Einstellungen!$C$11="7 Tage",MAX(0,(MIN(DATE(2027,13,0),IF(Mitarbeiter!$D126="",DATE(2027,13,0),Mitarbeiter!$D126),TODAY()))-(MAX(DATE(2027,12,1),Mitarbeiter!$C126))+1),MAX(0,NETWORKDAYS(MAX(DATE(2027,12,1),Mitarbeiter!$C126),MIN(DATE(2027,13,0),IF(Mitarbeiter!$D126="",DATE(2027,13,0),Mitarbeiter!$D126),TODAY()),Einstellungen!$F$13:$F$67)))*N(Mitarbeiter!$E126)/IF(Einstellungen!$C$11="7 Tage",7,5),N('Ist-Stunden'!AC126)+(N(Krankheitstage!AP126)+N(Krankheitstage!BB126))*N($C126))))</f>
        <v/>
      </c>
      <c r="BH126" s="76">
        <f>IF($B126="",0,IF(Einstellungen!$C$10="Ja",MAX(IF(Einstellungen!$C$11="7 Tage",MAX(0,(MIN(DATE(2028,2,0),IF(Mitarbeiter!$D126="",DATE(2028,2,0),Mitarbeiter!$D126),TODAY()))-(MAX(DATE(2028,1,1),Mitarbeiter!$C126))+1),MAX(0,NETWORKDAYS(MAX(DATE(2028,1,1),Mitarbeiter!$C126),MIN(DATE(2028,2,0),IF(Mitarbeiter!$D126="",DATE(2028,2,0),Mitarbeiter!$D126),TODAY()),Einstellungen!$F$13:$F$67)))*N(Mitarbeiter!$E126)/IF(Einstellungen!$C$11="7 Tage",7,5),N('Ist-Stunden'!AD126)),MAX(IF(Einstellungen!$C$11="7 Tage",MAX(0,(MIN(DATE(2028,2,0),IF(Mitarbeiter!$D126="",DATE(2028,2,0),Mitarbeiter!$D126),TODAY()))-(MAX(DATE(2028,1,1),Mitarbeiter!$C126))+1),MAX(0,NETWORKDAYS(MAX(DATE(2028,1,1),Mitarbeiter!$C126),MIN(DATE(2028,2,0),IF(Mitarbeiter!$D126="",DATE(2028,2,0),Mitarbeiter!$D126),TODAY()),Einstellungen!$F$13:$F$67)))*N(Mitarbeiter!$E126)/IF(Einstellungen!$C$11="7 Tage",7,5),N('Ist-Stunden'!AD126)+(N(Krankheitstage!BC126)+N(Krankheitstage!BO126))*N($C126))))</f>
        <v/>
      </c>
      <c r="BI126" s="76">
        <f>IF($B126="",0,IF(Einstellungen!$C$10="Ja",MAX(IF(Einstellungen!$C$11="7 Tage",MAX(0,(MIN(DATE(2028,3,0),IF(Mitarbeiter!$D126="",DATE(2028,3,0),Mitarbeiter!$D126),TODAY()))-(MAX(DATE(2028,2,1),Mitarbeiter!$C126))+1),MAX(0,NETWORKDAYS(MAX(DATE(2028,2,1),Mitarbeiter!$C126),MIN(DATE(2028,3,0),IF(Mitarbeiter!$D126="",DATE(2028,3,0),Mitarbeiter!$D126),TODAY()),Einstellungen!$F$13:$F$67)))*N(Mitarbeiter!$E126)/IF(Einstellungen!$C$11="7 Tage",7,5),N('Ist-Stunden'!AE126)),MAX(IF(Einstellungen!$C$11="7 Tage",MAX(0,(MIN(DATE(2028,3,0),IF(Mitarbeiter!$D126="",DATE(2028,3,0),Mitarbeiter!$D126),TODAY()))-(MAX(DATE(2028,2,1),Mitarbeiter!$C126))+1),MAX(0,NETWORKDAYS(MAX(DATE(2028,2,1),Mitarbeiter!$C126),MIN(DATE(2028,3,0),IF(Mitarbeiter!$D126="",DATE(2028,3,0),Mitarbeiter!$D126),TODAY()),Einstellungen!$F$13:$F$67)))*N(Mitarbeiter!$E126)/IF(Einstellungen!$C$11="7 Tage",7,5),N('Ist-Stunden'!AE126)+(N(Krankheitstage!BD126)+N(Krankheitstage!BP126))*N($C126))))</f>
        <v/>
      </c>
      <c r="BJ126" s="76">
        <f>IF($B126="",0,IF(Einstellungen!$C$10="Ja",MAX(IF(Einstellungen!$C$11="7 Tage",MAX(0,(MIN(DATE(2028,4,0),IF(Mitarbeiter!$D126="",DATE(2028,4,0),Mitarbeiter!$D126),TODAY()))-(MAX(DATE(2028,3,1),Mitarbeiter!$C126))+1),MAX(0,NETWORKDAYS(MAX(DATE(2028,3,1),Mitarbeiter!$C126),MIN(DATE(2028,4,0),IF(Mitarbeiter!$D126="",DATE(2028,4,0),Mitarbeiter!$D126),TODAY()),Einstellungen!$F$13:$F$67)))*N(Mitarbeiter!$E126)/IF(Einstellungen!$C$11="7 Tage",7,5),N('Ist-Stunden'!AF126)),MAX(IF(Einstellungen!$C$11="7 Tage",MAX(0,(MIN(DATE(2028,4,0),IF(Mitarbeiter!$D126="",DATE(2028,4,0),Mitarbeiter!$D126),TODAY()))-(MAX(DATE(2028,3,1),Mitarbeiter!$C126))+1),MAX(0,NETWORKDAYS(MAX(DATE(2028,3,1),Mitarbeiter!$C126),MIN(DATE(2028,4,0),IF(Mitarbeiter!$D126="",DATE(2028,4,0),Mitarbeiter!$D126),TODAY()),Einstellungen!$F$13:$F$67)))*N(Mitarbeiter!$E126)/IF(Einstellungen!$C$11="7 Tage",7,5),N('Ist-Stunden'!AF126)+(N(Krankheitstage!BE126)+N(Krankheitstage!BQ126))*N($C126))))</f>
        <v/>
      </c>
      <c r="BK126" s="76">
        <f>IF($B126="",0,IF(Einstellungen!$C$10="Ja",MAX(IF(Einstellungen!$C$11="7 Tage",MAX(0,(MIN(DATE(2028,5,0),IF(Mitarbeiter!$D126="",DATE(2028,5,0),Mitarbeiter!$D126),TODAY()))-(MAX(DATE(2028,4,1),Mitarbeiter!$C126))+1),MAX(0,NETWORKDAYS(MAX(DATE(2028,4,1),Mitarbeiter!$C126),MIN(DATE(2028,5,0),IF(Mitarbeiter!$D126="",DATE(2028,5,0),Mitarbeiter!$D126),TODAY()),Einstellungen!$F$13:$F$67)))*N(Mitarbeiter!$E126)/IF(Einstellungen!$C$11="7 Tage",7,5),N('Ist-Stunden'!AG126)),MAX(IF(Einstellungen!$C$11="7 Tage",MAX(0,(MIN(DATE(2028,5,0),IF(Mitarbeiter!$D126="",DATE(2028,5,0),Mitarbeiter!$D126),TODAY()))-(MAX(DATE(2028,4,1),Mitarbeiter!$C126))+1),MAX(0,NETWORKDAYS(MAX(DATE(2028,4,1),Mitarbeiter!$C126),MIN(DATE(2028,5,0),IF(Mitarbeiter!$D126="",DATE(2028,5,0),Mitarbeiter!$D126),TODAY()),Einstellungen!$F$13:$F$67)))*N(Mitarbeiter!$E126)/IF(Einstellungen!$C$11="7 Tage",7,5),N('Ist-Stunden'!AG126)+(N(Krankheitstage!BF126)+N(Krankheitstage!BR126))*N($C126))))</f>
        <v/>
      </c>
      <c r="BL126" s="76">
        <f>IF($B126="",0,IF(Einstellungen!$C$10="Ja",MAX(IF(Einstellungen!$C$11="7 Tage",MAX(0,(MIN(DATE(2028,6,0),IF(Mitarbeiter!$D126="",DATE(2028,6,0),Mitarbeiter!$D126),TODAY()))-(MAX(DATE(2028,5,1),Mitarbeiter!$C126))+1),MAX(0,NETWORKDAYS(MAX(DATE(2028,5,1),Mitarbeiter!$C126),MIN(DATE(2028,6,0),IF(Mitarbeiter!$D126="",DATE(2028,6,0),Mitarbeiter!$D126),TODAY()),Einstellungen!$F$13:$F$67)))*N(Mitarbeiter!$E126)/IF(Einstellungen!$C$11="7 Tage",7,5),N('Ist-Stunden'!AH126)),MAX(IF(Einstellungen!$C$11="7 Tage",MAX(0,(MIN(DATE(2028,6,0),IF(Mitarbeiter!$D126="",DATE(2028,6,0),Mitarbeiter!$D126),TODAY()))-(MAX(DATE(2028,5,1),Mitarbeiter!$C126))+1),MAX(0,NETWORKDAYS(MAX(DATE(2028,5,1),Mitarbeiter!$C126),MIN(DATE(2028,6,0),IF(Mitarbeiter!$D126="",DATE(2028,6,0),Mitarbeiter!$D126),TODAY()),Einstellungen!$F$13:$F$67)))*N(Mitarbeiter!$E126)/IF(Einstellungen!$C$11="7 Tage",7,5),N('Ist-Stunden'!AH126)+(N(Krankheitstage!BG126)+N(Krankheitstage!BS126))*N($C126))))</f>
        <v/>
      </c>
      <c r="BM126" s="76">
        <f>IF($B126="",0,IF(Einstellungen!$C$10="Ja",MAX(IF(Einstellungen!$C$11="7 Tage",MAX(0,(MIN(DATE(2028,7,0),IF(Mitarbeiter!$D126="",DATE(2028,7,0),Mitarbeiter!$D126),TODAY()))-(MAX(DATE(2028,6,1),Mitarbeiter!$C126))+1),MAX(0,NETWORKDAYS(MAX(DATE(2028,6,1),Mitarbeiter!$C126),MIN(DATE(2028,7,0),IF(Mitarbeiter!$D126="",DATE(2028,7,0),Mitarbeiter!$D126),TODAY()),Einstellungen!$F$13:$F$67)))*N(Mitarbeiter!$E126)/IF(Einstellungen!$C$11="7 Tage",7,5),N('Ist-Stunden'!AI126)),MAX(IF(Einstellungen!$C$11="7 Tage",MAX(0,(MIN(DATE(2028,7,0),IF(Mitarbeiter!$D126="",DATE(2028,7,0),Mitarbeiter!$D126),TODAY()))-(MAX(DATE(2028,6,1),Mitarbeiter!$C126))+1),MAX(0,NETWORKDAYS(MAX(DATE(2028,6,1),Mitarbeiter!$C126),MIN(DATE(2028,7,0),IF(Mitarbeiter!$D126="",DATE(2028,7,0),Mitarbeiter!$D126),TODAY()),Einstellungen!$F$13:$F$67)))*N(Mitarbeiter!$E126)/IF(Einstellungen!$C$11="7 Tage",7,5),N('Ist-Stunden'!AI126)+(N(Krankheitstage!BH126)+N(Krankheitstage!BT126))*N($C126))))</f>
        <v/>
      </c>
      <c r="BN126" s="76">
        <f>IF($B126="",0,IF(Einstellungen!$C$10="Ja",MAX(IF(Einstellungen!$C$11="7 Tage",MAX(0,(MIN(DATE(2028,8,0),IF(Mitarbeiter!$D126="",DATE(2028,8,0),Mitarbeiter!$D126),TODAY()))-(MAX(DATE(2028,7,1),Mitarbeiter!$C126))+1),MAX(0,NETWORKDAYS(MAX(DATE(2028,7,1),Mitarbeiter!$C126),MIN(DATE(2028,8,0),IF(Mitarbeiter!$D126="",DATE(2028,8,0),Mitarbeiter!$D126),TODAY()),Einstellungen!$F$13:$F$67)))*N(Mitarbeiter!$E126)/IF(Einstellungen!$C$11="7 Tage",7,5),N('Ist-Stunden'!AJ126)),MAX(IF(Einstellungen!$C$11="7 Tage",MAX(0,(MIN(DATE(2028,8,0),IF(Mitarbeiter!$D126="",DATE(2028,8,0),Mitarbeiter!$D126),TODAY()))-(MAX(DATE(2028,7,1),Mitarbeiter!$C126))+1),MAX(0,NETWORKDAYS(MAX(DATE(2028,7,1),Mitarbeiter!$C126),MIN(DATE(2028,8,0),IF(Mitarbeiter!$D126="",DATE(2028,8,0),Mitarbeiter!$D126),TODAY()),Einstellungen!$F$13:$F$67)))*N(Mitarbeiter!$E126)/IF(Einstellungen!$C$11="7 Tage",7,5),N('Ist-Stunden'!AJ126)+(N(Krankheitstage!BI126)+N(Krankheitstage!BU126))*N($C126))))</f>
        <v/>
      </c>
      <c r="BO126" s="76">
        <f>IF($B126="",0,IF(Einstellungen!$C$10="Ja",MAX(IF(Einstellungen!$C$11="7 Tage",MAX(0,(MIN(DATE(2028,9,0),IF(Mitarbeiter!$D126="",DATE(2028,9,0),Mitarbeiter!$D126),TODAY()))-(MAX(DATE(2028,8,1),Mitarbeiter!$C126))+1),MAX(0,NETWORKDAYS(MAX(DATE(2028,8,1),Mitarbeiter!$C126),MIN(DATE(2028,9,0),IF(Mitarbeiter!$D126="",DATE(2028,9,0),Mitarbeiter!$D126),TODAY()),Einstellungen!$F$13:$F$67)))*N(Mitarbeiter!$E126)/IF(Einstellungen!$C$11="7 Tage",7,5),N('Ist-Stunden'!AK126)),MAX(IF(Einstellungen!$C$11="7 Tage",MAX(0,(MIN(DATE(2028,9,0),IF(Mitarbeiter!$D126="",DATE(2028,9,0),Mitarbeiter!$D126),TODAY()))-(MAX(DATE(2028,8,1),Mitarbeiter!$C126))+1),MAX(0,NETWORKDAYS(MAX(DATE(2028,8,1),Mitarbeiter!$C126),MIN(DATE(2028,9,0),IF(Mitarbeiter!$D126="",DATE(2028,9,0),Mitarbeiter!$D126),TODAY()),Einstellungen!$F$13:$F$67)))*N(Mitarbeiter!$E126)/IF(Einstellungen!$C$11="7 Tage",7,5),N('Ist-Stunden'!AK126)+(N(Krankheitstage!BJ126)+N(Krankheitstage!BV126))*N($C126))))</f>
        <v/>
      </c>
      <c r="BP126" s="76">
        <f>IF($B126="",0,IF(Einstellungen!$C$10="Ja",MAX(IF(Einstellungen!$C$11="7 Tage",MAX(0,(MIN(DATE(2028,10,0),IF(Mitarbeiter!$D126="",DATE(2028,10,0),Mitarbeiter!$D126),TODAY()))-(MAX(DATE(2028,9,1),Mitarbeiter!$C126))+1),MAX(0,NETWORKDAYS(MAX(DATE(2028,9,1),Mitarbeiter!$C126),MIN(DATE(2028,10,0),IF(Mitarbeiter!$D126="",DATE(2028,10,0),Mitarbeiter!$D126),TODAY()),Einstellungen!$F$13:$F$67)))*N(Mitarbeiter!$E126)/IF(Einstellungen!$C$11="7 Tage",7,5),N('Ist-Stunden'!AL126)),MAX(IF(Einstellungen!$C$11="7 Tage",MAX(0,(MIN(DATE(2028,10,0),IF(Mitarbeiter!$D126="",DATE(2028,10,0),Mitarbeiter!$D126),TODAY()))-(MAX(DATE(2028,9,1),Mitarbeiter!$C126))+1),MAX(0,NETWORKDAYS(MAX(DATE(2028,9,1),Mitarbeiter!$C126),MIN(DATE(2028,10,0),IF(Mitarbeiter!$D126="",DATE(2028,10,0),Mitarbeiter!$D126),TODAY()),Einstellungen!$F$13:$F$67)))*N(Mitarbeiter!$E126)/IF(Einstellungen!$C$11="7 Tage",7,5),N('Ist-Stunden'!AL126)+(N(Krankheitstage!BK126)+N(Krankheitstage!BW126))*N($C126))))</f>
        <v/>
      </c>
      <c r="BQ126" s="76">
        <f>IF($B126="",0,IF(Einstellungen!$C$10="Ja",MAX(IF(Einstellungen!$C$11="7 Tage",MAX(0,(MIN(DATE(2028,11,0),IF(Mitarbeiter!$D126="",DATE(2028,11,0),Mitarbeiter!$D126),TODAY()))-(MAX(DATE(2028,10,1),Mitarbeiter!$C126))+1),MAX(0,NETWORKDAYS(MAX(DATE(2028,10,1),Mitarbeiter!$C126),MIN(DATE(2028,11,0),IF(Mitarbeiter!$D126="",DATE(2028,11,0),Mitarbeiter!$D126),TODAY()),Einstellungen!$F$13:$F$67)))*N(Mitarbeiter!$E126)/IF(Einstellungen!$C$11="7 Tage",7,5),N('Ist-Stunden'!AM126)),MAX(IF(Einstellungen!$C$11="7 Tage",MAX(0,(MIN(DATE(2028,11,0),IF(Mitarbeiter!$D126="",DATE(2028,11,0),Mitarbeiter!$D126),TODAY()))-(MAX(DATE(2028,10,1),Mitarbeiter!$C126))+1),MAX(0,NETWORKDAYS(MAX(DATE(2028,10,1),Mitarbeiter!$C126),MIN(DATE(2028,11,0),IF(Mitarbeiter!$D126="",DATE(2028,11,0),Mitarbeiter!$D126),TODAY()),Einstellungen!$F$13:$F$67)))*N(Mitarbeiter!$E126)/IF(Einstellungen!$C$11="7 Tage",7,5),N('Ist-Stunden'!AM126)+(N(Krankheitstage!BL126)+N(Krankheitstage!BX126))*N($C126))))</f>
        <v/>
      </c>
      <c r="BR126" s="76">
        <f>IF($B126="",0,IF(Einstellungen!$C$10="Ja",MAX(IF(Einstellungen!$C$11="7 Tage",MAX(0,(MIN(DATE(2028,12,0),IF(Mitarbeiter!$D126="",DATE(2028,12,0),Mitarbeiter!$D126),TODAY()))-(MAX(DATE(2028,11,1),Mitarbeiter!$C126))+1),MAX(0,NETWORKDAYS(MAX(DATE(2028,11,1),Mitarbeiter!$C126),MIN(DATE(2028,12,0),IF(Mitarbeiter!$D126="",DATE(2028,12,0),Mitarbeiter!$D126),TODAY()),Einstellungen!$F$13:$F$67)))*N(Mitarbeiter!$E126)/IF(Einstellungen!$C$11="7 Tage",7,5),N('Ist-Stunden'!AN126)),MAX(IF(Einstellungen!$C$11="7 Tage",MAX(0,(MIN(DATE(2028,12,0),IF(Mitarbeiter!$D126="",DATE(2028,12,0),Mitarbeiter!$D126),TODAY()))-(MAX(DATE(2028,11,1),Mitarbeiter!$C126))+1),MAX(0,NETWORKDAYS(MAX(DATE(2028,11,1),Mitarbeiter!$C126),MIN(DATE(2028,12,0),IF(Mitarbeiter!$D126="",DATE(2028,12,0),Mitarbeiter!$D126),TODAY()),Einstellungen!$F$13:$F$67)))*N(Mitarbeiter!$E126)/IF(Einstellungen!$C$11="7 Tage",7,5),N('Ist-Stunden'!AN126)+(N(Krankheitstage!BM126)+N(Krankheitstage!BY126))*N($C126))))</f>
        <v/>
      </c>
      <c r="BS126" s="76">
        <f>IF($B126="",0,IF(Einstellungen!$C$10="Ja",MAX(IF(Einstellungen!$C$11="7 Tage",MAX(0,(MIN(DATE(2028,13,0),IF(Mitarbeiter!$D126="",DATE(2028,13,0),Mitarbeiter!$D126),TODAY()))-(MAX(DATE(2028,12,1),Mitarbeiter!$C126))+1),MAX(0,NETWORKDAYS(MAX(DATE(2028,12,1),Mitarbeiter!$C126),MIN(DATE(2028,13,0),IF(Mitarbeiter!$D126="",DATE(2028,13,0),Mitarbeiter!$D126),TODAY()),Einstellungen!$F$13:$F$67)))*N(Mitarbeiter!$E126)/IF(Einstellungen!$C$11="7 Tage",7,5),N('Ist-Stunden'!AO126)),MAX(IF(Einstellungen!$C$11="7 Tage",MAX(0,(MIN(DATE(2028,13,0),IF(Mitarbeiter!$D126="",DATE(2028,13,0),Mitarbeiter!$D126),TODAY()))-(MAX(DATE(2028,12,1),Mitarbeiter!$C126))+1),MAX(0,NETWORKDAYS(MAX(DATE(2028,12,1),Mitarbeiter!$C126),MIN(DATE(2028,13,0),IF(Mitarbeiter!$D126="",DATE(2028,13,0),Mitarbeiter!$D126),TODAY()),Einstellungen!$F$13:$F$67)))*N(Mitarbeiter!$E126)/IF(Einstellungen!$C$11="7 Tage",7,5),N('Ist-Stunden'!AO126)+(N(Krankheitstage!BN126)+N(Krankheitstage!BZ126))*N($C126))))</f>
        <v/>
      </c>
      <c r="BT126" s="76">
        <f>IF($B126="",0,IF(Einstellungen!$C$10="Ja",MAX(IF(Einstellungen!$C$11="7 Tage",MAX(0,(MIN(DATE(2029,2,0),IF(Mitarbeiter!$D126="",DATE(2029,2,0),Mitarbeiter!$D126),TODAY()))-(MAX(DATE(2029,1,1),Mitarbeiter!$C126))+1),MAX(0,NETWORKDAYS(MAX(DATE(2029,1,1),Mitarbeiter!$C126),MIN(DATE(2029,2,0),IF(Mitarbeiter!$D126="",DATE(2029,2,0),Mitarbeiter!$D126),TODAY()),Einstellungen!$F$13:$F$67)))*N(Mitarbeiter!$E126)/IF(Einstellungen!$C$11="7 Tage",7,5),N('Ist-Stunden'!AP126)),MAX(IF(Einstellungen!$C$11="7 Tage",MAX(0,(MIN(DATE(2029,2,0),IF(Mitarbeiter!$D126="",DATE(2029,2,0),Mitarbeiter!$D126),TODAY()))-(MAX(DATE(2029,1,1),Mitarbeiter!$C126))+1),MAX(0,NETWORKDAYS(MAX(DATE(2029,1,1),Mitarbeiter!$C126),MIN(DATE(2029,2,0),IF(Mitarbeiter!$D126="",DATE(2029,2,0),Mitarbeiter!$D126),TODAY()),Einstellungen!$F$13:$F$67)))*N(Mitarbeiter!$E126)/IF(Einstellungen!$C$11="7 Tage",7,5),N('Ist-Stunden'!AP126)+(N(Krankheitstage!CA126)+N(Krankheitstage!CM126))*N($C126))))</f>
        <v/>
      </c>
      <c r="BU126" s="76">
        <f>IF($B126="",0,IF(Einstellungen!$C$10="Ja",MAX(IF(Einstellungen!$C$11="7 Tage",MAX(0,(MIN(DATE(2029,3,0),IF(Mitarbeiter!$D126="",DATE(2029,3,0),Mitarbeiter!$D126),TODAY()))-(MAX(DATE(2029,2,1),Mitarbeiter!$C126))+1),MAX(0,NETWORKDAYS(MAX(DATE(2029,2,1),Mitarbeiter!$C126),MIN(DATE(2029,3,0),IF(Mitarbeiter!$D126="",DATE(2029,3,0),Mitarbeiter!$D126),TODAY()),Einstellungen!$F$13:$F$67)))*N(Mitarbeiter!$E126)/IF(Einstellungen!$C$11="7 Tage",7,5),N('Ist-Stunden'!AQ126)),MAX(IF(Einstellungen!$C$11="7 Tage",MAX(0,(MIN(DATE(2029,3,0),IF(Mitarbeiter!$D126="",DATE(2029,3,0),Mitarbeiter!$D126),TODAY()))-(MAX(DATE(2029,2,1),Mitarbeiter!$C126))+1),MAX(0,NETWORKDAYS(MAX(DATE(2029,2,1),Mitarbeiter!$C126),MIN(DATE(2029,3,0),IF(Mitarbeiter!$D126="",DATE(2029,3,0),Mitarbeiter!$D126),TODAY()),Einstellungen!$F$13:$F$67)))*N(Mitarbeiter!$E126)/IF(Einstellungen!$C$11="7 Tage",7,5),N('Ist-Stunden'!AQ126)+(N(Krankheitstage!CB126)+N(Krankheitstage!CN126))*N($C126))))</f>
        <v/>
      </c>
      <c r="BV126" s="76">
        <f>IF($B126="",0,IF(Einstellungen!$C$10="Ja",MAX(IF(Einstellungen!$C$11="7 Tage",MAX(0,(MIN(DATE(2029,4,0),IF(Mitarbeiter!$D126="",DATE(2029,4,0),Mitarbeiter!$D126),TODAY()))-(MAX(DATE(2029,3,1),Mitarbeiter!$C126))+1),MAX(0,NETWORKDAYS(MAX(DATE(2029,3,1),Mitarbeiter!$C126),MIN(DATE(2029,4,0),IF(Mitarbeiter!$D126="",DATE(2029,4,0),Mitarbeiter!$D126),TODAY()),Einstellungen!$F$13:$F$67)))*N(Mitarbeiter!$E126)/IF(Einstellungen!$C$11="7 Tage",7,5),N('Ist-Stunden'!AR126)),MAX(IF(Einstellungen!$C$11="7 Tage",MAX(0,(MIN(DATE(2029,4,0),IF(Mitarbeiter!$D126="",DATE(2029,4,0),Mitarbeiter!$D126),TODAY()))-(MAX(DATE(2029,3,1),Mitarbeiter!$C126))+1),MAX(0,NETWORKDAYS(MAX(DATE(2029,3,1),Mitarbeiter!$C126),MIN(DATE(2029,4,0),IF(Mitarbeiter!$D126="",DATE(2029,4,0),Mitarbeiter!$D126),TODAY()),Einstellungen!$F$13:$F$67)))*N(Mitarbeiter!$E126)/IF(Einstellungen!$C$11="7 Tage",7,5),N('Ist-Stunden'!AR126)+(N(Krankheitstage!CC126)+N(Krankheitstage!CO126))*N($C126))))</f>
        <v/>
      </c>
      <c r="BW126" s="76">
        <f>IF($B126="",0,IF(Einstellungen!$C$10="Ja",MAX(IF(Einstellungen!$C$11="7 Tage",MAX(0,(MIN(DATE(2029,5,0),IF(Mitarbeiter!$D126="",DATE(2029,5,0),Mitarbeiter!$D126),TODAY()))-(MAX(DATE(2029,4,1),Mitarbeiter!$C126))+1),MAX(0,NETWORKDAYS(MAX(DATE(2029,4,1),Mitarbeiter!$C126),MIN(DATE(2029,5,0),IF(Mitarbeiter!$D126="",DATE(2029,5,0),Mitarbeiter!$D126),TODAY()),Einstellungen!$F$13:$F$67)))*N(Mitarbeiter!$E126)/IF(Einstellungen!$C$11="7 Tage",7,5),N('Ist-Stunden'!AS126)),MAX(IF(Einstellungen!$C$11="7 Tage",MAX(0,(MIN(DATE(2029,5,0),IF(Mitarbeiter!$D126="",DATE(2029,5,0),Mitarbeiter!$D126),TODAY()))-(MAX(DATE(2029,4,1),Mitarbeiter!$C126))+1),MAX(0,NETWORKDAYS(MAX(DATE(2029,4,1),Mitarbeiter!$C126),MIN(DATE(2029,5,0),IF(Mitarbeiter!$D126="",DATE(2029,5,0),Mitarbeiter!$D126),TODAY()),Einstellungen!$F$13:$F$67)))*N(Mitarbeiter!$E126)/IF(Einstellungen!$C$11="7 Tage",7,5),N('Ist-Stunden'!AS126)+(N(Krankheitstage!CD126)+N(Krankheitstage!CP126))*N($C126))))</f>
        <v/>
      </c>
      <c r="BX126" s="76">
        <f>IF($B126="",0,IF(Einstellungen!$C$10="Ja",MAX(IF(Einstellungen!$C$11="7 Tage",MAX(0,(MIN(DATE(2029,6,0),IF(Mitarbeiter!$D126="",DATE(2029,6,0),Mitarbeiter!$D126),TODAY()))-(MAX(DATE(2029,5,1),Mitarbeiter!$C126))+1),MAX(0,NETWORKDAYS(MAX(DATE(2029,5,1),Mitarbeiter!$C126),MIN(DATE(2029,6,0),IF(Mitarbeiter!$D126="",DATE(2029,6,0),Mitarbeiter!$D126),TODAY()),Einstellungen!$F$13:$F$67)))*N(Mitarbeiter!$E126)/IF(Einstellungen!$C$11="7 Tage",7,5),N('Ist-Stunden'!AT126)),MAX(IF(Einstellungen!$C$11="7 Tage",MAX(0,(MIN(DATE(2029,6,0),IF(Mitarbeiter!$D126="",DATE(2029,6,0),Mitarbeiter!$D126),TODAY()))-(MAX(DATE(2029,5,1),Mitarbeiter!$C126))+1),MAX(0,NETWORKDAYS(MAX(DATE(2029,5,1),Mitarbeiter!$C126),MIN(DATE(2029,6,0),IF(Mitarbeiter!$D126="",DATE(2029,6,0),Mitarbeiter!$D126),TODAY()),Einstellungen!$F$13:$F$67)))*N(Mitarbeiter!$E126)/IF(Einstellungen!$C$11="7 Tage",7,5),N('Ist-Stunden'!AT126)+(N(Krankheitstage!CE126)+N(Krankheitstage!CQ126))*N($C126))))</f>
        <v/>
      </c>
      <c r="BY126" s="76">
        <f>IF($B126="",0,IF(Einstellungen!$C$10="Ja",MAX(IF(Einstellungen!$C$11="7 Tage",MAX(0,(MIN(DATE(2029,7,0),IF(Mitarbeiter!$D126="",DATE(2029,7,0),Mitarbeiter!$D126),TODAY()))-(MAX(DATE(2029,6,1),Mitarbeiter!$C126))+1),MAX(0,NETWORKDAYS(MAX(DATE(2029,6,1),Mitarbeiter!$C126),MIN(DATE(2029,7,0),IF(Mitarbeiter!$D126="",DATE(2029,7,0),Mitarbeiter!$D126),TODAY()),Einstellungen!$F$13:$F$67)))*N(Mitarbeiter!$E126)/IF(Einstellungen!$C$11="7 Tage",7,5),N('Ist-Stunden'!AU126)),MAX(IF(Einstellungen!$C$11="7 Tage",MAX(0,(MIN(DATE(2029,7,0),IF(Mitarbeiter!$D126="",DATE(2029,7,0),Mitarbeiter!$D126),TODAY()))-(MAX(DATE(2029,6,1),Mitarbeiter!$C126))+1),MAX(0,NETWORKDAYS(MAX(DATE(2029,6,1),Mitarbeiter!$C126),MIN(DATE(2029,7,0),IF(Mitarbeiter!$D126="",DATE(2029,7,0),Mitarbeiter!$D126),TODAY()),Einstellungen!$F$13:$F$67)))*N(Mitarbeiter!$E126)/IF(Einstellungen!$C$11="7 Tage",7,5),N('Ist-Stunden'!AU126)+(N(Krankheitstage!CF126)+N(Krankheitstage!CR126))*N($C126))))</f>
        <v/>
      </c>
      <c r="BZ126" s="76">
        <f>IF($B126="",0,IF(Einstellungen!$C$10="Ja",MAX(IF(Einstellungen!$C$11="7 Tage",MAX(0,(MIN(DATE(2029,8,0),IF(Mitarbeiter!$D126="",DATE(2029,8,0),Mitarbeiter!$D126),TODAY()))-(MAX(DATE(2029,7,1),Mitarbeiter!$C126))+1),MAX(0,NETWORKDAYS(MAX(DATE(2029,7,1),Mitarbeiter!$C126),MIN(DATE(2029,8,0),IF(Mitarbeiter!$D126="",DATE(2029,8,0),Mitarbeiter!$D126),TODAY()),Einstellungen!$F$13:$F$67)))*N(Mitarbeiter!$E126)/IF(Einstellungen!$C$11="7 Tage",7,5),N('Ist-Stunden'!AV126)),MAX(IF(Einstellungen!$C$11="7 Tage",MAX(0,(MIN(DATE(2029,8,0),IF(Mitarbeiter!$D126="",DATE(2029,8,0),Mitarbeiter!$D126),TODAY()))-(MAX(DATE(2029,7,1),Mitarbeiter!$C126))+1),MAX(0,NETWORKDAYS(MAX(DATE(2029,7,1),Mitarbeiter!$C126),MIN(DATE(2029,8,0),IF(Mitarbeiter!$D126="",DATE(2029,8,0),Mitarbeiter!$D126),TODAY()),Einstellungen!$F$13:$F$67)))*N(Mitarbeiter!$E126)/IF(Einstellungen!$C$11="7 Tage",7,5),N('Ist-Stunden'!AV126)+(N(Krankheitstage!CG126)+N(Krankheitstage!CS126))*N($C126))))</f>
        <v/>
      </c>
      <c r="CA126" s="76">
        <f>IF($B126="",0,IF(Einstellungen!$C$10="Ja",MAX(IF(Einstellungen!$C$11="7 Tage",MAX(0,(MIN(DATE(2029,9,0),IF(Mitarbeiter!$D126="",DATE(2029,9,0),Mitarbeiter!$D126),TODAY()))-(MAX(DATE(2029,8,1),Mitarbeiter!$C126))+1),MAX(0,NETWORKDAYS(MAX(DATE(2029,8,1),Mitarbeiter!$C126),MIN(DATE(2029,9,0),IF(Mitarbeiter!$D126="",DATE(2029,9,0),Mitarbeiter!$D126),TODAY()),Einstellungen!$F$13:$F$67)))*N(Mitarbeiter!$E126)/IF(Einstellungen!$C$11="7 Tage",7,5),N('Ist-Stunden'!AW126)),MAX(IF(Einstellungen!$C$11="7 Tage",MAX(0,(MIN(DATE(2029,9,0),IF(Mitarbeiter!$D126="",DATE(2029,9,0),Mitarbeiter!$D126),TODAY()))-(MAX(DATE(2029,8,1),Mitarbeiter!$C126))+1),MAX(0,NETWORKDAYS(MAX(DATE(2029,8,1),Mitarbeiter!$C126),MIN(DATE(2029,9,0),IF(Mitarbeiter!$D126="",DATE(2029,9,0),Mitarbeiter!$D126),TODAY()),Einstellungen!$F$13:$F$67)))*N(Mitarbeiter!$E126)/IF(Einstellungen!$C$11="7 Tage",7,5),N('Ist-Stunden'!AW126)+(N(Krankheitstage!CH126)+N(Krankheitstage!CT126))*N($C126))))</f>
        <v/>
      </c>
      <c r="CB126" s="76">
        <f>IF($B126="",0,IF(Einstellungen!$C$10="Ja",MAX(IF(Einstellungen!$C$11="7 Tage",MAX(0,(MIN(DATE(2029,10,0),IF(Mitarbeiter!$D126="",DATE(2029,10,0),Mitarbeiter!$D126),TODAY()))-(MAX(DATE(2029,9,1),Mitarbeiter!$C126))+1),MAX(0,NETWORKDAYS(MAX(DATE(2029,9,1),Mitarbeiter!$C126),MIN(DATE(2029,10,0),IF(Mitarbeiter!$D126="",DATE(2029,10,0),Mitarbeiter!$D126),TODAY()),Einstellungen!$F$13:$F$67)))*N(Mitarbeiter!$E126)/IF(Einstellungen!$C$11="7 Tage",7,5),N('Ist-Stunden'!AX126)),MAX(IF(Einstellungen!$C$11="7 Tage",MAX(0,(MIN(DATE(2029,10,0),IF(Mitarbeiter!$D126="",DATE(2029,10,0),Mitarbeiter!$D126),TODAY()))-(MAX(DATE(2029,9,1),Mitarbeiter!$C126))+1),MAX(0,NETWORKDAYS(MAX(DATE(2029,9,1),Mitarbeiter!$C126),MIN(DATE(2029,10,0),IF(Mitarbeiter!$D126="",DATE(2029,10,0),Mitarbeiter!$D126),TODAY()),Einstellungen!$F$13:$F$67)))*N(Mitarbeiter!$E126)/IF(Einstellungen!$C$11="7 Tage",7,5),N('Ist-Stunden'!AX126)+(N(Krankheitstage!CI126)+N(Krankheitstage!CU126))*N($C126))))</f>
        <v/>
      </c>
      <c r="CC126" s="76">
        <f>IF($B126="",0,IF(Einstellungen!$C$10="Ja",MAX(IF(Einstellungen!$C$11="7 Tage",MAX(0,(MIN(DATE(2029,11,0),IF(Mitarbeiter!$D126="",DATE(2029,11,0),Mitarbeiter!$D126),TODAY()))-(MAX(DATE(2029,10,1),Mitarbeiter!$C126))+1),MAX(0,NETWORKDAYS(MAX(DATE(2029,10,1),Mitarbeiter!$C126),MIN(DATE(2029,11,0),IF(Mitarbeiter!$D126="",DATE(2029,11,0),Mitarbeiter!$D126),TODAY()),Einstellungen!$F$13:$F$67)))*N(Mitarbeiter!$E126)/IF(Einstellungen!$C$11="7 Tage",7,5),N('Ist-Stunden'!AY126)),MAX(IF(Einstellungen!$C$11="7 Tage",MAX(0,(MIN(DATE(2029,11,0),IF(Mitarbeiter!$D126="",DATE(2029,11,0),Mitarbeiter!$D126),TODAY()))-(MAX(DATE(2029,10,1),Mitarbeiter!$C126))+1),MAX(0,NETWORKDAYS(MAX(DATE(2029,10,1),Mitarbeiter!$C126),MIN(DATE(2029,11,0),IF(Mitarbeiter!$D126="",DATE(2029,11,0),Mitarbeiter!$D126),TODAY()),Einstellungen!$F$13:$F$67)))*N(Mitarbeiter!$E126)/IF(Einstellungen!$C$11="7 Tage",7,5),N('Ist-Stunden'!AY126)+(N(Krankheitstage!CJ126)+N(Krankheitstage!CV126))*N($C126))))</f>
        <v/>
      </c>
      <c r="CD126" s="76">
        <f>IF($B126="",0,IF(Einstellungen!$C$10="Ja",MAX(IF(Einstellungen!$C$11="7 Tage",MAX(0,(MIN(DATE(2029,12,0),IF(Mitarbeiter!$D126="",DATE(2029,12,0),Mitarbeiter!$D126),TODAY()))-(MAX(DATE(2029,11,1),Mitarbeiter!$C126))+1),MAX(0,NETWORKDAYS(MAX(DATE(2029,11,1),Mitarbeiter!$C126),MIN(DATE(2029,12,0),IF(Mitarbeiter!$D126="",DATE(2029,12,0),Mitarbeiter!$D126),TODAY()),Einstellungen!$F$13:$F$67)))*N(Mitarbeiter!$E126)/IF(Einstellungen!$C$11="7 Tage",7,5),N('Ist-Stunden'!AZ126)),MAX(IF(Einstellungen!$C$11="7 Tage",MAX(0,(MIN(DATE(2029,12,0),IF(Mitarbeiter!$D126="",DATE(2029,12,0),Mitarbeiter!$D126),TODAY()))-(MAX(DATE(2029,11,1),Mitarbeiter!$C126))+1),MAX(0,NETWORKDAYS(MAX(DATE(2029,11,1),Mitarbeiter!$C126),MIN(DATE(2029,12,0),IF(Mitarbeiter!$D126="",DATE(2029,12,0),Mitarbeiter!$D126),TODAY()),Einstellungen!$F$13:$F$67)))*N(Mitarbeiter!$E126)/IF(Einstellungen!$C$11="7 Tage",7,5),N('Ist-Stunden'!AZ126)+(N(Krankheitstage!CK126)+N(Krankheitstage!CW126))*N($C126))))</f>
        <v/>
      </c>
      <c r="CE126" s="76">
        <f>IF($B126="",0,IF(Einstellungen!$C$10="Ja",MAX(IF(Einstellungen!$C$11="7 Tage",MAX(0,(MIN(DATE(2029,13,0),IF(Mitarbeiter!$D126="",DATE(2029,13,0),Mitarbeiter!$D126),TODAY()))-(MAX(DATE(2029,12,1),Mitarbeiter!$C126))+1),MAX(0,NETWORKDAYS(MAX(DATE(2029,12,1),Mitarbeiter!$C126),MIN(DATE(2029,13,0),IF(Mitarbeiter!$D126="",DATE(2029,13,0),Mitarbeiter!$D126),TODAY()),Einstellungen!$F$13:$F$67)))*N(Mitarbeiter!$E126)/IF(Einstellungen!$C$11="7 Tage",7,5),N('Ist-Stunden'!BA126)),MAX(IF(Einstellungen!$C$11="7 Tage",MAX(0,(MIN(DATE(2029,13,0),IF(Mitarbeiter!$D126="",DATE(2029,13,0),Mitarbeiter!$D126),TODAY()))-(MAX(DATE(2029,12,1),Mitarbeiter!$C126))+1),MAX(0,NETWORKDAYS(MAX(DATE(2029,12,1),Mitarbeiter!$C126),MIN(DATE(2029,13,0),IF(Mitarbeiter!$D126="",DATE(2029,13,0),Mitarbeiter!$D126),TODAY()),Einstellungen!$F$13:$F$67)))*N(Mitarbeiter!$E126)/IF(Einstellungen!$C$11="7 Tage",7,5),N('Ist-Stunden'!BA126)+(N(Krankheitstage!CL126)+N(Krankheitstage!CX126))*N($C126))))</f>
        <v/>
      </c>
      <c r="CF126" s="76">
        <f>IF($B126="",0,IF(Einstellungen!$C$10="Ja",MAX(IF(Einstellungen!$C$11="7 Tage",MAX(0,(MIN(DATE(2030,2,0),IF(Mitarbeiter!$D126="",DATE(2030,2,0),Mitarbeiter!$D126),TODAY()))-(MAX(DATE(2030,1,1),Mitarbeiter!$C126))+1),MAX(0,NETWORKDAYS(MAX(DATE(2030,1,1),Mitarbeiter!$C126),MIN(DATE(2030,2,0),IF(Mitarbeiter!$D126="",DATE(2030,2,0),Mitarbeiter!$D126),TODAY()),Einstellungen!$F$13:$F$67)))*N(Mitarbeiter!$E126)/IF(Einstellungen!$C$11="7 Tage",7,5),N('Ist-Stunden'!BB126)),MAX(IF(Einstellungen!$C$11="7 Tage",MAX(0,(MIN(DATE(2030,2,0),IF(Mitarbeiter!$D126="",DATE(2030,2,0),Mitarbeiter!$D126),TODAY()))-(MAX(DATE(2030,1,1),Mitarbeiter!$C126))+1),MAX(0,NETWORKDAYS(MAX(DATE(2030,1,1),Mitarbeiter!$C126),MIN(DATE(2030,2,0),IF(Mitarbeiter!$D126="",DATE(2030,2,0),Mitarbeiter!$D126),TODAY()),Einstellungen!$F$13:$F$67)))*N(Mitarbeiter!$E126)/IF(Einstellungen!$C$11="7 Tage",7,5),N('Ist-Stunden'!BB126)+(N(Krankheitstage!CY126)+N(Krankheitstage!DK126))*N($C126))))</f>
        <v/>
      </c>
      <c r="CG126" s="76">
        <f>IF($B126="",0,IF(Einstellungen!$C$10="Ja",MAX(IF(Einstellungen!$C$11="7 Tage",MAX(0,(MIN(DATE(2030,3,0),IF(Mitarbeiter!$D126="",DATE(2030,3,0),Mitarbeiter!$D126),TODAY()))-(MAX(DATE(2030,2,1),Mitarbeiter!$C126))+1),MAX(0,NETWORKDAYS(MAX(DATE(2030,2,1),Mitarbeiter!$C126),MIN(DATE(2030,3,0),IF(Mitarbeiter!$D126="",DATE(2030,3,0),Mitarbeiter!$D126),TODAY()),Einstellungen!$F$13:$F$67)))*N(Mitarbeiter!$E126)/IF(Einstellungen!$C$11="7 Tage",7,5),N('Ist-Stunden'!BC126)),MAX(IF(Einstellungen!$C$11="7 Tage",MAX(0,(MIN(DATE(2030,3,0),IF(Mitarbeiter!$D126="",DATE(2030,3,0),Mitarbeiter!$D126),TODAY()))-(MAX(DATE(2030,2,1),Mitarbeiter!$C126))+1),MAX(0,NETWORKDAYS(MAX(DATE(2030,2,1),Mitarbeiter!$C126),MIN(DATE(2030,3,0),IF(Mitarbeiter!$D126="",DATE(2030,3,0),Mitarbeiter!$D126),TODAY()),Einstellungen!$F$13:$F$67)))*N(Mitarbeiter!$E126)/IF(Einstellungen!$C$11="7 Tage",7,5),N('Ist-Stunden'!BC126)+(N(Krankheitstage!CZ126)+N(Krankheitstage!DL126))*N($C126))))</f>
        <v/>
      </c>
      <c r="CH126" s="76">
        <f>IF($B126="",0,IF(Einstellungen!$C$10="Ja",MAX(IF(Einstellungen!$C$11="7 Tage",MAX(0,(MIN(DATE(2030,4,0),IF(Mitarbeiter!$D126="",DATE(2030,4,0),Mitarbeiter!$D126),TODAY()))-(MAX(DATE(2030,3,1),Mitarbeiter!$C126))+1),MAX(0,NETWORKDAYS(MAX(DATE(2030,3,1),Mitarbeiter!$C126),MIN(DATE(2030,4,0),IF(Mitarbeiter!$D126="",DATE(2030,4,0),Mitarbeiter!$D126),TODAY()),Einstellungen!$F$13:$F$67)))*N(Mitarbeiter!$E126)/IF(Einstellungen!$C$11="7 Tage",7,5),N('Ist-Stunden'!BD126)),MAX(IF(Einstellungen!$C$11="7 Tage",MAX(0,(MIN(DATE(2030,4,0),IF(Mitarbeiter!$D126="",DATE(2030,4,0),Mitarbeiter!$D126),TODAY()))-(MAX(DATE(2030,3,1),Mitarbeiter!$C126))+1),MAX(0,NETWORKDAYS(MAX(DATE(2030,3,1),Mitarbeiter!$C126),MIN(DATE(2030,4,0),IF(Mitarbeiter!$D126="",DATE(2030,4,0),Mitarbeiter!$D126),TODAY()),Einstellungen!$F$13:$F$67)))*N(Mitarbeiter!$E126)/IF(Einstellungen!$C$11="7 Tage",7,5),N('Ist-Stunden'!BD126)+(N(Krankheitstage!DA126)+N(Krankheitstage!DM126))*N($C126))))</f>
        <v/>
      </c>
      <c r="CI126" s="76">
        <f>IF($B126="",0,IF(Einstellungen!$C$10="Ja",MAX(IF(Einstellungen!$C$11="7 Tage",MAX(0,(MIN(DATE(2030,5,0),IF(Mitarbeiter!$D126="",DATE(2030,5,0),Mitarbeiter!$D126),TODAY()))-(MAX(DATE(2030,4,1),Mitarbeiter!$C126))+1),MAX(0,NETWORKDAYS(MAX(DATE(2030,4,1),Mitarbeiter!$C126),MIN(DATE(2030,5,0),IF(Mitarbeiter!$D126="",DATE(2030,5,0),Mitarbeiter!$D126),TODAY()),Einstellungen!$F$13:$F$67)))*N(Mitarbeiter!$E126)/IF(Einstellungen!$C$11="7 Tage",7,5),N('Ist-Stunden'!BE126)),MAX(IF(Einstellungen!$C$11="7 Tage",MAX(0,(MIN(DATE(2030,5,0),IF(Mitarbeiter!$D126="",DATE(2030,5,0),Mitarbeiter!$D126),TODAY()))-(MAX(DATE(2030,4,1),Mitarbeiter!$C126))+1),MAX(0,NETWORKDAYS(MAX(DATE(2030,4,1),Mitarbeiter!$C126),MIN(DATE(2030,5,0),IF(Mitarbeiter!$D126="",DATE(2030,5,0),Mitarbeiter!$D126),TODAY()),Einstellungen!$F$13:$F$67)))*N(Mitarbeiter!$E126)/IF(Einstellungen!$C$11="7 Tage",7,5),N('Ist-Stunden'!BE126)+(N(Krankheitstage!DB126)+N(Krankheitstage!DN126))*N($C126))))</f>
        <v/>
      </c>
      <c r="CJ126" s="76">
        <f>IF($B126="",0,IF(Einstellungen!$C$10="Ja",MAX(IF(Einstellungen!$C$11="7 Tage",MAX(0,(MIN(DATE(2030,6,0),IF(Mitarbeiter!$D126="",DATE(2030,6,0),Mitarbeiter!$D126),TODAY()))-(MAX(DATE(2030,5,1),Mitarbeiter!$C126))+1),MAX(0,NETWORKDAYS(MAX(DATE(2030,5,1),Mitarbeiter!$C126),MIN(DATE(2030,6,0),IF(Mitarbeiter!$D126="",DATE(2030,6,0),Mitarbeiter!$D126),TODAY()),Einstellungen!$F$13:$F$67)))*N(Mitarbeiter!$E126)/IF(Einstellungen!$C$11="7 Tage",7,5),N('Ist-Stunden'!BF126)),MAX(IF(Einstellungen!$C$11="7 Tage",MAX(0,(MIN(DATE(2030,6,0),IF(Mitarbeiter!$D126="",DATE(2030,6,0),Mitarbeiter!$D126),TODAY()))-(MAX(DATE(2030,5,1),Mitarbeiter!$C126))+1),MAX(0,NETWORKDAYS(MAX(DATE(2030,5,1),Mitarbeiter!$C126),MIN(DATE(2030,6,0),IF(Mitarbeiter!$D126="",DATE(2030,6,0),Mitarbeiter!$D126),TODAY()),Einstellungen!$F$13:$F$67)))*N(Mitarbeiter!$E126)/IF(Einstellungen!$C$11="7 Tage",7,5),N('Ist-Stunden'!BF126)+(N(Krankheitstage!DC126)+N(Krankheitstage!DO126))*N($C126))))</f>
        <v/>
      </c>
      <c r="CK126" s="76">
        <f>IF($B126="",0,IF(Einstellungen!$C$10="Ja",MAX(IF(Einstellungen!$C$11="7 Tage",MAX(0,(MIN(DATE(2030,7,0),IF(Mitarbeiter!$D126="",DATE(2030,7,0),Mitarbeiter!$D126),TODAY()))-(MAX(DATE(2030,6,1),Mitarbeiter!$C126))+1),MAX(0,NETWORKDAYS(MAX(DATE(2030,6,1),Mitarbeiter!$C126),MIN(DATE(2030,7,0),IF(Mitarbeiter!$D126="",DATE(2030,7,0),Mitarbeiter!$D126),TODAY()),Einstellungen!$F$13:$F$67)))*N(Mitarbeiter!$E126)/IF(Einstellungen!$C$11="7 Tage",7,5),N('Ist-Stunden'!BG126)),MAX(IF(Einstellungen!$C$11="7 Tage",MAX(0,(MIN(DATE(2030,7,0),IF(Mitarbeiter!$D126="",DATE(2030,7,0),Mitarbeiter!$D126),TODAY()))-(MAX(DATE(2030,6,1),Mitarbeiter!$C126))+1),MAX(0,NETWORKDAYS(MAX(DATE(2030,6,1),Mitarbeiter!$C126),MIN(DATE(2030,7,0),IF(Mitarbeiter!$D126="",DATE(2030,7,0),Mitarbeiter!$D126),TODAY()),Einstellungen!$F$13:$F$67)))*N(Mitarbeiter!$E126)/IF(Einstellungen!$C$11="7 Tage",7,5),N('Ist-Stunden'!BG126)+(N(Krankheitstage!DD126)+N(Krankheitstage!DP126))*N($C126))))</f>
        <v/>
      </c>
      <c r="CL126" s="76">
        <f>IF($B126="",0,IF(Einstellungen!$C$10="Ja",MAX(IF(Einstellungen!$C$11="7 Tage",MAX(0,(MIN(DATE(2030,8,0),IF(Mitarbeiter!$D126="",DATE(2030,8,0),Mitarbeiter!$D126),TODAY()))-(MAX(DATE(2030,7,1),Mitarbeiter!$C126))+1),MAX(0,NETWORKDAYS(MAX(DATE(2030,7,1),Mitarbeiter!$C126),MIN(DATE(2030,8,0),IF(Mitarbeiter!$D126="",DATE(2030,8,0),Mitarbeiter!$D126),TODAY()),Einstellungen!$F$13:$F$67)))*N(Mitarbeiter!$E126)/IF(Einstellungen!$C$11="7 Tage",7,5),N('Ist-Stunden'!BH126)),MAX(IF(Einstellungen!$C$11="7 Tage",MAX(0,(MIN(DATE(2030,8,0),IF(Mitarbeiter!$D126="",DATE(2030,8,0),Mitarbeiter!$D126),TODAY()))-(MAX(DATE(2030,7,1),Mitarbeiter!$C126))+1),MAX(0,NETWORKDAYS(MAX(DATE(2030,7,1),Mitarbeiter!$C126),MIN(DATE(2030,8,0),IF(Mitarbeiter!$D126="",DATE(2030,8,0),Mitarbeiter!$D126),TODAY()),Einstellungen!$F$13:$F$67)))*N(Mitarbeiter!$E126)/IF(Einstellungen!$C$11="7 Tage",7,5),N('Ist-Stunden'!BH126)+(N(Krankheitstage!DE126)+N(Krankheitstage!DQ126))*N($C126))))</f>
        <v/>
      </c>
      <c r="CM126" s="76">
        <f>IF($B126="",0,IF(Einstellungen!$C$10="Ja",MAX(IF(Einstellungen!$C$11="7 Tage",MAX(0,(MIN(DATE(2030,9,0),IF(Mitarbeiter!$D126="",DATE(2030,9,0),Mitarbeiter!$D126),TODAY()))-(MAX(DATE(2030,8,1),Mitarbeiter!$C126))+1),MAX(0,NETWORKDAYS(MAX(DATE(2030,8,1),Mitarbeiter!$C126),MIN(DATE(2030,9,0),IF(Mitarbeiter!$D126="",DATE(2030,9,0),Mitarbeiter!$D126),TODAY()),Einstellungen!$F$13:$F$67)))*N(Mitarbeiter!$E126)/IF(Einstellungen!$C$11="7 Tage",7,5),N('Ist-Stunden'!BI126)),MAX(IF(Einstellungen!$C$11="7 Tage",MAX(0,(MIN(DATE(2030,9,0),IF(Mitarbeiter!$D126="",DATE(2030,9,0),Mitarbeiter!$D126),TODAY()))-(MAX(DATE(2030,8,1),Mitarbeiter!$C126))+1),MAX(0,NETWORKDAYS(MAX(DATE(2030,8,1),Mitarbeiter!$C126),MIN(DATE(2030,9,0),IF(Mitarbeiter!$D126="",DATE(2030,9,0),Mitarbeiter!$D126),TODAY()),Einstellungen!$F$13:$F$67)))*N(Mitarbeiter!$E126)/IF(Einstellungen!$C$11="7 Tage",7,5),N('Ist-Stunden'!BI126)+(N(Krankheitstage!DF126)+N(Krankheitstage!DR126))*N($C126))))</f>
        <v/>
      </c>
      <c r="CN126" s="76">
        <f>IF($B126="",0,IF(Einstellungen!$C$10="Ja",MAX(IF(Einstellungen!$C$11="7 Tage",MAX(0,(MIN(DATE(2030,10,0),IF(Mitarbeiter!$D126="",DATE(2030,10,0),Mitarbeiter!$D126),TODAY()))-(MAX(DATE(2030,9,1),Mitarbeiter!$C126))+1),MAX(0,NETWORKDAYS(MAX(DATE(2030,9,1),Mitarbeiter!$C126),MIN(DATE(2030,10,0),IF(Mitarbeiter!$D126="",DATE(2030,10,0),Mitarbeiter!$D126),TODAY()),Einstellungen!$F$13:$F$67)))*N(Mitarbeiter!$E126)/IF(Einstellungen!$C$11="7 Tage",7,5),N('Ist-Stunden'!BJ126)),MAX(IF(Einstellungen!$C$11="7 Tage",MAX(0,(MIN(DATE(2030,10,0),IF(Mitarbeiter!$D126="",DATE(2030,10,0),Mitarbeiter!$D126),TODAY()))-(MAX(DATE(2030,9,1),Mitarbeiter!$C126))+1),MAX(0,NETWORKDAYS(MAX(DATE(2030,9,1),Mitarbeiter!$C126),MIN(DATE(2030,10,0),IF(Mitarbeiter!$D126="",DATE(2030,10,0),Mitarbeiter!$D126),TODAY()),Einstellungen!$F$13:$F$67)))*N(Mitarbeiter!$E126)/IF(Einstellungen!$C$11="7 Tage",7,5),N('Ist-Stunden'!BJ126)+(N(Krankheitstage!DG126)+N(Krankheitstage!DS126))*N($C126))))</f>
        <v/>
      </c>
      <c r="CO126" s="76">
        <f>IF($B126="",0,IF(Einstellungen!$C$10="Ja",MAX(IF(Einstellungen!$C$11="7 Tage",MAX(0,(MIN(DATE(2030,11,0),IF(Mitarbeiter!$D126="",DATE(2030,11,0),Mitarbeiter!$D126),TODAY()))-(MAX(DATE(2030,10,1),Mitarbeiter!$C126))+1),MAX(0,NETWORKDAYS(MAX(DATE(2030,10,1),Mitarbeiter!$C126),MIN(DATE(2030,11,0),IF(Mitarbeiter!$D126="",DATE(2030,11,0),Mitarbeiter!$D126),TODAY()),Einstellungen!$F$13:$F$67)))*N(Mitarbeiter!$E126)/IF(Einstellungen!$C$11="7 Tage",7,5),N('Ist-Stunden'!BK126)),MAX(IF(Einstellungen!$C$11="7 Tage",MAX(0,(MIN(DATE(2030,11,0),IF(Mitarbeiter!$D126="",DATE(2030,11,0),Mitarbeiter!$D126),TODAY()))-(MAX(DATE(2030,10,1),Mitarbeiter!$C126))+1),MAX(0,NETWORKDAYS(MAX(DATE(2030,10,1),Mitarbeiter!$C126),MIN(DATE(2030,11,0),IF(Mitarbeiter!$D126="",DATE(2030,11,0),Mitarbeiter!$D126),TODAY()),Einstellungen!$F$13:$F$67)))*N(Mitarbeiter!$E126)/IF(Einstellungen!$C$11="7 Tage",7,5),N('Ist-Stunden'!BK126)+(N(Krankheitstage!DH126)+N(Krankheitstage!DT126))*N($C126))))</f>
        <v/>
      </c>
      <c r="CP126" s="76">
        <f>IF($B126="",0,IF(Einstellungen!$C$10="Ja",MAX(IF(Einstellungen!$C$11="7 Tage",MAX(0,(MIN(DATE(2030,12,0),IF(Mitarbeiter!$D126="",DATE(2030,12,0),Mitarbeiter!$D126),TODAY()))-(MAX(DATE(2030,11,1),Mitarbeiter!$C126))+1),MAX(0,NETWORKDAYS(MAX(DATE(2030,11,1),Mitarbeiter!$C126),MIN(DATE(2030,12,0),IF(Mitarbeiter!$D126="",DATE(2030,12,0),Mitarbeiter!$D126),TODAY()),Einstellungen!$F$13:$F$67)))*N(Mitarbeiter!$E126)/IF(Einstellungen!$C$11="7 Tage",7,5),N('Ist-Stunden'!BL126)),MAX(IF(Einstellungen!$C$11="7 Tage",MAX(0,(MIN(DATE(2030,12,0),IF(Mitarbeiter!$D126="",DATE(2030,12,0),Mitarbeiter!$D126),TODAY()))-(MAX(DATE(2030,11,1),Mitarbeiter!$C126))+1),MAX(0,NETWORKDAYS(MAX(DATE(2030,11,1),Mitarbeiter!$C126),MIN(DATE(2030,12,0),IF(Mitarbeiter!$D126="",DATE(2030,12,0),Mitarbeiter!$D126),TODAY()),Einstellungen!$F$13:$F$67)))*N(Mitarbeiter!$E126)/IF(Einstellungen!$C$11="7 Tage",7,5),N('Ist-Stunden'!BL126)+(N(Krankheitstage!DI126)+N(Krankheitstage!DU126))*N($C126))))</f>
        <v/>
      </c>
      <c r="CQ126" s="76">
        <f>IF($B126="",0,IF(Einstellungen!$C$10="Ja",MAX(IF(Einstellungen!$C$11="7 Tage",MAX(0,(MIN(DATE(2030,13,0),IF(Mitarbeiter!$D126="",DATE(2030,13,0),Mitarbeiter!$D126),TODAY()))-(MAX(DATE(2030,12,1),Mitarbeiter!$C126))+1),MAX(0,NETWORKDAYS(MAX(DATE(2030,12,1),Mitarbeiter!$C126),MIN(DATE(2030,13,0),IF(Mitarbeiter!$D126="",DATE(2030,13,0),Mitarbeiter!$D126),TODAY()),Einstellungen!$F$13:$F$67)))*N(Mitarbeiter!$E126)/IF(Einstellungen!$C$11="7 Tage",7,5),N('Ist-Stunden'!BM126)),MAX(IF(Einstellungen!$C$11="7 Tage",MAX(0,(MIN(DATE(2030,13,0),IF(Mitarbeiter!$D126="",DATE(2030,13,0),Mitarbeiter!$D126),TODAY()))-(MAX(DATE(2030,12,1),Mitarbeiter!$C126))+1),MAX(0,NETWORKDAYS(MAX(DATE(2030,12,1),Mitarbeiter!$C126),MIN(DATE(2030,13,0),IF(Mitarbeiter!$D126="",DATE(2030,13,0),Mitarbeiter!$D126),TODAY()),Einstellungen!$F$13:$F$67)))*N(Mitarbeiter!$E126)/IF(Einstellungen!$C$11="7 Tage",7,5),N('Ist-Stunden'!BM126)+(N(Krankheitstage!DJ126)+N(Krankheitstage!DV126))*N($C126))))</f>
        <v/>
      </c>
    </row>
    <row r="127">
      <c r="A127" s="73">
        <f>IF(Mitarbeiter!B127="","",Mitarbeiter!A127)</f>
        <v/>
      </c>
      <c r="B127" s="6">
        <f>IF(Mitarbeiter!B127="","",Mitarbeiter!B127)</f>
        <v/>
      </c>
      <c r="C127" s="74">
        <f>IF(Mitarbeiter!B127="","",Mitarbeiter!F127)</f>
        <v/>
      </c>
      <c r="D127" s="75">
        <f>N(INDEX(Krankheitstage!$G127:$DV127,1,(Einstellungen!$C$3-2026)*24+1))</f>
        <v/>
      </c>
      <c r="E127" s="75">
        <f>N(INDEX(Krankheitstage!$G127:$DV127,1,(Einstellungen!$C$3-2026)*24+2))</f>
        <v/>
      </c>
      <c r="F127" s="75">
        <f>N(INDEX(Krankheitstage!$G127:$DV127,1,(Einstellungen!$C$3-2026)*24+3))</f>
        <v/>
      </c>
      <c r="G127" s="75">
        <f>N(INDEX(Krankheitstage!$G127:$DV127,1,(Einstellungen!$C$3-2026)*24+4))</f>
        <v/>
      </c>
      <c r="H127" s="75">
        <f>N(INDEX(Krankheitstage!$G127:$DV127,1,(Einstellungen!$C$3-2026)*24+5))</f>
        <v/>
      </c>
      <c r="I127" s="75">
        <f>N(INDEX(Krankheitstage!$G127:$DV127,1,(Einstellungen!$C$3-2026)*24+6))</f>
        <v/>
      </c>
      <c r="J127" s="75">
        <f>N(INDEX(Krankheitstage!$G127:$DV127,1,(Einstellungen!$C$3-2026)*24+7))</f>
        <v/>
      </c>
      <c r="K127" s="75">
        <f>N(INDEX(Krankheitstage!$G127:$DV127,1,(Einstellungen!$C$3-2026)*24+8))</f>
        <v/>
      </c>
      <c r="L127" s="75">
        <f>N(INDEX(Krankheitstage!$G127:$DV127,1,(Einstellungen!$C$3-2026)*24+9))</f>
        <v/>
      </c>
      <c r="M127" s="75">
        <f>N(INDEX(Krankheitstage!$G127:$DV127,1,(Einstellungen!$C$3-2026)*24+10))</f>
        <v/>
      </c>
      <c r="N127" s="75">
        <f>N(INDEX(Krankheitstage!$G127:$DV127,1,(Einstellungen!$C$3-2026)*24+11))</f>
        <v/>
      </c>
      <c r="O127" s="75">
        <f>N(INDEX(Krankheitstage!$G127:$DV127,1,(Einstellungen!$C$3-2026)*24+12))</f>
        <v/>
      </c>
      <c r="P127" s="75">
        <f>IF($B127="","",SUM(D127:O127))</f>
        <v/>
      </c>
      <c r="Q127" s="75">
        <f>N(INDEX(Krankheitstage!$G127:$DV127,1,(Einstellungen!$C$3-2026)*24+13))</f>
        <v/>
      </c>
      <c r="R127" s="75">
        <f>N(INDEX(Krankheitstage!$G127:$DV127,1,(Einstellungen!$C$3-2026)*24+14))</f>
        <v/>
      </c>
      <c r="S127" s="75">
        <f>N(INDEX(Krankheitstage!$G127:$DV127,1,(Einstellungen!$C$3-2026)*24+15))</f>
        <v/>
      </c>
      <c r="T127" s="75">
        <f>N(INDEX(Krankheitstage!$G127:$DV127,1,(Einstellungen!$C$3-2026)*24+16))</f>
        <v/>
      </c>
      <c r="U127" s="75">
        <f>N(INDEX(Krankheitstage!$G127:$DV127,1,(Einstellungen!$C$3-2026)*24+17))</f>
        <v/>
      </c>
      <c r="V127" s="75">
        <f>N(INDEX(Krankheitstage!$G127:$DV127,1,(Einstellungen!$C$3-2026)*24+18))</f>
        <v/>
      </c>
      <c r="W127" s="75">
        <f>N(INDEX(Krankheitstage!$G127:$DV127,1,(Einstellungen!$C$3-2026)*24+19))</f>
        <v/>
      </c>
      <c r="X127" s="75">
        <f>N(INDEX(Krankheitstage!$G127:$DV127,1,(Einstellungen!$C$3-2026)*24+20))</f>
        <v/>
      </c>
      <c r="Y127" s="75">
        <f>N(INDEX(Krankheitstage!$G127:$DV127,1,(Einstellungen!$C$3-2026)*24+21))</f>
        <v/>
      </c>
      <c r="Z127" s="75">
        <f>N(INDEX(Krankheitstage!$G127:$DV127,1,(Einstellungen!$C$3-2026)*24+22))</f>
        <v/>
      </c>
      <c r="AA127" s="75">
        <f>N(INDEX(Krankheitstage!$G127:$DV127,1,(Einstellungen!$C$3-2026)*24+23))</f>
        <v/>
      </c>
      <c r="AB127" s="75">
        <f>N(INDEX(Krankheitstage!$G127:$DV127,1,(Einstellungen!$C$3-2026)*24+24))</f>
        <v/>
      </c>
      <c r="AC127" s="75">
        <f>IF($B127="","",SUM(Q127:AB127))</f>
        <v/>
      </c>
      <c r="AD127" s="75">
        <f>IF($B127="","",SUM(P127,AC127))</f>
        <v/>
      </c>
      <c r="AE127" s="76">
        <f>IF($B127="","",AD127*N(C127))</f>
        <v/>
      </c>
      <c r="AF127" s="75">
        <f>IF($B127="","",Krankheitstage!E127)</f>
        <v/>
      </c>
      <c r="AG127" s="76">
        <f>IF($B127="","",AF127*N(C127))</f>
        <v/>
      </c>
      <c r="AH127" s="76">
        <f>IF($B127="","",INDEX($AJ127:$CQ127,1,(Einstellungen!$C$3-2026)*12+1)+INDEX($AJ127:$CQ127,1,(Einstellungen!$C$3-2026)*12+2)+INDEX($AJ127:$CQ127,1,(Einstellungen!$C$3-2026)*12+3)+INDEX($AJ127:$CQ127,1,(Einstellungen!$C$3-2026)*12+4)+INDEX($AJ127:$CQ127,1,(Einstellungen!$C$3-2026)*12+5)+INDEX($AJ127:$CQ127,1,(Einstellungen!$C$3-2026)*12+6)+INDEX($AJ127:$CQ127,1,(Einstellungen!$C$3-2026)*12+7)+INDEX($AJ127:$CQ127,1,(Einstellungen!$C$3-2026)*12+8)+INDEX($AJ127:$CQ127,1,(Einstellungen!$C$3-2026)*12+9)+INDEX($AJ127:$CQ127,1,(Einstellungen!$C$3-2026)*12+10)+INDEX($AJ127:$CQ127,1,(Einstellungen!$C$3-2026)*12+11)+INDEX($AJ127:$CQ127,1,(Einstellungen!$C$3-2026)*12+12))</f>
        <v/>
      </c>
      <c r="AI127" s="76">
        <f>IF($B127="","",SUM($AJ127:$CQ127))</f>
        <v/>
      </c>
      <c r="AJ127" s="76">
        <f>IF($B127="",0,IF(Einstellungen!$C$10="Ja",MAX(IF(Einstellungen!$C$11="7 Tage",MAX(0,(MIN(DATE(2026,2,0),IF(Mitarbeiter!$D127="",DATE(2026,2,0),Mitarbeiter!$D127),TODAY()))-(MAX(DATE(2026,1,1),Mitarbeiter!$C127))+1),MAX(0,NETWORKDAYS(MAX(DATE(2026,1,1),Mitarbeiter!$C127),MIN(DATE(2026,2,0),IF(Mitarbeiter!$D127="",DATE(2026,2,0),Mitarbeiter!$D127),TODAY()),Einstellungen!$F$13:$F$67)))*N(Mitarbeiter!$E127)/IF(Einstellungen!$C$11="7 Tage",7,5),N('Ist-Stunden'!F127)),MAX(IF(Einstellungen!$C$11="7 Tage",MAX(0,(MIN(DATE(2026,2,0),IF(Mitarbeiter!$D127="",DATE(2026,2,0),Mitarbeiter!$D127),TODAY()))-(MAX(DATE(2026,1,1),Mitarbeiter!$C127))+1),MAX(0,NETWORKDAYS(MAX(DATE(2026,1,1),Mitarbeiter!$C127),MIN(DATE(2026,2,0),IF(Mitarbeiter!$D127="",DATE(2026,2,0),Mitarbeiter!$D127),TODAY()),Einstellungen!$F$13:$F$67)))*N(Mitarbeiter!$E127)/IF(Einstellungen!$C$11="7 Tage",7,5),N('Ist-Stunden'!F127)+(N(Krankheitstage!G127)+N(Krankheitstage!S127))*N($C127))))</f>
        <v/>
      </c>
      <c r="AK127" s="76">
        <f>IF($B127="",0,IF(Einstellungen!$C$10="Ja",MAX(IF(Einstellungen!$C$11="7 Tage",MAX(0,(MIN(DATE(2026,3,0),IF(Mitarbeiter!$D127="",DATE(2026,3,0),Mitarbeiter!$D127),TODAY()))-(MAX(DATE(2026,2,1),Mitarbeiter!$C127))+1),MAX(0,NETWORKDAYS(MAX(DATE(2026,2,1),Mitarbeiter!$C127),MIN(DATE(2026,3,0),IF(Mitarbeiter!$D127="",DATE(2026,3,0),Mitarbeiter!$D127),TODAY()),Einstellungen!$F$13:$F$67)))*N(Mitarbeiter!$E127)/IF(Einstellungen!$C$11="7 Tage",7,5),N('Ist-Stunden'!G127)),MAX(IF(Einstellungen!$C$11="7 Tage",MAX(0,(MIN(DATE(2026,3,0),IF(Mitarbeiter!$D127="",DATE(2026,3,0),Mitarbeiter!$D127),TODAY()))-(MAX(DATE(2026,2,1),Mitarbeiter!$C127))+1),MAX(0,NETWORKDAYS(MAX(DATE(2026,2,1),Mitarbeiter!$C127),MIN(DATE(2026,3,0),IF(Mitarbeiter!$D127="",DATE(2026,3,0),Mitarbeiter!$D127),TODAY()),Einstellungen!$F$13:$F$67)))*N(Mitarbeiter!$E127)/IF(Einstellungen!$C$11="7 Tage",7,5),N('Ist-Stunden'!G127)+(N(Krankheitstage!H127)+N(Krankheitstage!T127))*N($C127))))</f>
        <v/>
      </c>
      <c r="AL127" s="76">
        <f>IF($B127="",0,IF(Einstellungen!$C$10="Ja",MAX(IF(Einstellungen!$C$11="7 Tage",MAX(0,(MIN(DATE(2026,4,0),IF(Mitarbeiter!$D127="",DATE(2026,4,0),Mitarbeiter!$D127),TODAY()))-(MAX(DATE(2026,3,1),Mitarbeiter!$C127))+1),MAX(0,NETWORKDAYS(MAX(DATE(2026,3,1),Mitarbeiter!$C127),MIN(DATE(2026,4,0),IF(Mitarbeiter!$D127="",DATE(2026,4,0),Mitarbeiter!$D127),TODAY()),Einstellungen!$F$13:$F$67)))*N(Mitarbeiter!$E127)/IF(Einstellungen!$C$11="7 Tage",7,5),N('Ist-Stunden'!H127)),MAX(IF(Einstellungen!$C$11="7 Tage",MAX(0,(MIN(DATE(2026,4,0),IF(Mitarbeiter!$D127="",DATE(2026,4,0),Mitarbeiter!$D127),TODAY()))-(MAX(DATE(2026,3,1),Mitarbeiter!$C127))+1),MAX(0,NETWORKDAYS(MAX(DATE(2026,3,1),Mitarbeiter!$C127),MIN(DATE(2026,4,0),IF(Mitarbeiter!$D127="",DATE(2026,4,0),Mitarbeiter!$D127),TODAY()),Einstellungen!$F$13:$F$67)))*N(Mitarbeiter!$E127)/IF(Einstellungen!$C$11="7 Tage",7,5),N('Ist-Stunden'!H127)+(N(Krankheitstage!I127)+N(Krankheitstage!U127))*N($C127))))</f>
        <v/>
      </c>
      <c r="AM127" s="76">
        <f>IF($B127="",0,IF(Einstellungen!$C$10="Ja",MAX(IF(Einstellungen!$C$11="7 Tage",MAX(0,(MIN(DATE(2026,5,0),IF(Mitarbeiter!$D127="",DATE(2026,5,0),Mitarbeiter!$D127),TODAY()))-(MAX(DATE(2026,4,1),Mitarbeiter!$C127))+1),MAX(0,NETWORKDAYS(MAX(DATE(2026,4,1),Mitarbeiter!$C127),MIN(DATE(2026,5,0),IF(Mitarbeiter!$D127="",DATE(2026,5,0),Mitarbeiter!$D127),TODAY()),Einstellungen!$F$13:$F$67)))*N(Mitarbeiter!$E127)/IF(Einstellungen!$C$11="7 Tage",7,5),N('Ist-Stunden'!I127)),MAX(IF(Einstellungen!$C$11="7 Tage",MAX(0,(MIN(DATE(2026,5,0),IF(Mitarbeiter!$D127="",DATE(2026,5,0),Mitarbeiter!$D127),TODAY()))-(MAX(DATE(2026,4,1),Mitarbeiter!$C127))+1),MAX(0,NETWORKDAYS(MAX(DATE(2026,4,1),Mitarbeiter!$C127),MIN(DATE(2026,5,0),IF(Mitarbeiter!$D127="",DATE(2026,5,0),Mitarbeiter!$D127),TODAY()),Einstellungen!$F$13:$F$67)))*N(Mitarbeiter!$E127)/IF(Einstellungen!$C$11="7 Tage",7,5),N('Ist-Stunden'!I127)+(N(Krankheitstage!J127)+N(Krankheitstage!V127))*N($C127))))</f>
        <v/>
      </c>
      <c r="AN127" s="76">
        <f>IF($B127="",0,IF(Einstellungen!$C$10="Ja",MAX(IF(Einstellungen!$C$11="7 Tage",MAX(0,(MIN(DATE(2026,6,0),IF(Mitarbeiter!$D127="",DATE(2026,6,0),Mitarbeiter!$D127),TODAY()))-(MAX(DATE(2026,5,1),Mitarbeiter!$C127))+1),MAX(0,NETWORKDAYS(MAX(DATE(2026,5,1),Mitarbeiter!$C127),MIN(DATE(2026,6,0),IF(Mitarbeiter!$D127="",DATE(2026,6,0),Mitarbeiter!$D127),TODAY()),Einstellungen!$F$13:$F$67)))*N(Mitarbeiter!$E127)/IF(Einstellungen!$C$11="7 Tage",7,5),N('Ist-Stunden'!J127)),MAX(IF(Einstellungen!$C$11="7 Tage",MAX(0,(MIN(DATE(2026,6,0),IF(Mitarbeiter!$D127="",DATE(2026,6,0),Mitarbeiter!$D127),TODAY()))-(MAX(DATE(2026,5,1),Mitarbeiter!$C127))+1),MAX(0,NETWORKDAYS(MAX(DATE(2026,5,1),Mitarbeiter!$C127),MIN(DATE(2026,6,0),IF(Mitarbeiter!$D127="",DATE(2026,6,0),Mitarbeiter!$D127),TODAY()),Einstellungen!$F$13:$F$67)))*N(Mitarbeiter!$E127)/IF(Einstellungen!$C$11="7 Tage",7,5),N('Ist-Stunden'!J127)+(N(Krankheitstage!K127)+N(Krankheitstage!W127))*N($C127))))</f>
        <v/>
      </c>
      <c r="AO127" s="76">
        <f>IF($B127="",0,IF(Einstellungen!$C$10="Ja",MAX(IF(Einstellungen!$C$11="7 Tage",MAX(0,(MIN(DATE(2026,7,0),IF(Mitarbeiter!$D127="",DATE(2026,7,0),Mitarbeiter!$D127),TODAY()))-(MAX(DATE(2026,6,1),Mitarbeiter!$C127))+1),MAX(0,NETWORKDAYS(MAX(DATE(2026,6,1),Mitarbeiter!$C127),MIN(DATE(2026,7,0),IF(Mitarbeiter!$D127="",DATE(2026,7,0),Mitarbeiter!$D127),TODAY()),Einstellungen!$F$13:$F$67)))*N(Mitarbeiter!$E127)/IF(Einstellungen!$C$11="7 Tage",7,5),N('Ist-Stunden'!K127)),MAX(IF(Einstellungen!$C$11="7 Tage",MAX(0,(MIN(DATE(2026,7,0),IF(Mitarbeiter!$D127="",DATE(2026,7,0),Mitarbeiter!$D127),TODAY()))-(MAX(DATE(2026,6,1),Mitarbeiter!$C127))+1),MAX(0,NETWORKDAYS(MAX(DATE(2026,6,1),Mitarbeiter!$C127),MIN(DATE(2026,7,0),IF(Mitarbeiter!$D127="",DATE(2026,7,0),Mitarbeiter!$D127),TODAY()),Einstellungen!$F$13:$F$67)))*N(Mitarbeiter!$E127)/IF(Einstellungen!$C$11="7 Tage",7,5),N('Ist-Stunden'!K127)+(N(Krankheitstage!L127)+N(Krankheitstage!X127))*N($C127))))</f>
        <v/>
      </c>
      <c r="AP127" s="76">
        <f>IF($B127="",0,IF(Einstellungen!$C$10="Ja",MAX(IF(Einstellungen!$C$11="7 Tage",MAX(0,(MIN(DATE(2026,8,0),IF(Mitarbeiter!$D127="",DATE(2026,8,0),Mitarbeiter!$D127),TODAY()))-(MAX(DATE(2026,7,1),Mitarbeiter!$C127))+1),MAX(0,NETWORKDAYS(MAX(DATE(2026,7,1),Mitarbeiter!$C127),MIN(DATE(2026,8,0),IF(Mitarbeiter!$D127="",DATE(2026,8,0),Mitarbeiter!$D127),TODAY()),Einstellungen!$F$13:$F$67)))*N(Mitarbeiter!$E127)/IF(Einstellungen!$C$11="7 Tage",7,5),N('Ist-Stunden'!L127)),MAX(IF(Einstellungen!$C$11="7 Tage",MAX(0,(MIN(DATE(2026,8,0),IF(Mitarbeiter!$D127="",DATE(2026,8,0),Mitarbeiter!$D127),TODAY()))-(MAX(DATE(2026,7,1),Mitarbeiter!$C127))+1),MAX(0,NETWORKDAYS(MAX(DATE(2026,7,1),Mitarbeiter!$C127),MIN(DATE(2026,8,0),IF(Mitarbeiter!$D127="",DATE(2026,8,0),Mitarbeiter!$D127),TODAY()),Einstellungen!$F$13:$F$67)))*N(Mitarbeiter!$E127)/IF(Einstellungen!$C$11="7 Tage",7,5),N('Ist-Stunden'!L127)+(N(Krankheitstage!M127)+N(Krankheitstage!Y127))*N($C127))))</f>
        <v/>
      </c>
      <c r="AQ127" s="76">
        <f>IF($B127="",0,IF(Einstellungen!$C$10="Ja",MAX(IF(Einstellungen!$C$11="7 Tage",MAX(0,(MIN(DATE(2026,9,0),IF(Mitarbeiter!$D127="",DATE(2026,9,0),Mitarbeiter!$D127),TODAY()))-(MAX(DATE(2026,8,1),Mitarbeiter!$C127))+1),MAX(0,NETWORKDAYS(MAX(DATE(2026,8,1),Mitarbeiter!$C127),MIN(DATE(2026,9,0),IF(Mitarbeiter!$D127="",DATE(2026,9,0),Mitarbeiter!$D127),TODAY()),Einstellungen!$F$13:$F$67)))*N(Mitarbeiter!$E127)/IF(Einstellungen!$C$11="7 Tage",7,5),N('Ist-Stunden'!M127)),MAX(IF(Einstellungen!$C$11="7 Tage",MAX(0,(MIN(DATE(2026,9,0),IF(Mitarbeiter!$D127="",DATE(2026,9,0),Mitarbeiter!$D127),TODAY()))-(MAX(DATE(2026,8,1),Mitarbeiter!$C127))+1),MAX(0,NETWORKDAYS(MAX(DATE(2026,8,1),Mitarbeiter!$C127),MIN(DATE(2026,9,0),IF(Mitarbeiter!$D127="",DATE(2026,9,0),Mitarbeiter!$D127),TODAY()),Einstellungen!$F$13:$F$67)))*N(Mitarbeiter!$E127)/IF(Einstellungen!$C$11="7 Tage",7,5),N('Ist-Stunden'!M127)+(N(Krankheitstage!N127)+N(Krankheitstage!Z127))*N($C127))))</f>
        <v/>
      </c>
      <c r="AR127" s="76">
        <f>IF($B127="",0,IF(Einstellungen!$C$10="Ja",MAX(IF(Einstellungen!$C$11="7 Tage",MAX(0,(MIN(DATE(2026,10,0),IF(Mitarbeiter!$D127="",DATE(2026,10,0),Mitarbeiter!$D127),TODAY()))-(MAX(DATE(2026,9,1),Mitarbeiter!$C127))+1),MAX(0,NETWORKDAYS(MAX(DATE(2026,9,1),Mitarbeiter!$C127),MIN(DATE(2026,10,0),IF(Mitarbeiter!$D127="",DATE(2026,10,0),Mitarbeiter!$D127),TODAY()),Einstellungen!$F$13:$F$67)))*N(Mitarbeiter!$E127)/IF(Einstellungen!$C$11="7 Tage",7,5),N('Ist-Stunden'!N127)),MAX(IF(Einstellungen!$C$11="7 Tage",MAX(0,(MIN(DATE(2026,10,0),IF(Mitarbeiter!$D127="",DATE(2026,10,0),Mitarbeiter!$D127),TODAY()))-(MAX(DATE(2026,9,1),Mitarbeiter!$C127))+1),MAX(0,NETWORKDAYS(MAX(DATE(2026,9,1),Mitarbeiter!$C127),MIN(DATE(2026,10,0),IF(Mitarbeiter!$D127="",DATE(2026,10,0),Mitarbeiter!$D127),TODAY()),Einstellungen!$F$13:$F$67)))*N(Mitarbeiter!$E127)/IF(Einstellungen!$C$11="7 Tage",7,5),N('Ist-Stunden'!N127)+(N(Krankheitstage!O127)+N(Krankheitstage!AA127))*N($C127))))</f>
        <v/>
      </c>
      <c r="AS127" s="76">
        <f>IF($B127="",0,IF(Einstellungen!$C$10="Ja",MAX(IF(Einstellungen!$C$11="7 Tage",MAX(0,(MIN(DATE(2026,11,0),IF(Mitarbeiter!$D127="",DATE(2026,11,0),Mitarbeiter!$D127),TODAY()))-(MAX(DATE(2026,10,1),Mitarbeiter!$C127))+1),MAX(0,NETWORKDAYS(MAX(DATE(2026,10,1),Mitarbeiter!$C127),MIN(DATE(2026,11,0),IF(Mitarbeiter!$D127="",DATE(2026,11,0),Mitarbeiter!$D127),TODAY()),Einstellungen!$F$13:$F$67)))*N(Mitarbeiter!$E127)/IF(Einstellungen!$C$11="7 Tage",7,5),N('Ist-Stunden'!O127)),MAX(IF(Einstellungen!$C$11="7 Tage",MAX(0,(MIN(DATE(2026,11,0),IF(Mitarbeiter!$D127="",DATE(2026,11,0),Mitarbeiter!$D127),TODAY()))-(MAX(DATE(2026,10,1),Mitarbeiter!$C127))+1),MAX(0,NETWORKDAYS(MAX(DATE(2026,10,1),Mitarbeiter!$C127),MIN(DATE(2026,11,0),IF(Mitarbeiter!$D127="",DATE(2026,11,0),Mitarbeiter!$D127),TODAY()),Einstellungen!$F$13:$F$67)))*N(Mitarbeiter!$E127)/IF(Einstellungen!$C$11="7 Tage",7,5),N('Ist-Stunden'!O127)+(N(Krankheitstage!P127)+N(Krankheitstage!AB127))*N($C127))))</f>
        <v/>
      </c>
      <c r="AT127" s="76">
        <f>IF($B127="",0,IF(Einstellungen!$C$10="Ja",MAX(IF(Einstellungen!$C$11="7 Tage",MAX(0,(MIN(DATE(2026,12,0),IF(Mitarbeiter!$D127="",DATE(2026,12,0),Mitarbeiter!$D127),TODAY()))-(MAX(DATE(2026,11,1),Mitarbeiter!$C127))+1),MAX(0,NETWORKDAYS(MAX(DATE(2026,11,1),Mitarbeiter!$C127),MIN(DATE(2026,12,0),IF(Mitarbeiter!$D127="",DATE(2026,12,0),Mitarbeiter!$D127),TODAY()),Einstellungen!$F$13:$F$67)))*N(Mitarbeiter!$E127)/IF(Einstellungen!$C$11="7 Tage",7,5),N('Ist-Stunden'!P127)),MAX(IF(Einstellungen!$C$11="7 Tage",MAX(0,(MIN(DATE(2026,12,0),IF(Mitarbeiter!$D127="",DATE(2026,12,0),Mitarbeiter!$D127),TODAY()))-(MAX(DATE(2026,11,1),Mitarbeiter!$C127))+1),MAX(0,NETWORKDAYS(MAX(DATE(2026,11,1),Mitarbeiter!$C127),MIN(DATE(2026,12,0),IF(Mitarbeiter!$D127="",DATE(2026,12,0),Mitarbeiter!$D127),TODAY()),Einstellungen!$F$13:$F$67)))*N(Mitarbeiter!$E127)/IF(Einstellungen!$C$11="7 Tage",7,5),N('Ist-Stunden'!P127)+(N(Krankheitstage!Q127)+N(Krankheitstage!AC127))*N($C127))))</f>
        <v/>
      </c>
      <c r="AU127" s="76">
        <f>IF($B127="",0,IF(Einstellungen!$C$10="Ja",MAX(IF(Einstellungen!$C$11="7 Tage",MAX(0,(MIN(DATE(2026,13,0),IF(Mitarbeiter!$D127="",DATE(2026,13,0),Mitarbeiter!$D127),TODAY()))-(MAX(DATE(2026,12,1),Mitarbeiter!$C127))+1),MAX(0,NETWORKDAYS(MAX(DATE(2026,12,1),Mitarbeiter!$C127),MIN(DATE(2026,13,0),IF(Mitarbeiter!$D127="",DATE(2026,13,0),Mitarbeiter!$D127),TODAY()),Einstellungen!$F$13:$F$67)))*N(Mitarbeiter!$E127)/IF(Einstellungen!$C$11="7 Tage",7,5),N('Ist-Stunden'!Q127)),MAX(IF(Einstellungen!$C$11="7 Tage",MAX(0,(MIN(DATE(2026,13,0),IF(Mitarbeiter!$D127="",DATE(2026,13,0),Mitarbeiter!$D127),TODAY()))-(MAX(DATE(2026,12,1),Mitarbeiter!$C127))+1),MAX(0,NETWORKDAYS(MAX(DATE(2026,12,1),Mitarbeiter!$C127),MIN(DATE(2026,13,0),IF(Mitarbeiter!$D127="",DATE(2026,13,0),Mitarbeiter!$D127),TODAY()),Einstellungen!$F$13:$F$67)))*N(Mitarbeiter!$E127)/IF(Einstellungen!$C$11="7 Tage",7,5),N('Ist-Stunden'!Q127)+(N(Krankheitstage!R127)+N(Krankheitstage!AD127))*N($C127))))</f>
        <v/>
      </c>
      <c r="AV127" s="76">
        <f>IF($B127="",0,IF(Einstellungen!$C$10="Ja",MAX(IF(Einstellungen!$C$11="7 Tage",MAX(0,(MIN(DATE(2027,2,0),IF(Mitarbeiter!$D127="",DATE(2027,2,0),Mitarbeiter!$D127),TODAY()))-(MAX(DATE(2027,1,1),Mitarbeiter!$C127))+1),MAX(0,NETWORKDAYS(MAX(DATE(2027,1,1),Mitarbeiter!$C127),MIN(DATE(2027,2,0),IF(Mitarbeiter!$D127="",DATE(2027,2,0),Mitarbeiter!$D127),TODAY()),Einstellungen!$F$13:$F$67)))*N(Mitarbeiter!$E127)/IF(Einstellungen!$C$11="7 Tage",7,5),N('Ist-Stunden'!R127)),MAX(IF(Einstellungen!$C$11="7 Tage",MAX(0,(MIN(DATE(2027,2,0),IF(Mitarbeiter!$D127="",DATE(2027,2,0),Mitarbeiter!$D127),TODAY()))-(MAX(DATE(2027,1,1),Mitarbeiter!$C127))+1),MAX(0,NETWORKDAYS(MAX(DATE(2027,1,1),Mitarbeiter!$C127),MIN(DATE(2027,2,0),IF(Mitarbeiter!$D127="",DATE(2027,2,0),Mitarbeiter!$D127),TODAY()),Einstellungen!$F$13:$F$67)))*N(Mitarbeiter!$E127)/IF(Einstellungen!$C$11="7 Tage",7,5),N('Ist-Stunden'!R127)+(N(Krankheitstage!AE127)+N(Krankheitstage!AQ127))*N($C127))))</f>
        <v/>
      </c>
      <c r="AW127" s="76">
        <f>IF($B127="",0,IF(Einstellungen!$C$10="Ja",MAX(IF(Einstellungen!$C$11="7 Tage",MAX(0,(MIN(DATE(2027,3,0),IF(Mitarbeiter!$D127="",DATE(2027,3,0),Mitarbeiter!$D127),TODAY()))-(MAX(DATE(2027,2,1),Mitarbeiter!$C127))+1),MAX(0,NETWORKDAYS(MAX(DATE(2027,2,1),Mitarbeiter!$C127),MIN(DATE(2027,3,0),IF(Mitarbeiter!$D127="",DATE(2027,3,0),Mitarbeiter!$D127),TODAY()),Einstellungen!$F$13:$F$67)))*N(Mitarbeiter!$E127)/IF(Einstellungen!$C$11="7 Tage",7,5),N('Ist-Stunden'!S127)),MAX(IF(Einstellungen!$C$11="7 Tage",MAX(0,(MIN(DATE(2027,3,0),IF(Mitarbeiter!$D127="",DATE(2027,3,0),Mitarbeiter!$D127),TODAY()))-(MAX(DATE(2027,2,1),Mitarbeiter!$C127))+1),MAX(0,NETWORKDAYS(MAX(DATE(2027,2,1),Mitarbeiter!$C127),MIN(DATE(2027,3,0),IF(Mitarbeiter!$D127="",DATE(2027,3,0),Mitarbeiter!$D127),TODAY()),Einstellungen!$F$13:$F$67)))*N(Mitarbeiter!$E127)/IF(Einstellungen!$C$11="7 Tage",7,5),N('Ist-Stunden'!S127)+(N(Krankheitstage!AF127)+N(Krankheitstage!AR127))*N($C127))))</f>
        <v/>
      </c>
      <c r="AX127" s="76">
        <f>IF($B127="",0,IF(Einstellungen!$C$10="Ja",MAX(IF(Einstellungen!$C$11="7 Tage",MAX(0,(MIN(DATE(2027,4,0),IF(Mitarbeiter!$D127="",DATE(2027,4,0),Mitarbeiter!$D127),TODAY()))-(MAX(DATE(2027,3,1),Mitarbeiter!$C127))+1),MAX(0,NETWORKDAYS(MAX(DATE(2027,3,1),Mitarbeiter!$C127),MIN(DATE(2027,4,0),IF(Mitarbeiter!$D127="",DATE(2027,4,0),Mitarbeiter!$D127),TODAY()),Einstellungen!$F$13:$F$67)))*N(Mitarbeiter!$E127)/IF(Einstellungen!$C$11="7 Tage",7,5),N('Ist-Stunden'!T127)),MAX(IF(Einstellungen!$C$11="7 Tage",MAX(0,(MIN(DATE(2027,4,0),IF(Mitarbeiter!$D127="",DATE(2027,4,0),Mitarbeiter!$D127),TODAY()))-(MAX(DATE(2027,3,1),Mitarbeiter!$C127))+1),MAX(0,NETWORKDAYS(MAX(DATE(2027,3,1),Mitarbeiter!$C127),MIN(DATE(2027,4,0),IF(Mitarbeiter!$D127="",DATE(2027,4,0),Mitarbeiter!$D127),TODAY()),Einstellungen!$F$13:$F$67)))*N(Mitarbeiter!$E127)/IF(Einstellungen!$C$11="7 Tage",7,5),N('Ist-Stunden'!T127)+(N(Krankheitstage!AG127)+N(Krankheitstage!AS127))*N($C127))))</f>
        <v/>
      </c>
      <c r="AY127" s="76">
        <f>IF($B127="",0,IF(Einstellungen!$C$10="Ja",MAX(IF(Einstellungen!$C$11="7 Tage",MAX(0,(MIN(DATE(2027,5,0),IF(Mitarbeiter!$D127="",DATE(2027,5,0),Mitarbeiter!$D127),TODAY()))-(MAX(DATE(2027,4,1),Mitarbeiter!$C127))+1),MAX(0,NETWORKDAYS(MAX(DATE(2027,4,1),Mitarbeiter!$C127),MIN(DATE(2027,5,0),IF(Mitarbeiter!$D127="",DATE(2027,5,0),Mitarbeiter!$D127),TODAY()),Einstellungen!$F$13:$F$67)))*N(Mitarbeiter!$E127)/IF(Einstellungen!$C$11="7 Tage",7,5),N('Ist-Stunden'!U127)),MAX(IF(Einstellungen!$C$11="7 Tage",MAX(0,(MIN(DATE(2027,5,0),IF(Mitarbeiter!$D127="",DATE(2027,5,0),Mitarbeiter!$D127),TODAY()))-(MAX(DATE(2027,4,1),Mitarbeiter!$C127))+1),MAX(0,NETWORKDAYS(MAX(DATE(2027,4,1),Mitarbeiter!$C127),MIN(DATE(2027,5,0),IF(Mitarbeiter!$D127="",DATE(2027,5,0),Mitarbeiter!$D127),TODAY()),Einstellungen!$F$13:$F$67)))*N(Mitarbeiter!$E127)/IF(Einstellungen!$C$11="7 Tage",7,5),N('Ist-Stunden'!U127)+(N(Krankheitstage!AH127)+N(Krankheitstage!AT127))*N($C127))))</f>
        <v/>
      </c>
      <c r="AZ127" s="76">
        <f>IF($B127="",0,IF(Einstellungen!$C$10="Ja",MAX(IF(Einstellungen!$C$11="7 Tage",MAX(0,(MIN(DATE(2027,6,0),IF(Mitarbeiter!$D127="",DATE(2027,6,0),Mitarbeiter!$D127),TODAY()))-(MAX(DATE(2027,5,1),Mitarbeiter!$C127))+1),MAX(0,NETWORKDAYS(MAX(DATE(2027,5,1),Mitarbeiter!$C127),MIN(DATE(2027,6,0),IF(Mitarbeiter!$D127="",DATE(2027,6,0),Mitarbeiter!$D127),TODAY()),Einstellungen!$F$13:$F$67)))*N(Mitarbeiter!$E127)/IF(Einstellungen!$C$11="7 Tage",7,5),N('Ist-Stunden'!V127)),MAX(IF(Einstellungen!$C$11="7 Tage",MAX(0,(MIN(DATE(2027,6,0),IF(Mitarbeiter!$D127="",DATE(2027,6,0),Mitarbeiter!$D127),TODAY()))-(MAX(DATE(2027,5,1),Mitarbeiter!$C127))+1),MAX(0,NETWORKDAYS(MAX(DATE(2027,5,1),Mitarbeiter!$C127),MIN(DATE(2027,6,0),IF(Mitarbeiter!$D127="",DATE(2027,6,0),Mitarbeiter!$D127),TODAY()),Einstellungen!$F$13:$F$67)))*N(Mitarbeiter!$E127)/IF(Einstellungen!$C$11="7 Tage",7,5),N('Ist-Stunden'!V127)+(N(Krankheitstage!AI127)+N(Krankheitstage!AU127))*N($C127))))</f>
        <v/>
      </c>
      <c r="BA127" s="76">
        <f>IF($B127="",0,IF(Einstellungen!$C$10="Ja",MAX(IF(Einstellungen!$C$11="7 Tage",MAX(0,(MIN(DATE(2027,7,0),IF(Mitarbeiter!$D127="",DATE(2027,7,0),Mitarbeiter!$D127),TODAY()))-(MAX(DATE(2027,6,1),Mitarbeiter!$C127))+1),MAX(0,NETWORKDAYS(MAX(DATE(2027,6,1),Mitarbeiter!$C127),MIN(DATE(2027,7,0),IF(Mitarbeiter!$D127="",DATE(2027,7,0),Mitarbeiter!$D127),TODAY()),Einstellungen!$F$13:$F$67)))*N(Mitarbeiter!$E127)/IF(Einstellungen!$C$11="7 Tage",7,5),N('Ist-Stunden'!W127)),MAX(IF(Einstellungen!$C$11="7 Tage",MAX(0,(MIN(DATE(2027,7,0),IF(Mitarbeiter!$D127="",DATE(2027,7,0),Mitarbeiter!$D127),TODAY()))-(MAX(DATE(2027,6,1),Mitarbeiter!$C127))+1),MAX(0,NETWORKDAYS(MAX(DATE(2027,6,1),Mitarbeiter!$C127),MIN(DATE(2027,7,0),IF(Mitarbeiter!$D127="",DATE(2027,7,0),Mitarbeiter!$D127),TODAY()),Einstellungen!$F$13:$F$67)))*N(Mitarbeiter!$E127)/IF(Einstellungen!$C$11="7 Tage",7,5),N('Ist-Stunden'!W127)+(N(Krankheitstage!AJ127)+N(Krankheitstage!AV127))*N($C127))))</f>
        <v/>
      </c>
      <c r="BB127" s="76">
        <f>IF($B127="",0,IF(Einstellungen!$C$10="Ja",MAX(IF(Einstellungen!$C$11="7 Tage",MAX(0,(MIN(DATE(2027,8,0),IF(Mitarbeiter!$D127="",DATE(2027,8,0),Mitarbeiter!$D127),TODAY()))-(MAX(DATE(2027,7,1),Mitarbeiter!$C127))+1),MAX(0,NETWORKDAYS(MAX(DATE(2027,7,1),Mitarbeiter!$C127),MIN(DATE(2027,8,0),IF(Mitarbeiter!$D127="",DATE(2027,8,0),Mitarbeiter!$D127),TODAY()),Einstellungen!$F$13:$F$67)))*N(Mitarbeiter!$E127)/IF(Einstellungen!$C$11="7 Tage",7,5),N('Ist-Stunden'!X127)),MAX(IF(Einstellungen!$C$11="7 Tage",MAX(0,(MIN(DATE(2027,8,0),IF(Mitarbeiter!$D127="",DATE(2027,8,0),Mitarbeiter!$D127),TODAY()))-(MAX(DATE(2027,7,1),Mitarbeiter!$C127))+1),MAX(0,NETWORKDAYS(MAX(DATE(2027,7,1),Mitarbeiter!$C127),MIN(DATE(2027,8,0),IF(Mitarbeiter!$D127="",DATE(2027,8,0),Mitarbeiter!$D127),TODAY()),Einstellungen!$F$13:$F$67)))*N(Mitarbeiter!$E127)/IF(Einstellungen!$C$11="7 Tage",7,5),N('Ist-Stunden'!X127)+(N(Krankheitstage!AK127)+N(Krankheitstage!AW127))*N($C127))))</f>
        <v/>
      </c>
      <c r="BC127" s="76">
        <f>IF($B127="",0,IF(Einstellungen!$C$10="Ja",MAX(IF(Einstellungen!$C$11="7 Tage",MAX(0,(MIN(DATE(2027,9,0),IF(Mitarbeiter!$D127="",DATE(2027,9,0),Mitarbeiter!$D127),TODAY()))-(MAX(DATE(2027,8,1),Mitarbeiter!$C127))+1),MAX(0,NETWORKDAYS(MAX(DATE(2027,8,1),Mitarbeiter!$C127),MIN(DATE(2027,9,0),IF(Mitarbeiter!$D127="",DATE(2027,9,0),Mitarbeiter!$D127),TODAY()),Einstellungen!$F$13:$F$67)))*N(Mitarbeiter!$E127)/IF(Einstellungen!$C$11="7 Tage",7,5),N('Ist-Stunden'!Y127)),MAX(IF(Einstellungen!$C$11="7 Tage",MAX(0,(MIN(DATE(2027,9,0),IF(Mitarbeiter!$D127="",DATE(2027,9,0),Mitarbeiter!$D127),TODAY()))-(MAX(DATE(2027,8,1),Mitarbeiter!$C127))+1),MAX(0,NETWORKDAYS(MAX(DATE(2027,8,1),Mitarbeiter!$C127),MIN(DATE(2027,9,0),IF(Mitarbeiter!$D127="",DATE(2027,9,0),Mitarbeiter!$D127),TODAY()),Einstellungen!$F$13:$F$67)))*N(Mitarbeiter!$E127)/IF(Einstellungen!$C$11="7 Tage",7,5),N('Ist-Stunden'!Y127)+(N(Krankheitstage!AL127)+N(Krankheitstage!AX127))*N($C127))))</f>
        <v/>
      </c>
      <c r="BD127" s="76">
        <f>IF($B127="",0,IF(Einstellungen!$C$10="Ja",MAX(IF(Einstellungen!$C$11="7 Tage",MAX(0,(MIN(DATE(2027,10,0),IF(Mitarbeiter!$D127="",DATE(2027,10,0),Mitarbeiter!$D127),TODAY()))-(MAX(DATE(2027,9,1),Mitarbeiter!$C127))+1),MAX(0,NETWORKDAYS(MAX(DATE(2027,9,1),Mitarbeiter!$C127),MIN(DATE(2027,10,0),IF(Mitarbeiter!$D127="",DATE(2027,10,0),Mitarbeiter!$D127),TODAY()),Einstellungen!$F$13:$F$67)))*N(Mitarbeiter!$E127)/IF(Einstellungen!$C$11="7 Tage",7,5),N('Ist-Stunden'!Z127)),MAX(IF(Einstellungen!$C$11="7 Tage",MAX(0,(MIN(DATE(2027,10,0),IF(Mitarbeiter!$D127="",DATE(2027,10,0),Mitarbeiter!$D127),TODAY()))-(MAX(DATE(2027,9,1),Mitarbeiter!$C127))+1),MAX(0,NETWORKDAYS(MAX(DATE(2027,9,1),Mitarbeiter!$C127),MIN(DATE(2027,10,0),IF(Mitarbeiter!$D127="",DATE(2027,10,0),Mitarbeiter!$D127),TODAY()),Einstellungen!$F$13:$F$67)))*N(Mitarbeiter!$E127)/IF(Einstellungen!$C$11="7 Tage",7,5),N('Ist-Stunden'!Z127)+(N(Krankheitstage!AM127)+N(Krankheitstage!AY127))*N($C127))))</f>
        <v/>
      </c>
      <c r="BE127" s="76">
        <f>IF($B127="",0,IF(Einstellungen!$C$10="Ja",MAX(IF(Einstellungen!$C$11="7 Tage",MAX(0,(MIN(DATE(2027,11,0),IF(Mitarbeiter!$D127="",DATE(2027,11,0),Mitarbeiter!$D127),TODAY()))-(MAX(DATE(2027,10,1),Mitarbeiter!$C127))+1),MAX(0,NETWORKDAYS(MAX(DATE(2027,10,1),Mitarbeiter!$C127),MIN(DATE(2027,11,0),IF(Mitarbeiter!$D127="",DATE(2027,11,0),Mitarbeiter!$D127),TODAY()),Einstellungen!$F$13:$F$67)))*N(Mitarbeiter!$E127)/IF(Einstellungen!$C$11="7 Tage",7,5),N('Ist-Stunden'!AA127)),MAX(IF(Einstellungen!$C$11="7 Tage",MAX(0,(MIN(DATE(2027,11,0),IF(Mitarbeiter!$D127="",DATE(2027,11,0),Mitarbeiter!$D127),TODAY()))-(MAX(DATE(2027,10,1),Mitarbeiter!$C127))+1),MAX(0,NETWORKDAYS(MAX(DATE(2027,10,1),Mitarbeiter!$C127),MIN(DATE(2027,11,0),IF(Mitarbeiter!$D127="",DATE(2027,11,0),Mitarbeiter!$D127),TODAY()),Einstellungen!$F$13:$F$67)))*N(Mitarbeiter!$E127)/IF(Einstellungen!$C$11="7 Tage",7,5),N('Ist-Stunden'!AA127)+(N(Krankheitstage!AN127)+N(Krankheitstage!AZ127))*N($C127))))</f>
        <v/>
      </c>
      <c r="BF127" s="76">
        <f>IF($B127="",0,IF(Einstellungen!$C$10="Ja",MAX(IF(Einstellungen!$C$11="7 Tage",MAX(0,(MIN(DATE(2027,12,0),IF(Mitarbeiter!$D127="",DATE(2027,12,0),Mitarbeiter!$D127),TODAY()))-(MAX(DATE(2027,11,1),Mitarbeiter!$C127))+1),MAX(0,NETWORKDAYS(MAX(DATE(2027,11,1),Mitarbeiter!$C127),MIN(DATE(2027,12,0),IF(Mitarbeiter!$D127="",DATE(2027,12,0),Mitarbeiter!$D127),TODAY()),Einstellungen!$F$13:$F$67)))*N(Mitarbeiter!$E127)/IF(Einstellungen!$C$11="7 Tage",7,5),N('Ist-Stunden'!AB127)),MAX(IF(Einstellungen!$C$11="7 Tage",MAX(0,(MIN(DATE(2027,12,0),IF(Mitarbeiter!$D127="",DATE(2027,12,0),Mitarbeiter!$D127),TODAY()))-(MAX(DATE(2027,11,1),Mitarbeiter!$C127))+1),MAX(0,NETWORKDAYS(MAX(DATE(2027,11,1),Mitarbeiter!$C127),MIN(DATE(2027,12,0),IF(Mitarbeiter!$D127="",DATE(2027,12,0),Mitarbeiter!$D127),TODAY()),Einstellungen!$F$13:$F$67)))*N(Mitarbeiter!$E127)/IF(Einstellungen!$C$11="7 Tage",7,5),N('Ist-Stunden'!AB127)+(N(Krankheitstage!AO127)+N(Krankheitstage!BA127))*N($C127))))</f>
        <v/>
      </c>
      <c r="BG127" s="76">
        <f>IF($B127="",0,IF(Einstellungen!$C$10="Ja",MAX(IF(Einstellungen!$C$11="7 Tage",MAX(0,(MIN(DATE(2027,13,0),IF(Mitarbeiter!$D127="",DATE(2027,13,0),Mitarbeiter!$D127),TODAY()))-(MAX(DATE(2027,12,1),Mitarbeiter!$C127))+1),MAX(0,NETWORKDAYS(MAX(DATE(2027,12,1),Mitarbeiter!$C127),MIN(DATE(2027,13,0),IF(Mitarbeiter!$D127="",DATE(2027,13,0),Mitarbeiter!$D127),TODAY()),Einstellungen!$F$13:$F$67)))*N(Mitarbeiter!$E127)/IF(Einstellungen!$C$11="7 Tage",7,5),N('Ist-Stunden'!AC127)),MAX(IF(Einstellungen!$C$11="7 Tage",MAX(0,(MIN(DATE(2027,13,0),IF(Mitarbeiter!$D127="",DATE(2027,13,0),Mitarbeiter!$D127),TODAY()))-(MAX(DATE(2027,12,1),Mitarbeiter!$C127))+1),MAX(0,NETWORKDAYS(MAX(DATE(2027,12,1),Mitarbeiter!$C127),MIN(DATE(2027,13,0),IF(Mitarbeiter!$D127="",DATE(2027,13,0),Mitarbeiter!$D127),TODAY()),Einstellungen!$F$13:$F$67)))*N(Mitarbeiter!$E127)/IF(Einstellungen!$C$11="7 Tage",7,5),N('Ist-Stunden'!AC127)+(N(Krankheitstage!AP127)+N(Krankheitstage!BB127))*N($C127))))</f>
        <v/>
      </c>
      <c r="BH127" s="76">
        <f>IF($B127="",0,IF(Einstellungen!$C$10="Ja",MAX(IF(Einstellungen!$C$11="7 Tage",MAX(0,(MIN(DATE(2028,2,0),IF(Mitarbeiter!$D127="",DATE(2028,2,0),Mitarbeiter!$D127),TODAY()))-(MAX(DATE(2028,1,1),Mitarbeiter!$C127))+1),MAX(0,NETWORKDAYS(MAX(DATE(2028,1,1),Mitarbeiter!$C127),MIN(DATE(2028,2,0),IF(Mitarbeiter!$D127="",DATE(2028,2,0),Mitarbeiter!$D127),TODAY()),Einstellungen!$F$13:$F$67)))*N(Mitarbeiter!$E127)/IF(Einstellungen!$C$11="7 Tage",7,5),N('Ist-Stunden'!AD127)),MAX(IF(Einstellungen!$C$11="7 Tage",MAX(0,(MIN(DATE(2028,2,0),IF(Mitarbeiter!$D127="",DATE(2028,2,0),Mitarbeiter!$D127),TODAY()))-(MAX(DATE(2028,1,1),Mitarbeiter!$C127))+1),MAX(0,NETWORKDAYS(MAX(DATE(2028,1,1),Mitarbeiter!$C127),MIN(DATE(2028,2,0),IF(Mitarbeiter!$D127="",DATE(2028,2,0),Mitarbeiter!$D127),TODAY()),Einstellungen!$F$13:$F$67)))*N(Mitarbeiter!$E127)/IF(Einstellungen!$C$11="7 Tage",7,5),N('Ist-Stunden'!AD127)+(N(Krankheitstage!BC127)+N(Krankheitstage!BO127))*N($C127))))</f>
        <v/>
      </c>
      <c r="BI127" s="76">
        <f>IF($B127="",0,IF(Einstellungen!$C$10="Ja",MAX(IF(Einstellungen!$C$11="7 Tage",MAX(0,(MIN(DATE(2028,3,0),IF(Mitarbeiter!$D127="",DATE(2028,3,0),Mitarbeiter!$D127),TODAY()))-(MAX(DATE(2028,2,1),Mitarbeiter!$C127))+1),MAX(0,NETWORKDAYS(MAX(DATE(2028,2,1),Mitarbeiter!$C127),MIN(DATE(2028,3,0),IF(Mitarbeiter!$D127="",DATE(2028,3,0),Mitarbeiter!$D127),TODAY()),Einstellungen!$F$13:$F$67)))*N(Mitarbeiter!$E127)/IF(Einstellungen!$C$11="7 Tage",7,5),N('Ist-Stunden'!AE127)),MAX(IF(Einstellungen!$C$11="7 Tage",MAX(0,(MIN(DATE(2028,3,0),IF(Mitarbeiter!$D127="",DATE(2028,3,0),Mitarbeiter!$D127),TODAY()))-(MAX(DATE(2028,2,1),Mitarbeiter!$C127))+1),MAX(0,NETWORKDAYS(MAX(DATE(2028,2,1),Mitarbeiter!$C127),MIN(DATE(2028,3,0),IF(Mitarbeiter!$D127="",DATE(2028,3,0),Mitarbeiter!$D127),TODAY()),Einstellungen!$F$13:$F$67)))*N(Mitarbeiter!$E127)/IF(Einstellungen!$C$11="7 Tage",7,5),N('Ist-Stunden'!AE127)+(N(Krankheitstage!BD127)+N(Krankheitstage!BP127))*N($C127))))</f>
        <v/>
      </c>
      <c r="BJ127" s="76">
        <f>IF($B127="",0,IF(Einstellungen!$C$10="Ja",MAX(IF(Einstellungen!$C$11="7 Tage",MAX(0,(MIN(DATE(2028,4,0),IF(Mitarbeiter!$D127="",DATE(2028,4,0),Mitarbeiter!$D127),TODAY()))-(MAX(DATE(2028,3,1),Mitarbeiter!$C127))+1),MAX(0,NETWORKDAYS(MAX(DATE(2028,3,1),Mitarbeiter!$C127),MIN(DATE(2028,4,0),IF(Mitarbeiter!$D127="",DATE(2028,4,0),Mitarbeiter!$D127),TODAY()),Einstellungen!$F$13:$F$67)))*N(Mitarbeiter!$E127)/IF(Einstellungen!$C$11="7 Tage",7,5),N('Ist-Stunden'!AF127)),MAX(IF(Einstellungen!$C$11="7 Tage",MAX(0,(MIN(DATE(2028,4,0),IF(Mitarbeiter!$D127="",DATE(2028,4,0),Mitarbeiter!$D127),TODAY()))-(MAX(DATE(2028,3,1),Mitarbeiter!$C127))+1),MAX(0,NETWORKDAYS(MAX(DATE(2028,3,1),Mitarbeiter!$C127),MIN(DATE(2028,4,0),IF(Mitarbeiter!$D127="",DATE(2028,4,0),Mitarbeiter!$D127),TODAY()),Einstellungen!$F$13:$F$67)))*N(Mitarbeiter!$E127)/IF(Einstellungen!$C$11="7 Tage",7,5),N('Ist-Stunden'!AF127)+(N(Krankheitstage!BE127)+N(Krankheitstage!BQ127))*N($C127))))</f>
        <v/>
      </c>
      <c r="BK127" s="76">
        <f>IF($B127="",0,IF(Einstellungen!$C$10="Ja",MAX(IF(Einstellungen!$C$11="7 Tage",MAX(0,(MIN(DATE(2028,5,0),IF(Mitarbeiter!$D127="",DATE(2028,5,0),Mitarbeiter!$D127),TODAY()))-(MAX(DATE(2028,4,1),Mitarbeiter!$C127))+1),MAX(0,NETWORKDAYS(MAX(DATE(2028,4,1),Mitarbeiter!$C127),MIN(DATE(2028,5,0),IF(Mitarbeiter!$D127="",DATE(2028,5,0),Mitarbeiter!$D127),TODAY()),Einstellungen!$F$13:$F$67)))*N(Mitarbeiter!$E127)/IF(Einstellungen!$C$11="7 Tage",7,5),N('Ist-Stunden'!AG127)),MAX(IF(Einstellungen!$C$11="7 Tage",MAX(0,(MIN(DATE(2028,5,0),IF(Mitarbeiter!$D127="",DATE(2028,5,0),Mitarbeiter!$D127),TODAY()))-(MAX(DATE(2028,4,1),Mitarbeiter!$C127))+1),MAX(0,NETWORKDAYS(MAX(DATE(2028,4,1),Mitarbeiter!$C127),MIN(DATE(2028,5,0),IF(Mitarbeiter!$D127="",DATE(2028,5,0),Mitarbeiter!$D127),TODAY()),Einstellungen!$F$13:$F$67)))*N(Mitarbeiter!$E127)/IF(Einstellungen!$C$11="7 Tage",7,5),N('Ist-Stunden'!AG127)+(N(Krankheitstage!BF127)+N(Krankheitstage!BR127))*N($C127))))</f>
        <v/>
      </c>
      <c r="BL127" s="76">
        <f>IF($B127="",0,IF(Einstellungen!$C$10="Ja",MAX(IF(Einstellungen!$C$11="7 Tage",MAX(0,(MIN(DATE(2028,6,0),IF(Mitarbeiter!$D127="",DATE(2028,6,0),Mitarbeiter!$D127),TODAY()))-(MAX(DATE(2028,5,1),Mitarbeiter!$C127))+1),MAX(0,NETWORKDAYS(MAX(DATE(2028,5,1),Mitarbeiter!$C127),MIN(DATE(2028,6,0),IF(Mitarbeiter!$D127="",DATE(2028,6,0),Mitarbeiter!$D127),TODAY()),Einstellungen!$F$13:$F$67)))*N(Mitarbeiter!$E127)/IF(Einstellungen!$C$11="7 Tage",7,5),N('Ist-Stunden'!AH127)),MAX(IF(Einstellungen!$C$11="7 Tage",MAX(0,(MIN(DATE(2028,6,0),IF(Mitarbeiter!$D127="",DATE(2028,6,0),Mitarbeiter!$D127),TODAY()))-(MAX(DATE(2028,5,1),Mitarbeiter!$C127))+1),MAX(0,NETWORKDAYS(MAX(DATE(2028,5,1),Mitarbeiter!$C127),MIN(DATE(2028,6,0),IF(Mitarbeiter!$D127="",DATE(2028,6,0),Mitarbeiter!$D127),TODAY()),Einstellungen!$F$13:$F$67)))*N(Mitarbeiter!$E127)/IF(Einstellungen!$C$11="7 Tage",7,5),N('Ist-Stunden'!AH127)+(N(Krankheitstage!BG127)+N(Krankheitstage!BS127))*N($C127))))</f>
        <v/>
      </c>
      <c r="BM127" s="76">
        <f>IF($B127="",0,IF(Einstellungen!$C$10="Ja",MAX(IF(Einstellungen!$C$11="7 Tage",MAX(0,(MIN(DATE(2028,7,0),IF(Mitarbeiter!$D127="",DATE(2028,7,0),Mitarbeiter!$D127),TODAY()))-(MAX(DATE(2028,6,1),Mitarbeiter!$C127))+1),MAX(0,NETWORKDAYS(MAX(DATE(2028,6,1),Mitarbeiter!$C127),MIN(DATE(2028,7,0),IF(Mitarbeiter!$D127="",DATE(2028,7,0),Mitarbeiter!$D127),TODAY()),Einstellungen!$F$13:$F$67)))*N(Mitarbeiter!$E127)/IF(Einstellungen!$C$11="7 Tage",7,5),N('Ist-Stunden'!AI127)),MAX(IF(Einstellungen!$C$11="7 Tage",MAX(0,(MIN(DATE(2028,7,0),IF(Mitarbeiter!$D127="",DATE(2028,7,0),Mitarbeiter!$D127),TODAY()))-(MAX(DATE(2028,6,1),Mitarbeiter!$C127))+1),MAX(0,NETWORKDAYS(MAX(DATE(2028,6,1),Mitarbeiter!$C127),MIN(DATE(2028,7,0),IF(Mitarbeiter!$D127="",DATE(2028,7,0),Mitarbeiter!$D127),TODAY()),Einstellungen!$F$13:$F$67)))*N(Mitarbeiter!$E127)/IF(Einstellungen!$C$11="7 Tage",7,5),N('Ist-Stunden'!AI127)+(N(Krankheitstage!BH127)+N(Krankheitstage!BT127))*N($C127))))</f>
        <v/>
      </c>
      <c r="BN127" s="76">
        <f>IF($B127="",0,IF(Einstellungen!$C$10="Ja",MAX(IF(Einstellungen!$C$11="7 Tage",MAX(0,(MIN(DATE(2028,8,0),IF(Mitarbeiter!$D127="",DATE(2028,8,0),Mitarbeiter!$D127),TODAY()))-(MAX(DATE(2028,7,1),Mitarbeiter!$C127))+1),MAX(0,NETWORKDAYS(MAX(DATE(2028,7,1),Mitarbeiter!$C127),MIN(DATE(2028,8,0),IF(Mitarbeiter!$D127="",DATE(2028,8,0),Mitarbeiter!$D127),TODAY()),Einstellungen!$F$13:$F$67)))*N(Mitarbeiter!$E127)/IF(Einstellungen!$C$11="7 Tage",7,5),N('Ist-Stunden'!AJ127)),MAX(IF(Einstellungen!$C$11="7 Tage",MAX(0,(MIN(DATE(2028,8,0),IF(Mitarbeiter!$D127="",DATE(2028,8,0),Mitarbeiter!$D127),TODAY()))-(MAX(DATE(2028,7,1),Mitarbeiter!$C127))+1),MAX(0,NETWORKDAYS(MAX(DATE(2028,7,1),Mitarbeiter!$C127),MIN(DATE(2028,8,0),IF(Mitarbeiter!$D127="",DATE(2028,8,0),Mitarbeiter!$D127),TODAY()),Einstellungen!$F$13:$F$67)))*N(Mitarbeiter!$E127)/IF(Einstellungen!$C$11="7 Tage",7,5),N('Ist-Stunden'!AJ127)+(N(Krankheitstage!BI127)+N(Krankheitstage!BU127))*N($C127))))</f>
        <v/>
      </c>
      <c r="BO127" s="76">
        <f>IF($B127="",0,IF(Einstellungen!$C$10="Ja",MAX(IF(Einstellungen!$C$11="7 Tage",MAX(0,(MIN(DATE(2028,9,0),IF(Mitarbeiter!$D127="",DATE(2028,9,0),Mitarbeiter!$D127),TODAY()))-(MAX(DATE(2028,8,1),Mitarbeiter!$C127))+1),MAX(0,NETWORKDAYS(MAX(DATE(2028,8,1),Mitarbeiter!$C127),MIN(DATE(2028,9,0),IF(Mitarbeiter!$D127="",DATE(2028,9,0),Mitarbeiter!$D127),TODAY()),Einstellungen!$F$13:$F$67)))*N(Mitarbeiter!$E127)/IF(Einstellungen!$C$11="7 Tage",7,5),N('Ist-Stunden'!AK127)),MAX(IF(Einstellungen!$C$11="7 Tage",MAX(0,(MIN(DATE(2028,9,0),IF(Mitarbeiter!$D127="",DATE(2028,9,0),Mitarbeiter!$D127),TODAY()))-(MAX(DATE(2028,8,1),Mitarbeiter!$C127))+1),MAX(0,NETWORKDAYS(MAX(DATE(2028,8,1),Mitarbeiter!$C127),MIN(DATE(2028,9,0),IF(Mitarbeiter!$D127="",DATE(2028,9,0),Mitarbeiter!$D127),TODAY()),Einstellungen!$F$13:$F$67)))*N(Mitarbeiter!$E127)/IF(Einstellungen!$C$11="7 Tage",7,5),N('Ist-Stunden'!AK127)+(N(Krankheitstage!BJ127)+N(Krankheitstage!BV127))*N($C127))))</f>
        <v/>
      </c>
      <c r="BP127" s="76">
        <f>IF($B127="",0,IF(Einstellungen!$C$10="Ja",MAX(IF(Einstellungen!$C$11="7 Tage",MAX(0,(MIN(DATE(2028,10,0),IF(Mitarbeiter!$D127="",DATE(2028,10,0),Mitarbeiter!$D127),TODAY()))-(MAX(DATE(2028,9,1),Mitarbeiter!$C127))+1),MAX(0,NETWORKDAYS(MAX(DATE(2028,9,1),Mitarbeiter!$C127),MIN(DATE(2028,10,0),IF(Mitarbeiter!$D127="",DATE(2028,10,0),Mitarbeiter!$D127),TODAY()),Einstellungen!$F$13:$F$67)))*N(Mitarbeiter!$E127)/IF(Einstellungen!$C$11="7 Tage",7,5),N('Ist-Stunden'!AL127)),MAX(IF(Einstellungen!$C$11="7 Tage",MAX(0,(MIN(DATE(2028,10,0),IF(Mitarbeiter!$D127="",DATE(2028,10,0),Mitarbeiter!$D127),TODAY()))-(MAX(DATE(2028,9,1),Mitarbeiter!$C127))+1),MAX(0,NETWORKDAYS(MAX(DATE(2028,9,1),Mitarbeiter!$C127),MIN(DATE(2028,10,0),IF(Mitarbeiter!$D127="",DATE(2028,10,0),Mitarbeiter!$D127),TODAY()),Einstellungen!$F$13:$F$67)))*N(Mitarbeiter!$E127)/IF(Einstellungen!$C$11="7 Tage",7,5),N('Ist-Stunden'!AL127)+(N(Krankheitstage!BK127)+N(Krankheitstage!BW127))*N($C127))))</f>
        <v/>
      </c>
      <c r="BQ127" s="76">
        <f>IF($B127="",0,IF(Einstellungen!$C$10="Ja",MAX(IF(Einstellungen!$C$11="7 Tage",MAX(0,(MIN(DATE(2028,11,0),IF(Mitarbeiter!$D127="",DATE(2028,11,0),Mitarbeiter!$D127),TODAY()))-(MAX(DATE(2028,10,1),Mitarbeiter!$C127))+1),MAX(0,NETWORKDAYS(MAX(DATE(2028,10,1),Mitarbeiter!$C127),MIN(DATE(2028,11,0),IF(Mitarbeiter!$D127="",DATE(2028,11,0),Mitarbeiter!$D127),TODAY()),Einstellungen!$F$13:$F$67)))*N(Mitarbeiter!$E127)/IF(Einstellungen!$C$11="7 Tage",7,5),N('Ist-Stunden'!AM127)),MAX(IF(Einstellungen!$C$11="7 Tage",MAX(0,(MIN(DATE(2028,11,0),IF(Mitarbeiter!$D127="",DATE(2028,11,0),Mitarbeiter!$D127),TODAY()))-(MAX(DATE(2028,10,1),Mitarbeiter!$C127))+1),MAX(0,NETWORKDAYS(MAX(DATE(2028,10,1),Mitarbeiter!$C127),MIN(DATE(2028,11,0),IF(Mitarbeiter!$D127="",DATE(2028,11,0),Mitarbeiter!$D127),TODAY()),Einstellungen!$F$13:$F$67)))*N(Mitarbeiter!$E127)/IF(Einstellungen!$C$11="7 Tage",7,5),N('Ist-Stunden'!AM127)+(N(Krankheitstage!BL127)+N(Krankheitstage!BX127))*N($C127))))</f>
        <v/>
      </c>
      <c r="BR127" s="76">
        <f>IF($B127="",0,IF(Einstellungen!$C$10="Ja",MAX(IF(Einstellungen!$C$11="7 Tage",MAX(0,(MIN(DATE(2028,12,0),IF(Mitarbeiter!$D127="",DATE(2028,12,0),Mitarbeiter!$D127),TODAY()))-(MAX(DATE(2028,11,1),Mitarbeiter!$C127))+1),MAX(0,NETWORKDAYS(MAX(DATE(2028,11,1),Mitarbeiter!$C127),MIN(DATE(2028,12,0),IF(Mitarbeiter!$D127="",DATE(2028,12,0),Mitarbeiter!$D127),TODAY()),Einstellungen!$F$13:$F$67)))*N(Mitarbeiter!$E127)/IF(Einstellungen!$C$11="7 Tage",7,5),N('Ist-Stunden'!AN127)),MAX(IF(Einstellungen!$C$11="7 Tage",MAX(0,(MIN(DATE(2028,12,0),IF(Mitarbeiter!$D127="",DATE(2028,12,0),Mitarbeiter!$D127),TODAY()))-(MAX(DATE(2028,11,1),Mitarbeiter!$C127))+1),MAX(0,NETWORKDAYS(MAX(DATE(2028,11,1),Mitarbeiter!$C127),MIN(DATE(2028,12,0),IF(Mitarbeiter!$D127="",DATE(2028,12,0),Mitarbeiter!$D127),TODAY()),Einstellungen!$F$13:$F$67)))*N(Mitarbeiter!$E127)/IF(Einstellungen!$C$11="7 Tage",7,5),N('Ist-Stunden'!AN127)+(N(Krankheitstage!BM127)+N(Krankheitstage!BY127))*N($C127))))</f>
        <v/>
      </c>
      <c r="BS127" s="76">
        <f>IF($B127="",0,IF(Einstellungen!$C$10="Ja",MAX(IF(Einstellungen!$C$11="7 Tage",MAX(0,(MIN(DATE(2028,13,0),IF(Mitarbeiter!$D127="",DATE(2028,13,0),Mitarbeiter!$D127),TODAY()))-(MAX(DATE(2028,12,1),Mitarbeiter!$C127))+1),MAX(0,NETWORKDAYS(MAX(DATE(2028,12,1),Mitarbeiter!$C127),MIN(DATE(2028,13,0),IF(Mitarbeiter!$D127="",DATE(2028,13,0),Mitarbeiter!$D127),TODAY()),Einstellungen!$F$13:$F$67)))*N(Mitarbeiter!$E127)/IF(Einstellungen!$C$11="7 Tage",7,5),N('Ist-Stunden'!AO127)),MAX(IF(Einstellungen!$C$11="7 Tage",MAX(0,(MIN(DATE(2028,13,0),IF(Mitarbeiter!$D127="",DATE(2028,13,0),Mitarbeiter!$D127),TODAY()))-(MAX(DATE(2028,12,1),Mitarbeiter!$C127))+1),MAX(0,NETWORKDAYS(MAX(DATE(2028,12,1),Mitarbeiter!$C127),MIN(DATE(2028,13,0),IF(Mitarbeiter!$D127="",DATE(2028,13,0),Mitarbeiter!$D127),TODAY()),Einstellungen!$F$13:$F$67)))*N(Mitarbeiter!$E127)/IF(Einstellungen!$C$11="7 Tage",7,5),N('Ist-Stunden'!AO127)+(N(Krankheitstage!BN127)+N(Krankheitstage!BZ127))*N($C127))))</f>
        <v/>
      </c>
      <c r="BT127" s="76">
        <f>IF($B127="",0,IF(Einstellungen!$C$10="Ja",MAX(IF(Einstellungen!$C$11="7 Tage",MAX(0,(MIN(DATE(2029,2,0),IF(Mitarbeiter!$D127="",DATE(2029,2,0),Mitarbeiter!$D127),TODAY()))-(MAX(DATE(2029,1,1),Mitarbeiter!$C127))+1),MAX(0,NETWORKDAYS(MAX(DATE(2029,1,1),Mitarbeiter!$C127),MIN(DATE(2029,2,0),IF(Mitarbeiter!$D127="",DATE(2029,2,0),Mitarbeiter!$D127),TODAY()),Einstellungen!$F$13:$F$67)))*N(Mitarbeiter!$E127)/IF(Einstellungen!$C$11="7 Tage",7,5),N('Ist-Stunden'!AP127)),MAX(IF(Einstellungen!$C$11="7 Tage",MAX(0,(MIN(DATE(2029,2,0),IF(Mitarbeiter!$D127="",DATE(2029,2,0),Mitarbeiter!$D127),TODAY()))-(MAX(DATE(2029,1,1),Mitarbeiter!$C127))+1),MAX(0,NETWORKDAYS(MAX(DATE(2029,1,1),Mitarbeiter!$C127),MIN(DATE(2029,2,0),IF(Mitarbeiter!$D127="",DATE(2029,2,0),Mitarbeiter!$D127),TODAY()),Einstellungen!$F$13:$F$67)))*N(Mitarbeiter!$E127)/IF(Einstellungen!$C$11="7 Tage",7,5),N('Ist-Stunden'!AP127)+(N(Krankheitstage!CA127)+N(Krankheitstage!CM127))*N($C127))))</f>
        <v/>
      </c>
      <c r="BU127" s="76">
        <f>IF($B127="",0,IF(Einstellungen!$C$10="Ja",MAX(IF(Einstellungen!$C$11="7 Tage",MAX(0,(MIN(DATE(2029,3,0),IF(Mitarbeiter!$D127="",DATE(2029,3,0),Mitarbeiter!$D127),TODAY()))-(MAX(DATE(2029,2,1),Mitarbeiter!$C127))+1),MAX(0,NETWORKDAYS(MAX(DATE(2029,2,1),Mitarbeiter!$C127),MIN(DATE(2029,3,0),IF(Mitarbeiter!$D127="",DATE(2029,3,0),Mitarbeiter!$D127),TODAY()),Einstellungen!$F$13:$F$67)))*N(Mitarbeiter!$E127)/IF(Einstellungen!$C$11="7 Tage",7,5),N('Ist-Stunden'!AQ127)),MAX(IF(Einstellungen!$C$11="7 Tage",MAX(0,(MIN(DATE(2029,3,0),IF(Mitarbeiter!$D127="",DATE(2029,3,0),Mitarbeiter!$D127),TODAY()))-(MAX(DATE(2029,2,1),Mitarbeiter!$C127))+1),MAX(0,NETWORKDAYS(MAX(DATE(2029,2,1),Mitarbeiter!$C127),MIN(DATE(2029,3,0),IF(Mitarbeiter!$D127="",DATE(2029,3,0),Mitarbeiter!$D127),TODAY()),Einstellungen!$F$13:$F$67)))*N(Mitarbeiter!$E127)/IF(Einstellungen!$C$11="7 Tage",7,5),N('Ist-Stunden'!AQ127)+(N(Krankheitstage!CB127)+N(Krankheitstage!CN127))*N($C127))))</f>
        <v/>
      </c>
      <c r="BV127" s="76">
        <f>IF($B127="",0,IF(Einstellungen!$C$10="Ja",MAX(IF(Einstellungen!$C$11="7 Tage",MAX(0,(MIN(DATE(2029,4,0),IF(Mitarbeiter!$D127="",DATE(2029,4,0),Mitarbeiter!$D127),TODAY()))-(MAX(DATE(2029,3,1),Mitarbeiter!$C127))+1),MAX(0,NETWORKDAYS(MAX(DATE(2029,3,1),Mitarbeiter!$C127),MIN(DATE(2029,4,0),IF(Mitarbeiter!$D127="",DATE(2029,4,0),Mitarbeiter!$D127),TODAY()),Einstellungen!$F$13:$F$67)))*N(Mitarbeiter!$E127)/IF(Einstellungen!$C$11="7 Tage",7,5),N('Ist-Stunden'!AR127)),MAX(IF(Einstellungen!$C$11="7 Tage",MAX(0,(MIN(DATE(2029,4,0),IF(Mitarbeiter!$D127="",DATE(2029,4,0),Mitarbeiter!$D127),TODAY()))-(MAX(DATE(2029,3,1),Mitarbeiter!$C127))+1),MAX(0,NETWORKDAYS(MAX(DATE(2029,3,1),Mitarbeiter!$C127),MIN(DATE(2029,4,0),IF(Mitarbeiter!$D127="",DATE(2029,4,0),Mitarbeiter!$D127),TODAY()),Einstellungen!$F$13:$F$67)))*N(Mitarbeiter!$E127)/IF(Einstellungen!$C$11="7 Tage",7,5),N('Ist-Stunden'!AR127)+(N(Krankheitstage!CC127)+N(Krankheitstage!CO127))*N($C127))))</f>
        <v/>
      </c>
      <c r="BW127" s="76">
        <f>IF($B127="",0,IF(Einstellungen!$C$10="Ja",MAX(IF(Einstellungen!$C$11="7 Tage",MAX(0,(MIN(DATE(2029,5,0),IF(Mitarbeiter!$D127="",DATE(2029,5,0),Mitarbeiter!$D127),TODAY()))-(MAX(DATE(2029,4,1),Mitarbeiter!$C127))+1),MAX(0,NETWORKDAYS(MAX(DATE(2029,4,1),Mitarbeiter!$C127),MIN(DATE(2029,5,0),IF(Mitarbeiter!$D127="",DATE(2029,5,0),Mitarbeiter!$D127),TODAY()),Einstellungen!$F$13:$F$67)))*N(Mitarbeiter!$E127)/IF(Einstellungen!$C$11="7 Tage",7,5),N('Ist-Stunden'!AS127)),MAX(IF(Einstellungen!$C$11="7 Tage",MAX(0,(MIN(DATE(2029,5,0),IF(Mitarbeiter!$D127="",DATE(2029,5,0),Mitarbeiter!$D127),TODAY()))-(MAX(DATE(2029,4,1),Mitarbeiter!$C127))+1),MAX(0,NETWORKDAYS(MAX(DATE(2029,4,1),Mitarbeiter!$C127),MIN(DATE(2029,5,0),IF(Mitarbeiter!$D127="",DATE(2029,5,0),Mitarbeiter!$D127),TODAY()),Einstellungen!$F$13:$F$67)))*N(Mitarbeiter!$E127)/IF(Einstellungen!$C$11="7 Tage",7,5),N('Ist-Stunden'!AS127)+(N(Krankheitstage!CD127)+N(Krankheitstage!CP127))*N($C127))))</f>
        <v/>
      </c>
      <c r="BX127" s="76">
        <f>IF($B127="",0,IF(Einstellungen!$C$10="Ja",MAX(IF(Einstellungen!$C$11="7 Tage",MAX(0,(MIN(DATE(2029,6,0),IF(Mitarbeiter!$D127="",DATE(2029,6,0),Mitarbeiter!$D127),TODAY()))-(MAX(DATE(2029,5,1),Mitarbeiter!$C127))+1),MAX(0,NETWORKDAYS(MAX(DATE(2029,5,1),Mitarbeiter!$C127),MIN(DATE(2029,6,0),IF(Mitarbeiter!$D127="",DATE(2029,6,0),Mitarbeiter!$D127),TODAY()),Einstellungen!$F$13:$F$67)))*N(Mitarbeiter!$E127)/IF(Einstellungen!$C$11="7 Tage",7,5),N('Ist-Stunden'!AT127)),MAX(IF(Einstellungen!$C$11="7 Tage",MAX(0,(MIN(DATE(2029,6,0),IF(Mitarbeiter!$D127="",DATE(2029,6,0),Mitarbeiter!$D127),TODAY()))-(MAX(DATE(2029,5,1),Mitarbeiter!$C127))+1),MAX(0,NETWORKDAYS(MAX(DATE(2029,5,1),Mitarbeiter!$C127),MIN(DATE(2029,6,0),IF(Mitarbeiter!$D127="",DATE(2029,6,0),Mitarbeiter!$D127),TODAY()),Einstellungen!$F$13:$F$67)))*N(Mitarbeiter!$E127)/IF(Einstellungen!$C$11="7 Tage",7,5),N('Ist-Stunden'!AT127)+(N(Krankheitstage!CE127)+N(Krankheitstage!CQ127))*N($C127))))</f>
        <v/>
      </c>
      <c r="BY127" s="76">
        <f>IF($B127="",0,IF(Einstellungen!$C$10="Ja",MAX(IF(Einstellungen!$C$11="7 Tage",MAX(0,(MIN(DATE(2029,7,0),IF(Mitarbeiter!$D127="",DATE(2029,7,0),Mitarbeiter!$D127),TODAY()))-(MAX(DATE(2029,6,1),Mitarbeiter!$C127))+1),MAX(0,NETWORKDAYS(MAX(DATE(2029,6,1),Mitarbeiter!$C127),MIN(DATE(2029,7,0),IF(Mitarbeiter!$D127="",DATE(2029,7,0),Mitarbeiter!$D127),TODAY()),Einstellungen!$F$13:$F$67)))*N(Mitarbeiter!$E127)/IF(Einstellungen!$C$11="7 Tage",7,5),N('Ist-Stunden'!AU127)),MAX(IF(Einstellungen!$C$11="7 Tage",MAX(0,(MIN(DATE(2029,7,0),IF(Mitarbeiter!$D127="",DATE(2029,7,0),Mitarbeiter!$D127),TODAY()))-(MAX(DATE(2029,6,1),Mitarbeiter!$C127))+1),MAX(0,NETWORKDAYS(MAX(DATE(2029,6,1),Mitarbeiter!$C127),MIN(DATE(2029,7,0),IF(Mitarbeiter!$D127="",DATE(2029,7,0),Mitarbeiter!$D127),TODAY()),Einstellungen!$F$13:$F$67)))*N(Mitarbeiter!$E127)/IF(Einstellungen!$C$11="7 Tage",7,5),N('Ist-Stunden'!AU127)+(N(Krankheitstage!CF127)+N(Krankheitstage!CR127))*N($C127))))</f>
        <v/>
      </c>
      <c r="BZ127" s="76">
        <f>IF($B127="",0,IF(Einstellungen!$C$10="Ja",MAX(IF(Einstellungen!$C$11="7 Tage",MAX(0,(MIN(DATE(2029,8,0),IF(Mitarbeiter!$D127="",DATE(2029,8,0),Mitarbeiter!$D127),TODAY()))-(MAX(DATE(2029,7,1),Mitarbeiter!$C127))+1),MAX(0,NETWORKDAYS(MAX(DATE(2029,7,1),Mitarbeiter!$C127),MIN(DATE(2029,8,0),IF(Mitarbeiter!$D127="",DATE(2029,8,0),Mitarbeiter!$D127),TODAY()),Einstellungen!$F$13:$F$67)))*N(Mitarbeiter!$E127)/IF(Einstellungen!$C$11="7 Tage",7,5),N('Ist-Stunden'!AV127)),MAX(IF(Einstellungen!$C$11="7 Tage",MAX(0,(MIN(DATE(2029,8,0),IF(Mitarbeiter!$D127="",DATE(2029,8,0),Mitarbeiter!$D127),TODAY()))-(MAX(DATE(2029,7,1),Mitarbeiter!$C127))+1),MAX(0,NETWORKDAYS(MAX(DATE(2029,7,1),Mitarbeiter!$C127),MIN(DATE(2029,8,0),IF(Mitarbeiter!$D127="",DATE(2029,8,0),Mitarbeiter!$D127),TODAY()),Einstellungen!$F$13:$F$67)))*N(Mitarbeiter!$E127)/IF(Einstellungen!$C$11="7 Tage",7,5),N('Ist-Stunden'!AV127)+(N(Krankheitstage!CG127)+N(Krankheitstage!CS127))*N($C127))))</f>
        <v/>
      </c>
      <c r="CA127" s="76">
        <f>IF($B127="",0,IF(Einstellungen!$C$10="Ja",MAX(IF(Einstellungen!$C$11="7 Tage",MAX(0,(MIN(DATE(2029,9,0),IF(Mitarbeiter!$D127="",DATE(2029,9,0),Mitarbeiter!$D127),TODAY()))-(MAX(DATE(2029,8,1),Mitarbeiter!$C127))+1),MAX(0,NETWORKDAYS(MAX(DATE(2029,8,1),Mitarbeiter!$C127),MIN(DATE(2029,9,0),IF(Mitarbeiter!$D127="",DATE(2029,9,0),Mitarbeiter!$D127),TODAY()),Einstellungen!$F$13:$F$67)))*N(Mitarbeiter!$E127)/IF(Einstellungen!$C$11="7 Tage",7,5),N('Ist-Stunden'!AW127)),MAX(IF(Einstellungen!$C$11="7 Tage",MAX(0,(MIN(DATE(2029,9,0),IF(Mitarbeiter!$D127="",DATE(2029,9,0),Mitarbeiter!$D127),TODAY()))-(MAX(DATE(2029,8,1),Mitarbeiter!$C127))+1),MAX(0,NETWORKDAYS(MAX(DATE(2029,8,1),Mitarbeiter!$C127),MIN(DATE(2029,9,0),IF(Mitarbeiter!$D127="",DATE(2029,9,0),Mitarbeiter!$D127),TODAY()),Einstellungen!$F$13:$F$67)))*N(Mitarbeiter!$E127)/IF(Einstellungen!$C$11="7 Tage",7,5),N('Ist-Stunden'!AW127)+(N(Krankheitstage!CH127)+N(Krankheitstage!CT127))*N($C127))))</f>
        <v/>
      </c>
      <c r="CB127" s="76">
        <f>IF($B127="",0,IF(Einstellungen!$C$10="Ja",MAX(IF(Einstellungen!$C$11="7 Tage",MAX(0,(MIN(DATE(2029,10,0),IF(Mitarbeiter!$D127="",DATE(2029,10,0),Mitarbeiter!$D127),TODAY()))-(MAX(DATE(2029,9,1),Mitarbeiter!$C127))+1),MAX(0,NETWORKDAYS(MAX(DATE(2029,9,1),Mitarbeiter!$C127),MIN(DATE(2029,10,0),IF(Mitarbeiter!$D127="",DATE(2029,10,0),Mitarbeiter!$D127),TODAY()),Einstellungen!$F$13:$F$67)))*N(Mitarbeiter!$E127)/IF(Einstellungen!$C$11="7 Tage",7,5),N('Ist-Stunden'!AX127)),MAX(IF(Einstellungen!$C$11="7 Tage",MAX(0,(MIN(DATE(2029,10,0),IF(Mitarbeiter!$D127="",DATE(2029,10,0),Mitarbeiter!$D127),TODAY()))-(MAX(DATE(2029,9,1),Mitarbeiter!$C127))+1),MAX(0,NETWORKDAYS(MAX(DATE(2029,9,1),Mitarbeiter!$C127),MIN(DATE(2029,10,0),IF(Mitarbeiter!$D127="",DATE(2029,10,0),Mitarbeiter!$D127),TODAY()),Einstellungen!$F$13:$F$67)))*N(Mitarbeiter!$E127)/IF(Einstellungen!$C$11="7 Tage",7,5),N('Ist-Stunden'!AX127)+(N(Krankheitstage!CI127)+N(Krankheitstage!CU127))*N($C127))))</f>
        <v/>
      </c>
      <c r="CC127" s="76">
        <f>IF($B127="",0,IF(Einstellungen!$C$10="Ja",MAX(IF(Einstellungen!$C$11="7 Tage",MAX(0,(MIN(DATE(2029,11,0),IF(Mitarbeiter!$D127="",DATE(2029,11,0),Mitarbeiter!$D127),TODAY()))-(MAX(DATE(2029,10,1),Mitarbeiter!$C127))+1),MAX(0,NETWORKDAYS(MAX(DATE(2029,10,1),Mitarbeiter!$C127),MIN(DATE(2029,11,0),IF(Mitarbeiter!$D127="",DATE(2029,11,0),Mitarbeiter!$D127),TODAY()),Einstellungen!$F$13:$F$67)))*N(Mitarbeiter!$E127)/IF(Einstellungen!$C$11="7 Tage",7,5),N('Ist-Stunden'!AY127)),MAX(IF(Einstellungen!$C$11="7 Tage",MAX(0,(MIN(DATE(2029,11,0),IF(Mitarbeiter!$D127="",DATE(2029,11,0),Mitarbeiter!$D127),TODAY()))-(MAX(DATE(2029,10,1),Mitarbeiter!$C127))+1),MAX(0,NETWORKDAYS(MAX(DATE(2029,10,1),Mitarbeiter!$C127),MIN(DATE(2029,11,0),IF(Mitarbeiter!$D127="",DATE(2029,11,0),Mitarbeiter!$D127),TODAY()),Einstellungen!$F$13:$F$67)))*N(Mitarbeiter!$E127)/IF(Einstellungen!$C$11="7 Tage",7,5),N('Ist-Stunden'!AY127)+(N(Krankheitstage!CJ127)+N(Krankheitstage!CV127))*N($C127))))</f>
        <v/>
      </c>
      <c r="CD127" s="76">
        <f>IF($B127="",0,IF(Einstellungen!$C$10="Ja",MAX(IF(Einstellungen!$C$11="7 Tage",MAX(0,(MIN(DATE(2029,12,0),IF(Mitarbeiter!$D127="",DATE(2029,12,0),Mitarbeiter!$D127),TODAY()))-(MAX(DATE(2029,11,1),Mitarbeiter!$C127))+1),MAX(0,NETWORKDAYS(MAX(DATE(2029,11,1),Mitarbeiter!$C127),MIN(DATE(2029,12,0),IF(Mitarbeiter!$D127="",DATE(2029,12,0),Mitarbeiter!$D127),TODAY()),Einstellungen!$F$13:$F$67)))*N(Mitarbeiter!$E127)/IF(Einstellungen!$C$11="7 Tage",7,5),N('Ist-Stunden'!AZ127)),MAX(IF(Einstellungen!$C$11="7 Tage",MAX(0,(MIN(DATE(2029,12,0),IF(Mitarbeiter!$D127="",DATE(2029,12,0),Mitarbeiter!$D127),TODAY()))-(MAX(DATE(2029,11,1),Mitarbeiter!$C127))+1),MAX(0,NETWORKDAYS(MAX(DATE(2029,11,1),Mitarbeiter!$C127),MIN(DATE(2029,12,0),IF(Mitarbeiter!$D127="",DATE(2029,12,0),Mitarbeiter!$D127),TODAY()),Einstellungen!$F$13:$F$67)))*N(Mitarbeiter!$E127)/IF(Einstellungen!$C$11="7 Tage",7,5),N('Ist-Stunden'!AZ127)+(N(Krankheitstage!CK127)+N(Krankheitstage!CW127))*N($C127))))</f>
        <v/>
      </c>
      <c r="CE127" s="76">
        <f>IF($B127="",0,IF(Einstellungen!$C$10="Ja",MAX(IF(Einstellungen!$C$11="7 Tage",MAX(0,(MIN(DATE(2029,13,0),IF(Mitarbeiter!$D127="",DATE(2029,13,0),Mitarbeiter!$D127),TODAY()))-(MAX(DATE(2029,12,1),Mitarbeiter!$C127))+1),MAX(0,NETWORKDAYS(MAX(DATE(2029,12,1),Mitarbeiter!$C127),MIN(DATE(2029,13,0),IF(Mitarbeiter!$D127="",DATE(2029,13,0),Mitarbeiter!$D127),TODAY()),Einstellungen!$F$13:$F$67)))*N(Mitarbeiter!$E127)/IF(Einstellungen!$C$11="7 Tage",7,5),N('Ist-Stunden'!BA127)),MAX(IF(Einstellungen!$C$11="7 Tage",MAX(0,(MIN(DATE(2029,13,0),IF(Mitarbeiter!$D127="",DATE(2029,13,0),Mitarbeiter!$D127),TODAY()))-(MAX(DATE(2029,12,1),Mitarbeiter!$C127))+1),MAX(0,NETWORKDAYS(MAX(DATE(2029,12,1),Mitarbeiter!$C127),MIN(DATE(2029,13,0),IF(Mitarbeiter!$D127="",DATE(2029,13,0),Mitarbeiter!$D127),TODAY()),Einstellungen!$F$13:$F$67)))*N(Mitarbeiter!$E127)/IF(Einstellungen!$C$11="7 Tage",7,5),N('Ist-Stunden'!BA127)+(N(Krankheitstage!CL127)+N(Krankheitstage!CX127))*N($C127))))</f>
        <v/>
      </c>
      <c r="CF127" s="76">
        <f>IF($B127="",0,IF(Einstellungen!$C$10="Ja",MAX(IF(Einstellungen!$C$11="7 Tage",MAX(0,(MIN(DATE(2030,2,0),IF(Mitarbeiter!$D127="",DATE(2030,2,0),Mitarbeiter!$D127),TODAY()))-(MAX(DATE(2030,1,1),Mitarbeiter!$C127))+1),MAX(0,NETWORKDAYS(MAX(DATE(2030,1,1),Mitarbeiter!$C127),MIN(DATE(2030,2,0),IF(Mitarbeiter!$D127="",DATE(2030,2,0),Mitarbeiter!$D127),TODAY()),Einstellungen!$F$13:$F$67)))*N(Mitarbeiter!$E127)/IF(Einstellungen!$C$11="7 Tage",7,5),N('Ist-Stunden'!BB127)),MAX(IF(Einstellungen!$C$11="7 Tage",MAX(0,(MIN(DATE(2030,2,0),IF(Mitarbeiter!$D127="",DATE(2030,2,0),Mitarbeiter!$D127),TODAY()))-(MAX(DATE(2030,1,1),Mitarbeiter!$C127))+1),MAX(0,NETWORKDAYS(MAX(DATE(2030,1,1),Mitarbeiter!$C127),MIN(DATE(2030,2,0),IF(Mitarbeiter!$D127="",DATE(2030,2,0),Mitarbeiter!$D127),TODAY()),Einstellungen!$F$13:$F$67)))*N(Mitarbeiter!$E127)/IF(Einstellungen!$C$11="7 Tage",7,5),N('Ist-Stunden'!BB127)+(N(Krankheitstage!CY127)+N(Krankheitstage!DK127))*N($C127))))</f>
        <v/>
      </c>
      <c r="CG127" s="76">
        <f>IF($B127="",0,IF(Einstellungen!$C$10="Ja",MAX(IF(Einstellungen!$C$11="7 Tage",MAX(0,(MIN(DATE(2030,3,0),IF(Mitarbeiter!$D127="",DATE(2030,3,0),Mitarbeiter!$D127),TODAY()))-(MAX(DATE(2030,2,1),Mitarbeiter!$C127))+1),MAX(0,NETWORKDAYS(MAX(DATE(2030,2,1),Mitarbeiter!$C127),MIN(DATE(2030,3,0),IF(Mitarbeiter!$D127="",DATE(2030,3,0),Mitarbeiter!$D127),TODAY()),Einstellungen!$F$13:$F$67)))*N(Mitarbeiter!$E127)/IF(Einstellungen!$C$11="7 Tage",7,5),N('Ist-Stunden'!BC127)),MAX(IF(Einstellungen!$C$11="7 Tage",MAX(0,(MIN(DATE(2030,3,0),IF(Mitarbeiter!$D127="",DATE(2030,3,0),Mitarbeiter!$D127),TODAY()))-(MAX(DATE(2030,2,1),Mitarbeiter!$C127))+1),MAX(0,NETWORKDAYS(MAX(DATE(2030,2,1),Mitarbeiter!$C127),MIN(DATE(2030,3,0),IF(Mitarbeiter!$D127="",DATE(2030,3,0),Mitarbeiter!$D127),TODAY()),Einstellungen!$F$13:$F$67)))*N(Mitarbeiter!$E127)/IF(Einstellungen!$C$11="7 Tage",7,5),N('Ist-Stunden'!BC127)+(N(Krankheitstage!CZ127)+N(Krankheitstage!DL127))*N($C127))))</f>
        <v/>
      </c>
      <c r="CH127" s="76">
        <f>IF($B127="",0,IF(Einstellungen!$C$10="Ja",MAX(IF(Einstellungen!$C$11="7 Tage",MAX(0,(MIN(DATE(2030,4,0),IF(Mitarbeiter!$D127="",DATE(2030,4,0),Mitarbeiter!$D127),TODAY()))-(MAX(DATE(2030,3,1),Mitarbeiter!$C127))+1),MAX(0,NETWORKDAYS(MAX(DATE(2030,3,1),Mitarbeiter!$C127),MIN(DATE(2030,4,0),IF(Mitarbeiter!$D127="",DATE(2030,4,0),Mitarbeiter!$D127),TODAY()),Einstellungen!$F$13:$F$67)))*N(Mitarbeiter!$E127)/IF(Einstellungen!$C$11="7 Tage",7,5),N('Ist-Stunden'!BD127)),MAX(IF(Einstellungen!$C$11="7 Tage",MAX(0,(MIN(DATE(2030,4,0),IF(Mitarbeiter!$D127="",DATE(2030,4,0),Mitarbeiter!$D127),TODAY()))-(MAX(DATE(2030,3,1),Mitarbeiter!$C127))+1),MAX(0,NETWORKDAYS(MAX(DATE(2030,3,1),Mitarbeiter!$C127),MIN(DATE(2030,4,0),IF(Mitarbeiter!$D127="",DATE(2030,4,0),Mitarbeiter!$D127),TODAY()),Einstellungen!$F$13:$F$67)))*N(Mitarbeiter!$E127)/IF(Einstellungen!$C$11="7 Tage",7,5),N('Ist-Stunden'!BD127)+(N(Krankheitstage!DA127)+N(Krankheitstage!DM127))*N($C127))))</f>
        <v/>
      </c>
      <c r="CI127" s="76">
        <f>IF($B127="",0,IF(Einstellungen!$C$10="Ja",MAX(IF(Einstellungen!$C$11="7 Tage",MAX(0,(MIN(DATE(2030,5,0),IF(Mitarbeiter!$D127="",DATE(2030,5,0),Mitarbeiter!$D127),TODAY()))-(MAX(DATE(2030,4,1),Mitarbeiter!$C127))+1),MAX(0,NETWORKDAYS(MAX(DATE(2030,4,1),Mitarbeiter!$C127),MIN(DATE(2030,5,0),IF(Mitarbeiter!$D127="",DATE(2030,5,0),Mitarbeiter!$D127),TODAY()),Einstellungen!$F$13:$F$67)))*N(Mitarbeiter!$E127)/IF(Einstellungen!$C$11="7 Tage",7,5),N('Ist-Stunden'!BE127)),MAX(IF(Einstellungen!$C$11="7 Tage",MAX(0,(MIN(DATE(2030,5,0),IF(Mitarbeiter!$D127="",DATE(2030,5,0),Mitarbeiter!$D127),TODAY()))-(MAX(DATE(2030,4,1),Mitarbeiter!$C127))+1),MAX(0,NETWORKDAYS(MAX(DATE(2030,4,1),Mitarbeiter!$C127),MIN(DATE(2030,5,0),IF(Mitarbeiter!$D127="",DATE(2030,5,0),Mitarbeiter!$D127),TODAY()),Einstellungen!$F$13:$F$67)))*N(Mitarbeiter!$E127)/IF(Einstellungen!$C$11="7 Tage",7,5),N('Ist-Stunden'!BE127)+(N(Krankheitstage!DB127)+N(Krankheitstage!DN127))*N($C127))))</f>
        <v/>
      </c>
      <c r="CJ127" s="76">
        <f>IF($B127="",0,IF(Einstellungen!$C$10="Ja",MAX(IF(Einstellungen!$C$11="7 Tage",MAX(0,(MIN(DATE(2030,6,0),IF(Mitarbeiter!$D127="",DATE(2030,6,0),Mitarbeiter!$D127),TODAY()))-(MAX(DATE(2030,5,1),Mitarbeiter!$C127))+1),MAX(0,NETWORKDAYS(MAX(DATE(2030,5,1),Mitarbeiter!$C127),MIN(DATE(2030,6,0),IF(Mitarbeiter!$D127="",DATE(2030,6,0),Mitarbeiter!$D127),TODAY()),Einstellungen!$F$13:$F$67)))*N(Mitarbeiter!$E127)/IF(Einstellungen!$C$11="7 Tage",7,5),N('Ist-Stunden'!BF127)),MAX(IF(Einstellungen!$C$11="7 Tage",MAX(0,(MIN(DATE(2030,6,0),IF(Mitarbeiter!$D127="",DATE(2030,6,0),Mitarbeiter!$D127),TODAY()))-(MAX(DATE(2030,5,1),Mitarbeiter!$C127))+1),MAX(0,NETWORKDAYS(MAX(DATE(2030,5,1),Mitarbeiter!$C127),MIN(DATE(2030,6,0),IF(Mitarbeiter!$D127="",DATE(2030,6,0),Mitarbeiter!$D127),TODAY()),Einstellungen!$F$13:$F$67)))*N(Mitarbeiter!$E127)/IF(Einstellungen!$C$11="7 Tage",7,5),N('Ist-Stunden'!BF127)+(N(Krankheitstage!DC127)+N(Krankheitstage!DO127))*N($C127))))</f>
        <v/>
      </c>
      <c r="CK127" s="76">
        <f>IF($B127="",0,IF(Einstellungen!$C$10="Ja",MAX(IF(Einstellungen!$C$11="7 Tage",MAX(0,(MIN(DATE(2030,7,0),IF(Mitarbeiter!$D127="",DATE(2030,7,0),Mitarbeiter!$D127),TODAY()))-(MAX(DATE(2030,6,1),Mitarbeiter!$C127))+1),MAX(0,NETWORKDAYS(MAX(DATE(2030,6,1),Mitarbeiter!$C127),MIN(DATE(2030,7,0),IF(Mitarbeiter!$D127="",DATE(2030,7,0),Mitarbeiter!$D127),TODAY()),Einstellungen!$F$13:$F$67)))*N(Mitarbeiter!$E127)/IF(Einstellungen!$C$11="7 Tage",7,5),N('Ist-Stunden'!BG127)),MAX(IF(Einstellungen!$C$11="7 Tage",MAX(0,(MIN(DATE(2030,7,0),IF(Mitarbeiter!$D127="",DATE(2030,7,0),Mitarbeiter!$D127),TODAY()))-(MAX(DATE(2030,6,1),Mitarbeiter!$C127))+1),MAX(0,NETWORKDAYS(MAX(DATE(2030,6,1),Mitarbeiter!$C127),MIN(DATE(2030,7,0),IF(Mitarbeiter!$D127="",DATE(2030,7,0),Mitarbeiter!$D127),TODAY()),Einstellungen!$F$13:$F$67)))*N(Mitarbeiter!$E127)/IF(Einstellungen!$C$11="7 Tage",7,5),N('Ist-Stunden'!BG127)+(N(Krankheitstage!DD127)+N(Krankheitstage!DP127))*N($C127))))</f>
        <v/>
      </c>
      <c r="CL127" s="76">
        <f>IF($B127="",0,IF(Einstellungen!$C$10="Ja",MAX(IF(Einstellungen!$C$11="7 Tage",MAX(0,(MIN(DATE(2030,8,0),IF(Mitarbeiter!$D127="",DATE(2030,8,0),Mitarbeiter!$D127),TODAY()))-(MAX(DATE(2030,7,1),Mitarbeiter!$C127))+1),MAX(0,NETWORKDAYS(MAX(DATE(2030,7,1),Mitarbeiter!$C127),MIN(DATE(2030,8,0),IF(Mitarbeiter!$D127="",DATE(2030,8,0),Mitarbeiter!$D127),TODAY()),Einstellungen!$F$13:$F$67)))*N(Mitarbeiter!$E127)/IF(Einstellungen!$C$11="7 Tage",7,5),N('Ist-Stunden'!BH127)),MAX(IF(Einstellungen!$C$11="7 Tage",MAX(0,(MIN(DATE(2030,8,0),IF(Mitarbeiter!$D127="",DATE(2030,8,0),Mitarbeiter!$D127),TODAY()))-(MAX(DATE(2030,7,1),Mitarbeiter!$C127))+1),MAX(0,NETWORKDAYS(MAX(DATE(2030,7,1),Mitarbeiter!$C127),MIN(DATE(2030,8,0),IF(Mitarbeiter!$D127="",DATE(2030,8,0),Mitarbeiter!$D127),TODAY()),Einstellungen!$F$13:$F$67)))*N(Mitarbeiter!$E127)/IF(Einstellungen!$C$11="7 Tage",7,5),N('Ist-Stunden'!BH127)+(N(Krankheitstage!DE127)+N(Krankheitstage!DQ127))*N($C127))))</f>
        <v/>
      </c>
      <c r="CM127" s="76">
        <f>IF($B127="",0,IF(Einstellungen!$C$10="Ja",MAX(IF(Einstellungen!$C$11="7 Tage",MAX(0,(MIN(DATE(2030,9,0),IF(Mitarbeiter!$D127="",DATE(2030,9,0),Mitarbeiter!$D127),TODAY()))-(MAX(DATE(2030,8,1),Mitarbeiter!$C127))+1),MAX(0,NETWORKDAYS(MAX(DATE(2030,8,1),Mitarbeiter!$C127),MIN(DATE(2030,9,0),IF(Mitarbeiter!$D127="",DATE(2030,9,0),Mitarbeiter!$D127),TODAY()),Einstellungen!$F$13:$F$67)))*N(Mitarbeiter!$E127)/IF(Einstellungen!$C$11="7 Tage",7,5),N('Ist-Stunden'!BI127)),MAX(IF(Einstellungen!$C$11="7 Tage",MAX(0,(MIN(DATE(2030,9,0),IF(Mitarbeiter!$D127="",DATE(2030,9,0),Mitarbeiter!$D127),TODAY()))-(MAX(DATE(2030,8,1),Mitarbeiter!$C127))+1),MAX(0,NETWORKDAYS(MAX(DATE(2030,8,1),Mitarbeiter!$C127),MIN(DATE(2030,9,0),IF(Mitarbeiter!$D127="",DATE(2030,9,0),Mitarbeiter!$D127),TODAY()),Einstellungen!$F$13:$F$67)))*N(Mitarbeiter!$E127)/IF(Einstellungen!$C$11="7 Tage",7,5),N('Ist-Stunden'!BI127)+(N(Krankheitstage!DF127)+N(Krankheitstage!DR127))*N($C127))))</f>
        <v/>
      </c>
      <c r="CN127" s="76">
        <f>IF($B127="",0,IF(Einstellungen!$C$10="Ja",MAX(IF(Einstellungen!$C$11="7 Tage",MAX(0,(MIN(DATE(2030,10,0),IF(Mitarbeiter!$D127="",DATE(2030,10,0),Mitarbeiter!$D127),TODAY()))-(MAX(DATE(2030,9,1),Mitarbeiter!$C127))+1),MAX(0,NETWORKDAYS(MAX(DATE(2030,9,1),Mitarbeiter!$C127),MIN(DATE(2030,10,0),IF(Mitarbeiter!$D127="",DATE(2030,10,0),Mitarbeiter!$D127),TODAY()),Einstellungen!$F$13:$F$67)))*N(Mitarbeiter!$E127)/IF(Einstellungen!$C$11="7 Tage",7,5),N('Ist-Stunden'!BJ127)),MAX(IF(Einstellungen!$C$11="7 Tage",MAX(0,(MIN(DATE(2030,10,0),IF(Mitarbeiter!$D127="",DATE(2030,10,0),Mitarbeiter!$D127),TODAY()))-(MAX(DATE(2030,9,1),Mitarbeiter!$C127))+1),MAX(0,NETWORKDAYS(MAX(DATE(2030,9,1),Mitarbeiter!$C127),MIN(DATE(2030,10,0),IF(Mitarbeiter!$D127="",DATE(2030,10,0),Mitarbeiter!$D127),TODAY()),Einstellungen!$F$13:$F$67)))*N(Mitarbeiter!$E127)/IF(Einstellungen!$C$11="7 Tage",7,5),N('Ist-Stunden'!BJ127)+(N(Krankheitstage!DG127)+N(Krankheitstage!DS127))*N($C127))))</f>
        <v/>
      </c>
      <c r="CO127" s="76">
        <f>IF($B127="",0,IF(Einstellungen!$C$10="Ja",MAX(IF(Einstellungen!$C$11="7 Tage",MAX(0,(MIN(DATE(2030,11,0),IF(Mitarbeiter!$D127="",DATE(2030,11,0),Mitarbeiter!$D127),TODAY()))-(MAX(DATE(2030,10,1),Mitarbeiter!$C127))+1),MAX(0,NETWORKDAYS(MAX(DATE(2030,10,1),Mitarbeiter!$C127),MIN(DATE(2030,11,0),IF(Mitarbeiter!$D127="",DATE(2030,11,0),Mitarbeiter!$D127),TODAY()),Einstellungen!$F$13:$F$67)))*N(Mitarbeiter!$E127)/IF(Einstellungen!$C$11="7 Tage",7,5),N('Ist-Stunden'!BK127)),MAX(IF(Einstellungen!$C$11="7 Tage",MAX(0,(MIN(DATE(2030,11,0),IF(Mitarbeiter!$D127="",DATE(2030,11,0),Mitarbeiter!$D127),TODAY()))-(MAX(DATE(2030,10,1),Mitarbeiter!$C127))+1),MAX(0,NETWORKDAYS(MAX(DATE(2030,10,1),Mitarbeiter!$C127),MIN(DATE(2030,11,0),IF(Mitarbeiter!$D127="",DATE(2030,11,0),Mitarbeiter!$D127),TODAY()),Einstellungen!$F$13:$F$67)))*N(Mitarbeiter!$E127)/IF(Einstellungen!$C$11="7 Tage",7,5),N('Ist-Stunden'!BK127)+(N(Krankheitstage!DH127)+N(Krankheitstage!DT127))*N($C127))))</f>
        <v/>
      </c>
      <c r="CP127" s="76">
        <f>IF($B127="",0,IF(Einstellungen!$C$10="Ja",MAX(IF(Einstellungen!$C$11="7 Tage",MAX(0,(MIN(DATE(2030,12,0),IF(Mitarbeiter!$D127="",DATE(2030,12,0),Mitarbeiter!$D127),TODAY()))-(MAX(DATE(2030,11,1),Mitarbeiter!$C127))+1),MAX(0,NETWORKDAYS(MAX(DATE(2030,11,1),Mitarbeiter!$C127),MIN(DATE(2030,12,0),IF(Mitarbeiter!$D127="",DATE(2030,12,0),Mitarbeiter!$D127),TODAY()),Einstellungen!$F$13:$F$67)))*N(Mitarbeiter!$E127)/IF(Einstellungen!$C$11="7 Tage",7,5),N('Ist-Stunden'!BL127)),MAX(IF(Einstellungen!$C$11="7 Tage",MAX(0,(MIN(DATE(2030,12,0),IF(Mitarbeiter!$D127="",DATE(2030,12,0),Mitarbeiter!$D127),TODAY()))-(MAX(DATE(2030,11,1),Mitarbeiter!$C127))+1),MAX(0,NETWORKDAYS(MAX(DATE(2030,11,1),Mitarbeiter!$C127),MIN(DATE(2030,12,0),IF(Mitarbeiter!$D127="",DATE(2030,12,0),Mitarbeiter!$D127),TODAY()),Einstellungen!$F$13:$F$67)))*N(Mitarbeiter!$E127)/IF(Einstellungen!$C$11="7 Tage",7,5),N('Ist-Stunden'!BL127)+(N(Krankheitstage!DI127)+N(Krankheitstage!DU127))*N($C127))))</f>
        <v/>
      </c>
      <c r="CQ127" s="76">
        <f>IF($B127="",0,IF(Einstellungen!$C$10="Ja",MAX(IF(Einstellungen!$C$11="7 Tage",MAX(0,(MIN(DATE(2030,13,0),IF(Mitarbeiter!$D127="",DATE(2030,13,0),Mitarbeiter!$D127),TODAY()))-(MAX(DATE(2030,12,1),Mitarbeiter!$C127))+1),MAX(0,NETWORKDAYS(MAX(DATE(2030,12,1),Mitarbeiter!$C127),MIN(DATE(2030,13,0),IF(Mitarbeiter!$D127="",DATE(2030,13,0),Mitarbeiter!$D127),TODAY()),Einstellungen!$F$13:$F$67)))*N(Mitarbeiter!$E127)/IF(Einstellungen!$C$11="7 Tage",7,5),N('Ist-Stunden'!BM127)),MAX(IF(Einstellungen!$C$11="7 Tage",MAX(0,(MIN(DATE(2030,13,0),IF(Mitarbeiter!$D127="",DATE(2030,13,0),Mitarbeiter!$D127),TODAY()))-(MAX(DATE(2030,12,1),Mitarbeiter!$C127))+1),MAX(0,NETWORKDAYS(MAX(DATE(2030,12,1),Mitarbeiter!$C127),MIN(DATE(2030,13,0),IF(Mitarbeiter!$D127="",DATE(2030,13,0),Mitarbeiter!$D127),TODAY()),Einstellungen!$F$13:$F$67)))*N(Mitarbeiter!$E127)/IF(Einstellungen!$C$11="7 Tage",7,5),N('Ist-Stunden'!BM127)+(N(Krankheitstage!DJ127)+N(Krankheitstage!DV127))*N($C127))))</f>
        <v/>
      </c>
    </row>
    <row r="128">
      <c r="A128" s="73">
        <f>IF(Mitarbeiter!B128="","",Mitarbeiter!A128)</f>
        <v/>
      </c>
      <c r="B128" s="6">
        <f>IF(Mitarbeiter!B128="","",Mitarbeiter!B128)</f>
        <v/>
      </c>
      <c r="C128" s="74">
        <f>IF(Mitarbeiter!B128="","",Mitarbeiter!F128)</f>
        <v/>
      </c>
      <c r="D128" s="75">
        <f>N(INDEX(Krankheitstage!$G128:$DV128,1,(Einstellungen!$C$3-2026)*24+1))</f>
        <v/>
      </c>
      <c r="E128" s="75">
        <f>N(INDEX(Krankheitstage!$G128:$DV128,1,(Einstellungen!$C$3-2026)*24+2))</f>
        <v/>
      </c>
      <c r="F128" s="75">
        <f>N(INDEX(Krankheitstage!$G128:$DV128,1,(Einstellungen!$C$3-2026)*24+3))</f>
        <v/>
      </c>
      <c r="G128" s="75">
        <f>N(INDEX(Krankheitstage!$G128:$DV128,1,(Einstellungen!$C$3-2026)*24+4))</f>
        <v/>
      </c>
      <c r="H128" s="75">
        <f>N(INDEX(Krankheitstage!$G128:$DV128,1,(Einstellungen!$C$3-2026)*24+5))</f>
        <v/>
      </c>
      <c r="I128" s="75">
        <f>N(INDEX(Krankheitstage!$G128:$DV128,1,(Einstellungen!$C$3-2026)*24+6))</f>
        <v/>
      </c>
      <c r="J128" s="75">
        <f>N(INDEX(Krankheitstage!$G128:$DV128,1,(Einstellungen!$C$3-2026)*24+7))</f>
        <v/>
      </c>
      <c r="K128" s="75">
        <f>N(INDEX(Krankheitstage!$G128:$DV128,1,(Einstellungen!$C$3-2026)*24+8))</f>
        <v/>
      </c>
      <c r="L128" s="75">
        <f>N(INDEX(Krankheitstage!$G128:$DV128,1,(Einstellungen!$C$3-2026)*24+9))</f>
        <v/>
      </c>
      <c r="M128" s="75">
        <f>N(INDEX(Krankheitstage!$G128:$DV128,1,(Einstellungen!$C$3-2026)*24+10))</f>
        <v/>
      </c>
      <c r="N128" s="75">
        <f>N(INDEX(Krankheitstage!$G128:$DV128,1,(Einstellungen!$C$3-2026)*24+11))</f>
        <v/>
      </c>
      <c r="O128" s="75">
        <f>N(INDEX(Krankheitstage!$G128:$DV128,1,(Einstellungen!$C$3-2026)*24+12))</f>
        <v/>
      </c>
      <c r="P128" s="75">
        <f>IF($B128="","",SUM(D128:O128))</f>
        <v/>
      </c>
      <c r="Q128" s="75">
        <f>N(INDEX(Krankheitstage!$G128:$DV128,1,(Einstellungen!$C$3-2026)*24+13))</f>
        <v/>
      </c>
      <c r="R128" s="75">
        <f>N(INDEX(Krankheitstage!$G128:$DV128,1,(Einstellungen!$C$3-2026)*24+14))</f>
        <v/>
      </c>
      <c r="S128" s="75">
        <f>N(INDEX(Krankheitstage!$G128:$DV128,1,(Einstellungen!$C$3-2026)*24+15))</f>
        <v/>
      </c>
      <c r="T128" s="75">
        <f>N(INDEX(Krankheitstage!$G128:$DV128,1,(Einstellungen!$C$3-2026)*24+16))</f>
        <v/>
      </c>
      <c r="U128" s="75">
        <f>N(INDEX(Krankheitstage!$G128:$DV128,1,(Einstellungen!$C$3-2026)*24+17))</f>
        <v/>
      </c>
      <c r="V128" s="75">
        <f>N(INDEX(Krankheitstage!$G128:$DV128,1,(Einstellungen!$C$3-2026)*24+18))</f>
        <v/>
      </c>
      <c r="W128" s="75">
        <f>N(INDEX(Krankheitstage!$G128:$DV128,1,(Einstellungen!$C$3-2026)*24+19))</f>
        <v/>
      </c>
      <c r="X128" s="75">
        <f>N(INDEX(Krankheitstage!$G128:$DV128,1,(Einstellungen!$C$3-2026)*24+20))</f>
        <v/>
      </c>
      <c r="Y128" s="75">
        <f>N(INDEX(Krankheitstage!$G128:$DV128,1,(Einstellungen!$C$3-2026)*24+21))</f>
        <v/>
      </c>
      <c r="Z128" s="75">
        <f>N(INDEX(Krankheitstage!$G128:$DV128,1,(Einstellungen!$C$3-2026)*24+22))</f>
        <v/>
      </c>
      <c r="AA128" s="75">
        <f>N(INDEX(Krankheitstage!$G128:$DV128,1,(Einstellungen!$C$3-2026)*24+23))</f>
        <v/>
      </c>
      <c r="AB128" s="75">
        <f>N(INDEX(Krankheitstage!$G128:$DV128,1,(Einstellungen!$C$3-2026)*24+24))</f>
        <v/>
      </c>
      <c r="AC128" s="75">
        <f>IF($B128="","",SUM(Q128:AB128))</f>
        <v/>
      </c>
      <c r="AD128" s="75">
        <f>IF($B128="","",SUM(P128,AC128))</f>
        <v/>
      </c>
      <c r="AE128" s="76">
        <f>IF($B128="","",AD128*N(C128))</f>
        <v/>
      </c>
      <c r="AF128" s="75">
        <f>IF($B128="","",Krankheitstage!E128)</f>
        <v/>
      </c>
      <c r="AG128" s="76">
        <f>IF($B128="","",AF128*N(C128))</f>
        <v/>
      </c>
      <c r="AH128" s="76">
        <f>IF($B128="","",INDEX($AJ128:$CQ128,1,(Einstellungen!$C$3-2026)*12+1)+INDEX($AJ128:$CQ128,1,(Einstellungen!$C$3-2026)*12+2)+INDEX($AJ128:$CQ128,1,(Einstellungen!$C$3-2026)*12+3)+INDEX($AJ128:$CQ128,1,(Einstellungen!$C$3-2026)*12+4)+INDEX($AJ128:$CQ128,1,(Einstellungen!$C$3-2026)*12+5)+INDEX($AJ128:$CQ128,1,(Einstellungen!$C$3-2026)*12+6)+INDEX($AJ128:$CQ128,1,(Einstellungen!$C$3-2026)*12+7)+INDEX($AJ128:$CQ128,1,(Einstellungen!$C$3-2026)*12+8)+INDEX($AJ128:$CQ128,1,(Einstellungen!$C$3-2026)*12+9)+INDEX($AJ128:$CQ128,1,(Einstellungen!$C$3-2026)*12+10)+INDEX($AJ128:$CQ128,1,(Einstellungen!$C$3-2026)*12+11)+INDEX($AJ128:$CQ128,1,(Einstellungen!$C$3-2026)*12+12))</f>
        <v/>
      </c>
      <c r="AI128" s="76">
        <f>IF($B128="","",SUM($AJ128:$CQ128))</f>
        <v/>
      </c>
      <c r="AJ128" s="76">
        <f>IF($B128="",0,IF(Einstellungen!$C$10="Ja",MAX(IF(Einstellungen!$C$11="7 Tage",MAX(0,(MIN(DATE(2026,2,0),IF(Mitarbeiter!$D128="",DATE(2026,2,0),Mitarbeiter!$D128),TODAY()))-(MAX(DATE(2026,1,1),Mitarbeiter!$C128))+1),MAX(0,NETWORKDAYS(MAX(DATE(2026,1,1),Mitarbeiter!$C128),MIN(DATE(2026,2,0),IF(Mitarbeiter!$D128="",DATE(2026,2,0),Mitarbeiter!$D128),TODAY()),Einstellungen!$F$13:$F$67)))*N(Mitarbeiter!$E128)/IF(Einstellungen!$C$11="7 Tage",7,5),N('Ist-Stunden'!F128)),MAX(IF(Einstellungen!$C$11="7 Tage",MAX(0,(MIN(DATE(2026,2,0),IF(Mitarbeiter!$D128="",DATE(2026,2,0),Mitarbeiter!$D128),TODAY()))-(MAX(DATE(2026,1,1),Mitarbeiter!$C128))+1),MAX(0,NETWORKDAYS(MAX(DATE(2026,1,1),Mitarbeiter!$C128),MIN(DATE(2026,2,0),IF(Mitarbeiter!$D128="",DATE(2026,2,0),Mitarbeiter!$D128),TODAY()),Einstellungen!$F$13:$F$67)))*N(Mitarbeiter!$E128)/IF(Einstellungen!$C$11="7 Tage",7,5),N('Ist-Stunden'!F128)+(N(Krankheitstage!G128)+N(Krankheitstage!S128))*N($C128))))</f>
        <v/>
      </c>
      <c r="AK128" s="76">
        <f>IF($B128="",0,IF(Einstellungen!$C$10="Ja",MAX(IF(Einstellungen!$C$11="7 Tage",MAX(0,(MIN(DATE(2026,3,0),IF(Mitarbeiter!$D128="",DATE(2026,3,0),Mitarbeiter!$D128),TODAY()))-(MAX(DATE(2026,2,1),Mitarbeiter!$C128))+1),MAX(0,NETWORKDAYS(MAX(DATE(2026,2,1),Mitarbeiter!$C128),MIN(DATE(2026,3,0),IF(Mitarbeiter!$D128="",DATE(2026,3,0),Mitarbeiter!$D128),TODAY()),Einstellungen!$F$13:$F$67)))*N(Mitarbeiter!$E128)/IF(Einstellungen!$C$11="7 Tage",7,5),N('Ist-Stunden'!G128)),MAX(IF(Einstellungen!$C$11="7 Tage",MAX(0,(MIN(DATE(2026,3,0),IF(Mitarbeiter!$D128="",DATE(2026,3,0),Mitarbeiter!$D128),TODAY()))-(MAX(DATE(2026,2,1),Mitarbeiter!$C128))+1),MAX(0,NETWORKDAYS(MAX(DATE(2026,2,1),Mitarbeiter!$C128),MIN(DATE(2026,3,0),IF(Mitarbeiter!$D128="",DATE(2026,3,0),Mitarbeiter!$D128),TODAY()),Einstellungen!$F$13:$F$67)))*N(Mitarbeiter!$E128)/IF(Einstellungen!$C$11="7 Tage",7,5),N('Ist-Stunden'!G128)+(N(Krankheitstage!H128)+N(Krankheitstage!T128))*N($C128))))</f>
        <v/>
      </c>
      <c r="AL128" s="76">
        <f>IF($B128="",0,IF(Einstellungen!$C$10="Ja",MAX(IF(Einstellungen!$C$11="7 Tage",MAX(0,(MIN(DATE(2026,4,0),IF(Mitarbeiter!$D128="",DATE(2026,4,0),Mitarbeiter!$D128),TODAY()))-(MAX(DATE(2026,3,1),Mitarbeiter!$C128))+1),MAX(0,NETWORKDAYS(MAX(DATE(2026,3,1),Mitarbeiter!$C128),MIN(DATE(2026,4,0),IF(Mitarbeiter!$D128="",DATE(2026,4,0),Mitarbeiter!$D128),TODAY()),Einstellungen!$F$13:$F$67)))*N(Mitarbeiter!$E128)/IF(Einstellungen!$C$11="7 Tage",7,5),N('Ist-Stunden'!H128)),MAX(IF(Einstellungen!$C$11="7 Tage",MAX(0,(MIN(DATE(2026,4,0),IF(Mitarbeiter!$D128="",DATE(2026,4,0),Mitarbeiter!$D128),TODAY()))-(MAX(DATE(2026,3,1),Mitarbeiter!$C128))+1),MAX(0,NETWORKDAYS(MAX(DATE(2026,3,1),Mitarbeiter!$C128),MIN(DATE(2026,4,0),IF(Mitarbeiter!$D128="",DATE(2026,4,0),Mitarbeiter!$D128),TODAY()),Einstellungen!$F$13:$F$67)))*N(Mitarbeiter!$E128)/IF(Einstellungen!$C$11="7 Tage",7,5),N('Ist-Stunden'!H128)+(N(Krankheitstage!I128)+N(Krankheitstage!U128))*N($C128))))</f>
        <v/>
      </c>
      <c r="AM128" s="76">
        <f>IF($B128="",0,IF(Einstellungen!$C$10="Ja",MAX(IF(Einstellungen!$C$11="7 Tage",MAX(0,(MIN(DATE(2026,5,0),IF(Mitarbeiter!$D128="",DATE(2026,5,0),Mitarbeiter!$D128),TODAY()))-(MAX(DATE(2026,4,1),Mitarbeiter!$C128))+1),MAX(0,NETWORKDAYS(MAX(DATE(2026,4,1),Mitarbeiter!$C128),MIN(DATE(2026,5,0),IF(Mitarbeiter!$D128="",DATE(2026,5,0),Mitarbeiter!$D128),TODAY()),Einstellungen!$F$13:$F$67)))*N(Mitarbeiter!$E128)/IF(Einstellungen!$C$11="7 Tage",7,5),N('Ist-Stunden'!I128)),MAX(IF(Einstellungen!$C$11="7 Tage",MAX(0,(MIN(DATE(2026,5,0),IF(Mitarbeiter!$D128="",DATE(2026,5,0),Mitarbeiter!$D128),TODAY()))-(MAX(DATE(2026,4,1),Mitarbeiter!$C128))+1),MAX(0,NETWORKDAYS(MAX(DATE(2026,4,1),Mitarbeiter!$C128),MIN(DATE(2026,5,0),IF(Mitarbeiter!$D128="",DATE(2026,5,0),Mitarbeiter!$D128),TODAY()),Einstellungen!$F$13:$F$67)))*N(Mitarbeiter!$E128)/IF(Einstellungen!$C$11="7 Tage",7,5),N('Ist-Stunden'!I128)+(N(Krankheitstage!J128)+N(Krankheitstage!V128))*N($C128))))</f>
        <v/>
      </c>
      <c r="AN128" s="76">
        <f>IF($B128="",0,IF(Einstellungen!$C$10="Ja",MAX(IF(Einstellungen!$C$11="7 Tage",MAX(0,(MIN(DATE(2026,6,0),IF(Mitarbeiter!$D128="",DATE(2026,6,0),Mitarbeiter!$D128),TODAY()))-(MAX(DATE(2026,5,1),Mitarbeiter!$C128))+1),MAX(0,NETWORKDAYS(MAX(DATE(2026,5,1),Mitarbeiter!$C128),MIN(DATE(2026,6,0),IF(Mitarbeiter!$D128="",DATE(2026,6,0),Mitarbeiter!$D128),TODAY()),Einstellungen!$F$13:$F$67)))*N(Mitarbeiter!$E128)/IF(Einstellungen!$C$11="7 Tage",7,5),N('Ist-Stunden'!J128)),MAX(IF(Einstellungen!$C$11="7 Tage",MAX(0,(MIN(DATE(2026,6,0),IF(Mitarbeiter!$D128="",DATE(2026,6,0),Mitarbeiter!$D128),TODAY()))-(MAX(DATE(2026,5,1),Mitarbeiter!$C128))+1),MAX(0,NETWORKDAYS(MAX(DATE(2026,5,1),Mitarbeiter!$C128),MIN(DATE(2026,6,0),IF(Mitarbeiter!$D128="",DATE(2026,6,0),Mitarbeiter!$D128),TODAY()),Einstellungen!$F$13:$F$67)))*N(Mitarbeiter!$E128)/IF(Einstellungen!$C$11="7 Tage",7,5),N('Ist-Stunden'!J128)+(N(Krankheitstage!K128)+N(Krankheitstage!W128))*N($C128))))</f>
        <v/>
      </c>
      <c r="AO128" s="76">
        <f>IF($B128="",0,IF(Einstellungen!$C$10="Ja",MAX(IF(Einstellungen!$C$11="7 Tage",MAX(0,(MIN(DATE(2026,7,0),IF(Mitarbeiter!$D128="",DATE(2026,7,0),Mitarbeiter!$D128),TODAY()))-(MAX(DATE(2026,6,1),Mitarbeiter!$C128))+1),MAX(0,NETWORKDAYS(MAX(DATE(2026,6,1),Mitarbeiter!$C128),MIN(DATE(2026,7,0),IF(Mitarbeiter!$D128="",DATE(2026,7,0),Mitarbeiter!$D128),TODAY()),Einstellungen!$F$13:$F$67)))*N(Mitarbeiter!$E128)/IF(Einstellungen!$C$11="7 Tage",7,5),N('Ist-Stunden'!K128)),MAX(IF(Einstellungen!$C$11="7 Tage",MAX(0,(MIN(DATE(2026,7,0),IF(Mitarbeiter!$D128="",DATE(2026,7,0),Mitarbeiter!$D128),TODAY()))-(MAX(DATE(2026,6,1),Mitarbeiter!$C128))+1),MAX(0,NETWORKDAYS(MAX(DATE(2026,6,1),Mitarbeiter!$C128),MIN(DATE(2026,7,0),IF(Mitarbeiter!$D128="",DATE(2026,7,0),Mitarbeiter!$D128),TODAY()),Einstellungen!$F$13:$F$67)))*N(Mitarbeiter!$E128)/IF(Einstellungen!$C$11="7 Tage",7,5),N('Ist-Stunden'!K128)+(N(Krankheitstage!L128)+N(Krankheitstage!X128))*N($C128))))</f>
        <v/>
      </c>
      <c r="AP128" s="76">
        <f>IF($B128="",0,IF(Einstellungen!$C$10="Ja",MAX(IF(Einstellungen!$C$11="7 Tage",MAX(0,(MIN(DATE(2026,8,0),IF(Mitarbeiter!$D128="",DATE(2026,8,0),Mitarbeiter!$D128),TODAY()))-(MAX(DATE(2026,7,1),Mitarbeiter!$C128))+1),MAX(0,NETWORKDAYS(MAX(DATE(2026,7,1),Mitarbeiter!$C128),MIN(DATE(2026,8,0),IF(Mitarbeiter!$D128="",DATE(2026,8,0),Mitarbeiter!$D128),TODAY()),Einstellungen!$F$13:$F$67)))*N(Mitarbeiter!$E128)/IF(Einstellungen!$C$11="7 Tage",7,5),N('Ist-Stunden'!L128)),MAX(IF(Einstellungen!$C$11="7 Tage",MAX(0,(MIN(DATE(2026,8,0),IF(Mitarbeiter!$D128="",DATE(2026,8,0),Mitarbeiter!$D128),TODAY()))-(MAX(DATE(2026,7,1),Mitarbeiter!$C128))+1),MAX(0,NETWORKDAYS(MAX(DATE(2026,7,1),Mitarbeiter!$C128),MIN(DATE(2026,8,0),IF(Mitarbeiter!$D128="",DATE(2026,8,0),Mitarbeiter!$D128),TODAY()),Einstellungen!$F$13:$F$67)))*N(Mitarbeiter!$E128)/IF(Einstellungen!$C$11="7 Tage",7,5),N('Ist-Stunden'!L128)+(N(Krankheitstage!M128)+N(Krankheitstage!Y128))*N($C128))))</f>
        <v/>
      </c>
      <c r="AQ128" s="76">
        <f>IF($B128="",0,IF(Einstellungen!$C$10="Ja",MAX(IF(Einstellungen!$C$11="7 Tage",MAX(0,(MIN(DATE(2026,9,0),IF(Mitarbeiter!$D128="",DATE(2026,9,0),Mitarbeiter!$D128),TODAY()))-(MAX(DATE(2026,8,1),Mitarbeiter!$C128))+1),MAX(0,NETWORKDAYS(MAX(DATE(2026,8,1),Mitarbeiter!$C128),MIN(DATE(2026,9,0),IF(Mitarbeiter!$D128="",DATE(2026,9,0),Mitarbeiter!$D128),TODAY()),Einstellungen!$F$13:$F$67)))*N(Mitarbeiter!$E128)/IF(Einstellungen!$C$11="7 Tage",7,5),N('Ist-Stunden'!M128)),MAX(IF(Einstellungen!$C$11="7 Tage",MAX(0,(MIN(DATE(2026,9,0),IF(Mitarbeiter!$D128="",DATE(2026,9,0),Mitarbeiter!$D128),TODAY()))-(MAX(DATE(2026,8,1),Mitarbeiter!$C128))+1),MAX(0,NETWORKDAYS(MAX(DATE(2026,8,1),Mitarbeiter!$C128),MIN(DATE(2026,9,0),IF(Mitarbeiter!$D128="",DATE(2026,9,0),Mitarbeiter!$D128),TODAY()),Einstellungen!$F$13:$F$67)))*N(Mitarbeiter!$E128)/IF(Einstellungen!$C$11="7 Tage",7,5),N('Ist-Stunden'!M128)+(N(Krankheitstage!N128)+N(Krankheitstage!Z128))*N($C128))))</f>
        <v/>
      </c>
      <c r="AR128" s="76">
        <f>IF($B128="",0,IF(Einstellungen!$C$10="Ja",MAX(IF(Einstellungen!$C$11="7 Tage",MAX(0,(MIN(DATE(2026,10,0),IF(Mitarbeiter!$D128="",DATE(2026,10,0),Mitarbeiter!$D128),TODAY()))-(MAX(DATE(2026,9,1),Mitarbeiter!$C128))+1),MAX(0,NETWORKDAYS(MAX(DATE(2026,9,1),Mitarbeiter!$C128),MIN(DATE(2026,10,0),IF(Mitarbeiter!$D128="",DATE(2026,10,0),Mitarbeiter!$D128),TODAY()),Einstellungen!$F$13:$F$67)))*N(Mitarbeiter!$E128)/IF(Einstellungen!$C$11="7 Tage",7,5),N('Ist-Stunden'!N128)),MAX(IF(Einstellungen!$C$11="7 Tage",MAX(0,(MIN(DATE(2026,10,0),IF(Mitarbeiter!$D128="",DATE(2026,10,0),Mitarbeiter!$D128),TODAY()))-(MAX(DATE(2026,9,1),Mitarbeiter!$C128))+1),MAX(0,NETWORKDAYS(MAX(DATE(2026,9,1),Mitarbeiter!$C128),MIN(DATE(2026,10,0),IF(Mitarbeiter!$D128="",DATE(2026,10,0),Mitarbeiter!$D128),TODAY()),Einstellungen!$F$13:$F$67)))*N(Mitarbeiter!$E128)/IF(Einstellungen!$C$11="7 Tage",7,5),N('Ist-Stunden'!N128)+(N(Krankheitstage!O128)+N(Krankheitstage!AA128))*N($C128))))</f>
        <v/>
      </c>
      <c r="AS128" s="76">
        <f>IF($B128="",0,IF(Einstellungen!$C$10="Ja",MAX(IF(Einstellungen!$C$11="7 Tage",MAX(0,(MIN(DATE(2026,11,0),IF(Mitarbeiter!$D128="",DATE(2026,11,0),Mitarbeiter!$D128),TODAY()))-(MAX(DATE(2026,10,1),Mitarbeiter!$C128))+1),MAX(0,NETWORKDAYS(MAX(DATE(2026,10,1),Mitarbeiter!$C128),MIN(DATE(2026,11,0),IF(Mitarbeiter!$D128="",DATE(2026,11,0),Mitarbeiter!$D128),TODAY()),Einstellungen!$F$13:$F$67)))*N(Mitarbeiter!$E128)/IF(Einstellungen!$C$11="7 Tage",7,5),N('Ist-Stunden'!O128)),MAX(IF(Einstellungen!$C$11="7 Tage",MAX(0,(MIN(DATE(2026,11,0),IF(Mitarbeiter!$D128="",DATE(2026,11,0),Mitarbeiter!$D128),TODAY()))-(MAX(DATE(2026,10,1),Mitarbeiter!$C128))+1),MAX(0,NETWORKDAYS(MAX(DATE(2026,10,1),Mitarbeiter!$C128),MIN(DATE(2026,11,0),IF(Mitarbeiter!$D128="",DATE(2026,11,0),Mitarbeiter!$D128),TODAY()),Einstellungen!$F$13:$F$67)))*N(Mitarbeiter!$E128)/IF(Einstellungen!$C$11="7 Tage",7,5),N('Ist-Stunden'!O128)+(N(Krankheitstage!P128)+N(Krankheitstage!AB128))*N($C128))))</f>
        <v/>
      </c>
      <c r="AT128" s="76">
        <f>IF($B128="",0,IF(Einstellungen!$C$10="Ja",MAX(IF(Einstellungen!$C$11="7 Tage",MAX(0,(MIN(DATE(2026,12,0),IF(Mitarbeiter!$D128="",DATE(2026,12,0),Mitarbeiter!$D128),TODAY()))-(MAX(DATE(2026,11,1),Mitarbeiter!$C128))+1),MAX(0,NETWORKDAYS(MAX(DATE(2026,11,1),Mitarbeiter!$C128),MIN(DATE(2026,12,0),IF(Mitarbeiter!$D128="",DATE(2026,12,0),Mitarbeiter!$D128),TODAY()),Einstellungen!$F$13:$F$67)))*N(Mitarbeiter!$E128)/IF(Einstellungen!$C$11="7 Tage",7,5),N('Ist-Stunden'!P128)),MAX(IF(Einstellungen!$C$11="7 Tage",MAX(0,(MIN(DATE(2026,12,0),IF(Mitarbeiter!$D128="",DATE(2026,12,0),Mitarbeiter!$D128),TODAY()))-(MAX(DATE(2026,11,1),Mitarbeiter!$C128))+1),MAX(0,NETWORKDAYS(MAX(DATE(2026,11,1),Mitarbeiter!$C128),MIN(DATE(2026,12,0),IF(Mitarbeiter!$D128="",DATE(2026,12,0),Mitarbeiter!$D128),TODAY()),Einstellungen!$F$13:$F$67)))*N(Mitarbeiter!$E128)/IF(Einstellungen!$C$11="7 Tage",7,5),N('Ist-Stunden'!P128)+(N(Krankheitstage!Q128)+N(Krankheitstage!AC128))*N($C128))))</f>
        <v/>
      </c>
      <c r="AU128" s="76">
        <f>IF($B128="",0,IF(Einstellungen!$C$10="Ja",MAX(IF(Einstellungen!$C$11="7 Tage",MAX(0,(MIN(DATE(2026,13,0),IF(Mitarbeiter!$D128="",DATE(2026,13,0),Mitarbeiter!$D128),TODAY()))-(MAX(DATE(2026,12,1),Mitarbeiter!$C128))+1),MAX(0,NETWORKDAYS(MAX(DATE(2026,12,1),Mitarbeiter!$C128),MIN(DATE(2026,13,0),IF(Mitarbeiter!$D128="",DATE(2026,13,0),Mitarbeiter!$D128),TODAY()),Einstellungen!$F$13:$F$67)))*N(Mitarbeiter!$E128)/IF(Einstellungen!$C$11="7 Tage",7,5),N('Ist-Stunden'!Q128)),MAX(IF(Einstellungen!$C$11="7 Tage",MAX(0,(MIN(DATE(2026,13,0),IF(Mitarbeiter!$D128="",DATE(2026,13,0),Mitarbeiter!$D128),TODAY()))-(MAX(DATE(2026,12,1),Mitarbeiter!$C128))+1),MAX(0,NETWORKDAYS(MAX(DATE(2026,12,1),Mitarbeiter!$C128),MIN(DATE(2026,13,0),IF(Mitarbeiter!$D128="",DATE(2026,13,0),Mitarbeiter!$D128),TODAY()),Einstellungen!$F$13:$F$67)))*N(Mitarbeiter!$E128)/IF(Einstellungen!$C$11="7 Tage",7,5),N('Ist-Stunden'!Q128)+(N(Krankheitstage!R128)+N(Krankheitstage!AD128))*N($C128))))</f>
        <v/>
      </c>
      <c r="AV128" s="76">
        <f>IF($B128="",0,IF(Einstellungen!$C$10="Ja",MAX(IF(Einstellungen!$C$11="7 Tage",MAX(0,(MIN(DATE(2027,2,0),IF(Mitarbeiter!$D128="",DATE(2027,2,0),Mitarbeiter!$D128),TODAY()))-(MAX(DATE(2027,1,1),Mitarbeiter!$C128))+1),MAX(0,NETWORKDAYS(MAX(DATE(2027,1,1),Mitarbeiter!$C128),MIN(DATE(2027,2,0),IF(Mitarbeiter!$D128="",DATE(2027,2,0),Mitarbeiter!$D128),TODAY()),Einstellungen!$F$13:$F$67)))*N(Mitarbeiter!$E128)/IF(Einstellungen!$C$11="7 Tage",7,5),N('Ist-Stunden'!R128)),MAX(IF(Einstellungen!$C$11="7 Tage",MAX(0,(MIN(DATE(2027,2,0),IF(Mitarbeiter!$D128="",DATE(2027,2,0),Mitarbeiter!$D128),TODAY()))-(MAX(DATE(2027,1,1),Mitarbeiter!$C128))+1),MAX(0,NETWORKDAYS(MAX(DATE(2027,1,1),Mitarbeiter!$C128),MIN(DATE(2027,2,0),IF(Mitarbeiter!$D128="",DATE(2027,2,0),Mitarbeiter!$D128),TODAY()),Einstellungen!$F$13:$F$67)))*N(Mitarbeiter!$E128)/IF(Einstellungen!$C$11="7 Tage",7,5),N('Ist-Stunden'!R128)+(N(Krankheitstage!AE128)+N(Krankheitstage!AQ128))*N($C128))))</f>
        <v/>
      </c>
      <c r="AW128" s="76">
        <f>IF($B128="",0,IF(Einstellungen!$C$10="Ja",MAX(IF(Einstellungen!$C$11="7 Tage",MAX(0,(MIN(DATE(2027,3,0),IF(Mitarbeiter!$D128="",DATE(2027,3,0),Mitarbeiter!$D128),TODAY()))-(MAX(DATE(2027,2,1),Mitarbeiter!$C128))+1),MAX(0,NETWORKDAYS(MAX(DATE(2027,2,1),Mitarbeiter!$C128),MIN(DATE(2027,3,0),IF(Mitarbeiter!$D128="",DATE(2027,3,0),Mitarbeiter!$D128),TODAY()),Einstellungen!$F$13:$F$67)))*N(Mitarbeiter!$E128)/IF(Einstellungen!$C$11="7 Tage",7,5),N('Ist-Stunden'!S128)),MAX(IF(Einstellungen!$C$11="7 Tage",MAX(0,(MIN(DATE(2027,3,0),IF(Mitarbeiter!$D128="",DATE(2027,3,0),Mitarbeiter!$D128),TODAY()))-(MAX(DATE(2027,2,1),Mitarbeiter!$C128))+1),MAX(0,NETWORKDAYS(MAX(DATE(2027,2,1),Mitarbeiter!$C128),MIN(DATE(2027,3,0),IF(Mitarbeiter!$D128="",DATE(2027,3,0),Mitarbeiter!$D128),TODAY()),Einstellungen!$F$13:$F$67)))*N(Mitarbeiter!$E128)/IF(Einstellungen!$C$11="7 Tage",7,5),N('Ist-Stunden'!S128)+(N(Krankheitstage!AF128)+N(Krankheitstage!AR128))*N($C128))))</f>
        <v/>
      </c>
      <c r="AX128" s="76">
        <f>IF($B128="",0,IF(Einstellungen!$C$10="Ja",MAX(IF(Einstellungen!$C$11="7 Tage",MAX(0,(MIN(DATE(2027,4,0),IF(Mitarbeiter!$D128="",DATE(2027,4,0),Mitarbeiter!$D128),TODAY()))-(MAX(DATE(2027,3,1),Mitarbeiter!$C128))+1),MAX(0,NETWORKDAYS(MAX(DATE(2027,3,1),Mitarbeiter!$C128),MIN(DATE(2027,4,0),IF(Mitarbeiter!$D128="",DATE(2027,4,0),Mitarbeiter!$D128),TODAY()),Einstellungen!$F$13:$F$67)))*N(Mitarbeiter!$E128)/IF(Einstellungen!$C$11="7 Tage",7,5),N('Ist-Stunden'!T128)),MAX(IF(Einstellungen!$C$11="7 Tage",MAX(0,(MIN(DATE(2027,4,0),IF(Mitarbeiter!$D128="",DATE(2027,4,0),Mitarbeiter!$D128),TODAY()))-(MAX(DATE(2027,3,1),Mitarbeiter!$C128))+1),MAX(0,NETWORKDAYS(MAX(DATE(2027,3,1),Mitarbeiter!$C128),MIN(DATE(2027,4,0),IF(Mitarbeiter!$D128="",DATE(2027,4,0),Mitarbeiter!$D128),TODAY()),Einstellungen!$F$13:$F$67)))*N(Mitarbeiter!$E128)/IF(Einstellungen!$C$11="7 Tage",7,5),N('Ist-Stunden'!T128)+(N(Krankheitstage!AG128)+N(Krankheitstage!AS128))*N($C128))))</f>
        <v/>
      </c>
      <c r="AY128" s="76">
        <f>IF($B128="",0,IF(Einstellungen!$C$10="Ja",MAX(IF(Einstellungen!$C$11="7 Tage",MAX(0,(MIN(DATE(2027,5,0),IF(Mitarbeiter!$D128="",DATE(2027,5,0),Mitarbeiter!$D128),TODAY()))-(MAX(DATE(2027,4,1),Mitarbeiter!$C128))+1),MAX(0,NETWORKDAYS(MAX(DATE(2027,4,1),Mitarbeiter!$C128),MIN(DATE(2027,5,0),IF(Mitarbeiter!$D128="",DATE(2027,5,0),Mitarbeiter!$D128),TODAY()),Einstellungen!$F$13:$F$67)))*N(Mitarbeiter!$E128)/IF(Einstellungen!$C$11="7 Tage",7,5),N('Ist-Stunden'!U128)),MAX(IF(Einstellungen!$C$11="7 Tage",MAX(0,(MIN(DATE(2027,5,0),IF(Mitarbeiter!$D128="",DATE(2027,5,0),Mitarbeiter!$D128),TODAY()))-(MAX(DATE(2027,4,1),Mitarbeiter!$C128))+1),MAX(0,NETWORKDAYS(MAX(DATE(2027,4,1),Mitarbeiter!$C128),MIN(DATE(2027,5,0),IF(Mitarbeiter!$D128="",DATE(2027,5,0),Mitarbeiter!$D128),TODAY()),Einstellungen!$F$13:$F$67)))*N(Mitarbeiter!$E128)/IF(Einstellungen!$C$11="7 Tage",7,5),N('Ist-Stunden'!U128)+(N(Krankheitstage!AH128)+N(Krankheitstage!AT128))*N($C128))))</f>
        <v/>
      </c>
      <c r="AZ128" s="76">
        <f>IF($B128="",0,IF(Einstellungen!$C$10="Ja",MAX(IF(Einstellungen!$C$11="7 Tage",MAX(0,(MIN(DATE(2027,6,0),IF(Mitarbeiter!$D128="",DATE(2027,6,0),Mitarbeiter!$D128),TODAY()))-(MAX(DATE(2027,5,1),Mitarbeiter!$C128))+1),MAX(0,NETWORKDAYS(MAX(DATE(2027,5,1),Mitarbeiter!$C128),MIN(DATE(2027,6,0),IF(Mitarbeiter!$D128="",DATE(2027,6,0),Mitarbeiter!$D128),TODAY()),Einstellungen!$F$13:$F$67)))*N(Mitarbeiter!$E128)/IF(Einstellungen!$C$11="7 Tage",7,5),N('Ist-Stunden'!V128)),MAX(IF(Einstellungen!$C$11="7 Tage",MAX(0,(MIN(DATE(2027,6,0),IF(Mitarbeiter!$D128="",DATE(2027,6,0),Mitarbeiter!$D128),TODAY()))-(MAX(DATE(2027,5,1),Mitarbeiter!$C128))+1),MAX(0,NETWORKDAYS(MAX(DATE(2027,5,1),Mitarbeiter!$C128),MIN(DATE(2027,6,0),IF(Mitarbeiter!$D128="",DATE(2027,6,0),Mitarbeiter!$D128),TODAY()),Einstellungen!$F$13:$F$67)))*N(Mitarbeiter!$E128)/IF(Einstellungen!$C$11="7 Tage",7,5),N('Ist-Stunden'!V128)+(N(Krankheitstage!AI128)+N(Krankheitstage!AU128))*N($C128))))</f>
        <v/>
      </c>
      <c r="BA128" s="76">
        <f>IF($B128="",0,IF(Einstellungen!$C$10="Ja",MAX(IF(Einstellungen!$C$11="7 Tage",MAX(0,(MIN(DATE(2027,7,0),IF(Mitarbeiter!$D128="",DATE(2027,7,0),Mitarbeiter!$D128),TODAY()))-(MAX(DATE(2027,6,1),Mitarbeiter!$C128))+1),MAX(0,NETWORKDAYS(MAX(DATE(2027,6,1),Mitarbeiter!$C128),MIN(DATE(2027,7,0),IF(Mitarbeiter!$D128="",DATE(2027,7,0),Mitarbeiter!$D128),TODAY()),Einstellungen!$F$13:$F$67)))*N(Mitarbeiter!$E128)/IF(Einstellungen!$C$11="7 Tage",7,5),N('Ist-Stunden'!W128)),MAX(IF(Einstellungen!$C$11="7 Tage",MAX(0,(MIN(DATE(2027,7,0),IF(Mitarbeiter!$D128="",DATE(2027,7,0),Mitarbeiter!$D128),TODAY()))-(MAX(DATE(2027,6,1),Mitarbeiter!$C128))+1),MAX(0,NETWORKDAYS(MAX(DATE(2027,6,1),Mitarbeiter!$C128),MIN(DATE(2027,7,0),IF(Mitarbeiter!$D128="",DATE(2027,7,0),Mitarbeiter!$D128),TODAY()),Einstellungen!$F$13:$F$67)))*N(Mitarbeiter!$E128)/IF(Einstellungen!$C$11="7 Tage",7,5),N('Ist-Stunden'!W128)+(N(Krankheitstage!AJ128)+N(Krankheitstage!AV128))*N($C128))))</f>
        <v/>
      </c>
      <c r="BB128" s="76">
        <f>IF($B128="",0,IF(Einstellungen!$C$10="Ja",MAX(IF(Einstellungen!$C$11="7 Tage",MAX(0,(MIN(DATE(2027,8,0),IF(Mitarbeiter!$D128="",DATE(2027,8,0),Mitarbeiter!$D128),TODAY()))-(MAX(DATE(2027,7,1),Mitarbeiter!$C128))+1),MAX(0,NETWORKDAYS(MAX(DATE(2027,7,1),Mitarbeiter!$C128),MIN(DATE(2027,8,0),IF(Mitarbeiter!$D128="",DATE(2027,8,0),Mitarbeiter!$D128),TODAY()),Einstellungen!$F$13:$F$67)))*N(Mitarbeiter!$E128)/IF(Einstellungen!$C$11="7 Tage",7,5),N('Ist-Stunden'!X128)),MAX(IF(Einstellungen!$C$11="7 Tage",MAX(0,(MIN(DATE(2027,8,0),IF(Mitarbeiter!$D128="",DATE(2027,8,0),Mitarbeiter!$D128),TODAY()))-(MAX(DATE(2027,7,1),Mitarbeiter!$C128))+1),MAX(0,NETWORKDAYS(MAX(DATE(2027,7,1),Mitarbeiter!$C128),MIN(DATE(2027,8,0),IF(Mitarbeiter!$D128="",DATE(2027,8,0),Mitarbeiter!$D128),TODAY()),Einstellungen!$F$13:$F$67)))*N(Mitarbeiter!$E128)/IF(Einstellungen!$C$11="7 Tage",7,5),N('Ist-Stunden'!X128)+(N(Krankheitstage!AK128)+N(Krankheitstage!AW128))*N($C128))))</f>
        <v/>
      </c>
      <c r="BC128" s="76">
        <f>IF($B128="",0,IF(Einstellungen!$C$10="Ja",MAX(IF(Einstellungen!$C$11="7 Tage",MAX(0,(MIN(DATE(2027,9,0),IF(Mitarbeiter!$D128="",DATE(2027,9,0),Mitarbeiter!$D128),TODAY()))-(MAX(DATE(2027,8,1),Mitarbeiter!$C128))+1),MAX(0,NETWORKDAYS(MAX(DATE(2027,8,1),Mitarbeiter!$C128),MIN(DATE(2027,9,0),IF(Mitarbeiter!$D128="",DATE(2027,9,0),Mitarbeiter!$D128),TODAY()),Einstellungen!$F$13:$F$67)))*N(Mitarbeiter!$E128)/IF(Einstellungen!$C$11="7 Tage",7,5),N('Ist-Stunden'!Y128)),MAX(IF(Einstellungen!$C$11="7 Tage",MAX(0,(MIN(DATE(2027,9,0),IF(Mitarbeiter!$D128="",DATE(2027,9,0),Mitarbeiter!$D128),TODAY()))-(MAX(DATE(2027,8,1),Mitarbeiter!$C128))+1),MAX(0,NETWORKDAYS(MAX(DATE(2027,8,1),Mitarbeiter!$C128),MIN(DATE(2027,9,0),IF(Mitarbeiter!$D128="",DATE(2027,9,0),Mitarbeiter!$D128),TODAY()),Einstellungen!$F$13:$F$67)))*N(Mitarbeiter!$E128)/IF(Einstellungen!$C$11="7 Tage",7,5),N('Ist-Stunden'!Y128)+(N(Krankheitstage!AL128)+N(Krankheitstage!AX128))*N($C128))))</f>
        <v/>
      </c>
      <c r="BD128" s="76">
        <f>IF($B128="",0,IF(Einstellungen!$C$10="Ja",MAX(IF(Einstellungen!$C$11="7 Tage",MAX(0,(MIN(DATE(2027,10,0),IF(Mitarbeiter!$D128="",DATE(2027,10,0),Mitarbeiter!$D128),TODAY()))-(MAX(DATE(2027,9,1),Mitarbeiter!$C128))+1),MAX(0,NETWORKDAYS(MAX(DATE(2027,9,1),Mitarbeiter!$C128),MIN(DATE(2027,10,0),IF(Mitarbeiter!$D128="",DATE(2027,10,0),Mitarbeiter!$D128),TODAY()),Einstellungen!$F$13:$F$67)))*N(Mitarbeiter!$E128)/IF(Einstellungen!$C$11="7 Tage",7,5),N('Ist-Stunden'!Z128)),MAX(IF(Einstellungen!$C$11="7 Tage",MAX(0,(MIN(DATE(2027,10,0),IF(Mitarbeiter!$D128="",DATE(2027,10,0),Mitarbeiter!$D128),TODAY()))-(MAX(DATE(2027,9,1),Mitarbeiter!$C128))+1),MAX(0,NETWORKDAYS(MAX(DATE(2027,9,1),Mitarbeiter!$C128),MIN(DATE(2027,10,0),IF(Mitarbeiter!$D128="",DATE(2027,10,0),Mitarbeiter!$D128),TODAY()),Einstellungen!$F$13:$F$67)))*N(Mitarbeiter!$E128)/IF(Einstellungen!$C$11="7 Tage",7,5),N('Ist-Stunden'!Z128)+(N(Krankheitstage!AM128)+N(Krankheitstage!AY128))*N($C128))))</f>
        <v/>
      </c>
      <c r="BE128" s="76">
        <f>IF($B128="",0,IF(Einstellungen!$C$10="Ja",MAX(IF(Einstellungen!$C$11="7 Tage",MAX(0,(MIN(DATE(2027,11,0),IF(Mitarbeiter!$D128="",DATE(2027,11,0),Mitarbeiter!$D128),TODAY()))-(MAX(DATE(2027,10,1),Mitarbeiter!$C128))+1),MAX(0,NETWORKDAYS(MAX(DATE(2027,10,1),Mitarbeiter!$C128),MIN(DATE(2027,11,0),IF(Mitarbeiter!$D128="",DATE(2027,11,0),Mitarbeiter!$D128),TODAY()),Einstellungen!$F$13:$F$67)))*N(Mitarbeiter!$E128)/IF(Einstellungen!$C$11="7 Tage",7,5),N('Ist-Stunden'!AA128)),MAX(IF(Einstellungen!$C$11="7 Tage",MAX(0,(MIN(DATE(2027,11,0),IF(Mitarbeiter!$D128="",DATE(2027,11,0),Mitarbeiter!$D128),TODAY()))-(MAX(DATE(2027,10,1),Mitarbeiter!$C128))+1),MAX(0,NETWORKDAYS(MAX(DATE(2027,10,1),Mitarbeiter!$C128),MIN(DATE(2027,11,0),IF(Mitarbeiter!$D128="",DATE(2027,11,0),Mitarbeiter!$D128),TODAY()),Einstellungen!$F$13:$F$67)))*N(Mitarbeiter!$E128)/IF(Einstellungen!$C$11="7 Tage",7,5),N('Ist-Stunden'!AA128)+(N(Krankheitstage!AN128)+N(Krankheitstage!AZ128))*N($C128))))</f>
        <v/>
      </c>
      <c r="BF128" s="76">
        <f>IF($B128="",0,IF(Einstellungen!$C$10="Ja",MAX(IF(Einstellungen!$C$11="7 Tage",MAX(0,(MIN(DATE(2027,12,0),IF(Mitarbeiter!$D128="",DATE(2027,12,0),Mitarbeiter!$D128),TODAY()))-(MAX(DATE(2027,11,1),Mitarbeiter!$C128))+1),MAX(0,NETWORKDAYS(MAX(DATE(2027,11,1),Mitarbeiter!$C128),MIN(DATE(2027,12,0),IF(Mitarbeiter!$D128="",DATE(2027,12,0),Mitarbeiter!$D128),TODAY()),Einstellungen!$F$13:$F$67)))*N(Mitarbeiter!$E128)/IF(Einstellungen!$C$11="7 Tage",7,5),N('Ist-Stunden'!AB128)),MAX(IF(Einstellungen!$C$11="7 Tage",MAX(0,(MIN(DATE(2027,12,0),IF(Mitarbeiter!$D128="",DATE(2027,12,0),Mitarbeiter!$D128),TODAY()))-(MAX(DATE(2027,11,1),Mitarbeiter!$C128))+1),MAX(0,NETWORKDAYS(MAX(DATE(2027,11,1),Mitarbeiter!$C128),MIN(DATE(2027,12,0),IF(Mitarbeiter!$D128="",DATE(2027,12,0),Mitarbeiter!$D128),TODAY()),Einstellungen!$F$13:$F$67)))*N(Mitarbeiter!$E128)/IF(Einstellungen!$C$11="7 Tage",7,5),N('Ist-Stunden'!AB128)+(N(Krankheitstage!AO128)+N(Krankheitstage!BA128))*N($C128))))</f>
        <v/>
      </c>
      <c r="BG128" s="76">
        <f>IF($B128="",0,IF(Einstellungen!$C$10="Ja",MAX(IF(Einstellungen!$C$11="7 Tage",MAX(0,(MIN(DATE(2027,13,0),IF(Mitarbeiter!$D128="",DATE(2027,13,0),Mitarbeiter!$D128),TODAY()))-(MAX(DATE(2027,12,1),Mitarbeiter!$C128))+1),MAX(0,NETWORKDAYS(MAX(DATE(2027,12,1),Mitarbeiter!$C128),MIN(DATE(2027,13,0),IF(Mitarbeiter!$D128="",DATE(2027,13,0),Mitarbeiter!$D128),TODAY()),Einstellungen!$F$13:$F$67)))*N(Mitarbeiter!$E128)/IF(Einstellungen!$C$11="7 Tage",7,5),N('Ist-Stunden'!AC128)),MAX(IF(Einstellungen!$C$11="7 Tage",MAX(0,(MIN(DATE(2027,13,0),IF(Mitarbeiter!$D128="",DATE(2027,13,0),Mitarbeiter!$D128),TODAY()))-(MAX(DATE(2027,12,1),Mitarbeiter!$C128))+1),MAX(0,NETWORKDAYS(MAX(DATE(2027,12,1),Mitarbeiter!$C128),MIN(DATE(2027,13,0),IF(Mitarbeiter!$D128="",DATE(2027,13,0),Mitarbeiter!$D128),TODAY()),Einstellungen!$F$13:$F$67)))*N(Mitarbeiter!$E128)/IF(Einstellungen!$C$11="7 Tage",7,5),N('Ist-Stunden'!AC128)+(N(Krankheitstage!AP128)+N(Krankheitstage!BB128))*N($C128))))</f>
        <v/>
      </c>
      <c r="BH128" s="76">
        <f>IF($B128="",0,IF(Einstellungen!$C$10="Ja",MAX(IF(Einstellungen!$C$11="7 Tage",MAX(0,(MIN(DATE(2028,2,0),IF(Mitarbeiter!$D128="",DATE(2028,2,0),Mitarbeiter!$D128),TODAY()))-(MAX(DATE(2028,1,1),Mitarbeiter!$C128))+1),MAX(0,NETWORKDAYS(MAX(DATE(2028,1,1),Mitarbeiter!$C128),MIN(DATE(2028,2,0),IF(Mitarbeiter!$D128="",DATE(2028,2,0),Mitarbeiter!$D128),TODAY()),Einstellungen!$F$13:$F$67)))*N(Mitarbeiter!$E128)/IF(Einstellungen!$C$11="7 Tage",7,5),N('Ist-Stunden'!AD128)),MAX(IF(Einstellungen!$C$11="7 Tage",MAX(0,(MIN(DATE(2028,2,0),IF(Mitarbeiter!$D128="",DATE(2028,2,0),Mitarbeiter!$D128),TODAY()))-(MAX(DATE(2028,1,1),Mitarbeiter!$C128))+1),MAX(0,NETWORKDAYS(MAX(DATE(2028,1,1),Mitarbeiter!$C128),MIN(DATE(2028,2,0),IF(Mitarbeiter!$D128="",DATE(2028,2,0),Mitarbeiter!$D128),TODAY()),Einstellungen!$F$13:$F$67)))*N(Mitarbeiter!$E128)/IF(Einstellungen!$C$11="7 Tage",7,5),N('Ist-Stunden'!AD128)+(N(Krankheitstage!BC128)+N(Krankheitstage!BO128))*N($C128))))</f>
        <v/>
      </c>
      <c r="BI128" s="76">
        <f>IF($B128="",0,IF(Einstellungen!$C$10="Ja",MAX(IF(Einstellungen!$C$11="7 Tage",MAX(0,(MIN(DATE(2028,3,0),IF(Mitarbeiter!$D128="",DATE(2028,3,0),Mitarbeiter!$D128),TODAY()))-(MAX(DATE(2028,2,1),Mitarbeiter!$C128))+1),MAX(0,NETWORKDAYS(MAX(DATE(2028,2,1),Mitarbeiter!$C128),MIN(DATE(2028,3,0),IF(Mitarbeiter!$D128="",DATE(2028,3,0),Mitarbeiter!$D128),TODAY()),Einstellungen!$F$13:$F$67)))*N(Mitarbeiter!$E128)/IF(Einstellungen!$C$11="7 Tage",7,5),N('Ist-Stunden'!AE128)),MAX(IF(Einstellungen!$C$11="7 Tage",MAX(0,(MIN(DATE(2028,3,0),IF(Mitarbeiter!$D128="",DATE(2028,3,0),Mitarbeiter!$D128),TODAY()))-(MAX(DATE(2028,2,1),Mitarbeiter!$C128))+1),MAX(0,NETWORKDAYS(MAX(DATE(2028,2,1),Mitarbeiter!$C128),MIN(DATE(2028,3,0),IF(Mitarbeiter!$D128="",DATE(2028,3,0),Mitarbeiter!$D128),TODAY()),Einstellungen!$F$13:$F$67)))*N(Mitarbeiter!$E128)/IF(Einstellungen!$C$11="7 Tage",7,5),N('Ist-Stunden'!AE128)+(N(Krankheitstage!BD128)+N(Krankheitstage!BP128))*N($C128))))</f>
        <v/>
      </c>
      <c r="BJ128" s="76">
        <f>IF($B128="",0,IF(Einstellungen!$C$10="Ja",MAX(IF(Einstellungen!$C$11="7 Tage",MAX(0,(MIN(DATE(2028,4,0),IF(Mitarbeiter!$D128="",DATE(2028,4,0),Mitarbeiter!$D128),TODAY()))-(MAX(DATE(2028,3,1),Mitarbeiter!$C128))+1),MAX(0,NETWORKDAYS(MAX(DATE(2028,3,1),Mitarbeiter!$C128),MIN(DATE(2028,4,0),IF(Mitarbeiter!$D128="",DATE(2028,4,0),Mitarbeiter!$D128),TODAY()),Einstellungen!$F$13:$F$67)))*N(Mitarbeiter!$E128)/IF(Einstellungen!$C$11="7 Tage",7,5),N('Ist-Stunden'!AF128)),MAX(IF(Einstellungen!$C$11="7 Tage",MAX(0,(MIN(DATE(2028,4,0),IF(Mitarbeiter!$D128="",DATE(2028,4,0),Mitarbeiter!$D128),TODAY()))-(MAX(DATE(2028,3,1),Mitarbeiter!$C128))+1),MAX(0,NETWORKDAYS(MAX(DATE(2028,3,1),Mitarbeiter!$C128),MIN(DATE(2028,4,0),IF(Mitarbeiter!$D128="",DATE(2028,4,0),Mitarbeiter!$D128),TODAY()),Einstellungen!$F$13:$F$67)))*N(Mitarbeiter!$E128)/IF(Einstellungen!$C$11="7 Tage",7,5),N('Ist-Stunden'!AF128)+(N(Krankheitstage!BE128)+N(Krankheitstage!BQ128))*N($C128))))</f>
        <v/>
      </c>
      <c r="BK128" s="76">
        <f>IF($B128="",0,IF(Einstellungen!$C$10="Ja",MAX(IF(Einstellungen!$C$11="7 Tage",MAX(0,(MIN(DATE(2028,5,0),IF(Mitarbeiter!$D128="",DATE(2028,5,0),Mitarbeiter!$D128),TODAY()))-(MAX(DATE(2028,4,1),Mitarbeiter!$C128))+1),MAX(0,NETWORKDAYS(MAX(DATE(2028,4,1),Mitarbeiter!$C128),MIN(DATE(2028,5,0),IF(Mitarbeiter!$D128="",DATE(2028,5,0),Mitarbeiter!$D128),TODAY()),Einstellungen!$F$13:$F$67)))*N(Mitarbeiter!$E128)/IF(Einstellungen!$C$11="7 Tage",7,5),N('Ist-Stunden'!AG128)),MAX(IF(Einstellungen!$C$11="7 Tage",MAX(0,(MIN(DATE(2028,5,0),IF(Mitarbeiter!$D128="",DATE(2028,5,0),Mitarbeiter!$D128),TODAY()))-(MAX(DATE(2028,4,1),Mitarbeiter!$C128))+1),MAX(0,NETWORKDAYS(MAX(DATE(2028,4,1),Mitarbeiter!$C128),MIN(DATE(2028,5,0),IF(Mitarbeiter!$D128="",DATE(2028,5,0),Mitarbeiter!$D128),TODAY()),Einstellungen!$F$13:$F$67)))*N(Mitarbeiter!$E128)/IF(Einstellungen!$C$11="7 Tage",7,5),N('Ist-Stunden'!AG128)+(N(Krankheitstage!BF128)+N(Krankheitstage!BR128))*N($C128))))</f>
        <v/>
      </c>
      <c r="BL128" s="76">
        <f>IF($B128="",0,IF(Einstellungen!$C$10="Ja",MAX(IF(Einstellungen!$C$11="7 Tage",MAX(0,(MIN(DATE(2028,6,0),IF(Mitarbeiter!$D128="",DATE(2028,6,0),Mitarbeiter!$D128),TODAY()))-(MAX(DATE(2028,5,1),Mitarbeiter!$C128))+1),MAX(0,NETWORKDAYS(MAX(DATE(2028,5,1),Mitarbeiter!$C128),MIN(DATE(2028,6,0),IF(Mitarbeiter!$D128="",DATE(2028,6,0),Mitarbeiter!$D128),TODAY()),Einstellungen!$F$13:$F$67)))*N(Mitarbeiter!$E128)/IF(Einstellungen!$C$11="7 Tage",7,5),N('Ist-Stunden'!AH128)),MAX(IF(Einstellungen!$C$11="7 Tage",MAX(0,(MIN(DATE(2028,6,0),IF(Mitarbeiter!$D128="",DATE(2028,6,0),Mitarbeiter!$D128),TODAY()))-(MAX(DATE(2028,5,1),Mitarbeiter!$C128))+1),MAX(0,NETWORKDAYS(MAX(DATE(2028,5,1),Mitarbeiter!$C128),MIN(DATE(2028,6,0),IF(Mitarbeiter!$D128="",DATE(2028,6,0),Mitarbeiter!$D128),TODAY()),Einstellungen!$F$13:$F$67)))*N(Mitarbeiter!$E128)/IF(Einstellungen!$C$11="7 Tage",7,5),N('Ist-Stunden'!AH128)+(N(Krankheitstage!BG128)+N(Krankheitstage!BS128))*N($C128))))</f>
        <v/>
      </c>
      <c r="BM128" s="76">
        <f>IF($B128="",0,IF(Einstellungen!$C$10="Ja",MAX(IF(Einstellungen!$C$11="7 Tage",MAX(0,(MIN(DATE(2028,7,0),IF(Mitarbeiter!$D128="",DATE(2028,7,0),Mitarbeiter!$D128),TODAY()))-(MAX(DATE(2028,6,1),Mitarbeiter!$C128))+1),MAX(0,NETWORKDAYS(MAX(DATE(2028,6,1),Mitarbeiter!$C128),MIN(DATE(2028,7,0),IF(Mitarbeiter!$D128="",DATE(2028,7,0),Mitarbeiter!$D128),TODAY()),Einstellungen!$F$13:$F$67)))*N(Mitarbeiter!$E128)/IF(Einstellungen!$C$11="7 Tage",7,5),N('Ist-Stunden'!AI128)),MAX(IF(Einstellungen!$C$11="7 Tage",MAX(0,(MIN(DATE(2028,7,0),IF(Mitarbeiter!$D128="",DATE(2028,7,0),Mitarbeiter!$D128),TODAY()))-(MAX(DATE(2028,6,1),Mitarbeiter!$C128))+1),MAX(0,NETWORKDAYS(MAX(DATE(2028,6,1),Mitarbeiter!$C128),MIN(DATE(2028,7,0),IF(Mitarbeiter!$D128="",DATE(2028,7,0),Mitarbeiter!$D128),TODAY()),Einstellungen!$F$13:$F$67)))*N(Mitarbeiter!$E128)/IF(Einstellungen!$C$11="7 Tage",7,5),N('Ist-Stunden'!AI128)+(N(Krankheitstage!BH128)+N(Krankheitstage!BT128))*N($C128))))</f>
        <v/>
      </c>
      <c r="BN128" s="76">
        <f>IF($B128="",0,IF(Einstellungen!$C$10="Ja",MAX(IF(Einstellungen!$C$11="7 Tage",MAX(0,(MIN(DATE(2028,8,0),IF(Mitarbeiter!$D128="",DATE(2028,8,0),Mitarbeiter!$D128),TODAY()))-(MAX(DATE(2028,7,1),Mitarbeiter!$C128))+1),MAX(0,NETWORKDAYS(MAX(DATE(2028,7,1),Mitarbeiter!$C128),MIN(DATE(2028,8,0),IF(Mitarbeiter!$D128="",DATE(2028,8,0),Mitarbeiter!$D128),TODAY()),Einstellungen!$F$13:$F$67)))*N(Mitarbeiter!$E128)/IF(Einstellungen!$C$11="7 Tage",7,5),N('Ist-Stunden'!AJ128)),MAX(IF(Einstellungen!$C$11="7 Tage",MAX(0,(MIN(DATE(2028,8,0),IF(Mitarbeiter!$D128="",DATE(2028,8,0),Mitarbeiter!$D128),TODAY()))-(MAX(DATE(2028,7,1),Mitarbeiter!$C128))+1),MAX(0,NETWORKDAYS(MAX(DATE(2028,7,1),Mitarbeiter!$C128),MIN(DATE(2028,8,0),IF(Mitarbeiter!$D128="",DATE(2028,8,0),Mitarbeiter!$D128),TODAY()),Einstellungen!$F$13:$F$67)))*N(Mitarbeiter!$E128)/IF(Einstellungen!$C$11="7 Tage",7,5),N('Ist-Stunden'!AJ128)+(N(Krankheitstage!BI128)+N(Krankheitstage!BU128))*N($C128))))</f>
        <v/>
      </c>
      <c r="BO128" s="76">
        <f>IF($B128="",0,IF(Einstellungen!$C$10="Ja",MAX(IF(Einstellungen!$C$11="7 Tage",MAX(0,(MIN(DATE(2028,9,0),IF(Mitarbeiter!$D128="",DATE(2028,9,0),Mitarbeiter!$D128),TODAY()))-(MAX(DATE(2028,8,1),Mitarbeiter!$C128))+1),MAX(0,NETWORKDAYS(MAX(DATE(2028,8,1),Mitarbeiter!$C128),MIN(DATE(2028,9,0),IF(Mitarbeiter!$D128="",DATE(2028,9,0),Mitarbeiter!$D128),TODAY()),Einstellungen!$F$13:$F$67)))*N(Mitarbeiter!$E128)/IF(Einstellungen!$C$11="7 Tage",7,5),N('Ist-Stunden'!AK128)),MAX(IF(Einstellungen!$C$11="7 Tage",MAX(0,(MIN(DATE(2028,9,0),IF(Mitarbeiter!$D128="",DATE(2028,9,0),Mitarbeiter!$D128),TODAY()))-(MAX(DATE(2028,8,1),Mitarbeiter!$C128))+1),MAX(0,NETWORKDAYS(MAX(DATE(2028,8,1),Mitarbeiter!$C128),MIN(DATE(2028,9,0),IF(Mitarbeiter!$D128="",DATE(2028,9,0),Mitarbeiter!$D128),TODAY()),Einstellungen!$F$13:$F$67)))*N(Mitarbeiter!$E128)/IF(Einstellungen!$C$11="7 Tage",7,5),N('Ist-Stunden'!AK128)+(N(Krankheitstage!BJ128)+N(Krankheitstage!BV128))*N($C128))))</f>
        <v/>
      </c>
      <c r="BP128" s="76">
        <f>IF($B128="",0,IF(Einstellungen!$C$10="Ja",MAX(IF(Einstellungen!$C$11="7 Tage",MAX(0,(MIN(DATE(2028,10,0),IF(Mitarbeiter!$D128="",DATE(2028,10,0),Mitarbeiter!$D128),TODAY()))-(MAX(DATE(2028,9,1),Mitarbeiter!$C128))+1),MAX(0,NETWORKDAYS(MAX(DATE(2028,9,1),Mitarbeiter!$C128),MIN(DATE(2028,10,0),IF(Mitarbeiter!$D128="",DATE(2028,10,0),Mitarbeiter!$D128),TODAY()),Einstellungen!$F$13:$F$67)))*N(Mitarbeiter!$E128)/IF(Einstellungen!$C$11="7 Tage",7,5),N('Ist-Stunden'!AL128)),MAX(IF(Einstellungen!$C$11="7 Tage",MAX(0,(MIN(DATE(2028,10,0),IF(Mitarbeiter!$D128="",DATE(2028,10,0),Mitarbeiter!$D128),TODAY()))-(MAX(DATE(2028,9,1),Mitarbeiter!$C128))+1),MAX(0,NETWORKDAYS(MAX(DATE(2028,9,1),Mitarbeiter!$C128),MIN(DATE(2028,10,0),IF(Mitarbeiter!$D128="",DATE(2028,10,0),Mitarbeiter!$D128),TODAY()),Einstellungen!$F$13:$F$67)))*N(Mitarbeiter!$E128)/IF(Einstellungen!$C$11="7 Tage",7,5),N('Ist-Stunden'!AL128)+(N(Krankheitstage!BK128)+N(Krankheitstage!BW128))*N($C128))))</f>
        <v/>
      </c>
      <c r="BQ128" s="76">
        <f>IF($B128="",0,IF(Einstellungen!$C$10="Ja",MAX(IF(Einstellungen!$C$11="7 Tage",MAX(0,(MIN(DATE(2028,11,0),IF(Mitarbeiter!$D128="",DATE(2028,11,0),Mitarbeiter!$D128),TODAY()))-(MAX(DATE(2028,10,1),Mitarbeiter!$C128))+1),MAX(0,NETWORKDAYS(MAX(DATE(2028,10,1),Mitarbeiter!$C128),MIN(DATE(2028,11,0),IF(Mitarbeiter!$D128="",DATE(2028,11,0),Mitarbeiter!$D128),TODAY()),Einstellungen!$F$13:$F$67)))*N(Mitarbeiter!$E128)/IF(Einstellungen!$C$11="7 Tage",7,5),N('Ist-Stunden'!AM128)),MAX(IF(Einstellungen!$C$11="7 Tage",MAX(0,(MIN(DATE(2028,11,0),IF(Mitarbeiter!$D128="",DATE(2028,11,0),Mitarbeiter!$D128),TODAY()))-(MAX(DATE(2028,10,1),Mitarbeiter!$C128))+1),MAX(0,NETWORKDAYS(MAX(DATE(2028,10,1),Mitarbeiter!$C128),MIN(DATE(2028,11,0),IF(Mitarbeiter!$D128="",DATE(2028,11,0),Mitarbeiter!$D128),TODAY()),Einstellungen!$F$13:$F$67)))*N(Mitarbeiter!$E128)/IF(Einstellungen!$C$11="7 Tage",7,5),N('Ist-Stunden'!AM128)+(N(Krankheitstage!BL128)+N(Krankheitstage!BX128))*N($C128))))</f>
        <v/>
      </c>
      <c r="BR128" s="76">
        <f>IF($B128="",0,IF(Einstellungen!$C$10="Ja",MAX(IF(Einstellungen!$C$11="7 Tage",MAX(0,(MIN(DATE(2028,12,0),IF(Mitarbeiter!$D128="",DATE(2028,12,0),Mitarbeiter!$D128),TODAY()))-(MAX(DATE(2028,11,1),Mitarbeiter!$C128))+1),MAX(0,NETWORKDAYS(MAX(DATE(2028,11,1),Mitarbeiter!$C128),MIN(DATE(2028,12,0),IF(Mitarbeiter!$D128="",DATE(2028,12,0),Mitarbeiter!$D128),TODAY()),Einstellungen!$F$13:$F$67)))*N(Mitarbeiter!$E128)/IF(Einstellungen!$C$11="7 Tage",7,5),N('Ist-Stunden'!AN128)),MAX(IF(Einstellungen!$C$11="7 Tage",MAX(0,(MIN(DATE(2028,12,0),IF(Mitarbeiter!$D128="",DATE(2028,12,0),Mitarbeiter!$D128),TODAY()))-(MAX(DATE(2028,11,1),Mitarbeiter!$C128))+1),MAX(0,NETWORKDAYS(MAX(DATE(2028,11,1),Mitarbeiter!$C128),MIN(DATE(2028,12,0),IF(Mitarbeiter!$D128="",DATE(2028,12,0),Mitarbeiter!$D128),TODAY()),Einstellungen!$F$13:$F$67)))*N(Mitarbeiter!$E128)/IF(Einstellungen!$C$11="7 Tage",7,5),N('Ist-Stunden'!AN128)+(N(Krankheitstage!BM128)+N(Krankheitstage!BY128))*N($C128))))</f>
        <v/>
      </c>
      <c r="BS128" s="76">
        <f>IF($B128="",0,IF(Einstellungen!$C$10="Ja",MAX(IF(Einstellungen!$C$11="7 Tage",MAX(0,(MIN(DATE(2028,13,0),IF(Mitarbeiter!$D128="",DATE(2028,13,0),Mitarbeiter!$D128),TODAY()))-(MAX(DATE(2028,12,1),Mitarbeiter!$C128))+1),MAX(0,NETWORKDAYS(MAX(DATE(2028,12,1),Mitarbeiter!$C128),MIN(DATE(2028,13,0),IF(Mitarbeiter!$D128="",DATE(2028,13,0),Mitarbeiter!$D128),TODAY()),Einstellungen!$F$13:$F$67)))*N(Mitarbeiter!$E128)/IF(Einstellungen!$C$11="7 Tage",7,5),N('Ist-Stunden'!AO128)),MAX(IF(Einstellungen!$C$11="7 Tage",MAX(0,(MIN(DATE(2028,13,0),IF(Mitarbeiter!$D128="",DATE(2028,13,0),Mitarbeiter!$D128),TODAY()))-(MAX(DATE(2028,12,1),Mitarbeiter!$C128))+1),MAX(0,NETWORKDAYS(MAX(DATE(2028,12,1),Mitarbeiter!$C128),MIN(DATE(2028,13,0),IF(Mitarbeiter!$D128="",DATE(2028,13,0),Mitarbeiter!$D128),TODAY()),Einstellungen!$F$13:$F$67)))*N(Mitarbeiter!$E128)/IF(Einstellungen!$C$11="7 Tage",7,5),N('Ist-Stunden'!AO128)+(N(Krankheitstage!BN128)+N(Krankheitstage!BZ128))*N($C128))))</f>
        <v/>
      </c>
      <c r="BT128" s="76">
        <f>IF($B128="",0,IF(Einstellungen!$C$10="Ja",MAX(IF(Einstellungen!$C$11="7 Tage",MAX(0,(MIN(DATE(2029,2,0),IF(Mitarbeiter!$D128="",DATE(2029,2,0),Mitarbeiter!$D128),TODAY()))-(MAX(DATE(2029,1,1),Mitarbeiter!$C128))+1),MAX(0,NETWORKDAYS(MAX(DATE(2029,1,1),Mitarbeiter!$C128),MIN(DATE(2029,2,0),IF(Mitarbeiter!$D128="",DATE(2029,2,0),Mitarbeiter!$D128),TODAY()),Einstellungen!$F$13:$F$67)))*N(Mitarbeiter!$E128)/IF(Einstellungen!$C$11="7 Tage",7,5),N('Ist-Stunden'!AP128)),MAX(IF(Einstellungen!$C$11="7 Tage",MAX(0,(MIN(DATE(2029,2,0),IF(Mitarbeiter!$D128="",DATE(2029,2,0),Mitarbeiter!$D128),TODAY()))-(MAX(DATE(2029,1,1),Mitarbeiter!$C128))+1),MAX(0,NETWORKDAYS(MAX(DATE(2029,1,1),Mitarbeiter!$C128),MIN(DATE(2029,2,0),IF(Mitarbeiter!$D128="",DATE(2029,2,0),Mitarbeiter!$D128),TODAY()),Einstellungen!$F$13:$F$67)))*N(Mitarbeiter!$E128)/IF(Einstellungen!$C$11="7 Tage",7,5),N('Ist-Stunden'!AP128)+(N(Krankheitstage!CA128)+N(Krankheitstage!CM128))*N($C128))))</f>
        <v/>
      </c>
      <c r="BU128" s="76">
        <f>IF($B128="",0,IF(Einstellungen!$C$10="Ja",MAX(IF(Einstellungen!$C$11="7 Tage",MAX(0,(MIN(DATE(2029,3,0),IF(Mitarbeiter!$D128="",DATE(2029,3,0),Mitarbeiter!$D128),TODAY()))-(MAX(DATE(2029,2,1),Mitarbeiter!$C128))+1),MAX(0,NETWORKDAYS(MAX(DATE(2029,2,1),Mitarbeiter!$C128),MIN(DATE(2029,3,0),IF(Mitarbeiter!$D128="",DATE(2029,3,0),Mitarbeiter!$D128),TODAY()),Einstellungen!$F$13:$F$67)))*N(Mitarbeiter!$E128)/IF(Einstellungen!$C$11="7 Tage",7,5),N('Ist-Stunden'!AQ128)),MAX(IF(Einstellungen!$C$11="7 Tage",MAX(0,(MIN(DATE(2029,3,0),IF(Mitarbeiter!$D128="",DATE(2029,3,0),Mitarbeiter!$D128),TODAY()))-(MAX(DATE(2029,2,1),Mitarbeiter!$C128))+1),MAX(0,NETWORKDAYS(MAX(DATE(2029,2,1),Mitarbeiter!$C128),MIN(DATE(2029,3,0),IF(Mitarbeiter!$D128="",DATE(2029,3,0),Mitarbeiter!$D128),TODAY()),Einstellungen!$F$13:$F$67)))*N(Mitarbeiter!$E128)/IF(Einstellungen!$C$11="7 Tage",7,5),N('Ist-Stunden'!AQ128)+(N(Krankheitstage!CB128)+N(Krankheitstage!CN128))*N($C128))))</f>
        <v/>
      </c>
      <c r="BV128" s="76">
        <f>IF($B128="",0,IF(Einstellungen!$C$10="Ja",MAX(IF(Einstellungen!$C$11="7 Tage",MAX(0,(MIN(DATE(2029,4,0),IF(Mitarbeiter!$D128="",DATE(2029,4,0),Mitarbeiter!$D128),TODAY()))-(MAX(DATE(2029,3,1),Mitarbeiter!$C128))+1),MAX(0,NETWORKDAYS(MAX(DATE(2029,3,1),Mitarbeiter!$C128),MIN(DATE(2029,4,0),IF(Mitarbeiter!$D128="",DATE(2029,4,0),Mitarbeiter!$D128),TODAY()),Einstellungen!$F$13:$F$67)))*N(Mitarbeiter!$E128)/IF(Einstellungen!$C$11="7 Tage",7,5),N('Ist-Stunden'!AR128)),MAX(IF(Einstellungen!$C$11="7 Tage",MAX(0,(MIN(DATE(2029,4,0),IF(Mitarbeiter!$D128="",DATE(2029,4,0),Mitarbeiter!$D128),TODAY()))-(MAX(DATE(2029,3,1),Mitarbeiter!$C128))+1),MAX(0,NETWORKDAYS(MAX(DATE(2029,3,1),Mitarbeiter!$C128),MIN(DATE(2029,4,0),IF(Mitarbeiter!$D128="",DATE(2029,4,0),Mitarbeiter!$D128),TODAY()),Einstellungen!$F$13:$F$67)))*N(Mitarbeiter!$E128)/IF(Einstellungen!$C$11="7 Tage",7,5),N('Ist-Stunden'!AR128)+(N(Krankheitstage!CC128)+N(Krankheitstage!CO128))*N($C128))))</f>
        <v/>
      </c>
      <c r="BW128" s="76">
        <f>IF($B128="",0,IF(Einstellungen!$C$10="Ja",MAX(IF(Einstellungen!$C$11="7 Tage",MAX(0,(MIN(DATE(2029,5,0),IF(Mitarbeiter!$D128="",DATE(2029,5,0),Mitarbeiter!$D128),TODAY()))-(MAX(DATE(2029,4,1),Mitarbeiter!$C128))+1),MAX(0,NETWORKDAYS(MAX(DATE(2029,4,1),Mitarbeiter!$C128),MIN(DATE(2029,5,0),IF(Mitarbeiter!$D128="",DATE(2029,5,0),Mitarbeiter!$D128),TODAY()),Einstellungen!$F$13:$F$67)))*N(Mitarbeiter!$E128)/IF(Einstellungen!$C$11="7 Tage",7,5),N('Ist-Stunden'!AS128)),MAX(IF(Einstellungen!$C$11="7 Tage",MAX(0,(MIN(DATE(2029,5,0),IF(Mitarbeiter!$D128="",DATE(2029,5,0),Mitarbeiter!$D128),TODAY()))-(MAX(DATE(2029,4,1),Mitarbeiter!$C128))+1),MAX(0,NETWORKDAYS(MAX(DATE(2029,4,1),Mitarbeiter!$C128),MIN(DATE(2029,5,0),IF(Mitarbeiter!$D128="",DATE(2029,5,0),Mitarbeiter!$D128),TODAY()),Einstellungen!$F$13:$F$67)))*N(Mitarbeiter!$E128)/IF(Einstellungen!$C$11="7 Tage",7,5),N('Ist-Stunden'!AS128)+(N(Krankheitstage!CD128)+N(Krankheitstage!CP128))*N($C128))))</f>
        <v/>
      </c>
      <c r="BX128" s="76">
        <f>IF($B128="",0,IF(Einstellungen!$C$10="Ja",MAX(IF(Einstellungen!$C$11="7 Tage",MAX(0,(MIN(DATE(2029,6,0),IF(Mitarbeiter!$D128="",DATE(2029,6,0),Mitarbeiter!$D128),TODAY()))-(MAX(DATE(2029,5,1),Mitarbeiter!$C128))+1),MAX(0,NETWORKDAYS(MAX(DATE(2029,5,1),Mitarbeiter!$C128),MIN(DATE(2029,6,0),IF(Mitarbeiter!$D128="",DATE(2029,6,0),Mitarbeiter!$D128),TODAY()),Einstellungen!$F$13:$F$67)))*N(Mitarbeiter!$E128)/IF(Einstellungen!$C$11="7 Tage",7,5),N('Ist-Stunden'!AT128)),MAX(IF(Einstellungen!$C$11="7 Tage",MAX(0,(MIN(DATE(2029,6,0),IF(Mitarbeiter!$D128="",DATE(2029,6,0),Mitarbeiter!$D128),TODAY()))-(MAX(DATE(2029,5,1),Mitarbeiter!$C128))+1),MAX(0,NETWORKDAYS(MAX(DATE(2029,5,1),Mitarbeiter!$C128),MIN(DATE(2029,6,0),IF(Mitarbeiter!$D128="",DATE(2029,6,0),Mitarbeiter!$D128),TODAY()),Einstellungen!$F$13:$F$67)))*N(Mitarbeiter!$E128)/IF(Einstellungen!$C$11="7 Tage",7,5),N('Ist-Stunden'!AT128)+(N(Krankheitstage!CE128)+N(Krankheitstage!CQ128))*N($C128))))</f>
        <v/>
      </c>
      <c r="BY128" s="76">
        <f>IF($B128="",0,IF(Einstellungen!$C$10="Ja",MAX(IF(Einstellungen!$C$11="7 Tage",MAX(0,(MIN(DATE(2029,7,0),IF(Mitarbeiter!$D128="",DATE(2029,7,0),Mitarbeiter!$D128),TODAY()))-(MAX(DATE(2029,6,1),Mitarbeiter!$C128))+1),MAX(0,NETWORKDAYS(MAX(DATE(2029,6,1),Mitarbeiter!$C128),MIN(DATE(2029,7,0),IF(Mitarbeiter!$D128="",DATE(2029,7,0),Mitarbeiter!$D128),TODAY()),Einstellungen!$F$13:$F$67)))*N(Mitarbeiter!$E128)/IF(Einstellungen!$C$11="7 Tage",7,5),N('Ist-Stunden'!AU128)),MAX(IF(Einstellungen!$C$11="7 Tage",MAX(0,(MIN(DATE(2029,7,0),IF(Mitarbeiter!$D128="",DATE(2029,7,0),Mitarbeiter!$D128),TODAY()))-(MAX(DATE(2029,6,1),Mitarbeiter!$C128))+1),MAX(0,NETWORKDAYS(MAX(DATE(2029,6,1),Mitarbeiter!$C128),MIN(DATE(2029,7,0),IF(Mitarbeiter!$D128="",DATE(2029,7,0),Mitarbeiter!$D128),TODAY()),Einstellungen!$F$13:$F$67)))*N(Mitarbeiter!$E128)/IF(Einstellungen!$C$11="7 Tage",7,5),N('Ist-Stunden'!AU128)+(N(Krankheitstage!CF128)+N(Krankheitstage!CR128))*N($C128))))</f>
        <v/>
      </c>
      <c r="BZ128" s="76">
        <f>IF($B128="",0,IF(Einstellungen!$C$10="Ja",MAX(IF(Einstellungen!$C$11="7 Tage",MAX(0,(MIN(DATE(2029,8,0),IF(Mitarbeiter!$D128="",DATE(2029,8,0),Mitarbeiter!$D128),TODAY()))-(MAX(DATE(2029,7,1),Mitarbeiter!$C128))+1),MAX(0,NETWORKDAYS(MAX(DATE(2029,7,1),Mitarbeiter!$C128),MIN(DATE(2029,8,0),IF(Mitarbeiter!$D128="",DATE(2029,8,0),Mitarbeiter!$D128),TODAY()),Einstellungen!$F$13:$F$67)))*N(Mitarbeiter!$E128)/IF(Einstellungen!$C$11="7 Tage",7,5),N('Ist-Stunden'!AV128)),MAX(IF(Einstellungen!$C$11="7 Tage",MAX(0,(MIN(DATE(2029,8,0),IF(Mitarbeiter!$D128="",DATE(2029,8,0),Mitarbeiter!$D128),TODAY()))-(MAX(DATE(2029,7,1),Mitarbeiter!$C128))+1),MAX(0,NETWORKDAYS(MAX(DATE(2029,7,1),Mitarbeiter!$C128),MIN(DATE(2029,8,0),IF(Mitarbeiter!$D128="",DATE(2029,8,0),Mitarbeiter!$D128),TODAY()),Einstellungen!$F$13:$F$67)))*N(Mitarbeiter!$E128)/IF(Einstellungen!$C$11="7 Tage",7,5),N('Ist-Stunden'!AV128)+(N(Krankheitstage!CG128)+N(Krankheitstage!CS128))*N($C128))))</f>
        <v/>
      </c>
      <c r="CA128" s="76">
        <f>IF($B128="",0,IF(Einstellungen!$C$10="Ja",MAX(IF(Einstellungen!$C$11="7 Tage",MAX(0,(MIN(DATE(2029,9,0),IF(Mitarbeiter!$D128="",DATE(2029,9,0),Mitarbeiter!$D128),TODAY()))-(MAX(DATE(2029,8,1),Mitarbeiter!$C128))+1),MAX(0,NETWORKDAYS(MAX(DATE(2029,8,1),Mitarbeiter!$C128),MIN(DATE(2029,9,0),IF(Mitarbeiter!$D128="",DATE(2029,9,0),Mitarbeiter!$D128),TODAY()),Einstellungen!$F$13:$F$67)))*N(Mitarbeiter!$E128)/IF(Einstellungen!$C$11="7 Tage",7,5),N('Ist-Stunden'!AW128)),MAX(IF(Einstellungen!$C$11="7 Tage",MAX(0,(MIN(DATE(2029,9,0),IF(Mitarbeiter!$D128="",DATE(2029,9,0),Mitarbeiter!$D128),TODAY()))-(MAX(DATE(2029,8,1),Mitarbeiter!$C128))+1),MAX(0,NETWORKDAYS(MAX(DATE(2029,8,1),Mitarbeiter!$C128),MIN(DATE(2029,9,0),IF(Mitarbeiter!$D128="",DATE(2029,9,0),Mitarbeiter!$D128),TODAY()),Einstellungen!$F$13:$F$67)))*N(Mitarbeiter!$E128)/IF(Einstellungen!$C$11="7 Tage",7,5),N('Ist-Stunden'!AW128)+(N(Krankheitstage!CH128)+N(Krankheitstage!CT128))*N($C128))))</f>
        <v/>
      </c>
      <c r="CB128" s="76">
        <f>IF($B128="",0,IF(Einstellungen!$C$10="Ja",MAX(IF(Einstellungen!$C$11="7 Tage",MAX(0,(MIN(DATE(2029,10,0),IF(Mitarbeiter!$D128="",DATE(2029,10,0),Mitarbeiter!$D128),TODAY()))-(MAX(DATE(2029,9,1),Mitarbeiter!$C128))+1),MAX(0,NETWORKDAYS(MAX(DATE(2029,9,1),Mitarbeiter!$C128),MIN(DATE(2029,10,0),IF(Mitarbeiter!$D128="",DATE(2029,10,0),Mitarbeiter!$D128),TODAY()),Einstellungen!$F$13:$F$67)))*N(Mitarbeiter!$E128)/IF(Einstellungen!$C$11="7 Tage",7,5),N('Ist-Stunden'!AX128)),MAX(IF(Einstellungen!$C$11="7 Tage",MAX(0,(MIN(DATE(2029,10,0),IF(Mitarbeiter!$D128="",DATE(2029,10,0),Mitarbeiter!$D128),TODAY()))-(MAX(DATE(2029,9,1),Mitarbeiter!$C128))+1),MAX(0,NETWORKDAYS(MAX(DATE(2029,9,1),Mitarbeiter!$C128),MIN(DATE(2029,10,0),IF(Mitarbeiter!$D128="",DATE(2029,10,0),Mitarbeiter!$D128),TODAY()),Einstellungen!$F$13:$F$67)))*N(Mitarbeiter!$E128)/IF(Einstellungen!$C$11="7 Tage",7,5),N('Ist-Stunden'!AX128)+(N(Krankheitstage!CI128)+N(Krankheitstage!CU128))*N($C128))))</f>
        <v/>
      </c>
      <c r="CC128" s="76">
        <f>IF($B128="",0,IF(Einstellungen!$C$10="Ja",MAX(IF(Einstellungen!$C$11="7 Tage",MAX(0,(MIN(DATE(2029,11,0),IF(Mitarbeiter!$D128="",DATE(2029,11,0),Mitarbeiter!$D128),TODAY()))-(MAX(DATE(2029,10,1),Mitarbeiter!$C128))+1),MAX(0,NETWORKDAYS(MAX(DATE(2029,10,1),Mitarbeiter!$C128),MIN(DATE(2029,11,0),IF(Mitarbeiter!$D128="",DATE(2029,11,0),Mitarbeiter!$D128),TODAY()),Einstellungen!$F$13:$F$67)))*N(Mitarbeiter!$E128)/IF(Einstellungen!$C$11="7 Tage",7,5),N('Ist-Stunden'!AY128)),MAX(IF(Einstellungen!$C$11="7 Tage",MAX(0,(MIN(DATE(2029,11,0),IF(Mitarbeiter!$D128="",DATE(2029,11,0),Mitarbeiter!$D128),TODAY()))-(MAX(DATE(2029,10,1),Mitarbeiter!$C128))+1),MAX(0,NETWORKDAYS(MAX(DATE(2029,10,1),Mitarbeiter!$C128),MIN(DATE(2029,11,0),IF(Mitarbeiter!$D128="",DATE(2029,11,0),Mitarbeiter!$D128),TODAY()),Einstellungen!$F$13:$F$67)))*N(Mitarbeiter!$E128)/IF(Einstellungen!$C$11="7 Tage",7,5),N('Ist-Stunden'!AY128)+(N(Krankheitstage!CJ128)+N(Krankheitstage!CV128))*N($C128))))</f>
        <v/>
      </c>
      <c r="CD128" s="76">
        <f>IF($B128="",0,IF(Einstellungen!$C$10="Ja",MAX(IF(Einstellungen!$C$11="7 Tage",MAX(0,(MIN(DATE(2029,12,0),IF(Mitarbeiter!$D128="",DATE(2029,12,0),Mitarbeiter!$D128),TODAY()))-(MAX(DATE(2029,11,1),Mitarbeiter!$C128))+1),MAX(0,NETWORKDAYS(MAX(DATE(2029,11,1),Mitarbeiter!$C128),MIN(DATE(2029,12,0),IF(Mitarbeiter!$D128="",DATE(2029,12,0),Mitarbeiter!$D128),TODAY()),Einstellungen!$F$13:$F$67)))*N(Mitarbeiter!$E128)/IF(Einstellungen!$C$11="7 Tage",7,5),N('Ist-Stunden'!AZ128)),MAX(IF(Einstellungen!$C$11="7 Tage",MAX(0,(MIN(DATE(2029,12,0),IF(Mitarbeiter!$D128="",DATE(2029,12,0),Mitarbeiter!$D128),TODAY()))-(MAX(DATE(2029,11,1),Mitarbeiter!$C128))+1),MAX(0,NETWORKDAYS(MAX(DATE(2029,11,1),Mitarbeiter!$C128),MIN(DATE(2029,12,0),IF(Mitarbeiter!$D128="",DATE(2029,12,0),Mitarbeiter!$D128),TODAY()),Einstellungen!$F$13:$F$67)))*N(Mitarbeiter!$E128)/IF(Einstellungen!$C$11="7 Tage",7,5),N('Ist-Stunden'!AZ128)+(N(Krankheitstage!CK128)+N(Krankheitstage!CW128))*N($C128))))</f>
        <v/>
      </c>
      <c r="CE128" s="76">
        <f>IF($B128="",0,IF(Einstellungen!$C$10="Ja",MAX(IF(Einstellungen!$C$11="7 Tage",MAX(0,(MIN(DATE(2029,13,0),IF(Mitarbeiter!$D128="",DATE(2029,13,0),Mitarbeiter!$D128),TODAY()))-(MAX(DATE(2029,12,1),Mitarbeiter!$C128))+1),MAX(0,NETWORKDAYS(MAX(DATE(2029,12,1),Mitarbeiter!$C128),MIN(DATE(2029,13,0),IF(Mitarbeiter!$D128="",DATE(2029,13,0),Mitarbeiter!$D128),TODAY()),Einstellungen!$F$13:$F$67)))*N(Mitarbeiter!$E128)/IF(Einstellungen!$C$11="7 Tage",7,5),N('Ist-Stunden'!BA128)),MAX(IF(Einstellungen!$C$11="7 Tage",MAX(0,(MIN(DATE(2029,13,0),IF(Mitarbeiter!$D128="",DATE(2029,13,0),Mitarbeiter!$D128),TODAY()))-(MAX(DATE(2029,12,1),Mitarbeiter!$C128))+1),MAX(0,NETWORKDAYS(MAX(DATE(2029,12,1),Mitarbeiter!$C128),MIN(DATE(2029,13,0),IF(Mitarbeiter!$D128="",DATE(2029,13,0),Mitarbeiter!$D128),TODAY()),Einstellungen!$F$13:$F$67)))*N(Mitarbeiter!$E128)/IF(Einstellungen!$C$11="7 Tage",7,5),N('Ist-Stunden'!BA128)+(N(Krankheitstage!CL128)+N(Krankheitstage!CX128))*N($C128))))</f>
        <v/>
      </c>
      <c r="CF128" s="76">
        <f>IF($B128="",0,IF(Einstellungen!$C$10="Ja",MAX(IF(Einstellungen!$C$11="7 Tage",MAX(0,(MIN(DATE(2030,2,0),IF(Mitarbeiter!$D128="",DATE(2030,2,0),Mitarbeiter!$D128),TODAY()))-(MAX(DATE(2030,1,1),Mitarbeiter!$C128))+1),MAX(0,NETWORKDAYS(MAX(DATE(2030,1,1),Mitarbeiter!$C128),MIN(DATE(2030,2,0),IF(Mitarbeiter!$D128="",DATE(2030,2,0),Mitarbeiter!$D128),TODAY()),Einstellungen!$F$13:$F$67)))*N(Mitarbeiter!$E128)/IF(Einstellungen!$C$11="7 Tage",7,5),N('Ist-Stunden'!BB128)),MAX(IF(Einstellungen!$C$11="7 Tage",MAX(0,(MIN(DATE(2030,2,0),IF(Mitarbeiter!$D128="",DATE(2030,2,0),Mitarbeiter!$D128),TODAY()))-(MAX(DATE(2030,1,1),Mitarbeiter!$C128))+1),MAX(0,NETWORKDAYS(MAX(DATE(2030,1,1),Mitarbeiter!$C128),MIN(DATE(2030,2,0),IF(Mitarbeiter!$D128="",DATE(2030,2,0),Mitarbeiter!$D128),TODAY()),Einstellungen!$F$13:$F$67)))*N(Mitarbeiter!$E128)/IF(Einstellungen!$C$11="7 Tage",7,5),N('Ist-Stunden'!BB128)+(N(Krankheitstage!CY128)+N(Krankheitstage!DK128))*N($C128))))</f>
        <v/>
      </c>
      <c r="CG128" s="76">
        <f>IF($B128="",0,IF(Einstellungen!$C$10="Ja",MAX(IF(Einstellungen!$C$11="7 Tage",MAX(0,(MIN(DATE(2030,3,0),IF(Mitarbeiter!$D128="",DATE(2030,3,0),Mitarbeiter!$D128),TODAY()))-(MAX(DATE(2030,2,1),Mitarbeiter!$C128))+1),MAX(0,NETWORKDAYS(MAX(DATE(2030,2,1),Mitarbeiter!$C128),MIN(DATE(2030,3,0),IF(Mitarbeiter!$D128="",DATE(2030,3,0),Mitarbeiter!$D128),TODAY()),Einstellungen!$F$13:$F$67)))*N(Mitarbeiter!$E128)/IF(Einstellungen!$C$11="7 Tage",7,5),N('Ist-Stunden'!BC128)),MAX(IF(Einstellungen!$C$11="7 Tage",MAX(0,(MIN(DATE(2030,3,0),IF(Mitarbeiter!$D128="",DATE(2030,3,0),Mitarbeiter!$D128),TODAY()))-(MAX(DATE(2030,2,1),Mitarbeiter!$C128))+1),MAX(0,NETWORKDAYS(MAX(DATE(2030,2,1),Mitarbeiter!$C128),MIN(DATE(2030,3,0),IF(Mitarbeiter!$D128="",DATE(2030,3,0),Mitarbeiter!$D128),TODAY()),Einstellungen!$F$13:$F$67)))*N(Mitarbeiter!$E128)/IF(Einstellungen!$C$11="7 Tage",7,5),N('Ist-Stunden'!BC128)+(N(Krankheitstage!CZ128)+N(Krankheitstage!DL128))*N($C128))))</f>
        <v/>
      </c>
      <c r="CH128" s="76">
        <f>IF($B128="",0,IF(Einstellungen!$C$10="Ja",MAX(IF(Einstellungen!$C$11="7 Tage",MAX(0,(MIN(DATE(2030,4,0),IF(Mitarbeiter!$D128="",DATE(2030,4,0),Mitarbeiter!$D128),TODAY()))-(MAX(DATE(2030,3,1),Mitarbeiter!$C128))+1),MAX(0,NETWORKDAYS(MAX(DATE(2030,3,1),Mitarbeiter!$C128),MIN(DATE(2030,4,0),IF(Mitarbeiter!$D128="",DATE(2030,4,0),Mitarbeiter!$D128),TODAY()),Einstellungen!$F$13:$F$67)))*N(Mitarbeiter!$E128)/IF(Einstellungen!$C$11="7 Tage",7,5),N('Ist-Stunden'!BD128)),MAX(IF(Einstellungen!$C$11="7 Tage",MAX(0,(MIN(DATE(2030,4,0),IF(Mitarbeiter!$D128="",DATE(2030,4,0),Mitarbeiter!$D128),TODAY()))-(MAX(DATE(2030,3,1),Mitarbeiter!$C128))+1),MAX(0,NETWORKDAYS(MAX(DATE(2030,3,1),Mitarbeiter!$C128),MIN(DATE(2030,4,0),IF(Mitarbeiter!$D128="",DATE(2030,4,0),Mitarbeiter!$D128),TODAY()),Einstellungen!$F$13:$F$67)))*N(Mitarbeiter!$E128)/IF(Einstellungen!$C$11="7 Tage",7,5),N('Ist-Stunden'!BD128)+(N(Krankheitstage!DA128)+N(Krankheitstage!DM128))*N($C128))))</f>
        <v/>
      </c>
      <c r="CI128" s="76">
        <f>IF($B128="",0,IF(Einstellungen!$C$10="Ja",MAX(IF(Einstellungen!$C$11="7 Tage",MAX(0,(MIN(DATE(2030,5,0),IF(Mitarbeiter!$D128="",DATE(2030,5,0),Mitarbeiter!$D128),TODAY()))-(MAX(DATE(2030,4,1),Mitarbeiter!$C128))+1),MAX(0,NETWORKDAYS(MAX(DATE(2030,4,1),Mitarbeiter!$C128),MIN(DATE(2030,5,0),IF(Mitarbeiter!$D128="",DATE(2030,5,0),Mitarbeiter!$D128),TODAY()),Einstellungen!$F$13:$F$67)))*N(Mitarbeiter!$E128)/IF(Einstellungen!$C$11="7 Tage",7,5),N('Ist-Stunden'!BE128)),MAX(IF(Einstellungen!$C$11="7 Tage",MAX(0,(MIN(DATE(2030,5,0),IF(Mitarbeiter!$D128="",DATE(2030,5,0),Mitarbeiter!$D128),TODAY()))-(MAX(DATE(2030,4,1),Mitarbeiter!$C128))+1),MAX(0,NETWORKDAYS(MAX(DATE(2030,4,1),Mitarbeiter!$C128),MIN(DATE(2030,5,0),IF(Mitarbeiter!$D128="",DATE(2030,5,0),Mitarbeiter!$D128),TODAY()),Einstellungen!$F$13:$F$67)))*N(Mitarbeiter!$E128)/IF(Einstellungen!$C$11="7 Tage",7,5),N('Ist-Stunden'!BE128)+(N(Krankheitstage!DB128)+N(Krankheitstage!DN128))*N($C128))))</f>
        <v/>
      </c>
      <c r="CJ128" s="76">
        <f>IF($B128="",0,IF(Einstellungen!$C$10="Ja",MAX(IF(Einstellungen!$C$11="7 Tage",MAX(0,(MIN(DATE(2030,6,0),IF(Mitarbeiter!$D128="",DATE(2030,6,0),Mitarbeiter!$D128),TODAY()))-(MAX(DATE(2030,5,1),Mitarbeiter!$C128))+1),MAX(0,NETWORKDAYS(MAX(DATE(2030,5,1),Mitarbeiter!$C128),MIN(DATE(2030,6,0),IF(Mitarbeiter!$D128="",DATE(2030,6,0),Mitarbeiter!$D128),TODAY()),Einstellungen!$F$13:$F$67)))*N(Mitarbeiter!$E128)/IF(Einstellungen!$C$11="7 Tage",7,5),N('Ist-Stunden'!BF128)),MAX(IF(Einstellungen!$C$11="7 Tage",MAX(0,(MIN(DATE(2030,6,0),IF(Mitarbeiter!$D128="",DATE(2030,6,0),Mitarbeiter!$D128),TODAY()))-(MAX(DATE(2030,5,1),Mitarbeiter!$C128))+1),MAX(0,NETWORKDAYS(MAX(DATE(2030,5,1),Mitarbeiter!$C128),MIN(DATE(2030,6,0),IF(Mitarbeiter!$D128="",DATE(2030,6,0),Mitarbeiter!$D128),TODAY()),Einstellungen!$F$13:$F$67)))*N(Mitarbeiter!$E128)/IF(Einstellungen!$C$11="7 Tage",7,5),N('Ist-Stunden'!BF128)+(N(Krankheitstage!DC128)+N(Krankheitstage!DO128))*N($C128))))</f>
        <v/>
      </c>
      <c r="CK128" s="76">
        <f>IF($B128="",0,IF(Einstellungen!$C$10="Ja",MAX(IF(Einstellungen!$C$11="7 Tage",MAX(0,(MIN(DATE(2030,7,0),IF(Mitarbeiter!$D128="",DATE(2030,7,0),Mitarbeiter!$D128),TODAY()))-(MAX(DATE(2030,6,1),Mitarbeiter!$C128))+1),MAX(0,NETWORKDAYS(MAX(DATE(2030,6,1),Mitarbeiter!$C128),MIN(DATE(2030,7,0),IF(Mitarbeiter!$D128="",DATE(2030,7,0),Mitarbeiter!$D128),TODAY()),Einstellungen!$F$13:$F$67)))*N(Mitarbeiter!$E128)/IF(Einstellungen!$C$11="7 Tage",7,5),N('Ist-Stunden'!BG128)),MAX(IF(Einstellungen!$C$11="7 Tage",MAX(0,(MIN(DATE(2030,7,0),IF(Mitarbeiter!$D128="",DATE(2030,7,0),Mitarbeiter!$D128),TODAY()))-(MAX(DATE(2030,6,1),Mitarbeiter!$C128))+1),MAX(0,NETWORKDAYS(MAX(DATE(2030,6,1),Mitarbeiter!$C128),MIN(DATE(2030,7,0),IF(Mitarbeiter!$D128="",DATE(2030,7,0),Mitarbeiter!$D128),TODAY()),Einstellungen!$F$13:$F$67)))*N(Mitarbeiter!$E128)/IF(Einstellungen!$C$11="7 Tage",7,5),N('Ist-Stunden'!BG128)+(N(Krankheitstage!DD128)+N(Krankheitstage!DP128))*N($C128))))</f>
        <v/>
      </c>
      <c r="CL128" s="76">
        <f>IF($B128="",0,IF(Einstellungen!$C$10="Ja",MAX(IF(Einstellungen!$C$11="7 Tage",MAX(0,(MIN(DATE(2030,8,0),IF(Mitarbeiter!$D128="",DATE(2030,8,0),Mitarbeiter!$D128),TODAY()))-(MAX(DATE(2030,7,1),Mitarbeiter!$C128))+1),MAX(0,NETWORKDAYS(MAX(DATE(2030,7,1),Mitarbeiter!$C128),MIN(DATE(2030,8,0),IF(Mitarbeiter!$D128="",DATE(2030,8,0),Mitarbeiter!$D128),TODAY()),Einstellungen!$F$13:$F$67)))*N(Mitarbeiter!$E128)/IF(Einstellungen!$C$11="7 Tage",7,5),N('Ist-Stunden'!BH128)),MAX(IF(Einstellungen!$C$11="7 Tage",MAX(0,(MIN(DATE(2030,8,0),IF(Mitarbeiter!$D128="",DATE(2030,8,0),Mitarbeiter!$D128),TODAY()))-(MAX(DATE(2030,7,1),Mitarbeiter!$C128))+1),MAX(0,NETWORKDAYS(MAX(DATE(2030,7,1),Mitarbeiter!$C128),MIN(DATE(2030,8,0),IF(Mitarbeiter!$D128="",DATE(2030,8,0),Mitarbeiter!$D128),TODAY()),Einstellungen!$F$13:$F$67)))*N(Mitarbeiter!$E128)/IF(Einstellungen!$C$11="7 Tage",7,5),N('Ist-Stunden'!BH128)+(N(Krankheitstage!DE128)+N(Krankheitstage!DQ128))*N($C128))))</f>
        <v/>
      </c>
      <c r="CM128" s="76">
        <f>IF($B128="",0,IF(Einstellungen!$C$10="Ja",MAX(IF(Einstellungen!$C$11="7 Tage",MAX(0,(MIN(DATE(2030,9,0),IF(Mitarbeiter!$D128="",DATE(2030,9,0),Mitarbeiter!$D128),TODAY()))-(MAX(DATE(2030,8,1),Mitarbeiter!$C128))+1),MAX(0,NETWORKDAYS(MAX(DATE(2030,8,1),Mitarbeiter!$C128),MIN(DATE(2030,9,0),IF(Mitarbeiter!$D128="",DATE(2030,9,0),Mitarbeiter!$D128),TODAY()),Einstellungen!$F$13:$F$67)))*N(Mitarbeiter!$E128)/IF(Einstellungen!$C$11="7 Tage",7,5),N('Ist-Stunden'!BI128)),MAX(IF(Einstellungen!$C$11="7 Tage",MAX(0,(MIN(DATE(2030,9,0),IF(Mitarbeiter!$D128="",DATE(2030,9,0),Mitarbeiter!$D128),TODAY()))-(MAX(DATE(2030,8,1),Mitarbeiter!$C128))+1),MAX(0,NETWORKDAYS(MAX(DATE(2030,8,1),Mitarbeiter!$C128),MIN(DATE(2030,9,0),IF(Mitarbeiter!$D128="",DATE(2030,9,0),Mitarbeiter!$D128),TODAY()),Einstellungen!$F$13:$F$67)))*N(Mitarbeiter!$E128)/IF(Einstellungen!$C$11="7 Tage",7,5),N('Ist-Stunden'!BI128)+(N(Krankheitstage!DF128)+N(Krankheitstage!DR128))*N($C128))))</f>
        <v/>
      </c>
      <c r="CN128" s="76">
        <f>IF($B128="",0,IF(Einstellungen!$C$10="Ja",MAX(IF(Einstellungen!$C$11="7 Tage",MAX(0,(MIN(DATE(2030,10,0),IF(Mitarbeiter!$D128="",DATE(2030,10,0),Mitarbeiter!$D128),TODAY()))-(MAX(DATE(2030,9,1),Mitarbeiter!$C128))+1),MAX(0,NETWORKDAYS(MAX(DATE(2030,9,1),Mitarbeiter!$C128),MIN(DATE(2030,10,0),IF(Mitarbeiter!$D128="",DATE(2030,10,0),Mitarbeiter!$D128),TODAY()),Einstellungen!$F$13:$F$67)))*N(Mitarbeiter!$E128)/IF(Einstellungen!$C$11="7 Tage",7,5),N('Ist-Stunden'!BJ128)),MAX(IF(Einstellungen!$C$11="7 Tage",MAX(0,(MIN(DATE(2030,10,0),IF(Mitarbeiter!$D128="",DATE(2030,10,0),Mitarbeiter!$D128),TODAY()))-(MAX(DATE(2030,9,1),Mitarbeiter!$C128))+1),MAX(0,NETWORKDAYS(MAX(DATE(2030,9,1),Mitarbeiter!$C128),MIN(DATE(2030,10,0),IF(Mitarbeiter!$D128="",DATE(2030,10,0),Mitarbeiter!$D128),TODAY()),Einstellungen!$F$13:$F$67)))*N(Mitarbeiter!$E128)/IF(Einstellungen!$C$11="7 Tage",7,5),N('Ist-Stunden'!BJ128)+(N(Krankheitstage!DG128)+N(Krankheitstage!DS128))*N($C128))))</f>
        <v/>
      </c>
      <c r="CO128" s="76">
        <f>IF($B128="",0,IF(Einstellungen!$C$10="Ja",MAX(IF(Einstellungen!$C$11="7 Tage",MAX(0,(MIN(DATE(2030,11,0),IF(Mitarbeiter!$D128="",DATE(2030,11,0),Mitarbeiter!$D128),TODAY()))-(MAX(DATE(2030,10,1),Mitarbeiter!$C128))+1),MAX(0,NETWORKDAYS(MAX(DATE(2030,10,1),Mitarbeiter!$C128),MIN(DATE(2030,11,0),IF(Mitarbeiter!$D128="",DATE(2030,11,0),Mitarbeiter!$D128),TODAY()),Einstellungen!$F$13:$F$67)))*N(Mitarbeiter!$E128)/IF(Einstellungen!$C$11="7 Tage",7,5),N('Ist-Stunden'!BK128)),MAX(IF(Einstellungen!$C$11="7 Tage",MAX(0,(MIN(DATE(2030,11,0),IF(Mitarbeiter!$D128="",DATE(2030,11,0),Mitarbeiter!$D128),TODAY()))-(MAX(DATE(2030,10,1),Mitarbeiter!$C128))+1),MAX(0,NETWORKDAYS(MAX(DATE(2030,10,1),Mitarbeiter!$C128),MIN(DATE(2030,11,0),IF(Mitarbeiter!$D128="",DATE(2030,11,0),Mitarbeiter!$D128),TODAY()),Einstellungen!$F$13:$F$67)))*N(Mitarbeiter!$E128)/IF(Einstellungen!$C$11="7 Tage",7,5),N('Ist-Stunden'!BK128)+(N(Krankheitstage!DH128)+N(Krankheitstage!DT128))*N($C128))))</f>
        <v/>
      </c>
      <c r="CP128" s="76">
        <f>IF($B128="",0,IF(Einstellungen!$C$10="Ja",MAX(IF(Einstellungen!$C$11="7 Tage",MAX(0,(MIN(DATE(2030,12,0),IF(Mitarbeiter!$D128="",DATE(2030,12,0),Mitarbeiter!$D128),TODAY()))-(MAX(DATE(2030,11,1),Mitarbeiter!$C128))+1),MAX(0,NETWORKDAYS(MAX(DATE(2030,11,1),Mitarbeiter!$C128),MIN(DATE(2030,12,0),IF(Mitarbeiter!$D128="",DATE(2030,12,0),Mitarbeiter!$D128),TODAY()),Einstellungen!$F$13:$F$67)))*N(Mitarbeiter!$E128)/IF(Einstellungen!$C$11="7 Tage",7,5),N('Ist-Stunden'!BL128)),MAX(IF(Einstellungen!$C$11="7 Tage",MAX(0,(MIN(DATE(2030,12,0),IF(Mitarbeiter!$D128="",DATE(2030,12,0),Mitarbeiter!$D128),TODAY()))-(MAX(DATE(2030,11,1),Mitarbeiter!$C128))+1),MAX(0,NETWORKDAYS(MAX(DATE(2030,11,1),Mitarbeiter!$C128),MIN(DATE(2030,12,0),IF(Mitarbeiter!$D128="",DATE(2030,12,0),Mitarbeiter!$D128),TODAY()),Einstellungen!$F$13:$F$67)))*N(Mitarbeiter!$E128)/IF(Einstellungen!$C$11="7 Tage",7,5),N('Ist-Stunden'!BL128)+(N(Krankheitstage!DI128)+N(Krankheitstage!DU128))*N($C128))))</f>
        <v/>
      </c>
      <c r="CQ128" s="76">
        <f>IF($B128="",0,IF(Einstellungen!$C$10="Ja",MAX(IF(Einstellungen!$C$11="7 Tage",MAX(0,(MIN(DATE(2030,13,0),IF(Mitarbeiter!$D128="",DATE(2030,13,0),Mitarbeiter!$D128),TODAY()))-(MAX(DATE(2030,12,1),Mitarbeiter!$C128))+1),MAX(0,NETWORKDAYS(MAX(DATE(2030,12,1),Mitarbeiter!$C128),MIN(DATE(2030,13,0),IF(Mitarbeiter!$D128="",DATE(2030,13,0),Mitarbeiter!$D128),TODAY()),Einstellungen!$F$13:$F$67)))*N(Mitarbeiter!$E128)/IF(Einstellungen!$C$11="7 Tage",7,5),N('Ist-Stunden'!BM128)),MAX(IF(Einstellungen!$C$11="7 Tage",MAX(0,(MIN(DATE(2030,13,0),IF(Mitarbeiter!$D128="",DATE(2030,13,0),Mitarbeiter!$D128),TODAY()))-(MAX(DATE(2030,12,1),Mitarbeiter!$C128))+1),MAX(0,NETWORKDAYS(MAX(DATE(2030,12,1),Mitarbeiter!$C128),MIN(DATE(2030,13,0),IF(Mitarbeiter!$D128="",DATE(2030,13,0),Mitarbeiter!$D128),TODAY()),Einstellungen!$F$13:$F$67)))*N(Mitarbeiter!$E128)/IF(Einstellungen!$C$11="7 Tage",7,5),N('Ist-Stunden'!BM128)+(N(Krankheitstage!DJ128)+N(Krankheitstage!DV128))*N($C128))))</f>
        <v/>
      </c>
    </row>
    <row r="129">
      <c r="A129" s="73">
        <f>IF(Mitarbeiter!B129="","",Mitarbeiter!A129)</f>
        <v/>
      </c>
      <c r="B129" s="6">
        <f>IF(Mitarbeiter!B129="","",Mitarbeiter!B129)</f>
        <v/>
      </c>
      <c r="C129" s="74">
        <f>IF(Mitarbeiter!B129="","",Mitarbeiter!F129)</f>
        <v/>
      </c>
      <c r="D129" s="75">
        <f>N(INDEX(Krankheitstage!$G129:$DV129,1,(Einstellungen!$C$3-2026)*24+1))</f>
        <v/>
      </c>
      <c r="E129" s="75">
        <f>N(INDEX(Krankheitstage!$G129:$DV129,1,(Einstellungen!$C$3-2026)*24+2))</f>
        <v/>
      </c>
      <c r="F129" s="75">
        <f>N(INDEX(Krankheitstage!$G129:$DV129,1,(Einstellungen!$C$3-2026)*24+3))</f>
        <v/>
      </c>
      <c r="G129" s="75">
        <f>N(INDEX(Krankheitstage!$G129:$DV129,1,(Einstellungen!$C$3-2026)*24+4))</f>
        <v/>
      </c>
      <c r="H129" s="75">
        <f>N(INDEX(Krankheitstage!$G129:$DV129,1,(Einstellungen!$C$3-2026)*24+5))</f>
        <v/>
      </c>
      <c r="I129" s="75">
        <f>N(INDEX(Krankheitstage!$G129:$DV129,1,(Einstellungen!$C$3-2026)*24+6))</f>
        <v/>
      </c>
      <c r="J129" s="75">
        <f>N(INDEX(Krankheitstage!$G129:$DV129,1,(Einstellungen!$C$3-2026)*24+7))</f>
        <v/>
      </c>
      <c r="K129" s="75">
        <f>N(INDEX(Krankheitstage!$G129:$DV129,1,(Einstellungen!$C$3-2026)*24+8))</f>
        <v/>
      </c>
      <c r="L129" s="75">
        <f>N(INDEX(Krankheitstage!$G129:$DV129,1,(Einstellungen!$C$3-2026)*24+9))</f>
        <v/>
      </c>
      <c r="M129" s="75">
        <f>N(INDEX(Krankheitstage!$G129:$DV129,1,(Einstellungen!$C$3-2026)*24+10))</f>
        <v/>
      </c>
      <c r="N129" s="75">
        <f>N(INDEX(Krankheitstage!$G129:$DV129,1,(Einstellungen!$C$3-2026)*24+11))</f>
        <v/>
      </c>
      <c r="O129" s="75">
        <f>N(INDEX(Krankheitstage!$G129:$DV129,1,(Einstellungen!$C$3-2026)*24+12))</f>
        <v/>
      </c>
      <c r="P129" s="75">
        <f>IF($B129="","",SUM(D129:O129))</f>
        <v/>
      </c>
      <c r="Q129" s="75">
        <f>N(INDEX(Krankheitstage!$G129:$DV129,1,(Einstellungen!$C$3-2026)*24+13))</f>
        <v/>
      </c>
      <c r="R129" s="75">
        <f>N(INDEX(Krankheitstage!$G129:$DV129,1,(Einstellungen!$C$3-2026)*24+14))</f>
        <v/>
      </c>
      <c r="S129" s="75">
        <f>N(INDEX(Krankheitstage!$G129:$DV129,1,(Einstellungen!$C$3-2026)*24+15))</f>
        <v/>
      </c>
      <c r="T129" s="75">
        <f>N(INDEX(Krankheitstage!$G129:$DV129,1,(Einstellungen!$C$3-2026)*24+16))</f>
        <v/>
      </c>
      <c r="U129" s="75">
        <f>N(INDEX(Krankheitstage!$G129:$DV129,1,(Einstellungen!$C$3-2026)*24+17))</f>
        <v/>
      </c>
      <c r="V129" s="75">
        <f>N(INDEX(Krankheitstage!$G129:$DV129,1,(Einstellungen!$C$3-2026)*24+18))</f>
        <v/>
      </c>
      <c r="W129" s="75">
        <f>N(INDEX(Krankheitstage!$G129:$DV129,1,(Einstellungen!$C$3-2026)*24+19))</f>
        <v/>
      </c>
      <c r="X129" s="75">
        <f>N(INDEX(Krankheitstage!$G129:$DV129,1,(Einstellungen!$C$3-2026)*24+20))</f>
        <v/>
      </c>
      <c r="Y129" s="75">
        <f>N(INDEX(Krankheitstage!$G129:$DV129,1,(Einstellungen!$C$3-2026)*24+21))</f>
        <v/>
      </c>
      <c r="Z129" s="75">
        <f>N(INDEX(Krankheitstage!$G129:$DV129,1,(Einstellungen!$C$3-2026)*24+22))</f>
        <v/>
      </c>
      <c r="AA129" s="75">
        <f>N(INDEX(Krankheitstage!$G129:$DV129,1,(Einstellungen!$C$3-2026)*24+23))</f>
        <v/>
      </c>
      <c r="AB129" s="75">
        <f>N(INDEX(Krankheitstage!$G129:$DV129,1,(Einstellungen!$C$3-2026)*24+24))</f>
        <v/>
      </c>
      <c r="AC129" s="75">
        <f>IF($B129="","",SUM(Q129:AB129))</f>
        <v/>
      </c>
      <c r="AD129" s="75">
        <f>IF($B129="","",SUM(P129,AC129))</f>
        <v/>
      </c>
      <c r="AE129" s="76">
        <f>IF($B129="","",AD129*N(C129))</f>
        <v/>
      </c>
      <c r="AF129" s="75">
        <f>IF($B129="","",Krankheitstage!E129)</f>
        <v/>
      </c>
      <c r="AG129" s="76">
        <f>IF($B129="","",AF129*N(C129))</f>
        <v/>
      </c>
      <c r="AH129" s="76">
        <f>IF($B129="","",INDEX($AJ129:$CQ129,1,(Einstellungen!$C$3-2026)*12+1)+INDEX($AJ129:$CQ129,1,(Einstellungen!$C$3-2026)*12+2)+INDEX($AJ129:$CQ129,1,(Einstellungen!$C$3-2026)*12+3)+INDEX($AJ129:$CQ129,1,(Einstellungen!$C$3-2026)*12+4)+INDEX($AJ129:$CQ129,1,(Einstellungen!$C$3-2026)*12+5)+INDEX($AJ129:$CQ129,1,(Einstellungen!$C$3-2026)*12+6)+INDEX($AJ129:$CQ129,1,(Einstellungen!$C$3-2026)*12+7)+INDEX($AJ129:$CQ129,1,(Einstellungen!$C$3-2026)*12+8)+INDEX($AJ129:$CQ129,1,(Einstellungen!$C$3-2026)*12+9)+INDEX($AJ129:$CQ129,1,(Einstellungen!$C$3-2026)*12+10)+INDEX($AJ129:$CQ129,1,(Einstellungen!$C$3-2026)*12+11)+INDEX($AJ129:$CQ129,1,(Einstellungen!$C$3-2026)*12+12))</f>
        <v/>
      </c>
      <c r="AI129" s="76">
        <f>IF($B129="","",SUM($AJ129:$CQ129))</f>
        <v/>
      </c>
      <c r="AJ129" s="76">
        <f>IF($B129="",0,IF(Einstellungen!$C$10="Ja",MAX(IF(Einstellungen!$C$11="7 Tage",MAX(0,(MIN(DATE(2026,2,0),IF(Mitarbeiter!$D129="",DATE(2026,2,0),Mitarbeiter!$D129),TODAY()))-(MAX(DATE(2026,1,1),Mitarbeiter!$C129))+1),MAX(0,NETWORKDAYS(MAX(DATE(2026,1,1),Mitarbeiter!$C129),MIN(DATE(2026,2,0),IF(Mitarbeiter!$D129="",DATE(2026,2,0),Mitarbeiter!$D129),TODAY()),Einstellungen!$F$13:$F$67)))*N(Mitarbeiter!$E129)/IF(Einstellungen!$C$11="7 Tage",7,5),N('Ist-Stunden'!F129)),MAX(IF(Einstellungen!$C$11="7 Tage",MAX(0,(MIN(DATE(2026,2,0),IF(Mitarbeiter!$D129="",DATE(2026,2,0),Mitarbeiter!$D129),TODAY()))-(MAX(DATE(2026,1,1),Mitarbeiter!$C129))+1),MAX(0,NETWORKDAYS(MAX(DATE(2026,1,1),Mitarbeiter!$C129),MIN(DATE(2026,2,0),IF(Mitarbeiter!$D129="",DATE(2026,2,0),Mitarbeiter!$D129),TODAY()),Einstellungen!$F$13:$F$67)))*N(Mitarbeiter!$E129)/IF(Einstellungen!$C$11="7 Tage",7,5),N('Ist-Stunden'!F129)+(N(Krankheitstage!G129)+N(Krankheitstage!S129))*N($C129))))</f>
        <v/>
      </c>
      <c r="AK129" s="76">
        <f>IF($B129="",0,IF(Einstellungen!$C$10="Ja",MAX(IF(Einstellungen!$C$11="7 Tage",MAX(0,(MIN(DATE(2026,3,0),IF(Mitarbeiter!$D129="",DATE(2026,3,0),Mitarbeiter!$D129),TODAY()))-(MAX(DATE(2026,2,1),Mitarbeiter!$C129))+1),MAX(0,NETWORKDAYS(MAX(DATE(2026,2,1),Mitarbeiter!$C129),MIN(DATE(2026,3,0),IF(Mitarbeiter!$D129="",DATE(2026,3,0),Mitarbeiter!$D129),TODAY()),Einstellungen!$F$13:$F$67)))*N(Mitarbeiter!$E129)/IF(Einstellungen!$C$11="7 Tage",7,5),N('Ist-Stunden'!G129)),MAX(IF(Einstellungen!$C$11="7 Tage",MAX(0,(MIN(DATE(2026,3,0),IF(Mitarbeiter!$D129="",DATE(2026,3,0),Mitarbeiter!$D129),TODAY()))-(MAX(DATE(2026,2,1),Mitarbeiter!$C129))+1),MAX(0,NETWORKDAYS(MAX(DATE(2026,2,1),Mitarbeiter!$C129),MIN(DATE(2026,3,0),IF(Mitarbeiter!$D129="",DATE(2026,3,0),Mitarbeiter!$D129),TODAY()),Einstellungen!$F$13:$F$67)))*N(Mitarbeiter!$E129)/IF(Einstellungen!$C$11="7 Tage",7,5),N('Ist-Stunden'!G129)+(N(Krankheitstage!H129)+N(Krankheitstage!T129))*N($C129))))</f>
        <v/>
      </c>
      <c r="AL129" s="76">
        <f>IF($B129="",0,IF(Einstellungen!$C$10="Ja",MAX(IF(Einstellungen!$C$11="7 Tage",MAX(0,(MIN(DATE(2026,4,0),IF(Mitarbeiter!$D129="",DATE(2026,4,0),Mitarbeiter!$D129),TODAY()))-(MAX(DATE(2026,3,1),Mitarbeiter!$C129))+1),MAX(0,NETWORKDAYS(MAX(DATE(2026,3,1),Mitarbeiter!$C129),MIN(DATE(2026,4,0),IF(Mitarbeiter!$D129="",DATE(2026,4,0),Mitarbeiter!$D129),TODAY()),Einstellungen!$F$13:$F$67)))*N(Mitarbeiter!$E129)/IF(Einstellungen!$C$11="7 Tage",7,5),N('Ist-Stunden'!H129)),MAX(IF(Einstellungen!$C$11="7 Tage",MAX(0,(MIN(DATE(2026,4,0),IF(Mitarbeiter!$D129="",DATE(2026,4,0),Mitarbeiter!$D129),TODAY()))-(MAX(DATE(2026,3,1),Mitarbeiter!$C129))+1),MAX(0,NETWORKDAYS(MAX(DATE(2026,3,1),Mitarbeiter!$C129),MIN(DATE(2026,4,0),IF(Mitarbeiter!$D129="",DATE(2026,4,0),Mitarbeiter!$D129),TODAY()),Einstellungen!$F$13:$F$67)))*N(Mitarbeiter!$E129)/IF(Einstellungen!$C$11="7 Tage",7,5),N('Ist-Stunden'!H129)+(N(Krankheitstage!I129)+N(Krankheitstage!U129))*N($C129))))</f>
        <v/>
      </c>
      <c r="AM129" s="76">
        <f>IF($B129="",0,IF(Einstellungen!$C$10="Ja",MAX(IF(Einstellungen!$C$11="7 Tage",MAX(0,(MIN(DATE(2026,5,0),IF(Mitarbeiter!$D129="",DATE(2026,5,0),Mitarbeiter!$D129),TODAY()))-(MAX(DATE(2026,4,1),Mitarbeiter!$C129))+1),MAX(0,NETWORKDAYS(MAX(DATE(2026,4,1),Mitarbeiter!$C129),MIN(DATE(2026,5,0),IF(Mitarbeiter!$D129="",DATE(2026,5,0),Mitarbeiter!$D129),TODAY()),Einstellungen!$F$13:$F$67)))*N(Mitarbeiter!$E129)/IF(Einstellungen!$C$11="7 Tage",7,5),N('Ist-Stunden'!I129)),MAX(IF(Einstellungen!$C$11="7 Tage",MAX(0,(MIN(DATE(2026,5,0),IF(Mitarbeiter!$D129="",DATE(2026,5,0),Mitarbeiter!$D129),TODAY()))-(MAX(DATE(2026,4,1),Mitarbeiter!$C129))+1),MAX(0,NETWORKDAYS(MAX(DATE(2026,4,1),Mitarbeiter!$C129),MIN(DATE(2026,5,0),IF(Mitarbeiter!$D129="",DATE(2026,5,0),Mitarbeiter!$D129),TODAY()),Einstellungen!$F$13:$F$67)))*N(Mitarbeiter!$E129)/IF(Einstellungen!$C$11="7 Tage",7,5),N('Ist-Stunden'!I129)+(N(Krankheitstage!J129)+N(Krankheitstage!V129))*N($C129))))</f>
        <v/>
      </c>
      <c r="AN129" s="76">
        <f>IF($B129="",0,IF(Einstellungen!$C$10="Ja",MAX(IF(Einstellungen!$C$11="7 Tage",MAX(0,(MIN(DATE(2026,6,0),IF(Mitarbeiter!$D129="",DATE(2026,6,0),Mitarbeiter!$D129),TODAY()))-(MAX(DATE(2026,5,1),Mitarbeiter!$C129))+1),MAX(0,NETWORKDAYS(MAX(DATE(2026,5,1),Mitarbeiter!$C129),MIN(DATE(2026,6,0),IF(Mitarbeiter!$D129="",DATE(2026,6,0),Mitarbeiter!$D129),TODAY()),Einstellungen!$F$13:$F$67)))*N(Mitarbeiter!$E129)/IF(Einstellungen!$C$11="7 Tage",7,5),N('Ist-Stunden'!J129)),MAX(IF(Einstellungen!$C$11="7 Tage",MAX(0,(MIN(DATE(2026,6,0),IF(Mitarbeiter!$D129="",DATE(2026,6,0),Mitarbeiter!$D129),TODAY()))-(MAX(DATE(2026,5,1),Mitarbeiter!$C129))+1),MAX(0,NETWORKDAYS(MAX(DATE(2026,5,1),Mitarbeiter!$C129),MIN(DATE(2026,6,0),IF(Mitarbeiter!$D129="",DATE(2026,6,0),Mitarbeiter!$D129),TODAY()),Einstellungen!$F$13:$F$67)))*N(Mitarbeiter!$E129)/IF(Einstellungen!$C$11="7 Tage",7,5),N('Ist-Stunden'!J129)+(N(Krankheitstage!K129)+N(Krankheitstage!W129))*N($C129))))</f>
        <v/>
      </c>
      <c r="AO129" s="76">
        <f>IF($B129="",0,IF(Einstellungen!$C$10="Ja",MAX(IF(Einstellungen!$C$11="7 Tage",MAX(0,(MIN(DATE(2026,7,0),IF(Mitarbeiter!$D129="",DATE(2026,7,0),Mitarbeiter!$D129),TODAY()))-(MAX(DATE(2026,6,1),Mitarbeiter!$C129))+1),MAX(0,NETWORKDAYS(MAX(DATE(2026,6,1),Mitarbeiter!$C129),MIN(DATE(2026,7,0),IF(Mitarbeiter!$D129="",DATE(2026,7,0),Mitarbeiter!$D129),TODAY()),Einstellungen!$F$13:$F$67)))*N(Mitarbeiter!$E129)/IF(Einstellungen!$C$11="7 Tage",7,5),N('Ist-Stunden'!K129)),MAX(IF(Einstellungen!$C$11="7 Tage",MAX(0,(MIN(DATE(2026,7,0),IF(Mitarbeiter!$D129="",DATE(2026,7,0),Mitarbeiter!$D129),TODAY()))-(MAX(DATE(2026,6,1),Mitarbeiter!$C129))+1),MAX(0,NETWORKDAYS(MAX(DATE(2026,6,1),Mitarbeiter!$C129),MIN(DATE(2026,7,0),IF(Mitarbeiter!$D129="",DATE(2026,7,0),Mitarbeiter!$D129),TODAY()),Einstellungen!$F$13:$F$67)))*N(Mitarbeiter!$E129)/IF(Einstellungen!$C$11="7 Tage",7,5),N('Ist-Stunden'!K129)+(N(Krankheitstage!L129)+N(Krankheitstage!X129))*N($C129))))</f>
        <v/>
      </c>
      <c r="AP129" s="76">
        <f>IF($B129="",0,IF(Einstellungen!$C$10="Ja",MAX(IF(Einstellungen!$C$11="7 Tage",MAX(0,(MIN(DATE(2026,8,0),IF(Mitarbeiter!$D129="",DATE(2026,8,0),Mitarbeiter!$D129),TODAY()))-(MAX(DATE(2026,7,1),Mitarbeiter!$C129))+1),MAX(0,NETWORKDAYS(MAX(DATE(2026,7,1),Mitarbeiter!$C129),MIN(DATE(2026,8,0),IF(Mitarbeiter!$D129="",DATE(2026,8,0),Mitarbeiter!$D129),TODAY()),Einstellungen!$F$13:$F$67)))*N(Mitarbeiter!$E129)/IF(Einstellungen!$C$11="7 Tage",7,5),N('Ist-Stunden'!L129)),MAX(IF(Einstellungen!$C$11="7 Tage",MAX(0,(MIN(DATE(2026,8,0),IF(Mitarbeiter!$D129="",DATE(2026,8,0),Mitarbeiter!$D129),TODAY()))-(MAX(DATE(2026,7,1),Mitarbeiter!$C129))+1),MAX(0,NETWORKDAYS(MAX(DATE(2026,7,1),Mitarbeiter!$C129),MIN(DATE(2026,8,0),IF(Mitarbeiter!$D129="",DATE(2026,8,0),Mitarbeiter!$D129),TODAY()),Einstellungen!$F$13:$F$67)))*N(Mitarbeiter!$E129)/IF(Einstellungen!$C$11="7 Tage",7,5),N('Ist-Stunden'!L129)+(N(Krankheitstage!M129)+N(Krankheitstage!Y129))*N($C129))))</f>
        <v/>
      </c>
      <c r="AQ129" s="76">
        <f>IF($B129="",0,IF(Einstellungen!$C$10="Ja",MAX(IF(Einstellungen!$C$11="7 Tage",MAX(0,(MIN(DATE(2026,9,0),IF(Mitarbeiter!$D129="",DATE(2026,9,0),Mitarbeiter!$D129),TODAY()))-(MAX(DATE(2026,8,1),Mitarbeiter!$C129))+1),MAX(0,NETWORKDAYS(MAX(DATE(2026,8,1),Mitarbeiter!$C129),MIN(DATE(2026,9,0),IF(Mitarbeiter!$D129="",DATE(2026,9,0),Mitarbeiter!$D129),TODAY()),Einstellungen!$F$13:$F$67)))*N(Mitarbeiter!$E129)/IF(Einstellungen!$C$11="7 Tage",7,5),N('Ist-Stunden'!M129)),MAX(IF(Einstellungen!$C$11="7 Tage",MAX(0,(MIN(DATE(2026,9,0),IF(Mitarbeiter!$D129="",DATE(2026,9,0),Mitarbeiter!$D129),TODAY()))-(MAX(DATE(2026,8,1),Mitarbeiter!$C129))+1),MAX(0,NETWORKDAYS(MAX(DATE(2026,8,1),Mitarbeiter!$C129),MIN(DATE(2026,9,0),IF(Mitarbeiter!$D129="",DATE(2026,9,0),Mitarbeiter!$D129),TODAY()),Einstellungen!$F$13:$F$67)))*N(Mitarbeiter!$E129)/IF(Einstellungen!$C$11="7 Tage",7,5),N('Ist-Stunden'!M129)+(N(Krankheitstage!N129)+N(Krankheitstage!Z129))*N($C129))))</f>
        <v/>
      </c>
      <c r="AR129" s="76">
        <f>IF($B129="",0,IF(Einstellungen!$C$10="Ja",MAX(IF(Einstellungen!$C$11="7 Tage",MAX(0,(MIN(DATE(2026,10,0),IF(Mitarbeiter!$D129="",DATE(2026,10,0),Mitarbeiter!$D129),TODAY()))-(MAX(DATE(2026,9,1),Mitarbeiter!$C129))+1),MAX(0,NETWORKDAYS(MAX(DATE(2026,9,1),Mitarbeiter!$C129),MIN(DATE(2026,10,0),IF(Mitarbeiter!$D129="",DATE(2026,10,0),Mitarbeiter!$D129),TODAY()),Einstellungen!$F$13:$F$67)))*N(Mitarbeiter!$E129)/IF(Einstellungen!$C$11="7 Tage",7,5),N('Ist-Stunden'!N129)),MAX(IF(Einstellungen!$C$11="7 Tage",MAX(0,(MIN(DATE(2026,10,0),IF(Mitarbeiter!$D129="",DATE(2026,10,0),Mitarbeiter!$D129),TODAY()))-(MAX(DATE(2026,9,1),Mitarbeiter!$C129))+1),MAX(0,NETWORKDAYS(MAX(DATE(2026,9,1),Mitarbeiter!$C129),MIN(DATE(2026,10,0),IF(Mitarbeiter!$D129="",DATE(2026,10,0),Mitarbeiter!$D129),TODAY()),Einstellungen!$F$13:$F$67)))*N(Mitarbeiter!$E129)/IF(Einstellungen!$C$11="7 Tage",7,5),N('Ist-Stunden'!N129)+(N(Krankheitstage!O129)+N(Krankheitstage!AA129))*N($C129))))</f>
        <v/>
      </c>
      <c r="AS129" s="76">
        <f>IF($B129="",0,IF(Einstellungen!$C$10="Ja",MAX(IF(Einstellungen!$C$11="7 Tage",MAX(0,(MIN(DATE(2026,11,0),IF(Mitarbeiter!$D129="",DATE(2026,11,0),Mitarbeiter!$D129),TODAY()))-(MAX(DATE(2026,10,1),Mitarbeiter!$C129))+1),MAX(0,NETWORKDAYS(MAX(DATE(2026,10,1),Mitarbeiter!$C129),MIN(DATE(2026,11,0),IF(Mitarbeiter!$D129="",DATE(2026,11,0),Mitarbeiter!$D129),TODAY()),Einstellungen!$F$13:$F$67)))*N(Mitarbeiter!$E129)/IF(Einstellungen!$C$11="7 Tage",7,5),N('Ist-Stunden'!O129)),MAX(IF(Einstellungen!$C$11="7 Tage",MAX(0,(MIN(DATE(2026,11,0),IF(Mitarbeiter!$D129="",DATE(2026,11,0),Mitarbeiter!$D129),TODAY()))-(MAX(DATE(2026,10,1),Mitarbeiter!$C129))+1),MAX(0,NETWORKDAYS(MAX(DATE(2026,10,1),Mitarbeiter!$C129),MIN(DATE(2026,11,0),IF(Mitarbeiter!$D129="",DATE(2026,11,0),Mitarbeiter!$D129),TODAY()),Einstellungen!$F$13:$F$67)))*N(Mitarbeiter!$E129)/IF(Einstellungen!$C$11="7 Tage",7,5),N('Ist-Stunden'!O129)+(N(Krankheitstage!P129)+N(Krankheitstage!AB129))*N($C129))))</f>
        <v/>
      </c>
      <c r="AT129" s="76">
        <f>IF($B129="",0,IF(Einstellungen!$C$10="Ja",MAX(IF(Einstellungen!$C$11="7 Tage",MAX(0,(MIN(DATE(2026,12,0),IF(Mitarbeiter!$D129="",DATE(2026,12,0),Mitarbeiter!$D129),TODAY()))-(MAX(DATE(2026,11,1),Mitarbeiter!$C129))+1),MAX(0,NETWORKDAYS(MAX(DATE(2026,11,1),Mitarbeiter!$C129),MIN(DATE(2026,12,0),IF(Mitarbeiter!$D129="",DATE(2026,12,0),Mitarbeiter!$D129),TODAY()),Einstellungen!$F$13:$F$67)))*N(Mitarbeiter!$E129)/IF(Einstellungen!$C$11="7 Tage",7,5),N('Ist-Stunden'!P129)),MAX(IF(Einstellungen!$C$11="7 Tage",MAX(0,(MIN(DATE(2026,12,0),IF(Mitarbeiter!$D129="",DATE(2026,12,0),Mitarbeiter!$D129),TODAY()))-(MAX(DATE(2026,11,1),Mitarbeiter!$C129))+1),MAX(0,NETWORKDAYS(MAX(DATE(2026,11,1),Mitarbeiter!$C129),MIN(DATE(2026,12,0),IF(Mitarbeiter!$D129="",DATE(2026,12,0),Mitarbeiter!$D129),TODAY()),Einstellungen!$F$13:$F$67)))*N(Mitarbeiter!$E129)/IF(Einstellungen!$C$11="7 Tage",7,5),N('Ist-Stunden'!P129)+(N(Krankheitstage!Q129)+N(Krankheitstage!AC129))*N($C129))))</f>
        <v/>
      </c>
      <c r="AU129" s="76">
        <f>IF($B129="",0,IF(Einstellungen!$C$10="Ja",MAX(IF(Einstellungen!$C$11="7 Tage",MAX(0,(MIN(DATE(2026,13,0),IF(Mitarbeiter!$D129="",DATE(2026,13,0),Mitarbeiter!$D129),TODAY()))-(MAX(DATE(2026,12,1),Mitarbeiter!$C129))+1),MAX(0,NETWORKDAYS(MAX(DATE(2026,12,1),Mitarbeiter!$C129),MIN(DATE(2026,13,0),IF(Mitarbeiter!$D129="",DATE(2026,13,0),Mitarbeiter!$D129),TODAY()),Einstellungen!$F$13:$F$67)))*N(Mitarbeiter!$E129)/IF(Einstellungen!$C$11="7 Tage",7,5),N('Ist-Stunden'!Q129)),MAX(IF(Einstellungen!$C$11="7 Tage",MAX(0,(MIN(DATE(2026,13,0),IF(Mitarbeiter!$D129="",DATE(2026,13,0),Mitarbeiter!$D129),TODAY()))-(MAX(DATE(2026,12,1),Mitarbeiter!$C129))+1),MAX(0,NETWORKDAYS(MAX(DATE(2026,12,1),Mitarbeiter!$C129),MIN(DATE(2026,13,0),IF(Mitarbeiter!$D129="",DATE(2026,13,0),Mitarbeiter!$D129),TODAY()),Einstellungen!$F$13:$F$67)))*N(Mitarbeiter!$E129)/IF(Einstellungen!$C$11="7 Tage",7,5),N('Ist-Stunden'!Q129)+(N(Krankheitstage!R129)+N(Krankheitstage!AD129))*N($C129))))</f>
        <v/>
      </c>
      <c r="AV129" s="76">
        <f>IF($B129="",0,IF(Einstellungen!$C$10="Ja",MAX(IF(Einstellungen!$C$11="7 Tage",MAX(0,(MIN(DATE(2027,2,0),IF(Mitarbeiter!$D129="",DATE(2027,2,0),Mitarbeiter!$D129),TODAY()))-(MAX(DATE(2027,1,1),Mitarbeiter!$C129))+1),MAX(0,NETWORKDAYS(MAX(DATE(2027,1,1),Mitarbeiter!$C129),MIN(DATE(2027,2,0),IF(Mitarbeiter!$D129="",DATE(2027,2,0),Mitarbeiter!$D129),TODAY()),Einstellungen!$F$13:$F$67)))*N(Mitarbeiter!$E129)/IF(Einstellungen!$C$11="7 Tage",7,5),N('Ist-Stunden'!R129)),MAX(IF(Einstellungen!$C$11="7 Tage",MAX(0,(MIN(DATE(2027,2,0),IF(Mitarbeiter!$D129="",DATE(2027,2,0),Mitarbeiter!$D129),TODAY()))-(MAX(DATE(2027,1,1),Mitarbeiter!$C129))+1),MAX(0,NETWORKDAYS(MAX(DATE(2027,1,1),Mitarbeiter!$C129),MIN(DATE(2027,2,0),IF(Mitarbeiter!$D129="",DATE(2027,2,0),Mitarbeiter!$D129),TODAY()),Einstellungen!$F$13:$F$67)))*N(Mitarbeiter!$E129)/IF(Einstellungen!$C$11="7 Tage",7,5),N('Ist-Stunden'!R129)+(N(Krankheitstage!AE129)+N(Krankheitstage!AQ129))*N($C129))))</f>
        <v/>
      </c>
      <c r="AW129" s="76">
        <f>IF($B129="",0,IF(Einstellungen!$C$10="Ja",MAX(IF(Einstellungen!$C$11="7 Tage",MAX(0,(MIN(DATE(2027,3,0),IF(Mitarbeiter!$D129="",DATE(2027,3,0),Mitarbeiter!$D129),TODAY()))-(MAX(DATE(2027,2,1),Mitarbeiter!$C129))+1),MAX(0,NETWORKDAYS(MAX(DATE(2027,2,1),Mitarbeiter!$C129),MIN(DATE(2027,3,0),IF(Mitarbeiter!$D129="",DATE(2027,3,0),Mitarbeiter!$D129),TODAY()),Einstellungen!$F$13:$F$67)))*N(Mitarbeiter!$E129)/IF(Einstellungen!$C$11="7 Tage",7,5),N('Ist-Stunden'!S129)),MAX(IF(Einstellungen!$C$11="7 Tage",MAX(0,(MIN(DATE(2027,3,0),IF(Mitarbeiter!$D129="",DATE(2027,3,0),Mitarbeiter!$D129),TODAY()))-(MAX(DATE(2027,2,1),Mitarbeiter!$C129))+1),MAX(0,NETWORKDAYS(MAX(DATE(2027,2,1),Mitarbeiter!$C129),MIN(DATE(2027,3,0),IF(Mitarbeiter!$D129="",DATE(2027,3,0),Mitarbeiter!$D129),TODAY()),Einstellungen!$F$13:$F$67)))*N(Mitarbeiter!$E129)/IF(Einstellungen!$C$11="7 Tage",7,5),N('Ist-Stunden'!S129)+(N(Krankheitstage!AF129)+N(Krankheitstage!AR129))*N($C129))))</f>
        <v/>
      </c>
      <c r="AX129" s="76">
        <f>IF($B129="",0,IF(Einstellungen!$C$10="Ja",MAX(IF(Einstellungen!$C$11="7 Tage",MAX(0,(MIN(DATE(2027,4,0),IF(Mitarbeiter!$D129="",DATE(2027,4,0),Mitarbeiter!$D129),TODAY()))-(MAX(DATE(2027,3,1),Mitarbeiter!$C129))+1),MAX(0,NETWORKDAYS(MAX(DATE(2027,3,1),Mitarbeiter!$C129),MIN(DATE(2027,4,0),IF(Mitarbeiter!$D129="",DATE(2027,4,0),Mitarbeiter!$D129),TODAY()),Einstellungen!$F$13:$F$67)))*N(Mitarbeiter!$E129)/IF(Einstellungen!$C$11="7 Tage",7,5),N('Ist-Stunden'!T129)),MAX(IF(Einstellungen!$C$11="7 Tage",MAX(0,(MIN(DATE(2027,4,0),IF(Mitarbeiter!$D129="",DATE(2027,4,0),Mitarbeiter!$D129),TODAY()))-(MAX(DATE(2027,3,1),Mitarbeiter!$C129))+1),MAX(0,NETWORKDAYS(MAX(DATE(2027,3,1),Mitarbeiter!$C129),MIN(DATE(2027,4,0),IF(Mitarbeiter!$D129="",DATE(2027,4,0),Mitarbeiter!$D129),TODAY()),Einstellungen!$F$13:$F$67)))*N(Mitarbeiter!$E129)/IF(Einstellungen!$C$11="7 Tage",7,5),N('Ist-Stunden'!T129)+(N(Krankheitstage!AG129)+N(Krankheitstage!AS129))*N($C129))))</f>
        <v/>
      </c>
      <c r="AY129" s="76">
        <f>IF($B129="",0,IF(Einstellungen!$C$10="Ja",MAX(IF(Einstellungen!$C$11="7 Tage",MAX(0,(MIN(DATE(2027,5,0),IF(Mitarbeiter!$D129="",DATE(2027,5,0),Mitarbeiter!$D129),TODAY()))-(MAX(DATE(2027,4,1),Mitarbeiter!$C129))+1),MAX(0,NETWORKDAYS(MAX(DATE(2027,4,1),Mitarbeiter!$C129),MIN(DATE(2027,5,0),IF(Mitarbeiter!$D129="",DATE(2027,5,0),Mitarbeiter!$D129),TODAY()),Einstellungen!$F$13:$F$67)))*N(Mitarbeiter!$E129)/IF(Einstellungen!$C$11="7 Tage",7,5),N('Ist-Stunden'!U129)),MAX(IF(Einstellungen!$C$11="7 Tage",MAX(0,(MIN(DATE(2027,5,0),IF(Mitarbeiter!$D129="",DATE(2027,5,0),Mitarbeiter!$D129),TODAY()))-(MAX(DATE(2027,4,1),Mitarbeiter!$C129))+1),MAX(0,NETWORKDAYS(MAX(DATE(2027,4,1),Mitarbeiter!$C129),MIN(DATE(2027,5,0),IF(Mitarbeiter!$D129="",DATE(2027,5,0),Mitarbeiter!$D129),TODAY()),Einstellungen!$F$13:$F$67)))*N(Mitarbeiter!$E129)/IF(Einstellungen!$C$11="7 Tage",7,5),N('Ist-Stunden'!U129)+(N(Krankheitstage!AH129)+N(Krankheitstage!AT129))*N($C129))))</f>
        <v/>
      </c>
      <c r="AZ129" s="76">
        <f>IF($B129="",0,IF(Einstellungen!$C$10="Ja",MAX(IF(Einstellungen!$C$11="7 Tage",MAX(0,(MIN(DATE(2027,6,0),IF(Mitarbeiter!$D129="",DATE(2027,6,0),Mitarbeiter!$D129),TODAY()))-(MAX(DATE(2027,5,1),Mitarbeiter!$C129))+1),MAX(0,NETWORKDAYS(MAX(DATE(2027,5,1),Mitarbeiter!$C129),MIN(DATE(2027,6,0),IF(Mitarbeiter!$D129="",DATE(2027,6,0),Mitarbeiter!$D129),TODAY()),Einstellungen!$F$13:$F$67)))*N(Mitarbeiter!$E129)/IF(Einstellungen!$C$11="7 Tage",7,5),N('Ist-Stunden'!V129)),MAX(IF(Einstellungen!$C$11="7 Tage",MAX(0,(MIN(DATE(2027,6,0),IF(Mitarbeiter!$D129="",DATE(2027,6,0),Mitarbeiter!$D129),TODAY()))-(MAX(DATE(2027,5,1),Mitarbeiter!$C129))+1),MAX(0,NETWORKDAYS(MAX(DATE(2027,5,1),Mitarbeiter!$C129),MIN(DATE(2027,6,0),IF(Mitarbeiter!$D129="",DATE(2027,6,0),Mitarbeiter!$D129),TODAY()),Einstellungen!$F$13:$F$67)))*N(Mitarbeiter!$E129)/IF(Einstellungen!$C$11="7 Tage",7,5),N('Ist-Stunden'!V129)+(N(Krankheitstage!AI129)+N(Krankheitstage!AU129))*N($C129))))</f>
        <v/>
      </c>
      <c r="BA129" s="76">
        <f>IF($B129="",0,IF(Einstellungen!$C$10="Ja",MAX(IF(Einstellungen!$C$11="7 Tage",MAX(0,(MIN(DATE(2027,7,0),IF(Mitarbeiter!$D129="",DATE(2027,7,0),Mitarbeiter!$D129),TODAY()))-(MAX(DATE(2027,6,1),Mitarbeiter!$C129))+1),MAX(0,NETWORKDAYS(MAX(DATE(2027,6,1),Mitarbeiter!$C129),MIN(DATE(2027,7,0),IF(Mitarbeiter!$D129="",DATE(2027,7,0),Mitarbeiter!$D129),TODAY()),Einstellungen!$F$13:$F$67)))*N(Mitarbeiter!$E129)/IF(Einstellungen!$C$11="7 Tage",7,5),N('Ist-Stunden'!W129)),MAX(IF(Einstellungen!$C$11="7 Tage",MAX(0,(MIN(DATE(2027,7,0),IF(Mitarbeiter!$D129="",DATE(2027,7,0),Mitarbeiter!$D129),TODAY()))-(MAX(DATE(2027,6,1),Mitarbeiter!$C129))+1),MAX(0,NETWORKDAYS(MAX(DATE(2027,6,1),Mitarbeiter!$C129),MIN(DATE(2027,7,0),IF(Mitarbeiter!$D129="",DATE(2027,7,0),Mitarbeiter!$D129),TODAY()),Einstellungen!$F$13:$F$67)))*N(Mitarbeiter!$E129)/IF(Einstellungen!$C$11="7 Tage",7,5),N('Ist-Stunden'!W129)+(N(Krankheitstage!AJ129)+N(Krankheitstage!AV129))*N($C129))))</f>
        <v/>
      </c>
      <c r="BB129" s="76">
        <f>IF($B129="",0,IF(Einstellungen!$C$10="Ja",MAX(IF(Einstellungen!$C$11="7 Tage",MAX(0,(MIN(DATE(2027,8,0),IF(Mitarbeiter!$D129="",DATE(2027,8,0),Mitarbeiter!$D129),TODAY()))-(MAX(DATE(2027,7,1),Mitarbeiter!$C129))+1),MAX(0,NETWORKDAYS(MAX(DATE(2027,7,1),Mitarbeiter!$C129),MIN(DATE(2027,8,0),IF(Mitarbeiter!$D129="",DATE(2027,8,0),Mitarbeiter!$D129),TODAY()),Einstellungen!$F$13:$F$67)))*N(Mitarbeiter!$E129)/IF(Einstellungen!$C$11="7 Tage",7,5),N('Ist-Stunden'!X129)),MAX(IF(Einstellungen!$C$11="7 Tage",MAX(0,(MIN(DATE(2027,8,0),IF(Mitarbeiter!$D129="",DATE(2027,8,0),Mitarbeiter!$D129),TODAY()))-(MAX(DATE(2027,7,1),Mitarbeiter!$C129))+1),MAX(0,NETWORKDAYS(MAX(DATE(2027,7,1),Mitarbeiter!$C129),MIN(DATE(2027,8,0),IF(Mitarbeiter!$D129="",DATE(2027,8,0),Mitarbeiter!$D129),TODAY()),Einstellungen!$F$13:$F$67)))*N(Mitarbeiter!$E129)/IF(Einstellungen!$C$11="7 Tage",7,5),N('Ist-Stunden'!X129)+(N(Krankheitstage!AK129)+N(Krankheitstage!AW129))*N($C129))))</f>
        <v/>
      </c>
      <c r="BC129" s="76">
        <f>IF($B129="",0,IF(Einstellungen!$C$10="Ja",MAX(IF(Einstellungen!$C$11="7 Tage",MAX(0,(MIN(DATE(2027,9,0),IF(Mitarbeiter!$D129="",DATE(2027,9,0),Mitarbeiter!$D129),TODAY()))-(MAX(DATE(2027,8,1),Mitarbeiter!$C129))+1),MAX(0,NETWORKDAYS(MAX(DATE(2027,8,1),Mitarbeiter!$C129),MIN(DATE(2027,9,0),IF(Mitarbeiter!$D129="",DATE(2027,9,0),Mitarbeiter!$D129),TODAY()),Einstellungen!$F$13:$F$67)))*N(Mitarbeiter!$E129)/IF(Einstellungen!$C$11="7 Tage",7,5),N('Ist-Stunden'!Y129)),MAX(IF(Einstellungen!$C$11="7 Tage",MAX(0,(MIN(DATE(2027,9,0),IF(Mitarbeiter!$D129="",DATE(2027,9,0),Mitarbeiter!$D129),TODAY()))-(MAX(DATE(2027,8,1),Mitarbeiter!$C129))+1),MAX(0,NETWORKDAYS(MAX(DATE(2027,8,1),Mitarbeiter!$C129),MIN(DATE(2027,9,0),IF(Mitarbeiter!$D129="",DATE(2027,9,0),Mitarbeiter!$D129),TODAY()),Einstellungen!$F$13:$F$67)))*N(Mitarbeiter!$E129)/IF(Einstellungen!$C$11="7 Tage",7,5),N('Ist-Stunden'!Y129)+(N(Krankheitstage!AL129)+N(Krankheitstage!AX129))*N($C129))))</f>
        <v/>
      </c>
      <c r="BD129" s="76">
        <f>IF($B129="",0,IF(Einstellungen!$C$10="Ja",MAX(IF(Einstellungen!$C$11="7 Tage",MAX(0,(MIN(DATE(2027,10,0),IF(Mitarbeiter!$D129="",DATE(2027,10,0),Mitarbeiter!$D129),TODAY()))-(MAX(DATE(2027,9,1),Mitarbeiter!$C129))+1),MAX(0,NETWORKDAYS(MAX(DATE(2027,9,1),Mitarbeiter!$C129),MIN(DATE(2027,10,0),IF(Mitarbeiter!$D129="",DATE(2027,10,0),Mitarbeiter!$D129),TODAY()),Einstellungen!$F$13:$F$67)))*N(Mitarbeiter!$E129)/IF(Einstellungen!$C$11="7 Tage",7,5),N('Ist-Stunden'!Z129)),MAX(IF(Einstellungen!$C$11="7 Tage",MAX(0,(MIN(DATE(2027,10,0),IF(Mitarbeiter!$D129="",DATE(2027,10,0),Mitarbeiter!$D129),TODAY()))-(MAX(DATE(2027,9,1),Mitarbeiter!$C129))+1),MAX(0,NETWORKDAYS(MAX(DATE(2027,9,1),Mitarbeiter!$C129),MIN(DATE(2027,10,0),IF(Mitarbeiter!$D129="",DATE(2027,10,0),Mitarbeiter!$D129),TODAY()),Einstellungen!$F$13:$F$67)))*N(Mitarbeiter!$E129)/IF(Einstellungen!$C$11="7 Tage",7,5),N('Ist-Stunden'!Z129)+(N(Krankheitstage!AM129)+N(Krankheitstage!AY129))*N($C129))))</f>
        <v/>
      </c>
      <c r="BE129" s="76">
        <f>IF($B129="",0,IF(Einstellungen!$C$10="Ja",MAX(IF(Einstellungen!$C$11="7 Tage",MAX(0,(MIN(DATE(2027,11,0),IF(Mitarbeiter!$D129="",DATE(2027,11,0),Mitarbeiter!$D129),TODAY()))-(MAX(DATE(2027,10,1),Mitarbeiter!$C129))+1),MAX(0,NETWORKDAYS(MAX(DATE(2027,10,1),Mitarbeiter!$C129),MIN(DATE(2027,11,0),IF(Mitarbeiter!$D129="",DATE(2027,11,0),Mitarbeiter!$D129),TODAY()),Einstellungen!$F$13:$F$67)))*N(Mitarbeiter!$E129)/IF(Einstellungen!$C$11="7 Tage",7,5),N('Ist-Stunden'!AA129)),MAX(IF(Einstellungen!$C$11="7 Tage",MAX(0,(MIN(DATE(2027,11,0),IF(Mitarbeiter!$D129="",DATE(2027,11,0),Mitarbeiter!$D129),TODAY()))-(MAX(DATE(2027,10,1),Mitarbeiter!$C129))+1),MAX(0,NETWORKDAYS(MAX(DATE(2027,10,1),Mitarbeiter!$C129),MIN(DATE(2027,11,0),IF(Mitarbeiter!$D129="",DATE(2027,11,0),Mitarbeiter!$D129),TODAY()),Einstellungen!$F$13:$F$67)))*N(Mitarbeiter!$E129)/IF(Einstellungen!$C$11="7 Tage",7,5),N('Ist-Stunden'!AA129)+(N(Krankheitstage!AN129)+N(Krankheitstage!AZ129))*N($C129))))</f>
        <v/>
      </c>
      <c r="BF129" s="76">
        <f>IF($B129="",0,IF(Einstellungen!$C$10="Ja",MAX(IF(Einstellungen!$C$11="7 Tage",MAX(0,(MIN(DATE(2027,12,0),IF(Mitarbeiter!$D129="",DATE(2027,12,0),Mitarbeiter!$D129),TODAY()))-(MAX(DATE(2027,11,1),Mitarbeiter!$C129))+1),MAX(0,NETWORKDAYS(MAX(DATE(2027,11,1),Mitarbeiter!$C129),MIN(DATE(2027,12,0),IF(Mitarbeiter!$D129="",DATE(2027,12,0),Mitarbeiter!$D129),TODAY()),Einstellungen!$F$13:$F$67)))*N(Mitarbeiter!$E129)/IF(Einstellungen!$C$11="7 Tage",7,5),N('Ist-Stunden'!AB129)),MAX(IF(Einstellungen!$C$11="7 Tage",MAX(0,(MIN(DATE(2027,12,0),IF(Mitarbeiter!$D129="",DATE(2027,12,0),Mitarbeiter!$D129),TODAY()))-(MAX(DATE(2027,11,1),Mitarbeiter!$C129))+1),MAX(0,NETWORKDAYS(MAX(DATE(2027,11,1),Mitarbeiter!$C129),MIN(DATE(2027,12,0),IF(Mitarbeiter!$D129="",DATE(2027,12,0),Mitarbeiter!$D129),TODAY()),Einstellungen!$F$13:$F$67)))*N(Mitarbeiter!$E129)/IF(Einstellungen!$C$11="7 Tage",7,5),N('Ist-Stunden'!AB129)+(N(Krankheitstage!AO129)+N(Krankheitstage!BA129))*N($C129))))</f>
        <v/>
      </c>
      <c r="BG129" s="76">
        <f>IF($B129="",0,IF(Einstellungen!$C$10="Ja",MAX(IF(Einstellungen!$C$11="7 Tage",MAX(0,(MIN(DATE(2027,13,0),IF(Mitarbeiter!$D129="",DATE(2027,13,0),Mitarbeiter!$D129),TODAY()))-(MAX(DATE(2027,12,1),Mitarbeiter!$C129))+1),MAX(0,NETWORKDAYS(MAX(DATE(2027,12,1),Mitarbeiter!$C129),MIN(DATE(2027,13,0),IF(Mitarbeiter!$D129="",DATE(2027,13,0),Mitarbeiter!$D129),TODAY()),Einstellungen!$F$13:$F$67)))*N(Mitarbeiter!$E129)/IF(Einstellungen!$C$11="7 Tage",7,5),N('Ist-Stunden'!AC129)),MAX(IF(Einstellungen!$C$11="7 Tage",MAX(0,(MIN(DATE(2027,13,0),IF(Mitarbeiter!$D129="",DATE(2027,13,0),Mitarbeiter!$D129),TODAY()))-(MAX(DATE(2027,12,1),Mitarbeiter!$C129))+1),MAX(0,NETWORKDAYS(MAX(DATE(2027,12,1),Mitarbeiter!$C129),MIN(DATE(2027,13,0),IF(Mitarbeiter!$D129="",DATE(2027,13,0),Mitarbeiter!$D129),TODAY()),Einstellungen!$F$13:$F$67)))*N(Mitarbeiter!$E129)/IF(Einstellungen!$C$11="7 Tage",7,5),N('Ist-Stunden'!AC129)+(N(Krankheitstage!AP129)+N(Krankheitstage!BB129))*N($C129))))</f>
        <v/>
      </c>
      <c r="BH129" s="76">
        <f>IF($B129="",0,IF(Einstellungen!$C$10="Ja",MAX(IF(Einstellungen!$C$11="7 Tage",MAX(0,(MIN(DATE(2028,2,0),IF(Mitarbeiter!$D129="",DATE(2028,2,0),Mitarbeiter!$D129),TODAY()))-(MAX(DATE(2028,1,1),Mitarbeiter!$C129))+1),MAX(0,NETWORKDAYS(MAX(DATE(2028,1,1),Mitarbeiter!$C129),MIN(DATE(2028,2,0),IF(Mitarbeiter!$D129="",DATE(2028,2,0),Mitarbeiter!$D129),TODAY()),Einstellungen!$F$13:$F$67)))*N(Mitarbeiter!$E129)/IF(Einstellungen!$C$11="7 Tage",7,5),N('Ist-Stunden'!AD129)),MAX(IF(Einstellungen!$C$11="7 Tage",MAX(0,(MIN(DATE(2028,2,0),IF(Mitarbeiter!$D129="",DATE(2028,2,0),Mitarbeiter!$D129),TODAY()))-(MAX(DATE(2028,1,1),Mitarbeiter!$C129))+1),MAX(0,NETWORKDAYS(MAX(DATE(2028,1,1),Mitarbeiter!$C129),MIN(DATE(2028,2,0),IF(Mitarbeiter!$D129="",DATE(2028,2,0),Mitarbeiter!$D129),TODAY()),Einstellungen!$F$13:$F$67)))*N(Mitarbeiter!$E129)/IF(Einstellungen!$C$11="7 Tage",7,5),N('Ist-Stunden'!AD129)+(N(Krankheitstage!BC129)+N(Krankheitstage!BO129))*N($C129))))</f>
        <v/>
      </c>
      <c r="BI129" s="76">
        <f>IF($B129="",0,IF(Einstellungen!$C$10="Ja",MAX(IF(Einstellungen!$C$11="7 Tage",MAX(0,(MIN(DATE(2028,3,0),IF(Mitarbeiter!$D129="",DATE(2028,3,0),Mitarbeiter!$D129),TODAY()))-(MAX(DATE(2028,2,1),Mitarbeiter!$C129))+1),MAX(0,NETWORKDAYS(MAX(DATE(2028,2,1),Mitarbeiter!$C129),MIN(DATE(2028,3,0),IF(Mitarbeiter!$D129="",DATE(2028,3,0),Mitarbeiter!$D129),TODAY()),Einstellungen!$F$13:$F$67)))*N(Mitarbeiter!$E129)/IF(Einstellungen!$C$11="7 Tage",7,5),N('Ist-Stunden'!AE129)),MAX(IF(Einstellungen!$C$11="7 Tage",MAX(0,(MIN(DATE(2028,3,0),IF(Mitarbeiter!$D129="",DATE(2028,3,0),Mitarbeiter!$D129),TODAY()))-(MAX(DATE(2028,2,1),Mitarbeiter!$C129))+1),MAX(0,NETWORKDAYS(MAX(DATE(2028,2,1),Mitarbeiter!$C129),MIN(DATE(2028,3,0),IF(Mitarbeiter!$D129="",DATE(2028,3,0),Mitarbeiter!$D129),TODAY()),Einstellungen!$F$13:$F$67)))*N(Mitarbeiter!$E129)/IF(Einstellungen!$C$11="7 Tage",7,5),N('Ist-Stunden'!AE129)+(N(Krankheitstage!BD129)+N(Krankheitstage!BP129))*N($C129))))</f>
        <v/>
      </c>
      <c r="BJ129" s="76">
        <f>IF($B129="",0,IF(Einstellungen!$C$10="Ja",MAX(IF(Einstellungen!$C$11="7 Tage",MAX(0,(MIN(DATE(2028,4,0),IF(Mitarbeiter!$D129="",DATE(2028,4,0),Mitarbeiter!$D129),TODAY()))-(MAX(DATE(2028,3,1),Mitarbeiter!$C129))+1),MAX(0,NETWORKDAYS(MAX(DATE(2028,3,1),Mitarbeiter!$C129),MIN(DATE(2028,4,0),IF(Mitarbeiter!$D129="",DATE(2028,4,0),Mitarbeiter!$D129),TODAY()),Einstellungen!$F$13:$F$67)))*N(Mitarbeiter!$E129)/IF(Einstellungen!$C$11="7 Tage",7,5),N('Ist-Stunden'!AF129)),MAX(IF(Einstellungen!$C$11="7 Tage",MAX(0,(MIN(DATE(2028,4,0),IF(Mitarbeiter!$D129="",DATE(2028,4,0),Mitarbeiter!$D129),TODAY()))-(MAX(DATE(2028,3,1),Mitarbeiter!$C129))+1),MAX(0,NETWORKDAYS(MAX(DATE(2028,3,1),Mitarbeiter!$C129),MIN(DATE(2028,4,0),IF(Mitarbeiter!$D129="",DATE(2028,4,0),Mitarbeiter!$D129),TODAY()),Einstellungen!$F$13:$F$67)))*N(Mitarbeiter!$E129)/IF(Einstellungen!$C$11="7 Tage",7,5),N('Ist-Stunden'!AF129)+(N(Krankheitstage!BE129)+N(Krankheitstage!BQ129))*N($C129))))</f>
        <v/>
      </c>
      <c r="BK129" s="76">
        <f>IF($B129="",0,IF(Einstellungen!$C$10="Ja",MAX(IF(Einstellungen!$C$11="7 Tage",MAX(0,(MIN(DATE(2028,5,0),IF(Mitarbeiter!$D129="",DATE(2028,5,0),Mitarbeiter!$D129),TODAY()))-(MAX(DATE(2028,4,1),Mitarbeiter!$C129))+1),MAX(0,NETWORKDAYS(MAX(DATE(2028,4,1),Mitarbeiter!$C129),MIN(DATE(2028,5,0),IF(Mitarbeiter!$D129="",DATE(2028,5,0),Mitarbeiter!$D129),TODAY()),Einstellungen!$F$13:$F$67)))*N(Mitarbeiter!$E129)/IF(Einstellungen!$C$11="7 Tage",7,5),N('Ist-Stunden'!AG129)),MAX(IF(Einstellungen!$C$11="7 Tage",MAX(0,(MIN(DATE(2028,5,0),IF(Mitarbeiter!$D129="",DATE(2028,5,0),Mitarbeiter!$D129),TODAY()))-(MAX(DATE(2028,4,1),Mitarbeiter!$C129))+1),MAX(0,NETWORKDAYS(MAX(DATE(2028,4,1),Mitarbeiter!$C129),MIN(DATE(2028,5,0),IF(Mitarbeiter!$D129="",DATE(2028,5,0),Mitarbeiter!$D129),TODAY()),Einstellungen!$F$13:$F$67)))*N(Mitarbeiter!$E129)/IF(Einstellungen!$C$11="7 Tage",7,5),N('Ist-Stunden'!AG129)+(N(Krankheitstage!BF129)+N(Krankheitstage!BR129))*N($C129))))</f>
        <v/>
      </c>
      <c r="BL129" s="76">
        <f>IF($B129="",0,IF(Einstellungen!$C$10="Ja",MAX(IF(Einstellungen!$C$11="7 Tage",MAX(0,(MIN(DATE(2028,6,0),IF(Mitarbeiter!$D129="",DATE(2028,6,0),Mitarbeiter!$D129),TODAY()))-(MAX(DATE(2028,5,1),Mitarbeiter!$C129))+1),MAX(0,NETWORKDAYS(MAX(DATE(2028,5,1),Mitarbeiter!$C129),MIN(DATE(2028,6,0),IF(Mitarbeiter!$D129="",DATE(2028,6,0),Mitarbeiter!$D129),TODAY()),Einstellungen!$F$13:$F$67)))*N(Mitarbeiter!$E129)/IF(Einstellungen!$C$11="7 Tage",7,5),N('Ist-Stunden'!AH129)),MAX(IF(Einstellungen!$C$11="7 Tage",MAX(0,(MIN(DATE(2028,6,0),IF(Mitarbeiter!$D129="",DATE(2028,6,0),Mitarbeiter!$D129),TODAY()))-(MAX(DATE(2028,5,1),Mitarbeiter!$C129))+1),MAX(0,NETWORKDAYS(MAX(DATE(2028,5,1),Mitarbeiter!$C129),MIN(DATE(2028,6,0),IF(Mitarbeiter!$D129="",DATE(2028,6,0),Mitarbeiter!$D129),TODAY()),Einstellungen!$F$13:$F$67)))*N(Mitarbeiter!$E129)/IF(Einstellungen!$C$11="7 Tage",7,5),N('Ist-Stunden'!AH129)+(N(Krankheitstage!BG129)+N(Krankheitstage!BS129))*N($C129))))</f>
        <v/>
      </c>
      <c r="BM129" s="76">
        <f>IF($B129="",0,IF(Einstellungen!$C$10="Ja",MAX(IF(Einstellungen!$C$11="7 Tage",MAX(0,(MIN(DATE(2028,7,0),IF(Mitarbeiter!$D129="",DATE(2028,7,0),Mitarbeiter!$D129),TODAY()))-(MAX(DATE(2028,6,1),Mitarbeiter!$C129))+1),MAX(0,NETWORKDAYS(MAX(DATE(2028,6,1),Mitarbeiter!$C129),MIN(DATE(2028,7,0),IF(Mitarbeiter!$D129="",DATE(2028,7,0),Mitarbeiter!$D129),TODAY()),Einstellungen!$F$13:$F$67)))*N(Mitarbeiter!$E129)/IF(Einstellungen!$C$11="7 Tage",7,5),N('Ist-Stunden'!AI129)),MAX(IF(Einstellungen!$C$11="7 Tage",MAX(0,(MIN(DATE(2028,7,0),IF(Mitarbeiter!$D129="",DATE(2028,7,0),Mitarbeiter!$D129),TODAY()))-(MAX(DATE(2028,6,1),Mitarbeiter!$C129))+1),MAX(0,NETWORKDAYS(MAX(DATE(2028,6,1),Mitarbeiter!$C129),MIN(DATE(2028,7,0),IF(Mitarbeiter!$D129="",DATE(2028,7,0),Mitarbeiter!$D129),TODAY()),Einstellungen!$F$13:$F$67)))*N(Mitarbeiter!$E129)/IF(Einstellungen!$C$11="7 Tage",7,5),N('Ist-Stunden'!AI129)+(N(Krankheitstage!BH129)+N(Krankheitstage!BT129))*N($C129))))</f>
        <v/>
      </c>
      <c r="BN129" s="76">
        <f>IF($B129="",0,IF(Einstellungen!$C$10="Ja",MAX(IF(Einstellungen!$C$11="7 Tage",MAX(0,(MIN(DATE(2028,8,0),IF(Mitarbeiter!$D129="",DATE(2028,8,0),Mitarbeiter!$D129),TODAY()))-(MAX(DATE(2028,7,1),Mitarbeiter!$C129))+1),MAX(0,NETWORKDAYS(MAX(DATE(2028,7,1),Mitarbeiter!$C129),MIN(DATE(2028,8,0),IF(Mitarbeiter!$D129="",DATE(2028,8,0),Mitarbeiter!$D129),TODAY()),Einstellungen!$F$13:$F$67)))*N(Mitarbeiter!$E129)/IF(Einstellungen!$C$11="7 Tage",7,5),N('Ist-Stunden'!AJ129)),MAX(IF(Einstellungen!$C$11="7 Tage",MAX(0,(MIN(DATE(2028,8,0),IF(Mitarbeiter!$D129="",DATE(2028,8,0),Mitarbeiter!$D129),TODAY()))-(MAX(DATE(2028,7,1),Mitarbeiter!$C129))+1),MAX(0,NETWORKDAYS(MAX(DATE(2028,7,1),Mitarbeiter!$C129),MIN(DATE(2028,8,0),IF(Mitarbeiter!$D129="",DATE(2028,8,0),Mitarbeiter!$D129),TODAY()),Einstellungen!$F$13:$F$67)))*N(Mitarbeiter!$E129)/IF(Einstellungen!$C$11="7 Tage",7,5),N('Ist-Stunden'!AJ129)+(N(Krankheitstage!BI129)+N(Krankheitstage!BU129))*N($C129))))</f>
        <v/>
      </c>
      <c r="BO129" s="76">
        <f>IF($B129="",0,IF(Einstellungen!$C$10="Ja",MAX(IF(Einstellungen!$C$11="7 Tage",MAX(0,(MIN(DATE(2028,9,0),IF(Mitarbeiter!$D129="",DATE(2028,9,0),Mitarbeiter!$D129),TODAY()))-(MAX(DATE(2028,8,1),Mitarbeiter!$C129))+1),MAX(0,NETWORKDAYS(MAX(DATE(2028,8,1),Mitarbeiter!$C129),MIN(DATE(2028,9,0),IF(Mitarbeiter!$D129="",DATE(2028,9,0),Mitarbeiter!$D129),TODAY()),Einstellungen!$F$13:$F$67)))*N(Mitarbeiter!$E129)/IF(Einstellungen!$C$11="7 Tage",7,5),N('Ist-Stunden'!AK129)),MAX(IF(Einstellungen!$C$11="7 Tage",MAX(0,(MIN(DATE(2028,9,0),IF(Mitarbeiter!$D129="",DATE(2028,9,0),Mitarbeiter!$D129),TODAY()))-(MAX(DATE(2028,8,1),Mitarbeiter!$C129))+1),MAX(0,NETWORKDAYS(MAX(DATE(2028,8,1),Mitarbeiter!$C129),MIN(DATE(2028,9,0),IF(Mitarbeiter!$D129="",DATE(2028,9,0),Mitarbeiter!$D129),TODAY()),Einstellungen!$F$13:$F$67)))*N(Mitarbeiter!$E129)/IF(Einstellungen!$C$11="7 Tage",7,5),N('Ist-Stunden'!AK129)+(N(Krankheitstage!BJ129)+N(Krankheitstage!BV129))*N($C129))))</f>
        <v/>
      </c>
      <c r="BP129" s="76">
        <f>IF($B129="",0,IF(Einstellungen!$C$10="Ja",MAX(IF(Einstellungen!$C$11="7 Tage",MAX(0,(MIN(DATE(2028,10,0),IF(Mitarbeiter!$D129="",DATE(2028,10,0),Mitarbeiter!$D129),TODAY()))-(MAX(DATE(2028,9,1),Mitarbeiter!$C129))+1),MAX(0,NETWORKDAYS(MAX(DATE(2028,9,1),Mitarbeiter!$C129),MIN(DATE(2028,10,0),IF(Mitarbeiter!$D129="",DATE(2028,10,0),Mitarbeiter!$D129),TODAY()),Einstellungen!$F$13:$F$67)))*N(Mitarbeiter!$E129)/IF(Einstellungen!$C$11="7 Tage",7,5),N('Ist-Stunden'!AL129)),MAX(IF(Einstellungen!$C$11="7 Tage",MAX(0,(MIN(DATE(2028,10,0),IF(Mitarbeiter!$D129="",DATE(2028,10,0),Mitarbeiter!$D129),TODAY()))-(MAX(DATE(2028,9,1),Mitarbeiter!$C129))+1),MAX(0,NETWORKDAYS(MAX(DATE(2028,9,1),Mitarbeiter!$C129),MIN(DATE(2028,10,0),IF(Mitarbeiter!$D129="",DATE(2028,10,0),Mitarbeiter!$D129),TODAY()),Einstellungen!$F$13:$F$67)))*N(Mitarbeiter!$E129)/IF(Einstellungen!$C$11="7 Tage",7,5),N('Ist-Stunden'!AL129)+(N(Krankheitstage!BK129)+N(Krankheitstage!BW129))*N($C129))))</f>
        <v/>
      </c>
      <c r="BQ129" s="76">
        <f>IF($B129="",0,IF(Einstellungen!$C$10="Ja",MAX(IF(Einstellungen!$C$11="7 Tage",MAX(0,(MIN(DATE(2028,11,0),IF(Mitarbeiter!$D129="",DATE(2028,11,0),Mitarbeiter!$D129),TODAY()))-(MAX(DATE(2028,10,1),Mitarbeiter!$C129))+1),MAX(0,NETWORKDAYS(MAX(DATE(2028,10,1),Mitarbeiter!$C129),MIN(DATE(2028,11,0),IF(Mitarbeiter!$D129="",DATE(2028,11,0),Mitarbeiter!$D129),TODAY()),Einstellungen!$F$13:$F$67)))*N(Mitarbeiter!$E129)/IF(Einstellungen!$C$11="7 Tage",7,5),N('Ist-Stunden'!AM129)),MAX(IF(Einstellungen!$C$11="7 Tage",MAX(0,(MIN(DATE(2028,11,0),IF(Mitarbeiter!$D129="",DATE(2028,11,0),Mitarbeiter!$D129),TODAY()))-(MAX(DATE(2028,10,1),Mitarbeiter!$C129))+1),MAX(0,NETWORKDAYS(MAX(DATE(2028,10,1),Mitarbeiter!$C129),MIN(DATE(2028,11,0),IF(Mitarbeiter!$D129="",DATE(2028,11,0),Mitarbeiter!$D129),TODAY()),Einstellungen!$F$13:$F$67)))*N(Mitarbeiter!$E129)/IF(Einstellungen!$C$11="7 Tage",7,5),N('Ist-Stunden'!AM129)+(N(Krankheitstage!BL129)+N(Krankheitstage!BX129))*N($C129))))</f>
        <v/>
      </c>
      <c r="BR129" s="76">
        <f>IF($B129="",0,IF(Einstellungen!$C$10="Ja",MAX(IF(Einstellungen!$C$11="7 Tage",MAX(0,(MIN(DATE(2028,12,0),IF(Mitarbeiter!$D129="",DATE(2028,12,0),Mitarbeiter!$D129),TODAY()))-(MAX(DATE(2028,11,1),Mitarbeiter!$C129))+1),MAX(0,NETWORKDAYS(MAX(DATE(2028,11,1),Mitarbeiter!$C129),MIN(DATE(2028,12,0),IF(Mitarbeiter!$D129="",DATE(2028,12,0),Mitarbeiter!$D129),TODAY()),Einstellungen!$F$13:$F$67)))*N(Mitarbeiter!$E129)/IF(Einstellungen!$C$11="7 Tage",7,5),N('Ist-Stunden'!AN129)),MAX(IF(Einstellungen!$C$11="7 Tage",MAX(0,(MIN(DATE(2028,12,0),IF(Mitarbeiter!$D129="",DATE(2028,12,0),Mitarbeiter!$D129),TODAY()))-(MAX(DATE(2028,11,1),Mitarbeiter!$C129))+1),MAX(0,NETWORKDAYS(MAX(DATE(2028,11,1),Mitarbeiter!$C129),MIN(DATE(2028,12,0),IF(Mitarbeiter!$D129="",DATE(2028,12,0),Mitarbeiter!$D129),TODAY()),Einstellungen!$F$13:$F$67)))*N(Mitarbeiter!$E129)/IF(Einstellungen!$C$11="7 Tage",7,5),N('Ist-Stunden'!AN129)+(N(Krankheitstage!BM129)+N(Krankheitstage!BY129))*N($C129))))</f>
        <v/>
      </c>
      <c r="BS129" s="76">
        <f>IF($B129="",0,IF(Einstellungen!$C$10="Ja",MAX(IF(Einstellungen!$C$11="7 Tage",MAX(0,(MIN(DATE(2028,13,0),IF(Mitarbeiter!$D129="",DATE(2028,13,0),Mitarbeiter!$D129),TODAY()))-(MAX(DATE(2028,12,1),Mitarbeiter!$C129))+1),MAX(0,NETWORKDAYS(MAX(DATE(2028,12,1),Mitarbeiter!$C129),MIN(DATE(2028,13,0),IF(Mitarbeiter!$D129="",DATE(2028,13,0),Mitarbeiter!$D129),TODAY()),Einstellungen!$F$13:$F$67)))*N(Mitarbeiter!$E129)/IF(Einstellungen!$C$11="7 Tage",7,5),N('Ist-Stunden'!AO129)),MAX(IF(Einstellungen!$C$11="7 Tage",MAX(0,(MIN(DATE(2028,13,0),IF(Mitarbeiter!$D129="",DATE(2028,13,0),Mitarbeiter!$D129),TODAY()))-(MAX(DATE(2028,12,1),Mitarbeiter!$C129))+1),MAX(0,NETWORKDAYS(MAX(DATE(2028,12,1),Mitarbeiter!$C129),MIN(DATE(2028,13,0),IF(Mitarbeiter!$D129="",DATE(2028,13,0),Mitarbeiter!$D129),TODAY()),Einstellungen!$F$13:$F$67)))*N(Mitarbeiter!$E129)/IF(Einstellungen!$C$11="7 Tage",7,5),N('Ist-Stunden'!AO129)+(N(Krankheitstage!BN129)+N(Krankheitstage!BZ129))*N($C129))))</f>
        <v/>
      </c>
      <c r="BT129" s="76">
        <f>IF($B129="",0,IF(Einstellungen!$C$10="Ja",MAX(IF(Einstellungen!$C$11="7 Tage",MAX(0,(MIN(DATE(2029,2,0),IF(Mitarbeiter!$D129="",DATE(2029,2,0),Mitarbeiter!$D129),TODAY()))-(MAX(DATE(2029,1,1),Mitarbeiter!$C129))+1),MAX(0,NETWORKDAYS(MAX(DATE(2029,1,1),Mitarbeiter!$C129),MIN(DATE(2029,2,0),IF(Mitarbeiter!$D129="",DATE(2029,2,0),Mitarbeiter!$D129),TODAY()),Einstellungen!$F$13:$F$67)))*N(Mitarbeiter!$E129)/IF(Einstellungen!$C$11="7 Tage",7,5),N('Ist-Stunden'!AP129)),MAX(IF(Einstellungen!$C$11="7 Tage",MAX(0,(MIN(DATE(2029,2,0),IF(Mitarbeiter!$D129="",DATE(2029,2,0),Mitarbeiter!$D129),TODAY()))-(MAX(DATE(2029,1,1),Mitarbeiter!$C129))+1),MAX(0,NETWORKDAYS(MAX(DATE(2029,1,1),Mitarbeiter!$C129),MIN(DATE(2029,2,0),IF(Mitarbeiter!$D129="",DATE(2029,2,0),Mitarbeiter!$D129),TODAY()),Einstellungen!$F$13:$F$67)))*N(Mitarbeiter!$E129)/IF(Einstellungen!$C$11="7 Tage",7,5),N('Ist-Stunden'!AP129)+(N(Krankheitstage!CA129)+N(Krankheitstage!CM129))*N($C129))))</f>
        <v/>
      </c>
      <c r="BU129" s="76">
        <f>IF($B129="",0,IF(Einstellungen!$C$10="Ja",MAX(IF(Einstellungen!$C$11="7 Tage",MAX(0,(MIN(DATE(2029,3,0),IF(Mitarbeiter!$D129="",DATE(2029,3,0),Mitarbeiter!$D129),TODAY()))-(MAX(DATE(2029,2,1),Mitarbeiter!$C129))+1),MAX(0,NETWORKDAYS(MAX(DATE(2029,2,1),Mitarbeiter!$C129),MIN(DATE(2029,3,0),IF(Mitarbeiter!$D129="",DATE(2029,3,0),Mitarbeiter!$D129),TODAY()),Einstellungen!$F$13:$F$67)))*N(Mitarbeiter!$E129)/IF(Einstellungen!$C$11="7 Tage",7,5),N('Ist-Stunden'!AQ129)),MAX(IF(Einstellungen!$C$11="7 Tage",MAX(0,(MIN(DATE(2029,3,0),IF(Mitarbeiter!$D129="",DATE(2029,3,0),Mitarbeiter!$D129),TODAY()))-(MAX(DATE(2029,2,1),Mitarbeiter!$C129))+1),MAX(0,NETWORKDAYS(MAX(DATE(2029,2,1),Mitarbeiter!$C129),MIN(DATE(2029,3,0),IF(Mitarbeiter!$D129="",DATE(2029,3,0),Mitarbeiter!$D129),TODAY()),Einstellungen!$F$13:$F$67)))*N(Mitarbeiter!$E129)/IF(Einstellungen!$C$11="7 Tage",7,5),N('Ist-Stunden'!AQ129)+(N(Krankheitstage!CB129)+N(Krankheitstage!CN129))*N($C129))))</f>
        <v/>
      </c>
      <c r="BV129" s="76">
        <f>IF($B129="",0,IF(Einstellungen!$C$10="Ja",MAX(IF(Einstellungen!$C$11="7 Tage",MAX(0,(MIN(DATE(2029,4,0),IF(Mitarbeiter!$D129="",DATE(2029,4,0),Mitarbeiter!$D129),TODAY()))-(MAX(DATE(2029,3,1),Mitarbeiter!$C129))+1),MAX(0,NETWORKDAYS(MAX(DATE(2029,3,1),Mitarbeiter!$C129),MIN(DATE(2029,4,0),IF(Mitarbeiter!$D129="",DATE(2029,4,0),Mitarbeiter!$D129),TODAY()),Einstellungen!$F$13:$F$67)))*N(Mitarbeiter!$E129)/IF(Einstellungen!$C$11="7 Tage",7,5),N('Ist-Stunden'!AR129)),MAX(IF(Einstellungen!$C$11="7 Tage",MAX(0,(MIN(DATE(2029,4,0),IF(Mitarbeiter!$D129="",DATE(2029,4,0),Mitarbeiter!$D129),TODAY()))-(MAX(DATE(2029,3,1),Mitarbeiter!$C129))+1),MAX(0,NETWORKDAYS(MAX(DATE(2029,3,1),Mitarbeiter!$C129),MIN(DATE(2029,4,0),IF(Mitarbeiter!$D129="",DATE(2029,4,0),Mitarbeiter!$D129),TODAY()),Einstellungen!$F$13:$F$67)))*N(Mitarbeiter!$E129)/IF(Einstellungen!$C$11="7 Tage",7,5),N('Ist-Stunden'!AR129)+(N(Krankheitstage!CC129)+N(Krankheitstage!CO129))*N($C129))))</f>
        <v/>
      </c>
      <c r="BW129" s="76">
        <f>IF($B129="",0,IF(Einstellungen!$C$10="Ja",MAX(IF(Einstellungen!$C$11="7 Tage",MAX(0,(MIN(DATE(2029,5,0),IF(Mitarbeiter!$D129="",DATE(2029,5,0),Mitarbeiter!$D129),TODAY()))-(MAX(DATE(2029,4,1),Mitarbeiter!$C129))+1),MAX(0,NETWORKDAYS(MAX(DATE(2029,4,1),Mitarbeiter!$C129),MIN(DATE(2029,5,0),IF(Mitarbeiter!$D129="",DATE(2029,5,0),Mitarbeiter!$D129),TODAY()),Einstellungen!$F$13:$F$67)))*N(Mitarbeiter!$E129)/IF(Einstellungen!$C$11="7 Tage",7,5),N('Ist-Stunden'!AS129)),MAX(IF(Einstellungen!$C$11="7 Tage",MAX(0,(MIN(DATE(2029,5,0),IF(Mitarbeiter!$D129="",DATE(2029,5,0),Mitarbeiter!$D129),TODAY()))-(MAX(DATE(2029,4,1),Mitarbeiter!$C129))+1),MAX(0,NETWORKDAYS(MAX(DATE(2029,4,1),Mitarbeiter!$C129),MIN(DATE(2029,5,0),IF(Mitarbeiter!$D129="",DATE(2029,5,0),Mitarbeiter!$D129),TODAY()),Einstellungen!$F$13:$F$67)))*N(Mitarbeiter!$E129)/IF(Einstellungen!$C$11="7 Tage",7,5),N('Ist-Stunden'!AS129)+(N(Krankheitstage!CD129)+N(Krankheitstage!CP129))*N($C129))))</f>
        <v/>
      </c>
      <c r="BX129" s="76">
        <f>IF($B129="",0,IF(Einstellungen!$C$10="Ja",MAX(IF(Einstellungen!$C$11="7 Tage",MAX(0,(MIN(DATE(2029,6,0),IF(Mitarbeiter!$D129="",DATE(2029,6,0),Mitarbeiter!$D129),TODAY()))-(MAX(DATE(2029,5,1),Mitarbeiter!$C129))+1),MAX(0,NETWORKDAYS(MAX(DATE(2029,5,1),Mitarbeiter!$C129),MIN(DATE(2029,6,0),IF(Mitarbeiter!$D129="",DATE(2029,6,0),Mitarbeiter!$D129),TODAY()),Einstellungen!$F$13:$F$67)))*N(Mitarbeiter!$E129)/IF(Einstellungen!$C$11="7 Tage",7,5),N('Ist-Stunden'!AT129)),MAX(IF(Einstellungen!$C$11="7 Tage",MAX(0,(MIN(DATE(2029,6,0),IF(Mitarbeiter!$D129="",DATE(2029,6,0),Mitarbeiter!$D129),TODAY()))-(MAX(DATE(2029,5,1),Mitarbeiter!$C129))+1),MAX(0,NETWORKDAYS(MAX(DATE(2029,5,1),Mitarbeiter!$C129),MIN(DATE(2029,6,0),IF(Mitarbeiter!$D129="",DATE(2029,6,0),Mitarbeiter!$D129),TODAY()),Einstellungen!$F$13:$F$67)))*N(Mitarbeiter!$E129)/IF(Einstellungen!$C$11="7 Tage",7,5),N('Ist-Stunden'!AT129)+(N(Krankheitstage!CE129)+N(Krankheitstage!CQ129))*N($C129))))</f>
        <v/>
      </c>
      <c r="BY129" s="76">
        <f>IF($B129="",0,IF(Einstellungen!$C$10="Ja",MAX(IF(Einstellungen!$C$11="7 Tage",MAX(0,(MIN(DATE(2029,7,0),IF(Mitarbeiter!$D129="",DATE(2029,7,0),Mitarbeiter!$D129),TODAY()))-(MAX(DATE(2029,6,1),Mitarbeiter!$C129))+1),MAX(0,NETWORKDAYS(MAX(DATE(2029,6,1),Mitarbeiter!$C129),MIN(DATE(2029,7,0),IF(Mitarbeiter!$D129="",DATE(2029,7,0),Mitarbeiter!$D129),TODAY()),Einstellungen!$F$13:$F$67)))*N(Mitarbeiter!$E129)/IF(Einstellungen!$C$11="7 Tage",7,5),N('Ist-Stunden'!AU129)),MAX(IF(Einstellungen!$C$11="7 Tage",MAX(0,(MIN(DATE(2029,7,0),IF(Mitarbeiter!$D129="",DATE(2029,7,0),Mitarbeiter!$D129),TODAY()))-(MAX(DATE(2029,6,1),Mitarbeiter!$C129))+1),MAX(0,NETWORKDAYS(MAX(DATE(2029,6,1),Mitarbeiter!$C129),MIN(DATE(2029,7,0),IF(Mitarbeiter!$D129="",DATE(2029,7,0),Mitarbeiter!$D129),TODAY()),Einstellungen!$F$13:$F$67)))*N(Mitarbeiter!$E129)/IF(Einstellungen!$C$11="7 Tage",7,5),N('Ist-Stunden'!AU129)+(N(Krankheitstage!CF129)+N(Krankheitstage!CR129))*N($C129))))</f>
        <v/>
      </c>
      <c r="BZ129" s="76">
        <f>IF($B129="",0,IF(Einstellungen!$C$10="Ja",MAX(IF(Einstellungen!$C$11="7 Tage",MAX(0,(MIN(DATE(2029,8,0),IF(Mitarbeiter!$D129="",DATE(2029,8,0),Mitarbeiter!$D129),TODAY()))-(MAX(DATE(2029,7,1),Mitarbeiter!$C129))+1),MAX(0,NETWORKDAYS(MAX(DATE(2029,7,1),Mitarbeiter!$C129),MIN(DATE(2029,8,0),IF(Mitarbeiter!$D129="",DATE(2029,8,0),Mitarbeiter!$D129),TODAY()),Einstellungen!$F$13:$F$67)))*N(Mitarbeiter!$E129)/IF(Einstellungen!$C$11="7 Tage",7,5),N('Ist-Stunden'!AV129)),MAX(IF(Einstellungen!$C$11="7 Tage",MAX(0,(MIN(DATE(2029,8,0),IF(Mitarbeiter!$D129="",DATE(2029,8,0),Mitarbeiter!$D129),TODAY()))-(MAX(DATE(2029,7,1),Mitarbeiter!$C129))+1),MAX(0,NETWORKDAYS(MAX(DATE(2029,7,1),Mitarbeiter!$C129),MIN(DATE(2029,8,0),IF(Mitarbeiter!$D129="",DATE(2029,8,0),Mitarbeiter!$D129),TODAY()),Einstellungen!$F$13:$F$67)))*N(Mitarbeiter!$E129)/IF(Einstellungen!$C$11="7 Tage",7,5),N('Ist-Stunden'!AV129)+(N(Krankheitstage!CG129)+N(Krankheitstage!CS129))*N($C129))))</f>
        <v/>
      </c>
      <c r="CA129" s="76">
        <f>IF($B129="",0,IF(Einstellungen!$C$10="Ja",MAX(IF(Einstellungen!$C$11="7 Tage",MAX(0,(MIN(DATE(2029,9,0),IF(Mitarbeiter!$D129="",DATE(2029,9,0),Mitarbeiter!$D129),TODAY()))-(MAX(DATE(2029,8,1),Mitarbeiter!$C129))+1),MAX(0,NETWORKDAYS(MAX(DATE(2029,8,1),Mitarbeiter!$C129),MIN(DATE(2029,9,0),IF(Mitarbeiter!$D129="",DATE(2029,9,0),Mitarbeiter!$D129),TODAY()),Einstellungen!$F$13:$F$67)))*N(Mitarbeiter!$E129)/IF(Einstellungen!$C$11="7 Tage",7,5),N('Ist-Stunden'!AW129)),MAX(IF(Einstellungen!$C$11="7 Tage",MAX(0,(MIN(DATE(2029,9,0),IF(Mitarbeiter!$D129="",DATE(2029,9,0),Mitarbeiter!$D129),TODAY()))-(MAX(DATE(2029,8,1),Mitarbeiter!$C129))+1),MAX(0,NETWORKDAYS(MAX(DATE(2029,8,1),Mitarbeiter!$C129),MIN(DATE(2029,9,0),IF(Mitarbeiter!$D129="",DATE(2029,9,0),Mitarbeiter!$D129),TODAY()),Einstellungen!$F$13:$F$67)))*N(Mitarbeiter!$E129)/IF(Einstellungen!$C$11="7 Tage",7,5),N('Ist-Stunden'!AW129)+(N(Krankheitstage!CH129)+N(Krankheitstage!CT129))*N($C129))))</f>
        <v/>
      </c>
      <c r="CB129" s="76">
        <f>IF($B129="",0,IF(Einstellungen!$C$10="Ja",MAX(IF(Einstellungen!$C$11="7 Tage",MAX(0,(MIN(DATE(2029,10,0),IF(Mitarbeiter!$D129="",DATE(2029,10,0),Mitarbeiter!$D129),TODAY()))-(MAX(DATE(2029,9,1),Mitarbeiter!$C129))+1),MAX(0,NETWORKDAYS(MAX(DATE(2029,9,1),Mitarbeiter!$C129),MIN(DATE(2029,10,0),IF(Mitarbeiter!$D129="",DATE(2029,10,0),Mitarbeiter!$D129),TODAY()),Einstellungen!$F$13:$F$67)))*N(Mitarbeiter!$E129)/IF(Einstellungen!$C$11="7 Tage",7,5),N('Ist-Stunden'!AX129)),MAX(IF(Einstellungen!$C$11="7 Tage",MAX(0,(MIN(DATE(2029,10,0),IF(Mitarbeiter!$D129="",DATE(2029,10,0),Mitarbeiter!$D129),TODAY()))-(MAX(DATE(2029,9,1),Mitarbeiter!$C129))+1),MAX(0,NETWORKDAYS(MAX(DATE(2029,9,1),Mitarbeiter!$C129),MIN(DATE(2029,10,0),IF(Mitarbeiter!$D129="",DATE(2029,10,0),Mitarbeiter!$D129),TODAY()),Einstellungen!$F$13:$F$67)))*N(Mitarbeiter!$E129)/IF(Einstellungen!$C$11="7 Tage",7,5),N('Ist-Stunden'!AX129)+(N(Krankheitstage!CI129)+N(Krankheitstage!CU129))*N($C129))))</f>
        <v/>
      </c>
      <c r="CC129" s="76">
        <f>IF($B129="",0,IF(Einstellungen!$C$10="Ja",MAX(IF(Einstellungen!$C$11="7 Tage",MAX(0,(MIN(DATE(2029,11,0),IF(Mitarbeiter!$D129="",DATE(2029,11,0),Mitarbeiter!$D129),TODAY()))-(MAX(DATE(2029,10,1),Mitarbeiter!$C129))+1),MAX(0,NETWORKDAYS(MAX(DATE(2029,10,1),Mitarbeiter!$C129),MIN(DATE(2029,11,0),IF(Mitarbeiter!$D129="",DATE(2029,11,0),Mitarbeiter!$D129),TODAY()),Einstellungen!$F$13:$F$67)))*N(Mitarbeiter!$E129)/IF(Einstellungen!$C$11="7 Tage",7,5),N('Ist-Stunden'!AY129)),MAX(IF(Einstellungen!$C$11="7 Tage",MAX(0,(MIN(DATE(2029,11,0),IF(Mitarbeiter!$D129="",DATE(2029,11,0),Mitarbeiter!$D129),TODAY()))-(MAX(DATE(2029,10,1),Mitarbeiter!$C129))+1),MAX(0,NETWORKDAYS(MAX(DATE(2029,10,1),Mitarbeiter!$C129),MIN(DATE(2029,11,0),IF(Mitarbeiter!$D129="",DATE(2029,11,0),Mitarbeiter!$D129),TODAY()),Einstellungen!$F$13:$F$67)))*N(Mitarbeiter!$E129)/IF(Einstellungen!$C$11="7 Tage",7,5),N('Ist-Stunden'!AY129)+(N(Krankheitstage!CJ129)+N(Krankheitstage!CV129))*N($C129))))</f>
        <v/>
      </c>
      <c r="CD129" s="76">
        <f>IF($B129="",0,IF(Einstellungen!$C$10="Ja",MAX(IF(Einstellungen!$C$11="7 Tage",MAX(0,(MIN(DATE(2029,12,0),IF(Mitarbeiter!$D129="",DATE(2029,12,0),Mitarbeiter!$D129),TODAY()))-(MAX(DATE(2029,11,1),Mitarbeiter!$C129))+1),MAX(0,NETWORKDAYS(MAX(DATE(2029,11,1),Mitarbeiter!$C129),MIN(DATE(2029,12,0),IF(Mitarbeiter!$D129="",DATE(2029,12,0),Mitarbeiter!$D129),TODAY()),Einstellungen!$F$13:$F$67)))*N(Mitarbeiter!$E129)/IF(Einstellungen!$C$11="7 Tage",7,5),N('Ist-Stunden'!AZ129)),MAX(IF(Einstellungen!$C$11="7 Tage",MAX(0,(MIN(DATE(2029,12,0),IF(Mitarbeiter!$D129="",DATE(2029,12,0),Mitarbeiter!$D129),TODAY()))-(MAX(DATE(2029,11,1),Mitarbeiter!$C129))+1),MAX(0,NETWORKDAYS(MAX(DATE(2029,11,1),Mitarbeiter!$C129),MIN(DATE(2029,12,0),IF(Mitarbeiter!$D129="",DATE(2029,12,0),Mitarbeiter!$D129),TODAY()),Einstellungen!$F$13:$F$67)))*N(Mitarbeiter!$E129)/IF(Einstellungen!$C$11="7 Tage",7,5),N('Ist-Stunden'!AZ129)+(N(Krankheitstage!CK129)+N(Krankheitstage!CW129))*N($C129))))</f>
        <v/>
      </c>
      <c r="CE129" s="76">
        <f>IF($B129="",0,IF(Einstellungen!$C$10="Ja",MAX(IF(Einstellungen!$C$11="7 Tage",MAX(0,(MIN(DATE(2029,13,0),IF(Mitarbeiter!$D129="",DATE(2029,13,0),Mitarbeiter!$D129),TODAY()))-(MAX(DATE(2029,12,1),Mitarbeiter!$C129))+1),MAX(0,NETWORKDAYS(MAX(DATE(2029,12,1),Mitarbeiter!$C129),MIN(DATE(2029,13,0),IF(Mitarbeiter!$D129="",DATE(2029,13,0),Mitarbeiter!$D129),TODAY()),Einstellungen!$F$13:$F$67)))*N(Mitarbeiter!$E129)/IF(Einstellungen!$C$11="7 Tage",7,5),N('Ist-Stunden'!BA129)),MAX(IF(Einstellungen!$C$11="7 Tage",MAX(0,(MIN(DATE(2029,13,0),IF(Mitarbeiter!$D129="",DATE(2029,13,0),Mitarbeiter!$D129),TODAY()))-(MAX(DATE(2029,12,1),Mitarbeiter!$C129))+1),MAX(0,NETWORKDAYS(MAX(DATE(2029,12,1),Mitarbeiter!$C129),MIN(DATE(2029,13,0),IF(Mitarbeiter!$D129="",DATE(2029,13,0),Mitarbeiter!$D129),TODAY()),Einstellungen!$F$13:$F$67)))*N(Mitarbeiter!$E129)/IF(Einstellungen!$C$11="7 Tage",7,5),N('Ist-Stunden'!BA129)+(N(Krankheitstage!CL129)+N(Krankheitstage!CX129))*N($C129))))</f>
        <v/>
      </c>
      <c r="CF129" s="76">
        <f>IF($B129="",0,IF(Einstellungen!$C$10="Ja",MAX(IF(Einstellungen!$C$11="7 Tage",MAX(0,(MIN(DATE(2030,2,0),IF(Mitarbeiter!$D129="",DATE(2030,2,0),Mitarbeiter!$D129),TODAY()))-(MAX(DATE(2030,1,1),Mitarbeiter!$C129))+1),MAX(0,NETWORKDAYS(MAX(DATE(2030,1,1),Mitarbeiter!$C129),MIN(DATE(2030,2,0),IF(Mitarbeiter!$D129="",DATE(2030,2,0),Mitarbeiter!$D129),TODAY()),Einstellungen!$F$13:$F$67)))*N(Mitarbeiter!$E129)/IF(Einstellungen!$C$11="7 Tage",7,5),N('Ist-Stunden'!BB129)),MAX(IF(Einstellungen!$C$11="7 Tage",MAX(0,(MIN(DATE(2030,2,0),IF(Mitarbeiter!$D129="",DATE(2030,2,0),Mitarbeiter!$D129),TODAY()))-(MAX(DATE(2030,1,1),Mitarbeiter!$C129))+1),MAX(0,NETWORKDAYS(MAX(DATE(2030,1,1),Mitarbeiter!$C129),MIN(DATE(2030,2,0),IF(Mitarbeiter!$D129="",DATE(2030,2,0),Mitarbeiter!$D129),TODAY()),Einstellungen!$F$13:$F$67)))*N(Mitarbeiter!$E129)/IF(Einstellungen!$C$11="7 Tage",7,5),N('Ist-Stunden'!BB129)+(N(Krankheitstage!CY129)+N(Krankheitstage!DK129))*N($C129))))</f>
        <v/>
      </c>
      <c r="CG129" s="76">
        <f>IF($B129="",0,IF(Einstellungen!$C$10="Ja",MAX(IF(Einstellungen!$C$11="7 Tage",MAX(0,(MIN(DATE(2030,3,0),IF(Mitarbeiter!$D129="",DATE(2030,3,0),Mitarbeiter!$D129),TODAY()))-(MAX(DATE(2030,2,1),Mitarbeiter!$C129))+1),MAX(0,NETWORKDAYS(MAX(DATE(2030,2,1),Mitarbeiter!$C129),MIN(DATE(2030,3,0),IF(Mitarbeiter!$D129="",DATE(2030,3,0),Mitarbeiter!$D129),TODAY()),Einstellungen!$F$13:$F$67)))*N(Mitarbeiter!$E129)/IF(Einstellungen!$C$11="7 Tage",7,5),N('Ist-Stunden'!BC129)),MAX(IF(Einstellungen!$C$11="7 Tage",MAX(0,(MIN(DATE(2030,3,0),IF(Mitarbeiter!$D129="",DATE(2030,3,0),Mitarbeiter!$D129),TODAY()))-(MAX(DATE(2030,2,1),Mitarbeiter!$C129))+1),MAX(0,NETWORKDAYS(MAX(DATE(2030,2,1),Mitarbeiter!$C129),MIN(DATE(2030,3,0),IF(Mitarbeiter!$D129="",DATE(2030,3,0),Mitarbeiter!$D129),TODAY()),Einstellungen!$F$13:$F$67)))*N(Mitarbeiter!$E129)/IF(Einstellungen!$C$11="7 Tage",7,5),N('Ist-Stunden'!BC129)+(N(Krankheitstage!CZ129)+N(Krankheitstage!DL129))*N($C129))))</f>
        <v/>
      </c>
      <c r="CH129" s="76">
        <f>IF($B129="",0,IF(Einstellungen!$C$10="Ja",MAX(IF(Einstellungen!$C$11="7 Tage",MAX(0,(MIN(DATE(2030,4,0),IF(Mitarbeiter!$D129="",DATE(2030,4,0),Mitarbeiter!$D129),TODAY()))-(MAX(DATE(2030,3,1),Mitarbeiter!$C129))+1),MAX(0,NETWORKDAYS(MAX(DATE(2030,3,1),Mitarbeiter!$C129),MIN(DATE(2030,4,0),IF(Mitarbeiter!$D129="",DATE(2030,4,0),Mitarbeiter!$D129),TODAY()),Einstellungen!$F$13:$F$67)))*N(Mitarbeiter!$E129)/IF(Einstellungen!$C$11="7 Tage",7,5),N('Ist-Stunden'!BD129)),MAX(IF(Einstellungen!$C$11="7 Tage",MAX(0,(MIN(DATE(2030,4,0),IF(Mitarbeiter!$D129="",DATE(2030,4,0),Mitarbeiter!$D129),TODAY()))-(MAX(DATE(2030,3,1),Mitarbeiter!$C129))+1),MAX(0,NETWORKDAYS(MAX(DATE(2030,3,1),Mitarbeiter!$C129),MIN(DATE(2030,4,0),IF(Mitarbeiter!$D129="",DATE(2030,4,0),Mitarbeiter!$D129),TODAY()),Einstellungen!$F$13:$F$67)))*N(Mitarbeiter!$E129)/IF(Einstellungen!$C$11="7 Tage",7,5),N('Ist-Stunden'!BD129)+(N(Krankheitstage!DA129)+N(Krankheitstage!DM129))*N($C129))))</f>
        <v/>
      </c>
      <c r="CI129" s="76">
        <f>IF($B129="",0,IF(Einstellungen!$C$10="Ja",MAX(IF(Einstellungen!$C$11="7 Tage",MAX(0,(MIN(DATE(2030,5,0),IF(Mitarbeiter!$D129="",DATE(2030,5,0),Mitarbeiter!$D129),TODAY()))-(MAX(DATE(2030,4,1),Mitarbeiter!$C129))+1),MAX(0,NETWORKDAYS(MAX(DATE(2030,4,1),Mitarbeiter!$C129),MIN(DATE(2030,5,0),IF(Mitarbeiter!$D129="",DATE(2030,5,0),Mitarbeiter!$D129),TODAY()),Einstellungen!$F$13:$F$67)))*N(Mitarbeiter!$E129)/IF(Einstellungen!$C$11="7 Tage",7,5),N('Ist-Stunden'!BE129)),MAX(IF(Einstellungen!$C$11="7 Tage",MAX(0,(MIN(DATE(2030,5,0),IF(Mitarbeiter!$D129="",DATE(2030,5,0),Mitarbeiter!$D129),TODAY()))-(MAX(DATE(2030,4,1),Mitarbeiter!$C129))+1),MAX(0,NETWORKDAYS(MAX(DATE(2030,4,1),Mitarbeiter!$C129),MIN(DATE(2030,5,0),IF(Mitarbeiter!$D129="",DATE(2030,5,0),Mitarbeiter!$D129),TODAY()),Einstellungen!$F$13:$F$67)))*N(Mitarbeiter!$E129)/IF(Einstellungen!$C$11="7 Tage",7,5),N('Ist-Stunden'!BE129)+(N(Krankheitstage!DB129)+N(Krankheitstage!DN129))*N($C129))))</f>
        <v/>
      </c>
      <c r="CJ129" s="76">
        <f>IF($B129="",0,IF(Einstellungen!$C$10="Ja",MAX(IF(Einstellungen!$C$11="7 Tage",MAX(0,(MIN(DATE(2030,6,0),IF(Mitarbeiter!$D129="",DATE(2030,6,0),Mitarbeiter!$D129),TODAY()))-(MAX(DATE(2030,5,1),Mitarbeiter!$C129))+1),MAX(0,NETWORKDAYS(MAX(DATE(2030,5,1),Mitarbeiter!$C129),MIN(DATE(2030,6,0),IF(Mitarbeiter!$D129="",DATE(2030,6,0),Mitarbeiter!$D129),TODAY()),Einstellungen!$F$13:$F$67)))*N(Mitarbeiter!$E129)/IF(Einstellungen!$C$11="7 Tage",7,5),N('Ist-Stunden'!BF129)),MAX(IF(Einstellungen!$C$11="7 Tage",MAX(0,(MIN(DATE(2030,6,0),IF(Mitarbeiter!$D129="",DATE(2030,6,0),Mitarbeiter!$D129),TODAY()))-(MAX(DATE(2030,5,1),Mitarbeiter!$C129))+1),MAX(0,NETWORKDAYS(MAX(DATE(2030,5,1),Mitarbeiter!$C129),MIN(DATE(2030,6,0),IF(Mitarbeiter!$D129="",DATE(2030,6,0),Mitarbeiter!$D129),TODAY()),Einstellungen!$F$13:$F$67)))*N(Mitarbeiter!$E129)/IF(Einstellungen!$C$11="7 Tage",7,5),N('Ist-Stunden'!BF129)+(N(Krankheitstage!DC129)+N(Krankheitstage!DO129))*N($C129))))</f>
        <v/>
      </c>
      <c r="CK129" s="76">
        <f>IF($B129="",0,IF(Einstellungen!$C$10="Ja",MAX(IF(Einstellungen!$C$11="7 Tage",MAX(0,(MIN(DATE(2030,7,0),IF(Mitarbeiter!$D129="",DATE(2030,7,0),Mitarbeiter!$D129),TODAY()))-(MAX(DATE(2030,6,1),Mitarbeiter!$C129))+1),MAX(0,NETWORKDAYS(MAX(DATE(2030,6,1),Mitarbeiter!$C129),MIN(DATE(2030,7,0),IF(Mitarbeiter!$D129="",DATE(2030,7,0),Mitarbeiter!$D129),TODAY()),Einstellungen!$F$13:$F$67)))*N(Mitarbeiter!$E129)/IF(Einstellungen!$C$11="7 Tage",7,5),N('Ist-Stunden'!BG129)),MAX(IF(Einstellungen!$C$11="7 Tage",MAX(0,(MIN(DATE(2030,7,0),IF(Mitarbeiter!$D129="",DATE(2030,7,0),Mitarbeiter!$D129),TODAY()))-(MAX(DATE(2030,6,1),Mitarbeiter!$C129))+1),MAX(0,NETWORKDAYS(MAX(DATE(2030,6,1),Mitarbeiter!$C129),MIN(DATE(2030,7,0),IF(Mitarbeiter!$D129="",DATE(2030,7,0),Mitarbeiter!$D129),TODAY()),Einstellungen!$F$13:$F$67)))*N(Mitarbeiter!$E129)/IF(Einstellungen!$C$11="7 Tage",7,5),N('Ist-Stunden'!BG129)+(N(Krankheitstage!DD129)+N(Krankheitstage!DP129))*N($C129))))</f>
        <v/>
      </c>
      <c r="CL129" s="76">
        <f>IF($B129="",0,IF(Einstellungen!$C$10="Ja",MAX(IF(Einstellungen!$C$11="7 Tage",MAX(0,(MIN(DATE(2030,8,0),IF(Mitarbeiter!$D129="",DATE(2030,8,0),Mitarbeiter!$D129),TODAY()))-(MAX(DATE(2030,7,1),Mitarbeiter!$C129))+1),MAX(0,NETWORKDAYS(MAX(DATE(2030,7,1),Mitarbeiter!$C129),MIN(DATE(2030,8,0),IF(Mitarbeiter!$D129="",DATE(2030,8,0),Mitarbeiter!$D129),TODAY()),Einstellungen!$F$13:$F$67)))*N(Mitarbeiter!$E129)/IF(Einstellungen!$C$11="7 Tage",7,5),N('Ist-Stunden'!BH129)),MAX(IF(Einstellungen!$C$11="7 Tage",MAX(0,(MIN(DATE(2030,8,0),IF(Mitarbeiter!$D129="",DATE(2030,8,0),Mitarbeiter!$D129),TODAY()))-(MAX(DATE(2030,7,1),Mitarbeiter!$C129))+1),MAX(0,NETWORKDAYS(MAX(DATE(2030,7,1),Mitarbeiter!$C129),MIN(DATE(2030,8,0),IF(Mitarbeiter!$D129="",DATE(2030,8,0),Mitarbeiter!$D129),TODAY()),Einstellungen!$F$13:$F$67)))*N(Mitarbeiter!$E129)/IF(Einstellungen!$C$11="7 Tage",7,5),N('Ist-Stunden'!BH129)+(N(Krankheitstage!DE129)+N(Krankheitstage!DQ129))*N($C129))))</f>
        <v/>
      </c>
      <c r="CM129" s="76">
        <f>IF($B129="",0,IF(Einstellungen!$C$10="Ja",MAX(IF(Einstellungen!$C$11="7 Tage",MAX(0,(MIN(DATE(2030,9,0),IF(Mitarbeiter!$D129="",DATE(2030,9,0),Mitarbeiter!$D129),TODAY()))-(MAX(DATE(2030,8,1),Mitarbeiter!$C129))+1),MAX(0,NETWORKDAYS(MAX(DATE(2030,8,1),Mitarbeiter!$C129),MIN(DATE(2030,9,0),IF(Mitarbeiter!$D129="",DATE(2030,9,0),Mitarbeiter!$D129),TODAY()),Einstellungen!$F$13:$F$67)))*N(Mitarbeiter!$E129)/IF(Einstellungen!$C$11="7 Tage",7,5),N('Ist-Stunden'!BI129)),MAX(IF(Einstellungen!$C$11="7 Tage",MAX(0,(MIN(DATE(2030,9,0),IF(Mitarbeiter!$D129="",DATE(2030,9,0),Mitarbeiter!$D129),TODAY()))-(MAX(DATE(2030,8,1),Mitarbeiter!$C129))+1),MAX(0,NETWORKDAYS(MAX(DATE(2030,8,1),Mitarbeiter!$C129),MIN(DATE(2030,9,0),IF(Mitarbeiter!$D129="",DATE(2030,9,0),Mitarbeiter!$D129),TODAY()),Einstellungen!$F$13:$F$67)))*N(Mitarbeiter!$E129)/IF(Einstellungen!$C$11="7 Tage",7,5),N('Ist-Stunden'!BI129)+(N(Krankheitstage!DF129)+N(Krankheitstage!DR129))*N($C129))))</f>
        <v/>
      </c>
      <c r="CN129" s="76">
        <f>IF($B129="",0,IF(Einstellungen!$C$10="Ja",MAX(IF(Einstellungen!$C$11="7 Tage",MAX(0,(MIN(DATE(2030,10,0),IF(Mitarbeiter!$D129="",DATE(2030,10,0),Mitarbeiter!$D129),TODAY()))-(MAX(DATE(2030,9,1),Mitarbeiter!$C129))+1),MAX(0,NETWORKDAYS(MAX(DATE(2030,9,1),Mitarbeiter!$C129),MIN(DATE(2030,10,0),IF(Mitarbeiter!$D129="",DATE(2030,10,0),Mitarbeiter!$D129),TODAY()),Einstellungen!$F$13:$F$67)))*N(Mitarbeiter!$E129)/IF(Einstellungen!$C$11="7 Tage",7,5),N('Ist-Stunden'!BJ129)),MAX(IF(Einstellungen!$C$11="7 Tage",MAX(0,(MIN(DATE(2030,10,0),IF(Mitarbeiter!$D129="",DATE(2030,10,0),Mitarbeiter!$D129),TODAY()))-(MAX(DATE(2030,9,1),Mitarbeiter!$C129))+1),MAX(0,NETWORKDAYS(MAX(DATE(2030,9,1),Mitarbeiter!$C129),MIN(DATE(2030,10,0),IF(Mitarbeiter!$D129="",DATE(2030,10,0),Mitarbeiter!$D129),TODAY()),Einstellungen!$F$13:$F$67)))*N(Mitarbeiter!$E129)/IF(Einstellungen!$C$11="7 Tage",7,5),N('Ist-Stunden'!BJ129)+(N(Krankheitstage!DG129)+N(Krankheitstage!DS129))*N($C129))))</f>
        <v/>
      </c>
      <c r="CO129" s="76">
        <f>IF($B129="",0,IF(Einstellungen!$C$10="Ja",MAX(IF(Einstellungen!$C$11="7 Tage",MAX(0,(MIN(DATE(2030,11,0),IF(Mitarbeiter!$D129="",DATE(2030,11,0),Mitarbeiter!$D129),TODAY()))-(MAX(DATE(2030,10,1),Mitarbeiter!$C129))+1),MAX(0,NETWORKDAYS(MAX(DATE(2030,10,1),Mitarbeiter!$C129),MIN(DATE(2030,11,0),IF(Mitarbeiter!$D129="",DATE(2030,11,0),Mitarbeiter!$D129),TODAY()),Einstellungen!$F$13:$F$67)))*N(Mitarbeiter!$E129)/IF(Einstellungen!$C$11="7 Tage",7,5),N('Ist-Stunden'!BK129)),MAX(IF(Einstellungen!$C$11="7 Tage",MAX(0,(MIN(DATE(2030,11,0),IF(Mitarbeiter!$D129="",DATE(2030,11,0),Mitarbeiter!$D129),TODAY()))-(MAX(DATE(2030,10,1),Mitarbeiter!$C129))+1),MAX(0,NETWORKDAYS(MAX(DATE(2030,10,1),Mitarbeiter!$C129),MIN(DATE(2030,11,0),IF(Mitarbeiter!$D129="",DATE(2030,11,0),Mitarbeiter!$D129),TODAY()),Einstellungen!$F$13:$F$67)))*N(Mitarbeiter!$E129)/IF(Einstellungen!$C$11="7 Tage",7,5),N('Ist-Stunden'!BK129)+(N(Krankheitstage!DH129)+N(Krankheitstage!DT129))*N($C129))))</f>
        <v/>
      </c>
      <c r="CP129" s="76">
        <f>IF($B129="",0,IF(Einstellungen!$C$10="Ja",MAX(IF(Einstellungen!$C$11="7 Tage",MAX(0,(MIN(DATE(2030,12,0),IF(Mitarbeiter!$D129="",DATE(2030,12,0),Mitarbeiter!$D129),TODAY()))-(MAX(DATE(2030,11,1),Mitarbeiter!$C129))+1),MAX(0,NETWORKDAYS(MAX(DATE(2030,11,1),Mitarbeiter!$C129),MIN(DATE(2030,12,0),IF(Mitarbeiter!$D129="",DATE(2030,12,0),Mitarbeiter!$D129),TODAY()),Einstellungen!$F$13:$F$67)))*N(Mitarbeiter!$E129)/IF(Einstellungen!$C$11="7 Tage",7,5),N('Ist-Stunden'!BL129)),MAX(IF(Einstellungen!$C$11="7 Tage",MAX(0,(MIN(DATE(2030,12,0),IF(Mitarbeiter!$D129="",DATE(2030,12,0),Mitarbeiter!$D129),TODAY()))-(MAX(DATE(2030,11,1),Mitarbeiter!$C129))+1),MAX(0,NETWORKDAYS(MAX(DATE(2030,11,1),Mitarbeiter!$C129),MIN(DATE(2030,12,0),IF(Mitarbeiter!$D129="",DATE(2030,12,0),Mitarbeiter!$D129),TODAY()),Einstellungen!$F$13:$F$67)))*N(Mitarbeiter!$E129)/IF(Einstellungen!$C$11="7 Tage",7,5),N('Ist-Stunden'!BL129)+(N(Krankheitstage!DI129)+N(Krankheitstage!DU129))*N($C129))))</f>
        <v/>
      </c>
      <c r="CQ129" s="76">
        <f>IF($B129="",0,IF(Einstellungen!$C$10="Ja",MAX(IF(Einstellungen!$C$11="7 Tage",MAX(0,(MIN(DATE(2030,13,0),IF(Mitarbeiter!$D129="",DATE(2030,13,0),Mitarbeiter!$D129),TODAY()))-(MAX(DATE(2030,12,1),Mitarbeiter!$C129))+1),MAX(0,NETWORKDAYS(MAX(DATE(2030,12,1),Mitarbeiter!$C129),MIN(DATE(2030,13,0),IF(Mitarbeiter!$D129="",DATE(2030,13,0),Mitarbeiter!$D129),TODAY()),Einstellungen!$F$13:$F$67)))*N(Mitarbeiter!$E129)/IF(Einstellungen!$C$11="7 Tage",7,5),N('Ist-Stunden'!BM129)),MAX(IF(Einstellungen!$C$11="7 Tage",MAX(0,(MIN(DATE(2030,13,0),IF(Mitarbeiter!$D129="",DATE(2030,13,0),Mitarbeiter!$D129),TODAY()))-(MAX(DATE(2030,12,1),Mitarbeiter!$C129))+1),MAX(0,NETWORKDAYS(MAX(DATE(2030,12,1),Mitarbeiter!$C129),MIN(DATE(2030,13,0),IF(Mitarbeiter!$D129="",DATE(2030,13,0),Mitarbeiter!$D129),TODAY()),Einstellungen!$F$13:$F$67)))*N(Mitarbeiter!$E129)/IF(Einstellungen!$C$11="7 Tage",7,5),N('Ist-Stunden'!BM129)+(N(Krankheitstage!DJ129)+N(Krankheitstage!DV129))*N($C129))))</f>
        <v/>
      </c>
    </row>
    <row r="130">
      <c r="A130" s="73">
        <f>IF(Mitarbeiter!B130="","",Mitarbeiter!A130)</f>
        <v/>
      </c>
      <c r="B130" s="6">
        <f>IF(Mitarbeiter!B130="","",Mitarbeiter!B130)</f>
        <v/>
      </c>
      <c r="C130" s="74">
        <f>IF(Mitarbeiter!B130="","",Mitarbeiter!F130)</f>
        <v/>
      </c>
      <c r="D130" s="75">
        <f>N(INDEX(Krankheitstage!$G130:$DV130,1,(Einstellungen!$C$3-2026)*24+1))</f>
        <v/>
      </c>
      <c r="E130" s="75">
        <f>N(INDEX(Krankheitstage!$G130:$DV130,1,(Einstellungen!$C$3-2026)*24+2))</f>
        <v/>
      </c>
      <c r="F130" s="75">
        <f>N(INDEX(Krankheitstage!$G130:$DV130,1,(Einstellungen!$C$3-2026)*24+3))</f>
        <v/>
      </c>
      <c r="G130" s="75">
        <f>N(INDEX(Krankheitstage!$G130:$DV130,1,(Einstellungen!$C$3-2026)*24+4))</f>
        <v/>
      </c>
      <c r="H130" s="75">
        <f>N(INDEX(Krankheitstage!$G130:$DV130,1,(Einstellungen!$C$3-2026)*24+5))</f>
        <v/>
      </c>
      <c r="I130" s="75">
        <f>N(INDEX(Krankheitstage!$G130:$DV130,1,(Einstellungen!$C$3-2026)*24+6))</f>
        <v/>
      </c>
      <c r="J130" s="75">
        <f>N(INDEX(Krankheitstage!$G130:$DV130,1,(Einstellungen!$C$3-2026)*24+7))</f>
        <v/>
      </c>
      <c r="K130" s="75">
        <f>N(INDEX(Krankheitstage!$G130:$DV130,1,(Einstellungen!$C$3-2026)*24+8))</f>
        <v/>
      </c>
      <c r="L130" s="75">
        <f>N(INDEX(Krankheitstage!$G130:$DV130,1,(Einstellungen!$C$3-2026)*24+9))</f>
        <v/>
      </c>
      <c r="M130" s="75">
        <f>N(INDEX(Krankheitstage!$G130:$DV130,1,(Einstellungen!$C$3-2026)*24+10))</f>
        <v/>
      </c>
      <c r="N130" s="75">
        <f>N(INDEX(Krankheitstage!$G130:$DV130,1,(Einstellungen!$C$3-2026)*24+11))</f>
        <v/>
      </c>
      <c r="O130" s="75">
        <f>N(INDEX(Krankheitstage!$G130:$DV130,1,(Einstellungen!$C$3-2026)*24+12))</f>
        <v/>
      </c>
      <c r="P130" s="75">
        <f>IF($B130="","",SUM(D130:O130))</f>
        <v/>
      </c>
      <c r="Q130" s="75">
        <f>N(INDEX(Krankheitstage!$G130:$DV130,1,(Einstellungen!$C$3-2026)*24+13))</f>
        <v/>
      </c>
      <c r="R130" s="75">
        <f>N(INDEX(Krankheitstage!$G130:$DV130,1,(Einstellungen!$C$3-2026)*24+14))</f>
        <v/>
      </c>
      <c r="S130" s="75">
        <f>N(INDEX(Krankheitstage!$G130:$DV130,1,(Einstellungen!$C$3-2026)*24+15))</f>
        <v/>
      </c>
      <c r="T130" s="75">
        <f>N(INDEX(Krankheitstage!$G130:$DV130,1,(Einstellungen!$C$3-2026)*24+16))</f>
        <v/>
      </c>
      <c r="U130" s="75">
        <f>N(INDEX(Krankheitstage!$G130:$DV130,1,(Einstellungen!$C$3-2026)*24+17))</f>
        <v/>
      </c>
      <c r="V130" s="75">
        <f>N(INDEX(Krankheitstage!$G130:$DV130,1,(Einstellungen!$C$3-2026)*24+18))</f>
        <v/>
      </c>
      <c r="W130" s="75">
        <f>N(INDEX(Krankheitstage!$G130:$DV130,1,(Einstellungen!$C$3-2026)*24+19))</f>
        <v/>
      </c>
      <c r="X130" s="75">
        <f>N(INDEX(Krankheitstage!$G130:$DV130,1,(Einstellungen!$C$3-2026)*24+20))</f>
        <v/>
      </c>
      <c r="Y130" s="75">
        <f>N(INDEX(Krankheitstage!$G130:$DV130,1,(Einstellungen!$C$3-2026)*24+21))</f>
        <v/>
      </c>
      <c r="Z130" s="75">
        <f>N(INDEX(Krankheitstage!$G130:$DV130,1,(Einstellungen!$C$3-2026)*24+22))</f>
        <v/>
      </c>
      <c r="AA130" s="75">
        <f>N(INDEX(Krankheitstage!$G130:$DV130,1,(Einstellungen!$C$3-2026)*24+23))</f>
        <v/>
      </c>
      <c r="AB130" s="75">
        <f>N(INDEX(Krankheitstage!$G130:$DV130,1,(Einstellungen!$C$3-2026)*24+24))</f>
        <v/>
      </c>
      <c r="AC130" s="75">
        <f>IF($B130="","",SUM(Q130:AB130))</f>
        <v/>
      </c>
      <c r="AD130" s="75">
        <f>IF($B130="","",SUM(P130,AC130))</f>
        <v/>
      </c>
      <c r="AE130" s="76">
        <f>IF($B130="","",AD130*N(C130))</f>
        <v/>
      </c>
      <c r="AF130" s="75">
        <f>IF($B130="","",Krankheitstage!E130)</f>
        <v/>
      </c>
      <c r="AG130" s="76">
        <f>IF($B130="","",AF130*N(C130))</f>
        <v/>
      </c>
      <c r="AH130" s="76">
        <f>IF($B130="","",INDEX($AJ130:$CQ130,1,(Einstellungen!$C$3-2026)*12+1)+INDEX($AJ130:$CQ130,1,(Einstellungen!$C$3-2026)*12+2)+INDEX($AJ130:$CQ130,1,(Einstellungen!$C$3-2026)*12+3)+INDEX($AJ130:$CQ130,1,(Einstellungen!$C$3-2026)*12+4)+INDEX($AJ130:$CQ130,1,(Einstellungen!$C$3-2026)*12+5)+INDEX($AJ130:$CQ130,1,(Einstellungen!$C$3-2026)*12+6)+INDEX($AJ130:$CQ130,1,(Einstellungen!$C$3-2026)*12+7)+INDEX($AJ130:$CQ130,1,(Einstellungen!$C$3-2026)*12+8)+INDEX($AJ130:$CQ130,1,(Einstellungen!$C$3-2026)*12+9)+INDEX($AJ130:$CQ130,1,(Einstellungen!$C$3-2026)*12+10)+INDEX($AJ130:$CQ130,1,(Einstellungen!$C$3-2026)*12+11)+INDEX($AJ130:$CQ130,1,(Einstellungen!$C$3-2026)*12+12))</f>
        <v/>
      </c>
      <c r="AI130" s="76">
        <f>IF($B130="","",SUM($AJ130:$CQ130))</f>
        <v/>
      </c>
      <c r="AJ130" s="76">
        <f>IF($B130="",0,IF(Einstellungen!$C$10="Ja",MAX(IF(Einstellungen!$C$11="7 Tage",MAX(0,(MIN(DATE(2026,2,0),IF(Mitarbeiter!$D130="",DATE(2026,2,0),Mitarbeiter!$D130),TODAY()))-(MAX(DATE(2026,1,1),Mitarbeiter!$C130))+1),MAX(0,NETWORKDAYS(MAX(DATE(2026,1,1),Mitarbeiter!$C130),MIN(DATE(2026,2,0),IF(Mitarbeiter!$D130="",DATE(2026,2,0),Mitarbeiter!$D130),TODAY()),Einstellungen!$F$13:$F$67)))*N(Mitarbeiter!$E130)/IF(Einstellungen!$C$11="7 Tage",7,5),N('Ist-Stunden'!F130)),MAX(IF(Einstellungen!$C$11="7 Tage",MAX(0,(MIN(DATE(2026,2,0),IF(Mitarbeiter!$D130="",DATE(2026,2,0),Mitarbeiter!$D130),TODAY()))-(MAX(DATE(2026,1,1),Mitarbeiter!$C130))+1),MAX(0,NETWORKDAYS(MAX(DATE(2026,1,1),Mitarbeiter!$C130),MIN(DATE(2026,2,0),IF(Mitarbeiter!$D130="",DATE(2026,2,0),Mitarbeiter!$D130),TODAY()),Einstellungen!$F$13:$F$67)))*N(Mitarbeiter!$E130)/IF(Einstellungen!$C$11="7 Tage",7,5),N('Ist-Stunden'!F130)+(N(Krankheitstage!G130)+N(Krankheitstage!S130))*N($C130))))</f>
        <v/>
      </c>
      <c r="AK130" s="76">
        <f>IF($B130="",0,IF(Einstellungen!$C$10="Ja",MAX(IF(Einstellungen!$C$11="7 Tage",MAX(0,(MIN(DATE(2026,3,0),IF(Mitarbeiter!$D130="",DATE(2026,3,0),Mitarbeiter!$D130),TODAY()))-(MAX(DATE(2026,2,1),Mitarbeiter!$C130))+1),MAX(0,NETWORKDAYS(MAX(DATE(2026,2,1),Mitarbeiter!$C130),MIN(DATE(2026,3,0),IF(Mitarbeiter!$D130="",DATE(2026,3,0),Mitarbeiter!$D130),TODAY()),Einstellungen!$F$13:$F$67)))*N(Mitarbeiter!$E130)/IF(Einstellungen!$C$11="7 Tage",7,5),N('Ist-Stunden'!G130)),MAX(IF(Einstellungen!$C$11="7 Tage",MAX(0,(MIN(DATE(2026,3,0),IF(Mitarbeiter!$D130="",DATE(2026,3,0),Mitarbeiter!$D130),TODAY()))-(MAX(DATE(2026,2,1),Mitarbeiter!$C130))+1),MAX(0,NETWORKDAYS(MAX(DATE(2026,2,1),Mitarbeiter!$C130),MIN(DATE(2026,3,0),IF(Mitarbeiter!$D130="",DATE(2026,3,0),Mitarbeiter!$D130),TODAY()),Einstellungen!$F$13:$F$67)))*N(Mitarbeiter!$E130)/IF(Einstellungen!$C$11="7 Tage",7,5),N('Ist-Stunden'!G130)+(N(Krankheitstage!H130)+N(Krankheitstage!T130))*N($C130))))</f>
        <v/>
      </c>
      <c r="AL130" s="76">
        <f>IF($B130="",0,IF(Einstellungen!$C$10="Ja",MAX(IF(Einstellungen!$C$11="7 Tage",MAX(0,(MIN(DATE(2026,4,0),IF(Mitarbeiter!$D130="",DATE(2026,4,0),Mitarbeiter!$D130),TODAY()))-(MAX(DATE(2026,3,1),Mitarbeiter!$C130))+1),MAX(0,NETWORKDAYS(MAX(DATE(2026,3,1),Mitarbeiter!$C130),MIN(DATE(2026,4,0),IF(Mitarbeiter!$D130="",DATE(2026,4,0),Mitarbeiter!$D130),TODAY()),Einstellungen!$F$13:$F$67)))*N(Mitarbeiter!$E130)/IF(Einstellungen!$C$11="7 Tage",7,5),N('Ist-Stunden'!H130)),MAX(IF(Einstellungen!$C$11="7 Tage",MAX(0,(MIN(DATE(2026,4,0),IF(Mitarbeiter!$D130="",DATE(2026,4,0),Mitarbeiter!$D130),TODAY()))-(MAX(DATE(2026,3,1),Mitarbeiter!$C130))+1),MAX(0,NETWORKDAYS(MAX(DATE(2026,3,1),Mitarbeiter!$C130),MIN(DATE(2026,4,0),IF(Mitarbeiter!$D130="",DATE(2026,4,0),Mitarbeiter!$D130),TODAY()),Einstellungen!$F$13:$F$67)))*N(Mitarbeiter!$E130)/IF(Einstellungen!$C$11="7 Tage",7,5),N('Ist-Stunden'!H130)+(N(Krankheitstage!I130)+N(Krankheitstage!U130))*N($C130))))</f>
        <v/>
      </c>
      <c r="AM130" s="76">
        <f>IF($B130="",0,IF(Einstellungen!$C$10="Ja",MAX(IF(Einstellungen!$C$11="7 Tage",MAX(0,(MIN(DATE(2026,5,0),IF(Mitarbeiter!$D130="",DATE(2026,5,0),Mitarbeiter!$D130),TODAY()))-(MAX(DATE(2026,4,1),Mitarbeiter!$C130))+1),MAX(0,NETWORKDAYS(MAX(DATE(2026,4,1),Mitarbeiter!$C130),MIN(DATE(2026,5,0),IF(Mitarbeiter!$D130="",DATE(2026,5,0),Mitarbeiter!$D130),TODAY()),Einstellungen!$F$13:$F$67)))*N(Mitarbeiter!$E130)/IF(Einstellungen!$C$11="7 Tage",7,5),N('Ist-Stunden'!I130)),MAX(IF(Einstellungen!$C$11="7 Tage",MAX(0,(MIN(DATE(2026,5,0),IF(Mitarbeiter!$D130="",DATE(2026,5,0),Mitarbeiter!$D130),TODAY()))-(MAX(DATE(2026,4,1),Mitarbeiter!$C130))+1),MAX(0,NETWORKDAYS(MAX(DATE(2026,4,1),Mitarbeiter!$C130),MIN(DATE(2026,5,0),IF(Mitarbeiter!$D130="",DATE(2026,5,0),Mitarbeiter!$D130),TODAY()),Einstellungen!$F$13:$F$67)))*N(Mitarbeiter!$E130)/IF(Einstellungen!$C$11="7 Tage",7,5),N('Ist-Stunden'!I130)+(N(Krankheitstage!J130)+N(Krankheitstage!V130))*N($C130))))</f>
        <v/>
      </c>
      <c r="AN130" s="76">
        <f>IF($B130="",0,IF(Einstellungen!$C$10="Ja",MAX(IF(Einstellungen!$C$11="7 Tage",MAX(0,(MIN(DATE(2026,6,0),IF(Mitarbeiter!$D130="",DATE(2026,6,0),Mitarbeiter!$D130),TODAY()))-(MAX(DATE(2026,5,1),Mitarbeiter!$C130))+1),MAX(0,NETWORKDAYS(MAX(DATE(2026,5,1),Mitarbeiter!$C130),MIN(DATE(2026,6,0),IF(Mitarbeiter!$D130="",DATE(2026,6,0),Mitarbeiter!$D130),TODAY()),Einstellungen!$F$13:$F$67)))*N(Mitarbeiter!$E130)/IF(Einstellungen!$C$11="7 Tage",7,5),N('Ist-Stunden'!J130)),MAX(IF(Einstellungen!$C$11="7 Tage",MAX(0,(MIN(DATE(2026,6,0),IF(Mitarbeiter!$D130="",DATE(2026,6,0),Mitarbeiter!$D130),TODAY()))-(MAX(DATE(2026,5,1),Mitarbeiter!$C130))+1),MAX(0,NETWORKDAYS(MAX(DATE(2026,5,1),Mitarbeiter!$C130),MIN(DATE(2026,6,0),IF(Mitarbeiter!$D130="",DATE(2026,6,0),Mitarbeiter!$D130),TODAY()),Einstellungen!$F$13:$F$67)))*N(Mitarbeiter!$E130)/IF(Einstellungen!$C$11="7 Tage",7,5),N('Ist-Stunden'!J130)+(N(Krankheitstage!K130)+N(Krankheitstage!W130))*N($C130))))</f>
        <v/>
      </c>
      <c r="AO130" s="76">
        <f>IF($B130="",0,IF(Einstellungen!$C$10="Ja",MAX(IF(Einstellungen!$C$11="7 Tage",MAX(0,(MIN(DATE(2026,7,0),IF(Mitarbeiter!$D130="",DATE(2026,7,0),Mitarbeiter!$D130),TODAY()))-(MAX(DATE(2026,6,1),Mitarbeiter!$C130))+1),MAX(0,NETWORKDAYS(MAX(DATE(2026,6,1),Mitarbeiter!$C130),MIN(DATE(2026,7,0),IF(Mitarbeiter!$D130="",DATE(2026,7,0),Mitarbeiter!$D130),TODAY()),Einstellungen!$F$13:$F$67)))*N(Mitarbeiter!$E130)/IF(Einstellungen!$C$11="7 Tage",7,5),N('Ist-Stunden'!K130)),MAX(IF(Einstellungen!$C$11="7 Tage",MAX(0,(MIN(DATE(2026,7,0),IF(Mitarbeiter!$D130="",DATE(2026,7,0),Mitarbeiter!$D130),TODAY()))-(MAX(DATE(2026,6,1),Mitarbeiter!$C130))+1),MAX(0,NETWORKDAYS(MAX(DATE(2026,6,1),Mitarbeiter!$C130),MIN(DATE(2026,7,0),IF(Mitarbeiter!$D130="",DATE(2026,7,0),Mitarbeiter!$D130),TODAY()),Einstellungen!$F$13:$F$67)))*N(Mitarbeiter!$E130)/IF(Einstellungen!$C$11="7 Tage",7,5),N('Ist-Stunden'!K130)+(N(Krankheitstage!L130)+N(Krankheitstage!X130))*N($C130))))</f>
        <v/>
      </c>
      <c r="AP130" s="76">
        <f>IF($B130="",0,IF(Einstellungen!$C$10="Ja",MAX(IF(Einstellungen!$C$11="7 Tage",MAX(0,(MIN(DATE(2026,8,0),IF(Mitarbeiter!$D130="",DATE(2026,8,0),Mitarbeiter!$D130),TODAY()))-(MAX(DATE(2026,7,1),Mitarbeiter!$C130))+1),MAX(0,NETWORKDAYS(MAX(DATE(2026,7,1),Mitarbeiter!$C130),MIN(DATE(2026,8,0),IF(Mitarbeiter!$D130="",DATE(2026,8,0),Mitarbeiter!$D130),TODAY()),Einstellungen!$F$13:$F$67)))*N(Mitarbeiter!$E130)/IF(Einstellungen!$C$11="7 Tage",7,5),N('Ist-Stunden'!L130)),MAX(IF(Einstellungen!$C$11="7 Tage",MAX(0,(MIN(DATE(2026,8,0),IF(Mitarbeiter!$D130="",DATE(2026,8,0),Mitarbeiter!$D130),TODAY()))-(MAX(DATE(2026,7,1),Mitarbeiter!$C130))+1),MAX(0,NETWORKDAYS(MAX(DATE(2026,7,1),Mitarbeiter!$C130),MIN(DATE(2026,8,0),IF(Mitarbeiter!$D130="",DATE(2026,8,0),Mitarbeiter!$D130),TODAY()),Einstellungen!$F$13:$F$67)))*N(Mitarbeiter!$E130)/IF(Einstellungen!$C$11="7 Tage",7,5),N('Ist-Stunden'!L130)+(N(Krankheitstage!M130)+N(Krankheitstage!Y130))*N($C130))))</f>
        <v/>
      </c>
      <c r="AQ130" s="76">
        <f>IF($B130="",0,IF(Einstellungen!$C$10="Ja",MAX(IF(Einstellungen!$C$11="7 Tage",MAX(0,(MIN(DATE(2026,9,0),IF(Mitarbeiter!$D130="",DATE(2026,9,0),Mitarbeiter!$D130),TODAY()))-(MAX(DATE(2026,8,1),Mitarbeiter!$C130))+1),MAX(0,NETWORKDAYS(MAX(DATE(2026,8,1),Mitarbeiter!$C130),MIN(DATE(2026,9,0),IF(Mitarbeiter!$D130="",DATE(2026,9,0),Mitarbeiter!$D130),TODAY()),Einstellungen!$F$13:$F$67)))*N(Mitarbeiter!$E130)/IF(Einstellungen!$C$11="7 Tage",7,5),N('Ist-Stunden'!M130)),MAX(IF(Einstellungen!$C$11="7 Tage",MAX(0,(MIN(DATE(2026,9,0),IF(Mitarbeiter!$D130="",DATE(2026,9,0),Mitarbeiter!$D130),TODAY()))-(MAX(DATE(2026,8,1),Mitarbeiter!$C130))+1),MAX(0,NETWORKDAYS(MAX(DATE(2026,8,1),Mitarbeiter!$C130),MIN(DATE(2026,9,0),IF(Mitarbeiter!$D130="",DATE(2026,9,0),Mitarbeiter!$D130),TODAY()),Einstellungen!$F$13:$F$67)))*N(Mitarbeiter!$E130)/IF(Einstellungen!$C$11="7 Tage",7,5),N('Ist-Stunden'!M130)+(N(Krankheitstage!N130)+N(Krankheitstage!Z130))*N($C130))))</f>
        <v/>
      </c>
      <c r="AR130" s="76">
        <f>IF($B130="",0,IF(Einstellungen!$C$10="Ja",MAX(IF(Einstellungen!$C$11="7 Tage",MAX(0,(MIN(DATE(2026,10,0),IF(Mitarbeiter!$D130="",DATE(2026,10,0),Mitarbeiter!$D130),TODAY()))-(MAX(DATE(2026,9,1),Mitarbeiter!$C130))+1),MAX(0,NETWORKDAYS(MAX(DATE(2026,9,1),Mitarbeiter!$C130),MIN(DATE(2026,10,0),IF(Mitarbeiter!$D130="",DATE(2026,10,0),Mitarbeiter!$D130),TODAY()),Einstellungen!$F$13:$F$67)))*N(Mitarbeiter!$E130)/IF(Einstellungen!$C$11="7 Tage",7,5),N('Ist-Stunden'!N130)),MAX(IF(Einstellungen!$C$11="7 Tage",MAX(0,(MIN(DATE(2026,10,0),IF(Mitarbeiter!$D130="",DATE(2026,10,0),Mitarbeiter!$D130),TODAY()))-(MAX(DATE(2026,9,1),Mitarbeiter!$C130))+1),MAX(0,NETWORKDAYS(MAX(DATE(2026,9,1),Mitarbeiter!$C130),MIN(DATE(2026,10,0),IF(Mitarbeiter!$D130="",DATE(2026,10,0),Mitarbeiter!$D130),TODAY()),Einstellungen!$F$13:$F$67)))*N(Mitarbeiter!$E130)/IF(Einstellungen!$C$11="7 Tage",7,5),N('Ist-Stunden'!N130)+(N(Krankheitstage!O130)+N(Krankheitstage!AA130))*N($C130))))</f>
        <v/>
      </c>
      <c r="AS130" s="76">
        <f>IF($B130="",0,IF(Einstellungen!$C$10="Ja",MAX(IF(Einstellungen!$C$11="7 Tage",MAX(0,(MIN(DATE(2026,11,0),IF(Mitarbeiter!$D130="",DATE(2026,11,0),Mitarbeiter!$D130),TODAY()))-(MAX(DATE(2026,10,1),Mitarbeiter!$C130))+1),MAX(0,NETWORKDAYS(MAX(DATE(2026,10,1),Mitarbeiter!$C130),MIN(DATE(2026,11,0),IF(Mitarbeiter!$D130="",DATE(2026,11,0),Mitarbeiter!$D130),TODAY()),Einstellungen!$F$13:$F$67)))*N(Mitarbeiter!$E130)/IF(Einstellungen!$C$11="7 Tage",7,5),N('Ist-Stunden'!O130)),MAX(IF(Einstellungen!$C$11="7 Tage",MAX(0,(MIN(DATE(2026,11,0),IF(Mitarbeiter!$D130="",DATE(2026,11,0),Mitarbeiter!$D130),TODAY()))-(MAX(DATE(2026,10,1),Mitarbeiter!$C130))+1),MAX(0,NETWORKDAYS(MAX(DATE(2026,10,1),Mitarbeiter!$C130),MIN(DATE(2026,11,0),IF(Mitarbeiter!$D130="",DATE(2026,11,0),Mitarbeiter!$D130),TODAY()),Einstellungen!$F$13:$F$67)))*N(Mitarbeiter!$E130)/IF(Einstellungen!$C$11="7 Tage",7,5),N('Ist-Stunden'!O130)+(N(Krankheitstage!P130)+N(Krankheitstage!AB130))*N($C130))))</f>
        <v/>
      </c>
      <c r="AT130" s="76">
        <f>IF($B130="",0,IF(Einstellungen!$C$10="Ja",MAX(IF(Einstellungen!$C$11="7 Tage",MAX(0,(MIN(DATE(2026,12,0),IF(Mitarbeiter!$D130="",DATE(2026,12,0),Mitarbeiter!$D130),TODAY()))-(MAX(DATE(2026,11,1),Mitarbeiter!$C130))+1),MAX(0,NETWORKDAYS(MAX(DATE(2026,11,1),Mitarbeiter!$C130),MIN(DATE(2026,12,0),IF(Mitarbeiter!$D130="",DATE(2026,12,0),Mitarbeiter!$D130),TODAY()),Einstellungen!$F$13:$F$67)))*N(Mitarbeiter!$E130)/IF(Einstellungen!$C$11="7 Tage",7,5),N('Ist-Stunden'!P130)),MAX(IF(Einstellungen!$C$11="7 Tage",MAX(0,(MIN(DATE(2026,12,0),IF(Mitarbeiter!$D130="",DATE(2026,12,0),Mitarbeiter!$D130),TODAY()))-(MAX(DATE(2026,11,1),Mitarbeiter!$C130))+1),MAX(0,NETWORKDAYS(MAX(DATE(2026,11,1),Mitarbeiter!$C130),MIN(DATE(2026,12,0),IF(Mitarbeiter!$D130="",DATE(2026,12,0),Mitarbeiter!$D130),TODAY()),Einstellungen!$F$13:$F$67)))*N(Mitarbeiter!$E130)/IF(Einstellungen!$C$11="7 Tage",7,5),N('Ist-Stunden'!P130)+(N(Krankheitstage!Q130)+N(Krankheitstage!AC130))*N($C130))))</f>
        <v/>
      </c>
      <c r="AU130" s="76">
        <f>IF($B130="",0,IF(Einstellungen!$C$10="Ja",MAX(IF(Einstellungen!$C$11="7 Tage",MAX(0,(MIN(DATE(2026,13,0),IF(Mitarbeiter!$D130="",DATE(2026,13,0),Mitarbeiter!$D130),TODAY()))-(MAX(DATE(2026,12,1),Mitarbeiter!$C130))+1),MAX(0,NETWORKDAYS(MAX(DATE(2026,12,1),Mitarbeiter!$C130),MIN(DATE(2026,13,0),IF(Mitarbeiter!$D130="",DATE(2026,13,0),Mitarbeiter!$D130),TODAY()),Einstellungen!$F$13:$F$67)))*N(Mitarbeiter!$E130)/IF(Einstellungen!$C$11="7 Tage",7,5),N('Ist-Stunden'!Q130)),MAX(IF(Einstellungen!$C$11="7 Tage",MAX(0,(MIN(DATE(2026,13,0),IF(Mitarbeiter!$D130="",DATE(2026,13,0),Mitarbeiter!$D130),TODAY()))-(MAX(DATE(2026,12,1),Mitarbeiter!$C130))+1),MAX(0,NETWORKDAYS(MAX(DATE(2026,12,1),Mitarbeiter!$C130),MIN(DATE(2026,13,0),IF(Mitarbeiter!$D130="",DATE(2026,13,0),Mitarbeiter!$D130),TODAY()),Einstellungen!$F$13:$F$67)))*N(Mitarbeiter!$E130)/IF(Einstellungen!$C$11="7 Tage",7,5),N('Ist-Stunden'!Q130)+(N(Krankheitstage!R130)+N(Krankheitstage!AD130))*N($C130))))</f>
        <v/>
      </c>
      <c r="AV130" s="76">
        <f>IF($B130="",0,IF(Einstellungen!$C$10="Ja",MAX(IF(Einstellungen!$C$11="7 Tage",MAX(0,(MIN(DATE(2027,2,0),IF(Mitarbeiter!$D130="",DATE(2027,2,0),Mitarbeiter!$D130),TODAY()))-(MAX(DATE(2027,1,1),Mitarbeiter!$C130))+1),MAX(0,NETWORKDAYS(MAX(DATE(2027,1,1),Mitarbeiter!$C130),MIN(DATE(2027,2,0),IF(Mitarbeiter!$D130="",DATE(2027,2,0),Mitarbeiter!$D130),TODAY()),Einstellungen!$F$13:$F$67)))*N(Mitarbeiter!$E130)/IF(Einstellungen!$C$11="7 Tage",7,5),N('Ist-Stunden'!R130)),MAX(IF(Einstellungen!$C$11="7 Tage",MAX(0,(MIN(DATE(2027,2,0),IF(Mitarbeiter!$D130="",DATE(2027,2,0),Mitarbeiter!$D130),TODAY()))-(MAX(DATE(2027,1,1),Mitarbeiter!$C130))+1),MAX(0,NETWORKDAYS(MAX(DATE(2027,1,1),Mitarbeiter!$C130),MIN(DATE(2027,2,0),IF(Mitarbeiter!$D130="",DATE(2027,2,0),Mitarbeiter!$D130),TODAY()),Einstellungen!$F$13:$F$67)))*N(Mitarbeiter!$E130)/IF(Einstellungen!$C$11="7 Tage",7,5),N('Ist-Stunden'!R130)+(N(Krankheitstage!AE130)+N(Krankheitstage!AQ130))*N($C130))))</f>
        <v/>
      </c>
      <c r="AW130" s="76">
        <f>IF($B130="",0,IF(Einstellungen!$C$10="Ja",MAX(IF(Einstellungen!$C$11="7 Tage",MAX(0,(MIN(DATE(2027,3,0),IF(Mitarbeiter!$D130="",DATE(2027,3,0),Mitarbeiter!$D130),TODAY()))-(MAX(DATE(2027,2,1),Mitarbeiter!$C130))+1),MAX(0,NETWORKDAYS(MAX(DATE(2027,2,1),Mitarbeiter!$C130),MIN(DATE(2027,3,0),IF(Mitarbeiter!$D130="",DATE(2027,3,0),Mitarbeiter!$D130),TODAY()),Einstellungen!$F$13:$F$67)))*N(Mitarbeiter!$E130)/IF(Einstellungen!$C$11="7 Tage",7,5),N('Ist-Stunden'!S130)),MAX(IF(Einstellungen!$C$11="7 Tage",MAX(0,(MIN(DATE(2027,3,0),IF(Mitarbeiter!$D130="",DATE(2027,3,0),Mitarbeiter!$D130),TODAY()))-(MAX(DATE(2027,2,1),Mitarbeiter!$C130))+1),MAX(0,NETWORKDAYS(MAX(DATE(2027,2,1),Mitarbeiter!$C130),MIN(DATE(2027,3,0),IF(Mitarbeiter!$D130="",DATE(2027,3,0),Mitarbeiter!$D130),TODAY()),Einstellungen!$F$13:$F$67)))*N(Mitarbeiter!$E130)/IF(Einstellungen!$C$11="7 Tage",7,5),N('Ist-Stunden'!S130)+(N(Krankheitstage!AF130)+N(Krankheitstage!AR130))*N($C130))))</f>
        <v/>
      </c>
      <c r="AX130" s="76">
        <f>IF($B130="",0,IF(Einstellungen!$C$10="Ja",MAX(IF(Einstellungen!$C$11="7 Tage",MAX(0,(MIN(DATE(2027,4,0),IF(Mitarbeiter!$D130="",DATE(2027,4,0),Mitarbeiter!$D130),TODAY()))-(MAX(DATE(2027,3,1),Mitarbeiter!$C130))+1),MAX(0,NETWORKDAYS(MAX(DATE(2027,3,1),Mitarbeiter!$C130),MIN(DATE(2027,4,0),IF(Mitarbeiter!$D130="",DATE(2027,4,0),Mitarbeiter!$D130),TODAY()),Einstellungen!$F$13:$F$67)))*N(Mitarbeiter!$E130)/IF(Einstellungen!$C$11="7 Tage",7,5),N('Ist-Stunden'!T130)),MAX(IF(Einstellungen!$C$11="7 Tage",MAX(0,(MIN(DATE(2027,4,0),IF(Mitarbeiter!$D130="",DATE(2027,4,0),Mitarbeiter!$D130),TODAY()))-(MAX(DATE(2027,3,1),Mitarbeiter!$C130))+1),MAX(0,NETWORKDAYS(MAX(DATE(2027,3,1),Mitarbeiter!$C130),MIN(DATE(2027,4,0),IF(Mitarbeiter!$D130="",DATE(2027,4,0),Mitarbeiter!$D130),TODAY()),Einstellungen!$F$13:$F$67)))*N(Mitarbeiter!$E130)/IF(Einstellungen!$C$11="7 Tage",7,5),N('Ist-Stunden'!T130)+(N(Krankheitstage!AG130)+N(Krankheitstage!AS130))*N($C130))))</f>
        <v/>
      </c>
      <c r="AY130" s="76">
        <f>IF($B130="",0,IF(Einstellungen!$C$10="Ja",MAX(IF(Einstellungen!$C$11="7 Tage",MAX(0,(MIN(DATE(2027,5,0),IF(Mitarbeiter!$D130="",DATE(2027,5,0),Mitarbeiter!$D130),TODAY()))-(MAX(DATE(2027,4,1),Mitarbeiter!$C130))+1),MAX(0,NETWORKDAYS(MAX(DATE(2027,4,1),Mitarbeiter!$C130),MIN(DATE(2027,5,0),IF(Mitarbeiter!$D130="",DATE(2027,5,0),Mitarbeiter!$D130),TODAY()),Einstellungen!$F$13:$F$67)))*N(Mitarbeiter!$E130)/IF(Einstellungen!$C$11="7 Tage",7,5),N('Ist-Stunden'!U130)),MAX(IF(Einstellungen!$C$11="7 Tage",MAX(0,(MIN(DATE(2027,5,0),IF(Mitarbeiter!$D130="",DATE(2027,5,0),Mitarbeiter!$D130),TODAY()))-(MAX(DATE(2027,4,1),Mitarbeiter!$C130))+1),MAX(0,NETWORKDAYS(MAX(DATE(2027,4,1),Mitarbeiter!$C130),MIN(DATE(2027,5,0),IF(Mitarbeiter!$D130="",DATE(2027,5,0),Mitarbeiter!$D130),TODAY()),Einstellungen!$F$13:$F$67)))*N(Mitarbeiter!$E130)/IF(Einstellungen!$C$11="7 Tage",7,5),N('Ist-Stunden'!U130)+(N(Krankheitstage!AH130)+N(Krankheitstage!AT130))*N($C130))))</f>
        <v/>
      </c>
      <c r="AZ130" s="76">
        <f>IF($B130="",0,IF(Einstellungen!$C$10="Ja",MAX(IF(Einstellungen!$C$11="7 Tage",MAX(0,(MIN(DATE(2027,6,0),IF(Mitarbeiter!$D130="",DATE(2027,6,0),Mitarbeiter!$D130),TODAY()))-(MAX(DATE(2027,5,1),Mitarbeiter!$C130))+1),MAX(0,NETWORKDAYS(MAX(DATE(2027,5,1),Mitarbeiter!$C130),MIN(DATE(2027,6,0),IF(Mitarbeiter!$D130="",DATE(2027,6,0),Mitarbeiter!$D130),TODAY()),Einstellungen!$F$13:$F$67)))*N(Mitarbeiter!$E130)/IF(Einstellungen!$C$11="7 Tage",7,5),N('Ist-Stunden'!V130)),MAX(IF(Einstellungen!$C$11="7 Tage",MAX(0,(MIN(DATE(2027,6,0),IF(Mitarbeiter!$D130="",DATE(2027,6,0),Mitarbeiter!$D130),TODAY()))-(MAX(DATE(2027,5,1),Mitarbeiter!$C130))+1),MAX(0,NETWORKDAYS(MAX(DATE(2027,5,1),Mitarbeiter!$C130),MIN(DATE(2027,6,0),IF(Mitarbeiter!$D130="",DATE(2027,6,0),Mitarbeiter!$D130),TODAY()),Einstellungen!$F$13:$F$67)))*N(Mitarbeiter!$E130)/IF(Einstellungen!$C$11="7 Tage",7,5),N('Ist-Stunden'!V130)+(N(Krankheitstage!AI130)+N(Krankheitstage!AU130))*N($C130))))</f>
        <v/>
      </c>
      <c r="BA130" s="76">
        <f>IF($B130="",0,IF(Einstellungen!$C$10="Ja",MAX(IF(Einstellungen!$C$11="7 Tage",MAX(0,(MIN(DATE(2027,7,0),IF(Mitarbeiter!$D130="",DATE(2027,7,0),Mitarbeiter!$D130),TODAY()))-(MAX(DATE(2027,6,1),Mitarbeiter!$C130))+1),MAX(0,NETWORKDAYS(MAX(DATE(2027,6,1),Mitarbeiter!$C130),MIN(DATE(2027,7,0),IF(Mitarbeiter!$D130="",DATE(2027,7,0),Mitarbeiter!$D130),TODAY()),Einstellungen!$F$13:$F$67)))*N(Mitarbeiter!$E130)/IF(Einstellungen!$C$11="7 Tage",7,5),N('Ist-Stunden'!W130)),MAX(IF(Einstellungen!$C$11="7 Tage",MAX(0,(MIN(DATE(2027,7,0),IF(Mitarbeiter!$D130="",DATE(2027,7,0),Mitarbeiter!$D130),TODAY()))-(MAX(DATE(2027,6,1),Mitarbeiter!$C130))+1),MAX(0,NETWORKDAYS(MAX(DATE(2027,6,1),Mitarbeiter!$C130),MIN(DATE(2027,7,0),IF(Mitarbeiter!$D130="",DATE(2027,7,0),Mitarbeiter!$D130),TODAY()),Einstellungen!$F$13:$F$67)))*N(Mitarbeiter!$E130)/IF(Einstellungen!$C$11="7 Tage",7,5),N('Ist-Stunden'!W130)+(N(Krankheitstage!AJ130)+N(Krankheitstage!AV130))*N($C130))))</f>
        <v/>
      </c>
      <c r="BB130" s="76">
        <f>IF($B130="",0,IF(Einstellungen!$C$10="Ja",MAX(IF(Einstellungen!$C$11="7 Tage",MAX(0,(MIN(DATE(2027,8,0),IF(Mitarbeiter!$D130="",DATE(2027,8,0),Mitarbeiter!$D130),TODAY()))-(MAX(DATE(2027,7,1),Mitarbeiter!$C130))+1),MAX(0,NETWORKDAYS(MAX(DATE(2027,7,1),Mitarbeiter!$C130),MIN(DATE(2027,8,0),IF(Mitarbeiter!$D130="",DATE(2027,8,0),Mitarbeiter!$D130),TODAY()),Einstellungen!$F$13:$F$67)))*N(Mitarbeiter!$E130)/IF(Einstellungen!$C$11="7 Tage",7,5),N('Ist-Stunden'!X130)),MAX(IF(Einstellungen!$C$11="7 Tage",MAX(0,(MIN(DATE(2027,8,0),IF(Mitarbeiter!$D130="",DATE(2027,8,0),Mitarbeiter!$D130),TODAY()))-(MAX(DATE(2027,7,1),Mitarbeiter!$C130))+1),MAX(0,NETWORKDAYS(MAX(DATE(2027,7,1),Mitarbeiter!$C130),MIN(DATE(2027,8,0),IF(Mitarbeiter!$D130="",DATE(2027,8,0),Mitarbeiter!$D130),TODAY()),Einstellungen!$F$13:$F$67)))*N(Mitarbeiter!$E130)/IF(Einstellungen!$C$11="7 Tage",7,5),N('Ist-Stunden'!X130)+(N(Krankheitstage!AK130)+N(Krankheitstage!AW130))*N($C130))))</f>
        <v/>
      </c>
      <c r="BC130" s="76">
        <f>IF($B130="",0,IF(Einstellungen!$C$10="Ja",MAX(IF(Einstellungen!$C$11="7 Tage",MAX(0,(MIN(DATE(2027,9,0),IF(Mitarbeiter!$D130="",DATE(2027,9,0),Mitarbeiter!$D130),TODAY()))-(MAX(DATE(2027,8,1),Mitarbeiter!$C130))+1),MAX(0,NETWORKDAYS(MAX(DATE(2027,8,1),Mitarbeiter!$C130),MIN(DATE(2027,9,0),IF(Mitarbeiter!$D130="",DATE(2027,9,0),Mitarbeiter!$D130),TODAY()),Einstellungen!$F$13:$F$67)))*N(Mitarbeiter!$E130)/IF(Einstellungen!$C$11="7 Tage",7,5),N('Ist-Stunden'!Y130)),MAX(IF(Einstellungen!$C$11="7 Tage",MAX(0,(MIN(DATE(2027,9,0),IF(Mitarbeiter!$D130="",DATE(2027,9,0),Mitarbeiter!$D130),TODAY()))-(MAX(DATE(2027,8,1),Mitarbeiter!$C130))+1),MAX(0,NETWORKDAYS(MAX(DATE(2027,8,1),Mitarbeiter!$C130),MIN(DATE(2027,9,0),IF(Mitarbeiter!$D130="",DATE(2027,9,0),Mitarbeiter!$D130),TODAY()),Einstellungen!$F$13:$F$67)))*N(Mitarbeiter!$E130)/IF(Einstellungen!$C$11="7 Tage",7,5),N('Ist-Stunden'!Y130)+(N(Krankheitstage!AL130)+N(Krankheitstage!AX130))*N($C130))))</f>
        <v/>
      </c>
      <c r="BD130" s="76">
        <f>IF($B130="",0,IF(Einstellungen!$C$10="Ja",MAX(IF(Einstellungen!$C$11="7 Tage",MAX(0,(MIN(DATE(2027,10,0),IF(Mitarbeiter!$D130="",DATE(2027,10,0),Mitarbeiter!$D130),TODAY()))-(MAX(DATE(2027,9,1),Mitarbeiter!$C130))+1),MAX(0,NETWORKDAYS(MAX(DATE(2027,9,1),Mitarbeiter!$C130),MIN(DATE(2027,10,0),IF(Mitarbeiter!$D130="",DATE(2027,10,0),Mitarbeiter!$D130),TODAY()),Einstellungen!$F$13:$F$67)))*N(Mitarbeiter!$E130)/IF(Einstellungen!$C$11="7 Tage",7,5),N('Ist-Stunden'!Z130)),MAX(IF(Einstellungen!$C$11="7 Tage",MAX(0,(MIN(DATE(2027,10,0),IF(Mitarbeiter!$D130="",DATE(2027,10,0),Mitarbeiter!$D130),TODAY()))-(MAX(DATE(2027,9,1),Mitarbeiter!$C130))+1),MAX(0,NETWORKDAYS(MAX(DATE(2027,9,1),Mitarbeiter!$C130),MIN(DATE(2027,10,0),IF(Mitarbeiter!$D130="",DATE(2027,10,0),Mitarbeiter!$D130),TODAY()),Einstellungen!$F$13:$F$67)))*N(Mitarbeiter!$E130)/IF(Einstellungen!$C$11="7 Tage",7,5),N('Ist-Stunden'!Z130)+(N(Krankheitstage!AM130)+N(Krankheitstage!AY130))*N($C130))))</f>
        <v/>
      </c>
      <c r="BE130" s="76">
        <f>IF($B130="",0,IF(Einstellungen!$C$10="Ja",MAX(IF(Einstellungen!$C$11="7 Tage",MAX(0,(MIN(DATE(2027,11,0),IF(Mitarbeiter!$D130="",DATE(2027,11,0),Mitarbeiter!$D130),TODAY()))-(MAX(DATE(2027,10,1),Mitarbeiter!$C130))+1),MAX(0,NETWORKDAYS(MAX(DATE(2027,10,1),Mitarbeiter!$C130),MIN(DATE(2027,11,0),IF(Mitarbeiter!$D130="",DATE(2027,11,0),Mitarbeiter!$D130),TODAY()),Einstellungen!$F$13:$F$67)))*N(Mitarbeiter!$E130)/IF(Einstellungen!$C$11="7 Tage",7,5),N('Ist-Stunden'!AA130)),MAX(IF(Einstellungen!$C$11="7 Tage",MAX(0,(MIN(DATE(2027,11,0),IF(Mitarbeiter!$D130="",DATE(2027,11,0),Mitarbeiter!$D130),TODAY()))-(MAX(DATE(2027,10,1),Mitarbeiter!$C130))+1),MAX(0,NETWORKDAYS(MAX(DATE(2027,10,1),Mitarbeiter!$C130),MIN(DATE(2027,11,0),IF(Mitarbeiter!$D130="",DATE(2027,11,0),Mitarbeiter!$D130),TODAY()),Einstellungen!$F$13:$F$67)))*N(Mitarbeiter!$E130)/IF(Einstellungen!$C$11="7 Tage",7,5),N('Ist-Stunden'!AA130)+(N(Krankheitstage!AN130)+N(Krankheitstage!AZ130))*N($C130))))</f>
        <v/>
      </c>
      <c r="BF130" s="76">
        <f>IF($B130="",0,IF(Einstellungen!$C$10="Ja",MAX(IF(Einstellungen!$C$11="7 Tage",MAX(0,(MIN(DATE(2027,12,0),IF(Mitarbeiter!$D130="",DATE(2027,12,0),Mitarbeiter!$D130),TODAY()))-(MAX(DATE(2027,11,1),Mitarbeiter!$C130))+1),MAX(0,NETWORKDAYS(MAX(DATE(2027,11,1),Mitarbeiter!$C130),MIN(DATE(2027,12,0),IF(Mitarbeiter!$D130="",DATE(2027,12,0),Mitarbeiter!$D130),TODAY()),Einstellungen!$F$13:$F$67)))*N(Mitarbeiter!$E130)/IF(Einstellungen!$C$11="7 Tage",7,5),N('Ist-Stunden'!AB130)),MAX(IF(Einstellungen!$C$11="7 Tage",MAX(0,(MIN(DATE(2027,12,0),IF(Mitarbeiter!$D130="",DATE(2027,12,0),Mitarbeiter!$D130),TODAY()))-(MAX(DATE(2027,11,1),Mitarbeiter!$C130))+1),MAX(0,NETWORKDAYS(MAX(DATE(2027,11,1),Mitarbeiter!$C130),MIN(DATE(2027,12,0),IF(Mitarbeiter!$D130="",DATE(2027,12,0),Mitarbeiter!$D130),TODAY()),Einstellungen!$F$13:$F$67)))*N(Mitarbeiter!$E130)/IF(Einstellungen!$C$11="7 Tage",7,5),N('Ist-Stunden'!AB130)+(N(Krankheitstage!AO130)+N(Krankheitstage!BA130))*N($C130))))</f>
        <v/>
      </c>
      <c r="BG130" s="76">
        <f>IF($B130="",0,IF(Einstellungen!$C$10="Ja",MAX(IF(Einstellungen!$C$11="7 Tage",MAX(0,(MIN(DATE(2027,13,0),IF(Mitarbeiter!$D130="",DATE(2027,13,0),Mitarbeiter!$D130),TODAY()))-(MAX(DATE(2027,12,1),Mitarbeiter!$C130))+1),MAX(0,NETWORKDAYS(MAX(DATE(2027,12,1),Mitarbeiter!$C130),MIN(DATE(2027,13,0),IF(Mitarbeiter!$D130="",DATE(2027,13,0),Mitarbeiter!$D130),TODAY()),Einstellungen!$F$13:$F$67)))*N(Mitarbeiter!$E130)/IF(Einstellungen!$C$11="7 Tage",7,5),N('Ist-Stunden'!AC130)),MAX(IF(Einstellungen!$C$11="7 Tage",MAX(0,(MIN(DATE(2027,13,0),IF(Mitarbeiter!$D130="",DATE(2027,13,0),Mitarbeiter!$D130),TODAY()))-(MAX(DATE(2027,12,1),Mitarbeiter!$C130))+1),MAX(0,NETWORKDAYS(MAX(DATE(2027,12,1),Mitarbeiter!$C130),MIN(DATE(2027,13,0),IF(Mitarbeiter!$D130="",DATE(2027,13,0),Mitarbeiter!$D130),TODAY()),Einstellungen!$F$13:$F$67)))*N(Mitarbeiter!$E130)/IF(Einstellungen!$C$11="7 Tage",7,5),N('Ist-Stunden'!AC130)+(N(Krankheitstage!AP130)+N(Krankheitstage!BB130))*N($C130))))</f>
        <v/>
      </c>
      <c r="BH130" s="76">
        <f>IF($B130="",0,IF(Einstellungen!$C$10="Ja",MAX(IF(Einstellungen!$C$11="7 Tage",MAX(0,(MIN(DATE(2028,2,0),IF(Mitarbeiter!$D130="",DATE(2028,2,0),Mitarbeiter!$D130),TODAY()))-(MAX(DATE(2028,1,1),Mitarbeiter!$C130))+1),MAX(0,NETWORKDAYS(MAX(DATE(2028,1,1),Mitarbeiter!$C130),MIN(DATE(2028,2,0),IF(Mitarbeiter!$D130="",DATE(2028,2,0),Mitarbeiter!$D130),TODAY()),Einstellungen!$F$13:$F$67)))*N(Mitarbeiter!$E130)/IF(Einstellungen!$C$11="7 Tage",7,5),N('Ist-Stunden'!AD130)),MAX(IF(Einstellungen!$C$11="7 Tage",MAX(0,(MIN(DATE(2028,2,0),IF(Mitarbeiter!$D130="",DATE(2028,2,0),Mitarbeiter!$D130),TODAY()))-(MAX(DATE(2028,1,1),Mitarbeiter!$C130))+1),MAX(0,NETWORKDAYS(MAX(DATE(2028,1,1),Mitarbeiter!$C130),MIN(DATE(2028,2,0),IF(Mitarbeiter!$D130="",DATE(2028,2,0),Mitarbeiter!$D130),TODAY()),Einstellungen!$F$13:$F$67)))*N(Mitarbeiter!$E130)/IF(Einstellungen!$C$11="7 Tage",7,5),N('Ist-Stunden'!AD130)+(N(Krankheitstage!BC130)+N(Krankheitstage!BO130))*N($C130))))</f>
        <v/>
      </c>
      <c r="BI130" s="76">
        <f>IF($B130="",0,IF(Einstellungen!$C$10="Ja",MAX(IF(Einstellungen!$C$11="7 Tage",MAX(0,(MIN(DATE(2028,3,0),IF(Mitarbeiter!$D130="",DATE(2028,3,0),Mitarbeiter!$D130),TODAY()))-(MAX(DATE(2028,2,1),Mitarbeiter!$C130))+1),MAX(0,NETWORKDAYS(MAX(DATE(2028,2,1),Mitarbeiter!$C130),MIN(DATE(2028,3,0),IF(Mitarbeiter!$D130="",DATE(2028,3,0),Mitarbeiter!$D130),TODAY()),Einstellungen!$F$13:$F$67)))*N(Mitarbeiter!$E130)/IF(Einstellungen!$C$11="7 Tage",7,5),N('Ist-Stunden'!AE130)),MAX(IF(Einstellungen!$C$11="7 Tage",MAX(0,(MIN(DATE(2028,3,0),IF(Mitarbeiter!$D130="",DATE(2028,3,0),Mitarbeiter!$D130),TODAY()))-(MAX(DATE(2028,2,1),Mitarbeiter!$C130))+1),MAX(0,NETWORKDAYS(MAX(DATE(2028,2,1),Mitarbeiter!$C130),MIN(DATE(2028,3,0),IF(Mitarbeiter!$D130="",DATE(2028,3,0),Mitarbeiter!$D130),TODAY()),Einstellungen!$F$13:$F$67)))*N(Mitarbeiter!$E130)/IF(Einstellungen!$C$11="7 Tage",7,5),N('Ist-Stunden'!AE130)+(N(Krankheitstage!BD130)+N(Krankheitstage!BP130))*N($C130))))</f>
        <v/>
      </c>
      <c r="BJ130" s="76">
        <f>IF($B130="",0,IF(Einstellungen!$C$10="Ja",MAX(IF(Einstellungen!$C$11="7 Tage",MAX(0,(MIN(DATE(2028,4,0),IF(Mitarbeiter!$D130="",DATE(2028,4,0),Mitarbeiter!$D130),TODAY()))-(MAX(DATE(2028,3,1),Mitarbeiter!$C130))+1),MAX(0,NETWORKDAYS(MAX(DATE(2028,3,1),Mitarbeiter!$C130),MIN(DATE(2028,4,0),IF(Mitarbeiter!$D130="",DATE(2028,4,0),Mitarbeiter!$D130),TODAY()),Einstellungen!$F$13:$F$67)))*N(Mitarbeiter!$E130)/IF(Einstellungen!$C$11="7 Tage",7,5),N('Ist-Stunden'!AF130)),MAX(IF(Einstellungen!$C$11="7 Tage",MAX(0,(MIN(DATE(2028,4,0),IF(Mitarbeiter!$D130="",DATE(2028,4,0),Mitarbeiter!$D130),TODAY()))-(MAX(DATE(2028,3,1),Mitarbeiter!$C130))+1),MAX(0,NETWORKDAYS(MAX(DATE(2028,3,1),Mitarbeiter!$C130),MIN(DATE(2028,4,0),IF(Mitarbeiter!$D130="",DATE(2028,4,0),Mitarbeiter!$D130),TODAY()),Einstellungen!$F$13:$F$67)))*N(Mitarbeiter!$E130)/IF(Einstellungen!$C$11="7 Tage",7,5),N('Ist-Stunden'!AF130)+(N(Krankheitstage!BE130)+N(Krankheitstage!BQ130))*N($C130))))</f>
        <v/>
      </c>
      <c r="BK130" s="76">
        <f>IF($B130="",0,IF(Einstellungen!$C$10="Ja",MAX(IF(Einstellungen!$C$11="7 Tage",MAX(0,(MIN(DATE(2028,5,0),IF(Mitarbeiter!$D130="",DATE(2028,5,0),Mitarbeiter!$D130),TODAY()))-(MAX(DATE(2028,4,1),Mitarbeiter!$C130))+1),MAX(0,NETWORKDAYS(MAX(DATE(2028,4,1),Mitarbeiter!$C130),MIN(DATE(2028,5,0),IF(Mitarbeiter!$D130="",DATE(2028,5,0),Mitarbeiter!$D130),TODAY()),Einstellungen!$F$13:$F$67)))*N(Mitarbeiter!$E130)/IF(Einstellungen!$C$11="7 Tage",7,5),N('Ist-Stunden'!AG130)),MAX(IF(Einstellungen!$C$11="7 Tage",MAX(0,(MIN(DATE(2028,5,0),IF(Mitarbeiter!$D130="",DATE(2028,5,0),Mitarbeiter!$D130),TODAY()))-(MAX(DATE(2028,4,1),Mitarbeiter!$C130))+1),MAX(0,NETWORKDAYS(MAX(DATE(2028,4,1),Mitarbeiter!$C130),MIN(DATE(2028,5,0),IF(Mitarbeiter!$D130="",DATE(2028,5,0),Mitarbeiter!$D130),TODAY()),Einstellungen!$F$13:$F$67)))*N(Mitarbeiter!$E130)/IF(Einstellungen!$C$11="7 Tage",7,5),N('Ist-Stunden'!AG130)+(N(Krankheitstage!BF130)+N(Krankheitstage!BR130))*N($C130))))</f>
        <v/>
      </c>
      <c r="BL130" s="76">
        <f>IF($B130="",0,IF(Einstellungen!$C$10="Ja",MAX(IF(Einstellungen!$C$11="7 Tage",MAX(0,(MIN(DATE(2028,6,0),IF(Mitarbeiter!$D130="",DATE(2028,6,0),Mitarbeiter!$D130),TODAY()))-(MAX(DATE(2028,5,1),Mitarbeiter!$C130))+1),MAX(0,NETWORKDAYS(MAX(DATE(2028,5,1),Mitarbeiter!$C130),MIN(DATE(2028,6,0),IF(Mitarbeiter!$D130="",DATE(2028,6,0),Mitarbeiter!$D130),TODAY()),Einstellungen!$F$13:$F$67)))*N(Mitarbeiter!$E130)/IF(Einstellungen!$C$11="7 Tage",7,5),N('Ist-Stunden'!AH130)),MAX(IF(Einstellungen!$C$11="7 Tage",MAX(0,(MIN(DATE(2028,6,0),IF(Mitarbeiter!$D130="",DATE(2028,6,0),Mitarbeiter!$D130),TODAY()))-(MAX(DATE(2028,5,1),Mitarbeiter!$C130))+1),MAX(0,NETWORKDAYS(MAX(DATE(2028,5,1),Mitarbeiter!$C130),MIN(DATE(2028,6,0),IF(Mitarbeiter!$D130="",DATE(2028,6,0),Mitarbeiter!$D130),TODAY()),Einstellungen!$F$13:$F$67)))*N(Mitarbeiter!$E130)/IF(Einstellungen!$C$11="7 Tage",7,5),N('Ist-Stunden'!AH130)+(N(Krankheitstage!BG130)+N(Krankheitstage!BS130))*N($C130))))</f>
        <v/>
      </c>
      <c r="BM130" s="76">
        <f>IF($B130="",0,IF(Einstellungen!$C$10="Ja",MAX(IF(Einstellungen!$C$11="7 Tage",MAX(0,(MIN(DATE(2028,7,0),IF(Mitarbeiter!$D130="",DATE(2028,7,0),Mitarbeiter!$D130),TODAY()))-(MAX(DATE(2028,6,1),Mitarbeiter!$C130))+1),MAX(0,NETWORKDAYS(MAX(DATE(2028,6,1),Mitarbeiter!$C130),MIN(DATE(2028,7,0),IF(Mitarbeiter!$D130="",DATE(2028,7,0),Mitarbeiter!$D130),TODAY()),Einstellungen!$F$13:$F$67)))*N(Mitarbeiter!$E130)/IF(Einstellungen!$C$11="7 Tage",7,5),N('Ist-Stunden'!AI130)),MAX(IF(Einstellungen!$C$11="7 Tage",MAX(0,(MIN(DATE(2028,7,0),IF(Mitarbeiter!$D130="",DATE(2028,7,0),Mitarbeiter!$D130),TODAY()))-(MAX(DATE(2028,6,1),Mitarbeiter!$C130))+1),MAX(0,NETWORKDAYS(MAX(DATE(2028,6,1),Mitarbeiter!$C130),MIN(DATE(2028,7,0),IF(Mitarbeiter!$D130="",DATE(2028,7,0),Mitarbeiter!$D130),TODAY()),Einstellungen!$F$13:$F$67)))*N(Mitarbeiter!$E130)/IF(Einstellungen!$C$11="7 Tage",7,5),N('Ist-Stunden'!AI130)+(N(Krankheitstage!BH130)+N(Krankheitstage!BT130))*N($C130))))</f>
        <v/>
      </c>
      <c r="BN130" s="76">
        <f>IF($B130="",0,IF(Einstellungen!$C$10="Ja",MAX(IF(Einstellungen!$C$11="7 Tage",MAX(0,(MIN(DATE(2028,8,0),IF(Mitarbeiter!$D130="",DATE(2028,8,0),Mitarbeiter!$D130),TODAY()))-(MAX(DATE(2028,7,1),Mitarbeiter!$C130))+1),MAX(0,NETWORKDAYS(MAX(DATE(2028,7,1),Mitarbeiter!$C130),MIN(DATE(2028,8,0),IF(Mitarbeiter!$D130="",DATE(2028,8,0),Mitarbeiter!$D130),TODAY()),Einstellungen!$F$13:$F$67)))*N(Mitarbeiter!$E130)/IF(Einstellungen!$C$11="7 Tage",7,5),N('Ist-Stunden'!AJ130)),MAX(IF(Einstellungen!$C$11="7 Tage",MAX(0,(MIN(DATE(2028,8,0),IF(Mitarbeiter!$D130="",DATE(2028,8,0),Mitarbeiter!$D130),TODAY()))-(MAX(DATE(2028,7,1),Mitarbeiter!$C130))+1),MAX(0,NETWORKDAYS(MAX(DATE(2028,7,1),Mitarbeiter!$C130),MIN(DATE(2028,8,0),IF(Mitarbeiter!$D130="",DATE(2028,8,0),Mitarbeiter!$D130),TODAY()),Einstellungen!$F$13:$F$67)))*N(Mitarbeiter!$E130)/IF(Einstellungen!$C$11="7 Tage",7,5),N('Ist-Stunden'!AJ130)+(N(Krankheitstage!BI130)+N(Krankheitstage!BU130))*N($C130))))</f>
        <v/>
      </c>
      <c r="BO130" s="76">
        <f>IF($B130="",0,IF(Einstellungen!$C$10="Ja",MAX(IF(Einstellungen!$C$11="7 Tage",MAX(0,(MIN(DATE(2028,9,0),IF(Mitarbeiter!$D130="",DATE(2028,9,0),Mitarbeiter!$D130),TODAY()))-(MAX(DATE(2028,8,1),Mitarbeiter!$C130))+1),MAX(0,NETWORKDAYS(MAX(DATE(2028,8,1),Mitarbeiter!$C130),MIN(DATE(2028,9,0),IF(Mitarbeiter!$D130="",DATE(2028,9,0),Mitarbeiter!$D130),TODAY()),Einstellungen!$F$13:$F$67)))*N(Mitarbeiter!$E130)/IF(Einstellungen!$C$11="7 Tage",7,5),N('Ist-Stunden'!AK130)),MAX(IF(Einstellungen!$C$11="7 Tage",MAX(0,(MIN(DATE(2028,9,0),IF(Mitarbeiter!$D130="",DATE(2028,9,0),Mitarbeiter!$D130),TODAY()))-(MAX(DATE(2028,8,1),Mitarbeiter!$C130))+1),MAX(0,NETWORKDAYS(MAX(DATE(2028,8,1),Mitarbeiter!$C130),MIN(DATE(2028,9,0),IF(Mitarbeiter!$D130="",DATE(2028,9,0),Mitarbeiter!$D130),TODAY()),Einstellungen!$F$13:$F$67)))*N(Mitarbeiter!$E130)/IF(Einstellungen!$C$11="7 Tage",7,5),N('Ist-Stunden'!AK130)+(N(Krankheitstage!BJ130)+N(Krankheitstage!BV130))*N($C130))))</f>
        <v/>
      </c>
      <c r="BP130" s="76">
        <f>IF($B130="",0,IF(Einstellungen!$C$10="Ja",MAX(IF(Einstellungen!$C$11="7 Tage",MAX(0,(MIN(DATE(2028,10,0),IF(Mitarbeiter!$D130="",DATE(2028,10,0),Mitarbeiter!$D130),TODAY()))-(MAX(DATE(2028,9,1),Mitarbeiter!$C130))+1),MAX(0,NETWORKDAYS(MAX(DATE(2028,9,1),Mitarbeiter!$C130),MIN(DATE(2028,10,0),IF(Mitarbeiter!$D130="",DATE(2028,10,0),Mitarbeiter!$D130),TODAY()),Einstellungen!$F$13:$F$67)))*N(Mitarbeiter!$E130)/IF(Einstellungen!$C$11="7 Tage",7,5),N('Ist-Stunden'!AL130)),MAX(IF(Einstellungen!$C$11="7 Tage",MAX(0,(MIN(DATE(2028,10,0),IF(Mitarbeiter!$D130="",DATE(2028,10,0),Mitarbeiter!$D130),TODAY()))-(MAX(DATE(2028,9,1),Mitarbeiter!$C130))+1),MAX(0,NETWORKDAYS(MAX(DATE(2028,9,1),Mitarbeiter!$C130),MIN(DATE(2028,10,0),IF(Mitarbeiter!$D130="",DATE(2028,10,0),Mitarbeiter!$D130),TODAY()),Einstellungen!$F$13:$F$67)))*N(Mitarbeiter!$E130)/IF(Einstellungen!$C$11="7 Tage",7,5),N('Ist-Stunden'!AL130)+(N(Krankheitstage!BK130)+N(Krankheitstage!BW130))*N($C130))))</f>
        <v/>
      </c>
      <c r="BQ130" s="76">
        <f>IF($B130="",0,IF(Einstellungen!$C$10="Ja",MAX(IF(Einstellungen!$C$11="7 Tage",MAX(0,(MIN(DATE(2028,11,0),IF(Mitarbeiter!$D130="",DATE(2028,11,0),Mitarbeiter!$D130),TODAY()))-(MAX(DATE(2028,10,1),Mitarbeiter!$C130))+1),MAX(0,NETWORKDAYS(MAX(DATE(2028,10,1),Mitarbeiter!$C130),MIN(DATE(2028,11,0),IF(Mitarbeiter!$D130="",DATE(2028,11,0),Mitarbeiter!$D130),TODAY()),Einstellungen!$F$13:$F$67)))*N(Mitarbeiter!$E130)/IF(Einstellungen!$C$11="7 Tage",7,5),N('Ist-Stunden'!AM130)),MAX(IF(Einstellungen!$C$11="7 Tage",MAX(0,(MIN(DATE(2028,11,0),IF(Mitarbeiter!$D130="",DATE(2028,11,0),Mitarbeiter!$D130),TODAY()))-(MAX(DATE(2028,10,1),Mitarbeiter!$C130))+1),MAX(0,NETWORKDAYS(MAX(DATE(2028,10,1),Mitarbeiter!$C130),MIN(DATE(2028,11,0),IF(Mitarbeiter!$D130="",DATE(2028,11,0),Mitarbeiter!$D130),TODAY()),Einstellungen!$F$13:$F$67)))*N(Mitarbeiter!$E130)/IF(Einstellungen!$C$11="7 Tage",7,5),N('Ist-Stunden'!AM130)+(N(Krankheitstage!BL130)+N(Krankheitstage!BX130))*N($C130))))</f>
        <v/>
      </c>
      <c r="BR130" s="76">
        <f>IF($B130="",0,IF(Einstellungen!$C$10="Ja",MAX(IF(Einstellungen!$C$11="7 Tage",MAX(0,(MIN(DATE(2028,12,0),IF(Mitarbeiter!$D130="",DATE(2028,12,0),Mitarbeiter!$D130),TODAY()))-(MAX(DATE(2028,11,1),Mitarbeiter!$C130))+1),MAX(0,NETWORKDAYS(MAX(DATE(2028,11,1),Mitarbeiter!$C130),MIN(DATE(2028,12,0),IF(Mitarbeiter!$D130="",DATE(2028,12,0),Mitarbeiter!$D130),TODAY()),Einstellungen!$F$13:$F$67)))*N(Mitarbeiter!$E130)/IF(Einstellungen!$C$11="7 Tage",7,5),N('Ist-Stunden'!AN130)),MAX(IF(Einstellungen!$C$11="7 Tage",MAX(0,(MIN(DATE(2028,12,0),IF(Mitarbeiter!$D130="",DATE(2028,12,0),Mitarbeiter!$D130),TODAY()))-(MAX(DATE(2028,11,1),Mitarbeiter!$C130))+1),MAX(0,NETWORKDAYS(MAX(DATE(2028,11,1),Mitarbeiter!$C130),MIN(DATE(2028,12,0),IF(Mitarbeiter!$D130="",DATE(2028,12,0),Mitarbeiter!$D130),TODAY()),Einstellungen!$F$13:$F$67)))*N(Mitarbeiter!$E130)/IF(Einstellungen!$C$11="7 Tage",7,5),N('Ist-Stunden'!AN130)+(N(Krankheitstage!BM130)+N(Krankheitstage!BY130))*N($C130))))</f>
        <v/>
      </c>
      <c r="BS130" s="76">
        <f>IF($B130="",0,IF(Einstellungen!$C$10="Ja",MAX(IF(Einstellungen!$C$11="7 Tage",MAX(0,(MIN(DATE(2028,13,0),IF(Mitarbeiter!$D130="",DATE(2028,13,0),Mitarbeiter!$D130),TODAY()))-(MAX(DATE(2028,12,1),Mitarbeiter!$C130))+1),MAX(0,NETWORKDAYS(MAX(DATE(2028,12,1),Mitarbeiter!$C130),MIN(DATE(2028,13,0),IF(Mitarbeiter!$D130="",DATE(2028,13,0),Mitarbeiter!$D130),TODAY()),Einstellungen!$F$13:$F$67)))*N(Mitarbeiter!$E130)/IF(Einstellungen!$C$11="7 Tage",7,5),N('Ist-Stunden'!AO130)),MAX(IF(Einstellungen!$C$11="7 Tage",MAX(0,(MIN(DATE(2028,13,0),IF(Mitarbeiter!$D130="",DATE(2028,13,0),Mitarbeiter!$D130),TODAY()))-(MAX(DATE(2028,12,1),Mitarbeiter!$C130))+1),MAX(0,NETWORKDAYS(MAX(DATE(2028,12,1),Mitarbeiter!$C130),MIN(DATE(2028,13,0),IF(Mitarbeiter!$D130="",DATE(2028,13,0),Mitarbeiter!$D130),TODAY()),Einstellungen!$F$13:$F$67)))*N(Mitarbeiter!$E130)/IF(Einstellungen!$C$11="7 Tage",7,5),N('Ist-Stunden'!AO130)+(N(Krankheitstage!BN130)+N(Krankheitstage!BZ130))*N($C130))))</f>
        <v/>
      </c>
      <c r="BT130" s="76">
        <f>IF($B130="",0,IF(Einstellungen!$C$10="Ja",MAX(IF(Einstellungen!$C$11="7 Tage",MAX(0,(MIN(DATE(2029,2,0),IF(Mitarbeiter!$D130="",DATE(2029,2,0),Mitarbeiter!$D130),TODAY()))-(MAX(DATE(2029,1,1),Mitarbeiter!$C130))+1),MAX(0,NETWORKDAYS(MAX(DATE(2029,1,1),Mitarbeiter!$C130),MIN(DATE(2029,2,0),IF(Mitarbeiter!$D130="",DATE(2029,2,0),Mitarbeiter!$D130),TODAY()),Einstellungen!$F$13:$F$67)))*N(Mitarbeiter!$E130)/IF(Einstellungen!$C$11="7 Tage",7,5),N('Ist-Stunden'!AP130)),MAX(IF(Einstellungen!$C$11="7 Tage",MAX(0,(MIN(DATE(2029,2,0),IF(Mitarbeiter!$D130="",DATE(2029,2,0),Mitarbeiter!$D130),TODAY()))-(MAX(DATE(2029,1,1),Mitarbeiter!$C130))+1),MAX(0,NETWORKDAYS(MAX(DATE(2029,1,1),Mitarbeiter!$C130),MIN(DATE(2029,2,0),IF(Mitarbeiter!$D130="",DATE(2029,2,0),Mitarbeiter!$D130),TODAY()),Einstellungen!$F$13:$F$67)))*N(Mitarbeiter!$E130)/IF(Einstellungen!$C$11="7 Tage",7,5),N('Ist-Stunden'!AP130)+(N(Krankheitstage!CA130)+N(Krankheitstage!CM130))*N($C130))))</f>
        <v/>
      </c>
      <c r="BU130" s="76">
        <f>IF($B130="",0,IF(Einstellungen!$C$10="Ja",MAX(IF(Einstellungen!$C$11="7 Tage",MAX(0,(MIN(DATE(2029,3,0),IF(Mitarbeiter!$D130="",DATE(2029,3,0),Mitarbeiter!$D130),TODAY()))-(MAX(DATE(2029,2,1),Mitarbeiter!$C130))+1),MAX(0,NETWORKDAYS(MAX(DATE(2029,2,1),Mitarbeiter!$C130),MIN(DATE(2029,3,0),IF(Mitarbeiter!$D130="",DATE(2029,3,0),Mitarbeiter!$D130),TODAY()),Einstellungen!$F$13:$F$67)))*N(Mitarbeiter!$E130)/IF(Einstellungen!$C$11="7 Tage",7,5),N('Ist-Stunden'!AQ130)),MAX(IF(Einstellungen!$C$11="7 Tage",MAX(0,(MIN(DATE(2029,3,0),IF(Mitarbeiter!$D130="",DATE(2029,3,0),Mitarbeiter!$D130),TODAY()))-(MAX(DATE(2029,2,1),Mitarbeiter!$C130))+1),MAX(0,NETWORKDAYS(MAX(DATE(2029,2,1),Mitarbeiter!$C130),MIN(DATE(2029,3,0),IF(Mitarbeiter!$D130="",DATE(2029,3,0),Mitarbeiter!$D130),TODAY()),Einstellungen!$F$13:$F$67)))*N(Mitarbeiter!$E130)/IF(Einstellungen!$C$11="7 Tage",7,5),N('Ist-Stunden'!AQ130)+(N(Krankheitstage!CB130)+N(Krankheitstage!CN130))*N($C130))))</f>
        <v/>
      </c>
      <c r="BV130" s="76">
        <f>IF($B130="",0,IF(Einstellungen!$C$10="Ja",MAX(IF(Einstellungen!$C$11="7 Tage",MAX(0,(MIN(DATE(2029,4,0),IF(Mitarbeiter!$D130="",DATE(2029,4,0),Mitarbeiter!$D130),TODAY()))-(MAX(DATE(2029,3,1),Mitarbeiter!$C130))+1),MAX(0,NETWORKDAYS(MAX(DATE(2029,3,1),Mitarbeiter!$C130),MIN(DATE(2029,4,0),IF(Mitarbeiter!$D130="",DATE(2029,4,0),Mitarbeiter!$D130),TODAY()),Einstellungen!$F$13:$F$67)))*N(Mitarbeiter!$E130)/IF(Einstellungen!$C$11="7 Tage",7,5),N('Ist-Stunden'!AR130)),MAX(IF(Einstellungen!$C$11="7 Tage",MAX(0,(MIN(DATE(2029,4,0),IF(Mitarbeiter!$D130="",DATE(2029,4,0),Mitarbeiter!$D130),TODAY()))-(MAX(DATE(2029,3,1),Mitarbeiter!$C130))+1),MAX(0,NETWORKDAYS(MAX(DATE(2029,3,1),Mitarbeiter!$C130),MIN(DATE(2029,4,0),IF(Mitarbeiter!$D130="",DATE(2029,4,0),Mitarbeiter!$D130),TODAY()),Einstellungen!$F$13:$F$67)))*N(Mitarbeiter!$E130)/IF(Einstellungen!$C$11="7 Tage",7,5),N('Ist-Stunden'!AR130)+(N(Krankheitstage!CC130)+N(Krankheitstage!CO130))*N($C130))))</f>
        <v/>
      </c>
      <c r="BW130" s="76">
        <f>IF($B130="",0,IF(Einstellungen!$C$10="Ja",MAX(IF(Einstellungen!$C$11="7 Tage",MAX(0,(MIN(DATE(2029,5,0),IF(Mitarbeiter!$D130="",DATE(2029,5,0),Mitarbeiter!$D130),TODAY()))-(MAX(DATE(2029,4,1),Mitarbeiter!$C130))+1),MAX(0,NETWORKDAYS(MAX(DATE(2029,4,1),Mitarbeiter!$C130),MIN(DATE(2029,5,0),IF(Mitarbeiter!$D130="",DATE(2029,5,0),Mitarbeiter!$D130),TODAY()),Einstellungen!$F$13:$F$67)))*N(Mitarbeiter!$E130)/IF(Einstellungen!$C$11="7 Tage",7,5),N('Ist-Stunden'!AS130)),MAX(IF(Einstellungen!$C$11="7 Tage",MAX(0,(MIN(DATE(2029,5,0),IF(Mitarbeiter!$D130="",DATE(2029,5,0),Mitarbeiter!$D130),TODAY()))-(MAX(DATE(2029,4,1),Mitarbeiter!$C130))+1),MAX(0,NETWORKDAYS(MAX(DATE(2029,4,1),Mitarbeiter!$C130),MIN(DATE(2029,5,0),IF(Mitarbeiter!$D130="",DATE(2029,5,0),Mitarbeiter!$D130),TODAY()),Einstellungen!$F$13:$F$67)))*N(Mitarbeiter!$E130)/IF(Einstellungen!$C$11="7 Tage",7,5),N('Ist-Stunden'!AS130)+(N(Krankheitstage!CD130)+N(Krankheitstage!CP130))*N($C130))))</f>
        <v/>
      </c>
      <c r="BX130" s="76">
        <f>IF($B130="",0,IF(Einstellungen!$C$10="Ja",MAX(IF(Einstellungen!$C$11="7 Tage",MAX(0,(MIN(DATE(2029,6,0),IF(Mitarbeiter!$D130="",DATE(2029,6,0),Mitarbeiter!$D130),TODAY()))-(MAX(DATE(2029,5,1),Mitarbeiter!$C130))+1),MAX(0,NETWORKDAYS(MAX(DATE(2029,5,1),Mitarbeiter!$C130),MIN(DATE(2029,6,0),IF(Mitarbeiter!$D130="",DATE(2029,6,0),Mitarbeiter!$D130),TODAY()),Einstellungen!$F$13:$F$67)))*N(Mitarbeiter!$E130)/IF(Einstellungen!$C$11="7 Tage",7,5),N('Ist-Stunden'!AT130)),MAX(IF(Einstellungen!$C$11="7 Tage",MAX(0,(MIN(DATE(2029,6,0),IF(Mitarbeiter!$D130="",DATE(2029,6,0),Mitarbeiter!$D130),TODAY()))-(MAX(DATE(2029,5,1),Mitarbeiter!$C130))+1),MAX(0,NETWORKDAYS(MAX(DATE(2029,5,1),Mitarbeiter!$C130),MIN(DATE(2029,6,0),IF(Mitarbeiter!$D130="",DATE(2029,6,0),Mitarbeiter!$D130),TODAY()),Einstellungen!$F$13:$F$67)))*N(Mitarbeiter!$E130)/IF(Einstellungen!$C$11="7 Tage",7,5),N('Ist-Stunden'!AT130)+(N(Krankheitstage!CE130)+N(Krankheitstage!CQ130))*N($C130))))</f>
        <v/>
      </c>
      <c r="BY130" s="76">
        <f>IF($B130="",0,IF(Einstellungen!$C$10="Ja",MAX(IF(Einstellungen!$C$11="7 Tage",MAX(0,(MIN(DATE(2029,7,0),IF(Mitarbeiter!$D130="",DATE(2029,7,0),Mitarbeiter!$D130),TODAY()))-(MAX(DATE(2029,6,1),Mitarbeiter!$C130))+1),MAX(0,NETWORKDAYS(MAX(DATE(2029,6,1),Mitarbeiter!$C130),MIN(DATE(2029,7,0),IF(Mitarbeiter!$D130="",DATE(2029,7,0),Mitarbeiter!$D130),TODAY()),Einstellungen!$F$13:$F$67)))*N(Mitarbeiter!$E130)/IF(Einstellungen!$C$11="7 Tage",7,5),N('Ist-Stunden'!AU130)),MAX(IF(Einstellungen!$C$11="7 Tage",MAX(0,(MIN(DATE(2029,7,0),IF(Mitarbeiter!$D130="",DATE(2029,7,0),Mitarbeiter!$D130),TODAY()))-(MAX(DATE(2029,6,1),Mitarbeiter!$C130))+1),MAX(0,NETWORKDAYS(MAX(DATE(2029,6,1),Mitarbeiter!$C130),MIN(DATE(2029,7,0),IF(Mitarbeiter!$D130="",DATE(2029,7,0),Mitarbeiter!$D130),TODAY()),Einstellungen!$F$13:$F$67)))*N(Mitarbeiter!$E130)/IF(Einstellungen!$C$11="7 Tage",7,5),N('Ist-Stunden'!AU130)+(N(Krankheitstage!CF130)+N(Krankheitstage!CR130))*N($C130))))</f>
        <v/>
      </c>
      <c r="BZ130" s="76">
        <f>IF($B130="",0,IF(Einstellungen!$C$10="Ja",MAX(IF(Einstellungen!$C$11="7 Tage",MAX(0,(MIN(DATE(2029,8,0),IF(Mitarbeiter!$D130="",DATE(2029,8,0),Mitarbeiter!$D130),TODAY()))-(MAX(DATE(2029,7,1),Mitarbeiter!$C130))+1),MAX(0,NETWORKDAYS(MAX(DATE(2029,7,1),Mitarbeiter!$C130),MIN(DATE(2029,8,0),IF(Mitarbeiter!$D130="",DATE(2029,8,0),Mitarbeiter!$D130),TODAY()),Einstellungen!$F$13:$F$67)))*N(Mitarbeiter!$E130)/IF(Einstellungen!$C$11="7 Tage",7,5),N('Ist-Stunden'!AV130)),MAX(IF(Einstellungen!$C$11="7 Tage",MAX(0,(MIN(DATE(2029,8,0),IF(Mitarbeiter!$D130="",DATE(2029,8,0),Mitarbeiter!$D130),TODAY()))-(MAX(DATE(2029,7,1),Mitarbeiter!$C130))+1),MAX(0,NETWORKDAYS(MAX(DATE(2029,7,1),Mitarbeiter!$C130),MIN(DATE(2029,8,0),IF(Mitarbeiter!$D130="",DATE(2029,8,0),Mitarbeiter!$D130),TODAY()),Einstellungen!$F$13:$F$67)))*N(Mitarbeiter!$E130)/IF(Einstellungen!$C$11="7 Tage",7,5),N('Ist-Stunden'!AV130)+(N(Krankheitstage!CG130)+N(Krankheitstage!CS130))*N($C130))))</f>
        <v/>
      </c>
      <c r="CA130" s="76">
        <f>IF($B130="",0,IF(Einstellungen!$C$10="Ja",MAX(IF(Einstellungen!$C$11="7 Tage",MAX(0,(MIN(DATE(2029,9,0),IF(Mitarbeiter!$D130="",DATE(2029,9,0),Mitarbeiter!$D130),TODAY()))-(MAX(DATE(2029,8,1),Mitarbeiter!$C130))+1),MAX(0,NETWORKDAYS(MAX(DATE(2029,8,1),Mitarbeiter!$C130),MIN(DATE(2029,9,0),IF(Mitarbeiter!$D130="",DATE(2029,9,0),Mitarbeiter!$D130),TODAY()),Einstellungen!$F$13:$F$67)))*N(Mitarbeiter!$E130)/IF(Einstellungen!$C$11="7 Tage",7,5),N('Ist-Stunden'!AW130)),MAX(IF(Einstellungen!$C$11="7 Tage",MAX(0,(MIN(DATE(2029,9,0),IF(Mitarbeiter!$D130="",DATE(2029,9,0),Mitarbeiter!$D130),TODAY()))-(MAX(DATE(2029,8,1),Mitarbeiter!$C130))+1),MAX(0,NETWORKDAYS(MAX(DATE(2029,8,1),Mitarbeiter!$C130),MIN(DATE(2029,9,0),IF(Mitarbeiter!$D130="",DATE(2029,9,0),Mitarbeiter!$D130),TODAY()),Einstellungen!$F$13:$F$67)))*N(Mitarbeiter!$E130)/IF(Einstellungen!$C$11="7 Tage",7,5),N('Ist-Stunden'!AW130)+(N(Krankheitstage!CH130)+N(Krankheitstage!CT130))*N($C130))))</f>
        <v/>
      </c>
      <c r="CB130" s="76">
        <f>IF($B130="",0,IF(Einstellungen!$C$10="Ja",MAX(IF(Einstellungen!$C$11="7 Tage",MAX(0,(MIN(DATE(2029,10,0),IF(Mitarbeiter!$D130="",DATE(2029,10,0),Mitarbeiter!$D130),TODAY()))-(MAX(DATE(2029,9,1),Mitarbeiter!$C130))+1),MAX(0,NETWORKDAYS(MAX(DATE(2029,9,1),Mitarbeiter!$C130),MIN(DATE(2029,10,0),IF(Mitarbeiter!$D130="",DATE(2029,10,0),Mitarbeiter!$D130),TODAY()),Einstellungen!$F$13:$F$67)))*N(Mitarbeiter!$E130)/IF(Einstellungen!$C$11="7 Tage",7,5),N('Ist-Stunden'!AX130)),MAX(IF(Einstellungen!$C$11="7 Tage",MAX(0,(MIN(DATE(2029,10,0),IF(Mitarbeiter!$D130="",DATE(2029,10,0),Mitarbeiter!$D130),TODAY()))-(MAX(DATE(2029,9,1),Mitarbeiter!$C130))+1),MAX(0,NETWORKDAYS(MAX(DATE(2029,9,1),Mitarbeiter!$C130),MIN(DATE(2029,10,0),IF(Mitarbeiter!$D130="",DATE(2029,10,0),Mitarbeiter!$D130),TODAY()),Einstellungen!$F$13:$F$67)))*N(Mitarbeiter!$E130)/IF(Einstellungen!$C$11="7 Tage",7,5),N('Ist-Stunden'!AX130)+(N(Krankheitstage!CI130)+N(Krankheitstage!CU130))*N($C130))))</f>
        <v/>
      </c>
      <c r="CC130" s="76">
        <f>IF($B130="",0,IF(Einstellungen!$C$10="Ja",MAX(IF(Einstellungen!$C$11="7 Tage",MAX(0,(MIN(DATE(2029,11,0),IF(Mitarbeiter!$D130="",DATE(2029,11,0),Mitarbeiter!$D130),TODAY()))-(MAX(DATE(2029,10,1),Mitarbeiter!$C130))+1),MAX(0,NETWORKDAYS(MAX(DATE(2029,10,1),Mitarbeiter!$C130),MIN(DATE(2029,11,0),IF(Mitarbeiter!$D130="",DATE(2029,11,0),Mitarbeiter!$D130),TODAY()),Einstellungen!$F$13:$F$67)))*N(Mitarbeiter!$E130)/IF(Einstellungen!$C$11="7 Tage",7,5),N('Ist-Stunden'!AY130)),MAX(IF(Einstellungen!$C$11="7 Tage",MAX(0,(MIN(DATE(2029,11,0),IF(Mitarbeiter!$D130="",DATE(2029,11,0),Mitarbeiter!$D130),TODAY()))-(MAX(DATE(2029,10,1),Mitarbeiter!$C130))+1),MAX(0,NETWORKDAYS(MAX(DATE(2029,10,1),Mitarbeiter!$C130),MIN(DATE(2029,11,0),IF(Mitarbeiter!$D130="",DATE(2029,11,0),Mitarbeiter!$D130),TODAY()),Einstellungen!$F$13:$F$67)))*N(Mitarbeiter!$E130)/IF(Einstellungen!$C$11="7 Tage",7,5),N('Ist-Stunden'!AY130)+(N(Krankheitstage!CJ130)+N(Krankheitstage!CV130))*N($C130))))</f>
        <v/>
      </c>
      <c r="CD130" s="76">
        <f>IF($B130="",0,IF(Einstellungen!$C$10="Ja",MAX(IF(Einstellungen!$C$11="7 Tage",MAX(0,(MIN(DATE(2029,12,0),IF(Mitarbeiter!$D130="",DATE(2029,12,0),Mitarbeiter!$D130),TODAY()))-(MAX(DATE(2029,11,1),Mitarbeiter!$C130))+1),MAX(0,NETWORKDAYS(MAX(DATE(2029,11,1),Mitarbeiter!$C130),MIN(DATE(2029,12,0),IF(Mitarbeiter!$D130="",DATE(2029,12,0),Mitarbeiter!$D130),TODAY()),Einstellungen!$F$13:$F$67)))*N(Mitarbeiter!$E130)/IF(Einstellungen!$C$11="7 Tage",7,5),N('Ist-Stunden'!AZ130)),MAX(IF(Einstellungen!$C$11="7 Tage",MAX(0,(MIN(DATE(2029,12,0),IF(Mitarbeiter!$D130="",DATE(2029,12,0),Mitarbeiter!$D130),TODAY()))-(MAX(DATE(2029,11,1),Mitarbeiter!$C130))+1),MAX(0,NETWORKDAYS(MAX(DATE(2029,11,1),Mitarbeiter!$C130),MIN(DATE(2029,12,0),IF(Mitarbeiter!$D130="",DATE(2029,12,0),Mitarbeiter!$D130),TODAY()),Einstellungen!$F$13:$F$67)))*N(Mitarbeiter!$E130)/IF(Einstellungen!$C$11="7 Tage",7,5),N('Ist-Stunden'!AZ130)+(N(Krankheitstage!CK130)+N(Krankheitstage!CW130))*N($C130))))</f>
        <v/>
      </c>
      <c r="CE130" s="76">
        <f>IF($B130="",0,IF(Einstellungen!$C$10="Ja",MAX(IF(Einstellungen!$C$11="7 Tage",MAX(0,(MIN(DATE(2029,13,0),IF(Mitarbeiter!$D130="",DATE(2029,13,0),Mitarbeiter!$D130),TODAY()))-(MAX(DATE(2029,12,1),Mitarbeiter!$C130))+1),MAX(0,NETWORKDAYS(MAX(DATE(2029,12,1),Mitarbeiter!$C130),MIN(DATE(2029,13,0),IF(Mitarbeiter!$D130="",DATE(2029,13,0),Mitarbeiter!$D130),TODAY()),Einstellungen!$F$13:$F$67)))*N(Mitarbeiter!$E130)/IF(Einstellungen!$C$11="7 Tage",7,5),N('Ist-Stunden'!BA130)),MAX(IF(Einstellungen!$C$11="7 Tage",MAX(0,(MIN(DATE(2029,13,0),IF(Mitarbeiter!$D130="",DATE(2029,13,0),Mitarbeiter!$D130),TODAY()))-(MAX(DATE(2029,12,1),Mitarbeiter!$C130))+1),MAX(0,NETWORKDAYS(MAX(DATE(2029,12,1),Mitarbeiter!$C130),MIN(DATE(2029,13,0),IF(Mitarbeiter!$D130="",DATE(2029,13,0),Mitarbeiter!$D130),TODAY()),Einstellungen!$F$13:$F$67)))*N(Mitarbeiter!$E130)/IF(Einstellungen!$C$11="7 Tage",7,5),N('Ist-Stunden'!BA130)+(N(Krankheitstage!CL130)+N(Krankheitstage!CX130))*N($C130))))</f>
        <v/>
      </c>
      <c r="CF130" s="76">
        <f>IF($B130="",0,IF(Einstellungen!$C$10="Ja",MAX(IF(Einstellungen!$C$11="7 Tage",MAX(0,(MIN(DATE(2030,2,0),IF(Mitarbeiter!$D130="",DATE(2030,2,0),Mitarbeiter!$D130),TODAY()))-(MAX(DATE(2030,1,1),Mitarbeiter!$C130))+1),MAX(0,NETWORKDAYS(MAX(DATE(2030,1,1),Mitarbeiter!$C130),MIN(DATE(2030,2,0),IF(Mitarbeiter!$D130="",DATE(2030,2,0),Mitarbeiter!$D130),TODAY()),Einstellungen!$F$13:$F$67)))*N(Mitarbeiter!$E130)/IF(Einstellungen!$C$11="7 Tage",7,5),N('Ist-Stunden'!BB130)),MAX(IF(Einstellungen!$C$11="7 Tage",MAX(0,(MIN(DATE(2030,2,0),IF(Mitarbeiter!$D130="",DATE(2030,2,0),Mitarbeiter!$D130),TODAY()))-(MAX(DATE(2030,1,1),Mitarbeiter!$C130))+1),MAX(0,NETWORKDAYS(MAX(DATE(2030,1,1),Mitarbeiter!$C130),MIN(DATE(2030,2,0),IF(Mitarbeiter!$D130="",DATE(2030,2,0),Mitarbeiter!$D130),TODAY()),Einstellungen!$F$13:$F$67)))*N(Mitarbeiter!$E130)/IF(Einstellungen!$C$11="7 Tage",7,5),N('Ist-Stunden'!BB130)+(N(Krankheitstage!CY130)+N(Krankheitstage!DK130))*N($C130))))</f>
        <v/>
      </c>
      <c r="CG130" s="76">
        <f>IF($B130="",0,IF(Einstellungen!$C$10="Ja",MAX(IF(Einstellungen!$C$11="7 Tage",MAX(0,(MIN(DATE(2030,3,0),IF(Mitarbeiter!$D130="",DATE(2030,3,0),Mitarbeiter!$D130),TODAY()))-(MAX(DATE(2030,2,1),Mitarbeiter!$C130))+1),MAX(0,NETWORKDAYS(MAX(DATE(2030,2,1),Mitarbeiter!$C130),MIN(DATE(2030,3,0),IF(Mitarbeiter!$D130="",DATE(2030,3,0),Mitarbeiter!$D130),TODAY()),Einstellungen!$F$13:$F$67)))*N(Mitarbeiter!$E130)/IF(Einstellungen!$C$11="7 Tage",7,5),N('Ist-Stunden'!BC130)),MAX(IF(Einstellungen!$C$11="7 Tage",MAX(0,(MIN(DATE(2030,3,0),IF(Mitarbeiter!$D130="",DATE(2030,3,0),Mitarbeiter!$D130),TODAY()))-(MAX(DATE(2030,2,1),Mitarbeiter!$C130))+1),MAX(0,NETWORKDAYS(MAX(DATE(2030,2,1),Mitarbeiter!$C130),MIN(DATE(2030,3,0),IF(Mitarbeiter!$D130="",DATE(2030,3,0),Mitarbeiter!$D130),TODAY()),Einstellungen!$F$13:$F$67)))*N(Mitarbeiter!$E130)/IF(Einstellungen!$C$11="7 Tage",7,5),N('Ist-Stunden'!BC130)+(N(Krankheitstage!CZ130)+N(Krankheitstage!DL130))*N($C130))))</f>
        <v/>
      </c>
      <c r="CH130" s="76">
        <f>IF($B130="",0,IF(Einstellungen!$C$10="Ja",MAX(IF(Einstellungen!$C$11="7 Tage",MAX(0,(MIN(DATE(2030,4,0),IF(Mitarbeiter!$D130="",DATE(2030,4,0),Mitarbeiter!$D130),TODAY()))-(MAX(DATE(2030,3,1),Mitarbeiter!$C130))+1),MAX(0,NETWORKDAYS(MAX(DATE(2030,3,1),Mitarbeiter!$C130),MIN(DATE(2030,4,0),IF(Mitarbeiter!$D130="",DATE(2030,4,0),Mitarbeiter!$D130),TODAY()),Einstellungen!$F$13:$F$67)))*N(Mitarbeiter!$E130)/IF(Einstellungen!$C$11="7 Tage",7,5),N('Ist-Stunden'!BD130)),MAX(IF(Einstellungen!$C$11="7 Tage",MAX(0,(MIN(DATE(2030,4,0),IF(Mitarbeiter!$D130="",DATE(2030,4,0),Mitarbeiter!$D130),TODAY()))-(MAX(DATE(2030,3,1),Mitarbeiter!$C130))+1),MAX(0,NETWORKDAYS(MAX(DATE(2030,3,1),Mitarbeiter!$C130),MIN(DATE(2030,4,0),IF(Mitarbeiter!$D130="",DATE(2030,4,0),Mitarbeiter!$D130),TODAY()),Einstellungen!$F$13:$F$67)))*N(Mitarbeiter!$E130)/IF(Einstellungen!$C$11="7 Tage",7,5),N('Ist-Stunden'!BD130)+(N(Krankheitstage!DA130)+N(Krankheitstage!DM130))*N($C130))))</f>
        <v/>
      </c>
      <c r="CI130" s="76">
        <f>IF($B130="",0,IF(Einstellungen!$C$10="Ja",MAX(IF(Einstellungen!$C$11="7 Tage",MAX(0,(MIN(DATE(2030,5,0),IF(Mitarbeiter!$D130="",DATE(2030,5,0),Mitarbeiter!$D130),TODAY()))-(MAX(DATE(2030,4,1),Mitarbeiter!$C130))+1),MAX(0,NETWORKDAYS(MAX(DATE(2030,4,1),Mitarbeiter!$C130),MIN(DATE(2030,5,0),IF(Mitarbeiter!$D130="",DATE(2030,5,0),Mitarbeiter!$D130),TODAY()),Einstellungen!$F$13:$F$67)))*N(Mitarbeiter!$E130)/IF(Einstellungen!$C$11="7 Tage",7,5),N('Ist-Stunden'!BE130)),MAX(IF(Einstellungen!$C$11="7 Tage",MAX(0,(MIN(DATE(2030,5,0),IF(Mitarbeiter!$D130="",DATE(2030,5,0),Mitarbeiter!$D130),TODAY()))-(MAX(DATE(2030,4,1),Mitarbeiter!$C130))+1),MAX(0,NETWORKDAYS(MAX(DATE(2030,4,1),Mitarbeiter!$C130),MIN(DATE(2030,5,0),IF(Mitarbeiter!$D130="",DATE(2030,5,0),Mitarbeiter!$D130),TODAY()),Einstellungen!$F$13:$F$67)))*N(Mitarbeiter!$E130)/IF(Einstellungen!$C$11="7 Tage",7,5),N('Ist-Stunden'!BE130)+(N(Krankheitstage!DB130)+N(Krankheitstage!DN130))*N($C130))))</f>
        <v/>
      </c>
      <c r="CJ130" s="76">
        <f>IF($B130="",0,IF(Einstellungen!$C$10="Ja",MAX(IF(Einstellungen!$C$11="7 Tage",MAX(0,(MIN(DATE(2030,6,0),IF(Mitarbeiter!$D130="",DATE(2030,6,0),Mitarbeiter!$D130),TODAY()))-(MAX(DATE(2030,5,1),Mitarbeiter!$C130))+1),MAX(0,NETWORKDAYS(MAX(DATE(2030,5,1),Mitarbeiter!$C130),MIN(DATE(2030,6,0),IF(Mitarbeiter!$D130="",DATE(2030,6,0),Mitarbeiter!$D130),TODAY()),Einstellungen!$F$13:$F$67)))*N(Mitarbeiter!$E130)/IF(Einstellungen!$C$11="7 Tage",7,5),N('Ist-Stunden'!BF130)),MAX(IF(Einstellungen!$C$11="7 Tage",MAX(0,(MIN(DATE(2030,6,0),IF(Mitarbeiter!$D130="",DATE(2030,6,0),Mitarbeiter!$D130),TODAY()))-(MAX(DATE(2030,5,1),Mitarbeiter!$C130))+1),MAX(0,NETWORKDAYS(MAX(DATE(2030,5,1),Mitarbeiter!$C130),MIN(DATE(2030,6,0),IF(Mitarbeiter!$D130="",DATE(2030,6,0),Mitarbeiter!$D130),TODAY()),Einstellungen!$F$13:$F$67)))*N(Mitarbeiter!$E130)/IF(Einstellungen!$C$11="7 Tage",7,5),N('Ist-Stunden'!BF130)+(N(Krankheitstage!DC130)+N(Krankheitstage!DO130))*N($C130))))</f>
        <v/>
      </c>
      <c r="CK130" s="76">
        <f>IF($B130="",0,IF(Einstellungen!$C$10="Ja",MAX(IF(Einstellungen!$C$11="7 Tage",MAX(0,(MIN(DATE(2030,7,0),IF(Mitarbeiter!$D130="",DATE(2030,7,0),Mitarbeiter!$D130),TODAY()))-(MAX(DATE(2030,6,1),Mitarbeiter!$C130))+1),MAX(0,NETWORKDAYS(MAX(DATE(2030,6,1),Mitarbeiter!$C130),MIN(DATE(2030,7,0),IF(Mitarbeiter!$D130="",DATE(2030,7,0),Mitarbeiter!$D130),TODAY()),Einstellungen!$F$13:$F$67)))*N(Mitarbeiter!$E130)/IF(Einstellungen!$C$11="7 Tage",7,5),N('Ist-Stunden'!BG130)),MAX(IF(Einstellungen!$C$11="7 Tage",MAX(0,(MIN(DATE(2030,7,0),IF(Mitarbeiter!$D130="",DATE(2030,7,0),Mitarbeiter!$D130),TODAY()))-(MAX(DATE(2030,6,1),Mitarbeiter!$C130))+1),MAX(0,NETWORKDAYS(MAX(DATE(2030,6,1),Mitarbeiter!$C130),MIN(DATE(2030,7,0),IF(Mitarbeiter!$D130="",DATE(2030,7,0),Mitarbeiter!$D130),TODAY()),Einstellungen!$F$13:$F$67)))*N(Mitarbeiter!$E130)/IF(Einstellungen!$C$11="7 Tage",7,5),N('Ist-Stunden'!BG130)+(N(Krankheitstage!DD130)+N(Krankheitstage!DP130))*N($C130))))</f>
        <v/>
      </c>
      <c r="CL130" s="76">
        <f>IF($B130="",0,IF(Einstellungen!$C$10="Ja",MAX(IF(Einstellungen!$C$11="7 Tage",MAX(0,(MIN(DATE(2030,8,0),IF(Mitarbeiter!$D130="",DATE(2030,8,0),Mitarbeiter!$D130),TODAY()))-(MAX(DATE(2030,7,1),Mitarbeiter!$C130))+1),MAX(0,NETWORKDAYS(MAX(DATE(2030,7,1),Mitarbeiter!$C130),MIN(DATE(2030,8,0),IF(Mitarbeiter!$D130="",DATE(2030,8,0),Mitarbeiter!$D130),TODAY()),Einstellungen!$F$13:$F$67)))*N(Mitarbeiter!$E130)/IF(Einstellungen!$C$11="7 Tage",7,5),N('Ist-Stunden'!BH130)),MAX(IF(Einstellungen!$C$11="7 Tage",MAX(0,(MIN(DATE(2030,8,0),IF(Mitarbeiter!$D130="",DATE(2030,8,0),Mitarbeiter!$D130),TODAY()))-(MAX(DATE(2030,7,1),Mitarbeiter!$C130))+1),MAX(0,NETWORKDAYS(MAX(DATE(2030,7,1),Mitarbeiter!$C130),MIN(DATE(2030,8,0),IF(Mitarbeiter!$D130="",DATE(2030,8,0),Mitarbeiter!$D130),TODAY()),Einstellungen!$F$13:$F$67)))*N(Mitarbeiter!$E130)/IF(Einstellungen!$C$11="7 Tage",7,5),N('Ist-Stunden'!BH130)+(N(Krankheitstage!DE130)+N(Krankheitstage!DQ130))*N($C130))))</f>
        <v/>
      </c>
      <c r="CM130" s="76">
        <f>IF($B130="",0,IF(Einstellungen!$C$10="Ja",MAX(IF(Einstellungen!$C$11="7 Tage",MAX(0,(MIN(DATE(2030,9,0),IF(Mitarbeiter!$D130="",DATE(2030,9,0),Mitarbeiter!$D130),TODAY()))-(MAX(DATE(2030,8,1),Mitarbeiter!$C130))+1),MAX(0,NETWORKDAYS(MAX(DATE(2030,8,1),Mitarbeiter!$C130),MIN(DATE(2030,9,0),IF(Mitarbeiter!$D130="",DATE(2030,9,0),Mitarbeiter!$D130),TODAY()),Einstellungen!$F$13:$F$67)))*N(Mitarbeiter!$E130)/IF(Einstellungen!$C$11="7 Tage",7,5),N('Ist-Stunden'!BI130)),MAX(IF(Einstellungen!$C$11="7 Tage",MAX(0,(MIN(DATE(2030,9,0),IF(Mitarbeiter!$D130="",DATE(2030,9,0),Mitarbeiter!$D130),TODAY()))-(MAX(DATE(2030,8,1),Mitarbeiter!$C130))+1),MAX(0,NETWORKDAYS(MAX(DATE(2030,8,1),Mitarbeiter!$C130),MIN(DATE(2030,9,0),IF(Mitarbeiter!$D130="",DATE(2030,9,0),Mitarbeiter!$D130),TODAY()),Einstellungen!$F$13:$F$67)))*N(Mitarbeiter!$E130)/IF(Einstellungen!$C$11="7 Tage",7,5),N('Ist-Stunden'!BI130)+(N(Krankheitstage!DF130)+N(Krankheitstage!DR130))*N($C130))))</f>
        <v/>
      </c>
      <c r="CN130" s="76">
        <f>IF($B130="",0,IF(Einstellungen!$C$10="Ja",MAX(IF(Einstellungen!$C$11="7 Tage",MAX(0,(MIN(DATE(2030,10,0),IF(Mitarbeiter!$D130="",DATE(2030,10,0),Mitarbeiter!$D130),TODAY()))-(MAX(DATE(2030,9,1),Mitarbeiter!$C130))+1),MAX(0,NETWORKDAYS(MAX(DATE(2030,9,1),Mitarbeiter!$C130),MIN(DATE(2030,10,0),IF(Mitarbeiter!$D130="",DATE(2030,10,0),Mitarbeiter!$D130),TODAY()),Einstellungen!$F$13:$F$67)))*N(Mitarbeiter!$E130)/IF(Einstellungen!$C$11="7 Tage",7,5),N('Ist-Stunden'!BJ130)),MAX(IF(Einstellungen!$C$11="7 Tage",MAX(0,(MIN(DATE(2030,10,0),IF(Mitarbeiter!$D130="",DATE(2030,10,0),Mitarbeiter!$D130),TODAY()))-(MAX(DATE(2030,9,1),Mitarbeiter!$C130))+1),MAX(0,NETWORKDAYS(MAX(DATE(2030,9,1),Mitarbeiter!$C130),MIN(DATE(2030,10,0),IF(Mitarbeiter!$D130="",DATE(2030,10,0),Mitarbeiter!$D130),TODAY()),Einstellungen!$F$13:$F$67)))*N(Mitarbeiter!$E130)/IF(Einstellungen!$C$11="7 Tage",7,5),N('Ist-Stunden'!BJ130)+(N(Krankheitstage!DG130)+N(Krankheitstage!DS130))*N($C130))))</f>
        <v/>
      </c>
      <c r="CO130" s="76">
        <f>IF($B130="",0,IF(Einstellungen!$C$10="Ja",MAX(IF(Einstellungen!$C$11="7 Tage",MAX(0,(MIN(DATE(2030,11,0),IF(Mitarbeiter!$D130="",DATE(2030,11,0),Mitarbeiter!$D130),TODAY()))-(MAX(DATE(2030,10,1),Mitarbeiter!$C130))+1),MAX(0,NETWORKDAYS(MAX(DATE(2030,10,1),Mitarbeiter!$C130),MIN(DATE(2030,11,0),IF(Mitarbeiter!$D130="",DATE(2030,11,0),Mitarbeiter!$D130),TODAY()),Einstellungen!$F$13:$F$67)))*N(Mitarbeiter!$E130)/IF(Einstellungen!$C$11="7 Tage",7,5),N('Ist-Stunden'!BK130)),MAX(IF(Einstellungen!$C$11="7 Tage",MAX(0,(MIN(DATE(2030,11,0),IF(Mitarbeiter!$D130="",DATE(2030,11,0),Mitarbeiter!$D130),TODAY()))-(MAX(DATE(2030,10,1),Mitarbeiter!$C130))+1),MAX(0,NETWORKDAYS(MAX(DATE(2030,10,1),Mitarbeiter!$C130),MIN(DATE(2030,11,0),IF(Mitarbeiter!$D130="",DATE(2030,11,0),Mitarbeiter!$D130),TODAY()),Einstellungen!$F$13:$F$67)))*N(Mitarbeiter!$E130)/IF(Einstellungen!$C$11="7 Tage",7,5),N('Ist-Stunden'!BK130)+(N(Krankheitstage!DH130)+N(Krankheitstage!DT130))*N($C130))))</f>
        <v/>
      </c>
      <c r="CP130" s="76">
        <f>IF($B130="",0,IF(Einstellungen!$C$10="Ja",MAX(IF(Einstellungen!$C$11="7 Tage",MAX(0,(MIN(DATE(2030,12,0),IF(Mitarbeiter!$D130="",DATE(2030,12,0),Mitarbeiter!$D130),TODAY()))-(MAX(DATE(2030,11,1),Mitarbeiter!$C130))+1),MAX(0,NETWORKDAYS(MAX(DATE(2030,11,1),Mitarbeiter!$C130),MIN(DATE(2030,12,0),IF(Mitarbeiter!$D130="",DATE(2030,12,0),Mitarbeiter!$D130),TODAY()),Einstellungen!$F$13:$F$67)))*N(Mitarbeiter!$E130)/IF(Einstellungen!$C$11="7 Tage",7,5),N('Ist-Stunden'!BL130)),MAX(IF(Einstellungen!$C$11="7 Tage",MAX(0,(MIN(DATE(2030,12,0),IF(Mitarbeiter!$D130="",DATE(2030,12,0),Mitarbeiter!$D130),TODAY()))-(MAX(DATE(2030,11,1),Mitarbeiter!$C130))+1),MAX(0,NETWORKDAYS(MAX(DATE(2030,11,1),Mitarbeiter!$C130),MIN(DATE(2030,12,0),IF(Mitarbeiter!$D130="",DATE(2030,12,0),Mitarbeiter!$D130),TODAY()),Einstellungen!$F$13:$F$67)))*N(Mitarbeiter!$E130)/IF(Einstellungen!$C$11="7 Tage",7,5),N('Ist-Stunden'!BL130)+(N(Krankheitstage!DI130)+N(Krankheitstage!DU130))*N($C130))))</f>
        <v/>
      </c>
      <c r="CQ130" s="76">
        <f>IF($B130="",0,IF(Einstellungen!$C$10="Ja",MAX(IF(Einstellungen!$C$11="7 Tage",MAX(0,(MIN(DATE(2030,13,0),IF(Mitarbeiter!$D130="",DATE(2030,13,0),Mitarbeiter!$D130),TODAY()))-(MAX(DATE(2030,12,1),Mitarbeiter!$C130))+1),MAX(0,NETWORKDAYS(MAX(DATE(2030,12,1),Mitarbeiter!$C130),MIN(DATE(2030,13,0),IF(Mitarbeiter!$D130="",DATE(2030,13,0),Mitarbeiter!$D130),TODAY()),Einstellungen!$F$13:$F$67)))*N(Mitarbeiter!$E130)/IF(Einstellungen!$C$11="7 Tage",7,5),N('Ist-Stunden'!BM130)),MAX(IF(Einstellungen!$C$11="7 Tage",MAX(0,(MIN(DATE(2030,13,0),IF(Mitarbeiter!$D130="",DATE(2030,13,0),Mitarbeiter!$D130),TODAY()))-(MAX(DATE(2030,12,1),Mitarbeiter!$C130))+1),MAX(0,NETWORKDAYS(MAX(DATE(2030,12,1),Mitarbeiter!$C130),MIN(DATE(2030,13,0),IF(Mitarbeiter!$D130="",DATE(2030,13,0),Mitarbeiter!$D130),TODAY()),Einstellungen!$F$13:$F$67)))*N(Mitarbeiter!$E130)/IF(Einstellungen!$C$11="7 Tage",7,5),N('Ist-Stunden'!BM130)+(N(Krankheitstage!DJ130)+N(Krankheitstage!DV130))*N($C130))))</f>
        <v/>
      </c>
    </row>
    <row r="131">
      <c r="A131" s="73">
        <f>IF(Mitarbeiter!B131="","",Mitarbeiter!A131)</f>
        <v/>
      </c>
      <c r="B131" s="6">
        <f>IF(Mitarbeiter!B131="","",Mitarbeiter!B131)</f>
        <v/>
      </c>
      <c r="C131" s="74">
        <f>IF(Mitarbeiter!B131="","",Mitarbeiter!F131)</f>
        <v/>
      </c>
      <c r="D131" s="75">
        <f>N(INDEX(Krankheitstage!$G131:$DV131,1,(Einstellungen!$C$3-2026)*24+1))</f>
        <v/>
      </c>
      <c r="E131" s="75">
        <f>N(INDEX(Krankheitstage!$G131:$DV131,1,(Einstellungen!$C$3-2026)*24+2))</f>
        <v/>
      </c>
      <c r="F131" s="75">
        <f>N(INDEX(Krankheitstage!$G131:$DV131,1,(Einstellungen!$C$3-2026)*24+3))</f>
        <v/>
      </c>
      <c r="G131" s="75">
        <f>N(INDEX(Krankheitstage!$G131:$DV131,1,(Einstellungen!$C$3-2026)*24+4))</f>
        <v/>
      </c>
      <c r="H131" s="75">
        <f>N(INDEX(Krankheitstage!$G131:$DV131,1,(Einstellungen!$C$3-2026)*24+5))</f>
        <v/>
      </c>
      <c r="I131" s="75">
        <f>N(INDEX(Krankheitstage!$G131:$DV131,1,(Einstellungen!$C$3-2026)*24+6))</f>
        <v/>
      </c>
      <c r="J131" s="75">
        <f>N(INDEX(Krankheitstage!$G131:$DV131,1,(Einstellungen!$C$3-2026)*24+7))</f>
        <v/>
      </c>
      <c r="K131" s="75">
        <f>N(INDEX(Krankheitstage!$G131:$DV131,1,(Einstellungen!$C$3-2026)*24+8))</f>
        <v/>
      </c>
      <c r="L131" s="75">
        <f>N(INDEX(Krankheitstage!$G131:$DV131,1,(Einstellungen!$C$3-2026)*24+9))</f>
        <v/>
      </c>
      <c r="M131" s="75">
        <f>N(INDEX(Krankheitstage!$G131:$DV131,1,(Einstellungen!$C$3-2026)*24+10))</f>
        <v/>
      </c>
      <c r="N131" s="75">
        <f>N(INDEX(Krankheitstage!$G131:$DV131,1,(Einstellungen!$C$3-2026)*24+11))</f>
        <v/>
      </c>
      <c r="O131" s="75">
        <f>N(INDEX(Krankheitstage!$G131:$DV131,1,(Einstellungen!$C$3-2026)*24+12))</f>
        <v/>
      </c>
      <c r="P131" s="75">
        <f>IF($B131="","",SUM(D131:O131))</f>
        <v/>
      </c>
      <c r="Q131" s="75">
        <f>N(INDEX(Krankheitstage!$G131:$DV131,1,(Einstellungen!$C$3-2026)*24+13))</f>
        <v/>
      </c>
      <c r="R131" s="75">
        <f>N(INDEX(Krankheitstage!$G131:$DV131,1,(Einstellungen!$C$3-2026)*24+14))</f>
        <v/>
      </c>
      <c r="S131" s="75">
        <f>N(INDEX(Krankheitstage!$G131:$DV131,1,(Einstellungen!$C$3-2026)*24+15))</f>
        <v/>
      </c>
      <c r="T131" s="75">
        <f>N(INDEX(Krankheitstage!$G131:$DV131,1,(Einstellungen!$C$3-2026)*24+16))</f>
        <v/>
      </c>
      <c r="U131" s="75">
        <f>N(INDEX(Krankheitstage!$G131:$DV131,1,(Einstellungen!$C$3-2026)*24+17))</f>
        <v/>
      </c>
      <c r="V131" s="75">
        <f>N(INDEX(Krankheitstage!$G131:$DV131,1,(Einstellungen!$C$3-2026)*24+18))</f>
        <v/>
      </c>
      <c r="W131" s="75">
        <f>N(INDEX(Krankheitstage!$G131:$DV131,1,(Einstellungen!$C$3-2026)*24+19))</f>
        <v/>
      </c>
      <c r="X131" s="75">
        <f>N(INDEX(Krankheitstage!$G131:$DV131,1,(Einstellungen!$C$3-2026)*24+20))</f>
        <v/>
      </c>
      <c r="Y131" s="75">
        <f>N(INDEX(Krankheitstage!$G131:$DV131,1,(Einstellungen!$C$3-2026)*24+21))</f>
        <v/>
      </c>
      <c r="Z131" s="75">
        <f>N(INDEX(Krankheitstage!$G131:$DV131,1,(Einstellungen!$C$3-2026)*24+22))</f>
        <v/>
      </c>
      <c r="AA131" s="75">
        <f>N(INDEX(Krankheitstage!$G131:$DV131,1,(Einstellungen!$C$3-2026)*24+23))</f>
        <v/>
      </c>
      <c r="AB131" s="75">
        <f>N(INDEX(Krankheitstage!$G131:$DV131,1,(Einstellungen!$C$3-2026)*24+24))</f>
        <v/>
      </c>
      <c r="AC131" s="75">
        <f>IF($B131="","",SUM(Q131:AB131))</f>
        <v/>
      </c>
      <c r="AD131" s="75">
        <f>IF($B131="","",SUM(P131,AC131))</f>
        <v/>
      </c>
      <c r="AE131" s="76">
        <f>IF($B131="","",AD131*N(C131))</f>
        <v/>
      </c>
      <c r="AF131" s="75">
        <f>IF($B131="","",Krankheitstage!E131)</f>
        <v/>
      </c>
      <c r="AG131" s="76">
        <f>IF($B131="","",AF131*N(C131))</f>
        <v/>
      </c>
      <c r="AH131" s="76">
        <f>IF($B131="","",INDEX($AJ131:$CQ131,1,(Einstellungen!$C$3-2026)*12+1)+INDEX($AJ131:$CQ131,1,(Einstellungen!$C$3-2026)*12+2)+INDEX($AJ131:$CQ131,1,(Einstellungen!$C$3-2026)*12+3)+INDEX($AJ131:$CQ131,1,(Einstellungen!$C$3-2026)*12+4)+INDEX($AJ131:$CQ131,1,(Einstellungen!$C$3-2026)*12+5)+INDEX($AJ131:$CQ131,1,(Einstellungen!$C$3-2026)*12+6)+INDEX($AJ131:$CQ131,1,(Einstellungen!$C$3-2026)*12+7)+INDEX($AJ131:$CQ131,1,(Einstellungen!$C$3-2026)*12+8)+INDEX($AJ131:$CQ131,1,(Einstellungen!$C$3-2026)*12+9)+INDEX($AJ131:$CQ131,1,(Einstellungen!$C$3-2026)*12+10)+INDEX($AJ131:$CQ131,1,(Einstellungen!$C$3-2026)*12+11)+INDEX($AJ131:$CQ131,1,(Einstellungen!$C$3-2026)*12+12))</f>
        <v/>
      </c>
      <c r="AI131" s="76">
        <f>IF($B131="","",SUM($AJ131:$CQ131))</f>
        <v/>
      </c>
      <c r="AJ131" s="76">
        <f>IF($B131="",0,IF(Einstellungen!$C$10="Ja",MAX(IF(Einstellungen!$C$11="7 Tage",MAX(0,(MIN(DATE(2026,2,0),IF(Mitarbeiter!$D131="",DATE(2026,2,0),Mitarbeiter!$D131),TODAY()))-(MAX(DATE(2026,1,1),Mitarbeiter!$C131))+1),MAX(0,NETWORKDAYS(MAX(DATE(2026,1,1),Mitarbeiter!$C131),MIN(DATE(2026,2,0),IF(Mitarbeiter!$D131="",DATE(2026,2,0),Mitarbeiter!$D131),TODAY()),Einstellungen!$F$13:$F$67)))*N(Mitarbeiter!$E131)/IF(Einstellungen!$C$11="7 Tage",7,5),N('Ist-Stunden'!F131)),MAX(IF(Einstellungen!$C$11="7 Tage",MAX(0,(MIN(DATE(2026,2,0),IF(Mitarbeiter!$D131="",DATE(2026,2,0),Mitarbeiter!$D131),TODAY()))-(MAX(DATE(2026,1,1),Mitarbeiter!$C131))+1),MAX(0,NETWORKDAYS(MAX(DATE(2026,1,1),Mitarbeiter!$C131),MIN(DATE(2026,2,0),IF(Mitarbeiter!$D131="",DATE(2026,2,0),Mitarbeiter!$D131),TODAY()),Einstellungen!$F$13:$F$67)))*N(Mitarbeiter!$E131)/IF(Einstellungen!$C$11="7 Tage",7,5),N('Ist-Stunden'!F131)+(N(Krankheitstage!G131)+N(Krankheitstage!S131))*N($C131))))</f>
        <v/>
      </c>
      <c r="AK131" s="76">
        <f>IF($B131="",0,IF(Einstellungen!$C$10="Ja",MAX(IF(Einstellungen!$C$11="7 Tage",MAX(0,(MIN(DATE(2026,3,0),IF(Mitarbeiter!$D131="",DATE(2026,3,0),Mitarbeiter!$D131),TODAY()))-(MAX(DATE(2026,2,1),Mitarbeiter!$C131))+1),MAX(0,NETWORKDAYS(MAX(DATE(2026,2,1),Mitarbeiter!$C131),MIN(DATE(2026,3,0),IF(Mitarbeiter!$D131="",DATE(2026,3,0),Mitarbeiter!$D131),TODAY()),Einstellungen!$F$13:$F$67)))*N(Mitarbeiter!$E131)/IF(Einstellungen!$C$11="7 Tage",7,5),N('Ist-Stunden'!G131)),MAX(IF(Einstellungen!$C$11="7 Tage",MAX(0,(MIN(DATE(2026,3,0),IF(Mitarbeiter!$D131="",DATE(2026,3,0),Mitarbeiter!$D131),TODAY()))-(MAX(DATE(2026,2,1),Mitarbeiter!$C131))+1),MAX(0,NETWORKDAYS(MAX(DATE(2026,2,1),Mitarbeiter!$C131),MIN(DATE(2026,3,0),IF(Mitarbeiter!$D131="",DATE(2026,3,0),Mitarbeiter!$D131),TODAY()),Einstellungen!$F$13:$F$67)))*N(Mitarbeiter!$E131)/IF(Einstellungen!$C$11="7 Tage",7,5),N('Ist-Stunden'!G131)+(N(Krankheitstage!H131)+N(Krankheitstage!T131))*N($C131))))</f>
        <v/>
      </c>
      <c r="AL131" s="76">
        <f>IF($B131="",0,IF(Einstellungen!$C$10="Ja",MAX(IF(Einstellungen!$C$11="7 Tage",MAX(0,(MIN(DATE(2026,4,0),IF(Mitarbeiter!$D131="",DATE(2026,4,0),Mitarbeiter!$D131),TODAY()))-(MAX(DATE(2026,3,1),Mitarbeiter!$C131))+1),MAX(0,NETWORKDAYS(MAX(DATE(2026,3,1),Mitarbeiter!$C131),MIN(DATE(2026,4,0),IF(Mitarbeiter!$D131="",DATE(2026,4,0),Mitarbeiter!$D131),TODAY()),Einstellungen!$F$13:$F$67)))*N(Mitarbeiter!$E131)/IF(Einstellungen!$C$11="7 Tage",7,5),N('Ist-Stunden'!H131)),MAX(IF(Einstellungen!$C$11="7 Tage",MAX(0,(MIN(DATE(2026,4,0),IF(Mitarbeiter!$D131="",DATE(2026,4,0),Mitarbeiter!$D131),TODAY()))-(MAX(DATE(2026,3,1),Mitarbeiter!$C131))+1),MAX(0,NETWORKDAYS(MAX(DATE(2026,3,1),Mitarbeiter!$C131),MIN(DATE(2026,4,0),IF(Mitarbeiter!$D131="",DATE(2026,4,0),Mitarbeiter!$D131),TODAY()),Einstellungen!$F$13:$F$67)))*N(Mitarbeiter!$E131)/IF(Einstellungen!$C$11="7 Tage",7,5),N('Ist-Stunden'!H131)+(N(Krankheitstage!I131)+N(Krankheitstage!U131))*N($C131))))</f>
        <v/>
      </c>
      <c r="AM131" s="76">
        <f>IF($B131="",0,IF(Einstellungen!$C$10="Ja",MAX(IF(Einstellungen!$C$11="7 Tage",MAX(0,(MIN(DATE(2026,5,0),IF(Mitarbeiter!$D131="",DATE(2026,5,0),Mitarbeiter!$D131),TODAY()))-(MAX(DATE(2026,4,1),Mitarbeiter!$C131))+1),MAX(0,NETWORKDAYS(MAX(DATE(2026,4,1),Mitarbeiter!$C131),MIN(DATE(2026,5,0),IF(Mitarbeiter!$D131="",DATE(2026,5,0),Mitarbeiter!$D131),TODAY()),Einstellungen!$F$13:$F$67)))*N(Mitarbeiter!$E131)/IF(Einstellungen!$C$11="7 Tage",7,5),N('Ist-Stunden'!I131)),MAX(IF(Einstellungen!$C$11="7 Tage",MAX(0,(MIN(DATE(2026,5,0),IF(Mitarbeiter!$D131="",DATE(2026,5,0),Mitarbeiter!$D131),TODAY()))-(MAX(DATE(2026,4,1),Mitarbeiter!$C131))+1),MAX(0,NETWORKDAYS(MAX(DATE(2026,4,1),Mitarbeiter!$C131),MIN(DATE(2026,5,0),IF(Mitarbeiter!$D131="",DATE(2026,5,0),Mitarbeiter!$D131),TODAY()),Einstellungen!$F$13:$F$67)))*N(Mitarbeiter!$E131)/IF(Einstellungen!$C$11="7 Tage",7,5),N('Ist-Stunden'!I131)+(N(Krankheitstage!J131)+N(Krankheitstage!V131))*N($C131))))</f>
        <v/>
      </c>
      <c r="AN131" s="76">
        <f>IF($B131="",0,IF(Einstellungen!$C$10="Ja",MAX(IF(Einstellungen!$C$11="7 Tage",MAX(0,(MIN(DATE(2026,6,0),IF(Mitarbeiter!$D131="",DATE(2026,6,0),Mitarbeiter!$D131),TODAY()))-(MAX(DATE(2026,5,1),Mitarbeiter!$C131))+1),MAX(0,NETWORKDAYS(MAX(DATE(2026,5,1),Mitarbeiter!$C131),MIN(DATE(2026,6,0),IF(Mitarbeiter!$D131="",DATE(2026,6,0),Mitarbeiter!$D131),TODAY()),Einstellungen!$F$13:$F$67)))*N(Mitarbeiter!$E131)/IF(Einstellungen!$C$11="7 Tage",7,5),N('Ist-Stunden'!J131)),MAX(IF(Einstellungen!$C$11="7 Tage",MAX(0,(MIN(DATE(2026,6,0),IF(Mitarbeiter!$D131="",DATE(2026,6,0),Mitarbeiter!$D131),TODAY()))-(MAX(DATE(2026,5,1),Mitarbeiter!$C131))+1),MAX(0,NETWORKDAYS(MAX(DATE(2026,5,1),Mitarbeiter!$C131),MIN(DATE(2026,6,0),IF(Mitarbeiter!$D131="",DATE(2026,6,0),Mitarbeiter!$D131),TODAY()),Einstellungen!$F$13:$F$67)))*N(Mitarbeiter!$E131)/IF(Einstellungen!$C$11="7 Tage",7,5),N('Ist-Stunden'!J131)+(N(Krankheitstage!K131)+N(Krankheitstage!W131))*N($C131))))</f>
        <v/>
      </c>
      <c r="AO131" s="76">
        <f>IF($B131="",0,IF(Einstellungen!$C$10="Ja",MAX(IF(Einstellungen!$C$11="7 Tage",MAX(0,(MIN(DATE(2026,7,0),IF(Mitarbeiter!$D131="",DATE(2026,7,0),Mitarbeiter!$D131),TODAY()))-(MAX(DATE(2026,6,1),Mitarbeiter!$C131))+1),MAX(0,NETWORKDAYS(MAX(DATE(2026,6,1),Mitarbeiter!$C131),MIN(DATE(2026,7,0),IF(Mitarbeiter!$D131="",DATE(2026,7,0),Mitarbeiter!$D131),TODAY()),Einstellungen!$F$13:$F$67)))*N(Mitarbeiter!$E131)/IF(Einstellungen!$C$11="7 Tage",7,5),N('Ist-Stunden'!K131)),MAX(IF(Einstellungen!$C$11="7 Tage",MAX(0,(MIN(DATE(2026,7,0),IF(Mitarbeiter!$D131="",DATE(2026,7,0),Mitarbeiter!$D131),TODAY()))-(MAX(DATE(2026,6,1),Mitarbeiter!$C131))+1),MAX(0,NETWORKDAYS(MAX(DATE(2026,6,1),Mitarbeiter!$C131),MIN(DATE(2026,7,0),IF(Mitarbeiter!$D131="",DATE(2026,7,0),Mitarbeiter!$D131),TODAY()),Einstellungen!$F$13:$F$67)))*N(Mitarbeiter!$E131)/IF(Einstellungen!$C$11="7 Tage",7,5),N('Ist-Stunden'!K131)+(N(Krankheitstage!L131)+N(Krankheitstage!X131))*N($C131))))</f>
        <v/>
      </c>
      <c r="AP131" s="76">
        <f>IF($B131="",0,IF(Einstellungen!$C$10="Ja",MAX(IF(Einstellungen!$C$11="7 Tage",MAX(0,(MIN(DATE(2026,8,0),IF(Mitarbeiter!$D131="",DATE(2026,8,0),Mitarbeiter!$D131),TODAY()))-(MAX(DATE(2026,7,1),Mitarbeiter!$C131))+1),MAX(0,NETWORKDAYS(MAX(DATE(2026,7,1),Mitarbeiter!$C131),MIN(DATE(2026,8,0),IF(Mitarbeiter!$D131="",DATE(2026,8,0),Mitarbeiter!$D131),TODAY()),Einstellungen!$F$13:$F$67)))*N(Mitarbeiter!$E131)/IF(Einstellungen!$C$11="7 Tage",7,5),N('Ist-Stunden'!L131)),MAX(IF(Einstellungen!$C$11="7 Tage",MAX(0,(MIN(DATE(2026,8,0),IF(Mitarbeiter!$D131="",DATE(2026,8,0),Mitarbeiter!$D131),TODAY()))-(MAX(DATE(2026,7,1),Mitarbeiter!$C131))+1),MAX(0,NETWORKDAYS(MAX(DATE(2026,7,1),Mitarbeiter!$C131),MIN(DATE(2026,8,0),IF(Mitarbeiter!$D131="",DATE(2026,8,0),Mitarbeiter!$D131),TODAY()),Einstellungen!$F$13:$F$67)))*N(Mitarbeiter!$E131)/IF(Einstellungen!$C$11="7 Tage",7,5),N('Ist-Stunden'!L131)+(N(Krankheitstage!M131)+N(Krankheitstage!Y131))*N($C131))))</f>
        <v/>
      </c>
      <c r="AQ131" s="76">
        <f>IF($B131="",0,IF(Einstellungen!$C$10="Ja",MAX(IF(Einstellungen!$C$11="7 Tage",MAX(0,(MIN(DATE(2026,9,0),IF(Mitarbeiter!$D131="",DATE(2026,9,0),Mitarbeiter!$D131),TODAY()))-(MAX(DATE(2026,8,1),Mitarbeiter!$C131))+1),MAX(0,NETWORKDAYS(MAX(DATE(2026,8,1),Mitarbeiter!$C131),MIN(DATE(2026,9,0),IF(Mitarbeiter!$D131="",DATE(2026,9,0),Mitarbeiter!$D131),TODAY()),Einstellungen!$F$13:$F$67)))*N(Mitarbeiter!$E131)/IF(Einstellungen!$C$11="7 Tage",7,5),N('Ist-Stunden'!M131)),MAX(IF(Einstellungen!$C$11="7 Tage",MAX(0,(MIN(DATE(2026,9,0),IF(Mitarbeiter!$D131="",DATE(2026,9,0),Mitarbeiter!$D131),TODAY()))-(MAX(DATE(2026,8,1),Mitarbeiter!$C131))+1),MAX(0,NETWORKDAYS(MAX(DATE(2026,8,1),Mitarbeiter!$C131),MIN(DATE(2026,9,0),IF(Mitarbeiter!$D131="",DATE(2026,9,0),Mitarbeiter!$D131),TODAY()),Einstellungen!$F$13:$F$67)))*N(Mitarbeiter!$E131)/IF(Einstellungen!$C$11="7 Tage",7,5),N('Ist-Stunden'!M131)+(N(Krankheitstage!N131)+N(Krankheitstage!Z131))*N($C131))))</f>
        <v/>
      </c>
      <c r="AR131" s="76">
        <f>IF($B131="",0,IF(Einstellungen!$C$10="Ja",MAX(IF(Einstellungen!$C$11="7 Tage",MAX(0,(MIN(DATE(2026,10,0),IF(Mitarbeiter!$D131="",DATE(2026,10,0),Mitarbeiter!$D131),TODAY()))-(MAX(DATE(2026,9,1),Mitarbeiter!$C131))+1),MAX(0,NETWORKDAYS(MAX(DATE(2026,9,1),Mitarbeiter!$C131),MIN(DATE(2026,10,0),IF(Mitarbeiter!$D131="",DATE(2026,10,0),Mitarbeiter!$D131),TODAY()),Einstellungen!$F$13:$F$67)))*N(Mitarbeiter!$E131)/IF(Einstellungen!$C$11="7 Tage",7,5),N('Ist-Stunden'!N131)),MAX(IF(Einstellungen!$C$11="7 Tage",MAX(0,(MIN(DATE(2026,10,0),IF(Mitarbeiter!$D131="",DATE(2026,10,0),Mitarbeiter!$D131),TODAY()))-(MAX(DATE(2026,9,1),Mitarbeiter!$C131))+1),MAX(0,NETWORKDAYS(MAX(DATE(2026,9,1),Mitarbeiter!$C131),MIN(DATE(2026,10,0),IF(Mitarbeiter!$D131="",DATE(2026,10,0),Mitarbeiter!$D131),TODAY()),Einstellungen!$F$13:$F$67)))*N(Mitarbeiter!$E131)/IF(Einstellungen!$C$11="7 Tage",7,5),N('Ist-Stunden'!N131)+(N(Krankheitstage!O131)+N(Krankheitstage!AA131))*N($C131))))</f>
        <v/>
      </c>
      <c r="AS131" s="76">
        <f>IF($B131="",0,IF(Einstellungen!$C$10="Ja",MAX(IF(Einstellungen!$C$11="7 Tage",MAX(0,(MIN(DATE(2026,11,0),IF(Mitarbeiter!$D131="",DATE(2026,11,0),Mitarbeiter!$D131),TODAY()))-(MAX(DATE(2026,10,1),Mitarbeiter!$C131))+1),MAX(0,NETWORKDAYS(MAX(DATE(2026,10,1),Mitarbeiter!$C131),MIN(DATE(2026,11,0),IF(Mitarbeiter!$D131="",DATE(2026,11,0),Mitarbeiter!$D131),TODAY()),Einstellungen!$F$13:$F$67)))*N(Mitarbeiter!$E131)/IF(Einstellungen!$C$11="7 Tage",7,5),N('Ist-Stunden'!O131)),MAX(IF(Einstellungen!$C$11="7 Tage",MAX(0,(MIN(DATE(2026,11,0),IF(Mitarbeiter!$D131="",DATE(2026,11,0),Mitarbeiter!$D131),TODAY()))-(MAX(DATE(2026,10,1),Mitarbeiter!$C131))+1),MAX(0,NETWORKDAYS(MAX(DATE(2026,10,1),Mitarbeiter!$C131),MIN(DATE(2026,11,0),IF(Mitarbeiter!$D131="",DATE(2026,11,0),Mitarbeiter!$D131),TODAY()),Einstellungen!$F$13:$F$67)))*N(Mitarbeiter!$E131)/IF(Einstellungen!$C$11="7 Tage",7,5),N('Ist-Stunden'!O131)+(N(Krankheitstage!P131)+N(Krankheitstage!AB131))*N($C131))))</f>
        <v/>
      </c>
      <c r="AT131" s="76">
        <f>IF($B131="",0,IF(Einstellungen!$C$10="Ja",MAX(IF(Einstellungen!$C$11="7 Tage",MAX(0,(MIN(DATE(2026,12,0),IF(Mitarbeiter!$D131="",DATE(2026,12,0),Mitarbeiter!$D131),TODAY()))-(MAX(DATE(2026,11,1),Mitarbeiter!$C131))+1),MAX(0,NETWORKDAYS(MAX(DATE(2026,11,1),Mitarbeiter!$C131),MIN(DATE(2026,12,0),IF(Mitarbeiter!$D131="",DATE(2026,12,0),Mitarbeiter!$D131),TODAY()),Einstellungen!$F$13:$F$67)))*N(Mitarbeiter!$E131)/IF(Einstellungen!$C$11="7 Tage",7,5),N('Ist-Stunden'!P131)),MAX(IF(Einstellungen!$C$11="7 Tage",MAX(0,(MIN(DATE(2026,12,0),IF(Mitarbeiter!$D131="",DATE(2026,12,0),Mitarbeiter!$D131),TODAY()))-(MAX(DATE(2026,11,1),Mitarbeiter!$C131))+1),MAX(0,NETWORKDAYS(MAX(DATE(2026,11,1),Mitarbeiter!$C131),MIN(DATE(2026,12,0),IF(Mitarbeiter!$D131="",DATE(2026,12,0),Mitarbeiter!$D131),TODAY()),Einstellungen!$F$13:$F$67)))*N(Mitarbeiter!$E131)/IF(Einstellungen!$C$11="7 Tage",7,5),N('Ist-Stunden'!P131)+(N(Krankheitstage!Q131)+N(Krankheitstage!AC131))*N($C131))))</f>
        <v/>
      </c>
      <c r="AU131" s="76">
        <f>IF($B131="",0,IF(Einstellungen!$C$10="Ja",MAX(IF(Einstellungen!$C$11="7 Tage",MAX(0,(MIN(DATE(2026,13,0),IF(Mitarbeiter!$D131="",DATE(2026,13,0),Mitarbeiter!$D131),TODAY()))-(MAX(DATE(2026,12,1),Mitarbeiter!$C131))+1),MAX(0,NETWORKDAYS(MAX(DATE(2026,12,1),Mitarbeiter!$C131),MIN(DATE(2026,13,0),IF(Mitarbeiter!$D131="",DATE(2026,13,0),Mitarbeiter!$D131),TODAY()),Einstellungen!$F$13:$F$67)))*N(Mitarbeiter!$E131)/IF(Einstellungen!$C$11="7 Tage",7,5),N('Ist-Stunden'!Q131)),MAX(IF(Einstellungen!$C$11="7 Tage",MAX(0,(MIN(DATE(2026,13,0),IF(Mitarbeiter!$D131="",DATE(2026,13,0),Mitarbeiter!$D131),TODAY()))-(MAX(DATE(2026,12,1),Mitarbeiter!$C131))+1),MAX(0,NETWORKDAYS(MAX(DATE(2026,12,1),Mitarbeiter!$C131),MIN(DATE(2026,13,0),IF(Mitarbeiter!$D131="",DATE(2026,13,0),Mitarbeiter!$D131),TODAY()),Einstellungen!$F$13:$F$67)))*N(Mitarbeiter!$E131)/IF(Einstellungen!$C$11="7 Tage",7,5),N('Ist-Stunden'!Q131)+(N(Krankheitstage!R131)+N(Krankheitstage!AD131))*N($C131))))</f>
        <v/>
      </c>
      <c r="AV131" s="76">
        <f>IF($B131="",0,IF(Einstellungen!$C$10="Ja",MAX(IF(Einstellungen!$C$11="7 Tage",MAX(0,(MIN(DATE(2027,2,0),IF(Mitarbeiter!$D131="",DATE(2027,2,0),Mitarbeiter!$D131),TODAY()))-(MAX(DATE(2027,1,1),Mitarbeiter!$C131))+1),MAX(0,NETWORKDAYS(MAX(DATE(2027,1,1),Mitarbeiter!$C131),MIN(DATE(2027,2,0),IF(Mitarbeiter!$D131="",DATE(2027,2,0),Mitarbeiter!$D131),TODAY()),Einstellungen!$F$13:$F$67)))*N(Mitarbeiter!$E131)/IF(Einstellungen!$C$11="7 Tage",7,5),N('Ist-Stunden'!R131)),MAX(IF(Einstellungen!$C$11="7 Tage",MAX(0,(MIN(DATE(2027,2,0),IF(Mitarbeiter!$D131="",DATE(2027,2,0),Mitarbeiter!$D131),TODAY()))-(MAX(DATE(2027,1,1),Mitarbeiter!$C131))+1),MAX(0,NETWORKDAYS(MAX(DATE(2027,1,1),Mitarbeiter!$C131),MIN(DATE(2027,2,0),IF(Mitarbeiter!$D131="",DATE(2027,2,0),Mitarbeiter!$D131),TODAY()),Einstellungen!$F$13:$F$67)))*N(Mitarbeiter!$E131)/IF(Einstellungen!$C$11="7 Tage",7,5),N('Ist-Stunden'!R131)+(N(Krankheitstage!AE131)+N(Krankheitstage!AQ131))*N($C131))))</f>
        <v/>
      </c>
      <c r="AW131" s="76">
        <f>IF($B131="",0,IF(Einstellungen!$C$10="Ja",MAX(IF(Einstellungen!$C$11="7 Tage",MAX(0,(MIN(DATE(2027,3,0),IF(Mitarbeiter!$D131="",DATE(2027,3,0),Mitarbeiter!$D131),TODAY()))-(MAX(DATE(2027,2,1),Mitarbeiter!$C131))+1),MAX(0,NETWORKDAYS(MAX(DATE(2027,2,1),Mitarbeiter!$C131),MIN(DATE(2027,3,0),IF(Mitarbeiter!$D131="",DATE(2027,3,0),Mitarbeiter!$D131),TODAY()),Einstellungen!$F$13:$F$67)))*N(Mitarbeiter!$E131)/IF(Einstellungen!$C$11="7 Tage",7,5),N('Ist-Stunden'!S131)),MAX(IF(Einstellungen!$C$11="7 Tage",MAX(0,(MIN(DATE(2027,3,0),IF(Mitarbeiter!$D131="",DATE(2027,3,0),Mitarbeiter!$D131),TODAY()))-(MAX(DATE(2027,2,1),Mitarbeiter!$C131))+1),MAX(0,NETWORKDAYS(MAX(DATE(2027,2,1),Mitarbeiter!$C131),MIN(DATE(2027,3,0),IF(Mitarbeiter!$D131="",DATE(2027,3,0),Mitarbeiter!$D131),TODAY()),Einstellungen!$F$13:$F$67)))*N(Mitarbeiter!$E131)/IF(Einstellungen!$C$11="7 Tage",7,5),N('Ist-Stunden'!S131)+(N(Krankheitstage!AF131)+N(Krankheitstage!AR131))*N($C131))))</f>
        <v/>
      </c>
      <c r="AX131" s="76">
        <f>IF($B131="",0,IF(Einstellungen!$C$10="Ja",MAX(IF(Einstellungen!$C$11="7 Tage",MAX(0,(MIN(DATE(2027,4,0),IF(Mitarbeiter!$D131="",DATE(2027,4,0),Mitarbeiter!$D131),TODAY()))-(MAX(DATE(2027,3,1),Mitarbeiter!$C131))+1),MAX(0,NETWORKDAYS(MAX(DATE(2027,3,1),Mitarbeiter!$C131),MIN(DATE(2027,4,0),IF(Mitarbeiter!$D131="",DATE(2027,4,0),Mitarbeiter!$D131),TODAY()),Einstellungen!$F$13:$F$67)))*N(Mitarbeiter!$E131)/IF(Einstellungen!$C$11="7 Tage",7,5),N('Ist-Stunden'!T131)),MAX(IF(Einstellungen!$C$11="7 Tage",MAX(0,(MIN(DATE(2027,4,0),IF(Mitarbeiter!$D131="",DATE(2027,4,0),Mitarbeiter!$D131),TODAY()))-(MAX(DATE(2027,3,1),Mitarbeiter!$C131))+1),MAX(0,NETWORKDAYS(MAX(DATE(2027,3,1),Mitarbeiter!$C131),MIN(DATE(2027,4,0),IF(Mitarbeiter!$D131="",DATE(2027,4,0),Mitarbeiter!$D131),TODAY()),Einstellungen!$F$13:$F$67)))*N(Mitarbeiter!$E131)/IF(Einstellungen!$C$11="7 Tage",7,5),N('Ist-Stunden'!T131)+(N(Krankheitstage!AG131)+N(Krankheitstage!AS131))*N($C131))))</f>
        <v/>
      </c>
      <c r="AY131" s="76">
        <f>IF($B131="",0,IF(Einstellungen!$C$10="Ja",MAX(IF(Einstellungen!$C$11="7 Tage",MAX(0,(MIN(DATE(2027,5,0),IF(Mitarbeiter!$D131="",DATE(2027,5,0),Mitarbeiter!$D131),TODAY()))-(MAX(DATE(2027,4,1),Mitarbeiter!$C131))+1),MAX(0,NETWORKDAYS(MAX(DATE(2027,4,1),Mitarbeiter!$C131),MIN(DATE(2027,5,0),IF(Mitarbeiter!$D131="",DATE(2027,5,0),Mitarbeiter!$D131),TODAY()),Einstellungen!$F$13:$F$67)))*N(Mitarbeiter!$E131)/IF(Einstellungen!$C$11="7 Tage",7,5),N('Ist-Stunden'!U131)),MAX(IF(Einstellungen!$C$11="7 Tage",MAX(0,(MIN(DATE(2027,5,0),IF(Mitarbeiter!$D131="",DATE(2027,5,0),Mitarbeiter!$D131),TODAY()))-(MAX(DATE(2027,4,1),Mitarbeiter!$C131))+1),MAX(0,NETWORKDAYS(MAX(DATE(2027,4,1),Mitarbeiter!$C131),MIN(DATE(2027,5,0),IF(Mitarbeiter!$D131="",DATE(2027,5,0),Mitarbeiter!$D131),TODAY()),Einstellungen!$F$13:$F$67)))*N(Mitarbeiter!$E131)/IF(Einstellungen!$C$11="7 Tage",7,5),N('Ist-Stunden'!U131)+(N(Krankheitstage!AH131)+N(Krankheitstage!AT131))*N($C131))))</f>
        <v/>
      </c>
      <c r="AZ131" s="76">
        <f>IF($B131="",0,IF(Einstellungen!$C$10="Ja",MAX(IF(Einstellungen!$C$11="7 Tage",MAX(0,(MIN(DATE(2027,6,0),IF(Mitarbeiter!$D131="",DATE(2027,6,0),Mitarbeiter!$D131),TODAY()))-(MAX(DATE(2027,5,1),Mitarbeiter!$C131))+1),MAX(0,NETWORKDAYS(MAX(DATE(2027,5,1),Mitarbeiter!$C131),MIN(DATE(2027,6,0),IF(Mitarbeiter!$D131="",DATE(2027,6,0),Mitarbeiter!$D131),TODAY()),Einstellungen!$F$13:$F$67)))*N(Mitarbeiter!$E131)/IF(Einstellungen!$C$11="7 Tage",7,5),N('Ist-Stunden'!V131)),MAX(IF(Einstellungen!$C$11="7 Tage",MAX(0,(MIN(DATE(2027,6,0),IF(Mitarbeiter!$D131="",DATE(2027,6,0),Mitarbeiter!$D131),TODAY()))-(MAX(DATE(2027,5,1),Mitarbeiter!$C131))+1),MAX(0,NETWORKDAYS(MAX(DATE(2027,5,1),Mitarbeiter!$C131),MIN(DATE(2027,6,0),IF(Mitarbeiter!$D131="",DATE(2027,6,0),Mitarbeiter!$D131),TODAY()),Einstellungen!$F$13:$F$67)))*N(Mitarbeiter!$E131)/IF(Einstellungen!$C$11="7 Tage",7,5),N('Ist-Stunden'!V131)+(N(Krankheitstage!AI131)+N(Krankheitstage!AU131))*N($C131))))</f>
        <v/>
      </c>
      <c r="BA131" s="76">
        <f>IF($B131="",0,IF(Einstellungen!$C$10="Ja",MAX(IF(Einstellungen!$C$11="7 Tage",MAX(0,(MIN(DATE(2027,7,0),IF(Mitarbeiter!$D131="",DATE(2027,7,0),Mitarbeiter!$D131),TODAY()))-(MAX(DATE(2027,6,1),Mitarbeiter!$C131))+1),MAX(0,NETWORKDAYS(MAX(DATE(2027,6,1),Mitarbeiter!$C131),MIN(DATE(2027,7,0),IF(Mitarbeiter!$D131="",DATE(2027,7,0),Mitarbeiter!$D131),TODAY()),Einstellungen!$F$13:$F$67)))*N(Mitarbeiter!$E131)/IF(Einstellungen!$C$11="7 Tage",7,5),N('Ist-Stunden'!W131)),MAX(IF(Einstellungen!$C$11="7 Tage",MAX(0,(MIN(DATE(2027,7,0),IF(Mitarbeiter!$D131="",DATE(2027,7,0),Mitarbeiter!$D131),TODAY()))-(MAX(DATE(2027,6,1),Mitarbeiter!$C131))+1),MAX(0,NETWORKDAYS(MAX(DATE(2027,6,1),Mitarbeiter!$C131),MIN(DATE(2027,7,0),IF(Mitarbeiter!$D131="",DATE(2027,7,0),Mitarbeiter!$D131),TODAY()),Einstellungen!$F$13:$F$67)))*N(Mitarbeiter!$E131)/IF(Einstellungen!$C$11="7 Tage",7,5),N('Ist-Stunden'!W131)+(N(Krankheitstage!AJ131)+N(Krankheitstage!AV131))*N($C131))))</f>
        <v/>
      </c>
      <c r="BB131" s="76">
        <f>IF($B131="",0,IF(Einstellungen!$C$10="Ja",MAX(IF(Einstellungen!$C$11="7 Tage",MAX(0,(MIN(DATE(2027,8,0),IF(Mitarbeiter!$D131="",DATE(2027,8,0),Mitarbeiter!$D131),TODAY()))-(MAX(DATE(2027,7,1),Mitarbeiter!$C131))+1),MAX(0,NETWORKDAYS(MAX(DATE(2027,7,1),Mitarbeiter!$C131),MIN(DATE(2027,8,0),IF(Mitarbeiter!$D131="",DATE(2027,8,0),Mitarbeiter!$D131),TODAY()),Einstellungen!$F$13:$F$67)))*N(Mitarbeiter!$E131)/IF(Einstellungen!$C$11="7 Tage",7,5),N('Ist-Stunden'!X131)),MAX(IF(Einstellungen!$C$11="7 Tage",MAX(0,(MIN(DATE(2027,8,0),IF(Mitarbeiter!$D131="",DATE(2027,8,0),Mitarbeiter!$D131),TODAY()))-(MAX(DATE(2027,7,1),Mitarbeiter!$C131))+1),MAX(0,NETWORKDAYS(MAX(DATE(2027,7,1),Mitarbeiter!$C131),MIN(DATE(2027,8,0),IF(Mitarbeiter!$D131="",DATE(2027,8,0),Mitarbeiter!$D131),TODAY()),Einstellungen!$F$13:$F$67)))*N(Mitarbeiter!$E131)/IF(Einstellungen!$C$11="7 Tage",7,5),N('Ist-Stunden'!X131)+(N(Krankheitstage!AK131)+N(Krankheitstage!AW131))*N($C131))))</f>
        <v/>
      </c>
      <c r="BC131" s="76">
        <f>IF($B131="",0,IF(Einstellungen!$C$10="Ja",MAX(IF(Einstellungen!$C$11="7 Tage",MAX(0,(MIN(DATE(2027,9,0),IF(Mitarbeiter!$D131="",DATE(2027,9,0),Mitarbeiter!$D131),TODAY()))-(MAX(DATE(2027,8,1),Mitarbeiter!$C131))+1),MAX(0,NETWORKDAYS(MAX(DATE(2027,8,1),Mitarbeiter!$C131),MIN(DATE(2027,9,0),IF(Mitarbeiter!$D131="",DATE(2027,9,0),Mitarbeiter!$D131),TODAY()),Einstellungen!$F$13:$F$67)))*N(Mitarbeiter!$E131)/IF(Einstellungen!$C$11="7 Tage",7,5),N('Ist-Stunden'!Y131)),MAX(IF(Einstellungen!$C$11="7 Tage",MAX(0,(MIN(DATE(2027,9,0),IF(Mitarbeiter!$D131="",DATE(2027,9,0),Mitarbeiter!$D131),TODAY()))-(MAX(DATE(2027,8,1),Mitarbeiter!$C131))+1),MAX(0,NETWORKDAYS(MAX(DATE(2027,8,1),Mitarbeiter!$C131),MIN(DATE(2027,9,0),IF(Mitarbeiter!$D131="",DATE(2027,9,0),Mitarbeiter!$D131),TODAY()),Einstellungen!$F$13:$F$67)))*N(Mitarbeiter!$E131)/IF(Einstellungen!$C$11="7 Tage",7,5),N('Ist-Stunden'!Y131)+(N(Krankheitstage!AL131)+N(Krankheitstage!AX131))*N($C131))))</f>
        <v/>
      </c>
      <c r="BD131" s="76">
        <f>IF($B131="",0,IF(Einstellungen!$C$10="Ja",MAX(IF(Einstellungen!$C$11="7 Tage",MAX(0,(MIN(DATE(2027,10,0),IF(Mitarbeiter!$D131="",DATE(2027,10,0),Mitarbeiter!$D131),TODAY()))-(MAX(DATE(2027,9,1),Mitarbeiter!$C131))+1),MAX(0,NETWORKDAYS(MAX(DATE(2027,9,1),Mitarbeiter!$C131),MIN(DATE(2027,10,0),IF(Mitarbeiter!$D131="",DATE(2027,10,0),Mitarbeiter!$D131),TODAY()),Einstellungen!$F$13:$F$67)))*N(Mitarbeiter!$E131)/IF(Einstellungen!$C$11="7 Tage",7,5),N('Ist-Stunden'!Z131)),MAX(IF(Einstellungen!$C$11="7 Tage",MAX(0,(MIN(DATE(2027,10,0),IF(Mitarbeiter!$D131="",DATE(2027,10,0),Mitarbeiter!$D131),TODAY()))-(MAX(DATE(2027,9,1),Mitarbeiter!$C131))+1),MAX(0,NETWORKDAYS(MAX(DATE(2027,9,1),Mitarbeiter!$C131),MIN(DATE(2027,10,0),IF(Mitarbeiter!$D131="",DATE(2027,10,0),Mitarbeiter!$D131),TODAY()),Einstellungen!$F$13:$F$67)))*N(Mitarbeiter!$E131)/IF(Einstellungen!$C$11="7 Tage",7,5),N('Ist-Stunden'!Z131)+(N(Krankheitstage!AM131)+N(Krankheitstage!AY131))*N($C131))))</f>
        <v/>
      </c>
      <c r="BE131" s="76">
        <f>IF($B131="",0,IF(Einstellungen!$C$10="Ja",MAX(IF(Einstellungen!$C$11="7 Tage",MAX(0,(MIN(DATE(2027,11,0),IF(Mitarbeiter!$D131="",DATE(2027,11,0),Mitarbeiter!$D131),TODAY()))-(MAX(DATE(2027,10,1),Mitarbeiter!$C131))+1),MAX(0,NETWORKDAYS(MAX(DATE(2027,10,1),Mitarbeiter!$C131),MIN(DATE(2027,11,0),IF(Mitarbeiter!$D131="",DATE(2027,11,0),Mitarbeiter!$D131),TODAY()),Einstellungen!$F$13:$F$67)))*N(Mitarbeiter!$E131)/IF(Einstellungen!$C$11="7 Tage",7,5),N('Ist-Stunden'!AA131)),MAX(IF(Einstellungen!$C$11="7 Tage",MAX(0,(MIN(DATE(2027,11,0),IF(Mitarbeiter!$D131="",DATE(2027,11,0),Mitarbeiter!$D131),TODAY()))-(MAX(DATE(2027,10,1),Mitarbeiter!$C131))+1),MAX(0,NETWORKDAYS(MAX(DATE(2027,10,1),Mitarbeiter!$C131),MIN(DATE(2027,11,0),IF(Mitarbeiter!$D131="",DATE(2027,11,0),Mitarbeiter!$D131),TODAY()),Einstellungen!$F$13:$F$67)))*N(Mitarbeiter!$E131)/IF(Einstellungen!$C$11="7 Tage",7,5),N('Ist-Stunden'!AA131)+(N(Krankheitstage!AN131)+N(Krankheitstage!AZ131))*N($C131))))</f>
        <v/>
      </c>
      <c r="BF131" s="76">
        <f>IF($B131="",0,IF(Einstellungen!$C$10="Ja",MAX(IF(Einstellungen!$C$11="7 Tage",MAX(0,(MIN(DATE(2027,12,0),IF(Mitarbeiter!$D131="",DATE(2027,12,0),Mitarbeiter!$D131),TODAY()))-(MAX(DATE(2027,11,1),Mitarbeiter!$C131))+1),MAX(0,NETWORKDAYS(MAX(DATE(2027,11,1),Mitarbeiter!$C131),MIN(DATE(2027,12,0),IF(Mitarbeiter!$D131="",DATE(2027,12,0),Mitarbeiter!$D131),TODAY()),Einstellungen!$F$13:$F$67)))*N(Mitarbeiter!$E131)/IF(Einstellungen!$C$11="7 Tage",7,5),N('Ist-Stunden'!AB131)),MAX(IF(Einstellungen!$C$11="7 Tage",MAX(0,(MIN(DATE(2027,12,0),IF(Mitarbeiter!$D131="",DATE(2027,12,0),Mitarbeiter!$D131),TODAY()))-(MAX(DATE(2027,11,1),Mitarbeiter!$C131))+1),MAX(0,NETWORKDAYS(MAX(DATE(2027,11,1),Mitarbeiter!$C131),MIN(DATE(2027,12,0),IF(Mitarbeiter!$D131="",DATE(2027,12,0),Mitarbeiter!$D131),TODAY()),Einstellungen!$F$13:$F$67)))*N(Mitarbeiter!$E131)/IF(Einstellungen!$C$11="7 Tage",7,5),N('Ist-Stunden'!AB131)+(N(Krankheitstage!AO131)+N(Krankheitstage!BA131))*N($C131))))</f>
        <v/>
      </c>
      <c r="BG131" s="76">
        <f>IF($B131="",0,IF(Einstellungen!$C$10="Ja",MAX(IF(Einstellungen!$C$11="7 Tage",MAX(0,(MIN(DATE(2027,13,0),IF(Mitarbeiter!$D131="",DATE(2027,13,0),Mitarbeiter!$D131),TODAY()))-(MAX(DATE(2027,12,1),Mitarbeiter!$C131))+1),MAX(0,NETWORKDAYS(MAX(DATE(2027,12,1),Mitarbeiter!$C131),MIN(DATE(2027,13,0),IF(Mitarbeiter!$D131="",DATE(2027,13,0),Mitarbeiter!$D131),TODAY()),Einstellungen!$F$13:$F$67)))*N(Mitarbeiter!$E131)/IF(Einstellungen!$C$11="7 Tage",7,5),N('Ist-Stunden'!AC131)),MAX(IF(Einstellungen!$C$11="7 Tage",MAX(0,(MIN(DATE(2027,13,0),IF(Mitarbeiter!$D131="",DATE(2027,13,0),Mitarbeiter!$D131),TODAY()))-(MAX(DATE(2027,12,1),Mitarbeiter!$C131))+1),MAX(0,NETWORKDAYS(MAX(DATE(2027,12,1),Mitarbeiter!$C131),MIN(DATE(2027,13,0),IF(Mitarbeiter!$D131="",DATE(2027,13,0),Mitarbeiter!$D131),TODAY()),Einstellungen!$F$13:$F$67)))*N(Mitarbeiter!$E131)/IF(Einstellungen!$C$11="7 Tage",7,5),N('Ist-Stunden'!AC131)+(N(Krankheitstage!AP131)+N(Krankheitstage!BB131))*N($C131))))</f>
        <v/>
      </c>
      <c r="BH131" s="76">
        <f>IF($B131="",0,IF(Einstellungen!$C$10="Ja",MAX(IF(Einstellungen!$C$11="7 Tage",MAX(0,(MIN(DATE(2028,2,0),IF(Mitarbeiter!$D131="",DATE(2028,2,0),Mitarbeiter!$D131),TODAY()))-(MAX(DATE(2028,1,1),Mitarbeiter!$C131))+1),MAX(0,NETWORKDAYS(MAX(DATE(2028,1,1),Mitarbeiter!$C131),MIN(DATE(2028,2,0),IF(Mitarbeiter!$D131="",DATE(2028,2,0),Mitarbeiter!$D131),TODAY()),Einstellungen!$F$13:$F$67)))*N(Mitarbeiter!$E131)/IF(Einstellungen!$C$11="7 Tage",7,5),N('Ist-Stunden'!AD131)),MAX(IF(Einstellungen!$C$11="7 Tage",MAX(0,(MIN(DATE(2028,2,0),IF(Mitarbeiter!$D131="",DATE(2028,2,0),Mitarbeiter!$D131),TODAY()))-(MAX(DATE(2028,1,1),Mitarbeiter!$C131))+1),MAX(0,NETWORKDAYS(MAX(DATE(2028,1,1),Mitarbeiter!$C131),MIN(DATE(2028,2,0),IF(Mitarbeiter!$D131="",DATE(2028,2,0),Mitarbeiter!$D131),TODAY()),Einstellungen!$F$13:$F$67)))*N(Mitarbeiter!$E131)/IF(Einstellungen!$C$11="7 Tage",7,5),N('Ist-Stunden'!AD131)+(N(Krankheitstage!BC131)+N(Krankheitstage!BO131))*N($C131))))</f>
        <v/>
      </c>
      <c r="BI131" s="76">
        <f>IF($B131="",0,IF(Einstellungen!$C$10="Ja",MAX(IF(Einstellungen!$C$11="7 Tage",MAX(0,(MIN(DATE(2028,3,0),IF(Mitarbeiter!$D131="",DATE(2028,3,0),Mitarbeiter!$D131),TODAY()))-(MAX(DATE(2028,2,1),Mitarbeiter!$C131))+1),MAX(0,NETWORKDAYS(MAX(DATE(2028,2,1),Mitarbeiter!$C131),MIN(DATE(2028,3,0),IF(Mitarbeiter!$D131="",DATE(2028,3,0),Mitarbeiter!$D131),TODAY()),Einstellungen!$F$13:$F$67)))*N(Mitarbeiter!$E131)/IF(Einstellungen!$C$11="7 Tage",7,5),N('Ist-Stunden'!AE131)),MAX(IF(Einstellungen!$C$11="7 Tage",MAX(0,(MIN(DATE(2028,3,0),IF(Mitarbeiter!$D131="",DATE(2028,3,0),Mitarbeiter!$D131),TODAY()))-(MAX(DATE(2028,2,1),Mitarbeiter!$C131))+1),MAX(0,NETWORKDAYS(MAX(DATE(2028,2,1),Mitarbeiter!$C131),MIN(DATE(2028,3,0),IF(Mitarbeiter!$D131="",DATE(2028,3,0),Mitarbeiter!$D131),TODAY()),Einstellungen!$F$13:$F$67)))*N(Mitarbeiter!$E131)/IF(Einstellungen!$C$11="7 Tage",7,5),N('Ist-Stunden'!AE131)+(N(Krankheitstage!BD131)+N(Krankheitstage!BP131))*N($C131))))</f>
        <v/>
      </c>
      <c r="BJ131" s="76">
        <f>IF($B131="",0,IF(Einstellungen!$C$10="Ja",MAX(IF(Einstellungen!$C$11="7 Tage",MAX(0,(MIN(DATE(2028,4,0),IF(Mitarbeiter!$D131="",DATE(2028,4,0),Mitarbeiter!$D131),TODAY()))-(MAX(DATE(2028,3,1),Mitarbeiter!$C131))+1),MAX(0,NETWORKDAYS(MAX(DATE(2028,3,1),Mitarbeiter!$C131),MIN(DATE(2028,4,0),IF(Mitarbeiter!$D131="",DATE(2028,4,0),Mitarbeiter!$D131),TODAY()),Einstellungen!$F$13:$F$67)))*N(Mitarbeiter!$E131)/IF(Einstellungen!$C$11="7 Tage",7,5),N('Ist-Stunden'!AF131)),MAX(IF(Einstellungen!$C$11="7 Tage",MAX(0,(MIN(DATE(2028,4,0),IF(Mitarbeiter!$D131="",DATE(2028,4,0),Mitarbeiter!$D131),TODAY()))-(MAX(DATE(2028,3,1),Mitarbeiter!$C131))+1),MAX(0,NETWORKDAYS(MAX(DATE(2028,3,1),Mitarbeiter!$C131),MIN(DATE(2028,4,0),IF(Mitarbeiter!$D131="",DATE(2028,4,0),Mitarbeiter!$D131),TODAY()),Einstellungen!$F$13:$F$67)))*N(Mitarbeiter!$E131)/IF(Einstellungen!$C$11="7 Tage",7,5),N('Ist-Stunden'!AF131)+(N(Krankheitstage!BE131)+N(Krankheitstage!BQ131))*N($C131))))</f>
        <v/>
      </c>
      <c r="BK131" s="76">
        <f>IF($B131="",0,IF(Einstellungen!$C$10="Ja",MAX(IF(Einstellungen!$C$11="7 Tage",MAX(0,(MIN(DATE(2028,5,0),IF(Mitarbeiter!$D131="",DATE(2028,5,0),Mitarbeiter!$D131),TODAY()))-(MAX(DATE(2028,4,1),Mitarbeiter!$C131))+1),MAX(0,NETWORKDAYS(MAX(DATE(2028,4,1),Mitarbeiter!$C131),MIN(DATE(2028,5,0),IF(Mitarbeiter!$D131="",DATE(2028,5,0),Mitarbeiter!$D131),TODAY()),Einstellungen!$F$13:$F$67)))*N(Mitarbeiter!$E131)/IF(Einstellungen!$C$11="7 Tage",7,5),N('Ist-Stunden'!AG131)),MAX(IF(Einstellungen!$C$11="7 Tage",MAX(0,(MIN(DATE(2028,5,0),IF(Mitarbeiter!$D131="",DATE(2028,5,0),Mitarbeiter!$D131),TODAY()))-(MAX(DATE(2028,4,1),Mitarbeiter!$C131))+1),MAX(0,NETWORKDAYS(MAX(DATE(2028,4,1),Mitarbeiter!$C131),MIN(DATE(2028,5,0),IF(Mitarbeiter!$D131="",DATE(2028,5,0),Mitarbeiter!$D131),TODAY()),Einstellungen!$F$13:$F$67)))*N(Mitarbeiter!$E131)/IF(Einstellungen!$C$11="7 Tage",7,5),N('Ist-Stunden'!AG131)+(N(Krankheitstage!BF131)+N(Krankheitstage!BR131))*N($C131))))</f>
        <v/>
      </c>
      <c r="BL131" s="76">
        <f>IF($B131="",0,IF(Einstellungen!$C$10="Ja",MAX(IF(Einstellungen!$C$11="7 Tage",MAX(0,(MIN(DATE(2028,6,0),IF(Mitarbeiter!$D131="",DATE(2028,6,0),Mitarbeiter!$D131),TODAY()))-(MAX(DATE(2028,5,1),Mitarbeiter!$C131))+1),MAX(0,NETWORKDAYS(MAX(DATE(2028,5,1),Mitarbeiter!$C131),MIN(DATE(2028,6,0),IF(Mitarbeiter!$D131="",DATE(2028,6,0),Mitarbeiter!$D131),TODAY()),Einstellungen!$F$13:$F$67)))*N(Mitarbeiter!$E131)/IF(Einstellungen!$C$11="7 Tage",7,5),N('Ist-Stunden'!AH131)),MAX(IF(Einstellungen!$C$11="7 Tage",MAX(0,(MIN(DATE(2028,6,0),IF(Mitarbeiter!$D131="",DATE(2028,6,0),Mitarbeiter!$D131),TODAY()))-(MAX(DATE(2028,5,1),Mitarbeiter!$C131))+1),MAX(0,NETWORKDAYS(MAX(DATE(2028,5,1),Mitarbeiter!$C131),MIN(DATE(2028,6,0),IF(Mitarbeiter!$D131="",DATE(2028,6,0),Mitarbeiter!$D131),TODAY()),Einstellungen!$F$13:$F$67)))*N(Mitarbeiter!$E131)/IF(Einstellungen!$C$11="7 Tage",7,5),N('Ist-Stunden'!AH131)+(N(Krankheitstage!BG131)+N(Krankheitstage!BS131))*N($C131))))</f>
        <v/>
      </c>
      <c r="BM131" s="76">
        <f>IF($B131="",0,IF(Einstellungen!$C$10="Ja",MAX(IF(Einstellungen!$C$11="7 Tage",MAX(0,(MIN(DATE(2028,7,0),IF(Mitarbeiter!$D131="",DATE(2028,7,0),Mitarbeiter!$D131),TODAY()))-(MAX(DATE(2028,6,1),Mitarbeiter!$C131))+1),MAX(0,NETWORKDAYS(MAX(DATE(2028,6,1),Mitarbeiter!$C131),MIN(DATE(2028,7,0),IF(Mitarbeiter!$D131="",DATE(2028,7,0),Mitarbeiter!$D131),TODAY()),Einstellungen!$F$13:$F$67)))*N(Mitarbeiter!$E131)/IF(Einstellungen!$C$11="7 Tage",7,5),N('Ist-Stunden'!AI131)),MAX(IF(Einstellungen!$C$11="7 Tage",MAX(0,(MIN(DATE(2028,7,0),IF(Mitarbeiter!$D131="",DATE(2028,7,0),Mitarbeiter!$D131),TODAY()))-(MAX(DATE(2028,6,1),Mitarbeiter!$C131))+1),MAX(0,NETWORKDAYS(MAX(DATE(2028,6,1),Mitarbeiter!$C131),MIN(DATE(2028,7,0),IF(Mitarbeiter!$D131="",DATE(2028,7,0),Mitarbeiter!$D131),TODAY()),Einstellungen!$F$13:$F$67)))*N(Mitarbeiter!$E131)/IF(Einstellungen!$C$11="7 Tage",7,5),N('Ist-Stunden'!AI131)+(N(Krankheitstage!BH131)+N(Krankheitstage!BT131))*N($C131))))</f>
        <v/>
      </c>
      <c r="BN131" s="76">
        <f>IF($B131="",0,IF(Einstellungen!$C$10="Ja",MAX(IF(Einstellungen!$C$11="7 Tage",MAX(0,(MIN(DATE(2028,8,0),IF(Mitarbeiter!$D131="",DATE(2028,8,0),Mitarbeiter!$D131),TODAY()))-(MAX(DATE(2028,7,1),Mitarbeiter!$C131))+1),MAX(0,NETWORKDAYS(MAX(DATE(2028,7,1),Mitarbeiter!$C131),MIN(DATE(2028,8,0),IF(Mitarbeiter!$D131="",DATE(2028,8,0),Mitarbeiter!$D131),TODAY()),Einstellungen!$F$13:$F$67)))*N(Mitarbeiter!$E131)/IF(Einstellungen!$C$11="7 Tage",7,5),N('Ist-Stunden'!AJ131)),MAX(IF(Einstellungen!$C$11="7 Tage",MAX(0,(MIN(DATE(2028,8,0),IF(Mitarbeiter!$D131="",DATE(2028,8,0),Mitarbeiter!$D131),TODAY()))-(MAX(DATE(2028,7,1),Mitarbeiter!$C131))+1),MAX(0,NETWORKDAYS(MAX(DATE(2028,7,1),Mitarbeiter!$C131),MIN(DATE(2028,8,0),IF(Mitarbeiter!$D131="",DATE(2028,8,0),Mitarbeiter!$D131),TODAY()),Einstellungen!$F$13:$F$67)))*N(Mitarbeiter!$E131)/IF(Einstellungen!$C$11="7 Tage",7,5),N('Ist-Stunden'!AJ131)+(N(Krankheitstage!BI131)+N(Krankheitstage!BU131))*N($C131))))</f>
        <v/>
      </c>
      <c r="BO131" s="76">
        <f>IF($B131="",0,IF(Einstellungen!$C$10="Ja",MAX(IF(Einstellungen!$C$11="7 Tage",MAX(0,(MIN(DATE(2028,9,0),IF(Mitarbeiter!$D131="",DATE(2028,9,0),Mitarbeiter!$D131),TODAY()))-(MAX(DATE(2028,8,1),Mitarbeiter!$C131))+1),MAX(0,NETWORKDAYS(MAX(DATE(2028,8,1),Mitarbeiter!$C131),MIN(DATE(2028,9,0),IF(Mitarbeiter!$D131="",DATE(2028,9,0),Mitarbeiter!$D131),TODAY()),Einstellungen!$F$13:$F$67)))*N(Mitarbeiter!$E131)/IF(Einstellungen!$C$11="7 Tage",7,5),N('Ist-Stunden'!AK131)),MAX(IF(Einstellungen!$C$11="7 Tage",MAX(0,(MIN(DATE(2028,9,0),IF(Mitarbeiter!$D131="",DATE(2028,9,0),Mitarbeiter!$D131),TODAY()))-(MAX(DATE(2028,8,1),Mitarbeiter!$C131))+1),MAX(0,NETWORKDAYS(MAX(DATE(2028,8,1),Mitarbeiter!$C131),MIN(DATE(2028,9,0),IF(Mitarbeiter!$D131="",DATE(2028,9,0),Mitarbeiter!$D131),TODAY()),Einstellungen!$F$13:$F$67)))*N(Mitarbeiter!$E131)/IF(Einstellungen!$C$11="7 Tage",7,5),N('Ist-Stunden'!AK131)+(N(Krankheitstage!BJ131)+N(Krankheitstage!BV131))*N($C131))))</f>
        <v/>
      </c>
      <c r="BP131" s="76">
        <f>IF($B131="",0,IF(Einstellungen!$C$10="Ja",MAX(IF(Einstellungen!$C$11="7 Tage",MAX(0,(MIN(DATE(2028,10,0),IF(Mitarbeiter!$D131="",DATE(2028,10,0),Mitarbeiter!$D131),TODAY()))-(MAX(DATE(2028,9,1),Mitarbeiter!$C131))+1),MAX(0,NETWORKDAYS(MAX(DATE(2028,9,1),Mitarbeiter!$C131),MIN(DATE(2028,10,0),IF(Mitarbeiter!$D131="",DATE(2028,10,0),Mitarbeiter!$D131),TODAY()),Einstellungen!$F$13:$F$67)))*N(Mitarbeiter!$E131)/IF(Einstellungen!$C$11="7 Tage",7,5),N('Ist-Stunden'!AL131)),MAX(IF(Einstellungen!$C$11="7 Tage",MAX(0,(MIN(DATE(2028,10,0),IF(Mitarbeiter!$D131="",DATE(2028,10,0),Mitarbeiter!$D131),TODAY()))-(MAX(DATE(2028,9,1),Mitarbeiter!$C131))+1),MAX(0,NETWORKDAYS(MAX(DATE(2028,9,1),Mitarbeiter!$C131),MIN(DATE(2028,10,0),IF(Mitarbeiter!$D131="",DATE(2028,10,0),Mitarbeiter!$D131),TODAY()),Einstellungen!$F$13:$F$67)))*N(Mitarbeiter!$E131)/IF(Einstellungen!$C$11="7 Tage",7,5),N('Ist-Stunden'!AL131)+(N(Krankheitstage!BK131)+N(Krankheitstage!BW131))*N($C131))))</f>
        <v/>
      </c>
      <c r="BQ131" s="76">
        <f>IF($B131="",0,IF(Einstellungen!$C$10="Ja",MAX(IF(Einstellungen!$C$11="7 Tage",MAX(0,(MIN(DATE(2028,11,0),IF(Mitarbeiter!$D131="",DATE(2028,11,0),Mitarbeiter!$D131),TODAY()))-(MAX(DATE(2028,10,1),Mitarbeiter!$C131))+1),MAX(0,NETWORKDAYS(MAX(DATE(2028,10,1),Mitarbeiter!$C131),MIN(DATE(2028,11,0),IF(Mitarbeiter!$D131="",DATE(2028,11,0),Mitarbeiter!$D131),TODAY()),Einstellungen!$F$13:$F$67)))*N(Mitarbeiter!$E131)/IF(Einstellungen!$C$11="7 Tage",7,5),N('Ist-Stunden'!AM131)),MAX(IF(Einstellungen!$C$11="7 Tage",MAX(0,(MIN(DATE(2028,11,0),IF(Mitarbeiter!$D131="",DATE(2028,11,0),Mitarbeiter!$D131),TODAY()))-(MAX(DATE(2028,10,1),Mitarbeiter!$C131))+1),MAX(0,NETWORKDAYS(MAX(DATE(2028,10,1),Mitarbeiter!$C131),MIN(DATE(2028,11,0),IF(Mitarbeiter!$D131="",DATE(2028,11,0),Mitarbeiter!$D131),TODAY()),Einstellungen!$F$13:$F$67)))*N(Mitarbeiter!$E131)/IF(Einstellungen!$C$11="7 Tage",7,5),N('Ist-Stunden'!AM131)+(N(Krankheitstage!BL131)+N(Krankheitstage!BX131))*N($C131))))</f>
        <v/>
      </c>
      <c r="BR131" s="76">
        <f>IF($B131="",0,IF(Einstellungen!$C$10="Ja",MAX(IF(Einstellungen!$C$11="7 Tage",MAX(0,(MIN(DATE(2028,12,0),IF(Mitarbeiter!$D131="",DATE(2028,12,0),Mitarbeiter!$D131),TODAY()))-(MAX(DATE(2028,11,1),Mitarbeiter!$C131))+1),MAX(0,NETWORKDAYS(MAX(DATE(2028,11,1),Mitarbeiter!$C131),MIN(DATE(2028,12,0),IF(Mitarbeiter!$D131="",DATE(2028,12,0),Mitarbeiter!$D131),TODAY()),Einstellungen!$F$13:$F$67)))*N(Mitarbeiter!$E131)/IF(Einstellungen!$C$11="7 Tage",7,5),N('Ist-Stunden'!AN131)),MAX(IF(Einstellungen!$C$11="7 Tage",MAX(0,(MIN(DATE(2028,12,0),IF(Mitarbeiter!$D131="",DATE(2028,12,0),Mitarbeiter!$D131),TODAY()))-(MAX(DATE(2028,11,1),Mitarbeiter!$C131))+1),MAX(0,NETWORKDAYS(MAX(DATE(2028,11,1),Mitarbeiter!$C131),MIN(DATE(2028,12,0),IF(Mitarbeiter!$D131="",DATE(2028,12,0),Mitarbeiter!$D131),TODAY()),Einstellungen!$F$13:$F$67)))*N(Mitarbeiter!$E131)/IF(Einstellungen!$C$11="7 Tage",7,5),N('Ist-Stunden'!AN131)+(N(Krankheitstage!BM131)+N(Krankheitstage!BY131))*N($C131))))</f>
        <v/>
      </c>
      <c r="BS131" s="76">
        <f>IF($B131="",0,IF(Einstellungen!$C$10="Ja",MAX(IF(Einstellungen!$C$11="7 Tage",MAX(0,(MIN(DATE(2028,13,0),IF(Mitarbeiter!$D131="",DATE(2028,13,0),Mitarbeiter!$D131),TODAY()))-(MAX(DATE(2028,12,1),Mitarbeiter!$C131))+1),MAX(0,NETWORKDAYS(MAX(DATE(2028,12,1),Mitarbeiter!$C131),MIN(DATE(2028,13,0),IF(Mitarbeiter!$D131="",DATE(2028,13,0),Mitarbeiter!$D131),TODAY()),Einstellungen!$F$13:$F$67)))*N(Mitarbeiter!$E131)/IF(Einstellungen!$C$11="7 Tage",7,5),N('Ist-Stunden'!AO131)),MAX(IF(Einstellungen!$C$11="7 Tage",MAX(0,(MIN(DATE(2028,13,0),IF(Mitarbeiter!$D131="",DATE(2028,13,0),Mitarbeiter!$D131),TODAY()))-(MAX(DATE(2028,12,1),Mitarbeiter!$C131))+1),MAX(0,NETWORKDAYS(MAX(DATE(2028,12,1),Mitarbeiter!$C131),MIN(DATE(2028,13,0),IF(Mitarbeiter!$D131="",DATE(2028,13,0),Mitarbeiter!$D131),TODAY()),Einstellungen!$F$13:$F$67)))*N(Mitarbeiter!$E131)/IF(Einstellungen!$C$11="7 Tage",7,5),N('Ist-Stunden'!AO131)+(N(Krankheitstage!BN131)+N(Krankheitstage!BZ131))*N($C131))))</f>
        <v/>
      </c>
      <c r="BT131" s="76">
        <f>IF($B131="",0,IF(Einstellungen!$C$10="Ja",MAX(IF(Einstellungen!$C$11="7 Tage",MAX(0,(MIN(DATE(2029,2,0),IF(Mitarbeiter!$D131="",DATE(2029,2,0),Mitarbeiter!$D131),TODAY()))-(MAX(DATE(2029,1,1),Mitarbeiter!$C131))+1),MAX(0,NETWORKDAYS(MAX(DATE(2029,1,1),Mitarbeiter!$C131),MIN(DATE(2029,2,0),IF(Mitarbeiter!$D131="",DATE(2029,2,0),Mitarbeiter!$D131),TODAY()),Einstellungen!$F$13:$F$67)))*N(Mitarbeiter!$E131)/IF(Einstellungen!$C$11="7 Tage",7,5),N('Ist-Stunden'!AP131)),MAX(IF(Einstellungen!$C$11="7 Tage",MAX(0,(MIN(DATE(2029,2,0),IF(Mitarbeiter!$D131="",DATE(2029,2,0),Mitarbeiter!$D131),TODAY()))-(MAX(DATE(2029,1,1),Mitarbeiter!$C131))+1),MAX(0,NETWORKDAYS(MAX(DATE(2029,1,1),Mitarbeiter!$C131),MIN(DATE(2029,2,0),IF(Mitarbeiter!$D131="",DATE(2029,2,0),Mitarbeiter!$D131),TODAY()),Einstellungen!$F$13:$F$67)))*N(Mitarbeiter!$E131)/IF(Einstellungen!$C$11="7 Tage",7,5),N('Ist-Stunden'!AP131)+(N(Krankheitstage!CA131)+N(Krankheitstage!CM131))*N($C131))))</f>
        <v/>
      </c>
      <c r="BU131" s="76">
        <f>IF($B131="",0,IF(Einstellungen!$C$10="Ja",MAX(IF(Einstellungen!$C$11="7 Tage",MAX(0,(MIN(DATE(2029,3,0),IF(Mitarbeiter!$D131="",DATE(2029,3,0),Mitarbeiter!$D131),TODAY()))-(MAX(DATE(2029,2,1),Mitarbeiter!$C131))+1),MAX(0,NETWORKDAYS(MAX(DATE(2029,2,1),Mitarbeiter!$C131),MIN(DATE(2029,3,0),IF(Mitarbeiter!$D131="",DATE(2029,3,0),Mitarbeiter!$D131),TODAY()),Einstellungen!$F$13:$F$67)))*N(Mitarbeiter!$E131)/IF(Einstellungen!$C$11="7 Tage",7,5),N('Ist-Stunden'!AQ131)),MAX(IF(Einstellungen!$C$11="7 Tage",MAX(0,(MIN(DATE(2029,3,0),IF(Mitarbeiter!$D131="",DATE(2029,3,0),Mitarbeiter!$D131),TODAY()))-(MAX(DATE(2029,2,1),Mitarbeiter!$C131))+1),MAX(0,NETWORKDAYS(MAX(DATE(2029,2,1),Mitarbeiter!$C131),MIN(DATE(2029,3,0),IF(Mitarbeiter!$D131="",DATE(2029,3,0),Mitarbeiter!$D131),TODAY()),Einstellungen!$F$13:$F$67)))*N(Mitarbeiter!$E131)/IF(Einstellungen!$C$11="7 Tage",7,5),N('Ist-Stunden'!AQ131)+(N(Krankheitstage!CB131)+N(Krankheitstage!CN131))*N($C131))))</f>
        <v/>
      </c>
      <c r="BV131" s="76">
        <f>IF($B131="",0,IF(Einstellungen!$C$10="Ja",MAX(IF(Einstellungen!$C$11="7 Tage",MAX(0,(MIN(DATE(2029,4,0),IF(Mitarbeiter!$D131="",DATE(2029,4,0),Mitarbeiter!$D131),TODAY()))-(MAX(DATE(2029,3,1),Mitarbeiter!$C131))+1),MAX(0,NETWORKDAYS(MAX(DATE(2029,3,1),Mitarbeiter!$C131),MIN(DATE(2029,4,0),IF(Mitarbeiter!$D131="",DATE(2029,4,0),Mitarbeiter!$D131),TODAY()),Einstellungen!$F$13:$F$67)))*N(Mitarbeiter!$E131)/IF(Einstellungen!$C$11="7 Tage",7,5),N('Ist-Stunden'!AR131)),MAX(IF(Einstellungen!$C$11="7 Tage",MAX(0,(MIN(DATE(2029,4,0),IF(Mitarbeiter!$D131="",DATE(2029,4,0),Mitarbeiter!$D131),TODAY()))-(MAX(DATE(2029,3,1),Mitarbeiter!$C131))+1),MAX(0,NETWORKDAYS(MAX(DATE(2029,3,1),Mitarbeiter!$C131),MIN(DATE(2029,4,0),IF(Mitarbeiter!$D131="",DATE(2029,4,0),Mitarbeiter!$D131),TODAY()),Einstellungen!$F$13:$F$67)))*N(Mitarbeiter!$E131)/IF(Einstellungen!$C$11="7 Tage",7,5),N('Ist-Stunden'!AR131)+(N(Krankheitstage!CC131)+N(Krankheitstage!CO131))*N($C131))))</f>
        <v/>
      </c>
      <c r="BW131" s="76">
        <f>IF($B131="",0,IF(Einstellungen!$C$10="Ja",MAX(IF(Einstellungen!$C$11="7 Tage",MAX(0,(MIN(DATE(2029,5,0),IF(Mitarbeiter!$D131="",DATE(2029,5,0),Mitarbeiter!$D131),TODAY()))-(MAX(DATE(2029,4,1),Mitarbeiter!$C131))+1),MAX(0,NETWORKDAYS(MAX(DATE(2029,4,1),Mitarbeiter!$C131),MIN(DATE(2029,5,0),IF(Mitarbeiter!$D131="",DATE(2029,5,0),Mitarbeiter!$D131),TODAY()),Einstellungen!$F$13:$F$67)))*N(Mitarbeiter!$E131)/IF(Einstellungen!$C$11="7 Tage",7,5),N('Ist-Stunden'!AS131)),MAX(IF(Einstellungen!$C$11="7 Tage",MAX(0,(MIN(DATE(2029,5,0),IF(Mitarbeiter!$D131="",DATE(2029,5,0),Mitarbeiter!$D131),TODAY()))-(MAX(DATE(2029,4,1),Mitarbeiter!$C131))+1),MAX(0,NETWORKDAYS(MAX(DATE(2029,4,1),Mitarbeiter!$C131),MIN(DATE(2029,5,0),IF(Mitarbeiter!$D131="",DATE(2029,5,0),Mitarbeiter!$D131),TODAY()),Einstellungen!$F$13:$F$67)))*N(Mitarbeiter!$E131)/IF(Einstellungen!$C$11="7 Tage",7,5),N('Ist-Stunden'!AS131)+(N(Krankheitstage!CD131)+N(Krankheitstage!CP131))*N($C131))))</f>
        <v/>
      </c>
      <c r="BX131" s="76">
        <f>IF($B131="",0,IF(Einstellungen!$C$10="Ja",MAX(IF(Einstellungen!$C$11="7 Tage",MAX(0,(MIN(DATE(2029,6,0),IF(Mitarbeiter!$D131="",DATE(2029,6,0),Mitarbeiter!$D131),TODAY()))-(MAX(DATE(2029,5,1),Mitarbeiter!$C131))+1),MAX(0,NETWORKDAYS(MAX(DATE(2029,5,1),Mitarbeiter!$C131),MIN(DATE(2029,6,0),IF(Mitarbeiter!$D131="",DATE(2029,6,0),Mitarbeiter!$D131),TODAY()),Einstellungen!$F$13:$F$67)))*N(Mitarbeiter!$E131)/IF(Einstellungen!$C$11="7 Tage",7,5),N('Ist-Stunden'!AT131)),MAX(IF(Einstellungen!$C$11="7 Tage",MAX(0,(MIN(DATE(2029,6,0),IF(Mitarbeiter!$D131="",DATE(2029,6,0),Mitarbeiter!$D131),TODAY()))-(MAX(DATE(2029,5,1),Mitarbeiter!$C131))+1),MAX(0,NETWORKDAYS(MAX(DATE(2029,5,1),Mitarbeiter!$C131),MIN(DATE(2029,6,0),IF(Mitarbeiter!$D131="",DATE(2029,6,0),Mitarbeiter!$D131),TODAY()),Einstellungen!$F$13:$F$67)))*N(Mitarbeiter!$E131)/IF(Einstellungen!$C$11="7 Tage",7,5),N('Ist-Stunden'!AT131)+(N(Krankheitstage!CE131)+N(Krankheitstage!CQ131))*N($C131))))</f>
        <v/>
      </c>
      <c r="BY131" s="76">
        <f>IF($B131="",0,IF(Einstellungen!$C$10="Ja",MAX(IF(Einstellungen!$C$11="7 Tage",MAX(0,(MIN(DATE(2029,7,0),IF(Mitarbeiter!$D131="",DATE(2029,7,0),Mitarbeiter!$D131),TODAY()))-(MAX(DATE(2029,6,1),Mitarbeiter!$C131))+1),MAX(0,NETWORKDAYS(MAX(DATE(2029,6,1),Mitarbeiter!$C131),MIN(DATE(2029,7,0),IF(Mitarbeiter!$D131="",DATE(2029,7,0),Mitarbeiter!$D131),TODAY()),Einstellungen!$F$13:$F$67)))*N(Mitarbeiter!$E131)/IF(Einstellungen!$C$11="7 Tage",7,5),N('Ist-Stunden'!AU131)),MAX(IF(Einstellungen!$C$11="7 Tage",MAX(0,(MIN(DATE(2029,7,0),IF(Mitarbeiter!$D131="",DATE(2029,7,0),Mitarbeiter!$D131),TODAY()))-(MAX(DATE(2029,6,1),Mitarbeiter!$C131))+1),MAX(0,NETWORKDAYS(MAX(DATE(2029,6,1),Mitarbeiter!$C131),MIN(DATE(2029,7,0),IF(Mitarbeiter!$D131="",DATE(2029,7,0),Mitarbeiter!$D131),TODAY()),Einstellungen!$F$13:$F$67)))*N(Mitarbeiter!$E131)/IF(Einstellungen!$C$11="7 Tage",7,5),N('Ist-Stunden'!AU131)+(N(Krankheitstage!CF131)+N(Krankheitstage!CR131))*N($C131))))</f>
        <v/>
      </c>
      <c r="BZ131" s="76">
        <f>IF($B131="",0,IF(Einstellungen!$C$10="Ja",MAX(IF(Einstellungen!$C$11="7 Tage",MAX(0,(MIN(DATE(2029,8,0),IF(Mitarbeiter!$D131="",DATE(2029,8,0),Mitarbeiter!$D131),TODAY()))-(MAX(DATE(2029,7,1),Mitarbeiter!$C131))+1),MAX(0,NETWORKDAYS(MAX(DATE(2029,7,1),Mitarbeiter!$C131),MIN(DATE(2029,8,0),IF(Mitarbeiter!$D131="",DATE(2029,8,0),Mitarbeiter!$D131),TODAY()),Einstellungen!$F$13:$F$67)))*N(Mitarbeiter!$E131)/IF(Einstellungen!$C$11="7 Tage",7,5),N('Ist-Stunden'!AV131)),MAX(IF(Einstellungen!$C$11="7 Tage",MAX(0,(MIN(DATE(2029,8,0),IF(Mitarbeiter!$D131="",DATE(2029,8,0),Mitarbeiter!$D131),TODAY()))-(MAX(DATE(2029,7,1),Mitarbeiter!$C131))+1),MAX(0,NETWORKDAYS(MAX(DATE(2029,7,1),Mitarbeiter!$C131),MIN(DATE(2029,8,0),IF(Mitarbeiter!$D131="",DATE(2029,8,0),Mitarbeiter!$D131),TODAY()),Einstellungen!$F$13:$F$67)))*N(Mitarbeiter!$E131)/IF(Einstellungen!$C$11="7 Tage",7,5),N('Ist-Stunden'!AV131)+(N(Krankheitstage!CG131)+N(Krankheitstage!CS131))*N($C131))))</f>
        <v/>
      </c>
      <c r="CA131" s="76">
        <f>IF($B131="",0,IF(Einstellungen!$C$10="Ja",MAX(IF(Einstellungen!$C$11="7 Tage",MAX(0,(MIN(DATE(2029,9,0),IF(Mitarbeiter!$D131="",DATE(2029,9,0),Mitarbeiter!$D131),TODAY()))-(MAX(DATE(2029,8,1),Mitarbeiter!$C131))+1),MAX(0,NETWORKDAYS(MAX(DATE(2029,8,1),Mitarbeiter!$C131),MIN(DATE(2029,9,0),IF(Mitarbeiter!$D131="",DATE(2029,9,0),Mitarbeiter!$D131),TODAY()),Einstellungen!$F$13:$F$67)))*N(Mitarbeiter!$E131)/IF(Einstellungen!$C$11="7 Tage",7,5),N('Ist-Stunden'!AW131)),MAX(IF(Einstellungen!$C$11="7 Tage",MAX(0,(MIN(DATE(2029,9,0),IF(Mitarbeiter!$D131="",DATE(2029,9,0),Mitarbeiter!$D131),TODAY()))-(MAX(DATE(2029,8,1),Mitarbeiter!$C131))+1),MAX(0,NETWORKDAYS(MAX(DATE(2029,8,1),Mitarbeiter!$C131),MIN(DATE(2029,9,0),IF(Mitarbeiter!$D131="",DATE(2029,9,0),Mitarbeiter!$D131),TODAY()),Einstellungen!$F$13:$F$67)))*N(Mitarbeiter!$E131)/IF(Einstellungen!$C$11="7 Tage",7,5),N('Ist-Stunden'!AW131)+(N(Krankheitstage!CH131)+N(Krankheitstage!CT131))*N($C131))))</f>
        <v/>
      </c>
      <c r="CB131" s="76">
        <f>IF($B131="",0,IF(Einstellungen!$C$10="Ja",MAX(IF(Einstellungen!$C$11="7 Tage",MAX(0,(MIN(DATE(2029,10,0),IF(Mitarbeiter!$D131="",DATE(2029,10,0),Mitarbeiter!$D131),TODAY()))-(MAX(DATE(2029,9,1),Mitarbeiter!$C131))+1),MAX(0,NETWORKDAYS(MAX(DATE(2029,9,1),Mitarbeiter!$C131),MIN(DATE(2029,10,0),IF(Mitarbeiter!$D131="",DATE(2029,10,0),Mitarbeiter!$D131),TODAY()),Einstellungen!$F$13:$F$67)))*N(Mitarbeiter!$E131)/IF(Einstellungen!$C$11="7 Tage",7,5),N('Ist-Stunden'!AX131)),MAX(IF(Einstellungen!$C$11="7 Tage",MAX(0,(MIN(DATE(2029,10,0),IF(Mitarbeiter!$D131="",DATE(2029,10,0),Mitarbeiter!$D131),TODAY()))-(MAX(DATE(2029,9,1),Mitarbeiter!$C131))+1),MAX(0,NETWORKDAYS(MAX(DATE(2029,9,1),Mitarbeiter!$C131),MIN(DATE(2029,10,0),IF(Mitarbeiter!$D131="",DATE(2029,10,0),Mitarbeiter!$D131),TODAY()),Einstellungen!$F$13:$F$67)))*N(Mitarbeiter!$E131)/IF(Einstellungen!$C$11="7 Tage",7,5),N('Ist-Stunden'!AX131)+(N(Krankheitstage!CI131)+N(Krankheitstage!CU131))*N($C131))))</f>
        <v/>
      </c>
      <c r="CC131" s="76">
        <f>IF($B131="",0,IF(Einstellungen!$C$10="Ja",MAX(IF(Einstellungen!$C$11="7 Tage",MAX(0,(MIN(DATE(2029,11,0),IF(Mitarbeiter!$D131="",DATE(2029,11,0),Mitarbeiter!$D131),TODAY()))-(MAX(DATE(2029,10,1),Mitarbeiter!$C131))+1),MAX(0,NETWORKDAYS(MAX(DATE(2029,10,1),Mitarbeiter!$C131),MIN(DATE(2029,11,0),IF(Mitarbeiter!$D131="",DATE(2029,11,0),Mitarbeiter!$D131),TODAY()),Einstellungen!$F$13:$F$67)))*N(Mitarbeiter!$E131)/IF(Einstellungen!$C$11="7 Tage",7,5),N('Ist-Stunden'!AY131)),MAX(IF(Einstellungen!$C$11="7 Tage",MAX(0,(MIN(DATE(2029,11,0),IF(Mitarbeiter!$D131="",DATE(2029,11,0),Mitarbeiter!$D131),TODAY()))-(MAX(DATE(2029,10,1),Mitarbeiter!$C131))+1),MAX(0,NETWORKDAYS(MAX(DATE(2029,10,1),Mitarbeiter!$C131),MIN(DATE(2029,11,0),IF(Mitarbeiter!$D131="",DATE(2029,11,0),Mitarbeiter!$D131),TODAY()),Einstellungen!$F$13:$F$67)))*N(Mitarbeiter!$E131)/IF(Einstellungen!$C$11="7 Tage",7,5),N('Ist-Stunden'!AY131)+(N(Krankheitstage!CJ131)+N(Krankheitstage!CV131))*N($C131))))</f>
        <v/>
      </c>
      <c r="CD131" s="76">
        <f>IF($B131="",0,IF(Einstellungen!$C$10="Ja",MAX(IF(Einstellungen!$C$11="7 Tage",MAX(0,(MIN(DATE(2029,12,0),IF(Mitarbeiter!$D131="",DATE(2029,12,0),Mitarbeiter!$D131),TODAY()))-(MAX(DATE(2029,11,1),Mitarbeiter!$C131))+1),MAX(0,NETWORKDAYS(MAX(DATE(2029,11,1),Mitarbeiter!$C131),MIN(DATE(2029,12,0),IF(Mitarbeiter!$D131="",DATE(2029,12,0),Mitarbeiter!$D131),TODAY()),Einstellungen!$F$13:$F$67)))*N(Mitarbeiter!$E131)/IF(Einstellungen!$C$11="7 Tage",7,5),N('Ist-Stunden'!AZ131)),MAX(IF(Einstellungen!$C$11="7 Tage",MAX(0,(MIN(DATE(2029,12,0),IF(Mitarbeiter!$D131="",DATE(2029,12,0),Mitarbeiter!$D131),TODAY()))-(MAX(DATE(2029,11,1),Mitarbeiter!$C131))+1),MAX(0,NETWORKDAYS(MAX(DATE(2029,11,1),Mitarbeiter!$C131),MIN(DATE(2029,12,0),IF(Mitarbeiter!$D131="",DATE(2029,12,0),Mitarbeiter!$D131),TODAY()),Einstellungen!$F$13:$F$67)))*N(Mitarbeiter!$E131)/IF(Einstellungen!$C$11="7 Tage",7,5),N('Ist-Stunden'!AZ131)+(N(Krankheitstage!CK131)+N(Krankheitstage!CW131))*N($C131))))</f>
        <v/>
      </c>
      <c r="CE131" s="76">
        <f>IF($B131="",0,IF(Einstellungen!$C$10="Ja",MAX(IF(Einstellungen!$C$11="7 Tage",MAX(0,(MIN(DATE(2029,13,0),IF(Mitarbeiter!$D131="",DATE(2029,13,0),Mitarbeiter!$D131),TODAY()))-(MAX(DATE(2029,12,1),Mitarbeiter!$C131))+1),MAX(0,NETWORKDAYS(MAX(DATE(2029,12,1),Mitarbeiter!$C131),MIN(DATE(2029,13,0),IF(Mitarbeiter!$D131="",DATE(2029,13,0),Mitarbeiter!$D131),TODAY()),Einstellungen!$F$13:$F$67)))*N(Mitarbeiter!$E131)/IF(Einstellungen!$C$11="7 Tage",7,5),N('Ist-Stunden'!BA131)),MAX(IF(Einstellungen!$C$11="7 Tage",MAX(0,(MIN(DATE(2029,13,0),IF(Mitarbeiter!$D131="",DATE(2029,13,0),Mitarbeiter!$D131),TODAY()))-(MAX(DATE(2029,12,1),Mitarbeiter!$C131))+1),MAX(0,NETWORKDAYS(MAX(DATE(2029,12,1),Mitarbeiter!$C131),MIN(DATE(2029,13,0),IF(Mitarbeiter!$D131="",DATE(2029,13,0),Mitarbeiter!$D131),TODAY()),Einstellungen!$F$13:$F$67)))*N(Mitarbeiter!$E131)/IF(Einstellungen!$C$11="7 Tage",7,5),N('Ist-Stunden'!BA131)+(N(Krankheitstage!CL131)+N(Krankheitstage!CX131))*N($C131))))</f>
        <v/>
      </c>
      <c r="CF131" s="76">
        <f>IF($B131="",0,IF(Einstellungen!$C$10="Ja",MAX(IF(Einstellungen!$C$11="7 Tage",MAX(0,(MIN(DATE(2030,2,0),IF(Mitarbeiter!$D131="",DATE(2030,2,0),Mitarbeiter!$D131),TODAY()))-(MAX(DATE(2030,1,1),Mitarbeiter!$C131))+1),MAX(0,NETWORKDAYS(MAX(DATE(2030,1,1),Mitarbeiter!$C131),MIN(DATE(2030,2,0),IF(Mitarbeiter!$D131="",DATE(2030,2,0),Mitarbeiter!$D131),TODAY()),Einstellungen!$F$13:$F$67)))*N(Mitarbeiter!$E131)/IF(Einstellungen!$C$11="7 Tage",7,5),N('Ist-Stunden'!BB131)),MAX(IF(Einstellungen!$C$11="7 Tage",MAX(0,(MIN(DATE(2030,2,0),IF(Mitarbeiter!$D131="",DATE(2030,2,0),Mitarbeiter!$D131),TODAY()))-(MAX(DATE(2030,1,1),Mitarbeiter!$C131))+1),MAX(0,NETWORKDAYS(MAX(DATE(2030,1,1),Mitarbeiter!$C131),MIN(DATE(2030,2,0),IF(Mitarbeiter!$D131="",DATE(2030,2,0),Mitarbeiter!$D131),TODAY()),Einstellungen!$F$13:$F$67)))*N(Mitarbeiter!$E131)/IF(Einstellungen!$C$11="7 Tage",7,5),N('Ist-Stunden'!BB131)+(N(Krankheitstage!CY131)+N(Krankheitstage!DK131))*N($C131))))</f>
        <v/>
      </c>
      <c r="CG131" s="76">
        <f>IF($B131="",0,IF(Einstellungen!$C$10="Ja",MAX(IF(Einstellungen!$C$11="7 Tage",MAX(0,(MIN(DATE(2030,3,0),IF(Mitarbeiter!$D131="",DATE(2030,3,0),Mitarbeiter!$D131),TODAY()))-(MAX(DATE(2030,2,1),Mitarbeiter!$C131))+1),MAX(0,NETWORKDAYS(MAX(DATE(2030,2,1),Mitarbeiter!$C131),MIN(DATE(2030,3,0),IF(Mitarbeiter!$D131="",DATE(2030,3,0),Mitarbeiter!$D131),TODAY()),Einstellungen!$F$13:$F$67)))*N(Mitarbeiter!$E131)/IF(Einstellungen!$C$11="7 Tage",7,5),N('Ist-Stunden'!BC131)),MAX(IF(Einstellungen!$C$11="7 Tage",MAX(0,(MIN(DATE(2030,3,0),IF(Mitarbeiter!$D131="",DATE(2030,3,0),Mitarbeiter!$D131),TODAY()))-(MAX(DATE(2030,2,1),Mitarbeiter!$C131))+1),MAX(0,NETWORKDAYS(MAX(DATE(2030,2,1),Mitarbeiter!$C131),MIN(DATE(2030,3,0),IF(Mitarbeiter!$D131="",DATE(2030,3,0),Mitarbeiter!$D131),TODAY()),Einstellungen!$F$13:$F$67)))*N(Mitarbeiter!$E131)/IF(Einstellungen!$C$11="7 Tage",7,5),N('Ist-Stunden'!BC131)+(N(Krankheitstage!CZ131)+N(Krankheitstage!DL131))*N($C131))))</f>
        <v/>
      </c>
      <c r="CH131" s="76">
        <f>IF($B131="",0,IF(Einstellungen!$C$10="Ja",MAX(IF(Einstellungen!$C$11="7 Tage",MAX(0,(MIN(DATE(2030,4,0),IF(Mitarbeiter!$D131="",DATE(2030,4,0),Mitarbeiter!$D131),TODAY()))-(MAX(DATE(2030,3,1),Mitarbeiter!$C131))+1),MAX(0,NETWORKDAYS(MAX(DATE(2030,3,1),Mitarbeiter!$C131),MIN(DATE(2030,4,0),IF(Mitarbeiter!$D131="",DATE(2030,4,0),Mitarbeiter!$D131),TODAY()),Einstellungen!$F$13:$F$67)))*N(Mitarbeiter!$E131)/IF(Einstellungen!$C$11="7 Tage",7,5),N('Ist-Stunden'!BD131)),MAX(IF(Einstellungen!$C$11="7 Tage",MAX(0,(MIN(DATE(2030,4,0),IF(Mitarbeiter!$D131="",DATE(2030,4,0),Mitarbeiter!$D131),TODAY()))-(MAX(DATE(2030,3,1),Mitarbeiter!$C131))+1),MAX(0,NETWORKDAYS(MAX(DATE(2030,3,1),Mitarbeiter!$C131),MIN(DATE(2030,4,0),IF(Mitarbeiter!$D131="",DATE(2030,4,0),Mitarbeiter!$D131),TODAY()),Einstellungen!$F$13:$F$67)))*N(Mitarbeiter!$E131)/IF(Einstellungen!$C$11="7 Tage",7,5),N('Ist-Stunden'!BD131)+(N(Krankheitstage!DA131)+N(Krankheitstage!DM131))*N($C131))))</f>
        <v/>
      </c>
      <c r="CI131" s="76">
        <f>IF($B131="",0,IF(Einstellungen!$C$10="Ja",MAX(IF(Einstellungen!$C$11="7 Tage",MAX(0,(MIN(DATE(2030,5,0),IF(Mitarbeiter!$D131="",DATE(2030,5,0),Mitarbeiter!$D131),TODAY()))-(MAX(DATE(2030,4,1),Mitarbeiter!$C131))+1),MAX(0,NETWORKDAYS(MAX(DATE(2030,4,1),Mitarbeiter!$C131),MIN(DATE(2030,5,0),IF(Mitarbeiter!$D131="",DATE(2030,5,0),Mitarbeiter!$D131),TODAY()),Einstellungen!$F$13:$F$67)))*N(Mitarbeiter!$E131)/IF(Einstellungen!$C$11="7 Tage",7,5),N('Ist-Stunden'!BE131)),MAX(IF(Einstellungen!$C$11="7 Tage",MAX(0,(MIN(DATE(2030,5,0),IF(Mitarbeiter!$D131="",DATE(2030,5,0),Mitarbeiter!$D131),TODAY()))-(MAX(DATE(2030,4,1),Mitarbeiter!$C131))+1),MAX(0,NETWORKDAYS(MAX(DATE(2030,4,1),Mitarbeiter!$C131),MIN(DATE(2030,5,0),IF(Mitarbeiter!$D131="",DATE(2030,5,0),Mitarbeiter!$D131),TODAY()),Einstellungen!$F$13:$F$67)))*N(Mitarbeiter!$E131)/IF(Einstellungen!$C$11="7 Tage",7,5),N('Ist-Stunden'!BE131)+(N(Krankheitstage!DB131)+N(Krankheitstage!DN131))*N($C131))))</f>
        <v/>
      </c>
      <c r="CJ131" s="76">
        <f>IF($B131="",0,IF(Einstellungen!$C$10="Ja",MAX(IF(Einstellungen!$C$11="7 Tage",MAX(0,(MIN(DATE(2030,6,0),IF(Mitarbeiter!$D131="",DATE(2030,6,0),Mitarbeiter!$D131),TODAY()))-(MAX(DATE(2030,5,1),Mitarbeiter!$C131))+1),MAX(0,NETWORKDAYS(MAX(DATE(2030,5,1),Mitarbeiter!$C131),MIN(DATE(2030,6,0),IF(Mitarbeiter!$D131="",DATE(2030,6,0),Mitarbeiter!$D131),TODAY()),Einstellungen!$F$13:$F$67)))*N(Mitarbeiter!$E131)/IF(Einstellungen!$C$11="7 Tage",7,5),N('Ist-Stunden'!BF131)),MAX(IF(Einstellungen!$C$11="7 Tage",MAX(0,(MIN(DATE(2030,6,0),IF(Mitarbeiter!$D131="",DATE(2030,6,0),Mitarbeiter!$D131),TODAY()))-(MAX(DATE(2030,5,1),Mitarbeiter!$C131))+1),MAX(0,NETWORKDAYS(MAX(DATE(2030,5,1),Mitarbeiter!$C131),MIN(DATE(2030,6,0),IF(Mitarbeiter!$D131="",DATE(2030,6,0),Mitarbeiter!$D131),TODAY()),Einstellungen!$F$13:$F$67)))*N(Mitarbeiter!$E131)/IF(Einstellungen!$C$11="7 Tage",7,5),N('Ist-Stunden'!BF131)+(N(Krankheitstage!DC131)+N(Krankheitstage!DO131))*N($C131))))</f>
        <v/>
      </c>
      <c r="CK131" s="76">
        <f>IF($B131="",0,IF(Einstellungen!$C$10="Ja",MAX(IF(Einstellungen!$C$11="7 Tage",MAX(0,(MIN(DATE(2030,7,0),IF(Mitarbeiter!$D131="",DATE(2030,7,0),Mitarbeiter!$D131),TODAY()))-(MAX(DATE(2030,6,1),Mitarbeiter!$C131))+1),MAX(0,NETWORKDAYS(MAX(DATE(2030,6,1),Mitarbeiter!$C131),MIN(DATE(2030,7,0),IF(Mitarbeiter!$D131="",DATE(2030,7,0),Mitarbeiter!$D131),TODAY()),Einstellungen!$F$13:$F$67)))*N(Mitarbeiter!$E131)/IF(Einstellungen!$C$11="7 Tage",7,5),N('Ist-Stunden'!BG131)),MAX(IF(Einstellungen!$C$11="7 Tage",MAX(0,(MIN(DATE(2030,7,0),IF(Mitarbeiter!$D131="",DATE(2030,7,0),Mitarbeiter!$D131),TODAY()))-(MAX(DATE(2030,6,1),Mitarbeiter!$C131))+1),MAX(0,NETWORKDAYS(MAX(DATE(2030,6,1),Mitarbeiter!$C131),MIN(DATE(2030,7,0),IF(Mitarbeiter!$D131="",DATE(2030,7,0),Mitarbeiter!$D131),TODAY()),Einstellungen!$F$13:$F$67)))*N(Mitarbeiter!$E131)/IF(Einstellungen!$C$11="7 Tage",7,5),N('Ist-Stunden'!BG131)+(N(Krankheitstage!DD131)+N(Krankheitstage!DP131))*N($C131))))</f>
        <v/>
      </c>
      <c r="CL131" s="76">
        <f>IF($B131="",0,IF(Einstellungen!$C$10="Ja",MAX(IF(Einstellungen!$C$11="7 Tage",MAX(0,(MIN(DATE(2030,8,0),IF(Mitarbeiter!$D131="",DATE(2030,8,0),Mitarbeiter!$D131),TODAY()))-(MAX(DATE(2030,7,1),Mitarbeiter!$C131))+1),MAX(0,NETWORKDAYS(MAX(DATE(2030,7,1),Mitarbeiter!$C131),MIN(DATE(2030,8,0),IF(Mitarbeiter!$D131="",DATE(2030,8,0),Mitarbeiter!$D131),TODAY()),Einstellungen!$F$13:$F$67)))*N(Mitarbeiter!$E131)/IF(Einstellungen!$C$11="7 Tage",7,5),N('Ist-Stunden'!BH131)),MAX(IF(Einstellungen!$C$11="7 Tage",MAX(0,(MIN(DATE(2030,8,0),IF(Mitarbeiter!$D131="",DATE(2030,8,0),Mitarbeiter!$D131),TODAY()))-(MAX(DATE(2030,7,1),Mitarbeiter!$C131))+1),MAX(0,NETWORKDAYS(MAX(DATE(2030,7,1),Mitarbeiter!$C131),MIN(DATE(2030,8,0),IF(Mitarbeiter!$D131="",DATE(2030,8,0),Mitarbeiter!$D131),TODAY()),Einstellungen!$F$13:$F$67)))*N(Mitarbeiter!$E131)/IF(Einstellungen!$C$11="7 Tage",7,5),N('Ist-Stunden'!BH131)+(N(Krankheitstage!DE131)+N(Krankheitstage!DQ131))*N($C131))))</f>
        <v/>
      </c>
      <c r="CM131" s="76">
        <f>IF($B131="",0,IF(Einstellungen!$C$10="Ja",MAX(IF(Einstellungen!$C$11="7 Tage",MAX(0,(MIN(DATE(2030,9,0),IF(Mitarbeiter!$D131="",DATE(2030,9,0),Mitarbeiter!$D131),TODAY()))-(MAX(DATE(2030,8,1),Mitarbeiter!$C131))+1),MAX(0,NETWORKDAYS(MAX(DATE(2030,8,1),Mitarbeiter!$C131),MIN(DATE(2030,9,0),IF(Mitarbeiter!$D131="",DATE(2030,9,0),Mitarbeiter!$D131),TODAY()),Einstellungen!$F$13:$F$67)))*N(Mitarbeiter!$E131)/IF(Einstellungen!$C$11="7 Tage",7,5),N('Ist-Stunden'!BI131)),MAX(IF(Einstellungen!$C$11="7 Tage",MAX(0,(MIN(DATE(2030,9,0),IF(Mitarbeiter!$D131="",DATE(2030,9,0),Mitarbeiter!$D131),TODAY()))-(MAX(DATE(2030,8,1),Mitarbeiter!$C131))+1),MAX(0,NETWORKDAYS(MAX(DATE(2030,8,1),Mitarbeiter!$C131),MIN(DATE(2030,9,0),IF(Mitarbeiter!$D131="",DATE(2030,9,0),Mitarbeiter!$D131),TODAY()),Einstellungen!$F$13:$F$67)))*N(Mitarbeiter!$E131)/IF(Einstellungen!$C$11="7 Tage",7,5),N('Ist-Stunden'!BI131)+(N(Krankheitstage!DF131)+N(Krankheitstage!DR131))*N($C131))))</f>
        <v/>
      </c>
      <c r="CN131" s="76">
        <f>IF($B131="",0,IF(Einstellungen!$C$10="Ja",MAX(IF(Einstellungen!$C$11="7 Tage",MAX(0,(MIN(DATE(2030,10,0),IF(Mitarbeiter!$D131="",DATE(2030,10,0),Mitarbeiter!$D131),TODAY()))-(MAX(DATE(2030,9,1),Mitarbeiter!$C131))+1),MAX(0,NETWORKDAYS(MAX(DATE(2030,9,1),Mitarbeiter!$C131),MIN(DATE(2030,10,0),IF(Mitarbeiter!$D131="",DATE(2030,10,0),Mitarbeiter!$D131),TODAY()),Einstellungen!$F$13:$F$67)))*N(Mitarbeiter!$E131)/IF(Einstellungen!$C$11="7 Tage",7,5),N('Ist-Stunden'!BJ131)),MAX(IF(Einstellungen!$C$11="7 Tage",MAX(0,(MIN(DATE(2030,10,0),IF(Mitarbeiter!$D131="",DATE(2030,10,0),Mitarbeiter!$D131),TODAY()))-(MAX(DATE(2030,9,1),Mitarbeiter!$C131))+1),MAX(0,NETWORKDAYS(MAX(DATE(2030,9,1),Mitarbeiter!$C131),MIN(DATE(2030,10,0),IF(Mitarbeiter!$D131="",DATE(2030,10,0),Mitarbeiter!$D131),TODAY()),Einstellungen!$F$13:$F$67)))*N(Mitarbeiter!$E131)/IF(Einstellungen!$C$11="7 Tage",7,5),N('Ist-Stunden'!BJ131)+(N(Krankheitstage!DG131)+N(Krankheitstage!DS131))*N($C131))))</f>
        <v/>
      </c>
      <c r="CO131" s="76">
        <f>IF($B131="",0,IF(Einstellungen!$C$10="Ja",MAX(IF(Einstellungen!$C$11="7 Tage",MAX(0,(MIN(DATE(2030,11,0),IF(Mitarbeiter!$D131="",DATE(2030,11,0),Mitarbeiter!$D131),TODAY()))-(MAX(DATE(2030,10,1),Mitarbeiter!$C131))+1),MAX(0,NETWORKDAYS(MAX(DATE(2030,10,1),Mitarbeiter!$C131),MIN(DATE(2030,11,0),IF(Mitarbeiter!$D131="",DATE(2030,11,0),Mitarbeiter!$D131),TODAY()),Einstellungen!$F$13:$F$67)))*N(Mitarbeiter!$E131)/IF(Einstellungen!$C$11="7 Tage",7,5),N('Ist-Stunden'!BK131)),MAX(IF(Einstellungen!$C$11="7 Tage",MAX(0,(MIN(DATE(2030,11,0),IF(Mitarbeiter!$D131="",DATE(2030,11,0),Mitarbeiter!$D131),TODAY()))-(MAX(DATE(2030,10,1),Mitarbeiter!$C131))+1),MAX(0,NETWORKDAYS(MAX(DATE(2030,10,1),Mitarbeiter!$C131),MIN(DATE(2030,11,0),IF(Mitarbeiter!$D131="",DATE(2030,11,0),Mitarbeiter!$D131),TODAY()),Einstellungen!$F$13:$F$67)))*N(Mitarbeiter!$E131)/IF(Einstellungen!$C$11="7 Tage",7,5),N('Ist-Stunden'!BK131)+(N(Krankheitstage!DH131)+N(Krankheitstage!DT131))*N($C131))))</f>
        <v/>
      </c>
      <c r="CP131" s="76">
        <f>IF($B131="",0,IF(Einstellungen!$C$10="Ja",MAX(IF(Einstellungen!$C$11="7 Tage",MAX(0,(MIN(DATE(2030,12,0),IF(Mitarbeiter!$D131="",DATE(2030,12,0),Mitarbeiter!$D131),TODAY()))-(MAX(DATE(2030,11,1),Mitarbeiter!$C131))+1),MAX(0,NETWORKDAYS(MAX(DATE(2030,11,1),Mitarbeiter!$C131),MIN(DATE(2030,12,0),IF(Mitarbeiter!$D131="",DATE(2030,12,0),Mitarbeiter!$D131),TODAY()),Einstellungen!$F$13:$F$67)))*N(Mitarbeiter!$E131)/IF(Einstellungen!$C$11="7 Tage",7,5),N('Ist-Stunden'!BL131)),MAX(IF(Einstellungen!$C$11="7 Tage",MAX(0,(MIN(DATE(2030,12,0),IF(Mitarbeiter!$D131="",DATE(2030,12,0),Mitarbeiter!$D131),TODAY()))-(MAX(DATE(2030,11,1),Mitarbeiter!$C131))+1),MAX(0,NETWORKDAYS(MAX(DATE(2030,11,1),Mitarbeiter!$C131),MIN(DATE(2030,12,0),IF(Mitarbeiter!$D131="",DATE(2030,12,0),Mitarbeiter!$D131),TODAY()),Einstellungen!$F$13:$F$67)))*N(Mitarbeiter!$E131)/IF(Einstellungen!$C$11="7 Tage",7,5),N('Ist-Stunden'!BL131)+(N(Krankheitstage!DI131)+N(Krankheitstage!DU131))*N($C131))))</f>
        <v/>
      </c>
      <c r="CQ131" s="76">
        <f>IF($B131="",0,IF(Einstellungen!$C$10="Ja",MAX(IF(Einstellungen!$C$11="7 Tage",MAX(0,(MIN(DATE(2030,13,0),IF(Mitarbeiter!$D131="",DATE(2030,13,0),Mitarbeiter!$D131),TODAY()))-(MAX(DATE(2030,12,1),Mitarbeiter!$C131))+1),MAX(0,NETWORKDAYS(MAX(DATE(2030,12,1),Mitarbeiter!$C131),MIN(DATE(2030,13,0),IF(Mitarbeiter!$D131="",DATE(2030,13,0),Mitarbeiter!$D131),TODAY()),Einstellungen!$F$13:$F$67)))*N(Mitarbeiter!$E131)/IF(Einstellungen!$C$11="7 Tage",7,5),N('Ist-Stunden'!BM131)),MAX(IF(Einstellungen!$C$11="7 Tage",MAX(0,(MIN(DATE(2030,13,0),IF(Mitarbeiter!$D131="",DATE(2030,13,0),Mitarbeiter!$D131),TODAY()))-(MAX(DATE(2030,12,1),Mitarbeiter!$C131))+1),MAX(0,NETWORKDAYS(MAX(DATE(2030,12,1),Mitarbeiter!$C131),MIN(DATE(2030,13,0),IF(Mitarbeiter!$D131="",DATE(2030,13,0),Mitarbeiter!$D131),TODAY()),Einstellungen!$F$13:$F$67)))*N(Mitarbeiter!$E131)/IF(Einstellungen!$C$11="7 Tage",7,5),N('Ist-Stunden'!BM131)+(N(Krankheitstage!DJ131)+N(Krankheitstage!DV131))*N($C131))))</f>
        <v/>
      </c>
    </row>
    <row r="132">
      <c r="A132" s="73">
        <f>IF(Mitarbeiter!B132="","",Mitarbeiter!A132)</f>
        <v/>
      </c>
      <c r="B132" s="6">
        <f>IF(Mitarbeiter!B132="","",Mitarbeiter!B132)</f>
        <v/>
      </c>
      <c r="C132" s="74">
        <f>IF(Mitarbeiter!B132="","",Mitarbeiter!F132)</f>
        <v/>
      </c>
      <c r="D132" s="75">
        <f>N(INDEX(Krankheitstage!$G132:$DV132,1,(Einstellungen!$C$3-2026)*24+1))</f>
        <v/>
      </c>
      <c r="E132" s="75">
        <f>N(INDEX(Krankheitstage!$G132:$DV132,1,(Einstellungen!$C$3-2026)*24+2))</f>
        <v/>
      </c>
      <c r="F132" s="75">
        <f>N(INDEX(Krankheitstage!$G132:$DV132,1,(Einstellungen!$C$3-2026)*24+3))</f>
        <v/>
      </c>
      <c r="G132" s="75">
        <f>N(INDEX(Krankheitstage!$G132:$DV132,1,(Einstellungen!$C$3-2026)*24+4))</f>
        <v/>
      </c>
      <c r="H132" s="75">
        <f>N(INDEX(Krankheitstage!$G132:$DV132,1,(Einstellungen!$C$3-2026)*24+5))</f>
        <v/>
      </c>
      <c r="I132" s="75">
        <f>N(INDEX(Krankheitstage!$G132:$DV132,1,(Einstellungen!$C$3-2026)*24+6))</f>
        <v/>
      </c>
      <c r="J132" s="75">
        <f>N(INDEX(Krankheitstage!$G132:$DV132,1,(Einstellungen!$C$3-2026)*24+7))</f>
        <v/>
      </c>
      <c r="K132" s="75">
        <f>N(INDEX(Krankheitstage!$G132:$DV132,1,(Einstellungen!$C$3-2026)*24+8))</f>
        <v/>
      </c>
      <c r="L132" s="75">
        <f>N(INDEX(Krankheitstage!$G132:$DV132,1,(Einstellungen!$C$3-2026)*24+9))</f>
        <v/>
      </c>
      <c r="M132" s="75">
        <f>N(INDEX(Krankheitstage!$G132:$DV132,1,(Einstellungen!$C$3-2026)*24+10))</f>
        <v/>
      </c>
      <c r="N132" s="75">
        <f>N(INDEX(Krankheitstage!$G132:$DV132,1,(Einstellungen!$C$3-2026)*24+11))</f>
        <v/>
      </c>
      <c r="O132" s="75">
        <f>N(INDEX(Krankheitstage!$G132:$DV132,1,(Einstellungen!$C$3-2026)*24+12))</f>
        <v/>
      </c>
      <c r="P132" s="75">
        <f>IF($B132="","",SUM(D132:O132))</f>
        <v/>
      </c>
      <c r="Q132" s="75">
        <f>N(INDEX(Krankheitstage!$G132:$DV132,1,(Einstellungen!$C$3-2026)*24+13))</f>
        <v/>
      </c>
      <c r="R132" s="75">
        <f>N(INDEX(Krankheitstage!$G132:$DV132,1,(Einstellungen!$C$3-2026)*24+14))</f>
        <v/>
      </c>
      <c r="S132" s="75">
        <f>N(INDEX(Krankheitstage!$G132:$DV132,1,(Einstellungen!$C$3-2026)*24+15))</f>
        <v/>
      </c>
      <c r="T132" s="75">
        <f>N(INDEX(Krankheitstage!$G132:$DV132,1,(Einstellungen!$C$3-2026)*24+16))</f>
        <v/>
      </c>
      <c r="U132" s="75">
        <f>N(INDEX(Krankheitstage!$G132:$DV132,1,(Einstellungen!$C$3-2026)*24+17))</f>
        <v/>
      </c>
      <c r="V132" s="75">
        <f>N(INDEX(Krankheitstage!$G132:$DV132,1,(Einstellungen!$C$3-2026)*24+18))</f>
        <v/>
      </c>
      <c r="W132" s="75">
        <f>N(INDEX(Krankheitstage!$G132:$DV132,1,(Einstellungen!$C$3-2026)*24+19))</f>
        <v/>
      </c>
      <c r="X132" s="75">
        <f>N(INDEX(Krankheitstage!$G132:$DV132,1,(Einstellungen!$C$3-2026)*24+20))</f>
        <v/>
      </c>
      <c r="Y132" s="75">
        <f>N(INDEX(Krankheitstage!$G132:$DV132,1,(Einstellungen!$C$3-2026)*24+21))</f>
        <v/>
      </c>
      <c r="Z132" s="75">
        <f>N(INDEX(Krankheitstage!$G132:$DV132,1,(Einstellungen!$C$3-2026)*24+22))</f>
        <v/>
      </c>
      <c r="AA132" s="75">
        <f>N(INDEX(Krankheitstage!$G132:$DV132,1,(Einstellungen!$C$3-2026)*24+23))</f>
        <v/>
      </c>
      <c r="AB132" s="75">
        <f>N(INDEX(Krankheitstage!$G132:$DV132,1,(Einstellungen!$C$3-2026)*24+24))</f>
        <v/>
      </c>
      <c r="AC132" s="75">
        <f>IF($B132="","",SUM(Q132:AB132))</f>
        <v/>
      </c>
      <c r="AD132" s="75">
        <f>IF($B132="","",SUM(P132,AC132))</f>
        <v/>
      </c>
      <c r="AE132" s="76">
        <f>IF($B132="","",AD132*N(C132))</f>
        <v/>
      </c>
      <c r="AF132" s="75">
        <f>IF($B132="","",Krankheitstage!E132)</f>
        <v/>
      </c>
      <c r="AG132" s="76">
        <f>IF($B132="","",AF132*N(C132))</f>
        <v/>
      </c>
      <c r="AH132" s="76">
        <f>IF($B132="","",INDEX($AJ132:$CQ132,1,(Einstellungen!$C$3-2026)*12+1)+INDEX($AJ132:$CQ132,1,(Einstellungen!$C$3-2026)*12+2)+INDEX($AJ132:$CQ132,1,(Einstellungen!$C$3-2026)*12+3)+INDEX($AJ132:$CQ132,1,(Einstellungen!$C$3-2026)*12+4)+INDEX($AJ132:$CQ132,1,(Einstellungen!$C$3-2026)*12+5)+INDEX($AJ132:$CQ132,1,(Einstellungen!$C$3-2026)*12+6)+INDEX($AJ132:$CQ132,1,(Einstellungen!$C$3-2026)*12+7)+INDEX($AJ132:$CQ132,1,(Einstellungen!$C$3-2026)*12+8)+INDEX($AJ132:$CQ132,1,(Einstellungen!$C$3-2026)*12+9)+INDEX($AJ132:$CQ132,1,(Einstellungen!$C$3-2026)*12+10)+INDEX($AJ132:$CQ132,1,(Einstellungen!$C$3-2026)*12+11)+INDEX($AJ132:$CQ132,1,(Einstellungen!$C$3-2026)*12+12))</f>
        <v/>
      </c>
      <c r="AI132" s="76">
        <f>IF($B132="","",SUM($AJ132:$CQ132))</f>
        <v/>
      </c>
      <c r="AJ132" s="76">
        <f>IF($B132="",0,IF(Einstellungen!$C$10="Ja",MAX(IF(Einstellungen!$C$11="7 Tage",MAX(0,(MIN(DATE(2026,2,0),IF(Mitarbeiter!$D132="",DATE(2026,2,0),Mitarbeiter!$D132),TODAY()))-(MAX(DATE(2026,1,1),Mitarbeiter!$C132))+1),MAX(0,NETWORKDAYS(MAX(DATE(2026,1,1),Mitarbeiter!$C132),MIN(DATE(2026,2,0),IF(Mitarbeiter!$D132="",DATE(2026,2,0),Mitarbeiter!$D132),TODAY()),Einstellungen!$F$13:$F$67)))*N(Mitarbeiter!$E132)/IF(Einstellungen!$C$11="7 Tage",7,5),N('Ist-Stunden'!F132)),MAX(IF(Einstellungen!$C$11="7 Tage",MAX(0,(MIN(DATE(2026,2,0),IF(Mitarbeiter!$D132="",DATE(2026,2,0),Mitarbeiter!$D132),TODAY()))-(MAX(DATE(2026,1,1),Mitarbeiter!$C132))+1),MAX(0,NETWORKDAYS(MAX(DATE(2026,1,1),Mitarbeiter!$C132),MIN(DATE(2026,2,0),IF(Mitarbeiter!$D132="",DATE(2026,2,0),Mitarbeiter!$D132),TODAY()),Einstellungen!$F$13:$F$67)))*N(Mitarbeiter!$E132)/IF(Einstellungen!$C$11="7 Tage",7,5),N('Ist-Stunden'!F132)+(N(Krankheitstage!G132)+N(Krankheitstage!S132))*N($C132))))</f>
        <v/>
      </c>
      <c r="AK132" s="76">
        <f>IF($B132="",0,IF(Einstellungen!$C$10="Ja",MAX(IF(Einstellungen!$C$11="7 Tage",MAX(0,(MIN(DATE(2026,3,0),IF(Mitarbeiter!$D132="",DATE(2026,3,0),Mitarbeiter!$D132),TODAY()))-(MAX(DATE(2026,2,1),Mitarbeiter!$C132))+1),MAX(0,NETWORKDAYS(MAX(DATE(2026,2,1),Mitarbeiter!$C132),MIN(DATE(2026,3,0),IF(Mitarbeiter!$D132="",DATE(2026,3,0),Mitarbeiter!$D132),TODAY()),Einstellungen!$F$13:$F$67)))*N(Mitarbeiter!$E132)/IF(Einstellungen!$C$11="7 Tage",7,5),N('Ist-Stunden'!G132)),MAX(IF(Einstellungen!$C$11="7 Tage",MAX(0,(MIN(DATE(2026,3,0),IF(Mitarbeiter!$D132="",DATE(2026,3,0),Mitarbeiter!$D132),TODAY()))-(MAX(DATE(2026,2,1),Mitarbeiter!$C132))+1),MAX(0,NETWORKDAYS(MAX(DATE(2026,2,1),Mitarbeiter!$C132),MIN(DATE(2026,3,0),IF(Mitarbeiter!$D132="",DATE(2026,3,0),Mitarbeiter!$D132),TODAY()),Einstellungen!$F$13:$F$67)))*N(Mitarbeiter!$E132)/IF(Einstellungen!$C$11="7 Tage",7,5),N('Ist-Stunden'!G132)+(N(Krankheitstage!H132)+N(Krankheitstage!T132))*N($C132))))</f>
        <v/>
      </c>
      <c r="AL132" s="76">
        <f>IF($B132="",0,IF(Einstellungen!$C$10="Ja",MAX(IF(Einstellungen!$C$11="7 Tage",MAX(0,(MIN(DATE(2026,4,0),IF(Mitarbeiter!$D132="",DATE(2026,4,0),Mitarbeiter!$D132),TODAY()))-(MAX(DATE(2026,3,1),Mitarbeiter!$C132))+1),MAX(0,NETWORKDAYS(MAX(DATE(2026,3,1),Mitarbeiter!$C132),MIN(DATE(2026,4,0),IF(Mitarbeiter!$D132="",DATE(2026,4,0),Mitarbeiter!$D132),TODAY()),Einstellungen!$F$13:$F$67)))*N(Mitarbeiter!$E132)/IF(Einstellungen!$C$11="7 Tage",7,5),N('Ist-Stunden'!H132)),MAX(IF(Einstellungen!$C$11="7 Tage",MAX(0,(MIN(DATE(2026,4,0),IF(Mitarbeiter!$D132="",DATE(2026,4,0),Mitarbeiter!$D132),TODAY()))-(MAX(DATE(2026,3,1),Mitarbeiter!$C132))+1),MAX(0,NETWORKDAYS(MAX(DATE(2026,3,1),Mitarbeiter!$C132),MIN(DATE(2026,4,0),IF(Mitarbeiter!$D132="",DATE(2026,4,0),Mitarbeiter!$D132),TODAY()),Einstellungen!$F$13:$F$67)))*N(Mitarbeiter!$E132)/IF(Einstellungen!$C$11="7 Tage",7,5),N('Ist-Stunden'!H132)+(N(Krankheitstage!I132)+N(Krankheitstage!U132))*N($C132))))</f>
        <v/>
      </c>
      <c r="AM132" s="76">
        <f>IF($B132="",0,IF(Einstellungen!$C$10="Ja",MAX(IF(Einstellungen!$C$11="7 Tage",MAX(0,(MIN(DATE(2026,5,0),IF(Mitarbeiter!$D132="",DATE(2026,5,0),Mitarbeiter!$D132),TODAY()))-(MAX(DATE(2026,4,1),Mitarbeiter!$C132))+1),MAX(0,NETWORKDAYS(MAX(DATE(2026,4,1),Mitarbeiter!$C132),MIN(DATE(2026,5,0),IF(Mitarbeiter!$D132="",DATE(2026,5,0),Mitarbeiter!$D132),TODAY()),Einstellungen!$F$13:$F$67)))*N(Mitarbeiter!$E132)/IF(Einstellungen!$C$11="7 Tage",7,5),N('Ist-Stunden'!I132)),MAX(IF(Einstellungen!$C$11="7 Tage",MAX(0,(MIN(DATE(2026,5,0),IF(Mitarbeiter!$D132="",DATE(2026,5,0),Mitarbeiter!$D132),TODAY()))-(MAX(DATE(2026,4,1),Mitarbeiter!$C132))+1),MAX(0,NETWORKDAYS(MAX(DATE(2026,4,1),Mitarbeiter!$C132),MIN(DATE(2026,5,0),IF(Mitarbeiter!$D132="",DATE(2026,5,0),Mitarbeiter!$D132),TODAY()),Einstellungen!$F$13:$F$67)))*N(Mitarbeiter!$E132)/IF(Einstellungen!$C$11="7 Tage",7,5),N('Ist-Stunden'!I132)+(N(Krankheitstage!J132)+N(Krankheitstage!V132))*N($C132))))</f>
        <v/>
      </c>
      <c r="AN132" s="76">
        <f>IF($B132="",0,IF(Einstellungen!$C$10="Ja",MAX(IF(Einstellungen!$C$11="7 Tage",MAX(0,(MIN(DATE(2026,6,0),IF(Mitarbeiter!$D132="",DATE(2026,6,0),Mitarbeiter!$D132),TODAY()))-(MAX(DATE(2026,5,1),Mitarbeiter!$C132))+1),MAX(0,NETWORKDAYS(MAX(DATE(2026,5,1),Mitarbeiter!$C132),MIN(DATE(2026,6,0),IF(Mitarbeiter!$D132="",DATE(2026,6,0),Mitarbeiter!$D132),TODAY()),Einstellungen!$F$13:$F$67)))*N(Mitarbeiter!$E132)/IF(Einstellungen!$C$11="7 Tage",7,5),N('Ist-Stunden'!J132)),MAX(IF(Einstellungen!$C$11="7 Tage",MAX(0,(MIN(DATE(2026,6,0),IF(Mitarbeiter!$D132="",DATE(2026,6,0),Mitarbeiter!$D132),TODAY()))-(MAX(DATE(2026,5,1),Mitarbeiter!$C132))+1),MAX(0,NETWORKDAYS(MAX(DATE(2026,5,1),Mitarbeiter!$C132),MIN(DATE(2026,6,0),IF(Mitarbeiter!$D132="",DATE(2026,6,0),Mitarbeiter!$D132),TODAY()),Einstellungen!$F$13:$F$67)))*N(Mitarbeiter!$E132)/IF(Einstellungen!$C$11="7 Tage",7,5),N('Ist-Stunden'!J132)+(N(Krankheitstage!K132)+N(Krankheitstage!W132))*N($C132))))</f>
        <v/>
      </c>
      <c r="AO132" s="76">
        <f>IF($B132="",0,IF(Einstellungen!$C$10="Ja",MAX(IF(Einstellungen!$C$11="7 Tage",MAX(0,(MIN(DATE(2026,7,0),IF(Mitarbeiter!$D132="",DATE(2026,7,0),Mitarbeiter!$D132),TODAY()))-(MAX(DATE(2026,6,1),Mitarbeiter!$C132))+1),MAX(0,NETWORKDAYS(MAX(DATE(2026,6,1),Mitarbeiter!$C132),MIN(DATE(2026,7,0),IF(Mitarbeiter!$D132="",DATE(2026,7,0),Mitarbeiter!$D132),TODAY()),Einstellungen!$F$13:$F$67)))*N(Mitarbeiter!$E132)/IF(Einstellungen!$C$11="7 Tage",7,5),N('Ist-Stunden'!K132)),MAX(IF(Einstellungen!$C$11="7 Tage",MAX(0,(MIN(DATE(2026,7,0),IF(Mitarbeiter!$D132="",DATE(2026,7,0),Mitarbeiter!$D132),TODAY()))-(MAX(DATE(2026,6,1),Mitarbeiter!$C132))+1),MAX(0,NETWORKDAYS(MAX(DATE(2026,6,1),Mitarbeiter!$C132),MIN(DATE(2026,7,0),IF(Mitarbeiter!$D132="",DATE(2026,7,0),Mitarbeiter!$D132),TODAY()),Einstellungen!$F$13:$F$67)))*N(Mitarbeiter!$E132)/IF(Einstellungen!$C$11="7 Tage",7,5),N('Ist-Stunden'!K132)+(N(Krankheitstage!L132)+N(Krankheitstage!X132))*N($C132))))</f>
        <v/>
      </c>
      <c r="AP132" s="76">
        <f>IF($B132="",0,IF(Einstellungen!$C$10="Ja",MAX(IF(Einstellungen!$C$11="7 Tage",MAX(0,(MIN(DATE(2026,8,0),IF(Mitarbeiter!$D132="",DATE(2026,8,0),Mitarbeiter!$D132),TODAY()))-(MAX(DATE(2026,7,1),Mitarbeiter!$C132))+1),MAX(0,NETWORKDAYS(MAX(DATE(2026,7,1),Mitarbeiter!$C132),MIN(DATE(2026,8,0),IF(Mitarbeiter!$D132="",DATE(2026,8,0),Mitarbeiter!$D132),TODAY()),Einstellungen!$F$13:$F$67)))*N(Mitarbeiter!$E132)/IF(Einstellungen!$C$11="7 Tage",7,5),N('Ist-Stunden'!L132)),MAX(IF(Einstellungen!$C$11="7 Tage",MAX(0,(MIN(DATE(2026,8,0),IF(Mitarbeiter!$D132="",DATE(2026,8,0),Mitarbeiter!$D132),TODAY()))-(MAX(DATE(2026,7,1),Mitarbeiter!$C132))+1),MAX(0,NETWORKDAYS(MAX(DATE(2026,7,1),Mitarbeiter!$C132),MIN(DATE(2026,8,0),IF(Mitarbeiter!$D132="",DATE(2026,8,0),Mitarbeiter!$D132),TODAY()),Einstellungen!$F$13:$F$67)))*N(Mitarbeiter!$E132)/IF(Einstellungen!$C$11="7 Tage",7,5),N('Ist-Stunden'!L132)+(N(Krankheitstage!M132)+N(Krankheitstage!Y132))*N($C132))))</f>
        <v/>
      </c>
      <c r="AQ132" s="76">
        <f>IF($B132="",0,IF(Einstellungen!$C$10="Ja",MAX(IF(Einstellungen!$C$11="7 Tage",MAX(0,(MIN(DATE(2026,9,0),IF(Mitarbeiter!$D132="",DATE(2026,9,0),Mitarbeiter!$D132),TODAY()))-(MAX(DATE(2026,8,1),Mitarbeiter!$C132))+1),MAX(0,NETWORKDAYS(MAX(DATE(2026,8,1),Mitarbeiter!$C132),MIN(DATE(2026,9,0),IF(Mitarbeiter!$D132="",DATE(2026,9,0),Mitarbeiter!$D132),TODAY()),Einstellungen!$F$13:$F$67)))*N(Mitarbeiter!$E132)/IF(Einstellungen!$C$11="7 Tage",7,5),N('Ist-Stunden'!M132)),MAX(IF(Einstellungen!$C$11="7 Tage",MAX(0,(MIN(DATE(2026,9,0),IF(Mitarbeiter!$D132="",DATE(2026,9,0),Mitarbeiter!$D132),TODAY()))-(MAX(DATE(2026,8,1),Mitarbeiter!$C132))+1),MAX(0,NETWORKDAYS(MAX(DATE(2026,8,1),Mitarbeiter!$C132),MIN(DATE(2026,9,0),IF(Mitarbeiter!$D132="",DATE(2026,9,0),Mitarbeiter!$D132),TODAY()),Einstellungen!$F$13:$F$67)))*N(Mitarbeiter!$E132)/IF(Einstellungen!$C$11="7 Tage",7,5),N('Ist-Stunden'!M132)+(N(Krankheitstage!N132)+N(Krankheitstage!Z132))*N($C132))))</f>
        <v/>
      </c>
      <c r="AR132" s="76">
        <f>IF($B132="",0,IF(Einstellungen!$C$10="Ja",MAX(IF(Einstellungen!$C$11="7 Tage",MAX(0,(MIN(DATE(2026,10,0),IF(Mitarbeiter!$D132="",DATE(2026,10,0),Mitarbeiter!$D132),TODAY()))-(MAX(DATE(2026,9,1),Mitarbeiter!$C132))+1),MAX(0,NETWORKDAYS(MAX(DATE(2026,9,1),Mitarbeiter!$C132),MIN(DATE(2026,10,0),IF(Mitarbeiter!$D132="",DATE(2026,10,0),Mitarbeiter!$D132),TODAY()),Einstellungen!$F$13:$F$67)))*N(Mitarbeiter!$E132)/IF(Einstellungen!$C$11="7 Tage",7,5),N('Ist-Stunden'!N132)),MAX(IF(Einstellungen!$C$11="7 Tage",MAX(0,(MIN(DATE(2026,10,0),IF(Mitarbeiter!$D132="",DATE(2026,10,0),Mitarbeiter!$D132),TODAY()))-(MAX(DATE(2026,9,1),Mitarbeiter!$C132))+1),MAX(0,NETWORKDAYS(MAX(DATE(2026,9,1),Mitarbeiter!$C132),MIN(DATE(2026,10,0),IF(Mitarbeiter!$D132="",DATE(2026,10,0),Mitarbeiter!$D132),TODAY()),Einstellungen!$F$13:$F$67)))*N(Mitarbeiter!$E132)/IF(Einstellungen!$C$11="7 Tage",7,5),N('Ist-Stunden'!N132)+(N(Krankheitstage!O132)+N(Krankheitstage!AA132))*N($C132))))</f>
        <v/>
      </c>
      <c r="AS132" s="76">
        <f>IF($B132="",0,IF(Einstellungen!$C$10="Ja",MAX(IF(Einstellungen!$C$11="7 Tage",MAX(0,(MIN(DATE(2026,11,0),IF(Mitarbeiter!$D132="",DATE(2026,11,0),Mitarbeiter!$D132),TODAY()))-(MAX(DATE(2026,10,1),Mitarbeiter!$C132))+1),MAX(0,NETWORKDAYS(MAX(DATE(2026,10,1),Mitarbeiter!$C132),MIN(DATE(2026,11,0),IF(Mitarbeiter!$D132="",DATE(2026,11,0),Mitarbeiter!$D132),TODAY()),Einstellungen!$F$13:$F$67)))*N(Mitarbeiter!$E132)/IF(Einstellungen!$C$11="7 Tage",7,5),N('Ist-Stunden'!O132)),MAX(IF(Einstellungen!$C$11="7 Tage",MAX(0,(MIN(DATE(2026,11,0),IF(Mitarbeiter!$D132="",DATE(2026,11,0),Mitarbeiter!$D132),TODAY()))-(MAX(DATE(2026,10,1),Mitarbeiter!$C132))+1),MAX(0,NETWORKDAYS(MAX(DATE(2026,10,1),Mitarbeiter!$C132),MIN(DATE(2026,11,0),IF(Mitarbeiter!$D132="",DATE(2026,11,0),Mitarbeiter!$D132),TODAY()),Einstellungen!$F$13:$F$67)))*N(Mitarbeiter!$E132)/IF(Einstellungen!$C$11="7 Tage",7,5),N('Ist-Stunden'!O132)+(N(Krankheitstage!P132)+N(Krankheitstage!AB132))*N($C132))))</f>
        <v/>
      </c>
      <c r="AT132" s="76">
        <f>IF($B132="",0,IF(Einstellungen!$C$10="Ja",MAX(IF(Einstellungen!$C$11="7 Tage",MAX(0,(MIN(DATE(2026,12,0),IF(Mitarbeiter!$D132="",DATE(2026,12,0),Mitarbeiter!$D132),TODAY()))-(MAX(DATE(2026,11,1),Mitarbeiter!$C132))+1),MAX(0,NETWORKDAYS(MAX(DATE(2026,11,1),Mitarbeiter!$C132),MIN(DATE(2026,12,0),IF(Mitarbeiter!$D132="",DATE(2026,12,0),Mitarbeiter!$D132),TODAY()),Einstellungen!$F$13:$F$67)))*N(Mitarbeiter!$E132)/IF(Einstellungen!$C$11="7 Tage",7,5),N('Ist-Stunden'!P132)),MAX(IF(Einstellungen!$C$11="7 Tage",MAX(0,(MIN(DATE(2026,12,0),IF(Mitarbeiter!$D132="",DATE(2026,12,0),Mitarbeiter!$D132),TODAY()))-(MAX(DATE(2026,11,1),Mitarbeiter!$C132))+1),MAX(0,NETWORKDAYS(MAX(DATE(2026,11,1),Mitarbeiter!$C132),MIN(DATE(2026,12,0),IF(Mitarbeiter!$D132="",DATE(2026,12,0),Mitarbeiter!$D132),TODAY()),Einstellungen!$F$13:$F$67)))*N(Mitarbeiter!$E132)/IF(Einstellungen!$C$11="7 Tage",7,5),N('Ist-Stunden'!P132)+(N(Krankheitstage!Q132)+N(Krankheitstage!AC132))*N($C132))))</f>
        <v/>
      </c>
      <c r="AU132" s="76">
        <f>IF($B132="",0,IF(Einstellungen!$C$10="Ja",MAX(IF(Einstellungen!$C$11="7 Tage",MAX(0,(MIN(DATE(2026,13,0),IF(Mitarbeiter!$D132="",DATE(2026,13,0),Mitarbeiter!$D132),TODAY()))-(MAX(DATE(2026,12,1),Mitarbeiter!$C132))+1),MAX(0,NETWORKDAYS(MAX(DATE(2026,12,1),Mitarbeiter!$C132),MIN(DATE(2026,13,0),IF(Mitarbeiter!$D132="",DATE(2026,13,0),Mitarbeiter!$D132),TODAY()),Einstellungen!$F$13:$F$67)))*N(Mitarbeiter!$E132)/IF(Einstellungen!$C$11="7 Tage",7,5),N('Ist-Stunden'!Q132)),MAX(IF(Einstellungen!$C$11="7 Tage",MAX(0,(MIN(DATE(2026,13,0),IF(Mitarbeiter!$D132="",DATE(2026,13,0),Mitarbeiter!$D132),TODAY()))-(MAX(DATE(2026,12,1),Mitarbeiter!$C132))+1),MAX(0,NETWORKDAYS(MAX(DATE(2026,12,1),Mitarbeiter!$C132),MIN(DATE(2026,13,0),IF(Mitarbeiter!$D132="",DATE(2026,13,0),Mitarbeiter!$D132),TODAY()),Einstellungen!$F$13:$F$67)))*N(Mitarbeiter!$E132)/IF(Einstellungen!$C$11="7 Tage",7,5),N('Ist-Stunden'!Q132)+(N(Krankheitstage!R132)+N(Krankheitstage!AD132))*N($C132))))</f>
        <v/>
      </c>
      <c r="AV132" s="76">
        <f>IF($B132="",0,IF(Einstellungen!$C$10="Ja",MAX(IF(Einstellungen!$C$11="7 Tage",MAX(0,(MIN(DATE(2027,2,0),IF(Mitarbeiter!$D132="",DATE(2027,2,0),Mitarbeiter!$D132),TODAY()))-(MAX(DATE(2027,1,1),Mitarbeiter!$C132))+1),MAX(0,NETWORKDAYS(MAX(DATE(2027,1,1),Mitarbeiter!$C132),MIN(DATE(2027,2,0),IF(Mitarbeiter!$D132="",DATE(2027,2,0),Mitarbeiter!$D132),TODAY()),Einstellungen!$F$13:$F$67)))*N(Mitarbeiter!$E132)/IF(Einstellungen!$C$11="7 Tage",7,5),N('Ist-Stunden'!R132)),MAX(IF(Einstellungen!$C$11="7 Tage",MAX(0,(MIN(DATE(2027,2,0),IF(Mitarbeiter!$D132="",DATE(2027,2,0),Mitarbeiter!$D132),TODAY()))-(MAX(DATE(2027,1,1),Mitarbeiter!$C132))+1),MAX(0,NETWORKDAYS(MAX(DATE(2027,1,1),Mitarbeiter!$C132),MIN(DATE(2027,2,0),IF(Mitarbeiter!$D132="",DATE(2027,2,0),Mitarbeiter!$D132),TODAY()),Einstellungen!$F$13:$F$67)))*N(Mitarbeiter!$E132)/IF(Einstellungen!$C$11="7 Tage",7,5),N('Ist-Stunden'!R132)+(N(Krankheitstage!AE132)+N(Krankheitstage!AQ132))*N($C132))))</f>
        <v/>
      </c>
      <c r="AW132" s="76">
        <f>IF($B132="",0,IF(Einstellungen!$C$10="Ja",MAX(IF(Einstellungen!$C$11="7 Tage",MAX(0,(MIN(DATE(2027,3,0),IF(Mitarbeiter!$D132="",DATE(2027,3,0),Mitarbeiter!$D132),TODAY()))-(MAX(DATE(2027,2,1),Mitarbeiter!$C132))+1),MAX(0,NETWORKDAYS(MAX(DATE(2027,2,1),Mitarbeiter!$C132),MIN(DATE(2027,3,0),IF(Mitarbeiter!$D132="",DATE(2027,3,0),Mitarbeiter!$D132),TODAY()),Einstellungen!$F$13:$F$67)))*N(Mitarbeiter!$E132)/IF(Einstellungen!$C$11="7 Tage",7,5),N('Ist-Stunden'!S132)),MAX(IF(Einstellungen!$C$11="7 Tage",MAX(0,(MIN(DATE(2027,3,0),IF(Mitarbeiter!$D132="",DATE(2027,3,0),Mitarbeiter!$D132),TODAY()))-(MAX(DATE(2027,2,1),Mitarbeiter!$C132))+1),MAX(0,NETWORKDAYS(MAX(DATE(2027,2,1),Mitarbeiter!$C132),MIN(DATE(2027,3,0),IF(Mitarbeiter!$D132="",DATE(2027,3,0),Mitarbeiter!$D132),TODAY()),Einstellungen!$F$13:$F$67)))*N(Mitarbeiter!$E132)/IF(Einstellungen!$C$11="7 Tage",7,5),N('Ist-Stunden'!S132)+(N(Krankheitstage!AF132)+N(Krankheitstage!AR132))*N($C132))))</f>
        <v/>
      </c>
      <c r="AX132" s="76">
        <f>IF($B132="",0,IF(Einstellungen!$C$10="Ja",MAX(IF(Einstellungen!$C$11="7 Tage",MAX(0,(MIN(DATE(2027,4,0),IF(Mitarbeiter!$D132="",DATE(2027,4,0),Mitarbeiter!$D132),TODAY()))-(MAX(DATE(2027,3,1),Mitarbeiter!$C132))+1),MAX(0,NETWORKDAYS(MAX(DATE(2027,3,1),Mitarbeiter!$C132),MIN(DATE(2027,4,0),IF(Mitarbeiter!$D132="",DATE(2027,4,0),Mitarbeiter!$D132),TODAY()),Einstellungen!$F$13:$F$67)))*N(Mitarbeiter!$E132)/IF(Einstellungen!$C$11="7 Tage",7,5),N('Ist-Stunden'!T132)),MAX(IF(Einstellungen!$C$11="7 Tage",MAX(0,(MIN(DATE(2027,4,0),IF(Mitarbeiter!$D132="",DATE(2027,4,0),Mitarbeiter!$D132),TODAY()))-(MAX(DATE(2027,3,1),Mitarbeiter!$C132))+1),MAX(0,NETWORKDAYS(MAX(DATE(2027,3,1),Mitarbeiter!$C132),MIN(DATE(2027,4,0),IF(Mitarbeiter!$D132="",DATE(2027,4,0),Mitarbeiter!$D132),TODAY()),Einstellungen!$F$13:$F$67)))*N(Mitarbeiter!$E132)/IF(Einstellungen!$C$11="7 Tage",7,5),N('Ist-Stunden'!T132)+(N(Krankheitstage!AG132)+N(Krankheitstage!AS132))*N($C132))))</f>
        <v/>
      </c>
      <c r="AY132" s="76">
        <f>IF($B132="",0,IF(Einstellungen!$C$10="Ja",MAX(IF(Einstellungen!$C$11="7 Tage",MAX(0,(MIN(DATE(2027,5,0),IF(Mitarbeiter!$D132="",DATE(2027,5,0),Mitarbeiter!$D132),TODAY()))-(MAX(DATE(2027,4,1),Mitarbeiter!$C132))+1),MAX(0,NETWORKDAYS(MAX(DATE(2027,4,1),Mitarbeiter!$C132),MIN(DATE(2027,5,0),IF(Mitarbeiter!$D132="",DATE(2027,5,0),Mitarbeiter!$D132),TODAY()),Einstellungen!$F$13:$F$67)))*N(Mitarbeiter!$E132)/IF(Einstellungen!$C$11="7 Tage",7,5),N('Ist-Stunden'!U132)),MAX(IF(Einstellungen!$C$11="7 Tage",MAX(0,(MIN(DATE(2027,5,0),IF(Mitarbeiter!$D132="",DATE(2027,5,0),Mitarbeiter!$D132),TODAY()))-(MAX(DATE(2027,4,1),Mitarbeiter!$C132))+1),MAX(0,NETWORKDAYS(MAX(DATE(2027,4,1),Mitarbeiter!$C132),MIN(DATE(2027,5,0),IF(Mitarbeiter!$D132="",DATE(2027,5,0),Mitarbeiter!$D132),TODAY()),Einstellungen!$F$13:$F$67)))*N(Mitarbeiter!$E132)/IF(Einstellungen!$C$11="7 Tage",7,5),N('Ist-Stunden'!U132)+(N(Krankheitstage!AH132)+N(Krankheitstage!AT132))*N($C132))))</f>
        <v/>
      </c>
      <c r="AZ132" s="76">
        <f>IF($B132="",0,IF(Einstellungen!$C$10="Ja",MAX(IF(Einstellungen!$C$11="7 Tage",MAX(0,(MIN(DATE(2027,6,0),IF(Mitarbeiter!$D132="",DATE(2027,6,0),Mitarbeiter!$D132),TODAY()))-(MAX(DATE(2027,5,1),Mitarbeiter!$C132))+1),MAX(0,NETWORKDAYS(MAX(DATE(2027,5,1),Mitarbeiter!$C132),MIN(DATE(2027,6,0),IF(Mitarbeiter!$D132="",DATE(2027,6,0),Mitarbeiter!$D132),TODAY()),Einstellungen!$F$13:$F$67)))*N(Mitarbeiter!$E132)/IF(Einstellungen!$C$11="7 Tage",7,5),N('Ist-Stunden'!V132)),MAX(IF(Einstellungen!$C$11="7 Tage",MAX(0,(MIN(DATE(2027,6,0),IF(Mitarbeiter!$D132="",DATE(2027,6,0),Mitarbeiter!$D132),TODAY()))-(MAX(DATE(2027,5,1),Mitarbeiter!$C132))+1),MAX(0,NETWORKDAYS(MAX(DATE(2027,5,1),Mitarbeiter!$C132),MIN(DATE(2027,6,0),IF(Mitarbeiter!$D132="",DATE(2027,6,0),Mitarbeiter!$D132),TODAY()),Einstellungen!$F$13:$F$67)))*N(Mitarbeiter!$E132)/IF(Einstellungen!$C$11="7 Tage",7,5),N('Ist-Stunden'!V132)+(N(Krankheitstage!AI132)+N(Krankheitstage!AU132))*N($C132))))</f>
        <v/>
      </c>
      <c r="BA132" s="76">
        <f>IF($B132="",0,IF(Einstellungen!$C$10="Ja",MAX(IF(Einstellungen!$C$11="7 Tage",MAX(0,(MIN(DATE(2027,7,0),IF(Mitarbeiter!$D132="",DATE(2027,7,0),Mitarbeiter!$D132),TODAY()))-(MAX(DATE(2027,6,1),Mitarbeiter!$C132))+1),MAX(0,NETWORKDAYS(MAX(DATE(2027,6,1),Mitarbeiter!$C132),MIN(DATE(2027,7,0),IF(Mitarbeiter!$D132="",DATE(2027,7,0),Mitarbeiter!$D132),TODAY()),Einstellungen!$F$13:$F$67)))*N(Mitarbeiter!$E132)/IF(Einstellungen!$C$11="7 Tage",7,5),N('Ist-Stunden'!W132)),MAX(IF(Einstellungen!$C$11="7 Tage",MAX(0,(MIN(DATE(2027,7,0),IF(Mitarbeiter!$D132="",DATE(2027,7,0),Mitarbeiter!$D132),TODAY()))-(MAX(DATE(2027,6,1),Mitarbeiter!$C132))+1),MAX(0,NETWORKDAYS(MAX(DATE(2027,6,1),Mitarbeiter!$C132),MIN(DATE(2027,7,0),IF(Mitarbeiter!$D132="",DATE(2027,7,0),Mitarbeiter!$D132),TODAY()),Einstellungen!$F$13:$F$67)))*N(Mitarbeiter!$E132)/IF(Einstellungen!$C$11="7 Tage",7,5),N('Ist-Stunden'!W132)+(N(Krankheitstage!AJ132)+N(Krankheitstage!AV132))*N($C132))))</f>
        <v/>
      </c>
      <c r="BB132" s="76">
        <f>IF($B132="",0,IF(Einstellungen!$C$10="Ja",MAX(IF(Einstellungen!$C$11="7 Tage",MAX(0,(MIN(DATE(2027,8,0),IF(Mitarbeiter!$D132="",DATE(2027,8,0),Mitarbeiter!$D132),TODAY()))-(MAX(DATE(2027,7,1),Mitarbeiter!$C132))+1),MAX(0,NETWORKDAYS(MAX(DATE(2027,7,1),Mitarbeiter!$C132),MIN(DATE(2027,8,0),IF(Mitarbeiter!$D132="",DATE(2027,8,0),Mitarbeiter!$D132),TODAY()),Einstellungen!$F$13:$F$67)))*N(Mitarbeiter!$E132)/IF(Einstellungen!$C$11="7 Tage",7,5),N('Ist-Stunden'!X132)),MAX(IF(Einstellungen!$C$11="7 Tage",MAX(0,(MIN(DATE(2027,8,0),IF(Mitarbeiter!$D132="",DATE(2027,8,0),Mitarbeiter!$D132),TODAY()))-(MAX(DATE(2027,7,1),Mitarbeiter!$C132))+1),MAX(0,NETWORKDAYS(MAX(DATE(2027,7,1),Mitarbeiter!$C132),MIN(DATE(2027,8,0),IF(Mitarbeiter!$D132="",DATE(2027,8,0),Mitarbeiter!$D132),TODAY()),Einstellungen!$F$13:$F$67)))*N(Mitarbeiter!$E132)/IF(Einstellungen!$C$11="7 Tage",7,5),N('Ist-Stunden'!X132)+(N(Krankheitstage!AK132)+N(Krankheitstage!AW132))*N($C132))))</f>
        <v/>
      </c>
      <c r="BC132" s="76">
        <f>IF($B132="",0,IF(Einstellungen!$C$10="Ja",MAX(IF(Einstellungen!$C$11="7 Tage",MAX(0,(MIN(DATE(2027,9,0),IF(Mitarbeiter!$D132="",DATE(2027,9,0),Mitarbeiter!$D132),TODAY()))-(MAX(DATE(2027,8,1),Mitarbeiter!$C132))+1),MAX(0,NETWORKDAYS(MAX(DATE(2027,8,1),Mitarbeiter!$C132),MIN(DATE(2027,9,0),IF(Mitarbeiter!$D132="",DATE(2027,9,0),Mitarbeiter!$D132),TODAY()),Einstellungen!$F$13:$F$67)))*N(Mitarbeiter!$E132)/IF(Einstellungen!$C$11="7 Tage",7,5),N('Ist-Stunden'!Y132)),MAX(IF(Einstellungen!$C$11="7 Tage",MAX(0,(MIN(DATE(2027,9,0),IF(Mitarbeiter!$D132="",DATE(2027,9,0),Mitarbeiter!$D132),TODAY()))-(MAX(DATE(2027,8,1),Mitarbeiter!$C132))+1),MAX(0,NETWORKDAYS(MAX(DATE(2027,8,1),Mitarbeiter!$C132),MIN(DATE(2027,9,0),IF(Mitarbeiter!$D132="",DATE(2027,9,0),Mitarbeiter!$D132),TODAY()),Einstellungen!$F$13:$F$67)))*N(Mitarbeiter!$E132)/IF(Einstellungen!$C$11="7 Tage",7,5),N('Ist-Stunden'!Y132)+(N(Krankheitstage!AL132)+N(Krankheitstage!AX132))*N($C132))))</f>
        <v/>
      </c>
      <c r="BD132" s="76">
        <f>IF($B132="",0,IF(Einstellungen!$C$10="Ja",MAX(IF(Einstellungen!$C$11="7 Tage",MAX(0,(MIN(DATE(2027,10,0),IF(Mitarbeiter!$D132="",DATE(2027,10,0),Mitarbeiter!$D132),TODAY()))-(MAX(DATE(2027,9,1),Mitarbeiter!$C132))+1),MAX(0,NETWORKDAYS(MAX(DATE(2027,9,1),Mitarbeiter!$C132),MIN(DATE(2027,10,0),IF(Mitarbeiter!$D132="",DATE(2027,10,0),Mitarbeiter!$D132),TODAY()),Einstellungen!$F$13:$F$67)))*N(Mitarbeiter!$E132)/IF(Einstellungen!$C$11="7 Tage",7,5),N('Ist-Stunden'!Z132)),MAX(IF(Einstellungen!$C$11="7 Tage",MAX(0,(MIN(DATE(2027,10,0),IF(Mitarbeiter!$D132="",DATE(2027,10,0),Mitarbeiter!$D132),TODAY()))-(MAX(DATE(2027,9,1),Mitarbeiter!$C132))+1),MAX(0,NETWORKDAYS(MAX(DATE(2027,9,1),Mitarbeiter!$C132),MIN(DATE(2027,10,0),IF(Mitarbeiter!$D132="",DATE(2027,10,0),Mitarbeiter!$D132),TODAY()),Einstellungen!$F$13:$F$67)))*N(Mitarbeiter!$E132)/IF(Einstellungen!$C$11="7 Tage",7,5),N('Ist-Stunden'!Z132)+(N(Krankheitstage!AM132)+N(Krankheitstage!AY132))*N($C132))))</f>
        <v/>
      </c>
      <c r="BE132" s="76">
        <f>IF($B132="",0,IF(Einstellungen!$C$10="Ja",MAX(IF(Einstellungen!$C$11="7 Tage",MAX(0,(MIN(DATE(2027,11,0),IF(Mitarbeiter!$D132="",DATE(2027,11,0),Mitarbeiter!$D132),TODAY()))-(MAX(DATE(2027,10,1),Mitarbeiter!$C132))+1),MAX(0,NETWORKDAYS(MAX(DATE(2027,10,1),Mitarbeiter!$C132),MIN(DATE(2027,11,0),IF(Mitarbeiter!$D132="",DATE(2027,11,0),Mitarbeiter!$D132),TODAY()),Einstellungen!$F$13:$F$67)))*N(Mitarbeiter!$E132)/IF(Einstellungen!$C$11="7 Tage",7,5),N('Ist-Stunden'!AA132)),MAX(IF(Einstellungen!$C$11="7 Tage",MAX(0,(MIN(DATE(2027,11,0),IF(Mitarbeiter!$D132="",DATE(2027,11,0),Mitarbeiter!$D132),TODAY()))-(MAX(DATE(2027,10,1),Mitarbeiter!$C132))+1),MAX(0,NETWORKDAYS(MAX(DATE(2027,10,1),Mitarbeiter!$C132),MIN(DATE(2027,11,0),IF(Mitarbeiter!$D132="",DATE(2027,11,0),Mitarbeiter!$D132),TODAY()),Einstellungen!$F$13:$F$67)))*N(Mitarbeiter!$E132)/IF(Einstellungen!$C$11="7 Tage",7,5),N('Ist-Stunden'!AA132)+(N(Krankheitstage!AN132)+N(Krankheitstage!AZ132))*N($C132))))</f>
        <v/>
      </c>
      <c r="BF132" s="76">
        <f>IF($B132="",0,IF(Einstellungen!$C$10="Ja",MAX(IF(Einstellungen!$C$11="7 Tage",MAX(0,(MIN(DATE(2027,12,0),IF(Mitarbeiter!$D132="",DATE(2027,12,0),Mitarbeiter!$D132),TODAY()))-(MAX(DATE(2027,11,1),Mitarbeiter!$C132))+1),MAX(0,NETWORKDAYS(MAX(DATE(2027,11,1),Mitarbeiter!$C132),MIN(DATE(2027,12,0),IF(Mitarbeiter!$D132="",DATE(2027,12,0),Mitarbeiter!$D132),TODAY()),Einstellungen!$F$13:$F$67)))*N(Mitarbeiter!$E132)/IF(Einstellungen!$C$11="7 Tage",7,5),N('Ist-Stunden'!AB132)),MAX(IF(Einstellungen!$C$11="7 Tage",MAX(0,(MIN(DATE(2027,12,0),IF(Mitarbeiter!$D132="",DATE(2027,12,0),Mitarbeiter!$D132),TODAY()))-(MAX(DATE(2027,11,1),Mitarbeiter!$C132))+1),MAX(0,NETWORKDAYS(MAX(DATE(2027,11,1),Mitarbeiter!$C132),MIN(DATE(2027,12,0),IF(Mitarbeiter!$D132="",DATE(2027,12,0),Mitarbeiter!$D132),TODAY()),Einstellungen!$F$13:$F$67)))*N(Mitarbeiter!$E132)/IF(Einstellungen!$C$11="7 Tage",7,5),N('Ist-Stunden'!AB132)+(N(Krankheitstage!AO132)+N(Krankheitstage!BA132))*N($C132))))</f>
        <v/>
      </c>
      <c r="BG132" s="76">
        <f>IF($B132="",0,IF(Einstellungen!$C$10="Ja",MAX(IF(Einstellungen!$C$11="7 Tage",MAX(0,(MIN(DATE(2027,13,0),IF(Mitarbeiter!$D132="",DATE(2027,13,0),Mitarbeiter!$D132),TODAY()))-(MAX(DATE(2027,12,1),Mitarbeiter!$C132))+1),MAX(0,NETWORKDAYS(MAX(DATE(2027,12,1),Mitarbeiter!$C132),MIN(DATE(2027,13,0),IF(Mitarbeiter!$D132="",DATE(2027,13,0),Mitarbeiter!$D132),TODAY()),Einstellungen!$F$13:$F$67)))*N(Mitarbeiter!$E132)/IF(Einstellungen!$C$11="7 Tage",7,5),N('Ist-Stunden'!AC132)),MAX(IF(Einstellungen!$C$11="7 Tage",MAX(0,(MIN(DATE(2027,13,0),IF(Mitarbeiter!$D132="",DATE(2027,13,0),Mitarbeiter!$D132),TODAY()))-(MAX(DATE(2027,12,1),Mitarbeiter!$C132))+1),MAX(0,NETWORKDAYS(MAX(DATE(2027,12,1),Mitarbeiter!$C132),MIN(DATE(2027,13,0),IF(Mitarbeiter!$D132="",DATE(2027,13,0),Mitarbeiter!$D132),TODAY()),Einstellungen!$F$13:$F$67)))*N(Mitarbeiter!$E132)/IF(Einstellungen!$C$11="7 Tage",7,5),N('Ist-Stunden'!AC132)+(N(Krankheitstage!AP132)+N(Krankheitstage!BB132))*N($C132))))</f>
        <v/>
      </c>
      <c r="BH132" s="76">
        <f>IF($B132="",0,IF(Einstellungen!$C$10="Ja",MAX(IF(Einstellungen!$C$11="7 Tage",MAX(0,(MIN(DATE(2028,2,0),IF(Mitarbeiter!$D132="",DATE(2028,2,0),Mitarbeiter!$D132),TODAY()))-(MAX(DATE(2028,1,1),Mitarbeiter!$C132))+1),MAX(0,NETWORKDAYS(MAX(DATE(2028,1,1),Mitarbeiter!$C132),MIN(DATE(2028,2,0),IF(Mitarbeiter!$D132="",DATE(2028,2,0),Mitarbeiter!$D132),TODAY()),Einstellungen!$F$13:$F$67)))*N(Mitarbeiter!$E132)/IF(Einstellungen!$C$11="7 Tage",7,5),N('Ist-Stunden'!AD132)),MAX(IF(Einstellungen!$C$11="7 Tage",MAX(0,(MIN(DATE(2028,2,0),IF(Mitarbeiter!$D132="",DATE(2028,2,0),Mitarbeiter!$D132),TODAY()))-(MAX(DATE(2028,1,1),Mitarbeiter!$C132))+1),MAX(0,NETWORKDAYS(MAX(DATE(2028,1,1),Mitarbeiter!$C132),MIN(DATE(2028,2,0),IF(Mitarbeiter!$D132="",DATE(2028,2,0),Mitarbeiter!$D132),TODAY()),Einstellungen!$F$13:$F$67)))*N(Mitarbeiter!$E132)/IF(Einstellungen!$C$11="7 Tage",7,5),N('Ist-Stunden'!AD132)+(N(Krankheitstage!BC132)+N(Krankheitstage!BO132))*N($C132))))</f>
        <v/>
      </c>
      <c r="BI132" s="76">
        <f>IF($B132="",0,IF(Einstellungen!$C$10="Ja",MAX(IF(Einstellungen!$C$11="7 Tage",MAX(0,(MIN(DATE(2028,3,0),IF(Mitarbeiter!$D132="",DATE(2028,3,0),Mitarbeiter!$D132),TODAY()))-(MAX(DATE(2028,2,1),Mitarbeiter!$C132))+1),MAX(0,NETWORKDAYS(MAX(DATE(2028,2,1),Mitarbeiter!$C132),MIN(DATE(2028,3,0),IF(Mitarbeiter!$D132="",DATE(2028,3,0),Mitarbeiter!$D132),TODAY()),Einstellungen!$F$13:$F$67)))*N(Mitarbeiter!$E132)/IF(Einstellungen!$C$11="7 Tage",7,5),N('Ist-Stunden'!AE132)),MAX(IF(Einstellungen!$C$11="7 Tage",MAX(0,(MIN(DATE(2028,3,0),IF(Mitarbeiter!$D132="",DATE(2028,3,0),Mitarbeiter!$D132),TODAY()))-(MAX(DATE(2028,2,1),Mitarbeiter!$C132))+1),MAX(0,NETWORKDAYS(MAX(DATE(2028,2,1),Mitarbeiter!$C132),MIN(DATE(2028,3,0),IF(Mitarbeiter!$D132="",DATE(2028,3,0),Mitarbeiter!$D132),TODAY()),Einstellungen!$F$13:$F$67)))*N(Mitarbeiter!$E132)/IF(Einstellungen!$C$11="7 Tage",7,5),N('Ist-Stunden'!AE132)+(N(Krankheitstage!BD132)+N(Krankheitstage!BP132))*N($C132))))</f>
        <v/>
      </c>
      <c r="BJ132" s="76">
        <f>IF($B132="",0,IF(Einstellungen!$C$10="Ja",MAX(IF(Einstellungen!$C$11="7 Tage",MAX(0,(MIN(DATE(2028,4,0),IF(Mitarbeiter!$D132="",DATE(2028,4,0),Mitarbeiter!$D132),TODAY()))-(MAX(DATE(2028,3,1),Mitarbeiter!$C132))+1),MAX(0,NETWORKDAYS(MAX(DATE(2028,3,1),Mitarbeiter!$C132),MIN(DATE(2028,4,0),IF(Mitarbeiter!$D132="",DATE(2028,4,0),Mitarbeiter!$D132),TODAY()),Einstellungen!$F$13:$F$67)))*N(Mitarbeiter!$E132)/IF(Einstellungen!$C$11="7 Tage",7,5),N('Ist-Stunden'!AF132)),MAX(IF(Einstellungen!$C$11="7 Tage",MAX(0,(MIN(DATE(2028,4,0),IF(Mitarbeiter!$D132="",DATE(2028,4,0),Mitarbeiter!$D132),TODAY()))-(MAX(DATE(2028,3,1),Mitarbeiter!$C132))+1),MAX(0,NETWORKDAYS(MAX(DATE(2028,3,1),Mitarbeiter!$C132),MIN(DATE(2028,4,0),IF(Mitarbeiter!$D132="",DATE(2028,4,0),Mitarbeiter!$D132),TODAY()),Einstellungen!$F$13:$F$67)))*N(Mitarbeiter!$E132)/IF(Einstellungen!$C$11="7 Tage",7,5),N('Ist-Stunden'!AF132)+(N(Krankheitstage!BE132)+N(Krankheitstage!BQ132))*N($C132))))</f>
        <v/>
      </c>
      <c r="BK132" s="76">
        <f>IF($B132="",0,IF(Einstellungen!$C$10="Ja",MAX(IF(Einstellungen!$C$11="7 Tage",MAX(0,(MIN(DATE(2028,5,0),IF(Mitarbeiter!$D132="",DATE(2028,5,0),Mitarbeiter!$D132),TODAY()))-(MAX(DATE(2028,4,1),Mitarbeiter!$C132))+1),MAX(0,NETWORKDAYS(MAX(DATE(2028,4,1),Mitarbeiter!$C132),MIN(DATE(2028,5,0),IF(Mitarbeiter!$D132="",DATE(2028,5,0),Mitarbeiter!$D132),TODAY()),Einstellungen!$F$13:$F$67)))*N(Mitarbeiter!$E132)/IF(Einstellungen!$C$11="7 Tage",7,5),N('Ist-Stunden'!AG132)),MAX(IF(Einstellungen!$C$11="7 Tage",MAX(0,(MIN(DATE(2028,5,0),IF(Mitarbeiter!$D132="",DATE(2028,5,0),Mitarbeiter!$D132),TODAY()))-(MAX(DATE(2028,4,1),Mitarbeiter!$C132))+1),MAX(0,NETWORKDAYS(MAX(DATE(2028,4,1),Mitarbeiter!$C132),MIN(DATE(2028,5,0),IF(Mitarbeiter!$D132="",DATE(2028,5,0),Mitarbeiter!$D132),TODAY()),Einstellungen!$F$13:$F$67)))*N(Mitarbeiter!$E132)/IF(Einstellungen!$C$11="7 Tage",7,5),N('Ist-Stunden'!AG132)+(N(Krankheitstage!BF132)+N(Krankheitstage!BR132))*N($C132))))</f>
        <v/>
      </c>
      <c r="BL132" s="76">
        <f>IF($B132="",0,IF(Einstellungen!$C$10="Ja",MAX(IF(Einstellungen!$C$11="7 Tage",MAX(0,(MIN(DATE(2028,6,0),IF(Mitarbeiter!$D132="",DATE(2028,6,0),Mitarbeiter!$D132),TODAY()))-(MAX(DATE(2028,5,1),Mitarbeiter!$C132))+1),MAX(0,NETWORKDAYS(MAX(DATE(2028,5,1),Mitarbeiter!$C132),MIN(DATE(2028,6,0),IF(Mitarbeiter!$D132="",DATE(2028,6,0),Mitarbeiter!$D132),TODAY()),Einstellungen!$F$13:$F$67)))*N(Mitarbeiter!$E132)/IF(Einstellungen!$C$11="7 Tage",7,5),N('Ist-Stunden'!AH132)),MAX(IF(Einstellungen!$C$11="7 Tage",MAX(0,(MIN(DATE(2028,6,0),IF(Mitarbeiter!$D132="",DATE(2028,6,0),Mitarbeiter!$D132),TODAY()))-(MAX(DATE(2028,5,1),Mitarbeiter!$C132))+1),MAX(0,NETWORKDAYS(MAX(DATE(2028,5,1),Mitarbeiter!$C132),MIN(DATE(2028,6,0),IF(Mitarbeiter!$D132="",DATE(2028,6,0),Mitarbeiter!$D132),TODAY()),Einstellungen!$F$13:$F$67)))*N(Mitarbeiter!$E132)/IF(Einstellungen!$C$11="7 Tage",7,5),N('Ist-Stunden'!AH132)+(N(Krankheitstage!BG132)+N(Krankheitstage!BS132))*N($C132))))</f>
        <v/>
      </c>
      <c r="BM132" s="76">
        <f>IF($B132="",0,IF(Einstellungen!$C$10="Ja",MAX(IF(Einstellungen!$C$11="7 Tage",MAX(0,(MIN(DATE(2028,7,0),IF(Mitarbeiter!$D132="",DATE(2028,7,0),Mitarbeiter!$D132),TODAY()))-(MAX(DATE(2028,6,1),Mitarbeiter!$C132))+1),MAX(0,NETWORKDAYS(MAX(DATE(2028,6,1),Mitarbeiter!$C132),MIN(DATE(2028,7,0),IF(Mitarbeiter!$D132="",DATE(2028,7,0),Mitarbeiter!$D132),TODAY()),Einstellungen!$F$13:$F$67)))*N(Mitarbeiter!$E132)/IF(Einstellungen!$C$11="7 Tage",7,5),N('Ist-Stunden'!AI132)),MAX(IF(Einstellungen!$C$11="7 Tage",MAX(0,(MIN(DATE(2028,7,0),IF(Mitarbeiter!$D132="",DATE(2028,7,0),Mitarbeiter!$D132),TODAY()))-(MAX(DATE(2028,6,1),Mitarbeiter!$C132))+1),MAX(0,NETWORKDAYS(MAX(DATE(2028,6,1),Mitarbeiter!$C132),MIN(DATE(2028,7,0),IF(Mitarbeiter!$D132="",DATE(2028,7,0),Mitarbeiter!$D132),TODAY()),Einstellungen!$F$13:$F$67)))*N(Mitarbeiter!$E132)/IF(Einstellungen!$C$11="7 Tage",7,5),N('Ist-Stunden'!AI132)+(N(Krankheitstage!BH132)+N(Krankheitstage!BT132))*N($C132))))</f>
        <v/>
      </c>
      <c r="BN132" s="76">
        <f>IF($B132="",0,IF(Einstellungen!$C$10="Ja",MAX(IF(Einstellungen!$C$11="7 Tage",MAX(0,(MIN(DATE(2028,8,0),IF(Mitarbeiter!$D132="",DATE(2028,8,0),Mitarbeiter!$D132),TODAY()))-(MAX(DATE(2028,7,1),Mitarbeiter!$C132))+1),MAX(0,NETWORKDAYS(MAX(DATE(2028,7,1),Mitarbeiter!$C132),MIN(DATE(2028,8,0),IF(Mitarbeiter!$D132="",DATE(2028,8,0),Mitarbeiter!$D132),TODAY()),Einstellungen!$F$13:$F$67)))*N(Mitarbeiter!$E132)/IF(Einstellungen!$C$11="7 Tage",7,5),N('Ist-Stunden'!AJ132)),MAX(IF(Einstellungen!$C$11="7 Tage",MAX(0,(MIN(DATE(2028,8,0),IF(Mitarbeiter!$D132="",DATE(2028,8,0),Mitarbeiter!$D132),TODAY()))-(MAX(DATE(2028,7,1),Mitarbeiter!$C132))+1),MAX(0,NETWORKDAYS(MAX(DATE(2028,7,1),Mitarbeiter!$C132),MIN(DATE(2028,8,0),IF(Mitarbeiter!$D132="",DATE(2028,8,0),Mitarbeiter!$D132),TODAY()),Einstellungen!$F$13:$F$67)))*N(Mitarbeiter!$E132)/IF(Einstellungen!$C$11="7 Tage",7,5),N('Ist-Stunden'!AJ132)+(N(Krankheitstage!BI132)+N(Krankheitstage!BU132))*N($C132))))</f>
        <v/>
      </c>
      <c r="BO132" s="76">
        <f>IF($B132="",0,IF(Einstellungen!$C$10="Ja",MAX(IF(Einstellungen!$C$11="7 Tage",MAX(0,(MIN(DATE(2028,9,0),IF(Mitarbeiter!$D132="",DATE(2028,9,0),Mitarbeiter!$D132),TODAY()))-(MAX(DATE(2028,8,1),Mitarbeiter!$C132))+1),MAX(0,NETWORKDAYS(MAX(DATE(2028,8,1),Mitarbeiter!$C132),MIN(DATE(2028,9,0),IF(Mitarbeiter!$D132="",DATE(2028,9,0),Mitarbeiter!$D132),TODAY()),Einstellungen!$F$13:$F$67)))*N(Mitarbeiter!$E132)/IF(Einstellungen!$C$11="7 Tage",7,5),N('Ist-Stunden'!AK132)),MAX(IF(Einstellungen!$C$11="7 Tage",MAX(0,(MIN(DATE(2028,9,0),IF(Mitarbeiter!$D132="",DATE(2028,9,0),Mitarbeiter!$D132),TODAY()))-(MAX(DATE(2028,8,1),Mitarbeiter!$C132))+1),MAX(0,NETWORKDAYS(MAX(DATE(2028,8,1),Mitarbeiter!$C132),MIN(DATE(2028,9,0),IF(Mitarbeiter!$D132="",DATE(2028,9,0),Mitarbeiter!$D132),TODAY()),Einstellungen!$F$13:$F$67)))*N(Mitarbeiter!$E132)/IF(Einstellungen!$C$11="7 Tage",7,5),N('Ist-Stunden'!AK132)+(N(Krankheitstage!BJ132)+N(Krankheitstage!BV132))*N($C132))))</f>
        <v/>
      </c>
      <c r="BP132" s="76">
        <f>IF($B132="",0,IF(Einstellungen!$C$10="Ja",MAX(IF(Einstellungen!$C$11="7 Tage",MAX(0,(MIN(DATE(2028,10,0),IF(Mitarbeiter!$D132="",DATE(2028,10,0),Mitarbeiter!$D132),TODAY()))-(MAX(DATE(2028,9,1),Mitarbeiter!$C132))+1),MAX(0,NETWORKDAYS(MAX(DATE(2028,9,1),Mitarbeiter!$C132),MIN(DATE(2028,10,0),IF(Mitarbeiter!$D132="",DATE(2028,10,0),Mitarbeiter!$D132),TODAY()),Einstellungen!$F$13:$F$67)))*N(Mitarbeiter!$E132)/IF(Einstellungen!$C$11="7 Tage",7,5),N('Ist-Stunden'!AL132)),MAX(IF(Einstellungen!$C$11="7 Tage",MAX(0,(MIN(DATE(2028,10,0),IF(Mitarbeiter!$D132="",DATE(2028,10,0),Mitarbeiter!$D132),TODAY()))-(MAX(DATE(2028,9,1),Mitarbeiter!$C132))+1),MAX(0,NETWORKDAYS(MAX(DATE(2028,9,1),Mitarbeiter!$C132),MIN(DATE(2028,10,0),IF(Mitarbeiter!$D132="",DATE(2028,10,0),Mitarbeiter!$D132),TODAY()),Einstellungen!$F$13:$F$67)))*N(Mitarbeiter!$E132)/IF(Einstellungen!$C$11="7 Tage",7,5),N('Ist-Stunden'!AL132)+(N(Krankheitstage!BK132)+N(Krankheitstage!BW132))*N($C132))))</f>
        <v/>
      </c>
      <c r="BQ132" s="76">
        <f>IF($B132="",0,IF(Einstellungen!$C$10="Ja",MAX(IF(Einstellungen!$C$11="7 Tage",MAX(0,(MIN(DATE(2028,11,0),IF(Mitarbeiter!$D132="",DATE(2028,11,0),Mitarbeiter!$D132),TODAY()))-(MAX(DATE(2028,10,1),Mitarbeiter!$C132))+1),MAX(0,NETWORKDAYS(MAX(DATE(2028,10,1),Mitarbeiter!$C132),MIN(DATE(2028,11,0),IF(Mitarbeiter!$D132="",DATE(2028,11,0),Mitarbeiter!$D132),TODAY()),Einstellungen!$F$13:$F$67)))*N(Mitarbeiter!$E132)/IF(Einstellungen!$C$11="7 Tage",7,5),N('Ist-Stunden'!AM132)),MAX(IF(Einstellungen!$C$11="7 Tage",MAX(0,(MIN(DATE(2028,11,0),IF(Mitarbeiter!$D132="",DATE(2028,11,0),Mitarbeiter!$D132),TODAY()))-(MAX(DATE(2028,10,1),Mitarbeiter!$C132))+1),MAX(0,NETWORKDAYS(MAX(DATE(2028,10,1),Mitarbeiter!$C132),MIN(DATE(2028,11,0),IF(Mitarbeiter!$D132="",DATE(2028,11,0),Mitarbeiter!$D132),TODAY()),Einstellungen!$F$13:$F$67)))*N(Mitarbeiter!$E132)/IF(Einstellungen!$C$11="7 Tage",7,5),N('Ist-Stunden'!AM132)+(N(Krankheitstage!BL132)+N(Krankheitstage!BX132))*N($C132))))</f>
        <v/>
      </c>
      <c r="BR132" s="76">
        <f>IF($B132="",0,IF(Einstellungen!$C$10="Ja",MAX(IF(Einstellungen!$C$11="7 Tage",MAX(0,(MIN(DATE(2028,12,0),IF(Mitarbeiter!$D132="",DATE(2028,12,0),Mitarbeiter!$D132),TODAY()))-(MAX(DATE(2028,11,1),Mitarbeiter!$C132))+1),MAX(0,NETWORKDAYS(MAX(DATE(2028,11,1),Mitarbeiter!$C132),MIN(DATE(2028,12,0),IF(Mitarbeiter!$D132="",DATE(2028,12,0),Mitarbeiter!$D132),TODAY()),Einstellungen!$F$13:$F$67)))*N(Mitarbeiter!$E132)/IF(Einstellungen!$C$11="7 Tage",7,5),N('Ist-Stunden'!AN132)),MAX(IF(Einstellungen!$C$11="7 Tage",MAX(0,(MIN(DATE(2028,12,0),IF(Mitarbeiter!$D132="",DATE(2028,12,0),Mitarbeiter!$D132),TODAY()))-(MAX(DATE(2028,11,1),Mitarbeiter!$C132))+1),MAX(0,NETWORKDAYS(MAX(DATE(2028,11,1),Mitarbeiter!$C132),MIN(DATE(2028,12,0),IF(Mitarbeiter!$D132="",DATE(2028,12,0),Mitarbeiter!$D132),TODAY()),Einstellungen!$F$13:$F$67)))*N(Mitarbeiter!$E132)/IF(Einstellungen!$C$11="7 Tage",7,5),N('Ist-Stunden'!AN132)+(N(Krankheitstage!BM132)+N(Krankheitstage!BY132))*N($C132))))</f>
        <v/>
      </c>
      <c r="BS132" s="76">
        <f>IF($B132="",0,IF(Einstellungen!$C$10="Ja",MAX(IF(Einstellungen!$C$11="7 Tage",MAX(0,(MIN(DATE(2028,13,0),IF(Mitarbeiter!$D132="",DATE(2028,13,0),Mitarbeiter!$D132),TODAY()))-(MAX(DATE(2028,12,1),Mitarbeiter!$C132))+1),MAX(0,NETWORKDAYS(MAX(DATE(2028,12,1),Mitarbeiter!$C132),MIN(DATE(2028,13,0),IF(Mitarbeiter!$D132="",DATE(2028,13,0),Mitarbeiter!$D132),TODAY()),Einstellungen!$F$13:$F$67)))*N(Mitarbeiter!$E132)/IF(Einstellungen!$C$11="7 Tage",7,5),N('Ist-Stunden'!AO132)),MAX(IF(Einstellungen!$C$11="7 Tage",MAX(0,(MIN(DATE(2028,13,0),IF(Mitarbeiter!$D132="",DATE(2028,13,0),Mitarbeiter!$D132),TODAY()))-(MAX(DATE(2028,12,1),Mitarbeiter!$C132))+1),MAX(0,NETWORKDAYS(MAX(DATE(2028,12,1),Mitarbeiter!$C132),MIN(DATE(2028,13,0),IF(Mitarbeiter!$D132="",DATE(2028,13,0),Mitarbeiter!$D132),TODAY()),Einstellungen!$F$13:$F$67)))*N(Mitarbeiter!$E132)/IF(Einstellungen!$C$11="7 Tage",7,5),N('Ist-Stunden'!AO132)+(N(Krankheitstage!BN132)+N(Krankheitstage!BZ132))*N($C132))))</f>
        <v/>
      </c>
      <c r="BT132" s="76">
        <f>IF($B132="",0,IF(Einstellungen!$C$10="Ja",MAX(IF(Einstellungen!$C$11="7 Tage",MAX(0,(MIN(DATE(2029,2,0),IF(Mitarbeiter!$D132="",DATE(2029,2,0),Mitarbeiter!$D132),TODAY()))-(MAX(DATE(2029,1,1),Mitarbeiter!$C132))+1),MAX(0,NETWORKDAYS(MAX(DATE(2029,1,1),Mitarbeiter!$C132),MIN(DATE(2029,2,0),IF(Mitarbeiter!$D132="",DATE(2029,2,0),Mitarbeiter!$D132),TODAY()),Einstellungen!$F$13:$F$67)))*N(Mitarbeiter!$E132)/IF(Einstellungen!$C$11="7 Tage",7,5),N('Ist-Stunden'!AP132)),MAX(IF(Einstellungen!$C$11="7 Tage",MAX(0,(MIN(DATE(2029,2,0),IF(Mitarbeiter!$D132="",DATE(2029,2,0),Mitarbeiter!$D132),TODAY()))-(MAX(DATE(2029,1,1),Mitarbeiter!$C132))+1),MAX(0,NETWORKDAYS(MAX(DATE(2029,1,1),Mitarbeiter!$C132),MIN(DATE(2029,2,0),IF(Mitarbeiter!$D132="",DATE(2029,2,0),Mitarbeiter!$D132),TODAY()),Einstellungen!$F$13:$F$67)))*N(Mitarbeiter!$E132)/IF(Einstellungen!$C$11="7 Tage",7,5),N('Ist-Stunden'!AP132)+(N(Krankheitstage!CA132)+N(Krankheitstage!CM132))*N($C132))))</f>
        <v/>
      </c>
      <c r="BU132" s="76">
        <f>IF($B132="",0,IF(Einstellungen!$C$10="Ja",MAX(IF(Einstellungen!$C$11="7 Tage",MAX(0,(MIN(DATE(2029,3,0),IF(Mitarbeiter!$D132="",DATE(2029,3,0),Mitarbeiter!$D132),TODAY()))-(MAX(DATE(2029,2,1),Mitarbeiter!$C132))+1),MAX(0,NETWORKDAYS(MAX(DATE(2029,2,1),Mitarbeiter!$C132),MIN(DATE(2029,3,0),IF(Mitarbeiter!$D132="",DATE(2029,3,0),Mitarbeiter!$D132),TODAY()),Einstellungen!$F$13:$F$67)))*N(Mitarbeiter!$E132)/IF(Einstellungen!$C$11="7 Tage",7,5),N('Ist-Stunden'!AQ132)),MAX(IF(Einstellungen!$C$11="7 Tage",MAX(0,(MIN(DATE(2029,3,0),IF(Mitarbeiter!$D132="",DATE(2029,3,0),Mitarbeiter!$D132),TODAY()))-(MAX(DATE(2029,2,1),Mitarbeiter!$C132))+1),MAX(0,NETWORKDAYS(MAX(DATE(2029,2,1),Mitarbeiter!$C132),MIN(DATE(2029,3,0),IF(Mitarbeiter!$D132="",DATE(2029,3,0),Mitarbeiter!$D132),TODAY()),Einstellungen!$F$13:$F$67)))*N(Mitarbeiter!$E132)/IF(Einstellungen!$C$11="7 Tage",7,5),N('Ist-Stunden'!AQ132)+(N(Krankheitstage!CB132)+N(Krankheitstage!CN132))*N($C132))))</f>
        <v/>
      </c>
      <c r="BV132" s="76">
        <f>IF($B132="",0,IF(Einstellungen!$C$10="Ja",MAX(IF(Einstellungen!$C$11="7 Tage",MAX(0,(MIN(DATE(2029,4,0),IF(Mitarbeiter!$D132="",DATE(2029,4,0),Mitarbeiter!$D132),TODAY()))-(MAX(DATE(2029,3,1),Mitarbeiter!$C132))+1),MAX(0,NETWORKDAYS(MAX(DATE(2029,3,1),Mitarbeiter!$C132),MIN(DATE(2029,4,0),IF(Mitarbeiter!$D132="",DATE(2029,4,0),Mitarbeiter!$D132),TODAY()),Einstellungen!$F$13:$F$67)))*N(Mitarbeiter!$E132)/IF(Einstellungen!$C$11="7 Tage",7,5),N('Ist-Stunden'!AR132)),MAX(IF(Einstellungen!$C$11="7 Tage",MAX(0,(MIN(DATE(2029,4,0),IF(Mitarbeiter!$D132="",DATE(2029,4,0),Mitarbeiter!$D132),TODAY()))-(MAX(DATE(2029,3,1),Mitarbeiter!$C132))+1),MAX(0,NETWORKDAYS(MAX(DATE(2029,3,1),Mitarbeiter!$C132),MIN(DATE(2029,4,0),IF(Mitarbeiter!$D132="",DATE(2029,4,0),Mitarbeiter!$D132),TODAY()),Einstellungen!$F$13:$F$67)))*N(Mitarbeiter!$E132)/IF(Einstellungen!$C$11="7 Tage",7,5),N('Ist-Stunden'!AR132)+(N(Krankheitstage!CC132)+N(Krankheitstage!CO132))*N($C132))))</f>
        <v/>
      </c>
      <c r="BW132" s="76">
        <f>IF($B132="",0,IF(Einstellungen!$C$10="Ja",MAX(IF(Einstellungen!$C$11="7 Tage",MAX(0,(MIN(DATE(2029,5,0),IF(Mitarbeiter!$D132="",DATE(2029,5,0),Mitarbeiter!$D132),TODAY()))-(MAX(DATE(2029,4,1),Mitarbeiter!$C132))+1),MAX(0,NETWORKDAYS(MAX(DATE(2029,4,1),Mitarbeiter!$C132),MIN(DATE(2029,5,0),IF(Mitarbeiter!$D132="",DATE(2029,5,0),Mitarbeiter!$D132),TODAY()),Einstellungen!$F$13:$F$67)))*N(Mitarbeiter!$E132)/IF(Einstellungen!$C$11="7 Tage",7,5),N('Ist-Stunden'!AS132)),MAX(IF(Einstellungen!$C$11="7 Tage",MAX(0,(MIN(DATE(2029,5,0),IF(Mitarbeiter!$D132="",DATE(2029,5,0),Mitarbeiter!$D132),TODAY()))-(MAX(DATE(2029,4,1),Mitarbeiter!$C132))+1),MAX(0,NETWORKDAYS(MAX(DATE(2029,4,1),Mitarbeiter!$C132),MIN(DATE(2029,5,0),IF(Mitarbeiter!$D132="",DATE(2029,5,0),Mitarbeiter!$D132),TODAY()),Einstellungen!$F$13:$F$67)))*N(Mitarbeiter!$E132)/IF(Einstellungen!$C$11="7 Tage",7,5),N('Ist-Stunden'!AS132)+(N(Krankheitstage!CD132)+N(Krankheitstage!CP132))*N($C132))))</f>
        <v/>
      </c>
      <c r="BX132" s="76">
        <f>IF($B132="",0,IF(Einstellungen!$C$10="Ja",MAX(IF(Einstellungen!$C$11="7 Tage",MAX(0,(MIN(DATE(2029,6,0),IF(Mitarbeiter!$D132="",DATE(2029,6,0),Mitarbeiter!$D132),TODAY()))-(MAX(DATE(2029,5,1),Mitarbeiter!$C132))+1),MAX(0,NETWORKDAYS(MAX(DATE(2029,5,1),Mitarbeiter!$C132),MIN(DATE(2029,6,0),IF(Mitarbeiter!$D132="",DATE(2029,6,0),Mitarbeiter!$D132),TODAY()),Einstellungen!$F$13:$F$67)))*N(Mitarbeiter!$E132)/IF(Einstellungen!$C$11="7 Tage",7,5),N('Ist-Stunden'!AT132)),MAX(IF(Einstellungen!$C$11="7 Tage",MAX(0,(MIN(DATE(2029,6,0),IF(Mitarbeiter!$D132="",DATE(2029,6,0),Mitarbeiter!$D132),TODAY()))-(MAX(DATE(2029,5,1),Mitarbeiter!$C132))+1),MAX(0,NETWORKDAYS(MAX(DATE(2029,5,1),Mitarbeiter!$C132),MIN(DATE(2029,6,0),IF(Mitarbeiter!$D132="",DATE(2029,6,0),Mitarbeiter!$D132),TODAY()),Einstellungen!$F$13:$F$67)))*N(Mitarbeiter!$E132)/IF(Einstellungen!$C$11="7 Tage",7,5),N('Ist-Stunden'!AT132)+(N(Krankheitstage!CE132)+N(Krankheitstage!CQ132))*N($C132))))</f>
        <v/>
      </c>
      <c r="BY132" s="76">
        <f>IF($B132="",0,IF(Einstellungen!$C$10="Ja",MAX(IF(Einstellungen!$C$11="7 Tage",MAX(0,(MIN(DATE(2029,7,0),IF(Mitarbeiter!$D132="",DATE(2029,7,0),Mitarbeiter!$D132),TODAY()))-(MAX(DATE(2029,6,1),Mitarbeiter!$C132))+1),MAX(0,NETWORKDAYS(MAX(DATE(2029,6,1),Mitarbeiter!$C132),MIN(DATE(2029,7,0),IF(Mitarbeiter!$D132="",DATE(2029,7,0),Mitarbeiter!$D132),TODAY()),Einstellungen!$F$13:$F$67)))*N(Mitarbeiter!$E132)/IF(Einstellungen!$C$11="7 Tage",7,5),N('Ist-Stunden'!AU132)),MAX(IF(Einstellungen!$C$11="7 Tage",MAX(0,(MIN(DATE(2029,7,0),IF(Mitarbeiter!$D132="",DATE(2029,7,0),Mitarbeiter!$D132),TODAY()))-(MAX(DATE(2029,6,1),Mitarbeiter!$C132))+1),MAX(0,NETWORKDAYS(MAX(DATE(2029,6,1),Mitarbeiter!$C132),MIN(DATE(2029,7,0),IF(Mitarbeiter!$D132="",DATE(2029,7,0),Mitarbeiter!$D132),TODAY()),Einstellungen!$F$13:$F$67)))*N(Mitarbeiter!$E132)/IF(Einstellungen!$C$11="7 Tage",7,5),N('Ist-Stunden'!AU132)+(N(Krankheitstage!CF132)+N(Krankheitstage!CR132))*N($C132))))</f>
        <v/>
      </c>
      <c r="BZ132" s="76">
        <f>IF($B132="",0,IF(Einstellungen!$C$10="Ja",MAX(IF(Einstellungen!$C$11="7 Tage",MAX(0,(MIN(DATE(2029,8,0),IF(Mitarbeiter!$D132="",DATE(2029,8,0),Mitarbeiter!$D132),TODAY()))-(MAX(DATE(2029,7,1),Mitarbeiter!$C132))+1),MAX(0,NETWORKDAYS(MAX(DATE(2029,7,1),Mitarbeiter!$C132),MIN(DATE(2029,8,0),IF(Mitarbeiter!$D132="",DATE(2029,8,0),Mitarbeiter!$D132),TODAY()),Einstellungen!$F$13:$F$67)))*N(Mitarbeiter!$E132)/IF(Einstellungen!$C$11="7 Tage",7,5),N('Ist-Stunden'!AV132)),MAX(IF(Einstellungen!$C$11="7 Tage",MAX(0,(MIN(DATE(2029,8,0),IF(Mitarbeiter!$D132="",DATE(2029,8,0),Mitarbeiter!$D132),TODAY()))-(MAX(DATE(2029,7,1),Mitarbeiter!$C132))+1),MAX(0,NETWORKDAYS(MAX(DATE(2029,7,1),Mitarbeiter!$C132),MIN(DATE(2029,8,0),IF(Mitarbeiter!$D132="",DATE(2029,8,0),Mitarbeiter!$D132),TODAY()),Einstellungen!$F$13:$F$67)))*N(Mitarbeiter!$E132)/IF(Einstellungen!$C$11="7 Tage",7,5),N('Ist-Stunden'!AV132)+(N(Krankheitstage!CG132)+N(Krankheitstage!CS132))*N($C132))))</f>
        <v/>
      </c>
      <c r="CA132" s="76">
        <f>IF($B132="",0,IF(Einstellungen!$C$10="Ja",MAX(IF(Einstellungen!$C$11="7 Tage",MAX(0,(MIN(DATE(2029,9,0),IF(Mitarbeiter!$D132="",DATE(2029,9,0),Mitarbeiter!$D132),TODAY()))-(MAX(DATE(2029,8,1),Mitarbeiter!$C132))+1),MAX(0,NETWORKDAYS(MAX(DATE(2029,8,1),Mitarbeiter!$C132),MIN(DATE(2029,9,0),IF(Mitarbeiter!$D132="",DATE(2029,9,0),Mitarbeiter!$D132),TODAY()),Einstellungen!$F$13:$F$67)))*N(Mitarbeiter!$E132)/IF(Einstellungen!$C$11="7 Tage",7,5),N('Ist-Stunden'!AW132)),MAX(IF(Einstellungen!$C$11="7 Tage",MAX(0,(MIN(DATE(2029,9,0),IF(Mitarbeiter!$D132="",DATE(2029,9,0),Mitarbeiter!$D132),TODAY()))-(MAX(DATE(2029,8,1),Mitarbeiter!$C132))+1),MAX(0,NETWORKDAYS(MAX(DATE(2029,8,1),Mitarbeiter!$C132),MIN(DATE(2029,9,0),IF(Mitarbeiter!$D132="",DATE(2029,9,0),Mitarbeiter!$D132),TODAY()),Einstellungen!$F$13:$F$67)))*N(Mitarbeiter!$E132)/IF(Einstellungen!$C$11="7 Tage",7,5),N('Ist-Stunden'!AW132)+(N(Krankheitstage!CH132)+N(Krankheitstage!CT132))*N($C132))))</f>
        <v/>
      </c>
      <c r="CB132" s="76">
        <f>IF($B132="",0,IF(Einstellungen!$C$10="Ja",MAX(IF(Einstellungen!$C$11="7 Tage",MAX(0,(MIN(DATE(2029,10,0),IF(Mitarbeiter!$D132="",DATE(2029,10,0),Mitarbeiter!$D132),TODAY()))-(MAX(DATE(2029,9,1),Mitarbeiter!$C132))+1),MAX(0,NETWORKDAYS(MAX(DATE(2029,9,1),Mitarbeiter!$C132),MIN(DATE(2029,10,0),IF(Mitarbeiter!$D132="",DATE(2029,10,0),Mitarbeiter!$D132),TODAY()),Einstellungen!$F$13:$F$67)))*N(Mitarbeiter!$E132)/IF(Einstellungen!$C$11="7 Tage",7,5),N('Ist-Stunden'!AX132)),MAX(IF(Einstellungen!$C$11="7 Tage",MAX(0,(MIN(DATE(2029,10,0),IF(Mitarbeiter!$D132="",DATE(2029,10,0),Mitarbeiter!$D132),TODAY()))-(MAX(DATE(2029,9,1),Mitarbeiter!$C132))+1),MAX(0,NETWORKDAYS(MAX(DATE(2029,9,1),Mitarbeiter!$C132),MIN(DATE(2029,10,0),IF(Mitarbeiter!$D132="",DATE(2029,10,0),Mitarbeiter!$D132),TODAY()),Einstellungen!$F$13:$F$67)))*N(Mitarbeiter!$E132)/IF(Einstellungen!$C$11="7 Tage",7,5),N('Ist-Stunden'!AX132)+(N(Krankheitstage!CI132)+N(Krankheitstage!CU132))*N($C132))))</f>
        <v/>
      </c>
      <c r="CC132" s="76">
        <f>IF($B132="",0,IF(Einstellungen!$C$10="Ja",MAX(IF(Einstellungen!$C$11="7 Tage",MAX(0,(MIN(DATE(2029,11,0),IF(Mitarbeiter!$D132="",DATE(2029,11,0),Mitarbeiter!$D132),TODAY()))-(MAX(DATE(2029,10,1),Mitarbeiter!$C132))+1),MAX(0,NETWORKDAYS(MAX(DATE(2029,10,1),Mitarbeiter!$C132),MIN(DATE(2029,11,0),IF(Mitarbeiter!$D132="",DATE(2029,11,0),Mitarbeiter!$D132),TODAY()),Einstellungen!$F$13:$F$67)))*N(Mitarbeiter!$E132)/IF(Einstellungen!$C$11="7 Tage",7,5),N('Ist-Stunden'!AY132)),MAX(IF(Einstellungen!$C$11="7 Tage",MAX(0,(MIN(DATE(2029,11,0),IF(Mitarbeiter!$D132="",DATE(2029,11,0),Mitarbeiter!$D132),TODAY()))-(MAX(DATE(2029,10,1),Mitarbeiter!$C132))+1),MAX(0,NETWORKDAYS(MAX(DATE(2029,10,1),Mitarbeiter!$C132),MIN(DATE(2029,11,0),IF(Mitarbeiter!$D132="",DATE(2029,11,0),Mitarbeiter!$D132),TODAY()),Einstellungen!$F$13:$F$67)))*N(Mitarbeiter!$E132)/IF(Einstellungen!$C$11="7 Tage",7,5),N('Ist-Stunden'!AY132)+(N(Krankheitstage!CJ132)+N(Krankheitstage!CV132))*N($C132))))</f>
        <v/>
      </c>
      <c r="CD132" s="76">
        <f>IF($B132="",0,IF(Einstellungen!$C$10="Ja",MAX(IF(Einstellungen!$C$11="7 Tage",MAX(0,(MIN(DATE(2029,12,0),IF(Mitarbeiter!$D132="",DATE(2029,12,0),Mitarbeiter!$D132),TODAY()))-(MAX(DATE(2029,11,1),Mitarbeiter!$C132))+1),MAX(0,NETWORKDAYS(MAX(DATE(2029,11,1),Mitarbeiter!$C132),MIN(DATE(2029,12,0),IF(Mitarbeiter!$D132="",DATE(2029,12,0),Mitarbeiter!$D132),TODAY()),Einstellungen!$F$13:$F$67)))*N(Mitarbeiter!$E132)/IF(Einstellungen!$C$11="7 Tage",7,5),N('Ist-Stunden'!AZ132)),MAX(IF(Einstellungen!$C$11="7 Tage",MAX(0,(MIN(DATE(2029,12,0),IF(Mitarbeiter!$D132="",DATE(2029,12,0),Mitarbeiter!$D132),TODAY()))-(MAX(DATE(2029,11,1),Mitarbeiter!$C132))+1),MAX(0,NETWORKDAYS(MAX(DATE(2029,11,1),Mitarbeiter!$C132),MIN(DATE(2029,12,0),IF(Mitarbeiter!$D132="",DATE(2029,12,0),Mitarbeiter!$D132),TODAY()),Einstellungen!$F$13:$F$67)))*N(Mitarbeiter!$E132)/IF(Einstellungen!$C$11="7 Tage",7,5),N('Ist-Stunden'!AZ132)+(N(Krankheitstage!CK132)+N(Krankheitstage!CW132))*N($C132))))</f>
        <v/>
      </c>
      <c r="CE132" s="76">
        <f>IF($B132="",0,IF(Einstellungen!$C$10="Ja",MAX(IF(Einstellungen!$C$11="7 Tage",MAX(0,(MIN(DATE(2029,13,0),IF(Mitarbeiter!$D132="",DATE(2029,13,0),Mitarbeiter!$D132),TODAY()))-(MAX(DATE(2029,12,1),Mitarbeiter!$C132))+1),MAX(0,NETWORKDAYS(MAX(DATE(2029,12,1),Mitarbeiter!$C132),MIN(DATE(2029,13,0),IF(Mitarbeiter!$D132="",DATE(2029,13,0),Mitarbeiter!$D132),TODAY()),Einstellungen!$F$13:$F$67)))*N(Mitarbeiter!$E132)/IF(Einstellungen!$C$11="7 Tage",7,5),N('Ist-Stunden'!BA132)),MAX(IF(Einstellungen!$C$11="7 Tage",MAX(0,(MIN(DATE(2029,13,0),IF(Mitarbeiter!$D132="",DATE(2029,13,0),Mitarbeiter!$D132),TODAY()))-(MAX(DATE(2029,12,1),Mitarbeiter!$C132))+1),MAX(0,NETWORKDAYS(MAX(DATE(2029,12,1),Mitarbeiter!$C132),MIN(DATE(2029,13,0),IF(Mitarbeiter!$D132="",DATE(2029,13,0),Mitarbeiter!$D132),TODAY()),Einstellungen!$F$13:$F$67)))*N(Mitarbeiter!$E132)/IF(Einstellungen!$C$11="7 Tage",7,5),N('Ist-Stunden'!BA132)+(N(Krankheitstage!CL132)+N(Krankheitstage!CX132))*N($C132))))</f>
        <v/>
      </c>
      <c r="CF132" s="76">
        <f>IF($B132="",0,IF(Einstellungen!$C$10="Ja",MAX(IF(Einstellungen!$C$11="7 Tage",MAX(0,(MIN(DATE(2030,2,0),IF(Mitarbeiter!$D132="",DATE(2030,2,0),Mitarbeiter!$D132),TODAY()))-(MAX(DATE(2030,1,1),Mitarbeiter!$C132))+1),MAX(0,NETWORKDAYS(MAX(DATE(2030,1,1),Mitarbeiter!$C132),MIN(DATE(2030,2,0),IF(Mitarbeiter!$D132="",DATE(2030,2,0),Mitarbeiter!$D132),TODAY()),Einstellungen!$F$13:$F$67)))*N(Mitarbeiter!$E132)/IF(Einstellungen!$C$11="7 Tage",7,5),N('Ist-Stunden'!BB132)),MAX(IF(Einstellungen!$C$11="7 Tage",MAX(0,(MIN(DATE(2030,2,0),IF(Mitarbeiter!$D132="",DATE(2030,2,0),Mitarbeiter!$D132),TODAY()))-(MAX(DATE(2030,1,1),Mitarbeiter!$C132))+1),MAX(0,NETWORKDAYS(MAX(DATE(2030,1,1),Mitarbeiter!$C132),MIN(DATE(2030,2,0),IF(Mitarbeiter!$D132="",DATE(2030,2,0),Mitarbeiter!$D132),TODAY()),Einstellungen!$F$13:$F$67)))*N(Mitarbeiter!$E132)/IF(Einstellungen!$C$11="7 Tage",7,5),N('Ist-Stunden'!BB132)+(N(Krankheitstage!CY132)+N(Krankheitstage!DK132))*N($C132))))</f>
        <v/>
      </c>
      <c r="CG132" s="76">
        <f>IF($B132="",0,IF(Einstellungen!$C$10="Ja",MAX(IF(Einstellungen!$C$11="7 Tage",MAX(0,(MIN(DATE(2030,3,0),IF(Mitarbeiter!$D132="",DATE(2030,3,0),Mitarbeiter!$D132),TODAY()))-(MAX(DATE(2030,2,1),Mitarbeiter!$C132))+1),MAX(0,NETWORKDAYS(MAX(DATE(2030,2,1),Mitarbeiter!$C132),MIN(DATE(2030,3,0),IF(Mitarbeiter!$D132="",DATE(2030,3,0),Mitarbeiter!$D132),TODAY()),Einstellungen!$F$13:$F$67)))*N(Mitarbeiter!$E132)/IF(Einstellungen!$C$11="7 Tage",7,5),N('Ist-Stunden'!BC132)),MAX(IF(Einstellungen!$C$11="7 Tage",MAX(0,(MIN(DATE(2030,3,0),IF(Mitarbeiter!$D132="",DATE(2030,3,0),Mitarbeiter!$D132),TODAY()))-(MAX(DATE(2030,2,1),Mitarbeiter!$C132))+1),MAX(0,NETWORKDAYS(MAX(DATE(2030,2,1),Mitarbeiter!$C132),MIN(DATE(2030,3,0),IF(Mitarbeiter!$D132="",DATE(2030,3,0),Mitarbeiter!$D132),TODAY()),Einstellungen!$F$13:$F$67)))*N(Mitarbeiter!$E132)/IF(Einstellungen!$C$11="7 Tage",7,5),N('Ist-Stunden'!BC132)+(N(Krankheitstage!CZ132)+N(Krankheitstage!DL132))*N($C132))))</f>
        <v/>
      </c>
      <c r="CH132" s="76">
        <f>IF($B132="",0,IF(Einstellungen!$C$10="Ja",MAX(IF(Einstellungen!$C$11="7 Tage",MAX(0,(MIN(DATE(2030,4,0),IF(Mitarbeiter!$D132="",DATE(2030,4,0),Mitarbeiter!$D132),TODAY()))-(MAX(DATE(2030,3,1),Mitarbeiter!$C132))+1),MAX(0,NETWORKDAYS(MAX(DATE(2030,3,1),Mitarbeiter!$C132),MIN(DATE(2030,4,0),IF(Mitarbeiter!$D132="",DATE(2030,4,0),Mitarbeiter!$D132),TODAY()),Einstellungen!$F$13:$F$67)))*N(Mitarbeiter!$E132)/IF(Einstellungen!$C$11="7 Tage",7,5),N('Ist-Stunden'!BD132)),MAX(IF(Einstellungen!$C$11="7 Tage",MAX(0,(MIN(DATE(2030,4,0),IF(Mitarbeiter!$D132="",DATE(2030,4,0),Mitarbeiter!$D132),TODAY()))-(MAX(DATE(2030,3,1),Mitarbeiter!$C132))+1),MAX(0,NETWORKDAYS(MAX(DATE(2030,3,1),Mitarbeiter!$C132),MIN(DATE(2030,4,0),IF(Mitarbeiter!$D132="",DATE(2030,4,0),Mitarbeiter!$D132),TODAY()),Einstellungen!$F$13:$F$67)))*N(Mitarbeiter!$E132)/IF(Einstellungen!$C$11="7 Tage",7,5),N('Ist-Stunden'!BD132)+(N(Krankheitstage!DA132)+N(Krankheitstage!DM132))*N($C132))))</f>
        <v/>
      </c>
      <c r="CI132" s="76">
        <f>IF($B132="",0,IF(Einstellungen!$C$10="Ja",MAX(IF(Einstellungen!$C$11="7 Tage",MAX(0,(MIN(DATE(2030,5,0),IF(Mitarbeiter!$D132="",DATE(2030,5,0),Mitarbeiter!$D132),TODAY()))-(MAX(DATE(2030,4,1),Mitarbeiter!$C132))+1),MAX(0,NETWORKDAYS(MAX(DATE(2030,4,1),Mitarbeiter!$C132),MIN(DATE(2030,5,0),IF(Mitarbeiter!$D132="",DATE(2030,5,0),Mitarbeiter!$D132),TODAY()),Einstellungen!$F$13:$F$67)))*N(Mitarbeiter!$E132)/IF(Einstellungen!$C$11="7 Tage",7,5),N('Ist-Stunden'!BE132)),MAX(IF(Einstellungen!$C$11="7 Tage",MAX(0,(MIN(DATE(2030,5,0),IF(Mitarbeiter!$D132="",DATE(2030,5,0),Mitarbeiter!$D132),TODAY()))-(MAX(DATE(2030,4,1),Mitarbeiter!$C132))+1),MAX(0,NETWORKDAYS(MAX(DATE(2030,4,1),Mitarbeiter!$C132),MIN(DATE(2030,5,0),IF(Mitarbeiter!$D132="",DATE(2030,5,0),Mitarbeiter!$D132),TODAY()),Einstellungen!$F$13:$F$67)))*N(Mitarbeiter!$E132)/IF(Einstellungen!$C$11="7 Tage",7,5),N('Ist-Stunden'!BE132)+(N(Krankheitstage!DB132)+N(Krankheitstage!DN132))*N($C132))))</f>
        <v/>
      </c>
      <c r="CJ132" s="76">
        <f>IF($B132="",0,IF(Einstellungen!$C$10="Ja",MAX(IF(Einstellungen!$C$11="7 Tage",MAX(0,(MIN(DATE(2030,6,0),IF(Mitarbeiter!$D132="",DATE(2030,6,0),Mitarbeiter!$D132),TODAY()))-(MAX(DATE(2030,5,1),Mitarbeiter!$C132))+1),MAX(0,NETWORKDAYS(MAX(DATE(2030,5,1),Mitarbeiter!$C132),MIN(DATE(2030,6,0),IF(Mitarbeiter!$D132="",DATE(2030,6,0),Mitarbeiter!$D132),TODAY()),Einstellungen!$F$13:$F$67)))*N(Mitarbeiter!$E132)/IF(Einstellungen!$C$11="7 Tage",7,5),N('Ist-Stunden'!BF132)),MAX(IF(Einstellungen!$C$11="7 Tage",MAX(0,(MIN(DATE(2030,6,0),IF(Mitarbeiter!$D132="",DATE(2030,6,0),Mitarbeiter!$D132),TODAY()))-(MAX(DATE(2030,5,1),Mitarbeiter!$C132))+1),MAX(0,NETWORKDAYS(MAX(DATE(2030,5,1),Mitarbeiter!$C132),MIN(DATE(2030,6,0),IF(Mitarbeiter!$D132="",DATE(2030,6,0),Mitarbeiter!$D132),TODAY()),Einstellungen!$F$13:$F$67)))*N(Mitarbeiter!$E132)/IF(Einstellungen!$C$11="7 Tage",7,5),N('Ist-Stunden'!BF132)+(N(Krankheitstage!DC132)+N(Krankheitstage!DO132))*N($C132))))</f>
        <v/>
      </c>
      <c r="CK132" s="76">
        <f>IF($B132="",0,IF(Einstellungen!$C$10="Ja",MAX(IF(Einstellungen!$C$11="7 Tage",MAX(0,(MIN(DATE(2030,7,0),IF(Mitarbeiter!$D132="",DATE(2030,7,0),Mitarbeiter!$D132),TODAY()))-(MAX(DATE(2030,6,1),Mitarbeiter!$C132))+1),MAX(0,NETWORKDAYS(MAX(DATE(2030,6,1),Mitarbeiter!$C132),MIN(DATE(2030,7,0),IF(Mitarbeiter!$D132="",DATE(2030,7,0),Mitarbeiter!$D132),TODAY()),Einstellungen!$F$13:$F$67)))*N(Mitarbeiter!$E132)/IF(Einstellungen!$C$11="7 Tage",7,5),N('Ist-Stunden'!BG132)),MAX(IF(Einstellungen!$C$11="7 Tage",MAX(0,(MIN(DATE(2030,7,0),IF(Mitarbeiter!$D132="",DATE(2030,7,0),Mitarbeiter!$D132),TODAY()))-(MAX(DATE(2030,6,1),Mitarbeiter!$C132))+1),MAX(0,NETWORKDAYS(MAX(DATE(2030,6,1),Mitarbeiter!$C132),MIN(DATE(2030,7,0),IF(Mitarbeiter!$D132="",DATE(2030,7,0),Mitarbeiter!$D132),TODAY()),Einstellungen!$F$13:$F$67)))*N(Mitarbeiter!$E132)/IF(Einstellungen!$C$11="7 Tage",7,5),N('Ist-Stunden'!BG132)+(N(Krankheitstage!DD132)+N(Krankheitstage!DP132))*N($C132))))</f>
        <v/>
      </c>
      <c r="CL132" s="76">
        <f>IF($B132="",0,IF(Einstellungen!$C$10="Ja",MAX(IF(Einstellungen!$C$11="7 Tage",MAX(0,(MIN(DATE(2030,8,0),IF(Mitarbeiter!$D132="",DATE(2030,8,0),Mitarbeiter!$D132),TODAY()))-(MAX(DATE(2030,7,1),Mitarbeiter!$C132))+1),MAX(0,NETWORKDAYS(MAX(DATE(2030,7,1),Mitarbeiter!$C132),MIN(DATE(2030,8,0),IF(Mitarbeiter!$D132="",DATE(2030,8,0),Mitarbeiter!$D132),TODAY()),Einstellungen!$F$13:$F$67)))*N(Mitarbeiter!$E132)/IF(Einstellungen!$C$11="7 Tage",7,5),N('Ist-Stunden'!BH132)),MAX(IF(Einstellungen!$C$11="7 Tage",MAX(0,(MIN(DATE(2030,8,0),IF(Mitarbeiter!$D132="",DATE(2030,8,0),Mitarbeiter!$D132),TODAY()))-(MAX(DATE(2030,7,1),Mitarbeiter!$C132))+1),MAX(0,NETWORKDAYS(MAX(DATE(2030,7,1),Mitarbeiter!$C132),MIN(DATE(2030,8,0),IF(Mitarbeiter!$D132="",DATE(2030,8,0),Mitarbeiter!$D132),TODAY()),Einstellungen!$F$13:$F$67)))*N(Mitarbeiter!$E132)/IF(Einstellungen!$C$11="7 Tage",7,5),N('Ist-Stunden'!BH132)+(N(Krankheitstage!DE132)+N(Krankheitstage!DQ132))*N($C132))))</f>
        <v/>
      </c>
      <c r="CM132" s="76">
        <f>IF($B132="",0,IF(Einstellungen!$C$10="Ja",MAX(IF(Einstellungen!$C$11="7 Tage",MAX(0,(MIN(DATE(2030,9,0),IF(Mitarbeiter!$D132="",DATE(2030,9,0),Mitarbeiter!$D132),TODAY()))-(MAX(DATE(2030,8,1),Mitarbeiter!$C132))+1),MAX(0,NETWORKDAYS(MAX(DATE(2030,8,1),Mitarbeiter!$C132),MIN(DATE(2030,9,0),IF(Mitarbeiter!$D132="",DATE(2030,9,0),Mitarbeiter!$D132),TODAY()),Einstellungen!$F$13:$F$67)))*N(Mitarbeiter!$E132)/IF(Einstellungen!$C$11="7 Tage",7,5),N('Ist-Stunden'!BI132)),MAX(IF(Einstellungen!$C$11="7 Tage",MAX(0,(MIN(DATE(2030,9,0),IF(Mitarbeiter!$D132="",DATE(2030,9,0),Mitarbeiter!$D132),TODAY()))-(MAX(DATE(2030,8,1),Mitarbeiter!$C132))+1),MAX(0,NETWORKDAYS(MAX(DATE(2030,8,1),Mitarbeiter!$C132),MIN(DATE(2030,9,0),IF(Mitarbeiter!$D132="",DATE(2030,9,0),Mitarbeiter!$D132),TODAY()),Einstellungen!$F$13:$F$67)))*N(Mitarbeiter!$E132)/IF(Einstellungen!$C$11="7 Tage",7,5),N('Ist-Stunden'!BI132)+(N(Krankheitstage!DF132)+N(Krankheitstage!DR132))*N($C132))))</f>
        <v/>
      </c>
      <c r="CN132" s="76">
        <f>IF($B132="",0,IF(Einstellungen!$C$10="Ja",MAX(IF(Einstellungen!$C$11="7 Tage",MAX(0,(MIN(DATE(2030,10,0),IF(Mitarbeiter!$D132="",DATE(2030,10,0),Mitarbeiter!$D132),TODAY()))-(MAX(DATE(2030,9,1),Mitarbeiter!$C132))+1),MAX(0,NETWORKDAYS(MAX(DATE(2030,9,1),Mitarbeiter!$C132),MIN(DATE(2030,10,0),IF(Mitarbeiter!$D132="",DATE(2030,10,0),Mitarbeiter!$D132),TODAY()),Einstellungen!$F$13:$F$67)))*N(Mitarbeiter!$E132)/IF(Einstellungen!$C$11="7 Tage",7,5),N('Ist-Stunden'!BJ132)),MAX(IF(Einstellungen!$C$11="7 Tage",MAX(0,(MIN(DATE(2030,10,0),IF(Mitarbeiter!$D132="",DATE(2030,10,0),Mitarbeiter!$D132),TODAY()))-(MAX(DATE(2030,9,1),Mitarbeiter!$C132))+1),MAX(0,NETWORKDAYS(MAX(DATE(2030,9,1),Mitarbeiter!$C132),MIN(DATE(2030,10,0),IF(Mitarbeiter!$D132="",DATE(2030,10,0),Mitarbeiter!$D132),TODAY()),Einstellungen!$F$13:$F$67)))*N(Mitarbeiter!$E132)/IF(Einstellungen!$C$11="7 Tage",7,5),N('Ist-Stunden'!BJ132)+(N(Krankheitstage!DG132)+N(Krankheitstage!DS132))*N($C132))))</f>
        <v/>
      </c>
      <c r="CO132" s="76">
        <f>IF($B132="",0,IF(Einstellungen!$C$10="Ja",MAX(IF(Einstellungen!$C$11="7 Tage",MAX(0,(MIN(DATE(2030,11,0),IF(Mitarbeiter!$D132="",DATE(2030,11,0),Mitarbeiter!$D132),TODAY()))-(MAX(DATE(2030,10,1),Mitarbeiter!$C132))+1),MAX(0,NETWORKDAYS(MAX(DATE(2030,10,1),Mitarbeiter!$C132),MIN(DATE(2030,11,0),IF(Mitarbeiter!$D132="",DATE(2030,11,0),Mitarbeiter!$D132),TODAY()),Einstellungen!$F$13:$F$67)))*N(Mitarbeiter!$E132)/IF(Einstellungen!$C$11="7 Tage",7,5),N('Ist-Stunden'!BK132)),MAX(IF(Einstellungen!$C$11="7 Tage",MAX(0,(MIN(DATE(2030,11,0),IF(Mitarbeiter!$D132="",DATE(2030,11,0),Mitarbeiter!$D132),TODAY()))-(MAX(DATE(2030,10,1),Mitarbeiter!$C132))+1),MAX(0,NETWORKDAYS(MAX(DATE(2030,10,1),Mitarbeiter!$C132),MIN(DATE(2030,11,0),IF(Mitarbeiter!$D132="",DATE(2030,11,0),Mitarbeiter!$D132),TODAY()),Einstellungen!$F$13:$F$67)))*N(Mitarbeiter!$E132)/IF(Einstellungen!$C$11="7 Tage",7,5),N('Ist-Stunden'!BK132)+(N(Krankheitstage!DH132)+N(Krankheitstage!DT132))*N($C132))))</f>
        <v/>
      </c>
      <c r="CP132" s="76">
        <f>IF($B132="",0,IF(Einstellungen!$C$10="Ja",MAX(IF(Einstellungen!$C$11="7 Tage",MAX(0,(MIN(DATE(2030,12,0),IF(Mitarbeiter!$D132="",DATE(2030,12,0),Mitarbeiter!$D132),TODAY()))-(MAX(DATE(2030,11,1),Mitarbeiter!$C132))+1),MAX(0,NETWORKDAYS(MAX(DATE(2030,11,1),Mitarbeiter!$C132),MIN(DATE(2030,12,0),IF(Mitarbeiter!$D132="",DATE(2030,12,0),Mitarbeiter!$D132),TODAY()),Einstellungen!$F$13:$F$67)))*N(Mitarbeiter!$E132)/IF(Einstellungen!$C$11="7 Tage",7,5),N('Ist-Stunden'!BL132)),MAX(IF(Einstellungen!$C$11="7 Tage",MAX(0,(MIN(DATE(2030,12,0),IF(Mitarbeiter!$D132="",DATE(2030,12,0),Mitarbeiter!$D132),TODAY()))-(MAX(DATE(2030,11,1),Mitarbeiter!$C132))+1),MAX(0,NETWORKDAYS(MAX(DATE(2030,11,1),Mitarbeiter!$C132),MIN(DATE(2030,12,0),IF(Mitarbeiter!$D132="",DATE(2030,12,0),Mitarbeiter!$D132),TODAY()),Einstellungen!$F$13:$F$67)))*N(Mitarbeiter!$E132)/IF(Einstellungen!$C$11="7 Tage",7,5),N('Ist-Stunden'!BL132)+(N(Krankheitstage!DI132)+N(Krankheitstage!DU132))*N($C132))))</f>
        <v/>
      </c>
      <c r="CQ132" s="76">
        <f>IF($B132="",0,IF(Einstellungen!$C$10="Ja",MAX(IF(Einstellungen!$C$11="7 Tage",MAX(0,(MIN(DATE(2030,13,0),IF(Mitarbeiter!$D132="",DATE(2030,13,0),Mitarbeiter!$D132),TODAY()))-(MAX(DATE(2030,12,1),Mitarbeiter!$C132))+1),MAX(0,NETWORKDAYS(MAX(DATE(2030,12,1),Mitarbeiter!$C132),MIN(DATE(2030,13,0),IF(Mitarbeiter!$D132="",DATE(2030,13,0),Mitarbeiter!$D132),TODAY()),Einstellungen!$F$13:$F$67)))*N(Mitarbeiter!$E132)/IF(Einstellungen!$C$11="7 Tage",7,5),N('Ist-Stunden'!BM132)),MAX(IF(Einstellungen!$C$11="7 Tage",MAX(0,(MIN(DATE(2030,13,0),IF(Mitarbeiter!$D132="",DATE(2030,13,0),Mitarbeiter!$D132),TODAY()))-(MAX(DATE(2030,12,1),Mitarbeiter!$C132))+1),MAX(0,NETWORKDAYS(MAX(DATE(2030,12,1),Mitarbeiter!$C132),MIN(DATE(2030,13,0),IF(Mitarbeiter!$D132="",DATE(2030,13,0),Mitarbeiter!$D132),TODAY()),Einstellungen!$F$13:$F$67)))*N(Mitarbeiter!$E132)/IF(Einstellungen!$C$11="7 Tage",7,5),N('Ist-Stunden'!BM132)+(N(Krankheitstage!DJ132)+N(Krankheitstage!DV132))*N($C132))))</f>
        <v/>
      </c>
    </row>
    <row r="133">
      <c r="A133" s="73">
        <f>IF(Mitarbeiter!B133="","",Mitarbeiter!A133)</f>
        <v/>
      </c>
      <c r="B133" s="6">
        <f>IF(Mitarbeiter!B133="","",Mitarbeiter!B133)</f>
        <v/>
      </c>
      <c r="C133" s="74">
        <f>IF(Mitarbeiter!B133="","",Mitarbeiter!F133)</f>
        <v/>
      </c>
      <c r="D133" s="75">
        <f>N(INDEX(Krankheitstage!$G133:$DV133,1,(Einstellungen!$C$3-2026)*24+1))</f>
        <v/>
      </c>
      <c r="E133" s="75">
        <f>N(INDEX(Krankheitstage!$G133:$DV133,1,(Einstellungen!$C$3-2026)*24+2))</f>
        <v/>
      </c>
      <c r="F133" s="75">
        <f>N(INDEX(Krankheitstage!$G133:$DV133,1,(Einstellungen!$C$3-2026)*24+3))</f>
        <v/>
      </c>
      <c r="G133" s="75">
        <f>N(INDEX(Krankheitstage!$G133:$DV133,1,(Einstellungen!$C$3-2026)*24+4))</f>
        <v/>
      </c>
      <c r="H133" s="75">
        <f>N(INDEX(Krankheitstage!$G133:$DV133,1,(Einstellungen!$C$3-2026)*24+5))</f>
        <v/>
      </c>
      <c r="I133" s="75">
        <f>N(INDEX(Krankheitstage!$G133:$DV133,1,(Einstellungen!$C$3-2026)*24+6))</f>
        <v/>
      </c>
      <c r="J133" s="75">
        <f>N(INDEX(Krankheitstage!$G133:$DV133,1,(Einstellungen!$C$3-2026)*24+7))</f>
        <v/>
      </c>
      <c r="K133" s="75">
        <f>N(INDEX(Krankheitstage!$G133:$DV133,1,(Einstellungen!$C$3-2026)*24+8))</f>
        <v/>
      </c>
      <c r="L133" s="75">
        <f>N(INDEX(Krankheitstage!$G133:$DV133,1,(Einstellungen!$C$3-2026)*24+9))</f>
        <v/>
      </c>
      <c r="M133" s="75">
        <f>N(INDEX(Krankheitstage!$G133:$DV133,1,(Einstellungen!$C$3-2026)*24+10))</f>
        <v/>
      </c>
      <c r="N133" s="75">
        <f>N(INDEX(Krankheitstage!$G133:$DV133,1,(Einstellungen!$C$3-2026)*24+11))</f>
        <v/>
      </c>
      <c r="O133" s="75">
        <f>N(INDEX(Krankheitstage!$G133:$DV133,1,(Einstellungen!$C$3-2026)*24+12))</f>
        <v/>
      </c>
      <c r="P133" s="75">
        <f>IF($B133="","",SUM(D133:O133))</f>
        <v/>
      </c>
      <c r="Q133" s="75">
        <f>N(INDEX(Krankheitstage!$G133:$DV133,1,(Einstellungen!$C$3-2026)*24+13))</f>
        <v/>
      </c>
      <c r="R133" s="75">
        <f>N(INDEX(Krankheitstage!$G133:$DV133,1,(Einstellungen!$C$3-2026)*24+14))</f>
        <v/>
      </c>
      <c r="S133" s="75">
        <f>N(INDEX(Krankheitstage!$G133:$DV133,1,(Einstellungen!$C$3-2026)*24+15))</f>
        <v/>
      </c>
      <c r="T133" s="75">
        <f>N(INDEX(Krankheitstage!$G133:$DV133,1,(Einstellungen!$C$3-2026)*24+16))</f>
        <v/>
      </c>
      <c r="U133" s="75">
        <f>N(INDEX(Krankheitstage!$G133:$DV133,1,(Einstellungen!$C$3-2026)*24+17))</f>
        <v/>
      </c>
      <c r="V133" s="75">
        <f>N(INDEX(Krankheitstage!$G133:$DV133,1,(Einstellungen!$C$3-2026)*24+18))</f>
        <v/>
      </c>
      <c r="W133" s="75">
        <f>N(INDEX(Krankheitstage!$G133:$DV133,1,(Einstellungen!$C$3-2026)*24+19))</f>
        <v/>
      </c>
      <c r="X133" s="75">
        <f>N(INDEX(Krankheitstage!$G133:$DV133,1,(Einstellungen!$C$3-2026)*24+20))</f>
        <v/>
      </c>
      <c r="Y133" s="75">
        <f>N(INDEX(Krankheitstage!$G133:$DV133,1,(Einstellungen!$C$3-2026)*24+21))</f>
        <v/>
      </c>
      <c r="Z133" s="75">
        <f>N(INDEX(Krankheitstage!$G133:$DV133,1,(Einstellungen!$C$3-2026)*24+22))</f>
        <v/>
      </c>
      <c r="AA133" s="75">
        <f>N(INDEX(Krankheitstage!$G133:$DV133,1,(Einstellungen!$C$3-2026)*24+23))</f>
        <v/>
      </c>
      <c r="AB133" s="75">
        <f>N(INDEX(Krankheitstage!$G133:$DV133,1,(Einstellungen!$C$3-2026)*24+24))</f>
        <v/>
      </c>
      <c r="AC133" s="75">
        <f>IF($B133="","",SUM(Q133:AB133))</f>
        <v/>
      </c>
      <c r="AD133" s="75">
        <f>IF($B133="","",SUM(P133,AC133))</f>
        <v/>
      </c>
      <c r="AE133" s="76">
        <f>IF($B133="","",AD133*N(C133))</f>
        <v/>
      </c>
      <c r="AF133" s="75">
        <f>IF($B133="","",Krankheitstage!E133)</f>
        <v/>
      </c>
      <c r="AG133" s="76">
        <f>IF($B133="","",AF133*N(C133))</f>
        <v/>
      </c>
      <c r="AH133" s="76">
        <f>IF($B133="","",INDEX($AJ133:$CQ133,1,(Einstellungen!$C$3-2026)*12+1)+INDEX($AJ133:$CQ133,1,(Einstellungen!$C$3-2026)*12+2)+INDEX($AJ133:$CQ133,1,(Einstellungen!$C$3-2026)*12+3)+INDEX($AJ133:$CQ133,1,(Einstellungen!$C$3-2026)*12+4)+INDEX($AJ133:$CQ133,1,(Einstellungen!$C$3-2026)*12+5)+INDEX($AJ133:$CQ133,1,(Einstellungen!$C$3-2026)*12+6)+INDEX($AJ133:$CQ133,1,(Einstellungen!$C$3-2026)*12+7)+INDEX($AJ133:$CQ133,1,(Einstellungen!$C$3-2026)*12+8)+INDEX($AJ133:$CQ133,1,(Einstellungen!$C$3-2026)*12+9)+INDEX($AJ133:$CQ133,1,(Einstellungen!$C$3-2026)*12+10)+INDEX($AJ133:$CQ133,1,(Einstellungen!$C$3-2026)*12+11)+INDEX($AJ133:$CQ133,1,(Einstellungen!$C$3-2026)*12+12))</f>
        <v/>
      </c>
      <c r="AI133" s="76">
        <f>IF($B133="","",SUM($AJ133:$CQ133))</f>
        <v/>
      </c>
      <c r="AJ133" s="76">
        <f>IF($B133="",0,IF(Einstellungen!$C$10="Ja",MAX(IF(Einstellungen!$C$11="7 Tage",MAX(0,(MIN(DATE(2026,2,0),IF(Mitarbeiter!$D133="",DATE(2026,2,0),Mitarbeiter!$D133),TODAY()))-(MAX(DATE(2026,1,1),Mitarbeiter!$C133))+1),MAX(0,NETWORKDAYS(MAX(DATE(2026,1,1),Mitarbeiter!$C133),MIN(DATE(2026,2,0),IF(Mitarbeiter!$D133="",DATE(2026,2,0),Mitarbeiter!$D133),TODAY()),Einstellungen!$F$13:$F$67)))*N(Mitarbeiter!$E133)/IF(Einstellungen!$C$11="7 Tage",7,5),N('Ist-Stunden'!F133)),MAX(IF(Einstellungen!$C$11="7 Tage",MAX(0,(MIN(DATE(2026,2,0),IF(Mitarbeiter!$D133="",DATE(2026,2,0),Mitarbeiter!$D133),TODAY()))-(MAX(DATE(2026,1,1),Mitarbeiter!$C133))+1),MAX(0,NETWORKDAYS(MAX(DATE(2026,1,1),Mitarbeiter!$C133),MIN(DATE(2026,2,0),IF(Mitarbeiter!$D133="",DATE(2026,2,0),Mitarbeiter!$D133),TODAY()),Einstellungen!$F$13:$F$67)))*N(Mitarbeiter!$E133)/IF(Einstellungen!$C$11="7 Tage",7,5),N('Ist-Stunden'!F133)+(N(Krankheitstage!G133)+N(Krankheitstage!S133))*N($C133))))</f>
        <v/>
      </c>
      <c r="AK133" s="76">
        <f>IF($B133="",0,IF(Einstellungen!$C$10="Ja",MAX(IF(Einstellungen!$C$11="7 Tage",MAX(0,(MIN(DATE(2026,3,0),IF(Mitarbeiter!$D133="",DATE(2026,3,0),Mitarbeiter!$D133),TODAY()))-(MAX(DATE(2026,2,1),Mitarbeiter!$C133))+1),MAX(0,NETWORKDAYS(MAX(DATE(2026,2,1),Mitarbeiter!$C133),MIN(DATE(2026,3,0),IF(Mitarbeiter!$D133="",DATE(2026,3,0),Mitarbeiter!$D133),TODAY()),Einstellungen!$F$13:$F$67)))*N(Mitarbeiter!$E133)/IF(Einstellungen!$C$11="7 Tage",7,5),N('Ist-Stunden'!G133)),MAX(IF(Einstellungen!$C$11="7 Tage",MAX(0,(MIN(DATE(2026,3,0),IF(Mitarbeiter!$D133="",DATE(2026,3,0),Mitarbeiter!$D133),TODAY()))-(MAX(DATE(2026,2,1),Mitarbeiter!$C133))+1),MAX(0,NETWORKDAYS(MAX(DATE(2026,2,1),Mitarbeiter!$C133),MIN(DATE(2026,3,0),IF(Mitarbeiter!$D133="",DATE(2026,3,0),Mitarbeiter!$D133),TODAY()),Einstellungen!$F$13:$F$67)))*N(Mitarbeiter!$E133)/IF(Einstellungen!$C$11="7 Tage",7,5),N('Ist-Stunden'!G133)+(N(Krankheitstage!H133)+N(Krankheitstage!T133))*N($C133))))</f>
        <v/>
      </c>
      <c r="AL133" s="76">
        <f>IF($B133="",0,IF(Einstellungen!$C$10="Ja",MAX(IF(Einstellungen!$C$11="7 Tage",MAX(0,(MIN(DATE(2026,4,0),IF(Mitarbeiter!$D133="",DATE(2026,4,0),Mitarbeiter!$D133),TODAY()))-(MAX(DATE(2026,3,1),Mitarbeiter!$C133))+1),MAX(0,NETWORKDAYS(MAX(DATE(2026,3,1),Mitarbeiter!$C133),MIN(DATE(2026,4,0),IF(Mitarbeiter!$D133="",DATE(2026,4,0),Mitarbeiter!$D133),TODAY()),Einstellungen!$F$13:$F$67)))*N(Mitarbeiter!$E133)/IF(Einstellungen!$C$11="7 Tage",7,5),N('Ist-Stunden'!H133)),MAX(IF(Einstellungen!$C$11="7 Tage",MAX(0,(MIN(DATE(2026,4,0),IF(Mitarbeiter!$D133="",DATE(2026,4,0),Mitarbeiter!$D133),TODAY()))-(MAX(DATE(2026,3,1),Mitarbeiter!$C133))+1),MAX(0,NETWORKDAYS(MAX(DATE(2026,3,1),Mitarbeiter!$C133),MIN(DATE(2026,4,0),IF(Mitarbeiter!$D133="",DATE(2026,4,0),Mitarbeiter!$D133),TODAY()),Einstellungen!$F$13:$F$67)))*N(Mitarbeiter!$E133)/IF(Einstellungen!$C$11="7 Tage",7,5),N('Ist-Stunden'!H133)+(N(Krankheitstage!I133)+N(Krankheitstage!U133))*N($C133))))</f>
        <v/>
      </c>
      <c r="AM133" s="76">
        <f>IF($B133="",0,IF(Einstellungen!$C$10="Ja",MAX(IF(Einstellungen!$C$11="7 Tage",MAX(0,(MIN(DATE(2026,5,0),IF(Mitarbeiter!$D133="",DATE(2026,5,0),Mitarbeiter!$D133),TODAY()))-(MAX(DATE(2026,4,1),Mitarbeiter!$C133))+1),MAX(0,NETWORKDAYS(MAX(DATE(2026,4,1),Mitarbeiter!$C133),MIN(DATE(2026,5,0),IF(Mitarbeiter!$D133="",DATE(2026,5,0),Mitarbeiter!$D133),TODAY()),Einstellungen!$F$13:$F$67)))*N(Mitarbeiter!$E133)/IF(Einstellungen!$C$11="7 Tage",7,5),N('Ist-Stunden'!I133)),MAX(IF(Einstellungen!$C$11="7 Tage",MAX(0,(MIN(DATE(2026,5,0),IF(Mitarbeiter!$D133="",DATE(2026,5,0),Mitarbeiter!$D133),TODAY()))-(MAX(DATE(2026,4,1),Mitarbeiter!$C133))+1),MAX(0,NETWORKDAYS(MAX(DATE(2026,4,1),Mitarbeiter!$C133),MIN(DATE(2026,5,0),IF(Mitarbeiter!$D133="",DATE(2026,5,0),Mitarbeiter!$D133),TODAY()),Einstellungen!$F$13:$F$67)))*N(Mitarbeiter!$E133)/IF(Einstellungen!$C$11="7 Tage",7,5),N('Ist-Stunden'!I133)+(N(Krankheitstage!J133)+N(Krankheitstage!V133))*N($C133))))</f>
        <v/>
      </c>
      <c r="AN133" s="76">
        <f>IF($B133="",0,IF(Einstellungen!$C$10="Ja",MAX(IF(Einstellungen!$C$11="7 Tage",MAX(0,(MIN(DATE(2026,6,0),IF(Mitarbeiter!$D133="",DATE(2026,6,0),Mitarbeiter!$D133),TODAY()))-(MAX(DATE(2026,5,1),Mitarbeiter!$C133))+1),MAX(0,NETWORKDAYS(MAX(DATE(2026,5,1),Mitarbeiter!$C133),MIN(DATE(2026,6,0),IF(Mitarbeiter!$D133="",DATE(2026,6,0),Mitarbeiter!$D133),TODAY()),Einstellungen!$F$13:$F$67)))*N(Mitarbeiter!$E133)/IF(Einstellungen!$C$11="7 Tage",7,5),N('Ist-Stunden'!J133)),MAX(IF(Einstellungen!$C$11="7 Tage",MAX(0,(MIN(DATE(2026,6,0),IF(Mitarbeiter!$D133="",DATE(2026,6,0),Mitarbeiter!$D133),TODAY()))-(MAX(DATE(2026,5,1),Mitarbeiter!$C133))+1),MAX(0,NETWORKDAYS(MAX(DATE(2026,5,1),Mitarbeiter!$C133),MIN(DATE(2026,6,0),IF(Mitarbeiter!$D133="",DATE(2026,6,0),Mitarbeiter!$D133),TODAY()),Einstellungen!$F$13:$F$67)))*N(Mitarbeiter!$E133)/IF(Einstellungen!$C$11="7 Tage",7,5),N('Ist-Stunden'!J133)+(N(Krankheitstage!K133)+N(Krankheitstage!W133))*N($C133))))</f>
        <v/>
      </c>
      <c r="AO133" s="76">
        <f>IF($B133="",0,IF(Einstellungen!$C$10="Ja",MAX(IF(Einstellungen!$C$11="7 Tage",MAX(0,(MIN(DATE(2026,7,0),IF(Mitarbeiter!$D133="",DATE(2026,7,0),Mitarbeiter!$D133),TODAY()))-(MAX(DATE(2026,6,1),Mitarbeiter!$C133))+1),MAX(0,NETWORKDAYS(MAX(DATE(2026,6,1),Mitarbeiter!$C133),MIN(DATE(2026,7,0),IF(Mitarbeiter!$D133="",DATE(2026,7,0),Mitarbeiter!$D133),TODAY()),Einstellungen!$F$13:$F$67)))*N(Mitarbeiter!$E133)/IF(Einstellungen!$C$11="7 Tage",7,5),N('Ist-Stunden'!K133)),MAX(IF(Einstellungen!$C$11="7 Tage",MAX(0,(MIN(DATE(2026,7,0),IF(Mitarbeiter!$D133="",DATE(2026,7,0),Mitarbeiter!$D133),TODAY()))-(MAX(DATE(2026,6,1),Mitarbeiter!$C133))+1),MAX(0,NETWORKDAYS(MAX(DATE(2026,6,1),Mitarbeiter!$C133),MIN(DATE(2026,7,0),IF(Mitarbeiter!$D133="",DATE(2026,7,0),Mitarbeiter!$D133),TODAY()),Einstellungen!$F$13:$F$67)))*N(Mitarbeiter!$E133)/IF(Einstellungen!$C$11="7 Tage",7,5),N('Ist-Stunden'!K133)+(N(Krankheitstage!L133)+N(Krankheitstage!X133))*N($C133))))</f>
        <v/>
      </c>
      <c r="AP133" s="76">
        <f>IF($B133="",0,IF(Einstellungen!$C$10="Ja",MAX(IF(Einstellungen!$C$11="7 Tage",MAX(0,(MIN(DATE(2026,8,0),IF(Mitarbeiter!$D133="",DATE(2026,8,0),Mitarbeiter!$D133),TODAY()))-(MAX(DATE(2026,7,1),Mitarbeiter!$C133))+1),MAX(0,NETWORKDAYS(MAX(DATE(2026,7,1),Mitarbeiter!$C133),MIN(DATE(2026,8,0),IF(Mitarbeiter!$D133="",DATE(2026,8,0),Mitarbeiter!$D133),TODAY()),Einstellungen!$F$13:$F$67)))*N(Mitarbeiter!$E133)/IF(Einstellungen!$C$11="7 Tage",7,5),N('Ist-Stunden'!L133)),MAX(IF(Einstellungen!$C$11="7 Tage",MAX(0,(MIN(DATE(2026,8,0),IF(Mitarbeiter!$D133="",DATE(2026,8,0),Mitarbeiter!$D133),TODAY()))-(MAX(DATE(2026,7,1),Mitarbeiter!$C133))+1),MAX(0,NETWORKDAYS(MAX(DATE(2026,7,1),Mitarbeiter!$C133),MIN(DATE(2026,8,0),IF(Mitarbeiter!$D133="",DATE(2026,8,0),Mitarbeiter!$D133),TODAY()),Einstellungen!$F$13:$F$67)))*N(Mitarbeiter!$E133)/IF(Einstellungen!$C$11="7 Tage",7,5),N('Ist-Stunden'!L133)+(N(Krankheitstage!M133)+N(Krankheitstage!Y133))*N($C133))))</f>
        <v/>
      </c>
      <c r="AQ133" s="76">
        <f>IF($B133="",0,IF(Einstellungen!$C$10="Ja",MAX(IF(Einstellungen!$C$11="7 Tage",MAX(0,(MIN(DATE(2026,9,0),IF(Mitarbeiter!$D133="",DATE(2026,9,0),Mitarbeiter!$D133),TODAY()))-(MAX(DATE(2026,8,1),Mitarbeiter!$C133))+1),MAX(0,NETWORKDAYS(MAX(DATE(2026,8,1),Mitarbeiter!$C133),MIN(DATE(2026,9,0),IF(Mitarbeiter!$D133="",DATE(2026,9,0),Mitarbeiter!$D133),TODAY()),Einstellungen!$F$13:$F$67)))*N(Mitarbeiter!$E133)/IF(Einstellungen!$C$11="7 Tage",7,5),N('Ist-Stunden'!M133)),MAX(IF(Einstellungen!$C$11="7 Tage",MAX(0,(MIN(DATE(2026,9,0),IF(Mitarbeiter!$D133="",DATE(2026,9,0),Mitarbeiter!$D133),TODAY()))-(MAX(DATE(2026,8,1),Mitarbeiter!$C133))+1),MAX(0,NETWORKDAYS(MAX(DATE(2026,8,1),Mitarbeiter!$C133),MIN(DATE(2026,9,0),IF(Mitarbeiter!$D133="",DATE(2026,9,0),Mitarbeiter!$D133),TODAY()),Einstellungen!$F$13:$F$67)))*N(Mitarbeiter!$E133)/IF(Einstellungen!$C$11="7 Tage",7,5),N('Ist-Stunden'!M133)+(N(Krankheitstage!N133)+N(Krankheitstage!Z133))*N($C133))))</f>
        <v/>
      </c>
      <c r="AR133" s="76">
        <f>IF($B133="",0,IF(Einstellungen!$C$10="Ja",MAX(IF(Einstellungen!$C$11="7 Tage",MAX(0,(MIN(DATE(2026,10,0),IF(Mitarbeiter!$D133="",DATE(2026,10,0),Mitarbeiter!$D133),TODAY()))-(MAX(DATE(2026,9,1),Mitarbeiter!$C133))+1),MAX(0,NETWORKDAYS(MAX(DATE(2026,9,1),Mitarbeiter!$C133),MIN(DATE(2026,10,0),IF(Mitarbeiter!$D133="",DATE(2026,10,0),Mitarbeiter!$D133),TODAY()),Einstellungen!$F$13:$F$67)))*N(Mitarbeiter!$E133)/IF(Einstellungen!$C$11="7 Tage",7,5),N('Ist-Stunden'!N133)),MAX(IF(Einstellungen!$C$11="7 Tage",MAX(0,(MIN(DATE(2026,10,0),IF(Mitarbeiter!$D133="",DATE(2026,10,0),Mitarbeiter!$D133),TODAY()))-(MAX(DATE(2026,9,1),Mitarbeiter!$C133))+1),MAX(0,NETWORKDAYS(MAX(DATE(2026,9,1),Mitarbeiter!$C133),MIN(DATE(2026,10,0),IF(Mitarbeiter!$D133="",DATE(2026,10,0),Mitarbeiter!$D133),TODAY()),Einstellungen!$F$13:$F$67)))*N(Mitarbeiter!$E133)/IF(Einstellungen!$C$11="7 Tage",7,5),N('Ist-Stunden'!N133)+(N(Krankheitstage!O133)+N(Krankheitstage!AA133))*N($C133))))</f>
        <v/>
      </c>
      <c r="AS133" s="76">
        <f>IF($B133="",0,IF(Einstellungen!$C$10="Ja",MAX(IF(Einstellungen!$C$11="7 Tage",MAX(0,(MIN(DATE(2026,11,0),IF(Mitarbeiter!$D133="",DATE(2026,11,0),Mitarbeiter!$D133),TODAY()))-(MAX(DATE(2026,10,1),Mitarbeiter!$C133))+1),MAX(0,NETWORKDAYS(MAX(DATE(2026,10,1),Mitarbeiter!$C133),MIN(DATE(2026,11,0),IF(Mitarbeiter!$D133="",DATE(2026,11,0),Mitarbeiter!$D133),TODAY()),Einstellungen!$F$13:$F$67)))*N(Mitarbeiter!$E133)/IF(Einstellungen!$C$11="7 Tage",7,5),N('Ist-Stunden'!O133)),MAX(IF(Einstellungen!$C$11="7 Tage",MAX(0,(MIN(DATE(2026,11,0),IF(Mitarbeiter!$D133="",DATE(2026,11,0),Mitarbeiter!$D133),TODAY()))-(MAX(DATE(2026,10,1),Mitarbeiter!$C133))+1),MAX(0,NETWORKDAYS(MAX(DATE(2026,10,1),Mitarbeiter!$C133),MIN(DATE(2026,11,0),IF(Mitarbeiter!$D133="",DATE(2026,11,0),Mitarbeiter!$D133),TODAY()),Einstellungen!$F$13:$F$67)))*N(Mitarbeiter!$E133)/IF(Einstellungen!$C$11="7 Tage",7,5),N('Ist-Stunden'!O133)+(N(Krankheitstage!P133)+N(Krankheitstage!AB133))*N($C133))))</f>
        <v/>
      </c>
      <c r="AT133" s="76">
        <f>IF($B133="",0,IF(Einstellungen!$C$10="Ja",MAX(IF(Einstellungen!$C$11="7 Tage",MAX(0,(MIN(DATE(2026,12,0),IF(Mitarbeiter!$D133="",DATE(2026,12,0),Mitarbeiter!$D133),TODAY()))-(MAX(DATE(2026,11,1),Mitarbeiter!$C133))+1),MAX(0,NETWORKDAYS(MAX(DATE(2026,11,1),Mitarbeiter!$C133),MIN(DATE(2026,12,0),IF(Mitarbeiter!$D133="",DATE(2026,12,0),Mitarbeiter!$D133),TODAY()),Einstellungen!$F$13:$F$67)))*N(Mitarbeiter!$E133)/IF(Einstellungen!$C$11="7 Tage",7,5),N('Ist-Stunden'!P133)),MAX(IF(Einstellungen!$C$11="7 Tage",MAX(0,(MIN(DATE(2026,12,0),IF(Mitarbeiter!$D133="",DATE(2026,12,0),Mitarbeiter!$D133),TODAY()))-(MAX(DATE(2026,11,1),Mitarbeiter!$C133))+1),MAX(0,NETWORKDAYS(MAX(DATE(2026,11,1),Mitarbeiter!$C133),MIN(DATE(2026,12,0),IF(Mitarbeiter!$D133="",DATE(2026,12,0),Mitarbeiter!$D133),TODAY()),Einstellungen!$F$13:$F$67)))*N(Mitarbeiter!$E133)/IF(Einstellungen!$C$11="7 Tage",7,5),N('Ist-Stunden'!P133)+(N(Krankheitstage!Q133)+N(Krankheitstage!AC133))*N($C133))))</f>
        <v/>
      </c>
      <c r="AU133" s="76">
        <f>IF($B133="",0,IF(Einstellungen!$C$10="Ja",MAX(IF(Einstellungen!$C$11="7 Tage",MAX(0,(MIN(DATE(2026,13,0),IF(Mitarbeiter!$D133="",DATE(2026,13,0),Mitarbeiter!$D133),TODAY()))-(MAX(DATE(2026,12,1),Mitarbeiter!$C133))+1),MAX(0,NETWORKDAYS(MAX(DATE(2026,12,1),Mitarbeiter!$C133),MIN(DATE(2026,13,0),IF(Mitarbeiter!$D133="",DATE(2026,13,0),Mitarbeiter!$D133),TODAY()),Einstellungen!$F$13:$F$67)))*N(Mitarbeiter!$E133)/IF(Einstellungen!$C$11="7 Tage",7,5),N('Ist-Stunden'!Q133)),MAX(IF(Einstellungen!$C$11="7 Tage",MAX(0,(MIN(DATE(2026,13,0),IF(Mitarbeiter!$D133="",DATE(2026,13,0),Mitarbeiter!$D133),TODAY()))-(MAX(DATE(2026,12,1),Mitarbeiter!$C133))+1),MAX(0,NETWORKDAYS(MAX(DATE(2026,12,1),Mitarbeiter!$C133),MIN(DATE(2026,13,0),IF(Mitarbeiter!$D133="",DATE(2026,13,0),Mitarbeiter!$D133),TODAY()),Einstellungen!$F$13:$F$67)))*N(Mitarbeiter!$E133)/IF(Einstellungen!$C$11="7 Tage",7,5),N('Ist-Stunden'!Q133)+(N(Krankheitstage!R133)+N(Krankheitstage!AD133))*N($C133))))</f>
        <v/>
      </c>
      <c r="AV133" s="76">
        <f>IF($B133="",0,IF(Einstellungen!$C$10="Ja",MAX(IF(Einstellungen!$C$11="7 Tage",MAX(0,(MIN(DATE(2027,2,0),IF(Mitarbeiter!$D133="",DATE(2027,2,0),Mitarbeiter!$D133),TODAY()))-(MAX(DATE(2027,1,1),Mitarbeiter!$C133))+1),MAX(0,NETWORKDAYS(MAX(DATE(2027,1,1),Mitarbeiter!$C133),MIN(DATE(2027,2,0),IF(Mitarbeiter!$D133="",DATE(2027,2,0),Mitarbeiter!$D133),TODAY()),Einstellungen!$F$13:$F$67)))*N(Mitarbeiter!$E133)/IF(Einstellungen!$C$11="7 Tage",7,5),N('Ist-Stunden'!R133)),MAX(IF(Einstellungen!$C$11="7 Tage",MAX(0,(MIN(DATE(2027,2,0),IF(Mitarbeiter!$D133="",DATE(2027,2,0),Mitarbeiter!$D133),TODAY()))-(MAX(DATE(2027,1,1),Mitarbeiter!$C133))+1),MAX(0,NETWORKDAYS(MAX(DATE(2027,1,1),Mitarbeiter!$C133),MIN(DATE(2027,2,0),IF(Mitarbeiter!$D133="",DATE(2027,2,0),Mitarbeiter!$D133),TODAY()),Einstellungen!$F$13:$F$67)))*N(Mitarbeiter!$E133)/IF(Einstellungen!$C$11="7 Tage",7,5),N('Ist-Stunden'!R133)+(N(Krankheitstage!AE133)+N(Krankheitstage!AQ133))*N($C133))))</f>
        <v/>
      </c>
      <c r="AW133" s="76">
        <f>IF($B133="",0,IF(Einstellungen!$C$10="Ja",MAX(IF(Einstellungen!$C$11="7 Tage",MAX(0,(MIN(DATE(2027,3,0),IF(Mitarbeiter!$D133="",DATE(2027,3,0),Mitarbeiter!$D133),TODAY()))-(MAX(DATE(2027,2,1),Mitarbeiter!$C133))+1),MAX(0,NETWORKDAYS(MAX(DATE(2027,2,1),Mitarbeiter!$C133),MIN(DATE(2027,3,0),IF(Mitarbeiter!$D133="",DATE(2027,3,0),Mitarbeiter!$D133),TODAY()),Einstellungen!$F$13:$F$67)))*N(Mitarbeiter!$E133)/IF(Einstellungen!$C$11="7 Tage",7,5),N('Ist-Stunden'!S133)),MAX(IF(Einstellungen!$C$11="7 Tage",MAX(0,(MIN(DATE(2027,3,0),IF(Mitarbeiter!$D133="",DATE(2027,3,0),Mitarbeiter!$D133),TODAY()))-(MAX(DATE(2027,2,1),Mitarbeiter!$C133))+1),MAX(0,NETWORKDAYS(MAX(DATE(2027,2,1),Mitarbeiter!$C133),MIN(DATE(2027,3,0),IF(Mitarbeiter!$D133="",DATE(2027,3,0),Mitarbeiter!$D133),TODAY()),Einstellungen!$F$13:$F$67)))*N(Mitarbeiter!$E133)/IF(Einstellungen!$C$11="7 Tage",7,5),N('Ist-Stunden'!S133)+(N(Krankheitstage!AF133)+N(Krankheitstage!AR133))*N($C133))))</f>
        <v/>
      </c>
      <c r="AX133" s="76">
        <f>IF($B133="",0,IF(Einstellungen!$C$10="Ja",MAX(IF(Einstellungen!$C$11="7 Tage",MAX(0,(MIN(DATE(2027,4,0),IF(Mitarbeiter!$D133="",DATE(2027,4,0),Mitarbeiter!$D133),TODAY()))-(MAX(DATE(2027,3,1),Mitarbeiter!$C133))+1),MAX(0,NETWORKDAYS(MAX(DATE(2027,3,1),Mitarbeiter!$C133),MIN(DATE(2027,4,0),IF(Mitarbeiter!$D133="",DATE(2027,4,0),Mitarbeiter!$D133),TODAY()),Einstellungen!$F$13:$F$67)))*N(Mitarbeiter!$E133)/IF(Einstellungen!$C$11="7 Tage",7,5),N('Ist-Stunden'!T133)),MAX(IF(Einstellungen!$C$11="7 Tage",MAX(0,(MIN(DATE(2027,4,0),IF(Mitarbeiter!$D133="",DATE(2027,4,0),Mitarbeiter!$D133),TODAY()))-(MAX(DATE(2027,3,1),Mitarbeiter!$C133))+1),MAX(0,NETWORKDAYS(MAX(DATE(2027,3,1),Mitarbeiter!$C133),MIN(DATE(2027,4,0),IF(Mitarbeiter!$D133="",DATE(2027,4,0),Mitarbeiter!$D133),TODAY()),Einstellungen!$F$13:$F$67)))*N(Mitarbeiter!$E133)/IF(Einstellungen!$C$11="7 Tage",7,5),N('Ist-Stunden'!T133)+(N(Krankheitstage!AG133)+N(Krankheitstage!AS133))*N($C133))))</f>
        <v/>
      </c>
      <c r="AY133" s="76">
        <f>IF($B133="",0,IF(Einstellungen!$C$10="Ja",MAX(IF(Einstellungen!$C$11="7 Tage",MAX(0,(MIN(DATE(2027,5,0),IF(Mitarbeiter!$D133="",DATE(2027,5,0),Mitarbeiter!$D133),TODAY()))-(MAX(DATE(2027,4,1),Mitarbeiter!$C133))+1),MAX(0,NETWORKDAYS(MAX(DATE(2027,4,1),Mitarbeiter!$C133),MIN(DATE(2027,5,0),IF(Mitarbeiter!$D133="",DATE(2027,5,0),Mitarbeiter!$D133),TODAY()),Einstellungen!$F$13:$F$67)))*N(Mitarbeiter!$E133)/IF(Einstellungen!$C$11="7 Tage",7,5),N('Ist-Stunden'!U133)),MAX(IF(Einstellungen!$C$11="7 Tage",MAX(0,(MIN(DATE(2027,5,0),IF(Mitarbeiter!$D133="",DATE(2027,5,0),Mitarbeiter!$D133),TODAY()))-(MAX(DATE(2027,4,1),Mitarbeiter!$C133))+1),MAX(0,NETWORKDAYS(MAX(DATE(2027,4,1),Mitarbeiter!$C133),MIN(DATE(2027,5,0),IF(Mitarbeiter!$D133="",DATE(2027,5,0),Mitarbeiter!$D133),TODAY()),Einstellungen!$F$13:$F$67)))*N(Mitarbeiter!$E133)/IF(Einstellungen!$C$11="7 Tage",7,5),N('Ist-Stunden'!U133)+(N(Krankheitstage!AH133)+N(Krankheitstage!AT133))*N($C133))))</f>
        <v/>
      </c>
      <c r="AZ133" s="76">
        <f>IF($B133="",0,IF(Einstellungen!$C$10="Ja",MAX(IF(Einstellungen!$C$11="7 Tage",MAX(0,(MIN(DATE(2027,6,0),IF(Mitarbeiter!$D133="",DATE(2027,6,0),Mitarbeiter!$D133),TODAY()))-(MAX(DATE(2027,5,1),Mitarbeiter!$C133))+1),MAX(0,NETWORKDAYS(MAX(DATE(2027,5,1),Mitarbeiter!$C133),MIN(DATE(2027,6,0),IF(Mitarbeiter!$D133="",DATE(2027,6,0),Mitarbeiter!$D133),TODAY()),Einstellungen!$F$13:$F$67)))*N(Mitarbeiter!$E133)/IF(Einstellungen!$C$11="7 Tage",7,5),N('Ist-Stunden'!V133)),MAX(IF(Einstellungen!$C$11="7 Tage",MAX(0,(MIN(DATE(2027,6,0),IF(Mitarbeiter!$D133="",DATE(2027,6,0),Mitarbeiter!$D133),TODAY()))-(MAX(DATE(2027,5,1),Mitarbeiter!$C133))+1),MAX(0,NETWORKDAYS(MAX(DATE(2027,5,1),Mitarbeiter!$C133),MIN(DATE(2027,6,0),IF(Mitarbeiter!$D133="",DATE(2027,6,0),Mitarbeiter!$D133),TODAY()),Einstellungen!$F$13:$F$67)))*N(Mitarbeiter!$E133)/IF(Einstellungen!$C$11="7 Tage",7,5),N('Ist-Stunden'!V133)+(N(Krankheitstage!AI133)+N(Krankheitstage!AU133))*N($C133))))</f>
        <v/>
      </c>
      <c r="BA133" s="76">
        <f>IF($B133="",0,IF(Einstellungen!$C$10="Ja",MAX(IF(Einstellungen!$C$11="7 Tage",MAX(0,(MIN(DATE(2027,7,0),IF(Mitarbeiter!$D133="",DATE(2027,7,0),Mitarbeiter!$D133),TODAY()))-(MAX(DATE(2027,6,1),Mitarbeiter!$C133))+1),MAX(0,NETWORKDAYS(MAX(DATE(2027,6,1),Mitarbeiter!$C133),MIN(DATE(2027,7,0),IF(Mitarbeiter!$D133="",DATE(2027,7,0),Mitarbeiter!$D133),TODAY()),Einstellungen!$F$13:$F$67)))*N(Mitarbeiter!$E133)/IF(Einstellungen!$C$11="7 Tage",7,5),N('Ist-Stunden'!W133)),MAX(IF(Einstellungen!$C$11="7 Tage",MAX(0,(MIN(DATE(2027,7,0),IF(Mitarbeiter!$D133="",DATE(2027,7,0),Mitarbeiter!$D133),TODAY()))-(MAX(DATE(2027,6,1),Mitarbeiter!$C133))+1),MAX(0,NETWORKDAYS(MAX(DATE(2027,6,1),Mitarbeiter!$C133),MIN(DATE(2027,7,0),IF(Mitarbeiter!$D133="",DATE(2027,7,0),Mitarbeiter!$D133),TODAY()),Einstellungen!$F$13:$F$67)))*N(Mitarbeiter!$E133)/IF(Einstellungen!$C$11="7 Tage",7,5),N('Ist-Stunden'!W133)+(N(Krankheitstage!AJ133)+N(Krankheitstage!AV133))*N($C133))))</f>
        <v/>
      </c>
      <c r="BB133" s="76">
        <f>IF($B133="",0,IF(Einstellungen!$C$10="Ja",MAX(IF(Einstellungen!$C$11="7 Tage",MAX(0,(MIN(DATE(2027,8,0),IF(Mitarbeiter!$D133="",DATE(2027,8,0),Mitarbeiter!$D133),TODAY()))-(MAX(DATE(2027,7,1),Mitarbeiter!$C133))+1),MAX(0,NETWORKDAYS(MAX(DATE(2027,7,1),Mitarbeiter!$C133),MIN(DATE(2027,8,0),IF(Mitarbeiter!$D133="",DATE(2027,8,0),Mitarbeiter!$D133),TODAY()),Einstellungen!$F$13:$F$67)))*N(Mitarbeiter!$E133)/IF(Einstellungen!$C$11="7 Tage",7,5),N('Ist-Stunden'!X133)),MAX(IF(Einstellungen!$C$11="7 Tage",MAX(0,(MIN(DATE(2027,8,0),IF(Mitarbeiter!$D133="",DATE(2027,8,0),Mitarbeiter!$D133),TODAY()))-(MAX(DATE(2027,7,1),Mitarbeiter!$C133))+1),MAX(0,NETWORKDAYS(MAX(DATE(2027,7,1),Mitarbeiter!$C133),MIN(DATE(2027,8,0),IF(Mitarbeiter!$D133="",DATE(2027,8,0),Mitarbeiter!$D133),TODAY()),Einstellungen!$F$13:$F$67)))*N(Mitarbeiter!$E133)/IF(Einstellungen!$C$11="7 Tage",7,5),N('Ist-Stunden'!X133)+(N(Krankheitstage!AK133)+N(Krankheitstage!AW133))*N($C133))))</f>
        <v/>
      </c>
      <c r="BC133" s="76">
        <f>IF($B133="",0,IF(Einstellungen!$C$10="Ja",MAX(IF(Einstellungen!$C$11="7 Tage",MAX(0,(MIN(DATE(2027,9,0),IF(Mitarbeiter!$D133="",DATE(2027,9,0),Mitarbeiter!$D133),TODAY()))-(MAX(DATE(2027,8,1),Mitarbeiter!$C133))+1),MAX(0,NETWORKDAYS(MAX(DATE(2027,8,1),Mitarbeiter!$C133),MIN(DATE(2027,9,0),IF(Mitarbeiter!$D133="",DATE(2027,9,0),Mitarbeiter!$D133),TODAY()),Einstellungen!$F$13:$F$67)))*N(Mitarbeiter!$E133)/IF(Einstellungen!$C$11="7 Tage",7,5),N('Ist-Stunden'!Y133)),MAX(IF(Einstellungen!$C$11="7 Tage",MAX(0,(MIN(DATE(2027,9,0),IF(Mitarbeiter!$D133="",DATE(2027,9,0),Mitarbeiter!$D133),TODAY()))-(MAX(DATE(2027,8,1),Mitarbeiter!$C133))+1),MAX(0,NETWORKDAYS(MAX(DATE(2027,8,1),Mitarbeiter!$C133),MIN(DATE(2027,9,0),IF(Mitarbeiter!$D133="",DATE(2027,9,0),Mitarbeiter!$D133),TODAY()),Einstellungen!$F$13:$F$67)))*N(Mitarbeiter!$E133)/IF(Einstellungen!$C$11="7 Tage",7,5),N('Ist-Stunden'!Y133)+(N(Krankheitstage!AL133)+N(Krankheitstage!AX133))*N($C133))))</f>
        <v/>
      </c>
      <c r="BD133" s="76">
        <f>IF($B133="",0,IF(Einstellungen!$C$10="Ja",MAX(IF(Einstellungen!$C$11="7 Tage",MAX(0,(MIN(DATE(2027,10,0),IF(Mitarbeiter!$D133="",DATE(2027,10,0),Mitarbeiter!$D133),TODAY()))-(MAX(DATE(2027,9,1),Mitarbeiter!$C133))+1),MAX(0,NETWORKDAYS(MAX(DATE(2027,9,1),Mitarbeiter!$C133),MIN(DATE(2027,10,0),IF(Mitarbeiter!$D133="",DATE(2027,10,0),Mitarbeiter!$D133),TODAY()),Einstellungen!$F$13:$F$67)))*N(Mitarbeiter!$E133)/IF(Einstellungen!$C$11="7 Tage",7,5),N('Ist-Stunden'!Z133)),MAX(IF(Einstellungen!$C$11="7 Tage",MAX(0,(MIN(DATE(2027,10,0),IF(Mitarbeiter!$D133="",DATE(2027,10,0),Mitarbeiter!$D133),TODAY()))-(MAX(DATE(2027,9,1),Mitarbeiter!$C133))+1),MAX(0,NETWORKDAYS(MAX(DATE(2027,9,1),Mitarbeiter!$C133),MIN(DATE(2027,10,0),IF(Mitarbeiter!$D133="",DATE(2027,10,0),Mitarbeiter!$D133),TODAY()),Einstellungen!$F$13:$F$67)))*N(Mitarbeiter!$E133)/IF(Einstellungen!$C$11="7 Tage",7,5),N('Ist-Stunden'!Z133)+(N(Krankheitstage!AM133)+N(Krankheitstage!AY133))*N($C133))))</f>
        <v/>
      </c>
      <c r="BE133" s="76">
        <f>IF($B133="",0,IF(Einstellungen!$C$10="Ja",MAX(IF(Einstellungen!$C$11="7 Tage",MAX(0,(MIN(DATE(2027,11,0),IF(Mitarbeiter!$D133="",DATE(2027,11,0),Mitarbeiter!$D133),TODAY()))-(MAX(DATE(2027,10,1),Mitarbeiter!$C133))+1),MAX(0,NETWORKDAYS(MAX(DATE(2027,10,1),Mitarbeiter!$C133),MIN(DATE(2027,11,0),IF(Mitarbeiter!$D133="",DATE(2027,11,0),Mitarbeiter!$D133),TODAY()),Einstellungen!$F$13:$F$67)))*N(Mitarbeiter!$E133)/IF(Einstellungen!$C$11="7 Tage",7,5),N('Ist-Stunden'!AA133)),MAX(IF(Einstellungen!$C$11="7 Tage",MAX(0,(MIN(DATE(2027,11,0),IF(Mitarbeiter!$D133="",DATE(2027,11,0),Mitarbeiter!$D133),TODAY()))-(MAX(DATE(2027,10,1),Mitarbeiter!$C133))+1),MAX(0,NETWORKDAYS(MAX(DATE(2027,10,1),Mitarbeiter!$C133),MIN(DATE(2027,11,0),IF(Mitarbeiter!$D133="",DATE(2027,11,0),Mitarbeiter!$D133),TODAY()),Einstellungen!$F$13:$F$67)))*N(Mitarbeiter!$E133)/IF(Einstellungen!$C$11="7 Tage",7,5),N('Ist-Stunden'!AA133)+(N(Krankheitstage!AN133)+N(Krankheitstage!AZ133))*N($C133))))</f>
        <v/>
      </c>
      <c r="BF133" s="76">
        <f>IF($B133="",0,IF(Einstellungen!$C$10="Ja",MAX(IF(Einstellungen!$C$11="7 Tage",MAX(0,(MIN(DATE(2027,12,0),IF(Mitarbeiter!$D133="",DATE(2027,12,0),Mitarbeiter!$D133),TODAY()))-(MAX(DATE(2027,11,1),Mitarbeiter!$C133))+1),MAX(0,NETWORKDAYS(MAX(DATE(2027,11,1),Mitarbeiter!$C133),MIN(DATE(2027,12,0),IF(Mitarbeiter!$D133="",DATE(2027,12,0),Mitarbeiter!$D133),TODAY()),Einstellungen!$F$13:$F$67)))*N(Mitarbeiter!$E133)/IF(Einstellungen!$C$11="7 Tage",7,5),N('Ist-Stunden'!AB133)),MAX(IF(Einstellungen!$C$11="7 Tage",MAX(0,(MIN(DATE(2027,12,0),IF(Mitarbeiter!$D133="",DATE(2027,12,0),Mitarbeiter!$D133),TODAY()))-(MAX(DATE(2027,11,1),Mitarbeiter!$C133))+1),MAX(0,NETWORKDAYS(MAX(DATE(2027,11,1),Mitarbeiter!$C133),MIN(DATE(2027,12,0),IF(Mitarbeiter!$D133="",DATE(2027,12,0),Mitarbeiter!$D133),TODAY()),Einstellungen!$F$13:$F$67)))*N(Mitarbeiter!$E133)/IF(Einstellungen!$C$11="7 Tage",7,5),N('Ist-Stunden'!AB133)+(N(Krankheitstage!AO133)+N(Krankheitstage!BA133))*N($C133))))</f>
        <v/>
      </c>
      <c r="BG133" s="76">
        <f>IF($B133="",0,IF(Einstellungen!$C$10="Ja",MAX(IF(Einstellungen!$C$11="7 Tage",MAX(0,(MIN(DATE(2027,13,0),IF(Mitarbeiter!$D133="",DATE(2027,13,0),Mitarbeiter!$D133),TODAY()))-(MAX(DATE(2027,12,1),Mitarbeiter!$C133))+1),MAX(0,NETWORKDAYS(MAX(DATE(2027,12,1),Mitarbeiter!$C133),MIN(DATE(2027,13,0),IF(Mitarbeiter!$D133="",DATE(2027,13,0),Mitarbeiter!$D133),TODAY()),Einstellungen!$F$13:$F$67)))*N(Mitarbeiter!$E133)/IF(Einstellungen!$C$11="7 Tage",7,5),N('Ist-Stunden'!AC133)),MAX(IF(Einstellungen!$C$11="7 Tage",MAX(0,(MIN(DATE(2027,13,0),IF(Mitarbeiter!$D133="",DATE(2027,13,0),Mitarbeiter!$D133),TODAY()))-(MAX(DATE(2027,12,1),Mitarbeiter!$C133))+1),MAX(0,NETWORKDAYS(MAX(DATE(2027,12,1),Mitarbeiter!$C133),MIN(DATE(2027,13,0),IF(Mitarbeiter!$D133="",DATE(2027,13,0),Mitarbeiter!$D133),TODAY()),Einstellungen!$F$13:$F$67)))*N(Mitarbeiter!$E133)/IF(Einstellungen!$C$11="7 Tage",7,5),N('Ist-Stunden'!AC133)+(N(Krankheitstage!AP133)+N(Krankheitstage!BB133))*N($C133))))</f>
        <v/>
      </c>
      <c r="BH133" s="76">
        <f>IF($B133="",0,IF(Einstellungen!$C$10="Ja",MAX(IF(Einstellungen!$C$11="7 Tage",MAX(0,(MIN(DATE(2028,2,0),IF(Mitarbeiter!$D133="",DATE(2028,2,0),Mitarbeiter!$D133),TODAY()))-(MAX(DATE(2028,1,1),Mitarbeiter!$C133))+1),MAX(0,NETWORKDAYS(MAX(DATE(2028,1,1),Mitarbeiter!$C133),MIN(DATE(2028,2,0),IF(Mitarbeiter!$D133="",DATE(2028,2,0),Mitarbeiter!$D133),TODAY()),Einstellungen!$F$13:$F$67)))*N(Mitarbeiter!$E133)/IF(Einstellungen!$C$11="7 Tage",7,5),N('Ist-Stunden'!AD133)),MAX(IF(Einstellungen!$C$11="7 Tage",MAX(0,(MIN(DATE(2028,2,0),IF(Mitarbeiter!$D133="",DATE(2028,2,0),Mitarbeiter!$D133),TODAY()))-(MAX(DATE(2028,1,1),Mitarbeiter!$C133))+1),MAX(0,NETWORKDAYS(MAX(DATE(2028,1,1),Mitarbeiter!$C133),MIN(DATE(2028,2,0),IF(Mitarbeiter!$D133="",DATE(2028,2,0),Mitarbeiter!$D133),TODAY()),Einstellungen!$F$13:$F$67)))*N(Mitarbeiter!$E133)/IF(Einstellungen!$C$11="7 Tage",7,5),N('Ist-Stunden'!AD133)+(N(Krankheitstage!BC133)+N(Krankheitstage!BO133))*N($C133))))</f>
        <v/>
      </c>
      <c r="BI133" s="76">
        <f>IF($B133="",0,IF(Einstellungen!$C$10="Ja",MAX(IF(Einstellungen!$C$11="7 Tage",MAX(0,(MIN(DATE(2028,3,0),IF(Mitarbeiter!$D133="",DATE(2028,3,0),Mitarbeiter!$D133),TODAY()))-(MAX(DATE(2028,2,1),Mitarbeiter!$C133))+1),MAX(0,NETWORKDAYS(MAX(DATE(2028,2,1),Mitarbeiter!$C133),MIN(DATE(2028,3,0),IF(Mitarbeiter!$D133="",DATE(2028,3,0),Mitarbeiter!$D133),TODAY()),Einstellungen!$F$13:$F$67)))*N(Mitarbeiter!$E133)/IF(Einstellungen!$C$11="7 Tage",7,5),N('Ist-Stunden'!AE133)),MAX(IF(Einstellungen!$C$11="7 Tage",MAX(0,(MIN(DATE(2028,3,0),IF(Mitarbeiter!$D133="",DATE(2028,3,0),Mitarbeiter!$D133),TODAY()))-(MAX(DATE(2028,2,1),Mitarbeiter!$C133))+1),MAX(0,NETWORKDAYS(MAX(DATE(2028,2,1),Mitarbeiter!$C133),MIN(DATE(2028,3,0),IF(Mitarbeiter!$D133="",DATE(2028,3,0),Mitarbeiter!$D133),TODAY()),Einstellungen!$F$13:$F$67)))*N(Mitarbeiter!$E133)/IF(Einstellungen!$C$11="7 Tage",7,5),N('Ist-Stunden'!AE133)+(N(Krankheitstage!BD133)+N(Krankheitstage!BP133))*N($C133))))</f>
        <v/>
      </c>
      <c r="BJ133" s="76">
        <f>IF($B133="",0,IF(Einstellungen!$C$10="Ja",MAX(IF(Einstellungen!$C$11="7 Tage",MAX(0,(MIN(DATE(2028,4,0),IF(Mitarbeiter!$D133="",DATE(2028,4,0),Mitarbeiter!$D133),TODAY()))-(MAX(DATE(2028,3,1),Mitarbeiter!$C133))+1),MAX(0,NETWORKDAYS(MAX(DATE(2028,3,1),Mitarbeiter!$C133),MIN(DATE(2028,4,0),IF(Mitarbeiter!$D133="",DATE(2028,4,0),Mitarbeiter!$D133),TODAY()),Einstellungen!$F$13:$F$67)))*N(Mitarbeiter!$E133)/IF(Einstellungen!$C$11="7 Tage",7,5),N('Ist-Stunden'!AF133)),MAX(IF(Einstellungen!$C$11="7 Tage",MAX(0,(MIN(DATE(2028,4,0),IF(Mitarbeiter!$D133="",DATE(2028,4,0),Mitarbeiter!$D133),TODAY()))-(MAX(DATE(2028,3,1),Mitarbeiter!$C133))+1),MAX(0,NETWORKDAYS(MAX(DATE(2028,3,1),Mitarbeiter!$C133),MIN(DATE(2028,4,0),IF(Mitarbeiter!$D133="",DATE(2028,4,0),Mitarbeiter!$D133),TODAY()),Einstellungen!$F$13:$F$67)))*N(Mitarbeiter!$E133)/IF(Einstellungen!$C$11="7 Tage",7,5),N('Ist-Stunden'!AF133)+(N(Krankheitstage!BE133)+N(Krankheitstage!BQ133))*N($C133))))</f>
        <v/>
      </c>
      <c r="BK133" s="76">
        <f>IF($B133="",0,IF(Einstellungen!$C$10="Ja",MAX(IF(Einstellungen!$C$11="7 Tage",MAX(0,(MIN(DATE(2028,5,0),IF(Mitarbeiter!$D133="",DATE(2028,5,0),Mitarbeiter!$D133),TODAY()))-(MAX(DATE(2028,4,1),Mitarbeiter!$C133))+1),MAX(0,NETWORKDAYS(MAX(DATE(2028,4,1),Mitarbeiter!$C133),MIN(DATE(2028,5,0),IF(Mitarbeiter!$D133="",DATE(2028,5,0),Mitarbeiter!$D133),TODAY()),Einstellungen!$F$13:$F$67)))*N(Mitarbeiter!$E133)/IF(Einstellungen!$C$11="7 Tage",7,5),N('Ist-Stunden'!AG133)),MAX(IF(Einstellungen!$C$11="7 Tage",MAX(0,(MIN(DATE(2028,5,0),IF(Mitarbeiter!$D133="",DATE(2028,5,0),Mitarbeiter!$D133),TODAY()))-(MAX(DATE(2028,4,1),Mitarbeiter!$C133))+1),MAX(0,NETWORKDAYS(MAX(DATE(2028,4,1),Mitarbeiter!$C133),MIN(DATE(2028,5,0),IF(Mitarbeiter!$D133="",DATE(2028,5,0),Mitarbeiter!$D133),TODAY()),Einstellungen!$F$13:$F$67)))*N(Mitarbeiter!$E133)/IF(Einstellungen!$C$11="7 Tage",7,5),N('Ist-Stunden'!AG133)+(N(Krankheitstage!BF133)+N(Krankheitstage!BR133))*N($C133))))</f>
        <v/>
      </c>
      <c r="BL133" s="76">
        <f>IF($B133="",0,IF(Einstellungen!$C$10="Ja",MAX(IF(Einstellungen!$C$11="7 Tage",MAX(0,(MIN(DATE(2028,6,0),IF(Mitarbeiter!$D133="",DATE(2028,6,0),Mitarbeiter!$D133),TODAY()))-(MAX(DATE(2028,5,1),Mitarbeiter!$C133))+1),MAX(0,NETWORKDAYS(MAX(DATE(2028,5,1),Mitarbeiter!$C133),MIN(DATE(2028,6,0),IF(Mitarbeiter!$D133="",DATE(2028,6,0),Mitarbeiter!$D133),TODAY()),Einstellungen!$F$13:$F$67)))*N(Mitarbeiter!$E133)/IF(Einstellungen!$C$11="7 Tage",7,5),N('Ist-Stunden'!AH133)),MAX(IF(Einstellungen!$C$11="7 Tage",MAX(0,(MIN(DATE(2028,6,0),IF(Mitarbeiter!$D133="",DATE(2028,6,0),Mitarbeiter!$D133),TODAY()))-(MAX(DATE(2028,5,1),Mitarbeiter!$C133))+1),MAX(0,NETWORKDAYS(MAX(DATE(2028,5,1),Mitarbeiter!$C133),MIN(DATE(2028,6,0),IF(Mitarbeiter!$D133="",DATE(2028,6,0),Mitarbeiter!$D133),TODAY()),Einstellungen!$F$13:$F$67)))*N(Mitarbeiter!$E133)/IF(Einstellungen!$C$11="7 Tage",7,5),N('Ist-Stunden'!AH133)+(N(Krankheitstage!BG133)+N(Krankheitstage!BS133))*N($C133))))</f>
        <v/>
      </c>
      <c r="BM133" s="76">
        <f>IF($B133="",0,IF(Einstellungen!$C$10="Ja",MAX(IF(Einstellungen!$C$11="7 Tage",MAX(0,(MIN(DATE(2028,7,0),IF(Mitarbeiter!$D133="",DATE(2028,7,0),Mitarbeiter!$D133),TODAY()))-(MAX(DATE(2028,6,1),Mitarbeiter!$C133))+1),MAX(0,NETWORKDAYS(MAX(DATE(2028,6,1),Mitarbeiter!$C133),MIN(DATE(2028,7,0),IF(Mitarbeiter!$D133="",DATE(2028,7,0),Mitarbeiter!$D133),TODAY()),Einstellungen!$F$13:$F$67)))*N(Mitarbeiter!$E133)/IF(Einstellungen!$C$11="7 Tage",7,5),N('Ist-Stunden'!AI133)),MAX(IF(Einstellungen!$C$11="7 Tage",MAX(0,(MIN(DATE(2028,7,0),IF(Mitarbeiter!$D133="",DATE(2028,7,0),Mitarbeiter!$D133),TODAY()))-(MAX(DATE(2028,6,1),Mitarbeiter!$C133))+1),MAX(0,NETWORKDAYS(MAX(DATE(2028,6,1),Mitarbeiter!$C133),MIN(DATE(2028,7,0),IF(Mitarbeiter!$D133="",DATE(2028,7,0),Mitarbeiter!$D133),TODAY()),Einstellungen!$F$13:$F$67)))*N(Mitarbeiter!$E133)/IF(Einstellungen!$C$11="7 Tage",7,5),N('Ist-Stunden'!AI133)+(N(Krankheitstage!BH133)+N(Krankheitstage!BT133))*N($C133))))</f>
        <v/>
      </c>
      <c r="BN133" s="76">
        <f>IF($B133="",0,IF(Einstellungen!$C$10="Ja",MAX(IF(Einstellungen!$C$11="7 Tage",MAX(0,(MIN(DATE(2028,8,0),IF(Mitarbeiter!$D133="",DATE(2028,8,0),Mitarbeiter!$D133),TODAY()))-(MAX(DATE(2028,7,1),Mitarbeiter!$C133))+1),MAX(0,NETWORKDAYS(MAX(DATE(2028,7,1),Mitarbeiter!$C133),MIN(DATE(2028,8,0),IF(Mitarbeiter!$D133="",DATE(2028,8,0),Mitarbeiter!$D133),TODAY()),Einstellungen!$F$13:$F$67)))*N(Mitarbeiter!$E133)/IF(Einstellungen!$C$11="7 Tage",7,5),N('Ist-Stunden'!AJ133)),MAX(IF(Einstellungen!$C$11="7 Tage",MAX(0,(MIN(DATE(2028,8,0),IF(Mitarbeiter!$D133="",DATE(2028,8,0),Mitarbeiter!$D133),TODAY()))-(MAX(DATE(2028,7,1),Mitarbeiter!$C133))+1),MAX(0,NETWORKDAYS(MAX(DATE(2028,7,1),Mitarbeiter!$C133),MIN(DATE(2028,8,0),IF(Mitarbeiter!$D133="",DATE(2028,8,0),Mitarbeiter!$D133),TODAY()),Einstellungen!$F$13:$F$67)))*N(Mitarbeiter!$E133)/IF(Einstellungen!$C$11="7 Tage",7,5),N('Ist-Stunden'!AJ133)+(N(Krankheitstage!BI133)+N(Krankheitstage!BU133))*N($C133))))</f>
        <v/>
      </c>
      <c r="BO133" s="76">
        <f>IF($B133="",0,IF(Einstellungen!$C$10="Ja",MAX(IF(Einstellungen!$C$11="7 Tage",MAX(0,(MIN(DATE(2028,9,0),IF(Mitarbeiter!$D133="",DATE(2028,9,0),Mitarbeiter!$D133),TODAY()))-(MAX(DATE(2028,8,1),Mitarbeiter!$C133))+1),MAX(0,NETWORKDAYS(MAX(DATE(2028,8,1),Mitarbeiter!$C133),MIN(DATE(2028,9,0),IF(Mitarbeiter!$D133="",DATE(2028,9,0),Mitarbeiter!$D133),TODAY()),Einstellungen!$F$13:$F$67)))*N(Mitarbeiter!$E133)/IF(Einstellungen!$C$11="7 Tage",7,5),N('Ist-Stunden'!AK133)),MAX(IF(Einstellungen!$C$11="7 Tage",MAX(0,(MIN(DATE(2028,9,0),IF(Mitarbeiter!$D133="",DATE(2028,9,0),Mitarbeiter!$D133),TODAY()))-(MAX(DATE(2028,8,1),Mitarbeiter!$C133))+1),MAX(0,NETWORKDAYS(MAX(DATE(2028,8,1),Mitarbeiter!$C133),MIN(DATE(2028,9,0),IF(Mitarbeiter!$D133="",DATE(2028,9,0),Mitarbeiter!$D133),TODAY()),Einstellungen!$F$13:$F$67)))*N(Mitarbeiter!$E133)/IF(Einstellungen!$C$11="7 Tage",7,5),N('Ist-Stunden'!AK133)+(N(Krankheitstage!BJ133)+N(Krankheitstage!BV133))*N($C133))))</f>
        <v/>
      </c>
      <c r="BP133" s="76">
        <f>IF($B133="",0,IF(Einstellungen!$C$10="Ja",MAX(IF(Einstellungen!$C$11="7 Tage",MAX(0,(MIN(DATE(2028,10,0),IF(Mitarbeiter!$D133="",DATE(2028,10,0),Mitarbeiter!$D133),TODAY()))-(MAX(DATE(2028,9,1),Mitarbeiter!$C133))+1),MAX(0,NETWORKDAYS(MAX(DATE(2028,9,1),Mitarbeiter!$C133),MIN(DATE(2028,10,0),IF(Mitarbeiter!$D133="",DATE(2028,10,0),Mitarbeiter!$D133),TODAY()),Einstellungen!$F$13:$F$67)))*N(Mitarbeiter!$E133)/IF(Einstellungen!$C$11="7 Tage",7,5),N('Ist-Stunden'!AL133)),MAX(IF(Einstellungen!$C$11="7 Tage",MAX(0,(MIN(DATE(2028,10,0),IF(Mitarbeiter!$D133="",DATE(2028,10,0),Mitarbeiter!$D133),TODAY()))-(MAX(DATE(2028,9,1),Mitarbeiter!$C133))+1),MAX(0,NETWORKDAYS(MAX(DATE(2028,9,1),Mitarbeiter!$C133),MIN(DATE(2028,10,0),IF(Mitarbeiter!$D133="",DATE(2028,10,0),Mitarbeiter!$D133),TODAY()),Einstellungen!$F$13:$F$67)))*N(Mitarbeiter!$E133)/IF(Einstellungen!$C$11="7 Tage",7,5),N('Ist-Stunden'!AL133)+(N(Krankheitstage!BK133)+N(Krankheitstage!BW133))*N($C133))))</f>
        <v/>
      </c>
      <c r="BQ133" s="76">
        <f>IF($B133="",0,IF(Einstellungen!$C$10="Ja",MAX(IF(Einstellungen!$C$11="7 Tage",MAX(0,(MIN(DATE(2028,11,0),IF(Mitarbeiter!$D133="",DATE(2028,11,0),Mitarbeiter!$D133),TODAY()))-(MAX(DATE(2028,10,1),Mitarbeiter!$C133))+1),MAX(0,NETWORKDAYS(MAX(DATE(2028,10,1),Mitarbeiter!$C133),MIN(DATE(2028,11,0),IF(Mitarbeiter!$D133="",DATE(2028,11,0),Mitarbeiter!$D133),TODAY()),Einstellungen!$F$13:$F$67)))*N(Mitarbeiter!$E133)/IF(Einstellungen!$C$11="7 Tage",7,5),N('Ist-Stunden'!AM133)),MAX(IF(Einstellungen!$C$11="7 Tage",MAX(0,(MIN(DATE(2028,11,0),IF(Mitarbeiter!$D133="",DATE(2028,11,0),Mitarbeiter!$D133),TODAY()))-(MAX(DATE(2028,10,1),Mitarbeiter!$C133))+1),MAX(0,NETWORKDAYS(MAX(DATE(2028,10,1),Mitarbeiter!$C133),MIN(DATE(2028,11,0),IF(Mitarbeiter!$D133="",DATE(2028,11,0),Mitarbeiter!$D133),TODAY()),Einstellungen!$F$13:$F$67)))*N(Mitarbeiter!$E133)/IF(Einstellungen!$C$11="7 Tage",7,5),N('Ist-Stunden'!AM133)+(N(Krankheitstage!BL133)+N(Krankheitstage!BX133))*N($C133))))</f>
        <v/>
      </c>
      <c r="BR133" s="76">
        <f>IF($B133="",0,IF(Einstellungen!$C$10="Ja",MAX(IF(Einstellungen!$C$11="7 Tage",MAX(0,(MIN(DATE(2028,12,0),IF(Mitarbeiter!$D133="",DATE(2028,12,0),Mitarbeiter!$D133),TODAY()))-(MAX(DATE(2028,11,1),Mitarbeiter!$C133))+1),MAX(0,NETWORKDAYS(MAX(DATE(2028,11,1),Mitarbeiter!$C133),MIN(DATE(2028,12,0),IF(Mitarbeiter!$D133="",DATE(2028,12,0),Mitarbeiter!$D133),TODAY()),Einstellungen!$F$13:$F$67)))*N(Mitarbeiter!$E133)/IF(Einstellungen!$C$11="7 Tage",7,5),N('Ist-Stunden'!AN133)),MAX(IF(Einstellungen!$C$11="7 Tage",MAX(0,(MIN(DATE(2028,12,0),IF(Mitarbeiter!$D133="",DATE(2028,12,0),Mitarbeiter!$D133),TODAY()))-(MAX(DATE(2028,11,1),Mitarbeiter!$C133))+1),MAX(0,NETWORKDAYS(MAX(DATE(2028,11,1),Mitarbeiter!$C133),MIN(DATE(2028,12,0),IF(Mitarbeiter!$D133="",DATE(2028,12,0),Mitarbeiter!$D133),TODAY()),Einstellungen!$F$13:$F$67)))*N(Mitarbeiter!$E133)/IF(Einstellungen!$C$11="7 Tage",7,5),N('Ist-Stunden'!AN133)+(N(Krankheitstage!BM133)+N(Krankheitstage!BY133))*N($C133))))</f>
        <v/>
      </c>
      <c r="BS133" s="76">
        <f>IF($B133="",0,IF(Einstellungen!$C$10="Ja",MAX(IF(Einstellungen!$C$11="7 Tage",MAX(0,(MIN(DATE(2028,13,0),IF(Mitarbeiter!$D133="",DATE(2028,13,0),Mitarbeiter!$D133),TODAY()))-(MAX(DATE(2028,12,1),Mitarbeiter!$C133))+1),MAX(0,NETWORKDAYS(MAX(DATE(2028,12,1),Mitarbeiter!$C133),MIN(DATE(2028,13,0),IF(Mitarbeiter!$D133="",DATE(2028,13,0),Mitarbeiter!$D133),TODAY()),Einstellungen!$F$13:$F$67)))*N(Mitarbeiter!$E133)/IF(Einstellungen!$C$11="7 Tage",7,5),N('Ist-Stunden'!AO133)),MAX(IF(Einstellungen!$C$11="7 Tage",MAX(0,(MIN(DATE(2028,13,0),IF(Mitarbeiter!$D133="",DATE(2028,13,0),Mitarbeiter!$D133),TODAY()))-(MAX(DATE(2028,12,1),Mitarbeiter!$C133))+1),MAX(0,NETWORKDAYS(MAX(DATE(2028,12,1),Mitarbeiter!$C133),MIN(DATE(2028,13,0),IF(Mitarbeiter!$D133="",DATE(2028,13,0),Mitarbeiter!$D133),TODAY()),Einstellungen!$F$13:$F$67)))*N(Mitarbeiter!$E133)/IF(Einstellungen!$C$11="7 Tage",7,5),N('Ist-Stunden'!AO133)+(N(Krankheitstage!BN133)+N(Krankheitstage!BZ133))*N($C133))))</f>
        <v/>
      </c>
      <c r="BT133" s="76">
        <f>IF($B133="",0,IF(Einstellungen!$C$10="Ja",MAX(IF(Einstellungen!$C$11="7 Tage",MAX(0,(MIN(DATE(2029,2,0),IF(Mitarbeiter!$D133="",DATE(2029,2,0),Mitarbeiter!$D133),TODAY()))-(MAX(DATE(2029,1,1),Mitarbeiter!$C133))+1),MAX(0,NETWORKDAYS(MAX(DATE(2029,1,1),Mitarbeiter!$C133),MIN(DATE(2029,2,0),IF(Mitarbeiter!$D133="",DATE(2029,2,0),Mitarbeiter!$D133),TODAY()),Einstellungen!$F$13:$F$67)))*N(Mitarbeiter!$E133)/IF(Einstellungen!$C$11="7 Tage",7,5),N('Ist-Stunden'!AP133)),MAX(IF(Einstellungen!$C$11="7 Tage",MAX(0,(MIN(DATE(2029,2,0),IF(Mitarbeiter!$D133="",DATE(2029,2,0),Mitarbeiter!$D133),TODAY()))-(MAX(DATE(2029,1,1),Mitarbeiter!$C133))+1),MAX(0,NETWORKDAYS(MAX(DATE(2029,1,1),Mitarbeiter!$C133),MIN(DATE(2029,2,0),IF(Mitarbeiter!$D133="",DATE(2029,2,0),Mitarbeiter!$D133),TODAY()),Einstellungen!$F$13:$F$67)))*N(Mitarbeiter!$E133)/IF(Einstellungen!$C$11="7 Tage",7,5),N('Ist-Stunden'!AP133)+(N(Krankheitstage!CA133)+N(Krankheitstage!CM133))*N($C133))))</f>
        <v/>
      </c>
      <c r="BU133" s="76">
        <f>IF($B133="",0,IF(Einstellungen!$C$10="Ja",MAX(IF(Einstellungen!$C$11="7 Tage",MAX(0,(MIN(DATE(2029,3,0),IF(Mitarbeiter!$D133="",DATE(2029,3,0),Mitarbeiter!$D133),TODAY()))-(MAX(DATE(2029,2,1),Mitarbeiter!$C133))+1),MAX(0,NETWORKDAYS(MAX(DATE(2029,2,1),Mitarbeiter!$C133),MIN(DATE(2029,3,0),IF(Mitarbeiter!$D133="",DATE(2029,3,0),Mitarbeiter!$D133),TODAY()),Einstellungen!$F$13:$F$67)))*N(Mitarbeiter!$E133)/IF(Einstellungen!$C$11="7 Tage",7,5),N('Ist-Stunden'!AQ133)),MAX(IF(Einstellungen!$C$11="7 Tage",MAX(0,(MIN(DATE(2029,3,0),IF(Mitarbeiter!$D133="",DATE(2029,3,0),Mitarbeiter!$D133),TODAY()))-(MAX(DATE(2029,2,1),Mitarbeiter!$C133))+1),MAX(0,NETWORKDAYS(MAX(DATE(2029,2,1),Mitarbeiter!$C133),MIN(DATE(2029,3,0),IF(Mitarbeiter!$D133="",DATE(2029,3,0),Mitarbeiter!$D133),TODAY()),Einstellungen!$F$13:$F$67)))*N(Mitarbeiter!$E133)/IF(Einstellungen!$C$11="7 Tage",7,5),N('Ist-Stunden'!AQ133)+(N(Krankheitstage!CB133)+N(Krankheitstage!CN133))*N($C133))))</f>
        <v/>
      </c>
      <c r="BV133" s="76">
        <f>IF($B133="",0,IF(Einstellungen!$C$10="Ja",MAX(IF(Einstellungen!$C$11="7 Tage",MAX(0,(MIN(DATE(2029,4,0),IF(Mitarbeiter!$D133="",DATE(2029,4,0),Mitarbeiter!$D133),TODAY()))-(MAX(DATE(2029,3,1),Mitarbeiter!$C133))+1),MAX(0,NETWORKDAYS(MAX(DATE(2029,3,1),Mitarbeiter!$C133),MIN(DATE(2029,4,0),IF(Mitarbeiter!$D133="",DATE(2029,4,0),Mitarbeiter!$D133),TODAY()),Einstellungen!$F$13:$F$67)))*N(Mitarbeiter!$E133)/IF(Einstellungen!$C$11="7 Tage",7,5),N('Ist-Stunden'!AR133)),MAX(IF(Einstellungen!$C$11="7 Tage",MAX(0,(MIN(DATE(2029,4,0),IF(Mitarbeiter!$D133="",DATE(2029,4,0),Mitarbeiter!$D133),TODAY()))-(MAX(DATE(2029,3,1),Mitarbeiter!$C133))+1),MAX(0,NETWORKDAYS(MAX(DATE(2029,3,1),Mitarbeiter!$C133),MIN(DATE(2029,4,0),IF(Mitarbeiter!$D133="",DATE(2029,4,0),Mitarbeiter!$D133),TODAY()),Einstellungen!$F$13:$F$67)))*N(Mitarbeiter!$E133)/IF(Einstellungen!$C$11="7 Tage",7,5),N('Ist-Stunden'!AR133)+(N(Krankheitstage!CC133)+N(Krankheitstage!CO133))*N($C133))))</f>
        <v/>
      </c>
      <c r="BW133" s="76">
        <f>IF($B133="",0,IF(Einstellungen!$C$10="Ja",MAX(IF(Einstellungen!$C$11="7 Tage",MAX(0,(MIN(DATE(2029,5,0),IF(Mitarbeiter!$D133="",DATE(2029,5,0),Mitarbeiter!$D133),TODAY()))-(MAX(DATE(2029,4,1),Mitarbeiter!$C133))+1),MAX(0,NETWORKDAYS(MAX(DATE(2029,4,1),Mitarbeiter!$C133),MIN(DATE(2029,5,0),IF(Mitarbeiter!$D133="",DATE(2029,5,0),Mitarbeiter!$D133),TODAY()),Einstellungen!$F$13:$F$67)))*N(Mitarbeiter!$E133)/IF(Einstellungen!$C$11="7 Tage",7,5),N('Ist-Stunden'!AS133)),MAX(IF(Einstellungen!$C$11="7 Tage",MAX(0,(MIN(DATE(2029,5,0),IF(Mitarbeiter!$D133="",DATE(2029,5,0),Mitarbeiter!$D133),TODAY()))-(MAX(DATE(2029,4,1),Mitarbeiter!$C133))+1),MAX(0,NETWORKDAYS(MAX(DATE(2029,4,1),Mitarbeiter!$C133),MIN(DATE(2029,5,0),IF(Mitarbeiter!$D133="",DATE(2029,5,0),Mitarbeiter!$D133),TODAY()),Einstellungen!$F$13:$F$67)))*N(Mitarbeiter!$E133)/IF(Einstellungen!$C$11="7 Tage",7,5),N('Ist-Stunden'!AS133)+(N(Krankheitstage!CD133)+N(Krankheitstage!CP133))*N($C133))))</f>
        <v/>
      </c>
      <c r="BX133" s="76">
        <f>IF($B133="",0,IF(Einstellungen!$C$10="Ja",MAX(IF(Einstellungen!$C$11="7 Tage",MAX(0,(MIN(DATE(2029,6,0),IF(Mitarbeiter!$D133="",DATE(2029,6,0),Mitarbeiter!$D133),TODAY()))-(MAX(DATE(2029,5,1),Mitarbeiter!$C133))+1),MAX(0,NETWORKDAYS(MAX(DATE(2029,5,1),Mitarbeiter!$C133),MIN(DATE(2029,6,0),IF(Mitarbeiter!$D133="",DATE(2029,6,0),Mitarbeiter!$D133),TODAY()),Einstellungen!$F$13:$F$67)))*N(Mitarbeiter!$E133)/IF(Einstellungen!$C$11="7 Tage",7,5),N('Ist-Stunden'!AT133)),MAX(IF(Einstellungen!$C$11="7 Tage",MAX(0,(MIN(DATE(2029,6,0),IF(Mitarbeiter!$D133="",DATE(2029,6,0),Mitarbeiter!$D133),TODAY()))-(MAX(DATE(2029,5,1),Mitarbeiter!$C133))+1),MAX(0,NETWORKDAYS(MAX(DATE(2029,5,1),Mitarbeiter!$C133),MIN(DATE(2029,6,0),IF(Mitarbeiter!$D133="",DATE(2029,6,0),Mitarbeiter!$D133),TODAY()),Einstellungen!$F$13:$F$67)))*N(Mitarbeiter!$E133)/IF(Einstellungen!$C$11="7 Tage",7,5),N('Ist-Stunden'!AT133)+(N(Krankheitstage!CE133)+N(Krankheitstage!CQ133))*N($C133))))</f>
        <v/>
      </c>
      <c r="BY133" s="76">
        <f>IF($B133="",0,IF(Einstellungen!$C$10="Ja",MAX(IF(Einstellungen!$C$11="7 Tage",MAX(0,(MIN(DATE(2029,7,0),IF(Mitarbeiter!$D133="",DATE(2029,7,0),Mitarbeiter!$D133),TODAY()))-(MAX(DATE(2029,6,1),Mitarbeiter!$C133))+1),MAX(0,NETWORKDAYS(MAX(DATE(2029,6,1),Mitarbeiter!$C133),MIN(DATE(2029,7,0),IF(Mitarbeiter!$D133="",DATE(2029,7,0),Mitarbeiter!$D133),TODAY()),Einstellungen!$F$13:$F$67)))*N(Mitarbeiter!$E133)/IF(Einstellungen!$C$11="7 Tage",7,5),N('Ist-Stunden'!AU133)),MAX(IF(Einstellungen!$C$11="7 Tage",MAX(0,(MIN(DATE(2029,7,0),IF(Mitarbeiter!$D133="",DATE(2029,7,0),Mitarbeiter!$D133),TODAY()))-(MAX(DATE(2029,6,1),Mitarbeiter!$C133))+1),MAX(0,NETWORKDAYS(MAX(DATE(2029,6,1),Mitarbeiter!$C133),MIN(DATE(2029,7,0),IF(Mitarbeiter!$D133="",DATE(2029,7,0),Mitarbeiter!$D133),TODAY()),Einstellungen!$F$13:$F$67)))*N(Mitarbeiter!$E133)/IF(Einstellungen!$C$11="7 Tage",7,5),N('Ist-Stunden'!AU133)+(N(Krankheitstage!CF133)+N(Krankheitstage!CR133))*N($C133))))</f>
        <v/>
      </c>
      <c r="BZ133" s="76">
        <f>IF($B133="",0,IF(Einstellungen!$C$10="Ja",MAX(IF(Einstellungen!$C$11="7 Tage",MAX(0,(MIN(DATE(2029,8,0),IF(Mitarbeiter!$D133="",DATE(2029,8,0),Mitarbeiter!$D133),TODAY()))-(MAX(DATE(2029,7,1),Mitarbeiter!$C133))+1),MAX(0,NETWORKDAYS(MAX(DATE(2029,7,1),Mitarbeiter!$C133),MIN(DATE(2029,8,0),IF(Mitarbeiter!$D133="",DATE(2029,8,0),Mitarbeiter!$D133),TODAY()),Einstellungen!$F$13:$F$67)))*N(Mitarbeiter!$E133)/IF(Einstellungen!$C$11="7 Tage",7,5),N('Ist-Stunden'!AV133)),MAX(IF(Einstellungen!$C$11="7 Tage",MAX(0,(MIN(DATE(2029,8,0),IF(Mitarbeiter!$D133="",DATE(2029,8,0),Mitarbeiter!$D133),TODAY()))-(MAX(DATE(2029,7,1),Mitarbeiter!$C133))+1),MAX(0,NETWORKDAYS(MAX(DATE(2029,7,1),Mitarbeiter!$C133),MIN(DATE(2029,8,0),IF(Mitarbeiter!$D133="",DATE(2029,8,0),Mitarbeiter!$D133),TODAY()),Einstellungen!$F$13:$F$67)))*N(Mitarbeiter!$E133)/IF(Einstellungen!$C$11="7 Tage",7,5),N('Ist-Stunden'!AV133)+(N(Krankheitstage!CG133)+N(Krankheitstage!CS133))*N($C133))))</f>
        <v/>
      </c>
      <c r="CA133" s="76">
        <f>IF($B133="",0,IF(Einstellungen!$C$10="Ja",MAX(IF(Einstellungen!$C$11="7 Tage",MAX(0,(MIN(DATE(2029,9,0),IF(Mitarbeiter!$D133="",DATE(2029,9,0),Mitarbeiter!$D133),TODAY()))-(MAX(DATE(2029,8,1),Mitarbeiter!$C133))+1),MAX(0,NETWORKDAYS(MAX(DATE(2029,8,1),Mitarbeiter!$C133),MIN(DATE(2029,9,0),IF(Mitarbeiter!$D133="",DATE(2029,9,0),Mitarbeiter!$D133),TODAY()),Einstellungen!$F$13:$F$67)))*N(Mitarbeiter!$E133)/IF(Einstellungen!$C$11="7 Tage",7,5),N('Ist-Stunden'!AW133)),MAX(IF(Einstellungen!$C$11="7 Tage",MAX(0,(MIN(DATE(2029,9,0),IF(Mitarbeiter!$D133="",DATE(2029,9,0),Mitarbeiter!$D133),TODAY()))-(MAX(DATE(2029,8,1),Mitarbeiter!$C133))+1),MAX(0,NETWORKDAYS(MAX(DATE(2029,8,1),Mitarbeiter!$C133),MIN(DATE(2029,9,0),IF(Mitarbeiter!$D133="",DATE(2029,9,0),Mitarbeiter!$D133),TODAY()),Einstellungen!$F$13:$F$67)))*N(Mitarbeiter!$E133)/IF(Einstellungen!$C$11="7 Tage",7,5),N('Ist-Stunden'!AW133)+(N(Krankheitstage!CH133)+N(Krankheitstage!CT133))*N($C133))))</f>
        <v/>
      </c>
      <c r="CB133" s="76">
        <f>IF($B133="",0,IF(Einstellungen!$C$10="Ja",MAX(IF(Einstellungen!$C$11="7 Tage",MAX(0,(MIN(DATE(2029,10,0),IF(Mitarbeiter!$D133="",DATE(2029,10,0),Mitarbeiter!$D133),TODAY()))-(MAX(DATE(2029,9,1),Mitarbeiter!$C133))+1),MAX(0,NETWORKDAYS(MAX(DATE(2029,9,1),Mitarbeiter!$C133),MIN(DATE(2029,10,0),IF(Mitarbeiter!$D133="",DATE(2029,10,0),Mitarbeiter!$D133),TODAY()),Einstellungen!$F$13:$F$67)))*N(Mitarbeiter!$E133)/IF(Einstellungen!$C$11="7 Tage",7,5),N('Ist-Stunden'!AX133)),MAX(IF(Einstellungen!$C$11="7 Tage",MAX(0,(MIN(DATE(2029,10,0),IF(Mitarbeiter!$D133="",DATE(2029,10,0),Mitarbeiter!$D133),TODAY()))-(MAX(DATE(2029,9,1),Mitarbeiter!$C133))+1),MAX(0,NETWORKDAYS(MAX(DATE(2029,9,1),Mitarbeiter!$C133),MIN(DATE(2029,10,0),IF(Mitarbeiter!$D133="",DATE(2029,10,0),Mitarbeiter!$D133),TODAY()),Einstellungen!$F$13:$F$67)))*N(Mitarbeiter!$E133)/IF(Einstellungen!$C$11="7 Tage",7,5),N('Ist-Stunden'!AX133)+(N(Krankheitstage!CI133)+N(Krankheitstage!CU133))*N($C133))))</f>
        <v/>
      </c>
      <c r="CC133" s="76">
        <f>IF($B133="",0,IF(Einstellungen!$C$10="Ja",MAX(IF(Einstellungen!$C$11="7 Tage",MAX(0,(MIN(DATE(2029,11,0),IF(Mitarbeiter!$D133="",DATE(2029,11,0),Mitarbeiter!$D133),TODAY()))-(MAX(DATE(2029,10,1),Mitarbeiter!$C133))+1),MAX(0,NETWORKDAYS(MAX(DATE(2029,10,1),Mitarbeiter!$C133),MIN(DATE(2029,11,0),IF(Mitarbeiter!$D133="",DATE(2029,11,0),Mitarbeiter!$D133),TODAY()),Einstellungen!$F$13:$F$67)))*N(Mitarbeiter!$E133)/IF(Einstellungen!$C$11="7 Tage",7,5),N('Ist-Stunden'!AY133)),MAX(IF(Einstellungen!$C$11="7 Tage",MAX(0,(MIN(DATE(2029,11,0),IF(Mitarbeiter!$D133="",DATE(2029,11,0),Mitarbeiter!$D133),TODAY()))-(MAX(DATE(2029,10,1),Mitarbeiter!$C133))+1),MAX(0,NETWORKDAYS(MAX(DATE(2029,10,1),Mitarbeiter!$C133),MIN(DATE(2029,11,0),IF(Mitarbeiter!$D133="",DATE(2029,11,0),Mitarbeiter!$D133),TODAY()),Einstellungen!$F$13:$F$67)))*N(Mitarbeiter!$E133)/IF(Einstellungen!$C$11="7 Tage",7,5),N('Ist-Stunden'!AY133)+(N(Krankheitstage!CJ133)+N(Krankheitstage!CV133))*N($C133))))</f>
        <v/>
      </c>
      <c r="CD133" s="76">
        <f>IF($B133="",0,IF(Einstellungen!$C$10="Ja",MAX(IF(Einstellungen!$C$11="7 Tage",MAX(0,(MIN(DATE(2029,12,0),IF(Mitarbeiter!$D133="",DATE(2029,12,0),Mitarbeiter!$D133),TODAY()))-(MAX(DATE(2029,11,1),Mitarbeiter!$C133))+1),MAX(0,NETWORKDAYS(MAX(DATE(2029,11,1),Mitarbeiter!$C133),MIN(DATE(2029,12,0),IF(Mitarbeiter!$D133="",DATE(2029,12,0),Mitarbeiter!$D133),TODAY()),Einstellungen!$F$13:$F$67)))*N(Mitarbeiter!$E133)/IF(Einstellungen!$C$11="7 Tage",7,5),N('Ist-Stunden'!AZ133)),MAX(IF(Einstellungen!$C$11="7 Tage",MAX(0,(MIN(DATE(2029,12,0),IF(Mitarbeiter!$D133="",DATE(2029,12,0),Mitarbeiter!$D133),TODAY()))-(MAX(DATE(2029,11,1),Mitarbeiter!$C133))+1),MAX(0,NETWORKDAYS(MAX(DATE(2029,11,1),Mitarbeiter!$C133),MIN(DATE(2029,12,0),IF(Mitarbeiter!$D133="",DATE(2029,12,0),Mitarbeiter!$D133),TODAY()),Einstellungen!$F$13:$F$67)))*N(Mitarbeiter!$E133)/IF(Einstellungen!$C$11="7 Tage",7,5),N('Ist-Stunden'!AZ133)+(N(Krankheitstage!CK133)+N(Krankheitstage!CW133))*N($C133))))</f>
        <v/>
      </c>
      <c r="CE133" s="76">
        <f>IF($B133="",0,IF(Einstellungen!$C$10="Ja",MAX(IF(Einstellungen!$C$11="7 Tage",MAX(0,(MIN(DATE(2029,13,0),IF(Mitarbeiter!$D133="",DATE(2029,13,0),Mitarbeiter!$D133),TODAY()))-(MAX(DATE(2029,12,1),Mitarbeiter!$C133))+1),MAX(0,NETWORKDAYS(MAX(DATE(2029,12,1),Mitarbeiter!$C133),MIN(DATE(2029,13,0),IF(Mitarbeiter!$D133="",DATE(2029,13,0),Mitarbeiter!$D133),TODAY()),Einstellungen!$F$13:$F$67)))*N(Mitarbeiter!$E133)/IF(Einstellungen!$C$11="7 Tage",7,5),N('Ist-Stunden'!BA133)),MAX(IF(Einstellungen!$C$11="7 Tage",MAX(0,(MIN(DATE(2029,13,0),IF(Mitarbeiter!$D133="",DATE(2029,13,0),Mitarbeiter!$D133),TODAY()))-(MAX(DATE(2029,12,1),Mitarbeiter!$C133))+1),MAX(0,NETWORKDAYS(MAX(DATE(2029,12,1),Mitarbeiter!$C133),MIN(DATE(2029,13,0),IF(Mitarbeiter!$D133="",DATE(2029,13,0),Mitarbeiter!$D133),TODAY()),Einstellungen!$F$13:$F$67)))*N(Mitarbeiter!$E133)/IF(Einstellungen!$C$11="7 Tage",7,5),N('Ist-Stunden'!BA133)+(N(Krankheitstage!CL133)+N(Krankheitstage!CX133))*N($C133))))</f>
        <v/>
      </c>
      <c r="CF133" s="76">
        <f>IF($B133="",0,IF(Einstellungen!$C$10="Ja",MAX(IF(Einstellungen!$C$11="7 Tage",MAX(0,(MIN(DATE(2030,2,0),IF(Mitarbeiter!$D133="",DATE(2030,2,0),Mitarbeiter!$D133),TODAY()))-(MAX(DATE(2030,1,1),Mitarbeiter!$C133))+1),MAX(0,NETWORKDAYS(MAX(DATE(2030,1,1),Mitarbeiter!$C133),MIN(DATE(2030,2,0),IF(Mitarbeiter!$D133="",DATE(2030,2,0),Mitarbeiter!$D133),TODAY()),Einstellungen!$F$13:$F$67)))*N(Mitarbeiter!$E133)/IF(Einstellungen!$C$11="7 Tage",7,5),N('Ist-Stunden'!BB133)),MAX(IF(Einstellungen!$C$11="7 Tage",MAX(0,(MIN(DATE(2030,2,0),IF(Mitarbeiter!$D133="",DATE(2030,2,0),Mitarbeiter!$D133),TODAY()))-(MAX(DATE(2030,1,1),Mitarbeiter!$C133))+1),MAX(0,NETWORKDAYS(MAX(DATE(2030,1,1),Mitarbeiter!$C133),MIN(DATE(2030,2,0),IF(Mitarbeiter!$D133="",DATE(2030,2,0),Mitarbeiter!$D133),TODAY()),Einstellungen!$F$13:$F$67)))*N(Mitarbeiter!$E133)/IF(Einstellungen!$C$11="7 Tage",7,5),N('Ist-Stunden'!BB133)+(N(Krankheitstage!CY133)+N(Krankheitstage!DK133))*N($C133))))</f>
        <v/>
      </c>
      <c r="CG133" s="76">
        <f>IF($B133="",0,IF(Einstellungen!$C$10="Ja",MAX(IF(Einstellungen!$C$11="7 Tage",MAX(0,(MIN(DATE(2030,3,0),IF(Mitarbeiter!$D133="",DATE(2030,3,0),Mitarbeiter!$D133),TODAY()))-(MAX(DATE(2030,2,1),Mitarbeiter!$C133))+1),MAX(0,NETWORKDAYS(MAX(DATE(2030,2,1),Mitarbeiter!$C133),MIN(DATE(2030,3,0),IF(Mitarbeiter!$D133="",DATE(2030,3,0),Mitarbeiter!$D133),TODAY()),Einstellungen!$F$13:$F$67)))*N(Mitarbeiter!$E133)/IF(Einstellungen!$C$11="7 Tage",7,5),N('Ist-Stunden'!BC133)),MAX(IF(Einstellungen!$C$11="7 Tage",MAX(0,(MIN(DATE(2030,3,0),IF(Mitarbeiter!$D133="",DATE(2030,3,0),Mitarbeiter!$D133),TODAY()))-(MAX(DATE(2030,2,1),Mitarbeiter!$C133))+1),MAX(0,NETWORKDAYS(MAX(DATE(2030,2,1),Mitarbeiter!$C133),MIN(DATE(2030,3,0),IF(Mitarbeiter!$D133="",DATE(2030,3,0),Mitarbeiter!$D133),TODAY()),Einstellungen!$F$13:$F$67)))*N(Mitarbeiter!$E133)/IF(Einstellungen!$C$11="7 Tage",7,5),N('Ist-Stunden'!BC133)+(N(Krankheitstage!CZ133)+N(Krankheitstage!DL133))*N($C133))))</f>
        <v/>
      </c>
      <c r="CH133" s="76">
        <f>IF($B133="",0,IF(Einstellungen!$C$10="Ja",MAX(IF(Einstellungen!$C$11="7 Tage",MAX(0,(MIN(DATE(2030,4,0),IF(Mitarbeiter!$D133="",DATE(2030,4,0),Mitarbeiter!$D133),TODAY()))-(MAX(DATE(2030,3,1),Mitarbeiter!$C133))+1),MAX(0,NETWORKDAYS(MAX(DATE(2030,3,1),Mitarbeiter!$C133),MIN(DATE(2030,4,0),IF(Mitarbeiter!$D133="",DATE(2030,4,0),Mitarbeiter!$D133),TODAY()),Einstellungen!$F$13:$F$67)))*N(Mitarbeiter!$E133)/IF(Einstellungen!$C$11="7 Tage",7,5),N('Ist-Stunden'!BD133)),MAX(IF(Einstellungen!$C$11="7 Tage",MAX(0,(MIN(DATE(2030,4,0),IF(Mitarbeiter!$D133="",DATE(2030,4,0),Mitarbeiter!$D133),TODAY()))-(MAX(DATE(2030,3,1),Mitarbeiter!$C133))+1),MAX(0,NETWORKDAYS(MAX(DATE(2030,3,1),Mitarbeiter!$C133),MIN(DATE(2030,4,0),IF(Mitarbeiter!$D133="",DATE(2030,4,0),Mitarbeiter!$D133),TODAY()),Einstellungen!$F$13:$F$67)))*N(Mitarbeiter!$E133)/IF(Einstellungen!$C$11="7 Tage",7,5),N('Ist-Stunden'!BD133)+(N(Krankheitstage!DA133)+N(Krankheitstage!DM133))*N($C133))))</f>
        <v/>
      </c>
      <c r="CI133" s="76">
        <f>IF($B133="",0,IF(Einstellungen!$C$10="Ja",MAX(IF(Einstellungen!$C$11="7 Tage",MAX(0,(MIN(DATE(2030,5,0),IF(Mitarbeiter!$D133="",DATE(2030,5,0),Mitarbeiter!$D133),TODAY()))-(MAX(DATE(2030,4,1),Mitarbeiter!$C133))+1),MAX(0,NETWORKDAYS(MAX(DATE(2030,4,1),Mitarbeiter!$C133),MIN(DATE(2030,5,0),IF(Mitarbeiter!$D133="",DATE(2030,5,0),Mitarbeiter!$D133),TODAY()),Einstellungen!$F$13:$F$67)))*N(Mitarbeiter!$E133)/IF(Einstellungen!$C$11="7 Tage",7,5),N('Ist-Stunden'!BE133)),MAX(IF(Einstellungen!$C$11="7 Tage",MAX(0,(MIN(DATE(2030,5,0),IF(Mitarbeiter!$D133="",DATE(2030,5,0),Mitarbeiter!$D133),TODAY()))-(MAX(DATE(2030,4,1),Mitarbeiter!$C133))+1),MAX(0,NETWORKDAYS(MAX(DATE(2030,4,1),Mitarbeiter!$C133),MIN(DATE(2030,5,0),IF(Mitarbeiter!$D133="",DATE(2030,5,0),Mitarbeiter!$D133),TODAY()),Einstellungen!$F$13:$F$67)))*N(Mitarbeiter!$E133)/IF(Einstellungen!$C$11="7 Tage",7,5),N('Ist-Stunden'!BE133)+(N(Krankheitstage!DB133)+N(Krankheitstage!DN133))*N($C133))))</f>
        <v/>
      </c>
      <c r="CJ133" s="76">
        <f>IF($B133="",0,IF(Einstellungen!$C$10="Ja",MAX(IF(Einstellungen!$C$11="7 Tage",MAX(0,(MIN(DATE(2030,6,0),IF(Mitarbeiter!$D133="",DATE(2030,6,0),Mitarbeiter!$D133),TODAY()))-(MAX(DATE(2030,5,1),Mitarbeiter!$C133))+1),MAX(0,NETWORKDAYS(MAX(DATE(2030,5,1),Mitarbeiter!$C133),MIN(DATE(2030,6,0),IF(Mitarbeiter!$D133="",DATE(2030,6,0),Mitarbeiter!$D133),TODAY()),Einstellungen!$F$13:$F$67)))*N(Mitarbeiter!$E133)/IF(Einstellungen!$C$11="7 Tage",7,5),N('Ist-Stunden'!BF133)),MAX(IF(Einstellungen!$C$11="7 Tage",MAX(0,(MIN(DATE(2030,6,0),IF(Mitarbeiter!$D133="",DATE(2030,6,0),Mitarbeiter!$D133),TODAY()))-(MAX(DATE(2030,5,1),Mitarbeiter!$C133))+1),MAX(0,NETWORKDAYS(MAX(DATE(2030,5,1),Mitarbeiter!$C133),MIN(DATE(2030,6,0),IF(Mitarbeiter!$D133="",DATE(2030,6,0),Mitarbeiter!$D133),TODAY()),Einstellungen!$F$13:$F$67)))*N(Mitarbeiter!$E133)/IF(Einstellungen!$C$11="7 Tage",7,5),N('Ist-Stunden'!BF133)+(N(Krankheitstage!DC133)+N(Krankheitstage!DO133))*N($C133))))</f>
        <v/>
      </c>
      <c r="CK133" s="76">
        <f>IF($B133="",0,IF(Einstellungen!$C$10="Ja",MAX(IF(Einstellungen!$C$11="7 Tage",MAX(0,(MIN(DATE(2030,7,0),IF(Mitarbeiter!$D133="",DATE(2030,7,0),Mitarbeiter!$D133),TODAY()))-(MAX(DATE(2030,6,1),Mitarbeiter!$C133))+1),MAX(0,NETWORKDAYS(MAX(DATE(2030,6,1),Mitarbeiter!$C133),MIN(DATE(2030,7,0),IF(Mitarbeiter!$D133="",DATE(2030,7,0),Mitarbeiter!$D133),TODAY()),Einstellungen!$F$13:$F$67)))*N(Mitarbeiter!$E133)/IF(Einstellungen!$C$11="7 Tage",7,5),N('Ist-Stunden'!BG133)),MAX(IF(Einstellungen!$C$11="7 Tage",MAX(0,(MIN(DATE(2030,7,0),IF(Mitarbeiter!$D133="",DATE(2030,7,0),Mitarbeiter!$D133),TODAY()))-(MAX(DATE(2030,6,1),Mitarbeiter!$C133))+1),MAX(0,NETWORKDAYS(MAX(DATE(2030,6,1),Mitarbeiter!$C133),MIN(DATE(2030,7,0),IF(Mitarbeiter!$D133="",DATE(2030,7,0),Mitarbeiter!$D133),TODAY()),Einstellungen!$F$13:$F$67)))*N(Mitarbeiter!$E133)/IF(Einstellungen!$C$11="7 Tage",7,5),N('Ist-Stunden'!BG133)+(N(Krankheitstage!DD133)+N(Krankheitstage!DP133))*N($C133))))</f>
        <v/>
      </c>
      <c r="CL133" s="76">
        <f>IF($B133="",0,IF(Einstellungen!$C$10="Ja",MAX(IF(Einstellungen!$C$11="7 Tage",MAX(0,(MIN(DATE(2030,8,0),IF(Mitarbeiter!$D133="",DATE(2030,8,0),Mitarbeiter!$D133),TODAY()))-(MAX(DATE(2030,7,1),Mitarbeiter!$C133))+1),MAX(0,NETWORKDAYS(MAX(DATE(2030,7,1),Mitarbeiter!$C133),MIN(DATE(2030,8,0),IF(Mitarbeiter!$D133="",DATE(2030,8,0),Mitarbeiter!$D133),TODAY()),Einstellungen!$F$13:$F$67)))*N(Mitarbeiter!$E133)/IF(Einstellungen!$C$11="7 Tage",7,5),N('Ist-Stunden'!BH133)),MAX(IF(Einstellungen!$C$11="7 Tage",MAX(0,(MIN(DATE(2030,8,0),IF(Mitarbeiter!$D133="",DATE(2030,8,0),Mitarbeiter!$D133),TODAY()))-(MAX(DATE(2030,7,1),Mitarbeiter!$C133))+1),MAX(0,NETWORKDAYS(MAX(DATE(2030,7,1),Mitarbeiter!$C133),MIN(DATE(2030,8,0),IF(Mitarbeiter!$D133="",DATE(2030,8,0),Mitarbeiter!$D133),TODAY()),Einstellungen!$F$13:$F$67)))*N(Mitarbeiter!$E133)/IF(Einstellungen!$C$11="7 Tage",7,5),N('Ist-Stunden'!BH133)+(N(Krankheitstage!DE133)+N(Krankheitstage!DQ133))*N($C133))))</f>
        <v/>
      </c>
      <c r="CM133" s="76">
        <f>IF($B133="",0,IF(Einstellungen!$C$10="Ja",MAX(IF(Einstellungen!$C$11="7 Tage",MAX(0,(MIN(DATE(2030,9,0),IF(Mitarbeiter!$D133="",DATE(2030,9,0),Mitarbeiter!$D133),TODAY()))-(MAX(DATE(2030,8,1),Mitarbeiter!$C133))+1),MAX(0,NETWORKDAYS(MAX(DATE(2030,8,1),Mitarbeiter!$C133),MIN(DATE(2030,9,0),IF(Mitarbeiter!$D133="",DATE(2030,9,0),Mitarbeiter!$D133),TODAY()),Einstellungen!$F$13:$F$67)))*N(Mitarbeiter!$E133)/IF(Einstellungen!$C$11="7 Tage",7,5),N('Ist-Stunden'!BI133)),MAX(IF(Einstellungen!$C$11="7 Tage",MAX(0,(MIN(DATE(2030,9,0),IF(Mitarbeiter!$D133="",DATE(2030,9,0),Mitarbeiter!$D133),TODAY()))-(MAX(DATE(2030,8,1),Mitarbeiter!$C133))+1),MAX(0,NETWORKDAYS(MAX(DATE(2030,8,1),Mitarbeiter!$C133),MIN(DATE(2030,9,0),IF(Mitarbeiter!$D133="",DATE(2030,9,0),Mitarbeiter!$D133),TODAY()),Einstellungen!$F$13:$F$67)))*N(Mitarbeiter!$E133)/IF(Einstellungen!$C$11="7 Tage",7,5),N('Ist-Stunden'!BI133)+(N(Krankheitstage!DF133)+N(Krankheitstage!DR133))*N($C133))))</f>
        <v/>
      </c>
      <c r="CN133" s="76">
        <f>IF($B133="",0,IF(Einstellungen!$C$10="Ja",MAX(IF(Einstellungen!$C$11="7 Tage",MAX(0,(MIN(DATE(2030,10,0),IF(Mitarbeiter!$D133="",DATE(2030,10,0),Mitarbeiter!$D133),TODAY()))-(MAX(DATE(2030,9,1),Mitarbeiter!$C133))+1),MAX(0,NETWORKDAYS(MAX(DATE(2030,9,1),Mitarbeiter!$C133),MIN(DATE(2030,10,0),IF(Mitarbeiter!$D133="",DATE(2030,10,0),Mitarbeiter!$D133),TODAY()),Einstellungen!$F$13:$F$67)))*N(Mitarbeiter!$E133)/IF(Einstellungen!$C$11="7 Tage",7,5),N('Ist-Stunden'!BJ133)),MAX(IF(Einstellungen!$C$11="7 Tage",MAX(0,(MIN(DATE(2030,10,0),IF(Mitarbeiter!$D133="",DATE(2030,10,0),Mitarbeiter!$D133),TODAY()))-(MAX(DATE(2030,9,1),Mitarbeiter!$C133))+1),MAX(0,NETWORKDAYS(MAX(DATE(2030,9,1),Mitarbeiter!$C133),MIN(DATE(2030,10,0),IF(Mitarbeiter!$D133="",DATE(2030,10,0),Mitarbeiter!$D133),TODAY()),Einstellungen!$F$13:$F$67)))*N(Mitarbeiter!$E133)/IF(Einstellungen!$C$11="7 Tage",7,5),N('Ist-Stunden'!BJ133)+(N(Krankheitstage!DG133)+N(Krankheitstage!DS133))*N($C133))))</f>
        <v/>
      </c>
      <c r="CO133" s="76">
        <f>IF($B133="",0,IF(Einstellungen!$C$10="Ja",MAX(IF(Einstellungen!$C$11="7 Tage",MAX(0,(MIN(DATE(2030,11,0),IF(Mitarbeiter!$D133="",DATE(2030,11,0),Mitarbeiter!$D133),TODAY()))-(MAX(DATE(2030,10,1),Mitarbeiter!$C133))+1),MAX(0,NETWORKDAYS(MAX(DATE(2030,10,1),Mitarbeiter!$C133),MIN(DATE(2030,11,0),IF(Mitarbeiter!$D133="",DATE(2030,11,0),Mitarbeiter!$D133),TODAY()),Einstellungen!$F$13:$F$67)))*N(Mitarbeiter!$E133)/IF(Einstellungen!$C$11="7 Tage",7,5),N('Ist-Stunden'!BK133)),MAX(IF(Einstellungen!$C$11="7 Tage",MAX(0,(MIN(DATE(2030,11,0),IF(Mitarbeiter!$D133="",DATE(2030,11,0),Mitarbeiter!$D133),TODAY()))-(MAX(DATE(2030,10,1),Mitarbeiter!$C133))+1),MAX(0,NETWORKDAYS(MAX(DATE(2030,10,1),Mitarbeiter!$C133),MIN(DATE(2030,11,0),IF(Mitarbeiter!$D133="",DATE(2030,11,0),Mitarbeiter!$D133),TODAY()),Einstellungen!$F$13:$F$67)))*N(Mitarbeiter!$E133)/IF(Einstellungen!$C$11="7 Tage",7,5),N('Ist-Stunden'!BK133)+(N(Krankheitstage!DH133)+N(Krankheitstage!DT133))*N($C133))))</f>
        <v/>
      </c>
      <c r="CP133" s="76">
        <f>IF($B133="",0,IF(Einstellungen!$C$10="Ja",MAX(IF(Einstellungen!$C$11="7 Tage",MAX(0,(MIN(DATE(2030,12,0),IF(Mitarbeiter!$D133="",DATE(2030,12,0),Mitarbeiter!$D133),TODAY()))-(MAX(DATE(2030,11,1),Mitarbeiter!$C133))+1),MAX(0,NETWORKDAYS(MAX(DATE(2030,11,1),Mitarbeiter!$C133),MIN(DATE(2030,12,0),IF(Mitarbeiter!$D133="",DATE(2030,12,0),Mitarbeiter!$D133),TODAY()),Einstellungen!$F$13:$F$67)))*N(Mitarbeiter!$E133)/IF(Einstellungen!$C$11="7 Tage",7,5),N('Ist-Stunden'!BL133)),MAX(IF(Einstellungen!$C$11="7 Tage",MAX(0,(MIN(DATE(2030,12,0),IF(Mitarbeiter!$D133="",DATE(2030,12,0),Mitarbeiter!$D133),TODAY()))-(MAX(DATE(2030,11,1),Mitarbeiter!$C133))+1),MAX(0,NETWORKDAYS(MAX(DATE(2030,11,1),Mitarbeiter!$C133),MIN(DATE(2030,12,0),IF(Mitarbeiter!$D133="",DATE(2030,12,0),Mitarbeiter!$D133),TODAY()),Einstellungen!$F$13:$F$67)))*N(Mitarbeiter!$E133)/IF(Einstellungen!$C$11="7 Tage",7,5),N('Ist-Stunden'!BL133)+(N(Krankheitstage!DI133)+N(Krankheitstage!DU133))*N($C133))))</f>
        <v/>
      </c>
      <c r="CQ133" s="76">
        <f>IF($B133="",0,IF(Einstellungen!$C$10="Ja",MAX(IF(Einstellungen!$C$11="7 Tage",MAX(0,(MIN(DATE(2030,13,0),IF(Mitarbeiter!$D133="",DATE(2030,13,0),Mitarbeiter!$D133),TODAY()))-(MAX(DATE(2030,12,1),Mitarbeiter!$C133))+1),MAX(0,NETWORKDAYS(MAX(DATE(2030,12,1),Mitarbeiter!$C133),MIN(DATE(2030,13,0),IF(Mitarbeiter!$D133="",DATE(2030,13,0),Mitarbeiter!$D133),TODAY()),Einstellungen!$F$13:$F$67)))*N(Mitarbeiter!$E133)/IF(Einstellungen!$C$11="7 Tage",7,5),N('Ist-Stunden'!BM133)),MAX(IF(Einstellungen!$C$11="7 Tage",MAX(0,(MIN(DATE(2030,13,0),IF(Mitarbeiter!$D133="",DATE(2030,13,0),Mitarbeiter!$D133),TODAY()))-(MAX(DATE(2030,12,1),Mitarbeiter!$C133))+1),MAX(0,NETWORKDAYS(MAX(DATE(2030,12,1),Mitarbeiter!$C133),MIN(DATE(2030,13,0),IF(Mitarbeiter!$D133="",DATE(2030,13,0),Mitarbeiter!$D133),TODAY()),Einstellungen!$F$13:$F$67)))*N(Mitarbeiter!$E133)/IF(Einstellungen!$C$11="7 Tage",7,5),N('Ist-Stunden'!BM133)+(N(Krankheitstage!DJ133)+N(Krankheitstage!DV133))*N($C133))))</f>
        <v/>
      </c>
    </row>
    <row r="134">
      <c r="A134" s="73">
        <f>IF(Mitarbeiter!B134="","",Mitarbeiter!A134)</f>
        <v/>
      </c>
      <c r="B134" s="6">
        <f>IF(Mitarbeiter!B134="","",Mitarbeiter!B134)</f>
        <v/>
      </c>
      <c r="C134" s="74">
        <f>IF(Mitarbeiter!B134="","",Mitarbeiter!F134)</f>
        <v/>
      </c>
      <c r="D134" s="75">
        <f>N(INDEX(Krankheitstage!$G134:$DV134,1,(Einstellungen!$C$3-2026)*24+1))</f>
        <v/>
      </c>
      <c r="E134" s="75">
        <f>N(INDEX(Krankheitstage!$G134:$DV134,1,(Einstellungen!$C$3-2026)*24+2))</f>
        <v/>
      </c>
      <c r="F134" s="75">
        <f>N(INDEX(Krankheitstage!$G134:$DV134,1,(Einstellungen!$C$3-2026)*24+3))</f>
        <v/>
      </c>
      <c r="G134" s="75">
        <f>N(INDEX(Krankheitstage!$G134:$DV134,1,(Einstellungen!$C$3-2026)*24+4))</f>
        <v/>
      </c>
      <c r="H134" s="75">
        <f>N(INDEX(Krankheitstage!$G134:$DV134,1,(Einstellungen!$C$3-2026)*24+5))</f>
        <v/>
      </c>
      <c r="I134" s="75">
        <f>N(INDEX(Krankheitstage!$G134:$DV134,1,(Einstellungen!$C$3-2026)*24+6))</f>
        <v/>
      </c>
      <c r="J134" s="75">
        <f>N(INDEX(Krankheitstage!$G134:$DV134,1,(Einstellungen!$C$3-2026)*24+7))</f>
        <v/>
      </c>
      <c r="K134" s="75">
        <f>N(INDEX(Krankheitstage!$G134:$DV134,1,(Einstellungen!$C$3-2026)*24+8))</f>
        <v/>
      </c>
      <c r="L134" s="75">
        <f>N(INDEX(Krankheitstage!$G134:$DV134,1,(Einstellungen!$C$3-2026)*24+9))</f>
        <v/>
      </c>
      <c r="M134" s="75">
        <f>N(INDEX(Krankheitstage!$G134:$DV134,1,(Einstellungen!$C$3-2026)*24+10))</f>
        <v/>
      </c>
      <c r="N134" s="75">
        <f>N(INDEX(Krankheitstage!$G134:$DV134,1,(Einstellungen!$C$3-2026)*24+11))</f>
        <v/>
      </c>
      <c r="O134" s="75">
        <f>N(INDEX(Krankheitstage!$G134:$DV134,1,(Einstellungen!$C$3-2026)*24+12))</f>
        <v/>
      </c>
      <c r="P134" s="75">
        <f>IF($B134="","",SUM(D134:O134))</f>
        <v/>
      </c>
      <c r="Q134" s="75">
        <f>N(INDEX(Krankheitstage!$G134:$DV134,1,(Einstellungen!$C$3-2026)*24+13))</f>
        <v/>
      </c>
      <c r="R134" s="75">
        <f>N(INDEX(Krankheitstage!$G134:$DV134,1,(Einstellungen!$C$3-2026)*24+14))</f>
        <v/>
      </c>
      <c r="S134" s="75">
        <f>N(INDEX(Krankheitstage!$G134:$DV134,1,(Einstellungen!$C$3-2026)*24+15))</f>
        <v/>
      </c>
      <c r="T134" s="75">
        <f>N(INDEX(Krankheitstage!$G134:$DV134,1,(Einstellungen!$C$3-2026)*24+16))</f>
        <v/>
      </c>
      <c r="U134" s="75">
        <f>N(INDEX(Krankheitstage!$G134:$DV134,1,(Einstellungen!$C$3-2026)*24+17))</f>
        <v/>
      </c>
      <c r="V134" s="75">
        <f>N(INDEX(Krankheitstage!$G134:$DV134,1,(Einstellungen!$C$3-2026)*24+18))</f>
        <v/>
      </c>
      <c r="W134" s="75">
        <f>N(INDEX(Krankheitstage!$G134:$DV134,1,(Einstellungen!$C$3-2026)*24+19))</f>
        <v/>
      </c>
      <c r="X134" s="75">
        <f>N(INDEX(Krankheitstage!$G134:$DV134,1,(Einstellungen!$C$3-2026)*24+20))</f>
        <v/>
      </c>
      <c r="Y134" s="75">
        <f>N(INDEX(Krankheitstage!$G134:$DV134,1,(Einstellungen!$C$3-2026)*24+21))</f>
        <v/>
      </c>
      <c r="Z134" s="75">
        <f>N(INDEX(Krankheitstage!$G134:$DV134,1,(Einstellungen!$C$3-2026)*24+22))</f>
        <v/>
      </c>
      <c r="AA134" s="75">
        <f>N(INDEX(Krankheitstage!$G134:$DV134,1,(Einstellungen!$C$3-2026)*24+23))</f>
        <v/>
      </c>
      <c r="AB134" s="75">
        <f>N(INDEX(Krankheitstage!$G134:$DV134,1,(Einstellungen!$C$3-2026)*24+24))</f>
        <v/>
      </c>
      <c r="AC134" s="75">
        <f>IF($B134="","",SUM(Q134:AB134))</f>
        <v/>
      </c>
      <c r="AD134" s="75">
        <f>IF($B134="","",SUM(P134,AC134))</f>
        <v/>
      </c>
      <c r="AE134" s="76">
        <f>IF($B134="","",AD134*N(C134))</f>
        <v/>
      </c>
      <c r="AF134" s="75">
        <f>IF($B134="","",Krankheitstage!E134)</f>
        <v/>
      </c>
      <c r="AG134" s="76">
        <f>IF($B134="","",AF134*N(C134))</f>
        <v/>
      </c>
      <c r="AH134" s="76">
        <f>IF($B134="","",INDEX($AJ134:$CQ134,1,(Einstellungen!$C$3-2026)*12+1)+INDEX($AJ134:$CQ134,1,(Einstellungen!$C$3-2026)*12+2)+INDEX($AJ134:$CQ134,1,(Einstellungen!$C$3-2026)*12+3)+INDEX($AJ134:$CQ134,1,(Einstellungen!$C$3-2026)*12+4)+INDEX($AJ134:$CQ134,1,(Einstellungen!$C$3-2026)*12+5)+INDEX($AJ134:$CQ134,1,(Einstellungen!$C$3-2026)*12+6)+INDEX($AJ134:$CQ134,1,(Einstellungen!$C$3-2026)*12+7)+INDEX($AJ134:$CQ134,1,(Einstellungen!$C$3-2026)*12+8)+INDEX($AJ134:$CQ134,1,(Einstellungen!$C$3-2026)*12+9)+INDEX($AJ134:$CQ134,1,(Einstellungen!$C$3-2026)*12+10)+INDEX($AJ134:$CQ134,1,(Einstellungen!$C$3-2026)*12+11)+INDEX($AJ134:$CQ134,1,(Einstellungen!$C$3-2026)*12+12))</f>
        <v/>
      </c>
      <c r="AI134" s="76">
        <f>IF($B134="","",SUM($AJ134:$CQ134))</f>
        <v/>
      </c>
      <c r="AJ134" s="76">
        <f>IF($B134="",0,IF(Einstellungen!$C$10="Ja",MAX(IF(Einstellungen!$C$11="7 Tage",MAX(0,(MIN(DATE(2026,2,0),IF(Mitarbeiter!$D134="",DATE(2026,2,0),Mitarbeiter!$D134),TODAY()))-(MAX(DATE(2026,1,1),Mitarbeiter!$C134))+1),MAX(0,NETWORKDAYS(MAX(DATE(2026,1,1),Mitarbeiter!$C134),MIN(DATE(2026,2,0),IF(Mitarbeiter!$D134="",DATE(2026,2,0),Mitarbeiter!$D134),TODAY()),Einstellungen!$F$13:$F$67)))*N(Mitarbeiter!$E134)/IF(Einstellungen!$C$11="7 Tage",7,5),N('Ist-Stunden'!F134)),MAX(IF(Einstellungen!$C$11="7 Tage",MAX(0,(MIN(DATE(2026,2,0),IF(Mitarbeiter!$D134="",DATE(2026,2,0),Mitarbeiter!$D134),TODAY()))-(MAX(DATE(2026,1,1),Mitarbeiter!$C134))+1),MAX(0,NETWORKDAYS(MAX(DATE(2026,1,1),Mitarbeiter!$C134),MIN(DATE(2026,2,0),IF(Mitarbeiter!$D134="",DATE(2026,2,0),Mitarbeiter!$D134),TODAY()),Einstellungen!$F$13:$F$67)))*N(Mitarbeiter!$E134)/IF(Einstellungen!$C$11="7 Tage",7,5),N('Ist-Stunden'!F134)+(N(Krankheitstage!G134)+N(Krankheitstage!S134))*N($C134))))</f>
        <v/>
      </c>
      <c r="AK134" s="76">
        <f>IF($B134="",0,IF(Einstellungen!$C$10="Ja",MAX(IF(Einstellungen!$C$11="7 Tage",MAX(0,(MIN(DATE(2026,3,0),IF(Mitarbeiter!$D134="",DATE(2026,3,0),Mitarbeiter!$D134),TODAY()))-(MAX(DATE(2026,2,1),Mitarbeiter!$C134))+1),MAX(0,NETWORKDAYS(MAX(DATE(2026,2,1),Mitarbeiter!$C134),MIN(DATE(2026,3,0),IF(Mitarbeiter!$D134="",DATE(2026,3,0),Mitarbeiter!$D134),TODAY()),Einstellungen!$F$13:$F$67)))*N(Mitarbeiter!$E134)/IF(Einstellungen!$C$11="7 Tage",7,5),N('Ist-Stunden'!G134)),MAX(IF(Einstellungen!$C$11="7 Tage",MAX(0,(MIN(DATE(2026,3,0),IF(Mitarbeiter!$D134="",DATE(2026,3,0),Mitarbeiter!$D134),TODAY()))-(MAX(DATE(2026,2,1),Mitarbeiter!$C134))+1),MAX(0,NETWORKDAYS(MAX(DATE(2026,2,1),Mitarbeiter!$C134),MIN(DATE(2026,3,0),IF(Mitarbeiter!$D134="",DATE(2026,3,0),Mitarbeiter!$D134),TODAY()),Einstellungen!$F$13:$F$67)))*N(Mitarbeiter!$E134)/IF(Einstellungen!$C$11="7 Tage",7,5),N('Ist-Stunden'!G134)+(N(Krankheitstage!H134)+N(Krankheitstage!T134))*N($C134))))</f>
        <v/>
      </c>
      <c r="AL134" s="76">
        <f>IF($B134="",0,IF(Einstellungen!$C$10="Ja",MAX(IF(Einstellungen!$C$11="7 Tage",MAX(0,(MIN(DATE(2026,4,0),IF(Mitarbeiter!$D134="",DATE(2026,4,0),Mitarbeiter!$D134),TODAY()))-(MAX(DATE(2026,3,1),Mitarbeiter!$C134))+1),MAX(0,NETWORKDAYS(MAX(DATE(2026,3,1),Mitarbeiter!$C134),MIN(DATE(2026,4,0),IF(Mitarbeiter!$D134="",DATE(2026,4,0),Mitarbeiter!$D134),TODAY()),Einstellungen!$F$13:$F$67)))*N(Mitarbeiter!$E134)/IF(Einstellungen!$C$11="7 Tage",7,5),N('Ist-Stunden'!H134)),MAX(IF(Einstellungen!$C$11="7 Tage",MAX(0,(MIN(DATE(2026,4,0),IF(Mitarbeiter!$D134="",DATE(2026,4,0),Mitarbeiter!$D134),TODAY()))-(MAX(DATE(2026,3,1),Mitarbeiter!$C134))+1),MAX(0,NETWORKDAYS(MAX(DATE(2026,3,1),Mitarbeiter!$C134),MIN(DATE(2026,4,0),IF(Mitarbeiter!$D134="",DATE(2026,4,0),Mitarbeiter!$D134),TODAY()),Einstellungen!$F$13:$F$67)))*N(Mitarbeiter!$E134)/IF(Einstellungen!$C$11="7 Tage",7,5),N('Ist-Stunden'!H134)+(N(Krankheitstage!I134)+N(Krankheitstage!U134))*N($C134))))</f>
        <v/>
      </c>
      <c r="AM134" s="76">
        <f>IF($B134="",0,IF(Einstellungen!$C$10="Ja",MAX(IF(Einstellungen!$C$11="7 Tage",MAX(0,(MIN(DATE(2026,5,0),IF(Mitarbeiter!$D134="",DATE(2026,5,0),Mitarbeiter!$D134),TODAY()))-(MAX(DATE(2026,4,1),Mitarbeiter!$C134))+1),MAX(0,NETWORKDAYS(MAX(DATE(2026,4,1),Mitarbeiter!$C134),MIN(DATE(2026,5,0),IF(Mitarbeiter!$D134="",DATE(2026,5,0),Mitarbeiter!$D134),TODAY()),Einstellungen!$F$13:$F$67)))*N(Mitarbeiter!$E134)/IF(Einstellungen!$C$11="7 Tage",7,5),N('Ist-Stunden'!I134)),MAX(IF(Einstellungen!$C$11="7 Tage",MAX(0,(MIN(DATE(2026,5,0),IF(Mitarbeiter!$D134="",DATE(2026,5,0),Mitarbeiter!$D134),TODAY()))-(MAX(DATE(2026,4,1),Mitarbeiter!$C134))+1),MAX(0,NETWORKDAYS(MAX(DATE(2026,4,1),Mitarbeiter!$C134),MIN(DATE(2026,5,0),IF(Mitarbeiter!$D134="",DATE(2026,5,0),Mitarbeiter!$D134),TODAY()),Einstellungen!$F$13:$F$67)))*N(Mitarbeiter!$E134)/IF(Einstellungen!$C$11="7 Tage",7,5),N('Ist-Stunden'!I134)+(N(Krankheitstage!J134)+N(Krankheitstage!V134))*N($C134))))</f>
        <v/>
      </c>
      <c r="AN134" s="76">
        <f>IF($B134="",0,IF(Einstellungen!$C$10="Ja",MAX(IF(Einstellungen!$C$11="7 Tage",MAX(0,(MIN(DATE(2026,6,0),IF(Mitarbeiter!$D134="",DATE(2026,6,0),Mitarbeiter!$D134),TODAY()))-(MAX(DATE(2026,5,1),Mitarbeiter!$C134))+1),MAX(0,NETWORKDAYS(MAX(DATE(2026,5,1),Mitarbeiter!$C134),MIN(DATE(2026,6,0),IF(Mitarbeiter!$D134="",DATE(2026,6,0),Mitarbeiter!$D134),TODAY()),Einstellungen!$F$13:$F$67)))*N(Mitarbeiter!$E134)/IF(Einstellungen!$C$11="7 Tage",7,5),N('Ist-Stunden'!J134)),MAX(IF(Einstellungen!$C$11="7 Tage",MAX(0,(MIN(DATE(2026,6,0),IF(Mitarbeiter!$D134="",DATE(2026,6,0),Mitarbeiter!$D134),TODAY()))-(MAX(DATE(2026,5,1),Mitarbeiter!$C134))+1),MAX(0,NETWORKDAYS(MAX(DATE(2026,5,1),Mitarbeiter!$C134),MIN(DATE(2026,6,0),IF(Mitarbeiter!$D134="",DATE(2026,6,0),Mitarbeiter!$D134),TODAY()),Einstellungen!$F$13:$F$67)))*N(Mitarbeiter!$E134)/IF(Einstellungen!$C$11="7 Tage",7,5),N('Ist-Stunden'!J134)+(N(Krankheitstage!K134)+N(Krankheitstage!W134))*N($C134))))</f>
        <v/>
      </c>
      <c r="AO134" s="76">
        <f>IF($B134="",0,IF(Einstellungen!$C$10="Ja",MAX(IF(Einstellungen!$C$11="7 Tage",MAX(0,(MIN(DATE(2026,7,0),IF(Mitarbeiter!$D134="",DATE(2026,7,0),Mitarbeiter!$D134),TODAY()))-(MAX(DATE(2026,6,1),Mitarbeiter!$C134))+1),MAX(0,NETWORKDAYS(MAX(DATE(2026,6,1),Mitarbeiter!$C134),MIN(DATE(2026,7,0),IF(Mitarbeiter!$D134="",DATE(2026,7,0),Mitarbeiter!$D134),TODAY()),Einstellungen!$F$13:$F$67)))*N(Mitarbeiter!$E134)/IF(Einstellungen!$C$11="7 Tage",7,5),N('Ist-Stunden'!K134)),MAX(IF(Einstellungen!$C$11="7 Tage",MAX(0,(MIN(DATE(2026,7,0),IF(Mitarbeiter!$D134="",DATE(2026,7,0),Mitarbeiter!$D134),TODAY()))-(MAX(DATE(2026,6,1),Mitarbeiter!$C134))+1),MAX(0,NETWORKDAYS(MAX(DATE(2026,6,1),Mitarbeiter!$C134),MIN(DATE(2026,7,0),IF(Mitarbeiter!$D134="",DATE(2026,7,0),Mitarbeiter!$D134),TODAY()),Einstellungen!$F$13:$F$67)))*N(Mitarbeiter!$E134)/IF(Einstellungen!$C$11="7 Tage",7,5),N('Ist-Stunden'!K134)+(N(Krankheitstage!L134)+N(Krankheitstage!X134))*N($C134))))</f>
        <v/>
      </c>
      <c r="AP134" s="76">
        <f>IF($B134="",0,IF(Einstellungen!$C$10="Ja",MAX(IF(Einstellungen!$C$11="7 Tage",MAX(0,(MIN(DATE(2026,8,0),IF(Mitarbeiter!$D134="",DATE(2026,8,0),Mitarbeiter!$D134),TODAY()))-(MAX(DATE(2026,7,1),Mitarbeiter!$C134))+1),MAX(0,NETWORKDAYS(MAX(DATE(2026,7,1),Mitarbeiter!$C134),MIN(DATE(2026,8,0),IF(Mitarbeiter!$D134="",DATE(2026,8,0),Mitarbeiter!$D134),TODAY()),Einstellungen!$F$13:$F$67)))*N(Mitarbeiter!$E134)/IF(Einstellungen!$C$11="7 Tage",7,5),N('Ist-Stunden'!L134)),MAX(IF(Einstellungen!$C$11="7 Tage",MAX(0,(MIN(DATE(2026,8,0),IF(Mitarbeiter!$D134="",DATE(2026,8,0),Mitarbeiter!$D134),TODAY()))-(MAX(DATE(2026,7,1),Mitarbeiter!$C134))+1),MAX(0,NETWORKDAYS(MAX(DATE(2026,7,1),Mitarbeiter!$C134),MIN(DATE(2026,8,0),IF(Mitarbeiter!$D134="",DATE(2026,8,0),Mitarbeiter!$D134),TODAY()),Einstellungen!$F$13:$F$67)))*N(Mitarbeiter!$E134)/IF(Einstellungen!$C$11="7 Tage",7,5),N('Ist-Stunden'!L134)+(N(Krankheitstage!M134)+N(Krankheitstage!Y134))*N($C134))))</f>
        <v/>
      </c>
      <c r="AQ134" s="76">
        <f>IF($B134="",0,IF(Einstellungen!$C$10="Ja",MAX(IF(Einstellungen!$C$11="7 Tage",MAX(0,(MIN(DATE(2026,9,0),IF(Mitarbeiter!$D134="",DATE(2026,9,0),Mitarbeiter!$D134),TODAY()))-(MAX(DATE(2026,8,1),Mitarbeiter!$C134))+1),MAX(0,NETWORKDAYS(MAX(DATE(2026,8,1),Mitarbeiter!$C134),MIN(DATE(2026,9,0),IF(Mitarbeiter!$D134="",DATE(2026,9,0),Mitarbeiter!$D134),TODAY()),Einstellungen!$F$13:$F$67)))*N(Mitarbeiter!$E134)/IF(Einstellungen!$C$11="7 Tage",7,5),N('Ist-Stunden'!M134)),MAX(IF(Einstellungen!$C$11="7 Tage",MAX(0,(MIN(DATE(2026,9,0),IF(Mitarbeiter!$D134="",DATE(2026,9,0),Mitarbeiter!$D134),TODAY()))-(MAX(DATE(2026,8,1),Mitarbeiter!$C134))+1),MAX(0,NETWORKDAYS(MAX(DATE(2026,8,1),Mitarbeiter!$C134),MIN(DATE(2026,9,0),IF(Mitarbeiter!$D134="",DATE(2026,9,0),Mitarbeiter!$D134),TODAY()),Einstellungen!$F$13:$F$67)))*N(Mitarbeiter!$E134)/IF(Einstellungen!$C$11="7 Tage",7,5),N('Ist-Stunden'!M134)+(N(Krankheitstage!N134)+N(Krankheitstage!Z134))*N($C134))))</f>
        <v/>
      </c>
      <c r="AR134" s="76">
        <f>IF($B134="",0,IF(Einstellungen!$C$10="Ja",MAX(IF(Einstellungen!$C$11="7 Tage",MAX(0,(MIN(DATE(2026,10,0),IF(Mitarbeiter!$D134="",DATE(2026,10,0),Mitarbeiter!$D134),TODAY()))-(MAX(DATE(2026,9,1),Mitarbeiter!$C134))+1),MAX(0,NETWORKDAYS(MAX(DATE(2026,9,1),Mitarbeiter!$C134),MIN(DATE(2026,10,0),IF(Mitarbeiter!$D134="",DATE(2026,10,0),Mitarbeiter!$D134),TODAY()),Einstellungen!$F$13:$F$67)))*N(Mitarbeiter!$E134)/IF(Einstellungen!$C$11="7 Tage",7,5),N('Ist-Stunden'!N134)),MAX(IF(Einstellungen!$C$11="7 Tage",MAX(0,(MIN(DATE(2026,10,0),IF(Mitarbeiter!$D134="",DATE(2026,10,0),Mitarbeiter!$D134),TODAY()))-(MAX(DATE(2026,9,1),Mitarbeiter!$C134))+1),MAX(0,NETWORKDAYS(MAX(DATE(2026,9,1),Mitarbeiter!$C134),MIN(DATE(2026,10,0),IF(Mitarbeiter!$D134="",DATE(2026,10,0),Mitarbeiter!$D134),TODAY()),Einstellungen!$F$13:$F$67)))*N(Mitarbeiter!$E134)/IF(Einstellungen!$C$11="7 Tage",7,5),N('Ist-Stunden'!N134)+(N(Krankheitstage!O134)+N(Krankheitstage!AA134))*N($C134))))</f>
        <v/>
      </c>
      <c r="AS134" s="76">
        <f>IF($B134="",0,IF(Einstellungen!$C$10="Ja",MAX(IF(Einstellungen!$C$11="7 Tage",MAX(0,(MIN(DATE(2026,11,0),IF(Mitarbeiter!$D134="",DATE(2026,11,0),Mitarbeiter!$D134),TODAY()))-(MAX(DATE(2026,10,1),Mitarbeiter!$C134))+1),MAX(0,NETWORKDAYS(MAX(DATE(2026,10,1),Mitarbeiter!$C134),MIN(DATE(2026,11,0),IF(Mitarbeiter!$D134="",DATE(2026,11,0),Mitarbeiter!$D134),TODAY()),Einstellungen!$F$13:$F$67)))*N(Mitarbeiter!$E134)/IF(Einstellungen!$C$11="7 Tage",7,5),N('Ist-Stunden'!O134)),MAX(IF(Einstellungen!$C$11="7 Tage",MAX(0,(MIN(DATE(2026,11,0),IF(Mitarbeiter!$D134="",DATE(2026,11,0),Mitarbeiter!$D134),TODAY()))-(MAX(DATE(2026,10,1),Mitarbeiter!$C134))+1),MAX(0,NETWORKDAYS(MAX(DATE(2026,10,1),Mitarbeiter!$C134),MIN(DATE(2026,11,0),IF(Mitarbeiter!$D134="",DATE(2026,11,0),Mitarbeiter!$D134),TODAY()),Einstellungen!$F$13:$F$67)))*N(Mitarbeiter!$E134)/IF(Einstellungen!$C$11="7 Tage",7,5),N('Ist-Stunden'!O134)+(N(Krankheitstage!P134)+N(Krankheitstage!AB134))*N($C134))))</f>
        <v/>
      </c>
      <c r="AT134" s="76">
        <f>IF($B134="",0,IF(Einstellungen!$C$10="Ja",MAX(IF(Einstellungen!$C$11="7 Tage",MAX(0,(MIN(DATE(2026,12,0),IF(Mitarbeiter!$D134="",DATE(2026,12,0),Mitarbeiter!$D134),TODAY()))-(MAX(DATE(2026,11,1),Mitarbeiter!$C134))+1),MAX(0,NETWORKDAYS(MAX(DATE(2026,11,1),Mitarbeiter!$C134),MIN(DATE(2026,12,0),IF(Mitarbeiter!$D134="",DATE(2026,12,0),Mitarbeiter!$D134),TODAY()),Einstellungen!$F$13:$F$67)))*N(Mitarbeiter!$E134)/IF(Einstellungen!$C$11="7 Tage",7,5),N('Ist-Stunden'!P134)),MAX(IF(Einstellungen!$C$11="7 Tage",MAX(0,(MIN(DATE(2026,12,0),IF(Mitarbeiter!$D134="",DATE(2026,12,0),Mitarbeiter!$D134),TODAY()))-(MAX(DATE(2026,11,1),Mitarbeiter!$C134))+1),MAX(0,NETWORKDAYS(MAX(DATE(2026,11,1),Mitarbeiter!$C134),MIN(DATE(2026,12,0),IF(Mitarbeiter!$D134="",DATE(2026,12,0),Mitarbeiter!$D134),TODAY()),Einstellungen!$F$13:$F$67)))*N(Mitarbeiter!$E134)/IF(Einstellungen!$C$11="7 Tage",7,5),N('Ist-Stunden'!P134)+(N(Krankheitstage!Q134)+N(Krankheitstage!AC134))*N($C134))))</f>
        <v/>
      </c>
      <c r="AU134" s="76">
        <f>IF($B134="",0,IF(Einstellungen!$C$10="Ja",MAX(IF(Einstellungen!$C$11="7 Tage",MAX(0,(MIN(DATE(2026,13,0),IF(Mitarbeiter!$D134="",DATE(2026,13,0),Mitarbeiter!$D134),TODAY()))-(MAX(DATE(2026,12,1),Mitarbeiter!$C134))+1),MAX(0,NETWORKDAYS(MAX(DATE(2026,12,1),Mitarbeiter!$C134),MIN(DATE(2026,13,0),IF(Mitarbeiter!$D134="",DATE(2026,13,0),Mitarbeiter!$D134),TODAY()),Einstellungen!$F$13:$F$67)))*N(Mitarbeiter!$E134)/IF(Einstellungen!$C$11="7 Tage",7,5),N('Ist-Stunden'!Q134)),MAX(IF(Einstellungen!$C$11="7 Tage",MAX(0,(MIN(DATE(2026,13,0),IF(Mitarbeiter!$D134="",DATE(2026,13,0),Mitarbeiter!$D134),TODAY()))-(MAX(DATE(2026,12,1),Mitarbeiter!$C134))+1),MAX(0,NETWORKDAYS(MAX(DATE(2026,12,1),Mitarbeiter!$C134),MIN(DATE(2026,13,0),IF(Mitarbeiter!$D134="",DATE(2026,13,0),Mitarbeiter!$D134),TODAY()),Einstellungen!$F$13:$F$67)))*N(Mitarbeiter!$E134)/IF(Einstellungen!$C$11="7 Tage",7,5),N('Ist-Stunden'!Q134)+(N(Krankheitstage!R134)+N(Krankheitstage!AD134))*N($C134))))</f>
        <v/>
      </c>
      <c r="AV134" s="76">
        <f>IF($B134="",0,IF(Einstellungen!$C$10="Ja",MAX(IF(Einstellungen!$C$11="7 Tage",MAX(0,(MIN(DATE(2027,2,0),IF(Mitarbeiter!$D134="",DATE(2027,2,0),Mitarbeiter!$D134),TODAY()))-(MAX(DATE(2027,1,1),Mitarbeiter!$C134))+1),MAX(0,NETWORKDAYS(MAX(DATE(2027,1,1),Mitarbeiter!$C134),MIN(DATE(2027,2,0),IF(Mitarbeiter!$D134="",DATE(2027,2,0),Mitarbeiter!$D134),TODAY()),Einstellungen!$F$13:$F$67)))*N(Mitarbeiter!$E134)/IF(Einstellungen!$C$11="7 Tage",7,5),N('Ist-Stunden'!R134)),MAX(IF(Einstellungen!$C$11="7 Tage",MAX(0,(MIN(DATE(2027,2,0),IF(Mitarbeiter!$D134="",DATE(2027,2,0),Mitarbeiter!$D134),TODAY()))-(MAX(DATE(2027,1,1),Mitarbeiter!$C134))+1),MAX(0,NETWORKDAYS(MAX(DATE(2027,1,1),Mitarbeiter!$C134),MIN(DATE(2027,2,0),IF(Mitarbeiter!$D134="",DATE(2027,2,0),Mitarbeiter!$D134),TODAY()),Einstellungen!$F$13:$F$67)))*N(Mitarbeiter!$E134)/IF(Einstellungen!$C$11="7 Tage",7,5),N('Ist-Stunden'!R134)+(N(Krankheitstage!AE134)+N(Krankheitstage!AQ134))*N($C134))))</f>
        <v/>
      </c>
      <c r="AW134" s="76">
        <f>IF($B134="",0,IF(Einstellungen!$C$10="Ja",MAX(IF(Einstellungen!$C$11="7 Tage",MAX(0,(MIN(DATE(2027,3,0),IF(Mitarbeiter!$D134="",DATE(2027,3,0),Mitarbeiter!$D134),TODAY()))-(MAX(DATE(2027,2,1),Mitarbeiter!$C134))+1),MAX(0,NETWORKDAYS(MAX(DATE(2027,2,1),Mitarbeiter!$C134),MIN(DATE(2027,3,0),IF(Mitarbeiter!$D134="",DATE(2027,3,0),Mitarbeiter!$D134),TODAY()),Einstellungen!$F$13:$F$67)))*N(Mitarbeiter!$E134)/IF(Einstellungen!$C$11="7 Tage",7,5),N('Ist-Stunden'!S134)),MAX(IF(Einstellungen!$C$11="7 Tage",MAX(0,(MIN(DATE(2027,3,0),IF(Mitarbeiter!$D134="",DATE(2027,3,0),Mitarbeiter!$D134),TODAY()))-(MAX(DATE(2027,2,1),Mitarbeiter!$C134))+1),MAX(0,NETWORKDAYS(MAX(DATE(2027,2,1),Mitarbeiter!$C134),MIN(DATE(2027,3,0),IF(Mitarbeiter!$D134="",DATE(2027,3,0),Mitarbeiter!$D134),TODAY()),Einstellungen!$F$13:$F$67)))*N(Mitarbeiter!$E134)/IF(Einstellungen!$C$11="7 Tage",7,5),N('Ist-Stunden'!S134)+(N(Krankheitstage!AF134)+N(Krankheitstage!AR134))*N($C134))))</f>
        <v/>
      </c>
      <c r="AX134" s="76">
        <f>IF($B134="",0,IF(Einstellungen!$C$10="Ja",MAX(IF(Einstellungen!$C$11="7 Tage",MAX(0,(MIN(DATE(2027,4,0),IF(Mitarbeiter!$D134="",DATE(2027,4,0),Mitarbeiter!$D134),TODAY()))-(MAX(DATE(2027,3,1),Mitarbeiter!$C134))+1),MAX(0,NETWORKDAYS(MAX(DATE(2027,3,1),Mitarbeiter!$C134),MIN(DATE(2027,4,0),IF(Mitarbeiter!$D134="",DATE(2027,4,0),Mitarbeiter!$D134),TODAY()),Einstellungen!$F$13:$F$67)))*N(Mitarbeiter!$E134)/IF(Einstellungen!$C$11="7 Tage",7,5),N('Ist-Stunden'!T134)),MAX(IF(Einstellungen!$C$11="7 Tage",MAX(0,(MIN(DATE(2027,4,0),IF(Mitarbeiter!$D134="",DATE(2027,4,0),Mitarbeiter!$D134),TODAY()))-(MAX(DATE(2027,3,1),Mitarbeiter!$C134))+1),MAX(0,NETWORKDAYS(MAX(DATE(2027,3,1),Mitarbeiter!$C134),MIN(DATE(2027,4,0),IF(Mitarbeiter!$D134="",DATE(2027,4,0),Mitarbeiter!$D134),TODAY()),Einstellungen!$F$13:$F$67)))*N(Mitarbeiter!$E134)/IF(Einstellungen!$C$11="7 Tage",7,5),N('Ist-Stunden'!T134)+(N(Krankheitstage!AG134)+N(Krankheitstage!AS134))*N($C134))))</f>
        <v/>
      </c>
      <c r="AY134" s="76">
        <f>IF($B134="",0,IF(Einstellungen!$C$10="Ja",MAX(IF(Einstellungen!$C$11="7 Tage",MAX(0,(MIN(DATE(2027,5,0),IF(Mitarbeiter!$D134="",DATE(2027,5,0),Mitarbeiter!$D134),TODAY()))-(MAX(DATE(2027,4,1),Mitarbeiter!$C134))+1),MAX(0,NETWORKDAYS(MAX(DATE(2027,4,1),Mitarbeiter!$C134),MIN(DATE(2027,5,0),IF(Mitarbeiter!$D134="",DATE(2027,5,0),Mitarbeiter!$D134),TODAY()),Einstellungen!$F$13:$F$67)))*N(Mitarbeiter!$E134)/IF(Einstellungen!$C$11="7 Tage",7,5),N('Ist-Stunden'!U134)),MAX(IF(Einstellungen!$C$11="7 Tage",MAX(0,(MIN(DATE(2027,5,0),IF(Mitarbeiter!$D134="",DATE(2027,5,0),Mitarbeiter!$D134),TODAY()))-(MAX(DATE(2027,4,1),Mitarbeiter!$C134))+1),MAX(0,NETWORKDAYS(MAX(DATE(2027,4,1),Mitarbeiter!$C134),MIN(DATE(2027,5,0),IF(Mitarbeiter!$D134="",DATE(2027,5,0),Mitarbeiter!$D134),TODAY()),Einstellungen!$F$13:$F$67)))*N(Mitarbeiter!$E134)/IF(Einstellungen!$C$11="7 Tage",7,5),N('Ist-Stunden'!U134)+(N(Krankheitstage!AH134)+N(Krankheitstage!AT134))*N($C134))))</f>
        <v/>
      </c>
      <c r="AZ134" s="76">
        <f>IF($B134="",0,IF(Einstellungen!$C$10="Ja",MAX(IF(Einstellungen!$C$11="7 Tage",MAX(0,(MIN(DATE(2027,6,0),IF(Mitarbeiter!$D134="",DATE(2027,6,0),Mitarbeiter!$D134),TODAY()))-(MAX(DATE(2027,5,1),Mitarbeiter!$C134))+1),MAX(0,NETWORKDAYS(MAX(DATE(2027,5,1),Mitarbeiter!$C134),MIN(DATE(2027,6,0),IF(Mitarbeiter!$D134="",DATE(2027,6,0),Mitarbeiter!$D134),TODAY()),Einstellungen!$F$13:$F$67)))*N(Mitarbeiter!$E134)/IF(Einstellungen!$C$11="7 Tage",7,5),N('Ist-Stunden'!V134)),MAX(IF(Einstellungen!$C$11="7 Tage",MAX(0,(MIN(DATE(2027,6,0),IF(Mitarbeiter!$D134="",DATE(2027,6,0),Mitarbeiter!$D134),TODAY()))-(MAX(DATE(2027,5,1),Mitarbeiter!$C134))+1),MAX(0,NETWORKDAYS(MAX(DATE(2027,5,1),Mitarbeiter!$C134),MIN(DATE(2027,6,0),IF(Mitarbeiter!$D134="",DATE(2027,6,0),Mitarbeiter!$D134),TODAY()),Einstellungen!$F$13:$F$67)))*N(Mitarbeiter!$E134)/IF(Einstellungen!$C$11="7 Tage",7,5),N('Ist-Stunden'!V134)+(N(Krankheitstage!AI134)+N(Krankheitstage!AU134))*N($C134))))</f>
        <v/>
      </c>
      <c r="BA134" s="76">
        <f>IF($B134="",0,IF(Einstellungen!$C$10="Ja",MAX(IF(Einstellungen!$C$11="7 Tage",MAX(0,(MIN(DATE(2027,7,0),IF(Mitarbeiter!$D134="",DATE(2027,7,0),Mitarbeiter!$D134),TODAY()))-(MAX(DATE(2027,6,1),Mitarbeiter!$C134))+1),MAX(0,NETWORKDAYS(MAX(DATE(2027,6,1),Mitarbeiter!$C134),MIN(DATE(2027,7,0),IF(Mitarbeiter!$D134="",DATE(2027,7,0),Mitarbeiter!$D134),TODAY()),Einstellungen!$F$13:$F$67)))*N(Mitarbeiter!$E134)/IF(Einstellungen!$C$11="7 Tage",7,5),N('Ist-Stunden'!W134)),MAX(IF(Einstellungen!$C$11="7 Tage",MAX(0,(MIN(DATE(2027,7,0),IF(Mitarbeiter!$D134="",DATE(2027,7,0),Mitarbeiter!$D134),TODAY()))-(MAX(DATE(2027,6,1),Mitarbeiter!$C134))+1),MAX(0,NETWORKDAYS(MAX(DATE(2027,6,1),Mitarbeiter!$C134),MIN(DATE(2027,7,0),IF(Mitarbeiter!$D134="",DATE(2027,7,0),Mitarbeiter!$D134),TODAY()),Einstellungen!$F$13:$F$67)))*N(Mitarbeiter!$E134)/IF(Einstellungen!$C$11="7 Tage",7,5),N('Ist-Stunden'!W134)+(N(Krankheitstage!AJ134)+N(Krankheitstage!AV134))*N($C134))))</f>
        <v/>
      </c>
      <c r="BB134" s="76">
        <f>IF($B134="",0,IF(Einstellungen!$C$10="Ja",MAX(IF(Einstellungen!$C$11="7 Tage",MAX(0,(MIN(DATE(2027,8,0),IF(Mitarbeiter!$D134="",DATE(2027,8,0),Mitarbeiter!$D134),TODAY()))-(MAX(DATE(2027,7,1),Mitarbeiter!$C134))+1),MAX(0,NETWORKDAYS(MAX(DATE(2027,7,1),Mitarbeiter!$C134),MIN(DATE(2027,8,0),IF(Mitarbeiter!$D134="",DATE(2027,8,0),Mitarbeiter!$D134),TODAY()),Einstellungen!$F$13:$F$67)))*N(Mitarbeiter!$E134)/IF(Einstellungen!$C$11="7 Tage",7,5),N('Ist-Stunden'!X134)),MAX(IF(Einstellungen!$C$11="7 Tage",MAX(0,(MIN(DATE(2027,8,0),IF(Mitarbeiter!$D134="",DATE(2027,8,0),Mitarbeiter!$D134),TODAY()))-(MAX(DATE(2027,7,1),Mitarbeiter!$C134))+1),MAX(0,NETWORKDAYS(MAX(DATE(2027,7,1),Mitarbeiter!$C134),MIN(DATE(2027,8,0),IF(Mitarbeiter!$D134="",DATE(2027,8,0),Mitarbeiter!$D134),TODAY()),Einstellungen!$F$13:$F$67)))*N(Mitarbeiter!$E134)/IF(Einstellungen!$C$11="7 Tage",7,5),N('Ist-Stunden'!X134)+(N(Krankheitstage!AK134)+N(Krankheitstage!AW134))*N($C134))))</f>
        <v/>
      </c>
      <c r="BC134" s="76">
        <f>IF($B134="",0,IF(Einstellungen!$C$10="Ja",MAX(IF(Einstellungen!$C$11="7 Tage",MAX(0,(MIN(DATE(2027,9,0),IF(Mitarbeiter!$D134="",DATE(2027,9,0),Mitarbeiter!$D134),TODAY()))-(MAX(DATE(2027,8,1),Mitarbeiter!$C134))+1),MAX(0,NETWORKDAYS(MAX(DATE(2027,8,1),Mitarbeiter!$C134),MIN(DATE(2027,9,0),IF(Mitarbeiter!$D134="",DATE(2027,9,0),Mitarbeiter!$D134),TODAY()),Einstellungen!$F$13:$F$67)))*N(Mitarbeiter!$E134)/IF(Einstellungen!$C$11="7 Tage",7,5),N('Ist-Stunden'!Y134)),MAX(IF(Einstellungen!$C$11="7 Tage",MAX(0,(MIN(DATE(2027,9,0),IF(Mitarbeiter!$D134="",DATE(2027,9,0),Mitarbeiter!$D134),TODAY()))-(MAX(DATE(2027,8,1),Mitarbeiter!$C134))+1),MAX(0,NETWORKDAYS(MAX(DATE(2027,8,1),Mitarbeiter!$C134),MIN(DATE(2027,9,0),IF(Mitarbeiter!$D134="",DATE(2027,9,0),Mitarbeiter!$D134),TODAY()),Einstellungen!$F$13:$F$67)))*N(Mitarbeiter!$E134)/IF(Einstellungen!$C$11="7 Tage",7,5),N('Ist-Stunden'!Y134)+(N(Krankheitstage!AL134)+N(Krankheitstage!AX134))*N($C134))))</f>
        <v/>
      </c>
      <c r="BD134" s="76">
        <f>IF($B134="",0,IF(Einstellungen!$C$10="Ja",MAX(IF(Einstellungen!$C$11="7 Tage",MAX(0,(MIN(DATE(2027,10,0),IF(Mitarbeiter!$D134="",DATE(2027,10,0),Mitarbeiter!$D134),TODAY()))-(MAX(DATE(2027,9,1),Mitarbeiter!$C134))+1),MAX(0,NETWORKDAYS(MAX(DATE(2027,9,1),Mitarbeiter!$C134),MIN(DATE(2027,10,0),IF(Mitarbeiter!$D134="",DATE(2027,10,0),Mitarbeiter!$D134),TODAY()),Einstellungen!$F$13:$F$67)))*N(Mitarbeiter!$E134)/IF(Einstellungen!$C$11="7 Tage",7,5),N('Ist-Stunden'!Z134)),MAX(IF(Einstellungen!$C$11="7 Tage",MAX(0,(MIN(DATE(2027,10,0),IF(Mitarbeiter!$D134="",DATE(2027,10,0),Mitarbeiter!$D134),TODAY()))-(MAX(DATE(2027,9,1),Mitarbeiter!$C134))+1),MAX(0,NETWORKDAYS(MAX(DATE(2027,9,1),Mitarbeiter!$C134),MIN(DATE(2027,10,0),IF(Mitarbeiter!$D134="",DATE(2027,10,0),Mitarbeiter!$D134),TODAY()),Einstellungen!$F$13:$F$67)))*N(Mitarbeiter!$E134)/IF(Einstellungen!$C$11="7 Tage",7,5),N('Ist-Stunden'!Z134)+(N(Krankheitstage!AM134)+N(Krankheitstage!AY134))*N($C134))))</f>
        <v/>
      </c>
      <c r="BE134" s="76">
        <f>IF($B134="",0,IF(Einstellungen!$C$10="Ja",MAX(IF(Einstellungen!$C$11="7 Tage",MAX(0,(MIN(DATE(2027,11,0),IF(Mitarbeiter!$D134="",DATE(2027,11,0),Mitarbeiter!$D134),TODAY()))-(MAX(DATE(2027,10,1),Mitarbeiter!$C134))+1),MAX(0,NETWORKDAYS(MAX(DATE(2027,10,1),Mitarbeiter!$C134),MIN(DATE(2027,11,0),IF(Mitarbeiter!$D134="",DATE(2027,11,0),Mitarbeiter!$D134),TODAY()),Einstellungen!$F$13:$F$67)))*N(Mitarbeiter!$E134)/IF(Einstellungen!$C$11="7 Tage",7,5),N('Ist-Stunden'!AA134)),MAX(IF(Einstellungen!$C$11="7 Tage",MAX(0,(MIN(DATE(2027,11,0),IF(Mitarbeiter!$D134="",DATE(2027,11,0),Mitarbeiter!$D134),TODAY()))-(MAX(DATE(2027,10,1),Mitarbeiter!$C134))+1),MAX(0,NETWORKDAYS(MAX(DATE(2027,10,1),Mitarbeiter!$C134),MIN(DATE(2027,11,0),IF(Mitarbeiter!$D134="",DATE(2027,11,0),Mitarbeiter!$D134),TODAY()),Einstellungen!$F$13:$F$67)))*N(Mitarbeiter!$E134)/IF(Einstellungen!$C$11="7 Tage",7,5),N('Ist-Stunden'!AA134)+(N(Krankheitstage!AN134)+N(Krankheitstage!AZ134))*N($C134))))</f>
        <v/>
      </c>
      <c r="BF134" s="76">
        <f>IF($B134="",0,IF(Einstellungen!$C$10="Ja",MAX(IF(Einstellungen!$C$11="7 Tage",MAX(0,(MIN(DATE(2027,12,0),IF(Mitarbeiter!$D134="",DATE(2027,12,0),Mitarbeiter!$D134),TODAY()))-(MAX(DATE(2027,11,1),Mitarbeiter!$C134))+1),MAX(0,NETWORKDAYS(MAX(DATE(2027,11,1),Mitarbeiter!$C134),MIN(DATE(2027,12,0),IF(Mitarbeiter!$D134="",DATE(2027,12,0),Mitarbeiter!$D134),TODAY()),Einstellungen!$F$13:$F$67)))*N(Mitarbeiter!$E134)/IF(Einstellungen!$C$11="7 Tage",7,5),N('Ist-Stunden'!AB134)),MAX(IF(Einstellungen!$C$11="7 Tage",MAX(0,(MIN(DATE(2027,12,0),IF(Mitarbeiter!$D134="",DATE(2027,12,0),Mitarbeiter!$D134),TODAY()))-(MAX(DATE(2027,11,1),Mitarbeiter!$C134))+1),MAX(0,NETWORKDAYS(MAX(DATE(2027,11,1),Mitarbeiter!$C134),MIN(DATE(2027,12,0),IF(Mitarbeiter!$D134="",DATE(2027,12,0),Mitarbeiter!$D134),TODAY()),Einstellungen!$F$13:$F$67)))*N(Mitarbeiter!$E134)/IF(Einstellungen!$C$11="7 Tage",7,5),N('Ist-Stunden'!AB134)+(N(Krankheitstage!AO134)+N(Krankheitstage!BA134))*N($C134))))</f>
        <v/>
      </c>
      <c r="BG134" s="76">
        <f>IF($B134="",0,IF(Einstellungen!$C$10="Ja",MAX(IF(Einstellungen!$C$11="7 Tage",MAX(0,(MIN(DATE(2027,13,0),IF(Mitarbeiter!$D134="",DATE(2027,13,0),Mitarbeiter!$D134),TODAY()))-(MAX(DATE(2027,12,1),Mitarbeiter!$C134))+1),MAX(0,NETWORKDAYS(MAX(DATE(2027,12,1),Mitarbeiter!$C134),MIN(DATE(2027,13,0),IF(Mitarbeiter!$D134="",DATE(2027,13,0),Mitarbeiter!$D134),TODAY()),Einstellungen!$F$13:$F$67)))*N(Mitarbeiter!$E134)/IF(Einstellungen!$C$11="7 Tage",7,5),N('Ist-Stunden'!AC134)),MAX(IF(Einstellungen!$C$11="7 Tage",MAX(0,(MIN(DATE(2027,13,0),IF(Mitarbeiter!$D134="",DATE(2027,13,0),Mitarbeiter!$D134),TODAY()))-(MAX(DATE(2027,12,1),Mitarbeiter!$C134))+1),MAX(0,NETWORKDAYS(MAX(DATE(2027,12,1),Mitarbeiter!$C134),MIN(DATE(2027,13,0),IF(Mitarbeiter!$D134="",DATE(2027,13,0),Mitarbeiter!$D134),TODAY()),Einstellungen!$F$13:$F$67)))*N(Mitarbeiter!$E134)/IF(Einstellungen!$C$11="7 Tage",7,5),N('Ist-Stunden'!AC134)+(N(Krankheitstage!AP134)+N(Krankheitstage!BB134))*N($C134))))</f>
        <v/>
      </c>
      <c r="BH134" s="76">
        <f>IF($B134="",0,IF(Einstellungen!$C$10="Ja",MAX(IF(Einstellungen!$C$11="7 Tage",MAX(0,(MIN(DATE(2028,2,0),IF(Mitarbeiter!$D134="",DATE(2028,2,0),Mitarbeiter!$D134),TODAY()))-(MAX(DATE(2028,1,1),Mitarbeiter!$C134))+1),MAX(0,NETWORKDAYS(MAX(DATE(2028,1,1),Mitarbeiter!$C134),MIN(DATE(2028,2,0),IF(Mitarbeiter!$D134="",DATE(2028,2,0),Mitarbeiter!$D134),TODAY()),Einstellungen!$F$13:$F$67)))*N(Mitarbeiter!$E134)/IF(Einstellungen!$C$11="7 Tage",7,5),N('Ist-Stunden'!AD134)),MAX(IF(Einstellungen!$C$11="7 Tage",MAX(0,(MIN(DATE(2028,2,0),IF(Mitarbeiter!$D134="",DATE(2028,2,0),Mitarbeiter!$D134),TODAY()))-(MAX(DATE(2028,1,1),Mitarbeiter!$C134))+1),MAX(0,NETWORKDAYS(MAX(DATE(2028,1,1),Mitarbeiter!$C134),MIN(DATE(2028,2,0),IF(Mitarbeiter!$D134="",DATE(2028,2,0),Mitarbeiter!$D134),TODAY()),Einstellungen!$F$13:$F$67)))*N(Mitarbeiter!$E134)/IF(Einstellungen!$C$11="7 Tage",7,5),N('Ist-Stunden'!AD134)+(N(Krankheitstage!BC134)+N(Krankheitstage!BO134))*N($C134))))</f>
        <v/>
      </c>
      <c r="BI134" s="76">
        <f>IF($B134="",0,IF(Einstellungen!$C$10="Ja",MAX(IF(Einstellungen!$C$11="7 Tage",MAX(0,(MIN(DATE(2028,3,0),IF(Mitarbeiter!$D134="",DATE(2028,3,0),Mitarbeiter!$D134),TODAY()))-(MAX(DATE(2028,2,1),Mitarbeiter!$C134))+1),MAX(0,NETWORKDAYS(MAX(DATE(2028,2,1),Mitarbeiter!$C134),MIN(DATE(2028,3,0),IF(Mitarbeiter!$D134="",DATE(2028,3,0),Mitarbeiter!$D134),TODAY()),Einstellungen!$F$13:$F$67)))*N(Mitarbeiter!$E134)/IF(Einstellungen!$C$11="7 Tage",7,5),N('Ist-Stunden'!AE134)),MAX(IF(Einstellungen!$C$11="7 Tage",MAX(0,(MIN(DATE(2028,3,0),IF(Mitarbeiter!$D134="",DATE(2028,3,0),Mitarbeiter!$D134),TODAY()))-(MAX(DATE(2028,2,1),Mitarbeiter!$C134))+1),MAX(0,NETWORKDAYS(MAX(DATE(2028,2,1),Mitarbeiter!$C134),MIN(DATE(2028,3,0),IF(Mitarbeiter!$D134="",DATE(2028,3,0),Mitarbeiter!$D134),TODAY()),Einstellungen!$F$13:$F$67)))*N(Mitarbeiter!$E134)/IF(Einstellungen!$C$11="7 Tage",7,5),N('Ist-Stunden'!AE134)+(N(Krankheitstage!BD134)+N(Krankheitstage!BP134))*N($C134))))</f>
        <v/>
      </c>
      <c r="BJ134" s="76">
        <f>IF($B134="",0,IF(Einstellungen!$C$10="Ja",MAX(IF(Einstellungen!$C$11="7 Tage",MAX(0,(MIN(DATE(2028,4,0),IF(Mitarbeiter!$D134="",DATE(2028,4,0),Mitarbeiter!$D134),TODAY()))-(MAX(DATE(2028,3,1),Mitarbeiter!$C134))+1),MAX(0,NETWORKDAYS(MAX(DATE(2028,3,1),Mitarbeiter!$C134),MIN(DATE(2028,4,0),IF(Mitarbeiter!$D134="",DATE(2028,4,0),Mitarbeiter!$D134),TODAY()),Einstellungen!$F$13:$F$67)))*N(Mitarbeiter!$E134)/IF(Einstellungen!$C$11="7 Tage",7,5),N('Ist-Stunden'!AF134)),MAX(IF(Einstellungen!$C$11="7 Tage",MAX(0,(MIN(DATE(2028,4,0),IF(Mitarbeiter!$D134="",DATE(2028,4,0),Mitarbeiter!$D134),TODAY()))-(MAX(DATE(2028,3,1),Mitarbeiter!$C134))+1),MAX(0,NETWORKDAYS(MAX(DATE(2028,3,1),Mitarbeiter!$C134),MIN(DATE(2028,4,0),IF(Mitarbeiter!$D134="",DATE(2028,4,0),Mitarbeiter!$D134),TODAY()),Einstellungen!$F$13:$F$67)))*N(Mitarbeiter!$E134)/IF(Einstellungen!$C$11="7 Tage",7,5),N('Ist-Stunden'!AF134)+(N(Krankheitstage!BE134)+N(Krankheitstage!BQ134))*N($C134))))</f>
        <v/>
      </c>
      <c r="BK134" s="76">
        <f>IF($B134="",0,IF(Einstellungen!$C$10="Ja",MAX(IF(Einstellungen!$C$11="7 Tage",MAX(0,(MIN(DATE(2028,5,0),IF(Mitarbeiter!$D134="",DATE(2028,5,0),Mitarbeiter!$D134),TODAY()))-(MAX(DATE(2028,4,1),Mitarbeiter!$C134))+1),MAX(0,NETWORKDAYS(MAX(DATE(2028,4,1),Mitarbeiter!$C134),MIN(DATE(2028,5,0),IF(Mitarbeiter!$D134="",DATE(2028,5,0),Mitarbeiter!$D134),TODAY()),Einstellungen!$F$13:$F$67)))*N(Mitarbeiter!$E134)/IF(Einstellungen!$C$11="7 Tage",7,5),N('Ist-Stunden'!AG134)),MAX(IF(Einstellungen!$C$11="7 Tage",MAX(0,(MIN(DATE(2028,5,0),IF(Mitarbeiter!$D134="",DATE(2028,5,0),Mitarbeiter!$D134),TODAY()))-(MAX(DATE(2028,4,1),Mitarbeiter!$C134))+1),MAX(0,NETWORKDAYS(MAX(DATE(2028,4,1),Mitarbeiter!$C134),MIN(DATE(2028,5,0),IF(Mitarbeiter!$D134="",DATE(2028,5,0),Mitarbeiter!$D134),TODAY()),Einstellungen!$F$13:$F$67)))*N(Mitarbeiter!$E134)/IF(Einstellungen!$C$11="7 Tage",7,5),N('Ist-Stunden'!AG134)+(N(Krankheitstage!BF134)+N(Krankheitstage!BR134))*N($C134))))</f>
        <v/>
      </c>
      <c r="BL134" s="76">
        <f>IF($B134="",0,IF(Einstellungen!$C$10="Ja",MAX(IF(Einstellungen!$C$11="7 Tage",MAX(0,(MIN(DATE(2028,6,0),IF(Mitarbeiter!$D134="",DATE(2028,6,0),Mitarbeiter!$D134),TODAY()))-(MAX(DATE(2028,5,1),Mitarbeiter!$C134))+1),MAX(0,NETWORKDAYS(MAX(DATE(2028,5,1),Mitarbeiter!$C134),MIN(DATE(2028,6,0),IF(Mitarbeiter!$D134="",DATE(2028,6,0),Mitarbeiter!$D134),TODAY()),Einstellungen!$F$13:$F$67)))*N(Mitarbeiter!$E134)/IF(Einstellungen!$C$11="7 Tage",7,5),N('Ist-Stunden'!AH134)),MAX(IF(Einstellungen!$C$11="7 Tage",MAX(0,(MIN(DATE(2028,6,0),IF(Mitarbeiter!$D134="",DATE(2028,6,0),Mitarbeiter!$D134),TODAY()))-(MAX(DATE(2028,5,1),Mitarbeiter!$C134))+1),MAX(0,NETWORKDAYS(MAX(DATE(2028,5,1),Mitarbeiter!$C134),MIN(DATE(2028,6,0),IF(Mitarbeiter!$D134="",DATE(2028,6,0),Mitarbeiter!$D134),TODAY()),Einstellungen!$F$13:$F$67)))*N(Mitarbeiter!$E134)/IF(Einstellungen!$C$11="7 Tage",7,5),N('Ist-Stunden'!AH134)+(N(Krankheitstage!BG134)+N(Krankheitstage!BS134))*N($C134))))</f>
        <v/>
      </c>
      <c r="BM134" s="76">
        <f>IF($B134="",0,IF(Einstellungen!$C$10="Ja",MAX(IF(Einstellungen!$C$11="7 Tage",MAX(0,(MIN(DATE(2028,7,0),IF(Mitarbeiter!$D134="",DATE(2028,7,0),Mitarbeiter!$D134),TODAY()))-(MAX(DATE(2028,6,1),Mitarbeiter!$C134))+1),MAX(0,NETWORKDAYS(MAX(DATE(2028,6,1),Mitarbeiter!$C134),MIN(DATE(2028,7,0),IF(Mitarbeiter!$D134="",DATE(2028,7,0),Mitarbeiter!$D134),TODAY()),Einstellungen!$F$13:$F$67)))*N(Mitarbeiter!$E134)/IF(Einstellungen!$C$11="7 Tage",7,5),N('Ist-Stunden'!AI134)),MAX(IF(Einstellungen!$C$11="7 Tage",MAX(0,(MIN(DATE(2028,7,0),IF(Mitarbeiter!$D134="",DATE(2028,7,0),Mitarbeiter!$D134),TODAY()))-(MAX(DATE(2028,6,1),Mitarbeiter!$C134))+1),MAX(0,NETWORKDAYS(MAX(DATE(2028,6,1),Mitarbeiter!$C134),MIN(DATE(2028,7,0),IF(Mitarbeiter!$D134="",DATE(2028,7,0),Mitarbeiter!$D134),TODAY()),Einstellungen!$F$13:$F$67)))*N(Mitarbeiter!$E134)/IF(Einstellungen!$C$11="7 Tage",7,5),N('Ist-Stunden'!AI134)+(N(Krankheitstage!BH134)+N(Krankheitstage!BT134))*N($C134))))</f>
        <v/>
      </c>
      <c r="BN134" s="76">
        <f>IF($B134="",0,IF(Einstellungen!$C$10="Ja",MAX(IF(Einstellungen!$C$11="7 Tage",MAX(0,(MIN(DATE(2028,8,0),IF(Mitarbeiter!$D134="",DATE(2028,8,0),Mitarbeiter!$D134),TODAY()))-(MAX(DATE(2028,7,1),Mitarbeiter!$C134))+1),MAX(0,NETWORKDAYS(MAX(DATE(2028,7,1),Mitarbeiter!$C134),MIN(DATE(2028,8,0),IF(Mitarbeiter!$D134="",DATE(2028,8,0),Mitarbeiter!$D134),TODAY()),Einstellungen!$F$13:$F$67)))*N(Mitarbeiter!$E134)/IF(Einstellungen!$C$11="7 Tage",7,5),N('Ist-Stunden'!AJ134)),MAX(IF(Einstellungen!$C$11="7 Tage",MAX(0,(MIN(DATE(2028,8,0),IF(Mitarbeiter!$D134="",DATE(2028,8,0),Mitarbeiter!$D134),TODAY()))-(MAX(DATE(2028,7,1),Mitarbeiter!$C134))+1),MAX(0,NETWORKDAYS(MAX(DATE(2028,7,1),Mitarbeiter!$C134),MIN(DATE(2028,8,0),IF(Mitarbeiter!$D134="",DATE(2028,8,0),Mitarbeiter!$D134),TODAY()),Einstellungen!$F$13:$F$67)))*N(Mitarbeiter!$E134)/IF(Einstellungen!$C$11="7 Tage",7,5),N('Ist-Stunden'!AJ134)+(N(Krankheitstage!BI134)+N(Krankheitstage!BU134))*N($C134))))</f>
        <v/>
      </c>
      <c r="BO134" s="76">
        <f>IF($B134="",0,IF(Einstellungen!$C$10="Ja",MAX(IF(Einstellungen!$C$11="7 Tage",MAX(0,(MIN(DATE(2028,9,0),IF(Mitarbeiter!$D134="",DATE(2028,9,0),Mitarbeiter!$D134),TODAY()))-(MAX(DATE(2028,8,1),Mitarbeiter!$C134))+1),MAX(0,NETWORKDAYS(MAX(DATE(2028,8,1),Mitarbeiter!$C134),MIN(DATE(2028,9,0),IF(Mitarbeiter!$D134="",DATE(2028,9,0),Mitarbeiter!$D134),TODAY()),Einstellungen!$F$13:$F$67)))*N(Mitarbeiter!$E134)/IF(Einstellungen!$C$11="7 Tage",7,5),N('Ist-Stunden'!AK134)),MAX(IF(Einstellungen!$C$11="7 Tage",MAX(0,(MIN(DATE(2028,9,0),IF(Mitarbeiter!$D134="",DATE(2028,9,0),Mitarbeiter!$D134),TODAY()))-(MAX(DATE(2028,8,1),Mitarbeiter!$C134))+1),MAX(0,NETWORKDAYS(MAX(DATE(2028,8,1),Mitarbeiter!$C134),MIN(DATE(2028,9,0),IF(Mitarbeiter!$D134="",DATE(2028,9,0),Mitarbeiter!$D134),TODAY()),Einstellungen!$F$13:$F$67)))*N(Mitarbeiter!$E134)/IF(Einstellungen!$C$11="7 Tage",7,5),N('Ist-Stunden'!AK134)+(N(Krankheitstage!BJ134)+N(Krankheitstage!BV134))*N($C134))))</f>
        <v/>
      </c>
      <c r="BP134" s="76">
        <f>IF($B134="",0,IF(Einstellungen!$C$10="Ja",MAX(IF(Einstellungen!$C$11="7 Tage",MAX(0,(MIN(DATE(2028,10,0),IF(Mitarbeiter!$D134="",DATE(2028,10,0),Mitarbeiter!$D134),TODAY()))-(MAX(DATE(2028,9,1),Mitarbeiter!$C134))+1),MAX(0,NETWORKDAYS(MAX(DATE(2028,9,1),Mitarbeiter!$C134),MIN(DATE(2028,10,0),IF(Mitarbeiter!$D134="",DATE(2028,10,0),Mitarbeiter!$D134),TODAY()),Einstellungen!$F$13:$F$67)))*N(Mitarbeiter!$E134)/IF(Einstellungen!$C$11="7 Tage",7,5),N('Ist-Stunden'!AL134)),MAX(IF(Einstellungen!$C$11="7 Tage",MAX(0,(MIN(DATE(2028,10,0),IF(Mitarbeiter!$D134="",DATE(2028,10,0),Mitarbeiter!$D134),TODAY()))-(MAX(DATE(2028,9,1),Mitarbeiter!$C134))+1),MAX(0,NETWORKDAYS(MAX(DATE(2028,9,1),Mitarbeiter!$C134),MIN(DATE(2028,10,0),IF(Mitarbeiter!$D134="",DATE(2028,10,0),Mitarbeiter!$D134),TODAY()),Einstellungen!$F$13:$F$67)))*N(Mitarbeiter!$E134)/IF(Einstellungen!$C$11="7 Tage",7,5),N('Ist-Stunden'!AL134)+(N(Krankheitstage!BK134)+N(Krankheitstage!BW134))*N($C134))))</f>
        <v/>
      </c>
      <c r="BQ134" s="76">
        <f>IF($B134="",0,IF(Einstellungen!$C$10="Ja",MAX(IF(Einstellungen!$C$11="7 Tage",MAX(0,(MIN(DATE(2028,11,0),IF(Mitarbeiter!$D134="",DATE(2028,11,0),Mitarbeiter!$D134),TODAY()))-(MAX(DATE(2028,10,1),Mitarbeiter!$C134))+1),MAX(0,NETWORKDAYS(MAX(DATE(2028,10,1),Mitarbeiter!$C134),MIN(DATE(2028,11,0),IF(Mitarbeiter!$D134="",DATE(2028,11,0),Mitarbeiter!$D134),TODAY()),Einstellungen!$F$13:$F$67)))*N(Mitarbeiter!$E134)/IF(Einstellungen!$C$11="7 Tage",7,5),N('Ist-Stunden'!AM134)),MAX(IF(Einstellungen!$C$11="7 Tage",MAX(0,(MIN(DATE(2028,11,0),IF(Mitarbeiter!$D134="",DATE(2028,11,0),Mitarbeiter!$D134),TODAY()))-(MAX(DATE(2028,10,1),Mitarbeiter!$C134))+1),MAX(0,NETWORKDAYS(MAX(DATE(2028,10,1),Mitarbeiter!$C134),MIN(DATE(2028,11,0),IF(Mitarbeiter!$D134="",DATE(2028,11,0),Mitarbeiter!$D134),TODAY()),Einstellungen!$F$13:$F$67)))*N(Mitarbeiter!$E134)/IF(Einstellungen!$C$11="7 Tage",7,5),N('Ist-Stunden'!AM134)+(N(Krankheitstage!BL134)+N(Krankheitstage!BX134))*N($C134))))</f>
        <v/>
      </c>
      <c r="BR134" s="76">
        <f>IF($B134="",0,IF(Einstellungen!$C$10="Ja",MAX(IF(Einstellungen!$C$11="7 Tage",MAX(0,(MIN(DATE(2028,12,0),IF(Mitarbeiter!$D134="",DATE(2028,12,0),Mitarbeiter!$D134),TODAY()))-(MAX(DATE(2028,11,1),Mitarbeiter!$C134))+1),MAX(0,NETWORKDAYS(MAX(DATE(2028,11,1),Mitarbeiter!$C134),MIN(DATE(2028,12,0),IF(Mitarbeiter!$D134="",DATE(2028,12,0),Mitarbeiter!$D134),TODAY()),Einstellungen!$F$13:$F$67)))*N(Mitarbeiter!$E134)/IF(Einstellungen!$C$11="7 Tage",7,5),N('Ist-Stunden'!AN134)),MAX(IF(Einstellungen!$C$11="7 Tage",MAX(0,(MIN(DATE(2028,12,0),IF(Mitarbeiter!$D134="",DATE(2028,12,0),Mitarbeiter!$D134),TODAY()))-(MAX(DATE(2028,11,1),Mitarbeiter!$C134))+1),MAX(0,NETWORKDAYS(MAX(DATE(2028,11,1),Mitarbeiter!$C134),MIN(DATE(2028,12,0),IF(Mitarbeiter!$D134="",DATE(2028,12,0),Mitarbeiter!$D134),TODAY()),Einstellungen!$F$13:$F$67)))*N(Mitarbeiter!$E134)/IF(Einstellungen!$C$11="7 Tage",7,5),N('Ist-Stunden'!AN134)+(N(Krankheitstage!BM134)+N(Krankheitstage!BY134))*N($C134))))</f>
        <v/>
      </c>
      <c r="BS134" s="76">
        <f>IF($B134="",0,IF(Einstellungen!$C$10="Ja",MAX(IF(Einstellungen!$C$11="7 Tage",MAX(0,(MIN(DATE(2028,13,0),IF(Mitarbeiter!$D134="",DATE(2028,13,0),Mitarbeiter!$D134),TODAY()))-(MAX(DATE(2028,12,1),Mitarbeiter!$C134))+1),MAX(0,NETWORKDAYS(MAX(DATE(2028,12,1),Mitarbeiter!$C134),MIN(DATE(2028,13,0),IF(Mitarbeiter!$D134="",DATE(2028,13,0),Mitarbeiter!$D134),TODAY()),Einstellungen!$F$13:$F$67)))*N(Mitarbeiter!$E134)/IF(Einstellungen!$C$11="7 Tage",7,5),N('Ist-Stunden'!AO134)),MAX(IF(Einstellungen!$C$11="7 Tage",MAX(0,(MIN(DATE(2028,13,0),IF(Mitarbeiter!$D134="",DATE(2028,13,0),Mitarbeiter!$D134),TODAY()))-(MAX(DATE(2028,12,1),Mitarbeiter!$C134))+1),MAX(0,NETWORKDAYS(MAX(DATE(2028,12,1),Mitarbeiter!$C134),MIN(DATE(2028,13,0),IF(Mitarbeiter!$D134="",DATE(2028,13,0),Mitarbeiter!$D134),TODAY()),Einstellungen!$F$13:$F$67)))*N(Mitarbeiter!$E134)/IF(Einstellungen!$C$11="7 Tage",7,5),N('Ist-Stunden'!AO134)+(N(Krankheitstage!BN134)+N(Krankheitstage!BZ134))*N($C134))))</f>
        <v/>
      </c>
      <c r="BT134" s="76">
        <f>IF($B134="",0,IF(Einstellungen!$C$10="Ja",MAX(IF(Einstellungen!$C$11="7 Tage",MAX(0,(MIN(DATE(2029,2,0),IF(Mitarbeiter!$D134="",DATE(2029,2,0),Mitarbeiter!$D134),TODAY()))-(MAX(DATE(2029,1,1),Mitarbeiter!$C134))+1),MAX(0,NETWORKDAYS(MAX(DATE(2029,1,1),Mitarbeiter!$C134),MIN(DATE(2029,2,0),IF(Mitarbeiter!$D134="",DATE(2029,2,0),Mitarbeiter!$D134),TODAY()),Einstellungen!$F$13:$F$67)))*N(Mitarbeiter!$E134)/IF(Einstellungen!$C$11="7 Tage",7,5),N('Ist-Stunden'!AP134)),MAX(IF(Einstellungen!$C$11="7 Tage",MAX(0,(MIN(DATE(2029,2,0),IF(Mitarbeiter!$D134="",DATE(2029,2,0),Mitarbeiter!$D134),TODAY()))-(MAX(DATE(2029,1,1),Mitarbeiter!$C134))+1),MAX(0,NETWORKDAYS(MAX(DATE(2029,1,1),Mitarbeiter!$C134),MIN(DATE(2029,2,0),IF(Mitarbeiter!$D134="",DATE(2029,2,0),Mitarbeiter!$D134),TODAY()),Einstellungen!$F$13:$F$67)))*N(Mitarbeiter!$E134)/IF(Einstellungen!$C$11="7 Tage",7,5),N('Ist-Stunden'!AP134)+(N(Krankheitstage!CA134)+N(Krankheitstage!CM134))*N($C134))))</f>
        <v/>
      </c>
      <c r="BU134" s="76">
        <f>IF($B134="",0,IF(Einstellungen!$C$10="Ja",MAX(IF(Einstellungen!$C$11="7 Tage",MAX(0,(MIN(DATE(2029,3,0),IF(Mitarbeiter!$D134="",DATE(2029,3,0),Mitarbeiter!$D134),TODAY()))-(MAX(DATE(2029,2,1),Mitarbeiter!$C134))+1),MAX(0,NETWORKDAYS(MAX(DATE(2029,2,1),Mitarbeiter!$C134),MIN(DATE(2029,3,0),IF(Mitarbeiter!$D134="",DATE(2029,3,0),Mitarbeiter!$D134),TODAY()),Einstellungen!$F$13:$F$67)))*N(Mitarbeiter!$E134)/IF(Einstellungen!$C$11="7 Tage",7,5),N('Ist-Stunden'!AQ134)),MAX(IF(Einstellungen!$C$11="7 Tage",MAX(0,(MIN(DATE(2029,3,0),IF(Mitarbeiter!$D134="",DATE(2029,3,0),Mitarbeiter!$D134),TODAY()))-(MAX(DATE(2029,2,1),Mitarbeiter!$C134))+1),MAX(0,NETWORKDAYS(MAX(DATE(2029,2,1),Mitarbeiter!$C134),MIN(DATE(2029,3,0),IF(Mitarbeiter!$D134="",DATE(2029,3,0),Mitarbeiter!$D134),TODAY()),Einstellungen!$F$13:$F$67)))*N(Mitarbeiter!$E134)/IF(Einstellungen!$C$11="7 Tage",7,5),N('Ist-Stunden'!AQ134)+(N(Krankheitstage!CB134)+N(Krankheitstage!CN134))*N($C134))))</f>
        <v/>
      </c>
      <c r="BV134" s="76">
        <f>IF($B134="",0,IF(Einstellungen!$C$10="Ja",MAX(IF(Einstellungen!$C$11="7 Tage",MAX(0,(MIN(DATE(2029,4,0),IF(Mitarbeiter!$D134="",DATE(2029,4,0),Mitarbeiter!$D134),TODAY()))-(MAX(DATE(2029,3,1),Mitarbeiter!$C134))+1),MAX(0,NETWORKDAYS(MAX(DATE(2029,3,1),Mitarbeiter!$C134),MIN(DATE(2029,4,0),IF(Mitarbeiter!$D134="",DATE(2029,4,0),Mitarbeiter!$D134),TODAY()),Einstellungen!$F$13:$F$67)))*N(Mitarbeiter!$E134)/IF(Einstellungen!$C$11="7 Tage",7,5),N('Ist-Stunden'!AR134)),MAX(IF(Einstellungen!$C$11="7 Tage",MAX(0,(MIN(DATE(2029,4,0),IF(Mitarbeiter!$D134="",DATE(2029,4,0),Mitarbeiter!$D134),TODAY()))-(MAX(DATE(2029,3,1),Mitarbeiter!$C134))+1),MAX(0,NETWORKDAYS(MAX(DATE(2029,3,1),Mitarbeiter!$C134),MIN(DATE(2029,4,0),IF(Mitarbeiter!$D134="",DATE(2029,4,0),Mitarbeiter!$D134),TODAY()),Einstellungen!$F$13:$F$67)))*N(Mitarbeiter!$E134)/IF(Einstellungen!$C$11="7 Tage",7,5),N('Ist-Stunden'!AR134)+(N(Krankheitstage!CC134)+N(Krankheitstage!CO134))*N($C134))))</f>
        <v/>
      </c>
      <c r="BW134" s="76">
        <f>IF($B134="",0,IF(Einstellungen!$C$10="Ja",MAX(IF(Einstellungen!$C$11="7 Tage",MAX(0,(MIN(DATE(2029,5,0),IF(Mitarbeiter!$D134="",DATE(2029,5,0),Mitarbeiter!$D134),TODAY()))-(MAX(DATE(2029,4,1),Mitarbeiter!$C134))+1),MAX(0,NETWORKDAYS(MAX(DATE(2029,4,1),Mitarbeiter!$C134),MIN(DATE(2029,5,0),IF(Mitarbeiter!$D134="",DATE(2029,5,0),Mitarbeiter!$D134),TODAY()),Einstellungen!$F$13:$F$67)))*N(Mitarbeiter!$E134)/IF(Einstellungen!$C$11="7 Tage",7,5),N('Ist-Stunden'!AS134)),MAX(IF(Einstellungen!$C$11="7 Tage",MAX(0,(MIN(DATE(2029,5,0),IF(Mitarbeiter!$D134="",DATE(2029,5,0),Mitarbeiter!$D134),TODAY()))-(MAX(DATE(2029,4,1),Mitarbeiter!$C134))+1),MAX(0,NETWORKDAYS(MAX(DATE(2029,4,1),Mitarbeiter!$C134),MIN(DATE(2029,5,0),IF(Mitarbeiter!$D134="",DATE(2029,5,0),Mitarbeiter!$D134),TODAY()),Einstellungen!$F$13:$F$67)))*N(Mitarbeiter!$E134)/IF(Einstellungen!$C$11="7 Tage",7,5),N('Ist-Stunden'!AS134)+(N(Krankheitstage!CD134)+N(Krankheitstage!CP134))*N($C134))))</f>
        <v/>
      </c>
      <c r="BX134" s="76">
        <f>IF($B134="",0,IF(Einstellungen!$C$10="Ja",MAX(IF(Einstellungen!$C$11="7 Tage",MAX(0,(MIN(DATE(2029,6,0),IF(Mitarbeiter!$D134="",DATE(2029,6,0),Mitarbeiter!$D134),TODAY()))-(MAX(DATE(2029,5,1),Mitarbeiter!$C134))+1),MAX(0,NETWORKDAYS(MAX(DATE(2029,5,1),Mitarbeiter!$C134),MIN(DATE(2029,6,0),IF(Mitarbeiter!$D134="",DATE(2029,6,0),Mitarbeiter!$D134),TODAY()),Einstellungen!$F$13:$F$67)))*N(Mitarbeiter!$E134)/IF(Einstellungen!$C$11="7 Tage",7,5),N('Ist-Stunden'!AT134)),MAX(IF(Einstellungen!$C$11="7 Tage",MAX(0,(MIN(DATE(2029,6,0),IF(Mitarbeiter!$D134="",DATE(2029,6,0),Mitarbeiter!$D134),TODAY()))-(MAX(DATE(2029,5,1),Mitarbeiter!$C134))+1),MAX(0,NETWORKDAYS(MAX(DATE(2029,5,1),Mitarbeiter!$C134),MIN(DATE(2029,6,0),IF(Mitarbeiter!$D134="",DATE(2029,6,0),Mitarbeiter!$D134),TODAY()),Einstellungen!$F$13:$F$67)))*N(Mitarbeiter!$E134)/IF(Einstellungen!$C$11="7 Tage",7,5),N('Ist-Stunden'!AT134)+(N(Krankheitstage!CE134)+N(Krankheitstage!CQ134))*N($C134))))</f>
        <v/>
      </c>
      <c r="BY134" s="76">
        <f>IF($B134="",0,IF(Einstellungen!$C$10="Ja",MAX(IF(Einstellungen!$C$11="7 Tage",MAX(0,(MIN(DATE(2029,7,0),IF(Mitarbeiter!$D134="",DATE(2029,7,0),Mitarbeiter!$D134),TODAY()))-(MAX(DATE(2029,6,1),Mitarbeiter!$C134))+1),MAX(0,NETWORKDAYS(MAX(DATE(2029,6,1),Mitarbeiter!$C134),MIN(DATE(2029,7,0),IF(Mitarbeiter!$D134="",DATE(2029,7,0),Mitarbeiter!$D134),TODAY()),Einstellungen!$F$13:$F$67)))*N(Mitarbeiter!$E134)/IF(Einstellungen!$C$11="7 Tage",7,5),N('Ist-Stunden'!AU134)),MAX(IF(Einstellungen!$C$11="7 Tage",MAX(0,(MIN(DATE(2029,7,0),IF(Mitarbeiter!$D134="",DATE(2029,7,0),Mitarbeiter!$D134),TODAY()))-(MAX(DATE(2029,6,1),Mitarbeiter!$C134))+1),MAX(0,NETWORKDAYS(MAX(DATE(2029,6,1),Mitarbeiter!$C134),MIN(DATE(2029,7,0),IF(Mitarbeiter!$D134="",DATE(2029,7,0),Mitarbeiter!$D134),TODAY()),Einstellungen!$F$13:$F$67)))*N(Mitarbeiter!$E134)/IF(Einstellungen!$C$11="7 Tage",7,5),N('Ist-Stunden'!AU134)+(N(Krankheitstage!CF134)+N(Krankheitstage!CR134))*N($C134))))</f>
        <v/>
      </c>
      <c r="BZ134" s="76">
        <f>IF($B134="",0,IF(Einstellungen!$C$10="Ja",MAX(IF(Einstellungen!$C$11="7 Tage",MAX(0,(MIN(DATE(2029,8,0),IF(Mitarbeiter!$D134="",DATE(2029,8,0),Mitarbeiter!$D134),TODAY()))-(MAX(DATE(2029,7,1),Mitarbeiter!$C134))+1),MAX(0,NETWORKDAYS(MAX(DATE(2029,7,1),Mitarbeiter!$C134),MIN(DATE(2029,8,0),IF(Mitarbeiter!$D134="",DATE(2029,8,0),Mitarbeiter!$D134),TODAY()),Einstellungen!$F$13:$F$67)))*N(Mitarbeiter!$E134)/IF(Einstellungen!$C$11="7 Tage",7,5),N('Ist-Stunden'!AV134)),MAX(IF(Einstellungen!$C$11="7 Tage",MAX(0,(MIN(DATE(2029,8,0),IF(Mitarbeiter!$D134="",DATE(2029,8,0),Mitarbeiter!$D134),TODAY()))-(MAX(DATE(2029,7,1),Mitarbeiter!$C134))+1),MAX(0,NETWORKDAYS(MAX(DATE(2029,7,1),Mitarbeiter!$C134),MIN(DATE(2029,8,0),IF(Mitarbeiter!$D134="",DATE(2029,8,0),Mitarbeiter!$D134),TODAY()),Einstellungen!$F$13:$F$67)))*N(Mitarbeiter!$E134)/IF(Einstellungen!$C$11="7 Tage",7,5),N('Ist-Stunden'!AV134)+(N(Krankheitstage!CG134)+N(Krankheitstage!CS134))*N($C134))))</f>
        <v/>
      </c>
      <c r="CA134" s="76">
        <f>IF($B134="",0,IF(Einstellungen!$C$10="Ja",MAX(IF(Einstellungen!$C$11="7 Tage",MAX(0,(MIN(DATE(2029,9,0),IF(Mitarbeiter!$D134="",DATE(2029,9,0),Mitarbeiter!$D134),TODAY()))-(MAX(DATE(2029,8,1),Mitarbeiter!$C134))+1),MAX(0,NETWORKDAYS(MAX(DATE(2029,8,1),Mitarbeiter!$C134),MIN(DATE(2029,9,0),IF(Mitarbeiter!$D134="",DATE(2029,9,0),Mitarbeiter!$D134),TODAY()),Einstellungen!$F$13:$F$67)))*N(Mitarbeiter!$E134)/IF(Einstellungen!$C$11="7 Tage",7,5),N('Ist-Stunden'!AW134)),MAX(IF(Einstellungen!$C$11="7 Tage",MAX(0,(MIN(DATE(2029,9,0),IF(Mitarbeiter!$D134="",DATE(2029,9,0),Mitarbeiter!$D134),TODAY()))-(MAX(DATE(2029,8,1),Mitarbeiter!$C134))+1),MAX(0,NETWORKDAYS(MAX(DATE(2029,8,1),Mitarbeiter!$C134),MIN(DATE(2029,9,0),IF(Mitarbeiter!$D134="",DATE(2029,9,0),Mitarbeiter!$D134),TODAY()),Einstellungen!$F$13:$F$67)))*N(Mitarbeiter!$E134)/IF(Einstellungen!$C$11="7 Tage",7,5),N('Ist-Stunden'!AW134)+(N(Krankheitstage!CH134)+N(Krankheitstage!CT134))*N($C134))))</f>
        <v/>
      </c>
      <c r="CB134" s="76">
        <f>IF($B134="",0,IF(Einstellungen!$C$10="Ja",MAX(IF(Einstellungen!$C$11="7 Tage",MAX(0,(MIN(DATE(2029,10,0),IF(Mitarbeiter!$D134="",DATE(2029,10,0),Mitarbeiter!$D134),TODAY()))-(MAX(DATE(2029,9,1),Mitarbeiter!$C134))+1),MAX(0,NETWORKDAYS(MAX(DATE(2029,9,1),Mitarbeiter!$C134),MIN(DATE(2029,10,0),IF(Mitarbeiter!$D134="",DATE(2029,10,0),Mitarbeiter!$D134),TODAY()),Einstellungen!$F$13:$F$67)))*N(Mitarbeiter!$E134)/IF(Einstellungen!$C$11="7 Tage",7,5),N('Ist-Stunden'!AX134)),MAX(IF(Einstellungen!$C$11="7 Tage",MAX(0,(MIN(DATE(2029,10,0),IF(Mitarbeiter!$D134="",DATE(2029,10,0),Mitarbeiter!$D134),TODAY()))-(MAX(DATE(2029,9,1),Mitarbeiter!$C134))+1),MAX(0,NETWORKDAYS(MAX(DATE(2029,9,1),Mitarbeiter!$C134),MIN(DATE(2029,10,0),IF(Mitarbeiter!$D134="",DATE(2029,10,0),Mitarbeiter!$D134),TODAY()),Einstellungen!$F$13:$F$67)))*N(Mitarbeiter!$E134)/IF(Einstellungen!$C$11="7 Tage",7,5),N('Ist-Stunden'!AX134)+(N(Krankheitstage!CI134)+N(Krankheitstage!CU134))*N($C134))))</f>
        <v/>
      </c>
      <c r="CC134" s="76">
        <f>IF($B134="",0,IF(Einstellungen!$C$10="Ja",MAX(IF(Einstellungen!$C$11="7 Tage",MAX(0,(MIN(DATE(2029,11,0),IF(Mitarbeiter!$D134="",DATE(2029,11,0),Mitarbeiter!$D134),TODAY()))-(MAX(DATE(2029,10,1),Mitarbeiter!$C134))+1),MAX(0,NETWORKDAYS(MAX(DATE(2029,10,1),Mitarbeiter!$C134),MIN(DATE(2029,11,0),IF(Mitarbeiter!$D134="",DATE(2029,11,0),Mitarbeiter!$D134),TODAY()),Einstellungen!$F$13:$F$67)))*N(Mitarbeiter!$E134)/IF(Einstellungen!$C$11="7 Tage",7,5),N('Ist-Stunden'!AY134)),MAX(IF(Einstellungen!$C$11="7 Tage",MAX(0,(MIN(DATE(2029,11,0),IF(Mitarbeiter!$D134="",DATE(2029,11,0),Mitarbeiter!$D134),TODAY()))-(MAX(DATE(2029,10,1),Mitarbeiter!$C134))+1),MAX(0,NETWORKDAYS(MAX(DATE(2029,10,1),Mitarbeiter!$C134),MIN(DATE(2029,11,0),IF(Mitarbeiter!$D134="",DATE(2029,11,0),Mitarbeiter!$D134),TODAY()),Einstellungen!$F$13:$F$67)))*N(Mitarbeiter!$E134)/IF(Einstellungen!$C$11="7 Tage",7,5),N('Ist-Stunden'!AY134)+(N(Krankheitstage!CJ134)+N(Krankheitstage!CV134))*N($C134))))</f>
        <v/>
      </c>
      <c r="CD134" s="76">
        <f>IF($B134="",0,IF(Einstellungen!$C$10="Ja",MAX(IF(Einstellungen!$C$11="7 Tage",MAX(0,(MIN(DATE(2029,12,0),IF(Mitarbeiter!$D134="",DATE(2029,12,0),Mitarbeiter!$D134),TODAY()))-(MAX(DATE(2029,11,1),Mitarbeiter!$C134))+1),MAX(0,NETWORKDAYS(MAX(DATE(2029,11,1),Mitarbeiter!$C134),MIN(DATE(2029,12,0),IF(Mitarbeiter!$D134="",DATE(2029,12,0),Mitarbeiter!$D134),TODAY()),Einstellungen!$F$13:$F$67)))*N(Mitarbeiter!$E134)/IF(Einstellungen!$C$11="7 Tage",7,5),N('Ist-Stunden'!AZ134)),MAX(IF(Einstellungen!$C$11="7 Tage",MAX(0,(MIN(DATE(2029,12,0),IF(Mitarbeiter!$D134="",DATE(2029,12,0),Mitarbeiter!$D134),TODAY()))-(MAX(DATE(2029,11,1),Mitarbeiter!$C134))+1),MAX(0,NETWORKDAYS(MAX(DATE(2029,11,1),Mitarbeiter!$C134),MIN(DATE(2029,12,0),IF(Mitarbeiter!$D134="",DATE(2029,12,0),Mitarbeiter!$D134),TODAY()),Einstellungen!$F$13:$F$67)))*N(Mitarbeiter!$E134)/IF(Einstellungen!$C$11="7 Tage",7,5),N('Ist-Stunden'!AZ134)+(N(Krankheitstage!CK134)+N(Krankheitstage!CW134))*N($C134))))</f>
        <v/>
      </c>
      <c r="CE134" s="76">
        <f>IF($B134="",0,IF(Einstellungen!$C$10="Ja",MAX(IF(Einstellungen!$C$11="7 Tage",MAX(0,(MIN(DATE(2029,13,0),IF(Mitarbeiter!$D134="",DATE(2029,13,0),Mitarbeiter!$D134),TODAY()))-(MAX(DATE(2029,12,1),Mitarbeiter!$C134))+1),MAX(0,NETWORKDAYS(MAX(DATE(2029,12,1),Mitarbeiter!$C134),MIN(DATE(2029,13,0),IF(Mitarbeiter!$D134="",DATE(2029,13,0),Mitarbeiter!$D134),TODAY()),Einstellungen!$F$13:$F$67)))*N(Mitarbeiter!$E134)/IF(Einstellungen!$C$11="7 Tage",7,5),N('Ist-Stunden'!BA134)),MAX(IF(Einstellungen!$C$11="7 Tage",MAX(0,(MIN(DATE(2029,13,0),IF(Mitarbeiter!$D134="",DATE(2029,13,0),Mitarbeiter!$D134),TODAY()))-(MAX(DATE(2029,12,1),Mitarbeiter!$C134))+1),MAX(0,NETWORKDAYS(MAX(DATE(2029,12,1),Mitarbeiter!$C134),MIN(DATE(2029,13,0),IF(Mitarbeiter!$D134="",DATE(2029,13,0),Mitarbeiter!$D134),TODAY()),Einstellungen!$F$13:$F$67)))*N(Mitarbeiter!$E134)/IF(Einstellungen!$C$11="7 Tage",7,5),N('Ist-Stunden'!BA134)+(N(Krankheitstage!CL134)+N(Krankheitstage!CX134))*N($C134))))</f>
        <v/>
      </c>
      <c r="CF134" s="76">
        <f>IF($B134="",0,IF(Einstellungen!$C$10="Ja",MAX(IF(Einstellungen!$C$11="7 Tage",MAX(0,(MIN(DATE(2030,2,0),IF(Mitarbeiter!$D134="",DATE(2030,2,0),Mitarbeiter!$D134),TODAY()))-(MAX(DATE(2030,1,1),Mitarbeiter!$C134))+1),MAX(0,NETWORKDAYS(MAX(DATE(2030,1,1),Mitarbeiter!$C134),MIN(DATE(2030,2,0),IF(Mitarbeiter!$D134="",DATE(2030,2,0),Mitarbeiter!$D134),TODAY()),Einstellungen!$F$13:$F$67)))*N(Mitarbeiter!$E134)/IF(Einstellungen!$C$11="7 Tage",7,5),N('Ist-Stunden'!BB134)),MAX(IF(Einstellungen!$C$11="7 Tage",MAX(0,(MIN(DATE(2030,2,0),IF(Mitarbeiter!$D134="",DATE(2030,2,0),Mitarbeiter!$D134),TODAY()))-(MAX(DATE(2030,1,1),Mitarbeiter!$C134))+1),MAX(0,NETWORKDAYS(MAX(DATE(2030,1,1),Mitarbeiter!$C134),MIN(DATE(2030,2,0),IF(Mitarbeiter!$D134="",DATE(2030,2,0),Mitarbeiter!$D134),TODAY()),Einstellungen!$F$13:$F$67)))*N(Mitarbeiter!$E134)/IF(Einstellungen!$C$11="7 Tage",7,5),N('Ist-Stunden'!BB134)+(N(Krankheitstage!CY134)+N(Krankheitstage!DK134))*N($C134))))</f>
        <v/>
      </c>
      <c r="CG134" s="76">
        <f>IF($B134="",0,IF(Einstellungen!$C$10="Ja",MAX(IF(Einstellungen!$C$11="7 Tage",MAX(0,(MIN(DATE(2030,3,0),IF(Mitarbeiter!$D134="",DATE(2030,3,0),Mitarbeiter!$D134),TODAY()))-(MAX(DATE(2030,2,1),Mitarbeiter!$C134))+1),MAX(0,NETWORKDAYS(MAX(DATE(2030,2,1),Mitarbeiter!$C134),MIN(DATE(2030,3,0),IF(Mitarbeiter!$D134="",DATE(2030,3,0),Mitarbeiter!$D134),TODAY()),Einstellungen!$F$13:$F$67)))*N(Mitarbeiter!$E134)/IF(Einstellungen!$C$11="7 Tage",7,5),N('Ist-Stunden'!BC134)),MAX(IF(Einstellungen!$C$11="7 Tage",MAX(0,(MIN(DATE(2030,3,0),IF(Mitarbeiter!$D134="",DATE(2030,3,0),Mitarbeiter!$D134),TODAY()))-(MAX(DATE(2030,2,1),Mitarbeiter!$C134))+1),MAX(0,NETWORKDAYS(MAX(DATE(2030,2,1),Mitarbeiter!$C134),MIN(DATE(2030,3,0),IF(Mitarbeiter!$D134="",DATE(2030,3,0),Mitarbeiter!$D134),TODAY()),Einstellungen!$F$13:$F$67)))*N(Mitarbeiter!$E134)/IF(Einstellungen!$C$11="7 Tage",7,5),N('Ist-Stunden'!BC134)+(N(Krankheitstage!CZ134)+N(Krankheitstage!DL134))*N($C134))))</f>
        <v/>
      </c>
      <c r="CH134" s="76">
        <f>IF($B134="",0,IF(Einstellungen!$C$10="Ja",MAX(IF(Einstellungen!$C$11="7 Tage",MAX(0,(MIN(DATE(2030,4,0),IF(Mitarbeiter!$D134="",DATE(2030,4,0),Mitarbeiter!$D134),TODAY()))-(MAX(DATE(2030,3,1),Mitarbeiter!$C134))+1),MAX(0,NETWORKDAYS(MAX(DATE(2030,3,1),Mitarbeiter!$C134),MIN(DATE(2030,4,0),IF(Mitarbeiter!$D134="",DATE(2030,4,0),Mitarbeiter!$D134),TODAY()),Einstellungen!$F$13:$F$67)))*N(Mitarbeiter!$E134)/IF(Einstellungen!$C$11="7 Tage",7,5),N('Ist-Stunden'!BD134)),MAX(IF(Einstellungen!$C$11="7 Tage",MAX(0,(MIN(DATE(2030,4,0),IF(Mitarbeiter!$D134="",DATE(2030,4,0),Mitarbeiter!$D134),TODAY()))-(MAX(DATE(2030,3,1),Mitarbeiter!$C134))+1),MAX(0,NETWORKDAYS(MAX(DATE(2030,3,1),Mitarbeiter!$C134),MIN(DATE(2030,4,0),IF(Mitarbeiter!$D134="",DATE(2030,4,0),Mitarbeiter!$D134),TODAY()),Einstellungen!$F$13:$F$67)))*N(Mitarbeiter!$E134)/IF(Einstellungen!$C$11="7 Tage",7,5),N('Ist-Stunden'!BD134)+(N(Krankheitstage!DA134)+N(Krankheitstage!DM134))*N($C134))))</f>
        <v/>
      </c>
      <c r="CI134" s="76">
        <f>IF($B134="",0,IF(Einstellungen!$C$10="Ja",MAX(IF(Einstellungen!$C$11="7 Tage",MAX(0,(MIN(DATE(2030,5,0),IF(Mitarbeiter!$D134="",DATE(2030,5,0),Mitarbeiter!$D134),TODAY()))-(MAX(DATE(2030,4,1),Mitarbeiter!$C134))+1),MAX(0,NETWORKDAYS(MAX(DATE(2030,4,1),Mitarbeiter!$C134),MIN(DATE(2030,5,0),IF(Mitarbeiter!$D134="",DATE(2030,5,0),Mitarbeiter!$D134),TODAY()),Einstellungen!$F$13:$F$67)))*N(Mitarbeiter!$E134)/IF(Einstellungen!$C$11="7 Tage",7,5),N('Ist-Stunden'!BE134)),MAX(IF(Einstellungen!$C$11="7 Tage",MAX(0,(MIN(DATE(2030,5,0),IF(Mitarbeiter!$D134="",DATE(2030,5,0),Mitarbeiter!$D134),TODAY()))-(MAX(DATE(2030,4,1),Mitarbeiter!$C134))+1),MAX(0,NETWORKDAYS(MAX(DATE(2030,4,1),Mitarbeiter!$C134),MIN(DATE(2030,5,0),IF(Mitarbeiter!$D134="",DATE(2030,5,0),Mitarbeiter!$D134),TODAY()),Einstellungen!$F$13:$F$67)))*N(Mitarbeiter!$E134)/IF(Einstellungen!$C$11="7 Tage",7,5),N('Ist-Stunden'!BE134)+(N(Krankheitstage!DB134)+N(Krankheitstage!DN134))*N($C134))))</f>
        <v/>
      </c>
      <c r="CJ134" s="76">
        <f>IF($B134="",0,IF(Einstellungen!$C$10="Ja",MAX(IF(Einstellungen!$C$11="7 Tage",MAX(0,(MIN(DATE(2030,6,0),IF(Mitarbeiter!$D134="",DATE(2030,6,0),Mitarbeiter!$D134),TODAY()))-(MAX(DATE(2030,5,1),Mitarbeiter!$C134))+1),MAX(0,NETWORKDAYS(MAX(DATE(2030,5,1),Mitarbeiter!$C134),MIN(DATE(2030,6,0),IF(Mitarbeiter!$D134="",DATE(2030,6,0),Mitarbeiter!$D134),TODAY()),Einstellungen!$F$13:$F$67)))*N(Mitarbeiter!$E134)/IF(Einstellungen!$C$11="7 Tage",7,5),N('Ist-Stunden'!BF134)),MAX(IF(Einstellungen!$C$11="7 Tage",MAX(0,(MIN(DATE(2030,6,0),IF(Mitarbeiter!$D134="",DATE(2030,6,0),Mitarbeiter!$D134),TODAY()))-(MAX(DATE(2030,5,1),Mitarbeiter!$C134))+1),MAX(0,NETWORKDAYS(MAX(DATE(2030,5,1),Mitarbeiter!$C134),MIN(DATE(2030,6,0),IF(Mitarbeiter!$D134="",DATE(2030,6,0),Mitarbeiter!$D134),TODAY()),Einstellungen!$F$13:$F$67)))*N(Mitarbeiter!$E134)/IF(Einstellungen!$C$11="7 Tage",7,5),N('Ist-Stunden'!BF134)+(N(Krankheitstage!DC134)+N(Krankheitstage!DO134))*N($C134))))</f>
        <v/>
      </c>
      <c r="CK134" s="76">
        <f>IF($B134="",0,IF(Einstellungen!$C$10="Ja",MAX(IF(Einstellungen!$C$11="7 Tage",MAX(0,(MIN(DATE(2030,7,0),IF(Mitarbeiter!$D134="",DATE(2030,7,0),Mitarbeiter!$D134),TODAY()))-(MAX(DATE(2030,6,1),Mitarbeiter!$C134))+1),MAX(0,NETWORKDAYS(MAX(DATE(2030,6,1),Mitarbeiter!$C134),MIN(DATE(2030,7,0),IF(Mitarbeiter!$D134="",DATE(2030,7,0),Mitarbeiter!$D134),TODAY()),Einstellungen!$F$13:$F$67)))*N(Mitarbeiter!$E134)/IF(Einstellungen!$C$11="7 Tage",7,5),N('Ist-Stunden'!BG134)),MAX(IF(Einstellungen!$C$11="7 Tage",MAX(0,(MIN(DATE(2030,7,0),IF(Mitarbeiter!$D134="",DATE(2030,7,0),Mitarbeiter!$D134),TODAY()))-(MAX(DATE(2030,6,1),Mitarbeiter!$C134))+1),MAX(0,NETWORKDAYS(MAX(DATE(2030,6,1),Mitarbeiter!$C134),MIN(DATE(2030,7,0),IF(Mitarbeiter!$D134="",DATE(2030,7,0),Mitarbeiter!$D134),TODAY()),Einstellungen!$F$13:$F$67)))*N(Mitarbeiter!$E134)/IF(Einstellungen!$C$11="7 Tage",7,5),N('Ist-Stunden'!BG134)+(N(Krankheitstage!DD134)+N(Krankheitstage!DP134))*N($C134))))</f>
        <v/>
      </c>
      <c r="CL134" s="76">
        <f>IF($B134="",0,IF(Einstellungen!$C$10="Ja",MAX(IF(Einstellungen!$C$11="7 Tage",MAX(0,(MIN(DATE(2030,8,0),IF(Mitarbeiter!$D134="",DATE(2030,8,0),Mitarbeiter!$D134),TODAY()))-(MAX(DATE(2030,7,1),Mitarbeiter!$C134))+1),MAX(0,NETWORKDAYS(MAX(DATE(2030,7,1),Mitarbeiter!$C134),MIN(DATE(2030,8,0),IF(Mitarbeiter!$D134="",DATE(2030,8,0),Mitarbeiter!$D134),TODAY()),Einstellungen!$F$13:$F$67)))*N(Mitarbeiter!$E134)/IF(Einstellungen!$C$11="7 Tage",7,5),N('Ist-Stunden'!BH134)),MAX(IF(Einstellungen!$C$11="7 Tage",MAX(0,(MIN(DATE(2030,8,0),IF(Mitarbeiter!$D134="",DATE(2030,8,0),Mitarbeiter!$D134),TODAY()))-(MAX(DATE(2030,7,1),Mitarbeiter!$C134))+1),MAX(0,NETWORKDAYS(MAX(DATE(2030,7,1),Mitarbeiter!$C134),MIN(DATE(2030,8,0),IF(Mitarbeiter!$D134="",DATE(2030,8,0),Mitarbeiter!$D134),TODAY()),Einstellungen!$F$13:$F$67)))*N(Mitarbeiter!$E134)/IF(Einstellungen!$C$11="7 Tage",7,5),N('Ist-Stunden'!BH134)+(N(Krankheitstage!DE134)+N(Krankheitstage!DQ134))*N($C134))))</f>
        <v/>
      </c>
      <c r="CM134" s="76">
        <f>IF($B134="",0,IF(Einstellungen!$C$10="Ja",MAX(IF(Einstellungen!$C$11="7 Tage",MAX(0,(MIN(DATE(2030,9,0),IF(Mitarbeiter!$D134="",DATE(2030,9,0),Mitarbeiter!$D134),TODAY()))-(MAX(DATE(2030,8,1),Mitarbeiter!$C134))+1),MAX(0,NETWORKDAYS(MAX(DATE(2030,8,1),Mitarbeiter!$C134),MIN(DATE(2030,9,0),IF(Mitarbeiter!$D134="",DATE(2030,9,0),Mitarbeiter!$D134),TODAY()),Einstellungen!$F$13:$F$67)))*N(Mitarbeiter!$E134)/IF(Einstellungen!$C$11="7 Tage",7,5),N('Ist-Stunden'!BI134)),MAX(IF(Einstellungen!$C$11="7 Tage",MAX(0,(MIN(DATE(2030,9,0),IF(Mitarbeiter!$D134="",DATE(2030,9,0),Mitarbeiter!$D134),TODAY()))-(MAX(DATE(2030,8,1),Mitarbeiter!$C134))+1),MAX(0,NETWORKDAYS(MAX(DATE(2030,8,1),Mitarbeiter!$C134),MIN(DATE(2030,9,0),IF(Mitarbeiter!$D134="",DATE(2030,9,0),Mitarbeiter!$D134),TODAY()),Einstellungen!$F$13:$F$67)))*N(Mitarbeiter!$E134)/IF(Einstellungen!$C$11="7 Tage",7,5),N('Ist-Stunden'!BI134)+(N(Krankheitstage!DF134)+N(Krankheitstage!DR134))*N($C134))))</f>
        <v/>
      </c>
      <c r="CN134" s="76">
        <f>IF($B134="",0,IF(Einstellungen!$C$10="Ja",MAX(IF(Einstellungen!$C$11="7 Tage",MAX(0,(MIN(DATE(2030,10,0),IF(Mitarbeiter!$D134="",DATE(2030,10,0),Mitarbeiter!$D134),TODAY()))-(MAX(DATE(2030,9,1),Mitarbeiter!$C134))+1),MAX(0,NETWORKDAYS(MAX(DATE(2030,9,1),Mitarbeiter!$C134),MIN(DATE(2030,10,0),IF(Mitarbeiter!$D134="",DATE(2030,10,0),Mitarbeiter!$D134),TODAY()),Einstellungen!$F$13:$F$67)))*N(Mitarbeiter!$E134)/IF(Einstellungen!$C$11="7 Tage",7,5),N('Ist-Stunden'!BJ134)),MAX(IF(Einstellungen!$C$11="7 Tage",MAX(0,(MIN(DATE(2030,10,0),IF(Mitarbeiter!$D134="",DATE(2030,10,0),Mitarbeiter!$D134),TODAY()))-(MAX(DATE(2030,9,1),Mitarbeiter!$C134))+1),MAX(0,NETWORKDAYS(MAX(DATE(2030,9,1),Mitarbeiter!$C134),MIN(DATE(2030,10,0),IF(Mitarbeiter!$D134="",DATE(2030,10,0),Mitarbeiter!$D134),TODAY()),Einstellungen!$F$13:$F$67)))*N(Mitarbeiter!$E134)/IF(Einstellungen!$C$11="7 Tage",7,5),N('Ist-Stunden'!BJ134)+(N(Krankheitstage!DG134)+N(Krankheitstage!DS134))*N($C134))))</f>
        <v/>
      </c>
      <c r="CO134" s="76">
        <f>IF($B134="",0,IF(Einstellungen!$C$10="Ja",MAX(IF(Einstellungen!$C$11="7 Tage",MAX(0,(MIN(DATE(2030,11,0),IF(Mitarbeiter!$D134="",DATE(2030,11,0),Mitarbeiter!$D134),TODAY()))-(MAX(DATE(2030,10,1),Mitarbeiter!$C134))+1),MAX(0,NETWORKDAYS(MAX(DATE(2030,10,1),Mitarbeiter!$C134),MIN(DATE(2030,11,0),IF(Mitarbeiter!$D134="",DATE(2030,11,0),Mitarbeiter!$D134),TODAY()),Einstellungen!$F$13:$F$67)))*N(Mitarbeiter!$E134)/IF(Einstellungen!$C$11="7 Tage",7,5),N('Ist-Stunden'!BK134)),MAX(IF(Einstellungen!$C$11="7 Tage",MAX(0,(MIN(DATE(2030,11,0),IF(Mitarbeiter!$D134="",DATE(2030,11,0),Mitarbeiter!$D134),TODAY()))-(MAX(DATE(2030,10,1),Mitarbeiter!$C134))+1),MAX(0,NETWORKDAYS(MAX(DATE(2030,10,1),Mitarbeiter!$C134),MIN(DATE(2030,11,0),IF(Mitarbeiter!$D134="",DATE(2030,11,0),Mitarbeiter!$D134),TODAY()),Einstellungen!$F$13:$F$67)))*N(Mitarbeiter!$E134)/IF(Einstellungen!$C$11="7 Tage",7,5),N('Ist-Stunden'!BK134)+(N(Krankheitstage!DH134)+N(Krankheitstage!DT134))*N($C134))))</f>
        <v/>
      </c>
      <c r="CP134" s="76">
        <f>IF($B134="",0,IF(Einstellungen!$C$10="Ja",MAX(IF(Einstellungen!$C$11="7 Tage",MAX(0,(MIN(DATE(2030,12,0),IF(Mitarbeiter!$D134="",DATE(2030,12,0),Mitarbeiter!$D134),TODAY()))-(MAX(DATE(2030,11,1),Mitarbeiter!$C134))+1),MAX(0,NETWORKDAYS(MAX(DATE(2030,11,1),Mitarbeiter!$C134),MIN(DATE(2030,12,0),IF(Mitarbeiter!$D134="",DATE(2030,12,0),Mitarbeiter!$D134),TODAY()),Einstellungen!$F$13:$F$67)))*N(Mitarbeiter!$E134)/IF(Einstellungen!$C$11="7 Tage",7,5),N('Ist-Stunden'!BL134)),MAX(IF(Einstellungen!$C$11="7 Tage",MAX(0,(MIN(DATE(2030,12,0),IF(Mitarbeiter!$D134="",DATE(2030,12,0),Mitarbeiter!$D134),TODAY()))-(MAX(DATE(2030,11,1),Mitarbeiter!$C134))+1),MAX(0,NETWORKDAYS(MAX(DATE(2030,11,1),Mitarbeiter!$C134),MIN(DATE(2030,12,0),IF(Mitarbeiter!$D134="",DATE(2030,12,0),Mitarbeiter!$D134),TODAY()),Einstellungen!$F$13:$F$67)))*N(Mitarbeiter!$E134)/IF(Einstellungen!$C$11="7 Tage",7,5),N('Ist-Stunden'!BL134)+(N(Krankheitstage!DI134)+N(Krankheitstage!DU134))*N($C134))))</f>
        <v/>
      </c>
      <c r="CQ134" s="76">
        <f>IF($B134="",0,IF(Einstellungen!$C$10="Ja",MAX(IF(Einstellungen!$C$11="7 Tage",MAX(0,(MIN(DATE(2030,13,0),IF(Mitarbeiter!$D134="",DATE(2030,13,0),Mitarbeiter!$D134),TODAY()))-(MAX(DATE(2030,12,1),Mitarbeiter!$C134))+1),MAX(0,NETWORKDAYS(MAX(DATE(2030,12,1),Mitarbeiter!$C134),MIN(DATE(2030,13,0),IF(Mitarbeiter!$D134="",DATE(2030,13,0),Mitarbeiter!$D134),TODAY()),Einstellungen!$F$13:$F$67)))*N(Mitarbeiter!$E134)/IF(Einstellungen!$C$11="7 Tage",7,5),N('Ist-Stunden'!BM134)),MAX(IF(Einstellungen!$C$11="7 Tage",MAX(0,(MIN(DATE(2030,13,0),IF(Mitarbeiter!$D134="",DATE(2030,13,0),Mitarbeiter!$D134),TODAY()))-(MAX(DATE(2030,12,1),Mitarbeiter!$C134))+1),MAX(0,NETWORKDAYS(MAX(DATE(2030,12,1),Mitarbeiter!$C134),MIN(DATE(2030,13,0),IF(Mitarbeiter!$D134="",DATE(2030,13,0),Mitarbeiter!$D134),TODAY()),Einstellungen!$F$13:$F$67)))*N(Mitarbeiter!$E134)/IF(Einstellungen!$C$11="7 Tage",7,5),N('Ist-Stunden'!BM134)+(N(Krankheitstage!DJ134)+N(Krankheitstage!DV134))*N($C134))))</f>
        <v/>
      </c>
    </row>
    <row r="135">
      <c r="A135" s="73">
        <f>IF(Mitarbeiter!B135="","",Mitarbeiter!A135)</f>
        <v/>
      </c>
      <c r="B135" s="6">
        <f>IF(Mitarbeiter!B135="","",Mitarbeiter!B135)</f>
        <v/>
      </c>
      <c r="C135" s="74">
        <f>IF(Mitarbeiter!B135="","",Mitarbeiter!F135)</f>
        <v/>
      </c>
      <c r="D135" s="75">
        <f>N(INDEX(Krankheitstage!$G135:$DV135,1,(Einstellungen!$C$3-2026)*24+1))</f>
        <v/>
      </c>
      <c r="E135" s="75">
        <f>N(INDEX(Krankheitstage!$G135:$DV135,1,(Einstellungen!$C$3-2026)*24+2))</f>
        <v/>
      </c>
      <c r="F135" s="75">
        <f>N(INDEX(Krankheitstage!$G135:$DV135,1,(Einstellungen!$C$3-2026)*24+3))</f>
        <v/>
      </c>
      <c r="G135" s="75">
        <f>N(INDEX(Krankheitstage!$G135:$DV135,1,(Einstellungen!$C$3-2026)*24+4))</f>
        <v/>
      </c>
      <c r="H135" s="75">
        <f>N(INDEX(Krankheitstage!$G135:$DV135,1,(Einstellungen!$C$3-2026)*24+5))</f>
        <v/>
      </c>
      <c r="I135" s="75">
        <f>N(INDEX(Krankheitstage!$G135:$DV135,1,(Einstellungen!$C$3-2026)*24+6))</f>
        <v/>
      </c>
      <c r="J135" s="75">
        <f>N(INDEX(Krankheitstage!$G135:$DV135,1,(Einstellungen!$C$3-2026)*24+7))</f>
        <v/>
      </c>
      <c r="K135" s="75">
        <f>N(INDEX(Krankheitstage!$G135:$DV135,1,(Einstellungen!$C$3-2026)*24+8))</f>
        <v/>
      </c>
      <c r="L135" s="75">
        <f>N(INDEX(Krankheitstage!$G135:$DV135,1,(Einstellungen!$C$3-2026)*24+9))</f>
        <v/>
      </c>
      <c r="M135" s="75">
        <f>N(INDEX(Krankheitstage!$G135:$DV135,1,(Einstellungen!$C$3-2026)*24+10))</f>
        <v/>
      </c>
      <c r="N135" s="75">
        <f>N(INDEX(Krankheitstage!$G135:$DV135,1,(Einstellungen!$C$3-2026)*24+11))</f>
        <v/>
      </c>
      <c r="O135" s="75">
        <f>N(INDEX(Krankheitstage!$G135:$DV135,1,(Einstellungen!$C$3-2026)*24+12))</f>
        <v/>
      </c>
      <c r="P135" s="75">
        <f>IF($B135="","",SUM(D135:O135))</f>
        <v/>
      </c>
      <c r="Q135" s="75">
        <f>N(INDEX(Krankheitstage!$G135:$DV135,1,(Einstellungen!$C$3-2026)*24+13))</f>
        <v/>
      </c>
      <c r="R135" s="75">
        <f>N(INDEX(Krankheitstage!$G135:$DV135,1,(Einstellungen!$C$3-2026)*24+14))</f>
        <v/>
      </c>
      <c r="S135" s="75">
        <f>N(INDEX(Krankheitstage!$G135:$DV135,1,(Einstellungen!$C$3-2026)*24+15))</f>
        <v/>
      </c>
      <c r="T135" s="75">
        <f>N(INDEX(Krankheitstage!$G135:$DV135,1,(Einstellungen!$C$3-2026)*24+16))</f>
        <v/>
      </c>
      <c r="U135" s="75">
        <f>N(INDEX(Krankheitstage!$G135:$DV135,1,(Einstellungen!$C$3-2026)*24+17))</f>
        <v/>
      </c>
      <c r="V135" s="75">
        <f>N(INDEX(Krankheitstage!$G135:$DV135,1,(Einstellungen!$C$3-2026)*24+18))</f>
        <v/>
      </c>
      <c r="W135" s="75">
        <f>N(INDEX(Krankheitstage!$G135:$DV135,1,(Einstellungen!$C$3-2026)*24+19))</f>
        <v/>
      </c>
      <c r="X135" s="75">
        <f>N(INDEX(Krankheitstage!$G135:$DV135,1,(Einstellungen!$C$3-2026)*24+20))</f>
        <v/>
      </c>
      <c r="Y135" s="75">
        <f>N(INDEX(Krankheitstage!$G135:$DV135,1,(Einstellungen!$C$3-2026)*24+21))</f>
        <v/>
      </c>
      <c r="Z135" s="75">
        <f>N(INDEX(Krankheitstage!$G135:$DV135,1,(Einstellungen!$C$3-2026)*24+22))</f>
        <v/>
      </c>
      <c r="AA135" s="75">
        <f>N(INDEX(Krankheitstage!$G135:$DV135,1,(Einstellungen!$C$3-2026)*24+23))</f>
        <v/>
      </c>
      <c r="AB135" s="75">
        <f>N(INDEX(Krankheitstage!$G135:$DV135,1,(Einstellungen!$C$3-2026)*24+24))</f>
        <v/>
      </c>
      <c r="AC135" s="75">
        <f>IF($B135="","",SUM(Q135:AB135))</f>
        <v/>
      </c>
      <c r="AD135" s="75">
        <f>IF($B135="","",SUM(P135,AC135))</f>
        <v/>
      </c>
      <c r="AE135" s="76">
        <f>IF($B135="","",AD135*N(C135))</f>
        <v/>
      </c>
      <c r="AF135" s="75">
        <f>IF($B135="","",Krankheitstage!E135)</f>
        <v/>
      </c>
      <c r="AG135" s="76">
        <f>IF($B135="","",AF135*N(C135))</f>
        <v/>
      </c>
      <c r="AH135" s="76">
        <f>IF($B135="","",INDEX($AJ135:$CQ135,1,(Einstellungen!$C$3-2026)*12+1)+INDEX($AJ135:$CQ135,1,(Einstellungen!$C$3-2026)*12+2)+INDEX($AJ135:$CQ135,1,(Einstellungen!$C$3-2026)*12+3)+INDEX($AJ135:$CQ135,1,(Einstellungen!$C$3-2026)*12+4)+INDEX($AJ135:$CQ135,1,(Einstellungen!$C$3-2026)*12+5)+INDEX($AJ135:$CQ135,1,(Einstellungen!$C$3-2026)*12+6)+INDEX($AJ135:$CQ135,1,(Einstellungen!$C$3-2026)*12+7)+INDEX($AJ135:$CQ135,1,(Einstellungen!$C$3-2026)*12+8)+INDEX($AJ135:$CQ135,1,(Einstellungen!$C$3-2026)*12+9)+INDEX($AJ135:$CQ135,1,(Einstellungen!$C$3-2026)*12+10)+INDEX($AJ135:$CQ135,1,(Einstellungen!$C$3-2026)*12+11)+INDEX($AJ135:$CQ135,1,(Einstellungen!$C$3-2026)*12+12))</f>
        <v/>
      </c>
      <c r="AI135" s="76">
        <f>IF($B135="","",SUM($AJ135:$CQ135))</f>
        <v/>
      </c>
      <c r="AJ135" s="76">
        <f>IF($B135="",0,IF(Einstellungen!$C$10="Ja",MAX(IF(Einstellungen!$C$11="7 Tage",MAX(0,(MIN(DATE(2026,2,0),IF(Mitarbeiter!$D135="",DATE(2026,2,0),Mitarbeiter!$D135),TODAY()))-(MAX(DATE(2026,1,1),Mitarbeiter!$C135))+1),MAX(0,NETWORKDAYS(MAX(DATE(2026,1,1),Mitarbeiter!$C135),MIN(DATE(2026,2,0),IF(Mitarbeiter!$D135="",DATE(2026,2,0),Mitarbeiter!$D135),TODAY()),Einstellungen!$F$13:$F$67)))*N(Mitarbeiter!$E135)/IF(Einstellungen!$C$11="7 Tage",7,5),N('Ist-Stunden'!F135)),MAX(IF(Einstellungen!$C$11="7 Tage",MAX(0,(MIN(DATE(2026,2,0),IF(Mitarbeiter!$D135="",DATE(2026,2,0),Mitarbeiter!$D135),TODAY()))-(MAX(DATE(2026,1,1),Mitarbeiter!$C135))+1),MAX(0,NETWORKDAYS(MAX(DATE(2026,1,1),Mitarbeiter!$C135),MIN(DATE(2026,2,0),IF(Mitarbeiter!$D135="",DATE(2026,2,0),Mitarbeiter!$D135),TODAY()),Einstellungen!$F$13:$F$67)))*N(Mitarbeiter!$E135)/IF(Einstellungen!$C$11="7 Tage",7,5),N('Ist-Stunden'!F135)+(N(Krankheitstage!G135)+N(Krankheitstage!S135))*N($C135))))</f>
        <v/>
      </c>
      <c r="AK135" s="76">
        <f>IF($B135="",0,IF(Einstellungen!$C$10="Ja",MAX(IF(Einstellungen!$C$11="7 Tage",MAX(0,(MIN(DATE(2026,3,0),IF(Mitarbeiter!$D135="",DATE(2026,3,0),Mitarbeiter!$D135),TODAY()))-(MAX(DATE(2026,2,1),Mitarbeiter!$C135))+1),MAX(0,NETWORKDAYS(MAX(DATE(2026,2,1),Mitarbeiter!$C135),MIN(DATE(2026,3,0),IF(Mitarbeiter!$D135="",DATE(2026,3,0),Mitarbeiter!$D135),TODAY()),Einstellungen!$F$13:$F$67)))*N(Mitarbeiter!$E135)/IF(Einstellungen!$C$11="7 Tage",7,5),N('Ist-Stunden'!G135)),MAX(IF(Einstellungen!$C$11="7 Tage",MAX(0,(MIN(DATE(2026,3,0),IF(Mitarbeiter!$D135="",DATE(2026,3,0),Mitarbeiter!$D135),TODAY()))-(MAX(DATE(2026,2,1),Mitarbeiter!$C135))+1),MAX(0,NETWORKDAYS(MAX(DATE(2026,2,1),Mitarbeiter!$C135),MIN(DATE(2026,3,0),IF(Mitarbeiter!$D135="",DATE(2026,3,0),Mitarbeiter!$D135),TODAY()),Einstellungen!$F$13:$F$67)))*N(Mitarbeiter!$E135)/IF(Einstellungen!$C$11="7 Tage",7,5),N('Ist-Stunden'!G135)+(N(Krankheitstage!H135)+N(Krankheitstage!T135))*N($C135))))</f>
        <v/>
      </c>
      <c r="AL135" s="76">
        <f>IF($B135="",0,IF(Einstellungen!$C$10="Ja",MAX(IF(Einstellungen!$C$11="7 Tage",MAX(0,(MIN(DATE(2026,4,0),IF(Mitarbeiter!$D135="",DATE(2026,4,0),Mitarbeiter!$D135),TODAY()))-(MAX(DATE(2026,3,1),Mitarbeiter!$C135))+1),MAX(0,NETWORKDAYS(MAX(DATE(2026,3,1),Mitarbeiter!$C135),MIN(DATE(2026,4,0),IF(Mitarbeiter!$D135="",DATE(2026,4,0),Mitarbeiter!$D135),TODAY()),Einstellungen!$F$13:$F$67)))*N(Mitarbeiter!$E135)/IF(Einstellungen!$C$11="7 Tage",7,5),N('Ist-Stunden'!H135)),MAX(IF(Einstellungen!$C$11="7 Tage",MAX(0,(MIN(DATE(2026,4,0),IF(Mitarbeiter!$D135="",DATE(2026,4,0),Mitarbeiter!$D135),TODAY()))-(MAX(DATE(2026,3,1),Mitarbeiter!$C135))+1),MAX(0,NETWORKDAYS(MAX(DATE(2026,3,1),Mitarbeiter!$C135),MIN(DATE(2026,4,0),IF(Mitarbeiter!$D135="",DATE(2026,4,0),Mitarbeiter!$D135),TODAY()),Einstellungen!$F$13:$F$67)))*N(Mitarbeiter!$E135)/IF(Einstellungen!$C$11="7 Tage",7,5),N('Ist-Stunden'!H135)+(N(Krankheitstage!I135)+N(Krankheitstage!U135))*N($C135))))</f>
        <v/>
      </c>
      <c r="AM135" s="76">
        <f>IF($B135="",0,IF(Einstellungen!$C$10="Ja",MAX(IF(Einstellungen!$C$11="7 Tage",MAX(0,(MIN(DATE(2026,5,0),IF(Mitarbeiter!$D135="",DATE(2026,5,0),Mitarbeiter!$D135),TODAY()))-(MAX(DATE(2026,4,1),Mitarbeiter!$C135))+1),MAX(0,NETWORKDAYS(MAX(DATE(2026,4,1),Mitarbeiter!$C135),MIN(DATE(2026,5,0),IF(Mitarbeiter!$D135="",DATE(2026,5,0),Mitarbeiter!$D135),TODAY()),Einstellungen!$F$13:$F$67)))*N(Mitarbeiter!$E135)/IF(Einstellungen!$C$11="7 Tage",7,5),N('Ist-Stunden'!I135)),MAX(IF(Einstellungen!$C$11="7 Tage",MAX(0,(MIN(DATE(2026,5,0),IF(Mitarbeiter!$D135="",DATE(2026,5,0),Mitarbeiter!$D135),TODAY()))-(MAX(DATE(2026,4,1),Mitarbeiter!$C135))+1),MAX(0,NETWORKDAYS(MAX(DATE(2026,4,1),Mitarbeiter!$C135),MIN(DATE(2026,5,0),IF(Mitarbeiter!$D135="",DATE(2026,5,0),Mitarbeiter!$D135),TODAY()),Einstellungen!$F$13:$F$67)))*N(Mitarbeiter!$E135)/IF(Einstellungen!$C$11="7 Tage",7,5),N('Ist-Stunden'!I135)+(N(Krankheitstage!J135)+N(Krankheitstage!V135))*N($C135))))</f>
        <v/>
      </c>
      <c r="AN135" s="76">
        <f>IF($B135="",0,IF(Einstellungen!$C$10="Ja",MAX(IF(Einstellungen!$C$11="7 Tage",MAX(0,(MIN(DATE(2026,6,0),IF(Mitarbeiter!$D135="",DATE(2026,6,0),Mitarbeiter!$D135),TODAY()))-(MAX(DATE(2026,5,1),Mitarbeiter!$C135))+1),MAX(0,NETWORKDAYS(MAX(DATE(2026,5,1),Mitarbeiter!$C135),MIN(DATE(2026,6,0),IF(Mitarbeiter!$D135="",DATE(2026,6,0),Mitarbeiter!$D135),TODAY()),Einstellungen!$F$13:$F$67)))*N(Mitarbeiter!$E135)/IF(Einstellungen!$C$11="7 Tage",7,5),N('Ist-Stunden'!J135)),MAX(IF(Einstellungen!$C$11="7 Tage",MAX(0,(MIN(DATE(2026,6,0),IF(Mitarbeiter!$D135="",DATE(2026,6,0),Mitarbeiter!$D135),TODAY()))-(MAX(DATE(2026,5,1),Mitarbeiter!$C135))+1),MAX(0,NETWORKDAYS(MAX(DATE(2026,5,1),Mitarbeiter!$C135),MIN(DATE(2026,6,0),IF(Mitarbeiter!$D135="",DATE(2026,6,0),Mitarbeiter!$D135),TODAY()),Einstellungen!$F$13:$F$67)))*N(Mitarbeiter!$E135)/IF(Einstellungen!$C$11="7 Tage",7,5),N('Ist-Stunden'!J135)+(N(Krankheitstage!K135)+N(Krankheitstage!W135))*N($C135))))</f>
        <v/>
      </c>
      <c r="AO135" s="76">
        <f>IF($B135="",0,IF(Einstellungen!$C$10="Ja",MAX(IF(Einstellungen!$C$11="7 Tage",MAX(0,(MIN(DATE(2026,7,0),IF(Mitarbeiter!$D135="",DATE(2026,7,0),Mitarbeiter!$D135),TODAY()))-(MAX(DATE(2026,6,1),Mitarbeiter!$C135))+1),MAX(0,NETWORKDAYS(MAX(DATE(2026,6,1),Mitarbeiter!$C135),MIN(DATE(2026,7,0),IF(Mitarbeiter!$D135="",DATE(2026,7,0),Mitarbeiter!$D135),TODAY()),Einstellungen!$F$13:$F$67)))*N(Mitarbeiter!$E135)/IF(Einstellungen!$C$11="7 Tage",7,5),N('Ist-Stunden'!K135)),MAX(IF(Einstellungen!$C$11="7 Tage",MAX(0,(MIN(DATE(2026,7,0),IF(Mitarbeiter!$D135="",DATE(2026,7,0),Mitarbeiter!$D135),TODAY()))-(MAX(DATE(2026,6,1),Mitarbeiter!$C135))+1),MAX(0,NETWORKDAYS(MAX(DATE(2026,6,1),Mitarbeiter!$C135),MIN(DATE(2026,7,0),IF(Mitarbeiter!$D135="",DATE(2026,7,0),Mitarbeiter!$D135),TODAY()),Einstellungen!$F$13:$F$67)))*N(Mitarbeiter!$E135)/IF(Einstellungen!$C$11="7 Tage",7,5),N('Ist-Stunden'!K135)+(N(Krankheitstage!L135)+N(Krankheitstage!X135))*N($C135))))</f>
        <v/>
      </c>
      <c r="AP135" s="76">
        <f>IF($B135="",0,IF(Einstellungen!$C$10="Ja",MAX(IF(Einstellungen!$C$11="7 Tage",MAX(0,(MIN(DATE(2026,8,0),IF(Mitarbeiter!$D135="",DATE(2026,8,0),Mitarbeiter!$D135),TODAY()))-(MAX(DATE(2026,7,1),Mitarbeiter!$C135))+1),MAX(0,NETWORKDAYS(MAX(DATE(2026,7,1),Mitarbeiter!$C135),MIN(DATE(2026,8,0),IF(Mitarbeiter!$D135="",DATE(2026,8,0),Mitarbeiter!$D135),TODAY()),Einstellungen!$F$13:$F$67)))*N(Mitarbeiter!$E135)/IF(Einstellungen!$C$11="7 Tage",7,5),N('Ist-Stunden'!L135)),MAX(IF(Einstellungen!$C$11="7 Tage",MAX(0,(MIN(DATE(2026,8,0),IF(Mitarbeiter!$D135="",DATE(2026,8,0),Mitarbeiter!$D135),TODAY()))-(MAX(DATE(2026,7,1),Mitarbeiter!$C135))+1),MAX(0,NETWORKDAYS(MAX(DATE(2026,7,1),Mitarbeiter!$C135),MIN(DATE(2026,8,0),IF(Mitarbeiter!$D135="",DATE(2026,8,0),Mitarbeiter!$D135),TODAY()),Einstellungen!$F$13:$F$67)))*N(Mitarbeiter!$E135)/IF(Einstellungen!$C$11="7 Tage",7,5),N('Ist-Stunden'!L135)+(N(Krankheitstage!M135)+N(Krankheitstage!Y135))*N($C135))))</f>
        <v/>
      </c>
      <c r="AQ135" s="76">
        <f>IF($B135="",0,IF(Einstellungen!$C$10="Ja",MAX(IF(Einstellungen!$C$11="7 Tage",MAX(0,(MIN(DATE(2026,9,0),IF(Mitarbeiter!$D135="",DATE(2026,9,0),Mitarbeiter!$D135),TODAY()))-(MAX(DATE(2026,8,1),Mitarbeiter!$C135))+1),MAX(0,NETWORKDAYS(MAX(DATE(2026,8,1),Mitarbeiter!$C135),MIN(DATE(2026,9,0),IF(Mitarbeiter!$D135="",DATE(2026,9,0),Mitarbeiter!$D135),TODAY()),Einstellungen!$F$13:$F$67)))*N(Mitarbeiter!$E135)/IF(Einstellungen!$C$11="7 Tage",7,5),N('Ist-Stunden'!M135)),MAX(IF(Einstellungen!$C$11="7 Tage",MAX(0,(MIN(DATE(2026,9,0),IF(Mitarbeiter!$D135="",DATE(2026,9,0),Mitarbeiter!$D135),TODAY()))-(MAX(DATE(2026,8,1),Mitarbeiter!$C135))+1),MAX(0,NETWORKDAYS(MAX(DATE(2026,8,1),Mitarbeiter!$C135),MIN(DATE(2026,9,0),IF(Mitarbeiter!$D135="",DATE(2026,9,0),Mitarbeiter!$D135),TODAY()),Einstellungen!$F$13:$F$67)))*N(Mitarbeiter!$E135)/IF(Einstellungen!$C$11="7 Tage",7,5),N('Ist-Stunden'!M135)+(N(Krankheitstage!N135)+N(Krankheitstage!Z135))*N($C135))))</f>
        <v/>
      </c>
      <c r="AR135" s="76">
        <f>IF($B135="",0,IF(Einstellungen!$C$10="Ja",MAX(IF(Einstellungen!$C$11="7 Tage",MAX(0,(MIN(DATE(2026,10,0),IF(Mitarbeiter!$D135="",DATE(2026,10,0),Mitarbeiter!$D135),TODAY()))-(MAX(DATE(2026,9,1),Mitarbeiter!$C135))+1),MAX(0,NETWORKDAYS(MAX(DATE(2026,9,1),Mitarbeiter!$C135),MIN(DATE(2026,10,0),IF(Mitarbeiter!$D135="",DATE(2026,10,0),Mitarbeiter!$D135),TODAY()),Einstellungen!$F$13:$F$67)))*N(Mitarbeiter!$E135)/IF(Einstellungen!$C$11="7 Tage",7,5),N('Ist-Stunden'!N135)),MAX(IF(Einstellungen!$C$11="7 Tage",MAX(0,(MIN(DATE(2026,10,0),IF(Mitarbeiter!$D135="",DATE(2026,10,0),Mitarbeiter!$D135),TODAY()))-(MAX(DATE(2026,9,1),Mitarbeiter!$C135))+1),MAX(0,NETWORKDAYS(MAX(DATE(2026,9,1),Mitarbeiter!$C135),MIN(DATE(2026,10,0),IF(Mitarbeiter!$D135="",DATE(2026,10,0),Mitarbeiter!$D135),TODAY()),Einstellungen!$F$13:$F$67)))*N(Mitarbeiter!$E135)/IF(Einstellungen!$C$11="7 Tage",7,5),N('Ist-Stunden'!N135)+(N(Krankheitstage!O135)+N(Krankheitstage!AA135))*N($C135))))</f>
        <v/>
      </c>
      <c r="AS135" s="76">
        <f>IF($B135="",0,IF(Einstellungen!$C$10="Ja",MAX(IF(Einstellungen!$C$11="7 Tage",MAX(0,(MIN(DATE(2026,11,0),IF(Mitarbeiter!$D135="",DATE(2026,11,0),Mitarbeiter!$D135),TODAY()))-(MAX(DATE(2026,10,1),Mitarbeiter!$C135))+1),MAX(0,NETWORKDAYS(MAX(DATE(2026,10,1),Mitarbeiter!$C135),MIN(DATE(2026,11,0),IF(Mitarbeiter!$D135="",DATE(2026,11,0),Mitarbeiter!$D135),TODAY()),Einstellungen!$F$13:$F$67)))*N(Mitarbeiter!$E135)/IF(Einstellungen!$C$11="7 Tage",7,5),N('Ist-Stunden'!O135)),MAX(IF(Einstellungen!$C$11="7 Tage",MAX(0,(MIN(DATE(2026,11,0),IF(Mitarbeiter!$D135="",DATE(2026,11,0),Mitarbeiter!$D135),TODAY()))-(MAX(DATE(2026,10,1),Mitarbeiter!$C135))+1),MAX(0,NETWORKDAYS(MAX(DATE(2026,10,1),Mitarbeiter!$C135),MIN(DATE(2026,11,0),IF(Mitarbeiter!$D135="",DATE(2026,11,0),Mitarbeiter!$D135),TODAY()),Einstellungen!$F$13:$F$67)))*N(Mitarbeiter!$E135)/IF(Einstellungen!$C$11="7 Tage",7,5),N('Ist-Stunden'!O135)+(N(Krankheitstage!P135)+N(Krankheitstage!AB135))*N($C135))))</f>
        <v/>
      </c>
      <c r="AT135" s="76">
        <f>IF($B135="",0,IF(Einstellungen!$C$10="Ja",MAX(IF(Einstellungen!$C$11="7 Tage",MAX(0,(MIN(DATE(2026,12,0),IF(Mitarbeiter!$D135="",DATE(2026,12,0),Mitarbeiter!$D135),TODAY()))-(MAX(DATE(2026,11,1),Mitarbeiter!$C135))+1),MAX(0,NETWORKDAYS(MAX(DATE(2026,11,1),Mitarbeiter!$C135),MIN(DATE(2026,12,0),IF(Mitarbeiter!$D135="",DATE(2026,12,0),Mitarbeiter!$D135),TODAY()),Einstellungen!$F$13:$F$67)))*N(Mitarbeiter!$E135)/IF(Einstellungen!$C$11="7 Tage",7,5),N('Ist-Stunden'!P135)),MAX(IF(Einstellungen!$C$11="7 Tage",MAX(0,(MIN(DATE(2026,12,0),IF(Mitarbeiter!$D135="",DATE(2026,12,0),Mitarbeiter!$D135),TODAY()))-(MAX(DATE(2026,11,1),Mitarbeiter!$C135))+1),MAX(0,NETWORKDAYS(MAX(DATE(2026,11,1),Mitarbeiter!$C135),MIN(DATE(2026,12,0),IF(Mitarbeiter!$D135="",DATE(2026,12,0),Mitarbeiter!$D135),TODAY()),Einstellungen!$F$13:$F$67)))*N(Mitarbeiter!$E135)/IF(Einstellungen!$C$11="7 Tage",7,5),N('Ist-Stunden'!P135)+(N(Krankheitstage!Q135)+N(Krankheitstage!AC135))*N($C135))))</f>
        <v/>
      </c>
      <c r="AU135" s="76">
        <f>IF($B135="",0,IF(Einstellungen!$C$10="Ja",MAX(IF(Einstellungen!$C$11="7 Tage",MAX(0,(MIN(DATE(2026,13,0),IF(Mitarbeiter!$D135="",DATE(2026,13,0),Mitarbeiter!$D135),TODAY()))-(MAX(DATE(2026,12,1),Mitarbeiter!$C135))+1),MAX(0,NETWORKDAYS(MAX(DATE(2026,12,1),Mitarbeiter!$C135),MIN(DATE(2026,13,0),IF(Mitarbeiter!$D135="",DATE(2026,13,0),Mitarbeiter!$D135),TODAY()),Einstellungen!$F$13:$F$67)))*N(Mitarbeiter!$E135)/IF(Einstellungen!$C$11="7 Tage",7,5),N('Ist-Stunden'!Q135)),MAX(IF(Einstellungen!$C$11="7 Tage",MAX(0,(MIN(DATE(2026,13,0),IF(Mitarbeiter!$D135="",DATE(2026,13,0),Mitarbeiter!$D135),TODAY()))-(MAX(DATE(2026,12,1),Mitarbeiter!$C135))+1),MAX(0,NETWORKDAYS(MAX(DATE(2026,12,1),Mitarbeiter!$C135),MIN(DATE(2026,13,0),IF(Mitarbeiter!$D135="",DATE(2026,13,0),Mitarbeiter!$D135),TODAY()),Einstellungen!$F$13:$F$67)))*N(Mitarbeiter!$E135)/IF(Einstellungen!$C$11="7 Tage",7,5),N('Ist-Stunden'!Q135)+(N(Krankheitstage!R135)+N(Krankheitstage!AD135))*N($C135))))</f>
        <v/>
      </c>
      <c r="AV135" s="76">
        <f>IF($B135="",0,IF(Einstellungen!$C$10="Ja",MAX(IF(Einstellungen!$C$11="7 Tage",MAX(0,(MIN(DATE(2027,2,0),IF(Mitarbeiter!$D135="",DATE(2027,2,0),Mitarbeiter!$D135),TODAY()))-(MAX(DATE(2027,1,1),Mitarbeiter!$C135))+1),MAX(0,NETWORKDAYS(MAX(DATE(2027,1,1),Mitarbeiter!$C135),MIN(DATE(2027,2,0),IF(Mitarbeiter!$D135="",DATE(2027,2,0),Mitarbeiter!$D135),TODAY()),Einstellungen!$F$13:$F$67)))*N(Mitarbeiter!$E135)/IF(Einstellungen!$C$11="7 Tage",7,5),N('Ist-Stunden'!R135)),MAX(IF(Einstellungen!$C$11="7 Tage",MAX(0,(MIN(DATE(2027,2,0),IF(Mitarbeiter!$D135="",DATE(2027,2,0),Mitarbeiter!$D135),TODAY()))-(MAX(DATE(2027,1,1),Mitarbeiter!$C135))+1),MAX(0,NETWORKDAYS(MAX(DATE(2027,1,1),Mitarbeiter!$C135),MIN(DATE(2027,2,0),IF(Mitarbeiter!$D135="",DATE(2027,2,0),Mitarbeiter!$D135),TODAY()),Einstellungen!$F$13:$F$67)))*N(Mitarbeiter!$E135)/IF(Einstellungen!$C$11="7 Tage",7,5),N('Ist-Stunden'!R135)+(N(Krankheitstage!AE135)+N(Krankheitstage!AQ135))*N($C135))))</f>
        <v/>
      </c>
      <c r="AW135" s="76">
        <f>IF($B135="",0,IF(Einstellungen!$C$10="Ja",MAX(IF(Einstellungen!$C$11="7 Tage",MAX(0,(MIN(DATE(2027,3,0),IF(Mitarbeiter!$D135="",DATE(2027,3,0),Mitarbeiter!$D135),TODAY()))-(MAX(DATE(2027,2,1),Mitarbeiter!$C135))+1),MAX(0,NETWORKDAYS(MAX(DATE(2027,2,1),Mitarbeiter!$C135),MIN(DATE(2027,3,0),IF(Mitarbeiter!$D135="",DATE(2027,3,0),Mitarbeiter!$D135),TODAY()),Einstellungen!$F$13:$F$67)))*N(Mitarbeiter!$E135)/IF(Einstellungen!$C$11="7 Tage",7,5),N('Ist-Stunden'!S135)),MAX(IF(Einstellungen!$C$11="7 Tage",MAX(0,(MIN(DATE(2027,3,0),IF(Mitarbeiter!$D135="",DATE(2027,3,0),Mitarbeiter!$D135),TODAY()))-(MAX(DATE(2027,2,1),Mitarbeiter!$C135))+1),MAX(0,NETWORKDAYS(MAX(DATE(2027,2,1),Mitarbeiter!$C135),MIN(DATE(2027,3,0),IF(Mitarbeiter!$D135="",DATE(2027,3,0),Mitarbeiter!$D135),TODAY()),Einstellungen!$F$13:$F$67)))*N(Mitarbeiter!$E135)/IF(Einstellungen!$C$11="7 Tage",7,5),N('Ist-Stunden'!S135)+(N(Krankheitstage!AF135)+N(Krankheitstage!AR135))*N($C135))))</f>
        <v/>
      </c>
      <c r="AX135" s="76">
        <f>IF($B135="",0,IF(Einstellungen!$C$10="Ja",MAX(IF(Einstellungen!$C$11="7 Tage",MAX(0,(MIN(DATE(2027,4,0),IF(Mitarbeiter!$D135="",DATE(2027,4,0),Mitarbeiter!$D135),TODAY()))-(MAX(DATE(2027,3,1),Mitarbeiter!$C135))+1),MAX(0,NETWORKDAYS(MAX(DATE(2027,3,1),Mitarbeiter!$C135),MIN(DATE(2027,4,0),IF(Mitarbeiter!$D135="",DATE(2027,4,0),Mitarbeiter!$D135),TODAY()),Einstellungen!$F$13:$F$67)))*N(Mitarbeiter!$E135)/IF(Einstellungen!$C$11="7 Tage",7,5),N('Ist-Stunden'!T135)),MAX(IF(Einstellungen!$C$11="7 Tage",MAX(0,(MIN(DATE(2027,4,0),IF(Mitarbeiter!$D135="",DATE(2027,4,0),Mitarbeiter!$D135),TODAY()))-(MAX(DATE(2027,3,1),Mitarbeiter!$C135))+1),MAX(0,NETWORKDAYS(MAX(DATE(2027,3,1),Mitarbeiter!$C135),MIN(DATE(2027,4,0),IF(Mitarbeiter!$D135="",DATE(2027,4,0),Mitarbeiter!$D135),TODAY()),Einstellungen!$F$13:$F$67)))*N(Mitarbeiter!$E135)/IF(Einstellungen!$C$11="7 Tage",7,5),N('Ist-Stunden'!T135)+(N(Krankheitstage!AG135)+N(Krankheitstage!AS135))*N($C135))))</f>
        <v/>
      </c>
      <c r="AY135" s="76">
        <f>IF($B135="",0,IF(Einstellungen!$C$10="Ja",MAX(IF(Einstellungen!$C$11="7 Tage",MAX(0,(MIN(DATE(2027,5,0),IF(Mitarbeiter!$D135="",DATE(2027,5,0),Mitarbeiter!$D135),TODAY()))-(MAX(DATE(2027,4,1),Mitarbeiter!$C135))+1),MAX(0,NETWORKDAYS(MAX(DATE(2027,4,1),Mitarbeiter!$C135),MIN(DATE(2027,5,0),IF(Mitarbeiter!$D135="",DATE(2027,5,0),Mitarbeiter!$D135),TODAY()),Einstellungen!$F$13:$F$67)))*N(Mitarbeiter!$E135)/IF(Einstellungen!$C$11="7 Tage",7,5),N('Ist-Stunden'!U135)),MAX(IF(Einstellungen!$C$11="7 Tage",MAX(0,(MIN(DATE(2027,5,0),IF(Mitarbeiter!$D135="",DATE(2027,5,0),Mitarbeiter!$D135),TODAY()))-(MAX(DATE(2027,4,1),Mitarbeiter!$C135))+1),MAX(0,NETWORKDAYS(MAX(DATE(2027,4,1),Mitarbeiter!$C135),MIN(DATE(2027,5,0),IF(Mitarbeiter!$D135="",DATE(2027,5,0),Mitarbeiter!$D135),TODAY()),Einstellungen!$F$13:$F$67)))*N(Mitarbeiter!$E135)/IF(Einstellungen!$C$11="7 Tage",7,5),N('Ist-Stunden'!U135)+(N(Krankheitstage!AH135)+N(Krankheitstage!AT135))*N($C135))))</f>
        <v/>
      </c>
      <c r="AZ135" s="76">
        <f>IF($B135="",0,IF(Einstellungen!$C$10="Ja",MAX(IF(Einstellungen!$C$11="7 Tage",MAX(0,(MIN(DATE(2027,6,0),IF(Mitarbeiter!$D135="",DATE(2027,6,0),Mitarbeiter!$D135),TODAY()))-(MAX(DATE(2027,5,1),Mitarbeiter!$C135))+1),MAX(0,NETWORKDAYS(MAX(DATE(2027,5,1),Mitarbeiter!$C135),MIN(DATE(2027,6,0),IF(Mitarbeiter!$D135="",DATE(2027,6,0),Mitarbeiter!$D135),TODAY()),Einstellungen!$F$13:$F$67)))*N(Mitarbeiter!$E135)/IF(Einstellungen!$C$11="7 Tage",7,5),N('Ist-Stunden'!V135)),MAX(IF(Einstellungen!$C$11="7 Tage",MAX(0,(MIN(DATE(2027,6,0),IF(Mitarbeiter!$D135="",DATE(2027,6,0),Mitarbeiter!$D135),TODAY()))-(MAX(DATE(2027,5,1),Mitarbeiter!$C135))+1),MAX(0,NETWORKDAYS(MAX(DATE(2027,5,1),Mitarbeiter!$C135),MIN(DATE(2027,6,0),IF(Mitarbeiter!$D135="",DATE(2027,6,0),Mitarbeiter!$D135),TODAY()),Einstellungen!$F$13:$F$67)))*N(Mitarbeiter!$E135)/IF(Einstellungen!$C$11="7 Tage",7,5),N('Ist-Stunden'!V135)+(N(Krankheitstage!AI135)+N(Krankheitstage!AU135))*N($C135))))</f>
        <v/>
      </c>
      <c r="BA135" s="76">
        <f>IF($B135="",0,IF(Einstellungen!$C$10="Ja",MAX(IF(Einstellungen!$C$11="7 Tage",MAX(0,(MIN(DATE(2027,7,0),IF(Mitarbeiter!$D135="",DATE(2027,7,0),Mitarbeiter!$D135),TODAY()))-(MAX(DATE(2027,6,1),Mitarbeiter!$C135))+1),MAX(0,NETWORKDAYS(MAX(DATE(2027,6,1),Mitarbeiter!$C135),MIN(DATE(2027,7,0),IF(Mitarbeiter!$D135="",DATE(2027,7,0),Mitarbeiter!$D135),TODAY()),Einstellungen!$F$13:$F$67)))*N(Mitarbeiter!$E135)/IF(Einstellungen!$C$11="7 Tage",7,5),N('Ist-Stunden'!W135)),MAX(IF(Einstellungen!$C$11="7 Tage",MAX(0,(MIN(DATE(2027,7,0),IF(Mitarbeiter!$D135="",DATE(2027,7,0),Mitarbeiter!$D135),TODAY()))-(MAX(DATE(2027,6,1),Mitarbeiter!$C135))+1),MAX(0,NETWORKDAYS(MAX(DATE(2027,6,1),Mitarbeiter!$C135),MIN(DATE(2027,7,0),IF(Mitarbeiter!$D135="",DATE(2027,7,0),Mitarbeiter!$D135),TODAY()),Einstellungen!$F$13:$F$67)))*N(Mitarbeiter!$E135)/IF(Einstellungen!$C$11="7 Tage",7,5),N('Ist-Stunden'!W135)+(N(Krankheitstage!AJ135)+N(Krankheitstage!AV135))*N($C135))))</f>
        <v/>
      </c>
      <c r="BB135" s="76">
        <f>IF($B135="",0,IF(Einstellungen!$C$10="Ja",MAX(IF(Einstellungen!$C$11="7 Tage",MAX(0,(MIN(DATE(2027,8,0),IF(Mitarbeiter!$D135="",DATE(2027,8,0),Mitarbeiter!$D135),TODAY()))-(MAX(DATE(2027,7,1),Mitarbeiter!$C135))+1),MAX(0,NETWORKDAYS(MAX(DATE(2027,7,1),Mitarbeiter!$C135),MIN(DATE(2027,8,0),IF(Mitarbeiter!$D135="",DATE(2027,8,0),Mitarbeiter!$D135),TODAY()),Einstellungen!$F$13:$F$67)))*N(Mitarbeiter!$E135)/IF(Einstellungen!$C$11="7 Tage",7,5),N('Ist-Stunden'!X135)),MAX(IF(Einstellungen!$C$11="7 Tage",MAX(0,(MIN(DATE(2027,8,0),IF(Mitarbeiter!$D135="",DATE(2027,8,0),Mitarbeiter!$D135),TODAY()))-(MAX(DATE(2027,7,1),Mitarbeiter!$C135))+1),MAX(0,NETWORKDAYS(MAX(DATE(2027,7,1),Mitarbeiter!$C135),MIN(DATE(2027,8,0),IF(Mitarbeiter!$D135="",DATE(2027,8,0),Mitarbeiter!$D135),TODAY()),Einstellungen!$F$13:$F$67)))*N(Mitarbeiter!$E135)/IF(Einstellungen!$C$11="7 Tage",7,5),N('Ist-Stunden'!X135)+(N(Krankheitstage!AK135)+N(Krankheitstage!AW135))*N($C135))))</f>
        <v/>
      </c>
      <c r="BC135" s="76">
        <f>IF($B135="",0,IF(Einstellungen!$C$10="Ja",MAX(IF(Einstellungen!$C$11="7 Tage",MAX(0,(MIN(DATE(2027,9,0),IF(Mitarbeiter!$D135="",DATE(2027,9,0),Mitarbeiter!$D135),TODAY()))-(MAX(DATE(2027,8,1),Mitarbeiter!$C135))+1),MAX(0,NETWORKDAYS(MAX(DATE(2027,8,1),Mitarbeiter!$C135),MIN(DATE(2027,9,0),IF(Mitarbeiter!$D135="",DATE(2027,9,0),Mitarbeiter!$D135),TODAY()),Einstellungen!$F$13:$F$67)))*N(Mitarbeiter!$E135)/IF(Einstellungen!$C$11="7 Tage",7,5),N('Ist-Stunden'!Y135)),MAX(IF(Einstellungen!$C$11="7 Tage",MAX(0,(MIN(DATE(2027,9,0),IF(Mitarbeiter!$D135="",DATE(2027,9,0),Mitarbeiter!$D135),TODAY()))-(MAX(DATE(2027,8,1),Mitarbeiter!$C135))+1),MAX(0,NETWORKDAYS(MAX(DATE(2027,8,1),Mitarbeiter!$C135),MIN(DATE(2027,9,0),IF(Mitarbeiter!$D135="",DATE(2027,9,0),Mitarbeiter!$D135),TODAY()),Einstellungen!$F$13:$F$67)))*N(Mitarbeiter!$E135)/IF(Einstellungen!$C$11="7 Tage",7,5),N('Ist-Stunden'!Y135)+(N(Krankheitstage!AL135)+N(Krankheitstage!AX135))*N($C135))))</f>
        <v/>
      </c>
      <c r="BD135" s="76">
        <f>IF($B135="",0,IF(Einstellungen!$C$10="Ja",MAX(IF(Einstellungen!$C$11="7 Tage",MAX(0,(MIN(DATE(2027,10,0),IF(Mitarbeiter!$D135="",DATE(2027,10,0),Mitarbeiter!$D135),TODAY()))-(MAX(DATE(2027,9,1),Mitarbeiter!$C135))+1),MAX(0,NETWORKDAYS(MAX(DATE(2027,9,1),Mitarbeiter!$C135),MIN(DATE(2027,10,0),IF(Mitarbeiter!$D135="",DATE(2027,10,0),Mitarbeiter!$D135),TODAY()),Einstellungen!$F$13:$F$67)))*N(Mitarbeiter!$E135)/IF(Einstellungen!$C$11="7 Tage",7,5),N('Ist-Stunden'!Z135)),MAX(IF(Einstellungen!$C$11="7 Tage",MAX(0,(MIN(DATE(2027,10,0),IF(Mitarbeiter!$D135="",DATE(2027,10,0),Mitarbeiter!$D135),TODAY()))-(MAX(DATE(2027,9,1),Mitarbeiter!$C135))+1),MAX(0,NETWORKDAYS(MAX(DATE(2027,9,1),Mitarbeiter!$C135),MIN(DATE(2027,10,0),IF(Mitarbeiter!$D135="",DATE(2027,10,0),Mitarbeiter!$D135),TODAY()),Einstellungen!$F$13:$F$67)))*N(Mitarbeiter!$E135)/IF(Einstellungen!$C$11="7 Tage",7,5),N('Ist-Stunden'!Z135)+(N(Krankheitstage!AM135)+N(Krankheitstage!AY135))*N($C135))))</f>
        <v/>
      </c>
      <c r="BE135" s="76">
        <f>IF($B135="",0,IF(Einstellungen!$C$10="Ja",MAX(IF(Einstellungen!$C$11="7 Tage",MAX(0,(MIN(DATE(2027,11,0),IF(Mitarbeiter!$D135="",DATE(2027,11,0),Mitarbeiter!$D135),TODAY()))-(MAX(DATE(2027,10,1),Mitarbeiter!$C135))+1),MAX(0,NETWORKDAYS(MAX(DATE(2027,10,1),Mitarbeiter!$C135),MIN(DATE(2027,11,0),IF(Mitarbeiter!$D135="",DATE(2027,11,0),Mitarbeiter!$D135),TODAY()),Einstellungen!$F$13:$F$67)))*N(Mitarbeiter!$E135)/IF(Einstellungen!$C$11="7 Tage",7,5),N('Ist-Stunden'!AA135)),MAX(IF(Einstellungen!$C$11="7 Tage",MAX(0,(MIN(DATE(2027,11,0),IF(Mitarbeiter!$D135="",DATE(2027,11,0),Mitarbeiter!$D135),TODAY()))-(MAX(DATE(2027,10,1),Mitarbeiter!$C135))+1),MAX(0,NETWORKDAYS(MAX(DATE(2027,10,1),Mitarbeiter!$C135),MIN(DATE(2027,11,0),IF(Mitarbeiter!$D135="",DATE(2027,11,0),Mitarbeiter!$D135),TODAY()),Einstellungen!$F$13:$F$67)))*N(Mitarbeiter!$E135)/IF(Einstellungen!$C$11="7 Tage",7,5),N('Ist-Stunden'!AA135)+(N(Krankheitstage!AN135)+N(Krankheitstage!AZ135))*N($C135))))</f>
        <v/>
      </c>
      <c r="BF135" s="76">
        <f>IF($B135="",0,IF(Einstellungen!$C$10="Ja",MAX(IF(Einstellungen!$C$11="7 Tage",MAX(0,(MIN(DATE(2027,12,0),IF(Mitarbeiter!$D135="",DATE(2027,12,0),Mitarbeiter!$D135),TODAY()))-(MAX(DATE(2027,11,1),Mitarbeiter!$C135))+1),MAX(0,NETWORKDAYS(MAX(DATE(2027,11,1),Mitarbeiter!$C135),MIN(DATE(2027,12,0),IF(Mitarbeiter!$D135="",DATE(2027,12,0),Mitarbeiter!$D135),TODAY()),Einstellungen!$F$13:$F$67)))*N(Mitarbeiter!$E135)/IF(Einstellungen!$C$11="7 Tage",7,5),N('Ist-Stunden'!AB135)),MAX(IF(Einstellungen!$C$11="7 Tage",MAX(0,(MIN(DATE(2027,12,0),IF(Mitarbeiter!$D135="",DATE(2027,12,0),Mitarbeiter!$D135),TODAY()))-(MAX(DATE(2027,11,1),Mitarbeiter!$C135))+1),MAX(0,NETWORKDAYS(MAX(DATE(2027,11,1),Mitarbeiter!$C135),MIN(DATE(2027,12,0),IF(Mitarbeiter!$D135="",DATE(2027,12,0),Mitarbeiter!$D135),TODAY()),Einstellungen!$F$13:$F$67)))*N(Mitarbeiter!$E135)/IF(Einstellungen!$C$11="7 Tage",7,5),N('Ist-Stunden'!AB135)+(N(Krankheitstage!AO135)+N(Krankheitstage!BA135))*N($C135))))</f>
        <v/>
      </c>
      <c r="BG135" s="76">
        <f>IF($B135="",0,IF(Einstellungen!$C$10="Ja",MAX(IF(Einstellungen!$C$11="7 Tage",MAX(0,(MIN(DATE(2027,13,0),IF(Mitarbeiter!$D135="",DATE(2027,13,0),Mitarbeiter!$D135),TODAY()))-(MAX(DATE(2027,12,1),Mitarbeiter!$C135))+1),MAX(0,NETWORKDAYS(MAX(DATE(2027,12,1),Mitarbeiter!$C135),MIN(DATE(2027,13,0),IF(Mitarbeiter!$D135="",DATE(2027,13,0),Mitarbeiter!$D135),TODAY()),Einstellungen!$F$13:$F$67)))*N(Mitarbeiter!$E135)/IF(Einstellungen!$C$11="7 Tage",7,5),N('Ist-Stunden'!AC135)),MAX(IF(Einstellungen!$C$11="7 Tage",MAX(0,(MIN(DATE(2027,13,0),IF(Mitarbeiter!$D135="",DATE(2027,13,0),Mitarbeiter!$D135),TODAY()))-(MAX(DATE(2027,12,1),Mitarbeiter!$C135))+1),MAX(0,NETWORKDAYS(MAX(DATE(2027,12,1),Mitarbeiter!$C135),MIN(DATE(2027,13,0),IF(Mitarbeiter!$D135="",DATE(2027,13,0),Mitarbeiter!$D135),TODAY()),Einstellungen!$F$13:$F$67)))*N(Mitarbeiter!$E135)/IF(Einstellungen!$C$11="7 Tage",7,5),N('Ist-Stunden'!AC135)+(N(Krankheitstage!AP135)+N(Krankheitstage!BB135))*N($C135))))</f>
        <v/>
      </c>
      <c r="BH135" s="76">
        <f>IF($B135="",0,IF(Einstellungen!$C$10="Ja",MAX(IF(Einstellungen!$C$11="7 Tage",MAX(0,(MIN(DATE(2028,2,0),IF(Mitarbeiter!$D135="",DATE(2028,2,0),Mitarbeiter!$D135),TODAY()))-(MAX(DATE(2028,1,1),Mitarbeiter!$C135))+1),MAX(0,NETWORKDAYS(MAX(DATE(2028,1,1),Mitarbeiter!$C135),MIN(DATE(2028,2,0),IF(Mitarbeiter!$D135="",DATE(2028,2,0),Mitarbeiter!$D135),TODAY()),Einstellungen!$F$13:$F$67)))*N(Mitarbeiter!$E135)/IF(Einstellungen!$C$11="7 Tage",7,5),N('Ist-Stunden'!AD135)),MAX(IF(Einstellungen!$C$11="7 Tage",MAX(0,(MIN(DATE(2028,2,0),IF(Mitarbeiter!$D135="",DATE(2028,2,0),Mitarbeiter!$D135),TODAY()))-(MAX(DATE(2028,1,1),Mitarbeiter!$C135))+1),MAX(0,NETWORKDAYS(MAX(DATE(2028,1,1),Mitarbeiter!$C135),MIN(DATE(2028,2,0),IF(Mitarbeiter!$D135="",DATE(2028,2,0),Mitarbeiter!$D135),TODAY()),Einstellungen!$F$13:$F$67)))*N(Mitarbeiter!$E135)/IF(Einstellungen!$C$11="7 Tage",7,5),N('Ist-Stunden'!AD135)+(N(Krankheitstage!BC135)+N(Krankheitstage!BO135))*N($C135))))</f>
        <v/>
      </c>
      <c r="BI135" s="76">
        <f>IF($B135="",0,IF(Einstellungen!$C$10="Ja",MAX(IF(Einstellungen!$C$11="7 Tage",MAX(0,(MIN(DATE(2028,3,0),IF(Mitarbeiter!$D135="",DATE(2028,3,0),Mitarbeiter!$D135),TODAY()))-(MAX(DATE(2028,2,1),Mitarbeiter!$C135))+1),MAX(0,NETWORKDAYS(MAX(DATE(2028,2,1),Mitarbeiter!$C135),MIN(DATE(2028,3,0),IF(Mitarbeiter!$D135="",DATE(2028,3,0),Mitarbeiter!$D135),TODAY()),Einstellungen!$F$13:$F$67)))*N(Mitarbeiter!$E135)/IF(Einstellungen!$C$11="7 Tage",7,5),N('Ist-Stunden'!AE135)),MAX(IF(Einstellungen!$C$11="7 Tage",MAX(0,(MIN(DATE(2028,3,0),IF(Mitarbeiter!$D135="",DATE(2028,3,0),Mitarbeiter!$D135),TODAY()))-(MAX(DATE(2028,2,1),Mitarbeiter!$C135))+1),MAX(0,NETWORKDAYS(MAX(DATE(2028,2,1),Mitarbeiter!$C135),MIN(DATE(2028,3,0),IF(Mitarbeiter!$D135="",DATE(2028,3,0),Mitarbeiter!$D135),TODAY()),Einstellungen!$F$13:$F$67)))*N(Mitarbeiter!$E135)/IF(Einstellungen!$C$11="7 Tage",7,5),N('Ist-Stunden'!AE135)+(N(Krankheitstage!BD135)+N(Krankheitstage!BP135))*N($C135))))</f>
        <v/>
      </c>
      <c r="BJ135" s="76">
        <f>IF($B135="",0,IF(Einstellungen!$C$10="Ja",MAX(IF(Einstellungen!$C$11="7 Tage",MAX(0,(MIN(DATE(2028,4,0),IF(Mitarbeiter!$D135="",DATE(2028,4,0),Mitarbeiter!$D135),TODAY()))-(MAX(DATE(2028,3,1),Mitarbeiter!$C135))+1),MAX(0,NETWORKDAYS(MAX(DATE(2028,3,1),Mitarbeiter!$C135),MIN(DATE(2028,4,0),IF(Mitarbeiter!$D135="",DATE(2028,4,0),Mitarbeiter!$D135),TODAY()),Einstellungen!$F$13:$F$67)))*N(Mitarbeiter!$E135)/IF(Einstellungen!$C$11="7 Tage",7,5),N('Ist-Stunden'!AF135)),MAX(IF(Einstellungen!$C$11="7 Tage",MAX(0,(MIN(DATE(2028,4,0),IF(Mitarbeiter!$D135="",DATE(2028,4,0),Mitarbeiter!$D135),TODAY()))-(MAX(DATE(2028,3,1),Mitarbeiter!$C135))+1),MAX(0,NETWORKDAYS(MAX(DATE(2028,3,1),Mitarbeiter!$C135),MIN(DATE(2028,4,0),IF(Mitarbeiter!$D135="",DATE(2028,4,0),Mitarbeiter!$D135),TODAY()),Einstellungen!$F$13:$F$67)))*N(Mitarbeiter!$E135)/IF(Einstellungen!$C$11="7 Tage",7,5),N('Ist-Stunden'!AF135)+(N(Krankheitstage!BE135)+N(Krankheitstage!BQ135))*N($C135))))</f>
        <v/>
      </c>
      <c r="BK135" s="76">
        <f>IF($B135="",0,IF(Einstellungen!$C$10="Ja",MAX(IF(Einstellungen!$C$11="7 Tage",MAX(0,(MIN(DATE(2028,5,0),IF(Mitarbeiter!$D135="",DATE(2028,5,0),Mitarbeiter!$D135),TODAY()))-(MAX(DATE(2028,4,1),Mitarbeiter!$C135))+1),MAX(0,NETWORKDAYS(MAX(DATE(2028,4,1),Mitarbeiter!$C135),MIN(DATE(2028,5,0),IF(Mitarbeiter!$D135="",DATE(2028,5,0),Mitarbeiter!$D135),TODAY()),Einstellungen!$F$13:$F$67)))*N(Mitarbeiter!$E135)/IF(Einstellungen!$C$11="7 Tage",7,5),N('Ist-Stunden'!AG135)),MAX(IF(Einstellungen!$C$11="7 Tage",MAX(0,(MIN(DATE(2028,5,0),IF(Mitarbeiter!$D135="",DATE(2028,5,0),Mitarbeiter!$D135),TODAY()))-(MAX(DATE(2028,4,1),Mitarbeiter!$C135))+1),MAX(0,NETWORKDAYS(MAX(DATE(2028,4,1),Mitarbeiter!$C135),MIN(DATE(2028,5,0),IF(Mitarbeiter!$D135="",DATE(2028,5,0),Mitarbeiter!$D135),TODAY()),Einstellungen!$F$13:$F$67)))*N(Mitarbeiter!$E135)/IF(Einstellungen!$C$11="7 Tage",7,5),N('Ist-Stunden'!AG135)+(N(Krankheitstage!BF135)+N(Krankheitstage!BR135))*N($C135))))</f>
        <v/>
      </c>
      <c r="BL135" s="76">
        <f>IF($B135="",0,IF(Einstellungen!$C$10="Ja",MAX(IF(Einstellungen!$C$11="7 Tage",MAX(0,(MIN(DATE(2028,6,0),IF(Mitarbeiter!$D135="",DATE(2028,6,0),Mitarbeiter!$D135),TODAY()))-(MAX(DATE(2028,5,1),Mitarbeiter!$C135))+1),MAX(0,NETWORKDAYS(MAX(DATE(2028,5,1),Mitarbeiter!$C135),MIN(DATE(2028,6,0),IF(Mitarbeiter!$D135="",DATE(2028,6,0),Mitarbeiter!$D135),TODAY()),Einstellungen!$F$13:$F$67)))*N(Mitarbeiter!$E135)/IF(Einstellungen!$C$11="7 Tage",7,5),N('Ist-Stunden'!AH135)),MAX(IF(Einstellungen!$C$11="7 Tage",MAX(0,(MIN(DATE(2028,6,0),IF(Mitarbeiter!$D135="",DATE(2028,6,0),Mitarbeiter!$D135),TODAY()))-(MAX(DATE(2028,5,1),Mitarbeiter!$C135))+1),MAX(0,NETWORKDAYS(MAX(DATE(2028,5,1),Mitarbeiter!$C135),MIN(DATE(2028,6,0),IF(Mitarbeiter!$D135="",DATE(2028,6,0),Mitarbeiter!$D135),TODAY()),Einstellungen!$F$13:$F$67)))*N(Mitarbeiter!$E135)/IF(Einstellungen!$C$11="7 Tage",7,5),N('Ist-Stunden'!AH135)+(N(Krankheitstage!BG135)+N(Krankheitstage!BS135))*N($C135))))</f>
        <v/>
      </c>
      <c r="BM135" s="76">
        <f>IF($B135="",0,IF(Einstellungen!$C$10="Ja",MAX(IF(Einstellungen!$C$11="7 Tage",MAX(0,(MIN(DATE(2028,7,0),IF(Mitarbeiter!$D135="",DATE(2028,7,0),Mitarbeiter!$D135),TODAY()))-(MAX(DATE(2028,6,1),Mitarbeiter!$C135))+1),MAX(0,NETWORKDAYS(MAX(DATE(2028,6,1),Mitarbeiter!$C135),MIN(DATE(2028,7,0),IF(Mitarbeiter!$D135="",DATE(2028,7,0),Mitarbeiter!$D135),TODAY()),Einstellungen!$F$13:$F$67)))*N(Mitarbeiter!$E135)/IF(Einstellungen!$C$11="7 Tage",7,5),N('Ist-Stunden'!AI135)),MAX(IF(Einstellungen!$C$11="7 Tage",MAX(0,(MIN(DATE(2028,7,0),IF(Mitarbeiter!$D135="",DATE(2028,7,0),Mitarbeiter!$D135),TODAY()))-(MAX(DATE(2028,6,1),Mitarbeiter!$C135))+1),MAX(0,NETWORKDAYS(MAX(DATE(2028,6,1),Mitarbeiter!$C135),MIN(DATE(2028,7,0),IF(Mitarbeiter!$D135="",DATE(2028,7,0),Mitarbeiter!$D135),TODAY()),Einstellungen!$F$13:$F$67)))*N(Mitarbeiter!$E135)/IF(Einstellungen!$C$11="7 Tage",7,5),N('Ist-Stunden'!AI135)+(N(Krankheitstage!BH135)+N(Krankheitstage!BT135))*N($C135))))</f>
        <v/>
      </c>
      <c r="BN135" s="76">
        <f>IF($B135="",0,IF(Einstellungen!$C$10="Ja",MAX(IF(Einstellungen!$C$11="7 Tage",MAX(0,(MIN(DATE(2028,8,0),IF(Mitarbeiter!$D135="",DATE(2028,8,0),Mitarbeiter!$D135),TODAY()))-(MAX(DATE(2028,7,1),Mitarbeiter!$C135))+1),MAX(0,NETWORKDAYS(MAX(DATE(2028,7,1),Mitarbeiter!$C135),MIN(DATE(2028,8,0),IF(Mitarbeiter!$D135="",DATE(2028,8,0),Mitarbeiter!$D135),TODAY()),Einstellungen!$F$13:$F$67)))*N(Mitarbeiter!$E135)/IF(Einstellungen!$C$11="7 Tage",7,5),N('Ist-Stunden'!AJ135)),MAX(IF(Einstellungen!$C$11="7 Tage",MAX(0,(MIN(DATE(2028,8,0),IF(Mitarbeiter!$D135="",DATE(2028,8,0),Mitarbeiter!$D135),TODAY()))-(MAX(DATE(2028,7,1),Mitarbeiter!$C135))+1),MAX(0,NETWORKDAYS(MAX(DATE(2028,7,1),Mitarbeiter!$C135),MIN(DATE(2028,8,0),IF(Mitarbeiter!$D135="",DATE(2028,8,0),Mitarbeiter!$D135),TODAY()),Einstellungen!$F$13:$F$67)))*N(Mitarbeiter!$E135)/IF(Einstellungen!$C$11="7 Tage",7,5),N('Ist-Stunden'!AJ135)+(N(Krankheitstage!BI135)+N(Krankheitstage!BU135))*N($C135))))</f>
        <v/>
      </c>
      <c r="BO135" s="76">
        <f>IF($B135="",0,IF(Einstellungen!$C$10="Ja",MAX(IF(Einstellungen!$C$11="7 Tage",MAX(0,(MIN(DATE(2028,9,0),IF(Mitarbeiter!$D135="",DATE(2028,9,0),Mitarbeiter!$D135),TODAY()))-(MAX(DATE(2028,8,1),Mitarbeiter!$C135))+1),MAX(0,NETWORKDAYS(MAX(DATE(2028,8,1),Mitarbeiter!$C135),MIN(DATE(2028,9,0),IF(Mitarbeiter!$D135="",DATE(2028,9,0),Mitarbeiter!$D135),TODAY()),Einstellungen!$F$13:$F$67)))*N(Mitarbeiter!$E135)/IF(Einstellungen!$C$11="7 Tage",7,5),N('Ist-Stunden'!AK135)),MAX(IF(Einstellungen!$C$11="7 Tage",MAX(0,(MIN(DATE(2028,9,0),IF(Mitarbeiter!$D135="",DATE(2028,9,0),Mitarbeiter!$D135),TODAY()))-(MAX(DATE(2028,8,1),Mitarbeiter!$C135))+1),MAX(0,NETWORKDAYS(MAX(DATE(2028,8,1),Mitarbeiter!$C135),MIN(DATE(2028,9,0),IF(Mitarbeiter!$D135="",DATE(2028,9,0),Mitarbeiter!$D135),TODAY()),Einstellungen!$F$13:$F$67)))*N(Mitarbeiter!$E135)/IF(Einstellungen!$C$11="7 Tage",7,5),N('Ist-Stunden'!AK135)+(N(Krankheitstage!BJ135)+N(Krankheitstage!BV135))*N($C135))))</f>
        <v/>
      </c>
      <c r="BP135" s="76">
        <f>IF($B135="",0,IF(Einstellungen!$C$10="Ja",MAX(IF(Einstellungen!$C$11="7 Tage",MAX(0,(MIN(DATE(2028,10,0),IF(Mitarbeiter!$D135="",DATE(2028,10,0),Mitarbeiter!$D135),TODAY()))-(MAX(DATE(2028,9,1),Mitarbeiter!$C135))+1),MAX(0,NETWORKDAYS(MAX(DATE(2028,9,1),Mitarbeiter!$C135),MIN(DATE(2028,10,0),IF(Mitarbeiter!$D135="",DATE(2028,10,0),Mitarbeiter!$D135),TODAY()),Einstellungen!$F$13:$F$67)))*N(Mitarbeiter!$E135)/IF(Einstellungen!$C$11="7 Tage",7,5),N('Ist-Stunden'!AL135)),MAX(IF(Einstellungen!$C$11="7 Tage",MAX(0,(MIN(DATE(2028,10,0),IF(Mitarbeiter!$D135="",DATE(2028,10,0),Mitarbeiter!$D135),TODAY()))-(MAX(DATE(2028,9,1),Mitarbeiter!$C135))+1),MAX(0,NETWORKDAYS(MAX(DATE(2028,9,1),Mitarbeiter!$C135),MIN(DATE(2028,10,0),IF(Mitarbeiter!$D135="",DATE(2028,10,0),Mitarbeiter!$D135),TODAY()),Einstellungen!$F$13:$F$67)))*N(Mitarbeiter!$E135)/IF(Einstellungen!$C$11="7 Tage",7,5),N('Ist-Stunden'!AL135)+(N(Krankheitstage!BK135)+N(Krankheitstage!BW135))*N($C135))))</f>
        <v/>
      </c>
      <c r="BQ135" s="76">
        <f>IF($B135="",0,IF(Einstellungen!$C$10="Ja",MAX(IF(Einstellungen!$C$11="7 Tage",MAX(0,(MIN(DATE(2028,11,0),IF(Mitarbeiter!$D135="",DATE(2028,11,0),Mitarbeiter!$D135),TODAY()))-(MAX(DATE(2028,10,1),Mitarbeiter!$C135))+1),MAX(0,NETWORKDAYS(MAX(DATE(2028,10,1),Mitarbeiter!$C135),MIN(DATE(2028,11,0),IF(Mitarbeiter!$D135="",DATE(2028,11,0),Mitarbeiter!$D135),TODAY()),Einstellungen!$F$13:$F$67)))*N(Mitarbeiter!$E135)/IF(Einstellungen!$C$11="7 Tage",7,5),N('Ist-Stunden'!AM135)),MAX(IF(Einstellungen!$C$11="7 Tage",MAX(0,(MIN(DATE(2028,11,0),IF(Mitarbeiter!$D135="",DATE(2028,11,0),Mitarbeiter!$D135),TODAY()))-(MAX(DATE(2028,10,1),Mitarbeiter!$C135))+1),MAX(0,NETWORKDAYS(MAX(DATE(2028,10,1),Mitarbeiter!$C135),MIN(DATE(2028,11,0),IF(Mitarbeiter!$D135="",DATE(2028,11,0),Mitarbeiter!$D135),TODAY()),Einstellungen!$F$13:$F$67)))*N(Mitarbeiter!$E135)/IF(Einstellungen!$C$11="7 Tage",7,5),N('Ist-Stunden'!AM135)+(N(Krankheitstage!BL135)+N(Krankheitstage!BX135))*N($C135))))</f>
        <v/>
      </c>
      <c r="BR135" s="76">
        <f>IF($B135="",0,IF(Einstellungen!$C$10="Ja",MAX(IF(Einstellungen!$C$11="7 Tage",MAX(0,(MIN(DATE(2028,12,0),IF(Mitarbeiter!$D135="",DATE(2028,12,0),Mitarbeiter!$D135),TODAY()))-(MAX(DATE(2028,11,1),Mitarbeiter!$C135))+1),MAX(0,NETWORKDAYS(MAX(DATE(2028,11,1),Mitarbeiter!$C135),MIN(DATE(2028,12,0),IF(Mitarbeiter!$D135="",DATE(2028,12,0),Mitarbeiter!$D135),TODAY()),Einstellungen!$F$13:$F$67)))*N(Mitarbeiter!$E135)/IF(Einstellungen!$C$11="7 Tage",7,5),N('Ist-Stunden'!AN135)),MAX(IF(Einstellungen!$C$11="7 Tage",MAX(0,(MIN(DATE(2028,12,0),IF(Mitarbeiter!$D135="",DATE(2028,12,0),Mitarbeiter!$D135),TODAY()))-(MAX(DATE(2028,11,1),Mitarbeiter!$C135))+1),MAX(0,NETWORKDAYS(MAX(DATE(2028,11,1),Mitarbeiter!$C135),MIN(DATE(2028,12,0),IF(Mitarbeiter!$D135="",DATE(2028,12,0),Mitarbeiter!$D135),TODAY()),Einstellungen!$F$13:$F$67)))*N(Mitarbeiter!$E135)/IF(Einstellungen!$C$11="7 Tage",7,5),N('Ist-Stunden'!AN135)+(N(Krankheitstage!BM135)+N(Krankheitstage!BY135))*N($C135))))</f>
        <v/>
      </c>
      <c r="BS135" s="76">
        <f>IF($B135="",0,IF(Einstellungen!$C$10="Ja",MAX(IF(Einstellungen!$C$11="7 Tage",MAX(0,(MIN(DATE(2028,13,0),IF(Mitarbeiter!$D135="",DATE(2028,13,0),Mitarbeiter!$D135),TODAY()))-(MAX(DATE(2028,12,1),Mitarbeiter!$C135))+1),MAX(0,NETWORKDAYS(MAX(DATE(2028,12,1),Mitarbeiter!$C135),MIN(DATE(2028,13,0),IF(Mitarbeiter!$D135="",DATE(2028,13,0),Mitarbeiter!$D135),TODAY()),Einstellungen!$F$13:$F$67)))*N(Mitarbeiter!$E135)/IF(Einstellungen!$C$11="7 Tage",7,5),N('Ist-Stunden'!AO135)),MAX(IF(Einstellungen!$C$11="7 Tage",MAX(0,(MIN(DATE(2028,13,0),IF(Mitarbeiter!$D135="",DATE(2028,13,0),Mitarbeiter!$D135),TODAY()))-(MAX(DATE(2028,12,1),Mitarbeiter!$C135))+1),MAX(0,NETWORKDAYS(MAX(DATE(2028,12,1),Mitarbeiter!$C135),MIN(DATE(2028,13,0),IF(Mitarbeiter!$D135="",DATE(2028,13,0),Mitarbeiter!$D135),TODAY()),Einstellungen!$F$13:$F$67)))*N(Mitarbeiter!$E135)/IF(Einstellungen!$C$11="7 Tage",7,5),N('Ist-Stunden'!AO135)+(N(Krankheitstage!BN135)+N(Krankheitstage!BZ135))*N($C135))))</f>
        <v/>
      </c>
      <c r="BT135" s="76">
        <f>IF($B135="",0,IF(Einstellungen!$C$10="Ja",MAX(IF(Einstellungen!$C$11="7 Tage",MAX(0,(MIN(DATE(2029,2,0),IF(Mitarbeiter!$D135="",DATE(2029,2,0),Mitarbeiter!$D135),TODAY()))-(MAX(DATE(2029,1,1),Mitarbeiter!$C135))+1),MAX(0,NETWORKDAYS(MAX(DATE(2029,1,1),Mitarbeiter!$C135),MIN(DATE(2029,2,0),IF(Mitarbeiter!$D135="",DATE(2029,2,0),Mitarbeiter!$D135),TODAY()),Einstellungen!$F$13:$F$67)))*N(Mitarbeiter!$E135)/IF(Einstellungen!$C$11="7 Tage",7,5),N('Ist-Stunden'!AP135)),MAX(IF(Einstellungen!$C$11="7 Tage",MAX(0,(MIN(DATE(2029,2,0),IF(Mitarbeiter!$D135="",DATE(2029,2,0),Mitarbeiter!$D135),TODAY()))-(MAX(DATE(2029,1,1),Mitarbeiter!$C135))+1),MAX(0,NETWORKDAYS(MAX(DATE(2029,1,1),Mitarbeiter!$C135),MIN(DATE(2029,2,0),IF(Mitarbeiter!$D135="",DATE(2029,2,0),Mitarbeiter!$D135),TODAY()),Einstellungen!$F$13:$F$67)))*N(Mitarbeiter!$E135)/IF(Einstellungen!$C$11="7 Tage",7,5),N('Ist-Stunden'!AP135)+(N(Krankheitstage!CA135)+N(Krankheitstage!CM135))*N($C135))))</f>
        <v/>
      </c>
      <c r="BU135" s="76">
        <f>IF($B135="",0,IF(Einstellungen!$C$10="Ja",MAX(IF(Einstellungen!$C$11="7 Tage",MAX(0,(MIN(DATE(2029,3,0),IF(Mitarbeiter!$D135="",DATE(2029,3,0),Mitarbeiter!$D135),TODAY()))-(MAX(DATE(2029,2,1),Mitarbeiter!$C135))+1),MAX(0,NETWORKDAYS(MAX(DATE(2029,2,1),Mitarbeiter!$C135),MIN(DATE(2029,3,0),IF(Mitarbeiter!$D135="",DATE(2029,3,0),Mitarbeiter!$D135),TODAY()),Einstellungen!$F$13:$F$67)))*N(Mitarbeiter!$E135)/IF(Einstellungen!$C$11="7 Tage",7,5),N('Ist-Stunden'!AQ135)),MAX(IF(Einstellungen!$C$11="7 Tage",MAX(0,(MIN(DATE(2029,3,0),IF(Mitarbeiter!$D135="",DATE(2029,3,0),Mitarbeiter!$D135),TODAY()))-(MAX(DATE(2029,2,1),Mitarbeiter!$C135))+1),MAX(0,NETWORKDAYS(MAX(DATE(2029,2,1),Mitarbeiter!$C135),MIN(DATE(2029,3,0),IF(Mitarbeiter!$D135="",DATE(2029,3,0),Mitarbeiter!$D135),TODAY()),Einstellungen!$F$13:$F$67)))*N(Mitarbeiter!$E135)/IF(Einstellungen!$C$11="7 Tage",7,5),N('Ist-Stunden'!AQ135)+(N(Krankheitstage!CB135)+N(Krankheitstage!CN135))*N($C135))))</f>
        <v/>
      </c>
      <c r="BV135" s="76">
        <f>IF($B135="",0,IF(Einstellungen!$C$10="Ja",MAX(IF(Einstellungen!$C$11="7 Tage",MAX(0,(MIN(DATE(2029,4,0),IF(Mitarbeiter!$D135="",DATE(2029,4,0),Mitarbeiter!$D135),TODAY()))-(MAX(DATE(2029,3,1),Mitarbeiter!$C135))+1),MAX(0,NETWORKDAYS(MAX(DATE(2029,3,1),Mitarbeiter!$C135),MIN(DATE(2029,4,0),IF(Mitarbeiter!$D135="",DATE(2029,4,0),Mitarbeiter!$D135),TODAY()),Einstellungen!$F$13:$F$67)))*N(Mitarbeiter!$E135)/IF(Einstellungen!$C$11="7 Tage",7,5),N('Ist-Stunden'!AR135)),MAX(IF(Einstellungen!$C$11="7 Tage",MAX(0,(MIN(DATE(2029,4,0),IF(Mitarbeiter!$D135="",DATE(2029,4,0),Mitarbeiter!$D135),TODAY()))-(MAX(DATE(2029,3,1),Mitarbeiter!$C135))+1),MAX(0,NETWORKDAYS(MAX(DATE(2029,3,1),Mitarbeiter!$C135),MIN(DATE(2029,4,0),IF(Mitarbeiter!$D135="",DATE(2029,4,0),Mitarbeiter!$D135),TODAY()),Einstellungen!$F$13:$F$67)))*N(Mitarbeiter!$E135)/IF(Einstellungen!$C$11="7 Tage",7,5),N('Ist-Stunden'!AR135)+(N(Krankheitstage!CC135)+N(Krankheitstage!CO135))*N($C135))))</f>
        <v/>
      </c>
      <c r="BW135" s="76">
        <f>IF($B135="",0,IF(Einstellungen!$C$10="Ja",MAX(IF(Einstellungen!$C$11="7 Tage",MAX(0,(MIN(DATE(2029,5,0),IF(Mitarbeiter!$D135="",DATE(2029,5,0),Mitarbeiter!$D135),TODAY()))-(MAX(DATE(2029,4,1),Mitarbeiter!$C135))+1),MAX(0,NETWORKDAYS(MAX(DATE(2029,4,1),Mitarbeiter!$C135),MIN(DATE(2029,5,0),IF(Mitarbeiter!$D135="",DATE(2029,5,0),Mitarbeiter!$D135),TODAY()),Einstellungen!$F$13:$F$67)))*N(Mitarbeiter!$E135)/IF(Einstellungen!$C$11="7 Tage",7,5),N('Ist-Stunden'!AS135)),MAX(IF(Einstellungen!$C$11="7 Tage",MAX(0,(MIN(DATE(2029,5,0),IF(Mitarbeiter!$D135="",DATE(2029,5,0),Mitarbeiter!$D135),TODAY()))-(MAX(DATE(2029,4,1),Mitarbeiter!$C135))+1),MAX(0,NETWORKDAYS(MAX(DATE(2029,4,1),Mitarbeiter!$C135),MIN(DATE(2029,5,0),IF(Mitarbeiter!$D135="",DATE(2029,5,0),Mitarbeiter!$D135),TODAY()),Einstellungen!$F$13:$F$67)))*N(Mitarbeiter!$E135)/IF(Einstellungen!$C$11="7 Tage",7,5),N('Ist-Stunden'!AS135)+(N(Krankheitstage!CD135)+N(Krankheitstage!CP135))*N($C135))))</f>
        <v/>
      </c>
      <c r="BX135" s="76">
        <f>IF($B135="",0,IF(Einstellungen!$C$10="Ja",MAX(IF(Einstellungen!$C$11="7 Tage",MAX(0,(MIN(DATE(2029,6,0),IF(Mitarbeiter!$D135="",DATE(2029,6,0),Mitarbeiter!$D135),TODAY()))-(MAX(DATE(2029,5,1),Mitarbeiter!$C135))+1),MAX(0,NETWORKDAYS(MAX(DATE(2029,5,1),Mitarbeiter!$C135),MIN(DATE(2029,6,0),IF(Mitarbeiter!$D135="",DATE(2029,6,0),Mitarbeiter!$D135),TODAY()),Einstellungen!$F$13:$F$67)))*N(Mitarbeiter!$E135)/IF(Einstellungen!$C$11="7 Tage",7,5),N('Ist-Stunden'!AT135)),MAX(IF(Einstellungen!$C$11="7 Tage",MAX(0,(MIN(DATE(2029,6,0),IF(Mitarbeiter!$D135="",DATE(2029,6,0),Mitarbeiter!$D135),TODAY()))-(MAX(DATE(2029,5,1),Mitarbeiter!$C135))+1),MAX(0,NETWORKDAYS(MAX(DATE(2029,5,1),Mitarbeiter!$C135),MIN(DATE(2029,6,0),IF(Mitarbeiter!$D135="",DATE(2029,6,0),Mitarbeiter!$D135),TODAY()),Einstellungen!$F$13:$F$67)))*N(Mitarbeiter!$E135)/IF(Einstellungen!$C$11="7 Tage",7,5),N('Ist-Stunden'!AT135)+(N(Krankheitstage!CE135)+N(Krankheitstage!CQ135))*N($C135))))</f>
        <v/>
      </c>
      <c r="BY135" s="76">
        <f>IF($B135="",0,IF(Einstellungen!$C$10="Ja",MAX(IF(Einstellungen!$C$11="7 Tage",MAX(0,(MIN(DATE(2029,7,0),IF(Mitarbeiter!$D135="",DATE(2029,7,0),Mitarbeiter!$D135),TODAY()))-(MAX(DATE(2029,6,1),Mitarbeiter!$C135))+1),MAX(0,NETWORKDAYS(MAX(DATE(2029,6,1),Mitarbeiter!$C135),MIN(DATE(2029,7,0),IF(Mitarbeiter!$D135="",DATE(2029,7,0),Mitarbeiter!$D135),TODAY()),Einstellungen!$F$13:$F$67)))*N(Mitarbeiter!$E135)/IF(Einstellungen!$C$11="7 Tage",7,5),N('Ist-Stunden'!AU135)),MAX(IF(Einstellungen!$C$11="7 Tage",MAX(0,(MIN(DATE(2029,7,0),IF(Mitarbeiter!$D135="",DATE(2029,7,0),Mitarbeiter!$D135),TODAY()))-(MAX(DATE(2029,6,1),Mitarbeiter!$C135))+1),MAX(0,NETWORKDAYS(MAX(DATE(2029,6,1),Mitarbeiter!$C135),MIN(DATE(2029,7,0),IF(Mitarbeiter!$D135="",DATE(2029,7,0),Mitarbeiter!$D135),TODAY()),Einstellungen!$F$13:$F$67)))*N(Mitarbeiter!$E135)/IF(Einstellungen!$C$11="7 Tage",7,5),N('Ist-Stunden'!AU135)+(N(Krankheitstage!CF135)+N(Krankheitstage!CR135))*N($C135))))</f>
        <v/>
      </c>
      <c r="BZ135" s="76">
        <f>IF($B135="",0,IF(Einstellungen!$C$10="Ja",MAX(IF(Einstellungen!$C$11="7 Tage",MAX(0,(MIN(DATE(2029,8,0),IF(Mitarbeiter!$D135="",DATE(2029,8,0),Mitarbeiter!$D135),TODAY()))-(MAX(DATE(2029,7,1),Mitarbeiter!$C135))+1),MAX(0,NETWORKDAYS(MAX(DATE(2029,7,1),Mitarbeiter!$C135),MIN(DATE(2029,8,0),IF(Mitarbeiter!$D135="",DATE(2029,8,0),Mitarbeiter!$D135),TODAY()),Einstellungen!$F$13:$F$67)))*N(Mitarbeiter!$E135)/IF(Einstellungen!$C$11="7 Tage",7,5),N('Ist-Stunden'!AV135)),MAX(IF(Einstellungen!$C$11="7 Tage",MAX(0,(MIN(DATE(2029,8,0),IF(Mitarbeiter!$D135="",DATE(2029,8,0),Mitarbeiter!$D135),TODAY()))-(MAX(DATE(2029,7,1),Mitarbeiter!$C135))+1),MAX(0,NETWORKDAYS(MAX(DATE(2029,7,1),Mitarbeiter!$C135),MIN(DATE(2029,8,0),IF(Mitarbeiter!$D135="",DATE(2029,8,0),Mitarbeiter!$D135),TODAY()),Einstellungen!$F$13:$F$67)))*N(Mitarbeiter!$E135)/IF(Einstellungen!$C$11="7 Tage",7,5),N('Ist-Stunden'!AV135)+(N(Krankheitstage!CG135)+N(Krankheitstage!CS135))*N($C135))))</f>
        <v/>
      </c>
      <c r="CA135" s="76">
        <f>IF($B135="",0,IF(Einstellungen!$C$10="Ja",MAX(IF(Einstellungen!$C$11="7 Tage",MAX(0,(MIN(DATE(2029,9,0),IF(Mitarbeiter!$D135="",DATE(2029,9,0),Mitarbeiter!$D135),TODAY()))-(MAX(DATE(2029,8,1),Mitarbeiter!$C135))+1),MAX(0,NETWORKDAYS(MAX(DATE(2029,8,1),Mitarbeiter!$C135),MIN(DATE(2029,9,0),IF(Mitarbeiter!$D135="",DATE(2029,9,0),Mitarbeiter!$D135),TODAY()),Einstellungen!$F$13:$F$67)))*N(Mitarbeiter!$E135)/IF(Einstellungen!$C$11="7 Tage",7,5),N('Ist-Stunden'!AW135)),MAX(IF(Einstellungen!$C$11="7 Tage",MAX(0,(MIN(DATE(2029,9,0),IF(Mitarbeiter!$D135="",DATE(2029,9,0),Mitarbeiter!$D135),TODAY()))-(MAX(DATE(2029,8,1),Mitarbeiter!$C135))+1),MAX(0,NETWORKDAYS(MAX(DATE(2029,8,1),Mitarbeiter!$C135),MIN(DATE(2029,9,0),IF(Mitarbeiter!$D135="",DATE(2029,9,0),Mitarbeiter!$D135),TODAY()),Einstellungen!$F$13:$F$67)))*N(Mitarbeiter!$E135)/IF(Einstellungen!$C$11="7 Tage",7,5),N('Ist-Stunden'!AW135)+(N(Krankheitstage!CH135)+N(Krankheitstage!CT135))*N($C135))))</f>
        <v/>
      </c>
      <c r="CB135" s="76">
        <f>IF($B135="",0,IF(Einstellungen!$C$10="Ja",MAX(IF(Einstellungen!$C$11="7 Tage",MAX(0,(MIN(DATE(2029,10,0),IF(Mitarbeiter!$D135="",DATE(2029,10,0),Mitarbeiter!$D135),TODAY()))-(MAX(DATE(2029,9,1),Mitarbeiter!$C135))+1),MAX(0,NETWORKDAYS(MAX(DATE(2029,9,1),Mitarbeiter!$C135),MIN(DATE(2029,10,0),IF(Mitarbeiter!$D135="",DATE(2029,10,0),Mitarbeiter!$D135),TODAY()),Einstellungen!$F$13:$F$67)))*N(Mitarbeiter!$E135)/IF(Einstellungen!$C$11="7 Tage",7,5),N('Ist-Stunden'!AX135)),MAX(IF(Einstellungen!$C$11="7 Tage",MAX(0,(MIN(DATE(2029,10,0),IF(Mitarbeiter!$D135="",DATE(2029,10,0),Mitarbeiter!$D135),TODAY()))-(MAX(DATE(2029,9,1),Mitarbeiter!$C135))+1),MAX(0,NETWORKDAYS(MAX(DATE(2029,9,1),Mitarbeiter!$C135),MIN(DATE(2029,10,0),IF(Mitarbeiter!$D135="",DATE(2029,10,0),Mitarbeiter!$D135),TODAY()),Einstellungen!$F$13:$F$67)))*N(Mitarbeiter!$E135)/IF(Einstellungen!$C$11="7 Tage",7,5),N('Ist-Stunden'!AX135)+(N(Krankheitstage!CI135)+N(Krankheitstage!CU135))*N($C135))))</f>
        <v/>
      </c>
      <c r="CC135" s="76">
        <f>IF($B135="",0,IF(Einstellungen!$C$10="Ja",MAX(IF(Einstellungen!$C$11="7 Tage",MAX(0,(MIN(DATE(2029,11,0),IF(Mitarbeiter!$D135="",DATE(2029,11,0),Mitarbeiter!$D135),TODAY()))-(MAX(DATE(2029,10,1),Mitarbeiter!$C135))+1),MAX(0,NETWORKDAYS(MAX(DATE(2029,10,1),Mitarbeiter!$C135),MIN(DATE(2029,11,0),IF(Mitarbeiter!$D135="",DATE(2029,11,0),Mitarbeiter!$D135),TODAY()),Einstellungen!$F$13:$F$67)))*N(Mitarbeiter!$E135)/IF(Einstellungen!$C$11="7 Tage",7,5),N('Ist-Stunden'!AY135)),MAX(IF(Einstellungen!$C$11="7 Tage",MAX(0,(MIN(DATE(2029,11,0),IF(Mitarbeiter!$D135="",DATE(2029,11,0),Mitarbeiter!$D135),TODAY()))-(MAX(DATE(2029,10,1),Mitarbeiter!$C135))+1),MAX(0,NETWORKDAYS(MAX(DATE(2029,10,1),Mitarbeiter!$C135),MIN(DATE(2029,11,0),IF(Mitarbeiter!$D135="",DATE(2029,11,0),Mitarbeiter!$D135),TODAY()),Einstellungen!$F$13:$F$67)))*N(Mitarbeiter!$E135)/IF(Einstellungen!$C$11="7 Tage",7,5),N('Ist-Stunden'!AY135)+(N(Krankheitstage!CJ135)+N(Krankheitstage!CV135))*N($C135))))</f>
        <v/>
      </c>
      <c r="CD135" s="76">
        <f>IF($B135="",0,IF(Einstellungen!$C$10="Ja",MAX(IF(Einstellungen!$C$11="7 Tage",MAX(0,(MIN(DATE(2029,12,0),IF(Mitarbeiter!$D135="",DATE(2029,12,0),Mitarbeiter!$D135),TODAY()))-(MAX(DATE(2029,11,1),Mitarbeiter!$C135))+1),MAX(0,NETWORKDAYS(MAX(DATE(2029,11,1),Mitarbeiter!$C135),MIN(DATE(2029,12,0),IF(Mitarbeiter!$D135="",DATE(2029,12,0),Mitarbeiter!$D135),TODAY()),Einstellungen!$F$13:$F$67)))*N(Mitarbeiter!$E135)/IF(Einstellungen!$C$11="7 Tage",7,5),N('Ist-Stunden'!AZ135)),MAX(IF(Einstellungen!$C$11="7 Tage",MAX(0,(MIN(DATE(2029,12,0),IF(Mitarbeiter!$D135="",DATE(2029,12,0),Mitarbeiter!$D135),TODAY()))-(MAX(DATE(2029,11,1),Mitarbeiter!$C135))+1),MAX(0,NETWORKDAYS(MAX(DATE(2029,11,1),Mitarbeiter!$C135),MIN(DATE(2029,12,0),IF(Mitarbeiter!$D135="",DATE(2029,12,0),Mitarbeiter!$D135),TODAY()),Einstellungen!$F$13:$F$67)))*N(Mitarbeiter!$E135)/IF(Einstellungen!$C$11="7 Tage",7,5),N('Ist-Stunden'!AZ135)+(N(Krankheitstage!CK135)+N(Krankheitstage!CW135))*N($C135))))</f>
        <v/>
      </c>
      <c r="CE135" s="76">
        <f>IF($B135="",0,IF(Einstellungen!$C$10="Ja",MAX(IF(Einstellungen!$C$11="7 Tage",MAX(0,(MIN(DATE(2029,13,0),IF(Mitarbeiter!$D135="",DATE(2029,13,0),Mitarbeiter!$D135),TODAY()))-(MAX(DATE(2029,12,1),Mitarbeiter!$C135))+1),MAX(0,NETWORKDAYS(MAX(DATE(2029,12,1),Mitarbeiter!$C135),MIN(DATE(2029,13,0),IF(Mitarbeiter!$D135="",DATE(2029,13,0),Mitarbeiter!$D135),TODAY()),Einstellungen!$F$13:$F$67)))*N(Mitarbeiter!$E135)/IF(Einstellungen!$C$11="7 Tage",7,5),N('Ist-Stunden'!BA135)),MAX(IF(Einstellungen!$C$11="7 Tage",MAX(0,(MIN(DATE(2029,13,0),IF(Mitarbeiter!$D135="",DATE(2029,13,0),Mitarbeiter!$D135),TODAY()))-(MAX(DATE(2029,12,1),Mitarbeiter!$C135))+1),MAX(0,NETWORKDAYS(MAX(DATE(2029,12,1),Mitarbeiter!$C135),MIN(DATE(2029,13,0),IF(Mitarbeiter!$D135="",DATE(2029,13,0),Mitarbeiter!$D135),TODAY()),Einstellungen!$F$13:$F$67)))*N(Mitarbeiter!$E135)/IF(Einstellungen!$C$11="7 Tage",7,5),N('Ist-Stunden'!BA135)+(N(Krankheitstage!CL135)+N(Krankheitstage!CX135))*N($C135))))</f>
        <v/>
      </c>
      <c r="CF135" s="76">
        <f>IF($B135="",0,IF(Einstellungen!$C$10="Ja",MAX(IF(Einstellungen!$C$11="7 Tage",MAX(0,(MIN(DATE(2030,2,0),IF(Mitarbeiter!$D135="",DATE(2030,2,0),Mitarbeiter!$D135),TODAY()))-(MAX(DATE(2030,1,1),Mitarbeiter!$C135))+1),MAX(0,NETWORKDAYS(MAX(DATE(2030,1,1),Mitarbeiter!$C135),MIN(DATE(2030,2,0),IF(Mitarbeiter!$D135="",DATE(2030,2,0),Mitarbeiter!$D135),TODAY()),Einstellungen!$F$13:$F$67)))*N(Mitarbeiter!$E135)/IF(Einstellungen!$C$11="7 Tage",7,5),N('Ist-Stunden'!BB135)),MAX(IF(Einstellungen!$C$11="7 Tage",MAX(0,(MIN(DATE(2030,2,0),IF(Mitarbeiter!$D135="",DATE(2030,2,0),Mitarbeiter!$D135),TODAY()))-(MAX(DATE(2030,1,1),Mitarbeiter!$C135))+1),MAX(0,NETWORKDAYS(MAX(DATE(2030,1,1),Mitarbeiter!$C135),MIN(DATE(2030,2,0),IF(Mitarbeiter!$D135="",DATE(2030,2,0),Mitarbeiter!$D135),TODAY()),Einstellungen!$F$13:$F$67)))*N(Mitarbeiter!$E135)/IF(Einstellungen!$C$11="7 Tage",7,5),N('Ist-Stunden'!BB135)+(N(Krankheitstage!CY135)+N(Krankheitstage!DK135))*N($C135))))</f>
        <v/>
      </c>
      <c r="CG135" s="76">
        <f>IF($B135="",0,IF(Einstellungen!$C$10="Ja",MAX(IF(Einstellungen!$C$11="7 Tage",MAX(0,(MIN(DATE(2030,3,0),IF(Mitarbeiter!$D135="",DATE(2030,3,0),Mitarbeiter!$D135),TODAY()))-(MAX(DATE(2030,2,1),Mitarbeiter!$C135))+1),MAX(0,NETWORKDAYS(MAX(DATE(2030,2,1),Mitarbeiter!$C135),MIN(DATE(2030,3,0),IF(Mitarbeiter!$D135="",DATE(2030,3,0),Mitarbeiter!$D135),TODAY()),Einstellungen!$F$13:$F$67)))*N(Mitarbeiter!$E135)/IF(Einstellungen!$C$11="7 Tage",7,5),N('Ist-Stunden'!BC135)),MAX(IF(Einstellungen!$C$11="7 Tage",MAX(0,(MIN(DATE(2030,3,0),IF(Mitarbeiter!$D135="",DATE(2030,3,0),Mitarbeiter!$D135),TODAY()))-(MAX(DATE(2030,2,1),Mitarbeiter!$C135))+1),MAX(0,NETWORKDAYS(MAX(DATE(2030,2,1),Mitarbeiter!$C135),MIN(DATE(2030,3,0),IF(Mitarbeiter!$D135="",DATE(2030,3,0),Mitarbeiter!$D135),TODAY()),Einstellungen!$F$13:$F$67)))*N(Mitarbeiter!$E135)/IF(Einstellungen!$C$11="7 Tage",7,5),N('Ist-Stunden'!BC135)+(N(Krankheitstage!CZ135)+N(Krankheitstage!DL135))*N($C135))))</f>
        <v/>
      </c>
      <c r="CH135" s="76">
        <f>IF($B135="",0,IF(Einstellungen!$C$10="Ja",MAX(IF(Einstellungen!$C$11="7 Tage",MAX(0,(MIN(DATE(2030,4,0),IF(Mitarbeiter!$D135="",DATE(2030,4,0),Mitarbeiter!$D135),TODAY()))-(MAX(DATE(2030,3,1),Mitarbeiter!$C135))+1),MAX(0,NETWORKDAYS(MAX(DATE(2030,3,1),Mitarbeiter!$C135),MIN(DATE(2030,4,0),IF(Mitarbeiter!$D135="",DATE(2030,4,0),Mitarbeiter!$D135),TODAY()),Einstellungen!$F$13:$F$67)))*N(Mitarbeiter!$E135)/IF(Einstellungen!$C$11="7 Tage",7,5),N('Ist-Stunden'!BD135)),MAX(IF(Einstellungen!$C$11="7 Tage",MAX(0,(MIN(DATE(2030,4,0),IF(Mitarbeiter!$D135="",DATE(2030,4,0),Mitarbeiter!$D135),TODAY()))-(MAX(DATE(2030,3,1),Mitarbeiter!$C135))+1),MAX(0,NETWORKDAYS(MAX(DATE(2030,3,1),Mitarbeiter!$C135),MIN(DATE(2030,4,0),IF(Mitarbeiter!$D135="",DATE(2030,4,0),Mitarbeiter!$D135),TODAY()),Einstellungen!$F$13:$F$67)))*N(Mitarbeiter!$E135)/IF(Einstellungen!$C$11="7 Tage",7,5),N('Ist-Stunden'!BD135)+(N(Krankheitstage!DA135)+N(Krankheitstage!DM135))*N($C135))))</f>
        <v/>
      </c>
      <c r="CI135" s="76">
        <f>IF($B135="",0,IF(Einstellungen!$C$10="Ja",MAX(IF(Einstellungen!$C$11="7 Tage",MAX(0,(MIN(DATE(2030,5,0),IF(Mitarbeiter!$D135="",DATE(2030,5,0),Mitarbeiter!$D135),TODAY()))-(MAX(DATE(2030,4,1),Mitarbeiter!$C135))+1),MAX(0,NETWORKDAYS(MAX(DATE(2030,4,1),Mitarbeiter!$C135),MIN(DATE(2030,5,0),IF(Mitarbeiter!$D135="",DATE(2030,5,0),Mitarbeiter!$D135),TODAY()),Einstellungen!$F$13:$F$67)))*N(Mitarbeiter!$E135)/IF(Einstellungen!$C$11="7 Tage",7,5),N('Ist-Stunden'!BE135)),MAX(IF(Einstellungen!$C$11="7 Tage",MAX(0,(MIN(DATE(2030,5,0),IF(Mitarbeiter!$D135="",DATE(2030,5,0),Mitarbeiter!$D135),TODAY()))-(MAX(DATE(2030,4,1),Mitarbeiter!$C135))+1),MAX(0,NETWORKDAYS(MAX(DATE(2030,4,1),Mitarbeiter!$C135),MIN(DATE(2030,5,0),IF(Mitarbeiter!$D135="",DATE(2030,5,0),Mitarbeiter!$D135),TODAY()),Einstellungen!$F$13:$F$67)))*N(Mitarbeiter!$E135)/IF(Einstellungen!$C$11="7 Tage",7,5),N('Ist-Stunden'!BE135)+(N(Krankheitstage!DB135)+N(Krankheitstage!DN135))*N($C135))))</f>
        <v/>
      </c>
      <c r="CJ135" s="76">
        <f>IF($B135="",0,IF(Einstellungen!$C$10="Ja",MAX(IF(Einstellungen!$C$11="7 Tage",MAX(0,(MIN(DATE(2030,6,0),IF(Mitarbeiter!$D135="",DATE(2030,6,0),Mitarbeiter!$D135),TODAY()))-(MAX(DATE(2030,5,1),Mitarbeiter!$C135))+1),MAX(0,NETWORKDAYS(MAX(DATE(2030,5,1),Mitarbeiter!$C135),MIN(DATE(2030,6,0),IF(Mitarbeiter!$D135="",DATE(2030,6,0),Mitarbeiter!$D135),TODAY()),Einstellungen!$F$13:$F$67)))*N(Mitarbeiter!$E135)/IF(Einstellungen!$C$11="7 Tage",7,5),N('Ist-Stunden'!BF135)),MAX(IF(Einstellungen!$C$11="7 Tage",MAX(0,(MIN(DATE(2030,6,0),IF(Mitarbeiter!$D135="",DATE(2030,6,0),Mitarbeiter!$D135),TODAY()))-(MAX(DATE(2030,5,1),Mitarbeiter!$C135))+1),MAX(0,NETWORKDAYS(MAX(DATE(2030,5,1),Mitarbeiter!$C135),MIN(DATE(2030,6,0),IF(Mitarbeiter!$D135="",DATE(2030,6,0),Mitarbeiter!$D135),TODAY()),Einstellungen!$F$13:$F$67)))*N(Mitarbeiter!$E135)/IF(Einstellungen!$C$11="7 Tage",7,5),N('Ist-Stunden'!BF135)+(N(Krankheitstage!DC135)+N(Krankheitstage!DO135))*N($C135))))</f>
        <v/>
      </c>
      <c r="CK135" s="76">
        <f>IF($B135="",0,IF(Einstellungen!$C$10="Ja",MAX(IF(Einstellungen!$C$11="7 Tage",MAX(0,(MIN(DATE(2030,7,0),IF(Mitarbeiter!$D135="",DATE(2030,7,0),Mitarbeiter!$D135),TODAY()))-(MAX(DATE(2030,6,1),Mitarbeiter!$C135))+1),MAX(0,NETWORKDAYS(MAX(DATE(2030,6,1),Mitarbeiter!$C135),MIN(DATE(2030,7,0),IF(Mitarbeiter!$D135="",DATE(2030,7,0),Mitarbeiter!$D135),TODAY()),Einstellungen!$F$13:$F$67)))*N(Mitarbeiter!$E135)/IF(Einstellungen!$C$11="7 Tage",7,5),N('Ist-Stunden'!BG135)),MAX(IF(Einstellungen!$C$11="7 Tage",MAX(0,(MIN(DATE(2030,7,0),IF(Mitarbeiter!$D135="",DATE(2030,7,0),Mitarbeiter!$D135),TODAY()))-(MAX(DATE(2030,6,1),Mitarbeiter!$C135))+1),MAX(0,NETWORKDAYS(MAX(DATE(2030,6,1),Mitarbeiter!$C135),MIN(DATE(2030,7,0),IF(Mitarbeiter!$D135="",DATE(2030,7,0),Mitarbeiter!$D135),TODAY()),Einstellungen!$F$13:$F$67)))*N(Mitarbeiter!$E135)/IF(Einstellungen!$C$11="7 Tage",7,5),N('Ist-Stunden'!BG135)+(N(Krankheitstage!DD135)+N(Krankheitstage!DP135))*N($C135))))</f>
        <v/>
      </c>
      <c r="CL135" s="76">
        <f>IF($B135="",0,IF(Einstellungen!$C$10="Ja",MAX(IF(Einstellungen!$C$11="7 Tage",MAX(0,(MIN(DATE(2030,8,0),IF(Mitarbeiter!$D135="",DATE(2030,8,0),Mitarbeiter!$D135),TODAY()))-(MAX(DATE(2030,7,1),Mitarbeiter!$C135))+1),MAX(0,NETWORKDAYS(MAX(DATE(2030,7,1),Mitarbeiter!$C135),MIN(DATE(2030,8,0),IF(Mitarbeiter!$D135="",DATE(2030,8,0),Mitarbeiter!$D135),TODAY()),Einstellungen!$F$13:$F$67)))*N(Mitarbeiter!$E135)/IF(Einstellungen!$C$11="7 Tage",7,5),N('Ist-Stunden'!BH135)),MAX(IF(Einstellungen!$C$11="7 Tage",MAX(0,(MIN(DATE(2030,8,0),IF(Mitarbeiter!$D135="",DATE(2030,8,0),Mitarbeiter!$D135),TODAY()))-(MAX(DATE(2030,7,1),Mitarbeiter!$C135))+1),MAX(0,NETWORKDAYS(MAX(DATE(2030,7,1),Mitarbeiter!$C135),MIN(DATE(2030,8,0),IF(Mitarbeiter!$D135="",DATE(2030,8,0),Mitarbeiter!$D135),TODAY()),Einstellungen!$F$13:$F$67)))*N(Mitarbeiter!$E135)/IF(Einstellungen!$C$11="7 Tage",7,5),N('Ist-Stunden'!BH135)+(N(Krankheitstage!DE135)+N(Krankheitstage!DQ135))*N($C135))))</f>
        <v/>
      </c>
      <c r="CM135" s="76">
        <f>IF($B135="",0,IF(Einstellungen!$C$10="Ja",MAX(IF(Einstellungen!$C$11="7 Tage",MAX(0,(MIN(DATE(2030,9,0),IF(Mitarbeiter!$D135="",DATE(2030,9,0),Mitarbeiter!$D135),TODAY()))-(MAX(DATE(2030,8,1),Mitarbeiter!$C135))+1),MAX(0,NETWORKDAYS(MAX(DATE(2030,8,1),Mitarbeiter!$C135),MIN(DATE(2030,9,0),IF(Mitarbeiter!$D135="",DATE(2030,9,0),Mitarbeiter!$D135),TODAY()),Einstellungen!$F$13:$F$67)))*N(Mitarbeiter!$E135)/IF(Einstellungen!$C$11="7 Tage",7,5),N('Ist-Stunden'!BI135)),MAX(IF(Einstellungen!$C$11="7 Tage",MAX(0,(MIN(DATE(2030,9,0),IF(Mitarbeiter!$D135="",DATE(2030,9,0),Mitarbeiter!$D135),TODAY()))-(MAX(DATE(2030,8,1),Mitarbeiter!$C135))+1),MAX(0,NETWORKDAYS(MAX(DATE(2030,8,1),Mitarbeiter!$C135),MIN(DATE(2030,9,0),IF(Mitarbeiter!$D135="",DATE(2030,9,0),Mitarbeiter!$D135),TODAY()),Einstellungen!$F$13:$F$67)))*N(Mitarbeiter!$E135)/IF(Einstellungen!$C$11="7 Tage",7,5),N('Ist-Stunden'!BI135)+(N(Krankheitstage!DF135)+N(Krankheitstage!DR135))*N($C135))))</f>
        <v/>
      </c>
      <c r="CN135" s="76">
        <f>IF($B135="",0,IF(Einstellungen!$C$10="Ja",MAX(IF(Einstellungen!$C$11="7 Tage",MAX(0,(MIN(DATE(2030,10,0),IF(Mitarbeiter!$D135="",DATE(2030,10,0),Mitarbeiter!$D135),TODAY()))-(MAX(DATE(2030,9,1),Mitarbeiter!$C135))+1),MAX(0,NETWORKDAYS(MAX(DATE(2030,9,1),Mitarbeiter!$C135),MIN(DATE(2030,10,0),IF(Mitarbeiter!$D135="",DATE(2030,10,0),Mitarbeiter!$D135),TODAY()),Einstellungen!$F$13:$F$67)))*N(Mitarbeiter!$E135)/IF(Einstellungen!$C$11="7 Tage",7,5),N('Ist-Stunden'!BJ135)),MAX(IF(Einstellungen!$C$11="7 Tage",MAX(0,(MIN(DATE(2030,10,0),IF(Mitarbeiter!$D135="",DATE(2030,10,0),Mitarbeiter!$D135),TODAY()))-(MAX(DATE(2030,9,1),Mitarbeiter!$C135))+1),MAX(0,NETWORKDAYS(MAX(DATE(2030,9,1),Mitarbeiter!$C135),MIN(DATE(2030,10,0),IF(Mitarbeiter!$D135="",DATE(2030,10,0),Mitarbeiter!$D135),TODAY()),Einstellungen!$F$13:$F$67)))*N(Mitarbeiter!$E135)/IF(Einstellungen!$C$11="7 Tage",7,5),N('Ist-Stunden'!BJ135)+(N(Krankheitstage!DG135)+N(Krankheitstage!DS135))*N($C135))))</f>
        <v/>
      </c>
      <c r="CO135" s="76">
        <f>IF($B135="",0,IF(Einstellungen!$C$10="Ja",MAX(IF(Einstellungen!$C$11="7 Tage",MAX(0,(MIN(DATE(2030,11,0),IF(Mitarbeiter!$D135="",DATE(2030,11,0),Mitarbeiter!$D135),TODAY()))-(MAX(DATE(2030,10,1),Mitarbeiter!$C135))+1),MAX(0,NETWORKDAYS(MAX(DATE(2030,10,1),Mitarbeiter!$C135),MIN(DATE(2030,11,0),IF(Mitarbeiter!$D135="",DATE(2030,11,0),Mitarbeiter!$D135),TODAY()),Einstellungen!$F$13:$F$67)))*N(Mitarbeiter!$E135)/IF(Einstellungen!$C$11="7 Tage",7,5),N('Ist-Stunden'!BK135)),MAX(IF(Einstellungen!$C$11="7 Tage",MAX(0,(MIN(DATE(2030,11,0),IF(Mitarbeiter!$D135="",DATE(2030,11,0),Mitarbeiter!$D135),TODAY()))-(MAX(DATE(2030,10,1),Mitarbeiter!$C135))+1),MAX(0,NETWORKDAYS(MAX(DATE(2030,10,1),Mitarbeiter!$C135),MIN(DATE(2030,11,0),IF(Mitarbeiter!$D135="",DATE(2030,11,0),Mitarbeiter!$D135),TODAY()),Einstellungen!$F$13:$F$67)))*N(Mitarbeiter!$E135)/IF(Einstellungen!$C$11="7 Tage",7,5),N('Ist-Stunden'!BK135)+(N(Krankheitstage!DH135)+N(Krankheitstage!DT135))*N($C135))))</f>
        <v/>
      </c>
      <c r="CP135" s="76">
        <f>IF($B135="",0,IF(Einstellungen!$C$10="Ja",MAX(IF(Einstellungen!$C$11="7 Tage",MAX(0,(MIN(DATE(2030,12,0),IF(Mitarbeiter!$D135="",DATE(2030,12,0),Mitarbeiter!$D135),TODAY()))-(MAX(DATE(2030,11,1),Mitarbeiter!$C135))+1),MAX(0,NETWORKDAYS(MAX(DATE(2030,11,1),Mitarbeiter!$C135),MIN(DATE(2030,12,0),IF(Mitarbeiter!$D135="",DATE(2030,12,0),Mitarbeiter!$D135),TODAY()),Einstellungen!$F$13:$F$67)))*N(Mitarbeiter!$E135)/IF(Einstellungen!$C$11="7 Tage",7,5),N('Ist-Stunden'!BL135)),MAX(IF(Einstellungen!$C$11="7 Tage",MAX(0,(MIN(DATE(2030,12,0),IF(Mitarbeiter!$D135="",DATE(2030,12,0),Mitarbeiter!$D135),TODAY()))-(MAX(DATE(2030,11,1),Mitarbeiter!$C135))+1),MAX(0,NETWORKDAYS(MAX(DATE(2030,11,1),Mitarbeiter!$C135),MIN(DATE(2030,12,0),IF(Mitarbeiter!$D135="",DATE(2030,12,0),Mitarbeiter!$D135),TODAY()),Einstellungen!$F$13:$F$67)))*N(Mitarbeiter!$E135)/IF(Einstellungen!$C$11="7 Tage",7,5),N('Ist-Stunden'!BL135)+(N(Krankheitstage!DI135)+N(Krankheitstage!DU135))*N($C135))))</f>
        <v/>
      </c>
      <c r="CQ135" s="76">
        <f>IF($B135="",0,IF(Einstellungen!$C$10="Ja",MAX(IF(Einstellungen!$C$11="7 Tage",MAX(0,(MIN(DATE(2030,13,0),IF(Mitarbeiter!$D135="",DATE(2030,13,0),Mitarbeiter!$D135),TODAY()))-(MAX(DATE(2030,12,1),Mitarbeiter!$C135))+1),MAX(0,NETWORKDAYS(MAX(DATE(2030,12,1),Mitarbeiter!$C135),MIN(DATE(2030,13,0),IF(Mitarbeiter!$D135="",DATE(2030,13,0),Mitarbeiter!$D135),TODAY()),Einstellungen!$F$13:$F$67)))*N(Mitarbeiter!$E135)/IF(Einstellungen!$C$11="7 Tage",7,5),N('Ist-Stunden'!BM135)),MAX(IF(Einstellungen!$C$11="7 Tage",MAX(0,(MIN(DATE(2030,13,0),IF(Mitarbeiter!$D135="",DATE(2030,13,0),Mitarbeiter!$D135),TODAY()))-(MAX(DATE(2030,12,1),Mitarbeiter!$C135))+1),MAX(0,NETWORKDAYS(MAX(DATE(2030,12,1),Mitarbeiter!$C135),MIN(DATE(2030,13,0),IF(Mitarbeiter!$D135="",DATE(2030,13,0),Mitarbeiter!$D135),TODAY()),Einstellungen!$F$13:$F$67)))*N(Mitarbeiter!$E135)/IF(Einstellungen!$C$11="7 Tage",7,5),N('Ist-Stunden'!BM135)+(N(Krankheitstage!DJ135)+N(Krankheitstage!DV135))*N($C135))))</f>
        <v/>
      </c>
    </row>
    <row r="136">
      <c r="A136" s="73">
        <f>IF(Mitarbeiter!B136="","",Mitarbeiter!A136)</f>
        <v/>
      </c>
      <c r="B136" s="6">
        <f>IF(Mitarbeiter!B136="","",Mitarbeiter!B136)</f>
        <v/>
      </c>
      <c r="C136" s="74">
        <f>IF(Mitarbeiter!B136="","",Mitarbeiter!F136)</f>
        <v/>
      </c>
      <c r="D136" s="75">
        <f>N(INDEX(Krankheitstage!$G136:$DV136,1,(Einstellungen!$C$3-2026)*24+1))</f>
        <v/>
      </c>
      <c r="E136" s="75">
        <f>N(INDEX(Krankheitstage!$G136:$DV136,1,(Einstellungen!$C$3-2026)*24+2))</f>
        <v/>
      </c>
      <c r="F136" s="75">
        <f>N(INDEX(Krankheitstage!$G136:$DV136,1,(Einstellungen!$C$3-2026)*24+3))</f>
        <v/>
      </c>
      <c r="G136" s="75">
        <f>N(INDEX(Krankheitstage!$G136:$DV136,1,(Einstellungen!$C$3-2026)*24+4))</f>
        <v/>
      </c>
      <c r="H136" s="75">
        <f>N(INDEX(Krankheitstage!$G136:$DV136,1,(Einstellungen!$C$3-2026)*24+5))</f>
        <v/>
      </c>
      <c r="I136" s="75">
        <f>N(INDEX(Krankheitstage!$G136:$DV136,1,(Einstellungen!$C$3-2026)*24+6))</f>
        <v/>
      </c>
      <c r="J136" s="75">
        <f>N(INDEX(Krankheitstage!$G136:$DV136,1,(Einstellungen!$C$3-2026)*24+7))</f>
        <v/>
      </c>
      <c r="K136" s="75">
        <f>N(INDEX(Krankheitstage!$G136:$DV136,1,(Einstellungen!$C$3-2026)*24+8))</f>
        <v/>
      </c>
      <c r="L136" s="75">
        <f>N(INDEX(Krankheitstage!$G136:$DV136,1,(Einstellungen!$C$3-2026)*24+9))</f>
        <v/>
      </c>
      <c r="M136" s="75">
        <f>N(INDEX(Krankheitstage!$G136:$DV136,1,(Einstellungen!$C$3-2026)*24+10))</f>
        <v/>
      </c>
      <c r="N136" s="75">
        <f>N(INDEX(Krankheitstage!$G136:$DV136,1,(Einstellungen!$C$3-2026)*24+11))</f>
        <v/>
      </c>
      <c r="O136" s="75">
        <f>N(INDEX(Krankheitstage!$G136:$DV136,1,(Einstellungen!$C$3-2026)*24+12))</f>
        <v/>
      </c>
      <c r="P136" s="75">
        <f>IF($B136="","",SUM(D136:O136))</f>
        <v/>
      </c>
      <c r="Q136" s="75">
        <f>N(INDEX(Krankheitstage!$G136:$DV136,1,(Einstellungen!$C$3-2026)*24+13))</f>
        <v/>
      </c>
      <c r="R136" s="75">
        <f>N(INDEX(Krankheitstage!$G136:$DV136,1,(Einstellungen!$C$3-2026)*24+14))</f>
        <v/>
      </c>
      <c r="S136" s="75">
        <f>N(INDEX(Krankheitstage!$G136:$DV136,1,(Einstellungen!$C$3-2026)*24+15))</f>
        <v/>
      </c>
      <c r="T136" s="75">
        <f>N(INDEX(Krankheitstage!$G136:$DV136,1,(Einstellungen!$C$3-2026)*24+16))</f>
        <v/>
      </c>
      <c r="U136" s="75">
        <f>N(INDEX(Krankheitstage!$G136:$DV136,1,(Einstellungen!$C$3-2026)*24+17))</f>
        <v/>
      </c>
      <c r="V136" s="75">
        <f>N(INDEX(Krankheitstage!$G136:$DV136,1,(Einstellungen!$C$3-2026)*24+18))</f>
        <v/>
      </c>
      <c r="W136" s="75">
        <f>N(INDEX(Krankheitstage!$G136:$DV136,1,(Einstellungen!$C$3-2026)*24+19))</f>
        <v/>
      </c>
      <c r="X136" s="75">
        <f>N(INDEX(Krankheitstage!$G136:$DV136,1,(Einstellungen!$C$3-2026)*24+20))</f>
        <v/>
      </c>
      <c r="Y136" s="75">
        <f>N(INDEX(Krankheitstage!$G136:$DV136,1,(Einstellungen!$C$3-2026)*24+21))</f>
        <v/>
      </c>
      <c r="Z136" s="75">
        <f>N(INDEX(Krankheitstage!$G136:$DV136,1,(Einstellungen!$C$3-2026)*24+22))</f>
        <v/>
      </c>
      <c r="AA136" s="75">
        <f>N(INDEX(Krankheitstage!$G136:$DV136,1,(Einstellungen!$C$3-2026)*24+23))</f>
        <v/>
      </c>
      <c r="AB136" s="75">
        <f>N(INDEX(Krankheitstage!$G136:$DV136,1,(Einstellungen!$C$3-2026)*24+24))</f>
        <v/>
      </c>
      <c r="AC136" s="75">
        <f>IF($B136="","",SUM(Q136:AB136))</f>
        <v/>
      </c>
      <c r="AD136" s="75">
        <f>IF($B136="","",SUM(P136,AC136))</f>
        <v/>
      </c>
      <c r="AE136" s="76">
        <f>IF($B136="","",AD136*N(C136))</f>
        <v/>
      </c>
      <c r="AF136" s="75">
        <f>IF($B136="","",Krankheitstage!E136)</f>
        <v/>
      </c>
      <c r="AG136" s="76">
        <f>IF($B136="","",AF136*N(C136))</f>
        <v/>
      </c>
      <c r="AH136" s="76">
        <f>IF($B136="","",INDEX($AJ136:$CQ136,1,(Einstellungen!$C$3-2026)*12+1)+INDEX($AJ136:$CQ136,1,(Einstellungen!$C$3-2026)*12+2)+INDEX($AJ136:$CQ136,1,(Einstellungen!$C$3-2026)*12+3)+INDEX($AJ136:$CQ136,1,(Einstellungen!$C$3-2026)*12+4)+INDEX($AJ136:$CQ136,1,(Einstellungen!$C$3-2026)*12+5)+INDEX($AJ136:$CQ136,1,(Einstellungen!$C$3-2026)*12+6)+INDEX($AJ136:$CQ136,1,(Einstellungen!$C$3-2026)*12+7)+INDEX($AJ136:$CQ136,1,(Einstellungen!$C$3-2026)*12+8)+INDEX($AJ136:$CQ136,1,(Einstellungen!$C$3-2026)*12+9)+INDEX($AJ136:$CQ136,1,(Einstellungen!$C$3-2026)*12+10)+INDEX($AJ136:$CQ136,1,(Einstellungen!$C$3-2026)*12+11)+INDEX($AJ136:$CQ136,1,(Einstellungen!$C$3-2026)*12+12))</f>
        <v/>
      </c>
      <c r="AI136" s="76">
        <f>IF($B136="","",SUM($AJ136:$CQ136))</f>
        <v/>
      </c>
      <c r="AJ136" s="76">
        <f>IF($B136="",0,IF(Einstellungen!$C$10="Ja",MAX(IF(Einstellungen!$C$11="7 Tage",MAX(0,(MIN(DATE(2026,2,0),IF(Mitarbeiter!$D136="",DATE(2026,2,0),Mitarbeiter!$D136),TODAY()))-(MAX(DATE(2026,1,1),Mitarbeiter!$C136))+1),MAX(0,NETWORKDAYS(MAX(DATE(2026,1,1),Mitarbeiter!$C136),MIN(DATE(2026,2,0),IF(Mitarbeiter!$D136="",DATE(2026,2,0),Mitarbeiter!$D136),TODAY()),Einstellungen!$F$13:$F$67)))*N(Mitarbeiter!$E136)/IF(Einstellungen!$C$11="7 Tage",7,5),N('Ist-Stunden'!F136)),MAX(IF(Einstellungen!$C$11="7 Tage",MAX(0,(MIN(DATE(2026,2,0),IF(Mitarbeiter!$D136="",DATE(2026,2,0),Mitarbeiter!$D136),TODAY()))-(MAX(DATE(2026,1,1),Mitarbeiter!$C136))+1),MAX(0,NETWORKDAYS(MAX(DATE(2026,1,1),Mitarbeiter!$C136),MIN(DATE(2026,2,0),IF(Mitarbeiter!$D136="",DATE(2026,2,0),Mitarbeiter!$D136),TODAY()),Einstellungen!$F$13:$F$67)))*N(Mitarbeiter!$E136)/IF(Einstellungen!$C$11="7 Tage",7,5),N('Ist-Stunden'!F136)+(N(Krankheitstage!G136)+N(Krankheitstage!S136))*N($C136))))</f>
        <v/>
      </c>
      <c r="AK136" s="76">
        <f>IF($B136="",0,IF(Einstellungen!$C$10="Ja",MAX(IF(Einstellungen!$C$11="7 Tage",MAX(0,(MIN(DATE(2026,3,0),IF(Mitarbeiter!$D136="",DATE(2026,3,0),Mitarbeiter!$D136),TODAY()))-(MAX(DATE(2026,2,1),Mitarbeiter!$C136))+1),MAX(0,NETWORKDAYS(MAX(DATE(2026,2,1),Mitarbeiter!$C136),MIN(DATE(2026,3,0),IF(Mitarbeiter!$D136="",DATE(2026,3,0),Mitarbeiter!$D136),TODAY()),Einstellungen!$F$13:$F$67)))*N(Mitarbeiter!$E136)/IF(Einstellungen!$C$11="7 Tage",7,5),N('Ist-Stunden'!G136)),MAX(IF(Einstellungen!$C$11="7 Tage",MAX(0,(MIN(DATE(2026,3,0),IF(Mitarbeiter!$D136="",DATE(2026,3,0),Mitarbeiter!$D136),TODAY()))-(MAX(DATE(2026,2,1),Mitarbeiter!$C136))+1),MAX(0,NETWORKDAYS(MAX(DATE(2026,2,1),Mitarbeiter!$C136),MIN(DATE(2026,3,0),IF(Mitarbeiter!$D136="",DATE(2026,3,0),Mitarbeiter!$D136),TODAY()),Einstellungen!$F$13:$F$67)))*N(Mitarbeiter!$E136)/IF(Einstellungen!$C$11="7 Tage",7,5),N('Ist-Stunden'!G136)+(N(Krankheitstage!H136)+N(Krankheitstage!T136))*N($C136))))</f>
        <v/>
      </c>
      <c r="AL136" s="76">
        <f>IF($B136="",0,IF(Einstellungen!$C$10="Ja",MAX(IF(Einstellungen!$C$11="7 Tage",MAX(0,(MIN(DATE(2026,4,0),IF(Mitarbeiter!$D136="",DATE(2026,4,0),Mitarbeiter!$D136),TODAY()))-(MAX(DATE(2026,3,1),Mitarbeiter!$C136))+1),MAX(0,NETWORKDAYS(MAX(DATE(2026,3,1),Mitarbeiter!$C136),MIN(DATE(2026,4,0),IF(Mitarbeiter!$D136="",DATE(2026,4,0),Mitarbeiter!$D136),TODAY()),Einstellungen!$F$13:$F$67)))*N(Mitarbeiter!$E136)/IF(Einstellungen!$C$11="7 Tage",7,5),N('Ist-Stunden'!H136)),MAX(IF(Einstellungen!$C$11="7 Tage",MAX(0,(MIN(DATE(2026,4,0),IF(Mitarbeiter!$D136="",DATE(2026,4,0),Mitarbeiter!$D136),TODAY()))-(MAX(DATE(2026,3,1),Mitarbeiter!$C136))+1),MAX(0,NETWORKDAYS(MAX(DATE(2026,3,1),Mitarbeiter!$C136),MIN(DATE(2026,4,0),IF(Mitarbeiter!$D136="",DATE(2026,4,0),Mitarbeiter!$D136),TODAY()),Einstellungen!$F$13:$F$67)))*N(Mitarbeiter!$E136)/IF(Einstellungen!$C$11="7 Tage",7,5),N('Ist-Stunden'!H136)+(N(Krankheitstage!I136)+N(Krankheitstage!U136))*N($C136))))</f>
        <v/>
      </c>
      <c r="AM136" s="76">
        <f>IF($B136="",0,IF(Einstellungen!$C$10="Ja",MAX(IF(Einstellungen!$C$11="7 Tage",MAX(0,(MIN(DATE(2026,5,0),IF(Mitarbeiter!$D136="",DATE(2026,5,0),Mitarbeiter!$D136),TODAY()))-(MAX(DATE(2026,4,1),Mitarbeiter!$C136))+1),MAX(0,NETWORKDAYS(MAX(DATE(2026,4,1),Mitarbeiter!$C136),MIN(DATE(2026,5,0),IF(Mitarbeiter!$D136="",DATE(2026,5,0),Mitarbeiter!$D136),TODAY()),Einstellungen!$F$13:$F$67)))*N(Mitarbeiter!$E136)/IF(Einstellungen!$C$11="7 Tage",7,5),N('Ist-Stunden'!I136)),MAX(IF(Einstellungen!$C$11="7 Tage",MAX(0,(MIN(DATE(2026,5,0),IF(Mitarbeiter!$D136="",DATE(2026,5,0),Mitarbeiter!$D136),TODAY()))-(MAX(DATE(2026,4,1),Mitarbeiter!$C136))+1),MAX(0,NETWORKDAYS(MAX(DATE(2026,4,1),Mitarbeiter!$C136),MIN(DATE(2026,5,0),IF(Mitarbeiter!$D136="",DATE(2026,5,0),Mitarbeiter!$D136),TODAY()),Einstellungen!$F$13:$F$67)))*N(Mitarbeiter!$E136)/IF(Einstellungen!$C$11="7 Tage",7,5),N('Ist-Stunden'!I136)+(N(Krankheitstage!J136)+N(Krankheitstage!V136))*N($C136))))</f>
        <v/>
      </c>
      <c r="AN136" s="76">
        <f>IF($B136="",0,IF(Einstellungen!$C$10="Ja",MAX(IF(Einstellungen!$C$11="7 Tage",MAX(0,(MIN(DATE(2026,6,0),IF(Mitarbeiter!$D136="",DATE(2026,6,0),Mitarbeiter!$D136),TODAY()))-(MAX(DATE(2026,5,1),Mitarbeiter!$C136))+1),MAX(0,NETWORKDAYS(MAX(DATE(2026,5,1),Mitarbeiter!$C136),MIN(DATE(2026,6,0),IF(Mitarbeiter!$D136="",DATE(2026,6,0),Mitarbeiter!$D136),TODAY()),Einstellungen!$F$13:$F$67)))*N(Mitarbeiter!$E136)/IF(Einstellungen!$C$11="7 Tage",7,5),N('Ist-Stunden'!J136)),MAX(IF(Einstellungen!$C$11="7 Tage",MAX(0,(MIN(DATE(2026,6,0),IF(Mitarbeiter!$D136="",DATE(2026,6,0),Mitarbeiter!$D136),TODAY()))-(MAX(DATE(2026,5,1),Mitarbeiter!$C136))+1),MAX(0,NETWORKDAYS(MAX(DATE(2026,5,1),Mitarbeiter!$C136),MIN(DATE(2026,6,0),IF(Mitarbeiter!$D136="",DATE(2026,6,0),Mitarbeiter!$D136),TODAY()),Einstellungen!$F$13:$F$67)))*N(Mitarbeiter!$E136)/IF(Einstellungen!$C$11="7 Tage",7,5),N('Ist-Stunden'!J136)+(N(Krankheitstage!K136)+N(Krankheitstage!W136))*N($C136))))</f>
        <v/>
      </c>
      <c r="AO136" s="76">
        <f>IF($B136="",0,IF(Einstellungen!$C$10="Ja",MAX(IF(Einstellungen!$C$11="7 Tage",MAX(0,(MIN(DATE(2026,7,0),IF(Mitarbeiter!$D136="",DATE(2026,7,0),Mitarbeiter!$D136),TODAY()))-(MAX(DATE(2026,6,1),Mitarbeiter!$C136))+1),MAX(0,NETWORKDAYS(MAX(DATE(2026,6,1),Mitarbeiter!$C136),MIN(DATE(2026,7,0),IF(Mitarbeiter!$D136="",DATE(2026,7,0),Mitarbeiter!$D136),TODAY()),Einstellungen!$F$13:$F$67)))*N(Mitarbeiter!$E136)/IF(Einstellungen!$C$11="7 Tage",7,5),N('Ist-Stunden'!K136)),MAX(IF(Einstellungen!$C$11="7 Tage",MAX(0,(MIN(DATE(2026,7,0),IF(Mitarbeiter!$D136="",DATE(2026,7,0),Mitarbeiter!$D136),TODAY()))-(MAX(DATE(2026,6,1),Mitarbeiter!$C136))+1),MAX(0,NETWORKDAYS(MAX(DATE(2026,6,1),Mitarbeiter!$C136),MIN(DATE(2026,7,0),IF(Mitarbeiter!$D136="",DATE(2026,7,0),Mitarbeiter!$D136),TODAY()),Einstellungen!$F$13:$F$67)))*N(Mitarbeiter!$E136)/IF(Einstellungen!$C$11="7 Tage",7,5),N('Ist-Stunden'!K136)+(N(Krankheitstage!L136)+N(Krankheitstage!X136))*N($C136))))</f>
        <v/>
      </c>
      <c r="AP136" s="76">
        <f>IF($B136="",0,IF(Einstellungen!$C$10="Ja",MAX(IF(Einstellungen!$C$11="7 Tage",MAX(0,(MIN(DATE(2026,8,0),IF(Mitarbeiter!$D136="",DATE(2026,8,0),Mitarbeiter!$D136),TODAY()))-(MAX(DATE(2026,7,1),Mitarbeiter!$C136))+1),MAX(0,NETWORKDAYS(MAX(DATE(2026,7,1),Mitarbeiter!$C136),MIN(DATE(2026,8,0),IF(Mitarbeiter!$D136="",DATE(2026,8,0),Mitarbeiter!$D136),TODAY()),Einstellungen!$F$13:$F$67)))*N(Mitarbeiter!$E136)/IF(Einstellungen!$C$11="7 Tage",7,5),N('Ist-Stunden'!L136)),MAX(IF(Einstellungen!$C$11="7 Tage",MAX(0,(MIN(DATE(2026,8,0),IF(Mitarbeiter!$D136="",DATE(2026,8,0),Mitarbeiter!$D136),TODAY()))-(MAX(DATE(2026,7,1),Mitarbeiter!$C136))+1),MAX(0,NETWORKDAYS(MAX(DATE(2026,7,1),Mitarbeiter!$C136),MIN(DATE(2026,8,0),IF(Mitarbeiter!$D136="",DATE(2026,8,0),Mitarbeiter!$D136),TODAY()),Einstellungen!$F$13:$F$67)))*N(Mitarbeiter!$E136)/IF(Einstellungen!$C$11="7 Tage",7,5),N('Ist-Stunden'!L136)+(N(Krankheitstage!M136)+N(Krankheitstage!Y136))*N($C136))))</f>
        <v/>
      </c>
      <c r="AQ136" s="76">
        <f>IF($B136="",0,IF(Einstellungen!$C$10="Ja",MAX(IF(Einstellungen!$C$11="7 Tage",MAX(0,(MIN(DATE(2026,9,0),IF(Mitarbeiter!$D136="",DATE(2026,9,0),Mitarbeiter!$D136),TODAY()))-(MAX(DATE(2026,8,1),Mitarbeiter!$C136))+1),MAX(0,NETWORKDAYS(MAX(DATE(2026,8,1),Mitarbeiter!$C136),MIN(DATE(2026,9,0),IF(Mitarbeiter!$D136="",DATE(2026,9,0),Mitarbeiter!$D136),TODAY()),Einstellungen!$F$13:$F$67)))*N(Mitarbeiter!$E136)/IF(Einstellungen!$C$11="7 Tage",7,5),N('Ist-Stunden'!M136)),MAX(IF(Einstellungen!$C$11="7 Tage",MAX(0,(MIN(DATE(2026,9,0),IF(Mitarbeiter!$D136="",DATE(2026,9,0),Mitarbeiter!$D136),TODAY()))-(MAX(DATE(2026,8,1),Mitarbeiter!$C136))+1),MAX(0,NETWORKDAYS(MAX(DATE(2026,8,1),Mitarbeiter!$C136),MIN(DATE(2026,9,0),IF(Mitarbeiter!$D136="",DATE(2026,9,0),Mitarbeiter!$D136),TODAY()),Einstellungen!$F$13:$F$67)))*N(Mitarbeiter!$E136)/IF(Einstellungen!$C$11="7 Tage",7,5),N('Ist-Stunden'!M136)+(N(Krankheitstage!N136)+N(Krankheitstage!Z136))*N($C136))))</f>
        <v/>
      </c>
      <c r="AR136" s="76">
        <f>IF($B136="",0,IF(Einstellungen!$C$10="Ja",MAX(IF(Einstellungen!$C$11="7 Tage",MAX(0,(MIN(DATE(2026,10,0),IF(Mitarbeiter!$D136="",DATE(2026,10,0),Mitarbeiter!$D136),TODAY()))-(MAX(DATE(2026,9,1),Mitarbeiter!$C136))+1),MAX(0,NETWORKDAYS(MAX(DATE(2026,9,1),Mitarbeiter!$C136),MIN(DATE(2026,10,0),IF(Mitarbeiter!$D136="",DATE(2026,10,0),Mitarbeiter!$D136),TODAY()),Einstellungen!$F$13:$F$67)))*N(Mitarbeiter!$E136)/IF(Einstellungen!$C$11="7 Tage",7,5),N('Ist-Stunden'!N136)),MAX(IF(Einstellungen!$C$11="7 Tage",MAX(0,(MIN(DATE(2026,10,0),IF(Mitarbeiter!$D136="",DATE(2026,10,0),Mitarbeiter!$D136),TODAY()))-(MAX(DATE(2026,9,1),Mitarbeiter!$C136))+1),MAX(0,NETWORKDAYS(MAX(DATE(2026,9,1),Mitarbeiter!$C136),MIN(DATE(2026,10,0),IF(Mitarbeiter!$D136="",DATE(2026,10,0),Mitarbeiter!$D136),TODAY()),Einstellungen!$F$13:$F$67)))*N(Mitarbeiter!$E136)/IF(Einstellungen!$C$11="7 Tage",7,5),N('Ist-Stunden'!N136)+(N(Krankheitstage!O136)+N(Krankheitstage!AA136))*N($C136))))</f>
        <v/>
      </c>
      <c r="AS136" s="76">
        <f>IF($B136="",0,IF(Einstellungen!$C$10="Ja",MAX(IF(Einstellungen!$C$11="7 Tage",MAX(0,(MIN(DATE(2026,11,0),IF(Mitarbeiter!$D136="",DATE(2026,11,0),Mitarbeiter!$D136),TODAY()))-(MAX(DATE(2026,10,1),Mitarbeiter!$C136))+1),MAX(0,NETWORKDAYS(MAX(DATE(2026,10,1),Mitarbeiter!$C136),MIN(DATE(2026,11,0),IF(Mitarbeiter!$D136="",DATE(2026,11,0),Mitarbeiter!$D136),TODAY()),Einstellungen!$F$13:$F$67)))*N(Mitarbeiter!$E136)/IF(Einstellungen!$C$11="7 Tage",7,5),N('Ist-Stunden'!O136)),MAX(IF(Einstellungen!$C$11="7 Tage",MAX(0,(MIN(DATE(2026,11,0),IF(Mitarbeiter!$D136="",DATE(2026,11,0),Mitarbeiter!$D136),TODAY()))-(MAX(DATE(2026,10,1),Mitarbeiter!$C136))+1),MAX(0,NETWORKDAYS(MAX(DATE(2026,10,1),Mitarbeiter!$C136),MIN(DATE(2026,11,0),IF(Mitarbeiter!$D136="",DATE(2026,11,0),Mitarbeiter!$D136),TODAY()),Einstellungen!$F$13:$F$67)))*N(Mitarbeiter!$E136)/IF(Einstellungen!$C$11="7 Tage",7,5),N('Ist-Stunden'!O136)+(N(Krankheitstage!P136)+N(Krankheitstage!AB136))*N($C136))))</f>
        <v/>
      </c>
      <c r="AT136" s="76">
        <f>IF($B136="",0,IF(Einstellungen!$C$10="Ja",MAX(IF(Einstellungen!$C$11="7 Tage",MAX(0,(MIN(DATE(2026,12,0),IF(Mitarbeiter!$D136="",DATE(2026,12,0),Mitarbeiter!$D136),TODAY()))-(MAX(DATE(2026,11,1),Mitarbeiter!$C136))+1),MAX(0,NETWORKDAYS(MAX(DATE(2026,11,1),Mitarbeiter!$C136),MIN(DATE(2026,12,0),IF(Mitarbeiter!$D136="",DATE(2026,12,0),Mitarbeiter!$D136),TODAY()),Einstellungen!$F$13:$F$67)))*N(Mitarbeiter!$E136)/IF(Einstellungen!$C$11="7 Tage",7,5),N('Ist-Stunden'!P136)),MAX(IF(Einstellungen!$C$11="7 Tage",MAX(0,(MIN(DATE(2026,12,0),IF(Mitarbeiter!$D136="",DATE(2026,12,0),Mitarbeiter!$D136),TODAY()))-(MAX(DATE(2026,11,1),Mitarbeiter!$C136))+1),MAX(0,NETWORKDAYS(MAX(DATE(2026,11,1),Mitarbeiter!$C136),MIN(DATE(2026,12,0),IF(Mitarbeiter!$D136="",DATE(2026,12,0),Mitarbeiter!$D136),TODAY()),Einstellungen!$F$13:$F$67)))*N(Mitarbeiter!$E136)/IF(Einstellungen!$C$11="7 Tage",7,5),N('Ist-Stunden'!P136)+(N(Krankheitstage!Q136)+N(Krankheitstage!AC136))*N($C136))))</f>
        <v/>
      </c>
      <c r="AU136" s="76">
        <f>IF($B136="",0,IF(Einstellungen!$C$10="Ja",MAX(IF(Einstellungen!$C$11="7 Tage",MAX(0,(MIN(DATE(2026,13,0),IF(Mitarbeiter!$D136="",DATE(2026,13,0),Mitarbeiter!$D136),TODAY()))-(MAX(DATE(2026,12,1),Mitarbeiter!$C136))+1),MAX(0,NETWORKDAYS(MAX(DATE(2026,12,1),Mitarbeiter!$C136),MIN(DATE(2026,13,0),IF(Mitarbeiter!$D136="",DATE(2026,13,0),Mitarbeiter!$D136),TODAY()),Einstellungen!$F$13:$F$67)))*N(Mitarbeiter!$E136)/IF(Einstellungen!$C$11="7 Tage",7,5),N('Ist-Stunden'!Q136)),MAX(IF(Einstellungen!$C$11="7 Tage",MAX(0,(MIN(DATE(2026,13,0),IF(Mitarbeiter!$D136="",DATE(2026,13,0),Mitarbeiter!$D136),TODAY()))-(MAX(DATE(2026,12,1),Mitarbeiter!$C136))+1),MAX(0,NETWORKDAYS(MAX(DATE(2026,12,1),Mitarbeiter!$C136),MIN(DATE(2026,13,0),IF(Mitarbeiter!$D136="",DATE(2026,13,0),Mitarbeiter!$D136),TODAY()),Einstellungen!$F$13:$F$67)))*N(Mitarbeiter!$E136)/IF(Einstellungen!$C$11="7 Tage",7,5),N('Ist-Stunden'!Q136)+(N(Krankheitstage!R136)+N(Krankheitstage!AD136))*N($C136))))</f>
        <v/>
      </c>
      <c r="AV136" s="76">
        <f>IF($B136="",0,IF(Einstellungen!$C$10="Ja",MAX(IF(Einstellungen!$C$11="7 Tage",MAX(0,(MIN(DATE(2027,2,0),IF(Mitarbeiter!$D136="",DATE(2027,2,0),Mitarbeiter!$D136),TODAY()))-(MAX(DATE(2027,1,1),Mitarbeiter!$C136))+1),MAX(0,NETWORKDAYS(MAX(DATE(2027,1,1),Mitarbeiter!$C136),MIN(DATE(2027,2,0),IF(Mitarbeiter!$D136="",DATE(2027,2,0),Mitarbeiter!$D136),TODAY()),Einstellungen!$F$13:$F$67)))*N(Mitarbeiter!$E136)/IF(Einstellungen!$C$11="7 Tage",7,5),N('Ist-Stunden'!R136)),MAX(IF(Einstellungen!$C$11="7 Tage",MAX(0,(MIN(DATE(2027,2,0),IF(Mitarbeiter!$D136="",DATE(2027,2,0),Mitarbeiter!$D136),TODAY()))-(MAX(DATE(2027,1,1),Mitarbeiter!$C136))+1),MAX(0,NETWORKDAYS(MAX(DATE(2027,1,1),Mitarbeiter!$C136),MIN(DATE(2027,2,0),IF(Mitarbeiter!$D136="",DATE(2027,2,0),Mitarbeiter!$D136),TODAY()),Einstellungen!$F$13:$F$67)))*N(Mitarbeiter!$E136)/IF(Einstellungen!$C$11="7 Tage",7,5),N('Ist-Stunden'!R136)+(N(Krankheitstage!AE136)+N(Krankheitstage!AQ136))*N($C136))))</f>
        <v/>
      </c>
      <c r="AW136" s="76">
        <f>IF($B136="",0,IF(Einstellungen!$C$10="Ja",MAX(IF(Einstellungen!$C$11="7 Tage",MAX(0,(MIN(DATE(2027,3,0),IF(Mitarbeiter!$D136="",DATE(2027,3,0),Mitarbeiter!$D136),TODAY()))-(MAX(DATE(2027,2,1),Mitarbeiter!$C136))+1),MAX(0,NETWORKDAYS(MAX(DATE(2027,2,1),Mitarbeiter!$C136),MIN(DATE(2027,3,0),IF(Mitarbeiter!$D136="",DATE(2027,3,0),Mitarbeiter!$D136),TODAY()),Einstellungen!$F$13:$F$67)))*N(Mitarbeiter!$E136)/IF(Einstellungen!$C$11="7 Tage",7,5),N('Ist-Stunden'!S136)),MAX(IF(Einstellungen!$C$11="7 Tage",MAX(0,(MIN(DATE(2027,3,0),IF(Mitarbeiter!$D136="",DATE(2027,3,0),Mitarbeiter!$D136),TODAY()))-(MAX(DATE(2027,2,1),Mitarbeiter!$C136))+1),MAX(0,NETWORKDAYS(MAX(DATE(2027,2,1),Mitarbeiter!$C136),MIN(DATE(2027,3,0),IF(Mitarbeiter!$D136="",DATE(2027,3,0),Mitarbeiter!$D136),TODAY()),Einstellungen!$F$13:$F$67)))*N(Mitarbeiter!$E136)/IF(Einstellungen!$C$11="7 Tage",7,5),N('Ist-Stunden'!S136)+(N(Krankheitstage!AF136)+N(Krankheitstage!AR136))*N($C136))))</f>
        <v/>
      </c>
      <c r="AX136" s="76">
        <f>IF($B136="",0,IF(Einstellungen!$C$10="Ja",MAX(IF(Einstellungen!$C$11="7 Tage",MAX(0,(MIN(DATE(2027,4,0),IF(Mitarbeiter!$D136="",DATE(2027,4,0),Mitarbeiter!$D136),TODAY()))-(MAX(DATE(2027,3,1),Mitarbeiter!$C136))+1),MAX(0,NETWORKDAYS(MAX(DATE(2027,3,1),Mitarbeiter!$C136),MIN(DATE(2027,4,0),IF(Mitarbeiter!$D136="",DATE(2027,4,0),Mitarbeiter!$D136),TODAY()),Einstellungen!$F$13:$F$67)))*N(Mitarbeiter!$E136)/IF(Einstellungen!$C$11="7 Tage",7,5),N('Ist-Stunden'!T136)),MAX(IF(Einstellungen!$C$11="7 Tage",MAX(0,(MIN(DATE(2027,4,0),IF(Mitarbeiter!$D136="",DATE(2027,4,0),Mitarbeiter!$D136),TODAY()))-(MAX(DATE(2027,3,1),Mitarbeiter!$C136))+1),MAX(0,NETWORKDAYS(MAX(DATE(2027,3,1),Mitarbeiter!$C136),MIN(DATE(2027,4,0),IF(Mitarbeiter!$D136="",DATE(2027,4,0),Mitarbeiter!$D136),TODAY()),Einstellungen!$F$13:$F$67)))*N(Mitarbeiter!$E136)/IF(Einstellungen!$C$11="7 Tage",7,5),N('Ist-Stunden'!T136)+(N(Krankheitstage!AG136)+N(Krankheitstage!AS136))*N($C136))))</f>
        <v/>
      </c>
      <c r="AY136" s="76">
        <f>IF($B136="",0,IF(Einstellungen!$C$10="Ja",MAX(IF(Einstellungen!$C$11="7 Tage",MAX(0,(MIN(DATE(2027,5,0),IF(Mitarbeiter!$D136="",DATE(2027,5,0),Mitarbeiter!$D136),TODAY()))-(MAX(DATE(2027,4,1),Mitarbeiter!$C136))+1),MAX(0,NETWORKDAYS(MAX(DATE(2027,4,1),Mitarbeiter!$C136),MIN(DATE(2027,5,0),IF(Mitarbeiter!$D136="",DATE(2027,5,0),Mitarbeiter!$D136),TODAY()),Einstellungen!$F$13:$F$67)))*N(Mitarbeiter!$E136)/IF(Einstellungen!$C$11="7 Tage",7,5),N('Ist-Stunden'!U136)),MAX(IF(Einstellungen!$C$11="7 Tage",MAX(0,(MIN(DATE(2027,5,0),IF(Mitarbeiter!$D136="",DATE(2027,5,0),Mitarbeiter!$D136),TODAY()))-(MAX(DATE(2027,4,1),Mitarbeiter!$C136))+1),MAX(0,NETWORKDAYS(MAX(DATE(2027,4,1),Mitarbeiter!$C136),MIN(DATE(2027,5,0),IF(Mitarbeiter!$D136="",DATE(2027,5,0),Mitarbeiter!$D136),TODAY()),Einstellungen!$F$13:$F$67)))*N(Mitarbeiter!$E136)/IF(Einstellungen!$C$11="7 Tage",7,5),N('Ist-Stunden'!U136)+(N(Krankheitstage!AH136)+N(Krankheitstage!AT136))*N($C136))))</f>
        <v/>
      </c>
      <c r="AZ136" s="76">
        <f>IF($B136="",0,IF(Einstellungen!$C$10="Ja",MAX(IF(Einstellungen!$C$11="7 Tage",MAX(0,(MIN(DATE(2027,6,0),IF(Mitarbeiter!$D136="",DATE(2027,6,0),Mitarbeiter!$D136),TODAY()))-(MAX(DATE(2027,5,1),Mitarbeiter!$C136))+1),MAX(0,NETWORKDAYS(MAX(DATE(2027,5,1),Mitarbeiter!$C136),MIN(DATE(2027,6,0),IF(Mitarbeiter!$D136="",DATE(2027,6,0),Mitarbeiter!$D136),TODAY()),Einstellungen!$F$13:$F$67)))*N(Mitarbeiter!$E136)/IF(Einstellungen!$C$11="7 Tage",7,5),N('Ist-Stunden'!V136)),MAX(IF(Einstellungen!$C$11="7 Tage",MAX(0,(MIN(DATE(2027,6,0),IF(Mitarbeiter!$D136="",DATE(2027,6,0),Mitarbeiter!$D136),TODAY()))-(MAX(DATE(2027,5,1),Mitarbeiter!$C136))+1),MAX(0,NETWORKDAYS(MAX(DATE(2027,5,1),Mitarbeiter!$C136),MIN(DATE(2027,6,0),IF(Mitarbeiter!$D136="",DATE(2027,6,0),Mitarbeiter!$D136),TODAY()),Einstellungen!$F$13:$F$67)))*N(Mitarbeiter!$E136)/IF(Einstellungen!$C$11="7 Tage",7,5),N('Ist-Stunden'!V136)+(N(Krankheitstage!AI136)+N(Krankheitstage!AU136))*N($C136))))</f>
        <v/>
      </c>
      <c r="BA136" s="76">
        <f>IF($B136="",0,IF(Einstellungen!$C$10="Ja",MAX(IF(Einstellungen!$C$11="7 Tage",MAX(0,(MIN(DATE(2027,7,0),IF(Mitarbeiter!$D136="",DATE(2027,7,0),Mitarbeiter!$D136),TODAY()))-(MAX(DATE(2027,6,1),Mitarbeiter!$C136))+1),MAX(0,NETWORKDAYS(MAX(DATE(2027,6,1),Mitarbeiter!$C136),MIN(DATE(2027,7,0),IF(Mitarbeiter!$D136="",DATE(2027,7,0),Mitarbeiter!$D136),TODAY()),Einstellungen!$F$13:$F$67)))*N(Mitarbeiter!$E136)/IF(Einstellungen!$C$11="7 Tage",7,5),N('Ist-Stunden'!W136)),MAX(IF(Einstellungen!$C$11="7 Tage",MAX(0,(MIN(DATE(2027,7,0),IF(Mitarbeiter!$D136="",DATE(2027,7,0),Mitarbeiter!$D136),TODAY()))-(MAX(DATE(2027,6,1),Mitarbeiter!$C136))+1),MAX(0,NETWORKDAYS(MAX(DATE(2027,6,1),Mitarbeiter!$C136),MIN(DATE(2027,7,0),IF(Mitarbeiter!$D136="",DATE(2027,7,0),Mitarbeiter!$D136),TODAY()),Einstellungen!$F$13:$F$67)))*N(Mitarbeiter!$E136)/IF(Einstellungen!$C$11="7 Tage",7,5),N('Ist-Stunden'!W136)+(N(Krankheitstage!AJ136)+N(Krankheitstage!AV136))*N($C136))))</f>
        <v/>
      </c>
      <c r="BB136" s="76">
        <f>IF($B136="",0,IF(Einstellungen!$C$10="Ja",MAX(IF(Einstellungen!$C$11="7 Tage",MAX(0,(MIN(DATE(2027,8,0),IF(Mitarbeiter!$D136="",DATE(2027,8,0),Mitarbeiter!$D136),TODAY()))-(MAX(DATE(2027,7,1),Mitarbeiter!$C136))+1),MAX(0,NETWORKDAYS(MAX(DATE(2027,7,1),Mitarbeiter!$C136),MIN(DATE(2027,8,0),IF(Mitarbeiter!$D136="",DATE(2027,8,0),Mitarbeiter!$D136),TODAY()),Einstellungen!$F$13:$F$67)))*N(Mitarbeiter!$E136)/IF(Einstellungen!$C$11="7 Tage",7,5),N('Ist-Stunden'!X136)),MAX(IF(Einstellungen!$C$11="7 Tage",MAX(0,(MIN(DATE(2027,8,0),IF(Mitarbeiter!$D136="",DATE(2027,8,0),Mitarbeiter!$D136),TODAY()))-(MAX(DATE(2027,7,1),Mitarbeiter!$C136))+1),MAX(0,NETWORKDAYS(MAX(DATE(2027,7,1),Mitarbeiter!$C136),MIN(DATE(2027,8,0),IF(Mitarbeiter!$D136="",DATE(2027,8,0),Mitarbeiter!$D136),TODAY()),Einstellungen!$F$13:$F$67)))*N(Mitarbeiter!$E136)/IF(Einstellungen!$C$11="7 Tage",7,5),N('Ist-Stunden'!X136)+(N(Krankheitstage!AK136)+N(Krankheitstage!AW136))*N($C136))))</f>
        <v/>
      </c>
      <c r="BC136" s="76">
        <f>IF($B136="",0,IF(Einstellungen!$C$10="Ja",MAX(IF(Einstellungen!$C$11="7 Tage",MAX(0,(MIN(DATE(2027,9,0),IF(Mitarbeiter!$D136="",DATE(2027,9,0),Mitarbeiter!$D136),TODAY()))-(MAX(DATE(2027,8,1),Mitarbeiter!$C136))+1),MAX(0,NETWORKDAYS(MAX(DATE(2027,8,1),Mitarbeiter!$C136),MIN(DATE(2027,9,0),IF(Mitarbeiter!$D136="",DATE(2027,9,0),Mitarbeiter!$D136),TODAY()),Einstellungen!$F$13:$F$67)))*N(Mitarbeiter!$E136)/IF(Einstellungen!$C$11="7 Tage",7,5),N('Ist-Stunden'!Y136)),MAX(IF(Einstellungen!$C$11="7 Tage",MAX(0,(MIN(DATE(2027,9,0),IF(Mitarbeiter!$D136="",DATE(2027,9,0),Mitarbeiter!$D136),TODAY()))-(MAX(DATE(2027,8,1),Mitarbeiter!$C136))+1),MAX(0,NETWORKDAYS(MAX(DATE(2027,8,1),Mitarbeiter!$C136),MIN(DATE(2027,9,0),IF(Mitarbeiter!$D136="",DATE(2027,9,0),Mitarbeiter!$D136),TODAY()),Einstellungen!$F$13:$F$67)))*N(Mitarbeiter!$E136)/IF(Einstellungen!$C$11="7 Tage",7,5),N('Ist-Stunden'!Y136)+(N(Krankheitstage!AL136)+N(Krankheitstage!AX136))*N($C136))))</f>
        <v/>
      </c>
      <c r="BD136" s="76">
        <f>IF($B136="",0,IF(Einstellungen!$C$10="Ja",MAX(IF(Einstellungen!$C$11="7 Tage",MAX(0,(MIN(DATE(2027,10,0),IF(Mitarbeiter!$D136="",DATE(2027,10,0),Mitarbeiter!$D136),TODAY()))-(MAX(DATE(2027,9,1),Mitarbeiter!$C136))+1),MAX(0,NETWORKDAYS(MAX(DATE(2027,9,1),Mitarbeiter!$C136),MIN(DATE(2027,10,0),IF(Mitarbeiter!$D136="",DATE(2027,10,0),Mitarbeiter!$D136),TODAY()),Einstellungen!$F$13:$F$67)))*N(Mitarbeiter!$E136)/IF(Einstellungen!$C$11="7 Tage",7,5),N('Ist-Stunden'!Z136)),MAX(IF(Einstellungen!$C$11="7 Tage",MAX(0,(MIN(DATE(2027,10,0),IF(Mitarbeiter!$D136="",DATE(2027,10,0),Mitarbeiter!$D136),TODAY()))-(MAX(DATE(2027,9,1),Mitarbeiter!$C136))+1),MAX(0,NETWORKDAYS(MAX(DATE(2027,9,1),Mitarbeiter!$C136),MIN(DATE(2027,10,0),IF(Mitarbeiter!$D136="",DATE(2027,10,0),Mitarbeiter!$D136),TODAY()),Einstellungen!$F$13:$F$67)))*N(Mitarbeiter!$E136)/IF(Einstellungen!$C$11="7 Tage",7,5),N('Ist-Stunden'!Z136)+(N(Krankheitstage!AM136)+N(Krankheitstage!AY136))*N($C136))))</f>
        <v/>
      </c>
      <c r="BE136" s="76">
        <f>IF($B136="",0,IF(Einstellungen!$C$10="Ja",MAX(IF(Einstellungen!$C$11="7 Tage",MAX(0,(MIN(DATE(2027,11,0),IF(Mitarbeiter!$D136="",DATE(2027,11,0),Mitarbeiter!$D136),TODAY()))-(MAX(DATE(2027,10,1),Mitarbeiter!$C136))+1),MAX(0,NETWORKDAYS(MAX(DATE(2027,10,1),Mitarbeiter!$C136),MIN(DATE(2027,11,0),IF(Mitarbeiter!$D136="",DATE(2027,11,0),Mitarbeiter!$D136),TODAY()),Einstellungen!$F$13:$F$67)))*N(Mitarbeiter!$E136)/IF(Einstellungen!$C$11="7 Tage",7,5),N('Ist-Stunden'!AA136)),MAX(IF(Einstellungen!$C$11="7 Tage",MAX(0,(MIN(DATE(2027,11,0),IF(Mitarbeiter!$D136="",DATE(2027,11,0),Mitarbeiter!$D136),TODAY()))-(MAX(DATE(2027,10,1),Mitarbeiter!$C136))+1),MAX(0,NETWORKDAYS(MAX(DATE(2027,10,1),Mitarbeiter!$C136),MIN(DATE(2027,11,0),IF(Mitarbeiter!$D136="",DATE(2027,11,0),Mitarbeiter!$D136),TODAY()),Einstellungen!$F$13:$F$67)))*N(Mitarbeiter!$E136)/IF(Einstellungen!$C$11="7 Tage",7,5),N('Ist-Stunden'!AA136)+(N(Krankheitstage!AN136)+N(Krankheitstage!AZ136))*N($C136))))</f>
        <v/>
      </c>
      <c r="BF136" s="76">
        <f>IF($B136="",0,IF(Einstellungen!$C$10="Ja",MAX(IF(Einstellungen!$C$11="7 Tage",MAX(0,(MIN(DATE(2027,12,0),IF(Mitarbeiter!$D136="",DATE(2027,12,0),Mitarbeiter!$D136),TODAY()))-(MAX(DATE(2027,11,1),Mitarbeiter!$C136))+1),MAX(0,NETWORKDAYS(MAX(DATE(2027,11,1),Mitarbeiter!$C136),MIN(DATE(2027,12,0),IF(Mitarbeiter!$D136="",DATE(2027,12,0),Mitarbeiter!$D136),TODAY()),Einstellungen!$F$13:$F$67)))*N(Mitarbeiter!$E136)/IF(Einstellungen!$C$11="7 Tage",7,5),N('Ist-Stunden'!AB136)),MAX(IF(Einstellungen!$C$11="7 Tage",MAX(0,(MIN(DATE(2027,12,0),IF(Mitarbeiter!$D136="",DATE(2027,12,0),Mitarbeiter!$D136),TODAY()))-(MAX(DATE(2027,11,1),Mitarbeiter!$C136))+1),MAX(0,NETWORKDAYS(MAX(DATE(2027,11,1),Mitarbeiter!$C136),MIN(DATE(2027,12,0),IF(Mitarbeiter!$D136="",DATE(2027,12,0),Mitarbeiter!$D136),TODAY()),Einstellungen!$F$13:$F$67)))*N(Mitarbeiter!$E136)/IF(Einstellungen!$C$11="7 Tage",7,5),N('Ist-Stunden'!AB136)+(N(Krankheitstage!AO136)+N(Krankheitstage!BA136))*N($C136))))</f>
        <v/>
      </c>
      <c r="BG136" s="76">
        <f>IF($B136="",0,IF(Einstellungen!$C$10="Ja",MAX(IF(Einstellungen!$C$11="7 Tage",MAX(0,(MIN(DATE(2027,13,0),IF(Mitarbeiter!$D136="",DATE(2027,13,0),Mitarbeiter!$D136),TODAY()))-(MAX(DATE(2027,12,1),Mitarbeiter!$C136))+1),MAX(0,NETWORKDAYS(MAX(DATE(2027,12,1),Mitarbeiter!$C136),MIN(DATE(2027,13,0),IF(Mitarbeiter!$D136="",DATE(2027,13,0),Mitarbeiter!$D136),TODAY()),Einstellungen!$F$13:$F$67)))*N(Mitarbeiter!$E136)/IF(Einstellungen!$C$11="7 Tage",7,5),N('Ist-Stunden'!AC136)),MAX(IF(Einstellungen!$C$11="7 Tage",MAX(0,(MIN(DATE(2027,13,0),IF(Mitarbeiter!$D136="",DATE(2027,13,0),Mitarbeiter!$D136),TODAY()))-(MAX(DATE(2027,12,1),Mitarbeiter!$C136))+1),MAX(0,NETWORKDAYS(MAX(DATE(2027,12,1),Mitarbeiter!$C136),MIN(DATE(2027,13,0),IF(Mitarbeiter!$D136="",DATE(2027,13,0),Mitarbeiter!$D136),TODAY()),Einstellungen!$F$13:$F$67)))*N(Mitarbeiter!$E136)/IF(Einstellungen!$C$11="7 Tage",7,5),N('Ist-Stunden'!AC136)+(N(Krankheitstage!AP136)+N(Krankheitstage!BB136))*N($C136))))</f>
        <v/>
      </c>
      <c r="BH136" s="76">
        <f>IF($B136="",0,IF(Einstellungen!$C$10="Ja",MAX(IF(Einstellungen!$C$11="7 Tage",MAX(0,(MIN(DATE(2028,2,0),IF(Mitarbeiter!$D136="",DATE(2028,2,0),Mitarbeiter!$D136),TODAY()))-(MAX(DATE(2028,1,1),Mitarbeiter!$C136))+1),MAX(0,NETWORKDAYS(MAX(DATE(2028,1,1),Mitarbeiter!$C136),MIN(DATE(2028,2,0),IF(Mitarbeiter!$D136="",DATE(2028,2,0),Mitarbeiter!$D136),TODAY()),Einstellungen!$F$13:$F$67)))*N(Mitarbeiter!$E136)/IF(Einstellungen!$C$11="7 Tage",7,5),N('Ist-Stunden'!AD136)),MAX(IF(Einstellungen!$C$11="7 Tage",MAX(0,(MIN(DATE(2028,2,0),IF(Mitarbeiter!$D136="",DATE(2028,2,0),Mitarbeiter!$D136),TODAY()))-(MAX(DATE(2028,1,1),Mitarbeiter!$C136))+1),MAX(0,NETWORKDAYS(MAX(DATE(2028,1,1),Mitarbeiter!$C136),MIN(DATE(2028,2,0),IF(Mitarbeiter!$D136="",DATE(2028,2,0),Mitarbeiter!$D136),TODAY()),Einstellungen!$F$13:$F$67)))*N(Mitarbeiter!$E136)/IF(Einstellungen!$C$11="7 Tage",7,5),N('Ist-Stunden'!AD136)+(N(Krankheitstage!BC136)+N(Krankheitstage!BO136))*N($C136))))</f>
        <v/>
      </c>
      <c r="BI136" s="76">
        <f>IF($B136="",0,IF(Einstellungen!$C$10="Ja",MAX(IF(Einstellungen!$C$11="7 Tage",MAX(0,(MIN(DATE(2028,3,0),IF(Mitarbeiter!$D136="",DATE(2028,3,0),Mitarbeiter!$D136),TODAY()))-(MAX(DATE(2028,2,1),Mitarbeiter!$C136))+1),MAX(0,NETWORKDAYS(MAX(DATE(2028,2,1),Mitarbeiter!$C136),MIN(DATE(2028,3,0),IF(Mitarbeiter!$D136="",DATE(2028,3,0),Mitarbeiter!$D136),TODAY()),Einstellungen!$F$13:$F$67)))*N(Mitarbeiter!$E136)/IF(Einstellungen!$C$11="7 Tage",7,5),N('Ist-Stunden'!AE136)),MAX(IF(Einstellungen!$C$11="7 Tage",MAX(0,(MIN(DATE(2028,3,0),IF(Mitarbeiter!$D136="",DATE(2028,3,0),Mitarbeiter!$D136),TODAY()))-(MAX(DATE(2028,2,1),Mitarbeiter!$C136))+1),MAX(0,NETWORKDAYS(MAX(DATE(2028,2,1),Mitarbeiter!$C136),MIN(DATE(2028,3,0),IF(Mitarbeiter!$D136="",DATE(2028,3,0),Mitarbeiter!$D136),TODAY()),Einstellungen!$F$13:$F$67)))*N(Mitarbeiter!$E136)/IF(Einstellungen!$C$11="7 Tage",7,5),N('Ist-Stunden'!AE136)+(N(Krankheitstage!BD136)+N(Krankheitstage!BP136))*N($C136))))</f>
        <v/>
      </c>
      <c r="BJ136" s="76">
        <f>IF($B136="",0,IF(Einstellungen!$C$10="Ja",MAX(IF(Einstellungen!$C$11="7 Tage",MAX(0,(MIN(DATE(2028,4,0),IF(Mitarbeiter!$D136="",DATE(2028,4,0),Mitarbeiter!$D136),TODAY()))-(MAX(DATE(2028,3,1),Mitarbeiter!$C136))+1),MAX(0,NETWORKDAYS(MAX(DATE(2028,3,1),Mitarbeiter!$C136),MIN(DATE(2028,4,0),IF(Mitarbeiter!$D136="",DATE(2028,4,0),Mitarbeiter!$D136),TODAY()),Einstellungen!$F$13:$F$67)))*N(Mitarbeiter!$E136)/IF(Einstellungen!$C$11="7 Tage",7,5),N('Ist-Stunden'!AF136)),MAX(IF(Einstellungen!$C$11="7 Tage",MAX(0,(MIN(DATE(2028,4,0),IF(Mitarbeiter!$D136="",DATE(2028,4,0),Mitarbeiter!$D136),TODAY()))-(MAX(DATE(2028,3,1),Mitarbeiter!$C136))+1),MAX(0,NETWORKDAYS(MAX(DATE(2028,3,1),Mitarbeiter!$C136),MIN(DATE(2028,4,0),IF(Mitarbeiter!$D136="",DATE(2028,4,0),Mitarbeiter!$D136),TODAY()),Einstellungen!$F$13:$F$67)))*N(Mitarbeiter!$E136)/IF(Einstellungen!$C$11="7 Tage",7,5),N('Ist-Stunden'!AF136)+(N(Krankheitstage!BE136)+N(Krankheitstage!BQ136))*N($C136))))</f>
        <v/>
      </c>
      <c r="BK136" s="76">
        <f>IF($B136="",0,IF(Einstellungen!$C$10="Ja",MAX(IF(Einstellungen!$C$11="7 Tage",MAX(0,(MIN(DATE(2028,5,0),IF(Mitarbeiter!$D136="",DATE(2028,5,0),Mitarbeiter!$D136),TODAY()))-(MAX(DATE(2028,4,1),Mitarbeiter!$C136))+1),MAX(0,NETWORKDAYS(MAX(DATE(2028,4,1),Mitarbeiter!$C136),MIN(DATE(2028,5,0),IF(Mitarbeiter!$D136="",DATE(2028,5,0),Mitarbeiter!$D136),TODAY()),Einstellungen!$F$13:$F$67)))*N(Mitarbeiter!$E136)/IF(Einstellungen!$C$11="7 Tage",7,5),N('Ist-Stunden'!AG136)),MAX(IF(Einstellungen!$C$11="7 Tage",MAX(0,(MIN(DATE(2028,5,0),IF(Mitarbeiter!$D136="",DATE(2028,5,0),Mitarbeiter!$D136),TODAY()))-(MAX(DATE(2028,4,1),Mitarbeiter!$C136))+1),MAX(0,NETWORKDAYS(MAX(DATE(2028,4,1),Mitarbeiter!$C136),MIN(DATE(2028,5,0),IF(Mitarbeiter!$D136="",DATE(2028,5,0),Mitarbeiter!$D136),TODAY()),Einstellungen!$F$13:$F$67)))*N(Mitarbeiter!$E136)/IF(Einstellungen!$C$11="7 Tage",7,5),N('Ist-Stunden'!AG136)+(N(Krankheitstage!BF136)+N(Krankheitstage!BR136))*N($C136))))</f>
        <v/>
      </c>
      <c r="BL136" s="76">
        <f>IF($B136="",0,IF(Einstellungen!$C$10="Ja",MAX(IF(Einstellungen!$C$11="7 Tage",MAX(0,(MIN(DATE(2028,6,0),IF(Mitarbeiter!$D136="",DATE(2028,6,0),Mitarbeiter!$D136),TODAY()))-(MAX(DATE(2028,5,1),Mitarbeiter!$C136))+1),MAX(0,NETWORKDAYS(MAX(DATE(2028,5,1),Mitarbeiter!$C136),MIN(DATE(2028,6,0),IF(Mitarbeiter!$D136="",DATE(2028,6,0),Mitarbeiter!$D136),TODAY()),Einstellungen!$F$13:$F$67)))*N(Mitarbeiter!$E136)/IF(Einstellungen!$C$11="7 Tage",7,5),N('Ist-Stunden'!AH136)),MAX(IF(Einstellungen!$C$11="7 Tage",MAX(0,(MIN(DATE(2028,6,0),IF(Mitarbeiter!$D136="",DATE(2028,6,0),Mitarbeiter!$D136),TODAY()))-(MAX(DATE(2028,5,1),Mitarbeiter!$C136))+1),MAX(0,NETWORKDAYS(MAX(DATE(2028,5,1),Mitarbeiter!$C136),MIN(DATE(2028,6,0),IF(Mitarbeiter!$D136="",DATE(2028,6,0),Mitarbeiter!$D136),TODAY()),Einstellungen!$F$13:$F$67)))*N(Mitarbeiter!$E136)/IF(Einstellungen!$C$11="7 Tage",7,5),N('Ist-Stunden'!AH136)+(N(Krankheitstage!BG136)+N(Krankheitstage!BS136))*N($C136))))</f>
        <v/>
      </c>
      <c r="BM136" s="76">
        <f>IF($B136="",0,IF(Einstellungen!$C$10="Ja",MAX(IF(Einstellungen!$C$11="7 Tage",MAX(0,(MIN(DATE(2028,7,0),IF(Mitarbeiter!$D136="",DATE(2028,7,0),Mitarbeiter!$D136),TODAY()))-(MAX(DATE(2028,6,1),Mitarbeiter!$C136))+1),MAX(0,NETWORKDAYS(MAX(DATE(2028,6,1),Mitarbeiter!$C136),MIN(DATE(2028,7,0),IF(Mitarbeiter!$D136="",DATE(2028,7,0),Mitarbeiter!$D136),TODAY()),Einstellungen!$F$13:$F$67)))*N(Mitarbeiter!$E136)/IF(Einstellungen!$C$11="7 Tage",7,5),N('Ist-Stunden'!AI136)),MAX(IF(Einstellungen!$C$11="7 Tage",MAX(0,(MIN(DATE(2028,7,0),IF(Mitarbeiter!$D136="",DATE(2028,7,0),Mitarbeiter!$D136),TODAY()))-(MAX(DATE(2028,6,1),Mitarbeiter!$C136))+1),MAX(0,NETWORKDAYS(MAX(DATE(2028,6,1),Mitarbeiter!$C136),MIN(DATE(2028,7,0),IF(Mitarbeiter!$D136="",DATE(2028,7,0),Mitarbeiter!$D136),TODAY()),Einstellungen!$F$13:$F$67)))*N(Mitarbeiter!$E136)/IF(Einstellungen!$C$11="7 Tage",7,5),N('Ist-Stunden'!AI136)+(N(Krankheitstage!BH136)+N(Krankheitstage!BT136))*N($C136))))</f>
        <v/>
      </c>
      <c r="BN136" s="76">
        <f>IF($B136="",0,IF(Einstellungen!$C$10="Ja",MAX(IF(Einstellungen!$C$11="7 Tage",MAX(0,(MIN(DATE(2028,8,0),IF(Mitarbeiter!$D136="",DATE(2028,8,0),Mitarbeiter!$D136),TODAY()))-(MAX(DATE(2028,7,1),Mitarbeiter!$C136))+1),MAX(0,NETWORKDAYS(MAX(DATE(2028,7,1),Mitarbeiter!$C136),MIN(DATE(2028,8,0),IF(Mitarbeiter!$D136="",DATE(2028,8,0),Mitarbeiter!$D136),TODAY()),Einstellungen!$F$13:$F$67)))*N(Mitarbeiter!$E136)/IF(Einstellungen!$C$11="7 Tage",7,5),N('Ist-Stunden'!AJ136)),MAX(IF(Einstellungen!$C$11="7 Tage",MAX(0,(MIN(DATE(2028,8,0),IF(Mitarbeiter!$D136="",DATE(2028,8,0),Mitarbeiter!$D136),TODAY()))-(MAX(DATE(2028,7,1),Mitarbeiter!$C136))+1),MAX(0,NETWORKDAYS(MAX(DATE(2028,7,1),Mitarbeiter!$C136),MIN(DATE(2028,8,0),IF(Mitarbeiter!$D136="",DATE(2028,8,0),Mitarbeiter!$D136),TODAY()),Einstellungen!$F$13:$F$67)))*N(Mitarbeiter!$E136)/IF(Einstellungen!$C$11="7 Tage",7,5),N('Ist-Stunden'!AJ136)+(N(Krankheitstage!BI136)+N(Krankheitstage!BU136))*N($C136))))</f>
        <v/>
      </c>
      <c r="BO136" s="76">
        <f>IF($B136="",0,IF(Einstellungen!$C$10="Ja",MAX(IF(Einstellungen!$C$11="7 Tage",MAX(0,(MIN(DATE(2028,9,0),IF(Mitarbeiter!$D136="",DATE(2028,9,0),Mitarbeiter!$D136),TODAY()))-(MAX(DATE(2028,8,1),Mitarbeiter!$C136))+1),MAX(0,NETWORKDAYS(MAX(DATE(2028,8,1),Mitarbeiter!$C136),MIN(DATE(2028,9,0),IF(Mitarbeiter!$D136="",DATE(2028,9,0),Mitarbeiter!$D136),TODAY()),Einstellungen!$F$13:$F$67)))*N(Mitarbeiter!$E136)/IF(Einstellungen!$C$11="7 Tage",7,5),N('Ist-Stunden'!AK136)),MAX(IF(Einstellungen!$C$11="7 Tage",MAX(0,(MIN(DATE(2028,9,0),IF(Mitarbeiter!$D136="",DATE(2028,9,0),Mitarbeiter!$D136),TODAY()))-(MAX(DATE(2028,8,1),Mitarbeiter!$C136))+1),MAX(0,NETWORKDAYS(MAX(DATE(2028,8,1),Mitarbeiter!$C136),MIN(DATE(2028,9,0),IF(Mitarbeiter!$D136="",DATE(2028,9,0),Mitarbeiter!$D136),TODAY()),Einstellungen!$F$13:$F$67)))*N(Mitarbeiter!$E136)/IF(Einstellungen!$C$11="7 Tage",7,5),N('Ist-Stunden'!AK136)+(N(Krankheitstage!BJ136)+N(Krankheitstage!BV136))*N($C136))))</f>
        <v/>
      </c>
      <c r="BP136" s="76">
        <f>IF($B136="",0,IF(Einstellungen!$C$10="Ja",MAX(IF(Einstellungen!$C$11="7 Tage",MAX(0,(MIN(DATE(2028,10,0),IF(Mitarbeiter!$D136="",DATE(2028,10,0),Mitarbeiter!$D136),TODAY()))-(MAX(DATE(2028,9,1),Mitarbeiter!$C136))+1),MAX(0,NETWORKDAYS(MAX(DATE(2028,9,1),Mitarbeiter!$C136),MIN(DATE(2028,10,0),IF(Mitarbeiter!$D136="",DATE(2028,10,0),Mitarbeiter!$D136),TODAY()),Einstellungen!$F$13:$F$67)))*N(Mitarbeiter!$E136)/IF(Einstellungen!$C$11="7 Tage",7,5),N('Ist-Stunden'!AL136)),MAX(IF(Einstellungen!$C$11="7 Tage",MAX(0,(MIN(DATE(2028,10,0),IF(Mitarbeiter!$D136="",DATE(2028,10,0),Mitarbeiter!$D136),TODAY()))-(MAX(DATE(2028,9,1),Mitarbeiter!$C136))+1),MAX(0,NETWORKDAYS(MAX(DATE(2028,9,1),Mitarbeiter!$C136),MIN(DATE(2028,10,0),IF(Mitarbeiter!$D136="",DATE(2028,10,0),Mitarbeiter!$D136),TODAY()),Einstellungen!$F$13:$F$67)))*N(Mitarbeiter!$E136)/IF(Einstellungen!$C$11="7 Tage",7,5),N('Ist-Stunden'!AL136)+(N(Krankheitstage!BK136)+N(Krankheitstage!BW136))*N($C136))))</f>
        <v/>
      </c>
      <c r="BQ136" s="76">
        <f>IF($B136="",0,IF(Einstellungen!$C$10="Ja",MAX(IF(Einstellungen!$C$11="7 Tage",MAX(0,(MIN(DATE(2028,11,0),IF(Mitarbeiter!$D136="",DATE(2028,11,0),Mitarbeiter!$D136),TODAY()))-(MAX(DATE(2028,10,1),Mitarbeiter!$C136))+1),MAX(0,NETWORKDAYS(MAX(DATE(2028,10,1),Mitarbeiter!$C136),MIN(DATE(2028,11,0),IF(Mitarbeiter!$D136="",DATE(2028,11,0),Mitarbeiter!$D136),TODAY()),Einstellungen!$F$13:$F$67)))*N(Mitarbeiter!$E136)/IF(Einstellungen!$C$11="7 Tage",7,5),N('Ist-Stunden'!AM136)),MAX(IF(Einstellungen!$C$11="7 Tage",MAX(0,(MIN(DATE(2028,11,0),IF(Mitarbeiter!$D136="",DATE(2028,11,0),Mitarbeiter!$D136),TODAY()))-(MAX(DATE(2028,10,1),Mitarbeiter!$C136))+1),MAX(0,NETWORKDAYS(MAX(DATE(2028,10,1),Mitarbeiter!$C136),MIN(DATE(2028,11,0),IF(Mitarbeiter!$D136="",DATE(2028,11,0),Mitarbeiter!$D136),TODAY()),Einstellungen!$F$13:$F$67)))*N(Mitarbeiter!$E136)/IF(Einstellungen!$C$11="7 Tage",7,5),N('Ist-Stunden'!AM136)+(N(Krankheitstage!BL136)+N(Krankheitstage!BX136))*N($C136))))</f>
        <v/>
      </c>
      <c r="BR136" s="76">
        <f>IF($B136="",0,IF(Einstellungen!$C$10="Ja",MAX(IF(Einstellungen!$C$11="7 Tage",MAX(0,(MIN(DATE(2028,12,0),IF(Mitarbeiter!$D136="",DATE(2028,12,0),Mitarbeiter!$D136),TODAY()))-(MAX(DATE(2028,11,1),Mitarbeiter!$C136))+1),MAX(0,NETWORKDAYS(MAX(DATE(2028,11,1),Mitarbeiter!$C136),MIN(DATE(2028,12,0),IF(Mitarbeiter!$D136="",DATE(2028,12,0),Mitarbeiter!$D136),TODAY()),Einstellungen!$F$13:$F$67)))*N(Mitarbeiter!$E136)/IF(Einstellungen!$C$11="7 Tage",7,5),N('Ist-Stunden'!AN136)),MAX(IF(Einstellungen!$C$11="7 Tage",MAX(0,(MIN(DATE(2028,12,0),IF(Mitarbeiter!$D136="",DATE(2028,12,0),Mitarbeiter!$D136),TODAY()))-(MAX(DATE(2028,11,1),Mitarbeiter!$C136))+1),MAX(0,NETWORKDAYS(MAX(DATE(2028,11,1),Mitarbeiter!$C136),MIN(DATE(2028,12,0),IF(Mitarbeiter!$D136="",DATE(2028,12,0),Mitarbeiter!$D136),TODAY()),Einstellungen!$F$13:$F$67)))*N(Mitarbeiter!$E136)/IF(Einstellungen!$C$11="7 Tage",7,5),N('Ist-Stunden'!AN136)+(N(Krankheitstage!BM136)+N(Krankheitstage!BY136))*N($C136))))</f>
        <v/>
      </c>
      <c r="BS136" s="76">
        <f>IF($B136="",0,IF(Einstellungen!$C$10="Ja",MAX(IF(Einstellungen!$C$11="7 Tage",MAX(0,(MIN(DATE(2028,13,0),IF(Mitarbeiter!$D136="",DATE(2028,13,0),Mitarbeiter!$D136),TODAY()))-(MAX(DATE(2028,12,1),Mitarbeiter!$C136))+1),MAX(0,NETWORKDAYS(MAX(DATE(2028,12,1),Mitarbeiter!$C136),MIN(DATE(2028,13,0),IF(Mitarbeiter!$D136="",DATE(2028,13,0),Mitarbeiter!$D136),TODAY()),Einstellungen!$F$13:$F$67)))*N(Mitarbeiter!$E136)/IF(Einstellungen!$C$11="7 Tage",7,5),N('Ist-Stunden'!AO136)),MAX(IF(Einstellungen!$C$11="7 Tage",MAX(0,(MIN(DATE(2028,13,0),IF(Mitarbeiter!$D136="",DATE(2028,13,0),Mitarbeiter!$D136),TODAY()))-(MAX(DATE(2028,12,1),Mitarbeiter!$C136))+1),MAX(0,NETWORKDAYS(MAX(DATE(2028,12,1),Mitarbeiter!$C136),MIN(DATE(2028,13,0),IF(Mitarbeiter!$D136="",DATE(2028,13,0),Mitarbeiter!$D136),TODAY()),Einstellungen!$F$13:$F$67)))*N(Mitarbeiter!$E136)/IF(Einstellungen!$C$11="7 Tage",7,5),N('Ist-Stunden'!AO136)+(N(Krankheitstage!BN136)+N(Krankheitstage!BZ136))*N($C136))))</f>
        <v/>
      </c>
      <c r="BT136" s="76">
        <f>IF($B136="",0,IF(Einstellungen!$C$10="Ja",MAX(IF(Einstellungen!$C$11="7 Tage",MAX(0,(MIN(DATE(2029,2,0),IF(Mitarbeiter!$D136="",DATE(2029,2,0),Mitarbeiter!$D136),TODAY()))-(MAX(DATE(2029,1,1),Mitarbeiter!$C136))+1),MAX(0,NETWORKDAYS(MAX(DATE(2029,1,1),Mitarbeiter!$C136),MIN(DATE(2029,2,0),IF(Mitarbeiter!$D136="",DATE(2029,2,0),Mitarbeiter!$D136),TODAY()),Einstellungen!$F$13:$F$67)))*N(Mitarbeiter!$E136)/IF(Einstellungen!$C$11="7 Tage",7,5),N('Ist-Stunden'!AP136)),MAX(IF(Einstellungen!$C$11="7 Tage",MAX(0,(MIN(DATE(2029,2,0),IF(Mitarbeiter!$D136="",DATE(2029,2,0),Mitarbeiter!$D136),TODAY()))-(MAX(DATE(2029,1,1),Mitarbeiter!$C136))+1),MAX(0,NETWORKDAYS(MAX(DATE(2029,1,1),Mitarbeiter!$C136),MIN(DATE(2029,2,0),IF(Mitarbeiter!$D136="",DATE(2029,2,0),Mitarbeiter!$D136),TODAY()),Einstellungen!$F$13:$F$67)))*N(Mitarbeiter!$E136)/IF(Einstellungen!$C$11="7 Tage",7,5),N('Ist-Stunden'!AP136)+(N(Krankheitstage!CA136)+N(Krankheitstage!CM136))*N($C136))))</f>
        <v/>
      </c>
      <c r="BU136" s="76">
        <f>IF($B136="",0,IF(Einstellungen!$C$10="Ja",MAX(IF(Einstellungen!$C$11="7 Tage",MAX(0,(MIN(DATE(2029,3,0),IF(Mitarbeiter!$D136="",DATE(2029,3,0),Mitarbeiter!$D136),TODAY()))-(MAX(DATE(2029,2,1),Mitarbeiter!$C136))+1),MAX(0,NETWORKDAYS(MAX(DATE(2029,2,1),Mitarbeiter!$C136),MIN(DATE(2029,3,0),IF(Mitarbeiter!$D136="",DATE(2029,3,0),Mitarbeiter!$D136),TODAY()),Einstellungen!$F$13:$F$67)))*N(Mitarbeiter!$E136)/IF(Einstellungen!$C$11="7 Tage",7,5),N('Ist-Stunden'!AQ136)),MAX(IF(Einstellungen!$C$11="7 Tage",MAX(0,(MIN(DATE(2029,3,0),IF(Mitarbeiter!$D136="",DATE(2029,3,0),Mitarbeiter!$D136),TODAY()))-(MAX(DATE(2029,2,1),Mitarbeiter!$C136))+1),MAX(0,NETWORKDAYS(MAX(DATE(2029,2,1),Mitarbeiter!$C136),MIN(DATE(2029,3,0),IF(Mitarbeiter!$D136="",DATE(2029,3,0),Mitarbeiter!$D136),TODAY()),Einstellungen!$F$13:$F$67)))*N(Mitarbeiter!$E136)/IF(Einstellungen!$C$11="7 Tage",7,5),N('Ist-Stunden'!AQ136)+(N(Krankheitstage!CB136)+N(Krankheitstage!CN136))*N($C136))))</f>
        <v/>
      </c>
      <c r="BV136" s="76">
        <f>IF($B136="",0,IF(Einstellungen!$C$10="Ja",MAX(IF(Einstellungen!$C$11="7 Tage",MAX(0,(MIN(DATE(2029,4,0),IF(Mitarbeiter!$D136="",DATE(2029,4,0),Mitarbeiter!$D136),TODAY()))-(MAX(DATE(2029,3,1),Mitarbeiter!$C136))+1),MAX(0,NETWORKDAYS(MAX(DATE(2029,3,1),Mitarbeiter!$C136),MIN(DATE(2029,4,0),IF(Mitarbeiter!$D136="",DATE(2029,4,0),Mitarbeiter!$D136),TODAY()),Einstellungen!$F$13:$F$67)))*N(Mitarbeiter!$E136)/IF(Einstellungen!$C$11="7 Tage",7,5),N('Ist-Stunden'!AR136)),MAX(IF(Einstellungen!$C$11="7 Tage",MAX(0,(MIN(DATE(2029,4,0),IF(Mitarbeiter!$D136="",DATE(2029,4,0),Mitarbeiter!$D136),TODAY()))-(MAX(DATE(2029,3,1),Mitarbeiter!$C136))+1),MAX(0,NETWORKDAYS(MAX(DATE(2029,3,1),Mitarbeiter!$C136),MIN(DATE(2029,4,0),IF(Mitarbeiter!$D136="",DATE(2029,4,0),Mitarbeiter!$D136),TODAY()),Einstellungen!$F$13:$F$67)))*N(Mitarbeiter!$E136)/IF(Einstellungen!$C$11="7 Tage",7,5),N('Ist-Stunden'!AR136)+(N(Krankheitstage!CC136)+N(Krankheitstage!CO136))*N($C136))))</f>
        <v/>
      </c>
      <c r="BW136" s="76">
        <f>IF($B136="",0,IF(Einstellungen!$C$10="Ja",MAX(IF(Einstellungen!$C$11="7 Tage",MAX(0,(MIN(DATE(2029,5,0),IF(Mitarbeiter!$D136="",DATE(2029,5,0),Mitarbeiter!$D136),TODAY()))-(MAX(DATE(2029,4,1),Mitarbeiter!$C136))+1),MAX(0,NETWORKDAYS(MAX(DATE(2029,4,1),Mitarbeiter!$C136),MIN(DATE(2029,5,0),IF(Mitarbeiter!$D136="",DATE(2029,5,0),Mitarbeiter!$D136),TODAY()),Einstellungen!$F$13:$F$67)))*N(Mitarbeiter!$E136)/IF(Einstellungen!$C$11="7 Tage",7,5),N('Ist-Stunden'!AS136)),MAX(IF(Einstellungen!$C$11="7 Tage",MAX(0,(MIN(DATE(2029,5,0),IF(Mitarbeiter!$D136="",DATE(2029,5,0),Mitarbeiter!$D136),TODAY()))-(MAX(DATE(2029,4,1),Mitarbeiter!$C136))+1),MAX(0,NETWORKDAYS(MAX(DATE(2029,4,1),Mitarbeiter!$C136),MIN(DATE(2029,5,0),IF(Mitarbeiter!$D136="",DATE(2029,5,0),Mitarbeiter!$D136),TODAY()),Einstellungen!$F$13:$F$67)))*N(Mitarbeiter!$E136)/IF(Einstellungen!$C$11="7 Tage",7,5),N('Ist-Stunden'!AS136)+(N(Krankheitstage!CD136)+N(Krankheitstage!CP136))*N($C136))))</f>
        <v/>
      </c>
      <c r="BX136" s="76">
        <f>IF($B136="",0,IF(Einstellungen!$C$10="Ja",MAX(IF(Einstellungen!$C$11="7 Tage",MAX(0,(MIN(DATE(2029,6,0),IF(Mitarbeiter!$D136="",DATE(2029,6,0),Mitarbeiter!$D136),TODAY()))-(MAX(DATE(2029,5,1),Mitarbeiter!$C136))+1),MAX(0,NETWORKDAYS(MAX(DATE(2029,5,1),Mitarbeiter!$C136),MIN(DATE(2029,6,0),IF(Mitarbeiter!$D136="",DATE(2029,6,0),Mitarbeiter!$D136),TODAY()),Einstellungen!$F$13:$F$67)))*N(Mitarbeiter!$E136)/IF(Einstellungen!$C$11="7 Tage",7,5),N('Ist-Stunden'!AT136)),MAX(IF(Einstellungen!$C$11="7 Tage",MAX(0,(MIN(DATE(2029,6,0),IF(Mitarbeiter!$D136="",DATE(2029,6,0),Mitarbeiter!$D136),TODAY()))-(MAX(DATE(2029,5,1),Mitarbeiter!$C136))+1),MAX(0,NETWORKDAYS(MAX(DATE(2029,5,1),Mitarbeiter!$C136),MIN(DATE(2029,6,0),IF(Mitarbeiter!$D136="",DATE(2029,6,0),Mitarbeiter!$D136),TODAY()),Einstellungen!$F$13:$F$67)))*N(Mitarbeiter!$E136)/IF(Einstellungen!$C$11="7 Tage",7,5),N('Ist-Stunden'!AT136)+(N(Krankheitstage!CE136)+N(Krankheitstage!CQ136))*N($C136))))</f>
        <v/>
      </c>
      <c r="BY136" s="76">
        <f>IF($B136="",0,IF(Einstellungen!$C$10="Ja",MAX(IF(Einstellungen!$C$11="7 Tage",MAX(0,(MIN(DATE(2029,7,0),IF(Mitarbeiter!$D136="",DATE(2029,7,0),Mitarbeiter!$D136),TODAY()))-(MAX(DATE(2029,6,1),Mitarbeiter!$C136))+1),MAX(0,NETWORKDAYS(MAX(DATE(2029,6,1),Mitarbeiter!$C136),MIN(DATE(2029,7,0),IF(Mitarbeiter!$D136="",DATE(2029,7,0),Mitarbeiter!$D136),TODAY()),Einstellungen!$F$13:$F$67)))*N(Mitarbeiter!$E136)/IF(Einstellungen!$C$11="7 Tage",7,5),N('Ist-Stunden'!AU136)),MAX(IF(Einstellungen!$C$11="7 Tage",MAX(0,(MIN(DATE(2029,7,0),IF(Mitarbeiter!$D136="",DATE(2029,7,0),Mitarbeiter!$D136),TODAY()))-(MAX(DATE(2029,6,1),Mitarbeiter!$C136))+1),MAX(0,NETWORKDAYS(MAX(DATE(2029,6,1),Mitarbeiter!$C136),MIN(DATE(2029,7,0),IF(Mitarbeiter!$D136="",DATE(2029,7,0),Mitarbeiter!$D136),TODAY()),Einstellungen!$F$13:$F$67)))*N(Mitarbeiter!$E136)/IF(Einstellungen!$C$11="7 Tage",7,5),N('Ist-Stunden'!AU136)+(N(Krankheitstage!CF136)+N(Krankheitstage!CR136))*N($C136))))</f>
        <v/>
      </c>
      <c r="BZ136" s="76">
        <f>IF($B136="",0,IF(Einstellungen!$C$10="Ja",MAX(IF(Einstellungen!$C$11="7 Tage",MAX(0,(MIN(DATE(2029,8,0),IF(Mitarbeiter!$D136="",DATE(2029,8,0),Mitarbeiter!$D136),TODAY()))-(MAX(DATE(2029,7,1),Mitarbeiter!$C136))+1),MAX(0,NETWORKDAYS(MAX(DATE(2029,7,1),Mitarbeiter!$C136),MIN(DATE(2029,8,0),IF(Mitarbeiter!$D136="",DATE(2029,8,0),Mitarbeiter!$D136),TODAY()),Einstellungen!$F$13:$F$67)))*N(Mitarbeiter!$E136)/IF(Einstellungen!$C$11="7 Tage",7,5),N('Ist-Stunden'!AV136)),MAX(IF(Einstellungen!$C$11="7 Tage",MAX(0,(MIN(DATE(2029,8,0),IF(Mitarbeiter!$D136="",DATE(2029,8,0),Mitarbeiter!$D136),TODAY()))-(MAX(DATE(2029,7,1),Mitarbeiter!$C136))+1),MAX(0,NETWORKDAYS(MAX(DATE(2029,7,1),Mitarbeiter!$C136),MIN(DATE(2029,8,0),IF(Mitarbeiter!$D136="",DATE(2029,8,0),Mitarbeiter!$D136),TODAY()),Einstellungen!$F$13:$F$67)))*N(Mitarbeiter!$E136)/IF(Einstellungen!$C$11="7 Tage",7,5),N('Ist-Stunden'!AV136)+(N(Krankheitstage!CG136)+N(Krankheitstage!CS136))*N($C136))))</f>
        <v/>
      </c>
      <c r="CA136" s="76">
        <f>IF($B136="",0,IF(Einstellungen!$C$10="Ja",MAX(IF(Einstellungen!$C$11="7 Tage",MAX(0,(MIN(DATE(2029,9,0),IF(Mitarbeiter!$D136="",DATE(2029,9,0),Mitarbeiter!$D136),TODAY()))-(MAX(DATE(2029,8,1),Mitarbeiter!$C136))+1),MAX(0,NETWORKDAYS(MAX(DATE(2029,8,1),Mitarbeiter!$C136),MIN(DATE(2029,9,0),IF(Mitarbeiter!$D136="",DATE(2029,9,0),Mitarbeiter!$D136),TODAY()),Einstellungen!$F$13:$F$67)))*N(Mitarbeiter!$E136)/IF(Einstellungen!$C$11="7 Tage",7,5),N('Ist-Stunden'!AW136)),MAX(IF(Einstellungen!$C$11="7 Tage",MAX(0,(MIN(DATE(2029,9,0),IF(Mitarbeiter!$D136="",DATE(2029,9,0),Mitarbeiter!$D136),TODAY()))-(MAX(DATE(2029,8,1),Mitarbeiter!$C136))+1),MAX(0,NETWORKDAYS(MAX(DATE(2029,8,1),Mitarbeiter!$C136),MIN(DATE(2029,9,0),IF(Mitarbeiter!$D136="",DATE(2029,9,0),Mitarbeiter!$D136),TODAY()),Einstellungen!$F$13:$F$67)))*N(Mitarbeiter!$E136)/IF(Einstellungen!$C$11="7 Tage",7,5),N('Ist-Stunden'!AW136)+(N(Krankheitstage!CH136)+N(Krankheitstage!CT136))*N($C136))))</f>
        <v/>
      </c>
      <c r="CB136" s="76">
        <f>IF($B136="",0,IF(Einstellungen!$C$10="Ja",MAX(IF(Einstellungen!$C$11="7 Tage",MAX(0,(MIN(DATE(2029,10,0),IF(Mitarbeiter!$D136="",DATE(2029,10,0),Mitarbeiter!$D136),TODAY()))-(MAX(DATE(2029,9,1),Mitarbeiter!$C136))+1),MAX(0,NETWORKDAYS(MAX(DATE(2029,9,1),Mitarbeiter!$C136),MIN(DATE(2029,10,0),IF(Mitarbeiter!$D136="",DATE(2029,10,0),Mitarbeiter!$D136),TODAY()),Einstellungen!$F$13:$F$67)))*N(Mitarbeiter!$E136)/IF(Einstellungen!$C$11="7 Tage",7,5),N('Ist-Stunden'!AX136)),MAX(IF(Einstellungen!$C$11="7 Tage",MAX(0,(MIN(DATE(2029,10,0),IF(Mitarbeiter!$D136="",DATE(2029,10,0),Mitarbeiter!$D136),TODAY()))-(MAX(DATE(2029,9,1),Mitarbeiter!$C136))+1),MAX(0,NETWORKDAYS(MAX(DATE(2029,9,1),Mitarbeiter!$C136),MIN(DATE(2029,10,0),IF(Mitarbeiter!$D136="",DATE(2029,10,0),Mitarbeiter!$D136),TODAY()),Einstellungen!$F$13:$F$67)))*N(Mitarbeiter!$E136)/IF(Einstellungen!$C$11="7 Tage",7,5),N('Ist-Stunden'!AX136)+(N(Krankheitstage!CI136)+N(Krankheitstage!CU136))*N($C136))))</f>
        <v/>
      </c>
      <c r="CC136" s="76">
        <f>IF($B136="",0,IF(Einstellungen!$C$10="Ja",MAX(IF(Einstellungen!$C$11="7 Tage",MAX(0,(MIN(DATE(2029,11,0),IF(Mitarbeiter!$D136="",DATE(2029,11,0),Mitarbeiter!$D136),TODAY()))-(MAX(DATE(2029,10,1),Mitarbeiter!$C136))+1),MAX(0,NETWORKDAYS(MAX(DATE(2029,10,1),Mitarbeiter!$C136),MIN(DATE(2029,11,0),IF(Mitarbeiter!$D136="",DATE(2029,11,0),Mitarbeiter!$D136),TODAY()),Einstellungen!$F$13:$F$67)))*N(Mitarbeiter!$E136)/IF(Einstellungen!$C$11="7 Tage",7,5),N('Ist-Stunden'!AY136)),MAX(IF(Einstellungen!$C$11="7 Tage",MAX(0,(MIN(DATE(2029,11,0),IF(Mitarbeiter!$D136="",DATE(2029,11,0),Mitarbeiter!$D136),TODAY()))-(MAX(DATE(2029,10,1),Mitarbeiter!$C136))+1),MAX(0,NETWORKDAYS(MAX(DATE(2029,10,1),Mitarbeiter!$C136),MIN(DATE(2029,11,0),IF(Mitarbeiter!$D136="",DATE(2029,11,0),Mitarbeiter!$D136),TODAY()),Einstellungen!$F$13:$F$67)))*N(Mitarbeiter!$E136)/IF(Einstellungen!$C$11="7 Tage",7,5),N('Ist-Stunden'!AY136)+(N(Krankheitstage!CJ136)+N(Krankheitstage!CV136))*N($C136))))</f>
        <v/>
      </c>
      <c r="CD136" s="76">
        <f>IF($B136="",0,IF(Einstellungen!$C$10="Ja",MAX(IF(Einstellungen!$C$11="7 Tage",MAX(0,(MIN(DATE(2029,12,0),IF(Mitarbeiter!$D136="",DATE(2029,12,0),Mitarbeiter!$D136),TODAY()))-(MAX(DATE(2029,11,1),Mitarbeiter!$C136))+1),MAX(0,NETWORKDAYS(MAX(DATE(2029,11,1),Mitarbeiter!$C136),MIN(DATE(2029,12,0),IF(Mitarbeiter!$D136="",DATE(2029,12,0),Mitarbeiter!$D136),TODAY()),Einstellungen!$F$13:$F$67)))*N(Mitarbeiter!$E136)/IF(Einstellungen!$C$11="7 Tage",7,5),N('Ist-Stunden'!AZ136)),MAX(IF(Einstellungen!$C$11="7 Tage",MAX(0,(MIN(DATE(2029,12,0),IF(Mitarbeiter!$D136="",DATE(2029,12,0),Mitarbeiter!$D136),TODAY()))-(MAX(DATE(2029,11,1),Mitarbeiter!$C136))+1),MAX(0,NETWORKDAYS(MAX(DATE(2029,11,1),Mitarbeiter!$C136),MIN(DATE(2029,12,0),IF(Mitarbeiter!$D136="",DATE(2029,12,0),Mitarbeiter!$D136),TODAY()),Einstellungen!$F$13:$F$67)))*N(Mitarbeiter!$E136)/IF(Einstellungen!$C$11="7 Tage",7,5),N('Ist-Stunden'!AZ136)+(N(Krankheitstage!CK136)+N(Krankheitstage!CW136))*N($C136))))</f>
        <v/>
      </c>
      <c r="CE136" s="76">
        <f>IF($B136="",0,IF(Einstellungen!$C$10="Ja",MAX(IF(Einstellungen!$C$11="7 Tage",MAX(0,(MIN(DATE(2029,13,0),IF(Mitarbeiter!$D136="",DATE(2029,13,0),Mitarbeiter!$D136),TODAY()))-(MAX(DATE(2029,12,1),Mitarbeiter!$C136))+1),MAX(0,NETWORKDAYS(MAX(DATE(2029,12,1),Mitarbeiter!$C136),MIN(DATE(2029,13,0),IF(Mitarbeiter!$D136="",DATE(2029,13,0),Mitarbeiter!$D136),TODAY()),Einstellungen!$F$13:$F$67)))*N(Mitarbeiter!$E136)/IF(Einstellungen!$C$11="7 Tage",7,5),N('Ist-Stunden'!BA136)),MAX(IF(Einstellungen!$C$11="7 Tage",MAX(0,(MIN(DATE(2029,13,0),IF(Mitarbeiter!$D136="",DATE(2029,13,0),Mitarbeiter!$D136),TODAY()))-(MAX(DATE(2029,12,1),Mitarbeiter!$C136))+1),MAX(0,NETWORKDAYS(MAX(DATE(2029,12,1),Mitarbeiter!$C136),MIN(DATE(2029,13,0),IF(Mitarbeiter!$D136="",DATE(2029,13,0),Mitarbeiter!$D136),TODAY()),Einstellungen!$F$13:$F$67)))*N(Mitarbeiter!$E136)/IF(Einstellungen!$C$11="7 Tage",7,5),N('Ist-Stunden'!BA136)+(N(Krankheitstage!CL136)+N(Krankheitstage!CX136))*N($C136))))</f>
        <v/>
      </c>
      <c r="CF136" s="76">
        <f>IF($B136="",0,IF(Einstellungen!$C$10="Ja",MAX(IF(Einstellungen!$C$11="7 Tage",MAX(0,(MIN(DATE(2030,2,0),IF(Mitarbeiter!$D136="",DATE(2030,2,0),Mitarbeiter!$D136),TODAY()))-(MAX(DATE(2030,1,1),Mitarbeiter!$C136))+1),MAX(0,NETWORKDAYS(MAX(DATE(2030,1,1),Mitarbeiter!$C136),MIN(DATE(2030,2,0),IF(Mitarbeiter!$D136="",DATE(2030,2,0),Mitarbeiter!$D136),TODAY()),Einstellungen!$F$13:$F$67)))*N(Mitarbeiter!$E136)/IF(Einstellungen!$C$11="7 Tage",7,5),N('Ist-Stunden'!BB136)),MAX(IF(Einstellungen!$C$11="7 Tage",MAX(0,(MIN(DATE(2030,2,0),IF(Mitarbeiter!$D136="",DATE(2030,2,0),Mitarbeiter!$D136),TODAY()))-(MAX(DATE(2030,1,1),Mitarbeiter!$C136))+1),MAX(0,NETWORKDAYS(MAX(DATE(2030,1,1),Mitarbeiter!$C136),MIN(DATE(2030,2,0),IF(Mitarbeiter!$D136="",DATE(2030,2,0),Mitarbeiter!$D136),TODAY()),Einstellungen!$F$13:$F$67)))*N(Mitarbeiter!$E136)/IF(Einstellungen!$C$11="7 Tage",7,5),N('Ist-Stunden'!BB136)+(N(Krankheitstage!CY136)+N(Krankheitstage!DK136))*N($C136))))</f>
        <v/>
      </c>
      <c r="CG136" s="76">
        <f>IF($B136="",0,IF(Einstellungen!$C$10="Ja",MAX(IF(Einstellungen!$C$11="7 Tage",MAX(0,(MIN(DATE(2030,3,0),IF(Mitarbeiter!$D136="",DATE(2030,3,0),Mitarbeiter!$D136),TODAY()))-(MAX(DATE(2030,2,1),Mitarbeiter!$C136))+1),MAX(0,NETWORKDAYS(MAX(DATE(2030,2,1),Mitarbeiter!$C136),MIN(DATE(2030,3,0),IF(Mitarbeiter!$D136="",DATE(2030,3,0),Mitarbeiter!$D136),TODAY()),Einstellungen!$F$13:$F$67)))*N(Mitarbeiter!$E136)/IF(Einstellungen!$C$11="7 Tage",7,5),N('Ist-Stunden'!BC136)),MAX(IF(Einstellungen!$C$11="7 Tage",MAX(0,(MIN(DATE(2030,3,0),IF(Mitarbeiter!$D136="",DATE(2030,3,0),Mitarbeiter!$D136),TODAY()))-(MAX(DATE(2030,2,1),Mitarbeiter!$C136))+1),MAX(0,NETWORKDAYS(MAX(DATE(2030,2,1),Mitarbeiter!$C136),MIN(DATE(2030,3,0),IF(Mitarbeiter!$D136="",DATE(2030,3,0),Mitarbeiter!$D136),TODAY()),Einstellungen!$F$13:$F$67)))*N(Mitarbeiter!$E136)/IF(Einstellungen!$C$11="7 Tage",7,5),N('Ist-Stunden'!BC136)+(N(Krankheitstage!CZ136)+N(Krankheitstage!DL136))*N($C136))))</f>
        <v/>
      </c>
      <c r="CH136" s="76">
        <f>IF($B136="",0,IF(Einstellungen!$C$10="Ja",MAX(IF(Einstellungen!$C$11="7 Tage",MAX(0,(MIN(DATE(2030,4,0),IF(Mitarbeiter!$D136="",DATE(2030,4,0),Mitarbeiter!$D136),TODAY()))-(MAX(DATE(2030,3,1),Mitarbeiter!$C136))+1),MAX(0,NETWORKDAYS(MAX(DATE(2030,3,1),Mitarbeiter!$C136),MIN(DATE(2030,4,0),IF(Mitarbeiter!$D136="",DATE(2030,4,0),Mitarbeiter!$D136),TODAY()),Einstellungen!$F$13:$F$67)))*N(Mitarbeiter!$E136)/IF(Einstellungen!$C$11="7 Tage",7,5),N('Ist-Stunden'!BD136)),MAX(IF(Einstellungen!$C$11="7 Tage",MAX(0,(MIN(DATE(2030,4,0),IF(Mitarbeiter!$D136="",DATE(2030,4,0),Mitarbeiter!$D136),TODAY()))-(MAX(DATE(2030,3,1),Mitarbeiter!$C136))+1),MAX(0,NETWORKDAYS(MAX(DATE(2030,3,1),Mitarbeiter!$C136),MIN(DATE(2030,4,0),IF(Mitarbeiter!$D136="",DATE(2030,4,0),Mitarbeiter!$D136),TODAY()),Einstellungen!$F$13:$F$67)))*N(Mitarbeiter!$E136)/IF(Einstellungen!$C$11="7 Tage",7,5),N('Ist-Stunden'!BD136)+(N(Krankheitstage!DA136)+N(Krankheitstage!DM136))*N($C136))))</f>
        <v/>
      </c>
      <c r="CI136" s="76">
        <f>IF($B136="",0,IF(Einstellungen!$C$10="Ja",MAX(IF(Einstellungen!$C$11="7 Tage",MAX(0,(MIN(DATE(2030,5,0),IF(Mitarbeiter!$D136="",DATE(2030,5,0),Mitarbeiter!$D136),TODAY()))-(MAX(DATE(2030,4,1),Mitarbeiter!$C136))+1),MAX(0,NETWORKDAYS(MAX(DATE(2030,4,1),Mitarbeiter!$C136),MIN(DATE(2030,5,0),IF(Mitarbeiter!$D136="",DATE(2030,5,0),Mitarbeiter!$D136),TODAY()),Einstellungen!$F$13:$F$67)))*N(Mitarbeiter!$E136)/IF(Einstellungen!$C$11="7 Tage",7,5),N('Ist-Stunden'!BE136)),MAX(IF(Einstellungen!$C$11="7 Tage",MAX(0,(MIN(DATE(2030,5,0),IF(Mitarbeiter!$D136="",DATE(2030,5,0),Mitarbeiter!$D136),TODAY()))-(MAX(DATE(2030,4,1),Mitarbeiter!$C136))+1),MAX(0,NETWORKDAYS(MAX(DATE(2030,4,1),Mitarbeiter!$C136),MIN(DATE(2030,5,0),IF(Mitarbeiter!$D136="",DATE(2030,5,0),Mitarbeiter!$D136),TODAY()),Einstellungen!$F$13:$F$67)))*N(Mitarbeiter!$E136)/IF(Einstellungen!$C$11="7 Tage",7,5),N('Ist-Stunden'!BE136)+(N(Krankheitstage!DB136)+N(Krankheitstage!DN136))*N($C136))))</f>
        <v/>
      </c>
      <c r="CJ136" s="76">
        <f>IF($B136="",0,IF(Einstellungen!$C$10="Ja",MAX(IF(Einstellungen!$C$11="7 Tage",MAX(0,(MIN(DATE(2030,6,0),IF(Mitarbeiter!$D136="",DATE(2030,6,0),Mitarbeiter!$D136),TODAY()))-(MAX(DATE(2030,5,1),Mitarbeiter!$C136))+1),MAX(0,NETWORKDAYS(MAX(DATE(2030,5,1),Mitarbeiter!$C136),MIN(DATE(2030,6,0),IF(Mitarbeiter!$D136="",DATE(2030,6,0),Mitarbeiter!$D136),TODAY()),Einstellungen!$F$13:$F$67)))*N(Mitarbeiter!$E136)/IF(Einstellungen!$C$11="7 Tage",7,5),N('Ist-Stunden'!BF136)),MAX(IF(Einstellungen!$C$11="7 Tage",MAX(0,(MIN(DATE(2030,6,0),IF(Mitarbeiter!$D136="",DATE(2030,6,0),Mitarbeiter!$D136),TODAY()))-(MAX(DATE(2030,5,1),Mitarbeiter!$C136))+1),MAX(0,NETWORKDAYS(MAX(DATE(2030,5,1),Mitarbeiter!$C136),MIN(DATE(2030,6,0),IF(Mitarbeiter!$D136="",DATE(2030,6,0),Mitarbeiter!$D136),TODAY()),Einstellungen!$F$13:$F$67)))*N(Mitarbeiter!$E136)/IF(Einstellungen!$C$11="7 Tage",7,5),N('Ist-Stunden'!BF136)+(N(Krankheitstage!DC136)+N(Krankheitstage!DO136))*N($C136))))</f>
        <v/>
      </c>
      <c r="CK136" s="76">
        <f>IF($B136="",0,IF(Einstellungen!$C$10="Ja",MAX(IF(Einstellungen!$C$11="7 Tage",MAX(0,(MIN(DATE(2030,7,0),IF(Mitarbeiter!$D136="",DATE(2030,7,0),Mitarbeiter!$D136),TODAY()))-(MAX(DATE(2030,6,1),Mitarbeiter!$C136))+1),MAX(0,NETWORKDAYS(MAX(DATE(2030,6,1),Mitarbeiter!$C136),MIN(DATE(2030,7,0),IF(Mitarbeiter!$D136="",DATE(2030,7,0),Mitarbeiter!$D136),TODAY()),Einstellungen!$F$13:$F$67)))*N(Mitarbeiter!$E136)/IF(Einstellungen!$C$11="7 Tage",7,5),N('Ist-Stunden'!BG136)),MAX(IF(Einstellungen!$C$11="7 Tage",MAX(0,(MIN(DATE(2030,7,0),IF(Mitarbeiter!$D136="",DATE(2030,7,0),Mitarbeiter!$D136),TODAY()))-(MAX(DATE(2030,6,1),Mitarbeiter!$C136))+1),MAX(0,NETWORKDAYS(MAX(DATE(2030,6,1),Mitarbeiter!$C136),MIN(DATE(2030,7,0),IF(Mitarbeiter!$D136="",DATE(2030,7,0),Mitarbeiter!$D136),TODAY()),Einstellungen!$F$13:$F$67)))*N(Mitarbeiter!$E136)/IF(Einstellungen!$C$11="7 Tage",7,5),N('Ist-Stunden'!BG136)+(N(Krankheitstage!DD136)+N(Krankheitstage!DP136))*N($C136))))</f>
        <v/>
      </c>
      <c r="CL136" s="76">
        <f>IF($B136="",0,IF(Einstellungen!$C$10="Ja",MAX(IF(Einstellungen!$C$11="7 Tage",MAX(0,(MIN(DATE(2030,8,0),IF(Mitarbeiter!$D136="",DATE(2030,8,0),Mitarbeiter!$D136),TODAY()))-(MAX(DATE(2030,7,1),Mitarbeiter!$C136))+1),MAX(0,NETWORKDAYS(MAX(DATE(2030,7,1),Mitarbeiter!$C136),MIN(DATE(2030,8,0),IF(Mitarbeiter!$D136="",DATE(2030,8,0),Mitarbeiter!$D136),TODAY()),Einstellungen!$F$13:$F$67)))*N(Mitarbeiter!$E136)/IF(Einstellungen!$C$11="7 Tage",7,5),N('Ist-Stunden'!BH136)),MAX(IF(Einstellungen!$C$11="7 Tage",MAX(0,(MIN(DATE(2030,8,0),IF(Mitarbeiter!$D136="",DATE(2030,8,0),Mitarbeiter!$D136),TODAY()))-(MAX(DATE(2030,7,1),Mitarbeiter!$C136))+1),MAX(0,NETWORKDAYS(MAX(DATE(2030,7,1),Mitarbeiter!$C136),MIN(DATE(2030,8,0),IF(Mitarbeiter!$D136="",DATE(2030,8,0),Mitarbeiter!$D136),TODAY()),Einstellungen!$F$13:$F$67)))*N(Mitarbeiter!$E136)/IF(Einstellungen!$C$11="7 Tage",7,5),N('Ist-Stunden'!BH136)+(N(Krankheitstage!DE136)+N(Krankheitstage!DQ136))*N($C136))))</f>
        <v/>
      </c>
      <c r="CM136" s="76">
        <f>IF($B136="",0,IF(Einstellungen!$C$10="Ja",MAX(IF(Einstellungen!$C$11="7 Tage",MAX(0,(MIN(DATE(2030,9,0),IF(Mitarbeiter!$D136="",DATE(2030,9,0),Mitarbeiter!$D136),TODAY()))-(MAX(DATE(2030,8,1),Mitarbeiter!$C136))+1),MAX(0,NETWORKDAYS(MAX(DATE(2030,8,1),Mitarbeiter!$C136),MIN(DATE(2030,9,0),IF(Mitarbeiter!$D136="",DATE(2030,9,0),Mitarbeiter!$D136),TODAY()),Einstellungen!$F$13:$F$67)))*N(Mitarbeiter!$E136)/IF(Einstellungen!$C$11="7 Tage",7,5),N('Ist-Stunden'!BI136)),MAX(IF(Einstellungen!$C$11="7 Tage",MAX(0,(MIN(DATE(2030,9,0),IF(Mitarbeiter!$D136="",DATE(2030,9,0),Mitarbeiter!$D136),TODAY()))-(MAX(DATE(2030,8,1),Mitarbeiter!$C136))+1),MAX(0,NETWORKDAYS(MAX(DATE(2030,8,1),Mitarbeiter!$C136),MIN(DATE(2030,9,0),IF(Mitarbeiter!$D136="",DATE(2030,9,0),Mitarbeiter!$D136),TODAY()),Einstellungen!$F$13:$F$67)))*N(Mitarbeiter!$E136)/IF(Einstellungen!$C$11="7 Tage",7,5),N('Ist-Stunden'!BI136)+(N(Krankheitstage!DF136)+N(Krankheitstage!DR136))*N($C136))))</f>
        <v/>
      </c>
      <c r="CN136" s="76">
        <f>IF($B136="",0,IF(Einstellungen!$C$10="Ja",MAX(IF(Einstellungen!$C$11="7 Tage",MAX(0,(MIN(DATE(2030,10,0),IF(Mitarbeiter!$D136="",DATE(2030,10,0),Mitarbeiter!$D136),TODAY()))-(MAX(DATE(2030,9,1),Mitarbeiter!$C136))+1),MAX(0,NETWORKDAYS(MAX(DATE(2030,9,1),Mitarbeiter!$C136),MIN(DATE(2030,10,0),IF(Mitarbeiter!$D136="",DATE(2030,10,0),Mitarbeiter!$D136),TODAY()),Einstellungen!$F$13:$F$67)))*N(Mitarbeiter!$E136)/IF(Einstellungen!$C$11="7 Tage",7,5),N('Ist-Stunden'!BJ136)),MAX(IF(Einstellungen!$C$11="7 Tage",MAX(0,(MIN(DATE(2030,10,0),IF(Mitarbeiter!$D136="",DATE(2030,10,0),Mitarbeiter!$D136),TODAY()))-(MAX(DATE(2030,9,1),Mitarbeiter!$C136))+1),MAX(0,NETWORKDAYS(MAX(DATE(2030,9,1),Mitarbeiter!$C136),MIN(DATE(2030,10,0),IF(Mitarbeiter!$D136="",DATE(2030,10,0),Mitarbeiter!$D136),TODAY()),Einstellungen!$F$13:$F$67)))*N(Mitarbeiter!$E136)/IF(Einstellungen!$C$11="7 Tage",7,5),N('Ist-Stunden'!BJ136)+(N(Krankheitstage!DG136)+N(Krankheitstage!DS136))*N($C136))))</f>
        <v/>
      </c>
      <c r="CO136" s="76">
        <f>IF($B136="",0,IF(Einstellungen!$C$10="Ja",MAX(IF(Einstellungen!$C$11="7 Tage",MAX(0,(MIN(DATE(2030,11,0),IF(Mitarbeiter!$D136="",DATE(2030,11,0),Mitarbeiter!$D136),TODAY()))-(MAX(DATE(2030,10,1),Mitarbeiter!$C136))+1),MAX(0,NETWORKDAYS(MAX(DATE(2030,10,1),Mitarbeiter!$C136),MIN(DATE(2030,11,0),IF(Mitarbeiter!$D136="",DATE(2030,11,0),Mitarbeiter!$D136),TODAY()),Einstellungen!$F$13:$F$67)))*N(Mitarbeiter!$E136)/IF(Einstellungen!$C$11="7 Tage",7,5),N('Ist-Stunden'!BK136)),MAX(IF(Einstellungen!$C$11="7 Tage",MAX(0,(MIN(DATE(2030,11,0),IF(Mitarbeiter!$D136="",DATE(2030,11,0),Mitarbeiter!$D136),TODAY()))-(MAX(DATE(2030,10,1),Mitarbeiter!$C136))+1),MAX(0,NETWORKDAYS(MAX(DATE(2030,10,1),Mitarbeiter!$C136),MIN(DATE(2030,11,0),IF(Mitarbeiter!$D136="",DATE(2030,11,0),Mitarbeiter!$D136),TODAY()),Einstellungen!$F$13:$F$67)))*N(Mitarbeiter!$E136)/IF(Einstellungen!$C$11="7 Tage",7,5),N('Ist-Stunden'!BK136)+(N(Krankheitstage!DH136)+N(Krankheitstage!DT136))*N($C136))))</f>
        <v/>
      </c>
      <c r="CP136" s="76">
        <f>IF($B136="",0,IF(Einstellungen!$C$10="Ja",MAX(IF(Einstellungen!$C$11="7 Tage",MAX(0,(MIN(DATE(2030,12,0),IF(Mitarbeiter!$D136="",DATE(2030,12,0),Mitarbeiter!$D136),TODAY()))-(MAX(DATE(2030,11,1),Mitarbeiter!$C136))+1),MAX(0,NETWORKDAYS(MAX(DATE(2030,11,1),Mitarbeiter!$C136),MIN(DATE(2030,12,0),IF(Mitarbeiter!$D136="",DATE(2030,12,0),Mitarbeiter!$D136),TODAY()),Einstellungen!$F$13:$F$67)))*N(Mitarbeiter!$E136)/IF(Einstellungen!$C$11="7 Tage",7,5),N('Ist-Stunden'!BL136)),MAX(IF(Einstellungen!$C$11="7 Tage",MAX(0,(MIN(DATE(2030,12,0),IF(Mitarbeiter!$D136="",DATE(2030,12,0),Mitarbeiter!$D136),TODAY()))-(MAX(DATE(2030,11,1),Mitarbeiter!$C136))+1),MAX(0,NETWORKDAYS(MAX(DATE(2030,11,1),Mitarbeiter!$C136),MIN(DATE(2030,12,0),IF(Mitarbeiter!$D136="",DATE(2030,12,0),Mitarbeiter!$D136),TODAY()),Einstellungen!$F$13:$F$67)))*N(Mitarbeiter!$E136)/IF(Einstellungen!$C$11="7 Tage",7,5),N('Ist-Stunden'!BL136)+(N(Krankheitstage!DI136)+N(Krankheitstage!DU136))*N($C136))))</f>
        <v/>
      </c>
      <c r="CQ136" s="76">
        <f>IF($B136="",0,IF(Einstellungen!$C$10="Ja",MAX(IF(Einstellungen!$C$11="7 Tage",MAX(0,(MIN(DATE(2030,13,0),IF(Mitarbeiter!$D136="",DATE(2030,13,0),Mitarbeiter!$D136),TODAY()))-(MAX(DATE(2030,12,1),Mitarbeiter!$C136))+1),MAX(0,NETWORKDAYS(MAX(DATE(2030,12,1),Mitarbeiter!$C136),MIN(DATE(2030,13,0),IF(Mitarbeiter!$D136="",DATE(2030,13,0),Mitarbeiter!$D136),TODAY()),Einstellungen!$F$13:$F$67)))*N(Mitarbeiter!$E136)/IF(Einstellungen!$C$11="7 Tage",7,5),N('Ist-Stunden'!BM136)),MAX(IF(Einstellungen!$C$11="7 Tage",MAX(0,(MIN(DATE(2030,13,0),IF(Mitarbeiter!$D136="",DATE(2030,13,0),Mitarbeiter!$D136),TODAY()))-(MAX(DATE(2030,12,1),Mitarbeiter!$C136))+1),MAX(0,NETWORKDAYS(MAX(DATE(2030,12,1),Mitarbeiter!$C136),MIN(DATE(2030,13,0),IF(Mitarbeiter!$D136="",DATE(2030,13,0),Mitarbeiter!$D136),TODAY()),Einstellungen!$F$13:$F$67)))*N(Mitarbeiter!$E136)/IF(Einstellungen!$C$11="7 Tage",7,5),N('Ist-Stunden'!BM136)+(N(Krankheitstage!DJ136)+N(Krankheitstage!DV136))*N($C136))))</f>
        <v/>
      </c>
    </row>
    <row r="137">
      <c r="A137" s="73">
        <f>IF(Mitarbeiter!B137="","",Mitarbeiter!A137)</f>
        <v/>
      </c>
      <c r="B137" s="6">
        <f>IF(Mitarbeiter!B137="","",Mitarbeiter!B137)</f>
        <v/>
      </c>
      <c r="C137" s="74">
        <f>IF(Mitarbeiter!B137="","",Mitarbeiter!F137)</f>
        <v/>
      </c>
      <c r="D137" s="75">
        <f>N(INDEX(Krankheitstage!$G137:$DV137,1,(Einstellungen!$C$3-2026)*24+1))</f>
        <v/>
      </c>
      <c r="E137" s="75">
        <f>N(INDEX(Krankheitstage!$G137:$DV137,1,(Einstellungen!$C$3-2026)*24+2))</f>
        <v/>
      </c>
      <c r="F137" s="75">
        <f>N(INDEX(Krankheitstage!$G137:$DV137,1,(Einstellungen!$C$3-2026)*24+3))</f>
        <v/>
      </c>
      <c r="G137" s="75">
        <f>N(INDEX(Krankheitstage!$G137:$DV137,1,(Einstellungen!$C$3-2026)*24+4))</f>
        <v/>
      </c>
      <c r="H137" s="75">
        <f>N(INDEX(Krankheitstage!$G137:$DV137,1,(Einstellungen!$C$3-2026)*24+5))</f>
        <v/>
      </c>
      <c r="I137" s="75">
        <f>N(INDEX(Krankheitstage!$G137:$DV137,1,(Einstellungen!$C$3-2026)*24+6))</f>
        <v/>
      </c>
      <c r="J137" s="75">
        <f>N(INDEX(Krankheitstage!$G137:$DV137,1,(Einstellungen!$C$3-2026)*24+7))</f>
        <v/>
      </c>
      <c r="K137" s="75">
        <f>N(INDEX(Krankheitstage!$G137:$DV137,1,(Einstellungen!$C$3-2026)*24+8))</f>
        <v/>
      </c>
      <c r="L137" s="75">
        <f>N(INDEX(Krankheitstage!$G137:$DV137,1,(Einstellungen!$C$3-2026)*24+9))</f>
        <v/>
      </c>
      <c r="M137" s="75">
        <f>N(INDEX(Krankheitstage!$G137:$DV137,1,(Einstellungen!$C$3-2026)*24+10))</f>
        <v/>
      </c>
      <c r="N137" s="75">
        <f>N(INDEX(Krankheitstage!$G137:$DV137,1,(Einstellungen!$C$3-2026)*24+11))</f>
        <v/>
      </c>
      <c r="O137" s="75">
        <f>N(INDEX(Krankheitstage!$G137:$DV137,1,(Einstellungen!$C$3-2026)*24+12))</f>
        <v/>
      </c>
      <c r="P137" s="75">
        <f>IF($B137="","",SUM(D137:O137))</f>
        <v/>
      </c>
      <c r="Q137" s="75">
        <f>N(INDEX(Krankheitstage!$G137:$DV137,1,(Einstellungen!$C$3-2026)*24+13))</f>
        <v/>
      </c>
      <c r="R137" s="75">
        <f>N(INDEX(Krankheitstage!$G137:$DV137,1,(Einstellungen!$C$3-2026)*24+14))</f>
        <v/>
      </c>
      <c r="S137" s="75">
        <f>N(INDEX(Krankheitstage!$G137:$DV137,1,(Einstellungen!$C$3-2026)*24+15))</f>
        <v/>
      </c>
      <c r="T137" s="75">
        <f>N(INDEX(Krankheitstage!$G137:$DV137,1,(Einstellungen!$C$3-2026)*24+16))</f>
        <v/>
      </c>
      <c r="U137" s="75">
        <f>N(INDEX(Krankheitstage!$G137:$DV137,1,(Einstellungen!$C$3-2026)*24+17))</f>
        <v/>
      </c>
      <c r="V137" s="75">
        <f>N(INDEX(Krankheitstage!$G137:$DV137,1,(Einstellungen!$C$3-2026)*24+18))</f>
        <v/>
      </c>
      <c r="W137" s="75">
        <f>N(INDEX(Krankheitstage!$G137:$DV137,1,(Einstellungen!$C$3-2026)*24+19))</f>
        <v/>
      </c>
      <c r="X137" s="75">
        <f>N(INDEX(Krankheitstage!$G137:$DV137,1,(Einstellungen!$C$3-2026)*24+20))</f>
        <v/>
      </c>
      <c r="Y137" s="75">
        <f>N(INDEX(Krankheitstage!$G137:$DV137,1,(Einstellungen!$C$3-2026)*24+21))</f>
        <v/>
      </c>
      <c r="Z137" s="75">
        <f>N(INDEX(Krankheitstage!$G137:$DV137,1,(Einstellungen!$C$3-2026)*24+22))</f>
        <v/>
      </c>
      <c r="AA137" s="75">
        <f>N(INDEX(Krankheitstage!$G137:$DV137,1,(Einstellungen!$C$3-2026)*24+23))</f>
        <v/>
      </c>
      <c r="AB137" s="75">
        <f>N(INDEX(Krankheitstage!$G137:$DV137,1,(Einstellungen!$C$3-2026)*24+24))</f>
        <v/>
      </c>
      <c r="AC137" s="75">
        <f>IF($B137="","",SUM(Q137:AB137))</f>
        <v/>
      </c>
      <c r="AD137" s="75">
        <f>IF($B137="","",SUM(P137,AC137))</f>
        <v/>
      </c>
      <c r="AE137" s="76">
        <f>IF($B137="","",AD137*N(C137))</f>
        <v/>
      </c>
      <c r="AF137" s="75">
        <f>IF($B137="","",Krankheitstage!E137)</f>
        <v/>
      </c>
      <c r="AG137" s="76">
        <f>IF($B137="","",AF137*N(C137))</f>
        <v/>
      </c>
      <c r="AH137" s="76">
        <f>IF($B137="","",INDEX($AJ137:$CQ137,1,(Einstellungen!$C$3-2026)*12+1)+INDEX($AJ137:$CQ137,1,(Einstellungen!$C$3-2026)*12+2)+INDEX($AJ137:$CQ137,1,(Einstellungen!$C$3-2026)*12+3)+INDEX($AJ137:$CQ137,1,(Einstellungen!$C$3-2026)*12+4)+INDEX($AJ137:$CQ137,1,(Einstellungen!$C$3-2026)*12+5)+INDEX($AJ137:$CQ137,1,(Einstellungen!$C$3-2026)*12+6)+INDEX($AJ137:$CQ137,1,(Einstellungen!$C$3-2026)*12+7)+INDEX($AJ137:$CQ137,1,(Einstellungen!$C$3-2026)*12+8)+INDEX($AJ137:$CQ137,1,(Einstellungen!$C$3-2026)*12+9)+INDEX($AJ137:$CQ137,1,(Einstellungen!$C$3-2026)*12+10)+INDEX($AJ137:$CQ137,1,(Einstellungen!$C$3-2026)*12+11)+INDEX($AJ137:$CQ137,1,(Einstellungen!$C$3-2026)*12+12))</f>
        <v/>
      </c>
      <c r="AI137" s="76">
        <f>IF($B137="","",SUM($AJ137:$CQ137))</f>
        <v/>
      </c>
      <c r="AJ137" s="76">
        <f>IF($B137="",0,IF(Einstellungen!$C$10="Ja",MAX(IF(Einstellungen!$C$11="7 Tage",MAX(0,(MIN(DATE(2026,2,0),IF(Mitarbeiter!$D137="",DATE(2026,2,0),Mitarbeiter!$D137),TODAY()))-(MAX(DATE(2026,1,1),Mitarbeiter!$C137))+1),MAX(0,NETWORKDAYS(MAX(DATE(2026,1,1),Mitarbeiter!$C137),MIN(DATE(2026,2,0),IF(Mitarbeiter!$D137="",DATE(2026,2,0),Mitarbeiter!$D137),TODAY()),Einstellungen!$F$13:$F$67)))*N(Mitarbeiter!$E137)/IF(Einstellungen!$C$11="7 Tage",7,5),N('Ist-Stunden'!F137)),MAX(IF(Einstellungen!$C$11="7 Tage",MAX(0,(MIN(DATE(2026,2,0),IF(Mitarbeiter!$D137="",DATE(2026,2,0),Mitarbeiter!$D137),TODAY()))-(MAX(DATE(2026,1,1),Mitarbeiter!$C137))+1),MAX(0,NETWORKDAYS(MAX(DATE(2026,1,1),Mitarbeiter!$C137),MIN(DATE(2026,2,0),IF(Mitarbeiter!$D137="",DATE(2026,2,0),Mitarbeiter!$D137),TODAY()),Einstellungen!$F$13:$F$67)))*N(Mitarbeiter!$E137)/IF(Einstellungen!$C$11="7 Tage",7,5),N('Ist-Stunden'!F137)+(N(Krankheitstage!G137)+N(Krankheitstage!S137))*N($C137))))</f>
        <v/>
      </c>
      <c r="AK137" s="76">
        <f>IF($B137="",0,IF(Einstellungen!$C$10="Ja",MAX(IF(Einstellungen!$C$11="7 Tage",MAX(0,(MIN(DATE(2026,3,0),IF(Mitarbeiter!$D137="",DATE(2026,3,0),Mitarbeiter!$D137),TODAY()))-(MAX(DATE(2026,2,1),Mitarbeiter!$C137))+1),MAX(0,NETWORKDAYS(MAX(DATE(2026,2,1),Mitarbeiter!$C137),MIN(DATE(2026,3,0),IF(Mitarbeiter!$D137="",DATE(2026,3,0),Mitarbeiter!$D137),TODAY()),Einstellungen!$F$13:$F$67)))*N(Mitarbeiter!$E137)/IF(Einstellungen!$C$11="7 Tage",7,5),N('Ist-Stunden'!G137)),MAX(IF(Einstellungen!$C$11="7 Tage",MAX(0,(MIN(DATE(2026,3,0),IF(Mitarbeiter!$D137="",DATE(2026,3,0),Mitarbeiter!$D137),TODAY()))-(MAX(DATE(2026,2,1),Mitarbeiter!$C137))+1),MAX(0,NETWORKDAYS(MAX(DATE(2026,2,1),Mitarbeiter!$C137),MIN(DATE(2026,3,0),IF(Mitarbeiter!$D137="",DATE(2026,3,0),Mitarbeiter!$D137),TODAY()),Einstellungen!$F$13:$F$67)))*N(Mitarbeiter!$E137)/IF(Einstellungen!$C$11="7 Tage",7,5),N('Ist-Stunden'!G137)+(N(Krankheitstage!H137)+N(Krankheitstage!T137))*N($C137))))</f>
        <v/>
      </c>
      <c r="AL137" s="76">
        <f>IF($B137="",0,IF(Einstellungen!$C$10="Ja",MAX(IF(Einstellungen!$C$11="7 Tage",MAX(0,(MIN(DATE(2026,4,0),IF(Mitarbeiter!$D137="",DATE(2026,4,0),Mitarbeiter!$D137),TODAY()))-(MAX(DATE(2026,3,1),Mitarbeiter!$C137))+1),MAX(0,NETWORKDAYS(MAX(DATE(2026,3,1),Mitarbeiter!$C137),MIN(DATE(2026,4,0),IF(Mitarbeiter!$D137="",DATE(2026,4,0),Mitarbeiter!$D137),TODAY()),Einstellungen!$F$13:$F$67)))*N(Mitarbeiter!$E137)/IF(Einstellungen!$C$11="7 Tage",7,5),N('Ist-Stunden'!H137)),MAX(IF(Einstellungen!$C$11="7 Tage",MAX(0,(MIN(DATE(2026,4,0),IF(Mitarbeiter!$D137="",DATE(2026,4,0),Mitarbeiter!$D137),TODAY()))-(MAX(DATE(2026,3,1),Mitarbeiter!$C137))+1),MAX(0,NETWORKDAYS(MAX(DATE(2026,3,1),Mitarbeiter!$C137),MIN(DATE(2026,4,0),IF(Mitarbeiter!$D137="",DATE(2026,4,0),Mitarbeiter!$D137),TODAY()),Einstellungen!$F$13:$F$67)))*N(Mitarbeiter!$E137)/IF(Einstellungen!$C$11="7 Tage",7,5),N('Ist-Stunden'!H137)+(N(Krankheitstage!I137)+N(Krankheitstage!U137))*N($C137))))</f>
        <v/>
      </c>
      <c r="AM137" s="76">
        <f>IF($B137="",0,IF(Einstellungen!$C$10="Ja",MAX(IF(Einstellungen!$C$11="7 Tage",MAX(0,(MIN(DATE(2026,5,0),IF(Mitarbeiter!$D137="",DATE(2026,5,0),Mitarbeiter!$D137),TODAY()))-(MAX(DATE(2026,4,1),Mitarbeiter!$C137))+1),MAX(0,NETWORKDAYS(MAX(DATE(2026,4,1),Mitarbeiter!$C137),MIN(DATE(2026,5,0),IF(Mitarbeiter!$D137="",DATE(2026,5,0),Mitarbeiter!$D137),TODAY()),Einstellungen!$F$13:$F$67)))*N(Mitarbeiter!$E137)/IF(Einstellungen!$C$11="7 Tage",7,5),N('Ist-Stunden'!I137)),MAX(IF(Einstellungen!$C$11="7 Tage",MAX(0,(MIN(DATE(2026,5,0),IF(Mitarbeiter!$D137="",DATE(2026,5,0),Mitarbeiter!$D137),TODAY()))-(MAX(DATE(2026,4,1),Mitarbeiter!$C137))+1),MAX(0,NETWORKDAYS(MAX(DATE(2026,4,1),Mitarbeiter!$C137),MIN(DATE(2026,5,0),IF(Mitarbeiter!$D137="",DATE(2026,5,0),Mitarbeiter!$D137),TODAY()),Einstellungen!$F$13:$F$67)))*N(Mitarbeiter!$E137)/IF(Einstellungen!$C$11="7 Tage",7,5),N('Ist-Stunden'!I137)+(N(Krankheitstage!J137)+N(Krankheitstage!V137))*N($C137))))</f>
        <v/>
      </c>
      <c r="AN137" s="76">
        <f>IF($B137="",0,IF(Einstellungen!$C$10="Ja",MAX(IF(Einstellungen!$C$11="7 Tage",MAX(0,(MIN(DATE(2026,6,0),IF(Mitarbeiter!$D137="",DATE(2026,6,0),Mitarbeiter!$D137),TODAY()))-(MAX(DATE(2026,5,1),Mitarbeiter!$C137))+1),MAX(0,NETWORKDAYS(MAX(DATE(2026,5,1),Mitarbeiter!$C137),MIN(DATE(2026,6,0),IF(Mitarbeiter!$D137="",DATE(2026,6,0),Mitarbeiter!$D137),TODAY()),Einstellungen!$F$13:$F$67)))*N(Mitarbeiter!$E137)/IF(Einstellungen!$C$11="7 Tage",7,5),N('Ist-Stunden'!J137)),MAX(IF(Einstellungen!$C$11="7 Tage",MAX(0,(MIN(DATE(2026,6,0),IF(Mitarbeiter!$D137="",DATE(2026,6,0),Mitarbeiter!$D137),TODAY()))-(MAX(DATE(2026,5,1),Mitarbeiter!$C137))+1),MAX(0,NETWORKDAYS(MAX(DATE(2026,5,1),Mitarbeiter!$C137),MIN(DATE(2026,6,0),IF(Mitarbeiter!$D137="",DATE(2026,6,0),Mitarbeiter!$D137),TODAY()),Einstellungen!$F$13:$F$67)))*N(Mitarbeiter!$E137)/IF(Einstellungen!$C$11="7 Tage",7,5),N('Ist-Stunden'!J137)+(N(Krankheitstage!K137)+N(Krankheitstage!W137))*N($C137))))</f>
        <v/>
      </c>
      <c r="AO137" s="76">
        <f>IF($B137="",0,IF(Einstellungen!$C$10="Ja",MAX(IF(Einstellungen!$C$11="7 Tage",MAX(0,(MIN(DATE(2026,7,0),IF(Mitarbeiter!$D137="",DATE(2026,7,0),Mitarbeiter!$D137),TODAY()))-(MAX(DATE(2026,6,1),Mitarbeiter!$C137))+1),MAX(0,NETWORKDAYS(MAX(DATE(2026,6,1),Mitarbeiter!$C137),MIN(DATE(2026,7,0),IF(Mitarbeiter!$D137="",DATE(2026,7,0),Mitarbeiter!$D137),TODAY()),Einstellungen!$F$13:$F$67)))*N(Mitarbeiter!$E137)/IF(Einstellungen!$C$11="7 Tage",7,5),N('Ist-Stunden'!K137)),MAX(IF(Einstellungen!$C$11="7 Tage",MAX(0,(MIN(DATE(2026,7,0),IF(Mitarbeiter!$D137="",DATE(2026,7,0),Mitarbeiter!$D137),TODAY()))-(MAX(DATE(2026,6,1),Mitarbeiter!$C137))+1),MAX(0,NETWORKDAYS(MAX(DATE(2026,6,1),Mitarbeiter!$C137),MIN(DATE(2026,7,0),IF(Mitarbeiter!$D137="",DATE(2026,7,0),Mitarbeiter!$D137),TODAY()),Einstellungen!$F$13:$F$67)))*N(Mitarbeiter!$E137)/IF(Einstellungen!$C$11="7 Tage",7,5),N('Ist-Stunden'!K137)+(N(Krankheitstage!L137)+N(Krankheitstage!X137))*N($C137))))</f>
        <v/>
      </c>
      <c r="AP137" s="76">
        <f>IF($B137="",0,IF(Einstellungen!$C$10="Ja",MAX(IF(Einstellungen!$C$11="7 Tage",MAX(0,(MIN(DATE(2026,8,0),IF(Mitarbeiter!$D137="",DATE(2026,8,0),Mitarbeiter!$D137),TODAY()))-(MAX(DATE(2026,7,1),Mitarbeiter!$C137))+1),MAX(0,NETWORKDAYS(MAX(DATE(2026,7,1),Mitarbeiter!$C137),MIN(DATE(2026,8,0),IF(Mitarbeiter!$D137="",DATE(2026,8,0),Mitarbeiter!$D137),TODAY()),Einstellungen!$F$13:$F$67)))*N(Mitarbeiter!$E137)/IF(Einstellungen!$C$11="7 Tage",7,5),N('Ist-Stunden'!L137)),MAX(IF(Einstellungen!$C$11="7 Tage",MAX(0,(MIN(DATE(2026,8,0),IF(Mitarbeiter!$D137="",DATE(2026,8,0),Mitarbeiter!$D137),TODAY()))-(MAX(DATE(2026,7,1),Mitarbeiter!$C137))+1),MAX(0,NETWORKDAYS(MAX(DATE(2026,7,1),Mitarbeiter!$C137),MIN(DATE(2026,8,0),IF(Mitarbeiter!$D137="",DATE(2026,8,0),Mitarbeiter!$D137),TODAY()),Einstellungen!$F$13:$F$67)))*N(Mitarbeiter!$E137)/IF(Einstellungen!$C$11="7 Tage",7,5),N('Ist-Stunden'!L137)+(N(Krankheitstage!M137)+N(Krankheitstage!Y137))*N($C137))))</f>
        <v/>
      </c>
      <c r="AQ137" s="76">
        <f>IF($B137="",0,IF(Einstellungen!$C$10="Ja",MAX(IF(Einstellungen!$C$11="7 Tage",MAX(0,(MIN(DATE(2026,9,0),IF(Mitarbeiter!$D137="",DATE(2026,9,0),Mitarbeiter!$D137),TODAY()))-(MAX(DATE(2026,8,1),Mitarbeiter!$C137))+1),MAX(0,NETWORKDAYS(MAX(DATE(2026,8,1),Mitarbeiter!$C137),MIN(DATE(2026,9,0),IF(Mitarbeiter!$D137="",DATE(2026,9,0),Mitarbeiter!$D137),TODAY()),Einstellungen!$F$13:$F$67)))*N(Mitarbeiter!$E137)/IF(Einstellungen!$C$11="7 Tage",7,5),N('Ist-Stunden'!M137)),MAX(IF(Einstellungen!$C$11="7 Tage",MAX(0,(MIN(DATE(2026,9,0),IF(Mitarbeiter!$D137="",DATE(2026,9,0),Mitarbeiter!$D137),TODAY()))-(MAX(DATE(2026,8,1),Mitarbeiter!$C137))+1),MAX(0,NETWORKDAYS(MAX(DATE(2026,8,1),Mitarbeiter!$C137),MIN(DATE(2026,9,0),IF(Mitarbeiter!$D137="",DATE(2026,9,0),Mitarbeiter!$D137),TODAY()),Einstellungen!$F$13:$F$67)))*N(Mitarbeiter!$E137)/IF(Einstellungen!$C$11="7 Tage",7,5),N('Ist-Stunden'!M137)+(N(Krankheitstage!N137)+N(Krankheitstage!Z137))*N($C137))))</f>
        <v/>
      </c>
      <c r="AR137" s="76">
        <f>IF($B137="",0,IF(Einstellungen!$C$10="Ja",MAX(IF(Einstellungen!$C$11="7 Tage",MAX(0,(MIN(DATE(2026,10,0),IF(Mitarbeiter!$D137="",DATE(2026,10,0),Mitarbeiter!$D137),TODAY()))-(MAX(DATE(2026,9,1),Mitarbeiter!$C137))+1),MAX(0,NETWORKDAYS(MAX(DATE(2026,9,1),Mitarbeiter!$C137),MIN(DATE(2026,10,0),IF(Mitarbeiter!$D137="",DATE(2026,10,0),Mitarbeiter!$D137),TODAY()),Einstellungen!$F$13:$F$67)))*N(Mitarbeiter!$E137)/IF(Einstellungen!$C$11="7 Tage",7,5),N('Ist-Stunden'!N137)),MAX(IF(Einstellungen!$C$11="7 Tage",MAX(0,(MIN(DATE(2026,10,0),IF(Mitarbeiter!$D137="",DATE(2026,10,0),Mitarbeiter!$D137),TODAY()))-(MAX(DATE(2026,9,1),Mitarbeiter!$C137))+1),MAX(0,NETWORKDAYS(MAX(DATE(2026,9,1),Mitarbeiter!$C137),MIN(DATE(2026,10,0),IF(Mitarbeiter!$D137="",DATE(2026,10,0),Mitarbeiter!$D137),TODAY()),Einstellungen!$F$13:$F$67)))*N(Mitarbeiter!$E137)/IF(Einstellungen!$C$11="7 Tage",7,5),N('Ist-Stunden'!N137)+(N(Krankheitstage!O137)+N(Krankheitstage!AA137))*N($C137))))</f>
        <v/>
      </c>
      <c r="AS137" s="76">
        <f>IF($B137="",0,IF(Einstellungen!$C$10="Ja",MAX(IF(Einstellungen!$C$11="7 Tage",MAX(0,(MIN(DATE(2026,11,0),IF(Mitarbeiter!$D137="",DATE(2026,11,0),Mitarbeiter!$D137),TODAY()))-(MAX(DATE(2026,10,1),Mitarbeiter!$C137))+1),MAX(0,NETWORKDAYS(MAX(DATE(2026,10,1),Mitarbeiter!$C137),MIN(DATE(2026,11,0),IF(Mitarbeiter!$D137="",DATE(2026,11,0),Mitarbeiter!$D137),TODAY()),Einstellungen!$F$13:$F$67)))*N(Mitarbeiter!$E137)/IF(Einstellungen!$C$11="7 Tage",7,5),N('Ist-Stunden'!O137)),MAX(IF(Einstellungen!$C$11="7 Tage",MAX(0,(MIN(DATE(2026,11,0),IF(Mitarbeiter!$D137="",DATE(2026,11,0),Mitarbeiter!$D137),TODAY()))-(MAX(DATE(2026,10,1),Mitarbeiter!$C137))+1),MAX(0,NETWORKDAYS(MAX(DATE(2026,10,1),Mitarbeiter!$C137),MIN(DATE(2026,11,0),IF(Mitarbeiter!$D137="",DATE(2026,11,0),Mitarbeiter!$D137),TODAY()),Einstellungen!$F$13:$F$67)))*N(Mitarbeiter!$E137)/IF(Einstellungen!$C$11="7 Tage",7,5),N('Ist-Stunden'!O137)+(N(Krankheitstage!P137)+N(Krankheitstage!AB137))*N($C137))))</f>
        <v/>
      </c>
      <c r="AT137" s="76">
        <f>IF($B137="",0,IF(Einstellungen!$C$10="Ja",MAX(IF(Einstellungen!$C$11="7 Tage",MAX(0,(MIN(DATE(2026,12,0),IF(Mitarbeiter!$D137="",DATE(2026,12,0),Mitarbeiter!$D137),TODAY()))-(MAX(DATE(2026,11,1),Mitarbeiter!$C137))+1),MAX(0,NETWORKDAYS(MAX(DATE(2026,11,1),Mitarbeiter!$C137),MIN(DATE(2026,12,0),IF(Mitarbeiter!$D137="",DATE(2026,12,0),Mitarbeiter!$D137),TODAY()),Einstellungen!$F$13:$F$67)))*N(Mitarbeiter!$E137)/IF(Einstellungen!$C$11="7 Tage",7,5),N('Ist-Stunden'!P137)),MAX(IF(Einstellungen!$C$11="7 Tage",MAX(0,(MIN(DATE(2026,12,0),IF(Mitarbeiter!$D137="",DATE(2026,12,0),Mitarbeiter!$D137),TODAY()))-(MAX(DATE(2026,11,1),Mitarbeiter!$C137))+1),MAX(0,NETWORKDAYS(MAX(DATE(2026,11,1),Mitarbeiter!$C137),MIN(DATE(2026,12,0),IF(Mitarbeiter!$D137="",DATE(2026,12,0),Mitarbeiter!$D137),TODAY()),Einstellungen!$F$13:$F$67)))*N(Mitarbeiter!$E137)/IF(Einstellungen!$C$11="7 Tage",7,5),N('Ist-Stunden'!P137)+(N(Krankheitstage!Q137)+N(Krankheitstage!AC137))*N($C137))))</f>
        <v/>
      </c>
      <c r="AU137" s="76">
        <f>IF($B137="",0,IF(Einstellungen!$C$10="Ja",MAX(IF(Einstellungen!$C$11="7 Tage",MAX(0,(MIN(DATE(2026,13,0),IF(Mitarbeiter!$D137="",DATE(2026,13,0),Mitarbeiter!$D137),TODAY()))-(MAX(DATE(2026,12,1),Mitarbeiter!$C137))+1),MAX(0,NETWORKDAYS(MAX(DATE(2026,12,1),Mitarbeiter!$C137),MIN(DATE(2026,13,0),IF(Mitarbeiter!$D137="",DATE(2026,13,0),Mitarbeiter!$D137),TODAY()),Einstellungen!$F$13:$F$67)))*N(Mitarbeiter!$E137)/IF(Einstellungen!$C$11="7 Tage",7,5),N('Ist-Stunden'!Q137)),MAX(IF(Einstellungen!$C$11="7 Tage",MAX(0,(MIN(DATE(2026,13,0),IF(Mitarbeiter!$D137="",DATE(2026,13,0),Mitarbeiter!$D137),TODAY()))-(MAX(DATE(2026,12,1),Mitarbeiter!$C137))+1),MAX(0,NETWORKDAYS(MAX(DATE(2026,12,1),Mitarbeiter!$C137),MIN(DATE(2026,13,0),IF(Mitarbeiter!$D137="",DATE(2026,13,0),Mitarbeiter!$D137),TODAY()),Einstellungen!$F$13:$F$67)))*N(Mitarbeiter!$E137)/IF(Einstellungen!$C$11="7 Tage",7,5),N('Ist-Stunden'!Q137)+(N(Krankheitstage!R137)+N(Krankheitstage!AD137))*N($C137))))</f>
        <v/>
      </c>
      <c r="AV137" s="76">
        <f>IF($B137="",0,IF(Einstellungen!$C$10="Ja",MAX(IF(Einstellungen!$C$11="7 Tage",MAX(0,(MIN(DATE(2027,2,0),IF(Mitarbeiter!$D137="",DATE(2027,2,0),Mitarbeiter!$D137),TODAY()))-(MAX(DATE(2027,1,1),Mitarbeiter!$C137))+1),MAX(0,NETWORKDAYS(MAX(DATE(2027,1,1),Mitarbeiter!$C137),MIN(DATE(2027,2,0),IF(Mitarbeiter!$D137="",DATE(2027,2,0),Mitarbeiter!$D137),TODAY()),Einstellungen!$F$13:$F$67)))*N(Mitarbeiter!$E137)/IF(Einstellungen!$C$11="7 Tage",7,5),N('Ist-Stunden'!R137)),MAX(IF(Einstellungen!$C$11="7 Tage",MAX(0,(MIN(DATE(2027,2,0),IF(Mitarbeiter!$D137="",DATE(2027,2,0),Mitarbeiter!$D137),TODAY()))-(MAX(DATE(2027,1,1),Mitarbeiter!$C137))+1),MAX(0,NETWORKDAYS(MAX(DATE(2027,1,1),Mitarbeiter!$C137),MIN(DATE(2027,2,0),IF(Mitarbeiter!$D137="",DATE(2027,2,0),Mitarbeiter!$D137),TODAY()),Einstellungen!$F$13:$F$67)))*N(Mitarbeiter!$E137)/IF(Einstellungen!$C$11="7 Tage",7,5),N('Ist-Stunden'!R137)+(N(Krankheitstage!AE137)+N(Krankheitstage!AQ137))*N($C137))))</f>
        <v/>
      </c>
      <c r="AW137" s="76">
        <f>IF($B137="",0,IF(Einstellungen!$C$10="Ja",MAX(IF(Einstellungen!$C$11="7 Tage",MAX(0,(MIN(DATE(2027,3,0),IF(Mitarbeiter!$D137="",DATE(2027,3,0),Mitarbeiter!$D137),TODAY()))-(MAX(DATE(2027,2,1),Mitarbeiter!$C137))+1),MAX(0,NETWORKDAYS(MAX(DATE(2027,2,1),Mitarbeiter!$C137),MIN(DATE(2027,3,0),IF(Mitarbeiter!$D137="",DATE(2027,3,0),Mitarbeiter!$D137),TODAY()),Einstellungen!$F$13:$F$67)))*N(Mitarbeiter!$E137)/IF(Einstellungen!$C$11="7 Tage",7,5),N('Ist-Stunden'!S137)),MAX(IF(Einstellungen!$C$11="7 Tage",MAX(0,(MIN(DATE(2027,3,0),IF(Mitarbeiter!$D137="",DATE(2027,3,0),Mitarbeiter!$D137),TODAY()))-(MAX(DATE(2027,2,1),Mitarbeiter!$C137))+1),MAX(0,NETWORKDAYS(MAX(DATE(2027,2,1),Mitarbeiter!$C137),MIN(DATE(2027,3,0),IF(Mitarbeiter!$D137="",DATE(2027,3,0),Mitarbeiter!$D137),TODAY()),Einstellungen!$F$13:$F$67)))*N(Mitarbeiter!$E137)/IF(Einstellungen!$C$11="7 Tage",7,5),N('Ist-Stunden'!S137)+(N(Krankheitstage!AF137)+N(Krankheitstage!AR137))*N($C137))))</f>
        <v/>
      </c>
      <c r="AX137" s="76">
        <f>IF($B137="",0,IF(Einstellungen!$C$10="Ja",MAX(IF(Einstellungen!$C$11="7 Tage",MAX(0,(MIN(DATE(2027,4,0),IF(Mitarbeiter!$D137="",DATE(2027,4,0),Mitarbeiter!$D137),TODAY()))-(MAX(DATE(2027,3,1),Mitarbeiter!$C137))+1),MAX(0,NETWORKDAYS(MAX(DATE(2027,3,1),Mitarbeiter!$C137),MIN(DATE(2027,4,0),IF(Mitarbeiter!$D137="",DATE(2027,4,0),Mitarbeiter!$D137),TODAY()),Einstellungen!$F$13:$F$67)))*N(Mitarbeiter!$E137)/IF(Einstellungen!$C$11="7 Tage",7,5),N('Ist-Stunden'!T137)),MAX(IF(Einstellungen!$C$11="7 Tage",MAX(0,(MIN(DATE(2027,4,0),IF(Mitarbeiter!$D137="",DATE(2027,4,0),Mitarbeiter!$D137),TODAY()))-(MAX(DATE(2027,3,1),Mitarbeiter!$C137))+1),MAX(0,NETWORKDAYS(MAX(DATE(2027,3,1),Mitarbeiter!$C137),MIN(DATE(2027,4,0),IF(Mitarbeiter!$D137="",DATE(2027,4,0),Mitarbeiter!$D137),TODAY()),Einstellungen!$F$13:$F$67)))*N(Mitarbeiter!$E137)/IF(Einstellungen!$C$11="7 Tage",7,5),N('Ist-Stunden'!T137)+(N(Krankheitstage!AG137)+N(Krankheitstage!AS137))*N($C137))))</f>
        <v/>
      </c>
      <c r="AY137" s="76">
        <f>IF($B137="",0,IF(Einstellungen!$C$10="Ja",MAX(IF(Einstellungen!$C$11="7 Tage",MAX(0,(MIN(DATE(2027,5,0),IF(Mitarbeiter!$D137="",DATE(2027,5,0),Mitarbeiter!$D137),TODAY()))-(MAX(DATE(2027,4,1),Mitarbeiter!$C137))+1),MAX(0,NETWORKDAYS(MAX(DATE(2027,4,1),Mitarbeiter!$C137),MIN(DATE(2027,5,0),IF(Mitarbeiter!$D137="",DATE(2027,5,0),Mitarbeiter!$D137),TODAY()),Einstellungen!$F$13:$F$67)))*N(Mitarbeiter!$E137)/IF(Einstellungen!$C$11="7 Tage",7,5),N('Ist-Stunden'!U137)),MAX(IF(Einstellungen!$C$11="7 Tage",MAX(0,(MIN(DATE(2027,5,0),IF(Mitarbeiter!$D137="",DATE(2027,5,0),Mitarbeiter!$D137),TODAY()))-(MAX(DATE(2027,4,1),Mitarbeiter!$C137))+1),MAX(0,NETWORKDAYS(MAX(DATE(2027,4,1),Mitarbeiter!$C137),MIN(DATE(2027,5,0),IF(Mitarbeiter!$D137="",DATE(2027,5,0),Mitarbeiter!$D137),TODAY()),Einstellungen!$F$13:$F$67)))*N(Mitarbeiter!$E137)/IF(Einstellungen!$C$11="7 Tage",7,5),N('Ist-Stunden'!U137)+(N(Krankheitstage!AH137)+N(Krankheitstage!AT137))*N($C137))))</f>
        <v/>
      </c>
      <c r="AZ137" s="76">
        <f>IF($B137="",0,IF(Einstellungen!$C$10="Ja",MAX(IF(Einstellungen!$C$11="7 Tage",MAX(0,(MIN(DATE(2027,6,0),IF(Mitarbeiter!$D137="",DATE(2027,6,0),Mitarbeiter!$D137),TODAY()))-(MAX(DATE(2027,5,1),Mitarbeiter!$C137))+1),MAX(0,NETWORKDAYS(MAX(DATE(2027,5,1),Mitarbeiter!$C137),MIN(DATE(2027,6,0),IF(Mitarbeiter!$D137="",DATE(2027,6,0),Mitarbeiter!$D137),TODAY()),Einstellungen!$F$13:$F$67)))*N(Mitarbeiter!$E137)/IF(Einstellungen!$C$11="7 Tage",7,5),N('Ist-Stunden'!V137)),MAX(IF(Einstellungen!$C$11="7 Tage",MAX(0,(MIN(DATE(2027,6,0),IF(Mitarbeiter!$D137="",DATE(2027,6,0),Mitarbeiter!$D137),TODAY()))-(MAX(DATE(2027,5,1),Mitarbeiter!$C137))+1),MAX(0,NETWORKDAYS(MAX(DATE(2027,5,1),Mitarbeiter!$C137),MIN(DATE(2027,6,0),IF(Mitarbeiter!$D137="",DATE(2027,6,0),Mitarbeiter!$D137),TODAY()),Einstellungen!$F$13:$F$67)))*N(Mitarbeiter!$E137)/IF(Einstellungen!$C$11="7 Tage",7,5),N('Ist-Stunden'!V137)+(N(Krankheitstage!AI137)+N(Krankheitstage!AU137))*N($C137))))</f>
        <v/>
      </c>
      <c r="BA137" s="76">
        <f>IF($B137="",0,IF(Einstellungen!$C$10="Ja",MAX(IF(Einstellungen!$C$11="7 Tage",MAX(0,(MIN(DATE(2027,7,0),IF(Mitarbeiter!$D137="",DATE(2027,7,0),Mitarbeiter!$D137),TODAY()))-(MAX(DATE(2027,6,1),Mitarbeiter!$C137))+1),MAX(0,NETWORKDAYS(MAX(DATE(2027,6,1),Mitarbeiter!$C137),MIN(DATE(2027,7,0),IF(Mitarbeiter!$D137="",DATE(2027,7,0),Mitarbeiter!$D137),TODAY()),Einstellungen!$F$13:$F$67)))*N(Mitarbeiter!$E137)/IF(Einstellungen!$C$11="7 Tage",7,5),N('Ist-Stunden'!W137)),MAX(IF(Einstellungen!$C$11="7 Tage",MAX(0,(MIN(DATE(2027,7,0),IF(Mitarbeiter!$D137="",DATE(2027,7,0),Mitarbeiter!$D137),TODAY()))-(MAX(DATE(2027,6,1),Mitarbeiter!$C137))+1),MAX(0,NETWORKDAYS(MAX(DATE(2027,6,1),Mitarbeiter!$C137),MIN(DATE(2027,7,0),IF(Mitarbeiter!$D137="",DATE(2027,7,0),Mitarbeiter!$D137),TODAY()),Einstellungen!$F$13:$F$67)))*N(Mitarbeiter!$E137)/IF(Einstellungen!$C$11="7 Tage",7,5),N('Ist-Stunden'!W137)+(N(Krankheitstage!AJ137)+N(Krankheitstage!AV137))*N($C137))))</f>
        <v/>
      </c>
      <c r="BB137" s="76">
        <f>IF($B137="",0,IF(Einstellungen!$C$10="Ja",MAX(IF(Einstellungen!$C$11="7 Tage",MAX(0,(MIN(DATE(2027,8,0),IF(Mitarbeiter!$D137="",DATE(2027,8,0),Mitarbeiter!$D137),TODAY()))-(MAX(DATE(2027,7,1),Mitarbeiter!$C137))+1),MAX(0,NETWORKDAYS(MAX(DATE(2027,7,1),Mitarbeiter!$C137),MIN(DATE(2027,8,0),IF(Mitarbeiter!$D137="",DATE(2027,8,0),Mitarbeiter!$D137),TODAY()),Einstellungen!$F$13:$F$67)))*N(Mitarbeiter!$E137)/IF(Einstellungen!$C$11="7 Tage",7,5),N('Ist-Stunden'!X137)),MAX(IF(Einstellungen!$C$11="7 Tage",MAX(0,(MIN(DATE(2027,8,0),IF(Mitarbeiter!$D137="",DATE(2027,8,0),Mitarbeiter!$D137),TODAY()))-(MAX(DATE(2027,7,1),Mitarbeiter!$C137))+1),MAX(0,NETWORKDAYS(MAX(DATE(2027,7,1),Mitarbeiter!$C137),MIN(DATE(2027,8,0),IF(Mitarbeiter!$D137="",DATE(2027,8,0),Mitarbeiter!$D137),TODAY()),Einstellungen!$F$13:$F$67)))*N(Mitarbeiter!$E137)/IF(Einstellungen!$C$11="7 Tage",7,5),N('Ist-Stunden'!X137)+(N(Krankheitstage!AK137)+N(Krankheitstage!AW137))*N($C137))))</f>
        <v/>
      </c>
      <c r="BC137" s="76">
        <f>IF($B137="",0,IF(Einstellungen!$C$10="Ja",MAX(IF(Einstellungen!$C$11="7 Tage",MAX(0,(MIN(DATE(2027,9,0),IF(Mitarbeiter!$D137="",DATE(2027,9,0),Mitarbeiter!$D137),TODAY()))-(MAX(DATE(2027,8,1),Mitarbeiter!$C137))+1),MAX(0,NETWORKDAYS(MAX(DATE(2027,8,1),Mitarbeiter!$C137),MIN(DATE(2027,9,0),IF(Mitarbeiter!$D137="",DATE(2027,9,0),Mitarbeiter!$D137),TODAY()),Einstellungen!$F$13:$F$67)))*N(Mitarbeiter!$E137)/IF(Einstellungen!$C$11="7 Tage",7,5),N('Ist-Stunden'!Y137)),MAX(IF(Einstellungen!$C$11="7 Tage",MAX(0,(MIN(DATE(2027,9,0),IF(Mitarbeiter!$D137="",DATE(2027,9,0),Mitarbeiter!$D137),TODAY()))-(MAX(DATE(2027,8,1),Mitarbeiter!$C137))+1),MAX(0,NETWORKDAYS(MAX(DATE(2027,8,1),Mitarbeiter!$C137),MIN(DATE(2027,9,0),IF(Mitarbeiter!$D137="",DATE(2027,9,0),Mitarbeiter!$D137),TODAY()),Einstellungen!$F$13:$F$67)))*N(Mitarbeiter!$E137)/IF(Einstellungen!$C$11="7 Tage",7,5),N('Ist-Stunden'!Y137)+(N(Krankheitstage!AL137)+N(Krankheitstage!AX137))*N($C137))))</f>
        <v/>
      </c>
      <c r="BD137" s="76">
        <f>IF($B137="",0,IF(Einstellungen!$C$10="Ja",MAX(IF(Einstellungen!$C$11="7 Tage",MAX(0,(MIN(DATE(2027,10,0),IF(Mitarbeiter!$D137="",DATE(2027,10,0),Mitarbeiter!$D137),TODAY()))-(MAX(DATE(2027,9,1),Mitarbeiter!$C137))+1),MAX(0,NETWORKDAYS(MAX(DATE(2027,9,1),Mitarbeiter!$C137),MIN(DATE(2027,10,0),IF(Mitarbeiter!$D137="",DATE(2027,10,0),Mitarbeiter!$D137),TODAY()),Einstellungen!$F$13:$F$67)))*N(Mitarbeiter!$E137)/IF(Einstellungen!$C$11="7 Tage",7,5),N('Ist-Stunden'!Z137)),MAX(IF(Einstellungen!$C$11="7 Tage",MAX(0,(MIN(DATE(2027,10,0),IF(Mitarbeiter!$D137="",DATE(2027,10,0),Mitarbeiter!$D137),TODAY()))-(MAX(DATE(2027,9,1),Mitarbeiter!$C137))+1),MAX(0,NETWORKDAYS(MAX(DATE(2027,9,1),Mitarbeiter!$C137),MIN(DATE(2027,10,0),IF(Mitarbeiter!$D137="",DATE(2027,10,0),Mitarbeiter!$D137),TODAY()),Einstellungen!$F$13:$F$67)))*N(Mitarbeiter!$E137)/IF(Einstellungen!$C$11="7 Tage",7,5),N('Ist-Stunden'!Z137)+(N(Krankheitstage!AM137)+N(Krankheitstage!AY137))*N($C137))))</f>
        <v/>
      </c>
      <c r="BE137" s="76">
        <f>IF($B137="",0,IF(Einstellungen!$C$10="Ja",MAX(IF(Einstellungen!$C$11="7 Tage",MAX(0,(MIN(DATE(2027,11,0),IF(Mitarbeiter!$D137="",DATE(2027,11,0),Mitarbeiter!$D137),TODAY()))-(MAX(DATE(2027,10,1),Mitarbeiter!$C137))+1),MAX(0,NETWORKDAYS(MAX(DATE(2027,10,1),Mitarbeiter!$C137),MIN(DATE(2027,11,0),IF(Mitarbeiter!$D137="",DATE(2027,11,0),Mitarbeiter!$D137),TODAY()),Einstellungen!$F$13:$F$67)))*N(Mitarbeiter!$E137)/IF(Einstellungen!$C$11="7 Tage",7,5),N('Ist-Stunden'!AA137)),MAX(IF(Einstellungen!$C$11="7 Tage",MAX(0,(MIN(DATE(2027,11,0),IF(Mitarbeiter!$D137="",DATE(2027,11,0),Mitarbeiter!$D137),TODAY()))-(MAX(DATE(2027,10,1),Mitarbeiter!$C137))+1),MAX(0,NETWORKDAYS(MAX(DATE(2027,10,1),Mitarbeiter!$C137),MIN(DATE(2027,11,0),IF(Mitarbeiter!$D137="",DATE(2027,11,0),Mitarbeiter!$D137),TODAY()),Einstellungen!$F$13:$F$67)))*N(Mitarbeiter!$E137)/IF(Einstellungen!$C$11="7 Tage",7,5),N('Ist-Stunden'!AA137)+(N(Krankheitstage!AN137)+N(Krankheitstage!AZ137))*N($C137))))</f>
        <v/>
      </c>
      <c r="BF137" s="76">
        <f>IF($B137="",0,IF(Einstellungen!$C$10="Ja",MAX(IF(Einstellungen!$C$11="7 Tage",MAX(0,(MIN(DATE(2027,12,0),IF(Mitarbeiter!$D137="",DATE(2027,12,0),Mitarbeiter!$D137),TODAY()))-(MAX(DATE(2027,11,1),Mitarbeiter!$C137))+1),MAX(0,NETWORKDAYS(MAX(DATE(2027,11,1),Mitarbeiter!$C137),MIN(DATE(2027,12,0),IF(Mitarbeiter!$D137="",DATE(2027,12,0),Mitarbeiter!$D137),TODAY()),Einstellungen!$F$13:$F$67)))*N(Mitarbeiter!$E137)/IF(Einstellungen!$C$11="7 Tage",7,5),N('Ist-Stunden'!AB137)),MAX(IF(Einstellungen!$C$11="7 Tage",MAX(0,(MIN(DATE(2027,12,0),IF(Mitarbeiter!$D137="",DATE(2027,12,0),Mitarbeiter!$D137),TODAY()))-(MAX(DATE(2027,11,1),Mitarbeiter!$C137))+1),MAX(0,NETWORKDAYS(MAX(DATE(2027,11,1),Mitarbeiter!$C137),MIN(DATE(2027,12,0),IF(Mitarbeiter!$D137="",DATE(2027,12,0),Mitarbeiter!$D137),TODAY()),Einstellungen!$F$13:$F$67)))*N(Mitarbeiter!$E137)/IF(Einstellungen!$C$11="7 Tage",7,5),N('Ist-Stunden'!AB137)+(N(Krankheitstage!AO137)+N(Krankheitstage!BA137))*N($C137))))</f>
        <v/>
      </c>
      <c r="BG137" s="76">
        <f>IF($B137="",0,IF(Einstellungen!$C$10="Ja",MAX(IF(Einstellungen!$C$11="7 Tage",MAX(0,(MIN(DATE(2027,13,0),IF(Mitarbeiter!$D137="",DATE(2027,13,0),Mitarbeiter!$D137),TODAY()))-(MAX(DATE(2027,12,1),Mitarbeiter!$C137))+1),MAX(0,NETWORKDAYS(MAX(DATE(2027,12,1),Mitarbeiter!$C137),MIN(DATE(2027,13,0),IF(Mitarbeiter!$D137="",DATE(2027,13,0),Mitarbeiter!$D137),TODAY()),Einstellungen!$F$13:$F$67)))*N(Mitarbeiter!$E137)/IF(Einstellungen!$C$11="7 Tage",7,5),N('Ist-Stunden'!AC137)),MAX(IF(Einstellungen!$C$11="7 Tage",MAX(0,(MIN(DATE(2027,13,0),IF(Mitarbeiter!$D137="",DATE(2027,13,0),Mitarbeiter!$D137),TODAY()))-(MAX(DATE(2027,12,1),Mitarbeiter!$C137))+1),MAX(0,NETWORKDAYS(MAX(DATE(2027,12,1),Mitarbeiter!$C137),MIN(DATE(2027,13,0),IF(Mitarbeiter!$D137="",DATE(2027,13,0),Mitarbeiter!$D137),TODAY()),Einstellungen!$F$13:$F$67)))*N(Mitarbeiter!$E137)/IF(Einstellungen!$C$11="7 Tage",7,5),N('Ist-Stunden'!AC137)+(N(Krankheitstage!AP137)+N(Krankheitstage!BB137))*N($C137))))</f>
        <v/>
      </c>
      <c r="BH137" s="76">
        <f>IF($B137="",0,IF(Einstellungen!$C$10="Ja",MAX(IF(Einstellungen!$C$11="7 Tage",MAX(0,(MIN(DATE(2028,2,0),IF(Mitarbeiter!$D137="",DATE(2028,2,0),Mitarbeiter!$D137),TODAY()))-(MAX(DATE(2028,1,1),Mitarbeiter!$C137))+1),MAX(0,NETWORKDAYS(MAX(DATE(2028,1,1),Mitarbeiter!$C137),MIN(DATE(2028,2,0),IF(Mitarbeiter!$D137="",DATE(2028,2,0),Mitarbeiter!$D137),TODAY()),Einstellungen!$F$13:$F$67)))*N(Mitarbeiter!$E137)/IF(Einstellungen!$C$11="7 Tage",7,5),N('Ist-Stunden'!AD137)),MAX(IF(Einstellungen!$C$11="7 Tage",MAX(0,(MIN(DATE(2028,2,0),IF(Mitarbeiter!$D137="",DATE(2028,2,0),Mitarbeiter!$D137),TODAY()))-(MAX(DATE(2028,1,1),Mitarbeiter!$C137))+1),MAX(0,NETWORKDAYS(MAX(DATE(2028,1,1),Mitarbeiter!$C137),MIN(DATE(2028,2,0),IF(Mitarbeiter!$D137="",DATE(2028,2,0),Mitarbeiter!$D137),TODAY()),Einstellungen!$F$13:$F$67)))*N(Mitarbeiter!$E137)/IF(Einstellungen!$C$11="7 Tage",7,5),N('Ist-Stunden'!AD137)+(N(Krankheitstage!BC137)+N(Krankheitstage!BO137))*N($C137))))</f>
        <v/>
      </c>
      <c r="BI137" s="76">
        <f>IF($B137="",0,IF(Einstellungen!$C$10="Ja",MAX(IF(Einstellungen!$C$11="7 Tage",MAX(0,(MIN(DATE(2028,3,0),IF(Mitarbeiter!$D137="",DATE(2028,3,0),Mitarbeiter!$D137),TODAY()))-(MAX(DATE(2028,2,1),Mitarbeiter!$C137))+1),MAX(0,NETWORKDAYS(MAX(DATE(2028,2,1),Mitarbeiter!$C137),MIN(DATE(2028,3,0),IF(Mitarbeiter!$D137="",DATE(2028,3,0),Mitarbeiter!$D137),TODAY()),Einstellungen!$F$13:$F$67)))*N(Mitarbeiter!$E137)/IF(Einstellungen!$C$11="7 Tage",7,5),N('Ist-Stunden'!AE137)),MAX(IF(Einstellungen!$C$11="7 Tage",MAX(0,(MIN(DATE(2028,3,0),IF(Mitarbeiter!$D137="",DATE(2028,3,0),Mitarbeiter!$D137),TODAY()))-(MAX(DATE(2028,2,1),Mitarbeiter!$C137))+1),MAX(0,NETWORKDAYS(MAX(DATE(2028,2,1),Mitarbeiter!$C137),MIN(DATE(2028,3,0),IF(Mitarbeiter!$D137="",DATE(2028,3,0),Mitarbeiter!$D137),TODAY()),Einstellungen!$F$13:$F$67)))*N(Mitarbeiter!$E137)/IF(Einstellungen!$C$11="7 Tage",7,5),N('Ist-Stunden'!AE137)+(N(Krankheitstage!BD137)+N(Krankheitstage!BP137))*N($C137))))</f>
        <v/>
      </c>
      <c r="BJ137" s="76">
        <f>IF($B137="",0,IF(Einstellungen!$C$10="Ja",MAX(IF(Einstellungen!$C$11="7 Tage",MAX(0,(MIN(DATE(2028,4,0),IF(Mitarbeiter!$D137="",DATE(2028,4,0),Mitarbeiter!$D137),TODAY()))-(MAX(DATE(2028,3,1),Mitarbeiter!$C137))+1),MAX(0,NETWORKDAYS(MAX(DATE(2028,3,1),Mitarbeiter!$C137),MIN(DATE(2028,4,0),IF(Mitarbeiter!$D137="",DATE(2028,4,0),Mitarbeiter!$D137),TODAY()),Einstellungen!$F$13:$F$67)))*N(Mitarbeiter!$E137)/IF(Einstellungen!$C$11="7 Tage",7,5),N('Ist-Stunden'!AF137)),MAX(IF(Einstellungen!$C$11="7 Tage",MAX(0,(MIN(DATE(2028,4,0),IF(Mitarbeiter!$D137="",DATE(2028,4,0),Mitarbeiter!$D137),TODAY()))-(MAX(DATE(2028,3,1),Mitarbeiter!$C137))+1),MAX(0,NETWORKDAYS(MAX(DATE(2028,3,1),Mitarbeiter!$C137),MIN(DATE(2028,4,0),IF(Mitarbeiter!$D137="",DATE(2028,4,0),Mitarbeiter!$D137),TODAY()),Einstellungen!$F$13:$F$67)))*N(Mitarbeiter!$E137)/IF(Einstellungen!$C$11="7 Tage",7,5),N('Ist-Stunden'!AF137)+(N(Krankheitstage!BE137)+N(Krankheitstage!BQ137))*N($C137))))</f>
        <v/>
      </c>
      <c r="BK137" s="76">
        <f>IF($B137="",0,IF(Einstellungen!$C$10="Ja",MAX(IF(Einstellungen!$C$11="7 Tage",MAX(0,(MIN(DATE(2028,5,0),IF(Mitarbeiter!$D137="",DATE(2028,5,0),Mitarbeiter!$D137),TODAY()))-(MAX(DATE(2028,4,1),Mitarbeiter!$C137))+1),MAX(0,NETWORKDAYS(MAX(DATE(2028,4,1),Mitarbeiter!$C137),MIN(DATE(2028,5,0),IF(Mitarbeiter!$D137="",DATE(2028,5,0),Mitarbeiter!$D137),TODAY()),Einstellungen!$F$13:$F$67)))*N(Mitarbeiter!$E137)/IF(Einstellungen!$C$11="7 Tage",7,5),N('Ist-Stunden'!AG137)),MAX(IF(Einstellungen!$C$11="7 Tage",MAX(0,(MIN(DATE(2028,5,0),IF(Mitarbeiter!$D137="",DATE(2028,5,0),Mitarbeiter!$D137),TODAY()))-(MAX(DATE(2028,4,1),Mitarbeiter!$C137))+1),MAX(0,NETWORKDAYS(MAX(DATE(2028,4,1),Mitarbeiter!$C137),MIN(DATE(2028,5,0),IF(Mitarbeiter!$D137="",DATE(2028,5,0),Mitarbeiter!$D137),TODAY()),Einstellungen!$F$13:$F$67)))*N(Mitarbeiter!$E137)/IF(Einstellungen!$C$11="7 Tage",7,5),N('Ist-Stunden'!AG137)+(N(Krankheitstage!BF137)+N(Krankheitstage!BR137))*N($C137))))</f>
        <v/>
      </c>
      <c r="BL137" s="76">
        <f>IF($B137="",0,IF(Einstellungen!$C$10="Ja",MAX(IF(Einstellungen!$C$11="7 Tage",MAX(0,(MIN(DATE(2028,6,0),IF(Mitarbeiter!$D137="",DATE(2028,6,0),Mitarbeiter!$D137),TODAY()))-(MAX(DATE(2028,5,1),Mitarbeiter!$C137))+1),MAX(0,NETWORKDAYS(MAX(DATE(2028,5,1),Mitarbeiter!$C137),MIN(DATE(2028,6,0),IF(Mitarbeiter!$D137="",DATE(2028,6,0),Mitarbeiter!$D137),TODAY()),Einstellungen!$F$13:$F$67)))*N(Mitarbeiter!$E137)/IF(Einstellungen!$C$11="7 Tage",7,5),N('Ist-Stunden'!AH137)),MAX(IF(Einstellungen!$C$11="7 Tage",MAX(0,(MIN(DATE(2028,6,0),IF(Mitarbeiter!$D137="",DATE(2028,6,0),Mitarbeiter!$D137),TODAY()))-(MAX(DATE(2028,5,1),Mitarbeiter!$C137))+1),MAX(0,NETWORKDAYS(MAX(DATE(2028,5,1),Mitarbeiter!$C137),MIN(DATE(2028,6,0),IF(Mitarbeiter!$D137="",DATE(2028,6,0),Mitarbeiter!$D137),TODAY()),Einstellungen!$F$13:$F$67)))*N(Mitarbeiter!$E137)/IF(Einstellungen!$C$11="7 Tage",7,5),N('Ist-Stunden'!AH137)+(N(Krankheitstage!BG137)+N(Krankheitstage!BS137))*N($C137))))</f>
        <v/>
      </c>
      <c r="BM137" s="76">
        <f>IF($B137="",0,IF(Einstellungen!$C$10="Ja",MAX(IF(Einstellungen!$C$11="7 Tage",MAX(0,(MIN(DATE(2028,7,0),IF(Mitarbeiter!$D137="",DATE(2028,7,0),Mitarbeiter!$D137),TODAY()))-(MAX(DATE(2028,6,1),Mitarbeiter!$C137))+1),MAX(0,NETWORKDAYS(MAX(DATE(2028,6,1),Mitarbeiter!$C137),MIN(DATE(2028,7,0),IF(Mitarbeiter!$D137="",DATE(2028,7,0),Mitarbeiter!$D137),TODAY()),Einstellungen!$F$13:$F$67)))*N(Mitarbeiter!$E137)/IF(Einstellungen!$C$11="7 Tage",7,5),N('Ist-Stunden'!AI137)),MAX(IF(Einstellungen!$C$11="7 Tage",MAX(0,(MIN(DATE(2028,7,0),IF(Mitarbeiter!$D137="",DATE(2028,7,0),Mitarbeiter!$D137),TODAY()))-(MAX(DATE(2028,6,1),Mitarbeiter!$C137))+1),MAX(0,NETWORKDAYS(MAX(DATE(2028,6,1),Mitarbeiter!$C137),MIN(DATE(2028,7,0),IF(Mitarbeiter!$D137="",DATE(2028,7,0),Mitarbeiter!$D137),TODAY()),Einstellungen!$F$13:$F$67)))*N(Mitarbeiter!$E137)/IF(Einstellungen!$C$11="7 Tage",7,5),N('Ist-Stunden'!AI137)+(N(Krankheitstage!BH137)+N(Krankheitstage!BT137))*N($C137))))</f>
        <v/>
      </c>
      <c r="BN137" s="76">
        <f>IF($B137="",0,IF(Einstellungen!$C$10="Ja",MAX(IF(Einstellungen!$C$11="7 Tage",MAX(0,(MIN(DATE(2028,8,0),IF(Mitarbeiter!$D137="",DATE(2028,8,0),Mitarbeiter!$D137),TODAY()))-(MAX(DATE(2028,7,1),Mitarbeiter!$C137))+1),MAX(0,NETWORKDAYS(MAX(DATE(2028,7,1),Mitarbeiter!$C137),MIN(DATE(2028,8,0),IF(Mitarbeiter!$D137="",DATE(2028,8,0),Mitarbeiter!$D137),TODAY()),Einstellungen!$F$13:$F$67)))*N(Mitarbeiter!$E137)/IF(Einstellungen!$C$11="7 Tage",7,5),N('Ist-Stunden'!AJ137)),MAX(IF(Einstellungen!$C$11="7 Tage",MAX(0,(MIN(DATE(2028,8,0),IF(Mitarbeiter!$D137="",DATE(2028,8,0),Mitarbeiter!$D137),TODAY()))-(MAX(DATE(2028,7,1),Mitarbeiter!$C137))+1),MAX(0,NETWORKDAYS(MAX(DATE(2028,7,1),Mitarbeiter!$C137),MIN(DATE(2028,8,0),IF(Mitarbeiter!$D137="",DATE(2028,8,0),Mitarbeiter!$D137),TODAY()),Einstellungen!$F$13:$F$67)))*N(Mitarbeiter!$E137)/IF(Einstellungen!$C$11="7 Tage",7,5),N('Ist-Stunden'!AJ137)+(N(Krankheitstage!BI137)+N(Krankheitstage!BU137))*N($C137))))</f>
        <v/>
      </c>
      <c r="BO137" s="76">
        <f>IF($B137="",0,IF(Einstellungen!$C$10="Ja",MAX(IF(Einstellungen!$C$11="7 Tage",MAX(0,(MIN(DATE(2028,9,0),IF(Mitarbeiter!$D137="",DATE(2028,9,0),Mitarbeiter!$D137),TODAY()))-(MAX(DATE(2028,8,1),Mitarbeiter!$C137))+1),MAX(0,NETWORKDAYS(MAX(DATE(2028,8,1),Mitarbeiter!$C137),MIN(DATE(2028,9,0),IF(Mitarbeiter!$D137="",DATE(2028,9,0),Mitarbeiter!$D137),TODAY()),Einstellungen!$F$13:$F$67)))*N(Mitarbeiter!$E137)/IF(Einstellungen!$C$11="7 Tage",7,5),N('Ist-Stunden'!AK137)),MAX(IF(Einstellungen!$C$11="7 Tage",MAX(0,(MIN(DATE(2028,9,0),IF(Mitarbeiter!$D137="",DATE(2028,9,0),Mitarbeiter!$D137),TODAY()))-(MAX(DATE(2028,8,1),Mitarbeiter!$C137))+1),MAX(0,NETWORKDAYS(MAX(DATE(2028,8,1),Mitarbeiter!$C137),MIN(DATE(2028,9,0),IF(Mitarbeiter!$D137="",DATE(2028,9,0),Mitarbeiter!$D137),TODAY()),Einstellungen!$F$13:$F$67)))*N(Mitarbeiter!$E137)/IF(Einstellungen!$C$11="7 Tage",7,5),N('Ist-Stunden'!AK137)+(N(Krankheitstage!BJ137)+N(Krankheitstage!BV137))*N($C137))))</f>
        <v/>
      </c>
      <c r="BP137" s="76">
        <f>IF($B137="",0,IF(Einstellungen!$C$10="Ja",MAX(IF(Einstellungen!$C$11="7 Tage",MAX(0,(MIN(DATE(2028,10,0),IF(Mitarbeiter!$D137="",DATE(2028,10,0),Mitarbeiter!$D137),TODAY()))-(MAX(DATE(2028,9,1),Mitarbeiter!$C137))+1),MAX(0,NETWORKDAYS(MAX(DATE(2028,9,1),Mitarbeiter!$C137),MIN(DATE(2028,10,0),IF(Mitarbeiter!$D137="",DATE(2028,10,0),Mitarbeiter!$D137),TODAY()),Einstellungen!$F$13:$F$67)))*N(Mitarbeiter!$E137)/IF(Einstellungen!$C$11="7 Tage",7,5),N('Ist-Stunden'!AL137)),MAX(IF(Einstellungen!$C$11="7 Tage",MAX(0,(MIN(DATE(2028,10,0),IF(Mitarbeiter!$D137="",DATE(2028,10,0),Mitarbeiter!$D137),TODAY()))-(MAX(DATE(2028,9,1),Mitarbeiter!$C137))+1),MAX(0,NETWORKDAYS(MAX(DATE(2028,9,1),Mitarbeiter!$C137),MIN(DATE(2028,10,0),IF(Mitarbeiter!$D137="",DATE(2028,10,0),Mitarbeiter!$D137),TODAY()),Einstellungen!$F$13:$F$67)))*N(Mitarbeiter!$E137)/IF(Einstellungen!$C$11="7 Tage",7,5),N('Ist-Stunden'!AL137)+(N(Krankheitstage!BK137)+N(Krankheitstage!BW137))*N($C137))))</f>
        <v/>
      </c>
      <c r="BQ137" s="76">
        <f>IF($B137="",0,IF(Einstellungen!$C$10="Ja",MAX(IF(Einstellungen!$C$11="7 Tage",MAX(0,(MIN(DATE(2028,11,0),IF(Mitarbeiter!$D137="",DATE(2028,11,0),Mitarbeiter!$D137),TODAY()))-(MAX(DATE(2028,10,1),Mitarbeiter!$C137))+1),MAX(0,NETWORKDAYS(MAX(DATE(2028,10,1),Mitarbeiter!$C137),MIN(DATE(2028,11,0),IF(Mitarbeiter!$D137="",DATE(2028,11,0),Mitarbeiter!$D137),TODAY()),Einstellungen!$F$13:$F$67)))*N(Mitarbeiter!$E137)/IF(Einstellungen!$C$11="7 Tage",7,5),N('Ist-Stunden'!AM137)),MAX(IF(Einstellungen!$C$11="7 Tage",MAX(0,(MIN(DATE(2028,11,0),IF(Mitarbeiter!$D137="",DATE(2028,11,0),Mitarbeiter!$D137),TODAY()))-(MAX(DATE(2028,10,1),Mitarbeiter!$C137))+1),MAX(0,NETWORKDAYS(MAX(DATE(2028,10,1),Mitarbeiter!$C137),MIN(DATE(2028,11,0),IF(Mitarbeiter!$D137="",DATE(2028,11,0),Mitarbeiter!$D137),TODAY()),Einstellungen!$F$13:$F$67)))*N(Mitarbeiter!$E137)/IF(Einstellungen!$C$11="7 Tage",7,5),N('Ist-Stunden'!AM137)+(N(Krankheitstage!BL137)+N(Krankheitstage!BX137))*N($C137))))</f>
        <v/>
      </c>
      <c r="BR137" s="76">
        <f>IF($B137="",0,IF(Einstellungen!$C$10="Ja",MAX(IF(Einstellungen!$C$11="7 Tage",MAX(0,(MIN(DATE(2028,12,0),IF(Mitarbeiter!$D137="",DATE(2028,12,0),Mitarbeiter!$D137),TODAY()))-(MAX(DATE(2028,11,1),Mitarbeiter!$C137))+1),MAX(0,NETWORKDAYS(MAX(DATE(2028,11,1),Mitarbeiter!$C137),MIN(DATE(2028,12,0),IF(Mitarbeiter!$D137="",DATE(2028,12,0),Mitarbeiter!$D137),TODAY()),Einstellungen!$F$13:$F$67)))*N(Mitarbeiter!$E137)/IF(Einstellungen!$C$11="7 Tage",7,5),N('Ist-Stunden'!AN137)),MAX(IF(Einstellungen!$C$11="7 Tage",MAX(0,(MIN(DATE(2028,12,0),IF(Mitarbeiter!$D137="",DATE(2028,12,0),Mitarbeiter!$D137),TODAY()))-(MAX(DATE(2028,11,1),Mitarbeiter!$C137))+1),MAX(0,NETWORKDAYS(MAX(DATE(2028,11,1),Mitarbeiter!$C137),MIN(DATE(2028,12,0),IF(Mitarbeiter!$D137="",DATE(2028,12,0),Mitarbeiter!$D137),TODAY()),Einstellungen!$F$13:$F$67)))*N(Mitarbeiter!$E137)/IF(Einstellungen!$C$11="7 Tage",7,5),N('Ist-Stunden'!AN137)+(N(Krankheitstage!BM137)+N(Krankheitstage!BY137))*N($C137))))</f>
        <v/>
      </c>
      <c r="BS137" s="76">
        <f>IF($B137="",0,IF(Einstellungen!$C$10="Ja",MAX(IF(Einstellungen!$C$11="7 Tage",MAX(0,(MIN(DATE(2028,13,0),IF(Mitarbeiter!$D137="",DATE(2028,13,0),Mitarbeiter!$D137),TODAY()))-(MAX(DATE(2028,12,1),Mitarbeiter!$C137))+1),MAX(0,NETWORKDAYS(MAX(DATE(2028,12,1),Mitarbeiter!$C137),MIN(DATE(2028,13,0),IF(Mitarbeiter!$D137="",DATE(2028,13,0),Mitarbeiter!$D137),TODAY()),Einstellungen!$F$13:$F$67)))*N(Mitarbeiter!$E137)/IF(Einstellungen!$C$11="7 Tage",7,5),N('Ist-Stunden'!AO137)),MAX(IF(Einstellungen!$C$11="7 Tage",MAX(0,(MIN(DATE(2028,13,0),IF(Mitarbeiter!$D137="",DATE(2028,13,0),Mitarbeiter!$D137),TODAY()))-(MAX(DATE(2028,12,1),Mitarbeiter!$C137))+1),MAX(0,NETWORKDAYS(MAX(DATE(2028,12,1),Mitarbeiter!$C137),MIN(DATE(2028,13,0),IF(Mitarbeiter!$D137="",DATE(2028,13,0),Mitarbeiter!$D137),TODAY()),Einstellungen!$F$13:$F$67)))*N(Mitarbeiter!$E137)/IF(Einstellungen!$C$11="7 Tage",7,5),N('Ist-Stunden'!AO137)+(N(Krankheitstage!BN137)+N(Krankheitstage!BZ137))*N($C137))))</f>
        <v/>
      </c>
      <c r="BT137" s="76">
        <f>IF($B137="",0,IF(Einstellungen!$C$10="Ja",MAX(IF(Einstellungen!$C$11="7 Tage",MAX(0,(MIN(DATE(2029,2,0),IF(Mitarbeiter!$D137="",DATE(2029,2,0),Mitarbeiter!$D137),TODAY()))-(MAX(DATE(2029,1,1),Mitarbeiter!$C137))+1),MAX(0,NETWORKDAYS(MAX(DATE(2029,1,1),Mitarbeiter!$C137),MIN(DATE(2029,2,0),IF(Mitarbeiter!$D137="",DATE(2029,2,0),Mitarbeiter!$D137),TODAY()),Einstellungen!$F$13:$F$67)))*N(Mitarbeiter!$E137)/IF(Einstellungen!$C$11="7 Tage",7,5),N('Ist-Stunden'!AP137)),MAX(IF(Einstellungen!$C$11="7 Tage",MAX(0,(MIN(DATE(2029,2,0),IF(Mitarbeiter!$D137="",DATE(2029,2,0),Mitarbeiter!$D137),TODAY()))-(MAX(DATE(2029,1,1),Mitarbeiter!$C137))+1),MAX(0,NETWORKDAYS(MAX(DATE(2029,1,1),Mitarbeiter!$C137),MIN(DATE(2029,2,0),IF(Mitarbeiter!$D137="",DATE(2029,2,0),Mitarbeiter!$D137),TODAY()),Einstellungen!$F$13:$F$67)))*N(Mitarbeiter!$E137)/IF(Einstellungen!$C$11="7 Tage",7,5),N('Ist-Stunden'!AP137)+(N(Krankheitstage!CA137)+N(Krankheitstage!CM137))*N($C137))))</f>
        <v/>
      </c>
      <c r="BU137" s="76">
        <f>IF($B137="",0,IF(Einstellungen!$C$10="Ja",MAX(IF(Einstellungen!$C$11="7 Tage",MAX(0,(MIN(DATE(2029,3,0),IF(Mitarbeiter!$D137="",DATE(2029,3,0),Mitarbeiter!$D137),TODAY()))-(MAX(DATE(2029,2,1),Mitarbeiter!$C137))+1),MAX(0,NETWORKDAYS(MAX(DATE(2029,2,1),Mitarbeiter!$C137),MIN(DATE(2029,3,0),IF(Mitarbeiter!$D137="",DATE(2029,3,0),Mitarbeiter!$D137),TODAY()),Einstellungen!$F$13:$F$67)))*N(Mitarbeiter!$E137)/IF(Einstellungen!$C$11="7 Tage",7,5),N('Ist-Stunden'!AQ137)),MAX(IF(Einstellungen!$C$11="7 Tage",MAX(0,(MIN(DATE(2029,3,0),IF(Mitarbeiter!$D137="",DATE(2029,3,0),Mitarbeiter!$D137),TODAY()))-(MAX(DATE(2029,2,1),Mitarbeiter!$C137))+1),MAX(0,NETWORKDAYS(MAX(DATE(2029,2,1),Mitarbeiter!$C137),MIN(DATE(2029,3,0),IF(Mitarbeiter!$D137="",DATE(2029,3,0),Mitarbeiter!$D137),TODAY()),Einstellungen!$F$13:$F$67)))*N(Mitarbeiter!$E137)/IF(Einstellungen!$C$11="7 Tage",7,5),N('Ist-Stunden'!AQ137)+(N(Krankheitstage!CB137)+N(Krankheitstage!CN137))*N($C137))))</f>
        <v/>
      </c>
      <c r="BV137" s="76">
        <f>IF($B137="",0,IF(Einstellungen!$C$10="Ja",MAX(IF(Einstellungen!$C$11="7 Tage",MAX(0,(MIN(DATE(2029,4,0),IF(Mitarbeiter!$D137="",DATE(2029,4,0),Mitarbeiter!$D137),TODAY()))-(MAX(DATE(2029,3,1),Mitarbeiter!$C137))+1),MAX(0,NETWORKDAYS(MAX(DATE(2029,3,1),Mitarbeiter!$C137),MIN(DATE(2029,4,0),IF(Mitarbeiter!$D137="",DATE(2029,4,0),Mitarbeiter!$D137),TODAY()),Einstellungen!$F$13:$F$67)))*N(Mitarbeiter!$E137)/IF(Einstellungen!$C$11="7 Tage",7,5),N('Ist-Stunden'!AR137)),MAX(IF(Einstellungen!$C$11="7 Tage",MAX(0,(MIN(DATE(2029,4,0),IF(Mitarbeiter!$D137="",DATE(2029,4,0),Mitarbeiter!$D137),TODAY()))-(MAX(DATE(2029,3,1),Mitarbeiter!$C137))+1),MAX(0,NETWORKDAYS(MAX(DATE(2029,3,1),Mitarbeiter!$C137),MIN(DATE(2029,4,0),IF(Mitarbeiter!$D137="",DATE(2029,4,0),Mitarbeiter!$D137),TODAY()),Einstellungen!$F$13:$F$67)))*N(Mitarbeiter!$E137)/IF(Einstellungen!$C$11="7 Tage",7,5),N('Ist-Stunden'!AR137)+(N(Krankheitstage!CC137)+N(Krankheitstage!CO137))*N($C137))))</f>
        <v/>
      </c>
      <c r="BW137" s="76">
        <f>IF($B137="",0,IF(Einstellungen!$C$10="Ja",MAX(IF(Einstellungen!$C$11="7 Tage",MAX(0,(MIN(DATE(2029,5,0),IF(Mitarbeiter!$D137="",DATE(2029,5,0),Mitarbeiter!$D137),TODAY()))-(MAX(DATE(2029,4,1),Mitarbeiter!$C137))+1),MAX(0,NETWORKDAYS(MAX(DATE(2029,4,1),Mitarbeiter!$C137),MIN(DATE(2029,5,0),IF(Mitarbeiter!$D137="",DATE(2029,5,0),Mitarbeiter!$D137),TODAY()),Einstellungen!$F$13:$F$67)))*N(Mitarbeiter!$E137)/IF(Einstellungen!$C$11="7 Tage",7,5),N('Ist-Stunden'!AS137)),MAX(IF(Einstellungen!$C$11="7 Tage",MAX(0,(MIN(DATE(2029,5,0),IF(Mitarbeiter!$D137="",DATE(2029,5,0),Mitarbeiter!$D137),TODAY()))-(MAX(DATE(2029,4,1),Mitarbeiter!$C137))+1),MAX(0,NETWORKDAYS(MAX(DATE(2029,4,1),Mitarbeiter!$C137),MIN(DATE(2029,5,0),IF(Mitarbeiter!$D137="",DATE(2029,5,0),Mitarbeiter!$D137),TODAY()),Einstellungen!$F$13:$F$67)))*N(Mitarbeiter!$E137)/IF(Einstellungen!$C$11="7 Tage",7,5),N('Ist-Stunden'!AS137)+(N(Krankheitstage!CD137)+N(Krankheitstage!CP137))*N($C137))))</f>
        <v/>
      </c>
      <c r="BX137" s="76">
        <f>IF($B137="",0,IF(Einstellungen!$C$10="Ja",MAX(IF(Einstellungen!$C$11="7 Tage",MAX(0,(MIN(DATE(2029,6,0),IF(Mitarbeiter!$D137="",DATE(2029,6,0),Mitarbeiter!$D137),TODAY()))-(MAX(DATE(2029,5,1),Mitarbeiter!$C137))+1),MAX(0,NETWORKDAYS(MAX(DATE(2029,5,1),Mitarbeiter!$C137),MIN(DATE(2029,6,0),IF(Mitarbeiter!$D137="",DATE(2029,6,0),Mitarbeiter!$D137),TODAY()),Einstellungen!$F$13:$F$67)))*N(Mitarbeiter!$E137)/IF(Einstellungen!$C$11="7 Tage",7,5),N('Ist-Stunden'!AT137)),MAX(IF(Einstellungen!$C$11="7 Tage",MAX(0,(MIN(DATE(2029,6,0),IF(Mitarbeiter!$D137="",DATE(2029,6,0),Mitarbeiter!$D137),TODAY()))-(MAX(DATE(2029,5,1),Mitarbeiter!$C137))+1),MAX(0,NETWORKDAYS(MAX(DATE(2029,5,1),Mitarbeiter!$C137),MIN(DATE(2029,6,0),IF(Mitarbeiter!$D137="",DATE(2029,6,0),Mitarbeiter!$D137),TODAY()),Einstellungen!$F$13:$F$67)))*N(Mitarbeiter!$E137)/IF(Einstellungen!$C$11="7 Tage",7,5),N('Ist-Stunden'!AT137)+(N(Krankheitstage!CE137)+N(Krankheitstage!CQ137))*N($C137))))</f>
        <v/>
      </c>
      <c r="BY137" s="76">
        <f>IF($B137="",0,IF(Einstellungen!$C$10="Ja",MAX(IF(Einstellungen!$C$11="7 Tage",MAX(0,(MIN(DATE(2029,7,0),IF(Mitarbeiter!$D137="",DATE(2029,7,0),Mitarbeiter!$D137),TODAY()))-(MAX(DATE(2029,6,1),Mitarbeiter!$C137))+1),MAX(0,NETWORKDAYS(MAX(DATE(2029,6,1),Mitarbeiter!$C137),MIN(DATE(2029,7,0),IF(Mitarbeiter!$D137="",DATE(2029,7,0),Mitarbeiter!$D137),TODAY()),Einstellungen!$F$13:$F$67)))*N(Mitarbeiter!$E137)/IF(Einstellungen!$C$11="7 Tage",7,5),N('Ist-Stunden'!AU137)),MAX(IF(Einstellungen!$C$11="7 Tage",MAX(0,(MIN(DATE(2029,7,0),IF(Mitarbeiter!$D137="",DATE(2029,7,0),Mitarbeiter!$D137),TODAY()))-(MAX(DATE(2029,6,1),Mitarbeiter!$C137))+1),MAX(0,NETWORKDAYS(MAX(DATE(2029,6,1),Mitarbeiter!$C137),MIN(DATE(2029,7,0),IF(Mitarbeiter!$D137="",DATE(2029,7,0),Mitarbeiter!$D137),TODAY()),Einstellungen!$F$13:$F$67)))*N(Mitarbeiter!$E137)/IF(Einstellungen!$C$11="7 Tage",7,5),N('Ist-Stunden'!AU137)+(N(Krankheitstage!CF137)+N(Krankheitstage!CR137))*N($C137))))</f>
        <v/>
      </c>
      <c r="BZ137" s="76">
        <f>IF($B137="",0,IF(Einstellungen!$C$10="Ja",MAX(IF(Einstellungen!$C$11="7 Tage",MAX(0,(MIN(DATE(2029,8,0),IF(Mitarbeiter!$D137="",DATE(2029,8,0),Mitarbeiter!$D137),TODAY()))-(MAX(DATE(2029,7,1),Mitarbeiter!$C137))+1),MAX(0,NETWORKDAYS(MAX(DATE(2029,7,1),Mitarbeiter!$C137),MIN(DATE(2029,8,0),IF(Mitarbeiter!$D137="",DATE(2029,8,0),Mitarbeiter!$D137),TODAY()),Einstellungen!$F$13:$F$67)))*N(Mitarbeiter!$E137)/IF(Einstellungen!$C$11="7 Tage",7,5),N('Ist-Stunden'!AV137)),MAX(IF(Einstellungen!$C$11="7 Tage",MAX(0,(MIN(DATE(2029,8,0),IF(Mitarbeiter!$D137="",DATE(2029,8,0),Mitarbeiter!$D137),TODAY()))-(MAX(DATE(2029,7,1),Mitarbeiter!$C137))+1),MAX(0,NETWORKDAYS(MAX(DATE(2029,7,1),Mitarbeiter!$C137),MIN(DATE(2029,8,0),IF(Mitarbeiter!$D137="",DATE(2029,8,0),Mitarbeiter!$D137),TODAY()),Einstellungen!$F$13:$F$67)))*N(Mitarbeiter!$E137)/IF(Einstellungen!$C$11="7 Tage",7,5),N('Ist-Stunden'!AV137)+(N(Krankheitstage!CG137)+N(Krankheitstage!CS137))*N($C137))))</f>
        <v/>
      </c>
      <c r="CA137" s="76">
        <f>IF($B137="",0,IF(Einstellungen!$C$10="Ja",MAX(IF(Einstellungen!$C$11="7 Tage",MAX(0,(MIN(DATE(2029,9,0),IF(Mitarbeiter!$D137="",DATE(2029,9,0),Mitarbeiter!$D137),TODAY()))-(MAX(DATE(2029,8,1),Mitarbeiter!$C137))+1),MAX(0,NETWORKDAYS(MAX(DATE(2029,8,1),Mitarbeiter!$C137),MIN(DATE(2029,9,0),IF(Mitarbeiter!$D137="",DATE(2029,9,0),Mitarbeiter!$D137),TODAY()),Einstellungen!$F$13:$F$67)))*N(Mitarbeiter!$E137)/IF(Einstellungen!$C$11="7 Tage",7,5),N('Ist-Stunden'!AW137)),MAX(IF(Einstellungen!$C$11="7 Tage",MAX(0,(MIN(DATE(2029,9,0),IF(Mitarbeiter!$D137="",DATE(2029,9,0),Mitarbeiter!$D137),TODAY()))-(MAX(DATE(2029,8,1),Mitarbeiter!$C137))+1),MAX(0,NETWORKDAYS(MAX(DATE(2029,8,1),Mitarbeiter!$C137),MIN(DATE(2029,9,0),IF(Mitarbeiter!$D137="",DATE(2029,9,0),Mitarbeiter!$D137),TODAY()),Einstellungen!$F$13:$F$67)))*N(Mitarbeiter!$E137)/IF(Einstellungen!$C$11="7 Tage",7,5),N('Ist-Stunden'!AW137)+(N(Krankheitstage!CH137)+N(Krankheitstage!CT137))*N($C137))))</f>
        <v/>
      </c>
      <c r="CB137" s="76">
        <f>IF($B137="",0,IF(Einstellungen!$C$10="Ja",MAX(IF(Einstellungen!$C$11="7 Tage",MAX(0,(MIN(DATE(2029,10,0),IF(Mitarbeiter!$D137="",DATE(2029,10,0),Mitarbeiter!$D137),TODAY()))-(MAX(DATE(2029,9,1),Mitarbeiter!$C137))+1),MAX(0,NETWORKDAYS(MAX(DATE(2029,9,1),Mitarbeiter!$C137),MIN(DATE(2029,10,0),IF(Mitarbeiter!$D137="",DATE(2029,10,0),Mitarbeiter!$D137),TODAY()),Einstellungen!$F$13:$F$67)))*N(Mitarbeiter!$E137)/IF(Einstellungen!$C$11="7 Tage",7,5),N('Ist-Stunden'!AX137)),MAX(IF(Einstellungen!$C$11="7 Tage",MAX(0,(MIN(DATE(2029,10,0),IF(Mitarbeiter!$D137="",DATE(2029,10,0),Mitarbeiter!$D137),TODAY()))-(MAX(DATE(2029,9,1),Mitarbeiter!$C137))+1),MAX(0,NETWORKDAYS(MAX(DATE(2029,9,1),Mitarbeiter!$C137),MIN(DATE(2029,10,0),IF(Mitarbeiter!$D137="",DATE(2029,10,0),Mitarbeiter!$D137),TODAY()),Einstellungen!$F$13:$F$67)))*N(Mitarbeiter!$E137)/IF(Einstellungen!$C$11="7 Tage",7,5),N('Ist-Stunden'!AX137)+(N(Krankheitstage!CI137)+N(Krankheitstage!CU137))*N($C137))))</f>
        <v/>
      </c>
      <c r="CC137" s="76">
        <f>IF($B137="",0,IF(Einstellungen!$C$10="Ja",MAX(IF(Einstellungen!$C$11="7 Tage",MAX(0,(MIN(DATE(2029,11,0),IF(Mitarbeiter!$D137="",DATE(2029,11,0),Mitarbeiter!$D137),TODAY()))-(MAX(DATE(2029,10,1),Mitarbeiter!$C137))+1),MAX(0,NETWORKDAYS(MAX(DATE(2029,10,1),Mitarbeiter!$C137),MIN(DATE(2029,11,0),IF(Mitarbeiter!$D137="",DATE(2029,11,0),Mitarbeiter!$D137),TODAY()),Einstellungen!$F$13:$F$67)))*N(Mitarbeiter!$E137)/IF(Einstellungen!$C$11="7 Tage",7,5),N('Ist-Stunden'!AY137)),MAX(IF(Einstellungen!$C$11="7 Tage",MAX(0,(MIN(DATE(2029,11,0),IF(Mitarbeiter!$D137="",DATE(2029,11,0),Mitarbeiter!$D137),TODAY()))-(MAX(DATE(2029,10,1),Mitarbeiter!$C137))+1),MAX(0,NETWORKDAYS(MAX(DATE(2029,10,1),Mitarbeiter!$C137),MIN(DATE(2029,11,0),IF(Mitarbeiter!$D137="",DATE(2029,11,0),Mitarbeiter!$D137),TODAY()),Einstellungen!$F$13:$F$67)))*N(Mitarbeiter!$E137)/IF(Einstellungen!$C$11="7 Tage",7,5),N('Ist-Stunden'!AY137)+(N(Krankheitstage!CJ137)+N(Krankheitstage!CV137))*N($C137))))</f>
        <v/>
      </c>
      <c r="CD137" s="76">
        <f>IF($B137="",0,IF(Einstellungen!$C$10="Ja",MAX(IF(Einstellungen!$C$11="7 Tage",MAX(0,(MIN(DATE(2029,12,0),IF(Mitarbeiter!$D137="",DATE(2029,12,0),Mitarbeiter!$D137),TODAY()))-(MAX(DATE(2029,11,1),Mitarbeiter!$C137))+1),MAX(0,NETWORKDAYS(MAX(DATE(2029,11,1),Mitarbeiter!$C137),MIN(DATE(2029,12,0),IF(Mitarbeiter!$D137="",DATE(2029,12,0),Mitarbeiter!$D137),TODAY()),Einstellungen!$F$13:$F$67)))*N(Mitarbeiter!$E137)/IF(Einstellungen!$C$11="7 Tage",7,5),N('Ist-Stunden'!AZ137)),MAX(IF(Einstellungen!$C$11="7 Tage",MAX(0,(MIN(DATE(2029,12,0),IF(Mitarbeiter!$D137="",DATE(2029,12,0),Mitarbeiter!$D137),TODAY()))-(MAX(DATE(2029,11,1),Mitarbeiter!$C137))+1),MAX(0,NETWORKDAYS(MAX(DATE(2029,11,1),Mitarbeiter!$C137),MIN(DATE(2029,12,0),IF(Mitarbeiter!$D137="",DATE(2029,12,0),Mitarbeiter!$D137),TODAY()),Einstellungen!$F$13:$F$67)))*N(Mitarbeiter!$E137)/IF(Einstellungen!$C$11="7 Tage",7,5),N('Ist-Stunden'!AZ137)+(N(Krankheitstage!CK137)+N(Krankheitstage!CW137))*N($C137))))</f>
        <v/>
      </c>
      <c r="CE137" s="76">
        <f>IF($B137="",0,IF(Einstellungen!$C$10="Ja",MAX(IF(Einstellungen!$C$11="7 Tage",MAX(0,(MIN(DATE(2029,13,0),IF(Mitarbeiter!$D137="",DATE(2029,13,0),Mitarbeiter!$D137),TODAY()))-(MAX(DATE(2029,12,1),Mitarbeiter!$C137))+1),MAX(0,NETWORKDAYS(MAX(DATE(2029,12,1),Mitarbeiter!$C137),MIN(DATE(2029,13,0),IF(Mitarbeiter!$D137="",DATE(2029,13,0),Mitarbeiter!$D137),TODAY()),Einstellungen!$F$13:$F$67)))*N(Mitarbeiter!$E137)/IF(Einstellungen!$C$11="7 Tage",7,5),N('Ist-Stunden'!BA137)),MAX(IF(Einstellungen!$C$11="7 Tage",MAX(0,(MIN(DATE(2029,13,0),IF(Mitarbeiter!$D137="",DATE(2029,13,0),Mitarbeiter!$D137),TODAY()))-(MAX(DATE(2029,12,1),Mitarbeiter!$C137))+1),MAX(0,NETWORKDAYS(MAX(DATE(2029,12,1),Mitarbeiter!$C137),MIN(DATE(2029,13,0),IF(Mitarbeiter!$D137="",DATE(2029,13,0),Mitarbeiter!$D137),TODAY()),Einstellungen!$F$13:$F$67)))*N(Mitarbeiter!$E137)/IF(Einstellungen!$C$11="7 Tage",7,5),N('Ist-Stunden'!BA137)+(N(Krankheitstage!CL137)+N(Krankheitstage!CX137))*N($C137))))</f>
        <v/>
      </c>
      <c r="CF137" s="76">
        <f>IF($B137="",0,IF(Einstellungen!$C$10="Ja",MAX(IF(Einstellungen!$C$11="7 Tage",MAX(0,(MIN(DATE(2030,2,0),IF(Mitarbeiter!$D137="",DATE(2030,2,0),Mitarbeiter!$D137),TODAY()))-(MAX(DATE(2030,1,1),Mitarbeiter!$C137))+1),MAX(0,NETWORKDAYS(MAX(DATE(2030,1,1),Mitarbeiter!$C137),MIN(DATE(2030,2,0),IF(Mitarbeiter!$D137="",DATE(2030,2,0),Mitarbeiter!$D137),TODAY()),Einstellungen!$F$13:$F$67)))*N(Mitarbeiter!$E137)/IF(Einstellungen!$C$11="7 Tage",7,5),N('Ist-Stunden'!BB137)),MAX(IF(Einstellungen!$C$11="7 Tage",MAX(0,(MIN(DATE(2030,2,0),IF(Mitarbeiter!$D137="",DATE(2030,2,0),Mitarbeiter!$D137),TODAY()))-(MAX(DATE(2030,1,1),Mitarbeiter!$C137))+1),MAX(0,NETWORKDAYS(MAX(DATE(2030,1,1),Mitarbeiter!$C137),MIN(DATE(2030,2,0),IF(Mitarbeiter!$D137="",DATE(2030,2,0),Mitarbeiter!$D137),TODAY()),Einstellungen!$F$13:$F$67)))*N(Mitarbeiter!$E137)/IF(Einstellungen!$C$11="7 Tage",7,5),N('Ist-Stunden'!BB137)+(N(Krankheitstage!CY137)+N(Krankheitstage!DK137))*N($C137))))</f>
        <v/>
      </c>
      <c r="CG137" s="76">
        <f>IF($B137="",0,IF(Einstellungen!$C$10="Ja",MAX(IF(Einstellungen!$C$11="7 Tage",MAX(0,(MIN(DATE(2030,3,0),IF(Mitarbeiter!$D137="",DATE(2030,3,0),Mitarbeiter!$D137),TODAY()))-(MAX(DATE(2030,2,1),Mitarbeiter!$C137))+1),MAX(0,NETWORKDAYS(MAX(DATE(2030,2,1),Mitarbeiter!$C137),MIN(DATE(2030,3,0),IF(Mitarbeiter!$D137="",DATE(2030,3,0),Mitarbeiter!$D137),TODAY()),Einstellungen!$F$13:$F$67)))*N(Mitarbeiter!$E137)/IF(Einstellungen!$C$11="7 Tage",7,5),N('Ist-Stunden'!BC137)),MAX(IF(Einstellungen!$C$11="7 Tage",MAX(0,(MIN(DATE(2030,3,0),IF(Mitarbeiter!$D137="",DATE(2030,3,0),Mitarbeiter!$D137),TODAY()))-(MAX(DATE(2030,2,1),Mitarbeiter!$C137))+1),MAX(0,NETWORKDAYS(MAX(DATE(2030,2,1),Mitarbeiter!$C137),MIN(DATE(2030,3,0),IF(Mitarbeiter!$D137="",DATE(2030,3,0),Mitarbeiter!$D137),TODAY()),Einstellungen!$F$13:$F$67)))*N(Mitarbeiter!$E137)/IF(Einstellungen!$C$11="7 Tage",7,5),N('Ist-Stunden'!BC137)+(N(Krankheitstage!CZ137)+N(Krankheitstage!DL137))*N($C137))))</f>
        <v/>
      </c>
      <c r="CH137" s="76">
        <f>IF($B137="",0,IF(Einstellungen!$C$10="Ja",MAX(IF(Einstellungen!$C$11="7 Tage",MAX(0,(MIN(DATE(2030,4,0),IF(Mitarbeiter!$D137="",DATE(2030,4,0),Mitarbeiter!$D137),TODAY()))-(MAX(DATE(2030,3,1),Mitarbeiter!$C137))+1),MAX(0,NETWORKDAYS(MAX(DATE(2030,3,1),Mitarbeiter!$C137),MIN(DATE(2030,4,0),IF(Mitarbeiter!$D137="",DATE(2030,4,0),Mitarbeiter!$D137),TODAY()),Einstellungen!$F$13:$F$67)))*N(Mitarbeiter!$E137)/IF(Einstellungen!$C$11="7 Tage",7,5),N('Ist-Stunden'!BD137)),MAX(IF(Einstellungen!$C$11="7 Tage",MAX(0,(MIN(DATE(2030,4,0),IF(Mitarbeiter!$D137="",DATE(2030,4,0),Mitarbeiter!$D137),TODAY()))-(MAX(DATE(2030,3,1),Mitarbeiter!$C137))+1),MAX(0,NETWORKDAYS(MAX(DATE(2030,3,1),Mitarbeiter!$C137),MIN(DATE(2030,4,0),IF(Mitarbeiter!$D137="",DATE(2030,4,0),Mitarbeiter!$D137),TODAY()),Einstellungen!$F$13:$F$67)))*N(Mitarbeiter!$E137)/IF(Einstellungen!$C$11="7 Tage",7,5),N('Ist-Stunden'!BD137)+(N(Krankheitstage!DA137)+N(Krankheitstage!DM137))*N($C137))))</f>
        <v/>
      </c>
      <c r="CI137" s="76">
        <f>IF($B137="",0,IF(Einstellungen!$C$10="Ja",MAX(IF(Einstellungen!$C$11="7 Tage",MAX(0,(MIN(DATE(2030,5,0),IF(Mitarbeiter!$D137="",DATE(2030,5,0),Mitarbeiter!$D137),TODAY()))-(MAX(DATE(2030,4,1),Mitarbeiter!$C137))+1),MAX(0,NETWORKDAYS(MAX(DATE(2030,4,1),Mitarbeiter!$C137),MIN(DATE(2030,5,0),IF(Mitarbeiter!$D137="",DATE(2030,5,0),Mitarbeiter!$D137),TODAY()),Einstellungen!$F$13:$F$67)))*N(Mitarbeiter!$E137)/IF(Einstellungen!$C$11="7 Tage",7,5),N('Ist-Stunden'!BE137)),MAX(IF(Einstellungen!$C$11="7 Tage",MAX(0,(MIN(DATE(2030,5,0),IF(Mitarbeiter!$D137="",DATE(2030,5,0),Mitarbeiter!$D137),TODAY()))-(MAX(DATE(2030,4,1),Mitarbeiter!$C137))+1),MAX(0,NETWORKDAYS(MAX(DATE(2030,4,1),Mitarbeiter!$C137),MIN(DATE(2030,5,0),IF(Mitarbeiter!$D137="",DATE(2030,5,0),Mitarbeiter!$D137),TODAY()),Einstellungen!$F$13:$F$67)))*N(Mitarbeiter!$E137)/IF(Einstellungen!$C$11="7 Tage",7,5),N('Ist-Stunden'!BE137)+(N(Krankheitstage!DB137)+N(Krankheitstage!DN137))*N($C137))))</f>
        <v/>
      </c>
      <c r="CJ137" s="76">
        <f>IF($B137="",0,IF(Einstellungen!$C$10="Ja",MAX(IF(Einstellungen!$C$11="7 Tage",MAX(0,(MIN(DATE(2030,6,0),IF(Mitarbeiter!$D137="",DATE(2030,6,0),Mitarbeiter!$D137),TODAY()))-(MAX(DATE(2030,5,1),Mitarbeiter!$C137))+1),MAX(0,NETWORKDAYS(MAX(DATE(2030,5,1),Mitarbeiter!$C137),MIN(DATE(2030,6,0),IF(Mitarbeiter!$D137="",DATE(2030,6,0),Mitarbeiter!$D137),TODAY()),Einstellungen!$F$13:$F$67)))*N(Mitarbeiter!$E137)/IF(Einstellungen!$C$11="7 Tage",7,5),N('Ist-Stunden'!BF137)),MAX(IF(Einstellungen!$C$11="7 Tage",MAX(0,(MIN(DATE(2030,6,0),IF(Mitarbeiter!$D137="",DATE(2030,6,0),Mitarbeiter!$D137),TODAY()))-(MAX(DATE(2030,5,1),Mitarbeiter!$C137))+1),MAX(0,NETWORKDAYS(MAX(DATE(2030,5,1),Mitarbeiter!$C137),MIN(DATE(2030,6,0),IF(Mitarbeiter!$D137="",DATE(2030,6,0),Mitarbeiter!$D137),TODAY()),Einstellungen!$F$13:$F$67)))*N(Mitarbeiter!$E137)/IF(Einstellungen!$C$11="7 Tage",7,5),N('Ist-Stunden'!BF137)+(N(Krankheitstage!DC137)+N(Krankheitstage!DO137))*N($C137))))</f>
        <v/>
      </c>
      <c r="CK137" s="76">
        <f>IF($B137="",0,IF(Einstellungen!$C$10="Ja",MAX(IF(Einstellungen!$C$11="7 Tage",MAX(0,(MIN(DATE(2030,7,0),IF(Mitarbeiter!$D137="",DATE(2030,7,0),Mitarbeiter!$D137),TODAY()))-(MAX(DATE(2030,6,1),Mitarbeiter!$C137))+1),MAX(0,NETWORKDAYS(MAX(DATE(2030,6,1),Mitarbeiter!$C137),MIN(DATE(2030,7,0),IF(Mitarbeiter!$D137="",DATE(2030,7,0),Mitarbeiter!$D137),TODAY()),Einstellungen!$F$13:$F$67)))*N(Mitarbeiter!$E137)/IF(Einstellungen!$C$11="7 Tage",7,5),N('Ist-Stunden'!BG137)),MAX(IF(Einstellungen!$C$11="7 Tage",MAX(0,(MIN(DATE(2030,7,0),IF(Mitarbeiter!$D137="",DATE(2030,7,0),Mitarbeiter!$D137),TODAY()))-(MAX(DATE(2030,6,1),Mitarbeiter!$C137))+1),MAX(0,NETWORKDAYS(MAX(DATE(2030,6,1),Mitarbeiter!$C137),MIN(DATE(2030,7,0),IF(Mitarbeiter!$D137="",DATE(2030,7,0),Mitarbeiter!$D137),TODAY()),Einstellungen!$F$13:$F$67)))*N(Mitarbeiter!$E137)/IF(Einstellungen!$C$11="7 Tage",7,5),N('Ist-Stunden'!BG137)+(N(Krankheitstage!DD137)+N(Krankheitstage!DP137))*N($C137))))</f>
        <v/>
      </c>
      <c r="CL137" s="76">
        <f>IF($B137="",0,IF(Einstellungen!$C$10="Ja",MAX(IF(Einstellungen!$C$11="7 Tage",MAX(0,(MIN(DATE(2030,8,0),IF(Mitarbeiter!$D137="",DATE(2030,8,0),Mitarbeiter!$D137),TODAY()))-(MAX(DATE(2030,7,1),Mitarbeiter!$C137))+1),MAX(0,NETWORKDAYS(MAX(DATE(2030,7,1),Mitarbeiter!$C137),MIN(DATE(2030,8,0),IF(Mitarbeiter!$D137="",DATE(2030,8,0),Mitarbeiter!$D137),TODAY()),Einstellungen!$F$13:$F$67)))*N(Mitarbeiter!$E137)/IF(Einstellungen!$C$11="7 Tage",7,5),N('Ist-Stunden'!BH137)),MAX(IF(Einstellungen!$C$11="7 Tage",MAX(0,(MIN(DATE(2030,8,0),IF(Mitarbeiter!$D137="",DATE(2030,8,0),Mitarbeiter!$D137),TODAY()))-(MAX(DATE(2030,7,1),Mitarbeiter!$C137))+1),MAX(0,NETWORKDAYS(MAX(DATE(2030,7,1),Mitarbeiter!$C137),MIN(DATE(2030,8,0),IF(Mitarbeiter!$D137="",DATE(2030,8,0),Mitarbeiter!$D137),TODAY()),Einstellungen!$F$13:$F$67)))*N(Mitarbeiter!$E137)/IF(Einstellungen!$C$11="7 Tage",7,5),N('Ist-Stunden'!BH137)+(N(Krankheitstage!DE137)+N(Krankheitstage!DQ137))*N($C137))))</f>
        <v/>
      </c>
      <c r="CM137" s="76">
        <f>IF($B137="",0,IF(Einstellungen!$C$10="Ja",MAX(IF(Einstellungen!$C$11="7 Tage",MAX(0,(MIN(DATE(2030,9,0),IF(Mitarbeiter!$D137="",DATE(2030,9,0),Mitarbeiter!$D137),TODAY()))-(MAX(DATE(2030,8,1),Mitarbeiter!$C137))+1),MAX(0,NETWORKDAYS(MAX(DATE(2030,8,1),Mitarbeiter!$C137),MIN(DATE(2030,9,0),IF(Mitarbeiter!$D137="",DATE(2030,9,0),Mitarbeiter!$D137),TODAY()),Einstellungen!$F$13:$F$67)))*N(Mitarbeiter!$E137)/IF(Einstellungen!$C$11="7 Tage",7,5),N('Ist-Stunden'!BI137)),MAX(IF(Einstellungen!$C$11="7 Tage",MAX(0,(MIN(DATE(2030,9,0),IF(Mitarbeiter!$D137="",DATE(2030,9,0),Mitarbeiter!$D137),TODAY()))-(MAX(DATE(2030,8,1),Mitarbeiter!$C137))+1),MAX(0,NETWORKDAYS(MAX(DATE(2030,8,1),Mitarbeiter!$C137),MIN(DATE(2030,9,0),IF(Mitarbeiter!$D137="",DATE(2030,9,0),Mitarbeiter!$D137),TODAY()),Einstellungen!$F$13:$F$67)))*N(Mitarbeiter!$E137)/IF(Einstellungen!$C$11="7 Tage",7,5),N('Ist-Stunden'!BI137)+(N(Krankheitstage!DF137)+N(Krankheitstage!DR137))*N($C137))))</f>
        <v/>
      </c>
      <c r="CN137" s="76">
        <f>IF($B137="",0,IF(Einstellungen!$C$10="Ja",MAX(IF(Einstellungen!$C$11="7 Tage",MAX(0,(MIN(DATE(2030,10,0),IF(Mitarbeiter!$D137="",DATE(2030,10,0),Mitarbeiter!$D137),TODAY()))-(MAX(DATE(2030,9,1),Mitarbeiter!$C137))+1),MAX(0,NETWORKDAYS(MAX(DATE(2030,9,1),Mitarbeiter!$C137),MIN(DATE(2030,10,0),IF(Mitarbeiter!$D137="",DATE(2030,10,0),Mitarbeiter!$D137),TODAY()),Einstellungen!$F$13:$F$67)))*N(Mitarbeiter!$E137)/IF(Einstellungen!$C$11="7 Tage",7,5),N('Ist-Stunden'!BJ137)),MAX(IF(Einstellungen!$C$11="7 Tage",MAX(0,(MIN(DATE(2030,10,0),IF(Mitarbeiter!$D137="",DATE(2030,10,0),Mitarbeiter!$D137),TODAY()))-(MAX(DATE(2030,9,1),Mitarbeiter!$C137))+1),MAX(0,NETWORKDAYS(MAX(DATE(2030,9,1),Mitarbeiter!$C137),MIN(DATE(2030,10,0),IF(Mitarbeiter!$D137="",DATE(2030,10,0),Mitarbeiter!$D137),TODAY()),Einstellungen!$F$13:$F$67)))*N(Mitarbeiter!$E137)/IF(Einstellungen!$C$11="7 Tage",7,5),N('Ist-Stunden'!BJ137)+(N(Krankheitstage!DG137)+N(Krankheitstage!DS137))*N($C137))))</f>
        <v/>
      </c>
      <c r="CO137" s="76">
        <f>IF($B137="",0,IF(Einstellungen!$C$10="Ja",MAX(IF(Einstellungen!$C$11="7 Tage",MAX(0,(MIN(DATE(2030,11,0),IF(Mitarbeiter!$D137="",DATE(2030,11,0),Mitarbeiter!$D137),TODAY()))-(MAX(DATE(2030,10,1),Mitarbeiter!$C137))+1),MAX(0,NETWORKDAYS(MAX(DATE(2030,10,1),Mitarbeiter!$C137),MIN(DATE(2030,11,0),IF(Mitarbeiter!$D137="",DATE(2030,11,0),Mitarbeiter!$D137),TODAY()),Einstellungen!$F$13:$F$67)))*N(Mitarbeiter!$E137)/IF(Einstellungen!$C$11="7 Tage",7,5),N('Ist-Stunden'!BK137)),MAX(IF(Einstellungen!$C$11="7 Tage",MAX(0,(MIN(DATE(2030,11,0),IF(Mitarbeiter!$D137="",DATE(2030,11,0),Mitarbeiter!$D137),TODAY()))-(MAX(DATE(2030,10,1),Mitarbeiter!$C137))+1),MAX(0,NETWORKDAYS(MAX(DATE(2030,10,1),Mitarbeiter!$C137),MIN(DATE(2030,11,0),IF(Mitarbeiter!$D137="",DATE(2030,11,0),Mitarbeiter!$D137),TODAY()),Einstellungen!$F$13:$F$67)))*N(Mitarbeiter!$E137)/IF(Einstellungen!$C$11="7 Tage",7,5),N('Ist-Stunden'!BK137)+(N(Krankheitstage!DH137)+N(Krankheitstage!DT137))*N($C137))))</f>
        <v/>
      </c>
      <c r="CP137" s="76">
        <f>IF($B137="",0,IF(Einstellungen!$C$10="Ja",MAX(IF(Einstellungen!$C$11="7 Tage",MAX(0,(MIN(DATE(2030,12,0),IF(Mitarbeiter!$D137="",DATE(2030,12,0),Mitarbeiter!$D137),TODAY()))-(MAX(DATE(2030,11,1),Mitarbeiter!$C137))+1),MAX(0,NETWORKDAYS(MAX(DATE(2030,11,1),Mitarbeiter!$C137),MIN(DATE(2030,12,0),IF(Mitarbeiter!$D137="",DATE(2030,12,0),Mitarbeiter!$D137),TODAY()),Einstellungen!$F$13:$F$67)))*N(Mitarbeiter!$E137)/IF(Einstellungen!$C$11="7 Tage",7,5),N('Ist-Stunden'!BL137)),MAX(IF(Einstellungen!$C$11="7 Tage",MAX(0,(MIN(DATE(2030,12,0),IF(Mitarbeiter!$D137="",DATE(2030,12,0),Mitarbeiter!$D137),TODAY()))-(MAX(DATE(2030,11,1),Mitarbeiter!$C137))+1),MAX(0,NETWORKDAYS(MAX(DATE(2030,11,1),Mitarbeiter!$C137),MIN(DATE(2030,12,0),IF(Mitarbeiter!$D137="",DATE(2030,12,0),Mitarbeiter!$D137),TODAY()),Einstellungen!$F$13:$F$67)))*N(Mitarbeiter!$E137)/IF(Einstellungen!$C$11="7 Tage",7,5),N('Ist-Stunden'!BL137)+(N(Krankheitstage!DI137)+N(Krankheitstage!DU137))*N($C137))))</f>
        <v/>
      </c>
      <c r="CQ137" s="76">
        <f>IF($B137="",0,IF(Einstellungen!$C$10="Ja",MAX(IF(Einstellungen!$C$11="7 Tage",MAX(0,(MIN(DATE(2030,13,0),IF(Mitarbeiter!$D137="",DATE(2030,13,0),Mitarbeiter!$D137),TODAY()))-(MAX(DATE(2030,12,1),Mitarbeiter!$C137))+1),MAX(0,NETWORKDAYS(MAX(DATE(2030,12,1),Mitarbeiter!$C137),MIN(DATE(2030,13,0),IF(Mitarbeiter!$D137="",DATE(2030,13,0),Mitarbeiter!$D137),TODAY()),Einstellungen!$F$13:$F$67)))*N(Mitarbeiter!$E137)/IF(Einstellungen!$C$11="7 Tage",7,5),N('Ist-Stunden'!BM137)),MAX(IF(Einstellungen!$C$11="7 Tage",MAX(0,(MIN(DATE(2030,13,0),IF(Mitarbeiter!$D137="",DATE(2030,13,0),Mitarbeiter!$D137),TODAY()))-(MAX(DATE(2030,12,1),Mitarbeiter!$C137))+1),MAX(0,NETWORKDAYS(MAX(DATE(2030,12,1),Mitarbeiter!$C137),MIN(DATE(2030,13,0),IF(Mitarbeiter!$D137="",DATE(2030,13,0),Mitarbeiter!$D137),TODAY()),Einstellungen!$F$13:$F$67)))*N(Mitarbeiter!$E137)/IF(Einstellungen!$C$11="7 Tage",7,5),N('Ist-Stunden'!BM137)+(N(Krankheitstage!DJ137)+N(Krankheitstage!DV137))*N($C137))))</f>
        <v/>
      </c>
    </row>
    <row r="138">
      <c r="A138" s="73">
        <f>IF(Mitarbeiter!B138="","",Mitarbeiter!A138)</f>
        <v/>
      </c>
      <c r="B138" s="6">
        <f>IF(Mitarbeiter!B138="","",Mitarbeiter!B138)</f>
        <v/>
      </c>
      <c r="C138" s="74">
        <f>IF(Mitarbeiter!B138="","",Mitarbeiter!F138)</f>
        <v/>
      </c>
      <c r="D138" s="75">
        <f>N(INDEX(Krankheitstage!$G138:$DV138,1,(Einstellungen!$C$3-2026)*24+1))</f>
        <v/>
      </c>
      <c r="E138" s="75">
        <f>N(INDEX(Krankheitstage!$G138:$DV138,1,(Einstellungen!$C$3-2026)*24+2))</f>
        <v/>
      </c>
      <c r="F138" s="75">
        <f>N(INDEX(Krankheitstage!$G138:$DV138,1,(Einstellungen!$C$3-2026)*24+3))</f>
        <v/>
      </c>
      <c r="G138" s="75">
        <f>N(INDEX(Krankheitstage!$G138:$DV138,1,(Einstellungen!$C$3-2026)*24+4))</f>
        <v/>
      </c>
      <c r="H138" s="75">
        <f>N(INDEX(Krankheitstage!$G138:$DV138,1,(Einstellungen!$C$3-2026)*24+5))</f>
        <v/>
      </c>
      <c r="I138" s="75">
        <f>N(INDEX(Krankheitstage!$G138:$DV138,1,(Einstellungen!$C$3-2026)*24+6))</f>
        <v/>
      </c>
      <c r="J138" s="75">
        <f>N(INDEX(Krankheitstage!$G138:$DV138,1,(Einstellungen!$C$3-2026)*24+7))</f>
        <v/>
      </c>
      <c r="K138" s="75">
        <f>N(INDEX(Krankheitstage!$G138:$DV138,1,(Einstellungen!$C$3-2026)*24+8))</f>
        <v/>
      </c>
      <c r="L138" s="75">
        <f>N(INDEX(Krankheitstage!$G138:$DV138,1,(Einstellungen!$C$3-2026)*24+9))</f>
        <v/>
      </c>
      <c r="M138" s="75">
        <f>N(INDEX(Krankheitstage!$G138:$DV138,1,(Einstellungen!$C$3-2026)*24+10))</f>
        <v/>
      </c>
      <c r="N138" s="75">
        <f>N(INDEX(Krankheitstage!$G138:$DV138,1,(Einstellungen!$C$3-2026)*24+11))</f>
        <v/>
      </c>
      <c r="O138" s="75">
        <f>N(INDEX(Krankheitstage!$G138:$DV138,1,(Einstellungen!$C$3-2026)*24+12))</f>
        <v/>
      </c>
      <c r="P138" s="75">
        <f>IF($B138="","",SUM(D138:O138))</f>
        <v/>
      </c>
      <c r="Q138" s="75">
        <f>N(INDEX(Krankheitstage!$G138:$DV138,1,(Einstellungen!$C$3-2026)*24+13))</f>
        <v/>
      </c>
      <c r="R138" s="75">
        <f>N(INDEX(Krankheitstage!$G138:$DV138,1,(Einstellungen!$C$3-2026)*24+14))</f>
        <v/>
      </c>
      <c r="S138" s="75">
        <f>N(INDEX(Krankheitstage!$G138:$DV138,1,(Einstellungen!$C$3-2026)*24+15))</f>
        <v/>
      </c>
      <c r="T138" s="75">
        <f>N(INDEX(Krankheitstage!$G138:$DV138,1,(Einstellungen!$C$3-2026)*24+16))</f>
        <v/>
      </c>
      <c r="U138" s="75">
        <f>N(INDEX(Krankheitstage!$G138:$DV138,1,(Einstellungen!$C$3-2026)*24+17))</f>
        <v/>
      </c>
      <c r="V138" s="75">
        <f>N(INDEX(Krankheitstage!$G138:$DV138,1,(Einstellungen!$C$3-2026)*24+18))</f>
        <v/>
      </c>
      <c r="W138" s="75">
        <f>N(INDEX(Krankheitstage!$G138:$DV138,1,(Einstellungen!$C$3-2026)*24+19))</f>
        <v/>
      </c>
      <c r="X138" s="75">
        <f>N(INDEX(Krankheitstage!$G138:$DV138,1,(Einstellungen!$C$3-2026)*24+20))</f>
        <v/>
      </c>
      <c r="Y138" s="75">
        <f>N(INDEX(Krankheitstage!$G138:$DV138,1,(Einstellungen!$C$3-2026)*24+21))</f>
        <v/>
      </c>
      <c r="Z138" s="75">
        <f>N(INDEX(Krankheitstage!$G138:$DV138,1,(Einstellungen!$C$3-2026)*24+22))</f>
        <v/>
      </c>
      <c r="AA138" s="75">
        <f>N(INDEX(Krankheitstage!$G138:$DV138,1,(Einstellungen!$C$3-2026)*24+23))</f>
        <v/>
      </c>
      <c r="AB138" s="75">
        <f>N(INDEX(Krankheitstage!$G138:$DV138,1,(Einstellungen!$C$3-2026)*24+24))</f>
        <v/>
      </c>
      <c r="AC138" s="75">
        <f>IF($B138="","",SUM(Q138:AB138))</f>
        <v/>
      </c>
      <c r="AD138" s="75">
        <f>IF($B138="","",SUM(P138,AC138))</f>
        <v/>
      </c>
      <c r="AE138" s="76">
        <f>IF($B138="","",AD138*N(C138))</f>
        <v/>
      </c>
      <c r="AF138" s="75">
        <f>IF($B138="","",Krankheitstage!E138)</f>
        <v/>
      </c>
      <c r="AG138" s="76">
        <f>IF($B138="","",AF138*N(C138))</f>
        <v/>
      </c>
      <c r="AH138" s="76">
        <f>IF($B138="","",INDEX($AJ138:$CQ138,1,(Einstellungen!$C$3-2026)*12+1)+INDEX($AJ138:$CQ138,1,(Einstellungen!$C$3-2026)*12+2)+INDEX($AJ138:$CQ138,1,(Einstellungen!$C$3-2026)*12+3)+INDEX($AJ138:$CQ138,1,(Einstellungen!$C$3-2026)*12+4)+INDEX($AJ138:$CQ138,1,(Einstellungen!$C$3-2026)*12+5)+INDEX($AJ138:$CQ138,1,(Einstellungen!$C$3-2026)*12+6)+INDEX($AJ138:$CQ138,1,(Einstellungen!$C$3-2026)*12+7)+INDEX($AJ138:$CQ138,1,(Einstellungen!$C$3-2026)*12+8)+INDEX($AJ138:$CQ138,1,(Einstellungen!$C$3-2026)*12+9)+INDEX($AJ138:$CQ138,1,(Einstellungen!$C$3-2026)*12+10)+INDEX($AJ138:$CQ138,1,(Einstellungen!$C$3-2026)*12+11)+INDEX($AJ138:$CQ138,1,(Einstellungen!$C$3-2026)*12+12))</f>
        <v/>
      </c>
      <c r="AI138" s="76">
        <f>IF($B138="","",SUM($AJ138:$CQ138))</f>
        <v/>
      </c>
      <c r="AJ138" s="76">
        <f>IF($B138="",0,IF(Einstellungen!$C$10="Ja",MAX(IF(Einstellungen!$C$11="7 Tage",MAX(0,(MIN(DATE(2026,2,0),IF(Mitarbeiter!$D138="",DATE(2026,2,0),Mitarbeiter!$D138),TODAY()))-(MAX(DATE(2026,1,1),Mitarbeiter!$C138))+1),MAX(0,NETWORKDAYS(MAX(DATE(2026,1,1),Mitarbeiter!$C138),MIN(DATE(2026,2,0),IF(Mitarbeiter!$D138="",DATE(2026,2,0),Mitarbeiter!$D138),TODAY()),Einstellungen!$F$13:$F$67)))*N(Mitarbeiter!$E138)/IF(Einstellungen!$C$11="7 Tage",7,5),N('Ist-Stunden'!F138)),MAX(IF(Einstellungen!$C$11="7 Tage",MAX(0,(MIN(DATE(2026,2,0),IF(Mitarbeiter!$D138="",DATE(2026,2,0),Mitarbeiter!$D138),TODAY()))-(MAX(DATE(2026,1,1),Mitarbeiter!$C138))+1),MAX(0,NETWORKDAYS(MAX(DATE(2026,1,1),Mitarbeiter!$C138),MIN(DATE(2026,2,0),IF(Mitarbeiter!$D138="",DATE(2026,2,0),Mitarbeiter!$D138),TODAY()),Einstellungen!$F$13:$F$67)))*N(Mitarbeiter!$E138)/IF(Einstellungen!$C$11="7 Tage",7,5),N('Ist-Stunden'!F138)+(N(Krankheitstage!G138)+N(Krankheitstage!S138))*N($C138))))</f>
        <v/>
      </c>
      <c r="AK138" s="76">
        <f>IF($B138="",0,IF(Einstellungen!$C$10="Ja",MAX(IF(Einstellungen!$C$11="7 Tage",MAX(0,(MIN(DATE(2026,3,0),IF(Mitarbeiter!$D138="",DATE(2026,3,0),Mitarbeiter!$D138),TODAY()))-(MAX(DATE(2026,2,1),Mitarbeiter!$C138))+1),MAX(0,NETWORKDAYS(MAX(DATE(2026,2,1),Mitarbeiter!$C138),MIN(DATE(2026,3,0),IF(Mitarbeiter!$D138="",DATE(2026,3,0),Mitarbeiter!$D138),TODAY()),Einstellungen!$F$13:$F$67)))*N(Mitarbeiter!$E138)/IF(Einstellungen!$C$11="7 Tage",7,5),N('Ist-Stunden'!G138)),MAX(IF(Einstellungen!$C$11="7 Tage",MAX(0,(MIN(DATE(2026,3,0),IF(Mitarbeiter!$D138="",DATE(2026,3,0),Mitarbeiter!$D138),TODAY()))-(MAX(DATE(2026,2,1),Mitarbeiter!$C138))+1),MAX(0,NETWORKDAYS(MAX(DATE(2026,2,1),Mitarbeiter!$C138),MIN(DATE(2026,3,0),IF(Mitarbeiter!$D138="",DATE(2026,3,0),Mitarbeiter!$D138),TODAY()),Einstellungen!$F$13:$F$67)))*N(Mitarbeiter!$E138)/IF(Einstellungen!$C$11="7 Tage",7,5),N('Ist-Stunden'!G138)+(N(Krankheitstage!H138)+N(Krankheitstage!T138))*N($C138))))</f>
        <v/>
      </c>
      <c r="AL138" s="76">
        <f>IF($B138="",0,IF(Einstellungen!$C$10="Ja",MAX(IF(Einstellungen!$C$11="7 Tage",MAX(0,(MIN(DATE(2026,4,0),IF(Mitarbeiter!$D138="",DATE(2026,4,0),Mitarbeiter!$D138),TODAY()))-(MAX(DATE(2026,3,1),Mitarbeiter!$C138))+1),MAX(0,NETWORKDAYS(MAX(DATE(2026,3,1),Mitarbeiter!$C138),MIN(DATE(2026,4,0),IF(Mitarbeiter!$D138="",DATE(2026,4,0),Mitarbeiter!$D138),TODAY()),Einstellungen!$F$13:$F$67)))*N(Mitarbeiter!$E138)/IF(Einstellungen!$C$11="7 Tage",7,5),N('Ist-Stunden'!H138)),MAX(IF(Einstellungen!$C$11="7 Tage",MAX(0,(MIN(DATE(2026,4,0),IF(Mitarbeiter!$D138="",DATE(2026,4,0),Mitarbeiter!$D138),TODAY()))-(MAX(DATE(2026,3,1),Mitarbeiter!$C138))+1),MAX(0,NETWORKDAYS(MAX(DATE(2026,3,1),Mitarbeiter!$C138),MIN(DATE(2026,4,0),IF(Mitarbeiter!$D138="",DATE(2026,4,0),Mitarbeiter!$D138),TODAY()),Einstellungen!$F$13:$F$67)))*N(Mitarbeiter!$E138)/IF(Einstellungen!$C$11="7 Tage",7,5),N('Ist-Stunden'!H138)+(N(Krankheitstage!I138)+N(Krankheitstage!U138))*N($C138))))</f>
        <v/>
      </c>
      <c r="AM138" s="76">
        <f>IF($B138="",0,IF(Einstellungen!$C$10="Ja",MAX(IF(Einstellungen!$C$11="7 Tage",MAX(0,(MIN(DATE(2026,5,0),IF(Mitarbeiter!$D138="",DATE(2026,5,0),Mitarbeiter!$D138),TODAY()))-(MAX(DATE(2026,4,1),Mitarbeiter!$C138))+1),MAX(0,NETWORKDAYS(MAX(DATE(2026,4,1),Mitarbeiter!$C138),MIN(DATE(2026,5,0),IF(Mitarbeiter!$D138="",DATE(2026,5,0),Mitarbeiter!$D138),TODAY()),Einstellungen!$F$13:$F$67)))*N(Mitarbeiter!$E138)/IF(Einstellungen!$C$11="7 Tage",7,5),N('Ist-Stunden'!I138)),MAX(IF(Einstellungen!$C$11="7 Tage",MAX(0,(MIN(DATE(2026,5,0),IF(Mitarbeiter!$D138="",DATE(2026,5,0),Mitarbeiter!$D138),TODAY()))-(MAX(DATE(2026,4,1),Mitarbeiter!$C138))+1),MAX(0,NETWORKDAYS(MAX(DATE(2026,4,1),Mitarbeiter!$C138),MIN(DATE(2026,5,0),IF(Mitarbeiter!$D138="",DATE(2026,5,0),Mitarbeiter!$D138),TODAY()),Einstellungen!$F$13:$F$67)))*N(Mitarbeiter!$E138)/IF(Einstellungen!$C$11="7 Tage",7,5),N('Ist-Stunden'!I138)+(N(Krankheitstage!J138)+N(Krankheitstage!V138))*N($C138))))</f>
        <v/>
      </c>
      <c r="AN138" s="76">
        <f>IF($B138="",0,IF(Einstellungen!$C$10="Ja",MAX(IF(Einstellungen!$C$11="7 Tage",MAX(0,(MIN(DATE(2026,6,0),IF(Mitarbeiter!$D138="",DATE(2026,6,0),Mitarbeiter!$D138),TODAY()))-(MAX(DATE(2026,5,1),Mitarbeiter!$C138))+1),MAX(0,NETWORKDAYS(MAX(DATE(2026,5,1),Mitarbeiter!$C138),MIN(DATE(2026,6,0),IF(Mitarbeiter!$D138="",DATE(2026,6,0),Mitarbeiter!$D138),TODAY()),Einstellungen!$F$13:$F$67)))*N(Mitarbeiter!$E138)/IF(Einstellungen!$C$11="7 Tage",7,5),N('Ist-Stunden'!J138)),MAX(IF(Einstellungen!$C$11="7 Tage",MAX(0,(MIN(DATE(2026,6,0),IF(Mitarbeiter!$D138="",DATE(2026,6,0),Mitarbeiter!$D138),TODAY()))-(MAX(DATE(2026,5,1),Mitarbeiter!$C138))+1),MAX(0,NETWORKDAYS(MAX(DATE(2026,5,1),Mitarbeiter!$C138),MIN(DATE(2026,6,0),IF(Mitarbeiter!$D138="",DATE(2026,6,0),Mitarbeiter!$D138),TODAY()),Einstellungen!$F$13:$F$67)))*N(Mitarbeiter!$E138)/IF(Einstellungen!$C$11="7 Tage",7,5),N('Ist-Stunden'!J138)+(N(Krankheitstage!K138)+N(Krankheitstage!W138))*N($C138))))</f>
        <v/>
      </c>
      <c r="AO138" s="76">
        <f>IF($B138="",0,IF(Einstellungen!$C$10="Ja",MAX(IF(Einstellungen!$C$11="7 Tage",MAX(0,(MIN(DATE(2026,7,0),IF(Mitarbeiter!$D138="",DATE(2026,7,0),Mitarbeiter!$D138),TODAY()))-(MAX(DATE(2026,6,1),Mitarbeiter!$C138))+1),MAX(0,NETWORKDAYS(MAX(DATE(2026,6,1),Mitarbeiter!$C138),MIN(DATE(2026,7,0),IF(Mitarbeiter!$D138="",DATE(2026,7,0),Mitarbeiter!$D138),TODAY()),Einstellungen!$F$13:$F$67)))*N(Mitarbeiter!$E138)/IF(Einstellungen!$C$11="7 Tage",7,5),N('Ist-Stunden'!K138)),MAX(IF(Einstellungen!$C$11="7 Tage",MAX(0,(MIN(DATE(2026,7,0),IF(Mitarbeiter!$D138="",DATE(2026,7,0),Mitarbeiter!$D138),TODAY()))-(MAX(DATE(2026,6,1),Mitarbeiter!$C138))+1),MAX(0,NETWORKDAYS(MAX(DATE(2026,6,1),Mitarbeiter!$C138),MIN(DATE(2026,7,0),IF(Mitarbeiter!$D138="",DATE(2026,7,0),Mitarbeiter!$D138),TODAY()),Einstellungen!$F$13:$F$67)))*N(Mitarbeiter!$E138)/IF(Einstellungen!$C$11="7 Tage",7,5),N('Ist-Stunden'!K138)+(N(Krankheitstage!L138)+N(Krankheitstage!X138))*N($C138))))</f>
        <v/>
      </c>
      <c r="AP138" s="76">
        <f>IF($B138="",0,IF(Einstellungen!$C$10="Ja",MAX(IF(Einstellungen!$C$11="7 Tage",MAX(0,(MIN(DATE(2026,8,0),IF(Mitarbeiter!$D138="",DATE(2026,8,0),Mitarbeiter!$D138),TODAY()))-(MAX(DATE(2026,7,1),Mitarbeiter!$C138))+1),MAX(0,NETWORKDAYS(MAX(DATE(2026,7,1),Mitarbeiter!$C138),MIN(DATE(2026,8,0),IF(Mitarbeiter!$D138="",DATE(2026,8,0),Mitarbeiter!$D138),TODAY()),Einstellungen!$F$13:$F$67)))*N(Mitarbeiter!$E138)/IF(Einstellungen!$C$11="7 Tage",7,5),N('Ist-Stunden'!L138)),MAX(IF(Einstellungen!$C$11="7 Tage",MAX(0,(MIN(DATE(2026,8,0),IF(Mitarbeiter!$D138="",DATE(2026,8,0),Mitarbeiter!$D138),TODAY()))-(MAX(DATE(2026,7,1),Mitarbeiter!$C138))+1),MAX(0,NETWORKDAYS(MAX(DATE(2026,7,1),Mitarbeiter!$C138),MIN(DATE(2026,8,0),IF(Mitarbeiter!$D138="",DATE(2026,8,0),Mitarbeiter!$D138),TODAY()),Einstellungen!$F$13:$F$67)))*N(Mitarbeiter!$E138)/IF(Einstellungen!$C$11="7 Tage",7,5),N('Ist-Stunden'!L138)+(N(Krankheitstage!M138)+N(Krankheitstage!Y138))*N($C138))))</f>
        <v/>
      </c>
      <c r="AQ138" s="76">
        <f>IF($B138="",0,IF(Einstellungen!$C$10="Ja",MAX(IF(Einstellungen!$C$11="7 Tage",MAX(0,(MIN(DATE(2026,9,0),IF(Mitarbeiter!$D138="",DATE(2026,9,0),Mitarbeiter!$D138),TODAY()))-(MAX(DATE(2026,8,1),Mitarbeiter!$C138))+1),MAX(0,NETWORKDAYS(MAX(DATE(2026,8,1),Mitarbeiter!$C138),MIN(DATE(2026,9,0),IF(Mitarbeiter!$D138="",DATE(2026,9,0),Mitarbeiter!$D138),TODAY()),Einstellungen!$F$13:$F$67)))*N(Mitarbeiter!$E138)/IF(Einstellungen!$C$11="7 Tage",7,5),N('Ist-Stunden'!M138)),MAX(IF(Einstellungen!$C$11="7 Tage",MAX(0,(MIN(DATE(2026,9,0),IF(Mitarbeiter!$D138="",DATE(2026,9,0),Mitarbeiter!$D138),TODAY()))-(MAX(DATE(2026,8,1),Mitarbeiter!$C138))+1),MAX(0,NETWORKDAYS(MAX(DATE(2026,8,1),Mitarbeiter!$C138),MIN(DATE(2026,9,0),IF(Mitarbeiter!$D138="",DATE(2026,9,0),Mitarbeiter!$D138),TODAY()),Einstellungen!$F$13:$F$67)))*N(Mitarbeiter!$E138)/IF(Einstellungen!$C$11="7 Tage",7,5),N('Ist-Stunden'!M138)+(N(Krankheitstage!N138)+N(Krankheitstage!Z138))*N($C138))))</f>
        <v/>
      </c>
      <c r="AR138" s="76">
        <f>IF($B138="",0,IF(Einstellungen!$C$10="Ja",MAX(IF(Einstellungen!$C$11="7 Tage",MAX(0,(MIN(DATE(2026,10,0),IF(Mitarbeiter!$D138="",DATE(2026,10,0),Mitarbeiter!$D138),TODAY()))-(MAX(DATE(2026,9,1),Mitarbeiter!$C138))+1),MAX(0,NETWORKDAYS(MAX(DATE(2026,9,1),Mitarbeiter!$C138),MIN(DATE(2026,10,0),IF(Mitarbeiter!$D138="",DATE(2026,10,0),Mitarbeiter!$D138),TODAY()),Einstellungen!$F$13:$F$67)))*N(Mitarbeiter!$E138)/IF(Einstellungen!$C$11="7 Tage",7,5),N('Ist-Stunden'!N138)),MAX(IF(Einstellungen!$C$11="7 Tage",MAX(0,(MIN(DATE(2026,10,0),IF(Mitarbeiter!$D138="",DATE(2026,10,0),Mitarbeiter!$D138),TODAY()))-(MAX(DATE(2026,9,1),Mitarbeiter!$C138))+1),MAX(0,NETWORKDAYS(MAX(DATE(2026,9,1),Mitarbeiter!$C138),MIN(DATE(2026,10,0),IF(Mitarbeiter!$D138="",DATE(2026,10,0),Mitarbeiter!$D138),TODAY()),Einstellungen!$F$13:$F$67)))*N(Mitarbeiter!$E138)/IF(Einstellungen!$C$11="7 Tage",7,5),N('Ist-Stunden'!N138)+(N(Krankheitstage!O138)+N(Krankheitstage!AA138))*N($C138))))</f>
        <v/>
      </c>
      <c r="AS138" s="76">
        <f>IF($B138="",0,IF(Einstellungen!$C$10="Ja",MAX(IF(Einstellungen!$C$11="7 Tage",MAX(0,(MIN(DATE(2026,11,0),IF(Mitarbeiter!$D138="",DATE(2026,11,0),Mitarbeiter!$D138),TODAY()))-(MAX(DATE(2026,10,1),Mitarbeiter!$C138))+1),MAX(0,NETWORKDAYS(MAX(DATE(2026,10,1),Mitarbeiter!$C138),MIN(DATE(2026,11,0),IF(Mitarbeiter!$D138="",DATE(2026,11,0),Mitarbeiter!$D138),TODAY()),Einstellungen!$F$13:$F$67)))*N(Mitarbeiter!$E138)/IF(Einstellungen!$C$11="7 Tage",7,5),N('Ist-Stunden'!O138)),MAX(IF(Einstellungen!$C$11="7 Tage",MAX(0,(MIN(DATE(2026,11,0),IF(Mitarbeiter!$D138="",DATE(2026,11,0),Mitarbeiter!$D138),TODAY()))-(MAX(DATE(2026,10,1),Mitarbeiter!$C138))+1),MAX(0,NETWORKDAYS(MAX(DATE(2026,10,1),Mitarbeiter!$C138),MIN(DATE(2026,11,0),IF(Mitarbeiter!$D138="",DATE(2026,11,0),Mitarbeiter!$D138),TODAY()),Einstellungen!$F$13:$F$67)))*N(Mitarbeiter!$E138)/IF(Einstellungen!$C$11="7 Tage",7,5),N('Ist-Stunden'!O138)+(N(Krankheitstage!P138)+N(Krankheitstage!AB138))*N($C138))))</f>
        <v/>
      </c>
      <c r="AT138" s="76">
        <f>IF($B138="",0,IF(Einstellungen!$C$10="Ja",MAX(IF(Einstellungen!$C$11="7 Tage",MAX(0,(MIN(DATE(2026,12,0),IF(Mitarbeiter!$D138="",DATE(2026,12,0),Mitarbeiter!$D138),TODAY()))-(MAX(DATE(2026,11,1),Mitarbeiter!$C138))+1),MAX(0,NETWORKDAYS(MAX(DATE(2026,11,1),Mitarbeiter!$C138),MIN(DATE(2026,12,0),IF(Mitarbeiter!$D138="",DATE(2026,12,0),Mitarbeiter!$D138),TODAY()),Einstellungen!$F$13:$F$67)))*N(Mitarbeiter!$E138)/IF(Einstellungen!$C$11="7 Tage",7,5),N('Ist-Stunden'!P138)),MAX(IF(Einstellungen!$C$11="7 Tage",MAX(0,(MIN(DATE(2026,12,0),IF(Mitarbeiter!$D138="",DATE(2026,12,0),Mitarbeiter!$D138),TODAY()))-(MAX(DATE(2026,11,1),Mitarbeiter!$C138))+1),MAX(0,NETWORKDAYS(MAX(DATE(2026,11,1),Mitarbeiter!$C138),MIN(DATE(2026,12,0),IF(Mitarbeiter!$D138="",DATE(2026,12,0),Mitarbeiter!$D138),TODAY()),Einstellungen!$F$13:$F$67)))*N(Mitarbeiter!$E138)/IF(Einstellungen!$C$11="7 Tage",7,5),N('Ist-Stunden'!P138)+(N(Krankheitstage!Q138)+N(Krankheitstage!AC138))*N($C138))))</f>
        <v/>
      </c>
      <c r="AU138" s="76">
        <f>IF($B138="",0,IF(Einstellungen!$C$10="Ja",MAX(IF(Einstellungen!$C$11="7 Tage",MAX(0,(MIN(DATE(2026,13,0),IF(Mitarbeiter!$D138="",DATE(2026,13,0),Mitarbeiter!$D138),TODAY()))-(MAX(DATE(2026,12,1),Mitarbeiter!$C138))+1),MAX(0,NETWORKDAYS(MAX(DATE(2026,12,1),Mitarbeiter!$C138),MIN(DATE(2026,13,0),IF(Mitarbeiter!$D138="",DATE(2026,13,0),Mitarbeiter!$D138),TODAY()),Einstellungen!$F$13:$F$67)))*N(Mitarbeiter!$E138)/IF(Einstellungen!$C$11="7 Tage",7,5),N('Ist-Stunden'!Q138)),MAX(IF(Einstellungen!$C$11="7 Tage",MAX(0,(MIN(DATE(2026,13,0),IF(Mitarbeiter!$D138="",DATE(2026,13,0),Mitarbeiter!$D138),TODAY()))-(MAX(DATE(2026,12,1),Mitarbeiter!$C138))+1),MAX(0,NETWORKDAYS(MAX(DATE(2026,12,1),Mitarbeiter!$C138),MIN(DATE(2026,13,0),IF(Mitarbeiter!$D138="",DATE(2026,13,0),Mitarbeiter!$D138),TODAY()),Einstellungen!$F$13:$F$67)))*N(Mitarbeiter!$E138)/IF(Einstellungen!$C$11="7 Tage",7,5),N('Ist-Stunden'!Q138)+(N(Krankheitstage!R138)+N(Krankheitstage!AD138))*N($C138))))</f>
        <v/>
      </c>
      <c r="AV138" s="76">
        <f>IF($B138="",0,IF(Einstellungen!$C$10="Ja",MAX(IF(Einstellungen!$C$11="7 Tage",MAX(0,(MIN(DATE(2027,2,0),IF(Mitarbeiter!$D138="",DATE(2027,2,0),Mitarbeiter!$D138),TODAY()))-(MAX(DATE(2027,1,1),Mitarbeiter!$C138))+1),MAX(0,NETWORKDAYS(MAX(DATE(2027,1,1),Mitarbeiter!$C138),MIN(DATE(2027,2,0),IF(Mitarbeiter!$D138="",DATE(2027,2,0),Mitarbeiter!$D138),TODAY()),Einstellungen!$F$13:$F$67)))*N(Mitarbeiter!$E138)/IF(Einstellungen!$C$11="7 Tage",7,5),N('Ist-Stunden'!R138)),MAX(IF(Einstellungen!$C$11="7 Tage",MAX(0,(MIN(DATE(2027,2,0),IF(Mitarbeiter!$D138="",DATE(2027,2,0),Mitarbeiter!$D138),TODAY()))-(MAX(DATE(2027,1,1),Mitarbeiter!$C138))+1),MAX(0,NETWORKDAYS(MAX(DATE(2027,1,1),Mitarbeiter!$C138),MIN(DATE(2027,2,0),IF(Mitarbeiter!$D138="",DATE(2027,2,0),Mitarbeiter!$D138),TODAY()),Einstellungen!$F$13:$F$67)))*N(Mitarbeiter!$E138)/IF(Einstellungen!$C$11="7 Tage",7,5),N('Ist-Stunden'!R138)+(N(Krankheitstage!AE138)+N(Krankheitstage!AQ138))*N($C138))))</f>
        <v/>
      </c>
      <c r="AW138" s="76">
        <f>IF($B138="",0,IF(Einstellungen!$C$10="Ja",MAX(IF(Einstellungen!$C$11="7 Tage",MAX(0,(MIN(DATE(2027,3,0),IF(Mitarbeiter!$D138="",DATE(2027,3,0),Mitarbeiter!$D138),TODAY()))-(MAX(DATE(2027,2,1),Mitarbeiter!$C138))+1),MAX(0,NETWORKDAYS(MAX(DATE(2027,2,1),Mitarbeiter!$C138),MIN(DATE(2027,3,0),IF(Mitarbeiter!$D138="",DATE(2027,3,0),Mitarbeiter!$D138),TODAY()),Einstellungen!$F$13:$F$67)))*N(Mitarbeiter!$E138)/IF(Einstellungen!$C$11="7 Tage",7,5),N('Ist-Stunden'!S138)),MAX(IF(Einstellungen!$C$11="7 Tage",MAX(0,(MIN(DATE(2027,3,0),IF(Mitarbeiter!$D138="",DATE(2027,3,0),Mitarbeiter!$D138),TODAY()))-(MAX(DATE(2027,2,1),Mitarbeiter!$C138))+1),MAX(0,NETWORKDAYS(MAX(DATE(2027,2,1),Mitarbeiter!$C138),MIN(DATE(2027,3,0),IF(Mitarbeiter!$D138="",DATE(2027,3,0),Mitarbeiter!$D138),TODAY()),Einstellungen!$F$13:$F$67)))*N(Mitarbeiter!$E138)/IF(Einstellungen!$C$11="7 Tage",7,5),N('Ist-Stunden'!S138)+(N(Krankheitstage!AF138)+N(Krankheitstage!AR138))*N($C138))))</f>
        <v/>
      </c>
      <c r="AX138" s="76">
        <f>IF($B138="",0,IF(Einstellungen!$C$10="Ja",MAX(IF(Einstellungen!$C$11="7 Tage",MAX(0,(MIN(DATE(2027,4,0),IF(Mitarbeiter!$D138="",DATE(2027,4,0),Mitarbeiter!$D138),TODAY()))-(MAX(DATE(2027,3,1),Mitarbeiter!$C138))+1),MAX(0,NETWORKDAYS(MAX(DATE(2027,3,1),Mitarbeiter!$C138),MIN(DATE(2027,4,0),IF(Mitarbeiter!$D138="",DATE(2027,4,0),Mitarbeiter!$D138),TODAY()),Einstellungen!$F$13:$F$67)))*N(Mitarbeiter!$E138)/IF(Einstellungen!$C$11="7 Tage",7,5),N('Ist-Stunden'!T138)),MAX(IF(Einstellungen!$C$11="7 Tage",MAX(0,(MIN(DATE(2027,4,0),IF(Mitarbeiter!$D138="",DATE(2027,4,0),Mitarbeiter!$D138),TODAY()))-(MAX(DATE(2027,3,1),Mitarbeiter!$C138))+1),MAX(0,NETWORKDAYS(MAX(DATE(2027,3,1),Mitarbeiter!$C138),MIN(DATE(2027,4,0),IF(Mitarbeiter!$D138="",DATE(2027,4,0),Mitarbeiter!$D138),TODAY()),Einstellungen!$F$13:$F$67)))*N(Mitarbeiter!$E138)/IF(Einstellungen!$C$11="7 Tage",7,5),N('Ist-Stunden'!T138)+(N(Krankheitstage!AG138)+N(Krankheitstage!AS138))*N($C138))))</f>
        <v/>
      </c>
      <c r="AY138" s="76">
        <f>IF($B138="",0,IF(Einstellungen!$C$10="Ja",MAX(IF(Einstellungen!$C$11="7 Tage",MAX(0,(MIN(DATE(2027,5,0),IF(Mitarbeiter!$D138="",DATE(2027,5,0),Mitarbeiter!$D138),TODAY()))-(MAX(DATE(2027,4,1),Mitarbeiter!$C138))+1),MAX(0,NETWORKDAYS(MAX(DATE(2027,4,1),Mitarbeiter!$C138),MIN(DATE(2027,5,0),IF(Mitarbeiter!$D138="",DATE(2027,5,0),Mitarbeiter!$D138),TODAY()),Einstellungen!$F$13:$F$67)))*N(Mitarbeiter!$E138)/IF(Einstellungen!$C$11="7 Tage",7,5),N('Ist-Stunden'!U138)),MAX(IF(Einstellungen!$C$11="7 Tage",MAX(0,(MIN(DATE(2027,5,0),IF(Mitarbeiter!$D138="",DATE(2027,5,0),Mitarbeiter!$D138),TODAY()))-(MAX(DATE(2027,4,1),Mitarbeiter!$C138))+1),MAX(0,NETWORKDAYS(MAX(DATE(2027,4,1),Mitarbeiter!$C138),MIN(DATE(2027,5,0),IF(Mitarbeiter!$D138="",DATE(2027,5,0),Mitarbeiter!$D138),TODAY()),Einstellungen!$F$13:$F$67)))*N(Mitarbeiter!$E138)/IF(Einstellungen!$C$11="7 Tage",7,5),N('Ist-Stunden'!U138)+(N(Krankheitstage!AH138)+N(Krankheitstage!AT138))*N($C138))))</f>
        <v/>
      </c>
      <c r="AZ138" s="76">
        <f>IF($B138="",0,IF(Einstellungen!$C$10="Ja",MAX(IF(Einstellungen!$C$11="7 Tage",MAX(0,(MIN(DATE(2027,6,0),IF(Mitarbeiter!$D138="",DATE(2027,6,0),Mitarbeiter!$D138),TODAY()))-(MAX(DATE(2027,5,1),Mitarbeiter!$C138))+1),MAX(0,NETWORKDAYS(MAX(DATE(2027,5,1),Mitarbeiter!$C138),MIN(DATE(2027,6,0),IF(Mitarbeiter!$D138="",DATE(2027,6,0),Mitarbeiter!$D138),TODAY()),Einstellungen!$F$13:$F$67)))*N(Mitarbeiter!$E138)/IF(Einstellungen!$C$11="7 Tage",7,5),N('Ist-Stunden'!V138)),MAX(IF(Einstellungen!$C$11="7 Tage",MAX(0,(MIN(DATE(2027,6,0),IF(Mitarbeiter!$D138="",DATE(2027,6,0),Mitarbeiter!$D138),TODAY()))-(MAX(DATE(2027,5,1),Mitarbeiter!$C138))+1),MAX(0,NETWORKDAYS(MAX(DATE(2027,5,1),Mitarbeiter!$C138),MIN(DATE(2027,6,0),IF(Mitarbeiter!$D138="",DATE(2027,6,0),Mitarbeiter!$D138),TODAY()),Einstellungen!$F$13:$F$67)))*N(Mitarbeiter!$E138)/IF(Einstellungen!$C$11="7 Tage",7,5),N('Ist-Stunden'!V138)+(N(Krankheitstage!AI138)+N(Krankheitstage!AU138))*N($C138))))</f>
        <v/>
      </c>
      <c r="BA138" s="76">
        <f>IF($B138="",0,IF(Einstellungen!$C$10="Ja",MAX(IF(Einstellungen!$C$11="7 Tage",MAX(0,(MIN(DATE(2027,7,0),IF(Mitarbeiter!$D138="",DATE(2027,7,0),Mitarbeiter!$D138),TODAY()))-(MAX(DATE(2027,6,1),Mitarbeiter!$C138))+1),MAX(0,NETWORKDAYS(MAX(DATE(2027,6,1),Mitarbeiter!$C138),MIN(DATE(2027,7,0),IF(Mitarbeiter!$D138="",DATE(2027,7,0),Mitarbeiter!$D138),TODAY()),Einstellungen!$F$13:$F$67)))*N(Mitarbeiter!$E138)/IF(Einstellungen!$C$11="7 Tage",7,5),N('Ist-Stunden'!W138)),MAX(IF(Einstellungen!$C$11="7 Tage",MAX(0,(MIN(DATE(2027,7,0),IF(Mitarbeiter!$D138="",DATE(2027,7,0),Mitarbeiter!$D138),TODAY()))-(MAX(DATE(2027,6,1),Mitarbeiter!$C138))+1),MAX(0,NETWORKDAYS(MAX(DATE(2027,6,1),Mitarbeiter!$C138),MIN(DATE(2027,7,0),IF(Mitarbeiter!$D138="",DATE(2027,7,0),Mitarbeiter!$D138),TODAY()),Einstellungen!$F$13:$F$67)))*N(Mitarbeiter!$E138)/IF(Einstellungen!$C$11="7 Tage",7,5),N('Ist-Stunden'!W138)+(N(Krankheitstage!AJ138)+N(Krankheitstage!AV138))*N($C138))))</f>
        <v/>
      </c>
      <c r="BB138" s="76">
        <f>IF($B138="",0,IF(Einstellungen!$C$10="Ja",MAX(IF(Einstellungen!$C$11="7 Tage",MAX(0,(MIN(DATE(2027,8,0),IF(Mitarbeiter!$D138="",DATE(2027,8,0),Mitarbeiter!$D138),TODAY()))-(MAX(DATE(2027,7,1),Mitarbeiter!$C138))+1),MAX(0,NETWORKDAYS(MAX(DATE(2027,7,1),Mitarbeiter!$C138),MIN(DATE(2027,8,0),IF(Mitarbeiter!$D138="",DATE(2027,8,0),Mitarbeiter!$D138),TODAY()),Einstellungen!$F$13:$F$67)))*N(Mitarbeiter!$E138)/IF(Einstellungen!$C$11="7 Tage",7,5),N('Ist-Stunden'!X138)),MAX(IF(Einstellungen!$C$11="7 Tage",MAX(0,(MIN(DATE(2027,8,0),IF(Mitarbeiter!$D138="",DATE(2027,8,0),Mitarbeiter!$D138),TODAY()))-(MAX(DATE(2027,7,1),Mitarbeiter!$C138))+1),MAX(0,NETWORKDAYS(MAX(DATE(2027,7,1),Mitarbeiter!$C138),MIN(DATE(2027,8,0),IF(Mitarbeiter!$D138="",DATE(2027,8,0),Mitarbeiter!$D138),TODAY()),Einstellungen!$F$13:$F$67)))*N(Mitarbeiter!$E138)/IF(Einstellungen!$C$11="7 Tage",7,5),N('Ist-Stunden'!X138)+(N(Krankheitstage!AK138)+N(Krankheitstage!AW138))*N($C138))))</f>
        <v/>
      </c>
      <c r="BC138" s="76">
        <f>IF($B138="",0,IF(Einstellungen!$C$10="Ja",MAX(IF(Einstellungen!$C$11="7 Tage",MAX(0,(MIN(DATE(2027,9,0),IF(Mitarbeiter!$D138="",DATE(2027,9,0),Mitarbeiter!$D138),TODAY()))-(MAX(DATE(2027,8,1),Mitarbeiter!$C138))+1),MAX(0,NETWORKDAYS(MAX(DATE(2027,8,1),Mitarbeiter!$C138),MIN(DATE(2027,9,0),IF(Mitarbeiter!$D138="",DATE(2027,9,0),Mitarbeiter!$D138),TODAY()),Einstellungen!$F$13:$F$67)))*N(Mitarbeiter!$E138)/IF(Einstellungen!$C$11="7 Tage",7,5),N('Ist-Stunden'!Y138)),MAX(IF(Einstellungen!$C$11="7 Tage",MAX(0,(MIN(DATE(2027,9,0),IF(Mitarbeiter!$D138="",DATE(2027,9,0),Mitarbeiter!$D138),TODAY()))-(MAX(DATE(2027,8,1),Mitarbeiter!$C138))+1),MAX(0,NETWORKDAYS(MAX(DATE(2027,8,1),Mitarbeiter!$C138),MIN(DATE(2027,9,0),IF(Mitarbeiter!$D138="",DATE(2027,9,0),Mitarbeiter!$D138),TODAY()),Einstellungen!$F$13:$F$67)))*N(Mitarbeiter!$E138)/IF(Einstellungen!$C$11="7 Tage",7,5),N('Ist-Stunden'!Y138)+(N(Krankheitstage!AL138)+N(Krankheitstage!AX138))*N($C138))))</f>
        <v/>
      </c>
      <c r="BD138" s="76">
        <f>IF($B138="",0,IF(Einstellungen!$C$10="Ja",MAX(IF(Einstellungen!$C$11="7 Tage",MAX(0,(MIN(DATE(2027,10,0),IF(Mitarbeiter!$D138="",DATE(2027,10,0),Mitarbeiter!$D138),TODAY()))-(MAX(DATE(2027,9,1),Mitarbeiter!$C138))+1),MAX(0,NETWORKDAYS(MAX(DATE(2027,9,1),Mitarbeiter!$C138),MIN(DATE(2027,10,0),IF(Mitarbeiter!$D138="",DATE(2027,10,0),Mitarbeiter!$D138),TODAY()),Einstellungen!$F$13:$F$67)))*N(Mitarbeiter!$E138)/IF(Einstellungen!$C$11="7 Tage",7,5),N('Ist-Stunden'!Z138)),MAX(IF(Einstellungen!$C$11="7 Tage",MAX(0,(MIN(DATE(2027,10,0),IF(Mitarbeiter!$D138="",DATE(2027,10,0),Mitarbeiter!$D138),TODAY()))-(MAX(DATE(2027,9,1),Mitarbeiter!$C138))+1),MAX(0,NETWORKDAYS(MAX(DATE(2027,9,1),Mitarbeiter!$C138),MIN(DATE(2027,10,0),IF(Mitarbeiter!$D138="",DATE(2027,10,0),Mitarbeiter!$D138),TODAY()),Einstellungen!$F$13:$F$67)))*N(Mitarbeiter!$E138)/IF(Einstellungen!$C$11="7 Tage",7,5),N('Ist-Stunden'!Z138)+(N(Krankheitstage!AM138)+N(Krankheitstage!AY138))*N($C138))))</f>
        <v/>
      </c>
      <c r="BE138" s="76">
        <f>IF($B138="",0,IF(Einstellungen!$C$10="Ja",MAX(IF(Einstellungen!$C$11="7 Tage",MAX(0,(MIN(DATE(2027,11,0),IF(Mitarbeiter!$D138="",DATE(2027,11,0),Mitarbeiter!$D138),TODAY()))-(MAX(DATE(2027,10,1),Mitarbeiter!$C138))+1),MAX(0,NETWORKDAYS(MAX(DATE(2027,10,1),Mitarbeiter!$C138),MIN(DATE(2027,11,0),IF(Mitarbeiter!$D138="",DATE(2027,11,0),Mitarbeiter!$D138),TODAY()),Einstellungen!$F$13:$F$67)))*N(Mitarbeiter!$E138)/IF(Einstellungen!$C$11="7 Tage",7,5),N('Ist-Stunden'!AA138)),MAX(IF(Einstellungen!$C$11="7 Tage",MAX(0,(MIN(DATE(2027,11,0),IF(Mitarbeiter!$D138="",DATE(2027,11,0),Mitarbeiter!$D138),TODAY()))-(MAX(DATE(2027,10,1),Mitarbeiter!$C138))+1),MAX(0,NETWORKDAYS(MAX(DATE(2027,10,1),Mitarbeiter!$C138),MIN(DATE(2027,11,0),IF(Mitarbeiter!$D138="",DATE(2027,11,0),Mitarbeiter!$D138),TODAY()),Einstellungen!$F$13:$F$67)))*N(Mitarbeiter!$E138)/IF(Einstellungen!$C$11="7 Tage",7,5),N('Ist-Stunden'!AA138)+(N(Krankheitstage!AN138)+N(Krankheitstage!AZ138))*N($C138))))</f>
        <v/>
      </c>
      <c r="BF138" s="76">
        <f>IF($B138="",0,IF(Einstellungen!$C$10="Ja",MAX(IF(Einstellungen!$C$11="7 Tage",MAX(0,(MIN(DATE(2027,12,0),IF(Mitarbeiter!$D138="",DATE(2027,12,0),Mitarbeiter!$D138),TODAY()))-(MAX(DATE(2027,11,1),Mitarbeiter!$C138))+1),MAX(0,NETWORKDAYS(MAX(DATE(2027,11,1),Mitarbeiter!$C138),MIN(DATE(2027,12,0),IF(Mitarbeiter!$D138="",DATE(2027,12,0),Mitarbeiter!$D138),TODAY()),Einstellungen!$F$13:$F$67)))*N(Mitarbeiter!$E138)/IF(Einstellungen!$C$11="7 Tage",7,5),N('Ist-Stunden'!AB138)),MAX(IF(Einstellungen!$C$11="7 Tage",MAX(0,(MIN(DATE(2027,12,0),IF(Mitarbeiter!$D138="",DATE(2027,12,0),Mitarbeiter!$D138),TODAY()))-(MAX(DATE(2027,11,1),Mitarbeiter!$C138))+1),MAX(0,NETWORKDAYS(MAX(DATE(2027,11,1),Mitarbeiter!$C138),MIN(DATE(2027,12,0),IF(Mitarbeiter!$D138="",DATE(2027,12,0),Mitarbeiter!$D138),TODAY()),Einstellungen!$F$13:$F$67)))*N(Mitarbeiter!$E138)/IF(Einstellungen!$C$11="7 Tage",7,5),N('Ist-Stunden'!AB138)+(N(Krankheitstage!AO138)+N(Krankheitstage!BA138))*N($C138))))</f>
        <v/>
      </c>
      <c r="BG138" s="76">
        <f>IF($B138="",0,IF(Einstellungen!$C$10="Ja",MAX(IF(Einstellungen!$C$11="7 Tage",MAX(0,(MIN(DATE(2027,13,0),IF(Mitarbeiter!$D138="",DATE(2027,13,0),Mitarbeiter!$D138),TODAY()))-(MAX(DATE(2027,12,1),Mitarbeiter!$C138))+1),MAX(0,NETWORKDAYS(MAX(DATE(2027,12,1),Mitarbeiter!$C138),MIN(DATE(2027,13,0),IF(Mitarbeiter!$D138="",DATE(2027,13,0),Mitarbeiter!$D138),TODAY()),Einstellungen!$F$13:$F$67)))*N(Mitarbeiter!$E138)/IF(Einstellungen!$C$11="7 Tage",7,5),N('Ist-Stunden'!AC138)),MAX(IF(Einstellungen!$C$11="7 Tage",MAX(0,(MIN(DATE(2027,13,0),IF(Mitarbeiter!$D138="",DATE(2027,13,0),Mitarbeiter!$D138),TODAY()))-(MAX(DATE(2027,12,1),Mitarbeiter!$C138))+1),MAX(0,NETWORKDAYS(MAX(DATE(2027,12,1),Mitarbeiter!$C138),MIN(DATE(2027,13,0),IF(Mitarbeiter!$D138="",DATE(2027,13,0),Mitarbeiter!$D138),TODAY()),Einstellungen!$F$13:$F$67)))*N(Mitarbeiter!$E138)/IF(Einstellungen!$C$11="7 Tage",7,5),N('Ist-Stunden'!AC138)+(N(Krankheitstage!AP138)+N(Krankheitstage!BB138))*N($C138))))</f>
        <v/>
      </c>
      <c r="BH138" s="76">
        <f>IF($B138="",0,IF(Einstellungen!$C$10="Ja",MAX(IF(Einstellungen!$C$11="7 Tage",MAX(0,(MIN(DATE(2028,2,0),IF(Mitarbeiter!$D138="",DATE(2028,2,0),Mitarbeiter!$D138),TODAY()))-(MAX(DATE(2028,1,1),Mitarbeiter!$C138))+1),MAX(0,NETWORKDAYS(MAX(DATE(2028,1,1),Mitarbeiter!$C138),MIN(DATE(2028,2,0),IF(Mitarbeiter!$D138="",DATE(2028,2,0),Mitarbeiter!$D138),TODAY()),Einstellungen!$F$13:$F$67)))*N(Mitarbeiter!$E138)/IF(Einstellungen!$C$11="7 Tage",7,5),N('Ist-Stunden'!AD138)),MAX(IF(Einstellungen!$C$11="7 Tage",MAX(0,(MIN(DATE(2028,2,0),IF(Mitarbeiter!$D138="",DATE(2028,2,0),Mitarbeiter!$D138),TODAY()))-(MAX(DATE(2028,1,1),Mitarbeiter!$C138))+1),MAX(0,NETWORKDAYS(MAX(DATE(2028,1,1),Mitarbeiter!$C138),MIN(DATE(2028,2,0),IF(Mitarbeiter!$D138="",DATE(2028,2,0),Mitarbeiter!$D138),TODAY()),Einstellungen!$F$13:$F$67)))*N(Mitarbeiter!$E138)/IF(Einstellungen!$C$11="7 Tage",7,5),N('Ist-Stunden'!AD138)+(N(Krankheitstage!BC138)+N(Krankheitstage!BO138))*N($C138))))</f>
        <v/>
      </c>
      <c r="BI138" s="76">
        <f>IF($B138="",0,IF(Einstellungen!$C$10="Ja",MAX(IF(Einstellungen!$C$11="7 Tage",MAX(0,(MIN(DATE(2028,3,0),IF(Mitarbeiter!$D138="",DATE(2028,3,0),Mitarbeiter!$D138),TODAY()))-(MAX(DATE(2028,2,1),Mitarbeiter!$C138))+1),MAX(0,NETWORKDAYS(MAX(DATE(2028,2,1),Mitarbeiter!$C138),MIN(DATE(2028,3,0),IF(Mitarbeiter!$D138="",DATE(2028,3,0),Mitarbeiter!$D138),TODAY()),Einstellungen!$F$13:$F$67)))*N(Mitarbeiter!$E138)/IF(Einstellungen!$C$11="7 Tage",7,5),N('Ist-Stunden'!AE138)),MAX(IF(Einstellungen!$C$11="7 Tage",MAX(0,(MIN(DATE(2028,3,0),IF(Mitarbeiter!$D138="",DATE(2028,3,0),Mitarbeiter!$D138),TODAY()))-(MAX(DATE(2028,2,1),Mitarbeiter!$C138))+1),MAX(0,NETWORKDAYS(MAX(DATE(2028,2,1),Mitarbeiter!$C138),MIN(DATE(2028,3,0),IF(Mitarbeiter!$D138="",DATE(2028,3,0),Mitarbeiter!$D138),TODAY()),Einstellungen!$F$13:$F$67)))*N(Mitarbeiter!$E138)/IF(Einstellungen!$C$11="7 Tage",7,5),N('Ist-Stunden'!AE138)+(N(Krankheitstage!BD138)+N(Krankheitstage!BP138))*N($C138))))</f>
        <v/>
      </c>
      <c r="BJ138" s="76">
        <f>IF($B138="",0,IF(Einstellungen!$C$10="Ja",MAX(IF(Einstellungen!$C$11="7 Tage",MAX(0,(MIN(DATE(2028,4,0),IF(Mitarbeiter!$D138="",DATE(2028,4,0),Mitarbeiter!$D138),TODAY()))-(MAX(DATE(2028,3,1),Mitarbeiter!$C138))+1),MAX(0,NETWORKDAYS(MAX(DATE(2028,3,1),Mitarbeiter!$C138),MIN(DATE(2028,4,0),IF(Mitarbeiter!$D138="",DATE(2028,4,0),Mitarbeiter!$D138),TODAY()),Einstellungen!$F$13:$F$67)))*N(Mitarbeiter!$E138)/IF(Einstellungen!$C$11="7 Tage",7,5),N('Ist-Stunden'!AF138)),MAX(IF(Einstellungen!$C$11="7 Tage",MAX(0,(MIN(DATE(2028,4,0),IF(Mitarbeiter!$D138="",DATE(2028,4,0),Mitarbeiter!$D138),TODAY()))-(MAX(DATE(2028,3,1),Mitarbeiter!$C138))+1),MAX(0,NETWORKDAYS(MAX(DATE(2028,3,1),Mitarbeiter!$C138),MIN(DATE(2028,4,0),IF(Mitarbeiter!$D138="",DATE(2028,4,0),Mitarbeiter!$D138),TODAY()),Einstellungen!$F$13:$F$67)))*N(Mitarbeiter!$E138)/IF(Einstellungen!$C$11="7 Tage",7,5),N('Ist-Stunden'!AF138)+(N(Krankheitstage!BE138)+N(Krankheitstage!BQ138))*N($C138))))</f>
        <v/>
      </c>
      <c r="BK138" s="76">
        <f>IF($B138="",0,IF(Einstellungen!$C$10="Ja",MAX(IF(Einstellungen!$C$11="7 Tage",MAX(0,(MIN(DATE(2028,5,0),IF(Mitarbeiter!$D138="",DATE(2028,5,0),Mitarbeiter!$D138),TODAY()))-(MAX(DATE(2028,4,1),Mitarbeiter!$C138))+1),MAX(0,NETWORKDAYS(MAX(DATE(2028,4,1),Mitarbeiter!$C138),MIN(DATE(2028,5,0),IF(Mitarbeiter!$D138="",DATE(2028,5,0),Mitarbeiter!$D138),TODAY()),Einstellungen!$F$13:$F$67)))*N(Mitarbeiter!$E138)/IF(Einstellungen!$C$11="7 Tage",7,5),N('Ist-Stunden'!AG138)),MAX(IF(Einstellungen!$C$11="7 Tage",MAX(0,(MIN(DATE(2028,5,0),IF(Mitarbeiter!$D138="",DATE(2028,5,0),Mitarbeiter!$D138),TODAY()))-(MAX(DATE(2028,4,1),Mitarbeiter!$C138))+1),MAX(0,NETWORKDAYS(MAX(DATE(2028,4,1),Mitarbeiter!$C138),MIN(DATE(2028,5,0),IF(Mitarbeiter!$D138="",DATE(2028,5,0),Mitarbeiter!$D138),TODAY()),Einstellungen!$F$13:$F$67)))*N(Mitarbeiter!$E138)/IF(Einstellungen!$C$11="7 Tage",7,5),N('Ist-Stunden'!AG138)+(N(Krankheitstage!BF138)+N(Krankheitstage!BR138))*N($C138))))</f>
        <v/>
      </c>
      <c r="BL138" s="76">
        <f>IF($B138="",0,IF(Einstellungen!$C$10="Ja",MAX(IF(Einstellungen!$C$11="7 Tage",MAX(0,(MIN(DATE(2028,6,0),IF(Mitarbeiter!$D138="",DATE(2028,6,0),Mitarbeiter!$D138),TODAY()))-(MAX(DATE(2028,5,1),Mitarbeiter!$C138))+1),MAX(0,NETWORKDAYS(MAX(DATE(2028,5,1),Mitarbeiter!$C138),MIN(DATE(2028,6,0),IF(Mitarbeiter!$D138="",DATE(2028,6,0),Mitarbeiter!$D138),TODAY()),Einstellungen!$F$13:$F$67)))*N(Mitarbeiter!$E138)/IF(Einstellungen!$C$11="7 Tage",7,5),N('Ist-Stunden'!AH138)),MAX(IF(Einstellungen!$C$11="7 Tage",MAX(0,(MIN(DATE(2028,6,0),IF(Mitarbeiter!$D138="",DATE(2028,6,0),Mitarbeiter!$D138),TODAY()))-(MAX(DATE(2028,5,1),Mitarbeiter!$C138))+1),MAX(0,NETWORKDAYS(MAX(DATE(2028,5,1),Mitarbeiter!$C138),MIN(DATE(2028,6,0),IF(Mitarbeiter!$D138="",DATE(2028,6,0),Mitarbeiter!$D138),TODAY()),Einstellungen!$F$13:$F$67)))*N(Mitarbeiter!$E138)/IF(Einstellungen!$C$11="7 Tage",7,5),N('Ist-Stunden'!AH138)+(N(Krankheitstage!BG138)+N(Krankheitstage!BS138))*N($C138))))</f>
        <v/>
      </c>
      <c r="BM138" s="76">
        <f>IF($B138="",0,IF(Einstellungen!$C$10="Ja",MAX(IF(Einstellungen!$C$11="7 Tage",MAX(0,(MIN(DATE(2028,7,0),IF(Mitarbeiter!$D138="",DATE(2028,7,0),Mitarbeiter!$D138),TODAY()))-(MAX(DATE(2028,6,1),Mitarbeiter!$C138))+1),MAX(0,NETWORKDAYS(MAX(DATE(2028,6,1),Mitarbeiter!$C138),MIN(DATE(2028,7,0),IF(Mitarbeiter!$D138="",DATE(2028,7,0),Mitarbeiter!$D138),TODAY()),Einstellungen!$F$13:$F$67)))*N(Mitarbeiter!$E138)/IF(Einstellungen!$C$11="7 Tage",7,5),N('Ist-Stunden'!AI138)),MAX(IF(Einstellungen!$C$11="7 Tage",MAX(0,(MIN(DATE(2028,7,0),IF(Mitarbeiter!$D138="",DATE(2028,7,0),Mitarbeiter!$D138),TODAY()))-(MAX(DATE(2028,6,1),Mitarbeiter!$C138))+1),MAX(0,NETWORKDAYS(MAX(DATE(2028,6,1),Mitarbeiter!$C138),MIN(DATE(2028,7,0),IF(Mitarbeiter!$D138="",DATE(2028,7,0),Mitarbeiter!$D138),TODAY()),Einstellungen!$F$13:$F$67)))*N(Mitarbeiter!$E138)/IF(Einstellungen!$C$11="7 Tage",7,5),N('Ist-Stunden'!AI138)+(N(Krankheitstage!BH138)+N(Krankheitstage!BT138))*N($C138))))</f>
        <v/>
      </c>
      <c r="BN138" s="76">
        <f>IF($B138="",0,IF(Einstellungen!$C$10="Ja",MAX(IF(Einstellungen!$C$11="7 Tage",MAX(0,(MIN(DATE(2028,8,0),IF(Mitarbeiter!$D138="",DATE(2028,8,0),Mitarbeiter!$D138),TODAY()))-(MAX(DATE(2028,7,1),Mitarbeiter!$C138))+1),MAX(0,NETWORKDAYS(MAX(DATE(2028,7,1),Mitarbeiter!$C138),MIN(DATE(2028,8,0),IF(Mitarbeiter!$D138="",DATE(2028,8,0),Mitarbeiter!$D138),TODAY()),Einstellungen!$F$13:$F$67)))*N(Mitarbeiter!$E138)/IF(Einstellungen!$C$11="7 Tage",7,5),N('Ist-Stunden'!AJ138)),MAX(IF(Einstellungen!$C$11="7 Tage",MAX(0,(MIN(DATE(2028,8,0),IF(Mitarbeiter!$D138="",DATE(2028,8,0),Mitarbeiter!$D138),TODAY()))-(MAX(DATE(2028,7,1),Mitarbeiter!$C138))+1),MAX(0,NETWORKDAYS(MAX(DATE(2028,7,1),Mitarbeiter!$C138),MIN(DATE(2028,8,0),IF(Mitarbeiter!$D138="",DATE(2028,8,0),Mitarbeiter!$D138),TODAY()),Einstellungen!$F$13:$F$67)))*N(Mitarbeiter!$E138)/IF(Einstellungen!$C$11="7 Tage",7,5),N('Ist-Stunden'!AJ138)+(N(Krankheitstage!BI138)+N(Krankheitstage!BU138))*N($C138))))</f>
        <v/>
      </c>
      <c r="BO138" s="76">
        <f>IF($B138="",0,IF(Einstellungen!$C$10="Ja",MAX(IF(Einstellungen!$C$11="7 Tage",MAX(0,(MIN(DATE(2028,9,0),IF(Mitarbeiter!$D138="",DATE(2028,9,0),Mitarbeiter!$D138),TODAY()))-(MAX(DATE(2028,8,1),Mitarbeiter!$C138))+1),MAX(0,NETWORKDAYS(MAX(DATE(2028,8,1),Mitarbeiter!$C138),MIN(DATE(2028,9,0),IF(Mitarbeiter!$D138="",DATE(2028,9,0),Mitarbeiter!$D138),TODAY()),Einstellungen!$F$13:$F$67)))*N(Mitarbeiter!$E138)/IF(Einstellungen!$C$11="7 Tage",7,5),N('Ist-Stunden'!AK138)),MAX(IF(Einstellungen!$C$11="7 Tage",MAX(0,(MIN(DATE(2028,9,0),IF(Mitarbeiter!$D138="",DATE(2028,9,0),Mitarbeiter!$D138),TODAY()))-(MAX(DATE(2028,8,1),Mitarbeiter!$C138))+1),MAX(0,NETWORKDAYS(MAX(DATE(2028,8,1),Mitarbeiter!$C138),MIN(DATE(2028,9,0),IF(Mitarbeiter!$D138="",DATE(2028,9,0),Mitarbeiter!$D138),TODAY()),Einstellungen!$F$13:$F$67)))*N(Mitarbeiter!$E138)/IF(Einstellungen!$C$11="7 Tage",7,5),N('Ist-Stunden'!AK138)+(N(Krankheitstage!BJ138)+N(Krankheitstage!BV138))*N($C138))))</f>
        <v/>
      </c>
      <c r="BP138" s="76">
        <f>IF($B138="",0,IF(Einstellungen!$C$10="Ja",MAX(IF(Einstellungen!$C$11="7 Tage",MAX(0,(MIN(DATE(2028,10,0),IF(Mitarbeiter!$D138="",DATE(2028,10,0),Mitarbeiter!$D138),TODAY()))-(MAX(DATE(2028,9,1),Mitarbeiter!$C138))+1),MAX(0,NETWORKDAYS(MAX(DATE(2028,9,1),Mitarbeiter!$C138),MIN(DATE(2028,10,0),IF(Mitarbeiter!$D138="",DATE(2028,10,0),Mitarbeiter!$D138),TODAY()),Einstellungen!$F$13:$F$67)))*N(Mitarbeiter!$E138)/IF(Einstellungen!$C$11="7 Tage",7,5),N('Ist-Stunden'!AL138)),MAX(IF(Einstellungen!$C$11="7 Tage",MAX(0,(MIN(DATE(2028,10,0),IF(Mitarbeiter!$D138="",DATE(2028,10,0),Mitarbeiter!$D138),TODAY()))-(MAX(DATE(2028,9,1),Mitarbeiter!$C138))+1),MAX(0,NETWORKDAYS(MAX(DATE(2028,9,1),Mitarbeiter!$C138),MIN(DATE(2028,10,0),IF(Mitarbeiter!$D138="",DATE(2028,10,0),Mitarbeiter!$D138),TODAY()),Einstellungen!$F$13:$F$67)))*N(Mitarbeiter!$E138)/IF(Einstellungen!$C$11="7 Tage",7,5),N('Ist-Stunden'!AL138)+(N(Krankheitstage!BK138)+N(Krankheitstage!BW138))*N($C138))))</f>
        <v/>
      </c>
      <c r="BQ138" s="76">
        <f>IF($B138="",0,IF(Einstellungen!$C$10="Ja",MAX(IF(Einstellungen!$C$11="7 Tage",MAX(0,(MIN(DATE(2028,11,0),IF(Mitarbeiter!$D138="",DATE(2028,11,0),Mitarbeiter!$D138),TODAY()))-(MAX(DATE(2028,10,1),Mitarbeiter!$C138))+1),MAX(0,NETWORKDAYS(MAX(DATE(2028,10,1),Mitarbeiter!$C138),MIN(DATE(2028,11,0),IF(Mitarbeiter!$D138="",DATE(2028,11,0),Mitarbeiter!$D138),TODAY()),Einstellungen!$F$13:$F$67)))*N(Mitarbeiter!$E138)/IF(Einstellungen!$C$11="7 Tage",7,5),N('Ist-Stunden'!AM138)),MAX(IF(Einstellungen!$C$11="7 Tage",MAX(0,(MIN(DATE(2028,11,0),IF(Mitarbeiter!$D138="",DATE(2028,11,0),Mitarbeiter!$D138),TODAY()))-(MAX(DATE(2028,10,1),Mitarbeiter!$C138))+1),MAX(0,NETWORKDAYS(MAX(DATE(2028,10,1),Mitarbeiter!$C138),MIN(DATE(2028,11,0),IF(Mitarbeiter!$D138="",DATE(2028,11,0),Mitarbeiter!$D138),TODAY()),Einstellungen!$F$13:$F$67)))*N(Mitarbeiter!$E138)/IF(Einstellungen!$C$11="7 Tage",7,5),N('Ist-Stunden'!AM138)+(N(Krankheitstage!BL138)+N(Krankheitstage!BX138))*N($C138))))</f>
        <v/>
      </c>
      <c r="BR138" s="76">
        <f>IF($B138="",0,IF(Einstellungen!$C$10="Ja",MAX(IF(Einstellungen!$C$11="7 Tage",MAX(0,(MIN(DATE(2028,12,0),IF(Mitarbeiter!$D138="",DATE(2028,12,0),Mitarbeiter!$D138),TODAY()))-(MAX(DATE(2028,11,1),Mitarbeiter!$C138))+1),MAX(0,NETWORKDAYS(MAX(DATE(2028,11,1),Mitarbeiter!$C138),MIN(DATE(2028,12,0),IF(Mitarbeiter!$D138="",DATE(2028,12,0),Mitarbeiter!$D138),TODAY()),Einstellungen!$F$13:$F$67)))*N(Mitarbeiter!$E138)/IF(Einstellungen!$C$11="7 Tage",7,5),N('Ist-Stunden'!AN138)),MAX(IF(Einstellungen!$C$11="7 Tage",MAX(0,(MIN(DATE(2028,12,0),IF(Mitarbeiter!$D138="",DATE(2028,12,0),Mitarbeiter!$D138),TODAY()))-(MAX(DATE(2028,11,1),Mitarbeiter!$C138))+1),MAX(0,NETWORKDAYS(MAX(DATE(2028,11,1),Mitarbeiter!$C138),MIN(DATE(2028,12,0),IF(Mitarbeiter!$D138="",DATE(2028,12,0),Mitarbeiter!$D138),TODAY()),Einstellungen!$F$13:$F$67)))*N(Mitarbeiter!$E138)/IF(Einstellungen!$C$11="7 Tage",7,5),N('Ist-Stunden'!AN138)+(N(Krankheitstage!BM138)+N(Krankheitstage!BY138))*N($C138))))</f>
        <v/>
      </c>
      <c r="BS138" s="76">
        <f>IF($B138="",0,IF(Einstellungen!$C$10="Ja",MAX(IF(Einstellungen!$C$11="7 Tage",MAX(0,(MIN(DATE(2028,13,0),IF(Mitarbeiter!$D138="",DATE(2028,13,0),Mitarbeiter!$D138),TODAY()))-(MAX(DATE(2028,12,1),Mitarbeiter!$C138))+1),MAX(0,NETWORKDAYS(MAX(DATE(2028,12,1),Mitarbeiter!$C138),MIN(DATE(2028,13,0),IF(Mitarbeiter!$D138="",DATE(2028,13,0),Mitarbeiter!$D138),TODAY()),Einstellungen!$F$13:$F$67)))*N(Mitarbeiter!$E138)/IF(Einstellungen!$C$11="7 Tage",7,5),N('Ist-Stunden'!AO138)),MAX(IF(Einstellungen!$C$11="7 Tage",MAX(0,(MIN(DATE(2028,13,0),IF(Mitarbeiter!$D138="",DATE(2028,13,0),Mitarbeiter!$D138),TODAY()))-(MAX(DATE(2028,12,1),Mitarbeiter!$C138))+1),MAX(0,NETWORKDAYS(MAX(DATE(2028,12,1),Mitarbeiter!$C138),MIN(DATE(2028,13,0),IF(Mitarbeiter!$D138="",DATE(2028,13,0),Mitarbeiter!$D138),TODAY()),Einstellungen!$F$13:$F$67)))*N(Mitarbeiter!$E138)/IF(Einstellungen!$C$11="7 Tage",7,5),N('Ist-Stunden'!AO138)+(N(Krankheitstage!BN138)+N(Krankheitstage!BZ138))*N($C138))))</f>
        <v/>
      </c>
      <c r="BT138" s="76">
        <f>IF($B138="",0,IF(Einstellungen!$C$10="Ja",MAX(IF(Einstellungen!$C$11="7 Tage",MAX(0,(MIN(DATE(2029,2,0),IF(Mitarbeiter!$D138="",DATE(2029,2,0),Mitarbeiter!$D138),TODAY()))-(MAX(DATE(2029,1,1),Mitarbeiter!$C138))+1),MAX(0,NETWORKDAYS(MAX(DATE(2029,1,1),Mitarbeiter!$C138),MIN(DATE(2029,2,0),IF(Mitarbeiter!$D138="",DATE(2029,2,0),Mitarbeiter!$D138),TODAY()),Einstellungen!$F$13:$F$67)))*N(Mitarbeiter!$E138)/IF(Einstellungen!$C$11="7 Tage",7,5),N('Ist-Stunden'!AP138)),MAX(IF(Einstellungen!$C$11="7 Tage",MAX(0,(MIN(DATE(2029,2,0),IF(Mitarbeiter!$D138="",DATE(2029,2,0),Mitarbeiter!$D138),TODAY()))-(MAX(DATE(2029,1,1),Mitarbeiter!$C138))+1),MAX(0,NETWORKDAYS(MAX(DATE(2029,1,1),Mitarbeiter!$C138),MIN(DATE(2029,2,0),IF(Mitarbeiter!$D138="",DATE(2029,2,0),Mitarbeiter!$D138),TODAY()),Einstellungen!$F$13:$F$67)))*N(Mitarbeiter!$E138)/IF(Einstellungen!$C$11="7 Tage",7,5),N('Ist-Stunden'!AP138)+(N(Krankheitstage!CA138)+N(Krankheitstage!CM138))*N($C138))))</f>
        <v/>
      </c>
      <c r="BU138" s="76">
        <f>IF($B138="",0,IF(Einstellungen!$C$10="Ja",MAX(IF(Einstellungen!$C$11="7 Tage",MAX(0,(MIN(DATE(2029,3,0),IF(Mitarbeiter!$D138="",DATE(2029,3,0),Mitarbeiter!$D138),TODAY()))-(MAX(DATE(2029,2,1),Mitarbeiter!$C138))+1),MAX(0,NETWORKDAYS(MAX(DATE(2029,2,1),Mitarbeiter!$C138),MIN(DATE(2029,3,0),IF(Mitarbeiter!$D138="",DATE(2029,3,0),Mitarbeiter!$D138),TODAY()),Einstellungen!$F$13:$F$67)))*N(Mitarbeiter!$E138)/IF(Einstellungen!$C$11="7 Tage",7,5),N('Ist-Stunden'!AQ138)),MAX(IF(Einstellungen!$C$11="7 Tage",MAX(0,(MIN(DATE(2029,3,0),IF(Mitarbeiter!$D138="",DATE(2029,3,0),Mitarbeiter!$D138),TODAY()))-(MAX(DATE(2029,2,1),Mitarbeiter!$C138))+1),MAX(0,NETWORKDAYS(MAX(DATE(2029,2,1),Mitarbeiter!$C138),MIN(DATE(2029,3,0),IF(Mitarbeiter!$D138="",DATE(2029,3,0),Mitarbeiter!$D138),TODAY()),Einstellungen!$F$13:$F$67)))*N(Mitarbeiter!$E138)/IF(Einstellungen!$C$11="7 Tage",7,5),N('Ist-Stunden'!AQ138)+(N(Krankheitstage!CB138)+N(Krankheitstage!CN138))*N($C138))))</f>
        <v/>
      </c>
      <c r="BV138" s="76">
        <f>IF($B138="",0,IF(Einstellungen!$C$10="Ja",MAX(IF(Einstellungen!$C$11="7 Tage",MAX(0,(MIN(DATE(2029,4,0),IF(Mitarbeiter!$D138="",DATE(2029,4,0),Mitarbeiter!$D138),TODAY()))-(MAX(DATE(2029,3,1),Mitarbeiter!$C138))+1),MAX(0,NETWORKDAYS(MAX(DATE(2029,3,1),Mitarbeiter!$C138),MIN(DATE(2029,4,0),IF(Mitarbeiter!$D138="",DATE(2029,4,0),Mitarbeiter!$D138),TODAY()),Einstellungen!$F$13:$F$67)))*N(Mitarbeiter!$E138)/IF(Einstellungen!$C$11="7 Tage",7,5),N('Ist-Stunden'!AR138)),MAX(IF(Einstellungen!$C$11="7 Tage",MAX(0,(MIN(DATE(2029,4,0),IF(Mitarbeiter!$D138="",DATE(2029,4,0),Mitarbeiter!$D138),TODAY()))-(MAX(DATE(2029,3,1),Mitarbeiter!$C138))+1),MAX(0,NETWORKDAYS(MAX(DATE(2029,3,1),Mitarbeiter!$C138),MIN(DATE(2029,4,0),IF(Mitarbeiter!$D138="",DATE(2029,4,0),Mitarbeiter!$D138),TODAY()),Einstellungen!$F$13:$F$67)))*N(Mitarbeiter!$E138)/IF(Einstellungen!$C$11="7 Tage",7,5),N('Ist-Stunden'!AR138)+(N(Krankheitstage!CC138)+N(Krankheitstage!CO138))*N($C138))))</f>
        <v/>
      </c>
      <c r="BW138" s="76">
        <f>IF($B138="",0,IF(Einstellungen!$C$10="Ja",MAX(IF(Einstellungen!$C$11="7 Tage",MAX(0,(MIN(DATE(2029,5,0),IF(Mitarbeiter!$D138="",DATE(2029,5,0),Mitarbeiter!$D138),TODAY()))-(MAX(DATE(2029,4,1),Mitarbeiter!$C138))+1),MAX(0,NETWORKDAYS(MAX(DATE(2029,4,1),Mitarbeiter!$C138),MIN(DATE(2029,5,0),IF(Mitarbeiter!$D138="",DATE(2029,5,0),Mitarbeiter!$D138),TODAY()),Einstellungen!$F$13:$F$67)))*N(Mitarbeiter!$E138)/IF(Einstellungen!$C$11="7 Tage",7,5),N('Ist-Stunden'!AS138)),MAX(IF(Einstellungen!$C$11="7 Tage",MAX(0,(MIN(DATE(2029,5,0),IF(Mitarbeiter!$D138="",DATE(2029,5,0),Mitarbeiter!$D138),TODAY()))-(MAX(DATE(2029,4,1),Mitarbeiter!$C138))+1),MAX(0,NETWORKDAYS(MAX(DATE(2029,4,1),Mitarbeiter!$C138),MIN(DATE(2029,5,0),IF(Mitarbeiter!$D138="",DATE(2029,5,0),Mitarbeiter!$D138),TODAY()),Einstellungen!$F$13:$F$67)))*N(Mitarbeiter!$E138)/IF(Einstellungen!$C$11="7 Tage",7,5),N('Ist-Stunden'!AS138)+(N(Krankheitstage!CD138)+N(Krankheitstage!CP138))*N($C138))))</f>
        <v/>
      </c>
      <c r="BX138" s="76">
        <f>IF($B138="",0,IF(Einstellungen!$C$10="Ja",MAX(IF(Einstellungen!$C$11="7 Tage",MAX(0,(MIN(DATE(2029,6,0),IF(Mitarbeiter!$D138="",DATE(2029,6,0),Mitarbeiter!$D138),TODAY()))-(MAX(DATE(2029,5,1),Mitarbeiter!$C138))+1),MAX(0,NETWORKDAYS(MAX(DATE(2029,5,1),Mitarbeiter!$C138),MIN(DATE(2029,6,0),IF(Mitarbeiter!$D138="",DATE(2029,6,0),Mitarbeiter!$D138),TODAY()),Einstellungen!$F$13:$F$67)))*N(Mitarbeiter!$E138)/IF(Einstellungen!$C$11="7 Tage",7,5),N('Ist-Stunden'!AT138)),MAX(IF(Einstellungen!$C$11="7 Tage",MAX(0,(MIN(DATE(2029,6,0),IF(Mitarbeiter!$D138="",DATE(2029,6,0),Mitarbeiter!$D138),TODAY()))-(MAX(DATE(2029,5,1),Mitarbeiter!$C138))+1),MAX(0,NETWORKDAYS(MAX(DATE(2029,5,1),Mitarbeiter!$C138),MIN(DATE(2029,6,0),IF(Mitarbeiter!$D138="",DATE(2029,6,0),Mitarbeiter!$D138),TODAY()),Einstellungen!$F$13:$F$67)))*N(Mitarbeiter!$E138)/IF(Einstellungen!$C$11="7 Tage",7,5),N('Ist-Stunden'!AT138)+(N(Krankheitstage!CE138)+N(Krankheitstage!CQ138))*N($C138))))</f>
        <v/>
      </c>
      <c r="BY138" s="76">
        <f>IF($B138="",0,IF(Einstellungen!$C$10="Ja",MAX(IF(Einstellungen!$C$11="7 Tage",MAX(0,(MIN(DATE(2029,7,0),IF(Mitarbeiter!$D138="",DATE(2029,7,0),Mitarbeiter!$D138),TODAY()))-(MAX(DATE(2029,6,1),Mitarbeiter!$C138))+1),MAX(0,NETWORKDAYS(MAX(DATE(2029,6,1),Mitarbeiter!$C138),MIN(DATE(2029,7,0),IF(Mitarbeiter!$D138="",DATE(2029,7,0),Mitarbeiter!$D138),TODAY()),Einstellungen!$F$13:$F$67)))*N(Mitarbeiter!$E138)/IF(Einstellungen!$C$11="7 Tage",7,5),N('Ist-Stunden'!AU138)),MAX(IF(Einstellungen!$C$11="7 Tage",MAX(0,(MIN(DATE(2029,7,0),IF(Mitarbeiter!$D138="",DATE(2029,7,0),Mitarbeiter!$D138),TODAY()))-(MAX(DATE(2029,6,1),Mitarbeiter!$C138))+1),MAX(0,NETWORKDAYS(MAX(DATE(2029,6,1),Mitarbeiter!$C138),MIN(DATE(2029,7,0),IF(Mitarbeiter!$D138="",DATE(2029,7,0),Mitarbeiter!$D138),TODAY()),Einstellungen!$F$13:$F$67)))*N(Mitarbeiter!$E138)/IF(Einstellungen!$C$11="7 Tage",7,5),N('Ist-Stunden'!AU138)+(N(Krankheitstage!CF138)+N(Krankheitstage!CR138))*N($C138))))</f>
        <v/>
      </c>
      <c r="BZ138" s="76">
        <f>IF($B138="",0,IF(Einstellungen!$C$10="Ja",MAX(IF(Einstellungen!$C$11="7 Tage",MAX(0,(MIN(DATE(2029,8,0),IF(Mitarbeiter!$D138="",DATE(2029,8,0),Mitarbeiter!$D138),TODAY()))-(MAX(DATE(2029,7,1),Mitarbeiter!$C138))+1),MAX(0,NETWORKDAYS(MAX(DATE(2029,7,1),Mitarbeiter!$C138),MIN(DATE(2029,8,0),IF(Mitarbeiter!$D138="",DATE(2029,8,0),Mitarbeiter!$D138),TODAY()),Einstellungen!$F$13:$F$67)))*N(Mitarbeiter!$E138)/IF(Einstellungen!$C$11="7 Tage",7,5),N('Ist-Stunden'!AV138)),MAX(IF(Einstellungen!$C$11="7 Tage",MAX(0,(MIN(DATE(2029,8,0),IF(Mitarbeiter!$D138="",DATE(2029,8,0),Mitarbeiter!$D138),TODAY()))-(MAX(DATE(2029,7,1),Mitarbeiter!$C138))+1),MAX(0,NETWORKDAYS(MAX(DATE(2029,7,1),Mitarbeiter!$C138),MIN(DATE(2029,8,0),IF(Mitarbeiter!$D138="",DATE(2029,8,0),Mitarbeiter!$D138),TODAY()),Einstellungen!$F$13:$F$67)))*N(Mitarbeiter!$E138)/IF(Einstellungen!$C$11="7 Tage",7,5),N('Ist-Stunden'!AV138)+(N(Krankheitstage!CG138)+N(Krankheitstage!CS138))*N($C138))))</f>
        <v/>
      </c>
      <c r="CA138" s="76">
        <f>IF($B138="",0,IF(Einstellungen!$C$10="Ja",MAX(IF(Einstellungen!$C$11="7 Tage",MAX(0,(MIN(DATE(2029,9,0),IF(Mitarbeiter!$D138="",DATE(2029,9,0),Mitarbeiter!$D138),TODAY()))-(MAX(DATE(2029,8,1),Mitarbeiter!$C138))+1),MAX(0,NETWORKDAYS(MAX(DATE(2029,8,1),Mitarbeiter!$C138),MIN(DATE(2029,9,0),IF(Mitarbeiter!$D138="",DATE(2029,9,0),Mitarbeiter!$D138),TODAY()),Einstellungen!$F$13:$F$67)))*N(Mitarbeiter!$E138)/IF(Einstellungen!$C$11="7 Tage",7,5),N('Ist-Stunden'!AW138)),MAX(IF(Einstellungen!$C$11="7 Tage",MAX(0,(MIN(DATE(2029,9,0),IF(Mitarbeiter!$D138="",DATE(2029,9,0),Mitarbeiter!$D138),TODAY()))-(MAX(DATE(2029,8,1),Mitarbeiter!$C138))+1),MAX(0,NETWORKDAYS(MAX(DATE(2029,8,1),Mitarbeiter!$C138),MIN(DATE(2029,9,0),IF(Mitarbeiter!$D138="",DATE(2029,9,0),Mitarbeiter!$D138),TODAY()),Einstellungen!$F$13:$F$67)))*N(Mitarbeiter!$E138)/IF(Einstellungen!$C$11="7 Tage",7,5),N('Ist-Stunden'!AW138)+(N(Krankheitstage!CH138)+N(Krankheitstage!CT138))*N($C138))))</f>
        <v/>
      </c>
      <c r="CB138" s="76">
        <f>IF($B138="",0,IF(Einstellungen!$C$10="Ja",MAX(IF(Einstellungen!$C$11="7 Tage",MAX(0,(MIN(DATE(2029,10,0),IF(Mitarbeiter!$D138="",DATE(2029,10,0),Mitarbeiter!$D138),TODAY()))-(MAX(DATE(2029,9,1),Mitarbeiter!$C138))+1),MAX(0,NETWORKDAYS(MAX(DATE(2029,9,1),Mitarbeiter!$C138),MIN(DATE(2029,10,0),IF(Mitarbeiter!$D138="",DATE(2029,10,0),Mitarbeiter!$D138),TODAY()),Einstellungen!$F$13:$F$67)))*N(Mitarbeiter!$E138)/IF(Einstellungen!$C$11="7 Tage",7,5),N('Ist-Stunden'!AX138)),MAX(IF(Einstellungen!$C$11="7 Tage",MAX(0,(MIN(DATE(2029,10,0),IF(Mitarbeiter!$D138="",DATE(2029,10,0),Mitarbeiter!$D138),TODAY()))-(MAX(DATE(2029,9,1),Mitarbeiter!$C138))+1),MAX(0,NETWORKDAYS(MAX(DATE(2029,9,1),Mitarbeiter!$C138),MIN(DATE(2029,10,0),IF(Mitarbeiter!$D138="",DATE(2029,10,0),Mitarbeiter!$D138),TODAY()),Einstellungen!$F$13:$F$67)))*N(Mitarbeiter!$E138)/IF(Einstellungen!$C$11="7 Tage",7,5),N('Ist-Stunden'!AX138)+(N(Krankheitstage!CI138)+N(Krankheitstage!CU138))*N($C138))))</f>
        <v/>
      </c>
      <c r="CC138" s="76">
        <f>IF($B138="",0,IF(Einstellungen!$C$10="Ja",MAX(IF(Einstellungen!$C$11="7 Tage",MAX(0,(MIN(DATE(2029,11,0),IF(Mitarbeiter!$D138="",DATE(2029,11,0),Mitarbeiter!$D138),TODAY()))-(MAX(DATE(2029,10,1),Mitarbeiter!$C138))+1),MAX(0,NETWORKDAYS(MAX(DATE(2029,10,1),Mitarbeiter!$C138),MIN(DATE(2029,11,0),IF(Mitarbeiter!$D138="",DATE(2029,11,0),Mitarbeiter!$D138),TODAY()),Einstellungen!$F$13:$F$67)))*N(Mitarbeiter!$E138)/IF(Einstellungen!$C$11="7 Tage",7,5),N('Ist-Stunden'!AY138)),MAX(IF(Einstellungen!$C$11="7 Tage",MAX(0,(MIN(DATE(2029,11,0),IF(Mitarbeiter!$D138="",DATE(2029,11,0),Mitarbeiter!$D138),TODAY()))-(MAX(DATE(2029,10,1),Mitarbeiter!$C138))+1),MAX(0,NETWORKDAYS(MAX(DATE(2029,10,1),Mitarbeiter!$C138),MIN(DATE(2029,11,0),IF(Mitarbeiter!$D138="",DATE(2029,11,0),Mitarbeiter!$D138),TODAY()),Einstellungen!$F$13:$F$67)))*N(Mitarbeiter!$E138)/IF(Einstellungen!$C$11="7 Tage",7,5),N('Ist-Stunden'!AY138)+(N(Krankheitstage!CJ138)+N(Krankheitstage!CV138))*N($C138))))</f>
        <v/>
      </c>
      <c r="CD138" s="76">
        <f>IF($B138="",0,IF(Einstellungen!$C$10="Ja",MAX(IF(Einstellungen!$C$11="7 Tage",MAX(0,(MIN(DATE(2029,12,0),IF(Mitarbeiter!$D138="",DATE(2029,12,0),Mitarbeiter!$D138),TODAY()))-(MAX(DATE(2029,11,1),Mitarbeiter!$C138))+1),MAX(0,NETWORKDAYS(MAX(DATE(2029,11,1),Mitarbeiter!$C138),MIN(DATE(2029,12,0),IF(Mitarbeiter!$D138="",DATE(2029,12,0),Mitarbeiter!$D138),TODAY()),Einstellungen!$F$13:$F$67)))*N(Mitarbeiter!$E138)/IF(Einstellungen!$C$11="7 Tage",7,5),N('Ist-Stunden'!AZ138)),MAX(IF(Einstellungen!$C$11="7 Tage",MAX(0,(MIN(DATE(2029,12,0),IF(Mitarbeiter!$D138="",DATE(2029,12,0),Mitarbeiter!$D138),TODAY()))-(MAX(DATE(2029,11,1),Mitarbeiter!$C138))+1),MAX(0,NETWORKDAYS(MAX(DATE(2029,11,1),Mitarbeiter!$C138),MIN(DATE(2029,12,0),IF(Mitarbeiter!$D138="",DATE(2029,12,0),Mitarbeiter!$D138),TODAY()),Einstellungen!$F$13:$F$67)))*N(Mitarbeiter!$E138)/IF(Einstellungen!$C$11="7 Tage",7,5),N('Ist-Stunden'!AZ138)+(N(Krankheitstage!CK138)+N(Krankheitstage!CW138))*N($C138))))</f>
        <v/>
      </c>
      <c r="CE138" s="76">
        <f>IF($B138="",0,IF(Einstellungen!$C$10="Ja",MAX(IF(Einstellungen!$C$11="7 Tage",MAX(0,(MIN(DATE(2029,13,0),IF(Mitarbeiter!$D138="",DATE(2029,13,0),Mitarbeiter!$D138),TODAY()))-(MAX(DATE(2029,12,1),Mitarbeiter!$C138))+1),MAX(0,NETWORKDAYS(MAX(DATE(2029,12,1),Mitarbeiter!$C138),MIN(DATE(2029,13,0),IF(Mitarbeiter!$D138="",DATE(2029,13,0),Mitarbeiter!$D138),TODAY()),Einstellungen!$F$13:$F$67)))*N(Mitarbeiter!$E138)/IF(Einstellungen!$C$11="7 Tage",7,5),N('Ist-Stunden'!BA138)),MAX(IF(Einstellungen!$C$11="7 Tage",MAX(0,(MIN(DATE(2029,13,0),IF(Mitarbeiter!$D138="",DATE(2029,13,0),Mitarbeiter!$D138),TODAY()))-(MAX(DATE(2029,12,1),Mitarbeiter!$C138))+1),MAX(0,NETWORKDAYS(MAX(DATE(2029,12,1),Mitarbeiter!$C138),MIN(DATE(2029,13,0),IF(Mitarbeiter!$D138="",DATE(2029,13,0),Mitarbeiter!$D138),TODAY()),Einstellungen!$F$13:$F$67)))*N(Mitarbeiter!$E138)/IF(Einstellungen!$C$11="7 Tage",7,5),N('Ist-Stunden'!BA138)+(N(Krankheitstage!CL138)+N(Krankheitstage!CX138))*N($C138))))</f>
        <v/>
      </c>
      <c r="CF138" s="76">
        <f>IF($B138="",0,IF(Einstellungen!$C$10="Ja",MAX(IF(Einstellungen!$C$11="7 Tage",MAX(0,(MIN(DATE(2030,2,0),IF(Mitarbeiter!$D138="",DATE(2030,2,0),Mitarbeiter!$D138),TODAY()))-(MAX(DATE(2030,1,1),Mitarbeiter!$C138))+1),MAX(0,NETWORKDAYS(MAX(DATE(2030,1,1),Mitarbeiter!$C138),MIN(DATE(2030,2,0),IF(Mitarbeiter!$D138="",DATE(2030,2,0),Mitarbeiter!$D138),TODAY()),Einstellungen!$F$13:$F$67)))*N(Mitarbeiter!$E138)/IF(Einstellungen!$C$11="7 Tage",7,5),N('Ist-Stunden'!BB138)),MAX(IF(Einstellungen!$C$11="7 Tage",MAX(0,(MIN(DATE(2030,2,0),IF(Mitarbeiter!$D138="",DATE(2030,2,0),Mitarbeiter!$D138),TODAY()))-(MAX(DATE(2030,1,1),Mitarbeiter!$C138))+1),MAX(0,NETWORKDAYS(MAX(DATE(2030,1,1),Mitarbeiter!$C138),MIN(DATE(2030,2,0),IF(Mitarbeiter!$D138="",DATE(2030,2,0),Mitarbeiter!$D138),TODAY()),Einstellungen!$F$13:$F$67)))*N(Mitarbeiter!$E138)/IF(Einstellungen!$C$11="7 Tage",7,5),N('Ist-Stunden'!BB138)+(N(Krankheitstage!CY138)+N(Krankheitstage!DK138))*N($C138))))</f>
        <v/>
      </c>
      <c r="CG138" s="76">
        <f>IF($B138="",0,IF(Einstellungen!$C$10="Ja",MAX(IF(Einstellungen!$C$11="7 Tage",MAX(0,(MIN(DATE(2030,3,0),IF(Mitarbeiter!$D138="",DATE(2030,3,0),Mitarbeiter!$D138),TODAY()))-(MAX(DATE(2030,2,1),Mitarbeiter!$C138))+1),MAX(0,NETWORKDAYS(MAX(DATE(2030,2,1),Mitarbeiter!$C138),MIN(DATE(2030,3,0),IF(Mitarbeiter!$D138="",DATE(2030,3,0),Mitarbeiter!$D138),TODAY()),Einstellungen!$F$13:$F$67)))*N(Mitarbeiter!$E138)/IF(Einstellungen!$C$11="7 Tage",7,5),N('Ist-Stunden'!BC138)),MAX(IF(Einstellungen!$C$11="7 Tage",MAX(0,(MIN(DATE(2030,3,0),IF(Mitarbeiter!$D138="",DATE(2030,3,0),Mitarbeiter!$D138),TODAY()))-(MAX(DATE(2030,2,1),Mitarbeiter!$C138))+1),MAX(0,NETWORKDAYS(MAX(DATE(2030,2,1),Mitarbeiter!$C138),MIN(DATE(2030,3,0),IF(Mitarbeiter!$D138="",DATE(2030,3,0),Mitarbeiter!$D138),TODAY()),Einstellungen!$F$13:$F$67)))*N(Mitarbeiter!$E138)/IF(Einstellungen!$C$11="7 Tage",7,5),N('Ist-Stunden'!BC138)+(N(Krankheitstage!CZ138)+N(Krankheitstage!DL138))*N($C138))))</f>
        <v/>
      </c>
      <c r="CH138" s="76">
        <f>IF($B138="",0,IF(Einstellungen!$C$10="Ja",MAX(IF(Einstellungen!$C$11="7 Tage",MAX(0,(MIN(DATE(2030,4,0),IF(Mitarbeiter!$D138="",DATE(2030,4,0),Mitarbeiter!$D138),TODAY()))-(MAX(DATE(2030,3,1),Mitarbeiter!$C138))+1),MAX(0,NETWORKDAYS(MAX(DATE(2030,3,1),Mitarbeiter!$C138),MIN(DATE(2030,4,0),IF(Mitarbeiter!$D138="",DATE(2030,4,0),Mitarbeiter!$D138),TODAY()),Einstellungen!$F$13:$F$67)))*N(Mitarbeiter!$E138)/IF(Einstellungen!$C$11="7 Tage",7,5),N('Ist-Stunden'!BD138)),MAX(IF(Einstellungen!$C$11="7 Tage",MAX(0,(MIN(DATE(2030,4,0),IF(Mitarbeiter!$D138="",DATE(2030,4,0),Mitarbeiter!$D138),TODAY()))-(MAX(DATE(2030,3,1),Mitarbeiter!$C138))+1),MAX(0,NETWORKDAYS(MAX(DATE(2030,3,1),Mitarbeiter!$C138),MIN(DATE(2030,4,0),IF(Mitarbeiter!$D138="",DATE(2030,4,0),Mitarbeiter!$D138),TODAY()),Einstellungen!$F$13:$F$67)))*N(Mitarbeiter!$E138)/IF(Einstellungen!$C$11="7 Tage",7,5),N('Ist-Stunden'!BD138)+(N(Krankheitstage!DA138)+N(Krankheitstage!DM138))*N($C138))))</f>
        <v/>
      </c>
      <c r="CI138" s="76">
        <f>IF($B138="",0,IF(Einstellungen!$C$10="Ja",MAX(IF(Einstellungen!$C$11="7 Tage",MAX(0,(MIN(DATE(2030,5,0),IF(Mitarbeiter!$D138="",DATE(2030,5,0),Mitarbeiter!$D138),TODAY()))-(MAX(DATE(2030,4,1),Mitarbeiter!$C138))+1),MAX(0,NETWORKDAYS(MAX(DATE(2030,4,1),Mitarbeiter!$C138),MIN(DATE(2030,5,0),IF(Mitarbeiter!$D138="",DATE(2030,5,0),Mitarbeiter!$D138),TODAY()),Einstellungen!$F$13:$F$67)))*N(Mitarbeiter!$E138)/IF(Einstellungen!$C$11="7 Tage",7,5),N('Ist-Stunden'!BE138)),MAX(IF(Einstellungen!$C$11="7 Tage",MAX(0,(MIN(DATE(2030,5,0),IF(Mitarbeiter!$D138="",DATE(2030,5,0),Mitarbeiter!$D138),TODAY()))-(MAX(DATE(2030,4,1),Mitarbeiter!$C138))+1),MAX(0,NETWORKDAYS(MAX(DATE(2030,4,1),Mitarbeiter!$C138),MIN(DATE(2030,5,0),IF(Mitarbeiter!$D138="",DATE(2030,5,0),Mitarbeiter!$D138),TODAY()),Einstellungen!$F$13:$F$67)))*N(Mitarbeiter!$E138)/IF(Einstellungen!$C$11="7 Tage",7,5),N('Ist-Stunden'!BE138)+(N(Krankheitstage!DB138)+N(Krankheitstage!DN138))*N($C138))))</f>
        <v/>
      </c>
      <c r="CJ138" s="76">
        <f>IF($B138="",0,IF(Einstellungen!$C$10="Ja",MAX(IF(Einstellungen!$C$11="7 Tage",MAX(0,(MIN(DATE(2030,6,0),IF(Mitarbeiter!$D138="",DATE(2030,6,0),Mitarbeiter!$D138),TODAY()))-(MAX(DATE(2030,5,1),Mitarbeiter!$C138))+1),MAX(0,NETWORKDAYS(MAX(DATE(2030,5,1),Mitarbeiter!$C138),MIN(DATE(2030,6,0),IF(Mitarbeiter!$D138="",DATE(2030,6,0),Mitarbeiter!$D138),TODAY()),Einstellungen!$F$13:$F$67)))*N(Mitarbeiter!$E138)/IF(Einstellungen!$C$11="7 Tage",7,5),N('Ist-Stunden'!BF138)),MAX(IF(Einstellungen!$C$11="7 Tage",MAX(0,(MIN(DATE(2030,6,0),IF(Mitarbeiter!$D138="",DATE(2030,6,0),Mitarbeiter!$D138),TODAY()))-(MAX(DATE(2030,5,1),Mitarbeiter!$C138))+1),MAX(0,NETWORKDAYS(MAX(DATE(2030,5,1),Mitarbeiter!$C138),MIN(DATE(2030,6,0),IF(Mitarbeiter!$D138="",DATE(2030,6,0),Mitarbeiter!$D138),TODAY()),Einstellungen!$F$13:$F$67)))*N(Mitarbeiter!$E138)/IF(Einstellungen!$C$11="7 Tage",7,5),N('Ist-Stunden'!BF138)+(N(Krankheitstage!DC138)+N(Krankheitstage!DO138))*N($C138))))</f>
        <v/>
      </c>
      <c r="CK138" s="76">
        <f>IF($B138="",0,IF(Einstellungen!$C$10="Ja",MAX(IF(Einstellungen!$C$11="7 Tage",MAX(0,(MIN(DATE(2030,7,0),IF(Mitarbeiter!$D138="",DATE(2030,7,0),Mitarbeiter!$D138),TODAY()))-(MAX(DATE(2030,6,1),Mitarbeiter!$C138))+1),MAX(0,NETWORKDAYS(MAX(DATE(2030,6,1),Mitarbeiter!$C138),MIN(DATE(2030,7,0),IF(Mitarbeiter!$D138="",DATE(2030,7,0),Mitarbeiter!$D138),TODAY()),Einstellungen!$F$13:$F$67)))*N(Mitarbeiter!$E138)/IF(Einstellungen!$C$11="7 Tage",7,5),N('Ist-Stunden'!BG138)),MAX(IF(Einstellungen!$C$11="7 Tage",MAX(0,(MIN(DATE(2030,7,0),IF(Mitarbeiter!$D138="",DATE(2030,7,0),Mitarbeiter!$D138),TODAY()))-(MAX(DATE(2030,6,1),Mitarbeiter!$C138))+1),MAX(0,NETWORKDAYS(MAX(DATE(2030,6,1),Mitarbeiter!$C138),MIN(DATE(2030,7,0),IF(Mitarbeiter!$D138="",DATE(2030,7,0),Mitarbeiter!$D138),TODAY()),Einstellungen!$F$13:$F$67)))*N(Mitarbeiter!$E138)/IF(Einstellungen!$C$11="7 Tage",7,5),N('Ist-Stunden'!BG138)+(N(Krankheitstage!DD138)+N(Krankheitstage!DP138))*N($C138))))</f>
        <v/>
      </c>
      <c r="CL138" s="76">
        <f>IF($B138="",0,IF(Einstellungen!$C$10="Ja",MAX(IF(Einstellungen!$C$11="7 Tage",MAX(0,(MIN(DATE(2030,8,0),IF(Mitarbeiter!$D138="",DATE(2030,8,0),Mitarbeiter!$D138),TODAY()))-(MAX(DATE(2030,7,1),Mitarbeiter!$C138))+1),MAX(0,NETWORKDAYS(MAX(DATE(2030,7,1),Mitarbeiter!$C138),MIN(DATE(2030,8,0),IF(Mitarbeiter!$D138="",DATE(2030,8,0),Mitarbeiter!$D138),TODAY()),Einstellungen!$F$13:$F$67)))*N(Mitarbeiter!$E138)/IF(Einstellungen!$C$11="7 Tage",7,5),N('Ist-Stunden'!BH138)),MAX(IF(Einstellungen!$C$11="7 Tage",MAX(0,(MIN(DATE(2030,8,0),IF(Mitarbeiter!$D138="",DATE(2030,8,0),Mitarbeiter!$D138),TODAY()))-(MAX(DATE(2030,7,1),Mitarbeiter!$C138))+1),MAX(0,NETWORKDAYS(MAX(DATE(2030,7,1),Mitarbeiter!$C138),MIN(DATE(2030,8,0),IF(Mitarbeiter!$D138="",DATE(2030,8,0),Mitarbeiter!$D138),TODAY()),Einstellungen!$F$13:$F$67)))*N(Mitarbeiter!$E138)/IF(Einstellungen!$C$11="7 Tage",7,5),N('Ist-Stunden'!BH138)+(N(Krankheitstage!DE138)+N(Krankheitstage!DQ138))*N($C138))))</f>
        <v/>
      </c>
      <c r="CM138" s="76">
        <f>IF($B138="",0,IF(Einstellungen!$C$10="Ja",MAX(IF(Einstellungen!$C$11="7 Tage",MAX(0,(MIN(DATE(2030,9,0),IF(Mitarbeiter!$D138="",DATE(2030,9,0),Mitarbeiter!$D138),TODAY()))-(MAX(DATE(2030,8,1),Mitarbeiter!$C138))+1),MAX(0,NETWORKDAYS(MAX(DATE(2030,8,1),Mitarbeiter!$C138),MIN(DATE(2030,9,0),IF(Mitarbeiter!$D138="",DATE(2030,9,0),Mitarbeiter!$D138),TODAY()),Einstellungen!$F$13:$F$67)))*N(Mitarbeiter!$E138)/IF(Einstellungen!$C$11="7 Tage",7,5),N('Ist-Stunden'!BI138)),MAX(IF(Einstellungen!$C$11="7 Tage",MAX(0,(MIN(DATE(2030,9,0),IF(Mitarbeiter!$D138="",DATE(2030,9,0),Mitarbeiter!$D138),TODAY()))-(MAX(DATE(2030,8,1),Mitarbeiter!$C138))+1),MAX(0,NETWORKDAYS(MAX(DATE(2030,8,1),Mitarbeiter!$C138),MIN(DATE(2030,9,0),IF(Mitarbeiter!$D138="",DATE(2030,9,0),Mitarbeiter!$D138),TODAY()),Einstellungen!$F$13:$F$67)))*N(Mitarbeiter!$E138)/IF(Einstellungen!$C$11="7 Tage",7,5),N('Ist-Stunden'!BI138)+(N(Krankheitstage!DF138)+N(Krankheitstage!DR138))*N($C138))))</f>
        <v/>
      </c>
      <c r="CN138" s="76">
        <f>IF($B138="",0,IF(Einstellungen!$C$10="Ja",MAX(IF(Einstellungen!$C$11="7 Tage",MAX(0,(MIN(DATE(2030,10,0),IF(Mitarbeiter!$D138="",DATE(2030,10,0),Mitarbeiter!$D138),TODAY()))-(MAX(DATE(2030,9,1),Mitarbeiter!$C138))+1),MAX(0,NETWORKDAYS(MAX(DATE(2030,9,1),Mitarbeiter!$C138),MIN(DATE(2030,10,0),IF(Mitarbeiter!$D138="",DATE(2030,10,0),Mitarbeiter!$D138),TODAY()),Einstellungen!$F$13:$F$67)))*N(Mitarbeiter!$E138)/IF(Einstellungen!$C$11="7 Tage",7,5),N('Ist-Stunden'!BJ138)),MAX(IF(Einstellungen!$C$11="7 Tage",MAX(0,(MIN(DATE(2030,10,0),IF(Mitarbeiter!$D138="",DATE(2030,10,0),Mitarbeiter!$D138),TODAY()))-(MAX(DATE(2030,9,1),Mitarbeiter!$C138))+1),MAX(0,NETWORKDAYS(MAX(DATE(2030,9,1),Mitarbeiter!$C138),MIN(DATE(2030,10,0),IF(Mitarbeiter!$D138="",DATE(2030,10,0),Mitarbeiter!$D138),TODAY()),Einstellungen!$F$13:$F$67)))*N(Mitarbeiter!$E138)/IF(Einstellungen!$C$11="7 Tage",7,5),N('Ist-Stunden'!BJ138)+(N(Krankheitstage!DG138)+N(Krankheitstage!DS138))*N($C138))))</f>
        <v/>
      </c>
      <c r="CO138" s="76">
        <f>IF($B138="",0,IF(Einstellungen!$C$10="Ja",MAX(IF(Einstellungen!$C$11="7 Tage",MAX(0,(MIN(DATE(2030,11,0),IF(Mitarbeiter!$D138="",DATE(2030,11,0),Mitarbeiter!$D138),TODAY()))-(MAX(DATE(2030,10,1),Mitarbeiter!$C138))+1),MAX(0,NETWORKDAYS(MAX(DATE(2030,10,1),Mitarbeiter!$C138),MIN(DATE(2030,11,0),IF(Mitarbeiter!$D138="",DATE(2030,11,0),Mitarbeiter!$D138),TODAY()),Einstellungen!$F$13:$F$67)))*N(Mitarbeiter!$E138)/IF(Einstellungen!$C$11="7 Tage",7,5),N('Ist-Stunden'!BK138)),MAX(IF(Einstellungen!$C$11="7 Tage",MAX(0,(MIN(DATE(2030,11,0),IF(Mitarbeiter!$D138="",DATE(2030,11,0),Mitarbeiter!$D138),TODAY()))-(MAX(DATE(2030,10,1),Mitarbeiter!$C138))+1),MAX(0,NETWORKDAYS(MAX(DATE(2030,10,1),Mitarbeiter!$C138),MIN(DATE(2030,11,0),IF(Mitarbeiter!$D138="",DATE(2030,11,0),Mitarbeiter!$D138),TODAY()),Einstellungen!$F$13:$F$67)))*N(Mitarbeiter!$E138)/IF(Einstellungen!$C$11="7 Tage",7,5),N('Ist-Stunden'!BK138)+(N(Krankheitstage!DH138)+N(Krankheitstage!DT138))*N($C138))))</f>
        <v/>
      </c>
      <c r="CP138" s="76">
        <f>IF($B138="",0,IF(Einstellungen!$C$10="Ja",MAX(IF(Einstellungen!$C$11="7 Tage",MAX(0,(MIN(DATE(2030,12,0),IF(Mitarbeiter!$D138="",DATE(2030,12,0),Mitarbeiter!$D138),TODAY()))-(MAX(DATE(2030,11,1),Mitarbeiter!$C138))+1),MAX(0,NETWORKDAYS(MAX(DATE(2030,11,1),Mitarbeiter!$C138),MIN(DATE(2030,12,0),IF(Mitarbeiter!$D138="",DATE(2030,12,0),Mitarbeiter!$D138),TODAY()),Einstellungen!$F$13:$F$67)))*N(Mitarbeiter!$E138)/IF(Einstellungen!$C$11="7 Tage",7,5),N('Ist-Stunden'!BL138)),MAX(IF(Einstellungen!$C$11="7 Tage",MAX(0,(MIN(DATE(2030,12,0),IF(Mitarbeiter!$D138="",DATE(2030,12,0),Mitarbeiter!$D138),TODAY()))-(MAX(DATE(2030,11,1),Mitarbeiter!$C138))+1),MAX(0,NETWORKDAYS(MAX(DATE(2030,11,1),Mitarbeiter!$C138),MIN(DATE(2030,12,0),IF(Mitarbeiter!$D138="",DATE(2030,12,0),Mitarbeiter!$D138),TODAY()),Einstellungen!$F$13:$F$67)))*N(Mitarbeiter!$E138)/IF(Einstellungen!$C$11="7 Tage",7,5),N('Ist-Stunden'!BL138)+(N(Krankheitstage!DI138)+N(Krankheitstage!DU138))*N($C138))))</f>
        <v/>
      </c>
      <c r="CQ138" s="76">
        <f>IF($B138="",0,IF(Einstellungen!$C$10="Ja",MAX(IF(Einstellungen!$C$11="7 Tage",MAX(0,(MIN(DATE(2030,13,0),IF(Mitarbeiter!$D138="",DATE(2030,13,0),Mitarbeiter!$D138),TODAY()))-(MAX(DATE(2030,12,1),Mitarbeiter!$C138))+1),MAX(0,NETWORKDAYS(MAX(DATE(2030,12,1),Mitarbeiter!$C138),MIN(DATE(2030,13,0),IF(Mitarbeiter!$D138="",DATE(2030,13,0),Mitarbeiter!$D138),TODAY()),Einstellungen!$F$13:$F$67)))*N(Mitarbeiter!$E138)/IF(Einstellungen!$C$11="7 Tage",7,5),N('Ist-Stunden'!BM138)),MAX(IF(Einstellungen!$C$11="7 Tage",MAX(0,(MIN(DATE(2030,13,0),IF(Mitarbeiter!$D138="",DATE(2030,13,0),Mitarbeiter!$D138),TODAY()))-(MAX(DATE(2030,12,1),Mitarbeiter!$C138))+1),MAX(0,NETWORKDAYS(MAX(DATE(2030,12,1),Mitarbeiter!$C138),MIN(DATE(2030,13,0),IF(Mitarbeiter!$D138="",DATE(2030,13,0),Mitarbeiter!$D138),TODAY()),Einstellungen!$F$13:$F$67)))*N(Mitarbeiter!$E138)/IF(Einstellungen!$C$11="7 Tage",7,5),N('Ist-Stunden'!BM138)+(N(Krankheitstage!DJ138)+N(Krankheitstage!DV138))*N($C138))))</f>
        <v/>
      </c>
    </row>
    <row r="139">
      <c r="A139" s="73">
        <f>IF(Mitarbeiter!B139="","",Mitarbeiter!A139)</f>
        <v/>
      </c>
      <c r="B139" s="6">
        <f>IF(Mitarbeiter!B139="","",Mitarbeiter!B139)</f>
        <v/>
      </c>
      <c r="C139" s="74">
        <f>IF(Mitarbeiter!B139="","",Mitarbeiter!F139)</f>
        <v/>
      </c>
      <c r="D139" s="75">
        <f>N(INDEX(Krankheitstage!$G139:$DV139,1,(Einstellungen!$C$3-2026)*24+1))</f>
        <v/>
      </c>
      <c r="E139" s="75">
        <f>N(INDEX(Krankheitstage!$G139:$DV139,1,(Einstellungen!$C$3-2026)*24+2))</f>
        <v/>
      </c>
      <c r="F139" s="75">
        <f>N(INDEX(Krankheitstage!$G139:$DV139,1,(Einstellungen!$C$3-2026)*24+3))</f>
        <v/>
      </c>
      <c r="G139" s="75">
        <f>N(INDEX(Krankheitstage!$G139:$DV139,1,(Einstellungen!$C$3-2026)*24+4))</f>
        <v/>
      </c>
      <c r="H139" s="75">
        <f>N(INDEX(Krankheitstage!$G139:$DV139,1,(Einstellungen!$C$3-2026)*24+5))</f>
        <v/>
      </c>
      <c r="I139" s="75">
        <f>N(INDEX(Krankheitstage!$G139:$DV139,1,(Einstellungen!$C$3-2026)*24+6))</f>
        <v/>
      </c>
      <c r="J139" s="75">
        <f>N(INDEX(Krankheitstage!$G139:$DV139,1,(Einstellungen!$C$3-2026)*24+7))</f>
        <v/>
      </c>
      <c r="K139" s="75">
        <f>N(INDEX(Krankheitstage!$G139:$DV139,1,(Einstellungen!$C$3-2026)*24+8))</f>
        <v/>
      </c>
      <c r="L139" s="75">
        <f>N(INDEX(Krankheitstage!$G139:$DV139,1,(Einstellungen!$C$3-2026)*24+9))</f>
        <v/>
      </c>
      <c r="M139" s="75">
        <f>N(INDEX(Krankheitstage!$G139:$DV139,1,(Einstellungen!$C$3-2026)*24+10))</f>
        <v/>
      </c>
      <c r="N139" s="75">
        <f>N(INDEX(Krankheitstage!$G139:$DV139,1,(Einstellungen!$C$3-2026)*24+11))</f>
        <v/>
      </c>
      <c r="O139" s="75">
        <f>N(INDEX(Krankheitstage!$G139:$DV139,1,(Einstellungen!$C$3-2026)*24+12))</f>
        <v/>
      </c>
      <c r="P139" s="75">
        <f>IF($B139="","",SUM(D139:O139))</f>
        <v/>
      </c>
      <c r="Q139" s="75">
        <f>N(INDEX(Krankheitstage!$G139:$DV139,1,(Einstellungen!$C$3-2026)*24+13))</f>
        <v/>
      </c>
      <c r="R139" s="75">
        <f>N(INDEX(Krankheitstage!$G139:$DV139,1,(Einstellungen!$C$3-2026)*24+14))</f>
        <v/>
      </c>
      <c r="S139" s="75">
        <f>N(INDEX(Krankheitstage!$G139:$DV139,1,(Einstellungen!$C$3-2026)*24+15))</f>
        <v/>
      </c>
      <c r="T139" s="75">
        <f>N(INDEX(Krankheitstage!$G139:$DV139,1,(Einstellungen!$C$3-2026)*24+16))</f>
        <v/>
      </c>
      <c r="U139" s="75">
        <f>N(INDEX(Krankheitstage!$G139:$DV139,1,(Einstellungen!$C$3-2026)*24+17))</f>
        <v/>
      </c>
      <c r="V139" s="75">
        <f>N(INDEX(Krankheitstage!$G139:$DV139,1,(Einstellungen!$C$3-2026)*24+18))</f>
        <v/>
      </c>
      <c r="W139" s="75">
        <f>N(INDEX(Krankheitstage!$G139:$DV139,1,(Einstellungen!$C$3-2026)*24+19))</f>
        <v/>
      </c>
      <c r="X139" s="75">
        <f>N(INDEX(Krankheitstage!$G139:$DV139,1,(Einstellungen!$C$3-2026)*24+20))</f>
        <v/>
      </c>
      <c r="Y139" s="75">
        <f>N(INDEX(Krankheitstage!$G139:$DV139,1,(Einstellungen!$C$3-2026)*24+21))</f>
        <v/>
      </c>
      <c r="Z139" s="75">
        <f>N(INDEX(Krankheitstage!$G139:$DV139,1,(Einstellungen!$C$3-2026)*24+22))</f>
        <v/>
      </c>
      <c r="AA139" s="75">
        <f>N(INDEX(Krankheitstage!$G139:$DV139,1,(Einstellungen!$C$3-2026)*24+23))</f>
        <v/>
      </c>
      <c r="AB139" s="75">
        <f>N(INDEX(Krankheitstage!$G139:$DV139,1,(Einstellungen!$C$3-2026)*24+24))</f>
        <v/>
      </c>
      <c r="AC139" s="75">
        <f>IF($B139="","",SUM(Q139:AB139))</f>
        <v/>
      </c>
      <c r="AD139" s="75">
        <f>IF($B139="","",SUM(P139,AC139))</f>
        <v/>
      </c>
      <c r="AE139" s="76">
        <f>IF($B139="","",AD139*N(C139))</f>
        <v/>
      </c>
      <c r="AF139" s="75">
        <f>IF($B139="","",Krankheitstage!E139)</f>
        <v/>
      </c>
      <c r="AG139" s="76">
        <f>IF($B139="","",AF139*N(C139))</f>
        <v/>
      </c>
      <c r="AH139" s="76">
        <f>IF($B139="","",INDEX($AJ139:$CQ139,1,(Einstellungen!$C$3-2026)*12+1)+INDEX($AJ139:$CQ139,1,(Einstellungen!$C$3-2026)*12+2)+INDEX($AJ139:$CQ139,1,(Einstellungen!$C$3-2026)*12+3)+INDEX($AJ139:$CQ139,1,(Einstellungen!$C$3-2026)*12+4)+INDEX($AJ139:$CQ139,1,(Einstellungen!$C$3-2026)*12+5)+INDEX($AJ139:$CQ139,1,(Einstellungen!$C$3-2026)*12+6)+INDEX($AJ139:$CQ139,1,(Einstellungen!$C$3-2026)*12+7)+INDEX($AJ139:$CQ139,1,(Einstellungen!$C$3-2026)*12+8)+INDEX($AJ139:$CQ139,1,(Einstellungen!$C$3-2026)*12+9)+INDEX($AJ139:$CQ139,1,(Einstellungen!$C$3-2026)*12+10)+INDEX($AJ139:$CQ139,1,(Einstellungen!$C$3-2026)*12+11)+INDEX($AJ139:$CQ139,1,(Einstellungen!$C$3-2026)*12+12))</f>
        <v/>
      </c>
      <c r="AI139" s="76">
        <f>IF($B139="","",SUM($AJ139:$CQ139))</f>
        <v/>
      </c>
      <c r="AJ139" s="76">
        <f>IF($B139="",0,IF(Einstellungen!$C$10="Ja",MAX(IF(Einstellungen!$C$11="7 Tage",MAX(0,(MIN(DATE(2026,2,0),IF(Mitarbeiter!$D139="",DATE(2026,2,0),Mitarbeiter!$D139),TODAY()))-(MAX(DATE(2026,1,1),Mitarbeiter!$C139))+1),MAX(0,NETWORKDAYS(MAX(DATE(2026,1,1),Mitarbeiter!$C139),MIN(DATE(2026,2,0),IF(Mitarbeiter!$D139="",DATE(2026,2,0),Mitarbeiter!$D139),TODAY()),Einstellungen!$F$13:$F$67)))*N(Mitarbeiter!$E139)/IF(Einstellungen!$C$11="7 Tage",7,5),N('Ist-Stunden'!F139)),MAX(IF(Einstellungen!$C$11="7 Tage",MAX(0,(MIN(DATE(2026,2,0),IF(Mitarbeiter!$D139="",DATE(2026,2,0),Mitarbeiter!$D139),TODAY()))-(MAX(DATE(2026,1,1),Mitarbeiter!$C139))+1),MAX(0,NETWORKDAYS(MAX(DATE(2026,1,1),Mitarbeiter!$C139),MIN(DATE(2026,2,0),IF(Mitarbeiter!$D139="",DATE(2026,2,0),Mitarbeiter!$D139),TODAY()),Einstellungen!$F$13:$F$67)))*N(Mitarbeiter!$E139)/IF(Einstellungen!$C$11="7 Tage",7,5),N('Ist-Stunden'!F139)+(N(Krankheitstage!G139)+N(Krankheitstage!S139))*N($C139))))</f>
        <v/>
      </c>
      <c r="AK139" s="76">
        <f>IF($B139="",0,IF(Einstellungen!$C$10="Ja",MAX(IF(Einstellungen!$C$11="7 Tage",MAX(0,(MIN(DATE(2026,3,0),IF(Mitarbeiter!$D139="",DATE(2026,3,0),Mitarbeiter!$D139),TODAY()))-(MAX(DATE(2026,2,1),Mitarbeiter!$C139))+1),MAX(0,NETWORKDAYS(MAX(DATE(2026,2,1),Mitarbeiter!$C139),MIN(DATE(2026,3,0),IF(Mitarbeiter!$D139="",DATE(2026,3,0),Mitarbeiter!$D139),TODAY()),Einstellungen!$F$13:$F$67)))*N(Mitarbeiter!$E139)/IF(Einstellungen!$C$11="7 Tage",7,5),N('Ist-Stunden'!G139)),MAX(IF(Einstellungen!$C$11="7 Tage",MAX(0,(MIN(DATE(2026,3,0),IF(Mitarbeiter!$D139="",DATE(2026,3,0),Mitarbeiter!$D139),TODAY()))-(MAX(DATE(2026,2,1),Mitarbeiter!$C139))+1),MAX(0,NETWORKDAYS(MAX(DATE(2026,2,1),Mitarbeiter!$C139),MIN(DATE(2026,3,0),IF(Mitarbeiter!$D139="",DATE(2026,3,0),Mitarbeiter!$D139),TODAY()),Einstellungen!$F$13:$F$67)))*N(Mitarbeiter!$E139)/IF(Einstellungen!$C$11="7 Tage",7,5),N('Ist-Stunden'!G139)+(N(Krankheitstage!H139)+N(Krankheitstage!T139))*N($C139))))</f>
        <v/>
      </c>
      <c r="AL139" s="76">
        <f>IF($B139="",0,IF(Einstellungen!$C$10="Ja",MAX(IF(Einstellungen!$C$11="7 Tage",MAX(0,(MIN(DATE(2026,4,0),IF(Mitarbeiter!$D139="",DATE(2026,4,0),Mitarbeiter!$D139),TODAY()))-(MAX(DATE(2026,3,1),Mitarbeiter!$C139))+1),MAX(0,NETWORKDAYS(MAX(DATE(2026,3,1),Mitarbeiter!$C139),MIN(DATE(2026,4,0),IF(Mitarbeiter!$D139="",DATE(2026,4,0),Mitarbeiter!$D139),TODAY()),Einstellungen!$F$13:$F$67)))*N(Mitarbeiter!$E139)/IF(Einstellungen!$C$11="7 Tage",7,5),N('Ist-Stunden'!H139)),MAX(IF(Einstellungen!$C$11="7 Tage",MAX(0,(MIN(DATE(2026,4,0),IF(Mitarbeiter!$D139="",DATE(2026,4,0),Mitarbeiter!$D139),TODAY()))-(MAX(DATE(2026,3,1),Mitarbeiter!$C139))+1),MAX(0,NETWORKDAYS(MAX(DATE(2026,3,1),Mitarbeiter!$C139),MIN(DATE(2026,4,0),IF(Mitarbeiter!$D139="",DATE(2026,4,0),Mitarbeiter!$D139),TODAY()),Einstellungen!$F$13:$F$67)))*N(Mitarbeiter!$E139)/IF(Einstellungen!$C$11="7 Tage",7,5),N('Ist-Stunden'!H139)+(N(Krankheitstage!I139)+N(Krankheitstage!U139))*N($C139))))</f>
        <v/>
      </c>
      <c r="AM139" s="76">
        <f>IF($B139="",0,IF(Einstellungen!$C$10="Ja",MAX(IF(Einstellungen!$C$11="7 Tage",MAX(0,(MIN(DATE(2026,5,0),IF(Mitarbeiter!$D139="",DATE(2026,5,0),Mitarbeiter!$D139),TODAY()))-(MAX(DATE(2026,4,1),Mitarbeiter!$C139))+1),MAX(0,NETWORKDAYS(MAX(DATE(2026,4,1),Mitarbeiter!$C139),MIN(DATE(2026,5,0),IF(Mitarbeiter!$D139="",DATE(2026,5,0),Mitarbeiter!$D139),TODAY()),Einstellungen!$F$13:$F$67)))*N(Mitarbeiter!$E139)/IF(Einstellungen!$C$11="7 Tage",7,5),N('Ist-Stunden'!I139)),MAX(IF(Einstellungen!$C$11="7 Tage",MAX(0,(MIN(DATE(2026,5,0),IF(Mitarbeiter!$D139="",DATE(2026,5,0),Mitarbeiter!$D139),TODAY()))-(MAX(DATE(2026,4,1),Mitarbeiter!$C139))+1),MAX(0,NETWORKDAYS(MAX(DATE(2026,4,1),Mitarbeiter!$C139),MIN(DATE(2026,5,0),IF(Mitarbeiter!$D139="",DATE(2026,5,0),Mitarbeiter!$D139),TODAY()),Einstellungen!$F$13:$F$67)))*N(Mitarbeiter!$E139)/IF(Einstellungen!$C$11="7 Tage",7,5),N('Ist-Stunden'!I139)+(N(Krankheitstage!J139)+N(Krankheitstage!V139))*N($C139))))</f>
        <v/>
      </c>
      <c r="AN139" s="76">
        <f>IF($B139="",0,IF(Einstellungen!$C$10="Ja",MAX(IF(Einstellungen!$C$11="7 Tage",MAX(0,(MIN(DATE(2026,6,0),IF(Mitarbeiter!$D139="",DATE(2026,6,0),Mitarbeiter!$D139),TODAY()))-(MAX(DATE(2026,5,1),Mitarbeiter!$C139))+1),MAX(0,NETWORKDAYS(MAX(DATE(2026,5,1),Mitarbeiter!$C139),MIN(DATE(2026,6,0),IF(Mitarbeiter!$D139="",DATE(2026,6,0),Mitarbeiter!$D139),TODAY()),Einstellungen!$F$13:$F$67)))*N(Mitarbeiter!$E139)/IF(Einstellungen!$C$11="7 Tage",7,5),N('Ist-Stunden'!J139)),MAX(IF(Einstellungen!$C$11="7 Tage",MAX(0,(MIN(DATE(2026,6,0),IF(Mitarbeiter!$D139="",DATE(2026,6,0),Mitarbeiter!$D139),TODAY()))-(MAX(DATE(2026,5,1),Mitarbeiter!$C139))+1),MAX(0,NETWORKDAYS(MAX(DATE(2026,5,1),Mitarbeiter!$C139),MIN(DATE(2026,6,0),IF(Mitarbeiter!$D139="",DATE(2026,6,0),Mitarbeiter!$D139),TODAY()),Einstellungen!$F$13:$F$67)))*N(Mitarbeiter!$E139)/IF(Einstellungen!$C$11="7 Tage",7,5),N('Ist-Stunden'!J139)+(N(Krankheitstage!K139)+N(Krankheitstage!W139))*N($C139))))</f>
        <v/>
      </c>
      <c r="AO139" s="76">
        <f>IF($B139="",0,IF(Einstellungen!$C$10="Ja",MAX(IF(Einstellungen!$C$11="7 Tage",MAX(0,(MIN(DATE(2026,7,0),IF(Mitarbeiter!$D139="",DATE(2026,7,0),Mitarbeiter!$D139),TODAY()))-(MAX(DATE(2026,6,1),Mitarbeiter!$C139))+1),MAX(0,NETWORKDAYS(MAX(DATE(2026,6,1),Mitarbeiter!$C139),MIN(DATE(2026,7,0),IF(Mitarbeiter!$D139="",DATE(2026,7,0),Mitarbeiter!$D139),TODAY()),Einstellungen!$F$13:$F$67)))*N(Mitarbeiter!$E139)/IF(Einstellungen!$C$11="7 Tage",7,5),N('Ist-Stunden'!K139)),MAX(IF(Einstellungen!$C$11="7 Tage",MAX(0,(MIN(DATE(2026,7,0),IF(Mitarbeiter!$D139="",DATE(2026,7,0),Mitarbeiter!$D139),TODAY()))-(MAX(DATE(2026,6,1),Mitarbeiter!$C139))+1),MAX(0,NETWORKDAYS(MAX(DATE(2026,6,1),Mitarbeiter!$C139),MIN(DATE(2026,7,0),IF(Mitarbeiter!$D139="",DATE(2026,7,0),Mitarbeiter!$D139),TODAY()),Einstellungen!$F$13:$F$67)))*N(Mitarbeiter!$E139)/IF(Einstellungen!$C$11="7 Tage",7,5),N('Ist-Stunden'!K139)+(N(Krankheitstage!L139)+N(Krankheitstage!X139))*N($C139))))</f>
        <v/>
      </c>
      <c r="AP139" s="76">
        <f>IF($B139="",0,IF(Einstellungen!$C$10="Ja",MAX(IF(Einstellungen!$C$11="7 Tage",MAX(0,(MIN(DATE(2026,8,0),IF(Mitarbeiter!$D139="",DATE(2026,8,0),Mitarbeiter!$D139),TODAY()))-(MAX(DATE(2026,7,1),Mitarbeiter!$C139))+1),MAX(0,NETWORKDAYS(MAX(DATE(2026,7,1),Mitarbeiter!$C139),MIN(DATE(2026,8,0),IF(Mitarbeiter!$D139="",DATE(2026,8,0),Mitarbeiter!$D139),TODAY()),Einstellungen!$F$13:$F$67)))*N(Mitarbeiter!$E139)/IF(Einstellungen!$C$11="7 Tage",7,5),N('Ist-Stunden'!L139)),MAX(IF(Einstellungen!$C$11="7 Tage",MAX(0,(MIN(DATE(2026,8,0),IF(Mitarbeiter!$D139="",DATE(2026,8,0),Mitarbeiter!$D139),TODAY()))-(MAX(DATE(2026,7,1),Mitarbeiter!$C139))+1),MAX(0,NETWORKDAYS(MAX(DATE(2026,7,1),Mitarbeiter!$C139),MIN(DATE(2026,8,0),IF(Mitarbeiter!$D139="",DATE(2026,8,0),Mitarbeiter!$D139),TODAY()),Einstellungen!$F$13:$F$67)))*N(Mitarbeiter!$E139)/IF(Einstellungen!$C$11="7 Tage",7,5),N('Ist-Stunden'!L139)+(N(Krankheitstage!M139)+N(Krankheitstage!Y139))*N($C139))))</f>
        <v/>
      </c>
      <c r="AQ139" s="76">
        <f>IF($B139="",0,IF(Einstellungen!$C$10="Ja",MAX(IF(Einstellungen!$C$11="7 Tage",MAX(0,(MIN(DATE(2026,9,0),IF(Mitarbeiter!$D139="",DATE(2026,9,0),Mitarbeiter!$D139),TODAY()))-(MAX(DATE(2026,8,1),Mitarbeiter!$C139))+1),MAX(0,NETWORKDAYS(MAX(DATE(2026,8,1),Mitarbeiter!$C139),MIN(DATE(2026,9,0),IF(Mitarbeiter!$D139="",DATE(2026,9,0),Mitarbeiter!$D139),TODAY()),Einstellungen!$F$13:$F$67)))*N(Mitarbeiter!$E139)/IF(Einstellungen!$C$11="7 Tage",7,5),N('Ist-Stunden'!M139)),MAX(IF(Einstellungen!$C$11="7 Tage",MAX(0,(MIN(DATE(2026,9,0),IF(Mitarbeiter!$D139="",DATE(2026,9,0),Mitarbeiter!$D139),TODAY()))-(MAX(DATE(2026,8,1),Mitarbeiter!$C139))+1),MAX(0,NETWORKDAYS(MAX(DATE(2026,8,1),Mitarbeiter!$C139),MIN(DATE(2026,9,0),IF(Mitarbeiter!$D139="",DATE(2026,9,0),Mitarbeiter!$D139),TODAY()),Einstellungen!$F$13:$F$67)))*N(Mitarbeiter!$E139)/IF(Einstellungen!$C$11="7 Tage",7,5),N('Ist-Stunden'!M139)+(N(Krankheitstage!N139)+N(Krankheitstage!Z139))*N($C139))))</f>
        <v/>
      </c>
      <c r="AR139" s="76">
        <f>IF($B139="",0,IF(Einstellungen!$C$10="Ja",MAX(IF(Einstellungen!$C$11="7 Tage",MAX(0,(MIN(DATE(2026,10,0),IF(Mitarbeiter!$D139="",DATE(2026,10,0),Mitarbeiter!$D139),TODAY()))-(MAX(DATE(2026,9,1),Mitarbeiter!$C139))+1),MAX(0,NETWORKDAYS(MAX(DATE(2026,9,1),Mitarbeiter!$C139),MIN(DATE(2026,10,0),IF(Mitarbeiter!$D139="",DATE(2026,10,0),Mitarbeiter!$D139),TODAY()),Einstellungen!$F$13:$F$67)))*N(Mitarbeiter!$E139)/IF(Einstellungen!$C$11="7 Tage",7,5),N('Ist-Stunden'!N139)),MAX(IF(Einstellungen!$C$11="7 Tage",MAX(0,(MIN(DATE(2026,10,0),IF(Mitarbeiter!$D139="",DATE(2026,10,0),Mitarbeiter!$D139),TODAY()))-(MAX(DATE(2026,9,1),Mitarbeiter!$C139))+1),MAX(0,NETWORKDAYS(MAX(DATE(2026,9,1),Mitarbeiter!$C139),MIN(DATE(2026,10,0),IF(Mitarbeiter!$D139="",DATE(2026,10,0),Mitarbeiter!$D139),TODAY()),Einstellungen!$F$13:$F$67)))*N(Mitarbeiter!$E139)/IF(Einstellungen!$C$11="7 Tage",7,5),N('Ist-Stunden'!N139)+(N(Krankheitstage!O139)+N(Krankheitstage!AA139))*N($C139))))</f>
        <v/>
      </c>
      <c r="AS139" s="76">
        <f>IF($B139="",0,IF(Einstellungen!$C$10="Ja",MAX(IF(Einstellungen!$C$11="7 Tage",MAX(0,(MIN(DATE(2026,11,0),IF(Mitarbeiter!$D139="",DATE(2026,11,0),Mitarbeiter!$D139),TODAY()))-(MAX(DATE(2026,10,1),Mitarbeiter!$C139))+1),MAX(0,NETWORKDAYS(MAX(DATE(2026,10,1),Mitarbeiter!$C139),MIN(DATE(2026,11,0),IF(Mitarbeiter!$D139="",DATE(2026,11,0),Mitarbeiter!$D139),TODAY()),Einstellungen!$F$13:$F$67)))*N(Mitarbeiter!$E139)/IF(Einstellungen!$C$11="7 Tage",7,5),N('Ist-Stunden'!O139)),MAX(IF(Einstellungen!$C$11="7 Tage",MAX(0,(MIN(DATE(2026,11,0),IF(Mitarbeiter!$D139="",DATE(2026,11,0),Mitarbeiter!$D139),TODAY()))-(MAX(DATE(2026,10,1),Mitarbeiter!$C139))+1),MAX(0,NETWORKDAYS(MAX(DATE(2026,10,1),Mitarbeiter!$C139),MIN(DATE(2026,11,0),IF(Mitarbeiter!$D139="",DATE(2026,11,0),Mitarbeiter!$D139),TODAY()),Einstellungen!$F$13:$F$67)))*N(Mitarbeiter!$E139)/IF(Einstellungen!$C$11="7 Tage",7,5),N('Ist-Stunden'!O139)+(N(Krankheitstage!P139)+N(Krankheitstage!AB139))*N($C139))))</f>
        <v/>
      </c>
      <c r="AT139" s="76">
        <f>IF($B139="",0,IF(Einstellungen!$C$10="Ja",MAX(IF(Einstellungen!$C$11="7 Tage",MAX(0,(MIN(DATE(2026,12,0),IF(Mitarbeiter!$D139="",DATE(2026,12,0),Mitarbeiter!$D139),TODAY()))-(MAX(DATE(2026,11,1),Mitarbeiter!$C139))+1),MAX(0,NETWORKDAYS(MAX(DATE(2026,11,1),Mitarbeiter!$C139),MIN(DATE(2026,12,0),IF(Mitarbeiter!$D139="",DATE(2026,12,0),Mitarbeiter!$D139),TODAY()),Einstellungen!$F$13:$F$67)))*N(Mitarbeiter!$E139)/IF(Einstellungen!$C$11="7 Tage",7,5),N('Ist-Stunden'!P139)),MAX(IF(Einstellungen!$C$11="7 Tage",MAX(0,(MIN(DATE(2026,12,0),IF(Mitarbeiter!$D139="",DATE(2026,12,0),Mitarbeiter!$D139),TODAY()))-(MAX(DATE(2026,11,1),Mitarbeiter!$C139))+1),MAX(0,NETWORKDAYS(MAX(DATE(2026,11,1),Mitarbeiter!$C139),MIN(DATE(2026,12,0),IF(Mitarbeiter!$D139="",DATE(2026,12,0),Mitarbeiter!$D139),TODAY()),Einstellungen!$F$13:$F$67)))*N(Mitarbeiter!$E139)/IF(Einstellungen!$C$11="7 Tage",7,5),N('Ist-Stunden'!P139)+(N(Krankheitstage!Q139)+N(Krankheitstage!AC139))*N($C139))))</f>
        <v/>
      </c>
      <c r="AU139" s="76">
        <f>IF($B139="",0,IF(Einstellungen!$C$10="Ja",MAX(IF(Einstellungen!$C$11="7 Tage",MAX(0,(MIN(DATE(2026,13,0),IF(Mitarbeiter!$D139="",DATE(2026,13,0),Mitarbeiter!$D139),TODAY()))-(MAX(DATE(2026,12,1),Mitarbeiter!$C139))+1),MAX(0,NETWORKDAYS(MAX(DATE(2026,12,1),Mitarbeiter!$C139),MIN(DATE(2026,13,0),IF(Mitarbeiter!$D139="",DATE(2026,13,0),Mitarbeiter!$D139),TODAY()),Einstellungen!$F$13:$F$67)))*N(Mitarbeiter!$E139)/IF(Einstellungen!$C$11="7 Tage",7,5),N('Ist-Stunden'!Q139)),MAX(IF(Einstellungen!$C$11="7 Tage",MAX(0,(MIN(DATE(2026,13,0),IF(Mitarbeiter!$D139="",DATE(2026,13,0),Mitarbeiter!$D139),TODAY()))-(MAX(DATE(2026,12,1),Mitarbeiter!$C139))+1),MAX(0,NETWORKDAYS(MAX(DATE(2026,12,1),Mitarbeiter!$C139),MIN(DATE(2026,13,0),IF(Mitarbeiter!$D139="",DATE(2026,13,0),Mitarbeiter!$D139),TODAY()),Einstellungen!$F$13:$F$67)))*N(Mitarbeiter!$E139)/IF(Einstellungen!$C$11="7 Tage",7,5),N('Ist-Stunden'!Q139)+(N(Krankheitstage!R139)+N(Krankheitstage!AD139))*N($C139))))</f>
        <v/>
      </c>
      <c r="AV139" s="76">
        <f>IF($B139="",0,IF(Einstellungen!$C$10="Ja",MAX(IF(Einstellungen!$C$11="7 Tage",MAX(0,(MIN(DATE(2027,2,0),IF(Mitarbeiter!$D139="",DATE(2027,2,0),Mitarbeiter!$D139),TODAY()))-(MAX(DATE(2027,1,1),Mitarbeiter!$C139))+1),MAX(0,NETWORKDAYS(MAX(DATE(2027,1,1),Mitarbeiter!$C139),MIN(DATE(2027,2,0),IF(Mitarbeiter!$D139="",DATE(2027,2,0),Mitarbeiter!$D139),TODAY()),Einstellungen!$F$13:$F$67)))*N(Mitarbeiter!$E139)/IF(Einstellungen!$C$11="7 Tage",7,5),N('Ist-Stunden'!R139)),MAX(IF(Einstellungen!$C$11="7 Tage",MAX(0,(MIN(DATE(2027,2,0),IF(Mitarbeiter!$D139="",DATE(2027,2,0),Mitarbeiter!$D139),TODAY()))-(MAX(DATE(2027,1,1),Mitarbeiter!$C139))+1),MAX(0,NETWORKDAYS(MAX(DATE(2027,1,1),Mitarbeiter!$C139),MIN(DATE(2027,2,0),IF(Mitarbeiter!$D139="",DATE(2027,2,0),Mitarbeiter!$D139),TODAY()),Einstellungen!$F$13:$F$67)))*N(Mitarbeiter!$E139)/IF(Einstellungen!$C$11="7 Tage",7,5),N('Ist-Stunden'!R139)+(N(Krankheitstage!AE139)+N(Krankheitstage!AQ139))*N($C139))))</f>
        <v/>
      </c>
      <c r="AW139" s="76">
        <f>IF($B139="",0,IF(Einstellungen!$C$10="Ja",MAX(IF(Einstellungen!$C$11="7 Tage",MAX(0,(MIN(DATE(2027,3,0),IF(Mitarbeiter!$D139="",DATE(2027,3,0),Mitarbeiter!$D139),TODAY()))-(MAX(DATE(2027,2,1),Mitarbeiter!$C139))+1),MAX(0,NETWORKDAYS(MAX(DATE(2027,2,1),Mitarbeiter!$C139),MIN(DATE(2027,3,0),IF(Mitarbeiter!$D139="",DATE(2027,3,0),Mitarbeiter!$D139),TODAY()),Einstellungen!$F$13:$F$67)))*N(Mitarbeiter!$E139)/IF(Einstellungen!$C$11="7 Tage",7,5),N('Ist-Stunden'!S139)),MAX(IF(Einstellungen!$C$11="7 Tage",MAX(0,(MIN(DATE(2027,3,0),IF(Mitarbeiter!$D139="",DATE(2027,3,0),Mitarbeiter!$D139),TODAY()))-(MAX(DATE(2027,2,1),Mitarbeiter!$C139))+1),MAX(0,NETWORKDAYS(MAX(DATE(2027,2,1),Mitarbeiter!$C139),MIN(DATE(2027,3,0),IF(Mitarbeiter!$D139="",DATE(2027,3,0),Mitarbeiter!$D139),TODAY()),Einstellungen!$F$13:$F$67)))*N(Mitarbeiter!$E139)/IF(Einstellungen!$C$11="7 Tage",7,5),N('Ist-Stunden'!S139)+(N(Krankheitstage!AF139)+N(Krankheitstage!AR139))*N($C139))))</f>
        <v/>
      </c>
      <c r="AX139" s="76">
        <f>IF($B139="",0,IF(Einstellungen!$C$10="Ja",MAX(IF(Einstellungen!$C$11="7 Tage",MAX(0,(MIN(DATE(2027,4,0),IF(Mitarbeiter!$D139="",DATE(2027,4,0),Mitarbeiter!$D139),TODAY()))-(MAX(DATE(2027,3,1),Mitarbeiter!$C139))+1),MAX(0,NETWORKDAYS(MAX(DATE(2027,3,1),Mitarbeiter!$C139),MIN(DATE(2027,4,0),IF(Mitarbeiter!$D139="",DATE(2027,4,0),Mitarbeiter!$D139),TODAY()),Einstellungen!$F$13:$F$67)))*N(Mitarbeiter!$E139)/IF(Einstellungen!$C$11="7 Tage",7,5),N('Ist-Stunden'!T139)),MAX(IF(Einstellungen!$C$11="7 Tage",MAX(0,(MIN(DATE(2027,4,0),IF(Mitarbeiter!$D139="",DATE(2027,4,0),Mitarbeiter!$D139),TODAY()))-(MAX(DATE(2027,3,1),Mitarbeiter!$C139))+1),MAX(0,NETWORKDAYS(MAX(DATE(2027,3,1),Mitarbeiter!$C139),MIN(DATE(2027,4,0),IF(Mitarbeiter!$D139="",DATE(2027,4,0),Mitarbeiter!$D139),TODAY()),Einstellungen!$F$13:$F$67)))*N(Mitarbeiter!$E139)/IF(Einstellungen!$C$11="7 Tage",7,5),N('Ist-Stunden'!T139)+(N(Krankheitstage!AG139)+N(Krankheitstage!AS139))*N($C139))))</f>
        <v/>
      </c>
      <c r="AY139" s="76">
        <f>IF($B139="",0,IF(Einstellungen!$C$10="Ja",MAX(IF(Einstellungen!$C$11="7 Tage",MAX(0,(MIN(DATE(2027,5,0),IF(Mitarbeiter!$D139="",DATE(2027,5,0),Mitarbeiter!$D139),TODAY()))-(MAX(DATE(2027,4,1),Mitarbeiter!$C139))+1),MAX(0,NETWORKDAYS(MAX(DATE(2027,4,1),Mitarbeiter!$C139),MIN(DATE(2027,5,0),IF(Mitarbeiter!$D139="",DATE(2027,5,0),Mitarbeiter!$D139),TODAY()),Einstellungen!$F$13:$F$67)))*N(Mitarbeiter!$E139)/IF(Einstellungen!$C$11="7 Tage",7,5),N('Ist-Stunden'!U139)),MAX(IF(Einstellungen!$C$11="7 Tage",MAX(0,(MIN(DATE(2027,5,0),IF(Mitarbeiter!$D139="",DATE(2027,5,0),Mitarbeiter!$D139),TODAY()))-(MAX(DATE(2027,4,1),Mitarbeiter!$C139))+1),MAX(0,NETWORKDAYS(MAX(DATE(2027,4,1),Mitarbeiter!$C139),MIN(DATE(2027,5,0),IF(Mitarbeiter!$D139="",DATE(2027,5,0),Mitarbeiter!$D139),TODAY()),Einstellungen!$F$13:$F$67)))*N(Mitarbeiter!$E139)/IF(Einstellungen!$C$11="7 Tage",7,5),N('Ist-Stunden'!U139)+(N(Krankheitstage!AH139)+N(Krankheitstage!AT139))*N($C139))))</f>
        <v/>
      </c>
      <c r="AZ139" s="76">
        <f>IF($B139="",0,IF(Einstellungen!$C$10="Ja",MAX(IF(Einstellungen!$C$11="7 Tage",MAX(0,(MIN(DATE(2027,6,0),IF(Mitarbeiter!$D139="",DATE(2027,6,0),Mitarbeiter!$D139),TODAY()))-(MAX(DATE(2027,5,1),Mitarbeiter!$C139))+1),MAX(0,NETWORKDAYS(MAX(DATE(2027,5,1),Mitarbeiter!$C139),MIN(DATE(2027,6,0),IF(Mitarbeiter!$D139="",DATE(2027,6,0),Mitarbeiter!$D139),TODAY()),Einstellungen!$F$13:$F$67)))*N(Mitarbeiter!$E139)/IF(Einstellungen!$C$11="7 Tage",7,5),N('Ist-Stunden'!V139)),MAX(IF(Einstellungen!$C$11="7 Tage",MAX(0,(MIN(DATE(2027,6,0),IF(Mitarbeiter!$D139="",DATE(2027,6,0),Mitarbeiter!$D139),TODAY()))-(MAX(DATE(2027,5,1),Mitarbeiter!$C139))+1),MAX(0,NETWORKDAYS(MAX(DATE(2027,5,1),Mitarbeiter!$C139),MIN(DATE(2027,6,0),IF(Mitarbeiter!$D139="",DATE(2027,6,0),Mitarbeiter!$D139),TODAY()),Einstellungen!$F$13:$F$67)))*N(Mitarbeiter!$E139)/IF(Einstellungen!$C$11="7 Tage",7,5),N('Ist-Stunden'!V139)+(N(Krankheitstage!AI139)+N(Krankheitstage!AU139))*N($C139))))</f>
        <v/>
      </c>
      <c r="BA139" s="76">
        <f>IF($B139="",0,IF(Einstellungen!$C$10="Ja",MAX(IF(Einstellungen!$C$11="7 Tage",MAX(0,(MIN(DATE(2027,7,0),IF(Mitarbeiter!$D139="",DATE(2027,7,0),Mitarbeiter!$D139),TODAY()))-(MAX(DATE(2027,6,1),Mitarbeiter!$C139))+1),MAX(0,NETWORKDAYS(MAX(DATE(2027,6,1),Mitarbeiter!$C139),MIN(DATE(2027,7,0),IF(Mitarbeiter!$D139="",DATE(2027,7,0),Mitarbeiter!$D139),TODAY()),Einstellungen!$F$13:$F$67)))*N(Mitarbeiter!$E139)/IF(Einstellungen!$C$11="7 Tage",7,5),N('Ist-Stunden'!W139)),MAX(IF(Einstellungen!$C$11="7 Tage",MAX(0,(MIN(DATE(2027,7,0),IF(Mitarbeiter!$D139="",DATE(2027,7,0),Mitarbeiter!$D139),TODAY()))-(MAX(DATE(2027,6,1),Mitarbeiter!$C139))+1),MAX(0,NETWORKDAYS(MAX(DATE(2027,6,1),Mitarbeiter!$C139),MIN(DATE(2027,7,0),IF(Mitarbeiter!$D139="",DATE(2027,7,0),Mitarbeiter!$D139),TODAY()),Einstellungen!$F$13:$F$67)))*N(Mitarbeiter!$E139)/IF(Einstellungen!$C$11="7 Tage",7,5),N('Ist-Stunden'!W139)+(N(Krankheitstage!AJ139)+N(Krankheitstage!AV139))*N($C139))))</f>
        <v/>
      </c>
      <c r="BB139" s="76">
        <f>IF($B139="",0,IF(Einstellungen!$C$10="Ja",MAX(IF(Einstellungen!$C$11="7 Tage",MAX(0,(MIN(DATE(2027,8,0),IF(Mitarbeiter!$D139="",DATE(2027,8,0),Mitarbeiter!$D139),TODAY()))-(MAX(DATE(2027,7,1),Mitarbeiter!$C139))+1),MAX(0,NETWORKDAYS(MAX(DATE(2027,7,1),Mitarbeiter!$C139),MIN(DATE(2027,8,0),IF(Mitarbeiter!$D139="",DATE(2027,8,0),Mitarbeiter!$D139),TODAY()),Einstellungen!$F$13:$F$67)))*N(Mitarbeiter!$E139)/IF(Einstellungen!$C$11="7 Tage",7,5),N('Ist-Stunden'!X139)),MAX(IF(Einstellungen!$C$11="7 Tage",MAX(0,(MIN(DATE(2027,8,0),IF(Mitarbeiter!$D139="",DATE(2027,8,0),Mitarbeiter!$D139),TODAY()))-(MAX(DATE(2027,7,1),Mitarbeiter!$C139))+1),MAX(0,NETWORKDAYS(MAX(DATE(2027,7,1),Mitarbeiter!$C139),MIN(DATE(2027,8,0),IF(Mitarbeiter!$D139="",DATE(2027,8,0),Mitarbeiter!$D139),TODAY()),Einstellungen!$F$13:$F$67)))*N(Mitarbeiter!$E139)/IF(Einstellungen!$C$11="7 Tage",7,5),N('Ist-Stunden'!X139)+(N(Krankheitstage!AK139)+N(Krankheitstage!AW139))*N($C139))))</f>
        <v/>
      </c>
      <c r="BC139" s="76">
        <f>IF($B139="",0,IF(Einstellungen!$C$10="Ja",MAX(IF(Einstellungen!$C$11="7 Tage",MAX(0,(MIN(DATE(2027,9,0),IF(Mitarbeiter!$D139="",DATE(2027,9,0),Mitarbeiter!$D139),TODAY()))-(MAX(DATE(2027,8,1),Mitarbeiter!$C139))+1),MAX(0,NETWORKDAYS(MAX(DATE(2027,8,1),Mitarbeiter!$C139),MIN(DATE(2027,9,0),IF(Mitarbeiter!$D139="",DATE(2027,9,0),Mitarbeiter!$D139),TODAY()),Einstellungen!$F$13:$F$67)))*N(Mitarbeiter!$E139)/IF(Einstellungen!$C$11="7 Tage",7,5),N('Ist-Stunden'!Y139)),MAX(IF(Einstellungen!$C$11="7 Tage",MAX(0,(MIN(DATE(2027,9,0),IF(Mitarbeiter!$D139="",DATE(2027,9,0),Mitarbeiter!$D139),TODAY()))-(MAX(DATE(2027,8,1),Mitarbeiter!$C139))+1),MAX(0,NETWORKDAYS(MAX(DATE(2027,8,1),Mitarbeiter!$C139),MIN(DATE(2027,9,0),IF(Mitarbeiter!$D139="",DATE(2027,9,0),Mitarbeiter!$D139),TODAY()),Einstellungen!$F$13:$F$67)))*N(Mitarbeiter!$E139)/IF(Einstellungen!$C$11="7 Tage",7,5),N('Ist-Stunden'!Y139)+(N(Krankheitstage!AL139)+N(Krankheitstage!AX139))*N($C139))))</f>
        <v/>
      </c>
      <c r="BD139" s="76">
        <f>IF($B139="",0,IF(Einstellungen!$C$10="Ja",MAX(IF(Einstellungen!$C$11="7 Tage",MAX(0,(MIN(DATE(2027,10,0),IF(Mitarbeiter!$D139="",DATE(2027,10,0),Mitarbeiter!$D139),TODAY()))-(MAX(DATE(2027,9,1),Mitarbeiter!$C139))+1),MAX(0,NETWORKDAYS(MAX(DATE(2027,9,1),Mitarbeiter!$C139),MIN(DATE(2027,10,0),IF(Mitarbeiter!$D139="",DATE(2027,10,0),Mitarbeiter!$D139),TODAY()),Einstellungen!$F$13:$F$67)))*N(Mitarbeiter!$E139)/IF(Einstellungen!$C$11="7 Tage",7,5),N('Ist-Stunden'!Z139)),MAX(IF(Einstellungen!$C$11="7 Tage",MAX(0,(MIN(DATE(2027,10,0),IF(Mitarbeiter!$D139="",DATE(2027,10,0),Mitarbeiter!$D139),TODAY()))-(MAX(DATE(2027,9,1),Mitarbeiter!$C139))+1),MAX(0,NETWORKDAYS(MAX(DATE(2027,9,1),Mitarbeiter!$C139),MIN(DATE(2027,10,0),IF(Mitarbeiter!$D139="",DATE(2027,10,0),Mitarbeiter!$D139),TODAY()),Einstellungen!$F$13:$F$67)))*N(Mitarbeiter!$E139)/IF(Einstellungen!$C$11="7 Tage",7,5),N('Ist-Stunden'!Z139)+(N(Krankheitstage!AM139)+N(Krankheitstage!AY139))*N($C139))))</f>
        <v/>
      </c>
      <c r="BE139" s="76">
        <f>IF($B139="",0,IF(Einstellungen!$C$10="Ja",MAX(IF(Einstellungen!$C$11="7 Tage",MAX(0,(MIN(DATE(2027,11,0),IF(Mitarbeiter!$D139="",DATE(2027,11,0),Mitarbeiter!$D139),TODAY()))-(MAX(DATE(2027,10,1),Mitarbeiter!$C139))+1),MAX(0,NETWORKDAYS(MAX(DATE(2027,10,1),Mitarbeiter!$C139),MIN(DATE(2027,11,0),IF(Mitarbeiter!$D139="",DATE(2027,11,0),Mitarbeiter!$D139),TODAY()),Einstellungen!$F$13:$F$67)))*N(Mitarbeiter!$E139)/IF(Einstellungen!$C$11="7 Tage",7,5),N('Ist-Stunden'!AA139)),MAX(IF(Einstellungen!$C$11="7 Tage",MAX(0,(MIN(DATE(2027,11,0),IF(Mitarbeiter!$D139="",DATE(2027,11,0),Mitarbeiter!$D139),TODAY()))-(MAX(DATE(2027,10,1),Mitarbeiter!$C139))+1),MAX(0,NETWORKDAYS(MAX(DATE(2027,10,1),Mitarbeiter!$C139),MIN(DATE(2027,11,0),IF(Mitarbeiter!$D139="",DATE(2027,11,0),Mitarbeiter!$D139),TODAY()),Einstellungen!$F$13:$F$67)))*N(Mitarbeiter!$E139)/IF(Einstellungen!$C$11="7 Tage",7,5),N('Ist-Stunden'!AA139)+(N(Krankheitstage!AN139)+N(Krankheitstage!AZ139))*N($C139))))</f>
        <v/>
      </c>
      <c r="BF139" s="76">
        <f>IF($B139="",0,IF(Einstellungen!$C$10="Ja",MAX(IF(Einstellungen!$C$11="7 Tage",MAX(0,(MIN(DATE(2027,12,0),IF(Mitarbeiter!$D139="",DATE(2027,12,0),Mitarbeiter!$D139),TODAY()))-(MAX(DATE(2027,11,1),Mitarbeiter!$C139))+1),MAX(0,NETWORKDAYS(MAX(DATE(2027,11,1),Mitarbeiter!$C139),MIN(DATE(2027,12,0),IF(Mitarbeiter!$D139="",DATE(2027,12,0),Mitarbeiter!$D139),TODAY()),Einstellungen!$F$13:$F$67)))*N(Mitarbeiter!$E139)/IF(Einstellungen!$C$11="7 Tage",7,5),N('Ist-Stunden'!AB139)),MAX(IF(Einstellungen!$C$11="7 Tage",MAX(0,(MIN(DATE(2027,12,0),IF(Mitarbeiter!$D139="",DATE(2027,12,0),Mitarbeiter!$D139),TODAY()))-(MAX(DATE(2027,11,1),Mitarbeiter!$C139))+1),MAX(0,NETWORKDAYS(MAX(DATE(2027,11,1),Mitarbeiter!$C139),MIN(DATE(2027,12,0),IF(Mitarbeiter!$D139="",DATE(2027,12,0),Mitarbeiter!$D139),TODAY()),Einstellungen!$F$13:$F$67)))*N(Mitarbeiter!$E139)/IF(Einstellungen!$C$11="7 Tage",7,5),N('Ist-Stunden'!AB139)+(N(Krankheitstage!AO139)+N(Krankheitstage!BA139))*N($C139))))</f>
        <v/>
      </c>
      <c r="BG139" s="76">
        <f>IF($B139="",0,IF(Einstellungen!$C$10="Ja",MAX(IF(Einstellungen!$C$11="7 Tage",MAX(0,(MIN(DATE(2027,13,0),IF(Mitarbeiter!$D139="",DATE(2027,13,0),Mitarbeiter!$D139),TODAY()))-(MAX(DATE(2027,12,1),Mitarbeiter!$C139))+1),MAX(0,NETWORKDAYS(MAX(DATE(2027,12,1),Mitarbeiter!$C139),MIN(DATE(2027,13,0),IF(Mitarbeiter!$D139="",DATE(2027,13,0),Mitarbeiter!$D139),TODAY()),Einstellungen!$F$13:$F$67)))*N(Mitarbeiter!$E139)/IF(Einstellungen!$C$11="7 Tage",7,5),N('Ist-Stunden'!AC139)),MAX(IF(Einstellungen!$C$11="7 Tage",MAX(0,(MIN(DATE(2027,13,0),IF(Mitarbeiter!$D139="",DATE(2027,13,0),Mitarbeiter!$D139),TODAY()))-(MAX(DATE(2027,12,1),Mitarbeiter!$C139))+1),MAX(0,NETWORKDAYS(MAX(DATE(2027,12,1),Mitarbeiter!$C139),MIN(DATE(2027,13,0),IF(Mitarbeiter!$D139="",DATE(2027,13,0),Mitarbeiter!$D139),TODAY()),Einstellungen!$F$13:$F$67)))*N(Mitarbeiter!$E139)/IF(Einstellungen!$C$11="7 Tage",7,5),N('Ist-Stunden'!AC139)+(N(Krankheitstage!AP139)+N(Krankheitstage!BB139))*N($C139))))</f>
        <v/>
      </c>
      <c r="BH139" s="76">
        <f>IF($B139="",0,IF(Einstellungen!$C$10="Ja",MAX(IF(Einstellungen!$C$11="7 Tage",MAX(0,(MIN(DATE(2028,2,0),IF(Mitarbeiter!$D139="",DATE(2028,2,0),Mitarbeiter!$D139),TODAY()))-(MAX(DATE(2028,1,1),Mitarbeiter!$C139))+1),MAX(0,NETWORKDAYS(MAX(DATE(2028,1,1),Mitarbeiter!$C139),MIN(DATE(2028,2,0),IF(Mitarbeiter!$D139="",DATE(2028,2,0),Mitarbeiter!$D139),TODAY()),Einstellungen!$F$13:$F$67)))*N(Mitarbeiter!$E139)/IF(Einstellungen!$C$11="7 Tage",7,5),N('Ist-Stunden'!AD139)),MAX(IF(Einstellungen!$C$11="7 Tage",MAX(0,(MIN(DATE(2028,2,0),IF(Mitarbeiter!$D139="",DATE(2028,2,0),Mitarbeiter!$D139),TODAY()))-(MAX(DATE(2028,1,1),Mitarbeiter!$C139))+1),MAX(0,NETWORKDAYS(MAX(DATE(2028,1,1),Mitarbeiter!$C139),MIN(DATE(2028,2,0),IF(Mitarbeiter!$D139="",DATE(2028,2,0),Mitarbeiter!$D139),TODAY()),Einstellungen!$F$13:$F$67)))*N(Mitarbeiter!$E139)/IF(Einstellungen!$C$11="7 Tage",7,5),N('Ist-Stunden'!AD139)+(N(Krankheitstage!BC139)+N(Krankheitstage!BO139))*N($C139))))</f>
        <v/>
      </c>
      <c r="BI139" s="76">
        <f>IF($B139="",0,IF(Einstellungen!$C$10="Ja",MAX(IF(Einstellungen!$C$11="7 Tage",MAX(0,(MIN(DATE(2028,3,0),IF(Mitarbeiter!$D139="",DATE(2028,3,0),Mitarbeiter!$D139),TODAY()))-(MAX(DATE(2028,2,1),Mitarbeiter!$C139))+1),MAX(0,NETWORKDAYS(MAX(DATE(2028,2,1),Mitarbeiter!$C139),MIN(DATE(2028,3,0),IF(Mitarbeiter!$D139="",DATE(2028,3,0),Mitarbeiter!$D139),TODAY()),Einstellungen!$F$13:$F$67)))*N(Mitarbeiter!$E139)/IF(Einstellungen!$C$11="7 Tage",7,5),N('Ist-Stunden'!AE139)),MAX(IF(Einstellungen!$C$11="7 Tage",MAX(0,(MIN(DATE(2028,3,0),IF(Mitarbeiter!$D139="",DATE(2028,3,0),Mitarbeiter!$D139),TODAY()))-(MAX(DATE(2028,2,1),Mitarbeiter!$C139))+1),MAX(0,NETWORKDAYS(MAX(DATE(2028,2,1),Mitarbeiter!$C139),MIN(DATE(2028,3,0),IF(Mitarbeiter!$D139="",DATE(2028,3,0),Mitarbeiter!$D139),TODAY()),Einstellungen!$F$13:$F$67)))*N(Mitarbeiter!$E139)/IF(Einstellungen!$C$11="7 Tage",7,5),N('Ist-Stunden'!AE139)+(N(Krankheitstage!BD139)+N(Krankheitstage!BP139))*N($C139))))</f>
        <v/>
      </c>
      <c r="BJ139" s="76">
        <f>IF($B139="",0,IF(Einstellungen!$C$10="Ja",MAX(IF(Einstellungen!$C$11="7 Tage",MAX(0,(MIN(DATE(2028,4,0),IF(Mitarbeiter!$D139="",DATE(2028,4,0),Mitarbeiter!$D139),TODAY()))-(MAX(DATE(2028,3,1),Mitarbeiter!$C139))+1),MAX(0,NETWORKDAYS(MAX(DATE(2028,3,1),Mitarbeiter!$C139),MIN(DATE(2028,4,0),IF(Mitarbeiter!$D139="",DATE(2028,4,0),Mitarbeiter!$D139),TODAY()),Einstellungen!$F$13:$F$67)))*N(Mitarbeiter!$E139)/IF(Einstellungen!$C$11="7 Tage",7,5),N('Ist-Stunden'!AF139)),MAX(IF(Einstellungen!$C$11="7 Tage",MAX(0,(MIN(DATE(2028,4,0),IF(Mitarbeiter!$D139="",DATE(2028,4,0),Mitarbeiter!$D139),TODAY()))-(MAX(DATE(2028,3,1),Mitarbeiter!$C139))+1),MAX(0,NETWORKDAYS(MAX(DATE(2028,3,1),Mitarbeiter!$C139),MIN(DATE(2028,4,0),IF(Mitarbeiter!$D139="",DATE(2028,4,0),Mitarbeiter!$D139),TODAY()),Einstellungen!$F$13:$F$67)))*N(Mitarbeiter!$E139)/IF(Einstellungen!$C$11="7 Tage",7,5),N('Ist-Stunden'!AF139)+(N(Krankheitstage!BE139)+N(Krankheitstage!BQ139))*N($C139))))</f>
        <v/>
      </c>
      <c r="BK139" s="76">
        <f>IF($B139="",0,IF(Einstellungen!$C$10="Ja",MAX(IF(Einstellungen!$C$11="7 Tage",MAX(0,(MIN(DATE(2028,5,0),IF(Mitarbeiter!$D139="",DATE(2028,5,0),Mitarbeiter!$D139),TODAY()))-(MAX(DATE(2028,4,1),Mitarbeiter!$C139))+1),MAX(0,NETWORKDAYS(MAX(DATE(2028,4,1),Mitarbeiter!$C139),MIN(DATE(2028,5,0),IF(Mitarbeiter!$D139="",DATE(2028,5,0),Mitarbeiter!$D139),TODAY()),Einstellungen!$F$13:$F$67)))*N(Mitarbeiter!$E139)/IF(Einstellungen!$C$11="7 Tage",7,5),N('Ist-Stunden'!AG139)),MAX(IF(Einstellungen!$C$11="7 Tage",MAX(0,(MIN(DATE(2028,5,0),IF(Mitarbeiter!$D139="",DATE(2028,5,0),Mitarbeiter!$D139),TODAY()))-(MAX(DATE(2028,4,1),Mitarbeiter!$C139))+1),MAX(0,NETWORKDAYS(MAX(DATE(2028,4,1),Mitarbeiter!$C139),MIN(DATE(2028,5,0),IF(Mitarbeiter!$D139="",DATE(2028,5,0),Mitarbeiter!$D139),TODAY()),Einstellungen!$F$13:$F$67)))*N(Mitarbeiter!$E139)/IF(Einstellungen!$C$11="7 Tage",7,5),N('Ist-Stunden'!AG139)+(N(Krankheitstage!BF139)+N(Krankheitstage!BR139))*N($C139))))</f>
        <v/>
      </c>
      <c r="BL139" s="76">
        <f>IF($B139="",0,IF(Einstellungen!$C$10="Ja",MAX(IF(Einstellungen!$C$11="7 Tage",MAX(0,(MIN(DATE(2028,6,0),IF(Mitarbeiter!$D139="",DATE(2028,6,0),Mitarbeiter!$D139),TODAY()))-(MAX(DATE(2028,5,1),Mitarbeiter!$C139))+1),MAX(0,NETWORKDAYS(MAX(DATE(2028,5,1),Mitarbeiter!$C139),MIN(DATE(2028,6,0),IF(Mitarbeiter!$D139="",DATE(2028,6,0),Mitarbeiter!$D139),TODAY()),Einstellungen!$F$13:$F$67)))*N(Mitarbeiter!$E139)/IF(Einstellungen!$C$11="7 Tage",7,5),N('Ist-Stunden'!AH139)),MAX(IF(Einstellungen!$C$11="7 Tage",MAX(0,(MIN(DATE(2028,6,0),IF(Mitarbeiter!$D139="",DATE(2028,6,0),Mitarbeiter!$D139),TODAY()))-(MAX(DATE(2028,5,1),Mitarbeiter!$C139))+1),MAX(0,NETWORKDAYS(MAX(DATE(2028,5,1),Mitarbeiter!$C139),MIN(DATE(2028,6,0),IF(Mitarbeiter!$D139="",DATE(2028,6,0),Mitarbeiter!$D139),TODAY()),Einstellungen!$F$13:$F$67)))*N(Mitarbeiter!$E139)/IF(Einstellungen!$C$11="7 Tage",7,5),N('Ist-Stunden'!AH139)+(N(Krankheitstage!BG139)+N(Krankheitstage!BS139))*N($C139))))</f>
        <v/>
      </c>
      <c r="BM139" s="76">
        <f>IF($B139="",0,IF(Einstellungen!$C$10="Ja",MAX(IF(Einstellungen!$C$11="7 Tage",MAX(0,(MIN(DATE(2028,7,0),IF(Mitarbeiter!$D139="",DATE(2028,7,0),Mitarbeiter!$D139),TODAY()))-(MAX(DATE(2028,6,1),Mitarbeiter!$C139))+1),MAX(0,NETWORKDAYS(MAX(DATE(2028,6,1),Mitarbeiter!$C139),MIN(DATE(2028,7,0),IF(Mitarbeiter!$D139="",DATE(2028,7,0),Mitarbeiter!$D139),TODAY()),Einstellungen!$F$13:$F$67)))*N(Mitarbeiter!$E139)/IF(Einstellungen!$C$11="7 Tage",7,5),N('Ist-Stunden'!AI139)),MAX(IF(Einstellungen!$C$11="7 Tage",MAX(0,(MIN(DATE(2028,7,0),IF(Mitarbeiter!$D139="",DATE(2028,7,0),Mitarbeiter!$D139),TODAY()))-(MAX(DATE(2028,6,1),Mitarbeiter!$C139))+1),MAX(0,NETWORKDAYS(MAX(DATE(2028,6,1),Mitarbeiter!$C139),MIN(DATE(2028,7,0),IF(Mitarbeiter!$D139="",DATE(2028,7,0),Mitarbeiter!$D139),TODAY()),Einstellungen!$F$13:$F$67)))*N(Mitarbeiter!$E139)/IF(Einstellungen!$C$11="7 Tage",7,5),N('Ist-Stunden'!AI139)+(N(Krankheitstage!BH139)+N(Krankheitstage!BT139))*N($C139))))</f>
        <v/>
      </c>
      <c r="BN139" s="76">
        <f>IF($B139="",0,IF(Einstellungen!$C$10="Ja",MAX(IF(Einstellungen!$C$11="7 Tage",MAX(0,(MIN(DATE(2028,8,0),IF(Mitarbeiter!$D139="",DATE(2028,8,0),Mitarbeiter!$D139),TODAY()))-(MAX(DATE(2028,7,1),Mitarbeiter!$C139))+1),MAX(0,NETWORKDAYS(MAX(DATE(2028,7,1),Mitarbeiter!$C139),MIN(DATE(2028,8,0),IF(Mitarbeiter!$D139="",DATE(2028,8,0),Mitarbeiter!$D139),TODAY()),Einstellungen!$F$13:$F$67)))*N(Mitarbeiter!$E139)/IF(Einstellungen!$C$11="7 Tage",7,5),N('Ist-Stunden'!AJ139)),MAX(IF(Einstellungen!$C$11="7 Tage",MAX(0,(MIN(DATE(2028,8,0),IF(Mitarbeiter!$D139="",DATE(2028,8,0),Mitarbeiter!$D139),TODAY()))-(MAX(DATE(2028,7,1),Mitarbeiter!$C139))+1),MAX(0,NETWORKDAYS(MAX(DATE(2028,7,1),Mitarbeiter!$C139),MIN(DATE(2028,8,0),IF(Mitarbeiter!$D139="",DATE(2028,8,0),Mitarbeiter!$D139),TODAY()),Einstellungen!$F$13:$F$67)))*N(Mitarbeiter!$E139)/IF(Einstellungen!$C$11="7 Tage",7,5),N('Ist-Stunden'!AJ139)+(N(Krankheitstage!BI139)+N(Krankheitstage!BU139))*N($C139))))</f>
        <v/>
      </c>
      <c r="BO139" s="76">
        <f>IF($B139="",0,IF(Einstellungen!$C$10="Ja",MAX(IF(Einstellungen!$C$11="7 Tage",MAX(0,(MIN(DATE(2028,9,0),IF(Mitarbeiter!$D139="",DATE(2028,9,0),Mitarbeiter!$D139),TODAY()))-(MAX(DATE(2028,8,1),Mitarbeiter!$C139))+1),MAX(0,NETWORKDAYS(MAX(DATE(2028,8,1),Mitarbeiter!$C139),MIN(DATE(2028,9,0),IF(Mitarbeiter!$D139="",DATE(2028,9,0),Mitarbeiter!$D139),TODAY()),Einstellungen!$F$13:$F$67)))*N(Mitarbeiter!$E139)/IF(Einstellungen!$C$11="7 Tage",7,5),N('Ist-Stunden'!AK139)),MAX(IF(Einstellungen!$C$11="7 Tage",MAX(0,(MIN(DATE(2028,9,0),IF(Mitarbeiter!$D139="",DATE(2028,9,0),Mitarbeiter!$D139),TODAY()))-(MAX(DATE(2028,8,1),Mitarbeiter!$C139))+1),MAX(0,NETWORKDAYS(MAX(DATE(2028,8,1),Mitarbeiter!$C139),MIN(DATE(2028,9,0),IF(Mitarbeiter!$D139="",DATE(2028,9,0),Mitarbeiter!$D139),TODAY()),Einstellungen!$F$13:$F$67)))*N(Mitarbeiter!$E139)/IF(Einstellungen!$C$11="7 Tage",7,5),N('Ist-Stunden'!AK139)+(N(Krankheitstage!BJ139)+N(Krankheitstage!BV139))*N($C139))))</f>
        <v/>
      </c>
      <c r="BP139" s="76">
        <f>IF($B139="",0,IF(Einstellungen!$C$10="Ja",MAX(IF(Einstellungen!$C$11="7 Tage",MAX(0,(MIN(DATE(2028,10,0),IF(Mitarbeiter!$D139="",DATE(2028,10,0),Mitarbeiter!$D139),TODAY()))-(MAX(DATE(2028,9,1),Mitarbeiter!$C139))+1),MAX(0,NETWORKDAYS(MAX(DATE(2028,9,1),Mitarbeiter!$C139),MIN(DATE(2028,10,0),IF(Mitarbeiter!$D139="",DATE(2028,10,0),Mitarbeiter!$D139),TODAY()),Einstellungen!$F$13:$F$67)))*N(Mitarbeiter!$E139)/IF(Einstellungen!$C$11="7 Tage",7,5),N('Ist-Stunden'!AL139)),MAX(IF(Einstellungen!$C$11="7 Tage",MAX(0,(MIN(DATE(2028,10,0),IF(Mitarbeiter!$D139="",DATE(2028,10,0),Mitarbeiter!$D139),TODAY()))-(MAX(DATE(2028,9,1),Mitarbeiter!$C139))+1),MAX(0,NETWORKDAYS(MAX(DATE(2028,9,1),Mitarbeiter!$C139),MIN(DATE(2028,10,0),IF(Mitarbeiter!$D139="",DATE(2028,10,0),Mitarbeiter!$D139),TODAY()),Einstellungen!$F$13:$F$67)))*N(Mitarbeiter!$E139)/IF(Einstellungen!$C$11="7 Tage",7,5),N('Ist-Stunden'!AL139)+(N(Krankheitstage!BK139)+N(Krankheitstage!BW139))*N($C139))))</f>
        <v/>
      </c>
      <c r="BQ139" s="76">
        <f>IF($B139="",0,IF(Einstellungen!$C$10="Ja",MAX(IF(Einstellungen!$C$11="7 Tage",MAX(0,(MIN(DATE(2028,11,0),IF(Mitarbeiter!$D139="",DATE(2028,11,0),Mitarbeiter!$D139),TODAY()))-(MAX(DATE(2028,10,1),Mitarbeiter!$C139))+1),MAX(0,NETWORKDAYS(MAX(DATE(2028,10,1),Mitarbeiter!$C139),MIN(DATE(2028,11,0),IF(Mitarbeiter!$D139="",DATE(2028,11,0),Mitarbeiter!$D139),TODAY()),Einstellungen!$F$13:$F$67)))*N(Mitarbeiter!$E139)/IF(Einstellungen!$C$11="7 Tage",7,5),N('Ist-Stunden'!AM139)),MAX(IF(Einstellungen!$C$11="7 Tage",MAX(0,(MIN(DATE(2028,11,0),IF(Mitarbeiter!$D139="",DATE(2028,11,0),Mitarbeiter!$D139),TODAY()))-(MAX(DATE(2028,10,1),Mitarbeiter!$C139))+1),MAX(0,NETWORKDAYS(MAX(DATE(2028,10,1),Mitarbeiter!$C139),MIN(DATE(2028,11,0),IF(Mitarbeiter!$D139="",DATE(2028,11,0),Mitarbeiter!$D139),TODAY()),Einstellungen!$F$13:$F$67)))*N(Mitarbeiter!$E139)/IF(Einstellungen!$C$11="7 Tage",7,5),N('Ist-Stunden'!AM139)+(N(Krankheitstage!BL139)+N(Krankheitstage!BX139))*N($C139))))</f>
        <v/>
      </c>
      <c r="BR139" s="76">
        <f>IF($B139="",0,IF(Einstellungen!$C$10="Ja",MAX(IF(Einstellungen!$C$11="7 Tage",MAX(0,(MIN(DATE(2028,12,0),IF(Mitarbeiter!$D139="",DATE(2028,12,0),Mitarbeiter!$D139),TODAY()))-(MAX(DATE(2028,11,1),Mitarbeiter!$C139))+1),MAX(0,NETWORKDAYS(MAX(DATE(2028,11,1),Mitarbeiter!$C139),MIN(DATE(2028,12,0),IF(Mitarbeiter!$D139="",DATE(2028,12,0),Mitarbeiter!$D139),TODAY()),Einstellungen!$F$13:$F$67)))*N(Mitarbeiter!$E139)/IF(Einstellungen!$C$11="7 Tage",7,5),N('Ist-Stunden'!AN139)),MAX(IF(Einstellungen!$C$11="7 Tage",MAX(0,(MIN(DATE(2028,12,0),IF(Mitarbeiter!$D139="",DATE(2028,12,0),Mitarbeiter!$D139),TODAY()))-(MAX(DATE(2028,11,1),Mitarbeiter!$C139))+1),MAX(0,NETWORKDAYS(MAX(DATE(2028,11,1),Mitarbeiter!$C139),MIN(DATE(2028,12,0),IF(Mitarbeiter!$D139="",DATE(2028,12,0),Mitarbeiter!$D139),TODAY()),Einstellungen!$F$13:$F$67)))*N(Mitarbeiter!$E139)/IF(Einstellungen!$C$11="7 Tage",7,5),N('Ist-Stunden'!AN139)+(N(Krankheitstage!BM139)+N(Krankheitstage!BY139))*N($C139))))</f>
        <v/>
      </c>
      <c r="BS139" s="76">
        <f>IF($B139="",0,IF(Einstellungen!$C$10="Ja",MAX(IF(Einstellungen!$C$11="7 Tage",MAX(0,(MIN(DATE(2028,13,0),IF(Mitarbeiter!$D139="",DATE(2028,13,0),Mitarbeiter!$D139),TODAY()))-(MAX(DATE(2028,12,1),Mitarbeiter!$C139))+1),MAX(0,NETWORKDAYS(MAX(DATE(2028,12,1),Mitarbeiter!$C139),MIN(DATE(2028,13,0),IF(Mitarbeiter!$D139="",DATE(2028,13,0),Mitarbeiter!$D139),TODAY()),Einstellungen!$F$13:$F$67)))*N(Mitarbeiter!$E139)/IF(Einstellungen!$C$11="7 Tage",7,5),N('Ist-Stunden'!AO139)),MAX(IF(Einstellungen!$C$11="7 Tage",MAX(0,(MIN(DATE(2028,13,0),IF(Mitarbeiter!$D139="",DATE(2028,13,0),Mitarbeiter!$D139),TODAY()))-(MAX(DATE(2028,12,1),Mitarbeiter!$C139))+1),MAX(0,NETWORKDAYS(MAX(DATE(2028,12,1),Mitarbeiter!$C139),MIN(DATE(2028,13,0),IF(Mitarbeiter!$D139="",DATE(2028,13,0),Mitarbeiter!$D139),TODAY()),Einstellungen!$F$13:$F$67)))*N(Mitarbeiter!$E139)/IF(Einstellungen!$C$11="7 Tage",7,5),N('Ist-Stunden'!AO139)+(N(Krankheitstage!BN139)+N(Krankheitstage!BZ139))*N($C139))))</f>
        <v/>
      </c>
      <c r="BT139" s="76">
        <f>IF($B139="",0,IF(Einstellungen!$C$10="Ja",MAX(IF(Einstellungen!$C$11="7 Tage",MAX(0,(MIN(DATE(2029,2,0),IF(Mitarbeiter!$D139="",DATE(2029,2,0),Mitarbeiter!$D139),TODAY()))-(MAX(DATE(2029,1,1),Mitarbeiter!$C139))+1),MAX(0,NETWORKDAYS(MAX(DATE(2029,1,1),Mitarbeiter!$C139),MIN(DATE(2029,2,0),IF(Mitarbeiter!$D139="",DATE(2029,2,0),Mitarbeiter!$D139),TODAY()),Einstellungen!$F$13:$F$67)))*N(Mitarbeiter!$E139)/IF(Einstellungen!$C$11="7 Tage",7,5),N('Ist-Stunden'!AP139)),MAX(IF(Einstellungen!$C$11="7 Tage",MAX(0,(MIN(DATE(2029,2,0),IF(Mitarbeiter!$D139="",DATE(2029,2,0),Mitarbeiter!$D139),TODAY()))-(MAX(DATE(2029,1,1),Mitarbeiter!$C139))+1),MAX(0,NETWORKDAYS(MAX(DATE(2029,1,1),Mitarbeiter!$C139),MIN(DATE(2029,2,0),IF(Mitarbeiter!$D139="",DATE(2029,2,0),Mitarbeiter!$D139),TODAY()),Einstellungen!$F$13:$F$67)))*N(Mitarbeiter!$E139)/IF(Einstellungen!$C$11="7 Tage",7,5),N('Ist-Stunden'!AP139)+(N(Krankheitstage!CA139)+N(Krankheitstage!CM139))*N($C139))))</f>
        <v/>
      </c>
      <c r="BU139" s="76">
        <f>IF($B139="",0,IF(Einstellungen!$C$10="Ja",MAX(IF(Einstellungen!$C$11="7 Tage",MAX(0,(MIN(DATE(2029,3,0),IF(Mitarbeiter!$D139="",DATE(2029,3,0),Mitarbeiter!$D139),TODAY()))-(MAX(DATE(2029,2,1),Mitarbeiter!$C139))+1),MAX(0,NETWORKDAYS(MAX(DATE(2029,2,1),Mitarbeiter!$C139),MIN(DATE(2029,3,0),IF(Mitarbeiter!$D139="",DATE(2029,3,0),Mitarbeiter!$D139),TODAY()),Einstellungen!$F$13:$F$67)))*N(Mitarbeiter!$E139)/IF(Einstellungen!$C$11="7 Tage",7,5),N('Ist-Stunden'!AQ139)),MAX(IF(Einstellungen!$C$11="7 Tage",MAX(0,(MIN(DATE(2029,3,0),IF(Mitarbeiter!$D139="",DATE(2029,3,0),Mitarbeiter!$D139),TODAY()))-(MAX(DATE(2029,2,1),Mitarbeiter!$C139))+1),MAX(0,NETWORKDAYS(MAX(DATE(2029,2,1),Mitarbeiter!$C139),MIN(DATE(2029,3,0),IF(Mitarbeiter!$D139="",DATE(2029,3,0),Mitarbeiter!$D139),TODAY()),Einstellungen!$F$13:$F$67)))*N(Mitarbeiter!$E139)/IF(Einstellungen!$C$11="7 Tage",7,5),N('Ist-Stunden'!AQ139)+(N(Krankheitstage!CB139)+N(Krankheitstage!CN139))*N($C139))))</f>
        <v/>
      </c>
      <c r="BV139" s="76">
        <f>IF($B139="",0,IF(Einstellungen!$C$10="Ja",MAX(IF(Einstellungen!$C$11="7 Tage",MAX(0,(MIN(DATE(2029,4,0),IF(Mitarbeiter!$D139="",DATE(2029,4,0),Mitarbeiter!$D139),TODAY()))-(MAX(DATE(2029,3,1),Mitarbeiter!$C139))+1),MAX(0,NETWORKDAYS(MAX(DATE(2029,3,1),Mitarbeiter!$C139),MIN(DATE(2029,4,0),IF(Mitarbeiter!$D139="",DATE(2029,4,0),Mitarbeiter!$D139),TODAY()),Einstellungen!$F$13:$F$67)))*N(Mitarbeiter!$E139)/IF(Einstellungen!$C$11="7 Tage",7,5),N('Ist-Stunden'!AR139)),MAX(IF(Einstellungen!$C$11="7 Tage",MAX(0,(MIN(DATE(2029,4,0),IF(Mitarbeiter!$D139="",DATE(2029,4,0),Mitarbeiter!$D139),TODAY()))-(MAX(DATE(2029,3,1),Mitarbeiter!$C139))+1),MAX(0,NETWORKDAYS(MAX(DATE(2029,3,1),Mitarbeiter!$C139),MIN(DATE(2029,4,0),IF(Mitarbeiter!$D139="",DATE(2029,4,0),Mitarbeiter!$D139),TODAY()),Einstellungen!$F$13:$F$67)))*N(Mitarbeiter!$E139)/IF(Einstellungen!$C$11="7 Tage",7,5),N('Ist-Stunden'!AR139)+(N(Krankheitstage!CC139)+N(Krankheitstage!CO139))*N($C139))))</f>
        <v/>
      </c>
      <c r="BW139" s="76">
        <f>IF($B139="",0,IF(Einstellungen!$C$10="Ja",MAX(IF(Einstellungen!$C$11="7 Tage",MAX(0,(MIN(DATE(2029,5,0),IF(Mitarbeiter!$D139="",DATE(2029,5,0),Mitarbeiter!$D139),TODAY()))-(MAX(DATE(2029,4,1),Mitarbeiter!$C139))+1),MAX(0,NETWORKDAYS(MAX(DATE(2029,4,1),Mitarbeiter!$C139),MIN(DATE(2029,5,0),IF(Mitarbeiter!$D139="",DATE(2029,5,0),Mitarbeiter!$D139),TODAY()),Einstellungen!$F$13:$F$67)))*N(Mitarbeiter!$E139)/IF(Einstellungen!$C$11="7 Tage",7,5),N('Ist-Stunden'!AS139)),MAX(IF(Einstellungen!$C$11="7 Tage",MAX(0,(MIN(DATE(2029,5,0),IF(Mitarbeiter!$D139="",DATE(2029,5,0),Mitarbeiter!$D139),TODAY()))-(MAX(DATE(2029,4,1),Mitarbeiter!$C139))+1),MAX(0,NETWORKDAYS(MAX(DATE(2029,4,1),Mitarbeiter!$C139),MIN(DATE(2029,5,0),IF(Mitarbeiter!$D139="",DATE(2029,5,0),Mitarbeiter!$D139),TODAY()),Einstellungen!$F$13:$F$67)))*N(Mitarbeiter!$E139)/IF(Einstellungen!$C$11="7 Tage",7,5),N('Ist-Stunden'!AS139)+(N(Krankheitstage!CD139)+N(Krankheitstage!CP139))*N($C139))))</f>
        <v/>
      </c>
      <c r="BX139" s="76">
        <f>IF($B139="",0,IF(Einstellungen!$C$10="Ja",MAX(IF(Einstellungen!$C$11="7 Tage",MAX(0,(MIN(DATE(2029,6,0),IF(Mitarbeiter!$D139="",DATE(2029,6,0),Mitarbeiter!$D139),TODAY()))-(MAX(DATE(2029,5,1),Mitarbeiter!$C139))+1),MAX(0,NETWORKDAYS(MAX(DATE(2029,5,1),Mitarbeiter!$C139),MIN(DATE(2029,6,0),IF(Mitarbeiter!$D139="",DATE(2029,6,0),Mitarbeiter!$D139),TODAY()),Einstellungen!$F$13:$F$67)))*N(Mitarbeiter!$E139)/IF(Einstellungen!$C$11="7 Tage",7,5),N('Ist-Stunden'!AT139)),MAX(IF(Einstellungen!$C$11="7 Tage",MAX(0,(MIN(DATE(2029,6,0),IF(Mitarbeiter!$D139="",DATE(2029,6,0),Mitarbeiter!$D139),TODAY()))-(MAX(DATE(2029,5,1),Mitarbeiter!$C139))+1),MAX(0,NETWORKDAYS(MAX(DATE(2029,5,1),Mitarbeiter!$C139),MIN(DATE(2029,6,0),IF(Mitarbeiter!$D139="",DATE(2029,6,0),Mitarbeiter!$D139),TODAY()),Einstellungen!$F$13:$F$67)))*N(Mitarbeiter!$E139)/IF(Einstellungen!$C$11="7 Tage",7,5),N('Ist-Stunden'!AT139)+(N(Krankheitstage!CE139)+N(Krankheitstage!CQ139))*N($C139))))</f>
        <v/>
      </c>
      <c r="BY139" s="76">
        <f>IF($B139="",0,IF(Einstellungen!$C$10="Ja",MAX(IF(Einstellungen!$C$11="7 Tage",MAX(0,(MIN(DATE(2029,7,0),IF(Mitarbeiter!$D139="",DATE(2029,7,0),Mitarbeiter!$D139),TODAY()))-(MAX(DATE(2029,6,1),Mitarbeiter!$C139))+1),MAX(0,NETWORKDAYS(MAX(DATE(2029,6,1),Mitarbeiter!$C139),MIN(DATE(2029,7,0),IF(Mitarbeiter!$D139="",DATE(2029,7,0),Mitarbeiter!$D139),TODAY()),Einstellungen!$F$13:$F$67)))*N(Mitarbeiter!$E139)/IF(Einstellungen!$C$11="7 Tage",7,5),N('Ist-Stunden'!AU139)),MAX(IF(Einstellungen!$C$11="7 Tage",MAX(0,(MIN(DATE(2029,7,0),IF(Mitarbeiter!$D139="",DATE(2029,7,0),Mitarbeiter!$D139),TODAY()))-(MAX(DATE(2029,6,1),Mitarbeiter!$C139))+1),MAX(0,NETWORKDAYS(MAX(DATE(2029,6,1),Mitarbeiter!$C139),MIN(DATE(2029,7,0),IF(Mitarbeiter!$D139="",DATE(2029,7,0),Mitarbeiter!$D139),TODAY()),Einstellungen!$F$13:$F$67)))*N(Mitarbeiter!$E139)/IF(Einstellungen!$C$11="7 Tage",7,5),N('Ist-Stunden'!AU139)+(N(Krankheitstage!CF139)+N(Krankheitstage!CR139))*N($C139))))</f>
        <v/>
      </c>
      <c r="BZ139" s="76">
        <f>IF($B139="",0,IF(Einstellungen!$C$10="Ja",MAX(IF(Einstellungen!$C$11="7 Tage",MAX(0,(MIN(DATE(2029,8,0),IF(Mitarbeiter!$D139="",DATE(2029,8,0),Mitarbeiter!$D139),TODAY()))-(MAX(DATE(2029,7,1),Mitarbeiter!$C139))+1),MAX(0,NETWORKDAYS(MAX(DATE(2029,7,1),Mitarbeiter!$C139),MIN(DATE(2029,8,0),IF(Mitarbeiter!$D139="",DATE(2029,8,0),Mitarbeiter!$D139),TODAY()),Einstellungen!$F$13:$F$67)))*N(Mitarbeiter!$E139)/IF(Einstellungen!$C$11="7 Tage",7,5),N('Ist-Stunden'!AV139)),MAX(IF(Einstellungen!$C$11="7 Tage",MAX(0,(MIN(DATE(2029,8,0),IF(Mitarbeiter!$D139="",DATE(2029,8,0),Mitarbeiter!$D139),TODAY()))-(MAX(DATE(2029,7,1),Mitarbeiter!$C139))+1),MAX(0,NETWORKDAYS(MAX(DATE(2029,7,1),Mitarbeiter!$C139),MIN(DATE(2029,8,0),IF(Mitarbeiter!$D139="",DATE(2029,8,0),Mitarbeiter!$D139),TODAY()),Einstellungen!$F$13:$F$67)))*N(Mitarbeiter!$E139)/IF(Einstellungen!$C$11="7 Tage",7,5),N('Ist-Stunden'!AV139)+(N(Krankheitstage!CG139)+N(Krankheitstage!CS139))*N($C139))))</f>
        <v/>
      </c>
      <c r="CA139" s="76">
        <f>IF($B139="",0,IF(Einstellungen!$C$10="Ja",MAX(IF(Einstellungen!$C$11="7 Tage",MAX(0,(MIN(DATE(2029,9,0),IF(Mitarbeiter!$D139="",DATE(2029,9,0),Mitarbeiter!$D139),TODAY()))-(MAX(DATE(2029,8,1),Mitarbeiter!$C139))+1),MAX(0,NETWORKDAYS(MAX(DATE(2029,8,1),Mitarbeiter!$C139),MIN(DATE(2029,9,0),IF(Mitarbeiter!$D139="",DATE(2029,9,0),Mitarbeiter!$D139),TODAY()),Einstellungen!$F$13:$F$67)))*N(Mitarbeiter!$E139)/IF(Einstellungen!$C$11="7 Tage",7,5),N('Ist-Stunden'!AW139)),MAX(IF(Einstellungen!$C$11="7 Tage",MAX(0,(MIN(DATE(2029,9,0),IF(Mitarbeiter!$D139="",DATE(2029,9,0),Mitarbeiter!$D139),TODAY()))-(MAX(DATE(2029,8,1),Mitarbeiter!$C139))+1),MAX(0,NETWORKDAYS(MAX(DATE(2029,8,1),Mitarbeiter!$C139),MIN(DATE(2029,9,0),IF(Mitarbeiter!$D139="",DATE(2029,9,0),Mitarbeiter!$D139),TODAY()),Einstellungen!$F$13:$F$67)))*N(Mitarbeiter!$E139)/IF(Einstellungen!$C$11="7 Tage",7,5),N('Ist-Stunden'!AW139)+(N(Krankheitstage!CH139)+N(Krankheitstage!CT139))*N($C139))))</f>
        <v/>
      </c>
      <c r="CB139" s="76">
        <f>IF($B139="",0,IF(Einstellungen!$C$10="Ja",MAX(IF(Einstellungen!$C$11="7 Tage",MAX(0,(MIN(DATE(2029,10,0),IF(Mitarbeiter!$D139="",DATE(2029,10,0),Mitarbeiter!$D139),TODAY()))-(MAX(DATE(2029,9,1),Mitarbeiter!$C139))+1),MAX(0,NETWORKDAYS(MAX(DATE(2029,9,1),Mitarbeiter!$C139),MIN(DATE(2029,10,0),IF(Mitarbeiter!$D139="",DATE(2029,10,0),Mitarbeiter!$D139),TODAY()),Einstellungen!$F$13:$F$67)))*N(Mitarbeiter!$E139)/IF(Einstellungen!$C$11="7 Tage",7,5),N('Ist-Stunden'!AX139)),MAX(IF(Einstellungen!$C$11="7 Tage",MAX(0,(MIN(DATE(2029,10,0),IF(Mitarbeiter!$D139="",DATE(2029,10,0),Mitarbeiter!$D139),TODAY()))-(MAX(DATE(2029,9,1),Mitarbeiter!$C139))+1),MAX(0,NETWORKDAYS(MAX(DATE(2029,9,1),Mitarbeiter!$C139),MIN(DATE(2029,10,0),IF(Mitarbeiter!$D139="",DATE(2029,10,0),Mitarbeiter!$D139),TODAY()),Einstellungen!$F$13:$F$67)))*N(Mitarbeiter!$E139)/IF(Einstellungen!$C$11="7 Tage",7,5),N('Ist-Stunden'!AX139)+(N(Krankheitstage!CI139)+N(Krankheitstage!CU139))*N($C139))))</f>
        <v/>
      </c>
      <c r="CC139" s="76">
        <f>IF($B139="",0,IF(Einstellungen!$C$10="Ja",MAX(IF(Einstellungen!$C$11="7 Tage",MAX(0,(MIN(DATE(2029,11,0),IF(Mitarbeiter!$D139="",DATE(2029,11,0),Mitarbeiter!$D139),TODAY()))-(MAX(DATE(2029,10,1),Mitarbeiter!$C139))+1),MAX(0,NETWORKDAYS(MAX(DATE(2029,10,1),Mitarbeiter!$C139),MIN(DATE(2029,11,0),IF(Mitarbeiter!$D139="",DATE(2029,11,0),Mitarbeiter!$D139),TODAY()),Einstellungen!$F$13:$F$67)))*N(Mitarbeiter!$E139)/IF(Einstellungen!$C$11="7 Tage",7,5),N('Ist-Stunden'!AY139)),MAX(IF(Einstellungen!$C$11="7 Tage",MAX(0,(MIN(DATE(2029,11,0),IF(Mitarbeiter!$D139="",DATE(2029,11,0),Mitarbeiter!$D139),TODAY()))-(MAX(DATE(2029,10,1),Mitarbeiter!$C139))+1),MAX(0,NETWORKDAYS(MAX(DATE(2029,10,1),Mitarbeiter!$C139),MIN(DATE(2029,11,0),IF(Mitarbeiter!$D139="",DATE(2029,11,0),Mitarbeiter!$D139),TODAY()),Einstellungen!$F$13:$F$67)))*N(Mitarbeiter!$E139)/IF(Einstellungen!$C$11="7 Tage",7,5),N('Ist-Stunden'!AY139)+(N(Krankheitstage!CJ139)+N(Krankheitstage!CV139))*N($C139))))</f>
        <v/>
      </c>
      <c r="CD139" s="76">
        <f>IF($B139="",0,IF(Einstellungen!$C$10="Ja",MAX(IF(Einstellungen!$C$11="7 Tage",MAX(0,(MIN(DATE(2029,12,0),IF(Mitarbeiter!$D139="",DATE(2029,12,0),Mitarbeiter!$D139),TODAY()))-(MAX(DATE(2029,11,1),Mitarbeiter!$C139))+1),MAX(0,NETWORKDAYS(MAX(DATE(2029,11,1),Mitarbeiter!$C139),MIN(DATE(2029,12,0),IF(Mitarbeiter!$D139="",DATE(2029,12,0),Mitarbeiter!$D139),TODAY()),Einstellungen!$F$13:$F$67)))*N(Mitarbeiter!$E139)/IF(Einstellungen!$C$11="7 Tage",7,5),N('Ist-Stunden'!AZ139)),MAX(IF(Einstellungen!$C$11="7 Tage",MAX(0,(MIN(DATE(2029,12,0),IF(Mitarbeiter!$D139="",DATE(2029,12,0),Mitarbeiter!$D139),TODAY()))-(MAX(DATE(2029,11,1),Mitarbeiter!$C139))+1),MAX(0,NETWORKDAYS(MAX(DATE(2029,11,1),Mitarbeiter!$C139),MIN(DATE(2029,12,0),IF(Mitarbeiter!$D139="",DATE(2029,12,0),Mitarbeiter!$D139),TODAY()),Einstellungen!$F$13:$F$67)))*N(Mitarbeiter!$E139)/IF(Einstellungen!$C$11="7 Tage",7,5),N('Ist-Stunden'!AZ139)+(N(Krankheitstage!CK139)+N(Krankheitstage!CW139))*N($C139))))</f>
        <v/>
      </c>
      <c r="CE139" s="76">
        <f>IF($B139="",0,IF(Einstellungen!$C$10="Ja",MAX(IF(Einstellungen!$C$11="7 Tage",MAX(0,(MIN(DATE(2029,13,0),IF(Mitarbeiter!$D139="",DATE(2029,13,0),Mitarbeiter!$D139),TODAY()))-(MAX(DATE(2029,12,1),Mitarbeiter!$C139))+1),MAX(0,NETWORKDAYS(MAX(DATE(2029,12,1),Mitarbeiter!$C139),MIN(DATE(2029,13,0),IF(Mitarbeiter!$D139="",DATE(2029,13,0),Mitarbeiter!$D139),TODAY()),Einstellungen!$F$13:$F$67)))*N(Mitarbeiter!$E139)/IF(Einstellungen!$C$11="7 Tage",7,5),N('Ist-Stunden'!BA139)),MAX(IF(Einstellungen!$C$11="7 Tage",MAX(0,(MIN(DATE(2029,13,0),IF(Mitarbeiter!$D139="",DATE(2029,13,0),Mitarbeiter!$D139),TODAY()))-(MAX(DATE(2029,12,1),Mitarbeiter!$C139))+1),MAX(0,NETWORKDAYS(MAX(DATE(2029,12,1),Mitarbeiter!$C139),MIN(DATE(2029,13,0),IF(Mitarbeiter!$D139="",DATE(2029,13,0),Mitarbeiter!$D139),TODAY()),Einstellungen!$F$13:$F$67)))*N(Mitarbeiter!$E139)/IF(Einstellungen!$C$11="7 Tage",7,5),N('Ist-Stunden'!BA139)+(N(Krankheitstage!CL139)+N(Krankheitstage!CX139))*N($C139))))</f>
        <v/>
      </c>
      <c r="CF139" s="76">
        <f>IF($B139="",0,IF(Einstellungen!$C$10="Ja",MAX(IF(Einstellungen!$C$11="7 Tage",MAX(0,(MIN(DATE(2030,2,0),IF(Mitarbeiter!$D139="",DATE(2030,2,0),Mitarbeiter!$D139),TODAY()))-(MAX(DATE(2030,1,1),Mitarbeiter!$C139))+1),MAX(0,NETWORKDAYS(MAX(DATE(2030,1,1),Mitarbeiter!$C139),MIN(DATE(2030,2,0),IF(Mitarbeiter!$D139="",DATE(2030,2,0),Mitarbeiter!$D139),TODAY()),Einstellungen!$F$13:$F$67)))*N(Mitarbeiter!$E139)/IF(Einstellungen!$C$11="7 Tage",7,5),N('Ist-Stunden'!BB139)),MAX(IF(Einstellungen!$C$11="7 Tage",MAX(0,(MIN(DATE(2030,2,0),IF(Mitarbeiter!$D139="",DATE(2030,2,0),Mitarbeiter!$D139),TODAY()))-(MAX(DATE(2030,1,1),Mitarbeiter!$C139))+1),MAX(0,NETWORKDAYS(MAX(DATE(2030,1,1),Mitarbeiter!$C139),MIN(DATE(2030,2,0),IF(Mitarbeiter!$D139="",DATE(2030,2,0),Mitarbeiter!$D139),TODAY()),Einstellungen!$F$13:$F$67)))*N(Mitarbeiter!$E139)/IF(Einstellungen!$C$11="7 Tage",7,5),N('Ist-Stunden'!BB139)+(N(Krankheitstage!CY139)+N(Krankheitstage!DK139))*N($C139))))</f>
        <v/>
      </c>
      <c r="CG139" s="76">
        <f>IF($B139="",0,IF(Einstellungen!$C$10="Ja",MAX(IF(Einstellungen!$C$11="7 Tage",MAX(0,(MIN(DATE(2030,3,0),IF(Mitarbeiter!$D139="",DATE(2030,3,0),Mitarbeiter!$D139),TODAY()))-(MAX(DATE(2030,2,1),Mitarbeiter!$C139))+1),MAX(0,NETWORKDAYS(MAX(DATE(2030,2,1),Mitarbeiter!$C139),MIN(DATE(2030,3,0),IF(Mitarbeiter!$D139="",DATE(2030,3,0),Mitarbeiter!$D139),TODAY()),Einstellungen!$F$13:$F$67)))*N(Mitarbeiter!$E139)/IF(Einstellungen!$C$11="7 Tage",7,5),N('Ist-Stunden'!BC139)),MAX(IF(Einstellungen!$C$11="7 Tage",MAX(0,(MIN(DATE(2030,3,0),IF(Mitarbeiter!$D139="",DATE(2030,3,0),Mitarbeiter!$D139),TODAY()))-(MAX(DATE(2030,2,1),Mitarbeiter!$C139))+1),MAX(0,NETWORKDAYS(MAX(DATE(2030,2,1),Mitarbeiter!$C139),MIN(DATE(2030,3,0),IF(Mitarbeiter!$D139="",DATE(2030,3,0),Mitarbeiter!$D139),TODAY()),Einstellungen!$F$13:$F$67)))*N(Mitarbeiter!$E139)/IF(Einstellungen!$C$11="7 Tage",7,5),N('Ist-Stunden'!BC139)+(N(Krankheitstage!CZ139)+N(Krankheitstage!DL139))*N($C139))))</f>
        <v/>
      </c>
      <c r="CH139" s="76">
        <f>IF($B139="",0,IF(Einstellungen!$C$10="Ja",MAX(IF(Einstellungen!$C$11="7 Tage",MAX(0,(MIN(DATE(2030,4,0),IF(Mitarbeiter!$D139="",DATE(2030,4,0),Mitarbeiter!$D139),TODAY()))-(MAX(DATE(2030,3,1),Mitarbeiter!$C139))+1),MAX(0,NETWORKDAYS(MAX(DATE(2030,3,1),Mitarbeiter!$C139),MIN(DATE(2030,4,0),IF(Mitarbeiter!$D139="",DATE(2030,4,0),Mitarbeiter!$D139),TODAY()),Einstellungen!$F$13:$F$67)))*N(Mitarbeiter!$E139)/IF(Einstellungen!$C$11="7 Tage",7,5),N('Ist-Stunden'!BD139)),MAX(IF(Einstellungen!$C$11="7 Tage",MAX(0,(MIN(DATE(2030,4,0),IF(Mitarbeiter!$D139="",DATE(2030,4,0),Mitarbeiter!$D139),TODAY()))-(MAX(DATE(2030,3,1),Mitarbeiter!$C139))+1),MAX(0,NETWORKDAYS(MAX(DATE(2030,3,1),Mitarbeiter!$C139),MIN(DATE(2030,4,0),IF(Mitarbeiter!$D139="",DATE(2030,4,0),Mitarbeiter!$D139),TODAY()),Einstellungen!$F$13:$F$67)))*N(Mitarbeiter!$E139)/IF(Einstellungen!$C$11="7 Tage",7,5),N('Ist-Stunden'!BD139)+(N(Krankheitstage!DA139)+N(Krankheitstage!DM139))*N($C139))))</f>
        <v/>
      </c>
      <c r="CI139" s="76">
        <f>IF($B139="",0,IF(Einstellungen!$C$10="Ja",MAX(IF(Einstellungen!$C$11="7 Tage",MAX(0,(MIN(DATE(2030,5,0),IF(Mitarbeiter!$D139="",DATE(2030,5,0),Mitarbeiter!$D139),TODAY()))-(MAX(DATE(2030,4,1),Mitarbeiter!$C139))+1),MAX(0,NETWORKDAYS(MAX(DATE(2030,4,1),Mitarbeiter!$C139),MIN(DATE(2030,5,0),IF(Mitarbeiter!$D139="",DATE(2030,5,0),Mitarbeiter!$D139),TODAY()),Einstellungen!$F$13:$F$67)))*N(Mitarbeiter!$E139)/IF(Einstellungen!$C$11="7 Tage",7,5),N('Ist-Stunden'!BE139)),MAX(IF(Einstellungen!$C$11="7 Tage",MAX(0,(MIN(DATE(2030,5,0),IF(Mitarbeiter!$D139="",DATE(2030,5,0),Mitarbeiter!$D139),TODAY()))-(MAX(DATE(2030,4,1),Mitarbeiter!$C139))+1),MAX(0,NETWORKDAYS(MAX(DATE(2030,4,1),Mitarbeiter!$C139),MIN(DATE(2030,5,0),IF(Mitarbeiter!$D139="",DATE(2030,5,0),Mitarbeiter!$D139),TODAY()),Einstellungen!$F$13:$F$67)))*N(Mitarbeiter!$E139)/IF(Einstellungen!$C$11="7 Tage",7,5),N('Ist-Stunden'!BE139)+(N(Krankheitstage!DB139)+N(Krankheitstage!DN139))*N($C139))))</f>
        <v/>
      </c>
      <c r="CJ139" s="76">
        <f>IF($B139="",0,IF(Einstellungen!$C$10="Ja",MAX(IF(Einstellungen!$C$11="7 Tage",MAX(0,(MIN(DATE(2030,6,0),IF(Mitarbeiter!$D139="",DATE(2030,6,0),Mitarbeiter!$D139),TODAY()))-(MAX(DATE(2030,5,1),Mitarbeiter!$C139))+1),MAX(0,NETWORKDAYS(MAX(DATE(2030,5,1),Mitarbeiter!$C139),MIN(DATE(2030,6,0),IF(Mitarbeiter!$D139="",DATE(2030,6,0),Mitarbeiter!$D139),TODAY()),Einstellungen!$F$13:$F$67)))*N(Mitarbeiter!$E139)/IF(Einstellungen!$C$11="7 Tage",7,5),N('Ist-Stunden'!BF139)),MAX(IF(Einstellungen!$C$11="7 Tage",MAX(0,(MIN(DATE(2030,6,0),IF(Mitarbeiter!$D139="",DATE(2030,6,0),Mitarbeiter!$D139),TODAY()))-(MAX(DATE(2030,5,1),Mitarbeiter!$C139))+1),MAX(0,NETWORKDAYS(MAX(DATE(2030,5,1),Mitarbeiter!$C139),MIN(DATE(2030,6,0),IF(Mitarbeiter!$D139="",DATE(2030,6,0),Mitarbeiter!$D139),TODAY()),Einstellungen!$F$13:$F$67)))*N(Mitarbeiter!$E139)/IF(Einstellungen!$C$11="7 Tage",7,5),N('Ist-Stunden'!BF139)+(N(Krankheitstage!DC139)+N(Krankheitstage!DO139))*N($C139))))</f>
        <v/>
      </c>
      <c r="CK139" s="76">
        <f>IF($B139="",0,IF(Einstellungen!$C$10="Ja",MAX(IF(Einstellungen!$C$11="7 Tage",MAX(0,(MIN(DATE(2030,7,0),IF(Mitarbeiter!$D139="",DATE(2030,7,0),Mitarbeiter!$D139),TODAY()))-(MAX(DATE(2030,6,1),Mitarbeiter!$C139))+1),MAX(0,NETWORKDAYS(MAX(DATE(2030,6,1),Mitarbeiter!$C139),MIN(DATE(2030,7,0),IF(Mitarbeiter!$D139="",DATE(2030,7,0),Mitarbeiter!$D139),TODAY()),Einstellungen!$F$13:$F$67)))*N(Mitarbeiter!$E139)/IF(Einstellungen!$C$11="7 Tage",7,5),N('Ist-Stunden'!BG139)),MAX(IF(Einstellungen!$C$11="7 Tage",MAX(0,(MIN(DATE(2030,7,0),IF(Mitarbeiter!$D139="",DATE(2030,7,0),Mitarbeiter!$D139),TODAY()))-(MAX(DATE(2030,6,1),Mitarbeiter!$C139))+1),MAX(0,NETWORKDAYS(MAX(DATE(2030,6,1),Mitarbeiter!$C139),MIN(DATE(2030,7,0),IF(Mitarbeiter!$D139="",DATE(2030,7,0),Mitarbeiter!$D139),TODAY()),Einstellungen!$F$13:$F$67)))*N(Mitarbeiter!$E139)/IF(Einstellungen!$C$11="7 Tage",7,5),N('Ist-Stunden'!BG139)+(N(Krankheitstage!DD139)+N(Krankheitstage!DP139))*N($C139))))</f>
        <v/>
      </c>
      <c r="CL139" s="76">
        <f>IF($B139="",0,IF(Einstellungen!$C$10="Ja",MAX(IF(Einstellungen!$C$11="7 Tage",MAX(0,(MIN(DATE(2030,8,0),IF(Mitarbeiter!$D139="",DATE(2030,8,0),Mitarbeiter!$D139),TODAY()))-(MAX(DATE(2030,7,1),Mitarbeiter!$C139))+1),MAX(0,NETWORKDAYS(MAX(DATE(2030,7,1),Mitarbeiter!$C139),MIN(DATE(2030,8,0),IF(Mitarbeiter!$D139="",DATE(2030,8,0),Mitarbeiter!$D139),TODAY()),Einstellungen!$F$13:$F$67)))*N(Mitarbeiter!$E139)/IF(Einstellungen!$C$11="7 Tage",7,5),N('Ist-Stunden'!BH139)),MAX(IF(Einstellungen!$C$11="7 Tage",MAX(0,(MIN(DATE(2030,8,0),IF(Mitarbeiter!$D139="",DATE(2030,8,0),Mitarbeiter!$D139),TODAY()))-(MAX(DATE(2030,7,1),Mitarbeiter!$C139))+1),MAX(0,NETWORKDAYS(MAX(DATE(2030,7,1),Mitarbeiter!$C139),MIN(DATE(2030,8,0),IF(Mitarbeiter!$D139="",DATE(2030,8,0),Mitarbeiter!$D139),TODAY()),Einstellungen!$F$13:$F$67)))*N(Mitarbeiter!$E139)/IF(Einstellungen!$C$11="7 Tage",7,5),N('Ist-Stunden'!BH139)+(N(Krankheitstage!DE139)+N(Krankheitstage!DQ139))*N($C139))))</f>
        <v/>
      </c>
      <c r="CM139" s="76">
        <f>IF($B139="",0,IF(Einstellungen!$C$10="Ja",MAX(IF(Einstellungen!$C$11="7 Tage",MAX(0,(MIN(DATE(2030,9,0),IF(Mitarbeiter!$D139="",DATE(2030,9,0),Mitarbeiter!$D139),TODAY()))-(MAX(DATE(2030,8,1),Mitarbeiter!$C139))+1),MAX(0,NETWORKDAYS(MAX(DATE(2030,8,1),Mitarbeiter!$C139),MIN(DATE(2030,9,0),IF(Mitarbeiter!$D139="",DATE(2030,9,0),Mitarbeiter!$D139),TODAY()),Einstellungen!$F$13:$F$67)))*N(Mitarbeiter!$E139)/IF(Einstellungen!$C$11="7 Tage",7,5),N('Ist-Stunden'!BI139)),MAX(IF(Einstellungen!$C$11="7 Tage",MAX(0,(MIN(DATE(2030,9,0),IF(Mitarbeiter!$D139="",DATE(2030,9,0),Mitarbeiter!$D139),TODAY()))-(MAX(DATE(2030,8,1),Mitarbeiter!$C139))+1),MAX(0,NETWORKDAYS(MAX(DATE(2030,8,1),Mitarbeiter!$C139),MIN(DATE(2030,9,0),IF(Mitarbeiter!$D139="",DATE(2030,9,0),Mitarbeiter!$D139),TODAY()),Einstellungen!$F$13:$F$67)))*N(Mitarbeiter!$E139)/IF(Einstellungen!$C$11="7 Tage",7,5),N('Ist-Stunden'!BI139)+(N(Krankheitstage!DF139)+N(Krankheitstage!DR139))*N($C139))))</f>
        <v/>
      </c>
      <c r="CN139" s="76">
        <f>IF($B139="",0,IF(Einstellungen!$C$10="Ja",MAX(IF(Einstellungen!$C$11="7 Tage",MAX(0,(MIN(DATE(2030,10,0),IF(Mitarbeiter!$D139="",DATE(2030,10,0),Mitarbeiter!$D139),TODAY()))-(MAX(DATE(2030,9,1),Mitarbeiter!$C139))+1),MAX(0,NETWORKDAYS(MAX(DATE(2030,9,1),Mitarbeiter!$C139),MIN(DATE(2030,10,0),IF(Mitarbeiter!$D139="",DATE(2030,10,0),Mitarbeiter!$D139),TODAY()),Einstellungen!$F$13:$F$67)))*N(Mitarbeiter!$E139)/IF(Einstellungen!$C$11="7 Tage",7,5),N('Ist-Stunden'!BJ139)),MAX(IF(Einstellungen!$C$11="7 Tage",MAX(0,(MIN(DATE(2030,10,0),IF(Mitarbeiter!$D139="",DATE(2030,10,0),Mitarbeiter!$D139),TODAY()))-(MAX(DATE(2030,9,1),Mitarbeiter!$C139))+1),MAX(0,NETWORKDAYS(MAX(DATE(2030,9,1),Mitarbeiter!$C139),MIN(DATE(2030,10,0),IF(Mitarbeiter!$D139="",DATE(2030,10,0),Mitarbeiter!$D139),TODAY()),Einstellungen!$F$13:$F$67)))*N(Mitarbeiter!$E139)/IF(Einstellungen!$C$11="7 Tage",7,5),N('Ist-Stunden'!BJ139)+(N(Krankheitstage!DG139)+N(Krankheitstage!DS139))*N($C139))))</f>
        <v/>
      </c>
      <c r="CO139" s="76">
        <f>IF($B139="",0,IF(Einstellungen!$C$10="Ja",MAX(IF(Einstellungen!$C$11="7 Tage",MAX(0,(MIN(DATE(2030,11,0),IF(Mitarbeiter!$D139="",DATE(2030,11,0),Mitarbeiter!$D139),TODAY()))-(MAX(DATE(2030,10,1),Mitarbeiter!$C139))+1),MAX(0,NETWORKDAYS(MAX(DATE(2030,10,1),Mitarbeiter!$C139),MIN(DATE(2030,11,0),IF(Mitarbeiter!$D139="",DATE(2030,11,0),Mitarbeiter!$D139),TODAY()),Einstellungen!$F$13:$F$67)))*N(Mitarbeiter!$E139)/IF(Einstellungen!$C$11="7 Tage",7,5),N('Ist-Stunden'!BK139)),MAX(IF(Einstellungen!$C$11="7 Tage",MAX(0,(MIN(DATE(2030,11,0),IF(Mitarbeiter!$D139="",DATE(2030,11,0),Mitarbeiter!$D139),TODAY()))-(MAX(DATE(2030,10,1),Mitarbeiter!$C139))+1),MAX(0,NETWORKDAYS(MAX(DATE(2030,10,1),Mitarbeiter!$C139),MIN(DATE(2030,11,0),IF(Mitarbeiter!$D139="",DATE(2030,11,0),Mitarbeiter!$D139),TODAY()),Einstellungen!$F$13:$F$67)))*N(Mitarbeiter!$E139)/IF(Einstellungen!$C$11="7 Tage",7,5),N('Ist-Stunden'!BK139)+(N(Krankheitstage!DH139)+N(Krankheitstage!DT139))*N($C139))))</f>
        <v/>
      </c>
      <c r="CP139" s="76">
        <f>IF($B139="",0,IF(Einstellungen!$C$10="Ja",MAX(IF(Einstellungen!$C$11="7 Tage",MAX(0,(MIN(DATE(2030,12,0),IF(Mitarbeiter!$D139="",DATE(2030,12,0),Mitarbeiter!$D139),TODAY()))-(MAX(DATE(2030,11,1),Mitarbeiter!$C139))+1),MAX(0,NETWORKDAYS(MAX(DATE(2030,11,1),Mitarbeiter!$C139),MIN(DATE(2030,12,0),IF(Mitarbeiter!$D139="",DATE(2030,12,0),Mitarbeiter!$D139),TODAY()),Einstellungen!$F$13:$F$67)))*N(Mitarbeiter!$E139)/IF(Einstellungen!$C$11="7 Tage",7,5),N('Ist-Stunden'!BL139)),MAX(IF(Einstellungen!$C$11="7 Tage",MAX(0,(MIN(DATE(2030,12,0),IF(Mitarbeiter!$D139="",DATE(2030,12,0),Mitarbeiter!$D139),TODAY()))-(MAX(DATE(2030,11,1),Mitarbeiter!$C139))+1),MAX(0,NETWORKDAYS(MAX(DATE(2030,11,1),Mitarbeiter!$C139),MIN(DATE(2030,12,0),IF(Mitarbeiter!$D139="",DATE(2030,12,0),Mitarbeiter!$D139),TODAY()),Einstellungen!$F$13:$F$67)))*N(Mitarbeiter!$E139)/IF(Einstellungen!$C$11="7 Tage",7,5),N('Ist-Stunden'!BL139)+(N(Krankheitstage!DI139)+N(Krankheitstage!DU139))*N($C139))))</f>
        <v/>
      </c>
      <c r="CQ139" s="76">
        <f>IF($B139="",0,IF(Einstellungen!$C$10="Ja",MAX(IF(Einstellungen!$C$11="7 Tage",MAX(0,(MIN(DATE(2030,13,0),IF(Mitarbeiter!$D139="",DATE(2030,13,0),Mitarbeiter!$D139),TODAY()))-(MAX(DATE(2030,12,1),Mitarbeiter!$C139))+1),MAX(0,NETWORKDAYS(MAX(DATE(2030,12,1),Mitarbeiter!$C139),MIN(DATE(2030,13,0),IF(Mitarbeiter!$D139="",DATE(2030,13,0),Mitarbeiter!$D139),TODAY()),Einstellungen!$F$13:$F$67)))*N(Mitarbeiter!$E139)/IF(Einstellungen!$C$11="7 Tage",7,5),N('Ist-Stunden'!BM139)),MAX(IF(Einstellungen!$C$11="7 Tage",MAX(0,(MIN(DATE(2030,13,0),IF(Mitarbeiter!$D139="",DATE(2030,13,0),Mitarbeiter!$D139),TODAY()))-(MAX(DATE(2030,12,1),Mitarbeiter!$C139))+1),MAX(0,NETWORKDAYS(MAX(DATE(2030,12,1),Mitarbeiter!$C139),MIN(DATE(2030,13,0),IF(Mitarbeiter!$D139="",DATE(2030,13,0),Mitarbeiter!$D139),TODAY()),Einstellungen!$F$13:$F$67)))*N(Mitarbeiter!$E139)/IF(Einstellungen!$C$11="7 Tage",7,5),N('Ist-Stunden'!BM139)+(N(Krankheitstage!DJ139)+N(Krankheitstage!DV139))*N($C139))))</f>
        <v/>
      </c>
    </row>
    <row r="140">
      <c r="A140" s="73">
        <f>IF(Mitarbeiter!B140="","",Mitarbeiter!A140)</f>
        <v/>
      </c>
      <c r="B140" s="6">
        <f>IF(Mitarbeiter!B140="","",Mitarbeiter!B140)</f>
        <v/>
      </c>
      <c r="C140" s="74">
        <f>IF(Mitarbeiter!B140="","",Mitarbeiter!F140)</f>
        <v/>
      </c>
      <c r="D140" s="75">
        <f>N(INDEX(Krankheitstage!$G140:$DV140,1,(Einstellungen!$C$3-2026)*24+1))</f>
        <v/>
      </c>
      <c r="E140" s="75">
        <f>N(INDEX(Krankheitstage!$G140:$DV140,1,(Einstellungen!$C$3-2026)*24+2))</f>
        <v/>
      </c>
      <c r="F140" s="75">
        <f>N(INDEX(Krankheitstage!$G140:$DV140,1,(Einstellungen!$C$3-2026)*24+3))</f>
        <v/>
      </c>
      <c r="G140" s="75">
        <f>N(INDEX(Krankheitstage!$G140:$DV140,1,(Einstellungen!$C$3-2026)*24+4))</f>
        <v/>
      </c>
      <c r="H140" s="75">
        <f>N(INDEX(Krankheitstage!$G140:$DV140,1,(Einstellungen!$C$3-2026)*24+5))</f>
        <v/>
      </c>
      <c r="I140" s="75">
        <f>N(INDEX(Krankheitstage!$G140:$DV140,1,(Einstellungen!$C$3-2026)*24+6))</f>
        <v/>
      </c>
      <c r="J140" s="75">
        <f>N(INDEX(Krankheitstage!$G140:$DV140,1,(Einstellungen!$C$3-2026)*24+7))</f>
        <v/>
      </c>
      <c r="K140" s="75">
        <f>N(INDEX(Krankheitstage!$G140:$DV140,1,(Einstellungen!$C$3-2026)*24+8))</f>
        <v/>
      </c>
      <c r="L140" s="75">
        <f>N(INDEX(Krankheitstage!$G140:$DV140,1,(Einstellungen!$C$3-2026)*24+9))</f>
        <v/>
      </c>
      <c r="M140" s="75">
        <f>N(INDEX(Krankheitstage!$G140:$DV140,1,(Einstellungen!$C$3-2026)*24+10))</f>
        <v/>
      </c>
      <c r="N140" s="75">
        <f>N(INDEX(Krankheitstage!$G140:$DV140,1,(Einstellungen!$C$3-2026)*24+11))</f>
        <v/>
      </c>
      <c r="O140" s="75">
        <f>N(INDEX(Krankheitstage!$G140:$DV140,1,(Einstellungen!$C$3-2026)*24+12))</f>
        <v/>
      </c>
      <c r="P140" s="75">
        <f>IF($B140="","",SUM(D140:O140))</f>
        <v/>
      </c>
      <c r="Q140" s="75">
        <f>N(INDEX(Krankheitstage!$G140:$DV140,1,(Einstellungen!$C$3-2026)*24+13))</f>
        <v/>
      </c>
      <c r="R140" s="75">
        <f>N(INDEX(Krankheitstage!$G140:$DV140,1,(Einstellungen!$C$3-2026)*24+14))</f>
        <v/>
      </c>
      <c r="S140" s="75">
        <f>N(INDEX(Krankheitstage!$G140:$DV140,1,(Einstellungen!$C$3-2026)*24+15))</f>
        <v/>
      </c>
      <c r="T140" s="75">
        <f>N(INDEX(Krankheitstage!$G140:$DV140,1,(Einstellungen!$C$3-2026)*24+16))</f>
        <v/>
      </c>
      <c r="U140" s="75">
        <f>N(INDEX(Krankheitstage!$G140:$DV140,1,(Einstellungen!$C$3-2026)*24+17))</f>
        <v/>
      </c>
      <c r="V140" s="75">
        <f>N(INDEX(Krankheitstage!$G140:$DV140,1,(Einstellungen!$C$3-2026)*24+18))</f>
        <v/>
      </c>
      <c r="W140" s="75">
        <f>N(INDEX(Krankheitstage!$G140:$DV140,1,(Einstellungen!$C$3-2026)*24+19))</f>
        <v/>
      </c>
      <c r="X140" s="75">
        <f>N(INDEX(Krankheitstage!$G140:$DV140,1,(Einstellungen!$C$3-2026)*24+20))</f>
        <v/>
      </c>
      <c r="Y140" s="75">
        <f>N(INDEX(Krankheitstage!$G140:$DV140,1,(Einstellungen!$C$3-2026)*24+21))</f>
        <v/>
      </c>
      <c r="Z140" s="75">
        <f>N(INDEX(Krankheitstage!$G140:$DV140,1,(Einstellungen!$C$3-2026)*24+22))</f>
        <v/>
      </c>
      <c r="AA140" s="75">
        <f>N(INDEX(Krankheitstage!$G140:$DV140,1,(Einstellungen!$C$3-2026)*24+23))</f>
        <v/>
      </c>
      <c r="AB140" s="75">
        <f>N(INDEX(Krankheitstage!$G140:$DV140,1,(Einstellungen!$C$3-2026)*24+24))</f>
        <v/>
      </c>
      <c r="AC140" s="75">
        <f>IF($B140="","",SUM(Q140:AB140))</f>
        <v/>
      </c>
      <c r="AD140" s="75">
        <f>IF($B140="","",SUM(P140,AC140))</f>
        <v/>
      </c>
      <c r="AE140" s="76">
        <f>IF($B140="","",AD140*N(C140))</f>
        <v/>
      </c>
      <c r="AF140" s="75">
        <f>IF($B140="","",Krankheitstage!E140)</f>
        <v/>
      </c>
      <c r="AG140" s="76">
        <f>IF($B140="","",AF140*N(C140))</f>
        <v/>
      </c>
      <c r="AH140" s="76">
        <f>IF($B140="","",INDEX($AJ140:$CQ140,1,(Einstellungen!$C$3-2026)*12+1)+INDEX($AJ140:$CQ140,1,(Einstellungen!$C$3-2026)*12+2)+INDEX($AJ140:$CQ140,1,(Einstellungen!$C$3-2026)*12+3)+INDEX($AJ140:$CQ140,1,(Einstellungen!$C$3-2026)*12+4)+INDEX($AJ140:$CQ140,1,(Einstellungen!$C$3-2026)*12+5)+INDEX($AJ140:$CQ140,1,(Einstellungen!$C$3-2026)*12+6)+INDEX($AJ140:$CQ140,1,(Einstellungen!$C$3-2026)*12+7)+INDEX($AJ140:$CQ140,1,(Einstellungen!$C$3-2026)*12+8)+INDEX($AJ140:$CQ140,1,(Einstellungen!$C$3-2026)*12+9)+INDEX($AJ140:$CQ140,1,(Einstellungen!$C$3-2026)*12+10)+INDEX($AJ140:$CQ140,1,(Einstellungen!$C$3-2026)*12+11)+INDEX($AJ140:$CQ140,1,(Einstellungen!$C$3-2026)*12+12))</f>
        <v/>
      </c>
      <c r="AI140" s="76">
        <f>IF($B140="","",SUM($AJ140:$CQ140))</f>
        <v/>
      </c>
      <c r="AJ140" s="76">
        <f>IF($B140="",0,IF(Einstellungen!$C$10="Ja",MAX(IF(Einstellungen!$C$11="7 Tage",MAX(0,(MIN(DATE(2026,2,0),IF(Mitarbeiter!$D140="",DATE(2026,2,0),Mitarbeiter!$D140),TODAY()))-(MAX(DATE(2026,1,1),Mitarbeiter!$C140))+1),MAX(0,NETWORKDAYS(MAX(DATE(2026,1,1),Mitarbeiter!$C140),MIN(DATE(2026,2,0),IF(Mitarbeiter!$D140="",DATE(2026,2,0),Mitarbeiter!$D140),TODAY()),Einstellungen!$F$13:$F$67)))*N(Mitarbeiter!$E140)/IF(Einstellungen!$C$11="7 Tage",7,5),N('Ist-Stunden'!F140)),MAX(IF(Einstellungen!$C$11="7 Tage",MAX(0,(MIN(DATE(2026,2,0),IF(Mitarbeiter!$D140="",DATE(2026,2,0),Mitarbeiter!$D140),TODAY()))-(MAX(DATE(2026,1,1),Mitarbeiter!$C140))+1),MAX(0,NETWORKDAYS(MAX(DATE(2026,1,1),Mitarbeiter!$C140),MIN(DATE(2026,2,0),IF(Mitarbeiter!$D140="",DATE(2026,2,0),Mitarbeiter!$D140),TODAY()),Einstellungen!$F$13:$F$67)))*N(Mitarbeiter!$E140)/IF(Einstellungen!$C$11="7 Tage",7,5),N('Ist-Stunden'!F140)+(N(Krankheitstage!G140)+N(Krankheitstage!S140))*N($C140))))</f>
        <v/>
      </c>
      <c r="AK140" s="76">
        <f>IF($B140="",0,IF(Einstellungen!$C$10="Ja",MAX(IF(Einstellungen!$C$11="7 Tage",MAX(0,(MIN(DATE(2026,3,0),IF(Mitarbeiter!$D140="",DATE(2026,3,0),Mitarbeiter!$D140),TODAY()))-(MAX(DATE(2026,2,1),Mitarbeiter!$C140))+1),MAX(0,NETWORKDAYS(MAX(DATE(2026,2,1),Mitarbeiter!$C140),MIN(DATE(2026,3,0),IF(Mitarbeiter!$D140="",DATE(2026,3,0),Mitarbeiter!$D140),TODAY()),Einstellungen!$F$13:$F$67)))*N(Mitarbeiter!$E140)/IF(Einstellungen!$C$11="7 Tage",7,5),N('Ist-Stunden'!G140)),MAX(IF(Einstellungen!$C$11="7 Tage",MAX(0,(MIN(DATE(2026,3,0),IF(Mitarbeiter!$D140="",DATE(2026,3,0),Mitarbeiter!$D140),TODAY()))-(MAX(DATE(2026,2,1),Mitarbeiter!$C140))+1),MAX(0,NETWORKDAYS(MAX(DATE(2026,2,1),Mitarbeiter!$C140),MIN(DATE(2026,3,0),IF(Mitarbeiter!$D140="",DATE(2026,3,0),Mitarbeiter!$D140),TODAY()),Einstellungen!$F$13:$F$67)))*N(Mitarbeiter!$E140)/IF(Einstellungen!$C$11="7 Tage",7,5),N('Ist-Stunden'!G140)+(N(Krankheitstage!H140)+N(Krankheitstage!T140))*N($C140))))</f>
        <v/>
      </c>
      <c r="AL140" s="76">
        <f>IF($B140="",0,IF(Einstellungen!$C$10="Ja",MAX(IF(Einstellungen!$C$11="7 Tage",MAX(0,(MIN(DATE(2026,4,0),IF(Mitarbeiter!$D140="",DATE(2026,4,0),Mitarbeiter!$D140),TODAY()))-(MAX(DATE(2026,3,1),Mitarbeiter!$C140))+1),MAX(0,NETWORKDAYS(MAX(DATE(2026,3,1),Mitarbeiter!$C140),MIN(DATE(2026,4,0),IF(Mitarbeiter!$D140="",DATE(2026,4,0),Mitarbeiter!$D140),TODAY()),Einstellungen!$F$13:$F$67)))*N(Mitarbeiter!$E140)/IF(Einstellungen!$C$11="7 Tage",7,5),N('Ist-Stunden'!H140)),MAX(IF(Einstellungen!$C$11="7 Tage",MAX(0,(MIN(DATE(2026,4,0),IF(Mitarbeiter!$D140="",DATE(2026,4,0),Mitarbeiter!$D140),TODAY()))-(MAX(DATE(2026,3,1),Mitarbeiter!$C140))+1),MAX(0,NETWORKDAYS(MAX(DATE(2026,3,1),Mitarbeiter!$C140),MIN(DATE(2026,4,0),IF(Mitarbeiter!$D140="",DATE(2026,4,0),Mitarbeiter!$D140),TODAY()),Einstellungen!$F$13:$F$67)))*N(Mitarbeiter!$E140)/IF(Einstellungen!$C$11="7 Tage",7,5),N('Ist-Stunden'!H140)+(N(Krankheitstage!I140)+N(Krankheitstage!U140))*N($C140))))</f>
        <v/>
      </c>
      <c r="AM140" s="76">
        <f>IF($B140="",0,IF(Einstellungen!$C$10="Ja",MAX(IF(Einstellungen!$C$11="7 Tage",MAX(0,(MIN(DATE(2026,5,0),IF(Mitarbeiter!$D140="",DATE(2026,5,0),Mitarbeiter!$D140),TODAY()))-(MAX(DATE(2026,4,1),Mitarbeiter!$C140))+1),MAX(0,NETWORKDAYS(MAX(DATE(2026,4,1),Mitarbeiter!$C140),MIN(DATE(2026,5,0),IF(Mitarbeiter!$D140="",DATE(2026,5,0),Mitarbeiter!$D140),TODAY()),Einstellungen!$F$13:$F$67)))*N(Mitarbeiter!$E140)/IF(Einstellungen!$C$11="7 Tage",7,5),N('Ist-Stunden'!I140)),MAX(IF(Einstellungen!$C$11="7 Tage",MAX(0,(MIN(DATE(2026,5,0),IF(Mitarbeiter!$D140="",DATE(2026,5,0),Mitarbeiter!$D140),TODAY()))-(MAX(DATE(2026,4,1),Mitarbeiter!$C140))+1),MAX(0,NETWORKDAYS(MAX(DATE(2026,4,1),Mitarbeiter!$C140),MIN(DATE(2026,5,0),IF(Mitarbeiter!$D140="",DATE(2026,5,0),Mitarbeiter!$D140),TODAY()),Einstellungen!$F$13:$F$67)))*N(Mitarbeiter!$E140)/IF(Einstellungen!$C$11="7 Tage",7,5),N('Ist-Stunden'!I140)+(N(Krankheitstage!J140)+N(Krankheitstage!V140))*N($C140))))</f>
        <v/>
      </c>
      <c r="AN140" s="76">
        <f>IF($B140="",0,IF(Einstellungen!$C$10="Ja",MAX(IF(Einstellungen!$C$11="7 Tage",MAX(0,(MIN(DATE(2026,6,0),IF(Mitarbeiter!$D140="",DATE(2026,6,0),Mitarbeiter!$D140),TODAY()))-(MAX(DATE(2026,5,1),Mitarbeiter!$C140))+1),MAX(0,NETWORKDAYS(MAX(DATE(2026,5,1),Mitarbeiter!$C140),MIN(DATE(2026,6,0),IF(Mitarbeiter!$D140="",DATE(2026,6,0),Mitarbeiter!$D140),TODAY()),Einstellungen!$F$13:$F$67)))*N(Mitarbeiter!$E140)/IF(Einstellungen!$C$11="7 Tage",7,5),N('Ist-Stunden'!J140)),MAX(IF(Einstellungen!$C$11="7 Tage",MAX(0,(MIN(DATE(2026,6,0),IF(Mitarbeiter!$D140="",DATE(2026,6,0),Mitarbeiter!$D140),TODAY()))-(MAX(DATE(2026,5,1),Mitarbeiter!$C140))+1),MAX(0,NETWORKDAYS(MAX(DATE(2026,5,1),Mitarbeiter!$C140),MIN(DATE(2026,6,0),IF(Mitarbeiter!$D140="",DATE(2026,6,0),Mitarbeiter!$D140),TODAY()),Einstellungen!$F$13:$F$67)))*N(Mitarbeiter!$E140)/IF(Einstellungen!$C$11="7 Tage",7,5),N('Ist-Stunden'!J140)+(N(Krankheitstage!K140)+N(Krankheitstage!W140))*N($C140))))</f>
        <v/>
      </c>
      <c r="AO140" s="76">
        <f>IF($B140="",0,IF(Einstellungen!$C$10="Ja",MAX(IF(Einstellungen!$C$11="7 Tage",MAX(0,(MIN(DATE(2026,7,0),IF(Mitarbeiter!$D140="",DATE(2026,7,0),Mitarbeiter!$D140),TODAY()))-(MAX(DATE(2026,6,1),Mitarbeiter!$C140))+1),MAX(0,NETWORKDAYS(MAX(DATE(2026,6,1),Mitarbeiter!$C140),MIN(DATE(2026,7,0),IF(Mitarbeiter!$D140="",DATE(2026,7,0),Mitarbeiter!$D140),TODAY()),Einstellungen!$F$13:$F$67)))*N(Mitarbeiter!$E140)/IF(Einstellungen!$C$11="7 Tage",7,5),N('Ist-Stunden'!K140)),MAX(IF(Einstellungen!$C$11="7 Tage",MAX(0,(MIN(DATE(2026,7,0),IF(Mitarbeiter!$D140="",DATE(2026,7,0),Mitarbeiter!$D140),TODAY()))-(MAX(DATE(2026,6,1),Mitarbeiter!$C140))+1),MAX(0,NETWORKDAYS(MAX(DATE(2026,6,1),Mitarbeiter!$C140),MIN(DATE(2026,7,0),IF(Mitarbeiter!$D140="",DATE(2026,7,0),Mitarbeiter!$D140),TODAY()),Einstellungen!$F$13:$F$67)))*N(Mitarbeiter!$E140)/IF(Einstellungen!$C$11="7 Tage",7,5),N('Ist-Stunden'!K140)+(N(Krankheitstage!L140)+N(Krankheitstage!X140))*N($C140))))</f>
        <v/>
      </c>
      <c r="AP140" s="76">
        <f>IF($B140="",0,IF(Einstellungen!$C$10="Ja",MAX(IF(Einstellungen!$C$11="7 Tage",MAX(0,(MIN(DATE(2026,8,0),IF(Mitarbeiter!$D140="",DATE(2026,8,0),Mitarbeiter!$D140),TODAY()))-(MAX(DATE(2026,7,1),Mitarbeiter!$C140))+1),MAX(0,NETWORKDAYS(MAX(DATE(2026,7,1),Mitarbeiter!$C140),MIN(DATE(2026,8,0),IF(Mitarbeiter!$D140="",DATE(2026,8,0),Mitarbeiter!$D140),TODAY()),Einstellungen!$F$13:$F$67)))*N(Mitarbeiter!$E140)/IF(Einstellungen!$C$11="7 Tage",7,5),N('Ist-Stunden'!L140)),MAX(IF(Einstellungen!$C$11="7 Tage",MAX(0,(MIN(DATE(2026,8,0),IF(Mitarbeiter!$D140="",DATE(2026,8,0),Mitarbeiter!$D140),TODAY()))-(MAX(DATE(2026,7,1),Mitarbeiter!$C140))+1),MAX(0,NETWORKDAYS(MAX(DATE(2026,7,1),Mitarbeiter!$C140),MIN(DATE(2026,8,0),IF(Mitarbeiter!$D140="",DATE(2026,8,0),Mitarbeiter!$D140),TODAY()),Einstellungen!$F$13:$F$67)))*N(Mitarbeiter!$E140)/IF(Einstellungen!$C$11="7 Tage",7,5),N('Ist-Stunden'!L140)+(N(Krankheitstage!M140)+N(Krankheitstage!Y140))*N($C140))))</f>
        <v/>
      </c>
      <c r="AQ140" s="76">
        <f>IF($B140="",0,IF(Einstellungen!$C$10="Ja",MAX(IF(Einstellungen!$C$11="7 Tage",MAX(0,(MIN(DATE(2026,9,0),IF(Mitarbeiter!$D140="",DATE(2026,9,0),Mitarbeiter!$D140),TODAY()))-(MAX(DATE(2026,8,1),Mitarbeiter!$C140))+1),MAX(0,NETWORKDAYS(MAX(DATE(2026,8,1),Mitarbeiter!$C140),MIN(DATE(2026,9,0),IF(Mitarbeiter!$D140="",DATE(2026,9,0),Mitarbeiter!$D140),TODAY()),Einstellungen!$F$13:$F$67)))*N(Mitarbeiter!$E140)/IF(Einstellungen!$C$11="7 Tage",7,5),N('Ist-Stunden'!M140)),MAX(IF(Einstellungen!$C$11="7 Tage",MAX(0,(MIN(DATE(2026,9,0),IF(Mitarbeiter!$D140="",DATE(2026,9,0),Mitarbeiter!$D140),TODAY()))-(MAX(DATE(2026,8,1),Mitarbeiter!$C140))+1),MAX(0,NETWORKDAYS(MAX(DATE(2026,8,1),Mitarbeiter!$C140),MIN(DATE(2026,9,0),IF(Mitarbeiter!$D140="",DATE(2026,9,0),Mitarbeiter!$D140),TODAY()),Einstellungen!$F$13:$F$67)))*N(Mitarbeiter!$E140)/IF(Einstellungen!$C$11="7 Tage",7,5),N('Ist-Stunden'!M140)+(N(Krankheitstage!N140)+N(Krankheitstage!Z140))*N($C140))))</f>
        <v/>
      </c>
      <c r="AR140" s="76">
        <f>IF($B140="",0,IF(Einstellungen!$C$10="Ja",MAX(IF(Einstellungen!$C$11="7 Tage",MAX(0,(MIN(DATE(2026,10,0),IF(Mitarbeiter!$D140="",DATE(2026,10,0),Mitarbeiter!$D140),TODAY()))-(MAX(DATE(2026,9,1),Mitarbeiter!$C140))+1),MAX(0,NETWORKDAYS(MAX(DATE(2026,9,1),Mitarbeiter!$C140),MIN(DATE(2026,10,0),IF(Mitarbeiter!$D140="",DATE(2026,10,0),Mitarbeiter!$D140),TODAY()),Einstellungen!$F$13:$F$67)))*N(Mitarbeiter!$E140)/IF(Einstellungen!$C$11="7 Tage",7,5),N('Ist-Stunden'!N140)),MAX(IF(Einstellungen!$C$11="7 Tage",MAX(0,(MIN(DATE(2026,10,0),IF(Mitarbeiter!$D140="",DATE(2026,10,0),Mitarbeiter!$D140),TODAY()))-(MAX(DATE(2026,9,1),Mitarbeiter!$C140))+1),MAX(0,NETWORKDAYS(MAX(DATE(2026,9,1),Mitarbeiter!$C140),MIN(DATE(2026,10,0),IF(Mitarbeiter!$D140="",DATE(2026,10,0),Mitarbeiter!$D140),TODAY()),Einstellungen!$F$13:$F$67)))*N(Mitarbeiter!$E140)/IF(Einstellungen!$C$11="7 Tage",7,5),N('Ist-Stunden'!N140)+(N(Krankheitstage!O140)+N(Krankheitstage!AA140))*N($C140))))</f>
        <v/>
      </c>
      <c r="AS140" s="76">
        <f>IF($B140="",0,IF(Einstellungen!$C$10="Ja",MAX(IF(Einstellungen!$C$11="7 Tage",MAX(0,(MIN(DATE(2026,11,0),IF(Mitarbeiter!$D140="",DATE(2026,11,0),Mitarbeiter!$D140),TODAY()))-(MAX(DATE(2026,10,1),Mitarbeiter!$C140))+1),MAX(0,NETWORKDAYS(MAX(DATE(2026,10,1),Mitarbeiter!$C140),MIN(DATE(2026,11,0),IF(Mitarbeiter!$D140="",DATE(2026,11,0),Mitarbeiter!$D140),TODAY()),Einstellungen!$F$13:$F$67)))*N(Mitarbeiter!$E140)/IF(Einstellungen!$C$11="7 Tage",7,5),N('Ist-Stunden'!O140)),MAX(IF(Einstellungen!$C$11="7 Tage",MAX(0,(MIN(DATE(2026,11,0),IF(Mitarbeiter!$D140="",DATE(2026,11,0),Mitarbeiter!$D140),TODAY()))-(MAX(DATE(2026,10,1),Mitarbeiter!$C140))+1),MAX(0,NETWORKDAYS(MAX(DATE(2026,10,1),Mitarbeiter!$C140),MIN(DATE(2026,11,0),IF(Mitarbeiter!$D140="",DATE(2026,11,0),Mitarbeiter!$D140),TODAY()),Einstellungen!$F$13:$F$67)))*N(Mitarbeiter!$E140)/IF(Einstellungen!$C$11="7 Tage",7,5),N('Ist-Stunden'!O140)+(N(Krankheitstage!P140)+N(Krankheitstage!AB140))*N($C140))))</f>
        <v/>
      </c>
      <c r="AT140" s="76">
        <f>IF($B140="",0,IF(Einstellungen!$C$10="Ja",MAX(IF(Einstellungen!$C$11="7 Tage",MAX(0,(MIN(DATE(2026,12,0),IF(Mitarbeiter!$D140="",DATE(2026,12,0),Mitarbeiter!$D140),TODAY()))-(MAX(DATE(2026,11,1),Mitarbeiter!$C140))+1),MAX(0,NETWORKDAYS(MAX(DATE(2026,11,1),Mitarbeiter!$C140),MIN(DATE(2026,12,0),IF(Mitarbeiter!$D140="",DATE(2026,12,0),Mitarbeiter!$D140),TODAY()),Einstellungen!$F$13:$F$67)))*N(Mitarbeiter!$E140)/IF(Einstellungen!$C$11="7 Tage",7,5),N('Ist-Stunden'!P140)),MAX(IF(Einstellungen!$C$11="7 Tage",MAX(0,(MIN(DATE(2026,12,0),IF(Mitarbeiter!$D140="",DATE(2026,12,0),Mitarbeiter!$D140),TODAY()))-(MAX(DATE(2026,11,1),Mitarbeiter!$C140))+1),MAX(0,NETWORKDAYS(MAX(DATE(2026,11,1),Mitarbeiter!$C140),MIN(DATE(2026,12,0),IF(Mitarbeiter!$D140="",DATE(2026,12,0),Mitarbeiter!$D140),TODAY()),Einstellungen!$F$13:$F$67)))*N(Mitarbeiter!$E140)/IF(Einstellungen!$C$11="7 Tage",7,5),N('Ist-Stunden'!P140)+(N(Krankheitstage!Q140)+N(Krankheitstage!AC140))*N($C140))))</f>
        <v/>
      </c>
      <c r="AU140" s="76">
        <f>IF($B140="",0,IF(Einstellungen!$C$10="Ja",MAX(IF(Einstellungen!$C$11="7 Tage",MAX(0,(MIN(DATE(2026,13,0),IF(Mitarbeiter!$D140="",DATE(2026,13,0),Mitarbeiter!$D140),TODAY()))-(MAX(DATE(2026,12,1),Mitarbeiter!$C140))+1),MAX(0,NETWORKDAYS(MAX(DATE(2026,12,1),Mitarbeiter!$C140),MIN(DATE(2026,13,0),IF(Mitarbeiter!$D140="",DATE(2026,13,0),Mitarbeiter!$D140),TODAY()),Einstellungen!$F$13:$F$67)))*N(Mitarbeiter!$E140)/IF(Einstellungen!$C$11="7 Tage",7,5),N('Ist-Stunden'!Q140)),MAX(IF(Einstellungen!$C$11="7 Tage",MAX(0,(MIN(DATE(2026,13,0),IF(Mitarbeiter!$D140="",DATE(2026,13,0),Mitarbeiter!$D140),TODAY()))-(MAX(DATE(2026,12,1),Mitarbeiter!$C140))+1),MAX(0,NETWORKDAYS(MAX(DATE(2026,12,1),Mitarbeiter!$C140),MIN(DATE(2026,13,0),IF(Mitarbeiter!$D140="",DATE(2026,13,0),Mitarbeiter!$D140),TODAY()),Einstellungen!$F$13:$F$67)))*N(Mitarbeiter!$E140)/IF(Einstellungen!$C$11="7 Tage",7,5),N('Ist-Stunden'!Q140)+(N(Krankheitstage!R140)+N(Krankheitstage!AD140))*N($C140))))</f>
        <v/>
      </c>
      <c r="AV140" s="76">
        <f>IF($B140="",0,IF(Einstellungen!$C$10="Ja",MAX(IF(Einstellungen!$C$11="7 Tage",MAX(0,(MIN(DATE(2027,2,0),IF(Mitarbeiter!$D140="",DATE(2027,2,0),Mitarbeiter!$D140),TODAY()))-(MAX(DATE(2027,1,1),Mitarbeiter!$C140))+1),MAX(0,NETWORKDAYS(MAX(DATE(2027,1,1),Mitarbeiter!$C140),MIN(DATE(2027,2,0),IF(Mitarbeiter!$D140="",DATE(2027,2,0),Mitarbeiter!$D140),TODAY()),Einstellungen!$F$13:$F$67)))*N(Mitarbeiter!$E140)/IF(Einstellungen!$C$11="7 Tage",7,5),N('Ist-Stunden'!R140)),MAX(IF(Einstellungen!$C$11="7 Tage",MAX(0,(MIN(DATE(2027,2,0),IF(Mitarbeiter!$D140="",DATE(2027,2,0),Mitarbeiter!$D140),TODAY()))-(MAX(DATE(2027,1,1),Mitarbeiter!$C140))+1),MAX(0,NETWORKDAYS(MAX(DATE(2027,1,1),Mitarbeiter!$C140),MIN(DATE(2027,2,0),IF(Mitarbeiter!$D140="",DATE(2027,2,0),Mitarbeiter!$D140),TODAY()),Einstellungen!$F$13:$F$67)))*N(Mitarbeiter!$E140)/IF(Einstellungen!$C$11="7 Tage",7,5),N('Ist-Stunden'!R140)+(N(Krankheitstage!AE140)+N(Krankheitstage!AQ140))*N($C140))))</f>
        <v/>
      </c>
      <c r="AW140" s="76">
        <f>IF($B140="",0,IF(Einstellungen!$C$10="Ja",MAX(IF(Einstellungen!$C$11="7 Tage",MAX(0,(MIN(DATE(2027,3,0),IF(Mitarbeiter!$D140="",DATE(2027,3,0),Mitarbeiter!$D140),TODAY()))-(MAX(DATE(2027,2,1),Mitarbeiter!$C140))+1),MAX(0,NETWORKDAYS(MAX(DATE(2027,2,1),Mitarbeiter!$C140),MIN(DATE(2027,3,0),IF(Mitarbeiter!$D140="",DATE(2027,3,0),Mitarbeiter!$D140),TODAY()),Einstellungen!$F$13:$F$67)))*N(Mitarbeiter!$E140)/IF(Einstellungen!$C$11="7 Tage",7,5),N('Ist-Stunden'!S140)),MAX(IF(Einstellungen!$C$11="7 Tage",MAX(0,(MIN(DATE(2027,3,0),IF(Mitarbeiter!$D140="",DATE(2027,3,0),Mitarbeiter!$D140),TODAY()))-(MAX(DATE(2027,2,1),Mitarbeiter!$C140))+1),MAX(0,NETWORKDAYS(MAX(DATE(2027,2,1),Mitarbeiter!$C140),MIN(DATE(2027,3,0),IF(Mitarbeiter!$D140="",DATE(2027,3,0),Mitarbeiter!$D140),TODAY()),Einstellungen!$F$13:$F$67)))*N(Mitarbeiter!$E140)/IF(Einstellungen!$C$11="7 Tage",7,5),N('Ist-Stunden'!S140)+(N(Krankheitstage!AF140)+N(Krankheitstage!AR140))*N($C140))))</f>
        <v/>
      </c>
      <c r="AX140" s="76">
        <f>IF($B140="",0,IF(Einstellungen!$C$10="Ja",MAX(IF(Einstellungen!$C$11="7 Tage",MAX(0,(MIN(DATE(2027,4,0),IF(Mitarbeiter!$D140="",DATE(2027,4,0),Mitarbeiter!$D140),TODAY()))-(MAX(DATE(2027,3,1),Mitarbeiter!$C140))+1),MAX(0,NETWORKDAYS(MAX(DATE(2027,3,1),Mitarbeiter!$C140),MIN(DATE(2027,4,0),IF(Mitarbeiter!$D140="",DATE(2027,4,0),Mitarbeiter!$D140),TODAY()),Einstellungen!$F$13:$F$67)))*N(Mitarbeiter!$E140)/IF(Einstellungen!$C$11="7 Tage",7,5),N('Ist-Stunden'!T140)),MAX(IF(Einstellungen!$C$11="7 Tage",MAX(0,(MIN(DATE(2027,4,0),IF(Mitarbeiter!$D140="",DATE(2027,4,0),Mitarbeiter!$D140),TODAY()))-(MAX(DATE(2027,3,1),Mitarbeiter!$C140))+1),MAX(0,NETWORKDAYS(MAX(DATE(2027,3,1),Mitarbeiter!$C140),MIN(DATE(2027,4,0),IF(Mitarbeiter!$D140="",DATE(2027,4,0),Mitarbeiter!$D140),TODAY()),Einstellungen!$F$13:$F$67)))*N(Mitarbeiter!$E140)/IF(Einstellungen!$C$11="7 Tage",7,5),N('Ist-Stunden'!T140)+(N(Krankheitstage!AG140)+N(Krankheitstage!AS140))*N($C140))))</f>
        <v/>
      </c>
      <c r="AY140" s="76">
        <f>IF($B140="",0,IF(Einstellungen!$C$10="Ja",MAX(IF(Einstellungen!$C$11="7 Tage",MAX(0,(MIN(DATE(2027,5,0),IF(Mitarbeiter!$D140="",DATE(2027,5,0),Mitarbeiter!$D140),TODAY()))-(MAX(DATE(2027,4,1),Mitarbeiter!$C140))+1),MAX(0,NETWORKDAYS(MAX(DATE(2027,4,1),Mitarbeiter!$C140),MIN(DATE(2027,5,0),IF(Mitarbeiter!$D140="",DATE(2027,5,0),Mitarbeiter!$D140),TODAY()),Einstellungen!$F$13:$F$67)))*N(Mitarbeiter!$E140)/IF(Einstellungen!$C$11="7 Tage",7,5),N('Ist-Stunden'!U140)),MAX(IF(Einstellungen!$C$11="7 Tage",MAX(0,(MIN(DATE(2027,5,0),IF(Mitarbeiter!$D140="",DATE(2027,5,0),Mitarbeiter!$D140),TODAY()))-(MAX(DATE(2027,4,1),Mitarbeiter!$C140))+1),MAX(0,NETWORKDAYS(MAX(DATE(2027,4,1),Mitarbeiter!$C140),MIN(DATE(2027,5,0),IF(Mitarbeiter!$D140="",DATE(2027,5,0),Mitarbeiter!$D140),TODAY()),Einstellungen!$F$13:$F$67)))*N(Mitarbeiter!$E140)/IF(Einstellungen!$C$11="7 Tage",7,5),N('Ist-Stunden'!U140)+(N(Krankheitstage!AH140)+N(Krankheitstage!AT140))*N($C140))))</f>
        <v/>
      </c>
      <c r="AZ140" s="76">
        <f>IF($B140="",0,IF(Einstellungen!$C$10="Ja",MAX(IF(Einstellungen!$C$11="7 Tage",MAX(0,(MIN(DATE(2027,6,0),IF(Mitarbeiter!$D140="",DATE(2027,6,0),Mitarbeiter!$D140),TODAY()))-(MAX(DATE(2027,5,1),Mitarbeiter!$C140))+1),MAX(0,NETWORKDAYS(MAX(DATE(2027,5,1),Mitarbeiter!$C140),MIN(DATE(2027,6,0),IF(Mitarbeiter!$D140="",DATE(2027,6,0),Mitarbeiter!$D140),TODAY()),Einstellungen!$F$13:$F$67)))*N(Mitarbeiter!$E140)/IF(Einstellungen!$C$11="7 Tage",7,5),N('Ist-Stunden'!V140)),MAX(IF(Einstellungen!$C$11="7 Tage",MAX(0,(MIN(DATE(2027,6,0),IF(Mitarbeiter!$D140="",DATE(2027,6,0),Mitarbeiter!$D140),TODAY()))-(MAX(DATE(2027,5,1),Mitarbeiter!$C140))+1),MAX(0,NETWORKDAYS(MAX(DATE(2027,5,1),Mitarbeiter!$C140),MIN(DATE(2027,6,0),IF(Mitarbeiter!$D140="",DATE(2027,6,0),Mitarbeiter!$D140),TODAY()),Einstellungen!$F$13:$F$67)))*N(Mitarbeiter!$E140)/IF(Einstellungen!$C$11="7 Tage",7,5),N('Ist-Stunden'!V140)+(N(Krankheitstage!AI140)+N(Krankheitstage!AU140))*N($C140))))</f>
        <v/>
      </c>
      <c r="BA140" s="76">
        <f>IF($B140="",0,IF(Einstellungen!$C$10="Ja",MAX(IF(Einstellungen!$C$11="7 Tage",MAX(0,(MIN(DATE(2027,7,0),IF(Mitarbeiter!$D140="",DATE(2027,7,0),Mitarbeiter!$D140),TODAY()))-(MAX(DATE(2027,6,1),Mitarbeiter!$C140))+1),MAX(0,NETWORKDAYS(MAX(DATE(2027,6,1),Mitarbeiter!$C140),MIN(DATE(2027,7,0),IF(Mitarbeiter!$D140="",DATE(2027,7,0),Mitarbeiter!$D140),TODAY()),Einstellungen!$F$13:$F$67)))*N(Mitarbeiter!$E140)/IF(Einstellungen!$C$11="7 Tage",7,5),N('Ist-Stunden'!W140)),MAX(IF(Einstellungen!$C$11="7 Tage",MAX(0,(MIN(DATE(2027,7,0),IF(Mitarbeiter!$D140="",DATE(2027,7,0),Mitarbeiter!$D140),TODAY()))-(MAX(DATE(2027,6,1),Mitarbeiter!$C140))+1),MAX(0,NETWORKDAYS(MAX(DATE(2027,6,1),Mitarbeiter!$C140),MIN(DATE(2027,7,0),IF(Mitarbeiter!$D140="",DATE(2027,7,0),Mitarbeiter!$D140),TODAY()),Einstellungen!$F$13:$F$67)))*N(Mitarbeiter!$E140)/IF(Einstellungen!$C$11="7 Tage",7,5),N('Ist-Stunden'!W140)+(N(Krankheitstage!AJ140)+N(Krankheitstage!AV140))*N($C140))))</f>
        <v/>
      </c>
      <c r="BB140" s="76">
        <f>IF($B140="",0,IF(Einstellungen!$C$10="Ja",MAX(IF(Einstellungen!$C$11="7 Tage",MAX(0,(MIN(DATE(2027,8,0),IF(Mitarbeiter!$D140="",DATE(2027,8,0),Mitarbeiter!$D140),TODAY()))-(MAX(DATE(2027,7,1),Mitarbeiter!$C140))+1),MAX(0,NETWORKDAYS(MAX(DATE(2027,7,1),Mitarbeiter!$C140),MIN(DATE(2027,8,0),IF(Mitarbeiter!$D140="",DATE(2027,8,0),Mitarbeiter!$D140),TODAY()),Einstellungen!$F$13:$F$67)))*N(Mitarbeiter!$E140)/IF(Einstellungen!$C$11="7 Tage",7,5),N('Ist-Stunden'!X140)),MAX(IF(Einstellungen!$C$11="7 Tage",MAX(0,(MIN(DATE(2027,8,0),IF(Mitarbeiter!$D140="",DATE(2027,8,0),Mitarbeiter!$D140),TODAY()))-(MAX(DATE(2027,7,1),Mitarbeiter!$C140))+1),MAX(0,NETWORKDAYS(MAX(DATE(2027,7,1),Mitarbeiter!$C140),MIN(DATE(2027,8,0),IF(Mitarbeiter!$D140="",DATE(2027,8,0),Mitarbeiter!$D140),TODAY()),Einstellungen!$F$13:$F$67)))*N(Mitarbeiter!$E140)/IF(Einstellungen!$C$11="7 Tage",7,5),N('Ist-Stunden'!X140)+(N(Krankheitstage!AK140)+N(Krankheitstage!AW140))*N($C140))))</f>
        <v/>
      </c>
      <c r="BC140" s="76">
        <f>IF($B140="",0,IF(Einstellungen!$C$10="Ja",MAX(IF(Einstellungen!$C$11="7 Tage",MAX(0,(MIN(DATE(2027,9,0),IF(Mitarbeiter!$D140="",DATE(2027,9,0),Mitarbeiter!$D140),TODAY()))-(MAX(DATE(2027,8,1),Mitarbeiter!$C140))+1),MAX(0,NETWORKDAYS(MAX(DATE(2027,8,1),Mitarbeiter!$C140),MIN(DATE(2027,9,0),IF(Mitarbeiter!$D140="",DATE(2027,9,0),Mitarbeiter!$D140),TODAY()),Einstellungen!$F$13:$F$67)))*N(Mitarbeiter!$E140)/IF(Einstellungen!$C$11="7 Tage",7,5),N('Ist-Stunden'!Y140)),MAX(IF(Einstellungen!$C$11="7 Tage",MAX(0,(MIN(DATE(2027,9,0),IF(Mitarbeiter!$D140="",DATE(2027,9,0),Mitarbeiter!$D140),TODAY()))-(MAX(DATE(2027,8,1),Mitarbeiter!$C140))+1),MAX(0,NETWORKDAYS(MAX(DATE(2027,8,1),Mitarbeiter!$C140),MIN(DATE(2027,9,0),IF(Mitarbeiter!$D140="",DATE(2027,9,0),Mitarbeiter!$D140),TODAY()),Einstellungen!$F$13:$F$67)))*N(Mitarbeiter!$E140)/IF(Einstellungen!$C$11="7 Tage",7,5),N('Ist-Stunden'!Y140)+(N(Krankheitstage!AL140)+N(Krankheitstage!AX140))*N($C140))))</f>
        <v/>
      </c>
      <c r="BD140" s="76">
        <f>IF($B140="",0,IF(Einstellungen!$C$10="Ja",MAX(IF(Einstellungen!$C$11="7 Tage",MAX(0,(MIN(DATE(2027,10,0),IF(Mitarbeiter!$D140="",DATE(2027,10,0),Mitarbeiter!$D140),TODAY()))-(MAX(DATE(2027,9,1),Mitarbeiter!$C140))+1),MAX(0,NETWORKDAYS(MAX(DATE(2027,9,1),Mitarbeiter!$C140),MIN(DATE(2027,10,0),IF(Mitarbeiter!$D140="",DATE(2027,10,0),Mitarbeiter!$D140),TODAY()),Einstellungen!$F$13:$F$67)))*N(Mitarbeiter!$E140)/IF(Einstellungen!$C$11="7 Tage",7,5),N('Ist-Stunden'!Z140)),MAX(IF(Einstellungen!$C$11="7 Tage",MAX(0,(MIN(DATE(2027,10,0),IF(Mitarbeiter!$D140="",DATE(2027,10,0),Mitarbeiter!$D140),TODAY()))-(MAX(DATE(2027,9,1),Mitarbeiter!$C140))+1),MAX(0,NETWORKDAYS(MAX(DATE(2027,9,1),Mitarbeiter!$C140),MIN(DATE(2027,10,0),IF(Mitarbeiter!$D140="",DATE(2027,10,0),Mitarbeiter!$D140),TODAY()),Einstellungen!$F$13:$F$67)))*N(Mitarbeiter!$E140)/IF(Einstellungen!$C$11="7 Tage",7,5),N('Ist-Stunden'!Z140)+(N(Krankheitstage!AM140)+N(Krankheitstage!AY140))*N($C140))))</f>
        <v/>
      </c>
      <c r="BE140" s="76">
        <f>IF($B140="",0,IF(Einstellungen!$C$10="Ja",MAX(IF(Einstellungen!$C$11="7 Tage",MAX(0,(MIN(DATE(2027,11,0),IF(Mitarbeiter!$D140="",DATE(2027,11,0),Mitarbeiter!$D140),TODAY()))-(MAX(DATE(2027,10,1),Mitarbeiter!$C140))+1),MAX(0,NETWORKDAYS(MAX(DATE(2027,10,1),Mitarbeiter!$C140),MIN(DATE(2027,11,0),IF(Mitarbeiter!$D140="",DATE(2027,11,0),Mitarbeiter!$D140),TODAY()),Einstellungen!$F$13:$F$67)))*N(Mitarbeiter!$E140)/IF(Einstellungen!$C$11="7 Tage",7,5),N('Ist-Stunden'!AA140)),MAX(IF(Einstellungen!$C$11="7 Tage",MAX(0,(MIN(DATE(2027,11,0),IF(Mitarbeiter!$D140="",DATE(2027,11,0),Mitarbeiter!$D140),TODAY()))-(MAX(DATE(2027,10,1),Mitarbeiter!$C140))+1),MAX(0,NETWORKDAYS(MAX(DATE(2027,10,1),Mitarbeiter!$C140),MIN(DATE(2027,11,0),IF(Mitarbeiter!$D140="",DATE(2027,11,0),Mitarbeiter!$D140),TODAY()),Einstellungen!$F$13:$F$67)))*N(Mitarbeiter!$E140)/IF(Einstellungen!$C$11="7 Tage",7,5),N('Ist-Stunden'!AA140)+(N(Krankheitstage!AN140)+N(Krankheitstage!AZ140))*N($C140))))</f>
        <v/>
      </c>
      <c r="BF140" s="76">
        <f>IF($B140="",0,IF(Einstellungen!$C$10="Ja",MAX(IF(Einstellungen!$C$11="7 Tage",MAX(0,(MIN(DATE(2027,12,0),IF(Mitarbeiter!$D140="",DATE(2027,12,0),Mitarbeiter!$D140),TODAY()))-(MAX(DATE(2027,11,1),Mitarbeiter!$C140))+1),MAX(0,NETWORKDAYS(MAX(DATE(2027,11,1),Mitarbeiter!$C140),MIN(DATE(2027,12,0),IF(Mitarbeiter!$D140="",DATE(2027,12,0),Mitarbeiter!$D140),TODAY()),Einstellungen!$F$13:$F$67)))*N(Mitarbeiter!$E140)/IF(Einstellungen!$C$11="7 Tage",7,5),N('Ist-Stunden'!AB140)),MAX(IF(Einstellungen!$C$11="7 Tage",MAX(0,(MIN(DATE(2027,12,0),IF(Mitarbeiter!$D140="",DATE(2027,12,0),Mitarbeiter!$D140),TODAY()))-(MAX(DATE(2027,11,1),Mitarbeiter!$C140))+1),MAX(0,NETWORKDAYS(MAX(DATE(2027,11,1),Mitarbeiter!$C140),MIN(DATE(2027,12,0),IF(Mitarbeiter!$D140="",DATE(2027,12,0),Mitarbeiter!$D140),TODAY()),Einstellungen!$F$13:$F$67)))*N(Mitarbeiter!$E140)/IF(Einstellungen!$C$11="7 Tage",7,5),N('Ist-Stunden'!AB140)+(N(Krankheitstage!AO140)+N(Krankheitstage!BA140))*N($C140))))</f>
        <v/>
      </c>
      <c r="BG140" s="76">
        <f>IF($B140="",0,IF(Einstellungen!$C$10="Ja",MAX(IF(Einstellungen!$C$11="7 Tage",MAX(0,(MIN(DATE(2027,13,0),IF(Mitarbeiter!$D140="",DATE(2027,13,0),Mitarbeiter!$D140),TODAY()))-(MAX(DATE(2027,12,1),Mitarbeiter!$C140))+1),MAX(0,NETWORKDAYS(MAX(DATE(2027,12,1),Mitarbeiter!$C140),MIN(DATE(2027,13,0),IF(Mitarbeiter!$D140="",DATE(2027,13,0),Mitarbeiter!$D140),TODAY()),Einstellungen!$F$13:$F$67)))*N(Mitarbeiter!$E140)/IF(Einstellungen!$C$11="7 Tage",7,5),N('Ist-Stunden'!AC140)),MAX(IF(Einstellungen!$C$11="7 Tage",MAX(0,(MIN(DATE(2027,13,0),IF(Mitarbeiter!$D140="",DATE(2027,13,0),Mitarbeiter!$D140),TODAY()))-(MAX(DATE(2027,12,1),Mitarbeiter!$C140))+1),MAX(0,NETWORKDAYS(MAX(DATE(2027,12,1),Mitarbeiter!$C140),MIN(DATE(2027,13,0),IF(Mitarbeiter!$D140="",DATE(2027,13,0),Mitarbeiter!$D140),TODAY()),Einstellungen!$F$13:$F$67)))*N(Mitarbeiter!$E140)/IF(Einstellungen!$C$11="7 Tage",7,5),N('Ist-Stunden'!AC140)+(N(Krankheitstage!AP140)+N(Krankheitstage!BB140))*N($C140))))</f>
        <v/>
      </c>
      <c r="BH140" s="76">
        <f>IF($B140="",0,IF(Einstellungen!$C$10="Ja",MAX(IF(Einstellungen!$C$11="7 Tage",MAX(0,(MIN(DATE(2028,2,0),IF(Mitarbeiter!$D140="",DATE(2028,2,0),Mitarbeiter!$D140),TODAY()))-(MAX(DATE(2028,1,1),Mitarbeiter!$C140))+1),MAX(0,NETWORKDAYS(MAX(DATE(2028,1,1),Mitarbeiter!$C140),MIN(DATE(2028,2,0),IF(Mitarbeiter!$D140="",DATE(2028,2,0),Mitarbeiter!$D140),TODAY()),Einstellungen!$F$13:$F$67)))*N(Mitarbeiter!$E140)/IF(Einstellungen!$C$11="7 Tage",7,5),N('Ist-Stunden'!AD140)),MAX(IF(Einstellungen!$C$11="7 Tage",MAX(0,(MIN(DATE(2028,2,0),IF(Mitarbeiter!$D140="",DATE(2028,2,0),Mitarbeiter!$D140),TODAY()))-(MAX(DATE(2028,1,1),Mitarbeiter!$C140))+1),MAX(0,NETWORKDAYS(MAX(DATE(2028,1,1),Mitarbeiter!$C140),MIN(DATE(2028,2,0),IF(Mitarbeiter!$D140="",DATE(2028,2,0),Mitarbeiter!$D140),TODAY()),Einstellungen!$F$13:$F$67)))*N(Mitarbeiter!$E140)/IF(Einstellungen!$C$11="7 Tage",7,5),N('Ist-Stunden'!AD140)+(N(Krankheitstage!BC140)+N(Krankheitstage!BO140))*N($C140))))</f>
        <v/>
      </c>
      <c r="BI140" s="76">
        <f>IF($B140="",0,IF(Einstellungen!$C$10="Ja",MAX(IF(Einstellungen!$C$11="7 Tage",MAX(0,(MIN(DATE(2028,3,0),IF(Mitarbeiter!$D140="",DATE(2028,3,0),Mitarbeiter!$D140),TODAY()))-(MAX(DATE(2028,2,1),Mitarbeiter!$C140))+1),MAX(0,NETWORKDAYS(MAX(DATE(2028,2,1),Mitarbeiter!$C140),MIN(DATE(2028,3,0),IF(Mitarbeiter!$D140="",DATE(2028,3,0),Mitarbeiter!$D140),TODAY()),Einstellungen!$F$13:$F$67)))*N(Mitarbeiter!$E140)/IF(Einstellungen!$C$11="7 Tage",7,5),N('Ist-Stunden'!AE140)),MAX(IF(Einstellungen!$C$11="7 Tage",MAX(0,(MIN(DATE(2028,3,0),IF(Mitarbeiter!$D140="",DATE(2028,3,0),Mitarbeiter!$D140),TODAY()))-(MAX(DATE(2028,2,1),Mitarbeiter!$C140))+1),MAX(0,NETWORKDAYS(MAX(DATE(2028,2,1),Mitarbeiter!$C140),MIN(DATE(2028,3,0),IF(Mitarbeiter!$D140="",DATE(2028,3,0),Mitarbeiter!$D140),TODAY()),Einstellungen!$F$13:$F$67)))*N(Mitarbeiter!$E140)/IF(Einstellungen!$C$11="7 Tage",7,5),N('Ist-Stunden'!AE140)+(N(Krankheitstage!BD140)+N(Krankheitstage!BP140))*N($C140))))</f>
        <v/>
      </c>
      <c r="BJ140" s="76">
        <f>IF($B140="",0,IF(Einstellungen!$C$10="Ja",MAX(IF(Einstellungen!$C$11="7 Tage",MAX(0,(MIN(DATE(2028,4,0),IF(Mitarbeiter!$D140="",DATE(2028,4,0),Mitarbeiter!$D140),TODAY()))-(MAX(DATE(2028,3,1),Mitarbeiter!$C140))+1),MAX(0,NETWORKDAYS(MAX(DATE(2028,3,1),Mitarbeiter!$C140),MIN(DATE(2028,4,0),IF(Mitarbeiter!$D140="",DATE(2028,4,0),Mitarbeiter!$D140),TODAY()),Einstellungen!$F$13:$F$67)))*N(Mitarbeiter!$E140)/IF(Einstellungen!$C$11="7 Tage",7,5),N('Ist-Stunden'!AF140)),MAX(IF(Einstellungen!$C$11="7 Tage",MAX(0,(MIN(DATE(2028,4,0),IF(Mitarbeiter!$D140="",DATE(2028,4,0),Mitarbeiter!$D140),TODAY()))-(MAX(DATE(2028,3,1),Mitarbeiter!$C140))+1),MAX(0,NETWORKDAYS(MAX(DATE(2028,3,1),Mitarbeiter!$C140),MIN(DATE(2028,4,0),IF(Mitarbeiter!$D140="",DATE(2028,4,0),Mitarbeiter!$D140),TODAY()),Einstellungen!$F$13:$F$67)))*N(Mitarbeiter!$E140)/IF(Einstellungen!$C$11="7 Tage",7,5),N('Ist-Stunden'!AF140)+(N(Krankheitstage!BE140)+N(Krankheitstage!BQ140))*N($C140))))</f>
        <v/>
      </c>
      <c r="BK140" s="76">
        <f>IF($B140="",0,IF(Einstellungen!$C$10="Ja",MAX(IF(Einstellungen!$C$11="7 Tage",MAX(0,(MIN(DATE(2028,5,0),IF(Mitarbeiter!$D140="",DATE(2028,5,0),Mitarbeiter!$D140),TODAY()))-(MAX(DATE(2028,4,1),Mitarbeiter!$C140))+1),MAX(0,NETWORKDAYS(MAX(DATE(2028,4,1),Mitarbeiter!$C140),MIN(DATE(2028,5,0),IF(Mitarbeiter!$D140="",DATE(2028,5,0),Mitarbeiter!$D140),TODAY()),Einstellungen!$F$13:$F$67)))*N(Mitarbeiter!$E140)/IF(Einstellungen!$C$11="7 Tage",7,5),N('Ist-Stunden'!AG140)),MAX(IF(Einstellungen!$C$11="7 Tage",MAX(0,(MIN(DATE(2028,5,0),IF(Mitarbeiter!$D140="",DATE(2028,5,0),Mitarbeiter!$D140),TODAY()))-(MAX(DATE(2028,4,1),Mitarbeiter!$C140))+1),MAX(0,NETWORKDAYS(MAX(DATE(2028,4,1),Mitarbeiter!$C140),MIN(DATE(2028,5,0),IF(Mitarbeiter!$D140="",DATE(2028,5,0),Mitarbeiter!$D140),TODAY()),Einstellungen!$F$13:$F$67)))*N(Mitarbeiter!$E140)/IF(Einstellungen!$C$11="7 Tage",7,5),N('Ist-Stunden'!AG140)+(N(Krankheitstage!BF140)+N(Krankheitstage!BR140))*N($C140))))</f>
        <v/>
      </c>
      <c r="BL140" s="76">
        <f>IF($B140="",0,IF(Einstellungen!$C$10="Ja",MAX(IF(Einstellungen!$C$11="7 Tage",MAX(0,(MIN(DATE(2028,6,0),IF(Mitarbeiter!$D140="",DATE(2028,6,0),Mitarbeiter!$D140),TODAY()))-(MAX(DATE(2028,5,1),Mitarbeiter!$C140))+1),MAX(0,NETWORKDAYS(MAX(DATE(2028,5,1),Mitarbeiter!$C140),MIN(DATE(2028,6,0),IF(Mitarbeiter!$D140="",DATE(2028,6,0),Mitarbeiter!$D140),TODAY()),Einstellungen!$F$13:$F$67)))*N(Mitarbeiter!$E140)/IF(Einstellungen!$C$11="7 Tage",7,5),N('Ist-Stunden'!AH140)),MAX(IF(Einstellungen!$C$11="7 Tage",MAX(0,(MIN(DATE(2028,6,0),IF(Mitarbeiter!$D140="",DATE(2028,6,0),Mitarbeiter!$D140),TODAY()))-(MAX(DATE(2028,5,1),Mitarbeiter!$C140))+1),MAX(0,NETWORKDAYS(MAX(DATE(2028,5,1),Mitarbeiter!$C140),MIN(DATE(2028,6,0),IF(Mitarbeiter!$D140="",DATE(2028,6,0),Mitarbeiter!$D140),TODAY()),Einstellungen!$F$13:$F$67)))*N(Mitarbeiter!$E140)/IF(Einstellungen!$C$11="7 Tage",7,5),N('Ist-Stunden'!AH140)+(N(Krankheitstage!BG140)+N(Krankheitstage!BS140))*N($C140))))</f>
        <v/>
      </c>
      <c r="BM140" s="76">
        <f>IF($B140="",0,IF(Einstellungen!$C$10="Ja",MAX(IF(Einstellungen!$C$11="7 Tage",MAX(0,(MIN(DATE(2028,7,0),IF(Mitarbeiter!$D140="",DATE(2028,7,0),Mitarbeiter!$D140),TODAY()))-(MAX(DATE(2028,6,1),Mitarbeiter!$C140))+1),MAX(0,NETWORKDAYS(MAX(DATE(2028,6,1),Mitarbeiter!$C140),MIN(DATE(2028,7,0),IF(Mitarbeiter!$D140="",DATE(2028,7,0),Mitarbeiter!$D140),TODAY()),Einstellungen!$F$13:$F$67)))*N(Mitarbeiter!$E140)/IF(Einstellungen!$C$11="7 Tage",7,5),N('Ist-Stunden'!AI140)),MAX(IF(Einstellungen!$C$11="7 Tage",MAX(0,(MIN(DATE(2028,7,0),IF(Mitarbeiter!$D140="",DATE(2028,7,0),Mitarbeiter!$D140),TODAY()))-(MAX(DATE(2028,6,1),Mitarbeiter!$C140))+1),MAX(0,NETWORKDAYS(MAX(DATE(2028,6,1),Mitarbeiter!$C140),MIN(DATE(2028,7,0),IF(Mitarbeiter!$D140="",DATE(2028,7,0),Mitarbeiter!$D140),TODAY()),Einstellungen!$F$13:$F$67)))*N(Mitarbeiter!$E140)/IF(Einstellungen!$C$11="7 Tage",7,5),N('Ist-Stunden'!AI140)+(N(Krankheitstage!BH140)+N(Krankheitstage!BT140))*N($C140))))</f>
        <v/>
      </c>
      <c r="BN140" s="76">
        <f>IF($B140="",0,IF(Einstellungen!$C$10="Ja",MAX(IF(Einstellungen!$C$11="7 Tage",MAX(0,(MIN(DATE(2028,8,0),IF(Mitarbeiter!$D140="",DATE(2028,8,0),Mitarbeiter!$D140),TODAY()))-(MAX(DATE(2028,7,1),Mitarbeiter!$C140))+1),MAX(0,NETWORKDAYS(MAX(DATE(2028,7,1),Mitarbeiter!$C140),MIN(DATE(2028,8,0),IF(Mitarbeiter!$D140="",DATE(2028,8,0),Mitarbeiter!$D140),TODAY()),Einstellungen!$F$13:$F$67)))*N(Mitarbeiter!$E140)/IF(Einstellungen!$C$11="7 Tage",7,5),N('Ist-Stunden'!AJ140)),MAX(IF(Einstellungen!$C$11="7 Tage",MAX(0,(MIN(DATE(2028,8,0),IF(Mitarbeiter!$D140="",DATE(2028,8,0),Mitarbeiter!$D140),TODAY()))-(MAX(DATE(2028,7,1),Mitarbeiter!$C140))+1),MAX(0,NETWORKDAYS(MAX(DATE(2028,7,1),Mitarbeiter!$C140),MIN(DATE(2028,8,0),IF(Mitarbeiter!$D140="",DATE(2028,8,0),Mitarbeiter!$D140),TODAY()),Einstellungen!$F$13:$F$67)))*N(Mitarbeiter!$E140)/IF(Einstellungen!$C$11="7 Tage",7,5),N('Ist-Stunden'!AJ140)+(N(Krankheitstage!BI140)+N(Krankheitstage!BU140))*N($C140))))</f>
        <v/>
      </c>
      <c r="BO140" s="76">
        <f>IF($B140="",0,IF(Einstellungen!$C$10="Ja",MAX(IF(Einstellungen!$C$11="7 Tage",MAX(0,(MIN(DATE(2028,9,0),IF(Mitarbeiter!$D140="",DATE(2028,9,0),Mitarbeiter!$D140),TODAY()))-(MAX(DATE(2028,8,1),Mitarbeiter!$C140))+1),MAX(0,NETWORKDAYS(MAX(DATE(2028,8,1),Mitarbeiter!$C140),MIN(DATE(2028,9,0),IF(Mitarbeiter!$D140="",DATE(2028,9,0),Mitarbeiter!$D140),TODAY()),Einstellungen!$F$13:$F$67)))*N(Mitarbeiter!$E140)/IF(Einstellungen!$C$11="7 Tage",7,5),N('Ist-Stunden'!AK140)),MAX(IF(Einstellungen!$C$11="7 Tage",MAX(0,(MIN(DATE(2028,9,0),IF(Mitarbeiter!$D140="",DATE(2028,9,0),Mitarbeiter!$D140),TODAY()))-(MAX(DATE(2028,8,1),Mitarbeiter!$C140))+1),MAX(0,NETWORKDAYS(MAX(DATE(2028,8,1),Mitarbeiter!$C140),MIN(DATE(2028,9,0),IF(Mitarbeiter!$D140="",DATE(2028,9,0),Mitarbeiter!$D140),TODAY()),Einstellungen!$F$13:$F$67)))*N(Mitarbeiter!$E140)/IF(Einstellungen!$C$11="7 Tage",7,5),N('Ist-Stunden'!AK140)+(N(Krankheitstage!BJ140)+N(Krankheitstage!BV140))*N($C140))))</f>
        <v/>
      </c>
      <c r="BP140" s="76">
        <f>IF($B140="",0,IF(Einstellungen!$C$10="Ja",MAX(IF(Einstellungen!$C$11="7 Tage",MAX(0,(MIN(DATE(2028,10,0),IF(Mitarbeiter!$D140="",DATE(2028,10,0),Mitarbeiter!$D140),TODAY()))-(MAX(DATE(2028,9,1),Mitarbeiter!$C140))+1),MAX(0,NETWORKDAYS(MAX(DATE(2028,9,1),Mitarbeiter!$C140),MIN(DATE(2028,10,0),IF(Mitarbeiter!$D140="",DATE(2028,10,0),Mitarbeiter!$D140),TODAY()),Einstellungen!$F$13:$F$67)))*N(Mitarbeiter!$E140)/IF(Einstellungen!$C$11="7 Tage",7,5),N('Ist-Stunden'!AL140)),MAX(IF(Einstellungen!$C$11="7 Tage",MAX(0,(MIN(DATE(2028,10,0),IF(Mitarbeiter!$D140="",DATE(2028,10,0),Mitarbeiter!$D140),TODAY()))-(MAX(DATE(2028,9,1),Mitarbeiter!$C140))+1),MAX(0,NETWORKDAYS(MAX(DATE(2028,9,1),Mitarbeiter!$C140),MIN(DATE(2028,10,0),IF(Mitarbeiter!$D140="",DATE(2028,10,0),Mitarbeiter!$D140),TODAY()),Einstellungen!$F$13:$F$67)))*N(Mitarbeiter!$E140)/IF(Einstellungen!$C$11="7 Tage",7,5),N('Ist-Stunden'!AL140)+(N(Krankheitstage!BK140)+N(Krankheitstage!BW140))*N($C140))))</f>
        <v/>
      </c>
      <c r="BQ140" s="76">
        <f>IF($B140="",0,IF(Einstellungen!$C$10="Ja",MAX(IF(Einstellungen!$C$11="7 Tage",MAX(0,(MIN(DATE(2028,11,0),IF(Mitarbeiter!$D140="",DATE(2028,11,0),Mitarbeiter!$D140),TODAY()))-(MAX(DATE(2028,10,1),Mitarbeiter!$C140))+1),MAX(0,NETWORKDAYS(MAX(DATE(2028,10,1),Mitarbeiter!$C140),MIN(DATE(2028,11,0),IF(Mitarbeiter!$D140="",DATE(2028,11,0),Mitarbeiter!$D140),TODAY()),Einstellungen!$F$13:$F$67)))*N(Mitarbeiter!$E140)/IF(Einstellungen!$C$11="7 Tage",7,5),N('Ist-Stunden'!AM140)),MAX(IF(Einstellungen!$C$11="7 Tage",MAX(0,(MIN(DATE(2028,11,0),IF(Mitarbeiter!$D140="",DATE(2028,11,0),Mitarbeiter!$D140),TODAY()))-(MAX(DATE(2028,10,1),Mitarbeiter!$C140))+1),MAX(0,NETWORKDAYS(MAX(DATE(2028,10,1),Mitarbeiter!$C140),MIN(DATE(2028,11,0),IF(Mitarbeiter!$D140="",DATE(2028,11,0),Mitarbeiter!$D140),TODAY()),Einstellungen!$F$13:$F$67)))*N(Mitarbeiter!$E140)/IF(Einstellungen!$C$11="7 Tage",7,5),N('Ist-Stunden'!AM140)+(N(Krankheitstage!BL140)+N(Krankheitstage!BX140))*N($C140))))</f>
        <v/>
      </c>
      <c r="BR140" s="76">
        <f>IF($B140="",0,IF(Einstellungen!$C$10="Ja",MAX(IF(Einstellungen!$C$11="7 Tage",MAX(0,(MIN(DATE(2028,12,0),IF(Mitarbeiter!$D140="",DATE(2028,12,0),Mitarbeiter!$D140),TODAY()))-(MAX(DATE(2028,11,1),Mitarbeiter!$C140))+1),MAX(0,NETWORKDAYS(MAX(DATE(2028,11,1),Mitarbeiter!$C140),MIN(DATE(2028,12,0),IF(Mitarbeiter!$D140="",DATE(2028,12,0),Mitarbeiter!$D140),TODAY()),Einstellungen!$F$13:$F$67)))*N(Mitarbeiter!$E140)/IF(Einstellungen!$C$11="7 Tage",7,5),N('Ist-Stunden'!AN140)),MAX(IF(Einstellungen!$C$11="7 Tage",MAX(0,(MIN(DATE(2028,12,0),IF(Mitarbeiter!$D140="",DATE(2028,12,0),Mitarbeiter!$D140),TODAY()))-(MAX(DATE(2028,11,1),Mitarbeiter!$C140))+1),MAX(0,NETWORKDAYS(MAX(DATE(2028,11,1),Mitarbeiter!$C140),MIN(DATE(2028,12,0),IF(Mitarbeiter!$D140="",DATE(2028,12,0),Mitarbeiter!$D140),TODAY()),Einstellungen!$F$13:$F$67)))*N(Mitarbeiter!$E140)/IF(Einstellungen!$C$11="7 Tage",7,5),N('Ist-Stunden'!AN140)+(N(Krankheitstage!BM140)+N(Krankheitstage!BY140))*N($C140))))</f>
        <v/>
      </c>
      <c r="BS140" s="76">
        <f>IF($B140="",0,IF(Einstellungen!$C$10="Ja",MAX(IF(Einstellungen!$C$11="7 Tage",MAX(0,(MIN(DATE(2028,13,0),IF(Mitarbeiter!$D140="",DATE(2028,13,0),Mitarbeiter!$D140),TODAY()))-(MAX(DATE(2028,12,1),Mitarbeiter!$C140))+1),MAX(0,NETWORKDAYS(MAX(DATE(2028,12,1),Mitarbeiter!$C140),MIN(DATE(2028,13,0),IF(Mitarbeiter!$D140="",DATE(2028,13,0),Mitarbeiter!$D140),TODAY()),Einstellungen!$F$13:$F$67)))*N(Mitarbeiter!$E140)/IF(Einstellungen!$C$11="7 Tage",7,5),N('Ist-Stunden'!AO140)),MAX(IF(Einstellungen!$C$11="7 Tage",MAX(0,(MIN(DATE(2028,13,0),IF(Mitarbeiter!$D140="",DATE(2028,13,0),Mitarbeiter!$D140),TODAY()))-(MAX(DATE(2028,12,1),Mitarbeiter!$C140))+1),MAX(0,NETWORKDAYS(MAX(DATE(2028,12,1),Mitarbeiter!$C140),MIN(DATE(2028,13,0),IF(Mitarbeiter!$D140="",DATE(2028,13,0),Mitarbeiter!$D140),TODAY()),Einstellungen!$F$13:$F$67)))*N(Mitarbeiter!$E140)/IF(Einstellungen!$C$11="7 Tage",7,5),N('Ist-Stunden'!AO140)+(N(Krankheitstage!BN140)+N(Krankheitstage!BZ140))*N($C140))))</f>
        <v/>
      </c>
      <c r="BT140" s="76">
        <f>IF($B140="",0,IF(Einstellungen!$C$10="Ja",MAX(IF(Einstellungen!$C$11="7 Tage",MAX(0,(MIN(DATE(2029,2,0),IF(Mitarbeiter!$D140="",DATE(2029,2,0),Mitarbeiter!$D140),TODAY()))-(MAX(DATE(2029,1,1),Mitarbeiter!$C140))+1),MAX(0,NETWORKDAYS(MAX(DATE(2029,1,1),Mitarbeiter!$C140),MIN(DATE(2029,2,0),IF(Mitarbeiter!$D140="",DATE(2029,2,0),Mitarbeiter!$D140),TODAY()),Einstellungen!$F$13:$F$67)))*N(Mitarbeiter!$E140)/IF(Einstellungen!$C$11="7 Tage",7,5),N('Ist-Stunden'!AP140)),MAX(IF(Einstellungen!$C$11="7 Tage",MAX(0,(MIN(DATE(2029,2,0),IF(Mitarbeiter!$D140="",DATE(2029,2,0),Mitarbeiter!$D140),TODAY()))-(MAX(DATE(2029,1,1),Mitarbeiter!$C140))+1),MAX(0,NETWORKDAYS(MAX(DATE(2029,1,1),Mitarbeiter!$C140),MIN(DATE(2029,2,0),IF(Mitarbeiter!$D140="",DATE(2029,2,0),Mitarbeiter!$D140),TODAY()),Einstellungen!$F$13:$F$67)))*N(Mitarbeiter!$E140)/IF(Einstellungen!$C$11="7 Tage",7,5),N('Ist-Stunden'!AP140)+(N(Krankheitstage!CA140)+N(Krankheitstage!CM140))*N($C140))))</f>
        <v/>
      </c>
      <c r="BU140" s="76">
        <f>IF($B140="",0,IF(Einstellungen!$C$10="Ja",MAX(IF(Einstellungen!$C$11="7 Tage",MAX(0,(MIN(DATE(2029,3,0),IF(Mitarbeiter!$D140="",DATE(2029,3,0),Mitarbeiter!$D140),TODAY()))-(MAX(DATE(2029,2,1),Mitarbeiter!$C140))+1),MAX(0,NETWORKDAYS(MAX(DATE(2029,2,1),Mitarbeiter!$C140),MIN(DATE(2029,3,0),IF(Mitarbeiter!$D140="",DATE(2029,3,0),Mitarbeiter!$D140),TODAY()),Einstellungen!$F$13:$F$67)))*N(Mitarbeiter!$E140)/IF(Einstellungen!$C$11="7 Tage",7,5),N('Ist-Stunden'!AQ140)),MAX(IF(Einstellungen!$C$11="7 Tage",MAX(0,(MIN(DATE(2029,3,0),IF(Mitarbeiter!$D140="",DATE(2029,3,0),Mitarbeiter!$D140),TODAY()))-(MAX(DATE(2029,2,1),Mitarbeiter!$C140))+1),MAX(0,NETWORKDAYS(MAX(DATE(2029,2,1),Mitarbeiter!$C140),MIN(DATE(2029,3,0),IF(Mitarbeiter!$D140="",DATE(2029,3,0),Mitarbeiter!$D140),TODAY()),Einstellungen!$F$13:$F$67)))*N(Mitarbeiter!$E140)/IF(Einstellungen!$C$11="7 Tage",7,5),N('Ist-Stunden'!AQ140)+(N(Krankheitstage!CB140)+N(Krankheitstage!CN140))*N($C140))))</f>
        <v/>
      </c>
      <c r="BV140" s="76">
        <f>IF($B140="",0,IF(Einstellungen!$C$10="Ja",MAX(IF(Einstellungen!$C$11="7 Tage",MAX(0,(MIN(DATE(2029,4,0),IF(Mitarbeiter!$D140="",DATE(2029,4,0),Mitarbeiter!$D140),TODAY()))-(MAX(DATE(2029,3,1),Mitarbeiter!$C140))+1),MAX(0,NETWORKDAYS(MAX(DATE(2029,3,1),Mitarbeiter!$C140),MIN(DATE(2029,4,0),IF(Mitarbeiter!$D140="",DATE(2029,4,0),Mitarbeiter!$D140),TODAY()),Einstellungen!$F$13:$F$67)))*N(Mitarbeiter!$E140)/IF(Einstellungen!$C$11="7 Tage",7,5),N('Ist-Stunden'!AR140)),MAX(IF(Einstellungen!$C$11="7 Tage",MAX(0,(MIN(DATE(2029,4,0),IF(Mitarbeiter!$D140="",DATE(2029,4,0),Mitarbeiter!$D140),TODAY()))-(MAX(DATE(2029,3,1),Mitarbeiter!$C140))+1),MAX(0,NETWORKDAYS(MAX(DATE(2029,3,1),Mitarbeiter!$C140),MIN(DATE(2029,4,0),IF(Mitarbeiter!$D140="",DATE(2029,4,0),Mitarbeiter!$D140),TODAY()),Einstellungen!$F$13:$F$67)))*N(Mitarbeiter!$E140)/IF(Einstellungen!$C$11="7 Tage",7,5),N('Ist-Stunden'!AR140)+(N(Krankheitstage!CC140)+N(Krankheitstage!CO140))*N($C140))))</f>
        <v/>
      </c>
      <c r="BW140" s="76">
        <f>IF($B140="",0,IF(Einstellungen!$C$10="Ja",MAX(IF(Einstellungen!$C$11="7 Tage",MAX(0,(MIN(DATE(2029,5,0),IF(Mitarbeiter!$D140="",DATE(2029,5,0),Mitarbeiter!$D140),TODAY()))-(MAX(DATE(2029,4,1),Mitarbeiter!$C140))+1),MAX(0,NETWORKDAYS(MAX(DATE(2029,4,1),Mitarbeiter!$C140),MIN(DATE(2029,5,0),IF(Mitarbeiter!$D140="",DATE(2029,5,0),Mitarbeiter!$D140),TODAY()),Einstellungen!$F$13:$F$67)))*N(Mitarbeiter!$E140)/IF(Einstellungen!$C$11="7 Tage",7,5),N('Ist-Stunden'!AS140)),MAX(IF(Einstellungen!$C$11="7 Tage",MAX(0,(MIN(DATE(2029,5,0),IF(Mitarbeiter!$D140="",DATE(2029,5,0),Mitarbeiter!$D140),TODAY()))-(MAX(DATE(2029,4,1),Mitarbeiter!$C140))+1),MAX(0,NETWORKDAYS(MAX(DATE(2029,4,1),Mitarbeiter!$C140),MIN(DATE(2029,5,0),IF(Mitarbeiter!$D140="",DATE(2029,5,0),Mitarbeiter!$D140),TODAY()),Einstellungen!$F$13:$F$67)))*N(Mitarbeiter!$E140)/IF(Einstellungen!$C$11="7 Tage",7,5),N('Ist-Stunden'!AS140)+(N(Krankheitstage!CD140)+N(Krankheitstage!CP140))*N($C140))))</f>
        <v/>
      </c>
      <c r="BX140" s="76">
        <f>IF($B140="",0,IF(Einstellungen!$C$10="Ja",MAX(IF(Einstellungen!$C$11="7 Tage",MAX(0,(MIN(DATE(2029,6,0),IF(Mitarbeiter!$D140="",DATE(2029,6,0),Mitarbeiter!$D140),TODAY()))-(MAX(DATE(2029,5,1),Mitarbeiter!$C140))+1),MAX(0,NETWORKDAYS(MAX(DATE(2029,5,1),Mitarbeiter!$C140),MIN(DATE(2029,6,0),IF(Mitarbeiter!$D140="",DATE(2029,6,0),Mitarbeiter!$D140),TODAY()),Einstellungen!$F$13:$F$67)))*N(Mitarbeiter!$E140)/IF(Einstellungen!$C$11="7 Tage",7,5),N('Ist-Stunden'!AT140)),MAX(IF(Einstellungen!$C$11="7 Tage",MAX(0,(MIN(DATE(2029,6,0),IF(Mitarbeiter!$D140="",DATE(2029,6,0),Mitarbeiter!$D140),TODAY()))-(MAX(DATE(2029,5,1),Mitarbeiter!$C140))+1),MAX(0,NETWORKDAYS(MAX(DATE(2029,5,1),Mitarbeiter!$C140),MIN(DATE(2029,6,0),IF(Mitarbeiter!$D140="",DATE(2029,6,0),Mitarbeiter!$D140),TODAY()),Einstellungen!$F$13:$F$67)))*N(Mitarbeiter!$E140)/IF(Einstellungen!$C$11="7 Tage",7,5),N('Ist-Stunden'!AT140)+(N(Krankheitstage!CE140)+N(Krankheitstage!CQ140))*N($C140))))</f>
        <v/>
      </c>
      <c r="BY140" s="76">
        <f>IF($B140="",0,IF(Einstellungen!$C$10="Ja",MAX(IF(Einstellungen!$C$11="7 Tage",MAX(0,(MIN(DATE(2029,7,0),IF(Mitarbeiter!$D140="",DATE(2029,7,0),Mitarbeiter!$D140),TODAY()))-(MAX(DATE(2029,6,1),Mitarbeiter!$C140))+1),MAX(0,NETWORKDAYS(MAX(DATE(2029,6,1),Mitarbeiter!$C140),MIN(DATE(2029,7,0),IF(Mitarbeiter!$D140="",DATE(2029,7,0),Mitarbeiter!$D140),TODAY()),Einstellungen!$F$13:$F$67)))*N(Mitarbeiter!$E140)/IF(Einstellungen!$C$11="7 Tage",7,5),N('Ist-Stunden'!AU140)),MAX(IF(Einstellungen!$C$11="7 Tage",MAX(0,(MIN(DATE(2029,7,0),IF(Mitarbeiter!$D140="",DATE(2029,7,0),Mitarbeiter!$D140),TODAY()))-(MAX(DATE(2029,6,1),Mitarbeiter!$C140))+1),MAX(0,NETWORKDAYS(MAX(DATE(2029,6,1),Mitarbeiter!$C140),MIN(DATE(2029,7,0),IF(Mitarbeiter!$D140="",DATE(2029,7,0),Mitarbeiter!$D140),TODAY()),Einstellungen!$F$13:$F$67)))*N(Mitarbeiter!$E140)/IF(Einstellungen!$C$11="7 Tage",7,5),N('Ist-Stunden'!AU140)+(N(Krankheitstage!CF140)+N(Krankheitstage!CR140))*N($C140))))</f>
        <v/>
      </c>
      <c r="BZ140" s="76">
        <f>IF($B140="",0,IF(Einstellungen!$C$10="Ja",MAX(IF(Einstellungen!$C$11="7 Tage",MAX(0,(MIN(DATE(2029,8,0),IF(Mitarbeiter!$D140="",DATE(2029,8,0),Mitarbeiter!$D140),TODAY()))-(MAX(DATE(2029,7,1),Mitarbeiter!$C140))+1),MAX(0,NETWORKDAYS(MAX(DATE(2029,7,1),Mitarbeiter!$C140),MIN(DATE(2029,8,0),IF(Mitarbeiter!$D140="",DATE(2029,8,0),Mitarbeiter!$D140),TODAY()),Einstellungen!$F$13:$F$67)))*N(Mitarbeiter!$E140)/IF(Einstellungen!$C$11="7 Tage",7,5),N('Ist-Stunden'!AV140)),MAX(IF(Einstellungen!$C$11="7 Tage",MAX(0,(MIN(DATE(2029,8,0),IF(Mitarbeiter!$D140="",DATE(2029,8,0),Mitarbeiter!$D140),TODAY()))-(MAX(DATE(2029,7,1),Mitarbeiter!$C140))+1),MAX(0,NETWORKDAYS(MAX(DATE(2029,7,1),Mitarbeiter!$C140),MIN(DATE(2029,8,0),IF(Mitarbeiter!$D140="",DATE(2029,8,0),Mitarbeiter!$D140),TODAY()),Einstellungen!$F$13:$F$67)))*N(Mitarbeiter!$E140)/IF(Einstellungen!$C$11="7 Tage",7,5),N('Ist-Stunden'!AV140)+(N(Krankheitstage!CG140)+N(Krankheitstage!CS140))*N($C140))))</f>
        <v/>
      </c>
      <c r="CA140" s="76">
        <f>IF($B140="",0,IF(Einstellungen!$C$10="Ja",MAX(IF(Einstellungen!$C$11="7 Tage",MAX(0,(MIN(DATE(2029,9,0),IF(Mitarbeiter!$D140="",DATE(2029,9,0),Mitarbeiter!$D140),TODAY()))-(MAX(DATE(2029,8,1),Mitarbeiter!$C140))+1),MAX(0,NETWORKDAYS(MAX(DATE(2029,8,1),Mitarbeiter!$C140),MIN(DATE(2029,9,0),IF(Mitarbeiter!$D140="",DATE(2029,9,0),Mitarbeiter!$D140),TODAY()),Einstellungen!$F$13:$F$67)))*N(Mitarbeiter!$E140)/IF(Einstellungen!$C$11="7 Tage",7,5),N('Ist-Stunden'!AW140)),MAX(IF(Einstellungen!$C$11="7 Tage",MAX(0,(MIN(DATE(2029,9,0),IF(Mitarbeiter!$D140="",DATE(2029,9,0),Mitarbeiter!$D140),TODAY()))-(MAX(DATE(2029,8,1),Mitarbeiter!$C140))+1),MAX(0,NETWORKDAYS(MAX(DATE(2029,8,1),Mitarbeiter!$C140),MIN(DATE(2029,9,0),IF(Mitarbeiter!$D140="",DATE(2029,9,0),Mitarbeiter!$D140),TODAY()),Einstellungen!$F$13:$F$67)))*N(Mitarbeiter!$E140)/IF(Einstellungen!$C$11="7 Tage",7,5),N('Ist-Stunden'!AW140)+(N(Krankheitstage!CH140)+N(Krankheitstage!CT140))*N($C140))))</f>
        <v/>
      </c>
      <c r="CB140" s="76">
        <f>IF($B140="",0,IF(Einstellungen!$C$10="Ja",MAX(IF(Einstellungen!$C$11="7 Tage",MAX(0,(MIN(DATE(2029,10,0),IF(Mitarbeiter!$D140="",DATE(2029,10,0),Mitarbeiter!$D140),TODAY()))-(MAX(DATE(2029,9,1),Mitarbeiter!$C140))+1),MAX(0,NETWORKDAYS(MAX(DATE(2029,9,1),Mitarbeiter!$C140),MIN(DATE(2029,10,0),IF(Mitarbeiter!$D140="",DATE(2029,10,0),Mitarbeiter!$D140),TODAY()),Einstellungen!$F$13:$F$67)))*N(Mitarbeiter!$E140)/IF(Einstellungen!$C$11="7 Tage",7,5),N('Ist-Stunden'!AX140)),MAX(IF(Einstellungen!$C$11="7 Tage",MAX(0,(MIN(DATE(2029,10,0),IF(Mitarbeiter!$D140="",DATE(2029,10,0),Mitarbeiter!$D140),TODAY()))-(MAX(DATE(2029,9,1),Mitarbeiter!$C140))+1),MAX(0,NETWORKDAYS(MAX(DATE(2029,9,1),Mitarbeiter!$C140),MIN(DATE(2029,10,0),IF(Mitarbeiter!$D140="",DATE(2029,10,0),Mitarbeiter!$D140),TODAY()),Einstellungen!$F$13:$F$67)))*N(Mitarbeiter!$E140)/IF(Einstellungen!$C$11="7 Tage",7,5),N('Ist-Stunden'!AX140)+(N(Krankheitstage!CI140)+N(Krankheitstage!CU140))*N($C140))))</f>
        <v/>
      </c>
      <c r="CC140" s="76">
        <f>IF($B140="",0,IF(Einstellungen!$C$10="Ja",MAX(IF(Einstellungen!$C$11="7 Tage",MAX(0,(MIN(DATE(2029,11,0),IF(Mitarbeiter!$D140="",DATE(2029,11,0),Mitarbeiter!$D140),TODAY()))-(MAX(DATE(2029,10,1),Mitarbeiter!$C140))+1),MAX(0,NETWORKDAYS(MAX(DATE(2029,10,1),Mitarbeiter!$C140),MIN(DATE(2029,11,0),IF(Mitarbeiter!$D140="",DATE(2029,11,0),Mitarbeiter!$D140),TODAY()),Einstellungen!$F$13:$F$67)))*N(Mitarbeiter!$E140)/IF(Einstellungen!$C$11="7 Tage",7,5),N('Ist-Stunden'!AY140)),MAX(IF(Einstellungen!$C$11="7 Tage",MAX(0,(MIN(DATE(2029,11,0),IF(Mitarbeiter!$D140="",DATE(2029,11,0),Mitarbeiter!$D140),TODAY()))-(MAX(DATE(2029,10,1),Mitarbeiter!$C140))+1),MAX(0,NETWORKDAYS(MAX(DATE(2029,10,1),Mitarbeiter!$C140),MIN(DATE(2029,11,0),IF(Mitarbeiter!$D140="",DATE(2029,11,0),Mitarbeiter!$D140),TODAY()),Einstellungen!$F$13:$F$67)))*N(Mitarbeiter!$E140)/IF(Einstellungen!$C$11="7 Tage",7,5),N('Ist-Stunden'!AY140)+(N(Krankheitstage!CJ140)+N(Krankheitstage!CV140))*N($C140))))</f>
        <v/>
      </c>
      <c r="CD140" s="76">
        <f>IF($B140="",0,IF(Einstellungen!$C$10="Ja",MAX(IF(Einstellungen!$C$11="7 Tage",MAX(0,(MIN(DATE(2029,12,0),IF(Mitarbeiter!$D140="",DATE(2029,12,0),Mitarbeiter!$D140),TODAY()))-(MAX(DATE(2029,11,1),Mitarbeiter!$C140))+1),MAX(0,NETWORKDAYS(MAX(DATE(2029,11,1),Mitarbeiter!$C140),MIN(DATE(2029,12,0),IF(Mitarbeiter!$D140="",DATE(2029,12,0),Mitarbeiter!$D140),TODAY()),Einstellungen!$F$13:$F$67)))*N(Mitarbeiter!$E140)/IF(Einstellungen!$C$11="7 Tage",7,5),N('Ist-Stunden'!AZ140)),MAX(IF(Einstellungen!$C$11="7 Tage",MAX(0,(MIN(DATE(2029,12,0),IF(Mitarbeiter!$D140="",DATE(2029,12,0),Mitarbeiter!$D140),TODAY()))-(MAX(DATE(2029,11,1),Mitarbeiter!$C140))+1),MAX(0,NETWORKDAYS(MAX(DATE(2029,11,1),Mitarbeiter!$C140),MIN(DATE(2029,12,0),IF(Mitarbeiter!$D140="",DATE(2029,12,0),Mitarbeiter!$D140),TODAY()),Einstellungen!$F$13:$F$67)))*N(Mitarbeiter!$E140)/IF(Einstellungen!$C$11="7 Tage",7,5),N('Ist-Stunden'!AZ140)+(N(Krankheitstage!CK140)+N(Krankheitstage!CW140))*N($C140))))</f>
        <v/>
      </c>
      <c r="CE140" s="76">
        <f>IF($B140="",0,IF(Einstellungen!$C$10="Ja",MAX(IF(Einstellungen!$C$11="7 Tage",MAX(0,(MIN(DATE(2029,13,0),IF(Mitarbeiter!$D140="",DATE(2029,13,0),Mitarbeiter!$D140),TODAY()))-(MAX(DATE(2029,12,1),Mitarbeiter!$C140))+1),MAX(0,NETWORKDAYS(MAX(DATE(2029,12,1),Mitarbeiter!$C140),MIN(DATE(2029,13,0),IF(Mitarbeiter!$D140="",DATE(2029,13,0),Mitarbeiter!$D140),TODAY()),Einstellungen!$F$13:$F$67)))*N(Mitarbeiter!$E140)/IF(Einstellungen!$C$11="7 Tage",7,5),N('Ist-Stunden'!BA140)),MAX(IF(Einstellungen!$C$11="7 Tage",MAX(0,(MIN(DATE(2029,13,0),IF(Mitarbeiter!$D140="",DATE(2029,13,0),Mitarbeiter!$D140),TODAY()))-(MAX(DATE(2029,12,1),Mitarbeiter!$C140))+1),MAX(0,NETWORKDAYS(MAX(DATE(2029,12,1),Mitarbeiter!$C140),MIN(DATE(2029,13,0),IF(Mitarbeiter!$D140="",DATE(2029,13,0),Mitarbeiter!$D140),TODAY()),Einstellungen!$F$13:$F$67)))*N(Mitarbeiter!$E140)/IF(Einstellungen!$C$11="7 Tage",7,5),N('Ist-Stunden'!BA140)+(N(Krankheitstage!CL140)+N(Krankheitstage!CX140))*N($C140))))</f>
        <v/>
      </c>
      <c r="CF140" s="76">
        <f>IF($B140="",0,IF(Einstellungen!$C$10="Ja",MAX(IF(Einstellungen!$C$11="7 Tage",MAX(0,(MIN(DATE(2030,2,0),IF(Mitarbeiter!$D140="",DATE(2030,2,0),Mitarbeiter!$D140),TODAY()))-(MAX(DATE(2030,1,1),Mitarbeiter!$C140))+1),MAX(0,NETWORKDAYS(MAX(DATE(2030,1,1),Mitarbeiter!$C140),MIN(DATE(2030,2,0),IF(Mitarbeiter!$D140="",DATE(2030,2,0),Mitarbeiter!$D140),TODAY()),Einstellungen!$F$13:$F$67)))*N(Mitarbeiter!$E140)/IF(Einstellungen!$C$11="7 Tage",7,5),N('Ist-Stunden'!BB140)),MAX(IF(Einstellungen!$C$11="7 Tage",MAX(0,(MIN(DATE(2030,2,0),IF(Mitarbeiter!$D140="",DATE(2030,2,0),Mitarbeiter!$D140),TODAY()))-(MAX(DATE(2030,1,1),Mitarbeiter!$C140))+1),MAX(0,NETWORKDAYS(MAX(DATE(2030,1,1),Mitarbeiter!$C140),MIN(DATE(2030,2,0),IF(Mitarbeiter!$D140="",DATE(2030,2,0),Mitarbeiter!$D140),TODAY()),Einstellungen!$F$13:$F$67)))*N(Mitarbeiter!$E140)/IF(Einstellungen!$C$11="7 Tage",7,5),N('Ist-Stunden'!BB140)+(N(Krankheitstage!CY140)+N(Krankheitstage!DK140))*N($C140))))</f>
        <v/>
      </c>
      <c r="CG140" s="76">
        <f>IF($B140="",0,IF(Einstellungen!$C$10="Ja",MAX(IF(Einstellungen!$C$11="7 Tage",MAX(0,(MIN(DATE(2030,3,0),IF(Mitarbeiter!$D140="",DATE(2030,3,0),Mitarbeiter!$D140),TODAY()))-(MAX(DATE(2030,2,1),Mitarbeiter!$C140))+1),MAX(0,NETWORKDAYS(MAX(DATE(2030,2,1),Mitarbeiter!$C140),MIN(DATE(2030,3,0),IF(Mitarbeiter!$D140="",DATE(2030,3,0),Mitarbeiter!$D140),TODAY()),Einstellungen!$F$13:$F$67)))*N(Mitarbeiter!$E140)/IF(Einstellungen!$C$11="7 Tage",7,5),N('Ist-Stunden'!BC140)),MAX(IF(Einstellungen!$C$11="7 Tage",MAX(0,(MIN(DATE(2030,3,0),IF(Mitarbeiter!$D140="",DATE(2030,3,0),Mitarbeiter!$D140),TODAY()))-(MAX(DATE(2030,2,1),Mitarbeiter!$C140))+1),MAX(0,NETWORKDAYS(MAX(DATE(2030,2,1),Mitarbeiter!$C140),MIN(DATE(2030,3,0),IF(Mitarbeiter!$D140="",DATE(2030,3,0),Mitarbeiter!$D140),TODAY()),Einstellungen!$F$13:$F$67)))*N(Mitarbeiter!$E140)/IF(Einstellungen!$C$11="7 Tage",7,5),N('Ist-Stunden'!BC140)+(N(Krankheitstage!CZ140)+N(Krankheitstage!DL140))*N($C140))))</f>
        <v/>
      </c>
      <c r="CH140" s="76">
        <f>IF($B140="",0,IF(Einstellungen!$C$10="Ja",MAX(IF(Einstellungen!$C$11="7 Tage",MAX(0,(MIN(DATE(2030,4,0),IF(Mitarbeiter!$D140="",DATE(2030,4,0),Mitarbeiter!$D140),TODAY()))-(MAX(DATE(2030,3,1),Mitarbeiter!$C140))+1),MAX(0,NETWORKDAYS(MAX(DATE(2030,3,1),Mitarbeiter!$C140),MIN(DATE(2030,4,0),IF(Mitarbeiter!$D140="",DATE(2030,4,0),Mitarbeiter!$D140),TODAY()),Einstellungen!$F$13:$F$67)))*N(Mitarbeiter!$E140)/IF(Einstellungen!$C$11="7 Tage",7,5),N('Ist-Stunden'!BD140)),MAX(IF(Einstellungen!$C$11="7 Tage",MAX(0,(MIN(DATE(2030,4,0),IF(Mitarbeiter!$D140="",DATE(2030,4,0),Mitarbeiter!$D140),TODAY()))-(MAX(DATE(2030,3,1),Mitarbeiter!$C140))+1),MAX(0,NETWORKDAYS(MAX(DATE(2030,3,1),Mitarbeiter!$C140),MIN(DATE(2030,4,0),IF(Mitarbeiter!$D140="",DATE(2030,4,0),Mitarbeiter!$D140),TODAY()),Einstellungen!$F$13:$F$67)))*N(Mitarbeiter!$E140)/IF(Einstellungen!$C$11="7 Tage",7,5),N('Ist-Stunden'!BD140)+(N(Krankheitstage!DA140)+N(Krankheitstage!DM140))*N($C140))))</f>
        <v/>
      </c>
      <c r="CI140" s="76">
        <f>IF($B140="",0,IF(Einstellungen!$C$10="Ja",MAX(IF(Einstellungen!$C$11="7 Tage",MAX(0,(MIN(DATE(2030,5,0),IF(Mitarbeiter!$D140="",DATE(2030,5,0),Mitarbeiter!$D140),TODAY()))-(MAX(DATE(2030,4,1),Mitarbeiter!$C140))+1),MAX(0,NETWORKDAYS(MAX(DATE(2030,4,1),Mitarbeiter!$C140),MIN(DATE(2030,5,0),IF(Mitarbeiter!$D140="",DATE(2030,5,0),Mitarbeiter!$D140),TODAY()),Einstellungen!$F$13:$F$67)))*N(Mitarbeiter!$E140)/IF(Einstellungen!$C$11="7 Tage",7,5),N('Ist-Stunden'!BE140)),MAX(IF(Einstellungen!$C$11="7 Tage",MAX(0,(MIN(DATE(2030,5,0),IF(Mitarbeiter!$D140="",DATE(2030,5,0),Mitarbeiter!$D140),TODAY()))-(MAX(DATE(2030,4,1),Mitarbeiter!$C140))+1),MAX(0,NETWORKDAYS(MAX(DATE(2030,4,1),Mitarbeiter!$C140),MIN(DATE(2030,5,0),IF(Mitarbeiter!$D140="",DATE(2030,5,0),Mitarbeiter!$D140),TODAY()),Einstellungen!$F$13:$F$67)))*N(Mitarbeiter!$E140)/IF(Einstellungen!$C$11="7 Tage",7,5),N('Ist-Stunden'!BE140)+(N(Krankheitstage!DB140)+N(Krankheitstage!DN140))*N($C140))))</f>
        <v/>
      </c>
      <c r="CJ140" s="76">
        <f>IF($B140="",0,IF(Einstellungen!$C$10="Ja",MAX(IF(Einstellungen!$C$11="7 Tage",MAX(0,(MIN(DATE(2030,6,0),IF(Mitarbeiter!$D140="",DATE(2030,6,0),Mitarbeiter!$D140),TODAY()))-(MAX(DATE(2030,5,1),Mitarbeiter!$C140))+1),MAX(0,NETWORKDAYS(MAX(DATE(2030,5,1),Mitarbeiter!$C140),MIN(DATE(2030,6,0),IF(Mitarbeiter!$D140="",DATE(2030,6,0),Mitarbeiter!$D140),TODAY()),Einstellungen!$F$13:$F$67)))*N(Mitarbeiter!$E140)/IF(Einstellungen!$C$11="7 Tage",7,5),N('Ist-Stunden'!BF140)),MAX(IF(Einstellungen!$C$11="7 Tage",MAX(0,(MIN(DATE(2030,6,0),IF(Mitarbeiter!$D140="",DATE(2030,6,0),Mitarbeiter!$D140),TODAY()))-(MAX(DATE(2030,5,1),Mitarbeiter!$C140))+1),MAX(0,NETWORKDAYS(MAX(DATE(2030,5,1),Mitarbeiter!$C140),MIN(DATE(2030,6,0),IF(Mitarbeiter!$D140="",DATE(2030,6,0),Mitarbeiter!$D140),TODAY()),Einstellungen!$F$13:$F$67)))*N(Mitarbeiter!$E140)/IF(Einstellungen!$C$11="7 Tage",7,5),N('Ist-Stunden'!BF140)+(N(Krankheitstage!DC140)+N(Krankheitstage!DO140))*N($C140))))</f>
        <v/>
      </c>
      <c r="CK140" s="76">
        <f>IF($B140="",0,IF(Einstellungen!$C$10="Ja",MAX(IF(Einstellungen!$C$11="7 Tage",MAX(0,(MIN(DATE(2030,7,0),IF(Mitarbeiter!$D140="",DATE(2030,7,0),Mitarbeiter!$D140),TODAY()))-(MAX(DATE(2030,6,1),Mitarbeiter!$C140))+1),MAX(0,NETWORKDAYS(MAX(DATE(2030,6,1),Mitarbeiter!$C140),MIN(DATE(2030,7,0),IF(Mitarbeiter!$D140="",DATE(2030,7,0),Mitarbeiter!$D140),TODAY()),Einstellungen!$F$13:$F$67)))*N(Mitarbeiter!$E140)/IF(Einstellungen!$C$11="7 Tage",7,5),N('Ist-Stunden'!BG140)),MAX(IF(Einstellungen!$C$11="7 Tage",MAX(0,(MIN(DATE(2030,7,0),IF(Mitarbeiter!$D140="",DATE(2030,7,0),Mitarbeiter!$D140),TODAY()))-(MAX(DATE(2030,6,1),Mitarbeiter!$C140))+1),MAX(0,NETWORKDAYS(MAX(DATE(2030,6,1),Mitarbeiter!$C140),MIN(DATE(2030,7,0),IF(Mitarbeiter!$D140="",DATE(2030,7,0),Mitarbeiter!$D140),TODAY()),Einstellungen!$F$13:$F$67)))*N(Mitarbeiter!$E140)/IF(Einstellungen!$C$11="7 Tage",7,5),N('Ist-Stunden'!BG140)+(N(Krankheitstage!DD140)+N(Krankheitstage!DP140))*N($C140))))</f>
        <v/>
      </c>
      <c r="CL140" s="76">
        <f>IF($B140="",0,IF(Einstellungen!$C$10="Ja",MAX(IF(Einstellungen!$C$11="7 Tage",MAX(0,(MIN(DATE(2030,8,0),IF(Mitarbeiter!$D140="",DATE(2030,8,0),Mitarbeiter!$D140),TODAY()))-(MAX(DATE(2030,7,1),Mitarbeiter!$C140))+1),MAX(0,NETWORKDAYS(MAX(DATE(2030,7,1),Mitarbeiter!$C140),MIN(DATE(2030,8,0),IF(Mitarbeiter!$D140="",DATE(2030,8,0),Mitarbeiter!$D140),TODAY()),Einstellungen!$F$13:$F$67)))*N(Mitarbeiter!$E140)/IF(Einstellungen!$C$11="7 Tage",7,5),N('Ist-Stunden'!BH140)),MAX(IF(Einstellungen!$C$11="7 Tage",MAX(0,(MIN(DATE(2030,8,0),IF(Mitarbeiter!$D140="",DATE(2030,8,0),Mitarbeiter!$D140),TODAY()))-(MAX(DATE(2030,7,1),Mitarbeiter!$C140))+1),MAX(0,NETWORKDAYS(MAX(DATE(2030,7,1),Mitarbeiter!$C140),MIN(DATE(2030,8,0),IF(Mitarbeiter!$D140="",DATE(2030,8,0),Mitarbeiter!$D140),TODAY()),Einstellungen!$F$13:$F$67)))*N(Mitarbeiter!$E140)/IF(Einstellungen!$C$11="7 Tage",7,5),N('Ist-Stunden'!BH140)+(N(Krankheitstage!DE140)+N(Krankheitstage!DQ140))*N($C140))))</f>
        <v/>
      </c>
      <c r="CM140" s="76">
        <f>IF($B140="",0,IF(Einstellungen!$C$10="Ja",MAX(IF(Einstellungen!$C$11="7 Tage",MAX(0,(MIN(DATE(2030,9,0),IF(Mitarbeiter!$D140="",DATE(2030,9,0),Mitarbeiter!$D140),TODAY()))-(MAX(DATE(2030,8,1),Mitarbeiter!$C140))+1),MAX(0,NETWORKDAYS(MAX(DATE(2030,8,1),Mitarbeiter!$C140),MIN(DATE(2030,9,0),IF(Mitarbeiter!$D140="",DATE(2030,9,0),Mitarbeiter!$D140),TODAY()),Einstellungen!$F$13:$F$67)))*N(Mitarbeiter!$E140)/IF(Einstellungen!$C$11="7 Tage",7,5),N('Ist-Stunden'!BI140)),MAX(IF(Einstellungen!$C$11="7 Tage",MAX(0,(MIN(DATE(2030,9,0),IF(Mitarbeiter!$D140="",DATE(2030,9,0),Mitarbeiter!$D140),TODAY()))-(MAX(DATE(2030,8,1),Mitarbeiter!$C140))+1),MAX(0,NETWORKDAYS(MAX(DATE(2030,8,1),Mitarbeiter!$C140),MIN(DATE(2030,9,0),IF(Mitarbeiter!$D140="",DATE(2030,9,0),Mitarbeiter!$D140),TODAY()),Einstellungen!$F$13:$F$67)))*N(Mitarbeiter!$E140)/IF(Einstellungen!$C$11="7 Tage",7,5),N('Ist-Stunden'!BI140)+(N(Krankheitstage!DF140)+N(Krankheitstage!DR140))*N($C140))))</f>
        <v/>
      </c>
      <c r="CN140" s="76">
        <f>IF($B140="",0,IF(Einstellungen!$C$10="Ja",MAX(IF(Einstellungen!$C$11="7 Tage",MAX(0,(MIN(DATE(2030,10,0),IF(Mitarbeiter!$D140="",DATE(2030,10,0),Mitarbeiter!$D140),TODAY()))-(MAX(DATE(2030,9,1),Mitarbeiter!$C140))+1),MAX(0,NETWORKDAYS(MAX(DATE(2030,9,1),Mitarbeiter!$C140),MIN(DATE(2030,10,0),IF(Mitarbeiter!$D140="",DATE(2030,10,0),Mitarbeiter!$D140),TODAY()),Einstellungen!$F$13:$F$67)))*N(Mitarbeiter!$E140)/IF(Einstellungen!$C$11="7 Tage",7,5),N('Ist-Stunden'!BJ140)),MAX(IF(Einstellungen!$C$11="7 Tage",MAX(0,(MIN(DATE(2030,10,0),IF(Mitarbeiter!$D140="",DATE(2030,10,0),Mitarbeiter!$D140),TODAY()))-(MAX(DATE(2030,9,1),Mitarbeiter!$C140))+1),MAX(0,NETWORKDAYS(MAX(DATE(2030,9,1),Mitarbeiter!$C140),MIN(DATE(2030,10,0),IF(Mitarbeiter!$D140="",DATE(2030,10,0),Mitarbeiter!$D140),TODAY()),Einstellungen!$F$13:$F$67)))*N(Mitarbeiter!$E140)/IF(Einstellungen!$C$11="7 Tage",7,5),N('Ist-Stunden'!BJ140)+(N(Krankheitstage!DG140)+N(Krankheitstage!DS140))*N($C140))))</f>
        <v/>
      </c>
      <c r="CO140" s="76">
        <f>IF($B140="",0,IF(Einstellungen!$C$10="Ja",MAX(IF(Einstellungen!$C$11="7 Tage",MAX(0,(MIN(DATE(2030,11,0),IF(Mitarbeiter!$D140="",DATE(2030,11,0),Mitarbeiter!$D140),TODAY()))-(MAX(DATE(2030,10,1),Mitarbeiter!$C140))+1),MAX(0,NETWORKDAYS(MAX(DATE(2030,10,1),Mitarbeiter!$C140),MIN(DATE(2030,11,0),IF(Mitarbeiter!$D140="",DATE(2030,11,0),Mitarbeiter!$D140),TODAY()),Einstellungen!$F$13:$F$67)))*N(Mitarbeiter!$E140)/IF(Einstellungen!$C$11="7 Tage",7,5),N('Ist-Stunden'!BK140)),MAX(IF(Einstellungen!$C$11="7 Tage",MAX(0,(MIN(DATE(2030,11,0),IF(Mitarbeiter!$D140="",DATE(2030,11,0),Mitarbeiter!$D140),TODAY()))-(MAX(DATE(2030,10,1),Mitarbeiter!$C140))+1),MAX(0,NETWORKDAYS(MAX(DATE(2030,10,1),Mitarbeiter!$C140),MIN(DATE(2030,11,0),IF(Mitarbeiter!$D140="",DATE(2030,11,0),Mitarbeiter!$D140),TODAY()),Einstellungen!$F$13:$F$67)))*N(Mitarbeiter!$E140)/IF(Einstellungen!$C$11="7 Tage",7,5),N('Ist-Stunden'!BK140)+(N(Krankheitstage!DH140)+N(Krankheitstage!DT140))*N($C140))))</f>
        <v/>
      </c>
      <c r="CP140" s="76">
        <f>IF($B140="",0,IF(Einstellungen!$C$10="Ja",MAX(IF(Einstellungen!$C$11="7 Tage",MAX(0,(MIN(DATE(2030,12,0),IF(Mitarbeiter!$D140="",DATE(2030,12,0),Mitarbeiter!$D140),TODAY()))-(MAX(DATE(2030,11,1),Mitarbeiter!$C140))+1),MAX(0,NETWORKDAYS(MAX(DATE(2030,11,1),Mitarbeiter!$C140),MIN(DATE(2030,12,0),IF(Mitarbeiter!$D140="",DATE(2030,12,0),Mitarbeiter!$D140),TODAY()),Einstellungen!$F$13:$F$67)))*N(Mitarbeiter!$E140)/IF(Einstellungen!$C$11="7 Tage",7,5),N('Ist-Stunden'!BL140)),MAX(IF(Einstellungen!$C$11="7 Tage",MAX(0,(MIN(DATE(2030,12,0),IF(Mitarbeiter!$D140="",DATE(2030,12,0),Mitarbeiter!$D140),TODAY()))-(MAX(DATE(2030,11,1),Mitarbeiter!$C140))+1),MAX(0,NETWORKDAYS(MAX(DATE(2030,11,1),Mitarbeiter!$C140),MIN(DATE(2030,12,0),IF(Mitarbeiter!$D140="",DATE(2030,12,0),Mitarbeiter!$D140),TODAY()),Einstellungen!$F$13:$F$67)))*N(Mitarbeiter!$E140)/IF(Einstellungen!$C$11="7 Tage",7,5),N('Ist-Stunden'!BL140)+(N(Krankheitstage!DI140)+N(Krankheitstage!DU140))*N($C140))))</f>
        <v/>
      </c>
      <c r="CQ140" s="76">
        <f>IF($B140="",0,IF(Einstellungen!$C$10="Ja",MAX(IF(Einstellungen!$C$11="7 Tage",MAX(0,(MIN(DATE(2030,13,0),IF(Mitarbeiter!$D140="",DATE(2030,13,0),Mitarbeiter!$D140),TODAY()))-(MAX(DATE(2030,12,1),Mitarbeiter!$C140))+1),MAX(0,NETWORKDAYS(MAX(DATE(2030,12,1),Mitarbeiter!$C140),MIN(DATE(2030,13,0),IF(Mitarbeiter!$D140="",DATE(2030,13,0),Mitarbeiter!$D140),TODAY()),Einstellungen!$F$13:$F$67)))*N(Mitarbeiter!$E140)/IF(Einstellungen!$C$11="7 Tage",7,5),N('Ist-Stunden'!BM140)),MAX(IF(Einstellungen!$C$11="7 Tage",MAX(0,(MIN(DATE(2030,13,0),IF(Mitarbeiter!$D140="",DATE(2030,13,0),Mitarbeiter!$D140),TODAY()))-(MAX(DATE(2030,12,1),Mitarbeiter!$C140))+1),MAX(0,NETWORKDAYS(MAX(DATE(2030,12,1),Mitarbeiter!$C140),MIN(DATE(2030,13,0),IF(Mitarbeiter!$D140="",DATE(2030,13,0),Mitarbeiter!$D140),TODAY()),Einstellungen!$F$13:$F$67)))*N(Mitarbeiter!$E140)/IF(Einstellungen!$C$11="7 Tage",7,5),N('Ist-Stunden'!BM140)+(N(Krankheitstage!DJ140)+N(Krankheitstage!DV140))*N($C140))))</f>
        <v/>
      </c>
    </row>
    <row r="141">
      <c r="A141" s="73">
        <f>IF(Mitarbeiter!B141="","",Mitarbeiter!A141)</f>
        <v/>
      </c>
      <c r="B141" s="6">
        <f>IF(Mitarbeiter!B141="","",Mitarbeiter!B141)</f>
        <v/>
      </c>
      <c r="C141" s="74">
        <f>IF(Mitarbeiter!B141="","",Mitarbeiter!F141)</f>
        <v/>
      </c>
      <c r="D141" s="75">
        <f>N(INDEX(Krankheitstage!$G141:$DV141,1,(Einstellungen!$C$3-2026)*24+1))</f>
        <v/>
      </c>
      <c r="E141" s="75">
        <f>N(INDEX(Krankheitstage!$G141:$DV141,1,(Einstellungen!$C$3-2026)*24+2))</f>
        <v/>
      </c>
      <c r="F141" s="75">
        <f>N(INDEX(Krankheitstage!$G141:$DV141,1,(Einstellungen!$C$3-2026)*24+3))</f>
        <v/>
      </c>
      <c r="G141" s="75">
        <f>N(INDEX(Krankheitstage!$G141:$DV141,1,(Einstellungen!$C$3-2026)*24+4))</f>
        <v/>
      </c>
      <c r="H141" s="75">
        <f>N(INDEX(Krankheitstage!$G141:$DV141,1,(Einstellungen!$C$3-2026)*24+5))</f>
        <v/>
      </c>
      <c r="I141" s="75">
        <f>N(INDEX(Krankheitstage!$G141:$DV141,1,(Einstellungen!$C$3-2026)*24+6))</f>
        <v/>
      </c>
      <c r="J141" s="75">
        <f>N(INDEX(Krankheitstage!$G141:$DV141,1,(Einstellungen!$C$3-2026)*24+7))</f>
        <v/>
      </c>
      <c r="K141" s="75">
        <f>N(INDEX(Krankheitstage!$G141:$DV141,1,(Einstellungen!$C$3-2026)*24+8))</f>
        <v/>
      </c>
      <c r="L141" s="75">
        <f>N(INDEX(Krankheitstage!$G141:$DV141,1,(Einstellungen!$C$3-2026)*24+9))</f>
        <v/>
      </c>
      <c r="M141" s="75">
        <f>N(INDEX(Krankheitstage!$G141:$DV141,1,(Einstellungen!$C$3-2026)*24+10))</f>
        <v/>
      </c>
      <c r="N141" s="75">
        <f>N(INDEX(Krankheitstage!$G141:$DV141,1,(Einstellungen!$C$3-2026)*24+11))</f>
        <v/>
      </c>
      <c r="O141" s="75">
        <f>N(INDEX(Krankheitstage!$G141:$DV141,1,(Einstellungen!$C$3-2026)*24+12))</f>
        <v/>
      </c>
      <c r="P141" s="75">
        <f>IF($B141="","",SUM(D141:O141))</f>
        <v/>
      </c>
      <c r="Q141" s="75">
        <f>N(INDEX(Krankheitstage!$G141:$DV141,1,(Einstellungen!$C$3-2026)*24+13))</f>
        <v/>
      </c>
      <c r="R141" s="75">
        <f>N(INDEX(Krankheitstage!$G141:$DV141,1,(Einstellungen!$C$3-2026)*24+14))</f>
        <v/>
      </c>
      <c r="S141" s="75">
        <f>N(INDEX(Krankheitstage!$G141:$DV141,1,(Einstellungen!$C$3-2026)*24+15))</f>
        <v/>
      </c>
      <c r="T141" s="75">
        <f>N(INDEX(Krankheitstage!$G141:$DV141,1,(Einstellungen!$C$3-2026)*24+16))</f>
        <v/>
      </c>
      <c r="U141" s="75">
        <f>N(INDEX(Krankheitstage!$G141:$DV141,1,(Einstellungen!$C$3-2026)*24+17))</f>
        <v/>
      </c>
      <c r="V141" s="75">
        <f>N(INDEX(Krankheitstage!$G141:$DV141,1,(Einstellungen!$C$3-2026)*24+18))</f>
        <v/>
      </c>
      <c r="W141" s="75">
        <f>N(INDEX(Krankheitstage!$G141:$DV141,1,(Einstellungen!$C$3-2026)*24+19))</f>
        <v/>
      </c>
      <c r="X141" s="75">
        <f>N(INDEX(Krankheitstage!$G141:$DV141,1,(Einstellungen!$C$3-2026)*24+20))</f>
        <v/>
      </c>
      <c r="Y141" s="75">
        <f>N(INDEX(Krankheitstage!$G141:$DV141,1,(Einstellungen!$C$3-2026)*24+21))</f>
        <v/>
      </c>
      <c r="Z141" s="75">
        <f>N(INDEX(Krankheitstage!$G141:$DV141,1,(Einstellungen!$C$3-2026)*24+22))</f>
        <v/>
      </c>
      <c r="AA141" s="75">
        <f>N(INDEX(Krankheitstage!$G141:$DV141,1,(Einstellungen!$C$3-2026)*24+23))</f>
        <v/>
      </c>
      <c r="AB141" s="75">
        <f>N(INDEX(Krankheitstage!$G141:$DV141,1,(Einstellungen!$C$3-2026)*24+24))</f>
        <v/>
      </c>
      <c r="AC141" s="75">
        <f>IF($B141="","",SUM(Q141:AB141))</f>
        <v/>
      </c>
      <c r="AD141" s="75">
        <f>IF($B141="","",SUM(P141,AC141))</f>
        <v/>
      </c>
      <c r="AE141" s="76">
        <f>IF($B141="","",AD141*N(C141))</f>
        <v/>
      </c>
      <c r="AF141" s="75">
        <f>IF($B141="","",Krankheitstage!E141)</f>
        <v/>
      </c>
      <c r="AG141" s="76">
        <f>IF($B141="","",AF141*N(C141))</f>
        <v/>
      </c>
      <c r="AH141" s="76">
        <f>IF($B141="","",INDEX($AJ141:$CQ141,1,(Einstellungen!$C$3-2026)*12+1)+INDEX($AJ141:$CQ141,1,(Einstellungen!$C$3-2026)*12+2)+INDEX($AJ141:$CQ141,1,(Einstellungen!$C$3-2026)*12+3)+INDEX($AJ141:$CQ141,1,(Einstellungen!$C$3-2026)*12+4)+INDEX($AJ141:$CQ141,1,(Einstellungen!$C$3-2026)*12+5)+INDEX($AJ141:$CQ141,1,(Einstellungen!$C$3-2026)*12+6)+INDEX($AJ141:$CQ141,1,(Einstellungen!$C$3-2026)*12+7)+INDEX($AJ141:$CQ141,1,(Einstellungen!$C$3-2026)*12+8)+INDEX($AJ141:$CQ141,1,(Einstellungen!$C$3-2026)*12+9)+INDEX($AJ141:$CQ141,1,(Einstellungen!$C$3-2026)*12+10)+INDEX($AJ141:$CQ141,1,(Einstellungen!$C$3-2026)*12+11)+INDEX($AJ141:$CQ141,1,(Einstellungen!$C$3-2026)*12+12))</f>
        <v/>
      </c>
      <c r="AI141" s="76">
        <f>IF($B141="","",SUM($AJ141:$CQ141))</f>
        <v/>
      </c>
      <c r="AJ141" s="76">
        <f>IF($B141="",0,IF(Einstellungen!$C$10="Ja",MAX(IF(Einstellungen!$C$11="7 Tage",MAX(0,(MIN(DATE(2026,2,0),IF(Mitarbeiter!$D141="",DATE(2026,2,0),Mitarbeiter!$D141),TODAY()))-(MAX(DATE(2026,1,1),Mitarbeiter!$C141))+1),MAX(0,NETWORKDAYS(MAX(DATE(2026,1,1),Mitarbeiter!$C141),MIN(DATE(2026,2,0),IF(Mitarbeiter!$D141="",DATE(2026,2,0),Mitarbeiter!$D141),TODAY()),Einstellungen!$F$13:$F$67)))*N(Mitarbeiter!$E141)/IF(Einstellungen!$C$11="7 Tage",7,5),N('Ist-Stunden'!F141)),MAX(IF(Einstellungen!$C$11="7 Tage",MAX(0,(MIN(DATE(2026,2,0),IF(Mitarbeiter!$D141="",DATE(2026,2,0),Mitarbeiter!$D141),TODAY()))-(MAX(DATE(2026,1,1),Mitarbeiter!$C141))+1),MAX(0,NETWORKDAYS(MAX(DATE(2026,1,1),Mitarbeiter!$C141),MIN(DATE(2026,2,0),IF(Mitarbeiter!$D141="",DATE(2026,2,0),Mitarbeiter!$D141),TODAY()),Einstellungen!$F$13:$F$67)))*N(Mitarbeiter!$E141)/IF(Einstellungen!$C$11="7 Tage",7,5),N('Ist-Stunden'!F141)+(N(Krankheitstage!G141)+N(Krankheitstage!S141))*N($C141))))</f>
        <v/>
      </c>
      <c r="AK141" s="76">
        <f>IF($B141="",0,IF(Einstellungen!$C$10="Ja",MAX(IF(Einstellungen!$C$11="7 Tage",MAX(0,(MIN(DATE(2026,3,0),IF(Mitarbeiter!$D141="",DATE(2026,3,0),Mitarbeiter!$D141),TODAY()))-(MAX(DATE(2026,2,1),Mitarbeiter!$C141))+1),MAX(0,NETWORKDAYS(MAX(DATE(2026,2,1),Mitarbeiter!$C141),MIN(DATE(2026,3,0),IF(Mitarbeiter!$D141="",DATE(2026,3,0),Mitarbeiter!$D141),TODAY()),Einstellungen!$F$13:$F$67)))*N(Mitarbeiter!$E141)/IF(Einstellungen!$C$11="7 Tage",7,5),N('Ist-Stunden'!G141)),MAX(IF(Einstellungen!$C$11="7 Tage",MAX(0,(MIN(DATE(2026,3,0),IF(Mitarbeiter!$D141="",DATE(2026,3,0),Mitarbeiter!$D141),TODAY()))-(MAX(DATE(2026,2,1),Mitarbeiter!$C141))+1),MAX(0,NETWORKDAYS(MAX(DATE(2026,2,1),Mitarbeiter!$C141),MIN(DATE(2026,3,0),IF(Mitarbeiter!$D141="",DATE(2026,3,0),Mitarbeiter!$D141),TODAY()),Einstellungen!$F$13:$F$67)))*N(Mitarbeiter!$E141)/IF(Einstellungen!$C$11="7 Tage",7,5),N('Ist-Stunden'!G141)+(N(Krankheitstage!H141)+N(Krankheitstage!T141))*N($C141))))</f>
        <v/>
      </c>
      <c r="AL141" s="76">
        <f>IF($B141="",0,IF(Einstellungen!$C$10="Ja",MAX(IF(Einstellungen!$C$11="7 Tage",MAX(0,(MIN(DATE(2026,4,0),IF(Mitarbeiter!$D141="",DATE(2026,4,0),Mitarbeiter!$D141),TODAY()))-(MAX(DATE(2026,3,1),Mitarbeiter!$C141))+1),MAX(0,NETWORKDAYS(MAX(DATE(2026,3,1),Mitarbeiter!$C141),MIN(DATE(2026,4,0),IF(Mitarbeiter!$D141="",DATE(2026,4,0),Mitarbeiter!$D141),TODAY()),Einstellungen!$F$13:$F$67)))*N(Mitarbeiter!$E141)/IF(Einstellungen!$C$11="7 Tage",7,5),N('Ist-Stunden'!H141)),MAX(IF(Einstellungen!$C$11="7 Tage",MAX(0,(MIN(DATE(2026,4,0),IF(Mitarbeiter!$D141="",DATE(2026,4,0),Mitarbeiter!$D141),TODAY()))-(MAX(DATE(2026,3,1),Mitarbeiter!$C141))+1),MAX(0,NETWORKDAYS(MAX(DATE(2026,3,1),Mitarbeiter!$C141),MIN(DATE(2026,4,0),IF(Mitarbeiter!$D141="",DATE(2026,4,0),Mitarbeiter!$D141),TODAY()),Einstellungen!$F$13:$F$67)))*N(Mitarbeiter!$E141)/IF(Einstellungen!$C$11="7 Tage",7,5),N('Ist-Stunden'!H141)+(N(Krankheitstage!I141)+N(Krankheitstage!U141))*N($C141))))</f>
        <v/>
      </c>
      <c r="AM141" s="76">
        <f>IF($B141="",0,IF(Einstellungen!$C$10="Ja",MAX(IF(Einstellungen!$C$11="7 Tage",MAX(0,(MIN(DATE(2026,5,0),IF(Mitarbeiter!$D141="",DATE(2026,5,0),Mitarbeiter!$D141),TODAY()))-(MAX(DATE(2026,4,1),Mitarbeiter!$C141))+1),MAX(0,NETWORKDAYS(MAX(DATE(2026,4,1),Mitarbeiter!$C141),MIN(DATE(2026,5,0),IF(Mitarbeiter!$D141="",DATE(2026,5,0),Mitarbeiter!$D141),TODAY()),Einstellungen!$F$13:$F$67)))*N(Mitarbeiter!$E141)/IF(Einstellungen!$C$11="7 Tage",7,5),N('Ist-Stunden'!I141)),MAX(IF(Einstellungen!$C$11="7 Tage",MAX(0,(MIN(DATE(2026,5,0),IF(Mitarbeiter!$D141="",DATE(2026,5,0),Mitarbeiter!$D141),TODAY()))-(MAX(DATE(2026,4,1),Mitarbeiter!$C141))+1),MAX(0,NETWORKDAYS(MAX(DATE(2026,4,1),Mitarbeiter!$C141),MIN(DATE(2026,5,0),IF(Mitarbeiter!$D141="",DATE(2026,5,0),Mitarbeiter!$D141),TODAY()),Einstellungen!$F$13:$F$67)))*N(Mitarbeiter!$E141)/IF(Einstellungen!$C$11="7 Tage",7,5),N('Ist-Stunden'!I141)+(N(Krankheitstage!J141)+N(Krankheitstage!V141))*N($C141))))</f>
        <v/>
      </c>
      <c r="AN141" s="76">
        <f>IF($B141="",0,IF(Einstellungen!$C$10="Ja",MAX(IF(Einstellungen!$C$11="7 Tage",MAX(0,(MIN(DATE(2026,6,0),IF(Mitarbeiter!$D141="",DATE(2026,6,0),Mitarbeiter!$D141),TODAY()))-(MAX(DATE(2026,5,1),Mitarbeiter!$C141))+1),MAX(0,NETWORKDAYS(MAX(DATE(2026,5,1),Mitarbeiter!$C141),MIN(DATE(2026,6,0),IF(Mitarbeiter!$D141="",DATE(2026,6,0),Mitarbeiter!$D141),TODAY()),Einstellungen!$F$13:$F$67)))*N(Mitarbeiter!$E141)/IF(Einstellungen!$C$11="7 Tage",7,5),N('Ist-Stunden'!J141)),MAX(IF(Einstellungen!$C$11="7 Tage",MAX(0,(MIN(DATE(2026,6,0),IF(Mitarbeiter!$D141="",DATE(2026,6,0),Mitarbeiter!$D141),TODAY()))-(MAX(DATE(2026,5,1),Mitarbeiter!$C141))+1),MAX(0,NETWORKDAYS(MAX(DATE(2026,5,1),Mitarbeiter!$C141),MIN(DATE(2026,6,0),IF(Mitarbeiter!$D141="",DATE(2026,6,0),Mitarbeiter!$D141),TODAY()),Einstellungen!$F$13:$F$67)))*N(Mitarbeiter!$E141)/IF(Einstellungen!$C$11="7 Tage",7,5),N('Ist-Stunden'!J141)+(N(Krankheitstage!K141)+N(Krankheitstage!W141))*N($C141))))</f>
        <v/>
      </c>
      <c r="AO141" s="76">
        <f>IF($B141="",0,IF(Einstellungen!$C$10="Ja",MAX(IF(Einstellungen!$C$11="7 Tage",MAX(0,(MIN(DATE(2026,7,0),IF(Mitarbeiter!$D141="",DATE(2026,7,0),Mitarbeiter!$D141),TODAY()))-(MAX(DATE(2026,6,1),Mitarbeiter!$C141))+1),MAX(0,NETWORKDAYS(MAX(DATE(2026,6,1),Mitarbeiter!$C141),MIN(DATE(2026,7,0),IF(Mitarbeiter!$D141="",DATE(2026,7,0),Mitarbeiter!$D141),TODAY()),Einstellungen!$F$13:$F$67)))*N(Mitarbeiter!$E141)/IF(Einstellungen!$C$11="7 Tage",7,5),N('Ist-Stunden'!K141)),MAX(IF(Einstellungen!$C$11="7 Tage",MAX(0,(MIN(DATE(2026,7,0),IF(Mitarbeiter!$D141="",DATE(2026,7,0),Mitarbeiter!$D141),TODAY()))-(MAX(DATE(2026,6,1),Mitarbeiter!$C141))+1),MAX(0,NETWORKDAYS(MAX(DATE(2026,6,1),Mitarbeiter!$C141),MIN(DATE(2026,7,0),IF(Mitarbeiter!$D141="",DATE(2026,7,0),Mitarbeiter!$D141),TODAY()),Einstellungen!$F$13:$F$67)))*N(Mitarbeiter!$E141)/IF(Einstellungen!$C$11="7 Tage",7,5),N('Ist-Stunden'!K141)+(N(Krankheitstage!L141)+N(Krankheitstage!X141))*N($C141))))</f>
        <v/>
      </c>
      <c r="AP141" s="76">
        <f>IF($B141="",0,IF(Einstellungen!$C$10="Ja",MAX(IF(Einstellungen!$C$11="7 Tage",MAX(0,(MIN(DATE(2026,8,0),IF(Mitarbeiter!$D141="",DATE(2026,8,0),Mitarbeiter!$D141),TODAY()))-(MAX(DATE(2026,7,1),Mitarbeiter!$C141))+1),MAX(0,NETWORKDAYS(MAX(DATE(2026,7,1),Mitarbeiter!$C141),MIN(DATE(2026,8,0),IF(Mitarbeiter!$D141="",DATE(2026,8,0),Mitarbeiter!$D141),TODAY()),Einstellungen!$F$13:$F$67)))*N(Mitarbeiter!$E141)/IF(Einstellungen!$C$11="7 Tage",7,5),N('Ist-Stunden'!L141)),MAX(IF(Einstellungen!$C$11="7 Tage",MAX(0,(MIN(DATE(2026,8,0),IF(Mitarbeiter!$D141="",DATE(2026,8,0),Mitarbeiter!$D141),TODAY()))-(MAX(DATE(2026,7,1),Mitarbeiter!$C141))+1),MAX(0,NETWORKDAYS(MAX(DATE(2026,7,1),Mitarbeiter!$C141),MIN(DATE(2026,8,0),IF(Mitarbeiter!$D141="",DATE(2026,8,0),Mitarbeiter!$D141),TODAY()),Einstellungen!$F$13:$F$67)))*N(Mitarbeiter!$E141)/IF(Einstellungen!$C$11="7 Tage",7,5),N('Ist-Stunden'!L141)+(N(Krankheitstage!M141)+N(Krankheitstage!Y141))*N($C141))))</f>
        <v/>
      </c>
      <c r="AQ141" s="76">
        <f>IF($B141="",0,IF(Einstellungen!$C$10="Ja",MAX(IF(Einstellungen!$C$11="7 Tage",MAX(0,(MIN(DATE(2026,9,0),IF(Mitarbeiter!$D141="",DATE(2026,9,0),Mitarbeiter!$D141),TODAY()))-(MAX(DATE(2026,8,1),Mitarbeiter!$C141))+1),MAX(0,NETWORKDAYS(MAX(DATE(2026,8,1),Mitarbeiter!$C141),MIN(DATE(2026,9,0),IF(Mitarbeiter!$D141="",DATE(2026,9,0),Mitarbeiter!$D141),TODAY()),Einstellungen!$F$13:$F$67)))*N(Mitarbeiter!$E141)/IF(Einstellungen!$C$11="7 Tage",7,5),N('Ist-Stunden'!M141)),MAX(IF(Einstellungen!$C$11="7 Tage",MAX(0,(MIN(DATE(2026,9,0),IF(Mitarbeiter!$D141="",DATE(2026,9,0),Mitarbeiter!$D141),TODAY()))-(MAX(DATE(2026,8,1),Mitarbeiter!$C141))+1),MAX(0,NETWORKDAYS(MAX(DATE(2026,8,1),Mitarbeiter!$C141),MIN(DATE(2026,9,0),IF(Mitarbeiter!$D141="",DATE(2026,9,0),Mitarbeiter!$D141),TODAY()),Einstellungen!$F$13:$F$67)))*N(Mitarbeiter!$E141)/IF(Einstellungen!$C$11="7 Tage",7,5),N('Ist-Stunden'!M141)+(N(Krankheitstage!N141)+N(Krankheitstage!Z141))*N($C141))))</f>
        <v/>
      </c>
      <c r="AR141" s="76">
        <f>IF($B141="",0,IF(Einstellungen!$C$10="Ja",MAX(IF(Einstellungen!$C$11="7 Tage",MAX(0,(MIN(DATE(2026,10,0),IF(Mitarbeiter!$D141="",DATE(2026,10,0),Mitarbeiter!$D141),TODAY()))-(MAX(DATE(2026,9,1),Mitarbeiter!$C141))+1),MAX(0,NETWORKDAYS(MAX(DATE(2026,9,1),Mitarbeiter!$C141),MIN(DATE(2026,10,0),IF(Mitarbeiter!$D141="",DATE(2026,10,0),Mitarbeiter!$D141),TODAY()),Einstellungen!$F$13:$F$67)))*N(Mitarbeiter!$E141)/IF(Einstellungen!$C$11="7 Tage",7,5),N('Ist-Stunden'!N141)),MAX(IF(Einstellungen!$C$11="7 Tage",MAX(0,(MIN(DATE(2026,10,0),IF(Mitarbeiter!$D141="",DATE(2026,10,0),Mitarbeiter!$D141),TODAY()))-(MAX(DATE(2026,9,1),Mitarbeiter!$C141))+1),MAX(0,NETWORKDAYS(MAX(DATE(2026,9,1),Mitarbeiter!$C141),MIN(DATE(2026,10,0),IF(Mitarbeiter!$D141="",DATE(2026,10,0),Mitarbeiter!$D141),TODAY()),Einstellungen!$F$13:$F$67)))*N(Mitarbeiter!$E141)/IF(Einstellungen!$C$11="7 Tage",7,5),N('Ist-Stunden'!N141)+(N(Krankheitstage!O141)+N(Krankheitstage!AA141))*N($C141))))</f>
        <v/>
      </c>
      <c r="AS141" s="76">
        <f>IF($B141="",0,IF(Einstellungen!$C$10="Ja",MAX(IF(Einstellungen!$C$11="7 Tage",MAX(0,(MIN(DATE(2026,11,0),IF(Mitarbeiter!$D141="",DATE(2026,11,0),Mitarbeiter!$D141),TODAY()))-(MAX(DATE(2026,10,1),Mitarbeiter!$C141))+1),MAX(0,NETWORKDAYS(MAX(DATE(2026,10,1),Mitarbeiter!$C141),MIN(DATE(2026,11,0),IF(Mitarbeiter!$D141="",DATE(2026,11,0),Mitarbeiter!$D141),TODAY()),Einstellungen!$F$13:$F$67)))*N(Mitarbeiter!$E141)/IF(Einstellungen!$C$11="7 Tage",7,5),N('Ist-Stunden'!O141)),MAX(IF(Einstellungen!$C$11="7 Tage",MAX(0,(MIN(DATE(2026,11,0),IF(Mitarbeiter!$D141="",DATE(2026,11,0),Mitarbeiter!$D141),TODAY()))-(MAX(DATE(2026,10,1),Mitarbeiter!$C141))+1),MAX(0,NETWORKDAYS(MAX(DATE(2026,10,1),Mitarbeiter!$C141),MIN(DATE(2026,11,0),IF(Mitarbeiter!$D141="",DATE(2026,11,0),Mitarbeiter!$D141),TODAY()),Einstellungen!$F$13:$F$67)))*N(Mitarbeiter!$E141)/IF(Einstellungen!$C$11="7 Tage",7,5),N('Ist-Stunden'!O141)+(N(Krankheitstage!P141)+N(Krankheitstage!AB141))*N($C141))))</f>
        <v/>
      </c>
      <c r="AT141" s="76">
        <f>IF($B141="",0,IF(Einstellungen!$C$10="Ja",MAX(IF(Einstellungen!$C$11="7 Tage",MAX(0,(MIN(DATE(2026,12,0),IF(Mitarbeiter!$D141="",DATE(2026,12,0),Mitarbeiter!$D141),TODAY()))-(MAX(DATE(2026,11,1),Mitarbeiter!$C141))+1),MAX(0,NETWORKDAYS(MAX(DATE(2026,11,1),Mitarbeiter!$C141),MIN(DATE(2026,12,0),IF(Mitarbeiter!$D141="",DATE(2026,12,0),Mitarbeiter!$D141),TODAY()),Einstellungen!$F$13:$F$67)))*N(Mitarbeiter!$E141)/IF(Einstellungen!$C$11="7 Tage",7,5),N('Ist-Stunden'!P141)),MAX(IF(Einstellungen!$C$11="7 Tage",MAX(0,(MIN(DATE(2026,12,0),IF(Mitarbeiter!$D141="",DATE(2026,12,0),Mitarbeiter!$D141),TODAY()))-(MAX(DATE(2026,11,1),Mitarbeiter!$C141))+1),MAX(0,NETWORKDAYS(MAX(DATE(2026,11,1),Mitarbeiter!$C141),MIN(DATE(2026,12,0),IF(Mitarbeiter!$D141="",DATE(2026,12,0),Mitarbeiter!$D141),TODAY()),Einstellungen!$F$13:$F$67)))*N(Mitarbeiter!$E141)/IF(Einstellungen!$C$11="7 Tage",7,5),N('Ist-Stunden'!P141)+(N(Krankheitstage!Q141)+N(Krankheitstage!AC141))*N($C141))))</f>
        <v/>
      </c>
      <c r="AU141" s="76">
        <f>IF($B141="",0,IF(Einstellungen!$C$10="Ja",MAX(IF(Einstellungen!$C$11="7 Tage",MAX(0,(MIN(DATE(2026,13,0),IF(Mitarbeiter!$D141="",DATE(2026,13,0),Mitarbeiter!$D141),TODAY()))-(MAX(DATE(2026,12,1),Mitarbeiter!$C141))+1),MAX(0,NETWORKDAYS(MAX(DATE(2026,12,1),Mitarbeiter!$C141),MIN(DATE(2026,13,0),IF(Mitarbeiter!$D141="",DATE(2026,13,0),Mitarbeiter!$D141),TODAY()),Einstellungen!$F$13:$F$67)))*N(Mitarbeiter!$E141)/IF(Einstellungen!$C$11="7 Tage",7,5),N('Ist-Stunden'!Q141)),MAX(IF(Einstellungen!$C$11="7 Tage",MAX(0,(MIN(DATE(2026,13,0),IF(Mitarbeiter!$D141="",DATE(2026,13,0),Mitarbeiter!$D141),TODAY()))-(MAX(DATE(2026,12,1),Mitarbeiter!$C141))+1),MAX(0,NETWORKDAYS(MAX(DATE(2026,12,1),Mitarbeiter!$C141),MIN(DATE(2026,13,0),IF(Mitarbeiter!$D141="",DATE(2026,13,0),Mitarbeiter!$D141),TODAY()),Einstellungen!$F$13:$F$67)))*N(Mitarbeiter!$E141)/IF(Einstellungen!$C$11="7 Tage",7,5),N('Ist-Stunden'!Q141)+(N(Krankheitstage!R141)+N(Krankheitstage!AD141))*N($C141))))</f>
        <v/>
      </c>
      <c r="AV141" s="76">
        <f>IF($B141="",0,IF(Einstellungen!$C$10="Ja",MAX(IF(Einstellungen!$C$11="7 Tage",MAX(0,(MIN(DATE(2027,2,0),IF(Mitarbeiter!$D141="",DATE(2027,2,0),Mitarbeiter!$D141),TODAY()))-(MAX(DATE(2027,1,1),Mitarbeiter!$C141))+1),MAX(0,NETWORKDAYS(MAX(DATE(2027,1,1),Mitarbeiter!$C141),MIN(DATE(2027,2,0),IF(Mitarbeiter!$D141="",DATE(2027,2,0),Mitarbeiter!$D141),TODAY()),Einstellungen!$F$13:$F$67)))*N(Mitarbeiter!$E141)/IF(Einstellungen!$C$11="7 Tage",7,5),N('Ist-Stunden'!R141)),MAX(IF(Einstellungen!$C$11="7 Tage",MAX(0,(MIN(DATE(2027,2,0),IF(Mitarbeiter!$D141="",DATE(2027,2,0),Mitarbeiter!$D141),TODAY()))-(MAX(DATE(2027,1,1),Mitarbeiter!$C141))+1),MAX(0,NETWORKDAYS(MAX(DATE(2027,1,1),Mitarbeiter!$C141),MIN(DATE(2027,2,0),IF(Mitarbeiter!$D141="",DATE(2027,2,0),Mitarbeiter!$D141),TODAY()),Einstellungen!$F$13:$F$67)))*N(Mitarbeiter!$E141)/IF(Einstellungen!$C$11="7 Tage",7,5),N('Ist-Stunden'!R141)+(N(Krankheitstage!AE141)+N(Krankheitstage!AQ141))*N($C141))))</f>
        <v/>
      </c>
      <c r="AW141" s="76">
        <f>IF($B141="",0,IF(Einstellungen!$C$10="Ja",MAX(IF(Einstellungen!$C$11="7 Tage",MAX(0,(MIN(DATE(2027,3,0),IF(Mitarbeiter!$D141="",DATE(2027,3,0),Mitarbeiter!$D141),TODAY()))-(MAX(DATE(2027,2,1),Mitarbeiter!$C141))+1),MAX(0,NETWORKDAYS(MAX(DATE(2027,2,1),Mitarbeiter!$C141),MIN(DATE(2027,3,0),IF(Mitarbeiter!$D141="",DATE(2027,3,0),Mitarbeiter!$D141),TODAY()),Einstellungen!$F$13:$F$67)))*N(Mitarbeiter!$E141)/IF(Einstellungen!$C$11="7 Tage",7,5),N('Ist-Stunden'!S141)),MAX(IF(Einstellungen!$C$11="7 Tage",MAX(0,(MIN(DATE(2027,3,0),IF(Mitarbeiter!$D141="",DATE(2027,3,0),Mitarbeiter!$D141),TODAY()))-(MAX(DATE(2027,2,1),Mitarbeiter!$C141))+1),MAX(0,NETWORKDAYS(MAX(DATE(2027,2,1),Mitarbeiter!$C141),MIN(DATE(2027,3,0),IF(Mitarbeiter!$D141="",DATE(2027,3,0),Mitarbeiter!$D141),TODAY()),Einstellungen!$F$13:$F$67)))*N(Mitarbeiter!$E141)/IF(Einstellungen!$C$11="7 Tage",7,5),N('Ist-Stunden'!S141)+(N(Krankheitstage!AF141)+N(Krankheitstage!AR141))*N($C141))))</f>
        <v/>
      </c>
      <c r="AX141" s="76">
        <f>IF($B141="",0,IF(Einstellungen!$C$10="Ja",MAX(IF(Einstellungen!$C$11="7 Tage",MAX(0,(MIN(DATE(2027,4,0),IF(Mitarbeiter!$D141="",DATE(2027,4,0),Mitarbeiter!$D141),TODAY()))-(MAX(DATE(2027,3,1),Mitarbeiter!$C141))+1),MAX(0,NETWORKDAYS(MAX(DATE(2027,3,1),Mitarbeiter!$C141),MIN(DATE(2027,4,0),IF(Mitarbeiter!$D141="",DATE(2027,4,0),Mitarbeiter!$D141),TODAY()),Einstellungen!$F$13:$F$67)))*N(Mitarbeiter!$E141)/IF(Einstellungen!$C$11="7 Tage",7,5),N('Ist-Stunden'!T141)),MAX(IF(Einstellungen!$C$11="7 Tage",MAX(0,(MIN(DATE(2027,4,0),IF(Mitarbeiter!$D141="",DATE(2027,4,0),Mitarbeiter!$D141),TODAY()))-(MAX(DATE(2027,3,1),Mitarbeiter!$C141))+1),MAX(0,NETWORKDAYS(MAX(DATE(2027,3,1),Mitarbeiter!$C141),MIN(DATE(2027,4,0),IF(Mitarbeiter!$D141="",DATE(2027,4,0),Mitarbeiter!$D141),TODAY()),Einstellungen!$F$13:$F$67)))*N(Mitarbeiter!$E141)/IF(Einstellungen!$C$11="7 Tage",7,5),N('Ist-Stunden'!T141)+(N(Krankheitstage!AG141)+N(Krankheitstage!AS141))*N($C141))))</f>
        <v/>
      </c>
      <c r="AY141" s="76">
        <f>IF($B141="",0,IF(Einstellungen!$C$10="Ja",MAX(IF(Einstellungen!$C$11="7 Tage",MAX(0,(MIN(DATE(2027,5,0),IF(Mitarbeiter!$D141="",DATE(2027,5,0),Mitarbeiter!$D141),TODAY()))-(MAX(DATE(2027,4,1),Mitarbeiter!$C141))+1),MAX(0,NETWORKDAYS(MAX(DATE(2027,4,1),Mitarbeiter!$C141),MIN(DATE(2027,5,0),IF(Mitarbeiter!$D141="",DATE(2027,5,0),Mitarbeiter!$D141),TODAY()),Einstellungen!$F$13:$F$67)))*N(Mitarbeiter!$E141)/IF(Einstellungen!$C$11="7 Tage",7,5),N('Ist-Stunden'!U141)),MAX(IF(Einstellungen!$C$11="7 Tage",MAX(0,(MIN(DATE(2027,5,0),IF(Mitarbeiter!$D141="",DATE(2027,5,0),Mitarbeiter!$D141),TODAY()))-(MAX(DATE(2027,4,1),Mitarbeiter!$C141))+1),MAX(0,NETWORKDAYS(MAX(DATE(2027,4,1),Mitarbeiter!$C141),MIN(DATE(2027,5,0),IF(Mitarbeiter!$D141="",DATE(2027,5,0),Mitarbeiter!$D141),TODAY()),Einstellungen!$F$13:$F$67)))*N(Mitarbeiter!$E141)/IF(Einstellungen!$C$11="7 Tage",7,5),N('Ist-Stunden'!U141)+(N(Krankheitstage!AH141)+N(Krankheitstage!AT141))*N($C141))))</f>
        <v/>
      </c>
      <c r="AZ141" s="76">
        <f>IF($B141="",0,IF(Einstellungen!$C$10="Ja",MAX(IF(Einstellungen!$C$11="7 Tage",MAX(0,(MIN(DATE(2027,6,0),IF(Mitarbeiter!$D141="",DATE(2027,6,0),Mitarbeiter!$D141),TODAY()))-(MAX(DATE(2027,5,1),Mitarbeiter!$C141))+1),MAX(0,NETWORKDAYS(MAX(DATE(2027,5,1),Mitarbeiter!$C141),MIN(DATE(2027,6,0),IF(Mitarbeiter!$D141="",DATE(2027,6,0),Mitarbeiter!$D141),TODAY()),Einstellungen!$F$13:$F$67)))*N(Mitarbeiter!$E141)/IF(Einstellungen!$C$11="7 Tage",7,5),N('Ist-Stunden'!V141)),MAX(IF(Einstellungen!$C$11="7 Tage",MAX(0,(MIN(DATE(2027,6,0),IF(Mitarbeiter!$D141="",DATE(2027,6,0),Mitarbeiter!$D141),TODAY()))-(MAX(DATE(2027,5,1),Mitarbeiter!$C141))+1),MAX(0,NETWORKDAYS(MAX(DATE(2027,5,1),Mitarbeiter!$C141),MIN(DATE(2027,6,0),IF(Mitarbeiter!$D141="",DATE(2027,6,0),Mitarbeiter!$D141),TODAY()),Einstellungen!$F$13:$F$67)))*N(Mitarbeiter!$E141)/IF(Einstellungen!$C$11="7 Tage",7,5),N('Ist-Stunden'!V141)+(N(Krankheitstage!AI141)+N(Krankheitstage!AU141))*N($C141))))</f>
        <v/>
      </c>
      <c r="BA141" s="76">
        <f>IF($B141="",0,IF(Einstellungen!$C$10="Ja",MAX(IF(Einstellungen!$C$11="7 Tage",MAX(0,(MIN(DATE(2027,7,0),IF(Mitarbeiter!$D141="",DATE(2027,7,0),Mitarbeiter!$D141),TODAY()))-(MAX(DATE(2027,6,1),Mitarbeiter!$C141))+1),MAX(0,NETWORKDAYS(MAX(DATE(2027,6,1),Mitarbeiter!$C141),MIN(DATE(2027,7,0),IF(Mitarbeiter!$D141="",DATE(2027,7,0),Mitarbeiter!$D141),TODAY()),Einstellungen!$F$13:$F$67)))*N(Mitarbeiter!$E141)/IF(Einstellungen!$C$11="7 Tage",7,5),N('Ist-Stunden'!W141)),MAX(IF(Einstellungen!$C$11="7 Tage",MAX(0,(MIN(DATE(2027,7,0),IF(Mitarbeiter!$D141="",DATE(2027,7,0),Mitarbeiter!$D141),TODAY()))-(MAX(DATE(2027,6,1),Mitarbeiter!$C141))+1),MAX(0,NETWORKDAYS(MAX(DATE(2027,6,1),Mitarbeiter!$C141),MIN(DATE(2027,7,0),IF(Mitarbeiter!$D141="",DATE(2027,7,0),Mitarbeiter!$D141),TODAY()),Einstellungen!$F$13:$F$67)))*N(Mitarbeiter!$E141)/IF(Einstellungen!$C$11="7 Tage",7,5),N('Ist-Stunden'!W141)+(N(Krankheitstage!AJ141)+N(Krankheitstage!AV141))*N($C141))))</f>
        <v/>
      </c>
      <c r="BB141" s="76">
        <f>IF($B141="",0,IF(Einstellungen!$C$10="Ja",MAX(IF(Einstellungen!$C$11="7 Tage",MAX(0,(MIN(DATE(2027,8,0),IF(Mitarbeiter!$D141="",DATE(2027,8,0),Mitarbeiter!$D141),TODAY()))-(MAX(DATE(2027,7,1),Mitarbeiter!$C141))+1),MAX(0,NETWORKDAYS(MAX(DATE(2027,7,1),Mitarbeiter!$C141),MIN(DATE(2027,8,0),IF(Mitarbeiter!$D141="",DATE(2027,8,0),Mitarbeiter!$D141),TODAY()),Einstellungen!$F$13:$F$67)))*N(Mitarbeiter!$E141)/IF(Einstellungen!$C$11="7 Tage",7,5),N('Ist-Stunden'!X141)),MAX(IF(Einstellungen!$C$11="7 Tage",MAX(0,(MIN(DATE(2027,8,0),IF(Mitarbeiter!$D141="",DATE(2027,8,0),Mitarbeiter!$D141),TODAY()))-(MAX(DATE(2027,7,1),Mitarbeiter!$C141))+1),MAX(0,NETWORKDAYS(MAX(DATE(2027,7,1),Mitarbeiter!$C141),MIN(DATE(2027,8,0),IF(Mitarbeiter!$D141="",DATE(2027,8,0),Mitarbeiter!$D141),TODAY()),Einstellungen!$F$13:$F$67)))*N(Mitarbeiter!$E141)/IF(Einstellungen!$C$11="7 Tage",7,5),N('Ist-Stunden'!X141)+(N(Krankheitstage!AK141)+N(Krankheitstage!AW141))*N($C141))))</f>
        <v/>
      </c>
      <c r="BC141" s="76">
        <f>IF($B141="",0,IF(Einstellungen!$C$10="Ja",MAX(IF(Einstellungen!$C$11="7 Tage",MAX(0,(MIN(DATE(2027,9,0),IF(Mitarbeiter!$D141="",DATE(2027,9,0),Mitarbeiter!$D141),TODAY()))-(MAX(DATE(2027,8,1),Mitarbeiter!$C141))+1),MAX(0,NETWORKDAYS(MAX(DATE(2027,8,1),Mitarbeiter!$C141),MIN(DATE(2027,9,0),IF(Mitarbeiter!$D141="",DATE(2027,9,0),Mitarbeiter!$D141),TODAY()),Einstellungen!$F$13:$F$67)))*N(Mitarbeiter!$E141)/IF(Einstellungen!$C$11="7 Tage",7,5),N('Ist-Stunden'!Y141)),MAX(IF(Einstellungen!$C$11="7 Tage",MAX(0,(MIN(DATE(2027,9,0),IF(Mitarbeiter!$D141="",DATE(2027,9,0),Mitarbeiter!$D141),TODAY()))-(MAX(DATE(2027,8,1),Mitarbeiter!$C141))+1),MAX(0,NETWORKDAYS(MAX(DATE(2027,8,1),Mitarbeiter!$C141),MIN(DATE(2027,9,0),IF(Mitarbeiter!$D141="",DATE(2027,9,0),Mitarbeiter!$D141),TODAY()),Einstellungen!$F$13:$F$67)))*N(Mitarbeiter!$E141)/IF(Einstellungen!$C$11="7 Tage",7,5),N('Ist-Stunden'!Y141)+(N(Krankheitstage!AL141)+N(Krankheitstage!AX141))*N($C141))))</f>
        <v/>
      </c>
      <c r="BD141" s="76">
        <f>IF($B141="",0,IF(Einstellungen!$C$10="Ja",MAX(IF(Einstellungen!$C$11="7 Tage",MAX(0,(MIN(DATE(2027,10,0),IF(Mitarbeiter!$D141="",DATE(2027,10,0),Mitarbeiter!$D141),TODAY()))-(MAX(DATE(2027,9,1),Mitarbeiter!$C141))+1),MAX(0,NETWORKDAYS(MAX(DATE(2027,9,1),Mitarbeiter!$C141),MIN(DATE(2027,10,0),IF(Mitarbeiter!$D141="",DATE(2027,10,0),Mitarbeiter!$D141),TODAY()),Einstellungen!$F$13:$F$67)))*N(Mitarbeiter!$E141)/IF(Einstellungen!$C$11="7 Tage",7,5),N('Ist-Stunden'!Z141)),MAX(IF(Einstellungen!$C$11="7 Tage",MAX(0,(MIN(DATE(2027,10,0),IF(Mitarbeiter!$D141="",DATE(2027,10,0),Mitarbeiter!$D141),TODAY()))-(MAX(DATE(2027,9,1),Mitarbeiter!$C141))+1),MAX(0,NETWORKDAYS(MAX(DATE(2027,9,1),Mitarbeiter!$C141),MIN(DATE(2027,10,0),IF(Mitarbeiter!$D141="",DATE(2027,10,0),Mitarbeiter!$D141),TODAY()),Einstellungen!$F$13:$F$67)))*N(Mitarbeiter!$E141)/IF(Einstellungen!$C$11="7 Tage",7,5),N('Ist-Stunden'!Z141)+(N(Krankheitstage!AM141)+N(Krankheitstage!AY141))*N($C141))))</f>
        <v/>
      </c>
      <c r="BE141" s="76">
        <f>IF($B141="",0,IF(Einstellungen!$C$10="Ja",MAX(IF(Einstellungen!$C$11="7 Tage",MAX(0,(MIN(DATE(2027,11,0),IF(Mitarbeiter!$D141="",DATE(2027,11,0),Mitarbeiter!$D141),TODAY()))-(MAX(DATE(2027,10,1),Mitarbeiter!$C141))+1),MAX(0,NETWORKDAYS(MAX(DATE(2027,10,1),Mitarbeiter!$C141),MIN(DATE(2027,11,0),IF(Mitarbeiter!$D141="",DATE(2027,11,0),Mitarbeiter!$D141),TODAY()),Einstellungen!$F$13:$F$67)))*N(Mitarbeiter!$E141)/IF(Einstellungen!$C$11="7 Tage",7,5),N('Ist-Stunden'!AA141)),MAX(IF(Einstellungen!$C$11="7 Tage",MAX(0,(MIN(DATE(2027,11,0),IF(Mitarbeiter!$D141="",DATE(2027,11,0),Mitarbeiter!$D141),TODAY()))-(MAX(DATE(2027,10,1),Mitarbeiter!$C141))+1),MAX(0,NETWORKDAYS(MAX(DATE(2027,10,1),Mitarbeiter!$C141),MIN(DATE(2027,11,0),IF(Mitarbeiter!$D141="",DATE(2027,11,0),Mitarbeiter!$D141),TODAY()),Einstellungen!$F$13:$F$67)))*N(Mitarbeiter!$E141)/IF(Einstellungen!$C$11="7 Tage",7,5),N('Ist-Stunden'!AA141)+(N(Krankheitstage!AN141)+N(Krankheitstage!AZ141))*N($C141))))</f>
        <v/>
      </c>
      <c r="BF141" s="76">
        <f>IF($B141="",0,IF(Einstellungen!$C$10="Ja",MAX(IF(Einstellungen!$C$11="7 Tage",MAX(0,(MIN(DATE(2027,12,0),IF(Mitarbeiter!$D141="",DATE(2027,12,0),Mitarbeiter!$D141),TODAY()))-(MAX(DATE(2027,11,1),Mitarbeiter!$C141))+1),MAX(0,NETWORKDAYS(MAX(DATE(2027,11,1),Mitarbeiter!$C141),MIN(DATE(2027,12,0),IF(Mitarbeiter!$D141="",DATE(2027,12,0),Mitarbeiter!$D141),TODAY()),Einstellungen!$F$13:$F$67)))*N(Mitarbeiter!$E141)/IF(Einstellungen!$C$11="7 Tage",7,5),N('Ist-Stunden'!AB141)),MAX(IF(Einstellungen!$C$11="7 Tage",MAX(0,(MIN(DATE(2027,12,0),IF(Mitarbeiter!$D141="",DATE(2027,12,0),Mitarbeiter!$D141),TODAY()))-(MAX(DATE(2027,11,1),Mitarbeiter!$C141))+1),MAX(0,NETWORKDAYS(MAX(DATE(2027,11,1),Mitarbeiter!$C141),MIN(DATE(2027,12,0),IF(Mitarbeiter!$D141="",DATE(2027,12,0),Mitarbeiter!$D141),TODAY()),Einstellungen!$F$13:$F$67)))*N(Mitarbeiter!$E141)/IF(Einstellungen!$C$11="7 Tage",7,5),N('Ist-Stunden'!AB141)+(N(Krankheitstage!AO141)+N(Krankheitstage!BA141))*N($C141))))</f>
        <v/>
      </c>
      <c r="BG141" s="76">
        <f>IF($B141="",0,IF(Einstellungen!$C$10="Ja",MAX(IF(Einstellungen!$C$11="7 Tage",MAX(0,(MIN(DATE(2027,13,0),IF(Mitarbeiter!$D141="",DATE(2027,13,0),Mitarbeiter!$D141),TODAY()))-(MAX(DATE(2027,12,1),Mitarbeiter!$C141))+1),MAX(0,NETWORKDAYS(MAX(DATE(2027,12,1),Mitarbeiter!$C141),MIN(DATE(2027,13,0),IF(Mitarbeiter!$D141="",DATE(2027,13,0),Mitarbeiter!$D141),TODAY()),Einstellungen!$F$13:$F$67)))*N(Mitarbeiter!$E141)/IF(Einstellungen!$C$11="7 Tage",7,5),N('Ist-Stunden'!AC141)),MAX(IF(Einstellungen!$C$11="7 Tage",MAX(0,(MIN(DATE(2027,13,0),IF(Mitarbeiter!$D141="",DATE(2027,13,0),Mitarbeiter!$D141),TODAY()))-(MAX(DATE(2027,12,1),Mitarbeiter!$C141))+1),MAX(0,NETWORKDAYS(MAX(DATE(2027,12,1),Mitarbeiter!$C141),MIN(DATE(2027,13,0),IF(Mitarbeiter!$D141="",DATE(2027,13,0),Mitarbeiter!$D141),TODAY()),Einstellungen!$F$13:$F$67)))*N(Mitarbeiter!$E141)/IF(Einstellungen!$C$11="7 Tage",7,5),N('Ist-Stunden'!AC141)+(N(Krankheitstage!AP141)+N(Krankheitstage!BB141))*N($C141))))</f>
        <v/>
      </c>
      <c r="BH141" s="76">
        <f>IF($B141="",0,IF(Einstellungen!$C$10="Ja",MAX(IF(Einstellungen!$C$11="7 Tage",MAX(0,(MIN(DATE(2028,2,0),IF(Mitarbeiter!$D141="",DATE(2028,2,0),Mitarbeiter!$D141),TODAY()))-(MAX(DATE(2028,1,1),Mitarbeiter!$C141))+1),MAX(0,NETWORKDAYS(MAX(DATE(2028,1,1),Mitarbeiter!$C141),MIN(DATE(2028,2,0),IF(Mitarbeiter!$D141="",DATE(2028,2,0),Mitarbeiter!$D141),TODAY()),Einstellungen!$F$13:$F$67)))*N(Mitarbeiter!$E141)/IF(Einstellungen!$C$11="7 Tage",7,5),N('Ist-Stunden'!AD141)),MAX(IF(Einstellungen!$C$11="7 Tage",MAX(0,(MIN(DATE(2028,2,0),IF(Mitarbeiter!$D141="",DATE(2028,2,0),Mitarbeiter!$D141),TODAY()))-(MAX(DATE(2028,1,1),Mitarbeiter!$C141))+1),MAX(0,NETWORKDAYS(MAX(DATE(2028,1,1),Mitarbeiter!$C141),MIN(DATE(2028,2,0),IF(Mitarbeiter!$D141="",DATE(2028,2,0),Mitarbeiter!$D141),TODAY()),Einstellungen!$F$13:$F$67)))*N(Mitarbeiter!$E141)/IF(Einstellungen!$C$11="7 Tage",7,5),N('Ist-Stunden'!AD141)+(N(Krankheitstage!BC141)+N(Krankheitstage!BO141))*N($C141))))</f>
        <v/>
      </c>
      <c r="BI141" s="76">
        <f>IF($B141="",0,IF(Einstellungen!$C$10="Ja",MAX(IF(Einstellungen!$C$11="7 Tage",MAX(0,(MIN(DATE(2028,3,0),IF(Mitarbeiter!$D141="",DATE(2028,3,0),Mitarbeiter!$D141),TODAY()))-(MAX(DATE(2028,2,1),Mitarbeiter!$C141))+1),MAX(0,NETWORKDAYS(MAX(DATE(2028,2,1),Mitarbeiter!$C141),MIN(DATE(2028,3,0),IF(Mitarbeiter!$D141="",DATE(2028,3,0),Mitarbeiter!$D141),TODAY()),Einstellungen!$F$13:$F$67)))*N(Mitarbeiter!$E141)/IF(Einstellungen!$C$11="7 Tage",7,5),N('Ist-Stunden'!AE141)),MAX(IF(Einstellungen!$C$11="7 Tage",MAX(0,(MIN(DATE(2028,3,0),IF(Mitarbeiter!$D141="",DATE(2028,3,0),Mitarbeiter!$D141),TODAY()))-(MAX(DATE(2028,2,1),Mitarbeiter!$C141))+1),MAX(0,NETWORKDAYS(MAX(DATE(2028,2,1),Mitarbeiter!$C141),MIN(DATE(2028,3,0),IF(Mitarbeiter!$D141="",DATE(2028,3,0),Mitarbeiter!$D141),TODAY()),Einstellungen!$F$13:$F$67)))*N(Mitarbeiter!$E141)/IF(Einstellungen!$C$11="7 Tage",7,5),N('Ist-Stunden'!AE141)+(N(Krankheitstage!BD141)+N(Krankheitstage!BP141))*N($C141))))</f>
        <v/>
      </c>
      <c r="BJ141" s="76">
        <f>IF($B141="",0,IF(Einstellungen!$C$10="Ja",MAX(IF(Einstellungen!$C$11="7 Tage",MAX(0,(MIN(DATE(2028,4,0),IF(Mitarbeiter!$D141="",DATE(2028,4,0),Mitarbeiter!$D141),TODAY()))-(MAX(DATE(2028,3,1),Mitarbeiter!$C141))+1),MAX(0,NETWORKDAYS(MAX(DATE(2028,3,1),Mitarbeiter!$C141),MIN(DATE(2028,4,0),IF(Mitarbeiter!$D141="",DATE(2028,4,0),Mitarbeiter!$D141),TODAY()),Einstellungen!$F$13:$F$67)))*N(Mitarbeiter!$E141)/IF(Einstellungen!$C$11="7 Tage",7,5),N('Ist-Stunden'!AF141)),MAX(IF(Einstellungen!$C$11="7 Tage",MAX(0,(MIN(DATE(2028,4,0),IF(Mitarbeiter!$D141="",DATE(2028,4,0),Mitarbeiter!$D141),TODAY()))-(MAX(DATE(2028,3,1),Mitarbeiter!$C141))+1),MAX(0,NETWORKDAYS(MAX(DATE(2028,3,1),Mitarbeiter!$C141),MIN(DATE(2028,4,0),IF(Mitarbeiter!$D141="",DATE(2028,4,0),Mitarbeiter!$D141),TODAY()),Einstellungen!$F$13:$F$67)))*N(Mitarbeiter!$E141)/IF(Einstellungen!$C$11="7 Tage",7,5),N('Ist-Stunden'!AF141)+(N(Krankheitstage!BE141)+N(Krankheitstage!BQ141))*N($C141))))</f>
        <v/>
      </c>
      <c r="BK141" s="76">
        <f>IF($B141="",0,IF(Einstellungen!$C$10="Ja",MAX(IF(Einstellungen!$C$11="7 Tage",MAX(0,(MIN(DATE(2028,5,0),IF(Mitarbeiter!$D141="",DATE(2028,5,0),Mitarbeiter!$D141),TODAY()))-(MAX(DATE(2028,4,1),Mitarbeiter!$C141))+1),MAX(0,NETWORKDAYS(MAX(DATE(2028,4,1),Mitarbeiter!$C141),MIN(DATE(2028,5,0),IF(Mitarbeiter!$D141="",DATE(2028,5,0),Mitarbeiter!$D141),TODAY()),Einstellungen!$F$13:$F$67)))*N(Mitarbeiter!$E141)/IF(Einstellungen!$C$11="7 Tage",7,5),N('Ist-Stunden'!AG141)),MAX(IF(Einstellungen!$C$11="7 Tage",MAX(0,(MIN(DATE(2028,5,0),IF(Mitarbeiter!$D141="",DATE(2028,5,0),Mitarbeiter!$D141),TODAY()))-(MAX(DATE(2028,4,1),Mitarbeiter!$C141))+1),MAX(0,NETWORKDAYS(MAX(DATE(2028,4,1),Mitarbeiter!$C141),MIN(DATE(2028,5,0),IF(Mitarbeiter!$D141="",DATE(2028,5,0),Mitarbeiter!$D141),TODAY()),Einstellungen!$F$13:$F$67)))*N(Mitarbeiter!$E141)/IF(Einstellungen!$C$11="7 Tage",7,5),N('Ist-Stunden'!AG141)+(N(Krankheitstage!BF141)+N(Krankheitstage!BR141))*N($C141))))</f>
        <v/>
      </c>
      <c r="BL141" s="76">
        <f>IF($B141="",0,IF(Einstellungen!$C$10="Ja",MAX(IF(Einstellungen!$C$11="7 Tage",MAX(0,(MIN(DATE(2028,6,0),IF(Mitarbeiter!$D141="",DATE(2028,6,0),Mitarbeiter!$D141),TODAY()))-(MAX(DATE(2028,5,1),Mitarbeiter!$C141))+1),MAX(0,NETWORKDAYS(MAX(DATE(2028,5,1),Mitarbeiter!$C141),MIN(DATE(2028,6,0),IF(Mitarbeiter!$D141="",DATE(2028,6,0),Mitarbeiter!$D141),TODAY()),Einstellungen!$F$13:$F$67)))*N(Mitarbeiter!$E141)/IF(Einstellungen!$C$11="7 Tage",7,5),N('Ist-Stunden'!AH141)),MAX(IF(Einstellungen!$C$11="7 Tage",MAX(0,(MIN(DATE(2028,6,0),IF(Mitarbeiter!$D141="",DATE(2028,6,0),Mitarbeiter!$D141),TODAY()))-(MAX(DATE(2028,5,1),Mitarbeiter!$C141))+1),MAX(0,NETWORKDAYS(MAX(DATE(2028,5,1),Mitarbeiter!$C141),MIN(DATE(2028,6,0),IF(Mitarbeiter!$D141="",DATE(2028,6,0),Mitarbeiter!$D141),TODAY()),Einstellungen!$F$13:$F$67)))*N(Mitarbeiter!$E141)/IF(Einstellungen!$C$11="7 Tage",7,5),N('Ist-Stunden'!AH141)+(N(Krankheitstage!BG141)+N(Krankheitstage!BS141))*N($C141))))</f>
        <v/>
      </c>
      <c r="BM141" s="76">
        <f>IF($B141="",0,IF(Einstellungen!$C$10="Ja",MAX(IF(Einstellungen!$C$11="7 Tage",MAX(0,(MIN(DATE(2028,7,0),IF(Mitarbeiter!$D141="",DATE(2028,7,0),Mitarbeiter!$D141),TODAY()))-(MAX(DATE(2028,6,1),Mitarbeiter!$C141))+1),MAX(0,NETWORKDAYS(MAX(DATE(2028,6,1),Mitarbeiter!$C141),MIN(DATE(2028,7,0),IF(Mitarbeiter!$D141="",DATE(2028,7,0),Mitarbeiter!$D141),TODAY()),Einstellungen!$F$13:$F$67)))*N(Mitarbeiter!$E141)/IF(Einstellungen!$C$11="7 Tage",7,5),N('Ist-Stunden'!AI141)),MAX(IF(Einstellungen!$C$11="7 Tage",MAX(0,(MIN(DATE(2028,7,0),IF(Mitarbeiter!$D141="",DATE(2028,7,0),Mitarbeiter!$D141),TODAY()))-(MAX(DATE(2028,6,1),Mitarbeiter!$C141))+1),MAX(0,NETWORKDAYS(MAX(DATE(2028,6,1),Mitarbeiter!$C141),MIN(DATE(2028,7,0),IF(Mitarbeiter!$D141="",DATE(2028,7,0),Mitarbeiter!$D141),TODAY()),Einstellungen!$F$13:$F$67)))*N(Mitarbeiter!$E141)/IF(Einstellungen!$C$11="7 Tage",7,5),N('Ist-Stunden'!AI141)+(N(Krankheitstage!BH141)+N(Krankheitstage!BT141))*N($C141))))</f>
        <v/>
      </c>
      <c r="BN141" s="76">
        <f>IF($B141="",0,IF(Einstellungen!$C$10="Ja",MAX(IF(Einstellungen!$C$11="7 Tage",MAX(0,(MIN(DATE(2028,8,0),IF(Mitarbeiter!$D141="",DATE(2028,8,0),Mitarbeiter!$D141),TODAY()))-(MAX(DATE(2028,7,1),Mitarbeiter!$C141))+1),MAX(0,NETWORKDAYS(MAX(DATE(2028,7,1),Mitarbeiter!$C141),MIN(DATE(2028,8,0),IF(Mitarbeiter!$D141="",DATE(2028,8,0),Mitarbeiter!$D141),TODAY()),Einstellungen!$F$13:$F$67)))*N(Mitarbeiter!$E141)/IF(Einstellungen!$C$11="7 Tage",7,5),N('Ist-Stunden'!AJ141)),MAX(IF(Einstellungen!$C$11="7 Tage",MAX(0,(MIN(DATE(2028,8,0),IF(Mitarbeiter!$D141="",DATE(2028,8,0),Mitarbeiter!$D141),TODAY()))-(MAX(DATE(2028,7,1),Mitarbeiter!$C141))+1),MAX(0,NETWORKDAYS(MAX(DATE(2028,7,1),Mitarbeiter!$C141),MIN(DATE(2028,8,0),IF(Mitarbeiter!$D141="",DATE(2028,8,0),Mitarbeiter!$D141),TODAY()),Einstellungen!$F$13:$F$67)))*N(Mitarbeiter!$E141)/IF(Einstellungen!$C$11="7 Tage",7,5),N('Ist-Stunden'!AJ141)+(N(Krankheitstage!BI141)+N(Krankheitstage!BU141))*N($C141))))</f>
        <v/>
      </c>
      <c r="BO141" s="76">
        <f>IF($B141="",0,IF(Einstellungen!$C$10="Ja",MAX(IF(Einstellungen!$C$11="7 Tage",MAX(0,(MIN(DATE(2028,9,0),IF(Mitarbeiter!$D141="",DATE(2028,9,0),Mitarbeiter!$D141),TODAY()))-(MAX(DATE(2028,8,1),Mitarbeiter!$C141))+1),MAX(0,NETWORKDAYS(MAX(DATE(2028,8,1),Mitarbeiter!$C141),MIN(DATE(2028,9,0),IF(Mitarbeiter!$D141="",DATE(2028,9,0),Mitarbeiter!$D141),TODAY()),Einstellungen!$F$13:$F$67)))*N(Mitarbeiter!$E141)/IF(Einstellungen!$C$11="7 Tage",7,5),N('Ist-Stunden'!AK141)),MAX(IF(Einstellungen!$C$11="7 Tage",MAX(0,(MIN(DATE(2028,9,0),IF(Mitarbeiter!$D141="",DATE(2028,9,0),Mitarbeiter!$D141),TODAY()))-(MAX(DATE(2028,8,1),Mitarbeiter!$C141))+1),MAX(0,NETWORKDAYS(MAX(DATE(2028,8,1),Mitarbeiter!$C141),MIN(DATE(2028,9,0),IF(Mitarbeiter!$D141="",DATE(2028,9,0),Mitarbeiter!$D141),TODAY()),Einstellungen!$F$13:$F$67)))*N(Mitarbeiter!$E141)/IF(Einstellungen!$C$11="7 Tage",7,5),N('Ist-Stunden'!AK141)+(N(Krankheitstage!BJ141)+N(Krankheitstage!BV141))*N($C141))))</f>
        <v/>
      </c>
      <c r="BP141" s="76">
        <f>IF($B141="",0,IF(Einstellungen!$C$10="Ja",MAX(IF(Einstellungen!$C$11="7 Tage",MAX(0,(MIN(DATE(2028,10,0),IF(Mitarbeiter!$D141="",DATE(2028,10,0),Mitarbeiter!$D141),TODAY()))-(MAX(DATE(2028,9,1),Mitarbeiter!$C141))+1),MAX(0,NETWORKDAYS(MAX(DATE(2028,9,1),Mitarbeiter!$C141),MIN(DATE(2028,10,0),IF(Mitarbeiter!$D141="",DATE(2028,10,0),Mitarbeiter!$D141),TODAY()),Einstellungen!$F$13:$F$67)))*N(Mitarbeiter!$E141)/IF(Einstellungen!$C$11="7 Tage",7,5),N('Ist-Stunden'!AL141)),MAX(IF(Einstellungen!$C$11="7 Tage",MAX(0,(MIN(DATE(2028,10,0),IF(Mitarbeiter!$D141="",DATE(2028,10,0),Mitarbeiter!$D141),TODAY()))-(MAX(DATE(2028,9,1),Mitarbeiter!$C141))+1),MAX(0,NETWORKDAYS(MAX(DATE(2028,9,1),Mitarbeiter!$C141),MIN(DATE(2028,10,0),IF(Mitarbeiter!$D141="",DATE(2028,10,0),Mitarbeiter!$D141),TODAY()),Einstellungen!$F$13:$F$67)))*N(Mitarbeiter!$E141)/IF(Einstellungen!$C$11="7 Tage",7,5),N('Ist-Stunden'!AL141)+(N(Krankheitstage!BK141)+N(Krankheitstage!BW141))*N($C141))))</f>
        <v/>
      </c>
      <c r="BQ141" s="76">
        <f>IF($B141="",0,IF(Einstellungen!$C$10="Ja",MAX(IF(Einstellungen!$C$11="7 Tage",MAX(0,(MIN(DATE(2028,11,0),IF(Mitarbeiter!$D141="",DATE(2028,11,0),Mitarbeiter!$D141),TODAY()))-(MAX(DATE(2028,10,1),Mitarbeiter!$C141))+1),MAX(0,NETWORKDAYS(MAX(DATE(2028,10,1),Mitarbeiter!$C141),MIN(DATE(2028,11,0),IF(Mitarbeiter!$D141="",DATE(2028,11,0),Mitarbeiter!$D141),TODAY()),Einstellungen!$F$13:$F$67)))*N(Mitarbeiter!$E141)/IF(Einstellungen!$C$11="7 Tage",7,5),N('Ist-Stunden'!AM141)),MAX(IF(Einstellungen!$C$11="7 Tage",MAX(0,(MIN(DATE(2028,11,0),IF(Mitarbeiter!$D141="",DATE(2028,11,0),Mitarbeiter!$D141),TODAY()))-(MAX(DATE(2028,10,1),Mitarbeiter!$C141))+1),MAX(0,NETWORKDAYS(MAX(DATE(2028,10,1),Mitarbeiter!$C141),MIN(DATE(2028,11,0),IF(Mitarbeiter!$D141="",DATE(2028,11,0),Mitarbeiter!$D141),TODAY()),Einstellungen!$F$13:$F$67)))*N(Mitarbeiter!$E141)/IF(Einstellungen!$C$11="7 Tage",7,5),N('Ist-Stunden'!AM141)+(N(Krankheitstage!BL141)+N(Krankheitstage!BX141))*N($C141))))</f>
        <v/>
      </c>
      <c r="BR141" s="76">
        <f>IF($B141="",0,IF(Einstellungen!$C$10="Ja",MAX(IF(Einstellungen!$C$11="7 Tage",MAX(0,(MIN(DATE(2028,12,0),IF(Mitarbeiter!$D141="",DATE(2028,12,0),Mitarbeiter!$D141),TODAY()))-(MAX(DATE(2028,11,1),Mitarbeiter!$C141))+1),MAX(0,NETWORKDAYS(MAX(DATE(2028,11,1),Mitarbeiter!$C141),MIN(DATE(2028,12,0),IF(Mitarbeiter!$D141="",DATE(2028,12,0),Mitarbeiter!$D141),TODAY()),Einstellungen!$F$13:$F$67)))*N(Mitarbeiter!$E141)/IF(Einstellungen!$C$11="7 Tage",7,5),N('Ist-Stunden'!AN141)),MAX(IF(Einstellungen!$C$11="7 Tage",MAX(0,(MIN(DATE(2028,12,0),IF(Mitarbeiter!$D141="",DATE(2028,12,0),Mitarbeiter!$D141),TODAY()))-(MAX(DATE(2028,11,1),Mitarbeiter!$C141))+1),MAX(0,NETWORKDAYS(MAX(DATE(2028,11,1),Mitarbeiter!$C141),MIN(DATE(2028,12,0),IF(Mitarbeiter!$D141="",DATE(2028,12,0),Mitarbeiter!$D141),TODAY()),Einstellungen!$F$13:$F$67)))*N(Mitarbeiter!$E141)/IF(Einstellungen!$C$11="7 Tage",7,5),N('Ist-Stunden'!AN141)+(N(Krankheitstage!BM141)+N(Krankheitstage!BY141))*N($C141))))</f>
        <v/>
      </c>
      <c r="BS141" s="76">
        <f>IF($B141="",0,IF(Einstellungen!$C$10="Ja",MAX(IF(Einstellungen!$C$11="7 Tage",MAX(0,(MIN(DATE(2028,13,0),IF(Mitarbeiter!$D141="",DATE(2028,13,0),Mitarbeiter!$D141),TODAY()))-(MAX(DATE(2028,12,1),Mitarbeiter!$C141))+1),MAX(0,NETWORKDAYS(MAX(DATE(2028,12,1),Mitarbeiter!$C141),MIN(DATE(2028,13,0),IF(Mitarbeiter!$D141="",DATE(2028,13,0),Mitarbeiter!$D141),TODAY()),Einstellungen!$F$13:$F$67)))*N(Mitarbeiter!$E141)/IF(Einstellungen!$C$11="7 Tage",7,5),N('Ist-Stunden'!AO141)),MAX(IF(Einstellungen!$C$11="7 Tage",MAX(0,(MIN(DATE(2028,13,0),IF(Mitarbeiter!$D141="",DATE(2028,13,0),Mitarbeiter!$D141),TODAY()))-(MAX(DATE(2028,12,1),Mitarbeiter!$C141))+1),MAX(0,NETWORKDAYS(MAX(DATE(2028,12,1),Mitarbeiter!$C141),MIN(DATE(2028,13,0),IF(Mitarbeiter!$D141="",DATE(2028,13,0),Mitarbeiter!$D141),TODAY()),Einstellungen!$F$13:$F$67)))*N(Mitarbeiter!$E141)/IF(Einstellungen!$C$11="7 Tage",7,5),N('Ist-Stunden'!AO141)+(N(Krankheitstage!BN141)+N(Krankheitstage!BZ141))*N($C141))))</f>
        <v/>
      </c>
      <c r="BT141" s="76">
        <f>IF($B141="",0,IF(Einstellungen!$C$10="Ja",MAX(IF(Einstellungen!$C$11="7 Tage",MAX(0,(MIN(DATE(2029,2,0),IF(Mitarbeiter!$D141="",DATE(2029,2,0),Mitarbeiter!$D141),TODAY()))-(MAX(DATE(2029,1,1),Mitarbeiter!$C141))+1),MAX(0,NETWORKDAYS(MAX(DATE(2029,1,1),Mitarbeiter!$C141),MIN(DATE(2029,2,0),IF(Mitarbeiter!$D141="",DATE(2029,2,0),Mitarbeiter!$D141),TODAY()),Einstellungen!$F$13:$F$67)))*N(Mitarbeiter!$E141)/IF(Einstellungen!$C$11="7 Tage",7,5),N('Ist-Stunden'!AP141)),MAX(IF(Einstellungen!$C$11="7 Tage",MAX(0,(MIN(DATE(2029,2,0),IF(Mitarbeiter!$D141="",DATE(2029,2,0),Mitarbeiter!$D141),TODAY()))-(MAX(DATE(2029,1,1),Mitarbeiter!$C141))+1),MAX(0,NETWORKDAYS(MAX(DATE(2029,1,1),Mitarbeiter!$C141),MIN(DATE(2029,2,0),IF(Mitarbeiter!$D141="",DATE(2029,2,0),Mitarbeiter!$D141),TODAY()),Einstellungen!$F$13:$F$67)))*N(Mitarbeiter!$E141)/IF(Einstellungen!$C$11="7 Tage",7,5),N('Ist-Stunden'!AP141)+(N(Krankheitstage!CA141)+N(Krankheitstage!CM141))*N($C141))))</f>
        <v/>
      </c>
      <c r="BU141" s="76">
        <f>IF($B141="",0,IF(Einstellungen!$C$10="Ja",MAX(IF(Einstellungen!$C$11="7 Tage",MAX(0,(MIN(DATE(2029,3,0),IF(Mitarbeiter!$D141="",DATE(2029,3,0),Mitarbeiter!$D141),TODAY()))-(MAX(DATE(2029,2,1),Mitarbeiter!$C141))+1),MAX(0,NETWORKDAYS(MAX(DATE(2029,2,1),Mitarbeiter!$C141),MIN(DATE(2029,3,0),IF(Mitarbeiter!$D141="",DATE(2029,3,0),Mitarbeiter!$D141),TODAY()),Einstellungen!$F$13:$F$67)))*N(Mitarbeiter!$E141)/IF(Einstellungen!$C$11="7 Tage",7,5),N('Ist-Stunden'!AQ141)),MAX(IF(Einstellungen!$C$11="7 Tage",MAX(0,(MIN(DATE(2029,3,0),IF(Mitarbeiter!$D141="",DATE(2029,3,0),Mitarbeiter!$D141),TODAY()))-(MAX(DATE(2029,2,1),Mitarbeiter!$C141))+1),MAX(0,NETWORKDAYS(MAX(DATE(2029,2,1),Mitarbeiter!$C141),MIN(DATE(2029,3,0),IF(Mitarbeiter!$D141="",DATE(2029,3,0),Mitarbeiter!$D141),TODAY()),Einstellungen!$F$13:$F$67)))*N(Mitarbeiter!$E141)/IF(Einstellungen!$C$11="7 Tage",7,5),N('Ist-Stunden'!AQ141)+(N(Krankheitstage!CB141)+N(Krankheitstage!CN141))*N($C141))))</f>
        <v/>
      </c>
      <c r="BV141" s="76">
        <f>IF($B141="",0,IF(Einstellungen!$C$10="Ja",MAX(IF(Einstellungen!$C$11="7 Tage",MAX(0,(MIN(DATE(2029,4,0),IF(Mitarbeiter!$D141="",DATE(2029,4,0),Mitarbeiter!$D141),TODAY()))-(MAX(DATE(2029,3,1),Mitarbeiter!$C141))+1),MAX(0,NETWORKDAYS(MAX(DATE(2029,3,1),Mitarbeiter!$C141),MIN(DATE(2029,4,0),IF(Mitarbeiter!$D141="",DATE(2029,4,0),Mitarbeiter!$D141),TODAY()),Einstellungen!$F$13:$F$67)))*N(Mitarbeiter!$E141)/IF(Einstellungen!$C$11="7 Tage",7,5),N('Ist-Stunden'!AR141)),MAX(IF(Einstellungen!$C$11="7 Tage",MAX(0,(MIN(DATE(2029,4,0),IF(Mitarbeiter!$D141="",DATE(2029,4,0),Mitarbeiter!$D141),TODAY()))-(MAX(DATE(2029,3,1),Mitarbeiter!$C141))+1),MAX(0,NETWORKDAYS(MAX(DATE(2029,3,1),Mitarbeiter!$C141),MIN(DATE(2029,4,0),IF(Mitarbeiter!$D141="",DATE(2029,4,0),Mitarbeiter!$D141),TODAY()),Einstellungen!$F$13:$F$67)))*N(Mitarbeiter!$E141)/IF(Einstellungen!$C$11="7 Tage",7,5),N('Ist-Stunden'!AR141)+(N(Krankheitstage!CC141)+N(Krankheitstage!CO141))*N($C141))))</f>
        <v/>
      </c>
      <c r="BW141" s="76">
        <f>IF($B141="",0,IF(Einstellungen!$C$10="Ja",MAX(IF(Einstellungen!$C$11="7 Tage",MAX(0,(MIN(DATE(2029,5,0),IF(Mitarbeiter!$D141="",DATE(2029,5,0),Mitarbeiter!$D141),TODAY()))-(MAX(DATE(2029,4,1),Mitarbeiter!$C141))+1),MAX(0,NETWORKDAYS(MAX(DATE(2029,4,1),Mitarbeiter!$C141),MIN(DATE(2029,5,0),IF(Mitarbeiter!$D141="",DATE(2029,5,0),Mitarbeiter!$D141),TODAY()),Einstellungen!$F$13:$F$67)))*N(Mitarbeiter!$E141)/IF(Einstellungen!$C$11="7 Tage",7,5),N('Ist-Stunden'!AS141)),MAX(IF(Einstellungen!$C$11="7 Tage",MAX(0,(MIN(DATE(2029,5,0),IF(Mitarbeiter!$D141="",DATE(2029,5,0),Mitarbeiter!$D141),TODAY()))-(MAX(DATE(2029,4,1),Mitarbeiter!$C141))+1),MAX(0,NETWORKDAYS(MAX(DATE(2029,4,1),Mitarbeiter!$C141),MIN(DATE(2029,5,0),IF(Mitarbeiter!$D141="",DATE(2029,5,0),Mitarbeiter!$D141),TODAY()),Einstellungen!$F$13:$F$67)))*N(Mitarbeiter!$E141)/IF(Einstellungen!$C$11="7 Tage",7,5),N('Ist-Stunden'!AS141)+(N(Krankheitstage!CD141)+N(Krankheitstage!CP141))*N($C141))))</f>
        <v/>
      </c>
      <c r="BX141" s="76">
        <f>IF($B141="",0,IF(Einstellungen!$C$10="Ja",MAX(IF(Einstellungen!$C$11="7 Tage",MAX(0,(MIN(DATE(2029,6,0),IF(Mitarbeiter!$D141="",DATE(2029,6,0),Mitarbeiter!$D141),TODAY()))-(MAX(DATE(2029,5,1),Mitarbeiter!$C141))+1),MAX(0,NETWORKDAYS(MAX(DATE(2029,5,1),Mitarbeiter!$C141),MIN(DATE(2029,6,0),IF(Mitarbeiter!$D141="",DATE(2029,6,0),Mitarbeiter!$D141),TODAY()),Einstellungen!$F$13:$F$67)))*N(Mitarbeiter!$E141)/IF(Einstellungen!$C$11="7 Tage",7,5),N('Ist-Stunden'!AT141)),MAX(IF(Einstellungen!$C$11="7 Tage",MAX(0,(MIN(DATE(2029,6,0),IF(Mitarbeiter!$D141="",DATE(2029,6,0),Mitarbeiter!$D141),TODAY()))-(MAX(DATE(2029,5,1),Mitarbeiter!$C141))+1),MAX(0,NETWORKDAYS(MAX(DATE(2029,5,1),Mitarbeiter!$C141),MIN(DATE(2029,6,0),IF(Mitarbeiter!$D141="",DATE(2029,6,0),Mitarbeiter!$D141),TODAY()),Einstellungen!$F$13:$F$67)))*N(Mitarbeiter!$E141)/IF(Einstellungen!$C$11="7 Tage",7,5),N('Ist-Stunden'!AT141)+(N(Krankheitstage!CE141)+N(Krankheitstage!CQ141))*N($C141))))</f>
        <v/>
      </c>
      <c r="BY141" s="76">
        <f>IF($B141="",0,IF(Einstellungen!$C$10="Ja",MAX(IF(Einstellungen!$C$11="7 Tage",MAX(0,(MIN(DATE(2029,7,0),IF(Mitarbeiter!$D141="",DATE(2029,7,0),Mitarbeiter!$D141),TODAY()))-(MAX(DATE(2029,6,1),Mitarbeiter!$C141))+1),MAX(0,NETWORKDAYS(MAX(DATE(2029,6,1),Mitarbeiter!$C141),MIN(DATE(2029,7,0),IF(Mitarbeiter!$D141="",DATE(2029,7,0),Mitarbeiter!$D141),TODAY()),Einstellungen!$F$13:$F$67)))*N(Mitarbeiter!$E141)/IF(Einstellungen!$C$11="7 Tage",7,5),N('Ist-Stunden'!AU141)),MAX(IF(Einstellungen!$C$11="7 Tage",MAX(0,(MIN(DATE(2029,7,0),IF(Mitarbeiter!$D141="",DATE(2029,7,0),Mitarbeiter!$D141),TODAY()))-(MAX(DATE(2029,6,1),Mitarbeiter!$C141))+1),MAX(0,NETWORKDAYS(MAX(DATE(2029,6,1),Mitarbeiter!$C141),MIN(DATE(2029,7,0),IF(Mitarbeiter!$D141="",DATE(2029,7,0),Mitarbeiter!$D141),TODAY()),Einstellungen!$F$13:$F$67)))*N(Mitarbeiter!$E141)/IF(Einstellungen!$C$11="7 Tage",7,5),N('Ist-Stunden'!AU141)+(N(Krankheitstage!CF141)+N(Krankheitstage!CR141))*N($C141))))</f>
        <v/>
      </c>
      <c r="BZ141" s="76">
        <f>IF($B141="",0,IF(Einstellungen!$C$10="Ja",MAX(IF(Einstellungen!$C$11="7 Tage",MAX(0,(MIN(DATE(2029,8,0),IF(Mitarbeiter!$D141="",DATE(2029,8,0),Mitarbeiter!$D141),TODAY()))-(MAX(DATE(2029,7,1),Mitarbeiter!$C141))+1),MAX(0,NETWORKDAYS(MAX(DATE(2029,7,1),Mitarbeiter!$C141),MIN(DATE(2029,8,0),IF(Mitarbeiter!$D141="",DATE(2029,8,0),Mitarbeiter!$D141),TODAY()),Einstellungen!$F$13:$F$67)))*N(Mitarbeiter!$E141)/IF(Einstellungen!$C$11="7 Tage",7,5),N('Ist-Stunden'!AV141)),MAX(IF(Einstellungen!$C$11="7 Tage",MAX(0,(MIN(DATE(2029,8,0),IF(Mitarbeiter!$D141="",DATE(2029,8,0),Mitarbeiter!$D141),TODAY()))-(MAX(DATE(2029,7,1),Mitarbeiter!$C141))+1),MAX(0,NETWORKDAYS(MAX(DATE(2029,7,1),Mitarbeiter!$C141),MIN(DATE(2029,8,0),IF(Mitarbeiter!$D141="",DATE(2029,8,0),Mitarbeiter!$D141),TODAY()),Einstellungen!$F$13:$F$67)))*N(Mitarbeiter!$E141)/IF(Einstellungen!$C$11="7 Tage",7,5),N('Ist-Stunden'!AV141)+(N(Krankheitstage!CG141)+N(Krankheitstage!CS141))*N($C141))))</f>
        <v/>
      </c>
      <c r="CA141" s="76">
        <f>IF($B141="",0,IF(Einstellungen!$C$10="Ja",MAX(IF(Einstellungen!$C$11="7 Tage",MAX(0,(MIN(DATE(2029,9,0),IF(Mitarbeiter!$D141="",DATE(2029,9,0),Mitarbeiter!$D141),TODAY()))-(MAX(DATE(2029,8,1),Mitarbeiter!$C141))+1),MAX(0,NETWORKDAYS(MAX(DATE(2029,8,1),Mitarbeiter!$C141),MIN(DATE(2029,9,0),IF(Mitarbeiter!$D141="",DATE(2029,9,0),Mitarbeiter!$D141),TODAY()),Einstellungen!$F$13:$F$67)))*N(Mitarbeiter!$E141)/IF(Einstellungen!$C$11="7 Tage",7,5),N('Ist-Stunden'!AW141)),MAX(IF(Einstellungen!$C$11="7 Tage",MAX(0,(MIN(DATE(2029,9,0),IF(Mitarbeiter!$D141="",DATE(2029,9,0),Mitarbeiter!$D141),TODAY()))-(MAX(DATE(2029,8,1),Mitarbeiter!$C141))+1),MAX(0,NETWORKDAYS(MAX(DATE(2029,8,1),Mitarbeiter!$C141),MIN(DATE(2029,9,0),IF(Mitarbeiter!$D141="",DATE(2029,9,0),Mitarbeiter!$D141),TODAY()),Einstellungen!$F$13:$F$67)))*N(Mitarbeiter!$E141)/IF(Einstellungen!$C$11="7 Tage",7,5),N('Ist-Stunden'!AW141)+(N(Krankheitstage!CH141)+N(Krankheitstage!CT141))*N($C141))))</f>
        <v/>
      </c>
      <c r="CB141" s="76">
        <f>IF($B141="",0,IF(Einstellungen!$C$10="Ja",MAX(IF(Einstellungen!$C$11="7 Tage",MAX(0,(MIN(DATE(2029,10,0),IF(Mitarbeiter!$D141="",DATE(2029,10,0),Mitarbeiter!$D141),TODAY()))-(MAX(DATE(2029,9,1),Mitarbeiter!$C141))+1),MAX(0,NETWORKDAYS(MAX(DATE(2029,9,1),Mitarbeiter!$C141),MIN(DATE(2029,10,0),IF(Mitarbeiter!$D141="",DATE(2029,10,0),Mitarbeiter!$D141),TODAY()),Einstellungen!$F$13:$F$67)))*N(Mitarbeiter!$E141)/IF(Einstellungen!$C$11="7 Tage",7,5),N('Ist-Stunden'!AX141)),MAX(IF(Einstellungen!$C$11="7 Tage",MAX(0,(MIN(DATE(2029,10,0),IF(Mitarbeiter!$D141="",DATE(2029,10,0),Mitarbeiter!$D141),TODAY()))-(MAX(DATE(2029,9,1),Mitarbeiter!$C141))+1),MAX(0,NETWORKDAYS(MAX(DATE(2029,9,1),Mitarbeiter!$C141),MIN(DATE(2029,10,0),IF(Mitarbeiter!$D141="",DATE(2029,10,0),Mitarbeiter!$D141),TODAY()),Einstellungen!$F$13:$F$67)))*N(Mitarbeiter!$E141)/IF(Einstellungen!$C$11="7 Tage",7,5),N('Ist-Stunden'!AX141)+(N(Krankheitstage!CI141)+N(Krankheitstage!CU141))*N($C141))))</f>
        <v/>
      </c>
      <c r="CC141" s="76">
        <f>IF($B141="",0,IF(Einstellungen!$C$10="Ja",MAX(IF(Einstellungen!$C$11="7 Tage",MAX(0,(MIN(DATE(2029,11,0),IF(Mitarbeiter!$D141="",DATE(2029,11,0),Mitarbeiter!$D141),TODAY()))-(MAX(DATE(2029,10,1),Mitarbeiter!$C141))+1),MAX(0,NETWORKDAYS(MAX(DATE(2029,10,1),Mitarbeiter!$C141),MIN(DATE(2029,11,0),IF(Mitarbeiter!$D141="",DATE(2029,11,0),Mitarbeiter!$D141),TODAY()),Einstellungen!$F$13:$F$67)))*N(Mitarbeiter!$E141)/IF(Einstellungen!$C$11="7 Tage",7,5),N('Ist-Stunden'!AY141)),MAX(IF(Einstellungen!$C$11="7 Tage",MAX(0,(MIN(DATE(2029,11,0),IF(Mitarbeiter!$D141="",DATE(2029,11,0),Mitarbeiter!$D141),TODAY()))-(MAX(DATE(2029,10,1),Mitarbeiter!$C141))+1),MAX(0,NETWORKDAYS(MAX(DATE(2029,10,1),Mitarbeiter!$C141),MIN(DATE(2029,11,0),IF(Mitarbeiter!$D141="",DATE(2029,11,0),Mitarbeiter!$D141),TODAY()),Einstellungen!$F$13:$F$67)))*N(Mitarbeiter!$E141)/IF(Einstellungen!$C$11="7 Tage",7,5),N('Ist-Stunden'!AY141)+(N(Krankheitstage!CJ141)+N(Krankheitstage!CV141))*N($C141))))</f>
        <v/>
      </c>
      <c r="CD141" s="76">
        <f>IF($B141="",0,IF(Einstellungen!$C$10="Ja",MAX(IF(Einstellungen!$C$11="7 Tage",MAX(0,(MIN(DATE(2029,12,0),IF(Mitarbeiter!$D141="",DATE(2029,12,0),Mitarbeiter!$D141),TODAY()))-(MAX(DATE(2029,11,1),Mitarbeiter!$C141))+1),MAX(0,NETWORKDAYS(MAX(DATE(2029,11,1),Mitarbeiter!$C141),MIN(DATE(2029,12,0),IF(Mitarbeiter!$D141="",DATE(2029,12,0),Mitarbeiter!$D141),TODAY()),Einstellungen!$F$13:$F$67)))*N(Mitarbeiter!$E141)/IF(Einstellungen!$C$11="7 Tage",7,5),N('Ist-Stunden'!AZ141)),MAX(IF(Einstellungen!$C$11="7 Tage",MAX(0,(MIN(DATE(2029,12,0),IF(Mitarbeiter!$D141="",DATE(2029,12,0),Mitarbeiter!$D141),TODAY()))-(MAX(DATE(2029,11,1),Mitarbeiter!$C141))+1),MAX(0,NETWORKDAYS(MAX(DATE(2029,11,1),Mitarbeiter!$C141),MIN(DATE(2029,12,0),IF(Mitarbeiter!$D141="",DATE(2029,12,0),Mitarbeiter!$D141),TODAY()),Einstellungen!$F$13:$F$67)))*N(Mitarbeiter!$E141)/IF(Einstellungen!$C$11="7 Tage",7,5),N('Ist-Stunden'!AZ141)+(N(Krankheitstage!CK141)+N(Krankheitstage!CW141))*N($C141))))</f>
        <v/>
      </c>
      <c r="CE141" s="76">
        <f>IF($B141="",0,IF(Einstellungen!$C$10="Ja",MAX(IF(Einstellungen!$C$11="7 Tage",MAX(0,(MIN(DATE(2029,13,0),IF(Mitarbeiter!$D141="",DATE(2029,13,0),Mitarbeiter!$D141),TODAY()))-(MAX(DATE(2029,12,1),Mitarbeiter!$C141))+1),MAX(0,NETWORKDAYS(MAX(DATE(2029,12,1),Mitarbeiter!$C141),MIN(DATE(2029,13,0),IF(Mitarbeiter!$D141="",DATE(2029,13,0),Mitarbeiter!$D141),TODAY()),Einstellungen!$F$13:$F$67)))*N(Mitarbeiter!$E141)/IF(Einstellungen!$C$11="7 Tage",7,5),N('Ist-Stunden'!BA141)),MAX(IF(Einstellungen!$C$11="7 Tage",MAX(0,(MIN(DATE(2029,13,0),IF(Mitarbeiter!$D141="",DATE(2029,13,0),Mitarbeiter!$D141),TODAY()))-(MAX(DATE(2029,12,1),Mitarbeiter!$C141))+1),MAX(0,NETWORKDAYS(MAX(DATE(2029,12,1),Mitarbeiter!$C141),MIN(DATE(2029,13,0),IF(Mitarbeiter!$D141="",DATE(2029,13,0),Mitarbeiter!$D141),TODAY()),Einstellungen!$F$13:$F$67)))*N(Mitarbeiter!$E141)/IF(Einstellungen!$C$11="7 Tage",7,5),N('Ist-Stunden'!BA141)+(N(Krankheitstage!CL141)+N(Krankheitstage!CX141))*N($C141))))</f>
        <v/>
      </c>
      <c r="CF141" s="76">
        <f>IF($B141="",0,IF(Einstellungen!$C$10="Ja",MAX(IF(Einstellungen!$C$11="7 Tage",MAX(0,(MIN(DATE(2030,2,0),IF(Mitarbeiter!$D141="",DATE(2030,2,0),Mitarbeiter!$D141),TODAY()))-(MAX(DATE(2030,1,1),Mitarbeiter!$C141))+1),MAX(0,NETWORKDAYS(MAX(DATE(2030,1,1),Mitarbeiter!$C141),MIN(DATE(2030,2,0),IF(Mitarbeiter!$D141="",DATE(2030,2,0),Mitarbeiter!$D141),TODAY()),Einstellungen!$F$13:$F$67)))*N(Mitarbeiter!$E141)/IF(Einstellungen!$C$11="7 Tage",7,5),N('Ist-Stunden'!BB141)),MAX(IF(Einstellungen!$C$11="7 Tage",MAX(0,(MIN(DATE(2030,2,0),IF(Mitarbeiter!$D141="",DATE(2030,2,0),Mitarbeiter!$D141),TODAY()))-(MAX(DATE(2030,1,1),Mitarbeiter!$C141))+1),MAX(0,NETWORKDAYS(MAX(DATE(2030,1,1),Mitarbeiter!$C141),MIN(DATE(2030,2,0),IF(Mitarbeiter!$D141="",DATE(2030,2,0),Mitarbeiter!$D141),TODAY()),Einstellungen!$F$13:$F$67)))*N(Mitarbeiter!$E141)/IF(Einstellungen!$C$11="7 Tage",7,5),N('Ist-Stunden'!BB141)+(N(Krankheitstage!CY141)+N(Krankheitstage!DK141))*N($C141))))</f>
        <v/>
      </c>
      <c r="CG141" s="76">
        <f>IF($B141="",0,IF(Einstellungen!$C$10="Ja",MAX(IF(Einstellungen!$C$11="7 Tage",MAX(0,(MIN(DATE(2030,3,0),IF(Mitarbeiter!$D141="",DATE(2030,3,0),Mitarbeiter!$D141),TODAY()))-(MAX(DATE(2030,2,1),Mitarbeiter!$C141))+1),MAX(0,NETWORKDAYS(MAX(DATE(2030,2,1),Mitarbeiter!$C141),MIN(DATE(2030,3,0),IF(Mitarbeiter!$D141="",DATE(2030,3,0),Mitarbeiter!$D141),TODAY()),Einstellungen!$F$13:$F$67)))*N(Mitarbeiter!$E141)/IF(Einstellungen!$C$11="7 Tage",7,5),N('Ist-Stunden'!BC141)),MAX(IF(Einstellungen!$C$11="7 Tage",MAX(0,(MIN(DATE(2030,3,0),IF(Mitarbeiter!$D141="",DATE(2030,3,0),Mitarbeiter!$D141),TODAY()))-(MAX(DATE(2030,2,1),Mitarbeiter!$C141))+1),MAX(0,NETWORKDAYS(MAX(DATE(2030,2,1),Mitarbeiter!$C141),MIN(DATE(2030,3,0),IF(Mitarbeiter!$D141="",DATE(2030,3,0),Mitarbeiter!$D141),TODAY()),Einstellungen!$F$13:$F$67)))*N(Mitarbeiter!$E141)/IF(Einstellungen!$C$11="7 Tage",7,5),N('Ist-Stunden'!BC141)+(N(Krankheitstage!CZ141)+N(Krankheitstage!DL141))*N($C141))))</f>
        <v/>
      </c>
      <c r="CH141" s="76">
        <f>IF($B141="",0,IF(Einstellungen!$C$10="Ja",MAX(IF(Einstellungen!$C$11="7 Tage",MAX(0,(MIN(DATE(2030,4,0),IF(Mitarbeiter!$D141="",DATE(2030,4,0),Mitarbeiter!$D141),TODAY()))-(MAX(DATE(2030,3,1),Mitarbeiter!$C141))+1),MAX(0,NETWORKDAYS(MAX(DATE(2030,3,1),Mitarbeiter!$C141),MIN(DATE(2030,4,0),IF(Mitarbeiter!$D141="",DATE(2030,4,0),Mitarbeiter!$D141),TODAY()),Einstellungen!$F$13:$F$67)))*N(Mitarbeiter!$E141)/IF(Einstellungen!$C$11="7 Tage",7,5),N('Ist-Stunden'!BD141)),MAX(IF(Einstellungen!$C$11="7 Tage",MAX(0,(MIN(DATE(2030,4,0),IF(Mitarbeiter!$D141="",DATE(2030,4,0),Mitarbeiter!$D141),TODAY()))-(MAX(DATE(2030,3,1),Mitarbeiter!$C141))+1),MAX(0,NETWORKDAYS(MAX(DATE(2030,3,1),Mitarbeiter!$C141),MIN(DATE(2030,4,0),IF(Mitarbeiter!$D141="",DATE(2030,4,0),Mitarbeiter!$D141),TODAY()),Einstellungen!$F$13:$F$67)))*N(Mitarbeiter!$E141)/IF(Einstellungen!$C$11="7 Tage",7,5),N('Ist-Stunden'!BD141)+(N(Krankheitstage!DA141)+N(Krankheitstage!DM141))*N($C141))))</f>
        <v/>
      </c>
      <c r="CI141" s="76">
        <f>IF($B141="",0,IF(Einstellungen!$C$10="Ja",MAX(IF(Einstellungen!$C$11="7 Tage",MAX(0,(MIN(DATE(2030,5,0),IF(Mitarbeiter!$D141="",DATE(2030,5,0),Mitarbeiter!$D141),TODAY()))-(MAX(DATE(2030,4,1),Mitarbeiter!$C141))+1),MAX(0,NETWORKDAYS(MAX(DATE(2030,4,1),Mitarbeiter!$C141),MIN(DATE(2030,5,0),IF(Mitarbeiter!$D141="",DATE(2030,5,0),Mitarbeiter!$D141),TODAY()),Einstellungen!$F$13:$F$67)))*N(Mitarbeiter!$E141)/IF(Einstellungen!$C$11="7 Tage",7,5),N('Ist-Stunden'!BE141)),MAX(IF(Einstellungen!$C$11="7 Tage",MAX(0,(MIN(DATE(2030,5,0),IF(Mitarbeiter!$D141="",DATE(2030,5,0),Mitarbeiter!$D141),TODAY()))-(MAX(DATE(2030,4,1),Mitarbeiter!$C141))+1),MAX(0,NETWORKDAYS(MAX(DATE(2030,4,1),Mitarbeiter!$C141),MIN(DATE(2030,5,0),IF(Mitarbeiter!$D141="",DATE(2030,5,0),Mitarbeiter!$D141),TODAY()),Einstellungen!$F$13:$F$67)))*N(Mitarbeiter!$E141)/IF(Einstellungen!$C$11="7 Tage",7,5),N('Ist-Stunden'!BE141)+(N(Krankheitstage!DB141)+N(Krankheitstage!DN141))*N($C141))))</f>
        <v/>
      </c>
      <c r="CJ141" s="76">
        <f>IF($B141="",0,IF(Einstellungen!$C$10="Ja",MAX(IF(Einstellungen!$C$11="7 Tage",MAX(0,(MIN(DATE(2030,6,0),IF(Mitarbeiter!$D141="",DATE(2030,6,0),Mitarbeiter!$D141),TODAY()))-(MAX(DATE(2030,5,1),Mitarbeiter!$C141))+1),MAX(0,NETWORKDAYS(MAX(DATE(2030,5,1),Mitarbeiter!$C141),MIN(DATE(2030,6,0),IF(Mitarbeiter!$D141="",DATE(2030,6,0),Mitarbeiter!$D141),TODAY()),Einstellungen!$F$13:$F$67)))*N(Mitarbeiter!$E141)/IF(Einstellungen!$C$11="7 Tage",7,5),N('Ist-Stunden'!BF141)),MAX(IF(Einstellungen!$C$11="7 Tage",MAX(0,(MIN(DATE(2030,6,0),IF(Mitarbeiter!$D141="",DATE(2030,6,0),Mitarbeiter!$D141),TODAY()))-(MAX(DATE(2030,5,1),Mitarbeiter!$C141))+1),MAX(0,NETWORKDAYS(MAX(DATE(2030,5,1),Mitarbeiter!$C141),MIN(DATE(2030,6,0),IF(Mitarbeiter!$D141="",DATE(2030,6,0),Mitarbeiter!$D141),TODAY()),Einstellungen!$F$13:$F$67)))*N(Mitarbeiter!$E141)/IF(Einstellungen!$C$11="7 Tage",7,5),N('Ist-Stunden'!BF141)+(N(Krankheitstage!DC141)+N(Krankheitstage!DO141))*N($C141))))</f>
        <v/>
      </c>
      <c r="CK141" s="76">
        <f>IF($B141="",0,IF(Einstellungen!$C$10="Ja",MAX(IF(Einstellungen!$C$11="7 Tage",MAX(0,(MIN(DATE(2030,7,0),IF(Mitarbeiter!$D141="",DATE(2030,7,0),Mitarbeiter!$D141),TODAY()))-(MAX(DATE(2030,6,1),Mitarbeiter!$C141))+1),MAX(0,NETWORKDAYS(MAX(DATE(2030,6,1),Mitarbeiter!$C141),MIN(DATE(2030,7,0),IF(Mitarbeiter!$D141="",DATE(2030,7,0),Mitarbeiter!$D141),TODAY()),Einstellungen!$F$13:$F$67)))*N(Mitarbeiter!$E141)/IF(Einstellungen!$C$11="7 Tage",7,5),N('Ist-Stunden'!BG141)),MAX(IF(Einstellungen!$C$11="7 Tage",MAX(0,(MIN(DATE(2030,7,0),IF(Mitarbeiter!$D141="",DATE(2030,7,0),Mitarbeiter!$D141),TODAY()))-(MAX(DATE(2030,6,1),Mitarbeiter!$C141))+1),MAX(0,NETWORKDAYS(MAX(DATE(2030,6,1),Mitarbeiter!$C141),MIN(DATE(2030,7,0),IF(Mitarbeiter!$D141="",DATE(2030,7,0),Mitarbeiter!$D141),TODAY()),Einstellungen!$F$13:$F$67)))*N(Mitarbeiter!$E141)/IF(Einstellungen!$C$11="7 Tage",7,5),N('Ist-Stunden'!BG141)+(N(Krankheitstage!DD141)+N(Krankheitstage!DP141))*N($C141))))</f>
        <v/>
      </c>
      <c r="CL141" s="76">
        <f>IF($B141="",0,IF(Einstellungen!$C$10="Ja",MAX(IF(Einstellungen!$C$11="7 Tage",MAX(0,(MIN(DATE(2030,8,0),IF(Mitarbeiter!$D141="",DATE(2030,8,0),Mitarbeiter!$D141),TODAY()))-(MAX(DATE(2030,7,1),Mitarbeiter!$C141))+1),MAX(0,NETWORKDAYS(MAX(DATE(2030,7,1),Mitarbeiter!$C141),MIN(DATE(2030,8,0),IF(Mitarbeiter!$D141="",DATE(2030,8,0),Mitarbeiter!$D141),TODAY()),Einstellungen!$F$13:$F$67)))*N(Mitarbeiter!$E141)/IF(Einstellungen!$C$11="7 Tage",7,5),N('Ist-Stunden'!BH141)),MAX(IF(Einstellungen!$C$11="7 Tage",MAX(0,(MIN(DATE(2030,8,0),IF(Mitarbeiter!$D141="",DATE(2030,8,0),Mitarbeiter!$D141),TODAY()))-(MAX(DATE(2030,7,1),Mitarbeiter!$C141))+1),MAX(0,NETWORKDAYS(MAX(DATE(2030,7,1),Mitarbeiter!$C141),MIN(DATE(2030,8,0),IF(Mitarbeiter!$D141="",DATE(2030,8,0),Mitarbeiter!$D141),TODAY()),Einstellungen!$F$13:$F$67)))*N(Mitarbeiter!$E141)/IF(Einstellungen!$C$11="7 Tage",7,5),N('Ist-Stunden'!BH141)+(N(Krankheitstage!DE141)+N(Krankheitstage!DQ141))*N($C141))))</f>
        <v/>
      </c>
      <c r="CM141" s="76">
        <f>IF($B141="",0,IF(Einstellungen!$C$10="Ja",MAX(IF(Einstellungen!$C$11="7 Tage",MAX(0,(MIN(DATE(2030,9,0),IF(Mitarbeiter!$D141="",DATE(2030,9,0),Mitarbeiter!$D141),TODAY()))-(MAX(DATE(2030,8,1),Mitarbeiter!$C141))+1),MAX(0,NETWORKDAYS(MAX(DATE(2030,8,1),Mitarbeiter!$C141),MIN(DATE(2030,9,0),IF(Mitarbeiter!$D141="",DATE(2030,9,0),Mitarbeiter!$D141),TODAY()),Einstellungen!$F$13:$F$67)))*N(Mitarbeiter!$E141)/IF(Einstellungen!$C$11="7 Tage",7,5),N('Ist-Stunden'!BI141)),MAX(IF(Einstellungen!$C$11="7 Tage",MAX(0,(MIN(DATE(2030,9,0),IF(Mitarbeiter!$D141="",DATE(2030,9,0),Mitarbeiter!$D141),TODAY()))-(MAX(DATE(2030,8,1),Mitarbeiter!$C141))+1),MAX(0,NETWORKDAYS(MAX(DATE(2030,8,1),Mitarbeiter!$C141),MIN(DATE(2030,9,0),IF(Mitarbeiter!$D141="",DATE(2030,9,0),Mitarbeiter!$D141),TODAY()),Einstellungen!$F$13:$F$67)))*N(Mitarbeiter!$E141)/IF(Einstellungen!$C$11="7 Tage",7,5),N('Ist-Stunden'!BI141)+(N(Krankheitstage!DF141)+N(Krankheitstage!DR141))*N($C141))))</f>
        <v/>
      </c>
      <c r="CN141" s="76">
        <f>IF($B141="",0,IF(Einstellungen!$C$10="Ja",MAX(IF(Einstellungen!$C$11="7 Tage",MAX(0,(MIN(DATE(2030,10,0),IF(Mitarbeiter!$D141="",DATE(2030,10,0),Mitarbeiter!$D141),TODAY()))-(MAX(DATE(2030,9,1),Mitarbeiter!$C141))+1),MAX(0,NETWORKDAYS(MAX(DATE(2030,9,1),Mitarbeiter!$C141),MIN(DATE(2030,10,0),IF(Mitarbeiter!$D141="",DATE(2030,10,0),Mitarbeiter!$D141),TODAY()),Einstellungen!$F$13:$F$67)))*N(Mitarbeiter!$E141)/IF(Einstellungen!$C$11="7 Tage",7,5),N('Ist-Stunden'!BJ141)),MAX(IF(Einstellungen!$C$11="7 Tage",MAX(0,(MIN(DATE(2030,10,0),IF(Mitarbeiter!$D141="",DATE(2030,10,0),Mitarbeiter!$D141),TODAY()))-(MAX(DATE(2030,9,1),Mitarbeiter!$C141))+1),MAX(0,NETWORKDAYS(MAX(DATE(2030,9,1),Mitarbeiter!$C141),MIN(DATE(2030,10,0),IF(Mitarbeiter!$D141="",DATE(2030,10,0),Mitarbeiter!$D141),TODAY()),Einstellungen!$F$13:$F$67)))*N(Mitarbeiter!$E141)/IF(Einstellungen!$C$11="7 Tage",7,5),N('Ist-Stunden'!BJ141)+(N(Krankheitstage!DG141)+N(Krankheitstage!DS141))*N($C141))))</f>
        <v/>
      </c>
      <c r="CO141" s="76">
        <f>IF($B141="",0,IF(Einstellungen!$C$10="Ja",MAX(IF(Einstellungen!$C$11="7 Tage",MAX(0,(MIN(DATE(2030,11,0),IF(Mitarbeiter!$D141="",DATE(2030,11,0),Mitarbeiter!$D141),TODAY()))-(MAX(DATE(2030,10,1),Mitarbeiter!$C141))+1),MAX(0,NETWORKDAYS(MAX(DATE(2030,10,1),Mitarbeiter!$C141),MIN(DATE(2030,11,0),IF(Mitarbeiter!$D141="",DATE(2030,11,0),Mitarbeiter!$D141),TODAY()),Einstellungen!$F$13:$F$67)))*N(Mitarbeiter!$E141)/IF(Einstellungen!$C$11="7 Tage",7,5),N('Ist-Stunden'!BK141)),MAX(IF(Einstellungen!$C$11="7 Tage",MAX(0,(MIN(DATE(2030,11,0),IF(Mitarbeiter!$D141="",DATE(2030,11,0),Mitarbeiter!$D141),TODAY()))-(MAX(DATE(2030,10,1),Mitarbeiter!$C141))+1),MAX(0,NETWORKDAYS(MAX(DATE(2030,10,1),Mitarbeiter!$C141),MIN(DATE(2030,11,0),IF(Mitarbeiter!$D141="",DATE(2030,11,0),Mitarbeiter!$D141),TODAY()),Einstellungen!$F$13:$F$67)))*N(Mitarbeiter!$E141)/IF(Einstellungen!$C$11="7 Tage",7,5),N('Ist-Stunden'!BK141)+(N(Krankheitstage!DH141)+N(Krankheitstage!DT141))*N($C141))))</f>
        <v/>
      </c>
      <c r="CP141" s="76">
        <f>IF($B141="",0,IF(Einstellungen!$C$10="Ja",MAX(IF(Einstellungen!$C$11="7 Tage",MAX(0,(MIN(DATE(2030,12,0),IF(Mitarbeiter!$D141="",DATE(2030,12,0),Mitarbeiter!$D141),TODAY()))-(MAX(DATE(2030,11,1),Mitarbeiter!$C141))+1),MAX(0,NETWORKDAYS(MAX(DATE(2030,11,1),Mitarbeiter!$C141),MIN(DATE(2030,12,0),IF(Mitarbeiter!$D141="",DATE(2030,12,0),Mitarbeiter!$D141),TODAY()),Einstellungen!$F$13:$F$67)))*N(Mitarbeiter!$E141)/IF(Einstellungen!$C$11="7 Tage",7,5),N('Ist-Stunden'!BL141)),MAX(IF(Einstellungen!$C$11="7 Tage",MAX(0,(MIN(DATE(2030,12,0),IF(Mitarbeiter!$D141="",DATE(2030,12,0),Mitarbeiter!$D141),TODAY()))-(MAX(DATE(2030,11,1),Mitarbeiter!$C141))+1),MAX(0,NETWORKDAYS(MAX(DATE(2030,11,1),Mitarbeiter!$C141),MIN(DATE(2030,12,0),IF(Mitarbeiter!$D141="",DATE(2030,12,0),Mitarbeiter!$D141),TODAY()),Einstellungen!$F$13:$F$67)))*N(Mitarbeiter!$E141)/IF(Einstellungen!$C$11="7 Tage",7,5),N('Ist-Stunden'!BL141)+(N(Krankheitstage!DI141)+N(Krankheitstage!DU141))*N($C141))))</f>
        <v/>
      </c>
      <c r="CQ141" s="76">
        <f>IF($B141="",0,IF(Einstellungen!$C$10="Ja",MAX(IF(Einstellungen!$C$11="7 Tage",MAX(0,(MIN(DATE(2030,13,0),IF(Mitarbeiter!$D141="",DATE(2030,13,0),Mitarbeiter!$D141),TODAY()))-(MAX(DATE(2030,12,1),Mitarbeiter!$C141))+1),MAX(0,NETWORKDAYS(MAX(DATE(2030,12,1),Mitarbeiter!$C141),MIN(DATE(2030,13,0),IF(Mitarbeiter!$D141="",DATE(2030,13,0),Mitarbeiter!$D141),TODAY()),Einstellungen!$F$13:$F$67)))*N(Mitarbeiter!$E141)/IF(Einstellungen!$C$11="7 Tage",7,5),N('Ist-Stunden'!BM141)),MAX(IF(Einstellungen!$C$11="7 Tage",MAX(0,(MIN(DATE(2030,13,0),IF(Mitarbeiter!$D141="",DATE(2030,13,0),Mitarbeiter!$D141),TODAY()))-(MAX(DATE(2030,12,1),Mitarbeiter!$C141))+1),MAX(0,NETWORKDAYS(MAX(DATE(2030,12,1),Mitarbeiter!$C141),MIN(DATE(2030,13,0),IF(Mitarbeiter!$D141="",DATE(2030,13,0),Mitarbeiter!$D141),TODAY()),Einstellungen!$F$13:$F$67)))*N(Mitarbeiter!$E141)/IF(Einstellungen!$C$11="7 Tage",7,5),N('Ist-Stunden'!BM141)+(N(Krankheitstage!DJ141)+N(Krankheitstage!DV141))*N($C141))))</f>
        <v/>
      </c>
    </row>
    <row r="142">
      <c r="A142" s="73">
        <f>IF(Mitarbeiter!B142="","",Mitarbeiter!A142)</f>
        <v/>
      </c>
      <c r="B142" s="6">
        <f>IF(Mitarbeiter!B142="","",Mitarbeiter!B142)</f>
        <v/>
      </c>
      <c r="C142" s="74">
        <f>IF(Mitarbeiter!B142="","",Mitarbeiter!F142)</f>
        <v/>
      </c>
      <c r="D142" s="75">
        <f>N(INDEX(Krankheitstage!$G142:$DV142,1,(Einstellungen!$C$3-2026)*24+1))</f>
        <v/>
      </c>
      <c r="E142" s="75">
        <f>N(INDEX(Krankheitstage!$G142:$DV142,1,(Einstellungen!$C$3-2026)*24+2))</f>
        <v/>
      </c>
      <c r="F142" s="75">
        <f>N(INDEX(Krankheitstage!$G142:$DV142,1,(Einstellungen!$C$3-2026)*24+3))</f>
        <v/>
      </c>
      <c r="G142" s="75">
        <f>N(INDEX(Krankheitstage!$G142:$DV142,1,(Einstellungen!$C$3-2026)*24+4))</f>
        <v/>
      </c>
      <c r="H142" s="75">
        <f>N(INDEX(Krankheitstage!$G142:$DV142,1,(Einstellungen!$C$3-2026)*24+5))</f>
        <v/>
      </c>
      <c r="I142" s="75">
        <f>N(INDEX(Krankheitstage!$G142:$DV142,1,(Einstellungen!$C$3-2026)*24+6))</f>
        <v/>
      </c>
      <c r="J142" s="75">
        <f>N(INDEX(Krankheitstage!$G142:$DV142,1,(Einstellungen!$C$3-2026)*24+7))</f>
        <v/>
      </c>
      <c r="K142" s="75">
        <f>N(INDEX(Krankheitstage!$G142:$DV142,1,(Einstellungen!$C$3-2026)*24+8))</f>
        <v/>
      </c>
      <c r="L142" s="75">
        <f>N(INDEX(Krankheitstage!$G142:$DV142,1,(Einstellungen!$C$3-2026)*24+9))</f>
        <v/>
      </c>
      <c r="M142" s="75">
        <f>N(INDEX(Krankheitstage!$G142:$DV142,1,(Einstellungen!$C$3-2026)*24+10))</f>
        <v/>
      </c>
      <c r="N142" s="75">
        <f>N(INDEX(Krankheitstage!$G142:$DV142,1,(Einstellungen!$C$3-2026)*24+11))</f>
        <v/>
      </c>
      <c r="O142" s="75">
        <f>N(INDEX(Krankheitstage!$G142:$DV142,1,(Einstellungen!$C$3-2026)*24+12))</f>
        <v/>
      </c>
      <c r="P142" s="75">
        <f>IF($B142="","",SUM(D142:O142))</f>
        <v/>
      </c>
      <c r="Q142" s="75">
        <f>N(INDEX(Krankheitstage!$G142:$DV142,1,(Einstellungen!$C$3-2026)*24+13))</f>
        <v/>
      </c>
      <c r="R142" s="75">
        <f>N(INDEX(Krankheitstage!$G142:$DV142,1,(Einstellungen!$C$3-2026)*24+14))</f>
        <v/>
      </c>
      <c r="S142" s="75">
        <f>N(INDEX(Krankheitstage!$G142:$DV142,1,(Einstellungen!$C$3-2026)*24+15))</f>
        <v/>
      </c>
      <c r="T142" s="75">
        <f>N(INDEX(Krankheitstage!$G142:$DV142,1,(Einstellungen!$C$3-2026)*24+16))</f>
        <v/>
      </c>
      <c r="U142" s="75">
        <f>N(INDEX(Krankheitstage!$G142:$DV142,1,(Einstellungen!$C$3-2026)*24+17))</f>
        <v/>
      </c>
      <c r="V142" s="75">
        <f>N(INDEX(Krankheitstage!$G142:$DV142,1,(Einstellungen!$C$3-2026)*24+18))</f>
        <v/>
      </c>
      <c r="W142" s="75">
        <f>N(INDEX(Krankheitstage!$G142:$DV142,1,(Einstellungen!$C$3-2026)*24+19))</f>
        <v/>
      </c>
      <c r="X142" s="75">
        <f>N(INDEX(Krankheitstage!$G142:$DV142,1,(Einstellungen!$C$3-2026)*24+20))</f>
        <v/>
      </c>
      <c r="Y142" s="75">
        <f>N(INDEX(Krankheitstage!$G142:$DV142,1,(Einstellungen!$C$3-2026)*24+21))</f>
        <v/>
      </c>
      <c r="Z142" s="75">
        <f>N(INDEX(Krankheitstage!$G142:$DV142,1,(Einstellungen!$C$3-2026)*24+22))</f>
        <v/>
      </c>
      <c r="AA142" s="75">
        <f>N(INDEX(Krankheitstage!$G142:$DV142,1,(Einstellungen!$C$3-2026)*24+23))</f>
        <v/>
      </c>
      <c r="AB142" s="75">
        <f>N(INDEX(Krankheitstage!$G142:$DV142,1,(Einstellungen!$C$3-2026)*24+24))</f>
        <v/>
      </c>
      <c r="AC142" s="75">
        <f>IF($B142="","",SUM(Q142:AB142))</f>
        <v/>
      </c>
      <c r="AD142" s="75">
        <f>IF($B142="","",SUM(P142,AC142))</f>
        <v/>
      </c>
      <c r="AE142" s="76">
        <f>IF($B142="","",AD142*N(C142))</f>
        <v/>
      </c>
      <c r="AF142" s="75">
        <f>IF($B142="","",Krankheitstage!E142)</f>
        <v/>
      </c>
      <c r="AG142" s="76">
        <f>IF($B142="","",AF142*N(C142))</f>
        <v/>
      </c>
      <c r="AH142" s="76">
        <f>IF($B142="","",INDEX($AJ142:$CQ142,1,(Einstellungen!$C$3-2026)*12+1)+INDEX($AJ142:$CQ142,1,(Einstellungen!$C$3-2026)*12+2)+INDEX($AJ142:$CQ142,1,(Einstellungen!$C$3-2026)*12+3)+INDEX($AJ142:$CQ142,1,(Einstellungen!$C$3-2026)*12+4)+INDEX($AJ142:$CQ142,1,(Einstellungen!$C$3-2026)*12+5)+INDEX($AJ142:$CQ142,1,(Einstellungen!$C$3-2026)*12+6)+INDEX($AJ142:$CQ142,1,(Einstellungen!$C$3-2026)*12+7)+INDEX($AJ142:$CQ142,1,(Einstellungen!$C$3-2026)*12+8)+INDEX($AJ142:$CQ142,1,(Einstellungen!$C$3-2026)*12+9)+INDEX($AJ142:$CQ142,1,(Einstellungen!$C$3-2026)*12+10)+INDEX($AJ142:$CQ142,1,(Einstellungen!$C$3-2026)*12+11)+INDEX($AJ142:$CQ142,1,(Einstellungen!$C$3-2026)*12+12))</f>
        <v/>
      </c>
      <c r="AI142" s="76">
        <f>IF($B142="","",SUM($AJ142:$CQ142))</f>
        <v/>
      </c>
      <c r="AJ142" s="76">
        <f>IF($B142="",0,IF(Einstellungen!$C$10="Ja",MAX(IF(Einstellungen!$C$11="7 Tage",MAX(0,(MIN(DATE(2026,2,0),IF(Mitarbeiter!$D142="",DATE(2026,2,0),Mitarbeiter!$D142),TODAY()))-(MAX(DATE(2026,1,1),Mitarbeiter!$C142))+1),MAX(0,NETWORKDAYS(MAX(DATE(2026,1,1),Mitarbeiter!$C142),MIN(DATE(2026,2,0),IF(Mitarbeiter!$D142="",DATE(2026,2,0),Mitarbeiter!$D142),TODAY()),Einstellungen!$F$13:$F$67)))*N(Mitarbeiter!$E142)/IF(Einstellungen!$C$11="7 Tage",7,5),N('Ist-Stunden'!F142)),MAX(IF(Einstellungen!$C$11="7 Tage",MAX(0,(MIN(DATE(2026,2,0),IF(Mitarbeiter!$D142="",DATE(2026,2,0),Mitarbeiter!$D142),TODAY()))-(MAX(DATE(2026,1,1),Mitarbeiter!$C142))+1),MAX(0,NETWORKDAYS(MAX(DATE(2026,1,1),Mitarbeiter!$C142),MIN(DATE(2026,2,0),IF(Mitarbeiter!$D142="",DATE(2026,2,0),Mitarbeiter!$D142),TODAY()),Einstellungen!$F$13:$F$67)))*N(Mitarbeiter!$E142)/IF(Einstellungen!$C$11="7 Tage",7,5),N('Ist-Stunden'!F142)+(N(Krankheitstage!G142)+N(Krankheitstage!S142))*N($C142))))</f>
        <v/>
      </c>
      <c r="AK142" s="76">
        <f>IF($B142="",0,IF(Einstellungen!$C$10="Ja",MAX(IF(Einstellungen!$C$11="7 Tage",MAX(0,(MIN(DATE(2026,3,0),IF(Mitarbeiter!$D142="",DATE(2026,3,0),Mitarbeiter!$D142),TODAY()))-(MAX(DATE(2026,2,1),Mitarbeiter!$C142))+1),MAX(0,NETWORKDAYS(MAX(DATE(2026,2,1),Mitarbeiter!$C142),MIN(DATE(2026,3,0),IF(Mitarbeiter!$D142="",DATE(2026,3,0),Mitarbeiter!$D142),TODAY()),Einstellungen!$F$13:$F$67)))*N(Mitarbeiter!$E142)/IF(Einstellungen!$C$11="7 Tage",7,5),N('Ist-Stunden'!G142)),MAX(IF(Einstellungen!$C$11="7 Tage",MAX(0,(MIN(DATE(2026,3,0),IF(Mitarbeiter!$D142="",DATE(2026,3,0),Mitarbeiter!$D142),TODAY()))-(MAX(DATE(2026,2,1),Mitarbeiter!$C142))+1),MAX(0,NETWORKDAYS(MAX(DATE(2026,2,1),Mitarbeiter!$C142),MIN(DATE(2026,3,0),IF(Mitarbeiter!$D142="",DATE(2026,3,0),Mitarbeiter!$D142),TODAY()),Einstellungen!$F$13:$F$67)))*N(Mitarbeiter!$E142)/IF(Einstellungen!$C$11="7 Tage",7,5),N('Ist-Stunden'!G142)+(N(Krankheitstage!H142)+N(Krankheitstage!T142))*N($C142))))</f>
        <v/>
      </c>
      <c r="AL142" s="76">
        <f>IF($B142="",0,IF(Einstellungen!$C$10="Ja",MAX(IF(Einstellungen!$C$11="7 Tage",MAX(0,(MIN(DATE(2026,4,0),IF(Mitarbeiter!$D142="",DATE(2026,4,0),Mitarbeiter!$D142),TODAY()))-(MAX(DATE(2026,3,1),Mitarbeiter!$C142))+1),MAX(0,NETWORKDAYS(MAX(DATE(2026,3,1),Mitarbeiter!$C142),MIN(DATE(2026,4,0),IF(Mitarbeiter!$D142="",DATE(2026,4,0),Mitarbeiter!$D142),TODAY()),Einstellungen!$F$13:$F$67)))*N(Mitarbeiter!$E142)/IF(Einstellungen!$C$11="7 Tage",7,5),N('Ist-Stunden'!H142)),MAX(IF(Einstellungen!$C$11="7 Tage",MAX(0,(MIN(DATE(2026,4,0),IF(Mitarbeiter!$D142="",DATE(2026,4,0),Mitarbeiter!$D142),TODAY()))-(MAX(DATE(2026,3,1),Mitarbeiter!$C142))+1),MAX(0,NETWORKDAYS(MAX(DATE(2026,3,1),Mitarbeiter!$C142),MIN(DATE(2026,4,0),IF(Mitarbeiter!$D142="",DATE(2026,4,0),Mitarbeiter!$D142),TODAY()),Einstellungen!$F$13:$F$67)))*N(Mitarbeiter!$E142)/IF(Einstellungen!$C$11="7 Tage",7,5),N('Ist-Stunden'!H142)+(N(Krankheitstage!I142)+N(Krankheitstage!U142))*N($C142))))</f>
        <v/>
      </c>
      <c r="AM142" s="76">
        <f>IF($B142="",0,IF(Einstellungen!$C$10="Ja",MAX(IF(Einstellungen!$C$11="7 Tage",MAX(0,(MIN(DATE(2026,5,0),IF(Mitarbeiter!$D142="",DATE(2026,5,0),Mitarbeiter!$D142),TODAY()))-(MAX(DATE(2026,4,1),Mitarbeiter!$C142))+1),MAX(0,NETWORKDAYS(MAX(DATE(2026,4,1),Mitarbeiter!$C142),MIN(DATE(2026,5,0),IF(Mitarbeiter!$D142="",DATE(2026,5,0),Mitarbeiter!$D142),TODAY()),Einstellungen!$F$13:$F$67)))*N(Mitarbeiter!$E142)/IF(Einstellungen!$C$11="7 Tage",7,5),N('Ist-Stunden'!I142)),MAX(IF(Einstellungen!$C$11="7 Tage",MAX(0,(MIN(DATE(2026,5,0),IF(Mitarbeiter!$D142="",DATE(2026,5,0),Mitarbeiter!$D142),TODAY()))-(MAX(DATE(2026,4,1),Mitarbeiter!$C142))+1),MAX(0,NETWORKDAYS(MAX(DATE(2026,4,1),Mitarbeiter!$C142),MIN(DATE(2026,5,0),IF(Mitarbeiter!$D142="",DATE(2026,5,0),Mitarbeiter!$D142),TODAY()),Einstellungen!$F$13:$F$67)))*N(Mitarbeiter!$E142)/IF(Einstellungen!$C$11="7 Tage",7,5),N('Ist-Stunden'!I142)+(N(Krankheitstage!J142)+N(Krankheitstage!V142))*N($C142))))</f>
        <v/>
      </c>
      <c r="AN142" s="76">
        <f>IF($B142="",0,IF(Einstellungen!$C$10="Ja",MAX(IF(Einstellungen!$C$11="7 Tage",MAX(0,(MIN(DATE(2026,6,0),IF(Mitarbeiter!$D142="",DATE(2026,6,0),Mitarbeiter!$D142),TODAY()))-(MAX(DATE(2026,5,1),Mitarbeiter!$C142))+1),MAX(0,NETWORKDAYS(MAX(DATE(2026,5,1),Mitarbeiter!$C142),MIN(DATE(2026,6,0),IF(Mitarbeiter!$D142="",DATE(2026,6,0),Mitarbeiter!$D142),TODAY()),Einstellungen!$F$13:$F$67)))*N(Mitarbeiter!$E142)/IF(Einstellungen!$C$11="7 Tage",7,5),N('Ist-Stunden'!J142)),MAX(IF(Einstellungen!$C$11="7 Tage",MAX(0,(MIN(DATE(2026,6,0),IF(Mitarbeiter!$D142="",DATE(2026,6,0),Mitarbeiter!$D142),TODAY()))-(MAX(DATE(2026,5,1),Mitarbeiter!$C142))+1),MAX(0,NETWORKDAYS(MAX(DATE(2026,5,1),Mitarbeiter!$C142),MIN(DATE(2026,6,0),IF(Mitarbeiter!$D142="",DATE(2026,6,0),Mitarbeiter!$D142),TODAY()),Einstellungen!$F$13:$F$67)))*N(Mitarbeiter!$E142)/IF(Einstellungen!$C$11="7 Tage",7,5),N('Ist-Stunden'!J142)+(N(Krankheitstage!K142)+N(Krankheitstage!W142))*N($C142))))</f>
        <v/>
      </c>
      <c r="AO142" s="76">
        <f>IF($B142="",0,IF(Einstellungen!$C$10="Ja",MAX(IF(Einstellungen!$C$11="7 Tage",MAX(0,(MIN(DATE(2026,7,0),IF(Mitarbeiter!$D142="",DATE(2026,7,0),Mitarbeiter!$D142),TODAY()))-(MAX(DATE(2026,6,1),Mitarbeiter!$C142))+1),MAX(0,NETWORKDAYS(MAX(DATE(2026,6,1),Mitarbeiter!$C142),MIN(DATE(2026,7,0),IF(Mitarbeiter!$D142="",DATE(2026,7,0),Mitarbeiter!$D142),TODAY()),Einstellungen!$F$13:$F$67)))*N(Mitarbeiter!$E142)/IF(Einstellungen!$C$11="7 Tage",7,5),N('Ist-Stunden'!K142)),MAX(IF(Einstellungen!$C$11="7 Tage",MAX(0,(MIN(DATE(2026,7,0),IF(Mitarbeiter!$D142="",DATE(2026,7,0),Mitarbeiter!$D142),TODAY()))-(MAX(DATE(2026,6,1),Mitarbeiter!$C142))+1),MAX(0,NETWORKDAYS(MAX(DATE(2026,6,1),Mitarbeiter!$C142),MIN(DATE(2026,7,0),IF(Mitarbeiter!$D142="",DATE(2026,7,0),Mitarbeiter!$D142),TODAY()),Einstellungen!$F$13:$F$67)))*N(Mitarbeiter!$E142)/IF(Einstellungen!$C$11="7 Tage",7,5),N('Ist-Stunden'!K142)+(N(Krankheitstage!L142)+N(Krankheitstage!X142))*N($C142))))</f>
        <v/>
      </c>
      <c r="AP142" s="76">
        <f>IF($B142="",0,IF(Einstellungen!$C$10="Ja",MAX(IF(Einstellungen!$C$11="7 Tage",MAX(0,(MIN(DATE(2026,8,0),IF(Mitarbeiter!$D142="",DATE(2026,8,0),Mitarbeiter!$D142),TODAY()))-(MAX(DATE(2026,7,1),Mitarbeiter!$C142))+1),MAX(0,NETWORKDAYS(MAX(DATE(2026,7,1),Mitarbeiter!$C142),MIN(DATE(2026,8,0),IF(Mitarbeiter!$D142="",DATE(2026,8,0),Mitarbeiter!$D142),TODAY()),Einstellungen!$F$13:$F$67)))*N(Mitarbeiter!$E142)/IF(Einstellungen!$C$11="7 Tage",7,5),N('Ist-Stunden'!L142)),MAX(IF(Einstellungen!$C$11="7 Tage",MAX(0,(MIN(DATE(2026,8,0),IF(Mitarbeiter!$D142="",DATE(2026,8,0),Mitarbeiter!$D142),TODAY()))-(MAX(DATE(2026,7,1),Mitarbeiter!$C142))+1),MAX(0,NETWORKDAYS(MAX(DATE(2026,7,1),Mitarbeiter!$C142),MIN(DATE(2026,8,0),IF(Mitarbeiter!$D142="",DATE(2026,8,0),Mitarbeiter!$D142),TODAY()),Einstellungen!$F$13:$F$67)))*N(Mitarbeiter!$E142)/IF(Einstellungen!$C$11="7 Tage",7,5),N('Ist-Stunden'!L142)+(N(Krankheitstage!M142)+N(Krankheitstage!Y142))*N($C142))))</f>
        <v/>
      </c>
      <c r="AQ142" s="76">
        <f>IF($B142="",0,IF(Einstellungen!$C$10="Ja",MAX(IF(Einstellungen!$C$11="7 Tage",MAX(0,(MIN(DATE(2026,9,0),IF(Mitarbeiter!$D142="",DATE(2026,9,0),Mitarbeiter!$D142),TODAY()))-(MAX(DATE(2026,8,1),Mitarbeiter!$C142))+1),MAX(0,NETWORKDAYS(MAX(DATE(2026,8,1),Mitarbeiter!$C142),MIN(DATE(2026,9,0),IF(Mitarbeiter!$D142="",DATE(2026,9,0),Mitarbeiter!$D142),TODAY()),Einstellungen!$F$13:$F$67)))*N(Mitarbeiter!$E142)/IF(Einstellungen!$C$11="7 Tage",7,5),N('Ist-Stunden'!M142)),MAX(IF(Einstellungen!$C$11="7 Tage",MAX(0,(MIN(DATE(2026,9,0),IF(Mitarbeiter!$D142="",DATE(2026,9,0),Mitarbeiter!$D142),TODAY()))-(MAX(DATE(2026,8,1),Mitarbeiter!$C142))+1),MAX(0,NETWORKDAYS(MAX(DATE(2026,8,1),Mitarbeiter!$C142),MIN(DATE(2026,9,0),IF(Mitarbeiter!$D142="",DATE(2026,9,0),Mitarbeiter!$D142),TODAY()),Einstellungen!$F$13:$F$67)))*N(Mitarbeiter!$E142)/IF(Einstellungen!$C$11="7 Tage",7,5),N('Ist-Stunden'!M142)+(N(Krankheitstage!N142)+N(Krankheitstage!Z142))*N($C142))))</f>
        <v/>
      </c>
      <c r="AR142" s="76">
        <f>IF($B142="",0,IF(Einstellungen!$C$10="Ja",MAX(IF(Einstellungen!$C$11="7 Tage",MAX(0,(MIN(DATE(2026,10,0),IF(Mitarbeiter!$D142="",DATE(2026,10,0),Mitarbeiter!$D142),TODAY()))-(MAX(DATE(2026,9,1),Mitarbeiter!$C142))+1),MAX(0,NETWORKDAYS(MAX(DATE(2026,9,1),Mitarbeiter!$C142),MIN(DATE(2026,10,0),IF(Mitarbeiter!$D142="",DATE(2026,10,0),Mitarbeiter!$D142),TODAY()),Einstellungen!$F$13:$F$67)))*N(Mitarbeiter!$E142)/IF(Einstellungen!$C$11="7 Tage",7,5),N('Ist-Stunden'!N142)),MAX(IF(Einstellungen!$C$11="7 Tage",MAX(0,(MIN(DATE(2026,10,0),IF(Mitarbeiter!$D142="",DATE(2026,10,0),Mitarbeiter!$D142),TODAY()))-(MAX(DATE(2026,9,1),Mitarbeiter!$C142))+1),MAX(0,NETWORKDAYS(MAX(DATE(2026,9,1),Mitarbeiter!$C142),MIN(DATE(2026,10,0),IF(Mitarbeiter!$D142="",DATE(2026,10,0),Mitarbeiter!$D142),TODAY()),Einstellungen!$F$13:$F$67)))*N(Mitarbeiter!$E142)/IF(Einstellungen!$C$11="7 Tage",7,5),N('Ist-Stunden'!N142)+(N(Krankheitstage!O142)+N(Krankheitstage!AA142))*N($C142))))</f>
        <v/>
      </c>
      <c r="AS142" s="76">
        <f>IF($B142="",0,IF(Einstellungen!$C$10="Ja",MAX(IF(Einstellungen!$C$11="7 Tage",MAX(0,(MIN(DATE(2026,11,0),IF(Mitarbeiter!$D142="",DATE(2026,11,0),Mitarbeiter!$D142),TODAY()))-(MAX(DATE(2026,10,1),Mitarbeiter!$C142))+1),MAX(0,NETWORKDAYS(MAX(DATE(2026,10,1),Mitarbeiter!$C142),MIN(DATE(2026,11,0),IF(Mitarbeiter!$D142="",DATE(2026,11,0),Mitarbeiter!$D142),TODAY()),Einstellungen!$F$13:$F$67)))*N(Mitarbeiter!$E142)/IF(Einstellungen!$C$11="7 Tage",7,5),N('Ist-Stunden'!O142)),MAX(IF(Einstellungen!$C$11="7 Tage",MAX(0,(MIN(DATE(2026,11,0),IF(Mitarbeiter!$D142="",DATE(2026,11,0),Mitarbeiter!$D142),TODAY()))-(MAX(DATE(2026,10,1),Mitarbeiter!$C142))+1),MAX(0,NETWORKDAYS(MAX(DATE(2026,10,1),Mitarbeiter!$C142),MIN(DATE(2026,11,0),IF(Mitarbeiter!$D142="",DATE(2026,11,0),Mitarbeiter!$D142),TODAY()),Einstellungen!$F$13:$F$67)))*N(Mitarbeiter!$E142)/IF(Einstellungen!$C$11="7 Tage",7,5),N('Ist-Stunden'!O142)+(N(Krankheitstage!P142)+N(Krankheitstage!AB142))*N($C142))))</f>
        <v/>
      </c>
      <c r="AT142" s="76">
        <f>IF($B142="",0,IF(Einstellungen!$C$10="Ja",MAX(IF(Einstellungen!$C$11="7 Tage",MAX(0,(MIN(DATE(2026,12,0),IF(Mitarbeiter!$D142="",DATE(2026,12,0),Mitarbeiter!$D142),TODAY()))-(MAX(DATE(2026,11,1),Mitarbeiter!$C142))+1),MAX(0,NETWORKDAYS(MAX(DATE(2026,11,1),Mitarbeiter!$C142),MIN(DATE(2026,12,0),IF(Mitarbeiter!$D142="",DATE(2026,12,0),Mitarbeiter!$D142),TODAY()),Einstellungen!$F$13:$F$67)))*N(Mitarbeiter!$E142)/IF(Einstellungen!$C$11="7 Tage",7,5),N('Ist-Stunden'!P142)),MAX(IF(Einstellungen!$C$11="7 Tage",MAX(0,(MIN(DATE(2026,12,0),IF(Mitarbeiter!$D142="",DATE(2026,12,0),Mitarbeiter!$D142),TODAY()))-(MAX(DATE(2026,11,1),Mitarbeiter!$C142))+1),MAX(0,NETWORKDAYS(MAX(DATE(2026,11,1),Mitarbeiter!$C142),MIN(DATE(2026,12,0),IF(Mitarbeiter!$D142="",DATE(2026,12,0),Mitarbeiter!$D142),TODAY()),Einstellungen!$F$13:$F$67)))*N(Mitarbeiter!$E142)/IF(Einstellungen!$C$11="7 Tage",7,5),N('Ist-Stunden'!P142)+(N(Krankheitstage!Q142)+N(Krankheitstage!AC142))*N($C142))))</f>
        <v/>
      </c>
      <c r="AU142" s="76">
        <f>IF($B142="",0,IF(Einstellungen!$C$10="Ja",MAX(IF(Einstellungen!$C$11="7 Tage",MAX(0,(MIN(DATE(2026,13,0),IF(Mitarbeiter!$D142="",DATE(2026,13,0),Mitarbeiter!$D142),TODAY()))-(MAX(DATE(2026,12,1),Mitarbeiter!$C142))+1),MAX(0,NETWORKDAYS(MAX(DATE(2026,12,1),Mitarbeiter!$C142),MIN(DATE(2026,13,0),IF(Mitarbeiter!$D142="",DATE(2026,13,0),Mitarbeiter!$D142),TODAY()),Einstellungen!$F$13:$F$67)))*N(Mitarbeiter!$E142)/IF(Einstellungen!$C$11="7 Tage",7,5),N('Ist-Stunden'!Q142)),MAX(IF(Einstellungen!$C$11="7 Tage",MAX(0,(MIN(DATE(2026,13,0),IF(Mitarbeiter!$D142="",DATE(2026,13,0),Mitarbeiter!$D142),TODAY()))-(MAX(DATE(2026,12,1),Mitarbeiter!$C142))+1),MAX(0,NETWORKDAYS(MAX(DATE(2026,12,1),Mitarbeiter!$C142),MIN(DATE(2026,13,0),IF(Mitarbeiter!$D142="",DATE(2026,13,0),Mitarbeiter!$D142),TODAY()),Einstellungen!$F$13:$F$67)))*N(Mitarbeiter!$E142)/IF(Einstellungen!$C$11="7 Tage",7,5),N('Ist-Stunden'!Q142)+(N(Krankheitstage!R142)+N(Krankheitstage!AD142))*N($C142))))</f>
        <v/>
      </c>
      <c r="AV142" s="76">
        <f>IF($B142="",0,IF(Einstellungen!$C$10="Ja",MAX(IF(Einstellungen!$C$11="7 Tage",MAX(0,(MIN(DATE(2027,2,0),IF(Mitarbeiter!$D142="",DATE(2027,2,0),Mitarbeiter!$D142),TODAY()))-(MAX(DATE(2027,1,1),Mitarbeiter!$C142))+1),MAX(0,NETWORKDAYS(MAX(DATE(2027,1,1),Mitarbeiter!$C142),MIN(DATE(2027,2,0),IF(Mitarbeiter!$D142="",DATE(2027,2,0),Mitarbeiter!$D142),TODAY()),Einstellungen!$F$13:$F$67)))*N(Mitarbeiter!$E142)/IF(Einstellungen!$C$11="7 Tage",7,5),N('Ist-Stunden'!R142)),MAX(IF(Einstellungen!$C$11="7 Tage",MAX(0,(MIN(DATE(2027,2,0),IF(Mitarbeiter!$D142="",DATE(2027,2,0),Mitarbeiter!$D142),TODAY()))-(MAX(DATE(2027,1,1),Mitarbeiter!$C142))+1),MAX(0,NETWORKDAYS(MAX(DATE(2027,1,1),Mitarbeiter!$C142),MIN(DATE(2027,2,0),IF(Mitarbeiter!$D142="",DATE(2027,2,0),Mitarbeiter!$D142),TODAY()),Einstellungen!$F$13:$F$67)))*N(Mitarbeiter!$E142)/IF(Einstellungen!$C$11="7 Tage",7,5),N('Ist-Stunden'!R142)+(N(Krankheitstage!AE142)+N(Krankheitstage!AQ142))*N($C142))))</f>
        <v/>
      </c>
      <c r="AW142" s="76">
        <f>IF($B142="",0,IF(Einstellungen!$C$10="Ja",MAX(IF(Einstellungen!$C$11="7 Tage",MAX(0,(MIN(DATE(2027,3,0),IF(Mitarbeiter!$D142="",DATE(2027,3,0),Mitarbeiter!$D142),TODAY()))-(MAX(DATE(2027,2,1),Mitarbeiter!$C142))+1),MAX(0,NETWORKDAYS(MAX(DATE(2027,2,1),Mitarbeiter!$C142),MIN(DATE(2027,3,0),IF(Mitarbeiter!$D142="",DATE(2027,3,0),Mitarbeiter!$D142),TODAY()),Einstellungen!$F$13:$F$67)))*N(Mitarbeiter!$E142)/IF(Einstellungen!$C$11="7 Tage",7,5),N('Ist-Stunden'!S142)),MAX(IF(Einstellungen!$C$11="7 Tage",MAX(0,(MIN(DATE(2027,3,0),IF(Mitarbeiter!$D142="",DATE(2027,3,0),Mitarbeiter!$D142),TODAY()))-(MAX(DATE(2027,2,1),Mitarbeiter!$C142))+1),MAX(0,NETWORKDAYS(MAX(DATE(2027,2,1),Mitarbeiter!$C142),MIN(DATE(2027,3,0),IF(Mitarbeiter!$D142="",DATE(2027,3,0),Mitarbeiter!$D142),TODAY()),Einstellungen!$F$13:$F$67)))*N(Mitarbeiter!$E142)/IF(Einstellungen!$C$11="7 Tage",7,5),N('Ist-Stunden'!S142)+(N(Krankheitstage!AF142)+N(Krankheitstage!AR142))*N($C142))))</f>
        <v/>
      </c>
      <c r="AX142" s="76">
        <f>IF($B142="",0,IF(Einstellungen!$C$10="Ja",MAX(IF(Einstellungen!$C$11="7 Tage",MAX(0,(MIN(DATE(2027,4,0),IF(Mitarbeiter!$D142="",DATE(2027,4,0),Mitarbeiter!$D142),TODAY()))-(MAX(DATE(2027,3,1),Mitarbeiter!$C142))+1),MAX(0,NETWORKDAYS(MAX(DATE(2027,3,1),Mitarbeiter!$C142),MIN(DATE(2027,4,0),IF(Mitarbeiter!$D142="",DATE(2027,4,0),Mitarbeiter!$D142),TODAY()),Einstellungen!$F$13:$F$67)))*N(Mitarbeiter!$E142)/IF(Einstellungen!$C$11="7 Tage",7,5),N('Ist-Stunden'!T142)),MAX(IF(Einstellungen!$C$11="7 Tage",MAX(0,(MIN(DATE(2027,4,0),IF(Mitarbeiter!$D142="",DATE(2027,4,0),Mitarbeiter!$D142),TODAY()))-(MAX(DATE(2027,3,1),Mitarbeiter!$C142))+1),MAX(0,NETWORKDAYS(MAX(DATE(2027,3,1),Mitarbeiter!$C142),MIN(DATE(2027,4,0),IF(Mitarbeiter!$D142="",DATE(2027,4,0),Mitarbeiter!$D142),TODAY()),Einstellungen!$F$13:$F$67)))*N(Mitarbeiter!$E142)/IF(Einstellungen!$C$11="7 Tage",7,5),N('Ist-Stunden'!T142)+(N(Krankheitstage!AG142)+N(Krankheitstage!AS142))*N($C142))))</f>
        <v/>
      </c>
      <c r="AY142" s="76">
        <f>IF($B142="",0,IF(Einstellungen!$C$10="Ja",MAX(IF(Einstellungen!$C$11="7 Tage",MAX(0,(MIN(DATE(2027,5,0),IF(Mitarbeiter!$D142="",DATE(2027,5,0),Mitarbeiter!$D142),TODAY()))-(MAX(DATE(2027,4,1),Mitarbeiter!$C142))+1),MAX(0,NETWORKDAYS(MAX(DATE(2027,4,1),Mitarbeiter!$C142),MIN(DATE(2027,5,0),IF(Mitarbeiter!$D142="",DATE(2027,5,0),Mitarbeiter!$D142),TODAY()),Einstellungen!$F$13:$F$67)))*N(Mitarbeiter!$E142)/IF(Einstellungen!$C$11="7 Tage",7,5),N('Ist-Stunden'!U142)),MAX(IF(Einstellungen!$C$11="7 Tage",MAX(0,(MIN(DATE(2027,5,0),IF(Mitarbeiter!$D142="",DATE(2027,5,0),Mitarbeiter!$D142),TODAY()))-(MAX(DATE(2027,4,1),Mitarbeiter!$C142))+1),MAX(0,NETWORKDAYS(MAX(DATE(2027,4,1),Mitarbeiter!$C142),MIN(DATE(2027,5,0),IF(Mitarbeiter!$D142="",DATE(2027,5,0),Mitarbeiter!$D142),TODAY()),Einstellungen!$F$13:$F$67)))*N(Mitarbeiter!$E142)/IF(Einstellungen!$C$11="7 Tage",7,5),N('Ist-Stunden'!U142)+(N(Krankheitstage!AH142)+N(Krankheitstage!AT142))*N($C142))))</f>
        <v/>
      </c>
      <c r="AZ142" s="76">
        <f>IF($B142="",0,IF(Einstellungen!$C$10="Ja",MAX(IF(Einstellungen!$C$11="7 Tage",MAX(0,(MIN(DATE(2027,6,0),IF(Mitarbeiter!$D142="",DATE(2027,6,0),Mitarbeiter!$D142),TODAY()))-(MAX(DATE(2027,5,1),Mitarbeiter!$C142))+1),MAX(0,NETWORKDAYS(MAX(DATE(2027,5,1),Mitarbeiter!$C142),MIN(DATE(2027,6,0),IF(Mitarbeiter!$D142="",DATE(2027,6,0),Mitarbeiter!$D142),TODAY()),Einstellungen!$F$13:$F$67)))*N(Mitarbeiter!$E142)/IF(Einstellungen!$C$11="7 Tage",7,5),N('Ist-Stunden'!V142)),MAX(IF(Einstellungen!$C$11="7 Tage",MAX(0,(MIN(DATE(2027,6,0),IF(Mitarbeiter!$D142="",DATE(2027,6,0),Mitarbeiter!$D142),TODAY()))-(MAX(DATE(2027,5,1),Mitarbeiter!$C142))+1),MAX(0,NETWORKDAYS(MAX(DATE(2027,5,1),Mitarbeiter!$C142),MIN(DATE(2027,6,0),IF(Mitarbeiter!$D142="",DATE(2027,6,0),Mitarbeiter!$D142),TODAY()),Einstellungen!$F$13:$F$67)))*N(Mitarbeiter!$E142)/IF(Einstellungen!$C$11="7 Tage",7,5),N('Ist-Stunden'!V142)+(N(Krankheitstage!AI142)+N(Krankheitstage!AU142))*N($C142))))</f>
        <v/>
      </c>
      <c r="BA142" s="76">
        <f>IF($B142="",0,IF(Einstellungen!$C$10="Ja",MAX(IF(Einstellungen!$C$11="7 Tage",MAX(0,(MIN(DATE(2027,7,0),IF(Mitarbeiter!$D142="",DATE(2027,7,0),Mitarbeiter!$D142),TODAY()))-(MAX(DATE(2027,6,1),Mitarbeiter!$C142))+1),MAX(0,NETWORKDAYS(MAX(DATE(2027,6,1),Mitarbeiter!$C142),MIN(DATE(2027,7,0),IF(Mitarbeiter!$D142="",DATE(2027,7,0),Mitarbeiter!$D142),TODAY()),Einstellungen!$F$13:$F$67)))*N(Mitarbeiter!$E142)/IF(Einstellungen!$C$11="7 Tage",7,5),N('Ist-Stunden'!W142)),MAX(IF(Einstellungen!$C$11="7 Tage",MAX(0,(MIN(DATE(2027,7,0),IF(Mitarbeiter!$D142="",DATE(2027,7,0),Mitarbeiter!$D142),TODAY()))-(MAX(DATE(2027,6,1),Mitarbeiter!$C142))+1),MAX(0,NETWORKDAYS(MAX(DATE(2027,6,1),Mitarbeiter!$C142),MIN(DATE(2027,7,0),IF(Mitarbeiter!$D142="",DATE(2027,7,0),Mitarbeiter!$D142),TODAY()),Einstellungen!$F$13:$F$67)))*N(Mitarbeiter!$E142)/IF(Einstellungen!$C$11="7 Tage",7,5),N('Ist-Stunden'!W142)+(N(Krankheitstage!AJ142)+N(Krankheitstage!AV142))*N($C142))))</f>
        <v/>
      </c>
      <c r="BB142" s="76">
        <f>IF($B142="",0,IF(Einstellungen!$C$10="Ja",MAX(IF(Einstellungen!$C$11="7 Tage",MAX(0,(MIN(DATE(2027,8,0),IF(Mitarbeiter!$D142="",DATE(2027,8,0),Mitarbeiter!$D142),TODAY()))-(MAX(DATE(2027,7,1),Mitarbeiter!$C142))+1),MAX(0,NETWORKDAYS(MAX(DATE(2027,7,1),Mitarbeiter!$C142),MIN(DATE(2027,8,0),IF(Mitarbeiter!$D142="",DATE(2027,8,0),Mitarbeiter!$D142),TODAY()),Einstellungen!$F$13:$F$67)))*N(Mitarbeiter!$E142)/IF(Einstellungen!$C$11="7 Tage",7,5),N('Ist-Stunden'!X142)),MAX(IF(Einstellungen!$C$11="7 Tage",MAX(0,(MIN(DATE(2027,8,0),IF(Mitarbeiter!$D142="",DATE(2027,8,0),Mitarbeiter!$D142),TODAY()))-(MAX(DATE(2027,7,1),Mitarbeiter!$C142))+1),MAX(0,NETWORKDAYS(MAX(DATE(2027,7,1),Mitarbeiter!$C142),MIN(DATE(2027,8,0),IF(Mitarbeiter!$D142="",DATE(2027,8,0),Mitarbeiter!$D142),TODAY()),Einstellungen!$F$13:$F$67)))*N(Mitarbeiter!$E142)/IF(Einstellungen!$C$11="7 Tage",7,5),N('Ist-Stunden'!X142)+(N(Krankheitstage!AK142)+N(Krankheitstage!AW142))*N($C142))))</f>
        <v/>
      </c>
      <c r="BC142" s="76">
        <f>IF($B142="",0,IF(Einstellungen!$C$10="Ja",MAX(IF(Einstellungen!$C$11="7 Tage",MAX(0,(MIN(DATE(2027,9,0),IF(Mitarbeiter!$D142="",DATE(2027,9,0),Mitarbeiter!$D142),TODAY()))-(MAX(DATE(2027,8,1),Mitarbeiter!$C142))+1),MAX(0,NETWORKDAYS(MAX(DATE(2027,8,1),Mitarbeiter!$C142),MIN(DATE(2027,9,0),IF(Mitarbeiter!$D142="",DATE(2027,9,0),Mitarbeiter!$D142),TODAY()),Einstellungen!$F$13:$F$67)))*N(Mitarbeiter!$E142)/IF(Einstellungen!$C$11="7 Tage",7,5),N('Ist-Stunden'!Y142)),MAX(IF(Einstellungen!$C$11="7 Tage",MAX(0,(MIN(DATE(2027,9,0),IF(Mitarbeiter!$D142="",DATE(2027,9,0),Mitarbeiter!$D142),TODAY()))-(MAX(DATE(2027,8,1),Mitarbeiter!$C142))+1),MAX(0,NETWORKDAYS(MAX(DATE(2027,8,1),Mitarbeiter!$C142),MIN(DATE(2027,9,0),IF(Mitarbeiter!$D142="",DATE(2027,9,0),Mitarbeiter!$D142),TODAY()),Einstellungen!$F$13:$F$67)))*N(Mitarbeiter!$E142)/IF(Einstellungen!$C$11="7 Tage",7,5),N('Ist-Stunden'!Y142)+(N(Krankheitstage!AL142)+N(Krankheitstage!AX142))*N($C142))))</f>
        <v/>
      </c>
      <c r="BD142" s="76">
        <f>IF($B142="",0,IF(Einstellungen!$C$10="Ja",MAX(IF(Einstellungen!$C$11="7 Tage",MAX(0,(MIN(DATE(2027,10,0),IF(Mitarbeiter!$D142="",DATE(2027,10,0),Mitarbeiter!$D142),TODAY()))-(MAX(DATE(2027,9,1),Mitarbeiter!$C142))+1),MAX(0,NETWORKDAYS(MAX(DATE(2027,9,1),Mitarbeiter!$C142),MIN(DATE(2027,10,0),IF(Mitarbeiter!$D142="",DATE(2027,10,0),Mitarbeiter!$D142),TODAY()),Einstellungen!$F$13:$F$67)))*N(Mitarbeiter!$E142)/IF(Einstellungen!$C$11="7 Tage",7,5),N('Ist-Stunden'!Z142)),MAX(IF(Einstellungen!$C$11="7 Tage",MAX(0,(MIN(DATE(2027,10,0),IF(Mitarbeiter!$D142="",DATE(2027,10,0),Mitarbeiter!$D142),TODAY()))-(MAX(DATE(2027,9,1),Mitarbeiter!$C142))+1),MAX(0,NETWORKDAYS(MAX(DATE(2027,9,1),Mitarbeiter!$C142),MIN(DATE(2027,10,0),IF(Mitarbeiter!$D142="",DATE(2027,10,0),Mitarbeiter!$D142),TODAY()),Einstellungen!$F$13:$F$67)))*N(Mitarbeiter!$E142)/IF(Einstellungen!$C$11="7 Tage",7,5),N('Ist-Stunden'!Z142)+(N(Krankheitstage!AM142)+N(Krankheitstage!AY142))*N($C142))))</f>
        <v/>
      </c>
      <c r="BE142" s="76">
        <f>IF($B142="",0,IF(Einstellungen!$C$10="Ja",MAX(IF(Einstellungen!$C$11="7 Tage",MAX(0,(MIN(DATE(2027,11,0),IF(Mitarbeiter!$D142="",DATE(2027,11,0),Mitarbeiter!$D142),TODAY()))-(MAX(DATE(2027,10,1),Mitarbeiter!$C142))+1),MAX(0,NETWORKDAYS(MAX(DATE(2027,10,1),Mitarbeiter!$C142),MIN(DATE(2027,11,0),IF(Mitarbeiter!$D142="",DATE(2027,11,0),Mitarbeiter!$D142),TODAY()),Einstellungen!$F$13:$F$67)))*N(Mitarbeiter!$E142)/IF(Einstellungen!$C$11="7 Tage",7,5),N('Ist-Stunden'!AA142)),MAX(IF(Einstellungen!$C$11="7 Tage",MAX(0,(MIN(DATE(2027,11,0),IF(Mitarbeiter!$D142="",DATE(2027,11,0),Mitarbeiter!$D142),TODAY()))-(MAX(DATE(2027,10,1),Mitarbeiter!$C142))+1),MAX(0,NETWORKDAYS(MAX(DATE(2027,10,1),Mitarbeiter!$C142),MIN(DATE(2027,11,0),IF(Mitarbeiter!$D142="",DATE(2027,11,0),Mitarbeiter!$D142),TODAY()),Einstellungen!$F$13:$F$67)))*N(Mitarbeiter!$E142)/IF(Einstellungen!$C$11="7 Tage",7,5),N('Ist-Stunden'!AA142)+(N(Krankheitstage!AN142)+N(Krankheitstage!AZ142))*N($C142))))</f>
        <v/>
      </c>
      <c r="BF142" s="76">
        <f>IF($B142="",0,IF(Einstellungen!$C$10="Ja",MAX(IF(Einstellungen!$C$11="7 Tage",MAX(0,(MIN(DATE(2027,12,0),IF(Mitarbeiter!$D142="",DATE(2027,12,0),Mitarbeiter!$D142),TODAY()))-(MAX(DATE(2027,11,1),Mitarbeiter!$C142))+1),MAX(0,NETWORKDAYS(MAX(DATE(2027,11,1),Mitarbeiter!$C142),MIN(DATE(2027,12,0),IF(Mitarbeiter!$D142="",DATE(2027,12,0),Mitarbeiter!$D142),TODAY()),Einstellungen!$F$13:$F$67)))*N(Mitarbeiter!$E142)/IF(Einstellungen!$C$11="7 Tage",7,5),N('Ist-Stunden'!AB142)),MAX(IF(Einstellungen!$C$11="7 Tage",MAX(0,(MIN(DATE(2027,12,0),IF(Mitarbeiter!$D142="",DATE(2027,12,0),Mitarbeiter!$D142),TODAY()))-(MAX(DATE(2027,11,1),Mitarbeiter!$C142))+1),MAX(0,NETWORKDAYS(MAX(DATE(2027,11,1),Mitarbeiter!$C142),MIN(DATE(2027,12,0),IF(Mitarbeiter!$D142="",DATE(2027,12,0),Mitarbeiter!$D142),TODAY()),Einstellungen!$F$13:$F$67)))*N(Mitarbeiter!$E142)/IF(Einstellungen!$C$11="7 Tage",7,5),N('Ist-Stunden'!AB142)+(N(Krankheitstage!AO142)+N(Krankheitstage!BA142))*N($C142))))</f>
        <v/>
      </c>
      <c r="BG142" s="76">
        <f>IF($B142="",0,IF(Einstellungen!$C$10="Ja",MAX(IF(Einstellungen!$C$11="7 Tage",MAX(0,(MIN(DATE(2027,13,0),IF(Mitarbeiter!$D142="",DATE(2027,13,0),Mitarbeiter!$D142),TODAY()))-(MAX(DATE(2027,12,1),Mitarbeiter!$C142))+1),MAX(0,NETWORKDAYS(MAX(DATE(2027,12,1),Mitarbeiter!$C142),MIN(DATE(2027,13,0),IF(Mitarbeiter!$D142="",DATE(2027,13,0),Mitarbeiter!$D142),TODAY()),Einstellungen!$F$13:$F$67)))*N(Mitarbeiter!$E142)/IF(Einstellungen!$C$11="7 Tage",7,5),N('Ist-Stunden'!AC142)),MAX(IF(Einstellungen!$C$11="7 Tage",MAX(0,(MIN(DATE(2027,13,0),IF(Mitarbeiter!$D142="",DATE(2027,13,0),Mitarbeiter!$D142),TODAY()))-(MAX(DATE(2027,12,1),Mitarbeiter!$C142))+1),MAX(0,NETWORKDAYS(MAX(DATE(2027,12,1),Mitarbeiter!$C142),MIN(DATE(2027,13,0),IF(Mitarbeiter!$D142="",DATE(2027,13,0),Mitarbeiter!$D142),TODAY()),Einstellungen!$F$13:$F$67)))*N(Mitarbeiter!$E142)/IF(Einstellungen!$C$11="7 Tage",7,5),N('Ist-Stunden'!AC142)+(N(Krankheitstage!AP142)+N(Krankheitstage!BB142))*N($C142))))</f>
        <v/>
      </c>
      <c r="BH142" s="76">
        <f>IF($B142="",0,IF(Einstellungen!$C$10="Ja",MAX(IF(Einstellungen!$C$11="7 Tage",MAX(0,(MIN(DATE(2028,2,0),IF(Mitarbeiter!$D142="",DATE(2028,2,0),Mitarbeiter!$D142),TODAY()))-(MAX(DATE(2028,1,1),Mitarbeiter!$C142))+1),MAX(0,NETWORKDAYS(MAX(DATE(2028,1,1),Mitarbeiter!$C142),MIN(DATE(2028,2,0),IF(Mitarbeiter!$D142="",DATE(2028,2,0),Mitarbeiter!$D142),TODAY()),Einstellungen!$F$13:$F$67)))*N(Mitarbeiter!$E142)/IF(Einstellungen!$C$11="7 Tage",7,5),N('Ist-Stunden'!AD142)),MAX(IF(Einstellungen!$C$11="7 Tage",MAX(0,(MIN(DATE(2028,2,0),IF(Mitarbeiter!$D142="",DATE(2028,2,0),Mitarbeiter!$D142),TODAY()))-(MAX(DATE(2028,1,1),Mitarbeiter!$C142))+1),MAX(0,NETWORKDAYS(MAX(DATE(2028,1,1),Mitarbeiter!$C142),MIN(DATE(2028,2,0),IF(Mitarbeiter!$D142="",DATE(2028,2,0),Mitarbeiter!$D142),TODAY()),Einstellungen!$F$13:$F$67)))*N(Mitarbeiter!$E142)/IF(Einstellungen!$C$11="7 Tage",7,5),N('Ist-Stunden'!AD142)+(N(Krankheitstage!BC142)+N(Krankheitstage!BO142))*N($C142))))</f>
        <v/>
      </c>
      <c r="BI142" s="76">
        <f>IF($B142="",0,IF(Einstellungen!$C$10="Ja",MAX(IF(Einstellungen!$C$11="7 Tage",MAX(0,(MIN(DATE(2028,3,0),IF(Mitarbeiter!$D142="",DATE(2028,3,0),Mitarbeiter!$D142),TODAY()))-(MAX(DATE(2028,2,1),Mitarbeiter!$C142))+1),MAX(0,NETWORKDAYS(MAX(DATE(2028,2,1),Mitarbeiter!$C142),MIN(DATE(2028,3,0),IF(Mitarbeiter!$D142="",DATE(2028,3,0),Mitarbeiter!$D142),TODAY()),Einstellungen!$F$13:$F$67)))*N(Mitarbeiter!$E142)/IF(Einstellungen!$C$11="7 Tage",7,5),N('Ist-Stunden'!AE142)),MAX(IF(Einstellungen!$C$11="7 Tage",MAX(0,(MIN(DATE(2028,3,0),IF(Mitarbeiter!$D142="",DATE(2028,3,0),Mitarbeiter!$D142),TODAY()))-(MAX(DATE(2028,2,1),Mitarbeiter!$C142))+1),MAX(0,NETWORKDAYS(MAX(DATE(2028,2,1),Mitarbeiter!$C142),MIN(DATE(2028,3,0),IF(Mitarbeiter!$D142="",DATE(2028,3,0),Mitarbeiter!$D142),TODAY()),Einstellungen!$F$13:$F$67)))*N(Mitarbeiter!$E142)/IF(Einstellungen!$C$11="7 Tage",7,5),N('Ist-Stunden'!AE142)+(N(Krankheitstage!BD142)+N(Krankheitstage!BP142))*N($C142))))</f>
        <v/>
      </c>
      <c r="BJ142" s="76">
        <f>IF($B142="",0,IF(Einstellungen!$C$10="Ja",MAX(IF(Einstellungen!$C$11="7 Tage",MAX(0,(MIN(DATE(2028,4,0),IF(Mitarbeiter!$D142="",DATE(2028,4,0),Mitarbeiter!$D142),TODAY()))-(MAX(DATE(2028,3,1),Mitarbeiter!$C142))+1),MAX(0,NETWORKDAYS(MAX(DATE(2028,3,1),Mitarbeiter!$C142),MIN(DATE(2028,4,0),IF(Mitarbeiter!$D142="",DATE(2028,4,0),Mitarbeiter!$D142),TODAY()),Einstellungen!$F$13:$F$67)))*N(Mitarbeiter!$E142)/IF(Einstellungen!$C$11="7 Tage",7,5),N('Ist-Stunden'!AF142)),MAX(IF(Einstellungen!$C$11="7 Tage",MAX(0,(MIN(DATE(2028,4,0),IF(Mitarbeiter!$D142="",DATE(2028,4,0),Mitarbeiter!$D142),TODAY()))-(MAX(DATE(2028,3,1),Mitarbeiter!$C142))+1),MAX(0,NETWORKDAYS(MAX(DATE(2028,3,1),Mitarbeiter!$C142),MIN(DATE(2028,4,0),IF(Mitarbeiter!$D142="",DATE(2028,4,0),Mitarbeiter!$D142),TODAY()),Einstellungen!$F$13:$F$67)))*N(Mitarbeiter!$E142)/IF(Einstellungen!$C$11="7 Tage",7,5),N('Ist-Stunden'!AF142)+(N(Krankheitstage!BE142)+N(Krankheitstage!BQ142))*N($C142))))</f>
        <v/>
      </c>
      <c r="BK142" s="76">
        <f>IF($B142="",0,IF(Einstellungen!$C$10="Ja",MAX(IF(Einstellungen!$C$11="7 Tage",MAX(0,(MIN(DATE(2028,5,0),IF(Mitarbeiter!$D142="",DATE(2028,5,0),Mitarbeiter!$D142),TODAY()))-(MAX(DATE(2028,4,1),Mitarbeiter!$C142))+1),MAX(0,NETWORKDAYS(MAX(DATE(2028,4,1),Mitarbeiter!$C142),MIN(DATE(2028,5,0),IF(Mitarbeiter!$D142="",DATE(2028,5,0),Mitarbeiter!$D142),TODAY()),Einstellungen!$F$13:$F$67)))*N(Mitarbeiter!$E142)/IF(Einstellungen!$C$11="7 Tage",7,5),N('Ist-Stunden'!AG142)),MAX(IF(Einstellungen!$C$11="7 Tage",MAX(0,(MIN(DATE(2028,5,0),IF(Mitarbeiter!$D142="",DATE(2028,5,0),Mitarbeiter!$D142),TODAY()))-(MAX(DATE(2028,4,1),Mitarbeiter!$C142))+1),MAX(0,NETWORKDAYS(MAX(DATE(2028,4,1),Mitarbeiter!$C142),MIN(DATE(2028,5,0),IF(Mitarbeiter!$D142="",DATE(2028,5,0),Mitarbeiter!$D142),TODAY()),Einstellungen!$F$13:$F$67)))*N(Mitarbeiter!$E142)/IF(Einstellungen!$C$11="7 Tage",7,5),N('Ist-Stunden'!AG142)+(N(Krankheitstage!BF142)+N(Krankheitstage!BR142))*N($C142))))</f>
        <v/>
      </c>
      <c r="BL142" s="76">
        <f>IF($B142="",0,IF(Einstellungen!$C$10="Ja",MAX(IF(Einstellungen!$C$11="7 Tage",MAX(0,(MIN(DATE(2028,6,0),IF(Mitarbeiter!$D142="",DATE(2028,6,0),Mitarbeiter!$D142),TODAY()))-(MAX(DATE(2028,5,1),Mitarbeiter!$C142))+1),MAX(0,NETWORKDAYS(MAX(DATE(2028,5,1),Mitarbeiter!$C142),MIN(DATE(2028,6,0),IF(Mitarbeiter!$D142="",DATE(2028,6,0),Mitarbeiter!$D142),TODAY()),Einstellungen!$F$13:$F$67)))*N(Mitarbeiter!$E142)/IF(Einstellungen!$C$11="7 Tage",7,5),N('Ist-Stunden'!AH142)),MAX(IF(Einstellungen!$C$11="7 Tage",MAX(0,(MIN(DATE(2028,6,0),IF(Mitarbeiter!$D142="",DATE(2028,6,0),Mitarbeiter!$D142),TODAY()))-(MAX(DATE(2028,5,1),Mitarbeiter!$C142))+1),MAX(0,NETWORKDAYS(MAX(DATE(2028,5,1),Mitarbeiter!$C142),MIN(DATE(2028,6,0),IF(Mitarbeiter!$D142="",DATE(2028,6,0),Mitarbeiter!$D142),TODAY()),Einstellungen!$F$13:$F$67)))*N(Mitarbeiter!$E142)/IF(Einstellungen!$C$11="7 Tage",7,5),N('Ist-Stunden'!AH142)+(N(Krankheitstage!BG142)+N(Krankheitstage!BS142))*N($C142))))</f>
        <v/>
      </c>
      <c r="BM142" s="76">
        <f>IF($B142="",0,IF(Einstellungen!$C$10="Ja",MAX(IF(Einstellungen!$C$11="7 Tage",MAX(0,(MIN(DATE(2028,7,0),IF(Mitarbeiter!$D142="",DATE(2028,7,0),Mitarbeiter!$D142),TODAY()))-(MAX(DATE(2028,6,1),Mitarbeiter!$C142))+1),MAX(0,NETWORKDAYS(MAX(DATE(2028,6,1),Mitarbeiter!$C142),MIN(DATE(2028,7,0),IF(Mitarbeiter!$D142="",DATE(2028,7,0),Mitarbeiter!$D142),TODAY()),Einstellungen!$F$13:$F$67)))*N(Mitarbeiter!$E142)/IF(Einstellungen!$C$11="7 Tage",7,5),N('Ist-Stunden'!AI142)),MAX(IF(Einstellungen!$C$11="7 Tage",MAX(0,(MIN(DATE(2028,7,0),IF(Mitarbeiter!$D142="",DATE(2028,7,0),Mitarbeiter!$D142),TODAY()))-(MAX(DATE(2028,6,1),Mitarbeiter!$C142))+1),MAX(0,NETWORKDAYS(MAX(DATE(2028,6,1),Mitarbeiter!$C142),MIN(DATE(2028,7,0),IF(Mitarbeiter!$D142="",DATE(2028,7,0),Mitarbeiter!$D142),TODAY()),Einstellungen!$F$13:$F$67)))*N(Mitarbeiter!$E142)/IF(Einstellungen!$C$11="7 Tage",7,5),N('Ist-Stunden'!AI142)+(N(Krankheitstage!BH142)+N(Krankheitstage!BT142))*N($C142))))</f>
        <v/>
      </c>
      <c r="BN142" s="76">
        <f>IF($B142="",0,IF(Einstellungen!$C$10="Ja",MAX(IF(Einstellungen!$C$11="7 Tage",MAX(0,(MIN(DATE(2028,8,0),IF(Mitarbeiter!$D142="",DATE(2028,8,0),Mitarbeiter!$D142),TODAY()))-(MAX(DATE(2028,7,1),Mitarbeiter!$C142))+1),MAX(0,NETWORKDAYS(MAX(DATE(2028,7,1),Mitarbeiter!$C142),MIN(DATE(2028,8,0),IF(Mitarbeiter!$D142="",DATE(2028,8,0),Mitarbeiter!$D142),TODAY()),Einstellungen!$F$13:$F$67)))*N(Mitarbeiter!$E142)/IF(Einstellungen!$C$11="7 Tage",7,5),N('Ist-Stunden'!AJ142)),MAX(IF(Einstellungen!$C$11="7 Tage",MAX(0,(MIN(DATE(2028,8,0),IF(Mitarbeiter!$D142="",DATE(2028,8,0),Mitarbeiter!$D142),TODAY()))-(MAX(DATE(2028,7,1),Mitarbeiter!$C142))+1),MAX(0,NETWORKDAYS(MAX(DATE(2028,7,1),Mitarbeiter!$C142),MIN(DATE(2028,8,0),IF(Mitarbeiter!$D142="",DATE(2028,8,0),Mitarbeiter!$D142),TODAY()),Einstellungen!$F$13:$F$67)))*N(Mitarbeiter!$E142)/IF(Einstellungen!$C$11="7 Tage",7,5),N('Ist-Stunden'!AJ142)+(N(Krankheitstage!BI142)+N(Krankheitstage!BU142))*N($C142))))</f>
        <v/>
      </c>
      <c r="BO142" s="76">
        <f>IF($B142="",0,IF(Einstellungen!$C$10="Ja",MAX(IF(Einstellungen!$C$11="7 Tage",MAX(0,(MIN(DATE(2028,9,0),IF(Mitarbeiter!$D142="",DATE(2028,9,0),Mitarbeiter!$D142),TODAY()))-(MAX(DATE(2028,8,1),Mitarbeiter!$C142))+1),MAX(0,NETWORKDAYS(MAX(DATE(2028,8,1),Mitarbeiter!$C142),MIN(DATE(2028,9,0),IF(Mitarbeiter!$D142="",DATE(2028,9,0),Mitarbeiter!$D142),TODAY()),Einstellungen!$F$13:$F$67)))*N(Mitarbeiter!$E142)/IF(Einstellungen!$C$11="7 Tage",7,5),N('Ist-Stunden'!AK142)),MAX(IF(Einstellungen!$C$11="7 Tage",MAX(0,(MIN(DATE(2028,9,0),IF(Mitarbeiter!$D142="",DATE(2028,9,0),Mitarbeiter!$D142),TODAY()))-(MAX(DATE(2028,8,1),Mitarbeiter!$C142))+1),MAX(0,NETWORKDAYS(MAX(DATE(2028,8,1),Mitarbeiter!$C142),MIN(DATE(2028,9,0),IF(Mitarbeiter!$D142="",DATE(2028,9,0),Mitarbeiter!$D142),TODAY()),Einstellungen!$F$13:$F$67)))*N(Mitarbeiter!$E142)/IF(Einstellungen!$C$11="7 Tage",7,5),N('Ist-Stunden'!AK142)+(N(Krankheitstage!BJ142)+N(Krankheitstage!BV142))*N($C142))))</f>
        <v/>
      </c>
      <c r="BP142" s="76">
        <f>IF($B142="",0,IF(Einstellungen!$C$10="Ja",MAX(IF(Einstellungen!$C$11="7 Tage",MAX(0,(MIN(DATE(2028,10,0),IF(Mitarbeiter!$D142="",DATE(2028,10,0),Mitarbeiter!$D142),TODAY()))-(MAX(DATE(2028,9,1),Mitarbeiter!$C142))+1),MAX(0,NETWORKDAYS(MAX(DATE(2028,9,1),Mitarbeiter!$C142),MIN(DATE(2028,10,0),IF(Mitarbeiter!$D142="",DATE(2028,10,0),Mitarbeiter!$D142),TODAY()),Einstellungen!$F$13:$F$67)))*N(Mitarbeiter!$E142)/IF(Einstellungen!$C$11="7 Tage",7,5),N('Ist-Stunden'!AL142)),MAX(IF(Einstellungen!$C$11="7 Tage",MAX(0,(MIN(DATE(2028,10,0),IF(Mitarbeiter!$D142="",DATE(2028,10,0),Mitarbeiter!$D142),TODAY()))-(MAX(DATE(2028,9,1),Mitarbeiter!$C142))+1),MAX(0,NETWORKDAYS(MAX(DATE(2028,9,1),Mitarbeiter!$C142),MIN(DATE(2028,10,0),IF(Mitarbeiter!$D142="",DATE(2028,10,0),Mitarbeiter!$D142),TODAY()),Einstellungen!$F$13:$F$67)))*N(Mitarbeiter!$E142)/IF(Einstellungen!$C$11="7 Tage",7,5),N('Ist-Stunden'!AL142)+(N(Krankheitstage!BK142)+N(Krankheitstage!BW142))*N($C142))))</f>
        <v/>
      </c>
      <c r="BQ142" s="76">
        <f>IF($B142="",0,IF(Einstellungen!$C$10="Ja",MAX(IF(Einstellungen!$C$11="7 Tage",MAX(0,(MIN(DATE(2028,11,0),IF(Mitarbeiter!$D142="",DATE(2028,11,0),Mitarbeiter!$D142),TODAY()))-(MAX(DATE(2028,10,1),Mitarbeiter!$C142))+1),MAX(0,NETWORKDAYS(MAX(DATE(2028,10,1),Mitarbeiter!$C142),MIN(DATE(2028,11,0),IF(Mitarbeiter!$D142="",DATE(2028,11,0),Mitarbeiter!$D142),TODAY()),Einstellungen!$F$13:$F$67)))*N(Mitarbeiter!$E142)/IF(Einstellungen!$C$11="7 Tage",7,5),N('Ist-Stunden'!AM142)),MAX(IF(Einstellungen!$C$11="7 Tage",MAX(0,(MIN(DATE(2028,11,0),IF(Mitarbeiter!$D142="",DATE(2028,11,0),Mitarbeiter!$D142),TODAY()))-(MAX(DATE(2028,10,1),Mitarbeiter!$C142))+1),MAX(0,NETWORKDAYS(MAX(DATE(2028,10,1),Mitarbeiter!$C142),MIN(DATE(2028,11,0),IF(Mitarbeiter!$D142="",DATE(2028,11,0),Mitarbeiter!$D142),TODAY()),Einstellungen!$F$13:$F$67)))*N(Mitarbeiter!$E142)/IF(Einstellungen!$C$11="7 Tage",7,5),N('Ist-Stunden'!AM142)+(N(Krankheitstage!BL142)+N(Krankheitstage!BX142))*N($C142))))</f>
        <v/>
      </c>
      <c r="BR142" s="76">
        <f>IF($B142="",0,IF(Einstellungen!$C$10="Ja",MAX(IF(Einstellungen!$C$11="7 Tage",MAX(0,(MIN(DATE(2028,12,0),IF(Mitarbeiter!$D142="",DATE(2028,12,0),Mitarbeiter!$D142),TODAY()))-(MAX(DATE(2028,11,1),Mitarbeiter!$C142))+1),MAX(0,NETWORKDAYS(MAX(DATE(2028,11,1),Mitarbeiter!$C142),MIN(DATE(2028,12,0),IF(Mitarbeiter!$D142="",DATE(2028,12,0),Mitarbeiter!$D142),TODAY()),Einstellungen!$F$13:$F$67)))*N(Mitarbeiter!$E142)/IF(Einstellungen!$C$11="7 Tage",7,5),N('Ist-Stunden'!AN142)),MAX(IF(Einstellungen!$C$11="7 Tage",MAX(0,(MIN(DATE(2028,12,0),IF(Mitarbeiter!$D142="",DATE(2028,12,0),Mitarbeiter!$D142),TODAY()))-(MAX(DATE(2028,11,1),Mitarbeiter!$C142))+1),MAX(0,NETWORKDAYS(MAX(DATE(2028,11,1),Mitarbeiter!$C142),MIN(DATE(2028,12,0),IF(Mitarbeiter!$D142="",DATE(2028,12,0),Mitarbeiter!$D142),TODAY()),Einstellungen!$F$13:$F$67)))*N(Mitarbeiter!$E142)/IF(Einstellungen!$C$11="7 Tage",7,5),N('Ist-Stunden'!AN142)+(N(Krankheitstage!BM142)+N(Krankheitstage!BY142))*N($C142))))</f>
        <v/>
      </c>
      <c r="BS142" s="76">
        <f>IF($B142="",0,IF(Einstellungen!$C$10="Ja",MAX(IF(Einstellungen!$C$11="7 Tage",MAX(0,(MIN(DATE(2028,13,0),IF(Mitarbeiter!$D142="",DATE(2028,13,0),Mitarbeiter!$D142),TODAY()))-(MAX(DATE(2028,12,1),Mitarbeiter!$C142))+1),MAX(0,NETWORKDAYS(MAX(DATE(2028,12,1),Mitarbeiter!$C142),MIN(DATE(2028,13,0),IF(Mitarbeiter!$D142="",DATE(2028,13,0),Mitarbeiter!$D142),TODAY()),Einstellungen!$F$13:$F$67)))*N(Mitarbeiter!$E142)/IF(Einstellungen!$C$11="7 Tage",7,5),N('Ist-Stunden'!AO142)),MAX(IF(Einstellungen!$C$11="7 Tage",MAX(0,(MIN(DATE(2028,13,0),IF(Mitarbeiter!$D142="",DATE(2028,13,0),Mitarbeiter!$D142),TODAY()))-(MAX(DATE(2028,12,1),Mitarbeiter!$C142))+1),MAX(0,NETWORKDAYS(MAX(DATE(2028,12,1),Mitarbeiter!$C142),MIN(DATE(2028,13,0),IF(Mitarbeiter!$D142="",DATE(2028,13,0),Mitarbeiter!$D142),TODAY()),Einstellungen!$F$13:$F$67)))*N(Mitarbeiter!$E142)/IF(Einstellungen!$C$11="7 Tage",7,5),N('Ist-Stunden'!AO142)+(N(Krankheitstage!BN142)+N(Krankheitstage!BZ142))*N($C142))))</f>
        <v/>
      </c>
      <c r="BT142" s="76">
        <f>IF($B142="",0,IF(Einstellungen!$C$10="Ja",MAX(IF(Einstellungen!$C$11="7 Tage",MAX(0,(MIN(DATE(2029,2,0),IF(Mitarbeiter!$D142="",DATE(2029,2,0),Mitarbeiter!$D142),TODAY()))-(MAX(DATE(2029,1,1),Mitarbeiter!$C142))+1),MAX(0,NETWORKDAYS(MAX(DATE(2029,1,1),Mitarbeiter!$C142),MIN(DATE(2029,2,0),IF(Mitarbeiter!$D142="",DATE(2029,2,0),Mitarbeiter!$D142),TODAY()),Einstellungen!$F$13:$F$67)))*N(Mitarbeiter!$E142)/IF(Einstellungen!$C$11="7 Tage",7,5),N('Ist-Stunden'!AP142)),MAX(IF(Einstellungen!$C$11="7 Tage",MAX(0,(MIN(DATE(2029,2,0),IF(Mitarbeiter!$D142="",DATE(2029,2,0),Mitarbeiter!$D142),TODAY()))-(MAX(DATE(2029,1,1),Mitarbeiter!$C142))+1),MAX(0,NETWORKDAYS(MAX(DATE(2029,1,1),Mitarbeiter!$C142),MIN(DATE(2029,2,0),IF(Mitarbeiter!$D142="",DATE(2029,2,0),Mitarbeiter!$D142),TODAY()),Einstellungen!$F$13:$F$67)))*N(Mitarbeiter!$E142)/IF(Einstellungen!$C$11="7 Tage",7,5),N('Ist-Stunden'!AP142)+(N(Krankheitstage!CA142)+N(Krankheitstage!CM142))*N($C142))))</f>
        <v/>
      </c>
      <c r="BU142" s="76">
        <f>IF($B142="",0,IF(Einstellungen!$C$10="Ja",MAX(IF(Einstellungen!$C$11="7 Tage",MAX(0,(MIN(DATE(2029,3,0),IF(Mitarbeiter!$D142="",DATE(2029,3,0),Mitarbeiter!$D142),TODAY()))-(MAX(DATE(2029,2,1),Mitarbeiter!$C142))+1),MAX(0,NETWORKDAYS(MAX(DATE(2029,2,1),Mitarbeiter!$C142),MIN(DATE(2029,3,0),IF(Mitarbeiter!$D142="",DATE(2029,3,0),Mitarbeiter!$D142),TODAY()),Einstellungen!$F$13:$F$67)))*N(Mitarbeiter!$E142)/IF(Einstellungen!$C$11="7 Tage",7,5),N('Ist-Stunden'!AQ142)),MAX(IF(Einstellungen!$C$11="7 Tage",MAX(0,(MIN(DATE(2029,3,0),IF(Mitarbeiter!$D142="",DATE(2029,3,0),Mitarbeiter!$D142),TODAY()))-(MAX(DATE(2029,2,1),Mitarbeiter!$C142))+1),MAX(0,NETWORKDAYS(MAX(DATE(2029,2,1),Mitarbeiter!$C142),MIN(DATE(2029,3,0),IF(Mitarbeiter!$D142="",DATE(2029,3,0),Mitarbeiter!$D142),TODAY()),Einstellungen!$F$13:$F$67)))*N(Mitarbeiter!$E142)/IF(Einstellungen!$C$11="7 Tage",7,5),N('Ist-Stunden'!AQ142)+(N(Krankheitstage!CB142)+N(Krankheitstage!CN142))*N($C142))))</f>
        <v/>
      </c>
      <c r="BV142" s="76">
        <f>IF($B142="",0,IF(Einstellungen!$C$10="Ja",MAX(IF(Einstellungen!$C$11="7 Tage",MAX(0,(MIN(DATE(2029,4,0),IF(Mitarbeiter!$D142="",DATE(2029,4,0),Mitarbeiter!$D142),TODAY()))-(MAX(DATE(2029,3,1),Mitarbeiter!$C142))+1),MAX(0,NETWORKDAYS(MAX(DATE(2029,3,1),Mitarbeiter!$C142),MIN(DATE(2029,4,0),IF(Mitarbeiter!$D142="",DATE(2029,4,0),Mitarbeiter!$D142),TODAY()),Einstellungen!$F$13:$F$67)))*N(Mitarbeiter!$E142)/IF(Einstellungen!$C$11="7 Tage",7,5),N('Ist-Stunden'!AR142)),MAX(IF(Einstellungen!$C$11="7 Tage",MAX(0,(MIN(DATE(2029,4,0),IF(Mitarbeiter!$D142="",DATE(2029,4,0),Mitarbeiter!$D142),TODAY()))-(MAX(DATE(2029,3,1),Mitarbeiter!$C142))+1),MAX(0,NETWORKDAYS(MAX(DATE(2029,3,1),Mitarbeiter!$C142),MIN(DATE(2029,4,0),IF(Mitarbeiter!$D142="",DATE(2029,4,0),Mitarbeiter!$D142),TODAY()),Einstellungen!$F$13:$F$67)))*N(Mitarbeiter!$E142)/IF(Einstellungen!$C$11="7 Tage",7,5),N('Ist-Stunden'!AR142)+(N(Krankheitstage!CC142)+N(Krankheitstage!CO142))*N($C142))))</f>
        <v/>
      </c>
      <c r="BW142" s="76">
        <f>IF($B142="",0,IF(Einstellungen!$C$10="Ja",MAX(IF(Einstellungen!$C$11="7 Tage",MAX(0,(MIN(DATE(2029,5,0),IF(Mitarbeiter!$D142="",DATE(2029,5,0),Mitarbeiter!$D142),TODAY()))-(MAX(DATE(2029,4,1),Mitarbeiter!$C142))+1),MAX(0,NETWORKDAYS(MAX(DATE(2029,4,1),Mitarbeiter!$C142),MIN(DATE(2029,5,0),IF(Mitarbeiter!$D142="",DATE(2029,5,0),Mitarbeiter!$D142),TODAY()),Einstellungen!$F$13:$F$67)))*N(Mitarbeiter!$E142)/IF(Einstellungen!$C$11="7 Tage",7,5),N('Ist-Stunden'!AS142)),MAX(IF(Einstellungen!$C$11="7 Tage",MAX(0,(MIN(DATE(2029,5,0),IF(Mitarbeiter!$D142="",DATE(2029,5,0),Mitarbeiter!$D142),TODAY()))-(MAX(DATE(2029,4,1),Mitarbeiter!$C142))+1),MAX(0,NETWORKDAYS(MAX(DATE(2029,4,1),Mitarbeiter!$C142),MIN(DATE(2029,5,0),IF(Mitarbeiter!$D142="",DATE(2029,5,0),Mitarbeiter!$D142),TODAY()),Einstellungen!$F$13:$F$67)))*N(Mitarbeiter!$E142)/IF(Einstellungen!$C$11="7 Tage",7,5),N('Ist-Stunden'!AS142)+(N(Krankheitstage!CD142)+N(Krankheitstage!CP142))*N($C142))))</f>
        <v/>
      </c>
      <c r="BX142" s="76">
        <f>IF($B142="",0,IF(Einstellungen!$C$10="Ja",MAX(IF(Einstellungen!$C$11="7 Tage",MAX(0,(MIN(DATE(2029,6,0),IF(Mitarbeiter!$D142="",DATE(2029,6,0),Mitarbeiter!$D142),TODAY()))-(MAX(DATE(2029,5,1),Mitarbeiter!$C142))+1),MAX(0,NETWORKDAYS(MAX(DATE(2029,5,1),Mitarbeiter!$C142),MIN(DATE(2029,6,0),IF(Mitarbeiter!$D142="",DATE(2029,6,0),Mitarbeiter!$D142),TODAY()),Einstellungen!$F$13:$F$67)))*N(Mitarbeiter!$E142)/IF(Einstellungen!$C$11="7 Tage",7,5),N('Ist-Stunden'!AT142)),MAX(IF(Einstellungen!$C$11="7 Tage",MAX(0,(MIN(DATE(2029,6,0),IF(Mitarbeiter!$D142="",DATE(2029,6,0),Mitarbeiter!$D142),TODAY()))-(MAX(DATE(2029,5,1),Mitarbeiter!$C142))+1),MAX(0,NETWORKDAYS(MAX(DATE(2029,5,1),Mitarbeiter!$C142),MIN(DATE(2029,6,0),IF(Mitarbeiter!$D142="",DATE(2029,6,0),Mitarbeiter!$D142),TODAY()),Einstellungen!$F$13:$F$67)))*N(Mitarbeiter!$E142)/IF(Einstellungen!$C$11="7 Tage",7,5),N('Ist-Stunden'!AT142)+(N(Krankheitstage!CE142)+N(Krankheitstage!CQ142))*N($C142))))</f>
        <v/>
      </c>
      <c r="BY142" s="76">
        <f>IF($B142="",0,IF(Einstellungen!$C$10="Ja",MAX(IF(Einstellungen!$C$11="7 Tage",MAX(0,(MIN(DATE(2029,7,0),IF(Mitarbeiter!$D142="",DATE(2029,7,0),Mitarbeiter!$D142),TODAY()))-(MAX(DATE(2029,6,1),Mitarbeiter!$C142))+1),MAX(0,NETWORKDAYS(MAX(DATE(2029,6,1),Mitarbeiter!$C142),MIN(DATE(2029,7,0),IF(Mitarbeiter!$D142="",DATE(2029,7,0),Mitarbeiter!$D142),TODAY()),Einstellungen!$F$13:$F$67)))*N(Mitarbeiter!$E142)/IF(Einstellungen!$C$11="7 Tage",7,5),N('Ist-Stunden'!AU142)),MAX(IF(Einstellungen!$C$11="7 Tage",MAX(0,(MIN(DATE(2029,7,0),IF(Mitarbeiter!$D142="",DATE(2029,7,0),Mitarbeiter!$D142),TODAY()))-(MAX(DATE(2029,6,1),Mitarbeiter!$C142))+1),MAX(0,NETWORKDAYS(MAX(DATE(2029,6,1),Mitarbeiter!$C142),MIN(DATE(2029,7,0),IF(Mitarbeiter!$D142="",DATE(2029,7,0),Mitarbeiter!$D142),TODAY()),Einstellungen!$F$13:$F$67)))*N(Mitarbeiter!$E142)/IF(Einstellungen!$C$11="7 Tage",7,5),N('Ist-Stunden'!AU142)+(N(Krankheitstage!CF142)+N(Krankheitstage!CR142))*N($C142))))</f>
        <v/>
      </c>
      <c r="BZ142" s="76">
        <f>IF($B142="",0,IF(Einstellungen!$C$10="Ja",MAX(IF(Einstellungen!$C$11="7 Tage",MAX(0,(MIN(DATE(2029,8,0),IF(Mitarbeiter!$D142="",DATE(2029,8,0),Mitarbeiter!$D142),TODAY()))-(MAX(DATE(2029,7,1),Mitarbeiter!$C142))+1),MAX(0,NETWORKDAYS(MAX(DATE(2029,7,1),Mitarbeiter!$C142),MIN(DATE(2029,8,0),IF(Mitarbeiter!$D142="",DATE(2029,8,0),Mitarbeiter!$D142),TODAY()),Einstellungen!$F$13:$F$67)))*N(Mitarbeiter!$E142)/IF(Einstellungen!$C$11="7 Tage",7,5),N('Ist-Stunden'!AV142)),MAX(IF(Einstellungen!$C$11="7 Tage",MAX(0,(MIN(DATE(2029,8,0),IF(Mitarbeiter!$D142="",DATE(2029,8,0),Mitarbeiter!$D142),TODAY()))-(MAX(DATE(2029,7,1),Mitarbeiter!$C142))+1),MAX(0,NETWORKDAYS(MAX(DATE(2029,7,1),Mitarbeiter!$C142),MIN(DATE(2029,8,0),IF(Mitarbeiter!$D142="",DATE(2029,8,0),Mitarbeiter!$D142),TODAY()),Einstellungen!$F$13:$F$67)))*N(Mitarbeiter!$E142)/IF(Einstellungen!$C$11="7 Tage",7,5),N('Ist-Stunden'!AV142)+(N(Krankheitstage!CG142)+N(Krankheitstage!CS142))*N($C142))))</f>
        <v/>
      </c>
      <c r="CA142" s="76">
        <f>IF($B142="",0,IF(Einstellungen!$C$10="Ja",MAX(IF(Einstellungen!$C$11="7 Tage",MAX(0,(MIN(DATE(2029,9,0),IF(Mitarbeiter!$D142="",DATE(2029,9,0),Mitarbeiter!$D142),TODAY()))-(MAX(DATE(2029,8,1),Mitarbeiter!$C142))+1),MAX(0,NETWORKDAYS(MAX(DATE(2029,8,1),Mitarbeiter!$C142),MIN(DATE(2029,9,0),IF(Mitarbeiter!$D142="",DATE(2029,9,0),Mitarbeiter!$D142),TODAY()),Einstellungen!$F$13:$F$67)))*N(Mitarbeiter!$E142)/IF(Einstellungen!$C$11="7 Tage",7,5),N('Ist-Stunden'!AW142)),MAX(IF(Einstellungen!$C$11="7 Tage",MAX(0,(MIN(DATE(2029,9,0),IF(Mitarbeiter!$D142="",DATE(2029,9,0),Mitarbeiter!$D142),TODAY()))-(MAX(DATE(2029,8,1),Mitarbeiter!$C142))+1),MAX(0,NETWORKDAYS(MAX(DATE(2029,8,1),Mitarbeiter!$C142),MIN(DATE(2029,9,0),IF(Mitarbeiter!$D142="",DATE(2029,9,0),Mitarbeiter!$D142),TODAY()),Einstellungen!$F$13:$F$67)))*N(Mitarbeiter!$E142)/IF(Einstellungen!$C$11="7 Tage",7,5),N('Ist-Stunden'!AW142)+(N(Krankheitstage!CH142)+N(Krankheitstage!CT142))*N($C142))))</f>
        <v/>
      </c>
      <c r="CB142" s="76">
        <f>IF($B142="",0,IF(Einstellungen!$C$10="Ja",MAX(IF(Einstellungen!$C$11="7 Tage",MAX(0,(MIN(DATE(2029,10,0),IF(Mitarbeiter!$D142="",DATE(2029,10,0),Mitarbeiter!$D142),TODAY()))-(MAX(DATE(2029,9,1),Mitarbeiter!$C142))+1),MAX(0,NETWORKDAYS(MAX(DATE(2029,9,1),Mitarbeiter!$C142),MIN(DATE(2029,10,0),IF(Mitarbeiter!$D142="",DATE(2029,10,0),Mitarbeiter!$D142),TODAY()),Einstellungen!$F$13:$F$67)))*N(Mitarbeiter!$E142)/IF(Einstellungen!$C$11="7 Tage",7,5),N('Ist-Stunden'!AX142)),MAX(IF(Einstellungen!$C$11="7 Tage",MAX(0,(MIN(DATE(2029,10,0),IF(Mitarbeiter!$D142="",DATE(2029,10,0),Mitarbeiter!$D142),TODAY()))-(MAX(DATE(2029,9,1),Mitarbeiter!$C142))+1),MAX(0,NETWORKDAYS(MAX(DATE(2029,9,1),Mitarbeiter!$C142),MIN(DATE(2029,10,0),IF(Mitarbeiter!$D142="",DATE(2029,10,0),Mitarbeiter!$D142),TODAY()),Einstellungen!$F$13:$F$67)))*N(Mitarbeiter!$E142)/IF(Einstellungen!$C$11="7 Tage",7,5),N('Ist-Stunden'!AX142)+(N(Krankheitstage!CI142)+N(Krankheitstage!CU142))*N($C142))))</f>
        <v/>
      </c>
      <c r="CC142" s="76">
        <f>IF($B142="",0,IF(Einstellungen!$C$10="Ja",MAX(IF(Einstellungen!$C$11="7 Tage",MAX(0,(MIN(DATE(2029,11,0),IF(Mitarbeiter!$D142="",DATE(2029,11,0),Mitarbeiter!$D142),TODAY()))-(MAX(DATE(2029,10,1),Mitarbeiter!$C142))+1),MAX(0,NETWORKDAYS(MAX(DATE(2029,10,1),Mitarbeiter!$C142),MIN(DATE(2029,11,0),IF(Mitarbeiter!$D142="",DATE(2029,11,0),Mitarbeiter!$D142),TODAY()),Einstellungen!$F$13:$F$67)))*N(Mitarbeiter!$E142)/IF(Einstellungen!$C$11="7 Tage",7,5),N('Ist-Stunden'!AY142)),MAX(IF(Einstellungen!$C$11="7 Tage",MAX(0,(MIN(DATE(2029,11,0),IF(Mitarbeiter!$D142="",DATE(2029,11,0),Mitarbeiter!$D142),TODAY()))-(MAX(DATE(2029,10,1),Mitarbeiter!$C142))+1),MAX(0,NETWORKDAYS(MAX(DATE(2029,10,1),Mitarbeiter!$C142),MIN(DATE(2029,11,0),IF(Mitarbeiter!$D142="",DATE(2029,11,0),Mitarbeiter!$D142),TODAY()),Einstellungen!$F$13:$F$67)))*N(Mitarbeiter!$E142)/IF(Einstellungen!$C$11="7 Tage",7,5),N('Ist-Stunden'!AY142)+(N(Krankheitstage!CJ142)+N(Krankheitstage!CV142))*N($C142))))</f>
        <v/>
      </c>
      <c r="CD142" s="76">
        <f>IF($B142="",0,IF(Einstellungen!$C$10="Ja",MAX(IF(Einstellungen!$C$11="7 Tage",MAX(0,(MIN(DATE(2029,12,0),IF(Mitarbeiter!$D142="",DATE(2029,12,0),Mitarbeiter!$D142),TODAY()))-(MAX(DATE(2029,11,1),Mitarbeiter!$C142))+1),MAX(0,NETWORKDAYS(MAX(DATE(2029,11,1),Mitarbeiter!$C142),MIN(DATE(2029,12,0),IF(Mitarbeiter!$D142="",DATE(2029,12,0),Mitarbeiter!$D142),TODAY()),Einstellungen!$F$13:$F$67)))*N(Mitarbeiter!$E142)/IF(Einstellungen!$C$11="7 Tage",7,5),N('Ist-Stunden'!AZ142)),MAX(IF(Einstellungen!$C$11="7 Tage",MAX(0,(MIN(DATE(2029,12,0),IF(Mitarbeiter!$D142="",DATE(2029,12,0),Mitarbeiter!$D142),TODAY()))-(MAX(DATE(2029,11,1),Mitarbeiter!$C142))+1),MAX(0,NETWORKDAYS(MAX(DATE(2029,11,1),Mitarbeiter!$C142),MIN(DATE(2029,12,0),IF(Mitarbeiter!$D142="",DATE(2029,12,0),Mitarbeiter!$D142),TODAY()),Einstellungen!$F$13:$F$67)))*N(Mitarbeiter!$E142)/IF(Einstellungen!$C$11="7 Tage",7,5),N('Ist-Stunden'!AZ142)+(N(Krankheitstage!CK142)+N(Krankheitstage!CW142))*N($C142))))</f>
        <v/>
      </c>
      <c r="CE142" s="76">
        <f>IF($B142="",0,IF(Einstellungen!$C$10="Ja",MAX(IF(Einstellungen!$C$11="7 Tage",MAX(0,(MIN(DATE(2029,13,0),IF(Mitarbeiter!$D142="",DATE(2029,13,0),Mitarbeiter!$D142),TODAY()))-(MAX(DATE(2029,12,1),Mitarbeiter!$C142))+1),MAX(0,NETWORKDAYS(MAX(DATE(2029,12,1),Mitarbeiter!$C142),MIN(DATE(2029,13,0),IF(Mitarbeiter!$D142="",DATE(2029,13,0),Mitarbeiter!$D142),TODAY()),Einstellungen!$F$13:$F$67)))*N(Mitarbeiter!$E142)/IF(Einstellungen!$C$11="7 Tage",7,5),N('Ist-Stunden'!BA142)),MAX(IF(Einstellungen!$C$11="7 Tage",MAX(0,(MIN(DATE(2029,13,0),IF(Mitarbeiter!$D142="",DATE(2029,13,0),Mitarbeiter!$D142),TODAY()))-(MAX(DATE(2029,12,1),Mitarbeiter!$C142))+1),MAX(0,NETWORKDAYS(MAX(DATE(2029,12,1),Mitarbeiter!$C142),MIN(DATE(2029,13,0),IF(Mitarbeiter!$D142="",DATE(2029,13,0),Mitarbeiter!$D142),TODAY()),Einstellungen!$F$13:$F$67)))*N(Mitarbeiter!$E142)/IF(Einstellungen!$C$11="7 Tage",7,5),N('Ist-Stunden'!BA142)+(N(Krankheitstage!CL142)+N(Krankheitstage!CX142))*N($C142))))</f>
        <v/>
      </c>
      <c r="CF142" s="76">
        <f>IF($B142="",0,IF(Einstellungen!$C$10="Ja",MAX(IF(Einstellungen!$C$11="7 Tage",MAX(0,(MIN(DATE(2030,2,0),IF(Mitarbeiter!$D142="",DATE(2030,2,0),Mitarbeiter!$D142),TODAY()))-(MAX(DATE(2030,1,1),Mitarbeiter!$C142))+1),MAX(0,NETWORKDAYS(MAX(DATE(2030,1,1),Mitarbeiter!$C142),MIN(DATE(2030,2,0),IF(Mitarbeiter!$D142="",DATE(2030,2,0),Mitarbeiter!$D142),TODAY()),Einstellungen!$F$13:$F$67)))*N(Mitarbeiter!$E142)/IF(Einstellungen!$C$11="7 Tage",7,5),N('Ist-Stunden'!BB142)),MAX(IF(Einstellungen!$C$11="7 Tage",MAX(0,(MIN(DATE(2030,2,0),IF(Mitarbeiter!$D142="",DATE(2030,2,0),Mitarbeiter!$D142),TODAY()))-(MAX(DATE(2030,1,1),Mitarbeiter!$C142))+1),MAX(0,NETWORKDAYS(MAX(DATE(2030,1,1),Mitarbeiter!$C142),MIN(DATE(2030,2,0),IF(Mitarbeiter!$D142="",DATE(2030,2,0),Mitarbeiter!$D142),TODAY()),Einstellungen!$F$13:$F$67)))*N(Mitarbeiter!$E142)/IF(Einstellungen!$C$11="7 Tage",7,5),N('Ist-Stunden'!BB142)+(N(Krankheitstage!CY142)+N(Krankheitstage!DK142))*N($C142))))</f>
        <v/>
      </c>
      <c r="CG142" s="76">
        <f>IF($B142="",0,IF(Einstellungen!$C$10="Ja",MAX(IF(Einstellungen!$C$11="7 Tage",MAX(0,(MIN(DATE(2030,3,0),IF(Mitarbeiter!$D142="",DATE(2030,3,0),Mitarbeiter!$D142),TODAY()))-(MAX(DATE(2030,2,1),Mitarbeiter!$C142))+1),MAX(0,NETWORKDAYS(MAX(DATE(2030,2,1),Mitarbeiter!$C142),MIN(DATE(2030,3,0),IF(Mitarbeiter!$D142="",DATE(2030,3,0),Mitarbeiter!$D142),TODAY()),Einstellungen!$F$13:$F$67)))*N(Mitarbeiter!$E142)/IF(Einstellungen!$C$11="7 Tage",7,5),N('Ist-Stunden'!BC142)),MAX(IF(Einstellungen!$C$11="7 Tage",MAX(0,(MIN(DATE(2030,3,0),IF(Mitarbeiter!$D142="",DATE(2030,3,0),Mitarbeiter!$D142),TODAY()))-(MAX(DATE(2030,2,1),Mitarbeiter!$C142))+1),MAX(0,NETWORKDAYS(MAX(DATE(2030,2,1),Mitarbeiter!$C142),MIN(DATE(2030,3,0),IF(Mitarbeiter!$D142="",DATE(2030,3,0),Mitarbeiter!$D142),TODAY()),Einstellungen!$F$13:$F$67)))*N(Mitarbeiter!$E142)/IF(Einstellungen!$C$11="7 Tage",7,5),N('Ist-Stunden'!BC142)+(N(Krankheitstage!CZ142)+N(Krankheitstage!DL142))*N($C142))))</f>
        <v/>
      </c>
      <c r="CH142" s="76">
        <f>IF($B142="",0,IF(Einstellungen!$C$10="Ja",MAX(IF(Einstellungen!$C$11="7 Tage",MAX(0,(MIN(DATE(2030,4,0),IF(Mitarbeiter!$D142="",DATE(2030,4,0),Mitarbeiter!$D142),TODAY()))-(MAX(DATE(2030,3,1),Mitarbeiter!$C142))+1),MAX(0,NETWORKDAYS(MAX(DATE(2030,3,1),Mitarbeiter!$C142),MIN(DATE(2030,4,0),IF(Mitarbeiter!$D142="",DATE(2030,4,0),Mitarbeiter!$D142),TODAY()),Einstellungen!$F$13:$F$67)))*N(Mitarbeiter!$E142)/IF(Einstellungen!$C$11="7 Tage",7,5),N('Ist-Stunden'!BD142)),MAX(IF(Einstellungen!$C$11="7 Tage",MAX(0,(MIN(DATE(2030,4,0),IF(Mitarbeiter!$D142="",DATE(2030,4,0),Mitarbeiter!$D142),TODAY()))-(MAX(DATE(2030,3,1),Mitarbeiter!$C142))+1),MAX(0,NETWORKDAYS(MAX(DATE(2030,3,1),Mitarbeiter!$C142),MIN(DATE(2030,4,0),IF(Mitarbeiter!$D142="",DATE(2030,4,0),Mitarbeiter!$D142),TODAY()),Einstellungen!$F$13:$F$67)))*N(Mitarbeiter!$E142)/IF(Einstellungen!$C$11="7 Tage",7,5),N('Ist-Stunden'!BD142)+(N(Krankheitstage!DA142)+N(Krankheitstage!DM142))*N($C142))))</f>
        <v/>
      </c>
      <c r="CI142" s="76">
        <f>IF($B142="",0,IF(Einstellungen!$C$10="Ja",MAX(IF(Einstellungen!$C$11="7 Tage",MAX(0,(MIN(DATE(2030,5,0),IF(Mitarbeiter!$D142="",DATE(2030,5,0),Mitarbeiter!$D142),TODAY()))-(MAX(DATE(2030,4,1),Mitarbeiter!$C142))+1),MAX(0,NETWORKDAYS(MAX(DATE(2030,4,1),Mitarbeiter!$C142),MIN(DATE(2030,5,0),IF(Mitarbeiter!$D142="",DATE(2030,5,0),Mitarbeiter!$D142),TODAY()),Einstellungen!$F$13:$F$67)))*N(Mitarbeiter!$E142)/IF(Einstellungen!$C$11="7 Tage",7,5),N('Ist-Stunden'!BE142)),MAX(IF(Einstellungen!$C$11="7 Tage",MAX(0,(MIN(DATE(2030,5,0),IF(Mitarbeiter!$D142="",DATE(2030,5,0),Mitarbeiter!$D142),TODAY()))-(MAX(DATE(2030,4,1),Mitarbeiter!$C142))+1),MAX(0,NETWORKDAYS(MAX(DATE(2030,4,1),Mitarbeiter!$C142),MIN(DATE(2030,5,0),IF(Mitarbeiter!$D142="",DATE(2030,5,0),Mitarbeiter!$D142),TODAY()),Einstellungen!$F$13:$F$67)))*N(Mitarbeiter!$E142)/IF(Einstellungen!$C$11="7 Tage",7,5),N('Ist-Stunden'!BE142)+(N(Krankheitstage!DB142)+N(Krankheitstage!DN142))*N($C142))))</f>
        <v/>
      </c>
      <c r="CJ142" s="76">
        <f>IF($B142="",0,IF(Einstellungen!$C$10="Ja",MAX(IF(Einstellungen!$C$11="7 Tage",MAX(0,(MIN(DATE(2030,6,0),IF(Mitarbeiter!$D142="",DATE(2030,6,0),Mitarbeiter!$D142),TODAY()))-(MAX(DATE(2030,5,1),Mitarbeiter!$C142))+1),MAX(0,NETWORKDAYS(MAX(DATE(2030,5,1),Mitarbeiter!$C142),MIN(DATE(2030,6,0),IF(Mitarbeiter!$D142="",DATE(2030,6,0),Mitarbeiter!$D142),TODAY()),Einstellungen!$F$13:$F$67)))*N(Mitarbeiter!$E142)/IF(Einstellungen!$C$11="7 Tage",7,5),N('Ist-Stunden'!BF142)),MAX(IF(Einstellungen!$C$11="7 Tage",MAX(0,(MIN(DATE(2030,6,0),IF(Mitarbeiter!$D142="",DATE(2030,6,0),Mitarbeiter!$D142),TODAY()))-(MAX(DATE(2030,5,1),Mitarbeiter!$C142))+1),MAX(0,NETWORKDAYS(MAX(DATE(2030,5,1),Mitarbeiter!$C142),MIN(DATE(2030,6,0),IF(Mitarbeiter!$D142="",DATE(2030,6,0),Mitarbeiter!$D142),TODAY()),Einstellungen!$F$13:$F$67)))*N(Mitarbeiter!$E142)/IF(Einstellungen!$C$11="7 Tage",7,5),N('Ist-Stunden'!BF142)+(N(Krankheitstage!DC142)+N(Krankheitstage!DO142))*N($C142))))</f>
        <v/>
      </c>
      <c r="CK142" s="76">
        <f>IF($B142="",0,IF(Einstellungen!$C$10="Ja",MAX(IF(Einstellungen!$C$11="7 Tage",MAX(0,(MIN(DATE(2030,7,0),IF(Mitarbeiter!$D142="",DATE(2030,7,0),Mitarbeiter!$D142),TODAY()))-(MAX(DATE(2030,6,1),Mitarbeiter!$C142))+1),MAX(0,NETWORKDAYS(MAX(DATE(2030,6,1),Mitarbeiter!$C142),MIN(DATE(2030,7,0),IF(Mitarbeiter!$D142="",DATE(2030,7,0),Mitarbeiter!$D142),TODAY()),Einstellungen!$F$13:$F$67)))*N(Mitarbeiter!$E142)/IF(Einstellungen!$C$11="7 Tage",7,5),N('Ist-Stunden'!BG142)),MAX(IF(Einstellungen!$C$11="7 Tage",MAX(0,(MIN(DATE(2030,7,0),IF(Mitarbeiter!$D142="",DATE(2030,7,0),Mitarbeiter!$D142),TODAY()))-(MAX(DATE(2030,6,1),Mitarbeiter!$C142))+1),MAX(0,NETWORKDAYS(MAX(DATE(2030,6,1),Mitarbeiter!$C142),MIN(DATE(2030,7,0),IF(Mitarbeiter!$D142="",DATE(2030,7,0),Mitarbeiter!$D142),TODAY()),Einstellungen!$F$13:$F$67)))*N(Mitarbeiter!$E142)/IF(Einstellungen!$C$11="7 Tage",7,5),N('Ist-Stunden'!BG142)+(N(Krankheitstage!DD142)+N(Krankheitstage!DP142))*N($C142))))</f>
        <v/>
      </c>
      <c r="CL142" s="76">
        <f>IF($B142="",0,IF(Einstellungen!$C$10="Ja",MAX(IF(Einstellungen!$C$11="7 Tage",MAX(0,(MIN(DATE(2030,8,0),IF(Mitarbeiter!$D142="",DATE(2030,8,0),Mitarbeiter!$D142),TODAY()))-(MAX(DATE(2030,7,1),Mitarbeiter!$C142))+1),MAX(0,NETWORKDAYS(MAX(DATE(2030,7,1),Mitarbeiter!$C142),MIN(DATE(2030,8,0),IF(Mitarbeiter!$D142="",DATE(2030,8,0),Mitarbeiter!$D142),TODAY()),Einstellungen!$F$13:$F$67)))*N(Mitarbeiter!$E142)/IF(Einstellungen!$C$11="7 Tage",7,5),N('Ist-Stunden'!BH142)),MAX(IF(Einstellungen!$C$11="7 Tage",MAX(0,(MIN(DATE(2030,8,0),IF(Mitarbeiter!$D142="",DATE(2030,8,0),Mitarbeiter!$D142),TODAY()))-(MAX(DATE(2030,7,1),Mitarbeiter!$C142))+1),MAX(0,NETWORKDAYS(MAX(DATE(2030,7,1),Mitarbeiter!$C142),MIN(DATE(2030,8,0),IF(Mitarbeiter!$D142="",DATE(2030,8,0),Mitarbeiter!$D142),TODAY()),Einstellungen!$F$13:$F$67)))*N(Mitarbeiter!$E142)/IF(Einstellungen!$C$11="7 Tage",7,5),N('Ist-Stunden'!BH142)+(N(Krankheitstage!DE142)+N(Krankheitstage!DQ142))*N($C142))))</f>
        <v/>
      </c>
      <c r="CM142" s="76">
        <f>IF($B142="",0,IF(Einstellungen!$C$10="Ja",MAX(IF(Einstellungen!$C$11="7 Tage",MAX(0,(MIN(DATE(2030,9,0),IF(Mitarbeiter!$D142="",DATE(2030,9,0),Mitarbeiter!$D142),TODAY()))-(MAX(DATE(2030,8,1),Mitarbeiter!$C142))+1),MAX(0,NETWORKDAYS(MAX(DATE(2030,8,1),Mitarbeiter!$C142),MIN(DATE(2030,9,0),IF(Mitarbeiter!$D142="",DATE(2030,9,0),Mitarbeiter!$D142),TODAY()),Einstellungen!$F$13:$F$67)))*N(Mitarbeiter!$E142)/IF(Einstellungen!$C$11="7 Tage",7,5),N('Ist-Stunden'!BI142)),MAX(IF(Einstellungen!$C$11="7 Tage",MAX(0,(MIN(DATE(2030,9,0),IF(Mitarbeiter!$D142="",DATE(2030,9,0),Mitarbeiter!$D142),TODAY()))-(MAX(DATE(2030,8,1),Mitarbeiter!$C142))+1),MAX(0,NETWORKDAYS(MAX(DATE(2030,8,1),Mitarbeiter!$C142),MIN(DATE(2030,9,0),IF(Mitarbeiter!$D142="",DATE(2030,9,0),Mitarbeiter!$D142),TODAY()),Einstellungen!$F$13:$F$67)))*N(Mitarbeiter!$E142)/IF(Einstellungen!$C$11="7 Tage",7,5),N('Ist-Stunden'!BI142)+(N(Krankheitstage!DF142)+N(Krankheitstage!DR142))*N($C142))))</f>
        <v/>
      </c>
      <c r="CN142" s="76">
        <f>IF($B142="",0,IF(Einstellungen!$C$10="Ja",MAX(IF(Einstellungen!$C$11="7 Tage",MAX(0,(MIN(DATE(2030,10,0),IF(Mitarbeiter!$D142="",DATE(2030,10,0),Mitarbeiter!$D142),TODAY()))-(MAX(DATE(2030,9,1),Mitarbeiter!$C142))+1),MAX(0,NETWORKDAYS(MAX(DATE(2030,9,1),Mitarbeiter!$C142),MIN(DATE(2030,10,0),IF(Mitarbeiter!$D142="",DATE(2030,10,0),Mitarbeiter!$D142),TODAY()),Einstellungen!$F$13:$F$67)))*N(Mitarbeiter!$E142)/IF(Einstellungen!$C$11="7 Tage",7,5),N('Ist-Stunden'!BJ142)),MAX(IF(Einstellungen!$C$11="7 Tage",MAX(0,(MIN(DATE(2030,10,0),IF(Mitarbeiter!$D142="",DATE(2030,10,0),Mitarbeiter!$D142),TODAY()))-(MAX(DATE(2030,9,1),Mitarbeiter!$C142))+1),MAX(0,NETWORKDAYS(MAX(DATE(2030,9,1),Mitarbeiter!$C142),MIN(DATE(2030,10,0),IF(Mitarbeiter!$D142="",DATE(2030,10,0),Mitarbeiter!$D142),TODAY()),Einstellungen!$F$13:$F$67)))*N(Mitarbeiter!$E142)/IF(Einstellungen!$C$11="7 Tage",7,5),N('Ist-Stunden'!BJ142)+(N(Krankheitstage!DG142)+N(Krankheitstage!DS142))*N($C142))))</f>
        <v/>
      </c>
      <c r="CO142" s="76">
        <f>IF($B142="",0,IF(Einstellungen!$C$10="Ja",MAX(IF(Einstellungen!$C$11="7 Tage",MAX(0,(MIN(DATE(2030,11,0),IF(Mitarbeiter!$D142="",DATE(2030,11,0),Mitarbeiter!$D142),TODAY()))-(MAX(DATE(2030,10,1),Mitarbeiter!$C142))+1),MAX(0,NETWORKDAYS(MAX(DATE(2030,10,1),Mitarbeiter!$C142),MIN(DATE(2030,11,0),IF(Mitarbeiter!$D142="",DATE(2030,11,0),Mitarbeiter!$D142),TODAY()),Einstellungen!$F$13:$F$67)))*N(Mitarbeiter!$E142)/IF(Einstellungen!$C$11="7 Tage",7,5),N('Ist-Stunden'!BK142)),MAX(IF(Einstellungen!$C$11="7 Tage",MAX(0,(MIN(DATE(2030,11,0),IF(Mitarbeiter!$D142="",DATE(2030,11,0),Mitarbeiter!$D142),TODAY()))-(MAX(DATE(2030,10,1),Mitarbeiter!$C142))+1),MAX(0,NETWORKDAYS(MAX(DATE(2030,10,1),Mitarbeiter!$C142),MIN(DATE(2030,11,0),IF(Mitarbeiter!$D142="",DATE(2030,11,0),Mitarbeiter!$D142),TODAY()),Einstellungen!$F$13:$F$67)))*N(Mitarbeiter!$E142)/IF(Einstellungen!$C$11="7 Tage",7,5),N('Ist-Stunden'!BK142)+(N(Krankheitstage!DH142)+N(Krankheitstage!DT142))*N($C142))))</f>
        <v/>
      </c>
      <c r="CP142" s="76">
        <f>IF($B142="",0,IF(Einstellungen!$C$10="Ja",MAX(IF(Einstellungen!$C$11="7 Tage",MAX(0,(MIN(DATE(2030,12,0),IF(Mitarbeiter!$D142="",DATE(2030,12,0),Mitarbeiter!$D142),TODAY()))-(MAX(DATE(2030,11,1),Mitarbeiter!$C142))+1),MAX(0,NETWORKDAYS(MAX(DATE(2030,11,1),Mitarbeiter!$C142),MIN(DATE(2030,12,0),IF(Mitarbeiter!$D142="",DATE(2030,12,0),Mitarbeiter!$D142),TODAY()),Einstellungen!$F$13:$F$67)))*N(Mitarbeiter!$E142)/IF(Einstellungen!$C$11="7 Tage",7,5),N('Ist-Stunden'!BL142)),MAX(IF(Einstellungen!$C$11="7 Tage",MAX(0,(MIN(DATE(2030,12,0),IF(Mitarbeiter!$D142="",DATE(2030,12,0),Mitarbeiter!$D142),TODAY()))-(MAX(DATE(2030,11,1),Mitarbeiter!$C142))+1),MAX(0,NETWORKDAYS(MAX(DATE(2030,11,1),Mitarbeiter!$C142),MIN(DATE(2030,12,0),IF(Mitarbeiter!$D142="",DATE(2030,12,0),Mitarbeiter!$D142),TODAY()),Einstellungen!$F$13:$F$67)))*N(Mitarbeiter!$E142)/IF(Einstellungen!$C$11="7 Tage",7,5),N('Ist-Stunden'!BL142)+(N(Krankheitstage!DI142)+N(Krankheitstage!DU142))*N($C142))))</f>
        <v/>
      </c>
      <c r="CQ142" s="76">
        <f>IF($B142="",0,IF(Einstellungen!$C$10="Ja",MAX(IF(Einstellungen!$C$11="7 Tage",MAX(0,(MIN(DATE(2030,13,0),IF(Mitarbeiter!$D142="",DATE(2030,13,0),Mitarbeiter!$D142),TODAY()))-(MAX(DATE(2030,12,1),Mitarbeiter!$C142))+1),MAX(0,NETWORKDAYS(MAX(DATE(2030,12,1),Mitarbeiter!$C142),MIN(DATE(2030,13,0),IF(Mitarbeiter!$D142="",DATE(2030,13,0),Mitarbeiter!$D142),TODAY()),Einstellungen!$F$13:$F$67)))*N(Mitarbeiter!$E142)/IF(Einstellungen!$C$11="7 Tage",7,5),N('Ist-Stunden'!BM142)),MAX(IF(Einstellungen!$C$11="7 Tage",MAX(0,(MIN(DATE(2030,13,0),IF(Mitarbeiter!$D142="",DATE(2030,13,0),Mitarbeiter!$D142),TODAY()))-(MAX(DATE(2030,12,1),Mitarbeiter!$C142))+1),MAX(0,NETWORKDAYS(MAX(DATE(2030,12,1),Mitarbeiter!$C142),MIN(DATE(2030,13,0),IF(Mitarbeiter!$D142="",DATE(2030,13,0),Mitarbeiter!$D142),TODAY()),Einstellungen!$F$13:$F$67)))*N(Mitarbeiter!$E142)/IF(Einstellungen!$C$11="7 Tage",7,5),N('Ist-Stunden'!BM142)+(N(Krankheitstage!DJ142)+N(Krankheitstage!DV142))*N($C142))))</f>
        <v/>
      </c>
    </row>
    <row r="143">
      <c r="A143" s="73">
        <f>IF(Mitarbeiter!B143="","",Mitarbeiter!A143)</f>
        <v/>
      </c>
      <c r="B143" s="6">
        <f>IF(Mitarbeiter!B143="","",Mitarbeiter!B143)</f>
        <v/>
      </c>
      <c r="C143" s="74">
        <f>IF(Mitarbeiter!B143="","",Mitarbeiter!F143)</f>
        <v/>
      </c>
      <c r="D143" s="75">
        <f>N(INDEX(Krankheitstage!$G143:$DV143,1,(Einstellungen!$C$3-2026)*24+1))</f>
        <v/>
      </c>
      <c r="E143" s="75">
        <f>N(INDEX(Krankheitstage!$G143:$DV143,1,(Einstellungen!$C$3-2026)*24+2))</f>
        <v/>
      </c>
      <c r="F143" s="75">
        <f>N(INDEX(Krankheitstage!$G143:$DV143,1,(Einstellungen!$C$3-2026)*24+3))</f>
        <v/>
      </c>
      <c r="G143" s="75">
        <f>N(INDEX(Krankheitstage!$G143:$DV143,1,(Einstellungen!$C$3-2026)*24+4))</f>
        <v/>
      </c>
      <c r="H143" s="75">
        <f>N(INDEX(Krankheitstage!$G143:$DV143,1,(Einstellungen!$C$3-2026)*24+5))</f>
        <v/>
      </c>
      <c r="I143" s="75">
        <f>N(INDEX(Krankheitstage!$G143:$DV143,1,(Einstellungen!$C$3-2026)*24+6))</f>
        <v/>
      </c>
      <c r="J143" s="75">
        <f>N(INDEX(Krankheitstage!$G143:$DV143,1,(Einstellungen!$C$3-2026)*24+7))</f>
        <v/>
      </c>
      <c r="K143" s="75">
        <f>N(INDEX(Krankheitstage!$G143:$DV143,1,(Einstellungen!$C$3-2026)*24+8))</f>
        <v/>
      </c>
      <c r="L143" s="75">
        <f>N(INDEX(Krankheitstage!$G143:$DV143,1,(Einstellungen!$C$3-2026)*24+9))</f>
        <v/>
      </c>
      <c r="M143" s="75">
        <f>N(INDEX(Krankheitstage!$G143:$DV143,1,(Einstellungen!$C$3-2026)*24+10))</f>
        <v/>
      </c>
      <c r="N143" s="75">
        <f>N(INDEX(Krankheitstage!$G143:$DV143,1,(Einstellungen!$C$3-2026)*24+11))</f>
        <v/>
      </c>
      <c r="O143" s="75">
        <f>N(INDEX(Krankheitstage!$G143:$DV143,1,(Einstellungen!$C$3-2026)*24+12))</f>
        <v/>
      </c>
      <c r="P143" s="75">
        <f>IF($B143="","",SUM(D143:O143))</f>
        <v/>
      </c>
      <c r="Q143" s="75">
        <f>N(INDEX(Krankheitstage!$G143:$DV143,1,(Einstellungen!$C$3-2026)*24+13))</f>
        <v/>
      </c>
      <c r="R143" s="75">
        <f>N(INDEX(Krankheitstage!$G143:$DV143,1,(Einstellungen!$C$3-2026)*24+14))</f>
        <v/>
      </c>
      <c r="S143" s="75">
        <f>N(INDEX(Krankheitstage!$G143:$DV143,1,(Einstellungen!$C$3-2026)*24+15))</f>
        <v/>
      </c>
      <c r="T143" s="75">
        <f>N(INDEX(Krankheitstage!$G143:$DV143,1,(Einstellungen!$C$3-2026)*24+16))</f>
        <v/>
      </c>
      <c r="U143" s="75">
        <f>N(INDEX(Krankheitstage!$G143:$DV143,1,(Einstellungen!$C$3-2026)*24+17))</f>
        <v/>
      </c>
      <c r="V143" s="75">
        <f>N(INDEX(Krankheitstage!$G143:$DV143,1,(Einstellungen!$C$3-2026)*24+18))</f>
        <v/>
      </c>
      <c r="W143" s="75">
        <f>N(INDEX(Krankheitstage!$G143:$DV143,1,(Einstellungen!$C$3-2026)*24+19))</f>
        <v/>
      </c>
      <c r="X143" s="75">
        <f>N(INDEX(Krankheitstage!$G143:$DV143,1,(Einstellungen!$C$3-2026)*24+20))</f>
        <v/>
      </c>
      <c r="Y143" s="75">
        <f>N(INDEX(Krankheitstage!$G143:$DV143,1,(Einstellungen!$C$3-2026)*24+21))</f>
        <v/>
      </c>
      <c r="Z143" s="75">
        <f>N(INDEX(Krankheitstage!$G143:$DV143,1,(Einstellungen!$C$3-2026)*24+22))</f>
        <v/>
      </c>
      <c r="AA143" s="75">
        <f>N(INDEX(Krankheitstage!$G143:$DV143,1,(Einstellungen!$C$3-2026)*24+23))</f>
        <v/>
      </c>
      <c r="AB143" s="75">
        <f>N(INDEX(Krankheitstage!$G143:$DV143,1,(Einstellungen!$C$3-2026)*24+24))</f>
        <v/>
      </c>
      <c r="AC143" s="75">
        <f>IF($B143="","",SUM(Q143:AB143))</f>
        <v/>
      </c>
      <c r="AD143" s="75">
        <f>IF($B143="","",SUM(P143,AC143))</f>
        <v/>
      </c>
      <c r="AE143" s="76">
        <f>IF($B143="","",AD143*N(C143))</f>
        <v/>
      </c>
      <c r="AF143" s="75">
        <f>IF($B143="","",Krankheitstage!E143)</f>
        <v/>
      </c>
      <c r="AG143" s="76">
        <f>IF($B143="","",AF143*N(C143))</f>
        <v/>
      </c>
      <c r="AH143" s="76">
        <f>IF($B143="","",INDEX($AJ143:$CQ143,1,(Einstellungen!$C$3-2026)*12+1)+INDEX($AJ143:$CQ143,1,(Einstellungen!$C$3-2026)*12+2)+INDEX($AJ143:$CQ143,1,(Einstellungen!$C$3-2026)*12+3)+INDEX($AJ143:$CQ143,1,(Einstellungen!$C$3-2026)*12+4)+INDEX($AJ143:$CQ143,1,(Einstellungen!$C$3-2026)*12+5)+INDEX($AJ143:$CQ143,1,(Einstellungen!$C$3-2026)*12+6)+INDEX($AJ143:$CQ143,1,(Einstellungen!$C$3-2026)*12+7)+INDEX($AJ143:$CQ143,1,(Einstellungen!$C$3-2026)*12+8)+INDEX($AJ143:$CQ143,1,(Einstellungen!$C$3-2026)*12+9)+INDEX($AJ143:$CQ143,1,(Einstellungen!$C$3-2026)*12+10)+INDEX($AJ143:$CQ143,1,(Einstellungen!$C$3-2026)*12+11)+INDEX($AJ143:$CQ143,1,(Einstellungen!$C$3-2026)*12+12))</f>
        <v/>
      </c>
      <c r="AI143" s="76">
        <f>IF($B143="","",SUM($AJ143:$CQ143))</f>
        <v/>
      </c>
      <c r="AJ143" s="76">
        <f>IF($B143="",0,IF(Einstellungen!$C$10="Ja",MAX(IF(Einstellungen!$C$11="7 Tage",MAX(0,(MIN(DATE(2026,2,0),IF(Mitarbeiter!$D143="",DATE(2026,2,0),Mitarbeiter!$D143),TODAY()))-(MAX(DATE(2026,1,1),Mitarbeiter!$C143))+1),MAX(0,NETWORKDAYS(MAX(DATE(2026,1,1),Mitarbeiter!$C143),MIN(DATE(2026,2,0),IF(Mitarbeiter!$D143="",DATE(2026,2,0),Mitarbeiter!$D143),TODAY()),Einstellungen!$F$13:$F$67)))*N(Mitarbeiter!$E143)/IF(Einstellungen!$C$11="7 Tage",7,5),N('Ist-Stunden'!F143)),MAX(IF(Einstellungen!$C$11="7 Tage",MAX(0,(MIN(DATE(2026,2,0),IF(Mitarbeiter!$D143="",DATE(2026,2,0),Mitarbeiter!$D143),TODAY()))-(MAX(DATE(2026,1,1),Mitarbeiter!$C143))+1),MAX(0,NETWORKDAYS(MAX(DATE(2026,1,1),Mitarbeiter!$C143),MIN(DATE(2026,2,0),IF(Mitarbeiter!$D143="",DATE(2026,2,0),Mitarbeiter!$D143),TODAY()),Einstellungen!$F$13:$F$67)))*N(Mitarbeiter!$E143)/IF(Einstellungen!$C$11="7 Tage",7,5),N('Ist-Stunden'!F143)+(N(Krankheitstage!G143)+N(Krankheitstage!S143))*N($C143))))</f>
        <v/>
      </c>
      <c r="AK143" s="76">
        <f>IF($B143="",0,IF(Einstellungen!$C$10="Ja",MAX(IF(Einstellungen!$C$11="7 Tage",MAX(0,(MIN(DATE(2026,3,0),IF(Mitarbeiter!$D143="",DATE(2026,3,0),Mitarbeiter!$D143),TODAY()))-(MAX(DATE(2026,2,1),Mitarbeiter!$C143))+1),MAX(0,NETWORKDAYS(MAX(DATE(2026,2,1),Mitarbeiter!$C143),MIN(DATE(2026,3,0),IF(Mitarbeiter!$D143="",DATE(2026,3,0),Mitarbeiter!$D143),TODAY()),Einstellungen!$F$13:$F$67)))*N(Mitarbeiter!$E143)/IF(Einstellungen!$C$11="7 Tage",7,5),N('Ist-Stunden'!G143)),MAX(IF(Einstellungen!$C$11="7 Tage",MAX(0,(MIN(DATE(2026,3,0),IF(Mitarbeiter!$D143="",DATE(2026,3,0),Mitarbeiter!$D143),TODAY()))-(MAX(DATE(2026,2,1),Mitarbeiter!$C143))+1),MAX(0,NETWORKDAYS(MAX(DATE(2026,2,1),Mitarbeiter!$C143),MIN(DATE(2026,3,0),IF(Mitarbeiter!$D143="",DATE(2026,3,0),Mitarbeiter!$D143),TODAY()),Einstellungen!$F$13:$F$67)))*N(Mitarbeiter!$E143)/IF(Einstellungen!$C$11="7 Tage",7,5),N('Ist-Stunden'!G143)+(N(Krankheitstage!H143)+N(Krankheitstage!T143))*N($C143))))</f>
        <v/>
      </c>
      <c r="AL143" s="76">
        <f>IF($B143="",0,IF(Einstellungen!$C$10="Ja",MAX(IF(Einstellungen!$C$11="7 Tage",MAX(0,(MIN(DATE(2026,4,0),IF(Mitarbeiter!$D143="",DATE(2026,4,0),Mitarbeiter!$D143),TODAY()))-(MAX(DATE(2026,3,1),Mitarbeiter!$C143))+1),MAX(0,NETWORKDAYS(MAX(DATE(2026,3,1),Mitarbeiter!$C143),MIN(DATE(2026,4,0),IF(Mitarbeiter!$D143="",DATE(2026,4,0),Mitarbeiter!$D143),TODAY()),Einstellungen!$F$13:$F$67)))*N(Mitarbeiter!$E143)/IF(Einstellungen!$C$11="7 Tage",7,5),N('Ist-Stunden'!H143)),MAX(IF(Einstellungen!$C$11="7 Tage",MAX(0,(MIN(DATE(2026,4,0),IF(Mitarbeiter!$D143="",DATE(2026,4,0),Mitarbeiter!$D143),TODAY()))-(MAX(DATE(2026,3,1),Mitarbeiter!$C143))+1),MAX(0,NETWORKDAYS(MAX(DATE(2026,3,1),Mitarbeiter!$C143),MIN(DATE(2026,4,0),IF(Mitarbeiter!$D143="",DATE(2026,4,0),Mitarbeiter!$D143),TODAY()),Einstellungen!$F$13:$F$67)))*N(Mitarbeiter!$E143)/IF(Einstellungen!$C$11="7 Tage",7,5),N('Ist-Stunden'!H143)+(N(Krankheitstage!I143)+N(Krankheitstage!U143))*N($C143))))</f>
        <v/>
      </c>
      <c r="AM143" s="76">
        <f>IF($B143="",0,IF(Einstellungen!$C$10="Ja",MAX(IF(Einstellungen!$C$11="7 Tage",MAX(0,(MIN(DATE(2026,5,0),IF(Mitarbeiter!$D143="",DATE(2026,5,0),Mitarbeiter!$D143),TODAY()))-(MAX(DATE(2026,4,1),Mitarbeiter!$C143))+1),MAX(0,NETWORKDAYS(MAX(DATE(2026,4,1),Mitarbeiter!$C143),MIN(DATE(2026,5,0),IF(Mitarbeiter!$D143="",DATE(2026,5,0),Mitarbeiter!$D143),TODAY()),Einstellungen!$F$13:$F$67)))*N(Mitarbeiter!$E143)/IF(Einstellungen!$C$11="7 Tage",7,5),N('Ist-Stunden'!I143)),MAX(IF(Einstellungen!$C$11="7 Tage",MAX(0,(MIN(DATE(2026,5,0),IF(Mitarbeiter!$D143="",DATE(2026,5,0),Mitarbeiter!$D143),TODAY()))-(MAX(DATE(2026,4,1),Mitarbeiter!$C143))+1),MAX(0,NETWORKDAYS(MAX(DATE(2026,4,1),Mitarbeiter!$C143),MIN(DATE(2026,5,0),IF(Mitarbeiter!$D143="",DATE(2026,5,0),Mitarbeiter!$D143),TODAY()),Einstellungen!$F$13:$F$67)))*N(Mitarbeiter!$E143)/IF(Einstellungen!$C$11="7 Tage",7,5),N('Ist-Stunden'!I143)+(N(Krankheitstage!J143)+N(Krankheitstage!V143))*N($C143))))</f>
        <v/>
      </c>
      <c r="AN143" s="76">
        <f>IF($B143="",0,IF(Einstellungen!$C$10="Ja",MAX(IF(Einstellungen!$C$11="7 Tage",MAX(0,(MIN(DATE(2026,6,0),IF(Mitarbeiter!$D143="",DATE(2026,6,0),Mitarbeiter!$D143),TODAY()))-(MAX(DATE(2026,5,1),Mitarbeiter!$C143))+1),MAX(0,NETWORKDAYS(MAX(DATE(2026,5,1),Mitarbeiter!$C143),MIN(DATE(2026,6,0),IF(Mitarbeiter!$D143="",DATE(2026,6,0),Mitarbeiter!$D143),TODAY()),Einstellungen!$F$13:$F$67)))*N(Mitarbeiter!$E143)/IF(Einstellungen!$C$11="7 Tage",7,5),N('Ist-Stunden'!J143)),MAX(IF(Einstellungen!$C$11="7 Tage",MAX(0,(MIN(DATE(2026,6,0),IF(Mitarbeiter!$D143="",DATE(2026,6,0),Mitarbeiter!$D143),TODAY()))-(MAX(DATE(2026,5,1),Mitarbeiter!$C143))+1),MAX(0,NETWORKDAYS(MAX(DATE(2026,5,1),Mitarbeiter!$C143),MIN(DATE(2026,6,0),IF(Mitarbeiter!$D143="",DATE(2026,6,0),Mitarbeiter!$D143),TODAY()),Einstellungen!$F$13:$F$67)))*N(Mitarbeiter!$E143)/IF(Einstellungen!$C$11="7 Tage",7,5),N('Ist-Stunden'!J143)+(N(Krankheitstage!K143)+N(Krankheitstage!W143))*N($C143))))</f>
        <v/>
      </c>
      <c r="AO143" s="76">
        <f>IF($B143="",0,IF(Einstellungen!$C$10="Ja",MAX(IF(Einstellungen!$C$11="7 Tage",MAX(0,(MIN(DATE(2026,7,0),IF(Mitarbeiter!$D143="",DATE(2026,7,0),Mitarbeiter!$D143),TODAY()))-(MAX(DATE(2026,6,1),Mitarbeiter!$C143))+1),MAX(0,NETWORKDAYS(MAX(DATE(2026,6,1),Mitarbeiter!$C143),MIN(DATE(2026,7,0),IF(Mitarbeiter!$D143="",DATE(2026,7,0),Mitarbeiter!$D143),TODAY()),Einstellungen!$F$13:$F$67)))*N(Mitarbeiter!$E143)/IF(Einstellungen!$C$11="7 Tage",7,5),N('Ist-Stunden'!K143)),MAX(IF(Einstellungen!$C$11="7 Tage",MAX(0,(MIN(DATE(2026,7,0),IF(Mitarbeiter!$D143="",DATE(2026,7,0),Mitarbeiter!$D143),TODAY()))-(MAX(DATE(2026,6,1),Mitarbeiter!$C143))+1),MAX(0,NETWORKDAYS(MAX(DATE(2026,6,1),Mitarbeiter!$C143),MIN(DATE(2026,7,0),IF(Mitarbeiter!$D143="",DATE(2026,7,0),Mitarbeiter!$D143),TODAY()),Einstellungen!$F$13:$F$67)))*N(Mitarbeiter!$E143)/IF(Einstellungen!$C$11="7 Tage",7,5),N('Ist-Stunden'!K143)+(N(Krankheitstage!L143)+N(Krankheitstage!X143))*N($C143))))</f>
        <v/>
      </c>
      <c r="AP143" s="76">
        <f>IF($B143="",0,IF(Einstellungen!$C$10="Ja",MAX(IF(Einstellungen!$C$11="7 Tage",MAX(0,(MIN(DATE(2026,8,0),IF(Mitarbeiter!$D143="",DATE(2026,8,0),Mitarbeiter!$D143),TODAY()))-(MAX(DATE(2026,7,1),Mitarbeiter!$C143))+1),MAX(0,NETWORKDAYS(MAX(DATE(2026,7,1),Mitarbeiter!$C143),MIN(DATE(2026,8,0),IF(Mitarbeiter!$D143="",DATE(2026,8,0),Mitarbeiter!$D143),TODAY()),Einstellungen!$F$13:$F$67)))*N(Mitarbeiter!$E143)/IF(Einstellungen!$C$11="7 Tage",7,5),N('Ist-Stunden'!L143)),MAX(IF(Einstellungen!$C$11="7 Tage",MAX(0,(MIN(DATE(2026,8,0),IF(Mitarbeiter!$D143="",DATE(2026,8,0),Mitarbeiter!$D143),TODAY()))-(MAX(DATE(2026,7,1),Mitarbeiter!$C143))+1),MAX(0,NETWORKDAYS(MAX(DATE(2026,7,1),Mitarbeiter!$C143),MIN(DATE(2026,8,0),IF(Mitarbeiter!$D143="",DATE(2026,8,0),Mitarbeiter!$D143),TODAY()),Einstellungen!$F$13:$F$67)))*N(Mitarbeiter!$E143)/IF(Einstellungen!$C$11="7 Tage",7,5),N('Ist-Stunden'!L143)+(N(Krankheitstage!M143)+N(Krankheitstage!Y143))*N($C143))))</f>
        <v/>
      </c>
      <c r="AQ143" s="76">
        <f>IF($B143="",0,IF(Einstellungen!$C$10="Ja",MAX(IF(Einstellungen!$C$11="7 Tage",MAX(0,(MIN(DATE(2026,9,0),IF(Mitarbeiter!$D143="",DATE(2026,9,0),Mitarbeiter!$D143),TODAY()))-(MAX(DATE(2026,8,1),Mitarbeiter!$C143))+1),MAX(0,NETWORKDAYS(MAX(DATE(2026,8,1),Mitarbeiter!$C143),MIN(DATE(2026,9,0),IF(Mitarbeiter!$D143="",DATE(2026,9,0),Mitarbeiter!$D143),TODAY()),Einstellungen!$F$13:$F$67)))*N(Mitarbeiter!$E143)/IF(Einstellungen!$C$11="7 Tage",7,5),N('Ist-Stunden'!M143)),MAX(IF(Einstellungen!$C$11="7 Tage",MAX(0,(MIN(DATE(2026,9,0),IF(Mitarbeiter!$D143="",DATE(2026,9,0),Mitarbeiter!$D143),TODAY()))-(MAX(DATE(2026,8,1),Mitarbeiter!$C143))+1),MAX(0,NETWORKDAYS(MAX(DATE(2026,8,1),Mitarbeiter!$C143),MIN(DATE(2026,9,0),IF(Mitarbeiter!$D143="",DATE(2026,9,0),Mitarbeiter!$D143),TODAY()),Einstellungen!$F$13:$F$67)))*N(Mitarbeiter!$E143)/IF(Einstellungen!$C$11="7 Tage",7,5),N('Ist-Stunden'!M143)+(N(Krankheitstage!N143)+N(Krankheitstage!Z143))*N($C143))))</f>
        <v/>
      </c>
      <c r="AR143" s="76">
        <f>IF($B143="",0,IF(Einstellungen!$C$10="Ja",MAX(IF(Einstellungen!$C$11="7 Tage",MAX(0,(MIN(DATE(2026,10,0),IF(Mitarbeiter!$D143="",DATE(2026,10,0),Mitarbeiter!$D143),TODAY()))-(MAX(DATE(2026,9,1),Mitarbeiter!$C143))+1),MAX(0,NETWORKDAYS(MAX(DATE(2026,9,1),Mitarbeiter!$C143),MIN(DATE(2026,10,0),IF(Mitarbeiter!$D143="",DATE(2026,10,0),Mitarbeiter!$D143),TODAY()),Einstellungen!$F$13:$F$67)))*N(Mitarbeiter!$E143)/IF(Einstellungen!$C$11="7 Tage",7,5),N('Ist-Stunden'!N143)),MAX(IF(Einstellungen!$C$11="7 Tage",MAX(0,(MIN(DATE(2026,10,0),IF(Mitarbeiter!$D143="",DATE(2026,10,0),Mitarbeiter!$D143),TODAY()))-(MAX(DATE(2026,9,1),Mitarbeiter!$C143))+1),MAX(0,NETWORKDAYS(MAX(DATE(2026,9,1),Mitarbeiter!$C143),MIN(DATE(2026,10,0),IF(Mitarbeiter!$D143="",DATE(2026,10,0),Mitarbeiter!$D143),TODAY()),Einstellungen!$F$13:$F$67)))*N(Mitarbeiter!$E143)/IF(Einstellungen!$C$11="7 Tage",7,5),N('Ist-Stunden'!N143)+(N(Krankheitstage!O143)+N(Krankheitstage!AA143))*N($C143))))</f>
        <v/>
      </c>
      <c r="AS143" s="76">
        <f>IF($B143="",0,IF(Einstellungen!$C$10="Ja",MAX(IF(Einstellungen!$C$11="7 Tage",MAX(0,(MIN(DATE(2026,11,0),IF(Mitarbeiter!$D143="",DATE(2026,11,0),Mitarbeiter!$D143),TODAY()))-(MAX(DATE(2026,10,1),Mitarbeiter!$C143))+1),MAX(0,NETWORKDAYS(MAX(DATE(2026,10,1),Mitarbeiter!$C143),MIN(DATE(2026,11,0),IF(Mitarbeiter!$D143="",DATE(2026,11,0),Mitarbeiter!$D143),TODAY()),Einstellungen!$F$13:$F$67)))*N(Mitarbeiter!$E143)/IF(Einstellungen!$C$11="7 Tage",7,5),N('Ist-Stunden'!O143)),MAX(IF(Einstellungen!$C$11="7 Tage",MAX(0,(MIN(DATE(2026,11,0),IF(Mitarbeiter!$D143="",DATE(2026,11,0),Mitarbeiter!$D143),TODAY()))-(MAX(DATE(2026,10,1),Mitarbeiter!$C143))+1),MAX(0,NETWORKDAYS(MAX(DATE(2026,10,1),Mitarbeiter!$C143),MIN(DATE(2026,11,0),IF(Mitarbeiter!$D143="",DATE(2026,11,0),Mitarbeiter!$D143),TODAY()),Einstellungen!$F$13:$F$67)))*N(Mitarbeiter!$E143)/IF(Einstellungen!$C$11="7 Tage",7,5),N('Ist-Stunden'!O143)+(N(Krankheitstage!P143)+N(Krankheitstage!AB143))*N($C143))))</f>
        <v/>
      </c>
      <c r="AT143" s="76">
        <f>IF($B143="",0,IF(Einstellungen!$C$10="Ja",MAX(IF(Einstellungen!$C$11="7 Tage",MAX(0,(MIN(DATE(2026,12,0),IF(Mitarbeiter!$D143="",DATE(2026,12,0),Mitarbeiter!$D143),TODAY()))-(MAX(DATE(2026,11,1),Mitarbeiter!$C143))+1),MAX(0,NETWORKDAYS(MAX(DATE(2026,11,1),Mitarbeiter!$C143),MIN(DATE(2026,12,0),IF(Mitarbeiter!$D143="",DATE(2026,12,0),Mitarbeiter!$D143),TODAY()),Einstellungen!$F$13:$F$67)))*N(Mitarbeiter!$E143)/IF(Einstellungen!$C$11="7 Tage",7,5),N('Ist-Stunden'!P143)),MAX(IF(Einstellungen!$C$11="7 Tage",MAX(0,(MIN(DATE(2026,12,0),IF(Mitarbeiter!$D143="",DATE(2026,12,0),Mitarbeiter!$D143),TODAY()))-(MAX(DATE(2026,11,1),Mitarbeiter!$C143))+1),MAX(0,NETWORKDAYS(MAX(DATE(2026,11,1),Mitarbeiter!$C143),MIN(DATE(2026,12,0),IF(Mitarbeiter!$D143="",DATE(2026,12,0),Mitarbeiter!$D143),TODAY()),Einstellungen!$F$13:$F$67)))*N(Mitarbeiter!$E143)/IF(Einstellungen!$C$11="7 Tage",7,5),N('Ist-Stunden'!P143)+(N(Krankheitstage!Q143)+N(Krankheitstage!AC143))*N($C143))))</f>
        <v/>
      </c>
      <c r="AU143" s="76">
        <f>IF($B143="",0,IF(Einstellungen!$C$10="Ja",MAX(IF(Einstellungen!$C$11="7 Tage",MAX(0,(MIN(DATE(2026,13,0),IF(Mitarbeiter!$D143="",DATE(2026,13,0),Mitarbeiter!$D143),TODAY()))-(MAX(DATE(2026,12,1),Mitarbeiter!$C143))+1),MAX(0,NETWORKDAYS(MAX(DATE(2026,12,1),Mitarbeiter!$C143),MIN(DATE(2026,13,0),IF(Mitarbeiter!$D143="",DATE(2026,13,0),Mitarbeiter!$D143),TODAY()),Einstellungen!$F$13:$F$67)))*N(Mitarbeiter!$E143)/IF(Einstellungen!$C$11="7 Tage",7,5),N('Ist-Stunden'!Q143)),MAX(IF(Einstellungen!$C$11="7 Tage",MAX(0,(MIN(DATE(2026,13,0),IF(Mitarbeiter!$D143="",DATE(2026,13,0),Mitarbeiter!$D143),TODAY()))-(MAX(DATE(2026,12,1),Mitarbeiter!$C143))+1),MAX(0,NETWORKDAYS(MAX(DATE(2026,12,1),Mitarbeiter!$C143),MIN(DATE(2026,13,0),IF(Mitarbeiter!$D143="",DATE(2026,13,0),Mitarbeiter!$D143),TODAY()),Einstellungen!$F$13:$F$67)))*N(Mitarbeiter!$E143)/IF(Einstellungen!$C$11="7 Tage",7,5),N('Ist-Stunden'!Q143)+(N(Krankheitstage!R143)+N(Krankheitstage!AD143))*N($C143))))</f>
        <v/>
      </c>
      <c r="AV143" s="76">
        <f>IF($B143="",0,IF(Einstellungen!$C$10="Ja",MAX(IF(Einstellungen!$C$11="7 Tage",MAX(0,(MIN(DATE(2027,2,0),IF(Mitarbeiter!$D143="",DATE(2027,2,0),Mitarbeiter!$D143),TODAY()))-(MAX(DATE(2027,1,1),Mitarbeiter!$C143))+1),MAX(0,NETWORKDAYS(MAX(DATE(2027,1,1),Mitarbeiter!$C143),MIN(DATE(2027,2,0),IF(Mitarbeiter!$D143="",DATE(2027,2,0),Mitarbeiter!$D143),TODAY()),Einstellungen!$F$13:$F$67)))*N(Mitarbeiter!$E143)/IF(Einstellungen!$C$11="7 Tage",7,5),N('Ist-Stunden'!R143)),MAX(IF(Einstellungen!$C$11="7 Tage",MAX(0,(MIN(DATE(2027,2,0),IF(Mitarbeiter!$D143="",DATE(2027,2,0),Mitarbeiter!$D143),TODAY()))-(MAX(DATE(2027,1,1),Mitarbeiter!$C143))+1),MAX(0,NETWORKDAYS(MAX(DATE(2027,1,1),Mitarbeiter!$C143),MIN(DATE(2027,2,0),IF(Mitarbeiter!$D143="",DATE(2027,2,0),Mitarbeiter!$D143),TODAY()),Einstellungen!$F$13:$F$67)))*N(Mitarbeiter!$E143)/IF(Einstellungen!$C$11="7 Tage",7,5),N('Ist-Stunden'!R143)+(N(Krankheitstage!AE143)+N(Krankheitstage!AQ143))*N($C143))))</f>
        <v/>
      </c>
      <c r="AW143" s="76">
        <f>IF($B143="",0,IF(Einstellungen!$C$10="Ja",MAX(IF(Einstellungen!$C$11="7 Tage",MAX(0,(MIN(DATE(2027,3,0),IF(Mitarbeiter!$D143="",DATE(2027,3,0),Mitarbeiter!$D143),TODAY()))-(MAX(DATE(2027,2,1),Mitarbeiter!$C143))+1),MAX(0,NETWORKDAYS(MAX(DATE(2027,2,1),Mitarbeiter!$C143),MIN(DATE(2027,3,0),IF(Mitarbeiter!$D143="",DATE(2027,3,0),Mitarbeiter!$D143),TODAY()),Einstellungen!$F$13:$F$67)))*N(Mitarbeiter!$E143)/IF(Einstellungen!$C$11="7 Tage",7,5),N('Ist-Stunden'!S143)),MAX(IF(Einstellungen!$C$11="7 Tage",MAX(0,(MIN(DATE(2027,3,0),IF(Mitarbeiter!$D143="",DATE(2027,3,0),Mitarbeiter!$D143),TODAY()))-(MAX(DATE(2027,2,1),Mitarbeiter!$C143))+1),MAX(0,NETWORKDAYS(MAX(DATE(2027,2,1),Mitarbeiter!$C143),MIN(DATE(2027,3,0),IF(Mitarbeiter!$D143="",DATE(2027,3,0),Mitarbeiter!$D143),TODAY()),Einstellungen!$F$13:$F$67)))*N(Mitarbeiter!$E143)/IF(Einstellungen!$C$11="7 Tage",7,5),N('Ist-Stunden'!S143)+(N(Krankheitstage!AF143)+N(Krankheitstage!AR143))*N($C143))))</f>
        <v/>
      </c>
      <c r="AX143" s="76">
        <f>IF($B143="",0,IF(Einstellungen!$C$10="Ja",MAX(IF(Einstellungen!$C$11="7 Tage",MAX(0,(MIN(DATE(2027,4,0),IF(Mitarbeiter!$D143="",DATE(2027,4,0),Mitarbeiter!$D143),TODAY()))-(MAX(DATE(2027,3,1),Mitarbeiter!$C143))+1),MAX(0,NETWORKDAYS(MAX(DATE(2027,3,1),Mitarbeiter!$C143),MIN(DATE(2027,4,0),IF(Mitarbeiter!$D143="",DATE(2027,4,0),Mitarbeiter!$D143),TODAY()),Einstellungen!$F$13:$F$67)))*N(Mitarbeiter!$E143)/IF(Einstellungen!$C$11="7 Tage",7,5),N('Ist-Stunden'!T143)),MAX(IF(Einstellungen!$C$11="7 Tage",MAX(0,(MIN(DATE(2027,4,0),IF(Mitarbeiter!$D143="",DATE(2027,4,0),Mitarbeiter!$D143),TODAY()))-(MAX(DATE(2027,3,1),Mitarbeiter!$C143))+1),MAX(0,NETWORKDAYS(MAX(DATE(2027,3,1),Mitarbeiter!$C143),MIN(DATE(2027,4,0),IF(Mitarbeiter!$D143="",DATE(2027,4,0),Mitarbeiter!$D143),TODAY()),Einstellungen!$F$13:$F$67)))*N(Mitarbeiter!$E143)/IF(Einstellungen!$C$11="7 Tage",7,5),N('Ist-Stunden'!T143)+(N(Krankheitstage!AG143)+N(Krankheitstage!AS143))*N($C143))))</f>
        <v/>
      </c>
      <c r="AY143" s="76">
        <f>IF($B143="",0,IF(Einstellungen!$C$10="Ja",MAX(IF(Einstellungen!$C$11="7 Tage",MAX(0,(MIN(DATE(2027,5,0),IF(Mitarbeiter!$D143="",DATE(2027,5,0),Mitarbeiter!$D143),TODAY()))-(MAX(DATE(2027,4,1),Mitarbeiter!$C143))+1),MAX(0,NETWORKDAYS(MAX(DATE(2027,4,1),Mitarbeiter!$C143),MIN(DATE(2027,5,0),IF(Mitarbeiter!$D143="",DATE(2027,5,0),Mitarbeiter!$D143),TODAY()),Einstellungen!$F$13:$F$67)))*N(Mitarbeiter!$E143)/IF(Einstellungen!$C$11="7 Tage",7,5),N('Ist-Stunden'!U143)),MAX(IF(Einstellungen!$C$11="7 Tage",MAX(0,(MIN(DATE(2027,5,0),IF(Mitarbeiter!$D143="",DATE(2027,5,0),Mitarbeiter!$D143),TODAY()))-(MAX(DATE(2027,4,1),Mitarbeiter!$C143))+1),MAX(0,NETWORKDAYS(MAX(DATE(2027,4,1),Mitarbeiter!$C143),MIN(DATE(2027,5,0),IF(Mitarbeiter!$D143="",DATE(2027,5,0),Mitarbeiter!$D143),TODAY()),Einstellungen!$F$13:$F$67)))*N(Mitarbeiter!$E143)/IF(Einstellungen!$C$11="7 Tage",7,5),N('Ist-Stunden'!U143)+(N(Krankheitstage!AH143)+N(Krankheitstage!AT143))*N($C143))))</f>
        <v/>
      </c>
      <c r="AZ143" s="76">
        <f>IF($B143="",0,IF(Einstellungen!$C$10="Ja",MAX(IF(Einstellungen!$C$11="7 Tage",MAX(0,(MIN(DATE(2027,6,0),IF(Mitarbeiter!$D143="",DATE(2027,6,0),Mitarbeiter!$D143),TODAY()))-(MAX(DATE(2027,5,1),Mitarbeiter!$C143))+1),MAX(0,NETWORKDAYS(MAX(DATE(2027,5,1),Mitarbeiter!$C143),MIN(DATE(2027,6,0),IF(Mitarbeiter!$D143="",DATE(2027,6,0),Mitarbeiter!$D143),TODAY()),Einstellungen!$F$13:$F$67)))*N(Mitarbeiter!$E143)/IF(Einstellungen!$C$11="7 Tage",7,5),N('Ist-Stunden'!V143)),MAX(IF(Einstellungen!$C$11="7 Tage",MAX(0,(MIN(DATE(2027,6,0),IF(Mitarbeiter!$D143="",DATE(2027,6,0),Mitarbeiter!$D143),TODAY()))-(MAX(DATE(2027,5,1),Mitarbeiter!$C143))+1),MAX(0,NETWORKDAYS(MAX(DATE(2027,5,1),Mitarbeiter!$C143),MIN(DATE(2027,6,0),IF(Mitarbeiter!$D143="",DATE(2027,6,0),Mitarbeiter!$D143),TODAY()),Einstellungen!$F$13:$F$67)))*N(Mitarbeiter!$E143)/IF(Einstellungen!$C$11="7 Tage",7,5),N('Ist-Stunden'!V143)+(N(Krankheitstage!AI143)+N(Krankheitstage!AU143))*N($C143))))</f>
        <v/>
      </c>
      <c r="BA143" s="76">
        <f>IF($B143="",0,IF(Einstellungen!$C$10="Ja",MAX(IF(Einstellungen!$C$11="7 Tage",MAX(0,(MIN(DATE(2027,7,0),IF(Mitarbeiter!$D143="",DATE(2027,7,0),Mitarbeiter!$D143),TODAY()))-(MAX(DATE(2027,6,1),Mitarbeiter!$C143))+1),MAX(0,NETWORKDAYS(MAX(DATE(2027,6,1),Mitarbeiter!$C143),MIN(DATE(2027,7,0),IF(Mitarbeiter!$D143="",DATE(2027,7,0),Mitarbeiter!$D143),TODAY()),Einstellungen!$F$13:$F$67)))*N(Mitarbeiter!$E143)/IF(Einstellungen!$C$11="7 Tage",7,5),N('Ist-Stunden'!W143)),MAX(IF(Einstellungen!$C$11="7 Tage",MAX(0,(MIN(DATE(2027,7,0),IF(Mitarbeiter!$D143="",DATE(2027,7,0),Mitarbeiter!$D143),TODAY()))-(MAX(DATE(2027,6,1),Mitarbeiter!$C143))+1),MAX(0,NETWORKDAYS(MAX(DATE(2027,6,1),Mitarbeiter!$C143),MIN(DATE(2027,7,0),IF(Mitarbeiter!$D143="",DATE(2027,7,0),Mitarbeiter!$D143),TODAY()),Einstellungen!$F$13:$F$67)))*N(Mitarbeiter!$E143)/IF(Einstellungen!$C$11="7 Tage",7,5),N('Ist-Stunden'!W143)+(N(Krankheitstage!AJ143)+N(Krankheitstage!AV143))*N($C143))))</f>
        <v/>
      </c>
      <c r="BB143" s="76">
        <f>IF($B143="",0,IF(Einstellungen!$C$10="Ja",MAX(IF(Einstellungen!$C$11="7 Tage",MAX(0,(MIN(DATE(2027,8,0),IF(Mitarbeiter!$D143="",DATE(2027,8,0),Mitarbeiter!$D143),TODAY()))-(MAX(DATE(2027,7,1),Mitarbeiter!$C143))+1),MAX(0,NETWORKDAYS(MAX(DATE(2027,7,1),Mitarbeiter!$C143),MIN(DATE(2027,8,0),IF(Mitarbeiter!$D143="",DATE(2027,8,0),Mitarbeiter!$D143),TODAY()),Einstellungen!$F$13:$F$67)))*N(Mitarbeiter!$E143)/IF(Einstellungen!$C$11="7 Tage",7,5),N('Ist-Stunden'!X143)),MAX(IF(Einstellungen!$C$11="7 Tage",MAX(0,(MIN(DATE(2027,8,0),IF(Mitarbeiter!$D143="",DATE(2027,8,0),Mitarbeiter!$D143),TODAY()))-(MAX(DATE(2027,7,1),Mitarbeiter!$C143))+1),MAX(0,NETWORKDAYS(MAX(DATE(2027,7,1),Mitarbeiter!$C143),MIN(DATE(2027,8,0),IF(Mitarbeiter!$D143="",DATE(2027,8,0),Mitarbeiter!$D143),TODAY()),Einstellungen!$F$13:$F$67)))*N(Mitarbeiter!$E143)/IF(Einstellungen!$C$11="7 Tage",7,5),N('Ist-Stunden'!X143)+(N(Krankheitstage!AK143)+N(Krankheitstage!AW143))*N($C143))))</f>
        <v/>
      </c>
      <c r="BC143" s="76">
        <f>IF($B143="",0,IF(Einstellungen!$C$10="Ja",MAX(IF(Einstellungen!$C$11="7 Tage",MAX(0,(MIN(DATE(2027,9,0),IF(Mitarbeiter!$D143="",DATE(2027,9,0),Mitarbeiter!$D143),TODAY()))-(MAX(DATE(2027,8,1),Mitarbeiter!$C143))+1),MAX(0,NETWORKDAYS(MAX(DATE(2027,8,1),Mitarbeiter!$C143),MIN(DATE(2027,9,0),IF(Mitarbeiter!$D143="",DATE(2027,9,0),Mitarbeiter!$D143),TODAY()),Einstellungen!$F$13:$F$67)))*N(Mitarbeiter!$E143)/IF(Einstellungen!$C$11="7 Tage",7,5),N('Ist-Stunden'!Y143)),MAX(IF(Einstellungen!$C$11="7 Tage",MAX(0,(MIN(DATE(2027,9,0),IF(Mitarbeiter!$D143="",DATE(2027,9,0),Mitarbeiter!$D143),TODAY()))-(MAX(DATE(2027,8,1),Mitarbeiter!$C143))+1),MAX(0,NETWORKDAYS(MAX(DATE(2027,8,1),Mitarbeiter!$C143),MIN(DATE(2027,9,0),IF(Mitarbeiter!$D143="",DATE(2027,9,0),Mitarbeiter!$D143),TODAY()),Einstellungen!$F$13:$F$67)))*N(Mitarbeiter!$E143)/IF(Einstellungen!$C$11="7 Tage",7,5),N('Ist-Stunden'!Y143)+(N(Krankheitstage!AL143)+N(Krankheitstage!AX143))*N($C143))))</f>
        <v/>
      </c>
      <c r="BD143" s="76">
        <f>IF($B143="",0,IF(Einstellungen!$C$10="Ja",MAX(IF(Einstellungen!$C$11="7 Tage",MAX(0,(MIN(DATE(2027,10,0),IF(Mitarbeiter!$D143="",DATE(2027,10,0),Mitarbeiter!$D143),TODAY()))-(MAX(DATE(2027,9,1),Mitarbeiter!$C143))+1),MAX(0,NETWORKDAYS(MAX(DATE(2027,9,1),Mitarbeiter!$C143),MIN(DATE(2027,10,0),IF(Mitarbeiter!$D143="",DATE(2027,10,0),Mitarbeiter!$D143),TODAY()),Einstellungen!$F$13:$F$67)))*N(Mitarbeiter!$E143)/IF(Einstellungen!$C$11="7 Tage",7,5),N('Ist-Stunden'!Z143)),MAX(IF(Einstellungen!$C$11="7 Tage",MAX(0,(MIN(DATE(2027,10,0),IF(Mitarbeiter!$D143="",DATE(2027,10,0),Mitarbeiter!$D143),TODAY()))-(MAX(DATE(2027,9,1),Mitarbeiter!$C143))+1),MAX(0,NETWORKDAYS(MAX(DATE(2027,9,1),Mitarbeiter!$C143),MIN(DATE(2027,10,0),IF(Mitarbeiter!$D143="",DATE(2027,10,0),Mitarbeiter!$D143),TODAY()),Einstellungen!$F$13:$F$67)))*N(Mitarbeiter!$E143)/IF(Einstellungen!$C$11="7 Tage",7,5),N('Ist-Stunden'!Z143)+(N(Krankheitstage!AM143)+N(Krankheitstage!AY143))*N($C143))))</f>
        <v/>
      </c>
      <c r="BE143" s="76">
        <f>IF($B143="",0,IF(Einstellungen!$C$10="Ja",MAX(IF(Einstellungen!$C$11="7 Tage",MAX(0,(MIN(DATE(2027,11,0),IF(Mitarbeiter!$D143="",DATE(2027,11,0),Mitarbeiter!$D143),TODAY()))-(MAX(DATE(2027,10,1),Mitarbeiter!$C143))+1),MAX(0,NETWORKDAYS(MAX(DATE(2027,10,1),Mitarbeiter!$C143),MIN(DATE(2027,11,0),IF(Mitarbeiter!$D143="",DATE(2027,11,0),Mitarbeiter!$D143),TODAY()),Einstellungen!$F$13:$F$67)))*N(Mitarbeiter!$E143)/IF(Einstellungen!$C$11="7 Tage",7,5),N('Ist-Stunden'!AA143)),MAX(IF(Einstellungen!$C$11="7 Tage",MAX(0,(MIN(DATE(2027,11,0),IF(Mitarbeiter!$D143="",DATE(2027,11,0),Mitarbeiter!$D143),TODAY()))-(MAX(DATE(2027,10,1),Mitarbeiter!$C143))+1),MAX(0,NETWORKDAYS(MAX(DATE(2027,10,1),Mitarbeiter!$C143),MIN(DATE(2027,11,0),IF(Mitarbeiter!$D143="",DATE(2027,11,0),Mitarbeiter!$D143),TODAY()),Einstellungen!$F$13:$F$67)))*N(Mitarbeiter!$E143)/IF(Einstellungen!$C$11="7 Tage",7,5),N('Ist-Stunden'!AA143)+(N(Krankheitstage!AN143)+N(Krankheitstage!AZ143))*N($C143))))</f>
        <v/>
      </c>
      <c r="BF143" s="76">
        <f>IF($B143="",0,IF(Einstellungen!$C$10="Ja",MAX(IF(Einstellungen!$C$11="7 Tage",MAX(0,(MIN(DATE(2027,12,0),IF(Mitarbeiter!$D143="",DATE(2027,12,0),Mitarbeiter!$D143),TODAY()))-(MAX(DATE(2027,11,1),Mitarbeiter!$C143))+1),MAX(0,NETWORKDAYS(MAX(DATE(2027,11,1),Mitarbeiter!$C143),MIN(DATE(2027,12,0),IF(Mitarbeiter!$D143="",DATE(2027,12,0),Mitarbeiter!$D143),TODAY()),Einstellungen!$F$13:$F$67)))*N(Mitarbeiter!$E143)/IF(Einstellungen!$C$11="7 Tage",7,5),N('Ist-Stunden'!AB143)),MAX(IF(Einstellungen!$C$11="7 Tage",MAX(0,(MIN(DATE(2027,12,0),IF(Mitarbeiter!$D143="",DATE(2027,12,0),Mitarbeiter!$D143),TODAY()))-(MAX(DATE(2027,11,1),Mitarbeiter!$C143))+1),MAX(0,NETWORKDAYS(MAX(DATE(2027,11,1),Mitarbeiter!$C143),MIN(DATE(2027,12,0),IF(Mitarbeiter!$D143="",DATE(2027,12,0),Mitarbeiter!$D143),TODAY()),Einstellungen!$F$13:$F$67)))*N(Mitarbeiter!$E143)/IF(Einstellungen!$C$11="7 Tage",7,5),N('Ist-Stunden'!AB143)+(N(Krankheitstage!AO143)+N(Krankheitstage!BA143))*N($C143))))</f>
        <v/>
      </c>
      <c r="BG143" s="76">
        <f>IF($B143="",0,IF(Einstellungen!$C$10="Ja",MAX(IF(Einstellungen!$C$11="7 Tage",MAX(0,(MIN(DATE(2027,13,0),IF(Mitarbeiter!$D143="",DATE(2027,13,0),Mitarbeiter!$D143),TODAY()))-(MAX(DATE(2027,12,1),Mitarbeiter!$C143))+1),MAX(0,NETWORKDAYS(MAX(DATE(2027,12,1),Mitarbeiter!$C143),MIN(DATE(2027,13,0),IF(Mitarbeiter!$D143="",DATE(2027,13,0),Mitarbeiter!$D143),TODAY()),Einstellungen!$F$13:$F$67)))*N(Mitarbeiter!$E143)/IF(Einstellungen!$C$11="7 Tage",7,5),N('Ist-Stunden'!AC143)),MAX(IF(Einstellungen!$C$11="7 Tage",MAX(0,(MIN(DATE(2027,13,0),IF(Mitarbeiter!$D143="",DATE(2027,13,0),Mitarbeiter!$D143),TODAY()))-(MAX(DATE(2027,12,1),Mitarbeiter!$C143))+1),MAX(0,NETWORKDAYS(MAX(DATE(2027,12,1),Mitarbeiter!$C143),MIN(DATE(2027,13,0),IF(Mitarbeiter!$D143="",DATE(2027,13,0),Mitarbeiter!$D143),TODAY()),Einstellungen!$F$13:$F$67)))*N(Mitarbeiter!$E143)/IF(Einstellungen!$C$11="7 Tage",7,5),N('Ist-Stunden'!AC143)+(N(Krankheitstage!AP143)+N(Krankheitstage!BB143))*N($C143))))</f>
        <v/>
      </c>
      <c r="BH143" s="76">
        <f>IF($B143="",0,IF(Einstellungen!$C$10="Ja",MAX(IF(Einstellungen!$C$11="7 Tage",MAX(0,(MIN(DATE(2028,2,0),IF(Mitarbeiter!$D143="",DATE(2028,2,0),Mitarbeiter!$D143),TODAY()))-(MAX(DATE(2028,1,1),Mitarbeiter!$C143))+1),MAX(0,NETWORKDAYS(MAX(DATE(2028,1,1),Mitarbeiter!$C143),MIN(DATE(2028,2,0),IF(Mitarbeiter!$D143="",DATE(2028,2,0),Mitarbeiter!$D143),TODAY()),Einstellungen!$F$13:$F$67)))*N(Mitarbeiter!$E143)/IF(Einstellungen!$C$11="7 Tage",7,5),N('Ist-Stunden'!AD143)),MAX(IF(Einstellungen!$C$11="7 Tage",MAX(0,(MIN(DATE(2028,2,0),IF(Mitarbeiter!$D143="",DATE(2028,2,0),Mitarbeiter!$D143),TODAY()))-(MAX(DATE(2028,1,1),Mitarbeiter!$C143))+1),MAX(0,NETWORKDAYS(MAX(DATE(2028,1,1),Mitarbeiter!$C143),MIN(DATE(2028,2,0),IF(Mitarbeiter!$D143="",DATE(2028,2,0),Mitarbeiter!$D143),TODAY()),Einstellungen!$F$13:$F$67)))*N(Mitarbeiter!$E143)/IF(Einstellungen!$C$11="7 Tage",7,5),N('Ist-Stunden'!AD143)+(N(Krankheitstage!BC143)+N(Krankheitstage!BO143))*N($C143))))</f>
        <v/>
      </c>
      <c r="BI143" s="76">
        <f>IF($B143="",0,IF(Einstellungen!$C$10="Ja",MAX(IF(Einstellungen!$C$11="7 Tage",MAX(0,(MIN(DATE(2028,3,0),IF(Mitarbeiter!$D143="",DATE(2028,3,0),Mitarbeiter!$D143),TODAY()))-(MAX(DATE(2028,2,1),Mitarbeiter!$C143))+1),MAX(0,NETWORKDAYS(MAX(DATE(2028,2,1),Mitarbeiter!$C143),MIN(DATE(2028,3,0),IF(Mitarbeiter!$D143="",DATE(2028,3,0),Mitarbeiter!$D143),TODAY()),Einstellungen!$F$13:$F$67)))*N(Mitarbeiter!$E143)/IF(Einstellungen!$C$11="7 Tage",7,5),N('Ist-Stunden'!AE143)),MAX(IF(Einstellungen!$C$11="7 Tage",MAX(0,(MIN(DATE(2028,3,0),IF(Mitarbeiter!$D143="",DATE(2028,3,0),Mitarbeiter!$D143),TODAY()))-(MAX(DATE(2028,2,1),Mitarbeiter!$C143))+1),MAX(0,NETWORKDAYS(MAX(DATE(2028,2,1),Mitarbeiter!$C143),MIN(DATE(2028,3,0),IF(Mitarbeiter!$D143="",DATE(2028,3,0),Mitarbeiter!$D143),TODAY()),Einstellungen!$F$13:$F$67)))*N(Mitarbeiter!$E143)/IF(Einstellungen!$C$11="7 Tage",7,5),N('Ist-Stunden'!AE143)+(N(Krankheitstage!BD143)+N(Krankheitstage!BP143))*N($C143))))</f>
        <v/>
      </c>
      <c r="BJ143" s="76">
        <f>IF($B143="",0,IF(Einstellungen!$C$10="Ja",MAX(IF(Einstellungen!$C$11="7 Tage",MAX(0,(MIN(DATE(2028,4,0),IF(Mitarbeiter!$D143="",DATE(2028,4,0),Mitarbeiter!$D143),TODAY()))-(MAX(DATE(2028,3,1),Mitarbeiter!$C143))+1),MAX(0,NETWORKDAYS(MAX(DATE(2028,3,1),Mitarbeiter!$C143),MIN(DATE(2028,4,0),IF(Mitarbeiter!$D143="",DATE(2028,4,0),Mitarbeiter!$D143),TODAY()),Einstellungen!$F$13:$F$67)))*N(Mitarbeiter!$E143)/IF(Einstellungen!$C$11="7 Tage",7,5),N('Ist-Stunden'!AF143)),MAX(IF(Einstellungen!$C$11="7 Tage",MAX(0,(MIN(DATE(2028,4,0),IF(Mitarbeiter!$D143="",DATE(2028,4,0),Mitarbeiter!$D143),TODAY()))-(MAX(DATE(2028,3,1),Mitarbeiter!$C143))+1),MAX(0,NETWORKDAYS(MAX(DATE(2028,3,1),Mitarbeiter!$C143),MIN(DATE(2028,4,0),IF(Mitarbeiter!$D143="",DATE(2028,4,0),Mitarbeiter!$D143),TODAY()),Einstellungen!$F$13:$F$67)))*N(Mitarbeiter!$E143)/IF(Einstellungen!$C$11="7 Tage",7,5),N('Ist-Stunden'!AF143)+(N(Krankheitstage!BE143)+N(Krankheitstage!BQ143))*N($C143))))</f>
        <v/>
      </c>
      <c r="BK143" s="76">
        <f>IF($B143="",0,IF(Einstellungen!$C$10="Ja",MAX(IF(Einstellungen!$C$11="7 Tage",MAX(0,(MIN(DATE(2028,5,0),IF(Mitarbeiter!$D143="",DATE(2028,5,0),Mitarbeiter!$D143),TODAY()))-(MAX(DATE(2028,4,1),Mitarbeiter!$C143))+1),MAX(0,NETWORKDAYS(MAX(DATE(2028,4,1),Mitarbeiter!$C143),MIN(DATE(2028,5,0),IF(Mitarbeiter!$D143="",DATE(2028,5,0),Mitarbeiter!$D143),TODAY()),Einstellungen!$F$13:$F$67)))*N(Mitarbeiter!$E143)/IF(Einstellungen!$C$11="7 Tage",7,5),N('Ist-Stunden'!AG143)),MAX(IF(Einstellungen!$C$11="7 Tage",MAX(0,(MIN(DATE(2028,5,0),IF(Mitarbeiter!$D143="",DATE(2028,5,0),Mitarbeiter!$D143),TODAY()))-(MAX(DATE(2028,4,1),Mitarbeiter!$C143))+1),MAX(0,NETWORKDAYS(MAX(DATE(2028,4,1),Mitarbeiter!$C143),MIN(DATE(2028,5,0),IF(Mitarbeiter!$D143="",DATE(2028,5,0),Mitarbeiter!$D143),TODAY()),Einstellungen!$F$13:$F$67)))*N(Mitarbeiter!$E143)/IF(Einstellungen!$C$11="7 Tage",7,5),N('Ist-Stunden'!AG143)+(N(Krankheitstage!BF143)+N(Krankheitstage!BR143))*N($C143))))</f>
        <v/>
      </c>
      <c r="BL143" s="76">
        <f>IF($B143="",0,IF(Einstellungen!$C$10="Ja",MAX(IF(Einstellungen!$C$11="7 Tage",MAX(0,(MIN(DATE(2028,6,0),IF(Mitarbeiter!$D143="",DATE(2028,6,0),Mitarbeiter!$D143),TODAY()))-(MAX(DATE(2028,5,1),Mitarbeiter!$C143))+1),MAX(0,NETWORKDAYS(MAX(DATE(2028,5,1),Mitarbeiter!$C143),MIN(DATE(2028,6,0),IF(Mitarbeiter!$D143="",DATE(2028,6,0),Mitarbeiter!$D143),TODAY()),Einstellungen!$F$13:$F$67)))*N(Mitarbeiter!$E143)/IF(Einstellungen!$C$11="7 Tage",7,5),N('Ist-Stunden'!AH143)),MAX(IF(Einstellungen!$C$11="7 Tage",MAX(0,(MIN(DATE(2028,6,0),IF(Mitarbeiter!$D143="",DATE(2028,6,0),Mitarbeiter!$D143),TODAY()))-(MAX(DATE(2028,5,1),Mitarbeiter!$C143))+1),MAX(0,NETWORKDAYS(MAX(DATE(2028,5,1),Mitarbeiter!$C143),MIN(DATE(2028,6,0),IF(Mitarbeiter!$D143="",DATE(2028,6,0),Mitarbeiter!$D143),TODAY()),Einstellungen!$F$13:$F$67)))*N(Mitarbeiter!$E143)/IF(Einstellungen!$C$11="7 Tage",7,5),N('Ist-Stunden'!AH143)+(N(Krankheitstage!BG143)+N(Krankheitstage!BS143))*N($C143))))</f>
        <v/>
      </c>
      <c r="BM143" s="76">
        <f>IF($B143="",0,IF(Einstellungen!$C$10="Ja",MAX(IF(Einstellungen!$C$11="7 Tage",MAX(0,(MIN(DATE(2028,7,0),IF(Mitarbeiter!$D143="",DATE(2028,7,0),Mitarbeiter!$D143),TODAY()))-(MAX(DATE(2028,6,1),Mitarbeiter!$C143))+1),MAX(0,NETWORKDAYS(MAX(DATE(2028,6,1),Mitarbeiter!$C143),MIN(DATE(2028,7,0),IF(Mitarbeiter!$D143="",DATE(2028,7,0),Mitarbeiter!$D143),TODAY()),Einstellungen!$F$13:$F$67)))*N(Mitarbeiter!$E143)/IF(Einstellungen!$C$11="7 Tage",7,5),N('Ist-Stunden'!AI143)),MAX(IF(Einstellungen!$C$11="7 Tage",MAX(0,(MIN(DATE(2028,7,0),IF(Mitarbeiter!$D143="",DATE(2028,7,0),Mitarbeiter!$D143),TODAY()))-(MAX(DATE(2028,6,1),Mitarbeiter!$C143))+1),MAX(0,NETWORKDAYS(MAX(DATE(2028,6,1),Mitarbeiter!$C143),MIN(DATE(2028,7,0),IF(Mitarbeiter!$D143="",DATE(2028,7,0),Mitarbeiter!$D143),TODAY()),Einstellungen!$F$13:$F$67)))*N(Mitarbeiter!$E143)/IF(Einstellungen!$C$11="7 Tage",7,5),N('Ist-Stunden'!AI143)+(N(Krankheitstage!BH143)+N(Krankheitstage!BT143))*N($C143))))</f>
        <v/>
      </c>
      <c r="BN143" s="76">
        <f>IF($B143="",0,IF(Einstellungen!$C$10="Ja",MAX(IF(Einstellungen!$C$11="7 Tage",MAX(0,(MIN(DATE(2028,8,0),IF(Mitarbeiter!$D143="",DATE(2028,8,0),Mitarbeiter!$D143),TODAY()))-(MAX(DATE(2028,7,1),Mitarbeiter!$C143))+1),MAX(0,NETWORKDAYS(MAX(DATE(2028,7,1),Mitarbeiter!$C143),MIN(DATE(2028,8,0),IF(Mitarbeiter!$D143="",DATE(2028,8,0),Mitarbeiter!$D143),TODAY()),Einstellungen!$F$13:$F$67)))*N(Mitarbeiter!$E143)/IF(Einstellungen!$C$11="7 Tage",7,5),N('Ist-Stunden'!AJ143)),MAX(IF(Einstellungen!$C$11="7 Tage",MAX(0,(MIN(DATE(2028,8,0),IF(Mitarbeiter!$D143="",DATE(2028,8,0),Mitarbeiter!$D143),TODAY()))-(MAX(DATE(2028,7,1),Mitarbeiter!$C143))+1),MAX(0,NETWORKDAYS(MAX(DATE(2028,7,1),Mitarbeiter!$C143),MIN(DATE(2028,8,0),IF(Mitarbeiter!$D143="",DATE(2028,8,0),Mitarbeiter!$D143),TODAY()),Einstellungen!$F$13:$F$67)))*N(Mitarbeiter!$E143)/IF(Einstellungen!$C$11="7 Tage",7,5),N('Ist-Stunden'!AJ143)+(N(Krankheitstage!BI143)+N(Krankheitstage!BU143))*N($C143))))</f>
        <v/>
      </c>
      <c r="BO143" s="76">
        <f>IF($B143="",0,IF(Einstellungen!$C$10="Ja",MAX(IF(Einstellungen!$C$11="7 Tage",MAX(0,(MIN(DATE(2028,9,0),IF(Mitarbeiter!$D143="",DATE(2028,9,0),Mitarbeiter!$D143),TODAY()))-(MAX(DATE(2028,8,1),Mitarbeiter!$C143))+1),MAX(0,NETWORKDAYS(MAX(DATE(2028,8,1),Mitarbeiter!$C143),MIN(DATE(2028,9,0),IF(Mitarbeiter!$D143="",DATE(2028,9,0),Mitarbeiter!$D143),TODAY()),Einstellungen!$F$13:$F$67)))*N(Mitarbeiter!$E143)/IF(Einstellungen!$C$11="7 Tage",7,5),N('Ist-Stunden'!AK143)),MAX(IF(Einstellungen!$C$11="7 Tage",MAX(0,(MIN(DATE(2028,9,0),IF(Mitarbeiter!$D143="",DATE(2028,9,0),Mitarbeiter!$D143),TODAY()))-(MAX(DATE(2028,8,1),Mitarbeiter!$C143))+1),MAX(0,NETWORKDAYS(MAX(DATE(2028,8,1),Mitarbeiter!$C143),MIN(DATE(2028,9,0),IF(Mitarbeiter!$D143="",DATE(2028,9,0),Mitarbeiter!$D143),TODAY()),Einstellungen!$F$13:$F$67)))*N(Mitarbeiter!$E143)/IF(Einstellungen!$C$11="7 Tage",7,5),N('Ist-Stunden'!AK143)+(N(Krankheitstage!BJ143)+N(Krankheitstage!BV143))*N($C143))))</f>
        <v/>
      </c>
      <c r="BP143" s="76">
        <f>IF($B143="",0,IF(Einstellungen!$C$10="Ja",MAX(IF(Einstellungen!$C$11="7 Tage",MAX(0,(MIN(DATE(2028,10,0),IF(Mitarbeiter!$D143="",DATE(2028,10,0),Mitarbeiter!$D143),TODAY()))-(MAX(DATE(2028,9,1),Mitarbeiter!$C143))+1),MAX(0,NETWORKDAYS(MAX(DATE(2028,9,1),Mitarbeiter!$C143),MIN(DATE(2028,10,0),IF(Mitarbeiter!$D143="",DATE(2028,10,0),Mitarbeiter!$D143),TODAY()),Einstellungen!$F$13:$F$67)))*N(Mitarbeiter!$E143)/IF(Einstellungen!$C$11="7 Tage",7,5),N('Ist-Stunden'!AL143)),MAX(IF(Einstellungen!$C$11="7 Tage",MAX(0,(MIN(DATE(2028,10,0),IF(Mitarbeiter!$D143="",DATE(2028,10,0),Mitarbeiter!$D143),TODAY()))-(MAX(DATE(2028,9,1),Mitarbeiter!$C143))+1),MAX(0,NETWORKDAYS(MAX(DATE(2028,9,1),Mitarbeiter!$C143),MIN(DATE(2028,10,0),IF(Mitarbeiter!$D143="",DATE(2028,10,0),Mitarbeiter!$D143),TODAY()),Einstellungen!$F$13:$F$67)))*N(Mitarbeiter!$E143)/IF(Einstellungen!$C$11="7 Tage",7,5),N('Ist-Stunden'!AL143)+(N(Krankheitstage!BK143)+N(Krankheitstage!BW143))*N($C143))))</f>
        <v/>
      </c>
      <c r="BQ143" s="76">
        <f>IF($B143="",0,IF(Einstellungen!$C$10="Ja",MAX(IF(Einstellungen!$C$11="7 Tage",MAX(0,(MIN(DATE(2028,11,0),IF(Mitarbeiter!$D143="",DATE(2028,11,0),Mitarbeiter!$D143),TODAY()))-(MAX(DATE(2028,10,1),Mitarbeiter!$C143))+1),MAX(0,NETWORKDAYS(MAX(DATE(2028,10,1),Mitarbeiter!$C143),MIN(DATE(2028,11,0),IF(Mitarbeiter!$D143="",DATE(2028,11,0),Mitarbeiter!$D143),TODAY()),Einstellungen!$F$13:$F$67)))*N(Mitarbeiter!$E143)/IF(Einstellungen!$C$11="7 Tage",7,5),N('Ist-Stunden'!AM143)),MAX(IF(Einstellungen!$C$11="7 Tage",MAX(0,(MIN(DATE(2028,11,0),IF(Mitarbeiter!$D143="",DATE(2028,11,0),Mitarbeiter!$D143),TODAY()))-(MAX(DATE(2028,10,1),Mitarbeiter!$C143))+1),MAX(0,NETWORKDAYS(MAX(DATE(2028,10,1),Mitarbeiter!$C143),MIN(DATE(2028,11,0),IF(Mitarbeiter!$D143="",DATE(2028,11,0),Mitarbeiter!$D143),TODAY()),Einstellungen!$F$13:$F$67)))*N(Mitarbeiter!$E143)/IF(Einstellungen!$C$11="7 Tage",7,5),N('Ist-Stunden'!AM143)+(N(Krankheitstage!BL143)+N(Krankheitstage!BX143))*N($C143))))</f>
        <v/>
      </c>
      <c r="BR143" s="76">
        <f>IF($B143="",0,IF(Einstellungen!$C$10="Ja",MAX(IF(Einstellungen!$C$11="7 Tage",MAX(0,(MIN(DATE(2028,12,0),IF(Mitarbeiter!$D143="",DATE(2028,12,0),Mitarbeiter!$D143),TODAY()))-(MAX(DATE(2028,11,1),Mitarbeiter!$C143))+1),MAX(0,NETWORKDAYS(MAX(DATE(2028,11,1),Mitarbeiter!$C143),MIN(DATE(2028,12,0),IF(Mitarbeiter!$D143="",DATE(2028,12,0),Mitarbeiter!$D143),TODAY()),Einstellungen!$F$13:$F$67)))*N(Mitarbeiter!$E143)/IF(Einstellungen!$C$11="7 Tage",7,5),N('Ist-Stunden'!AN143)),MAX(IF(Einstellungen!$C$11="7 Tage",MAX(0,(MIN(DATE(2028,12,0),IF(Mitarbeiter!$D143="",DATE(2028,12,0),Mitarbeiter!$D143),TODAY()))-(MAX(DATE(2028,11,1),Mitarbeiter!$C143))+1),MAX(0,NETWORKDAYS(MAX(DATE(2028,11,1),Mitarbeiter!$C143),MIN(DATE(2028,12,0),IF(Mitarbeiter!$D143="",DATE(2028,12,0),Mitarbeiter!$D143),TODAY()),Einstellungen!$F$13:$F$67)))*N(Mitarbeiter!$E143)/IF(Einstellungen!$C$11="7 Tage",7,5),N('Ist-Stunden'!AN143)+(N(Krankheitstage!BM143)+N(Krankheitstage!BY143))*N($C143))))</f>
        <v/>
      </c>
      <c r="BS143" s="76">
        <f>IF($B143="",0,IF(Einstellungen!$C$10="Ja",MAX(IF(Einstellungen!$C$11="7 Tage",MAX(0,(MIN(DATE(2028,13,0),IF(Mitarbeiter!$D143="",DATE(2028,13,0),Mitarbeiter!$D143),TODAY()))-(MAX(DATE(2028,12,1),Mitarbeiter!$C143))+1),MAX(0,NETWORKDAYS(MAX(DATE(2028,12,1),Mitarbeiter!$C143),MIN(DATE(2028,13,0),IF(Mitarbeiter!$D143="",DATE(2028,13,0),Mitarbeiter!$D143),TODAY()),Einstellungen!$F$13:$F$67)))*N(Mitarbeiter!$E143)/IF(Einstellungen!$C$11="7 Tage",7,5),N('Ist-Stunden'!AO143)),MAX(IF(Einstellungen!$C$11="7 Tage",MAX(0,(MIN(DATE(2028,13,0),IF(Mitarbeiter!$D143="",DATE(2028,13,0),Mitarbeiter!$D143),TODAY()))-(MAX(DATE(2028,12,1),Mitarbeiter!$C143))+1),MAX(0,NETWORKDAYS(MAX(DATE(2028,12,1),Mitarbeiter!$C143),MIN(DATE(2028,13,0),IF(Mitarbeiter!$D143="",DATE(2028,13,0),Mitarbeiter!$D143),TODAY()),Einstellungen!$F$13:$F$67)))*N(Mitarbeiter!$E143)/IF(Einstellungen!$C$11="7 Tage",7,5),N('Ist-Stunden'!AO143)+(N(Krankheitstage!BN143)+N(Krankheitstage!BZ143))*N($C143))))</f>
        <v/>
      </c>
      <c r="BT143" s="76">
        <f>IF($B143="",0,IF(Einstellungen!$C$10="Ja",MAX(IF(Einstellungen!$C$11="7 Tage",MAX(0,(MIN(DATE(2029,2,0),IF(Mitarbeiter!$D143="",DATE(2029,2,0),Mitarbeiter!$D143),TODAY()))-(MAX(DATE(2029,1,1),Mitarbeiter!$C143))+1),MAX(0,NETWORKDAYS(MAX(DATE(2029,1,1),Mitarbeiter!$C143),MIN(DATE(2029,2,0),IF(Mitarbeiter!$D143="",DATE(2029,2,0),Mitarbeiter!$D143),TODAY()),Einstellungen!$F$13:$F$67)))*N(Mitarbeiter!$E143)/IF(Einstellungen!$C$11="7 Tage",7,5),N('Ist-Stunden'!AP143)),MAX(IF(Einstellungen!$C$11="7 Tage",MAX(0,(MIN(DATE(2029,2,0),IF(Mitarbeiter!$D143="",DATE(2029,2,0),Mitarbeiter!$D143),TODAY()))-(MAX(DATE(2029,1,1),Mitarbeiter!$C143))+1),MAX(0,NETWORKDAYS(MAX(DATE(2029,1,1),Mitarbeiter!$C143),MIN(DATE(2029,2,0),IF(Mitarbeiter!$D143="",DATE(2029,2,0),Mitarbeiter!$D143),TODAY()),Einstellungen!$F$13:$F$67)))*N(Mitarbeiter!$E143)/IF(Einstellungen!$C$11="7 Tage",7,5),N('Ist-Stunden'!AP143)+(N(Krankheitstage!CA143)+N(Krankheitstage!CM143))*N($C143))))</f>
        <v/>
      </c>
      <c r="BU143" s="76">
        <f>IF($B143="",0,IF(Einstellungen!$C$10="Ja",MAX(IF(Einstellungen!$C$11="7 Tage",MAX(0,(MIN(DATE(2029,3,0),IF(Mitarbeiter!$D143="",DATE(2029,3,0),Mitarbeiter!$D143),TODAY()))-(MAX(DATE(2029,2,1),Mitarbeiter!$C143))+1),MAX(0,NETWORKDAYS(MAX(DATE(2029,2,1),Mitarbeiter!$C143),MIN(DATE(2029,3,0),IF(Mitarbeiter!$D143="",DATE(2029,3,0),Mitarbeiter!$D143),TODAY()),Einstellungen!$F$13:$F$67)))*N(Mitarbeiter!$E143)/IF(Einstellungen!$C$11="7 Tage",7,5),N('Ist-Stunden'!AQ143)),MAX(IF(Einstellungen!$C$11="7 Tage",MAX(0,(MIN(DATE(2029,3,0),IF(Mitarbeiter!$D143="",DATE(2029,3,0),Mitarbeiter!$D143),TODAY()))-(MAX(DATE(2029,2,1),Mitarbeiter!$C143))+1),MAX(0,NETWORKDAYS(MAX(DATE(2029,2,1),Mitarbeiter!$C143),MIN(DATE(2029,3,0),IF(Mitarbeiter!$D143="",DATE(2029,3,0),Mitarbeiter!$D143),TODAY()),Einstellungen!$F$13:$F$67)))*N(Mitarbeiter!$E143)/IF(Einstellungen!$C$11="7 Tage",7,5),N('Ist-Stunden'!AQ143)+(N(Krankheitstage!CB143)+N(Krankheitstage!CN143))*N($C143))))</f>
        <v/>
      </c>
      <c r="BV143" s="76">
        <f>IF($B143="",0,IF(Einstellungen!$C$10="Ja",MAX(IF(Einstellungen!$C$11="7 Tage",MAX(0,(MIN(DATE(2029,4,0),IF(Mitarbeiter!$D143="",DATE(2029,4,0),Mitarbeiter!$D143),TODAY()))-(MAX(DATE(2029,3,1),Mitarbeiter!$C143))+1),MAX(0,NETWORKDAYS(MAX(DATE(2029,3,1),Mitarbeiter!$C143),MIN(DATE(2029,4,0),IF(Mitarbeiter!$D143="",DATE(2029,4,0),Mitarbeiter!$D143),TODAY()),Einstellungen!$F$13:$F$67)))*N(Mitarbeiter!$E143)/IF(Einstellungen!$C$11="7 Tage",7,5),N('Ist-Stunden'!AR143)),MAX(IF(Einstellungen!$C$11="7 Tage",MAX(0,(MIN(DATE(2029,4,0),IF(Mitarbeiter!$D143="",DATE(2029,4,0),Mitarbeiter!$D143),TODAY()))-(MAX(DATE(2029,3,1),Mitarbeiter!$C143))+1),MAX(0,NETWORKDAYS(MAX(DATE(2029,3,1),Mitarbeiter!$C143),MIN(DATE(2029,4,0),IF(Mitarbeiter!$D143="",DATE(2029,4,0),Mitarbeiter!$D143),TODAY()),Einstellungen!$F$13:$F$67)))*N(Mitarbeiter!$E143)/IF(Einstellungen!$C$11="7 Tage",7,5),N('Ist-Stunden'!AR143)+(N(Krankheitstage!CC143)+N(Krankheitstage!CO143))*N($C143))))</f>
        <v/>
      </c>
      <c r="BW143" s="76">
        <f>IF($B143="",0,IF(Einstellungen!$C$10="Ja",MAX(IF(Einstellungen!$C$11="7 Tage",MAX(0,(MIN(DATE(2029,5,0),IF(Mitarbeiter!$D143="",DATE(2029,5,0),Mitarbeiter!$D143),TODAY()))-(MAX(DATE(2029,4,1),Mitarbeiter!$C143))+1),MAX(0,NETWORKDAYS(MAX(DATE(2029,4,1),Mitarbeiter!$C143),MIN(DATE(2029,5,0),IF(Mitarbeiter!$D143="",DATE(2029,5,0),Mitarbeiter!$D143),TODAY()),Einstellungen!$F$13:$F$67)))*N(Mitarbeiter!$E143)/IF(Einstellungen!$C$11="7 Tage",7,5),N('Ist-Stunden'!AS143)),MAX(IF(Einstellungen!$C$11="7 Tage",MAX(0,(MIN(DATE(2029,5,0),IF(Mitarbeiter!$D143="",DATE(2029,5,0),Mitarbeiter!$D143),TODAY()))-(MAX(DATE(2029,4,1),Mitarbeiter!$C143))+1),MAX(0,NETWORKDAYS(MAX(DATE(2029,4,1),Mitarbeiter!$C143),MIN(DATE(2029,5,0),IF(Mitarbeiter!$D143="",DATE(2029,5,0),Mitarbeiter!$D143),TODAY()),Einstellungen!$F$13:$F$67)))*N(Mitarbeiter!$E143)/IF(Einstellungen!$C$11="7 Tage",7,5),N('Ist-Stunden'!AS143)+(N(Krankheitstage!CD143)+N(Krankheitstage!CP143))*N($C143))))</f>
        <v/>
      </c>
      <c r="BX143" s="76">
        <f>IF($B143="",0,IF(Einstellungen!$C$10="Ja",MAX(IF(Einstellungen!$C$11="7 Tage",MAX(0,(MIN(DATE(2029,6,0),IF(Mitarbeiter!$D143="",DATE(2029,6,0),Mitarbeiter!$D143),TODAY()))-(MAX(DATE(2029,5,1),Mitarbeiter!$C143))+1),MAX(0,NETWORKDAYS(MAX(DATE(2029,5,1),Mitarbeiter!$C143),MIN(DATE(2029,6,0),IF(Mitarbeiter!$D143="",DATE(2029,6,0),Mitarbeiter!$D143),TODAY()),Einstellungen!$F$13:$F$67)))*N(Mitarbeiter!$E143)/IF(Einstellungen!$C$11="7 Tage",7,5),N('Ist-Stunden'!AT143)),MAX(IF(Einstellungen!$C$11="7 Tage",MAX(0,(MIN(DATE(2029,6,0),IF(Mitarbeiter!$D143="",DATE(2029,6,0),Mitarbeiter!$D143),TODAY()))-(MAX(DATE(2029,5,1),Mitarbeiter!$C143))+1),MAX(0,NETWORKDAYS(MAX(DATE(2029,5,1),Mitarbeiter!$C143),MIN(DATE(2029,6,0),IF(Mitarbeiter!$D143="",DATE(2029,6,0),Mitarbeiter!$D143),TODAY()),Einstellungen!$F$13:$F$67)))*N(Mitarbeiter!$E143)/IF(Einstellungen!$C$11="7 Tage",7,5),N('Ist-Stunden'!AT143)+(N(Krankheitstage!CE143)+N(Krankheitstage!CQ143))*N($C143))))</f>
        <v/>
      </c>
      <c r="BY143" s="76">
        <f>IF($B143="",0,IF(Einstellungen!$C$10="Ja",MAX(IF(Einstellungen!$C$11="7 Tage",MAX(0,(MIN(DATE(2029,7,0),IF(Mitarbeiter!$D143="",DATE(2029,7,0),Mitarbeiter!$D143),TODAY()))-(MAX(DATE(2029,6,1),Mitarbeiter!$C143))+1),MAX(0,NETWORKDAYS(MAX(DATE(2029,6,1),Mitarbeiter!$C143),MIN(DATE(2029,7,0),IF(Mitarbeiter!$D143="",DATE(2029,7,0),Mitarbeiter!$D143),TODAY()),Einstellungen!$F$13:$F$67)))*N(Mitarbeiter!$E143)/IF(Einstellungen!$C$11="7 Tage",7,5),N('Ist-Stunden'!AU143)),MAX(IF(Einstellungen!$C$11="7 Tage",MAX(0,(MIN(DATE(2029,7,0),IF(Mitarbeiter!$D143="",DATE(2029,7,0),Mitarbeiter!$D143),TODAY()))-(MAX(DATE(2029,6,1),Mitarbeiter!$C143))+1),MAX(0,NETWORKDAYS(MAX(DATE(2029,6,1),Mitarbeiter!$C143),MIN(DATE(2029,7,0),IF(Mitarbeiter!$D143="",DATE(2029,7,0),Mitarbeiter!$D143),TODAY()),Einstellungen!$F$13:$F$67)))*N(Mitarbeiter!$E143)/IF(Einstellungen!$C$11="7 Tage",7,5),N('Ist-Stunden'!AU143)+(N(Krankheitstage!CF143)+N(Krankheitstage!CR143))*N($C143))))</f>
        <v/>
      </c>
      <c r="BZ143" s="76">
        <f>IF($B143="",0,IF(Einstellungen!$C$10="Ja",MAX(IF(Einstellungen!$C$11="7 Tage",MAX(0,(MIN(DATE(2029,8,0),IF(Mitarbeiter!$D143="",DATE(2029,8,0),Mitarbeiter!$D143),TODAY()))-(MAX(DATE(2029,7,1),Mitarbeiter!$C143))+1),MAX(0,NETWORKDAYS(MAX(DATE(2029,7,1),Mitarbeiter!$C143),MIN(DATE(2029,8,0),IF(Mitarbeiter!$D143="",DATE(2029,8,0),Mitarbeiter!$D143),TODAY()),Einstellungen!$F$13:$F$67)))*N(Mitarbeiter!$E143)/IF(Einstellungen!$C$11="7 Tage",7,5),N('Ist-Stunden'!AV143)),MAX(IF(Einstellungen!$C$11="7 Tage",MAX(0,(MIN(DATE(2029,8,0),IF(Mitarbeiter!$D143="",DATE(2029,8,0),Mitarbeiter!$D143),TODAY()))-(MAX(DATE(2029,7,1),Mitarbeiter!$C143))+1),MAX(0,NETWORKDAYS(MAX(DATE(2029,7,1),Mitarbeiter!$C143),MIN(DATE(2029,8,0),IF(Mitarbeiter!$D143="",DATE(2029,8,0),Mitarbeiter!$D143),TODAY()),Einstellungen!$F$13:$F$67)))*N(Mitarbeiter!$E143)/IF(Einstellungen!$C$11="7 Tage",7,5),N('Ist-Stunden'!AV143)+(N(Krankheitstage!CG143)+N(Krankheitstage!CS143))*N($C143))))</f>
        <v/>
      </c>
      <c r="CA143" s="76">
        <f>IF($B143="",0,IF(Einstellungen!$C$10="Ja",MAX(IF(Einstellungen!$C$11="7 Tage",MAX(0,(MIN(DATE(2029,9,0),IF(Mitarbeiter!$D143="",DATE(2029,9,0),Mitarbeiter!$D143),TODAY()))-(MAX(DATE(2029,8,1),Mitarbeiter!$C143))+1),MAX(0,NETWORKDAYS(MAX(DATE(2029,8,1),Mitarbeiter!$C143),MIN(DATE(2029,9,0),IF(Mitarbeiter!$D143="",DATE(2029,9,0),Mitarbeiter!$D143),TODAY()),Einstellungen!$F$13:$F$67)))*N(Mitarbeiter!$E143)/IF(Einstellungen!$C$11="7 Tage",7,5),N('Ist-Stunden'!AW143)),MAX(IF(Einstellungen!$C$11="7 Tage",MAX(0,(MIN(DATE(2029,9,0),IF(Mitarbeiter!$D143="",DATE(2029,9,0),Mitarbeiter!$D143),TODAY()))-(MAX(DATE(2029,8,1),Mitarbeiter!$C143))+1),MAX(0,NETWORKDAYS(MAX(DATE(2029,8,1),Mitarbeiter!$C143),MIN(DATE(2029,9,0),IF(Mitarbeiter!$D143="",DATE(2029,9,0),Mitarbeiter!$D143),TODAY()),Einstellungen!$F$13:$F$67)))*N(Mitarbeiter!$E143)/IF(Einstellungen!$C$11="7 Tage",7,5),N('Ist-Stunden'!AW143)+(N(Krankheitstage!CH143)+N(Krankheitstage!CT143))*N($C143))))</f>
        <v/>
      </c>
      <c r="CB143" s="76">
        <f>IF($B143="",0,IF(Einstellungen!$C$10="Ja",MAX(IF(Einstellungen!$C$11="7 Tage",MAX(0,(MIN(DATE(2029,10,0),IF(Mitarbeiter!$D143="",DATE(2029,10,0),Mitarbeiter!$D143),TODAY()))-(MAX(DATE(2029,9,1),Mitarbeiter!$C143))+1),MAX(0,NETWORKDAYS(MAX(DATE(2029,9,1),Mitarbeiter!$C143),MIN(DATE(2029,10,0),IF(Mitarbeiter!$D143="",DATE(2029,10,0),Mitarbeiter!$D143),TODAY()),Einstellungen!$F$13:$F$67)))*N(Mitarbeiter!$E143)/IF(Einstellungen!$C$11="7 Tage",7,5),N('Ist-Stunden'!AX143)),MAX(IF(Einstellungen!$C$11="7 Tage",MAX(0,(MIN(DATE(2029,10,0),IF(Mitarbeiter!$D143="",DATE(2029,10,0),Mitarbeiter!$D143),TODAY()))-(MAX(DATE(2029,9,1),Mitarbeiter!$C143))+1),MAX(0,NETWORKDAYS(MAX(DATE(2029,9,1),Mitarbeiter!$C143),MIN(DATE(2029,10,0),IF(Mitarbeiter!$D143="",DATE(2029,10,0),Mitarbeiter!$D143),TODAY()),Einstellungen!$F$13:$F$67)))*N(Mitarbeiter!$E143)/IF(Einstellungen!$C$11="7 Tage",7,5),N('Ist-Stunden'!AX143)+(N(Krankheitstage!CI143)+N(Krankheitstage!CU143))*N($C143))))</f>
        <v/>
      </c>
      <c r="CC143" s="76">
        <f>IF($B143="",0,IF(Einstellungen!$C$10="Ja",MAX(IF(Einstellungen!$C$11="7 Tage",MAX(0,(MIN(DATE(2029,11,0),IF(Mitarbeiter!$D143="",DATE(2029,11,0),Mitarbeiter!$D143),TODAY()))-(MAX(DATE(2029,10,1),Mitarbeiter!$C143))+1),MAX(0,NETWORKDAYS(MAX(DATE(2029,10,1),Mitarbeiter!$C143),MIN(DATE(2029,11,0),IF(Mitarbeiter!$D143="",DATE(2029,11,0),Mitarbeiter!$D143),TODAY()),Einstellungen!$F$13:$F$67)))*N(Mitarbeiter!$E143)/IF(Einstellungen!$C$11="7 Tage",7,5),N('Ist-Stunden'!AY143)),MAX(IF(Einstellungen!$C$11="7 Tage",MAX(0,(MIN(DATE(2029,11,0),IF(Mitarbeiter!$D143="",DATE(2029,11,0),Mitarbeiter!$D143),TODAY()))-(MAX(DATE(2029,10,1),Mitarbeiter!$C143))+1),MAX(0,NETWORKDAYS(MAX(DATE(2029,10,1),Mitarbeiter!$C143),MIN(DATE(2029,11,0),IF(Mitarbeiter!$D143="",DATE(2029,11,0),Mitarbeiter!$D143),TODAY()),Einstellungen!$F$13:$F$67)))*N(Mitarbeiter!$E143)/IF(Einstellungen!$C$11="7 Tage",7,5),N('Ist-Stunden'!AY143)+(N(Krankheitstage!CJ143)+N(Krankheitstage!CV143))*N($C143))))</f>
        <v/>
      </c>
      <c r="CD143" s="76">
        <f>IF($B143="",0,IF(Einstellungen!$C$10="Ja",MAX(IF(Einstellungen!$C$11="7 Tage",MAX(0,(MIN(DATE(2029,12,0),IF(Mitarbeiter!$D143="",DATE(2029,12,0),Mitarbeiter!$D143),TODAY()))-(MAX(DATE(2029,11,1),Mitarbeiter!$C143))+1),MAX(0,NETWORKDAYS(MAX(DATE(2029,11,1),Mitarbeiter!$C143),MIN(DATE(2029,12,0),IF(Mitarbeiter!$D143="",DATE(2029,12,0),Mitarbeiter!$D143),TODAY()),Einstellungen!$F$13:$F$67)))*N(Mitarbeiter!$E143)/IF(Einstellungen!$C$11="7 Tage",7,5),N('Ist-Stunden'!AZ143)),MAX(IF(Einstellungen!$C$11="7 Tage",MAX(0,(MIN(DATE(2029,12,0),IF(Mitarbeiter!$D143="",DATE(2029,12,0),Mitarbeiter!$D143),TODAY()))-(MAX(DATE(2029,11,1),Mitarbeiter!$C143))+1),MAX(0,NETWORKDAYS(MAX(DATE(2029,11,1),Mitarbeiter!$C143),MIN(DATE(2029,12,0),IF(Mitarbeiter!$D143="",DATE(2029,12,0),Mitarbeiter!$D143),TODAY()),Einstellungen!$F$13:$F$67)))*N(Mitarbeiter!$E143)/IF(Einstellungen!$C$11="7 Tage",7,5),N('Ist-Stunden'!AZ143)+(N(Krankheitstage!CK143)+N(Krankheitstage!CW143))*N($C143))))</f>
        <v/>
      </c>
      <c r="CE143" s="76">
        <f>IF($B143="",0,IF(Einstellungen!$C$10="Ja",MAX(IF(Einstellungen!$C$11="7 Tage",MAX(0,(MIN(DATE(2029,13,0),IF(Mitarbeiter!$D143="",DATE(2029,13,0),Mitarbeiter!$D143),TODAY()))-(MAX(DATE(2029,12,1),Mitarbeiter!$C143))+1),MAX(0,NETWORKDAYS(MAX(DATE(2029,12,1),Mitarbeiter!$C143),MIN(DATE(2029,13,0),IF(Mitarbeiter!$D143="",DATE(2029,13,0),Mitarbeiter!$D143),TODAY()),Einstellungen!$F$13:$F$67)))*N(Mitarbeiter!$E143)/IF(Einstellungen!$C$11="7 Tage",7,5),N('Ist-Stunden'!BA143)),MAX(IF(Einstellungen!$C$11="7 Tage",MAX(0,(MIN(DATE(2029,13,0),IF(Mitarbeiter!$D143="",DATE(2029,13,0),Mitarbeiter!$D143),TODAY()))-(MAX(DATE(2029,12,1),Mitarbeiter!$C143))+1),MAX(0,NETWORKDAYS(MAX(DATE(2029,12,1),Mitarbeiter!$C143),MIN(DATE(2029,13,0),IF(Mitarbeiter!$D143="",DATE(2029,13,0),Mitarbeiter!$D143),TODAY()),Einstellungen!$F$13:$F$67)))*N(Mitarbeiter!$E143)/IF(Einstellungen!$C$11="7 Tage",7,5),N('Ist-Stunden'!BA143)+(N(Krankheitstage!CL143)+N(Krankheitstage!CX143))*N($C143))))</f>
        <v/>
      </c>
      <c r="CF143" s="76">
        <f>IF($B143="",0,IF(Einstellungen!$C$10="Ja",MAX(IF(Einstellungen!$C$11="7 Tage",MAX(0,(MIN(DATE(2030,2,0),IF(Mitarbeiter!$D143="",DATE(2030,2,0),Mitarbeiter!$D143),TODAY()))-(MAX(DATE(2030,1,1),Mitarbeiter!$C143))+1),MAX(0,NETWORKDAYS(MAX(DATE(2030,1,1),Mitarbeiter!$C143),MIN(DATE(2030,2,0),IF(Mitarbeiter!$D143="",DATE(2030,2,0),Mitarbeiter!$D143),TODAY()),Einstellungen!$F$13:$F$67)))*N(Mitarbeiter!$E143)/IF(Einstellungen!$C$11="7 Tage",7,5),N('Ist-Stunden'!BB143)),MAX(IF(Einstellungen!$C$11="7 Tage",MAX(0,(MIN(DATE(2030,2,0),IF(Mitarbeiter!$D143="",DATE(2030,2,0),Mitarbeiter!$D143),TODAY()))-(MAX(DATE(2030,1,1),Mitarbeiter!$C143))+1),MAX(0,NETWORKDAYS(MAX(DATE(2030,1,1),Mitarbeiter!$C143),MIN(DATE(2030,2,0),IF(Mitarbeiter!$D143="",DATE(2030,2,0),Mitarbeiter!$D143),TODAY()),Einstellungen!$F$13:$F$67)))*N(Mitarbeiter!$E143)/IF(Einstellungen!$C$11="7 Tage",7,5),N('Ist-Stunden'!BB143)+(N(Krankheitstage!CY143)+N(Krankheitstage!DK143))*N($C143))))</f>
        <v/>
      </c>
      <c r="CG143" s="76">
        <f>IF($B143="",0,IF(Einstellungen!$C$10="Ja",MAX(IF(Einstellungen!$C$11="7 Tage",MAX(0,(MIN(DATE(2030,3,0),IF(Mitarbeiter!$D143="",DATE(2030,3,0),Mitarbeiter!$D143),TODAY()))-(MAX(DATE(2030,2,1),Mitarbeiter!$C143))+1),MAX(0,NETWORKDAYS(MAX(DATE(2030,2,1),Mitarbeiter!$C143),MIN(DATE(2030,3,0),IF(Mitarbeiter!$D143="",DATE(2030,3,0),Mitarbeiter!$D143),TODAY()),Einstellungen!$F$13:$F$67)))*N(Mitarbeiter!$E143)/IF(Einstellungen!$C$11="7 Tage",7,5),N('Ist-Stunden'!BC143)),MAX(IF(Einstellungen!$C$11="7 Tage",MAX(0,(MIN(DATE(2030,3,0),IF(Mitarbeiter!$D143="",DATE(2030,3,0),Mitarbeiter!$D143),TODAY()))-(MAX(DATE(2030,2,1),Mitarbeiter!$C143))+1),MAX(0,NETWORKDAYS(MAX(DATE(2030,2,1),Mitarbeiter!$C143),MIN(DATE(2030,3,0),IF(Mitarbeiter!$D143="",DATE(2030,3,0),Mitarbeiter!$D143),TODAY()),Einstellungen!$F$13:$F$67)))*N(Mitarbeiter!$E143)/IF(Einstellungen!$C$11="7 Tage",7,5),N('Ist-Stunden'!BC143)+(N(Krankheitstage!CZ143)+N(Krankheitstage!DL143))*N($C143))))</f>
        <v/>
      </c>
      <c r="CH143" s="76">
        <f>IF($B143="",0,IF(Einstellungen!$C$10="Ja",MAX(IF(Einstellungen!$C$11="7 Tage",MAX(0,(MIN(DATE(2030,4,0),IF(Mitarbeiter!$D143="",DATE(2030,4,0),Mitarbeiter!$D143),TODAY()))-(MAX(DATE(2030,3,1),Mitarbeiter!$C143))+1),MAX(0,NETWORKDAYS(MAX(DATE(2030,3,1),Mitarbeiter!$C143),MIN(DATE(2030,4,0),IF(Mitarbeiter!$D143="",DATE(2030,4,0),Mitarbeiter!$D143),TODAY()),Einstellungen!$F$13:$F$67)))*N(Mitarbeiter!$E143)/IF(Einstellungen!$C$11="7 Tage",7,5),N('Ist-Stunden'!BD143)),MAX(IF(Einstellungen!$C$11="7 Tage",MAX(0,(MIN(DATE(2030,4,0),IF(Mitarbeiter!$D143="",DATE(2030,4,0),Mitarbeiter!$D143),TODAY()))-(MAX(DATE(2030,3,1),Mitarbeiter!$C143))+1),MAX(0,NETWORKDAYS(MAX(DATE(2030,3,1),Mitarbeiter!$C143),MIN(DATE(2030,4,0),IF(Mitarbeiter!$D143="",DATE(2030,4,0),Mitarbeiter!$D143),TODAY()),Einstellungen!$F$13:$F$67)))*N(Mitarbeiter!$E143)/IF(Einstellungen!$C$11="7 Tage",7,5),N('Ist-Stunden'!BD143)+(N(Krankheitstage!DA143)+N(Krankheitstage!DM143))*N($C143))))</f>
        <v/>
      </c>
      <c r="CI143" s="76">
        <f>IF($B143="",0,IF(Einstellungen!$C$10="Ja",MAX(IF(Einstellungen!$C$11="7 Tage",MAX(0,(MIN(DATE(2030,5,0),IF(Mitarbeiter!$D143="",DATE(2030,5,0),Mitarbeiter!$D143),TODAY()))-(MAX(DATE(2030,4,1),Mitarbeiter!$C143))+1),MAX(0,NETWORKDAYS(MAX(DATE(2030,4,1),Mitarbeiter!$C143),MIN(DATE(2030,5,0),IF(Mitarbeiter!$D143="",DATE(2030,5,0),Mitarbeiter!$D143),TODAY()),Einstellungen!$F$13:$F$67)))*N(Mitarbeiter!$E143)/IF(Einstellungen!$C$11="7 Tage",7,5),N('Ist-Stunden'!BE143)),MAX(IF(Einstellungen!$C$11="7 Tage",MAX(0,(MIN(DATE(2030,5,0),IF(Mitarbeiter!$D143="",DATE(2030,5,0),Mitarbeiter!$D143),TODAY()))-(MAX(DATE(2030,4,1),Mitarbeiter!$C143))+1),MAX(0,NETWORKDAYS(MAX(DATE(2030,4,1),Mitarbeiter!$C143),MIN(DATE(2030,5,0),IF(Mitarbeiter!$D143="",DATE(2030,5,0),Mitarbeiter!$D143),TODAY()),Einstellungen!$F$13:$F$67)))*N(Mitarbeiter!$E143)/IF(Einstellungen!$C$11="7 Tage",7,5),N('Ist-Stunden'!BE143)+(N(Krankheitstage!DB143)+N(Krankheitstage!DN143))*N($C143))))</f>
        <v/>
      </c>
      <c r="CJ143" s="76">
        <f>IF($B143="",0,IF(Einstellungen!$C$10="Ja",MAX(IF(Einstellungen!$C$11="7 Tage",MAX(0,(MIN(DATE(2030,6,0),IF(Mitarbeiter!$D143="",DATE(2030,6,0),Mitarbeiter!$D143),TODAY()))-(MAX(DATE(2030,5,1),Mitarbeiter!$C143))+1),MAX(0,NETWORKDAYS(MAX(DATE(2030,5,1),Mitarbeiter!$C143),MIN(DATE(2030,6,0),IF(Mitarbeiter!$D143="",DATE(2030,6,0),Mitarbeiter!$D143),TODAY()),Einstellungen!$F$13:$F$67)))*N(Mitarbeiter!$E143)/IF(Einstellungen!$C$11="7 Tage",7,5),N('Ist-Stunden'!BF143)),MAX(IF(Einstellungen!$C$11="7 Tage",MAX(0,(MIN(DATE(2030,6,0),IF(Mitarbeiter!$D143="",DATE(2030,6,0),Mitarbeiter!$D143),TODAY()))-(MAX(DATE(2030,5,1),Mitarbeiter!$C143))+1),MAX(0,NETWORKDAYS(MAX(DATE(2030,5,1),Mitarbeiter!$C143),MIN(DATE(2030,6,0),IF(Mitarbeiter!$D143="",DATE(2030,6,0),Mitarbeiter!$D143),TODAY()),Einstellungen!$F$13:$F$67)))*N(Mitarbeiter!$E143)/IF(Einstellungen!$C$11="7 Tage",7,5),N('Ist-Stunden'!BF143)+(N(Krankheitstage!DC143)+N(Krankheitstage!DO143))*N($C143))))</f>
        <v/>
      </c>
      <c r="CK143" s="76">
        <f>IF($B143="",0,IF(Einstellungen!$C$10="Ja",MAX(IF(Einstellungen!$C$11="7 Tage",MAX(0,(MIN(DATE(2030,7,0),IF(Mitarbeiter!$D143="",DATE(2030,7,0),Mitarbeiter!$D143),TODAY()))-(MAX(DATE(2030,6,1),Mitarbeiter!$C143))+1),MAX(0,NETWORKDAYS(MAX(DATE(2030,6,1),Mitarbeiter!$C143),MIN(DATE(2030,7,0),IF(Mitarbeiter!$D143="",DATE(2030,7,0),Mitarbeiter!$D143),TODAY()),Einstellungen!$F$13:$F$67)))*N(Mitarbeiter!$E143)/IF(Einstellungen!$C$11="7 Tage",7,5),N('Ist-Stunden'!BG143)),MAX(IF(Einstellungen!$C$11="7 Tage",MAX(0,(MIN(DATE(2030,7,0),IF(Mitarbeiter!$D143="",DATE(2030,7,0),Mitarbeiter!$D143),TODAY()))-(MAX(DATE(2030,6,1),Mitarbeiter!$C143))+1),MAX(0,NETWORKDAYS(MAX(DATE(2030,6,1),Mitarbeiter!$C143),MIN(DATE(2030,7,0),IF(Mitarbeiter!$D143="",DATE(2030,7,0),Mitarbeiter!$D143),TODAY()),Einstellungen!$F$13:$F$67)))*N(Mitarbeiter!$E143)/IF(Einstellungen!$C$11="7 Tage",7,5),N('Ist-Stunden'!BG143)+(N(Krankheitstage!DD143)+N(Krankheitstage!DP143))*N($C143))))</f>
        <v/>
      </c>
      <c r="CL143" s="76">
        <f>IF($B143="",0,IF(Einstellungen!$C$10="Ja",MAX(IF(Einstellungen!$C$11="7 Tage",MAX(0,(MIN(DATE(2030,8,0),IF(Mitarbeiter!$D143="",DATE(2030,8,0),Mitarbeiter!$D143),TODAY()))-(MAX(DATE(2030,7,1),Mitarbeiter!$C143))+1),MAX(0,NETWORKDAYS(MAX(DATE(2030,7,1),Mitarbeiter!$C143),MIN(DATE(2030,8,0),IF(Mitarbeiter!$D143="",DATE(2030,8,0),Mitarbeiter!$D143),TODAY()),Einstellungen!$F$13:$F$67)))*N(Mitarbeiter!$E143)/IF(Einstellungen!$C$11="7 Tage",7,5),N('Ist-Stunden'!BH143)),MAX(IF(Einstellungen!$C$11="7 Tage",MAX(0,(MIN(DATE(2030,8,0),IF(Mitarbeiter!$D143="",DATE(2030,8,0),Mitarbeiter!$D143),TODAY()))-(MAX(DATE(2030,7,1),Mitarbeiter!$C143))+1),MAX(0,NETWORKDAYS(MAX(DATE(2030,7,1),Mitarbeiter!$C143),MIN(DATE(2030,8,0),IF(Mitarbeiter!$D143="",DATE(2030,8,0),Mitarbeiter!$D143),TODAY()),Einstellungen!$F$13:$F$67)))*N(Mitarbeiter!$E143)/IF(Einstellungen!$C$11="7 Tage",7,5),N('Ist-Stunden'!BH143)+(N(Krankheitstage!DE143)+N(Krankheitstage!DQ143))*N($C143))))</f>
        <v/>
      </c>
      <c r="CM143" s="76">
        <f>IF($B143="",0,IF(Einstellungen!$C$10="Ja",MAX(IF(Einstellungen!$C$11="7 Tage",MAX(0,(MIN(DATE(2030,9,0),IF(Mitarbeiter!$D143="",DATE(2030,9,0),Mitarbeiter!$D143),TODAY()))-(MAX(DATE(2030,8,1),Mitarbeiter!$C143))+1),MAX(0,NETWORKDAYS(MAX(DATE(2030,8,1),Mitarbeiter!$C143),MIN(DATE(2030,9,0),IF(Mitarbeiter!$D143="",DATE(2030,9,0),Mitarbeiter!$D143),TODAY()),Einstellungen!$F$13:$F$67)))*N(Mitarbeiter!$E143)/IF(Einstellungen!$C$11="7 Tage",7,5),N('Ist-Stunden'!BI143)),MAX(IF(Einstellungen!$C$11="7 Tage",MAX(0,(MIN(DATE(2030,9,0),IF(Mitarbeiter!$D143="",DATE(2030,9,0),Mitarbeiter!$D143),TODAY()))-(MAX(DATE(2030,8,1),Mitarbeiter!$C143))+1),MAX(0,NETWORKDAYS(MAX(DATE(2030,8,1),Mitarbeiter!$C143),MIN(DATE(2030,9,0),IF(Mitarbeiter!$D143="",DATE(2030,9,0),Mitarbeiter!$D143),TODAY()),Einstellungen!$F$13:$F$67)))*N(Mitarbeiter!$E143)/IF(Einstellungen!$C$11="7 Tage",7,5),N('Ist-Stunden'!BI143)+(N(Krankheitstage!DF143)+N(Krankheitstage!DR143))*N($C143))))</f>
        <v/>
      </c>
      <c r="CN143" s="76">
        <f>IF($B143="",0,IF(Einstellungen!$C$10="Ja",MAX(IF(Einstellungen!$C$11="7 Tage",MAX(0,(MIN(DATE(2030,10,0),IF(Mitarbeiter!$D143="",DATE(2030,10,0),Mitarbeiter!$D143),TODAY()))-(MAX(DATE(2030,9,1),Mitarbeiter!$C143))+1),MAX(0,NETWORKDAYS(MAX(DATE(2030,9,1),Mitarbeiter!$C143),MIN(DATE(2030,10,0),IF(Mitarbeiter!$D143="",DATE(2030,10,0),Mitarbeiter!$D143),TODAY()),Einstellungen!$F$13:$F$67)))*N(Mitarbeiter!$E143)/IF(Einstellungen!$C$11="7 Tage",7,5),N('Ist-Stunden'!BJ143)),MAX(IF(Einstellungen!$C$11="7 Tage",MAX(0,(MIN(DATE(2030,10,0),IF(Mitarbeiter!$D143="",DATE(2030,10,0),Mitarbeiter!$D143),TODAY()))-(MAX(DATE(2030,9,1),Mitarbeiter!$C143))+1),MAX(0,NETWORKDAYS(MAX(DATE(2030,9,1),Mitarbeiter!$C143),MIN(DATE(2030,10,0),IF(Mitarbeiter!$D143="",DATE(2030,10,0),Mitarbeiter!$D143),TODAY()),Einstellungen!$F$13:$F$67)))*N(Mitarbeiter!$E143)/IF(Einstellungen!$C$11="7 Tage",7,5),N('Ist-Stunden'!BJ143)+(N(Krankheitstage!DG143)+N(Krankheitstage!DS143))*N($C143))))</f>
        <v/>
      </c>
      <c r="CO143" s="76">
        <f>IF($B143="",0,IF(Einstellungen!$C$10="Ja",MAX(IF(Einstellungen!$C$11="7 Tage",MAX(0,(MIN(DATE(2030,11,0),IF(Mitarbeiter!$D143="",DATE(2030,11,0),Mitarbeiter!$D143),TODAY()))-(MAX(DATE(2030,10,1),Mitarbeiter!$C143))+1),MAX(0,NETWORKDAYS(MAX(DATE(2030,10,1),Mitarbeiter!$C143),MIN(DATE(2030,11,0),IF(Mitarbeiter!$D143="",DATE(2030,11,0),Mitarbeiter!$D143),TODAY()),Einstellungen!$F$13:$F$67)))*N(Mitarbeiter!$E143)/IF(Einstellungen!$C$11="7 Tage",7,5),N('Ist-Stunden'!BK143)),MAX(IF(Einstellungen!$C$11="7 Tage",MAX(0,(MIN(DATE(2030,11,0),IF(Mitarbeiter!$D143="",DATE(2030,11,0),Mitarbeiter!$D143),TODAY()))-(MAX(DATE(2030,10,1),Mitarbeiter!$C143))+1),MAX(0,NETWORKDAYS(MAX(DATE(2030,10,1),Mitarbeiter!$C143),MIN(DATE(2030,11,0),IF(Mitarbeiter!$D143="",DATE(2030,11,0),Mitarbeiter!$D143),TODAY()),Einstellungen!$F$13:$F$67)))*N(Mitarbeiter!$E143)/IF(Einstellungen!$C$11="7 Tage",7,5),N('Ist-Stunden'!BK143)+(N(Krankheitstage!DH143)+N(Krankheitstage!DT143))*N($C143))))</f>
        <v/>
      </c>
      <c r="CP143" s="76">
        <f>IF($B143="",0,IF(Einstellungen!$C$10="Ja",MAX(IF(Einstellungen!$C$11="7 Tage",MAX(0,(MIN(DATE(2030,12,0),IF(Mitarbeiter!$D143="",DATE(2030,12,0),Mitarbeiter!$D143),TODAY()))-(MAX(DATE(2030,11,1),Mitarbeiter!$C143))+1),MAX(0,NETWORKDAYS(MAX(DATE(2030,11,1),Mitarbeiter!$C143),MIN(DATE(2030,12,0),IF(Mitarbeiter!$D143="",DATE(2030,12,0),Mitarbeiter!$D143),TODAY()),Einstellungen!$F$13:$F$67)))*N(Mitarbeiter!$E143)/IF(Einstellungen!$C$11="7 Tage",7,5),N('Ist-Stunden'!BL143)),MAX(IF(Einstellungen!$C$11="7 Tage",MAX(0,(MIN(DATE(2030,12,0),IF(Mitarbeiter!$D143="",DATE(2030,12,0),Mitarbeiter!$D143),TODAY()))-(MAX(DATE(2030,11,1),Mitarbeiter!$C143))+1),MAX(0,NETWORKDAYS(MAX(DATE(2030,11,1),Mitarbeiter!$C143),MIN(DATE(2030,12,0),IF(Mitarbeiter!$D143="",DATE(2030,12,0),Mitarbeiter!$D143),TODAY()),Einstellungen!$F$13:$F$67)))*N(Mitarbeiter!$E143)/IF(Einstellungen!$C$11="7 Tage",7,5),N('Ist-Stunden'!BL143)+(N(Krankheitstage!DI143)+N(Krankheitstage!DU143))*N($C143))))</f>
        <v/>
      </c>
      <c r="CQ143" s="76">
        <f>IF($B143="",0,IF(Einstellungen!$C$10="Ja",MAX(IF(Einstellungen!$C$11="7 Tage",MAX(0,(MIN(DATE(2030,13,0),IF(Mitarbeiter!$D143="",DATE(2030,13,0),Mitarbeiter!$D143),TODAY()))-(MAX(DATE(2030,12,1),Mitarbeiter!$C143))+1),MAX(0,NETWORKDAYS(MAX(DATE(2030,12,1),Mitarbeiter!$C143),MIN(DATE(2030,13,0),IF(Mitarbeiter!$D143="",DATE(2030,13,0),Mitarbeiter!$D143),TODAY()),Einstellungen!$F$13:$F$67)))*N(Mitarbeiter!$E143)/IF(Einstellungen!$C$11="7 Tage",7,5),N('Ist-Stunden'!BM143)),MAX(IF(Einstellungen!$C$11="7 Tage",MAX(0,(MIN(DATE(2030,13,0),IF(Mitarbeiter!$D143="",DATE(2030,13,0),Mitarbeiter!$D143),TODAY()))-(MAX(DATE(2030,12,1),Mitarbeiter!$C143))+1),MAX(0,NETWORKDAYS(MAX(DATE(2030,12,1),Mitarbeiter!$C143),MIN(DATE(2030,13,0),IF(Mitarbeiter!$D143="",DATE(2030,13,0),Mitarbeiter!$D143),TODAY()),Einstellungen!$F$13:$F$67)))*N(Mitarbeiter!$E143)/IF(Einstellungen!$C$11="7 Tage",7,5),N('Ist-Stunden'!BM143)+(N(Krankheitstage!DJ143)+N(Krankheitstage!DV143))*N($C143))))</f>
        <v/>
      </c>
    </row>
    <row r="144">
      <c r="A144" s="73">
        <f>IF(Mitarbeiter!B144="","",Mitarbeiter!A144)</f>
        <v/>
      </c>
      <c r="B144" s="6">
        <f>IF(Mitarbeiter!B144="","",Mitarbeiter!B144)</f>
        <v/>
      </c>
      <c r="C144" s="74">
        <f>IF(Mitarbeiter!B144="","",Mitarbeiter!F144)</f>
        <v/>
      </c>
      <c r="D144" s="75">
        <f>N(INDEX(Krankheitstage!$G144:$DV144,1,(Einstellungen!$C$3-2026)*24+1))</f>
        <v/>
      </c>
      <c r="E144" s="75">
        <f>N(INDEX(Krankheitstage!$G144:$DV144,1,(Einstellungen!$C$3-2026)*24+2))</f>
        <v/>
      </c>
      <c r="F144" s="75">
        <f>N(INDEX(Krankheitstage!$G144:$DV144,1,(Einstellungen!$C$3-2026)*24+3))</f>
        <v/>
      </c>
      <c r="G144" s="75">
        <f>N(INDEX(Krankheitstage!$G144:$DV144,1,(Einstellungen!$C$3-2026)*24+4))</f>
        <v/>
      </c>
      <c r="H144" s="75">
        <f>N(INDEX(Krankheitstage!$G144:$DV144,1,(Einstellungen!$C$3-2026)*24+5))</f>
        <v/>
      </c>
      <c r="I144" s="75">
        <f>N(INDEX(Krankheitstage!$G144:$DV144,1,(Einstellungen!$C$3-2026)*24+6))</f>
        <v/>
      </c>
      <c r="J144" s="75">
        <f>N(INDEX(Krankheitstage!$G144:$DV144,1,(Einstellungen!$C$3-2026)*24+7))</f>
        <v/>
      </c>
      <c r="K144" s="75">
        <f>N(INDEX(Krankheitstage!$G144:$DV144,1,(Einstellungen!$C$3-2026)*24+8))</f>
        <v/>
      </c>
      <c r="L144" s="75">
        <f>N(INDEX(Krankheitstage!$G144:$DV144,1,(Einstellungen!$C$3-2026)*24+9))</f>
        <v/>
      </c>
      <c r="M144" s="75">
        <f>N(INDEX(Krankheitstage!$G144:$DV144,1,(Einstellungen!$C$3-2026)*24+10))</f>
        <v/>
      </c>
      <c r="N144" s="75">
        <f>N(INDEX(Krankheitstage!$G144:$DV144,1,(Einstellungen!$C$3-2026)*24+11))</f>
        <v/>
      </c>
      <c r="O144" s="75">
        <f>N(INDEX(Krankheitstage!$G144:$DV144,1,(Einstellungen!$C$3-2026)*24+12))</f>
        <v/>
      </c>
      <c r="P144" s="75">
        <f>IF($B144="","",SUM(D144:O144))</f>
        <v/>
      </c>
      <c r="Q144" s="75">
        <f>N(INDEX(Krankheitstage!$G144:$DV144,1,(Einstellungen!$C$3-2026)*24+13))</f>
        <v/>
      </c>
      <c r="R144" s="75">
        <f>N(INDEX(Krankheitstage!$G144:$DV144,1,(Einstellungen!$C$3-2026)*24+14))</f>
        <v/>
      </c>
      <c r="S144" s="75">
        <f>N(INDEX(Krankheitstage!$G144:$DV144,1,(Einstellungen!$C$3-2026)*24+15))</f>
        <v/>
      </c>
      <c r="T144" s="75">
        <f>N(INDEX(Krankheitstage!$G144:$DV144,1,(Einstellungen!$C$3-2026)*24+16))</f>
        <v/>
      </c>
      <c r="U144" s="75">
        <f>N(INDEX(Krankheitstage!$G144:$DV144,1,(Einstellungen!$C$3-2026)*24+17))</f>
        <v/>
      </c>
      <c r="V144" s="75">
        <f>N(INDEX(Krankheitstage!$G144:$DV144,1,(Einstellungen!$C$3-2026)*24+18))</f>
        <v/>
      </c>
      <c r="W144" s="75">
        <f>N(INDEX(Krankheitstage!$G144:$DV144,1,(Einstellungen!$C$3-2026)*24+19))</f>
        <v/>
      </c>
      <c r="X144" s="75">
        <f>N(INDEX(Krankheitstage!$G144:$DV144,1,(Einstellungen!$C$3-2026)*24+20))</f>
        <v/>
      </c>
      <c r="Y144" s="75">
        <f>N(INDEX(Krankheitstage!$G144:$DV144,1,(Einstellungen!$C$3-2026)*24+21))</f>
        <v/>
      </c>
      <c r="Z144" s="75">
        <f>N(INDEX(Krankheitstage!$G144:$DV144,1,(Einstellungen!$C$3-2026)*24+22))</f>
        <v/>
      </c>
      <c r="AA144" s="75">
        <f>N(INDEX(Krankheitstage!$G144:$DV144,1,(Einstellungen!$C$3-2026)*24+23))</f>
        <v/>
      </c>
      <c r="AB144" s="75">
        <f>N(INDEX(Krankheitstage!$G144:$DV144,1,(Einstellungen!$C$3-2026)*24+24))</f>
        <v/>
      </c>
      <c r="AC144" s="75">
        <f>IF($B144="","",SUM(Q144:AB144))</f>
        <v/>
      </c>
      <c r="AD144" s="75">
        <f>IF($B144="","",SUM(P144,AC144))</f>
        <v/>
      </c>
      <c r="AE144" s="76">
        <f>IF($B144="","",AD144*N(C144))</f>
        <v/>
      </c>
      <c r="AF144" s="75">
        <f>IF($B144="","",Krankheitstage!E144)</f>
        <v/>
      </c>
      <c r="AG144" s="76">
        <f>IF($B144="","",AF144*N(C144))</f>
        <v/>
      </c>
      <c r="AH144" s="76">
        <f>IF($B144="","",INDEX($AJ144:$CQ144,1,(Einstellungen!$C$3-2026)*12+1)+INDEX($AJ144:$CQ144,1,(Einstellungen!$C$3-2026)*12+2)+INDEX($AJ144:$CQ144,1,(Einstellungen!$C$3-2026)*12+3)+INDEX($AJ144:$CQ144,1,(Einstellungen!$C$3-2026)*12+4)+INDEX($AJ144:$CQ144,1,(Einstellungen!$C$3-2026)*12+5)+INDEX($AJ144:$CQ144,1,(Einstellungen!$C$3-2026)*12+6)+INDEX($AJ144:$CQ144,1,(Einstellungen!$C$3-2026)*12+7)+INDEX($AJ144:$CQ144,1,(Einstellungen!$C$3-2026)*12+8)+INDEX($AJ144:$CQ144,1,(Einstellungen!$C$3-2026)*12+9)+INDEX($AJ144:$CQ144,1,(Einstellungen!$C$3-2026)*12+10)+INDEX($AJ144:$CQ144,1,(Einstellungen!$C$3-2026)*12+11)+INDEX($AJ144:$CQ144,1,(Einstellungen!$C$3-2026)*12+12))</f>
        <v/>
      </c>
      <c r="AI144" s="76">
        <f>IF($B144="","",SUM($AJ144:$CQ144))</f>
        <v/>
      </c>
      <c r="AJ144" s="76">
        <f>IF($B144="",0,IF(Einstellungen!$C$10="Ja",MAX(IF(Einstellungen!$C$11="7 Tage",MAX(0,(MIN(DATE(2026,2,0),IF(Mitarbeiter!$D144="",DATE(2026,2,0),Mitarbeiter!$D144),TODAY()))-(MAX(DATE(2026,1,1),Mitarbeiter!$C144))+1),MAX(0,NETWORKDAYS(MAX(DATE(2026,1,1),Mitarbeiter!$C144),MIN(DATE(2026,2,0),IF(Mitarbeiter!$D144="",DATE(2026,2,0),Mitarbeiter!$D144),TODAY()),Einstellungen!$F$13:$F$67)))*N(Mitarbeiter!$E144)/IF(Einstellungen!$C$11="7 Tage",7,5),N('Ist-Stunden'!F144)),MAX(IF(Einstellungen!$C$11="7 Tage",MAX(0,(MIN(DATE(2026,2,0),IF(Mitarbeiter!$D144="",DATE(2026,2,0),Mitarbeiter!$D144),TODAY()))-(MAX(DATE(2026,1,1),Mitarbeiter!$C144))+1),MAX(0,NETWORKDAYS(MAX(DATE(2026,1,1),Mitarbeiter!$C144),MIN(DATE(2026,2,0),IF(Mitarbeiter!$D144="",DATE(2026,2,0),Mitarbeiter!$D144),TODAY()),Einstellungen!$F$13:$F$67)))*N(Mitarbeiter!$E144)/IF(Einstellungen!$C$11="7 Tage",7,5),N('Ist-Stunden'!F144)+(N(Krankheitstage!G144)+N(Krankheitstage!S144))*N($C144))))</f>
        <v/>
      </c>
      <c r="AK144" s="76">
        <f>IF($B144="",0,IF(Einstellungen!$C$10="Ja",MAX(IF(Einstellungen!$C$11="7 Tage",MAX(0,(MIN(DATE(2026,3,0),IF(Mitarbeiter!$D144="",DATE(2026,3,0),Mitarbeiter!$D144),TODAY()))-(MAX(DATE(2026,2,1),Mitarbeiter!$C144))+1),MAX(0,NETWORKDAYS(MAX(DATE(2026,2,1),Mitarbeiter!$C144),MIN(DATE(2026,3,0),IF(Mitarbeiter!$D144="",DATE(2026,3,0),Mitarbeiter!$D144),TODAY()),Einstellungen!$F$13:$F$67)))*N(Mitarbeiter!$E144)/IF(Einstellungen!$C$11="7 Tage",7,5),N('Ist-Stunden'!G144)),MAX(IF(Einstellungen!$C$11="7 Tage",MAX(0,(MIN(DATE(2026,3,0),IF(Mitarbeiter!$D144="",DATE(2026,3,0),Mitarbeiter!$D144),TODAY()))-(MAX(DATE(2026,2,1),Mitarbeiter!$C144))+1),MAX(0,NETWORKDAYS(MAX(DATE(2026,2,1),Mitarbeiter!$C144),MIN(DATE(2026,3,0),IF(Mitarbeiter!$D144="",DATE(2026,3,0),Mitarbeiter!$D144),TODAY()),Einstellungen!$F$13:$F$67)))*N(Mitarbeiter!$E144)/IF(Einstellungen!$C$11="7 Tage",7,5),N('Ist-Stunden'!G144)+(N(Krankheitstage!H144)+N(Krankheitstage!T144))*N($C144))))</f>
        <v/>
      </c>
      <c r="AL144" s="76">
        <f>IF($B144="",0,IF(Einstellungen!$C$10="Ja",MAX(IF(Einstellungen!$C$11="7 Tage",MAX(0,(MIN(DATE(2026,4,0),IF(Mitarbeiter!$D144="",DATE(2026,4,0),Mitarbeiter!$D144),TODAY()))-(MAX(DATE(2026,3,1),Mitarbeiter!$C144))+1),MAX(0,NETWORKDAYS(MAX(DATE(2026,3,1),Mitarbeiter!$C144),MIN(DATE(2026,4,0),IF(Mitarbeiter!$D144="",DATE(2026,4,0),Mitarbeiter!$D144),TODAY()),Einstellungen!$F$13:$F$67)))*N(Mitarbeiter!$E144)/IF(Einstellungen!$C$11="7 Tage",7,5),N('Ist-Stunden'!H144)),MAX(IF(Einstellungen!$C$11="7 Tage",MAX(0,(MIN(DATE(2026,4,0),IF(Mitarbeiter!$D144="",DATE(2026,4,0),Mitarbeiter!$D144),TODAY()))-(MAX(DATE(2026,3,1),Mitarbeiter!$C144))+1),MAX(0,NETWORKDAYS(MAX(DATE(2026,3,1),Mitarbeiter!$C144),MIN(DATE(2026,4,0),IF(Mitarbeiter!$D144="",DATE(2026,4,0),Mitarbeiter!$D144),TODAY()),Einstellungen!$F$13:$F$67)))*N(Mitarbeiter!$E144)/IF(Einstellungen!$C$11="7 Tage",7,5),N('Ist-Stunden'!H144)+(N(Krankheitstage!I144)+N(Krankheitstage!U144))*N($C144))))</f>
        <v/>
      </c>
      <c r="AM144" s="76">
        <f>IF($B144="",0,IF(Einstellungen!$C$10="Ja",MAX(IF(Einstellungen!$C$11="7 Tage",MAX(0,(MIN(DATE(2026,5,0),IF(Mitarbeiter!$D144="",DATE(2026,5,0),Mitarbeiter!$D144),TODAY()))-(MAX(DATE(2026,4,1),Mitarbeiter!$C144))+1),MAX(0,NETWORKDAYS(MAX(DATE(2026,4,1),Mitarbeiter!$C144),MIN(DATE(2026,5,0),IF(Mitarbeiter!$D144="",DATE(2026,5,0),Mitarbeiter!$D144),TODAY()),Einstellungen!$F$13:$F$67)))*N(Mitarbeiter!$E144)/IF(Einstellungen!$C$11="7 Tage",7,5),N('Ist-Stunden'!I144)),MAX(IF(Einstellungen!$C$11="7 Tage",MAX(0,(MIN(DATE(2026,5,0),IF(Mitarbeiter!$D144="",DATE(2026,5,0),Mitarbeiter!$D144),TODAY()))-(MAX(DATE(2026,4,1),Mitarbeiter!$C144))+1),MAX(0,NETWORKDAYS(MAX(DATE(2026,4,1),Mitarbeiter!$C144),MIN(DATE(2026,5,0),IF(Mitarbeiter!$D144="",DATE(2026,5,0),Mitarbeiter!$D144),TODAY()),Einstellungen!$F$13:$F$67)))*N(Mitarbeiter!$E144)/IF(Einstellungen!$C$11="7 Tage",7,5),N('Ist-Stunden'!I144)+(N(Krankheitstage!J144)+N(Krankheitstage!V144))*N($C144))))</f>
        <v/>
      </c>
      <c r="AN144" s="76">
        <f>IF($B144="",0,IF(Einstellungen!$C$10="Ja",MAX(IF(Einstellungen!$C$11="7 Tage",MAX(0,(MIN(DATE(2026,6,0),IF(Mitarbeiter!$D144="",DATE(2026,6,0),Mitarbeiter!$D144),TODAY()))-(MAX(DATE(2026,5,1),Mitarbeiter!$C144))+1),MAX(0,NETWORKDAYS(MAX(DATE(2026,5,1),Mitarbeiter!$C144),MIN(DATE(2026,6,0),IF(Mitarbeiter!$D144="",DATE(2026,6,0),Mitarbeiter!$D144),TODAY()),Einstellungen!$F$13:$F$67)))*N(Mitarbeiter!$E144)/IF(Einstellungen!$C$11="7 Tage",7,5),N('Ist-Stunden'!J144)),MAX(IF(Einstellungen!$C$11="7 Tage",MAX(0,(MIN(DATE(2026,6,0),IF(Mitarbeiter!$D144="",DATE(2026,6,0),Mitarbeiter!$D144),TODAY()))-(MAX(DATE(2026,5,1),Mitarbeiter!$C144))+1),MAX(0,NETWORKDAYS(MAX(DATE(2026,5,1),Mitarbeiter!$C144),MIN(DATE(2026,6,0),IF(Mitarbeiter!$D144="",DATE(2026,6,0),Mitarbeiter!$D144),TODAY()),Einstellungen!$F$13:$F$67)))*N(Mitarbeiter!$E144)/IF(Einstellungen!$C$11="7 Tage",7,5),N('Ist-Stunden'!J144)+(N(Krankheitstage!K144)+N(Krankheitstage!W144))*N($C144))))</f>
        <v/>
      </c>
      <c r="AO144" s="76">
        <f>IF($B144="",0,IF(Einstellungen!$C$10="Ja",MAX(IF(Einstellungen!$C$11="7 Tage",MAX(0,(MIN(DATE(2026,7,0),IF(Mitarbeiter!$D144="",DATE(2026,7,0),Mitarbeiter!$D144),TODAY()))-(MAX(DATE(2026,6,1),Mitarbeiter!$C144))+1),MAX(0,NETWORKDAYS(MAX(DATE(2026,6,1),Mitarbeiter!$C144),MIN(DATE(2026,7,0),IF(Mitarbeiter!$D144="",DATE(2026,7,0),Mitarbeiter!$D144),TODAY()),Einstellungen!$F$13:$F$67)))*N(Mitarbeiter!$E144)/IF(Einstellungen!$C$11="7 Tage",7,5),N('Ist-Stunden'!K144)),MAX(IF(Einstellungen!$C$11="7 Tage",MAX(0,(MIN(DATE(2026,7,0),IF(Mitarbeiter!$D144="",DATE(2026,7,0),Mitarbeiter!$D144),TODAY()))-(MAX(DATE(2026,6,1),Mitarbeiter!$C144))+1),MAX(0,NETWORKDAYS(MAX(DATE(2026,6,1),Mitarbeiter!$C144),MIN(DATE(2026,7,0),IF(Mitarbeiter!$D144="",DATE(2026,7,0),Mitarbeiter!$D144),TODAY()),Einstellungen!$F$13:$F$67)))*N(Mitarbeiter!$E144)/IF(Einstellungen!$C$11="7 Tage",7,5),N('Ist-Stunden'!K144)+(N(Krankheitstage!L144)+N(Krankheitstage!X144))*N($C144))))</f>
        <v/>
      </c>
      <c r="AP144" s="76">
        <f>IF($B144="",0,IF(Einstellungen!$C$10="Ja",MAX(IF(Einstellungen!$C$11="7 Tage",MAX(0,(MIN(DATE(2026,8,0),IF(Mitarbeiter!$D144="",DATE(2026,8,0),Mitarbeiter!$D144),TODAY()))-(MAX(DATE(2026,7,1),Mitarbeiter!$C144))+1),MAX(0,NETWORKDAYS(MAX(DATE(2026,7,1),Mitarbeiter!$C144),MIN(DATE(2026,8,0),IF(Mitarbeiter!$D144="",DATE(2026,8,0),Mitarbeiter!$D144),TODAY()),Einstellungen!$F$13:$F$67)))*N(Mitarbeiter!$E144)/IF(Einstellungen!$C$11="7 Tage",7,5),N('Ist-Stunden'!L144)),MAX(IF(Einstellungen!$C$11="7 Tage",MAX(0,(MIN(DATE(2026,8,0),IF(Mitarbeiter!$D144="",DATE(2026,8,0),Mitarbeiter!$D144),TODAY()))-(MAX(DATE(2026,7,1),Mitarbeiter!$C144))+1),MAX(0,NETWORKDAYS(MAX(DATE(2026,7,1),Mitarbeiter!$C144),MIN(DATE(2026,8,0),IF(Mitarbeiter!$D144="",DATE(2026,8,0),Mitarbeiter!$D144),TODAY()),Einstellungen!$F$13:$F$67)))*N(Mitarbeiter!$E144)/IF(Einstellungen!$C$11="7 Tage",7,5),N('Ist-Stunden'!L144)+(N(Krankheitstage!M144)+N(Krankheitstage!Y144))*N($C144))))</f>
        <v/>
      </c>
      <c r="AQ144" s="76">
        <f>IF($B144="",0,IF(Einstellungen!$C$10="Ja",MAX(IF(Einstellungen!$C$11="7 Tage",MAX(0,(MIN(DATE(2026,9,0),IF(Mitarbeiter!$D144="",DATE(2026,9,0),Mitarbeiter!$D144),TODAY()))-(MAX(DATE(2026,8,1),Mitarbeiter!$C144))+1),MAX(0,NETWORKDAYS(MAX(DATE(2026,8,1),Mitarbeiter!$C144),MIN(DATE(2026,9,0),IF(Mitarbeiter!$D144="",DATE(2026,9,0),Mitarbeiter!$D144),TODAY()),Einstellungen!$F$13:$F$67)))*N(Mitarbeiter!$E144)/IF(Einstellungen!$C$11="7 Tage",7,5),N('Ist-Stunden'!M144)),MAX(IF(Einstellungen!$C$11="7 Tage",MAX(0,(MIN(DATE(2026,9,0),IF(Mitarbeiter!$D144="",DATE(2026,9,0),Mitarbeiter!$D144),TODAY()))-(MAX(DATE(2026,8,1),Mitarbeiter!$C144))+1),MAX(0,NETWORKDAYS(MAX(DATE(2026,8,1),Mitarbeiter!$C144),MIN(DATE(2026,9,0),IF(Mitarbeiter!$D144="",DATE(2026,9,0),Mitarbeiter!$D144),TODAY()),Einstellungen!$F$13:$F$67)))*N(Mitarbeiter!$E144)/IF(Einstellungen!$C$11="7 Tage",7,5),N('Ist-Stunden'!M144)+(N(Krankheitstage!N144)+N(Krankheitstage!Z144))*N($C144))))</f>
        <v/>
      </c>
      <c r="AR144" s="76">
        <f>IF($B144="",0,IF(Einstellungen!$C$10="Ja",MAX(IF(Einstellungen!$C$11="7 Tage",MAX(0,(MIN(DATE(2026,10,0),IF(Mitarbeiter!$D144="",DATE(2026,10,0),Mitarbeiter!$D144),TODAY()))-(MAX(DATE(2026,9,1),Mitarbeiter!$C144))+1),MAX(0,NETWORKDAYS(MAX(DATE(2026,9,1),Mitarbeiter!$C144),MIN(DATE(2026,10,0),IF(Mitarbeiter!$D144="",DATE(2026,10,0),Mitarbeiter!$D144),TODAY()),Einstellungen!$F$13:$F$67)))*N(Mitarbeiter!$E144)/IF(Einstellungen!$C$11="7 Tage",7,5),N('Ist-Stunden'!N144)),MAX(IF(Einstellungen!$C$11="7 Tage",MAX(0,(MIN(DATE(2026,10,0),IF(Mitarbeiter!$D144="",DATE(2026,10,0),Mitarbeiter!$D144),TODAY()))-(MAX(DATE(2026,9,1),Mitarbeiter!$C144))+1),MAX(0,NETWORKDAYS(MAX(DATE(2026,9,1),Mitarbeiter!$C144),MIN(DATE(2026,10,0),IF(Mitarbeiter!$D144="",DATE(2026,10,0),Mitarbeiter!$D144),TODAY()),Einstellungen!$F$13:$F$67)))*N(Mitarbeiter!$E144)/IF(Einstellungen!$C$11="7 Tage",7,5),N('Ist-Stunden'!N144)+(N(Krankheitstage!O144)+N(Krankheitstage!AA144))*N($C144))))</f>
        <v/>
      </c>
      <c r="AS144" s="76">
        <f>IF($B144="",0,IF(Einstellungen!$C$10="Ja",MAX(IF(Einstellungen!$C$11="7 Tage",MAX(0,(MIN(DATE(2026,11,0),IF(Mitarbeiter!$D144="",DATE(2026,11,0),Mitarbeiter!$D144),TODAY()))-(MAX(DATE(2026,10,1),Mitarbeiter!$C144))+1),MAX(0,NETWORKDAYS(MAX(DATE(2026,10,1),Mitarbeiter!$C144),MIN(DATE(2026,11,0),IF(Mitarbeiter!$D144="",DATE(2026,11,0),Mitarbeiter!$D144),TODAY()),Einstellungen!$F$13:$F$67)))*N(Mitarbeiter!$E144)/IF(Einstellungen!$C$11="7 Tage",7,5),N('Ist-Stunden'!O144)),MAX(IF(Einstellungen!$C$11="7 Tage",MAX(0,(MIN(DATE(2026,11,0),IF(Mitarbeiter!$D144="",DATE(2026,11,0),Mitarbeiter!$D144),TODAY()))-(MAX(DATE(2026,10,1),Mitarbeiter!$C144))+1),MAX(0,NETWORKDAYS(MAX(DATE(2026,10,1),Mitarbeiter!$C144),MIN(DATE(2026,11,0),IF(Mitarbeiter!$D144="",DATE(2026,11,0),Mitarbeiter!$D144),TODAY()),Einstellungen!$F$13:$F$67)))*N(Mitarbeiter!$E144)/IF(Einstellungen!$C$11="7 Tage",7,5),N('Ist-Stunden'!O144)+(N(Krankheitstage!P144)+N(Krankheitstage!AB144))*N($C144))))</f>
        <v/>
      </c>
      <c r="AT144" s="76">
        <f>IF($B144="",0,IF(Einstellungen!$C$10="Ja",MAX(IF(Einstellungen!$C$11="7 Tage",MAX(0,(MIN(DATE(2026,12,0),IF(Mitarbeiter!$D144="",DATE(2026,12,0),Mitarbeiter!$D144),TODAY()))-(MAX(DATE(2026,11,1),Mitarbeiter!$C144))+1),MAX(0,NETWORKDAYS(MAX(DATE(2026,11,1),Mitarbeiter!$C144),MIN(DATE(2026,12,0),IF(Mitarbeiter!$D144="",DATE(2026,12,0),Mitarbeiter!$D144),TODAY()),Einstellungen!$F$13:$F$67)))*N(Mitarbeiter!$E144)/IF(Einstellungen!$C$11="7 Tage",7,5),N('Ist-Stunden'!P144)),MAX(IF(Einstellungen!$C$11="7 Tage",MAX(0,(MIN(DATE(2026,12,0),IF(Mitarbeiter!$D144="",DATE(2026,12,0),Mitarbeiter!$D144),TODAY()))-(MAX(DATE(2026,11,1),Mitarbeiter!$C144))+1),MAX(0,NETWORKDAYS(MAX(DATE(2026,11,1),Mitarbeiter!$C144),MIN(DATE(2026,12,0),IF(Mitarbeiter!$D144="",DATE(2026,12,0),Mitarbeiter!$D144),TODAY()),Einstellungen!$F$13:$F$67)))*N(Mitarbeiter!$E144)/IF(Einstellungen!$C$11="7 Tage",7,5),N('Ist-Stunden'!P144)+(N(Krankheitstage!Q144)+N(Krankheitstage!AC144))*N($C144))))</f>
        <v/>
      </c>
      <c r="AU144" s="76">
        <f>IF($B144="",0,IF(Einstellungen!$C$10="Ja",MAX(IF(Einstellungen!$C$11="7 Tage",MAX(0,(MIN(DATE(2026,13,0),IF(Mitarbeiter!$D144="",DATE(2026,13,0),Mitarbeiter!$D144),TODAY()))-(MAX(DATE(2026,12,1),Mitarbeiter!$C144))+1),MAX(0,NETWORKDAYS(MAX(DATE(2026,12,1),Mitarbeiter!$C144),MIN(DATE(2026,13,0),IF(Mitarbeiter!$D144="",DATE(2026,13,0),Mitarbeiter!$D144),TODAY()),Einstellungen!$F$13:$F$67)))*N(Mitarbeiter!$E144)/IF(Einstellungen!$C$11="7 Tage",7,5),N('Ist-Stunden'!Q144)),MAX(IF(Einstellungen!$C$11="7 Tage",MAX(0,(MIN(DATE(2026,13,0),IF(Mitarbeiter!$D144="",DATE(2026,13,0),Mitarbeiter!$D144),TODAY()))-(MAX(DATE(2026,12,1),Mitarbeiter!$C144))+1),MAX(0,NETWORKDAYS(MAX(DATE(2026,12,1),Mitarbeiter!$C144),MIN(DATE(2026,13,0),IF(Mitarbeiter!$D144="",DATE(2026,13,0),Mitarbeiter!$D144),TODAY()),Einstellungen!$F$13:$F$67)))*N(Mitarbeiter!$E144)/IF(Einstellungen!$C$11="7 Tage",7,5),N('Ist-Stunden'!Q144)+(N(Krankheitstage!R144)+N(Krankheitstage!AD144))*N($C144))))</f>
        <v/>
      </c>
      <c r="AV144" s="76">
        <f>IF($B144="",0,IF(Einstellungen!$C$10="Ja",MAX(IF(Einstellungen!$C$11="7 Tage",MAX(0,(MIN(DATE(2027,2,0),IF(Mitarbeiter!$D144="",DATE(2027,2,0),Mitarbeiter!$D144),TODAY()))-(MAX(DATE(2027,1,1),Mitarbeiter!$C144))+1),MAX(0,NETWORKDAYS(MAX(DATE(2027,1,1),Mitarbeiter!$C144),MIN(DATE(2027,2,0),IF(Mitarbeiter!$D144="",DATE(2027,2,0),Mitarbeiter!$D144),TODAY()),Einstellungen!$F$13:$F$67)))*N(Mitarbeiter!$E144)/IF(Einstellungen!$C$11="7 Tage",7,5),N('Ist-Stunden'!R144)),MAX(IF(Einstellungen!$C$11="7 Tage",MAX(0,(MIN(DATE(2027,2,0),IF(Mitarbeiter!$D144="",DATE(2027,2,0),Mitarbeiter!$D144),TODAY()))-(MAX(DATE(2027,1,1),Mitarbeiter!$C144))+1),MAX(0,NETWORKDAYS(MAX(DATE(2027,1,1),Mitarbeiter!$C144),MIN(DATE(2027,2,0),IF(Mitarbeiter!$D144="",DATE(2027,2,0),Mitarbeiter!$D144),TODAY()),Einstellungen!$F$13:$F$67)))*N(Mitarbeiter!$E144)/IF(Einstellungen!$C$11="7 Tage",7,5),N('Ist-Stunden'!R144)+(N(Krankheitstage!AE144)+N(Krankheitstage!AQ144))*N($C144))))</f>
        <v/>
      </c>
      <c r="AW144" s="76">
        <f>IF($B144="",0,IF(Einstellungen!$C$10="Ja",MAX(IF(Einstellungen!$C$11="7 Tage",MAX(0,(MIN(DATE(2027,3,0),IF(Mitarbeiter!$D144="",DATE(2027,3,0),Mitarbeiter!$D144),TODAY()))-(MAX(DATE(2027,2,1),Mitarbeiter!$C144))+1),MAX(0,NETWORKDAYS(MAX(DATE(2027,2,1),Mitarbeiter!$C144),MIN(DATE(2027,3,0),IF(Mitarbeiter!$D144="",DATE(2027,3,0),Mitarbeiter!$D144),TODAY()),Einstellungen!$F$13:$F$67)))*N(Mitarbeiter!$E144)/IF(Einstellungen!$C$11="7 Tage",7,5),N('Ist-Stunden'!S144)),MAX(IF(Einstellungen!$C$11="7 Tage",MAX(0,(MIN(DATE(2027,3,0),IF(Mitarbeiter!$D144="",DATE(2027,3,0),Mitarbeiter!$D144),TODAY()))-(MAX(DATE(2027,2,1),Mitarbeiter!$C144))+1),MAX(0,NETWORKDAYS(MAX(DATE(2027,2,1),Mitarbeiter!$C144),MIN(DATE(2027,3,0),IF(Mitarbeiter!$D144="",DATE(2027,3,0),Mitarbeiter!$D144),TODAY()),Einstellungen!$F$13:$F$67)))*N(Mitarbeiter!$E144)/IF(Einstellungen!$C$11="7 Tage",7,5),N('Ist-Stunden'!S144)+(N(Krankheitstage!AF144)+N(Krankheitstage!AR144))*N($C144))))</f>
        <v/>
      </c>
      <c r="AX144" s="76">
        <f>IF($B144="",0,IF(Einstellungen!$C$10="Ja",MAX(IF(Einstellungen!$C$11="7 Tage",MAX(0,(MIN(DATE(2027,4,0),IF(Mitarbeiter!$D144="",DATE(2027,4,0),Mitarbeiter!$D144),TODAY()))-(MAX(DATE(2027,3,1),Mitarbeiter!$C144))+1),MAX(0,NETWORKDAYS(MAX(DATE(2027,3,1),Mitarbeiter!$C144),MIN(DATE(2027,4,0),IF(Mitarbeiter!$D144="",DATE(2027,4,0),Mitarbeiter!$D144),TODAY()),Einstellungen!$F$13:$F$67)))*N(Mitarbeiter!$E144)/IF(Einstellungen!$C$11="7 Tage",7,5),N('Ist-Stunden'!T144)),MAX(IF(Einstellungen!$C$11="7 Tage",MAX(0,(MIN(DATE(2027,4,0),IF(Mitarbeiter!$D144="",DATE(2027,4,0),Mitarbeiter!$D144),TODAY()))-(MAX(DATE(2027,3,1),Mitarbeiter!$C144))+1),MAX(0,NETWORKDAYS(MAX(DATE(2027,3,1),Mitarbeiter!$C144),MIN(DATE(2027,4,0),IF(Mitarbeiter!$D144="",DATE(2027,4,0),Mitarbeiter!$D144),TODAY()),Einstellungen!$F$13:$F$67)))*N(Mitarbeiter!$E144)/IF(Einstellungen!$C$11="7 Tage",7,5),N('Ist-Stunden'!T144)+(N(Krankheitstage!AG144)+N(Krankheitstage!AS144))*N($C144))))</f>
        <v/>
      </c>
      <c r="AY144" s="76">
        <f>IF($B144="",0,IF(Einstellungen!$C$10="Ja",MAX(IF(Einstellungen!$C$11="7 Tage",MAX(0,(MIN(DATE(2027,5,0),IF(Mitarbeiter!$D144="",DATE(2027,5,0),Mitarbeiter!$D144),TODAY()))-(MAX(DATE(2027,4,1),Mitarbeiter!$C144))+1),MAX(0,NETWORKDAYS(MAX(DATE(2027,4,1),Mitarbeiter!$C144),MIN(DATE(2027,5,0),IF(Mitarbeiter!$D144="",DATE(2027,5,0),Mitarbeiter!$D144),TODAY()),Einstellungen!$F$13:$F$67)))*N(Mitarbeiter!$E144)/IF(Einstellungen!$C$11="7 Tage",7,5),N('Ist-Stunden'!U144)),MAX(IF(Einstellungen!$C$11="7 Tage",MAX(0,(MIN(DATE(2027,5,0),IF(Mitarbeiter!$D144="",DATE(2027,5,0),Mitarbeiter!$D144),TODAY()))-(MAX(DATE(2027,4,1),Mitarbeiter!$C144))+1),MAX(0,NETWORKDAYS(MAX(DATE(2027,4,1),Mitarbeiter!$C144),MIN(DATE(2027,5,0),IF(Mitarbeiter!$D144="",DATE(2027,5,0),Mitarbeiter!$D144),TODAY()),Einstellungen!$F$13:$F$67)))*N(Mitarbeiter!$E144)/IF(Einstellungen!$C$11="7 Tage",7,5),N('Ist-Stunden'!U144)+(N(Krankheitstage!AH144)+N(Krankheitstage!AT144))*N($C144))))</f>
        <v/>
      </c>
      <c r="AZ144" s="76">
        <f>IF($B144="",0,IF(Einstellungen!$C$10="Ja",MAX(IF(Einstellungen!$C$11="7 Tage",MAX(0,(MIN(DATE(2027,6,0),IF(Mitarbeiter!$D144="",DATE(2027,6,0),Mitarbeiter!$D144),TODAY()))-(MAX(DATE(2027,5,1),Mitarbeiter!$C144))+1),MAX(0,NETWORKDAYS(MAX(DATE(2027,5,1),Mitarbeiter!$C144),MIN(DATE(2027,6,0),IF(Mitarbeiter!$D144="",DATE(2027,6,0),Mitarbeiter!$D144),TODAY()),Einstellungen!$F$13:$F$67)))*N(Mitarbeiter!$E144)/IF(Einstellungen!$C$11="7 Tage",7,5),N('Ist-Stunden'!V144)),MAX(IF(Einstellungen!$C$11="7 Tage",MAX(0,(MIN(DATE(2027,6,0),IF(Mitarbeiter!$D144="",DATE(2027,6,0),Mitarbeiter!$D144),TODAY()))-(MAX(DATE(2027,5,1),Mitarbeiter!$C144))+1),MAX(0,NETWORKDAYS(MAX(DATE(2027,5,1),Mitarbeiter!$C144),MIN(DATE(2027,6,0),IF(Mitarbeiter!$D144="",DATE(2027,6,0),Mitarbeiter!$D144),TODAY()),Einstellungen!$F$13:$F$67)))*N(Mitarbeiter!$E144)/IF(Einstellungen!$C$11="7 Tage",7,5),N('Ist-Stunden'!V144)+(N(Krankheitstage!AI144)+N(Krankheitstage!AU144))*N($C144))))</f>
        <v/>
      </c>
      <c r="BA144" s="76">
        <f>IF($B144="",0,IF(Einstellungen!$C$10="Ja",MAX(IF(Einstellungen!$C$11="7 Tage",MAX(0,(MIN(DATE(2027,7,0),IF(Mitarbeiter!$D144="",DATE(2027,7,0),Mitarbeiter!$D144),TODAY()))-(MAX(DATE(2027,6,1),Mitarbeiter!$C144))+1),MAX(0,NETWORKDAYS(MAX(DATE(2027,6,1),Mitarbeiter!$C144),MIN(DATE(2027,7,0),IF(Mitarbeiter!$D144="",DATE(2027,7,0),Mitarbeiter!$D144),TODAY()),Einstellungen!$F$13:$F$67)))*N(Mitarbeiter!$E144)/IF(Einstellungen!$C$11="7 Tage",7,5),N('Ist-Stunden'!W144)),MAX(IF(Einstellungen!$C$11="7 Tage",MAX(0,(MIN(DATE(2027,7,0),IF(Mitarbeiter!$D144="",DATE(2027,7,0),Mitarbeiter!$D144),TODAY()))-(MAX(DATE(2027,6,1),Mitarbeiter!$C144))+1),MAX(0,NETWORKDAYS(MAX(DATE(2027,6,1),Mitarbeiter!$C144),MIN(DATE(2027,7,0),IF(Mitarbeiter!$D144="",DATE(2027,7,0),Mitarbeiter!$D144),TODAY()),Einstellungen!$F$13:$F$67)))*N(Mitarbeiter!$E144)/IF(Einstellungen!$C$11="7 Tage",7,5),N('Ist-Stunden'!W144)+(N(Krankheitstage!AJ144)+N(Krankheitstage!AV144))*N($C144))))</f>
        <v/>
      </c>
      <c r="BB144" s="76">
        <f>IF($B144="",0,IF(Einstellungen!$C$10="Ja",MAX(IF(Einstellungen!$C$11="7 Tage",MAX(0,(MIN(DATE(2027,8,0),IF(Mitarbeiter!$D144="",DATE(2027,8,0),Mitarbeiter!$D144),TODAY()))-(MAX(DATE(2027,7,1),Mitarbeiter!$C144))+1),MAX(0,NETWORKDAYS(MAX(DATE(2027,7,1),Mitarbeiter!$C144),MIN(DATE(2027,8,0),IF(Mitarbeiter!$D144="",DATE(2027,8,0),Mitarbeiter!$D144),TODAY()),Einstellungen!$F$13:$F$67)))*N(Mitarbeiter!$E144)/IF(Einstellungen!$C$11="7 Tage",7,5),N('Ist-Stunden'!X144)),MAX(IF(Einstellungen!$C$11="7 Tage",MAX(0,(MIN(DATE(2027,8,0),IF(Mitarbeiter!$D144="",DATE(2027,8,0),Mitarbeiter!$D144),TODAY()))-(MAX(DATE(2027,7,1),Mitarbeiter!$C144))+1),MAX(0,NETWORKDAYS(MAX(DATE(2027,7,1),Mitarbeiter!$C144),MIN(DATE(2027,8,0),IF(Mitarbeiter!$D144="",DATE(2027,8,0),Mitarbeiter!$D144),TODAY()),Einstellungen!$F$13:$F$67)))*N(Mitarbeiter!$E144)/IF(Einstellungen!$C$11="7 Tage",7,5),N('Ist-Stunden'!X144)+(N(Krankheitstage!AK144)+N(Krankheitstage!AW144))*N($C144))))</f>
        <v/>
      </c>
      <c r="BC144" s="76">
        <f>IF($B144="",0,IF(Einstellungen!$C$10="Ja",MAX(IF(Einstellungen!$C$11="7 Tage",MAX(0,(MIN(DATE(2027,9,0),IF(Mitarbeiter!$D144="",DATE(2027,9,0),Mitarbeiter!$D144),TODAY()))-(MAX(DATE(2027,8,1),Mitarbeiter!$C144))+1),MAX(0,NETWORKDAYS(MAX(DATE(2027,8,1),Mitarbeiter!$C144),MIN(DATE(2027,9,0),IF(Mitarbeiter!$D144="",DATE(2027,9,0),Mitarbeiter!$D144),TODAY()),Einstellungen!$F$13:$F$67)))*N(Mitarbeiter!$E144)/IF(Einstellungen!$C$11="7 Tage",7,5),N('Ist-Stunden'!Y144)),MAX(IF(Einstellungen!$C$11="7 Tage",MAX(0,(MIN(DATE(2027,9,0),IF(Mitarbeiter!$D144="",DATE(2027,9,0),Mitarbeiter!$D144),TODAY()))-(MAX(DATE(2027,8,1),Mitarbeiter!$C144))+1),MAX(0,NETWORKDAYS(MAX(DATE(2027,8,1),Mitarbeiter!$C144),MIN(DATE(2027,9,0),IF(Mitarbeiter!$D144="",DATE(2027,9,0),Mitarbeiter!$D144),TODAY()),Einstellungen!$F$13:$F$67)))*N(Mitarbeiter!$E144)/IF(Einstellungen!$C$11="7 Tage",7,5),N('Ist-Stunden'!Y144)+(N(Krankheitstage!AL144)+N(Krankheitstage!AX144))*N($C144))))</f>
        <v/>
      </c>
      <c r="BD144" s="76">
        <f>IF($B144="",0,IF(Einstellungen!$C$10="Ja",MAX(IF(Einstellungen!$C$11="7 Tage",MAX(0,(MIN(DATE(2027,10,0),IF(Mitarbeiter!$D144="",DATE(2027,10,0),Mitarbeiter!$D144),TODAY()))-(MAX(DATE(2027,9,1),Mitarbeiter!$C144))+1),MAX(0,NETWORKDAYS(MAX(DATE(2027,9,1),Mitarbeiter!$C144),MIN(DATE(2027,10,0),IF(Mitarbeiter!$D144="",DATE(2027,10,0),Mitarbeiter!$D144),TODAY()),Einstellungen!$F$13:$F$67)))*N(Mitarbeiter!$E144)/IF(Einstellungen!$C$11="7 Tage",7,5),N('Ist-Stunden'!Z144)),MAX(IF(Einstellungen!$C$11="7 Tage",MAX(0,(MIN(DATE(2027,10,0),IF(Mitarbeiter!$D144="",DATE(2027,10,0),Mitarbeiter!$D144),TODAY()))-(MAX(DATE(2027,9,1),Mitarbeiter!$C144))+1),MAX(0,NETWORKDAYS(MAX(DATE(2027,9,1),Mitarbeiter!$C144),MIN(DATE(2027,10,0),IF(Mitarbeiter!$D144="",DATE(2027,10,0),Mitarbeiter!$D144),TODAY()),Einstellungen!$F$13:$F$67)))*N(Mitarbeiter!$E144)/IF(Einstellungen!$C$11="7 Tage",7,5),N('Ist-Stunden'!Z144)+(N(Krankheitstage!AM144)+N(Krankheitstage!AY144))*N($C144))))</f>
        <v/>
      </c>
      <c r="BE144" s="76">
        <f>IF($B144="",0,IF(Einstellungen!$C$10="Ja",MAX(IF(Einstellungen!$C$11="7 Tage",MAX(0,(MIN(DATE(2027,11,0),IF(Mitarbeiter!$D144="",DATE(2027,11,0),Mitarbeiter!$D144),TODAY()))-(MAX(DATE(2027,10,1),Mitarbeiter!$C144))+1),MAX(0,NETWORKDAYS(MAX(DATE(2027,10,1),Mitarbeiter!$C144),MIN(DATE(2027,11,0),IF(Mitarbeiter!$D144="",DATE(2027,11,0),Mitarbeiter!$D144),TODAY()),Einstellungen!$F$13:$F$67)))*N(Mitarbeiter!$E144)/IF(Einstellungen!$C$11="7 Tage",7,5),N('Ist-Stunden'!AA144)),MAX(IF(Einstellungen!$C$11="7 Tage",MAX(0,(MIN(DATE(2027,11,0),IF(Mitarbeiter!$D144="",DATE(2027,11,0),Mitarbeiter!$D144),TODAY()))-(MAX(DATE(2027,10,1),Mitarbeiter!$C144))+1),MAX(0,NETWORKDAYS(MAX(DATE(2027,10,1),Mitarbeiter!$C144),MIN(DATE(2027,11,0),IF(Mitarbeiter!$D144="",DATE(2027,11,0),Mitarbeiter!$D144),TODAY()),Einstellungen!$F$13:$F$67)))*N(Mitarbeiter!$E144)/IF(Einstellungen!$C$11="7 Tage",7,5),N('Ist-Stunden'!AA144)+(N(Krankheitstage!AN144)+N(Krankheitstage!AZ144))*N($C144))))</f>
        <v/>
      </c>
      <c r="BF144" s="76">
        <f>IF($B144="",0,IF(Einstellungen!$C$10="Ja",MAX(IF(Einstellungen!$C$11="7 Tage",MAX(0,(MIN(DATE(2027,12,0),IF(Mitarbeiter!$D144="",DATE(2027,12,0),Mitarbeiter!$D144),TODAY()))-(MAX(DATE(2027,11,1),Mitarbeiter!$C144))+1),MAX(0,NETWORKDAYS(MAX(DATE(2027,11,1),Mitarbeiter!$C144),MIN(DATE(2027,12,0),IF(Mitarbeiter!$D144="",DATE(2027,12,0),Mitarbeiter!$D144),TODAY()),Einstellungen!$F$13:$F$67)))*N(Mitarbeiter!$E144)/IF(Einstellungen!$C$11="7 Tage",7,5),N('Ist-Stunden'!AB144)),MAX(IF(Einstellungen!$C$11="7 Tage",MAX(0,(MIN(DATE(2027,12,0),IF(Mitarbeiter!$D144="",DATE(2027,12,0),Mitarbeiter!$D144),TODAY()))-(MAX(DATE(2027,11,1),Mitarbeiter!$C144))+1),MAX(0,NETWORKDAYS(MAX(DATE(2027,11,1),Mitarbeiter!$C144),MIN(DATE(2027,12,0),IF(Mitarbeiter!$D144="",DATE(2027,12,0),Mitarbeiter!$D144),TODAY()),Einstellungen!$F$13:$F$67)))*N(Mitarbeiter!$E144)/IF(Einstellungen!$C$11="7 Tage",7,5),N('Ist-Stunden'!AB144)+(N(Krankheitstage!AO144)+N(Krankheitstage!BA144))*N($C144))))</f>
        <v/>
      </c>
      <c r="BG144" s="76">
        <f>IF($B144="",0,IF(Einstellungen!$C$10="Ja",MAX(IF(Einstellungen!$C$11="7 Tage",MAX(0,(MIN(DATE(2027,13,0),IF(Mitarbeiter!$D144="",DATE(2027,13,0),Mitarbeiter!$D144),TODAY()))-(MAX(DATE(2027,12,1),Mitarbeiter!$C144))+1),MAX(0,NETWORKDAYS(MAX(DATE(2027,12,1),Mitarbeiter!$C144),MIN(DATE(2027,13,0),IF(Mitarbeiter!$D144="",DATE(2027,13,0),Mitarbeiter!$D144),TODAY()),Einstellungen!$F$13:$F$67)))*N(Mitarbeiter!$E144)/IF(Einstellungen!$C$11="7 Tage",7,5),N('Ist-Stunden'!AC144)),MAX(IF(Einstellungen!$C$11="7 Tage",MAX(0,(MIN(DATE(2027,13,0),IF(Mitarbeiter!$D144="",DATE(2027,13,0),Mitarbeiter!$D144),TODAY()))-(MAX(DATE(2027,12,1),Mitarbeiter!$C144))+1),MAX(0,NETWORKDAYS(MAX(DATE(2027,12,1),Mitarbeiter!$C144),MIN(DATE(2027,13,0),IF(Mitarbeiter!$D144="",DATE(2027,13,0),Mitarbeiter!$D144),TODAY()),Einstellungen!$F$13:$F$67)))*N(Mitarbeiter!$E144)/IF(Einstellungen!$C$11="7 Tage",7,5),N('Ist-Stunden'!AC144)+(N(Krankheitstage!AP144)+N(Krankheitstage!BB144))*N($C144))))</f>
        <v/>
      </c>
      <c r="BH144" s="76">
        <f>IF($B144="",0,IF(Einstellungen!$C$10="Ja",MAX(IF(Einstellungen!$C$11="7 Tage",MAX(0,(MIN(DATE(2028,2,0),IF(Mitarbeiter!$D144="",DATE(2028,2,0),Mitarbeiter!$D144),TODAY()))-(MAX(DATE(2028,1,1),Mitarbeiter!$C144))+1),MAX(0,NETWORKDAYS(MAX(DATE(2028,1,1),Mitarbeiter!$C144),MIN(DATE(2028,2,0),IF(Mitarbeiter!$D144="",DATE(2028,2,0),Mitarbeiter!$D144),TODAY()),Einstellungen!$F$13:$F$67)))*N(Mitarbeiter!$E144)/IF(Einstellungen!$C$11="7 Tage",7,5),N('Ist-Stunden'!AD144)),MAX(IF(Einstellungen!$C$11="7 Tage",MAX(0,(MIN(DATE(2028,2,0),IF(Mitarbeiter!$D144="",DATE(2028,2,0),Mitarbeiter!$D144),TODAY()))-(MAX(DATE(2028,1,1),Mitarbeiter!$C144))+1),MAX(0,NETWORKDAYS(MAX(DATE(2028,1,1),Mitarbeiter!$C144),MIN(DATE(2028,2,0),IF(Mitarbeiter!$D144="",DATE(2028,2,0),Mitarbeiter!$D144),TODAY()),Einstellungen!$F$13:$F$67)))*N(Mitarbeiter!$E144)/IF(Einstellungen!$C$11="7 Tage",7,5),N('Ist-Stunden'!AD144)+(N(Krankheitstage!BC144)+N(Krankheitstage!BO144))*N($C144))))</f>
        <v/>
      </c>
      <c r="BI144" s="76">
        <f>IF($B144="",0,IF(Einstellungen!$C$10="Ja",MAX(IF(Einstellungen!$C$11="7 Tage",MAX(0,(MIN(DATE(2028,3,0),IF(Mitarbeiter!$D144="",DATE(2028,3,0),Mitarbeiter!$D144),TODAY()))-(MAX(DATE(2028,2,1),Mitarbeiter!$C144))+1),MAX(0,NETWORKDAYS(MAX(DATE(2028,2,1),Mitarbeiter!$C144),MIN(DATE(2028,3,0),IF(Mitarbeiter!$D144="",DATE(2028,3,0),Mitarbeiter!$D144),TODAY()),Einstellungen!$F$13:$F$67)))*N(Mitarbeiter!$E144)/IF(Einstellungen!$C$11="7 Tage",7,5),N('Ist-Stunden'!AE144)),MAX(IF(Einstellungen!$C$11="7 Tage",MAX(0,(MIN(DATE(2028,3,0),IF(Mitarbeiter!$D144="",DATE(2028,3,0),Mitarbeiter!$D144),TODAY()))-(MAX(DATE(2028,2,1),Mitarbeiter!$C144))+1),MAX(0,NETWORKDAYS(MAX(DATE(2028,2,1),Mitarbeiter!$C144),MIN(DATE(2028,3,0),IF(Mitarbeiter!$D144="",DATE(2028,3,0),Mitarbeiter!$D144),TODAY()),Einstellungen!$F$13:$F$67)))*N(Mitarbeiter!$E144)/IF(Einstellungen!$C$11="7 Tage",7,5),N('Ist-Stunden'!AE144)+(N(Krankheitstage!BD144)+N(Krankheitstage!BP144))*N($C144))))</f>
        <v/>
      </c>
      <c r="BJ144" s="76">
        <f>IF($B144="",0,IF(Einstellungen!$C$10="Ja",MAX(IF(Einstellungen!$C$11="7 Tage",MAX(0,(MIN(DATE(2028,4,0),IF(Mitarbeiter!$D144="",DATE(2028,4,0),Mitarbeiter!$D144),TODAY()))-(MAX(DATE(2028,3,1),Mitarbeiter!$C144))+1),MAX(0,NETWORKDAYS(MAX(DATE(2028,3,1),Mitarbeiter!$C144),MIN(DATE(2028,4,0),IF(Mitarbeiter!$D144="",DATE(2028,4,0),Mitarbeiter!$D144),TODAY()),Einstellungen!$F$13:$F$67)))*N(Mitarbeiter!$E144)/IF(Einstellungen!$C$11="7 Tage",7,5),N('Ist-Stunden'!AF144)),MAX(IF(Einstellungen!$C$11="7 Tage",MAX(0,(MIN(DATE(2028,4,0),IF(Mitarbeiter!$D144="",DATE(2028,4,0),Mitarbeiter!$D144),TODAY()))-(MAX(DATE(2028,3,1),Mitarbeiter!$C144))+1),MAX(0,NETWORKDAYS(MAX(DATE(2028,3,1),Mitarbeiter!$C144),MIN(DATE(2028,4,0),IF(Mitarbeiter!$D144="",DATE(2028,4,0),Mitarbeiter!$D144),TODAY()),Einstellungen!$F$13:$F$67)))*N(Mitarbeiter!$E144)/IF(Einstellungen!$C$11="7 Tage",7,5),N('Ist-Stunden'!AF144)+(N(Krankheitstage!BE144)+N(Krankheitstage!BQ144))*N($C144))))</f>
        <v/>
      </c>
      <c r="BK144" s="76">
        <f>IF($B144="",0,IF(Einstellungen!$C$10="Ja",MAX(IF(Einstellungen!$C$11="7 Tage",MAX(0,(MIN(DATE(2028,5,0),IF(Mitarbeiter!$D144="",DATE(2028,5,0),Mitarbeiter!$D144),TODAY()))-(MAX(DATE(2028,4,1),Mitarbeiter!$C144))+1),MAX(0,NETWORKDAYS(MAX(DATE(2028,4,1),Mitarbeiter!$C144),MIN(DATE(2028,5,0),IF(Mitarbeiter!$D144="",DATE(2028,5,0),Mitarbeiter!$D144),TODAY()),Einstellungen!$F$13:$F$67)))*N(Mitarbeiter!$E144)/IF(Einstellungen!$C$11="7 Tage",7,5),N('Ist-Stunden'!AG144)),MAX(IF(Einstellungen!$C$11="7 Tage",MAX(0,(MIN(DATE(2028,5,0),IF(Mitarbeiter!$D144="",DATE(2028,5,0),Mitarbeiter!$D144),TODAY()))-(MAX(DATE(2028,4,1),Mitarbeiter!$C144))+1),MAX(0,NETWORKDAYS(MAX(DATE(2028,4,1),Mitarbeiter!$C144),MIN(DATE(2028,5,0),IF(Mitarbeiter!$D144="",DATE(2028,5,0),Mitarbeiter!$D144),TODAY()),Einstellungen!$F$13:$F$67)))*N(Mitarbeiter!$E144)/IF(Einstellungen!$C$11="7 Tage",7,5),N('Ist-Stunden'!AG144)+(N(Krankheitstage!BF144)+N(Krankheitstage!BR144))*N($C144))))</f>
        <v/>
      </c>
      <c r="BL144" s="76">
        <f>IF($B144="",0,IF(Einstellungen!$C$10="Ja",MAX(IF(Einstellungen!$C$11="7 Tage",MAX(0,(MIN(DATE(2028,6,0),IF(Mitarbeiter!$D144="",DATE(2028,6,0),Mitarbeiter!$D144),TODAY()))-(MAX(DATE(2028,5,1),Mitarbeiter!$C144))+1),MAX(0,NETWORKDAYS(MAX(DATE(2028,5,1),Mitarbeiter!$C144),MIN(DATE(2028,6,0),IF(Mitarbeiter!$D144="",DATE(2028,6,0),Mitarbeiter!$D144),TODAY()),Einstellungen!$F$13:$F$67)))*N(Mitarbeiter!$E144)/IF(Einstellungen!$C$11="7 Tage",7,5),N('Ist-Stunden'!AH144)),MAX(IF(Einstellungen!$C$11="7 Tage",MAX(0,(MIN(DATE(2028,6,0),IF(Mitarbeiter!$D144="",DATE(2028,6,0),Mitarbeiter!$D144),TODAY()))-(MAX(DATE(2028,5,1),Mitarbeiter!$C144))+1),MAX(0,NETWORKDAYS(MAX(DATE(2028,5,1),Mitarbeiter!$C144),MIN(DATE(2028,6,0),IF(Mitarbeiter!$D144="",DATE(2028,6,0),Mitarbeiter!$D144),TODAY()),Einstellungen!$F$13:$F$67)))*N(Mitarbeiter!$E144)/IF(Einstellungen!$C$11="7 Tage",7,5),N('Ist-Stunden'!AH144)+(N(Krankheitstage!BG144)+N(Krankheitstage!BS144))*N($C144))))</f>
        <v/>
      </c>
      <c r="BM144" s="76">
        <f>IF($B144="",0,IF(Einstellungen!$C$10="Ja",MAX(IF(Einstellungen!$C$11="7 Tage",MAX(0,(MIN(DATE(2028,7,0),IF(Mitarbeiter!$D144="",DATE(2028,7,0),Mitarbeiter!$D144),TODAY()))-(MAX(DATE(2028,6,1),Mitarbeiter!$C144))+1),MAX(0,NETWORKDAYS(MAX(DATE(2028,6,1),Mitarbeiter!$C144),MIN(DATE(2028,7,0),IF(Mitarbeiter!$D144="",DATE(2028,7,0),Mitarbeiter!$D144),TODAY()),Einstellungen!$F$13:$F$67)))*N(Mitarbeiter!$E144)/IF(Einstellungen!$C$11="7 Tage",7,5),N('Ist-Stunden'!AI144)),MAX(IF(Einstellungen!$C$11="7 Tage",MAX(0,(MIN(DATE(2028,7,0),IF(Mitarbeiter!$D144="",DATE(2028,7,0),Mitarbeiter!$D144),TODAY()))-(MAX(DATE(2028,6,1),Mitarbeiter!$C144))+1),MAX(0,NETWORKDAYS(MAX(DATE(2028,6,1),Mitarbeiter!$C144),MIN(DATE(2028,7,0),IF(Mitarbeiter!$D144="",DATE(2028,7,0),Mitarbeiter!$D144),TODAY()),Einstellungen!$F$13:$F$67)))*N(Mitarbeiter!$E144)/IF(Einstellungen!$C$11="7 Tage",7,5),N('Ist-Stunden'!AI144)+(N(Krankheitstage!BH144)+N(Krankheitstage!BT144))*N($C144))))</f>
        <v/>
      </c>
      <c r="BN144" s="76">
        <f>IF($B144="",0,IF(Einstellungen!$C$10="Ja",MAX(IF(Einstellungen!$C$11="7 Tage",MAX(0,(MIN(DATE(2028,8,0),IF(Mitarbeiter!$D144="",DATE(2028,8,0),Mitarbeiter!$D144),TODAY()))-(MAX(DATE(2028,7,1),Mitarbeiter!$C144))+1),MAX(0,NETWORKDAYS(MAX(DATE(2028,7,1),Mitarbeiter!$C144),MIN(DATE(2028,8,0),IF(Mitarbeiter!$D144="",DATE(2028,8,0),Mitarbeiter!$D144),TODAY()),Einstellungen!$F$13:$F$67)))*N(Mitarbeiter!$E144)/IF(Einstellungen!$C$11="7 Tage",7,5),N('Ist-Stunden'!AJ144)),MAX(IF(Einstellungen!$C$11="7 Tage",MAX(0,(MIN(DATE(2028,8,0),IF(Mitarbeiter!$D144="",DATE(2028,8,0),Mitarbeiter!$D144),TODAY()))-(MAX(DATE(2028,7,1),Mitarbeiter!$C144))+1),MAX(0,NETWORKDAYS(MAX(DATE(2028,7,1),Mitarbeiter!$C144),MIN(DATE(2028,8,0),IF(Mitarbeiter!$D144="",DATE(2028,8,0),Mitarbeiter!$D144),TODAY()),Einstellungen!$F$13:$F$67)))*N(Mitarbeiter!$E144)/IF(Einstellungen!$C$11="7 Tage",7,5),N('Ist-Stunden'!AJ144)+(N(Krankheitstage!BI144)+N(Krankheitstage!BU144))*N($C144))))</f>
        <v/>
      </c>
      <c r="BO144" s="76">
        <f>IF($B144="",0,IF(Einstellungen!$C$10="Ja",MAX(IF(Einstellungen!$C$11="7 Tage",MAX(0,(MIN(DATE(2028,9,0),IF(Mitarbeiter!$D144="",DATE(2028,9,0),Mitarbeiter!$D144),TODAY()))-(MAX(DATE(2028,8,1),Mitarbeiter!$C144))+1),MAX(0,NETWORKDAYS(MAX(DATE(2028,8,1),Mitarbeiter!$C144),MIN(DATE(2028,9,0),IF(Mitarbeiter!$D144="",DATE(2028,9,0),Mitarbeiter!$D144),TODAY()),Einstellungen!$F$13:$F$67)))*N(Mitarbeiter!$E144)/IF(Einstellungen!$C$11="7 Tage",7,5),N('Ist-Stunden'!AK144)),MAX(IF(Einstellungen!$C$11="7 Tage",MAX(0,(MIN(DATE(2028,9,0),IF(Mitarbeiter!$D144="",DATE(2028,9,0),Mitarbeiter!$D144),TODAY()))-(MAX(DATE(2028,8,1),Mitarbeiter!$C144))+1),MAX(0,NETWORKDAYS(MAX(DATE(2028,8,1),Mitarbeiter!$C144),MIN(DATE(2028,9,0),IF(Mitarbeiter!$D144="",DATE(2028,9,0),Mitarbeiter!$D144),TODAY()),Einstellungen!$F$13:$F$67)))*N(Mitarbeiter!$E144)/IF(Einstellungen!$C$11="7 Tage",7,5),N('Ist-Stunden'!AK144)+(N(Krankheitstage!BJ144)+N(Krankheitstage!BV144))*N($C144))))</f>
        <v/>
      </c>
      <c r="BP144" s="76">
        <f>IF($B144="",0,IF(Einstellungen!$C$10="Ja",MAX(IF(Einstellungen!$C$11="7 Tage",MAX(0,(MIN(DATE(2028,10,0),IF(Mitarbeiter!$D144="",DATE(2028,10,0),Mitarbeiter!$D144),TODAY()))-(MAX(DATE(2028,9,1),Mitarbeiter!$C144))+1),MAX(0,NETWORKDAYS(MAX(DATE(2028,9,1),Mitarbeiter!$C144),MIN(DATE(2028,10,0),IF(Mitarbeiter!$D144="",DATE(2028,10,0),Mitarbeiter!$D144),TODAY()),Einstellungen!$F$13:$F$67)))*N(Mitarbeiter!$E144)/IF(Einstellungen!$C$11="7 Tage",7,5),N('Ist-Stunden'!AL144)),MAX(IF(Einstellungen!$C$11="7 Tage",MAX(0,(MIN(DATE(2028,10,0),IF(Mitarbeiter!$D144="",DATE(2028,10,0),Mitarbeiter!$D144),TODAY()))-(MAX(DATE(2028,9,1),Mitarbeiter!$C144))+1),MAX(0,NETWORKDAYS(MAX(DATE(2028,9,1),Mitarbeiter!$C144),MIN(DATE(2028,10,0),IF(Mitarbeiter!$D144="",DATE(2028,10,0),Mitarbeiter!$D144),TODAY()),Einstellungen!$F$13:$F$67)))*N(Mitarbeiter!$E144)/IF(Einstellungen!$C$11="7 Tage",7,5),N('Ist-Stunden'!AL144)+(N(Krankheitstage!BK144)+N(Krankheitstage!BW144))*N($C144))))</f>
        <v/>
      </c>
      <c r="BQ144" s="76">
        <f>IF($B144="",0,IF(Einstellungen!$C$10="Ja",MAX(IF(Einstellungen!$C$11="7 Tage",MAX(0,(MIN(DATE(2028,11,0),IF(Mitarbeiter!$D144="",DATE(2028,11,0),Mitarbeiter!$D144),TODAY()))-(MAX(DATE(2028,10,1),Mitarbeiter!$C144))+1),MAX(0,NETWORKDAYS(MAX(DATE(2028,10,1),Mitarbeiter!$C144),MIN(DATE(2028,11,0),IF(Mitarbeiter!$D144="",DATE(2028,11,0),Mitarbeiter!$D144),TODAY()),Einstellungen!$F$13:$F$67)))*N(Mitarbeiter!$E144)/IF(Einstellungen!$C$11="7 Tage",7,5),N('Ist-Stunden'!AM144)),MAX(IF(Einstellungen!$C$11="7 Tage",MAX(0,(MIN(DATE(2028,11,0),IF(Mitarbeiter!$D144="",DATE(2028,11,0),Mitarbeiter!$D144),TODAY()))-(MAX(DATE(2028,10,1),Mitarbeiter!$C144))+1),MAX(0,NETWORKDAYS(MAX(DATE(2028,10,1),Mitarbeiter!$C144),MIN(DATE(2028,11,0),IF(Mitarbeiter!$D144="",DATE(2028,11,0),Mitarbeiter!$D144),TODAY()),Einstellungen!$F$13:$F$67)))*N(Mitarbeiter!$E144)/IF(Einstellungen!$C$11="7 Tage",7,5),N('Ist-Stunden'!AM144)+(N(Krankheitstage!BL144)+N(Krankheitstage!BX144))*N($C144))))</f>
        <v/>
      </c>
      <c r="BR144" s="76">
        <f>IF($B144="",0,IF(Einstellungen!$C$10="Ja",MAX(IF(Einstellungen!$C$11="7 Tage",MAX(0,(MIN(DATE(2028,12,0),IF(Mitarbeiter!$D144="",DATE(2028,12,0),Mitarbeiter!$D144),TODAY()))-(MAX(DATE(2028,11,1),Mitarbeiter!$C144))+1),MAX(0,NETWORKDAYS(MAX(DATE(2028,11,1),Mitarbeiter!$C144),MIN(DATE(2028,12,0),IF(Mitarbeiter!$D144="",DATE(2028,12,0),Mitarbeiter!$D144),TODAY()),Einstellungen!$F$13:$F$67)))*N(Mitarbeiter!$E144)/IF(Einstellungen!$C$11="7 Tage",7,5),N('Ist-Stunden'!AN144)),MAX(IF(Einstellungen!$C$11="7 Tage",MAX(0,(MIN(DATE(2028,12,0),IF(Mitarbeiter!$D144="",DATE(2028,12,0),Mitarbeiter!$D144),TODAY()))-(MAX(DATE(2028,11,1),Mitarbeiter!$C144))+1),MAX(0,NETWORKDAYS(MAX(DATE(2028,11,1),Mitarbeiter!$C144),MIN(DATE(2028,12,0),IF(Mitarbeiter!$D144="",DATE(2028,12,0),Mitarbeiter!$D144),TODAY()),Einstellungen!$F$13:$F$67)))*N(Mitarbeiter!$E144)/IF(Einstellungen!$C$11="7 Tage",7,5),N('Ist-Stunden'!AN144)+(N(Krankheitstage!BM144)+N(Krankheitstage!BY144))*N($C144))))</f>
        <v/>
      </c>
      <c r="BS144" s="76">
        <f>IF($B144="",0,IF(Einstellungen!$C$10="Ja",MAX(IF(Einstellungen!$C$11="7 Tage",MAX(0,(MIN(DATE(2028,13,0),IF(Mitarbeiter!$D144="",DATE(2028,13,0),Mitarbeiter!$D144),TODAY()))-(MAX(DATE(2028,12,1),Mitarbeiter!$C144))+1),MAX(0,NETWORKDAYS(MAX(DATE(2028,12,1),Mitarbeiter!$C144),MIN(DATE(2028,13,0),IF(Mitarbeiter!$D144="",DATE(2028,13,0),Mitarbeiter!$D144),TODAY()),Einstellungen!$F$13:$F$67)))*N(Mitarbeiter!$E144)/IF(Einstellungen!$C$11="7 Tage",7,5),N('Ist-Stunden'!AO144)),MAX(IF(Einstellungen!$C$11="7 Tage",MAX(0,(MIN(DATE(2028,13,0),IF(Mitarbeiter!$D144="",DATE(2028,13,0),Mitarbeiter!$D144),TODAY()))-(MAX(DATE(2028,12,1),Mitarbeiter!$C144))+1),MAX(0,NETWORKDAYS(MAX(DATE(2028,12,1),Mitarbeiter!$C144),MIN(DATE(2028,13,0),IF(Mitarbeiter!$D144="",DATE(2028,13,0),Mitarbeiter!$D144),TODAY()),Einstellungen!$F$13:$F$67)))*N(Mitarbeiter!$E144)/IF(Einstellungen!$C$11="7 Tage",7,5),N('Ist-Stunden'!AO144)+(N(Krankheitstage!BN144)+N(Krankheitstage!BZ144))*N($C144))))</f>
        <v/>
      </c>
      <c r="BT144" s="76">
        <f>IF($B144="",0,IF(Einstellungen!$C$10="Ja",MAX(IF(Einstellungen!$C$11="7 Tage",MAX(0,(MIN(DATE(2029,2,0),IF(Mitarbeiter!$D144="",DATE(2029,2,0),Mitarbeiter!$D144),TODAY()))-(MAX(DATE(2029,1,1),Mitarbeiter!$C144))+1),MAX(0,NETWORKDAYS(MAX(DATE(2029,1,1),Mitarbeiter!$C144),MIN(DATE(2029,2,0),IF(Mitarbeiter!$D144="",DATE(2029,2,0),Mitarbeiter!$D144),TODAY()),Einstellungen!$F$13:$F$67)))*N(Mitarbeiter!$E144)/IF(Einstellungen!$C$11="7 Tage",7,5),N('Ist-Stunden'!AP144)),MAX(IF(Einstellungen!$C$11="7 Tage",MAX(0,(MIN(DATE(2029,2,0),IF(Mitarbeiter!$D144="",DATE(2029,2,0),Mitarbeiter!$D144),TODAY()))-(MAX(DATE(2029,1,1),Mitarbeiter!$C144))+1),MAX(0,NETWORKDAYS(MAX(DATE(2029,1,1),Mitarbeiter!$C144),MIN(DATE(2029,2,0),IF(Mitarbeiter!$D144="",DATE(2029,2,0),Mitarbeiter!$D144),TODAY()),Einstellungen!$F$13:$F$67)))*N(Mitarbeiter!$E144)/IF(Einstellungen!$C$11="7 Tage",7,5),N('Ist-Stunden'!AP144)+(N(Krankheitstage!CA144)+N(Krankheitstage!CM144))*N($C144))))</f>
        <v/>
      </c>
      <c r="BU144" s="76">
        <f>IF($B144="",0,IF(Einstellungen!$C$10="Ja",MAX(IF(Einstellungen!$C$11="7 Tage",MAX(0,(MIN(DATE(2029,3,0),IF(Mitarbeiter!$D144="",DATE(2029,3,0),Mitarbeiter!$D144),TODAY()))-(MAX(DATE(2029,2,1),Mitarbeiter!$C144))+1),MAX(0,NETWORKDAYS(MAX(DATE(2029,2,1),Mitarbeiter!$C144),MIN(DATE(2029,3,0),IF(Mitarbeiter!$D144="",DATE(2029,3,0),Mitarbeiter!$D144),TODAY()),Einstellungen!$F$13:$F$67)))*N(Mitarbeiter!$E144)/IF(Einstellungen!$C$11="7 Tage",7,5),N('Ist-Stunden'!AQ144)),MAX(IF(Einstellungen!$C$11="7 Tage",MAX(0,(MIN(DATE(2029,3,0),IF(Mitarbeiter!$D144="",DATE(2029,3,0),Mitarbeiter!$D144),TODAY()))-(MAX(DATE(2029,2,1),Mitarbeiter!$C144))+1),MAX(0,NETWORKDAYS(MAX(DATE(2029,2,1),Mitarbeiter!$C144),MIN(DATE(2029,3,0),IF(Mitarbeiter!$D144="",DATE(2029,3,0),Mitarbeiter!$D144),TODAY()),Einstellungen!$F$13:$F$67)))*N(Mitarbeiter!$E144)/IF(Einstellungen!$C$11="7 Tage",7,5),N('Ist-Stunden'!AQ144)+(N(Krankheitstage!CB144)+N(Krankheitstage!CN144))*N($C144))))</f>
        <v/>
      </c>
      <c r="BV144" s="76">
        <f>IF($B144="",0,IF(Einstellungen!$C$10="Ja",MAX(IF(Einstellungen!$C$11="7 Tage",MAX(0,(MIN(DATE(2029,4,0),IF(Mitarbeiter!$D144="",DATE(2029,4,0),Mitarbeiter!$D144),TODAY()))-(MAX(DATE(2029,3,1),Mitarbeiter!$C144))+1),MAX(0,NETWORKDAYS(MAX(DATE(2029,3,1),Mitarbeiter!$C144),MIN(DATE(2029,4,0),IF(Mitarbeiter!$D144="",DATE(2029,4,0),Mitarbeiter!$D144),TODAY()),Einstellungen!$F$13:$F$67)))*N(Mitarbeiter!$E144)/IF(Einstellungen!$C$11="7 Tage",7,5),N('Ist-Stunden'!AR144)),MAX(IF(Einstellungen!$C$11="7 Tage",MAX(0,(MIN(DATE(2029,4,0),IF(Mitarbeiter!$D144="",DATE(2029,4,0),Mitarbeiter!$D144),TODAY()))-(MAX(DATE(2029,3,1),Mitarbeiter!$C144))+1),MAX(0,NETWORKDAYS(MAX(DATE(2029,3,1),Mitarbeiter!$C144),MIN(DATE(2029,4,0),IF(Mitarbeiter!$D144="",DATE(2029,4,0),Mitarbeiter!$D144),TODAY()),Einstellungen!$F$13:$F$67)))*N(Mitarbeiter!$E144)/IF(Einstellungen!$C$11="7 Tage",7,5),N('Ist-Stunden'!AR144)+(N(Krankheitstage!CC144)+N(Krankheitstage!CO144))*N($C144))))</f>
        <v/>
      </c>
      <c r="BW144" s="76">
        <f>IF($B144="",0,IF(Einstellungen!$C$10="Ja",MAX(IF(Einstellungen!$C$11="7 Tage",MAX(0,(MIN(DATE(2029,5,0),IF(Mitarbeiter!$D144="",DATE(2029,5,0),Mitarbeiter!$D144),TODAY()))-(MAX(DATE(2029,4,1),Mitarbeiter!$C144))+1),MAX(0,NETWORKDAYS(MAX(DATE(2029,4,1),Mitarbeiter!$C144),MIN(DATE(2029,5,0),IF(Mitarbeiter!$D144="",DATE(2029,5,0),Mitarbeiter!$D144),TODAY()),Einstellungen!$F$13:$F$67)))*N(Mitarbeiter!$E144)/IF(Einstellungen!$C$11="7 Tage",7,5),N('Ist-Stunden'!AS144)),MAX(IF(Einstellungen!$C$11="7 Tage",MAX(0,(MIN(DATE(2029,5,0),IF(Mitarbeiter!$D144="",DATE(2029,5,0),Mitarbeiter!$D144),TODAY()))-(MAX(DATE(2029,4,1),Mitarbeiter!$C144))+1),MAX(0,NETWORKDAYS(MAX(DATE(2029,4,1),Mitarbeiter!$C144),MIN(DATE(2029,5,0),IF(Mitarbeiter!$D144="",DATE(2029,5,0),Mitarbeiter!$D144),TODAY()),Einstellungen!$F$13:$F$67)))*N(Mitarbeiter!$E144)/IF(Einstellungen!$C$11="7 Tage",7,5),N('Ist-Stunden'!AS144)+(N(Krankheitstage!CD144)+N(Krankheitstage!CP144))*N($C144))))</f>
        <v/>
      </c>
      <c r="BX144" s="76">
        <f>IF($B144="",0,IF(Einstellungen!$C$10="Ja",MAX(IF(Einstellungen!$C$11="7 Tage",MAX(0,(MIN(DATE(2029,6,0),IF(Mitarbeiter!$D144="",DATE(2029,6,0),Mitarbeiter!$D144),TODAY()))-(MAX(DATE(2029,5,1),Mitarbeiter!$C144))+1),MAX(0,NETWORKDAYS(MAX(DATE(2029,5,1),Mitarbeiter!$C144),MIN(DATE(2029,6,0),IF(Mitarbeiter!$D144="",DATE(2029,6,0),Mitarbeiter!$D144),TODAY()),Einstellungen!$F$13:$F$67)))*N(Mitarbeiter!$E144)/IF(Einstellungen!$C$11="7 Tage",7,5),N('Ist-Stunden'!AT144)),MAX(IF(Einstellungen!$C$11="7 Tage",MAX(0,(MIN(DATE(2029,6,0),IF(Mitarbeiter!$D144="",DATE(2029,6,0),Mitarbeiter!$D144),TODAY()))-(MAX(DATE(2029,5,1),Mitarbeiter!$C144))+1),MAX(0,NETWORKDAYS(MAX(DATE(2029,5,1),Mitarbeiter!$C144),MIN(DATE(2029,6,0),IF(Mitarbeiter!$D144="",DATE(2029,6,0),Mitarbeiter!$D144),TODAY()),Einstellungen!$F$13:$F$67)))*N(Mitarbeiter!$E144)/IF(Einstellungen!$C$11="7 Tage",7,5),N('Ist-Stunden'!AT144)+(N(Krankheitstage!CE144)+N(Krankheitstage!CQ144))*N($C144))))</f>
        <v/>
      </c>
      <c r="BY144" s="76">
        <f>IF($B144="",0,IF(Einstellungen!$C$10="Ja",MAX(IF(Einstellungen!$C$11="7 Tage",MAX(0,(MIN(DATE(2029,7,0),IF(Mitarbeiter!$D144="",DATE(2029,7,0),Mitarbeiter!$D144),TODAY()))-(MAX(DATE(2029,6,1),Mitarbeiter!$C144))+1),MAX(0,NETWORKDAYS(MAX(DATE(2029,6,1),Mitarbeiter!$C144),MIN(DATE(2029,7,0),IF(Mitarbeiter!$D144="",DATE(2029,7,0),Mitarbeiter!$D144),TODAY()),Einstellungen!$F$13:$F$67)))*N(Mitarbeiter!$E144)/IF(Einstellungen!$C$11="7 Tage",7,5),N('Ist-Stunden'!AU144)),MAX(IF(Einstellungen!$C$11="7 Tage",MAX(0,(MIN(DATE(2029,7,0),IF(Mitarbeiter!$D144="",DATE(2029,7,0),Mitarbeiter!$D144),TODAY()))-(MAX(DATE(2029,6,1),Mitarbeiter!$C144))+1),MAX(0,NETWORKDAYS(MAX(DATE(2029,6,1),Mitarbeiter!$C144),MIN(DATE(2029,7,0),IF(Mitarbeiter!$D144="",DATE(2029,7,0),Mitarbeiter!$D144),TODAY()),Einstellungen!$F$13:$F$67)))*N(Mitarbeiter!$E144)/IF(Einstellungen!$C$11="7 Tage",7,5),N('Ist-Stunden'!AU144)+(N(Krankheitstage!CF144)+N(Krankheitstage!CR144))*N($C144))))</f>
        <v/>
      </c>
      <c r="BZ144" s="76">
        <f>IF($B144="",0,IF(Einstellungen!$C$10="Ja",MAX(IF(Einstellungen!$C$11="7 Tage",MAX(0,(MIN(DATE(2029,8,0),IF(Mitarbeiter!$D144="",DATE(2029,8,0),Mitarbeiter!$D144),TODAY()))-(MAX(DATE(2029,7,1),Mitarbeiter!$C144))+1),MAX(0,NETWORKDAYS(MAX(DATE(2029,7,1),Mitarbeiter!$C144),MIN(DATE(2029,8,0),IF(Mitarbeiter!$D144="",DATE(2029,8,0),Mitarbeiter!$D144),TODAY()),Einstellungen!$F$13:$F$67)))*N(Mitarbeiter!$E144)/IF(Einstellungen!$C$11="7 Tage",7,5),N('Ist-Stunden'!AV144)),MAX(IF(Einstellungen!$C$11="7 Tage",MAX(0,(MIN(DATE(2029,8,0),IF(Mitarbeiter!$D144="",DATE(2029,8,0),Mitarbeiter!$D144),TODAY()))-(MAX(DATE(2029,7,1),Mitarbeiter!$C144))+1),MAX(0,NETWORKDAYS(MAX(DATE(2029,7,1),Mitarbeiter!$C144),MIN(DATE(2029,8,0),IF(Mitarbeiter!$D144="",DATE(2029,8,0),Mitarbeiter!$D144),TODAY()),Einstellungen!$F$13:$F$67)))*N(Mitarbeiter!$E144)/IF(Einstellungen!$C$11="7 Tage",7,5),N('Ist-Stunden'!AV144)+(N(Krankheitstage!CG144)+N(Krankheitstage!CS144))*N($C144))))</f>
        <v/>
      </c>
      <c r="CA144" s="76">
        <f>IF($B144="",0,IF(Einstellungen!$C$10="Ja",MAX(IF(Einstellungen!$C$11="7 Tage",MAX(0,(MIN(DATE(2029,9,0),IF(Mitarbeiter!$D144="",DATE(2029,9,0),Mitarbeiter!$D144),TODAY()))-(MAX(DATE(2029,8,1),Mitarbeiter!$C144))+1),MAX(0,NETWORKDAYS(MAX(DATE(2029,8,1),Mitarbeiter!$C144),MIN(DATE(2029,9,0),IF(Mitarbeiter!$D144="",DATE(2029,9,0),Mitarbeiter!$D144),TODAY()),Einstellungen!$F$13:$F$67)))*N(Mitarbeiter!$E144)/IF(Einstellungen!$C$11="7 Tage",7,5),N('Ist-Stunden'!AW144)),MAX(IF(Einstellungen!$C$11="7 Tage",MAX(0,(MIN(DATE(2029,9,0),IF(Mitarbeiter!$D144="",DATE(2029,9,0),Mitarbeiter!$D144),TODAY()))-(MAX(DATE(2029,8,1),Mitarbeiter!$C144))+1),MAX(0,NETWORKDAYS(MAX(DATE(2029,8,1),Mitarbeiter!$C144),MIN(DATE(2029,9,0),IF(Mitarbeiter!$D144="",DATE(2029,9,0),Mitarbeiter!$D144),TODAY()),Einstellungen!$F$13:$F$67)))*N(Mitarbeiter!$E144)/IF(Einstellungen!$C$11="7 Tage",7,5),N('Ist-Stunden'!AW144)+(N(Krankheitstage!CH144)+N(Krankheitstage!CT144))*N($C144))))</f>
        <v/>
      </c>
      <c r="CB144" s="76">
        <f>IF($B144="",0,IF(Einstellungen!$C$10="Ja",MAX(IF(Einstellungen!$C$11="7 Tage",MAX(0,(MIN(DATE(2029,10,0),IF(Mitarbeiter!$D144="",DATE(2029,10,0),Mitarbeiter!$D144),TODAY()))-(MAX(DATE(2029,9,1),Mitarbeiter!$C144))+1),MAX(0,NETWORKDAYS(MAX(DATE(2029,9,1),Mitarbeiter!$C144),MIN(DATE(2029,10,0),IF(Mitarbeiter!$D144="",DATE(2029,10,0),Mitarbeiter!$D144),TODAY()),Einstellungen!$F$13:$F$67)))*N(Mitarbeiter!$E144)/IF(Einstellungen!$C$11="7 Tage",7,5),N('Ist-Stunden'!AX144)),MAX(IF(Einstellungen!$C$11="7 Tage",MAX(0,(MIN(DATE(2029,10,0),IF(Mitarbeiter!$D144="",DATE(2029,10,0),Mitarbeiter!$D144),TODAY()))-(MAX(DATE(2029,9,1),Mitarbeiter!$C144))+1),MAX(0,NETWORKDAYS(MAX(DATE(2029,9,1),Mitarbeiter!$C144),MIN(DATE(2029,10,0),IF(Mitarbeiter!$D144="",DATE(2029,10,0),Mitarbeiter!$D144),TODAY()),Einstellungen!$F$13:$F$67)))*N(Mitarbeiter!$E144)/IF(Einstellungen!$C$11="7 Tage",7,5),N('Ist-Stunden'!AX144)+(N(Krankheitstage!CI144)+N(Krankheitstage!CU144))*N($C144))))</f>
        <v/>
      </c>
      <c r="CC144" s="76">
        <f>IF($B144="",0,IF(Einstellungen!$C$10="Ja",MAX(IF(Einstellungen!$C$11="7 Tage",MAX(0,(MIN(DATE(2029,11,0),IF(Mitarbeiter!$D144="",DATE(2029,11,0),Mitarbeiter!$D144),TODAY()))-(MAX(DATE(2029,10,1),Mitarbeiter!$C144))+1),MAX(0,NETWORKDAYS(MAX(DATE(2029,10,1),Mitarbeiter!$C144),MIN(DATE(2029,11,0),IF(Mitarbeiter!$D144="",DATE(2029,11,0),Mitarbeiter!$D144),TODAY()),Einstellungen!$F$13:$F$67)))*N(Mitarbeiter!$E144)/IF(Einstellungen!$C$11="7 Tage",7,5),N('Ist-Stunden'!AY144)),MAX(IF(Einstellungen!$C$11="7 Tage",MAX(0,(MIN(DATE(2029,11,0),IF(Mitarbeiter!$D144="",DATE(2029,11,0),Mitarbeiter!$D144),TODAY()))-(MAX(DATE(2029,10,1),Mitarbeiter!$C144))+1),MAX(0,NETWORKDAYS(MAX(DATE(2029,10,1),Mitarbeiter!$C144),MIN(DATE(2029,11,0),IF(Mitarbeiter!$D144="",DATE(2029,11,0),Mitarbeiter!$D144),TODAY()),Einstellungen!$F$13:$F$67)))*N(Mitarbeiter!$E144)/IF(Einstellungen!$C$11="7 Tage",7,5),N('Ist-Stunden'!AY144)+(N(Krankheitstage!CJ144)+N(Krankheitstage!CV144))*N($C144))))</f>
        <v/>
      </c>
      <c r="CD144" s="76">
        <f>IF($B144="",0,IF(Einstellungen!$C$10="Ja",MAX(IF(Einstellungen!$C$11="7 Tage",MAX(0,(MIN(DATE(2029,12,0),IF(Mitarbeiter!$D144="",DATE(2029,12,0),Mitarbeiter!$D144),TODAY()))-(MAX(DATE(2029,11,1),Mitarbeiter!$C144))+1),MAX(0,NETWORKDAYS(MAX(DATE(2029,11,1),Mitarbeiter!$C144),MIN(DATE(2029,12,0),IF(Mitarbeiter!$D144="",DATE(2029,12,0),Mitarbeiter!$D144),TODAY()),Einstellungen!$F$13:$F$67)))*N(Mitarbeiter!$E144)/IF(Einstellungen!$C$11="7 Tage",7,5),N('Ist-Stunden'!AZ144)),MAX(IF(Einstellungen!$C$11="7 Tage",MAX(0,(MIN(DATE(2029,12,0),IF(Mitarbeiter!$D144="",DATE(2029,12,0),Mitarbeiter!$D144),TODAY()))-(MAX(DATE(2029,11,1),Mitarbeiter!$C144))+1),MAX(0,NETWORKDAYS(MAX(DATE(2029,11,1),Mitarbeiter!$C144),MIN(DATE(2029,12,0),IF(Mitarbeiter!$D144="",DATE(2029,12,0),Mitarbeiter!$D144),TODAY()),Einstellungen!$F$13:$F$67)))*N(Mitarbeiter!$E144)/IF(Einstellungen!$C$11="7 Tage",7,5),N('Ist-Stunden'!AZ144)+(N(Krankheitstage!CK144)+N(Krankheitstage!CW144))*N($C144))))</f>
        <v/>
      </c>
      <c r="CE144" s="76">
        <f>IF($B144="",0,IF(Einstellungen!$C$10="Ja",MAX(IF(Einstellungen!$C$11="7 Tage",MAX(0,(MIN(DATE(2029,13,0),IF(Mitarbeiter!$D144="",DATE(2029,13,0),Mitarbeiter!$D144),TODAY()))-(MAX(DATE(2029,12,1),Mitarbeiter!$C144))+1),MAX(0,NETWORKDAYS(MAX(DATE(2029,12,1),Mitarbeiter!$C144),MIN(DATE(2029,13,0),IF(Mitarbeiter!$D144="",DATE(2029,13,0),Mitarbeiter!$D144),TODAY()),Einstellungen!$F$13:$F$67)))*N(Mitarbeiter!$E144)/IF(Einstellungen!$C$11="7 Tage",7,5),N('Ist-Stunden'!BA144)),MAX(IF(Einstellungen!$C$11="7 Tage",MAX(0,(MIN(DATE(2029,13,0),IF(Mitarbeiter!$D144="",DATE(2029,13,0),Mitarbeiter!$D144),TODAY()))-(MAX(DATE(2029,12,1),Mitarbeiter!$C144))+1),MAX(0,NETWORKDAYS(MAX(DATE(2029,12,1),Mitarbeiter!$C144),MIN(DATE(2029,13,0),IF(Mitarbeiter!$D144="",DATE(2029,13,0),Mitarbeiter!$D144),TODAY()),Einstellungen!$F$13:$F$67)))*N(Mitarbeiter!$E144)/IF(Einstellungen!$C$11="7 Tage",7,5),N('Ist-Stunden'!BA144)+(N(Krankheitstage!CL144)+N(Krankheitstage!CX144))*N($C144))))</f>
        <v/>
      </c>
      <c r="CF144" s="76">
        <f>IF($B144="",0,IF(Einstellungen!$C$10="Ja",MAX(IF(Einstellungen!$C$11="7 Tage",MAX(0,(MIN(DATE(2030,2,0),IF(Mitarbeiter!$D144="",DATE(2030,2,0),Mitarbeiter!$D144),TODAY()))-(MAX(DATE(2030,1,1),Mitarbeiter!$C144))+1),MAX(0,NETWORKDAYS(MAX(DATE(2030,1,1),Mitarbeiter!$C144),MIN(DATE(2030,2,0),IF(Mitarbeiter!$D144="",DATE(2030,2,0),Mitarbeiter!$D144),TODAY()),Einstellungen!$F$13:$F$67)))*N(Mitarbeiter!$E144)/IF(Einstellungen!$C$11="7 Tage",7,5),N('Ist-Stunden'!BB144)),MAX(IF(Einstellungen!$C$11="7 Tage",MAX(0,(MIN(DATE(2030,2,0),IF(Mitarbeiter!$D144="",DATE(2030,2,0),Mitarbeiter!$D144),TODAY()))-(MAX(DATE(2030,1,1),Mitarbeiter!$C144))+1),MAX(0,NETWORKDAYS(MAX(DATE(2030,1,1),Mitarbeiter!$C144),MIN(DATE(2030,2,0),IF(Mitarbeiter!$D144="",DATE(2030,2,0),Mitarbeiter!$D144),TODAY()),Einstellungen!$F$13:$F$67)))*N(Mitarbeiter!$E144)/IF(Einstellungen!$C$11="7 Tage",7,5),N('Ist-Stunden'!BB144)+(N(Krankheitstage!CY144)+N(Krankheitstage!DK144))*N($C144))))</f>
        <v/>
      </c>
      <c r="CG144" s="76">
        <f>IF($B144="",0,IF(Einstellungen!$C$10="Ja",MAX(IF(Einstellungen!$C$11="7 Tage",MAX(0,(MIN(DATE(2030,3,0),IF(Mitarbeiter!$D144="",DATE(2030,3,0),Mitarbeiter!$D144),TODAY()))-(MAX(DATE(2030,2,1),Mitarbeiter!$C144))+1),MAX(0,NETWORKDAYS(MAX(DATE(2030,2,1),Mitarbeiter!$C144),MIN(DATE(2030,3,0),IF(Mitarbeiter!$D144="",DATE(2030,3,0),Mitarbeiter!$D144),TODAY()),Einstellungen!$F$13:$F$67)))*N(Mitarbeiter!$E144)/IF(Einstellungen!$C$11="7 Tage",7,5),N('Ist-Stunden'!BC144)),MAX(IF(Einstellungen!$C$11="7 Tage",MAX(0,(MIN(DATE(2030,3,0),IF(Mitarbeiter!$D144="",DATE(2030,3,0),Mitarbeiter!$D144),TODAY()))-(MAX(DATE(2030,2,1),Mitarbeiter!$C144))+1),MAX(0,NETWORKDAYS(MAX(DATE(2030,2,1),Mitarbeiter!$C144),MIN(DATE(2030,3,0),IF(Mitarbeiter!$D144="",DATE(2030,3,0),Mitarbeiter!$D144),TODAY()),Einstellungen!$F$13:$F$67)))*N(Mitarbeiter!$E144)/IF(Einstellungen!$C$11="7 Tage",7,5),N('Ist-Stunden'!BC144)+(N(Krankheitstage!CZ144)+N(Krankheitstage!DL144))*N($C144))))</f>
        <v/>
      </c>
      <c r="CH144" s="76">
        <f>IF($B144="",0,IF(Einstellungen!$C$10="Ja",MAX(IF(Einstellungen!$C$11="7 Tage",MAX(0,(MIN(DATE(2030,4,0),IF(Mitarbeiter!$D144="",DATE(2030,4,0),Mitarbeiter!$D144),TODAY()))-(MAX(DATE(2030,3,1),Mitarbeiter!$C144))+1),MAX(0,NETWORKDAYS(MAX(DATE(2030,3,1),Mitarbeiter!$C144),MIN(DATE(2030,4,0),IF(Mitarbeiter!$D144="",DATE(2030,4,0),Mitarbeiter!$D144),TODAY()),Einstellungen!$F$13:$F$67)))*N(Mitarbeiter!$E144)/IF(Einstellungen!$C$11="7 Tage",7,5),N('Ist-Stunden'!BD144)),MAX(IF(Einstellungen!$C$11="7 Tage",MAX(0,(MIN(DATE(2030,4,0),IF(Mitarbeiter!$D144="",DATE(2030,4,0),Mitarbeiter!$D144),TODAY()))-(MAX(DATE(2030,3,1),Mitarbeiter!$C144))+1),MAX(0,NETWORKDAYS(MAX(DATE(2030,3,1),Mitarbeiter!$C144),MIN(DATE(2030,4,0),IF(Mitarbeiter!$D144="",DATE(2030,4,0),Mitarbeiter!$D144),TODAY()),Einstellungen!$F$13:$F$67)))*N(Mitarbeiter!$E144)/IF(Einstellungen!$C$11="7 Tage",7,5),N('Ist-Stunden'!BD144)+(N(Krankheitstage!DA144)+N(Krankheitstage!DM144))*N($C144))))</f>
        <v/>
      </c>
      <c r="CI144" s="76">
        <f>IF($B144="",0,IF(Einstellungen!$C$10="Ja",MAX(IF(Einstellungen!$C$11="7 Tage",MAX(0,(MIN(DATE(2030,5,0),IF(Mitarbeiter!$D144="",DATE(2030,5,0),Mitarbeiter!$D144),TODAY()))-(MAX(DATE(2030,4,1),Mitarbeiter!$C144))+1),MAX(0,NETWORKDAYS(MAX(DATE(2030,4,1),Mitarbeiter!$C144),MIN(DATE(2030,5,0),IF(Mitarbeiter!$D144="",DATE(2030,5,0),Mitarbeiter!$D144),TODAY()),Einstellungen!$F$13:$F$67)))*N(Mitarbeiter!$E144)/IF(Einstellungen!$C$11="7 Tage",7,5),N('Ist-Stunden'!BE144)),MAX(IF(Einstellungen!$C$11="7 Tage",MAX(0,(MIN(DATE(2030,5,0),IF(Mitarbeiter!$D144="",DATE(2030,5,0),Mitarbeiter!$D144),TODAY()))-(MAX(DATE(2030,4,1),Mitarbeiter!$C144))+1),MAX(0,NETWORKDAYS(MAX(DATE(2030,4,1),Mitarbeiter!$C144),MIN(DATE(2030,5,0),IF(Mitarbeiter!$D144="",DATE(2030,5,0),Mitarbeiter!$D144),TODAY()),Einstellungen!$F$13:$F$67)))*N(Mitarbeiter!$E144)/IF(Einstellungen!$C$11="7 Tage",7,5),N('Ist-Stunden'!BE144)+(N(Krankheitstage!DB144)+N(Krankheitstage!DN144))*N($C144))))</f>
        <v/>
      </c>
      <c r="CJ144" s="76">
        <f>IF($B144="",0,IF(Einstellungen!$C$10="Ja",MAX(IF(Einstellungen!$C$11="7 Tage",MAX(0,(MIN(DATE(2030,6,0),IF(Mitarbeiter!$D144="",DATE(2030,6,0),Mitarbeiter!$D144),TODAY()))-(MAX(DATE(2030,5,1),Mitarbeiter!$C144))+1),MAX(0,NETWORKDAYS(MAX(DATE(2030,5,1),Mitarbeiter!$C144),MIN(DATE(2030,6,0),IF(Mitarbeiter!$D144="",DATE(2030,6,0),Mitarbeiter!$D144),TODAY()),Einstellungen!$F$13:$F$67)))*N(Mitarbeiter!$E144)/IF(Einstellungen!$C$11="7 Tage",7,5),N('Ist-Stunden'!BF144)),MAX(IF(Einstellungen!$C$11="7 Tage",MAX(0,(MIN(DATE(2030,6,0),IF(Mitarbeiter!$D144="",DATE(2030,6,0),Mitarbeiter!$D144),TODAY()))-(MAX(DATE(2030,5,1),Mitarbeiter!$C144))+1),MAX(0,NETWORKDAYS(MAX(DATE(2030,5,1),Mitarbeiter!$C144),MIN(DATE(2030,6,0),IF(Mitarbeiter!$D144="",DATE(2030,6,0),Mitarbeiter!$D144),TODAY()),Einstellungen!$F$13:$F$67)))*N(Mitarbeiter!$E144)/IF(Einstellungen!$C$11="7 Tage",7,5),N('Ist-Stunden'!BF144)+(N(Krankheitstage!DC144)+N(Krankheitstage!DO144))*N($C144))))</f>
        <v/>
      </c>
      <c r="CK144" s="76">
        <f>IF($B144="",0,IF(Einstellungen!$C$10="Ja",MAX(IF(Einstellungen!$C$11="7 Tage",MAX(0,(MIN(DATE(2030,7,0),IF(Mitarbeiter!$D144="",DATE(2030,7,0),Mitarbeiter!$D144),TODAY()))-(MAX(DATE(2030,6,1),Mitarbeiter!$C144))+1),MAX(0,NETWORKDAYS(MAX(DATE(2030,6,1),Mitarbeiter!$C144),MIN(DATE(2030,7,0),IF(Mitarbeiter!$D144="",DATE(2030,7,0),Mitarbeiter!$D144),TODAY()),Einstellungen!$F$13:$F$67)))*N(Mitarbeiter!$E144)/IF(Einstellungen!$C$11="7 Tage",7,5),N('Ist-Stunden'!BG144)),MAX(IF(Einstellungen!$C$11="7 Tage",MAX(0,(MIN(DATE(2030,7,0),IF(Mitarbeiter!$D144="",DATE(2030,7,0),Mitarbeiter!$D144),TODAY()))-(MAX(DATE(2030,6,1),Mitarbeiter!$C144))+1),MAX(0,NETWORKDAYS(MAX(DATE(2030,6,1),Mitarbeiter!$C144),MIN(DATE(2030,7,0),IF(Mitarbeiter!$D144="",DATE(2030,7,0),Mitarbeiter!$D144),TODAY()),Einstellungen!$F$13:$F$67)))*N(Mitarbeiter!$E144)/IF(Einstellungen!$C$11="7 Tage",7,5),N('Ist-Stunden'!BG144)+(N(Krankheitstage!DD144)+N(Krankheitstage!DP144))*N($C144))))</f>
        <v/>
      </c>
      <c r="CL144" s="76">
        <f>IF($B144="",0,IF(Einstellungen!$C$10="Ja",MAX(IF(Einstellungen!$C$11="7 Tage",MAX(0,(MIN(DATE(2030,8,0),IF(Mitarbeiter!$D144="",DATE(2030,8,0),Mitarbeiter!$D144),TODAY()))-(MAX(DATE(2030,7,1),Mitarbeiter!$C144))+1),MAX(0,NETWORKDAYS(MAX(DATE(2030,7,1),Mitarbeiter!$C144),MIN(DATE(2030,8,0),IF(Mitarbeiter!$D144="",DATE(2030,8,0),Mitarbeiter!$D144),TODAY()),Einstellungen!$F$13:$F$67)))*N(Mitarbeiter!$E144)/IF(Einstellungen!$C$11="7 Tage",7,5),N('Ist-Stunden'!BH144)),MAX(IF(Einstellungen!$C$11="7 Tage",MAX(0,(MIN(DATE(2030,8,0),IF(Mitarbeiter!$D144="",DATE(2030,8,0),Mitarbeiter!$D144),TODAY()))-(MAX(DATE(2030,7,1),Mitarbeiter!$C144))+1),MAX(0,NETWORKDAYS(MAX(DATE(2030,7,1),Mitarbeiter!$C144),MIN(DATE(2030,8,0),IF(Mitarbeiter!$D144="",DATE(2030,8,0),Mitarbeiter!$D144),TODAY()),Einstellungen!$F$13:$F$67)))*N(Mitarbeiter!$E144)/IF(Einstellungen!$C$11="7 Tage",7,5),N('Ist-Stunden'!BH144)+(N(Krankheitstage!DE144)+N(Krankheitstage!DQ144))*N($C144))))</f>
        <v/>
      </c>
      <c r="CM144" s="76">
        <f>IF($B144="",0,IF(Einstellungen!$C$10="Ja",MAX(IF(Einstellungen!$C$11="7 Tage",MAX(0,(MIN(DATE(2030,9,0),IF(Mitarbeiter!$D144="",DATE(2030,9,0),Mitarbeiter!$D144),TODAY()))-(MAX(DATE(2030,8,1),Mitarbeiter!$C144))+1),MAX(0,NETWORKDAYS(MAX(DATE(2030,8,1),Mitarbeiter!$C144),MIN(DATE(2030,9,0),IF(Mitarbeiter!$D144="",DATE(2030,9,0),Mitarbeiter!$D144),TODAY()),Einstellungen!$F$13:$F$67)))*N(Mitarbeiter!$E144)/IF(Einstellungen!$C$11="7 Tage",7,5),N('Ist-Stunden'!BI144)),MAX(IF(Einstellungen!$C$11="7 Tage",MAX(0,(MIN(DATE(2030,9,0),IF(Mitarbeiter!$D144="",DATE(2030,9,0),Mitarbeiter!$D144),TODAY()))-(MAX(DATE(2030,8,1),Mitarbeiter!$C144))+1),MAX(0,NETWORKDAYS(MAX(DATE(2030,8,1),Mitarbeiter!$C144),MIN(DATE(2030,9,0),IF(Mitarbeiter!$D144="",DATE(2030,9,0),Mitarbeiter!$D144),TODAY()),Einstellungen!$F$13:$F$67)))*N(Mitarbeiter!$E144)/IF(Einstellungen!$C$11="7 Tage",7,5),N('Ist-Stunden'!BI144)+(N(Krankheitstage!DF144)+N(Krankheitstage!DR144))*N($C144))))</f>
        <v/>
      </c>
      <c r="CN144" s="76">
        <f>IF($B144="",0,IF(Einstellungen!$C$10="Ja",MAX(IF(Einstellungen!$C$11="7 Tage",MAX(0,(MIN(DATE(2030,10,0),IF(Mitarbeiter!$D144="",DATE(2030,10,0),Mitarbeiter!$D144),TODAY()))-(MAX(DATE(2030,9,1),Mitarbeiter!$C144))+1),MAX(0,NETWORKDAYS(MAX(DATE(2030,9,1),Mitarbeiter!$C144),MIN(DATE(2030,10,0),IF(Mitarbeiter!$D144="",DATE(2030,10,0),Mitarbeiter!$D144),TODAY()),Einstellungen!$F$13:$F$67)))*N(Mitarbeiter!$E144)/IF(Einstellungen!$C$11="7 Tage",7,5),N('Ist-Stunden'!BJ144)),MAX(IF(Einstellungen!$C$11="7 Tage",MAX(0,(MIN(DATE(2030,10,0),IF(Mitarbeiter!$D144="",DATE(2030,10,0),Mitarbeiter!$D144),TODAY()))-(MAX(DATE(2030,9,1),Mitarbeiter!$C144))+1),MAX(0,NETWORKDAYS(MAX(DATE(2030,9,1),Mitarbeiter!$C144),MIN(DATE(2030,10,0),IF(Mitarbeiter!$D144="",DATE(2030,10,0),Mitarbeiter!$D144),TODAY()),Einstellungen!$F$13:$F$67)))*N(Mitarbeiter!$E144)/IF(Einstellungen!$C$11="7 Tage",7,5),N('Ist-Stunden'!BJ144)+(N(Krankheitstage!DG144)+N(Krankheitstage!DS144))*N($C144))))</f>
        <v/>
      </c>
      <c r="CO144" s="76">
        <f>IF($B144="",0,IF(Einstellungen!$C$10="Ja",MAX(IF(Einstellungen!$C$11="7 Tage",MAX(0,(MIN(DATE(2030,11,0),IF(Mitarbeiter!$D144="",DATE(2030,11,0),Mitarbeiter!$D144),TODAY()))-(MAX(DATE(2030,10,1),Mitarbeiter!$C144))+1),MAX(0,NETWORKDAYS(MAX(DATE(2030,10,1),Mitarbeiter!$C144),MIN(DATE(2030,11,0),IF(Mitarbeiter!$D144="",DATE(2030,11,0),Mitarbeiter!$D144),TODAY()),Einstellungen!$F$13:$F$67)))*N(Mitarbeiter!$E144)/IF(Einstellungen!$C$11="7 Tage",7,5),N('Ist-Stunden'!BK144)),MAX(IF(Einstellungen!$C$11="7 Tage",MAX(0,(MIN(DATE(2030,11,0),IF(Mitarbeiter!$D144="",DATE(2030,11,0),Mitarbeiter!$D144),TODAY()))-(MAX(DATE(2030,10,1),Mitarbeiter!$C144))+1),MAX(0,NETWORKDAYS(MAX(DATE(2030,10,1),Mitarbeiter!$C144),MIN(DATE(2030,11,0),IF(Mitarbeiter!$D144="",DATE(2030,11,0),Mitarbeiter!$D144),TODAY()),Einstellungen!$F$13:$F$67)))*N(Mitarbeiter!$E144)/IF(Einstellungen!$C$11="7 Tage",7,5),N('Ist-Stunden'!BK144)+(N(Krankheitstage!DH144)+N(Krankheitstage!DT144))*N($C144))))</f>
        <v/>
      </c>
      <c r="CP144" s="76">
        <f>IF($B144="",0,IF(Einstellungen!$C$10="Ja",MAX(IF(Einstellungen!$C$11="7 Tage",MAX(0,(MIN(DATE(2030,12,0),IF(Mitarbeiter!$D144="",DATE(2030,12,0),Mitarbeiter!$D144),TODAY()))-(MAX(DATE(2030,11,1),Mitarbeiter!$C144))+1),MAX(0,NETWORKDAYS(MAX(DATE(2030,11,1),Mitarbeiter!$C144),MIN(DATE(2030,12,0),IF(Mitarbeiter!$D144="",DATE(2030,12,0),Mitarbeiter!$D144),TODAY()),Einstellungen!$F$13:$F$67)))*N(Mitarbeiter!$E144)/IF(Einstellungen!$C$11="7 Tage",7,5),N('Ist-Stunden'!BL144)),MAX(IF(Einstellungen!$C$11="7 Tage",MAX(0,(MIN(DATE(2030,12,0),IF(Mitarbeiter!$D144="",DATE(2030,12,0),Mitarbeiter!$D144),TODAY()))-(MAX(DATE(2030,11,1),Mitarbeiter!$C144))+1),MAX(0,NETWORKDAYS(MAX(DATE(2030,11,1),Mitarbeiter!$C144),MIN(DATE(2030,12,0),IF(Mitarbeiter!$D144="",DATE(2030,12,0),Mitarbeiter!$D144),TODAY()),Einstellungen!$F$13:$F$67)))*N(Mitarbeiter!$E144)/IF(Einstellungen!$C$11="7 Tage",7,5),N('Ist-Stunden'!BL144)+(N(Krankheitstage!DI144)+N(Krankheitstage!DU144))*N($C144))))</f>
        <v/>
      </c>
      <c r="CQ144" s="76">
        <f>IF($B144="",0,IF(Einstellungen!$C$10="Ja",MAX(IF(Einstellungen!$C$11="7 Tage",MAX(0,(MIN(DATE(2030,13,0),IF(Mitarbeiter!$D144="",DATE(2030,13,0),Mitarbeiter!$D144),TODAY()))-(MAX(DATE(2030,12,1),Mitarbeiter!$C144))+1),MAX(0,NETWORKDAYS(MAX(DATE(2030,12,1),Mitarbeiter!$C144),MIN(DATE(2030,13,0),IF(Mitarbeiter!$D144="",DATE(2030,13,0),Mitarbeiter!$D144),TODAY()),Einstellungen!$F$13:$F$67)))*N(Mitarbeiter!$E144)/IF(Einstellungen!$C$11="7 Tage",7,5),N('Ist-Stunden'!BM144)),MAX(IF(Einstellungen!$C$11="7 Tage",MAX(0,(MIN(DATE(2030,13,0),IF(Mitarbeiter!$D144="",DATE(2030,13,0),Mitarbeiter!$D144),TODAY()))-(MAX(DATE(2030,12,1),Mitarbeiter!$C144))+1),MAX(0,NETWORKDAYS(MAX(DATE(2030,12,1),Mitarbeiter!$C144),MIN(DATE(2030,13,0),IF(Mitarbeiter!$D144="",DATE(2030,13,0),Mitarbeiter!$D144),TODAY()),Einstellungen!$F$13:$F$67)))*N(Mitarbeiter!$E144)/IF(Einstellungen!$C$11="7 Tage",7,5),N('Ist-Stunden'!BM144)+(N(Krankheitstage!DJ144)+N(Krankheitstage!DV144))*N($C144))))</f>
        <v/>
      </c>
    </row>
    <row r="145">
      <c r="A145" s="73">
        <f>IF(Mitarbeiter!B145="","",Mitarbeiter!A145)</f>
        <v/>
      </c>
      <c r="B145" s="6">
        <f>IF(Mitarbeiter!B145="","",Mitarbeiter!B145)</f>
        <v/>
      </c>
      <c r="C145" s="74">
        <f>IF(Mitarbeiter!B145="","",Mitarbeiter!F145)</f>
        <v/>
      </c>
      <c r="D145" s="75">
        <f>N(INDEX(Krankheitstage!$G145:$DV145,1,(Einstellungen!$C$3-2026)*24+1))</f>
        <v/>
      </c>
      <c r="E145" s="75">
        <f>N(INDEX(Krankheitstage!$G145:$DV145,1,(Einstellungen!$C$3-2026)*24+2))</f>
        <v/>
      </c>
      <c r="F145" s="75">
        <f>N(INDEX(Krankheitstage!$G145:$DV145,1,(Einstellungen!$C$3-2026)*24+3))</f>
        <v/>
      </c>
      <c r="G145" s="75">
        <f>N(INDEX(Krankheitstage!$G145:$DV145,1,(Einstellungen!$C$3-2026)*24+4))</f>
        <v/>
      </c>
      <c r="H145" s="75">
        <f>N(INDEX(Krankheitstage!$G145:$DV145,1,(Einstellungen!$C$3-2026)*24+5))</f>
        <v/>
      </c>
      <c r="I145" s="75">
        <f>N(INDEX(Krankheitstage!$G145:$DV145,1,(Einstellungen!$C$3-2026)*24+6))</f>
        <v/>
      </c>
      <c r="J145" s="75">
        <f>N(INDEX(Krankheitstage!$G145:$DV145,1,(Einstellungen!$C$3-2026)*24+7))</f>
        <v/>
      </c>
      <c r="K145" s="75">
        <f>N(INDEX(Krankheitstage!$G145:$DV145,1,(Einstellungen!$C$3-2026)*24+8))</f>
        <v/>
      </c>
      <c r="L145" s="75">
        <f>N(INDEX(Krankheitstage!$G145:$DV145,1,(Einstellungen!$C$3-2026)*24+9))</f>
        <v/>
      </c>
      <c r="M145" s="75">
        <f>N(INDEX(Krankheitstage!$G145:$DV145,1,(Einstellungen!$C$3-2026)*24+10))</f>
        <v/>
      </c>
      <c r="N145" s="75">
        <f>N(INDEX(Krankheitstage!$G145:$DV145,1,(Einstellungen!$C$3-2026)*24+11))</f>
        <v/>
      </c>
      <c r="O145" s="75">
        <f>N(INDEX(Krankheitstage!$G145:$DV145,1,(Einstellungen!$C$3-2026)*24+12))</f>
        <v/>
      </c>
      <c r="P145" s="75">
        <f>IF($B145="","",SUM(D145:O145))</f>
        <v/>
      </c>
      <c r="Q145" s="75">
        <f>N(INDEX(Krankheitstage!$G145:$DV145,1,(Einstellungen!$C$3-2026)*24+13))</f>
        <v/>
      </c>
      <c r="R145" s="75">
        <f>N(INDEX(Krankheitstage!$G145:$DV145,1,(Einstellungen!$C$3-2026)*24+14))</f>
        <v/>
      </c>
      <c r="S145" s="75">
        <f>N(INDEX(Krankheitstage!$G145:$DV145,1,(Einstellungen!$C$3-2026)*24+15))</f>
        <v/>
      </c>
      <c r="T145" s="75">
        <f>N(INDEX(Krankheitstage!$G145:$DV145,1,(Einstellungen!$C$3-2026)*24+16))</f>
        <v/>
      </c>
      <c r="U145" s="75">
        <f>N(INDEX(Krankheitstage!$G145:$DV145,1,(Einstellungen!$C$3-2026)*24+17))</f>
        <v/>
      </c>
      <c r="V145" s="75">
        <f>N(INDEX(Krankheitstage!$G145:$DV145,1,(Einstellungen!$C$3-2026)*24+18))</f>
        <v/>
      </c>
      <c r="W145" s="75">
        <f>N(INDEX(Krankheitstage!$G145:$DV145,1,(Einstellungen!$C$3-2026)*24+19))</f>
        <v/>
      </c>
      <c r="X145" s="75">
        <f>N(INDEX(Krankheitstage!$G145:$DV145,1,(Einstellungen!$C$3-2026)*24+20))</f>
        <v/>
      </c>
      <c r="Y145" s="75">
        <f>N(INDEX(Krankheitstage!$G145:$DV145,1,(Einstellungen!$C$3-2026)*24+21))</f>
        <v/>
      </c>
      <c r="Z145" s="75">
        <f>N(INDEX(Krankheitstage!$G145:$DV145,1,(Einstellungen!$C$3-2026)*24+22))</f>
        <v/>
      </c>
      <c r="AA145" s="75">
        <f>N(INDEX(Krankheitstage!$G145:$DV145,1,(Einstellungen!$C$3-2026)*24+23))</f>
        <v/>
      </c>
      <c r="AB145" s="75">
        <f>N(INDEX(Krankheitstage!$G145:$DV145,1,(Einstellungen!$C$3-2026)*24+24))</f>
        <v/>
      </c>
      <c r="AC145" s="75">
        <f>IF($B145="","",SUM(Q145:AB145))</f>
        <v/>
      </c>
      <c r="AD145" s="75">
        <f>IF($B145="","",SUM(P145,AC145))</f>
        <v/>
      </c>
      <c r="AE145" s="76">
        <f>IF($B145="","",AD145*N(C145))</f>
        <v/>
      </c>
      <c r="AF145" s="75">
        <f>IF($B145="","",Krankheitstage!E145)</f>
        <v/>
      </c>
      <c r="AG145" s="76">
        <f>IF($B145="","",AF145*N(C145))</f>
        <v/>
      </c>
      <c r="AH145" s="76">
        <f>IF($B145="","",INDEX($AJ145:$CQ145,1,(Einstellungen!$C$3-2026)*12+1)+INDEX($AJ145:$CQ145,1,(Einstellungen!$C$3-2026)*12+2)+INDEX($AJ145:$CQ145,1,(Einstellungen!$C$3-2026)*12+3)+INDEX($AJ145:$CQ145,1,(Einstellungen!$C$3-2026)*12+4)+INDEX($AJ145:$CQ145,1,(Einstellungen!$C$3-2026)*12+5)+INDEX($AJ145:$CQ145,1,(Einstellungen!$C$3-2026)*12+6)+INDEX($AJ145:$CQ145,1,(Einstellungen!$C$3-2026)*12+7)+INDEX($AJ145:$CQ145,1,(Einstellungen!$C$3-2026)*12+8)+INDEX($AJ145:$CQ145,1,(Einstellungen!$C$3-2026)*12+9)+INDEX($AJ145:$CQ145,1,(Einstellungen!$C$3-2026)*12+10)+INDEX($AJ145:$CQ145,1,(Einstellungen!$C$3-2026)*12+11)+INDEX($AJ145:$CQ145,1,(Einstellungen!$C$3-2026)*12+12))</f>
        <v/>
      </c>
      <c r="AI145" s="76">
        <f>IF($B145="","",SUM($AJ145:$CQ145))</f>
        <v/>
      </c>
      <c r="AJ145" s="76">
        <f>IF($B145="",0,IF(Einstellungen!$C$10="Ja",MAX(IF(Einstellungen!$C$11="7 Tage",MAX(0,(MIN(DATE(2026,2,0),IF(Mitarbeiter!$D145="",DATE(2026,2,0),Mitarbeiter!$D145),TODAY()))-(MAX(DATE(2026,1,1),Mitarbeiter!$C145))+1),MAX(0,NETWORKDAYS(MAX(DATE(2026,1,1),Mitarbeiter!$C145),MIN(DATE(2026,2,0),IF(Mitarbeiter!$D145="",DATE(2026,2,0),Mitarbeiter!$D145),TODAY()),Einstellungen!$F$13:$F$67)))*N(Mitarbeiter!$E145)/IF(Einstellungen!$C$11="7 Tage",7,5),N('Ist-Stunden'!F145)),MAX(IF(Einstellungen!$C$11="7 Tage",MAX(0,(MIN(DATE(2026,2,0),IF(Mitarbeiter!$D145="",DATE(2026,2,0),Mitarbeiter!$D145),TODAY()))-(MAX(DATE(2026,1,1),Mitarbeiter!$C145))+1),MAX(0,NETWORKDAYS(MAX(DATE(2026,1,1),Mitarbeiter!$C145),MIN(DATE(2026,2,0),IF(Mitarbeiter!$D145="",DATE(2026,2,0),Mitarbeiter!$D145),TODAY()),Einstellungen!$F$13:$F$67)))*N(Mitarbeiter!$E145)/IF(Einstellungen!$C$11="7 Tage",7,5),N('Ist-Stunden'!F145)+(N(Krankheitstage!G145)+N(Krankheitstage!S145))*N($C145))))</f>
        <v/>
      </c>
      <c r="AK145" s="76">
        <f>IF($B145="",0,IF(Einstellungen!$C$10="Ja",MAX(IF(Einstellungen!$C$11="7 Tage",MAX(0,(MIN(DATE(2026,3,0),IF(Mitarbeiter!$D145="",DATE(2026,3,0),Mitarbeiter!$D145),TODAY()))-(MAX(DATE(2026,2,1),Mitarbeiter!$C145))+1),MAX(0,NETWORKDAYS(MAX(DATE(2026,2,1),Mitarbeiter!$C145),MIN(DATE(2026,3,0),IF(Mitarbeiter!$D145="",DATE(2026,3,0),Mitarbeiter!$D145),TODAY()),Einstellungen!$F$13:$F$67)))*N(Mitarbeiter!$E145)/IF(Einstellungen!$C$11="7 Tage",7,5),N('Ist-Stunden'!G145)),MAX(IF(Einstellungen!$C$11="7 Tage",MAX(0,(MIN(DATE(2026,3,0),IF(Mitarbeiter!$D145="",DATE(2026,3,0),Mitarbeiter!$D145),TODAY()))-(MAX(DATE(2026,2,1),Mitarbeiter!$C145))+1),MAX(0,NETWORKDAYS(MAX(DATE(2026,2,1),Mitarbeiter!$C145),MIN(DATE(2026,3,0),IF(Mitarbeiter!$D145="",DATE(2026,3,0),Mitarbeiter!$D145),TODAY()),Einstellungen!$F$13:$F$67)))*N(Mitarbeiter!$E145)/IF(Einstellungen!$C$11="7 Tage",7,5),N('Ist-Stunden'!G145)+(N(Krankheitstage!H145)+N(Krankheitstage!T145))*N($C145))))</f>
        <v/>
      </c>
      <c r="AL145" s="76">
        <f>IF($B145="",0,IF(Einstellungen!$C$10="Ja",MAX(IF(Einstellungen!$C$11="7 Tage",MAX(0,(MIN(DATE(2026,4,0),IF(Mitarbeiter!$D145="",DATE(2026,4,0),Mitarbeiter!$D145),TODAY()))-(MAX(DATE(2026,3,1),Mitarbeiter!$C145))+1),MAX(0,NETWORKDAYS(MAX(DATE(2026,3,1),Mitarbeiter!$C145),MIN(DATE(2026,4,0),IF(Mitarbeiter!$D145="",DATE(2026,4,0),Mitarbeiter!$D145),TODAY()),Einstellungen!$F$13:$F$67)))*N(Mitarbeiter!$E145)/IF(Einstellungen!$C$11="7 Tage",7,5),N('Ist-Stunden'!H145)),MAX(IF(Einstellungen!$C$11="7 Tage",MAX(0,(MIN(DATE(2026,4,0),IF(Mitarbeiter!$D145="",DATE(2026,4,0),Mitarbeiter!$D145),TODAY()))-(MAX(DATE(2026,3,1),Mitarbeiter!$C145))+1),MAX(0,NETWORKDAYS(MAX(DATE(2026,3,1),Mitarbeiter!$C145),MIN(DATE(2026,4,0),IF(Mitarbeiter!$D145="",DATE(2026,4,0),Mitarbeiter!$D145),TODAY()),Einstellungen!$F$13:$F$67)))*N(Mitarbeiter!$E145)/IF(Einstellungen!$C$11="7 Tage",7,5),N('Ist-Stunden'!H145)+(N(Krankheitstage!I145)+N(Krankheitstage!U145))*N($C145))))</f>
        <v/>
      </c>
      <c r="AM145" s="76">
        <f>IF($B145="",0,IF(Einstellungen!$C$10="Ja",MAX(IF(Einstellungen!$C$11="7 Tage",MAX(0,(MIN(DATE(2026,5,0),IF(Mitarbeiter!$D145="",DATE(2026,5,0),Mitarbeiter!$D145),TODAY()))-(MAX(DATE(2026,4,1),Mitarbeiter!$C145))+1),MAX(0,NETWORKDAYS(MAX(DATE(2026,4,1),Mitarbeiter!$C145),MIN(DATE(2026,5,0),IF(Mitarbeiter!$D145="",DATE(2026,5,0),Mitarbeiter!$D145),TODAY()),Einstellungen!$F$13:$F$67)))*N(Mitarbeiter!$E145)/IF(Einstellungen!$C$11="7 Tage",7,5),N('Ist-Stunden'!I145)),MAX(IF(Einstellungen!$C$11="7 Tage",MAX(0,(MIN(DATE(2026,5,0),IF(Mitarbeiter!$D145="",DATE(2026,5,0),Mitarbeiter!$D145),TODAY()))-(MAX(DATE(2026,4,1),Mitarbeiter!$C145))+1),MAX(0,NETWORKDAYS(MAX(DATE(2026,4,1),Mitarbeiter!$C145),MIN(DATE(2026,5,0),IF(Mitarbeiter!$D145="",DATE(2026,5,0),Mitarbeiter!$D145),TODAY()),Einstellungen!$F$13:$F$67)))*N(Mitarbeiter!$E145)/IF(Einstellungen!$C$11="7 Tage",7,5),N('Ist-Stunden'!I145)+(N(Krankheitstage!J145)+N(Krankheitstage!V145))*N($C145))))</f>
        <v/>
      </c>
      <c r="AN145" s="76">
        <f>IF($B145="",0,IF(Einstellungen!$C$10="Ja",MAX(IF(Einstellungen!$C$11="7 Tage",MAX(0,(MIN(DATE(2026,6,0),IF(Mitarbeiter!$D145="",DATE(2026,6,0),Mitarbeiter!$D145),TODAY()))-(MAX(DATE(2026,5,1),Mitarbeiter!$C145))+1),MAX(0,NETWORKDAYS(MAX(DATE(2026,5,1),Mitarbeiter!$C145),MIN(DATE(2026,6,0),IF(Mitarbeiter!$D145="",DATE(2026,6,0),Mitarbeiter!$D145),TODAY()),Einstellungen!$F$13:$F$67)))*N(Mitarbeiter!$E145)/IF(Einstellungen!$C$11="7 Tage",7,5),N('Ist-Stunden'!J145)),MAX(IF(Einstellungen!$C$11="7 Tage",MAX(0,(MIN(DATE(2026,6,0),IF(Mitarbeiter!$D145="",DATE(2026,6,0),Mitarbeiter!$D145),TODAY()))-(MAX(DATE(2026,5,1),Mitarbeiter!$C145))+1),MAX(0,NETWORKDAYS(MAX(DATE(2026,5,1),Mitarbeiter!$C145),MIN(DATE(2026,6,0),IF(Mitarbeiter!$D145="",DATE(2026,6,0),Mitarbeiter!$D145),TODAY()),Einstellungen!$F$13:$F$67)))*N(Mitarbeiter!$E145)/IF(Einstellungen!$C$11="7 Tage",7,5),N('Ist-Stunden'!J145)+(N(Krankheitstage!K145)+N(Krankheitstage!W145))*N($C145))))</f>
        <v/>
      </c>
      <c r="AO145" s="76">
        <f>IF($B145="",0,IF(Einstellungen!$C$10="Ja",MAX(IF(Einstellungen!$C$11="7 Tage",MAX(0,(MIN(DATE(2026,7,0),IF(Mitarbeiter!$D145="",DATE(2026,7,0),Mitarbeiter!$D145),TODAY()))-(MAX(DATE(2026,6,1),Mitarbeiter!$C145))+1),MAX(0,NETWORKDAYS(MAX(DATE(2026,6,1),Mitarbeiter!$C145),MIN(DATE(2026,7,0),IF(Mitarbeiter!$D145="",DATE(2026,7,0),Mitarbeiter!$D145),TODAY()),Einstellungen!$F$13:$F$67)))*N(Mitarbeiter!$E145)/IF(Einstellungen!$C$11="7 Tage",7,5),N('Ist-Stunden'!K145)),MAX(IF(Einstellungen!$C$11="7 Tage",MAX(0,(MIN(DATE(2026,7,0),IF(Mitarbeiter!$D145="",DATE(2026,7,0),Mitarbeiter!$D145),TODAY()))-(MAX(DATE(2026,6,1),Mitarbeiter!$C145))+1),MAX(0,NETWORKDAYS(MAX(DATE(2026,6,1),Mitarbeiter!$C145),MIN(DATE(2026,7,0),IF(Mitarbeiter!$D145="",DATE(2026,7,0),Mitarbeiter!$D145),TODAY()),Einstellungen!$F$13:$F$67)))*N(Mitarbeiter!$E145)/IF(Einstellungen!$C$11="7 Tage",7,5),N('Ist-Stunden'!K145)+(N(Krankheitstage!L145)+N(Krankheitstage!X145))*N($C145))))</f>
        <v/>
      </c>
      <c r="AP145" s="76">
        <f>IF($B145="",0,IF(Einstellungen!$C$10="Ja",MAX(IF(Einstellungen!$C$11="7 Tage",MAX(0,(MIN(DATE(2026,8,0),IF(Mitarbeiter!$D145="",DATE(2026,8,0),Mitarbeiter!$D145),TODAY()))-(MAX(DATE(2026,7,1),Mitarbeiter!$C145))+1),MAX(0,NETWORKDAYS(MAX(DATE(2026,7,1),Mitarbeiter!$C145),MIN(DATE(2026,8,0),IF(Mitarbeiter!$D145="",DATE(2026,8,0),Mitarbeiter!$D145),TODAY()),Einstellungen!$F$13:$F$67)))*N(Mitarbeiter!$E145)/IF(Einstellungen!$C$11="7 Tage",7,5),N('Ist-Stunden'!L145)),MAX(IF(Einstellungen!$C$11="7 Tage",MAX(0,(MIN(DATE(2026,8,0),IF(Mitarbeiter!$D145="",DATE(2026,8,0),Mitarbeiter!$D145),TODAY()))-(MAX(DATE(2026,7,1),Mitarbeiter!$C145))+1),MAX(0,NETWORKDAYS(MAX(DATE(2026,7,1),Mitarbeiter!$C145),MIN(DATE(2026,8,0),IF(Mitarbeiter!$D145="",DATE(2026,8,0),Mitarbeiter!$D145),TODAY()),Einstellungen!$F$13:$F$67)))*N(Mitarbeiter!$E145)/IF(Einstellungen!$C$11="7 Tage",7,5),N('Ist-Stunden'!L145)+(N(Krankheitstage!M145)+N(Krankheitstage!Y145))*N($C145))))</f>
        <v/>
      </c>
      <c r="AQ145" s="76">
        <f>IF($B145="",0,IF(Einstellungen!$C$10="Ja",MAX(IF(Einstellungen!$C$11="7 Tage",MAX(0,(MIN(DATE(2026,9,0),IF(Mitarbeiter!$D145="",DATE(2026,9,0),Mitarbeiter!$D145),TODAY()))-(MAX(DATE(2026,8,1),Mitarbeiter!$C145))+1),MAX(0,NETWORKDAYS(MAX(DATE(2026,8,1),Mitarbeiter!$C145),MIN(DATE(2026,9,0),IF(Mitarbeiter!$D145="",DATE(2026,9,0),Mitarbeiter!$D145),TODAY()),Einstellungen!$F$13:$F$67)))*N(Mitarbeiter!$E145)/IF(Einstellungen!$C$11="7 Tage",7,5),N('Ist-Stunden'!M145)),MAX(IF(Einstellungen!$C$11="7 Tage",MAX(0,(MIN(DATE(2026,9,0),IF(Mitarbeiter!$D145="",DATE(2026,9,0),Mitarbeiter!$D145),TODAY()))-(MAX(DATE(2026,8,1),Mitarbeiter!$C145))+1),MAX(0,NETWORKDAYS(MAX(DATE(2026,8,1),Mitarbeiter!$C145),MIN(DATE(2026,9,0),IF(Mitarbeiter!$D145="",DATE(2026,9,0),Mitarbeiter!$D145),TODAY()),Einstellungen!$F$13:$F$67)))*N(Mitarbeiter!$E145)/IF(Einstellungen!$C$11="7 Tage",7,5),N('Ist-Stunden'!M145)+(N(Krankheitstage!N145)+N(Krankheitstage!Z145))*N($C145))))</f>
        <v/>
      </c>
      <c r="AR145" s="76">
        <f>IF($B145="",0,IF(Einstellungen!$C$10="Ja",MAX(IF(Einstellungen!$C$11="7 Tage",MAX(0,(MIN(DATE(2026,10,0),IF(Mitarbeiter!$D145="",DATE(2026,10,0),Mitarbeiter!$D145),TODAY()))-(MAX(DATE(2026,9,1),Mitarbeiter!$C145))+1),MAX(0,NETWORKDAYS(MAX(DATE(2026,9,1),Mitarbeiter!$C145),MIN(DATE(2026,10,0),IF(Mitarbeiter!$D145="",DATE(2026,10,0),Mitarbeiter!$D145),TODAY()),Einstellungen!$F$13:$F$67)))*N(Mitarbeiter!$E145)/IF(Einstellungen!$C$11="7 Tage",7,5),N('Ist-Stunden'!N145)),MAX(IF(Einstellungen!$C$11="7 Tage",MAX(0,(MIN(DATE(2026,10,0),IF(Mitarbeiter!$D145="",DATE(2026,10,0),Mitarbeiter!$D145),TODAY()))-(MAX(DATE(2026,9,1),Mitarbeiter!$C145))+1),MAX(0,NETWORKDAYS(MAX(DATE(2026,9,1),Mitarbeiter!$C145),MIN(DATE(2026,10,0),IF(Mitarbeiter!$D145="",DATE(2026,10,0),Mitarbeiter!$D145),TODAY()),Einstellungen!$F$13:$F$67)))*N(Mitarbeiter!$E145)/IF(Einstellungen!$C$11="7 Tage",7,5),N('Ist-Stunden'!N145)+(N(Krankheitstage!O145)+N(Krankheitstage!AA145))*N($C145))))</f>
        <v/>
      </c>
      <c r="AS145" s="76">
        <f>IF($B145="",0,IF(Einstellungen!$C$10="Ja",MAX(IF(Einstellungen!$C$11="7 Tage",MAX(0,(MIN(DATE(2026,11,0),IF(Mitarbeiter!$D145="",DATE(2026,11,0),Mitarbeiter!$D145),TODAY()))-(MAX(DATE(2026,10,1),Mitarbeiter!$C145))+1),MAX(0,NETWORKDAYS(MAX(DATE(2026,10,1),Mitarbeiter!$C145),MIN(DATE(2026,11,0),IF(Mitarbeiter!$D145="",DATE(2026,11,0),Mitarbeiter!$D145),TODAY()),Einstellungen!$F$13:$F$67)))*N(Mitarbeiter!$E145)/IF(Einstellungen!$C$11="7 Tage",7,5),N('Ist-Stunden'!O145)),MAX(IF(Einstellungen!$C$11="7 Tage",MAX(0,(MIN(DATE(2026,11,0),IF(Mitarbeiter!$D145="",DATE(2026,11,0),Mitarbeiter!$D145),TODAY()))-(MAX(DATE(2026,10,1),Mitarbeiter!$C145))+1),MAX(0,NETWORKDAYS(MAX(DATE(2026,10,1),Mitarbeiter!$C145),MIN(DATE(2026,11,0),IF(Mitarbeiter!$D145="",DATE(2026,11,0),Mitarbeiter!$D145),TODAY()),Einstellungen!$F$13:$F$67)))*N(Mitarbeiter!$E145)/IF(Einstellungen!$C$11="7 Tage",7,5),N('Ist-Stunden'!O145)+(N(Krankheitstage!P145)+N(Krankheitstage!AB145))*N($C145))))</f>
        <v/>
      </c>
      <c r="AT145" s="76">
        <f>IF($B145="",0,IF(Einstellungen!$C$10="Ja",MAX(IF(Einstellungen!$C$11="7 Tage",MAX(0,(MIN(DATE(2026,12,0),IF(Mitarbeiter!$D145="",DATE(2026,12,0),Mitarbeiter!$D145),TODAY()))-(MAX(DATE(2026,11,1),Mitarbeiter!$C145))+1),MAX(0,NETWORKDAYS(MAX(DATE(2026,11,1),Mitarbeiter!$C145),MIN(DATE(2026,12,0),IF(Mitarbeiter!$D145="",DATE(2026,12,0),Mitarbeiter!$D145),TODAY()),Einstellungen!$F$13:$F$67)))*N(Mitarbeiter!$E145)/IF(Einstellungen!$C$11="7 Tage",7,5),N('Ist-Stunden'!P145)),MAX(IF(Einstellungen!$C$11="7 Tage",MAX(0,(MIN(DATE(2026,12,0),IF(Mitarbeiter!$D145="",DATE(2026,12,0),Mitarbeiter!$D145),TODAY()))-(MAX(DATE(2026,11,1),Mitarbeiter!$C145))+1),MAX(0,NETWORKDAYS(MAX(DATE(2026,11,1),Mitarbeiter!$C145),MIN(DATE(2026,12,0),IF(Mitarbeiter!$D145="",DATE(2026,12,0),Mitarbeiter!$D145),TODAY()),Einstellungen!$F$13:$F$67)))*N(Mitarbeiter!$E145)/IF(Einstellungen!$C$11="7 Tage",7,5),N('Ist-Stunden'!P145)+(N(Krankheitstage!Q145)+N(Krankheitstage!AC145))*N($C145))))</f>
        <v/>
      </c>
      <c r="AU145" s="76">
        <f>IF($B145="",0,IF(Einstellungen!$C$10="Ja",MAX(IF(Einstellungen!$C$11="7 Tage",MAX(0,(MIN(DATE(2026,13,0),IF(Mitarbeiter!$D145="",DATE(2026,13,0),Mitarbeiter!$D145),TODAY()))-(MAX(DATE(2026,12,1),Mitarbeiter!$C145))+1),MAX(0,NETWORKDAYS(MAX(DATE(2026,12,1),Mitarbeiter!$C145),MIN(DATE(2026,13,0),IF(Mitarbeiter!$D145="",DATE(2026,13,0),Mitarbeiter!$D145),TODAY()),Einstellungen!$F$13:$F$67)))*N(Mitarbeiter!$E145)/IF(Einstellungen!$C$11="7 Tage",7,5),N('Ist-Stunden'!Q145)),MAX(IF(Einstellungen!$C$11="7 Tage",MAX(0,(MIN(DATE(2026,13,0),IF(Mitarbeiter!$D145="",DATE(2026,13,0),Mitarbeiter!$D145),TODAY()))-(MAX(DATE(2026,12,1),Mitarbeiter!$C145))+1),MAX(0,NETWORKDAYS(MAX(DATE(2026,12,1),Mitarbeiter!$C145),MIN(DATE(2026,13,0),IF(Mitarbeiter!$D145="",DATE(2026,13,0),Mitarbeiter!$D145),TODAY()),Einstellungen!$F$13:$F$67)))*N(Mitarbeiter!$E145)/IF(Einstellungen!$C$11="7 Tage",7,5),N('Ist-Stunden'!Q145)+(N(Krankheitstage!R145)+N(Krankheitstage!AD145))*N($C145))))</f>
        <v/>
      </c>
      <c r="AV145" s="76">
        <f>IF($B145="",0,IF(Einstellungen!$C$10="Ja",MAX(IF(Einstellungen!$C$11="7 Tage",MAX(0,(MIN(DATE(2027,2,0),IF(Mitarbeiter!$D145="",DATE(2027,2,0),Mitarbeiter!$D145),TODAY()))-(MAX(DATE(2027,1,1),Mitarbeiter!$C145))+1),MAX(0,NETWORKDAYS(MAX(DATE(2027,1,1),Mitarbeiter!$C145),MIN(DATE(2027,2,0),IF(Mitarbeiter!$D145="",DATE(2027,2,0),Mitarbeiter!$D145),TODAY()),Einstellungen!$F$13:$F$67)))*N(Mitarbeiter!$E145)/IF(Einstellungen!$C$11="7 Tage",7,5),N('Ist-Stunden'!R145)),MAX(IF(Einstellungen!$C$11="7 Tage",MAX(0,(MIN(DATE(2027,2,0),IF(Mitarbeiter!$D145="",DATE(2027,2,0),Mitarbeiter!$D145),TODAY()))-(MAX(DATE(2027,1,1),Mitarbeiter!$C145))+1),MAX(0,NETWORKDAYS(MAX(DATE(2027,1,1),Mitarbeiter!$C145),MIN(DATE(2027,2,0),IF(Mitarbeiter!$D145="",DATE(2027,2,0),Mitarbeiter!$D145),TODAY()),Einstellungen!$F$13:$F$67)))*N(Mitarbeiter!$E145)/IF(Einstellungen!$C$11="7 Tage",7,5),N('Ist-Stunden'!R145)+(N(Krankheitstage!AE145)+N(Krankheitstage!AQ145))*N($C145))))</f>
        <v/>
      </c>
      <c r="AW145" s="76">
        <f>IF($B145="",0,IF(Einstellungen!$C$10="Ja",MAX(IF(Einstellungen!$C$11="7 Tage",MAX(0,(MIN(DATE(2027,3,0),IF(Mitarbeiter!$D145="",DATE(2027,3,0),Mitarbeiter!$D145),TODAY()))-(MAX(DATE(2027,2,1),Mitarbeiter!$C145))+1),MAX(0,NETWORKDAYS(MAX(DATE(2027,2,1),Mitarbeiter!$C145),MIN(DATE(2027,3,0),IF(Mitarbeiter!$D145="",DATE(2027,3,0),Mitarbeiter!$D145),TODAY()),Einstellungen!$F$13:$F$67)))*N(Mitarbeiter!$E145)/IF(Einstellungen!$C$11="7 Tage",7,5),N('Ist-Stunden'!S145)),MAX(IF(Einstellungen!$C$11="7 Tage",MAX(0,(MIN(DATE(2027,3,0),IF(Mitarbeiter!$D145="",DATE(2027,3,0),Mitarbeiter!$D145),TODAY()))-(MAX(DATE(2027,2,1),Mitarbeiter!$C145))+1),MAX(0,NETWORKDAYS(MAX(DATE(2027,2,1),Mitarbeiter!$C145),MIN(DATE(2027,3,0),IF(Mitarbeiter!$D145="",DATE(2027,3,0),Mitarbeiter!$D145),TODAY()),Einstellungen!$F$13:$F$67)))*N(Mitarbeiter!$E145)/IF(Einstellungen!$C$11="7 Tage",7,5),N('Ist-Stunden'!S145)+(N(Krankheitstage!AF145)+N(Krankheitstage!AR145))*N($C145))))</f>
        <v/>
      </c>
      <c r="AX145" s="76">
        <f>IF($B145="",0,IF(Einstellungen!$C$10="Ja",MAX(IF(Einstellungen!$C$11="7 Tage",MAX(0,(MIN(DATE(2027,4,0),IF(Mitarbeiter!$D145="",DATE(2027,4,0),Mitarbeiter!$D145),TODAY()))-(MAX(DATE(2027,3,1),Mitarbeiter!$C145))+1),MAX(0,NETWORKDAYS(MAX(DATE(2027,3,1),Mitarbeiter!$C145),MIN(DATE(2027,4,0),IF(Mitarbeiter!$D145="",DATE(2027,4,0),Mitarbeiter!$D145),TODAY()),Einstellungen!$F$13:$F$67)))*N(Mitarbeiter!$E145)/IF(Einstellungen!$C$11="7 Tage",7,5),N('Ist-Stunden'!T145)),MAX(IF(Einstellungen!$C$11="7 Tage",MAX(0,(MIN(DATE(2027,4,0),IF(Mitarbeiter!$D145="",DATE(2027,4,0),Mitarbeiter!$D145),TODAY()))-(MAX(DATE(2027,3,1),Mitarbeiter!$C145))+1),MAX(0,NETWORKDAYS(MAX(DATE(2027,3,1),Mitarbeiter!$C145),MIN(DATE(2027,4,0),IF(Mitarbeiter!$D145="",DATE(2027,4,0),Mitarbeiter!$D145),TODAY()),Einstellungen!$F$13:$F$67)))*N(Mitarbeiter!$E145)/IF(Einstellungen!$C$11="7 Tage",7,5),N('Ist-Stunden'!T145)+(N(Krankheitstage!AG145)+N(Krankheitstage!AS145))*N($C145))))</f>
        <v/>
      </c>
      <c r="AY145" s="76">
        <f>IF($B145="",0,IF(Einstellungen!$C$10="Ja",MAX(IF(Einstellungen!$C$11="7 Tage",MAX(0,(MIN(DATE(2027,5,0),IF(Mitarbeiter!$D145="",DATE(2027,5,0),Mitarbeiter!$D145),TODAY()))-(MAX(DATE(2027,4,1),Mitarbeiter!$C145))+1),MAX(0,NETWORKDAYS(MAX(DATE(2027,4,1),Mitarbeiter!$C145),MIN(DATE(2027,5,0),IF(Mitarbeiter!$D145="",DATE(2027,5,0),Mitarbeiter!$D145),TODAY()),Einstellungen!$F$13:$F$67)))*N(Mitarbeiter!$E145)/IF(Einstellungen!$C$11="7 Tage",7,5),N('Ist-Stunden'!U145)),MAX(IF(Einstellungen!$C$11="7 Tage",MAX(0,(MIN(DATE(2027,5,0),IF(Mitarbeiter!$D145="",DATE(2027,5,0),Mitarbeiter!$D145),TODAY()))-(MAX(DATE(2027,4,1),Mitarbeiter!$C145))+1),MAX(0,NETWORKDAYS(MAX(DATE(2027,4,1),Mitarbeiter!$C145),MIN(DATE(2027,5,0),IF(Mitarbeiter!$D145="",DATE(2027,5,0),Mitarbeiter!$D145),TODAY()),Einstellungen!$F$13:$F$67)))*N(Mitarbeiter!$E145)/IF(Einstellungen!$C$11="7 Tage",7,5),N('Ist-Stunden'!U145)+(N(Krankheitstage!AH145)+N(Krankheitstage!AT145))*N($C145))))</f>
        <v/>
      </c>
      <c r="AZ145" s="76">
        <f>IF($B145="",0,IF(Einstellungen!$C$10="Ja",MAX(IF(Einstellungen!$C$11="7 Tage",MAX(0,(MIN(DATE(2027,6,0),IF(Mitarbeiter!$D145="",DATE(2027,6,0),Mitarbeiter!$D145),TODAY()))-(MAX(DATE(2027,5,1),Mitarbeiter!$C145))+1),MAX(0,NETWORKDAYS(MAX(DATE(2027,5,1),Mitarbeiter!$C145),MIN(DATE(2027,6,0),IF(Mitarbeiter!$D145="",DATE(2027,6,0),Mitarbeiter!$D145),TODAY()),Einstellungen!$F$13:$F$67)))*N(Mitarbeiter!$E145)/IF(Einstellungen!$C$11="7 Tage",7,5),N('Ist-Stunden'!V145)),MAX(IF(Einstellungen!$C$11="7 Tage",MAX(0,(MIN(DATE(2027,6,0),IF(Mitarbeiter!$D145="",DATE(2027,6,0),Mitarbeiter!$D145),TODAY()))-(MAX(DATE(2027,5,1),Mitarbeiter!$C145))+1),MAX(0,NETWORKDAYS(MAX(DATE(2027,5,1),Mitarbeiter!$C145),MIN(DATE(2027,6,0),IF(Mitarbeiter!$D145="",DATE(2027,6,0),Mitarbeiter!$D145),TODAY()),Einstellungen!$F$13:$F$67)))*N(Mitarbeiter!$E145)/IF(Einstellungen!$C$11="7 Tage",7,5),N('Ist-Stunden'!V145)+(N(Krankheitstage!AI145)+N(Krankheitstage!AU145))*N($C145))))</f>
        <v/>
      </c>
      <c r="BA145" s="76">
        <f>IF($B145="",0,IF(Einstellungen!$C$10="Ja",MAX(IF(Einstellungen!$C$11="7 Tage",MAX(0,(MIN(DATE(2027,7,0),IF(Mitarbeiter!$D145="",DATE(2027,7,0),Mitarbeiter!$D145),TODAY()))-(MAX(DATE(2027,6,1),Mitarbeiter!$C145))+1),MAX(0,NETWORKDAYS(MAX(DATE(2027,6,1),Mitarbeiter!$C145),MIN(DATE(2027,7,0),IF(Mitarbeiter!$D145="",DATE(2027,7,0),Mitarbeiter!$D145),TODAY()),Einstellungen!$F$13:$F$67)))*N(Mitarbeiter!$E145)/IF(Einstellungen!$C$11="7 Tage",7,5),N('Ist-Stunden'!W145)),MAX(IF(Einstellungen!$C$11="7 Tage",MAX(0,(MIN(DATE(2027,7,0),IF(Mitarbeiter!$D145="",DATE(2027,7,0),Mitarbeiter!$D145),TODAY()))-(MAX(DATE(2027,6,1),Mitarbeiter!$C145))+1),MAX(0,NETWORKDAYS(MAX(DATE(2027,6,1),Mitarbeiter!$C145),MIN(DATE(2027,7,0),IF(Mitarbeiter!$D145="",DATE(2027,7,0),Mitarbeiter!$D145),TODAY()),Einstellungen!$F$13:$F$67)))*N(Mitarbeiter!$E145)/IF(Einstellungen!$C$11="7 Tage",7,5),N('Ist-Stunden'!W145)+(N(Krankheitstage!AJ145)+N(Krankheitstage!AV145))*N($C145))))</f>
        <v/>
      </c>
      <c r="BB145" s="76">
        <f>IF($B145="",0,IF(Einstellungen!$C$10="Ja",MAX(IF(Einstellungen!$C$11="7 Tage",MAX(0,(MIN(DATE(2027,8,0),IF(Mitarbeiter!$D145="",DATE(2027,8,0),Mitarbeiter!$D145),TODAY()))-(MAX(DATE(2027,7,1),Mitarbeiter!$C145))+1),MAX(0,NETWORKDAYS(MAX(DATE(2027,7,1),Mitarbeiter!$C145),MIN(DATE(2027,8,0),IF(Mitarbeiter!$D145="",DATE(2027,8,0),Mitarbeiter!$D145),TODAY()),Einstellungen!$F$13:$F$67)))*N(Mitarbeiter!$E145)/IF(Einstellungen!$C$11="7 Tage",7,5),N('Ist-Stunden'!X145)),MAX(IF(Einstellungen!$C$11="7 Tage",MAX(0,(MIN(DATE(2027,8,0),IF(Mitarbeiter!$D145="",DATE(2027,8,0),Mitarbeiter!$D145),TODAY()))-(MAX(DATE(2027,7,1),Mitarbeiter!$C145))+1),MAX(0,NETWORKDAYS(MAX(DATE(2027,7,1),Mitarbeiter!$C145),MIN(DATE(2027,8,0),IF(Mitarbeiter!$D145="",DATE(2027,8,0),Mitarbeiter!$D145),TODAY()),Einstellungen!$F$13:$F$67)))*N(Mitarbeiter!$E145)/IF(Einstellungen!$C$11="7 Tage",7,5),N('Ist-Stunden'!X145)+(N(Krankheitstage!AK145)+N(Krankheitstage!AW145))*N($C145))))</f>
        <v/>
      </c>
      <c r="BC145" s="76">
        <f>IF($B145="",0,IF(Einstellungen!$C$10="Ja",MAX(IF(Einstellungen!$C$11="7 Tage",MAX(0,(MIN(DATE(2027,9,0),IF(Mitarbeiter!$D145="",DATE(2027,9,0),Mitarbeiter!$D145),TODAY()))-(MAX(DATE(2027,8,1),Mitarbeiter!$C145))+1),MAX(0,NETWORKDAYS(MAX(DATE(2027,8,1),Mitarbeiter!$C145),MIN(DATE(2027,9,0),IF(Mitarbeiter!$D145="",DATE(2027,9,0),Mitarbeiter!$D145),TODAY()),Einstellungen!$F$13:$F$67)))*N(Mitarbeiter!$E145)/IF(Einstellungen!$C$11="7 Tage",7,5),N('Ist-Stunden'!Y145)),MAX(IF(Einstellungen!$C$11="7 Tage",MAX(0,(MIN(DATE(2027,9,0),IF(Mitarbeiter!$D145="",DATE(2027,9,0),Mitarbeiter!$D145),TODAY()))-(MAX(DATE(2027,8,1),Mitarbeiter!$C145))+1),MAX(0,NETWORKDAYS(MAX(DATE(2027,8,1),Mitarbeiter!$C145),MIN(DATE(2027,9,0),IF(Mitarbeiter!$D145="",DATE(2027,9,0),Mitarbeiter!$D145),TODAY()),Einstellungen!$F$13:$F$67)))*N(Mitarbeiter!$E145)/IF(Einstellungen!$C$11="7 Tage",7,5),N('Ist-Stunden'!Y145)+(N(Krankheitstage!AL145)+N(Krankheitstage!AX145))*N($C145))))</f>
        <v/>
      </c>
      <c r="BD145" s="76">
        <f>IF($B145="",0,IF(Einstellungen!$C$10="Ja",MAX(IF(Einstellungen!$C$11="7 Tage",MAX(0,(MIN(DATE(2027,10,0),IF(Mitarbeiter!$D145="",DATE(2027,10,0),Mitarbeiter!$D145),TODAY()))-(MAX(DATE(2027,9,1),Mitarbeiter!$C145))+1),MAX(0,NETWORKDAYS(MAX(DATE(2027,9,1),Mitarbeiter!$C145),MIN(DATE(2027,10,0),IF(Mitarbeiter!$D145="",DATE(2027,10,0),Mitarbeiter!$D145),TODAY()),Einstellungen!$F$13:$F$67)))*N(Mitarbeiter!$E145)/IF(Einstellungen!$C$11="7 Tage",7,5),N('Ist-Stunden'!Z145)),MAX(IF(Einstellungen!$C$11="7 Tage",MAX(0,(MIN(DATE(2027,10,0),IF(Mitarbeiter!$D145="",DATE(2027,10,0),Mitarbeiter!$D145),TODAY()))-(MAX(DATE(2027,9,1),Mitarbeiter!$C145))+1),MAX(0,NETWORKDAYS(MAX(DATE(2027,9,1),Mitarbeiter!$C145),MIN(DATE(2027,10,0),IF(Mitarbeiter!$D145="",DATE(2027,10,0),Mitarbeiter!$D145),TODAY()),Einstellungen!$F$13:$F$67)))*N(Mitarbeiter!$E145)/IF(Einstellungen!$C$11="7 Tage",7,5),N('Ist-Stunden'!Z145)+(N(Krankheitstage!AM145)+N(Krankheitstage!AY145))*N($C145))))</f>
        <v/>
      </c>
      <c r="BE145" s="76">
        <f>IF($B145="",0,IF(Einstellungen!$C$10="Ja",MAX(IF(Einstellungen!$C$11="7 Tage",MAX(0,(MIN(DATE(2027,11,0),IF(Mitarbeiter!$D145="",DATE(2027,11,0),Mitarbeiter!$D145),TODAY()))-(MAX(DATE(2027,10,1),Mitarbeiter!$C145))+1),MAX(0,NETWORKDAYS(MAX(DATE(2027,10,1),Mitarbeiter!$C145),MIN(DATE(2027,11,0),IF(Mitarbeiter!$D145="",DATE(2027,11,0),Mitarbeiter!$D145),TODAY()),Einstellungen!$F$13:$F$67)))*N(Mitarbeiter!$E145)/IF(Einstellungen!$C$11="7 Tage",7,5),N('Ist-Stunden'!AA145)),MAX(IF(Einstellungen!$C$11="7 Tage",MAX(0,(MIN(DATE(2027,11,0),IF(Mitarbeiter!$D145="",DATE(2027,11,0),Mitarbeiter!$D145),TODAY()))-(MAX(DATE(2027,10,1),Mitarbeiter!$C145))+1),MAX(0,NETWORKDAYS(MAX(DATE(2027,10,1),Mitarbeiter!$C145),MIN(DATE(2027,11,0),IF(Mitarbeiter!$D145="",DATE(2027,11,0),Mitarbeiter!$D145),TODAY()),Einstellungen!$F$13:$F$67)))*N(Mitarbeiter!$E145)/IF(Einstellungen!$C$11="7 Tage",7,5),N('Ist-Stunden'!AA145)+(N(Krankheitstage!AN145)+N(Krankheitstage!AZ145))*N($C145))))</f>
        <v/>
      </c>
      <c r="BF145" s="76">
        <f>IF($B145="",0,IF(Einstellungen!$C$10="Ja",MAX(IF(Einstellungen!$C$11="7 Tage",MAX(0,(MIN(DATE(2027,12,0),IF(Mitarbeiter!$D145="",DATE(2027,12,0),Mitarbeiter!$D145),TODAY()))-(MAX(DATE(2027,11,1),Mitarbeiter!$C145))+1),MAX(0,NETWORKDAYS(MAX(DATE(2027,11,1),Mitarbeiter!$C145),MIN(DATE(2027,12,0),IF(Mitarbeiter!$D145="",DATE(2027,12,0),Mitarbeiter!$D145),TODAY()),Einstellungen!$F$13:$F$67)))*N(Mitarbeiter!$E145)/IF(Einstellungen!$C$11="7 Tage",7,5),N('Ist-Stunden'!AB145)),MAX(IF(Einstellungen!$C$11="7 Tage",MAX(0,(MIN(DATE(2027,12,0),IF(Mitarbeiter!$D145="",DATE(2027,12,0),Mitarbeiter!$D145),TODAY()))-(MAX(DATE(2027,11,1),Mitarbeiter!$C145))+1),MAX(0,NETWORKDAYS(MAX(DATE(2027,11,1),Mitarbeiter!$C145),MIN(DATE(2027,12,0),IF(Mitarbeiter!$D145="",DATE(2027,12,0),Mitarbeiter!$D145),TODAY()),Einstellungen!$F$13:$F$67)))*N(Mitarbeiter!$E145)/IF(Einstellungen!$C$11="7 Tage",7,5),N('Ist-Stunden'!AB145)+(N(Krankheitstage!AO145)+N(Krankheitstage!BA145))*N($C145))))</f>
        <v/>
      </c>
      <c r="BG145" s="76">
        <f>IF($B145="",0,IF(Einstellungen!$C$10="Ja",MAX(IF(Einstellungen!$C$11="7 Tage",MAX(0,(MIN(DATE(2027,13,0),IF(Mitarbeiter!$D145="",DATE(2027,13,0),Mitarbeiter!$D145),TODAY()))-(MAX(DATE(2027,12,1),Mitarbeiter!$C145))+1),MAX(0,NETWORKDAYS(MAX(DATE(2027,12,1),Mitarbeiter!$C145),MIN(DATE(2027,13,0),IF(Mitarbeiter!$D145="",DATE(2027,13,0),Mitarbeiter!$D145),TODAY()),Einstellungen!$F$13:$F$67)))*N(Mitarbeiter!$E145)/IF(Einstellungen!$C$11="7 Tage",7,5),N('Ist-Stunden'!AC145)),MAX(IF(Einstellungen!$C$11="7 Tage",MAX(0,(MIN(DATE(2027,13,0),IF(Mitarbeiter!$D145="",DATE(2027,13,0),Mitarbeiter!$D145),TODAY()))-(MAX(DATE(2027,12,1),Mitarbeiter!$C145))+1),MAX(0,NETWORKDAYS(MAX(DATE(2027,12,1),Mitarbeiter!$C145),MIN(DATE(2027,13,0),IF(Mitarbeiter!$D145="",DATE(2027,13,0),Mitarbeiter!$D145),TODAY()),Einstellungen!$F$13:$F$67)))*N(Mitarbeiter!$E145)/IF(Einstellungen!$C$11="7 Tage",7,5),N('Ist-Stunden'!AC145)+(N(Krankheitstage!AP145)+N(Krankheitstage!BB145))*N($C145))))</f>
        <v/>
      </c>
      <c r="BH145" s="76">
        <f>IF($B145="",0,IF(Einstellungen!$C$10="Ja",MAX(IF(Einstellungen!$C$11="7 Tage",MAX(0,(MIN(DATE(2028,2,0),IF(Mitarbeiter!$D145="",DATE(2028,2,0),Mitarbeiter!$D145),TODAY()))-(MAX(DATE(2028,1,1),Mitarbeiter!$C145))+1),MAX(0,NETWORKDAYS(MAX(DATE(2028,1,1),Mitarbeiter!$C145),MIN(DATE(2028,2,0),IF(Mitarbeiter!$D145="",DATE(2028,2,0),Mitarbeiter!$D145),TODAY()),Einstellungen!$F$13:$F$67)))*N(Mitarbeiter!$E145)/IF(Einstellungen!$C$11="7 Tage",7,5),N('Ist-Stunden'!AD145)),MAX(IF(Einstellungen!$C$11="7 Tage",MAX(0,(MIN(DATE(2028,2,0),IF(Mitarbeiter!$D145="",DATE(2028,2,0),Mitarbeiter!$D145),TODAY()))-(MAX(DATE(2028,1,1),Mitarbeiter!$C145))+1),MAX(0,NETWORKDAYS(MAX(DATE(2028,1,1),Mitarbeiter!$C145),MIN(DATE(2028,2,0),IF(Mitarbeiter!$D145="",DATE(2028,2,0),Mitarbeiter!$D145),TODAY()),Einstellungen!$F$13:$F$67)))*N(Mitarbeiter!$E145)/IF(Einstellungen!$C$11="7 Tage",7,5),N('Ist-Stunden'!AD145)+(N(Krankheitstage!BC145)+N(Krankheitstage!BO145))*N($C145))))</f>
        <v/>
      </c>
      <c r="BI145" s="76">
        <f>IF($B145="",0,IF(Einstellungen!$C$10="Ja",MAX(IF(Einstellungen!$C$11="7 Tage",MAX(0,(MIN(DATE(2028,3,0),IF(Mitarbeiter!$D145="",DATE(2028,3,0),Mitarbeiter!$D145),TODAY()))-(MAX(DATE(2028,2,1),Mitarbeiter!$C145))+1),MAX(0,NETWORKDAYS(MAX(DATE(2028,2,1),Mitarbeiter!$C145),MIN(DATE(2028,3,0),IF(Mitarbeiter!$D145="",DATE(2028,3,0),Mitarbeiter!$D145),TODAY()),Einstellungen!$F$13:$F$67)))*N(Mitarbeiter!$E145)/IF(Einstellungen!$C$11="7 Tage",7,5),N('Ist-Stunden'!AE145)),MAX(IF(Einstellungen!$C$11="7 Tage",MAX(0,(MIN(DATE(2028,3,0),IF(Mitarbeiter!$D145="",DATE(2028,3,0),Mitarbeiter!$D145),TODAY()))-(MAX(DATE(2028,2,1),Mitarbeiter!$C145))+1),MAX(0,NETWORKDAYS(MAX(DATE(2028,2,1),Mitarbeiter!$C145),MIN(DATE(2028,3,0),IF(Mitarbeiter!$D145="",DATE(2028,3,0),Mitarbeiter!$D145),TODAY()),Einstellungen!$F$13:$F$67)))*N(Mitarbeiter!$E145)/IF(Einstellungen!$C$11="7 Tage",7,5),N('Ist-Stunden'!AE145)+(N(Krankheitstage!BD145)+N(Krankheitstage!BP145))*N($C145))))</f>
        <v/>
      </c>
      <c r="BJ145" s="76">
        <f>IF($B145="",0,IF(Einstellungen!$C$10="Ja",MAX(IF(Einstellungen!$C$11="7 Tage",MAX(0,(MIN(DATE(2028,4,0),IF(Mitarbeiter!$D145="",DATE(2028,4,0),Mitarbeiter!$D145),TODAY()))-(MAX(DATE(2028,3,1),Mitarbeiter!$C145))+1),MAX(0,NETWORKDAYS(MAX(DATE(2028,3,1),Mitarbeiter!$C145),MIN(DATE(2028,4,0),IF(Mitarbeiter!$D145="",DATE(2028,4,0),Mitarbeiter!$D145),TODAY()),Einstellungen!$F$13:$F$67)))*N(Mitarbeiter!$E145)/IF(Einstellungen!$C$11="7 Tage",7,5),N('Ist-Stunden'!AF145)),MAX(IF(Einstellungen!$C$11="7 Tage",MAX(0,(MIN(DATE(2028,4,0),IF(Mitarbeiter!$D145="",DATE(2028,4,0),Mitarbeiter!$D145),TODAY()))-(MAX(DATE(2028,3,1),Mitarbeiter!$C145))+1),MAX(0,NETWORKDAYS(MAX(DATE(2028,3,1),Mitarbeiter!$C145),MIN(DATE(2028,4,0),IF(Mitarbeiter!$D145="",DATE(2028,4,0),Mitarbeiter!$D145),TODAY()),Einstellungen!$F$13:$F$67)))*N(Mitarbeiter!$E145)/IF(Einstellungen!$C$11="7 Tage",7,5),N('Ist-Stunden'!AF145)+(N(Krankheitstage!BE145)+N(Krankheitstage!BQ145))*N($C145))))</f>
        <v/>
      </c>
      <c r="BK145" s="76">
        <f>IF($B145="",0,IF(Einstellungen!$C$10="Ja",MAX(IF(Einstellungen!$C$11="7 Tage",MAX(0,(MIN(DATE(2028,5,0),IF(Mitarbeiter!$D145="",DATE(2028,5,0),Mitarbeiter!$D145),TODAY()))-(MAX(DATE(2028,4,1),Mitarbeiter!$C145))+1),MAX(0,NETWORKDAYS(MAX(DATE(2028,4,1),Mitarbeiter!$C145),MIN(DATE(2028,5,0),IF(Mitarbeiter!$D145="",DATE(2028,5,0),Mitarbeiter!$D145),TODAY()),Einstellungen!$F$13:$F$67)))*N(Mitarbeiter!$E145)/IF(Einstellungen!$C$11="7 Tage",7,5),N('Ist-Stunden'!AG145)),MAX(IF(Einstellungen!$C$11="7 Tage",MAX(0,(MIN(DATE(2028,5,0),IF(Mitarbeiter!$D145="",DATE(2028,5,0),Mitarbeiter!$D145),TODAY()))-(MAX(DATE(2028,4,1),Mitarbeiter!$C145))+1),MAX(0,NETWORKDAYS(MAX(DATE(2028,4,1),Mitarbeiter!$C145),MIN(DATE(2028,5,0),IF(Mitarbeiter!$D145="",DATE(2028,5,0),Mitarbeiter!$D145),TODAY()),Einstellungen!$F$13:$F$67)))*N(Mitarbeiter!$E145)/IF(Einstellungen!$C$11="7 Tage",7,5),N('Ist-Stunden'!AG145)+(N(Krankheitstage!BF145)+N(Krankheitstage!BR145))*N($C145))))</f>
        <v/>
      </c>
      <c r="BL145" s="76">
        <f>IF($B145="",0,IF(Einstellungen!$C$10="Ja",MAX(IF(Einstellungen!$C$11="7 Tage",MAX(0,(MIN(DATE(2028,6,0),IF(Mitarbeiter!$D145="",DATE(2028,6,0),Mitarbeiter!$D145),TODAY()))-(MAX(DATE(2028,5,1),Mitarbeiter!$C145))+1),MAX(0,NETWORKDAYS(MAX(DATE(2028,5,1),Mitarbeiter!$C145),MIN(DATE(2028,6,0),IF(Mitarbeiter!$D145="",DATE(2028,6,0),Mitarbeiter!$D145),TODAY()),Einstellungen!$F$13:$F$67)))*N(Mitarbeiter!$E145)/IF(Einstellungen!$C$11="7 Tage",7,5),N('Ist-Stunden'!AH145)),MAX(IF(Einstellungen!$C$11="7 Tage",MAX(0,(MIN(DATE(2028,6,0),IF(Mitarbeiter!$D145="",DATE(2028,6,0),Mitarbeiter!$D145),TODAY()))-(MAX(DATE(2028,5,1),Mitarbeiter!$C145))+1),MAX(0,NETWORKDAYS(MAX(DATE(2028,5,1),Mitarbeiter!$C145),MIN(DATE(2028,6,0),IF(Mitarbeiter!$D145="",DATE(2028,6,0),Mitarbeiter!$D145),TODAY()),Einstellungen!$F$13:$F$67)))*N(Mitarbeiter!$E145)/IF(Einstellungen!$C$11="7 Tage",7,5),N('Ist-Stunden'!AH145)+(N(Krankheitstage!BG145)+N(Krankheitstage!BS145))*N($C145))))</f>
        <v/>
      </c>
      <c r="BM145" s="76">
        <f>IF($B145="",0,IF(Einstellungen!$C$10="Ja",MAX(IF(Einstellungen!$C$11="7 Tage",MAX(0,(MIN(DATE(2028,7,0),IF(Mitarbeiter!$D145="",DATE(2028,7,0),Mitarbeiter!$D145),TODAY()))-(MAX(DATE(2028,6,1),Mitarbeiter!$C145))+1),MAX(0,NETWORKDAYS(MAX(DATE(2028,6,1),Mitarbeiter!$C145),MIN(DATE(2028,7,0),IF(Mitarbeiter!$D145="",DATE(2028,7,0),Mitarbeiter!$D145),TODAY()),Einstellungen!$F$13:$F$67)))*N(Mitarbeiter!$E145)/IF(Einstellungen!$C$11="7 Tage",7,5),N('Ist-Stunden'!AI145)),MAX(IF(Einstellungen!$C$11="7 Tage",MAX(0,(MIN(DATE(2028,7,0),IF(Mitarbeiter!$D145="",DATE(2028,7,0),Mitarbeiter!$D145),TODAY()))-(MAX(DATE(2028,6,1),Mitarbeiter!$C145))+1),MAX(0,NETWORKDAYS(MAX(DATE(2028,6,1),Mitarbeiter!$C145),MIN(DATE(2028,7,0),IF(Mitarbeiter!$D145="",DATE(2028,7,0),Mitarbeiter!$D145),TODAY()),Einstellungen!$F$13:$F$67)))*N(Mitarbeiter!$E145)/IF(Einstellungen!$C$11="7 Tage",7,5),N('Ist-Stunden'!AI145)+(N(Krankheitstage!BH145)+N(Krankheitstage!BT145))*N($C145))))</f>
        <v/>
      </c>
      <c r="BN145" s="76">
        <f>IF($B145="",0,IF(Einstellungen!$C$10="Ja",MAX(IF(Einstellungen!$C$11="7 Tage",MAX(0,(MIN(DATE(2028,8,0),IF(Mitarbeiter!$D145="",DATE(2028,8,0),Mitarbeiter!$D145),TODAY()))-(MAX(DATE(2028,7,1),Mitarbeiter!$C145))+1),MAX(0,NETWORKDAYS(MAX(DATE(2028,7,1),Mitarbeiter!$C145),MIN(DATE(2028,8,0),IF(Mitarbeiter!$D145="",DATE(2028,8,0),Mitarbeiter!$D145),TODAY()),Einstellungen!$F$13:$F$67)))*N(Mitarbeiter!$E145)/IF(Einstellungen!$C$11="7 Tage",7,5),N('Ist-Stunden'!AJ145)),MAX(IF(Einstellungen!$C$11="7 Tage",MAX(0,(MIN(DATE(2028,8,0),IF(Mitarbeiter!$D145="",DATE(2028,8,0),Mitarbeiter!$D145),TODAY()))-(MAX(DATE(2028,7,1),Mitarbeiter!$C145))+1),MAX(0,NETWORKDAYS(MAX(DATE(2028,7,1),Mitarbeiter!$C145),MIN(DATE(2028,8,0),IF(Mitarbeiter!$D145="",DATE(2028,8,0),Mitarbeiter!$D145),TODAY()),Einstellungen!$F$13:$F$67)))*N(Mitarbeiter!$E145)/IF(Einstellungen!$C$11="7 Tage",7,5),N('Ist-Stunden'!AJ145)+(N(Krankheitstage!BI145)+N(Krankheitstage!BU145))*N($C145))))</f>
        <v/>
      </c>
      <c r="BO145" s="76">
        <f>IF($B145="",0,IF(Einstellungen!$C$10="Ja",MAX(IF(Einstellungen!$C$11="7 Tage",MAX(0,(MIN(DATE(2028,9,0),IF(Mitarbeiter!$D145="",DATE(2028,9,0),Mitarbeiter!$D145),TODAY()))-(MAX(DATE(2028,8,1),Mitarbeiter!$C145))+1),MAX(0,NETWORKDAYS(MAX(DATE(2028,8,1),Mitarbeiter!$C145),MIN(DATE(2028,9,0),IF(Mitarbeiter!$D145="",DATE(2028,9,0),Mitarbeiter!$D145),TODAY()),Einstellungen!$F$13:$F$67)))*N(Mitarbeiter!$E145)/IF(Einstellungen!$C$11="7 Tage",7,5),N('Ist-Stunden'!AK145)),MAX(IF(Einstellungen!$C$11="7 Tage",MAX(0,(MIN(DATE(2028,9,0),IF(Mitarbeiter!$D145="",DATE(2028,9,0),Mitarbeiter!$D145),TODAY()))-(MAX(DATE(2028,8,1),Mitarbeiter!$C145))+1),MAX(0,NETWORKDAYS(MAX(DATE(2028,8,1),Mitarbeiter!$C145),MIN(DATE(2028,9,0),IF(Mitarbeiter!$D145="",DATE(2028,9,0),Mitarbeiter!$D145),TODAY()),Einstellungen!$F$13:$F$67)))*N(Mitarbeiter!$E145)/IF(Einstellungen!$C$11="7 Tage",7,5),N('Ist-Stunden'!AK145)+(N(Krankheitstage!BJ145)+N(Krankheitstage!BV145))*N($C145))))</f>
        <v/>
      </c>
      <c r="BP145" s="76">
        <f>IF($B145="",0,IF(Einstellungen!$C$10="Ja",MAX(IF(Einstellungen!$C$11="7 Tage",MAX(0,(MIN(DATE(2028,10,0),IF(Mitarbeiter!$D145="",DATE(2028,10,0),Mitarbeiter!$D145),TODAY()))-(MAX(DATE(2028,9,1),Mitarbeiter!$C145))+1),MAX(0,NETWORKDAYS(MAX(DATE(2028,9,1),Mitarbeiter!$C145),MIN(DATE(2028,10,0),IF(Mitarbeiter!$D145="",DATE(2028,10,0),Mitarbeiter!$D145),TODAY()),Einstellungen!$F$13:$F$67)))*N(Mitarbeiter!$E145)/IF(Einstellungen!$C$11="7 Tage",7,5),N('Ist-Stunden'!AL145)),MAX(IF(Einstellungen!$C$11="7 Tage",MAX(0,(MIN(DATE(2028,10,0),IF(Mitarbeiter!$D145="",DATE(2028,10,0),Mitarbeiter!$D145),TODAY()))-(MAX(DATE(2028,9,1),Mitarbeiter!$C145))+1),MAX(0,NETWORKDAYS(MAX(DATE(2028,9,1),Mitarbeiter!$C145),MIN(DATE(2028,10,0),IF(Mitarbeiter!$D145="",DATE(2028,10,0),Mitarbeiter!$D145),TODAY()),Einstellungen!$F$13:$F$67)))*N(Mitarbeiter!$E145)/IF(Einstellungen!$C$11="7 Tage",7,5),N('Ist-Stunden'!AL145)+(N(Krankheitstage!BK145)+N(Krankheitstage!BW145))*N($C145))))</f>
        <v/>
      </c>
      <c r="BQ145" s="76">
        <f>IF($B145="",0,IF(Einstellungen!$C$10="Ja",MAX(IF(Einstellungen!$C$11="7 Tage",MAX(0,(MIN(DATE(2028,11,0),IF(Mitarbeiter!$D145="",DATE(2028,11,0),Mitarbeiter!$D145),TODAY()))-(MAX(DATE(2028,10,1),Mitarbeiter!$C145))+1),MAX(0,NETWORKDAYS(MAX(DATE(2028,10,1),Mitarbeiter!$C145),MIN(DATE(2028,11,0),IF(Mitarbeiter!$D145="",DATE(2028,11,0),Mitarbeiter!$D145),TODAY()),Einstellungen!$F$13:$F$67)))*N(Mitarbeiter!$E145)/IF(Einstellungen!$C$11="7 Tage",7,5),N('Ist-Stunden'!AM145)),MAX(IF(Einstellungen!$C$11="7 Tage",MAX(0,(MIN(DATE(2028,11,0),IF(Mitarbeiter!$D145="",DATE(2028,11,0),Mitarbeiter!$D145),TODAY()))-(MAX(DATE(2028,10,1),Mitarbeiter!$C145))+1),MAX(0,NETWORKDAYS(MAX(DATE(2028,10,1),Mitarbeiter!$C145),MIN(DATE(2028,11,0),IF(Mitarbeiter!$D145="",DATE(2028,11,0),Mitarbeiter!$D145),TODAY()),Einstellungen!$F$13:$F$67)))*N(Mitarbeiter!$E145)/IF(Einstellungen!$C$11="7 Tage",7,5),N('Ist-Stunden'!AM145)+(N(Krankheitstage!BL145)+N(Krankheitstage!BX145))*N($C145))))</f>
        <v/>
      </c>
      <c r="BR145" s="76">
        <f>IF($B145="",0,IF(Einstellungen!$C$10="Ja",MAX(IF(Einstellungen!$C$11="7 Tage",MAX(0,(MIN(DATE(2028,12,0),IF(Mitarbeiter!$D145="",DATE(2028,12,0),Mitarbeiter!$D145),TODAY()))-(MAX(DATE(2028,11,1),Mitarbeiter!$C145))+1),MAX(0,NETWORKDAYS(MAX(DATE(2028,11,1),Mitarbeiter!$C145),MIN(DATE(2028,12,0),IF(Mitarbeiter!$D145="",DATE(2028,12,0),Mitarbeiter!$D145),TODAY()),Einstellungen!$F$13:$F$67)))*N(Mitarbeiter!$E145)/IF(Einstellungen!$C$11="7 Tage",7,5),N('Ist-Stunden'!AN145)),MAX(IF(Einstellungen!$C$11="7 Tage",MAX(0,(MIN(DATE(2028,12,0),IF(Mitarbeiter!$D145="",DATE(2028,12,0),Mitarbeiter!$D145),TODAY()))-(MAX(DATE(2028,11,1),Mitarbeiter!$C145))+1),MAX(0,NETWORKDAYS(MAX(DATE(2028,11,1),Mitarbeiter!$C145),MIN(DATE(2028,12,0),IF(Mitarbeiter!$D145="",DATE(2028,12,0),Mitarbeiter!$D145),TODAY()),Einstellungen!$F$13:$F$67)))*N(Mitarbeiter!$E145)/IF(Einstellungen!$C$11="7 Tage",7,5),N('Ist-Stunden'!AN145)+(N(Krankheitstage!BM145)+N(Krankheitstage!BY145))*N($C145))))</f>
        <v/>
      </c>
      <c r="BS145" s="76">
        <f>IF($B145="",0,IF(Einstellungen!$C$10="Ja",MAX(IF(Einstellungen!$C$11="7 Tage",MAX(0,(MIN(DATE(2028,13,0),IF(Mitarbeiter!$D145="",DATE(2028,13,0),Mitarbeiter!$D145),TODAY()))-(MAX(DATE(2028,12,1),Mitarbeiter!$C145))+1),MAX(0,NETWORKDAYS(MAX(DATE(2028,12,1),Mitarbeiter!$C145),MIN(DATE(2028,13,0),IF(Mitarbeiter!$D145="",DATE(2028,13,0),Mitarbeiter!$D145),TODAY()),Einstellungen!$F$13:$F$67)))*N(Mitarbeiter!$E145)/IF(Einstellungen!$C$11="7 Tage",7,5),N('Ist-Stunden'!AO145)),MAX(IF(Einstellungen!$C$11="7 Tage",MAX(0,(MIN(DATE(2028,13,0),IF(Mitarbeiter!$D145="",DATE(2028,13,0),Mitarbeiter!$D145),TODAY()))-(MAX(DATE(2028,12,1),Mitarbeiter!$C145))+1),MAX(0,NETWORKDAYS(MAX(DATE(2028,12,1),Mitarbeiter!$C145),MIN(DATE(2028,13,0),IF(Mitarbeiter!$D145="",DATE(2028,13,0),Mitarbeiter!$D145),TODAY()),Einstellungen!$F$13:$F$67)))*N(Mitarbeiter!$E145)/IF(Einstellungen!$C$11="7 Tage",7,5),N('Ist-Stunden'!AO145)+(N(Krankheitstage!BN145)+N(Krankheitstage!BZ145))*N($C145))))</f>
        <v/>
      </c>
      <c r="BT145" s="76">
        <f>IF($B145="",0,IF(Einstellungen!$C$10="Ja",MAX(IF(Einstellungen!$C$11="7 Tage",MAX(0,(MIN(DATE(2029,2,0),IF(Mitarbeiter!$D145="",DATE(2029,2,0),Mitarbeiter!$D145),TODAY()))-(MAX(DATE(2029,1,1),Mitarbeiter!$C145))+1),MAX(0,NETWORKDAYS(MAX(DATE(2029,1,1),Mitarbeiter!$C145),MIN(DATE(2029,2,0),IF(Mitarbeiter!$D145="",DATE(2029,2,0),Mitarbeiter!$D145),TODAY()),Einstellungen!$F$13:$F$67)))*N(Mitarbeiter!$E145)/IF(Einstellungen!$C$11="7 Tage",7,5),N('Ist-Stunden'!AP145)),MAX(IF(Einstellungen!$C$11="7 Tage",MAX(0,(MIN(DATE(2029,2,0),IF(Mitarbeiter!$D145="",DATE(2029,2,0),Mitarbeiter!$D145),TODAY()))-(MAX(DATE(2029,1,1),Mitarbeiter!$C145))+1),MAX(0,NETWORKDAYS(MAX(DATE(2029,1,1),Mitarbeiter!$C145),MIN(DATE(2029,2,0),IF(Mitarbeiter!$D145="",DATE(2029,2,0),Mitarbeiter!$D145),TODAY()),Einstellungen!$F$13:$F$67)))*N(Mitarbeiter!$E145)/IF(Einstellungen!$C$11="7 Tage",7,5),N('Ist-Stunden'!AP145)+(N(Krankheitstage!CA145)+N(Krankheitstage!CM145))*N($C145))))</f>
        <v/>
      </c>
      <c r="BU145" s="76">
        <f>IF($B145="",0,IF(Einstellungen!$C$10="Ja",MAX(IF(Einstellungen!$C$11="7 Tage",MAX(0,(MIN(DATE(2029,3,0),IF(Mitarbeiter!$D145="",DATE(2029,3,0),Mitarbeiter!$D145),TODAY()))-(MAX(DATE(2029,2,1),Mitarbeiter!$C145))+1),MAX(0,NETWORKDAYS(MAX(DATE(2029,2,1),Mitarbeiter!$C145),MIN(DATE(2029,3,0),IF(Mitarbeiter!$D145="",DATE(2029,3,0),Mitarbeiter!$D145),TODAY()),Einstellungen!$F$13:$F$67)))*N(Mitarbeiter!$E145)/IF(Einstellungen!$C$11="7 Tage",7,5),N('Ist-Stunden'!AQ145)),MAX(IF(Einstellungen!$C$11="7 Tage",MAX(0,(MIN(DATE(2029,3,0),IF(Mitarbeiter!$D145="",DATE(2029,3,0),Mitarbeiter!$D145),TODAY()))-(MAX(DATE(2029,2,1),Mitarbeiter!$C145))+1),MAX(0,NETWORKDAYS(MAX(DATE(2029,2,1),Mitarbeiter!$C145),MIN(DATE(2029,3,0),IF(Mitarbeiter!$D145="",DATE(2029,3,0),Mitarbeiter!$D145),TODAY()),Einstellungen!$F$13:$F$67)))*N(Mitarbeiter!$E145)/IF(Einstellungen!$C$11="7 Tage",7,5),N('Ist-Stunden'!AQ145)+(N(Krankheitstage!CB145)+N(Krankheitstage!CN145))*N($C145))))</f>
        <v/>
      </c>
      <c r="BV145" s="76">
        <f>IF($B145="",0,IF(Einstellungen!$C$10="Ja",MAX(IF(Einstellungen!$C$11="7 Tage",MAX(0,(MIN(DATE(2029,4,0),IF(Mitarbeiter!$D145="",DATE(2029,4,0),Mitarbeiter!$D145),TODAY()))-(MAX(DATE(2029,3,1),Mitarbeiter!$C145))+1),MAX(0,NETWORKDAYS(MAX(DATE(2029,3,1),Mitarbeiter!$C145),MIN(DATE(2029,4,0),IF(Mitarbeiter!$D145="",DATE(2029,4,0),Mitarbeiter!$D145),TODAY()),Einstellungen!$F$13:$F$67)))*N(Mitarbeiter!$E145)/IF(Einstellungen!$C$11="7 Tage",7,5),N('Ist-Stunden'!AR145)),MAX(IF(Einstellungen!$C$11="7 Tage",MAX(0,(MIN(DATE(2029,4,0),IF(Mitarbeiter!$D145="",DATE(2029,4,0),Mitarbeiter!$D145),TODAY()))-(MAX(DATE(2029,3,1),Mitarbeiter!$C145))+1),MAX(0,NETWORKDAYS(MAX(DATE(2029,3,1),Mitarbeiter!$C145),MIN(DATE(2029,4,0),IF(Mitarbeiter!$D145="",DATE(2029,4,0),Mitarbeiter!$D145),TODAY()),Einstellungen!$F$13:$F$67)))*N(Mitarbeiter!$E145)/IF(Einstellungen!$C$11="7 Tage",7,5),N('Ist-Stunden'!AR145)+(N(Krankheitstage!CC145)+N(Krankheitstage!CO145))*N($C145))))</f>
        <v/>
      </c>
      <c r="BW145" s="76">
        <f>IF($B145="",0,IF(Einstellungen!$C$10="Ja",MAX(IF(Einstellungen!$C$11="7 Tage",MAX(0,(MIN(DATE(2029,5,0),IF(Mitarbeiter!$D145="",DATE(2029,5,0),Mitarbeiter!$D145),TODAY()))-(MAX(DATE(2029,4,1),Mitarbeiter!$C145))+1),MAX(0,NETWORKDAYS(MAX(DATE(2029,4,1),Mitarbeiter!$C145),MIN(DATE(2029,5,0),IF(Mitarbeiter!$D145="",DATE(2029,5,0),Mitarbeiter!$D145),TODAY()),Einstellungen!$F$13:$F$67)))*N(Mitarbeiter!$E145)/IF(Einstellungen!$C$11="7 Tage",7,5),N('Ist-Stunden'!AS145)),MAX(IF(Einstellungen!$C$11="7 Tage",MAX(0,(MIN(DATE(2029,5,0),IF(Mitarbeiter!$D145="",DATE(2029,5,0),Mitarbeiter!$D145),TODAY()))-(MAX(DATE(2029,4,1),Mitarbeiter!$C145))+1),MAX(0,NETWORKDAYS(MAX(DATE(2029,4,1),Mitarbeiter!$C145),MIN(DATE(2029,5,0),IF(Mitarbeiter!$D145="",DATE(2029,5,0),Mitarbeiter!$D145),TODAY()),Einstellungen!$F$13:$F$67)))*N(Mitarbeiter!$E145)/IF(Einstellungen!$C$11="7 Tage",7,5),N('Ist-Stunden'!AS145)+(N(Krankheitstage!CD145)+N(Krankheitstage!CP145))*N($C145))))</f>
        <v/>
      </c>
      <c r="BX145" s="76">
        <f>IF($B145="",0,IF(Einstellungen!$C$10="Ja",MAX(IF(Einstellungen!$C$11="7 Tage",MAX(0,(MIN(DATE(2029,6,0),IF(Mitarbeiter!$D145="",DATE(2029,6,0),Mitarbeiter!$D145),TODAY()))-(MAX(DATE(2029,5,1),Mitarbeiter!$C145))+1),MAX(0,NETWORKDAYS(MAX(DATE(2029,5,1),Mitarbeiter!$C145),MIN(DATE(2029,6,0),IF(Mitarbeiter!$D145="",DATE(2029,6,0),Mitarbeiter!$D145),TODAY()),Einstellungen!$F$13:$F$67)))*N(Mitarbeiter!$E145)/IF(Einstellungen!$C$11="7 Tage",7,5),N('Ist-Stunden'!AT145)),MAX(IF(Einstellungen!$C$11="7 Tage",MAX(0,(MIN(DATE(2029,6,0),IF(Mitarbeiter!$D145="",DATE(2029,6,0),Mitarbeiter!$D145),TODAY()))-(MAX(DATE(2029,5,1),Mitarbeiter!$C145))+1),MAX(0,NETWORKDAYS(MAX(DATE(2029,5,1),Mitarbeiter!$C145),MIN(DATE(2029,6,0),IF(Mitarbeiter!$D145="",DATE(2029,6,0),Mitarbeiter!$D145),TODAY()),Einstellungen!$F$13:$F$67)))*N(Mitarbeiter!$E145)/IF(Einstellungen!$C$11="7 Tage",7,5),N('Ist-Stunden'!AT145)+(N(Krankheitstage!CE145)+N(Krankheitstage!CQ145))*N($C145))))</f>
        <v/>
      </c>
      <c r="BY145" s="76">
        <f>IF($B145="",0,IF(Einstellungen!$C$10="Ja",MAX(IF(Einstellungen!$C$11="7 Tage",MAX(0,(MIN(DATE(2029,7,0),IF(Mitarbeiter!$D145="",DATE(2029,7,0),Mitarbeiter!$D145),TODAY()))-(MAX(DATE(2029,6,1),Mitarbeiter!$C145))+1),MAX(0,NETWORKDAYS(MAX(DATE(2029,6,1),Mitarbeiter!$C145),MIN(DATE(2029,7,0),IF(Mitarbeiter!$D145="",DATE(2029,7,0),Mitarbeiter!$D145),TODAY()),Einstellungen!$F$13:$F$67)))*N(Mitarbeiter!$E145)/IF(Einstellungen!$C$11="7 Tage",7,5),N('Ist-Stunden'!AU145)),MAX(IF(Einstellungen!$C$11="7 Tage",MAX(0,(MIN(DATE(2029,7,0),IF(Mitarbeiter!$D145="",DATE(2029,7,0),Mitarbeiter!$D145),TODAY()))-(MAX(DATE(2029,6,1),Mitarbeiter!$C145))+1),MAX(0,NETWORKDAYS(MAX(DATE(2029,6,1),Mitarbeiter!$C145),MIN(DATE(2029,7,0),IF(Mitarbeiter!$D145="",DATE(2029,7,0),Mitarbeiter!$D145),TODAY()),Einstellungen!$F$13:$F$67)))*N(Mitarbeiter!$E145)/IF(Einstellungen!$C$11="7 Tage",7,5),N('Ist-Stunden'!AU145)+(N(Krankheitstage!CF145)+N(Krankheitstage!CR145))*N($C145))))</f>
        <v/>
      </c>
      <c r="BZ145" s="76">
        <f>IF($B145="",0,IF(Einstellungen!$C$10="Ja",MAX(IF(Einstellungen!$C$11="7 Tage",MAX(0,(MIN(DATE(2029,8,0),IF(Mitarbeiter!$D145="",DATE(2029,8,0),Mitarbeiter!$D145),TODAY()))-(MAX(DATE(2029,7,1),Mitarbeiter!$C145))+1),MAX(0,NETWORKDAYS(MAX(DATE(2029,7,1),Mitarbeiter!$C145),MIN(DATE(2029,8,0),IF(Mitarbeiter!$D145="",DATE(2029,8,0),Mitarbeiter!$D145),TODAY()),Einstellungen!$F$13:$F$67)))*N(Mitarbeiter!$E145)/IF(Einstellungen!$C$11="7 Tage",7,5),N('Ist-Stunden'!AV145)),MAX(IF(Einstellungen!$C$11="7 Tage",MAX(0,(MIN(DATE(2029,8,0),IF(Mitarbeiter!$D145="",DATE(2029,8,0),Mitarbeiter!$D145),TODAY()))-(MAX(DATE(2029,7,1),Mitarbeiter!$C145))+1),MAX(0,NETWORKDAYS(MAX(DATE(2029,7,1),Mitarbeiter!$C145),MIN(DATE(2029,8,0),IF(Mitarbeiter!$D145="",DATE(2029,8,0),Mitarbeiter!$D145),TODAY()),Einstellungen!$F$13:$F$67)))*N(Mitarbeiter!$E145)/IF(Einstellungen!$C$11="7 Tage",7,5),N('Ist-Stunden'!AV145)+(N(Krankheitstage!CG145)+N(Krankheitstage!CS145))*N($C145))))</f>
        <v/>
      </c>
      <c r="CA145" s="76">
        <f>IF($B145="",0,IF(Einstellungen!$C$10="Ja",MAX(IF(Einstellungen!$C$11="7 Tage",MAX(0,(MIN(DATE(2029,9,0),IF(Mitarbeiter!$D145="",DATE(2029,9,0),Mitarbeiter!$D145),TODAY()))-(MAX(DATE(2029,8,1),Mitarbeiter!$C145))+1),MAX(0,NETWORKDAYS(MAX(DATE(2029,8,1),Mitarbeiter!$C145),MIN(DATE(2029,9,0),IF(Mitarbeiter!$D145="",DATE(2029,9,0),Mitarbeiter!$D145),TODAY()),Einstellungen!$F$13:$F$67)))*N(Mitarbeiter!$E145)/IF(Einstellungen!$C$11="7 Tage",7,5),N('Ist-Stunden'!AW145)),MAX(IF(Einstellungen!$C$11="7 Tage",MAX(0,(MIN(DATE(2029,9,0),IF(Mitarbeiter!$D145="",DATE(2029,9,0),Mitarbeiter!$D145),TODAY()))-(MAX(DATE(2029,8,1),Mitarbeiter!$C145))+1),MAX(0,NETWORKDAYS(MAX(DATE(2029,8,1),Mitarbeiter!$C145),MIN(DATE(2029,9,0),IF(Mitarbeiter!$D145="",DATE(2029,9,0),Mitarbeiter!$D145),TODAY()),Einstellungen!$F$13:$F$67)))*N(Mitarbeiter!$E145)/IF(Einstellungen!$C$11="7 Tage",7,5),N('Ist-Stunden'!AW145)+(N(Krankheitstage!CH145)+N(Krankheitstage!CT145))*N($C145))))</f>
        <v/>
      </c>
      <c r="CB145" s="76">
        <f>IF($B145="",0,IF(Einstellungen!$C$10="Ja",MAX(IF(Einstellungen!$C$11="7 Tage",MAX(0,(MIN(DATE(2029,10,0),IF(Mitarbeiter!$D145="",DATE(2029,10,0),Mitarbeiter!$D145),TODAY()))-(MAX(DATE(2029,9,1),Mitarbeiter!$C145))+1),MAX(0,NETWORKDAYS(MAX(DATE(2029,9,1),Mitarbeiter!$C145),MIN(DATE(2029,10,0),IF(Mitarbeiter!$D145="",DATE(2029,10,0),Mitarbeiter!$D145),TODAY()),Einstellungen!$F$13:$F$67)))*N(Mitarbeiter!$E145)/IF(Einstellungen!$C$11="7 Tage",7,5),N('Ist-Stunden'!AX145)),MAX(IF(Einstellungen!$C$11="7 Tage",MAX(0,(MIN(DATE(2029,10,0),IF(Mitarbeiter!$D145="",DATE(2029,10,0),Mitarbeiter!$D145),TODAY()))-(MAX(DATE(2029,9,1),Mitarbeiter!$C145))+1),MAX(0,NETWORKDAYS(MAX(DATE(2029,9,1),Mitarbeiter!$C145),MIN(DATE(2029,10,0),IF(Mitarbeiter!$D145="",DATE(2029,10,0),Mitarbeiter!$D145),TODAY()),Einstellungen!$F$13:$F$67)))*N(Mitarbeiter!$E145)/IF(Einstellungen!$C$11="7 Tage",7,5),N('Ist-Stunden'!AX145)+(N(Krankheitstage!CI145)+N(Krankheitstage!CU145))*N($C145))))</f>
        <v/>
      </c>
      <c r="CC145" s="76">
        <f>IF($B145="",0,IF(Einstellungen!$C$10="Ja",MAX(IF(Einstellungen!$C$11="7 Tage",MAX(0,(MIN(DATE(2029,11,0),IF(Mitarbeiter!$D145="",DATE(2029,11,0),Mitarbeiter!$D145),TODAY()))-(MAX(DATE(2029,10,1),Mitarbeiter!$C145))+1),MAX(0,NETWORKDAYS(MAX(DATE(2029,10,1),Mitarbeiter!$C145),MIN(DATE(2029,11,0),IF(Mitarbeiter!$D145="",DATE(2029,11,0),Mitarbeiter!$D145),TODAY()),Einstellungen!$F$13:$F$67)))*N(Mitarbeiter!$E145)/IF(Einstellungen!$C$11="7 Tage",7,5),N('Ist-Stunden'!AY145)),MAX(IF(Einstellungen!$C$11="7 Tage",MAX(0,(MIN(DATE(2029,11,0),IF(Mitarbeiter!$D145="",DATE(2029,11,0),Mitarbeiter!$D145),TODAY()))-(MAX(DATE(2029,10,1),Mitarbeiter!$C145))+1),MAX(0,NETWORKDAYS(MAX(DATE(2029,10,1),Mitarbeiter!$C145),MIN(DATE(2029,11,0),IF(Mitarbeiter!$D145="",DATE(2029,11,0),Mitarbeiter!$D145),TODAY()),Einstellungen!$F$13:$F$67)))*N(Mitarbeiter!$E145)/IF(Einstellungen!$C$11="7 Tage",7,5),N('Ist-Stunden'!AY145)+(N(Krankheitstage!CJ145)+N(Krankheitstage!CV145))*N($C145))))</f>
        <v/>
      </c>
      <c r="CD145" s="76">
        <f>IF($B145="",0,IF(Einstellungen!$C$10="Ja",MAX(IF(Einstellungen!$C$11="7 Tage",MAX(0,(MIN(DATE(2029,12,0),IF(Mitarbeiter!$D145="",DATE(2029,12,0),Mitarbeiter!$D145),TODAY()))-(MAX(DATE(2029,11,1),Mitarbeiter!$C145))+1),MAX(0,NETWORKDAYS(MAX(DATE(2029,11,1),Mitarbeiter!$C145),MIN(DATE(2029,12,0),IF(Mitarbeiter!$D145="",DATE(2029,12,0),Mitarbeiter!$D145),TODAY()),Einstellungen!$F$13:$F$67)))*N(Mitarbeiter!$E145)/IF(Einstellungen!$C$11="7 Tage",7,5),N('Ist-Stunden'!AZ145)),MAX(IF(Einstellungen!$C$11="7 Tage",MAX(0,(MIN(DATE(2029,12,0),IF(Mitarbeiter!$D145="",DATE(2029,12,0),Mitarbeiter!$D145),TODAY()))-(MAX(DATE(2029,11,1),Mitarbeiter!$C145))+1),MAX(0,NETWORKDAYS(MAX(DATE(2029,11,1),Mitarbeiter!$C145),MIN(DATE(2029,12,0),IF(Mitarbeiter!$D145="",DATE(2029,12,0),Mitarbeiter!$D145),TODAY()),Einstellungen!$F$13:$F$67)))*N(Mitarbeiter!$E145)/IF(Einstellungen!$C$11="7 Tage",7,5),N('Ist-Stunden'!AZ145)+(N(Krankheitstage!CK145)+N(Krankheitstage!CW145))*N($C145))))</f>
        <v/>
      </c>
      <c r="CE145" s="76">
        <f>IF($B145="",0,IF(Einstellungen!$C$10="Ja",MAX(IF(Einstellungen!$C$11="7 Tage",MAX(0,(MIN(DATE(2029,13,0),IF(Mitarbeiter!$D145="",DATE(2029,13,0),Mitarbeiter!$D145),TODAY()))-(MAX(DATE(2029,12,1),Mitarbeiter!$C145))+1),MAX(0,NETWORKDAYS(MAX(DATE(2029,12,1),Mitarbeiter!$C145),MIN(DATE(2029,13,0),IF(Mitarbeiter!$D145="",DATE(2029,13,0),Mitarbeiter!$D145),TODAY()),Einstellungen!$F$13:$F$67)))*N(Mitarbeiter!$E145)/IF(Einstellungen!$C$11="7 Tage",7,5),N('Ist-Stunden'!BA145)),MAX(IF(Einstellungen!$C$11="7 Tage",MAX(0,(MIN(DATE(2029,13,0),IF(Mitarbeiter!$D145="",DATE(2029,13,0),Mitarbeiter!$D145),TODAY()))-(MAX(DATE(2029,12,1),Mitarbeiter!$C145))+1),MAX(0,NETWORKDAYS(MAX(DATE(2029,12,1),Mitarbeiter!$C145),MIN(DATE(2029,13,0),IF(Mitarbeiter!$D145="",DATE(2029,13,0),Mitarbeiter!$D145),TODAY()),Einstellungen!$F$13:$F$67)))*N(Mitarbeiter!$E145)/IF(Einstellungen!$C$11="7 Tage",7,5),N('Ist-Stunden'!BA145)+(N(Krankheitstage!CL145)+N(Krankheitstage!CX145))*N($C145))))</f>
        <v/>
      </c>
      <c r="CF145" s="76">
        <f>IF($B145="",0,IF(Einstellungen!$C$10="Ja",MAX(IF(Einstellungen!$C$11="7 Tage",MAX(0,(MIN(DATE(2030,2,0),IF(Mitarbeiter!$D145="",DATE(2030,2,0),Mitarbeiter!$D145),TODAY()))-(MAX(DATE(2030,1,1),Mitarbeiter!$C145))+1),MAX(0,NETWORKDAYS(MAX(DATE(2030,1,1),Mitarbeiter!$C145),MIN(DATE(2030,2,0),IF(Mitarbeiter!$D145="",DATE(2030,2,0),Mitarbeiter!$D145),TODAY()),Einstellungen!$F$13:$F$67)))*N(Mitarbeiter!$E145)/IF(Einstellungen!$C$11="7 Tage",7,5),N('Ist-Stunden'!BB145)),MAX(IF(Einstellungen!$C$11="7 Tage",MAX(0,(MIN(DATE(2030,2,0),IF(Mitarbeiter!$D145="",DATE(2030,2,0),Mitarbeiter!$D145),TODAY()))-(MAX(DATE(2030,1,1),Mitarbeiter!$C145))+1),MAX(0,NETWORKDAYS(MAX(DATE(2030,1,1),Mitarbeiter!$C145),MIN(DATE(2030,2,0),IF(Mitarbeiter!$D145="",DATE(2030,2,0),Mitarbeiter!$D145),TODAY()),Einstellungen!$F$13:$F$67)))*N(Mitarbeiter!$E145)/IF(Einstellungen!$C$11="7 Tage",7,5),N('Ist-Stunden'!BB145)+(N(Krankheitstage!CY145)+N(Krankheitstage!DK145))*N($C145))))</f>
        <v/>
      </c>
      <c r="CG145" s="76">
        <f>IF($B145="",0,IF(Einstellungen!$C$10="Ja",MAX(IF(Einstellungen!$C$11="7 Tage",MAX(0,(MIN(DATE(2030,3,0),IF(Mitarbeiter!$D145="",DATE(2030,3,0),Mitarbeiter!$D145),TODAY()))-(MAX(DATE(2030,2,1),Mitarbeiter!$C145))+1),MAX(0,NETWORKDAYS(MAX(DATE(2030,2,1),Mitarbeiter!$C145),MIN(DATE(2030,3,0),IF(Mitarbeiter!$D145="",DATE(2030,3,0),Mitarbeiter!$D145),TODAY()),Einstellungen!$F$13:$F$67)))*N(Mitarbeiter!$E145)/IF(Einstellungen!$C$11="7 Tage",7,5),N('Ist-Stunden'!BC145)),MAX(IF(Einstellungen!$C$11="7 Tage",MAX(0,(MIN(DATE(2030,3,0),IF(Mitarbeiter!$D145="",DATE(2030,3,0),Mitarbeiter!$D145),TODAY()))-(MAX(DATE(2030,2,1),Mitarbeiter!$C145))+1),MAX(0,NETWORKDAYS(MAX(DATE(2030,2,1),Mitarbeiter!$C145),MIN(DATE(2030,3,0),IF(Mitarbeiter!$D145="",DATE(2030,3,0),Mitarbeiter!$D145),TODAY()),Einstellungen!$F$13:$F$67)))*N(Mitarbeiter!$E145)/IF(Einstellungen!$C$11="7 Tage",7,5),N('Ist-Stunden'!BC145)+(N(Krankheitstage!CZ145)+N(Krankheitstage!DL145))*N($C145))))</f>
        <v/>
      </c>
      <c r="CH145" s="76">
        <f>IF($B145="",0,IF(Einstellungen!$C$10="Ja",MAX(IF(Einstellungen!$C$11="7 Tage",MAX(0,(MIN(DATE(2030,4,0),IF(Mitarbeiter!$D145="",DATE(2030,4,0),Mitarbeiter!$D145),TODAY()))-(MAX(DATE(2030,3,1),Mitarbeiter!$C145))+1),MAX(0,NETWORKDAYS(MAX(DATE(2030,3,1),Mitarbeiter!$C145),MIN(DATE(2030,4,0),IF(Mitarbeiter!$D145="",DATE(2030,4,0),Mitarbeiter!$D145),TODAY()),Einstellungen!$F$13:$F$67)))*N(Mitarbeiter!$E145)/IF(Einstellungen!$C$11="7 Tage",7,5),N('Ist-Stunden'!BD145)),MAX(IF(Einstellungen!$C$11="7 Tage",MAX(0,(MIN(DATE(2030,4,0),IF(Mitarbeiter!$D145="",DATE(2030,4,0),Mitarbeiter!$D145),TODAY()))-(MAX(DATE(2030,3,1),Mitarbeiter!$C145))+1),MAX(0,NETWORKDAYS(MAX(DATE(2030,3,1),Mitarbeiter!$C145),MIN(DATE(2030,4,0),IF(Mitarbeiter!$D145="",DATE(2030,4,0),Mitarbeiter!$D145),TODAY()),Einstellungen!$F$13:$F$67)))*N(Mitarbeiter!$E145)/IF(Einstellungen!$C$11="7 Tage",7,5),N('Ist-Stunden'!BD145)+(N(Krankheitstage!DA145)+N(Krankheitstage!DM145))*N($C145))))</f>
        <v/>
      </c>
      <c r="CI145" s="76">
        <f>IF($B145="",0,IF(Einstellungen!$C$10="Ja",MAX(IF(Einstellungen!$C$11="7 Tage",MAX(0,(MIN(DATE(2030,5,0),IF(Mitarbeiter!$D145="",DATE(2030,5,0),Mitarbeiter!$D145),TODAY()))-(MAX(DATE(2030,4,1),Mitarbeiter!$C145))+1),MAX(0,NETWORKDAYS(MAX(DATE(2030,4,1),Mitarbeiter!$C145),MIN(DATE(2030,5,0),IF(Mitarbeiter!$D145="",DATE(2030,5,0),Mitarbeiter!$D145),TODAY()),Einstellungen!$F$13:$F$67)))*N(Mitarbeiter!$E145)/IF(Einstellungen!$C$11="7 Tage",7,5),N('Ist-Stunden'!BE145)),MAX(IF(Einstellungen!$C$11="7 Tage",MAX(0,(MIN(DATE(2030,5,0),IF(Mitarbeiter!$D145="",DATE(2030,5,0),Mitarbeiter!$D145),TODAY()))-(MAX(DATE(2030,4,1),Mitarbeiter!$C145))+1),MAX(0,NETWORKDAYS(MAX(DATE(2030,4,1),Mitarbeiter!$C145),MIN(DATE(2030,5,0),IF(Mitarbeiter!$D145="",DATE(2030,5,0),Mitarbeiter!$D145),TODAY()),Einstellungen!$F$13:$F$67)))*N(Mitarbeiter!$E145)/IF(Einstellungen!$C$11="7 Tage",7,5),N('Ist-Stunden'!BE145)+(N(Krankheitstage!DB145)+N(Krankheitstage!DN145))*N($C145))))</f>
        <v/>
      </c>
      <c r="CJ145" s="76">
        <f>IF($B145="",0,IF(Einstellungen!$C$10="Ja",MAX(IF(Einstellungen!$C$11="7 Tage",MAX(0,(MIN(DATE(2030,6,0),IF(Mitarbeiter!$D145="",DATE(2030,6,0),Mitarbeiter!$D145),TODAY()))-(MAX(DATE(2030,5,1),Mitarbeiter!$C145))+1),MAX(0,NETWORKDAYS(MAX(DATE(2030,5,1),Mitarbeiter!$C145),MIN(DATE(2030,6,0),IF(Mitarbeiter!$D145="",DATE(2030,6,0),Mitarbeiter!$D145),TODAY()),Einstellungen!$F$13:$F$67)))*N(Mitarbeiter!$E145)/IF(Einstellungen!$C$11="7 Tage",7,5),N('Ist-Stunden'!BF145)),MAX(IF(Einstellungen!$C$11="7 Tage",MAX(0,(MIN(DATE(2030,6,0),IF(Mitarbeiter!$D145="",DATE(2030,6,0),Mitarbeiter!$D145),TODAY()))-(MAX(DATE(2030,5,1),Mitarbeiter!$C145))+1),MAX(0,NETWORKDAYS(MAX(DATE(2030,5,1),Mitarbeiter!$C145),MIN(DATE(2030,6,0),IF(Mitarbeiter!$D145="",DATE(2030,6,0),Mitarbeiter!$D145),TODAY()),Einstellungen!$F$13:$F$67)))*N(Mitarbeiter!$E145)/IF(Einstellungen!$C$11="7 Tage",7,5),N('Ist-Stunden'!BF145)+(N(Krankheitstage!DC145)+N(Krankheitstage!DO145))*N($C145))))</f>
        <v/>
      </c>
      <c r="CK145" s="76">
        <f>IF($B145="",0,IF(Einstellungen!$C$10="Ja",MAX(IF(Einstellungen!$C$11="7 Tage",MAX(0,(MIN(DATE(2030,7,0),IF(Mitarbeiter!$D145="",DATE(2030,7,0),Mitarbeiter!$D145),TODAY()))-(MAX(DATE(2030,6,1),Mitarbeiter!$C145))+1),MAX(0,NETWORKDAYS(MAX(DATE(2030,6,1),Mitarbeiter!$C145),MIN(DATE(2030,7,0),IF(Mitarbeiter!$D145="",DATE(2030,7,0),Mitarbeiter!$D145),TODAY()),Einstellungen!$F$13:$F$67)))*N(Mitarbeiter!$E145)/IF(Einstellungen!$C$11="7 Tage",7,5),N('Ist-Stunden'!BG145)),MAX(IF(Einstellungen!$C$11="7 Tage",MAX(0,(MIN(DATE(2030,7,0),IF(Mitarbeiter!$D145="",DATE(2030,7,0),Mitarbeiter!$D145),TODAY()))-(MAX(DATE(2030,6,1),Mitarbeiter!$C145))+1),MAX(0,NETWORKDAYS(MAX(DATE(2030,6,1),Mitarbeiter!$C145),MIN(DATE(2030,7,0),IF(Mitarbeiter!$D145="",DATE(2030,7,0),Mitarbeiter!$D145),TODAY()),Einstellungen!$F$13:$F$67)))*N(Mitarbeiter!$E145)/IF(Einstellungen!$C$11="7 Tage",7,5),N('Ist-Stunden'!BG145)+(N(Krankheitstage!DD145)+N(Krankheitstage!DP145))*N($C145))))</f>
        <v/>
      </c>
      <c r="CL145" s="76">
        <f>IF($B145="",0,IF(Einstellungen!$C$10="Ja",MAX(IF(Einstellungen!$C$11="7 Tage",MAX(0,(MIN(DATE(2030,8,0),IF(Mitarbeiter!$D145="",DATE(2030,8,0),Mitarbeiter!$D145),TODAY()))-(MAX(DATE(2030,7,1),Mitarbeiter!$C145))+1),MAX(0,NETWORKDAYS(MAX(DATE(2030,7,1),Mitarbeiter!$C145),MIN(DATE(2030,8,0),IF(Mitarbeiter!$D145="",DATE(2030,8,0),Mitarbeiter!$D145),TODAY()),Einstellungen!$F$13:$F$67)))*N(Mitarbeiter!$E145)/IF(Einstellungen!$C$11="7 Tage",7,5),N('Ist-Stunden'!BH145)),MAX(IF(Einstellungen!$C$11="7 Tage",MAX(0,(MIN(DATE(2030,8,0),IF(Mitarbeiter!$D145="",DATE(2030,8,0),Mitarbeiter!$D145),TODAY()))-(MAX(DATE(2030,7,1),Mitarbeiter!$C145))+1),MAX(0,NETWORKDAYS(MAX(DATE(2030,7,1),Mitarbeiter!$C145),MIN(DATE(2030,8,0),IF(Mitarbeiter!$D145="",DATE(2030,8,0),Mitarbeiter!$D145),TODAY()),Einstellungen!$F$13:$F$67)))*N(Mitarbeiter!$E145)/IF(Einstellungen!$C$11="7 Tage",7,5),N('Ist-Stunden'!BH145)+(N(Krankheitstage!DE145)+N(Krankheitstage!DQ145))*N($C145))))</f>
        <v/>
      </c>
      <c r="CM145" s="76">
        <f>IF($B145="",0,IF(Einstellungen!$C$10="Ja",MAX(IF(Einstellungen!$C$11="7 Tage",MAX(0,(MIN(DATE(2030,9,0),IF(Mitarbeiter!$D145="",DATE(2030,9,0),Mitarbeiter!$D145),TODAY()))-(MAX(DATE(2030,8,1),Mitarbeiter!$C145))+1),MAX(0,NETWORKDAYS(MAX(DATE(2030,8,1),Mitarbeiter!$C145),MIN(DATE(2030,9,0),IF(Mitarbeiter!$D145="",DATE(2030,9,0),Mitarbeiter!$D145),TODAY()),Einstellungen!$F$13:$F$67)))*N(Mitarbeiter!$E145)/IF(Einstellungen!$C$11="7 Tage",7,5),N('Ist-Stunden'!BI145)),MAX(IF(Einstellungen!$C$11="7 Tage",MAX(0,(MIN(DATE(2030,9,0),IF(Mitarbeiter!$D145="",DATE(2030,9,0),Mitarbeiter!$D145),TODAY()))-(MAX(DATE(2030,8,1),Mitarbeiter!$C145))+1),MAX(0,NETWORKDAYS(MAX(DATE(2030,8,1),Mitarbeiter!$C145),MIN(DATE(2030,9,0),IF(Mitarbeiter!$D145="",DATE(2030,9,0),Mitarbeiter!$D145),TODAY()),Einstellungen!$F$13:$F$67)))*N(Mitarbeiter!$E145)/IF(Einstellungen!$C$11="7 Tage",7,5),N('Ist-Stunden'!BI145)+(N(Krankheitstage!DF145)+N(Krankheitstage!DR145))*N($C145))))</f>
        <v/>
      </c>
      <c r="CN145" s="76">
        <f>IF($B145="",0,IF(Einstellungen!$C$10="Ja",MAX(IF(Einstellungen!$C$11="7 Tage",MAX(0,(MIN(DATE(2030,10,0),IF(Mitarbeiter!$D145="",DATE(2030,10,0),Mitarbeiter!$D145),TODAY()))-(MAX(DATE(2030,9,1),Mitarbeiter!$C145))+1),MAX(0,NETWORKDAYS(MAX(DATE(2030,9,1),Mitarbeiter!$C145),MIN(DATE(2030,10,0),IF(Mitarbeiter!$D145="",DATE(2030,10,0),Mitarbeiter!$D145),TODAY()),Einstellungen!$F$13:$F$67)))*N(Mitarbeiter!$E145)/IF(Einstellungen!$C$11="7 Tage",7,5),N('Ist-Stunden'!BJ145)),MAX(IF(Einstellungen!$C$11="7 Tage",MAX(0,(MIN(DATE(2030,10,0),IF(Mitarbeiter!$D145="",DATE(2030,10,0),Mitarbeiter!$D145),TODAY()))-(MAX(DATE(2030,9,1),Mitarbeiter!$C145))+1),MAX(0,NETWORKDAYS(MAX(DATE(2030,9,1),Mitarbeiter!$C145),MIN(DATE(2030,10,0),IF(Mitarbeiter!$D145="",DATE(2030,10,0),Mitarbeiter!$D145),TODAY()),Einstellungen!$F$13:$F$67)))*N(Mitarbeiter!$E145)/IF(Einstellungen!$C$11="7 Tage",7,5),N('Ist-Stunden'!BJ145)+(N(Krankheitstage!DG145)+N(Krankheitstage!DS145))*N($C145))))</f>
        <v/>
      </c>
      <c r="CO145" s="76">
        <f>IF($B145="",0,IF(Einstellungen!$C$10="Ja",MAX(IF(Einstellungen!$C$11="7 Tage",MAX(0,(MIN(DATE(2030,11,0),IF(Mitarbeiter!$D145="",DATE(2030,11,0),Mitarbeiter!$D145),TODAY()))-(MAX(DATE(2030,10,1),Mitarbeiter!$C145))+1),MAX(0,NETWORKDAYS(MAX(DATE(2030,10,1),Mitarbeiter!$C145),MIN(DATE(2030,11,0),IF(Mitarbeiter!$D145="",DATE(2030,11,0),Mitarbeiter!$D145),TODAY()),Einstellungen!$F$13:$F$67)))*N(Mitarbeiter!$E145)/IF(Einstellungen!$C$11="7 Tage",7,5),N('Ist-Stunden'!BK145)),MAX(IF(Einstellungen!$C$11="7 Tage",MAX(0,(MIN(DATE(2030,11,0),IF(Mitarbeiter!$D145="",DATE(2030,11,0),Mitarbeiter!$D145),TODAY()))-(MAX(DATE(2030,10,1),Mitarbeiter!$C145))+1),MAX(0,NETWORKDAYS(MAX(DATE(2030,10,1),Mitarbeiter!$C145),MIN(DATE(2030,11,0),IF(Mitarbeiter!$D145="",DATE(2030,11,0),Mitarbeiter!$D145),TODAY()),Einstellungen!$F$13:$F$67)))*N(Mitarbeiter!$E145)/IF(Einstellungen!$C$11="7 Tage",7,5),N('Ist-Stunden'!BK145)+(N(Krankheitstage!DH145)+N(Krankheitstage!DT145))*N($C145))))</f>
        <v/>
      </c>
      <c r="CP145" s="76">
        <f>IF($B145="",0,IF(Einstellungen!$C$10="Ja",MAX(IF(Einstellungen!$C$11="7 Tage",MAX(0,(MIN(DATE(2030,12,0),IF(Mitarbeiter!$D145="",DATE(2030,12,0),Mitarbeiter!$D145),TODAY()))-(MAX(DATE(2030,11,1),Mitarbeiter!$C145))+1),MAX(0,NETWORKDAYS(MAX(DATE(2030,11,1),Mitarbeiter!$C145),MIN(DATE(2030,12,0),IF(Mitarbeiter!$D145="",DATE(2030,12,0),Mitarbeiter!$D145),TODAY()),Einstellungen!$F$13:$F$67)))*N(Mitarbeiter!$E145)/IF(Einstellungen!$C$11="7 Tage",7,5),N('Ist-Stunden'!BL145)),MAX(IF(Einstellungen!$C$11="7 Tage",MAX(0,(MIN(DATE(2030,12,0),IF(Mitarbeiter!$D145="",DATE(2030,12,0),Mitarbeiter!$D145),TODAY()))-(MAX(DATE(2030,11,1),Mitarbeiter!$C145))+1),MAX(0,NETWORKDAYS(MAX(DATE(2030,11,1),Mitarbeiter!$C145),MIN(DATE(2030,12,0),IF(Mitarbeiter!$D145="",DATE(2030,12,0),Mitarbeiter!$D145),TODAY()),Einstellungen!$F$13:$F$67)))*N(Mitarbeiter!$E145)/IF(Einstellungen!$C$11="7 Tage",7,5),N('Ist-Stunden'!BL145)+(N(Krankheitstage!DI145)+N(Krankheitstage!DU145))*N($C145))))</f>
        <v/>
      </c>
      <c r="CQ145" s="76">
        <f>IF($B145="",0,IF(Einstellungen!$C$10="Ja",MAX(IF(Einstellungen!$C$11="7 Tage",MAX(0,(MIN(DATE(2030,13,0),IF(Mitarbeiter!$D145="",DATE(2030,13,0),Mitarbeiter!$D145),TODAY()))-(MAX(DATE(2030,12,1),Mitarbeiter!$C145))+1),MAX(0,NETWORKDAYS(MAX(DATE(2030,12,1),Mitarbeiter!$C145),MIN(DATE(2030,13,0),IF(Mitarbeiter!$D145="",DATE(2030,13,0),Mitarbeiter!$D145),TODAY()),Einstellungen!$F$13:$F$67)))*N(Mitarbeiter!$E145)/IF(Einstellungen!$C$11="7 Tage",7,5),N('Ist-Stunden'!BM145)),MAX(IF(Einstellungen!$C$11="7 Tage",MAX(0,(MIN(DATE(2030,13,0),IF(Mitarbeiter!$D145="",DATE(2030,13,0),Mitarbeiter!$D145),TODAY()))-(MAX(DATE(2030,12,1),Mitarbeiter!$C145))+1),MAX(0,NETWORKDAYS(MAX(DATE(2030,12,1),Mitarbeiter!$C145),MIN(DATE(2030,13,0),IF(Mitarbeiter!$D145="",DATE(2030,13,0),Mitarbeiter!$D145),TODAY()),Einstellungen!$F$13:$F$67)))*N(Mitarbeiter!$E145)/IF(Einstellungen!$C$11="7 Tage",7,5),N('Ist-Stunden'!BM145)+(N(Krankheitstage!DJ145)+N(Krankheitstage!DV145))*N($C145))))</f>
        <v/>
      </c>
    </row>
    <row r="146">
      <c r="A146" s="73">
        <f>IF(Mitarbeiter!B146="","",Mitarbeiter!A146)</f>
        <v/>
      </c>
      <c r="B146" s="6">
        <f>IF(Mitarbeiter!B146="","",Mitarbeiter!B146)</f>
        <v/>
      </c>
      <c r="C146" s="74">
        <f>IF(Mitarbeiter!B146="","",Mitarbeiter!F146)</f>
        <v/>
      </c>
      <c r="D146" s="75">
        <f>N(INDEX(Krankheitstage!$G146:$DV146,1,(Einstellungen!$C$3-2026)*24+1))</f>
        <v/>
      </c>
      <c r="E146" s="75">
        <f>N(INDEX(Krankheitstage!$G146:$DV146,1,(Einstellungen!$C$3-2026)*24+2))</f>
        <v/>
      </c>
      <c r="F146" s="75">
        <f>N(INDEX(Krankheitstage!$G146:$DV146,1,(Einstellungen!$C$3-2026)*24+3))</f>
        <v/>
      </c>
      <c r="G146" s="75">
        <f>N(INDEX(Krankheitstage!$G146:$DV146,1,(Einstellungen!$C$3-2026)*24+4))</f>
        <v/>
      </c>
      <c r="H146" s="75">
        <f>N(INDEX(Krankheitstage!$G146:$DV146,1,(Einstellungen!$C$3-2026)*24+5))</f>
        <v/>
      </c>
      <c r="I146" s="75">
        <f>N(INDEX(Krankheitstage!$G146:$DV146,1,(Einstellungen!$C$3-2026)*24+6))</f>
        <v/>
      </c>
      <c r="J146" s="75">
        <f>N(INDEX(Krankheitstage!$G146:$DV146,1,(Einstellungen!$C$3-2026)*24+7))</f>
        <v/>
      </c>
      <c r="K146" s="75">
        <f>N(INDEX(Krankheitstage!$G146:$DV146,1,(Einstellungen!$C$3-2026)*24+8))</f>
        <v/>
      </c>
      <c r="L146" s="75">
        <f>N(INDEX(Krankheitstage!$G146:$DV146,1,(Einstellungen!$C$3-2026)*24+9))</f>
        <v/>
      </c>
      <c r="M146" s="75">
        <f>N(INDEX(Krankheitstage!$G146:$DV146,1,(Einstellungen!$C$3-2026)*24+10))</f>
        <v/>
      </c>
      <c r="N146" s="75">
        <f>N(INDEX(Krankheitstage!$G146:$DV146,1,(Einstellungen!$C$3-2026)*24+11))</f>
        <v/>
      </c>
      <c r="O146" s="75">
        <f>N(INDEX(Krankheitstage!$G146:$DV146,1,(Einstellungen!$C$3-2026)*24+12))</f>
        <v/>
      </c>
      <c r="P146" s="75">
        <f>IF($B146="","",SUM(D146:O146))</f>
        <v/>
      </c>
      <c r="Q146" s="75">
        <f>N(INDEX(Krankheitstage!$G146:$DV146,1,(Einstellungen!$C$3-2026)*24+13))</f>
        <v/>
      </c>
      <c r="R146" s="75">
        <f>N(INDEX(Krankheitstage!$G146:$DV146,1,(Einstellungen!$C$3-2026)*24+14))</f>
        <v/>
      </c>
      <c r="S146" s="75">
        <f>N(INDEX(Krankheitstage!$G146:$DV146,1,(Einstellungen!$C$3-2026)*24+15))</f>
        <v/>
      </c>
      <c r="T146" s="75">
        <f>N(INDEX(Krankheitstage!$G146:$DV146,1,(Einstellungen!$C$3-2026)*24+16))</f>
        <v/>
      </c>
      <c r="U146" s="75">
        <f>N(INDEX(Krankheitstage!$G146:$DV146,1,(Einstellungen!$C$3-2026)*24+17))</f>
        <v/>
      </c>
      <c r="V146" s="75">
        <f>N(INDEX(Krankheitstage!$G146:$DV146,1,(Einstellungen!$C$3-2026)*24+18))</f>
        <v/>
      </c>
      <c r="W146" s="75">
        <f>N(INDEX(Krankheitstage!$G146:$DV146,1,(Einstellungen!$C$3-2026)*24+19))</f>
        <v/>
      </c>
      <c r="X146" s="75">
        <f>N(INDEX(Krankheitstage!$G146:$DV146,1,(Einstellungen!$C$3-2026)*24+20))</f>
        <v/>
      </c>
      <c r="Y146" s="75">
        <f>N(INDEX(Krankheitstage!$G146:$DV146,1,(Einstellungen!$C$3-2026)*24+21))</f>
        <v/>
      </c>
      <c r="Z146" s="75">
        <f>N(INDEX(Krankheitstage!$G146:$DV146,1,(Einstellungen!$C$3-2026)*24+22))</f>
        <v/>
      </c>
      <c r="AA146" s="75">
        <f>N(INDEX(Krankheitstage!$G146:$DV146,1,(Einstellungen!$C$3-2026)*24+23))</f>
        <v/>
      </c>
      <c r="AB146" s="75">
        <f>N(INDEX(Krankheitstage!$G146:$DV146,1,(Einstellungen!$C$3-2026)*24+24))</f>
        <v/>
      </c>
      <c r="AC146" s="75">
        <f>IF($B146="","",SUM(Q146:AB146))</f>
        <v/>
      </c>
      <c r="AD146" s="75">
        <f>IF($B146="","",SUM(P146,AC146))</f>
        <v/>
      </c>
      <c r="AE146" s="76">
        <f>IF($B146="","",AD146*N(C146))</f>
        <v/>
      </c>
      <c r="AF146" s="75">
        <f>IF($B146="","",Krankheitstage!E146)</f>
        <v/>
      </c>
      <c r="AG146" s="76">
        <f>IF($B146="","",AF146*N(C146))</f>
        <v/>
      </c>
      <c r="AH146" s="76">
        <f>IF($B146="","",INDEX($AJ146:$CQ146,1,(Einstellungen!$C$3-2026)*12+1)+INDEX($AJ146:$CQ146,1,(Einstellungen!$C$3-2026)*12+2)+INDEX($AJ146:$CQ146,1,(Einstellungen!$C$3-2026)*12+3)+INDEX($AJ146:$CQ146,1,(Einstellungen!$C$3-2026)*12+4)+INDEX($AJ146:$CQ146,1,(Einstellungen!$C$3-2026)*12+5)+INDEX($AJ146:$CQ146,1,(Einstellungen!$C$3-2026)*12+6)+INDEX($AJ146:$CQ146,1,(Einstellungen!$C$3-2026)*12+7)+INDEX($AJ146:$CQ146,1,(Einstellungen!$C$3-2026)*12+8)+INDEX($AJ146:$CQ146,1,(Einstellungen!$C$3-2026)*12+9)+INDEX($AJ146:$CQ146,1,(Einstellungen!$C$3-2026)*12+10)+INDEX($AJ146:$CQ146,1,(Einstellungen!$C$3-2026)*12+11)+INDEX($AJ146:$CQ146,1,(Einstellungen!$C$3-2026)*12+12))</f>
        <v/>
      </c>
      <c r="AI146" s="76">
        <f>IF($B146="","",SUM($AJ146:$CQ146))</f>
        <v/>
      </c>
      <c r="AJ146" s="76">
        <f>IF($B146="",0,IF(Einstellungen!$C$10="Ja",MAX(IF(Einstellungen!$C$11="7 Tage",MAX(0,(MIN(DATE(2026,2,0),IF(Mitarbeiter!$D146="",DATE(2026,2,0),Mitarbeiter!$D146),TODAY()))-(MAX(DATE(2026,1,1),Mitarbeiter!$C146))+1),MAX(0,NETWORKDAYS(MAX(DATE(2026,1,1),Mitarbeiter!$C146),MIN(DATE(2026,2,0),IF(Mitarbeiter!$D146="",DATE(2026,2,0),Mitarbeiter!$D146),TODAY()),Einstellungen!$F$13:$F$67)))*N(Mitarbeiter!$E146)/IF(Einstellungen!$C$11="7 Tage",7,5),N('Ist-Stunden'!F146)),MAX(IF(Einstellungen!$C$11="7 Tage",MAX(0,(MIN(DATE(2026,2,0),IF(Mitarbeiter!$D146="",DATE(2026,2,0),Mitarbeiter!$D146),TODAY()))-(MAX(DATE(2026,1,1),Mitarbeiter!$C146))+1),MAX(0,NETWORKDAYS(MAX(DATE(2026,1,1),Mitarbeiter!$C146),MIN(DATE(2026,2,0),IF(Mitarbeiter!$D146="",DATE(2026,2,0),Mitarbeiter!$D146),TODAY()),Einstellungen!$F$13:$F$67)))*N(Mitarbeiter!$E146)/IF(Einstellungen!$C$11="7 Tage",7,5),N('Ist-Stunden'!F146)+(N(Krankheitstage!G146)+N(Krankheitstage!S146))*N($C146))))</f>
        <v/>
      </c>
      <c r="AK146" s="76">
        <f>IF($B146="",0,IF(Einstellungen!$C$10="Ja",MAX(IF(Einstellungen!$C$11="7 Tage",MAX(0,(MIN(DATE(2026,3,0),IF(Mitarbeiter!$D146="",DATE(2026,3,0),Mitarbeiter!$D146),TODAY()))-(MAX(DATE(2026,2,1),Mitarbeiter!$C146))+1),MAX(0,NETWORKDAYS(MAX(DATE(2026,2,1),Mitarbeiter!$C146),MIN(DATE(2026,3,0),IF(Mitarbeiter!$D146="",DATE(2026,3,0),Mitarbeiter!$D146),TODAY()),Einstellungen!$F$13:$F$67)))*N(Mitarbeiter!$E146)/IF(Einstellungen!$C$11="7 Tage",7,5),N('Ist-Stunden'!G146)),MAX(IF(Einstellungen!$C$11="7 Tage",MAX(0,(MIN(DATE(2026,3,0),IF(Mitarbeiter!$D146="",DATE(2026,3,0),Mitarbeiter!$D146),TODAY()))-(MAX(DATE(2026,2,1),Mitarbeiter!$C146))+1),MAX(0,NETWORKDAYS(MAX(DATE(2026,2,1),Mitarbeiter!$C146),MIN(DATE(2026,3,0),IF(Mitarbeiter!$D146="",DATE(2026,3,0),Mitarbeiter!$D146),TODAY()),Einstellungen!$F$13:$F$67)))*N(Mitarbeiter!$E146)/IF(Einstellungen!$C$11="7 Tage",7,5),N('Ist-Stunden'!G146)+(N(Krankheitstage!H146)+N(Krankheitstage!T146))*N($C146))))</f>
        <v/>
      </c>
      <c r="AL146" s="76">
        <f>IF($B146="",0,IF(Einstellungen!$C$10="Ja",MAX(IF(Einstellungen!$C$11="7 Tage",MAX(0,(MIN(DATE(2026,4,0),IF(Mitarbeiter!$D146="",DATE(2026,4,0),Mitarbeiter!$D146),TODAY()))-(MAX(DATE(2026,3,1),Mitarbeiter!$C146))+1),MAX(0,NETWORKDAYS(MAX(DATE(2026,3,1),Mitarbeiter!$C146),MIN(DATE(2026,4,0),IF(Mitarbeiter!$D146="",DATE(2026,4,0),Mitarbeiter!$D146),TODAY()),Einstellungen!$F$13:$F$67)))*N(Mitarbeiter!$E146)/IF(Einstellungen!$C$11="7 Tage",7,5),N('Ist-Stunden'!H146)),MAX(IF(Einstellungen!$C$11="7 Tage",MAX(0,(MIN(DATE(2026,4,0),IF(Mitarbeiter!$D146="",DATE(2026,4,0),Mitarbeiter!$D146),TODAY()))-(MAX(DATE(2026,3,1),Mitarbeiter!$C146))+1),MAX(0,NETWORKDAYS(MAX(DATE(2026,3,1),Mitarbeiter!$C146),MIN(DATE(2026,4,0),IF(Mitarbeiter!$D146="",DATE(2026,4,0),Mitarbeiter!$D146),TODAY()),Einstellungen!$F$13:$F$67)))*N(Mitarbeiter!$E146)/IF(Einstellungen!$C$11="7 Tage",7,5),N('Ist-Stunden'!H146)+(N(Krankheitstage!I146)+N(Krankheitstage!U146))*N($C146))))</f>
        <v/>
      </c>
      <c r="AM146" s="76">
        <f>IF($B146="",0,IF(Einstellungen!$C$10="Ja",MAX(IF(Einstellungen!$C$11="7 Tage",MAX(0,(MIN(DATE(2026,5,0),IF(Mitarbeiter!$D146="",DATE(2026,5,0),Mitarbeiter!$D146),TODAY()))-(MAX(DATE(2026,4,1),Mitarbeiter!$C146))+1),MAX(0,NETWORKDAYS(MAX(DATE(2026,4,1),Mitarbeiter!$C146),MIN(DATE(2026,5,0),IF(Mitarbeiter!$D146="",DATE(2026,5,0),Mitarbeiter!$D146),TODAY()),Einstellungen!$F$13:$F$67)))*N(Mitarbeiter!$E146)/IF(Einstellungen!$C$11="7 Tage",7,5),N('Ist-Stunden'!I146)),MAX(IF(Einstellungen!$C$11="7 Tage",MAX(0,(MIN(DATE(2026,5,0),IF(Mitarbeiter!$D146="",DATE(2026,5,0),Mitarbeiter!$D146),TODAY()))-(MAX(DATE(2026,4,1),Mitarbeiter!$C146))+1),MAX(0,NETWORKDAYS(MAX(DATE(2026,4,1),Mitarbeiter!$C146),MIN(DATE(2026,5,0),IF(Mitarbeiter!$D146="",DATE(2026,5,0),Mitarbeiter!$D146),TODAY()),Einstellungen!$F$13:$F$67)))*N(Mitarbeiter!$E146)/IF(Einstellungen!$C$11="7 Tage",7,5),N('Ist-Stunden'!I146)+(N(Krankheitstage!J146)+N(Krankheitstage!V146))*N($C146))))</f>
        <v/>
      </c>
      <c r="AN146" s="76">
        <f>IF($B146="",0,IF(Einstellungen!$C$10="Ja",MAX(IF(Einstellungen!$C$11="7 Tage",MAX(0,(MIN(DATE(2026,6,0),IF(Mitarbeiter!$D146="",DATE(2026,6,0),Mitarbeiter!$D146),TODAY()))-(MAX(DATE(2026,5,1),Mitarbeiter!$C146))+1),MAX(0,NETWORKDAYS(MAX(DATE(2026,5,1),Mitarbeiter!$C146),MIN(DATE(2026,6,0),IF(Mitarbeiter!$D146="",DATE(2026,6,0),Mitarbeiter!$D146),TODAY()),Einstellungen!$F$13:$F$67)))*N(Mitarbeiter!$E146)/IF(Einstellungen!$C$11="7 Tage",7,5),N('Ist-Stunden'!J146)),MAX(IF(Einstellungen!$C$11="7 Tage",MAX(0,(MIN(DATE(2026,6,0),IF(Mitarbeiter!$D146="",DATE(2026,6,0),Mitarbeiter!$D146),TODAY()))-(MAX(DATE(2026,5,1),Mitarbeiter!$C146))+1),MAX(0,NETWORKDAYS(MAX(DATE(2026,5,1),Mitarbeiter!$C146),MIN(DATE(2026,6,0),IF(Mitarbeiter!$D146="",DATE(2026,6,0),Mitarbeiter!$D146),TODAY()),Einstellungen!$F$13:$F$67)))*N(Mitarbeiter!$E146)/IF(Einstellungen!$C$11="7 Tage",7,5),N('Ist-Stunden'!J146)+(N(Krankheitstage!K146)+N(Krankheitstage!W146))*N($C146))))</f>
        <v/>
      </c>
      <c r="AO146" s="76">
        <f>IF($B146="",0,IF(Einstellungen!$C$10="Ja",MAX(IF(Einstellungen!$C$11="7 Tage",MAX(0,(MIN(DATE(2026,7,0),IF(Mitarbeiter!$D146="",DATE(2026,7,0),Mitarbeiter!$D146),TODAY()))-(MAX(DATE(2026,6,1),Mitarbeiter!$C146))+1),MAX(0,NETWORKDAYS(MAX(DATE(2026,6,1),Mitarbeiter!$C146),MIN(DATE(2026,7,0),IF(Mitarbeiter!$D146="",DATE(2026,7,0),Mitarbeiter!$D146),TODAY()),Einstellungen!$F$13:$F$67)))*N(Mitarbeiter!$E146)/IF(Einstellungen!$C$11="7 Tage",7,5),N('Ist-Stunden'!K146)),MAX(IF(Einstellungen!$C$11="7 Tage",MAX(0,(MIN(DATE(2026,7,0),IF(Mitarbeiter!$D146="",DATE(2026,7,0),Mitarbeiter!$D146),TODAY()))-(MAX(DATE(2026,6,1),Mitarbeiter!$C146))+1),MAX(0,NETWORKDAYS(MAX(DATE(2026,6,1),Mitarbeiter!$C146),MIN(DATE(2026,7,0),IF(Mitarbeiter!$D146="",DATE(2026,7,0),Mitarbeiter!$D146),TODAY()),Einstellungen!$F$13:$F$67)))*N(Mitarbeiter!$E146)/IF(Einstellungen!$C$11="7 Tage",7,5),N('Ist-Stunden'!K146)+(N(Krankheitstage!L146)+N(Krankheitstage!X146))*N($C146))))</f>
        <v/>
      </c>
      <c r="AP146" s="76">
        <f>IF($B146="",0,IF(Einstellungen!$C$10="Ja",MAX(IF(Einstellungen!$C$11="7 Tage",MAX(0,(MIN(DATE(2026,8,0),IF(Mitarbeiter!$D146="",DATE(2026,8,0),Mitarbeiter!$D146),TODAY()))-(MAX(DATE(2026,7,1),Mitarbeiter!$C146))+1),MAX(0,NETWORKDAYS(MAX(DATE(2026,7,1),Mitarbeiter!$C146),MIN(DATE(2026,8,0),IF(Mitarbeiter!$D146="",DATE(2026,8,0),Mitarbeiter!$D146),TODAY()),Einstellungen!$F$13:$F$67)))*N(Mitarbeiter!$E146)/IF(Einstellungen!$C$11="7 Tage",7,5),N('Ist-Stunden'!L146)),MAX(IF(Einstellungen!$C$11="7 Tage",MAX(0,(MIN(DATE(2026,8,0),IF(Mitarbeiter!$D146="",DATE(2026,8,0),Mitarbeiter!$D146),TODAY()))-(MAX(DATE(2026,7,1),Mitarbeiter!$C146))+1),MAX(0,NETWORKDAYS(MAX(DATE(2026,7,1),Mitarbeiter!$C146),MIN(DATE(2026,8,0),IF(Mitarbeiter!$D146="",DATE(2026,8,0),Mitarbeiter!$D146),TODAY()),Einstellungen!$F$13:$F$67)))*N(Mitarbeiter!$E146)/IF(Einstellungen!$C$11="7 Tage",7,5),N('Ist-Stunden'!L146)+(N(Krankheitstage!M146)+N(Krankheitstage!Y146))*N($C146))))</f>
        <v/>
      </c>
      <c r="AQ146" s="76">
        <f>IF($B146="",0,IF(Einstellungen!$C$10="Ja",MAX(IF(Einstellungen!$C$11="7 Tage",MAX(0,(MIN(DATE(2026,9,0),IF(Mitarbeiter!$D146="",DATE(2026,9,0),Mitarbeiter!$D146),TODAY()))-(MAX(DATE(2026,8,1),Mitarbeiter!$C146))+1),MAX(0,NETWORKDAYS(MAX(DATE(2026,8,1),Mitarbeiter!$C146),MIN(DATE(2026,9,0),IF(Mitarbeiter!$D146="",DATE(2026,9,0),Mitarbeiter!$D146),TODAY()),Einstellungen!$F$13:$F$67)))*N(Mitarbeiter!$E146)/IF(Einstellungen!$C$11="7 Tage",7,5),N('Ist-Stunden'!M146)),MAX(IF(Einstellungen!$C$11="7 Tage",MAX(0,(MIN(DATE(2026,9,0),IF(Mitarbeiter!$D146="",DATE(2026,9,0),Mitarbeiter!$D146),TODAY()))-(MAX(DATE(2026,8,1),Mitarbeiter!$C146))+1),MAX(0,NETWORKDAYS(MAX(DATE(2026,8,1),Mitarbeiter!$C146),MIN(DATE(2026,9,0),IF(Mitarbeiter!$D146="",DATE(2026,9,0),Mitarbeiter!$D146),TODAY()),Einstellungen!$F$13:$F$67)))*N(Mitarbeiter!$E146)/IF(Einstellungen!$C$11="7 Tage",7,5),N('Ist-Stunden'!M146)+(N(Krankheitstage!N146)+N(Krankheitstage!Z146))*N($C146))))</f>
        <v/>
      </c>
      <c r="AR146" s="76">
        <f>IF($B146="",0,IF(Einstellungen!$C$10="Ja",MAX(IF(Einstellungen!$C$11="7 Tage",MAX(0,(MIN(DATE(2026,10,0),IF(Mitarbeiter!$D146="",DATE(2026,10,0),Mitarbeiter!$D146),TODAY()))-(MAX(DATE(2026,9,1),Mitarbeiter!$C146))+1),MAX(0,NETWORKDAYS(MAX(DATE(2026,9,1),Mitarbeiter!$C146),MIN(DATE(2026,10,0),IF(Mitarbeiter!$D146="",DATE(2026,10,0),Mitarbeiter!$D146),TODAY()),Einstellungen!$F$13:$F$67)))*N(Mitarbeiter!$E146)/IF(Einstellungen!$C$11="7 Tage",7,5),N('Ist-Stunden'!N146)),MAX(IF(Einstellungen!$C$11="7 Tage",MAX(0,(MIN(DATE(2026,10,0),IF(Mitarbeiter!$D146="",DATE(2026,10,0),Mitarbeiter!$D146),TODAY()))-(MAX(DATE(2026,9,1),Mitarbeiter!$C146))+1),MAX(0,NETWORKDAYS(MAX(DATE(2026,9,1),Mitarbeiter!$C146),MIN(DATE(2026,10,0),IF(Mitarbeiter!$D146="",DATE(2026,10,0),Mitarbeiter!$D146),TODAY()),Einstellungen!$F$13:$F$67)))*N(Mitarbeiter!$E146)/IF(Einstellungen!$C$11="7 Tage",7,5),N('Ist-Stunden'!N146)+(N(Krankheitstage!O146)+N(Krankheitstage!AA146))*N($C146))))</f>
        <v/>
      </c>
      <c r="AS146" s="76">
        <f>IF($B146="",0,IF(Einstellungen!$C$10="Ja",MAX(IF(Einstellungen!$C$11="7 Tage",MAX(0,(MIN(DATE(2026,11,0),IF(Mitarbeiter!$D146="",DATE(2026,11,0),Mitarbeiter!$D146),TODAY()))-(MAX(DATE(2026,10,1),Mitarbeiter!$C146))+1),MAX(0,NETWORKDAYS(MAX(DATE(2026,10,1),Mitarbeiter!$C146),MIN(DATE(2026,11,0),IF(Mitarbeiter!$D146="",DATE(2026,11,0),Mitarbeiter!$D146),TODAY()),Einstellungen!$F$13:$F$67)))*N(Mitarbeiter!$E146)/IF(Einstellungen!$C$11="7 Tage",7,5),N('Ist-Stunden'!O146)),MAX(IF(Einstellungen!$C$11="7 Tage",MAX(0,(MIN(DATE(2026,11,0),IF(Mitarbeiter!$D146="",DATE(2026,11,0),Mitarbeiter!$D146),TODAY()))-(MAX(DATE(2026,10,1),Mitarbeiter!$C146))+1),MAX(0,NETWORKDAYS(MAX(DATE(2026,10,1),Mitarbeiter!$C146),MIN(DATE(2026,11,0),IF(Mitarbeiter!$D146="",DATE(2026,11,0),Mitarbeiter!$D146),TODAY()),Einstellungen!$F$13:$F$67)))*N(Mitarbeiter!$E146)/IF(Einstellungen!$C$11="7 Tage",7,5),N('Ist-Stunden'!O146)+(N(Krankheitstage!P146)+N(Krankheitstage!AB146))*N($C146))))</f>
        <v/>
      </c>
      <c r="AT146" s="76">
        <f>IF($B146="",0,IF(Einstellungen!$C$10="Ja",MAX(IF(Einstellungen!$C$11="7 Tage",MAX(0,(MIN(DATE(2026,12,0),IF(Mitarbeiter!$D146="",DATE(2026,12,0),Mitarbeiter!$D146),TODAY()))-(MAX(DATE(2026,11,1),Mitarbeiter!$C146))+1),MAX(0,NETWORKDAYS(MAX(DATE(2026,11,1),Mitarbeiter!$C146),MIN(DATE(2026,12,0),IF(Mitarbeiter!$D146="",DATE(2026,12,0),Mitarbeiter!$D146),TODAY()),Einstellungen!$F$13:$F$67)))*N(Mitarbeiter!$E146)/IF(Einstellungen!$C$11="7 Tage",7,5),N('Ist-Stunden'!P146)),MAX(IF(Einstellungen!$C$11="7 Tage",MAX(0,(MIN(DATE(2026,12,0),IF(Mitarbeiter!$D146="",DATE(2026,12,0),Mitarbeiter!$D146),TODAY()))-(MAX(DATE(2026,11,1),Mitarbeiter!$C146))+1),MAX(0,NETWORKDAYS(MAX(DATE(2026,11,1),Mitarbeiter!$C146),MIN(DATE(2026,12,0),IF(Mitarbeiter!$D146="",DATE(2026,12,0),Mitarbeiter!$D146),TODAY()),Einstellungen!$F$13:$F$67)))*N(Mitarbeiter!$E146)/IF(Einstellungen!$C$11="7 Tage",7,5),N('Ist-Stunden'!P146)+(N(Krankheitstage!Q146)+N(Krankheitstage!AC146))*N($C146))))</f>
        <v/>
      </c>
      <c r="AU146" s="76">
        <f>IF($B146="",0,IF(Einstellungen!$C$10="Ja",MAX(IF(Einstellungen!$C$11="7 Tage",MAX(0,(MIN(DATE(2026,13,0),IF(Mitarbeiter!$D146="",DATE(2026,13,0),Mitarbeiter!$D146),TODAY()))-(MAX(DATE(2026,12,1),Mitarbeiter!$C146))+1),MAX(0,NETWORKDAYS(MAX(DATE(2026,12,1),Mitarbeiter!$C146),MIN(DATE(2026,13,0),IF(Mitarbeiter!$D146="",DATE(2026,13,0),Mitarbeiter!$D146),TODAY()),Einstellungen!$F$13:$F$67)))*N(Mitarbeiter!$E146)/IF(Einstellungen!$C$11="7 Tage",7,5),N('Ist-Stunden'!Q146)),MAX(IF(Einstellungen!$C$11="7 Tage",MAX(0,(MIN(DATE(2026,13,0),IF(Mitarbeiter!$D146="",DATE(2026,13,0),Mitarbeiter!$D146),TODAY()))-(MAX(DATE(2026,12,1),Mitarbeiter!$C146))+1),MAX(0,NETWORKDAYS(MAX(DATE(2026,12,1),Mitarbeiter!$C146),MIN(DATE(2026,13,0),IF(Mitarbeiter!$D146="",DATE(2026,13,0),Mitarbeiter!$D146),TODAY()),Einstellungen!$F$13:$F$67)))*N(Mitarbeiter!$E146)/IF(Einstellungen!$C$11="7 Tage",7,5),N('Ist-Stunden'!Q146)+(N(Krankheitstage!R146)+N(Krankheitstage!AD146))*N($C146))))</f>
        <v/>
      </c>
      <c r="AV146" s="76">
        <f>IF($B146="",0,IF(Einstellungen!$C$10="Ja",MAX(IF(Einstellungen!$C$11="7 Tage",MAX(0,(MIN(DATE(2027,2,0),IF(Mitarbeiter!$D146="",DATE(2027,2,0),Mitarbeiter!$D146),TODAY()))-(MAX(DATE(2027,1,1),Mitarbeiter!$C146))+1),MAX(0,NETWORKDAYS(MAX(DATE(2027,1,1),Mitarbeiter!$C146),MIN(DATE(2027,2,0),IF(Mitarbeiter!$D146="",DATE(2027,2,0),Mitarbeiter!$D146),TODAY()),Einstellungen!$F$13:$F$67)))*N(Mitarbeiter!$E146)/IF(Einstellungen!$C$11="7 Tage",7,5),N('Ist-Stunden'!R146)),MAX(IF(Einstellungen!$C$11="7 Tage",MAX(0,(MIN(DATE(2027,2,0),IF(Mitarbeiter!$D146="",DATE(2027,2,0),Mitarbeiter!$D146),TODAY()))-(MAX(DATE(2027,1,1),Mitarbeiter!$C146))+1),MAX(0,NETWORKDAYS(MAX(DATE(2027,1,1),Mitarbeiter!$C146),MIN(DATE(2027,2,0),IF(Mitarbeiter!$D146="",DATE(2027,2,0),Mitarbeiter!$D146),TODAY()),Einstellungen!$F$13:$F$67)))*N(Mitarbeiter!$E146)/IF(Einstellungen!$C$11="7 Tage",7,5),N('Ist-Stunden'!R146)+(N(Krankheitstage!AE146)+N(Krankheitstage!AQ146))*N($C146))))</f>
        <v/>
      </c>
      <c r="AW146" s="76">
        <f>IF($B146="",0,IF(Einstellungen!$C$10="Ja",MAX(IF(Einstellungen!$C$11="7 Tage",MAX(0,(MIN(DATE(2027,3,0),IF(Mitarbeiter!$D146="",DATE(2027,3,0),Mitarbeiter!$D146),TODAY()))-(MAX(DATE(2027,2,1),Mitarbeiter!$C146))+1),MAX(0,NETWORKDAYS(MAX(DATE(2027,2,1),Mitarbeiter!$C146),MIN(DATE(2027,3,0),IF(Mitarbeiter!$D146="",DATE(2027,3,0),Mitarbeiter!$D146),TODAY()),Einstellungen!$F$13:$F$67)))*N(Mitarbeiter!$E146)/IF(Einstellungen!$C$11="7 Tage",7,5),N('Ist-Stunden'!S146)),MAX(IF(Einstellungen!$C$11="7 Tage",MAX(0,(MIN(DATE(2027,3,0),IF(Mitarbeiter!$D146="",DATE(2027,3,0),Mitarbeiter!$D146),TODAY()))-(MAX(DATE(2027,2,1),Mitarbeiter!$C146))+1),MAX(0,NETWORKDAYS(MAX(DATE(2027,2,1),Mitarbeiter!$C146),MIN(DATE(2027,3,0),IF(Mitarbeiter!$D146="",DATE(2027,3,0),Mitarbeiter!$D146),TODAY()),Einstellungen!$F$13:$F$67)))*N(Mitarbeiter!$E146)/IF(Einstellungen!$C$11="7 Tage",7,5),N('Ist-Stunden'!S146)+(N(Krankheitstage!AF146)+N(Krankheitstage!AR146))*N($C146))))</f>
        <v/>
      </c>
      <c r="AX146" s="76">
        <f>IF($B146="",0,IF(Einstellungen!$C$10="Ja",MAX(IF(Einstellungen!$C$11="7 Tage",MAX(0,(MIN(DATE(2027,4,0),IF(Mitarbeiter!$D146="",DATE(2027,4,0),Mitarbeiter!$D146),TODAY()))-(MAX(DATE(2027,3,1),Mitarbeiter!$C146))+1),MAX(0,NETWORKDAYS(MAX(DATE(2027,3,1),Mitarbeiter!$C146),MIN(DATE(2027,4,0),IF(Mitarbeiter!$D146="",DATE(2027,4,0),Mitarbeiter!$D146),TODAY()),Einstellungen!$F$13:$F$67)))*N(Mitarbeiter!$E146)/IF(Einstellungen!$C$11="7 Tage",7,5),N('Ist-Stunden'!T146)),MAX(IF(Einstellungen!$C$11="7 Tage",MAX(0,(MIN(DATE(2027,4,0),IF(Mitarbeiter!$D146="",DATE(2027,4,0),Mitarbeiter!$D146),TODAY()))-(MAX(DATE(2027,3,1),Mitarbeiter!$C146))+1),MAX(0,NETWORKDAYS(MAX(DATE(2027,3,1),Mitarbeiter!$C146),MIN(DATE(2027,4,0),IF(Mitarbeiter!$D146="",DATE(2027,4,0),Mitarbeiter!$D146),TODAY()),Einstellungen!$F$13:$F$67)))*N(Mitarbeiter!$E146)/IF(Einstellungen!$C$11="7 Tage",7,5),N('Ist-Stunden'!T146)+(N(Krankheitstage!AG146)+N(Krankheitstage!AS146))*N($C146))))</f>
        <v/>
      </c>
      <c r="AY146" s="76">
        <f>IF($B146="",0,IF(Einstellungen!$C$10="Ja",MAX(IF(Einstellungen!$C$11="7 Tage",MAX(0,(MIN(DATE(2027,5,0),IF(Mitarbeiter!$D146="",DATE(2027,5,0),Mitarbeiter!$D146),TODAY()))-(MAX(DATE(2027,4,1),Mitarbeiter!$C146))+1),MAX(0,NETWORKDAYS(MAX(DATE(2027,4,1),Mitarbeiter!$C146),MIN(DATE(2027,5,0),IF(Mitarbeiter!$D146="",DATE(2027,5,0),Mitarbeiter!$D146),TODAY()),Einstellungen!$F$13:$F$67)))*N(Mitarbeiter!$E146)/IF(Einstellungen!$C$11="7 Tage",7,5),N('Ist-Stunden'!U146)),MAX(IF(Einstellungen!$C$11="7 Tage",MAX(0,(MIN(DATE(2027,5,0),IF(Mitarbeiter!$D146="",DATE(2027,5,0),Mitarbeiter!$D146),TODAY()))-(MAX(DATE(2027,4,1),Mitarbeiter!$C146))+1),MAX(0,NETWORKDAYS(MAX(DATE(2027,4,1),Mitarbeiter!$C146),MIN(DATE(2027,5,0),IF(Mitarbeiter!$D146="",DATE(2027,5,0),Mitarbeiter!$D146),TODAY()),Einstellungen!$F$13:$F$67)))*N(Mitarbeiter!$E146)/IF(Einstellungen!$C$11="7 Tage",7,5),N('Ist-Stunden'!U146)+(N(Krankheitstage!AH146)+N(Krankheitstage!AT146))*N($C146))))</f>
        <v/>
      </c>
      <c r="AZ146" s="76">
        <f>IF($B146="",0,IF(Einstellungen!$C$10="Ja",MAX(IF(Einstellungen!$C$11="7 Tage",MAX(0,(MIN(DATE(2027,6,0),IF(Mitarbeiter!$D146="",DATE(2027,6,0),Mitarbeiter!$D146),TODAY()))-(MAX(DATE(2027,5,1),Mitarbeiter!$C146))+1),MAX(0,NETWORKDAYS(MAX(DATE(2027,5,1),Mitarbeiter!$C146),MIN(DATE(2027,6,0),IF(Mitarbeiter!$D146="",DATE(2027,6,0),Mitarbeiter!$D146),TODAY()),Einstellungen!$F$13:$F$67)))*N(Mitarbeiter!$E146)/IF(Einstellungen!$C$11="7 Tage",7,5),N('Ist-Stunden'!V146)),MAX(IF(Einstellungen!$C$11="7 Tage",MAX(0,(MIN(DATE(2027,6,0),IF(Mitarbeiter!$D146="",DATE(2027,6,0),Mitarbeiter!$D146),TODAY()))-(MAX(DATE(2027,5,1),Mitarbeiter!$C146))+1),MAX(0,NETWORKDAYS(MAX(DATE(2027,5,1),Mitarbeiter!$C146),MIN(DATE(2027,6,0),IF(Mitarbeiter!$D146="",DATE(2027,6,0),Mitarbeiter!$D146),TODAY()),Einstellungen!$F$13:$F$67)))*N(Mitarbeiter!$E146)/IF(Einstellungen!$C$11="7 Tage",7,5),N('Ist-Stunden'!V146)+(N(Krankheitstage!AI146)+N(Krankheitstage!AU146))*N($C146))))</f>
        <v/>
      </c>
      <c r="BA146" s="76">
        <f>IF($B146="",0,IF(Einstellungen!$C$10="Ja",MAX(IF(Einstellungen!$C$11="7 Tage",MAX(0,(MIN(DATE(2027,7,0),IF(Mitarbeiter!$D146="",DATE(2027,7,0),Mitarbeiter!$D146),TODAY()))-(MAX(DATE(2027,6,1),Mitarbeiter!$C146))+1),MAX(0,NETWORKDAYS(MAX(DATE(2027,6,1),Mitarbeiter!$C146),MIN(DATE(2027,7,0),IF(Mitarbeiter!$D146="",DATE(2027,7,0),Mitarbeiter!$D146),TODAY()),Einstellungen!$F$13:$F$67)))*N(Mitarbeiter!$E146)/IF(Einstellungen!$C$11="7 Tage",7,5),N('Ist-Stunden'!W146)),MAX(IF(Einstellungen!$C$11="7 Tage",MAX(0,(MIN(DATE(2027,7,0),IF(Mitarbeiter!$D146="",DATE(2027,7,0),Mitarbeiter!$D146),TODAY()))-(MAX(DATE(2027,6,1),Mitarbeiter!$C146))+1),MAX(0,NETWORKDAYS(MAX(DATE(2027,6,1),Mitarbeiter!$C146),MIN(DATE(2027,7,0),IF(Mitarbeiter!$D146="",DATE(2027,7,0),Mitarbeiter!$D146),TODAY()),Einstellungen!$F$13:$F$67)))*N(Mitarbeiter!$E146)/IF(Einstellungen!$C$11="7 Tage",7,5),N('Ist-Stunden'!W146)+(N(Krankheitstage!AJ146)+N(Krankheitstage!AV146))*N($C146))))</f>
        <v/>
      </c>
      <c r="BB146" s="76">
        <f>IF($B146="",0,IF(Einstellungen!$C$10="Ja",MAX(IF(Einstellungen!$C$11="7 Tage",MAX(0,(MIN(DATE(2027,8,0),IF(Mitarbeiter!$D146="",DATE(2027,8,0),Mitarbeiter!$D146),TODAY()))-(MAX(DATE(2027,7,1),Mitarbeiter!$C146))+1),MAX(0,NETWORKDAYS(MAX(DATE(2027,7,1),Mitarbeiter!$C146),MIN(DATE(2027,8,0),IF(Mitarbeiter!$D146="",DATE(2027,8,0),Mitarbeiter!$D146),TODAY()),Einstellungen!$F$13:$F$67)))*N(Mitarbeiter!$E146)/IF(Einstellungen!$C$11="7 Tage",7,5),N('Ist-Stunden'!X146)),MAX(IF(Einstellungen!$C$11="7 Tage",MAX(0,(MIN(DATE(2027,8,0),IF(Mitarbeiter!$D146="",DATE(2027,8,0),Mitarbeiter!$D146),TODAY()))-(MAX(DATE(2027,7,1),Mitarbeiter!$C146))+1),MAX(0,NETWORKDAYS(MAX(DATE(2027,7,1),Mitarbeiter!$C146),MIN(DATE(2027,8,0),IF(Mitarbeiter!$D146="",DATE(2027,8,0),Mitarbeiter!$D146),TODAY()),Einstellungen!$F$13:$F$67)))*N(Mitarbeiter!$E146)/IF(Einstellungen!$C$11="7 Tage",7,5),N('Ist-Stunden'!X146)+(N(Krankheitstage!AK146)+N(Krankheitstage!AW146))*N($C146))))</f>
        <v/>
      </c>
      <c r="BC146" s="76">
        <f>IF($B146="",0,IF(Einstellungen!$C$10="Ja",MAX(IF(Einstellungen!$C$11="7 Tage",MAX(0,(MIN(DATE(2027,9,0),IF(Mitarbeiter!$D146="",DATE(2027,9,0),Mitarbeiter!$D146),TODAY()))-(MAX(DATE(2027,8,1),Mitarbeiter!$C146))+1),MAX(0,NETWORKDAYS(MAX(DATE(2027,8,1),Mitarbeiter!$C146),MIN(DATE(2027,9,0),IF(Mitarbeiter!$D146="",DATE(2027,9,0),Mitarbeiter!$D146),TODAY()),Einstellungen!$F$13:$F$67)))*N(Mitarbeiter!$E146)/IF(Einstellungen!$C$11="7 Tage",7,5),N('Ist-Stunden'!Y146)),MAX(IF(Einstellungen!$C$11="7 Tage",MAX(0,(MIN(DATE(2027,9,0),IF(Mitarbeiter!$D146="",DATE(2027,9,0),Mitarbeiter!$D146),TODAY()))-(MAX(DATE(2027,8,1),Mitarbeiter!$C146))+1),MAX(0,NETWORKDAYS(MAX(DATE(2027,8,1),Mitarbeiter!$C146),MIN(DATE(2027,9,0),IF(Mitarbeiter!$D146="",DATE(2027,9,0),Mitarbeiter!$D146),TODAY()),Einstellungen!$F$13:$F$67)))*N(Mitarbeiter!$E146)/IF(Einstellungen!$C$11="7 Tage",7,5),N('Ist-Stunden'!Y146)+(N(Krankheitstage!AL146)+N(Krankheitstage!AX146))*N($C146))))</f>
        <v/>
      </c>
      <c r="BD146" s="76">
        <f>IF($B146="",0,IF(Einstellungen!$C$10="Ja",MAX(IF(Einstellungen!$C$11="7 Tage",MAX(0,(MIN(DATE(2027,10,0),IF(Mitarbeiter!$D146="",DATE(2027,10,0),Mitarbeiter!$D146),TODAY()))-(MAX(DATE(2027,9,1),Mitarbeiter!$C146))+1),MAX(0,NETWORKDAYS(MAX(DATE(2027,9,1),Mitarbeiter!$C146),MIN(DATE(2027,10,0),IF(Mitarbeiter!$D146="",DATE(2027,10,0),Mitarbeiter!$D146),TODAY()),Einstellungen!$F$13:$F$67)))*N(Mitarbeiter!$E146)/IF(Einstellungen!$C$11="7 Tage",7,5),N('Ist-Stunden'!Z146)),MAX(IF(Einstellungen!$C$11="7 Tage",MAX(0,(MIN(DATE(2027,10,0),IF(Mitarbeiter!$D146="",DATE(2027,10,0),Mitarbeiter!$D146),TODAY()))-(MAX(DATE(2027,9,1),Mitarbeiter!$C146))+1),MAX(0,NETWORKDAYS(MAX(DATE(2027,9,1),Mitarbeiter!$C146),MIN(DATE(2027,10,0),IF(Mitarbeiter!$D146="",DATE(2027,10,0),Mitarbeiter!$D146),TODAY()),Einstellungen!$F$13:$F$67)))*N(Mitarbeiter!$E146)/IF(Einstellungen!$C$11="7 Tage",7,5),N('Ist-Stunden'!Z146)+(N(Krankheitstage!AM146)+N(Krankheitstage!AY146))*N($C146))))</f>
        <v/>
      </c>
      <c r="BE146" s="76">
        <f>IF($B146="",0,IF(Einstellungen!$C$10="Ja",MAX(IF(Einstellungen!$C$11="7 Tage",MAX(0,(MIN(DATE(2027,11,0),IF(Mitarbeiter!$D146="",DATE(2027,11,0),Mitarbeiter!$D146),TODAY()))-(MAX(DATE(2027,10,1),Mitarbeiter!$C146))+1),MAX(0,NETWORKDAYS(MAX(DATE(2027,10,1),Mitarbeiter!$C146),MIN(DATE(2027,11,0),IF(Mitarbeiter!$D146="",DATE(2027,11,0),Mitarbeiter!$D146),TODAY()),Einstellungen!$F$13:$F$67)))*N(Mitarbeiter!$E146)/IF(Einstellungen!$C$11="7 Tage",7,5),N('Ist-Stunden'!AA146)),MAX(IF(Einstellungen!$C$11="7 Tage",MAX(0,(MIN(DATE(2027,11,0),IF(Mitarbeiter!$D146="",DATE(2027,11,0),Mitarbeiter!$D146),TODAY()))-(MAX(DATE(2027,10,1),Mitarbeiter!$C146))+1),MAX(0,NETWORKDAYS(MAX(DATE(2027,10,1),Mitarbeiter!$C146),MIN(DATE(2027,11,0),IF(Mitarbeiter!$D146="",DATE(2027,11,0),Mitarbeiter!$D146),TODAY()),Einstellungen!$F$13:$F$67)))*N(Mitarbeiter!$E146)/IF(Einstellungen!$C$11="7 Tage",7,5),N('Ist-Stunden'!AA146)+(N(Krankheitstage!AN146)+N(Krankheitstage!AZ146))*N($C146))))</f>
        <v/>
      </c>
      <c r="BF146" s="76">
        <f>IF($B146="",0,IF(Einstellungen!$C$10="Ja",MAX(IF(Einstellungen!$C$11="7 Tage",MAX(0,(MIN(DATE(2027,12,0),IF(Mitarbeiter!$D146="",DATE(2027,12,0),Mitarbeiter!$D146),TODAY()))-(MAX(DATE(2027,11,1),Mitarbeiter!$C146))+1),MAX(0,NETWORKDAYS(MAX(DATE(2027,11,1),Mitarbeiter!$C146),MIN(DATE(2027,12,0),IF(Mitarbeiter!$D146="",DATE(2027,12,0),Mitarbeiter!$D146),TODAY()),Einstellungen!$F$13:$F$67)))*N(Mitarbeiter!$E146)/IF(Einstellungen!$C$11="7 Tage",7,5),N('Ist-Stunden'!AB146)),MAX(IF(Einstellungen!$C$11="7 Tage",MAX(0,(MIN(DATE(2027,12,0),IF(Mitarbeiter!$D146="",DATE(2027,12,0),Mitarbeiter!$D146),TODAY()))-(MAX(DATE(2027,11,1),Mitarbeiter!$C146))+1),MAX(0,NETWORKDAYS(MAX(DATE(2027,11,1),Mitarbeiter!$C146),MIN(DATE(2027,12,0),IF(Mitarbeiter!$D146="",DATE(2027,12,0),Mitarbeiter!$D146),TODAY()),Einstellungen!$F$13:$F$67)))*N(Mitarbeiter!$E146)/IF(Einstellungen!$C$11="7 Tage",7,5),N('Ist-Stunden'!AB146)+(N(Krankheitstage!AO146)+N(Krankheitstage!BA146))*N($C146))))</f>
        <v/>
      </c>
      <c r="BG146" s="76">
        <f>IF($B146="",0,IF(Einstellungen!$C$10="Ja",MAX(IF(Einstellungen!$C$11="7 Tage",MAX(0,(MIN(DATE(2027,13,0),IF(Mitarbeiter!$D146="",DATE(2027,13,0),Mitarbeiter!$D146),TODAY()))-(MAX(DATE(2027,12,1),Mitarbeiter!$C146))+1),MAX(0,NETWORKDAYS(MAX(DATE(2027,12,1),Mitarbeiter!$C146),MIN(DATE(2027,13,0),IF(Mitarbeiter!$D146="",DATE(2027,13,0),Mitarbeiter!$D146),TODAY()),Einstellungen!$F$13:$F$67)))*N(Mitarbeiter!$E146)/IF(Einstellungen!$C$11="7 Tage",7,5),N('Ist-Stunden'!AC146)),MAX(IF(Einstellungen!$C$11="7 Tage",MAX(0,(MIN(DATE(2027,13,0),IF(Mitarbeiter!$D146="",DATE(2027,13,0),Mitarbeiter!$D146),TODAY()))-(MAX(DATE(2027,12,1),Mitarbeiter!$C146))+1),MAX(0,NETWORKDAYS(MAX(DATE(2027,12,1),Mitarbeiter!$C146),MIN(DATE(2027,13,0),IF(Mitarbeiter!$D146="",DATE(2027,13,0),Mitarbeiter!$D146),TODAY()),Einstellungen!$F$13:$F$67)))*N(Mitarbeiter!$E146)/IF(Einstellungen!$C$11="7 Tage",7,5),N('Ist-Stunden'!AC146)+(N(Krankheitstage!AP146)+N(Krankheitstage!BB146))*N($C146))))</f>
        <v/>
      </c>
      <c r="BH146" s="76">
        <f>IF($B146="",0,IF(Einstellungen!$C$10="Ja",MAX(IF(Einstellungen!$C$11="7 Tage",MAX(0,(MIN(DATE(2028,2,0),IF(Mitarbeiter!$D146="",DATE(2028,2,0),Mitarbeiter!$D146),TODAY()))-(MAX(DATE(2028,1,1),Mitarbeiter!$C146))+1),MAX(0,NETWORKDAYS(MAX(DATE(2028,1,1),Mitarbeiter!$C146),MIN(DATE(2028,2,0),IF(Mitarbeiter!$D146="",DATE(2028,2,0),Mitarbeiter!$D146),TODAY()),Einstellungen!$F$13:$F$67)))*N(Mitarbeiter!$E146)/IF(Einstellungen!$C$11="7 Tage",7,5),N('Ist-Stunden'!AD146)),MAX(IF(Einstellungen!$C$11="7 Tage",MAX(0,(MIN(DATE(2028,2,0),IF(Mitarbeiter!$D146="",DATE(2028,2,0),Mitarbeiter!$D146),TODAY()))-(MAX(DATE(2028,1,1),Mitarbeiter!$C146))+1),MAX(0,NETWORKDAYS(MAX(DATE(2028,1,1),Mitarbeiter!$C146),MIN(DATE(2028,2,0),IF(Mitarbeiter!$D146="",DATE(2028,2,0),Mitarbeiter!$D146),TODAY()),Einstellungen!$F$13:$F$67)))*N(Mitarbeiter!$E146)/IF(Einstellungen!$C$11="7 Tage",7,5),N('Ist-Stunden'!AD146)+(N(Krankheitstage!BC146)+N(Krankheitstage!BO146))*N($C146))))</f>
        <v/>
      </c>
      <c r="BI146" s="76">
        <f>IF($B146="",0,IF(Einstellungen!$C$10="Ja",MAX(IF(Einstellungen!$C$11="7 Tage",MAX(0,(MIN(DATE(2028,3,0),IF(Mitarbeiter!$D146="",DATE(2028,3,0),Mitarbeiter!$D146),TODAY()))-(MAX(DATE(2028,2,1),Mitarbeiter!$C146))+1),MAX(0,NETWORKDAYS(MAX(DATE(2028,2,1),Mitarbeiter!$C146),MIN(DATE(2028,3,0),IF(Mitarbeiter!$D146="",DATE(2028,3,0),Mitarbeiter!$D146),TODAY()),Einstellungen!$F$13:$F$67)))*N(Mitarbeiter!$E146)/IF(Einstellungen!$C$11="7 Tage",7,5),N('Ist-Stunden'!AE146)),MAX(IF(Einstellungen!$C$11="7 Tage",MAX(0,(MIN(DATE(2028,3,0),IF(Mitarbeiter!$D146="",DATE(2028,3,0),Mitarbeiter!$D146),TODAY()))-(MAX(DATE(2028,2,1),Mitarbeiter!$C146))+1),MAX(0,NETWORKDAYS(MAX(DATE(2028,2,1),Mitarbeiter!$C146),MIN(DATE(2028,3,0),IF(Mitarbeiter!$D146="",DATE(2028,3,0),Mitarbeiter!$D146),TODAY()),Einstellungen!$F$13:$F$67)))*N(Mitarbeiter!$E146)/IF(Einstellungen!$C$11="7 Tage",7,5),N('Ist-Stunden'!AE146)+(N(Krankheitstage!BD146)+N(Krankheitstage!BP146))*N($C146))))</f>
        <v/>
      </c>
      <c r="BJ146" s="76">
        <f>IF($B146="",0,IF(Einstellungen!$C$10="Ja",MAX(IF(Einstellungen!$C$11="7 Tage",MAX(0,(MIN(DATE(2028,4,0),IF(Mitarbeiter!$D146="",DATE(2028,4,0),Mitarbeiter!$D146),TODAY()))-(MAX(DATE(2028,3,1),Mitarbeiter!$C146))+1),MAX(0,NETWORKDAYS(MAX(DATE(2028,3,1),Mitarbeiter!$C146),MIN(DATE(2028,4,0),IF(Mitarbeiter!$D146="",DATE(2028,4,0),Mitarbeiter!$D146),TODAY()),Einstellungen!$F$13:$F$67)))*N(Mitarbeiter!$E146)/IF(Einstellungen!$C$11="7 Tage",7,5),N('Ist-Stunden'!AF146)),MAX(IF(Einstellungen!$C$11="7 Tage",MAX(0,(MIN(DATE(2028,4,0),IF(Mitarbeiter!$D146="",DATE(2028,4,0),Mitarbeiter!$D146),TODAY()))-(MAX(DATE(2028,3,1),Mitarbeiter!$C146))+1),MAX(0,NETWORKDAYS(MAX(DATE(2028,3,1),Mitarbeiter!$C146),MIN(DATE(2028,4,0),IF(Mitarbeiter!$D146="",DATE(2028,4,0),Mitarbeiter!$D146),TODAY()),Einstellungen!$F$13:$F$67)))*N(Mitarbeiter!$E146)/IF(Einstellungen!$C$11="7 Tage",7,5),N('Ist-Stunden'!AF146)+(N(Krankheitstage!BE146)+N(Krankheitstage!BQ146))*N($C146))))</f>
        <v/>
      </c>
      <c r="BK146" s="76">
        <f>IF($B146="",0,IF(Einstellungen!$C$10="Ja",MAX(IF(Einstellungen!$C$11="7 Tage",MAX(0,(MIN(DATE(2028,5,0),IF(Mitarbeiter!$D146="",DATE(2028,5,0),Mitarbeiter!$D146),TODAY()))-(MAX(DATE(2028,4,1),Mitarbeiter!$C146))+1),MAX(0,NETWORKDAYS(MAX(DATE(2028,4,1),Mitarbeiter!$C146),MIN(DATE(2028,5,0),IF(Mitarbeiter!$D146="",DATE(2028,5,0),Mitarbeiter!$D146),TODAY()),Einstellungen!$F$13:$F$67)))*N(Mitarbeiter!$E146)/IF(Einstellungen!$C$11="7 Tage",7,5),N('Ist-Stunden'!AG146)),MAX(IF(Einstellungen!$C$11="7 Tage",MAX(0,(MIN(DATE(2028,5,0),IF(Mitarbeiter!$D146="",DATE(2028,5,0),Mitarbeiter!$D146),TODAY()))-(MAX(DATE(2028,4,1),Mitarbeiter!$C146))+1),MAX(0,NETWORKDAYS(MAX(DATE(2028,4,1),Mitarbeiter!$C146),MIN(DATE(2028,5,0),IF(Mitarbeiter!$D146="",DATE(2028,5,0),Mitarbeiter!$D146),TODAY()),Einstellungen!$F$13:$F$67)))*N(Mitarbeiter!$E146)/IF(Einstellungen!$C$11="7 Tage",7,5),N('Ist-Stunden'!AG146)+(N(Krankheitstage!BF146)+N(Krankheitstage!BR146))*N($C146))))</f>
        <v/>
      </c>
      <c r="BL146" s="76">
        <f>IF($B146="",0,IF(Einstellungen!$C$10="Ja",MAX(IF(Einstellungen!$C$11="7 Tage",MAX(0,(MIN(DATE(2028,6,0),IF(Mitarbeiter!$D146="",DATE(2028,6,0),Mitarbeiter!$D146),TODAY()))-(MAX(DATE(2028,5,1),Mitarbeiter!$C146))+1),MAX(0,NETWORKDAYS(MAX(DATE(2028,5,1),Mitarbeiter!$C146),MIN(DATE(2028,6,0),IF(Mitarbeiter!$D146="",DATE(2028,6,0),Mitarbeiter!$D146),TODAY()),Einstellungen!$F$13:$F$67)))*N(Mitarbeiter!$E146)/IF(Einstellungen!$C$11="7 Tage",7,5),N('Ist-Stunden'!AH146)),MAX(IF(Einstellungen!$C$11="7 Tage",MAX(0,(MIN(DATE(2028,6,0),IF(Mitarbeiter!$D146="",DATE(2028,6,0),Mitarbeiter!$D146),TODAY()))-(MAX(DATE(2028,5,1),Mitarbeiter!$C146))+1),MAX(0,NETWORKDAYS(MAX(DATE(2028,5,1),Mitarbeiter!$C146),MIN(DATE(2028,6,0),IF(Mitarbeiter!$D146="",DATE(2028,6,0),Mitarbeiter!$D146),TODAY()),Einstellungen!$F$13:$F$67)))*N(Mitarbeiter!$E146)/IF(Einstellungen!$C$11="7 Tage",7,5),N('Ist-Stunden'!AH146)+(N(Krankheitstage!BG146)+N(Krankheitstage!BS146))*N($C146))))</f>
        <v/>
      </c>
      <c r="BM146" s="76">
        <f>IF($B146="",0,IF(Einstellungen!$C$10="Ja",MAX(IF(Einstellungen!$C$11="7 Tage",MAX(0,(MIN(DATE(2028,7,0),IF(Mitarbeiter!$D146="",DATE(2028,7,0),Mitarbeiter!$D146),TODAY()))-(MAX(DATE(2028,6,1),Mitarbeiter!$C146))+1),MAX(0,NETWORKDAYS(MAX(DATE(2028,6,1),Mitarbeiter!$C146),MIN(DATE(2028,7,0),IF(Mitarbeiter!$D146="",DATE(2028,7,0),Mitarbeiter!$D146),TODAY()),Einstellungen!$F$13:$F$67)))*N(Mitarbeiter!$E146)/IF(Einstellungen!$C$11="7 Tage",7,5),N('Ist-Stunden'!AI146)),MAX(IF(Einstellungen!$C$11="7 Tage",MAX(0,(MIN(DATE(2028,7,0),IF(Mitarbeiter!$D146="",DATE(2028,7,0),Mitarbeiter!$D146),TODAY()))-(MAX(DATE(2028,6,1),Mitarbeiter!$C146))+1),MAX(0,NETWORKDAYS(MAX(DATE(2028,6,1),Mitarbeiter!$C146),MIN(DATE(2028,7,0),IF(Mitarbeiter!$D146="",DATE(2028,7,0),Mitarbeiter!$D146),TODAY()),Einstellungen!$F$13:$F$67)))*N(Mitarbeiter!$E146)/IF(Einstellungen!$C$11="7 Tage",7,5),N('Ist-Stunden'!AI146)+(N(Krankheitstage!BH146)+N(Krankheitstage!BT146))*N($C146))))</f>
        <v/>
      </c>
      <c r="BN146" s="76">
        <f>IF($B146="",0,IF(Einstellungen!$C$10="Ja",MAX(IF(Einstellungen!$C$11="7 Tage",MAX(0,(MIN(DATE(2028,8,0),IF(Mitarbeiter!$D146="",DATE(2028,8,0),Mitarbeiter!$D146),TODAY()))-(MAX(DATE(2028,7,1),Mitarbeiter!$C146))+1),MAX(0,NETWORKDAYS(MAX(DATE(2028,7,1),Mitarbeiter!$C146),MIN(DATE(2028,8,0),IF(Mitarbeiter!$D146="",DATE(2028,8,0),Mitarbeiter!$D146),TODAY()),Einstellungen!$F$13:$F$67)))*N(Mitarbeiter!$E146)/IF(Einstellungen!$C$11="7 Tage",7,5),N('Ist-Stunden'!AJ146)),MAX(IF(Einstellungen!$C$11="7 Tage",MAX(0,(MIN(DATE(2028,8,0),IF(Mitarbeiter!$D146="",DATE(2028,8,0),Mitarbeiter!$D146),TODAY()))-(MAX(DATE(2028,7,1),Mitarbeiter!$C146))+1),MAX(0,NETWORKDAYS(MAX(DATE(2028,7,1),Mitarbeiter!$C146),MIN(DATE(2028,8,0),IF(Mitarbeiter!$D146="",DATE(2028,8,0),Mitarbeiter!$D146),TODAY()),Einstellungen!$F$13:$F$67)))*N(Mitarbeiter!$E146)/IF(Einstellungen!$C$11="7 Tage",7,5),N('Ist-Stunden'!AJ146)+(N(Krankheitstage!BI146)+N(Krankheitstage!BU146))*N($C146))))</f>
        <v/>
      </c>
      <c r="BO146" s="76">
        <f>IF($B146="",0,IF(Einstellungen!$C$10="Ja",MAX(IF(Einstellungen!$C$11="7 Tage",MAX(0,(MIN(DATE(2028,9,0),IF(Mitarbeiter!$D146="",DATE(2028,9,0),Mitarbeiter!$D146),TODAY()))-(MAX(DATE(2028,8,1),Mitarbeiter!$C146))+1),MAX(0,NETWORKDAYS(MAX(DATE(2028,8,1),Mitarbeiter!$C146),MIN(DATE(2028,9,0),IF(Mitarbeiter!$D146="",DATE(2028,9,0),Mitarbeiter!$D146),TODAY()),Einstellungen!$F$13:$F$67)))*N(Mitarbeiter!$E146)/IF(Einstellungen!$C$11="7 Tage",7,5),N('Ist-Stunden'!AK146)),MAX(IF(Einstellungen!$C$11="7 Tage",MAX(0,(MIN(DATE(2028,9,0),IF(Mitarbeiter!$D146="",DATE(2028,9,0),Mitarbeiter!$D146),TODAY()))-(MAX(DATE(2028,8,1),Mitarbeiter!$C146))+1),MAX(0,NETWORKDAYS(MAX(DATE(2028,8,1),Mitarbeiter!$C146),MIN(DATE(2028,9,0),IF(Mitarbeiter!$D146="",DATE(2028,9,0),Mitarbeiter!$D146),TODAY()),Einstellungen!$F$13:$F$67)))*N(Mitarbeiter!$E146)/IF(Einstellungen!$C$11="7 Tage",7,5),N('Ist-Stunden'!AK146)+(N(Krankheitstage!BJ146)+N(Krankheitstage!BV146))*N($C146))))</f>
        <v/>
      </c>
      <c r="BP146" s="76">
        <f>IF($B146="",0,IF(Einstellungen!$C$10="Ja",MAX(IF(Einstellungen!$C$11="7 Tage",MAX(0,(MIN(DATE(2028,10,0),IF(Mitarbeiter!$D146="",DATE(2028,10,0),Mitarbeiter!$D146),TODAY()))-(MAX(DATE(2028,9,1),Mitarbeiter!$C146))+1),MAX(0,NETWORKDAYS(MAX(DATE(2028,9,1),Mitarbeiter!$C146),MIN(DATE(2028,10,0),IF(Mitarbeiter!$D146="",DATE(2028,10,0),Mitarbeiter!$D146),TODAY()),Einstellungen!$F$13:$F$67)))*N(Mitarbeiter!$E146)/IF(Einstellungen!$C$11="7 Tage",7,5),N('Ist-Stunden'!AL146)),MAX(IF(Einstellungen!$C$11="7 Tage",MAX(0,(MIN(DATE(2028,10,0),IF(Mitarbeiter!$D146="",DATE(2028,10,0),Mitarbeiter!$D146),TODAY()))-(MAX(DATE(2028,9,1),Mitarbeiter!$C146))+1),MAX(0,NETWORKDAYS(MAX(DATE(2028,9,1),Mitarbeiter!$C146),MIN(DATE(2028,10,0),IF(Mitarbeiter!$D146="",DATE(2028,10,0),Mitarbeiter!$D146),TODAY()),Einstellungen!$F$13:$F$67)))*N(Mitarbeiter!$E146)/IF(Einstellungen!$C$11="7 Tage",7,5),N('Ist-Stunden'!AL146)+(N(Krankheitstage!BK146)+N(Krankheitstage!BW146))*N($C146))))</f>
        <v/>
      </c>
      <c r="BQ146" s="76">
        <f>IF($B146="",0,IF(Einstellungen!$C$10="Ja",MAX(IF(Einstellungen!$C$11="7 Tage",MAX(0,(MIN(DATE(2028,11,0),IF(Mitarbeiter!$D146="",DATE(2028,11,0),Mitarbeiter!$D146),TODAY()))-(MAX(DATE(2028,10,1),Mitarbeiter!$C146))+1),MAX(0,NETWORKDAYS(MAX(DATE(2028,10,1),Mitarbeiter!$C146),MIN(DATE(2028,11,0),IF(Mitarbeiter!$D146="",DATE(2028,11,0),Mitarbeiter!$D146),TODAY()),Einstellungen!$F$13:$F$67)))*N(Mitarbeiter!$E146)/IF(Einstellungen!$C$11="7 Tage",7,5),N('Ist-Stunden'!AM146)),MAX(IF(Einstellungen!$C$11="7 Tage",MAX(0,(MIN(DATE(2028,11,0),IF(Mitarbeiter!$D146="",DATE(2028,11,0),Mitarbeiter!$D146),TODAY()))-(MAX(DATE(2028,10,1),Mitarbeiter!$C146))+1),MAX(0,NETWORKDAYS(MAX(DATE(2028,10,1),Mitarbeiter!$C146),MIN(DATE(2028,11,0),IF(Mitarbeiter!$D146="",DATE(2028,11,0),Mitarbeiter!$D146),TODAY()),Einstellungen!$F$13:$F$67)))*N(Mitarbeiter!$E146)/IF(Einstellungen!$C$11="7 Tage",7,5),N('Ist-Stunden'!AM146)+(N(Krankheitstage!BL146)+N(Krankheitstage!BX146))*N($C146))))</f>
        <v/>
      </c>
      <c r="BR146" s="76">
        <f>IF($B146="",0,IF(Einstellungen!$C$10="Ja",MAX(IF(Einstellungen!$C$11="7 Tage",MAX(0,(MIN(DATE(2028,12,0),IF(Mitarbeiter!$D146="",DATE(2028,12,0),Mitarbeiter!$D146),TODAY()))-(MAX(DATE(2028,11,1),Mitarbeiter!$C146))+1),MAX(0,NETWORKDAYS(MAX(DATE(2028,11,1),Mitarbeiter!$C146),MIN(DATE(2028,12,0),IF(Mitarbeiter!$D146="",DATE(2028,12,0),Mitarbeiter!$D146),TODAY()),Einstellungen!$F$13:$F$67)))*N(Mitarbeiter!$E146)/IF(Einstellungen!$C$11="7 Tage",7,5),N('Ist-Stunden'!AN146)),MAX(IF(Einstellungen!$C$11="7 Tage",MAX(0,(MIN(DATE(2028,12,0),IF(Mitarbeiter!$D146="",DATE(2028,12,0),Mitarbeiter!$D146),TODAY()))-(MAX(DATE(2028,11,1),Mitarbeiter!$C146))+1),MAX(0,NETWORKDAYS(MAX(DATE(2028,11,1),Mitarbeiter!$C146),MIN(DATE(2028,12,0),IF(Mitarbeiter!$D146="",DATE(2028,12,0),Mitarbeiter!$D146),TODAY()),Einstellungen!$F$13:$F$67)))*N(Mitarbeiter!$E146)/IF(Einstellungen!$C$11="7 Tage",7,5),N('Ist-Stunden'!AN146)+(N(Krankheitstage!BM146)+N(Krankheitstage!BY146))*N($C146))))</f>
        <v/>
      </c>
      <c r="BS146" s="76">
        <f>IF($B146="",0,IF(Einstellungen!$C$10="Ja",MAX(IF(Einstellungen!$C$11="7 Tage",MAX(0,(MIN(DATE(2028,13,0),IF(Mitarbeiter!$D146="",DATE(2028,13,0),Mitarbeiter!$D146),TODAY()))-(MAX(DATE(2028,12,1),Mitarbeiter!$C146))+1),MAX(0,NETWORKDAYS(MAX(DATE(2028,12,1),Mitarbeiter!$C146),MIN(DATE(2028,13,0),IF(Mitarbeiter!$D146="",DATE(2028,13,0),Mitarbeiter!$D146),TODAY()),Einstellungen!$F$13:$F$67)))*N(Mitarbeiter!$E146)/IF(Einstellungen!$C$11="7 Tage",7,5),N('Ist-Stunden'!AO146)),MAX(IF(Einstellungen!$C$11="7 Tage",MAX(0,(MIN(DATE(2028,13,0),IF(Mitarbeiter!$D146="",DATE(2028,13,0),Mitarbeiter!$D146),TODAY()))-(MAX(DATE(2028,12,1),Mitarbeiter!$C146))+1),MAX(0,NETWORKDAYS(MAX(DATE(2028,12,1),Mitarbeiter!$C146),MIN(DATE(2028,13,0),IF(Mitarbeiter!$D146="",DATE(2028,13,0),Mitarbeiter!$D146),TODAY()),Einstellungen!$F$13:$F$67)))*N(Mitarbeiter!$E146)/IF(Einstellungen!$C$11="7 Tage",7,5),N('Ist-Stunden'!AO146)+(N(Krankheitstage!BN146)+N(Krankheitstage!BZ146))*N($C146))))</f>
        <v/>
      </c>
      <c r="BT146" s="76">
        <f>IF($B146="",0,IF(Einstellungen!$C$10="Ja",MAX(IF(Einstellungen!$C$11="7 Tage",MAX(0,(MIN(DATE(2029,2,0),IF(Mitarbeiter!$D146="",DATE(2029,2,0),Mitarbeiter!$D146),TODAY()))-(MAX(DATE(2029,1,1),Mitarbeiter!$C146))+1),MAX(0,NETWORKDAYS(MAX(DATE(2029,1,1),Mitarbeiter!$C146),MIN(DATE(2029,2,0),IF(Mitarbeiter!$D146="",DATE(2029,2,0),Mitarbeiter!$D146),TODAY()),Einstellungen!$F$13:$F$67)))*N(Mitarbeiter!$E146)/IF(Einstellungen!$C$11="7 Tage",7,5),N('Ist-Stunden'!AP146)),MAX(IF(Einstellungen!$C$11="7 Tage",MAX(0,(MIN(DATE(2029,2,0),IF(Mitarbeiter!$D146="",DATE(2029,2,0),Mitarbeiter!$D146),TODAY()))-(MAX(DATE(2029,1,1),Mitarbeiter!$C146))+1),MAX(0,NETWORKDAYS(MAX(DATE(2029,1,1),Mitarbeiter!$C146),MIN(DATE(2029,2,0),IF(Mitarbeiter!$D146="",DATE(2029,2,0),Mitarbeiter!$D146),TODAY()),Einstellungen!$F$13:$F$67)))*N(Mitarbeiter!$E146)/IF(Einstellungen!$C$11="7 Tage",7,5),N('Ist-Stunden'!AP146)+(N(Krankheitstage!CA146)+N(Krankheitstage!CM146))*N($C146))))</f>
        <v/>
      </c>
      <c r="BU146" s="76">
        <f>IF($B146="",0,IF(Einstellungen!$C$10="Ja",MAX(IF(Einstellungen!$C$11="7 Tage",MAX(0,(MIN(DATE(2029,3,0),IF(Mitarbeiter!$D146="",DATE(2029,3,0),Mitarbeiter!$D146),TODAY()))-(MAX(DATE(2029,2,1),Mitarbeiter!$C146))+1),MAX(0,NETWORKDAYS(MAX(DATE(2029,2,1),Mitarbeiter!$C146),MIN(DATE(2029,3,0),IF(Mitarbeiter!$D146="",DATE(2029,3,0),Mitarbeiter!$D146),TODAY()),Einstellungen!$F$13:$F$67)))*N(Mitarbeiter!$E146)/IF(Einstellungen!$C$11="7 Tage",7,5),N('Ist-Stunden'!AQ146)),MAX(IF(Einstellungen!$C$11="7 Tage",MAX(0,(MIN(DATE(2029,3,0),IF(Mitarbeiter!$D146="",DATE(2029,3,0),Mitarbeiter!$D146),TODAY()))-(MAX(DATE(2029,2,1),Mitarbeiter!$C146))+1),MAX(0,NETWORKDAYS(MAX(DATE(2029,2,1),Mitarbeiter!$C146),MIN(DATE(2029,3,0),IF(Mitarbeiter!$D146="",DATE(2029,3,0),Mitarbeiter!$D146),TODAY()),Einstellungen!$F$13:$F$67)))*N(Mitarbeiter!$E146)/IF(Einstellungen!$C$11="7 Tage",7,5),N('Ist-Stunden'!AQ146)+(N(Krankheitstage!CB146)+N(Krankheitstage!CN146))*N($C146))))</f>
        <v/>
      </c>
      <c r="BV146" s="76">
        <f>IF($B146="",0,IF(Einstellungen!$C$10="Ja",MAX(IF(Einstellungen!$C$11="7 Tage",MAX(0,(MIN(DATE(2029,4,0),IF(Mitarbeiter!$D146="",DATE(2029,4,0),Mitarbeiter!$D146),TODAY()))-(MAX(DATE(2029,3,1),Mitarbeiter!$C146))+1),MAX(0,NETWORKDAYS(MAX(DATE(2029,3,1),Mitarbeiter!$C146),MIN(DATE(2029,4,0),IF(Mitarbeiter!$D146="",DATE(2029,4,0),Mitarbeiter!$D146),TODAY()),Einstellungen!$F$13:$F$67)))*N(Mitarbeiter!$E146)/IF(Einstellungen!$C$11="7 Tage",7,5),N('Ist-Stunden'!AR146)),MAX(IF(Einstellungen!$C$11="7 Tage",MAX(0,(MIN(DATE(2029,4,0),IF(Mitarbeiter!$D146="",DATE(2029,4,0),Mitarbeiter!$D146),TODAY()))-(MAX(DATE(2029,3,1),Mitarbeiter!$C146))+1),MAX(0,NETWORKDAYS(MAX(DATE(2029,3,1),Mitarbeiter!$C146),MIN(DATE(2029,4,0),IF(Mitarbeiter!$D146="",DATE(2029,4,0),Mitarbeiter!$D146),TODAY()),Einstellungen!$F$13:$F$67)))*N(Mitarbeiter!$E146)/IF(Einstellungen!$C$11="7 Tage",7,5),N('Ist-Stunden'!AR146)+(N(Krankheitstage!CC146)+N(Krankheitstage!CO146))*N($C146))))</f>
        <v/>
      </c>
      <c r="BW146" s="76">
        <f>IF($B146="",0,IF(Einstellungen!$C$10="Ja",MAX(IF(Einstellungen!$C$11="7 Tage",MAX(0,(MIN(DATE(2029,5,0),IF(Mitarbeiter!$D146="",DATE(2029,5,0),Mitarbeiter!$D146),TODAY()))-(MAX(DATE(2029,4,1),Mitarbeiter!$C146))+1),MAX(0,NETWORKDAYS(MAX(DATE(2029,4,1),Mitarbeiter!$C146),MIN(DATE(2029,5,0),IF(Mitarbeiter!$D146="",DATE(2029,5,0),Mitarbeiter!$D146),TODAY()),Einstellungen!$F$13:$F$67)))*N(Mitarbeiter!$E146)/IF(Einstellungen!$C$11="7 Tage",7,5),N('Ist-Stunden'!AS146)),MAX(IF(Einstellungen!$C$11="7 Tage",MAX(0,(MIN(DATE(2029,5,0),IF(Mitarbeiter!$D146="",DATE(2029,5,0),Mitarbeiter!$D146),TODAY()))-(MAX(DATE(2029,4,1),Mitarbeiter!$C146))+1),MAX(0,NETWORKDAYS(MAX(DATE(2029,4,1),Mitarbeiter!$C146),MIN(DATE(2029,5,0),IF(Mitarbeiter!$D146="",DATE(2029,5,0),Mitarbeiter!$D146),TODAY()),Einstellungen!$F$13:$F$67)))*N(Mitarbeiter!$E146)/IF(Einstellungen!$C$11="7 Tage",7,5),N('Ist-Stunden'!AS146)+(N(Krankheitstage!CD146)+N(Krankheitstage!CP146))*N($C146))))</f>
        <v/>
      </c>
      <c r="BX146" s="76">
        <f>IF($B146="",0,IF(Einstellungen!$C$10="Ja",MAX(IF(Einstellungen!$C$11="7 Tage",MAX(0,(MIN(DATE(2029,6,0),IF(Mitarbeiter!$D146="",DATE(2029,6,0),Mitarbeiter!$D146),TODAY()))-(MAX(DATE(2029,5,1),Mitarbeiter!$C146))+1),MAX(0,NETWORKDAYS(MAX(DATE(2029,5,1),Mitarbeiter!$C146),MIN(DATE(2029,6,0),IF(Mitarbeiter!$D146="",DATE(2029,6,0),Mitarbeiter!$D146),TODAY()),Einstellungen!$F$13:$F$67)))*N(Mitarbeiter!$E146)/IF(Einstellungen!$C$11="7 Tage",7,5),N('Ist-Stunden'!AT146)),MAX(IF(Einstellungen!$C$11="7 Tage",MAX(0,(MIN(DATE(2029,6,0),IF(Mitarbeiter!$D146="",DATE(2029,6,0),Mitarbeiter!$D146),TODAY()))-(MAX(DATE(2029,5,1),Mitarbeiter!$C146))+1),MAX(0,NETWORKDAYS(MAX(DATE(2029,5,1),Mitarbeiter!$C146),MIN(DATE(2029,6,0),IF(Mitarbeiter!$D146="",DATE(2029,6,0),Mitarbeiter!$D146),TODAY()),Einstellungen!$F$13:$F$67)))*N(Mitarbeiter!$E146)/IF(Einstellungen!$C$11="7 Tage",7,5),N('Ist-Stunden'!AT146)+(N(Krankheitstage!CE146)+N(Krankheitstage!CQ146))*N($C146))))</f>
        <v/>
      </c>
      <c r="BY146" s="76">
        <f>IF($B146="",0,IF(Einstellungen!$C$10="Ja",MAX(IF(Einstellungen!$C$11="7 Tage",MAX(0,(MIN(DATE(2029,7,0),IF(Mitarbeiter!$D146="",DATE(2029,7,0),Mitarbeiter!$D146),TODAY()))-(MAX(DATE(2029,6,1),Mitarbeiter!$C146))+1),MAX(0,NETWORKDAYS(MAX(DATE(2029,6,1),Mitarbeiter!$C146),MIN(DATE(2029,7,0),IF(Mitarbeiter!$D146="",DATE(2029,7,0),Mitarbeiter!$D146),TODAY()),Einstellungen!$F$13:$F$67)))*N(Mitarbeiter!$E146)/IF(Einstellungen!$C$11="7 Tage",7,5),N('Ist-Stunden'!AU146)),MAX(IF(Einstellungen!$C$11="7 Tage",MAX(0,(MIN(DATE(2029,7,0),IF(Mitarbeiter!$D146="",DATE(2029,7,0),Mitarbeiter!$D146),TODAY()))-(MAX(DATE(2029,6,1),Mitarbeiter!$C146))+1),MAX(0,NETWORKDAYS(MAX(DATE(2029,6,1),Mitarbeiter!$C146),MIN(DATE(2029,7,0),IF(Mitarbeiter!$D146="",DATE(2029,7,0),Mitarbeiter!$D146),TODAY()),Einstellungen!$F$13:$F$67)))*N(Mitarbeiter!$E146)/IF(Einstellungen!$C$11="7 Tage",7,5),N('Ist-Stunden'!AU146)+(N(Krankheitstage!CF146)+N(Krankheitstage!CR146))*N($C146))))</f>
        <v/>
      </c>
      <c r="BZ146" s="76">
        <f>IF($B146="",0,IF(Einstellungen!$C$10="Ja",MAX(IF(Einstellungen!$C$11="7 Tage",MAX(0,(MIN(DATE(2029,8,0),IF(Mitarbeiter!$D146="",DATE(2029,8,0),Mitarbeiter!$D146),TODAY()))-(MAX(DATE(2029,7,1),Mitarbeiter!$C146))+1),MAX(0,NETWORKDAYS(MAX(DATE(2029,7,1),Mitarbeiter!$C146),MIN(DATE(2029,8,0),IF(Mitarbeiter!$D146="",DATE(2029,8,0),Mitarbeiter!$D146),TODAY()),Einstellungen!$F$13:$F$67)))*N(Mitarbeiter!$E146)/IF(Einstellungen!$C$11="7 Tage",7,5),N('Ist-Stunden'!AV146)),MAX(IF(Einstellungen!$C$11="7 Tage",MAX(0,(MIN(DATE(2029,8,0),IF(Mitarbeiter!$D146="",DATE(2029,8,0),Mitarbeiter!$D146),TODAY()))-(MAX(DATE(2029,7,1),Mitarbeiter!$C146))+1),MAX(0,NETWORKDAYS(MAX(DATE(2029,7,1),Mitarbeiter!$C146),MIN(DATE(2029,8,0),IF(Mitarbeiter!$D146="",DATE(2029,8,0),Mitarbeiter!$D146),TODAY()),Einstellungen!$F$13:$F$67)))*N(Mitarbeiter!$E146)/IF(Einstellungen!$C$11="7 Tage",7,5),N('Ist-Stunden'!AV146)+(N(Krankheitstage!CG146)+N(Krankheitstage!CS146))*N($C146))))</f>
        <v/>
      </c>
      <c r="CA146" s="76">
        <f>IF($B146="",0,IF(Einstellungen!$C$10="Ja",MAX(IF(Einstellungen!$C$11="7 Tage",MAX(0,(MIN(DATE(2029,9,0),IF(Mitarbeiter!$D146="",DATE(2029,9,0),Mitarbeiter!$D146),TODAY()))-(MAX(DATE(2029,8,1),Mitarbeiter!$C146))+1),MAX(0,NETWORKDAYS(MAX(DATE(2029,8,1),Mitarbeiter!$C146),MIN(DATE(2029,9,0),IF(Mitarbeiter!$D146="",DATE(2029,9,0),Mitarbeiter!$D146),TODAY()),Einstellungen!$F$13:$F$67)))*N(Mitarbeiter!$E146)/IF(Einstellungen!$C$11="7 Tage",7,5),N('Ist-Stunden'!AW146)),MAX(IF(Einstellungen!$C$11="7 Tage",MAX(0,(MIN(DATE(2029,9,0),IF(Mitarbeiter!$D146="",DATE(2029,9,0),Mitarbeiter!$D146),TODAY()))-(MAX(DATE(2029,8,1),Mitarbeiter!$C146))+1),MAX(0,NETWORKDAYS(MAX(DATE(2029,8,1),Mitarbeiter!$C146),MIN(DATE(2029,9,0),IF(Mitarbeiter!$D146="",DATE(2029,9,0),Mitarbeiter!$D146),TODAY()),Einstellungen!$F$13:$F$67)))*N(Mitarbeiter!$E146)/IF(Einstellungen!$C$11="7 Tage",7,5),N('Ist-Stunden'!AW146)+(N(Krankheitstage!CH146)+N(Krankheitstage!CT146))*N($C146))))</f>
        <v/>
      </c>
      <c r="CB146" s="76">
        <f>IF($B146="",0,IF(Einstellungen!$C$10="Ja",MAX(IF(Einstellungen!$C$11="7 Tage",MAX(0,(MIN(DATE(2029,10,0),IF(Mitarbeiter!$D146="",DATE(2029,10,0),Mitarbeiter!$D146),TODAY()))-(MAX(DATE(2029,9,1),Mitarbeiter!$C146))+1),MAX(0,NETWORKDAYS(MAX(DATE(2029,9,1),Mitarbeiter!$C146),MIN(DATE(2029,10,0),IF(Mitarbeiter!$D146="",DATE(2029,10,0),Mitarbeiter!$D146),TODAY()),Einstellungen!$F$13:$F$67)))*N(Mitarbeiter!$E146)/IF(Einstellungen!$C$11="7 Tage",7,5),N('Ist-Stunden'!AX146)),MAX(IF(Einstellungen!$C$11="7 Tage",MAX(0,(MIN(DATE(2029,10,0),IF(Mitarbeiter!$D146="",DATE(2029,10,0),Mitarbeiter!$D146),TODAY()))-(MAX(DATE(2029,9,1),Mitarbeiter!$C146))+1),MAX(0,NETWORKDAYS(MAX(DATE(2029,9,1),Mitarbeiter!$C146),MIN(DATE(2029,10,0),IF(Mitarbeiter!$D146="",DATE(2029,10,0),Mitarbeiter!$D146),TODAY()),Einstellungen!$F$13:$F$67)))*N(Mitarbeiter!$E146)/IF(Einstellungen!$C$11="7 Tage",7,5),N('Ist-Stunden'!AX146)+(N(Krankheitstage!CI146)+N(Krankheitstage!CU146))*N($C146))))</f>
        <v/>
      </c>
      <c r="CC146" s="76">
        <f>IF($B146="",0,IF(Einstellungen!$C$10="Ja",MAX(IF(Einstellungen!$C$11="7 Tage",MAX(0,(MIN(DATE(2029,11,0),IF(Mitarbeiter!$D146="",DATE(2029,11,0),Mitarbeiter!$D146),TODAY()))-(MAX(DATE(2029,10,1),Mitarbeiter!$C146))+1),MAX(0,NETWORKDAYS(MAX(DATE(2029,10,1),Mitarbeiter!$C146),MIN(DATE(2029,11,0),IF(Mitarbeiter!$D146="",DATE(2029,11,0),Mitarbeiter!$D146),TODAY()),Einstellungen!$F$13:$F$67)))*N(Mitarbeiter!$E146)/IF(Einstellungen!$C$11="7 Tage",7,5),N('Ist-Stunden'!AY146)),MAX(IF(Einstellungen!$C$11="7 Tage",MAX(0,(MIN(DATE(2029,11,0),IF(Mitarbeiter!$D146="",DATE(2029,11,0),Mitarbeiter!$D146),TODAY()))-(MAX(DATE(2029,10,1),Mitarbeiter!$C146))+1),MAX(0,NETWORKDAYS(MAX(DATE(2029,10,1),Mitarbeiter!$C146),MIN(DATE(2029,11,0),IF(Mitarbeiter!$D146="",DATE(2029,11,0),Mitarbeiter!$D146),TODAY()),Einstellungen!$F$13:$F$67)))*N(Mitarbeiter!$E146)/IF(Einstellungen!$C$11="7 Tage",7,5),N('Ist-Stunden'!AY146)+(N(Krankheitstage!CJ146)+N(Krankheitstage!CV146))*N($C146))))</f>
        <v/>
      </c>
      <c r="CD146" s="76">
        <f>IF($B146="",0,IF(Einstellungen!$C$10="Ja",MAX(IF(Einstellungen!$C$11="7 Tage",MAX(0,(MIN(DATE(2029,12,0),IF(Mitarbeiter!$D146="",DATE(2029,12,0),Mitarbeiter!$D146),TODAY()))-(MAX(DATE(2029,11,1),Mitarbeiter!$C146))+1),MAX(0,NETWORKDAYS(MAX(DATE(2029,11,1),Mitarbeiter!$C146),MIN(DATE(2029,12,0),IF(Mitarbeiter!$D146="",DATE(2029,12,0),Mitarbeiter!$D146),TODAY()),Einstellungen!$F$13:$F$67)))*N(Mitarbeiter!$E146)/IF(Einstellungen!$C$11="7 Tage",7,5),N('Ist-Stunden'!AZ146)),MAX(IF(Einstellungen!$C$11="7 Tage",MAX(0,(MIN(DATE(2029,12,0),IF(Mitarbeiter!$D146="",DATE(2029,12,0),Mitarbeiter!$D146),TODAY()))-(MAX(DATE(2029,11,1),Mitarbeiter!$C146))+1),MAX(0,NETWORKDAYS(MAX(DATE(2029,11,1),Mitarbeiter!$C146),MIN(DATE(2029,12,0),IF(Mitarbeiter!$D146="",DATE(2029,12,0),Mitarbeiter!$D146),TODAY()),Einstellungen!$F$13:$F$67)))*N(Mitarbeiter!$E146)/IF(Einstellungen!$C$11="7 Tage",7,5),N('Ist-Stunden'!AZ146)+(N(Krankheitstage!CK146)+N(Krankheitstage!CW146))*N($C146))))</f>
        <v/>
      </c>
      <c r="CE146" s="76">
        <f>IF($B146="",0,IF(Einstellungen!$C$10="Ja",MAX(IF(Einstellungen!$C$11="7 Tage",MAX(0,(MIN(DATE(2029,13,0),IF(Mitarbeiter!$D146="",DATE(2029,13,0),Mitarbeiter!$D146),TODAY()))-(MAX(DATE(2029,12,1),Mitarbeiter!$C146))+1),MAX(0,NETWORKDAYS(MAX(DATE(2029,12,1),Mitarbeiter!$C146),MIN(DATE(2029,13,0),IF(Mitarbeiter!$D146="",DATE(2029,13,0),Mitarbeiter!$D146),TODAY()),Einstellungen!$F$13:$F$67)))*N(Mitarbeiter!$E146)/IF(Einstellungen!$C$11="7 Tage",7,5),N('Ist-Stunden'!BA146)),MAX(IF(Einstellungen!$C$11="7 Tage",MAX(0,(MIN(DATE(2029,13,0),IF(Mitarbeiter!$D146="",DATE(2029,13,0),Mitarbeiter!$D146),TODAY()))-(MAX(DATE(2029,12,1),Mitarbeiter!$C146))+1),MAX(0,NETWORKDAYS(MAX(DATE(2029,12,1),Mitarbeiter!$C146),MIN(DATE(2029,13,0),IF(Mitarbeiter!$D146="",DATE(2029,13,0),Mitarbeiter!$D146),TODAY()),Einstellungen!$F$13:$F$67)))*N(Mitarbeiter!$E146)/IF(Einstellungen!$C$11="7 Tage",7,5),N('Ist-Stunden'!BA146)+(N(Krankheitstage!CL146)+N(Krankheitstage!CX146))*N($C146))))</f>
        <v/>
      </c>
      <c r="CF146" s="76">
        <f>IF($B146="",0,IF(Einstellungen!$C$10="Ja",MAX(IF(Einstellungen!$C$11="7 Tage",MAX(0,(MIN(DATE(2030,2,0),IF(Mitarbeiter!$D146="",DATE(2030,2,0),Mitarbeiter!$D146),TODAY()))-(MAX(DATE(2030,1,1),Mitarbeiter!$C146))+1),MAX(0,NETWORKDAYS(MAX(DATE(2030,1,1),Mitarbeiter!$C146),MIN(DATE(2030,2,0),IF(Mitarbeiter!$D146="",DATE(2030,2,0),Mitarbeiter!$D146),TODAY()),Einstellungen!$F$13:$F$67)))*N(Mitarbeiter!$E146)/IF(Einstellungen!$C$11="7 Tage",7,5),N('Ist-Stunden'!BB146)),MAX(IF(Einstellungen!$C$11="7 Tage",MAX(0,(MIN(DATE(2030,2,0),IF(Mitarbeiter!$D146="",DATE(2030,2,0),Mitarbeiter!$D146),TODAY()))-(MAX(DATE(2030,1,1),Mitarbeiter!$C146))+1),MAX(0,NETWORKDAYS(MAX(DATE(2030,1,1),Mitarbeiter!$C146),MIN(DATE(2030,2,0),IF(Mitarbeiter!$D146="",DATE(2030,2,0),Mitarbeiter!$D146),TODAY()),Einstellungen!$F$13:$F$67)))*N(Mitarbeiter!$E146)/IF(Einstellungen!$C$11="7 Tage",7,5),N('Ist-Stunden'!BB146)+(N(Krankheitstage!CY146)+N(Krankheitstage!DK146))*N($C146))))</f>
        <v/>
      </c>
      <c r="CG146" s="76">
        <f>IF($B146="",0,IF(Einstellungen!$C$10="Ja",MAX(IF(Einstellungen!$C$11="7 Tage",MAX(0,(MIN(DATE(2030,3,0),IF(Mitarbeiter!$D146="",DATE(2030,3,0),Mitarbeiter!$D146),TODAY()))-(MAX(DATE(2030,2,1),Mitarbeiter!$C146))+1),MAX(0,NETWORKDAYS(MAX(DATE(2030,2,1),Mitarbeiter!$C146),MIN(DATE(2030,3,0),IF(Mitarbeiter!$D146="",DATE(2030,3,0),Mitarbeiter!$D146),TODAY()),Einstellungen!$F$13:$F$67)))*N(Mitarbeiter!$E146)/IF(Einstellungen!$C$11="7 Tage",7,5),N('Ist-Stunden'!BC146)),MAX(IF(Einstellungen!$C$11="7 Tage",MAX(0,(MIN(DATE(2030,3,0),IF(Mitarbeiter!$D146="",DATE(2030,3,0),Mitarbeiter!$D146),TODAY()))-(MAX(DATE(2030,2,1),Mitarbeiter!$C146))+1),MAX(0,NETWORKDAYS(MAX(DATE(2030,2,1),Mitarbeiter!$C146),MIN(DATE(2030,3,0),IF(Mitarbeiter!$D146="",DATE(2030,3,0),Mitarbeiter!$D146),TODAY()),Einstellungen!$F$13:$F$67)))*N(Mitarbeiter!$E146)/IF(Einstellungen!$C$11="7 Tage",7,5),N('Ist-Stunden'!BC146)+(N(Krankheitstage!CZ146)+N(Krankheitstage!DL146))*N($C146))))</f>
        <v/>
      </c>
      <c r="CH146" s="76">
        <f>IF($B146="",0,IF(Einstellungen!$C$10="Ja",MAX(IF(Einstellungen!$C$11="7 Tage",MAX(0,(MIN(DATE(2030,4,0),IF(Mitarbeiter!$D146="",DATE(2030,4,0),Mitarbeiter!$D146),TODAY()))-(MAX(DATE(2030,3,1),Mitarbeiter!$C146))+1),MAX(0,NETWORKDAYS(MAX(DATE(2030,3,1),Mitarbeiter!$C146),MIN(DATE(2030,4,0),IF(Mitarbeiter!$D146="",DATE(2030,4,0),Mitarbeiter!$D146),TODAY()),Einstellungen!$F$13:$F$67)))*N(Mitarbeiter!$E146)/IF(Einstellungen!$C$11="7 Tage",7,5),N('Ist-Stunden'!BD146)),MAX(IF(Einstellungen!$C$11="7 Tage",MAX(0,(MIN(DATE(2030,4,0),IF(Mitarbeiter!$D146="",DATE(2030,4,0),Mitarbeiter!$D146),TODAY()))-(MAX(DATE(2030,3,1),Mitarbeiter!$C146))+1),MAX(0,NETWORKDAYS(MAX(DATE(2030,3,1),Mitarbeiter!$C146),MIN(DATE(2030,4,0),IF(Mitarbeiter!$D146="",DATE(2030,4,0),Mitarbeiter!$D146),TODAY()),Einstellungen!$F$13:$F$67)))*N(Mitarbeiter!$E146)/IF(Einstellungen!$C$11="7 Tage",7,5),N('Ist-Stunden'!BD146)+(N(Krankheitstage!DA146)+N(Krankheitstage!DM146))*N($C146))))</f>
        <v/>
      </c>
      <c r="CI146" s="76">
        <f>IF($B146="",0,IF(Einstellungen!$C$10="Ja",MAX(IF(Einstellungen!$C$11="7 Tage",MAX(0,(MIN(DATE(2030,5,0),IF(Mitarbeiter!$D146="",DATE(2030,5,0),Mitarbeiter!$D146),TODAY()))-(MAX(DATE(2030,4,1),Mitarbeiter!$C146))+1),MAX(0,NETWORKDAYS(MAX(DATE(2030,4,1),Mitarbeiter!$C146),MIN(DATE(2030,5,0),IF(Mitarbeiter!$D146="",DATE(2030,5,0),Mitarbeiter!$D146),TODAY()),Einstellungen!$F$13:$F$67)))*N(Mitarbeiter!$E146)/IF(Einstellungen!$C$11="7 Tage",7,5),N('Ist-Stunden'!BE146)),MAX(IF(Einstellungen!$C$11="7 Tage",MAX(0,(MIN(DATE(2030,5,0),IF(Mitarbeiter!$D146="",DATE(2030,5,0),Mitarbeiter!$D146),TODAY()))-(MAX(DATE(2030,4,1),Mitarbeiter!$C146))+1),MAX(0,NETWORKDAYS(MAX(DATE(2030,4,1),Mitarbeiter!$C146),MIN(DATE(2030,5,0),IF(Mitarbeiter!$D146="",DATE(2030,5,0),Mitarbeiter!$D146),TODAY()),Einstellungen!$F$13:$F$67)))*N(Mitarbeiter!$E146)/IF(Einstellungen!$C$11="7 Tage",7,5),N('Ist-Stunden'!BE146)+(N(Krankheitstage!DB146)+N(Krankheitstage!DN146))*N($C146))))</f>
        <v/>
      </c>
      <c r="CJ146" s="76">
        <f>IF($B146="",0,IF(Einstellungen!$C$10="Ja",MAX(IF(Einstellungen!$C$11="7 Tage",MAX(0,(MIN(DATE(2030,6,0),IF(Mitarbeiter!$D146="",DATE(2030,6,0),Mitarbeiter!$D146),TODAY()))-(MAX(DATE(2030,5,1),Mitarbeiter!$C146))+1),MAX(0,NETWORKDAYS(MAX(DATE(2030,5,1),Mitarbeiter!$C146),MIN(DATE(2030,6,0),IF(Mitarbeiter!$D146="",DATE(2030,6,0),Mitarbeiter!$D146),TODAY()),Einstellungen!$F$13:$F$67)))*N(Mitarbeiter!$E146)/IF(Einstellungen!$C$11="7 Tage",7,5),N('Ist-Stunden'!BF146)),MAX(IF(Einstellungen!$C$11="7 Tage",MAX(0,(MIN(DATE(2030,6,0),IF(Mitarbeiter!$D146="",DATE(2030,6,0),Mitarbeiter!$D146),TODAY()))-(MAX(DATE(2030,5,1),Mitarbeiter!$C146))+1),MAX(0,NETWORKDAYS(MAX(DATE(2030,5,1),Mitarbeiter!$C146),MIN(DATE(2030,6,0),IF(Mitarbeiter!$D146="",DATE(2030,6,0),Mitarbeiter!$D146),TODAY()),Einstellungen!$F$13:$F$67)))*N(Mitarbeiter!$E146)/IF(Einstellungen!$C$11="7 Tage",7,5),N('Ist-Stunden'!BF146)+(N(Krankheitstage!DC146)+N(Krankheitstage!DO146))*N($C146))))</f>
        <v/>
      </c>
      <c r="CK146" s="76">
        <f>IF($B146="",0,IF(Einstellungen!$C$10="Ja",MAX(IF(Einstellungen!$C$11="7 Tage",MAX(0,(MIN(DATE(2030,7,0),IF(Mitarbeiter!$D146="",DATE(2030,7,0),Mitarbeiter!$D146),TODAY()))-(MAX(DATE(2030,6,1),Mitarbeiter!$C146))+1),MAX(0,NETWORKDAYS(MAX(DATE(2030,6,1),Mitarbeiter!$C146),MIN(DATE(2030,7,0),IF(Mitarbeiter!$D146="",DATE(2030,7,0),Mitarbeiter!$D146),TODAY()),Einstellungen!$F$13:$F$67)))*N(Mitarbeiter!$E146)/IF(Einstellungen!$C$11="7 Tage",7,5),N('Ist-Stunden'!BG146)),MAX(IF(Einstellungen!$C$11="7 Tage",MAX(0,(MIN(DATE(2030,7,0),IF(Mitarbeiter!$D146="",DATE(2030,7,0),Mitarbeiter!$D146),TODAY()))-(MAX(DATE(2030,6,1),Mitarbeiter!$C146))+1),MAX(0,NETWORKDAYS(MAX(DATE(2030,6,1),Mitarbeiter!$C146),MIN(DATE(2030,7,0),IF(Mitarbeiter!$D146="",DATE(2030,7,0),Mitarbeiter!$D146),TODAY()),Einstellungen!$F$13:$F$67)))*N(Mitarbeiter!$E146)/IF(Einstellungen!$C$11="7 Tage",7,5),N('Ist-Stunden'!BG146)+(N(Krankheitstage!DD146)+N(Krankheitstage!DP146))*N($C146))))</f>
        <v/>
      </c>
      <c r="CL146" s="76">
        <f>IF($B146="",0,IF(Einstellungen!$C$10="Ja",MAX(IF(Einstellungen!$C$11="7 Tage",MAX(0,(MIN(DATE(2030,8,0),IF(Mitarbeiter!$D146="",DATE(2030,8,0),Mitarbeiter!$D146),TODAY()))-(MAX(DATE(2030,7,1),Mitarbeiter!$C146))+1),MAX(0,NETWORKDAYS(MAX(DATE(2030,7,1),Mitarbeiter!$C146),MIN(DATE(2030,8,0),IF(Mitarbeiter!$D146="",DATE(2030,8,0),Mitarbeiter!$D146),TODAY()),Einstellungen!$F$13:$F$67)))*N(Mitarbeiter!$E146)/IF(Einstellungen!$C$11="7 Tage",7,5),N('Ist-Stunden'!BH146)),MAX(IF(Einstellungen!$C$11="7 Tage",MAX(0,(MIN(DATE(2030,8,0),IF(Mitarbeiter!$D146="",DATE(2030,8,0),Mitarbeiter!$D146),TODAY()))-(MAX(DATE(2030,7,1),Mitarbeiter!$C146))+1),MAX(0,NETWORKDAYS(MAX(DATE(2030,7,1),Mitarbeiter!$C146),MIN(DATE(2030,8,0),IF(Mitarbeiter!$D146="",DATE(2030,8,0),Mitarbeiter!$D146),TODAY()),Einstellungen!$F$13:$F$67)))*N(Mitarbeiter!$E146)/IF(Einstellungen!$C$11="7 Tage",7,5),N('Ist-Stunden'!BH146)+(N(Krankheitstage!DE146)+N(Krankheitstage!DQ146))*N($C146))))</f>
        <v/>
      </c>
      <c r="CM146" s="76">
        <f>IF($B146="",0,IF(Einstellungen!$C$10="Ja",MAX(IF(Einstellungen!$C$11="7 Tage",MAX(0,(MIN(DATE(2030,9,0),IF(Mitarbeiter!$D146="",DATE(2030,9,0),Mitarbeiter!$D146),TODAY()))-(MAX(DATE(2030,8,1),Mitarbeiter!$C146))+1),MAX(0,NETWORKDAYS(MAX(DATE(2030,8,1),Mitarbeiter!$C146),MIN(DATE(2030,9,0),IF(Mitarbeiter!$D146="",DATE(2030,9,0),Mitarbeiter!$D146),TODAY()),Einstellungen!$F$13:$F$67)))*N(Mitarbeiter!$E146)/IF(Einstellungen!$C$11="7 Tage",7,5),N('Ist-Stunden'!BI146)),MAX(IF(Einstellungen!$C$11="7 Tage",MAX(0,(MIN(DATE(2030,9,0),IF(Mitarbeiter!$D146="",DATE(2030,9,0),Mitarbeiter!$D146),TODAY()))-(MAX(DATE(2030,8,1),Mitarbeiter!$C146))+1),MAX(0,NETWORKDAYS(MAX(DATE(2030,8,1),Mitarbeiter!$C146),MIN(DATE(2030,9,0),IF(Mitarbeiter!$D146="",DATE(2030,9,0),Mitarbeiter!$D146),TODAY()),Einstellungen!$F$13:$F$67)))*N(Mitarbeiter!$E146)/IF(Einstellungen!$C$11="7 Tage",7,5),N('Ist-Stunden'!BI146)+(N(Krankheitstage!DF146)+N(Krankheitstage!DR146))*N($C146))))</f>
        <v/>
      </c>
      <c r="CN146" s="76">
        <f>IF($B146="",0,IF(Einstellungen!$C$10="Ja",MAX(IF(Einstellungen!$C$11="7 Tage",MAX(0,(MIN(DATE(2030,10,0),IF(Mitarbeiter!$D146="",DATE(2030,10,0),Mitarbeiter!$D146),TODAY()))-(MAX(DATE(2030,9,1),Mitarbeiter!$C146))+1),MAX(0,NETWORKDAYS(MAX(DATE(2030,9,1),Mitarbeiter!$C146),MIN(DATE(2030,10,0),IF(Mitarbeiter!$D146="",DATE(2030,10,0),Mitarbeiter!$D146),TODAY()),Einstellungen!$F$13:$F$67)))*N(Mitarbeiter!$E146)/IF(Einstellungen!$C$11="7 Tage",7,5),N('Ist-Stunden'!BJ146)),MAX(IF(Einstellungen!$C$11="7 Tage",MAX(0,(MIN(DATE(2030,10,0),IF(Mitarbeiter!$D146="",DATE(2030,10,0),Mitarbeiter!$D146),TODAY()))-(MAX(DATE(2030,9,1),Mitarbeiter!$C146))+1),MAX(0,NETWORKDAYS(MAX(DATE(2030,9,1),Mitarbeiter!$C146),MIN(DATE(2030,10,0),IF(Mitarbeiter!$D146="",DATE(2030,10,0),Mitarbeiter!$D146),TODAY()),Einstellungen!$F$13:$F$67)))*N(Mitarbeiter!$E146)/IF(Einstellungen!$C$11="7 Tage",7,5),N('Ist-Stunden'!BJ146)+(N(Krankheitstage!DG146)+N(Krankheitstage!DS146))*N($C146))))</f>
        <v/>
      </c>
      <c r="CO146" s="76">
        <f>IF($B146="",0,IF(Einstellungen!$C$10="Ja",MAX(IF(Einstellungen!$C$11="7 Tage",MAX(0,(MIN(DATE(2030,11,0),IF(Mitarbeiter!$D146="",DATE(2030,11,0),Mitarbeiter!$D146),TODAY()))-(MAX(DATE(2030,10,1),Mitarbeiter!$C146))+1),MAX(0,NETWORKDAYS(MAX(DATE(2030,10,1),Mitarbeiter!$C146),MIN(DATE(2030,11,0),IF(Mitarbeiter!$D146="",DATE(2030,11,0),Mitarbeiter!$D146),TODAY()),Einstellungen!$F$13:$F$67)))*N(Mitarbeiter!$E146)/IF(Einstellungen!$C$11="7 Tage",7,5),N('Ist-Stunden'!BK146)),MAX(IF(Einstellungen!$C$11="7 Tage",MAX(0,(MIN(DATE(2030,11,0),IF(Mitarbeiter!$D146="",DATE(2030,11,0),Mitarbeiter!$D146),TODAY()))-(MAX(DATE(2030,10,1),Mitarbeiter!$C146))+1),MAX(0,NETWORKDAYS(MAX(DATE(2030,10,1),Mitarbeiter!$C146),MIN(DATE(2030,11,0),IF(Mitarbeiter!$D146="",DATE(2030,11,0),Mitarbeiter!$D146),TODAY()),Einstellungen!$F$13:$F$67)))*N(Mitarbeiter!$E146)/IF(Einstellungen!$C$11="7 Tage",7,5),N('Ist-Stunden'!BK146)+(N(Krankheitstage!DH146)+N(Krankheitstage!DT146))*N($C146))))</f>
        <v/>
      </c>
      <c r="CP146" s="76">
        <f>IF($B146="",0,IF(Einstellungen!$C$10="Ja",MAX(IF(Einstellungen!$C$11="7 Tage",MAX(0,(MIN(DATE(2030,12,0),IF(Mitarbeiter!$D146="",DATE(2030,12,0),Mitarbeiter!$D146),TODAY()))-(MAX(DATE(2030,11,1),Mitarbeiter!$C146))+1),MAX(0,NETWORKDAYS(MAX(DATE(2030,11,1),Mitarbeiter!$C146),MIN(DATE(2030,12,0),IF(Mitarbeiter!$D146="",DATE(2030,12,0),Mitarbeiter!$D146),TODAY()),Einstellungen!$F$13:$F$67)))*N(Mitarbeiter!$E146)/IF(Einstellungen!$C$11="7 Tage",7,5),N('Ist-Stunden'!BL146)),MAX(IF(Einstellungen!$C$11="7 Tage",MAX(0,(MIN(DATE(2030,12,0),IF(Mitarbeiter!$D146="",DATE(2030,12,0),Mitarbeiter!$D146),TODAY()))-(MAX(DATE(2030,11,1),Mitarbeiter!$C146))+1),MAX(0,NETWORKDAYS(MAX(DATE(2030,11,1),Mitarbeiter!$C146),MIN(DATE(2030,12,0),IF(Mitarbeiter!$D146="",DATE(2030,12,0),Mitarbeiter!$D146),TODAY()),Einstellungen!$F$13:$F$67)))*N(Mitarbeiter!$E146)/IF(Einstellungen!$C$11="7 Tage",7,5),N('Ist-Stunden'!BL146)+(N(Krankheitstage!DI146)+N(Krankheitstage!DU146))*N($C146))))</f>
        <v/>
      </c>
      <c r="CQ146" s="76">
        <f>IF($B146="",0,IF(Einstellungen!$C$10="Ja",MAX(IF(Einstellungen!$C$11="7 Tage",MAX(0,(MIN(DATE(2030,13,0),IF(Mitarbeiter!$D146="",DATE(2030,13,0),Mitarbeiter!$D146),TODAY()))-(MAX(DATE(2030,12,1),Mitarbeiter!$C146))+1),MAX(0,NETWORKDAYS(MAX(DATE(2030,12,1),Mitarbeiter!$C146),MIN(DATE(2030,13,0),IF(Mitarbeiter!$D146="",DATE(2030,13,0),Mitarbeiter!$D146),TODAY()),Einstellungen!$F$13:$F$67)))*N(Mitarbeiter!$E146)/IF(Einstellungen!$C$11="7 Tage",7,5),N('Ist-Stunden'!BM146)),MAX(IF(Einstellungen!$C$11="7 Tage",MAX(0,(MIN(DATE(2030,13,0),IF(Mitarbeiter!$D146="",DATE(2030,13,0),Mitarbeiter!$D146),TODAY()))-(MAX(DATE(2030,12,1),Mitarbeiter!$C146))+1),MAX(0,NETWORKDAYS(MAX(DATE(2030,12,1),Mitarbeiter!$C146),MIN(DATE(2030,13,0),IF(Mitarbeiter!$D146="",DATE(2030,13,0),Mitarbeiter!$D146),TODAY()),Einstellungen!$F$13:$F$67)))*N(Mitarbeiter!$E146)/IF(Einstellungen!$C$11="7 Tage",7,5),N('Ist-Stunden'!BM146)+(N(Krankheitstage!DJ146)+N(Krankheitstage!DV146))*N($C146))))</f>
        <v/>
      </c>
    </row>
    <row r="147">
      <c r="A147" s="73">
        <f>IF(Mitarbeiter!B147="","",Mitarbeiter!A147)</f>
        <v/>
      </c>
      <c r="B147" s="6">
        <f>IF(Mitarbeiter!B147="","",Mitarbeiter!B147)</f>
        <v/>
      </c>
      <c r="C147" s="74">
        <f>IF(Mitarbeiter!B147="","",Mitarbeiter!F147)</f>
        <v/>
      </c>
      <c r="D147" s="75">
        <f>N(INDEX(Krankheitstage!$G147:$DV147,1,(Einstellungen!$C$3-2026)*24+1))</f>
        <v/>
      </c>
      <c r="E147" s="75">
        <f>N(INDEX(Krankheitstage!$G147:$DV147,1,(Einstellungen!$C$3-2026)*24+2))</f>
        <v/>
      </c>
      <c r="F147" s="75">
        <f>N(INDEX(Krankheitstage!$G147:$DV147,1,(Einstellungen!$C$3-2026)*24+3))</f>
        <v/>
      </c>
      <c r="G147" s="75">
        <f>N(INDEX(Krankheitstage!$G147:$DV147,1,(Einstellungen!$C$3-2026)*24+4))</f>
        <v/>
      </c>
      <c r="H147" s="75">
        <f>N(INDEX(Krankheitstage!$G147:$DV147,1,(Einstellungen!$C$3-2026)*24+5))</f>
        <v/>
      </c>
      <c r="I147" s="75">
        <f>N(INDEX(Krankheitstage!$G147:$DV147,1,(Einstellungen!$C$3-2026)*24+6))</f>
        <v/>
      </c>
      <c r="J147" s="75">
        <f>N(INDEX(Krankheitstage!$G147:$DV147,1,(Einstellungen!$C$3-2026)*24+7))</f>
        <v/>
      </c>
      <c r="K147" s="75">
        <f>N(INDEX(Krankheitstage!$G147:$DV147,1,(Einstellungen!$C$3-2026)*24+8))</f>
        <v/>
      </c>
      <c r="L147" s="75">
        <f>N(INDEX(Krankheitstage!$G147:$DV147,1,(Einstellungen!$C$3-2026)*24+9))</f>
        <v/>
      </c>
      <c r="M147" s="75">
        <f>N(INDEX(Krankheitstage!$G147:$DV147,1,(Einstellungen!$C$3-2026)*24+10))</f>
        <v/>
      </c>
      <c r="N147" s="75">
        <f>N(INDEX(Krankheitstage!$G147:$DV147,1,(Einstellungen!$C$3-2026)*24+11))</f>
        <v/>
      </c>
      <c r="O147" s="75">
        <f>N(INDEX(Krankheitstage!$G147:$DV147,1,(Einstellungen!$C$3-2026)*24+12))</f>
        <v/>
      </c>
      <c r="P147" s="75">
        <f>IF($B147="","",SUM(D147:O147))</f>
        <v/>
      </c>
      <c r="Q147" s="75">
        <f>N(INDEX(Krankheitstage!$G147:$DV147,1,(Einstellungen!$C$3-2026)*24+13))</f>
        <v/>
      </c>
      <c r="R147" s="75">
        <f>N(INDEX(Krankheitstage!$G147:$DV147,1,(Einstellungen!$C$3-2026)*24+14))</f>
        <v/>
      </c>
      <c r="S147" s="75">
        <f>N(INDEX(Krankheitstage!$G147:$DV147,1,(Einstellungen!$C$3-2026)*24+15))</f>
        <v/>
      </c>
      <c r="T147" s="75">
        <f>N(INDEX(Krankheitstage!$G147:$DV147,1,(Einstellungen!$C$3-2026)*24+16))</f>
        <v/>
      </c>
      <c r="U147" s="75">
        <f>N(INDEX(Krankheitstage!$G147:$DV147,1,(Einstellungen!$C$3-2026)*24+17))</f>
        <v/>
      </c>
      <c r="V147" s="75">
        <f>N(INDEX(Krankheitstage!$G147:$DV147,1,(Einstellungen!$C$3-2026)*24+18))</f>
        <v/>
      </c>
      <c r="W147" s="75">
        <f>N(INDEX(Krankheitstage!$G147:$DV147,1,(Einstellungen!$C$3-2026)*24+19))</f>
        <v/>
      </c>
      <c r="X147" s="75">
        <f>N(INDEX(Krankheitstage!$G147:$DV147,1,(Einstellungen!$C$3-2026)*24+20))</f>
        <v/>
      </c>
      <c r="Y147" s="75">
        <f>N(INDEX(Krankheitstage!$G147:$DV147,1,(Einstellungen!$C$3-2026)*24+21))</f>
        <v/>
      </c>
      <c r="Z147" s="75">
        <f>N(INDEX(Krankheitstage!$G147:$DV147,1,(Einstellungen!$C$3-2026)*24+22))</f>
        <v/>
      </c>
      <c r="AA147" s="75">
        <f>N(INDEX(Krankheitstage!$G147:$DV147,1,(Einstellungen!$C$3-2026)*24+23))</f>
        <v/>
      </c>
      <c r="AB147" s="75">
        <f>N(INDEX(Krankheitstage!$G147:$DV147,1,(Einstellungen!$C$3-2026)*24+24))</f>
        <v/>
      </c>
      <c r="AC147" s="75">
        <f>IF($B147="","",SUM(Q147:AB147))</f>
        <v/>
      </c>
      <c r="AD147" s="75">
        <f>IF($B147="","",SUM(P147,AC147))</f>
        <v/>
      </c>
      <c r="AE147" s="76">
        <f>IF($B147="","",AD147*N(C147))</f>
        <v/>
      </c>
      <c r="AF147" s="75">
        <f>IF($B147="","",Krankheitstage!E147)</f>
        <v/>
      </c>
      <c r="AG147" s="76">
        <f>IF($B147="","",AF147*N(C147))</f>
        <v/>
      </c>
      <c r="AH147" s="76">
        <f>IF($B147="","",INDEX($AJ147:$CQ147,1,(Einstellungen!$C$3-2026)*12+1)+INDEX($AJ147:$CQ147,1,(Einstellungen!$C$3-2026)*12+2)+INDEX($AJ147:$CQ147,1,(Einstellungen!$C$3-2026)*12+3)+INDEX($AJ147:$CQ147,1,(Einstellungen!$C$3-2026)*12+4)+INDEX($AJ147:$CQ147,1,(Einstellungen!$C$3-2026)*12+5)+INDEX($AJ147:$CQ147,1,(Einstellungen!$C$3-2026)*12+6)+INDEX($AJ147:$CQ147,1,(Einstellungen!$C$3-2026)*12+7)+INDEX($AJ147:$CQ147,1,(Einstellungen!$C$3-2026)*12+8)+INDEX($AJ147:$CQ147,1,(Einstellungen!$C$3-2026)*12+9)+INDEX($AJ147:$CQ147,1,(Einstellungen!$C$3-2026)*12+10)+INDEX($AJ147:$CQ147,1,(Einstellungen!$C$3-2026)*12+11)+INDEX($AJ147:$CQ147,1,(Einstellungen!$C$3-2026)*12+12))</f>
        <v/>
      </c>
      <c r="AI147" s="76">
        <f>IF($B147="","",SUM($AJ147:$CQ147))</f>
        <v/>
      </c>
      <c r="AJ147" s="76">
        <f>IF($B147="",0,IF(Einstellungen!$C$10="Ja",MAX(IF(Einstellungen!$C$11="7 Tage",MAX(0,(MIN(DATE(2026,2,0),IF(Mitarbeiter!$D147="",DATE(2026,2,0),Mitarbeiter!$D147),TODAY()))-(MAX(DATE(2026,1,1),Mitarbeiter!$C147))+1),MAX(0,NETWORKDAYS(MAX(DATE(2026,1,1),Mitarbeiter!$C147),MIN(DATE(2026,2,0),IF(Mitarbeiter!$D147="",DATE(2026,2,0),Mitarbeiter!$D147),TODAY()),Einstellungen!$F$13:$F$67)))*N(Mitarbeiter!$E147)/IF(Einstellungen!$C$11="7 Tage",7,5),N('Ist-Stunden'!F147)),MAX(IF(Einstellungen!$C$11="7 Tage",MAX(0,(MIN(DATE(2026,2,0),IF(Mitarbeiter!$D147="",DATE(2026,2,0),Mitarbeiter!$D147),TODAY()))-(MAX(DATE(2026,1,1),Mitarbeiter!$C147))+1),MAX(0,NETWORKDAYS(MAX(DATE(2026,1,1),Mitarbeiter!$C147),MIN(DATE(2026,2,0),IF(Mitarbeiter!$D147="",DATE(2026,2,0),Mitarbeiter!$D147),TODAY()),Einstellungen!$F$13:$F$67)))*N(Mitarbeiter!$E147)/IF(Einstellungen!$C$11="7 Tage",7,5),N('Ist-Stunden'!F147)+(N(Krankheitstage!G147)+N(Krankheitstage!S147))*N($C147))))</f>
        <v/>
      </c>
      <c r="AK147" s="76">
        <f>IF($B147="",0,IF(Einstellungen!$C$10="Ja",MAX(IF(Einstellungen!$C$11="7 Tage",MAX(0,(MIN(DATE(2026,3,0),IF(Mitarbeiter!$D147="",DATE(2026,3,0),Mitarbeiter!$D147),TODAY()))-(MAX(DATE(2026,2,1),Mitarbeiter!$C147))+1),MAX(0,NETWORKDAYS(MAX(DATE(2026,2,1),Mitarbeiter!$C147),MIN(DATE(2026,3,0),IF(Mitarbeiter!$D147="",DATE(2026,3,0),Mitarbeiter!$D147),TODAY()),Einstellungen!$F$13:$F$67)))*N(Mitarbeiter!$E147)/IF(Einstellungen!$C$11="7 Tage",7,5),N('Ist-Stunden'!G147)),MAX(IF(Einstellungen!$C$11="7 Tage",MAX(0,(MIN(DATE(2026,3,0),IF(Mitarbeiter!$D147="",DATE(2026,3,0),Mitarbeiter!$D147),TODAY()))-(MAX(DATE(2026,2,1),Mitarbeiter!$C147))+1),MAX(0,NETWORKDAYS(MAX(DATE(2026,2,1),Mitarbeiter!$C147),MIN(DATE(2026,3,0),IF(Mitarbeiter!$D147="",DATE(2026,3,0),Mitarbeiter!$D147),TODAY()),Einstellungen!$F$13:$F$67)))*N(Mitarbeiter!$E147)/IF(Einstellungen!$C$11="7 Tage",7,5),N('Ist-Stunden'!G147)+(N(Krankheitstage!H147)+N(Krankheitstage!T147))*N($C147))))</f>
        <v/>
      </c>
      <c r="AL147" s="76">
        <f>IF($B147="",0,IF(Einstellungen!$C$10="Ja",MAX(IF(Einstellungen!$C$11="7 Tage",MAX(0,(MIN(DATE(2026,4,0),IF(Mitarbeiter!$D147="",DATE(2026,4,0),Mitarbeiter!$D147),TODAY()))-(MAX(DATE(2026,3,1),Mitarbeiter!$C147))+1),MAX(0,NETWORKDAYS(MAX(DATE(2026,3,1),Mitarbeiter!$C147),MIN(DATE(2026,4,0),IF(Mitarbeiter!$D147="",DATE(2026,4,0),Mitarbeiter!$D147),TODAY()),Einstellungen!$F$13:$F$67)))*N(Mitarbeiter!$E147)/IF(Einstellungen!$C$11="7 Tage",7,5),N('Ist-Stunden'!H147)),MAX(IF(Einstellungen!$C$11="7 Tage",MAX(0,(MIN(DATE(2026,4,0),IF(Mitarbeiter!$D147="",DATE(2026,4,0),Mitarbeiter!$D147),TODAY()))-(MAX(DATE(2026,3,1),Mitarbeiter!$C147))+1),MAX(0,NETWORKDAYS(MAX(DATE(2026,3,1),Mitarbeiter!$C147),MIN(DATE(2026,4,0),IF(Mitarbeiter!$D147="",DATE(2026,4,0),Mitarbeiter!$D147),TODAY()),Einstellungen!$F$13:$F$67)))*N(Mitarbeiter!$E147)/IF(Einstellungen!$C$11="7 Tage",7,5),N('Ist-Stunden'!H147)+(N(Krankheitstage!I147)+N(Krankheitstage!U147))*N($C147))))</f>
        <v/>
      </c>
      <c r="AM147" s="76">
        <f>IF($B147="",0,IF(Einstellungen!$C$10="Ja",MAX(IF(Einstellungen!$C$11="7 Tage",MAX(0,(MIN(DATE(2026,5,0),IF(Mitarbeiter!$D147="",DATE(2026,5,0),Mitarbeiter!$D147),TODAY()))-(MAX(DATE(2026,4,1),Mitarbeiter!$C147))+1),MAX(0,NETWORKDAYS(MAX(DATE(2026,4,1),Mitarbeiter!$C147),MIN(DATE(2026,5,0),IF(Mitarbeiter!$D147="",DATE(2026,5,0),Mitarbeiter!$D147),TODAY()),Einstellungen!$F$13:$F$67)))*N(Mitarbeiter!$E147)/IF(Einstellungen!$C$11="7 Tage",7,5),N('Ist-Stunden'!I147)),MAX(IF(Einstellungen!$C$11="7 Tage",MAX(0,(MIN(DATE(2026,5,0),IF(Mitarbeiter!$D147="",DATE(2026,5,0),Mitarbeiter!$D147),TODAY()))-(MAX(DATE(2026,4,1),Mitarbeiter!$C147))+1),MAX(0,NETWORKDAYS(MAX(DATE(2026,4,1),Mitarbeiter!$C147),MIN(DATE(2026,5,0),IF(Mitarbeiter!$D147="",DATE(2026,5,0),Mitarbeiter!$D147),TODAY()),Einstellungen!$F$13:$F$67)))*N(Mitarbeiter!$E147)/IF(Einstellungen!$C$11="7 Tage",7,5),N('Ist-Stunden'!I147)+(N(Krankheitstage!J147)+N(Krankheitstage!V147))*N($C147))))</f>
        <v/>
      </c>
      <c r="AN147" s="76">
        <f>IF($B147="",0,IF(Einstellungen!$C$10="Ja",MAX(IF(Einstellungen!$C$11="7 Tage",MAX(0,(MIN(DATE(2026,6,0),IF(Mitarbeiter!$D147="",DATE(2026,6,0),Mitarbeiter!$D147),TODAY()))-(MAX(DATE(2026,5,1),Mitarbeiter!$C147))+1),MAX(0,NETWORKDAYS(MAX(DATE(2026,5,1),Mitarbeiter!$C147),MIN(DATE(2026,6,0),IF(Mitarbeiter!$D147="",DATE(2026,6,0),Mitarbeiter!$D147),TODAY()),Einstellungen!$F$13:$F$67)))*N(Mitarbeiter!$E147)/IF(Einstellungen!$C$11="7 Tage",7,5),N('Ist-Stunden'!J147)),MAX(IF(Einstellungen!$C$11="7 Tage",MAX(0,(MIN(DATE(2026,6,0),IF(Mitarbeiter!$D147="",DATE(2026,6,0),Mitarbeiter!$D147),TODAY()))-(MAX(DATE(2026,5,1),Mitarbeiter!$C147))+1),MAX(0,NETWORKDAYS(MAX(DATE(2026,5,1),Mitarbeiter!$C147),MIN(DATE(2026,6,0),IF(Mitarbeiter!$D147="",DATE(2026,6,0),Mitarbeiter!$D147),TODAY()),Einstellungen!$F$13:$F$67)))*N(Mitarbeiter!$E147)/IF(Einstellungen!$C$11="7 Tage",7,5),N('Ist-Stunden'!J147)+(N(Krankheitstage!K147)+N(Krankheitstage!W147))*N($C147))))</f>
        <v/>
      </c>
      <c r="AO147" s="76">
        <f>IF($B147="",0,IF(Einstellungen!$C$10="Ja",MAX(IF(Einstellungen!$C$11="7 Tage",MAX(0,(MIN(DATE(2026,7,0),IF(Mitarbeiter!$D147="",DATE(2026,7,0),Mitarbeiter!$D147),TODAY()))-(MAX(DATE(2026,6,1),Mitarbeiter!$C147))+1),MAX(0,NETWORKDAYS(MAX(DATE(2026,6,1),Mitarbeiter!$C147),MIN(DATE(2026,7,0),IF(Mitarbeiter!$D147="",DATE(2026,7,0),Mitarbeiter!$D147),TODAY()),Einstellungen!$F$13:$F$67)))*N(Mitarbeiter!$E147)/IF(Einstellungen!$C$11="7 Tage",7,5),N('Ist-Stunden'!K147)),MAX(IF(Einstellungen!$C$11="7 Tage",MAX(0,(MIN(DATE(2026,7,0),IF(Mitarbeiter!$D147="",DATE(2026,7,0),Mitarbeiter!$D147),TODAY()))-(MAX(DATE(2026,6,1),Mitarbeiter!$C147))+1),MAX(0,NETWORKDAYS(MAX(DATE(2026,6,1),Mitarbeiter!$C147),MIN(DATE(2026,7,0),IF(Mitarbeiter!$D147="",DATE(2026,7,0),Mitarbeiter!$D147),TODAY()),Einstellungen!$F$13:$F$67)))*N(Mitarbeiter!$E147)/IF(Einstellungen!$C$11="7 Tage",7,5),N('Ist-Stunden'!K147)+(N(Krankheitstage!L147)+N(Krankheitstage!X147))*N($C147))))</f>
        <v/>
      </c>
      <c r="AP147" s="76">
        <f>IF($B147="",0,IF(Einstellungen!$C$10="Ja",MAX(IF(Einstellungen!$C$11="7 Tage",MAX(0,(MIN(DATE(2026,8,0),IF(Mitarbeiter!$D147="",DATE(2026,8,0),Mitarbeiter!$D147),TODAY()))-(MAX(DATE(2026,7,1),Mitarbeiter!$C147))+1),MAX(0,NETWORKDAYS(MAX(DATE(2026,7,1),Mitarbeiter!$C147),MIN(DATE(2026,8,0),IF(Mitarbeiter!$D147="",DATE(2026,8,0),Mitarbeiter!$D147),TODAY()),Einstellungen!$F$13:$F$67)))*N(Mitarbeiter!$E147)/IF(Einstellungen!$C$11="7 Tage",7,5),N('Ist-Stunden'!L147)),MAX(IF(Einstellungen!$C$11="7 Tage",MAX(0,(MIN(DATE(2026,8,0),IF(Mitarbeiter!$D147="",DATE(2026,8,0),Mitarbeiter!$D147),TODAY()))-(MAX(DATE(2026,7,1),Mitarbeiter!$C147))+1),MAX(0,NETWORKDAYS(MAX(DATE(2026,7,1),Mitarbeiter!$C147),MIN(DATE(2026,8,0),IF(Mitarbeiter!$D147="",DATE(2026,8,0),Mitarbeiter!$D147),TODAY()),Einstellungen!$F$13:$F$67)))*N(Mitarbeiter!$E147)/IF(Einstellungen!$C$11="7 Tage",7,5),N('Ist-Stunden'!L147)+(N(Krankheitstage!M147)+N(Krankheitstage!Y147))*N($C147))))</f>
        <v/>
      </c>
      <c r="AQ147" s="76">
        <f>IF($B147="",0,IF(Einstellungen!$C$10="Ja",MAX(IF(Einstellungen!$C$11="7 Tage",MAX(0,(MIN(DATE(2026,9,0),IF(Mitarbeiter!$D147="",DATE(2026,9,0),Mitarbeiter!$D147),TODAY()))-(MAX(DATE(2026,8,1),Mitarbeiter!$C147))+1),MAX(0,NETWORKDAYS(MAX(DATE(2026,8,1),Mitarbeiter!$C147),MIN(DATE(2026,9,0),IF(Mitarbeiter!$D147="",DATE(2026,9,0),Mitarbeiter!$D147),TODAY()),Einstellungen!$F$13:$F$67)))*N(Mitarbeiter!$E147)/IF(Einstellungen!$C$11="7 Tage",7,5),N('Ist-Stunden'!M147)),MAX(IF(Einstellungen!$C$11="7 Tage",MAX(0,(MIN(DATE(2026,9,0),IF(Mitarbeiter!$D147="",DATE(2026,9,0),Mitarbeiter!$D147),TODAY()))-(MAX(DATE(2026,8,1),Mitarbeiter!$C147))+1),MAX(0,NETWORKDAYS(MAX(DATE(2026,8,1),Mitarbeiter!$C147),MIN(DATE(2026,9,0),IF(Mitarbeiter!$D147="",DATE(2026,9,0),Mitarbeiter!$D147),TODAY()),Einstellungen!$F$13:$F$67)))*N(Mitarbeiter!$E147)/IF(Einstellungen!$C$11="7 Tage",7,5),N('Ist-Stunden'!M147)+(N(Krankheitstage!N147)+N(Krankheitstage!Z147))*N($C147))))</f>
        <v/>
      </c>
      <c r="AR147" s="76">
        <f>IF($B147="",0,IF(Einstellungen!$C$10="Ja",MAX(IF(Einstellungen!$C$11="7 Tage",MAX(0,(MIN(DATE(2026,10,0),IF(Mitarbeiter!$D147="",DATE(2026,10,0),Mitarbeiter!$D147),TODAY()))-(MAX(DATE(2026,9,1),Mitarbeiter!$C147))+1),MAX(0,NETWORKDAYS(MAX(DATE(2026,9,1),Mitarbeiter!$C147),MIN(DATE(2026,10,0),IF(Mitarbeiter!$D147="",DATE(2026,10,0),Mitarbeiter!$D147),TODAY()),Einstellungen!$F$13:$F$67)))*N(Mitarbeiter!$E147)/IF(Einstellungen!$C$11="7 Tage",7,5),N('Ist-Stunden'!N147)),MAX(IF(Einstellungen!$C$11="7 Tage",MAX(0,(MIN(DATE(2026,10,0),IF(Mitarbeiter!$D147="",DATE(2026,10,0),Mitarbeiter!$D147),TODAY()))-(MAX(DATE(2026,9,1),Mitarbeiter!$C147))+1),MAX(0,NETWORKDAYS(MAX(DATE(2026,9,1),Mitarbeiter!$C147),MIN(DATE(2026,10,0),IF(Mitarbeiter!$D147="",DATE(2026,10,0),Mitarbeiter!$D147),TODAY()),Einstellungen!$F$13:$F$67)))*N(Mitarbeiter!$E147)/IF(Einstellungen!$C$11="7 Tage",7,5),N('Ist-Stunden'!N147)+(N(Krankheitstage!O147)+N(Krankheitstage!AA147))*N($C147))))</f>
        <v/>
      </c>
      <c r="AS147" s="76">
        <f>IF($B147="",0,IF(Einstellungen!$C$10="Ja",MAX(IF(Einstellungen!$C$11="7 Tage",MAX(0,(MIN(DATE(2026,11,0),IF(Mitarbeiter!$D147="",DATE(2026,11,0),Mitarbeiter!$D147),TODAY()))-(MAX(DATE(2026,10,1),Mitarbeiter!$C147))+1),MAX(0,NETWORKDAYS(MAX(DATE(2026,10,1),Mitarbeiter!$C147),MIN(DATE(2026,11,0),IF(Mitarbeiter!$D147="",DATE(2026,11,0),Mitarbeiter!$D147),TODAY()),Einstellungen!$F$13:$F$67)))*N(Mitarbeiter!$E147)/IF(Einstellungen!$C$11="7 Tage",7,5),N('Ist-Stunden'!O147)),MAX(IF(Einstellungen!$C$11="7 Tage",MAX(0,(MIN(DATE(2026,11,0),IF(Mitarbeiter!$D147="",DATE(2026,11,0),Mitarbeiter!$D147),TODAY()))-(MAX(DATE(2026,10,1),Mitarbeiter!$C147))+1),MAX(0,NETWORKDAYS(MAX(DATE(2026,10,1),Mitarbeiter!$C147),MIN(DATE(2026,11,0),IF(Mitarbeiter!$D147="",DATE(2026,11,0),Mitarbeiter!$D147),TODAY()),Einstellungen!$F$13:$F$67)))*N(Mitarbeiter!$E147)/IF(Einstellungen!$C$11="7 Tage",7,5),N('Ist-Stunden'!O147)+(N(Krankheitstage!P147)+N(Krankheitstage!AB147))*N($C147))))</f>
        <v/>
      </c>
      <c r="AT147" s="76">
        <f>IF($B147="",0,IF(Einstellungen!$C$10="Ja",MAX(IF(Einstellungen!$C$11="7 Tage",MAX(0,(MIN(DATE(2026,12,0),IF(Mitarbeiter!$D147="",DATE(2026,12,0),Mitarbeiter!$D147),TODAY()))-(MAX(DATE(2026,11,1),Mitarbeiter!$C147))+1),MAX(0,NETWORKDAYS(MAX(DATE(2026,11,1),Mitarbeiter!$C147),MIN(DATE(2026,12,0),IF(Mitarbeiter!$D147="",DATE(2026,12,0),Mitarbeiter!$D147),TODAY()),Einstellungen!$F$13:$F$67)))*N(Mitarbeiter!$E147)/IF(Einstellungen!$C$11="7 Tage",7,5),N('Ist-Stunden'!P147)),MAX(IF(Einstellungen!$C$11="7 Tage",MAX(0,(MIN(DATE(2026,12,0),IF(Mitarbeiter!$D147="",DATE(2026,12,0),Mitarbeiter!$D147),TODAY()))-(MAX(DATE(2026,11,1),Mitarbeiter!$C147))+1),MAX(0,NETWORKDAYS(MAX(DATE(2026,11,1),Mitarbeiter!$C147),MIN(DATE(2026,12,0),IF(Mitarbeiter!$D147="",DATE(2026,12,0),Mitarbeiter!$D147),TODAY()),Einstellungen!$F$13:$F$67)))*N(Mitarbeiter!$E147)/IF(Einstellungen!$C$11="7 Tage",7,5),N('Ist-Stunden'!P147)+(N(Krankheitstage!Q147)+N(Krankheitstage!AC147))*N($C147))))</f>
        <v/>
      </c>
      <c r="AU147" s="76">
        <f>IF($B147="",0,IF(Einstellungen!$C$10="Ja",MAX(IF(Einstellungen!$C$11="7 Tage",MAX(0,(MIN(DATE(2026,13,0),IF(Mitarbeiter!$D147="",DATE(2026,13,0),Mitarbeiter!$D147),TODAY()))-(MAX(DATE(2026,12,1),Mitarbeiter!$C147))+1),MAX(0,NETWORKDAYS(MAX(DATE(2026,12,1),Mitarbeiter!$C147),MIN(DATE(2026,13,0),IF(Mitarbeiter!$D147="",DATE(2026,13,0),Mitarbeiter!$D147),TODAY()),Einstellungen!$F$13:$F$67)))*N(Mitarbeiter!$E147)/IF(Einstellungen!$C$11="7 Tage",7,5),N('Ist-Stunden'!Q147)),MAX(IF(Einstellungen!$C$11="7 Tage",MAX(0,(MIN(DATE(2026,13,0),IF(Mitarbeiter!$D147="",DATE(2026,13,0),Mitarbeiter!$D147),TODAY()))-(MAX(DATE(2026,12,1),Mitarbeiter!$C147))+1),MAX(0,NETWORKDAYS(MAX(DATE(2026,12,1),Mitarbeiter!$C147),MIN(DATE(2026,13,0),IF(Mitarbeiter!$D147="",DATE(2026,13,0),Mitarbeiter!$D147),TODAY()),Einstellungen!$F$13:$F$67)))*N(Mitarbeiter!$E147)/IF(Einstellungen!$C$11="7 Tage",7,5),N('Ist-Stunden'!Q147)+(N(Krankheitstage!R147)+N(Krankheitstage!AD147))*N($C147))))</f>
        <v/>
      </c>
      <c r="AV147" s="76">
        <f>IF($B147="",0,IF(Einstellungen!$C$10="Ja",MAX(IF(Einstellungen!$C$11="7 Tage",MAX(0,(MIN(DATE(2027,2,0),IF(Mitarbeiter!$D147="",DATE(2027,2,0),Mitarbeiter!$D147),TODAY()))-(MAX(DATE(2027,1,1),Mitarbeiter!$C147))+1),MAX(0,NETWORKDAYS(MAX(DATE(2027,1,1),Mitarbeiter!$C147),MIN(DATE(2027,2,0),IF(Mitarbeiter!$D147="",DATE(2027,2,0),Mitarbeiter!$D147),TODAY()),Einstellungen!$F$13:$F$67)))*N(Mitarbeiter!$E147)/IF(Einstellungen!$C$11="7 Tage",7,5),N('Ist-Stunden'!R147)),MAX(IF(Einstellungen!$C$11="7 Tage",MAX(0,(MIN(DATE(2027,2,0),IF(Mitarbeiter!$D147="",DATE(2027,2,0),Mitarbeiter!$D147),TODAY()))-(MAX(DATE(2027,1,1),Mitarbeiter!$C147))+1),MAX(0,NETWORKDAYS(MAX(DATE(2027,1,1),Mitarbeiter!$C147),MIN(DATE(2027,2,0),IF(Mitarbeiter!$D147="",DATE(2027,2,0),Mitarbeiter!$D147),TODAY()),Einstellungen!$F$13:$F$67)))*N(Mitarbeiter!$E147)/IF(Einstellungen!$C$11="7 Tage",7,5),N('Ist-Stunden'!R147)+(N(Krankheitstage!AE147)+N(Krankheitstage!AQ147))*N($C147))))</f>
        <v/>
      </c>
      <c r="AW147" s="76">
        <f>IF($B147="",0,IF(Einstellungen!$C$10="Ja",MAX(IF(Einstellungen!$C$11="7 Tage",MAX(0,(MIN(DATE(2027,3,0),IF(Mitarbeiter!$D147="",DATE(2027,3,0),Mitarbeiter!$D147),TODAY()))-(MAX(DATE(2027,2,1),Mitarbeiter!$C147))+1),MAX(0,NETWORKDAYS(MAX(DATE(2027,2,1),Mitarbeiter!$C147),MIN(DATE(2027,3,0),IF(Mitarbeiter!$D147="",DATE(2027,3,0),Mitarbeiter!$D147),TODAY()),Einstellungen!$F$13:$F$67)))*N(Mitarbeiter!$E147)/IF(Einstellungen!$C$11="7 Tage",7,5),N('Ist-Stunden'!S147)),MAX(IF(Einstellungen!$C$11="7 Tage",MAX(0,(MIN(DATE(2027,3,0),IF(Mitarbeiter!$D147="",DATE(2027,3,0),Mitarbeiter!$D147),TODAY()))-(MAX(DATE(2027,2,1),Mitarbeiter!$C147))+1),MAX(0,NETWORKDAYS(MAX(DATE(2027,2,1),Mitarbeiter!$C147),MIN(DATE(2027,3,0),IF(Mitarbeiter!$D147="",DATE(2027,3,0),Mitarbeiter!$D147),TODAY()),Einstellungen!$F$13:$F$67)))*N(Mitarbeiter!$E147)/IF(Einstellungen!$C$11="7 Tage",7,5),N('Ist-Stunden'!S147)+(N(Krankheitstage!AF147)+N(Krankheitstage!AR147))*N($C147))))</f>
        <v/>
      </c>
      <c r="AX147" s="76">
        <f>IF($B147="",0,IF(Einstellungen!$C$10="Ja",MAX(IF(Einstellungen!$C$11="7 Tage",MAX(0,(MIN(DATE(2027,4,0),IF(Mitarbeiter!$D147="",DATE(2027,4,0),Mitarbeiter!$D147),TODAY()))-(MAX(DATE(2027,3,1),Mitarbeiter!$C147))+1),MAX(0,NETWORKDAYS(MAX(DATE(2027,3,1),Mitarbeiter!$C147),MIN(DATE(2027,4,0),IF(Mitarbeiter!$D147="",DATE(2027,4,0),Mitarbeiter!$D147),TODAY()),Einstellungen!$F$13:$F$67)))*N(Mitarbeiter!$E147)/IF(Einstellungen!$C$11="7 Tage",7,5),N('Ist-Stunden'!T147)),MAX(IF(Einstellungen!$C$11="7 Tage",MAX(0,(MIN(DATE(2027,4,0),IF(Mitarbeiter!$D147="",DATE(2027,4,0),Mitarbeiter!$D147),TODAY()))-(MAX(DATE(2027,3,1),Mitarbeiter!$C147))+1),MAX(0,NETWORKDAYS(MAX(DATE(2027,3,1),Mitarbeiter!$C147),MIN(DATE(2027,4,0),IF(Mitarbeiter!$D147="",DATE(2027,4,0),Mitarbeiter!$D147),TODAY()),Einstellungen!$F$13:$F$67)))*N(Mitarbeiter!$E147)/IF(Einstellungen!$C$11="7 Tage",7,5),N('Ist-Stunden'!T147)+(N(Krankheitstage!AG147)+N(Krankheitstage!AS147))*N($C147))))</f>
        <v/>
      </c>
      <c r="AY147" s="76">
        <f>IF($B147="",0,IF(Einstellungen!$C$10="Ja",MAX(IF(Einstellungen!$C$11="7 Tage",MAX(0,(MIN(DATE(2027,5,0),IF(Mitarbeiter!$D147="",DATE(2027,5,0),Mitarbeiter!$D147),TODAY()))-(MAX(DATE(2027,4,1),Mitarbeiter!$C147))+1),MAX(0,NETWORKDAYS(MAX(DATE(2027,4,1),Mitarbeiter!$C147),MIN(DATE(2027,5,0),IF(Mitarbeiter!$D147="",DATE(2027,5,0),Mitarbeiter!$D147),TODAY()),Einstellungen!$F$13:$F$67)))*N(Mitarbeiter!$E147)/IF(Einstellungen!$C$11="7 Tage",7,5),N('Ist-Stunden'!U147)),MAX(IF(Einstellungen!$C$11="7 Tage",MAX(0,(MIN(DATE(2027,5,0),IF(Mitarbeiter!$D147="",DATE(2027,5,0),Mitarbeiter!$D147),TODAY()))-(MAX(DATE(2027,4,1),Mitarbeiter!$C147))+1),MAX(0,NETWORKDAYS(MAX(DATE(2027,4,1),Mitarbeiter!$C147),MIN(DATE(2027,5,0),IF(Mitarbeiter!$D147="",DATE(2027,5,0),Mitarbeiter!$D147),TODAY()),Einstellungen!$F$13:$F$67)))*N(Mitarbeiter!$E147)/IF(Einstellungen!$C$11="7 Tage",7,5),N('Ist-Stunden'!U147)+(N(Krankheitstage!AH147)+N(Krankheitstage!AT147))*N($C147))))</f>
        <v/>
      </c>
      <c r="AZ147" s="76">
        <f>IF($B147="",0,IF(Einstellungen!$C$10="Ja",MAX(IF(Einstellungen!$C$11="7 Tage",MAX(0,(MIN(DATE(2027,6,0),IF(Mitarbeiter!$D147="",DATE(2027,6,0),Mitarbeiter!$D147),TODAY()))-(MAX(DATE(2027,5,1),Mitarbeiter!$C147))+1),MAX(0,NETWORKDAYS(MAX(DATE(2027,5,1),Mitarbeiter!$C147),MIN(DATE(2027,6,0),IF(Mitarbeiter!$D147="",DATE(2027,6,0),Mitarbeiter!$D147),TODAY()),Einstellungen!$F$13:$F$67)))*N(Mitarbeiter!$E147)/IF(Einstellungen!$C$11="7 Tage",7,5),N('Ist-Stunden'!V147)),MAX(IF(Einstellungen!$C$11="7 Tage",MAX(0,(MIN(DATE(2027,6,0),IF(Mitarbeiter!$D147="",DATE(2027,6,0),Mitarbeiter!$D147),TODAY()))-(MAX(DATE(2027,5,1),Mitarbeiter!$C147))+1),MAX(0,NETWORKDAYS(MAX(DATE(2027,5,1),Mitarbeiter!$C147),MIN(DATE(2027,6,0),IF(Mitarbeiter!$D147="",DATE(2027,6,0),Mitarbeiter!$D147),TODAY()),Einstellungen!$F$13:$F$67)))*N(Mitarbeiter!$E147)/IF(Einstellungen!$C$11="7 Tage",7,5),N('Ist-Stunden'!V147)+(N(Krankheitstage!AI147)+N(Krankheitstage!AU147))*N($C147))))</f>
        <v/>
      </c>
      <c r="BA147" s="76">
        <f>IF($B147="",0,IF(Einstellungen!$C$10="Ja",MAX(IF(Einstellungen!$C$11="7 Tage",MAX(0,(MIN(DATE(2027,7,0),IF(Mitarbeiter!$D147="",DATE(2027,7,0),Mitarbeiter!$D147),TODAY()))-(MAX(DATE(2027,6,1),Mitarbeiter!$C147))+1),MAX(0,NETWORKDAYS(MAX(DATE(2027,6,1),Mitarbeiter!$C147),MIN(DATE(2027,7,0),IF(Mitarbeiter!$D147="",DATE(2027,7,0),Mitarbeiter!$D147),TODAY()),Einstellungen!$F$13:$F$67)))*N(Mitarbeiter!$E147)/IF(Einstellungen!$C$11="7 Tage",7,5),N('Ist-Stunden'!W147)),MAX(IF(Einstellungen!$C$11="7 Tage",MAX(0,(MIN(DATE(2027,7,0),IF(Mitarbeiter!$D147="",DATE(2027,7,0),Mitarbeiter!$D147),TODAY()))-(MAX(DATE(2027,6,1),Mitarbeiter!$C147))+1),MAX(0,NETWORKDAYS(MAX(DATE(2027,6,1),Mitarbeiter!$C147),MIN(DATE(2027,7,0),IF(Mitarbeiter!$D147="",DATE(2027,7,0),Mitarbeiter!$D147),TODAY()),Einstellungen!$F$13:$F$67)))*N(Mitarbeiter!$E147)/IF(Einstellungen!$C$11="7 Tage",7,5),N('Ist-Stunden'!W147)+(N(Krankheitstage!AJ147)+N(Krankheitstage!AV147))*N($C147))))</f>
        <v/>
      </c>
      <c r="BB147" s="76">
        <f>IF($B147="",0,IF(Einstellungen!$C$10="Ja",MAX(IF(Einstellungen!$C$11="7 Tage",MAX(0,(MIN(DATE(2027,8,0),IF(Mitarbeiter!$D147="",DATE(2027,8,0),Mitarbeiter!$D147),TODAY()))-(MAX(DATE(2027,7,1),Mitarbeiter!$C147))+1),MAX(0,NETWORKDAYS(MAX(DATE(2027,7,1),Mitarbeiter!$C147),MIN(DATE(2027,8,0),IF(Mitarbeiter!$D147="",DATE(2027,8,0),Mitarbeiter!$D147),TODAY()),Einstellungen!$F$13:$F$67)))*N(Mitarbeiter!$E147)/IF(Einstellungen!$C$11="7 Tage",7,5),N('Ist-Stunden'!X147)),MAX(IF(Einstellungen!$C$11="7 Tage",MAX(0,(MIN(DATE(2027,8,0),IF(Mitarbeiter!$D147="",DATE(2027,8,0),Mitarbeiter!$D147),TODAY()))-(MAX(DATE(2027,7,1),Mitarbeiter!$C147))+1),MAX(0,NETWORKDAYS(MAX(DATE(2027,7,1),Mitarbeiter!$C147),MIN(DATE(2027,8,0),IF(Mitarbeiter!$D147="",DATE(2027,8,0),Mitarbeiter!$D147),TODAY()),Einstellungen!$F$13:$F$67)))*N(Mitarbeiter!$E147)/IF(Einstellungen!$C$11="7 Tage",7,5),N('Ist-Stunden'!X147)+(N(Krankheitstage!AK147)+N(Krankheitstage!AW147))*N($C147))))</f>
        <v/>
      </c>
      <c r="BC147" s="76">
        <f>IF($B147="",0,IF(Einstellungen!$C$10="Ja",MAX(IF(Einstellungen!$C$11="7 Tage",MAX(0,(MIN(DATE(2027,9,0),IF(Mitarbeiter!$D147="",DATE(2027,9,0),Mitarbeiter!$D147),TODAY()))-(MAX(DATE(2027,8,1),Mitarbeiter!$C147))+1),MAX(0,NETWORKDAYS(MAX(DATE(2027,8,1),Mitarbeiter!$C147),MIN(DATE(2027,9,0),IF(Mitarbeiter!$D147="",DATE(2027,9,0),Mitarbeiter!$D147),TODAY()),Einstellungen!$F$13:$F$67)))*N(Mitarbeiter!$E147)/IF(Einstellungen!$C$11="7 Tage",7,5),N('Ist-Stunden'!Y147)),MAX(IF(Einstellungen!$C$11="7 Tage",MAX(0,(MIN(DATE(2027,9,0),IF(Mitarbeiter!$D147="",DATE(2027,9,0),Mitarbeiter!$D147),TODAY()))-(MAX(DATE(2027,8,1),Mitarbeiter!$C147))+1),MAX(0,NETWORKDAYS(MAX(DATE(2027,8,1),Mitarbeiter!$C147),MIN(DATE(2027,9,0),IF(Mitarbeiter!$D147="",DATE(2027,9,0),Mitarbeiter!$D147),TODAY()),Einstellungen!$F$13:$F$67)))*N(Mitarbeiter!$E147)/IF(Einstellungen!$C$11="7 Tage",7,5),N('Ist-Stunden'!Y147)+(N(Krankheitstage!AL147)+N(Krankheitstage!AX147))*N($C147))))</f>
        <v/>
      </c>
      <c r="BD147" s="76">
        <f>IF($B147="",0,IF(Einstellungen!$C$10="Ja",MAX(IF(Einstellungen!$C$11="7 Tage",MAX(0,(MIN(DATE(2027,10,0),IF(Mitarbeiter!$D147="",DATE(2027,10,0),Mitarbeiter!$D147),TODAY()))-(MAX(DATE(2027,9,1),Mitarbeiter!$C147))+1),MAX(0,NETWORKDAYS(MAX(DATE(2027,9,1),Mitarbeiter!$C147),MIN(DATE(2027,10,0),IF(Mitarbeiter!$D147="",DATE(2027,10,0),Mitarbeiter!$D147),TODAY()),Einstellungen!$F$13:$F$67)))*N(Mitarbeiter!$E147)/IF(Einstellungen!$C$11="7 Tage",7,5),N('Ist-Stunden'!Z147)),MAX(IF(Einstellungen!$C$11="7 Tage",MAX(0,(MIN(DATE(2027,10,0),IF(Mitarbeiter!$D147="",DATE(2027,10,0),Mitarbeiter!$D147),TODAY()))-(MAX(DATE(2027,9,1),Mitarbeiter!$C147))+1),MAX(0,NETWORKDAYS(MAX(DATE(2027,9,1),Mitarbeiter!$C147),MIN(DATE(2027,10,0),IF(Mitarbeiter!$D147="",DATE(2027,10,0),Mitarbeiter!$D147),TODAY()),Einstellungen!$F$13:$F$67)))*N(Mitarbeiter!$E147)/IF(Einstellungen!$C$11="7 Tage",7,5),N('Ist-Stunden'!Z147)+(N(Krankheitstage!AM147)+N(Krankheitstage!AY147))*N($C147))))</f>
        <v/>
      </c>
      <c r="BE147" s="76">
        <f>IF($B147="",0,IF(Einstellungen!$C$10="Ja",MAX(IF(Einstellungen!$C$11="7 Tage",MAX(0,(MIN(DATE(2027,11,0),IF(Mitarbeiter!$D147="",DATE(2027,11,0),Mitarbeiter!$D147),TODAY()))-(MAX(DATE(2027,10,1),Mitarbeiter!$C147))+1),MAX(0,NETWORKDAYS(MAX(DATE(2027,10,1),Mitarbeiter!$C147),MIN(DATE(2027,11,0),IF(Mitarbeiter!$D147="",DATE(2027,11,0),Mitarbeiter!$D147),TODAY()),Einstellungen!$F$13:$F$67)))*N(Mitarbeiter!$E147)/IF(Einstellungen!$C$11="7 Tage",7,5),N('Ist-Stunden'!AA147)),MAX(IF(Einstellungen!$C$11="7 Tage",MAX(0,(MIN(DATE(2027,11,0),IF(Mitarbeiter!$D147="",DATE(2027,11,0),Mitarbeiter!$D147),TODAY()))-(MAX(DATE(2027,10,1),Mitarbeiter!$C147))+1),MAX(0,NETWORKDAYS(MAX(DATE(2027,10,1),Mitarbeiter!$C147),MIN(DATE(2027,11,0),IF(Mitarbeiter!$D147="",DATE(2027,11,0),Mitarbeiter!$D147),TODAY()),Einstellungen!$F$13:$F$67)))*N(Mitarbeiter!$E147)/IF(Einstellungen!$C$11="7 Tage",7,5),N('Ist-Stunden'!AA147)+(N(Krankheitstage!AN147)+N(Krankheitstage!AZ147))*N($C147))))</f>
        <v/>
      </c>
      <c r="BF147" s="76">
        <f>IF($B147="",0,IF(Einstellungen!$C$10="Ja",MAX(IF(Einstellungen!$C$11="7 Tage",MAX(0,(MIN(DATE(2027,12,0),IF(Mitarbeiter!$D147="",DATE(2027,12,0),Mitarbeiter!$D147),TODAY()))-(MAX(DATE(2027,11,1),Mitarbeiter!$C147))+1),MAX(0,NETWORKDAYS(MAX(DATE(2027,11,1),Mitarbeiter!$C147),MIN(DATE(2027,12,0),IF(Mitarbeiter!$D147="",DATE(2027,12,0),Mitarbeiter!$D147),TODAY()),Einstellungen!$F$13:$F$67)))*N(Mitarbeiter!$E147)/IF(Einstellungen!$C$11="7 Tage",7,5),N('Ist-Stunden'!AB147)),MAX(IF(Einstellungen!$C$11="7 Tage",MAX(0,(MIN(DATE(2027,12,0),IF(Mitarbeiter!$D147="",DATE(2027,12,0),Mitarbeiter!$D147),TODAY()))-(MAX(DATE(2027,11,1),Mitarbeiter!$C147))+1),MAX(0,NETWORKDAYS(MAX(DATE(2027,11,1),Mitarbeiter!$C147),MIN(DATE(2027,12,0),IF(Mitarbeiter!$D147="",DATE(2027,12,0),Mitarbeiter!$D147),TODAY()),Einstellungen!$F$13:$F$67)))*N(Mitarbeiter!$E147)/IF(Einstellungen!$C$11="7 Tage",7,5),N('Ist-Stunden'!AB147)+(N(Krankheitstage!AO147)+N(Krankheitstage!BA147))*N($C147))))</f>
        <v/>
      </c>
      <c r="BG147" s="76">
        <f>IF($B147="",0,IF(Einstellungen!$C$10="Ja",MAX(IF(Einstellungen!$C$11="7 Tage",MAX(0,(MIN(DATE(2027,13,0),IF(Mitarbeiter!$D147="",DATE(2027,13,0),Mitarbeiter!$D147),TODAY()))-(MAX(DATE(2027,12,1),Mitarbeiter!$C147))+1),MAX(0,NETWORKDAYS(MAX(DATE(2027,12,1),Mitarbeiter!$C147),MIN(DATE(2027,13,0),IF(Mitarbeiter!$D147="",DATE(2027,13,0),Mitarbeiter!$D147),TODAY()),Einstellungen!$F$13:$F$67)))*N(Mitarbeiter!$E147)/IF(Einstellungen!$C$11="7 Tage",7,5),N('Ist-Stunden'!AC147)),MAX(IF(Einstellungen!$C$11="7 Tage",MAX(0,(MIN(DATE(2027,13,0),IF(Mitarbeiter!$D147="",DATE(2027,13,0),Mitarbeiter!$D147),TODAY()))-(MAX(DATE(2027,12,1),Mitarbeiter!$C147))+1),MAX(0,NETWORKDAYS(MAX(DATE(2027,12,1),Mitarbeiter!$C147),MIN(DATE(2027,13,0),IF(Mitarbeiter!$D147="",DATE(2027,13,0),Mitarbeiter!$D147),TODAY()),Einstellungen!$F$13:$F$67)))*N(Mitarbeiter!$E147)/IF(Einstellungen!$C$11="7 Tage",7,5),N('Ist-Stunden'!AC147)+(N(Krankheitstage!AP147)+N(Krankheitstage!BB147))*N($C147))))</f>
        <v/>
      </c>
      <c r="BH147" s="76">
        <f>IF($B147="",0,IF(Einstellungen!$C$10="Ja",MAX(IF(Einstellungen!$C$11="7 Tage",MAX(0,(MIN(DATE(2028,2,0),IF(Mitarbeiter!$D147="",DATE(2028,2,0),Mitarbeiter!$D147),TODAY()))-(MAX(DATE(2028,1,1),Mitarbeiter!$C147))+1),MAX(0,NETWORKDAYS(MAX(DATE(2028,1,1),Mitarbeiter!$C147),MIN(DATE(2028,2,0),IF(Mitarbeiter!$D147="",DATE(2028,2,0),Mitarbeiter!$D147),TODAY()),Einstellungen!$F$13:$F$67)))*N(Mitarbeiter!$E147)/IF(Einstellungen!$C$11="7 Tage",7,5),N('Ist-Stunden'!AD147)),MAX(IF(Einstellungen!$C$11="7 Tage",MAX(0,(MIN(DATE(2028,2,0),IF(Mitarbeiter!$D147="",DATE(2028,2,0),Mitarbeiter!$D147),TODAY()))-(MAX(DATE(2028,1,1),Mitarbeiter!$C147))+1),MAX(0,NETWORKDAYS(MAX(DATE(2028,1,1),Mitarbeiter!$C147),MIN(DATE(2028,2,0),IF(Mitarbeiter!$D147="",DATE(2028,2,0),Mitarbeiter!$D147),TODAY()),Einstellungen!$F$13:$F$67)))*N(Mitarbeiter!$E147)/IF(Einstellungen!$C$11="7 Tage",7,5),N('Ist-Stunden'!AD147)+(N(Krankheitstage!BC147)+N(Krankheitstage!BO147))*N($C147))))</f>
        <v/>
      </c>
      <c r="BI147" s="76">
        <f>IF($B147="",0,IF(Einstellungen!$C$10="Ja",MAX(IF(Einstellungen!$C$11="7 Tage",MAX(0,(MIN(DATE(2028,3,0),IF(Mitarbeiter!$D147="",DATE(2028,3,0),Mitarbeiter!$D147),TODAY()))-(MAX(DATE(2028,2,1),Mitarbeiter!$C147))+1),MAX(0,NETWORKDAYS(MAX(DATE(2028,2,1),Mitarbeiter!$C147),MIN(DATE(2028,3,0),IF(Mitarbeiter!$D147="",DATE(2028,3,0),Mitarbeiter!$D147),TODAY()),Einstellungen!$F$13:$F$67)))*N(Mitarbeiter!$E147)/IF(Einstellungen!$C$11="7 Tage",7,5),N('Ist-Stunden'!AE147)),MAX(IF(Einstellungen!$C$11="7 Tage",MAX(0,(MIN(DATE(2028,3,0),IF(Mitarbeiter!$D147="",DATE(2028,3,0),Mitarbeiter!$D147),TODAY()))-(MAX(DATE(2028,2,1),Mitarbeiter!$C147))+1),MAX(0,NETWORKDAYS(MAX(DATE(2028,2,1),Mitarbeiter!$C147),MIN(DATE(2028,3,0),IF(Mitarbeiter!$D147="",DATE(2028,3,0),Mitarbeiter!$D147),TODAY()),Einstellungen!$F$13:$F$67)))*N(Mitarbeiter!$E147)/IF(Einstellungen!$C$11="7 Tage",7,5),N('Ist-Stunden'!AE147)+(N(Krankheitstage!BD147)+N(Krankheitstage!BP147))*N($C147))))</f>
        <v/>
      </c>
      <c r="BJ147" s="76">
        <f>IF($B147="",0,IF(Einstellungen!$C$10="Ja",MAX(IF(Einstellungen!$C$11="7 Tage",MAX(0,(MIN(DATE(2028,4,0),IF(Mitarbeiter!$D147="",DATE(2028,4,0),Mitarbeiter!$D147),TODAY()))-(MAX(DATE(2028,3,1),Mitarbeiter!$C147))+1),MAX(0,NETWORKDAYS(MAX(DATE(2028,3,1),Mitarbeiter!$C147),MIN(DATE(2028,4,0),IF(Mitarbeiter!$D147="",DATE(2028,4,0),Mitarbeiter!$D147),TODAY()),Einstellungen!$F$13:$F$67)))*N(Mitarbeiter!$E147)/IF(Einstellungen!$C$11="7 Tage",7,5),N('Ist-Stunden'!AF147)),MAX(IF(Einstellungen!$C$11="7 Tage",MAX(0,(MIN(DATE(2028,4,0),IF(Mitarbeiter!$D147="",DATE(2028,4,0),Mitarbeiter!$D147),TODAY()))-(MAX(DATE(2028,3,1),Mitarbeiter!$C147))+1),MAX(0,NETWORKDAYS(MAX(DATE(2028,3,1),Mitarbeiter!$C147),MIN(DATE(2028,4,0),IF(Mitarbeiter!$D147="",DATE(2028,4,0),Mitarbeiter!$D147),TODAY()),Einstellungen!$F$13:$F$67)))*N(Mitarbeiter!$E147)/IF(Einstellungen!$C$11="7 Tage",7,5),N('Ist-Stunden'!AF147)+(N(Krankheitstage!BE147)+N(Krankheitstage!BQ147))*N($C147))))</f>
        <v/>
      </c>
      <c r="BK147" s="76">
        <f>IF($B147="",0,IF(Einstellungen!$C$10="Ja",MAX(IF(Einstellungen!$C$11="7 Tage",MAX(0,(MIN(DATE(2028,5,0),IF(Mitarbeiter!$D147="",DATE(2028,5,0),Mitarbeiter!$D147),TODAY()))-(MAX(DATE(2028,4,1),Mitarbeiter!$C147))+1),MAX(0,NETWORKDAYS(MAX(DATE(2028,4,1),Mitarbeiter!$C147),MIN(DATE(2028,5,0),IF(Mitarbeiter!$D147="",DATE(2028,5,0),Mitarbeiter!$D147),TODAY()),Einstellungen!$F$13:$F$67)))*N(Mitarbeiter!$E147)/IF(Einstellungen!$C$11="7 Tage",7,5),N('Ist-Stunden'!AG147)),MAX(IF(Einstellungen!$C$11="7 Tage",MAX(0,(MIN(DATE(2028,5,0),IF(Mitarbeiter!$D147="",DATE(2028,5,0),Mitarbeiter!$D147),TODAY()))-(MAX(DATE(2028,4,1),Mitarbeiter!$C147))+1),MAX(0,NETWORKDAYS(MAX(DATE(2028,4,1),Mitarbeiter!$C147),MIN(DATE(2028,5,0),IF(Mitarbeiter!$D147="",DATE(2028,5,0),Mitarbeiter!$D147),TODAY()),Einstellungen!$F$13:$F$67)))*N(Mitarbeiter!$E147)/IF(Einstellungen!$C$11="7 Tage",7,5),N('Ist-Stunden'!AG147)+(N(Krankheitstage!BF147)+N(Krankheitstage!BR147))*N($C147))))</f>
        <v/>
      </c>
      <c r="BL147" s="76">
        <f>IF($B147="",0,IF(Einstellungen!$C$10="Ja",MAX(IF(Einstellungen!$C$11="7 Tage",MAX(0,(MIN(DATE(2028,6,0),IF(Mitarbeiter!$D147="",DATE(2028,6,0),Mitarbeiter!$D147),TODAY()))-(MAX(DATE(2028,5,1),Mitarbeiter!$C147))+1),MAX(0,NETWORKDAYS(MAX(DATE(2028,5,1),Mitarbeiter!$C147),MIN(DATE(2028,6,0),IF(Mitarbeiter!$D147="",DATE(2028,6,0),Mitarbeiter!$D147),TODAY()),Einstellungen!$F$13:$F$67)))*N(Mitarbeiter!$E147)/IF(Einstellungen!$C$11="7 Tage",7,5),N('Ist-Stunden'!AH147)),MAX(IF(Einstellungen!$C$11="7 Tage",MAX(0,(MIN(DATE(2028,6,0),IF(Mitarbeiter!$D147="",DATE(2028,6,0),Mitarbeiter!$D147),TODAY()))-(MAX(DATE(2028,5,1),Mitarbeiter!$C147))+1),MAX(0,NETWORKDAYS(MAX(DATE(2028,5,1),Mitarbeiter!$C147),MIN(DATE(2028,6,0),IF(Mitarbeiter!$D147="",DATE(2028,6,0),Mitarbeiter!$D147),TODAY()),Einstellungen!$F$13:$F$67)))*N(Mitarbeiter!$E147)/IF(Einstellungen!$C$11="7 Tage",7,5),N('Ist-Stunden'!AH147)+(N(Krankheitstage!BG147)+N(Krankheitstage!BS147))*N($C147))))</f>
        <v/>
      </c>
      <c r="BM147" s="76">
        <f>IF($B147="",0,IF(Einstellungen!$C$10="Ja",MAX(IF(Einstellungen!$C$11="7 Tage",MAX(0,(MIN(DATE(2028,7,0),IF(Mitarbeiter!$D147="",DATE(2028,7,0),Mitarbeiter!$D147),TODAY()))-(MAX(DATE(2028,6,1),Mitarbeiter!$C147))+1),MAX(0,NETWORKDAYS(MAX(DATE(2028,6,1),Mitarbeiter!$C147),MIN(DATE(2028,7,0),IF(Mitarbeiter!$D147="",DATE(2028,7,0),Mitarbeiter!$D147),TODAY()),Einstellungen!$F$13:$F$67)))*N(Mitarbeiter!$E147)/IF(Einstellungen!$C$11="7 Tage",7,5),N('Ist-Stunden'!AI147)),MAX(IF(Einstellungen!$C$11="7 Tage",MAX(0,(MIN(DATE(2028,7,0),IF(Mitarbeiter!$D147="",DATE(2028,7,0),Mitarbeiter!$D147),TODAY()))-(MAX(DATE(2028,6,1),Mitarbeiter!$C147))+1),MAX(0,NETWORKDAYS(MAX(DATE(2028,6,1),Mitarbeiter!$C147),MIN(DATE(2028,7,0),IF(Mitarbeiter!$D147="",DATE(2028,7,0),Mitarbeiter!$D147),TODAY()),Einstellungen!$F$13:$F$67)))*N(Mitarbeiter!$E147)/IF(Einstellungen!$C$11="7 Tage",7,5),N('Ist-Stunden'!AI147)+(N(Krankheitstage!BH147)+N(Krankheitstage!BT147))*N($C147))))</f>
        <v/>
      </c>
      <c r="BN147" s="76">
        <f>IF($B147="",0,IF(Einstellungen!$C$10="Ja",MAX(IF(Einstellungen!$C$11="7 Tage",MAX(0,(MIN(DATE(2028,8,0),IF(Mitarbeiter!$D147="",DATE(2028,8,0),Mitarbeiter!$D147),TODAY()))-(MAX(DATE(2028,7,1),Mitarbeiter!$C147))+1),MAX(0,NETWORKDAYS(MAX(DATE(2028,7,1),Mitarbeiter!$C147),MIN(DATE(2028,8,0),IF(Mitarbeiter!$D147="",DATE(2028,8,0),Mitarbeiter!$D147),TODAY()),Einstellungen!$F$13:$F$67)))*N(Mitarbeiter!$E147)/IF(Einstellungen!$C$11="7 Tage",7,5),N('Ist-Stunden'!AJ147)),MAX(IF(Einstellungen!$C$11="7 Tage",MAX(0,(MIN(DATE(2028,8,0),IF(Mitarbeiter!$D147="",DATE(2028,8,0),Mitarbeiter!$D147),TODAY()))-(MAX(DATE(2028,7,1),Mitarbeiter!$C147))+1),MAX(0,NETWORKDAYS(MAX(DATE(2028,7,1),Mitarbeiter!$C147),MIN(DATE(2028,8,0),IF(Mitarbeiter!$D147="",DATE(2028,8,0),Mitarbeiter!$D147),TODAY()),Einstellungen!$F$13:$F$67)))*N(Mitarbeiter!$E147)/IF(Einstellungen!$C$11="7 Tage",7,5),N('Ist-Stunden'!AJ147)+(N(Krankheitstage!BI147)+N(Krankheitstage!BU147))*N($C147))))</f>
        <v/>
      </c>
      <c r="BO147" s="76">
        <f>IF($B147="",0,IF(Einstellungen!$C$10="Ja",MAX(IF(Einstellungen!$C$11="7 Tage",MAX(0,(MIN(DATE(2028,9,0),IF(Mitarbeiter!$D147="",DATE(2028,9,0),Mitarbeiter!$D147),TODAY()))-(MAX(DATE(2028,8,1),Mitarbeiter!$C147))+1),MAX(0,NETWORKDAYS(MAX(DATE(2028,8,1),Mitarbeiter!$C147),MIN(DATE(2028,9,0),IF(Mitarbeiter!$D147="",DATE(2028,9,0),Mitarbeiter!$D147),TODAY()),Einstellungen!$F$13:$F$67)))*N(Mitarbeiter!$E147)/IF(Einstellungen!$C$11="7 Tage",7,5),N('Ist-Stunden'!AK147)),MAX(IF(Einstellungen!$C$11="7 Tage",MAX(0,(MIN(DATE(2028,9,0),IF(Mitarbeiter!$D147="",DATE(2028,9,0),Mitarbeiter!$D147),TODAY()))-(MAX(DATE(2028,8,1),Mitarbeiter!$C147))+1),MAX(0,NETWORKDAYS(MAX(DATE(2028,8,1),Mitarbeiter!$C147),MIN(DATE(2028,9,0),IF(Mitarbeiter!$D147="",DATE(2028,9,0),Mitarbeiter!$D147),TODAY()),Einstellungen!$F$13:$F$67)))*N(Mitarbeiter!$E147)/IF(Einstellungen!$C$11="7 Tage",7,5),N('Ist-Stunden'!AK147)+(N(Krankheitstage!BJ147)+N(Krankheitstage!BV147))*N($C147))))</f>
        <v/>
      </c>
      <c r="BP147" s="76">
        <f>IF($B147="",0,IF(Einstellungen!$C$10="Ja",MAX(IF(Einstellungen!$C$11="7 Tage",MAX(0,(MIN(DATE(2028,10,0),IF(Mitarbeiter!$D147="",DATE(2028,10,0),Mitarbeiter!$D147),TODAY()))-(MAX(DATE(2028,9,1),Mitarbeiter!$C147))+1),MAX(0,NETWORKDAYS(MAX(DATE(2028,9,1),Mitarbeiter!$C147),MIN(DATE(2028,10,0),IF(Mitarbeiter!$D147="",DATE(2028,10,0),Mitarbeiter!$D147),TODAY()),Einstellungen!$F$13:$F$67)))*N(Mitarbeiter!$E147)/IF(Einstellungen!$C$11="7 Tage",7,5),N('Ist-Stunden'!AL147)),MAX(IF(Einstellungen!$C$11="7 Tage",MAX(0,(MIN(DATE(2028,10,0),IF(Mitarbeiter!$D147="",DATE(2028,10,0),Mitarbeiter!$D147),TODAY()))-(MAX(DATE(2028,9,1),Mitarbeiter!$C147))+1),MAX(0,NETWORKDAYS(MAX(DATE(2028,9,1),Mitarbeiter!$C147),MIN(DATE(2028,10,0),IF(Mitarbeiter!$D147="",DATE(2028,10,0),Mitarbeiter!$D147),TODAY()),Einstellungen!$F$13:$F$67)))*N(Mitarbeiter!$E147)/IF(Einstellungen!$C$11="7 Tage",7,5),N('Ist-Stunden'!AL147)+(N(Krankheitstage!BK147)+N(Krankheitstage!BW147))*N($C147))))</f>
        <v/>
      </c>
      <c r="BQ147" s="76">
        <f>IF($B147="",0,IF(Einstellungen!$C$10="Ja",MAX(IF(Einstellungen!$C$11="7 Tage",MAX(0,(MIN(DATE(2028,11,0),IF(Mitarbeiter!$D147="",DATE(2028,11,0),Mitarbeiter!$D147),TODAY()))-(MAX(DATE(2028,10,1),Mitarbeiter!$C147))+1),MAX(0,NETWORKDAYS(MAX(DATE(2028,10,1),Mitarbeiter!$C147),MIN(DATE(2028,11,0),IF(Mitarbeiter!$D147="",DATE(2028,11,0),Mitarbeiter!$D147),TODAY()),Einstellungen!$F$13:$F$67)))*N(Mitarbeiter!$E147)/IF(Einstellungen!$C$11="7 Tage",7,5),N('Ist-Stunden'!AM147)),MAX(IF(Einstellungen!$C$11="7 Tage",MAX(0,(MIN(DATE(2028,11,0),IF(Mitarbeiter!$D147="",DATE(2028,11,0),Mitarbeiter!$D147),TODAY()))-(MAX(DATE(2028,10,1),Mitarbeiter!$C147))+1),MAX(0,NETWORKDAYS(MAX(DATE(2028,10,1),Mitarbeiter!$C147),MIN(DATE(2028,11,0),IF(Mitarbeiter!$D147="",DATE(2028,11,0),Mitarbeiter!$D147),TODAY()),Einstellungen!$F$13:$F$67)))*N(Mitarbeiter!$E147)/IF(Einstellungen!$C$11="7 Tage",7,5),N('Ist-Stunden'!AM147)+(N(Krankheitstage!BL147)+N(Krankheitstage!BX147))*N($C147))))</f>
        <v/>
      </c>
      <c r="BR147" s="76">
        <f>IF($B147="",0,IF(Einstellungen!$C$10="Ja",MAX(IF(Einstellungen!$C$11="7 Tage",MAX(0,(MIN(DATE(2028,12,0),IF(Mitarbeiter!$D147="",DATE(2028,12,0),Mitarbeiter!$D147),TODAY()))-(MAX(DATE(2028,11,1),Mitarbeiter!$C147))+1),MAX(0,NETWORKDAYS(MAX(DATE(2028,11,1),Mitarbeiter!$C147),MIN(DATE(2028,12,0),IF(Mitarbeiter!$D147="",DATE(2028,12,0),Mitarbeiter!$D147),TODAY()),Einstellungen!$F$13:$F$67)))*N(Mitarbeiter!$E147)/IF(Einstellungen!$C$11="7 Tage",7,5),N('Ist-Stunden'!AN147)),MAX(IF(Einstellungen!$C$11="7 Tage",MAX(0,(MIN(DATE(2028,12,0),IF(Mitarbeiter!$D147="",DATE(2028,12,0),Mitarbeiter!$D147),TODAY()))-(MAX(DATE(2028,11,1),Mitarbeiter!$C147))+1),MAX(0,NETWORKDAYS(MAX(DATE(2028,11,1),Mitarbeiter!$C147),MIN(DATE(2028,12,0),IF(Mitarbeiter!$D147="",DATE(2028,12,0),Mitarbeiter!$D147),TODAY()),Einstellungen!$F$13:$F$67)))*N(Mitarbeiter!$E147)/IF(Einstellungen!$C$11="7 Tage",7,5),N('Ist-Stunden'!AN147)+(N(Krankheitstage!BM147)+N(Krankheitstage!BY147))*N($C147))))</f>
        <v/>
      </c>
      <c r="BS147" s="76">
        <f>IF($B147="",0,IF(Einstellungen!$C$10="Ja",MAX(IF(Einstellungen!$C$11="7 Tage",MAX(0,(MIN(DATE(2028,13,0),IF(Mitarbeiter!$D147="",DATE(2028,13,0),Mitarbeiter!$D147),TODAY()))-(MAX(DATE(2028,12,1),Mitarbeiter!$C147))+1),MAX(0,NETWORKDAYS(MAX(DATE(2028,12,1),Mitarbeiter!$C147),MIN(DATE(2028,13,0),IF(Mitarbeiter!$D147="",DATE(2028,13,0),Mitarbeiter!$D147),TODAY()),Einstellungen!$F$13:$F$67)))*N(Mitarbeiter!$E147)/IF(Einstellungen!$C$11="7 Tage",7,5),N('Ist-Stunden'!AO147)),MAX(IF(Einstellungen!$C$11="7 Tage",MAX(0,(MIN(DATE(2028,13,0),IF(Mitarbeiter!$D147="",DATE(2028,13,0),Mitarbeiter!$D147),TODAY()))-(MAX(DATE(2028,12,1),Mitarbeiter!$C147))+1),MAX(0,NETWORKDAYS(MAX(DATE(2028,12,1),Mitarbeiter!$C147),MIN(DATE(2028,13,0),IF(Mitarbeiter!$D147="",DATE(2028,13,0),Mitarbeiter!$D147),TODAY()),Einstellungen!$F$13:$F$67)))*N(Mitarbeiter!$E147)/IF(Einstellungen!$C$11="7 Tage",7,5),N('Ist-Stunden'!AO147)+(N(Krankheitstage!BN147)+N(Krankheitstage!BZ147))*N($C147))))</f>
        <v/>
      </c>
      <c r="BT147" s="76">
        <f>IF($B147="",0,IF(Einstellungen!$C$10="Ja",MAX(IF(Einstellungen!$C$11="7 Tage",MAX(0,(MIN(DATE(2029,2,0),IF(Mitarbeiter!$D147="",DATE(2029,2,0),Mitarbeiter!$D147),TODAY()))-(MAX(DATE(2029,1,1),Mitarbeiter!$C147))+1),MAX(0,NETWORKDAYS(MAX(DATE(2029,1,1),Mitarbeiter!$C147),MIN(DATE(2029,2,0),IF(Mitarbeiter!$D147="",DATE(2029,2,0),Mitarbeiter!$D147),TODAY()),Einstellungen!$F$13:$F$67)))*N(Mitarbeiter!$E147)/IF(Einstellungen!$C$11="7 Tage",7,5),N('Ist-Stunden'!AP147)),MAX(IF(Einstellungen!$C$11="7 Tage",MAX(0,(MIN(DATE(2029,2,0),IF(Mitarbeiter!$D147="",DATE(2029,2,0),Mitarbeiter!$D147),TODAY()))-(MAX(DATE(2029,1,1),Mitarbeiter!$C147))+1),MAX(0,NETWORKDAYS(MAX(DATE(2029,1,1),Mitarbeiter!$C147),MIN(DATE(2029,2,0),IF(Mitarbeiter!$D147="",DATE(2029,2,0),Mitarbeiter!$D147),TODAY()),Einstellungen!$F$13:$F$67)))*N(Mitarbeiter!$E147)/IF(Einstellungen!$C$11="7 Tage",7,5),N('Ist-Stunden'!AP147)+(N(Krankheitstage!CA147)+N(Krankheitstage!CM147))*N($C147))))</f>
        <v/>
      </c>
      <c r="BU147" s="76">
        <f>IF($B147="",0,IF(Einstellungen!$C$10="Ja",MAX(IF(Einstellungen!$C$11="7 Tage",MAX(0,(MIN(DATE(2029,3,0),IF(Mitarbeiter!$D147="",DATE(2029,3,0),Mitarbeiter!$D147),TODAY()))-(MAX(DATE(2029,2,1),Mitarbeiter!$C147))+1),MAX(0,NETWORKDAYS(MAX(DATE(2029,2,1),Mitarbeiter!$C147),MIN(DATE(2029,3,0),IF(Mitarbeiter!$D147="",DATE(2029,3,0),Mitarbeiter!$D147),TODAY()),Einstellungen!$F$13:$F$67)))*N(Mitarbeiter!$E147)/IF(Einstellungen!$C$11="7 Tage",7,5),N('Ist-Stunden'!AQ147)),MAX(IF(Einstellungen!$C$11="7 Tage",MAX(0,(MIN(DATE(2029,3,0),IF(Mitarbeiter!$D147="",DATE(2029,3,0),Mitarbeiter!$D147),TODAY()))-(MAX(DATE(2029,2,1),Mitarbeiter!$C147))+1),MAX(0,NETWORKDAYS(MAX(DATE(2029,2,1),Mitarbeiter!$C147),MIN(DATE(2029,3,0),IF(Mitarbeiter!$D147="",DATE(2029,3,0),Mitarbeiter!$D147),TODAY()),Einstellungen!$F$13:$F$67)))*N(Mitarbeiter!$E147)/IF(Einstellungen!$C$11="7 Tage",7,5),N('Ist-Stunden'!AQ147)+(N(Krankheitstage!CB147)+N(Krankheitstage!CN147))*N($C147))))</f>
        <v/>
      </c>
      <c r="BV147" s="76">
        <f>IF($B147="",0,IF(Einstellungen!$C$10="Ja",MAX(IF(Einstellungen!$C$11="7 Tage",MAX(0,(MIN(DATE(2029,4,0),IF(Mitarbeiter!$D147="",DATE(2029,4,0),Mitarbeiter!$D147),TODAY()))-(MAX(DATE(2029,3,1),Mitarbeiter!$C147))+1),MAX(0,NETWORKDAYS(MAX(DATE(2029,3,1),Mitarbeiter!$C147),MIN(DATE(2029,4,0),IF(Mitarbeiter!$D147="",DATE(2029,4,0),Mitarbeiter!$D147),TODAY()),Einstellungen!$F$13:$F$67)))*N(Mitarbeiter!$E147)/IF(Einstellungen!$C$11="7 Tage",7,5),N('Ist-Stunden'!AR147)),MAX(IF(Einstellungen!$C$11="7 Tage",MAX(0,(MIN(DATE(2029,4,0),IF(Mitarbeiter!$D147="",DATE(2029,4,0),Mitarbeiter!$D147),TODAY()))-(MAX(DATE(2029,3,1),Mitarbeiter!$C147))+1),MAX(0,NETWORKDAYS(MAX(DATE(2029,3,1),Mitarbeiter!$C147),MIN(DATE(2029,4,0),IF(Mitarbeiter!$D147="",DATE(2029,4,0),Mitarbeiter!$D147),TODAY()),Einstellungen!$F$13:$F$67)))*N(Mitarbeiter!$E147)/IF(Einstellungen!$C$11="7 Tage",7,5),N('Ist-Stunden'!AR147)+(N(Krankheitstage!CC147)+N(Krankheitstage!CO147))*N($C147))))</f>
        <v/>
      </c>
      <c r="BW147" s="76">
        <f>IF($B147="",0,IF(Einstellungen!$C$10="Ja",MAX(IF(Einstellungen!$C$11="7 Tage",MAX(0,(MIN(DATE(2029,5,0),IF(Mitarbeiter!$D147="",DATE(2029,5,0),Mitarbeiter!$D147),TODAY()))-(MAX(DATE(2029,4,1),Mitarbeiter!$C147))+1),MAX(0,NETWORKDAYS(MAX(DATE(2029,4,1),Mitarbeiter!$C147),MIN(DATE(2029,5,0),IF(Mitarbeiter!$D147="",DATE(2029,5,0),Mitarbeiter!$D147),TODAY()),Einstellungen!$F$13:$F$67)))*N(Mitarbeiter!$E147)/IF(Einstellungen!$C$11="7 Tage",7,5),N('Ist-Stunden'!AS147)),MAX(IF(Einstellungen!$C$11="7 Tage",MAX(0,(MIN(DATE(2029,5,0),IF(Mitarbeiter!$D147="",DATE(2029,5,0),Mitarbeiter!$D147),TODAY()))-(MAX(DATE(2029,4,1),Mitarbeiter!$C147))+1),MAX(0,NETWORKDAYS(MAX(DATE(2029,4,1),Mitarbeiter!$C147),MIN(DATE(2029,5,0),IF(Mitarbeiter!$D147="",DATE(2029,5,0),Mitarbeiter!$D147),TODAY()),Einstellungen!$F$13:$F$67)))*N(Mitarbeiter!$E147)/IF(Einstellungen!$C$11="7 Tage",7,5),N('Ist-Stunden'!AS147)+(N(Krankheitstage!CD147)+N(Krankheitstage!CP147))*N($C147))))</f>
        <v/>
      </c>
      <c r="BX147" s="76">
        <f>IF($B147="",0,IF(Einstellungen!$C$10="Ja",MAX(IF(Einstellungen!$C$11="7 Tage",MAX(0,(MIN(DATE(2029,6,0),IF(Mitarbeiter!$D147="",DATE(2029,6,0),Mitarbeiter!$D147),TODAY()))-(MAX(DATE(2029,5,1),Mitarbeiter!$C147))+1),MAX(0,NETWORKDAYS(MAX(DATE(2029,5,1),Mitarbeiter!$C147),MIN(DATE(2029,6,0),IF(Mitarbeiter!$D147="",DATE(2029,6,0),Mitarbeiter!$D147),TODAY()),Einstellungen!$F$13:$F$67)))*N(Mitarbeiter!$E147)/IF(Einstellungen!$C$11="7 Tage",7,5),N('Ist-Stunden'!AT147)),MAX(IF(Einstellungen!$C$11="7 Tage",MAX(0,(MIN(DATE(2029,6,0),IF(Mitarbeiter!$D147="",DATE(2029,6,0),Mitarbeiter!$D147),TODAY()))-(MAX(DATE(2029,5,1),Mitarbeiter!$C147))+1),MAX(0,NETWORKDAYS(MAX(DATE(2029,5,1),Mitarbeiter!$C147),MIN(DATE(2029,6,0),IF(Mitarbeiter!$D147="",DATE(2029,6,0),Mitarbeiter!$D147),TODAY()),Einstellungen!$F$13:$F$67)))*N(Mitarbeiter!$E147)/IF(Einstellungen!$C$11="7 Tage",7,5),N('Ist-Stunden'!AT147)+(N(Krankheitstage!CE147)+N(Krankheitstage!CQ147))*N($C147))))</f>
        <v/>
      </c>
      <c r="BY147" s="76">
        <f>IF($B147="",0,IF(Einstellungen!$C$10="Ja",MAX(IF(Einstellungen!$C$11="7 Tage",MAX(0,(MIN(DATE(2029,7,0),IF(Mitarbeiter!$D147="",DATE(2029,7,0),Mitarbeiter!$D147),TODAY()))-(MAX(DATE(2029,6,1),Mitarbeiter!$C147))+1),MAX(0,NETWORKDAYS(MAX(DATE(2029,6,1),Mitarbeiter!$C147),MIN(DATE(2029,7,0),IF(Mitarbeiter!$D147="",DATE(2029,7,0),Mitarbeiter!$D147),TODAY()),Einstellungen!$F$13:$F$67)))*N(Mitarbeiter!$E147)/IF(Einstellungen!$C$11="7 Tage",7,5),N('Ist-Stunden'!AU147)),MAX(IF(Einstellungen!$C$11="7 Tage",MAX(0,(MIN(DATE(2029,7,0),IF(Mitarbeiter!$D147="",DATE(2029,7,0),Mitarbeiter!$D147),TODAY()))-(MAX(DATE(2029,6,1),Mitarbeiter!$C147))+1),MAX(0,NETWORKDAYS(MAX(DATE(2029,6,1),Mitarbeiter!$C147),MIN(DATE(2029,7,0),IF(Mitarbeiter!$D147="",DATE(2029,7,0),Mitarbeiter!$D147),TODAY()),Einstellungen!$F$13:$F$67)))*N(Mitarbeiter!$E147)/IF(Einstellungen!$C$11="7 Tage",7,5),N('Ist-Stunden'!AU147)+(N(Krankheitstage!CF147)+N(Krankheitstage!CR147))*N($C147))))</f>
        <v/>
      </c>
      <c r="BZ147" s="76">
        <f>IF($B147="",0,IF(Einstellungen!$C$10="Ja",MAX(IF(Einstellungen!$C$11="7 Tage",MAX(0,(MIN(DATE(2029,8,0),IF(Mitarbeiter!$D147="",DATE(2029,8,0),Mitarbeiter!$D147),TODAY()))-(MAX(DATE(2029,7,1),Mitarbeiter!$C147))+1),MAX(0,NETWORKDAYS(MAX(DATE(2029,7,1),Mitarbeiter!$C147),MIN(DATE(2029,8,0),IF(Mitarbeiter!$D147="",DATE(2029,8,0),Mitarbeiter!$D147),TODAY()),Einstellungen!$F$13:$F$67)))*N(Mitarbeiter!$E147)/IF(Einstellungen!$C$11="7 Tage",7,5),N('Ist-Stunden'!AV147)),MAX(IF(Einstellungen!$C$11="7 Tage",MAX(0,(MIN(DATE(2029,8,0),IF(Mitarbeiter!$D147="",DATE(2029,8,0),Mitarbeiter!$D147),TODAY()))-(MAX(DATE(2029,7,1),Mitarbeiter!$C147))+1),MAX(0,NETWORKDAYS(MAX(DATE(2029,7,1),Mitarbeiter!$C147),MIN(DATE(2029,8,0),IF(Mitarbeiter!$D147="",DATE(2029,8,0),Mitarbeiter!$D147),TODAY()),Einstellungen!$F$13:$F$67)))*N(Mitarbeiter!$E147)/IF(Einstellungen!$C$11="7 Tage",7,5),N('Ist-Stunden'!AV147)+(N(Krankheitstage!CG147)+N(Krankheitstage!CS147))*N($C147))))</f>
        <v/>
      </c>
      <c r="CA147" s="76">
        <f>IF($B147="",0,IF(Einstellungen!$C$10="Ja",MAX(IF(Einstellungen!$C$11="7 Tage",MAX(0,(MIN(DATE(2029,9,0),IF(Mitarbeiter!$D147="",DATE(2029,9,0),Mitarbeiter!$D147),TODAY()))-(MAX(DATE(2029,8,1),Mitarbeiter!$C147))+1),MAX(0,NETWORKDAYS(MAX(DATE(2029,8,1),Mitarbeiter!$C147),MIN(DATE(2029,9,0),IF(Mitarbeiter!$D147="",DATE(2029,9,0),Mitarbeiter!$D147),TODAY()),Einstellungen!$F$13:$F$67)))*N(Mitarbeiter!$E147)/IF(Einstellungen!$C$11="7 Tage",7,5),N('Ist-Stunden'!AW147)),MAX(IF(Einstellungen!$C$11="7 Tage",MAX(0,(MIN(DATE(2029,9,0),IF(Mitarbeiter!$D147="",DATE(2029,9,0),Mitarbeiter!$D147),TODAY()))-(MAX(DATE(2029,8,1),Mitarbeiter!$C147))+1),MAX(0,NETWORKDAYS(MAX(DATE(2029,8,1),Mitarbeiter!$C147),MIN(DATE(2029,9,0),IF(Mitarbeiter!$D147="",DATE(2029,9,0),Mitarbeiter!$D147),TODAY()),Einstellungen!$F$13:$F$67)))*N(Mitarbeiter!$E147)/IF(Einstellungen!$C$11="7 Tage",7,5),N('Ist-Stunden'!AW147)+(N(Krankheitstage!CH147)+N(Krankheitstage!CT147))*N($C147))))</f>
        <v/>
      </c>
      <c r="CB147" s="76">
        <f>IF($B147="",0,IF(Einstellungen!$C$10="Ja",MAX(IF(Einstellungen!$C$11="7 Tage",MAX(0,(MIN(DATE(2029,10,0),IF(Mitarbeiter!$D147="",DATE(2029,10,0),Mitarbeiter!$D147),TODAY()))-(MAX(DATE(2029,9,1),Mitarbeiter!$C147))+1),MAX(0,NETWORKDAYS(MAX(DATE(2029,9,1),Mitarbeiter!$C147),MIN(DATE(2029,10,0),IF(Mitarbeiter!$D147="",DATE(2029,10,0),Mitarbeiter!$D147),TODAY()),Einstellungen!$F$13:$F$67)))*N(Mitarbeiter!$E147)/IF(Einstellungen!$C$11="7 Tage",7,5),N('Ist-Stunden'!AX147)),MAX(IF(Einstellungen!$C$11="7 Tage",MAX(0,(MIN(DATE(2029,10,0),IF(Mitarbeiter!$D147="",DATE(2029,10,0),Mitarbeiter!$D147),TODAY()))-(MAX(DATE(2029,9,1),Mitarbeiter!$C147))+1),MAX(0,NETWORKDAYS(MAX(DATE(2029,9,1),Mitarbeiter!$C147),MIN(DATE(2029,10,0),IF(Mitarbeiter!$D147="",DATE(2029,10,0),Mitarbeiter!$D147),TODAY()),Einstellungen!$F$13:$F$67)))*N(Mitarbeiter!$E147)/IF(Einstellungen!$C$11="7 Tage",7,5),N('Ist-Stunden'!AX147)+(N(Krankheitstage!CI147)+N(Krankheitstage!CU147))*N($C147))))</f>
        <v/>
      </c>
      <c r="CC147" s="76">
        <f>IF($B147="",0,IF(Einstellungen!$C$10="Ja",MAX(IF(Einstellungen!$C$11="7 Tage",MAX(0,(MIN(DATE(2029,11,0),IF(Mitarbeiter!$D147="",DATE(2029,11,0),Mitarbeiter!$D147),TODAY()))-(MAX(DATE(2029,10,1),Mitarbeiter!$C147))+1),MAX(0,NETWORKDAYS(MAX(DATE(2029,10,1),Mitarbeiter!$C147),MIN(DATE(2029,11,0),IF(Mitarbeiter!$D147="",DATE(2029,11,0),Mitarbeiter!$D147),TODAY()),Einstellungen!$F$13:$F$67)))*N(Mitarbeiter!$E147)/IF(Einstellungen!$C$11="7 Tage",7,5),N('Ist-Stunden'!AY147)),MAX(IF(Einstellungen!$C$11="7 Tage",MAX(0,(MIN(DATE(2029,11,0),IF(Mitarbeiter!$D147="",DATE(2029,11,0),Mitarbeiter!$D147),TODAY()))-(MAX(DATE(2029,10,1),Mitarbeiter!$C147))+1),MAX(0,NETWORKDAYS(MAX(DATE(2029,10,1),Mitarbeiter!$C147),MIN(DATE(2029,11,0),IF(Mitarbeiter!$D147="",DATE(2029,11,0),Mitarbeiter!$D147),TODAY()),Einstellungen!$F$13:$F$67)))*N(Mitarbeiter!$E147)/IF(Einstellungen!$C$11="7 Tage",7,5),N('Ist-Stunden'!AY147)+(N(Krankheitstage!CJ147)+N(Krankheitstage!CV147))*N($C147))))</f>
        <v/>
      </c>
      <c r="CD147" s="76">
        <f>IF($B147="",0,IF(Einstellungen!$C$10="Ja",MAX(IF(Einstellungen!$C$11="7 Tage",MAX(0,(MIN(DATE(2029,12,0),IF(Mitarbeiter!$D147="",DATE(2029,12,0),Mitarbeiter!$D147),TODAY()))-(MAX(DATE(2029,11,1),Mitarbeiter!$C147))+1),MAX(0,NETWORKDAYS(MAX(DATE(2029,11,1),Mitarbeiter!$C147),MIN(DATE(2029,12,0),IF(Mitarbeiter!$D147="",DATE(2029,12,0),Mitarbeiter!$D147),TODAY()),Einstellungen!$F$13:$F$67)))*N(Mitarbeiter!$E147)/IF(Einstellungen!$C$11="7 Tage",7,5),N('Ist-Stunden'!AZ147)),MAX(IF(Einstellungen!$C$11="7 Tage",MAX(0,(MIN(DATE(2029,12,0),IF(Mitarbeiter!$D147="",DATE(2029,12,0),Mitarbeiter!$D147),TODAY()))-(MAX(DATE(2029,11,1),Mitarbeiter!$C147))+1),MAX(0,NETWORKDAYS(MAX(DATE(2029,11,1),Mitarbeiter!$C147),MIN(DATE(2029,12,0),IF(Mitarbeiter!$D147="",DATE(2029,12,0),Mitarbeiter!$D147),TODAY()),Einstellungen!$F$13:$F$67)))*N(Mitarbeiter!$E147)/IF(Einstellungen!$C$11="7 Tage",7,5),N('Ist-Stunden'!AZ147)+(N(Krankheitstage!CK147)+N(Krankheitstage!CW147))*N($C147))))</f>
        <v/>
      </c>
      <c r="CE147" s="76">
        <f>IF($B147="",0,IF(Einstellungen!$C$10="Ja",MAX(IF(Einstellungen!$C$11="7 Tage",MAX(0,(MIN(DATE(2029,13,0),IF(Mitarbeiter!$D147="",DATE(2029,13,0),Mitarbeiter!$D147),TODAY()))-(MAX(DATE(2029,12,1),Mitarbeiter!$C147))+1),MAX(0,NETWORKDAYS(MAX(DATE(2029,12,1),Mitarbeiter!$C147),MIN(DATE(2029,13,0),IF(Mitarbeiter!$D147="",DATE(2029,13,0),Mitarbeiter!$D147),TODAY()),Einstellungen!$F$13:$F$67)))*N(Mitarbeiter!$E147)/IF(Einstellungen!$C$11="7 Tage",7,5),N('Ist-Stunden'!BA147)),MAX(IF(Einstellungen!$C$11="7 Tage",MAX(0,(MIN(DATE(2029,13,0),IF(Mitarbeiter!$D147="",DATE(2029,13,0),Mitarbeiter!$D147),TODAY()))-(MAX(DATE(2029,12,1),Mitarbeiter!$C147))+1),MAX(0,NETWORKDAYS(MAX(DATE(2029,12,1),Mitarbeiter!$C147),MIN(DATE(2029,13,0),IF(Mitarbeiter!$D147="",DATE(2029,13,0),Mitarbeiter!$D147),TODAY()),Einstellungen!$F$13:$F$67)))*N(Mitarbeiter!$E147)/IF(Einstellungen!$C$11="7 Tage",7,5),N('Ist-Stunden'!BA147)+(N(Krankheitstage!CL147)+N(Krankheitstage!CX147))*N($C147))))</f>
        <v/>
      </c>
      <c r="CF147" s="76">
        <f>IF($B147="",0,IF(Einstellungen!$C$10="Ja",MAX(IF(Einstellungen!$C$11="7 Tage",MAX(0,(MIN(DATE(2030,2,0),IF(Mitarbeiter!$D147="",DATE(2030,2,0),Mitarbeiter!$D147),TODAY()))-(MAX(DATE(2030,1,1),Mitarbeiter!$C147))+1),MAX(0,NETWORKDAYS(MAX(DATE(2030,1,1),Mitarbeiter!$C147),MIN(DATE(2030,2,0),IF(Mitarbeiter!$D147="",DATE(2030,2,0),Mitarbeiter!$D147),TODAY()),Einstellungen!$F$13:$F$67)))*N(Mitarbeiter!$E147)/IF(Einstellungen!$C$11="7 Tage",7,5),N('Ist-Stunden'!BB147)),MAX(IF(Einstellungen!$C$11="7 Tage",MAX(0,(MIN(DATE(2030,2,0),IF(Mitarbeiter!$D147="",DATE(2030,2,0),Mitarbeiter!$D147),TODAY()))-(MAX(DATE(2030,1,1),Mitarbeiter!$C147))+1),MAX(0,NETWORKDAYS(MAX(DATE(2030,1,1),Mitarbeiter!$C147),MIN(DATE(2030,2,0),IF(Mitarbeiter!$D147="",DATE(2030,2,0),Mitarbeiter!$D147),TODAY()),Einstellungen!$F$13:$F$67)))*N(Mitarbeiter!$E147)/IF(Einstellungen!$C$11="7 Tage",7,5),N('Ist-Stunden'!BB147)+(N(Krankheitstage!CY147)+N(Krankheitstage!DK147))*N($C147))))</f>
        <v/>
      </c>
      <c r="CG147" s="76">
        <f>IF($B147="",0,IF(Einstellungen!$C$10="Ja",MAX(IF(Einstellungen!$C$11="7 Tage",MAX(0,(MIN(DATE(2030,3,0),IF(Mitarbeiter!$D147="",DATE(2030,3,0),Mitarbeiter!$D147),TODAY()))-(MAX(DATE(2030,2,1),Mitarbeiter!$C147))+1),MAX(0,NETWORKDAYS(MAX(DATE(2030,2,1),Mitarbeiter!$C147),MIN(DATE(2030,3,0),IF(Mitarbeiter!$D147="",DATE(2030,3,0),Mitarbeiter!$D147),TODAY()),Einstellungen!$F$13:$F$67)))*N(Mitarbeiter!$E147)/IF(Einstellungen!$C$11="7 Tage",7,5),N('Ist-Stunden'!BC147)),MAX(IF(Einstellungen!$C$11="7 Tage",MAX(0,(MIN(DATE(2030,3,0),IF(Mitarbeiter!$D147="",DATE(2030,3,0),Mitarbeiter!$D147),TODAY()))-(MAX(DATE(2030,2,1),Mitarbeiter!$C147))+1),MAX(0,NETWORKDAYS(MAX(DATE(2030,2,1),Mitarbeiter!$C147),MIN(DATE(2030,3,0),IF(Mitarbeiter!$D147="",DATE(2030,3,0),Mitarbeiter!$D147),TODAY()),Einstellungen!$F$13:$F$67)))*N(Mitarbeiter!$E147)/IF(Einstellungen!$C$11="7 Tage",7,5),N('Ist-Stunden'!BC147)+(N(Krankheitstage!CZ147)+N(Krankheitstage!DL147))*N($C147))))</f>
        <v/>
      </c>
      <c r="CH147" s="76">
        <f>IF($B147="",0,IF(Einstellungen!$C$10="Ja",MAX(IF(Einstellungen!$C$11="7 Tage",MAX(0,(MIN(DATE(2030,4,0),IF(Mitarbeiter!$D147="",DATE(2030,4,0),Mitarbeiter!$D147),TODAY()))-(MAX(DATE(2030,3,1),Mitarbeiter!$C147))+1),MAX(0,NETWORKDAYS(MAX(DATE(2030,3,1),Mitarbeiter!$C147),MIN(DATE(2030,4,0),IF(Mitarbeiter!$D147="",DATE(2030,4,0),Mitarbeiter!$D147),TODAY()),Einstellungen!$F$13:$F$67)))*N(Mitarbeiter!$E147)/IF(Einstellungen!$C$11="7 Tage",7,5),N('Ist-Stunden'!BD147)),MAX(IF(Einstellungen!$C$11="7 Tage",MAX(0,(MIN(DATE(2030,4,0),IF(Mitarbeiter!$D147="",DATE(2030,4,0),Mitarbeiter!$D147),TODAY()))-(MAX(DATE(2030,3,1),Mitarbeiter!$C147))+1),MAX(0,NETWORKDAYS(MAX(DATE(2030,3,1),Mitarbeiter!$C147),MIN(DATE(2030,4,0),IF(Mitarbeiter!$D147="",DATE(2030,4,0),Mitarbeiter!$D147),TODAY()),Einstellungen!$F$13:$F$67)))*N(Mitarbeiter!$E147)/IF(Einstellungen!$C$11="7 Tage",7,5),N('Ist-Stunden'!BD147)+(N(Krankheitstage!DA147)+N(Krankheitstage!DM147))*N($C147))))</f>
        <v/>
      </c>
      <c r="CI147" s="76">
        <f>IF($B147="",0,IF(Einstellungen!$C$10="Ja",MAX(IF(Einstellungen!$C$11="7 Tage",MAX(0,(MIN(DATE(2030,5,0),IF(Mitarbeiter!$D147="",DATE(2030,5,0),Mitarbeiter!$D147),TODAY()))-(MAX(DATE(2030,4,1),Mitarbeiter!$C147))+1),MAX(0,NETWORKDAYS(MAX(DATE(2030,4,1),Mitarbeiter!$C147),MIN(DATE(2030,5,0),IF(Mitarbeiter!$D147="",DATE(2030,5,0),Mitarbeiter!$D147),TODAY()),Einstellungen!$F$13:$F$67)))*N(Mitarbeiter!$E147)/IF(Einstellungen!$C$11="7 Tage",7,5),N('Ist-Stunden'!BE147)),MAX(IF(Einstellungen!$C$11="7 Tage",MAX(0,(MIN(DATE(2030,5,0),IF(Mitarbeiter!$D147="",DATE(2030,5,0),Mitarbeiter!$D147),TODAY()))-(MAX(DATE(2030,4,1),Mitarbeiter!$C147))+1),MAX(0,NETWORKDAYS(MAX(DATE(2030,4,1),Mitarbeiter!$C147),MIN(DATE(2030,5,0),IF(Mitarbeiter!$D147="",DATE(2030,5,0),Mitarbeiter!$D147),TODAY()),Einstellungen!$F$13:$F$67)))*N(Mitarbeiter!$E147)/IF(Einstellungen!$C$11="7 Tage",7,5),N('Ist-Stunden'!BE147)+(N(Krankheitstage!DB147)+N(Krankheitstage!DN147))*N($C147))))</f>
        <v/>
      </c>
      <c r="CJ147" s="76">
        <f>IF($B147="",0,IF(Einstellungen!$C$10="Ja",MAX(IF(Einstellungen!$C$11="7 Tage",MAX(0,(MIN(DATE(2030,6,0),IF(Mitarbeiter!$D147="",DATE(2030,6,0),Mitarbeiter!$D147),TODAY()))-(MAX(DATE(2030,5,1),Mitarbeiter!$C147))+1),MAX(0,NETWORKDAYS(MAX(DATE(2030,5,1),Mitarbeiter!$C147),MIN(DATE(2030,6,0),IF(Mitarbeiter!$D147="",DATE(2030,6,0),Mitarbeiter!$D147),TODAY()),Einstellungen!$F$13:$F$67)))*N(Mitarbeiter!$E147)/IF(Einstellungen!$C$11="7 Tage",7,5),N('Ist-Stunden'!BF147)),MAX(IF(Einstellungen!$C$11="7 Tage",MAX(0,(MIN(DATE(2030,6,0),IF(Mitarbeiter!$D147="",DATE(2030,6,0),Mitarbeiter!$D147),TODAY()))-(MAX(DATE(2030,5,1),Mitarbeiter!$C147))+1),MAX(0,NETWORKDAYS(MAX(DATE(2030,5,1),Mitarbeiter!$C147),MIN(DATE(2030,6,0),IF(Mitarbeiter!$D147="",DATE(2030,6,0),Mitarbeiter!$D147),TODAY()),Einstellungen!$F$13:$F$67)))*N(Mitarbeiter!$E147)/IF(Einstellungen!$C$11="7 Tage",7,5),N('Ist-Stunden'!BF147)+(N(Krankheitstage!DC147)+N(Krankheitstage!DO147))*N($C147))))</f>
        <v/>
      </c>
      <c r="CK147" s="76">
        <f>IF($B147="",0,IF(Einstellungen!$C$10="Ja",MAX(IF(Einstellungen!$C$11="7 Tage",MAX(0,(MIN(DATE(2030,7,0),IF(Mitarbeiter!$D147="",DATE(2030,7,0),Mitarbeiter!$D147),TODAY()))-(MAX(DATE(2030,6,1),Mitarbeiter!$C147))+1),MAX(0,NETWORKDAYS(MAX(DATE(2030,6,1),Mitarbeiter!$C147),MIN(DATE(2030,7,0),IF(Mitarbeiter!$D147="",DATE(2030,7,0),Mitarbeiter!$D147),TODAY()),Einstellungen!$F$13:$F$67)))*N(Mitarbeiter!$E147)/IF(Einstellungen!$C$11="7 Tage",7,5),N('Ist-Stunden'!BG147)),MAX(IF(Einstellungen!$C$11="7 Tage",MAX(0,(MIN(DATE(2030,7,0),IF(Mitarbeiter!$D147="",DATE(2030,7,0),Mitarbeiter!$D147),TODAY()))-(MAX(DATE(2030,6,1),Mitarbeiter!$C147))+1),MAX(0,NETWORKDAYS(MAX(DATE(2030,6,1),Mitarbeiter!$C147),MIN(DATE(2030,7,0),IF(Mitarbeiter!$D147="",DATE(2030,7,0),Mitarbeiter!$D147),TODAY()),Einstellungen!$F$13:$F$67)))*N(Mitarbeiter!$E147)/IF(Einstellungen!$C$11="7 Tage",7,5),N('Ist-Stunden'!BG147)+(N(Krankheitstage!DD147)+N(Krankheitstage!DP147))*N($C147))))</f>
        <v/>
      </c>
      <c r="CL147" s="76">
        <f>IF($B147="",0,IF(Einstellungen!$C$10="Ja",MAX(IF(Einstellungen!$C$11="7 Tage",MAX(0,(MIN(DATE(2030,8,0),IF(Mitarbeiter!$D147="",DATE(2030,8,0),Mitarbeiter!$D147),TODAY()))-(MAX(DATE(2030,7,1),Mitarbeiter!$C147))+1),MAX(0,NETWORKDAYS(MAX(DATE(2030,7,1),Mitarbeiter!$C147),MIN(DATE(2030,8,0),IF(Mitarbeiter!$D147="",DATE(2030,8,0),Mitarbeiter!$D147),TODAY()),Einstellungen!$F$13:$F$67)))*N(Mitarbeiter!$E147)/IF(Einstellungen!$C$11="7 Tage",7,5),N('Ist-Stunden'!BH147)),MAX(IF(Einstellungen!$C$11="7 Tage",MAX(0,(MIN(DATE(2030,8,0),IF(Mitarbeiter!$D147="",DATE(2030,8,0),Mitarbeiter!$D147),TODAY()))-(MAX(DATE(2030,7,1),Mitarbeiter!$C147))+1),MAX(0,NETWORKDAYS(MAX(DATE(2030,7,1),Mitarbeiter!$C147),MIN(DATE(2030,8,0),IF(Mitarbeiter!$D147="",DATE(2030,8,0),Mitarbeiter!$D147),TODAY()),Einstellungen!$F$13:$F$67)))*N(Mitarbeiter!$E147)/IF(Einstellungen!$C$11="7 Tage",7,5),N('Ist-Stunden'!BH147)+(N(Krankheitstage!DE147)+N(Krankheitstage!DQ147))*N($C147))))</f>
        <v/>
      </c>
      <c r="CM147" s="76">
        <f>IF($B147="",0,IF(Einstellungen!$C$10="Ja",MAX(IF(Einstellungen!$C$11="7 Tage",MAX(0,(MIN(DATE(2030,9,0),IF(Mitarbeiter!$D147="",DATE(2030,9,0),Mitarbeiter!$D147),TODAY()))-(MAX(DATE(2030,8,1),Mitarbeiter!$C147))+1),MAX(0,NETWORKDAYS(MAX(DATE(2030,8,1),Mitarbeiter!$C147),MIN(DATE(2030,9,0),IF(Mitarbeiter!$D147="",DATE(2030,9,0),Mitarbeiter!$D147),TODAY()),Einstellungen!$F$13:$F$67)))*N(Mitarbeiter!$E147)/IF(Einstellungen!$C$11="7 Tage",7,5),N('Ist-Stunden'!BI147)),MAX(IF(Einstellungen!$C$11="7 Tage",MAX(0,(MIN(DATE(2030,9,0),IF(Mitarbeiter!$D147="",DATE(2030,9,0),Mitarbeiter!$D147),TODAY()))-(MAX(DATE(2030,8,1),Mitarbeiter!$C147))+1),MAX(0,NETWORKDAYS(MAX(DATE(2030,8,1),Mitarbeiter!$C147),MIN(DATE(2030,9,0),IF(Mitarbeiter!$D147="",DATE(2030,9,0),Mitarbeiter!$D147),TODAY()),Einstellungen!$F$13:$F$67)))*N(Mitarbeiter!$E147)/IF(Einstellungen!$C$11="7 Tage",7,5),N('Ist-Stunden'!BI147)+(N(Krankheitstage!DF147)+N(Krankheitstage!DR147))*N($C147))))</f>
        <v/>
      </c>
      <c r="CN147" s="76">
        <f>IF($B147="",0,IF(Einstellungen!$C$10="Ja",MAX(IF(Einstellungen!$C$11="7 Tage",MAX(0,(MIN(DATE(2030,10,0),IF(Mitarbeiter!$D147="",DATE(2030,10,0),Mitarbeiter!$D147),TODAY()))-(MAX(DATE(2030,9,1),Mitarbeiter!$C147))+1),MAX(0,NETWORKDAYS(MAX(DATE(2030,9,1),Mitarbeiter!$C147),MIN(DATE(2030,10,0),IF(Mitarbeiter!$D147="",DATE(2030,10,0),Mitarbeiter!$D147),TODAY()),Einstellungen!$F$13:$F$67)))*N(Mitarbeiter!$E147)/IF(Einstellungen!$C$11="7 Tage",7,5),N('Ist-Stunden'!BJ147)),MAX(IF(Einstellungen!$C$11="7 Tage",MAX(0,(MIN(DATE(2030,10,0),IF(Mitarbeiter!$D147="",DATE(2030,10,0),Mitarbeiter!$D147),TODAY()))-(MAX(DATE(2030,9,1),Mitarbeiter!$C147))+1),MAX(0,NETWORKDAYS(MAX(DATE(2030,9,1),Mitarbeiter!$C147),MIN(DATE(2030,10,0),IF(Mitarbeiter!$D147="",DATE(2030,10,0),Mitarbeiter!$D147),TODAY()),Einstellungen!$F$13:$F$67)))*N(Mitarbeiter!$E147)/IF(Einstellungen!$C$11="7 Tage",7,5),N('Ist-Stunden'!BJ147)+(N(Krankheitstage!DG147)+N(Krankheitstage!DS147))*N($C147))))</f>
        <v/>
      </c>
      <c r="CO147" s="76">
        <f>IF($B147="",0,IF(Einstellungen!$C$10="Ja",MAX(IF(Einstellungen!$C$11="7 Tage",MAX(0,(MIN(DATE(2030,11,0),IF(Mitarbeiter!$D147="",DATE(2030,11,0),Mitarbeiter!$D147),TODAY()))-(MAX(DATE(2030,10,1),Mitarbeiter!$C147))+1),MAX(0,NETWORKDAYS(MAX(DATE(2030,10,1),Mitarbeiter!$C147),MIN(DATE(2030,11,0),IF(Mitarbeiter!$D147="",DATE(2030,11,0),Mitarbeiter!$D147),TODAY()),Einstellungen!$F$13:$F$67)))*N(Mitarbeiter!$E147)/IF(Einstellungen!$C$11="7 Tage",7,5),N('Ist-Stunden'!BK147)),MAX(IF(Einstellungen!$C$11="7 Tage",MAX(0,(MIN(DATE(2030,11,0),IF(Mitarbeiter!$D147="",DATE(2030,11,0),Mitarbeiter!$D147),TODAY()))-(MAX(DATE(2030,10,1),Mitarbeiter!$C147))+1),MAX(0,NETWORKDAYS(MAX(DATE(2030,10,1),Mitarbeiter!$C147),MIN(DATE(2030,11,0),IF(Mitarbeiter!$D147="",DATE(2030,11,0),Mitarbeiter!$D147),TODAY()),Einstellungen!$F$13:$F$67)))*N(Mitarbeiter!$E147)/IF(Einstellungen!$C$11="7 Tage",7,5),N('Ist-Stunden'!BK147)+(N(Krankheitstage!DH147)+N(Krankheitstage!DT147))*N($C147))))</f>
        <v/>
      </c>
      <c r="CP147" s="76">
        <f>IF($B147="",0,IF(Einstellungen!$C$10="Ja",MAX(IF(Einstellungen!$C$11="7 Tage",MAX(0,(MIN(DATE(2030,12,0),IF(Mitarbeiter!$D147="",DATE(2030,12,0),Mitarbeiter!$D147),TODAY()))-(MAX(DATE(2030,11,1),Mitarbeiter!$C147))+1),MAX(0,NETWORKDAYS(MAX(DATE(2030,11,1),Mitarbeiter!$C147),MIN(DATE(2030,12,0),IF(Mitarbeiter!$D147="",DATE(2030,12,0),Mitarbeiter!$D147),TODAY()),Einstellungen!$F$13:$F$67)))*N(Mitarbeiter!$E147)/IF(Einstellungen!$C$11="7 Tage",7,5),N('Ist-Stunden'!BL147)),MAX(IF(Einstellungen!$C$11="7 Tage",MAX(0,(MIN(DATE(2030,12,0),IF(Mitarbeiter!$D147="",DATE(2030,12,0),Mitarbeiter!$D147),TODAY()))-(MAX(DATE(2030,11,1),Mitarbeiter!$C147))+1),MAX(0,NETWORKDAYS(MAX(DATE(2030,11,1),Mitarbeiter!$C147),MIN(DATE(2030,12,0),IF(Mitarbeiter!$D147="",DATE(2030,12,0),Mitarbeiter!$D147),TODAY()),Einstellungen!$F$13:$F$67)))*N(Mitarbeiter!$E147)/IF(Einstellungen!$C$11="7 Tage",7,5),N('Ist-Stunden'!BL147)+(N(Krankheitstage!DI147)+N(Krankheitstage!DU147))*N($C147))))</f>
        <v/>
      </c>
      <c r="CQ147" s="76">
        <f>IF($B147="",0,IF(Einstellungen!$C$10="Ja",MAX(IF(Einstellungen!$C$11="7 Tage",MAX(0,(MIN(DATE(2030,13,0),IF(Mitarbeiter!$D147="",DATE(2030,13,0),Mitarbeiter!$D147),TODAY()))-(MAX(DATE(2030,12,1),Mitarbeiter!$C147))+1),MAX(0,NETWORKDAYS(MAX(DATE(2030,12,1),Mitarbeiter!$C147),MIN(DATE(2030,13,0),IF(Mitarbeiter!$D147="",DATE(2030,13,0),Mitarbeiter!$D147),TODAY()),Einstellungen!$F$13:$F$67)))*N(Mitarbeiter!$E147)/IF(Einstellungen!$C$11="7 Tage",7,5),N('Ist-Stunden'!BM147)),MAX(IF(Einstellungen!$C$11="7 Tage",MAX(0,(MIN(DATE(2030,13,0),IF(Mitarbeiter!$D147="",DATE(2030,13,0),Mitarbeiter!$D147),TODAY()))-(MAX(DATE(2030,12,1),Mitarbeiter!$C147))+1),MAX(0,NETWORKDAYS(MAX(DATE(2030,12,1),Mitarbeiter!$C147),MIN(DATE(2030,13,0),IF(Mitarbeiter!$D147="",DATE(2030,13,0),Mitarbeiter!$D147),TODAY()),Einstellungen!$F$13:$F$67)))*N(Mitarbeiter!$E147)/IF(Einstellungen!$C$11="7 Tage",7,5),N('Ist-Stunden'!BM147)+(N(Krankheitstage!DJ147)+N(Krankheitstage!DV147))*N($C147))))</f>
        <v/>
      </c>
    </row>
    <row r="148">
      <c r="A148" s="73">
        <f>IF(Mitarbeiter!B148="","",Mitarbeiter!A148)</f>
        <v/>
      </c>
      <c r="B148" s="6">
        <f>IF(Mitarbeiter!B148="","",Mitarbeiter!B148)</f>
        <v/>
      </c>
      <c r="C148" s="74">
        <f>IF(Mitarbeiter!B148="","",Mitarbeiter!F148)</f>
        <v/>
      </c>
      <c r="D148" s="75">
        <f>N(INDEX(Krankheitstage!$G148:$DV148,1,(Einstellungen!$C$3-2026)*24+1))</f>
        <v/>
      </c>
      <c r="E148" s="75">
        <f>N(INDEX(Krankheitstage!$G148:$DV148,1,(Einstellungen!$C$3-2026)*24+2))</f>
        <v/>
      </c>
      <c r="F148" s="75">
        <f>N(INDEX(Krankheitstage!$G148:$DV148,1,(Einstellungen!$C$3-2026)*24+3))</f>
        <v/>
      </c>
      <c r="G148" s="75">
        <f>N(INDEX(Krankheitstage!$G148:$DV148,1,(Einstellungen!$C$3-2026)*24+4))</f>
        <v/>
      </c>
      <c r="H148" s="75">
        <f>N(INDEX(Krankheitstage!$G148:$DV148,1,(Einstellungen!$C$3-2026)*24+5))</f>
        <v/>
      </c>
      <c r="I148" s="75">
        <f>N(INDEX(Krankheitstage!$G148:$DV148,1,(Einstellungen!$C$3-2026)*24+6))</f>
        <v/>
      </c>
      <c r="J148" s="75">
        <f>N(INDEX(Krankheitstage!$G148:$DV148,1,(Einstellungen!$C$3-2026)*24+7))</f>
        <v/>
      </c>
      <c r="K148" s="75">
        <f>N(INDEX(Krankheitstage!$G148:$DV148,1,(Einstellungen!$C$3-2026)*24+8))</f>
        <v/>
      </c>
      <c r="L148" s="75">
        <f>N(INDEX(Krankheitstage!$G148:$DV148,1,(Einstellungen!$C$3-2026)*24+9))</f>
        <v/>
      </c>
      <c r="M148" s="75">
        <f>N(INDEX(Krankheitstage!$G148:$DV148,1,(Einstellungen!$C$3-2026)*24+10))</f>
        <v/>
      </c>
      <c r="N148" s="75">
        <f>N(INDEX(Krankheitstage!$G148:$DV148,1,(Einstellungen!$C$3-2026)*24+11))</f>
        <v/>
      </c>
      <c r="O148" s="75">
        <f>N(INDEX(Krankheitstage!$G148:$DV148,1,(Einstellungen!$C$3-2026)*24+12))</f>
        <v/>
      </c>
      <c r="P148" s="75">
        <f>IF($B148="","",SUM(D148:O148))</f>
        <v/>
      </c>
      <c r="Q148" s="75">
        <f>N(INDEX(Krankheitstage!$G148:$DV148,1,(Einstellungen!$C$3-2026)*24+13))</f>
        <v/>
      </c>
      <c r="R148" s="75">
        <f>N(INDEX(Krankheitstage!$G148:$DV148,1,(Einstellungen!$C$3-2026)*24+14))</f>
        <v/>
      </c>
      <c r="S148" s="75">
        <f>N(INDEX(Krankheitstage!$G148:$DV148,1,(Einstellungen!$C$3-2026)*24+15))</f>
        <v/>
      </c>
      <c r="T148" s="75">
        <f>N(INDEX(Krankheitstage!$G148:$DV148,1,(Einstellungen!$C$3-2026)*24+16))</f>
        <v/>
      </c>
      <c r="U148" s="75">
        <f>N(INDEX(Krankheitstage!$G148:$DV148,1,(Einstellungen!$C$3-2026)*24+17))</f>
        <v/>
      </c>
      <c r="V148" s="75">
        <f>N(INDEX(Krankheitstage!$G148:$DV148,1,(Einstellungen!$C$3-2026)*24+18))</f>
        <v/>
      </c>
      <c r="W148" s="75">
        <f>N(INDEX(Krankheitstage!$G148:$DV148,1,(Einstellungen!$C$3-2026)*24+19))</f>
        <v/>
      </c>
      <c r="X148" s="75">
        <f>N(INDEX(Krankheitstage!$G148:$DV148,1,(Einstellungen!$C$3-2026)*24+20))</f>
        <v/>
      </c>
      <c r="Y148" s="75">
        <f>N(INDEX(Krankheitstage!$G148:$DV148,1,(Einstellungen!$C$3-2026)*24+21))</f>
        <v/>
      </c>
      <c r="Z148" s="75">
        <f>N(INDEX(Krankheitstage!$G148:$DV148,1,(Einstellungen!$C$3-2026)*24+22))</f>
        <v/>
      </c>
      <c r="AA148" s="75">
        <f>N(INDEX(Krankheitstage!$G148:$DV148,1,(Einstellungen!$C$3-2026)*24+23))</f>
        <v/>
      </c>
      <c r="AB148" s="75">
        <f>N(INDEX(Krankheitstage!$G148:$DV148,1,(Einstellungen!$C$3-2026)*24+24))</f>
        <v/>
      </c>
      <c r="AC148" s="75">
        <f>IF($B148="","",SUM(Q148:AB148))</f>
        <v/>
      </c>
      <c r="AD148" s="75">
        <f>IF($B148="","",SUM(P148,AC148))</f>
        <v/>
      </c>
      <c r="AE148" s="76">
        <f>IF($B148="","",AD148*N(C148))</f>
        <v/>
      </c>
      <c r="AF148" s="75">
        <f>IF($B148="","",Krankheitstage!E148)</f>
        <v/>
      </c>
      <c r="AG148" s="76">
        <f>IF($B148="","",AF148*N(C148))</f>
        <v/>
      </c>
      <c r="AH148" s="76">
        <f>IF($B148="","",INDEX($AJ148:$CQ148,1,(Einstellungen!$C$3-2026)*12+1)+INDEX($AJ148:$CQ148,1,(Einstellungen!$C$3-2026)*12+2)+INDEX($AJ148:$CQ148,1,(Einstellungen!$C$3-2026)*12+3)+INDEX($AJ148:$CQ148,1,(Einstellungen!$C$3-2026)*12+4)+INDEX($AJ148:$CQ148,1,(Einstellungen!$C$3-2026)*12+5)+INDEX($AJ148:$CQ148,1,(Einstellungen!$C$3-2026)*12+6)+INDEX($AJ148:$CQ148,1,(Einstellungen!$C$3-2026)*12+7)+INDEX($AJ148:$CQ148,1,(Einstellungen!$C$3-2026)*12+8)+INDEX($AJ148:$CQ148,1,(Einstellungen!$C$3-2026)*12+9)+INDEX($AJ148:$CQ148,1,(Einstellungen!$C$3-2026)*12+10)+INDEX($AJ148:$CQ148,1,(Einstellungen!$C$3-2026)*12+11)+INDEX($AJ148:$CQ148,1,(Einstellungen!$C$3-2026)*12+12))</f>
        <v/>
      </c>
      <c r="AI148" s="76">
        <f>IF($B148="","",SUM($AJ148:$CQ148))</f>
        <v/>
      </c>
      <c r="AJ148" s="76">
        <f>IF($B148="",0,IF(Einstellungen!$C$10="Ja",MAX(IF(Einstellungen!$C$11="7 Tage",MAX(0,(MIN(DATE(2026,2,0),IF(Mitarbeiter!$D148="",DATE(2026,2,0),Mitarbeiter!$D148),TODAY()))-(MAX(DATE(2026,1,1),Mitarbeiter!$C148))+1),MAX(0,NETWORKDAYS(MAX(DATE(2026,1,1),Mitarbeiter!$C148),MIN(DATE(2026,2,0),IF(Mitarbeiter!$D148="",DATE(2026,2,0),Mitarbeiter!$D148),TODAY()),Einstellungen!$F$13:$F$67)))*N(Mitarbeiter!$E148)/IF(Einstellungen!$C$11="7 Tage",7,5),N('Ist-Stunden'!F148)),MAX(IF(Einstellungen!$C$11="7 Tage",MAX(0,(MIN(DATE(2026,2,0),IF(Mitarbeiter!$D148="",DATE(2026,2,0),Mitarbeiter!$D148),TODAY()))-(MAX(DATE(2026,1,1),Mitarbeiter!$C148))+1),MAX(0,NETWORKDAYS(MAX(DATE(2026,1,1),Mitarbeiter!$C148),MIN(DATE(2026,2,0),IF(Mitarbeiter!$D148="",DATE(2026,2,0),Mitarbeiter!$D148),TODAY()),Einstellungen!$F$13:$F$67)))*N(Mitarbeiter!$E148)/IF(Einstellungen!$C$11="7 Tage",7,5),N('Ist-Stunden'!F148)+(N(Krankheitstage!G148)+N(Krankheitstage!S148))*N($C148))))</f>
        <v/>
      </c>
      <c r="AK148" s="76">
        <f>IF($B148="",0,IF(Einstellungen!$C$10="Ja",MAX(IF(Einstellungen!$C$11="7 Tage",MAX(0,(MIN(DATE(2026,3,0),IF(Mitarbeiter!$D148="",DATE(2026,3,0),Mitarbeiter!$D148),TODAY()))-(MAX(DATE(2026,2,1),Mitarbeiter!$C148))+1),MAX(0,NETWORKDAYS(MAX(DATE(2026,2,1),Mitarbeiter!$C148),MIN(DATE(2026,3,0),IF(Mitarbeiter!$D148="",DATE(2026,3,0),Mitarbeiter!$D148),TODAY()),Einstellungen!$F$13:$F$67)))*N(Mitarbeiter!$E148)/IF(Einstellungen!$C$11="7 Tage",7,5),N('Ist-Stunden'!G148)),MAX(IF(Einstellungen!$C$11="7 Tage",MAX(0,(MIN(DATE(2026,3,0),IF(Mitarbeiter!$D148="",DATE(2026,3,0),Mitarbeiter!$D148),TODAY()))-(MAX(DATE(2026,2,1),Mitarbeiter!$C148))+1),MAX(0,NETWORKDAYS(MAX(DATE(2026,2,1),Mitarbeiter!$C148),MIN(DATE(2026,3,0),IF(Mitarbeiter!$D148="",DATE(2026,3,0),Mitarbeiter!$D148),TODAY()),Einstellungen!$F$13:$F$67)))*N(Mitarbeiter!$E148)/IF(Einstellungen!$C$11="7 Tage",7,5),N('Ist-Stunden'!G148)+(N(Krankheitstage!H148)+N(Krankheitstage!T148))*N($C148))))</f>
        <v/>
      </c>
      <c r="AL148" s="76">
        <f>IF($B148="",0,IF(Einstellungen!$C$10="Ja",MAX(IF(Einstellungen!$C$11="7 Tage",MAX(0,(MIN(DATE(2026,4,0),IF(Mitarbeiter!$D148="",DATE(2026,4,0),Mitarbeiter!$D148),TODAY()))-(MAX(DATE(2026,3,1),Mitarbeiter!$C148))+1),MAX(0,NETWORKDAYS(MAX(DATE(2026,3,1),Mitarbeiter!$C148),MIN(DATE(2026,4,0),IF(Mitarbeiter!$D148="",DATE(2026,4,0),Mitarbeiter!$D148),TODAY()),Einstellungen!$F$13:$F$67)))*N(Mitarbeiter!$E148)/IF(Einstellungen!$C$11="7 Tage",7,5),N('Ist-Stunden'!H148)),MAX(IF(Einstellungen!$C$11="7 Tage",MAX(0,(MIN(DATE(2026,4,0),IF(Mitarbeiter!$D148="",DATE(2026,4,0),Mitarbeiter!$D148),TODAY()))-(MAX(DATE(2026,3,1),Mitarbeiter!$C148))+1),MAX(0,NETWORKDAYS(MAX(DATE(2026,3,1),Mitarbeiter!$C148),MIN(DATE(2026,4,0),IF(Mitarbeiter!$D148="",DATE(2026,4,0),Mitarbeiter!$D148),TODAY()),Einstellungen!$F$13:$F$67)))*N(Mitarbeiter!$E148)/IF(Einstellungen!$C$11="7 Tage",7,5),N('Ist-Stunden'!H148)+(N(Krankheitstage!I148)+N(Krankheitstage!U148))*N($C148))))</f>
        <v/>
      </c>
      <c r="AM148" s="76">
        <f>IF($B148="",0,IF(Einstellungen!$C$10="Ja",MAX(IF(Einstellungen!$C$11="7 Tage",MAX(0,(MIN(DATE(2026,5,0),IF(Mitarbeiter!$D148="",DATE(2026,5,0),Mitarbeiter!$D148),TODAY()))-(MAX(DATE(2026,4,1),Mitarbeiter!$C148))+1),MAX(0,NETWORKDAYS(MAX(DATE(2026,4,1),Mitarbeiter!$C148),MIN(DATE(2026,5,0),IF(Mitarbeiter!$D148="",DATE(2026,5,0),Mitarbeiter!$D148),TODAY()),Einstellungen!$F$13:$F$67)))*N(Mitarbeiter!$E148)/IF(Einstellungen!$C$11="7 Tage",7,5),N('Ist-Stunden'!I148)),MAX(IF(Einstellungen!$C$11="7 Tage",MAX(0,(MIN(DATE(2026,5,0),IF(Mitarbeiter!$D148="",DATE(2026,5,0),Mitarbeiter!$D148),TODAY()))-(MAX(DATE(2026,4,1),Mitarbeiter!$C148))+1),MAX(0,NETWORKDAYS(MAX(DATE(2026,4,1),Mitarbeiter!$C148),MIN(DATE(2026,5,0),IF(Mitarbeiter!$D148="",DATE(2026,5,0),Mitarbeiter!$D148),TODAY()),Einstellungen!$F$13:$F$67)))*N(Mitarbeiter!$E148)/IF(Einstellungen!$C$11="7 Tage",7,5),N('Ist-Stunden'!I148)+(N(Krankheitstage!J148)+N(Krankheitstage!V148))*N($C148))))</f>
        <v/>
      </c>
      <c r="AN148" s="76">
        <f>IF($B148="",0,IF(Einstellungen!$C$10="Ja",MAX(IF(Einstellungen!$C$11="7 Tage",MAX(0,(MIN(DATE(2026,6,0),IF(Mitarbeiter!$D148="",DATE(2026,6,0),Mitarbeiter!$D148),TODAY()))-(MAX(DATE(2026,5,1),Mitarbeiter!$C148))+1),MAX(0,NETWORKDAYS(MAX(DATE(2026,5,1),Mitarbeiter!$C148),MIN(DATE(2026,6,0),IF(Mitarbeiter!$D148="",DATE(2026,6,0),Mitarbeiter!$D148),TODAY()),Einstellungen!$F$13:$F$67)))*N(Mitarbeiter!$E148)/IF(Einstellungen!$C$11="7 Tage",7,5),N('Ist-Stunden'!J148)),MAX(IF(Einstellungen!$C$11="7 Tage",MAX(0,(MIN(DATE(2026,6,0),IF(Mitarbeiter!$D148="",DATE(2026,6,0),Mitarbeiter!$D148),TODAY()))-(MAX(DATE(2026,5,1),Mitarbeiter!$C148))+1),MAX(0,NETWORKDAYS(MAX(DATE(2026,5,1),Mitarbeiter!$C148),MIN(DATE(2026,6,0),IF(Mitarbeiter!$D148="",DATE(2026,6,0),Mitarbeiter!$D148),TODAY()),Einstellungen!$F$13:$F$67)))*N(Mitarbeiter!$E148)/IF(Einstellungen!$C$11="7 Tage",7,5),N('Ist-Stunden'!J148)+(N(Krankheitstage!K148)+N(Krankheitstage!W148))*N($C148))))</f>
        <v/>
      </c>
      <c r="AO148" s="76">
        <f>IF($B148="",0,IF(Einstellungen!$C$10="Ja",MAX(IF(Einstellungen!$C$11="7 Tage",MAX(0,(MIN(DATE(2026,7,0),IF(Mitarbeiter!$D148="",DATE(2026,7,0),Mitarbeiter!$D148),TODAY()))-(MAX(DATE(2026,6,1),Mitarbeiter!$C148))+1),MAX(0,NETWORKDAYS(MAX(DATE(2026,6,1),Mitarbeiter!$C148),MIN(DATE(2026,7,0),IF(Mitarbeiter!$D148="",DATE(2026,7,0),Mitarbeiter!$D148),TODAY()),Einstellungen!$F$13:$F$67)))*N(Mitarbeiter!$E148)/IF(Einstellungen!$C$11="7 Tage",7,5),N('Ist-Stunden'!K148)),MAX(IF(Einstellungen!$C$11="7 Tage",MAX(0,(MIN(DATE(2026,7,0),IF(Mitarbeiter!$D148="",DATE(2026,7,0),Mitarbeiter!$D148),TODAY()))-(MAX(DATE(2026,6,1),Mitarbeiter!$C148))+1),MAX(0,NETWORKDAYS(MAX(DATE(2026,6,1),Mitarbeiter!$C148),MIN(DATE(2026,7,0),IF(Mitarbeiter!$D148="",DATE(2026,7,0),Mitarbeiter!$D148),TODAY()),Einstellungen!$F$13:$F$67)))*N(Mitarbeiter!$E148)/IF(Einstellungen!$C$11="7 Tage",7,5),N('Ist-Stunden'!K148)+(N(Krankheitstage!L148)+N(Krankheitstage!X148))*N($C148))))</f>
        <v/>
      </c>
      <c r="AP148" s="76">
        <f>IF($B148="",0,IF(Einstellungen!$C$10="Ja",MAX(IF(Einstellungen!$C$11="7 Tage",MAX(0,(MIN(DATE(2026,8,0),IF(Mitarbeiter!$D148="",DATE(2026,8,0),Mitarbeiter!$D148),TODAY()))-(MAX(DATE(2026,7,1),Mitarbeiter!$C148))+1),MAX(0,NETWORKDAYS(MAX(DATE(2026,7,1),Mitarbeiter!$C148),MIN(DATE(2026,8,0),IF(Mitarbeiter!$D148="",DATE(2026,8,0),Mitarbeiter!$D148),TODAY()),Einstellungen!$F$13:$F$67)))*N(Mitarbeiter!$E148)/IF(Einstellungen!$C$11="7 Tage",7,5),N('Ist-Stunden'!L148)),MAX(IF(Einstellungen!$C$11="7 Tage",MAX(0,(MIN(DATE(2026,8,0),IF(Mitarbeiter!$D148="",DATE(2026,8,0),Mitarbeiter!$D148),TODAY()))-(MAX(DATE(2026,7,1),Mitarbeiter!$C148))+1),MAX(0,NETWORKDAYS(MAX(DATE(2026,7,1),Mitarbeiter!$C148),MIN(DATE(2026,8,0),IF(Mitarbeiter!$D148="",DATE(2026,8,0),Mitarbeiter!$D148),TODAY()),Einstellungen!$F$13:$F$67)))*N(Mitarbeiter!$E148)/IF(Einstellungen!$C$11="7 Tage",7,5),N('Ist-Stunden'!L148)+(N(Krankheitstage!M148)+N(Krankheitstage!Y148))*N($C148))))</f>
        <v/>
      </c>
      <c r="AQ148" s="76">
        <f>IF($B148="",0,IF(Einstellungen!$C$10="Ja",MAX(IF(Einstellungen!$C$11="7 Tage",MAX(0,(MIN(DATE(2026,9,0),IF(Mitarbeiter!$D148="",DATE(2026,9,0),Mitarbeiter!$D148),TODAY()))-(MAX(DATE(2026,8,1),Mitarbeiter!$C148))+1),MAX(0,NETWORKDAYS(MAX(DATE(2026,8,1),Mitarbeiter!$C148),MIN(DATE(2026,9,0),IF(Mitarbeiter!$D148="",DATE(2026,9,0),Mitarbeiter!$D148),TODAY()),Einstellungen!$F$13:$F$67)))*N(Mitarbeiter!$E148)/IF(Einstellungen!$C$11="7 Tage",7,5),N('Ist-Stunden'!M148)),MAX(IF(Einstellungen!$C$11="7 Tage",MAX(0,(MIN(DATE(2026,9,0),IF(Mitarbeiter!$D148="",DATE(2026,9,0),Mitarbeiter!$D148),TODAY()))-(MAX(DATE(2026,8,1),Mitarbeiter!$C148))+1),MAX(0,NETWORKDAYS(MAX(DATE(2026,8,1),Mitarbeiter!$C148),MIN(DATE(2026,9,0),IF(Mitarbeiter!$D148="",DATE(2026,9,0),Mitarbeiter!$D148),TODAY()),Einstellungen!$F$13:$F$67)))*N(Mitarbeiter!$E148)/IF(Einstellungen!$C$11="7 Tage",7,5),N('Ist-Stunden'!M148)+(N(Krankheitstage!N148)+N(Krankheitstage!Z148))*N($C148))))</f>
        <v/>
      </c>
      <c r="AR148" s="76">
        <f>IF($B148="",0,IF(Einstellungen!$C$10="Ja",MAX(IF(Einstellungen!$C$11="7 Tage",MAX(0,(MIN(DATE(2026,10,0),IF(Mitarbeiter!$D148="",DATE(2026,10,0),Mitarbeiter!$D148),TODAY()))-(MAX(DATE(2026,9,1),Mitarbeiter!$C148))+1),MAX(0,NETWORKDAYS(MAX(DATE(2026,9,1),Mitarbeiter!$C148),MIN(DATE(2026,10,0),IF(Mitarbeiter!$D148="",DATE(2026,10,0),Mitarbeiter!$D148),TODAY()),Einstellungen!$F$13:$F$67)))*N(Mitarbeiter!$E148)/IF(Einstellungen!$C$11="7 Tage",7,5),N('Ist-Stunden'!N148)),MAX(IF(Einstellungen!$C$11="7 Tage",MAX(0,(MIN(DATE(2026,10,0),IF(Mitarbeiter!$D148="",DATE(2026,10,0),Mitarbeiter!$D148),TODAY()))-(MAX(DATE(2026,9,1),Mitarbeiter!$C148))+1),MAX(0,NETWORKDAYS(MAX(DATE(2026,9,1),Mitarbeiter!$C148),MIN(DATE(2026,10,0),IF(Mitarbeiter!$D148="",DATE(2026,10,0),Mitarbeiter!$D148),TODAY()),Einstellungen!$F$13:$F$67)))*N(Mitarbeiter!$E148)/IF(Einstellungen!$C$11="7 Tage",7,5),N('Ist-Stunden'!N148)+(N(Krankheitstage!O148)+N(Krankheitstage!AA148))*N($C148))))</f>
        <v/>
      </c>
      <c r="AS148" s="76">
        <f>IF($B148="",0,IF(Einstellungen!$C$10="Ja",MAX(IF(Einstellungen!$C$11="7 Tage",MAX(0,(MIN(DATE(2026,11,0),IF(Mitarbeiter!$D148="",DATE(2026,11,0),Mitarbeiter!$D148),TODAY()))-(MAX(DATE(2026,10,1),Mitarbeiter!$C148))+1),MAX(0,NETWORKDAYS(MAX(DATE(2026,10,1),Mitarbeiter!$C148),MIN(DATE(2026,11,0),IF(Mitarbeiter!$D148="",DATE(2026,11,0),Mitarbeiter!$D148),TODAY()),Einstellungen!$F$13:$F$67)))*N(Mitarbeiter!$E148)/IF(Einstellungen!$C$11="7 Tage",7,5),N('Ist-Stunden'!O148)),MAX(IF(Einstellungen!$C$11="7 Tage",MAX(0,(MIN(DATE(2026,11,0),IF(Mitarbeiter!$D148="",DATE(2026,11,0),Mitarbeiter!$D148),TODAY()))-(MAX(DATE(2026,10,1),Mitarbeiter!$C148))+1),MAX(0,NETWORKDAYS(MAX(DATE(2026,10,1),Mitarbeiter!$C148),MIN(DATE(2026,11,0),IF(Mitarbeiter!$D148="",DATE(2026,11,0),Mitarbeiter!$D148),TODAY()),Einstellungen!$F$13:$F$67)))*N(Mitarbeiter!$E148)/IF(Einstellungen!$C$11="7 Tage",7,5),N('Ist-Stunden'!O148)+(N(Krankheitstage!P148)+N(Krankheitstage!AB148))*N($C148))))</f>
        <v/>
      </c>
      <c r="AT148" s="76">
        <f>IF($B148="",0,IF(Einstellungen!$C$10="Ja",MAX(IF(Einstellungen!$C$11="7 Tage",MAX(0,(MIN(DATE(2026,12,0),IF(Mitarbeiter!$D148="",DATE(2026,12,0),Mitarbeiter!$D148),TODAY()))-(MAX(DATE(2026,11,1),Mitarbeiter!$C148))+1),MAX(0,NETWORKDAYS(MAX(DATE(2026,11,1),Mitarbeiter!$C148),MIN(DATE(2026,12,0),IF(Mitarbeiter!$D148="",DATE(2026,12,0),Mitarbeiter!$D148),TODAY()),Einstellungen!$F$13:$F$67)))*N(Mitarbeiter!$E148)/IF(Einstellungen!$C$11="7 Tage",7,5),N('Ist-Stunden'!P148)),MAX(IF(Einstellungen!$C$11="7 Tage",MAX(0,(MIN(DATE(2026,12,0),IF(Mitarbeiter!$D148="",DATE(2026,12,0),Mitarbeiter!$D148),TODAY()))-(MAX(DATE(2026,11,1),Mitarbeiter!$C148))+1),MAX(0,NETWORKDAYS(MAX(DATE(2026,11,1),Mitarbeiter!$C148),MIN(DATE(2026,12,0),IF(Mitarbeiter!$D148="",DATE(2026,12,0),Mitarbeiter!$D148),TODAY()),Einstellungen!$F$13:$F$67)))*N(Mitarbeiter!$E148)/IF(Einstellungen!$C$11="7 Tage",7,5),N('Ist-Stunden'!P148)+(N(Krankheitstage!Q148)+N(Krankheitstage!AC148))*N($C148))))</f>
        <v/>
      </c>
      <c r="AU148" s="76">
        <f>IF($B148="",0,IF(Einstellungen!$C$10="Ja",MAX(IF(Einstellungen!$C$11="7 Tage",MAX(0,(MIN(DATE(2026,13,0),IF(Mitarbeiter!$D148="",DATE(2026,13,0),Mitarbeiter!$D148),TODAY()))-(MAX(DATE(2026,12,1),Mitarbeiter!$C148))+1),MAX(0,NETWORKDAYS(MAX(DATE(2026,12,1),Mitarbeiter!$C148),MIN(DATE(2026,13,0),IF(Mitarbeiter!$D148="",DATE(2026,13,0),Mitarbeiter!$D148),TODAY()),Einstellungen!$F$13:$F$67)))*N(Mitarbeiter!$E148)/IF(Einstellungen!$C$11="7 Tage",7,5),N('Ist-Stunden'!Q148)),MAX(IF(Einstellungen!$C$11="7 Tage",MAX(0,(MIN(DATE(2026,13,0),IF(Mitarbeiter!$D148="",DATE(2026,13,0),Mitarbeiter!$D148),TODAY()))-(MAX(DATE(2026,12,1),Mitarbeiter!$C148))+1),MAX(0,NETWORKDAYS(MAX(DATE(2026,12,1),Mitarbeiter!$C148),MIN(DATE(2026,13,0),IF(Mitarbeiter!$D148="",DATE(2026,13,0),Mitarbeiter!$D148),TODAY()),Einstellungen!$F$13:$F$67)))*N(Mitarbeiter!$E148)/IF(Einstellungen!$C$11="7 Tage",7,5),N('Ist-Stunden'!Q148)+(N(Krankheitstage!R148)+N(Krankheitstage!AD148))*N($C148))))</f>
        <v/>
      </c>
      <c r="AV148" s="76">
        <f>IF($B148="",0,IF(Einstellungen!$C$10="Ja",MAX(IF(Einstellungen!$C$11="7 Tage",MAX(0,(MIN(DATE(2027,2,0),IF(Mitarbeiter!$D148="",DATE(2027,2,0),Mitarbeiter!$D148),TODAY()))-(MAX(DATE(2027,1,1),Mitarbeiter!$C148))+1),MAX(0,NETWORKDAYS(MAX(DATE(2027,1,1),Mitarbeiter!$C148),MIN(DATE(2027,2,0),IF(Mitarbeiter!$D148="",DATE(2027,2,0),Mitarbeiter!$D148),TODAY()),Einstellungen!$F$13:$F$67)))*N(Mitarbeiter!$E148)/IF(Einstellungen!$C$11="7 Tage",7,5),N('Ist-Stunden'!R148)),MAX(IF(Einstellungen!$C$11="7 Tage",MAX(0,(MIN(DATE(2027,2,0),IF(Mitarbeiter!$D148="",DATE(2027,2,0),Mitarbeiter!$D148),TODAY()))-(MAX(DATE(2027,1,1),Mitarbeiter!$C148))+1),MAX(0,NETWORKDAYS(MAX(DATE(2027,1,1),Mitarbeiter!$C148),MIN(DATE(2027,2,0),IF(Mitarbeiter!$D148="",DATE(2027,2,0),Mitarbeiter!$D148),TODAY()),Einstellungen!$F$13:$F$67)))*N(Mitarbeiter!$E148)/IF(Einstellungen!$C$11="7 Tage",7,5),N('Ist-Stunden'!R148)+(N(Krankheitstage!AE148)+N(Krankheitstage!AQ148))*N($C148))))</f>
        <v/>
      </c>
      <c r="AW148" s="76">
        <f>IF($B148="",0,IF(Einstellungen!$C$10="Ja",MAX(IF(Einstellungen!$C$11="7 Tage",MAX(0,(MIN(DATE(2027,3,0),IF(Mitarbeiter!$D148="",DATE(2027,3,0),Mitarbeiter!$D148),TODAY()))-(MAX(DATE(2027,2,1),Mitarbeiter!$C148))+1),MAX(0,NETWORKDAYS(MAX(DATE(2027,2,1),Mitarbeiter!$C148),MIN(DATE(2027,3,0),IF(Mitarbeiter!$D148="",DATE(2027,3,0),Mitarbeiter!$D148),TODAY()),Einstellungen!$F$13:$F$67)))*N(Mitarbeiter!$E148)/IF(Einstellungen!$C$11="7 Tage",7,5),N('Ist-Stunden'!S148)),MAX(IF(Einstellungen!$C$11="7 Tage",MAX(0,(MIN(DATE(2027,3,0),IF(Mitarbeiter!$D148="",DATE(2027,3,0),Mitarbeiter!$D148),TODAY()))-(MAX(DATE(2027,2,1),Mitarbeiter!$C148))+1),MAX(0,NETWORKDAYS(MAX(DATE(2027,2,1),Mitarbeiter!$C148),MIN(DATE(2027,3,0),IF(Mitarbeiter!$D148="",DATE(2027,3,0),Mitarbeiter!$D148),TODAY()),Einstellungen!$F$13:$F$67)))*N(Mitarbeiter!$E148)/IF(Einstellungen!$C$11="7 Tage",7,5),N('Ist-Stunden'!S148)+(N(Krankheitstage!AF148)+N(Krankheitstage!AR148))*N($C148))))</f>
        <v/>
      </c>
      <c r="AX148" s="76">
        <f>IF($B148="",0,IF(Einstellungen!$C$10="Ja",MAX(IF(Einstellungen!$C$11="7 Tage",MAX(0,(MIN(DATE(2027,4,0),IF(Mitarbeiter!$D148="",DATE(2027,4,0),Mitarbeiter!$D148),TODAY()))-(MAX(DATE(2027,3,1),Mitarbeiter!$C148))+1),MAX(0,NETWORKDAYS(MAX(DATE(2027,3,1),Mitarbeiter!$C148),MIN(DATE(2027,4,0),IF(Mitarbeiter!$D148="",DATE(2027,4,0),Mitarbeiter!$D148),TODAY()),Einstellungen!$F$13:$F$67)))*N(Mitarbeiter!$E148)/IF(Einstellungen!$C$11="7 Tage",7,5),N('Ist-Stunden'!T148)),MAX(IF(Einstellungen!$C$11="7 Tage",MAX(0,(MIN(DATE(2027,4,0),IF(Mitarbeiter!$D148="",DATE(2027,4,0),Mitarbeiter!$D148),TODAY()))-(MAX(DATE(2027,3,1),Mitarbeiter!$C148))+1),MAX(0,NETWORKDAYS(MAX(DATE(2027,3,1),Mitarbeiter!$C148),MIN(DATE(2027,4,0),IF(Mitarbeiter!$D148="",DATE(2027,4,0),Mitarbeiter!$D148),TODAY()),Einstellungen!$F$13:$F$67)))*N(Mitarbeiter!$E148)/IF(Einstellungen!$C$11="7 Tage",7,5),N('Ist-Stunden'!T148)+(N(Krankheitstage!AG148)+N(Krankheitstage!AS148))*N($C148))))</f>
        <v/>
      </c>
      <c r="AY148" s="76">
        <f>IF($B148="",0,IF(Einstellungen!$C$10="Ja",MAX(IF(Einstellungen!$C$11="7 Tage",MAX(0,(MIN(DATE(2027,5,0),IF(Mitarbeiter!$D148="",DATE(2027,5,0),Mitarbeiter!$D148),TODAY()))-(MAX(DATE(2027,4,1),Mitarbeiter!$C148))+1),MAX(0,NETWORKDAYS(MAX(DATE(2027,4,1),Mitarbeiter!$C148),MIN(DATE(2027,5,0),IF(Mitarbeiter!$D148="",DATE(2027,5,0),Mitarbeiter!$D148),TODAY()),Einstellungen!$F$13:$F$67)))*N(Mitarbeiter!$E148)/IF(Einstellungen!$C$11="7 Tage",7,5),N('Ist-Stunden'!U148)),MAX(IF(Einstellungen!$C$11="7 Tage",MAX(0,(MIN(DATE(2027,5,0),IF(Mitarbeiter!$D148="",DATE(2027,5,0),Mitarbeiter!$D148),TODAY()))-(MAX(DATE(2027,4,1),Mitarbeiter!$C148))+1),MAX(0,NETWORKDAYS(MAX(DATE(2027,4,1),Mitarbeiter!$C148),MIN(DATE(2027,5,0),IF(Mitarbeiter!$D148="",DATE(2027,5,0),Mitarbeiter!$D148),TODAY()),Einstellungen!$F$13:$F$67)))*N(Mitarbeiter!$E148)/IF(Einstellungen!$C$11="7 Tage",7,5),N('Ist-Stunden'!U148)+(N(Krankheitstage!AH148)+N(Krankheitstage!AT148))*N($C148))))</f>
        <v/>
      </c>
      <c r="AZ148" s="76">
        <f>IF($B148="",0,IF(Einstellungen!$C$10="Ja",MAX(IF(Einstellungen!$C$11="7 Tage",MAX(0,(MIN(DATE(2027,6,0),IF(Mitarbeiter!$D148="",DATE(2027,6,0),Mitarbeiter!$D148),TODAY()))-(MAX(DATE(2027,5,1),Mitarbeiter!$C148))+1),MAX(0,NETWORKDAYS(MAX(DATE(2027,5,1),Mitarbeiter!$C148),MIN(DATE(2027,6,0),IF(Mitarbeiter!$D148="",DATE(2027,6,0),Mitarbeiter!$D148),TODAY()),Einstellungen!$F$13:$F$67)))*N(Mitarbeiter!$E148)/IF(Einstellungen!$C$11="7 Tage",7,5),N('Ist-Stunden'!V148)),MAX(IF(Einstellungen!$C$11="7 Tage",MAX(0,(MIN(DATE(2027,6,0),IF(Mitarbeiter!$D148="",DATE(2027,6,0),Mitarbeiter!$D148),TODAY()))-(MAX(DATE(2027,5,1),Mitarbeiter!$C148))+1),MAX(0,NETWORKDAYS(MAX(DATE(2027,5,1),Mitarbeiter!$C148),MIN(DATE(2027,6,0),IF(Mitarbeiter!$D148="",DATE(2027,6,0),Mitarbeiter!$D148),TODAY()),Einstellungen!$F$13:$F$67)))*N(Mitarbeiter!$E148)/IF(Einstellungen!$C$11="7 Tage",7,5),N('Ist-Stunden'!V148)+(N(Krankheitstage!AI148)+N(Krankheitstage!AU148))*N($C148))))</f>
        <v/>
      </c>
      <c r="BA148" s="76">
        <f>IF($B148="",0,IF(Einstellungen!$C$10="Ja",MAX(IF(Einstellungen!$C$11="7 Tage",MAX(0,(MIN(DATE(2027,7,0),IF(Mitarbeiter!$D148="",DATE(2027,7,0),Mitarbeiter!$D148),TODAY()))-(MAX(DATE(2027,6,1),Mitarbeiter!$C148))+1),MAX(0,NETWORKDAYS(MAX(DATE(2027,6,1),Mitarbeiter!$C148),MIN(DATE(2027,7,0),IF(Mitarbeiter!$D148="",DATE(2027,7,0),Mitarbeiter!$D148),TODAY()),Einstellungen!$F$13:$F$67)))*N(Mitarbeiter!$E148)/IF(Einstellungen!$C$11="7 Tage",7,5),N('Ist-Stunden'!W148)),MAX(IF(Einstellungen!$C$11="7 Tage",MAX(0,(MIN(DATE(2027,7,0),IF(Mitarbeiter!$D148="",DATE(2027,7,0),Mitarbeiter!$D148),TODAY()))-(MAX(DATE(2027,6,1),Mitarbeiter!$C148))+1),MAX(0,NETWORKDAYS(MAX(DATE(2027,6,1),Mitarbeiter!$C148),MIN(DATE(2027,7,0),IF(Mitarbeiter!$D148="",DATE(2027,7,0),Mitarbeiter!$D148),TODAY()),Einstellungen!$F$13:$F$67)))*N(Mitarbeiter!$E148)/IF(Einstellungen!$C$11="7 Tage",7,5),N('Ist-Stunden'!W148)+(N(Krankheitstage!AJ148)+N(Krankheitstage!AV148))*N($C148))))</f>
        <v/>
      </c>
      <c r="BB148" s="76">
        <f>IF($B148="",0,IF(Einstellungen!$C$10="Ja",MAX(IF(Einstellungen!$C$11="7 Tage",MAX(0,(MIN(DATE(2027,8,0),IF(Mitarbeiter!$D148="",DATE(2027,8,0),Mitarbeiter!$D148),TODAY()))-(MAX(DATE(2027,7,1),Mitarbeiter!$C148))+1),MAX(0,NETWORKDAYS(MAX(DATE(2027,7,1),Mitarbeiter!$C148),MIN(DATE(2027,8,0),IF(Mitarbeiter!$D148="",DATE(2027,8,0),Mitarbeiter!$D148),TODAY()),Einstellungen!$F$13:$F$67)))*N(Mitarbeiter!$E148)/IF(Einstellungen!$C$11="7 Tage",7,5),N('Ist-Stunden'!X148)),MAX(IF(Einstellungen!$C$11="7 Tage",MAX(0,(MIN(DATE(2027,8,0),IF(Mitarbeiter!$D148="",DATE(2027,8,0),Mitarbeiter!$D148),TODAY()))-(MAX(DATE(2027,7,1),Mitarbeiter!$C148))+1),MAX(0,NETWORKDAYS(MAX(DATE(2027,7,1),Mitarbeiter!$C148),MIN(DATE(2027,8,0),IF(Mitarbeiter!$D148="",DATE(2027,8,0),Mitarbeiter!$D148),TODAY()),Einstellungen!$F$13:$F$67)))*N(Mitarbeiter!$E148)/IF(Einstellungen!$C$11="7 Tage",7,5),N('Ist-Stunden'!X148)+(N(Krankheitstage!AK148)+N(Krankheitstage!AW148))*N($C148))))</f>
        <v/>
      </c>
      <c r="BC148" s="76">
        <f>IF($B148="",0,IF(Einstellungen!$C$10="Ja",MAX(IF(Einstellungen!$C$11="7 Tage",MAX(0,(MIN(DATE(2027,9,0),IF(Mitarbeiter!$D148="",DATE(2027,9,0),Mitarbeiter!$D148),TODAY()))-(MAX(DATE(2027,8,1),Mitarbeiter!$C148))+1),MAX(0,NETWORKDAYS(MAX(DATE(2027,8,1),Mitarbeiter!$C148),MIN(DATE(2027,9,0),IF(Mitarbeiter!$D148="",DATE(2027,9,0),Mitarbeiter!$D148),TODAY()),Einstellungen!$F$13:$F$67)))*N(Mitarbeiter!$E148)/IF(Einstellungen!$C$11="7 Tage",7,5),N('Ist-Stunden'!Y148)),MAX(IF(Einstellungen!$C$11="7 Tage",MAX(0,(MIN(DATE(2027,9,0),IF(Mitarbeiter!$D148="",DATE(2027,9,0),Mitarbeiter!$D148),TODAY()))-(MAX(DATE(2027,8,1),Mitarbeiter!$C148))+1),MAX(0,NETWORKDAYS(MAX(DATE(2027,8,1),Mitarbeiter!$C148),MIN(DATE(2027,9,0),IF(Mitarbeiter!$D148="",DATE(2027,9,0),Mitarbeiter!$D148),TODAY()),Einstellungen!$F$13:$F$67)))*N(Mitarbeiter!$E148)/IF(Einstellungen!$C$11="7 Tage",7,5),N('Ist-Stunden'!Y148)+(N(Krankheitstage!AL148)+N(Krankheitstage!AX148))*N($C148))))</f>
        <v/>
      </c>
      <c r="BD148" s="76">
        <f>IF($B148="",0,IF(Einstellungen!$C$10="Ja",MAX(IF(Einstellungen!$C$11="7 Tage",MAX(0,(MIN(DATE(2027,10,0),IF(Mitarbeiter!$D148="",DATE(2027,10,0),Mitarbeiter!$D148),TODAY()))-(MAX(DATE(2027,9,1),Mitarbeiter!$C148))+1),MAX(0,NETWORKDAYS(MAX(DATE(2027,9,1),Mitarbeiter!$C148),MIN(DATE(2027,10,0),IF(Mitarbeiter!$D148="",DATE(2027,10,0),Mitarbeiter!$D148),TODAY()),Einstellungen!$F$13:$F$67)))*N(Mitarbeiter!$E148)/IF(Einstellungen!$C$11="7 Tage",7,5),N('Ist-Stunden'!Z148)),MAX(IF(Einstellungen!$C$11="7 Tage",MAX(0,(MIN(DATE(2027,10,0),IF(Mitarbeiter!$D148="",DATE(2027,10,0),Mitarbeiter!$D148),TODAY()))-(MAX(DATE(2027,9,1),Mitarbeiter!$C148))+1),MAX(0,NETWORKDAYS(MAX(DATE(2027,9,1),Mitarbeiter!$C148),MIN(DATE(2027,10,0),IF(Mitarbeiter!$D148="",DATE(2027,10,0),Mitarbeiter!$D148),TODAY()),Einstellungen!$F$13:$F$67)))*N(Mitarbeiter!$E148)/IF(Einstellungen!$C$11="7 Tage",7,5),N('Ist-Stunden'!Z148)+(N(Krankheitstage!AM148)+N(Krankheitstage!AY148))*N($C148))))</f>
        <v/>
      </c>
      <c r="BE148" s="76">
        <f>IF($B148="",0,IF(Einstellungen!$C$10="Ja",MAX(IF(Einstellungen!$C$11="7 Tage",MAX(0,(MIN(DATE(2027,11,0),IF(Mitarbeiter!$D148="",DATE(2027,11,0),Mitarbeiter!$D148),TODAY()))-(MAX(DATE(2027,10,1),Mitarbeiter!$C148))+1),MAX(0,NETWORKDAYS(MAX(DATE(2027,10,1),Mitarbeiter!$C148),MIN(DATE(2027,11,0),IF(Mitarbeiter!$D148="",DATE(2027,11,0),Mitarbeiter!$D148),TODAY()),Einstellungen!$F$13:$F$67)))*N(Mitarbeiter!$E148)/IF(Einstellungen!$C$11="7 Tage",7,5),N('Ist-Stunden'!AA148)),MAX(IF(Einstellungen!$C$11="7 Tage",MAX(0,(MIN(DATE(2027,11,0),IF(Mitarbeiter!$D148="",DATE(2027,11,0),Mitarbeiter!$D148),TODAY()))-(MAX(DATE(2027,10,1),Mitarbeiter!$C148))+1),MAX(0,NETWORKDAYS(MAX(DATE(2027,10,1),Mitarbeiter!$C148),MIN(DATE(2027,11,0),IF(Mitarbeiter!$D148="",DATE(2027,11,0),Mitarbeiter!$D148),TODAY()),Einstellungen!$F$13:$F$67)))*N(Mitarbeiter!$E148)/IF(Einstellungen!$C$11="7 Tage",7,5),N('Ist-Stunden'!AA148)+(N(Krankheitstage!AN148)+N(Krankheitstage!AZ148))*N($C148))))</f>
        <v/>
      </c>
      <c r="BF148" s="76">
        <f>IF($B148="",0,IF(Einstellungen!$C$10="Ja",MAX(IF(Einstellungen!$C$11="7 Tage",MAX(0,(MIN(DATE(2027,12,0),IF(Mitarbeiter!$D148="",DATE(2027,12,0),Mitarbeiter!$D148),TODAY()))-(MAX(DATE(2027,11,1),Mitarbeiter!$C148))+1),MAX(0,NETWORKDAYS(MAX(DATE(2027,11,1),Mitarbeiter!$C148),MIN(DATE(2027,12,0),IF(Mitarbeiter!$D148="",DATE(2027,12,0),Mitarbeiter!$D148),TODAY()),Einstellungen!$F$13:$F$67)))*N(Mitarbeiter!$E148)/IF(Einstellungen!$C$11="7 Tage",7,5),N('Ist-Stunden'!AB148)),MAX(IF(Einstellungen!$C$11="7 Tage",MAX(0,(MIN(DATE(2027,12,0),IF(Mitarbeiter!$D148="",DATE(2027,12,0),Mitarbeiter!$D148),TODAY()))-(MAX(DATE(2027,11,1),Mitarbeiter!$C148))+1),MAX(0,NETWORKDAYS(MAX(DATE(2027,11,1),Mitarbeiter!$C148),MIN(DATE(2027,12,0),IF(Mitarbeiter!$D148="",DATE(2027,12,0),Mitarbeiter!$D148),TODAY()),Einstellungen!$F$13:$F$67)))*N(Mitarbeiter!$E148)/IF(Einstellungen!$C$11="7 Tage",7,5),N('Ist-Stunden'!AB148)+(N(Krankheitstage!AO148)+N(Krankheitstage!BA148))*N($C148))))</f>
        <v/>
      </c>
      <c r="BG148" s="76">
        <f>IF($B148="",0,IF(Einstellungen!$C$10="Ja",MAX(IF(Einstellungen!$C$11="7 Tage",MAX(0,(MIN(DATE(2027,13,0),IF(Mitarbeiter!$D148="",DATE(2027,13,0),Mitarbeiter!$D148),TODAY()))-(MAX(DATE(2027,12,1),Mitarbeiter!$C148))+1),MAX(0,NETWORKDAYS(MAX(DATE(2027,12,1),Mitarbeiter!$C148),MIN(DATE(2027,13,0),IF(Mitarbeiter!$D148="",DATE(2027,13,0),Mitarbeiter!$D148),TODAY()),Einstellungen!$F$13:$F$67)))*N(Mitarbeiter!$E148)/IF(Einstellungen!$C$11="7 Tage",7,5),N('Ist-Stunden'!AC148)),MAX(IF(Einstellungen!$C$11="7 Tage",MAX(0,(MIN(DATE(2027,13,0),IF(Mitarbeiter!$D148="",DATE(2027,13,0),Mitarbeiter!$D148),TODAY()))-(MAX(DATE(2027,12,1),Mitarbeiter!$C148))+1),MAX(0,NETWORKDAYS(MAX(DATE(2027,12,1),Mitarbeiter!$C148),MIN(DATE(2027,13,0),IF(Mitarbeiter!$D148="",DATE(2027,13,0),Mitarbeiter!$D148),TODAY()),Einstellungen!$F$13:$F$67)))*N(Mitarbeiter!$E148)/IF(Einstellungen!$C$11="7 Tage",7,5),N('Ist-Stunden'!AC148)+(N(Krankheitstage!AP148)+N(Krankheitstage!BB148))*N($C148))))</f>
        <v/>
      </c>
      <c r="BH148" s="76">
        <f>IF($B148="",0,IF(Einstellungen!$C$10="Ja",MAX(IF(Einstellungen!$C$11="7 Tage",MAX(0,(MIN(DATE(2028,2,0),IF(Mitarbeiter!$D148="",DATE(2028,2,0),Mitarbeiter!$D148),TODAY()))-(MAX(DATE(2028,1,1),Mitarbeiter!$C148))+1),MAX(0,NETWORKDAYS(MAX(DATE(2028,1,1),Mitarbeiter!$C148),MIN(DATE(2028,2,0),IF(Mitarbeiter!$D148="",DATE(2028,2,0),Mitarbeiter!$D148),TODAY()),Einstellungen!$F$13:$F$67)))*N(Mitarbeiter!$E148)/IF(Einstellungen!$C$11="7 Tage",7,5),N('Ist-Stunden'!AD148)),MAX(IF(Einstellungen!$C$11="7 Tage",MAX(0,(MIN(DATE(2028,2,0),IF(Mitarbeiter!$D148="",DATE(2028,2,0),Mitarbeiter!$D148),TODAY()))-(MAX(DATE(2028,1,1),Mitarbeiter!$C148))+1),MAX(0,NETWORKDAYS(MAX(DATE(2028,1,1),Mitarbeiter!$C148),MIN(DATE(2028,2,0),IF(Mitarbeiter!$D148="",DATE(2028,2,0),Mitarbeiter!$D148),TODAY()),Einstellungen!$F$13:$F$67)))*N(Mitarbeiter!$E148)/IF(Einstellungen!$C$11="7 Tage",7,5),N('Ist-Stunden'!AD148)+(N(Krankheitstage!BC148)+N(Krankheitstage!BO148))*N($C148))))</f>
        <v/>
      </c>
      <c r="BI148" s="76">
        <f>IF($B148="",0,IF(Einstellungen!$C$10="Ja",MAX(IF(Einstellungen!$C$11="7 Tage",MAX(0,(MIN(DATE(2028,3,0),IF(Mitarbeiter!$D148="",DATE(2028,3,0),Mitarbeiter!$D148),TODAY()))-(MAX(DATE(2028,2,1),Mitarbeiter!$C148))+1),MAX(0,NETWORKDAYS(MAX(DATE(2028,2,1),Mitarbeiter!$C148),MIN(DATE(2028,3,0),IF(Mitarbeiter!$D148="",DATE(2028,3,0),Mitarbeiter!$D148),TODAY()),Einstellungen!$F$13:$F$67)))*N(Mitarbeiter!$E148)/IF(Einstellungen!$C$11="7 Tage",7,5),N('Ist-Stunden'!AE148)),MAX(IF(Einstellungen!$C$11="7 Tage",MAX(0,(MIN(DATE(2028,3,0),IF(Mitarbeiter!$D148="",DATE(2028,3,0),Mitarbeiter!$D148),TODAY()))-(MAX(DATE(2028,2,1),Mitarbeiter!$C148))+1),MAX(0,NETWORKDAYS(MAX(DATE(2028,2,1),Mitarbeiter!$C148),MIN(DATE(2028,3,0),IF(Mitarbeiter!$D148="",DATE(2028,3,0),Mitarbeiter!$D148),TODAY()),Einstellungen!$F$13:$F$67)))*N(Mitarbeiter!$E148)/IF(Einstellungen!$C$11="7 Tage",7,5),N('Ist-Stunden'!AE148)+(N(Krankheitstage!BD148)+N(Krankheitstage!BP148))*N($C148))))</f>
        <v/>
      </c>
      <c r="BJ148" s="76">
        <f>IF($B148="",0,IF(Einstellungen!$C$10="Ja",MAX(IF(Einstellungen!$C$11="7 Tage",MAX(0,(MIN(DATE(2028,4,0),IF(Mitarbeiter!$D148="",DATE(2028,4,0),Mitarbeiter!$D148),TODAY()))-(MAX(DATE(2028,3,1),Mitarbeiter!$C148))+1),MAX(0,NETWORKDAYS(MAX(DATE(2028,3,1),Mitarbeiter!$C148),MIN(DATE(2028,4,0),IF(Mitarbeiter!$D148="",DATE(2028,4,0),Mitarbeiter!$D148),TODAY()),Einstellungen!$F$13:$F$67)))*N(Mitarbeiter!$E148)/IF(Einstellungen!$C$11="7 Tage",7,5),N('Ist-Stunden'!AF148)),MAX(IF(Einstellungen!$C$11="7 Tage",MAX(0,(MIN(DATE(2028,4,0),IF(Mitarbeiter!$D148="",DATE(2028,4,0),Mitarbeiter!$D148),TODAY()))-(MAX(DATE(2028,3,1),Mitarbeiter!$C148))+1),MAX(0,NETWORKDAYS(MAX(DATE(2028,3,1),Mitarbeiter!$C148),MIN(DATE(2028,4,0),IF(Mitarbeiter!$D148="",DATE(2028,4,0),Mitarbeiter!$D148),TODAY()),Einstellungen!$F$13:$F$67)))*N(Mitarbeiter!$E148)/IF(Einstellungen!$C$11="7 Tage",7,5),N('Ist-Stunden'!AF148)+(N(Krankheitstage!BE148)+N(Krankheitstage!BQ148))*N($C148))))</f>
        <v/>
      </c>
      <c r="BK148" s="76">
        <f>IF($B148="",0,IF(Einstellungen!$C$10="Ja",MAX(IF(Einstellungen!$C$11="7 Tage",MAX(0,(MIN(DATE(2028,5,0),IF(Mitarbeiter!$D148="",DATE(2028,5,0),Mitarbeiter!$D148),TODAY()))-(MAX(DATE(2028,4,1),Mitarbeiter!$C148))+1),MAX(0,NETWORKDAYS(MAX(DATE(2028,4,1),Mitarbeiter!$C148),MIN(DATE(2028,5,0),IF(Mitarbeiter!$D148="",DATE(2028,5,0),Mitarbeiter!$D148),TODAY()),Einstellungen!$F$13:$F$67)))*N(Mitarbeiter!$E148)/IF(Einstellungen!$C$11="7 Tage",7,5),N('Ist-Stunden'!AG148)),MAX(IF(Einstellungen!$C$11="7 Tage",MAX(0,(MIN(DATE(2028,5,0),IF(Mitarbeiter!$D148="",DATE(2028,5,0),Mitarbeiter!$D148),TODAY()))-(MAX(DATE(2028,4,1),Mitarbeiter!$C148))+1),MAX(0,NETWORKDAYS(MAX(DATE(2028,4,1),Mitarbeiter!$C148),MIN(DATE(2028,5,0),IF(Mitarbeiter!$D148="",DATE(2028,5,0),Mitarbeiter!$D148),TODAY()),Einstellungen!$F$13:$F$67)))*N(Mitarbeiter!$E148)/IF(Einstellungen!$C$11="7 Tage",7,5),N('Ist-Stunden'!AG148)+(N(Krankheitstage!BF148)+N(Krankheitstage!BR148))*N($C148))))</f>
        <v/>
      </c>
      <c r="BL148" s="76">
        <f>IF($B148="",0,IF(Einstellungen!$C$10="Ja",MAX(IF(Einstellungen!$C$11="7 Tage",MAX(0,(MIN(DATE(2028,6,0),IF(Mitarbeiter!$D148="",DATE(2028,6,0),Mitarbeiter!$D148),TODAY()))-(MAX(DATE(2028,5,1),Mitarbeiter!$C148))+1),MAX(0,NETWORKDAYS(MAX(DATE(2028,5,1),Mitarbeiter!$C148),MIN(DATE(2028,6,0),IF(Mitarbeiter!$D148="",DATE(2028,6,0),Mitarbeiter!$D148),TODAY()),Einstellungen!$F$13:$F$67)))*N(Mitarbeiter!$E148)/IF(Einstellungen!$C$11="7 Tage",7,5),N('Ist-Stunden'!AH148)),MAX(IF(Einstellungen!$C$11="7 Tage",MAX(0,(MIN(DATE(2028,6,0),IF(Mitarbeiter!$D148="",DATE(2028,6,0),Mitarbeiter!$D148),TODAY()))-(MAX(DATE(2028,5,1),Mitarbeiter!$C148))+1),MAX(0,NETWORKDAYS(MAX(DATE(2028,5,1),Mitarbeiter!$C148),MIN(DATE(2028,6,0),IF(Mitarbeiter!$D148="",DATE(2028,6,0),Mitarbeiter!$D148),TODAY()),Einstellungen!$F$13:$F$67)))*N(Mitarbeiter!$E148)/IF(Einstellungen!$C$11="7 Tage",7,5),N('Ist-Stunden'!AH148)+(N(Krankheitstage!BG148)+N(Krankheitstage!BS148))*N($C148))))</f>
        <v/>
      </c>
      <c r="BM148" s="76">
        <f>IF($B148="",0,IF(Einstellungen!$C$10="Ja",MAX(IF(Einstellungen!$C$11="7 Tage",MAX(0,(MIN(DATE(2028,7,0),IF(Mitarbeiter!$D148="",DATE(2028,7,0),Mitarbeiter!$D148),TODAY()))-(MAX(DATE(2028,6,1),Mitarbeiter!$C148))+1),MAX(0,NETWORKDAYS(MAX(DATE(2028,6,1),Mitarbeiter!$C148),MIN(DATE(2028,7,0),IF(Mitarbeiter!$D148="",DATE(2028,7,0),Mitarbeiter!$D148),TODAY()),Einstellungen!$F$13:$F$67)))*N(Mitarbeiter!$E148)/IF(Einstellungen!$C$11="7 Tage",7,5),N('Ist-Stunden'!AI148)),MAX(IF(Einstellungen!$C$11="7 Tage",MAX(0,(MIN(DATE(2028,7,0),IF(Mitarbeiter!$D148="",DATE(2028,7,0),Mitarbeiter!$D148),TODAY()))-(MAX(DATE(2028,6,1),Mitarbeiter!$C148))+1),MAX(0,NETWORKDAYS(MAX(DATE(2028,6,1),Mitarbeiter!$C148),MIN(DATE(2028,7,0),IF(Mitarbeiter!$D148="",DATE(2028,7,0),Mitarbeiter!$D148),TODAY()),Einstellungen!$F$13:$F$67)))*N(Mitarbeiter!$E148)/IF(Einstellungen!$C$11="7 Tage",7,5),N('Ist-Stunden'!AI148)+(N(Krankheitstage!BH148)+N(Krankheitstage!BT148))*N($C148))))</f>
        <v/>
      </c>
      <c r="BN148" s="76">
        <f>IF($B148="",0,IF(Einstellungen!$C$10="Ja",MAX(IF(Einstellungen!$C$11="7 Tage",MAX(0,(MIN(DATE(2028,8,0),IF(Mitarbeiter!$D148="",DATE(2028,8,0),Mitarbeiter!$D148),TODAY()))-(MAX(DATE(2028,7,1),Mitarbeiter!$C148))+1),MAX(0,NETWORKDAYS(MAX(DATE(2028,7,1),Mitarbeiter!$C148),MIN(DATE(2028,8,0),IF(Mitarbeiter!$D148="",DATE(2028,8,0),Mitarbeiter!$D148),TODAY()),Einstellungen!$F$13:$F$67)))*N(Mitarbeiter!$E148)/IF(Einstellungen!$C$11="7 Tage",7,5),N('Ist-Stunden'!AJ148)),MAX(IF(Einstellungen!$C$11="7 Tage",MAX(0,(MIN(DATE(2028,8,0),IF(Mitarbeiter!$D148="",DATE(2028,8,0),Mitarbeiter!$D148),TODAY()))-(MAX(DATE(2028,7,1),Mitarbeiter!$C148))+1),MAX(0,NETWORKDAYS(MAX(DATE(2028,7,1),Mitarbeiter!$C148),MIN(DATE(2028,8,0),IF(Mitarbeiter!$D148="",DATE(2028,8,0),Mitarbeiter!$D148),TODAY()),Einstellungen!$F$13:$F$67)))*N(Mitarbeiter!$E148)/IF(Einstellungen!$C$11="7 Tage",7,5),N('Ist-Stunden'!AJ148)+(N(Krankheitstage!BI148)+N(Krankheitstage!BU148))*N($C148))))</f>
        <v/>
      </c>
      <c r="BO148" s="76">
        <f>IF($B148="",0,IF(Einstellungen!$C$10="Ja",MAX(IF(Einstellungen!$C$11="7 Tage",MAX(0,(MIN(DATE(2028,9,0),IF(Mitarbeiter!$D148="",DATE(2028,9,0),Mitarbeiter!$D148),TODAY()))-(MAX(DATE(2028,8,1),Mitarbeiter!$C148))+1),MAX(0,NETWORKDAYS(MAX(DATE(2028,8,1),Mitarbeiter!$C148),MIN(DATE(2028,9,0),IF(Mitarbeiter!$D148="",DATE(2028,9,0),Mitarbeiter!$D148),TODAY()),Einstellungen!$F$13:$F$67)))*N(Mitarbeiter!$E148)/IF(Einstellungen!$C$11="7 Tage",7,5),N('Ist-Stunden'!AK148)),MAX(IF(Einstellungen!$C$11="7 Tage",MAX(0,(MIN(DATE(2028,9,0),IF(Mitarbeiter!$D148="",DATE(2028,9,0),Mitarbeiter!$D148),TODAY()))-(MAX(DATE(2028,8,1),Mitarbeiter!$C148))+1),MAX(0,NETWORKDAYS(MAX(DATE(2028,8,1),Mitarbeiter!$C148),MIN(DATE(2028,9,0),IF(Mitarbeiter!$D148="",DATE(2028,9,0),Mitarbeiter!$D148),TODAY()),Einstellungen!$F$13:$F$67)))*N(Mitarbeiter!$E148)/IF(Einstellungen!$C$11="7 Tage",7,5),N('Ist-Stunden'!AK148)+(N(Krankheitstage!BJ148)+N(Krankheitstage!BV148))*N($C148))))</f>
        <v/>
      </c>
      <c r="BP148" s="76">
        <f>IF($B148="",0,IF(Einstellungen!$C$10="Ja",MAX(IF(Einstellungen!$C$11="7 Tage",MAX(0,(MIN(DATE(2028,10,0),IF(Mitarbeiter!$D148="",DATE(2028,10,0),Mitarbeiter!$D148),TODAY()))-(MAX(DATE(2028,9,1),Mitarbeiter!$C148))+1),MAX(0,NETWORKDAYS(MAX(DATE(2028,9,1),Mitarbeiter!$C148),MIN(DATE(2028,10,0),IF(Mitarbeiter!$D148="",DATE(2028,10,0),Mitarbeiter!$D148),TODAY()),Einstellungen!$F$13:$F$67)))*N(Mitarbeiter!$E148)/IF(Einstellungen!$C$11="7 Tage",7,5),N('Ist-Stunden'!AL148)),MAX(IF(Einstellungen!$C$11="7 Tage",MAX(0,(MIN(DATE(2028,10,0),IF(Mitarbeiter!$D148="",DATE(2028,10,0),Mitarbeiter!$D148),TODAY()))-(MAX(DATE(2028,9,1),Mitarbeiter!$C148))+1),MAX(0,NETWORKDAYS(MAX(DATE(2028,9,1),Mitarbeiter!$C148),MIN(DATE(2028,10,0),IF(Mitarbeiter!$D148="",DATE(2028,10,0),Mitarbeiter!$D148),TODAY()),Einstellungen!$F$13:$F$67)))*N(Mitarbeiter!$E148)/IF(Einstellungen!$C$11="7 Tage",7,5),N('Ist-Stunden'!AL148)+(N(Krankheitstage!BK148)+N(Krankheitstage!BW148))*N($C148))))</f>
        <v/>
      </c>
      <c r="BQ148" s="76">
        <f>IF($B148="",0,IF(Einstellungen!$C$10="Ja",MAX(IF(Einstellungen!$C$11="7 Tage",MAX(0,(MIN(DATE(2028,11,0),IF(Mitarbeiter!$D148="",DATE(2028,11,0),Mitarbeiter!$D148),TODAY()))-(MAX(DATE(2028,10,1),Mitarbeiter!$C148))+1),MAX(0,NETWORKDAYS(MAX(DATE(2028,10,1),Mitarbeiter!$C148),MIN(DATE(2028,11,0),IF(Mitarbeiter!$D148="",DATE(2028,11,0),Mitarbeiter!$D148),TODAY()),Einstellungen!$F$13:$F$67)))*N(Mitarbeiter!$E148)/IF(Einstellungen!$C$11="7 Tage",7,5),N('Ist-Stunden'!AM148)),MAX(IF(Einstellungen!$C$11="7 Tage",MAX(0,(MIN(DATE(2028,11,0),IF(Mitarbeiter!$D148="",DATE(2028,11,0),Mitarbeiter!$D148),TODAY()))-(MAX(DATE(2028,10,1),Mitarbeiter!$C148))+1),MAX(0,NETWORKDAYS(MAX(DATE(2028,10,1),Mitarbeiter!$C148),MIN(DATE(2028,11,0),IF(Mitarbeiter!$D148="",DATE(2028,11,0),Mitarbeiter!$D148),TODAY()),Einstellungen!$F$13:$F$67)))*N(Mitarbeiter!$E148)/IF(Einstellungen!$C$11="7 Tage",7,5),N('Ist-Stunden'!AM148)+(N(Krankheitstage!BL148)+N(Krankheitstage!BX148))*N($C148))))</f>
        <v/>
      </c>
      <c r="BR148" s="76">
        <f>IF($B148="",0,IF(Einstellungen!$C$10="Ja",MAX(IF(Einstellungen!$C$11="7 Tage",MAX(0,(MIN(DATE(2028,12,0),IF(Mitarbeiter!$D148="",DATE(2028,12,0),Mitarbeiter!$D148),TODAY()))-(MAX(DATE(2028,11,1),Mitarbeiter!$C148))+1),MAX(0,NETWORKDAYS(MAX(DATE(2028,11,1),Mitarbeiter!$C148),MIN(DATE(2028,12,0),IF(Mitarbeiter!$D148="",DATE(2028,12,0),Mitarbeiter!$D148),TODAY()),Einstellungen!$F$13:$F$67)))*N(Mitarbeiter!$E148)/IF(Einstellungen!$C$11="7 Tage",7,5),N('Ist-Stunden'!AN148)),MAX(IF(Einstellungen!$C$11="7 Tage",MAX(0,(MIN(DATE(2028,12,0),IF(Mitarbeiter!$D148="",DATE(2028,12,0),Mitarbeiter!$D148),TODAY()))-(MAX(DATE(2028,11,1),Mitarbeiter!$C148))+1),MAX(0,NETWORKDAYS(MAX(DATE(2028,11,1),Mitarbeiter!$C148),MIN(DATE(2028,12,0),IF(Mitarbeiter!$D148="",DATE(2028,12,0),Mitarbeiter!$D148),TODAY()),Einstellungen!$F$13:$F$67)))*N(Mitarbeiter!$E148)/IF(Einstellungen!$C$11="7 Tage",7,5),N('Ist-Stunden'!AN148)+(N(Krankheitstage!BM148)+N(Krankheitstage!BY148))*N($C148))))</f>
        <v/>
      </c>
      <c r="BS148" s="76">
        <f>IF($B148="",0,IF(Einstellungen!$C$10="Ja",MAX(IF(Einstellungen!$C$11="7 Tage",MAX(0,(MIN(DATE(2028,13,0),IF(Mitarbeiter!$D148="",DATE(2028,13,0),Mitarbeiter!$D148),TODAY()))-(MAX(DATE(2028,12,1),Mitarbeiter!$C148))+1),MAX(0,NETWORKDAYS(MAX(DATE(2028,12,1),Mitarbeiter!$C148),MIN(DATE(2028,13,0),IF(Mitarbeiter!$D148="",DATE(2028,13,0),Mitarbeiter!$D148),TODAY()),Einstellungen!$F$13:$F$67)))*N(Mitarbeiter!$E148)/IF(Einstellungen!$C$11="7 Tage",7,5),N('Ist-Stunden'!AO148)),MAX(IF(Einstellungen!$C$11="7 Tage",MAX(0,(MIN(DATE(2028,13,0),IF(Mitarbeiter!$D148="",DATE(2028,13,0),Mitarbeiter!$D148),TODAY()))-(MAX(DATE(2028,12,1),Mitarbeiter!$C148))+1),MAX(0,NETWORKDAYS(MAX(DATE(2028,12,1),Mitarbeiter!$C148),MIN(DATE(2028,13,0),IF(Mitarbeiter!$D148="",DATE(2028,13,0),Mitarbeiter!$D148),TODAY()),Einstellungen!$F$13:$F$67)))*N(Mitarbeiter!$E148)/IF(Einstellungen!$C$11="7 Tage",7,5),N('Ist-Stunden'!AO148)+(N(Krankheitstage!BN148)+N(Krankheitstage!BZ148))*N($C148))))</f>
        <v/>
      </c>
      <c r="BT148" s="76">
        <f>IF($B148="",0,IF(Einstellungen!$C$10="Ja",MAX(IF(Einstellungen!$C$11="7 Tage",MAX(0,(MIN(DATE(2029,2,0),IF(Mitarbeiter!$D148="",DATE(2029,2,0),Mitarbeiter!$D148),TODAY()))-(MAX(DATE(2029,1,1),Mitarbeiter!$C148))+1),MAX(0,NETWORKDAYS(MAX(DATE(2029,1,1),Mitarbeiter!$C148),MIN(DATE(2029,2,0),IF(Mitarbeiter!$D148="",DATE(2029,2,0),Mitarbeiter!$D148),TODAY()),Einstellungen!$F$13:$F$67)))*N(Mitarbeiter!$E148)/IF(Einstellungen!$C$11="7 Tage",7,5),N('Ist-Stunden'!AP148)),MAX(IF(Einstellungen!$C$11="7 Tage",MAX(0,(MIN(DATE(2029,2,0),IF(Mitarbeiter!$D148="",DATE(2029,2,0),Mitarbeiter!$D148),TODAY()))-(MAX(DATE(2029,1,1),Mitarbeiter!$C148))+1),MAX(0,NETWORKDAYS(MAX(DATE(2029,1,1),Mitarbeiter!$C148),MIN(DATE(2029,2,0),IF(Mitarbeiter!$D148="",DATE(2029,2,0),Mitarbeiter!$D148),TODAY()),Einstellungen!$F$13:$F$67)))*N(Mitarbeiter!$E148)/IF(Einstellungen!$C$11="7 Tage",7,5),N('Ist-Stunden'!AP148)+(N(Krankheitstage!CA148)+N(Krankheitstage!CM148))*N($C148))))</f>
        <v/>
      </c>
      <c r="BU148" s="76">
        <f>IF($B148="",0,IF(Einstellungen!$C$10="Ja",MAX(IF(Einstellungen!$C$11="7 Tage",MAX(0,(MIN(DATE(2029,3,0),IF(Mitarbeiter!$D148="",DATE(2029,3,0),Mitarbeiter!$D148),TODAY()))-(MAX(DATE(2029,2,1),Mitarbeiter!$C148))+1),MAX(0,NETWORKDAYS(MAX(DATE(2029,2,1),Mitarbeiter!$C148),MIN(DATE(2029,3,0),IF(Mitarbeiter!$D148="",DATE(2029,3,0),Mitarbeiter!$D148),TODAY()),Einstellungen!$F$13:$F$67)))*N(Mitarbeiter!$E148)/IF(Einstellungen!$C$11="7 Tage",7,5),N('Ist-Stunden'!AQ148)),MAX(IF(Einstellungen!$C$11="7 Tage",MAX(0,(MIN(DATE(2029,3,0),IF(Mitarbeiter!$D148="",DATE(2029,3,0),Mitarbeiter!$D148),TODAY()))-(MAX(DATE(2029,2,1),Mitarbeiter!$C148))+1),MAX(0,NETWORKDAYS(MAX(DATE(2029,2,1),Mitarbeiter!$C148),MIN(DATE(2029,3,0),IF(Mitarbeiter!$D148="",DATE(2029,3,0),Mitarbeiter!$D148),TODAY()),Einstellungen!$F$13:$F$67)))*N(Mitarbeiter!$E148)/IF(Einstellungen!$C$11="7 Tage",7,5),N('Ist-Stunden'!AQ148)+(N(Krankheitstage!CB148)+N(Krankheitstage!CN148))*N($C148))))</f>
        <v/>
      </c>
      <c r="BV148" s="76">
        <f>IF($B148="",0,IF(Einstellungen!$C$10="Ja",MAX(IF(Einstellungen!$C$11="7 Tage",MAX(0,(MIN(DATE(2029,4,0),IF(Mitarbeiter!$D148="",DATE(2029,4,0),Mitarbeiter!$D148),TODAY()))-(MAX(DATE(2029,3,1),Mitarbeiter!$C148))+1),MAX(0,NETWORKDAYS(MAX(DATE(2029,3,1),Mitarbeiter!$C148),MIN(DATE(2029,4,0),IF(Mitarbeiter!$D148="",DATE(2029,4,0),Mitarbeiter!$D148),TODAY()),Einstellungen!$F$13:$F$67)))*N(Mitarbeiter!$E148)/IF(Einstellungen!$C$11="7 Tage",7,5),N('Ist-Stunden'!AR148)),MAX(IF(Einstellungen!$C$11="7 Tage",MAX(0,(MIN(DATE(2029,4,0),IF(Mitarbeiter!$D148="",DATE(2029,4,0),Mitarbeiter!$D148),TODAY()))-(MAX(DATE(2029,3,1),Mitarbeiter!$C148))+1),MAX(0,NETWORKDAYS(MAX(DATE(2029,3,1),Mitarbeiter!$C148),MIN(DATE(2029,4,0),IF(Mitarbeiter!$D148="",DATE(2029,4,0),Mitarbeiter!$D148),TODAY()),Einstellungen!$F$13:$F$67)))*N(Mitarbeiter!$E148)/IF(Einstellungen!$C$11="7 Tage",7,5),N('Ist-Stunden'!AR148)+(N(Krankheitstage!CC148)+N(Krankheitstage!CO148))*N($C148))))</f>
        <v/>
      </c>
      <c r="BW148" s="76">
        <f>IF($B148="",0,IF(Einstellungen!$C$10="Ja",MAX(IF(Einstellungen!$C$11="7 Tage",MAX(0,(MIN(DATE(2029,5,0),IF(Mitarbeiter!$D148="",DATE(2029,5,0),Mitarbeiter!$D148),TODAY()))-(MAX(DATE(2029,4,1),Mitarbeiter!$C148))+1),MAX(0,NETWORKDAYS(MAX(DATE(2029,4,1),Mitarbeiter!$C148),MIN(DATE(2029,5,0),IF(Mitarbeiter!$D148="",DATE(2029,5,0),Mitarbeiter!$D148),TODAY()),Einstellungen!$F$13:$F$67)))*N(Mitarbeiter!$E148)/IF(Einstellungen!$C$11="7 Tage",7,5),N('Ist-Stunden'!AS148)),MAX(IF(Einstellungen!$C$11="7 Tage",MAX(0,(MIN(DATE(2029,5,0),IF(Mitarbeiter!$D148="",DATE(2029,5,0),Mitarbeiter!$D148),TODAY()))-(MAX(DATE(2029,4,1),Mitarbeiter!$C148))+1),MAX(0,NETWORKDAYS(MAX(DATE(2029,4,1),Mitarbeiter!$C148),MIN(DATE(2029,5,0),IF(Mitarbeiter!$D148="",DATE(2029,5,0),Mitarbeiter!$D148),TODAY()),Einstellungen!$F$13:$F$67)))*N(Mitarbeiter!$E148)/IF(Einstellungen!$C$11="7 Tage",7,5),N('Ist-Stunden'!AS148)+(N(Krankheitstage!CD148)+N(Krankheitstage!CP148))*N($C148))))</f>
        <v/>
      </c>
      <c r="BX148" s="76">
        <f>IF($B148="",0,IF(Einstellungen!$C$10="Ja",MAX(IF(Einstellungen!$C$11="7 Tage",MAX(0,(MIN(DATE(2029,6,0),IF(Mitarbeiter!$D148="",DATE(2029,6,0),Mitarbeiter!$D148),TODAY()))-(MAX(DATE(2029,5,1),Mitarbeiter!$C148))+1),MAX(0,NETWORKDAYS(MAX(DATE(2029,5,1),Mitarbeiter!$C148),MIN(DATE(2029,6,0),IF(Mitarbeiter!$D148="",DATE(2029,6,0),Mitarbeiter!$D148),TODAY()),Einstellungen!$F$13:$F$67)))*N(Mitarbeiter!$E148)/IF(Einstellungen!$C$11="7 Tage",7,5),N('Ist-Stunden'!AT148)),MAX(IF(Einstellungen!$C$11="7 Tage",MAX(0,(MIN(DATE(2029,6,0),IF(Mitarbeiter!$D148="",DATE(2029,6,0),Mitarbeiter!$D148),TODAY()))-(MAX(DATE(2029,5,1),Mitarbeiter!$C148))+1),MAX(0,NETWORKDAYS(MAX(DATE(2029,5,1),Mitarbeiter!$C148),MIN(DATE(2029,6,0),IF(Mitarbeiter!$D148="",DATE(2029,6,0),Mitarbeiter!$D148),TODAY()),Einstellungen!$F$13:$F$67)))*N(Mitarbeiter!$E148)/IF(Einstellungen!$C$11="7 Tage",7,5),N('Ist-Stunden'!AT148)+(N(Krankheitstage!CE148)+N(Krankheitstage!CQ148))*N($C148))))</f>
        <v/>
      </c>
      <c r="BY148" s="76">
        <f>IF($B148="",0,IF(Einstellungen!$C$10="Ja",MAX(IF(Einstellungen!$C$11="7 Tage",MAX(0,(MIN(DATE(2029,7,0),IF(Mitarbeiter!$D148="",DATE(2029,7,0),Mitarbeiter!$D148),TODAY()))-(MAX(DATE(2029,6,1),Mitarbeiter!$C148))+1),MAX(0,NETWORKDAYS(MAX(DATE(2029,6,1),Mitarbeiter!$C148),MIN(DATE(2029,7,0),IF(Mitarbeiter!$D148="",DATE(2029,7,0),Mitarbeiter!$D148),TODAY()),Einstellungen!$F$13:$F$67)))*N(Mitarbeiter!$E148)/IF(Einstellungen!$C$11="7 Tage",7,5),N('Ist-Stunden'!AU148)),MAX(IF(Einstellungen!$C$11="7 Tage",MAX(0,(MIN(DATE(2029,7,0),IF(Mitarbeiter!$D148="",DATE(2029,7,0),Mitarbeiter!$D148),TODAY()))-(MAX(DATE(2029,6,1),Mitarbeiter!$C148))+1),MAX(0,NETWORKDAYS(MAX(DATE(2029,6,1),Mitarbeiter!$C148),MIN(DATE(2029,7,0),IF(Mitarbeiter!$D148="",DATE(2029,7,0),Mitarbeiter!$D148),TODAY()),Einstellungen!$F$13:$F$67)))*N(Mitarbeiter!$E148)/IF(Einstellungen!$C$11="7 Tage",7,5),N('Ist-Stunden'!AU148)+(N(Krankheitstage!CF148)+N(Krankheitstage!CR148))*N($C148))))</f>
        <v/>
      </c>
      <c r="BZ148" s="76">
        <f>IF($B148="",0,IF(Einstellungen!$C$10="Ja",MAX(IF(Einstellungen!$C$11="7 Tage",MAX(0,(MIN(DATE(2029,8,0),IF(Mitarbeiter!$D148="",DATE(2029,8,0),Mitarbeiter!$D148),TODAY()))-(MAX(DATE(2029,7,1),Mitarbeiter!$C148))+1),MAX(0,NETWORKDAYS(MAX(DATE(2029,7,1),Mitarbeiter!$C148),MIN(DATE(2029,8,0),IF(Mitarbeiter!$D148="",DATE(2029,8,0),Mitarbeiter!$D148),TODAY()),Einstellungen!$F$13:$F$67)))*N(Mitarbeiter!$E148)/IF(Einstellungen!$C$11="7 Tage",7,5),N('Ist-Stunden'!AV148)),MAX(IF(Einstellungen!$C$11="7 Tage",MAX(0,(MIN(DATE(2029,8,0),IF(Mitarbeiter!$D148="",DATE(2029,8,0),Mitarbeiter!$D148),TODAY()))-(MAX(DATE(2029,7,1),Mitarbeiter!$C148))+1),MAX(0,NETWORKDAYS(MAX(DATE(2029,7,1),Mitarbeiter!$C148),MIN(DATE(2029,8,0),IF(Mitarbeiter!$D148="",DATE(2029,8,0),Mitarbeiter!$D148),TODAY()),Einstellungen!$F$13:$F$67)))*N(Mitarbeiter!$E148)/IF(Einstellungen!$C$11="7 Tage",7,5),N('Ist-Stunden'!AV148)+(N(Krankheitstage!CG148)+N(Krankheitstage!CS148))*N($C148))))</f>
        <v/>
      </c>
      <c r="CA148" s="76">
        <f>IF($B148="",0,IF(Einstellungen!$C$10="Ja",MAX(IF(Einstellungen!$C$11="7 Tage",MAX(0,(MIN(DATE(2029,9,0),IF(Mitarbeiter!$D148="",DATE(2029,9,0),Mitarbeiter!$D148),TODAY()))-(MAX(DATE(2029,8,1),Mitarbeiter!$C148))+1),MAX(0,NETWORKDAYS(MAX(DATE(2029,8,1),Mitarbeiter!$C148),MIN(DATE(2029,9,0),IF(Mitarbeiter!$D148="",DATE(2029,9,0),Mitarbeiter!$D148),TODAY()),Einstellungen!$F$13:$F$67)))*N(Mitarbeiter!$E148)/IF(Einstellungen!$C$11="7 Tage",7,5),N('Ist-Stunden'!AW148)),MAX(IF(Einstellungen!$C$11="7 Tage",MAX(0,(MIN(DATE(2029,9,0),IF(Mitarbeiter!$D148="",DATE(2029,9,0),Mitarbeiter!$D148),TODAY()))-(MAX(DATE(2029,8,1),Mitarbeiter!$C148))+1),MAX(0,NETWORKDAYS(MAX(DATE(2029,8,1),Mitarbeiter!$C148),MIN(DATE(2029,9,0),IF(Mitarbeiter!$D148="",DATE(2029,9,0),Mitarbeiter!$D148),TODAY()),Einstellungen!$F$13:$F$67)))*N(Mitarbeiter!$E148)/IF(Einstellungen!$C$11="7 Tage",7,5),N('Ist-Stunden'!AW148)+(N(Krankheitstage!CH148)+N(Krankheitstage!CT148))*N($C148))))</f>
        <v/>
      </c>
      <c r="CB148" s="76">
        <f>IF($B148="",0,IF(Einstellungen!$C$10="Ja",MAX(IF(Einstellungen!$C$11="7 Tage",MAX(0,(MIN(DATE(2029,10,0),IF(Mitarbeiter!$D148="",DATE(2029,10,0),Mitarbeiter!$D148),TODAY()))-(MAX(DATE(2029,9,1),Mitarbeiter!$C148))+1),MAX(0,NETWORKDAYS(MAX(DATE(2029,9,1),Mitarbeiter!$C148),MIN(DATE(2029,10,0),IF(Mitarbeiter!$D148="",DATE(2029,10,0),Mitarbeiter!$D148),TODAY()),Einstellungen!$F$13:$F$67)))*N(Mitarbeiter!$E148)/IF(Einstellungen!$C$11="7 Tage",7,5),N('Ist-Stunden'!AX148)),MAX(IF(Einstellungen!$C$11="7 Tage",MAX(0,(MIN(DATE(2029,10,0),IF(Mitarbeiter!$D148="",DATE(2029,10,0),Mitarbeiter!$D148),TODAY()))-(MAX(DATE(2029,9,1),Mitarbeiter!$C148))+1),MAX(0,NETWORKDAYS(MAX(DATE(2029,9,1),Mitarbeiter!$C148),MIN(DATE(2029,10,0),IF(Mitarbeiter!$D148="",DATE(2029,10,0),Mitarbeiter!$D148),TODAY()),Einstellungen!$F$13:$F$67)))*N(Mitarbeiter!$E148)/IF(Einstellungen!$C$11="7 Tage",7,5),N('Ist-Stunden'!AX148)+(N(Krankheitstage!CI148)+N(Krankheitstage!CU148))*N($C148))))</f>
        <v/>
      </c>
      <c r="CC148" s="76">
        <f>IF($B148="",0,IF(Einstellungen!$C$10="Ja",MAX(IF(Einstellungen!$C$11="7 Tage",MAX(0,(MIN(DATE(2029,11,0),IF(Mitarbeiter!$D148="",DATE(2029,11,0),Mitarbeiter!$D148),TODAY()))-(MAX(DATE(2029,10,1),Mitarbeiter!$C148))+1),MAX(0,NETWORKDAYS(MAX(DATE(2029,10,1),Mitarbeiter!$C148),MIN(DATE(2029,11,0),IF(Mitarbeiter!$D148="",DATE(2029,11,0),Mitarbeiter!$D148),TODAY()),Einstellungen!$F$13:$F$67)))*N(Mitarbeiter!$E148)/IF(Einstellungen!$C$11="7 Tage",7,5),N('Ist-Stunden'!AY148)),MAX(IF(Einstellungen!$C$11="7 Tage",MAX(0,(MIN(DATE(2029,11,0),IF(Mitarbeiter!$D148="",DATE(2029,11,0),Mitarbeiter!$D148),TODAY()))-(MAX(DATE(2029,10,1),Mitarbeiter!$C148))+1),MAX(0,NETWORKDAYS(MAX(DATE(2029,10,1),Mitarbeiter!$C148),MIN(DATE(2029,11,0),IF(Mitarbeiter!$D148="",DATE(2029,11,0),Mitarbeiter!$D148),TODAY()),Einstellungen!$F$13:$F$67)))*N(Mitarbeiter!$E148)/IF(Einstellungen!$C$11="7 Tage",7,5),N('Ist-Stunden'!AY148)+(N(Krankheitstage!CJ148)+N(Krankheitstage!CV148))*N($C148))))</f>
        <v/>
      </c>
      <c r="CD148" s="76">
        <f>IF($B148="",0,IF(Einstellungen!$C$10="Ja",MAX(IF(Einstellungen!$C$11="7 Tage",MAX(0,(MIN(DATE(2029,12,0),IF(Mitarbeiter!$D148="",DATE(2029,12,0),Mitarbeiter!$D148),TODAY()))-(MAX(DATE(2029,11,1),Mitarbeiter!$C148))+1),MAX(0,NETWORKDAYS(MAX(DATE(2029,11,1),Mitarbeiter!$C148),MIN(DATE(2029,12,0),IF(Mitarbeiter!$D148="",DATE(2029,12,0),Mitarbeiter!$D148),TODAY()),Einstellungen!$F$13:$F$67)))*N(Mitarbeiter!$E148)/IF(Einstellungen!$C$11="7 Tage",7,5),N('Ist-Stunden'!AZ148)),MAX(IF(Einstellungen!$C$11="7 Tage",MAX(0,(MIN(DATE(2029,12,0),IF(Mitarbeiter!$D148="",DATE(2029,12,0),Mitarbeiter!$D148),TODAY()))-(MAX(DATE(2029,11,1),Mitarbeiter!$C148))+1),MAX(0,NETWORKDAYS(MAX(DATE(2029,11,1),Mitarbeiter!$C148),MIN(DATE(2029,12,0),IF(Mitarbeiter!$D148="",DATE(2029,12,0),Mitarbeiter!$D148),TODAY()),Einstellungen!$F$13:$F$67)))*N(Mitarbeiter!$E148)/IF(Einstellungen!$C$11="7 Tage",7,5),N('Ist-Stunden'!AZ148)+(N(Krankheitstage!CK148)+N(Krankheitstage!CW148))*N($C148))))</f>
        <v/>
      </c>
      <c r="CE148" s="76">
        <f>IF($B148="",0,IF(Einstellungen!$C$10="Ja",MAX(IF(Einstellungen!$C$11="7 Tage",MAX(0,(MIN(DATE(2029,13,0),IF(Mitarbeiter!$D148="",DATE(2029,13,0),Mitarbeiter!$D148),TODAY()))-(MAX(DATE(2029,12,1),Mitarbeiter!$C148))+1),MAX(0,NETWORKDAYS(MAX(DATE(2029,12,1),Mitarbeiter!$C148),MIN(DATE(2029,13,0),IF(Mitarbeiter!$D148="",DATE(2029,13,0),Mitarbeiter!$D148),TODAY()),Einstellungen!$F$13:$F$67)))*N(Mitarbeiter!$E148)/IF(Einstellungen!$C$11="7 Tage",7,5),N('Ist-Stunden'!BA148)),MAX(IF(Einstellungen!$C$11="7 Tage",MAX(0,(MIN(DATE(2029,13,0),IF(Mitarbeiter!$D148="",DATE(2029,13,0),Mitarbeiter!$D148),TODAY()))-(MAX(DATE(2029,12,1),Mitarbeiter!$C148))+1),MAX(0,NETWORKDAYS(MAX(DATE(2029,12,1),Mitarbeiter!$C148),MIN(DATE(2029,13,0),IF(Mitarbeiter!$D148="",DATE(2029,13,0),Mitarbeiter!$D148),TODAY()),Einstellungen!$F$13:$F$67)))*N(Mitarbeiter!$E148)/IF(Einstellungen!$C$11="7 Tage",7,5),N('Ist-Stunden'!BA148)+(N(Krankheitstage!CL148)+N(Krankheitstage!CX148))*N($C148))))</f>
        <v/>
      </c>
      <c r="CF148" s="76">
        <f>IF($B148="",0,IF(Einstellungen!$C$10="Ja",MAX(IF(Einstellungen!$C$11="7 Tage",MAX(0,(MIN(DATE(2030,2,0),IF(Mitarbeiter!$D148="",DATE(2030,2,0),Mitarbeiter!$D148),TODAY()))-(MAX(DATE(2030,1,1),Mitarbeiter!$C148))+1),MAX(0,NETWORKDAYS(MAX(DATE(2030,1,1),Mitarbeiter!$C148),MIN(DATE(2030,2,0),IF(Mitarbeiter!$D148="",DATE(2030,2,0),Mitarbeiter!$D148),TODAY()),Einstellungen!$F$13:$F$67)))*N(Mitarbeiter!$E148)/IF(Einstellungen!$C$11="7 Tage",7,5),N('Ist-Stunden'!BB148)),MAX(IF(Einstellungen!$C$11="7 Tage",MAX(0,(MIN(DATE(2030,2,0),IF(Mitarbeiter!$D148="",DATE(2030,2,0),Mitarbeiter!$D148),TODAY()))-(MAX(DATE(2030,1,1),Mitarbeiter!$C148))+1),MAX(0,NETWORKDAYS(MAX(DATE(2030,1,1),Mitarbeiter!$C148),MIN(DATE(2030,2,0),IF(Mitarbeiter!$D148="",DATE(2030,2,0),Mitarbeiter!$D148),TODAY()),Einstellungen!$F$13:$F$67)))*N(Mitarbeiter!$E148)/IF(Einstellungen!$C$11="7 Tage",7,5),N('Ist-Stunden'!BB148)+(N(Krankheitstage!CY148)+N(Krankheitstage!DK148))*N($C148))))</f>
        <v/>
      </c>
      <c r="CG148" s="76">
        <f>IF($B148="",0,IF(Einstellungen!$C$10="Ja",MAX(IF(Einstellungen!$C$11="7 Tage",MAX(0,(MIN(DATE(2030,3,0),IF(Mitarbeiter!$D148="",DATE(2030,3,0),Mitarbeiter!$D148),TODAY()))-(MAX(DATE(2030,2,1),Mitarbeiter!$C148))+1),MAX(0,NETWORKDAYS(MAX(DATE(2030,2,1),Mitarbeiter!$C148),MIN(DATE(2030,3,0),IF(Mitarbeiter!$D148="",DATE(2030,3,0),Mitarbeiter!$D148),TODAY()),Einstellungen!$F$13:$F$67)))*N(Mitarbeiter!$E148)/IF(Einstellungen!$C$11="7 Tage",7,5),N('Ist-Stunden'!BC148)),MAX(IF(Einstellungen!$C$11="7 Tage",MAX(0,(MIN(DATE(2030,3,0),IF(Mitarbeiter!$D148="",DATE(2030,3,0),Mitarbeiter!$D148),TODAY()))-(MAX(DATE(2030,2,1),Mitarbeiter!$C148))+1),MAX(0,NETWORKDAYS(MAX(DATE(2030,2,1),Mitarbeiter!$C148),MIN(DATE(2030,3,0),IF(Mitarbeiter!$D148="",DATE(2030,3,0),Mitarbeiter!$D148),TODAY()),Einstellungen!$F$13:$F$67)))*N(Mitarbeiter!$E148)/IF(Einstellungen!$C$11="7 Tage",7,5),N('Ist-Stunden'!BC148)+(N(Krankheitstage!CZ148)+N(Krankheitstage!DL148))*N($C148))))</f>
        <v/>
      </c>
      <c r="CH148" s="76">
        <f>IF($B148="",0,IF(Einstellungen!$C$10="Ja",MAX(IF(Einstellungen!$C$11="7 Tage",MAX(0,(MIN(DATE(2030,4,0),IF(Mitarbeiter!$D148="",DATE(2030,4,0),Mitarbeiter!$D148),TODAY()))-(MAX(DATE(2030,3,1),Mitarbeiter!$C148))+1),MAX(0,NETWORKDAYS(MAX(DATE(2030,3,1),Mitarbeiter!$C148),MIN(DATE(2030,4,0),IF(Mitarbeiter!$D148="",DATE(2030,4,0),Mitarbeiter!$D148),TODAY()),Einstellungen!$F$13:$F$67)))*N(Mitarbeiter!$E148)/IF(Einstellungen!$C$11="7 Tage",7,5),N('Ist-Stunden'!BD148)),MAX(IF(Einstellungen!$C$11="7 Tage",MAX(0,(MIN(DATE(2030,4,0),IF(Mitarbeiter!$D148="",DATE(2030,4,0),Mitarbeiter!$D148),TODAY()))-(MAX(DATE(2030,3,1),Mitarbeiter!$C148))+1),MAX(0,NETWORKDAYS(MAX(DATE(2030,3,1),Mitarbeiter!$C148),MIN(DATE(2030,4,0),IF(Mitarbeiter!$D148="",DATE(2030,4,0),Mitarbeiter!$D148),TODAY()),Einstellungen!$F$13:$F$67)))*N(Mitarbeiter!$E148)/IF(Einstellungen!$C$11="7 Tage",7,5),N('Ist-Stunden'!BD148)+(N(Krankheitstage!DA148)+N(Krankheitstage!DM148))*N($C148))))</f>
        <v/>
      </c>
      <c r="CI148" s="76">
        <f>IF($B148="",0,IF(Einstellungen!$C$10="Ja",MAX(IF(Einstellungen!$C$11="7 Tage",MAX(0,(MIN(DATE(2030,5,0),IF(Mitarbeiter!$D148="",DATE(2030,5,0),Mitarbeiter!$D148),TODAY()))-(MAX(DATE(2030,4,1),Mitarbeiter!$C148))+1),MAX(0,NETWORKDAYS(MAX(DATE(2030,4,1),Mitarbeiter!$C148),MIN(DATE(2030,5,0),IF(Mitarbeiter!$D148="",DATE(2030,5,0),Mitarbeiter!$D148),TODAY()),Einstellungen!$F$13:$F$67)))*N(Mitarbeiter!$E148)/IF(Einstellungen!$C$11="7 Tage",7,5),N('Ist-Stunden'!BE148)),MAX(IF(Einstellungen!$C$11="7 Tage",MAX(0,(MIN(DATE(2030,5,0),IF(Mitarbeiter!$D148="",DATE(2030,5,0),Mitarbeiter!$D148),TODAY()))-(MAX(DATE(2030,4,1),Mitarbeiter!$C148))+1),MAX(0,NETWORKDAYS(MAX(DATE(2030,4,1),Mitarbeiter!$C148),MIN(DATE(2030,5,0),IF(Mitarbeiter!$D148="",DATE(2030,5,0),Mitarbeiter!$D148),TODAY()),Einstellungen!$F$13:$F$67)))*N(Mitarbeiter!$E148)/IF(Einstellungen!$C$11="7 Tage",7,5),N('Ist-Stunden'!BE148)+(N(Krankheitstage!DB148)+N(Krankheitstage!DN148))*N($C148))))</f>
        <v/>
      </c>
      <c r="CJ148" s="76">
        <f>IF($B148="",0,IF(Einstellungen!$C$10="Ja",MAX(IF(Einstellungen!$C$11="7 Tage",MAX(0,(MIN(DATE(2030,6,0),IF(Mitarbeiter!$D148="",DATE(2030,6,0),Mitarbeiter!$D148),TODAY()))-(MAX(DATE(2030,5,1),Mitarbeiter!$C148))+1),MAX(0,NETWORKDAYS(MAX(DATE(2030,5,1),Mitarbeiter!$C148),MIN(DATE(2030,6,0),IF(Mitarbeiter!$D148="",DATE(2030,6,0),Mitarbeiter!$D148),TODAY()),Einstellungen!$F$13:$F$67)))*N(Mitarbeiter!$E148)/IF(Einstellungen!$C$11="7 Tage",7,5),N('Ist-Stunden'!BF148)),MAX(IF(Einstellungen!$C$11="7 Tage",MAX(0,(MIN(DATE(2030,6,0),IF(Mitarbeiter!$D148="",DATE(2030,6,0),Mitarbeiter!$D148),TODAY()))-(MAX(DATE(2030,5,1),Mitarbeiter!$C148))+1),MAX(0,NETWORKDAYS(MAX(DATE(2030,5,1),Mitarbeiter!$C148),MIN(DATE(2030,6,0),IF(Mitarbeiter!$D148="",DATE(2030,6,0),Mitarbeiter!$D148),TODAY()),Einstellungen!$F$13:$F$67)))*N(Mitarbeiter!$E148)/IF(Einstellungen!$C$11="7 Tage",7,5),N('Ist-Stunden'!BF148)+(N(Krankheitstage!DC148)+N(Krankheitstage!DO148))*N($C148))))</f>
        <v/>
      </c>
      <c r="CK148" s="76">
        <f>IF($B148="",0,IF(Einstellungen!$C$10="Ja",MAX(IF(Einstellungen!$C$11="7 Tage",MAX(0,(MIN(DATE(2030,7,0),IF(Mitarbeiter!$D148="",DATE(2030,7,0),Mitarbeiter!$D148),TODAY()))-(MAX(DATE(2030,6,1),Mitarbeiter!$C148))+1),MAX(0,NETWORKDAYS(MAX(DATE(2030,6,1),Mitarbeiter!$C148),MIN(DATE(2030,7,0),IF(Mitarbeiter!$D148="",DATE(2030,7,0),Mitarbeiter!$D148),TODAY()),Einstellungen!$F$13:$F$67)))*N(Mitarbeiter!$E148)/IF(Einstellungen!$C$11="7 Tage",7,5),N('Ist-Stunden'!BG148)),MAX(IF(Einstellungen!$C$11="7 Tage",MAX(0,(MIN(DATE(2030,7,0),IF(Mitarbeiter!$D148="",DATE(2030,7,0),Mitarbeiter!$D148),TODAY()))-(MAX(DATE(2030,6,1),Mitarbeiter!$C148))+1),MAX(0,NETWORKDAYS(MAX(DATE(2030,6,1),Mitarbeiter!$C148),MIN(DATE(2030,7,0),IF(Mitarbeiter!$D148="",DATE(2030,7,0),Mitarbeiter!$D148),TODAY()),Einstellungen!$F$13:$F$67)))*N(Mitarbeiter!$E148)/IF(Einstellungen!$C$11="7 Tage",7,5),N('Ist-Stunden'!BG148)+(N(Krankheitstage!DD148)+N(Krankheitstage!DP148))*N($C148))))</f>
        <v/>
      </c>
      <c r="CL148" s="76">
        <f>IF($B148="",0,IF(Einstellungen!$C$10="Ja",MAX(IF(Einstellungen!$C$11="7 Tage",MAX(0,(MIN(DATE(2030,8,0),IF(Mitarbeiter!$D148="",DATE(2030,8,0),Mitarbeiter!$D148),TODAY()))-(MAX(DATE(2030,7,1),Mitarbeiter!$C148))+1),MAX(0,NETWORKDAYS(MAX(DATE(2030,7,1),Mitarbeiter!$C148),MIN(DATE(2030,8,0),IF(Mitarbeiter!$D148="",DATE(2030,8,0),Mitarbeiter!$D148),TODAY()),Einstellungen!$F$13:$F$67)))*N(Mitarbeiter!$E148)/IF(Einstellungen!$C$11="7 Tage",7,5),N('Ist-Stunden'!BH148)),MAX(IF(Einstellungen!$C$11="7 Tage",MAX(0,(MIN(DATE(2030,8,0),IF(Mitarbeiter!$D148="",DATE(2030,8,0),Mitarbeiter!$D148),TODAY()))-(MAX(DATE(2030,7,1),Mitarbeiter!$C148))+1),MAX(0,NETWORKDAYS(MAX(DATE(2030,7,1),Mitarbeiter!$C148),MIN(DATE(2030,8,0),IF(Mitarbeiter!$D148="",DATE(2030,8,0),Mitarbeiter!$D148),TODAY()),Einstellungen!$F$13:$F$67)))*N(Mitarbeiter!$E148)/IF(Einstellungen!$C$11="7 Tage",7,5),N('Ist-Stunden'!BH148)+(N(Krankheitstage!DE148)+N(Krankheitstage!DQ148))*N($C148))))</f>
        <v/>
      </c>
      <c r="CM148" s="76">
        <f>IF($B148="",0,IF(Einstellungen!$C$10="Ja",MAX(IF(Einstellungen!$C$11="7 Tage",MAX(0,(MIN(DATE(2030,9,0),IF(Mitarbeiter!$D148="",DATE(2030,9,0),Mitarbeiter!$D148),TODAY()))-(MAX(DATE(2030,8,1),Mitarbeiter!$C148))+1),MAX(0,NETWORKDAYS(MAX(DATE(2030,8,1),Mitarbeiter!$C148),MIN(DATE(2030,9,0),IF(Mitarbeiter!$D148="",DATE(2030,9,0),Mitarbeiter!$D148),TODAY()),Einstellungen!$F$13:$F$67)))*N(Mitarbeiter!$E148)/IF(Einstellungen!$C$11="7 Tage",7,5),N('Ist-Stunden'!BI148)),MAX(IF(Einstellungen!$C$11="7 Tage",MAX(0,(MIN(DATE(2030,9,0),IF(Mitarbeiter!$D148="",DATE(2030,9,0),Mitarbeiter!$D148),TODAY()))-(MAX(DATE(2030,8,1),Mitarbeiter!$C148))+1),MAX(0,NETWORKDAYS(MAX(DATE(2030,8,1),Mitarbeiter!$C148),MIN(DATE(2030,9,0),IF(Mitarbeiter!$D148="",DATE(2030,9,0),Mitarbeiter!$D148),TODAY()),Einstellungen!$F$13:$F$67)))*N(Mitarbeiter!$E148)/IF(Einstellungen!$C$11="7 Tage",7,5),N('Ist-Stunden'!BI148)+(N(Krankheitstage!DF148)+N(Krankheitstage!DR148))*N($C148))))</f>
        <v/>
      </c>
      <c r="CN148" s="76">
        <f>IF($B148="",0,IF(Einstellungen!$C$10="Ja",MAX(IF(Einstellungen!$C$11="7 Tage",MAX(0,(MIN(DATE(2030,10,0),IF(Mitarbeiter!$D148="",DATE(2030,10,0),Mitarbeiter!$D148),TODAY()))-(MAX(DATE(2030,9,1),Mitarbeiter!$C148))+1),MAX(0,NETWORKDAYS(MAX(DATE(2030,9,1),Mitarbeiter!$C148),MIN(DATE(2030,10,0),IF(Mitarbeiter!$D148="",DATE(2030,10,0),Mitarbeiter!$D148),TODAY()),Einstellungen!$F$13:$F$67)))*N(Mitarbeiter!$E148)/IF(Einstellungen!$C$11="7 Tage",7,5),N('Ist-Stunden'!BJ148)),MAX(IF(Einstellungen!$C$11="7 Tage",MAX(0,(MIN(DATE(2030,10,0),IF(Mitarbeiter!$D148="",DATE(2030,10,0),Mitarbeiter!$D148),TODAY()))-(MAX(DATE(2030,9,1),Mitarbeiter!$C148))+1),MAX(0,NETWORKDAYS(MAX(DATE(2030,9,1),Mitarbeiter!$C148),MIN(DATE(2030,10,0),IF(Mitarbeiter!$D148="",DATE(2030,10,0),Mitarbeiter!$D148),TODAY()),Einstellungen!$F$13:$F$67)))*N(Mitarbeiter!$E148)/IF(Einstellungen!$C$11="7 Tage",7,5),N('Ist-Stunden'!BJ148)+(N(Krankheitstage!DG148)+N(Krankheitstage!DS148))*N($C148))))</f>
        <v/>
      </c>
      <c r="CO148" s="76">
        <f>IF($B148="",0,IF(Einstellungen!$C$10="Ja",MAX(IF(Einstellungen!$C$11="7 Tage",MAX(0,(MIN(DATE(2030,11,0),IF(Mitarbeiter!$D148="",DATE(2030,11,0),Mitarbeiter!$D148),TODAY()))-(MAX(DATE(2030,10,1),Mitarbeiter!$C148))+1),MAX(0,NETWORKDAYS(MAX(DATE(2030,10,1),Mitarbeiter!$C148),MIN(DATE(2030,11,0),IF(Mitarbeiter!$D148="",DATE(2030,11,0),Mitarbeiter!$D148),TODAY()),Einstellungen!$F$13:$F$67)))*N(Mitarbeiter!$E148)/IF(Einstellungen!$C$11="7 Tage",7,5),N('Ist-Stunden'!BK148)),MAX(IF(Einstellungen!$C$11="7 Tage",MAX(0,(MIN(DATE(2030,11,0),IF(Mitarbeiter!$D148="",DATE(2030,11,0),Mitarbeiter!$D148),TODAY()))-(MAX(DATE(2030,10,1),Mitarbeiter!$C148))+1),MAX(0,NETWORKDAYS(MAX(DATE(2030,10,1),Mitarbeiter!$C148),MIN(DATE(2030,11,0),IF(Mitarbeiter!$D148="",DATE(2030,11,0),Mitarbeiter!$D148),TODAY()),Einstellungen!$F$13:$F$67)))*N(Mitarbeiter!$E148)/IF(Einstellungen!$C$11="7 Tage",7,5),N('Ist-Stunden'!BK148)+(N(Krankheitstage!DH148)+N(Krankheitstage!DT148))*N($C148))))</f>
        <v/>
      </c>
      <c r="CP148" s="76">
        <f>IF($B148="",0,IF(Einstellungen!$C$10="Ja",MAX(IF(Einstellungen!$C$11="7 Tage",MAX(0,(MIN(DATE(2030,12,0),IF(Mitarbeiter!$D148="",DATE(2030,12,0),Mitarbeiter!$D148),TODAY()))-(MAX(DATE(2030,11,1),Mitarbeiter!$C148))+1),MAX(0,NETWORKDAYS(MAX(DATE(2030,11,1),Mitarbeiter!$C148),MIN(DATE(2030,12,0),IF(Mitarbeiter!$D148="",DATE(2030,12,0),Mitarbeiter!$D148),TODAY()),Einstellungen!$F$13:$F$67)))*N(Mitarbeiter!$E148)/IF(Einstellungen!$C$11="7 Tage",7,5),N('Ist-Stunden'!BL148)),MAX(IF(Einstellungen!$C$11="7 Tage",MAX(0,(MIN(DATE(2030,12,0),IF(Mitarbeiter!$D148="",DATE(2030,12,0),Mitarbeiter!$D148),TODAY()))-(MAX(DATE(2030,11,1),Mitarbeiter!$C148))+1),MAX(0,NETWORKDAYS(MAX(DATE(2030,11,1),Mitarbeiter!$C148),MIN(DATE(2030,12,0),IF(Mitarbeiter!$D148="",DATE(2030,12,0),Mitarbeiter!$D148),TODAY()),Einstellungen!$F$13:$F$67)))*N(Mitarbeiter!$E148)/IF(Einstellungen!$C$11="7 Tage",7,5),N('Ist-Stunden'!BL148)+(N(Krankheitstage!DI148)+N(Krankheitstage!DU148))*N($C148))))</f>
        <v/>
      </c>
      <c r="CQ148" s="76">
        <f>IF($B148="",0,IF(Einstellungen!$C$10="Ja",MAX(IF(Einstellungen!$C$11="7 Tage",MAX(0,(MIN(DATE(2030,13,0),IF(Mitarbeiter!$D148="",DATE(2030,13,0),Mitarbeiter!$D148),TODAY()))-(MAX(DATE(2030,12,1),Mitarbeiter!$C148))+1),MAX(0,NETWORKDAYS(MAX(DATE(2030,12,1),Mitarbeiter!$C148),MIN(DATE(2030,13,0),IF(Mitarbeiter!$D148="",DATE(2030,13,0),Mitarbeiter!$D148),TODAY()),Einstellungen!$F$13:$F$67)))*N(Mitarbeiter!$E148)/IF(Einstellungen!$C$11="7 Tage",7,5),N('Ist-Stunden'!BM148)),MAX(IF(Einstellungen!$C$11="7 Tage",MAX(0,(MIN(DATE(2030,13,0),IF(Mitarbeiter!$D148="",DATE(2030,13,0),Mitarbeiter!$D148),TODAY()))-(MAX(DATE(2030,12,1),Mitarbeiter!$C148))+1),MAX(0,NETWORKDAYS(MAX(DATE(2030,12,1),Mitarbeiter!$C148),MIN(DATE(2030,13,0),IF(Mitarbeiter!$D148="",DATE(2030,13,0),Mitarbeiter!$D148),TODAY()),Einstellungen!$F$13:$F$67)))*N(Mitarbeiter!$E148)/IF(Einstellungen!$C$11="7 Tage",7,5),N('Ist-Stunden'!BM148)+(N(Krankheitstage!DJ148)+N(Krankheitstage!DV148))*N($C148))))</f>
        <v/>
      </c>
    </row>
    <row r="149">
      <c r="A149" s="73">
        <f>IF(Mitarbeiter!B149="","",Mitarbeiter!A149)</f>
        <v/>
      </c>
      <c r="B149" s="6">
        <f>IF(Mitarbeiter!B149="","",Mitarbeiter!B149)</f>
        <v/>
      </c>
      <c r="C149" s="74">
        <f>IF(Mitarbeiter!B149="","",Mitarbeiter!F149)</f>
        <v/>
      </c>
      <c r="D149" s="75">
        <f>N(INDEX(Krankheitstage!$G149:$DV149,1,(Einstellungen!$C$3-2026)*24+1))</f>
        <v/>
      </c>
      <c r="E149" s="75">
        <f>N(INDEX(Krankheitstage!$G149:$DV149,1,(Einstellungen!$C$3-2026)*24+2))</f>
        <v/>
      </c>
      <c r="F149" s="75">
        <f>N(INDEX(Krankheitstage!$G149:$DV149,1,(Einstellungen!$C$3-2026)*24+3))</f>
        <v/>
      </c>
      <c r="G149" s="75">
        <f>N(INDEX(Krankheitstage!$G149:$DV149,1,(Einstellungen!$C$3-2026)*24+4))</f>
        <v/>
      </c>
      <c r="H149" s="75">
        <f>N(INDEX(Krankheitstage!$G149:$DV149,1,(Einstellungen!$C$3-2026)*24+5))</f>
        <v/>
      </c>
      <c r="I149" s="75">
        <f>N(INDEX(Krankheitstage!$G149:$DV149,1,(Einstellungen!$C$3-2026)*24+6))</f>
        <v/>
      </c>
      <c r="J149" s="75">
        <f>N(INDEX(Krankheitstage!$G149:$DV149,1,(Einstellungen!$C$3-2026)*24+7))</f>
        <v/>
      </c>
      <c r="K149" s="75">
        <f>N(INDEX(Krankheitstage!$G149:$DV149,1,(Einstellungen!$C$3-2026)*24+8))</f>
        <v/>
      </c>
      <c r="L149" s="75">
        <f>N(INDEX(Krankheitstage!$G149:$DV149,1,(Einstellungen!$C$3-2026)*24+9))</f>
        <v/>
      </c>
      <c r="M149" s="75">
        <f>N(INDEX(Krankheitstage!$G149:$DV149,1,(Einstellungen!$C$3-2026)*24+10))</f>
        <v/>
      </c>
      <c r="N149" s="75">
        <f>N(INDEX(Krankheitstage!$G149:$DV149,1,(Einstellungen!$C$3-2026)*24+11))</f>
        <v/>
      </c>
      <c r="O149" s="75">
        <f>N(INDEX(Krankheitstage!$G149:$DV149,1,(Einstellungen!$C$3-2026)*24+12))</f>
        <v/>
      </c>
      <c r="P149" s="75">
        <f>IF($B149="","",SUM(D149:O149))</f>
        <v/>
      </c>
      <c r="Q149" s="75">
        <f>N(INDEX(Krankheitstage!$G149:$DV149,1,(Einstellungen!$C$3-2026)*24+13))</f>
        <v/>
      </c>
      <c r="R149" s="75">
        <f>N(INDEX(Krankheitstage!$G149:$DV149,1,(Einstellungen!$C$3-2026)*24+14))</f>
        <v/>
      </c>
      <c r="S149" s="75">
        <f>N(INDEX(Krankheitstage!$G149:$DV149,1,(Einstellungen!$C$3-2026)*24+15))</f>
        <v/>
      </c>
      <c r="T149" s="75">
        <f>N(INDEX(Krankheitstage!$G149:$DV149,1,(Einstellungen!$C$3-2026)*24+16))</f>
        <v/>
      </c>
      <c r="U149" s="75">
        <f>N(INDEX(Krankheitstage!$G149:$DV149,1,(Einstellungen!$C$3-2026)*24+17))</f>
        <v/>
      </c>
      <c r="V149" s="75">
        <f>N(INDEX(Krankheitstage!$G149:$DV149,1,(Einstellungen!$C$3-2026)*24+18))</f>
        <v/>
      </c>
      <c r="W149" s="75">
        <f>N(INDEX(Krankheitstage!$G149:$DV149,1,(Einstellungen!$C$3-2026)*24+19))</f>
        <v/>
      </c>
      <c r="X149" s="75">
        <f>N(INDEX(Krankheitstage!$G149:$DV149,1,(Einstellungen!$C$3-2026)*24+20))</f>
        <v/>
      </c>
      <c r="Y149" s="75">
        <f>N(INDEX(Krankheitstage!$G149:$DV149,1,(Einstellungen!$C$3-2026)*24+21))</f>
        <v/>
      </c>
      <c r="Z149" s="75">
        <f>N(INDEX(Krankheitstage!$G149:$DV149,1,(Einstellungen!$C$3-2026)*24+22))</f>
        <v/>
      </c>
      <c r="AA149" s="75">
        <f>N(INDEX(Krankheitstage!$G149:$DV149,1,(Einstellungen!$C$3-2026)*24+23))</f>
        <v/>
      </c>
      <c r="AB149" s="75">
        <f>N(INDEX(Krankheitstage!$G149:$DV149,1,(Einstellungen!$C$3-2026)*24+24))</f>
        <v/>
      </c>
      <c r="AC149" s="75">
        <f>IF($B149="","",SUM(Q149:AB149))</f>
        <v/>
      </c>
      <c r="AD149" s="75">
        <f>IF($B149="","",SUM(P149,AC149))</f>
        <v/>
      </c>
      <c r="AE149" s="76">
        <f>IF($B149="","",AD149*N(C149))</f>
        <v/>
      </c>
      <c r="AF149" s="75">
        <f>IF($B149="","",Krankheitstage!E149)</f>
        <v/>
      </c>
      <c r="AG149" s="76">
        <f>IF($B149="","",AF149*N(C149))</f>
        <v/>
      </c>
      <c r="AH149" s="76">
        <f>IF($B149="","",INDEX($AJ149:$CQ149,1,(Einstellungen!$C$3-2026)*12+1)+INDEX($AJ149:$CQ149,1,(Einstellungen!$C$3-2026)*12+2)+INDEX($AJ149:$CQ149,1,(Einstellungen!$C$3-2026)*12+3)+INDEX($AJ149:$CQ149,1,(Einstellungen!$C$3-2026)*12+4)+INDEX($AJ149:$CQ149,1,(Einstellungen!$C$3-2026)*12+5)+INDEX($AJ149:$CQ149,1,(Einstellungen!$C$3-2026)*12+6)+INDEX($AJ149:$CQ149,1,(Einstellungen!$C$3-2026)*12+7)+INDEX($AJ149:$CQ149,1,(Einstellungen!$C$3-2026)*12+8)+INDEX($AJ149:$CQ149,1,(Einstellungen!$C$3-2026)*12+9)+INDEX($AJ149:$CQ149,1,(Einstellungen!$C$3-2026)*12+10)+INDEX($AJ149:$CQ149,1,(Einstellungen!$C$3-2026)*12+11)+INDEX($AJ149:$CQ149,1,(Einstellungen!$C$3-2026)*12+12))</f>
        <v/>
      </c>
      <c r="AI149" s="76">
        <f>IF($B149="","",SUM($AJ149:$CQ149))</f>
        <v/>
      </c>
      <c r="AJ149" s="76">
        <f>IF($B149="",0,IF(Einstellungen!$C$10="Ja",MAX(IF(Einstellungen!$C$11="7 Tage",MAX(0,(MIN(DATE(2026,2,0),IF(Mitarbeiter!$D149="",DATE(2026,2,0),Mitarbeiter!$D149),TODAY()))-(MAX(DATE(2026,1,1),Mitarbeiter!$C149))+1),MAX(0,NETWORKDAYS(MAX(DATE(2026,1,1),Mitarbeiter!$C149),MIN(DATE(2026,2,0),IF(Mitarbeiter!$D149="",DATE(2026,2,0),Mitarbeiter!$D149),TODAY()),Einstellungen!$F$13:$F$67)))*N(Mitarbeiter!$E149)/IF(Einstellungen!$C$11="7 Tage",7,5),N('Ist-Stunden'!F149)),MAX(IF(Einstellungen!$C$11="7 Tage",MAX(0,(MIN(DATE(2026,2,0),IF(Mitarbeiter!$D149="",DATE(2026,2,0),Mitarbeiter!$D149),TODAY()))-(MAX(DATE(2026,1,1),Mitarbeiter!$C149))+1),MAX(0,NETWORKDAYS(MAX(DATE(2026,1,1),Mitarbeiter!$C149),MIN(DATE(2026,2,0),IF(Mitarbeiter!$D149="",DATE(2026,2,0),Mitarbeiter!$D149),TODAY()),Einstellungen!$F$13:$F$67)))*N(Mitarbeiter!$E149)/IF(Einstellungen!$C$11="7 Tage",7,5),N('Ist-Stunden'!F149)+(N(Krankheitstage!G149)+N(Krankheitstage!S149))*N($C149))))</f>
        <v/>
      </c>
      <c r="AK149" s="76">
        <f>IF($B149="",0,IF(Einstellungen!$C$10="Ja",MAX(IF(Einstellungen!$C$11="7 Tage",MAX(0,(MIN(DATE(2026,3,0),IF(Mitarbeiter!$D149="",DATE(2026,3,0),Mitarbeiter!$D149),TODAY()))-(MAX(DATE(2026,2,1),Mitarbeiter!$C149))+1),MAX(0,NETWORKDAYS(MAX(DATE(2026,2,1),Mitarbeiter!$C149),MIN(DATE(2026,3,0),IF(Mitarbeiter!$D149="",DATE(2026,3,0),Mitarbeiter!$D149),TODAY()),Einstellungen!$F$13:$F$67)))*N(Mitarbeiter!$E149)/IF(Einstellungen!$C$11="7 Tage",7,5),N('Ist-Stunden'!G149)),MAX(IF(Einstellungen!$C$11="7 Tage",MAX(0,(MIN(DATE(2026,3,0),IF(Mitarbeiter!$D149="",DATE(2026,3,0),Mitarbeiter!$D149),TODAY()))-(MAX(DATE(2026,2,1),Mitarbeiter!$C149))+1),MAX(0,NETWORKDAYS(MAX(DATE(2026,2,1),Mitarbeiter!$C149),MIN(DATE(2026,3,0),IF(Mitarbeiter!$D149="",DATE(2026,3,0),Mitarbeiter!$D149),TODAY()),Einstellungen!$F$13:$F$67)))*N(Mitarbeiter!$E149)/IF(Einstellungen!$C$11="7 Tage",7,5),N('Ist-Stunden'!G149)+(N(Krankheitstage!H149)+N(Krankheitstage!T149))*N($C149))))</f>
        <v/>
      </c>
      <c r="AL149" s="76">
        <f>IF($B149="",0,IF(Einstellungen!$C$10="Ja",MAX(IF(Einstellungen!$C$11="7 Tage",MAX(0,(MIN(DATE(2026,4,0),IF(Mitarbeiter!$D149="",DATE(2026,4,0),Mitarbeiter!$D149),TODAY()))-(MAX(DATE(2026,3,1),Mitarbeiter!$C149))+1),MAX(0,NETWORKDAYS(MAX(DATE(2026,3,1),Mitarbeiter!$C149),MIN(DATE(2026,4,0),IF(Mitarbeiter!$D149="",DATE(2026,4,0),Mitarbeiter!$D149),TODAY()),Einstellungen!$F$13:$F$67)))*N(Mitarbeiter!$E149)/IF(Einstellungen!$C$11="7 Tage",7,5),N('Ist-Stunden'!H149)),MAX(IF(Einstellungen!$C$11="7 Tage",MAX(0,(MIN(DATE(2026,4,0),IF(Mitarbeiter!$D149="",DATE(2026,4,0),Mitarbeiter!$D149),TODAY()))-(MAX(DATE(2026,3,1),Mitarbeiter!$C149))+1),MAX(0,NETWORKDAYS(MAX(DATE(2026,3,1),Mitarbeiter!$C149),MIN(DATE(2026,4,0),IF(Mitarbeiter!$D149="",DATE(2026,4,0),Mitarbeiter!$D149),TODAY()),Einstellungen!$F$13:$F$67)))*N(Mitarbeiter!$E149)/IF(Einstellungen!$C$11="7 Tage",7,5),N('Ist-Stunden'!H149)+(N(Krankheitstage!I149)+N(Krankheitstage!U149))*N($C149))))</f>
        <v/>
      </c>
      <c r="AM149" s="76">
        <f>IF($B149="",0,IF(Einstellungen!$C$10="Ja",MAX(IF(Einstellungen!$C$11="7 Tage",MAX(0,(MIN(DATE(2026,5,0),IF(Mitarbeiter!$D149="",DATE(2026,5,0),Mitarbeiter!$D149),TODAY()))-(MAX(DATE(2026,4,1),Mitarbeiter!$C149))+1),MAX(0,NETWORKDAYS(MAX(DATE(2026,4,1),Mitarbeiter!$C149),MIN(DATE(2026,5,0),IF(Mitarbeiter!$D149="",DATE(2026,5,0),Mitarbeiter!$D149),TODAY()),Einstellungen!$F$13:$F$67)))*N(Mitarbeiter!$E149)/IF(Einstellungen!$C$11="7 Tage",7,5),N('Ist-Stunden'!I149)),MAX(IF(Einstellungen!$C$11="7 Tage",MAX(0,(MIN(DATE(2026,5,0),IF(Mitarbeiter!$D149="",DATE(2026,5,0),Mitarbeiter!$D149),TODAY()))-(MAX(DATE(2026,4,1),Mitarbeiter!$C149))+1),MAX(0,NETWORKDAYS(MAX(DATE(2026,4,1),Mitarbeiter!$C149),MIN(DATE(2026,5,0),IF(Mitarbeiter!$D149="",DATE(2026,5,0),Mitarbeiter!$D149),TODAY()),Einstellungen!$F$13:$F$67)))*N(Mitarbeiter!$E149)/IF(Einstellungen!$C$11="7 Tage",7,5),N('Ist-Stunden'!I149)+(N(Krankheitstage!J149)+N(Krankheitstage!V149))*N($C149))))</f>
        <v/>
      </c>
      <c r="AN149" s="76">
        <f>IF($B149="",0,IF(Einstellungen!$C$10="Ja",MAX(IF(Einstellungen!$C$11="7 Tage",MAX(0,(MIN(DATE(2026,6,0),IF(Mitarbeiter!$D149="",DATE(2026,6,0),Mitarbeiter!$D149),TODAY()))-(MAX(DATE(2026,5,1),Mitarbeiter!$C149))+1),MAX(0,NETWORKDAYS(MAX(DATE(2026,5,1),Mitarbeiter!$C149),MIN(DATE(2026,6,0),IF(Mitarbeiter!$D149="",DATE(2026,6,0),Mitarbeiter!$D149),TODAY()),Einstellungen!$F$13:$F$67)))*N(Mitarbeiter!$E149)/IF(Einstellungen!$C$11="7 Tage",7,5),N('Ist-Stunden'!J149)),MAX(IF(Einstellungen!$C$11="7 Tage",MAX(0,(MIN(DATE(2026,6,0),IF(Mitarbeiter!$D149="",DATE(2026,6,0),Mitarbeiter!$D149),TODAY()))-(MAX(DATE(2026,5,1),Mitarbeiter!$C149))+1),MAX(0,NETWORKDAYS(MAX(DATE(2026,5,1),Mitarbeiter!$C149),MIN(DATE(2026,6,0),IF(Mitarbeiter!$D149="",DATE(2026,6,0),Mitarbeiter!$D149),TODAY()),Einstellungen!$F$13:$F$67)))*N(Mitarbeiter!$E149)/IF(Einstellungen!$C$11="7 Tage",7,5),N('Ist-Stunden'!J149)+(N(Krankheitstage!K149)+N(Krankheitstage!W149))*N($C149))))</f>
        <v/>
      </c>
      <c r="AO149" s="76">
        <f>IF($B149="",0,IF(Einstellungen!$C$10="Ja",MAX(IF(Einstellungen!$C$11="7 Tage",MAX(0,(MIN(DATE(2026,7,0),IF(Mitarbeiter!$D149="",DATE(2026,7,0),Mitarbeiter!$D149),TODAY()))-(MAX(DATE(2026,6,1),Mitarbeiter!$C149))+1),MAX(0,NETWORKDAYS(MAX(DATE(2026,6,1),Mitarbeiter!$C149),MIN(DATE(2026,7,0),IF(Mitarbeiter!$D149="",DATE(2026,7,0),Mitarbeiter!$D149),TODAY()),Einstellungen!$F$13:$F$67)))*N(Mitarbeiter!$E149)/IF(Einstellungen!$C$11="7 Tage",7,5),N('Ist-Stunden'!K149)),MAX(IF(Einstellungen!$C$11="7 Tage",MAX(0,(MIN(DATE(2026,7,0),IF(Mitarbeiter!$D149="",DATE(2026,7,0),Mitarbeiter!$D149),TODAY()))-(MAX(DATE(2026,6,1),Mitarbeiter!$C149))+1),MAX(0,NETWORKDAYS(MAX(DATE(2026,6,1),Mitarbeiter!$C149),MIN(DATE(2026,7,0),IF(Mitarbeiter!$D149="",DATE(2026,7,0),Mitarbeiter!$D149),TODAY()),Einstellungen!$F$13:$F$67)))*N(Mitarbeiter!$E149)/IF(Einstellungen!$C$11="7 Tage",7,5),N('Ist-Stunden'!K149)+(N(Krankheitstage!L149)+N(Krankheitstage!X149))*N($C149))))</f>
        <v/>
      </c>
      <c r="AP149" s="76">
        <f>IF($B149="",0,IF(Einstellungen!$C$10="Ja",MAX(IF(Einstellungen!$C$11="7 Tage",MAX(0,(MIN(DATE(2026,8,0),IF(Mitarbeiter!$D149="",DATE(2026,8,0),Mitarbeiter!$D149),TODAY()))-(MAX(DATE(2026,7,1),Mitarbeiter!$C149))+1),MAX(0,NETWORKDAYS(MAX(DATE(2026,7,1),Mitarbeiter!$C149),MIN(DATE(2026,8,0),IF(Mitarbeiter!$D149="",DATE(2026,8,0),Mitarbeiter!$D149),TODAY()),Einstellungen!$F$13:$F$67)))*N(Mitarbeiter!$E149)/IF(Einstellungen!$C$11="7 Tage",7,5),N('Ist-Stunden'!L149)),MAX(IF(Einstellungen!$C$11="7 Tage",MAX(0,(MIN(DATE(2026,8,0),IF(Mitarbeiter!$D149="",DATE(2026,8,0),Mitarbeiter!$D149),TODAY()))-(MAX(DATE(2026,7,1),Mitarbeiter!$C149))+1),MAX(0,NETWORKDAYS(MAX(DATE(2026,7,1),Mitarbeiter!$C149),MIN(DATE(2026,8,0),IF(Mitarbeiter!$D149="",DATE(2026,8,0),Mitarbeiter!$D149),TODAY()),Einstellungen!$F$13:$F$67)))*N(Mitarbeiter!$E149)/IF(Einstellungen!$C$11="7 Tage",7,5),N('Ist-Stunden'!L149)+(N(Krankheitstage!M149)+N(Krankheitstage!Y149))*N($C149))))</f>
        <v/>
      </c>
      <c r="AQ149" s="76">
        <f>IF($B149="",0,IF(Einstellungen!$C$10="Ja",MAX(IF(Einstellungen!$C$11="7 Tage",MAX(0,(MIN(DATE(2026,9,0),IF(Mitarbeiter!$D149="",DATE(2026,9,0),Mitarbeiter!$D149),TODAY()))-(MAX(DATE(2026,8,1),Mitarbeiter!$C149))+1),MAX(0,NETWORKDAYS(MAX(DATE(2026,8,1),Mitarbeiter!$C149),MIN(DATE(2026,9,0),IF(Mitarbeiter!$D149="",DATE(2026,9,0),Mitarbeiter!$D149),TODAY()),Einstellungen!$F$13:$F$67)))*N(Mitarbeiter!$E149)/IF(Einstellungen!$C$11="7 Tage",7,5),N('Ist-Stunden'!M149)),MAX(IF(Einstellungen!$C$11="7 Tage",MAX(0,(MIN(DATE(2026,9,0),IF(Mitarbeiter!$D149="",DATE(2026,9,0),Mitarbeiter!$D149),TODAY()))-(MAX(DATE(2026,8,1),Mitarbeiter!$C149))+1),MAX(0,NETWORKDAYS(MAX(DATE(2026,8,1),Mitarbeiter!$C149),MIN(DATE(2026,9,0),IF(Mitarbeiter!$D149="",DATE(2026,9,0),Mitarbeiter!$D149),TODAY()),Einstellungen!$F$13:$F$67)))*N(Mitarbeiter!$E149)/IF(Einstellungen!$C$11="7 Tage",7,5),N('Ist-Stunden'!M149)+(N(Krankheitstage!N149)+N(Krankheitstage!Z149))*N($C149))))</f>
        <v/>
      </c>
      <c r="AR149" s="76">
        <f>IF($B149="",0,IF(Einstellungen!$C$10="Ja",MAX(IF(Einstellungen!$C$11="7 Tage",MAX(0,(MIN(DATE(2026,10,0),IF(Mitarbeiter!$D149="",DATE(2026,10,0),Mitarbeiter!$D149),TODAY()))-(MAX(DATE(2026,9,1),Mitarbeiter!$C149))+1),MAX(0,NETWORKDAYS(MAX(DATE(2026,9,1),Mitarbeiter!$C149),MIN(DATE(2026,10,0),IF(Mitarbeiter!$D149="",DATE(2026,10,0),Mitarbeiter!$D149),TODAY()),Einstellungen!$F$13:$F$67)))*N(Mitarbeiter!$E149)/IF(Einstellungen!$C$11="7 Tage",7,5),N('Ist-Stunden'!N149)),MAX(IF(Einstellungen!$C$11="7 Tage",MAX(0,(MIN(DATE(2026,10,0),IF(Mitarbeiter!$D149="",DATE(2026,10,0),Mitarbeiter!$D149),TODAY()))-(MAX(DATE(2026,9,1),Mitarbeiter!$C149))+1),MAX(0,NETWORKDAYS(MAX(DATE(2026,9,1),Mitarbeiter!$C149),MIN(DATE(2026,10,0),IF(Mitarbeiter!$D149="",DATE(2026,10,0),Mitarbeiter!$D149),TODAY()),Einstellungen!$F$13:$F$67)))*N(Mitarbeiter!$E149)/IF(Einstellungen!$C$11="7 Tage",7,5),N('Ist-Stunden'!N149)+(N(Krankheitstage!O149)+N(Krankheitstage!AA149))*N($C149))))</f>
        <v/>
      </c>
      <c r="AS149" s="76">
        <f>IF($B149="",0,IF(Einstellungen!$C$10="Ja",MAX(IF(Einstellungen!$C$11="7 Tage",MAX(0,(MIN(DATE(2026,11,0),IF(Mitarbeiter!$D149="",DATE(2026,11,0),Mitarbeiter!$D149),TODAY()))-(MAX(DATE(2026,10,1),Mitarbeiter!$C149))+1),MAX(0,NETWORKDAYS(MAX(DATE(2026,10,1),Mitarbeiter!$C149),MIN(DATE(2026,11,0),IF(Mitarbeiter!$D149="",DATE(2026,11,0),Mitarbeiter!$D149),TODAY()),Einstellungen!$F$13:$F$67)))*N(Mitarbeiter!$E149)/IF(Einstellungen!$C$11="7 Tage",7,5),N('Ist-Stunden'!O149)),MAX(IF(Einstellungen!$C$11="7 Tage",MAX(0,(MIN(DATE(2026,11,0),IF(Mitarbeiter!$D149="",DATE(2026,11,0),Mitarbeiter!$D149),TODAY()))-(MAX(DATE(2026,10,1),Mitarbeiter!$C149))+1),MAX(0,NETWORKDAYS(MAX(DATE(2026,10,1),Mitarbeiter!$C149),MIN(DATE(2026,11,0),IF(Mitarbeiter!$D149="",DATE(2026,11,0),Mitarbeiter!$D149),TODAY()),Einstellungen!$F$13:$F$67)))*N(Mitarbeiter!$E149)/IF(Einstellungen!$C$11="7 Tage",7,5),N('Ist-Stunden'!O149)+(N(Krankheitstage!P149)+N(Krankheitstage!AB149))*N($C149))))</f>
        <v/>
      </c>
      <c r="AT149" s="76">
        <f>IF($B149="",0,IF(Einstellungen!$C$10="Ja",MAX(IF(Einstellungen!$C$11="7 Tage",MAX(0,(MIN(DATE(2026,12,0),IF(Mitarbeiter!$D149="",DATE(2026,12,0),Mitarbeiter!$D149),TODAY()))-(MAX(DATE(2026,11,1),Mitarbeiter!$C149))+1),MAX(0,NETWORKDAYS(MAX(DATE(2026,11,1),Mitarbeiter!$C149),MIN(DATE(2026,12,0),IF(Mitarbeiter!$D149="",DATE(2026,12,0),Mitarbeiter!$D149),TODAY()),Einstellungen!$F$13:$F$67)))*N(Mitarbeiter!$E149)/IF(Einstellungen!$C$11="7 Tage",7,5),N('Ist-Stunden'!P149)),MAX(IF(Einstellungen!$C$11="7 Tage",MAX(0,(MIN(DATE(2026,12,0),IF(Mitarbeiter!$D149="",DATE(2026,12,0),Mitarbeiter!$D149),TODAY()))-(MAX(DATE(2026,11,1),Mitarbeiter!$C149))+1),MAX(0,NETWORKDAYS(MAX(DATE(2026,11,1),Mitarbeiter!$C149),MIN(DATE(2026,12,0),IF(Mitarbeiter!$D149="",DATE(2026,12,0),Mitarbeiter!$D149),TODAY()),Einstellungen!$F$13:$F$67)))*N(Mitarbeiter!$E149)/IF(Einstellungen!$C$11="7 Tage",7,5),N('Ist-Stunden'!P149)+(N(Krankheitstage!Q149)+N(Krankheitstage!AC149))*N($C149))))</f>
        <v/>
      </c>
      <c r="AU149" s="76">
        <f>IF($B149="",0,IF(Einstellungen!$C$10="Ja",MAX(IF(Einstellungen!$C$11="7 Tage",MAX(0,(MIN(DATE(2026,13,0),IF(Mitarbeiter!$D149="",DATE(2026,13,0),Mitarbeiter!$D149),TODAY()))-(MAX(DATE(2026,12,1),Mitarbeiter!$C149))+1),MAX(0,NETWORKDAYS(MAX(DATE(2026,12,1),Mitarbeiter!$C149),MIN(DATE(2026,13,0),IF(Mitarbeiter!$D149="",DATE(2026,13,0),Mitarbeiter!$D149),TODAY()),Einstellungen!$F$13:$F$67)))*N(Mitarbeiter!$E149)/IF(Einstellungen!$C$11="7 Tage",7,5),N('Ist-Stunden'!Q149)),MAX(IF(Einstellungen!$C$11="7 Tage",MAX(0,(MIN(DATE(2026,13,0),IF(Mitarbeiter!$D149="",DATE(2026,13,0),Mitarbeiter!$D149),TODAY()))-(MAX(DATE(2026,12,1),Mitarbeiter!$C149))+1),MAX(0,NETWORKDAYS(MAX(DATE(2026,12,1),Mitarbeiter!$C149),MIN(DATE(2026,13,0),IF(Mitarbeiter!$D149="",DATE(2026,13,0),Mitarbeiter!$D149),TODAY()),Einstellungen!$F$13:$F$67)))*N(Mitarbeiter!$E149)/IF(Einstellungen!$C$11="7 Tage",7,5),N('Ist-Stunden'!Q149)+(N(Krankheitstage!R149)+N(Krankheitstage!AD149))*N($C149))))</f>
        <v/>
      </c>
      <c r="AV149" s="76">
        <f>IF($B149="",0,IF(Einstellungen!$C$10="Ja",MAX(IF(Einstellungen!$C$11="7 Tage",MAX(0,(MIN(DATE(2027,2,0),IF(Mitarbeiter!$D149="",DATE(2027,2,0),Mitarbeiter!$D149),TODAY()))-(MAX(DATE(2027,1,1),Mitarbeiter!$C149))+1),MAX(0,NETWORKDAYS(MAX(DATE(2027,1,1),Mitarbeiter!$C149),MIN(DATE(2027,2,0),IF(Mitarbeiter!$D149="",DATE(2027,2,0),Mitarbeiter!$D149),TODAY()),Einstellungen!$F$13:$F$67)))*N(Mitarbeiter!$E149)/IF(Einstellungen!$C$11="7 Tage",7,5),N('Ist-Stunden'!R149)),MAX(IF(Einstellungen!$C$11="7 Tage",MAX(0,(MIN(DATE(2027,2,0),IF(Mitarbeiter!$D149="",DATE(2027,2,0),Mitarbeiter!$D149),TODAY()))-(MAX(DATE(2027,1,1),Mitarbeiter!$C149))+1),MAX(0,NETWORKDAYS(MAX(DATE(2027,1,1),Mitarbeiter!$C149),MIN(DATE(2027,2,0),IF(Mitarbeiter!$D149="",DATE(2027,2,0),Mitarbeiter!$D149),TODAY()),Einstellungen!$F$13:$F$67)))*N(Mitarbeiter!$E149)/IF(Einstellungen!$C$11="7 Tage",7,5),N('Ist-Stunden'!R149)+(N(Krankheitstage!AE149)+N(Krankheitstage!AQ149))*N($C149))))</f>
        <v/>
      </c>
      <c r="AW149" s="76">
        <f>IF($B149="",0,IF(Einstellungen!$C$10="Ja",MAX(IF(Einstellungen!$C$11="7 Tage",MAX(0,(MIN(DATE(2027,3,0),IF(Mitarbeiter!$D149="",DATE(2027,3,0),Mitarbeiter!$D149),TODAY()))-(MAX(DATE(2027,2,1),Mitarbeiter!$C149))+1),MAX(0,NETWORKDAYS(MAX(DATE(2027,2,1),Mitarbeiter!$C149),MIN(DATE(2027,3,0),IF(Mitarbeiter!$D149="",DATE(2027,3,0),Mitarbeiter!$D149),TODAY()),Einstellungen!$F$13:$F$67)))*N(Mitarbeiter!$E149)/IF(Einstellungen!$C$11="7 Tage",7,5),N('Ist-Stunden'!S149)),MAX(IF(Einstellungen!$C$11="7 Tage",MAX(0,(MIN(DATE(2027,3,0),IF(Mitarbeiter!$D149="",DATE(2027,3,0),Mitarbeiter!$D149),TODAY()))-(MAX(DATE(2027,2,1),Mitarbeiter!$C149))+1),MAX(0,NETWORKDAYS(MAX(DATE(2027,2,1),Mitarbeiter!$C149),MIN(DATE(2027,3,0),IF(Mitarbeiter!$D149="",DATE(2027,3,0),Mitarbeiter!$D149),TODAY()),Einstellungen!$F$13:$F$67)))*N(Mitarbeiter!$E149)/IF(Einstellungen!$C$11="7 Tage",7,5),N('Ist-Stunden'!S149)+(N(Krankheitstage!AF149)+N(Krankheitstage!AR149))*N($C149))))</f>
        <v/>
      </c>
      <c r="AX149" s="76">
        <f>IF($B149="",0,IF(Einstellungen!$C$10="Ja",MAX(IF(Einstellungen!$C$11="7 Tage",MAX(0,(MIN(DATE(2027,4,0),IF(Mitarbeiter!$D149="",DATE(2027,4,0),Mitarbeiter!$D149),TODAY()))-(MAX(DATE(2027,3,1),Mitarbeiter!$C149))+1),MAX(0,NETWORKDAYS(MAX(DATE(2027,3,1),Mitarbeiter!$C149),MIN(DATE(2027,4,0),IF(Mitarbeiter!$D149="",DATE(2027,4,0),Mitarbeiter!$D149),TODAY()),Einstellungen!$F$13:$F$67)))*N(Mitarbeiter!$E149)/IF(Einstellungen!$C$11="7 Tage",7,5),N('Ist-Stunden'!T149)),MAX(IF(Einstellungen!$C$11="7 Tage",MAX(0,(MIN(DATE(2027,4,0),IF(Mitarbeiter!$D149="",DATE(2027,4,0),Mitarbeiter!$D149),TODAY()))-(MAX(DATE(2027,3,1),Mitarbeiter!$C149))+1),MAX(0,NETWORKDAYS(MAX(DATE(2027,3,1),Mitarbeiter!$C149),MIN(DATE(2027,4,0),IF(Mitarbeiter!$D149="",DATE(2027,4,0),Mitarbeiter!$D149),TODAY()),Einstellungen!$F$13:$F$67)))*N(Mitarbeiter!$E149)/IF(Einstellungen!$C$11="7 Tage",7,5),N('Ist-Stunden'!T149)+(N(Krankheitstage!AG149)+N(Krankheitstage!AS149))*N($C149))))</f>
        <v/>
      </c>
      <c r="AY149" s="76">
        <f>IF($B149="",0,IF(Einstellungen!$C$10="Ja",MAX(IF(Einstellungen!$C$11="7 Tage",MAX(0,(MIN(DATE(2027,5,0),IF(Mitarbeiter!$D149="",DATE(2027,5,0),Mitarbeiter!$D149),TODAY()))-(MAX(DATE(2027,4,1),Mitarbeiter!$C149))+1),MAX(0,NETWORKDAYS(MAX(DATE(2027,4,1),Mitarbeiter!$C149),MIN(DATE(2027,5,0),IF(Mitarbeiter!$D149="",DATE(2027,5,0),Mitarbeiter!$D149),TODAY()),Einstellungen!$F$13:$F$67)))*N(Mitarbeiter!$E149)/IF(Einstellungen!$C$11="7 Tage",7,5),N('Ist-Stunden'!U149)),MAX(IF(Einstellungen!$C$11="7 Tage",MAX(0,(MIN(DATE(2027,5,0),IF(Mitarbeiter!$D149="",DATE(2027,5,0),Mitarbeiter!$D149),TODAY()))-(MAX(DATE(2027,4,1),Mitarbeiter!$C149))+1),MAX(0,NETWORKDAYS(MAX(DATE(2027,4,1),Mitarbeiter!$C149),MIN(DATE(2027,5,0),IF(Mitarbeiter!$D149="",DATE(2027,5,0),Mitarbeiter!$D149),TODAY()),Einstellungen!$F$13:$F$67)))*N(Mitarbeiter!$E149)/IF(Einstellungen!$C$11="7 Tage",7,5),N('Ist-Stunden'!U149)+(N(Krankheitstage!AH149)+N(Krankheitstage!AT149))*N($C149))))</f>
        <v/>
      </c>
      <c r="AZ149" s="76">
        <f>IF($B149="",0,IF(Einstellungen!$C$10="Ja",MAX(IF(Einstellungen!$C$11="7 Tage",MAX(0,(MIN(DATE(2027,6,0),IF(Mitarbeiter!$D149="",DATE(2027,6,0),Mitarbeiter!$D149),TODAY()))-(MAX(DATE(2027,5,1),Mitarbeiter!$C149))+1),MAX(0,NETWORKDAYS(MAX(DATE(2027,5,1),Mitarbeiter!$C149),MIN(DATE(2027,6,0),IF(Mitarbeiter!$D149="",DATE(2027,6,0),Mitarbeiter!$D149),TODAY()),Einstellungen!$F$13:$F$67)))*N(Mitarbeiter!$E149)/IF(Einstellungen!$C$11="7 Tage",7,5),N('Ist-Stunden'!V149)),MAX(IF(Einstellungen!$C$11="7 Tage",MAX(0,(MIN(DATE(2027,6,0),IF(Mitarbeiter!$D149="",DATE(2027,6,0),Mitarbeiter!$D149),TODAY()))-(MAX(DATE(2027,5,1),Mitarbeiter!$C149))+1),MAX(0,NETWORKDAYS(MAX(DATE(2027,5,1),Mitarbeiter!$C149),MIN(DATE(2027,6,0),IF(Mitarbeiter!$D149="",DATE(2027,6,0),Mitarbeiter!$D149),TODAY()),Einstellungen!$F$13:$F$67)))*N(Mitarbeiter!$E149)/IF(Einstellungen!$C$11="7 Tage",7,5),N('Ist-Stunden'!V149)+(N(Krankheitstage!AI149)+N(Krankheitstage!AU149))*N($C149))))</f>
        <v/>
      </c>
      <c r="BA149" s="76">
        <f>IF($B149="",0,IF(Einstellungen!$C$10="Ja",MAX(IF(Einstellungen!$C$11="7 Tage",MAX(0,(MIN(DATE(2027,7,0),IF(Mitarbeiter!$D149="",DATE(2027,7,0),Mitarbeiter!$D149),TODAY()))-(MAX(DATE(2027,6,1),Mitarbeiter!$C149))+1),MAX(0,NETWORKDAYS(MAX(DATE(2027,6,1),Mitarbeiter!$C149),MIN(DATE(2027,7,0),IF(Mitarbeiter!$D149="",DATE(2027,7,0),Mitarbeiter!$D149),TODAY()),Einstellungen!$F$13:$F$67)))*N(Mitarbeiter!$E149)/IF(Einstellungen!$C$11="7 Tage",7,5),N('Ist-Stunden'!W149)),MAX(IF(Einstellungen!$C$11="7 Tage",MAX(0,(MIN(DATE(2027,7,0),IF(Mitarbeiter!$D149="",DATE(2027,7,0),Mitarbeiter!$D149),TODAY()))-(MAX(DATE(2027,6,1),Mitarbeiter!$C149))+1),MAX(0,NETWORKDAYS(MAX(DATE(2027,6,1),Mitarbeiter!$C149),MIN(DATE(2027,7,0),IF(Mitarbeiter!$D149="",DATE(2027,7,0),Mitarbeiter!$D149),TODAY()),Einstellungen!$F$13:$F$67)))*N(Mitarbeiter!$E149)/IF(Einstellungen!$C$11="7 Tage",7,5),N('Ist-Stunden'!W149)+(N(Krankheitstage!AJ149)+N(Krankheitstage!AV149))*N($C149))))</f>
        <v/>
      </c>
      <c r="BB149" s="76">
        <f>IF($B149="",0,IF(Einstellungen!$C$10="Ja",MAX(IF(Einstellungen!$C$11="7 Tage",MAX(0,(MIN(DATE(2027,8,0),IF(Mitarbeiter!$D149="",DATE(2027,8,0),Mitarbeiter!$D149),TODAY()))-(MAX(DATE(2027,7,1),Mitarbeiter!$C149))+1),MAX(0,NETWORKDAYS(MAX(DATE(2027,7,1),Mitarbeiter!$C149),MIN(DATE(2027,8,0),IF(Mitarbeiter!$D149="",DATE(2027,8,0),Mitarbeiter!$D149),TODAY()),Einstellungen!$F$13:$F$67)))*N(Mitarbeiter!$E149)/IF(Einstellungen!$C$11="7 Tage",7,5),N('Ist-Stunden'!X149)),MAX(IF(Einstellungen!$C$11="7 Tage",MAX(0,(MIN(DATE(2027,8,0),IF(Mitarbeiter!$D149="",DATE(2027,8,0),Mitarbeiter!$D149),TODAY()))-(MAX(DATE(2027,7,1),Mitarbeiter!$C149))+1),MAX(0,NETWORKDAYS(MAX(DATE(2027,7,1),Mitarbeiter!$C149),MIN(DATE(2027,8,0),IF(Mitarbeiter!$D149="",DATE(2027,8,0),Mitarbeiter!$D149),TODAY()),Einstellungen!$F$13:$F$67)))*N(Mitarbeiter!$E149)/IF(Einstellungen!$C$11="7 Tage",7,5),N('Ist-Stunden'!X149)+(N(Krankheitstage!AK149)+N(Krankheitstage!AW149))*N($C149))))</f>
        <v/>
      </c>
      <c r="BC149" s="76">
        <f>IF($B149="",0,IF(Einstellungen!$C$10="Ja",MAX(IF(Einstellungen!$C$11="7 Tage",MAX(0,(MIN(DATE(2027,9,0),IF(Mitarbeiter!$D149="",DATE(2027,9,0),Mitarbeiter!$D149),TODAY()))-(MAX(DATE(2027,8,1),Mitarbeiter!$C149))+1),MAX(0,NETWORKDAYS(MAX(DATE(2027,8,1),Mitarbeiter!$C149),MIN(DATE(2027,9,0),IF(Mitarbeiter!$D149="",DATE(2027,9,0),Mitarbeiter!$D149),TODAY()),Einstellungen!$F$13:$F$67)))*N(Mitarbeiter!$E149)/IF(Einstellungen!$C$11="7 Tage",7,5),N('Ist-Stunden'!Y149)),MAX(IF(Einstellungen!$C$11="7 Tage",MAX(0,(MIN(DATE(2027,9,0),IF(Mitarbeiter!$D149="",DATE(2027,9,0),Mitarbeiter!$D149),TODAY()))-(MAX(DATE(2027,8,1),Mitarbeiter!$C149))+1),MAX(0,NETWORKDAYS(MAX(DATE(2027,8,1),Mitarbeiter!$C149),MIN(DATE(2027,9,0),IF(Mitarbeiter!$D149="",DATE(2027,9,0),Mitarbeiter!$D149),TODAY()),Einstellungen!$F$13:$F$67)))*N(Mitarbeiter!$E149)/IF(Einstellungen!$C$11="7 Tage",7,5),N('Ist-Stunden'!Y149)+(N(Krankheitstage!AL149)+N(Krankheitstage!AX149))*N($C149))))</f>
        <v/>
      </c>
      <c r="BD149" s="76">
        <f>IF($B149="",0,IF(Einstellungen!$C$10="Ja",MAX(IF(Einstellungen!$C$11="7 Tage",MAX(0,(MIN(DATE(2027,10,0),IF(Mitarbeiter!$D149="",DATE(2027,10,0),Mitarbeiter!$D149),TODAY()))-(MAX(DATE(2027,9,1),Mitarbeiter!$C149))+1),MAX(0,NETWORKDAYS(MAX(DATE(2027,9,1),Mitarbeiter!$C149),MIN(DATE(2027,10,0),IF(Mitarbeiter!$D149="",DATE(2027,10,0),Mitarbeiter!$D149),TODAY()),Einstellungen!$F$13:$F$67)))*N(Mitarbeiter!$E149)/IF(Einstellungen!$C$11="7 Tage",7,5),N('Ist-Stunden'!Z149)),MAX(IF(Einstellungen!$C$11="7 Tage",MAX(0,(MIN(DATE(2027,10,0),IF(Mitarbeiter!$D149="",DATE(2027,10,0),Mitarbeiter!$D149),TODAY()))-(MAX(DATE(2027,9,1),Mitarbeiter!$C149))+1),MAX(0,NETWORKDAYS(MAX(DATE(2027,9,1),Mitarbeiter!$C149),MIN(DATE(2027,10,0),IF(Mitarbeiter!$D149="",DATE(2027,10,0),Mitarbeiter!$D149),TODAY()),Einstellungen!$F$13:$F$67)))*N(Mitarbeiter!$E149)/IF(Einstellungen!$C$11="7 Tage",7,5),N('Ist-Stunden'!Z149)+(N(Krankheitstage!AM149)+N(Krankheitstage!AY149))*N($C149))))</f>
        <v/>
      </c>
      <c r="BE149" s="76">
        <f>IF($B149="",0,IF(Einstellungen!$C$10="Ja",MAX(IF(Einstellungen!$C$11="7 Tage",MAX(0,(MIN(DATE(2027,11,0),IF(Mitarbeiter!$D149="",DATE(2027,11,0),Mitarbeiter!$D149),TODAY()))-(MAX(DATE(2027,10,1),Mitarbeiter!$C149))+1),MAX(0,NETWORKDAYS(MAX(DATE(2027,10,1),Mitarbeiter!$C149),MIN(DATE(2027,11,0),IF(Mitarbeiter!$D149="",DATE(2027,11,0),Mitarbeiter!$D149),TODAY()),Einstellungen!$F$13:$F$67)))*N(Mitarbeiter!$E149)/IF(Einstellungen!$C$11="7 Tage",7,5),N('Ist-Stunden'!AA149)),MAX(IF(Einstellungen!$C$11="7 Tage",MAX(0,(MIN(DATE(2027,11,0),IF(Mitarbeiter!$D149="",DATE(2027,11,0),Mitarbeiter!$D149),TODAY()))-(MAX(DATE(2027,10,1),Mitarbeiter!$C149))+1),MAX(0,NETWORKDAYS(MAX(DATE(2027,10,1),Mitarbeiter!$C149),MIN(DATE(2027,11,0),IF(Mitarbeiter!$D149="",DATE(2027,11,0),Mitarbeiter!$D149),TODAY()),Einstellungen!$F$13:$F$67)))*N(Mitarbeiter!$E149)/IF(Einstellungen!$C$11="7 Tage",7,5),N('Ist-Stunden'!AA149)+(N(Krankheitstage!AN149)+N(Krankheitstage!AZ149))*N($C149))))</f>
        <v/>
      </c>
      <c r="BF149" s="76">
        <f>IF($B149="",0,IF(Einstellungen!$C$10="Ja",MAX(IF(Einstellungen!$C$11="7 Tage",MAX(0,(MIN(DATE(2027,12,0),IF(Mitarbeiter!$D149="",DATE(2027,12,0),Mitarbeiter!$D149),TODAY()))-(MAX(DATE(2027,11,1),Mitarbeiter!$C149))+1),MAX(0,NETWORKDAYS(MAX(DATE(2027,11,1),Mitarbeiter!$C149),MIN(DATE(2027,12,0),IF(Mitarbeiter!$D149="",DATE(2027,12,0),Mitarbeiter!$D149),TODAY()),Einstellungen!$F$13:$F$67)))*N(Mitarbeiter!$E149)/IF(Einstellungen!$C$11="7 Tage",7,5),N('Ist-Stunden'!AB149)),MAX(IF(Einstellungen!$C$11="7 Tage",MAX(0,(MIN(DATE(2027,12,0),IF(Mitarbeiter!$D149="",DATE(2027,12,0),Mitarbeiter!$D149),TODAY()))-(MAX(DATE(2027,11,1),Mitarbeiter!$C149))+1),MAX(0,NETWORKDAYS(MAX(DATE(2027,11,1),Mitarbeiter!$C149),MIN(DATE(2027,12,0),IF(Mitarbeiter!$D149="",DATE(2027,12,0),Mitarbeiter!$D149),TODAY()),Einstellungen!$F$13:$F$67)))*N(Mitarbeiter!$E149)/IF(Einstellungen!$C$11="7 Tage",7,5),N('Ist-Stunden'!AB149)+(N(Krankheitstage!AO149)+N(Krankheitstage!BA149))*N($C149))))</f>
        <v/>
      </c>
      <c r="BG149" s="76">
        <f>IF($B149="",0,IF(Einstellungen!$C$10="Ja",MAX(IF(Einstellungen!$C$11="7 Tage",MAX(0,(MIN(DATE(2027,13,0),IF(Mitarbeiter!$D149="",DATE(2027,13,0),Mitarbeiter!$D149),TODAY()))-(MAX(DATE(2027,12,1),Mitarbeiter!$C149))+1),MAX(0,NETWORKDAYS(MAX(DATE(2027,12,1),Mitarbeiter!$C149),MIN(DATE(2027,13,0),IF(Mitarbeiter!$D149="",DATE(2027,13,0),Mitarbeiter!$D149),TODAY()),Einstellungen!$F$13:$F$67)))*N(Mitarbeiter!$E149)/IF(Einstellungen!$C$11="7 Tage",7,5),N('Ist-Stunden'!AC149)),MAX(IF(Einstellungen!$C$11="7 Tage",MAX(0,(MIN(DATE(2027,13,0),IF(Mitarbeiter!$D149="",DATE(2027,13,0),Mitarbeiter!$D149),TODAY()))-(MAX(DATE(2027,12,1),Mitarbeiter!$C149))+1),MAX(0,NETWORKDAYS(MAX(DATE(2027,12,1),Mitarbeiter!$C149),MIN(DATE(2027,13,0),IF(Mitarbeiter!$D149="",DATE(2027,13,0),Mitarbeiter!$D149),TODAY()),Einstellungen!$F$13:$F$67)))*N(Mitarbeiter!$E149)/IF(Einstellungen!$C$11="7 Tage",7,5),N('Ist-Stunden'!AC149)+(N(Krankheitstage!AP149)+N(Krankheitstage!BB149))*N($C149))))</f>
        <v/>
      </c>
      <c r="BH149" s="76">
        <f>IF($B149="",0,IF(Einstellungen!$C$10="Ja",MAX(IF(Einstellungen!$C$11="7 Tage",MAX(0,(MIN(DATE(2028,2,0),IF(Mitarbeiter!$D149="",DATE(2028,2,0),Mitarbeiter!$D149),TODAY()))-(MAX(DATE(2028,1,1),Mitarbeiter!$C149))+1),MAX(0,NETWORKDAYS(MAX(DATE(2028,1,1),Mitarbeiter!$C149),MIN(DATE(2028,2,0),IF(Mitarbeiter!$D149="",DATE(2028,2,0),Mitarbeiter!$D149),TODAY()),Einstellungen!$F$13:$F$67)))*N(Mitarbeiter!$E149)/IF(Einstellungen!$C$11="7 Tage",7,5),N('Ist-Stunden'!AD149)),MAX(IF(Einstellungen!$C$11="7 Tage",MAX(0,(MIN(DATE(2028,2,0),IF(Mitarbeiter!$D149="",DATE(2028,2,0),Mitarbeiter!$D149),TODAY()))-(MAX(DATE(2028,1,1),Mitarbeiter!$C149))+1),MAX(0,NETWORKDAYS(MAX(DATE(2028,1,1),Mitarbeiter!$C149),MIN(DATE(2028,2,0),IF(Mitarbeiter!$D149="",DATE(2028,2,0),Mitarbeiter!$D149),TODAY()),Einstellungen!$F$13:$F$67)))*N(Mitarbeiter!$E149)/IF(Einstellungen!$C$11="7 Tage",7,5),N('Ist-Stunden'!AD149)+(N(Krankheitstage!BC149)+N(Krankheitstage!BO149))*N($C149))))</f>
        <v/>
      </c>
      <c r="BI149" s="76">
        <f>IF($B149="",0,IF(Einstellungen!$C$10="Ja",MAX(IF(Einstellungen!$C$11="7 Tage",MAX(0,(MIN(DATE(2028,3,0),IF(Mitarbeiter!$D149="",DATE(2028,3,0),Mitarbeiter!$D149),TODAY()))-(MAX(DATE(2028,2,1),Mitarbeiter!$C149))+1),MAX(0,NETWORKDAYS(MAX(DATE(2028,2,1),Mitarbeiter!$C149),MIN(DATE(2028,3,0),IF(Mitarbeiter!$D149="",DATE(2028,3,0),Mitarbeiter!$D149),TODAY()),Einstellungen!$F$13:$F$67)))*N(Mitarbeiter!$E149)/IF(Einstellungen!$C$11="7 Tage",7,5),N('Ist-Stunden'!AE149)),MAX(IF(Einstellungen!$C$11="7 Tage",MAX(0,(MIN(DATE(2028,3,0),IF(Mitarbeiter!$D149="",DATE(2028,3,0),Mitarbeiter!$D149),TODAY()))-(MAX(DATE(2028,2,1),Mitarbeiter!$C149))+1),MAX(0,NETWORKDAYS(MAX(DATE(2028,2,1),Mitarbeiter!$C149),MIN(DATE(2028,3,0),IF(Mitarbeiter!$D149="",DATE(2028,3,0),Mitarbeiter!$D149),TODAY()),Einstellungen!$F$13:$F$67)))*N(Mitarbeiter!$E149)/IF(Einstellungen!$C$11="7 Tage",7,5),N('Ist-Stunden'!AE149)+(N(Krankheitstage!BD149)+N(Krankheitstage!BP149))*N($C149))))</f>
        <v/>
      </c>
      <c r="BJ149" s="76">
        <f>IF($B149="",0,IF(Einstellungen!$C$10="Ja",MAX(IF(Einstellungen!$C$11="7 Tage",MAX(0,(MIN(DATE(2028,4,0),IF(Mitarbeiter!$D149="",DATE(2028,4,0),Mitarbeiter!$D149),TODAY()))-(MAX(DATE(2028,3,1),Mitarbeiter!$C149))+1),MAX(0,NETWORKDAYS(MAX(DATE(2028,3,1),Mitarbeiter!$C149),MIN(DATE(2028,4,0),IF(Mitarbeiter!$D149="",DATE(2028,4,0),Mitarbeiter!$D149),TODAY()),Einstellungen!$F$13:$F$67)))*N(Mitarbeiter!$E149)/IF(Einstellungen!$C$11="7 Tage",7,5),N('Ist-Stunden'!AF149)),MAX(IF(Einstellungen!$C$11="7 Tage",MAX(0,(MIN(DATE(2028,4,0),IF(Mitarbeiter!$D149="",DATE(2028,4,0),Mitarbeiter!$D149),TODAY()))-(MAX(DATE(2028,3,1),Mitarbeiter!$C149))+1),MAX(0,NETWORKDAYS(MAX(DATE(2028,3,1),Mitarbeiter!$C149),MIN(DATE(2028,4,0),IF(Mitarbeiter!$D149="",DATE(2028,4,0),Mitarbeiter!$D149),TODAY()),Einstellungen!$F$13:$F$67)))*N(Mitarbeiter!$E149)/IF(Einstellungen!$C$11="7 Tage",7,5),N('Ist-Stunden'!AF149)+(N(Krankheitstage!BE149)+N(Krankheitstage!BQ149))*N($C149))))</f>
        <v/>
      </c>
      <c r="BK149" s="76">
        <f>IF($B149="",0,IF(Einstellungen!$C$10="Ja",MAX(IF(Einstellungen!$C$11="7 Tage",MAX(0,(MIN(DATE(2028,5,0),IF(Mitarbeiter!$D149="",DATE(2028,5,0),Mitarbeiter!$D149),TODAY()))-(MAX(DATE(2028,4,1),Mitarbeiter!$C149))+1),MAX(0,NETWORKDAYS(MAX(DATE(2028,4,1),Mitarbeiter!$C149),MIN(DATE(2028,5,0),IF(Mitarbeiter!$D149="",DATE(2028,5,0),Mitarbeiter!$D149),TODAY()),Einstellungen!$F$13:$F$67)))*N(Mitarbeiter!$E149)/IF(Einstellungen!$C$11="7 Tage",7,5),N('Ist-Stunden'!AG149)),MAX(IF(Einstellungen!$C$11="7 Tage",MAX(0,(MIN(DATE(2028,5,0),IF(Mitarbeiter!$D149="",DATE(2028,5,0),Mitarbeiter!$D149),TODAY()))-(MAX(DATE(2028,4,1),Mitarbeiter!$C149))+1),MAX(0,NETWORKDAYS(MAX(DATE(2028,4,1),Mitarbeiter!$C149),MIN(DATE(2028,5,0),IF(Mitarbeiter!$D149="",DATE(2028,5,0),Mitarbeiter!$D149),TODAY()),Einstellungen!$F$13:$F$67)))*N(Mitarbeiter!$E149)/IF(Einstellungen!$C$11="7 Tage",7,5),N('Ist-Stunden'!AG149)+(N(Krankheitstage!BF149)+N(Krankheitstage!BR149))*N($C149))))</f>
        <v/>
      </c>
      <c r="BL149" s="76">
        <f>IF($B149="",0,IF(Einstellungen!$C$10="Ja",MAX(IF(Einstellungen!$C$11="7 Tage",MAX(0,(MIN(DATE(2028,6,0),IF(Mitarbeiter!$D149="",DATE(2028,6,0),Mitarbeiter!$D149),TODAY()))-(MAX(DATE(2028,5,1),Mitarbeiter!$C149))+1),MAX(0,NETWORKDAYS(MAX(DATE(2028,5,1),Mitarbeiter!$C149),MIN(DATE(2028,6,0),IF(Mitarbeiter!$D149="",DATE(2028,6,0),Mitarbeiter!$D149),TODAY()),Einstellungen!$F$13:$F$67)))*N(Mitarbeiter!$E149)/IF(Einstellungen!$C$11="7 Tage",7,5),N('Ist-Stunden'!AH149)),MAX(IF(Einstellungen!$C$11="7 Tage",MAX(0,(MIN(DATE(2028,6,0),IF(Mitarbeiter!$D149="",DATE(2028,6,0),Mitarbeiter!$D149),TODAY()))-(MAX(DATE(2028,5,1),Mitarbeiter!$C149))+1),MAX(0,NETWORKDAYS(MAX(DATE(2028,5,1),Mitarbeiter!$C149),MIN(DATE(2028,6,0),IF(Mitarbeiter!$D149="",DATE(2028,6,0),Mitarbeiter!$D149),TODAY()),Einstellungen!$F$13:$F$67)))*N(Mitarbeiter!$E149)/IF(Einstellungen!$C$11="7 Tage",7,5),N('Ist-Stunden'!AH149)+(N(Krankheitstage!BG149)+N(Krankheitstage!BS149))*N($C149))))</f>
        <v/>
      </c>
      <c r="BM149" s="76">
        <f>IF($B149="",0,IF(Einstellungen!$C$10="Ja",MAX(IF(Einstellungen!$C$11="7 Tage",MAX(0,(MIN(DATE(2028,7,0),IF(Mitarbeiter!$D149="",DATE(2028,7,0),Mitarbeiter!$D149),TODAY()))-(MAX(DATE(2028,6,1),Mitarbeiter!$C149))+1),MAX(0,NETWORKDAYS(MAX(DATE(2028,6,1),Mitarbeiter!$C149),MIN(DATE(2028,7,0),IF(Mitarbeiter!$D149="",DATE(2028,7,0),Mitarbeiter!$D149),TODAY()),Einstellungen!$F$13:$F$67)))*N(Mitarbeiter!$E149)/IF(Einstellungen!$C$11="7 Tage",7,5),N('Ist-Stunden'!AI149)),MAX(IF(Einstellungen!$C$11="7 Tage",MAX(0,(MIN(DATE(2028,7,0),IF(Mitarbeiter!$D149="",DATE(2028,7,0),Mitarbeiter!$D149),TODAY()))-(MAX(DATE(2028,6,1),Mitarbeiter!$C149))+1),MAX(0,NETWORKDAYS(MAX(DATE(2028,6,1),Mitarbeiter!$C149),MIN(DATE(2028,7,0),IF(Mitarbeiter!$D149="",DATE(2028,7,0),Mitarbeiter!$D149),TODAY()),Einstellungen!$F$13:$F$67)))*N(Mitarbeiter!$E149)/IF(Einstellungen!$C$11="7 Tage",7,5),N('Ist-Stunden'!AI149)+(N(Krankheitstage!BH149)+N(Krankheitstage!BT149))*N($C149))))</f>
        <v/>
      </c>
      <c r="BN149" s="76">
        <f>IF($B149="",0,IF(Einstellungen!$C$10="Ja",MAX(IF(Einstellungen!$C$11="7 Tage",MAX(0,(MIN(DATE(2028,8,0),IF(Mitarbeiter!$D149="",DATE(2028,8,0),Mitarbeiter!$D149),TODAY()))-(MAX(DATE(2028,7,1),Mitarbeiter!$C149))+1),MAX(0,NETWORKDAYS(MAX(DATE(2028,7,1),Mitarbeiter!$C149),MIN(DATE(2028,8,0),IF(Mitarbeiter!$D149="",DATE(2028,8,0),Mitarbeiter!$D149),TODAY()),Einstellungen!$F$13:$F$67)))*N(Mitarbeiter!$E149)/IF(Einstellungen!$C$11="7 Tage",7,5),N('Ist-Stunden'!AJ149)),MAX(IF(Einstellungen!$C$11="7 Tage",MAX(0,(MIN(DATE(2028,8,0),IF(Mitarbeiter!$D149="",DATE(2028,8,0),Mitarbeiter!$D149),TODAY()))-(MAX(DATE(2028,7,1),Mitarbeiter!$C149))+1),MAX(0,NETWORKDAYS(MAX(DATE(2028,7,1),Mitarbeiter!$C149),MIN(DATE(2028,8,0),IF(Mitarbeiter!$D149="",DATE(2028,8,0),Mitarbeiter!$D149),TODAY()),Einstellungen!$F$13:$F$67)))*N(Mitarbeiter!$E149)/IF(Einstellungen!$C$11="7 Tage",7,5),N('Ist-Stunden'!AJ149)+(N(Krankheitstage!BI149)+N(Krankheitstage!BU149))*N($C149))))</f>
        <v/>
      </c>
      <c r="BO149" s="76">
        <f>IF($B149="",0,IF(Einstellungen!$C$10="Ja",MAX(IF(Einstellungen!$C$11="7 Tage",MAX(0,(MIN(DATE(2028,9,0),IF(Mitarbeiter!$D149="",DATE(2028,9,0),Mitarbeiter!$D149),TODAY()))-(MAX(DATE(2028,8,1),Mitarbeiter!$C149))+1),MAX(0,NETWORKDAYS(MAX(DATE(2028,8,1),Mitarbeiter!$C149),MIN(DATE(2028,9,0),IF(Mitarbeiter!$D149="",DATE(2028,9,0),Mitarbeiter!$D149),TODAY()),Einstellungen!$F$13:$F$67)))*N(Mitarbeiter!$E149)/IF(Einstellungen!$C$11="7 Tage",7,5),N('Ist-Stunden'!AK149)),MAX(IF(Einstellungen!$C$11="7 Tage",MAX(0,(MIN(DATE(2028,9,0),IF(Mitarbeiter!$D149="",DATE(2028,9,0),Mitarbeiter!$D149),TODAY()))-(MAX(DATE(2028,8,1),Mitarbeiter!$C149))+1),MAX(0,NETWORKDAYS(MAX(DATE(2028,8,1),Mitarbeiter!$C149),MIN(DATE(2028,9,0),IF(Mitarbeiter!$D149="",DATE(2028,9,0),Mitarbeiter!$D149),TODAY()),Einstellungen!$F$13:$F$67)))*N(Mitarbeiter!$E149)/IF(Einstellungen!$C$11="7 Tage",7,5),N('Ist-Stunden'!AK149)+(N(Krankheitstage!BJ149)+N(Krankheitstage!BV149))*N($C149))))</f>
        <v/>
      </c>
      <c r="BP149" s="76">
        <f>IF($B149="",0,IF(Einstellungen!$C$10="Ja",MAX(IF(Einstellungen!$C$11="7 Tage",MAX(0,(MIN(DATE(2028,10,0),IF(Mitarbeiter!$D149="",DATE(2028,10,0),Mitarbeiter!$D149),TODAY()))-(MAX(DATE(2028,9,1),Mitarbeiter!$C149))+1),MAX(0,NETWORKDAYS(MAX(DATE(2028,9,1),Mitarbeiter!$C149),MIN(DATE(2028,10,0),IF(Mitarbeiter!$D149="",DATE(2028,10,0),Mitarbeiter!$D149),TODAY()),Einstellungen!$F$13:$F$67)))*N(Mitarbeiter!$E149)/IF(Einstellungen!$C$11="7 Tage",7,5),N('Ist-Stunden'!AL149)),MAX(IF(Einstellungen!$C$11="7 Tage",MAX(0,(MIN(DATE(2028,10,0),IF(Mitarbeiter!$D149="",DATE(2028,10,0),Mitarbeiter!$D149),TODAY()))-(MAX(DATE(2028,9,1),Mitarbeiter!$C149))+1),MAX(0,NETWORKDAYS(MAX(DATE(2028,9,1),Mitarbeiter!$C149),MIN(DATE(2028,10,0),IF(Mitarbeiter!$D149="",DATE(2028,10,0),Mitarbeiter!$D149),TODAY()),Einstellungen!$F$13:$F$67)))*N(Mitarbeiter!$E149)/IF(Einstellungen!$C$11="7 Tage",7,5),N('Ist-Stunden'!AL149)+(N(Krankheitstage!BK149)+N(Krankheitstage!BW149))*N($C149))))</f>
        <v/>
      </c>
      <c r="BQ149" s="76">
        <f>IF($B149="",0,IF(Einstellungen!$C$10="Ja",MAX(IF(Einstellungen!$C$11="7 Tage",MAX(0,(MIN(DATE(2028,11,0),IF(Mitarbeiter!$D149="",DATE(2028,11,0),Mitarbeiter!$D149),TODAY()))-(MAX(DATE(2028,10,1),Mitarbeiter!$C149))+1),MAX(0,NETWORKDAYS(MAX(DATE(2028,10,1),Mitarbeiter!$C149),MIN(DATE(2028,11,0),IF(Mitarbeiter!$D149="",DATE(2028,11,0),Mitarbeiter!$D149),TODAY()),Einstellungen!$F$13:$F$67)))*N(Mitarbeiter!$E149)/IF(Einstellungen!$C$11="7 Tage",7,5),N('Ist-Stunden'!AM149)),MAX(IF(Einstellungen!$C$11="7 Tage",MAX(0,(MIN(DATE(2028,11,0),IF(Mitarbeiter!$D149="",DATE(2028,11,0),Mitarbeiter!$D149),TODAY()))-(MAX(DATE(2028,10,1),Mitarbeiter!$C149))+1),MAX(0,NETWORKDAYS(MAX(DATE(2028,10,1),Mitarbeiter!$C149),MIN(DATE(2028,11,0),IF(Mitarbeiter!$D149="",DATE(2028,11,0),Mitarbeiter!$D149),TODAY()),Einstellungen!$F$13:$F$67)))*N(Mitarbeiter!$E149)/IF(Einstellungen!$C$11="7 Tage",7,5),N('Ist-Stunden'!AM149)+(N(Krankheitstage!BL149)+N(Krankheitstage!BX149))*N($C149))))</f>
        <v/>
      </c>
      <c r="BR149" s="76">
        <f>IF($B149="",0,IF(Einstellungen!$C$10="Ja",MAX(IF(Einstellungen!$C$11="7 Tage",MAX(0,(MIN(DATE(2028,12,0),IF(Mitarbeiter!$D149="",DATE(2028,12,0),Mitarbeiter!$D149),TODAY()))-(MAX(DATE(2028,11,1),Mitarbeiter!$C149))+1),MAX(0,NETWORKDAYS(MAX(DATE(2028,11,1),Mitarbeiter!$C149),MIN(DATE(2028,12,0),IF(Mitarbeiter!$D149="",DATE(2028,12,0),Mitarbeiter!$D149),TODAY()),Einstellungen!$F$13:$F$67)))*N(Mitarbeiter!$E149)/IF(Einstellungen!$C$11="7 Tage",7,5),N('Ist-Stunden'!AN149)),MAX(IF(Einstellungen!$C$11="7 Tage",MAX(0,(MIN(DATE(2028,12,0),IF(Mitarbeiter!$D149="",DATE(2028,12,0),Mitarbeiter!$D149),TODAY()))-(MAX(DATE(2028,11,1),Mitarbeiter!$C149))+1),MAX(0,NETWORKDAYS(MAX(DATE(2028,11,1),Mitarbeiter!$C149),MIN(DATE(2028,12,0),IF(Mitarbeiter!$D149="",DATE(2028,12,0),Mitarbeiter!$D149),TODAY()),Einstellungen!$F$13:$F$67)))*N(Mitarbeiter!$E149)/IF(Einstellungen!$C$11="7 Tage",7,5),N('Ist-Stunden'!AN149)+(N(Krankheitstage!BM149)+N(Krankheitstage!BY149))*N($C149))))</f>
        <v/>
      </c>
      <c r="BS149" s="76">
        <f>IF($B149="",0,IF(Einstellungen!$C$10="Ja",MAX(IF(Einstellungen!$C$11="7 Tage",MAX(0,(MIN(DATE(2028,13,0),IF(Mitarbeiter!$D149="",DATE(2028,13,0),Mitarbeiter!$D149),TODAY()))-(MAX(DATE(2028,12,1),Mitarbeiter!$C149))+1),MAX(0,NETWORKDAYS(MAX(DATE(2028,12,1),Mitarbeiter!$C149),MIN(DATE(2028,13,0),IF(Mitarbeiter!$D149="",DATE(2028,13,0),Mitarbeiter!$D149),TODAY()),Einstellungen!$F$13:$F$67)))*N(Mitarbeiter!$E149)/IF(Einstellungen!$C$11="7 Tage",7,5),N('Ist-Stunden'!AO149)),MAX(IF(Einstellungen!$C$11="7 Tage",MAX(0,(MIN(DATE(2028,13,0),IF(Mitarbeiter!$D149="",DATE(2028,13,0),Mitarbeiter!$D149),TODAY()))-(MAX(DATE(2028,12,1),Mitarbeiter!$C149))+1),MAX(0,NETWORKDAYS(MAX(DATE(2028,12,1),Mitarbeiter!$C149),MIN(DATE(2028,13,0),IF(Mitarbeiter!$D149="",DATE(2028,13,0),Mitarbeiter!$D149),TODAY()),Einstellungen!$F$13:$F$67)))*N(Mitarbeiter!$E149)/IF(Einstellungen!$C$11="7 Tage",7,5),N('Ist-Stunden'!AO149)+(N(Krankheitstage!BN149)+N(Krankheitstage!BZ149))*N($C149))))</f>
        <v/>
      </c>
      <c r="BT149" s="76">
        <f>IF($B149="",0,IF(Einstellungen!$C$10="Ja",MAX(IF(Einstellungen!$C$11="7 Tage",MAX(0,(MIN(DATE(2029,2,0),IF(Mitarbeiter!$D149="",DATE(2029,2,0),Mitarbeiter!$D149),TODAY()))-(MAX(DATE(2029,1,1),Mitarbeiter!$C149))+1),MAX(0,NETWORKDAYS(MAX(DATE(2029,1,1),Mitarbeiter!$C149),MIN(DATE(2029,2,0),IF(Mitarbeiter!$D149="",DATE(2029,2,0),Mitarbeiter!$D149),TODAY()),Einstellungen!$F$13:$F$67)))*N(Mitarbeiter!$E149)/IF(Einstellungen!$C$11="7 Tage",7,5),N('Ist-Stunden'!AP149)),MAX(IF(Einstellungen!$C$11="7 Tage",MAX(0,(MIN(DATE(2029,2,0),IF(Mitarbeiter!$D149="",DATE(2029,2,0),Mitarbeiter!$D149),TODAY()))-(MAX(DATE(2029,1,1),Mitarbeiter!$C149))+1),MAX(0,NETWORKDAYS(MAX(DATE(2029,1,1),Mitarbeiter!$C149),MIN(DATE(2029,2,0),IF(Mitarbeiter!$D149="",DATE(2029,2,0),Mitarbeiter!$D149),TODAY()),Einstellungen!$F$13:$F$67)))*N(Mitarbeiter!$E149)/IF(Einstellungen!$C$11="7 Tage",7,5),N('Ist-Stunden'!AP149)+(N(Krankheitstage!CA149)+N(Krankheitstage!CM149))*N($C149))))</f>
        <v/>
      </c>
      <c r="BU149" s="76">
        <f>IF($B149="",0,IF(Einstellungen!$C$10="Ja",MAX(IF(Einstellungen!$C$11="7 Tage",MAX(0,(MIN(DATE(2029,3,0),IF(Mitarbeiter!$D149="",DATE(2029,3,0),Mitarbeiter!$D149),TODAY()))-(MAX(DATE(2029,2,1),Mitarbeiter!$C149))+1),MAX(0,NETWORKDAYS(MAX(DATE(2029,2,1),Mitarbeiter!$C149),MIN(DATE(2029,3,0),IF(Mitarbeiter!$D149="",DATE(2029,3,0),Mitarbeiter!$D149),TODAY()),Einstellungen!$F$13:$F$67)))*N(Mitarbeiter!$E149)/IF(Einstellungen!$C$11="7 Tage",7,5),N('Ist-Stunden'!AQ149)),MAX(IF(Einstellungen!$C$11="7 Tage",MAX(0,(MIN(DATE(2029,3,0),IF(Mitarbeiter!$D149="",DATE(2029,3,0),Mitarbeiter!$D149),TODAY()))-(MAX(DATE(2029,2,1),Mitarbeiter!$C149))+1),MAX(0,NETWORKDAYS(MAX(DATE(2029,2,1),Mitarbeiter!$C149),MIN(DATE(2029,3,0),IF(Mitarbeiter!$D149="",DATE(2029,3,0),Mitarbeiter!$D149),TODAY()),Einstellungen!$F$13:$F$67)))*N(Mitarbeiter!$E149)/IF(Einstellungen!$C$11="7 Tage",7,5),N('Ist-Stunden'!AQ149)+(N(Krankheitstage!CB149)+N(Krankheitstage!CN149))*N($C149))))</f>
        <v/>
      </c>
      <c r="BV149" s="76">
        <f>IF($B149="",0,IF(Einstellungen!$C$10="Ja",MAX(IF(Einstellungen!$C$11="7 Tage",MAX(0,(MIN(DATE(2029,4,0),IF(Mitarbeiter!$D149="",DATE(2029,4,0),Mitarbeiter!$D149),TODAY()))-(MAX(DATE(2029,3,1),Mitarbeiter!$C149))+1),MAX(0,NETWORKDAYS(MAX(DATE(2029,3,1),Mitarbeiter!$C149),MIN(DATE(2029,4,0),IF(Mitarbeiter!$D149="",DATE(2029,4,0),Mitarbeiter!$D149),TODAY()),Einstellungen!$F$13:$F$67)))*N(Mitarbeiter!$E149)/IF(Einstellungen!$C$11="7 Tage",7,5),N('Ist-Stunden'!AR149)),MAX(IF(Einstellungen!$C$11="7 Tage",MAX(0,(MIN(DATE(2029,4,0),IF(Mitarbeiter!$D149="",DATE(2029,4,0),Mitarbeiter!$D149),TODAY()))-(MAX(DATE(2029,3,1),Mitarbeiter!$C149))+1),MAX(0,NETWORKDAYS(MAX(DATE(2029,3,1),Mitarbeiter!$C149),MIN(DATE(2029,4,0),IF(Mitarbeiter!$D149="",DATE(2029,4,0),Mitarbeiter!$D149),TODAY()),Einstellungen!$F$13:$F$67)))*N(Mitarbeiter!$E149)/IF(Einstellungen!$C$11="7 Tage",7,5),N('Ist-Stunden'!AR149)+(N(Krankheitstage!CC149)+N(Krankheitstage!CO149))*N($C149))))</f>
        <v/>
      </c>
      <c r="BW149" s="76">
        <f>IF($B149="",0,IF(Einstellungen!$C$10="Ja",MAX(IF(Einstellungen!$C$11="7 Tage",MAX(0,(MIN(DATE(2029,5,0),IF(Mitarbeiter!$D149="",DATE(2029,5,0),Mitarbeiter!$D149),TODAY()))-(MAX(DATE(2029,4,1),Mitarbeiter!$C149))+1),MAX(0,NETWORKDAYS(MAX(DATE(2029,4,1),Mitarbeiter!$C149),MIN(DATE(2029,5,0),IF(Mitarbeiter!$D149="",DATE(2029,5,0),Mitarbeiter!$D149),TODAY()),Einstellungen!$F$13:$F$67)))*N(Mitarbeiter!$E149)/IF(Einstellungen!$C$11="7 Tage",7,5),N('Ist-Stunden'!AS149)),MAX(IF(Einstellungen!$C$11="7 Tage",MAX(0,(MIN(DATE(2029,5,0),IF(Mitarbeiter!$D149="",DATE(2029,5,0),Mitarbeiter!$D149),TODAY()))-(MAX(DATE(2029,4,1),Mitarbeiter!$C149))+1),MAX(0,NETWORKDAYS(MAX(DATE(2029,4,1),Mitarbeiter!$C149),MIN(DATE(2029,5,0),IF(Mitarbeiter!$D149="",DATE(2029,5,0),Mitarbeiter!$D149),TODAY()),Einstellungen!$F$13:$F$67)))*N(Mitarbeiter!$E149)/IF(Einstellungen!$C$11="7 Tage",7,5),N('Ist-Stunden'!AS149)+(N(Krankheitstage!CD149)+N(Krankheitstage!CP149))*N($C149))))</f>
        <v/>
      </c>
      <c r="BX149" s="76">
        <f>IF($B149="",0,IF(Einstellungen!$C$10="Ja",MAX(IF(Einstellungen!$C$11="7 Tage",MAX(0,(MIN(DATE(2029,6,0),IF(Mitarbeiter!$D149="",DATE(2029,6,0),Mitarbeiter!$D149),TODAY()))-(MAX(DATE(2029,5,1),Mitarbeiter!$C149))+1),MAX(0,NETWORKDAYS(MAX(DATE(2029,5,1),Mitarbeiter!$C149),MIN(DATE(2029,6,0),IF(Mitarbeiter!$D149="",DATE(2029,6,0),Mitarbeiter!$D149),TODAY()),Einstellungen!$F$13:$F$67)))*N(Mitarbeiter!$E149)/IF(Einstellungen!$C$11="7 Tage",7,5),N('Ist-Stunden'!AT149)),MAX(IF(Einstellungen!$C$11="7 Tage",MAX(0,(MIN(DATE(2029,6,0),IF(Mitarbeiter!$D149="",DATE(2029,6,0),Mitarbeiter!$D149),TODAY()))-(MAX(DATE(2029,5,1),Mitarbeiter!$C149))+1),MAX(0,NETWORKDAYS(MAX(DATE(2029,5,1),Mitarbeiter!$C149),MIN(DATE(2029,6,0),IF(Mitarbeiter!$D149="",DATE(2029,6,0),Mitarbeiter!$D149),TODAY()),Einstellungen!$F$13:$F$67)))*N(Mitarbeiter!$E149)/IF(Einstellungen!$C$11="7 Tage",7,5),N('Ist-Stunden'!AT149)+(N(Krankheitstage!CE149)+N(Krankheitstage!CQ149))*N($C149))))</f>
        <v/>
      </c>
      <c r="BY149" s="76">
        <f>IF($B149="",0,IF(Einstellungen!$C$10="Ja",MAX(IF(Einstellungen!$C$11="7 Tage",MAX(0,(MIN(DATE(2029,7,0),IF(Mitarbeiter!$D149="",DATE(2029,7,0),Mitarbeiter!$D149),TODAY()))-(MAX(DATE(2029,6,1),Mitarbeiter!$C149))+1),MAX(0,NETWORKDAYS(MAX(DATE(2029,6,1),Mitarbeiter!$C149),MIN(DATE(2029,7,0),IF(Mitarbeiter!$D149="",DATE(2029,7,0),Mitarbeiter!$D149),TODAY()),Einstellungen!$F$13:$F$67)))*N(Mitarbeiter!$E149)/IF(Einstellungen!$C$11="7 Tage",7,5),N('Ist-Stunden'!AU149)),MAX(IF(Einstellungen!$C$11="7 Tage",MAX(0,(MIN(DATE(2029,7,0),IF(Mitarbeiter!$D149="",DATE(2029,7,0),Mitarbeiter!$D149),TODAY()))-(MAX(DATE(2029,6,1),Mitarbeiter!$C149))+1),MAX(0,NETWORKDAYS(MAX(DATE(2029,6,1),Mitarbeiter!$C149),MIN(DATE(2029,7,0),IF(Mitarbeiter!$D149="",DATE(2029,7,0),Mitarbeiter!$D149),TODAY()),Einstellungen!$F$13:$F$67)))*N(Mitarbeiter!$E149)/IF(Einstellungen!$C$11="7 Tage",7,5),N('Ist-Stunden'!AU149)+(N(Krankheitstage!CF149)+N(Krankheitstage!CR149))*N($C149))))</f>
        <v/>
      </c>
      <c r="BZ149" s="76">
        <f>IF($B149="",0,IF(Einstellungen!$C$10="Ja",MAX(IF(Einstellungen!$C$11="7 Tage",MAX(0,(MIN(DATE(2029,8,0),IF(Mitarbeiter!$D149="",DATE(2029,8,0),Mitarbeiter!$D149),TODAY()))-(MAX(DATE(2029,7,1),Mitarbeiter!$C149))+1),MAX(0,NETWORKDAYS(MAX(DATE(2029,7,1),Mitarbeiter!$C149),MIN(DATE(2029,8,0),IF(Mitarbeiter!$D149="",DATE(2029,8,0),Mitarbeiter!$D149),TODAY()),Einstellungen!$F$13:$F$67)))*N(Mitarbeiter!$E149)/IF(Einstellungen!$C$11="7 Tage",7,5),N('Ist-Stunden'!AV149)),MAX(IF(Einstellungen!$C$11="7 Tage",MAX(0,(MIN(DATE(2029,8,0),IF(Mitarbeiter!$D149="",DATE(2029,8,0),Mitarbeiter!$D149),TODAY()))-(MAX(DATE(2029,7,1),Mitarbeiter!$C149))+1),MAX(0,NETWORKDAYS(MAX(DATE(2029,7,1),Mitarbeiter!$C149),MIN(DATE(2029,8,0),IF(Mitarbeiter!$D149="",DATE(2029,8,0),Mitarbeiter!$D149),TODAY()),Einstellungen!$F$13:$F$67)))*N(Mitarbeiter!$E149)/IF(Einstellungen!$C$11="7 Tage",7,5),N('Ist-Stunden'!AV149)+(N(Krankheitstage!CG149)+N(Krankheitstage!CS149))*N($C149))))</f>
        <v/>
      </c>
      <c r="CA149" s="76">
        <f>IF($B149="",0,IF(Einstellungen!$C$10="Ja",MAX(IF(Einstellungen!$C$11="7 Tage",MAX(0,(MIN(DATE(2029,9,0),IF(Mitarbeiter!$D149="",DATE(2029,9,0),Mitarbeiter!$D149),TODAY()))-(MAX(DATE(2029,8,1),Mitarbeiter!$C149))+1),MAX(0,NETWORKDAYS(MAX(DATE(2029,8,1),Mitarbeiter!$C149),MIN(DATE(2029,9,0),IF(Mitarbeiter!$D149="",DATE(2029,9,0),Mitarbeiter!$D149),TODAY()),Einstellungen!$F$13:$F$67)))*N(Mitarbeiter!$E149)/IF(Einstellungen!$C$11="7 Tage",7,5),N('Ist-Stunden'!AW149)),MAX(IF(Einstellungen!$C$11="7 Tage",MAX(0,(MIN(DATE(2029,9,0),IF(Mitarbeiter!$D149="",DATE(2029,9,0),Mitarbeiter!$D149),TODAY()))-(MAX(DATE(2029,8,1),Mitarbeiter!$C149))+1),MAX(0,NETWORKDAYS(MAX(DATE(2029,8,1),Mitarbeiter!$C149),MIN(DATE(2029,9,0),IF(Mitarbeiter!$D149="",DATE(2029,9,0),Mitarbeiter!$D149),TODAY()),Einstellungen!$F$13:$F$67)))*N(Mitarbeiter!$E149)/IF(Einstellungen!$C$11="7 Tage",7,5),N('Ist-Stunden'!AW149)+(N(Krankheitstage!CH149)+N(Krankheitstage!CT149))*N($C149))))</f>
        <v/>
      </c>
      <c r="CB149" s="76">
        <f>IF($B149="",0,IF(Einstellungen!$C$10="Ja",MAX(IF(Einstellungen!$C$11="7 Tage",MAX(0,(MIN(DATE(2029,10,0),IF(Mitarbeiter!$D149="",DATE(2029,10,0),Mitarbeiter!$D149),TODAY()))-(MAX(DATE(2029,9,1),Mitarbeiter!$C149))+1),MAX(0,NETWORKDAYS(MAX(DATE(2029,9,1),Mitarbeiter!$C149),MIN(DATE(2029,10,0),IF(Mitarbeiter!$D149="",DATE(2029,10,0),Mitarbeiter!$D149),TODAY()),Einstellungen!$F$13:$F$67)))*N(Mitarbeiter!$E149)/IF(Einstellungen!$C$11="7 Tage",7,5),N('Ist-Stunden'!AX149)),MAX(IF(Einstellungen!$C$11="7 Tage",MAX(0,(MIN(DATE(2029,10,0),IF(Mitarbeiter!$D149="",DATE(2029,10,0),Mitarbeiter!$D149),TODAY()))-(MAX(DATE(2029,9,1),Mitarbeiter!$C149))+1),MAX(0,NETWORKDAYS(MAX(DATE(2029,9,1),Mitarbeiter!$C149),MIN(DATE(2029,10,0),IF(Mitarbeiter!$D149="",DATE(2029,10,0),Mitarbeiter!$D149),TODAY()),Einstellungen!$F$13:$F$67)))*N(Mitarbeiter!$E149)/IF(Einstellungen!$C$11="7 Tage",7,5),N('Ist-Stunden'!AX149)+(N(Krankheitstage!CI149)+N(Krankheitstage!CU149))*N($C149))))</f>
        <v/>
      </c>
      <c r="CC149" s="76">
        <f>IF($B149="",0,IF(Einstellungen!$C$10="Ja",MAX(IF(Einstellungen!$C$11="7 Tage",MAX(0,(MIN(DATE(2029,11,0),IF(Mitarbeiter!$D149="",DATE(2029,11,0),Mitarbeiter!$D149),TODAY()))-(MAX(DATE(2029,10,1),Mitarbeiter!$C149))+1),MAX(0,NETWORKDAYS(MAX(DATE(2029,10,1),Mitarbeiter!$C149),MIN(DATE(2029,11,0),IF(Mitarbeiter!$D149="",DATE(2029,11,0),Mitarbeiter!$D149),TODAY()),Einstellungen!$F$13:$F$67)))*N(Mitarbeiter!$E149)/IF(Einstellungen!$C$11="7 Tage",7,5),N('Ist-Stunden'!AY149)),MAX(IF(Einstellungen!$C$11="7 Tage",MAX(0,(MIN(DATE(2029,11,0),IF(Mitarbeiter!$D149="",DATE(2029,11,0),Mitarbeiter!$D149),TODAY()))-(MAX(DATE(2029,10,1),Mitarbeiter!$C149))+1),MAX(0,NETWORKDAYS(MAX(DATE(2029,10,1),Mitarbeiter!$C149),MIN(DATE(2029,11,0),IF(Mitarbeiter!$D149="",DATE(2029,11,0),Mitarbeiter!$D149),TODAY()),Einstellungen!$F$13:$F$67)))*N(Mitarbeiter!$E149)/IF(Einstellungen!$C$11="7 Tage",7,5),N('Ist-Stunden'!AY149)+(N(Krankheitstage!CJ149)+N(Krankheitstage!CV149))*N($C149))))</f>
        <v/>
      </c>
      <c r="CD149" s="76">
        <f>IF($B149="",0,IF(Einstellungen!$C$10="Ja",MAX(IF(Einstellungen!$C$11="7 Tage",MAX(0,(MIN(DATE(2029,12,0),IF(Mitarbeiter!$D149="",DATE(2029,12,0),Mitarbeiter!$D149),TODAY()))-(MAX(DATE(2029,11,1),Mitarbeiter!$C149))+1),MAX(0,NETWORKDAYS(MAX(DATE(2029,11,1),Mitarbeiter!$C149),MIN(DATE(2029,12,0),IF(Mitarbeiter!$D149="",DATE(2029,12,0),Mitarbeiter!$D149),TODAY()),Einstellungen!$F$13:$F$67)))*N(Mitarbeiter!$E149)/IF(Einstellungen!$C$11="7 Tage",7,5),N('Ist-Stunden'!AZ149)),MAX(IF(Einstellungen!$C$11="7 Tage",MAX(0,(MIN(DATE(2029,12,0),IF(Mitarbeiter!$D149="",DATE(2029,12,0),Mitarbeiter!$D149),TODAY()))-(MAX(DATE(2029,11,1),Mitarbeiter!$C149))+1),MAX(0,NETWORKDAYS(MAX(DATE(2029,11,1),Mitarbeiter!$C149),MIN(DATE(2029,12,0),IF(Mitarbeiter!$D149="",DATE(2029,12,0),Mitarbeiter!$D149),TODAY()),Einstellungen!$F$13:$F$67)))*N(Mitarbeiter!$E149)/IF(Einstellungen!$C$11="7 Tage",7,5),N('Ist-Stunden'!AZ149)+(N(Krankheitstage!CK149)+N(Krankheitstage!CW149))*N($C149))))</f>
        <v/>
      </c>
      <c r="CE149" s="76">
        <f>IF($B149="",0,IF(Einstellungen!$C$10="Ja",MAX(IF(Einstellungen!$C$11="7 Tage",MAX(0,(MIN(DATE(2029,13,0),IF(Mitarbeiter!$D149="",DATE(2029,13,0),Mitarbeiter!$D149),TODAY()))-(MAX(DATE(2029,12,1),Mitarbeiter!$C149))+1),MAX(0,NETWORKDAYS(MAX(DATE(2029,12,1),Mitarbeiter!$C149),MIN(DATE(2029,13,0),IF(Mitarbeiter!$D149="",DATE(2029,13,0),Mitarbeiter!$D149),TODAY()),Einstellungen!$F$13:$F$67)))*N(Mitarbeiter!$E149)/IF(Einstellungen!$C$11="7 Tage",7,5),N('Ist-Stunden'!BA149)),MAX(IF(Einstellungen!$C$11="7 Tage",MAX(0,(MIN(DATE(2029,13,0),IF(Mitarbeiter!$D149="",DATE(2029,13,0),Mitarbeiter!$D149),TODAY()))-(MAX(DATE(2029,12,1),Mitarbeiter!$C149))+1),MAX(0,NETWORKDAYS(MAX(DATE(2029,12,1),Mitarbeiter!$C149),MIN(DATE(2029,13,0),IF(Mitarbeiter!$D149="",DATE(2029,13,0),Mitarbeiter!$D149),TODAY()),Einstellungen!$F$13:$F$67)))*N(Mitarbeiter!$E149)/IF(Einstellungen!$C$11="7 Tage",7,5),N('Ist-Stunden'!BA149)+(N(Krankheitstage!CL149)+N(Krankheitstage!CX149))*N($C149))))</f>
        <v/>
      </c>
      <c r="CF149" s="76">
        <f>IF($B149="",0,IF(Einstellungen!$C$10="Ja",MAX(IF(Einstellungen!$C$11="7 Tage",MAX(0,(MIN(DATE(2030,2,0),IF(Mitarbeiter!$D149="",DATE(2030,2,0),Mitarbeiter!$D149),TODAY()))-(MAX(DATE(2030,1,1),Mitarbeiter!$C149))+1),MAX(0,NETWORKDAYS(MAX(DATE(2030,1,1),Mitarbeiter!$C149),MIN(DATE(2030,2,0),IF(Mitarbeiter!$D149="",DATE(2030,2,0),Mitarbeiter!$D149),TODAY()),Einstellungen!$F$13:$F$67)))*N(Mitarbeiter!$E149)/IF(Einstellungen!$C$11="7 Tage",7,5),N('Ist-Stunden'!BB149)),MAX(IF(Einstellungen!$C$11="7 Tage",MAX(0,(MIN(DATE(2030,2,0),IF(Mitarbeiter!$D149="",DATE(2030,2,0),Mitarbeiter!$D149),TODAY()))-(MAX(DATE(2030,1,1),Mitarbeiter!$C149))+1),MAX(0,NETWORKDAYS(MAX(DATE(2030,1,1),Mitarbeiter!$C149),MIN(DATE(2030,2,0),IF(Mitarbeiter!$D149="",DATE(2030,2,0),Mitarbeiter!$D149),TODAY()),Einstellungen!$F$13:$F$67)))*N(Mitarbeiter!$E149)/IF(Einstellungen!$C$11="7 Tage",7,5),N('Ist-Stunden'!BB149)+(N(Krankheitstage!CY149)+N(Krankheitstage!DK149))*N($C149))))</f>
        <v/>
      </c>
      <c r="CG149" s="76">
        <f>IF($B149="",0,IF(Einstellungen!$C$10="Ja",MAX(IF(Einstellungen!$C$11="7 Tage",MAX(0,(MIN(DATE(2030,3,0),IF(Mitarbeiter!$D149="",DATE(2030,3,0),Mitarbeiter!$D149),TODAY()))-(MAX(DATE(2030,2,1),Mitarbeiter!$C149))+1),MAX(0,NETWORKDAYS(MAX(DATE(2030,2,1),Mitarbeiter!$C149),MIN(DATE(2030,3,0),IF(Mitarbeiter!$D149="",DATE(2030,3,0),Mitarbeiter!$D149),TODAY()),Einstellungen!$F$13:$F$67)))*N(Mitarbeiter!$E149)/IF(Einstellungen!$C$11="7 Tage",7,5),N('Ist-Stunden'!BC149)),MAX(IF(Einstellungen!$C$11="7 Tage",MAX(0,(MIN(DATE(2030,3,0),IF(Mitarbeiter!$D149="",DATE(2030,3,0),Mitarbeiter!$D149),TODAY()))-(MAX(DATE(2030,2,1),Mitarbeiter!$C149))+1),MAX(0,NETWORKDAYS(MAX(DATE(2030,2,1),Mitarbeiter!$C149),MIN(DATE(2030,3,0),IF(Mitarbeiter!$D149="",DATE(2030,3,0),Mitarbeiter!$D149),TODAY()),Einstellungen!$F$13:$F$67)))*N(Mitarbeiter!$E149)/IF(Einstellungen!$C$11="7 Tage",7,5),N('Ist-Stunden'!BC149)+(N(Krankheitstage!CZ149)+N(Krankheitstage!DL149))*N($C149))))</f>
        <v/>
      </c>
      <c r="CH149" s="76">
        <f>IF($B149="",0,IF(Einstellungen!$C$10="Ja",MAX(IF(Einstellungen!$C$11="7 Tage",MAX(0,(MIN(DATE(2030,4,0),IF(Mitarbeiter!$D149="",DATE(2030,4,0),Mitarbeiter!$D149),TODAY()))-(MAX(DATE(2030,3,1),Mitarbeiter!$C149))+1),MAX(0,NETWORKDAYS(MAX(DATE(2030,3,1),Mitarbeiter!$C149),MIN(DATE(2030,4,0),IF(Mitarbeiter!$D149="",DATE(2030,4,0),Mitarbeiter!$D149),TODAY()),Einstellungen!$F$13:$F$67)))*N(Mitarbeiter!$E149)/IF(Einstellungen!$C$11="7 Tage",7,5),N('Ist-Stunden'!BD149)),MAX(IF(Einstellungen!$C$11="7 Tage",MAX(0,(MIN(DATE(2030,4,0),IF(Mitarbeiter!$D149="",DATE(2030,4,0),Mitarbeiter!$D149),TODAY()))-(MAX(DATE(2030,3,1),Mitarbeiter!$C149))+1),MAX(0,NETWORKDAYS(MAX(DATE(2030,3,1),Mitarbeiter!$C149),MIN(DATE(2030,4,0),IF(Mitarbeiter!$D149="",DATE(2030,4,0),Mitarbeiter!$D149),TODAY()),Einstellungen!$F$13:$F$67)))*N(Mitarbeiter!$E149)/IF(Einstellungen!$C$11="7 Tage",7,5),N('Ist-Stunden'!BD149)+(N(Krankheitstage!DA149)+N(Krankheitstage!DM149))*N($C149))))</f>
        <v/>
      </c>
      <c r="CI149" s="76">
        <f>IF($B149="",0,IF(Einstellungen!$C$10="Ja",MAX(IF(Einstellungen!$C$11="7 Tage",MAX(0,(MIN(DATE(2030,5,0),IF(Mitarbeiter!$D149="",DATE(2030,5,0),Mitarbeiter!$D149),TODAY()))-(MAX(DATE(2030,4,1),Mitarbeiter!$C149))+1),MAX(0,NETWORKDAYS(MAX(DATE(2030,4,1),Mitarbeiter!$C149),MIN(DATE(2030,5,0),IF(Mitarbeiter!$D149="",DATE(2030,5,0),Mitarbeiter!$D149),TODAY()),Einstellungen!$F$13:$F$67)))*N(Mitarbeiter!$E149)/IF(Einstellungen!$C$11="7 Tage",7,5),N('Ist-Stunden'!BE149)),MAX(IF(Einstellungen!$C$11="7 Tage",MAX(0,(MIN(DATE(2030,5,0),IF(Mitarbeiter!$D149="",DATE(2030,5,0),Mitarbeiter!$D149),TODAY()))-(MAX(DATE(2030,4,1),Mitarbeiter!$C149))+1),MAX(0,NETWORKDAYS(MAX(DATE(2030,4,1),Mitarbeiter!$C149),MIN(DATE(2030,5,0),IF(Mitarbeiter!$D149="",DATE(2030,5,0),Mitarbeiter!$D149),TODAY()),Einstellungen!$F$13:$F$67)))*N(Mitarbeiter!$E149)/IF(Einstellungen!$C$11="7 Tage",7,5),N('Ist-Stunden'!BE149)+(N(Krankheitstage!DB149)+N(Krankheitstage!DN149))*N($C149))))</f>
        <v/>
      </c>
      <c r="CJ149" s="76">
        <f>IF($B149="",0,IF(Einstellungen!$C$10="Ja",MAX(IF(Einstellungen!$C$11="7 Tage",MAX(0,(MIN(DATE(2030,6,0),IF(Mitarbeiter!$D149="",DATE(2030,6,0),Mitarbeiter!$D149),TODAY()))-(MAX(DATE(2030,5,1),Mitarbeiter!$C149))+1),MAX(0,NETWORKDAYS(MAX(DATE(2030,5,1),Mitarbeiter!$C149),MIN(DATE(2030,6,0),IF(Mitarbeiter!$D149="",DATE(2030,6,0),Mitarbeiter!$D149),TODAY()),Einstellungen!$F$13:$F$67)))*N(Mitarbeiter!$E149)/IF(Einstellungen!$C$11="7 Tage",7,5),N('Ist-Stunden'!BF149)),MAX(IF(Einstellungen!$C$11="7 Tage",MAX(0,(MIN(DATE(2030,6,0),IF(Mitarbeiter!$D149="",DATE(2030,6,0),Mitarbeiter!$D149),TODAY()))-(MAX(DATE(2030,5,1),Mitarbeiter!$C149))+1),MAX(0,NETWORKDAYS(MAX(DATE(2030,5,1),Mitarbeiter!$C149),MIN(DATE(2030,6,0),IF(Mitarbeiter!$D149="",DATE(2030,6,0),Mitarbeiter!$D149),TODAY()),Einstellungen!$F$13:$F$67)))*N(Mitarbeiter!$E149)/IF(Einstellungen!$C$11="7 Tage",7,5),N('Ist-Stunden'!BF149)+(N(Krankheitstage!DC149)+N(Krankheitstage!DO149))*N($C149))))</f>
        <v/>
      </c>
      <c r="CK149" s="76">
        <f>IF($B149="",0,IF(Einstellungen!$C$10="Ja",MAX(IF(Einstellungen!$C$11="7 Tage",MAX(0,(MIN(DATE(2030,7,0),IF(Mitarbeiter!$D149="",DATE(2030,7,0),Mitarbeiter!$D149),TODAY()))-(MAX(DATE(2030,6,1),Mitarbeiter!$C149))+1),MAX(0,NETWORKDAYS(MAX(DATE(2030,6,1),Mitarbeiter!$C149),MIN(DATE(2030,7,0),IF(Mitarbeiter!$D149="",DATE(2030,7,0),Mitarbeiter!$D149),TODAY()),Einstellungen!$F$13:$F$67)))*N(Mitarbeiter!$E149)/IF(Einstellungen!$C$11="7 Tage",7,5),N('Ist-Stunden'!BG149)),MAX(IF(Einstellungen!$C$11="7 Tage",MAX(0,(MIN(DATE(2030,7,0),IF(Mitarbeiter!$D149="",DATE(2030,7,0),Mitarbeiter!$D149),TODAY()))-(MAX(DATE(2030,6,1),Mitarbeiter!$C149))+1),MAX(0,NETWORKDAYS(MAX(DATE(2030,6,1),Mitarbeiter!$C149),MIN(DATE(2030,7,0),IF(Mitarbeiter!$D149="",DATE(2030,7,0),Mitarbeiter!$D149),TODAY()),Einstellungen!$F$13:$F$67)))*N(Mitarbeiter!$E149)/IF(Einstellungen!$C$11="7 Tage",7,5),N('Ist-Stunden'!BG149)+(N(Krankheitstage!DD149)+N(Krankheitstage!DP149))*N($C149))))</f>
        <v/>
      </c>
      <c r="CL149" s="76">
        <f>IF($B149="",0,IF(Einstellungen!$C$10="Ja",MAX(IF(Einstellungen!$C$11="7 Tage",MAX(0,(MIN(DATE(2030,8,0),IF(Mitarbeiter!$D149="",DATE(2030,8,0),Mitarbeiter!$D149),TODAY()))-(MAX(DATE(2030,7,1),Mitarbeiter!$C149))+1),MAX(0,NETWORKDAYS(MAX(DATE(2030,7,1),Mitarbeiter!$C149),MIN(DATE(2030,8,0),IF(Mitarbeiter!$D149="",DATE(2030,8,0),Mitarbeiter!$D149),TODAY()),Einstellungen!$F$13:$F$67)))*N(Mitarbeiter!$E149)/IF(Einstellungen!$C$11="7 Tage",7,5),N('Ist-Stunden'!BH149)),MAX(IF(Einstellungen!$C$11="7 Tage",MAX(0,(MIN(DATE(2030,8,0),IF(Mitarbeiter!$D149="",DATE(2030,8,0),Mitarbeiter!$D149),TODAY()))-(MAX(DATE(2030,7,1),Mitarbeiter!$C149))+1),MAX(0,NETWORKDAYS(MAX(DATE(2030,7,1),Mitarbeiter!$C149),MIN(DATE(2030,8,0),IF(Mitarbeiter!$D149="",DATE(2030,8,0),Mitarbeiter!$D149),TODAY()),Einstellungen!$F$13:$F$67)))*N(Mitarbeiter!$E149)/IF(Einstellungen!$C$11="7 Tage",7,5),N('Ist-Stunden'!BH149)+(N(Krankheitstage!DE149)+N(Krankheitstage!DQ149))*N($C149))))</f>
        <v/>
      </c>
      <c r="CM149" s="76">
        <f>IF($B149="",0,IF(Einstellungen!$C$10="Ja",MAX(IF(Einstellungen!$C$11="7 Tage",MAX(0,(MIN(DATE(2030,9,0),IF(Mitarbeiter!$D149="",DATE(2030,9,0),Mitarbeiter!$D149),TODAY()))-(MAX(DATE(2030,8,1),Mitarbeiter!$C149))+1),MAX(0,NETWORKDAYS(MAX(DATE(2030,8,1),Mitarbeiter!$C149),MIN(DATE(2030,9,0),IF(Mitarbeiter!$D149="",DATE(2030,9,0),Mitarbeiter!$D149),TODAY()),Einstellungen!$F$13:$F$67)))*N(Mitarbeiter!$E149)/IF(Einstellungen!$C$11="7 Tage",7,5),N('Ist-Stunden'!BI149)),MAX(IF(Einstellungen!$C$11="7 Tage",MAX(0,(MIN(DATE(2030,9,0),IF(Mitarbeiter!$D149="",DATE(2030,9,0),Mitarbeiter!$D149),TODAY()))-(MAX(DATE(2030,8,1),Mitarbeiter!$C149))+1),MAX(0,NETWORKDAYS(MAX(DATE(2030,8,1),Mitarbeiter!$C149),MIN(DATE(2030,9,0),IF(Mitarbeiter!$D149="",DATE(2030,9,0),Mitarbeiter!$D149),TODAY()),Einstellungen!$F$13:$F$67)))*N(Mitarbeiter!$E149)/IF(Einstellungen!$C$11="7 Tage",7,5),N('Ist-Stunden'!BI149)+(N(Krankheitstage!DF149)+N(Krankheitstage!DR149))*N($C149))))</f>
        <v/>
      </c>
      <c r="CN149" s="76">
        <f>IF($B149="",0,IF(Einstellungen!$C$10="Ja",MAX(IF(Einstellungen!$C$11="7 Tage",MAX(0,(MIN(DATE(2030,10,0),IF(Mitarbeiter!$D149="",DATE(2030,10,0),Mitarbeiter!$D149),TODAY()))-(MAX(DATE(2030,9,1),Mitarbeiter!$C149))+1),MAX(0,NETWORKDAYS(MAX(DATE(2030,9,1),Mitarbeiter!$C149),MIN(DATE(2030,10,0),IF(Mitarbeiter!$D149="",DATE(2030,10,0),Mitarbeiter!$D149),TODAY()),Einstellungen!$F$13:$F$67)))*N(Mitarbeiter!$E149)/IF(Einstellungen!$C$11="7 Tage",7,5),N('Ist-Stunden'!BJ149)),MAX(IF(Einstellungen!$C$11="7 Tage",MAX(0,(MIN(DATE(2030,10,0),IF(Mitarbeiter!$D149="",DATE(2030,10,0),Mitarbeiter!$D149),TODAY()))-(MAX(DATE(2030,9,1),Mitarbeiter!$C149))+1),MAX(0,NETWORKDAYS(MAX(DATE(2030,9,1),Mitarbeiter!$C149),MIN(DATE(2030,10,0),IF(Mitarbeiter!$D149="",DATE(2030,10,0),Mitarbeiter!$D149),TODAY()),Einstellungen!$F$13:$F$67)))*N(Mitarbeiter!$E149)/IF(Einstellungen!$C$11="7 Tage",7,5),N('Ist-Stunden'!BJ149)+(N(Krankheitstage!DG149)+N(Krankheitstage!DS149))*N($C149))))</f>
        <v/>
      </c>
      <c r="CO149" s="76">
        <f>IF($B149="",0,IF(Einstellungen!$C$10="Ja",MAX(IF(Einstellungen!$C$11="7 Tage",MAX(0,(MIN(DATE(2030,11,0),IF(Mitarbeiter!$D149="",DATE(2030,11,0),Mitarbeiter!$D149),TODAY()))-(MAX(DATE(2030,10,1),Mitarbeiter!$C149))+1),MAX(0,NETWORKDAYS(MAX(DATE(2030,10,1),Mitarbeiter!$C149),MIN(DATE(2030,11,0),IF(Mitarbeiter!$D149="",DATE(2030,11,0),Mitarbeiter!$D149),TODAY()),Einstellungen!$F$13:$F$67)))*N(Mitarbeiter!$E149)/IF(Einstellungen!$C$11="7 Tage",7,5),N('Ist-Stunden'!BK149)),MAX(IF(Einstellungen!$C$11="7 Tage",MAX(0,(MIN(DATE(2030,11,0),IF(Mitarbeiter!$D149="",DATE(2030,11,0),Mitarbeiter!$D149),TODAY()))-(MAX(DATE(2030,10,1),Mitarbeiter!$C149))+1),MAX(0,NETWORKDAYS(MAX(DATE(2030,10,1),Mitarbeiter!$C149),MIN(DATE(2030,11,0),IF(Mitarbeiter!$D149="",DATE(2030,11,0),Mitarbeiter!$D149),TODAY()),Einstellungen!$F$13:$F$67)))*N(Mitarbeiter!$E149)/IF(Einstellungen!$C$11="7 Tage",7,5),N('Ist-Stunden'!BK149)+(N(Krankheitstage!DH149)+N(Krankheitstage!DT149))*N($C149))))</f>
        <v/>
      </c>
      <c r="CP149" s="76">
        <f>IF($B149="",0,IF(Einstellungen!$C$10="Ja",MAX(IF(Einstellungen!$C$11="7 Tage",MAX(0,(MIN(DATE(2030,12,0),IF(Mitarbeiter!$D149="",DATE(2030,12,0),Mitarbeiter!$D149),TODAY()))-(MAX(DATE(2030,11,1),Mitarbeiter!$C149))+1),MAX(0,NETWORKDAYS(MAX(DATE(2030,11,1),Mitarbeiter!$C149),MIN(DATE(2030,12,0),IF(Mitarbeiter!$D149="",DATE(2030,12,0),Mitarbeiter!$D149),TODAY()),Einstellungen!$F$13:$F$67)))*N(Mitarbeiter!$E149)/IF(Einstellungen!$C$11="7 Tage",7,5),N('Ist-Stunden'!BL149)),MAX(IF(Einstellungen!$C$11="7 Tage",MAX(0,(MIN(DATE(2030,12,0),IF(Mitarbeiter!$D149="",DATE(2030,12,0),Mitarbeiter!$D149),TODAY()))-(MAX(DATE(2030,11,1),Mitarbeiter!$C149))+1),MAX(0,NETWORKDAYS(MAX(DATE(2030,11,1),Mitarbeiter!$C149),MIN(DATE(2030,12,0),IF(Mitarbeiter!$D149="",DATE(2030,12,0),Mitarbeiter!$D149),TODAY()),Einstellungen!$F$13:$F$67)))*N(Mitarbeiter!$E149)/IF(Einstellungen!$C$11="7 Tage",7,5),N('Ist-Stunden'!BL149)+(N(Krankheitstage!DI149)+N(Krankheitstage!DU149))*N($C149))))</f>
        <v/>
      </c>
      <c r="CQ149" s="76">
        <f>IF($B149="",0,IF(Einstellungen!$C$10="Ja",MAX(IF(Einstellungen!$C$11="7 Tage",MAX(0,(MIN(DATE(2030,13,0),IF(Mitarbeiter!$D149="",DATE(2030,13,0),Mitarbeiter!$D149),TODAY()))-(MAX(DATE(2030,12,1),Mitarbeiter!$C149))+1),MAX(0,NETWORKDAYS(MAX(DATE(2030,12,1),Mitarbeiter!$C149),MIN(DATE(2030,13,0),IF(Mitarbeiter!$D149="",DATE(2030,13,0),Mitarbeiter!$D149),TODAY()),Einstellungen!$F$13:$F$67)))*N(Mitarbeiter!$E149)/IF(Einstellungen!$C$11="7 Tage",7,5),N('Ist-Stunden'!BM149)),MAX(IF(Einstellungen!$C$11="7 Tage",MAX(0,(MIN(DATE(2030,13,0),IF(Mitarbeiter!$D149="",DATE(2030,13,0),Mitarbeiter!$D149),TODAY()))-(MAX(DATE(2030,12,1),Mitarbeiter!$C149))+1),MAX(0,NETWORKDAYS(MAX(DATE(2030,12,1),Mitarbeiter!$C149),MIN(DATE(2030,13,0),IF(Mitarbeiter!$D149="",DATE(2030,13,0),Mitarbeiter!$D149),TODAY()),Einstellungen!$F$13:$F$67)))*N(Mitarbeiter!$E149)/IF(Einstellungen!$C$11="7 Tage",7,5),N('Ist-Stunden'!BM149)+(N(Krankheitstage!DJ149)+N(Krankheitstage!DV149))*N($C149))))</f>
        <v/>
      </c>
    </row>
    <row r="150">
      <c r="A150" s="73">
        <f>IF(Mitarbeiter!B150="","",Mitarbeiter!A150)</f>
        <v/>
      </c>
      <c r="B150" s="6">
        <f>IF(Mitarbeiter!B150="","",Mitarbeiter!B150)</f>
        <v/>
      </c>
      <c r="C150" s="74">
        <f>IF(Mitarbeiter!B150="","",Mitarbeiter!F150)</f>
        <v/>
      </c>
      <c r="D150" s="75">
        <f>N(INDEX(Krankheitstage!$G150:$DV150,1,(Einstellungen!$C$3-2026)*24+1))</f>
        <v/>
      </c>
      <c r="E150" s="75">
        <f>N(INDEX(Krankheitstage!$G150:$DV150,1,(Einstellungen!$C$3-2026)*24+2))</f>
        <v/>
      </c>
      <c r="F150" s="75">
        <f>N(INDEX(Krankheitstage!$G150:$DV150,1,(Einstellungen!$C$3-2026)*24+3))</f>
        <v/>
      </c>
      <c r="G150" s="75">
        <f>N(INDEX(Krankheitstage!$G150:$DV150,1,(Einstellungen!$C$3-2026)*24+4))</f>
        <v/>
      </c>
      <c r="H150" s="75">
        <f>N(INDEX(Krankheitstage!$G150:$DV150,1,(Einstellungen!$C$3-2026)*24+5))</f>
        <v/>
      </c>
      <c r="I150" s="75">
        <f>N(INDEX(Krankheitstage!$G150:$DV150,1,(Einstellungen!$C$3-2026)*24+6))</f>
        <v/>
      </c>
      <c r="J150" s="75">
        <f>N(INDEX(Krankheitstage!$G150:$DV150,1,(Einstellungen!$C$3-2026)*24+7))</f>
        <v/>
      </c>
      <c r="K150" s="75">
        <f>N(INDEX(Krankheitstage!$G150:$DV150,1,(Einstellungen!$C$3-2026)*24+8))</f>
        <v/>
      </c>
      <c r="L150" s="75">
        <f>N(INDEX(Krankheitstage!$G150:$DV150,1,(Einstellungen!$C$3-2026)*24+9))</f>
        <v/>
      </c>
      <c r="M150" s="75">
        <f>N(INDEX(Krankheitstage!$G150:$DV150,1,(Einstellungen!$C$3-2026)*24+10))</f>
        <v/>
      </c>
      <c r="N150" s="75">
        <f>N(INDEX(Krankheitstage!$G150:$DV150,1,(Einstellungen!$C$3-2026)*24+11))</f>
        <v/>
      </c>
      <c r="O150" s="75">
        <f>N(INDEX(Krankheitstage!$G150:$DV150,1,(Einstellungen!$C$3-2026)*24+12))</f>
        <v/>
      </c>
      <c r="P150" s="75">
        <f>IF($B150="","",SUM(D150:O150))</f>
        <v/>
      </c>
      <c r="Q150" s="75">
        <f>N(INDEX(Krankheitstage!$G150:$DV150,1,(Einstellungen!$C$3-2026)*24+13))</f>
        <v/>
      </c>
      <c r="R150" s="75">
        <f>N(INDEX(Krankheitstage!$G150:$DV150,1,(Einstellungen!$C$3-2026)*24+14))</f>
        <v/>
      </c>
      <c r="S150" s="75">
        <f>N(INDEX(Krankheitstage!$G150:$DV150,1,(Einstellungen!$C$3-2026)*24+15))</f>
        <v/>
      </c>
      <c r="T150" s="75">
        <f>N(INDEX(Krankheitstage!$G150:$DV150,1,(Einstellungen!$C$3-2026)*24+16))</f>
        <v/>
      </c>
      <c r="U150" s="75">
        <f>N(INDEX(Krankheitstage!$G150:$DV150,1,(Einstellungen!$C$3-2026)*24+17))</f>
        <v/>
      </c>
      <c r="V150" s="75">
        <f>N(INDEX(Krankheitstage!$G150:$DV150,1,(Einstellungen!$C$3-2026)*24+18))</f>
        <v/>
      </c>
      <c r="W150" s="75">
        <f>N(INDEX(Krankheitstage!$G150:$DV150,1,(Einstellungen!$C$3-2026)*24+19))</f>
        <v/>
      </c>
      <c r="X150" s="75">
        <f>N(INDEX(Krankheitstage!$G150:$DV150,1,(Einstellungen!$C$3-2026)*24+20))</f>
        <v/>
      </c>
      <c r="Y150" s="75">
        <f>N(INDEX(Krankheitstage!$G150:$DV150,1,(Einstellungen!$C$3-2026)*24+21))</f>
        <v/>
      </c>
      <c r="Z150" s="75">
        <f>N(INDEX(Krankheitstage!$G150:$DV150,1,(Einstellungen!$C$3-2026)*24+22))</f>
        <v/>
      </c>
      <c r="AA150" s="75">
        <f>N(INDEX(Krankheitstage!$G150:$DV150,1,(Einstellungen!$C$3-2026)*24+23))</f>
        <v/>
      </c>
      <c r="AB150" s="75">
        <f>N(INDEX(Krankheitstage!$G150:$DV150,1,(Einstellungen!$C$3-2026)*24+24))</f>
        <v/>
      </c>
      <c r="AC150" s="75">
        <f>IF($B150="","",SUM(Q150:AB150))</f>
        <v/>
      </c>
      <c r="AD150" s="75">
        <f>IF($B150="","",SUM(P150,AC150))</f>
        <v/>
      </c>
      <c r="AE150" s="76">
        <f>IF($B150="","",AD150*N(C150))</f>
        <v/>
      </c>
      <c r="AF150" s="75">
        <f>IF($B150="","",Krankheitstage!E150)</f>
        <v/>
      </c>
      <c r="AG150" s="76">
        <f>IF($B150="","",AF150*N(C150))</f>
        <v/>
      </c>
      <c r="AH150" s="76">
        <f>IF($B150="","",INDEX($AJ150:$CQ150,1,(Einstellungen!$C$3-2026)*12+1)+INDEX($AJ150:$CQ150,1,(Einstellungen!$C$3-2026)*12+2)+INDEX($AJ150:$CQ150,1,(Einstellungen!$C$3-2026)*12+3)+INDEX($AJ150:$CQ150,1,(Einstellungen!$C$3-2026)*12+4)+INDEX($AJ150:$CQ150,1,(Einstellungen!$C$3-2026)*12+5)+INDEX($AJ150:$CQ150,1,(Einstellungen!$C$3-2026)*12+6)+INDEX($AJ150:$CQ150,1,(Einstellungen!$C$3-2026)*12+7)+INDEX($AJ150:$CQ150,1,(Einstellungen!$C$3-2026)*12+8)+INDEX($AJ150:$CQ150,1,(Einstellungen!$C$3-2026)*12+9)+INDEX($AJ150:$CQ150,1,(Einstellungen!$C$3-2026)*12+10)+INDEX($AJ150:$CQ150,1,(Einstellungen!$C$3-2026)*12+11)+INDEX($AJ150:$CQ150,1,(Einstellungen!$C$3-2026)*12+12))</f>
        <v/>
      </c>
      <c r="AI150" s="76">
        <f>IF($B150="","",SUM($AJ150:$CQ150))</f>
        <v/>
      </c>
      <c r="AJ150" s="76">
        <f>IF($B150="",0,IF(Einstellungen!$C$10="Ja",MAX(IF(Einstellungen!$C$11="7 Tage",MAX(0,(MIN(DATE(2026,2,0),IF(Mitarbeiter!$D150="",DATE(2026,2,0),Mitarbeiter!$D150),TODAY()))-(MAX(DATE(2026,1,1),Mitarbeiter!$C150))+1),MAX(0,NETWORKDAYS(MAX(DATE(2026,1,1),Mitarbeiter!$C150),MIN(DATE(2026,2,0),IF(Mitarbeiter!$D150="",DATE(2026,2,0),Mitarbeiter!$D150),TODAY()),Einstellungen!$F$13:$F$67)))*N(Mitarbeiter!$E150)/IF(Einstellungen!$C$11="7 Tage",7,5),N('Ist-Stunden'!F150)),MAX(IF(Einstellungen!$C$11="7 Tage",MAX(0,(MIN(DATE(2026,2,0),IF(Mitarbeiter!$D150="",DATE(2026,2,0),Mitarbeiter!$D150),TODAY()))-(MAX(DATE(2026,1,1),Mitarbeiter!$C150))+1),MAX(0,NETWORKDAYS(MAX(DATE(2026,1,1),Mitarbeiter!$C150),MIN(DATE(2026,2,0),IF(Mitarbeiter!$D150="",DATE(2026,2,0),Mitarbeiter!$D150),TODAY()),Einstellungen!$F$13:$F$67)))*N(Mitarbeiter!$E150)/IF(Einstellungen!$C$11="7 Tage",7,5),N('Ist-Stunden'!F150)+(N(Krankheitstage!G150)+N(Krankheitstage!S150))*N($C150))))</f>
        <v/>
      </c>
      <c r="AK150" s="76">
        <f>IF($B150="",0,IF(Einstellungen!$C$10="Ja",MAX(IF(Einstellungen!$C$11="7 Tage",MAX(0,(MIN(DATE(2026,3,0),IF(Mitarbeiter!$D150="",DATE(2026,3,0),Mitarbeiter!$D150),TODAY()))-(MAX(DATE(2026,2,1),Mitarbeiter!$C150))+1),MAX(0,NETWORKDAYS(MAX(DATE(2026,2,1),Mitarbeiter!$C150),MIN(DATE(2026,3,0),IF(Mitarbeiter!$D150="",DATE(2026,3,0),Mitarbeiter!$D150),TODAY()),Einstellungen!$F$13:$F$67)))*N(Mitarbeiter!$E150)/IF(Einstellungen!$C$11="7 Tage",7,5),N('Ist-Stunden'!G150)),MAX(IF(Einstellungen!$C$11="7 Tage",MAX(0,(MIN(DATE(2026,3,0),IF(Mitarbeiter!$D150="",DATE(2026,3,0),Mitarbeiter!$D150),TODAY()))-(MAX(DATE(2026,2,1),Mitarbeiter!$C150))+1),MAX(0,NETWORKDAYS(MAX(DATE(2026,2,1),Mitarbeiter!$C150),MIN(DATE(2026,3,0),IF(Mitarbeiter!$D150="",DATE(2026,3,0),Mitarbeiter!$D150),TODAY()),Einstellungen!$F$13:$F$67)))*N(Mitarbeiter!$E150)/IF(Einstellungen!$C$11="7 Tage",7,5),N('Ist-Stunden'!G150)+(N(Krankheitstage!H150)+N(Krankheitstage!T150))*N($C150))))</f>
        <v/>
      </c>
      <c r="AL150" s="76">
        <f>IF($B150="",0,IF(Einstellungen!$C$10="Ja",MAX(IF(Einstellungen!$C$11="7 Tage",MAX(0,(MIN(DATE(2026,4,0),IF(Mitarbeiter!$D150="",DATE(2026,4,0),Mitarbeiter!$D150),TODAY()))-(MAX(DATE(2026,3,1),Mitarbeiter!$C150))+1),MAX(0,NETWORKDAYS(MAX(DATE(2026,3,1),Mitarbeiter!$C150),MIN(DATE(2026,4,0),IF(Mitarbeiter!$D150="",DATE(2026,4,0),Mitarbeiter!$D150),TODAY()),Einstellungen!$F$13:$F$67)))*N(Mitarbeiter!$E150)/IF(Einstellungen!$C$11="7 Tage",7,5),N('Ist-Stunden'!H150)),MAX(IF(Einstellungen!$C$11="7 Tage",MAX(0,(MIN(DATE(2026,4,0),IF(Mitarbeiter!$D150="",DATE(2026,4,0),Mitarbeiter!$D150),TODAY()))-(MAX(DATE(2026,3,1),Mitarbeiter!$C150))+1),MAX(0,NETWORKDAYS(MAX(DATE(2026,3,1),Mitarbeiter!$C150),MIN(DATE(2026,4,0),IF(Mitarbeiter!$D150="",DATE(2026,4,0),Mitarbeiter!$D150),TODAY()),Einstellungen!$F$13:$F$67)))*N(Mitarbeiter!$E150)/IF(Einstellungen!$C$11="7 Tage",7,5),N('Ist-Stunden'!H150)+(N(Krankheitstage!I150)+N(Krankheitstage!U150))*N($C150))))</f>
        <v/>
      </c>
      <c r="AM150" s="76">
        <f>IF($B150="",0,IF(Einstellungen!$C$10="Ja",MAX(IF(Einstellungen!$C$11="7 Tage",MAX(0,(MIN(DATE(2026,5,0),IF(Mitarbeiter!$D150="",DATE(2026,5,0),Mitarbeiter!$D150),TODAY()))-(MAX(DATE(2026,4,1),Mitarbeiter!$C150))+1),MAX(0,NETWORKDAYS(MAX(DATE(2026,4,1),Mitarbeiter!$C150),MIN(DATE(2026,5,0),IF(Mitarbeiter!$D150="",DATE(2026,5,0),Mitarbeiter!$D150),TODAY()),Einstellungen!$F$13:$F$67)))*N(Mitarbeiter!$E150)/IF(Einstellungen!$C$11="7 Tage",7,5),N('Ist-Stunden'!I150)),MAX(IF(Einstellungen!$C$11="7 Tage",MAX(0,(MIN(DATE(2026,5,0),IF(Mitarbeiter!$D150="",DATE(2026,5,0),Mitarbeiter!$D150),TODAY()))-(MAX(DATE(2026,4,1),Mitarbeiter!$C150))+1),MAX(0,NETWORKDAYS(MAX(DATE(2026,4,1),Mitarbeiter!$C150),MIN(DATE(2026,5,0),IF(Mitarbeiter!$D150="",DATE(2026,5,0),Mitarbeiter!$D150),TODAY()),Einstellungen!$F$13:$F$67)))*N(Mitarbeiter!$E150)/IF(Einstellungen!$C$11="7 Tage",7,5),N('Ist-Stunden'!I150)+(N(Krankheitstage!J150)+N(Krankheitstage!V150))*N($C150))))</f>
        <v/>
      </c>
      <c r="AN150" s="76">
        <f>IF($B150="",0,IF(Einstellungen!$C$10="Ja",MAX(IF(Einstellungen!$C$11="7 Tage",MAX(0,(MIN(DATE(2026,6,0),IF(Mitarbeiter!$D150="",DATE(2026,6,0),Mitarbeiter!$D150),TODAY()))-(MAX(DATE(2026,5,1),Mitarbeiter!$C150))+1),MAX(0,NETWORKDAYS(MAX(DATE(2026,5,1),Mitarbeiter!$C150),MIN(DATE(2026,6,0),IF(Mitarbeiter!$D150="",DATE(2026,6,0),Mitarbeiter!$D150),TODAY()),Einstellungen!$F$13:$F$67)))*N(Mitarbeiter!$E150)/IF(Einstellungen!$C$11="7 Tage",7,5),N('Ist-Stunden'!J150)),MAX(IF(Einstellungen!$C$11="7 Tage",MAX(0,(MIN(DATE(2026,6,0),IF(Mitarbeiter!$D150="",DATE(2026,6,0),Mitarbeiter!$D150),TODAY()))-(MAX(DATE(2026,5,1),Mitarbeiter!$C150))+1),MAX(0,NETWORKDAYS(MAX(DATE(2026,5,1),Mitarbeiter!$C150),MIN(DATE(2026,6,0),IF(Mitarbeiter!$D150="",DATE(2026,6,0),Mitarbeiter!$D150),TODAY()),Einstellungen!$F$13:$F$67)))*N(Mitarbeiter!$E150)/IF(Einstellungen!$C$11="7 Tage",7,5),N('Ist-Stunden'!J150)+(N(Krankheitstage!K150)+N(Krankheitstage!W150))*N($C150))))</f>
        <v/>
      </c>
      <c r="AO150" s="76">
        <f>IF($B150="",0,IF(Einstellungen!$C$10="Ja",MAX(IF(Einstellungen!$C$11="7 Tage",MAX(0,(MIN(DATE(2026,7,0),IF(Mitarbeiter!$D150="",DATE(2026,7,0),Mitarbeiter!$D150),TODAY()))-(MAX(DATE(2026,6,1),Mitarbeiter!$C150))+1),MAX(0,NETWORKDAYS(MAX(DATE(2026,6,1),Mitarbeiter!$C150),MIN(DATE(2026,7,0),IF(Mitarbeiter!$D150="",DATE(2026,7,0),Mitarbeiter!$D150),TODAY()),Einstellungen!$F$13:$F$67)))*N(Mitarbeiter!$E150)/IF(Einstellungen!$C$11="7 Tage",7,5),N('Ist-Stunden'!K150)),MAX(IF(Einstellungen!$C$11="7 Tage",MAX(0,(MIN(DATE(2026,7,0),IF(Mitarbeiter!$D150="",DATE(2026,7,0),Mitarbeiter!$D150),TODAY()))-(MAX(DATE(2026,6,1),Mitarbeiter!$C150))+1),MAX(0,NETWORKDAYS(MAX(DATE(2026,6,1),Mitarbeiter!$C150),MIN(DATE(2026,7,0),IF(Mitarbeiter!$D150="",DATE(2026,7,0),Mitarbeiter!$D150),TODAY()),Einstellungen!$F$13:$F$67)))*N(Mitarbeiter!$E150)/IF(Einstellungen!$C$11="7 Tage",7,5),N('Ist-Stunden'!K150)+(N(Krankheitstage!L150)+N(Krankheitstage!X150))*N($C150))))</f>
        <v/>
      </c>
      <c r="AP150" s="76">
        <f>IF($B150="",0,IF(Einstellungen!$C$10="Ja",MAX(IF(Einstellungen!$C$11="7 Tage",MAX(0,(MIN(DATE(2026,8,0),IF(Mitarbeiter!$D150="",DATE(2026,8,0),Mitarbeiter!$D150),TODAY()))-(MAX(DATE(2026,7,1),Mitarbeiter!$C150))+1),MAX(0,NETWORKDAYS(MAX(DATE(2026,7,1),Mitarbeiter!$C150),MIN(DATE(2026,8,0),IF(Mitarbeiter!$D150="",DATE(2026,8,0),Mitarbeiter!$D150),TODAY()),Einstellungen!$F$13:$F$67)))*N(Mitarbeiter!$E150)/IF(Einstellungen!$C$11="7 Tage",7,5),N('Ist-Stunden'!L150)),MAX(IF(Einstellungen!$C$11="7 Tage",MAX(0,(MIN(DATE(2026,8,0),IF(Mitarbeiter!$D150="",DATE(2026,8,0),Mitarbeiter!$D150),TODAY()))-(MAX(DATE(2026,7,1),Mitarbeiter!$C150))+1),MAX(0,NETWORKDAYS(MAX(DATE(2026,7,1),Mitarbeiter!$C150),MIN(DATE(2026,8,0),IF(Mitarbeiter!$D150="",DATE(2026,8,0),Mitarbeiter!$D150),TODAY()),Einstellungen!$F$13:$F$67)))*N(Mitarbeiter!$E150)/IF(Einstellungen!$C$11="7 Tage",7,5),N('Ist-Stunden'!L150)+(N(Krankheitstage!M150)+N(Krankheitstage!Y150))*N($C150))))</f>
        <v/>
      </c>
      <c r="AQ150" s="76">
        <f>IF($B150="",0,IF(Einstellungen!$C$10="Ja",MAX(IF(Einstellungen!$C$11="7 Tage",MAX(0,(MIN(DATE(2026,9,0),IF(Mitarbeiter!$D150="",DATE(2026,9,0),Mitarbeiter!$D150),TODAY()))-(MAX(DATE(2026,8,1),Mitarbeiter!$C150))+1),MAX(0,NETWORKDAYS(MAX(DATE(2026,8,1),Mitarbeiter!$C150),MIN(DATE(2026,9,0),IF(Mitarbeiter!$D150="",DATE(2026,9,0),Mitarbeiter!$D150),TODAY()),Einstellungen!$F$13:$F$67)))*N(Mitarbeiter!$E150)/IF(Einstellungen!$C$11="7 Tage",7,5),N('Ist-Stunden'!M150)),MAX(IF(Einstellungen!$C$11="7 Tage",MAX(0,(MIN(DATE(2026,9,0),IF(Mitarbeiter!$D150="",DATE(2026,9,0),Mitarbeiter!$D150),TODAY()))-(MAX(DATE(2026,8,1),Mitarbeiter!$C150))+1),MAX(0,NETWORKDAYS(MAX(DATE(2026,8,1),Mitarbeiter!$C150),MIN(DATE(2026,9,0),IF(Mitarbeiter!$D150="",DATE(2026,9,0),Mitarbeiter!$D150),TODAY()),Einstellungen!$F$13:$F$67)))*N(Mitarbeiter!$E150)/IF(Einstellungen!$C$11="7 Tage",7,5),N('Ist-Stunden'!M150)+(N(Krankheitstage!N150)+N(Krankheitstage!Z150))*N($C150))))</f>
        <v/>
      </c>
      <c r="AR150" s="76">
        <f>IF($B150="",0,IF(Einstellungen!$C$10="Ja",MAX(IF(Einstellungen!$C$11="7 Tage",MAX(0,(MIN(DATE(2026,10,0),IF(Mitarbeiter!$D150="",DATE(2026,10,0),Mitarbeiter!$D150),TODAY()))-(MAX(DATE(2026,9,1),Mitarbeiter!$C150))+1),MAX(0,NETWORKDAYS(MAX(DATE(2026,9,1),Mitarbeiter!$C150),MIN(DATE(2026,10,0),IF(Mitarbeiter!$D150="",DATE(2026,10,0),Mitarbeiter!$D150),TODAY()),Einstellungen!$F$13:$F$67)))*N(Mitarbeiter!$E150)/IF(Einstellungen!$C$11="7 Tage",7,5),N('Ist-Stunden'!N150)),MAX(IF(Einstellungen!$C$11="7 Tage",MAX(0,(MIN(DATE(2026,10,0),IF(Mitarbeiter!$D150="",DATE(2026,10,0),Mitarbeiter!$D150),TODAY()))-(MAX(DATE(2026,9,1),Mitarbeiter!$C150))+1),MAX(0,NETWORKDAYS(MAX(DATE(2026,9,1),Mitarbeiter!$C150),MIN(DATE(2026,10,0),IF(Mitarbeiter!$D150="",DATE(2026,10,0),Mitarbeiter!$D150),TODAY()),Einstellungen!$F$13:$F$67)))*N(Mitarbeiter!$E150)/IF(Einstellungen!$C$11="7 Tage",7,5),N('Ist-Stunden'!N150)+(N(Krankheitstage!O150)+N(Krankheitstage!AA150))*N($C150))))</f>
        <v/>
      </c>
      <c r="AS150" s="76">
        <f>IF($B150="",0,IF(Einstellungen!$C$10="Ja",MAX(IF(Einstellungen!$C$11="7 Tage",MAX(0,(MIN(DATE(2026,11,0),IF(Mitarbeiter!$D150="",DATE(2026,11,0),Mitarbeiter!$D150),TODAY()))-(MAX(DATE(2026,10,1),Mitarbeiter!$C150))+1),MAX(0,NETWORKDAYS(MAX(DATE(2026,10,1),Mitarbeiter!$C150),MIN(DATE(2026,11,0),IF(Mitarbeiter!$D150="",DATE(2026,11,0),Mitarbeiter!$D150),TODAY()),Einstellungen!$F$13:$F$67)))*N(Mitarbeiter!$E150)/IF(Einstellungen!$C$11="7 Tage",7,5),N('Ist-Stunden'!O150)),MAX(IF(Einstellungen!$C$11="7 Tage",MAX(0,(MIN(DATE(2026,11,0),IF(Mitarbeiter!$D150="",DATE(2026,11,0),Mitarbeiter!$D150),TODAY()))-(MAX(DATE(2026,10,1),Mitarbeiter!$C150))+1),MAX(0,NETWORKDAYS(MAX(DATE(2026,10,1),Mitarbeiter!$C150),MIN(DATE(2026,11,0),IF(Mitarbeiter!$D150="",DATE(2026,11,0),Mitarbeiter!$D150),TODAY()),Einstellungen!$F$13:$F$67)))*N(Mitarbeiter!$E150)/IF(Einstellungen!$C$11="7 Tage",7,5),N('Ist-Stunden'!O150)+(N(Krankheitstage!P150)+N(Krankheitstage!AB150))*N($C150))))</f>
        <v/>
      </c>
      <c r="AT150" s="76">
        <f>IF($B150="",0,IF(Einstellungen!$C$10="Ja",MAX(IF(Einstellungen!$C$11="7 Tage",MAX(0,(MIN(DATE(2026,12,0),IF(Mitarbeiter!$D150="",DATE(2026,12,0),Mitarbeiter!$D150),TODAY()))-(MAX(DATE(2026,11,1),Mitarbeiter!$C150))+1),MAX(0,NETWORKDAYS(MAX(DATE(2026,11,1),Mitarbeiter!$C150),MIN(DATE(2026,12,0),IF(Mitarbeiter!$D150="",DATE(2026,12,0),Mitarbeiter!$D150),TODAY()),Einstellungen!$F$13:$F$67)))*N(Mitarbeiter!$E150)/IF(Einstellungen!$C$11="7 Tage",7,5),N('Ist-Stunden'!P150)),MAX(IF(Einstellungen!$C$11="7 Tage",MAX(0,(MIN(DATE(2026,12,0),IF(Mitarbeiter!$D150="",DATE(2026,12,0),Mitarbeiter!$D150),TODAY()))-(MAX(DATE(2026,11,1),Mitarbeiter!$C150))+1),MAX(0,NETWORKDAYS(MAX(DATE(2026,11,1),Mitarbeiter!$C150),MIN(DATE(2026,12,0),IF(Mitarbeiter!$D150="",DATE(2026,12,0),Mitarbeiter!$D150),TODAY()),Einstellungen!$F$13:$F$67)))*N(Mitarbeiter!$E150)/IF(Einstellungen!$C$11="7 Tage",7,5),N('Ist-Stunden'!P150)+(N(Krankheitstage!Q150)+N(Krankheitstage!AC150))*N($C150))))</f>
        <v/>
      </c>
      <c r="AU150" s="76">
        <f>IF($B150="",0,IF(Einstellungen!$C$10="Ja",MAX(IF(Einstellungen!$C$11="7 Tage",MAX(0,(MIN(DATE(2026,13,0),IF(Mitarbeiter!$D150="",DATE(2026,13,0),Mitarbeiter!$D150),TODAY()))-(MAX(DATE(2026,12,1),Mitarbeiter!$C150))+1),MAX(0,NETWORKDAYS(MAX(DATE(2026,12,1),Mitarbeiter!$C150),MIN(DATE(2026,13,0),IF(Mitarbeiter!$D150="",DATE(2026,13,0),Mitarbeiter!$D150),TODAY()),Einstellungen!$F$13:$F$67)))*N(Mitarbeiter!$E150)/IF(Einstellungen!$C$11="7 Tage",7,5),N('Ist-Stunden'!Q150)),MAX(IF(Einstellungen!$C$11="7 Tage",MAX(0,(MIN(DATE(2026,13,0),IF(Mitarbeiter!$D150="",DATE(2026,13,0),Mitarbeiter!$D150),TODAY()))-(MAX(DATE(2026,12,1),Mitarbeiter!$C150))+1),MAX(0,NETWORKDAYS(MAX(DATE(2026,12,1),Mitarbeiter!$C150),MIN(DATE(2026,13,0),IF(Mitarbeiter!$D150="",DATE(2026,13,0),Mitarbeiter!$D150),TODAY()),Einstellungen!$F$13:$F$67)))*N(Mitarbeiter!$E150)/IF(Einstellungen!$C$11="7 Tage",7,5),N('Ist-Stunden'!Q150)+(N(Krankheitstage!R150)+N(Krankheitstage!AD150))*N($C150))))</f>
        <v/>
      </c>
      <c r="AV150" s="76">
        <f>IF($B150="",0,IF(Einstellungen!$C$10="Ja",MAX(IF(Einstellungen!$C$11="7 Tage",MAX(0,(MIN(DATE(2027,2,0),IF(Mitarbeiter!$D150="",DATE(2027,2,0),Mitarbeiter!$D150),TODAY()))-(MAX(DATE(2027,1,1),Mitarbeiter!$C150))+1),MAX(0,NETWORKDAYS(MAX(DATE(2027,1,1),Mitarbeiter!$C150),MIN(DATE(2027,2,0),IF(Mitarbeiter!$D150="",DATE(2027,2,0),Mitarbeiter!$D150),TODAY()),Einstellungen!$F$13:$F$67)))*N(Mitarbeiter!$E150)/IF(Einstellungen!$C$11="7 Tage",7,5),N('Ist-Stunden'!R150)),MAX(IF(Einstellungen!$C$11="7 Tage",MAX(0,(MIN(DATE(2027,2,0),IF(Mitarbeiter!$D150="",DATE(2027,2,0),Mitarbeiter!$D150),TODAY()))-(MAX(DATE(2027,1,1),Mitarbeiter!$C150))+1),MAX(0,NETWORKDAYS(MAX(DATE(2027,1,1),Mitarbeiter!$C150),MIN(DATE(2027,2,0),IF(Mitarbeiter!$D150="",DATE(2027,2,0),Mitarbeiter!$D150),TODAY()),Einstellungen!$F$13:$F$67)))*N(Mitarbeiter!$E150)/IF(Einstellungen!$C$11="7 Tage",7,5),N('Ist-Stunden'!R150)+(N(Krankheitstage!AE150)+N(Krankheitstage!AQ150))*N($C150))))</f>
        <v/>
      </c>
      <c r="AW150" s="76">
        <f>IF($B150="",0,IF(Einstellungen!$C$10="Ja",MAX(IF(Einstellungen!$C$11="7 Tage",MAX(0,(MIN(DATE(2027,3,0),IF(Mitarbeiter!$D150="",DATE(2027,3,0),Mitarbeiter!$D150),TODAY()))-(MAX(DATE(2027,2,1),Mitarbeiter!$C150))+1),MAX(0,NETWORKDAYS(MAX(DATE(2027,2,1),Mitarbeiter!$C150),MIN(DATE(2027,3,0),IF(Mitarbeiter!$D150="",DATE(2027,3,0),Mitarbeiter!$D150),TODAY()),Einstellungen!$F$13:$F$67)))*N(Mitarbeiter!$E150)/IF(Einstellungen!$C$11="7 Tage",7,5),N('Ist-Stunden'!S150)),MAX(IF(Einstellungen!$C$11="7 Tage",MAX(0,(MIN(DATE(2027,3,0),IF(Mitarbeiter!$D150="",DATE(2027,3,0),Mitarbeiter!$D150),TODAY()))-(MAX(DATE(2027,2,1),Mitarbeiter!$C150))+1),MAX(0,NETWORKDAYS(MAX(DATE(2027,2,1),Mitarbeiter!$C150),MIN(DATE(2027,3,0),IF(Mitarbeiter!$D150="",DATE(2027,3,0),Mitarbeiter!$D150),TODAY()),Einstellungen!$F$13:$F$67)))*N(Mitarbeiter!$E150)/IF(Einstellungen!$C$11="7 Tage",7,5),N('Ist-Stunden'!S150)+(N(Krankheitstage!AF150)+N(Krankheitstage!AR150))*N($C150))))</f>
        <v/>
      </c>
      <c r="AX150" s="76">
        <f>IF($B150="",0,IF(Einstellungen!$C$10="Ja",MAX(IF(Einstellungen!$C$11="7 Tage",MAX(0,(MIN(DATE(2027,4,0),IF(Mitarbeiter!$D150="",DATE(2027,4,0),Mitarbeiter!$D150),TODAY()))-(MAX(DATE(2027,3,1),Mitarbeiter!$C150))+1),MAX(0,NETWORKDAYS(MAX(DATE(2027,3,1),Mitarbeiter!$C150),MIN(DATE(2027,4,0),IF(Mitarbeiter!$D150="",DATE(2027,4,0),Mitarbeiter!$D150),TODAY()),Einstellungen!$F$13:$F$67)))*N(Mitarbeiter!$E150)/IF(Einstellungen!$C$11="7 Tage",7,5),N('Ist-Stunden'!T150)),MAX(IF(Einstellungen!$C$11="7 Tage",MAX(0,(MIN(DATE(2027,4,0),IF(Mitarbeiter!$D150="",DATE(2027,4,0),Mitarbeiter!$D150),TODAY()))-(MAX(DATE(2027,3,1),Mitarbeiter!$C150))+1),MAX(0,NETWORKDAYS(MAX(DATE(2027,3,1),Mitarbeiter!$C150),MIN(DATE(2027,4,0),IF(Mitarbeiter!$D150="",DATE(2027,4,0),Mitarbeiter!$D150),TODAY()),Einstellungen!$F$13:$F$67)))*N(Mitarbeiter!$E150)/IF(Einstellungen!$C$11="7 Tage",7,5),N('Ist-Stunden'!T150)+(N(Krankheitstage!AG150)+N(Krankheitstage!AS150))*N($C150))))</f>
        <v/>
      </c>
      <c r="AY150" s="76">
        <f>IF($B150="",0,IF(Einstellungen!$C$10="Ja",MAX(IF(Einstellungen!$C$11="7 Tage",MAX(0,(MIN(DATE(2027,5,0),IF(Mitarbeiter!$D150="",DATE(2027,5,0),Mitarbeiter!$D150),TODAY()))-(MAX(DATE(2027,4,1),Mitarbeiter!$C150))+1),MAX(0,NETWORKDAYS(MAX(DATE(2027,4,1),Mitarbeiter!$C150),MIN(DATE(2027,5,0),IF(Mitarbeiter!$D150="",DATE(2027,5,0),Mitarbeiter!$D150),TODAY()),Einstellungen!$F$13:$F$67)))*N(Mitarbeiter!$E150)/IF(Einstellungen!$C$11="7 Tage",7,5),N('Ist-Stunden'!U150)),MAX(IF(Einstellungen!$C$11="7 Tage",MAX(0,(MIN(DATE(2027,5,0),IF(Mitarbeiter!$D150="",DATE(2027,5,0),Mitarbeiter!$D150),TODAY()))-(MAX(DATE(2027,4,1),Mitarbeiter!$C150))+1),MAX(0,NETWORKDAYS(MAX(DATE(2027,4,1),Mitarbeiter!$C150),MIN(DATE(2027,5,0),IF(Mitarbeiter!$D150="",DATE(2027,5,0),Mitarbeiter!$D150),TODAY()),Einstellungen!$F$13:$F$67)))*N(Mitarbeiter!$E150)/IF(Einstellungen!$C$11="7 Tage",7,5),N('Ist-Stunden'!U150)+(N(Krankheitstage!AH150)+N(Krankheitstage!AT150))*N($C150))))</f>
        <v/>
      </c>
      <c r="AZ150" s="76">
        <f>IF($B150="",0,IF(Einstellungen!$C$10="Ja",MAX(IF(Einstellungen!$C$11="7 Tage",MAX(0,(MIN(DATE(2027,6,0),IF(Mitarbeiter!$D150="",DATE(2027,6,0),Mitarbeiter!$D150),TODAY()))-(MAX(DATE(2027,5,1),Mitarbeiter!$C150))+1),MAX(0,NETWORKDAYS(MAX(DATE(2027,5,1),Mitarbeiter!$C150),MIN(DATE(2027,6,0),IF(Mitarbeiter!$D150="",DATE(2027,6,0),Mitarbeiter!$D150),TODAY()),Einstellungen!$F$13:$F$67)))*N(Mitarbeiter!$E150)/IF(Einstellungen!$C$11="7 Tage",7,5),N('Ist-Stunden'!V150)),MAX(IF(Einstellungen!$C$11="7 Tage",MAX(0,(MIN(DATE(2027,6,0),IF(Mitarbeiter!$D150="",DATE(2027,6,0),Mitarbeiter!$D150),TODAY()))-(MAX(DATE(2027,5,1),Mitarbeiter!$C150))+1),MAX(0,NETWORKDAYS(MAX(DATE(2027,5,1),Mitarbeiter!$C150),MIN(DATE(2027,6,0),IF(Mitarbeiter!$D150="",DATE(2027,6,0),Mitarbeiter!$D150),TODAY()),Einstellungen!$F$13:$F$67)))*N(Mitarbeiter!$E150)/IF(Einstellungen!$C$11="7 Tage",7,5),N('Ist-Stunden'!V150)+(N(Krankheitstage!AI150)+N(Krankheitstage!AU150))*N($C150))))</f>
        <v/>
      </c>
      <c r="BA150" s="76">
        <f>IF($B150="",0,IF(Einstellungen!$C$10="Ja",MAX(IF(Einstellungen!$C$11="7 Tage",MAX(0,(MIN(DATE(2027,7,0),IF(Mitarbeiter!$D150="",DATE(2027,7,0),Mitarbeiter!$D150),TODAY()))-(MAX(DATE(2027,6,1),Mitarbeiter!$C150))+1),MAX(0,NETWORKDAYS(MAX(DATE(2027,6,1),Mitarbeiter!$C150),MIN(DATE(2027,7,0),IF(Mitarbeiter!$D150="",DATE(2027,7,0),Mitarbeiter!$D150),TODAY()),Einstellungen!$F$13:$F$67)))*N(Mitarbeiter!$E150)/IF(Einstellungen!$C$11="7 Tage",7,5),N('Ist-Stunden'!W150)),MAX(IF(Einstellungen!$C$11="7 Tage",MAX(0,(MIN(DATE(2027,7,0),IF(Mitarbeiter!$D150="",DATE(2027,7,0),Mitarbeiter!$D150),TODAY()))-(MAX(DATE(2027,6,1),Mitarbeiter!$C150))+1),MAX(0,NETWORKDAYS(MAX(DATE(2027,6,1),Mitarbeiter!$C150),MIN(DATE(2027,7,0),IF(Mitarbeiter!$D150="",DATE(2027,7,0),Mitarbeiter!$D150),TODAY()),Einstellungen!$F$13:$F$67)))*N(Mitarbeiter!$E150)/IF(Einstellungen!$C$11="7 Tage",7,5),N('Ist-Stunden'!W150)+(N(Krankheitstage!AJ150)+N(Krankheitstage!AV150))*N($C150))))</f>
        <v/>
      </c>
      <c r="BB150" s="76">
        <f>IF($B150="",0,IF(Einstellungen!$C$10="Ja",MAX(IF(Einstellungen!$C$11="7 Tage",MAX(0,(MIN(DATE(2027,8,0),IF(Mitarbeiter!$D150="",DATE(2027,8,0),Mitarbeiter!$D150),TODAY()))-(MAX(DATE(2027,7,1),Mitarbeiter!$C150))+1),MAX(0,NETWORKDAYS(MAX(DATE(2027,7,1),Mitarbeiter!$C150),MIN(DATE(2027,8,0),IF(Mitarbeiter!$D150="",DATE(2027,8,0),Mitarbeiter!$D150),TODAY()),Einstellungen!$F$13:$F$67)))*N(Mitarbeiter!$E150)/IF(Einstellungen!$C$11="7 Tage",7,5),N('Ist-Stunden'!X150)),MAX(IF(Einstellungen!$C$11="7 Tage",MAX(0,(MIN(DATE(2027,8,0),IF(Mitarbeiter!$D150="",DATE(2027,8,0),Mitarbeiter!$D150),TODAY()))-(MAX(DATE(2027,7,1),Mitarbeiter!$C150))+1),MAX(0,NETWORKDAYS(MAX(DATE(2027,7,1),Mitarbeiter!$C150),MIN(DATE(2027,8,0),IF(Mitarbeiter!$D150="",DATE(2027,8,0),Mitarbeiter!$D150),TODAY()),Einstellungen!$F$13:$F$67)))*N(Mitarbeiter!$E150)/IF(Einstellungen!$C$11="7 Tage",7,5),N('Ist-Stunden'!X150)+(N(Krankheitstage!AK150)+N(Krankheitstage!AW150))*N($C150))))</f>
        <v/>
      </c>
      <c r="BC150" s="76">
        <f>IF($B150="",0,IF(Einstellungen!$C$10="Ja",MAX(IF(Einstellungen!$C$11="7 Tage",MAX(0,(MIN(DATE(2027,9,0),IF(Mitarbeiter!$D150="",DATE(2027,9,0),Mitarbeiter!$D150),TODAY()))-(MAX(DATE(2027,8,1),Mitarbeiter!$C150))+1),MAX(0,NETWORKDAYS(MAX(DATE(2027,8,1),Mitarbeiter!$C150),MIN(DATE(2027,9,0),IF(Mitarbeiter!$D150="",DATE(2027,9,0),Mitarbeiter!$D150),TODAY()),Einstellungen!$F$13:$F$67)))*N(Mitarbeiter!$E150)/IF(Einstellungen!$C$11="7 Tage",7,5),N('Ist-Stunden'!Y150)),MAX(IF(Einstellungen!$C$11="7 Tage",MAX(0,(MIN(DATE(2027,9,0),IF(Mitarbeiter!$D150="",DATE(2027,9,0),Mitarbeiter!$D150),TODAY()))-(MAX(DATE(2027,8,1),Mitarbeiter!$C150))+1),MAX(0,NETWORKDAYS(MAX(DATE(2027,8,1),Mitarbeiter!$C150),MIN(DATE(2027,9,0),IF(Mitarbeiter!$D150="",DATE(2027,9,0),Mitarbeiter!$D150),TODAY()),Einstellungen!$F$13:$F$67)))*N(Mitarbeiter!$E150)/IF(Einstellungen!$C$11="7 Tage",7,5),N('Ist-Stunden'!Y150)+(N(Krankheitstage!AL150)+N(Krankheitstage!AX150))*N($C150))))</f>
        <v/>
      </c>
      <c r="BD150" s="76">
        <f>IF($B150="",0,IF(Einstellungen!$C$10="Ja",MAX(IF(Einstellungen!$C$11="7 Tage",MAX(0,(MIN(DATE(2027,10,0),IF(Mitarbeiter!$D150="",DATE(2027,10,0),Mitarbeiter!$D150),TODAY()))-(MAX(DATE(2027,9,1),Mitarbeiter!$C150))+1),MAX(0,NETWORKDAYS(MAX(DATE(2027,9,1),Mitarbeiter!$C150),MIN(DATE(2027,10,0),IF(Mitarbeiter!$D150="",DATE(2027,10,0),Mitarbeiter!$D150),TODAY()),Einstellungen!$F$13:$F$67)))*N(Mitarbeiter!$E150)/IF(Einstellungen!$C$11="7 Tage",7,5),N('Ist-Stunden'!Z150)),MAX(IF(Einstellungen!$C$11="7 Tage",MAX(0,(MIN(DATE(2027,10,0),IF(Mitarbeiter!$D150="",DATE(2027,10,0),Mitarbeiter!$D150),TODAY()))-(MAX(DATE(2027,9,1),Mitarbeiter!$C150))+1),MAX(0,NETWORKDAYS(MAX(DATE(2027,9,1),Mitarbeiter!$C150),MIN(DATE(2027,10,0),IF(Mitarbeiter!$D150="",DATE(2027,10,0),Mitarbeiter!$D150),TODAY()),Einstellungen!$F$13:$F$67)))*N(Mitarbeiter!$E150)/IF(Einstellungen!$C$11="7 Tage",7,5),N('Ist-Stunden'!Z150)+(N(Krankheitstage!AM150)+N(Krankheitstage!AY150))*N($C150))))</f>
        <v/>
      </c>
      <c r="BE150" s="76">
        <f>IF($B150="",0,IF(Einstellungen!$C$10="Ja",MAX(IF(Einstellungen!$C$11="7 Tage",MAX(0,(MIN(DATE(2027,11,0),IF(Mitarbeiter!$D150="",DATE(2027,11,0),Mitarbeiter!$D150),TODAY()))-(MAX(DATE(2027,10,1),Mitarbeiter!$C150))+1),MAX(0,NETWORKDAYS(MAX(DATE(2027,10,1),Mitarbeiter!$C150),MIN(DATE(2027,11,0),IF(Mitarbeiter!$D150="",DATE(2027,11,0),Mitarbeiter!$D150),TODAY()),Einstellungen!$F$13:$F$67)))*N(Mitarbeiter!$E150)/IF(Einstellungen!$C$11="7 Tage",7,5),N('Ist-Stunden'!AA150)),MAX(IF(Einstellungen!$C$11="7 Tage",MAX(0,(MIN(DATE(2027,11,0),IF(Mitarbeiter!$D150="",DATE(2027,11,0),Mitarbeiter!$D150),TODAY()))-(MAX(DATE(2027,10,1),Mitarbeiter!$C150))+1),MAX(0,NETWORKDAYS(MAX(DATE(2027,10,1),Mitarbeiter!$C150),MIN(DATE(2027,11,0),IF(Mitarbeiter!$D150="",DATE(2027,11,0),Mitarbeiter!$D150),TODAY()),Einstellungen!$F$13:$F$67)))*N(Mitarbeiter!$E150)/IF(Einstellungen!$C$11="7 Tage",7,5),N('Ist-Stunden'!AA150)+(N(Krankheitstage!AN150)+N(Krankheitstage!AZ150))*N($C150))))</f>
        <v/>
      </c>
      <c r="BF150" s="76">
        <f>IF($B150="",0,IF(Einstellungen!$C$10="Ja",MAX(IF(Einstellungen!$C$11="7 Tage",MAX(0,(MIN(DATE(2027,12,0),IF(Mitarbeiter!$D150="",DATE(2027,12,0),Mitarbeiter!$D150),TODAY()))-(MAX(DATE(2027,11,1),Mitarbeiter!$C150))+1),MAX(0,NETWORKDAYS(MAX(DATE(2027,11,1),Mitarbeiter!$C150),MIN(DATE(2027,12,0),IF(Mitarbeiter!$D150="",DATE(2027,12,0),Mitarbeiter!$D150),TODAY()),Einstellungen!$F$13:$F$67)))*N(Mitarbeiter!$E150)/IF(Einstellungen!$C$11="7 Tage",7,5),N('Ist-Stunden'!AB150)),MAX(IF(Einstellungen!$C$11="7 Tage",MAX(0,(MIN(DATE(2027,12,0),IF(Mitarbeiter!$D150="",DATE(2027,12,0),Mitarbeiter!$D150),TODAY()))-(MAX(DATE(2027,11,1),Mitarbeiter!$C150))+1),MAX(0,NETWORKDAYS(MAX(DATE(2027,11,1),Mitarbeiter!$C150),MIN(DATE(2027,12,0),IF(Mitarbeiter!$D150="",DATE(2027,12,0),Mitarbeiter!$D150),TODAY()),Einstellungen!$F$13:$F$67)))*N(Mitarbeiter!$E150)/IF(Einstellungen!$C$11="7 Tage",7,5),N('Ist-Stunden'!AB150)+(N(Krankheitstage!AO150)+N(Krankheitstage!BA150))*N($C150))))</f>
        <v/>
      </c>
      <c r="BG150" s="76">
        <f>IF($B150="",0,IF(Einstellungen!$C$10="Ja",MAX(IF(Einstellungen!$C$11="7 Tage",MAX(0,(MIN(DATE(2027,13,0),IF(Mitarbeiter!$D150="",DATE(2027,13,0),Mitarbeiter!$D150),TODAY()))-(MAX(DATE(2027,12,1),Mitarbeiter!$C150))+1),MAX(0,NETWORKDAYS(MAX(DATE(2027,12,1),Mitarbeiter!$C150),MIN(DATE(2027,13,0),IF(Mitarbeiter!$D150="",DATE(2027,13,0),Mitarbeiter!$D150),TODAY()),Einstellungen!$F$13:$F$67)))*N(Mitarbeiter!$E150)/IF(Einstellungen!$C$11="7 Tage",7,5),N('Ist-Stunden'!AC150)),MAX(IF(Einstellungen!$C$11="7 Tage",MAX(0,(MIN(DATE(2027,13,0),IF(Mitarbeiter!$D150="",DATE(2027,13,0),Mitarbeiter!$D150),TODAY()))-(MAX(DATE(2027,12,1),Mitarbeiter!$C150))+1),MAX(0,NETWORKDAYS(MAX(DATE(2027,12,1),Mitarbeiter!$C150),MIN(DATE(2027,13,0),IF(Mitarbeiter!$D150="",DATE(2027,13,0),Mitarbeiter!$D150),TODAY()),Einstellungen!$F$13:$F$67)))*N(Mitarbeiter!$E150)/IF(Einstellungen!$C$11="7 Tage",7,5),N('Ist-Stunden'!AC150)+(N(Krankheitstage!AP150)+N(Krankheitstage!BB150))*N($C150))))</f>
        <v/>
      </c>
      <c r="BH150" s="76">
        <f>IF($B150="",0,IF(Einstellungen!$C$10="Ja",MAX(IF(Einstellungen!$C$11="7 Tage",MAX(0,(MIN(DATE(2028,2,0),IF(Mitarbeiter!$D150="",DATE(2028,2,0),Mitarbeiter!$D150),TODAY()))-(MAX(DATE(2028,1,1),Mitarbeiter!$C150))+1),MAX(0,NETWORKDAYS(MAX(DATE(2028,1,1),Mitarbeiter!$C150),MIN(DATE(2028,2,0),IF(Mitarbeiter!$D150="",DATE(2028,2,0),Mitarbeiter!$D150),TODAY()),Einstellungen!$F$13:$F$67)))*N(Mitarbeiter!$E150)/IF(Einstellungen!$C$11="7 Tage",7,5),N('Ist-Stunden'!AD150)),MAX(IF(Einstellungen!$C$11="7 Tage",MAX(0,(MIN(DATE(2028,2,0),IF(Mitarbeiter!$D150="",DATE(2028,2,0),Mitarbeiter!$D150),TODAY()))-(MAX(DATE(2028,1,1),Mitarbeiter!$C150))+1),MAX(0,NETWORKDAYS(MAX(DATE(2028,1,1),Mitarbeiter!$C150),MIN(DATE(2028,2,0),IF(Mitarbeiter!$D150="",DATE(2028,2,0),Mitarbeiter!$D150),TODAY()),Einstellungen!$F$13:$F$67)))*N(Mitarbeiter!$E150)/IF(Einstellungen!$C$11="7 Tage",7,5),N('Ist-Stunden'!AD150)+(N(Krankheitstage!BC150)+N(Krankheitstage!BO150))*N($C150))))</f>
        <v/>
      </c>
      <c r="BI150" s="76">
        <f>IF($B150="",0,IF(Einstellungen!$C$10="Ja",MAX(IF(Einstellungen!$C$11="7 Tage",MAX(0,(MIN(DATE(2028,3,0),IF(Mitarbeiter!$D150="",DATE(2028,3,0),Mitarbeiter!$D150),TODAY()))-(MAX(DATE(2028,2,1),Mitarbeiter!$C150))+1),MAX(0,NETWORKDAYS(MAX(DATE(2028,2,1),Mitarbeiter!$C150),MIN(DATE(2028,3,0),IF(Mitarbeiter!$D150="",DATE(2028,3,0),Mitarbeiter!$D150),TODAY()),Einstellungen!$F$13:$F$67)))*N(Mitarbeiter!$E150)/IF(Einstellungen!$C$11="7 Tage",7,5),N('Ist-Stunden'!AE150)),MAX(IF(Einstellungen!$C$11="7 Tage",MAX(0,(MIN(DATE(2028,3,0),IF(Mitarbeiter!$D150="",DATE(2028,3,0),Mitarbeiter!$D150),TODAY()))-(MAX(DATE(2028,2,1),Mitarbeiter!$C150))+1),MAX(0,NETWORKDAYS(MAX(DATE(2028,2,1),Mitarbeiter!$C150),MIN(DATE(2028,3,0),IF(Mitarbeiter!$D150="",DATE(2028,3,0),Mitarbeiter!$D150),TODAY()),Einstellungen!$F$13:$F$67)))*N(Mitarbeiter!$E150)/IF(Einstellungen!$C$11="7 Tage",7,5),N('Ist-Stunden'!AE150)+(N(Krankheitstage!BD150)+N(Krankheitstage!BP150))*N($C150))))</f>
        <v/>
      </c>
      <c r="BJ150" s="76">
        <f>IF($B150="",0,IF(Einstellungen!$C$10="Ja",MAX(IF(Einstellungen!$C$11="7 Tage",MAX(0,(MIN(DATE(2028,4,0),IF(Mitarbeiter!$D150="",DATE(2028,4,0),Mitarbeiter!$D150),TODAY()))-(MAX(DATE(2028,3,1),Mitarbeiter!$C150))+1),MAX(0,NETWORKDAYS(MAX(DATE(2028,3,1),Mitarbeiter!$C150),MIN(DATE(2028,4,0),IF(Mitarbeiter!$D150="",DATE(2028,4,0),Mitarbeiter!$D150),TODAY()),Einstellungen!$F$13:$F$67)))*N(Mitarbeiter!$E150)/IF(Einstellungen!$C$11="7 Tage",7,5),N('Ist-Stunden'!AF150)),MAX(IF(Einstellungen!$C$11="7 Tage",MAX(0,(MIN(DATE(2028,4,0),IF(Mitarbeiter!$D150="",DATE(2028,4,0),Mitarbeiter!$D150),TODAY()))-(MAX(DATE(2028,3,1),Mitarbeiter!$C150))+1),MAX(0,NETWORKDAYS(MAX(DATE(2028,3,1),Mitarbeiter!$C150),MIN(DATE(2028,4,0),IF(Mitarbeiter!$D150="",DATE(2028,4,0),Mitarbeiter!$D150),TODAY()),Einstellungen!$F$13:$F$67)))*N(Mitarbeiter!$E150)/IF(Einstellungen!$C$11="7 Tage",7,5),N('Ist-Stunden'!AF150)+(N(Krankheitstage!BE150)+N(Krankheitstage!BQ150))*N($C150))))</f>
        <v/>
      </c>
      <c r="BK150" s="76">
        <f>IF($B150="",0,IF(Einstellungen!$C$10="Ja",MAX(IF(Einstellungen!$C$11="7 Tage",MAX(0,(MIN(DATE(2028,5,0),IF(Mitarbeiter!$D150="",DATE(2028,5,0),Mitarbeiter!$D150),TODAY()))-(MAX(DATE(2028,4,1),Mitarbeiter!$C150))+1),MAX(0,NETWORKDAYS(MAX(DATE(2028,4,1),Mitarbeiter!$C150),MIN(DATE(2028,5,0),IF(Mitarbeiter!$D150="",DATE(2028,5,0),Mitarbeiter!$D150),TODAY()),Einstellungen!$F$13:$F$67)))*N(Mitarbeiter!$E150)/IF(Einstellungen!$C$11="7 Tage",7,5),N('Ist-Stunden'!AG150)),MAX(IF(Einstellungen!$C$11="7 Tage",MAX(0,(MIN(DATE(2028,5,0),IF(Mitarbeiter!$D150="",DATE(2028,5,0),Mitarbeiter!$D150),TODAY()))-(MAX(DATE(2028,4,1),Mitarbeiter!$C150))+1),MAX(0,NETWORKDAYS(MAX(DATE(2028,4,1),Mitarbeiter!$C150),MIN(DATE(2028,5,0),IF(Mitarbeiter!$D150="",DATE(2028,5,0),Mitarbeiter!$D150),TODAY()),Einstellungen!$F$13:$F$67)))*N(Mitarbeiter!$E150)/IF(Einstellungen!$C$11="7 Tage",7,5),N('Ist-Stunden'!AG150)+(N(Krankheitstage!BF150)+N(Krankheitstage!BR150))*N($C150))))</f>
        <v/>
      </c>
      <c r="BL150" s="76">
        <f>IF($B150="",0,IF(Einstellungen!$C$10="Ja",MAX(IF(Einstellungen!$C$11="7 Tage",MAX(0,(MIN(DATE(2028,6,0),IF(Mitarbeiter!$D150="",DATE(2028,6,0),Mitarbeiter!$D150),TODAY()))-(MAX(DATE(2028,5,1),Mitarbeiter!$C150))+1),MAX(0,NETWORKDAYS(MAX(DATE(2028,5,1),Mitarbeiter!$C150),MIN(DATE(2028,6,0),IF(Mitarbeiter!$D150="",DATE(2028,6,0),Mitarbeiter!$D150),TODAY()),Einstellungen!$F$13:$F$67)))*N(Mitarbeiter!$E150)/IF(Einstellungen!$C$11="7 Tage",7,5),N('Ist-Stunden'!AH150)),MAX(IF(Einstellungen!$C$11="7 Tage",MAX(0,(MIN(DATE(2028,6,0),IF(Mitarbeiter!$D150="",DATE(2028,6,0),Mitarbeiter!$D150),TODAY()))-(MAX(DATE(2028,5,1),Mitarbeiter!$C150))+1),MAX(0,NETWORKDAYS(MAX(DATE(2028,5,1),Mitarbeiter!$C150),MIN(DATE(2028,6,0),IF(Mitarbeiter!$D150="",DATE(2028,6,0),Mitarbeiter!$D150),TODAY()),Einstellungen!$F$13:$F$67)))*N(Mitarbeiter!$E150)/IF(Einstellungen!$C$11="7 Tage",7,5),N('Ist-Stunden'!AH150)+(N(Krankheitstage!BG150)+N(Krankheitstage!BS150))*N($C150))))</f>
        <v/>
      </c>
      <c r="BM150" s="76">
        <f>IF($B150="",0,IF(Einstellungen!$C$10="Ja",MAX(IF(Einstellungen!$C$11="7 Tage",MAX(0,(MIN(DATE(2028,7,0),IF(Mitarbeiter!$D150="",DATE(2028,7,0),Mitarbeiter!$D150),TODAY()))-(MAX(DATE(2028,6,1),Mitarbeiter!$C150))+1),MAX(0,NETWORKDAYS(MAX(DATE(2028,6,1),Mitarbeiter!$C150),MIN(DATE(2028,7,0),IF(Mitarbeiter!$D150="",DATE(2028,7,0),Mitarbeiter!$D150),TODAY()),Einstellungen!$F$13:$F$67)))*N(Mitarbeiter!$E150)/IF(Einstellungen!$C$11="7 Tage",7,5),N('Ist-Stunden'!AI150)),MAX(IF(Einstellungen!$C$11="7 Tage",MAX(0,(MIN(DATE(2028,7,0),IF(Mitarbeiter!$D150="",DATE(2028,7,0),Mitarbeiter!$D150),TODAY()))-(MAX(DATE(2028,6,1),Mitarbeiter!$C150))+1),MAX(0,NETWORKDAYS(MAX(DATE(2028,6,1),Mitarbeiter!$C150),MIN(DATE(2028,7,0),IF(Mitarbeiter!$D150="",DATE(2028,7,0),Mitarbeiter!$D150),TODAY()),Einstellungen!$F$13:$F$67)))*N(Mitarbeiter!$E150)/IF(Einstellungen!$C$11="7 Tage",7,5),N('Ist-Stunden'!AI150)+(N(Krankheitstage!BH150)+N(Krankheitstage!BT150))*N($C150))))</f>
        <v/>
      </c>
      <c r="BN150" s="76">
        <f>IF($B150="",0,IF(Einstellungen!$C$10="Ja",MAX(IF(Einstellungen!$C$11="7 Tage",MAX(0,(MIN(DATE(2028,8,0),IF(Mitarbeiter!$D150="",DATE(2028,8,0),Mitarbeiter!$D150),TODAY()))-(MAX(DATE(2028,7,1),Mitarbeiter!$C150))+1),MAX(0,NETWORKDAYS(MAX(DATE(2028,7,1),Mitarbeiter!$C150),MIN(DATE(2028,8,0),IF(Mitarbeiter!$D150="",DATE(2028,8,0),Mitarbeiter!$D150),TODAY()),Einstellungen!$F$13:$F$67)))*N(Mitarbeiter!$E150)/IF(Einstellungen!$C$11="7 Tage",7,5),N('Ist-Stunden'!AJ150)),MAX(IF(Einstellungen!$C$11="7 Tage",MAX(0,(MIN(DATE(2028,8,0),IF(Mitarbeiter!$D150="",DATE(2028,8,0),Mitarbeiter!$D150),TODAY()))-(MAX(DATE(2028,7,1),Mitarbeiter!$C150))+1),MAX(0,NETWORKDAYS(MAX(DATE(2028,7,1),Mitarbeiter!$C150),MIN(DATE(2028,8,0),IF(Mitarbeiter!$D150="",DATE(2028,8,0),Mitarbeiter!$D150),TODAY()),Einstellungen!$F$13:$F$67)))*N(Mitarbeiter!$E150)/IF(Einstellungen!$C$11="7 Tage",7,5),N('Ist-Stunden'!AJ150)+(N(Krankheitstage!BI150)+N(Krankheitstage!BU150))*N($C150))))</f>
        <v/>
      </c>
      <c r="BO150" s="76">
        <f>IF($B150="",0,IF(Einstellungen!$C$10="Ja",MAX(IF(Einstellungen!$C$11="7 Tage",MAX(0,(MIN(DATE(2028,9,0),IF(Mitarbeiter!$D150="",DATE(2028,9,0),Mitarbeiter!$D150),TODAY()))-(MAX(DATE(2028,8,1),Mitarbeiter!$C150))+1),MAX(0,NETWORKDAYS(MAX(DATE(2028,8,1),Mitarbeiter!$C150),MIN(DATE(2028,9,0),IF(Mitarbeiter!$D150="",DATE(2028,9,0),Mitarbeiter!$D150),TODAY()),Einstellungen!$F$13:$F$67)))*N(Mitarbeiter!$E150)/IF(Einstellungen!$C$11="7 Tage",7,5),N('Ist-Stunden'!AK150)),MAX(IF(Einstellungen!$C$11="7 Tage",MAX(0,(MIN(DATE(2028,9,0),IF(Mitarbeiter!$D150="",DATE(2028,9,0),Mitarbeiter!$D150),TODAY()))-(MAX(DATE(2028,8,1),Mitarbeiter!$C150))+1),MAX(0,NETWORKDAYS(MAX(DATE(2028,8,1),Mitarbeiter!$C150),MIN(DATE(2028,9,0),IF(Mitarbeiter!$D150="",DATE(2028,9,0),Mitarbeiter!$D150),TODAY()),Einstellungen!$F$13:$F$67)))*N(Mitarbeiter!$E150)/IF(Einstellungen!$C$11="7 Tage",7,5),N('Ist-Stunden'!AK150)+(N(Krankheitstage!BJ150)+N(Krankheitstage!BV150))*N($C150))))</f>
        <v/>
      </c>
      <c r="BP150" s="76">
        <f>IF($B150="",0,IF(Einstellungen!$C$10="Ja",MAX(IF(Einstellungen!$C$11="7 Tage",MAX(0,(MIN(DATE(2028,10,0),IF(Mitarbeiter!$D150="",DATE(2028,10,0),Mitarbeiter!$D150),TODAY()))-(MAX(DATE(2028,9,1),Mitarbeiter!$C150))+1),MAX(0,NETWORKDAYS(MAX(DATE(2028,9,1),Mitarbeiter!$C150),MIN(DATE(2028,10,0),IF(Mitarbeiter!$D150="",DATE(2028,10,0),Mitarbeiter!$D150),TODAY()),Einstellungen!$F$13:$F$67)))*N(Mitarbeiter!$E150)/IF(Einstellungen!$C$11="7 Tage",7,5),N('Ist-Stunden'!AL150)),MAX(IF(Einstellungen!$C$11="7 Tage",MAX(0,(MIN(DATE(2028,10,0),IF(Mitarbeiter!$D150="",DATE(2028,10,0),Mitarbeiter!$D150),TODAY()))-(MAX(DATE(2028,9,1),Mitarbeiter!$C150))+1),MAX(0,NETWORKDAYS(MAX(DATE(2028,9,1),Mitarbeiter!$C150),MIN(DATE(2028,10,0),IF(Mitarbeiter!$D150="",DATE(2028,10,0),Mitarbeiter!$D150),TODAY()),Einstellungen!$F$13:$F$67)))*N(Mitarbeiter!$E150)/IF(Einstellungen!$C$11="7 Tage",7,5),N('Ist-Stunden'!AL150)+(N(Krankheitstage!BK150)+N(Krankheitstage!BW150))*N($C150))))</f>
        <v/>
      </c>
      <c r="BQ150" s="76">
        <f>IF($B150="",0,IF(Einstellungen!$C$10="Ja",MAX(IF(Einstellungen!$C$11="7 Tage",MAX(0,(MIN(DATE(2028,11,0),IF(Mitarbeiter!$D150="",DATE(2028,11,0),Mitarbeiter!$D150),TODAY()))-(MAX(DATE(2028,10,1),Mitarbeiter!$C150))+1),MAX(0,NETWORKDAYS(MAX(DATE(2028,10,1),Mitarbeiter!$C150),MIN(DATE(2028,11,0),IF(Mitarbeiter!$D150="",DATE(2028,11,0),Mitarbeiter!$D150),TODAY()),Einstellungen!$F$13:$F$67)))*N(Mitarbeiter!$E150)/IF(Einstellungen!$C$11="7 Tage",7,5),N('Ist-Stunden'!AM150)),MAX(IF(Einstellungen!$C$11="7 Tage",MAX(0,(MIN(DATE(2028,11,0),IF(Mitarbeiter!$D150="",DATE(2028,11,0),Mitarbeiter!$D150),TODAY()))-(MAX(DATE(2028,10,1),Mitarbeiter!$C150))+1),MAX(0,NETWORKDAYS(MAX(DATE(2028,10,1),Mitarbeiter!$C150),MIN(DATE(2028,11,0),IF(Mitarbeiter!$D150="",DATE(2028,11,0),Mitarbeiter!$D150),TODAY()),Einstellungen!$F$13:$F$67)))*N(Mitarbeiter!$E150)/IF(Einstellungen!$C$11="7 Tage",7,5),N('Ist-Stunden'!AM150)+(N(Krankheitstage!BL150)+N(Krankheitstage!BX150))*N($C150))))</f>
        <v/>
      </c>
      <c r="BR150" s="76">
        <f>IF($B150="",0,IF(Einstellungen!$C$10="Ja",MAX(IF(Einstellungen!$C$11="7 Tage",MAX(0,(MIN(DATE(2028,12,0),IF(Mitarbeiter!$D150="",DATE(2028,12,0),Mitarbeiter!$D150),TODAY()))-(MAX(DATE(2028,11,1),Mitarbeiter!$C150))+1),MAX(0,NETWORKDAYS(MAX(DATE(2028,11,1),Mitarbeiter!$C150),MIN(DATE(2028,12,0),IF(Mitarbeiter!$D150="",DATE(2028,12,0),Mitarbeiter!$D150),TODAY()),Einstellungen!$F$13:$F$67)))*N(Mitarbeiter!$E150)/IF(Einstellungen!$C$11="7 Tage",7,5),N('Ist-Stunden'!AN150)),MAX(IF(Einstellungen!$C$11="7 Tage",MAX(0,(MIN(DATE(2028,12,0),IF(Mitarbeiter!$D150="",DATE(2028,12,0),Mitarbeiter!$D150),TODAY()))-(MAX(DATE(2028,11,1),Mitarbeiter!$C150))+1),MAX(0,NETWORKDAYS(MAX(DATE(2028,11,1),Mitarbeiter!$C150),MIN(DATE(2028,12,0),IF(Mitarbeiter!$D150="",DATE(2028,12,0),Mitarbeiter!$D150),TODAY()),Einstellungen!$F$13:$F$67)))*N(Mitarbeiter!$E150)/IF(Einstellungen!$C$11="7 Tage",7,5),N('Ist-Stunden'!AN150)+(N(Krankheitstage!BM150)+N(Krankheitstage!BY150))*N($C150))))</f>
        <v/>
      </c>
      <c r="BS150" s="76">
        <f>IF($B150="",0,IF(Einstellungen!$C$10="Ja",MAX(IF(Einstellungen!$C$11="7 Tage",MAX(0,(MIN(DATE(2028,13,0),IF(Mitarbeiter!$D150="",DATE(2028,13,0),Mitarbeiter!$D150),TODAY()))-(MAX(DATE(2028,12,1),Mitarbeiter!$C150))+1),MAX(0,NETWORKDAYS(MAX(DATE(2028,12,1),Mitarbeiter!$C150),MIN(DATE(2028,13,0),IF(Mitarbeiter!$D150="",DATE(2028,13,0),Mitarbeiter!$D150),TODAY()),Einstellungen!$F$13:$F$67)))*N(Mitarbeiter!$E150)/IF(Einstellungen!$C$11="7 Tage",7,5),N('Ist-Stunden'!AO150)),MAX(IF(Einstellungen!$C$11="7 Tage",MAX(0,(MIN(DATE(2028,13,0),IF(Mitarbeiter!$D150="",DATE(2028,13,0),Mitarbeiter!$D150),TODAY()))-(MAX(DATE(2028,12,1),Mitarbeiter!$C150))+1),MAX(0,NETWORKDAYS(MAX(DATE(2028,12,1),Mitarbeiter!$C150),MIN(DATE(2028,13,0),IF(Mitarbeiter!$D150="",DATE(2028,13,0),Mitarbeiter!$D150),TODAY()),Einstellungen!$F$13:$F$67)))*N(Mitarbeiter!$E150)/IF(Einstellungen!$C$11="7 Tage",7,5),N('Ist-Stunden'!AO150)+(N(Krankheitstage!BN150)+N(Krankheitstage!BZ150))*N($C150))))</f>
        <v/>
      </c>
      <c r="BT150" s="76">
        <f>IF($B150="",0,IF(Einstellungen!$C$10="Ja",MAX(IF(Einstellungen!$C$11="7 Tage",MAX(0,(MIN(DATE(2029,2,0),IF(Mitarbeiter!$D150="",DATE(2029,2,0),Mitarbeiter!$D150),TODAY()))-(MAX(DATE(2029,1,1),Mitarbeiter!$C150))+1),MAX(0,NETWORKDAYS(MAX(DATE(2029,1,1),Mitarbeiter!$C150),MIN(DATE(2029,2,0),IF(Mitarbeiter!$D150="",DATE(2029,2,0),Mitarbeiter!$D150),TODAY()),Einstellungen!$F$13:$F$67)))*N(Mitarbeiter!$E150)/IF(Einstellungen!$C$11="7 Tage",7,5),N('Ist-Stunden'!AP150)),MAX(IF(Einstellungen!$C$11="7 Tage",MAX(0,(MIN(DATE(2029,2,0),IF(Mitarbeiter!$D150="",DATE(2029,2,0),Mitarbeiter!$D150),TODAY()))-(MAX(DATE(2029,1,1),Mitarbeiter!$C150))+1),MAX(0,NETWORKDAYS(MAX(DATE(2029,1,1),Mitarbeiter!$C150),MIN(DATE(2029,2,0),IF(Mitarbeiter!$D150="",DATE(2029,2,0),Mitarbeiter!$D150),TODAY()),Einstellungen!$F$13:$F$67)))*N(Mitarbeiter!$E150)/IF(Einstellungen!$C$11="7 Tage",7,5),N('Ist-Stunden'!AP150)+(N(Krankheitstage!CA150)+N(Krankheitstage!CM150))*N($C150))))</f>
        <v/>
      </c>
      <c r="BU150" s="76">
        <f>IF($B150="",0,IF(Einstellungen!$C$10="Ja",MAX(IF(Einstellungen!$C$11="7 Tage",MAX(0,(MIN(DATE(2029,3,0),IF(Mitarbeiter!$D150="",DATE(2029,3,0),Mitarbeiter!$D150),TODAY()))-(MAX(DATE(2029,2,1),Mitarbeiter!$C150))+1),MAX(0,NETWORKDAYS(MAX(DATE(2029,2,1),Mitarbeiter!$C150),MIN(DATE(2029,3,0),IF(Mitarbeiter!$D150="",DATE(2029,3,0),Mitarbeiter!$D150),TODAY()),Einstellungen!$F$13:$F$67)))*N(Mitarbeiter!$E150)/IF(Einstellungen!$C$11="7 Tage",7,5),N('Ist-Stunden'!AQ150)),MAX(IF(Einstellungen!$C$11="7 Tage",MAX(0,(MIN(DATE(2029,3,0),IF(Mitarbeiter!$D150="",DATE(2029,3,0),Mitarbeiter!$D150),TODAY()))-(MAX(DATE(2029,2,1),Mitarbeiter!$C150))+1),MAX(0,NETWORKDAYS(MAX(DATE(2029,2,1),Mitarbeiter!$C150),MIN(DATE(2029,3,0),IF(Mitarbeiter!$D150="",DATE(2029,3,0),Mitarbeiter!$D150),TODAY()),Einstellungen!$F$13:$F$67)))*N(Mitarbeiter!$E150)/IF(Einstellungen!$C$11="7 Tage",7,5),N('Ist-Stunden'!AQ150)+(N(Krankheitstage!CB150)+N(Krankheitstage!CN150))*N($C150))))</f>
        <v/>
      </c>
      <c r="BV150" s="76">
        <f>IF($B150="",0,IF(Einstellungen!$C$10="Ja",MAX(IF(Einstellungen!$C$11="7 Tage",MAX(0,(MIN(DATE(2029,4,0),IF(Mitarbeiter!$D150="",DATE(2029,4,0),Mitarbeiter!$D150),TODAY()))-(MAX(DATE(2029,3,1),Mitarbeiter!$C150))+1),MAX(0,NETWORKDAYS(MAX(DATE(2029,3,1),Mitarbeiter!$C150),MIN(DATE(2029,4,0),IF(Mitarbeiter!$D150="",DATE(2029,4,0),Mitarbeiter!$D150),TODAY()),Einstellungen!$F$13:$F$67)))*N(Mitarbeiter!$E150)/IF(Einstellungen!$C$11="7 Tage",7,5),N('Ist-Stunden'!AR150)),MAX(IF(Einstellungen!$C$11="7 Tage",MAX(0,(MIN(DATE(2029,4,0),IF(Mitarbeiter!$D150="",DATE(2029,4,0),Mitarbeiter!$D150),TODAY()))-(MAX(DATE(2029,3,1),Mitarbeiter!$C150))+1),MAX(0,NETWORKDAYS(MAX(DATE(2029,3,1),Mitarbeiter!$C150),MIN(DATE(2029,4,0),IF(Mitarbeiter!$D150="",DATE(2029,4,0),Mitarbeiter!$D150),TODAY()),Einstellungen!$F$13:$F$67)))*N(Mitarbeiter!$E150)/IF(Einstellungen!$C$11="7 Tage",7,5),N('Ist-Stunden'!AR150)+(N(Krankheitstage!CC150)+N(Krankheitstage!CO150))*N($C150))))</f>
        <v/>
      </c>
      <c r="BW150" s="76">
        <f>IF($B150="",0,IF(Einstellungen!$C$10="Ja",MAX(IF(Einstellungen!$C$11="7 Tage",MAX(0,(MIN(DATE(2029,5,0),IF(Mitarbeiter!$D150="",DATE(2029,5,0),Mitarbeiter!$D150),TODAY()))-(MAX(DATE(2029,4,1),Mitarbeiter!$C150))+1),MAX(0,NETWORKDAYS(MAX(DATE(2029,4,1),Mitarbeiter!$C150),MIN(DATE(2029,5,0),IF(Mitarbeiter!$D150="",DATE(2029,5,0),Mitarbeiter!$D150),TODAY()),Einstellungen!$F$13:$F$67)))*N(Mitarbeiter!$E150)/IF(Einstellungen!$C$11="7 Tage",7,5),N('Ist-Stunden'!AS150)),MAX(IF(Einstellungen!$C$11="7 Tage",MAX(0,(MIN(DATE(2029,5,0),IF(Mitarbeiter!$D150="",DATE(2029,5,0),Mitarbeiter!$D150),TODAY()))-(MAX(DATE(2029,4,1),Mitarbeiter!$C150))+1),MAX(0,NETWORKDAYS(MAX(DATE(2029,4,1),Mitarbeiter!$C150),MIN(DATE(2029,5,0),IF(Mitarbeiter!$D150="",DATE(2029,5,0),Mitarbeiter!$D150),TODAY()),Einstellungen!$F$13:$F$67)))*N(Mitarbeiter!$E150)/IF(Einstellungen!$C$11="7 Tage",7,5),N('Ist-Stunden'!AS150)+(N(Krankheitstage!CD150)+N(Krankheitstage!CP150))*N($C150))))</f>
        <v/>
      </c>
      <c r="BX150" s="76">
        <f>IF($B150="",0,IF(Einstellungen!$C$10="Ja",MAX(IF(Einstellungen!$C$11="7 Tage",MAX(0,(MIN(DATE(2029,6,0),IF(Mitarbeiter!$D150="",DATE(2029,6,0),Mitarbeiter!$D150),TODAY()))-(MAX(DATE(2029,5,1),Mitarbeiter!$C150))+1),MAX(0,NETWORKDAYS(MAX(DATE(2029,5,1),Mitarbeiter!$C150),MIN(DATE(2029,6,0),IF(Mitarbeiter!$D150="",DATE(2029,6,0),Mitarbeiter!$D150),TODAY()),Einstellungen!$F$13:$F$67)))*N(Mitarbeiter!$E150)/IF(Einstellungen!$C$11="7 Tage",7,5),N('Ist-Stunden'!AT150)),MAX(IF(Einstellungen!$C$11="7 Tage",MAX(0,(MIN(DATE(2029,6,0),IF(Mitarbeiter!$D150="",DATE(2029,6,0),Mitarbeiter!$D150),TODAY()))-(MAX(DATE(2029,5,1),Mitarbeiter!$C150))+1),MAX(0,NETWORKDAYS(MAX(DATE(2029,5,1),Mitarbeiter!$C150),MIN(DATE(2029,6,0),IF(Mitarbeiter!$D150="",DATE(2029,6,0),Mitarbeiter!$D150),TODAY()),Einstellungen!$F$13:$F$67)))*N(Mitarbeiter!$E150)/IF(Einstellungen!$C$11="7 Tage",7,5),N('Ist-Stunden'!AT150)+(N(Krankheitstage!CE150)+N(Krankheitstage!CQ150))*N($C150))))</f>
        <v/>
      </c>
      <c r="BY150" s="76">
        <f>IF($B150="",0,IF(Einstellungen!$C$10="Ja",MAX(IF(Einstellungen!$C$11="7 Tage",MAX(0,(MIN(DATE(2029,7,0),IF(Mitarbeiter!$D150="",DATE(2029,7,0),Mitarbeiter!$D150),TODAY()))-(MAX(DATE(2029,6,1),Mitarbeiter!$C150))+1),MAX(0,NETWORKDAYS(MAX(DATE(2029,6,1),Mitarbeiter!$C150),MIN(DATE(2029,7,0),IF(Mitarbeiter!$D150="",DATE(2029,7,0),Mitarbeiter!$D150),TODAY()),Einstellungen!$F$13:$F$67)))*N(Mitarbeiter!$E150)/IF(Einstellungen!$C$11="7 Tage",7,5),N('Ist-Stunden'!AU150)),MAX(IF(Einstellungen!$C$11="7 Tage",MAX(0,(MIN(DATE(2029,7,0),IF(Mitarbeiter!$D150="",DATE(2029,7,0),Mitarbeiter!$D150),TODAY()))-(MAX(DATE(2029,6,1),Mitarbeiter!$C150))+1),MAX(0,NETWORKDAYS(MAX(DATE(2029,6,1),Mitarbeiter!$C150),MIN(DATE(2029,7,0),IF(Mitarbeiter!$D150="",DATE(2029,7,0),Mitarbeiter!$D150),TODAY()),Einstellungen!$F$13:$F$67)))*N(Mitarbeiter!$E150)/IF(Einstellungen!$C$11="7 Tage",7,5),N('Ist-Stunden'!AU150)+(N(Krankheitstage!CF150)+N(Krankheitstage!CR150))*N($C150))))</f>
        <v/>
      </c>
      <c r="BZ150" s="76">
        <f>IF($B150="",0,IF(Einstellungen!$C$10="Ja",MAX(IF(Einstellungen!$C$11="7 Tage",MAX(0,(MIN(DATE(2029,8,0),IF(Mitarbeiter!$D150="",DATE(2029,8,0),Mitarbeiter!$D150),TODAY()))-(MAX(DATE(2029,7,1),Mitarbeiter!$C150))+1),MAX(0,NETWORKDAYS(MAX(DATE(2029,7,1),Mitarbeiter!$C150),MIN(DATE(2029,8,0),IF(Mitarbeiter!$D150="",DATE(2029,8,0),Mitarbeiter!$D150),TODAY()),Einstellungen!$F$13:$F$67)))*N(Mitarbeiter!$E150)/IF(Einstellungen!$C$11="7 Tage",7,5),N('Ist-Stunden'!AV150)),MAX(IF(Einstellungen!$C$11="7 Tage",MAX(0,(MIN(DATE(2029,8,0),IF(Mitarbeiter!$D150="",DATE(2029,8,0),Mitarbeiter!$D150),TODAY()))-(MAX(DATE(2029,7,1),Mitarbeiter!$C150))+1),MAX(0,NETWORKDAYS(MAX(DATE(2029,7,1),Mitarbeiter!$C150),MIN(DATE(2029,8,0),IF(Mitarbeiter!$D150="",DATE(2029,8,0),Mitarbeiter!$D150),TODAY()),Einstellungen!$F$13:$F$67)))*N(Mitarbeiter!$E150)/IF(Einstellungen!$C$11="7 Tage",7,5),N('Ist-Stunden'!AV150)+(N(Krankheitstage!CG150)+N(Krankheitstage!CS150))*N($C150))))</f>
        <v/>
      </c>
      <c r="CA150" s="76">
        <f>IF($B150="",0,IF(Einstellungen!$C$10="Ja",MAX(IF(Einstellungen!$C$11="7 Tage",MAX(0,(MIN(DATE(2029,9,0),IF(Mitarbeiter!$D150="",DATE(2029,9,0),Mitarbeiter!$D150),TODAY()))-(MAX(DATE(2029,8,1),Mitarbeiter!$C150))+1),MAX(0,NETWORKDAYS(MAX(DATE(2029,8,1),Mitarbeiter!$C150),MIN(DATE(2029,9,0),IF(Mitarbeiter!$D150="",DATE(2029,9,0),Mitarbeiter!$D150),TODAY()),Einstellungen!$F$13:$F$67)))*N(Mitarbeiter!$E150)/IF(Einstellungen!$C$11="7 Tage",7,5),N('Ist-Stunden'!AW150)),MAX(IF(Einstellungen!$C$11="7 Tage",MAX(0,(MIN(DATE(2029,9,0),IF(Mitarbeiter!$D150="",DATE(2029,9,0),Mitarbeiter!$D150),TODAY()))-(MAX(DATE(2029,8,1),Mitarbeiter!$C150))+1),MAX(0,NETWORKDAYS(MAX(DATE(2029,8,1),Mitarbeiter!$C150),MIN(DATE(2029,9,0),IF(Mitarbeiter!$D150="",DATE(2029,9,0),Mitarbeiter!$D150),TODAY()),Einstellungen!$F$13:$F$67)))*N(Mitarbeiter!$E150)/IF(Einstellungen!$C$11="7 Tage",7,5),N('Ist-Stunden'!AW150)+(N(Krankheitstage!CH150)+N(Krankheitstage!CT150))*N($C150))))</f>
        <v/>
      </c>
      <c r="CB150" s="76">
        <f>IF($B150="",0,IF(Einstellungen!$C$10="Ja",MAX(IF(Einstellungen!$C$11="7 Tage",MAX(0,(MIN(DATE(2029,10,0),IF(Mitarbeiter!$D150="",DATE(2029,10,0),Mitarbeiter!$D150),TODAY()))-(MAX(DATE(2029,9,1),Mitarbeiter!$C150))+1),MAX(0,NETWORKDAYS(MAX(DATE(2029,9,1),Mitarbeiter!$C150),MIN(DATE(2029,10,0),IF(Mitarbeiter!$D150="",DATE(2029,10,0),Mitarbeiter!$D150),TODAY()),Einstellungen!$F$13:$F$67)))*N(Mitarbeiter!$E150)/IF(Einstellungen!$C$11="7 Tage",7,5),N('Ist-Stunden'!AX150)),MAX(IF(Einstellungen!$C$11="7 Tage",MAX(0,(MIN(DATE(2029,10,0),IF(Mitarbeiter!$D150="",DATE(2029,10,0),Mitarbeiter!$D150),TODAY()))-(MAX(DATE(2029,9,1),Mitarbeiter!$C150))+1),MAX(0,NETWORKDAYS(MAX(DATE(2029,9,1),Mitarbeiter!$C150),MIN(DATE(2029,10,0),IF(Mitarbeiter!$D150="",DATE(2029,10,0),Mitarbeiter!$D150),TODAY()),Einstellungen!$F$13:$F$67)))*N(Mitarbeiter!$E150)/IF(Einstellungen!$C$11="7 Tage",7,5),N('Ist-Stunden'!AX150)+(N(Krankheitstage!CI150)+N(Krankheitstage!CU150))*N($C150))))</f>
        <v/>
      </c>
      <c r="CC150" s="76">
        <f>IF($B150="",0,IF(Einstellungen!$C$10="Ja",MAX(IF(Einstellungen!$C$11="7 Tage",MAX(0,(MIN(DATE(2029,11,0),IF(Mitarbeiter!$D150="",DATE(2029,11,0),Mitarbeiter!$D150),TODAY()))-(MAX(DATE(2029,10,1),Mitarbeiter!$C150))+1),MAX(0,NETWORKDAYS(MAX(DATE(2029,10,1),Mitarbeiter!$C150),MIN(DATE(2029,11,0),IF(Mitarbeiter!$D150="",DATE(2029,11,0),Mitarbeiter!$D150),TODAY()),Einstellungen!$F$13:$F$67)))*N(Mitarbeiter!$E150)/IF(Einstellungen!$C$11="7 Tage",7,5),N('Ist-Stunden'!AY150)),MAX(IF(Einstellungen!$C$11="7 Tage",MAX(0,(MIN(DATE(2029,11,0),IF(Mitarbeiter!$D150="",DATE(2029,11,0),Mitarbeiter!$D150),TODAY()))-(MAX(DATE(2029,10,1),Mitarbeiter!$C150))+1),MAX(0,NETWORKDAYS(MAX(DATE(2029,10,1),Mitarbeiter!$C150),MIN(DATE(2029,11,0),IF(Mitarbeiter!$D150="",DATE(2029,11,0),Mitarbeiter!$D150),TODAY()),Einstellungen!$F$13:$F$67)))*N(Mitarbeiter!$E150)/IF(Einstellungen!$C$11="7 Tage",7,5),N('Ist-Stunden'!AY150)+(N(Krankheitstage!CJ150)+N(Krankheitstage!CV150))*N($C150))))</f>
        <v/>
      </c>
      <c r="CD150" s="76">
        <f>IF($B150="",0,IF(Einstellungen!$C$10="Ja",MAX(IF(Einstellungen!$C$11="7 Tage",MAX(0,(MIN(DATE(2029,12,0),IF(Mitarbeiter!$D150="",DATE(2029,12,0),Mitarbeiter!$D150),TODAY()))-(MAX(DATE(2029,11,1),Mitarbeiter!$C150))+1),MAX(0,NETWORKDAYS(MAX(DATE(2029,11,1),Mitarbeiter!$C150),MIN(DATE(2029,12,0),IF(Mitarbeiter!$D150="",DATE(2029,12,0),Mitarbeiter!$D150),TODAY()),Einstellungen!$F$13:$F$67)))*N(Mitarbeiter!$E150)/IF(Einstellungen!$C$11="7 Tage",7,5),N('Ist-Stunden'!AZ150)),MAX(IF(Einstellungen!$C$11="7 Tage",MAX(0,(MIN(DATE(2029,12,0),IF(Mitarbeiter!$D150="",DATE(2029,12,0),Mitarbeiter!$D150),TODAY()))-(MAX(DATE(2029,11,1),Mitarbeiter!$C150))+1),MAX(0,NETWORKDAYS(MAX(DATE(2029,11,1),Mitarbeiter!$C150),MIN(DATE(2029,12,0),IF(Mitarbeiter!$D150="",DATE(2029,12,0),Mitarbeiter!$D150),TODAY()),Einstellungen!$F$13:$F$67)))*N(Mitarbeiter!$E150)/IF(Einstellungen!$C$11="7 Tage",7,5),N('Ist-Stunden'!AZ150)+(N(Krankheitstage!CK150)+N(Krankheitstage!CW150))*N($C150))))</f>
        <v/>
      </c>
      <c r="CE150" s="76">
        <f>IF($B150="",0,IF(Einstellungen!$C$10="Ja",MAX(IF(Einstellungen!$C$11="7 Tage",MAX(0,(MIN(DATE(2029,13,0),IF(Mitarbeiter!$D150="",DATE(2029,13,0),Mitarbeiter!$D150),TODAY()))-(MAX(DATE(2029,12,1),Mitarbeiter!$C150))+1),MAX(0,NETWORKDAYS(MAX(DATE(2029,12,1),Mitarbeiter!$C150),MIN(DATE(2029,13,0),IF(Mitarbeiter!$D150="",DATE(2029,13,0),Mitarbeiter!$D150),TODAY()),Einstellungen!$F$13:$F$67)))*N(Mitarbeiter!$E150)/IF(Einstellungen!$C$11="7 Tage",7,5),N('Ist-Stunden'!BA150)),MAX(IF(Einstellungen!$C$11="7 Tage",MAX(0,(MIN(DATE(2029,13,0),IF(Mitarbeiter!$D150="",DATE(2029,13,0),Mitarbeiter!$D150),TODAY()))-(MAX(DATE(2029,12,1),Mitarbeiter!$C150))+1),MAX(0,NETWORKDAYS(MAX(DATE(2029,12,1),Mitarbeiter!$C150),MIN(DATE(2029,13,0),IF(Mitarbeiter!$D150="",DATE(2029,13,0),Mitarbeiter!$D150),TODAY()),Einstellungen!$F$13:$F$67)))*N(Mitarbeiter!$E150)/IF(Einstellungen!$C$11="7 Tage",7,5),N('Ist-Stunden'!BA150)+(N(Krankheitstage!CL150)+N(Krankheitstage!CX150))*N($C150))))</f>
        <v/>
      </c>
      <c r="CF150" s="76">
        <f>IF($B150="",0,IF(Einstellungen!$C$10="Ja",MAX(IF(Einstellungen!$C$11="7 Tage",MAX(0,(MIN(DATE(2030,2,0),IF(Mitarbeiter!$D150="",DATE(2030,2,0),Mitarbeiter!$D150),TODAY()))-(MAX(DATE(2030,1,1),Mitarbeiter!$C150))+1),MAX(0,NETWORKDAYS(MAX(DATE(2030,1,1),Mitarbeiter!$C150),MIN(DATE(2030,2,0),IF(Mitarbeiter!$D150="",DATE(2030,2,0),Mitarbeiter!$D150),TODAY()),Einstellungen!$F$13:$F$67)))*N(Mitarbeiter!$E150)/IF(Einstellungen!$C$11="7 Tage",7,5),N('Ist-Stunden'!BB150)),MAX(IF(Einstellungen!$C$11="7 Tage",MAX(0,(MIN(DATE(2030,2,0),IF(Mitarbeiter!$D150="",DATE(2030,2,0),Mitarbeiter!$D150),TODAY()))-(MAX(DATE(2030,1,1),Mitarbeiter!$C150))+1),MAX(0,NETWORKDAYS(MAX(DATE(2030,1,1),Mitarbeiter!$C150),MIN(DATE(2030,2,0),IF(Mitarbeiter!$D150="",DATE(2030,2,0),Mitarbeiter!$D150),TODAY()),Einstellungen!$F$13:$F$67)))*N(Mitarbeiter!$E150)/IF(Einstellungen!$C$11="7 Tage",7,5),N('Ist-Stunden'!BB150)+(N(Krankheitstage!CY150)+N(Krankheitstage!DK150))*N($C150))))</f>
        <v/>
      </c>
      <c r="CG150" s="76">
        <f>IF($B150="",0,IF(Einstellungen!$C$10="Ja",MAX(IF(Einstellungen!$C$11="7 Tage",MAX(0,(MIN(DATE(2030,3,0),IF(Mitarbeiter!$D150="",DATE(2030,3,0),Mitarbeiter!$D150),TODAY()))-(MAX(DATE(2030,2,1),Mitarbeiter!$C150))+1),MAX(0,NETWORKDAYS(MAX(DATE(2030,2,1),Mitarbeiter!$C150),MIN(DATE(2030,3,0),IF(Mitarbeiter!$D150="",DATE(2030,3,0),Mitarbeiter!$D150),TODAY()),Einstellungen!$F$13:$F$67)))*N(Mitarbeiter!$E150)/IF(Einstellungen!$C$11="7 Tage",7,5),N('Ist-Stunden'!BC150)),MAX(IF(Einstellungen!$C$11="7 Tage",MAX(0,(MIN(DATE(2030,3,0),IF(Mitarbeiter!$D150="",DATE(2030,3,0),Mitarbeiter!$D150),TODAY()))-(MAX(DATE(2030,2,1),Mitarbeiter!$C150))+1),MAX(0,NETWORKDAYS(MAX(DATE(2030,2,1),Mitarbeiter!$C150),MIN(DATE(2030,3,0),IF(Mitarbeiter!$D150="",DATE(2030,3,0),Mitarbeiter!$D150),TODAY()),Einstellungen!$F$13:$F$67)))*N(Mitarbeiter!$E150)/IF(Einstellungen!$C$11="7 Tage",7,5),N('Ist-Stunden'!BC150)+(N(Krankheitstage!CZ150)+N(Krankheitstage!DL150))*N($C150))))</f>
        <v/>
      </c>
      <c r="CH150" s="76">
        <f>IF($B150="",0,IF(Einstellungen!$C$10="Ja",MAX(IF(Einstellungen!$C$11="7 Tage",MAX(0,(MIN(DATE(2030,4,0),IF(Mitarbeiter!$D150="",DATE(2030,4,0),Mitarbeiter!$D150),TODAY()))-(MAX(DATE(2030,3,1),Mitarbeiter!$C150))+1),MAX(0,NETWORKDAYS(MAX(DATE(2030,3,1),Mitarbeiter!$C150),MIN(DATE(2030,4,0),IF(Mitarbeiter!$D150="",DATE(2030,4,0),Mitarbeiter!$D150),TODAY()),Einstellungen!$F$13:$F$67)))*N(Mitarbeiter!$E150)/IF(Einstellungen!$C$11="7 Tage",7,5),N('Ist-Stunden'!BD150)),MAX(IF(Einstellungen!$C$11="7 Tage",MAX(0,(MIN(DATE(2030,4,0),IF(Mitarbeiter!$D150="",DATE(2030,4,0),Mitarbeiter!$D150),TODAY()))-(MAX(DATE(2030,3,1),Mitarbeiter!$C150))+1),MAX(0,NETWORKDAYS(MAX(DATE(2030,3,1),Mitarbeiter!$C150),MIN(DATE(2030,4,0),IF(Mitarbeiter!$D150="",DATE(2030,4,0),Mitarbeiter!$D150),TODAY()),Einstellungen!$F$13:$F$67)))*N(Mitarbeiter!$E150)/IF(Einstellungen!$C$11="7 Tage",7,5),N('Ist-Stunden'!BD150)+(N(Krankheitstage!DA150)+N(Krankheitstage!DM150))*N($C150))))</f>
        <v/>
      </c>
      <c r="CI150" s="76">
        <f>IF($B150="",0,IF(Einstellungen!$C$10="Ja",MAX(IF(Einstellungen!$C$11="7 Tage",MAX(0,(MIN(DATE(2030,5,0),IF(Mitarbeiter!$D150="",DATE(2030,5,0),Mitarbeiter!$D150),TODAY()))-(MAX(DATE(2030,4,1),Mitarbeiter!$C150))+1),MAX(0,NETWORKDAYS(MAX(DATE(2030,4,1),Mitarbeiter!$C150),MIN(DATE(2030,5,0),IF(Mitarbeiter!$D150="",DATE(2030,5,0),Mitarbeiter!$D150),TODAY()),Einstellungen!$F$13:$F$67)))*N(Mitarbeiter!$E150)/IF(Einstellungen!$C$11="7 Tage",7,5),N('Ist-Stunden'!BE150)),MAX(IF(Einstellungen!$C$11="7 Tage",MAX(0,(MIN(DATE(2030,5,0),IF(Mitarbeiter!$D150="",DATE(2030,5,0),Mitarbeiter!$D150),TODAY()))-(MAX(DATE(2030,4,1),Mitarbeiter!$C150))+1),MAX(0,NETWORKDAYS(MAX(DATE(2030,4,1),Mitarbeiter!$C150),MIN(DATE(2030,5,0),IF(Mitarbeiter!$D150="",DATE(2030,5,0),Mitarbeiter!$D150),TODAY()),Einstellungen!$F$13:$F$67)))*N(Mitarbeiter!$E150)/IF(Einstellungen!$C$11="7 Tage",7,5),N('Ist-Stunden'!BE150)+(N(Krankheitstage!DB150)+N(Krankheitstage!DN150))*N($C150))))</f>
        <v/>
      </c>
      <c r="CJ150" s="76">
        <f>IF($B150="",0,IF(Einstellungen!$C$10="Ja",MAX(IF(Einstellungen!$C$11="7 Tage",MAX(0,(MIN(DATE(2030,6,0),IF(Mitarbeiter!$D150="",DATE(2030,6,0),Mitarbeiter!$D150),TODAY()))-(MAX(DATE(2030,5,1),Mitarbeiter!$C150))+1),MAX(0,NETWORKDAYS(MAX(DATE(2030,5,1),Mitarbeiter!$C150),MIN(DATE(2030,6,0),IF(Mitarbeiter!$D150="",DATE(2030,6,0),Mitarbeiter!$D150),TODAY()),Einstellungen!$F$13:$F$67)))*N(Mitarbeiter!$E150)/IF(Einstellungen!$C$11="7 Tage",7,5),N('Ist-Stunden'!BF150)),MAX(IF(Einstellungen!$C$11="7 Tage",MAX(0,(MIN(DATE(2030,6,0),IF(Mitarbeiter!$D150="",DATE(2030,6,0),Mitarbeiter!$D150),TODAY()))-(MAX(DATE(2030,5,1),Mitarbeiter!$C150))+1),MAX(0,NETWORKDAYS(MAX(DATE(2030,5,1),Mitarbeiter!$C150),MIN(DATE(2030,6,0),IF(Mitarbeiter!$D150="",DATE(2030,6,0),Mitarbeiter!$D150),TODAY()),Einstellungen!$F$13:$F$67)))*N(Mitarbeiter!$E150)/IF(Einstellungen!$C$11="7 Tage",7,5),N('Ist-Stunden'!BF150)+(N(Krankheitstage!DC150)+N(Krankheitstage!DO150))*N($C150))))</f>
        <v/>
      </c>
      <c r="CK150" s="76">
        <f>IF($B150="",0,IF(Einstellungen!$C$10="Ja",MAX(IF(Einstellungen!$C$11="7 Tage",MAX(0,(MIN(DATE(2030,7,0),IF(Mitarbeiter!$D150="",DATE(2030,7,0),Mitarbeiter!$D150),TODAY()))-(MAX(DATE(2030,6,1),Mitarbeiter!$C150))+1),MAX(0,NETWORKDAYS(MAX(DATE(2030,6,1),Mitarbeiter!$C150),MIN(DATE(2030,7,0),IF(Mitarbeiter!$D150="",DATE(2030,7,0),Mitarbeiter!$D150),TODAY()),Einstellungen!$F$13:$F$67)))*N(Mitarbeiter!$E150)/IF(Einstellungen!$C$11="7 Tage",7,5),N('Ist-Stunden'!BG150)),MAX(IF(Einstellungen!$C$11="7 Tage",MAX(0,(MIN(DATE(2030,7,0),IF(Mitarbeiter!$D150="",DATE(2030,7,0),Mitarbeiter!$D150),TODAY()))-(MAX(DATE(2030,6,1),Mitarbeiter!$C150))+1),MAX(0,NETWORKDAYS(MAX(DATE(2030,6,1),Mitarbeiter!$C150),MIN(DATE(2030,7,0),IF(Mitarbeiter!$D150="",DATE(2030,7,0),Mitarbeiter!$D150),TODAY()),Einstellungen!$F$13:$F$67)))*N(Mitarbeiter!$E150)/IF(Einstellungen!$C$11="7 Tage",7,5),N('Ist-Stunden'!BG150)+(N(Krankheitstage!DD150)+N(Krankheitstage!DP150))*N($C150))))</f>
        <v/>
      </c>
      <c r="CL150" s="76">
        <f>IF($B150="",0,IF(Einstellungen!$C$10="Ja",MAX(IF(Einstellungen!$C$11="7 Tage",MAX(0,(MIN(DATE(2030,8,0),IF(Mitarbeiter!$D150="",DATE(2030,8,0),Mitarbeiter!$D150),TODAY()))-(MAX(DATE(2030,7,1),Mitarbeiter!$C150))+1),MAX(0,NETWORKDAYS(MAX(DATE(2030,7,1),Mitarbeiter!$C150),MIN(DATE(2030,8,0),IF(Mitarbeiter!$D150="",DATE(2030,8,0),Mitarbeiter!$D150),TODAY()),Einstellungen!$F$13:$F$67)))*N(Mitarbeiter!$E150)/IF(Einstellungen!$C$11="7 Tage",7,5),N('Ist-Stunden'!BH150)),MAX(IF(Einstellungen!$C$11="7 Tage",MAX(0,(MIN(DATE(2030,8,0),IF(Mitarbeiter!$D150="",DATE(2030,8,0),Mitarbeiter!$D150),TODAY()))-(MAX(DATE(2030,7,1),Mitarbeiter!$C150))+1),MAX(0,NETWORKDAYS(MAX(DATE(2030,7,1),Mitarbeiter!$C150),MIN(DATE(2030,8,0),IF(Mitarbeiter!$D150="",DATE(2030,8,0),Mitarbeiter!$D150),TODAY()),Einstellungen!$F$13:$F$67)))*N(Mitarbeiter!$E150)/IF(Einstellungen!$C$11="7 Tage",7,5),N('Ist-Stunden'!BH150)+(N(Krankheitstage!DE150)+N(Krankheitstage!DQ150))*N($C150))))</f>
        <v/>
      </c>
      <c r="CM150" s="76">
        <f>IF($B150="",0,IF(Einstellungen!$C$10="Ja",MAX(IF(Einstellungen!$C$11="7 Tage",MAX(0,(MIN(DATE(2030,9,0),IF(Mitarbeiter!$D150="",DATE(2030,9,0),Mitarbeiter!$D150),TODAY()))-(MAX(DATE(2030,8,1),Mitarbeiter!$C150))+1),MAX(0,NETWORKDAYS(MAX(DATE(2030,8,1),Mitarbeiter!$C150),MIN(DATE(2030,9,0),IF(Mitarbeiter!$D150="",DATE(2030,9,0),Mitarbeiter!$D150),TODAY()),Einstellungen!$F$13:$F$67)))*N(Mitarbeiter!$E150)/IF(Einstellungen!$C$11="7 Tage",7,5),N('Ist-Stunden'!BI150)),MAX(IF(Einstellungen!$C$11="7 Tage",MAX(0,(MIN(DATE(2030,9,0),IF(Mitarbeiter!$D150="",DATE(2030,9,0),Mitarbeiter!$D150),TODAY()))-(MAX(DATE(2030,8,1),Mitarbeiter!$C150))+1),MAX(0,NETWORKDAYS(MAX(DATE(2030,8,1),Mitarbeiter!$C150),MIN(DATE(2030,9,0),IF(Mitarbeiter!$D150="",DATE(2030,9,0),Mitarbeiter!$D150),TODAY()),Einstellungen!$F$13:$F$67)))*N(Mitarbeiter!$E150)/IF(Einstellungen!$C$11="7 Tage",7,5),N('Ist-Stunden'!BI150)+(N(Krankheitstage!DF150)+N(Krankheitstage!DR150))*N($C150))))</f>
        <v/>
      </c>
      <c r="CN150" s="76">
        <f>IF($B150="",0,IF(Einstellungen!$C$10="Ja",MAX(IF(Einstellungen!$C$11="7 Tage",MAX(0,(MIN(DATE(2030,10,0),IF(Mitarbeiter!$D150="",DATE(2030,10,0),Mitarbeiter!$D150),TODAY()))-(MAX(DATE(2030,9,1),Mitarbeiter!$C150))+1),MAX(0,NETWORKDAYS(MAX(DATE(2030,9,1),Mitarbeiter!$C150),MIN(DATE(2030,10,0),IF(Mitarbeiter!$D150="",DATE(2030,10,0),Mitarbeiter!$D150),TODAY()),Einstellungen!$F$13:$F$67)))*N(Mitarbeiter!$E150)/IF(Einstellungen!$C$11="7 Tage",7,5),N('Ist-Stunden'!BJ150)),MAX(IF(Einstellungen!$C$11="7 Tage",MAX(0,(MIN(DATE(2030,10,0),IF(Mitarbeiter!$D150="",DATE(2030,10,0),Mitarbeiter!$D150),TODAY()))-(MAX(DATE(2030,9,1),Mitarbeiter!$C150))+1),MAX(0,NETWORKDAYS(MAX(DATE(2030,9,1),Mitarbeiter!$C150),MIN(DATE(2030,10,0),IF(Mitarbeiter!$D150="",DATE(2030,10,0),Mitarbeiter!$D150),TODAY()),Einstellungen!$F$13:$F$67)))*N(Mitarbeiter!$E150)/IF(Einstellungen!$C$11="7 Tage",7,5),N('Ist-Stunden'!BJ150)+(N(Krankheitstage!DG150)+N(Krankheitstage!DS150))*N($C150))))</f>
        <v/>
      </c>
      <c r="CO150" s="76">
        <f>IF($B150="",0,IF(Einstellungen!$C$10="Ja",MAX(IF(Einstellungen!$C$11="7 Tage",MAX(0,(MIN(DATE(2030,11,0),IF(Mitarbeiter!$D150="",DATE(2030,11,0),Mitarbeiter!$D150),TODAY()))-(MAX(DATE(2030,10,1),Mitarbeiter!$C150))+1),MAX(0,NETWORKDAYS(MAX(DATE(2030,10,1),Mitarbeiter!$C150),MIN(DATE(2030,11,0),IF(Mitarbeiter!$D150="",DATE(2030,11,0),Mitarbeiter!$D150),TODAY()),Einstellungen!$F$13:$F$67)))*N(Mitarbeiter!$E150)/IF(Einstellungen!$C$11="7 Tage",7,5),N('Ist-Stunden'!BK150)),MAX(IF(Einstellungen!$C$11="7 Tage",MAX(0,(MIN(DATE(2030,11,0),IF(Mitarbeiter!$D150="",DATE(2030,11,0),Mitarbeiter!$D150),TODAY()))-(MAX(DATE(2030,10,1),Mitarbeiter!$C150))+1),MAX(0,NETWORKDAYS(MAX(DATE(2030,10,1),Mitarbeiter!$C150),MIN(DATE(2030,11,0),IF(Mitarbeiter!$D150="",DATE(2030,11,0),Mitarbeiter!$D150),TODAY()),Einstellungen!$F$13:$F$67)))*N(Mitarbeiter!$E150)/IF(Einstellungen!$C$11="7 Tage",7,5),N('Ist-Stunden'!BK150)+(N(Krankheitstage!DH150)+N(Krankheitstage!DT150))*N($C150))))</f>
        <v/>
      </c>
      <c r="CP150" s="76">
        <f>IF($B150="",0,IF(Einstellungen!$C$10="Ja",MAX(IF(Einstellungen!$C$11="7 Tage",MAX(0,(MIN(DATE(2030,12,0),IF(Mitarbeiter!$D150="",DATE(2030,12,0),Mitarbeiter!$D150),TODAY()))-(MAX(DATE(2030,11,1),Mitarbeiter!$C150))+1),MAX(0,NETWORKDAYS(MAX(DATE(2030,11,1),Mitarbeiter!$C150),MIN(DATE(2030,12,0),IF(Mitarbeiter!$D150="",DATE(2030,12,0),Mitarbeiter!$D150),TODAY()),Einstellungen!$F$13:$F$67)))*N(Mitarbeiter!$E150)/IF(Einstellungen!$C$11="7 Tage",7,5),N('Ist-Stunden'!BL150)),MAX(IF(Einstellungen!$C$11="7 Tage",MAX(0,(MIN(DATE(2030,12,0),IF(Mitarbeiter!$D150="",DATE(2030,12,0),Mitarbeiter!$D150),TODAY()))-(MAX(DATE(2030,11,1),Mitarbeiter!$C150))+1),MAX(0,NETWORKDAYS(MAX(DATE(2030,11,1),Mitarbeiter!$C150),MIN(DATE(2030,12,0),IF(Mitarbeiter!$D150="",DATE(2030,12,0),Mitarbeiter!$D150),TODAY()),Einstellungen!$F$13:$F$67)))*N(Mitarbeiter!$E150)/IF(Einstellungen!$C$11="7 Tage",7,5),N('Ist-Stunden'!BL150)+(N(Krankheitstage!DI150)+N(Krankheitstage!DU150))*N($C150))))</f>
        <v/>
      </c>
      <c r="CQ150" s="76">
        <f>IF($B150="",0,IF(Einstellungen!$C$10="Ja",MAX(IF(Einstellungen!$C$11="7 Tage",MAX(0,(MIN(DATE(2030,13,0),IF(Mitarbeiter!$D150="",DATE(2030,13,0),Mitarbeiter!$D150),TODAY()))-(MAX(DATE(2030,12,1),Mitarbeiter!$C150))+1),MAX(0,NETWORKDAYS(MAX(DATE(2030,12,1),Mitarbeiter!$C150),MIN(DATE(2030,13,0),IF(Mitarbeiter!$D150="",DATE(2030,13,0),Mitarbeiter!$D150),TODAY()),Einstellungen!$F$13:$F$67)))*N(Mitarbeiter!$E150)/IF(Einstellungen!$C$11="7 Tage",7,5),N('Ist-Stunden'!BM150)),MAX(IF(Einstellungen!$C$11="7 Tage",MAX(0,(MIN(DATE(2030,13,0),IF(Mitarbeiter!$D150="",DATE(2030,13,0),Mitarbeiter!$D150),TODAY()))-(MAX(DATE(2030,12,1),Mitarbeiter!$C150))+1),MAX(0,NETWORKDAYS(MAX(DATE(2030,12,1),Mitarbeiter!$C150),MIN(DATE(2030,13,0),IF(Mitarbeiter!$D150="",DATE(2030,13,0),Mitarbeiter!$D150),TODAY()),Einstellungen!$F$13:$F$67)))*N(Mitarbeiter!$E150)/IF(Einstellungen!$C$11="7 Tage",7,5),N('Ist-Stunden'!BM150)+(N(Krankheitstage!DJ150)+N(Krankheitstage!DV150))*N($C150))))</f>
        <v/>
      </c>
    </row>
    <row r="151">
      <c r="A151" s="73">
        <f>IF(Mitarbeiter!B151="","",Mitarbeiter!A151)</f>
        <v/>
      </c>
      <c r="B151" s="6">
        <f>IF(Mitarbeiter!B151="","",Mitarbeiter!B151)</f>
        <v/>
      </c>
      <c r="C151" s="74">
        <f>IF(Mitarbeiter!B151="","",Mitarbeiter!F151)</f>
        <v/>
      </c>
      <c r="D151" s="75">
        <f>N(INDEX(Krankheitstage!$G151:$DV151,1,(Einstellungen!$C$3-2026)*24+1))</f>
        <v/>
      </c>
      <c r="E151" s="75">
        <f>N(INDEX(Krankheitstage!$G151:$DV151,1,(Einstellungen!$C$3-2026)*24+2))</f>
        <v/>
      </c>
      <c r="F151" s="75">
        <f>N(INDEX(Krankheitstage!$G151:$DV151,1,(Einstellungen!$C$3-2026)*24+3))</f>
        <v/>
      </c>
      <c r="G151" s="75">
        <f>N(INDEX(Krankheitstage!$G151:$DV151,1,(Einstellungen!$C$3-2026)*24+4))</f>
        <v/>
      </c>
      <c r="H151" s="75">
        <f>N(INDEX(Krankheitstage!$G151:$DV151,1,(Einstellungen!$C$3-2026)*24+5))</f>
        <v/>
      </c>
      <c r="I151" s="75">
        <f>N(INDEX(Krankheitstage!$G151:$DV151,1,(Einstellungen!$C$3-2026)*24+6))</f>
        <v/>
      </c>
      <c r="J151" s="75">
        <f>N(INDEX(Krankheitstage!$G151:$DV151,1,(Einstellungen!$C$3-2026)*24+7))</f>
        <v/>
      </c>
      <c r="K151" s="75">
        <f>N(INDEX(Krankheitstage!$G151:$DV151,1,(Einstellungen!$C$3-2026)*24+8))</f>
        <v/>
      </c>
      <c r="L151" s="75">
        <f>N(INDEX(Krankheitstage!$G151:$DV151,1,(Einstellungen!$C$3-2026)*24+9))</f>
        <v/>
      </c>
      <c r="M151" s="75">
        <f>N(INDEX(Krankheitstage!$G151:$DV151,1,(Einstellungen!$C$3-2026)*24+10))</f>
        <v/>
      </c>
      <c r="N151" s="75">
        <f>N(INDEX(Krankheitstage!$G151:$DV151,1,(Einstellungen!$C$3-2026)*24+11))</f>
        <v/>
      </c>
      <c r="O151" s="75">
        <f>N(INDEX(Krankheitstage!$G151:$DV151,1,(Einstellungen!$C$3-2026)*24+12))</f>
        <v/>
      </c>
      <c r="P151" s="75">
        <f>IF($B151="","",SUM(D151:O151))</f>
        <v/>
      </c>
      <c r="Q151" s="75">
        <f>N(INDEX(Krankheitstage!$G151:$DV151,1,(Einstellungen!$C$3-2026)*24+13))</f>
        <v/>
      </c>
      <c r="R151" s="75">
        <f>N(INDEX(Krankheitstage!$G151:$DV151,1,(Einstellungen!$C$3-2026)*24+14))</f>
        <v/>
      </c>
      <c r="S151" s="75">
        <f>N(INDEX(Krankheitstage!$G151:$DV151,1,(Einstellungen!$C$3-2026)*24+15))</f>
        <v/>
      </c>
      <c r="T151" s="75">
        <f>N(INDEX(Krankheitstage!$G151:$DV151,1,(Einstellungen!$C$3-2026)*24+16))</f>
        <v/>
      </c>
      <c r="U151" s="75">
        <f>N(INDEX(Krankheitstage!$G151:$DV151,1,(Einstellungen!$C$3-2026)*24+17))</f>
        <v/>
      </c>
      <c r="V151" s="75">
        <f>N(INDEX(Krankheitstage!$G151:$DV151,1,(Einstellungen!$C$3-2026)*24+18))</f>
        <v/>
      </c>
      <c r="W151" s="75">
        <f>N(INDEX(Krankheitstage!$G151:$DV151,1,(Einstellungen!$C$3-2026)*24+19))</f>
        <v/>
      </c>
      <c r="X151" s="75">
        <f>N(INDEX(Krankheitstage!$G151:$DV151,1,(Einstellungen!$C$3-2026)*24+20))</f>
        <v/>
      </c>
      <c r="Y151" s="75">
        <f>N(INDEX(Krankheitstage!$G151:$DV151,1,(Einstellungen!$C$3-2026)*24+21))</f>
        <v/>
      </c>
      <c r="Z151" s="75">
        <f>N(INDEX(Krankheitstage!$G151:$DV151,1,(Einstellungen!$C$3-2026)*24+22))</f>
        <v/>
      </c>
      <c r="AA151" s="75">
        <f>N(INDEX(Krankheitstage!$G151:$DV151,1,(Einstellungen!$C$3-2026)*24+23))</f>
        <v/>
      </c>
      <c r="AB151" s="75">
        <f>N(INDEX(Krankheitstage!$G151:$DV151,1,(Einstellungen!$C$3-2026)*24+24))</f>
        <v/>
      </c>
      <c r="AC151" s="75">
        <f>IF($B151="","",SUM(Q151:AB151))</f>
        <v/>
      </c>
      <c r="AD151" s="75">
        <f>IF($B151="","",SUM(P151,AC151))</f>
        <v/>
      </c>
      <c r="AE151" s="76">
        <f>IF($B151="","",AD151*N(C151))</f>
        <v/>
      </c>
      <c r="AF151" s="75">
        <f>IF($B151="","",Krankheitstage!E151)</f>
        <v/>
      </c>
      <c r="AG151" s="76">
        <f>IF($B151="","",AF151*N(C151))</f>
        <v/>
      </c>
      <c r="AH151" s="76">
        <f>IF($B151="","",INDEX($AJ151:$CQ151,1,(Einstellungen!$C$3-2026)*12+1)+INDEX($AJ151:$CQ151,1,(Einstellungen!$C$3-2026)*12+2)+INDEX($AJ151:$CQ151,1,(Einstellungen!$C$3-2026)*12+3)+INDEX($AJ151:$CQ151,1,(Einstellungen!$C$3-2026)*12+4)+INDEX($AJ151:$CQ151,1,(Einstellungen!$C$3-2026)*12+5)+INDEX($AJ151:$CQ151,1,(Einstellungen!$C$3-2026)*12+6)+INDEX($AJ151:$CQ151,1,(Einstellungen!$C$3-2026)*12+7)+INDEX($AJ151:$CQ151,1,(Einstellungen!$C$3-2026)*12+8)+INDEX($AJ151:$CQ151,1,(Einstellungen!$C$3-2026)*12+9)+INDEX($AJ151:$CQ151,1,(Einstellungen!$C$3-2026)*12+10)+INDEX($AJ151:$CQ151,1,(Einstellungen!$C$3-2026)*12+11)+INDEX($AJ151:$CQ151,1,(Einstellungen!$C$3-2026)*12+12))</f>
        <v/>
      </c>
      <c r="AI151" s="76">
        <f>IF($B151="","",SUM($AJ151:$CQ151))</f>
        <v/>
      </c>
      <c r="AJ151" s="76">
        <f>IF($B151="",0,IF(Einstellungen!$C$10="Ja",MAX(IF(Einstellungen!$C$11="7 Tage",MAX(0,(MIN(DATE(2026,2,0),IF(Mitarbeiter!$D151="",DATE(2026,2,0),Mitarbeiter!$D151),TODAY()))-(MAX(DATE(2026,1,1),Mitarbeiter!$C151))+1),MAX(0,NETWORKDAYS(MAX(DATE(2026,1,1),Mitarbeiter!$C151),MIN(DATE(2026,2,0),IF(Mitarbeiter!$D151="",DATE(2026,2,0),Mitarbeiter!$D151),TODAY()),Einstellungen!$F$13:$F$67)))*N(Mitarbeiter!$E151)/IF(Einstellungen!$C$11="7 Tage",7,5),N('Ist-Stunden'!F151)),MAX(IF(Einstellungen!$C$11="7 Tage",MAX(0,(MIN(DATE(2026,2,0),IF(Mitarbeiter!$D151="",DATE(2026,2,0),Mitarbeiter!$D151),TODAY()))-(MAX(DATE(2026,1,1),Mitarbeiter!$C151))+1),MAX(0,NETWORKDAYS(MAX(DATE(2026,1,1),Mitarbeiter!$C151),MIN(DATE(2026,2,0),IF(Mitarbeiter!$D151="",DATE(2026,2,0),Mitarbeiter!$D151),TODAY()),Einstellungen!$F$13:$F$67)))*N(Mitarbeiter!$E151)/IF(Einstellungen!$C$11="7 Tage",7,5),N('Ist-Stunden'!F151)+(N(Krankheitstage!G151)+N(Krankheitstage!S151))*N($C151))))</f>
        <v/>
      </c>
      <c r="AK151" s="76">
        <f>IF($B151="",0,IF(Einstellungen!$C$10="Ja",MAX(IF(Einstellungen!$C$11="7 Tage",MAX(0,(MIN(DATE(2026,3,0),IF(Mitarbeiter!$D151="",DATE(2026,3,0),Mitarbeiter!$D151),TODAY()))-(MAX(DATE(2026,2,1),Mitarbeiter!$C151))+1),MAX(0,NETWORKDAYS(MAX(DATE(2026,2,1),Mitarbeiter!$C151),MIN(DATE(2026,3,0),IF(Mitarbeiter!$D151="",DATE(2026,3,0),Mitarbeiter!$D151),TODAY()),Einstellungen!$F$13:$F$67)))*N(Mitarbeiter!$E151)/IF(Einstellungen!$C$11="7 Tage",7,5),N('Ist-Stunden'!G151)),MAX(IF(Einstellungen!$C$11="7 Tage",MAX(0,(MIN(DATE(2026,3,0),IF(Mitarbeiter!$D151="",DATE(2026,3,0),Mitarbeiter!$D151),TODAY()))-(MAX(DATE(2026,2,1),Mitarbeiter!$C151))+1),MAX(0,NETWORKDAYS(MAX(DATE(2026,2,1),Mitarbeiter!$C151),MIN(DATE(2026,3,0),IF(Mitarbeiter!$D151="",DATE(2026,3,0),Mitarbeiter!$D151),TODAY()),Einstellungen!$F$13:$F$67)))*N(Mitarbeiter!$E151)/IF(Einstellungen!$C$11="7 Tage",7,5),N('Ist-Stunden'!G151)+(N(Krankheitstage!H151)+N(Krankheitstage!T151))*N($C151))))</f>
        <v/>
      </c>
      <c r="AL151" s="76">
        <f>IF($B151="",0,IF(Einstellungen!$C$10="Ja",MAX(IF(Einstellungen!$C$11="7 Tage",MAX(0,(MIN(DATE(2026,4,0),IF(Mitarbeiter!$D151="",DATE(2026,4,0),Mitarbeiter!$D151),TODAY()))-(MAX(DATE(2026,3,1),Mitarbeiter!$C151))+1),MAX(0,NETWORKDAYS(MAX(DATE(2026,3,1),Mitarbeiter!$C151),MIN(DATE(2026,4,0),IF(Mitarbeiter!$D151="",DATE(2026,4,0),Mitarbeiter!$D151),TODAY()),Einstellungen!$F$13:$F$67)))*N(Mitarbeiter!$E151)/IF(Einstellungen!$C$11="7 Tage",7,5),N('Ist-Stunden'!H151)),MAX(IF(Einstellungen!$C$11="7 Tage",MAX(0,(MIN(DATE(2026,4,0),IF(Mitarbeiter!$D151="",DATE(2026,4,0),Mitarbeiter!$D151),TODAY()))-(MAX(DATE(2026,3,1),Mitarbeiter!$C151))+1),MAX(0,NETWORKDAYS(MAX(DATE(2026,3,1),Mitarbeiter!$C151),MIN(DATE(2026,4,0),IF(Mitarbeiter!$D151="",DATE(2026,4,0),Mitarbeiter!$D151),TODAY()),Einstellungen!$F$13:$F$67)))*N(Mitarbeiter!$E151)/IF(Einstellungen!$C$11="7 Tage",7,5),N('Ist-Stunden'!H151)+(N(Krankheitstage!I151)+N(Krankheitstage!U151))*N($C151))))</f>
        <v/>
      </c>
      <c r="AM151" s="76">
        <f>IF($B151="",0,IF(Einstellungen!$C$10="Ja",MAX(IF(Einstellungen!$C$11="7 Tage",MAX(0,(MIN(DATE(2026,5,0),IF(Mitarbeiter!$D151="",DATE(2026,5,0),Mitarbeiter!$D151),TODAY()))-(MAX(DATE(2026,4,1),Mitarbeiter!$C151))+1),MAX(0,NETWORKDAYS(MAX(DATE(2026,4,1),Mitarbeiter!$C151),MIN(DATE(2026,5,0),IF(Mitarbeiter!$D151="",DATE(2026,5,0),Mitarbeiter!$D151),TODAY()),Einstellungen!$F$13:$F$67)))*N(Mitarbeiter!$E151)/IF(Einstellungen!$C$11="7 Tage",7,5),N('Ist-Stunden'!I151)),MAX(IF(Einstellungen!$C$11="7 Tage",MAX(0,(MIN(DATE(2026,5,0),IF(Mitarbeiter!$D151="",DATE(2026,5,0),Mitarbeiter!$D151),TODAY()))-(MAX(DATE(2026,4,1),Mitarbeiter!$C151))+1),MAX(0,NETWORKDAYS(MAX(DATE(2026,4,1),Mitarbeiter!$C151),MIN(DATE(2026,5,0),IF(Mitarbeiter!$D151="",DATE(2026,5,0),Mitarbeiter!$D151),TODAY()),Einstellungen!$F$13:$F$67)))*N(Mitarbeiter!$E151)/IF(Einstellungen!$C$11="7 Tage",7,5),N('Ist-Stunden'!I151)+(N(Krankheitstage!J151)+N(Krankheitstage!V151))*N($C151))))</f>
        <v/>
      </c>
      <c r="AN151" s="76">
        <f>IF($B151="",0,IF(Einstellungen!$C$10="Ja",MAX(IF(Einstellungen!$C$11="7 Tage",MAX(0,(MIN(DATE(2026,6,0),IF(Mitarbeiter!$D151="",DATE(2026,6,0),Mitarbeiter!$D151),TODAY()))-(MAX(DATE(2026,5,1),Mitarbeiter!$C151))+1),MAX(0,NETWORKDAYS(MAX(DATE(2026,5,1),Mitarbeiter!$C151),MIN(DATE(2026,6,0),IF(Mitarbeiter!$D151="",DATE(2026,6,0),Mitarbeiter!$D151),TODAY()),Einstellungen!$F$13:$F$67)))*N(Mitarbeiter!$E151)/IF(Einstellungen!$C$11="7 Tage",7,5),N('Ist-Stunden'!J151)),MAX(IF(Einstellungen!$C$11="7 Tage",MAX(0,(MIN(DATE(2026,6,0),IF(Mitarbeiter!$D151="",DATE(2026,6,0),Mitarbeiter!$D151),TODAY()))-(MAX(DATE(2026,5,1),Mitarbeiter!$C151))+1),MAX(0,NETWORKDAYS(MAX(DATE(2026,5,1),Mitarbeiter!$C151),MIN(DATE(2026,6,0),IF(Mitarbeiter!$D151="",DATE(2026,6,0),Mitarbeiter!$D151),TODAY()),Einstellungen!$F$13:$F$67)))*N(Mitarbeiter!$E151)/IF(Einstellungen!$C$11="7 Tage",7,5),N('Ist-Stunden'!J151)+(N(Krankheitstage!K151)+N(Krankheitstage!W151))*N($C151))))</f>
        <v/>
      </c>
      <c r="AO151" s="76">
        <f>IF($B151="",0,IF(Einstellungen!$C$10="Ja",MAX(IF(Einstellungen!$C$11="7 Tage",MAX(0,(MIN(DATE(2026,7,0),IF(Mitarbeiter!$D151="",DATE(2026,7,0),Mitarbeiter!$D151),TODAY()))-(MAX(DATE(2026,6,1),Mitarbeiter!$C151))+1),MAX(0,NETWORKDAYS(MAX(DATE(2026,6,1),Mitarbeiter!$C151),MIN(DATE(2026,7,0),IF(Mitarbeiter!$D151="",DATE(2026,7,0),Mitarbeiter!$D151),TODAY()),Einstellungen!$F$13:$F$67)))*N(Mitarbeiter!$E151)/IF(Einstellungen!$C$11="7 Tage",7,5),N('Ist-Stunden'!K151)),MAX(IF(Einstellungen!$C$11="7 Tage",MAX(0,(MIN(DATE(2026,7,0),IF(Mitarbeiter!$D151="",DATE(2026,7,0),Mitarbeiter!$D151),TODAY()))-(MAX(DATE(2026,6,1),Mitarbeiter!$C151))+1),MAX(0,NETWORKDAYS(MAX(DATE(2026,6,1),Mitarbeiter!$C151),MIN(DATE(2026,7,0),IF(Mitarbeiter!$D151="",DATE(2026,7,0),Mitarbeiter!$D151),TODAY()),Einstellungen!$F$13:$F$67)))*N(Mitarbeiter!$E151)/IF(Einstellungen!$C$11="7 Tage",7,5),N('Ist-Stunden'!K151)+(N(Krankheitstage!L151)+N(Krankheitstage!X151))*N($C151))))</f>
        <v/>
      </c>
      <c r="AP151" s="76">
        <f>IF($B151="",0,IF(Einstellungen!$C$10="Ja",MAX(IF(Einstellungen!$C$11="7 Tage",MAX(0,(MIN(DATE(2026,8,0),IF(Mitarbeiter!$D151="",DATE(2026,8,0),Mitarbeiter!$D151),TODAY()))-(MAX(DATE(2026,7,1),Mitarbeiter!$C151))+1),MAX(0,NETWORKDAYS(MAX(DATE(2026,7,1),Mitarbeiter!$C151),MIN(DATE(2026,8,0),IF(Mitarbeiter!$D151="",DATE(2026,8,0),Mitarbeiter!$D151),TODAY()),Einstellungen!$F$13:$F$67)))*N(Mitarbeiter!$E151)/IF(Einstellungen!$C$11="7 Tage",7,5),N('Ist-Stunden'!L151)),MAX(IF(Einstellungen!$C$11="7 Tage",MAX(0,(MIN(DATE(2026,8,0),IF(Mitarbeiter!$D151="",DATE(2026,8,0),Mitarbeiter!$D151),TODAY()))-(MAX(DATE(2026,7,1),Mitarbeiter!$C151))+1),MAX(0,NETWORKDAYS(MAX(DATE(2026,7,1),Mitarbeiter!$C151),MIN(DATE(2026,8,0),IF(Mitarbeiter!$D151="",DATE(2026,8,0),Mitarbeiter!$D151),TODAY()),Einstellungen!$F$13:$F$67)))*N(Mitarbeiter!$E151)/IF(Einstellungen!$C$11="7 Tage",7,5),N('Ist-Stunden'!L151)+(N(Krankheitstage!M151)+N(Krankheitstage!Y151))*N($C151))))</f>
        <v/>
      </c>
      <c r="AQ151" s="76">
        <f>IF($B151="",0,IF(Einstellungen!$C$10="Ja",MAX(IF(Einstellungen!$C$11="7 Tage",MAX(0,(MIN(DATE(2026,9,0),IF(Mitarbeiter!$D151="",DATE(2026,9,0),Mitarbeiter!$D151),TODAY()))-(MAX(DATE(2026,8,1),Mitarbeiter!$C151))+1),MAX(0,NETWORKDAYS(MAX(DATE(2026,8,1),Mitarbeiter!$C151),MIN(DATE(2026,9,0),IF(Mitarbeiter!$D151="",DATE(2026,9,0),Mitarbeiter!$D151),TODAY()),Einstellungen!$F$13:$F$67)))*N(Mitarbeiter!$E151)/IF(Einstellungen!$C$11="7 Tage",7,5),N('Ist-Stunden'!M151)),MAX(IF(Einstellungen!$C$11="7 Tage",MAX(0,(MIN(DATE(2026,9,0),IF(Mitarbeiter!$D151="",DATE(2026,9,0),Mitarbeiter!$D151),TODAY()))-(MAX(DATE(2026,8,1),Mitarbeiter!$C151))+1),MAX(0,NETWORKDAYS(MAX(DATE(2026,8,1),Mitarbeiter!$C151),MIN(DATE(2026,9,0),IF(Mitarbeiter!$D151="",DATE(2026,9,0),Mitarbeiter!$D151),TODAY()),Einstellungen!$F$13:$F$67)))*N(Mitarbeiter!$E151)/IF(Einstellungen!$C$11="7 Tage",7,5),N('Ist-Stunden'!M151)+(N(Krankheitstage!N151)+N(Krankheitstage!Z151))*N($C151))))</f>
        <v/>
      </c>
      <c r="AR151" s="76">
        <f>IF($B151="",0,IF(Einstellungen!$C$10="Ja",MAX(IF(Einstellungen!$C$11="7 Tage",MAX(0,(MIN(DATE(2026,10,0),IF(Mitarbeiter!$D151="",DATE(2026,10,0),Mitarbeiter!$D151),TODAY()))-(MAX(DATE(2026,9,1),Mitarbeiter!$C151))+1),MAX(0,NETWORKDAYS(MAX(DATE(2026,9,1),Mitarbeiter!$C151),MIN(DATE(2026,10,0),IF(Mitarbeiter!$D151="",DATE(2026,10,0),Mitarbeiter!$D151),TODAY()),Einstellungen!$F$13:$F$67)))*N(Mitarbeiter!$E151)/IF(Einstellungen!$C$11="7 Tage",7,5),N('Ist-Stunden'!N151)),MAX(IF(Einstellungen!$C$11="7 Tage",MAX(0,(MIN(DATE(2026,10,0),IF(Mitarbeiter!$D151="",DATE(2026,10,0),Mitarbeiter!$D151),TODAY()))-(MAX(DATE(2026,9,1),Mitarbeiter!$C151))+1),MAX(0,NETWORKDAYS(MAX(DATE(2026,9,1),Mitarbeiter!$C151),MIN(DATE(2026,10,0),IF(Mitarbeiter!$D151="",DATE(2026,10,0),Mitarbeiter!$D151),TODAY()),Einstellungen!$F$13:$F$67)))*N(Mitarbeiter!$E151)/IF(Einstellungen!$C$11="7 Tage",7,5),N('Ist-Stunden'!N151)+(N(Krankheitstage!O151)+N(Krankheitstage!AA151))*N($C151))))</f>
        <v/>
      </c>
      <c r="AS151" s="76">
        <f>IF($B151="",0,IF(Einstellungen!$C$10="Ja",MAX(IF(Einstellungen!$C$11="7 Tage",MAX(0,(MIN(DATE(2026,11,0),IF(Mitarbeiter!$D151="",DATE(2026,11,0),Mitarbeiter!$D151),TODAY()))-(MAX(DATE(2026,10,1),Mitarbeiter!$C151))+1),MAX(0,NETWORKDAYS(MAX(DATE(2026,10,1),Mitarbeiter!$C151),MIN(DATE(2026,11,0),IF(Mitarbeiter!$D151="",DATE(2026,11,0),Mitarbeiter!$D151),TODAY()),Einstellungen!$F$13:$F$67)))*N(Mitarbeiter!$E151)/IF(Einstellungen!$C$11="7 Tage",7,5),N('Ist-Stunden'!O151)),MAX(IF(Einstellungen!$C$11="7 Tage",MAX(0,(MIN(DATE(2026,11,0),IF(Mitarbeiter!$D151="",DATE(2026,11,0),Mitarbeiter!$D151),TODAY()))-(MAX(DATE(2026,10,1),Mitarbeiter!$C151))+1),MAX(0,NETWORKDAYS(MAX(DATE(2026,10,1),Mitarbeiter!$C151),MIN(DATE(2026,11,0),IF(Mitarbeiter!$D151="",DATE(2026,11,0),Mitarbeiter!$D151),TODAY()),Einstellungen!$F$13:$F$67)))*N(Mitarbeiter!$E151)/IF(Einstellungen!$C$11="7 Tage",7,5),N('Ist-Stunden'!O151)+(N(Krankheitstage!P151)+N(Krankheitstage!AB151))*N($C151))))</f>
        <v/>
      </c>
      <c r="AT151" s="76">
        <f>IF($B151="",0,IF(Einstellungen!$C$10="Ja",MAX(IF(Einstellungen!$C$11="7 Tage",MAX(0,(MIN(DATE(2026,12,0),IF(Mitarbeiter!$D151="",DATE(2026,12,0),Mitarbeiter!$D151),TODAY()))-(MAX(DATE(2026,11,1),Mitarbeiter!$C151))+1),MAX(0,NETWORKDAYS(MAX(DATE(2026,11,1),Mitarbeiter!$C151),MIN(DATE(2026,12,0),IF(Mitarbeiter!$D151="",DATE(2026,12,0),Mitarbeiter!$D151),TODAY()),Einstellungen!$F$13:$F$67)))*N(Mitarbeiter!$E151)/IF(Einstellungen!$C$11="7 Tage",7,5),N('Ist-Stunden'!P151)),MAX(IF(Einstellungen!$C$11="7 Tage",MAX(0,(MIN(DATE(2026,12,0),IF(Mitarbeiter!$D151="",DATE(2026,12,0),Mitarbeiter!$D151),TODAY()))-(MAX(DATE(2026,11,1),Mitarbeiter!$C151))+1),MAX(0,NETWORKDAYS(MAX(DATE(2026,11,1),Mitarbeiter!$C151),MIN(DATE(2026,12,0),IF(Mitarbeiter!$D151="",DATE(2026,12,0),Mitarbeiter!$D151),TODAY()),Einstellungen!$F$13:$F$67)))*N(Mitarbeiter!$E151)/IF(Einstellungen!$C$11="7 Tage",7,5),N('Ist-Stunden'!P151)+(N(Krankheitstage!Q151)+N(Krankheitstage!AC151))*N($C151))))</f>
        <v/>
      </c>
      <c r="AU151" s="76">
        <f>IF($B151="",0,IF(Einstellungen!$C$10="Ja",MAX(IF(Einstellungen!$C$11="7 Tage",MAX(0,(MIN(DATE(2026,13,0),IF(Mitarbeiter!$D151="",DATE(2026,13,0),Mitarbeiter!$D151),TODAY()))-(MAX(DATE(2026,12,1),Mitarbeiter!$C151))+1),MAX(0,NETWORKDAYS(MAX(DATE(2026,12,1),Mitarbeiter!$C151),MIN(DATE(2026,13,0),IF(Mitarbeiter!$D151="",DATE(2026,13,0),Mitarbeiter!$D151),TODAY()),Einstellungen!$F$13:$F$67)))*N(Mitarbeiter!$E151)/IF(Einstellungen!$C$11="7 Tage",7,5),N('Ist-Stunden'!Q151)),MAX(IF(Einstellungen!$C$11="7 Tage",MAX(0,(MIN(DATE(2026,13,0),IF(Mitarbeiter!$D151="",DATE(2026,13,0),Mitarbeiter!$D151),TODAY()))-(MAX(DATE(2026,12,1),Mitarbeiter!$C151))+1),MAX(0,NETWORKDAYS(MAX(DATE(2026,12,1),Mitarbeiter!$C151),MIN(DATE(2026,13,0),IF(Mitarbeiter!$D151="",DATE(2026,13,0),Mitarbeiter!$D151),TODAY()),Einstellungen!$F$13:$F$67)))*N(Mitarbeiter!$E151)/IF(Einstellungen!$C$11="7 Tage",7,5),N('Ist-Stunden'!Q151)+(N(Krankheitstage!R151)+N(Krankheitstage!AD151))*N($C151))))</f>
        <v/>
      </c>
      <c r="AV151" s="76">
        <f>IF($B151="",0,IF(Einstellungen!$C$10="Ja",MAX(IF(Einstellungen!$C$11="7 Tage",MAX(0,(MIN(DATE(2027,2,0),IF(Mitarbeiter!$D151="",DATE(2027,2,0),Mitarbeiter!$D151),TODAY()))-(MAX(DATE(2027,1,1),Mitarbeiter!$C151))+1),MAX(0,NETWORKDAYS(MAX(DATE(2027,1,1),Mitarbeiter!$C151),MIN(DATE(2027,2,0),IF(Mitarbeiter!$D151="",DATE(2027,2,0),Mitarbeiter!$D151),TODAY()),Einstellungen!$F$13:$F$67)))*N(Mitarbeiter!$E151)/IF(Einstellungen!$C$11="7 Tage",7,5),N('Ist-Stunden'!R151)),MAX(IF(Einstellungen!$C$11="7 Tage",MAX(0,(MIN(DATE(2027,2,0),IF(Mitarbeiter!$D151="",DATE(2027,2,0),Mitarbeiter!$D151),TODAY()))-(MAX(DATE(2027,1,1),Mitarbeiter!$C151))+1),MAX(0,NETWORKDAYS(MAX(DATE(2027,1,1),Mitarbeiter!$C151),MIN(DATE(2027,2,0),IF(Mitarbeiter!$D151="",DATE(2027,2,0),Mitarbeiter!$D151),TODAY()),Einstellungen!$F$13:$F$67)))*N(Mitarbeiter!$E151)/IF(Einstellungen!$C$11="7 Tage",7,5),N('Ist-Stunden'!R151)+(N(Krankheitstage!AE151)+N(Krankheitstage!AQ151))*N($C151))))</f>
        <v/>
      </c>
      <c r="AW151" s="76">
        <f>IF($B151="",0,IF(Einstellungen!$C$10="Ja",MAX(IF(Einstellungen!$C$11="7 Tage",MAX(0,(MIN(DATE(2027,3,0),IF(Mitarbeiter!$D151="",DATE(2027,3,0),Mitarbeiter!$D151),TODAY()))-(MAX(DATE(2027,2,1),Mitarbeiter!$C151))+1),MAX(0,NETWORKDAYS(MAX(DATE(2027,2,1),Mitarbeiter!$C151),MIN(DATE(2027,3,0),IF(Mitarbeiter!$D151="",DATE(2027,3,0),Mitarbeiter!$D151),TODAY()),Einstellungen!$F$13:$F$67)))*N(Mitarbeiter!$E151)/IF(Einstellungen!$C$11="7 Tage",7,5),N('Ist-Stunden'!S151)),MAX(IF(Einstellungen!$C$11="7 Tage",MAX(0,(MIN(DATE(2027,3,0),IF(Mitarbeiter!$D151="",DATE(2027,3,0),Mitarbeiter!$D151),TODAY()))-(MAX(DATE(2027,2,1),Mitarbeiter!$C151))+1),MAX(0,NETWORKDAYS(MAX(DATE(2027,2,1),Mitarbeiter!$C151),MIN(DATE(2027,3,0),IF(Mitarbeiter!$D151="",DATE(2027,3,0),Mitarbeiter!$D151),TODAY()),Einstellungen!$F$13:$F$67)))*N(Mitarbeiter!$E151)/IF(Einstellungen!$C$11="7 Tage",7,5),N('Ist-Stunden'!S151)+(N(Krankheitstage!AF151)+N(Krankheitstage!AR151))*N($C151))))</f>
        <v/>
      </c>
      <c r="AX151" s="76">
        <f>IF($B151="",0,IF(Einstellungen!$C$10="Ja",MAX(IF(Einstellungen!$C$11="7 Tage",MAX(0,(MIN(DATE(2027,4,0),IF(Mitarbeiter!$D151="",DATE(2027,4,0),Mitarbeiter!$D151),TODAY()))-(MAX(DATE(2027,3,1),Mitarbeiter!$C151))+1),MAX(0,NETWORKDAYS(MAX(DATE(2027,3,1),Mitarbeiter!$C151),MIN(DATE(2027,4,0),IF(Mitarbeiter!$D151="",DATE(2027,4,0),Mitarbeiter!$D151),TODAY()),Einstellungen!$F$13:$F$67)))*N(Mitarbeiter!$E151)/IF(Einstellungen!$C$11="7 Tage",7,5),N('Ist-Stunden'!T151)),MAX(IF(Einstellungen!$C$11="7 Tage",MAX(0,(MIN(DATE(2027,4,0),IF(Mitarbeiter!$D151="",DATE(2027,4,0),Mitarbeiter!$D151),TODAY()))-(MAX(DATE(2027,3,1),Mitarbeiter!$C151))+1),MAX(0,NETWORKDAYS(MAX(DATE(2027,3,1),Mitarbeiter!$C151),MIN(DATE(2027,4,0),IF(Mitarbeiter!$D151="",DATE(2027,4,0),Mitarbeiter!$D151),TODAY()),Einstellungen!$F$13:$F$67)))*N(Mitarbeiter!$E151)/IF(Einstellungen!$C$11="7 Tage",7,5),N('Ist-Stunden'!T151)+(N(Krankheitstage!AG151)+N(Krankheitstage!AS151))*N($C151))))</f>
        <v/>
      </c>
      <c r="AY151" s="76">
        <f>IF($B151="",0,IF(Einstellungen!$C$10="Ja",MAX(IF(Einstellungen!$C$11="7 Tage",MAX(0,(MIN(DATE(2027,5,0),IF(Mitarbeiter!$D151="",DATE(2027,5,0),Mitarbeiter!$D151),TODAY()))-(MAX(DATE(2027,4,1),Mitarbeiter!$C151))+1),MAX(0,NETWORKDAYS(MAX(DATE(2027,4,1),Mitarbeiter!$C151),MIN(DATE(2027,5,0),IF(Mitarbeiter!$D151="",DATE(2027,5,0),Mitarbeiter!$D151),TODAY()),Einstellungen!$F$13:$F$67)))*N(Mitarbeiter!$E151)/IF(Einstellungen!$C$11="7 Tage",7,5),N('Ist-Stunden'!U151)),MAX(IF(Einstellungen!$C$11="7 Tage",MAX(0,(MIN(DATE(2027,5,0),IF(Mitarbeiter!$D151="",DATE(2027,5,0),Mitarbeiter!$D151),TODAY()))-(MAX(DATE(2027,4,1),Mitarbeiter!$C151))+1),MAX(0,NETWORKDAYS(MAX(DATE(2027,4,1),Mitarbeiter!$C151),MIN(DATE(2027,5,0),IF(Mitarbeiter!$D151="",DATE(2027,5,0),Mitarbeiter!$D151),TODAY()),Einstellungen!$F$13:$F$67)))*N(Mitarbeiter!$E151)/IF(Einstellungen!$C$11="7 Tage",7,5),N('Ist-Stunden'!U151)+(N(Krankheitstage!AH151)+N(Krankheitstage!AT151))*N($C151))))</f>
        <v/>
      </c>
      <c r="AZ151" s="76">
        <f>IF($B151="",0,IF(Einstellungen!$C$10="Ja",MAX(IF(Einstellungen!$C$11="7 Tage",MAX(0,(MIN(DATE(2027,6,0),IF(Mitarbeiter!$D151="",DATE(2027,6,0),Mitarbeiter!$D151),TODAY()))-(MAX(DATE(2027,5,1),Mitarbeiter!$C151))+1),MAX(0,NETWORKDAYS(MAX(DATE(2027,5,1),Mitarbeiter!$C151),MIN(DATE(2027,6,0),IF(Mitarbeiter!$D151="",DATE(2027,6,0),Mitarbeiter!$D151),TODAY()),Einstellungen!$F$13:$F$67)))*N(Mitarbeiter!$E151)/IF(Einstellungen!$C$11="7 Tage",7,5),N('Ist-Stunden'!V151)),MAX(IF(Einstellungen!$C$11="7 Tage",MAX(0,(MIN(DATE(2027,6,0),IF(Mitarbeiter!$D151="",DATE(2027,6,0),Mitarbeiter!$D151),TODAY()))-(MAX(DATE(2027,5,1),Mitarbeiter!$C151))+1),MAX(0,NETWORKDAYS(MAX(DATE(2027,5,1),Mitarbeiter!$C151),MIN(DATE(2027,6,0),IF(Mitarbeiter!$D151="",DATE(2027,6,0),Mitarbeiter!$D151),TODAY()),Einstellungen!$F$13:$F$67)))*N(Mitarbeiter!$E151)/IF(Einstellungen!$C$11="7 Tage",7,5),N('Ist-Stunden'!V151)+(N(Krankheitstage!AI151)+N(Krankheitstage!AU151))*N($C151))))</f>
        <v/>
      </c>
      <c r="BA151" s="76">
        <f>IF($B151="",0,IF(Einstellungen!$C$10="Ja",MAX(IF(Einstellungen!$C$11="7 Tage",MAX(0,(MIN(DATE(2027,7,0),IF(Mitarbeiter!$D151="",DATE(2027,7,0),Mitarbeiter!$D151),TODAY()))-(MAX(DATE(2027,6,1),Mitarbeiter!$C151))+1),MAX(0,NETWORKDAYS(MAX(DATE(2027,6,1),Mitarbeiter!$C151),MIN(DATE(2027,7,0),IF(Mitarbeiter!$D151="",DATE(2027,7,0),Mitarbeiter!$D151),TODAY()),Einstellungen!$F$13:$F$67)))*N(Mitarbeiter!$E151)/IF(Einstellungen!$C$11="7 Tage",7,5),N('Ist-Stunden'!W151)),MAX(IF(Einstellungen!$C$11="7 Tage",MAX(0,(MIN(DATE(2027,7,0),IF(Mitarbeiter!$D151="",DATE(2027,7,0),Mitarbeiter!$D151),TODAY()))-(MAX(DATE(2027,6,1),Mitarbeiter!$C151))+1),MAX(0,NETWORKDAYS(MAX(DATE(2027,6,1),Mitarbeiter!$C151),MIN(DATE(2027,7,0),IF(Mitarbeiter!$D151="",DATE(2027,7,0),Mitarbeiter!$D151),TODAY()),Einstellungen!$F$13:$F$67)))*N(Mitarbeiter!$E151)/IF(Einstellungen!$C$11="7 Tage",7,5),N('Ist-Stunden'!W151)+(N(Krankheitstage!AJ151)+N(Krankheitstage!AV151))*N($C151))))</f>
        <v/>
      </c>
      <c r="BB151" s="76">
        <f>IF($B151="",0,IF(Einstellungen!$C$10="Ja",MAX(IF(Einstellungen!$C$11="7 Tage",MAX(0,(MIN(DATE(2027,8,0),IF(Mitarbeiter!$D151="",DATE(2027,8,0),Mitarbeiter!$D151),TODAY()))-(MAX(DATE(2027,7,1),Mitarbeiter!$C151))+1),MAX(0,NETWORKDAYS(MAX(DATE(2027,7,1),Mitarbeiter!$C151),MIN(DATE(2027,8,0),IF(Mitarbeiter!$D151="",DATE(2027,8,0),Mitarbeiter!$D151),TODAY()),Einstellungen!$F$13:$F$67)))*N(Mitarbeiter!$E151)/IF(Einstellungen!$C$11="7 Tage",7,5),N('Ist-Stunden'!X151)),MAX(IF(Einstellungen!$C$11="7 Tage",MAX(0,(MIN(DATE(2027,8,0),IF(Mitarbeiter!$D151="",DATE(2027,8,0),Mitarbeiter!$D151),TODAY()))-(MAX(DATE(2027,7,1),Mitarbeiter!$C151))+1),MAX(0,NETWORKDAYS(MAX(DATE(2027,7,1),Mitarbeiter!$C151),MIN(DATE(2027,8,0),IF(Mitarbeiter!$D151="",DATE(2027,8,0),Mitarbeiter!$D151),TODAY()),Einstellungen!$F$13:$F$67)))*N(Mitarbeiter!$E151)/IF(Einstellungen!$C$11="7 Tage",7,5),N('Ist-Stunden'!X151)+(N(Krankheitstage!AK151)+N(Krankheitstage!AW151))*N($C151))))</f>
        <v/>
      </c>
      <c r="BC151" s="76">
        <f>IF($B151="",0,IF(Einstellungen!$C$10="Ja",MAX(IF(Einstellungen!$C$11="7 Tage",MAX(0,(MIN(DATE(2027,9,0),IF(Mitarbeiter!$D151="",DATE(2027,9,0),Mitarbeiter!$D151),TODAY()))-(MAX(DATE(2027,8,1),Mitarbeiter!$C151))+1),MAX(0,NETWORKDAYS(MAX(DATE(2027,8,1),Mitarbeiter!$C151),MIN(DATE(2027,9,0),IF(Mitarbeiter!$D151="",DATE(2027,9,0),Mitarbeiter!$D151),TODAY()),Einstellungen!$F$13:$F$67)))*N(Mitarbeiter!$E151)/IF(Einstellungen!$C$11="7 Tage",7,5),N('Ist-Stunden'!Y151)),MAX(IF(Einstellungen!$C$11="7 Tage",MAX(0,(MIN(DATE(2027,9,0),IF(Mitarbeiter!$D151="",DATE(2027,9,0),Mitarbeiter!$D151),TODAY()))-(MAX(DATE(2027,8,1),Mitarbeiter!$C151))+1),MAX(0,NETWORKDAYS(MAX(DATE(2027,8,1),Mitarbeiter!$C151),MIN(DATE(2027,9,0),IF(Mitarbeiter!$D151="",DATE(2027,9,0),Mitarbeiter!$D151),TODAY()),Einstellungen!$F$13:$F$67)))*N(Mitarbeiter!$E151)/IF(Einstellungen!$C$11="7 Tage",7,5),N('Ist-Stunden'!Y151)+(N(Krankheitstage!AL151)+N(Krankheitstage!AX151))*N($C151))))</f>
        <v/>
      </c>
      <c r="BD151" s="76">
        <f>IF($B151="",0,IF(Einstellungen!$C$10="Ja",MAX(IF(Einstellungen!$C$11="7 Tage",MAX(0,(MIN(DATE(2027,10,0),IF(Mitarbeiter!$D151="",DATE(2027,10,0),Mitarbeiter!$D151),TODAY()))-(MAX(DATE(2027,9,1),Mitarbeiter!$C151))+1),MAX(0,NETWORKDAYS(MAX(DATE(2027,9,1),Mitarbeiter!$C151),MIN(DATE(2027,10,0),IF(Mitarbeiter!$D151="",DATE(2027,10,0),Mitarbeiter!$D151),TODAY()),Einstellungen!$F$13:$F$67)))*N(Mitarbeiter!$E151)/IF(Einstellungen!$C$11="7 Tage",7,5),N('Ist-Stunden'!Z151)),MAX(IF(Einstellungen!$C$11="7 Tage",MAX(0,(MIN(DATE(2027,10,0),IF(Mitarbeiter!$D151="",DATE(2027,10,0),Mitarbeiter!$D151),TODAY()))-(MAX(DATE(2027,9,1),Mitarbeiter!$C151))+1),MAX(0,NETWORKDAYS(MAX(DATE(2027,9,1),Mitarbeiter!$C151),MIN(DATE(2027,10,0),IF(Mitarbeiter!$D151="",DATE(2027,10,0),Mitarbeiter!$D151),TODAY()),Einstellungen!$F$13:$F$67)))*N(Mitarbeiter!$E151)/IF(Einstellungen!$C$11="7 Tage",7,5),N('Ist-Stunden'!Z151)+(N(Krankheitstage!AM151)+N(Krankheitstage!AY151))*N($C151))))</f>
        <v/>
      </c>
      <c r="BE151" s="76">
        <f>IF($B151="",0,IF(Einstellungen!$C$10="Ja",MAX(IF(Einstellungen!$C$11="7 Tage",MAX(0,(MIN(DATE(2027,11,0),IF(Mitarbeiter!$D151="",DATE(2027,11,0),Mitarbeiter!$D151),TODAY()))-(MAX(DATE(2027,10,1),Mitarbeiter!$C151))+1),MAX(0,NETWORKDAYS(MAX(DATE(2027,10,1),Mitarbeiter!$C151),MIN(DATE(2027,11,0),IF(Mitarbeiter!$D151="",DATE(2027,11,0),Mitarbeiter!$D151),TODAY()),Einstellungen!$F$13:$F$67)))*N(Mitarbeiter!$E151)/IF(Einstellungen!$C$11="7 Tage",7,5),N('Ist-Stunden'!AA151)),MAX(IF(Einstellungen!$C$11="7 Tage",MAX(0,(MIN(DATE(2027,11,0),IF(Mitarbeiter!$D151="",DATE(2027,11,0),Mitarbeiter!$D151),TODAY()))-(MAX(DATE(2027,10,1),Mitarbeiter!$C151))+1),MAX(0,NETWORKDAYS(MAX(DATE(2027,10,1),Mitarbeiter!$C151),MIN(DATE(2027,11,0),IF(Mitarbeiter!$D151="",DATE(2027,11,0),Mitarbeiter!$D151),TODAY()),Einstellungen!$F$13:$F$67)))*N(Mitarbeiter!$E151)/IF(Einstellungen!$C$11="7 Tage",7,5),N('Ist-Stunden'!AA151)+(N(Krankheitstage!AN151)+N(Krankheitstage!AZ151))*N($C151))))</f>
        <v/>
      </c>
      <c r="BF151" s="76">
        <f>IF($B151="",0,IF(Einstellungen!$C$10="Ja",MAX(IF(Einstellungen!$C$11="7 Tage",MAX(0,(MIN(DATE(2027,12,0),IF(Mitarbeiter!$D151="",DATE(2027,12,0),Mitarbeiter!$D151),TODAY()))-(MAX(DATE(2027,11,1),Mitarbeiter!$C151))+1),MAX(0,NETWORKDAYS(MAX(DATE(2027,11,1),Mitarbeiter!$C151),MIN(DATE(2027,12,0),IF(Mitarbeiter!$D151="",DATE(2027,12,0),Mitarbeiter!$D151),TODAY()),Einstellungen!$F$13:$F$67)))*N(Mitarbeiter!$E151)/IF(Einstellungen!$C$11="7 Tage",7,5),N('Ist-Stunden'!AB151)),MAX(IF(Einstellungen!$C$11="7 Tage",MAX(0,(MIN(DATE(2027,12,0),IF(Mitarbeiter!$D151="",DATE(2027,12,0),Mitarbeiter!$D151),TODAY()))-(MAX(DATE(2027,11,1),Mitarbeiter!$C151))+1),MAX(0,NETWORKDAYS(MAX(DATE(2027,11,1),Mitarbeiter!$C151),MIN(DATE(2027,12,0),IF(Mitarbeiter!$D151="",DATE(2027,12,0),Mitarbeiter!$D151),TODAY()),Einstellungen!$F$13:$F$67)))*N(Mitarbeiter!$E151)/IF(Einstellungen!$C$11="7 Tage",7,5),N('Ist-Stunden'!AB151)+(N(Krankheitstage!AO151)+N(Krankheitstage!BA151))*N($C151))))</f>
        <v/>
      </c>
      <c r="BG151" s="76">
        <f>IF($B151="",0,IF(Einstellungen!$C$10="Ja",MAX(IF(Einstellungen!$C$11="7 Tage",MAX(0,(MIN(DATE(2027,13,0),IF(Mitarbeiter!$D151="",DATE(2027,13,0),Mitarbeiter!$D151),TODAY()))-(MAX(DATE(2027,12,1),Mitarbeiter!$C151))+1),MAX(0,NETWORKDAYS(MAX(DATE(2027,12,1),Mitarbeiter!$C151),MIN(DATE(2027,13,0),IF(Mitarbeiter!$D151="",DATE(2027,13,0),Mitarbeiter!$D151),TODAY()),Einstellungen!$F$13:$F$67)))*N(Mitarbeiter!$E151)/IF(Einstellungen!$C$11="7 Tage",7,5),N('Ist-Stunden'!AC151)),MAX(IF(Einstellungen!$C$11="7 Tage",MAX(0,(MIN(DATE(2027,13,0),IF(Mitarbeiter!$D151="",DATE(2027,13,0),Mitarbeiter!$D151),TODAY()))-(MAX(DATE(2027,12,1),Mitarbeiter!$C151))+1),MAX(0,NETWORKDAYS(MAX(DATE(2027,12,1),Mitarbeiter!$C151),MIN(DATE(2027,13,0),IF(Mitarbeiter!$D151="",DATE(2027,13,0),Mitarbeiter!$D151),TODAY()),Einstellungen!$F$13:$F$67)))*N(Mitarbeiter!$E151)/IF(Einstellungen!$C$11="7 Tage",7,5),N('Ist-Stunden'!AC151)+(N(Krankheitstage!AP151)+N(Krankheitstage!BB151))*N($C151))))</f>
        <v/>
      </c>
      <c r="BH151" s="76">
        <f>IF($B151="",0,IF(Einstellungen!$C$10="Ja",MAX(IF(Einstellungen!$C$11="7 Tage",MAX(0,(MIN(DATE(2028,2,0),IF(Mitarbeiter!$D151="",DATE(2028,2,0),Mitarbeiter!$D151),TODAY()))-(MAX(DATE(2028,1,1),Mitarbeiter!$C151))+1),MAX(0,NETWORKDAYS(MAX(DATE(2028,1,1),Mitarbeiter!$C151),MIN(DATE(2028,2,0),IF(Mitarbeiter!$D151="",DATE(2028,2,0),Mitarbeiter!$D151),TODAY()),Einstellungen!$F$13:$F$67)))*N(Mitarbeiter!$E151)/IF(Einstellungen!$C$11="7 Tage",7,5),N('Ist-Stunden'!AD151)),MAX(IF(Einstellungen!$C$11="7 Tage",MAX(0,(MIN(DATE(2028,2,0),IF(Mitarbeiter!$D151="",DATE(2028,2,0),Mitarbeiter!$D151),TODAY()))-(MAX(DATE(2028,1,1),Mitarbeiter!$C151))+1),MAX(0,NETWORKDAYS(MAX(DATE(2028,1,1),Mitarbeiter!$C151),MIN(DATE(2028,2,0),IF(Mitarbeiter!$D151="",DATE(2028,2,0),Mitarbeiter!$D151),TODAY()),Einstellungen!$F$13:$F$67)))*N(Mitarbeiter!$E151)/IF(Einstellungen!$C$11="7 Tage",7,5),N('Ist-Stunden'!AD151)+(N(Krankheitstage!BC151)+N(Krankheitstage!BO151))*N($C151))))</f>
        <v/>
      </c>
      <c r="BI151" s="76">
        <f>IF($B151="",0,IF(Einstellungen!$C$10="Ja",MAX(IF(Einstellungen!$C$11="7 Tage",MAX(0,(MIN(DATE(2028,3,0),IF(Mitarbeiter!$D151="",DATE(2028,3,0),Mitarbeiter!$D151),TODAY()))-(MAX(DATE(2028,2,1),Mitarbeiter!$C151))+1),MAX(0,NETWORKDAYS(MAX(DATE(2028,2,1),Mitarbeiter!$C151),MIN(DATE(2028,3,0),IF(Mitarbeiter!$D151="",DATE(2028,3,0),Mitarbeiter!$D151),TODAY()),Einstellungen!$F$13:$F$67)))*N(Mitarbeiter!$E151)/IF(Einstellungen!$C$11="7 Tage",7,5),N('Ist-Stunden'!AE151)),MAX(IF(Einstellungen!$C$11="7 Tage",MAX(0,(MIN(DATE(2028,3,0),IF(Mitarbeiter!$D151="",DATE(2028,3,0),Mitarbeiter!$D151),TODAY()))-(MAX(DATE(2028,2,1),Mitarbeiter!$C151))+1),MAX(0,NETWORKDAYS(MAX(DATE(2028,2,1),Mitarbeiter!$C151),MIN(DATE(2028,3,0),IF(Mitarbeiter!$D151="",DATE(2028,3,0),Mitarbeiter!$D151),TODAY()),Einstellungen!$F$13:$F$67)))*N(Mitarbeiter!$E151)/IF(Einstellungen!$C$11="7 Tage",7,5),N('Ist-Stunden'!AE151)+(N(Krankheitstage!BD151)+N(Krankheitstage!BP151))*N($C151))))</f>
        <v/>
      </c>
      <c r="BJ151" s="76">
        <f>IF($B151="",0,IF(Einstellungen!$C$10="Ja",MAX(IF(Einstellungen!$C$11="7 Tage",MAX(0,(MIN(DATE(2028,4,0),IF(Mitarbeiter!$D151="",DATE(2028,4,0),Mitarbeiter!$D151),TODAY()))-(MAX(DATE(2028,3,1),Mitarbeiter!$C151))+1),MAX(0,NETWORKDAYS(MAX(DATE(2028,3,1),Mitarbeiter!$C151),MIN(DATE(2028,4,0),IF(Mitarbeiter!$D151="",DATE(2028,4,0),Mitarbeiter!$D151),TODAY()),Einstellungen!$F$13:$F$67)))*N(Mitarbeiter!$E151)/IF(Einstellungen!$C$11="7 Tage",7,5),N('Ist-Stunden'!AF151)),MAX(IF(Einstellungen!$C$11="7 Tage",MAX(0,(MIN(DATE(2028,4,0),IF(Mitarbeiter!$D151="",DATE(2028,4,0),Mitarbeiter!$D151),TODAY()))-(MAX(DATE(2028,3,1),Mitarbeiter!$C151))+1),MAX(0,NETWORKDAYS(MAX(DATE(2028,3,1),Mitarbeiter!$C151),MIN(DATE(2028,4,0),IF(Mitarbeiter!$D151="",DATE(2028,4,0),Mitarbeiter!$D151),TODAY()),Einstellungen!$F$13:$F$67)))*N(Mitarbeiter!$E151)/IF(Einstellungen!$C$11="7 Tage",7,5),N('Ist-Stunden'!AF151)+(N(Krankheitstage!BE151)+N(Krankheitstage!BQ151))*N($C151))))</f>
        <v/>
      </c>
      <c r="BK151" s="76">
        <f>IF($B151="",0,IF(Einstellungen!$C$10="Ja",MAX(IF(Einstellungen!$C$11="7 Tage",MAX(0,(MIN(DATE(2028,5,0),IF(Mitarbeiter!$D151="",DATE(2028,5,0),Mitarbeiter!$D151),TODAY()))-(MAX(DATE(2028,4,1),Mitarbeiter!$C151))+1),MAX(0,NETWORKDAYS(MAX(DATE(2028,4,1),Mitarbeiter!$C151),MIN(DATE(2028,5,0),IF(Mitarbeiter!$D151="",DATE(2028,5,0),Mitarbeiter!$D151),TODAY()),Einstellungen!$F$13:$F$67)))*N(Mitarbeiter!$E151)/IF(Einstellungen!$C$11="7 Tage",7,5),N('Ist-Stunden'!AG151)),MAX(IF(Einstellungen!$C$11="7 Tage",MAX(0,(MIN(DATE(2028,5,0),IF(Mitarbeiter!$D151="",DATE(2028,5,0),Mitarbeiter!$D151),TODAY()))-(MAX(DATE(2028,4,1),Mitarbeiter!$C151))+1),MAX(0,NETWORKDAYS(MAX(DATE(2028,4,1),Mitarbeiter!$C151),MIN(DATE(2028,5,0),IF(Mitarbeiter!$D151="",DATE(2028,5,0),Mitarbeiter!$D151),TODAY()),Einstellungen!$F$13:$F$67)))*N(Mitarbeiter!$E151)/IF(Einstellungen!$C$11="7 Tage",7,5),N('Ist-Stunden'!AG151)+(N(Krankheitstage!BF151)+N(Krankheitstage!BR151))*N($C151))))</f>
        <v/>
      </c>
      <c r="BL151" s="76">
        <f>IF($B151="",0,IF(Einstellungen!$C$10="Ja",MAX(IF(Einstellungen!$C$11="7 Tage",MAX(0,(MIN(DATE(2028,6,0),IF(Mitarbeiter!$D151="",DATE(2028,6,0),Mitarbeiter!$D151),TODAY()))-(MAX(DATE(2028,5,1),Mitarbeiter!$C151))+1),MAX(0,NETWORKDAYS(MAX(DATE(2028,5,1),Mitarbeiter!$C151),MIN(DATE(2028,6,0),IF(Mitarbeiter!$D151="",DATE(2028,6,0),Mitarbeiter!$D151),TODAY()),Einstellungen!$F$13:$F$67)))*N(Mitarbeiter!$E151)/IF(Einstellungen!$C$11="7 Tage",7,5),N('Ist-Stunden'!AH151)),MAX(IF(Einstellungen!$C$11="7 Tage",MAX(0,(MIN(DATE(2028,6,0),IF(Mitarbeiter!$D151="",DATE(2028,6,0),Mitarbeiter!$D151),TODAY()))-(MAX(DATE(2028,5,1),Mitarbeiter!$C151))+1),MAX(0,NETWORKDAYS(MAX(DATE(2028,5,1),Mitarbeiter!$C151),MIN(DATE(2028,6,0),IF(Mitarbeiter!$D151="",DATE(2028,6,0),Mitarbeiter!$D151),TODAY()),Einstellungen!$F$13:$F$67)))*N(Mitarbeiter!$E151)/IF(Einstellungen!$C$11="7 Tage",7,5),N('Ist-Stunden'!AH151)+(N(Krankheitstage!BG151)+N(Krankheitstage!BS151))*N($C151))))</f>
        <v/>
      </c>
      <c r="BM151" s="76">
        <f>IF($B151="",0,IF(Einstellungen!$C$10="Ja",MAX(IF(Einstellungen!$C$11="7 Tage",MAX(0,(MIN(DATE(2028,7,0),IF(Mitarbeiter!$D151="",DATE(2028,7,0),Mitarbeiter!$D151),TODAY()))-(MAX(DATE(2028,6,1),Mitarbeiter!$C151))+1),MAX(0,NETWORKDAYS(MAX(DATE(2028,6,1),Mitarbeiter!$C151),MIN(DATE(2028,7,0),IF(Mitarbeiter!$D151="",DATE(2028,7,0),Mitarbeiter!$D151),TODAY()),Einstellungen!$F$13:$F$67)))*N(Mitarbeiter!$E151)/IF(Einstellungen!$C$11="7 Tage",7,5),N('Ist-Stunden'!AI151)),MAX(IF(Einstellungen!$C$11="7 Tage",MAX(0,(MIN(DATE(2028,7,0),IF(Mitarbeiter!$D151="",DATE(2028,7,0),Mitarbeiter!$D151),TODAY()))-(MAX(DATE(2028,6,1),Mitarbeiter!$C151))+1),MAX(0,NETWORKDAYS(MAX(DATE(2028,6,1),Mitarbeiter!$C151),MIN(DATE(2028,7,0),IF(Mitarbeiter!$D151="",DATE(2028,7,0),Mitarbeiter!$D151),TODAY()),Einstellungen!$F$13:$F$67)))*N(Mitarbeiter!$E151)/IF(Einstellungen!$C$11="7 Tage",7,5),N('Ist-Stunden'!AI151)+(N(Krankheitstage!BH151)+N(Krankheitstage!BT151))*N($C151))))</f>
        <v/>
      </c>
      <c r="BN151" s="76">
        <f>IF($B151="",0,IF(Einstellungen!$C$10="Ja",MAX(IF(Einstellungen!$C$11="7 Tage",MAX(0,(MIN(DATE(2028,8,0),IF(Mitarbeiter!$D151="",DATE(2028,8,0),Mitarbeiter!$D151),TODAY()))-(MAX(DATE(2028,7,1),Mitarbeiter!$C151))+1),MAX(0,NETWORKDAYS(MAX(DATE(2028,7,1),Mitarbeiter!$C151),MIN(DATE(2028,8,0),IF(Mitarbeiter!$D151="",DATE(2028,8,0),Mitarbeiter!$D151),TODAY()),Einstellungen!$F$13:$F$67)))*N(Mitarbeiter!$E151)/IF(Einstellungen!$C$11="7 Tage",7,5),N('Ist-Stunden'!AJ151)),MAX(IF(Einstellungen!$C$11="7 Tage",MAX(0,(MIN(DATE(2028,8,0),IF(Mitarbeiter!$D151="",DATE(2028,8,0),Mitarbeiter!$D151),TODAY()))-(MAX(DATE(2028,7,1),Mitarbeiter!$C151))+1),MAX(0,NETWORKDAYS(MAX(DATE(2028,7,1),Mitarbeiter!$C151),MIN(DATE(2028,8,0),IF(Mitarbeiter!$D151="",DATE(2028,8,0),Mitarbeiter!$D151),TODAY()),Einstellungen!$F$13:$F$67)))*N(Mitarbeiter!$E151)/IF(Einstellungen!$C$11="7 Tage",7,5),N('Ist-Stunden'!AJ151)+(N(Krankheitstage!BI151)+N(Krankheitstage!BU151))*N($C151))))</f>
        <v/>
      </c>
      <c r="BO151" s="76">
        <f>IF($B151="",0,IF(Einstellungen!$C$10="Ja",MAX(IF(Einstellungen!$C$11="7 Tage",MAX(0,(MIN(DATE(2028,9,0),IF(Mitarbeiter!$D151="",DATE(2028,9,0),Mitarbeiter!$D151),TODAY()))-(MAX(DATE(2028,8,1),Mitarbeiter!$C151))+1),MAX(0,NETWORKDAYS(MAX(DATE(2028,8,1),Mitarbeiter!$C151),MIN(DATE(2028,9,0),IF(Mitarbeiter!$D151="",DATE(2028,9,0),Mitarbeiter!$D151),TODAY()),Einstellungen!$F$13:$F$67)))*N(Mitarbeiter!$E151)/IF(Einstellungen!$C$11="7 Tage",7,5),N('Ist-Stunden'!AK151)),MAX(IF(Einstellungen!$C$11="7 Tage",MAX(0,(MIN(DATE(2028,9,0),IF(Mitarbeiter!$D151="",DATE(2028,9,0),Mitarbeiter!$D151),TODAY()))-(MAX(DATE(2028,8,1),Mitarbeiter!$C151))+1),MAX(0,NETWORKDAYS(MAX(DATE(2028,8,1),Mitarbeiter!$C151),MIN(DATE(2028,9,0),IF(Mitarbeiter!$D151="",DATE(2028,9,0),Mitarbeiter!$D151),TODAY()),Einstellungen!$F$13:$F$67)))*N(Mitarbeiter!$E151)/IF(Einstellungen!$C$11="7 Tage",7,5),N('Ist-Stunden'!AK151)+(N(Krankheitstage!BJ151)+N(Krankheitstage!BV151))*N($C151))))</f>
        <v/>
      </c>
      <c r="BP151" s="76">
        <f>IF($B151="",0,IF(Einstellungen!$C$10="Ja",MAX(IF(Einstellungen!$C$11="7 Tage",MAX(0,(MIN(DATE(2028,10,0),IF(Mitarbeiter!$D151="",DATE(2028,10,0),Mitarbeiter!$D151),TODAY()))-(MAX(DATE(2028,9,1),Mitarbeiter!$C151))+1),MAX(0,NETWORKDAYS(MAX(DATE(2028,9,1),Mitarbeiter!$C151),MIN(DATE(2028,10,0),IF(Mitarbeiter!$D151="",DATE(2028,10,0),Mitarbeiter!$D151),TODAY()),Einstellungen!$F$13:$F$67)))*N(Mitarbeiter!$E151)/IF(Einstellungen!$C$11="7 Tage",7,5),N('Ist-Stunden'!AL151)),MAX(IF(Einstellungen!$C$11="7 Tage",MAX(0,(MIN(DATE(2028,10,0),IF(Mitarbeiter!$D151="",DATE(2028,10,0),Mitarbeiter!$D151),TODAY()))-(MAX(DATE(2028,9,1),Mitarbeiter!$C151))+1),MAX(0,NETWORKDAYS(MAX(DATE(2028,9,1),Mitarbeiter!$C151),MIN(DATE(2028,10,0),IF(Mitarbeiter!$D151="",DATE(2028,10,0),Mitarbeiter!$D151),TODAY()),Einstellungen!$F$13:$F$67)))*N(Mitarbeiter!$E151)/IF(Einstellungen!$C$11="7 Tage",7,5),N('Ist-Stunden'!AL151)+(N(Krankheitstage!BK151)+N(Krankheitstage!BW151))*N($C151))))</f>
        <v/>
      </c>
      <c r="BQ151" s="76">
        <f>IF($B151="",0,IF(Einstellungen!$C$10="Ja",MAX(IF(Einstellungen!$C$11="7 Tage",MAX(0,(MIN(DATE(2028,11,0),IF(Mitarbeiter!$D151="",DATE(2028,11,0),Mitarbeiter!$D151),TODAY()))-(MAX(DATE(2028,10,1),Mitarbeiter!$C151))+1),MAX(0,NETWORKDAYS(MAX(DATE(2028,10,1),Mitarbeiter!$C151),MIN(DATE(2028,11,0),IF(Mitarbeiter!$D151="",DATE(2028,11,0),Mitarbeiter!$D151),TODAY()),Einstellungen!$F$13:$F$67)))*N(Mitarbeiter!$E151)/IF(Einstellungen!$C$11="7 Tage",7,5),N('Ist-Stunden'!AM151)),MAX(IF(Einstellungen!$C$11="7 Tage",MAX(0,(MIN(DATE(2028,11,0),IF(Mitarbeiter!$D151="",DATE(2028,11,0),Mitarbeiter!$D151),TODAY()))-(MAX(DATE(2028,10,1),Mitarbeiter!$C151))+1),MAX(0,NETWORKDAYS(MAX(DATE(2028,10,1),Mitarbeiter!$C151),MIN(DATE(2028,11,0),IF(Mitarbeiter!$D151="",DATE(2028,11,0),Mitarbeiter!$D151),TODAY()),Einstellungen!$F$13:$F$67)))*N(Mitarbeiter!$E151)/IF(Einstellungen!$C$11="7 Tage",7,5),N('Ist-Stunden'!AM151)+(N(Krankheitstage!BL151)+N(Krankheitstage!BX151))*N($C151))))</f>
        <v/>
      </c>
      <c r="BR151" s="76">
        <f>IF($B151="",0,IF(Einstellungen!$C$10="Ja",MAX(IF(Einstellungen!$C$11="7 Tage",MAX(0,(MIN(DATE(2028,12,0),IF(Mitarbeiter!$D151="",DATE(2028,12,0),Mitarbeiter!$D151),TODAY()))-(MAX(DATE(2028,11,1),Mitarbeiter!$C151))+1),MAX(0,NETWORKDAYS(MAX(DATE(2028,11,1),Mitarbeiter!$C151),MIN(DATE(2028,12,0),IF(Mitarbeiter!$D151="",DATE(2028,12,0),Mitarbeiter!$D151),TODAY()),Einstellungen!$F$13:$F$67)))*N(Mitarbeiter!$E151)/IF(Einstellungen!$C$11="7 Tage",7,5),N('Ist-Stunden'!AN151)),MAX(IF(Einstellungen!$C$11="7 Tage",MAX(0,(MIN(DATE(2028,12,0),IF(Mitarbeiter!$D151="",DATE(2028,12,0),Mitarbeiter!$D151),TODAY()))-(MAX(DATE(2028,11,1),Mitarbeiter!$C151))+1),MAX(0,NETWORKDAYS(MAX(DATE(2028,11,1),Mitarbeiter!$C151),MIN(DATE(2028,12,0),IF(Mitarbeiter!$D151="",DATE(2028,12,0),Mitarbeiter!$D151),TODAY()),Einstellungen!$F$13:$F$67)))*N(Mitarbeiter!$E151)/IF(Einstellungen!$C$11="7 Tage",7,5),N('Ist-Stunden'!AN151)+(N(Krankheitstage!BM151)+N(Krankheitstage!BY151))*N($C151))))</f>
        <v/>
      </c>
      <c r="BS151" s="76">
        <f>IF($B151="",0,IF(Einstellungen!$C$10="Ja",MAX(IF(Einstellungen!$C$11="7 Tage",MAX(0,(MIN(DATE(2028,13,0),IF(Mitarbeiter!$D151="",DATE(2028,13,0),Mitarbeiter!$D151),TODAY()))-(MAX(DATE(2028,12,1),Mitarbeiter!$C151))+1),MAX(0,NETWORKDAYS(MAX(DATE(2028,12,1),Mitarbeiter!$C151),MIN(DATE(2028,13,0),IF(Mitarbeiter!$D151="",DATE(2028,13,0),Mitarbeiter!$D151),TODAY()),Einstellungen!$F$13:$F$67)))*N(Mitarbeiter!$E151)/IF(Einstellungen!$C$11="7 Tage",7,5),N('Ist-Stunden'!AO151)),MAX(IF(Einstellungen!$C$11="7 Tage",MAX(0,(MIN(DATE(2028,13,0),IF(Mitarbeiter!$D151="",DATE(2028,13,0),Mitarbeiter!$D151),TODAY()))-(MAX(DATE(2028,12,1),Mitarbeiter!$C151))+1),MAX(0,NETWORKDAYS(MAX(DATE(2028,12,1),Mitarbeiter!$C151),MIN(DATE(2028,13,0),IF(Mitarbeiter!$D151="",DATE(2028,13,0),Mitarbeiter!$D151),TODAY()),Einstellungen!$F$13:$F$67)))*N(Mitarbeiter!$E151)/IF(Einstellungen!$C$11="7 Tage",7,5),N('Ist-Stunden'!AO151)+(N(Krankheitstage!BN151)+N(Krankheitstage!BZ151))*N($C151))))</f>
        <v/>
      </c>
      <c r="BT151" s="76">
        <f>IF($B151="",0,IF(Einstellungen!$C$10="Ja",MAX(IF(Einstellungen!$C$11="7 Tage",MAX(0,(MIN(DATE(2029,2,0),IF(Mitarbeiter!$D151="",DATE(2029,2,0),Mitarbeiter!$D151),TODAY()))-(MAX(DATE(2029,1,1),Mitarbeiter!$C151))+1),MAX(0,NETWORKDAYS(MAX(DATE(2029,1,1),Mitarbeiter!$C151),MIN(DATE(2029,2,0),IF(Mitarbeiter!$D151="",DATE(2029,2,0),Mitarbeiter!$D151),TODAY()),Einstellungen!$F$13:$F$67)))*N(Mitarbeiter!$E151)/IF(Einstellungen!$C$11="7 Tage",7,5),N('Ist-Stunden'!AP151)),MAX(IF(Einstellungen!$C$11="7 Tage",MAX(0,(MIN(DATE(2029,2,0),IF(Mitarbeiter!$D151="",DATE(2029,2,0),Mitarbeiter!$D151),TODAY()))-(MAX(DATE(2029,1,1),Mitarbeiter!$C151))+1),MAX(0,NETWORKDAYS(MAX(DATE(2029,1,1),Mitarbeiter!$C151),MIN(DATE(2029,2,0),IF(Mitarbeiter!$D151="",DATE(2029,2,0),Mitarbeiter!$D151),TODAY()),Einstellungen!$F$13:$F$67)))*N(Mitarbeiter!$E151)/IF(Einstellungen!$C$11="7 Tage",7,5),N('Ist-Stunden'!AP151)+(N(Krankheitstage!CA151)+N(Krankheitstage!CM151))*N($C151))))</f>
        <v/>
      </c>
      <c r="BU151" s="76">
        <f>IF($B151="",0,IF(Einstellungen!$C$10="Ja",MAX(IF(Einstellungen!$C$11="7 Tage",MAX(0,(MIN(DATE(2029,3,0),IF(Mitarbeiter!$D151="",DATE(2029,3,0),Mitarbeiter!$D151),TODAY()))-(MAX(DATE(2029,2,1),Mitarbeiter!$C151))+1),MAX(0,NETWORKDAYS(MAX(DATE(2029,2,1),Mitarbeiter!$C151),MIN(DATE(2029,3,0),IF(Mitarbeiter!$D151="",DATE(2029,3,0),Mitarbeiter!$D151),TODAY()),Einstellungen!$F$13:$F$67)))*N(Mitarbeiter!$E151)/IF(Einstellungen!$C$11="7 Tage",7,5),N('Ist-Stunden'!AQ151)),MAX(IF(Einstellungen!$C$11="7 Tage",MAX(0,(MIN(DATE(2029,3,0),IF(Mitarbeiter!$D151="",DATE(2029,3,0),Mitarbeiter!$D151),TODAY()))-(MAX(DATE(2029,2,1),Mitarbeiter!$C151))+1),MAX(0,NETWORKDAYS(MAX(DATE(2029,2,1),Mitarbeiter!$C151),MIN(DATE(2029,3,0),IF(Mitarbeiter!$D151="",DATE(2029,3,0),Mitarbeiter!$D151),TODAY()),Einstellungen!$F$13:$F$67)))*N(Mitarbeiter!$E151)/IF(Einstellungen!$C$11="7 Tage",7,5),N('Ist-Stunden'!AQ151)+(N(Krankheitstage!CB151)+N(Krankheitstage!CN151))*N($C151))))</f>
        <v/>
      </c>
      <c r="BV151" s="76">
        <f>IF($B151="",0,IF(Einstellungen!$C$10="Ja",MAX(IF(Einstellungen!$C$11="7 Tage",MAX(0,(MIN(DATE(2029,4,0),IF(Mitarbeiter!$D151="",DATE(2029,4,0),Mitarbeiter!$D151),TODAY()))-(MAX(DATE(2029,3,1),Mitarbeiter!$C151))+1),MAX(0,NETWORKDAYS(MAX(DATE(2029,3,1),Mitarbeiter!$C151),MIN(DATE(2029,4,0),IF(Mitarbeiter!$D151="",DATE(2029,4,0),Mitarbeiter!$D151),TODAY()),Einstellungen!$F$13:$F$67)))*N(Mitarbeiter!$E151)/IF(Einstellungen!$C$11="7 Tage",7,5),N('Ist-Stunden'!AR151)),MAX(IF(Einstellungen!$C$11="7 Tage",MAX(0,(MIN(DATE(2029,4,0),IF(Mitarbeiter!$D151="",DATE(2029,4,0),Mitarbeiter!$D151),TODAY()))-(MAX(DATE(2029,3,1),Mitarbeiter!$C151))+1),MAX(0,NETWORKDAYS(MAX(DATE(2029,3,1),Mitarbeiter!$C151),MIN(DATE(2029,4,0),IF(Mitarbeiter!$D151="",DATE(2029,4,0),Mitarbeiter!$D151),TODAY()),Einstellungen!$F$13:$F$67)))*N(Mitarbeiter!$E151)/IF(Einstellungen!$C$11="7 Tage",7,5),N('Ist-Stunden'!AR151)+(N(Krankheitstage!CC151)+N(Krankheitstage!CO151))*N($C151))))</f>
        <v/>
      </c>
      <c r="BW151" s="76">
        <f>IF($B151="",0,IF(Einstellungen!$C$10="Ja",MAX(IF(Einstellungen!$C$11="7 Tage",MAX(0,(MIN(DATE(2029,5,0),IF(Mitarbeiter!$D151="",DATE(2029,5,0),Mitarbeiter!$D151),TODAY()))-(MAX(DATE(2029,4,1),Mitarbeiter!$C151))+1),MAX(0,NETWORKDAYS(MAX(DATE(2029,4,1),Mitarbeiter!$C151),MIN(DATE(2029,5,0),IF(Mitarbeiter!$D151="",DATE(2029,5,0),Mitarbeiter!$D151),TODAY()),Einstellungen!$F$13:$F$67)))*N(Mitarbeiter!$E151)/IF(Einstellungen!$C$11="7 Tage",7,5),N('Ist-Stunden'!AS151)),MAX(IF(Einstellungen!$C$11="7 Tage",MAX(0,(MIN(DATE(2029,5,0),IF(Mitarbeiter!$D151="",DATE(2029,5,0),Mitarbeiter!$D151),TODAY()))-(MAX(DATE(2029,4,1),Mitarbeiter!$C151))+1),MAX(0,NETWORKDAYS(MAX(DATE(2029,4,1),Mitarbeiter!$C151),MIN(DATE(2029,5,0),IF(Mitarbeiter!$D151="",DATE(2029,5,0),Mitarbeiter!$D151),TODAY()),Einstellungen!$F$13:$F$67)))*N(Mitarbeiter!$E151)/IF(Einstellungen!$C$11="7 Tage",7,5),N('Ist-Stunden'!AS151)+(N(Krankheitstage!CD151)+N(Krankheitstage!CP151))*N($C151))))</f>
        <v/>
      </c>
      <c r="BX151" s="76">
        <f>IF($B151="",0,IF(Einstellungen!$C$10="Ja",MAX(IF(Einstellungen!$C$11="7 Tage",MAX(0,(MIN(DATE(2029,6,0),IF(Mitarbeiter!$D151="",DATE(2029,6,0),Mitarbeiter!$D151),TODAY()))-(MAX(DATE(2029,5,1),Mitarbeiter!$C151))+1),MAX(0,NETWORKDAYS(MAX(DATE(2029,5,1),Mitarbeiter!$C151),MIN(DATE(2029,6,0),IF(Mitarbeiter!$D151="",DATE(2029,6,0),Mitarbeiter!$D151),TODAY()),Einstellungen!$F$13:$F$67)))*N(Mitarbeiter!$E151)/IF(Einstellungen!$C$11="7 Tage",7,5),N('Ist-Stunden'!AT151)),MAX(IF(Einstellungen!$C$11="7 Tage",MAX(0,(MIN(DATE(2029,6,0),IF(Mitarbeiter!$D151="",DATE(2029,6,0),Mitarbeiter!$D151),TODAY()))-(MAX(DATE(2029,5,1),Mitarbeiter!$C151))+1),MAX(0,NETWORKDAYS(MAX(DATE(2029,5,1),Mitarbeiter!$C151),MIN(DATE(2029,6,0),IF(Mitarbeiter!$D151="",DATE(2029,6,0),Mitarbeiter!$D151),TODAY()),Einstellungen!$F$13:$F$67)))*N(Mitarbeiter!$E151)/IF(Einstellungen!$C$11="7 Tage",7,5),N('Ist-Stunden'!AT151)+(N(Krankheitstage!CE151)+N(Krankheitstage!CQ151))*N($C151))))</f>
        <v/>
      </c>
      <c r="BY151" s="76">
        <f>IF($B151="",0,IF(Einstellungen!$C$10="Ja",MAX(IF(Einstellungen!$C$11="7 Tage",MAX(0,(MIN(DATE(2029,7,0),IF(Mitarbeiter!$D151="",DATE(2029,7,0),Mitarbeiter!$D151),TODAY()))-(MAX(DATE(2029,6,1),Mitarbeiter!$C151))+1),MAX(0,NETWORKDAYS(MAX(DATE(2029,6,1),Mitarbeiter!$C151),MIN(DATE(2029,7,0),IF(Mitarbeiter!$D151="",DATE(2029,7,0),Mitarbeiter!$D151),TODAY()),Einstellungen!$F$13:$F$67)))*N(Mitarbeiter!$E151)/IF(Einstellungen!$C$11="7 Tage",7,5),N('Ist-Stunden'!AU151)),MAX(IF(Einstellungen!$C$11="7 Tage",MAX(0,(MIN(DATE(2029,7,0),IF(Mitarbeiter!$D151="",DATE(2029,7,0),Mitarbeiter!$D151),TODAY()))-(MAX(DATE(2029,6,1),Mitarbeiter!$C151))+1),MAX(0,NETWORKDAYS(MAX(DATE(2029,6,1),Mitarbeiter!$C151),MIN(DATE(2029,7,0),IF(Mitarbeiter!$D151="",DATE(2029,7,0),Mitarbeiter!$D151),TODAY()),Einstellungen!$F$13:$F$67)))*N(Mitarbeiter!$E151)/IF(Einstellungen!$C$11="7 Tage",7,5),N('Ist-Stunden'!AU151)+(N(Krankheitstage!CF151)+N(Krankheitstage!CR151))*N($C151))))</f>
        <v/>
      </c>
      <c r="BZ151" s="76">
        <f>IF($B151="",0,IF(Einstellungen!$C$10="Ja",MAX(IF(Einstellungen!$C$11="7 Tage",MAX(0,(MIN(DATE(2029,8,0),IF(Mitarbeiter!$D151="",DATE(2029,8,0),Mitarbeiter!$D151),TODAY()))-(MAX(DATE(2029,7,1),Mitarbeiter!$C151))+1),MAX(0,NETWORKDAYS(MAX(DATE(2029,7,1),Mitarbeiter!$C151),MIN(DATE(2029,8,0),IF(Mitarbeiter!$D151="",DATE(2029,8,0),Mitarbeiter!$D151),TODAY()),Einstellungen!$F$13:$F$67)))*N(Mitarbeiter!$E151)/IF(Einstellungen!$C$11="7 Tage",7,5),N('Ist-Stunden'!AV151)),MAX(IF(Einstellungen!$C$11="7 Tage",MAX(0,(MIN(DATE(2029,8,0),IF(Mitarbeiter!$D151="",DATE(2029,8,0),Mitarbeiter!$D151),TODAY()))-(MAX(DATE(2029,7,1),Mitarbeiter!$C151))+1),MAX(0,NETWORKDAYS(MAX(DATE(2029,7,1),Mitarbeiter!$C151),MIN(DATE(2029,8,0),IF(Mitarbeiter!$D151="",DATE(2029,8,0),Mitarbeiter!$D151),TODAY()),Einstellungen!$F$13:$F$67)))*N(Mitarbeiter!$E151)/IF(Einstellungen!$C$11="7 Tage",7,5),N('Ist-Stunden'!AV151)+(N(Krankheitstage!CG151)+N(Krankheitstage!CS151))*N($C151))))</f>
        <v/>
      </c>
      <c r="CA151" s="76">
        <f>IF($B151="",0,IF(Einstellungen!$C$10="Ja",MAX(IF(Einstellungen!$C$11="7 Tage",MAX(0,(MIN(DATE(2029,9,0),IF(Mitarbeiter!$D151="",DATE(2029,9,0),Mitarbeiter!$D151),TODAY()))-(MAX(DATE(2029,8,1),Mitarbeiter!$C151))+1),MAX(0,NETWORKDAYS(MAX(DATE(2029,8,1),Mitarbeiter!$C151),MIN(DATE(2029,9,0),IF(Mitarbeiter!$D151="",DATE(2029,9,0),Mitarbeiter!$D151),TODAY()),Einstellungen!$F$13:$F$67)))*N(Mitarbeiter!$E151)/IF(Einstellungen!$C$11="7 Tage",7,5),N('Ist-Stunden'!AW151)),MAX(IF(Einstellungen!$C$11="7 Tage",MAX(0,(MIN(DATE(2029,9,0),IF(Mitarbeiter!$D151="",DATE(2029,9,0),Mitarbeiter!$D151),TODAY()))-(MAX(DATE(2029,8,1),Mitarbeiter!$C151))+1),MAX(0,NETWORKDAYS(MAX(DATE(2029,8,1),Mitarbeiter!$C151),MIN(DATE(2029,9,0),IF(Mitarbeiter!$D151="",DATE(2029,9,0),Mitarbeiter!$D151),TODAY()),Einstellungen!$F$13:$F$67)))*N(Mitarbeiter!$E151)/IF(Einstellungen!$C$11="7 Tage",7,5),N('Ist-Stunden'!AW151)+(N(Krankheitstage!CH151)+N(Krankheitstage!CT151))*N($C151))))</f>
        <v/>
      </c>
      <c r="CB151" s="76">
        <f>IF($B151="",0,IF(Einstellungen!$C$10="Ja",MAX(IF(Einstellungen!$C$11="7 Tage",MAX(0,(MIN(DATE(2029,10,0),IF(Mitarbeiter!$D151="",DATE(2029,10,0),Mitarbeiter!$D151),TODAY()))-(MAX(DATE(2029,9,1),Mitarbeiter!$C151))+1),MAX(0,NETWORKDAYS(MAX(DATE(2029,9,1),Mitarbeiter!$C151),MIN(DATE(2029,10,0),IF(Mitarbeiter!$D151="",DATE(2029,10,0),Mitarbeiter!$D151),TODAY()),Einstellungen!$F$13:$F$67)))*N(Mitarbeiter!$E151)/IF(Einstellungen!$C$11="7 Tage",7,5),N('Ist-Stunden'!AX151)),MAX(IF(Einstellungen!$C$11="7 Tage",MAX(0,(MIN(DATE(2029,10,0),IF(Mitarbeiter!$D151="",DATE(2029,10,0),Mitarbeiter!$D151),TODAY()))-(MAX(DATE(2029,9,1),Mitarbeiter!$C151))+1),MAX(0,NETWORKDAYS(MAX(DATE(2029,9,1),Mitarbeiter!$C151),MIN(DATE(2029,10,0),IF(Mitarbeiter!$D151="",DATE(2029,10,0),Mitarbeiter!$D151),TODAY()),Einstellungen!$F$13:$F$67)))*N(Mitarbeiter!$E151)/IF(Einstellungen!$C$11="7 Tage",7,5),N('Ist-Stunden'!AX151)+(N(Krankheitstage!CI151)+N(Krankheitstage!CU151))*N($C151))))</f>
        <v/>
      </c>
      <c r="CC151" s="76">
        <f>IF($B151="",0,IF(Einstellungen!$C$10="Ja",MAX(IF(Einstellungen!$C$11="7 Tage",MAX(0,(MIN(DATE(2029,11,0),IF(Mitarbeiter!$D151="",DATE(2029,11,0),Mitarbeiter!$D151),TODAY()))-(MAX(DATE(2029,10,1),Mitarbeiter!$C151))+1),MAX(0,NETWORKDAYS(MAX(DATE(2029,10,1),Mitarbeiter!$C151),MIN(DATE(2029,11,0),IF(Mitarbeiter!$D151="",DATE(2029,11,0),Mitarbeiter!$D151),TODAY()),Einstellungen!$F$13:$F$67)))*N(Mitarbeiter!$E151)/IF(Einstellungen!$C$11="7 Tage",7,5),N('Ist-Stunden'!AY151)),MAX(IF(Einstellungen!$C$11="7 Tage",MAX(0,(MIN(DATE(2029,11,0),IF(Mitarbeiter!$D151="",DATE(2029,11,0),Mitarbeiter!$D151),TODAY()))-(MAX(DATE(2029,10,1),Mitarbeiter!$C151))+1),MAX(0,NETWORKDAYS(MAX(DATE(2029,10,1),Mitarbeiter!$C151),MIN(DATE(2029,11,0),IF(Mitarbeiter!$D151="",DATE(2029,11,0),Mitarbeiter!$D151),TODAY()),Einstellungen!$F$13:$F$67)))*N(Mitarbeiter!$E151)/IF(Einstellungen!$C$11="7 Tage",7,5),N('Ist-Stunden'!AY151)+(N(Krankheitstage!CJ151)+N(Krankheitstage!CV151))*N($C151))))</f>
        <v/>
      </c>
      <c r="CD151" s="76">
        <f>IF($B151="",0,IF(Einstellungen!$C$10="Ja",MAX(IF(Einstellungen!$C$11="7 Tage",MAX(0,(MIN(DATE(2029,12,0),IF(Mitarbeiter!$D151="",DATE(2029,12,0),Mitarbeiter!$D151),TODAY()))-(MAX(DATE(2029,11,1),Mitarbeiter!$C151))+1),MAX(0,NETWORKDAYS(MAX(DATE(2029,11,1),Mitarbeiter!$C151),MIN(DATE(2029,12,0),IF(Mitarbeiter!$D151="",DATE(2029,12,0),Mitarbeiter!$D151),TODAY()),Einstellungen!$F$13:$F$67)))*N(Mitarbeiter!$E151)/IF(Einstellungen!$C$11="7 Tage",7,5),N('Ist-Stunden'!AZ151)),MAX(IF(Einstellungen!$C$11="7 Tage",MAX(0,(MIN(DATE(2029,12,0),IF(Mitarbeiter!$D151="",DATE(2029,12,0),Mitarbeiter!$D151),TODAY()))-(MAX(DATE(2029,11,1),Mitarbeiter!$C151))+1),MAX(0,NETWORKDAYS(MAX(DATE(2029,11,1),Mitarbeiter!$C151),MIN(DATE(2029,12,0),IF(Mitarbeiter!$D151="",DATE(2029,12,0),Mitarbeiter!$D151),TODAY()),Einstellungen!$F$13:$F$67)))*N(Mitarbeiter!$E151)/IF(Einstellungen!$C$11="7 Tage",7,5),N('Ist-Stunden'!AZ151)+(N(Krankheitstage!CK151)+N(Krankheitstage!CW151))*N($C151))))</f>
        <v/>
      </c>
      <c r="CE151" s="76">
        <f>IF($B151="",0,IF(Einstellungen!$C$10="Ja",MAX(IF(Einstellungen!$C$11="7 Tage",MAX(0,(MIN(DATE(2029,13,0),IF(Mitarbeiter!$D151="",DATE(2029,13,0),Mitarbeiter!$D151),TODAY()))-(MAX(DATE(2029,12,1),Mitarbeiter!$C151))+1),MAX(0,NETWORKDAYS(MAX(DATE(2029,12,1),Mitarbeiter!$C151),MIN(DATE(2029,13,0),IF(Mitarbeiter!$D151="",DATE(2029,13,0),Mitarbeiter!$D151),TODAY()),Einstellungen!$F$13:$F$67)))*N(Mitarbeiter!$E151)/IF(Einstellungen!$C$11="7 Tage",7,5),N('Ist-Stunden'!BA151)),MAX(IF(Einstellungen!$C$11="7 Tage",MAX(0,(MIN(DATE(2029,13,0),IF(Mitarbeiter!$D151="",DATE(2029,13,0),Mitarbeiter!$D151),TODAY()))-(MAX(DATE(2029,12,1),Mitarbeiter!$C151))+1),MAX(0,NETWORKDAYS(MAX(DATE(2029,12,1),Mitarbeiter!$C151),MIN(DATE(2029,13,0),IF(Mitarbeiter!$D151="",DATE(2029,13,0),Mitarbeiter!$D151),TODAY()),Einstellungen!$F$13:$F$67)))*N(Mitarbeiter!$E151)/IF(Einstellungen!$C$11="7 Tage",7,5),N('Ist-Stunden'!BA151)+(N(Krankheitstage!CL151)+N(Krankheitstage!CX151))*N($C151))))</f>
        <v/>
      </c>
      <c r="CF151" s="76">
        <f>IF($B151="",0,IF(Einstellungen!$C$10="Ja",MAX(IF(Einstellungen!$C$11="7 Tage",MAX(0,(MIN(DATE(2030,2,0),IF(Mitarbeiter!$D151="",DATE(2030,2,0),Mitarbeiter!$D151),TODAY()))-(MAX(DATE(2030,1,1),Mitarbeiter!$C151))+1),MAX(0,NETWORKDAYS(MAX(DATE(2030,1,1),Mitarbeiter!$C151),MIN(DATE(2030,2,0),IF(Mitarbeiter!$D151="",DATE(2030,2,0),Mitarbeiter!$D151),TODAY()),Einstellungen!$F$13:$F$67)))*N(Mitarbeiter!$E151)/IF(Einstellungen!$C$11="7 Tage",7,5),N('Ist-Stunden'!BB151)),MAX(IF(Einstellungen!$C$11="7 Tage",MAX(0,(MIN(DATE(2030,2,0),IF(Mitarbeiter!$D151="",DATE(2030,2,0),Mitarbeiter!$D151),TODAY()))-(MAX(DATE(2030,1,1),Mitarbeiter!$C151))+1),MAX(0,NETWORKDAYS(MAX(DATE(2030,1,1),Mitarbeiter!$C151),MIN(DATE(2030,2,0),IF(Mitarbeiter!$D151="",DATE(2030,2,0),Mitarbeiter!$D151),TODAY()),Einstellungen!$F$13:$F$67)))*N(Mitarbeiter!$E151)/IF(Einstellungen!$C$11="7 Tage",7,5),N('Ist-Stunden'!BB151)+(N(Krankheitstage!CY151)+N(Krankheitstage!DK151))*N($C151))))</f>
        <v/>
      </c>
      <c r="CG151" s="76">
        <f>IF($B151="",0,IF(Einstellungen!$C$10="Ja",MAX(IF(Einstellungen!$C$11="7 Tage",MAX(0,(MIN(DATE(2030,3,0),IF(Mitarbeiter!$D151="",DATE(2030,3,0),Mitarbeiter!$D151),TODAY()))-(MAX(DATE(2030,2,1),Mitarbeiter!$C151))+1),MAX(0,NETWORKDAYS(MAX(DATE(2030,2,1),Mitarbeiter!$C151),MIN(DATE(2030,3,0),IF(Mitarbeiter!$D151="",DATE(2030,3,0),Mitarbeiter!$D151),TODAY()),Einstellungen!$F$13:$F$67)))*N(Mitarbeiter!$E151)/IF(Einstellungen!$C$11="7 Tage",7,5),N('Ist-Stunden'!BC151)),MAX(IF(Einstellungen!$C$11="7 Tage",MAX(0,(MIN(DATE(2030,3,0),IF(Mitarbeiter!$D151="",DATE(2030,3,0),Mitarbeiter!$D151),TODAY()))-(MAX(DATE(2030,2,1),Mitarbeiter!$C151))+1),MAX(0,NETWORKDAYS(MAX(DATE(2030,2,1),Mitarbeiter!$C151),MIN(DATE(2030,3,0),IF(Mitarbeiter!$D151="",DATE(2030,3,0),Mitarbeiter!$D151),TODAY()),Einstellungen!$F$13:$F$67)))*N(Mitarbeiter!$E151)/IF(Einstellungen!$C$11="7 Tage",7,5),N('Ist-Stunden'!BC151)+(N(Krankheitstage!CZ151)+N(Krankheitstage!DL151))*N($C151))))</f>
        <v/>
      </c>
      <c r="CH151" s="76">
        <f>IF($B151="",0,IF(Einstellungen!$C$10="Ja",MAX(IF(Einstellungen!$C$11="7 Tage",MAX(0,(MIN(DATE(2030,4,0),IF(Mitarbeiter!$D151="",DATE(2030,4,0),Mitarbeiter!$D151),TODAY()))-(MAX(DATE(2030,3,1),Mitarbeiter!$C151))+1),MAX(0,NETWORKDAYS(MAX(DATE(2030,3,1),Mitarbeiter!$C151),MIN(DATE(2030,4,0),IF(Mitarbeiter!$D151="",DATE(2030,4,0),Mitarbeiter!$D151),TODAY()),Einstellungen!$F$13:$F$67)))*N(Mitarbeiter!$E151)/IF(Einstellungen!$C$11="7 Tage",7,5),N('Ist-Stunden'!BD151)),MAX(IF(Einstellungen!$C$11="7 Tage",MAX(0,(MIN(DATE(2030,4,0),IF(Mitarbeiter!$D151="",DATE(2030,4,0),Mitarbeiter!$D151),TODAY()))-(MAX(DATE(2030,3,1),Mitarbeiter!$C151))+1),MAX(0,NETWORKDAYS(MAX(DATE(2030,3,1),Mitarbeiter!$C151),MIN(DATE(2030,4,0),IF(Mitarbeiter!$D151="",DATE(2030,4,0),Mitarbeiter!$D151),TODAY()),Einstellungen!$F$13:$F$67)))*N(Mitarbeiter!$E151)/IF(Einstellungen!$C$11="7 Tage",7,5),N('Ist-Stunden'!BD151)+(N(Krankheitstage!DA151)+N(Krankheitstage!DM151))*N($C151))))</f>
        <v/>
      </c>
      <c r="CI151" s="76">
        <f>IF($B151="",0,IF(Einstellungen!$C$10="Ja",MAX(IF(Einstellungen!$C$11="7 Tage",MAX(0,(MIN(DATE(2030,5,0),IF(Mitarbeiter!$D151="",DATE(2030,5,0),Mitarbeiter!$D151),TODAY()))-(MAX(DATE(2030,4,1),Mitarbeiter!$C151))+1),MAX(0,NETWORKDAYS(MAX(DATE(2030,4,1),Mitarbeiter!$C151),MIN(DATE(2030,5,0),IF(Mitarbeiter!$D151="",DATE(2030,5,0),Mitarbeiter!$D151),TODAY()),Einstellungen!$F$13:$F$67)))*N(Mitarbeiter!$E151)/IF(Einstellungen!$C$11="7 Tage",7,5),N('Ist-Stunden'!BE151)),MAX(IF(Einstellungen!$C$11="7 Tage",MAX(0,(MIN(DATE(2030,5,0),IF(Mitarbeiter!$D151="",DATE(2030,5,0),Mitarbeiter!$D151),TODAY()))-(MAX(DATE(2030,4,1),Mitarbeiter!$C151))+1),MAX(0,NETWORKDAYS(MAX(DATE(2030,4,1),Mitarbeiter!$C151),MIN(DATE(2030,5,0),IF(Mitarbeiter!$D151="",DATE(2030,5,0),Mitarbeiter!$D151),TODAY()),Einstellungen!$F$13:$F$67)))*N(Mitarbeiter!$E151)/IF(Einstellungen!$C$11="7 Tage",7,5),N('Ist-Stunden'!BE151)+(N(Krankheitstage!DB151)+N(Krankheitstage!DN151))*N($C151))))</f>
        <v/>
      </c>
      <c r="CJ151" s="76">
        <f>IF($B151="",0,IF(Einstellungen!$C$10="Ja",MAX(IF(Einstellungen!$C$11="7 Tage",MAX(0,(MIN(DATE(2030,6,0),IF(Mitarbeiter!$D151="",DATE(2030,6,0),Mitarbeiter!$D151),TODAY()))-(MAX(DATE(2030,5,1),Mitarbeiter!$C151))+1),MAX(0,NETWORKDAYS(MAX(DATE(2030,5,1),Mitarbeiter!$C151),MIN(DATE(2030,6,0),IF(Mitarbeiter!$D151="",DATE(2030,6,0),Mitarbeiter!$D151),TODAY()),Einstellungen!$F$13:$F$67)))*N(Mitarbeiter!$E151)/IF(Einstellungen!$C$11="7 Tage",7,5),N('Ist-Stunden'!BF151)),MAX(IF(Einstellungen!$C$11="7 Tage",MAX(0,(MIN(DATE(2030,6,0),IF(Mitarbeiter!$D151="",DATE(2030,6,0),Mitarbeiter!$D151),TODAY()))-(MAX(DATE(2030,5,1),Mitarbeiter!$C151))+1),MAX(0,NETWORKDAYS(MAX(DATE(2030,5,1),Mitarbeiter!$C151),MIN(DATE(2030,6,0),IF(Mitarbeiter!$D151="",DATE(2030,6,0),Mitarbeiter!$D151),TODAY()),Einstellungen!$F$13:$F$67)))*N(Mitarbeiter!$E151)/IF(Einstellungen!$C$11="7 Tage",7,5),N('Ist-Stunden'!BF151)+(N(Krankheitstage!DC151)+N(Krankheitstage!DO151))*N($C151))))</f>
        <v/>
      </c>
      <c r="CK151" s="76">
        <f>IF($B151="",0,IF(Einstellungen!$C$10="Ja",MAX(IF(Einstellungen!$C$11="7 Tage",MAX(0,(MIN(DATE(2030,7,0),IF(Mitarbeiter!$D151="",DATE(2030,7,0),Mitarbeiter!$D151),TODAY()))-(MAX(DATE(2030,6,1),Mitarbeiter!$C151))+1),MAX(0,NETWORKDAYS(MAX(DATE(2030,6,1),Mitarbeiter!$C151),MIN(DATE(2030,7,0),IF(Mitarbeiter!$D151="",DATE(2030,7,0),Mitarbeiter!$D151),TODAY()),Einstellungen!$F$13:$F$67)))*N(Mitarbeiter!$E151)/IF(Einstellungen!$C$11="7 Tage",7,5),N('Ist-Stunden'!BG151)),MAX(IF(Einstellungen!$C$11="7 Tage",MAX(0,(MIN(DATE(2030,7,0),IF(Mitarbeiter!$D151="",DATE(2030,7,0),Mitarbeiter!$D151),TODAY()))-(MAX(DATE(2030,6,1),Mitarbeiter!$C151))+1),MAX(0,NETWORKDAYS(MAX(DATE(2030,6,1),Mitarbeiter!$C151),MIN(DATE(2030,7,0),IF(Mitarbeiter!$D151="",DATE(2030,7,0),Mitarbeiter!$D151),TODAY()),Einstellungen!$F$13:$F$67)))*N(Mitarbeiter!$E151)/IF(Einstellungen!$C$11="7 Tage",7,5),N('Ist-Stunden'!BG151)+(N(Krankheitstage!DD151)+N(Krankheitstage!DP151))*N($C151))))</f>
        <v/>
      </c>
      <c r="CL151" s="76">
        <f>IF($B151="",0,IF(Einstellungen!$C$10="Ja",MAX(IF(Einstellungen!$C$11="7 Tage",MAX(0,(MIN(DATE(2030,8,0),IF(Mitarbeiter!$D151="",DATE(2030,8,0),Mitarbeiter!$D151),TODAY()))-(MAX(DATE(2030,7,1),Mitarbeiter!$C151))+1),MAX(0,NETWORKDAYS(MAX(DATE(2030,7,1),Mitarbeiter!$C151),MIN(DATE(2030,8,0),IF(Mitarbeiter!$D151="",DATE(2030,8,0),Mitarbeiter!$D151),TODAY()),Einstellungen!$F$13:$F$67)))*N(Mitarbeiter!$E151)/IF(Einstellungen!$C$11="7 Tage",7,5),N('Ist-Stunden'!BH151)),MAX(IF(Einstellungen!$C$11="7 Tage",MAX(0,(MIN(DATE(2030,8,0),IF(Mitarbeiter!$D151="",DATE(2030,8,0),Mitarbeiter!$D151),TODAY()))-(MAX(DATE(2030,7,1),Mitarbeiter!$C151))+1),MAX(0,NETWORKDAYS(MAX(DATE(2030,7,1),Mitarbeiter!$C151),MIN(DATE(2030,8,0),IF(Mitarbeiter!$D151="",DATE(2030,8,0),Mitarbeiter!$D151),TODAY()),Einstellungen!$F$13:$F$67)))*N(Mitarbeiter!$E151)/IF(Einstellungen!$C$11="7 Tage",7,5),N('Ist-Stunden'!BH151)+(N(Krankheitstage!DE151)+N(Krankheitstage!DQ151))*N($C151))))</f>
        <v/>
      </c>
      <c r="CM151" s="76">
        <f>IF($B151="",0,IF(Einstellungen!$C$10="Ja",MAX(IF(Einstellungen!$C$11="7 Tage",MAX(0,(MIN(DATE(2030,9,0),IF(Mitarbeiter!$D151="",DATE(2030,9,0),Mitarbeiter!$D151),TODAY()))-(MAX(DATE(2030,8,1),Mitarbeiter!$C151))+1),MAX(0,NETWORKDAYS(MAX(DATE(2030,8,1),Mitarbeiter!$C151),MIN(DATE(2030,9,0),IF(Mitarbeiter!$D151="",DATE(2030,9,0),Mitarbeiter!$D151),TODAY()),Einstellungen!$F$13:$F$67)))*N(Mitarbeiter!$E151)/IF(Einstellungen!$C$11="7 Tage",7,5),N('Ist-Stunden'!BI151)),MAX(IF(Einstellungen!$C$11="7 Tage",MAX(0,(MIN(DATE(2030,9,0),IF(Mitarbeiter!$D151="",DATE(2030,9,0),Mitarbeiter!$D151),TODAY()))-(MAX(DATE(2030,8,1),Mitarbeiter!$C151))+1),MAX(0,NETWORKDAYS(MAX(DATE(2030,8,1),Mitarbeiter!$C151),MIN(DATE(2030,9,0),IF(Mitarbeiter!$D151="",DATE(2030,9,0),Mitarbeiter!$D151),TODAY()),Einstellungen!$F$13:$F$67)))*N(Mitarbeiter!$E151)/IF(Einstellungen!$C$11="7 Tage",7,5),N('Ist-Stunden'!BI151)+(N(Krankheitstage!DF151)+N(Krankheitstage!DR151))*N($C151))))</f>
        <v/>
      </c>
      <c r="CN151" s="76">
        <f>IF($B151="",0,IF(Einstellungen!$C$10="Ja",MAX(IF(Einstellungen!$C$11="7 Tage",MAX(0,(MIN(DATE(2030,10,0),IF(Mitarbeiter!$D151="",DATE(2030,10,0),Mitarbeiter!$D151),TODAY()))-(MAX(DATE(2030,9,1),Mitarbeiter!$C151))+1),MAX(0,NETWORKDAYS(MAX(DATE(2030,9,1),Mitarbeiter!$C151),MIN(DATE(2030,10,0),IF(Mitarbeiter!$D151="",DATE(2030,10,0),Mitarbeiter!$D151),TODAY()),Einstellungen!$F$13:$F$67)))*N(Mitarbeiter!$E151)/IF(Einstellungen!$C$11="7 Tage",7,5),N('Ist-Stunden'!BJ151)),MAX(IF(Einstellungen!$C$11="7 Tage",MAX(0,(MIN(DATE(2030,10,0),IF(Mitarbeiter!$D151="",DATE(2030,10,0),Mitarbeiter!$D151),TODAY()))-(MAX(DATE(2030,9,1),Mitarbeiter!$C151))+1),MAX(0,NETWORKDAYS(MAX(DATE(2030,9,1),Mitarbeiter!$C151),MIN(DATE(2030,10,0),IF(Mitarbeiter!$D151="",DATE(2030,10,0),Mitarbeiter!$D151),TODAY()),Einstellungen!$F$13:$F$67)))*N(Mitarbeiter!$E151)/IF(Einstellungen!$C$11="7 Tage",7,5),N('Ist-Stunden'!BJ151)+(N(Krankheitstage!DG151)+N(Krankheitstage!DS151))*N($C151))))</f>
        <v/>
      </c>
      <c r="CO151" s="76">
        <f>IF($B151="",0,IF(Einstellungen!$C$10="Ja",MAX(IF(Einstellungen!$C$11="7 Tage",MAX(0,(MIN(DATE(2030,11,0),IF(Mitarbeiter!$D151="",DATE(2030,11,0),Mitarbeiter!$D151),TODAY()))-(MAX(DATE(2030,10,1),Mitarbeiter!$C151))+1),MAX(0,NETWORKDAYS(MAX(DATE(2030,10,1),Mitarbeiter!$C151),MIN(DATE(2030,11,0),IF(Mitarbeiter!$D151="",DATE(2030,11,0),Mitarbeiter!$D151),TODAY()),Einstellungen!$F$13:$F$67)))*N(Mitarbeiter!$E151)/IF(Einstellungen!$C$11="7 Tage",7,5),N('Ist-Stunden'!BK151)),MAX(IF(Einstellungen!$C$11="7 Tage",MAX(0,(MIN(DATE(2030,11,0),IF(Mitarbeiter!$D151="",DATE(2030,11,0),Mitarbeiter!$D151),TODAY()))-(MAX(DATE(2030,10,1),Mitarbeiter!$C151))+1),MAX(0,NETWORKDAYS(MAX(DATE(2030,10,1),Mitarbeiter!$C151),MIN(DATE(2030,11,0),IF(Mitarbeiter!$D151="",DATE(2030,11,0),Mitarbeiter!$D151),TODAY()),Einstellungen!$F$13:$F$67)))*N(Mitarbeiter!$E151)/IF(Einstellungen!$C$11="7 Tage",7,5),N('Ist-Stunden'!BK151)+(N(Krankheitstage!DH151)+N(Krankheitstage!DT151))*N($C151))))</f>
        <v/>
      </c>
      <c r="CP151" s="76">
        <f>IF($B151="",0,IF(Einstellungen!$C$10="Ja",MAX(IF(Einstellungen!$C$11="7 Tage",MAX(0,(MIN(DATE(2030,12,0),IF(Mitarbeiter!$D151="",DATE(2030,12,0),Mitarbeiter!$D151),TODAY()))-(MAX(DATE(2030,11,1),Mitarbeiter!$C151))+1),MAX(0,NETWORKDAYS(MAX(DATE(2030,11,1),Mitarbeiter!$C151),MIN(DATE(2030,12,0),IF(Mitarbeiter!$D151="",DATE(2030,12,0),Mitarbeiter!$D151),TODAY()),Einstellungen!$F$13:$F$67)))*N(Mitarbeiter!$E151)/IF(Einstellungen!$C$11="7 Tage",7,5),N('Ist-Stunden'!BL151)),MAX(IF(Einstellungen!$C$11="7 Tage",MAX(0,(MIN(DATE(2030,12,0),IF(Mitarbeiter!$D151="",DATE(2030,12,0),Mitarbeiter!$D151),TODAY()))-(MAX(DATE(2030,11,1),Mitarbeiter!$C151))+1),MAX(0,NETWORKDAYS(MAX(DATE(2030,11,1),Mitarbeiter!$C151),MIN(DATE(2030,12,0),IF(Mitarbeiter!$D151="",DATE(2030,12,0),Mitarbeiter!$D151),TODAY()),Einstellungen!$F$13:$F$67)))*N(Mitarbeiter!$E151)/IF(Einstellungen!$C$11="7 Tage",7,5),N('Ist-Stunden'!BL151)+(N(Krankheitstage!DI151)+N(Krankheitstage!DU151))*N($C151))))</f>
        <v/>
      </c>
      <c r="CQ151" s="76">
        <f>IF($B151="",0,IF(Einstellungen!$C$10="Ja",MAX(IF(Einstellungen!$C$11="7 Tage",MAX(0,(MIN(DATE(2030,13,0),IF(Mitarbeiter!$D151="",DATE(2030,13,0),Mitarbeiter!$D151),TODAY()))-(MAX(DATE(2030,12,1),Mitarbeiter!$C151))+1),MAX(0,NETWORKDAYS(MAX(DATE(2030,12,1),Mitarbeiter!$C151),MIN(DATE(2030,13,0),IF(Mitarbeiter!$D151="",DATE(2030,13,0),Mitarbeiter!$D151),TODAY()),Einstellungen!$F$13:$F$67)))*N(Mitarbeiter!$E151)/IF(Einstellungen!$C$11="7 Tage",7,5),N('Ist-Stunden'!BM151)),MAX(IF(Einstellungen!$C$11="7 Tage",MAX(0,(MIN(DATE(2030,13,0),IF(Mitarbeiter!$D151="",DATE(2030,13,0),Mitarbeiter!$D151),TODAY()))-(MAX(DATE(2030,12,1),Mitarbeiter!$C151))+1),MAX(0,NETWORKDAYS(MAX(DATE(2030,12,1),Mitarbeiter!$C151),MIN(DATE(2030,13,0),IF(Mitarbeiter!$D151="",DATE(2030,13,0),Mitarbeiter!$D151),TODAY()),Einstellungen!$F$13:$F$67)))*N(Mitarbeiter!$E151)/IF(Einstellungen!$C$11="7 Tage",7,5),N('Ist-Stunden'!BM151)+(N(Krankheitstage!DJ151)+N(Krankheitstage!DV151))*N($C151))))</f>
        <v/>
      </c>
    </row>
    <row r="152">
      <c r="A152" s="73">
        <f>IF(Mitarbeiter!B152="","",Mitarbeiter!A152)</f>
        <v/>
      </c>
      <c r="B152" s="6">
        <f>IF(Mitarbeiter!B152="","",Mitarbeiter!B152)</f>
        <v/>
      </c>
      <c r="C152" s="74">
        <f>IF(Mitarbeiter!B152="","",Mitarbeiter!F152)</f>
        <v/>
      </c>
      <c r="D152" s="75">
        <f>N(INDEX(Krankheitstage!$G152:$DV152,1,(Einstellungen!$C$3-2026)*24+1))</f>
        <v/>
      </c>
      <c r="E152" s="75">
        <f>N(INDEX(Krankheitstage!$G152:$DV152,1,(Einstellungen!$C$3-2026)*24+2))</f>
        <v/>
      </c>
      <c r="F152" s="75">
        <f>N(INDEX(Krankheitstage!$G152:$DV152,1,(Einstellungen!$C$3-2026)*24+3))</f>
        <v/>
      </c>
      <c r="G152" s="75">
        <f>N(INDEX(Krankheitstage!$G152:$DV152,1,(Einstellungen!$C$3-2026)*24+4))</f>
        <v/>
      </c>
      <c r="H152" s="75">
        <f>N(INDEX(Krankheitstage!$G152:$DV152,1,(Einstellungen!$C$3-2026)*24+5))</f>
        <v/>
      </c>
      <c r="I152" s="75">
        <f>N(INDEX(Krankheitstage!$G152:$DV152,1,(Einstellungen!$C$3-2026)*24+6))</f>
        <v/>
      </c>
      <c r="J152" s="75">
        <f>N(INDEX(Krankheitstage!$G152:$DV152,1,(Einstellungen!$C$3-2026)*24+7))</f>
        <v/>
      </c>
      <c r="K152" s="75">
        <f>N(INDEX(Krankheitstage!$G152:$DV152,1,(Einstellungen!$C$3-2026)*24+8))</f>
        <v/>
      </c>
      <c r="L152" s="75">
        <f>N(INDEX(Krankheitstage!$G152:$DV152,1,(Einstellungen!$C$3-2026)*24+9))</f>
        <v/>
      </c>
      <c r="M152" s="75">
        <f>N(INDEX(Krankheitstage!$G152:$DV152,1,(Einstellungen!$C$3-2026)*24+10))</f>
        <v/>
      </c>
      <c r="N152" s="75">
        <f>N(INDEX(Krankheitstage!$G152:$DV152,1,(Einstellungen!$C$3-2026)*24+11))</f>
        <v/>
      </c>
      <c r="O152" s="75">
        <f>N(INDEX(Krankheitstage!$G152:$DV152,1,(Einstellungen!$C$3-2026)*24+12))</f>
        <v/>
      </c>
      <c r="P152" s="75">
        <f>IF($B152="","",SUM(D152:O152))</f>
        <v/>
      </c>
      <c r="Q152" s="75">
        <f>N(INDEX(Krankheitstage!$G152:$DV152,1,(Einstellungen!$C$3-2026)*24+13))</f>
        <v/>
      </c>
      <c r="R152" s="75">
        <f>N(INDEX(Krankheitstage!$G152:$DV152,1,(Einstellungen!$C$3-2026)*24+14))</f>
        <v/>
      </c>
      <c r="S152" s="75">
        <f>N(INDEX(Krankheitstage!$G152:$DV152,1,(Einstellungen!$C$3-2026)*24+15))</f>
        <v/>
      </c>
      <c r="T152" s="75">
        <f>N(INDEX(Krankheitstage!$G152:$DV152,1,(Einstellungen!$C$3-2026)*24+16))</f>
        <v/>
      </c>
      <c r="U152" s="75">
        <f>N(INDEX(Krankheitstage!$G152:$DV152,1,(Einstellungen!$C$3-2026)*24+17))</f>
        <v/>
      </c>
      <c r="V152" s="75">
        <f>N(INDEX(Krankheitstage!$G152:$DV152,1,(Einstellungen!$C$3-2026)*24+18))</f>
        <v/>
      </c>
      <c r="W152" s="75">
        <f>N(INDEX(Krankheitstage!$G152:$DV152,1,(Einstellungen!$C$3-2026)*24+19))</f>
        <v/>
      </c>
      <c r="X152" s="75">
        <f>N(INDEX(Krankheitstage!$G152:$DV152,1,(Einstellungen!$C$3-2026)*24+20))</f>
        <v/>
      </c>
      <c r="Y152" s="75">
        <f>N(INDEX(Krankheitstage!$G152:$DV152,1,(Einstellungen!$C$3-2026)*24+21))</f>
        <v/>
      </c>
      <c r="Z152" s="75">
        <f>N(INDEX(Krankheitstage!$G152:$DV152,1,(Einstellungen!$C$3-2026)*24+22))</f>
        <v/>
      </c>
      <c r="AA152" s="75">
        <f>N(INDEX(Krankheitstage!$G152:$DV152,1,(Einstellungen!$C$3-2026)*24+23))</f>
        <v/>
      </c>
      <c r="AB152" s="75">
        <f>N(INDEX(Krankheitstage!$G152:$DV152,1,(Einstellungen!$C$3-2026)*24+24))</f>
        <v/>
      </c>
      <c r="AC152" s="75">
        <f>IF($B152="","",SUM(Q152:AB152))</f>
        <v/>
      </c>
      <c r="AD152" s="75">
        <f>IF($B152="","",SUM(P152,AC152))</f>
        <v/>
      </c>
      <c r="AE152" s="76">
        <f>IF($B152="","",AD152*N(C152))</f>
        <v/>
      </c>
      <c r="AF152" s="75">
        <f>IF($B152="","",Krankheitstage!E152)</f>
        <v/>
      </c>
      <c r="AG152" s="76">
        <f>IF($B152="","",AF152*N(C152))</f>
        <v/>
      </c>
      <c r="AH152" s="76">
        <f>IF($B152="","",INDEX($AJ152:$CQ152,1,(Einstellungen!$C$3-2026)*12+1)+INDEX($AJ152:$CQ152,1,(Einstellungen!$C$3-2026)*12+2)+INDEX($AJ152:$CQ152,1,(Einstellungen!$C$3-2026)*12+3)+INDEX($AJ152:$CQ152,1,(Einstellungen!$C$3-2026)*12+4)+INDEX($AJ152:$CQ152,1,(Einstellungen!$C$3-2026)*12+5)+INDEX($AJ152:$CQ152,1,(Einstellungen!$C$3-2026)*12+6)+INDEX($AJ152:$CQ152,1,(Einstellungen!$C$3-2026)*12+7)+INDEX($AJ152:$CQ152,1,(Einstellungen!$C$3-2026)*12+8)+INDEX($AJ152:$CQ152,1,(Einstellungen!$C$3-2026)*12+9)+INDEX($AJ152:$CQ152,1,(Einstellungen!$C$3-2026)*12+10)+INDEX($AJ152:$CQ152,1,(Einstellungen!$C$3-2026)*12+11)+INDEX($AJ152:$CQ152,1,(Einstellungen!$C$3-2026)*12+12))</f>
        <v/>
      </c>
      <c r="AI152" s="76">
        <f>IF($B152="","",SUM($AJ152:$CQ152))</f>
        <v/>
      </c>
      <c r="AJ152" s="76">
        <f>IF($B152="",0,IF(Einstellungen!$C$10="Ja",MAX(IF(Einstellungen!$C$11="7 Tage",MAX(0,(MIN(DATE(2026,2,0),IF(Mitarbeiter!$D152="",DATE(2026,2,0),Mitarbeiter!$D152),TODAY()))-(MAX(DATE(2026,1,1),Mitarbeiter!$C152))+1),MAX(0,NETWORKDAYS(MAX(DATE(2026,1,1),Mitarbeiter!$C152),MIN(DATE(2026,2,0),IF(Mitarbeiter!$D152="",DATE(2026,2,0),Mitarbeiter!$D152),TODAY()),Einstellungen!$F$13:$F$67)))*N(Mitarbeiter!$E152)/IF(Einstellungen!$C$11="7 Tage",7,5),N('Ist-Stunden'!F152)),MAX(IF(Einstellungen!$C$11="7 Tage",MAX(0,(MIN(DATE(2026,2,0),IF(Mitarbeiter!$D152="",DATE(2026,2,0),Mitarbeiter!$D152),TODAY()))-(MAX(DATE(2026,1,1),Mitarbeiter!$C152))+1),MAX(0,NETWORKDAYS(MAX(DATE(2026,1,1),Mitarbeiter!$C152),MIN(DATE(2026,2,0),IF(Mitarbeiter!$D152="",DATE(2026,2,0),Mitarbeiter!$D152),TODAY()),Einstellungen!$F$13:$F$67)))*N(Mitarbeiter!$E152)/IF(Einstellungen!$C$11="7 Tage",7,5),N('Ist-Stunden'!F152)+(N(Krankheitstage!G152)+N(Krankheitstage!S152))*N($C152))))</f>
        <v/>
      </c>
      <c r="AK152" s="76">
        <f>IF($B152="",0,IF(Einstellungen!$C$10="Ja",MAX(IF(Einstellungen!$C$11="7 Tage",MAX(0,(MIN(DATE(2026,3,0),IF(Mitarbeiter!$D152="",DATE(2026,3,0),Mitarbeiter!$D152),TODAY()))-(MAX(DATE(2026,2,1),Mitarbeiter!$C152))+1),MAX(0,NETWORKDAYS(MAX(DATE(2026,2,1),Mitarbeiter!$C152),MIN(DATE(2026,3,0),IF(Mitarbeiter!$D152="",DATE(2026,3,0),Mitarbeiter!$D152),TODAY()),Einstellungen!$F$13:$F$67)))*N(Mitarbeiter!$E152)/IF(Einstellungen!$C$11="7 Tage",7,5),N('Ist-Stunden'!G152)),MAX(IF(Einstellungen!$C$11="7 Tage",MAX(0,(MIN(DATE(2026,3,0),IF(Mitarbeiter!$D152="",DATE(2026,3,0),Mitarbeiter!$D152),TODAY()))-(MAX(DATE(2026,2,1),Mitarbeiter!$C152))+1),MAX(0,NETWORKDAYS(MAX(DATE(2026,2,1),Mitarbeiter!$C152),MIN(DATE(2026,3,0),IF(Mitarbeiter!$D152="",DATE(2026,3,0),Mitarbeiter!$D152),TODAY()),Einstellungen!$F$13:$F$67)))*N(Mitarbeiter!$E152)/IF(Einstellungen!$C$11="7 Tage",7,5),N('Ist-Stunden'!G152)+(N(Krankheitstage!H152)+N(Krankheitstage!T152))*N($C152))))</f>
        <v/>
      </c>
      <c r="AL152" s="76">
        <f>IF($B152="",0,IF(Einstellungen!$C$10="Ja",MAX(IF(Einstellungen!$C$11="7 Tage",MAX(0,(MIN(DATE(2026,4,0),IF(Mitarbeiter!$D152="",DATE(2026,4,0),Mitarbeiter!$D152),TODAY()))-(MAX(DATE(2026,3,1),Mitarbeiter!$C152))+1),MAX(0,NETWORKDAYS(MAX(DATE(2026,3,1),Mitarbeiter!$C152),MIN(DATE(2026,4,0),IF(Mitarbeiter!$D152="",DATE(2026,4,0),Mitarbeiter!$D152),TODAY()),Einstellungen!$F$13:$F$67)))*N(Mitarbeiter!$E152)/IF(Einstellungen!$C$11="7 Tage",7,5),N('Ist-Stunden'!H152)),MAX(IF(Einstellungen!$C$11="7 Tage",MAX(0,(MIN(DATE(2026,4,0),IF(Mitarbeiter!$D152="",DATE(2026,4,0),Mitarbeiter!$D152),TODAY()))-(MAX(DATE(2026,3,1),Mitarbeiter!$C152))+1),MAX(0,NETWORKDAYS(MAX(DATE(2026,3,1),Mitarbeiter!$C152),MIN(DATE(2026,4,0),IF(Mitarbeiter!$D152="",DATE(2026,4,0),Mitarbeiter!$D152),TODAY()),Einstellungen!$F$13:$F$67)))*N(Mitarbeiter!$E152)/IF(Einstellungen!$C$11="7 Tage",7,5),N('Ist-Stunden'!H152)+(N(Krankheitstage!I152)+N(Krankheitstage!U152))*N($C152))))</f>
        <v/>
      </c>
      <c r="AM152" s="76">
        <f>IF($B152="",0,IF(Einstellungen!$C$10="Ja",MAX(IF(Einstellungen!$C$11="7 Tage",MAX(0,(MIN(DATE(2026,5,0),IF(Mitarbeiter!$D152="",DATE(2026,5,0),Mitarbeiter!$D152),TODAY()))-(MAX(DATE(2026,4,1),Mitarbeiter!$C152))+1),MAX(0,NETWORKDAYS(MAX(DATE(2026,4,1),Mitarbeiter!$C152),MIN(DATE(2026,5,0),IF(Mitarbeiter!$D152="",DATE(2026,5,0),Mitarbeiter!$D152),TODAY()),Einstellungen!$F$13:$F$67)))*N(Mitarbeiter!$E152)/IF(Einstellungen!$C$11="7 Tage",7,5),N('Ist-Stunden'!I152)),MAX(IF(Einstellungen!$C$11="7 Tage",MAX(0,(MIN(DATE(2026,5,0),IF(Mitarbeiter!$D152="",DATE(2026,5,0),Mitarbeiter!$D152),TODAY()))-(MAX(DATE(2026,4,1),Mitarbeiter!$C152))+1),MAX(0,NETWORKDAYS(MAX(DATE(2026,4,1),Mitarbeiter!$C152),MIN(DATE(2026,5,0),IF(Mitarbeiter!$D152="",DATE(2026,5,0),Mitarbeiter!$D152),TODAY()),Einstellungen!$F$13:$F$67)))*N(Mitarbeiter!$E152)/IF(Einstellungen!$C$11="7 Tage",7,5),N('Ist-Stunden'!I152)+(N(Krankheitstage!J152)+N(Krankheitstage!V152))*N($C152))))</f>
        <v/>
      </c>
      <c r="AN152" s="76">
        <f>IF($B152="",0,IF(Einstellungen!$C$10="Ja",MAX(IF(Einstellungen!$C$11="7 Tage",MAX(0,(MIN(DATE(2026,6,0),IF(Mitarbeiter!$D152="",DATE(2026,6,0),Mitarbeiter!$D152),TODAY()))-(MAX(DATE(2026,5,1),Mitarbeiter!$C152))+1),MAX(0,NETWORKDAYS(MAX(DATE(2026,5,1),Mitarbeiter!$C152),MIN(DATE(2026,6,0),IF(Mitarbeiter!$D152="",DATE(2026,6,0),Mitarbeiter!$D152),TODAY()),Einstellungen!$F$13:$F$67)))*N(Mitarbeiter!$E152)/IF(Einstellungen!$C$11="7 Tage",7,5),N('Ist-Stunden'!J152)),MAX(IF(Einstellungen!$C$11="7 Tage",MAX(0,(MIN(DATE(2026,6,0),IF(Mitarbeiter!$D152="",DATE(2026,6,0),Mitarbeiter!$D152),TODAY()))-(MAX(DATE(2026,5,1),Mitarbeiter!$C152))+1),MAX(0,NETWORKDAYS(MAX(DATE(2026,5,1),Mitarbeiter!$C152),MIN(DATE(2026,6,0),IF(Mitarbeiter!$D152="",DATE(2026,6,0),Mitarbeiter!$D152),TODAY()),Einstellungen!$F$13:$F$67)))*N(Mitarbeiter!$E152)/IF(Einstellungen!$C$11="7 Tage",7,5),N('Ist-Stunden'!J152)+(N(Krankheitstage!K152)+N(Krankheitstage!W152))*N($C152))))</f>
        <v/>
      </c>
      <c r="AO152" s="76">
        <f>IF($B152="",0,IF(Einstellungen!$C$10="Ja",MAX(IF(Einstellungen!$C$11="7 Tage",MAX(0,(MIN(DATE(2026,7,0),IF(Mitarbeiter!$D152="",DATE(2026,7,0),Mitarbeiter!$D152),TODAY()))-(MAX(DATE(2026,6,1),Mitarbeiter!$C152))+1),MAX(0,NETWORKDAYS(MAX(DATE(2026,6,1),Mitarbeiter!$C152),MIN(DATE(2026,7,0),IF(Mitarbeiter!$D152="",DATE(2026,7,0),Mitarbeiter!$D152),TODAY()),Einstellungen!$F$13:$F$67)))*N(Mitarbeiter!$E152)/IF(Einstellungen!$C$11="7 Tage",7,5),N('Ist-Stunden'!K152)),MAX(IF(Einstellungen!$C$11="7 Tage",MAX(0,(MIN(DATE(2026,7,0),IF(Mitarbeiter!$D152="",DATE(2026,7,0),Mitarbeiter!$D152),TODAY()))-(MAX(DATE(2026,6,1),Mitarbeiter!$C152))+1),MAX(0,NETWORKDAYS(MAX(DATE(2026,6,1),Mitarbeiter!$C152),MIN(DATE(2026,7,0),IF(Mitarbeiter!$D152="",DATE(2026,7,0),Mitarbeiter!$D152),TODAY()),Einstellungen!$F$13:$F$67)))*N(Mitarbeiter!$E152)/IF(Einstellungen!$C$11="7 Tage",7,5),N('Ist-Stunden'!K152)+(N(Krankheitstage!L152)+N(Krankheitstage!X152))*N($C152))))</f>
        <v/>
      </c>
      <c r="AP152" s="76">
        <f>IF($B152="",0,IF(Einstellungen!$C$10="Ja",MAX(IF(Einstellungen!$C$11="7 Tage",MAX(0,(MIN(DATE(2026,8,0),IF(Mitarbeiter!$D152="",DATE(2026,8,0),Mitarbeiter!$D152),TODAY()))-(MAX(DATE(2026,7,1),Mitarbeiter!$C152))+1),MAX(0,NETWORKDAYS(MAX(DATE(2026,7,1),Mitarbeiter!$C152),MIN(DATE(2026,8,0),IF(Mitarbeiter!$D152="",DATE(2026,8,0),Mitarbeiter!$D152),TODAY()),Einstellungen!$F$13:$F$67)))*N(Mitarbeiter!$E152)/IF(Einstellungen!$C$11="7 Tage",7,5),N('Ist-Stunden'!L152)),MAX(IF(Einstellungen!$C$11="7 Tage",MAX(0,(MIN(DATE(2026,8,0),IF(Mitarbeiter!$D152="",DATE(2026,8,0),Mitarbeiter!$D152),TODAY()))-(MAX(DATE(2026,7,1),Mitarbeiter!$C152))+1),MAX(0,NETWORKDAYS(MAX(DATE(2026,7,1),Mitarbeiter!$C152),MIN(DATE(2026,8,0),IF(Mitarbeiter!$D152="",DATE(2026,8,0),Mitarbeiter!$D152),TODAY()),Einstellungen!$F$13:$F$67)))*N(Mitarbeiter!$E152)/IF(Einstellungen!$C$11="7 Tage",7,5),N('Ist-Stunden'!L152)+(N(Krankheitstage!M152)+N(Krankheitstage!Y152))*N($C152))))</f>
        <v/>
      </c>
      <c r="AQ152" s="76">
        <f>IF($B152="",0,IF(Einstellungen!$C$10="Ja",MAX(IF(Einstellungen!$C$11="7 Tage",MAX(0,(MIN(DATE(2026,9,0),IF(Mitarbeiter!$D152="",DATE(2026,9,0),Mitarbeiter!$D152),TODAY()))-(MAX(DATE(2026,8,1),Mitarbeiter!$C152))+1),MAX(0,NETWORKDAYS(MAX(DATE(2026,8,1),Mitarbeiter!$C152),MIN(DATE(2026,9,0),IF(Mitarbeiter!$D152="",DATE(2026,9,0),Mitarbeiter!$D152),TODAY()),Einstellungen!$F$13:$F$67)))*N(Mitarbeiter!$E152)/IF(Einstellungen!$C$11="7 Tage",7,5),N('Ist-Stunden'!M152)),MAX(IF(Einstellungen!$C$11="7 Tage",MAX(0,(MIN(DATE(2026,9,0),IF(Mitarbeiter!$D152="",DATE(2026,9,0),Mitarbeiter!$D152),TODAY()))-(MAX(DATE(2026,8,1),Mitarbeiter!$C152))+1),MAX(0,NETWORKDAYS(MAX(DATE(2026,8,1),Mitarbeiter!$C152),MIN(DATE(2026,9,0),IF(Mitarbeiter!$D152="",DATE(2026,9,0),Mitarbeiter!$D152),TODAY()),Einstellungen!$F$13:$F$67)))*N(Mitarbeiter!$E152)/IF(Einstellungen!$C$11="7 Tage",7,5),N('Ist-Stunden'!M152)+(N(Krankheitstage!N152)+N(Krankheitstage!Z152))*N($C152))))</f>
        <v/>
      </c>
      <c r="AR152" s="76">
        <f>IF($B152="",0,IF(Einstellungen!$C$10="Ja",MAX(IF(Einstellungen!$C$11="7 Tage",MAX(0,(MIN(DATE(2026,10,0),IF(Mitarbeiter!$D152="",DATE(2026,10,0),Mitarbeiter!$D152),TODAY()))-(MAX(DATE(2026,9,1),Mitarbeiter!$C152))+1),MAX(0,NETWORKDAYS(MAX(DATE(2026,9,1),Mitarbeiter!$C152),MIN(DATE(2026,10,0),IF(Mitarbeiter!$D152="",DATE(2026,10,0),Mitarbeiter!$D152),TODAY()),Einstellungen!$F$13:$F$67)))*N(Mitarbeiter!$E152)/IF(Einstellungen!$C$11="7 Tage",7,5),N('Ist-Stunden'!N152)),MAX(IF(Einstellungen!$C$11="7 Tage",MAX(0,(MIN(DATE(2026,10,0),IF(Mitarbeiter!$D152="",DATE(2026,10,0),Mitarbeiter!$D152),TODAY()))-(MAX(DATE(2026,9,1),Mitarbeiter!$C152))+1),MAX(0,NETWORKDAYS(MAX(DATE(2026,9,1),Mitarbeiter!$C152),MIN(DATE(2026,10,0),IF(Mitarbeiter!$D152="",DATE(2026,10,0),Mitarbeiter!$D152),TODAY()),Einstellungen!$F$13:$F$67)))*N(Mitarbeiter!$E152)/IF(Einstellungen!$C$11="7 Tage",7,5),N('Ist-Stunden'!N152)+(N(Krankheitstage!O152)+N(Krankheitstage!AA152))*N($C152))))</f>
        <v/>
      </c>
      <c r="AS152" s="76">
        <f>IF($B152="",0,IF(Einstellungen!$C$10="Ja",MAX(IF(Einstellungen!$C$11="7 Tage",MAX(0,(MIN(DATE(2026,11,0),IF(Mitarbeiter!$D152="",DATE(2026,11,0),Mitarbeiter!$D152),TODAY()))-(MAX(DATE(2026,10,1),Mitarbeiter!$C152))+1),MAX(0,NETWORKDAYS(MAX(DATE(2026,10,1),Mitarbeiter!$C152),MIN(DATE(2026,11,0),IF(Mitarbeiter!$D152="",DATE(2026,11,0),Mitarbeiter!$D152),TODAY()),Einstellungen!$F$13:$F$67)))*N(Mitarbeiter!$E152)/IF(Einstellungen!$C$11="7 Tage",7,5),N('Ist-Stunden'!O152)),MAX(IF(Einstellungen!$C$11="7 Tage",MAX(0,(MIN(DATE(2026,11,0),IF(Mitarbeiter!$D152="",DATE(2026,11,0),Mitarbeiter!$D152),TODAY()))-(MAX(DATE(2026,10,1),Mitarbeiter!$C152))+1),MAX(0,NETWORKDAYS(MAX(DATE(2026,10,1),Mitarbeiter!$C152),MIN(DATE(2026,11,0),IF(Mitarbeiter!$D152="",DATE(2026,11,0),Mitarbeiter!$D152),TODAY()),Einstellungen!$F$13:$F$67)))*N(Mitarbeiter!$E152)/IF(Einstellungen!$C$11="7 Tage",7,5),N('Ist-Stunden'!O152)+(N(Krankheitstage!P152)+N(Krankheitstage!AB152))*N($C152))))</f>
        <v/>
      </c>
      <c r="AT152" s="76">
        <f>IF($B152="",0,IF(Einstellungen!$C$10="Ja",MAX(IF(Einstellungen!$C$11="7 Tage",MAX(0,(MIN(DATE(2026,12,0),IF(Mitarbeiter!$D152="",DATE(2026,12,0),Mitarbeiter!$D152),TODAY()))-(MAX(DATE(2026,11,1),Mitarbeiter!$C152))+1),MAX(0,NETWORKDAYS(MAX(DATE(2026,11,1),Mitarbeiter!$C152),MIN(DATE(2026,12,0),IF(Mitarbeiter!$D152="",DATE(2026,12,0),Mitarbeiter!$D152),TODAY()),Einstellungen!$F$13:$F$67)))*N(Mitarbeiter!$E152)/IF(Einstellungen!$C$11="7 Tage",7,5),N('Ist-Stunden'!P152)),MAX(IF(Einstellungen!$C$11="7 Tage",MAX(0,(MIN(DATE(2026,12,0),IF(Mitarbeiter!$D152="",DATE(2026,12,0),Mitarbeiter!$D152),TODAY()))-(MAX(DATE(2026,11,1),Mitarbeiter!$C152))+1),MAX(0,NETWORKDAYS(MAX(DATE(2026,11,1),Mitarbeiter!$C152),MIN(DATE(2026,12,0),IF(Mitarbeiter!$D152="",DATE(2026,12,0),Mitarbeiter!$D152),TODAY()),Einstellungen!$F$13:$F$67)))*N(Mitarbeiter!$E152)/IF(Einstellungen!$C$11="7 Tage",7,5),N('Ist-Stunden'!P152)+(N(Krankheitstage!Q152)+N(Krankheitstage!AC152))*N($C152))))</f>
        <v/>
      </c>
      <c r="AU152" s="76">
        <f>IF($B152="",0,IF(Einstellungen!$C$10="Ja",MAX(IF(Einstellungen!$C$11="7 Tage",MAX(0,(MIN(DATE(2026,13,0),IF(Mitarbeiter!$D152="",DATE(2026,13,0),Mitarbeiter!$D152),TODAY()))-(MAX(DATE(2026,12,1),Mitarbeiter!$C152))+1),MAX(0,NETWORKDAYS(MAX(DATE(2026,12,1),Mitarbeiter!$C152),MIN(DATE(2026,13,0),IF(Mitarbeiter!$D152="",DATE(2026,13,0),Mitarbeiter!$D152),TODAY()),Einstellungen!$F$13:$F$67)))*N(Mitarbeiter!$E152)/IF(Einstellungen!$C$11="7 Tage",7,5),N('Ist-Stunden'!Q152)),MAX(IF(Einstellungen!$C$11="7 Tage",MAX(0,(MIN(DATE(2026,13,0),IF(Mitarbeiter!$D152="",DATE(2026,13,0),Mitarbeiter!$D152),TODAY()))-(MAX(DATE(2026,12,1),Mitarbeiter!$C152))+1),MAX(0,NETWORKDAYS(MAX(DATE(2026,12,1),Mitarbeiter!$C152),MIN(DATE(2026,13,0),IF(Mitarbeiter!$D152="",DATE(2026,13,0),Mitarbeiter!$D152),TODAY()),Einstellungen!$F$13:$F$67)))*N(Mitarbeiter!$E152)/IF(Einstellungen!$C$11="7 Tage",7,5),N('Ist-Stunden'!Q152)+(N(Krankheitstage!R152)+N(Krankheitstage!AD152))*N($C152))))</f>
        <v/>
      </c>
      <c r="AV152" s="76">
        <f>IF($B152="",0,IF(Einstellungen!$C$10="Ja",MAX(IF(Einstellungen!$C$11="7 Tage",MAX(0,(MIN(DATE(2027,2,0),IF(Mitarbeiter!$D152="",DATE(2027,2,0),Mitarbeiter!$D152),TODAY()))-(MAX(DATE(2027,1,1),Mitarbeiter!$C152))+1),MAX(0,NETWORKDAYS(MAX(DATE(2027,1,1),Mitarbeiter!$C152),MIN(DATE(2027,2,0),IF(Mitarbeiter!$D152="",DATE(2027,2,0),Mitarbeiter!$D152),TODAY()),Einstellungen!$F$13:$F$67)))*N(Mitarbeiter!$E152)/IF(Einstellungen!$C$11="7 Tage",7,5),N('Ist-Stunden'!R152)),MAX(IF(Einstellungen!$C$11="7 Tage",MAX(0,(MIN(DATE(2027,2,0),IF(Mitarbeiter!$D152="",DATE(2027,2,0),Mitarbeiter!$D152),TODAY()))-(MAX(DATE(2027,1,1),Mitarbeiter!$C152))+1),MAX(0,NETWORKDAYS(MAX(DATE(2027,1,1),Mitarbeiter!$C152),MIN(DATE(2027,2,0),IF(Mitarbeiter!$D152="",DATE(2027,2,0),Mitarbeiter!$D152),TODAY()),Einstellungen!$F$13:$F$67)))*N(Mitarbeiter!$E152)/IF(Einstellungen!$C$11="7 Tage",7,5),N('Ist-Stunden'!R152)+(N(Krankheitstage!AE152)+N(Krankheitstage!AQ152))*N($C152))))</f>
        <v/>
      </c>
      <c r="AW152" s="76">
        <f>IF($B152="",0,IF(Einstellungen!$C$10="Ja",MAX(IF(Einstellungen!$C$11="7 Tage",MAX(0,(MIN(DATE(2027,3,0),IF(Mitarbeiter!$D152="",DATE(2027,3,0),Mitarbeiter!$D152),TODAY()))-(MAX(DATE(2027,2,1),Mitarbeiter!$C152))+1),MAX(0,NETWORKDAYS(MAX(DATE(2027,2,1),Mitarbeiter!$C152),MIN(DATE(2027,3,0),IF(Mitarbeiter!$D152="",DATE(2027,3,0),Mitarbeiter!$D152),TODAY()),Einstellungen!$F$13:$F$67)))*N(Mitarbeiter!$E152)/IF(Einstellungen!$C$11="7 Tage",7,5),N('Ist-Stunden'!S152)),MAX(IF(Einstellungen!$C$11="7 Tage",MAX(0,(MIN(DATE(2027,3,0),IF(Mitarbeiter!$D152="",DATE(2027,3,0),Mitarbeiter!$D152),TODAY()))-(MAX(DATE(2027,2,1),Mitarbeiter!$C152))+1),MAX(0,NETWORKDAYS(MAX(DATE(2027,2,1),Mitarbeiter!$C152),MIN(DATE(2027,3,0),IF(Mitarbeiter!$D152="",DATE(2027,3,0),Mitarbeiter!$D152),TODAY()),Einstellungen!$F$13:$F$67)))*N(Mitarbeiter!$E152)/IF(Einstellungen!$C$11="7 Tage",7,5),N('Ist-Stunden'!S152)+(N(Krankheitstage!AF152)+N(Krankheitstage!AR152))*N($C152))))</f>
        <v/>
      </c>
      <c r="AX152" s="76">
        <f>IF($B152="",0,IF(Einstellungen!$C$10="Ja",MAX(IF(Einstellungen!$C$11="7 Tage",MAX(0,(MIN(DATE(2027,4,0),IF(Mitarbeiter!$D152="",DATE(2027,4,0),Mitarbeiter!$D152),TODAY()))-(MAX(DATE(2027,3,1),Mitarbeiter!$C152))+1),MAX(0,NETWORKDAYS(MAX(DATE(2027,3,1),Mitarbeiter!$C152),MIN(DATE(2027,4,0),IF(Mitarbeiter!$D152="",DATE(2027,4,0),Mitarbeiter!$D152),TODAY()),Einstellungen!$F$13:$F$67)))*N(Mitarbeiter!$E152)/IF(Einstellungen!$C$11="7 Tage",7,5),N('Ist-Stunden'!T152)),MAX(IF(Einstellungen!$C$11="7 Tage",MAX(0,(MIN(DATE(2027,4,0),IF(Mitarbeiter!$D152="",DATE(2027,4,0),Mitarbeiter!$D152),TODAY()))-(MAX(DATE(2027,3,1),Mitarbeiter!$C152))+1),MAX(0,NETWORKDAYS(MAX(DATE(2027,3,1),Mitarbeiter!$C152),MIN(DATE(2027,4,0),IF(Mitarbeiter!$D152="",DATE(2027,4,0),Mitarbeiter!$D152),TODAY()),Einstellungen!$F$13:$F$67)))*N(Mitarbeiter!$E152)/IF(Einstellungen!$C$11="7 Tage",7,5),N('Ist-Stunden'!T152)+(N(Krankheitstage!AG152)+N(Krankheitstage!AS152))*N($C152))))</f>
        <v/>
      </c>
      <c r="AY152" s="76">
        <f>IF($B152="",0,IF(Einstellungen!$C$10="Ja",MAX(IF(Einstellungen!$C$11="7 Tage",MAX(0,(MIN(DATE(2027,5,0),IF(Mitarbeiter!$D152="",DATE(2027,5,0),Mitarbeiter!$D152),TODAY()))-(MAX(DATE(2027,4,1),Mitarbeiter!$C152))+1),MAX(0,NETWORKDAYS(MAX(DATE(2027,4,1),Mitarbeiter!$C152),MIN(DATE(2027,5,0),IF(Mitarbeiter!$D152="",DATE(2027,5,0),Mitarbeiter!$D152),TODAY()),Einstellungen!$F$13:$F$67)))*N(Mitarbeiter!$E152)/IF(Einstellungen!$C$11="7 Tage",7,5),N('Ist-Stunden'!U152)),MAX(IF(Einstellungen!$C$11="7 Tage",MAX(0,(MIN(DATE(2027,5,0),IF(Mitarbeiter!$D152="",DATE(2027,5,0),Mitarbeiter!$D152),TODAY()))-(MAX(DATE(2027,4,1),Mitarbeiter!$C152))+1),MAX(0,NETWORKDAYS(MAX(DATE(2027,4,1),Mitarbeiter!$C152),MIN(DATE(2027,5,0),IF(Mitarbeiter!$D152="",DATE(2027,5,0),Mitarbeiter!$D152),TODAY()),Einstellungen!$F$13:$F$67)))*N(Mitarbeiter!$E152)/IF(Einstellungen!$C$11="7 Tage",7,5),N('Ist-Stunden'!U152)+(N(Krankheitstage!AH152)+N(Krankheitstage!AT152))*N($C152))))</f>
        <v/>
      </c>
      <c r="AZ152" s="76">
        <f>IF($B152="",0,IF(Einstellungen!$C$10="Ja",MAX(IF(Einstellungen!$C$11="7 Tage",MAX(0,(MIN(DATE(2027,6,0),IF(Mitarbeiter!$D152="",DATE(2027,6,0),Mitarbeiter!$D152),TODAY()))-(MAX(DATE(2027,5,1),Mitarbeiter!$C152))+1),MAX(0,NETWORKDAYS(MAX(DATE(2027,5,1),Mitarbeiter!$C152),MIN(DATE(2027,6,0),IF(Mitarbeiter!$D152="",DATE(2027,6,0),Mitarbeiter!$D152),TODAY()),Einstellungen!$F$13:$F$67)))*N(Mitarbeiter!$E152)/IF(Einstellungen!$C$11="7 Tage",7,5),N('Ist-Stunden'!V152)),MAX(IF(Einstellungen!$C$11="7 Tage",MAX(0,(MIN(DATE(2027,6,0),IF(Mitarbeiter!$D152="",DATE(2027,6,0),Mitarbeiter!$D152),TODAY()))-(MAX(DATE(2027,5,1),Mitarbeiter!$C152))+1),MAX(0,NETWORKDAYS(MAX(DATE(2027,5,1),Mitarbeiter!$C152),MIN(DATE(2027,6,0),IF(Mitarbeiter!$D152="",DATE(2027,6,0),Mitarbeiter!$D152),TODAY()),Einstellungen!$F$13:$F$67)))*N(Mitarbeiter!$E152)/IF(Einstellungen!$C$11="7 Tage",7,5),N('Ist-Stunden'!V152)+(N(Krankheitstage!AI152)+N(Krankheitstage!AU152))*N($C152))))</f>
        <v/>
      </c>
      <c r="BA152" s="76">
        <f>IF($B152="",0,IF(Einstellungen!$C$10="Ja",MAX(IF(Einstellungen!$C$11="7 Tage",MAX(0,(MIN(DATE(2027,7,0),IF(Mitarbeiter!$D152="",DATE(2027,7,0),Mitarbeiter!$D152),TODAY()))-(MAX(DATE(2027,6,1),Mitarbeiter!$C152))+1),MAX(0,NETWORKDAYS(MAX(DATE(2027,6,1),Mitarbeiter!$C152),MIN(DATE(2027,7,0),IF(Mitarbeiter!$D152="",DATE(2027,7,0),Mitarbeiter!$D152),TODAY()),Einstellungen!$F$13:$F$67)))*N(Mitarbeiter!$E152)/IF(Einstellungen!$C$11="7 Tage",7,5),N('Ist-Stunden'!W152)),MAX(IF(Einstellungen!$C$11="7 Tage",MAX(0,(MIN(DATE(2027,7,0),IF(Mitarbeiter!$D152="",DATE(2027,7,0),Mitarbeiter!$D152),TODAY()))-(MAX(DATE(2027,6,1),Mitarbeiter!$C152))+1),MAX(0,NETWORKDAYS(MAX(DATE(2027,6,1),Mitarbeiter!$C152),MIN(DATE(2027,7,0),IF(Mitarbeiter!$D152="",DATE(2027,7,0),Mitarbeiter!$D152),TODAY()),Einstellungen!$F$13:$F$67)))*N(Mitarbeiter!$E152)/IF(Einstellungen!$C$11="7 Tage",7,5),N('Ist-Stunden'!W152)+(N(Krankheitstage!AJ152)+N(Krankheitstage!AV152))*N($C152))))</f>
        <v/>
      </c>
      <c r="BB152" s="76">
        <f>IF($B152="",0,IF(Einstellungen!$C$10="Ja",MAX(IF(Einstellungen!$C$11="7 Tage",MAX(0,(MIN(DATE(2027,8,0),IF(Mitarbeiter!$D152="",DATE(2027,8,0),Mitarbeiter!$D152),TODAY()))-(MAX(DATE(2027,7,1),Mitarbeiter!$C152))+1),MAX(0,NETWORKDAYS(MAX(DATE(2027,7,1),Mitarbeiter!$C152),MIN(DATE(2027,8,0),IF(Mitarbeiter!$D152="",DATE(2027,8,0),Mitarbeiter!$D152),TODAY()),Einstellungen!$F$13:$F$67)))*N(Mitarbeiter!$E152)/IF(Einstellungen!$C$11="7 Tage",7,5),N('Ist-Stunden'!X152)),MAX(IF(Einstellungen!$C$11="7 Tage",MAX(0,(MIN(DATE(2027,8,0),IF(Mitarbeiter!$D152="",DATE(2027,8,0),Mitarbeiter!$D152),TODAY()))-(MAX(DATE(2027,7,1),Mitarbeiter!$C152))+1),MAX(0,NETWORKDAYS(MAX(DATE(2027,7,1),Mitarbeiter!$C152),MIN(DATE(2027,8,0),IF(Mitarbeiter!$D152="",DATE(2027,8,0),Mitarbeiter!$D152),TODAY()),Einstellungen!$F$13:$F$67)))*N(Mitarbeiter!$E152)/IF(Einstellungen!$C$11="7 Tage",7,5),N('Ist-Stunden'!X152)+(N(Krankheitstage!AK152)+N(Krankheitstage!AW152))*N($C152))))</f>
        <v/>
      </c>
      <c r="BC152" s="76">
        <f>IF($B152="",0,IF(Einstellungen!$C$10="Ja",MAX(IF(Einstellungen!$C$11="7 Tage",MAX(0,(MIN(DATE(2027,9,0),IF(Mitarbeiter!$D152="",DATE(2027,9,0),Mitarbeiter!$D152),TODAY()))-(MAX(DATE(2027,8,1),Mitarbeiter!$C152))+1),MAX(0,NETWORKDAYS(MAX(DATE(2027,8,1),Mitarbeiter!$C152),MIN(DATE(2027,9,0),IF(Mitarbeiter!$D152="",DATE(2027,9,0),Mitarbeiter!$D152),TODAY()),Einstellungen!$F$13:$F$67)))*N(Mitarbeiter!$E152)/IF(Einstellungen!$C$11="7 Tage",7,5),N('Ist-Stunden'!Y152)),MAX(IF(Einstellungen!$C$11="7 Tage",MAX(0,(MIN(DATE(2027,9,0),IF(Mitarbeiter!$D152="",DATE(2027,9,0),Mitarbeiter!$D152),TODAY()))-(MAX(DATE(2027,8,1),Mitarbeiter!$C152))+1),MAX(0,NETWORKDAYS(MAX(DATE(2027,8,1),Mitarbeiter!$C152),MIN(DATE(2027,9,0),IF(Mitarbeiter!$D152="",DATE(2027,9,0),Mitarbeiter!$D152),TODAY()),Einstellungen!$F$13:$F$67)))*N(Mitarbeiter!$E152)/IF(Einstellungen!$C$11="7 Tage",7,5),N('Ist-Stunden'!Y152)+(N(Krankheitstage!AL152)+N(Krankheitstage!AX152))*N($C152))))</f>
        <v/>
      </c>
      <c r="BD152" s="76">
        <f>IF($B152="",0,IF(Einstellungen!$C$10="Ja",MAX(IF(Einstellungen!$C$11="7 Tage",MAX(0,(MIN(DATE(2027,10,0),IF(Mitarbeiter!$D152="",DATE(2027,10,0),Mitarbeiter!$D152),TODAY()))-(MAX(DATE(2027,9,1),Mitarbeiter!$C152))+1),MAX(0,NETWORKDAYS(MAX(DATE(2027,9,1),Mitarbeiter!$C152),MIN(DATE(2027,10,0),IF(Mitarbeiter!$D152="",DATE(2027,10,0),Mitarbeiter!$D152),TODAY()),Einstellungen!$F$13:$F$67)))*N(Mitarbeiter!$E152)/IF(Einstellungen!$C$11="7 Tage",7,5),N('Ist-Stunden'!Z152)),MAX(IF(Einstellungen!$C$11="7 Tage",MAX(0,(MIN(DATE(2027,10,0),IF(Mitarbeiter!$D152="",DATE(2027,10,0),Mitarbeiter!$D152),TODAY()))-(MAX(DATE(2027,9,1),Mitarbeiter!$C152))+1),MAX(0,NETWORKDAYS(MAX(DATE(2027,9,1),Mitarbeiter!$C152),MIN(DATE(2027,10,0),IF(Mitarbeiter!$D152="",DATE(2027,10,0),Mitarbeiter!$D152),TODAY()),Einstellungen!$F$13:$F$67)))*N(Mitarbeiter!$E152)/IF(Einstellungen!$C$11="7 Tage",7,5),N('Ist-Stunden'!Z152)+(N(Krankheitstage!AM152)+N(Krankheitstage!AY152))*N($C152))))</f>
        <v/>
      </c>
      <c r="BE152" s="76">
        <f>IF($B152="",0,IF(Einstellungen!$C$10="Ja",MAX(IF(Einstellungen!$C$11="7 Tage",MAX(0,(MIN(DATE(2027,11,0),IF(Mitarbeiter!$D152="",DATE(2027,11,0),Mitarbeiter!$D152),TODAY()))-(MAX(DATE(2027,10,1),Mitarbeiter!$C152))+1),MAX(0,NETWORKDAYS(MAX(DATE(2027,10,1),Mitarbeiter!$C152),MIN(DATE(2027,11,0),IF(Mitarbeiter!$D152="",DATE(2027,11,0),Mitarbeiter!$D152),TODAY()),Einstellungen!$F$13:$F$67)))*N(Mitarbeiter!$E152)/IF(Einstellungen!$C$11="7 Tage",7,5),N('Ist-Stunden'!AA152)),MAX(IF(Einstellungen!$C$11="7 Tage",MAX(0,(MIN(DATE(2027,11,0),IF(Mitarbeiter!$D152="",DATE(2027,11,0),Mitarbeiter!$D152),TODAY()))-(MAX(DATE(2027,10,1),Mitarbeiter!$C152))+1),MAX(0,NETWORKDAYS(MAX(DATE(2027,10,1),Mitarbeiter!$C152),MIN(DATE(2027,11,0),IF(Mitarbeiter!$D152="",DATE(2027,11,0),Mitarbeiter!$D152),TODAY()),Einstellungen!$F$13:$F$67)))*N(Mitarbeiter!$E152)/IF(Einstellungen!$C$11="7 Tage",7,5),N('Ist-Stunden'!AA152)+(N(Krankheitstage!AN152)+N(Krankheitstage!AZ152))*N($C152))))</f>
        <v/>
      </c>
      <c r="BF152" s="76">
        <f>IF($B152="",0,IF(Einstellungen!$C$10="Ja",MAX(IF(Einstellungen!$C$11="7 Tage",MAX(0,(MIN(DATE(2027,12,0),IF(Mitarbeiter!$D152="",DATE(2027,12,0),Mitarbeiter!$D152),TODAY()))-(MAX(DATE(2027,11,1),Mitarbeiter!$C152))+1),MAX(0,NETWORKDAYS(MAX(DATE(2027,11,1),Mitarbeiter!$C152),MIN(DATE(2027,12,0),IF(Mitarbeiter!$D152="",DATE(2027,12,0),Mitarbeiter!$D152),TODAY()),Einstellungen!$F$13:$F$67)))*N(Mitarbeiter!$E152)/IF(Einstellungen!$C$11="7 Tage",7,5),N('Ist-Stunden'!AB152)),MAX(IF(Einstellungen!$C$11="7 Tage",MAX(0,(MIN(DATE(2027,12,0),IF(Mitarbeiter!$D152="",DATE(2027,12,0),Mitarbeiter!$D152),TODAY()))-(MAX(DATE(2027,11,1),Mitarbeiter!$C152))+1),MAX(0,NETWORKDAYS(MAX(DATE(2027,11,1),Mitarbeiter!$C152),MIN(DATE(2027,12,0),IF(Mitarbeiter!$D152="",DATE(2027,12,0),Mitarbeiter!$D152),TODAY()),Einstellungen!$F$13:$F$67)))*N(Mitarbeiter!$E152)/IF(Einstellungen!$C$11="7 Tage",7,5),N('Ist-Stunden'!AB152)+(N(Krankheitstage!AO152)+N(Krankheitstage!BA152))*N($C152))))</f>
        <v/>
      </c>
      <c r="BG152" s="76">
        <f>IF($B152="",0,IF(Einstellungen!$C$10="Ja",MAX(IF(Einstellungen!$C$11="7 Tage",MAX(0,(MIN(DATE(2027,13,0),IF(Mitarbeiter!$D152="",DATE(2027,13,0),Mitarbeiter!$D152),TODAY()))-(MAX(DATE(2027,12,1),Mitarbeiter!$C152))+1),MAX(0,NETWORKDAYS(MAX(DATE(2027,12,1),Mitarbeiter!$C152),MIN(DATE(2027,13,0),IF(Mitarbeiter!$D152="",DATE(2027,13,0),Mitarbeiter!$D152),TODAY()),Einstellungen!$F$13:$F$67)))*N(Mitarbeiter!$E152)/IF(Einstellungen!$C$11="7 Tage",7,5),N('Ist-Stunden'!AC152)),MAX(IF(Einstellungen!$C$11="7 Tage",MAX(0,(MIN(DATE(2027,13,0),IF(Mitarbeiter!$D152="",DATE(2027,13,0),Mitarbeiter!$D152),TODAY()))-(MAX(DATE(2027,12,1),Mitarbeiter!$C152))+1),MAX(0,NETWORKDAYS(MAX(DATE(2027,12,1),Mitarbeiter!$C152),MIN(DATE(2027,13,0),IF(Mitarbeiter!$D152="",DATE(2027,13,0),Mitarbeiter!$D152),TODAY()),Einstellungen!$F$13:$F$67)))*N(Mitarbeiter!$E152)/IF(Einstellungen!$C$11="7 Tage",7,5),N('Ist-Stunden'!AC152)+(N(Krankheitstage!AP152)+N(Krankheitstage!BB152))*N($C152))))</f>
        <v/>
      </c>
      <c r="BH152" s="76">
        <f>IF($B152="",0,IF(Einstellungen!$C$10="Ja",MAX(IF(Einstellungen!$C$11="7 Tage",MAX(0,(MIN(DATE(2028,2,0),IF(Mitarbeiter!$D152="",DATE(2028,2,0),Mitarbeiter!$D152),TODAY()))-(MAX(DATE(2028,1,1),Mitarbeiter!$C152))+1),MAX(0,NETWORKDAYS(MAX(DATE(2028,1,1),Mitarbeiter!$C152),MIN(DATE(2028,2,0),IF(Mitarbeiter!$D152="",DATE(2028,2,0),Mitarbeiter!$D152),TODAY()),Einstellungen!$F$13:$F$67)))*N(Mitarbeiter!$E152)/IF(Einstellungen!$C$11="7 Tage",7,5),N('Ist-Stunden'!AD152)),MAX(IF(Einstellungen!$C$11="7 Tage",MAX(0,(MIN(DATE(2028,2,0),IF(Mitarbeiter!$D152="",DATE(2028,2,0),Mitarbeiter!$D152),TODAY()))-(MAX(DATE(2028,1,1),Mitarbeiter!$C152))+1),MAX(0,NETWORKDAYS(MAX(DATE(2028,1,1),Mitarbeiter!$C152),MIN(DATE(2028,2,0),IF(Mitarbeiter!$D152="",DATE(2028,2,0),Mitarbeiter!$D152),TODAY()),Einstellungen!$F$13:$F$67)))*N(Mitarbeiter!$E152)/IF(Einstellungen!$C$11="7 Tage",7,5),N('Ist-Stunden'!AD152)+(N(Krankheitstage!BC152)+N(Krankheitstage!BO152))*N($C152))))</f>
        <v/>
      </c>
      <c r="BI152" s="76">
        <f>IF($B152="",0,IF(Einstellungen!$C$10="Ja",MAX(IF(Einstellungen!$C$11="7 Tage",MAX(0,(MIN(DATE(2028,3,0),IF(Mitarbeiter!$D152="",DATE(2028,3,0),Mitarbeiter!$D152),TODAY()))-(MAX(DATE(2028,2,1),Mitarbeiter!$C152))+1),MAX(0,NETWORKDAYS(MAX(DATE(2028,2,1),Mitarbeiter!$C152),MIN(DATE(2028,3,0),IF(Mitarbeiter!$D152="",DATE(2028,3,0),Mitarbeiter!$D152),TODAY()),Einstellungen!$F$13:$F$67)))*N(Mitarbeiter!$E152)/IF(Einstellungen!$C$11="7 Tage",7,5),N('Ist-Stunden'!AE152)),MAX(IF(Einstellungen!$C$11="7 Tage",MAX(0,(MIN(DATE(2028,3,0),IF(Mitarbeiter!$D152="",DATE(2028,3,0),Mitarbeiter!$D152),TODAY()))-(MAX(DATE(2028,2,1),Mitarbeiter!$C152))+1),MAX(0,NETWORKDAYS(MAX(DATE(2028,2,1),Mitarbeiter!$C152),MIN(DATE(2028,3,0),IF(Mitarbeiter!$D152="",DATE(2028,3,0),Mitarbeiter!$D152),TODAY()),Einstellungen!$F$13:$F$67)))*N(Mitarbeiter!$E152)/IF(Einstellungen!$C$11="7 Tage",7,5),N('Ist-Stunden'!AE152)+(N(Krankheitstage!BD152)+N(Krankheitstage!BP152))*N($C152))))</f>
        <v/>
      </c>
      <c r="BJ152" s="76">
        <f>IF($B152="",0,IF(Einstellungen!$C$10="Ja",MAX(IF(Einstellungen!$C$11="7 Tage",MAX(0,(MIN(DATE(2028,4,0),IF(Mitarbeiter!$D152="",DATE(2028,4,0),Mitarbeiter!$D152),TODAY()))-(MAX(DATE(2028,3,1),Mitarbeiter!$C152))+1),MAX(0,NETWORKDAYS(MAX(DATE(2028,3,1),Mitarbeiter!$C152),MIN(DATE(2028,4,0),IF(Mitarbeiter!$D152="",DATE(2028,4,0),Mitarbeiter!$D152),TODAY()),Einstellungen!$F$13:$F$67)))*N(Mitarbeiter!$E152)/IF(Einstellungen!$C$11="7 Tage",7,5),N('Ist-Stunden'!AF152)),MAX(IF(Einstellungen!$C$11="7 Tage",MAX(0,(MIN(DATE(2028,4,0),IF(Mitarbeiter!$D152="",DATE(2028,4,0),Mitarbeiter!$D152),TODAY()))-(MAX(DATE(2028,3,1),Mitarbeiter!$C152))+1),MAX(0,NETWORKDAYS(MAX(DATE(2028,3,1),Mitarbeiter!$C152),MIN(DATE(2028,4,0),IF(Mitarbeiter!$D152="",DATE(2028,4,0),Mitarbeiter!$D152),TODAY()),Einstellungen!$F$13:$F$67)))*N(Mitarbeiter!$E152)/IF(Einstellungen!$C$11="7 Tage",7,5),N('Ist-Stunden'!AF152)+(N(Krankheitstage!BE152)+N(Krankheitstage!BQ152))*N($C152))))</f>
        <v/>
      </c>
      <c r="BK152" s="76">
        <f>IF($B152="",0,IF(Einstellungen!$C$10="Ja",MAX(IF(Einstellungen!$C$11="7 Tage",MAX(0,(MIN(DATE(2028,5,0),IF(Mitarbeiter!$D152="",DATE(2028,5,0),Mitarbeiter!$D152),TODAY()))-(MAX(DATE(2028,4,1),Mitarbeiter!$C152))+1),MAX(0,NETWORKDAYS(MAX(DATE(2028,4,1),Mitarbeiter!$C152),MIN(DATE(2028,5,0),IF(Mitarbeiter!$D152="",DATE(2028,5,0),Mitarbeiter!$D152),TODAY()),Einstellungen!$F$13:$F$67)))*N(Mitarbeiter!$E152)/IF(Einstellungen!$C$11="7 Tage",7,5),N('Ist-Stunden'!AG152)),MAX(IF(Einstellungen!$C$11="7 Tage",MAX(0,(MIN(DATE(2028,5,0),IF(Mitarbeiter!$D152="",DATE(2028,5,0),Mitarbeiter!$D152),TODAY()))-(MAX(DATE(2028,4,1),Mitarbeiter!$C152))+1),MAX(0,NETWORKDAYS(MAX(DATE(2028,4,1),Mitarbeiter!$C152),MIN(DATE(2028,5,0),IF(Mitarbeiter!$D152="",DATE(2028,5,0),Mitarbeiter!$D152),TODAY()),Einstellungen!$F$13:$F$67)))*N(Mitarbeiter!$E152)/IF(Einstellungen!$C$11="7 Tage",7,5),N('Ist-Stunden'!AG152)+(N(Krankheitstage!BF152)+N(Krankheitstage!BR152))*N($C152))))</f>
        <v/>
      </c>
      <c r="BL152" s="76">
        <f>IF($B152="",0,IF(Einstellungen!$C$10="Ja",MAX(IF(Einstellungen!$C$11="7 Tage",MAX(0,(MIN(DATE(2028,6,0),IF(Mitarbeiter!$D152="",DATE(2028,6,0),Mitarbeiter!$D152),TODAY()))-(MAX(DATE(2028,5,1),Mitarbeiter!$C152))+1),MAX(0,NETWORKDAYS(MAX(DATE(2028,5,1),Mitarbeiter!$C152),MIN(DATE(2028,6,0),IF(Mitarbeiter!$D152="",DATE(2028,6,0),Mitarbeiter!$D152),TODAY()),Einstellungen!$F$13:$F$67)))*N(Mitarbeiter!$E152)/IF(Einstellungen!$C$11="7 Tage",7,5),N('Ist-Stunden'!AH152)),MAX(IF(Einstellungen!$C$11="7 Tage",MAX(0,(MIN(DATE(2028,6,0),IF(Mitarbeiter!$D152="",DATE(2028,6,0),Mitarbeiter!$D152),TODAY()))-(MAX(DATE(2028,5,1),Mitarbeiter!$C152))+1),MAX(0,NETWORKDAYS(MAX(DATE(2028,5,1),Mitarbeiter!$C152),MIN(DATE(2028,6,0),IF(Mitarbeiter!$D152="",DATE(2028,6,0),Mitarbeiter!$D152),TODAY()),Einstellungen!$F$13:$F$67)))*N(Mitarbeiter!$E152)/IF(Einstellungen!$C$11="7 Tage",7,5),N('Ist-Stunden'!AH152)+(N(Krankheitstage!BG152)+N(Krankheitstage!BS152))*N($C152))))</f>
        <v/>
      </c>
      <c r="BM152" s="76">
        <f>IF($B152="",0,IF(Einstellungen!$C$10="Ja",MAX(IF(Einstellungen!$C$11="7 Tage",MAX(0,(MIN(DATE(2028,7,0),IF(Mitarbeiter!$D152="",DATE(2028,7,0),Mitarbeiter!$D152),TODAY()))-(MAX(DATE(2028,6,1),Mitarbeiter!$C152))+1),MAX(0,NETWORKDAYS(MAX(DATE(2028,6,1),Mitarbeiter!$C152),MIN(DATE(2028,7,0),IF(Mitarbeiter!$D152="",DATE(2028,7,0),Mitarbeiter!$D152),TODAY()),Einstellungen!$F$13:$F$67)))*N(Mitarbeiter!$E152)/IF(Einstellungen!$C$11="7 Tage",7,5),N('Ist-Stunden'!AI152)),MAX(IF(Einstellungen!$C$11="7 Tage",MAX(0,(MIN(DATE(2028,7,0),IF(Mitarbeiter!$D152="",DATE(2028,7,0),Mitarbeiter!$D152),TODAY()))-(MAX(DATE(2028,6,1),Mitarbeiter!$C152))+1),MAX(0,NETWORKDAYS(MAX(DATE(2028,6,1),Mitarbeiter!$C152),MIN(DATE(2028,7,0),IF(Mitarbeiter!$D152="",DATE(2028,7,0),Mitarbeiter!$D152),TODAY()),Einstellungen!$F$13:$F$67)))*N(Mitarbeiter!$E152)/IF(Einstellungen!$C$11="7 Tage",7,5),N('Ist-Stunden'!AI152)+(N(Krankheitstage!BH152)+N(Krankheitstage!BT152))*N($C152))))</f>
        <v/>
      </c>
      <c r="BN152" s="76">
        <f>IF($B152="",0,IF(Einstellungen!$C$10="Ja",MAX(IF(Einstellungen!$C$11="7 Tage",MAX(0,(MIN(DATE(2028,8,0),IF(Mitarbeiter!$D152="",DATE(2028,8,0),Mitarbeiter!$D152),TODAY()))-(MAX(DATE(2028,7,1),Mitarbeiter!$C152))+1),MAX(0,NETWORKDAYS(MAX(DATE(2028,7,1),Mitarbeiter!$C152),MIN(DATE(2028,8,0),IF(Mitarbeiter!$D152="",DATE(2028,8,0),Mitarbeiter!$D152),TODAY()),Einstellungen!$F$13:$F$67)))*N(Mitarbeiter!$E152)/IF(Einstellungen!$C$11="7 Tage",7,5),N('Ist-Stunden'!AJ152)),MAX(IF(Einstellungen!$C$11="7 Tage",MAX(0,(MIN(DATE(2028,8,0),IF(Mitarbeiter!$D152="",DATE(2028,8,0),Mitarbeiter!$D152),TODAY()))-(MAX(DATE(2028,7,1),Mitarbeiter!$C152))+1),MAX(0,NETWORKDAYS(MAX(DATE(2028,7,1),Mitarbeiter!$C152),MIN(DATE(2028,8,0),IF(Mitarbeiter!$D152="",DATE(2028,8,0),Mitarbeiter!$D152),TODAY()),Einstellungen!$F$13:$F$67)))*N(Mitarbeiter!$E152)/IF(Einstellungen!$C$11="7 Tage",7,5),N('Ist-Stunden'!AJ152)+(N(Krankheitstage!BI152)+N(Krankheitstage!BU152))*N($C152))))</f>
        <v/>
      </c>
      <c r="BO152" s="76">
        <f>IF($B152="",0,IF(Einstellungen!$C$10="Ja",MAX(IF(Einstellungen!$C$11="7 Tage",MAX(0,(MIN(DATE(2028,9,0),IF(Mitarbeiter!$D152="",DATE(2028,9,0),Mitarbeiter!$D152),TODAY()))-(MAX(DATE(2028,8,1),Mitarbeiter!$C152))+1),MAX(0,NETWORKDAYS(MAX(DATE(2028,8,1),Mitarbeiter!$C152),MIN(DATE(2028,9,0),IF(Mitarbeiter!$D152="",DATE(2028,9,0),Mitarbeiter!$D152),TODAY()),Einstellungen!$F$13:$F$67)))*N(Mitarbeiter!$E152)/IF(Einstellungen!$C$11="7 Tage",7,5),N('Ist-Stunden'!AK152)),MAX(IF(Einstellungen!$C$11="7 Tage",MAX(0,(MIN(DATE(2028,9,0),IF(Mitarbeiter!$D152="",DATE(2028,9,0),Mitarbeiter!$D152),TODAY()))-(MAX(DATE(2028,8,1),Mitarbeiter!$C152))+1),MAX(0,NETWORKDAYS(MAX(DATE(2028,8,1),Mitarbeiter!$C152),MIN(DATE(2028,9,0),IF(Mitarbeiter!$D152="",DATE(2028,9,0),Mitarbeiter!$D152),TODAY()),Einstellungen!$F$13:$F$67)))*N(Mitarbeiter!$E152)/IF(Einstellungen!$C$11="7 Tage",7,5),N('Ist-Stunden'!AK152)+(N(Krankheitstage!BJ152)+N(Krankheitstage!BV152))*N($C152))))</f>
        <v/>
      </c>
      <c r="BP152" s="76">
        <f>IF($B152="",0,IF(Einstellungen!$C$10="Ja",MAX(IF(Einstellungen!$C$11="7 Tage",MAX(0,(MIN(DATE(2028,10,0),IF(Mitarbeiter!$D152="",DATE(2028,10,0),Mitarbeiter!$D152),TODAY()))-(MAX(DATE(2028,9,1),Mitarbeiter!$C152))+1),MAX(0,NETWORKDAYS(MAX(DATE(2028,9,1),Mitarbeiter!$C152),MIN(DATE(2028,10,0),IF(Mitarbeiter!$D152="",DATE(2028,10,0),Mitarbeiter!$D152),TODAY()),Einstellungen!$F$13:$F$67)))*N(Mitarbeiter!$E152)/IF(Einstellungen!$C$11="7 Tage",7,5),N('Ist-Stunden'!AL152)),MAX(IF(Einstellungen!$C$11="7 Tage",MAX(0,(MIN(DATE(2028,10,0),IF(Mitarbeiter!$D152="",DATE(2028,10,0),Mitarbeiter!$D152),TODAY()))-(MAX(DATE(2028,9,1),Mitarbeiter!$C152))+1),MAX(0,NETWORKDAYS(MAX(DATE(2028,9,1),Mitarbeiter!$C152),MIN(DATE(2028,10,0),IF(Mitarbeiter!$D152="",DATE(2028,10,0),Mitarbeiter!$D152),TODAY()),Einstellungen!$F$13:$F$67)))*N(Mitarbeiter!$E152)/IF(Einstellungen!$C$11="7 Tage",7,5),N('Ist-Stunden'!AL152)+(N(Krankheitstage!BK152)+N(Krankheitstage!BW152))*N($C152))))</f>
        <v/>
      </c>
      <c r="BQ152" s="76">
        <f>IF($B152="",0,IF(Einstellungen!$C$10="Ja",MAX(IF(Einstellungen!$C$11="7 Tage",MAX(0,(MIN(DATE(2028,11,0),IF(Mitarbeiter!$D152="",DATE(2028,11,0),Mitarbeiter!$D152),TODAY()))-(MAX(DATE(2028,10,1),Mitarbeiter!$C152))+1),MAX(0,NETWORKDAYS(MAX(DATE(2028,10,1),Mitarbeiter!$C152),MIN(DATE(2028,11,0),IF(Mitarbeiter!$D152="",DATE(2028,11,0),Mitarbeiter!$D152),TODAY()),Einstellungen!$F$13:$F$67)))*N(Mitarbeiter!$E152)/IF(Einstellungen!$C$11="7 Tage",7,5),N('Ist-Stunden'!AM152)),MAX(IF(Einstellungen!$C$11="7 Tage",MAX(0,(MIN(DATE(2028,11,0),IF(Mitarbeiter!$D152="",DATE(2028,11,0),Mitarbeiter!$D152),TODAY()))-(MAX(DATE(2028,10,1),Mitarbeiter!$C152))+1),MAX(0,NETWORKDAYS(MAX(DATE(2028,10,1),Mitarbeiter!$C152),MIN(DATE(2028,11,0),IF(Mitarbeiter!$D152="",DATE(2028,11,0),Mitarbeiter!$D152),TODAY()),Einstellungen!$F$13:$F$67)))*N(Mitarbeiter!$E152)/IF(Einstellungen!$C$11="7 Tage",7,5),N('Ist-Stunden'!AM152)+(N(Krankheitstage!BL152)+N(Krankheitstage!BX152))*N($C152))))</f>
        <v/>
      </c>
      <c r="BR152" s="76">
        <f>IF($B152="",0,IF(Einstellungen!$C$10="Ja",MAX(IF(Einstellungen!$C$11="7 Tage",MAX(0,(MIN(DATE(2028,12,0),IF(Mitarbeiter!$D152="",DATE(2028,12,0),Mitarbeiter!$D152),TODAY()))-(MAX(DATE(2028,11,1),Mitarbeiter!$C152))+1),MAX(0,NETWORKDAYS(MAX(DATE(2028,11,1),Mitarbeiter!$C152),MIN(DATE(2028,12,0),IF(Mitarbeiter!$D152="",DATE(2028,12,0),Mitarbeiter!$D152),TODAY()),Einstellungen!$F$13:$F$67)))*N(Mitarbeiter!$E152)/IF(Einstellungen!$C$11="7 Tage",7,5),N('Ist-Stunden'!AN152)),MAX(IF(Einstellungen!$C$11="7 Tage",MAX(0,(MIN(DATE(2028,12,0),IF(Mitarbeiter!$D152="",DATE(2028,12,0),Mitarbeiter!$D152),TODAY()))-(MAX(DATE(2028,11,1),Mitarbeiter!$C152))+1),MAX(0,NETWORKDAYS(MAX(DATE(2028,11,1),Mitarbeiter!$C152),MIN(DATE(2028,12,0),IF(Mitarbeiter!$D152="",DATE(2028,12,0),Mitarbeiter!$D152),TODAY()),Einstellungen!$F$13:$F$67)))*N(Mitarbeiter!$E152)/IF(Einstellungen!$C$11="7 Tage",7,5),N('Ist-Stunden'!AN152)+(N(Krankheitstage!BM152)+N(Krankheitstage!BY152))*N($C152))))</f>
        <v/>
      </c>
      <c r="BS152" s="76">
        <f>IF($B152="",0,IF(Einstellungen!$C$10="Ja",MAX(IF(Einstellungen!$C$11="7 Tage",MAX(0,(MIN(DATE(2028,13,0),IF(Mitarbeiter!$D152="",DATE(2028,13,0),Mitarbeiter!$D152),TODAY()))-(MAX(DATE(2028,12,1),Mitarbeiter!$C152))+1),MAX(0,NETWORKDAYS(MAX(DATE(2028,12,1),Mitarbeiter!$C152),MIN(DATE(2028,13,0),IF(Mitarbeiter!$D152="",DATE(2028,13,0),Mitarbeiter!$D152),TODAY()),Einstellungen!$F$13:$F$67)))*N(Mitarbeiter!$E152)/IF(Einstellungen!$C$11="7 Tage",7,5),N('Ist-Stunden'!AO152)),MAX(IF(Einstellungen!$C$11="7 Tage",MAX(0,(MIN(DATE(2028,13,0),IF(Mitarbeiter!$D152="",DATE(2028,13,0),Mitarbeiter!$D152),TODAY()))-(MAX(DATE(2028,12,1),Mitarbeiter!$C152))+1),MAX(0,NETWORKDAYS(MAX(DATE(2028,12,1),Mitarbeiter!$C152),MIN(DATE(2028,13,0),IF(Mitarbeiter!$D152="",DATE(2028,13,0),Mitarbeiter!$D152),TODAY()),Einstellungen!$F$13:$F$67)))*N(Mitarbeiter!$E152)/IF(Einstellungen!$C$11="7 Tage",7,5),N('Ist-Stunden'!AO152)+(N(Krankheitstage!BN152)+N(Krankheitstage!BZ152))*N($C152))))</f>
        <v/>
      </c>
      <c r="BT152" s="76">
        <f>IF($B152="",0,IF(Einstellungen!$C$10="Ja",MAX(IF(Einstellungen!$C$11="7 Tage",MAX(0,(MIN(DATE(2029,2,0),IF(Mitarbeiter!$D152="",DATE(2029,2,0),Mitarbeiter!$D152),TODAY()))-(MAX(DATE(2029,1,1),Mitarbeiter!$C152))+1),MAX(0,NETWORKDAYS(MAX(DATE(2029,1,1),Mitarbeiter!$C152),MIN(DATE(2029,2,0),IF(Mitarbeiter!$D152="",DATE(2029,2,0),Mitarbeiter!$D152),TODAY()),Einstellungen!$F$13:$F$67)))*N(Mitarbeiter!$E152)/IF(Einstellungen!$C$11="7 Tage",7,5),N('Ist-Stunden'!AP152)),MAX(IF(Einstellungen!$C$11="7 Tage",MAX(0,(MIN(DATE(2029,2,0),IF(Mitarbeiter!$D152="",DATE(2029,2,0),Mitarbeiter!$D152),TODAY()))-(MAX(DATE(2029,1,1),Mitarbeiter!$C152))+1),MAX(0,NETWORKDAYS(MAX(DATE(2029,1,1),Mitarbeiter!$C152),MIN(DATE(2029,2,0),IF(Mitarbeiter!$D152="",DATE(2029,2,0),Mitarbeiter!$D152),TODAY()),Einstellungen!$F$13:$F$67)))*N(Mitarbeiter!$E152)/IF(Einstellungen!$C$11="7 Tage",7,5),N('Ist-Stunden'!AP152)+(N(Krankheitstage!CA152)+N(Krankheitstage!CM152))*N($C152))))</f>
        <v/>
      </c>
      <c r="BU152" s="76">
        <f>IF($B152="",0,IF(Einstellungen!$C$10="Ja",MAX(IF(Einstellungen!$C$11="7 Tage",MAX(0,(MIN(DATE(2029,3,0),IF(Mitarbeiter!$D152="",DATE(2029,3,0),Mitarbeiter!$D152),TODAY()))-(MAX(DATE(2029,2,1),Mitarbeiter!$C152))+1),MAX(0,NETWORKDAYS(MAX(DATE(2029,2,1),Mitarbeiter!$C152),MIN(DATE(2029,3,0),IF(Mitarbeiter!$D152="",DATE(2029,3,0),Mitarbeiter!$D152),TODAY()),Einstellungen!$F$13:$F$67)))*N(Mitarbeiter!$E152)/IF(Einstellungen!$C$11="7 Tage",7,5),N('Ist-Stunden'!AQ152)),MAX(IF(Einstellungen!$C$11="7 Tage",MAX(0,(MIN(DATE(2029,3,0),IF(Mitarbeiter!$D152="",DATE(2029,3,0),Mitarbeiter!$D152),TODAY()))-(MAX(DATE(2029,2,1),Mitarbeiter!$C152))+1),MAX(0,NETWORKDAYS(MAX(DATE(2029,2,1),Mitarbeiter!$C152),MIN(DATE(2029,3,0),IF(Mitarbeiter!$D152="",DATE(2029,3,0),Mitarbeiter!$D152),TODAY()),Einstellungen!$F$13:$F$67)))*N(Mitarbeiter!$E152)/IF(Einstellungen!$C$11="7 Tage",7,5),N('Ist-Stunden'!AQ152)+(N(Krankheitstage!CB152)+N(Krankheitstage!CN152))*N($C152))))</f>
        <v/>
      </c>
      <c r="BV152" s="76">
        <f>IF($B152="",0,IF(Einstellungen!$C$10="Ja",MAX(IF(Einstellungen!$C$11="7 Tage",MAX(0,(MIN(DATE(2029,4,0),IF(Mitarbeiter!$D152="",DATE(2029,4,0),Mitarbeiter!$D152),TODAY()))-(MAX(DATE(2029,3,1),Mitarbeiter!$C152))+1),MAX(0,NETWORKDAYS(MAX(DATE(2029,3,1),Mitarbeiter!$C152),MIN(DATE(2029,4,0),IF(Mitarbeiter!$D152="",DATE(2029,4,0),Mitarbeiter!$D152),TODAY()),Einstellungen!$F$13:$F$67)))*N(Mitarbeiter!$E152)/IF(Einstellungen!$C$11="7 Tage",7,5),N('Ist-Stunden'!AR152)),MAX(IF(Einstellungen!$C$11="7 Tage",MAX(0,(MIN(DATE(2029,4,0),IF(Mitarbeiter!$D152="",DATE(2029,4,0),Mitarbeiter!$D152),TODAY()))-(MAX(DATE(2029,3,1),Mitarbeiter!$C152))+1),MAX(0,NETWORKDAYS(MAX(DATE(2029,3,1),Mitarbeiter!$C152),MIN(DATE(2029,4,0),IF(Mitarbeiter!$D152="",DATE(2029,4,0),Mitarbeiter!$D152),TODAY()),Einstellungen!$F$13:$F$67)))*N(Mitarbeiter!$E152)/IF(Einstellungen!$C$11="7 Tage",7,5),N('Ist-Stunden'!AR152)+(N(Krankheitstage!CC152)+N(Krankheitstage!CO152))*N($C152))))</f>
        <v/>
      </c>
      <c r="BW152" s="76">
        <f>IF($B152="",0,IF(Einstellungen!$C$10="Ja",MAX(IF(Einstellungen!$C$11="7 Tage",MAX(0,(MIN(DATE(2029,5,0),IF(Mitarbeiter!$D152="",DATE(2029,5,0),Mitarbeiter!$D152),TODAY()))-(MAX(DATE(2029,4,1),Mitarbeiter!$C152))+1),MAX(0,NETWORKDAYS(MAX(DATE(2029,4,1),Mitarbeiter!$C152),MIN(DATE(2029,5,0),IF(Mitarbeiter!$D152="",DATE(2029,5,0),Mitarbeiter!$D152),TODAY()),Einstellungen!$F$13:$F$67)))*N(Mitarbeiter!$E152)/IF(Einstellungen!$C$11="7 Tage",7,5),N('Ist-Stunden'!AS152)),MAX(IF(Einstellungen!$C$11="7 Tage",MAX(0,(MIN(DATE(2029,5,0),IF(Mitarbeiter!$D152="",DATE(2029,5,0),Mitarbeiter!$D152),TODAY()))-(MAX(DATE(2029,4,1),Mitarbeiter!$C152))+1),MAX(0,NETWORKDAYS(MAX(DATE(2029,4,1),Mitarbeiter!$C152),MIN(DATE(2029,5,0),IF(Mitarbeiter!$D152="",DATE(2029,5,0),Mitarbeiter!$D152),TODAY()),Einstellungen!$F$13:$F$67)))*N(Mitarbeiter!$E152)/IF(Einstellungen!$C$11="7 Tage",7,5),N('Ist-Stunden'!AS152)+(N(Krankheitstage!CD152)+N(Krankheitstage!CP152))*N($C152))))</f>
        <v/>
      </c>
      <c r="BX152" s="76">
        <f>IF($B152="",0,IF(Einstellungen!$C$10="Ja",MAX(IF(Einstellungen!$C$11="7 Tage",MAX(0,(MIN(DATE(2029,6,0),IF(Mitarbeiter!$D152="",DATE(2029,6,0),Mitarbeiter!$D152),TODAY()))-(MAX(DATE(2029,5,1),Mitarbeiter!$C152))+1),MAX(0,NETWORKDAYS(MAX(DATE(2029,5,1),Mitarbeiter!$C152),MIN(DATE(2029,6,0),IF(Mitarbeiter!$D152="",DATE(2029,6,0),Mitarbeiter!$D152),TODAY()),Einstellungen!$F$13:$F$67)))*N(Mitarbeiter!$E152)/IF(Einstellungen!$C$11="7 Tage",7,5),N('Ist-Stunden'!AT152)),MAX(IF(Einstellungen!$C$11="7 Tage",MAX(0,(MIN(DATE(2029,6,0),IF(Mitarbeiter!$D152="",DATE(2029,6,0),Mitarbeiter!$D152),TODAY()))-(MAX(DATE(2029,5,1),Mitarbeiter!$C152))+1),MAX(0,NETWORKDAYS(MAX(DATE(2029,5,1),Mitarbeiter!$C152),MIN(DATE(2029,6,0),IF(Mitarbeiter!$D152="",DATE(2029,6,0),Mitarbeiter!$D152),TODAY()),Einstellungen!$F$13:$F$67)))*N(Mitarbeiter!$E152)/IF(Einstellungen!$C$11="7 Tage",7,5),N('Ist-Stunden'!AT152)+(N(Krankheitstage!CE152)+N(Krankheitstage!CQ152))*N($C152))))</f>
        <v/>
      </c>
      <c r="BY152" s="76">
        <f>IF($B152="",0,IF(Einstellungen!$C$10="Ja",MAX(IF(Einstellungen!$C$11="7 Tage",MAX(0,(MIN(DATE(2029,7,0),IF(Mitarbeiter!$D152="",DATE(2029,7,0),Mitarbeiter!$D152),TODAY()))-(MAX(DATE(2029,6,1),Mitarbeiter!$C152))+1),MAX(0,NETWORKDAYS(MAX(DATE(2029,6,1),Mitarbeiter!$C152),MIN(DATE(2029,7,0),IF(Mitarbeiter!$D152="",DATE(2029,7,0),Mitarbeiter!$D152),TODAY()),Einstellungen!$F$13:$F$67)))*N(Mitarbeiter!$E152)/IF(Einstellungen!$C$11="7 Tage",7,5),N('Ist-Stunden'!AU152)),MAX(IF(Einstellungen!$C$11="7 Tage",MAX(0,(MIN(DATE(2029,7,0),IF(Mitarbeiter!$D152="",DATE(2029,7,0),Mitarbeiter!$D152),TODAY()))-(MAX(DATE(2029,6,1),Mitarbeiter!$C152))+1),MAX(0,NETWORKDAYS(MAX(DATE(2029,6,1),Mitarbeiter!$C152),MIN(DATE(2029,7,0),IF(Mitarbeiter!$D152="",DATE(2029,7,0),Mitarbeiter!$D152),TODAY()),Einstellungen!$F$13:$F$67)))*N(Mitarbeiter!$E152)/IF(Einstellungen!$C$11="7 Tage",7,5),N('Ist-Stunden'!AU152)+(N(Krankheitstage!CF152)+N(Krankheitstage!CR152))*N($C152))))</f>
        <v/>
      </c>
      <c r="BZ152" s="76">
        <f>IF($B152="",0,IF(Einstellungen!$C$10="Ja",MAX(IF(Einstellungen!$C$11="7 Tage",MAX(0,(MIN(DATE(2029,8,0),IF(Mitarbeiter!$D152="",DATE(2029,8,0),Mitarbeiter!$D152),TODAY()))-(MAX(DATE(2029,7,1),Mitarbeiter!$C152))+1),MAX(0,NETWORKDAYS(MAX(DATE(2029,7,1),Mitarbeiter!$C152),MIN(DATE(2029,8,0),IF(Mitarbeiter!$D152="",DATE(2029,8,0),Mitarbeiter!$D152),TODAY()),Einstellungen!$F$13:$F$67)))*N(Mitarbeiter!$E152)/IF(Einstellungen!$C$11="7 Tage",7,5),N('Ist-Stunden'!AV152)),MAX(IF(Einstellungen!$C$11="7 Tage",MAX(0,(MIN(DATE(2029,8,0),IF(Mitarbeiter!$D152="",DATE(2029,8,0),Mitarbeiter!$D152),TODAY()))-(MAX(DATE(2029,7,1),Mitarbeiter!$C152))+1),MAX(0,NETWORKDAYS(MAX(DATE(2029,7,1),Mitarbeiter!$C152),MIN(DATE(2029,8,0),IF(Mitarbeiter!$D152="",DATE(2029,8,0),Mitarbeiter!$D152),TODAY()),Einstellungen!$F$13:$F$67)))*N(Mitarbeiter!$E152)/IF(Einstellungen!$C$11="7 Tage",7,5),N('Ist-Stunden'!AV152)+(N(Krankheitstage!CG152)+N(Krankheitstage!CS152))*N($C152))))</f>
        <v/>
      </c>
      <c r="CA152" s="76">
        <f>IF($B152="",0,IF(Einstellungen!$C$10="Ja",MAX(IF(Einstellungen!$C$11="7 Tage",MAX(0,(MIN(DATE(2029,9,0),IF(Mitarbeiter!$D152="",DATE(2029,9,0),Mitarbeiter!$D152),TODAY()))-(MAX(DATE(2029,8,1),Mitarbeiter!$C152))+1),MAX(0,NETWORKDAYS(MAX(DATE(2029,8,1),Mitarbeiter!$C152),MIN(DATE(2029,9,0),IF(Mitarbeiter!$D152="",DATE(2029,9,0),Mitarbeiter!$D152),TODAY()),Einstellungen!$F$13:$F$67)))*N(Mitarbeiter!$E152)/IF(Einstellungen!$C$11="7 Tage",7,5),N('Ist-Stunden'!AW152)),MAX(IF(Einstellungen!$C$11="7 Tage",MAX(0,(MIN(DATE(2029,9,0),IF(Mitarbeiter!$D152="",DATE(2029,9,0),Mitarbeiter!$D152),TODAY()))-(MAX(DATE(2029,8,1),Mitarbeiter!$C152))+1),MAX(0,NETWORKDAYS(MAX(DATE(2029,8,1),Mitarbeiter!$C152),MIN(DATE(2029,9,0),IF(Mitarbeiter!$D152="",DATE(2029,9,0),Mitarbeiter!$D152),TODAY()),Einstellungen!$F$13:$F$67)))*N(Mitarbeiter!$E152)/IF(Einstellungen!$C$11="7 Tage",7,5),N('Ist-Stunden'!AW152)+(N(Krankheitstage!CH152)+N(Krankheitstage!CT152))*N($C152))))</f>
        <v/>
      </c>
      <c r="CB152" s="76">
        <f>IF($B152="",0,IF(Einstellungen!$C$10="Ja",MAX(IF(Einstellungen!$C$11="7 Tage",MAX(0,(MIN(DATE(2029,10,0),IF(Mitarbeiter!$D152="",DATE(2029,10,0),Mitarbeiter!$D152),TODAY()))-(MAX(DATE(2029,9,1),Mitarbeiter!$C152))+1),MAX(0,NETWORKDAYS(MAX(DATE(2029,9,1),Mitarbeiter!$C152),MIN(DATE(2029,10,0),IF(Mitarbeiter!$D152="",DATE(2029,10,0),Mitarbeiter!$D152),TODAY()),Einstellungen!$F$13:$F$67)))*N(Mitarbeiter!$E152)/IF(Einstellungen!$C$11="7 Tage",7,5),N('Ist-Stunden'!AX152)),MAX(IF(Einstellungen!$C$11="7 Tage",MAX(0,(MIN(DATE(2029,10,0),IF(Mitarbeiter!$D152="",DATE(2029,10,0),Mitarbeiter!$D152),TODAY()))-(MAX(DATE(2029,9,1),Mitarbeiter!$C152))+1),MAX(0,NETWORKDAYS(MAX(DATE(2029,9,1),Mitarbeiter!$C152),MIN(DATE(2029,10,0),IF(Mitarbeiter!$D152="",DATE(2029,10,0),Mitarbeiter!$D152),TODAY()),Einstellungen!$F$13:$F$67)))*N(Mitarbeiter!$E152)/IF(Einstellungen!$C$11="7 Tage",7,5),N('Ist-Stunden'!AX152)+(N(Krankheitstage!CI152)+N(Krankheitstage!CU152))*N($C152))))</f>
        <v/>
      </c>
      <c r="CC152" s="76">
        <f>IF($B152="",0,IF(Einstellungen!$C$10="Ja",MAX(IF(Einstellungen!$C$11="7 Tage",MAX(0,(MIN(DATE(2029,11,0),IF(Mitarbeiter!$D152="",DATE(2029,11,0),Mitarbeiter!$D152),TODAY()))-(MAX(DATE(2029,10,1),Mitarbeiter!$C152))+1),MAX(0,NETWORKDAYS(MAX(DATE(2029,10,1),Mitarbeiter!$C152),MIN(DATE(2029,11,0),IF(Mitarbeiter!$D152="",DATE(2029,11,0),Mitarbeiter!$D152),TODAY()),Einstellungen!$F$13:$F$67)))*N(Mitarbeiter!$E152)/IF(Einstellungen!$C$11="7 Tage",7,5),N('Ist-Stunden'!AY152)),MAX(IF(Einstellungen!$C$11="7 Tage",MAX(0,(MIN(DATE(2029,11,0),IF(Mitarbeiter!$D152="",DATE(2029,11,0),Mitarbeiter!$D152),TODAY()))-(MAX(DATE(2029,10,1),Mitarbeiter!$C152))+1),MAX(0,NETWORKDAYS(MAX(DATE(2029,10,1),Mitarbeiter!$C152),MIN(DATE(2029,11,0),IF(Mitarbeiter!$D152="",DATE(2029,11,0),Mitarbeiter!$D152),TODAY()),Einstellungen!$F$13:$F$67)))*N(Mitarbeiter!$E152)/IF(Einstellungen!$C$11="7 Tage",7,5),N('Ist-Stunden'!AY152)+(N(Krankheitstage!CJ152)+N(Krankheitstage!CV152))*N($C152))))</f>
        <v/>
      </c>
      <c r="CD152" s="76">
        <f>IF($B152="",0,IF(Einstellungen!$C$10="Ja",MAX(IF(Einstellungen!$C$11="7 Tage",MAX(0,(MIN(DATE(2029,12,0),IF(Mitarbeiter!$D152="",DATE(2029,12,0),Mitarbeiter!$D152),TODAY()))-(MAX(DATE(2029,11,1),Mitarbeiter!$C152))+1),MAX(0,NETWORKDAYS(MAX(DATE(2029,11,1),Mitarbeiter!$C152),MIN(DATE(2029,12,0),IF(Mitarbeiter!$D152="",DATE(2029,12,0),Mitarbeiter!$D152),TODAY()),Einstellungen!$F$13:$F$67)))*N(Mitarbeiter!$E152)/IF(Einstellungen!$C$11="7 Tage",7,5),N('Ist-Stunden'!AZ152)),MAX(IF(Einstellungen!$C$11="7 Tage",MAX(0,(MIN(DATE(2029,12,0),IF(Mitarbeiter!$D152="",DATE(2029,12,0),Mitarbeiter!$D152),TODAY()))-(MAX(DATE(2029,11,1),Mitarbeiter!$C152))+1),MAX(0,NETWORKDAYS(MAX(DATE(2029,11,1),Mitarbeiter!$C152),MIN(DATE(2029,12,0),IF(Mitarbeiter!$D152="",DATE(2029,12,0),Mitarbeiter!$D152),TODAY()),Einstellungen!$F$13:$F$67)))*N(Mitarbeiter!$E152)/IF(Einstellungen!$C$11="7 Tage",7,5),N('Ist-Stunden'!AZ152)+(N(Krankheitstage!CK152)+N(Krankheitstage!CW152))*N($C152))))</f>
        <v/>
      </c>
      <c r="CE152" s="76">
        <f>IF($B152="",0,IF(Einstellungen!$C$10="Ja",MAX(IF(Einstellungen!$C$11="7 Tage",MAX(0,(MIN(DATE(2029,13,0),IF(Mitarbeiter!$D152="",DATE(2029,13,0),Mitarbeiter!$D152),TODAY()))-(MAX(DATE(2029,12,1),Mitarbeiter!$C152))+1),MAX(0,NETWORKDAYS(MAX(DATE(2029,12,1),Mitarbeiter!$C152),MIN(DATE(2029,13,0),IF(Mitarbeiter!$D152="",DATE(2029,13,0),Mitarbeiter!$D152),TODAY()),Einstellungen!$F$13:$F$67)))*N(Mitarbeiter!$E152)/IF(Einstellungen!$C$11="7 Tage",7,5),N('Ist-Stunden'!BA152)),MAX(IF(Einstellungen!$C$11="7 Tage",MAX(0,(MIN(DATE(2029,13,0),IF(Mitarbeiter!$D152="",DATE(2029,13,0),Mitarbeiter!$D152),TODAY()))-(MAX(DATE(2029,12,1),Mitarbeiter!$C152))+1),MAX(0,NETWORKDAYS(MAX(DATE(2029,12,1),Mitarbeiter!$C152),MIN(DATE(2029,13,0),IF(Mitarbeiter!$D152="",DATE(2029,13,0),Mitarbeiter!$D152),TODAY()),Einstellungen!$F$13:$F$67)))*N(Mitarbeiter!$E152)/IF(Einstellungen!$C$11="7 Tage",7,5),N('Ist-Stunden'!BA152)+(N(Krankheitstage!CL152)+N(Krankheitstage!CX152))*N($C152))))</f>
        <v/>
      </c>
      <c r="CF152" s="76">
        <f>IF($B152="",0,IF(Einstellungen!$C$10="Ja",MAX(IF(Einstellungen!$C$11="7 Tage",MAX(0,(MIN(DATE(2030,2,0),IF(Mitarbeiter!$D152="",DATE(2030,2,0),Mitarbeiter!$D152),TODAY()))-(MAX(DATE(2030,1,1),Mitarbeiter!$C152))+1),MAX(0,NETWORKDAYS(MAX(DATE(2030,1,1),Mitarbeiter!$C152),MIN(DATE(2030,2,0),IF(Mitarbeiter!$D152="",DATE(2030,2,0),Mitarbeiter!$D152),TODAY()),Einstellungen!$F$13:$F$67)))*N(Mitarbeiter!$E152)/IF(Einstellungen!$C$11="7 Tage",7,5),N('Ist-Stunden'!BB152)),MAX(IF(Einstellungen!$C$11="7 Tage",MAX(0,(MIN(DATE(2030,2,0),IF(Mitarbeiter!$D152="",DATE(2030,2,0),Mitarbeiter!$D152),TODAY()))-(MAX(DATE(2030,1,1),Mitarbeiter!$C152))+1),MAX(0,NETWORKDAYS(MAX(DATE(2030,1,1),Mitarbeiter!$C152),MIN(DATE(2030,2,0),IF(Mitarbeiter!$D152="",DATE(2030,2,0),Mitarbeiter!$D152),TODAY()),Einstellungen!$F$13:$F$67)))*N(Mitarbeiter!$E152)/IF(Einstellungen!$C$11="7 Tage",7,5),N('Ist-Stunden'!BB152)+(N(Krankheitstage!CY152)+N(Krankheitstage!DK152))*N($C152))))</f>
        <v/>
      </c>
      <c r="CG152" s="76">
        <f>IF($B152="",0,IF(Einstellungen!$C$10="Ja",MAX(IF(Einstellungen!$C$11="7 Tage",MAX(0,(MIN(DATE(2030,3,0),IF(Mitarbeiter!$D152="",DATE(2030,3,0),Mitarbeiter!$D152),TODAY()))-(MAX(DATE(2030,2,1),Mitarbeiter!$C152))+1),MAX(0,NETWORKDAYS(MAX(DATE(2030,2,1),Mitarbeiter!$C152),MIN(DATE(2030,3,0),IF(Mitarbeiter!$D152="",DATE(2030,3,0),Mitarbeiter!$D152),TODAY()),Einstellungen!$F$13:$F$67)))*N(Mitarbeiter!$E152)/IF(Einstellungen!$C$11="7 Tage",7,5),N('Ist-Stunden'!BC152)),MAX(IF(Einstellungen!$C$11="7 Tage",MAX(0,(MIN(DATE(2030,3,0),IF(Mitarbeiter!$D152="",DATE(2030,3,0),Mitarbeiter!$D152),TODAY()))-(MAX(DATE(2030,2,1),Mitarbeiter!$C152))+1),MAX(0,NETWORKDAYS(MAX(DATE(2030,2,1),Mitarbeiter!$C152),MIN(DATE(2030,3,0),IF(Mitarbeiter!$D152="",DATE(2030,3,0),Mitarbeiter!$D152),TODAY()),Einstellungen!$F$13:$F$67)))*N(Mitarbeiter!$E152)/IF(Einstellungen!$C$11="7 Tage",7,5),N('Ist-Stunden'!BC152)+(N(Krankheitstage!CZ152)+N(Krankheitstage!DL152))*N($C152))))</f>
        <v/>
      </c>
      <c r="CH152" s="76">
        <f>IF($B152="",0,IF(Einstellungen!$C$10="Ja",MAX(IF(Einstellungen!$C$11="7 Tage",MAX(0,(MIN(DATE(2030,4,0),IF(Mitarbeiter!$D152="",DATE(2030,4,0),Mitarbeiter!$D152),TODAY()))-(MAX(DATE(2030,3,1),Mitarbeiter!$C152))+1),MAX(0,NETWORKDAYS(MAX(DATE(2030,3,1),Mitarbeiter!$C152),MIN(DATE(2030,4,0),IF(Mitarbeiter!$D152="",DATE(2030,4,0),Mitarbeiter!$D152),TODAY()),Einstellungen!$F$13:$F$67)))*N(Mitarbeiter!$E152)/IF(Einstellungen!$C$11="7 Tage",7,5),N('Ist-Stunden'!BD152)),MAX(IF(Einstellungen!$C$11="7 Tage",MAX(0,(MIN(DATE(2030,4,0),IF(Mitarbeiter!$D152="",DATE(2030,4,0),Mitarbeiter!$D152),TODAY()))-(MAX(DATE(2030,3,1),Mitarbeiter!$C152))+1),MAX(0,NETWORKDAYS(MAX(DATE(2030,3,1),Mitarbeiter!$C152),MIN(DATE(2030,4,0),IF(Mitarbeiter!$D152="",DATE(2030,4,0),Mitarbeiter!$D152),TODAY()),Einstellungen!$F$13:$F$67)))*N(Mitarbeiter!$E152)/IF(Einstellungen!$C$11="7 Tage",7,5),N('Ist-Stunden'!BD152)+(N(Krankheitstage!DA152)+N(Krankheitstage!DM152))*N($C152))))</f>
        <v/>
      </c>
      <c r="CI152" s="76">
        <f>IF($B152="",0,IF(Einstellungen!$C$10="Ja",MAX(IF(Einstellungen!$C$11="7 Tage",MAX(0,(MIN(DATE(2030,5,0),IF(Mitarbeiter!$D152="",DATE(2030,5,0),Mitarbeiter!$D152),TODAY()))-(MAX(DATE(2030,4,1),Mitarbeiter!$C152))+1),MAX(0,NETWORKDAYS(MAX(DATE(2030,4,1),Mitarbeiter!$C152),MIN(DATE(2030,5,0),IF(Mitarbeiter!$D152="",DATE(2030,5,0),Mitarbeiter!$D152),TODAY()),Einstellungen!$F$13:$F$67)))*N(Mitarbeiter!$E152)/IF(Einstellungen!$C$11="7 Tage",7,5),N('Ist-Stunden'!BE152)),MAX(IF(Einstellungen!$C$11="7 Tage",MAX(0,(MIN(DATE(2030,5,0),IF(Mitarbeiter!$D152="",DATE(2030,5,0),Mitarbeiter!$D152),TODAY()))-(MAX(DATE(2030,4,1),Mitarbeiter!$C152))+1),MAX(0,NETWORKDAYS(MAX(DATE(2030,4,1),Mitarbeiter!$C152),MIN(DATE(2030,5,0),IF(Mitarbeiter!$D152="",DATE(2030,5,0),Mitarbeiter!$D152),TODAY()),Einstellungen!$F$13:$F$67)))*N(Mitarbeiter!$E152)/IF(Einstellungen!$C$11="7 Tage",7,5),N('Ist-Stunden'!BE152)+(N(Krankheitstage!DB152)+N(Krankheitstage!DN152))*N($C152))))</f>
        <v/>
      </c>
      <c r="CJ152" s="76">
        <f>IF($B152="",0,IF(Einstellungen!$C$10="Ja",MAX(IF(Einstellungen!$C$11="7 Tage",MAX(0,(MIN(DATE(2030,6,0),IF(Mitarbeiter!$D152="",DATE(2030,6,0),Mitarbeiter!$D152),TODAY()))-(MAX(DATE(2030,5,1),Mitarbeiter!$C152))+1),MAX(0,NETWORKDAYS(MAX(DATE(2030,5,1),Mitarbeiter!$C152),MIN(DATE(2030,6,0),IF(Mitarbeiter!$D152="",DATE(2030,6,0),Mitarbeiter!$D152),TODAY()),Einstellungen!$F$13:$F$67)))*N(Mitarbeiter!$E152)/IF(Einstellungen!$C$11="7 Tage",7,5),N('Ist-Stunden'!BF152)),MAX(IF(Einstellungen!$C$11="7 Tage",MAX(0,(MIN(DATE(2030,6,0),IF(Mitarbeiter!$D152="",DATE(2030,6,0),Mitarbeiter!$D152),TODAY()))-(MAX(DATE(2030,5,1),Mitarbeiter!$C152))+1),MAX(0,NETWORKDAYS(MAX(DATE(2030,5,1),Mitarbeiter!$C152),MIN(DATE(2030,6,0),IF(Mitarbeiter!$D152="",DATE(2030,6,0),Mitarbeiter!$D152),TODAY()),Einstellungen!$F$13:$F$67)))*N(Mitarbeiter!$E152)/IF(Einstellungen!$C$11="7 Tage",7,5),N('Ist-Stunden'!BF152)+(N(Krankheitstage!DC152)+N(Krankheitstage!DO152))*N($C152))))</f>
        <v/>
      </c>
      <c r="CK152" s="76">
        <f>IF($B152="",0,IF(Einstellungen!$C$10="Ja",MAX(IF(Einstellungen!$C$11="7 Tage",MAX(0,(MIN(DATE(2030,7,0),IF(Mitarbeiter!$D152="",DATE(2030,7,0),Mitarbeiter!$D152),TODAY()))-(MAX(DATE(2030,6,1),Mitarbeiter!$C152))+1),MAX(0,NETWORKDAYS(MAX(DATE(2030,6,1),Mitarbeiter!$C152),MIN(DATE(2030,7,0),IF(Mitarbeiter!$D152="",DATE(2030,7,0),Mitarbeiter!$D152),TODAY()),Einstellungen!$F$13:$F$67)))*N(Mitarbeiter!$E152)/IF(Einstellungen!$C$11="7 Tage",7,5),N('Ist-Stunden'!BG152)),MAX(IF(Einstellungen!$C$11="7 Tage",MAX(0,(MIN(DATE(2030,7,0),IF(Mitarbeiter!$D152="",DATE(2030,7,0),Mitarbeiter!$D152),TODAY()))-(MAX(DATE(2030,6,1),Mitarbeiter!$C152))+1),MAX(0,NETWORKDAYS(MAX(DATE(2030,6,1),Mitarbeiter!$C152),MIN(DATE(2030,7,0),IF(Mitarbeiter!$D152="",DATE(2030,7,0),Mitarbeiter!$D152),TODAY()),Einstellungen!$F$13:$F$67)))*N(Mitarbeiter!$E152)/IF(Einstellungen!$C$11="7 Tage",7,5),N('Ist-Stunden'!BG152)+(N(Krankheitstage!DD152)+N(Krankheitstage!DP152))*N($C152))))</f>
        <v/>
      </c>
      <c r="CL152" s="76">
        <f>IF($B152="",0,IF(Einstellungen!$C$10="Ja",MAX(IF(Einstellungen!$C$11="7 Tage",MAX(0,(MIN(DATE(2030,8,0),IF(Mitarbeiter!$D152="",DATE(2030,8,0),Mitarbeiter!$D152),TODAY()))-(MAX(DATE(2030,7,1),Mitarbeiter!$C152))+1),MAX(0,NETWORKDAYS(MAX(DATE(2030,7,1),Mitarbeiter!$C152),MIN(DATE(2030,8,0),IF(Mitarbeiter!$D152="",DATE(2030,8,0),Mitarbeiter!$D152),TODAY()),Einstellungen!$F$13:$F$67)))*N(Mitarbeiter!$E152)/IF(Einstellungen!$C$11="7 Tage",7,5),N('Ist-Stunden'!BH152)),MAX(IF(Einstellungen!$C$11="7 Tage",MAX(0,(MIN(DATE(2030,8,0),IF(Mitarbeiter!$D152="",DATE(2030,8,0),Mitarbeiter!$D152),TODAY()))-(MAX(DATE(2030,7,1),Mitarbeiter!$C152))+1),MAX(0,NETWORKDAYS(MAX(DATE(2030,7,1),Mitarbeiter!$C152),MIN(DATE(2030,8,0),IF(Mitarbeiter!$D152="",DATE(2030,8,0),Mitarbeiter!$D152),TODAY()),Einstellungen!$F$13:$F$67)))*N(Mitarbeiter!$E152)/IF(Einstellungen!$C$11="7 Tage",7,5),N('Ist-Stunden'!BH152)+(N(Krankheitstage!DE152)+N(Krankheitstage!DQ152))*N($C152))))</f>
        <v/>
      </c>
      <c r="CM152" s="76">
        <f>IF($B152="",0,IF(Einstellungen!$C$10="Ja",MAX(IF(Einstellungen!$C$11="7 Tage",MAX(0,(MIN(DATE(2030,9,0),IF(Mitarbeiter!$D152="",DATE(2030,9,0),Mitarbeiter!$D152),TODAY()))-(MAX(DATE(2030,8,1),Mitarbeiter!$C152))+1),MAX(0,NETWORKDAYS(MAX(DATE(2030,8,1),Mitarbeiter!$C152),MIN(DATE(2030,9,0),IF(Mitarbeiter!$D152="",DATE(2030,9,0),Mitarbeiter!$D152),TODAY()),Einstellungen!$F$13:$F$67)))*N(Mitarbeiter!$E152)/IF(Einstellungen!$C$11="7 Tage",7,5),N('Ist-Stunden'!BI152)),MAX(IF(Einstellungen!$C$11="7 Tage",MAX(0,(MIN(DATE(2030,9,0),IF(Mitarbeiter!$D152="",DATE(2030,9,0),Mitarbeiter!$D152),TODAY()))-(MAX(DATE(2030,8,1),Mitarbeiter!$C152))+1),MAX(0,NETWORKDAYS(MAX(DATE(2030,8,1),Mitarbeiter!$C152),MIN(DATE(2030,9,0),IF(Mitarbeiter!$D152="",DATE(2030,9,0),Mitarbeiter!$D152),TODAY()),Einstellungen!$F$13:$F$67)))*N(Mitarbeiter!$E152)/IF(Einstellungen!$C$11="7 Tage",7,5),N('Ist-Stunden'!BI152)+(N(Krankheitstage!DF152)+N(Krankheitstage!DR152))*N($C152))))</f>
        <v/>
      </c>
      <c r="CN152" s="76">
        <f>IF($B152="",0,IF(Einstellungen!$C$10="Ja",MAX(IF(Einstellungen!$C$11="7 Tage",MAX(0,(MIN(DATE(2030,10,0),IF(Mitarbeiter!$D152="",DATE(2030,10,0),Mitarbeiter!$D152),TODAY()))-(MAX(DATE(2030,9,1),Mitarbeiter!$C152))+1),MAX(0,NETWORKDAYS(MAX(DATE(2030,9,1),Mitarbeiter!$C152),MIN(DATE(2030,10,0),IF(Mitarbeiter!$D152="",DATE(2030,10,0),Mitarbeiter!$D152),TODAY()),Einstellungen!$F$13:$F$67)))*N(Mitarbeiter!$E152)/IF(Einstellungen!$C$11="7 Tage",7,5),N('Ist-Stunden'!BJ152)),MAX(IF(Einstellungen!$C$11="7 Tage",MAX(0,(MIN(DATE(2030,10,0),IF(Mitarbeiter!$D152="",DATE(2030,10,0),Mitarbeiter!$D152),TODAY()))-(MAX(DATE(2030,9,1),Mitarbeiter!$C152))+1),MAX(0,NETWORKDAYS(MAX(DATE(2030,9,1),Mitarbeiter!$C152),MIN(DATE(2030,10,0),IF(Mitarbeiter!$D152="",DATE(2030,10,0),Mitarbeiter!$D152),TODAY()),Einstellungen!$F$13:$F$67)))*N(Mitarbeiter!$E152)/IF(Einstellungen!$C$11="7 Tage",7,5),N('Ist-Stunden'!BJ152)+(N(Krankheitstage!DG152)+N(Krankheitstage!DS152))*N($C152))))</f>
        <v/>
      </c>
      <c r="CO152" s="76">
        <f>IF($B152="",0,IF(Einstellungen!$C$10="Ja",MAX(IF(Einstellungen!$C$11="7 Tage",MAX(0,(MIN(DATE(2030,11,0),IF(Mitarbeiter!$D152="",DATE(2030,11,0),Mitarbeiter!$D152),TODAY()))-(MAX(DATE(2030,10,1),Mitarbeiter!$C152))+1),MAX(0,NETWORKDAYS(MAX(DATE(2030,10,1),Mitarbeiter!$C152),MIN(DATE(2030,11,0),IF(Mitarbeiter!$D152="",DATE(2030,11,0),Mitarbeiter!$D152),TODAY()),Einstellungen!$F$13:$F$67)))*N(Mitarbeiter!$E152)/IF(Einstellungen!$C$11="7 Tage",7,5),N('Ist-Stunden'!BK152)),MAX(IF(Einstellungen!$C$11="7 Tage",MAX(0,(MIN(DATE(2030,11,0),IF(Mitarbeiter!$D152="",DATE(2030,11,0),Mitarbeiter!$D152),TODAY()))-(MAX(DATE(2030,10,1),Mitarbeiter!$C152))+1),MAX(0,NETWORKDAYS(MAX(DATE(2030,10,1),Mitarbeiter!$C152),MIN(DATE(2030,11,0),IF(Mitarbeiter!$D152="",DATE(2030,11,0),Mitarbeiter!$D152),TODAY()),Einstellungen!$F$13:$F$67)))*N(Mitarbeiter!$E152)/IF(Einstellungen!$C$11="7 Tage",7,5),N('Ist-Stunden'!BK152)+(N(Krankheitstage!DH152)+N(Krankheitstage!DT152))*N($C152))))</f>
        <v/>
      </c>
      <c r="CP152" s="76">
        <f>IF($B152="",0,IF(Einstellungen!$C$10="Ja",MAX(IF(Einstellungen!$C$11="7 Tage",MAX(0,(MIN(DATE(2030,12,0),IF(Mitarbeiter!$D152="",DATE(2030,12,0),Mitarbeiter!$D152),TODAY()))-(MAX(DATE(2030,11,1),Mitarbeiter!$C152))+1),MAX(0,NETWORKDAYS(MAX(DATE(2030,11,1),Mitarbeiter!$C152),MIN(DATE(2030,12,0),IF(Mitarbeiter!$D152="",DATE(2030,12,0),Mitarbeiter!$D152),TODAY()),Einstellungen!$F$13:$F$67)))*N(Mitarbeiter!$E152)/IF(Einstellungen!$C$11="7 Tage",7,5),N('Ist-Stunden'!BL152)),MAX(IF(Einstellungen!$C$11="7 Tage",MAX(0,(MIN(DATE(2030,12,0),IF(Mitarbeiter!$D152="",DATE(2030,12,0),Mitarbeiter!$D152),TODAY()))-(MAX(DATE(2030,11,1),Mitarbeiter!$C152))+1),MAX(0,NETWORKDAYS(MAX(DATE(2030,11,1),Mitarbeiter!$C152),MIN(DATE(2030,12,0),IF(Mitarbeiter!$D152="",DATE(2030,12,0),Mitarbeiter!$D152),TODAY()),Einstellungen!$F$13:$F$67)))*N(Mitarbeiter!$E152)/IF(Einstellungen!$C$11="7 Tage",7,5),N('Ist-Stunden'!BL152)+(N(Krankheitstage!DI152)+N(Krankheitstage!DU152))*N($C152))))</f>
        <v/>
      </c>
      <c r="CQ152" s="76">
        <f>IF($B152="",0,IF(Einstellungen!$C$10="Ja",MAX(IF(Einstellungen!$C$11="7 Tage",MAX(0,(MIN(DATE(2030,13,0),IF(Mitarbeiter!$D152="",DATE(2030,13,0),Mitarbeiter!$D152),TODAY()))-(MAX(DATE(2030,12,1),Mitarbeiter!$C152))+1),MAX(0,NETWORKDAYS(MAX(DATE(2030,12,1),Mitarbeiter!$C152),MIN(DATE(2030,13,0),IF(Mitarbeiter!$D152="",DATE(2030,13,0),Mitarbeiter!$D152),TODAY()),Einstellungen!$F$13:$F$67)))*N(Mitarbeiter!$E152)/IF(Einstellungen!$C$11="7 Tage",7,5),N('Ist-Stunden'!BM152)),MAX(IF(Einstellungen!$C$11="7 Tage",MAX(0,(MIN(DATE(2030,13,0),IF(Mitarbeiter!$D152="",DATE(2030,13,0),Mitarbeiter!$D152),TODAY()))-(MAX(DATE(2030,12,1),Mitarbeiter!$C152))+1),MAX(0,NETWORKDAYS(MAX(DATE(2030,12,1),Mitarbeiter!$C152),MIN(DATE(2030,13,0),IF(Mitarbeiter!$D152="",DATE(2030,13,0),Mitarbeiter!$D152),TODAY()),Einstellungen!$F$13:$F$67)))*N(Mitarbeiter!$E152)/IF(Einstellungen!$C$11="7 Tage",7,5),N('Ist-Stunden'!BM152)+(N(Krankheitstage!DJ152)+N(Krankheitstage!DV152))*N($C152))))</f>
        <v/>
      </c>
    </row>
    <row r="153">
      <c r="A153" s="73">
        <f>IF(Mitarbeiter!B153="","",Mitarbeiter!A153)</f>
        <v/>
      </c>
      <c r="B153" s="6">
        <f>IF(Mitarbeiter!B153="","",Mitarbeiter!B153)</f>
        <v/>
      </c>
      <c r="C153" s="74">
        <f>IF(Mitarbeiter!B153="","",Mitarbeiter!F153)</f>
        <v/>
      </c>
      <c r="D153" s="75">
        <f>N(INDEX(Krankheitstage!$G153:$DV153,1,(Einstellungen!$C$3-2026)*24+1))</f>
        <v/>
      </c>
      <c r="E153" s="75">
        <f>N(INDEX(Krankheitstage!$G153:$DV153,1,(Einstellungen!$C$3-2026)*24+2))</f>
        <v/>
      </c>
      <c r="F153" s="75">
        <f>N(INDEX(Krankheitstage!$G153:$DV153,1,(Einstellungen!$C$3-2026)*24+3))</f>
        <v/>
      </c>
      <c r="G153" s="75">
        <f>N(INDEX(Krankheitstage!$G153:$DV153,1,(Einstellungen!$C$3-2026)*24+4))</f>
        <v/>
      </c>
      <c r="H153" s="75">
        <f>N(INDEX(Krankheitstage!$G153:$DV153,1,(Einstellungen!$C$3-2026)*24+5))</f>
        <v/>
      </c>
      <c r="I153" s="75">
        <f>N(INDEX(Krankheitstage!$G153:$DV153,1,(Einstellungen!$C$3-2026)*24+6))</f>
        <v/>
      </c>
      <c r="J153" s="75">
        <f>N(INDEX(Krankheitstage!$G153:$DV153,1,(Einstellungen!$C$3-2026)*24+7))</f>
        <v/>
      </c>
      <c r="K153" s="75">
        <f>N(INDEX(Krankheitstage!$G153:$DV153,1,(Einstellungen!$C$3-2026)*24+8))</f>
        <v/>
      </c>
      <c r="L153" s="75">
        <f>N(INDEX(Krankheitstage!$G153:$DV153,1,(Einstellungen!$C$3-2026)*24+9))</f>
        <v/>
      </c>
      <c r="M153" s="75">
        <f>N(INDEX(Krankheitstage!$G153:$DV153,1,(Einstellungen!$C$3-2026)*24+10))</f>
        <v/>
      </c>
      <c r="N153" s="75">
        <f>N(INDEX(Krankheitstage!$G153:$DV153,1,(Einstellungen!$C$3-2026)*24+11))</f>
        <v/>
      </c>
      <c r="O153" s="75">
        <f>N(INDEX(Krankheitstage!$G153:$DV153,1,(Einstellungen!$C$3-2026)*24+12))</f>
        <v/>
      </c>
      <c r="P153" s="75">
        <f>IF($B153="","",SUM(D153:O153))</f>
        <v/>
      </c>
      <c r="Q153" s="75">
        <f>N(INDEX(Krankheitstage!$G153:$DV153,1,(Einstellungen!$C$3-2026)*24+13))</f>
        <v/>
      </c>
      <c r="R153" s="75">
        <f>N(INDEX(Krankheitstage!$G153:$DV153,1,(Einstellungen!$C$3-2026)*24+14))</f>
        <v/>
      </c>
      <c r="S153" s="75">
        <f>N(INDEX(Krankheitstage!$G153:$DV153,1,(Einstellungen!$C$3-2026)*24+15))</f>
        <v/>
      </c>
      <c r="T153" s="75">
        <f>N(INDEX(Krankheitstage!$G153:$DV153,1,(Einstellungen!$C$3-2026)*24+16))</f>
        <v/>
      </c>
      <c r="U153" s="75">
        <f>N(INDEX(Krankheitstage!$G153:$DV153,1,(Einstellungen!$C$3-2026)*24+17))</f>
        <v/>
      </c>
      <c r="V153" s="75">
        <f>N(INDEX(Krankheitstage!$G153:$DV153,1,(Einstellungen!$C$3-2026)*24+18))</f>
        <v/>
      </c>
      <c r="W153" s="75">
        <f>N(INDEX(Krankheitstage!$G153:$DV153,1,(Einstellungen!$C$3-2026)*24+19))</f>
        <v/>
      </c>
      <c r="X153" s="75">
        <f>N(INDEX(Krankheitstage!$G153:$DV153,1,(Einstellungen!$C$3-2026)*24+20))</f>
        <v/>
      </c>
      <c r="Y153" s="75">
        <f>N(INDEX(Krankheitstage!$G153:$DV153,1,(Einstellungen!$C$3-2026)*24+21))</f>
        <v/>
      </c>
      <c r="Z153" s="75">
        <f>N(INDEX(Krankheitstage!$G153:$DV153,1,(Einstellungen!$C$3-2026)*24+22))</f>
        <v/>
      </c>
      <c r="AA153" s="75">
        <f>N(INDEX(Krankheitstage!$G153:$DV153,1,(Einstellungen!$C$3-2026)*24+23))</f>
        <v/>
      </c>
      <c r="AB153" s="75">
        <f>N(INDEX(Krankheitstage!$G153:$DV153,1,(Einstellungen!$C$3-2026)*24+24))</f>
        <v/>
      </c>
      <c r="AC153" s="75">
        <f>IF($B153="","",SUM(Q153:AB153))</f>
        <v/>
      </c>
      <c r="AD153" s="75">
        <f>IF($B153="","",SUM(P153,AC153))</f>
        <v/>
      </c>
      <c r="AE153" s="76">
        <f>IF($B153="","",AD153*N(C153))</f>
        <v/>
      </c>
      <c r="AF153" s="75">
        <f>IF($B153="","",Krankheitstage!E153)</f>
        <v/>
      </c>
      <c r="AG153" s="76">
        <f>IF($B153="","",AF153*N(C153))</f>
        <v/>
      </c>
      <c r="AH153" s="76">
        <f>IF($B153="","",INDEX($AJ153:$CQ153,1,(Einstellungen!$C$3-2026)*12+1)+INDEX($AJ153:$CQ153,1,(Einstellungen!$C$3-2026)*12+2)+INDEX($AJ153:$CQ153,1,(Einstellungen!$C$3-2026)*12+3)+INDEX($AJ153:$CQ153,1,(Einstellungen!$C$3-2026)*12+4)+INDEX($AJ153:$CQ153,1,(Einstellungen!$C$3-2026)*12+5)+INDEX($AJ153:$CQ153,1,(Einstellungen!$C$3-2026)*12+6)+INDEX($AJ153:$CQ153,1,(Einstellungen!$C$3-2026)*12+7)+INDEX($AJ153:$CQ153,1,(Einstellungen!$C$3-2026)*12+8)+INDEX($AJ153:$CQ153,1,(Einstellungen!$C$3-2026)*12+9)+INDEX($AJ153:$CQ153,1,(Einstellungen!$C$3-2026)*12+10)+INDEX($AJ153:$CQ153,1,(Einstellungen!$C$3-2026)*12+11)+INDEX($AJ153:$CQ153,1,(Einstellungen!$C$3-2026)*12+12))</f>
        <v/>
      </c>
      <c r="AI153" s="76">
        <f>IF($B153="","",SUM($AJ153:$CQ153))</f>
        <v/>
      </c>
      <c r="AJ153" s="76">
        <f>IF($B153="",0,IF(Einstellungen!$C$10="Ja",MAX(IF(Einstellungen!$C$11="7 Tage",MAX(0,(MIN(DATE(2026,2,0),IF(Mitarbeiter!$D153="",DATE(2026,2,0),Mitarbeiter!$D153),TODAY()))-(MAX(DATE(2026,1,1),Mitarbeiter!$C153))+1),MAX(0,NETWORKDAYS(MAX(DATE(2026,1,1),Mitarbeiter!$C153),MIN(DATE(2026,2,0),IF(Mitarbeiter!$D153="",DATE(2026,2,0),Mitarbeiter!$D153),TODAY()),Einstellungen!$F$13:$F$67)))*N(Mitarbeiter!$E153)/IF(Einstellungen!$C$11="7 Tage",7,5),N('Ist-Stunden'!F153)),MAX(IF(Einstellungen!$C$11="7 Tage",MAX(0,(MIN(DATE(2026,2,0),IF(Mitarbeiter!$D153="",DATE(2026,2,0),Mitarbeiter!$D153),TODAY()))-(MAX(DATE(2026,1,1),Mitarbeiter!$C153))+1),MAX(0,NETWORKDAYS(MAX(DATE(2026,1,1),Mitarbeiter!$C153),MIN(DATE(2026,2,0),IF(Mitarbeiter!$D153="",DATE(2026,2,0),Mitarbeiter!$D153),TODAY()),Einstellungen!$F$13:$F$67)))*N(Mitarbeiter!$E153)/IF(Einstellungen!$C$11="7 Tage",7,5),N('Ist-Stunden'!F153)+(N(Krankheitstage!G153)+N(Krankheitstage!S153))*N($C153))))</f>
        <v/>
      </c>
      <c r="AK153" s="76">
        <f>IF($B153="",0,IF(Einstellungen!$C$10="Ja",MAX(IF(Einstellungen!$C$11="7 Tage",MAX(0,(MIN(DATE(2026,3,0),IF(Mitarbeiter!$D153="",DATE(2026,3,0),Mitarbeiter!$D153),TODAY()))-(MAX(DATE(2026,2,1),Mitarbeiter!$C153))+1),MAX(0,NETWORKDAYS(MAX(DATE(2026,2,1),Mitarbeiter!$C153),MIN(DATE(2026,3,0),IF(Mitarbeiter!$D153="",DATE(2026,3,0),Mitarbeiter!$D153),TODAY()),Einstellungen!$F$13:$F$67)))*N(Mitarbeiter!$E153)/IF(Einstellungen!$C$11="7 Tage",7,5),N('Ist-Stunden'!G153)),MAX(IF(Einstellungen!$C$11="7 Tage",MAX(0,(MIN(DATE(2026,3,0),IF(Mitarbeiter!$D153="",DATE(2026,3,0),Mitarbeiter!$D153),TODAY()))-(MAX(DATE(2026,2,1),Mitarbeiter!$C153))+1),MAX(0,NETWORKDAYS(MAX(DATE(2026,2,1),Mitarbeiter!$C153),MIN(DATE(2026,3,0),IF(Mitarbeiter!$D153="",DATE(2026,3,0),Mitarbeiter!$D153),TODAY()),Einstellungen!$F$13:$F$67)))*N(Mitarbeiter!$E153)/IF(Einstellungen!$C$11="7 Tage",7,5),N('Ist-Stunden'!G153)+(N(Krankheitstage!H153)+N(Krankheitstage!T153))*N($C153))))</f>
        <v/>
      </c>
      <c r="AL153" s="76">
        <f>IF($B153="",0,IF(Einstellungen!$C$10="Ja",MAX(IF(Einstellungen!$C$11="7 Tage",MAX(0,(MIN(DATE(2026,4,0),IF(Mitarbeiter!$D153="",DATE(2026,4,0),Mitarbeiter!$D153),TODAY()))-(MAX(DATE(2026,3,1),Mitarbeiter!$C153))+1),MAX(0,NETWORKDAYS(MAX(DATE(2026,3,1),Mitarbeiter!$C153),MIN(DATE(2026,4,0),IF(Mitarbeiter!$D153="",DATE(2026,4,0),Mitarbeiter!$D153),TODAY()),Einstellungen!$F$13:$F$67)))*N(Mitarbeiter!$E153)/IF(Einstellungen!$C$11="7 Tage",7,5),N('Ist-Stunden'!H153)),MAX(IF(Einstellungen!$C$11="7 Tage",MAX(0,(MIN(DATE(2026,4,0),IF(Mitarbeiter!$D153="",DATE(2026,4,0),Mitarbeiter!$D153),TODAY()))-(MAX(DATE(2026,3,1),Mitarbeiter!$C153))+1),MAX(0,NETWORKDAYS(MAX(DATE(2026,3,1),Mitarbeiter!$C153),MIN(DATE(2026,4,0),IF(Mitarbeiter!$D153="",DATE(2026,4,0),Mitarbeiter!$D153),TODAY()),Einstellungen!$F$13:$F$67)))*N(Mitarbeiter!$E153)/IF(Einstellungen!$C$11="7 Tage",7,5),N('Ist-Stunden'!H153)+(N(Krankheitstage!I153)+N(Krankheitstage!U153))*N($C153))))</f>
        <v/>
      </c>
      <c r="AM153" s="76">
        <f>IF($B153="",0,IF(Einstellungen!$C$10="Ja",MAX(IF(Einstellungen!$C$11="7 Tage",MAX(0,(MIN(DATE(2026,5,0),IF(Mitarbeiter!$D153="",DATE(2026,5,0),Mitarbeiter!$D153),TODAY()))-(MAX(DATE(2026,4,1),Mitarbeiter!$C153))+1),MAX(0,NETWORKDAYS(MAX(DATE(2026,4,1),Mitarbeiter!$C153),MIN(DATE(2026,5,0),IF(Mitarbeiter!$D153="",DATE(2026,5,0),Mitarbeiter!$D153),TODAY()),Einstellungen!$F$13:$F$67)))*N(Mitarbeiter!$E153)/IF(Einstellungen!$C$11="7 Tage",7,5),N('Ist-Stunden'!I153)),MAX(IF(Einstellungen!$C$11="7 Tage",MAX(0,(MIN(DATE(2026,5,0),IF(Mitarbeiter!$D153="",DATE(2026,5,0),Mitarbeiter!$D153),TODAY()))-(MAX(DATE(2026,4,1),Mitarbeiter!$C153))+1),MAX(0,NETWORKDAYS(MAX(DATE(2026,4,1),Mitarbeiter!$C153),MIN(DATE(2026,5,0),IF(Mitarbeiter!$D153="",DATE(2026,5,0),Mitarbeiter!$D153),TODAY()),Einstellungen!$F$13:$F$67)))*N(Mitarbeiter!$E153)/IF(Einstellungen!$C$11="7 Tage",7,5),N('Ist-Stunden'!I153)+(N(Krankheitstage!J153)+N(Krankheitstage!V153))*N($C153))))</f>
        <v/>
      </c>
      <c r="AN153" s="76">
        <f>IF($B153="",0,IF(Einstellungen!$C$10="Ja",MAX(IF(Einstellungen!$C$11="7 Tage",MAX(0,(MIN(DATE(2026,6,0),IF(Mitarbeiter!$D153="",DATE(2026,6,0),Mitarbeiter!$D153),TODAY()))-(MAX(DATE(2026,5,1),Mitarbeiter!$C153))+1),MAX(0,NETWORKDAYS(MAX(DATE(2026,5,1),Mitarbeiter!$C153),MIN(DATE(2026,6,0),IF(Mitarbeiter!$D153="",DATE(2026,6,0),Mitarbeiter!$D153),TODAY()),Einstellungen!$F$13:$F$67)))*N(Mitarbeiter!$E153)/IF(Einstellungen!$C$11="7 Tage",7,5),N('Ist-Stunden'!J153)),MAX(IF(Einstellungen!$C$11="7 Tage",MAX(0,(MIN(DATE(2026,6,0),IF(Mitarbeiter!$D153="",DATE(2026,6,0),Mitarbeiter!$D153),TODAY()))-(MAX(DATE(2026,5,1),Mitarbeiter!$C153))+1),MAX(0,NETWORKDAYS(MAX(DATE(2026,5,1),Mitarbeiter!$C153),MIN(DATE(2026,6,0),IF(Mitarbeiter!$D153="",DATE(2026,6,0),Mitarbeiter!$D153),TODAY()),Einstellungen!$F$13:$F$67)))*N(Mitarbeiter!$E153)/IF(Einstellungen!$C$11="7 Tage",7,5),N('Ist-Stunden'!J153)+(N(Krankheitstage!K153)+N(Krankheitstage!W153))*N($C153))))</f>
        <v/>
      </c>
      <c r="AO153" s="76">
        <f>IF($B153="",0,IF(Einstellungen!$C$10="Ja",MAX(IF(Einstellungen!$C$11="7 Tage",MAX(0,(MIN(DATE(2026,7,0),IF(Mitarbeiter!$D153="",DATE(2026,7,0),Mitarbeiter!$D153),TODAY()))-(MAX(DATE(2026,6,1),Mitarbeiter!$C153))+1),MAX(0,NETWORKDAYS(MAX(DATE(2026,6,1),Mitarbeiter!$C153),MIN(DATE(2026,7,0),IF(Mitarbeiter!$D153="",DATE(2026,7,0),Mitarbeiter!$D153),TODAY()),Einstellungen!$F$13:$F$67)))*N(Mitarbeiter!$E153)/IF(Einstellungen!$C$11="7 Tage",7,5),N('Ist-Stunden'!K153)),MAX(IF(Einstellungen!$C$11="7 Tage",MAX(0,(MIN(DATE(2026,7,0),IF(Mitarbeiter!$D153="",DATE(2026,7,0),Mitarbeiter!$D153),TODAY()))-(MAX(DATE(2026,6,1),Mitarbeiter!$C153))+1),MAX(0,NETWORKDAYS(MAX(DATE(2026,6,1),Mitarbeiter!$C153),MIN(DATE(2026,7,0),IF(Mitarbeiter!$D153="",DATE(2026,7,0),Mitarbeiter!$D153),TODAY()),Einstellungen!$F$13:$F$67)))*N(Mitarbeiter!$E153)/IF(Einstellungen!$C$11="7 Tage",7,5),N('Ist-Stunden'!K153)+(N(Krankheitstage!L153)+N(Krankheitstage!X153))*N($C153))))</f>
        <v/>
      </c>
      <c r="AP153" s="76">
        <f>IF($B153="",0,IF(Einstellungen!$C$10="Ja",MAX(IF(Einstellungen!$C$11="7 Tage",MAX(0,(MIN(DATE(2026,8,0),IF(Mitarbeiter!$D153="",DATE(2026,8,0),Mitarbeiter!$D153),TODAY()))-(MAX(DATE(2026,7,1),Mitarbeiter!$C153))+1),MAX(0,NETWORKDAYS(MAX(DATE(2026,7,1),Mitarbeiter!$C153),MIN(DATE(2026,8,0),IF(Mitarbeiter!$D153="",DATE(2026,8,0),Mitarbeiter!$D153),TODAY()),Einstellungen!$F$13:$F$67)))*N(Mitarbeiter!$E153)/IF(Einstellungen!$C$11="7 Tage",7,5),N('Ist-Stunden'!L153)),MAX(IF(Einstellungen!$C$11="7 Tage",MAX(0,(MIN(DATE(2026,8,0),IF(Mitarbeiter!$D153="",DATE(2026,8,0),Mitarbeiter!$D153),TODAY()))-(MAX(DATE(2026,7,1),Mitarbeiter!$C153))+1),MAX(0,NETWORKDAYS(MAX(DATE(2026,7,1),Mitarbeiter!$C153),MIN(DATE(2026,8,0),IF(Mitarbeiter!$D153="",DATE(2026,8,0),Mitarbeiter!$D153),TODAY()),Einstellungen!$F$13:$F$67)))*N(Mitarbeiter!$E153)/IF(Einstellungen!$C$11="7 Tage",7,5),N('Ist-Stunden'!L153)+(N(Krankheitstage!M153)+N(Krankheitstage!Y153))*N($C153))))</f>
        <v/>
      </c>
      <c r="AQ153" s="76">
        <f>IF($B153="",0,IF(Einstellungen!$C$10="Ja",MAX(IF(Einstellungen!$C$11="7 Tage",MAX(0,(MIN(DATE(2026,9,0),IF(Mitarbeiter!$D153="",DATE(2026,9,0),Mitarbeiter!$D153),TODAY()))-(MAX(DATE(2026,8,1),Mitarbeiter!$C153))+1),MAX(0,NETWORKDAYS(MAX(DATE(2026,8,1),Mitarbeiter!$C153),MIN(DATE(2026,9,0),IF(Mitarbeiter!$D153="",DATE(2026,9,0),Mitarbeiter!$D153),TODAY()),Einstellungen!$F$13:$F$67)))*N(Mitarbeiter!$E153)/IF(Einstellungen!$C$11="7 Tage",7,5),N('Ist-Stunden'!M153)),MAX(IF(Einstellungen!$C$11="7 Tage",MAX(0,(MIN(DATE(2026,9,0),IF(Mitarbeiter!$D153="",DATE(2026,9,0),Mitarbeiter!$D153),TODAY()))-(MAX(DATE(2026,8,1),Mitarbeiter!$C153))+1),MAX(0,NETWORKDAYS(MAX(DATE(2026,8,1),Mitarbeiter!$C153),MIN(DATE(2026,9,0),IF(Mitarbeiter!$D153="",DATE(2026,9,0),Mitarbeiter!$D153),TODAY()),Einstellungen!$F$13:$F$67)))*N(Mitarbeiter!$E153)/IF(Einstellungen!$C$11="7 Tage",7,5),N('Ist-Stunden'!M153)+(N(Krankheitstage!N153)+N(Krankheitstage!Z153))*N($C153))))</f>
        <v/>
      </c>
      <c r="AR153" s="76">
        <f>IF($B153="",0,IF(Einstellungen!$C$10="Ja",MAX(IF(Einstellungen!$C$11="7 Tage",MAX(0,(MIN(DATE(2026,10,0),IF(Mitarbeiter!$D153="",DATE(2026,10,0),Mitarbeiter!$D153),TODAY()))-(MAX(DATE(2026,9,1),Mitarbeiter!$C153))+1),MAX(0,NETWORKDAYS(MAX(DATE(2026,9,1),Mitarbeiter!$C153),MIN(DATE(2026,10,0),IF(Mitarbeiter!$D153="",DATE(2026,10,0),Mitarbeiter!$D153),TODAY()),Einstellungen!$F$13:$F$67)))*N(Mitarbeiter!$E153)/IF(Einstellungen!$C$11="7 Tage",7,5),N('Ist-Stunden'!N153)),MAX(IF(Einstellungen!$C$11="7 Tage",MAX(0,(MIN(DATE(2026,10,0),IF(Mitarbeiter!$D153="",DATE(2026,10,0),Mitarbeiter!$D153),TODAY()))-(MAX(DATE(2026,9,1),Mitarbeiter!$C153))+1),MAX(0,NETWORKDAYS(MAX(DATE(2026,9,1),Mitarbeiter!$C153),MIN(DATE(2026,10,0),IF(Mitarbeiter!$D153="",DATE(2026,10,0),Mitarbeiter!$D153),TODAY()),Einstellungen!$F$13:$F$67)))*N(Mitarbeiter!$E153)/IF(Einstellungen!$C$11="7 Tage",7,5),N('Ist-Stunden'!N153)+(N(Krankheitstage!O153)+N(Krankheitstage!AA153))*N($C153))))</f>
        <v/>
      </c>
      <c r="AS153" s="76">
        <f>IF($B153="",0,IF(Einstellungen!$C$10="Ja",MAX(IF(Einstellungen!$C$11="7 Tage",MAX(0,(MIN(DATE(2026,11,0),IF(Mitarbeiter!$D153="",DATE(2026,11,0),Mitarbeiter!$D153),TODAY()))-(MAX(DATE(2026,10,1),Mitarbeiter!$C153))+1),MAX(0,NETWORKDAYS(MAX(DATE(2026,10,1),Mitarbeiter!$C153),MIN(DATE(2026,11,0),IF(Mitarbeiter!$D153="",DATE(2026,11,0),Mitarbeiter!$D153),TODAY()),Einstellungen!$F$13:$F$67)))*N(Mitarbeiter!$E153)/IF(Einstellungen!$C$11="7 Tage",7,5),N('Ist-Stunden'!O153)),MAX(IF(Einstellungen!$C$11="7 Tage",MAX(0,(MIN(DATE(2026,11,0),IF(Mitarbeiter!$D153="",DATE(2026,11,0),Mitarbeiter!$D153),TODAY()))-(MAX(DATE(2026,10,1),Mitarbeiter!$C153))+1),MAX(0,NETWORKDAYS(MAX(DATE(2026,10,1),Mitarbeiter!$C153),MIN(DATE(2026,11,0),IF(Mitarbeiter!$D153="",DATE(2026,11,0),Mitarbeiter!$D153),TODAY()),Einstellungen!$F$13:$F$67)))*N(Mitarbeiter!$E153)/IF(Einstellungen!$C$11="7 Tage",7,5),N('Ist-Stunden'!O153)+(N(Krankheitstage!P153)+N(Krankheitstage!AB153))*N($C153))))</f>
        <v/>
      </c>
      <c r="AT153" s="76">
        <f>IF($B153="",0,IF(Einstellungen!$C$10="Ja",MAX(IF(Einstellungen!$C$11="7 Tage",MAX(0,(MIN(DATE(2026,12,0),IF(Mitarbeiter!$D153="",DATE(2026,12,0),Mitarbeiter!$D153),TODAY()))-(MAX(DATE(2026,11,1),Mitarbeiter!$C153))+1),MAX(0,NETWORKDAYS(MAX(DATE(2026,11,1),Mitarbeiter!$C153),MIN(DATE(2026,12,0),IF(Mitarbeiter!$D153="",DATE(2026,12,0),Mitarbeiter!$D153),TODAY()),Einstellungen!$F$13:$F$67)))*N(Mitarbeiter!$E153)/IF(Einstellungen!$C$11="7 Tage",7,5),N('Ist-Stunden'!P153)),MAX(IF(Einstellungen!$C$11="7 Tage",MAX(0,(MIN(DATE(2026,12,0),IF(Mitarbeiter!$D153="",DATE(2026,12,0),Mitarbeiter!$D153),TODAY()))-(MAX(DATE(2026,11,1),Mitarbeiter!$C153))+1),MAX(0,NETWORKDAYS(MAX(DATE(2026,11,1),Mitarbeiter!$C153),MIN(DATE(2026,12,0),IF(Mitarbeiter!$D153="",DATE(2026,12,0),Mitarbeiter!$D153),TODAY()),Einstellungen!$F$13:$F$67)))*N(Mitarbeiter!$E153)/IF(Einstellungen!$C$11="7 Tage",7,5),N('Ist-Stunden'!P153)+(N(Krankheitstage!Q153)+N(Krankheitstage!AC153))*N($C153))))</f>
        <v/>
      </c>
      <c r="AU153" s="76">
        <f>IF($B153="",0,IF(Einstellungen!$C$10="Ja",MAX(IF(Einstellungen!$C$11="7 Tage",MAX(0,(MIN(DATE(2026,13,0),IF(Mitarbeiter!$D153="",DATE(2026,13,0),Mitarbeiter!$D153),TODAY()))-(MAX(DATE(2026,12,1),Mitarbeiter!$C153))+1),MAX(0,NETWORKDAYS(MAX(DATE(2026,12,1),Mitarbeiter!$C153),MIN(DATE(2026,13,0),IF(Mitarbeiter!$D153="",DATE(2026,13,0),Mitarbeiter!$D153),TODAY()),Einstellungen!$F$13:$F$67)))*N(Mitarbeiter!$E153)/IF(Einstellungen!$C$11="7 Tage",7,5),N('Ist-Stunden'!Q153)),MAX(IF(Einstellungen!$C$11="7 Tage",MAX(0,(MIN(DATE(2026,13,0),IF(Mitarbeiter!$D153="",DATE(2026,13,0),Mitarbeiter!$D153),TODAY()))-(MAX(DATE(2026,12,1),Mitarbeiter!$C153))+1),MAX(0,NETWORKDAYS(MAX(DATE(2026,12,1),Mitarbeiter!$C153),MIN(DATE(2026,13,0),IF(Mitarbeiter!$D153="",DATE(2026,13,0),Mitarbeiter!$D153),TODAY()),Einstellungen!$F$13:$F$67)))*N(Mitarbeiter!$E153)/IF(Einstellungen!$C$11="7 Tage",7,5),N('Ist-Stunden'!Q153)+(N(Krankheitstage!R153)+N(Krankheitstage!AD153))*N($C153))))</f>
        <v/>
      </c>
      <c r="AV153" s="76">
        <f>IF($B153="",0,IF(Einstellungen!$C$10="Ja",MAX(IF(Einstellungen!$C$11="7 Tage",MAX(0,(MIN(DATE(2027,2,0),IF(Mitarbeiter!$D153="",DATE(2027,2,0),Mitarbeiter!$D153),TODAY()))-(MAX(DATE(2027,1,1),Mitarbeiter!$C153))+1),MAX(0,NETWORKDAYS(MAX(DATE(2027,1,1),Mitarbeiter!$C153),MIN(DATE(2027,2,0),IF(Mitarbeiter!$D153="",DATE(2027,2,0),Mitarbeiter!$D153),TODAY()),Einstellungen!$F$13:$F$67)))*N(Mitarbeiter!$E153)/IF(Einstellungen!$C$11="7 Tage",7,5),N('Ist-Stunden'!R153)),MAX(IF(Einstellungen!$C$11="7 Tage",MAX(0,(MIN(DATE(2027,2,0),IF(Mitarbeiter!$D153="",DATE(2027,2,0),Mitarbeiter!$D153),TODAY()))-(MAX(DATE(2027,1,1),Mitarbeiter!$C153))+1),MAX(0,NETWORKDAYS(MAX(DATE(2027,1,1),Mitarbeiter!$C153),MIN(DATE(2027,2,0),IF(Mitarbeiter!$D153="",DATE(2027,2,0),Mitarbeiter!$D153),TODAY()),Einstellungen!$F$13:$F$67)))*N(Mitarbeiter!$E153)/IF(Einstellungen!$C$11="7 Tage",7,5),N('Ist-Stunden'!R153)+(N(Krankheitstage!AE153)+N(Krankheitstage!AQ153))*N($C153))))</f>
        <v/>
      </c>
      <c r="AW153" s="76">
        <f>IF($B153="",0,IF(Einstellungen!$C$10="Ja",MAX(IF(Einstellungen!$C$11="7 Tage",MAX(0,(MIN(DATE(2027,3,0),IF(Mitarbeiter!$D153="",DATE(2027,3,0),Mitarbeiter!$D153),TODAY()))-(MAX(DATE(2027,2,1),Mitarbeiter!$C153))+1),MAX(0,NETWORKDAYS(MAX(DATE(2027,2,1),Mitarbeiter!$C153),MIN(DATE(2027,3,0),IF(Mitarbeiter!$D153="",DATE(2027,3,0),Mitarbeiter!$D153),TODAY()),Einstellungen!$F$13:$F$67)))*N(Mitarbeiter!$E153)/IF(Einstellungen!$C$11="7 Tage",7,5),N('Ist-Stunden'!S153)),MAX(IF(Einstellungen!$C$11="7 Tage",MAX(0,(MIN(DATE(2027,3,0),IF(Mitarbeiter!$D153="",DATE(2027,3,0),Mitarbeiter!$D153),TODAY()))-(MAX(DATE(2027,2,1),Mitarbeiter!$C153))+1),MAX(0,NETWORKDAYS(MAX(DATE(2027,2,1),Mitarbeiter!$C153),MIN(DATE(2027,3,0),IF(Mitarbeiter!$D153="",DATE(2027,3,0),Mitarbeiter!$D153),TODAY()),Einstellungen!$F$13:$F$67)))*N(Mitarbeiter!$E153)/IF(Einstellungen!$C$11="7 Tage",7,5),N('Ist-Stunden'!S153)+(N(Krankheitstage!AF153)+N(Krankheitstage!AR153))*N($C153))))</f>
        <v/>
      </c>
      <c r="AX153" s="76">
        <f>IF($B153="",0,IF(Einstellungen!$C$10="Ja",MAX(IF(Einstellungen!$C$11="7 Tage",MAX(0,(MIN(DATE(2027,4,0),IF(Mitarbeiter!$D153="",DATE(2027,4,0),Mitarbeiter!$D153),TODAY()))-(MAX(DATE(2027,3,1),Mitarbeiter!$C153))+1),MAX(0,NETWORKDAYS(MAX(DATE(2027,3,1),Mitarbeiter!$C153),MIN(DATE(2027,4,0),IF(Mitarbeiter!$D153="",DATE(2027,4,0),Mitarbeiter!$D153),TODAY()),Einstellungen!$F$13:$F$67)))*N(Mitarbeiter!$E153)/IF(Einstellungen!$C$11="7 Tage",7,5),N('Ist-Stunden'!T153)),MAX(IF(Einstellungen!$C$11="7 Tage",MAX(0,(MIN(DATE(2027,4,0),IF(Mitarbeiter!$D153="",DATE(2027,4,0),Mitarbeiter!$D153),TODAY()))-(MAX(DATE(2027,3,1),Mitarbeiter!$C153))+1),MAX(0,NETWORKDAYS(MAX(DATE(2027,3,1),Mitarbeiter!$C153),MIN(DATE(2027,4,0),IF(Mitarbeiter!$D153="",DATE(2027,4,0),Mitarbeiter!$D153),TODAY()),Einstellungen!$F$13:$F$67)))*N(Mitarbeiter!$E153)/IF(Einstellungen!$C$11="7 Tage",7,5),N('Ist-Stunden'!T153)+(N(Krankheitstage!AG153)+N(Krankheitstage!AS153))*N($C153))))</f>
        <v/>
      </c>
      <c r="AY153" s="76">
        <f>IF($B153="",0,IF(Einstellungen!$C$10="Ja",MAX(IF(Einstellungen!$C$11="7 Tage",MAX(0,(MIN(DATE(2027,5,0),IF(Mitarbeiter!$D153="",DATE(2027,5,0),Mitarbeiter!$D153),TODAY()))-(MAX(DATE(2027,4,1),Mitarbeiter!$C153))+1),MAX(0,NETWORKDAYS(MAX(DATE(2027,4,1),Mitarbeiter!$C153),MIN(DATE(2027,5,0),IF(Mitarbeiter!$D153="",DATE(2027,5,0),Mitarbeiter!$D153),TODAY()),Einstellungen!$F$13:$F$67)))*N(Mitarbeiter!$E153)/IF(Einstellungen!$C$11="7 Tage",7,5),N('Ist-Stunden'!U153)),MAX(IF(Einstellungen!$C$11="7 Tage",MAX(0,(MIN(DATE(2027,5,0),IF(Mitarbeiter!$D153="",DATE(2027,5,0),Mitarbeiter!$D153),TODAY()))-(MAX(DATE(2027,4,1),Mitarbeiter!$C153))+1),MAX(0,NETWORKDAYS(MAX(DATE(2027,4,1),Mitarbeiter!$C153),MIN(DATE(2027,5,0),IF(Mitarbeiter!$D153="",DATE(2027,5,0),Mitarbeiter!$D153),TODAY()),Einstellungen!$F$13:$F$67)))*N(Mitarbeiter!$E153)/IF(Einstellungen!$C$11="7 Tage",7,5),N('Ist-Stunden'!U153)+(N(Krankheitstage!AH153)+N(Krankheitstage!AT153))*N($C153))))</f>
        <v/>
      </c>
      <c r="AZ153" s="76">
        <f>IF($B153="",0,IF(Einstellungen!$C$10="Ja",MAX(IF(Einstellungen!$C$11="7 Tage",MAX(0,(MIN(DATE(2027,6,0),IF(Mitarbeiter!$D153="",DATE(2027,6,0),Mitarbeiter!$D153),TODAY()))-(MAX(DATE(2027,5,1),Mitarbeiter!$C153))+1),MAX(0,NETWORKDAYS(MAX(DATE(2027,5,1),Mitarbeiter!$C153),MIN(DATE(2027,6,0),IF(Mitarbeiter!$D153="",DATE(2027,6,0),Mitarbeiter!$D153),TODAY()),Einstellungen!$F$13:$F$67)))*N(Mitarbeiter!$E153)/IF(Einstellungen!$C$11="7 Tage",7,5),N('Ist-Stunden'!V153)),MAX(IF(Einstellungen!$C$11="7 Tage",MAX(0,(MIN(DATE(2027,6,0),IF(Mitarbeiter!$D153="",DATE(2027,6,0),Mitarbeiter!$D153),TODAY()))-(MAX(DATE(2027,5,1),Mitarbeiter!$C153))+1),MAX(0,NETWORKDAYS(MAX(DATE(2027,5,1),Mitarbeiter!$C153),MIN(DATE(2027,6,0),IF(Mitarbeiter!$D153="",DATE(2027,6,0),Mitarbeiter!$D153),TODAY()),Einstellungen!$F$13:$F$67)))*N(Mitarbeiter!$E153)/IF(Einstellungen!$C$11="7 Tage",7,5),N('Ist-Stunden'!V153)+(N(Krankheitstage!AI153)+N(Krankheitstage!AU153))*N($C153))))</f>
        <v/>
      </c>
      <c r="BA153" s="76">
        <f>IF($B153="",0,IF(Einstellungen!$C$10="Ja",MAX(IF(Einstellungen!$C$11="7 Tage",MAX(0,(MIN(DATE(2027,7,0),IF(Mitarbeiter!$D153="",DATE(2027,7,0),Mitarbeiter!$D153),TODAY()))-(MAX(DATE(2027,6,1),Mitarbeiter!$C153))+1),MAX(0,NETWORKDAYS(MAX(DATE(2027,6,1),Mitarbeiter!$C153),MIN(DATE(2027,7,0),IF(Mitarbeiter!$D153="",DATE(2027,7,0),Mitarbeiter!$D153),TODAY()),Einstellungen!$F$13:$F$67)))*N(Mitarbeiter!$E153)/IF(Einstellungen!$C$11="7 Tage",7,5),N('Ist-Stunden'!W153)),MAX(IF(Einstellungen!$C$11="7 Tage",MAX(0,(MIN(DATE(2027,7,0),IF(Mitarbeiter!$D153="",DATE(2027,7,0),Mitarbeiter!$D153),TODAY()))-(MAX(DATE(2027,6,1),Mitarbeiter!$C153))+1),MAX(0,NETWORKDAYS(MAX(DATE(2027,6,1),Mitarbeiter!$C153),MIN(DATE(2027,7,0),IF(Mitarbeiter!$D153="",DATE(2027,7,0),Mitarbeiter!$D153),TODAY()),Einstellungen!$F$13:$F$67)))*N(Mitarbeiter!$E153)/IF(Einstellungen!$C$11="7 Tage",7,5),N('Ist-Stunden'!W153)+(N(Krankheitstage!AJ153)+N(Krankheitstage!AV153))*N($C153))))</f>
        <v/>
      </c>
      <c r="BB153" s="76">
        <f>IF($B153="",0,IF(Einstellungen!$C$10="Ja",MAX(IF(Einstellungen!$C$11="7 Tage",MAX(0,(MIN(DATE(2027,8,0),IF(Mitarbeiter!$D153="",DATE(2027,8,0),Mitarbeiter!$D153),TODAY()))-(MAX(DATE(2027,7,1),Mitarbeiter!$C153))+1),MAX(0,NETWORKDAYS(MAX(DATE(2027,7,1),Mitarbeiter!$C153),MIN(DATE(2027,8,0),IF(Mitarbeiter!$D153="",DATE(2027,8,0),Mitarbeiter!$D153),TODAY()),Einstellungen!$F$13:$F$67)))*N(Mitarbeiter!$E153)/IF(Einstellungen!$C$11="7 Tage",7,5),N('Ist-Stunden'!X153)),MAX(IF(Einstellungen!$C$11="7 Tage",MAX(0,(MIN(DATE(2027,8,0),IF(Mitarbeiter!$D153="",DATE(2027,8,0),Mitarbeiter!$D153),TODAY()))-(MAX(DATE(2027,7,1),Mitarbeiter!$C153))+1),MAX(0,NETWORKDAYS(MAX(DATE(2027,7,1),Mitarbeiter!$C153),MIN(DATE(2027,8,0),IF(Mitarbeiter!$D153="",DATE(2027,8,0),Mitarbeiter!$D153),TODAY()),Einstellungen!$F$13:$F$67)))*N(Mitarbeiter!$E153)/IF(Einstellungen!$C$11="7 Tage",7,5),N('Ist-Stunden'!X153)+(N(Krankheitstage!AK153)+N(Krankheitstage!AW153))*N($C153))))</f>
        <v/>
      </c>
      <c r="BC153" s="76">
        <f>IF($B153="",0,IF(Einstellungen!$C$10="Ja",MAX(IF(Einstellungen!$C$11="7 Tage",MAX(0,(MIN(DATE(2027,9,0),IF(Mitarbeiter!$D153="",DATE(2027,9,0),Mitarbeiter!$D153),TODAY()))-(MAX(DATE(2027,8,1),Mitarbeiter!$C153))+1),MAX(0,NETWORKDAYS(MAX(DATE(2027,8,1),Mitarbeiter!$C153),MIN(DATE(2027,9,0),IF(Mitarbeiter!$D153="",DATE(2027,9,0),Mitarbeiter!$D153),TODAY()),Einstellungen!$F$13:$F$67)))*N(Mitarbeiter!$E153)/IF(Einstellungen!$C$11="7 Tage",7,5),N('Ist-Stunden'!Y153)),MAX(IF(Einstellungen!$C$11="7 Tage",MAX(0,(MIN(DATE(2027,9,0),IF(Mitarbeiter!$D153="",DATE(2027,9,0),Mitarbeiter!$D153),TODAY()))-(MAX(DATE(2027,8,1),Mitarbeiter!$C153))+1),MAX(0,NETWORKDAYS(MAX(DATE(2027,8,1),Mitarbeiter!$C153),MIN(DATE(2027,9,0),IF(Mitarbeiter!$D153="",DATE(2027,9,0),Mitarbeiter!$D153),TODAY()),Einstellungen!$F$13:$F$67)))*N(Mitarbeiter!$E153)/IF(Einstellungen!$C$11="7 Tage",7,5),N('Ist-Stunden'!Y153)+(N(Krankheitstage!AL153)+N(Krankheitstage!AX153))*N($C153))))</f>
        <v/>
      </c>
      <c r="BD153" s="76">
        <f>IF($B153="",0,IF(Einstellungen!$C$10="Ja",MAX(IF(Einstellungen!$C$11="7 Tage",MAX(0,(MIN(DATE(2027,10,0),IF(Mitarbeiter!$D153="",DATE(2027,10,0),Mitarbeiter!$D153),TODAY()))-(MAX(DATE(2027,9,1),Mitarbeiter!$C153))+1),MAX(0,NETWORKDAYS(MAX(DATE(2027,9,1),Mitarbeiter!$C153),MIN(DATE(2027,10,0),IF(Mitarbeiter!$D153="",DATE(2027,10,0),Mitarbeiter!$D153),TODAY()),Einstellungen!$F$13:$F$67)))*N(Mitarbeiter!$E153)/IF(Einstellungen!$C$11="7 Tage",7,5),N('Ist-Stunden'!Z153)),MAX(IF(Einstellungen!$C$11="7 Tage",MAX(0,(MIN(DATE(2027,10,0),IF(Mitarbeiter!$D153="",DATE(2027,10,0),Mitarbeiter!$D153),TODAY()))-(MAX(DATE(2027,9,1),Mitarbeiter!$C153))+1),MAX(0,NETWORKDAYS(MAX(DATE(2027,9,1),Mitarbeiter!$C153),MIN(DATE(2027,10,0),IF(Mitarbeiter!$D153="",DATE(2027,10,0),Mitarbeiter!$D153),TODAY()),Einstellungen!$F$13:$F$67)))*N(Mitarbeiter!$E153)/IF(Einstellungen!$C$11="7 Tage",7,5),N('Ist-Stunden'!Z153)+(N(Krankheitstage!AM153)+N(Krankheitstage!AY153))*N($C153))))</f>
        <v/>
      </c>
      <c r="BE153" s="76">
        <f>IF($B153="",0,IF(Einstellungen!$C$10="Ja",MAX(IF(Einstellungen!$C$11="7 Tage",MAX(0,(MIN(DATE(2027,11,0),IF(Mitarbeiter!$D153="",DATE(2027,11,0),Mitarbeiter!$D153),TODAY()))-(MAX(DATE(2027,10,1),Mitarbeiter!$C153))+1),MAX(0,NETWORKDAYS(MAX(DATE(2027,10,1),Mitarbeiter!$C153),MIN(DATE(2027,11,0),IF(Mitarbeiter!$D153="",DATE(2027,11,0),Mitarbeiter!$D153),TODAY()),Einstellungen!$F$13:$F$67)))*N(Mitarbeiter!$E153)/IF(Einstellungen!$C$11="7 Tage",7,5),N('Ist-Stunden'!AA153)),MAX(IF(Einstellungen!$C$11="7 Tage",MAX(0,(MIN(DATE(2027,11,0),IF(Mitarbeiter!$D153="",DATE(2027,11,0),Mitarbeiter!$D153),TODAY()))-(MAX(DATE(2027,10,1),Mitarbeiter!$C153))+1),MAX(0,NETWORKDAYS(MAX(DATE(2027,10,1),Mitarbeiter!$C153),MIN(DATE(2027,11,0),IF(Mitarbeiter!$D153="",DATE(2027,11,0),Mitarbeiter!$D153),TODAY()),Einstellungen!$F$13:$F$67)))*N(Mitarbeiter!$E153)/IF(Einstellungen!$C$11="7 Tage",7,5),N('Ist-Stunden'!AA153)+(N(Krankheitstage!AN153)+N(Krankheitstage!AZ153))*N($C153))))</f>
        <v/>
      </c>
      <c r="BF153" s="76">
        <f>IF($B153="",0,IF(Einstellungen!$C$10="Ja",MAX(IF(Einstellungen!$C$11="7 Tage",MAX(0,(MIN(DATE(2027,12,0),IF(Mitarbeiter!$D153="",DATE(2027,12,0),Mitarbeiter!$D153),TODAY()))-(MAX(DATE(2027,11,1),Mitarbeiter!$C153))+1),MAX(0,NETWORKDAYS(MAX(DATE(2027,11,1),Mitarbeiter!$C153),MIN(DATE(2027,12,0),IF(Mitarbeiter!$D153="",DATE(2027,12,0),Mitarbeiter!$D153),TODAY()),Einstellungen!$F$13:$F$67)))*N(Mitarbeiter!$E153)/IF(Einstellungen!$C$11="7 Tage",7,5),N('Ist-Stunden'!AB153)),MAX(IF(Einstellungen!$C$11="7 Tage",MAX(0,(MIN(DATE(2027,12,0),IF(Mitarbeiter!$D153="",DATE(2027,12,0),Mitarbeiter!$D153),TODAY()))-(MAX(DATE(2027,11,1),Mitarbeiter!$C153))+1),MAX(0,NETWORKDAYS(MAX(DATE(2027,11,1),Mitarbeiter!$C153),MIN(DATE(2027,12,0),IF(Mitarbeiter!$D153="",DATE(2027,12,0),Mitarbeiter!$D153),TODAY()),Einstellungen!$F$13:$F$67)))*N(Mitarbeiter!$E153)/IF(Einstellungen!$C$11="7 Tage",7,5),N('Ist-Stunden'!AB153)+(N(Krankheitstage!AO153)+N(Krankheitstage!BA153))*N($C153))))</f>
        <v/>
      </c>
      <c r="BG153" s="76">
        <f>IF($B153="",0,IF(Einstellungen!$C$10="Ja",MAX(IF(Einstellungen!$C$11="7 Tage",MAX(0,(MIN(DATE(2027,13,0),IF(Mitarbeiter!$D153="",DATE(2027,13,0),Mitarbeiter!$D153),TODAY()))-(MAX(DATE(2027,12,1),Mitarbeiter!$C153))+1),MAX(0,NETWORKDAYS(MAX(DATE(2027,12,1),Mitarbeiter!$C153),MIN(DATE(2027,13,0),IF(Mitarbeiter!$D153="",DATE(2027,13,0),Mitarbeiter!$D153),TODAY()),Einstellungen!$F$13:$F$67)))*N(Mitarbeiter!$E153)/IF(Einstellungen!$C$11="7 Tage",7,5),N('Ist-Stunden'!AC153)),MAX(IF(Einstellungen!$C$11="7 Tage",MAX(0,(MIN(DATE(2027,13,0),IF(Mitarbeiter!$D153="",DATE(2027,13,0),Mitarbeiter!$D153),TODAY()))-(MAX(DATE(2027,12,1),Mitarbeiter!$C153))+1),MAX(0,NETWORKDAYS(MAX(DATE(2027,12,1),Mitarbeiter!$C153),MIN(DATE(2027,13,0),IF(Mitarbeiter!$D153="",DATE(2027,13,0),Mitarbeiter!$D153),TODAY()),Einstellungen!$F$13:$F$67)))*N(Mitarbeiter!$E153)/IF(Einstellungen!$C$11="7 Tage",7,5),N('Ist-Stunden'!AC153)+(N(Krankheitstage!AP153)+N(Krankheitstage!BB153))*N($C153))))</f>
        <v/>
      </c>
      <c r="BH153" s="76">
        <f>IF($B153="",0,IF(Einstellungen!$C$10="Ja",MAX(IF(Einstellungen!$C$11="7 Tage",MAX(0,(MIN(DATE(2028,2,0),IF(Mitarbeiter!$D153="",DATE(2028,2,0),Mitarbeiter!$D153),TODAY()))-(MAX(DATE(2028,1,1),Mitarbeiter!$C153))+1),MAX(0,NETWORKDAYS(MAX(DATE(2028,1,1),Mitarbeiter!$C153),MIN(DATE(2028,2,0),IF(Mitarbeiter!$D153="",DATE(2028,2,0),Mitarbeiter!$D153),TODAY()),Einstellungen!$F$13:$F$67)))*N(Mitarbeiter!$E153)/IF(Einstellungen!$C$11="7 Tage",7,5),N('Ist-Stunden'!AD153)),MAX(IF(Einstellungen!$C$11="7 Tage",MAX(0,(MIN(DATE(2028,2,0),IF(Mitarbeiter!$D153="",DATE(2028,2,0),Mitarbeiter!$D153),TODAY()))-(MAX(DATE(2028,1,1),Mitarbeiter!$C153))+1),MAX(0,NETWORKDAYS(MAX(DATE(2028,1,1),Mitarbeiter!$C153),MIN(DATE(2028,2,0),IF(Mitarbeiter!$D153="",DATE(2028,2,0),Mitarbeiter!$D153),TODAY()),Einstellungen!$F$13:$F$67)))*N(Mitarbeiter!$E153)/IF(Einstellungen!$C$11="7 Tage",7,5),N('Ist-Stunden'!AD153)+(N(Krankheitstage!BC153)+N(Krankheitstage!BO153))*N($C153))))</f>
        <v/>
      </c>
      <c r="BI153" s="76">
        <f>IF($B153="",0,IF(Einstellungen!$C$10="Ja",MAX(IF(Einstellungen!$C$11="7 Tage",MAX(0,(MIN(DATE(2028,3,0),IF(Mitarbeiter!$D153="",DATE(2028,3,0),Mitarbeiter!$D153),TODAY()))-(MAX(DATE(2028,2,1),Mitarbeiter!$C153))+1),MAX(0,NETWORKDAYS(MAX(DATE(2028,2,1),Mitarbeiter!$C153),MIN(DATE(2028,3,0),IF(Mitarbeiter!$D153="",DATE(2028,3,0),Mitarbeiter!$D153),TODAY()),Einstellungen!$F$13:$F$67)))*N(Mitarbeiter!$E153)/IF(Einstellungen!$C$11="7 Tage",7,5),N('Ist-Stunden'!AE153)),MAX(IF(Einstellungen!$C$11="7 Tage",MAX(0,(MIN(DATE(2028,3,0),IF(Mitarbeiter!$D153="",DATE(2028,3,0),Mitarbeiter!$D153),TODAY()))-(MAX(DATE(2028,2,1),Mitarbeiter!$C153))+1),MAX(0,NETWORKDAYS(MAX(DATE(2028,2,1),Mitarbeiter!$C153),MIN(DATE(2028,3,0),IF(Mitarbeiter!$D153="",DATE(2028,3,0),Mitarbeiter!$D153),TODAY()),Einstellungen!$F$13:$F$67)))*N(Mitarbeiter!$E153)/IF(Einstellungen!$C$11="7 Tage",7,5),N('Ist-Stunden'!AE153)+(N(Krankheitstage!BD153)+N(Krankheitstage!BP153))*N($C153))))</f>
        <v/>
      </c>
      <c r="BJ153" s="76">
        <f>IF($B153="",0,IF(Einstellungen!$C$10="Ja",MAX(IF(Einstellungen!$C$11="7 Tage",MAX(0,(MIN(DATE(2028,4,0),IF(Mitarbeiter!$D153="",DATE(2028,4,0),Mitarbeiter!$D153),TODAY()))-(MAX(DATE(2028,3,1),Mitarbeiter!$C153))+1),MAX(0,NETWORKDAYS(MAX(DATE(2028,3,1),Mitarbeiter!$C153),MIN(DATE(2028,4,0),IF(Mitarbeiter!$D153="",DATE(2028,4,0),Mitarbeiter!$D153),TODAY()),Einstellungen!$F$13:$F$67)))*N(Mitarbeiter!$E153)/IF(Einstellungen!$C$11="7 Tage",7,5),N('Ist-Stunden'!AF153)),MAX(IF(Einstellungen!$C$11="7 Tage",MAX(0,(MIN(DATE(2028,4,0),IF(Mitarbeiter!$D153="",DATE(2028,4,0),Mitarbeiter!$D153),TODAY()))-(MAX(DATE(2028,3,1),Mitarbeiter!$C153))+1),MAX(0,NETWORKDAYS(MAX(DATE(2028,3,1),Mitarbeiter!$C153),MIN(DATE(2028,4,0),IF(Mitarbeiter!$D153="",DATE(2028,4,0),Mitarbeiter!$D153),TODAY()),Einstellungen!$F$13:$F$67)))*N(Mitarbeiter!$E153)/IF(Einstellungen!$C$11="7 Tage",7,5),N('Ist-Stunden'!AF153)+(N(Krankheitstage!BE153)+N(Krankheitstage!BQ153))*N($C153))))</f>
        <v/>
      </c>
      <c r="BK153" s="76">
        <f>IF($B153="",0,IF(Einstellungen!$C$10="Ja",MAX(IF(Einstellungen!$C$11="7 Tage",MAX(0,(MIN(DATE(2028,5,0),IF(Mitarbeiter!$D153="",DATE(2028,5,0),Mitarbeiter!$D153),TODAY()))-(MAX(DATE(2028,4,1),Mitarbeiter!$C153))+1),MAX(0,NETWORKDAYS(MAX(DATE(2028,4,1),Mitarbeiter!$C153),MIN(DATE(2028,5,0),IF(Mitarbeiter!$D153="",DATE(2028,5,0),Mitarbeiter!$D153),TODAY()),Einstellungen!$F$13:$F$67)))*N(Mitarbeiter!$E153)/IF(Einstellungen!$C$11="7 Tage",7,5),N('Ist-Stunden'!AG153)),MAX(IF(Einstellungen!$C$11="7 Tage",MAX(0,(MIN(DATE(2028,5,0),IF(Mitarbeiter!$D153="",DATE(2028,5,0),Mitarbeiter!$D153),TODAY()))-(MAX(DATE(2028,4,1),Mitarbeiter!$C153))+1),MAX(0,NETWORKDAYS(MAX(DATE(2028,4,1),Mitarbeiter!$C153),MIN(DATE(2028,5,0),IF(Mitarbeiter!$D153="",DATE(2028,5,0),Mitarbeiter!$D153),TODAY()),Einstellungen!$F$13:$F$67)))*N(Mitarbeiter!$E153)/IF(Einstellungen!$C$11="7 Tage",7,5),N('Ist-Stunden'!AG153)+(N(Krankheitstage!BF153)+N(Krankheitstage!BR153))*N($C153))))</f>
        <v/>
      </c>
      <c r="BL153" s="76">
        <f>IF($B153="",0,IF(Einstellungen!$C$10="Ja",MAX(IF(Einstellungen!$C$11="7 Tage",MAX(0,(MIN(DATE(2028,6,0),IF(Mitarbeiter!$D153="",DATE(2028,6,0),Mitarbeiter!$D153),TODAY()))-(MAX(DATE(2028,5,1),Mitarbeiter!$C153))+1),MAX(0,NETWORKDAYS(MAX(DATE(2028,5,1),Mitarbeiter!$C153),MIN(DATE(2028,6,0),IF(Mitarbeiter!$D153="",DATE(2028,6,0),Mitarbeiter!$D153),TODAY()),Einstellungen!$F$13:$F$67)))*N(Mitarbeiter!$E153)/IF(Einstellungen!$C$11="7 Tage",7,5),N('Ist-Stunden'!AH153)),MAX(IF(Einstellungen!$C$11="7 Tage",MAX(0,(MIN(DATE(2028,6,0),IF(Mitarbeiter!$D153="",DATE(2028,6,0),Mitarbeiter!$D153),TODAY()))-(MAX(DATE(2028,5,1),Mitarbeiter!$C153))+1),MAX(0,NETWORKDAYS(MAX(DATE(2028,5,1),Mitarbeiter!$C153),MIN(DATE(2028,6,0),IF(Mitarbeiter!$D153="",DATE(2028,6,0),Mitarbeiter!$D153),TODAY()),Einstellungen!$F$13:$F$67)))*N(Mitarbeiter!$E153)/IF(Einstellungen!$C$11="7 Tage",7,5),N('Ist-Stunden'!AH153)+(N(Krankheitstage!BG153)+N(Krankheitstage!BS153))*N($C153))))</f>
        <v/>
      </c>
      <c r="BM153" s="76">
        <f>IF($B153="",0,IF(Einstellungen!$C$10="Ja",MAX(IF(Einstellungen!$C$11="7 Tage",MAX(0,(MIN(DATE(2028,7,0),IF(Mitarbeiter!$D153="",DATE(2028,7,0),Mitarbeiter!$D153),TODAY()))-(MAX(DATE(2028,6,1),Mitarbeiter!$C153))+1),MAX(0,NETWORKDAYS(MAX(DATE(2028,6,1),Mitarbeiter!$C153),MIN(DATE(2028,7,0),IF(Mitarbeiter!$D153="",DATE(2028,7,0),Mitarbeiter!$D153),TODAY()),Einstellungen!$F$13:$F$67)))*N(Mitarbeiter!$E153)/IF(Einstellungen!$C$11="7 Tage",7,5),N('Ist-Stunden'!AI153)),MAX(IF(Einstellungen!$C$11="7 Tage",MAX(0,(MIN(DATE(2028,7,0),IF(Mitarbeiter!$D153="",DATE(2028,7,0),Mitarbeiter!$D153),TODAY()))-(MAX(DATE(2028,6,1),Mitarbeiter!$C153))+1),MAX(0,NETWORKDAYS(MAX(DATE(2028,6,1),Mitarbeiter!$C153),MIN(DATE(2028,7,0),IF(Mitarbeiter!$D153="",DATE(2028,7,0),Mitarbeiter!$D153),TODAY()),Einstellungen!$F$13:$F$67)))*N(Mitarbeiter!$E153)/IF(Einstellungen!$C$11="7 Tage",7,5),N('Ist-Stunden'!AI153)+(N(Krankheitstage!BH153)+N(Krankheitstage!BT153))*N($C153))))</f>
        <v/>
      </c>
      <c r="BN153" s="76">
        <f>IF($B153="",0,IF(Einstellungen!$C$10="Ja",MAX(IF(Einstellungen!$C$11="7 Tage",MAX(0,(MIN(DATE(2028,8,0),IF(Mitarbeiter!$D153="",DATE(2028,8,0),Mitarbeiter!$D153),TODAY()))-(MAX(DATE(2028,7,1),Mitarbeiter!$C153))+1),MAX(0,NETWORKDAYS(MAX(DATE(2028,7,1),Mitarbeiter!$C153),MIN(DATE(2028,8,0),IF(Mitarbeiter!$D153="",DATE(2028,8,0),Mitarbeiter!$D153),TODAY()),Einstellungen!$F$13:$F$67)))*N(Mitarbeiter!$E153)/IF(Einstellungen!$C$11="7 Tage",7,5),N('Ist-Stunden'!AJ153)),MAX(IF(Einstellungen!$C$11="7 Tage",MAX(0,(MIN(DATE(2028,8,0),IF(Mitarbeiter!$D153="",DATE(2028,8,0),Mitarbeiter!$D153),TODAY()))-(MAX(DATE(2028,7,1),Mitarbeiter!$C153))+1),MAX(0,NETWORKDAYS(MAX(DATE(2028,7,1),Mitarbeiter!$C153),MIN(DATE(2028,8,0),IF(Mitarbeiter!$D153="",DATE(2028,8,0),Mitarbeiter!$D153),TODAY()),Einstellungen!$F$13:$F$67)))*N(Mitarbeiter!$E153)/IF(Einstellungen!$C$11="7 Tage",7,5),N('Ist-Stunden'!AJ153)+(N(Krankheitstage!BI153)+N(Krankheitstage!BU153))*N($C153))))</f>
        <v/>
      </c>
      <c r="BO153" s="76">
        <f>IF($B153="",0,IF(Einstellungen!$C$10="Ja",MAX(IF(Einstellungen!$C$11="7 Tage",MAX(0,(MIN(DATE(2028,9,0),IF(Mitarbeiter!$D153="",DATE(2028,9,0),Mitarbeiter!$D153),TODAY()))-(MAX(DATE(2028,8,1),Mitarbeiter!$C153))+1),MAX(0,NETWORKDAYS(MAX(DATE(2028,8,1),Mitarbeiter!$C153),MIN(DATE(2028,9,0),IF(Mitarbeiter!$D153="",DATE(2028,9,0),Mitarbeiter!$D153),TODAY()),Einstellungen!$F$13:$F$67)))*N(Mitarbeiter!$E153)/IF(Einstellungen!$C$11="7 Tage",7,5),N('Ist-Stunden'!AK153)),MAX(IF(Einstellungen!$C$11="7 Tage",MAX(0,(MIN(DATE(2028,9,0),IF(Mitarbeiter!$D153="",DATE(2028,9,0),Mitarbeiter!$D153),TODAY()))-(MAX(DATE(2028,8,1),Mitarbeiter!$C153))+1),MAX(0,NETWORKDAYS(MAX(DATE(2028,8,1),Mitarbeiter!$C153),MIN(DATE(2028,9,0),IF(Mitarbeiter!$D153="",DATE(2028,9,0),Mitarbeiter!$D153),TODAY()),Einstellungen!$F$13:$F$67)))*N(Mitarbeiter!$E153)/IF(Einstellungen!$C$11="7 Tage",7,5),N('Ist-Stunden'!AK153)+(N(Krankheitstage!BJ153)+N(Krankheitstage!BV153))*N($C153))))</f>
        <v/>
      </c>
      <c r="BP153" s="76">
        <f>IF($B153="",0,IF(Einstellungen!$C$10="Ja",MAX(IF(Einstellungen!$C$11="7 Tage",MAX(0,(MIN(DATE(2028,10,0),IF(Mitarbeiter!$D153="",DATE(2028,10,0),Mitarbeiter!$D153),TODAY()))-(MAX(DATE(2028,9,1),Mitarbeiter!$C153))+1),MAX(0,NETWORKDAYS(MAX(DATE(2028,9,1),Mitarbeiter!$C153),MIN(DATE(2028,10,0),IF(Mitarbeiter!$D153="",DATE(2028,10,0),Mitarbeiter!$D153),TODAY()),Einstellungen!$F$13:$F$67)))*N(Mitarbeiter!$E153)/IF(Einstellungen!$C$11="7 Tage",7,5),N('Ist-Stunden'!AL153)),MAX(IF(Einstellungen!$C$11="7 Tage",MAX(0,(MIN(DATE(2028,10,0),IF(Mitarbeiter!$D153="",DATE(2028,10,0),Mitarbeiter!$D153),TODAY()))-(MAX(DATE(2028,9,1),Mitarbeiter!$C153))+1),MAX(0,NETWORKDAYS(MAX(DATE(2028,9,1),Mitarbeiter!$C153),MIN(DATE(2028,10,0),IF(Mitarbeiter!$D153="",DATE(2028,10,0),Mitarbeiter!$D153),TODAY()),Einstellungen!$F$13:$F$67)))*N(Mitarbeiter!$E153)/IF(Einstellungen!$C$11="7 Tage",7,5),N('Ist-Stunden'!AL153)+(N(Krankheitstage!BK153)+N(Krankheitstage!BW153))*N($C153))))</f>
        <v/>
      </c>
      <c r="BQ153" s="76">
        <f>IF($B153="",0,IF(Einstellungen!$C$10="Ja",MAX(IF(Einstellungen!$C$11="7 Tage",MAX(0,(MIN(DATE(2028,11,0),IF(Mitarbeiter!$D153="",DATE(2028,11,0),Mitarbeiter!$D153),TODAY()))-(MAX(DATE(2028,10,1),Mitarbeiter!$C153))+1),MAX(0,NETWORKDAYS(MAX(DATE(2028,10,1),Mitarbeiter!$C153),MIN(DATE(2028,11,0),IF(Mitarbeiter!$D153="",DATE(2028,11,0),Mitarbeiter!$D153),TODAY()),Einstellungen!$F$13:$F$67)))*N(Mitarbeiter!$E153)/IF(Einstellungen!$C$11="7 Tage",7,5),N('Ist-Stunden'!AM153)),MAX(IF(Einstellungen!$C$11="7 Tage",MAX(0,(MIN(DATE(2028,11,0),IF(Mitarbeiter!$D153="",DATE(2028,11,0),Mitarbeiter!$D153),TODAY()))-(MAX(DATE(2028,10,1),Mitarbeiter!$C153))+1),MAX(0,NETWORKDAYS(MAX(DATE(2028,10,1),Mitarbeiter!$C153),MIN(DATE(2028,11,0),IF(Mitarbeiter!$D153="",DATE(2028,11,0),Mitarbeiter!$D153),TODAY()),Einstellungen!$F$13:$F$67)))*N(Mitarbeiter!$E153)/IF(Einstellungen!$C$11="7 Tage",7,5),N('Ist-Stunden'!AM153)+(N(Krankheitstage!BL153)+N(Krankheitstage!BX153))*N($C153))))</f>
        <v/>
      </c>
      <c r="BR153" s="76">
        <f>IF($B153="",0,IF(Einstellungen!$C$10="Ja",MAX(IF(Einstellungen!$C$11="7 Tage",MAX(0,(MIN(DATE(2028,12,0),IF(Mitarbeiter!$D153="",DATE(2028,12,0),Mitarbeiter!$D153),TODAY()))-(MAX(DATE(2028,11,1),Mitarbeiter!$C153))+1),MAX(0,NETWORKDAYS(MAX(DATE(2028,11,1),Mitarbeiter!$C153),MIN(DATE(2028,12,0),IF(Mitarbeiter!$D153="",DATE(2028,12,0),Mitarbeiter!$D153),TODAY()),Einstellungen!$F$13:$F$67)))*N(Mitarbeiter!$E153)/IF(Einstellungen!$C$11="7 Tage",7,5),N('Ist-Stunden'!AN153)),MAX(IF(Einstellungen!$C$11="7 Tage",MAX(0,(MIN(DATE(2028,12,0),IF(Mitarbeiter!$D153="",DATE(2028,12,0),Mitarbeiter!$D153),TODAY()))-(MAX(DATE(2028,11,1),Mitarbeiter!$C153))+1),MAX(0,NETWORKDAYS(MAX(DATE(2028,11,1),Mitarbeiter!$C153),MIN(DATE(2028,12,0),IF(Mitarbeiter!$D153="",DATE(2028,12,0),Mitarbeiter!$D153),TODAY()),Einstellungen!$F$13:$F$67)))*N(Mitarbeiter!$E153)/IF(Einstellungen!$C$11="7 Tage",7,5),N('Ist-Stunden'!AN153)+(N(Krankheitstage!BM153)+N(Krankheitstage!BY153))*N($C153))))</f>
        <v/>
      </c>
      <c r="BS153" s="76">
        <f>IF($B153="",0,IF(Einstellungen!$C$10="Ja",MAX(IF(Einstellungen!$C$11="7 Tage",MAX(0,(MIN(DATE(2028,13,0),IF(Mitarbeiter!$D153="",DATE(2028,13,0),Mitarbeiter!$D153),TODAY()))-(MAX(DATE(2028,12,1),Mitarbeiter!$C153))+1),MAX(0,NETWORKDAYS(MAX(DATE(2028,12,1),Mitarbeiter!$C153),MIN(DATE(2028,13,0),IF(Mitarbeiter!$D153="",DATE(2028,13,0),Mitarbeiter!$D153),TODAY()),Einstellungen!$F$13:$F$67)))*N(Mitarbeiter!$E153)/IF(Einstellungen!$C$11="7 Tage",7,5),N('Ist-Stunden'!AO153)),MAX(IF(Einstellungen!$C$11="7 Tage",MAX(0,(MIN(DATE(2028,13,0),IF(Mitarbeiter!$D153="",DATE(2028,13,0),Mitarbeiter!$D153),TODAY()))-(MAX(DATE(2028,12,1),Mitarbeiter!$C153))+1),MAX(0,NETWORKDAYS(MAX(DATE(2028,12,1),Mitarbeiter!$C153),MIN(DATE(2028,13,0),IF(Mitarbeiter!$D153="",DATE(2028,13,0),Mitarbeiter!$D153),TODAY()),Einstellungen!$F$13:$F$67)))*N(Mitarbeiter!$E153)/IF(Einstellungen!$C$11="7 Tage",7,5),N('Ist-Stunden'!AO153)+(N(Krankheitstage!BN153)+N(Krankheitstage!BZ153))*N($C153))))</f>
        <v/>
      </c>
      <c r="BT153" s="76">
        <f>IF($B153="",0,IF(Einstellungen!$C$10="Ja",MAX(IF(Einstellungen!$C$11="7 Tage",MAX(0,(MIN(DATE(2029,2,0),IF(Mitarbeiter!$D153="",DATE(2029,2,0),Mitarbeiter!$D153),TODAY()))-(MAX(DATE(2029,1,1),Mitarbeiter!$C153))+1),MAX(0,NETWORKDAYS(MAX(DATE(2029,1,1),Mitarbeiter!$C153),MIN(DATE(2029,2,0),IF(Mitarbeiter!$D153="",DATE(2029,2,0),Mitarbeiter!$D153),TODAY()),Einstellungen!$F$13:$F$67)))*N(Mitarbeiter!$E153)/IF(Einstellungen!$C$11="7 Tage",7,5),N('Ist-Stunden'!AP153)),MAX(IF(Einstellungen!$C$11="7 Tage",MAX(0,(MIN(DATE(2029,2,0),IF(Mitarbeiter!$D153="",DATE(2029,2,0),Mitarbeiter!$D153),TODAY()))-(MAX(DATE(2029,1,1),Mitarbeiter!$C153))+1),MAX(0,NETWORKDAYS(MAX(DATE(2029,1,1),Mitarbeiter!$C153),MIN(DATE(2029,2,0),IF(Mitarbeiter!$D153="",DATE(2029,2,0),Mitarbeiter!$D153),TODAY()),Einstellungen!$F$13:$F$67)))*N(Mitarbeiter!$E153)/IF(Einstellungen!$C$11="7 Tage",7,5),N('Ist-Stunden'!AP153)+(N(Krankheitstage!CA153)+N(Krankheitstage!CM153))*N($C153))))</f>
        <v/>
      </c>
      <c r="BU153" s="76">
        <f>IF($B153="",0,IF(Einstellungen!$C$10="Ja",MAX(IF(Einstellungen!$C$11="7 Tage",MAX(0,(MIN(DATE(2029,3,0),IF(Mitarbeiter!$D153="",DATE(2029,3,0),Mitarbeiter!$D153),TODAY()))-(MAX(DATE(2029,2,1),Mitarbeiter!$C153))+1),MAX(0,NETWORKDAYS(MAX(DATE(2029,2,1),Mitarbeiter!$C153),MIN(DATE(2029,3,0),IF(Mitarbeiter!$D153="",DATE(2029,3,0),Mitarbeiter!$D153),TODAY()),Einstellungen!$F$13:$F$67)))*N(Mitarbeiter!$E153)/IF(Einstellungen!$C$11="7 Tage",7,5),N('Ist-Stunden'!AQ153)),MAX(IF(Einstellungen!$C$11="7 Tage",MAX(0,(MIN(DATE(2029,3,0),IF(Mitarbeiter!$D153="",DATE(2029,3,0),Mitarbeiter!$D153),TODAY()))-(MAX(DATE(2029,2,1),Mitarbeiter!$C153))+1),MAX(0,NETWORKDAYS(MAX(DATE(2029,2,1),Mitarbeiter!$C153),MIN(DATE(2029,3,0),IF(Mitarbeiter!$D153="",DATE(2029,3,0),Mitarbeiter!$D153),TODAY()),Einstellungen!$F$13:$F$67)))*N(Mitarbeiter!$E153)/IF(Einstellungen!$C$11="7 Tage",7,5),N('Ist-Stunden'!AQ153)+(N(Krankheitstage!CB153)+N(Krankheitstage!CN153))*N($C153))))</f>
        <v/>
      </c>
      <c r="BV153" s="76">
        <f>IF($B153="",0,IF(Einstellungen!$C$10="Ja",MAX(IF(Einstellungen!$C$11="7 Tage",MAX(0,(MIN(DATE(2029,4,0),IF(Mitarbeiter!$D153="",DATE(2029,4,0),Mitarbeiter!$D153),TODAY()))-(MAX(DATE(2029,3,1),Mitarbeiter!$C153))+1),MAX(0,NETWORKDAYS(MAX(DATE(2029,3,1),Mitarbeiter!$C153),MIN(DATE(2029,4,0),IF(Mitarbeiter!$D153="",DATE(2029,4,0),Mitarbeiter!$D153),TODAY()),Einstellungen!$F$13:$F$67)))*N(Mitarbeiter!$E153)/IF(Einstellungen!$C$11="7 Tage",7,5),N('Ist-Stunden'!AR153)),MAX(IF(Einstellungen!$C$11="7 Tage",MAX(0,(MIN(DATE(2029,4,0),IF(Mitarbeiter!$D153="",DATE(2029,4,0),Mitarbeiter!$D153),TODAY()))-(MAX(DATE(2029,3,1),Mitarbeiter!$C153))+1),MAX(0,NETWORKDAYS(MAX(DATE(2029,3,1),Mitarbeiter!$C153),MIN(DATE(2029,4,0),IF(Mitarbeiter!$D153="",DATE(2029,4,0),Mitarbeiter!$D153),TODAY()),Einstellungen!$F$13:$F$67)))*N(Mitarbeiter!$E153)/IF(Einstellungen!$C$11="7 Tage",7,5),N('Ist-Stunden'!AR153)+(N(Krankheitstage!CC153)+N(Krankheitstage!CO153))*N($C153))))</f>
        <v/>
      </c>
      <c r="BW153" s="76">
        <f>IF($B153="",0,IF(Einstellungen!$C$10="Ja",MAX(IF(Einstellungen!$C$11="7 Tage",MAX(0,(MIN(DATE(2029,5,0),IF(Mitarbeiter!$D153="",DATE(2029,5,0),Mitarbeiter!$D153),TODAY()))-(MAX(DATE(2029,4,1),Mitarbeiter!$C153))+1),MAX(0,NETWORKDAYS(MAX(DATE(2029,4,1),Mitarbeiter!$C153),MIN(DATE(2029,5,0),IF(Mitarbeiter!$D153="",DATE(2029,5,0),Mitarbeiter!$D153),TODAY()),Einstellungen!$F$13:$F$67)))*N(Mitarbeiter!$E153)/IF(Einstellungen!$C$11="7 Tage",7,5),N('Ist-Stunden'!AS153)),MAX(IF(Einstellungen!$C$11="7 Tage",MAX(0,(MIN(DATE(2029,5,0),IF(Mitarbeiter!$D153="",DATE(2029,5,0),Mitarbeiter!$D153),TODAY()))-(MAX(DATE(2029,4,1),Mitarbeiter!$C153))+1),MAX(0,NETWORKDAYS(MAX(DATE(2029,4,1),Mitarbeiter!$C153),MIN(DATE(2029,5,0),IF(Mitarbeiter!$D153="",DATE(2029,5,0),Mitarbeiter!$D153),TODAY()),Einstellungen!$F$13:$F$67)))*N(Mitarbeiter!$E153)/IF(Einstellungen!$C$11="7 Tage",7,5),N('Ist-Stunden'!AS153)+(N(Krankheitstage!CD153)+N(Krankheitstage!CP153))*N($C153))))</f>
        <v/>
      </c>
      <c r="BX153" s="76">
        <f>IF($B153="",0,IF(Einstellungen!$C$10="Ja",MAX(IF(Einstellungen!$C$11="7 Tage",MAX(0,(MIN(DATE(2029,6,0),IF(Mitarbeiter!$D153="",DATE(2029,6,0),Mitarbeiter!$D153),TODAY()))-(MAX(DATE(2029,5,1),Mitarbeiter!$C153))+1),MAX(0,NETWORKDAYS(MAX(DATE(2029,5,1),Mitarbeiter!$C153),MIN(DATE(2029,6,0),IF(Mitarbeiter!$D153="",DATE(2029,6,0),Mitarbeiter!$D153),TODAY()),Einstellungen!$F$13:$F$67)))*N(Mitarbeiter!$E153)/IF(Einstellungen!$C$11="7 Tage",7,5),N('Ist-Stunden'!AT153)),MAX(IF(Einstellungen!$C$11="7 Tage",MAX(0,(MIN(DATE(2029,6,0),IF(Mitarbeiter!$D153="",DATE(2029,6,0),Mitarbeiter!$D153),TODAY()))-(MAX(DATE(2029,5,1),Mitarbeiter!$C153))+1),MAX(0,NETWORKDAYS(MAX(DATE(2029,5,1),Mitarbeiter!$C153),MIN(DATE(2029,6,0),IF(Mitarbeiter!$D153="",DATE(2029,6,0),Mitarbeiter!$D153),TODAY()),Einstellungen!$F$13:$F$67)))*N(Mitarbeiter!$E153)/IF(Einstellungen!$C$11="7 Tage",7,5),N('Ist-Stunden'!AT153)+(N(Krankheitstage!CE153)+N(Krankheitstage!CQ153))*N($C153))))</f>
        <v/>
      </c>
      <c r="BY153" s="76">
        <f>IF($B153="",0,IF(Einstellungen!$C$10="Ja",MAX(IF(Einstellungen!$C$11="7 Tage",MAX(0,(MIN(DATE(2029,7,0),IF(Mitarbeiter!$D153="",DATE(2029,7,0),Mitarbeiter!$D153),TODAY()))-(MAX(DATE(2029,6,1),Mitarbeiter!$C153))+1),MAX(0,NETWORKDAYS(MAX(DATE(2029,6,1),Mitarbeiter!$C153),MIN(DATE(2029,7,0),IF(Mitarbeiter!$D153="",DATE(2029,7,0),Mitarbeiter!$D153),TODAY()),Einstellungen!$F$13:$F$67)))*N(Mitarbeiter!$E153)/IF(Einstellungen!$C$11="7 Tage",7,5),N('Ist-Stunden'!AU153)),MAX(IF(Einstellungen!$C$11="7 Tage",MAX(0,(MIN(DATE(2029,7,0),IF(Mitarbeiter!$D153="",DATE(2029,7,0),Mitarbeiter!$D153),TODAY()))-(MAX(DATE(2029,6,1),Mitarbeiter!$C153))+1),MAX(0,NETWORKDAYS(MAX(DATE(2029,6,1),Mitarbeiter!$C153),MIN(DATE(2029,7,0),IF(Mitarbeiter!$D153="",DATE(2029,7,0),Mitarbeiter!$D153),TODAY()),Einstellungen!$F$13:$F$67)))*N(Mitarbeiter!$E153)/IF(Einstellungen!$C$11="7 Tage",7,5),N('Ist-Stunden'!AU153)+(N(Krankheitstage!CF153)+N(Krankheitstage!CR153))*N($C153))))</f>
        <v/>
      </c>
      <c r="BZ153" s="76">
        <f>IF($B153="",0,IF(Einstellungen!$C$10="Ja",MAX(IF(Einstellungen!$C$11="7 Tage",MAX(0,(MIN(DATE(2029,8,0),IF(Mitarbeiter!$D153="",DATE(2029,8,0),Mitarbeiter!$D153),TODAY()))-(MAX(DATE(2029,7,1),Mitarbeiter!$C153))+1),MAX(0,NETWORKDAYS(MAX(DATE(2029,7,1),Mitarbeiter!$C153),MIN(DATE(2029,8,0),IF(Mitarbeiter!$D153="",DATE(2029,8,0),Mitarbeiter!$D153),TODAY()),Einstellungen!$F$13:$F$67)))*N(Mitarbeiter!$E153)/IF(Einstellungen!$C$11="7 Tage",7,5),N('Ist-Stunden'!AV153)),MAX(IF(Einstellungen!$C$11="7 Tage",MAX(0,(MIN(DATE(2029,8,0),IF(Mitarbeiter!$D153="",DATE(2029,8,0),Mitarbeiter!$D153),TODAY()))-(MAX(DATE(2029,7,1),Mitarbeiter!$C153))+1),MAX(0,NETWORKDAYS(MAX(DATE(2029,7,1),Mitarbeiter!$C153),MIN(DATE(2029,8,0),IF(Mitarbeiter!$D153="",DATE(2029,8,0),Mitarbeiter!$D153),TODAY()),Einstellungen!$F$13:$F$67)))*N(Mitarbeiter!$E153)/IF(Einstellungen!$C$11="7 Tage",7,5),N('Ist-Stunden'!AV153)+(N(Krankheitstage!CG153)+N(Krankheitstage!CS153))*N($C153))))</f>
        <v/>
      </c>
      <c r="CA153" s="76">
        <f>IF($B153="",0,IF(Einstellungen!$C$10="Ja",MAX(IF(Einstellungen!$C$11="7 Tage",MAX(0,(MIN(DATE(2029,9,0),IF(Mitarbeiter!$D153="",DATE(2029,9,0),Mitarbeiter!$D153),TODAY()))-(MAX(DATE(2029,8,1),Mitarbeiter!$C153))+1),MAX(0,NETWORKDAYS(MAX(DATE(2029,8,1),Mitarbeiter!$C153),MIN(DATE(2029,9,0),IF(Mitarbeiter!$D153="",DATE(2029,9,0),Mitarbeiter!$D153),TODAY()),Einstellungen!$F$13:$F$67)))*N(Mitarbeiter!$E153)/IF(Einstellungen!$C$11="7 Tage",7,5),N('Ist-Stunden'!AW153)),MAX(IF(Einstellungen!$C$11="7 Tage",MAX(0,(MIN(DATE(2029,9,0),IF(Mitarbeiter!$D153="",DATE(2029,9,0),Mitarbeiter!$D153),TODAY()))-(MAX(DATE(2029,8,1),Mitarbeiter!$C153))+1),MAX(0,NETWORKDAYS(MAX(DATE(2029,8,1),Mitarbeiter!$C153),MIN(DATE(2029,9,0),IF(Mitarbeiter!$D153="",DATE(2029,9,0),Mitarbeiter!$D153),TODAY()),Einstellungen!$F$13:$F$67)))*N(Mitarbeiter!$E153)/IF(Einstellungen!$C$11="7 Tage",7,5),N('Ist-Stunden'!AW153)+(N(Krankheitstage!CH153)+N(Krankheitstage!CT153))*N($C153))))</f>
        <v/>
      </c>
      <c r="CB153" s="76">
        <f>IF($B153="",0,IF(Einstellungen!$C$10="Ja",MAX(IF(Einstellungen!$C$11="7 Tage",MAX(0,(MIN(DATE(2029,10,0),IF(Mitarbeiter!$D153="",DATE(2029,10,0),Mitarbeiter!$D153),TODAY()))-(MAX(DATE(2029,9,1),Mitarbeiter!$C153))+1),MAX(0,NETWORKDAYS(MAX(DATE(2029,9,1),Mitarbeiter!$C153),MIN(DATE(2029,10,0),IF(Mitarbeiter!$D153="",DATE(2029,10,0),Mitarbeiter!$D153),TODAY()),Einstellungen!$F$13:$F$67)))*N(Mitarbeiter!$E153)/IF(Einstellungen!$C$11="7 Tage",7,5),N('Ist-Stunden'!AX153)),MAX(IF(Einstellungen!$C$11="7 Tage",MAX(0,(MIN(DATE(2029,10,0),IF(Mitarbeiter!$D153="",DATE(2029,10,0),Mitarbeiter!$D153),TODAY()))-(MAX(DATE(2029,9,1),Mitarbeiter!$C153))+1),MAX(0,NETWORKDAYS(MAX(DATE(2029,9,1),Mitarbeiter!$C153),MIN(DATE(2029,10,0),IF(Mitarbeiter!$D153="",DATE(2029,10,0),Mitarbeiter!$D153),TODAY()),Einstellungen!$F$13:$F$67)))*N(Mitarbeiter!$E153)/IF(Einstellungen!$C$11="7 Tage",7,5),N('Ist-Stunden'!AX153)+(N(Krankheitstage!CI153)+N(Krankheitstage!CU153))*N($C153))))</f>
        <v/>
      </c>
      <c r="CC153" s="76">
        <f>IF($B153="",0,IF(Einstellungen!$C$10="Ja",MAX(IF(Einstellungen!$C$11="7 Tage",MAX(0,(MIN(DATE(2029,11,0),IF(Mitarbeiter!$D153="",DATE(2029,11,0),Mitarbeiter!$D153),TODAY()))-(MAX(DATE(2029,10,1),Mitarbeiter!$C153))+1),MAX(0,NETWORKDAYS(MAX(DATE(2029,10,1),Mitarbeiter!$C153),MIN(DATE(2029,11,0),IF(Mitarbeiter!$D153="",DATE(2029,11,0),Mitarbeiter!$D153),TODAY()),Einstellungen!$F$13:$F$67)))*N(Mitarbeiter!$E153)/IF(Einstellungen!$C$11="7 Tage",7,5),N('Ist-Stunden'!AY153)),MAX(IF(Einstellungen!$C$11="7 Tage",MAX(0,(MIN(DATE(2029,11,0),IF(Mitarbeiter!$D153="",DATE(2029,11,0),Mitarbeiter!$D153),TODAY()))-(MAX(DATE(2029,10,1),Mitarbeiter!$C153))+1),MAX(0,NETWORKDAYS(MAX(DATE(2029,10,1),Mitarbeiter!$C153),MIN(DATE(2029,11,0),IF(Mitarbeiter!$D153="",DATE(2029,11,0),Mitarbeiter!$D153),TODAY()),Einstellungen!$F$13:$F$67)))*N(Mitarbeiter!$E153)/IF(Einstellungen!$C$11="7 Tage",7,5),N('Ist-Stunden'!AY153)+(N(Krankheitstage!CJ153)+N(Krankheitstage!CV153))*N($C153))))</f>
        <v/>
      </c>
      <c r="CD153" s="76">
        <f>IF($B153="",0,IF(Einstellungen!$C$10="Ja",MAX(IF(Einstellungen!$C$11="7 Tage",MAX(0,(MIN(DATE(2029,12,0),IF(Mitarbeiter!$D153="",DATE(2029,12,0),Mitarbeiter!$D153),TODAY()))-(MAX(DATE(2029,11,1),Mitarbeiter!$C153))+1),MAX(0,NETWORKDAYS(MAX(DATE(2029,11,1),Mitarbeiter!$C153),MIN(DATE(2029,12,0),IF(Mitarbeiter!$D153="",DATE(2029,12,0),Mitarbeiter!$D153),TODAY()),Einstellungen!$F$13:$F$67)))*N(Mitarbeiter!$E153)/IF(Einstellungen!$C$11="7 Tage",7,5),N('Ist-Stunden'!AZ153)),MAX(IF(Einstellungen!$C$11="7 Tage",MAX(0,(MIN(DATE(2029,12,0),IF(Mitarbeiter!$D153="",DATE(2029,12,0),Mitarbeiter!$D153),TODAY()))-(MAX(DATE(2029,11,1),Mitarbeiter!$C153))+1),MAX(0,NETWORKDAYS(MAX(DATE(2029,11,1),Mitarbeiter!$C153),MIN(DATE(2029,12,0),IF(Mitarbeiter!$D153="",DATE(2029,12,0),Mitarbeiter!$D153),TODAY()),Einstellungen!$F$13:$F$67)))*N(Mitarbeiter!$E153)/IF(Einstellungen!$C$11="7 Tage",7,5),N('Ist-Stunden'!AZ153)+(N(Krankheitstage!CK153)+N(Krankheitstage!CW153))*N($C153))))</f>
        <v/>
      </c>
      <c r="CE153" s="76">
        <f>IF($B153="",0,IF(Einstellungen!$C$10="Ja",MAX(IF(Einstellungen!$C$11="7 Tage",MAX(0,(MIN(DATE(2029,13,0),IF(Mitarbeiter!$D153="",DATE(2029,13,0),Mitarbeiter!$D153),TODAY()))-(MAX(DATE(2029,12,1),Mitarbeiter!$C153))+1),MAX(0,NETWORKDAYS(MAX(DATE(2029,12,1),Mitarbeiter!$C153),MIN(DATE(2029,13,0),IF(Mitarbeiter!$D153="",DATE(2029,13,0),Mitarbeiter!$D153),TODAY()),Einstellungen!$F$13:$F$67)))*N(Mitarbeiter!$E153)/IF(Einstellungen!$C$11="7 Tage",7,5),N('Ist-Stunden'!BA153)),MAX(IF(Einstellungen!$C$11="7 Tage",MAX(0,(MIN(DATE(2029,13,0),IF(Mitarbeiter!$D153="",DATE(2029,13,0),Mitarbeiter!$D153),TODAY()))-(MAX(DATE(2029,12,1),Mitarbeiter!$C153))+1),MAX(0,NETWORKDAYS(MAX(DATE(2029,12,1),Mitarbeiter!$C153),MIN(DATE(2029,13,0),IF(Mitarbeiter!$D153="",DATE(2029,13,0),Mitarbeiter!$D153),TODAY()),Einstellungen!$F$13:$F$67)))*N(Mitarbeiter!$E153)/IF(Einstellungen!$C$11="7 Tage",7,5),N('Ist-Stunden'!BA153)+(N(Krankheitstage!CL153)+N(Krankheitstage!CX153))*N($C153))))</f>
        <v/>
      </c>
      <c r="CF153" s="76">
        <f>IF($B153="",0,IF(Einstellungen!$C$10="Ja",MAX(IF(Einstellungen!$C$11="7 Tage",MAX(0,(MIN(DATE(2030,2,0),IF(Mitarbeiter!$D153="",DATE(2030,2,0),Mitarbeiter!$D153),TODAY()))-(MAX(DATE(2030,1,1),Mitarbeiter!$C153))+1),MAX(0,NETWORKDAYS(MAX(DATE(2030,1,1),Mitarbeiter!$C153),MIN(DATE(2030,2,0),IF(Mitarbeiter!$D153="",DATE(2030,2,0),Mitarbeiter!$D153),TODAY()),Einstellungen!$F$13:$F$67)))*N(Mitarbeiter!$E153)/IF(Einstellungen!$C$11="7 Tage",7,5),N('Ist-Stunden'!BB153)),MAX(IF(Einstellungen!$C$11="7 Tage",MAX(0,(MIN(DATE(2030,2,0),IF(Mitarbeiter!$D153="",DATE(2030,2,0),Mitarbeiter!$D153),TODAY()))-(MAX(DATE(2030,1,1),Mitarbeiter!$C153))+1),MAX(0,NETWORKDAYS(MAX(DATE(2030,1,1),Mitarbeiter!$C153),MIN(DATE(2030,2,0),IF(Mitarbeiter!$D153="",DATE(2030,2,0),Mitarbeiter!$D153),TODAY()),Einstellungen!$F$13:$F$67)))*N(Mitarbeiter!$E153)/IF(Einstellungen!$C$11="7 Tage",7,5),N('Ist-Stunden'!BB153)+(N(Krankheitstage!CY153)+N(Krankheitstage!DK153))*N($C153))))</f>
        <v/>
      </c>
      <c r="CG153" s="76">
        <f>IF($B153="",0,IF(Einstellungen!$C$10="Ja",MAX(IF(Einstellungen!$C$11="7 Tage",MAX(0,(MIN(DATE(2030,3,0),IF(Mitarbeiter!$D153="",DATE(2030,3,0),Mitarbeiter!$D153),TODAY()))-(MAX(DATE(2030,2,1),Mitarbeiter!$C153))+1),MAX(0,NETWORKDAYS(MAX(DATE(2030,2,1),Mitarbeiter!$C153),MIN(DATE(2030,3,0),IF(Mitarbeiter!$D153="",DATE(2030,3,0),Mitarbeiter!$D153),TODAY()),Einstellungen!$F$13:$F$67)))*N(Mitarbeiter!$E153)/IF(Einstellungen!$C$11="7 Tage",7,5),N('Ist-Stunden'!BC153)),MAX(IF(Einstellungen!$C$11="7 Tage",MAX(0,(MIN(DATE(2030,3,0),IF(Mitarbeiter!$D153="",DATE(2030,3,0),Mitarbeiter!$D153),TODAY()))-(MAX(DATE(2030,2,1),Mitarbeiter!$C153))+1),MAX(0,NETWORKDAYS(MAX(DATE(2030,2,1),Mitarbeiter!$C153),MIN(DATE(2030,3,0),IF(Mitarbeiter!$D153="",DATE(2030,3,0),Mitarbeiter!$D153),TODAY()),Einstellungen!$F$13:$F$67)))*N(Mitarbeiter!$E153)/IF(Einstellungen!$C$11="7 Tage",7,5),N('Ist-Stunden'!BC153)+(N(Krankheitstage!CZ153)+N(Krankheitstage!DL153))*N($C153))))</f>
        <v/>
      </c>
      <c r="CH153" s="76">
        <f>IF($B153="",0,IF(Einstellungen!$C$10="Ja",MAX(IF(Einstellungen!$C$11="7 Tage",MAX(0,(MIN(DATE(2030,4,0),IF(Mitarbeiter!$D153="",DATE(2030,4,0),Mitarbeiter!$D153),TODAY()))-(MAX(DATE(2030,3,1),Mitarbeiter!$C153))+1),MAX(0,NETWORKDAYS(MAX(DATE(2030,3,1),Mitarbeiter!$C153),MIN(DATE(2030,4,0),IF(Mitarbeiter!$D153="",DATE(2030,4,0),Mitarbeiter!$D153),TODAY()),Einstellungen!$F$13:$F$67)))*N(Mitarbeiter!$E153)/IF(Einstellungen!$C$11="7 Tage",7,5),N('Ist-Stunden'!BD153)),MAX(IF(Einstellungen!$C$11="7 Tage",MAX(0,(MIN(DATE(2030,4,0),IF(Mitarbeiter!$D153="",DATE(2030,4,0),Mitarbeiter!$D153),TODAY()))-(MAX(DATE(2030,3,1),Mitarbeiter!$C153))+1),MAX(0,NETWORKDAYS(MAX(DATE(2030,3,1),Mitarbeiter!$C153),MIN(DATE(2030,4,0),IF(Mitarbeiter!$D153="",DATE(2030,4,0),Mitarbeiter!$D153),TODAY()),Einstellungen!$F$13:$F$67)))*N(Mitarbeiter!$E153)/IF(Einstellungen!$C$11="7 Tage",7,5),N('Ist-Stunden'!BD153)+(N(Krankheitstage!DA153)+N(Krankheitstage!DM153))*N($C153))))</f>
        <v/>
      </c>
      <c r="CI153" s="76">
        <f>IF($B153="",0,IF(Einstellungen!$C$10="Ja",MAX(IF(Einstellungen!$C$11="7 Tage",MAX(0,(MIN(DATE(2030,5,0),IF(Mitarbeiter!$D153="",DATE(2030,5,0),Mitarbeiter!$D153),TODAY()))-(MAX(DATE(2030,4,1),Mitarbeiter!$C153))+1),MAX(0,NETWORKDAYS(MAX(DATE(2030,4,1),Mitarbeiter!$C153),MIN(DATE(2030,5,0),IF(Mitarbeiter!$D153="",DATE(2030,5,0),Mitarbeiter!$D153),TODAY()),Einstellungen!$F$13:$F$67)))*N(Mitarbeiter!$E153)/IF(Einstellungen!$C$11="7 Tage",7,5),N('Ist-Stunden'!BE153)),MAX(IF(Einstellungen!$C$11="7 Tage",MAX(0,(MIN(DATE(2030,5,0),IF(Mitarbeiter!$D153="",DATE(2030,5,0),Mitarbeiter!$D153),TODAY()))-(MAX(DATE(2030,4,1),Mitarbeiter!$C153))+1),MAX(0,NETWORKDAYS(MAX(DATE(2030,4,1),Mitarbeiter!$C153),MIN(DATE(2030,5,0),IF(Mitarbeiter!$D153="",DATE(2030,5,0),Mitarbeiter!$D153),TODAY()),Einstellungen!$F$13:$F$67)))*N(Mitarbeiter!$E153)/IF(Einstellungen!$C$11="7 Tage",7,5),N('Ist-Stunden'!BE153)+(N(Krankheitstage!DB153)+N(Krankheitstage!DN153))*N($C153))))</f>
        <v/>
      </c>
      <c r="CJ153" s="76">
        <f>IF($B153="",0,IF(Einstellungen!$C$10="Ja",MAX(IF(Einstellungen!$C$11="7 Tage",MAX(0,(MIN(DATE(2030,6,0),IF(Mitarbeiter!$D153="",DATE(2030,6,0),Mitarbeiter!$D153),TODAY()))-(MAX(DATE(2030,5,1),Mitarbeiter!$C153))+1),MAX(0,NETWORKDAYS(MAX(DATE(2030,5,1),Mitarbeiter!$C153),MIN(DATE(2030,6,0),IF(Mitarbeiter!$D153="",DATE(2030,6,0),Mitarbeiter!$D153),TODAY()),Einstellungen!$F$13:$F$67)))*N(Mitarbeiter!$E153)/IF(Einstellungen!$C$11="7 Tage",7,5),N('Ist-Stunden'!BF153)),MAX(IF(Einstellungen!$C$11="7 Tage",MAX(0,(MIN(DATE(2030,6,0),IF(Mitarbeiter!$D153="",DATE(2030,6,0),Mitarbeiter!$D153),TODAY()))-(MAX(DATE(2030,5,1),Mitarbeiter!$C153))+1),MAX(0,NETWORKDAYS(MAX(DATE(2030,5,1),Mitarbeiter!$C153),MIN(DATE(2030,6,0),IF(Mitarbeiter!$D153="",DATE(2030,6,0),Mitarbeiter!$D153),TODAY()),Einstellungen!$F$13:$F$67)))*N(Mitarbeiter!$E153)/IF(Einstellungen!$C$11="7 Tage",7,5),N('Ist-Stunden'!BF153)+(N(Krankheitstage!DC153)+N(Krankheitstage!DO153))*N($C153))))</f>
        <v/>
      </c>
      <c r="CK153" s="76">
        <f>IF($B153="",0,IF(Einstellungen!$C$10="Ja",MAX(IF(Einstellungen!$C$11="7 Tage",MAX(0,(MIN(DATE(2030,7,0),IF(Mitarbeiter!$D153="",DATE(2030,7,0),Mitarbeiter!$D153),TODAY()))-(MAX(DATE(2030,6,1),Mitarbeiter!$C153))+1),MAX(0,NETWORKDAYS(MAX(DATE(2030,6,1),Mitarbeiter!$C153),MIN(DATE(2030,7,0),IF(Mitarbeiter!$D153="",DATE(2030,7,0),Mitarbeiter!$D153),TODAY()),Einstellungen!$F$13:$F$67)))*N(Mitarbeiter!$E153)/IF(Einstellungen!$C$11="7 Tage",7,5),N('Ist-Stunden'!BG153)),MAX(IF(Einstellungen!$C$11="7 Tage",MAX(0,(MIN(DATE(2030,7,0),IF(Mitarbeiter!$D153="",DATE(2030,7,0),Mitarbeiter!$D153),TODAY()))-(MAX(DATE(2030,6,1),Mitarbeiter!$C153))+1),MAX(0,NETWORKDAYS(MAX(DATE(2030,6,1),Mitarbeiter!$C153),MIN(DATE(2030,7,0),IF(Mitarbeiter!$D153="",DATE(2030,7,0),Mitarbeiter!$D153),TODAY()),Einstellungen!$F$13:$F$67)))*N(Mitarbeiter!$E153)/IF(Einstellungen!$C$11="7 Tage",7,5),N('Ist-Stunden'!BG153)+(N(Krankheitstage!DD153)+N(Krankheitstage!DP153))*N($C153))))</f>
        <v/>
      </c>
      <c r="CL153" s="76">
        <f>IF($B153="",0,IF(Einstellungen!$C$10="Ja",MAX(IF(Einstellungen!$C$11="7 Tage",MAX(0,(MIN(DATE(2030,8,0),IF(Mitarbeiter!$D153="",DATE(2030,8,0),Mitarbeiter!$D153),TODAY()))-(MAX(DATE(2030,7,1),Mitarbeiter!$C153))+1),MAX(0,NETWORKDAYS(MAX(DATE(2030,7,1),Mitarbeiter!$C153),MIN(DATE(2030,8,0),IF(Mitarbeiter!$D153="",DATE(2030,8,0),Mitarbeiter!$D153),TODAY()),Einstellungen!$F$13:$F$67)))*N(Mitarbeiter!$E153)/IF(Einstellungen!$C$11="7 Tage",7,5),N('Ist-Stunden'!BH153)),MAX(IF(Einstellungen!$C$11="7 Tage",MAX(0,(MIN(DATE(2030,8,0),IF(Mitarbeiter!$D153="",DATE(2030,8,0),Mitarbeiter!$D153),TODAY()))-(MAX(DATE(2030,7,1),Mitarbeiter!$C153))+1),MAX(0,NETWORKDAYS(MAX(DATE(2030,7,1),Mitarbeiter!$C153),MIN(DATE(2030,8,0),IF(Mitarbeiter!$D153="",DATE(2030,8,0),Mitarbeiter!$D153),TODAY()),Einstellungen!$F$13:$F$67)))*N(Mitarbeiter!$E153)/IF(Einstellungen!$C$11="7 Tage",7,5),N('Ist-Stunden'!BH153)+(N(Krankheitstage!DE153)+N(Krankheitstage!DQ153))*N($C153))))</f>
        <v/>
      </c>
      <c r="CM153" s="76">
        <f>IF($B153="",0,IF(Einstellungen!$C$10="Ja",MAX(IF(Einstellungen!$C$11="7 Tage",MAX(0,(MIN(DATE(2030,9,0),IF(Mitarbeiter!$D153="",DATE(2030,9,0),Mitarbeiter!$D153),TODAY()))-(MAX(DATE(2030,8,1),Mitarbeiter!$C153))+1),MAX(0,NETWORKDAYS(MAX(DATE(2030,8,1),Mitarbeiter!$C153),MIN(DATE(2030,9,0),IF(Mitarbeiter!$D153="",DATE(2030,9,0),Mitarbeiter!$D153),TODAY()),Einstellungen!$F$13:$F$67)))*N(Mitarbeiter!$E153)/IF(Einstellungen!$C$11="7 Tage",7,5),N('Ist-Stunden'!BI153)),MAX(IF(Einstellungen!$C$11="7 Tage",MAX(0,(MIN(DATE(2030,9,0),IF(Mitarbeiter!$D153="",DATE(2030,9,0),Mitarbeiter!$D153),TODAY()))-(MAX(DATE(2030,8,1),Mitarbeiter!$C153))+1),MAX(0,NETWORKDAYS(MAX(DATE(2030,8,1),Mitarbeiter!$C153),MIN(DATE(2030,9,0),IF(Mitarbeiter!$D153="",DATE(2030,9,0),Mitarbeiter!$D153),TODAY()),Einstellungen!$F$13:$F$67)))*N(Mitarbeiter!$E153)/IF(Einstellungen!$C$11="7 Tage",7,5),N('Ist-Stunden'!BI153)+(N(Krankheitstage!DF153)+N(Krankheitstage!DR153))*N($C153))))</f>
        <v/>
      </c>
      <c r="CN153" s="76">
        <f>IF($B153="",0,IF(Einstellungen!$C$10="Ja",MAX(IF(Einstellungen!$C$11="7 Tage",MAX(0,(MIN(DATE(2030,10,0),IF(Mitarbeiter!$D153="",DATE(2030,10,0),Mitarbeiter!$D153),TODAY()))-(MAX(DATE(2030,9,1),Mitarbeiter!$C153))+1),MAX(0,NETWORKDAYS(MAX(DATE(2030,9,1),Mitarbeiter!$C153),MIN(DATE(2030,10,0),IF(Mitarbeiter!$D153="",DATE(2030,10,0),Mitarbeiter!$D153),TODAY()),Einstellungen!$F$13:$F$67)))*N(Mitarbeiter!$E153)/IF(Einstellungen!$C$11="7 Tage",7,5),N('Ist-Stunden'!BJ153)),MAX(IF(Einstellungen!$C$11="7 Tage",MAX(0,(MIN(DATE(2030,10,0),IF(Mitarbeiter!$D153="",DATE(2030,10,0),Mitarbeiter!$D153),TODAY()))-(MAX(DATE(2030,9,1),Mitarbeiter!$C153))+1),MAX(0,NETWORKDAYS(MAX(DATE(2030,9,1),Mitarbeiter!$C153),MIN(DATE(2030,10,0),IF(Mitarbeiter!$D153="",DATE(2030,10,0),Mitarbeiter!$D153),TODAY()),Einstellungen!$F$13:$F$67)))*N(Mitarbeiter!$E153)/IF(Einstellungen!$C$11="7 Tage",7,5),N('Ist-Stunden'!BJ153)+(N(Krankheitstage!DG153)+N(Krankheitstage!DS153))*N($C153))))</f>
        <v/>
      </c>
      <c r="CO153" s="76">
        <f>IF($B153="",0,IF(Einstellungen!$C$10="Ja",MAX(IF(Einstellungen!$C$11="7 Tage",MAX(0,(MIN(DATE(2030,11,0),IF(Mitarbeiter!$D153="",DATE(2030,11,0),Mitarbeiter!$D153),TODAY()))-(MAX(DATE(2030,10,1),Mitarbeiter!$C153))+1),MAX(0,NETWORKDAYS(MAX(DATE(2030,10,1),Mitarbeiter!$C153),MIN(DATE(2030,11,0),IF(Mitarbeiter!$D153="",DATE(2030,11,0),Mitarbeiter!$D153),TODAY()),Einstellungen!$F$13:$F$67)))*N(Mitarbeiter!$E153)/IF(Einstellungen!$C$11="7 Tage",7,5),N('Ist-Stunden'!BK153)),MAX(IF(Einstellungen!$C$11="7 Tage",MAX(0,(MIN(DATE(2030,11,0),IF(Mitarbeiter!$D153="",DATE(2030,11,0),Mitarbeiter!$D153),TODAY()))-(MAX(DATE(2030,10,1),Mitarbeiter!$C153))+1),MAX(0,NETWORKDAYS(MAX(DATE(2030,10,1),Mitarbeiter!$C153),MIN(DATE(2030,11,0),IF(Mitarbeiter!$D153="",DATE(2030,11,0),Mitarbeiter!$D153),TODAY()),Einstellungen!$F$13:$F$67)))*N(Mitarbeiter!$E153)/IF(Einstellungen!$C$11="7 Tage",7,5),N('Ist-Stunden'!BK153)+(N(Krankheitstage!DH153)+N(Krankheitstage!DT153))*N($C153))))</f>
        <v/>
      </c>
      <c r="CP153" s="76">
        <f>IF($B153="",0,IF(Einstellungen!$C$10="Ja",MAX(IF(Einstellungen!$C$11="7 Tage",MAX(0,(MIN(DATE(2030,12,0),IF(Mitarbeiter!$D153="",DATE(2030,12,0),Mitarbeiter!$D153),TODAY()))-(MAX(DATE(2030,11,1),Mitarbeiter!$C153))+1),MAX(0,NETWORKDAYS(MAX(DATE(2030,11,1),Mitarbeiter!$C153),MIN(DATE(2030,12,0),IF(Mitarbeiter!$D153="",DATE(2030,12,0),Mitarbeiter!$D153),TODAY()),Einstellungen!$F$13:$F$67)))*N(Mitarbeiter!$E153)/IF(Einstellungen!$C$11="7 Tage",7,5),N('Ist-Stunden'!BL153)),MAX(IF(Einstellungen!$C$11="7 Tage",MAX(0,(MIN(DATE(2030,12,0),IF(Mitarbeiter!$D153="",DATE(2030,12,0),Mitarbeiter!$D153),TODAY()))-(MAX(DATE(2030,11,1),Mitarbeiter!$C153))+1),MAX(0,NETWORKDAYS(MAX(DATE(2030,11,1),Mitarbeiter!$C153),MIN(DATE(2030,12,0),IF(Mitarbeiter!$D153="",DATE(2030,12,0),Mitarbeiter!$D153),TODAY()),Einstellungen!$F$13:$F$67)))*N(Mitarbeiter!$E153)/IF(Einstellungen!$C$11="7 Tage",7,5),N('Ist-Stunden'!BL153)+(N(Krankheitstage!DI153)+N(Krankheitstage!DU153))*N($C153))))</f>
        <v/>
      </c>
      <c r="CQ153" s="76">
        <f>IF($B153="",0,IF(Einstellungen!$C$10="Ja",MAX(IF(Einstellungen!$C$11="7 Tage",MAX(0,(MIN(DATE(2030,13,0),IF(Mitarbeiter!$D153="",DATE(2030,13,0),Mitarbeiter!$D153),TODAY()))-(MAX(DATE(2030,12,1),Mitarbeiter!$C153))+1),MAX(0,NETWORKDAYS(MAX(DATE(2030,12,1),Mitarbeiter!$C153),MIN(DATE(2030,13,0),IF(Mitarbeiter!$D153="",DATE(2030,13,0),Mitarbeiter!$D153),TODAY()),Einstellungen!$F$13:$F$67)))*N(Mitarbeiter!$E153)/IF(Einstellungen!$C$11="7 Tage",7,5),N('Ist-Stunden'!BM153)),MAX(IF(Einstellungen!$C$11="7 Tage",MAX(0,(MIN(DATE(2030,13,0),IF(Mitarbeiter!$D153="",DATE(2030,13,0),Mitarbeiter!$D153),TODAY()))-(MAX(DATE(2030,12,1),Mitarbeiter!$C153))+1),MAX(0,NETWORKDAYS(MAX(DATE(2030,12,1),Mitarbeiter!$C153),MIN(DATE(2030,13,0),IF(Mitarbeiter!$D153="",DATE(2030,13,0),Mitarbeiter!$D153),TODAY()),Einstellungen!$F$13:$F$67)))*N(Mitarbeiter!$E153)/IF(Einstellungen!$C$11="7 Tage",7,5),N('Ist-Stunden'!BM153)+(N(Krankheitstage!DJ153)+N(Krankheitstage!DV153))*N($C153))))</f>
        <v/>
      </c>
    </row>
    <row r="154">
      <c r="A154" s="73">
        <f>IF(Mitarbeiter!B154="","",Mitarbeiter!A154)</f>
        <v/>
      </c>
      <c r="B154" s="6">
        <f>IF(Mitarbeiter!B154="","",Mitarbeiter!B154)</f>
        <v/>
      </c>
      <c r="C154" s="74">
        <f>IF(Mitarbeiter!B154="","",Mitarbeiter!F154)</f>
        <v/>
      </c>
      <c r="D154" s="75">
        <f>N(INDEX(Krankheitstage!$G154:$DV154,1,(Einstellungen!$C$3-2026)*24+1))</f>
        <v/>
      </c>
      <c r="E154" s="75">
        <f>N(INDEX(Krankheitstage!$G154:$DV154,1,(Einstellungen!$C$3-2026)*24+2))</f>
        <v/>
      </c>
      <c r="F154" s="75">
        <f>N(INDEX(Krankheitstage!$G154:$DV154,1,(Einstellungen!$C$3-2026)*24+3))</f>
        <v/>
      </c>
      <c r="G154" s="75">
        <f>N(INDEX(Krankheitstage!$G154:$DV154,1,(Einstellungen!$C$3-2026)*24+4))</f>
        <v/>
      </c>
      <c r="H154" s="75">
        <f>N(INDEX(Krankheitstage!$G154:$DV154,1,(Einstellungen!$C$3-2026)*24+5))</f>
        <v/>
      </c>
      <c r="I154" s="75">
        <f>N(INDEX(Krankheitstage!$G154:$DV154,1,(Einstellungen!$C$3-2026)*24+6))</f>
        <v/>
      </c>
      <c r="J154" s="75">
        <f>N(INDEX(Krankheitstage!$G154:$DV154,1,(Einstellungen!$C$3-2026)*24+7))</f>
        <v/>
      </c>
      <c r="K154" s="75">
        <f>N(INDEX(Krankheitstage!$G154:$DV154,1,(Einstellungen!$C$3-2026)*24+8))</f>
        <v/>
      </c>
      <c r="L154" s="75">
        <f>N(INDEX(Krankheitstage!$G154:$DV154,1,(Einstellungen!$C$3-2026)*24+9))</f>
        <v/>
      </c>
      <c r="M154" s="75">
        <f>N(INDEX(Krankheitstage!$G154:$DV154,1,(Einstellungen!$C$3-2026)*24+10))</f>
        <v/>
      </c>
      <c r="N154" s="75">
        <f>N(INDEX(Krankheitstage!$G154:$DV154,1,(Einstellungen!$C$3-2026)*24+11))</f>
        <v/>
      </c>
      <c r="O154" s="75">
        <f>N(INDEX(Krankheitstage!$G154:$DV154,1,(Einstellungen!$C$3-2026)*24+12))</f>
        <v/>
      </c>
      <c r="P154" s="75">
        <f>IF($B154="","",SUM(D154:O154))</f>
        <v/>
      </c>
      <c r="Q154" s="75">
        <f>N(INDEX(Krankheitstage!$G154:$DV154,1,(Einstellungen!$C$3-2026)*24+13))</f>
        <v/>
      </c>
      <c r="R154" s="75">
        <f>N(INDEX(Krankheitstage!$G154:$DV154,1,(Einstellungen!$C$3-2026)*24+14))</f>
        <v/>
      </c>
      <c r="S154" s="75">
        <f>N(INDEX(Krankheitstage!$G154:$DV154,1,(Einstellungen!$C$3-2026)*24+15))</f>
        <v/>
      </c>
      <c r="T154" s="75">
        <f>N(INDEX(Krankheitstage!$G154:$DV154,1,(Einstellungen!$C$3-2026)*24+16))</f>
        <v/>
      </c>
      <c r="U154" s="75">
        <f>N(INDEX(Krankheitstage!$G154:$DV154,1,(Einstellungen!$C$3-2026)*24+17))</f>
        <v/>
      </c>
      <c r="V154" s="75">
        <f>N(INDEX(Krankheitstage!$G154:$DV154,1,(Einstellungen!$C$3-2026)*24+18))</f>
        <v/>
      </c>
      <c r="W154" s="75">
        <f>N(INDEX(Krankheitstage!$G154:$DV154,1,(Einstellungen!$C$3-2026)*24+19))</f>
        <v/>
      </c>
      <c r="X154" s="75">
        <f>N(INDEX(Krankheitstage!$G154:$DV154,1,(Einstellungen!$C$3-2026)*24+20))</f>
        <v/>
      </c>
      <c r="Y154" s="75">
        <f>N(INDEX(Krankheitstage!$G154:$DV154,1,(Einstellungen!$C$3-2026)*24+21))</f>
        <v/>
      </c>
      <c r="Z154" s="75">
        <f>N(INDEX(Krankheitstage!$G154:$DV154,1,(Einstellungen!$C$3-2026)*24+22))</f>
        <v/>
      </c>
      <c r="AA154" s="75">
        <f>N(INDEX(Krankheitstage!$G154:$DV154,1,(Einstellungen!$C$3-2026)*24+23))</f>
        <v/>
      </c>
      <c r="AB154" s="75">
        <f>N(INDEX(Krankheitstage!$G154:$DV154,1,(Einstellungen!$C$3-2026)*24+24))</f>
        <v/>
      </c>
      <c r="AC154" s="75">
        <f>IF($B154="","",SUM(Q154:AB154))</f>
        <v/>
      </c>
      <c r="AD154" s="75">
        <f>IF($B154="","",SUM(P154,AC154))</f>
        <v/>
      </c>
      <c r="AE154" s="76">
        <f>IF($B154="","",AD154*N(C154))</f>
        <v/>
      </c>
      <c r="AF154" s="75">
        <f>IF($B154="","",Krankheitstage!E154)</f>
        <v/>
      </c>
      <c r="AG154" s="76">
        <f>IF($B154="","",AF154*N(C154))</f>
        <v/>
      </c>
      <c r="AH154" s="76">
        <f>IF($B154="","",INDEX($AJ154:$CQ154,1,(Einstellungen!$C$3-2026)*12+1)+INDEX($AJ154:$CQ154,1,(Einstellungen!$C$3-2026)*12+2)+INDEX($AJ154:$CQ154,1,(Einstellungen!$C$3-2026)*12+3)+INDEX($AJ154:$CQ154,1,(Einstellungen!$C$3-2026)*12+4)+INDEX($AJ154:$CQ154,1,(Einstellungen!$C$3-2026)*12+5)+INDEX($AJ154:$CQ154,1,(Einstellungen!$C$3-2026)*12+6)+INDEX($AJ154:$CQ154,1,(Einstellungen!$C$3-2026)*12+7)+INDEX($AJ154:$CQ154,1,(Einstellungen!$C$3-2026)*12+8)+INDEX($AJ154:$CQ154,1,(Einstellungen!$C$3-2026)*12+9)+INDEX($AJ154:$CQ154,1,(Einstellungen!$C$3-2026)*12+10)+INDEX($AJ154:$CQ154,1,(Einstellungen!$C$3-2026)*12+11)+INDEX($AJ154:$CQ154,1,(Einstellungen!$C$3-2026)*12+12))</f>
        <v/>
      </c>
      <c r="AI154" s="76">
        <f>IF($B154="","",SUM($AJ154:$CQ154))</f>
        <v/>
      </c>
      <c r="AJ154" s="76">
        <f>IF($B154="",0,IF(Einstellungen!$C$10="Ja",MAX(IF(Einstellungen!$C$11="7 Tage",MAX(0,(MIN(DATE(2026,2,0),IF(Mitarbeiter!$D154="",DATE(2026,2,0),Mitarbeiter!$D154),TODAY()))-(MAX(DATE(2026,1,1),Mitarbeiter!$C154))+1),MAX(0,NETWORKDAYS(MAX(DATE(2026,1,1),Mitarbeiter!$C154),MIN(DATE(2026,2,0),IF(Mitarbeiter!$D154="",DATE(2026,2,0),Mitarbeiter!$D154),TODAY()),Einstellungen!$F$13:$F$67)))*N(Mitarbeiter!$E154)/IF(Einstellungen!$C$11="7 Tage",7,5),N('Ist-Stunden'!F154)),MAX(IF(Einstellungen!$C$11="7 Tage",MAX(0,(MIN(DATE(2026,2,0),IF(Mitarbeiter!$D154="",DATE(2026,2,0),Mitarbeiter!$D154),TODAY()))-(MAX(DATE(2026,1,1),Mitarbeiter!$C154))+1),MAX(0,NETWORKDAYS(MAX(DATE(2026,1,1),Mitarbeiter!$C154),MIN(DATE(2026,2,0),IF(Mitarbeiter!$D154="",DATE(2026,2,0),Mitarbeiter!$D154),TODAY()),Einstellungen!$F$13:$F$67)))*N(Mitarbeiter!$E154)/IF(Einstellungen!$C$11="7 Tage",7,5),N('Ist-Stunden'!F154)+(N(Krankheitstage!G154)+N(Krankheitstage!S154))*N($C154))))</f>
        <v/>
      </c>
      <c r="AK154" s="76">
        <f>IF($B154="",0,IF(Einstellungen!$C$10="Ja",MAX(IF(Einstellungen!$C$11="7 Tage",MAX(0,(MIN(DATE(2026,3,0),IF(Mitarbeiter!$D154="",DATE(2026,3,0),Mitarbeiter!$D154),TODAY()))-(MAX(DATE(2026,2,1),Mitarbeiter!$C154))+1),MAX(0,NETWORKDAYS(MAX(DATE(2026,2,1),Mitarbeiter!$C154),MIN(DATE(2026,3,0),IF(Mitarbeiter!$D154="",DATE(2026,3,0),Mitarbeiter!$D154),TODAY()),Einstellungen!$F$13:$F$67)))*N(Mitarbeiter!$E154)/IF(Einstellungen!$C$11="7 Tage",7,5),N('Ist-Stunden'!G154)),MAX(IF(Einstellungen!$C$11="7 Tage",MAX(0,(MIN(DATE(2026,3,0),IF(Mitarbeiter!$D154="",DATE(2026,3,0),Mitarbeiter!$D154),TODAY()))-(MAX(DATE(2026,2,1),Mitarbeiter!$C154))+1),MAX(0,NETWORKDAYS(MAX(DATE(2026,2,1),Mitarbeiter!$C154),MIN(DATE(2026,3,0),IF(Mitarbeiter!$D154="",DATE(2026,3,0),Mitarbeiter!$D154),TODAY()),Einstellungen!$F$13:$F$67)))*N(Mitarbeiter!$E154)/IF(Einstellungen!$C$11="7 Tage",7,5),N('Ist-Stunden'!G154)+(N(Krankheitstage!H154)+N(Krankheitstage!T154))*N($C154))))</f>
        <v/>
      </c>
      <c r="AL154" s="76">
        <f>IF($B154="",0,IF(Einstellungen!$C$10="Ja",MAX(IF(Einstellungen!$C$11="7 Tage",MAX(0,(MIN(DATE(2026,4,0),IF(Mitarbeiter!$D154="",DATE(2026,4,0),Mitarbeiter!$D154),TODAY()))-(MAX(DATE(2026,3,1),Mitarbeiter!$C154))+1),MAX(0,NETWORKDAYS(MAX(DATE(2026,3,1),Mitarbeiter!$C154),MIN(DATE(2026,4,0),IF(Mitarbeiter!$D154="",DATE(2026,4,0),Mitarbeiter!$D154),TODAY()),Einstellungen!$F$13:$F$67)))*N(Mitarbeiter!$E154)/IF(Einstellungen!$C$11="7 Tage",7,5),N('Ist-Stunden'!H154)),MAX(IF(Einstellungen!$C$11="7 Tage",MAX(0,(MIN(DATE(2026,4,0),IF(Mitarbeiter!$D154="",DATE(2026,4,0),Mitarbeiter!$D154),TODAY()))-(MAX(DATE(2026,3,1),Mitarbeiter!$C154))+1),MAX(0,NETWORKDAYS(MAX(DATE(2026,3,1),Mitarbeiter!$C154),MIN(DATE(2026,4,0),IF(Mitarbeiter!$D154="",DATE(2026,4,0),Mitarbeiter!$D154),TODAY()),Einstellungen!$F$13:$F$67)))*N(Mitarbeiter!$E154)/IF(Einstellungen!$C$11="7 Tage",7,5),N('Ist-Stunden'!H154)+(N(Krankheitstage!I154)+N(Krankheitstage!U154))*N($C154))))</f>
        <v/>
      </c>
      <c r="AM154" s="76">
        <f>IF($B154="",0,IF(Einstellungen!$C$10="Ja",MAX(IF(Einstellungen!$C$11="7 Tage",MAX(0,(MIN(DATE(2026,5,0),IF(Mitarbeiter!$D154="",DATE(2026,5,0),Mitarbeiter!$D154),TODAY()))-(MAX(DATE(2026,4,1),Mitarbeiter!$C154))+1),MAX(0,NETWORKDAYS(MAX(DATE(2026,4,1),Mitarbeiter!$C154),MIN(DATE(2026,5,0),IF(Mitarbeiter!$D154="",DATE(2026,5,0),Mitarbeiter!$D154),TODAY()),Einstellungen!$F$13:$F$67)))*N(Mitarbeiter!$E154)/IF(Einstellungen!$C$11="7 Tage",7,5),N('Ist-Stunden'!I154)),MAX(IF(Einstellungen!$C$11="7 Tage",MAX(0,(MIN(DATE(2026,5,0),IF(Mitarbeiter!$D154="",DATE(2026,5,0),Mitarbeiter!$D154),TODAY()))-(MAX(DATE(2026,4,1),Mitarbeiter!$C154))+1),MAX(0,NETWORKDAYS(MAX(DATE(2026,4,1),Mitarbeiter!$C154),MIN(DATE(2026,5,0),IF(Mitarbeiter!$D154="",DATE(2026,5,0),Mitarbeiter!$D154),TODAY()),Einstellungen!$F$13:$F$67)))*N(Mitarbeiter!$E154)/IF(Einstellungen!$C$11="7 Tage",7,5),N('Ist-Stunden'!I154)+(N(Krankheitstage!J154)+N(Krankheitstage!V154))*N($C154))))</f>
        <v/>
      </c>
      <c r="AN154" s="76">
        <f>IF($B154="",0,IF(Einstellungen!$C$10="Ja",MAX(IF(Einstellungen!$C$11="7 Tage",MAX(0,(MIN(DATE(2026,6,0),IF(Mitarbeiter!$D154="",DATE(2026,6,0),Mitarbeiter!$D154),TODAY()))-(MAX(DATE(2026,5,1),Mitarbeiter!$C154))+1),MAX(0,NETWORKDAYS(MAX(DATE(2026,5,1),Mitarbeiter!$C154),MIN(DATE(2026,6,0),IF(Mitarbeiter!$D154="",DATE(2026,6,0),Mitarbeiter!$D154),TODAY()),Einstellungen!$F$13:$F$67)))*N(Mitarbeiter!$E154)/IF(Einstellungen!$C$11="7 Tage",7,5),N('Ist-Stunden'!J154)),MAX(IF(Einstellungen!$C$11="7 Tage",MAX(0,(MIN(DATE(2026,6,0),IF(Mitarbeiter!$D154="",DATE(2026,6,0),Mitarbeiter!$D154),TODAY()))-(MAX(DATE(2026,5,1),Mitarbeiter!$C154))+1),MAX(0,NETWORKDAYS(MAX(DATE(2026,5,1),Mitarbeiter!$C154),MIN(DATE(2026,6,0),IF(Mitarbeiter!$D154="",DATE(2026,6,0),Mitarbeiter!$D154),TODAY()),Einstellungen!$F$13:$F$67)))*N(Mitarbeiter!$E154)/IF(Einstellungen!$C$11="7 Tage",7,5),N('Ist-Stunden'!J154)+(N(Krankheitstage!K154)+N(Krankheitstage!W154))*N($C154))))</f>
        <v/>
      </c>
      <c r="AO154" s="76">
        <f>IF($B154="",0,IF(Einstellungen!$C$10="Ja",MAX(IF(Einstellungen!$C$11="7 Tage",MAX(0,(MIN(DATE(2026,7,0),IF(Mitarbeiter!$D154="",DATE(2026,7,0),Mitarbeiter!$D154),TODAY()))-(MAX(DATE(2026,6,1),Mitarbeiter!$C154))+1),MAX(0,NETWORKDAYS(MAX(DATE(2026,6,1),Mitarbeiter!$C154),MIN(DATE(2026,7,0),IF(Mitarbeiter!$D154="",DATE(2026,7,0),Mitarbeiter!$D154),TODAY()),Einstellungen!$F$13:$F$67)))*N(Mitarbeiter!$E154)/IF(Einstellungen!$C$11="7 Tage",7,5),N('Ist-Stunden'!K154)),MAX(IF(Einstellungen!$C$11="7 Tage",MAX(0,(MIN(DATE(2026,7,0),IF(Mitarbeiter!$D154="",DATE(2026,7,0),Mitarbeiter!$D154),TODAY()))-(MAX(DATE(2026,6,1),Mitarbeiter!$C154))+1),MAX(0,NETWORKDAYS(MAX(DATE(2026,6,1),Mitarbeiter!$C154),MIN(DATE(2026,7,0),IF(Mitarbeiter!$D154="",DATE(2026,7,0),Mitarbeiter!$D154),TODAY()),Einstellungen!$F$13:$F$67)))*N(Mitarbeiter!$E154)/IF(Einstellungen!$C$11="7 Tage",7,5),N('Ist-Stunden'!K154)+(N(Krankheitstage!L154)+N(Krankheitstage!X154))*N($C154))))</f>
        <v/>
      </c>
      <c r="AP154" s="76">
        <f>IF($B154="",0,IF(Einstellungen!$C$10="Ja",MAX(IF(Einstellungen!$C$11="7 Tage",MAX(0,(MIN(DATE(2026,8,0),IF(Mitarbeiter!$D154="",DATE(2026,8,0),Mitarbeiter!$D154),TODAY()))-(MAX(DATE(2026,7,1),Mitarbeiter!$C154))+1),MAX(0,NETWORKDAYS(MAX(DATE(2026,7,1),Mitarbeiter!$C154),MIN(DATE(2026,8,0),IF(Mitarbeiter!$D154="",DATE(2026,8,0),Mitarbeiter!$D154),TODAY()),Einstellungen!$F$13:$F$67)))*N(Mitarbeiter!$E154)/IF(Einstellungen!$C$11="7 Tage",7,5),N('Ist-Stunden'!L154)),MAX(IF(Einstellungen!$C$11="7 Tage",MAX(0,(MIN(DATE(2026,8,0),IF(Mitarbeiter!$D154="",DATE(2026,8,0),Mitarbeiter!$D154),TODAY()))-(MAX(DATE(2026,7,1),Mitarbeiter!$C154))+1),MAX(0,NETWORKDAYS(MAX(DATE(2026,7,1),Mitarbeiter!$C154),MIN(DATE(2026,8,0),IF(Mitarbeiter!$D154="",DATE(2026,8,0),Mitarbeiter!$D154),TODAY()),Einstellungen!$F$13:$F$67)))*N(Mitarbeiter!$E154)/IF(Einstellungen!$C$11="7 Tage",7,5),N('Ist-Stunden'!L154)+(N(Krankheitstage!M154)+N(Krankheitstage!Y154))*N($C154))))</f>
        <v/>
      </c>
      <c r="AQ154" s="76">
        <f>IF($B154="",0,IF(Einstellungen!$C$10="Ja",MAX(IF(Einstellungen!$C$11="7 Tage",MAX(0,(MIN(DATE(2026,9,0),IF(Mitarbeiter!$D154="",DATE(2026,9,0),Mitarbeiter!$D154),TODAY()))-(MAX(DATE(2026,8,1),Mitarbeiter!$C154))+1),MAX(0,NETWORKDAYS(MAX(DATE(2026,8,1),Mitarbeiter!$C154),MIN(DATE(2026,9,0),IF(Mitarbeiter!$D154="",DATE(2026,9,0),Mitarbeiter!$D154),TODAY()),Einstellungen!$F$13:$F$67)))*N(Mitarbeiter!$E154)/IF(Einstellungen!$C$11="7 Tage",7,5),N('Ist-Stunden'!M154)),MAX(IF(Einstellungen!$C$11="7 Tage",MAX(0,(MIN(DATE(2026,9,0),IF(Mitarbeiter!$D154="",DATE(2026,9,0),Mitarbeiter!$D154),TODAY()))-(MAX(DATE(2026,8,1),Mitarbeiter!$C154))+1),MAX(0,NETWORKDAYS(MAX(DATE(2026,8,1),Mitarbeiter!$C154),MIN(DATE(2026,9,0),IF(Mitarbeiter!$D154="",DATE(2026,9,0),Mitarbeiter!$D154),TODAY()),Einstellungen!$F$13:$F$67)))*N(Mitarbeiter!$E154)/IF(Einstellungen!$C$11="7 Tage",7,5),N('Ist-Stunden'!M154)+(N(Krankheitstage!N154)+N(Krankheitstage!Z154))*N($C154))))</f>
        <v/>
      </c>
      <c r="AR154" s="76">
        <f>IF($B154="",0,IF(Einstellungen!$C$10="Ja",MAX(IF(Einstellungen!$C$11="7 Tage",MAX(0,(MIN(DATE(2026,10,0),IF(Mitarbeiter!$D154="",DATE(2026,10,0),Mitarbeiter!$D154),TODAY()))-(MAX(DATE(2026,9,1),Mitarbeiter!$C154))+1),MAX(0,NETWORKDAYS(MAX(DATE(2026,9,1),Mitarbeiter!$C154),MIN(DATE(2026,10,0),IF(Mitarbeiter!$D154="",DATE(2026,10,0),Mitarbeiter!$D154),TODAY()),Einstellungen!$F$13:$F$67)))*N(Mitarbeiter!$E154)/IF(Einstellungen!$C$11="7 Tage",7,5),N('Ist-Stunden'!N154)),MAX(IF(Einstellungen!$C$11="7 Tage",MAX(0,(MIN(DATE(2026,10,0),IF(Mitarbeiter!$D154="",DATE(2026,10,0),Mitarbeiter!$D154),TODAY()))-(MAX(DATE(2026,9,1),Mitarbeiter!$C154))+1),MAX(0,NETWORKDAYS(MAX(DATE(2026,9,1),Mitarbeiter!$C154),MIN(DATE(2026,10,0),IF(Mitarbeiter!$D154="",DATE(2026,10,0),Mitarbeiter!$D154),TODAY()),Einstellungen!$F$13:$F$67)))*N(Mitarbeiter!$E154)/IF(Einstellungen!$C$11="7 Tage",7,5),N('Ist-Stunden'!N154)+(N(Krankheitstage!O154)+N(Krankheitstage!AA154))*N($C154))))</f>
        <v/>
      </c>
      <c r="AS154" s="76">
        <f>IF($B154="",0,IF(Einstellungen!$C$10="Ja",MAX(IF(Einstellungen!$C$11="7 Tage",MAX(0,(MIN(DATE(2026,11,0),IF(Mitarbeiter!$D154="",DATE(2026,11,0),Mitarbeiter!$D154),TODAY()))-(MAX(DATE(2026,10,1),Mitarbeiter!$C154))+1),MAX(0,NETWORKDAYS(MAX(DATE(2026,10,1),Mitarbeiter!$C154),MIN(DATE(2026,11,0),IF(Mitarbeiter!$D154="",DATE(2026,11,0),Mitarbeiter!$D154),TODAY()),Einstellungen!$F$13:$F$67)))*N(Mitarbeiter!$E154)/IF(Einstellungen!$C$11="7 Tage",7,5),N('Ist-Stunden'!O154)),MAX(IF(Einstellungen!$C$11="7 Tage",MAX(0,(MIN(DATE(2026,11,0),IF(Mitarbeiter!$D154="",DATE(2026,11,0),Mitarbeiter!$D154),TODAY()))-(MAX(DATE(2026,10,1),Mitarbeiter!$C154))+1),MAX(0,NETWORKDAYS(MAX(DATE(2026,10,1),Mitarbeiter!$C154),MIN(DATE(2026,11,0),IF(Mitarbeiter!$D154="",DATE(2026,11,0),Mitarbeiter!$D154),TODAY()),Einstellungen!$F$13:$F$67)))*N(Mitarbeiter!$E154)/IF(Einstellungen!$C$11="7 Tage",7,5),N('Ist-Stunden'!O154)+(N(Krankheitstage!P154)+N(Krankheitstage!AB154))*N($C154))))</f>
        <v/>
      </c>
      <c r="AT154" s="76">
        <f>IF($B154="",0,IF(Einstellungen!$C$10="Ja",MAX(IF(Einstellungen!$C$11="7 Tage",MAX(0,(MIN(DATE(2026,12,0),IF(Mitarbeiter!$D154="",DATE(2026,12,0),Mitarbeiter!$D154),TODAY()))-(MAX(DATE(2026,11,1),Mitarbeiter!$C154))+1),MAX(0,NETWORKDAYS(MAX(DATE(2026,11,1),Mitarbeiter!$C154),MIN(DATE(2026,12,0),IF(Mitarbeiter!$D154="",DATE(2026,12,0),Mitarbeiter!$D154),TODAY()),Einstellungen!$F$13:$F$67)))*N(Mitarbeiter!$E154)/IF(Einstellungen!$C$11="7 Tage",7,5),N('Ist-Stunden'!P154)),MAX(IF(Einstellungen!$C$11="7 Tage",MAX(0,(MIN(DATE(2026,12,0),IF(Mitarbeiter!$D154="",DATE(2026,12,0),Mitarbeiter!$D154),TODAY()))-(MAX(DATE(2026,11,1),Mitarbeiter!$C154))+1),MAX(0,NETWORKDAYS(MAX(DATE(2026,11,1),Mitarbeiter!$C154),MIN(DATE(2026,12,0),IF(Mitarbeiter!$D154="",DATE(2026,12,0),Mitarbeiter!$D154),TODAY()),Einstellungen!$F$13:$F$67)))*N(Mitarbeiter!$E154)/IF(Einstellungen!$C$11="7 Tage",7,5),N('Ist-Stunden'!P154)+(N(Krankheitstage!Q154)+N(Krankheitstage!AC154))*N($C154))))</f>
        <v/>
      </c>
      <c r="AU154" s="76">
        <f>IF($B154="",0,IF(Einstellungen!$C$10="Ja",MAX(IF(Einstellungen!$C$11="7 Tage",MAX(0,(MIN(DATE(2026,13,0),IF(Mitarbeiter!$D154="",DATE(2026,13,0),Mitarbeiter!$D154),TODAY()))-(MAX(DATE(2026,12,1),Mitarbeiter!$C154))+1),MAX(0,NETWORKDAYS(MAX(DATE(2026,12,1),Mitarbeiter!$C154),MIN(DATE(2026,13,0),IF(Mitarbeiter!$D154="",DATE(2026,13,0),Mitarbeiter!$D154),TODAY()),Einstellungen!$F$13:$F$67)))*N(Mitarbeiter!$E154)/IF(Einstellungen!$C$11="7 Tage",7,5),N('Ist-Stunden'!Q154)),MAX(IF(Einstellungen!$C$11="7 Tage",MAX(0,(MIN(DATE(2026,13,0),IF(Mitarbeiter!$D154="",DATE(2026,13,0),Mitarbeiter!$D154),TODAY()))-(MAX(DATE(2026,12,1),Mitarbeiter!$C154))+1),MAX(0,NETWORKDAYS(MAX(DATE(2026,12,1),Mitarbeiter!$C154),MIN(DATE(2026,13,0),IF(Mitarbeiter!$D154="",DATE(2026,13,0),Mitarbeiter!$D154),TODAY()),Einstellungen!$F$13:$F$67)))*N(Mitarbeiter!$E154)/IF(Einstellungen!$C$11="7 Tage",7,5),N('Ist-Stunden'!Q154)+(N(Krankheitstage!R154)+N(Krankheitstage!AD154))*N($C154))))</f>
        <v/>
      </c>
      <c r="AV154" s="76">
        <f>IF($B154="",0,IF(Einstellungen!$C$10="Ja",MAX(IF(Einstellungen!$C$11="7 Tage",MAX(0,(MIN(DATE(2027,2,0),IF(Mitarbeiter!$D154="",DATE(2027,2,0),Mitarbeiter!$D154),TODAY()))-(MAX(DATE(2027,1,1),Mitarbeiter!$C154))+1),MAX(0,NETWORKDAYS(MAX(DATE(2027,1,1),Mitarbeiter!$C154),MIN(DATE(2027,2,0),IF(Mitarbeiter!$D154="",DATE(2027,2,0),Mitarbeiter!$D154),TODAY()),Einstellungen!$F$13:$F$67)))*N(Mitarbeiter!$E154)/IF(Einstellungen!$C$11="7 Tage",7,5),N('Ist-Stunden'!R154)),MAX(IF(Einstellungen!$C$11="7 Tage",MAX(0,(MIN(DATE(2027,2,0),IF(Mitarbeiter!$D154="",DATE(2027,2,0),Mitarbeiter!$D154),TODAY()))-(MAX(DATE(2027,1,1),Mitarbeiter!$C154))+1),MAX(0,NETWORKDAYS(MAX(DATE(2027,1,1),Mitarbeiter!$C154),MIN(DATE(2027,2,0),IF(Mitarbeiter!$D154="",DATE(2027,2,0),Mitarbeiter!$D154),TODAY()),Einstellungen!$F$13:$F$67)))*N(Mitarbeiter!$E154)/IF(Einstellungen!$C$11="7 Tage",7,5),N('Ist-Stunden'!R154)+(N(Krankheitstage!AE154)+N(Krankheitstage!AQ154))*N($C154))))</f>
        <v/>
      </c>
      <c r="AW154" s="76">
        <f>IF($B154="",0,IF(Einstellungen!$C$10="Ja",MAX(IF(Einstellungen!$C$11="7 Tage",MAX(0,(MIN(DATE(2027,3,0),IF(Mitarbeiter!$D154="",DATE(2027,3,0),Mitarbeiter!$D154),TODAY()))-(MAX(DATE(2027,2,1),Mitarbeiter!$C154))+1),MAX(0,NETWORKDAYS(MAX(DATE(2027,2,1),Mitarbeiter!$C154),MIN(DATE(2027,3,0),IF(Mitarbeiter!$D154="",DATE(2027,3,0),Mitarbeiter!$D154),TODAY()),Einstellungen!$F$13:$F$67)))*N(Mitarbeiter!$E154)/IF(Einstellungen!$C$11="7 Tage",7,5),N('Ist-Stunden'!S154)),MAX(IF(Einstellungen!$C$11="7 Tage",MAX(0,(MIN(DATE(2027,3,0),IF(Mitarbeiter!$D154="",DATE(2027,3,0),Mitarbeiter!$D154),TODAY()))-(MAX(DATE(2027,2,1),Mitarbeiter!$C154))+1),MAX(0,NETWORKDAYS(MAX(DATE(2027,2,1),Mitarbeiter!$C154),MIN(DATE(2027,3,0),IF(Mitarbeiter!$D154="",DATE(2027,3,0),Mitarbeiter!$D154),TODAY()),Einstellungen!$F$13:$F$67)))*N(Mitarbeiter!$E154)/IF(Einstellungen!$C$11="7 Tage",7,5),N('Ist-Stunden'!S154)+(N(Krankheitstage!AF154)+N(Krankheitstage!AR154))*N($C154))))</f>
        <v/>
      </c>
      <c r="AX154" s="76">
        <f>IF($B154="",0,IF(Einstellungen!$C$10="Ja",MAX(IF(Einstellungen!$C$11="7 Tage",MAX(0,(MIN(DATE(2027,4,0),IF(Mitarbeiter!$D154="",DATE(2027,4,0),Mitarbeiter!$D154),TODAY()))-(MAX(DATE(2027,3,1),Mitarbeiter!$C154))+1),MAX(0,NETWORKDAYS(MAX(DATE(2027,3,1),Mitarbeiter!$C154),MIN(DATE(2027,4,0),IF(Mitarbeiter!$D154="",DATE(2027,4,0),Mitarbeiter!$D154),TODAY()),Einstellungen!$F$13:$F$67)))*N(Mitarbeiter!$E154)/IF(Einstellungen!$C$11="7 Tage",7,5),N('Ist-Stunden'!T154)),MAX(IF(Einstellungen!$C$11="7 Tage",MAX(0,(MIN(DATE(2027,4,0),IF(Mitarbeiter!$D154="",DATE(2027,4,0),Mitarbeiter!$D154),TODAY()))-(MAX(DATE(2027,3,1),Mitarbeiter!$C154))+1),MAX(0,NETWORKDAYS(MAX(DATE(2027,3,1),Mitarbeiter!$C154),MIN(DATE(2027,4,0),IF(Mitarbeiter!$D154="",DATE(2027,4,0),Mitarbeiter!$D154),TODAY()),Einstellungen!$F$13:$F$67)))*N(Mitarbeiter!$E154)/IF(Einstellungen!$C$11="7 Tage",7,5),N('Ist-Stunden'!T154)+(N(Krankheitstage!AG154)+N(Krankheitstage!AS154))*N($C154))))</f>
        <v/>
      </c>
      <c r="AY154" s="76">
        <f>IF($B154="",0,IF(Einstellungen!$C$10="Ja",MAX(IF(Einstellungen!$C$11="7 Tage",MAX(0,(MIN(DATE(2027,5,0),IF(Mitarbeiter!$D154="",DATE(2027,5,0),Mitarbeiter!$D154),TODAY()))-(MAX(DATE(2027,4,1),Mitarbeiter!$C154))+1),MAX(0,NETWORKDAYS(MAX(DATE(2027,4,1),Mitarbeiter!$C154),MIN(DATE(2027,5,0),IF(Mitarbeiter!$D154="",DATE(2027,5,0),Mitarbeiter!$D154),TODAY()),Einstellungen!$F$13:$F$67)))*N(Mitarbeiter!$E154)/IF(Einstellungen!$C$11="7 Tage",7,5),N('Ist-Stunden'!U154)),MAX(IF(Einstellungen!$C$11="7 Tage",MAX(0,(MIN(DATE(2027,5,0),IF(Mitarbeiter!$D154="",DATE(2027,5,0),Mitarbeiter!$D154),TODAY()))-(MAX(DATE(2027,4,1),Mitarbeiter!$C154))+1),MAX(0,NETWORKDAYS(MAX(DATE(2027,4,1),Mitarbeiter!$C154),MIN(DATE(2027,5,0),IF(Mitarbeiter!$D154="",DATE(2027,5,0),Mitarbeiter!$D154),TODAY()),Einstellungen!$F$13:$F$67)))*N(Mitarbeiter!$E154)/IF(Einstellungen!$C$11="7 Tage",7,5),N('Ist-Stunden'!U154)+(N(Krankheitstage!AH154)+N(Krankheitstage!AT154))*N($C154))))</f>
        <v/>
      </c>
      <c r="AZ154" s="76">
        <f>IF($B154="",0,IF(Einstellungen!$C$10="Ja",MAX(IF(Einstellungen!$C$11="7 Tage",MAX(0,(MIN(DATE(2027,6,0),IF(Mitarbeiter!$D154="",DATE(2027,6,0),Mitarbeiter!$D154),TODAY()))-(MAX(DATE(2027,5,1),Mitarbeiter!$C154))+1),MAX(0,NETWORKDAYS(MAX(DATE(2027,5,1),Mitarbeiter!$C154),MIN(DATE(2027,6,0),IF(Mitarbeiter!$D154="",DATE(2027,6,0),Mitarbeiter!$D154),TODAY()),Einstellungen!$F$13:$F$67)))*N(Mitarbeiter!$E154)/IF(Einstellungen!$C$11="7 Tage",7,5),N('Ist-Stunden'!V154)),MAX(IF(Einstellungen!$C$11="7 Tage",MAX(0,(MIN(DATE(2027,6,0),IF(Mitarbeiter!$D154="",DATE(2027,6,0),Mitarbeiter!$D154),TODAY()))-(MAX(DATE(2027,5,1),Mitarbeiter!$C154))+1),MAX(0,NETWORKDAYS(MAX(DATE(2027,5,1),Mitarbeiter!$C154),MIN(DATE(2027,6,0),IF(Mitarbeiter!$D154="",DATE(2027,6,0),Mitarbeiter!$D154),TODAY()),Einstellungen!$F$13:$F$67)))*N(Mitarbeiter!$E154)/IF(Einstellungen!$C$11="7 Tage",7,5),N('Ist-Stunden'!V154)+(N(Krankheitstage!AI154)+N(Krankheitstage!AU154))*N($C154))))</f>
        <v/>
      </c>
      <c r="BA154" s="76">
        <f>IF($B154="",0,IF(Einstellungen!$C$10="Ja",MAX(IF(Einstellungen!$C$11="7 Tage",MAX(0,(MIN(DATE(2027,7,0),IF(Mitarbeiter!$D154="",DATE(2027,7,0),Mitarbeiter!$D154),TODAY()))-(MAX(DATE(2027,6,1),Mitarbeiter!$C154))+1),MAX(0,NETWORKDAYS(MAX(DATE(2027,6,1),Mitarbeiter!$C154),MIN(DATE(2027,7,0),IF(Mitarbeiter!$D154="",DATE(2027,7,0),Mitarbeiter!$D154),TODAY()),Einstellungen!$F$13:$F$67)))*N(Mitarbeiter!$E154)/IF(Einstellungen!$C$11="7 Tage",7,5),N('Ist-Stunden'!W154)),MAX(IF(Einstellungen!$C$11="7 Tage",MAX(0,(MIN(DATE(2027,7,0),IF(Mitarbeiter!$D154="",DATE(2027,7,0),Mitarbeiter!$D154),TODAY()))-(MAX(DATE(2027,6,1),Mitarbeiter!$C154))+1),MAX(0,NETWORKDAYS(MAX(DATE(2027,6,1),Mitarbeiter!$C154),MIN(DATE(2027,7,0),IF(Mitarbeiter!$D154="",DATE(2027,7,0),Mitarbeiter!$D154),TODAY()),Einstellungen!$F$13:$F$67)))*N(Mitarbeiter!$E154)/IF(Einstellungen!$C$11="7 Tage",7,5),N('Ist-Stunden'!W154)+(N(Krankheitstage!AJ154)+N(Krankheitstage!AV154))*N($C154))))</f>
        <v/>
      </c>
      <c r="BB154" s="76">
        <f>IF($B154="",0,IF(Einstellungen!$C$10="Ja",MAX(IF(Einstellungen!$C$11="7 Tage",MAX(0,(MIN(DATE(2027,8,0),IF(Mitarbeiter!$D154="",DATE(2027,8,0),Mitarbeiter!$D154),TODAY()))-(MAX(DATE(2027,7,1),Mitarbeiter!$C154))+1),MAX(0,NETWORKDAYS(MAX(DATE(2027,7,1),Mitarbeiter!$C154),MIN(DATE(2027,8,0),IF(Mitarbeiter!$D154="",DATE(2027,8,0),Mitarbeiter!$D154),TODAY()),Einstellungen!$F$13:$F$67)))*N(Mitarbeiter!$E154)/IF(Einstellungen!$C$11="7 Tage",7,5),N('Ist-Stunden'!X154)),MAX(IF(Einstellungen!$C$11="7 Tage",MAX(0,(MIN(DATE(2027,8,0),IF(Mitarbeiter!$D154="",DATE(2027,8,0),Mitarbeiter!$D154),TODAY()))-(MAX(DATE(2027,7,1),Mitarbeiter!$C154))+1),MAX(0,NETWORKDAYS(MAX(DATE(2027,7,1),Mitarbeiter!$C154),MIN(DATE(2027,8,0),IF(Mitarbeiter!$D154="",DATE(2027,8,0),Mitarbeiter!$D154),TODAY()),Einstellungen!$F$13:$F$67)))*N(Mitarbeiter!$E154)/IF(Einstellungen!$C$11="7 Tage",7,5),N('Ist-Stunden'!X154)+(N(Krankheitstage!AK154)+N(Krankheitstage!AW154))*N($C154))))</f>
        <v/>
      </c>
      <c r="BC154" s="76">
        <f>IF($B154="",0,IF(Einstellungen!$C$10="Ja",MAX(IF(Einstellungen!$C$11="7 Tage",MAX(0,(MIN(DATE(2027,9,0),IF(Mitarbeiter!$D154="",DATE(2027,9,0),Mitarbeiter!$D154),TODAY()))-(MAX(DATE(2027,8,1),Mitarbeiter!$C154))+1),MAX(0,NETWORKDAYS(MAX(DATE(2027,8,1),Mitarbeiter!$C154),MIN(DATE(2027,9,0),IF(Mitarbeiter!$D154="",DATE(2027,9,0),Mitarbeiter!$D154),TODAY()),Einstellungen!$F$13:$F$67)))*N(Mitarbeiter!$E154)/IF(Einstellungen!$C$11="7 Tage",7,5),N('Ist-Stunden'!Y154)),MAX(IF(Einstellungen!$C$11="7 Tage",MAX(0,(MIN(DATE(2027,9,0),IF(Mitarbeiter!$D154="",DATE(2027,9,0),Mitarbeiter!$D154),TODAY()))-(MAX(DATE(2027,8,1),Mitarbeiter!$C154))+1),MAX(0,NETWORKDAYS(MAX(DATE(2027,8,1),Mitarbeiter!$C154),MIN(DATE(2027,9,0),IF(Mitarbeiter!$D154="",DATE(2027,9,0),Mitarbeiter!$D154),TODAY()),Einstellungen!$F$13:$F$67)))*N(Mitarbeiter!$E154)/IF(Einstellungen!$C$11="7 Tage",7,5),N('Ist-Stunden'!Y154)+(N(Krankheitstage!AL154)+N(Krankheitstage!AX154))*N($C154))))</f>
        <v/>
      </c>
      <c r="BD154" s="76">
        <f>IF($B154="",0,IF(Einstellungen!$C$10="Ja",MAX(IF(Einstellungen!$C$11="7 Tage",MAX(0,(MIN(DATE(2027,10,0),IF(Mitarbeiter!$D154="",DATE(2027,10,0),Mitarbeiter!$D154),TODAY()))-(MAX(DATE(2027,9,1),Mitarbeiter!$C154))+1),MAX(0,NETWORKDAYS(MAX(DATE(2027,9,1),Mitarbeiter!$C154),MIN(DATE(2027,10,0),IF(Mitarbeiter!$D154="",DATE(2027,10,0),Mitarbeiter!$D154),TODAY()),Einstellungen!$F$13:$F$67)))*N(Mitarbeiter!$E154)/IF(Einstellungen!$C$11="7 Tage",7,5),N('Ist-Stunden'!Z154)),MAX(IF(Einstellungen!$C$11="7 Tage",MAX(0,(MIN(DATE(2027,10,0),IF(Mitarbeiter!$D154="",DATE(2027,10,0),Mitarbeiter!$D154),TODAY()))-(MAX(DATE(2027,9,1),Mitarbeiter!$C154))+1),MAX(0,NETWORKDAYS(MAX(DATE(2027,9,1),Mitarbeiter!$C154),MIN(DATE(2027,10,0),IF(Mitarbeiter!$D154="",DATE(2027,10,0),Mitarbeiter!$D154),TODAY()),Einstellungen!$F$13:$F$67)))*N(Mitarbeiter!$E154)/IF(Einstellungen!$C$11="7 Tage",7,5),N('Ist-Stunden'!Z154)+(N(Krankheitstage!AM154)+N(Krankheitstage!AY154))*N($C154))))</f>
        <v/>
      </c>
      <c r="BE154" s="76">
        <f>IF($B154="",0,IF(Einstellungen!$C$10="Ja",MAX(IF(Einstellungen!$C$11="7 Tage",MAX(0,(MIN(DATE(2027,11,0),IF(Mitarbeiter!$D154="",DATE(2027,11,0),Mitarbeiter!$D154),TODAY()))-(MAX(DATE(2027,10,1),Mitarbeiter!$C154))+1),MAX(0,NETWORKDAYS(MAX(DATE(2027,10,1),Mitarbeiter!$C154),MIN(DATE(2027,11,0),IF(Mitarbeiter!$D154="",DATE(2027,11,0),Mitarbeiter!$D154),TODAY()),Einstellungen!$F$13:$F$67)))*N(Mitarbeiter!$E154)/IF(Einstellungen!$C$11="7 Tage",7,5),N('Ist-Stunden'!AA154)),MAX(IF(Einstellungen!$C$11="7 Tage",MAX(0,(MIN(DATE(2027,11,0),IF(Mitarbeiter!$D154="",DATE(2027,11,0),Mitarbeiter!$D154),TODAY()))-(MAX(DATE(2027,10,1),Mitarbeiter!$C154))+1),MAX(0,NETWORKDAYS(MAX(DATE(2027,10,1),Mitarbeiter!$C154),MIN(DATE(2027,11,0),IF(Mitarbeiter!$D154="",DATE(2027,11,0),Mitarbeiter!$D154),TODAY()),Einstellungen!$F$13:$F$67)))*N(Mitarbeiter!$E154)/IF(Einstellungen!$C$11="7 Tage",7,5),N('Ist-Stunden'!AA154)+(N(Krankheitstage!AN154)+N(Krankheitstage!AZ154))*N($C154))))</f>
        <v/>
      </c>
      <c r="BF154" s="76">
        <f>IF($B154="",0,IF(Einstellungen!$C$10="Ja",MAX(IF(Einstellungen!$C$11="7 Tage",MAX(0,(MIN(DATE(2027,12,0),IF(Mitarbeiter!$D154="",DATE(2027,12,0),Mitarbeiter!$D154),TODAY()))-(MAX(DATE(2027,11,1),Mitarbeiter!$C154))+1),MAX(0,NETWORKDAYS(MAX(DATE(2027,11,1),Mitarbeiter!$C154),MIN(DATE(2027,12,0),IF(Mitarbeiter!$D154="",DATE(2027,12,0),Mitarbeiter!$D154),TODAY()),Einstellungen!$F$13:$F$67)))*N(Mitarbeiter!$E154)/IF(Einstellungen!$C$11="7 Tage",7,5),N('Ist-Stunden'!AB154)),MAX(IF(Einstellungen!$C$11="7 Tage",MAX(0,(MIN(DATE(2027,12,0),IF(Mitarbeiter!$D154="",DATE(2027,12,0),Mitarbeiter!$D154),TODAY()))-(MAX(DATE(2027,11,1),Mitarbeiter!$C154))+1),MAX(0,NETWORKDAYS(MAX(DATE(2027,11,1),Mitarbeiter!$C154),MIN(DATE(2027,12,0),IF(Mitarbeiter!$D154="",DATE(2027,12,0),Mitarbeiter!$D154),TODAY()),Einstellungen!$F$13:$F$67)))*N(Mitarbeiter!$E154)/IF(Einstellungen!$C$11="7 Tage",7,5),N('Ist-Stunden'!AB154)+(N(Krankheitstage!AO154)+N(Krankheitstage!BA154))*N($C154))))</f>
        <v/>
      </c>
      <c r="BG154" s="76">
        <f>IF($B154="",0,IF(Einstellungen!$C$10="Ja",MAX(IF(Einstellungen!$C$11="7 Tage",MAX(0,(MIN(DATE(2027,13,0),IF(Mitarbeiter!$D154="",DATE(2027,13,0),Mitarbeiter!$D154),TODAY()))-(MAX(DATE(2027,12,1),Mitarbeiter!$C154))+1),MAX(0,NETWORKDAYS(MAX(DATE(2027,12,1),Mitarbeiter!$C154),MIN(DATE(2027,13,0),IF(Mitarbeiter!$D154="",DATE(2027,13,0),Mitarbeiter!$D154),TODAY()),Einstellungen!$F$13:$F$67)))*N(Mitarbeiter!$E154)/IF(Einstellungen!$C$11="7 Tage",7,5),N('Ist-Stunden'!AC154)),MAX(IF(Einstellungen!$C$11="7 Tage",MAX(0,(MIN(DATE(2027,13,0),IF(Mitarbeiter!$D154="",DATE(2027,13,0),Mitarbeiter!$D154),TODAY()))-(MAX(DATE(2027,12,1),Mitarbeiter!$C154))+1),MAX(0,NETWORKDAYS(MAX(DATE(2027,12,1),Mitarbeiter!$C154),MIN(DATE(2027,13,0),IF(Mitarbeiter!$D154="",DATE(2027,13,0),Mitarbeiter!$D154),TODAY()),Einstellungen!$F$13:$F$67)))*N(Mitarbeiter!$E154)/IF(Einstellungen!$C$11="7 Tage",7,5),N('Ist-Stunden'!AC154)+(N(Krankheitstage!AP154)+N(Krankheitstage!BB154))*N($C154))))</f>
        <v/>
      </c>
      <c r="BH154" s="76">
        <f>IF($B154="",0,IF(Einstellungen!$C$10="Ja",MAX(IF(Einstellungen!$C$11="7 Tage",MAX(0,(MIN(DATE(2028,2,0),IF(Mitarbeiter!$D154="",DATE(2028,2,0),Mitarbeiter!$D154),TODAY()))-(MAX(DATE(2028,1,1),Mitarbeiter!$C154))+1),MAX(0,NETWORKDAYS(MAX(DATE(2028,1,1),Mitarbeiter!$C154),MIN(DATE(2028,2,0),IF(Mitarbeiter!$D154="",DATE(2028,2,0),Mitarbeiter!$D154),TODAY()),Einstellungen!$F$13:$F$67)))*N(Mitarbeiter!$E154)/IF(Einstellungen!$C$11="7 Tage",7,5),N('Ist-Stunden'!AD154)),MAX(IF(Einstellungen!$C$11="7 Tage",MAX(0,(MIN(DATE(2028,2,0),IF(Mitarbeiter!$D154="",DATE(2028,2,0),Mitarbeiter!$D154),TODAY()))-(MAX(DATE(2028,1,1),Mitarbeiter!$C154))+1),MAX(0,NETWORKDAYS(MAX(DATE(2028,1,1),Mitarbeiter!$C154),MIN(DATE(2028,2,0),IF(Mitarbeiter!$D154="",DATE(2028,2,0),Mitarbeiter!$D154),TODAY()),Einstellungen!$F$13:$F$67)))*N(Mitarbeiter!$E154)/IF(Einstellungen!$C$11="7 Tage",7,5),N('Ist-Stunden'!AD154)+(N(Krankheitstage!BC154)+N(Krankheitstage!BO154))*N($C154))))</f>
        <v/>
      </c>
      <c r="BI154" s="76">
        <f>IF($B154="",0,IF(Einstellungen!$C$10="Ja",MAX(IF(Einstellungen!$C$11="7 Tage",MAX(0,(MIN(DATE(2028,3,0),IF(Mitarbeiter!$D154="",DATE(2028,3,0),Mitarbeiter!$D154),TODAY()))-(MAX(DATE(2028,2,1),Mitarbeiter!$C154))+1),MAX(0,NETWORKDAYS(MAX(DATE(2028,2,1),Mitarbeiter!$C154),MIN(DATE(2028,3,0),IF(Mitarbeiter!$D154="",DATE(2028,3,0),Mitarbeiter!$D154),TODAY()),Einstellungen!$F$13:$F$67)))*N(Mitarbeiter!$E154)/IF(Einstellungen!$C$11="7 Tage",7,5),N('Ist-Stunden'!AE154)),MAX(IF(Einstellungen!$C$11="7 Tage",MAX(0,(MIN(DATE(2028,3,0),IF(Mitarbeiter!$D154="",DATE(2028,3,0),Mitarbeiter!$D154),TODAY()))-(MAX(DATE(2028,2,1),Mitarbeiter!$C154))+1),MAX(0,NETWORKDAYS(MAX(DATE(2028,2,1),Mitarbeiter!$C154),MIN(DATE(2028,3,0),IF(Mitarbeiter!$D154="",DATE(2028,3,0),Mitarbeiter!$D154),TODAY()),Einstellungen!$F$13:$F$67)))*N(Mitarbeiter!$E154)/IF(Einstellungen!$C$11="7 Tage",7,5),N('Ist-Stunden'!AE154)+(N(Krankheitstage!BD154)+N(Krankheitstage!BP154))*N($C154))))</f>
        <v/>
      </c>
      <c r="BJ154" s="76">
        <f>IF($B154="",0,IF(Einstellungen!$C$10="Ja",MAX(IF(Einstellungen!$C$11="7 Tage",MAX(0,(MIN(DATE(2028,4,0),IF(Mitarbeiter!$D154="",DATE(2028,4,0),Mitarbeiter!$D154),TODAY()))-(MAX(DATE(2028,3,1),Mitarbeiter!$C154))+1),MAX(0,NETWORKDAYS(MAX(DATE(2028,3,1),Mitarbeiter!$C154),MIN(DATE(2028,4,0),IF(Mitarbeiter!$D154="",DATE(2028,4,0),Mitarbeiter!$D154),TODAY()),Einstellungen!$F$13:$F$67)))*N(Mitarbeiter!$E154)/IF(Einstellungen!$C$11="7 Tage",7,5),N('Ist-Stunden'!AF154)),MAX(IF(Einstellungen!$C$11="7 Tage",MAX(0,(MIN(DATE(2028,4,0),IF(Mitarbeiter!$D154="",DATE(2028,4,0),Mitarbeiter!$D154),TODAY()))-(MAX(DATE(2028,3,1),Mitarbeiter!$C154))+1),MAX(0,NETWORKDAYS(MAX(DATE(2028,3,1),Mitarbeiter!$C154),MIN(DATE(2028,4,0),IF(Mitarbeiter!$D154="",DATE(2028,4,0),Mitarbeiter!$D154),TODAY()),Einstellungen!$F$13:$F$67)))*N(Mitarbeiter!$E154)/IF(Einstellungen!$C$11="7 Tage",7,5),N('Ist-Stunden'!AF154)+(N(Krankheitstage!BE154)+N(Krankheitstage!BQ154))*N($C154))))</f>
        <v/>
      </c>
      <c r="BK154" s="76">
        <f>IF($B154="",0,IF(Einstellungen!$C$10="Ja",MAX(IF(Einstellungen!$C$11="7 Tage",MAX(0,(MIN(DATE(2028,5,0),IF(Mitarbeiter!$D154="",DATE(2028,5,0),Mitarbeiter!$D154),TODAY()))-(MAX(DATE(2028,4,1),Mitarbeiter!$C154))+1),MAX(0,NETWORKDAYS(MAX(DATE(2028,4,1),Mitarbeiter!$C154),MIN(DATE(2028,5,0),IF(Mitarbeiter!$D154="",DATE(2028,5,0),Mitarbeiter!$D154),TODAY()),Einstellungen!$F$13:$F$67)))*N(Mitarbeiter!$E154)/IF(Einstellungen!$C$11="7 Tage",7,5),N('Ist-Stunden'!AG154)),MAX(IF(Einstellungen!$C$11="7 Tage",MAX(0,(MIN(DATE(2028,5,0),IF(Mitarbeiter!$D154="",DATE(2028,5,0),Mitarbeiter!$D154),TODAY()))-(MAX(DATE(2028,4,1),Mitarbeiter!$C154))+1),MAX(0,NETWORKDAYS(MAX(DATE(2028,4,1),Mitarbeiter!$C154),MIN(DATE(2028,5,0),IF(Mitarbeiter!$D154="",DATE(2028,5,0),Mitarbeiter!$D154),TODAY()),Einstellungen!$F$13:$F$67)))*N(Mitarbeiter!$E154)/IF(Einstellungen!$C$11="7 Tage",7,5),N('Ist-Stunden'!AG154)+(N(Krankheitstage!BF154)+N(Krankheitstage!BR154))*N($C154))))</f>
        <v/>
      </c>
      <c r="BL154" s="76">
        <f>IF($B154="",0,IF(Einstellungen!$C$10="Ja",MAX(IF(Einstellungen!$C$11="7 Tage",MAX(0,(MIN(DATE(2028,6,0),IF(Mitarbeiter!$D154="",DATE(2028,6,0),Mitarbeiter!$D154),TODAY()))-(MAX(DATE(2028,5,1),Mitarbeiter!$C154))+1),MAX(0,NETWORKDAYS(MAX(DATE(2028,5,1),Mitarbeiter!$C154),MIN(DATE(2028,6,0),IF(Mitarbeiter!$D154="",DATE(2028,6,0),Mitarbeiter!$D154),TODAY()),Einstellungen!$F$13:$F$67)))*N(Mitarbeiter!$E154)/IF(Einstellungen!$C$11="7 Tage",7,5),N('Ist-Stunden'!AH154)),MAX(IF(Einstellungen!$C$11="7 Tage",MAX(0,(MIN(DATE(2028,6,0),IF(Mitarbeiter!$D154="",DATE(2028,6,0),Mitarbeiter!$D154),TODAY()))-(MAX(DATE(2028,5,1),Mitarbeiter!$C154))+1),MAX(0,NETWORKDAYS(MAX(DATE(2028,5,1),Mitarbeiter!$C154),MIN(DATE(2028,6,0),IF(Mitarbeiter!$D154="",DATE(2028,6,0),Mitarbeiter!$D154),TODAY()),Einstellungen!$F$13:$F$67)))*N(Mitarbeiter!$E154)/IF(Einstellungen!$C$11="7 Tage",7,5),N('Ist-Stunden'!AH154)+(N(Krankheitstage!BG154)+N(Krankheitstage!BS154))*N($C154))))</f>
        <v/>
      </c>
      <c r="BM154" s="76">
        <f>IF($B154="",0,IF(Einstellungen!$C$10="Ja",MAX(IF(Einstellungen!$C$11="7 Tage",MAX(0,(MIN(DATE(2028,7,0),IF(Mitarbeiter!$D154="",DATE(2028,7,0),Mitarbeiter!$D154),TODAY()))-(MAX(DATE(2028,6,1),Mitarbeiter!$C154))+1),MAX(0,NETWORKDAYS(MAX(DATE(2028,6,1),Mitarbeiter!$C154),MIN(DATE(2028,7,0),IF(Mitarbeiter!$D154="",DATE(2028,7,0),Mitarbeiter!$D154),TODAY()),Einstellungen!$F$13:$F$67)))*N(Mitarbeiter!$E154)/IF(Einstellungen!$C$11="7 Tage",7,5),N('Ist-Stunden'!AI154)),MAX(IF(Einstellungen!$C$11="7 Tage",MAX(0,(MIN(DATE(2028,7,0),IF(Mitarbeiter!$D154="",DATE(2028,7,0),Mitarbeiter!$D154),TODAY()))-(MAX(DATE(2028,6,1),Mitarbeiter!$C154))+1),MAX(0,NETWORKDAYS(MAX(DATE(2028,6,1),Mitarbeiter!$C154),MIN(DATE(2028,7,0),IF(Mitarbeiter!$D154="",DATE(2028,7,0),Mitarbeiter!$D154),TODAY()),Einstellungen!$F$13:$F$67)))*N(Mitarbeiter!$E154)/IF(Einstellungen!$C$11="7 Tage",7,5),N('Ist-Stunden'!AI154)+(N(Krankheitstage!BH154)+N(Krankheitstage!BT154))*N($C154))))</f>
        <v/>
      </c>
      <c r="BN154" s="76">
        <f>IF($B154="",0,IF(Einstellungen!$C$10="Ja",MAX(IF(Einstellungen!$C$11="7 Tage",MAX(0,(MIN(DATE(2028,8,0),IF(Mitarbeiter!$D154="",DATE(2028,8,0),Mitarbeiter!$D154),TODAY()))-(MAX(DATE(2028,7,1),Mitarbeiter!$C154))+1),MAX(0,NETWORKDAYS(MAX(DATE(2028,7,1),Mitarbeiter!$C154),MIN(DATE(2028,8,0),IF(Mitarbeiter!$D154="",DATE(2028,8,0),Mitarbeiter!$D154),TODAY()),Einstellungen!$F$13:$F$67)))*N(Mitarbeiter!$E154)/IF(Einstellungen!$C$11="7 Tage",7,5),N('Ist-Stunden'!AJ154)),MAX(IF(Einstellungen!$C$11="7 Tage",MAX(0,(MIN(DATE(2028,8,0),IF(Mitarbeiter!$D154="",DATE(2028,8,0),Mitarbeiter!$D154),TODAY()))-(MAX(DATE(2028,7,1),Mitarbeiter!$C154))+1),MAX(0,NETWORKDAYS(MAX(DATE(2028,7,1),Mitarbeiter!$C154),MIN(DATE(2028,8,0),IF(Mitarbeiter!$D154="",DATE(2028,8,0),Mitarbeiter!$D154),TODAY()),Einstellungen!$F$13:$F$67)))*N(Mitarbeiter!$E154)/IF(Einstellungen!$C$11="7 Tage",7,5),N('Ist-Stunden'!AJ154)+(N(Krankheitstage!BI154)+N(Krankheitstage!BU154))*N($C154))))</f>
        <v/>
      </c>
      <c r="BO154" s="76">
        <f>IF($B154="",0,IF(Einstellungen!$C$10="Ja",MAX(IF(Einstellungen!$C$11="7 Tage",MAX(0,(MIN(DATE(2028,9,0),IF(Mitarbeiter!$D154="",DATE(2028,9,0),Mitarbeiter!$D154),TODAY()))-(MAX(DATE(2028,8,1),Mitarbeiter!$C154))+1),MAX(0,NETWORKDAYS(MAX(DATE(2028,8,1),Mitarbeiter!$C154),MIN(DATE(2028,9,0),IF(Mitarbeiter!$D154="",DATE(2028,9,0),Mitarbeiter!$D154),TODAY()),Einstellungen!$F$13:$F$67)))*N(Mitarbeiter!$E154)/IF(Einstellungen!$C$11="7 Tage",7,5),N('Ist-Stunden'!AK154)),MAX(IF(Einstellungen!$C$11="7 Tage",MAX(0,(MIN(DATE(2028,9,0),IF(Mitarbeiter!$D154="",DATE(2028,9,0),Mitarbeiter!$D154),TODAY()))-(MAX(DATE(2028,8,1),Mitarbeiter!$C154))+1),MAX(0,NETWORKDAYS(MAX(DATE(2028,8,1),Mitarbeiter!$C154),MIN(DATE(2028,9,0),IF(Mitarbeiter!$D154="",DATE(2028,9,0),Mitarbeiter!$D154),TODAY()),Einstellungen!$F$13:$F$67)))*N(Mitarbeiter!$E154)/IF(Einstellungen!$C$11="7 Tage",7,5),N('Ist-Stunden'!AK154)+(N(Krankheitstage!BJ154)+N(Krankheitstage!BV154))*N($C154))))</f>
        <v/>
      </c>
      <c r="BP154" s="76">
        <f>IF($B154="",0,IF(Einstellungen!$C$10="Ja",MAX(IF(Einstellungen!$C$11="7 Tage",MAX(0,(MIN(DATE(2028,10,0),IF(Mitarbeiter!$D154="",DATE(2028,10,0),Mitarbeiter!$D154),TODAY()))-(MAX(DATE(2028,9,1),Mitarbeiter!$C154))+1),MAX(0,NETWORKDAYS(MAX(DATE(2028,9,1),Mitarbeiter!$C154),MIN(DATE(2028,10,0),IF(Mitarbeiter!$D154="",DATE(2028,10,0),Mitarbeiter!$D154),TODAY()),Einstellungen!$F$13:$F$67)))*N(Mitarbeiter!$E154)/IF(Einstellungen!$C$11="7 Tage",7,5),N('Ist-Stunden'!AL154)),MAX(IF(Einstellungen!$C$11="7 Tage",MAX(0,(MIN(DATE(2028,10,0),IF(Mitarbeiter!$D154="",DATE(2028,10,0),Mitarbeiter!$D154),TODAY()))-(MAX(DATE(2028,9,1),Mitarbeiter!$C154))+1),MAX(0,NETWORKDAYS(MAX(DATE(2028,9,1),Mitarbeiter!$C154),MIN(DATE(2028,10,0),IF(Mitarbeiter!$D154="",DATE(2028,10,0),Mitarbeiter!$D154),TODAY()),Einstellungen!$F$13:$F$67)))*N(Mitarbeiter!$E154)/IF(Einstellungen!$C$11="7 Tage",7,5),N('Ist-Stunden'!AL154)+(N(Krankheitstage!BK154)+N(Krankheitstage!BW154))*N($C154))))</f>
        <v/>
      </c>
      <c r="BQ154" s="76">
        <f>IF($B154="",0,IF(Einstellungen!$C$10="Ja",MAX(IF(Einstellungen!$C$11="7 Tage",MAX(0,(MIN(DATE(2028,11,0),IF(Mitarbeiter!$D154="",DATE(2028,11,0),Mitarbeiter!$D154),TODAY()))-(MAX(DATE(2028,10,1),Mitarbeiter!$C154))+1),MAX(0,NETWORKDAYS(MAX(DATE(2028,10,1),Mitarbeiter!$C154),MIN(DATE(2028,11,0),IF(Mitarbeiter!$D154="",DATE(2028,11,0),Mitarbeiter!$D154),TODAY()),Einstellungen!$F$13:$F$67)))*N(Mitarbeiter!$E154)/IF(Einstellungen!$C$11="7 Tage",7,5),N('Ist-Stunden'!AM154)),MAX(IF(Einstellungen!$C$11="7 Tage",MAX(0,(MIN(DATE(2028,11,0),IF(Mitarbeiter!$D154="",DATE(2028,11,0),Mitarbeiter!$D154),TODAY()))-(MAX(DATE(2028,10,1),Mitarbeiter!$C154))+1),MAX(0,NETWORKDAYS(MAX(DATE(2028,10,1),Mitarbeiter!$C154),MIN(DATE(2028,11,0),IF(Mitarbeiter!$D154="",DATE(2028,11,0),Mitarbeiter!$D154),TODAY()),Einstellungen!$F$13:$F$67)))*N(Mitarbeiter!$E154)/IF(Einstellungen!$C$11="7 Tage",7,5),N('Ist-Stunden'!AM154)+(N(Krankheitstage!BL154)+N(Krankheitstage!BX154))*N($C154))))</f>
        <v/>
      </c>
      <c r="BR154" s="76">
        <f>IF($B154="",0,IF(Einstellungen!$C$10="Ja",MAX(IF(Einstellungen!$C$11="7 Tage",MAX(0,(MIN(DATE(2028,12,0),IF(Mitarbeiter!$D154="",DATE(2028,12,0),Mitarbeiter!$D154),TODAY()))-(MAX(DATE(2028,11,1),Mitarbeiter!$C154))+1),MAX(0,NETWORKDAYS(MAX(DATE(2028,11,1),Mitarbeiter!$C154),MIN(DATE(2028,12,0),IF(Mitarbeiter!$D154="",DATE(2028,12,0),Mitarbeiter!$D154),TODAY()),Einstellungen!$F$13:$F$67)))*N(Mitarbeiter!$E154)/IF(Einstellungen!$C$11="7 Tage",7,5),N('Ist-Stunden'!AN154)),MAX(IF(Einstellungen!$C$11="7 Tage",MAX(0,(MIN(DATE(2028,12,0),IF(Mitarbeiter!$D154="",DATE(2028,12,0),Mitarbeiter!$D154),TODAY()))-(MAX(DATE(2028,11,1),Mitarbeiter!$C154))+1),MAX(0,NETWORKDAYS(MAX(DATE(2028,11,1),Mitarbeiter!$C154),MIN(DATE(2028,12,0),IF(Mitarbeiter!$D154="",DATE(2028,12,0),Mitarbeiter!$D154),TODAY()),Einstellungen!$F$13:$F$67)))*N(Mitarbeiter!$E154)/IF(Einstellungen!$C$11="7 Tage",7,5),N('Ist-Stunden'!AN154)+(N(Krankheitstage!BM154)+N(Krankheitstage!BY154))*N($C154))))</f>
        <v/>
      </c>
      <c r="BS154" s="76">
        <f>IF($B154="",0,IF(Einstellungen!$C$10="Ja",MAX(IF(Einstellungen!$C$11="7 Tage",MAX(0,(MIN(DATE(2028,13,0),IF(Mitarbeiter!$D154="",DATE(2028,13,0),Mitarbeiter!$D154),TODAY()))-(MAX(DATE(2028,12,1),Mitarbeiter!$C154))+1),MAX(0,NETWORKDAYS(MAX(DATE(2028,12,1),Mitarbeiter!$C154),MIN(DATE(2028,13,0),IF(Mitarbeiter!$D154="",DATE(2028,13,0),Mitarbeiter!$D154),TODAY()),Einstellungen!$F$13:$F$67)))*N(Mitarbeiter!$E154)/IF(Einstellungen!$C$11="7 Tage",7,5),N('Ist-Stunden'!AO154)),MAX(IF(Einstellungen!$C$11="7 Tage",MAX(0,(MIN(DATE(2028,13,0),IF(Mitarbeiter!$D154="",DATE(2028,13,0),Mitarbeiter!$D154),TODAY()))-(MAX(DATE(2028,12,1),Mitarbeiter!$C154))+1),MAX(0,NETWORKDAYS(MAX(DATE(2028,12,1),Mitarbeiter!$C154),MIN(DATE(2028,13,0),IF(Mitarbeiter!$D154="",DATE(2028,13,0),Mitarbeiter!$D154),TODAY()),Einstellungen!$F$13:$F$67)))*N(Mitarbeiter!$E154)/IF(Einstellungen!$C$11="7 Tage",7,5),N('Ist-Stunden'!AO154)+(N(Krankheitstage!BN154)+N(Krankheitstage!BZ154))*N($C154))))</f>
        <v/>
      </c>
      <c r="BT154" s="76">
        <f>IF($B154="",0,IF(Einstellungen!$C$10="Ja",MAX(IF(Einstellungen!$C$11="7 Tage",MAX(0,(MIN(DATE(2029,2,0),IF(Mitarbeiter!$D154="",DATE(2029,2,0),Mitarbeiter!$D154),TODAY()))-(MAX(DATE(2029,1,1),Mitarbeiter!$C154))+1),MAX(0,NETWORKDAYS(MAX(DATE(2029,1,1),Mitarbeiter!$C154),MIN(DATE(2029,2,0),IF(Mitarbeiter!$D154="",DATE(2029,2,0),Mitarbeiter!$D154),TODAY()),Einstellungen!$F$13:$F$67)))*N(Mitarbeiter!$E154)/IF(Einstellungen!$C$11="7 Tage",7,5),N('Ist-Stunden'!AP154)),MAX(IF(Einstellungen!$C$11="7 Tage",MAX(0,(MIN(DATE(2029,2,0),IF(Mitarbeiter!$D154="",DATE(2029,2,0),Mitarbeiter!$D154),TODAY()))-(MAX(DATE(2029,1,1),Mitarbeiter!$C154))+1),MAX(0,NETWORKDAYS(MAX(DATE(2029,1,1),Mitarbeiter!$C154),MIN(DATE(2029,2,0),IF(Mitarbeiter!$D154="",DATE(2029,2,0),Mitarbeiter!$D154),TODAY()),Einstellungen!$F$13:$F$67)))*N(Mitarbeiter!$E154)/IF(Einstellungen!$C$11="7 Tage",7,5),N('Ist-Stunden'!AP154)+(N(Krankheitstage!CA154)+N(Krankheitstage!CM154))*N($C154))))</f>
        <v/>
      </c>
      <c r="BU154" s="76">
        <f>IF($B154="",0,IF(Einstellungen!$C$10="Ja",MAX(IF(Einstellungen!$C$11="7 Tage",MAX(0,(MIN(DATE(2029,3,0),IF(Mitarbeiter!$D154="",DATE(2029,3,0),Mitarbeiter!$D154),TODAY()))-(MAX(DATE(2029,2,1),Mitarbeiter!$C154))+1),MAX(0,NETWORKDAYS(MAX(DATE(2029,2,1),Mitarbeiter!$C154),MIN(DATE(2029,3,0),IF(Mitarbeiter!$D154="",DATE(2029,3,0),Mitarbeiter!$D154),TODAY()),Einstellungen!$F$13:$F$67)))*N(Mitarbeiter!$E154)/IF(Einstellungen!$C$11="7 Tage",7,5),N('Ist-Stunden'!AQ154)),MAX(IF(Einstellungen!$C$11="7 Tage",MAX(0,(MIN(DATE(2029,3,0),IF(Mitarbeiter!$D154="",DATE(2029,3,0),Mitarbeiter!$D154),TODAY()))-(MAX(DATE(2029,2,1),Mitarbeiter!$C154))+1),MAX(0,NETWORKDAYS(MAX(DATE(2029,2,1),Mitarbeiter!$C154),MIN(DATE(2029,3,0),IF(Mitarbeiter!$D154="",DATE(2029,3,0),Mitarbeiter!$D154),TODAY()),Einstellungen!$F$13:$F$67)))*N(Mitarbeiter!$E154)/IF(Einstellungen!$C$11="7 Tage",7,5),N('Ist-Stunden'!AQ154)+(N(Krankheitstage!CB154)+N(Krankheitstage!CN154))*N($C154))))</f>
        <v/>
      </c>
      <c r="BV154" s="76">
        <f>IF($B154="",0,IF(Einstellungen!$C$10="Ja",MAX(IF(Einstellungen!$C$11="7 Tage",MAX(0,(MIN(DATE(2029,4,0),IF(Mitarbeiter!$D154="",DATE(2029,4,0),Mitarbeiter!$D154),TODAY()))-(MAX(DATE(2029,3,1),Mitarbeiter!$C154))+1),MAX(0,NETWORKDAYS(MAX(DATE(2029,3,1),Mitarbeiter!$C154),MIN(DATE(2029,4,0),IF(Mitarbeiter!$D154="",DATE(2029,4,0),Mitarbeiter!$D154),TODAY()),Einstellungen!$F$13:$F$67)))*N(Mitarbeiter!$E154)/IF(Einstellungen!$C$11="7 Tage",7,5),N('Ist-Stunden'!AR154)),MAX(IF(Einstellungen!$C$11="7 Tage",MAX(0,(MIN(DATE(2029,4,0),IF(Mitarbeiter!$D154="",DATE(2029,4,0),Mitarbeiter!$D154),TODAY()))-(MAX(DATE(2029,3,1),Mitarbeiter!$C154))+1),MAX(0,NETWORKDAYS(MAX(DATE(2029,3,1),Mitarbeiter!$C154),MIN(DATE(2029,4,0),IF(Mitarbeiter!$D154="",DATE(2029,4,0),Mitarbeiter!$D154),TODAY()),Einstellungen!$F$13:$F$67)))*N(Mitarbeiter!$E154)/IF(Einstellungen!$C$11="7 Tage",7,5),N('Ist-Stunden'!AR154)+(N(Krankheitstage!CC154)+N(Krankheitstage!CO154))*N($C154))))</f>
        <v/>
      </c>
      <c r="BW154" s="76">
        <f>IF($B154="",0,IF(Einstellungen!$C$10="Ja",MAX(IF(Einstellungen!$C$11="7 Tage",MAX(0,(MIN(DATE(2029,5,0),IF(Mitarbeiter!$D154="",DATE(2029,5,0),Mitarbeiter!$D154),TODAY()))-(MAX(DATE(2029,4,1),Mitarbeiter!$C154))+1),MAX(0,NETWORKDAYS(MAX(DATE(2029,4,1),Mitarbeiter!$C154),MIN(DATE(2029,5,0),IF(Mitarbeiter!$D154="",DATE(2029,5,0),Mitarbeiter!$D154),TODAY()),Einstellungen!$F$13:$F$67)))*N(Mitarbeiter!$E154)/IF(Einstellungen!$C$11="7 Tage",7,5),N('Ist-Stunden'!AS154)),MAX(IF(Einstellungen!$C$11="7 Tage",MAX(0,(MIN(DATE(2029,5,0),IF(Mitarbeiter!$D154="",DATE(2029,5,0),Mitarbeiter!$D154),TODAY()))-(MAX(DATE(2029,4,1),Mitarbeiter!$C154))+1),MAX(0,NETWORKDAYS(MAX(DATE(2029,4,1),Mitarbeiter!$C154),MIN(DATE(2029,5,0),IF(Mitarbeiter!$D154="",DATE(2029,5,0),Mitarbeiter!$D154),TODAY()),Einstellungen!$F$13:$F$67)))*N(Mitarbeiter!$E154)/IF(Einstellungen!$C$11="7 Tage",7,5),N('Ist-Stunden'!AS154)+(N(Krankheitstage!CD154)+N(Krankheitstage!CP154))*N($C154))))</f>
        <v/>
      </c>
      <c r="BX154" s="76">
        <f>IF($B154="",0,IF(Einstellungen!$C$10="Ja",MAX(IF(Einstellungen!$C$11="7 Tage",MAX(0,(MIN(DATE(2029,6,0),IF(Mitarbeiter!$D154="",DATE(2029,6,0),Mitarbeiter!$D154),TODAY()))-(MAX(DATE(2029,5,1),Mitarbeiter!$C154))+1),MAX(0,NETWORKDAYS(MAX(DATE(2029,5,1),Mitarbeiter!$C154),MIN(DATE(2029,6,0),IF(Mitarbeiter!$D154="",DATE(2029,6,0),Mitarbeiter!$D154),TODAY()),Einstellungen!$F$13:$F$67)))*N(Mitarbeiter!$E154)/IF(Einstellungen!$C$11="7 Tage",7,5),N('Ist-Stunden'!AT154)),MAX(IF(Einstellungen!$C$11="7 Tage",MAX(0,(MIN(DATE(2029,6,0),IF(Mitarbeiter!$D154="",DATE(2029,6,0),Mitarbeiter!$D154),TODAY()))-(MAX(DATE(2029,5,1),Mitarbeiter!$C154))+1),MAX(0,NETWORKDAYS(MAX(DATE(2029,5,1),Mitarbeiter!$C154),MIN(DATE(2029,6,0),IF(Mitarbeiter!$D154="",DATE(2029,6,0),Mitarbeiter!$D154),TODAY()),Einstellungen!$F$13:$F$67)))*N(Mitarbeiter!$E154)/IF(Einstellungen!$C$11="7 Tage",7,5),N('Ist-Stunden'!AT154)+(N(Krankheitstage!CE154)+N(Krankheitstage!CQ154))*N($C154))))</f>
        <v/>
      </c>
      <c r="BY154" s="76">
        <f>IF($B154="",0,IF(Einstellungen!$C$10="Ja",MAX(IF(Einstellungen!$C$11="7 Tage",MAX(0,(MIN(DATE(2029,7,0),IF(Mitarbeiter!$D154="",DATE(2029,7,0),Mitarbeiter!$D154),TODAY()))-(MAX(DATE(2029,6,1),Mitarbeiter!$C154))+1),MAX(0,NETWORKDAYS(MAX(DATE(2029,6,1),Mitarbeiter!$C154),MIN(DATE(2029,7,0),IF(Mitarbeiter!$D154="",DATE(2029,7,0),Mitarbeiter!$D154),TODAY()),Einstellungen!$F$13:$F$67)))*N(Mitarbeiter!$E154)/IF(Einstellungen!$C$11="7 Tage",7,5),N('Ist-Stunden'!AU154)),MAX(IF(Einstellungen!$C$11="7 Tage",MAX(0,(MIN(DATE(2029,7,0),IF(Mitarbeiter!$D154="",DATE(2029,7,0),Mitarbeiter!$D154),TODAY()))-(MAX(DATE(2029,6,1),Mitarbeiter!$C154))+1),MAX(0,NETWORKDAYS(MAX(DATE(2029,6,1),Mitarbeiter!$C154),MIN(DATE(2029,7,0),IF(Mitarbeiter!$D154="",DATE(2029,7,0),Mitarbeiter!$D154),TODAY()),Einstellungen!$F$13:$F$67)))*N(Mitarbeiter!$E154)/IF(Einstellungen!$C$11="7 Tage",7,5),N('Ist-Stunden'!AU154)+(N(Krankheitstage!CF154)+N(Krankheitstage!CR154))*N($C154))))</f>
        <v/>
      </c>
      <c r="BZ154" s="76">
        <f>IF($B154="",0,IF(Einstellungen!$C$10="Ja",MAX(IF(Einstellungen!$C$11="7 Tage",MAX(0,(MIN(DATE(2029,8,0),IF(Mitarbeiter!$D154="",DATE(2029,8,0),Mitarbeiter!$D154),TODAY()))-(MAX(DATE(2029,7,1),Mitarbeiter!$C154))+1),MAX(0,NETWORKDAYS(MAX(DATE(2029,7,1),Mitarbeiter!$C154),MIN(DATE(2029,8,0),IF(Mitarbeiter!$D154="",DATE(2029,8,0),Mitarbeiter!$D154),TODAY()),Einstellungen!$F$13:$F$67)))*N(Mitarbeiter!$E154)/IF(Einstellungen!$C$11="7 Tage",7,5),N('Ist-Stunden'!AV154)),MAX(IF(Einstellungen!$C$11="7 Tage",MAX(0,(MIN(DATE(2029,8,0),IF(Mitarbeiter!$D154="",DATE(2029,8,0),Mitarbeiter!$D154),TODAY()))-(MAX(DATE(2029,7,1),Mitarbeiter!$C154))+1),MAX(0,NETWORKDAYS(MAX(DATE(2029,7,1),Mitarbeiter!$C154),MIN(DATE(2029,8,0),IF(Mitarbeiter!$D154="",DATE(2029,8,0),Mitarbeiter!$D154),TODAY()),Einstellungen!$F$13:$F$67)))*N(Mitarbeiter!$E154)/IF(Einstellungen!$C$11="7 Tage",7,5),N('Ist-Stunden'!AV154)+(N(Krankheitstage!CG154)+N(Krankheitstage!CS154))*N($C154))))</f>
        <v/>
      </c>
      <c r="CA154" s="76">
        <f>IF($B154="",0,IF(Einstellungen!$C$10="Ja",MAX(IF(Einstellungen!$C$11="7 Tage",MAX(0,(MIN(DATE(2029,9,0),IF(Mitarbeiter!$D154="",DATE(2029,9,0),Mitarbeiter!$D154),TODAY()))-(MAX(DATE(2029,8,1),Mitarbeiter!$C154))+1),MAX(0,NETWORKDAYS(MAX(DATE(2029,8,1),Mitarbeiter!$C154),MIN(DATE(2029,9,0),IF(Mitarbeiter!$D154="",DATE(2029,9,0),Mitarbeiter!$D154),TODAY()),Einstellungen!$F$13:$F$67)))*N(Mitarbeiter!$E154)/IF(Einstellungen!$C$11="7 Tage",7,5),N('Ist-Stunden'!AW154)),MAX(IF(Einstellungen!$C$11="7 Tage",MAX(0,(MIN(DATE(2029,9,0),IF(Mitarbeiter!$D154="",DATE(2029,9,0),Mitarbeiter!$D154),TODAY()))-(MAX(DATE(2029,8,1),Mitarbeiter!$C154))+1),MAX(0,NETWORKDAYS(MAX(DATE(2029,8,1),Mitarbeiter!$C154),MIN(DATE(2029,9,0),IF(Mitarbeiter!$D154="",DATE(2029,9,0),Mitarbeiter!$D154),TODAY()),Einstellungen!$F$13:$F$67)))*N(Mitarbeiter!$E154)/IF(Einstellungen!$C$11="7 Tage",7,5),N('Ist-Stunden'!AW154)+(N(Krankheitstage!CH154)+N(Krankheitstage!CT154))*N($C154))))</f>
        <v/>
      </c>
      <c r="CB154" s="76">
        <f>IF($B154="",0,IF(Einstellungen!$C$10="Ja",MAX(IF(Einstellungen!$C$11="7 Tage",MAX(0,(MIN(DATE(2029,10,0),IF(Mitarbeiter!$D154="",DATE(2029,10,0),Mitarbeiter!$D154),TODAY()))-(MAX(DATE(2029,9,1),Mitarbeiter!$C154))+1),MAX(0,NETWORKDAYS(MAX(DATE(2029,9,1),Mitarbeiter!$C154),MIN(DATE(2029,10,0),IF(Mitarbeiter!$D154="",DATE(2029,10,0),Mitarbeiter!$D154),TODAY()),Einstellungen!$F$13:$F$67)))*N(Mitarbeiter!$E154)/IF(Einstellungen!$C$11="7 Tage",7,5),N('Ist-Stunden'!AX154)),MAX(IF(Einstellungen!$C$11="7 Tage",MAX(0,(MIN(DATE(2029,10,0),IF(Mitarbeiter!$D154="",DATE(2029,10,0),Mitarbeiter!$D154),TODAY()))-(MAX(DATE(2029,9,1),Mitarbeiter!$C154))+1),MAX(0,NETWORKDAYS(MAX(DATE(2029,9,1),Mitarbeiter!$C154),MIN(DATE(2029,10,0),IF(Mitarbeiter!$D154="",DATE(2029,10,0),Mitarbeiter!$D154),TODAY()),Einstellungen!$F$13:$F$67)))*N(Mitarbeiter!$E154)/IF(Einstellungen!$C$11="7 Tage",7,5),N('Ist-Stunden'!AX154)+(N(Krankheitstage!CI154)+N(Krankheitstage!CU154))*N($C154))))</f>
        <v/>
      </c>
      <c r="CC154" s="76">
        <f>IF($B154="",0,IF(Einstellungen!$C$10="Ja",MAX(IF(Einstellungen!$C$11="7 Tage",MAX(0,(MIN(DATE(2029,11,0),IF(Mitarbeiter!$D154="",DATE(2029,11,0),Mitarbeiter!$D154),TODAY()))-(MAX(DATE(2029,10,1),Mitarbeiter!$C154))+1),MAX(0,NETWORKDAYS(MAX(DATE(2029,10,1),Mitarbeiter!$C154),MIN(DATE(2029,11,0),IF(Mitarbeiter!$D154="",DATE(2029,11,0),Mitarbeiter!$D154),TODAY()),Einstellungen!$F$13:$F$67)))*N(Mitarbeiter!$E154)/IF(Einstellungen!$C$11="7 Tage",7,5),N('Ist-Stunden'!AY154)),MAX(IF(Einstellungen!$C$11="7 Tage",MAX(0,(MIN(DATE(2029,11,0),IF(Mitarbeiter!$D154="",DATE(2029,11,0),Mitarbeiter!$D154),TODAY()))-(MAX(DATE(2029,10,1),Mitarbeiter!$C154))+1),MAX(0,NETWORKDAYS(MAX(DATE(2029,10,1),Mitarbeiter!$C154),MIN(DATE(2029,11,0),IF(Mitarbeiter!$D154="",DATE(2029,11,0),Mitarbeiter!$D154),TODAY()),Einstellungen!$F$13:$F$67)))*N(Mitarbeiter!$E154)/IF(Einstellungen!$C$11="7 Tage",7,5),N('Ist-Stunden'!AY154)+(N(Krankheitstage!CJ154)+N(Krankheitstage!CV154))*N($C154))))</f>
        <v/>
      </c>
      <c r="CD154" s="76">
        <f>IF($B154="",0,IF(Einstellungen!$C$10="Ja",MAX(IF(Einstellungen!$C$11="7 Tage",MAX(0,(MIN(DATE(2029,12,0),IF(Mitarbeiter!$D154="",DATE(2029,12,0),Mitarbeiter!$D154),TODAY()))-(MAX(DATE(2029,11,1),Mitarbeiter!$C154))+1),MAX(0,NETWORKDAYS(MAX(DATE(2029,11,1),Mitarbeiter!$C154),MIN(DATE(2029,12,0),IF(Mitarbeiter!$D154="",DATE(2029,12,0),Mitarbeiter!$D154),TODAY()),Einstellungen!$F$13:$F$67)))*N(Mitarbeiter!$E154)/IF(Einstellungen!$C$11="7 Tage",7,5),N('Ist-Stunden'!AZ154)),MAX(IF(Einstellungen!$C$11="7 Tage",MAX(0,(MIN(DATE(2029,12,0),IF(Mitarbeiter!$D154="",DATE(2029,12,0),Mitarbeiter!$D154),TODAY()))-(MAX(DATE(2029,11,1),Mitarbeiter!$C154))+1),MAX(0,NETWORKDAYS(MAX(DATE(2029,11,1),Mitarbeiter!$C154),MIN(DATE(2029,12,0),IF(Mitarbeiter!$D154="",DATE(2029,12,0),Mitarbeiter!$D154),TODAY()),Einstellungen!$F$13:$F$67)))*N(Mitarbeiter!$E154)/IF(Einstellungen!$C$11="7 Tage",7,5),N('Ist-Stunden'!AZ154)+(N(Krankheitstage!CK154)+N(Krankheitstage!CW154))*N($C154))))</f>
        <v/>
      </c>
      <c r="CE154" s="76">
        <f>IF($B154="",0,IF(Einstellungen!$C$10="Ja",MAX(IF(Einstellungen!$C$11="7 Tage",MAX(0,(MIN(DATE(2029,13,0),IF(Mitarbeiter!$D154="",DATE(2029,13,0),Mitarbeiter!$D154),TODAY()))-(MAX(DATE(2029,12,1),Mitarbeiter!$C154))+1),MAX(0,NETWORKDAYS(MAX(DATE(2029,12,1),Mitarbeiter!$C154),MIN(DATE(2029,13,0),IF(Mitarbeiter!$D154="",DATE(2029,13,0),Mitarbeiter!$D154),TODAY()),Einstellungen!$F$13:$F$67)))*N(Mitarbeiter!$E154)/IF(Einstellungen!$C$11="7 Tage",7,5),N('Ist-Stunden'!BA154)),MAX(IF(Einstellungen!$C$11="7 Tage",MAX(0,(MIN(DATE(2029,13,0),IF(Mitarbeiter!$D154="",DATE(2029,13,0),Mitarbeiter!$D154),TODAY()))-(MAX(DATE(2029,12,1),Mitarbeiter!$C154))+1),MAX(0,NETWORKDAYS(MAX(DATE(2029,12,1),Mitarbeiter!$C154),MIN(DATE(2029,13,0),IF(Mitarbeiter!$D154="",DATE(2029,13,0),Mitarbeiter!$D154),TODAY()),Einstellungen!$F$13:$F$67)))*N(Mitarbeiter!$E154)/IF(Einstellungen!$C$11="7 Tage",7,5),N('Ist-Stunden'!BA154)+(N(Krankheitstage!CL154)+N(Krankheitstage!CX154))*N($C154))))</f>
        <v/>
      </c>
      <c r="CF154" s="76">
        <f>IF($B154="",0,IF(Einstellungen!$C$10="Ja",MAX(IF(Einstellungen!$C$11="7 Tage",MAX(0,(MIN(DATE(2030,2,0),IF(Mitarbeiter!$D154="",DATE(2030,2,0),Mitarbeiter!$D154),TODAY()))-(MAX(DATE(2030,1,1),Mitarbeiter!$C154))+1),MAX(0,NETWORKDAYS(MAX(DATE(2030,1,1),Mitarbeiter!$C154),MIN(DATE(2030,2,0),IF(Mitarbeiter!$D154="",DATE(2030,2,0),Mitarbeiter!$D154),TODAY()),Einstellungen!$F$13:$F$67)))*N(Mitarbeiter!$E154)/IF(Einstellungen!$C$11="7 Tage",7,5),N('Ist-Stunden'!BB154)),MAX(IF(Einstellungen!$C$11="7 Tage",MAX(0,(MIN(DATE(2030,2,0),IF(Mitarbeiter!$D154="",DATE(2030,2,0),Mitarbeiter!$D154),TODAY()))-(MAX(DATE(2030,1,1),Mitarbeiter!$C154))+1),MAX(0,NETWORKDAYS(MAX(DATE(2030,1,1),Mitarbeiter!$C154),MIN(DATE(2030,2,0),IF(Mitarbeiter!$D154="",DATE(2030,2,0),Mitarbeiter!$D154),TODAY()),Einstellungen!$F$13:$F$67)))*N(Mitarbeiter!$E154)/IF(Einstellungen!$C$11="7 Tage",7,5),N('Ist-Stunden'!BB154)+(N(Krankheitstage!CY154)+N(Krankheitstage!DK154))*N($C154))))</f>
        <v/>
      </c>
      <c r="CG154" s="76">
        <f>IF($B154="",0,IF(Einstellungen!$C$10="Ja",MAX(IF(Einstellungen!$C$11="7 Tage",MAX(0,(MIN(DATE(2030,3,0),IF(Mitarbeiter!$D154="",DATE(2030,3,0),Mitarbeiter!$D154),TODAY()))-(MAX(DATE(2030,2,1),Mitarbeiter!$C154))+1),MAX(0,NETWORKDAYS(MAX(DATE(2030,2,1),Mitarbeiter!$C154),MIN(DATE(2030,3,0),IF(Mitarbeiter!$D154="",DATE(2030,3,0),Mitarbeiter!$D154),TODAY()),Einstellungen!$F$13:$F$67)))*N(Mitarbeiter!$E154)/IF(Einstellungen!$C$11="7 Tage",7,5),N('Ist-Stunden'!BC154)),MAX(IF(Einstellungen!$C$11="7 Tage",MAX(0,(MIN(DATE(2030,3,0),IF(Mitarbeiter!$D154="",DATE(2030,3,0),Mitarbeiter!$D154),TODAY()))-(MAX(DATE(2030,2,1),Mitarbeiter!$C154))+1),MAX(0,NETWORKDAYS(MAX(DATE(2030,2,1),Mitarbeiter!$C154),MIN(DATE(2030,3,0),IF(Mitarbeiter!$D154="",DATE(2030,3,0),Mitarbeiter!$D154),TODAY()),Einstellungen!$F$13:$F$67)))*N(Mitarbeiter!$E154)/IF(Einstellungen!$C$11="7 Tage",7,5),N('Ist-Stunden'!BC154)+(N(Krankheitstage!CZ154)+N(Krankheitstage!DL154))*N($C154))))</f>
        <v/>
      </c>
      <c r="CH154" s="76">
        <f>IF($B154="",0,IF(Einstellungen!$C$10="Ja",MAX(IF(Einstellungen!$C$11="7 Tage",MAX(0,(MIN(DATE(2030,4,0),IF(Mitarbeiter!$D154="",DATE(2030,4,0),Mitarbeiter!$D154),TODAY()))-(MAX(DATE(2030,3,1),Mitarbeiter!$C154))+1),MAX(0,NETWORKDAYS(MAX(DATE(2030,3,1),Mitarbeiter!$C154),MIN(DATE(2030,4,0),IF(Mitarbeiter!$D154="",DATE(2030,4,0),Mitarbeiter!$D154),TODAY()),Einstellungen!$F$13:$F$67)))*N(Mitarbeiter!$E154)/IF(Einstellungen!$C$11="7 Tage",7,5),N('Ist-Stunden'!BD154)),MAX(IF(Einstellungen!$C$11="7 Tage",MAX(0,(MIN(DATE(2030,4,0),IF(Mitarbeiter!$D154="",DATE(2030,4,0),Mitarbeiter!$D154),TODAY()))-(MAX(DATE(2030,3,1),Mitarbeiter!$C154))+1),MAX(0,NETWORKDAYS(MAX(DATE(2030,3,1),Mitarbeiter!$C154),MIN(DATE(2030,4,0),IF(Mitarbeiter!$D154="",DATE(2030,4,0),Mitarbeiter!$D154),TODAY()),Einstellungen!$F$13:$F$67)))*N(Mitarbeiter!$E154)/IF(Einstellungen!$C$11="7 Tage",7,5),N('Ist-Stunden'!BD154)+(N(Krankheitstage!DA154)+N(Krankheitstage!DM154))*N($C154))))</f>
        <v/>
      </c>
      <c r="CI154" s="76">
        <f>IF($B154="",0,IF(Einstellungen!$C$10="Ja",MAX(IF(Einstellungen!$C$11="7 Tage",MAX(0,(MIN(DATE(2030,5,0),IF(Mitarbeiter!$D154="",DATE(2030,5,0),Mitarbeiter!$D154),TODAY()))-(MAX(DATE(2030,4,1),Mitarbeiter!$C154))+1),MAX(0,NETWORKDAYS(MAX(DATE(2030,4,1),Mitarbeiter!$C154),MIN(DATE(2030,5,0),IF(Mitarbeiter!$D154="",DATE(2030,5,0),Mitarbeiter!$D154),TODAY()),Einstellungen!$F$13:$F$67)))*N(Mitarbeiter!$E154)/IF(Einstellungen!$C$11="7 Tage",7,5),N('Ist-Stunden'!BE154)),MAX(IF(Einstellungen!$C$11="7 Tage",MAX(0,(MIN(DATE(2030,5,0),IF(Mitarbeiter!$D154="",DATE(2030,5,0),Mitarbeiter!$D154),TODAY()))-(MAX(DATE(2030,4,1),Mitarbeiter!$C154))+1),MAX(0,NETWORKDAYS(MAX(DATE(2030,4,1),Mitarbeiter!$C154),MIN(DATE(2030,5,0),IF(Mitarbeiter!$D154="",DATE(2030,5,0),Mitarbeiter!$D154),TODAY()),Einstellungen!$F$13:$F$67)))*N(Mitarbeiter!$E154)/IF(Einstellungen!$C$11="7 Tage",7,5),N('Ist-Stunden'!BE154)+(N(Krankheitstage!DB154)+N(Krankheitstage!DN154))*N($C154))))</f>
        <v/>
      </c>
      <c r="CJ154" s="76">
        <f>IF($B154="",0,IF(Einstellungen!$C$10="Ja",MAX(IF(Einstellungen!$C$11="7 Tage",MAX(0,(MIN(DATE(2030,6,0),IF(Mitarbeiter!$D154="",DATE(2030,6,0),Mitarbeiter!$D154),TODAY()))-(MAX(DATE(2030,5,1),Mitarbeiter!$C154))+1),MAX(0,NETWORKDAYS(MAX(DATE(2030,5,1),Mitarbeiter!$C154),MIN(DATE(2030,6,0),IF(Mitarbeiter!$D154="",DATE(2030,6,0),Mitarbeiter!$D154),TODAY()),Einstellungen!$F$13:$F$67)))*N(Mitarbeiter!$E154)/IF(Einstellungen!$C$11="7 Tage",7,5),N('Ist-Stunden'!BF154)),MAX(IF(Einstellungen!$C$11="7 Tage",MAX(0,(MIN(DATE(2030,6,0),IF(Mitarbeiter!$D154="",DATE(2030,6,0),Mitarbeiter!$D154),TODAY()))-(MAX(DATE(2030,5,1),Mitarbeiter!$C154))+1),MAX(0,NETWORKDAYS(MAX(DATE(2030,5,1),Mitarbeiter!$C154),MIN(DATE(2030,6,0),IF(Mitarbeiter!$D154="",DATE(2030,6,0),Mitarbeiter!$D154),TODAY()),Einstellungen!$F$13:$F$67)))*N(Mitarbeiter!$E154)/IF(Einstellungen!$C$11="7 Tage",7,5),N('Ist-Stunden'!BF154)+(N(Krankheitstage!DC154)+N(Krankheitstage!DO154))*N($C154))))</f>
        <v/>
      </c>
      <c r="CK154" s="76">
        <f>IF($B154="",0,IF(Einstellungen!$C$10="Ja",MAX(IF(Einstellungen!$C$11="7 Tage",MAX(0,(MIN(DATE(2030,7,0),IF(Mitarbeiter!$D154="",DATE(2030,7,0),Mitarbeiter!$D154),TODAY()))-(MAX(DATE(2030,6,1),Mitarbeiter!$C154))+1),MAX(0,NETWORKDAYS(MAX(DATE(2030,6,1),Mitarbeiter!$C154),MIN(DATE(2030,7,0),IF(Mitarbeiter!$D154="",DATE(2030,7,0),Mitarbeiter!$D154),TODAY()),Einstellungen!$F$13:$F$67)))*N(Mitarbeiter!$E154)/IF(Einstellungen!$C$11="7 Tage",7,5),N('Ist-Stunden'!BG154)),MAX(IF(Einstellungen!$C$11="7 Tage",MAX(0,(MIN(DATE(2030,7,0),IF(Mitarbeiter!$D154="",DATE(2030,7,0),Mitarbeiter!$D154),TODAY()))-(MAX(DATE(2030,6,1),Mitarbeiter!$C154))+1),MAX(0,NETWORKDAYS(MAX(DATE(2030,6,1),Mitarbeiter!$C154),MIN(DATE(2030,7,0),IF(Mitarbeiter!$D154="",DATE(2030,7,0),Mitarbeiter!$D154),TODAY()),Einstellungen!$F$13:$F$67)))*N(Mitarbeiter!$E154)/IF(Einstellungen!$C$11="7 Tage",7,5),N('Ist-Stunden'!BG154)+(N(Krankheitstage!DD154)+N(Krankheitstage!DP154))*N($C154))))</f>
        <v/>
      </c>
      <c r="CL154" s="76">
        <f>IF($B154="",0,IF(Einstellungen!$C$10="Ja",MAX(IF(Einstellungen!$C$11="7 Tage",MAX(0,(MIN(DATE(2030,8,0),IF(Mitarbeiter!$D154="",DATE(2030,8,0),Mitarbeiter!$D154),TODAY()))-(MAX(DATE(2030,7,1),Mitarbeiter!$C154))+1),MAX(0,NETWORKDAYS(MAX(DATE(2030,7,1),Mitarbeiter!$C154),MIN(DATE(2030,8,0),IF(Mitarbeiter!$D154="",DATE(2030,8,0),Mitarbeiter!$D154),TODAY()),Einstellungen!$F$13:$F$67)))*N(Mitarbeiter!$E154)/IF(Einstellungen!$C$11="7 Tage",7,5),N('Ist-Stunden'!BH154)),MAX(IF(Einstellungen!$C$11="7 Tage",MAX(0,(MIN(DATE(2030,8,0),IF(Mitarbeiter!$D154="",DATE(2030,8,0),Mitarbeiter!$D154),TODAY()))-(MAX(DATE(2030,7,1),Mitarbeiter!$C154))+1),MAX(0,NETWORKDAYS(MAX(DATE(2030,7,1),Mitarbeiter!$C154),MIN(DATE(2030,8,0),IF(Mitarbeiter!$D154="",DATE(2030,8,0),Mitarbeiter!$D154),TODAY()),Einstellungen!$F$13:$F$67)))*N(Mitarbeiter!$E154)/IF(Einstellungen!$C$11="7 Tage",7,5),N('Ist-Stunden'!BH154)+(N(Krankheitstage!DE154)+N(Krankheitstage!DQ154))*N($C154))))</f>
        <v/>
      </c>
      <c r="CM154" s="76">
        <f>IF($B154="",0,IF(Einstellungen!$C$10="Ja",MAX(IF(Einstellungen!$C$11="7 Tage",MAX(0,(MIN(DATE(2030,9,0),IF(Mitarbeiter!$D154="",DATE(2030,9,0),Mitarbeiter!$D154),TODAY()))-(MAX(DATE(2030,8,1),Mitarbeiter!$C154))+1),MAX(0,NETWORKDAYS(MAX(DATE(2030,8,1),Mitarbeiter!$C154),MIN(DATE(2030,9,0),IF(Mitarbeiter!$D154="",DATE(2030,9,0),Mitarbeiter!$D154),TODAY()),Einstellungen!$F$13:$F$67)))*N(Mitarbeiter!$E154)/IF(Einstellungen!$C$11="7 Tage",7,5),N('Ist-Stunden'!BI154)),MAX(IF(Einstellungen!$C$11="7 Tage",MAX(0,(MIN(DATE(2030,9,0),IF(Mitarbeiter!$D154="",DATE(2030,9,0),Mitarbeiter!$D154),TODAY()))-(MAX(DATE(2030,8,1),Mitarbeiter!$C154))+1),MAX(0,NETWORKDAYS(MAX(DATE(2030,8,1),Mitarbeiter!$C154),MIN(DATE(2030,9,0),IF(Mitarbeiter!$D154="",DATE(2030,9,0),Mitarbeiter!$D154),TODAY()),Einstellungen!$F$13:$F$67)))*N(Mitarbeiter!$E154)/IF(Einstellungen!$C$11="7 Tage",7,5),N('Ist-Stunden'!BI154)+(N(Krankheitstage!DF154)+N(Krankheitstage!DR154))*N($C154))))</f>
        <v/>
      </c>
      <c r="CN154" s="76">
        <f>IF($B154="",0,IF(Einstellungen!$C$10="Ja",MAX(IF(Einstellungen!$C$11="7 Tage",MAX(0,(MIN(DATE(2030,10,0),IF(Mitarbeiter!$D154="",DATE(2030,10,0),Mitarbeiter!$D154),TODAY()))-(MAX(DATE(2030,9,1),Mitarbeiter!$C154))+1),MAX(0,NETWORKDAYS(MAX(DATE(2030,9,1),Mitarbeiter!$C154),MIN(DATE(2030,10,0),IF(Mitarbeiter!$D154="",DATE(2030,10,0),Mitarbeiter!$D154),TODAY()),Einstellungen!$F$13:$F$67)))*N(Mitarbeiter!$E154)/IF(Einstellungen!$C$11="7 Tage",7,5),N('Ist-Stunden'!BJ154)),MAX(IF(Einstellungen!$C$11="7 Tage",MAX(0,(MIN(DATE(2030,10,0),IF(Mitarbeiter!$D154="",DATE(2030,10,0),Mitarbeiter!$D154),TODAY()))-(MAX(DATE(2030,9,1),Mitarbeiter!$C154))+1),MAX(0,NETWORKDAYS(MAX(DATE(2030,9,1),Mitarbeiter!$C154),MIN(DATE(2030,10,0),IF(Mitarbeiter!$D154="",DATE(2030,10,0),Mitarbeiter!$D154),TODAY()),Einstellungen!$F$13:$F$67)))*N(Mitarbeiter!$E154)/IF(Einstellungen!$C$11="7 Tage",7,5),N('Ist-Stunden'!BJ154)+(N(Krankheitstage!DG154)+N(Krankheitstage!DS154))*N($C154))))</f>
        <v/>
      </c>
      <c r="CO154" s="76">
        <f>IF($B154="",0,IF(Einstellungen!$C$10="Ja",MAX(IF(Einstellungen!$C$11="7 Tage",MAX(0,(MIN(DATE(2030,11,0),IF(Mitarbeiter!$D154="",DATE(2030,11,0),Mitarbeiter!$D154),TODAY()))-(MAX(DATE(2030,10,1),Mitarbeiter!$C154))+1),MAX(0,NETWORKDAYS(MAX(DATE(2030,10,1),Mitarbeiter!$C154),MIN(DATE(2030,11,0),IF(Mitarbeiter!$D154="",DATE(2030,11,0),Mitarbeiter!$D154),TODAY()),Einstellungen!$F$13:$F$67)))*N(Mitarbeiter!$E154)/IF(Einstellungen!$C$11="7 Tage",7,5),N('Ist-Stunden'!BK154)),MAX(IF(Einstellungen!$C$11="7 Tage",MAX(0,(MIN(DATE(2030,11,0),IF(Mitarbeiter!$D154="",DATE(2030,11,0),Mitarbeiter!$D154),TODAY()))-(MAX(DATE(2030,10,1),Mitarbeiter!$C154))+1),MAX(0,NETWORKDAYS(MAX(DATE(2030,10,1),Mitarbeiter!$C154),MIN(DATE(2030,11,0),IF(Mitarbeiter!$D154="",DATE(2030,11,0),Mitarbeiter!$D154),TODAY()),Einstellungen!$F$13:$F$67)))*N(Mitarbeiter!$E154)/IF(Einstellungen!$C$11="7 Tage",7,5),N('Ist-Stunden'!BK154)+(N(Krankheitstage!DH154)+N(Krankheitstage!DT154))*N($C154))))</f>
        <v/>
      </c>
      <c r="CP154" s="76">
        <f>IF($B154="",0,IF(Einstellungen!$C$10="Ja",MAX(IF(Einstellungen!$C$11="7 Tage",MAX(0,(MIN(DATE(2030,12,0),IF(Mitarbeiter!$D154="",DATE(2030,12,0),Mitarbeiter!$D154),TODAY()))-(MAX(DATE(2030,11,1),Mitarbeiter!$C154))+1),MAX(0,NETWORKDAYS(MAX(DATE(2030,11,1),Mitarbeiter!$C154),MIN(DATE(2030,12,0),IF(Mitarbeiter!$D154="",DATE(2030,12,0),Mitarbeiter!$D154),TODAY()),Einstellungen!$F$13:$F$67)))*N(Mitarbeiter!$E154)/IF(Einstellungen!$C$11="7 Tage",7,5),N('Ist-Stunden'!BL154)),MAX(IF(Einstellungen!$C$11="7 Tage",MAX(0,(MIN(DATE(2030,12,0),IF(Mitarbeiter!$D154="",DATE(2030,12,0),Mitarbeiter!$D154),TODAY()))-(MAX(DATE(2030,11,1),Mitarbeiter!$C154))+1),MAX(0,NETWORKDAYS(MAX(DATE(2030,11,1),Mitarbeiter!$C154),MIN(DATE(2030,12,0),IF(Mitarbeiter!$D154="",DATE(2030,12,0),Mitarbeiter!$D154),TODAY()),Einstellungen!$F$13:$F$67)))*N(Mitarbeiter!$E154)/IF(Einstellungen!$C$11="7 Tage",7,5),N('Ist-Stunden'!BL154)+(N(Krankheitstage!DI154)+N(Krankheitstage!DU154))*N($C154))))</f>
        <v/>
      </c>
      <c r="CQ154" s="76">
        <f>IF($B154="",0,IF(Einstellungen!$C$10="Ja",MAX(IF(Einstellungen!$C$11="7 Tage",MAX(0,(MIN(DATE(2030,13,0),IF(Mitarbeiter!$D154="",DATE(2030,13,0),Mitarbeiter!$D154),TODAY()))-(MAX(DATE(2030,12,1),Mitarbeiter!$C154))+1),MAX(0,NETWORKDAYS(MAX(DATE(2030,12,1),Mitarbeiter!$C154),MIN(DATE(2030,13,0),IF(Mitarbeiter!$D154="",DATE(2030,13,0),Mitarbeiter!$D154),TODAY()),Einstellungen!$F$13:$F$67)))*N(Mitarbeiter!$E154)/IF(Einstellungen!$C$11="7 Tage",7,5),N('Ist-Stunden'!BM154)),MAX(IF(Einstellungen!$C$11="7 Tage",MAX(0,(MIN(DATE(2030,13,0),IF(Mitarbeiter!$D154="",DATE(2030,13,0),Mitarbeiter!$D154),TODAY()))-(MAX(DATE(2030,12,1),Mitarbeiter!$C154))+1),MAX(0,NETWORKDAYS(MAX(DATE(2030,12,1),Mitarbeiter!$C154),MIN(DATE(2030,13,0),IF(Mitarbeiter!$D154="",DATE(2030,13,0),Mitarbeiter!$D154),TODAY()),Einstellungen!$F$13:$F$67)))*N(Mitarbeiter!$E154)/IF(Einstellungen!$C$11="7 Tage",7,5),N('Ist-Stunden'!BM154)+(N(Krankheitstage!DJ154)+N(Krankheitstage!DV154))*N($C154))))</f>
        <v/>
      </c>
    </row>
    <row r="155">
      <c r="A155" s="73">
        <f>IF(Mitarbeiter!B155="","",Mitarbeiter!A155)</f>
        <v/>
      </c>
      <c r="B155" s="6">
        <f>IF(Mitarbeiter!B155="","",Mitarbeiter!B155)</f>
        <v/>
      </c>
      <c r="C155" s="74">
        <f>IF(Mitarbeiter!B155="","",Mitarbeiter!F155)</f>
        <v/>
      </c>
      <c r="D155" s="75">
        <f>N(INDEX(Krankheitstage!$G155:$DV155,1,(Einstellungen!$C$3-2026)*24+1))</f>
        <v/>
      </c>
      <c r="E155" s="75">
        <f>N(INDEX(Krankheitstage!$G155:$DV155,1,(Einstellungen!$C$3-2026)*24+2))</f>
        <v/>
      </c>
      <c r="F155" s="75">
        <f>N(INDEX(Krankheitstage!$G155:$DV155,1,(Einstellungen!$C$3-2026)*24+3))</f>
        <v/>
      </c>
      <c r="G155" s="75">
        <f>N(INDEX(Krankheitstage!$G155:$DV155,1,(Einstellungen!$C$3-2026)*24+4))</f>
        <v/>
      </c>
      <c r="H155" s="75">
        <f>N(INDEX(Krankheitstage!$G155:$DV155,1,(Einstellungen!$C$3-2026)*24+5))</f>
        <v/>
      </c>
      <c r="I155" s="75">
        <f>N(INDEX(Krankheitstage!$G155:$DV155,1,(Einstellungen!$C$3-2026)*24+6))</f>
        <v/>
      </c>
      <c r="J155" s="75">
        <f>N(INDEX(Krankheitstage!$G155:$DV155,1,(Einstellungen!$C$3-2026)*24+7))</f>
        <v/>
      </c>
      <c r="K155" s="75">
        <f>N(INDEX(Krankheitstage!$G155:$DV155,1,(Einstellungen!$C$3-2026)*24+8))</f>
        <v/>
      </c>
      <c r="L155" s="75">
        <f>N(INDEX(Krankheitstage!$G155:$DV155,1,(Einstellungen!$C$3-2026)*24+9))</f>
        <v/>
      </c>
      <c r="M155" s="75">
        <f>N(INDEX(Krankheitstage!$G155:$DV155,1,(Einstellungen!$C$3-2026)*24+10))</f>
        <v/>
      </c>
      <c r="N155" s="75">
        <f>N(INDEX(Krankheitstage!$G155:$DV155,1,(Einstellungen!$C$3-2026)*24+11))</f>
        <v/>
      </c>
      <c r="O155" s="75">
        <f>N(INDEX(Krankheitstage!$G155:$DV155,1,(Einstellungen!$C$3-2026)*24+12))</f>
        <v/>
      </c>
      <c r="P155" s="75">
        <f>IF($B155="","",SUM(D155:O155))</f>
        <v/>
      </c>
      <c r="Q155" s="75">
        <f>N(INDEX(Krankheitstage!$G155:$DV155,1,(Einstellungen!$C$3-2026)*24+13))</f>
        <v/>
      </c>
      <c r="R155" s="75">
        <f>N(INDEX(Krankheitstage!$G155:$DV155,1,(Einstellungen!$C$3-2026)*24+14))</f>
        <v/>
      </c>
      <c r="S155" s="75">
        <f>N(INDEX(Krankheitstage!$G155:$DV155,1,(Einstellungen!$C$3-2026)*24+15))</f>
        <v/>
      </c>
      <c r="T155" s="75">
        <f>N(INDEX(Krankheitstage!$G155:$DV155,1,(Einstellungen!$C$3-2026)*24+16))</f>
        <v/>
      </c>
      <c r="U155" s="75">
        <f>N(INDEX(Krankheitstage!$G155:$DV155,1,(Einstellungen!$C$3-2026)*24+17))</f>
        <v/>
      </c>
      <c r="V155" s="75">
        <f>N(INDEX(Krankheitstage!$G155:$DV155,1,(Einstellungen!$C$3-2026)*24+18))</f>
        <v/>
      </c>
      <c r="W155" s="75">
        <f>N(INDEX(Krankheitstage!$G155:$DV155,1,(Einstellungen!$C$3-2026)*24+19))</f>
        <v/>
      </c>
      <c r="X155" s="75">
        <f>N(INDEX(Krankheitstage!$G155:$DV155,1,(Einstellungen!$C$3-2026)*24+20))</f>
        <v/>
      </c>
      <c r="Y155" s="75">
        <f>N(INDEX(Krankheitstage!$G155:$DV155,1,(Einstellungen!$C$3-2026)*24+21))</f>
        <v/>
      </c>
      <c r="Z155" s="75">
        <f>N(INDEX(Krankheitstage!$G155:$DV155,1,(Einstellungen!$C$3-2026)*24+22))</f>
        <v/>
      </c>
      <c r="AA155" s="75">
        <f>N(INDEX(Krankheitstage!$G155:$DV155,1,(Einstellungen!$C$3-2026)*24+23))</f>
        <v/>
      </c>
      <c r="AB155" s="75">
        <f>N(INDEX(Krankheitstage!$G155:$DV155,1,(Einstellungen!$C$3-2026)*24+24))</f>
        <v/>
      </c>
      <c r="AC155" s="75">
        <f>IF($B155="","",SUM(Q155:AB155))</f>
        <v/>
      </c>
      <c r="AD155" s="75">
        <f>IF($B155="","",SUM(P155,AC155))</f>
        <v/>
      </c>
      <c r="AE155" s="76">
        <f>IF($B155="","",AD155*N(C155))</f>
        <v/>
      </c>
      <c r="AF155" s="75">
        <f>IF($B155="","",Krankheitstage!E155)</f>
        <v/>
      </c>
      <c r="AG155" s="76">
        <f>IF($B155="","",AF155*N(C155))</f>
        <v/>
      </c>
      <c r="AH155" s="76">
        <f>IF($B155="","",INDEX($AJ155:$CQ155,1,(Einstellungen!$C$3-2026)*12+1)+INDEX($AJ155:$CQ155,1,(Einstellungen!$C$3-2026)*12+2)+INDEX($AJ155:$CQ155,1,(Einstellungen!$C$3-2026)*12+3)+INDEX($AJ155:$CQ155,1,(Einstellungen!$C$3-2026)*12+4)+INDEX($AJ155:$CQ155,1,(Einstellungen!$C$3-2026)*12+5)+INDEX($AJ155:$CQ155,1,(Einstellungen!$C$3-2026)*12+6)+INDEX($AJ155:$CQ155,1,(Einstellungen!$C$3-2026)*12+7)+INDEX($AJ155:$CQ155,1,(Einstellungen!$C$3-2026)*12+8)+INDEX($AJ155:$CQ155,1,(Einstellungen!$C$3-2026)*12+9)+INDEX($AJ155:$CQ155,1,(Einstellungen!$C$3-2026)*12+10)+INDEX($AJ155:$CQ155,1,(Einstellungen!$C$3-2026)*12+11)+INDEX($AJ155:$CQ155,1,(Einstellungen!$C$3-2026)*12+12))</f>
        <v/>
      </c>
      <c r="AI155" s="76">
        <f>IF($B155="","",SUM($AJ155:$CQ155))</f>
        <v/>
      </c>
      <c r="AJ155" s="76">
        <f>IF($B155="",0,IF(Einstellungen!$C$10="Ja",MAX(IF(Einstellungen!$C$11="7 Tage",MAX(0,(MIN(DATE(2026,2,0),IF(Mitarbeiter!$D155="",DATE(2026,2,0),Mitarbeiter!$D155),TODAY()))-(MAX(DATE(2026,1,1),Mitarbeiter!$C155))+1),MAX(0,NETWORKDAYS(MAX(DATE(2026,1,1),Mitarbeiter!$C155),MIN(DATE(2026,2,0),IF(Mitarbeiter!$D155="",DATE(2026,2,0),Mitarbeiter!$D155),TODAY()),Einstellungen!$F$13:$F$67)))*N(Mitarbeiter!$E155)/IF(Einstellungen!$C$11="7 Tage",7,5),N('Ist-Stunden'!F155)),MAX(IF(Einstellungen!$C$11="7 Tage",MAX(0,(MIN(DATE(2026,2,0),IF(Mitarbeiter!$D155="",DATE(2026,2,0),Mitarbeiter!$D155),TODAY()))-(MAX(DATE(2026,1,1),Mitarbeiter!$C155))+1),MAX(0,NETWORKDAYS(MAX(DATE(2026,1,1),Mitarbeiter!$C155),MIN(DATE(2026,2,0),IF(Mitarbeiter!$D155="",DATE(2026,2,0),Mitarbeiter!$D155),TODAY()),Einstellungen!$F$13:$F$67)))*N(Mitarbeiter!$E155)/IF(Einstellungen!$C$11="7 Tage",7,5),N('Ist-Stunden'!F155)+(N(Krankheitstage!G155)+N(Krankheitstage!S155))*N($C155))))</f>
        <v/>
      </c>
      <c r="AK155" s="76">
        <f>IF($B155="",0,IF(Einstellungen!$C$10="Ja",MAX(IF(Einstellungen!$C$11="7 Tage",MAX(0,(MIN(DATE(2026,3,0),IF(Mitarbeiter!$D155="",DATE(2026,3,0),Mitarbeiter!$D155),TODAY()))-(MAX(DATE(2026,2,1),Mitarbeiter!$C155))+1),MAX(0,NETWORKDAYS(MAX(DATE(2026,2,1),Mitarbeiter!$C155),MIN(DATE(2026,3,0),IF(Mitarbeiter!$D155="",DATE(2026,3,0),Mitarbeiter!$D155),TODAY()),Einstellungen!$F$13:$F$67)))*N(Mitarbeiter!$E155)/IF(Einstellungen!$C$11="7 Tage",7,5),N('Ist-Stunden'!G155)),MAX(IF(Einstellungen!$C$11="7 Tage",MAX(0,(MIN(DATE(2026,3,0),IF(Mitarbeiter!$D155="",DATE(2026,3,0),Mitarbeiter!$D155),TODAY()))-(MAX(DATE(2026,2,1),Mitarbeiter!$C155))+1),MAX(0,NETWORKDAYS(MAX(DATE(2026,2,1),Mitarbeiter!$C155),MIN(DATE(2026,3,0),IF(Mitarbeiter!$D155="",DATE(2026,3,0),Mitarbeiter!$D155),TODAY()),Einstellungen!$F$13:$F$67)))*N(Mitarbeiter!$E155)/IF(Einstellungen!$C$11="7 Tage",7,5),N('Ist-Stunden'!G155)+(N(Krankheitstage!H155)+N(Krankheitstage!T155))*N($C155))))</f>
        <v/>
      </c>
      <c r="AL155" s="76">
        <f>IF($B155="",0,IF(Einstellungen!$C$10="Ja",MAX(IF(Einstellungen!$C$11="7 Tage",MAX(0,(MIN(DATE(2026,4,0),IF(Mitarbeiter!$D155="",DATE(2026,4,0),Mitarbeiter!$D155),TODAY()))-(MAX(DATE(2026,3,1),Mitarbeiter!$C155))+1),MAX(0,NETWORKDAYS(MAX(DATE(2026,3,1),Mitarbeiter!$C155),MIN(DATE(2026,4,0),IF(Mitarbeiter!$D155="",DATE(2026,4,0),Mitarbeiter!$D155),TODAY()),Einstellungen!$F$13:$F$67)))*N(Mitarbeiter!$E155)/IF(Einstellungen!$C$11="7 Tage",7,5),N('Ist-Stunden'!H155)),MAX(IF(Einstellungen!$C$11="7 Tage",MAX(0,(MIN(DATE(2026,4,0),IF(Mitarbeiter!$D155="",DATE(2026,4,0),Mitarbeiter!$D155),TODAY()))-(MAX(DATE(2026,3,1),Mitarbeiter!$C155))+1),MAX(0,NETWORKDAYS(MAX(DATE(2026,3,1),Mitarbeiter!$C155),MIN(DATE(2026,4,0),IF(Mitarbeiter!$D155="",DATE(2026,4,0),Mitarbeiter!$D155),TODAY()),Einstellungen!$F$13:$F$67)))*N(Mitarbeiter!$E155)/IF(Einstellungen!$C$11="7 Tage",7,5),N('Ist-Stunden'!H155)+(N(Krankheitstage!I155)+N(Krankheitstage!U155))*N($C155))))</f>
        <v/>
      </c>
      <c r="AM155" s="76">
        <f>IF($B155="",0,IF(Einstellungen!$C$10="Ja",MAX(IF(Einstellungen!$C$11="7 Tage",MAX(0,(MIN(DATE(2026,5,0),IF(Mitarbeiter!$D155="",DATE(2026,5,0),Mitarbeiter!$D155),TODAY()))-(MAX(DATE(2026,4,1),Mitarbeiter!$C155))+1),MAX(0,NETWORKDAYS(MAX(DATE(2026,4,1),Mitarbeiter!$C155),MIN(DATE(2026,5,0),IF(Mitarbeiter!$D155="",DATE(2026,5,0),Mitarbeiter!$D155),TODAY()),Einstellungen!$F$13:$F$67)))*N(Mitarbeiter!$E155)/IF(Einstellungen!$C$11="7 Tage",7,5),N('Ist-Stunden'!I155)),MAX(IF(Einstellungen!$C$11="7 Tage",MAX(0,(MIN(DATE(2026,5,0),IF(Mitarbeiter!$D155="",DATE(2026,5,0),Mitarbeiter!$D155),TODAY()))-(MAX(DATE(2026,4,1),Mitarbeiter!$C155))+1),MAX(0,NETWORKDAYS(MAX(DATE(2026,4,1),Mitarbeiter!$C155),MIN(DATE(2026,5,0),IF(Mitarbeiter!$D155="",DATE(2026,5,0),Mitarbeiter!$D155),TODAY()),Einstellungen!$F$13:$F$67)))*N(Mitarbeiter!$E155)/IF(Einstellungen!$C$11="7 Tage",7,5),N('Ist-Stunden'!I155)+(N(Krankheitstage!J155)+N(Krankheitstage!V155))*N($C155))))</f>
        <v/>
      </c>
      <c r="AN155" s="76">
        <f>IF($B155="",0,IF(Einstellungen!$C$10="Ja",MAX(IF(Einstellungen!$C$11="7 Tage",MAX(0,(MIN(DATE(2026,6,0),IF(Mitarbeiter!$D155="",DATE(2026,6,0),Mitarbeiter!$D155),TODAY()))-(MAX(DATE(2026,5,1),Mitarbeiter!$C155))+1),MAX(0,NETWORKDAYS(MAX(DATE(2026,5,1),Mitarbeiter!$C155),MIN(DATE(2026,6,0),IF(Mitarbeiter!$D155="",DATE(2026,6,0),Mitarbeiter!$D155),TODAY()),Einstellungen!$F$13:$F$67)))*N(Mitarbeiter!$E155)/IF(Einstellungen!$C$11="7 Tage",7,5),N('Ist-Stunden'!J155)),MAX(IF(Einstellungen!$C$11="7 Tage",MAX(0,(MIN(DATE(2026,6,0),IF(Mitarbeiter!$D155="",DATE(2026,6,0),Mitarbeiter!$D155),TODAY()))-(MAX(DATE(2026,5,1),Mitarbeiter!$C155))+1),MAX(0,NETWORKDAYS(MAX(DATE(2026,5,1),Mitarbeiter!$C155),MIN(DATE(2026,6,0),IF(Mitarbeiter!$D155="",DATE(2026,6,0),Mitarbeiter!$D155),TODAY()),Einstellungen!$F$13:$F$67)))*N(Mitarbeiter!$E155)/IF(Einstellungen!$C$11="7 Tage",7,5),N('Ist-Stunden'!J155)+(N(Krankheitstage!K155)+N(Krankheitstage!W155))*N($C155))))</f>
        <v/>
      </c>
      <c r="AO155" s="76">
        <f>IF($B155="",0,IF(Einstellungen!$C$10="Ja",MAX(IF(Einstellungen!$C$11="7 Tage",MAX(0,(MIN(DATE(2026,7,0),IF(Mitarbeiter!$D155="",DATE(2026,7,0),Mitarbeiter!$D155),TODAY()))-(MAX(DATE(2026,6,1),Mitarbeiter!$C155))+1),MAX(0,NETWORKDAYS(MAX(DATE(2026,6,1),Mitarbeiter!$C155),MIN(DATE(2026,7,0),IF(Mitarbeiter!$D155="",DATE(2026,7,0),Mitarbeiter!$D155),TODAY()),Einstellungen!$F$13:$F$67)))*N(Mitarbeiter!$E155)/IF(Einstellungen!$C$11="7 Tage",7,5),N('Ist-Stunden'!K155)),MAX(IF(Einstellungen!$C$11="7 Tage",MAX(0,(MIN(DATE(2026,7,0),IF(Mitarbeiter!$D155="",DATE(2026,7,0),Mitarbeiter!$D155),TODAY()))-(MAX(DATE(2026,6,1),Mitarbeiter!$C155))+1),MAX(0,NETWORKDAYS(MAX(DATE(2026,6,1),Mitarbeiter!$C155),MIN(DATE(2026,7,0),IF(Mitarbeiter!$D155="",DATE(2026,7,0),Mitarbeiter!$D155),TODAY()),Einstellungen!$F$13:$F$67)))*N(Mitarbeiter!$E155)/IF(Einstellungen!$C$11="7 Tage",7,5),N('Ist-Stunden'!K155)+(N(Krankheitstage!L155)+N(Krankheitstage!X155))*N($C155))))</f>
        <v/>
      </c>
      <c r="AP155" s="76">
        <f>IF($B155="",0,IF(Einstellungen!$C$10="Ja",MAX(IF(Einstellungen!$C$11="7 Tage",MAX(0,(MIN(DATE(2026,8,0),IF(Mitarbeiter!$D155="",DATE(2026,8,0),Mitarbeiter!$D155),TODAY()))-(MAX(DATE(2026,7,1),Mitarbeiter!$C155))+1),MAX(0,NETWORKDAYS(MAX(DATE(2026,7,1),Mitarbeiter!$C155),MIN(DATE(2026,8,0),IF(Mitarbeiter!$D155="",DATE(2026,8,0),Mitarbeiter!$D155),TODAY()),Einstellungen!$F$13:$F$67)))*N(Mitarbeiter!$E155)/IF(Einstellungen!$C$11="7 Tage",7,5),N('Ist-Stunden'!L155)),MAX(IF(Einstellungen!$C$11="7 Tage",MAX(0,(MIN(DATE(2026,8,0),IF(Mitarbeiter!$D155="",DATE(2026,8,0),Mitarbeiter!$D155),TODAY()))-(MAX(DATE(2026,7,1),Mitarbeiter!$C155))+1),MAX(0,NETWORKDAYS(MAX(DATE(2026,7,1),Mitarbeiter!$C155),MIN(DATE(2026,8,0),IF(Mitarbeiter!$D155="",DATE(2026,8,0),Mitarbeiter!$D155),TODAY()),Einstellungen!$F$13:$F$67)))*N(Mitarbeiter!$E155)/IF(Einstellungen!$C$11="7 Tage",7,5),N('Ist-Stunden'!L155)+(N(Krankheitstage!M155)+N(Krankheitstage!Y155))*N($C155))))</f>
        <v/>
      </c>
      <c r="AQ155" s="76">
        <f>IF($B155="",0,IF(Einstellungen!$C$10="Ja",MAX(IF(Einstellungen!$C$11="7 Tage",MAX(0,(MIN(DATE(2026,9,0),IF(Mitarbeiter!$D155="",DATE(2026,9,0),Mitarbeiter!$D155),TODAY()))-(MAX(DATE(2026,8,1),Mitarbeiter!$C155))+1),MAX(0,NETWORKDAYS(MAX(DATE(2026,8,1),Mitarbeiter!$C155),MIN(DATE(2026,9,0),IF(Mitarbeiter!$D155="",DATE(2026,9,0),Mitarbeiter!$D155),TODAY()),Einstellungen!$F$13:$F$67)))*N(Mitarbeiter!$E155)/IF(Einstellungen!$C$11="7 Tage",7,5),N('Ist-Stunden'!M155)),MAX(IF(Einstellungen!$C$11="7 Tage",MAX(0,(MIN(DATE(2026,9,0),IF(Mitarbeiter!$D155="",DATE(2026,9,0),Mitarbeiter!$D155),TODAY()))-(MAX(DATE(2026,8,1),Mitarbeiter!$C155))+1),MAX(0,NETWORKDAYS(MAX(DATE(2026,8,1),Mitarbeiter!$C155),MIN(DATE(2026,9,0),IF(Mitarbeiter!$D155="",DATE(2026,9,0),Mitarbeiter!$D155),TODAY()),Einstellungen!$F$13:$F$67)))*N(Mitarbeiter!$E155)/IF(Einstellungen!$C$11="7 Tage",7,5),N('Ist-Stunden'!M155)+(N(Krankheitstage!N155)+N(Krankheitstage!Z155))*N($C155))))</f>
        <v/>
      </c>
      <c r="AR155" s="76">
        <f>IF($B155="",0,IF(Einstellungen!$C$10="Ja",MAX(IF(Einstellungen!$C$11="7 Tage",MAX(0,(MIN(DATE(2026,10,0),IF(Mitarbeiter!$D155="",DATE(2026,10,0),Mitarbeiter!$D155),TODAY()))-(MAX(DATE(2026,9,1),Mitarbeiter!$C155))+1),MAX(0,NETWORKDAYS(MAX(DATE(2026,9,1),Mitarbeiter!$C155),MIN(DATE(2026,10,0),IF(Mitarbeiter!$D155="",DATE(2026,10,0),Mitarbeiter!$D155),TODAY()),Einstellungen!$F$13:$F$67)))*N(Mitarbeiter!$E155)/IF(Einstellungen!$C$11="7 Tage",7,5),N('Ist-Stunden'!N155)),MAX(IF(Einstellungen!$C$11="7 Tage",MAX(0,(MIN(DATE(2026,10,0),IF(Mitarbeiter!$D155="",DATE(2026,10,0),Mitarbeiter!$D155),TODAY()))-(MAX(DATE(2026,9,1),Mitarbeiter!$C155))+1),MAX(0,NETWORKDAYS(MAX(DATE(2026,9,1),Mitarbeiter!$C155),MIN(DATE(2026,10,0),IF(Mitarbeiter!$D155="",DATE(2026,10,0),Mitarbeiter!$D155),TODAY()),Einstellungen!$F$13:$F$67)))*N(Mitarbeiter!$E155)/IF(Einstellungen!$C$11="7 Tage",7,5),N('Ist-Stunden'!N155)+(N(Krankheitstage!O155)+N(Krankheitstage!AA155))*N($C155))))</f>
        <v/>
      </c>
      <c r="AS155" s="76">
        <f>IF($B155="",0,IF(Einstellungen!$C$10="Ja",MAX(IF(Einstellungen!$C$11="7 Tage",MAX(0,(MIN(DATE(2026,11,0),IF(Mitarbeiter!$D155="",DATE(2026,11,0),Mitarbeiter!$D155),TODAY()))-(MAX(DATE(2026,10,1),Mitarbeiter!$C155))+1),MAX(0,NETWORKDAYS(MAX(DATE(2026,10,1),Mitarbeiter!$C155),MIN(DATE(2026,11,0),IF(Mitarbeiter!$D155="",DATE(2026,11,0),Mitarbeiter!$D155),TODAY()),Einstellungen!$F$13:$F$67)))*N(Mitarbeiter!$E155)/IF(Einstellungen!$C$11="7 Tage",7,5),N('Ist-Stunden'!O155)),MAX(IF(Einstellungen!$C$11="7 Tage",MAX(0,(MIN(DATE(2026,11,0),IF(Mitarbeiter!$D155="",DATE(2026,11,0),Mitarbeiter!$D155),TODAY()))-(MAX(DATE(2026,10,1),Mitarbeiter!$C155))+1),MAX(0,NETWORKDAYS(MAX(DATE(2026,10,1),Mitarbeiter!$C155),MIN(DATE(2026,11,0),IF(Mitarbeiter!$D155="",DATE(2026,11,0),Mitarbeiter!$D155),TODAY()),Einstellungen!$F$13:$F$67)))*N(Mitarbeiter!$E155)/IF(Einstellungen!$C$11="7 Tage",7,5),N('Ist-Stunden'!O155)+(N(Krankheitstage!P155)+N(Krankheitstage!AB155))*N($C155))))</f>
        <v/>
      </c>
      <c r="AT155" s="76">
        <f>IF($B155="",0,IF(Einstellungen!$C$10="Ja",MAX(IF(Einstellungen!$C$11="7 Tage",MAX(0,(MIN(DATE(2026,12,0),IF(Mitarbeiter!$D155="",DATE(2026,12,0),Mitarbeiter!$D155),TODAY()))-(MAX(DATE(2026,11,1),Mitarbeiter!$C155))+1),MAX(0,NETWORKDAYS(MAX(DATE(2026,11,1),Mitarbeiter!$C155),MIN(DATE(2026,12,0),IF(Mitarbeiter!$D155="",DATE(2026,12,0),Mitarbeiter!$D155),TODAY()),Einstellungen!$F$13:$F$67)))*N(Mitarbeiter!$E155)/IF(Einstellungen!$C$11="7 Tage",7,5),N('Ist-Stunden'!P155)),MAX(IF(Einstellungen!$C$11="7 Tage",MAX(0,(MIN(DATE(2026,12,0),IF(Mitarbeiter!$D155="",DATE(2026,12,0),Mitarbeiter!$D155),TODAY()))-(MAX(DATE(2026,11,1),Mitarbeiter!$C155))+1),MAX(0,NETWORKDAYS(MAX(DATE(2026,11,1),Mitarbeiter!$C155),MIN(DATE(2026,12,0),IF(Mitarbeiter!$D155="",DATE(2026,12,0),Mitarbeiter!$D155),TODAY()),Einstellungen!$F$13:$F$67)))*N(Mitarbeiter!$E155)/IF(Einstellungen!$C$11="7 Tage",7,5),N('Ist-Stunden'!P155)+(N(Krankheitstage!Q155)+N(Krankheitstage!AC155))*N($C155))))</f>
        <v/>
      </c>
      <c r="AU155" s="76">
        <f>IF($B155="",0,IF(Einstellungen!$C$10="Ja",MAX(IF(Einstellungen!$C$11="7 Tage",MAX(0,(MIN(DATE(2026,13,0),IF(Mitarbeiter!$D155="",DATE(2026,13,0),Mitarbeiter!$D155),TODAY()))-(MAX(DATE(2026,12,1),Mitarbeiter!$C155))+1),MAX(0,NETWORKDAYS(MAX(DATE(2026,12,1),Mitarbeiter!$C155),MIN(DATE(2026,13,0),IF(Mitarbeiter!$D155="",DATE(2026,13,0),Mitarbeiter!$D155),TODAY()),Einstellungen!$F$13:$F$67)))*N(Mitarbeiter!$E155)/IF(Einstellungen!$C$11="7 Tage",7,5),N('Ist-Stunden'!Q155)),MAX(IF(Einstellungen!$C$11="7 Tage",MAX(0,(MIN(DATE(2026,13,0),IF(Mitarbeiter!$D155="",DATE(2026,13,0),Mitarbeiter!$D155),TODAY()))-(MAX(DATE(2026,12,1),Mitarbeiter!$C155))+1),MAX(0,NETWORKDAYS(MAX(DATE(2026,12,1),Mitarbeiter!$C155),MIN(DATE(2026,13,0),IF(Mitarbeiter!$D155="",DATE(2026,13,0),Mitarbeiter!$D155),TODAY()),Einstellungen!$F$13:$F$67)))*N(Mitarbeiter!$E155)/IF(Einstellungen!$C$11="7 Tage",7,5),N('Ist-Stunden'!Q155)+(N(Krankheitstage!R155)+N(Krankheitstage!AD155))*N($C155))))</f>
        <v/>
      </c>
      <c r="AV155" s="76">
        <f>IF($B155="",0,IF(Einstellungen!$C$10="Ja",MAX(IF(Einstellungen!$C$11="7 Tage",MAX(0,(MIN(DATE(2027,2,0),IF(Mitarbeiter!$D155="",DATE(2027,2,0),Mitarbeiter!$D155),TODAY()))-(MAX(DATE(2027,1,1),Mitarbeiter!$C155))+1),MAX(0,NETWORKDAYS(MAX(DATE(2027,1,1),Mitarbeiter!$C155),MIN(DATE(2027,2,0),IF(Mitarbeiter!$D155="",DATE(2027,2,0),Mitarbeiter!$D155),TODAY()),Einstellungen!$F$13:$F$67)))*N(Mitarbeiter!$E155)/IF(Einstellungen!$C$11="7 Tage",7,5),N('Ist-Stunden'!R155)),MAX(IF(Einstellungen!$C$11="7 Tage",MAX(0,(MIN(DATE(2027,2,0),IF(Mitarbeiter!$D155="",DATE(2027,2,0),Mitarbeiter!$D155),TODAY()))-(MAX(DATE(2027,1,1),Mitarbeiter!$C155))+1),MAX(0,NETWORKDAYS(MAX(DATE(2027,1,1),Mitarbeiter!$C155),MIN(DATE(2027,2,0),IF(Mitarbeiter!$D155="",DATE(2027,2,0),Mitarbeiter!$D155),TODAY()),Einstellungen!$F$13:$F$67)))*N(Mitarbeiter!$E155)/IF(Einstellungen!$C$11="7 Tage",7,5),N('Ist-Stunden'!R155)+(N(Krankheitstage!AE155)+N(Krankheitstage!AQ155))*N($C155))))</f>
        <v/>
      </c>
      <c r="AW155" s="76">
        <f>IF($B155="",0,IF(Einstellungen!$C$10="Ja",MAX(IF(Einstellungen!$C$11="7 Tage",MAX(0,(MIN(DATE(2027,3,0),IF(Mitarbeiter!$D155="",DATE(2027,3,0),Mitarbeiter!$D155),TODAY()))-(MAX(DATE(2027,2,1),Mitarbeiter!$C155))+1),MAX(0,NETWORKDAYS(MAX(DATE(2027,2,1),Mitarbeiter!$C155),MIN(DATE(2027,3,0),IF(Mitarbeiter!$D155="",DATE(2027,3,0),Mitarbeiter!$D155),TODAY()),Einstellungen!$F$13:$F$67)))*N(Mitarbeiter!$E155)/IF(Einstellungen!$C$11="7 Tage",7,5),N('Ist-Stunden'!S155)),MAX(IF(Einstellungen!$C$11="7 Tage",MAX(0,(MIN(DATE(2027,3,0),IF(Mitarbeiter!$D155="",DATE(2027,3,0),Mitarbeiter!$D155),TODAY()))-(MAX(DATE(2027,2,1),Mitarbeiter!$C155))+1),MAX(0,NETWORKDAYS(MAX(DATE(2027,2,1),Mitarbeiter!$C155),MIN(DATE(2027,3,0),IF(Mitarbeiter!$D155="",DATE(2027,3,0),Mitarbeiter!$D155),TODAY()),Einstellungen!$F$13:$F$67)))*N(Mitarbeiter!$E155)/IF(Einstellungen!$C$11="7 Tage",7,5),N('Ist-Stunden'!S155)+(N(Krankheitstage!AF155)+N(Krankheitstage!AR155))*N($C155))))</f>
        <v/>
      </c>
      <c r="AX155" s="76">
        <f>IF($B155="",0,IF(Einstellungen!$C$10="Ja",MAX(IF(Einstellungen!$C$11="7 Tage",MAX(0,(MIN(DATE(2027,4,0),IF(Mitarbeiter!$D155="",DATE(2027,4,0),Mitarbeiter!$D155),TODAY()))-(MAX(DATE(2027,3,1),Mitarbeiter!$C155))+1),MAX(0,NETWORKDAYS(MAX(DATE(2027,3,1),Mitarbeiter!$C155),MIN(DATE(2027,4,0),IF(Mitarbeiter!$D155="",DATE(2027,4,0),Mitarbeiter!$D155),TODAY()),Einstellungen!$F$13:$F$67)))*N(Mitarbeiter!$E155)/IF(Einstellungen!$C$11="7 Tage",7,5),N('Ist-Stunden'!T155)),MAX(IF(Einstellungen!$C$11="7 Tage",MAX(0,(MIN(DATE(2027,4,0),IF(Mitarbeiter!$D155="",DATE(2027,4,0),Mitarbeiter!$D155),TODAY()))-(MAX(DATE(2027,3,1),Mitarbeiter!$C155))+1),MAX(0,NETWORKDAYS(MAX(DATE(2027,3,1),Mitarbeiter!$C155),MIN(DATE(2027,4,0),IF(Mitarbeiter!$D155="",DATE(2027,4,0),Mitarbeiter!$D155),TODAY()),Einstellungen!$F$13:$F$67)))*N(Mitarbeiter!$E155)/IF(Einstellungen!$C$11="7 Tage",7,5),N('Ist-Stunden'!T155)+(N(Krankheitstage!AG155)+N(Krankheitstage!AS155))*N($C155))))</f>
        <v/>
      </c>
      <c r="AY155" s="76">
        <f>IF($B155="",0,IF(Einstellungen!$C$10="Ja",MAX(IF(Einstellungen!$C$11="7 Tage",MAX(0,(MIN(DATE(2027,5,0),IF(Mitarbeiter!$D155="",DATE(2027,5,0),Mitarbeiter!$D155),TODAY()))-(MAX(DATE(2027,4,1),Mitarbeiter!$C155))+1),MAX(0,NETWORKDAYS(MAX(DATE(2027,4,1),Mitarbeiter!$C155),MIN(DATE(2027,5,0),IF(Mitarbeiter!$D155="",DATE(2027,5,0),Mitarbeiter!$D155),TODAY()),Einstellungen!$F$13:$F$67)))*N(Mitarbeiter!$E155)/IF(Einstellungen!$C$11="7 Tage",7,5),N('Ist-Stunden'!U155)),MAX(IF(Einstellungen!$C$11="7 Tage",MAX(0,(MIN(DATE(2027,5,0),IF(Mitarbeiter!$D155="",DATE(2027,5,0),Mitarbeiter!$D155),TODAY()))-(MAX(DATE(2027,4,1),Mitarbeiter!$C155))+1),MAX(0,NETWORKDAYS(MAX(DATE(2027,4,1),Mitarbeiter!$C155),MIN(DATE(2027,5,0),IF(Mitarbeiter!$D155="",DATE(2027,5,0),Mitarbeiter!$D155),TODAY()),Einstellungen!$F$13:$F$67)))*N(Mitarbeiter!$E155)/IF(Einstellungen!$C$11="7 Tage",7,5),N('Ist-Stunden'!U155)+(N(Krankheitstage!AH155)+N(Krankheitstage!AT155))*N($C155))))</f>
        <v/>
      </c>
      <c r="AZ155" s="76">
        <f>IF($B155="",0,IF(Einstellungen!$C$10="Ja",MAX(IF(Einstellungen!$C$11="7 Tage",MAX(0,(MIN(DATE(2027,6,0),IF(Mitarbeiter!$D155="",DATE(2027,6,0),Mitarbeiter!$D155),TODAY()))-(MAX(DATE(2027,5,1),Mitarbeiter!$C155))+1),MAX(0,NETWORKDAYS(MAX(DATE(2027,5,1),Mitarbeiter!$C155),MIN(DATE(2027,6,0),IF(Mitarbeiter!$D155="",DATE(2027,6,0),Mitarbeiter!$D155),TODAY()),Einstellungen!$F$13:$F$67)))*N(Mitarbeiter!$E155)/IF(Einstellungen!$C$11="7 Tage",7,5),N('Ist-Stunden'!V155)),MAX(IF(Einstellungen!$C$11="7 Tage",MAX(0,(MIN(DATE(2027,6,0),IF(Mitarbeiter!$D155="",DATE(2027,6,0),Mitarbeiter!$D155),TODAY()))-(MAX(DATE(2027,5,1),Mitarbeiter!$C155))+1),MAX(0,NETWORKDAYS(MAX(DATE(2027,5,1),Mitarbeiter!$C155),MIN(DATE(2027,6,0),IF(Mitarbeiter!$D155="",DATE(2027,6,0),Mitarbeiter!$D155),TODAY()),Einstellungen!$F$13:$F$67)))*N(Mitarbeiter!$E155)/IF(Einstellungen!$C$11="7 Tage",7,5),N('Ist-Stunden'!V155)+(N(Krankheitstage!AI155)+N(Krankheitstage!AU155))*N($C155))))</f>
        <v/>
      </c>
      <c r="BA155" s="76">
        <f>IF($B155="",0,IF(Einstellungen!$C$10="Ja",MAX(IF(Einstellungen!$C$11="7 Tage",MAX(0,(MIN(DATE(2027,7,0),IF(Mitarbeiter!$D155="",DATE(2027,7,0),Mitarbeiter!$D155),TODAY()))-(MAX(DATE(2027,6,1),Mitarbeiter!$C155))+1),MAX(0,NETWORKDAYS(MAX(DATE(2027,6,1),Mitarbeiter!$C155),MIN(DATE(2027,7,0),IF(Mitarbeiter!$D155="",DATE(2027,7,0),Mitarbeiter!$D155),TODAY()),Einstellungen!$F$13:$F$67)))*N(Mitarbeiter!$E155)/IF(Einstellungen!$C$11="7 Tage",7,5),N('Ist-Stunden'!W155)),MAX(IF(Einstellungen!$C$11="7 Tage",MAX(0,(MIN(DATE(2027,7,0),IF(Mitarbeiter!$D155="",DATE(2027,7,0),Mitarbeiter!$D155),TODAY()))-(MAX(DATE(2027,6,1),Mitarbeiter!$C155))+1),MAX(0,NETWORKDAYS(MAX(DATE(2027,6,1),Mitarbeiter!$C155),MIN(DATE(2027,7,0),IF(Mitarbeiter!$D155="",DATE(2027,7,0),Mitarbeiter!$D155),TODAY()),Einstellungen!$F$13:$F$67)))*N(Mitarbeiter!$E155)/IF(Einstellungen!$C$11="7 Tage",7,5),N('Ist-Stunden'!W155)+(N(Krankheitstage!AJ155)+N(Krankheitstage!AV155))*N($C155))))</f>
        <v/>
      </c>
      <c r="BB155" s="76">
        <f>IF($B155="",0,IF(Einstellungen!$C$10="Ja",MAX(IF(Einstellungen!$C$11="7 Tage",MAX(0,(MIN(DATE(2027,8,0),IF(Mitarbeiter!$D155="",DATE(2027,8,0),Mitarbeiter!$D155),TODAY()))-(MAX(DATE(2027,7,1),Mitarbeiter!$C155))+1),MAX(0,NETWORKDAYS(MAX(DATE(2027,7,1),Mitarbeiter!$C155),MIN(DATE(2027,8,0),IF(Mitarbeiter!$D155="",DATE(2027,8,0),Mitarbeiter!$D155),TODAY()),Einstellungen!$F$13:$F$67)))*N(Mitarbeiter!$E155)/IF(Einstellungen!$C$11="7 Tage",7,5),N('Ist-Stunden'!X155)),MAX(IF(Einstellungen!$C$11="7 Tage",MAX(0,(MIN(DATE(2027,8,0),IF(Mitarbeiter!$D155="",DATE(2027,8,0),Mitarbeiter!$D155),TODAY()))-(MAX(DATE(2027,7,1),Mitarbeiter!$C155))+1),MAX(0,NETWORKDAYS(MAX(DATE(2027,7,1),Mitarbeiter!$C155),MIN(DATE(2027,8,0),IF(Mitarbeiter!$D155="",DATE(2027,8,0),Mitarbeiter!$D155),TODAY()),Einstellungen!$F$13:$F$67)))*N(Mitarbeiter!$E155)/IF(Einstellungen!$C$11="7 Tage",7,5),N('Ist-Stunden'!X155)+(N(Krankheitstage!AK155)+N(Krankheitstage!AW155))*N($C155))))</f>
        <v/>
      </c>
      <c r="BC155" s="76">
        <f>IF($B155="",0,IF(Einstellungen!$C$10="Ja",MAX(IF(Einstellungen!$C$11="7 Tage",MAX(0,(MIN(DATE(2027,9,0),IF(Mitarbeiter!$D155="",DATE(2027,9,0),Mitarbeiter!$D155),TODAY()))-(MAX(DATE(2027,8,1),Mitarbeiter!$C155))+1),MAX(0,NETWORKDAYS(MAX(DATE(2027,8,1),Mitarbeiter!$C155),MIN(DATE(2027,9,0),IF(Mitarbeiter!$D155="",DATE(2027,9,0),Mitarbeiter!$D155),TODAY()),Einstellungen!$F$13:$F$67)))*N(Mitarbeiter!$E155)/IF(Einstellungen!$C$11="7 Tage",7,5),N('Ist-Stunden'!Y155)),MAX(IF(Einstellungen!$C$11="7 Tage",MAX(0,(MIN(DATE(2027,9,0),IF(Mitarbeiter!$D155="",DATE(2027,9,0),Mitarbeiter!$D155),TODAY()))-(MAX(DATE(2027,8,1),Mitarbeiter!$C155))+1),MAX(0,NETWORKDAYS(MAX(DATE(2027,8,1),Mitarbeiter!$C155),MIN(DATE(2027,9,0),IF(Mitarbeiter!$D155="",DATE(2027,9,0),Mitarbeiter!$D155),TODAY()),Einstellungen!$F$13:$F$67)))*N(Mitarbeiter!$E155)/IF(Einstellungen!$C$11="7 Tage",7,5),N('Ist-Stunden'!Y155)+(N(Krankheitstage!AL155)+N(Krankheitstage!AX155))*N($C155))))</f>
        <v/>
      </c>
      <c r="BD155" s="76">
        <f>IF($B155="",0,IF(Einstellungen!$C$10="Ja",MAX(IF(Einstellungen!$C$11="7 Tage",MAX(0,(MIN(DATE(2027,10,0),IF(Mitarbeiter!$D155="",DATE(2027,10,0),Mitarbeiter!$D155),TODAY()))-(MAX(DATE(2027,9,1),Mitarbeiter!$C155))+1),MAX(0,NETWORKDAYS(MAX(DATE(2027,9,1),Mitarbeiter!$C155),MIN(DATE(2027,10,0),IF(Mitarbeiter!$D155="",DATE(2027,10,0),Mitarbeiter!$D155),TODAY()),Einstellungen!$F$13:$F$67)))*N(Mitarbeiter!$E155)/IF(Einstellungen!$C$11="7 Tage",7,5),N('Ist-Stunden'!Z155)),MAX(IF(Einstellungen!$C$11="7 Tage",MAX(0,(MIN(DATE(2027,10,0),IF(Mitarbeiter!$D155="",DATE(2027,10,0),Mitarbeiter!$D155),TODAY()))-(MAX(DATE(2027,9,1),Mitarbeiter!$C155))+1),MAX(0,NETWORKDAYS(MAX(DATE(2027,9,1),Mitarbeiter!$C155),MIN(DATE(2027,10,0),IF(Mitarbeiter!$D155="",DATE(2027,10,0),Mitarbeiter!$D155),TODAY()),Einstellungen!$F$13:$F$67)))*N(Mitarbeiter!$E155)/IF(Einstellungen!$C$11="7 Tage",7,5),N('Ist-Stunden'!Z155)+(N(Krankheitstage!AM155)+N(Krankheitstage!AY155))*N($C155))))</f>
        <v/>
      </c>
      <c r="BE155" s="76">
        <f>IF($B155="",0,IF(Einstellungen!$C$10="Ja",MAX(IF(Einstellungen!$C$11="7 Tage",MAX(0,(MIN(DATE(2027,11,0),IF(Mitarbeiter!$D155="",DATE(2027,11,0),Mitarbeiter!$D155),TODAY()))-(MAX(DATE(2027,10,1),Mitarbeiter!$C155))+1),MAX(0,NETWORKDAYS(MAX(DATE(2027,10,1),Mitarbeiter!$C155),MIN(DATE(2027,11,0),IF(Mitarbeiter!$D155="",DATE(2027,11,0),Mitarbeiter!$D155),TODAY()),Einstellungen!$F$13:$F$67)))*N(Mitarbeiter!$E155)/IF(Einstellungen!$C$11="7 Tage",7,5),N('Ist-Stunden'!AA155)),MAX(IF(Einstellungen!$C$11="7 Tage",MAX(0,(MIN(DATE(2027,11,0),IF(Mitarbeiter!$D155="",DATE(2027,11,0),Mitarbeiter!$D155),TODAY()))-(MAX(DATE(2027,10,1),Mitarbeiter!$C155))+1),MAX(0,NETWORKDAYS(MAX(DATE(2027,10,1),Mitarbeiter!$C155),MIN(DATE(2027,11,0),IF(Mitarbeiter!$D155="",DATE(2027,11,0),Mitarbeiter!$D155),TODAY()),Einstellungen!$F$13:$F$67)))*N(Mitarbeiter!$E155)/IF(Einstellungen!$C$11="7 Tage",7,5),N('Ist-Stunden'!AA155)+(N(Krankheitstage!AN155)+N(Krankheitstage!AZ155))*N($C155))))</f>
        <v/>
      </c>
      <c r="BF155" s="76">
        <f>IF($B155="",0,IF(Einstellungen!$C$10="Ja",MAX(IF(Einstellungen!$C$11="7 Tage",MAX(0,(MIN(DATE(2027,12,0),IF(Mitarbeiter!$D155="",DATE(2027,12,0),Mitarbeiter!$D155),TODAY()))-(MAX(DATE(2027,11,1),Mitarbeiter!$C155))+1),MAX(0,NETWORKDAYS(MAX(DATE(2027,11,1),Mitarbeiter!$C155),MIN(DATE(2027,12,0),IF(Mitarbeiter!$D155="",DATE(2027,12,0),Mitarbeiter!$D155),TODAY()),Einstellungen!$F$13:$F$67)))*N(Mitarbeiter!$E155)/IF(Einstellungen!$C$11="7 Tage",7,5),N('Ist-Stunden'!AB155)),MAX(IF(Einstellungen!$C$11="7 Tage",MAX(0,(MIN(DATE(2027,12,0),IF(Mitarbeiter!$D155="",DATE(2027,12,0),Mitarbeiter!$D155),TODAY()))-(MAX(DATE(2027,11,1),Mitarbeiter!$C155))+1),MAX(0,NETWORKDAYS(MAX(DATE(2027,11,1),Mitarbeiter!$C155),MIN(DATE(2027,12,0),IF(Mitarbeiter!$D155="",DATE(2027,12,0),Mitarbeiter!$D155),TODAY()),Einstellungen!$F$13:$F$67)))*N(Mitarbeiter!$E155)/IF(Einstellungen!$C$11="7 Tage",7,5),N('Ist-Stunden'!AB155)+(N(Krankheitstage!AO155)+N(Krankheitstage!BA155))*N($C155))))</f>
        <v/>
      </c>
      <c r="BG155" s="76">
        <f>IF($B155="",0,IF(Einstellungen!$C$10="Ja",MAX(IF(Einstellungen!$C$11="7 Tage",MAX(0,(MIN(DATE(2027,13,0),IF(Mitarbeiter!$D155="",DATE(2027,13,0),Mitarbeiter!$D155),TODAY()))-(MAX(DATE(2027,12,1),Mitarbeiter!$C155))+1),MAX(0,NETWORKDAYS(MAX(DATE(2027,12,1),Mitarbeiter!$C155),MIN(DATE(2027,13,0),IF(Mitarbeiter!$D155="",DATE(2027,13,0),Mitarbeiter!$D155),TODAY()),Einstellungen!$F$13:$F$67)))*N(Mitarbeiter!$E155)/IF(Einstellungen!$C$11="7 Tage",7,5),N('Ist-Stunden'!AC155)),MAX(IF(Einstellungen!$C$11="7 Tage",MAX(0,(MIN(DATE(2027,13,0),IF(Mitarbeiter!$D155="",DATE(2027,13,0),Mitarbeiter!$D155),TODAY()))-(MAX(DATE(2027,12,1),Mitarbeiter!$C155))+1),MAX(0,NETWORKDAYS(MAX(DATE(2027,12,1),Mitarbeiter!$C155),MIN(DATE(2027,13,0),IF(Mitarbeiter!$D155="",DATE(2027,13,0),Mitarbeiter!$D155),TODAY()),Einstellungen!$F$13:$F$67)))*N(Mitarbeiter!$E155)/IF(Einstellungen!$C$11="7 Tage",7,5),N('Ist-Stunden'!AC155)+(N(Krankheitstage!AP155)+N(Krankheitstage!BB155))*N($C155))))</f>
        <v/>
      </c>
      <c r="BH155" s="76">
        <f>IF($B155="",0,IF(Einstellungen!$C$10="Ja",MAX(IF(Einstellungen!$C$11="7 Tage",MAX(0,(MIN(DATE(2028,2,0),IF(Mitarbeiter!$D155="",DATE(2028,2,0),Mitarbeiter!$D155),TODAY()))-(MAX(DATE(2028,1,1),Mitarbeiter!$C155))+1),MAX(0,NETWORKDAYS(MAX(DATE(2028,1,1),Mitarbeiter!$C155),MIN(DATE(2028,2,0),IF(Mitarbeiter!$D155="",DATE(2028,2,0),Mitarbeiter!$D155),TODAY()),Einstellungen!$F$13:$F$67)))*N(Mitarbeiter!$E155)/IF(Einstellungen!$C$11="7 Tage",7,5),N('Ist-Stunden'!AD155)),MAX(IF(Einstellungen!$C$11="7 Tage",MAX(0,(MIN(DATE(2028,2,0),IF(Mitarbeiter!$D155="",DATE(2028,2,0),Mitarbeiter!$D155),TODAY()))-(MAX(DATE(2028,1,1),Mitarbeiter!$C155))+1),MAX(0,NETWORKDAYS(MAX(DATE(2028,1,1),Mitarbeiter!$C155),MIN(DATE(2028,2,0),IF(Mitarbeiter!$D155="",DATE(2028,2,0),Mitarbeiter!$D155),TODAY()),Einstellungen!$F$13:$F$67)))*N(Mitarbeiter!$E155)/IF(Einstellungen!$C$11="7 Tage",7,5),N('Ist-Stunden'!AD155)+(N(Krankheitstage!BC155)+N(Krankheitstage!BO155))*N($C155))))</f>
        <v/>
      </c>
      <c r="BI155" s="76">
        <f>IF($B155="",0,IF(Einstellungen!$C$10="Ja",MAX(IF(Einstellungen!$C$11="7 Tage",MAX(0,(MIN(DATE(2028,3,0),IF(Mitarbeiter!$D155="",DATE(2028,3,0),Mitarbeiter!$D155),TODAY()))-(MAX(DATE(2028,2,1),Mitarbeiter!$C155))+1),MAX(0,NETWORKDAYS(MAX(DATE(2028,2,1),Mitarbeiter!$C155),MIN(DATE(2028,3,0),IF(Mitarbeiter!$D155="",DATE(2028,3,0),Mitarbeiter!$D155),TODAY()),Einstellungen!$F$13:$F$67)))*N(Mitarbeiter!$E155)/IF(Einstellungen!$C$11="7 Tage",7,5),N('Ist-Stunden'!AE155)),MAX(IF(Einstellungen!$C$11="7 Tage",MAX(0,(MIN(DATE(2028,3,0),IF(Mitarbeiter!$D155="",DATE(2028,3,0),Mitarbeiter!$D155),TODAY()))-(MAX(DATE(2028,2,1),Mitarbeiter!$C155))+1),MAX(0,NETWORKDAYS(MAX(DATE(2028,2,1),Mitarbeiter!$C155),MIN(DATE(2028,3,0),IF(Mitarbeiter!$D155="",DATE(2028,3,0),Mitarbeiter!$D155),TODAY()),Einstellungen!$F$13:$F$67)))*N(Mitarbeiter!$E155)/IF(Einstellungen!$C$11="7 Tage",7,5),N('Ist-Stunden'!AE155)+(N(Krankheitstage!BD155)+N(Krankheitstage!BP155))*N($C155))))</f>
        <v/>
      </c>
      <c r="BJ155" s="76">
        <f>IF($B155="",0,IF(Einstellungen!$C$10="Ja",MAX(IF(Einstellungen!$C$11="7 Tage",MAX(0,(MIN(DATE(2028,4,0),IF(Mitarbeiter!$D155="",DATE(2028,4,0),Mitarbeiter!$D155),TODAY()))-(MAX(DATE(2028,3,1),Mitarbeiter!$C155))+1),MAX(0,NETWORKDAYS(MAX(DATE(2028,3,1),Mitarbeiter!$C155),MIN(DATE(2028,4,0),IF(Mitarbeiter!$D155="",DATE(2028,4,0),Mitarbeiter!$D155),TODAY()),Einstellungen!$F$13:$F$67)))*N(Mitarbeiter!$E155)/IF(Einstellungen!$C$11="7 Tage",7,5),N('Ist-Stunden'!AF155)),MAX(IF(Einstellungen!$C$11="7 Tage",MAX(0,(MIN(DATE(2028,4,0),IF(Mitarbeiter!$D155="",DATE(2028,4,0),Mitarbeiter!$D155),TODAY()))-(MAX(DATE(2028,3,1),Mitarbeiter!$C155))+1),MAX(0,NETWORKDAYS(MAX(DATE(2028,3,1),Mitarbeiter!$C155),MIN(DATE(2028,4,0),IF(Mitarbeiter!$D155="",DATE(2028,4,0),Mitarbeiter!$D155),TODAY()),Einstellungen!$F$13:$F$67)))*N(Mitarbeiter!$E155)/IF(Einstellungen!$C$11="7 Tage",7,5),N('Ist-Stunden'!AF155)+(N(Krankheitstage!BE155)+N(Krankheitstage!BQ155))*N($C155))))</f>
        <v/>
      </c>
      <c r="BK155" s="76">
        <f>IF($B155="",0,IF(Einstellungen!$C$10="Ja",MAX(IF(Einstellungen!$C$11="7 Tage",MAX(0,(MIN(DATE(2028,5,0),IF(Mitarbeiter!$D155="",DATE(2028,5,0),Mitarbeiter!$D155),TODAY()))-(MAX(DATE(2028,4,1),Mitarbeiter!$C155))+1),MAX(0,NETWORKDAYS(MAX(DATE(2028,4,1),Mitarbeiter!$C155),MIN(DATE(2028,5,0),IF(Mitarbeiter!$D155="",DATE(2028,5,0),Mitarbeiter!$D155),TODAY()),Einstellungen!$F$13:$F$67)))*N(Mitarbeiter!$E155)/IF(Einstellungen!$C$11="7 Tage",7,5),N('Ist-Stunden'!AG155)),MAX(IF(Einstellungen!$C$11="7 Tage",MAX(0,(MIN(DATE(2028,5,0),IF(Mitarbeiter!$D155="",DATE(2028,5,0),Mitarbeiter!$D155),TODAY()))-(MAX(DATE(2028,4,1),Mitarbeiter!$C155))+1),MAX(0,NETWORKDAYS(MAX(DATE(2028,4,1),Mitarbeiter!$C155),MIN(DATE(2028,5,0),IF(Mitarbeiter!$D155="",DATE(2028,5,0),Mitarbeiter!$D155),TODAY()),Einstellungen!$F$13:$F$67)))*N(Mitarbeiter!$E155)/IF(Einstellungen!$C$11="7 Tage",7,5),N('Ist-Stunden'!AG155)+(N(Krankheitstage!BF155)+N(Krankheitstage!BR155))*N($C155))))</f>
        <v/>
      </c>
      <c r="BL155" s="76">
        <f>IF($B155="",0,IF(Einstellungen!$C$10="Ja",MAX(IF(Einstellungen!$C$11="7 Tage",MAX(0,(MIN(DATE(2028,6,0),IF(Mitarbeiter!$D155="",DATE(2028,6,0),Mitarbeiter!$D155),TODAY()))-(MAX(DATE(2028,5,1),Mitarbeiter!$C155))+1),MAX(0,NETWORKDAYS(MAX(DATE(2028,5,1),Mitarbeiter!$C155),MIN(DATE(2028,6,0),IF(Mitarbeiter!$D155="",DATE(2028,6,0),Mitarbeiter!$D155),TODAY()),Einstellungen!$F$13:$F$67)))*N(Mitarbeiter!$E155)/IF(Einstellungen!$C$11="7 Tage",7,5),N('Ist-Stunden'!AH155)),MAX(IF(Einstellungen!$C$11="7 Tage",MAX(0,(MIN(DATE(2028,6,0),IF(Mitarbeiter!$D155="",DATE(2028,6,0),Mitarbeiter!$D155),TODAY()))-(MAX(DATE(2028,5,1),Mitarbeiter!$C155))+1),MAX(0,NETWORKDAYS(MAX(DATE(2028,5,1),Mitarbeiter!$C155),MIN(DATE(2028,6,0),IF(Mitarbeiter!$D155="",DATE(2028,6,0),Mitarbeiter!$D155),TODAY()),Einstellungen!$F$13:$F$67)))*N(Mitarbeiter!$E155)/IF(Einstellungen!$C$11="7 Tage",7,5),N('Ist-Stunden'!AH155)+(N(Krankheitstage!BG155)+N(Krankheitstage!BS155))*N($C155))))</f>
        <v/>
      </c>
      <c r="BM155" s="76">
        <f>IF($B155="",0,IF(Einstellungen!$C$10="Ja",MAX(IF(Einstellungen!$C$11="7 Tage",MAX(0,(MIN(DATE(2028,7,0),IF(Mitarbeiter!$D155="",DATE(2028,7,0),Mitarbeiter!$D155),TODAY()))-(MAX(DATE(2028,6,1),Mitarbeiter!$C155))+1),MAX(0,NETWORKDAYS(MAX(DATE(2028,6,1),Mitarbeiter!$C155),MIN(DATE(2028,7,0),IF(Mitarbeiter!$D155="",DATE(2028,7,0),Mitarbeiter!$D155),TODAY()),Einstellungen!$F$13:$F$67)))*N(Mitarbeiter!$E155)/IF(Einstellungen!$C$11="7 Tage",7,5),N('Ist-Stunden'!AI155)),MAX(IF(Einstellungen!$C$11="7 Tage",MAX(0,(MIN(DATE(2028,7,0),IF(Mitarbeiter!$D155="",DATE(2028,7,0),Mitarbeiter!$D155),TODAY()))-(MAX(DATE(2028,6,1),Mitarbeiter!$C155))+1),MAX(0,NETWORKDAYS(MAX(DATE(2028,6,1),Mitarbeiter!$C155),MIN(DATE(2028,7,0),IF(Mitarbeiter!$D155="",DATE(2028,7,0),Mitarbeiter!$D155),TODAY()),Einstellungen!$F$13:$F$67)))*N(Mitarbeiter!$E155)/IF(Einstellungen!$C$11="7 Tage",7,5),N('Ist-Stunden'!AI155)+(N(Krankheitstage!BH155)+N(Krankheitstage!BT155))*N($C155))))</f>
        <v/>
      </c>
      <c r="BN155" s="76">
        <f>IF($B155="",0,IF(Einstellungen!$C$10="Ja",MAX(IF(Einstellungen!$C$11="7 Tage",MAX(0,(MIN(DATE(2028,8,0),IF(Mitarbeiter!$D155="",DATE(2028,8,0),Mitarbeiter!$D155),TODAY()))-(MAX(DATE(2028,7,1),Mitarbeiter!$C155))+1),MAX(0,NETWORKDAYS(MAX(DATE(2028,7,1),Mitarbeiter!$C155),MIN(DATE(2028,8,0),IF(Mitarbeiter!$D155="",DATE(2028,8,0),Mitarbeiter!$D155),TODAY()),Einstellungen!$F$13:$F$67)))*N(Mitarbeiter!$E155)/IF(Einstellungen!$C$11="7 Tage",7,5),N('Ist-Stunden'!AJ155)),MAX(IF(Einstellungen!$C$11="7 Tage",MAX(0,(MIN(DATE(2028,8,0),IF(Mitarbeiter!$D155="",DATE(2028,8,0),Mitarbeiter!$D155),TODAY()))-(MAX(DATE(2028,7,1),Mitarbeiter!$C155))+1),MAX(0,NETWORKDAYS(MAX(DATE(2028,7,1),Mitarbeiter!$C155),MIN(DATE(2028,8,0),IF(Mitarbeiter!$D155="",DATE(2028,8,0),Mitarbeiter!$D155),TODAY()),Einstellungen!$F$13:$F$67)))*N(Mitarbeiter!$E155)/IF(Einstellungen!$C$11="7 Tage",7,5),N('Ist-Stunden'!AJ155)+(N(Krankheitstage!BI155)+N(Krankheitstage!BU155))*N($C155))))</f>
        <v/>
      </c>
      <c r="BO155" s="76">
        <f>IF($B155="",0,IF(Einstellungen!$C$10="Ja",MAX(IF(Einstellungen!$C$11="7 Tage",MAX(0,(MIN(DATE(2028,9,0),IF(Mitarbeiter!$D155="",DATE(2028,9,0),Mitarbeiter!$D155),TODAY()))-(MAX(DATE(2028,8,1),Mitarbeiter!$C155))+1),MAX(0,NETWORKDAYS(MAX(DATE(2028,8,1),Mitarbeiter!$C155),MIN(DATE(2028,9,0),IF(Mitarbeiter!$D155="",DATE(2028,9,0),Mitarbeiter!$D155),TODAY()),Einstellungen!$F$13:$F$67)))*N(Mitarbeiter!$E155)/IF(Einstellungen!$C$11="7 Tage",7,5),N('Ist-Stunden'!AK155)),MAX(IF(Einstellungen!$C$11="7 Tage",MAX(0,(MIN(DATE(2028,9,0),IF(Mitarbeiter!$D155="",DATE(2028,9,0),Mitarbeiter!$D155),TODAY()))-(MAX(DATE(2028,8,1),Mitarbeiter!$C155))+1),MAX(0,NETWORKDAYS(MAX(DATE(2028,8,1),Mitarbeiter!$C155),MIN(DATE(2028,9,0),IF(Mitarbeiter!$D155="",DATE(2028,9,0),Mitarbeiter!$D155),TODAY()),Einstellungen!$F$13:$F$67)))*N(Mitarbeiter!$E155)/IF(Einstellungen!$C$11="7 Tage",7,5),N('Ist-Stunden'!AK155)+(N(Krankheitstage!BJ155)+N(Krankheitstage!BV155))*N($C155))))</f>
        <v/>
      </c>
      <c r="BP155" s="76">
        <f>IF($B155="",0,IF(Einstellungen!$C$10="Ja",MAX(IF(Einstellungen!$C$11="7 Tage",MAX(0,(MIN(DATE(2028,10,0),IF(Mitarbeiter!$D155="",DATE(2028,10,0),Mitarbeiter!$D155),TODAY()))-(MAX(DATE(2028,9,1),Mitarbeiter!$C155))+1),MAX(0,NETWORKDAYS(MAX(DATE(2028,9,1),Mitarbeiter!$C155),MIN(DATE(2028,10,0),IF(Mitarbeiter!$D155="",DATE(2028,10,0),Mitarbeiter!$D155),TODAY()),Einstellungen!$F$13:$F$67)))*N(Mitarbeiter!$E155)/IF(Einstellungen!$C$11="7 Tage",7,5),N('Ist-Stunden'!AL155)),MAX(IF(Einstellungen!$C$11="7 Tage",MAX(0,(MIN(DATE(2028,10,0),IF(Mitarbeiter!$D155="",DATE(2028,10,0),Mitarbeiter!$D155),TODAY()))-(MAX(DATE(2028,9,1),Mitarbeiter!$C155))+1),MAX(0,NETWORKDAYS(MAX(DATE(2028,9,1),Mitarbeiter!$C155),MIN(DATE(2028,10,0),IF(Mitarbeiter!$D155="",DATE(2028,10,0),Mitarbeiter!$D155),TODAY()),Einstellungen!$F$13:$F$67)))*N(Mitarbeiter!$E155)/IF(Einstellungen!$C$11="7 Tage",7,5),N('Ist-Stunden'!AL155)+(N(Krankheitstage!BK155)+N(Krankheitstage!BW155))*N($C155))))</f>
        <v/>
      </c>
      <c r="BQ155" s="76">
        <f>IF($B155="",0,IF(Einstellungen!$C$10="Ja",MAX(IF(Einstellungen!$C$11="7 Tage",MAX(0,(MIN(DATE(2028,11,0),IF(Mitarbeiter!$D155="",DATE(2028,11,0),Mitarbeiter!$D155),TODAY()))-(MAX(DATE(2028,10,1),Mitarbeiter!$C155))+1),MAX(0,NETWORKDAYS(MAX(DATE(2028,10,1),Mitarbeiter!$C155),MIN(DATE(2028,11,0),IF(Mitarbeiter!$D155="",DATE(2028,11,0),Mitarbeiter!$D155),TODAY()),Einstellungen!$F$13:$F$67)))*N(Mitarbeiter!$E155)/IF(Einstellungen!$C$11="7 Tage",7,5),N('Ist-Stunden'!AM155)),MAX(IF(Einstellungen!$C$11="7 Tage",MAX(0,(MIN(DATE(2028,11,0),IF(Mitarbeiter!$D155="",DATE(2028,11,0),Mitarbeiter!$D155),TODAY()))-(MAX(DATE(2028,10,1),Mitarbeiter!$C155))+1),MAX(0,NETWORKDAYS(MAX(DATE(2028,10,1),Mitarbeiter!$C155),MIN(DATE(2028,11,0),IF(Mitarbeiter!$D155="",DATE(2028,11,0),Mitarbeiter!$D155),TODAY()),Einstellungen!$F$13:$F$67)))*N(Mitarbeiter!$E155)/IF(Einstellungen!$C$11="7 Tage",7,5),N('Ist-Stunden'!AM155)+(N(Krankheitstage!BL155)+N(Krankheitstage!BX155))*N($C155))))</f>
        <v/>
      </c>
      <c r="BR155" s="76">
        <f>IF($B155="",0,IF(Einstellungen!$C$10="Ja",MAX(IF(Einstellungen!$C$11="7 Tage",MAX(0,(MIN(DATE(2028,12,0),IF(Mitarbeiter!$D155="",DATE(2028,12,0),Mitarbeiter!$D155),TODAY()))-(MAX(DATE(2028,11,1),Mitarbeiter!$C155))+1),MAX(0,NETWORKDAYS(MAX(DATE(2028,11,1),Mitarbeiter!$C155),MIN(DATE(2028,12,0),IF(Mitarbeiter!$D155="",DATE(2028,12,0),Mitarbeiter!$D155),TODAY()),Einstellungen!$F$13:$F$67)))*N(Mitarbeiter!$E155)/IF(Einstellungen!$C$11="7 Tage",7,5),N('Ist-Stunden'!AN155)),MAX(IF(Einstellungen!$C$11="7 Tage",MAX(0,(MIN(DATE(2028,12,0),IF(Mitarbeiter!$D155="",DATE(2028,12,0),Mitarbeiter!$D155),TODAY()))-(MAX(DATE(2028,11,1),Mitarbeiter!$C155))+1),MAX(0,NETWORKDAYS(MAX(DATE(2028,11,1),Mitarbeiter!$C155),MIN(DATE(2028,12,0),IF(Mitarbeiter!$D155="",DATE(2028,12,0),Mitarbeiter!$D155),TODAY()),Einstellungen!$F$13:$F$67)))*N(Mitarbeiter!$E155)/IF(Einstellungen!$C$11="7 Tage",7,5),N('Ist-Stunden'!AN155)+(N(Krankheitstage!BM155)+N(Krankheitstage!BY155))*N($C155))))</f>
        <v/>
      </c>
      <c r="BS155" s="76">
        <f>IF($B155="",0,IF(Einstellungen!$C$10="Ja",MAX(IF(Einstellungen!$C$11="7 Tage",MAX(0,(MIN(DATE(2028,13,0),IF(Mitarbeiter!$D155="",DATE(2028,13,0),Mitarbeiter!$D155),TODAY()))-(MAX(DATE(2028,12,1),Mitarbeiter!$C155))+1),MAX(0,NETWORKDAYS(MAX(DATE(2028,12,1),Mitarbeiter!$C155),MIN(DATE(2028,13,0),IF(Mitarbeiter!$D155="",DATE(2028,13,0),Mitarbeiter!$D155),TODAY()),Einstellungen!$F$13:$F$67)))*N(Mitarbeiter!$E155)/IF(Einstellungen!$C$11="7 Tage",7,5),N('Ist-Stunden'!AO155)),MAX(IF(Einstellungen!$C$11="7 Tage",MAX(0,(MIN(DATE(2028,13,0),IF(Mitarbeiter!$D155="",DATE(2028,13,0),Mitarbeiter!$D155),TODAY()))-(MAX(DATE(2028,12,1),Mitarbeiter!$C155))+1),MAX(0,NETWORKDAYS(MAX(DATE(2028,12,1),Mitarbeiter!$C155),MIN(DATE(2028,13,0),IF(Mitarbeiter!$D155="",DATE(2028,13,0),Mitarbeiter!$D155),TODAY()),Einstellungen!$F$13:$F$67)))*N(Mitarbeiter!$E155)/IF(Einstellungen!$C$11="7 Tage",7,5),N('Ist-Stunden'!AO155)+(N(Krankheitstage!BN155)+N(Krankheitstage!BZ155))*N($C155))))</f>
        <v/>
      </c>
      <c r="BT155" s="76">
        <f>IF($B155="",0,IF(Einstellungen!$C$10="Ja",MAX(IF(Einstellungen!$C$11="7 Tage",MAX(0,(MIN(DATE(2029,2,0),IF(Mitarbeiter!$D155="",DATE(2029,2,0),Mitarbeiter!$D155),TODAY()))-(MAX(DATE(2029,1,1),Mitarbeiter!$C155))+1),MAX(0,NETWORKDAYS(MAX(DATE(2029,1,1),Mitarbeiter!$C155),MIN(DATE(2029,2,0),IF(Mitarbeiter!$D155="",DATE(2029,2,0),Mitarbeiter!$D155),TODAY()),Einstellungen!$F$13:$F$67)))*N(Mitarbeiter!$E155)/IF(Einstellungen!$C$11="7 Tage",7,5),N('Ist-Stunden'!AP155)),MAX(IF(Einstellungen!$C$11="7 Tage",MAX(0,(MIN(DATE(2029,2,0),IF(Mitarbeiter!$D155="",DATE(2029,2,0),Mitarbeiter!$D155),TODAY()))-(MAX(DATE(2029,1,1),Mitarbeiter!$C155))+1),MAX(0,NETWORKDAYS(MAX(DATE(2029,1,1),Mitarbeiter!$C155),MIN(DATE(2029,2,0),IF(Mitarbeiter!$D155="",DATE(2029,2,0),Mitarbeiter!$D155),TODAY()),Einstellungen!$F$13:$F$67)))*N(Mitarbeiter!$E155)/IF(Einstellungen!$C$11="7 Tage",7,5),N('Ist-Stunden'!AP155)+(N(Krankheitstage!CA155)+N(Krankheitstage!CM155))*N($C155))))</f>
        <v/>
      </c>
      <c r="BU155" s="76">
        <f>IF($B155="",0,IF(Einstellungen!$C$10="Ja",MAX(IF(Einstellungen!$C$11="7 Tage",MAX(0,(MIN(DATE(2029,3,0),IF(Mitarbeiter!$D155="",DATE(2029,3,0),Mitarbeiter!$D155),TODAY()))-(MAX(DATE(2029,2,1),Mitarbeiter!$C155))+1),MAX(0,NETWORKDAYS(MAX(DATE(2029,2,1),Mitarbeiter!$C155),MIN(DATE(2029,3,0),IF(Mitarbeiter!$D155="",DATE(2029,3,0),Mitarbeiter!$D155),TODAY()),Einstellungen!$F$13:$F$67)))*N(Mitarbeiter!$E155)/IF(Einstellungen!$C$11="7 Tage",7,5),N('Ist-Stunden'!AQ155)),MAX(IF(Einstellungen!$C$11="7 Tage",MAX(0,(MIN(DATE(2029,3,0),IF(Mitarbeiter!$D155="",DATE(2029,3,0),Mitarbeiter!$D155),TODAY()))-(MAX(DATE(2029,2,1),Mitarbeiter!$C155))+1),MAX(0,NETWORKDAYS(MAX(DATE(2029,2,1),Mitarbeiter!$C155),MIN(DATE(2029,3,0),IF(Mitarbeiter!$D155="",DATE(2029,3,0),Mitarbeiter!$D155),TODAY()),Einstellungen!$F$13:$F$67)))*N(Mitarbeiter!$E155)/IF(Einstellungen!$C$11="7 Tage",7,5),N('Ist-Stunden'!AQ155)+(N(Krankheitstage!CB155)+N(Krankheitstage!CN155))*N($C155))))</f>
        <v/>
      </c>
      <c r="BV155" s="76">
        <f>IF($B155="",0,IF(Einstellungen!$C$10="Ja",MAX(IF(Einstellungen!$C$11="7 Tage",MAX(0,(MIN(DATE(2029,4,0),IF(Mitarbeiter!$D155="",DATE(2029,4,0),Mitarbeiter!$D155),TODAY()))-(MAX(DATE(2029,3,1),Mitarbeiter!$C155))+1),MAX(0,NETWORKDAYS(MAX(DATE(2029,3,1),Mitarbeiter!$C155),MIN(DATE(2029,4,0),IF(Mitarbeiter!$D155="",DATE(2029,4,0),Mitarbeiter!$D155),TODAY()),Einstellungen!$F$13:$F$67)))*N(Mitarbeiter!$E155)/IF(Einstellungen!$C$11="7 Tage",7,5),N('Ist-Stunden'!AR155)),MAX(IF(Einstellungen!$C$11="7 Tage",MAX(0,(MIN(DATE(2029,4,0),IF(Mitarbeiter!$D155="",DATE(2029,4,0),Mitarbeiter!$D155),TODAY()))-(MAX(DATE(2029,3,1),Mitarbeiter!$C155))+1),MAX(0,NETWORKDAYS(MAX(DATE(2029,3,1),Mitarbeiter!$C155),MIN(DATE(2029,4,0),IF(Mitarbeiter!$D155="",DATE(2029,4,0),Mitarbeiter!$D155),TODAY()),Einstellungen!$F$13:$F$67)))*N(Mitarbeiter!$E155)/IF(Einstellungen!$C$11="7 Tage",7,5),N('Ist-Stunden'!AR155)+(N(Krankheitstage!CC155)+N(Krankheitstage!CO155))*N($C155))))</f>
        <v/>
      </c>
      <c r="BW155" s="76">
        <f>IF($B155="",0,IF(Einstellungen!$C$10="Ja",MAX(IF(Einstellungen!$C$11="7 Tage",MAX(0,(MIN(DATE(2029,5,0),IF(Mitarbeiter!$D155="",DATE(2029,5,0),Mitarbeiter!$D155),TODAY()))-(MAX(DATE(2029,4,1),Mitarbeiter!$C155))+1),MAX(0,NETWORKDAYS(MAX(DATE(2029,4,1),Mitarbeiter!$C155),MIN(DATE(2029,5,0),IF(Mitarbeiter!$D155="",DATE(2029,5,0),Mitarbeiter!$D155),TODAY()),Einstellungen!$F$13:$F$67)))*N(Mitarbeiter!$E155)/IF(Einstellungen!$C$11="7 Tage",7,5),N('Ist-Stunden'!AS155)),MAX(IF(Einstellungen!$C$11="7 Tage",MAX(0,(MIN(DATE(2029,5,0),IF(Mitarbeiter!$D155="",DATE(2029,5,0),Mitarbeiter!$D155),TODAY()))-(MAX(DATE(2029,4,1),Mitarbeiter!$C155))+1),MAX(0,NETWORKDAYS(MAX(DATE(2029,4,1),Mitarbeiter!$C155),MIN(DATE(2029,5,0),IF(Mitarbeiter!$D155="",DATE(2029,5,0),Mitarbeiter!$D155),TODAY()),Einstellungen!$F$13:$F$67)))*N(Mitarbeiter!$E155)/IF(Einstellungen!$C$11="7 Tage",7,5),N('Ist-Stunden'!AS155)+(N(Krankheitstage!CD155)+N(Krankheitstage!CP155))*N($C155))))</f>
        <v/>
      </c>
      <c r="BX155" s="76">
        <f>IF($B155="",0,IF(Einstellungen!$C$10="Ja",MAX(IF(Einstellungen!$C$11="7 Tage",MAX(0,(MIN(DATE(2029,6,0),IF(Mitarbeiter!$D155="",DATE(2029,6,0),Mitarbeiter!$D155),TODAY()))-(MAX(DATE(2029,5,1),Mitarbeiter!$C155))+1),MAX(0,NETWORKDAYS(MAX(DATE(2029,5,1),Mitarbeiter!$C155),MIN(DATE(2029,6,0),IF(Mitarbeiter!$D155="",DATE(2029,6,0),Mitarbeiter!$D155),TODAY()),Einstellungen!$F$13:$F$67)))*N(Mitarbeiter!$E155)/IF(Einstellungen!$C$11="7 Tage",7,5),N('Ist-Stunden'!AT155)),MAX(IF(Einstellungen!$C$11="7 Tage",MAX(0,(MIN(DATE(2029,6,0),IF(Mitarbeiter!$D155="",DATE(2029,6,0),Mitarbeiter!$D155),TODAY()))-(MAX(DATE(2029,5,1),Mitarbeiter!$C155))+1),MAX(0,NETWORKDAYS(MAX(DATE(2029,5,1),Mitarbeiter!$C155),MIN(DATE(2029,6,0),IF(Mitarbeiter!$D155="",DATE(2029,6,0),Mitarbeiter!$D155),TODAY()),Einstellungen!$F$13:$F$67)))*N(Mitarbeiter!$E155)/IF(Einstellungen!$C$11="7 Tage",7,5),N('Ist-Stunden'!AT155)+(N(Krankheitstage!CE155)+N(Krankheitstage!CQ155))*N($C155))))</f>
        <v/>
      </c>
      <c r="BY155" s="76">
        <f>IF($B155="",0,IF(Einstellungen!$C$10="Ja",MAX(IF(Einstellungen!$C$11="7 Tage",MAX(0,(MIN(DATE(2029,7,0),IF(Mitarbeiter!$D155="",DATE(2029,7,0),Mitarbeiter!$D155),TODAY()))-(MAX(DATE(2029,6,1),Mitarbeiter!$C155))+1),MAX(0,NETWORKDAYS(MAX(DATE(2029,6,1),Mitarbeiter!$C155),MIN(DATE(2029,7,0),IF(Mitarbeiter!$D155="",DATE(2029,7,0),Mitarbeiter!$D155),TODAY()),Einstellungen!$F$13:$F$67)))*N(Mitarbeiter!$E155)/IF(Einstellungen!$C$11="7 Tage",7,5),N('Ist-Stunden'!AU155)),MAX(IF(Einstellungen!$C$11="7 Tage",MAX(0,(MIN(DATE(2029,7,0),IF(Mitarbeiter!$D155="",DATE(2029,7,0),Mitarbeiter!$D155),TODAY()))-(MAX(DATE(2029,6,1),Mitarbeiter!$C155))+1),MAX(0,NETWORKDAYS(MAX(DATE(2029,6,1),Mitarbeiter!$C155),MIN(DATE(2029,7,0),IF(Mitarbeiter!$D155="",DATE(2029,7,0),Mitarbeiter!$D155),TODAY()),Einstellungen!$F$13:$F$67)))*N(Mitarbeiter!$E155)/IF(Einstellungen!$C$11="7 Tage",7,5),N('Ist-Stunden'!AU155)+(N(Krankheitstage!CF155)+N(Krankheitstage!CR155))*N($C155))))</f>
        <v/>
      </c>
      <c r="BZ155" s="76">
        <f>IF($B155="",0,IF(Einstellungen!$C$10="Ja",MAX(IF(Einstellungen!$C$11="7 Tage",MAX(0,(MIN(DATE(2029,8,0),IF(Mitarbeiter!$D155="",DATE(2029,8,0),Mitarbeiter!$D155),TODAY()))-(MAX(DATE(2029,7,1),Mitarbeiter!$C155))+1),MAX(0,NETWORKDAYS(MAX(DATE(2029,7,1),Mitarbeiter!$C155),MIN(DATE(2029,8,0),IF(Mitarbeiter!$D155="",DATE(2029,8,0),Mitarbeiter!$D155),TODAY()),Einstellungen!$F$13:$F$67)))*N(Mitarbeiter!$E155)/IF(Einstellungen!$C$11="7 Tage",7,5),N('Ist-Stunden'!AV155)),MAX(IF(Einstellungen!$C$11="7 Tage",MAX(0,(MIN(DATE(2029,8,0),IF(Mitarbeiter!$D155="",DATE(2029,8,0),Mitarbeiter!$D155),TODAY()))-(MAX(DATE(2029,7,1),Mitarbeiter!$C155))+1),MAX(0,NETWORKDAYS(MAX(DATE(2029,7,1),Mitarbeiter!$C155),MIN(DATE(2029,8,0),IF(Mitarbeiter!$D155="",DATE(2029,8,0),Mitarbeiter!$D155),TODAY()),Einstellungen!$F$13:$F$67)))*N(Mitarbeiter!$E155)/IF(Einstellungen!$C$11="7 Tage",7,5),N('Ist-Stunden'!AV155)+(N(Krankheitstage!CG155)+N(Krankheitstage!CS155))*N($C155))))</f>
        <v/>
      </c>
      <c r="CA155" s="76">
        <f>IF($B155="",0,IF(Einstellungen!$C$10="Ja",MAX(IF(Einstellungen!$C$11="7 Tage",MAX(0,(MIN(DATE(2029,9,0),IF(Mitarbeiter!$D155="",DATE(2029,9,0),Mitarbeiter!$D155),TODAY()))-(MAX(DATE(2029,8,1),Mitarbeiter!$C155))+1),MAX(0,NETWORKDAYS(MAX(DATE(2029,8,1),Mitarbeiter!$C155),MIN(DATE(2029,9,0),IF(Mitarbeiter!$D155="",DATE(2029,9,0),Mitarbeiter!$D155),TODAY()),Einstellungen!$F$13:$F$67)))*N(Mitarbeiter!$E155)/IF(Einstellungen!$C$11="7 Tage",7,5),N('Ist-Stunden'!AW155)),MAX(IF(Einstellungen!$C$11="7 Tage",MAX(0,(MIN(DATE(2029,9,0),IF(Mitarbeiter!$D155="",DATE(2029,9,0),Mitarbeiter!$D155),TODAY()))-(MAX(DATE(2029,8,1),Mitarbeiter!$C155))+1),MAX(0,NETWORKDAYS(MAX(DATE(2029,8,1),Mitarbeiter!$C155),MIN(DATE(2029,9,0),IF(Mitarbeiter!$D155="",DATE(2029,9,0),Mitarbeiter!$D155),TODAY()),Einstellungen!$F$13:$F$67)))*N(Mitarbeiter!$E155)/IF(Einstellungen!$C$11="7 Tage",7,5),N('Ist-Stunden'!AW155)+(N(Krankheitstage!CH155)+N(Krankheitstage!CT155))*N($C155))))</f>
        <v/>
      </c>
      <c r="CB155" s="76">
        <f>IF($B155="",0,IF(Einstellungen!$C$10="Ja",MAX(IF(Einstellungen!$C$11="7 Tage",MAX(0,(MIN(DATE(2029,10,0),IF(Mitarbeiter!$D155="",DATE(2029,10,0),Mitarbeiter!$D155),TODAY()))-(MAX(DATE(2029,9,1),Mitarbeiter!$C155))+1),MAX(0,NETWORKDAYS(MAX(DATE(2029,9,1),Mitarbeiter!$C155),MIN(DATE(2029,10,0),IF(Mitarbeiter!$D155="",DATE(2029,10,0),Mitarbeiter!$D155),TODAY()),Einstellungen!$F$13:$F$67)))*N(Mitarbeiter!$E155)/IF(Einstellungen!$C$11="7 Tage",7,5),N('Ist-Stunden'!AX155)),MAX(IF(Einstellungen!$C$11="7 Tage",MAX(0,(MIN(DATE(2029,10,0),IF(Mitarbeiter!$D155="",DATE(2029,10,0),Mitarbeiter!$D155),TODAY()))-(MAX(DATE(2029,9,1),Mitarbeiter!$C155))+1),MAX(0,NETWORKDAYS(MAX(DATE(2029,9,1),Mitarbeiter!$C155),MIN(DATE(2029,10,0),IF(Mitarbeiter!$D155="",DATE(2029,10,0),Mitarbeiter!$D155),TODAY()),Einstellungen!$F$13:$F$67)))*N(Mitarbeiter!$E155)/IF(Einstellungen!$C$11="7 Tage",7,5),N('Ist-Stunden'!AX155)+(N(Krankheitstage!CI155)+N(Krankheitstage!CU155))*N($C155))))</f>
        <v/>
      </c>
      <c r="CC155" s="76">
        <f>IF($B155="",0,IF(Einstellungen!$C$10="Ja",MAX(IF(Einstellungen!$C$11="7 Tage",MAX(0,(MIN(DATE(2029,11,0),IF(Mitarbeiter!$D155="",DATE(2029,11,0),Mitarbeiter!$D155),TODAY()))-(MAX(DATE(2029,10,1),Mitarbeiter!$C155))+1),MAX(0,NETWORKDAYS(MAX(DATE(2029,10,1),Mitarbeiter!$C155),MIN(DATE(2029,11,0),IF(Mitarbeiter!$D155="",DATE(2029,11,0),Mitarbeiter!$D155),TODAY()),Einstellungen!$F$13:$F$67)))*N(Mitarbeiter!$E155)/IF(Einstellungen!$C$11="7 Tage",7,5),N('Ist-Stunden'!AY155)),MAX(IF(Einstellungen!$C$11="7 Tage",MAX(0,(MIN(DATE(2029,11,0),IF(Mitarbeiter!$D155="",DATE(2029,11,0),Mitarbeiter!$D155),TODAY()))-(MAX(DATE(2029,10,1),Mitarbeiter!$C155))+1),MAX(0,NETWORKDAYS(MAX(DATE(2029,10,1),Mitarbeiter!$C155),MIN(DATE(2029,11,0),IF(Mitarbeiter!$D155="",DATE(2029,11,0),Mitarbeiter!$D155),TODAY()),Einstellungen!$F$13:$F$67)))*N(Mitarbeiter!$E155)/IF(Einstellungen!$C$11="7 Tage",7,5),N('Ist-Stunden'!AY155)+(N(Krankheitstage!CJ155)+N(Krankheitstage!CV155))*N($C155))))</f>
        <v/>
      </c>
      <c r="CD155" s="76">
        <f>IF($B155="",0,IF(Einstellungen!$C$10="Ja",MAX(IF(Einstellungen!$C$11="7 Tage",MAX(0,(MIN(DATE(2029,12,0),IF(Mitarbeiter!$D155="",DATE(2029,12,0),Mitarbeiter!$D155),TODAY()))-(MAX(DATE(2029,11,1),Mitarbeiter!$C155))+1),MAX(0,NETWORKDAYS(MAX(DATE(2029,11,1),Mitarbeiter!$C155),MIN(DATE(2029,12,0),IF(Mitarbeiter!$D155="",DATE(2029,12,0),Mitarbeiter!$D155),TODAY()),Einstellungen!$F$13:$F$67)))*N(Mitarbeiter!$E155)/IF(Einstellungen!$C$11="7 Tage",7,5),N('Ist-Stunden'!AZ155)),MAX(IF(Einstellungen!$C$11="7 Tage",MAX(0,(MIN(DATE(2029,12,0),IF(Mitarbeiter!$D155="",DATE(2029,12,0),Mitarbeiter!$D155),TODAY()))-(MAX(DATE(2029,11,1),Mitarbeiter!$C155))+1),MAX(0,NETWORKDAYS(MAX(DATE(2029,11,1),Mitarbeiter!$C155),MIN(DATE(2029,12,0),IF(Mitarbeiter!$D155="",DATE(2029,12,0),Mitarbeiter!$D155),TODAY()),Einstellungen!$F$13:$F$67)))*N(Mitarbeiter!$E155)/IF(Einstellungen!$C$11="7 Tage",7,5),N('Ist-Stunden'!AZ155)+(N(Krankheitstage!CK155)+N(Krankheitstage!CW155))*N($C155))))</f>
        <v/>
      </c>
      <c r="CE155" s="76">
        <f>IF($B155="",0,IF(Einstellungen!$C$10="Ja",MAX(IF(Einstellungen!$C$11="7 Tage",MAX(0,(MIN(DATE(2029,13,0),IF(Mitarbeiter!$D155="",DATE(2029,13,0),Mitarbeiter!$D155),TODAY()))-(MAX(DATE(2029,12,1),Mitarbeiter!$C155))+1),MAX(0,NETWORKDAYS(MAX(DATE(2029,12,1),Mitarbeiter!$C155),MIN(DATE(2029,13,0),IF(Mitarbeiter!$D155="",DATE(2029,13,0),Mitarbeiter!$D155),TODAY()),Einstellungen!$F$13:$F$67)))*N(Mitarbeiter!$E155)/IF(Einstellungen!$C$11="7 Tage",7,5),N('Ist-Stunden'!BA155)),MAX(IF(Einstellungen!$C$11="7 Tage",MAX(0,(MIN(DATE(2029,13,0),IF(Mitarbeiter!$D155="",DATE(2029,13,0),Mitarbeiter!$D155),TODAY()))-(MAX(DATE(2029,12,1),Mitarbeiter!$C155))+1),MAX(0,NETWORKDAYS(MAX(DATE(2029,12,1),Mitarbeiter!$C155),MIN(DATE(2029,13,0),IF(Mitarbeiter!$D155="",DATE(2029,13,0),Mitarbeiter!$D155),TODAY()),Einstellungen!$F$13:$F$67)))*N(Mitarbeiter!$E155)/IF(Einstellungen!$C$11="7 Tage",7,5),N('Ist-Stunden'!BA155)+(N(Krankheitstage!CL155)+N(Krankheitstage!CX155))*N($C155))))</f>
        <v/>
      </c>
      <c r="CF155" s="76">
        <f>IF($B155="",0,IF(Einstellungen!$C$10="Ja",MAX(IF(Einstellungen!$C$11="7 Tage",MAX(0,(MIN(DATE(2030,2,0),IF(Mitarbeiter!$D155="",DATE(2030,2,0),Mitarbeiter!$D155),TODAY()))-(MAX(DATE(2030,1,1),Mitarbeiter!$C155))+1),MAX(0,NETWORKDAYS(MAX(DATE(2030,1,1),Mitarbeiter!$C155),MIN(DATE(2030,2,0),IF(Mitarbeiter!$D155="",DATE(2030,2,0),Mitarbeiter!$D155),TODAY()),Einstellungen!$F$13:$F$67)))*N(Mitarbeiter!$E155)/IF(Einstellungen!$C$11="7 Tage",7,5),N('Ist-Stunden'!BB155)),MAX(IF(Einstellungen!$C$11="7 Tage",MAX(0,(MIN(DATE(2030,2,0),IF(Mitarbeiter!$D155="",DATE(2030,2,0),Mitarbeiter!$D155),TODAY()))-(MAX(DATE(2030,1,1),Mitarbeiter!$C155))+1),MAX(0,NETWORKDAYS(MAX(DATE(2030,1,1),Mitarbeiter!$C155),MIN(DATE(2030,2,0),IF(Mitarbeiter!$D155="",DATE(2030,2,0),Mitarbeiter!$D155),TODAY()),Einstellungen!$F$13:$F$67)))*N(Mitarbeiter!$E155)/IF(Einstellungen!$C$11="7 Tage",7,5),N('Ist-Stunden'!BB155)+(N(Krankheitstage!CY155)+N(Krankheitstage!DK155))*N($C155))))</f>
        <v/>
      </c>
      <c r="CG155" s="76">
        <f>IF($B155="",0,IF(Einstellungen!$C$10="Ja",MAX(IF(Einstellungen!$C$11="7 Tage",MAX(0,(MIN(DATE(2030,3,0),IF(Mitarbeiter!$D155="",DATE(2030,3,0),Mitarbeiter!$D155),TODAY()))-(MAX(DATE(2030,2,1),Mitarbeiter!$C155))+1),MAX(0,NETWORKDAYS(MAX(DATE(2030,2,1),Mitarbeiter!$C155),MIN(DATE(2030,3,0),IF(Mitarbeiter!$D155="",DATE(2030,3,0),Mitarbeiter!$D155),TODAY()),Einstellungen!$F$13:$F$67)))*N(Mitarbeiter!$E155)/IF(Einstellungen!$C$11="7 Tage",7,5),N('Ist-Stunden'!BC155)),MAX(IF(Einstellungen!$C$11="7 Tage",MAX(0,(MIN(DATE(2030,3,0),IF(Mitarbeiter!$D155="",DATE(2030,3,0),Mitarbeiter!$D155),TODAY()))-(MAX(DATE(2030,2,1),Mitarbeiter!$C155))+1),MAX(0,NETWORKDAYS(MAX(DATE(2030,2,1),Mitarbeiter!$C155),MIN(DATE(2030,3,0),IF(Mitarbeiter!$D155="",DATE(2030,3,0),Mitarbeiter!$D155),TODAY()),Einstellungen!$F$13:$F$67)))*N(Mitarbeiter!$E155)/IF(Einstellungen!$C$11="7 Tage",7,5),N('Ist-Stunden'!BC155)+(N(Krankheitstage!CZ155)+N(Krankheitstage!DL155))*N($C155))))</f>
        <v/>
      </c>
      <c r="CH155" s="76">
        <f>IF($B155="",0,IF(Einstellungen!$C$10="Ja",MAX(IF(Einstellungen!$C$11="7 Tage",MAX(0,(MIN(DATE(2030,4,0),IF(Mitarbeiter!$D155="",DATE(2030,4,0),Mitarbeiter!$D155),TODAY()))-(MAX(DATE(2030,3,1),Mitarbeiter!$C155))+1),MAX(0,NETWORKDAYS(MAX(DATE(2030,3,1),Mitarbeiter!$C155),MIN(DATE(2030,4,0),IF(Mitarbeiter!$D155="",DATE(2030,4,0),Mitarbeiter!$D155),TODAY()),Einstellungen!$F$13:$F$67)))*N(Mitarbeiter!$E155)/IF(Einstellungen!$C$11="7 Tage",7,5),N('Ist-Stunden'!BD155)),MAX(IF(Einstellungen!$C$11="7 Tage",MAX(0,(MIN(DATE(2030,4,0),IF(Mitarbeiter!$D155="",DATE(2030,4,0),Mitarbeiter!$D155),TODAY()))-(MAX(DATE(2030,3,1),Mitarbeiter!$C155))+1),MAX(0,NETWORKDAYS(MAX(DATE(2030,3,1),Mitarbeiter!$C155),MIN(DATE(2030,4,0),IF(Mitarbeiter!$D155="",DATE(2030,4,0),Mitarbeiter!$D155),TODAY()),Einstellungen!$F$13:$F$67)))*N(Mitarbeiter!$E155)/IF(Einstellungen!$C$11="7 Tage",7,5),N('Ist-Stunden'!BD155)+(N(Krankheitstage!DA155)+N(Krankheitstage!DM155))*N($C155))))</f>
        <v/>
      </c>
      <c r="CI155" s="76">
        <f>IF($B155="",0,IF(Einstellungen!$C$10="Ja",MAX(IF(Einstellungen!$C$11="7 Tage",MAX(0,(MIN(DATE(2030,5,0),IF(Mitarbeiter!$D155="",DATE(2030,5,0),Mitarbeiter!$D155),TODAY()))-(MAX(DATE(2030,4,1),Mitarbeiter!$C155))+1),MAX(0,NETWORKDAYS(MAX(DATE(2030,4,1),Mitarbeiter!$C155),MIN(DATE(2030,5,0),IF(Mitarbeiter!$D155="",DATE(2030,5,0),Mitarbeiter!$D155),TODAY()),Einstellungen!$F$13:$F$67)))*N(Mitarbeiter!$E155)/IF(Einstellungen!$C$11="7 Tage",7,5),N('Ist-Stunden'!BE155)),MAX(IF(Einstellungen!$C$11="7 Tage",MAX(0,(MIN(DATE(2030,5,0),IF(Mitarbeiter!$D155="",DATE(2030,5,0),Mitarbeiter!$D155),TODAY()))-(MAX(DATE(2030,4,1),Mitarbeiter!$C155))+1),MAX(0,NETWORKDAYS(MAX(DATE(2030,4,1),Mitarbeiter!$C155),MIN(DATE(2030,5,0),IF(Mitarbeiter!$D155="",DATE(2030,5,0),Mitarbeiter!$D155),TODAY()),Einstellungen!$F$13:$F$67)))*N(Mitarbeiter!$E155)/IF(Einstellungen!$C$11="7 Tage",7,5),N('Ist-Stunden'!BE155)+(N(Krankheitstage!DB155)+N(Krankheitstage!DN155))*N($C155))))</f>
        <v/>
      </c>
      <c r="CJ155" s="76">
        <f>IF($B155="",0,IF(Einstellungen!$C$10="Ja",MAX(IF(Einstellungen!$C$11="7 Tage",MAX(0,(MIN(DATE(2030,6,0),IF(Mitarbeiter!$D155="",DATE(2030,6,0),Mitarbeiter!$D155),TODAY()))-(MAX(DATE(2030,5,1),Mitarbeiter!$C155))+1),MAX(0,NETWORKDAYS(MAX(DATE(2030,5,1),Mitarbeiter!$C155),MIN(DATE(2030,6,0),IF(Mitarbeiter!$D155="",DATE(2030,6,0),Mitarbeiter!$D155),TODAY()),Einstellungen!$F$13:$F$67)))*N(Mitarbeiter!$E155)/IF(Einstellungen!$C$11="7 Tage",7,5),N('Ist-Stunden'!BF155)),MAX(IF(Einstellungen!$C$11="7 Tage",MAX(0,(MIN(DATE(2030,6,0),IF(Mitarbeiter!$D155="",DATE(2030,6,0),Mitarbeiter!$D155),TODAY()))-(MAX(DATE(2030,5,1),Mitarbeiter!$C155))+1),MAX(0,NETWORKDAYS(MAX(DATE(2030,5,1),Mitarbeiter!$C155),MIN(DATE(2030,6,0),IF(Mitarbeiter!$D155="",DATE(2030,6,0),Mitarbeiter!$D155),TODAY()),Einstellungen!$F$13:$F$67)))*N(Mitarbeiter!$E155)/IF(Einstellungen!$C$11="7 Tage",7,5),N('Ist-Stunden'!BF155)+(N(Krankheitstage!DC155)+N(Krankheitstage!DO155))*N($C155))))</f>
        <v/>
      </c>
      <c r="CK155" s="76">
        <f>IF($B155="",0,IF(Einstellungen!$C$10="Ja",MAX(IF(Einstellungen!$C$11="7 Tage",MAX(0,(MIN(DATE(2030,7,0),IF(Mitarbeiter!$D155="",DATE(2030,7,0),Mitarbeiter!$D155),TODAY()))-(MAX(DATE(2030,6,1),Mitarbeiter!$C155))+1),MAX(0,NETWORKDAYS(MAX(DATE(2030,6,1),Mitarbeiter!$C155),MIN(DATE(2030,7,0),IF(Mitarbeiter!$D155="",DATE(2030,7,0),Mitarbeiter!$D155),TODAY()),Einstellungen!$F$13:$F$67)))*N(Mitarbeiter!$E155)/IF(Einstellungen!$C$11="7 Tage",7,5),N('Ist-Stunden'!BG155)),MAX(IF(Einstellungen!$C$11="7 Tage",MAX(0,(MIN(DATE(2030,7,0),IF(Mitarbeiter!$D155="",DATE(2030,7,0),Mitarbeiter!$D155),TODAY()))-(MAX(DATE(2030,6,1),Mitarbeiter!$C155))+1),MAX(0,NETWORKDAYS(MAX(DATE(2030,6,1),Mitarbeiter!$C155),MIN(DATE(2030,7,0),IF(Mitarbeiter!$D155="",DATE(2030,7,0),Mitarbeiter!$D155),TODAY()),Einstellungen!$F$13:$F$67)))*N(Mitarbeiter!$E155)/IF(Einstellungen!$C$11="7 Tage",7,5),N('Ist-Stunden'!BG155)+(N(Krankheitstage!DD155)+N(Krankheitstage!DP155))*N($C155))))</f>
        <v/>
      </c>
      <c r="CL155" s="76">
        <f>IF($B155="",0,IF(Einstellungen!$C$10="Ja",MAX(IF(Einstellungen!$C$11="7 Tage",MAX(0,(MIN(DATE(2030,8,0),IF(Mitarbeiter!$D155="",DATE(2030,8,0),Mitarbeiter!$D155),TODAY()))-(MAX(DATE(2030,7,1),Mitarbeiter!$C155))+1),MAX(0,NETWORKDAYS(MAX(DATE(2030,7,1),Mitarbeiter!$C155),MIN(DATE(2030,8,0),IF(Mitarbeiter!$D155="",DATE(2030,8,0),Mitarbeiter!$D155),TODAY()),Einstellungen!$F$13:$F$67)))*N(Mitarbeiter!$E155)/IF(Einstellungen!$C$11="7 Tage",7,5),N('Ist-Stunden'!BH155)),MAX(IF(Einstellungen!$C$11="7 Tage",MAX(0,(MIN(DATE(2030,8,0),IF(Mitarbeiter!$D155="",DATE(2030,8,0),Mitarbeiter!$D155),TODAY()))-(MAX(DATE(2030,7,1),Mitarbeiter!$C155))+1),MAX(0,NETWORKDAYS(MAX(DATE(2030,7,1),Mitarbeiter!$C155),MIN(DATE(2030,8,0),IF(Mitarbeiter!$D155="",DATE(2030,8,0),Mitarbeiter!$D155),TODAY()),Einstellungen!$F$13:$F$67)))*N(Mitarbeiter!$E155)/IF(Einstellungen!$C$11="7 Tage",7,5),N('Ist-Stunden'!BH155)+(N(Krankheitstage!DE155)+N(Krankheitstage!DQ155))*N($C155))))</f>
        <v/>
      </c>
      <c r="CM155" s="76">
        <f>IF($B155="",0,IF(Einstellungen!$C$10="Ja",MAX(IF(Einstellungen!$C$11="7 Tage",MAX(0,(MIN(DATE(2030,9,0),IF(Mitarbeiter!$D155="",DATE(2030,9,0),Mitarbeiter!$D155),TODAY()))-(MAX(DATE(2030,8,1),Mitarbeiter!$C155))+1),MAX(0,NETWORKDAYS(MAX(DATE(2030,8,1),Mitarbeiter!$C155),MIN(DATE(2030,9,0),IF(Mitarbeiter!$D155="",DATE(2030,9,0),Mitarbeiter!$D155),TODAY()),Einstellungen!$F$13:$F$67)))*N(Mitarbeiter!$E155)/IF(Einstellungen!$C$11="7 Tage",7,5),N('Ist-Stunden'!BI155)),MAX(IF(Einstellungen!$C$11="7 Tage",MAX(0,(MIN(DATE(2030,9,0),IF(Mitarbeiter!$D155="",DATE(2030,9,0),Mitarbeiter!$D155),TODAY()))-(MAX(DATE(2030,8,1),Mitarbeiter!$C155))+1),MAX(0,NETWORKDAYS(MAX(DATE(2030,8,1),Mitarbeiter!$C155),MIN(DATE(2030,9,0),IF(Mitarbeiter!$D155="",DATE(2030,9,0),Mitarbeiter!$D155),TODAY()),Einstellungen!$F$13:$F$67)))*N(Mitarbeiter!$E155)/IF(Einstellungen!$C$11="7 Tage",7,5),N('Ist-Stunden'!BI155)+(N(Krankheitstage!DF155)+N(Krankheitstage!DR155))*N($C155))))</f>
        <v/>
      </c>
      <c r="CN155" s="76">
        <f>IF($B155="",0,IF(Einstellungen!$C$10="Ja",MAX(IF(Einstellungen!$C$11="7 Tage",MAX(0,(MIN(DATE(2030,10,0),IF(Mitarbeiter!$D155="",DATE(2030,10,0),Mitarbeiter!$D155),TODAY()))-(MAX(DATE(2030,9,1),Mitarbeiter!$C155))+1),MAX(0,NETWORKDAYS(MAX(DATE(2030,9,1),Mitarbeiter!$C155),MIN(DATE(2030,10,0),IF(Mitarbeiter!$D155="",DATE(2030,10,0),Mitarbeiter!$D155),TODAY()),Einstellungen!$F$13:$F$67)))*N(Mitarbeiter!$E155)/IF(Einstellungen!$C$11="7 Tage",7,5),N('Ist-Stunden'!BJ155)),MAX(IF(Einstellungen!$C$11="7 Tage",MAX(0,(MIN(DATE(2030,10,0),IF(Mitarbeiter!$D155="",DATE(2030,10,0),Mitarbeiter!$D155),TODAY()))-(MAX(DATE(2030,9,1),Mitarbeiter!$C155))+1),MAX(0,NETWORKDAYS(MAX(DATE(2030,9,1),Mitarbeiter!$C155),MIN(DATE(2030,10,0),IF(Mitarbeiter!$D155="",DATE(2030,10,0),Mitarbeiter!$D155),TODAY()),Einstellungen!$F$13:$F$67)))*N(Mitarbeiter!$E155)/IF(Einstellungen!$C$11="7 Tage",7,5),N('Ist-Stunden'!BJ155)+(N(Krankheitstage!DG155)+N(Krankheitstage!DS155))*N($C155))))</f>
        <v/>
      </c>
      <c r="CO155" s="76">
        <f>IF($B155="",0,IF(Einstellungen!$C$10="Ja",MAX(IF(Einstellungen!$C$11="7 Tage",MAX(0,(MIN(DATE(2030,11,0),IF(Mitarbeiter!$D155="",DATE(2030,11,0),Mitarbeiter!$D155),TODAY()))-(MAX(DATE(2030,10,1),Mitarbeiter!$C155))+1),MAX(0,NETWORKDAYS(MAX(DATE(2030,10,1),Mitarbeiter!$C155),MIN(DATE(2030,11,0),IF(Mitarbeiter!$D155="",DATE(2030,11,0),Mitarbeiter!$D155),TODAY()),Einstellungen!$F$13:$F$67)))*N(Mitarbeiter!$E155)/IF(Einstellungen!$C$11="7 Tage",7,5),N('Ist-Stunden'!BK155)),MAX(IF(Einstellungen!$C$11="7 Tage",MAX(0,(MIN(DATE(2030,11,0),IF(Mitarbeiter!$D155="",DATE(2030,11,0),Mitarbeiter!$D155),TODAY()))-(MAX(DATE(2030,10,1),Mitarbeiter!$C155))+1),MAX(0,NETWORKDAYS(MAX(DATE(2030,10,1),Mitarbeiter!$C155),MIN(DATE(2030,11,0),IF(Mitarbeiter!$D155="",DATE(2030,11,0),Mitarbeiter!$D155),TODAY()),Einstellungen!$F$13:$F$67)))*N(Mitarbeiter!$E155)/IF(Einstellungen!$C$11="7 Tage",7,5),N('Ist-Stunden'!BK155)+(N(Krankheitstage!DH155)+N(Krankheitstage!DT155))*N($C155))))</f>
        <v/>
      </c>
      <c r="CP155" s="76">
        <f>IF($B155="",0,IF(Einstellungen!$C$10="Ja",MAX(IF(Einstellungen!$C$11="7 Tage",MAX(0,(MIN(DATE(2030,12,0),IF(Mitarbeiter!$D155="",DATE(2030,12,0),Mitarbeiter!$D155),TODAY()))-(MAX(DATE(2030,11,1),Mitarbeiter!$C155))+1),MAX(0,NETWORKDAYS(MAX(DATE(2030,11,1),Mitarbeiter!$C155),MIN(DATE(2030,12,0),IF(Mitarbeiter!$D155="",DATE(2030,12,0),Mitarbeiter!$D155),TODAY()),Einstellungen!$F$13:$F$67)))*N(Mitarbeiter!$E155)/IF(Einstellungen!$C$11="7 Tage",7,5),N('Ist-Stunden'!BL155)),MAX(IF(Einstellungen!$C$11="7 Tage",MAX(0,(MIN(DATE(2030,12,0),IF(Mitarbeiter!$D155="",DATE(2030,12,0),Mitarbeiter!$D155),TODAY()))-(MAX(DATE(2030,11,1),Mitarbeiter!$C155))+1),MAX(0,NETWORKDAYS(MAX(DATE(2030,11,1),Mitarbeiter!$C155),MIN(DATE(2030,12,0),IF(Mitarbeiter!$D155="",DATE(2030,12,0),Mitarbeiter!$D155),TODAY()),Einstellungen!$F$13:$F$67)))*N(Mitarbeiter!$E155)/IF(Einstellungen!$C$11="7 Tage",7,5),N('Ist-Stunden'!BL155)+(N(Krankheitstage!DI155)+N(Krankheitstage!DU155))*N($C155))))</f>
        <v/>
      </c>
      <c r="CQ155" s="76">
        <f>IF($B155="",0,IF(Einstellungen!$C$10="Ja",MAX(IF(Einstellungen!$C$11="7 Tage",MAX(0,(MIN(DATE(2030,13,0),IF(Mitarbeiter!$D155="",DATE(2030,13,0),Mitarbeiter!$D155),TODAY()))-(MAX(DATE(2030,12,1),Mitarbeiter!$C155))+1),MAX(0,NETWORKDAYS(MAX(DATE(2030,12,1),Mitarbeiter!$C155),MIN(DATE(2030,13,0),IF(Mitarbeiter!$D155="",DATE(2030,13,0),Mitarbeiter!$D155),TODAY()),Einstellungen!$F$13:$F$67)))*N(Mitarbeiter!$E155)/IF(Einstellungen!$C$11="7 Tage",7,5),N('Ist-Stunden'!BM155)),MAX(IF(Einstellungen!$C$11="7 Tage",MAX(0,(MIN(DATE(2030,13,0),IF(Mitarbeiter!$D155="",DATE(2030,13,0),Mitarbeiter!$D155),TODAY()))-(MAX(DATE(2030,12,1),Mitarbeiter!$C155))+1),MAX(0,NETWORKDAYS(MAX(DATE(2030,12,1),Mitarbeiter!$C155),MIN(DATE(2030,13,0),IF(Mitarbeiter!$D155="",DATE(2030,13,0),Mitarbeiter!$D155),TODAY()),Einstellungen!$F$13:$F$67)))*N(Mitarbeiter!$E155)/IF(Einstellungen!$C$11="7 Tage",7,5),N('Ist-Stunden'!BM155)+(N(Krankheitstage!DJ155)+N(Krankheitstage!DV155))*N($C155))))</f>
        <v/>
      </c>
    </row>
    <row r="156">
      <c r="A156" s="73">
        <f>IF(Mitarbeiter!B156="","",Mitarbeiter!A156)</f>
        <v/>
      </c>
      <c r="B156" s="6">
        <f>IF(Mitarbeiter!B156="","",Mitarbeiter!B156)</f>
        <v/>
      </c>
      <c r="C156" s="74">
        <f>IF(Mitarbeiter!B156="","",Mitarbeiter!F156)</f>
        <v/>
      </c>
      <c r="D156" s="75">
        <f>N(INDEX(Krankheitstage!$G156:$DV156,1,(Einstellungen!$C$3-2026)*24+1))</f>
        <v/>
      </c>
      <c r="E156" s="75">
        <f>N(INDEX(Krankheitstage!$G156:$DV156,1,(Einstellungen!$C$3-2026)*24+2))</f>
        <v/>
      </c>
      <c r="F156" s="75">
        <f>N(INDEX(Krankheitstage!$G156:$DV156,1,(Einstellungen!$C$3-2026)*24+3))</f>
        <v/>
      </c>
      <c r="G156" s="75">
        <f>N(INDEX(Krankheitstage!$G156:$DV156,1,(Einstellungen!$C$3-2026)*24+4))</f>
        <v/>
      </c>
      <c r="H156" s="75">
        <f>N(INDEX(Krankheitstage!$G156:$DV156,1,(Einstellungen!$C$3-2026)*24+5))</f>
        <v/>
      </c>
      <c r="I156" s="75">
        <f>N(INDEX(Krankheitstage!$G156:$DV156,1,(Einstellungen!$C$3-2026)*24+6))</f>
        <v/>
      </c>
      <c r="J156" s="75">
        <f>N(INDEX(Krankheitstage!$G156:$DV156,1,(Einstellungen!$C$3-2026)*24+7))</f>
        <v/>
      </c>
      <c r="K156" s="75">
        <f>N(INDEX(Krankheitstage!$G156:$DV156,1,(Einstellungen!$C$3-2026)*24+8))</f>
        <v/>
      </c>
      <c r="L156" s="75">
        <f>N(INDEX(Krankheitstage!$G156:$DV156,1,(Einstellungen!$C$3-2026)*24+9))</f>
        <v/>
      </c>
      <c r="M156" s="75">
        <f>N(INDEX(Krankheitstage!$G156:$DV156,1,(Einstellungen!$C$3-2026)*24+10))</f>
        <v/>
      </c>
      <c r="N156" s="75">
        <f>N(INDEX(Krankheitstage!$G156:$DV156,1,(Einstellungen!$C$3-2026)*24+11))</f>
        <v/>
      </c>
      <c r="O156" s="75">
        <f>N(INDEX(Krankheitstage!$G156:$DV156,1,(Einstellungen!$C$3-2026)*24+12))</f>
        <v/>
      </c>
      <c r="P156" s="75">
        <f>IF($B156="","",SUM(D156:O156))</f>
        <v/>
      </c>
      <c r="Q156" s="75">
        <f>N(INDEX(Krankheitstage!$G156:$DV156,1,(Einstellungen!$C$3-2026)*24+13))</f>
        <v/>
      </c>
      <c r="R156" s="75">
        <f>N(INDEX(Krankheitstage!$G156:$DV156,1,(Einstellungen!$C$3-2026)*24+14))</f>
        <v/>
      </c>
      <c r="S156" s="75">
        <f>N(INDEX(Krankheitstage!$G156:$DV156,1,(Einstellungen!$C$3-2026)*24+15))</f>
        <v/>
      </c>
      <c r="T156" s="75">
        <f>N(INDEX(Krankheitstage!$G156:$DV156,1,(Einstellungen!$C$3-2026)*24+16))</f>
        <v/>
      </c>
      <c r="U156" s="75">
        <f>N(INDEX(Krankheitstage!$G156:$DV156,1,(Einstellungen!$C$3-2026)*24+17))</f>
        <v/>
      </c>
      <c r="V156" s="75">
        <f>N(INDEX(Krankheitstage!$G156:$DV156,1,(Einstellungen!$C$3-2026)*24+18))</f>
        <v/>
      </c>
      <c r="W156" s="75">
        <f>N(INDEX(Krankheitstage!$G156:$DV156,1,(Einstellungen!$C$3-2026)*24+19))</f>
        <v/>
      </c>
      <c r="X156" s="75">
        <f>N(INDEX(Krankheitstage!$G156:$DV156,1,(Einstellungen!$C$3-2026)*24+20))</f>
        <v/>
      </c>
      <c r="Y156" s="75">
        <f>N(INDEX(Krankheitstage!$G156:$DV156,1,(Einstellungen!$C$3-2026)*24+21))</f>
        <v/>
      </c>
      <c r="Z156" s="75">
        <f>N(INDEX(Krankheitstage!$G156:$DV156,1,(Einstellungen!$C$3-2026)*24+22))</f>
        <v/>
      </c>
      <c r="AA156" s="75">
        <f>N(INDEX(Krankheitstage!$G156:$DV156,1,(Einstellungen!$C$3-2026)*24+23))</f>
        <v/>
      </c>
      <c r="AB156" s="75">
        <f>N(INDEX(Krankheitstage!$G156:$DV156,1,(Einstellungen!$C$3-2026)*24+24))</f>
        <v/>
      </c>
      <c r="AC156" s="75">
        <f>IF($B156="","",SUM(Q156:AB156))</f>
        <v/>
      </c>
      <c r="AD156" s="75">
        <f>IF($B156="","",SUM(P156,AC156))</f>
        <v/>
      </c>
      <c r="AE156" s="76">
        <f>IF($B156="","",AD156*N(C156))</f>
        <v/>
      </c>
      <c r="AF156" s="75">
        <f>IF($B156="","",Krankheitstage!E156)</f>
        <v/>
      </c>
      <c r="AG156" s="76">
        <f>IF($B156="","",AF156*N(C156))</f>
        <v/>
      </c>
      <c r="AH156" s="76">
        <f>IF($B156="","",INDEX($AJ156:$CQ156,1,(Einstellungen!$C$3-2026)*12+1)+INDEX($AJ156:$CQ156,1,(Einstellungen!$C$3-2026)*12+2)+INDEX($AJ156:$CQ156,1,(Einstellungen!$C$3-2026)*12+3)+INDEX($AJ156:$CQ156,1,(Einstellungen!$C$3-2026)*12+4)+INDEX($AJ156:$CQ156,1,(Einstellungen!$C$3-2026)*12+5)+INDEX($AJ156:$CQ156,1,(Einstellungen!$C$3-2026)*12+6)+INDEX($AJ156:$CQ156,1,(Einstellungen!$C$3-2026)*12+7)+INDEX($AJ156:$CQ156,1,(Einstellungen!$C$3-2026)*12+8)+INDEX($AJ156:$CQ156,1,(Einstellungen!$C$3-2026)*12+9)+INDEX($AJ156:$CQ156,1,(Einstellungen!$C$3-2026)*12+10)+INDEX($AJ156:$CQ156,1,(Einstellungen!$C$3-2026)*12+11)+INDEX($AJ156:$CQ156,1,(Einstellungen!$C$3-2026)*12+12))</f>
        <v/>
      </c>
      <c r="AI156" s="76">
        <f>IF($B156="","",SUM($AJ156:$CQ156))</f>
        <v/>
      </c>
      <c r="AJ156" s="76">
        <f>IF($B156="",0,IF(Einstellungen!$C$10="Ja",MAX(IF(Einstellungen!$C$11="7 Tage",MAX(0,(MIN(DATE(2026,2,0),IF(Mitarbeiter!$D156="",DATE(2026,2,0),Mitarbeiter!$D156),TODAY()))-(MAX(DATE(2026,1,1),Mitarbeiter!$C156))+1),MAX(0,NETWORKDAYS(MAX(DATE(2026,1,1),Mitarbeiter!$C156),MIN(DATE(2026,2,0),IF(Mitarbeiter!$D156="",DATE(2026,2,0),Mitarbeiter!$D156),TODAY()),Einstellungen!$F$13:$F$67)))*N(Mitarbeiter!$E156)/IF(Einstellungen!$C$11="7 Tage",7,5),N('Ist-Stunden'!F156)),MAX(IF(Einstellungen!$C$11="7 Tage",MAX(0,(MIN(DATE(2026,2,0),IF(Mitarbeiter!$D156="",DATE(2026,2,0),Mitarbeiter!$D156),TODAY()))-(MAX(DATE(2026,1,1),Mitarbeiter!$C156))+1),MAX(0,NETWORKDAYS(MAX(DATE(2026,1,1),Mitarbeiter!$C156),MIN(DATE(2026,2,0),IF(Mitarbeiter!$D156="",DATE(2026,2,0),Mitarbeiter!$D156),TODAY()),Einstellungen!$F$13:$F$67)))*N(Mitarbeiter!$E156)/IF(Einstellungen!$C$11="7 Tage",7,5),N('Ist-Stunden'!F156)+(N(Krankheitstage!G156)+N(Krankheitstage!S156))*N($C156))))</f>
        <v/>
      </c>
      <c r="AK156" s="76">
        <f>IF($B156="",0,IF(Einstellungen!$C$10="Ja",MAX(IF(Einstellungen!$C$11="7 Tage",MAX(0,(MIN(DATE(2026,3,0),IF(Mitarbeiter!$D156="",DATE(2026,3,0),Mitarbeiter!$D156),TODAY()))-(MAX(DATE(2026,2,1),Mitarbeiter!$C156))+1),MAX(0,NETWORKDAYS(MAX(DATE(2026,2,1),Mitarbeiter!$C156),MIN(DATE(2026,3,0),IF(Mitarbeiter!$D156="",DATE(2026,3,0),Mitarbeiter!$D156),TODAY()),Einstellungen!$F$13:$F$67)))*N(Mitarbeiter!$E156)/IF(Einstellungen!$C$11="7 Tage",7,5),N('Ist-Stunden'!G156)),MAX(IF(Einstellungen!$C$11="7 Tage",MAX(0,(MIN(DATE(2026,3,0),IF(Mitarbeiter!$D156="",DATE(2026,3,0),Mitarbeiter!$D156),TODAY()))-(MAX(DATE(2026,2,1),Mitarbeiter!$C156))+1),MAX(0,NETWORKDAYS(MAX(DATE(2026,2,1),Mitarbeiter!$C156),MIN(DATE(2026,3,0),IF(Mitarbeiter!$D156="",DATE(2026,3,0),Mitarbeiter!$D156),TODAY()),Einstellungen!$F$13:$F$67)))*N(Mitarbeiter!$E156)/IF(Einstellungen!$C$11="7 Tage",7,5),N('Ist-Stunden'!G156)+(N(Krankheitstage!H156)+N(Krankheitstage!T156))*N($C156))))</f>
        <v/>
      </c>
      <c r="AL156" s="76">
        <f>IF($B156="",0,IF(Einstellungen!$C$10="Ja",MAX(IF(Einstellungen!$C$11="7 Tage",MAX(0,(MIN(DATE(2026,4,0),IF(Mitarbeiter!$D156="",DATE(2026,4,0),Mitarbeiter!$D156),TODAY()))-(MAX(DATE(2026,3,1),Mitarbeiter!$C156))+1),MAX(0,NETWORKDAYS(MAX(DATE(2026,3,1),Mitarbeiter!$C156),MIN(DATE(2026,4,0),IF(Mitarbeiter!$D156="",DATE(2026,4,0),Mitarbeiter!$D156),TODAY()),Einstellungen!$F$13:$F$67)))*N(Mitarbeiter!$E156)/IF(Einstellungen!$C$11="7 Tage",7,5),N('Ist-Stunden'!H156)),MAX(IF(Einstellungen!$C$11="7 Tage",MAX(0,(MIN(DATE(2026,4,0),IF(Mitarbeiter!$D156="",DATE(2026,4,0),Mitarbeiter!$D156),TODAY()))-(MAX(DATE(2026,3,1),Mitarbeiter!$C156))+1),MAX(0,NETWORKDAYS(MAX(DATE(2026,3,1),Mitarbeiter!$C156),MIN(DATE(2026,4,0),IF(Mitarbeiter!$D156="",DATE(2026,4,0),Mitarbeiter!$D156),TODAY()),Einstellungen!$F$13:$F$67)))*N(Mitarbeiter!$E156)/IF(Einstellungen!$C$11="7 Tage",7,5),N('Ist-Stunden'!H156)+(N(Krankheitstage!I156)+N(Krankheitstage!U156))*N($C156))))</f>
        <v/>
      </c>
      <c r="AM156" s="76">
        <f>IF($B156="",0,IF(Einstellungen!$C$10="Ja",MAX(IF(Einstellungen!$C$11="7 Tage",MAX(0,(MIN(DATE(2026,5,0),IF(Mitarbeiter!$D156="",DATE(2026,5,0),Mitarbeiter!$D156),TODAY()))-(MAX(DATE(2026,4,1),Mitarbeiter!$C156))+1),MAX(0,NETWORKDAYS(MAX(DATE(2026,4,1),Mitarbeiter!$C156),MIN(DATE(2026,5,0),IF(Mitarbeiter!$D156="",DATE(2026,5,0),Mitarbeiter!$D156),TODAY()),Einstellungen!$F$13:$F$67)))*N(Mitarbeiter!$E156)/IF(Einstellungen!$C$11="7 Tage",7,5),N('Ist-Stunden'!I156)),MAX(IF(Einstellungen!$C$11="7 Tage",MAX(0,(MIN(DATE(2026,5,0),IF(Mitarbeiter!$D156="",DATE(2026,5,0),Mitarbeiter!$D156),TODAY()))-(MAX(DATE(2026,4,1),Mitarbeiter!$C156))+1),MAX(0,NETWORKDAYS(MAX(DATE(2026,4,1),Mitarbeiter!$C156),MIN(DATE(2026,5,0),IF(Mitarbeiter!$D156="",DATE(2026,5,0),Mitarbeiter!$D156),TODAY()),Einstellungen!$F$13:$F$67)))*N(Mitarbeiter!$E156)/IF(Einstellungen!$C$11="7 Tage",7,5),N('Ist-Stunden'!I156)+(N(Krankheitstage!J156)+N(Krankheitstage!V156))*N($C156))))</f>
        <v/>
      </c>
      <c r="AN156" s="76">
        <f>IF($B156="",0,IF(Einstellungen!$C$10="Ja",MAX(IF(Einstellungen!$C$11="7 Tage",MAX(0,(MIN(DATE(2026,6,0),IF(Mitarbeiter!$D156="",DATE(2026,6,0),Mitarbeiter!$D156),TODAY()))-(MAX(DATE(2026,5,1),Mitarbeiter!$C156))+1),MAX(0,NETWORKDAYS(MAX(DATE(2026,5,1),Mitarbeiter!$C156),MIN(DATE(2026,6,0),IF(Mitarbeiter!$D156="",DATE(2026,6,0),Mitarbeiter!$D156),TODAY()),Einstellungen!$F$13:$F$67)))*N(Mitarbeiter!$E156)/IF(Einstellungen!$C$11="7 Tage",7,5),N('Ist-Stunden'!J156)),MAX(IF(Einstellungen!$C$11="7 Tage",MAX(0,(MIN(DATE(2026,6,0),IF(Mitarbeiter!$D156="",DATE(2026,6,0),Mitarbeiter!$D156),TODAY()))-(MAX(DATE(2026,5,1),Mitarbeiter!$C156))+1),MAX(0,NETWORKDAYS(MAX(DATE(2026,5,1),Mitarbeiter!$C156),MIN(DATE(2026,6,0),IF(Mitarbeiter!$D156="",DATE(2026,6,0),Mitarbeiter!$D156),TODAY()),Einstellungen!$F$13:$F$67)))*N(Mitarbeiter!$E156)/IF(Einstellungen!$C$11="7 Tage",7,5),N('Ist-Stunden'!J156)+(N(Krankheitstage!K156)+N(Krankheitstage!W156))*N($C156))))</f>
        <v/>
      </c>
      <c r="AO156" s="76">
        <f>IF($B156="",0,IF(Einstellungen!$C$10="Ja",MAX(IF(Einstellungen!$C$11="7 Tage",MAX(0,(MIN(DATE(2026,7,0),IF(Mitarbeiter!$D156="",DATE(2026,7,0),Mitarbeiter!$D156),TODAY()))-(MAX(DATE(2026,6,1),Mitarbeiter!$C156))+1),MAX(0,NETWORKDAYS(MAX(DATE(2026,6,1),Mitarbeiter!$C156),MIN(DATE(2026,7,0),IF(Mitarbeiter!$D156="",DATE(2026,7,0),Mitarbeiter!$D156),TODAY()),Einstellungen!$F$13:$F$67)))*N(Mitarbeiter!$E156)/IF(Einstellungen!$C$11="7 Tage",7,5),N('Ist-Stunden'!K156)),MAX(IF(Einstellungen!$C$11="7 Tage",MAX(0,(MIN(DATE(2026,7,0),IF(Mitarbeiter!$D156="",DATE(2026,7,0),Mitarbeiter!$D156),TODAY()))-(MAX(DATE(2026,6,1),Mitarbeiter!$C156))+1),MAX(0,NETWORKDAYS(MAX(DATE(2026,6,1),Mitarbeiter!$C156),MIN(DATE(2026,7,0),IF(Mitarbeiter!$D156="",DATE(2026,7,0),Mitarbeiter!$D156),TODAY()),Einstellungen!$F$13:$F$67)))*N(Mitarbeiter!$E156)/IF(Einstellungen!$C$11="7 Tage",7,5),N('Ist-Stunden'!K156)+(N(Krankheitstage!L156)+N(Krankheitstage!X156))*N($C156))))</f>
        <v/>
      </c>
      <c r="AP156" s="76">
        <f>IF($B156="",0,IF(Einstellungen!$C$10="Ja",MAX(IF(Einstellungen!$C$11="7 Tage",MAX(0,(MIN(DATE(2026,8,0),IF(Mitarbeiter!$D156="",DATE(2026,8,0),Mitarbeiter!$D156),TODAY()))-(MAX(DATE(2026,7,1),Mitarbeiter!$C156))+1),MAX(0,NETWORKDAYS(MAX(DATE(2026,7,1),Mitarbeiter!$C156),MIN(DATE(2026,8,0),IF(Mitarbeiter!$D156="",DATE(2026,8,0),Mitarbeiter!$D156),TODAY()),Einstellungen!$F$13:$F$67)))*N(Mitarbeiter!$E156)/IF(Einstellungen!$C$11="7 Tage",7,5),N('Ist-Stunden'!L156)),MAX(IF(Einstellungen!$C$11="7 Tage",MAX(0,(MIN(DATE(2026,8,0),IF(Mitarbeiter!$D156="",DATE(2026,8,0),Mitarbeiter!$D156),TODAY()))-(MAX(DATE(2026,7,1),Mitarbeiter!$C156))+1),MAX(0,NETWORKDAYS(MAX(DATE(2026,7,1),Mitarbeiter!$C156),MIN(DATE(2026,8,0),IF(Mitarbeiter!$D156="",DATE(2026,8,0),Mitarbeiter!$D156),TODAY()),Einstellungen!$F$13:$F$67)))*N(Mitarbeiter!$E156)/IF(Einstellungen!$C$11="7 Tage",7,5),N('Ist-Stunden'!L156)+(N(Krankheitstage!M156)+N(Krankheitstage!Y156))*N($C156))))</f>
        <v/>
      </c>
      <c r="AQ156" s="76">
        <f>IF($B156="",0,IF(Einstellungen!$C$10="Ja",MAX(IF(Einstellungen!$C$11="7 Tage",MAX(0,(MIN(DATE(2026,9,0),IF(Mitarbeiter!$D156="",DATE(2026,9,0),Mitarbeiter!$D156),TODAY()))-(MAX(DATE(2026,8,1),Mitarbeiter!$C156))+1),MAX(0,NETWORKDAYS(MAX(DATE(2026,8,1),Mitarbeiter!$C156),MIN(DATE(2026,9,0),IF(Mitarbeiter!$D156="",DATE(2026,9,0),Mitarbeiter!$D156),TODAY()),Einstellungen!$F$13:$F$67)))*N(Mitarbeiter!$E156)/IF(Einstellungen!$C$11="7 Tage",7,5),N('Ist-Stunden'!M156)),MAX(IF(Einstellungen!$C$11="7 Tage",MAX(0,(MIN(DATE(2026,9,0),IF(Mitarbeiter!$D156="",DATE(2026,9,0),Mitarbeiter!$D156),TODAY()))-(MAX(DATE(2026,8,1),Mitarbeiter!$C156))+1),MAX(0,NETWORKDAYS(MAX(DATE(2026,8,1),Mitarbeiter!$C156),MIN(DATE(2026,9,0),IF(Mitarbeiter!$D156="",DATE(2026,9,0),Mitarbeiter!$D156),TODAY()),Einstellungen!$F$13:$F$67)))*N(Mitarbeiter!$E156)/IF(Einstellungen!$C$11="7 Tage",7,5),N('Ist-Stunden'!M156)+(N(Krankheitstage!N156)+N(Krankheitstage!Z156))*N($C156))))</f>
        <v/>
      </c>
      <c r="AR156" s="76">
        <f>IF($B156="",0,IF(Einstellungen!$C$10="Ja",MAX(IF(Einstellungen!$C$11="7 Tage",MAX(0,(MIN(DATE(2026,10,0),IF(Mitarbeiter!$D156="",DATE(2026,10,0),Mitarbeiter!$D156),TODAY()))-(MAX(DATE(2026,9,1),Mitarbeiter!$C156))+1),MAX(0,NETWORKDAYS(MAX(DATE(2026,9,1),Mitarbeiter!$C156),MIN(DATE(2026,10,0),IF(Mitarbeiter!$D156="",DATE(2026,10,0),Mitarbeiter!$D156),TODAY()),Einstellungen!$F$13:$F$67)))*N(Mitarbeiter!$E156)/IF(Einstellungen!$C$11="7 Tage",7,5),N('Ist-Stunden'!N156)),MAX(IF(Einstellungen!$C$11="7 Tage",MAX(0,(MIN(DATE(2026,10,0),IF(Mitarbeiter!$D156="",DATE(2026,10,0),Mitarbeiter!$D156),TODAY()))-(MAX(DATE(2026,9,1),Mitarbeiter!$C156))+1),MAX(0,NETWORKDAYS(MAX(DATE(2026,9,1),Mitarbeiter!$C156),MIN(DATE(2026,10,0),IF(Mitarbeiter!$D156="",DATE(2026,10,0),Mitarbeiter!$D156),TODAY()),Einstellungen!$F$13:$F$67)))*N(Mitarbeiter!$E156)/IF(Einstellungen!$C$11="7 Tage",7,5),N('Ist-Stunden'!N156)+(N(Krankheitstage!O156)+N(Krankheitstage!AA156))*N($C156))))</f>
        <v/>
      </c>
      <c r="AS156" s="76">
        <f>IF($B156="",0,IF(Einstellungen!$C$10="Ja",MAX(IF(Einstellungen!$C$11="7 Tage",MAX(0,(MIN(DATE(2026,11,0),IF(Mitarbeiter!$D156="",DATE(2026,11,0),Mitarbeiter!$D156),TODAY()))-(MAX(DATE(2026,10,1),Mitarbeiter!$C156))+1),MAX(0,NETWORKDAYS(MAX(DATE(2026,10,1),Mitarbeiter!$C156),MIN(DATE(2026,11,0),IF(Mitarbeiter!$D156="",DATE(2026,11,0),Mitarbeiter!$D156),TODAY()),Einstellungen!$F$13:$F$67)))*N(Mitarbeiter!$E156)/IF(Einstellungen!$C$11="7 Tage",7,5),N('Ist-Stunden'!O156)),MAX(IF(Einstellungen!$C$11="7 Tage",MAX(0,(MIN(DATE(2026,11,0),IF(Mitarbeiter!$D156="",DATE(2026,11,0),Mitarbeiter!$D156),TODAY()))-(MAX(DATE(2026,10,1),Mitarbeiter!$C156))+1),MAX(0,NETWORKDAYS(MAX(DATE(2026,10,1),Mitarbeiter!$C156),MIN(DATE(2026,11,0),IF(Mitarbeiter!$D156="",DATE(2026,11,0),Mitarbeiter!$D156),TODAY()),Einstellungen!$F$13:$F$67)))*N(Mitarbeiter!$E156)/IF(Einstellungen!$C$11="7 Tage",7,5),N('Ist-Stunden'!O156)+(N(Krankheitstage!P156)+N(Krankheitstage!AB156))*N($C156))))</f>
        <v/>
      </c>
      <c r="AT156" s="76">
        <f>IF($B156="",0,IF(Einstellungen!$C$10="Ja",MAX(IF(Einstellungen!$C$11="7 Tage",MAX(0,(MIN(DATE(2026,12,0),IF(Mitarbeiter!$D156="",DATE(2026,12,0),Mitarbeiter!$D156),TODAY()))-(MAX(DATE(2026,11,1),Mitarbeiter!$C156))+1),MAX(0,NETWORKDAYS(MAX(DATE(2026,11,1),Mitarbeiter!$C156),MIN(DATE(2026,12,0),IF(Mitarbeiter!$D156="",DATE(2026,12,0),Mitarbeiter!$D156),TODAY()),Einstellungen!$F$13:$F$67)))*N(Mitarbeiter!$E156)/IF(Einstellungen!$C$11="7 Tage",7,5),N('Ist-Stunden'!P156)),MAX(IF(Einstellungen!$C$11="7 Tage",MAX(0,(MIN(DATE(2026,12,0),IF(Mitarbeiter!$D156="",DATE(2026,12,0),Mitarbeiter!$D156),TODAY()))-(MAX(DATE(2026,11,1),Mitarbeiter!$C156))+1),MAX(0,NETWORKDAYS(MAX(DATE(2026,11,1),Mitarbeiter!$C156),MIN(DATE(2026,12,0),IF(Mitarbeiter!$D156="",DATE(2026,12,0),Mitarbeiter!$D156),TODAY()),Einstellungen!$F$13:$F$67)))*N(Mitarbeiter!$E156)/IF(Einstellungen!$C$11="7 Tage",7,5),N('Ist-Stunden'!P156)+(N(Krankheitstage!Q156)+N(Krankheitstage!AC156))*N($C156))))</f>
        <v/>
      </c>
      <c r="AU156" s="76">
        <f>IF($B156="",0,IF(Einstellungen!$C$10="Ja",MAX(IF(Einstellungen!$C$11="7 Tage",MAX(0,(MIN(DATE(2026,13,0),IF(Mitarbeiter!$D156="",DATE(2026,13,0),Mitarbeiter!$D156),TODAY()))-(MAX(DATE(2026,12,1),Mitarbeiter!$C156))+1),MAX(0,NETWORKDAYS(MAX(DATE(2026,12,1),Mitarbeiter!$C156),MIN(DATE(2026,13,0),IF(Mitarbeiter!$D156="",DATE(2026,13,0),Mitarbeiter!$D156),TODAY()),Einstellungen!$F$13:$F$67)))*N(Mitarbeiter!$E156)/IF(Einstellungen!$C$11="7 Tage",7,5),N('Ist-Stunden'!Q156)),MAX(IF(Einstellungen!$C$11="7 Tage",MAX(0,(MIN(DATE(2026,13,0),IF(Mitarbeiter!$D156="",DATE(2026,13,0),Mitarbeiter!$D156),TODAY()))-(MAX(DATE(2026,12,1),Mitarbeiter!$C156))+1),MAX(0,NETWORKDAYS(MAX(DATE(2026,12,1),Mitarbeiter!$C156),MIN(DATE(2026,13,0),IF(Mitarbeiter!$D156="",DATE(2026,13,0),Mitarbeiter!$D156),TODAY()),Einstellungen!$F$13:$F$67)))*N(Mitarbeiter!$E156)/IF(Einstellungen!$C$11="7 Tage",7,5),N('Ist-Stunden'!Q156)+(N(Krankheitstage!R156)+N(Krankheitstage!AD156))*N($C156))))</f>
        <v/>
      </c>
      <c r="AV156" s="76">
        <f>IF($B156="",0,IF(Einstellungen!$C$10="Ja",MAX(IF(Einstellungen!$C$11="7 Tage",MAX(0,(MIN(DATE(2027,2,0),IF(Mitarbeiter!$D156="",DATE(2027,2,0),Mitarbeiter!$D156),TODAY()))-(MAX(DATE(2027,1,1),Mitarbeiter!$C156))+1),MAX(0,NETWORKDAYS(MAX(DATE(2027,1,1),Mitarbeiter!$C156),MIN(DATE(2027,2,0),IF(Mitarbeiter!$D156="",DATE(2027,2,0),Mitarbeiter!$D156),TODAY()),Einstellungen!$F$13:$F$67)))*N(Mitarbeiter!$E156)/IF(Einstellungen!$C$11="7 Tage",7,5),N('Ist-Stunden'!R156)),MAX(IF(Einstellungen!$C$11="7 Tage",MAX(0,(MIN(DATE(2027,2,0),IF(Mitarbeiter!$D156="",DATE(2027,2,0),Mitarbeiter!$D156),TODAY()))-(MAX(DATE(2027,1,1),Mitarbeiter!$C156))+1),MAX(0,NETWORKDAYS(MAX(DATE(2027,1,1),Mitarbeiter!$C156),MIN(DATE(2027,2,0),IF(Mitarbeiter!$D156="",DATE(2027,2,0),Mitarbeiter!$D156),TODAY()),Einstellungen!$F$13:$F$67)))*N(Mitarbeiter!$E156)/IF(Einstellungen!$C$11="7 Tage",7,5),N('Ist-Stunden'!R156)+(N(Krankheitstage!AE156)+N(Krankheitstage!AQ156))*N($C156))))</f>
        <v/>
      </c>
      <c r="AW156" s="76">
        <f>IF($B156="",0,IF(Einstellungen!$C$10="Ja",MAX(IF(Einstellungen!$C$11="7 Tage",MAX(0,(MIN(DATE(2027,3,0),IF(Mitarbeiter!$D156="",DATE(2027,3,0),Mitarbeiter!$D156),TODAY()))-(MAX(DATE(2027,2,1),Mitarbeiter!$C156))+1),MAX(0,NETWORKDAYS(MAX(DATE(2027,2,1),Mitarbeiter!$C156),MIN(DATE(2027,3,0),IF(Mitarbeiter!$D156="",DATE(2027,3,0),Mitarbeiter!$D156),TODAY()),Einstellungen!$F$13:$F$67)))*N(Mitarbeiter!$E156)/IF(Einstellungen!$C$11="7 Tage",7,5),N('Ist-Stunden'!S156)),MAX(IF(Einstellungen!$C$11="7 Tage",MAX(0,(MIN(DATE(2027,3,0),IF(Mitarbeiter!$D156="",DATE(2027,3,0),Mitarbeiter!$D156),TODAY()))-(MAX(DATE(2027,2,1),Mitarbeiter!$C156))+1),MAX(0,NETWORKDAYS(MAX(DATE(2027,2,1),Mitarbeiter!$C156),MIN(DATE(2027,3,0),IF(Mitarbeiter!$D156="",DATE(2027,3,0),Mitarbeiter!$D156),TODAY()),Einstellungen!$F$13:$F$67)))*N(Mitarbeiter!$E156)/IF(Einstellungen!$C$11="7 Tage",7,5),N('Ist-Stunden'!S156)+(N(Krankheitstage!AF156)+N(Krankheitstage!AR156))*N($C156))))</f>
        <v/>
      </c>
      <c r="AX156" s="76">
        <f>IF($B156="",0,IF(Einstellungen!$C$10="Ja",MAX(IF(Einstellungen!$C$11="7 Tage",MAX(0,(MIN(DATE(2027,4,0),IF(Mitarbeiter!$D156="",DATE(2027,4,0),Mitarbeiter!$D156),TODAY()))-(MAX(DATE(2027,3,1),Mitarbeiter!$C156))+1),MAX(0,NETWORKDAYS(MAX(DATE(2027,3,1),Mitarbeiter!$C156),MIN(DATE(2027,4,0),IF(Mitarbeiter!$D156="",DATE(2027,4,0),Mitarbeiter!$D156),TODAY()),Einstellungen!$F$13:$F$67)))*N(Mitarbeiter!$E156)/IF(Einstellungen!$C$11="7 Tage",7,5),N('Ist-Stunden'!T156)),MAX(IF(Einstellungen!$C$11="7 Tage",MAX(0,(MIN(DATE(2027,4,0),IF(Mitarbeiter!$D156="",DATE(2027,4,0),Mitarbeiter!$D156),TODAY()))-(MAX(DATE(2027,3,1),Mitarbeiter!$C156))+1),MAX(0,NETWORKDAYS(MAX(DATE(2027,3,1),Mitarbeiter!$C156),MIN(DATE(2027,4,0),IF(Mitarbeiter!$D156="",DATE(2027,4,0),Mitarbeiter!$D156),TODAY()),Einstellungen!$F$13:$F$67)))*N(Mitarbeiter!$E156)/IF(Einstellungen!$C$11="7 Tage",7,5),N('Ist-Stunden'!T156)+(N(Krankheitstage!AG156)+N(Krankheitstage!AS156))*N($C156))))</f>
        <v/>
      </c>
      <c r="AY156" s="76">
        <f>IF($B156="",0,IF(Einstellungen!$C$10="Ja",MAX(IF(Einstellungen!$C$11="7 Tage",MAX(0,(MIN(DATE(2027,5,0),IF(Mitarbeiter!$D156="",DATE(2027,5,0),Mitarbeiter!$D156),TODAY()))-(MAX(DATE(2027,4,1),Mitarbeiter!$C156))+1),MAX(0,NETWORKDAYS(MAX(DATE(2027,4,1),Mitarbeiter!$C156),MIN(DATE(2027,5,0),IF(Mitarbeiter!$D156="",DATE(2027,5,0),Mitarbeiter!$D156),TODAY()),Einstellungen!$F$13:$F$67)))*N(Mitarbeiter!$E156)/IF(Einstellungen!$C$11="7 Tage",7,5),N('Ist-Stunden'!U156)),MAX(IF(Einstellungen!$C$11="7 Tage",MAX(0,(MIN(DATE(2027,5,0),IF(Mitarbeiter!$D156="",DATE(2027,5,0),Mitarbeiter!$D156),TODAY()))-(MAX(DATE(2027,4,1),Mitarbeiter!$C156))+1),MAX(0,NETWORKDAYS(MAX(DATE(2027,4,1),Mitarbeiter!$C156),MIN(DATE(2027,5,0),IF(Mitarbeiter!$D156="",DATE(2027,5,0),Mitarbeiter!$D156),TODAY()),Einstellungen!$F$13:$F$67)))*N(Mitarbeiter!$E156)/IF(Einstellungen!$C$11="7 Tage",7,5),N('Ist-Stunden'!U156)+(N(Krankheitstage!AH156)+N(Krankheitstage!AT156))*N($C156))))</f>
        <v/>
      </c>
      <c r="AZ156" s="76">
        <f>IF($B156="",0,IF(Einstellungen!$C$10="Ja",MAX(IF(Einstellungen!$C$11="7 Tage",MAX(0,(MIN(DATE(2027,6,0),IF(Mitarbeiter!$D156="",DATE(2027,6,0),Mitarbeiter!$D156),TODAY()))-(MAX(DATE(2027,5,1),Mitarbeiter!$C156))+1),MAX(0,NETWORKDAYS(MAX(DATE(2027,5,1),Mitarbeiter!$C156),MIN(DATE(2027,6,0),IF(Mitarbeiter!$D156="",DATE(2027,6,0),Mitarbeiter!$D156),TODAY()),Einstellungen!$F$13:$F$67)))*N(Mitarbeiter!$E156)/IF(Einstellungen!$C$11="7 Tage",7,5),N('Ist-Stunden'!V156)),MAX(IF(Einstellungen!$C$11="7 Tage",MAX(0,(MIN(DATE(2027,6,0),IF(Mitarbeiter!$D156="",DATE(2027,6,0),Mitarbeiter!$D156),TODAY()))-(MAX(DATE(2027,5,1),Mitarbeiter!$C156))+1),MAX(0,NETWORKDAYS(MAX(DATE(2027,5,1),Mitarbeiter!$C156),MIN(DATE(2027,6,0),IF(Mitarbeiter!$D156="",DATE(2027,6,0),Mitarbeiter!$D156),TODAY()),Einstellungen!$F$13:$F$67)))*N(Mitarbeiter!$E156)/IF(Einstellungen!$C$11="7 Tage",7,5),N('Ist-Stunden'!V156)+(N(Krankheitstage!AI156)+N(Krankheitstage!AU156))*N($C156))))</f>
        <v/>
      </c>
      <c r="BA156" s="76">
        <f>IF($B156="",0,IF(Einstellungen!$C$10="Ja",MAX(IF(Einstellungen!$C$11="7 Tage",MAX(0,(MIN(DATE(2027,7,0),IF(Mitarbeiter!$D156="",DATE(2027,7,0),Mitarbeiter!$D156),TODAY()))-(MAX(DATE(2027,6,1),Mitarbeiter!$C156))+1),MAX(0,NETWORKDAYS(MAX(DATE(2027,6,1),Mitarbeiter!$C156),MIN(DATE(2027,7,0),IF(Mitarbeiter!$D156="",DATE(2027,7,0),Mitarbeiter!$D156),TODAY()),Einstellungen!$F$13:$F$67)))*N(Mitarbeiter!$E156)/IF(Einstellungen!$C$11="7 Tage",7,5),N('Ist-Stunden'!W156)),MAX(IF(Einstellungen!$C$11="7 Tage",MAX(0,(MIN(DATE(2027,7,0),IF(Mitarbeiter!$D156="",DATE(2027,7,0),Mitarbeiter!$D156),TODAY()))-(MAX(DATE(2027,6,1),Mitarbeiter!$C156))+1),MAX(0,NETWORKDAYS(MAX(DATE(2027,6,1),Mitarbeiter!$C156),MIN(DATE(2027,7,0),IF(Mitarbeiter!$D156="",DATE(2027,7,0),Mitarbeiter!$D156),TODAY()),Einstellungen!$F$13:$F$67)))*N(Mitarbeiter!$E156)/IF(Einstellungen!$C$11="7 Tage",7,5),N('Ist-Stunden'!W156)+(N(Krankheitstage!AJ156)+N(Krankheitstage!AV156))*N($C156))))</f>
        <v/>
      </c>
      <c r="BB156" s="76">
        <f>IF($B156="",0,IF(Einstellungen!$C$10="Ja",MAX(IF(Einstellungen!$C$11="7 Tage",MAX(0,(MIN(DATE(2027,8,0),IF(Mitarbeiter!$D156="",DATE(2027,8,0),Mitarbeiter!$D156),TODAY()))-(MAX(DATE(2027,7,1),Mitarbeiter!$C156))+1),MAX(0,NETWORKDAYS(MAX(DATE(2027,7,1),Mitarbeiter!$C156),MIN(DATE(2027,8,0),IF(Mitarbeiter!$D156="",DATE(2027,8,0),Mitarbeiter!$D156),TODAY()),Einstellungen!$F$13:$F$67)))*N(Mitarbeiter!$E156)/IF(Einstellungen!$C$11="7 Tage",7,5),N('Ist-Stunden'!X156)),MAX(IF(Einstellungen!$C$11="7 Tage",MAX(0,(MIN(DATE(2027,8,0),IF(Mitarbeiter!$D156="",DATE(2027,8,0),Mitarbeiter!$D156),TODAY()))-(MAX(DATE(2027,7,1),Mitarbeiter!$C156))+1),MAX(0,NETWORKDAYS(MAX(DATE(2027,7,1),Mitarbeiter!$C156),MIN(DATE(2027,8,0),IF(Mitarbeiter!$D156="",DATE(2027,8,0),Mitarbeiter!$D156),TODAY()),Einstellungen!$F$13:$F$67)))*N(Mitarbeiter!$E156)/IF(Einstellungen!$C$11="7 Tage",7,5),N('Ist-Stunden'!X156)+(N(Krankheitstage!AK156)+N(Krankheitstage!AW156))*N($C156))))</f>
        <v/>
      </c>
      <c r="BC156" s="76">
        <f>IF($B156="",0,IF(Einstellungen!$C$10="Ja",MAX(IF(Einstellungen!$C$11="7 Tage",MAX(0,(MIN(DATE(2027,9,0),IF(Mitarbeiter!$D156="",DATE(2027,9,0),Mitarbeiter!$D156),TODAY()))-(MAX(DATE(2027,8,1),Mitarbeiter!$C156))+1),MAX(0,NETWORKDAYS(MAX(DATE(2027,8,1),Mitarbeiter!$C156),MIN(DATE(2027,9,0),IF(Mitarbeiter!$D156="",DATE(2027,9,0),Mitarbeiter!$D156),TODAY()),Einstellungen!$F$13:$F$67)))*N(Mitarbeiter!$E156)/IF(Einstellungen!$C$11="7 Tage",7,5),N('Ist-Stunden'!Y156)),MAX(IF(Einstellungen!$C$11="7 Tage",MAX(0,(MIN(DATE(2027,9,0),IF(Mitarbeiter!$D156="",DATE(2027,9,0),Mitarbeiter!$D156),TODAY()))-(MAX(DATE(2027,8,1),Mitarbeiter!$C156))+1),MAX(0,NETWORKDAYS(MAX(DATE(2027,8,1),Mitarbeiter!$C156),MIN(DATE(2027,9,0),IF(Mitarbeiter!$D156="",DATE(2027,9,0),Mitarbeiter!$D156),TODAY()),Einstellungen!$F$13:$F$67)))*N(Mitarbeiter!$E156)/IF(Einstellungen!$C$11="7 Tage",7,5),N('Ist-Stunden'!Y156)+(N(Krankheitstage!AL156)+N(Krankheitstage!AX156))*N($C156))))</f>
        <v/>
      </c>
      <c r="BD156" s="76">
        <f>IF($B156="",0,IF(Einstellungen!$C$10="Ja",MAX(IF(Einstellungen!$C$11="7 Tage",MAX(0,(MIN(DATE(2027,10,0),IF(Mitarbeiter!$D156="",DATE(2027,10,0),Mitarbeiter!$D156),TODAY()))-(MAX(DATE(2027,9,1),Mitarbeiter!$C156))+1),MAX(0,NETWORKDAYS(MAX(DATE(2027,9,1),Mitarbeiter!$C156),MIN(DATE(2027,10,0),IF(Mitarbeiter!$D156="",DATE(2027,10,0),Mitarbeiter!$D156),TODAY()),Einstellungen!$F$13:$F$67)))*N(Mitarbeiter!$E156)/IF(Einstellungen!$C$11="7 Tage",7,5),N('Ist-Stunden'!Z156)),MAX(IF(Einstellungen!$C$11="7 Tage",MAX(0,(MIN(DATE(2027,10,0),IF(Mitarbeiter!$D156="",DATE(2027,10,0),Mitarbeiter!$D156),TODAY()))-(MAX(DATE(2027,9,1),Mitarbeiter!$C156))+1),MAX(0,NETWORKDAYS(MAX(DATE(2027,9,1),Mitarbeiter!$C156),MIN(DATE(2027,10,0),IF(Mitarbeiter!$D156="",DATE(2027,10,0),Mitarbeiter!$D156),TODAY()),Einstellungen!$F$13:$F$67)))*N(Mitarbeiter!$E156)/IF(Einstellungen!$C$11="7 Tage",7,5),N('Ist-Stunden'!Z156)+(N(Krankheitstage!AM156)+N(Krankheitstage!AY156))*N($C156))))</f>
        <v/>
      </c>
      <c r="BE156" s="76">
        <f>IF($B156="",0,IF(Einstellungen!$C$10="Ja",MAX(IF(Einstellungen!$C$11="7 Tage",MAX(0,(MIN(DATE(2027,11,0),IF(Mitarbeiter!$D156="",DATE(2027,11,0),Mitarbeiter!$D156),TODAY()))-(MAX(DATE(2027,10,1),Mitarbeiter!$C156))+1),MAX(0,NETWORKDAYS(MAX(DATE(2027,10,1),Mitarbeiter!$C156),MIN(DATE(2027,11,0),IF(Mitarbeiter!$D156="",DATE(2027,11,0),Mitarbeiter!$D156),TODAY()),Einstellungen!$F$13:$F$67)))*N(Mitarbeiter!$E156)/IF(Einstellungen!$C$11="7 Tage",7,5),N('Ist-Stunden'!AA156)),MAX(IF(Einstellungen!$C$11="7 Tage",MAX(0,(MIN(DATE(2027,11,0),IF(Mitarbeiter!$D156="",DATE(2027,11,0),Mitarbeiter!$D156),TODAY()))-(MAX(DATE(2027,10,1),Mitarbeiter!$C156))+1),MAX(0,NETWORKDAYS(MAX(DATE(2027,10,1),Mitarbeiter!$C156),MIN(DATE(2027,11,0),IF(Mitarbeiter!$D156="",DATE(2027,11,0),Mitarbeiter!$D156),TODAY()),Einstellungen!$F$13:$F$67)))*N(Mitarbeiter!$E156)/IF(Einstellungen!$C$11="7 Tage",7,5),N('Ist-Stunden'!AA156)+(N(Krankheitstage!AN156)+N(Krankheitstage!AZ156))*N($C156))))</f>
        <v/>
      </c>
      <c r="BF156" s="76">
        <f>IF($B156="",0,IF(Einstellungen!$C$10="Ja",MAX(IF(Einstellungen!$C$11="7 Tage",MAX(0,(MIN(DATE(2027,12,0),IF(Mitarbeiter!$D156="",DATE(2027,12,0),Mitarbeiter!$D156),TODAY()))-(MAX(DATE(2027,11,1),Mitarbeiter!$C156))+1),MAX(0,NETWORKDAYS(MAX(DATE(2027,11,1),Mitarbeiter!$C156),MIN(DATE(2027,12,0),IF(Mitarbeiter!$D156="",DATE(2027,12,0),Mitarbeiter!$D156),TODAY()),Einstellungen!$F$13:$F$67)))*N(Mitarbeiter!$E156)/IF(Einstellungen!$C$11="7 Tage",7,5),N('Ist-Stunden'!AB156)),MAX(IF(Einstellungen!$C$11="7 Tage",MAX(0,(MIN(DATE(2027,12,0),IF(Mitarbeiter!$D156="",DATE(2027,12,0),Mitarbeiter!$D156),TODAY()))-(MAX(DATE(2027,11,1),Mitarbeiter!$C156))+1),MAX(0,NETWORKDAYS(MAX(DATE(2027,11,1),Mitarbeiter!$C156),MIN(DATE(2027,12,0),IF(Mitarbeiter!$D156="",DATE(2027,12,0),Mitarbeiter!$D156),TODAY()),Einstellungen!$F$13:$F$67)))*N(Mitarbeiter!$E156)/IF(Einstellungen!$C$11="7 Tage",7,5),N('Ist-Stunden'!AB156)+(N(Krankheitstage!AO156)+N(Krankheitstage!BA156))*N($C156))))</f>
        <v/>
      </c>
      <c r="BG156" s="76">
        <f>IF($B156="",0,IF(Einstellungen!$C$10="Ja",MAX(IF(Einstellungen!$C$11="7 Tage",MAX(0,(MIN(DATE(2027,13,0),IF(Mitarbeiter!$D156="",DATE(2027,13,0),Mitarbeiter!$D156),TODAY()))-(MAX(DATE(2027,12,1),Mitarbeiter!$C156))+1),MAX(0,NETWORKDAYS(MAX(DATE(2027,12,1),Mitarbeiter!$C156),MIN(DATE(2027,13,0),IF(Mitarbeiter!$D156="",DATE(2027,13,0),Mitarbeiter!$D156),TODAY()),Einstellungen!$F$13:$F$67)))*N(Mitarbeiter!$E156)/IF(Einstellungen!$C$11="7 Tage",7,5),N('Ist-Stunden'!AC156)),MAX(IF(Einstellungen!$C$11="7 Tage",MAX(0,(MIN(DATE(2027,13,0),IF(Mitarbeiter!$D156="",DATE(2027,13,0),Mitarbeiter!$D156),TODAY()))-(MAX(DATE(2027,12,1),Mitarbeiter!$C156))+1),MAX(0,NETWORKDAYS(MAX(DATE(2027,12,1),Mitarbeiter!$C156),MIN(DATE(2027,13,0),IF(Mitarbeiter!$D156="",DATE(2027,13,0),Mitarbeiter!$D156),TODAY()),Einstellungen!$F$13:$F$67)))*N(Mitarbeiter!$E156)/IF(Einstellungen!$C$11="7 Tage",7,5),N('Ist-Stunden'!AC156)+(N(Krankheitstage!AP156)+N(Krankheitstage!BB156))*N($C156))))</f>
        <v/>
      </c>
      <c r="BH156" s="76">
        <f>IF($B156="",0,IF(Einstellungen!$C$10="Ja",MAX(IF(Einstellungen!$C$11="7 Tage",MAX(0,(MIN(DATE(2028,2,0),IF(Mitarbeiter!$D156="",DATE(2028,2,0),Mitarbeiter!$D156),TODAY()))-(MAX(DATE(2028,1,1),Mitarbeiter!$C156))+1),MAX(0,NETWORKDAYS(MAX(DATE(2028,1,1),Mitarbeiter!$C156),MIN(DATE(2028,2,0),IF(Mitarbeiter!$D156="",DATE(2028,2,0),Mitarbeiter!$D156),TODAY()),Einstellungen!$F$13:$F$67)))*N(Mitarbeiter!$E156)/IF(Einstellungen!$C$11="7 Tage",7,5),N('Ist-Stunden'!AD156)),MAX(IF(Einstellungen!$C$11="7 Tage",MAX(0,(MIN(DATE(2028,2,0),IF(Mitarbeiter!$D156="",DATE(2028,2,0),Mitarbeiter!$D156),TODAY()))-(MAX(DATE(2028,1,1),Mitarbeiter!$C156))+1),MAX(0,NETWORKDAYS(MAX(DATE(2028,1,1),Mitarbeiter!$C156),MIN(DATE(2028,2,0),IF(Mitarbeiter!$D156="",DATE(2028,2,0),Mitarbeiter!$D156),TODAY()),Einstellungen!$F$13:$F$67)))*N(Mitarbeiter!$E156)/IF(Einstellungen!$C$11="7 Tage",7,5),N('Ist-Stunden'!AD156)+(N(Krankheitstage!BC156)+N(Krankheitstage!BO156))*N($C156))))</f>
        <v/>
      </c>
      <c r="BI156" s="76">
        <f>IF($B156="",0,IF(Einstellungen!$C$10="Ja",MAX(IF(Einstellungen!$C$11="7 Tage",MAX(0,(MIN(DATE(2028,3,0),IF(Mitarbeiter!$D156="",DATE(2028,3,0),Mitarbeiter!$D156),TODAY()))-(MAX(DATE(2028,2,1),Mitarbeiter!$C156))+1),MAX(0,NETWORKDAYS(MAX(DATE(2028,2,1),Mitarbeiter!$C156),MIN(DATE(2028,3,0),IF(Mitarbeiter!$D156="",DATE(2028,3,0),Mitarbeiter!$D156),TODAY()),Einstellungen!$F$13:$F$67)))*N(Mitarbeiter!$E156)/IF(Einstellungen!$C$11="7 Tage",7,5),N('Ist-Stunden'!AE156)),MAX(IF(Einstellungen!$C$11="7 Tage",MAX(0,(MIN(DATE(2028,3,0),IF(Mitarbeiter!$D156="",DATE(2028,3,0),Mitarbeiter!$D156),TODAY()))-(MAX(DATE(2028,2,1),Mitarbeiter!$C156))+1),MAX(0,NETWORKDAYS(MAX(DATE(2028,2,1),Mitarbeiter!$C156),MIN(DATE(2028,3,0),IF(Mitarbeiter!$D156="",DATE(2028,3,0),Mitarbeiter!$D156),TODAY()),Einstellungen!$F$13:$F$67)))*N(Mitarbeiter!$E156)/IF(Einstellungen!$C$11="7 Tage",7,5),N('Ist-Stunden'!AE156)+(N(Krankheitstage!BD156)+N(Krankheitstage!BP156))*N($C156))))</f>
        <v/>
      </c>
      <c r="BJ156" s="76">
        <f>IF($B156="",0,IF(Einstellungen!$C$10="Ja",MAX(IF(Einstellungen!$C$11="7 Tage",MAX(0,(MIN(DATE(2028,4,0),IF(Mitarbeiter!$D156="",DATE(2028,4,0),Mitarbeiter!$D156),TODAY()))-(MAX(DATE(2028,3,1),Mitarbeiter!$C156))+1),MAX(0,NETWORKDAYS(MAX(DATE(2028,3,1),Mitarbeiter!$C156),MIN(DATE(2028,4,0),IF(Mitarbeiter!$D156="",DATE(2028,4,0),Mitarbeiter!$D156),TODAY()),Einstellungen!$F$13:$F$67)))*N(Mitarbeiter!$E156)/IF(Einstellungen!$C$11="7 Tage",7,5),N('Ist-Stunden'!AF156)),MAX(IF(Einstellungen!$C$11="7 Tage",MAX(0,(MIN(DATE(2028,4,0),IF(Mitarbeiter!$D156="",DATE(2028,4,0),Mitarbeiter!$D156),TODAY()))-(MAX(DATE(2028,3,1),Mitarbeiter!$C156))+1),MAX(0,NETWORKDAYS(MAX(DATE(2028,3,1),Mitarbeiter!$C156),MIN(DATE(2028,4,0),IF(Mitarbeiter!$D156="",DATE(2028,4,0),Mitarbeiter!$D156),TODAY()),Einstellungen!$F$13:$F$67)))*N(Mitarbeiter!$E156)/IF(Einstellungen!$C$11="7 Tage",7,5),N('Ist-Stunden'!AF156)+(N(Krankheitstage!BE156)+N(Krankheitstage!BQ156))*N($C156))))</f>
        <v/>
      </c>
      <c r="BK156" s="76">
        <f>IF($B156="",0,IF(Einstellungen!$C$10="Ja",MAX(IF(Einstellungen!$C$11="7 Tage",MAX(0,(MIN(DATE(2028,5,0),IF(Mitarbeiter!$D156="",DATE(2028,5,0),Mitarbeiter!$D156),TODAY()))-(MAX(DATE(2028,4,1),Mitarbeiter!$C156))+1),MAX(0,NETWORKDAYS(MAX(DATE(2028,4,1),Mitarbeiter!$C156),MIN(DATE(2028,5,0),IF(Mitarbeiter!$D156="",DATE(2028,5,0),Mitarbeiter!$D156),TODAY()),Einstellungen!$F$13:$F$67)))*N(Mitarbeiter!$E156)/IF(Einstellungen!$C$11="7 Tage",7,5),N('Ist-Stunden'!AG156)),MAX(IF(Einstellungen!$C$11="7 Tage",MAX(0,(MIN(DATE(2028,5,0),IF(Mitarbeiter!$D156="",DATE(2028,5,0),Mitarbeiter!$D156),TODAY()))-(MAX(DATE(2028,4,1),Mitarbeiter!$C156))+1),MAX(0,NETWORKDAYS(MAX(DATE(2028,4,1),Mitarbeiter!$C156),MIN(DATE(2028,5,0),IF(Mitarbeiter!$D156="",DATE(2028,5,0),Mitarbeiter!$D156),TODAY()),Einstellungen!$F$13:$F$67)))*N(Mitarbeiter!$E156)/IF(Einstellungen!$C$11="7 Tage",7,5),N('Ist-Stunden'!AG156)+(N(Krankheitstage!BF156)+N(Krankheitstage!BR156))*N($C156))))</f>
        <v/>
      </c>
      <c r="BL156" s="76">
        <f>IF($B156="",0,IF(Einstellungen!$C$10="Ja",MAX(IF(Einstellungen!$C$11="7 Tage",MAX(0,(MIN(DATE(2028,6,0),IF(Mitarbeiter!$D156="",DATE(2028,6,0),Mitarbeiter!$D156),TODAY()))-(MAX(DATE(2028,5,1),Mitarbeiter!$C156))+1),MAX(0,NETWORKDAYS(MAX(DATE(2028,5,1),Mitarbeiter!$C156),MIN(DATE(2028,6,0),IF(Mitarbeiter!$D156="",DATE(2028,6,0),Mitarbeiter!$D156),TODAY()),Einstellungen!$F$13:$F$67)))*N(Mitarbeiter!$E156)/IF(Einstellungen!$C$11="7 Tage",7,5),N('Ist-Stunden'!AH156)),MAX(IF(Einstellungen!$C$11="7 Tage",MAX(0,(MIN(DATE(2028,6,0),IF(Mitarbeiter!$D156="",DATE(2028,6,0),Mitarbeiter!$D156),TODAY()))-(MAX(DATE(2028,5,1),Mitarbeiter!$C156))+1),MAX(0,NETWORKDAYS(MAX(DATE(2028,5,1),Mitarbeiter!$C156),MIN(DATE(2028,6,0),IF(Mitarbeiter!$D156="",DATE(2028,6,0),Mitarbeiter!$D156),TODAY()),Einstellungen!$F$13:$F$67)))*N(Mitarbeiter!$E156)/IF(Einstellungen!$C$11="7 Tage",7,5),N('Ist-Stunden'!AH156)+(N(Krankheitstage!BG156)+N(Krankheitstage!BS156))*N($C156))))</f>
        <v/>
      </c>
      <c r="BM156" s="76">
        <f>IF($B156="",0,IF(Einstellungen!$C$10="Ja",MAX(IF(Einstellungen!$C$11="7 Tage",MAX(0,(MIN(DATE(2028,7,0),IF(Mitarbeiter!$D156="",DATE(2028,7,0),Mitarbeiter!$D156),TODAY()))-(MAX(DATE(2028,6,1),Mitarbeiter!$C156))+1),MAX(0,NETWORKDAYS(MAX(DATE(2028,6,1),Mitarbeiter!$C156),MIN(DATE(2028,7,0),IF(Mitarbeiter!$D156="",DATE(2028,7,0),Mitarbeiter!$D156),TODAY()),Einstellungen!$F$13:$F$67)))*N(Mitarbeiter!$E156)/IF(Einstellungen!$C$11="7 Tage",7,5),N('Ist-Stunden'!AI156)),MAX(IF(Einstellungen!$C$11="7 Tage",MAX(0,(MIN(DATE(2028,7,0),IF(Mitarbeiter!$D156="",DATE(2028,7,0),Mitarbeiter!$D156),TODAY()))-(MAX(DATE(2028,6,1),Mitarbeiter!$C156))+1),MAX(0,NETWORKDAYS(MAX(DATE(2028,6,1),Mitarbeiter!$C156),MIN(DATE(2028,7,0),IF(Mitarbeiter!$D156="",DATE(2028,7,0),Mitarbeiter!$D156),TODAY()),Einstellungen!$F$13:$F$67)))*N(Mitarbeiter!$E156)/IF(Einstellungen!$C$11="7 Tage",7,5),N('Ist-Stunden'!AI156)+(N(Krankheitstage!BH156)+N(Krankheitstage!BT156))*N($C156))))</f>
        <v/>
      </c>
      <c r="BN156" s="76">
        <f>IF($B156="",0,IF(Einstellungen!$C$10="Ja",MAX(IF(Einstellungen!$C$11="7 Tage",MAX(0,(MIN(DATE(2028,8,0),IF(Mitarbeiter!$D156="",DATE(2028,8,0),Mitarbeiter!$D156),TODAY()))-(MAX(DATE(2028,7,1),Mitarbeiter!$C156))+1),MAX(0,NETWORKDAYS(MAX(DATE(2028,7,1),Mitarbeiter!$C156),MIN(DATE(2028,8,0),IF(Mitarbeiter!$D156="",DATE(2028,8,0),Mitarbeiter!$D156),TODAY()),Einstellungen!$F$13:$F$67)))*N(Mitarbeiter!$E156)/IF(Einstellungen!$C$11="7 Tage",7,5),N('Ist-Stunden'!AJ156)),MAX(IF(Einstellungen!$C$11="7 Tage",MAX(0,(MIN(DATE(2028,8,0),IF(Mitarbeiter!$D156="",DATE(2028,8,0),Mitarbeiter!$D156),TODAY()))-(MAX(DATE(2028,7,1),Mitarbeiter!$C156))+1),MAX(0,NETWORKDAYS(MAX(DATE(2028,7,1),Mitarbeiter!$C156),MIN(DATE(2028,8,0),IF(Mitarbeiter!$D156="",DATE(2028,8,0),Mitarbeiter!$D156),TODAY()),Einstellungen!$F$13:$F$67)))*N(Mitarbeiter!$E156)/IF(Einstellungen!$C$11="7 Tage",7,5),N('Ist-Stunden'!AJ156)+(N(Krankheitstage!BI156)+N(Krankheitstage!BU156))*N($C156))))</f>
        <v/>
      </c>
      <c r="BO156" s="76">
        <f>IF($B156="",0,IF(Einstellungen!$C$10="Ja",MAX(IF(Einstellungen!$C$11="7 Tage",MAX(0,(MIN(DATE(2028,9,0),IF(Mitarbeiter!$D156="",DATE(2028,9,0),Mitarbeiter!$D156),TODAY()))-(MAX(DATE(2028,8,1),Mitarbeiter!$C156))+1),MAX(0,NETWORKDAYS(MAX(DATE(2028,8,1),Mitarbeiter!$C156),MIN(DATE(2028,9,0),IF(Mitarbeiter!$D156="",DATE(2028,9,0),Mitarbeiter!$D156),TODAY()),Einstellungen!$F$13:$F$67)))*N(Mitarbeiter!$E156)/IF(Einstellungen!$C$11="7 Tage",7,5),N('Ist-Stunden'!AK156)),MAX(IF(Einstellungen!$C$11="7 Tage",MAX(0,(MIN(DATE(2028,9,0),IF(Mitarbeiter!$D156="",DATE(2028,9,0),Mitarbeiter!$D156),TODAY()))-(MAX(DATE(2028,8,1),Mitarbeiter!$C156))+1),MAX(0,NETWORKDAYS(MAX(DATE(2028,8,1),Mitarbeiter!$C156),MIN(DATE(2028,9,0),IF(Mitarbeiter!$D156="",DATE(2028,9,0),Mitarbeiter!$D156),TODAY()),Einstellungen!$F$13:$F$67)))*N(Mitarbeiter!$E156)/IF(Einstellungen!$C$11="7 Tage",7,5),N('Ist-Stunden'!AK156)+(N(Krankheitstage!BJ156)+N(Krankheitstage!BV156))*N($C156))))</f>
        <v/>
      </c>
      <c r="BP156" s="76">
        <f>IF($B156="",0,IF(Einstellungen!$C$10="Ja",MAX(IF(Einstellungen!$C$11="7 Tage",MAX(0,(MIN(DATE(2028,10,0),IF(Mitarbeiter!$D156="",DATE(2028,10,0),Mitarbeiter!$D156),TODAY()))-(MAX(DATE(2028,9,1),Mitarbeiter!$C156))+1),MAX(0,NETWORKDAYS(MAX(DATE(2028,9,1),Mitarbeiter!$C156),MIN(DATE(2028,10,0),IF(Mitarbeiter!$D156="",DATE(2028,10,0),Mitarbeiter!$D156),TODAY()),Einstellungen!$F$13:$F$67)))*N(Mitarbeiter!$E156)/IF(Einstellungen!$C$11="7 Tage",7,5),N('Ist-Stunden'!AL156)),MAX(IF(Einstellungen!$C$11="7 Tage",MAX(0,(MIN(DATE(2028,10,0),IF(Mitarbeiter!$D156="",DATE(2028,10,0),Mitarbeiter!$D156),TODAY()))-(MAX(DATE(2028,9,1),Mitarbeiter!$C156))+1),MAX(0,NETWORKDAYS(MAX(DATE(2028,9,1),Mitarbeiter!$C156),MIN(DATE(2028,10,0),IF(Mitarbeiter!$D156="",DATE(2028,10,0),Mitarbeiter!$D156),TODAY()),Einstellungen!$F$13:$F$67)))*N(Mitarbeiter!$E156)/IF(Einstellungen!$C$11="7 Tage",7,5),N('Ist-Stunden'!AL156)+(N(Krankheitstage!BK156)+N(Krankheitstage!BW156))*N($C156))))</f>
        <v/>
      </c>
      <c r="BQ156" s="76">
        <f>IF($B156="",0,IF(Einstellungen!$C$10="Ja",MAX(IF(Einstellungen!$C$11="7 Tage",MAX(0,(MIN(DATE(2028,11,0),IF(Mitarbeiter!$D156="",DATE(2028,11,0),Mitarbeiter!$D156),TODAY()))-(MAX(DATE(2028,10,1),Mitarbeiter!$C156))+1),MAX(0,NETWORKDAYS(MAX(DATE(2028,10,1),Mitarbeiter!$C156),MIN(DATE(2028,11,0),IF(Mitarbeiter!$D156="",DATE(2028,11,0),Mitarbeiter!$D156),TODAY()),Einstellungen!$F$13:$F$67)))*N(Mitarbeiter!$E156)/IF(Einstellungen!$C$11="7 Tage",7,5),N('Ist-Stunden'!AM156)),MAX(IF(Einstellungen!$C$11="7 Tage",MAX(0,(MIN(DATE(2028,11,0),IF(Mitarbeiter!$D156="",DATE(2028,11,0),Mitarbeiter!$D156),TODAY()))-(MAX(DATE(2028,10,1),Mitarbeiter!$C156))+1),MAX(0,NETWORKDAYS(MAX(DATE(2028,10,1),Mitarbeiter!$C156),MIN(DATE(2028,11,0),IF(Mitarbeiter!$D156="",DATE(2028,11,0),Mitarbeiter!$D156),TODAY()),Einstellungen!$F$13:$F$67)))*N(Mitarbeiter!$E156)/IF(Einstellungen!$C$11="7 Tage",7,5),N('Ist-Stunden'!AM156)+(N(Krankheitstage!BL156)+N(Krankheitstage!BX156))*N($C156))))</f>
        <v/>
      </c>
      <c r="BR156" s="76">
        <f>IF($B156="",0,IF(Einstellungen!$C$10="Ja",MAX(IF(Einstellungen!$C$11="7 Tage",MAX(0,(MIN(DATE(2028,12,0),IF(Mitarbeiter!$D156="",DATE(2028,12,0),Mitarbeiter!$D156),TODAY()))-(MAX(DATE(2028,11,1),Mitarbeiter!$C156))+1),MAX(0,NETWORKDAYS(MAX(DATE(2028,11,1),Mitarbeiter!$C156),MIN(DATE(2028,12,0),IF(Mitarbeiter!$D156="",DATE(2028,12,0),Mitarbeiter!$D156),TODAY()),Einstellungen!$F$13:$F$67)))*N(Mitarbeiter!$E156)/IF(Einstellungen!$C$11="7 Tage",7,5),N('Ist-Stunden'!AN156)),MAX(IF(Einstellungen!$C$11="7 Tage",MAX(0,(MIN(DATE(2028,12,0),IF(Mitarbeiter!$D156="",DATE(2028,12,0),Mitarbeiter!$D156),TODAY()))-(MAX(DATE(2028,11,1),Mitarbeiter!$C156))+1),MAX(0,NETWORKDAYS(MAX(DATE(2028,11,1),Mitarbeiter!$C156),MIN(DATE(2028,12,0),IF(Mitarbeiter!$D156="",DATE(2028,12,0),Mitarbeiter!$D156),TODAY()),Einstellungen!$F$13:$F$67)))*N(Mitarbeiter!$E156)/IF(Einstellungen!$C$11="7 Tage",7,5),N('Ist-Stunden'!AN156)+(N(Krankheitstage!BM156)+N(Krankheitstage!BY156))*N($C156))))</f>
        <v/>
      </c>
      <c r="BS156" s="76">
        <f>IF($B156="",0,IF(Einstellungen!$C$10="Ja",MAX(IF(Einstellungen!$C$11="7 Tage",MAX(0,(MIN(DATE(2028,13,0),IF(Mitarbeiter!$D156="",DATE(2028,13,0),Mitarbeiter!$D156),TODAY()))-(MAX(DATE(2028,12,1),Mitarbeiter!$C156))+1),MAX(0,NETWORKDAYS(MAX(DATE(2028,12,1),Mitarbeiter!$C156),MIN(DATE(2028,13,0),IF(Mitarbeiter!$D156="",DATE(2028,13,0),Mitarbeiter!$D156),TODAY()),Einstellungen!$F$13:$F$67)))*N(Mitarbeiter!$E156)/IF(Einstellungen!$C$11="7 Tage",7,5),N('Ist-Stunden'!AO156)),MAX(IF(Einstellungen!$C$11="7 Tage",MAX(0,(MIN(DATE(2028,13,0),IF(Mitarbeiter!$D156="",DATE(2028,13,0),Mitarbeiter!$D156),TODAY()))-(MAX(DATE(2028,12,1),Mitarbeiter!$C156))+1),MAX(0,NETWORKDAYS(MAX(DATE(2028,12,1),Mitarbeiter!$C156),MIN(DATE(2028,13,0),IF(Mitarbeiter!$D156="",DATE(2028,13,0),Mitarbeiter!$D156),TODAY()),Einstellungen!$F$13:$F$67)))*N(Mitarbeiter!$E156)/IF(Einstellungen!$C$11="7 Tage",7,5),N('Ist-Stunden'!AO156)+(N(Krankheitstage!BN156)+N(Krankheitstage!BZ156))*N($C156))))</f>
        <v/>
      </c>
      <c r="BT156" s="76">
        <f>IF($B156="",0,IF(Einstellungen!$C$10="Ja",MAX(IF(Einstellungen!$C$11="7 Tage",MAX(0,(MIN(DATE(2029,2,0),IF(Mitarbeiter!$D156="",DATE(2029,2,0),Mitarbeiter!$D156),TODAY()))-(MAX(DATE(2029,1,1),Mitarbeiter!$C156))+1),MAX(0,NETWORKDAYS(MAX(DATE(2029,1,1),Mitarbeiter!$C156),MIN(DATE(2029,2,0),IF(Mitarbeiter!$D156="",DATE(2029,2,0),Mitarbeiter!$D156),TODAY()),Einstellungen!$F$13:$F$67)))*N(Mitarbeiter!$E156)/IF(Einstellungen!$C$11="7 Tage",7,5),N('Ist-Stunden'!AP156)),MAX(IF(Einstellungen!$C$11="7 Tage",MAX(0,(MIN(DATE(2029,2,0),IF(Mitarbeiter!$D156="",DATE(2029,2,0),Mitarbeiter!$D156),TODAY()))-(MAX(DATE(2029,1,1),Mitarbeiter!$C156))+1),MAX(0,NETWORKDAYS(MAX(DATE(2029,1,1),Mitarbeiter!$C156),MIN(DATE(2029,2,0),IF(Mitarbeiter!$D156="",DATE(2029,2,0),Mitarbeiter!$D156),TODAY()),Einstellungen!$F$13:$F$67)))*N(Mitarbeiter!$E156)/IF(Einstellungen!$C$11="7 Tage",7,5),N('Ist-Stunden'!AP156)+(N(Krankheitstage!CA156)+N(Krankheitstage!CM156))*N($C156))))</f>
        <v/>
      </c>
      <c r="BU156" s="76">
        <f>IF($B156="",0,IF(Einstellungen!$C$10="Ja",MAX(IF(Einstellungen!$C$11="7 Tage",MAX(0,(MIN(DATE(2029,3,0),IF(Mitarbeiter!$D156="",DATE(2029,3,0),Mitarbeiter!$D156),TODAY()))-(MAX(DATE(2029,2,1),Mitarbeiter!$C156))+1),MAX(0,NETWORKDAYS(MAX(DATE(2029,2,1),Mitarbeiter!$C156),MIN(DATE(2029,3,0),IF(Mitarbeiter!$D156="",DATE(2029,3,0),Mitarbeiter!$D156),TODAY()),Einstellungen!$F$13:$F$67)))*N(Mitarbeiter!$E156)/IF(Einstellungen!$C$11="7 Tage",7,5),N('Ist-Stunden'!AQ156)),MAX(IF(Einstellungen!$C$11="7 Tage",MAX(0,(MIN(DATE(2029,3,0),IF(Mitarbeiter!$D156="",DATE(2029,3,0),Mitarbeiter!$D156),TODAY()))-(MAX(DATE(2029,2,1),Mitarbeiter!$C156))+1),MAX(0,NETWORKDAYS(MAX(DATE(2029,2,1),Mitarbeiter!$C156),MIN(DATE(2029,3,0),IF(Mitarbeiter!$D156="",DATE(2029,3,0),Mitarbeiter!$D156),TODAY()),Einstellungen!$F$13:$F$67)))*N(Mitarbeiter!$E156)/IF(Einstellungen!$C$11="7 Tage",7,5),N('Ist-Stunden'!AQ156)+(N(Krankheitstage!CB156)+N(Krankheitstage!CN156))*N($C156))))</f>
        <v/>
      </c>
      <c r="BV156" s="76">
        <f>IF($B156="",0,IF(Einstellungen!$C$10="Ja",MAX(IF(Einstellungen!$C$11="7 Tage",MAX(0,(MIN(DATE(2029,4,0),IF(Mitarbeiter!$D156="",DATE(2029,4,0),Mitarbeiter!$D156),TODAY()))-(MAX(DATE(2029,3,1),Mitarbeiter!$C156))+1),MAX(0,NETWORKDAYS(MAX(DATE(2029,3,1),Mitarbeiter!$C156),MIN(DATE(2029,4,0),IF(Mitarbeiter!$D156="",DATE(2029,4,0),Mitarbeiter!$D156),TODAY()),Einstellungen!$F$13:$F$67)))*N(Mitarbeiter!$E156)/IF(Einstellungen!$C$11="7 Tage",7,5),N('Ist-Stunden'!AR156)),MAX(IF(Einstellungen!$C$11="7 Tage",MAX(0,(MIN(DATE(2029,4,0),IF(Mitarbeiter!$D156="",DATE(2029,4,0),Mitarbeiter!$D156),TODAY()))-(MAX(DATE(2029,3,1),Mitarbeiter!$C156))+1),MAX(0,NETWORKDAYS(MAX(DATE(2029,3,1),Mitarbeiter!$C156),MIN(DATE(2029,4,0),IF(Mitarbeiter!$D156="",DATE(2029,4,0),Mitarbeiter!$D156),TODAY()),Einstellungen!$F$13:$F$67)))*N(Mitarbeiter!$E156)/IF(Einstellungen!$C$11="7 Tage",7,5),N('Ist-Stunden'!AR156)+(N(Krankheitstage!CC156)+N(Krankheitstage!CO156))*N($C156))))</f>
        <v/>
      </c>
      <c r="BW156" s="76">
        <f>IF($B156="",0,IF(Einstellungen!$C$10="Ja",MAX(IF(Einstellungen!$C$11="7 Tage",MAX(0,(MIN(DATE(2029,5,0),IF(Mitarbeiter!$D156="",DATE(2029,5,0),Mitarbeiter!$D156),TODAY()))-(MAX(DATE(2029,4,1),Mitarbeiter!$C156))+1),MAX(0,NETWORKDAYS(MAX(DATE(2029,4,1),Mitarbeiter!$C156),MIN(DATE(2029,5,0),IF(Mitarbeiter!$D156="",DATE(2029,5,0),Mitarbeiter!$D156),TODAY()),Einstellungen!$F$13:$F$67)))*N(Mitarbeiter!$E156)/IF(Einstellungen!$C$11="7 Tage",7,5),N('Ist-Stunden'!AS156)),MAX(IF(Einstellungen!$C$11="7 Tage",MAX(0,(MIN(DATE(2029,5,0),IF(Mitarbeiter!$D156="",DATE(2029,5,0),Mitarbeiter!$D156),TODAY()))-(MAX(DATE(2029,4,1),Mitarbeiter!$C156))+1),MAX(0,NETWORKDAYS(MAX(DATE(2029,4,1),Mitarbeiter!$C156),MIN(DATE(2029,5,0),IF(Mitarbeiter!$D156="",DATE(2029,5,0),Mitarbeiter!$D156),TODAY()),Einstellungen!$F$13:$F$67)))*N(Mitarbeiter!$E156)/IF(Einstellungen!$C$11="7 Tage",7,5),N('Ist-Stunden'!AS156)+(N(Krankheitstage!CD156)+N(Krankheitstage!CP156))*N($C156))))</f>
        <v/>
      </c>
      <c r="BX156" s="76">
        <f>IF($B156="",0,IF(Einstellungen!$C$10="Ja",MAX(IF(Einstellungen!$C$11="7 Tage",MAX(0,(MIN(DATE(2029,6,0),IF(Mitarbeiter!$D156="",DATE(2029,6,0),Mitarbeiter!$D156),TODAY()))-(MAX(DATE(2029,5,1),Mitarbeiter!$C156))+1),MAX(0,NETWORKDAYS(MAX(DATE(2029,5,1),Mitarbeiter!$C156),MIN(DATE(2029,6,0),IF(Mitarbeiter!$D156="",DATE(2029,6,0),Mitarbeiter!$D156),TODAY()),Einstellungen!$F$13:$F$67)))*N(Mitarbeiter!$E156)/IF(Einstellungen!$C$11="7 Tage",7,5),N('Ist-Stunden'!AT156)),MAX(IF(Einstellungen!$C$11="7 Tage",MAX(0,(MIN(DATE(2029,6,0),IF(Mitarbeiter!$D156="",DATE(2029,6,0),Mitarbeiter!$D156),TODAY()))-(MAX(DATE(2029,5,1),Mitarbeiter!$C156))+1),MAX(0,NETWORKDAYS(MAX(DATE(2029,5,1),Mitarbeiter!$C156),MIN(DATE(2029,6,0),IF(Mitarbeiter!$D156="",DATE(2029,6,0),Mitarbeiter!$D156),TODAY()),Einstellungen!$F$13:$F$67)))*N(Mitarbeiter!$E156)/IF(Einstellungen!$C$11="7 Tage",7,5),N('Ist-Stunden'!AT156)+(N(Krankheitstage!CE156)+N(Krankheitstage!CQ156))*N($C156))))</f>
        <v/>
      </c>
      <c r="BY156" s="76">
        <f>IF($B156="",0,IF(Einstellungen!$C$10="Ja",MAX(IF(Einstellungen!$C$11="7 Tage",MAX(0,(MIN(DATE(2029,7,0),IF(Mitarbeiter!$D156="",DATE(2029,7,0),Mitarbeiter!$D156),TODAY()))-(MAX(DATE(2029,6,1),Mitarbeiter!$C156))+1),MAX(0,NETWORKDAYS(MAX(DATE(2029,6,1),Mitarbeiter!$C156),MIN(DATE(2029,7,0),IF(Mitarbeiter!$D156="",DATE(2029,7,0),Mitarbeiter!$D156),TODAY()),Einstellungen!$F$13:$F$67)))*N(Mitarbeiter!$E156)/IF(Einstellungen!$C$11="7 Tage",7,5),N('Ist-Stunden'!AU156)),MAX(IF(Einstellungen!$C$11="7 Tage",MAX(0,(MIN(DATE(2029,7,0),IF(Mitarbeiter!$D156="",DATE(2029,7,0),Mitarbeiter!$D156),TODAY()))-(MAX(DATE(2029,6,1),Mitarbeiter!$C156))+1),MAX(0,NETWORKDAYS(MAX(DATE(2029,6,1),Mitarbeiter!$C156),MIN(DATE(2029,7,0),IF(Mitarbeiter!$D156="",DATE(2029,7,0),Mitarbeiter!$D156),TODAY()),Einstellungen!$F$13:$F$67)))*N(Mitarbeiter!$E156)/IF(Einstellungen!$C$11="7 Tage",7,5),N('Ist-Stunden'!AU156)+(N(Krankheitstage!CF156)+N(Krankheitstage!CR156))*N($C156))))</f>
        <v/>
      </c>
      <c r="BZ156" s="76">
        <f>IF($B156="",0,IF(Einstellungen!$C$10="Ja",MAX(IF(Einstellungen!$C$11="7 Tage",MAX(0,(MIN(DATE(2029,8,0),IF(Mitarbeiter!$D156="",DATE(2029,8,0),Mitarbeiter!$D156),TODAY()))-(MAX(DATE(2029,7,1),Mitarbeiter!$C156))+1),MAX(0,NETWORKDAYS(MAX(DATE(2029,7,1),Mitarbeiter!$C156),MIN(DATE(2029,8,0),IF(Mitarbeiter!$D156="",DATE(2029,8,0),Mitarbeiter!$D156),TODAY()),Einstellungen!$F$13:$F$67)))*N(Mitarbeiter!$E156)/IF(Einstellungen!$C$11="7 Tage",7,5),N('Ist-Stunden'!AV156)),MAX(IF(Einstellungen!$C$11="7 Tage",MAX(0,(MIN(DATE(2029,8,0),IF(Mitarbeiter!$D156="",DATE(2029,8,0),Mitarbeiter!$D156),TODAY()))-(MAX(DATE(2029,7,1),Mitarbeiter!$C156))+1),MAX(0,NETWORKDAYS(MAX(DATE(2029,7,1),Mitarbeiter!$C156),MIN(DATE(2029,8,0),IF(Mitarbeiter!$D156="",DATE(2029,8,0),Mitarbeiter!$D156),TODAY()),Einstellungen!$F$13:$F$67)))*N(Mitarbeiter!$E156)/IF(Einstellungen!$C$11="7 Tage",7,5),N('Ist-Stunden'!AV156)+(N(Krankheitstage!CG156)+N(Krankheitstage!CS156))*N($C156))))</f>
        <v/>
      </c>
      <c r="CA156" s="76">
        <f>IF($B156="",0,IF(Einstellungen!$C$10="Ja",MAX(IF(Einstellungen!$C$11="7 Tage",MAX(0,(MIN(DATE(2029,9,0),IF(Mitarbeiter!$D156="",DATE(2029,9,0),Mitarbeiter!$D156),TODAY()))-(MAX(DATE(2029,8,1),Mitarbeiter!$C156))+1),MAX(0,NETWORKDAYS(MAX(DATE(2029,8,1),Mitarbeiter!$C156),MIN(DATE(2029,9,0),IF(Mitarbeiter!$D156="",DATE(2029,9,0),Mitarbeiter!$D156),TODAY()),Einstellungen!$F$13:$F$67)))*N(Mitarbeiter!$E156)/IF(Einstellungen!$C$11="7 Tage",7,5),N('Ist-Stunden'!AW156)),MAX(IF(Einstellungen!$C$11="7 Tage",MAX(0,(MIN(DATE(2029,9,0),IF(Mitarbeiter!$D156="",DATE(2029,9,0),Mitarbeiter!$D156),TODAY()))-(MAX(DATE(2029,8,1),Mitarbeiter!$C156))+1),MAX(0,NETWORKDAYS(MAX(DATE(2029,8,1),Mitarbeiter!$C156),MIN(DATE(2029,9,0),IF(Mitarbeiter!$D156="",DATE(2029,9,0),Mitarbeiter!$D156),TODAY()),Einstellungen!$F$13:$F$67)))*N(Mitarbeiter!$E156)/IF(Einstellungen!$C$11="7 Tage",7,5),N('Ist-Stunden'!AW156)+(N(Krankheitstage!CH156)+N(Krankheitstage!CT156))*N($C156))))</f>
        <v/>
      </c>
      <c r="CB156" s="76">
        <f>IF($B156="",0,IF(Einstellungen!$C$10="Ja",MAX(IF(Einstellungen!$C$11="7 Tage",MAX(0,(MIN(DATE(2029,10,0),IF(Mitarbeiter!$D156="",DATE(2029,10,0),Mitarbeiter!$D156),TODAY()))-(MAX(DATE(2029,9,1),Mitarbeiter!$C156))+1),MAX(0,NETWORKDAYS(MAX(DATE(2029,9,1),Mitarbeiter!$C156),MIN(DATE(2029,10,0),IF(Mitarbeiter!$D156="",DATE(2029,10,0),Mitarbeiter!$D156),TODAY()),Einstellungen!$F$13:$F$67)))*N(Mitarbeiter!$E156)/IF(Einstellungen!$C$11="7 Tage",7,5),N('Ist-Stunden'!AX156)),MAX(IF(Einstellungen!$C$11="7 Tage",MAX(0,(MIN(DATE(2029,10,0),IF(Mitarbeiter!$D156="",DATE(2029,10,0),Mitarbeiter!$D156),TODAY()))-(MAX(DATE(2029,9,1),Mitarbeiter!$C156))+1),MAX(0,NETWORKDAYS(MAX(DATE(2029,9,1),Mitarbeiter!$C156),MIN(DATE(2029,10,0),IF(Mitarbeiter!$D156="",DATE(2029,10,0),Mitarbeiter!$D156),TODAY()),Einstellungen!$F$13:$F$67)))*N(Mitarbeiter!$E156)/IF(Einstellungen!$C$11="7 Tage",7,5),N('Ist-Stunden'!AX156)+(N(Krankheitstage!CI156)+N(Krankheitstage!CU156))*N($C156))))</f>
        <v/>
      </c>
      <c r="CC156" s="76">
        <f>IF($B156="",0,IF(Einstellungen!$C$10="Ja",MAX(IF(Einstellungen!$C$11="7 Tage",MAX(0,(MIN(DATE(2029,11,0),IF(Mitarbeiter!$D156="",DATE(2029,11,0),Mitarbeiter!$D156),TODAY()))-(MAX(DATE(2029,10,1),Mitarbeiter!$C156))+1),MAX(0,NETWORKDAYS(MAX(DATE(2029,10,1),Mitarbeiter!$C156),MIN(DATE(2029,11,0),IF(Mitarbeiter!$D156="",DATE(2029,11,0),Mitarbeiter!$D156),TODAY()),Einstellungen!$F$13:$F$67)))*N(Mitarbeiter!$E156)/IF(Einstellungen!$C$11="7 Tage",7,5),N('Ist-Stunden'!AY156)),MAX(IF(Einstellungen!$C$11="7 Tage",MAX(0,(MIN(DATE(2029,11,0),IF(Mitarbeiter!$D156="",DATE(2029,11,0),Mitarbeiter!$D156),TODAY()))-(MAX(DATE(2029,10,1),Mitarbeiter!$C156))+1),MAX(0,NETWORKDAYS(MAX(DATE(2029,10,1),Mitarbeiter!$C156),MIN(DATE(2029,11,0),IF(Mitarbeiter!$D156="",DATE(2029,11,0),Mitarbeiter!$D156),TODAY()),Einstellungen!$F$13:$F$67)))*N(Mitarbeiter!$E156)/IF(Einstellungen!$C$11="7 Tage",7,5),N('Ist-Stunden'!AY156)+(N(Krankheitstage!CJ156)+N(Krankheitstage!CV156))*N($C156))))</f>
        <v/>
      </c>
      <c r="CD156" s="76">
        <f>IF($B156="",0,IF(Einstellungen!$C$10="Ja",MAX(IF(Einstellungen!$C$11="7 Tage",MAX(0,(MIN(DATE(2029,12,0),IF(Mitarbeiter!$D156="",DATE(2029,12,0),Mitarbeiter!$D156),TODAY()))-(MAX(DATE(2029,11,1),Mitarbeiter!$C156))+1),MAX(0,NETWORKDAYS(MAX(DATE(2029,11,1),Mitarbeiter!$C156),MIN(DATE(2029,12,0),IF(Mitarbeiter!$D156="",DATE(2029,12,0),Mitarbeiter!$D156),TODAY()),Einstellungen!$F$13:$F$67)))*N(Mitarbeiter!$E156)/IF(Einstellungen!$C$11="7 Tage",7,5),N('Ist-Stunden'!AZ156)),MAX(IF(Einstellungen!$C$11="7 Tage",MAX(0,(MIN(DATE(2029,12,0),IF(Mitarbeiter!$D156="",DATE(2029,12,0),Mitarbeiter!$D156),TODAY()))-(MAX(DATE(2029,11,1),Mitarbeiter!$C156))+1),MAX(0,NETWORKDAYS(MAX(DATE(2029,11,1),Mitarbeiter!$C156),MIN(DATE(2029,12,0),IF(Mitarbeiter!$D156="",DATE(2029,12,0),Mitarbeiter!$D156),TODAY()),Einstellungen!$F$13:$F$67)))*N(Mitarbeiter!$E156)/IF(Einstellungen!$C$11="7 Tage",7,5),N('Ist-Stunden'!AZ156)+(N(Krankheitstage!CK156)+N(Krankheitstage!CW156))*N($C156))))</f>
        <v/>
      </c>
      <c r="CE156" s="76">
        <f>IF($B156="",0,IF(Einstellungen!$C$10="Ja",MAX(IF(Einstellungen!$C$11="7 Tage",MAX(0,(MIN(DATE(2029,13,0),IF(Mitarbeiter!$D156="",DATE(2029,13,0),Mitarbeiter!$D156),TODAY()))-(MAX(DATE(2029,12,1),Mitarbeiter!$C156))+1),MAX(0,NETWORKDAYS(MAX(DATE(2029,12,1),Mitarbeiter!$C156),MIN(DATE(2029,13,0),IF(Mitarbeiter!$D156="",DATE(2029,13,0),Mitarbeiter!$D156),TODAY()),Einstellungen!$F$13:$F$67)))*N(Mitarbeiter!$E156)/IF(Einstellungen!$C$11="7 Tage",7,5),N('Ist-Stunden'!BA156)),MAX(IF(Einstellungen!$C$11="7 Tage",MAX(0,(MIN(DATE(2029,13,0),IF(Mitarbeiter!$D156="",DATE(2029,13,0),Mitarbeiter!$D156),TODAY()))-(MAX(DATE(2029,12,1),Mitarbeiter!$C156))+1),MAX(0,NETWORKDAYS(MAX(DATE(2029,12,1),Mitarbeiter!$C156),MIN(DATE(2029,13,0),IF(Mitarbeiter!$D156="",DATE(2029,13,0),Mitarbeiter!$D156),TODAY()),Einstellungen!$F$13:$F$67)))*N(Mitarbeiter!$E156)/IF(Einstellungen!$C$11="7 Tage",7,5),N('Ist-Stunden'!BA156)+(N(Krankheitstage!CL156)+N(Krankheitstage!CX156))*N($C156))))</f>
        <v/>
      </c>
      <c r="CF156" s="76">
        <f>IF($B156="",0,IF(Einstellungen!$C$10="Ja",MAX(IF(Einstellungen!$C$11="7 Tage",MAX(0,(MIN(DATE(2030,2,0),IF(Mitarbeiter!$D156="",DATE(2030,2,0),Mitarbeiter!$D156),TODAY()))-(MAX(DATE(2030,1,1),Mitarbeiter!$C156))+1),MAX(0,NETWORKDAYS(MAX(DATE(2030,1,1),Mitarbeiter!$C156),MIN(DATE(2030,2,0),IF(Mitarbeiter!$D156="",DATE(2030,2,0),Mitarbeiter!$D156),TODAY()),Einstellungen!$F$13:$F$67)))*N(Mitarbeiter!$E156)/IF(Einstellungen!$C$11="7 Tage",7,5),N('Ist-Stunden'!BB156)),MAX(IF(Einstellungen!$C$11="7 Tage",MAX(0,(MIN(DATE(2030,2,0),IF(Mitarbeiter!$D156="",DATE(2030,2,0),Mitarbeiter!$D156),TODAY()))-(MAX(DATE(2030,1,1),Mitarbeiter!$C156))+1),MAX(0,NETWORKDAYS(MAX(DATE(2030,1,1),Mitarbeiter!$C156),MIN(DATE(2030,2,0),IF(Mitarbeiter!$D156="",DATE(2030,2,0),Mitarbeiter!$D156),TODAY()),Einstellungen!$F$13:$F$67)))*N(Mitarbeiter!$E156)/IF(Einstellungen!$C$11="7 Tage",7,5),N('Ist-Stunden'!BB156)+(N(Krankheitstage!CY156)+N(Krankheitstage!DK156))*N($C156))))</f>
        <v/>
      </c>
      <c r="CG156" s="76">
        <f>IF($B156="",0,IF(Einstellungen!$C$10="Ja",MAX(IF(Einstellungen!$C$11="7 Tage",MAX(0,(MIN(DATE(2030,3,0),IF(Mitarbeiter!$D156="",DATE(2030,3,0),Mitarbeiter!$D156),TODAY()))-(MAX(DATE(2030,2,1),Mitarbeiter!$C156))+1),MAX(0,NETWORKDAYS(MAX(DATE(2030,2,1),Mitarbeiter!$C156),MIN(DATE(2030,3,0),IF(Mitarbeiter!$D156="",DATE(2030,3,0),Mitarbeiter!$D156),TODAY()),Einstellungen!$F$13:$F$67)))*N(Mitarbeiter!$E156)/IF(Einstellungen!$C$11="7 Tage",7,5),N('Ist-Stunden'!BC156)),MAX(IF(Einstellungen!$C$11="7 Tage",MAX(0,(MIN(DATE(2030,3,0),IF(Mitarbeiter!$D156="",DATE(2030,3,0),Mitarbeiter!$D156),TODAY()))-(MAX(DATE(2030,2,1),Mitarbeiter!$C156))+1),MAX(0,NETWORKDAYS(MAX(DATE(2030,2,1),Mitarbeiter!$C156),MIN(DATE(2030,3,0),IF(Mitarbeiter!$D156="",DATE(2030,3,0),Mitarbeiter!$D156),TODAY()),Einstellungen!$F$13:$F$67)))*N(Mitarbeiter!$E156)/IF(Einstellungen!$C$11="7 Tage",7,5),N('Ist-Stunden'!BC156)+(N(Krankheitstage!CZ156)+N(Krankheitstage!DL156))*N($C156))))</f>
        <v/>
      </c>
      <c r="CH156" s="76">
        <f>IF($B156="",0,IF(Einstellungen!$C$10="Ja",MAX(IF(Einstellungen!$C$11="7 Tage",MAX(0,(MIN(DATE(2030,4,0),IF(Mitarbeiter!$D156="",DATE(2030,4,0),Mitarbeiter!$D156),TODAY()))-(MAX(DATE(2030,3,1),Mitarbeiter!$C156))+1),MAX(0,NETWORKDAYS(MAX(DATE(2030,3,1),Mitarbeiter!$C156),MIN(DATE(2030,4,0),IF(Mitarbeiter!$D156="",DATE(2030,4,0),Mitarbeiter!$D156),TODAY()),Einstellungen!$F$13:$F$67)))*N(Mitarbeiter!$E156)/IF(Einstellungen!$C$11="7 Tage",7,5),N('Ist-Stunden'!BD156)),MAX(IF(Einstellungen!$C$11="7 Tage",MAX(0,(MIN(DATE(2030,4,0),IF(Mitarbeiter!$D156="",DATE(2030,4,0),Mitarbeiter!$D156),TODAY()))-(MAX(DATE(2030,3,1),Mitarbeiter!$C156))+1),MAX(0,NETWORKDAYS(MAX(DATE(2030,3,1),Mitarbeiter!$C156),MIN(DATE(2030,4,0),IF(Mitarbeiter!$D156="",DATE(2030,4,0),Mitarbeiter!$D156),TODAY()),Einstellungen!$F$13:$F$67)))*N(Mitarbeiter!$E156)/IF(Einstellungen!$C$11="7 Tage",7,5),N('Ist-Stunden'!BD156)+(N(Krankheitstage!DA156)+N(Krankheitstage!DM156))*N($C156))))</f>
        <v/>
      </c>
      <c r="CI156" s="76">
        <f>IF($B156="",0,IF(Einstellungen!$C$10="Ja",MAX(IF(Einstellungen!$C$11="7 Tage",MAX(0,(MIN(DATE(2030,5,0),IF(Mitarbeiter!$D156="",DATE(2030,5,0),Mitarbeiter!$D156),TODAY()))-(MAX(DATE(2030,4,1),Mitarbeiter!$C156))+1),MAX(0,NETWORKDAYS(MAX(DATE(2030,4,1),Mitarbeiter!$C156),MIN(DATE(2030,5,0),IF(Mitarbeiter!$D156="",DATE(2030,5,0),Mitarbeiter!$D156),TODAY()),Einstellungen!$F$13:$F$67)))*N(Mitarbeiter!$E156)/IF(Einstellungen!$C$11="7 Tage",7,5),N('Ist-Stunden'!BE156)),MAX(IF(Einstellungen!$C$11="7 Tage",MAX(0,(MIN(DATE(2030,5,0),IF(Mitarbeiter!$D156="",DATE(2030,5,0),Mitarbeiter!$D156),TODAY()))-(MAX(DATE(2030,4,1),Mitarbeiter!$C156))+1),MAX(0,NETWORKDAYS(MAX(DATE(2030,4,1),Mitarbeiter!$C156),MIN(DATE(2030,5,0),IF(Mitarbeiter!$D156="",DATE(2030,5,0),Mitarbeiter!$D156),TODAY()),Einstellungen!$F$13:$F$67)))*N(Mitarbeiter!$E156)/IF(Einstellungen!$C$11="7 Tage",7,5),N('Ist-Stunden'!BE156)+(N(Krankheitstage!DB156)+N(Krankheitstage!DN156))*N($C156))))</f>
        <v/>
      </c>
      <c r="CJ156" s="76">
        <f>IF($B156="",0,IF(Einstellungen!$C$10="Ja",MAX(IF(Einstellungen!$C$11="7 Tage",MAX(0,(MIN(DATE(2030,6,0),IF(Mitarbeiter!$D156="",DATE(2030,6,0),Mitarbeiter!$D156),TODAY()))-(MAX(DATE(2030,5,1),Mitarbeiter!$C156))+1),MAX(0,NETWORKDAYS(MAX(DATE(2030,5,1),Mitarbeiter!$C156),MIN(DATE(2030,6,0),IF(Mitarbeiter!$D156="",DATE(2030,6,0),Mitarbeiter!$D156),TODAY()),Einstellungen!$F$13:$F$67)))*N(Mitarbeiter!$E156)/IF(Einstellungen!$C$11="7 Tage",7,5),N('Ist-Stunden'!BF156)),MAX(IF(Einstellungen!$C$11="7 Tage",MAX(0,(MIN(DATE(2030,6,0),IF(Mitarbeiter!$D156="",DATE(2030,6,0),Mitarbeiter!$D156),TODAY()))-(MAX(DATE(2030,5,1),Mitarbeiter!$C156))+1),MAX(0,NETWORKDAYS(MAX(DATE(2030,5,1),Mitarbeiter!$C156),MIN(DATE(2030,6,0),IF(Mitarbeiter!$D156="",DATE(2030,6,0),Mitarbeiter!$D156),TODAY()),Einstellungen!$F$13:$F$67)))*N(Mitarbeiter!$E156)/IF(Einstellungen!$C$11="7 Tage",7,5),N('Ist-Stunden'!BF156)+(N(Krankheitstage!DC156)+N(Krankheitstage!DO156))*N($C156))))</f>
        <v/>
      </c>
      <c r="CK156" s="76">
        <f>IF($B156="",0,IF(Einstellungen!$C$10="Ja",MAX(IF(Einstellungen!$C$11="7 Tage",MAX(0,(MIN(DATE(2030,7,0),IF(Mitarbeiter!$D156="",DATE(2030,7,0),Mitarbeiter!$D156),TODAY()))-(MAX(DATE(2030,6,1),Mitarbeiter!$C156))+1),MAX(0,NETWORKDAYS(MAX(DATE(2030,6,1),Mitarbeiter!$C156),MIN(DATE(2030,7,0),IF(Mitarbeiter!$D156="",DATE(2030,7,0),Mitarbeiter!$D156),TODAY()),Einstellungen!$F$13:$F$67)))*N(Mitarbeiter!$E156)/IF(Einstellungen!$C$11="7 Tage",7,5),N('Ist-Stunden'!BG156)),MAX(IF(Einstellungen!$C$11="7 Tage",MAX(0,(MIN(DATE(2030,7,0),IF(Mitarbeiter!$D156="",DATE(2030,7,0),Mitarbeiter!$D156),TODAY()))-(MAX(DATE(2030,6,1),Mitarbeiter!$C156))+1),MAX(0,NETWORKDAYS(MAX(DATE(2030,6,1),Mitarbeiter!$C156),MIN(DATE(2030,7,0),IF(Mitarbeiter!$D156="",DATE(2030,7,0),Mitarbeiter!$D156),TODAY()),Einstellungen!$F$13:$F$67)))*N(Mitarbeiter!$E156)/IF(Einstellungen!$C$11="7 Tage",7,5),N('Ist-Stunden'!BG156)+(N(Krankheitstage!DD156)+N(Krankheitstage!DP156))*N($C156))))</f>
        <v/>
      </c>
      <c r="CL156" s="76">
        <f>IF($B156="",0,IF(Einstellungen!$C$10="Ja",MAX(IF(Einstellungen!$C$11="7 Tage",MAX(0,(MIN(DATE(2030,8,0),IF(Mitarbeiter!$D156="",DATE(2030,8,0),Mitarbeiter!$D156),TODAY()))-(MAX(DATE(2030,7,1),Mitarbeiter!$C156))+1),MAX(0,NETWORKDAYS(MAX(DATE(2030,7,1),Mitarbeiter!$C156),MIN(DATE(2030,8,0),IF(Mitarbeiter!$D156="",DATE(2030,8,0),Mitarbeiter!$D156),TODAY()),Einstellungen!$F$13:$F$67)))*N(Mitarbeiter!$E156)/IF(Einstellungen!$C$11="7 Tage",7,5),N('Ist-Stunden'!BH156)),MAX(IF(Einstellungen!$C$11="7 Tage",MAX(0,(MIN(DATE(2030,8,0),IF(Mitarbeiter!$D156="",DATE(2030,8,0),Mitarbeiter!$D156),TODAY()))-(MAX(DATE(2030,7,1),Mitarbeiter!$C156))+1),MAX(0,NETWORKDAYS(MAX(DATE(2030,7,1),Mitarbeiter!$C156),MIN(DATE(2030,8,0),IF(Mitarbeiter!$D156="",DATE(2030,8,0),Mitarbeiter!$D156),TODAY()),Einstellungen!$F$13:$F$67)))*N(Mitarbeiter!$E156)/IF(Einstellungen!$C$11="7 Tage",7,5),N('Ist-Stunden'!BH156)+(N(Krankheitstage!DE156)+N(Krankheitstage!DQ156))*N($C156))))</f>
        <v/>
      </c>
      <c r="CM156" s="76">
        <f>IF($B156="",0,IF(Einstellungen!$C$10="Ja",MAX(IF(Einstellungen!$C$11="7 Tage",MAX(0,(MIN(DATE(2030,9,0),IF(Mitarbeiter!$D156="",DATE(2030,9,0),Mitarbeiter!$D156),TODAY()))-(MAX(DATE(2030,8,1),Mitarbeiter!$C156))+1),MAX(0,NETWORKDAYS(MAX(DATE(2030,8,1),Mitarbeiter!$C156),MIN(DATE(2030,9,0),IF(Mitarbeiter!$D156="",DATE(2030,9,0),Mitarbeiter!$D156),TODAY()),Einstellungen!$F$13:$F$67)))*N(Mitarbeiter!$E156)/IF(Einstellungen!$C$11="7 Tage",7,5),N('Ist-Stunden'!BI156)),MAX(IF(Einstellungen!$C$11="7 Tage",MAX(0,(MIN(DATE(2030,9,0),IF(Mitarbeiter!$D156="",DATE(2030,9,0),Mitarbeiter!$D156),TODAY()))-(MAX(DATE(2030,8,1),Mitarbeiter!$C156))+1),MAX(0,NETWORKDAYS(MAX(DATE(2030,8,1),Mitarbeiter!$C156),MIN(DATE(2030,9,0),IF(Mitarbeiter!$D156="",DATE(2030,9,0),Mitarbeiter!$D156),TODAY()),Einstellungen!$F$13:$F$67)))*N(Mitarbeiter!$E156)/IF(Einstellungen!$C$11="7 Tage",7,5),N('Ist-Stunden'!BI156)+(N(Krankheitstage!DF156)+N(Krankheitstage!DR156))*N($C156))))</f>
        <v/>
      </c>
      <c r="CN156" s="76">
        <f>IF($B156="",0,IF(Einstellungen!$C$10="Ja",MAX(IF(Einstellungen!$C$11="7 Tage",MAX(0,(MIN(DATE(2030,10,0),IF(Mitarbeiter!$D156="",DATE(2030,10,0),Mitarbeiter!$D156),TODAY()))-(MAX(DATE(2030,9,1),Mitarbeiter!$C156))+1),MAX(0,NETWORKDAYS(MAX(DATE(2030,9,1),Mitarbeiter!$C156),MIN(DATE(2030,10,0),IF(Mitarbeiter!$D156="",DATE(2030,10,0),Mitarbeiter!$D156),TODAY()),Einstellungen!$F$13:$F$67)))*N(Mitarbeiter!$E156)/IF(Einstellungen!$C$11="7 Tage",7,5),N('Ist-Stunden'!BJ156)),MAX(IF(Einstellungen!$C$11="7 Tage",MAX(0,(MIN(DATE(2030,10,0),IF(Mitarbeiter!$D156="",DATE(2030,10,0),Mitarbeiter!$D156),TODAY()))-(MAX(DATE(2030,9,1),Mitarbeiter!$C156))+1),MAX(0,NETWORKDAYS(MAX(DATE(2030,9,1),Mitarbeiter!$C156),MIN(DATE(2030,10,0),IF(Mitarbeiter!$D156="",DATE(2030,10,0),Mitarbeiter!$D156),TODAY()),Einstellungen!$F$13:$F$67)))*N(Mitarbeiter!$E156)/IF(Einstellungen!$C$11="7 Tage",7,5),N('Ist-Stunden'!BJ156)+(N(Krankheitstage!DG156)+N(Krankheitstage!DS156))*N($C156))))</f>
        <v/>
      </c>
      <c r="CO156" s="76">
        <f>IF($B156="",0,IF(Einstellungen!$C$10="Ja",MAX(IF(Einstellungen!$C$11="7 Tage",MAX(0,(MIN(DATE(2030,11,0),IF(Mitarbeiter!$D156="",DATE(2030,11,0),Mitarbeiter!$D156),TODAY()))-(MAX(DATE(2030,10,1),Mitarbeiter!$C156))+1),MAX(0,NETWORKDAYS(MAX(DATE(2030,10,1),Mitarbeiter!$C156),MIN(DATE(2030,11,0),IF(Mitarbeiter!$D156="",DATE(2030,11,0),Mitarbeiter!$D156),TODAY()),Einstellungen!$F$13:$F$67)))*N(Mitarbeiter!$E156)/IF(Einstellungen!$C$11="7 Tage",7,5),N('Ist-Stunden'!BK156)),MAX(IF(Einstellungen!$C$11="7 Tage",MAX(0,(MIN(DATE(2030,11,0),IF(Mitarbeiter!$D156="",DATE(2030,11,0),Mitarbeiter!$D156),TODAY()))-(MAX(DATE(2030,10,1),Mitarbeiter!$C156))+1),MAX(0,NETWORKDAYS(MAX(DATE(2030,10,1),Mitarbeiter!$C156),MIN(DATE(2030,11,0),IF(Mitarbeiter!$D156="",DATE(2030,11,0),Mitarbeiter!$D156),TODAY()),Einstellungen!$F$13:$F$67)))*N(Mitarbeiter!$E156)/IF(Einstellungen!$C$11="7 Tage",7,5),N('Ist-Stunden'!BK156)+(N(Krankheitstage!DH156)+N(Krankheitstage!DT156))*N($C156))))</f>
        <v/>
      </c>
      <c r="CP156" s="76">
        <f>IF($B156="",0,IF(Einstellungen!$C$10="Ja",MAX(IF(Einstellungen!$C$11="7 Tage",MAX(0,(MIN(DATE(2030,12,0),IF(Mitarbeiter!$D156="",DATE(2030,12,0),Mitarbeiter!$D156),TODAY()))-(MAX(DATE(2030,11,1),Mitarbeiter!$C156))+1),MAX(0,NETWORKDAYS(MAX(DATE(2030,11,1),Mitarbeiter!$C156),MIN(DATE(2030,12,0),IF(Mitarbeiter!$D156="",DATE(2030,12,0),Mitarbeiter!$D156),TODAY()),Einstellungen!$F$13:$F$67)))*N(Mitarbeiter!$E156)/IF(Einstellungen!$C$11="7 Tage",7,5),N('Ist-Stunden'!BL156)),MAX(IF(Einstellungen!$C$11="7 Tage",MAX(0,(MIN(DATE(2030,12,0),IF(Mitarbeiter!$D156="",DATE(2030,12,0),Mitarbeiter!$D156),TODAY()))-(MAX(DATE(2030,11,1),Mitarbeiter!$C156))+1),MAX(0,NETWORKDAYS(MAX(DATE(2030,11,1),Mitarbeiter!$C156),MIN(DATE(2030,12,0),IF(Mitarbeiter!$D156="",DATE(2030,12,0),Mitarbeiter!$D156),TODAY()),Einstellungen!$F$13:$F$67)))*N(Mitarbeiter!$E156)/IF(Einstellungen!$C$11="7 Tage",7,5),N('Ist-Stunden'!BL156)+(N(Krankheitstage!DI156)+N(Krankheitstage!DU156))*N($C156))))</f>
        <v/>
      </c>
      <c r="CQ156" s="76">
        <f>IF($B156="",0,IF(Einstellungen!$C$10="Ja",MAX(IF(Einstellungen!$C$11="7 Tage",MAX(0,(MIN(DATE(2030,13,0),IF(Mitarbeiter!$D156="",DATE(2030,13,0),Mitarbeiter!$D156),TODAY()))-(MAX(DATE(2030,12,1),Mitarbeiter!$C156))+1),MAX(0,NETWORKDAYS(MAX(DATE(2030,12,1),Mitarbeiter!$C156),MIN(DATE(2030,13,0),IF(Mitarbeiter!$D156="",DATE(2030,13,0),Mitarbeiter!$D156),TODAY()),Einstellungen!$F$13:$F$67)))*N(Mitarbeiter!$E156)/IF(Einstellungen!$C$11="7 Tage",7,5),N('Ist-Stunden'!BM156)),MAX(IF(Einstellungen!$C$11="7 Tage",MAX(0,(MIN(DATE(2030,13,0),IF(Mitarbeiter!$D156="",DATE(2030,13,0),Mitarbeiter!$D156),TODAY()))-(MAX(DATE(2030,12,1),Mitarbeiter!$C156))+1),MAX(0,NETWORKDAYS(MAX(DATE(2030,12,1),Mitarbeiter!$C156),MIN(DATE(2030,13,0),IF(Mitarbeiter!$D156="",DATE(2030,13,0),Mitarbeiter!$D156),TODAY()),Einstellungen!$F$13:$F$67)))*N(Mitarbeiter!$E156)/IF(Einstellungen!$C$11="7 Tage",7,5),N('Ist-Stunden'!BM156)+(N(Krankheitstage!DJ156)+N(Krankheitstage!DV156))*N($C156))))</f>
        <v/>
      </c>
    </row>
    <row r="157">
      <c r="A157" s="73">
        <f>IF(Mitarbeiter!B157="","",Mitarbeiter!A157)</f>
        <v/>
      </c>
      <c r="B157" s="6">
        <f>IF(Mitarbeiter!B157="","",Mitarbeiter!B157)</f>
        <v/>
      </c>
      <c r="C157" s="74">
        <f>IF(Mitarbeiter!B157="","",Mitarbeiter!F157)</f>
        <v/>
      </c>
      <c r="D157" s="75">
        <f>N(INDEX(Krankheitstage!$G157:$DV157,1,(Einstellungen!$C$3-2026)*24+1))</f>
        <v/>
      </c>
      <c r="E157" s="75">
        <f>N(INDEX(Krankheitstage!$G157:$DV157,1,(Einstellungen!$C$3-2026)*24+2))</f>
        <v/>
      </c>
      <c r="F157" s="75">
        <f>N(INDEX(Krankheitstage!$G157:$DV157,1,(Einstellungen!$C$3-2026)*24+3))</f>
        <v/>
      </c>
      <c r="G157" s="75">
        <f>N(INDEX(Krankheitstage!$G157:$DV157,1,(Einstellungen!$C$3-2026)*24+4))</f>
        <v/>
      </c>
      <c r="H157" s="75">
        <f>N(INDEX(Krankheitstage!$G157:$DV157,1,(Einstellungen!$C$3-2026)*24+5))</f>
        <v/>
      </c>
      <c r="I157" s="75">
        <f>N(INDEX(Krankheitstage!$G157:$DV157,1,(Einstellungen!$C$3-2026)*24+6))</f>
        <v/>
      </c>
      <c r="J157" s="75">
        <f>N(INDEX(Krankheitstage!$G157:$DV157,1,(Einstellungen!$C$3-2026)*24+7))</f>
        <v/>
      </c>
      <c r="K157" s="75">
        <f>N(INDEX(Krankheitstage!$G157:$DV157,1,(Einstellungen!$C$3-2026)*24+8))</f>
        <v/>
      </c>
      <c r="L157" s="75">
        <f>N(INDEX(Krankheitstage!$G157:$DV157,1,(Einstellungen!$C$3-2026)*24+9))</f>
        <v/>
      </c>
      <c r="M157" s="75">
        <f>N(INDEX(Krankheitstage!$G157:$DV157,1,(Einstellungen!$C$3-2026)*24+10))</f>
        <v/>
      </c>
      <c r="N157" s="75">
        <f>N(INDEX(Krankheitstage!$G157:$DV157,1,(Einstellungen!$C$3-2026)*24+11))</f>
        <v/>
      </c>
      <c r="O157" s="75">
        <f>N(INDEX(Krankheitstage!$G157:$DV157,1,(Einstellungen!$C$3-2026)*24+12))</f>
        <v/>
      </c>
      <c r="P157" s="75">
        <f>IF($B157="","",SUM(D157:O157))</f>
        <v/>
      </c>
      <c r="Q157" s="75">
        <f>N(INDEX(Krankheitstage!$G157:$DV157,1,(Einstellungen!$C$3-2026)*24+13))</f>
        <v/>
      </c>
      <c r="R157" s="75">
        <f>N(INDEX(Krankheitstage!$G157:$DV157,1,(Einstellungen!$C$3-2026)*24+14))</f>
        <v/>
      </c>
      <c r="S157" s="75">
        <f>N(INDEX(Krankheitstage!$G157:$DV157,1,(Einstellungen!$C$3-2026)*24+15))</f>
        <v/>
      </c>
      <c r="T157" s="75">
        <f>N(INDEX(Krankheitstage!$G157:$DV157,1,(Einstellungen!$C$3-2026)*24+16))</f>
        <v/>
      </c>
      <c r="U157" s="75">
        <f>N(INDEX(Krankheitstage!$G157:$DV157,1,(Einstellungen!$C$3-2026)*24+17))</f>
        <v/>
      </c>
      <c r="V157" s="75">
        <f>N(INDEX(Krankheitstage!$G157:$DV157,1,(Einstellungen!$C$3-2026)*24+18))</f>
        <v/>
      </c>
      <c r="W157" s="75">
        <f>N(INDEX(Krankheitstage!$G157:$DV157,1,(Einstellungen!$C$3-2026)*24+19))</f>
        <v/>
      </c>
      <c r="X157" s="75">
        <f>N(INDEX(Krankheitstage!$G157:$DV157,1,(Einstellungen!$C$3-2026)*24+20))</f>
        <v/>
      </c>
      <c r="Y157" s="75">
        <f>N(INDEX(Krankheitstage!$G157:$DV157,1,(Einstellungen!$C$3-2026)*24+21))</f>
        <v/>
      </c>
      <c r="Z157" s="75">
        <f>N(INDEX(Krankheitstage!$G157:$DV157,1,(Einstellungen!$C$3-2026)*24+22))</f>
        <v/>
      </c>
      <c r="AA157" s="75">
        <f>N(INDEX(Krankheitstage!$G157:$DV157,1,(Einstellungen!$C$3-2026)*24+23))</f>
        <v/>
      </c>
      <c r="AB157" s="75">
        <f>N(INDEX(Krankheitstage!$G157:$DV157,1,(Einstellungen!$C$3-2026)*24+24))</f>
        <v/>
      </c>
      <c r="AC157" s="75">
        <f>IF($B157="","",SUM(Q157:AB157))</f>
        <v/>
      </c>
      <c r="AD157" s="75">
        <f>IF($B157="","",SUM(P157,AC157))</f>
        <v/>
      </c>
      <c r="AE157" s="76">
        <f>IF($B157="","",AD157*N(C157))</f>
        <v/>
      </c>
      <c r="AF157" s="75">
        <f>IF($B157="","",Krankheitstage!E157)</f>
        <v/>
      </c>
      <c r="AG157" s="76">
        <f>IF($B157="","",AF157*N(C157))</f>
        <v/>
      </c>
      <c r="AH157" s="76">
        <f>IF($B157="","",INDEX($AJ157:$CQ157,1,(Einstellungen!$C$3-2026)*12+1)+INDEX($AJ157:$CQ157,1,(Einstellungen!$C$3-2026)*12+2)+INDEX($AJ157:$CQ157,1,(Einstellungen!$C$3-2026)*12+3)+INDEX($AJ157:$CQ157,1,(Einstellungen!$C$3-2026)*12+4)+INDEX($AJ157:$CQ157,1,(Einstellungen!$C$3-2026)*12+5)+INDEX($AJ157:$CQ157,1,(Einstellungen!$C$3-2026)*12+6)+INDEX($AJ157:$CQ157,1,(Einstellungen!$C$3-2026)*12+7)+INDEX($AJ157:$CQ157,1,(Einstellungen!$C$3-2026)*12+8)+INDEX($AJ157:$CQ157,1,(Einstellungen!$C$3-2026)*12+9)+INDEX($AJ157:$CQ157,1,(Einstellungen!$C$3-2026)*12+10)+INDEX($AJ157:$CQ157,1,(Einstellungen!$C$3-2026)*12+11)+INDEX($AJ157:$CQ157,1,(Einstellungen!$C$3-2026)*12+12))</f>
        <v/>
      </c>
      <c r="AI157" s="76">
        <f>IF($B157="","",SUM($AJ157:$CQ157))</f>
        <v/>
      </c>
      <c r="AJ157" s="76">
        <f>IF($B157="",0,IF(Einstellungen!$C$10="Ja",MAX(IF(Einstellungen!$C$11="7 Tage",MAX(0,(MIN(DATE(2026,2,0),IF(Mitarbeiter!$D157="",DATE(2026,2,0),Mitarbeiter!$D157),TODAY()))-(MAX(DATE(2026,1,1),Mitarbeiter!$C157))+1),MAX(0,NETWORKDAYS(MAX(DATE(2026,1,1),Mitarbeiter!$C157),MIN(DATE(2026,2,0),IF(Mitarbeiter!$D157="",DATE(2026,2,0),Mitarbeiter!$D157),TODAY()),Einstellungen!$F$13:$F$67)))*N(Mitarbeiter!$E157)/IF(Einstellungen!$C$11="7 Tage",7,5),N('Ist-Stunden'!F157)),MAX(IF(Einstellungen!$C$11="7 Tage",MAX(0,(MIN(DATE(2026,2,0),IF(Mitarbeiter!$D157="",DATE(2026,2,0),Mitarbeiter!$D157),TODAY()))-(MAX(DATE(2026,1,1),Mitarbeiter!$C157))+1),MAX(0,NETWORKDAYS(MAX(DATE(2026,1,1),Mitarbeiter!$C157),MIN(DATE(2026,2,0),IF(Mitarbeiter!$D157="",DATE(2026,2,0),Mitarbeiter!$D157),TODAY()),Einstellungen!$F$13:$F$67)))*N(Mitarbeiter!$E157)/IF(Einstellungen!$C$11="7 Tage",7,5),N('Ist-Stunden'!F157)+(N(Krankheitstage!G157)+N(Krankheitstage!S157))*N($C157))))</f>
        <v/>
      </c>
      <c r="AK157" s="76">
        <f>IF($B157="",0,IF(Einstellungen!$C$10="Ja",MAX(IF(Einstellungen!$C$11="7 Tage",MAX(0,(MIN(DATE(2026,3,0),IF(Mitarbeiter!$D157="",DATE(2026,3,0),Mitarbeiter!$D157),TODAY()))-(MAX(DATE(2026,2,1),Mitarbeiter!$C157))+1),MAX(0,NETWORKDAYS(MAX(DATE(2026,2,1),Mitarbeiter!$C157),MIN(DATE(2026,3,0),IF(Mitarbeiter!$D157="",DATE(2026,3,0),Mitarbeiter!$D157),TODAY()),Einstellungen!$F$13:$F$67)))*N(Mitarbeiter!$E157)/IF(Einstellungen!$C$11="7 Tage",7,5),N('Ist-Stunden'!G157)),MAX(IF(Einstellungen!$C$11="7 Tage",MAX(0,(MIN(DATE(2026,3,0),IF(Mitarbeiter!$D157="",DATE(2026,3,0),Mitarbeiter!$D157),TODAY()))-(MAX(DATE(2026,2,1),Mitarbeiter!$C157))+1),MAX(0,NETWORKDAYS(MAX(DATE(2026,2,1),Mitarbeiter!$C157),MIN(DATE(2026,3,0),IF(Mitarbeiter!$D157="",DATE(2026,3,0),Mitarbeiter!$D157),TODAY()),Einstellungen!$F$13:$F$67)))*N(Mitarbeiter!$E157)/IF(Einstellungen!$C$11="7 Tage",7,5),N('Ist-Stunden'!G157)+(N(Krankheitstage!H157)+N(Krankheitstage!T157))*N($C157))))</f>
        <v/>
      </c>
      <c r="AL157" s="76">
        <f>IF($B157="",0,IF(Einstellungen!$C$10="Ja",MAX(IF(Einstellungen!$C$11="7 Tage",MAX(0,(MIN(DATE(2026,4,0),IF(Mitarbeiter!$D157="",DATE(2026,4,0),Mitarbeiter!$D157),TODAY()))-(MAX(DATE(2026,3,1),Mitarbeiter!$C157))+1),MAX(0,NETWORKDAYS(MAX(DATE(2026,3,1),Mitarbeiter!$C157),MIN(DATE(2026,4,0),IF(Mitarbeiter!$D157="",DATE(2026,4,0),Mitarbeiter!$D157),TODAY()),Einstellungen!$F$13:$F$67)))*N(Mitarbeiter!$E157)/IF(Einstellungen!$C$11="7 Tage",7,5),N('Ist-Stunden'!H157)),MAX(IF(Einstellungen!$C$11="7 Tage",MAX(0,(MIN(DATE(2026,4,0),IF(Mitarbeiter!$D157="",DATE(2026,4,0),Mitarbeiter!$D157),TODAY()))-(MAX(DATE(2026,3,1),Mitarbeiter!$C157))+1),MAX(0,NETWORKDAYS(MAX(DATE(2026,3,1),Mitarbeiter!$C157),MIN(DATE(2026,4,0),IF(Mitarbeiter!$D157="",DATE(2026,4,0),Mitarbeiter!$D157),TODAY()),Einstellungen!$F$13:$F$67)))*N(Mitarbeiter!$E157)/IF(Einstellungen!$C$11="7 Tage",7,5),N('Ist-Stunden'!H157)+(N(Krankheitstage!I157)+N(Krankheitstage!U157))*N($C157))))</f>
        <v/>
      </c>
      <c r="AM157" s="76">
        <f>IF($B157="",0,IF(Einstellungen!$C$10="Ja",MAX(IF(Einstellungen!$C$11="7 Tage",MAX(0,(MIN(DATE(2026,5,0),IF(Mitarbeiter!$D157="",DATE(2026,5,0),Mitarbeiter!$D157),TODAY()))-(MAX(DATE(2026,4,1),Mitarbeiter!$C157))+1),MAX(0,NETWORKDAYS(MAX(DATE(2026,4,1),Mitarbeiter!$C157),MIN(DATE(2026,5,0),IF(Mitarbeiter!$D157="",DATE(2026,5,0),Mitarbeiter!$D157),TODAY()),Einstellungen!$F$13:$F$67)))*N(Mitarbeiter!$E157)/IF(Einstellungen!$C$11="7 Tage",7,5),N('Ist-Stunden'!I157)),MAX(IF(Einstellungen!$C$11="7 Tage",MAX(0,(MIN(DATE(2026,5,0),IF(Mitarbeiter!$D157="",DATE(2026,5,0),Mitarbeiter!$D157),TODAY()))-(MAX(DATE(2026,4,1),Mitarbeiter!$C157))+1),MAX(0,NETWORKDAYS(MAX(DATE(2026,4,1),Mitarbeiter!$C157),MIN(DATE(2026,5,0),IF(Mitarbeiter!$D157="",DATE(2026,5,0),Mitarbeiter!$D157),TODAY()),Einstellungen!$F$13:$F$67)))*N(Mitarbeiter!$E157)/IF(Einstellungen!$C$11="7 Tage",7,5),N('Ist-Stunden'!I157)+(N(Krankheitstage!J157)+N(Krankheitstage!V157))*N($C157))))</f>
        <v/>
      </c>
      <c r="AN157" s="76">
        <f>IF($B157="",0,IF(Einstellungen!$C$10="Ja",MAX(IF(Einstellungen!$C$11="7 Tage",MAX(0,(MIN(DATE(2026,6,0),IF(Mitarbeiter!$D157="",DATE(2026,6,0),Mitarbeiter!$D157),TODAY()))-(MAX(DATE(2026,5,1),Mitarbeiter!$C157))+1),MAX(0,NETWORKDAYS(MAX(DATE(2026,5,1),Mitarbeiter!$C157),MIN(DATE(2026,6,0),IF(Mitarbeiter!$D157="",DATE(2026,6,0),Mitarbeiter!$D157),TODAY()),Einstellungen!$F$13:$F$67)))*N(Mitarbeiter!$E157)/IF(Einstellungen!$C$11="7 Tage",7,5),N('Ist-Stunden'!J157)),MAX(IF(Einstellungen!$C$11="7 Tage",MAX(0,(MIN(DATE(2026,6,0),IF(Mitarbeiter!$D157="",DATE(2026,6,0),Mitarbeiter!$D157),TODAY()))-(MAX(DATE(2026,5,1),Mitarbeiter!$C157))+1),MAX(0,NETWORKDAYS(MAX(DATE(2026,5,1),Mitarbeiter!$C157),MIN(DATE(2026,6,0),IF(Mitarbeiter!$D157="",DATE(2026,6,0),Mitarbeiter!$D157),TODAY()),Einstellungen!$F$13:$F$67)))*N(Mitarbeiter!$E157)/IF(Einstellungen!$C$11="7 Tage",7,5),N('Ist-Stunden'!J157)+(N(Krankheitstage!K157)+N(Krankheitstage!W157))*N($C157))))</f>
        <v/>
      </c>
      <c r="AO157" s="76">
        <f>IF($B157="",0,IF(Einstellungen!$C$10="Ja",MAX(IF(Einstellungen!$C$11="7 Tage",MAX(0,(MIN(DATE(2026,7,0),IF(Mitarbeiter!$D157="",DATE(2026,7,0),Mitarbeiter!$D157),TODAY()))-(MAX(DATE(2026,6,1),Mitarbeiter!$C157))+1),MAX(0,NETWORKDAYS(MAX(DATE(2026,6,1),Mitarbeiter!$C157),MIN(DATE(2026,7,0),IF(Mitarbeiter!$D157="",DATE(2026,7,0),Mitarbeiter!$D157),TODAY()),Einstellungen!$F$13:$F$67)))*N(Mitarbeiter!$E157)/IF(Einstellungen!$C$11="7 Tage",7,5),N('Ist-Stunden'!K157)),MAX(IF(Einstellungen!$C$11="7 Tage",MAX(0,(MIN(DATE(2026,7,0),IF(Mitarbeiter!$D157="",DATE(2026,7,0),Mitarbeiter!$D157),TODAY()))-(MAX(DATE(2026,6,1),Mitarbeiter!$C157))+1),MAX(0,NETWORKDAYS(MAX(DATE(2026,6,1),Mitarbeiter!$C157),MIN(DATE(2026,7,0),IF(Mitarbeiter!$D157="",DATE(2026,7,0),Mitarbeiter!$D157),TODAY()),Einstellungen!$F$13:$F$67)))*N(Mitarbeiter!$E157)/IF(Einstellungen!$C$11="7 Tage",7,5),N('Ist-Stunden'!K157)+(N(Krankheitstage!L157)+N(Krankheitstage!X157))*N($C157))))</f>
        <v/>
      </c>
      <c r="AP157" s="76">
        <f>IF($B157="",0,IF(Einstellungen!$C$10="Ja",MAX(IF(Einstellungen!$C$11="7 Tage",MAX(0,(MIN(DATE(2026,8,0),IF(Mitarbeiter!$D157="",DATE(2026,8,0),Mitarbeiter!$D157),TODAY()))-(MAX(DATE(2026,7,1),Mitarbeiter!$C157))+1),MAX(0,NETWORKDAYS(MAX(DATE(2026,7,1),Mitarbeiter!$C157),MIN(DATE(2026,8,0),IF(Mitarbeiter!$D157="",DATE(2026,8,0),Mitarbeiter!$D157),TODAY()),Einstellungen!$F$13:$F$67)))*N(Mitarbeiter!$E157)/IF(Einstellungen!$C$11="7 Tage",7,5),N('Ist-Stunden'!L157)),MAX(IF(Einstellungen!$C$11="7 Tage",MAX(0,(MIN(DATE(2026,8,0),IF(Mitarbeiter!$D157="",DATE(2026,8,0),Mitarbeiter!$D157),TODAY()))-(MAX(DATE(2026,7,1),Mitarbeiter!$C157))+1),MAX(0,NETWORKDAYS(MAX(DATE(2026,7,1),Mitarbeiter!$C157),MIN(DATE(2026,8,0),IF(Mitarbeiter!$D157="",DATE(2026,8,0),Mitarbeiter!$D157),TODAY()),Einstellungen!$F$13:$F$67)))*N(Mitarbeiter!$E157)/IF(Einstellungen!$C$11="7 Tage",7,5),N('Ist-Stunden'!L157)+(N(Krankheitstage!M157)+N(Krankheitstage!Y157))*N($C157))))</f>
        <v/>
      </c>
      <c r="AQ157" s="76">
        <f>IF($B157="",0,IF(Einstellungen!$C$10="Ja",MAX(IF(Einstellungen!$C$11="7 Tage",MAX(0,(MIN(DATE(2026,9,0),IF(Mitarbeiter!$D157="",DATE(2026,9,0),Mitarbeiter!$D157),TODAY()))-(MAX(DATE(2026,8,1),Mitarbeiter!$C157))+1),MAX(0,NETWORKDAYS(MAX(DATE(2026,8,1),Mitarbeiter!$C157),MIN(DATE(2026,9,0),IF(Mitarbeiter!$D157="",DATE(2026,9,0),Mitarbeiter!$D157),TODAY()),Einstellungen!$F$13:$F$67)))*N(Mitarbeiter!$E157)/IF(Einstellungen!$C$11="7 Tage",7,5),N('Ist-Stunden'!M157)),MAX(IF(Einstellungen!$C$11="7 Tage",MAX(0,(MIN(DATE(2026,9,0),IF(Mitarbeiter!$D157="",DATE(2026,9,0),Mitarbeiter!$D157),TODAY()))-(MAX(DATE(2026,8,1),Mitarbeiter!$C157))+1),MAX(0,NETWORKDAYS(MAX(DATE(2026,8,1),Mitarbeiter!$C157),MIN(DATE(2026,9,0),IF(Mitarbeiter!$D157="",DATE(2026,9,0),Mitarbeiter!$D157),TODAY()),Einstellungen!$F$13:$F$67)))*N(Mitarbeiter!$E157)/IF(Einstellungen!$C$11="7 Tage",7,5),N('Ist-Stunden'!M157)+(N(Krankheitstage!N157)+N(Krankheitstage!Z157))*N($C157))))</f>
        <v/>
      </c>
      <c r="AR157" s="76">
        <f>IF($B157="",0,IF(Einstellungen!$C$10="Ja",MAX(IF(Einstellungen!$C$11="7 Tage",MAX(0,(MIN(DATE(2026,10,0),IF(Mitarbeiter!$D157="",DATE(2026,10,0),Mitarbeiter!$D157),TODAY()))-(MAX(DATE(2026,9,1),Mitarbeiter!$C157))+1),MAX(0,NETWORKDAYS(MAX(DATE(2026,9,1),Mitarbeiter!$C157),MIN(DATE(2026,10,0),IF(Mitarbeiter!$D157="",DATE(2026,10,0),Mitarbeiter!$D157),TODAY()),Einstellungen!$F$13:$F$67)))*N(Mitarbeiter!$E157)/IF(Einstellungen!$C$11="7 Tage",7,5),N('Ist-Stunden'!N157)),MAX(IF(Einstellungen!$C$11="7 Tage",MAX(0,(MIN(DATE(2026,10,0),IF(Mitarbeiter!$D157="",DATE(2026,10,0),Mitarbeiter!$D157),TODAY()))-(MAX(DATE(2026,9,1),Mitarbeiter!$C157))+1),MAX(0,NETWORKDAYS(MAX(DATE(2026,9,1),Mitarbeiter!$C157),MIN(DATE(2026,10,0),IF(Mitarbeiter!$D157="",DATE(2026,10,0),Mitarbeiter!$D157),TODAY()),Einstellungen!$F$13:$F$67)))*N(Mitarbeiter!$E157)/IF(Einstellungen!$C$11="7 Tage",7,5),N('Ist-Stunden'!N157)+(N(Krankheitstage!O157)+N(Krankheitstage!AA157))*N($C157))))</f>
        <v/>
      </c>
      <c r="AS157" s="76">
        <f>IF($B157="",0,IF(Einstellungen!$C$10="Ja",MAX(IF(Einstellungen!$C$11="7 Tage",MAX(0,(MIN(DATE(2026,11,0),IF(Mitarbeiter!$D157="",DATE(2026,11,0),Mitarbeiter!$D157),TODAY()))-(MAX(DATE(2026,10,1),Mitarbeiter!$C157))+1),MAX(0,NETWORKDAYS(MAX(DATE(2026,10,1),Mitarbeiter!$C157),MIN(DATE(2026,11,0),IF(Mitarbeiter!$D157="",DATE(2026,11,0),Mitarbeiter!$D157),TODAY()),Einstellungen!$F$13:$F$67)))*N(Mitarbeiter!$E157)/IF(Einstellungen!$C$11="7 Tage",7,5),N('Ist-Stunden'!O157)),MAX(IF(Einstellungen!$C$11="7 Tage",MAX(0,(MIN(DATE(2026,11,0),IF(Mitarbeiter!$D157="",DATE(2026,11,0),Mitarbeiter!$D157),TODAY()))-(MAX(DATE(2026,10,1),Mitarbeiter!$C157))+1),MAX(0,NETWORKDAYS(MAX(DATE(2026,10,1),Mitarbeiter!$C157),MIN(DATE(2026,11,0),IF(Mitarbeiter!$D157="",DATE(2026,11,0),Mitarbeiter!$D157),TODAY()),Einstellungen!$F$13:$F$67)))*N(Mitarbeiter!$E157)/IF(Einstellungen!$C$11="7 Tage",7,5),N('Ist-Stunden'!O157)+(N(Krankheitstage!P157)+N(Krankheitstage!AB157))*N($C157))))</f>
        <v/>
      </c>
      <c r="AT157" s="76">
        <f>IF($B157="",0,IF(Einstellungen!$C$10="Ja",MAX(IF(Einstellungen!$C$11="7 Tage",MAX(0,(MIN(DATE(2026,12,0),IF(Mitarbeiter!$D157="",DATE(2026,12,0),Mitarbeiter!$D157),TODAY()))-(MAX(DATE(2026,11,1),Mitarbeiter!$C157))+1),MAX(0,NETWORKDAYS(MAX(DATE(2026,11,1),Mitarbeiter!$C157),MIN(DATE(2026,12,0),IF(Mitarbeiter!$D157="",DATE(2026,12,0),Mitarbeiter!$D157),TODAY()),Einstellungen!$F$13:$F$67)))*N(Mitarbeiter!$E157)/IF(Einstellungen!$C$11="7 Tage",7,5),N('Ist-Stunden'!P157)),MAX(IF(Einstellungen!$C$11="7 Tage",MAX(0,(MIN(DATE(2026,12,0),IF(Mitarbeiter!$D157="",DATE(2026,12,0),Mitarbeiter!$D157),TODAY()))-(MAX(DATE(2026,11,1),Mitarbeiter!$C157))+1),MAX(0,NETWORKDAYS(MAX(DATE(2026,11,1),Mitarbeiter!$C157),MIN(DATE(2026,12,0),IF(Mitarbeiter!$D157="",DATE(2026,12,0),Mitarbeiter!$D157),TODAY()),Einstellungen!$F$13:$F$67)))*N(Mitarbeiter!$E157)/IF(Einstellungen!$C$11="7 Tage",7,5),N('Ist-Stunden'!P157)+(N(Krankheitstage!Q157)+N(Krankheitstage!AC157))*N($C157))))</f>
        <v/>
      </c>
      <c r="AU157" s="76">
        <f>IF($B157="",0,IF(Einstellungen!$C$10="Ja",MAX(IF(Einstellungen!$C$11="7 Tage",MAX(0,(MIN(DATE(2026,13,0),IF(Mitarbeiter!$D157="",DATE(2026,13,0),Mitarbeiter!$D157),TODAY()))-(MAX(DATE(2026,12,1),Mitarbeiter!$C157))+1),MAX(0,NETWORKDAYS(MAX(DATE(2026,12,1),Mitarbeiter!$C157),MIN(DATE(2026,13,0),IF(Mitarbeiter!$D157="",DATE(2026,13,0),Mitarbeiter!$D157),TODAY()),Einstellungen!$F$13:$F$67)))*N(Mitarbeiter!$E157)/IF(Einstellungen!$C$11="7 Tage",7,5),N('Ist-Stunden'!Q157)),MAX(IF(Einstellungen!$C$11="7 Tage",MAX(0,(MIN(DATE(2026,13,0),IF(Mitarbeiter!$D157="",DATE(2026,13,0),Mitarbeiter!$D157),TODAY()))-(MAX(DATE(2026,12,1),Mitarbeiter!$C157))+1),MAX(0,NETWORKDAYS(MAX(DATE(2026,12,1),Mitarbeiter!$C157),MIN(DATE(2026,13,0),IF(Mitarbeiter!$D157="",DATE(2026,13,0),Mitarbeiter!$D157),TODAY()),Einstellungen!$F$13:$F$67)))*N(Mitarbeiter!$E157)/IF(Einstellungen!$C$11="7 Tage",7,5),N('Ist-Stunden'!Q157)+(N(Krankheitstage!R157)+N(Krankheitstage!AD157))*N($C157))))</f>
        <v/>
      </c>
      <c r="AV157" s="76">
        <f>IF($B157="",0,IF(Einstellungen!$C$10="Ja",MAX(IF(Einstellungen!$C$11="7 Tage",MAX(0,(MIN(DATE(2027,2,0),IF(Mitarbeiter!$D157="",DATE(2027,2,0),Mitarbeiter!$D157),TODAY()))-(MAX(DATE(2027,1,1),Mitarbeiter!$C157))+1),MAX(0,NETWORKDAYS(MAX(DATE(2027,1,1),Mitarbeiter!$C157),MIN(DATE(2027,2,0),IF(Mitarbeiter!$D157="",DATE(2027,2,0),Mitarbeiter!$D157),TODAY()),Einstellungen!$F$13:$F$67)))*N(Mitarbeiter!$E157)/IF(Einstellungen!$C$11="7 Tage",7,5),N('Ist-Stunden'!R157)),MAX(IF(Einstellungen!$C$11="7 Tage",MAX(0,(MIN(DATE(2027,2,0),IF(Mitarbeiter!$D157="",DATE(2027,2,0),Mitarbeiter!$D157),TODAY()))-(MAX(DATE(2027,1,1),Mitarbeiter!$C157))+1),MAX(0,NETWORKDAYS(MAX(DATE(2027,1,1),Mitarbeiter!$C157),MIN(DATE(2027,2,0),IF(Mitarbeiter!$D157="",DATE(2027,2,0),Mitarbeiter!$D157),TODAY()),Einstellungen!$F$13:$F$67)))*N(Mitarbeiter!$E157)/IF(Einstellungen!$C$11="7 Tage",7,5),N('Ist-Stunden'!R157)+(N(Krankheitstage!AE157)+N(Krankheitstage!AQ157))*N($C157))))</f>
        <v/>
      </c>
      <c r="AW157" s="76">
        <f>IF($B157="",0,IF(Einstellungen!$C$10="Ja",MAX(IF(Einstellungen!$C$11="7 Tage",MAX(0,(MIN(DATE(2027,3,0),IF(Mitarbeiter!$D157="",DATE(2027,3,0),Mitarbeiter!$D157),TODAY()))-(MAX(DATE(2027,2,1),Mitarbeiter!$C157))+1),MAX(0,NETWORKDAYS(MAX(DATE(2027,2,1),Mitarbeiter!$C157),MIN(DATE(2027,3,0),IF(Mitarbeiter!$D157="",DATE(2027,3,0),Mitarbeiter!$D157),TODAY()),Einstellungen!$F$13:$F$67)))*N(Mitarbeiter!$E157)/IF(Einstellungen!$C$11="7 Tage",7,5),N('Ist-Stunden'!S157)),MAX(IF(Einstellungen!$C$11="7 Tage",MAX(0,(MIN(DATE(2027,3,0),IF(Mitarbeiter!$D157="",DATE(2027,3,0),Mitarbeiter!$D157),TODAY()))-(MAX(DATE(2027,2,1),Mitarbeiter!$C157))+1),MAX(0,NETWORKDAYS(MAX(DATE(2027,2,1),Mitarbeiter!$C157),MIN(DATE(2027,3,0),IF(Mitarbeiter!$D157="",DATE(2027,3,0),Mitarbeiter!$D157),TODAY()),Einstellungen!$F$13:$F$67)))*N(Mitarbeiter!$E157)/IF(Einstellungen!$C$11="7 Tage",7,5),N('Ist-Stunden'!S157)+(N(Krankheitstage!AF157)+N(Krankheitstage!AR157))*N($C157))))</f>
        <v/>
      </c>
      <c r="AX157" s="76">
        <f>IF($B157="",0,IF(Einstellungen!$C$10="Ja",MAX(IF(Einstellungen!$C$11="7 Tage",MAX(0,(MIN(DATE(2027,4,0),IF(Mitarbeiter!$D157="",DATE(2027,4,0),Mitarbeiter!$D157),TODAY()))-(MAX(DATE(2027,3,1),Mitarbeiter!$C157))+1),MAX(0,NETWORKDAYS(MAX(DATE(2027,3,1),Mitarbeiter!$C157),MIN(DATE(2027,4,0),IF(Mitarbeiter!$D157="",DATE(2027,4,0),Mitarbeiter!$D157),TODAY()),Einstellungen!$F$13:$F$67)))*N(Mitarbeiter!$E157)/IF(Einstellungen!$C$11="7 Tage",7,5),N('Ist-Stunden'!T157)),MAX(IF(Einstellungen!$C$11="7 Tage",MAX(0,(MIN(DATE(2027,4,0),IF(Mitarbeiter!$D157="",DATE(2027,4,0),Mitarbeiter!$D157),TODAY()))-(MAX(DATE(2027,3,1),Mitarbeiter!$C157))+1),MAX(0,NETWORKDAYS(MAX(DATE(2027,3,1),Mitarbeiter!$C157),MIN(DATE(2027,4,0),IF(Mitarbeiter!$D157="",DATE(2027,4,0),Mitarbeiter!$D157),TODAY()),Einstellungen!$F$13:$F$67)))*N(Mitarbeiter!$E157)/IF(Einstellungen!$C$11="7 Tage",7,5),N('Ist-Stunden'!T157)+(N(Krankheitstage!AG157)+N(Krankheitstage!AS157))*N($C157))))</f>
        <v/>
      </c>
      <c r="AY157" s="76">
        <f>IF($B157="",0,IF(Einstellungen!$C$10="Ja",MAX(IF(Einstellungen!$C$11="7 Tage",MAX(0,(MIN(DATE(2027,5,0),IF(Mitarbeiter!$D157="",DATE(2027,5,0),Mitarbeiter!$D157),TODAY()))-(MAX(DATE(2027,4,1),Mitarbeiter!$C157))+1),MAX(0,NETWORKDAYS(MAX(DATE(2027,4,1),Mitarbeiter!$C157),MIN(DATE(2027,5,0),IF(Mitarbeiter!$D157="",DATE(2027,5,0),Mitarbeiter!$D157),TODAY()),Einstellungen!$F$13:$F$67)))*N(Mitarbeiter!$E157)/IF(Einstellungen!$C$11="7 Tage",7,5),N('Ist-Stunden'!U157)),MAX(IF(Einstellungen!$C$11="7 Tage",MAX(0,(MIN(DATE(2027,5,0),IF(Mitarbeiter!$D157="",DATE(2027,5,0),Mitarbeiter!$D157),TODAY()))-(MAX(DATE(2027,4,1),Mitarbeiter!$C157))+1),MAX(0,NETWORKDAYS(MAX(DATE(2027,4,1),Mitarbeiter!$C157),MIN(DATE(2027,5,0),IF(Mitarbeiter!$D157="",DATE(2027,5,0),Mitarbeiter!$D157),TODAY()),Einstellungen!$F$13:$F$67)))*N(Mitarbeiter!$E157)/IF(Einstellungen!$C$11="7 Tage",7,5),N('Ist-Stunden'!U157)+(N(Krankheitstage!AH157)+N(Krankheitstage!AT157))*N($C157))))</f>
        <v/>
      </c>
      <c r="AZ157" s="76">
        <f>IF($B157="",0,IF(Einstellungen!$C$10="Ja",MAX(IF(Einstellungen!$C$11="7 Tage",MAX(0,(MIN(DATE(2027,6,0),IF(Mitarbeiter!$D157="",DATE(2027,6,0),Mitarbeiter!$D157),TODAY()))-(MAX(DATE(2027,5,1),Mitarbeiter!$C157))+1),MAX(0,NETWORKDAYS(MAX(DATE(2027,5,1),Mitarbeiter!$C157),MIN(DATE(2027,6,0),IF(Mitarbeiter!$D157="",DATE(2027,6,0),Mitarbeiter!$D157),TODAY()),Einstellungen!$F$13:$F$67)))*N(Mitarbeiter!$E157)/IF(Einstellungen!$C$11="7 Tage",7,5),N('Ist-Stunden'!V157)),MAX(IF(Einstellungen!$C$11="7 Tage",MAX(0,(MIN(DATE(2027,6,0),IF(Mitarbeiter!$D157="",DATE(2027,6,0),Mitarbeiter!$D157),TODAY()))-(MAX(DATE(2027,5,1),Mitarbeiter!$C157))+1),MAX(0,NETWORKDAYS(MAX(DATE(2027,5,1),Mitarbeiter!$C157),MIN(DATE(2027,6,0),IF(Mitarbeiter!$D157="",DATE(2027,6,0),Mitarbeiter!$D157),TODAY()),Einstellungen!$F$13:$F$67)))*N(Mitarbeiter!$E157)/IF(Einstellungen!$C$11="7 Tage",7,5),N('Ist-Stunden'!V157)+(N(Krankheitstage!AI157)+N(Krankheitstage!AU157))*N($C157))))</f>
        <v/>
      </c>
      <c r="BA157" s="76">
        <f>IF($B157="",0,IF(Einstellungen!$C$10="Ja",MAX(IF(Einstellungen!$C$11="7 Tage",MAX(0,(MIN(DATE(2027,7,0),IF(Mitarbeiter!$D157="",DATE(2027,7,0),Mitarbeiter!$D157),TODAY()))-(MAX(DATE(2027,6,1),Mitarbeiter!$C157))+1),MAX(0,NETWORKDAYS(MAX(DATE(2027,6,1),Mitarbeiter!$C157),MIN(DATE(2027,7,0),IF(Mitarbeiter!$D157="",DATE(2027,7,0),Mitarbeiter!$D157),TODAY()),Einstellungen!$F$13:$F$67)))*N(Mitarbeiter!$E157)/IF(Einstellungen!$C$11="7 Tage",7,5),N('Ist-Stunden'!W157)),MAX(IF(Einstellungen!$C$11="7 Tage",MAX(0,(MIN(DATE(2027,7,0),IF(Mitarbeiter!$D157="",DATE(2027,7,0),Mitarbeiter!$D157),TODAY()))-(MAX(DATE(2027,6,1),Mitarbeiter!$C157))+1),MAX(0,NETWORKDAYS(MAX(DATE(2027,6,1),Mitarbeiter!$C157),MIN(DATE(2027,7,0),IF(Mitarbeiter!$D157="",DATE(2027,7,0),Mitarbeiter!$D157),TODAY()),Einstellungen!$F$13:$F$67)))*N(Mitarbeiter!$E157)/IF(Einstellungen!$C$11="7 Tage",7,5),N('Ist-Stunden'!W157)+(N(Krankheitstage!AJ157)+N(Krankheitstage!AV157))*N($C157))))</f>
        <v/>
      </c>
      <c r="BB157" s="76">
        <f>IF($B157="",0,IF(Einstellungen!$C$10="Ja",MAX(IF(Einstellungen!$C$11="7 Tage",MAX(0,(MIN(DATE(2027,8,0),IF(Mitarbeiter!$D157="",DATE(2027,8,0),Mitarbeiter!$D157),TODAY()))-(MAX(DATE(2027,7,1),Mitarbeiter!$C157))+1),MAX(0,NETWORKDAYS(MAX(DATE(2027,7,1),Mitarbeiter!$C157),MIN(DATE(2027,8,0),IF(Mitarbeiter!$D157="",DATE(2027,8,0),Mitarbeiter!$D157),TODAY()),Einstellungen!$F$13:$F$67)))*N(Mitarbeiter!$E157)/IF(Einstellungen!$C$11="7 Tage",7,5),N('Ist-Stunden'!X157)),MAX(IF(Einstellungen!$C$11="7 Tage",MAX(0,(MIN(DATE(2027,8,0),IF(Mitarbeiter!$D157="",DATE(2027,8,0),Mitarbeiter!$D157),TODAY()))-(MAX(DATE(2027,7,1),Mitarbeiter!$C157))+1),MAX(0,NETWORKDAYS(MAX(DATE(2027,7,1),Mitarbeiter!$C157),MIN(DATE(2027,8,0),IF(Mitarbeiter!$D157="",DATE(2027,8,0),Mitarbeiter!$D157),TODAY()),Einstellungen!$F$13:$F$67)))*N(Mitarbeiter!$E157)/IF(Einstellungen!$C$11="7 Tage",7,5),N('Ist-Stunden'!X157)+(N(Krankheitstage!AK157)+N(Krankheitstage!AW157))*N($C157))))</f>
        <v/>
      </c>
      <c r="BC157" s="76">
        <f>IF($B157="",0,IF(Einstellungen!$C$10="Ja",MAX(IF(Einstellungen!$C$11="7 Tage",MAX(0,(MIN(DATE(2027,9,0),IF(Mitarbeiter!$D157="",DATE(2027,9,0),Mitarbeiter!$D157),TODAY()))-(MAX(DATE(2027,8,1),Mitarbeiter!$C157))+1),MAX(0,NETWORKDAYS(MAX(DATE(2027,8,1),Mitarbeiter!$C157),MIN(DATE(2027,9,0),IF(Mitarbeiter!$D157="",DATE(2027,9,0),Mitarbeiter!$D157),TODAY()),Einstellungen!$F$13:$F$67)))*N(Mitarbeiter!$E157)/IF(Einstellungen!$C$11="7 Tage",7,5),N('Ist-Stunden'!Y157)),MAX(IF(Einstellungen!$C$11="7 Tage",MAX(0,(MIN(DATE(2027,9,0),IF(Mitarbeiter!$D157="",DATE(2027,9,0),Mitarbeiter!$D157),TODAY()))-(MAX(DATE(2027,8,1),Mitarbeiter!$C157))+1),MAX(0,NETWORKDAYS(MAX(DATE(2027,8,1),Mitarbeiter!$C157),MIN(DATE(2027,9,0),IF(Mitarbeiter!$D157="",DATE(2027,9,0),Mitarbeiter!$D157),TODAY()),Einstellungen!$F$13:$F$67)))*N(Mitarbeiter!$E157)/IF(Einstellungen!$C$11="7 Tage",7,5),N('Ist-Stunden'!Y157)+(N(Krankheitstage!AL157)+N(Krankheitstage!AX157))*N($C157))))</f>
        <v/>
      </c>
      <c r="BD157" s="76">
        <f>IF($B157="",0,IF(Einstellungen!$C$10="Ja",MAX(IF(Einstellungen!$C$11="7 Tage",MAX(0,(MIN(DATE(2027,10,0),IF(Mitarbeiter!$D157="",DATE(2027,10,0),Mitarbeiter!$D157),TODAY()))-(MAX(DATE(2027,9,1),Mitarbeiter!$C157))+1),MAX(0,NETWORKDAYS(MAX(DATE(2027,9,1),Mitarbeiter!$C157),MIN(DATE(2027,10,0),IF(Mitarbeiter!$D157="",DATE(2027,10,0),Mitarbeiter!$D157),TODAY()),Einstellungen!$F$13:$F$67)))*N(Mitarbeiter!$E157)/IF(Einstellungen!$C$11="7 Tage",7,5),N('Ist-Stunden'!Z157)),MAX(IF(Einstellungen!$C$11="7 Tage",MAX(0,(MIN(DATE(2027,10,0),IF(Mitarbeiter!$D157="",DATE(2027,10,0),Mitarbeiter!$D157),TODAY()))-(MAX(DATE(2027,9,1),Mitarbeiter!$C157))+1),MAX(0,NETWORKDAYS(MAX(DATE(2027,9,1),Mitarbeiter!$C157),MIN(DATE(2027,10,0),IF(Mitarbeiter!$D157="",DATE(2027,10,0),Mitarbeiter!$D157),TODAY()),Einstellungen!$F$13:$F$67)))*N(Mitarbeiter!$E157)/IF(Einstellungen!$C$11="7 Tage",7,5),N('Ist-Stunden'!Z157)+(N(Krankheitstage!AM157)+N(Krankheitstage!AY157))*N($C157))))</f>
        <v/>
      </c>
      <c r="BE157" s="76">
        <f>IF($B157="",0,IF(Einstellungen!$C$10="Ja",MAX(IF(Einstellungen!$C$11="7 Tage",MAX(0,(MIN(DATE(2027,11,0),IF(Mitarbeiter!$D157="",DATE(2027,11,0),Mitarbeiter!$D157),TODAY()))-(MAX(DATE(2027,10,1),Mitarbeiter!$C157))+1),MAX(0,NETWORKDAYS(MAX(DATE(2027,10,1),Mitarbeiter!$C157),MIN(DATE(2027,11,0),IF(Mitarbeiter!$D157="",DATE(2027,11,0),Mitarbeiter!$D157),TODAY()),Einstellungen!$F$13:$F$67)))*N(Mitarbeiter!$E157)/IF(Einstellungen!$C$11="7 Tage",7,5),N('Ist-Stunden'!AA157)),MAX(IF(Einstellungen!$C$11="7 Tage",MAX(0,(MIN(DATE(2027,11,0),IF(Mitarbeiter!$D157="",DATE(2027,11,0),Mitarbeiter!$D157),TODAY()))-(MAX(DATE(2027,10,1),Mitarbeiter!$C157))+1),MAX(0,NETWORKDAYS(MAX(DATE(2027,10,1),Mitarbeiter!$C157),MIN(DATE(2027,11,0),IF(Mitarbeiter!$D157="",DATE(2027,11,0),Mitarbeiter!$D157),TODAY()),Einstellungen!$F$13:$F$67)))*N(Mitarbeiter!$E157)/IF(Einstellungen!$C$11="7 Tage",7,5),N('Ist-Stunden'!AA157)+(N(Krankheitstage!AN157)+N(Krankheitstage!AZ157))*N($C157))))</f>
        <v/>
      </c>
      <c r="BF157" s="76">
        <f>IF($B157="",0,IF(Einstellungen!$C$10="Ja",MAX(IF(Einstellungen!$C$11="7 Tage",MAX(0,(MIN(DATE(2027,12,0),IF(Mitarbeiter!$D157="",DATE(2027,12,0),Mitarbeiter!$D157),TODAY()))-(MAX(DATE(2027,11,1),Mitarbeiter!$C157))+1),MAX(0,NETWORKDAYS(MAX(DATE(2027,11,1),Mitarbeiter!$C157),MIN(DATE(2027,12,0),IF(Mitarbeiter!$D157="",DATE(2027,12,0),Mitarbeiter!$D157),TODAY()),Einstellungen!$F$13:$F$67)))*N(Mitarbeiter!$E157)/IF(Einstellungen!$C$11="7 Tage",7,5),N('Ist-Stunden'!AB157)),MAX(IF(Einstellungen!$C$11="7 Tage",MAX(0,(MIN(DATE(2027,12,0),IF(Mitarbeiter!$D157="",DATE(2027,12,0),Mitarbeiter!$D157),TODAY()))-(MAX(DATE(2027,11,1),Mitarbeiter!$C157))+1),MAX(0,NETWORKDAYS(MAX(DATE(2027,11,1),Mitarbeiter!$C157),MIN(DATE(2027,12,0),IF(Mitarbeiter!$D157="",DATE(2027,12,0),Mitarbeiter!$D157),TODAY()),Einstellungen!$F$13:$F$67)))*N(Mitarbeiter!$E157)/IF(Einstellungen!$C$11="7 Tage",7,5),N('Ist-Stunden'!AB157)+(N(Krankheitstage!AO157)+N(Krankheitstage!BA157))*N($C157))))</f>
        <v/>
      </c>
      <c r="BG157" s="76">
        <f>IF($B157="",0,IF(Einstellungen!$C$10="Ja",MAX(IF(Einstellungen!$C$11="7 Tage",MAX(0,(MIN(DATE(2027,13,0),IF(Mitarbeiter!$D157="",DATE(2027,13,0),Mitarbeiter!$D157),TODAY()))-(MAX(DATE(2027,12,1),Mitarbeiter!$C157))+1),MAX(0,NETWORKDAYS(MAX(DATE(2027,12,1),Mitarbeiter!$C157),MIN(DATE(2027,13,0),IF(Mitarbeiter!$D157="",DATE(2027,13,0),Mitarbeiter!$D157),TODAY()),Einstellungen!$F$13:$F$67)))*N(Mitarbeiter!$E157)/IF(Einstellungen!$C$11="7 Tage",7,5),N('Ist-Stunden'!AC157)),MAX(IF(Einstellungen!$C$11="7 Tage",MAX(0,(MIN(DATE(2027,13,0),IF(Mitarbeiter!$D157="",DATE(2027,13,0),Mitarbeiter!$D157),TODAY()))-(MAX(DATE(2027,12,1),Mitarbeiter!$C157))+1),MAX(0,NETWORKDAYS(MAX(DATE(2027,12,1),Mitarbeiter!$C157),MIN(DATE(2027,13,0),IF(Mitarbeiter!$D157="",DATE(2027,13,0),Mitarbeiter!$D157),TODAY()),Einstellungen!$F$13:$F$67)))*N(Mitarbeiter!$E157)/IF(Einstellungen!$C$11="7 Tage",7,5),N('Ist-Stunden'!AC157)+(N(Krankheitstage!AP157)+N(Krankheitstage!BB157))*N($C157))))</f>
        <v/>
      </c>
      <c r="BH157" s="76">
        <f>IF($B157="",0,IF(Einstellungen!$C$10="Ja",MAX(IF(Einstellungen!$C$11="7 Tage",MAX(0,(MIN(DATE(2028,2,0),IF(Mitarbeiter!$D157="",DATE(2028,2,0),Mitarbeiter!$D157),TODAY()))-(MAX(DATE(2028,1,1),Mitarbeiter!$C157))+1),MAX(0,NETWORKDAYS(MAX(DATE(2028,1,1),Mitarbeiter!$C157),MIN(DATE(2028,2,0),IF(Mitarbeiter!$D157="",DATE(2028,2,0),Mitarbeiter!$D157),TODAY()),Einstellungen!$F$13:$F$67)))*N(Mitarbeiter!$E157)/IF(Einstellungen!$C$11="7 Tage",7,5),N('Ist-Stunden'!AD157)),MAX(IF(Einstellungen!$C$11="7 Tage",MAX(0,(MIN(DATE(2028,2,0),IF(Mitarbeiter!$D157="",DATE(2028,2,0),Mitarbeiter!$D157),TODAY()))-(MAX(DATE(2028,1,1),Mitarbeiter!$C157))+1),MAX(0,NETWORKDAYS(MAX(DATE(2028,1,1),Mitarbeiter!$C157),MIN(DATE(2028,2,0),IF(Mitarbeiter!$D157="",DATE(2028,2,0),Mitarbeiter!$D157),TODAY()),Einstellungen!$F$13:$F$67)))*N(Mitarbeiter!$E157)/IF(Einstellungen!$C$11="7 Tage",7,5),N('Ist-Stunden'!AD157)+(N(Krankheitstage!BC157)+N(Krankheitstage!BO157))*N($C157))))</f>
        <v/>
      </c>
      <c r="BI157" s="76">
        <f>IF($B157="",0,IF(Einstellungen!$C$10="Ja",MAX(IF(Einstellungen!$C$11="7 Tage",MAX(0,(MIN(DATE(2028,3,0),IF(Mitarbeiter!$D157="",DATE(2028,3,0),Mitarbeiter!$D157),TODAY()))-(MAX(DATE(2028,2,1),Mitarbeiter!$C157))+1),MAX(0,NETWORKDAYS(MAX(DATE(2028,2,1),Mitarbeiter!$C157),MIN(DATE(2028,3,0),IF(Mitarbeiter!$D157="",DATE(2028,3,0),Mitarbeiter!$D157),TODAY()),Einstellungen!$F$13:$F$67)))*N(Mitarbeiter!$E157)/IF(Einstellungen!$C$11="7 Tage",7,5),N('Ist-Stunden'!AE157)),MAX(IF(Einstellungen!$C$11="7 Tage",MAX(0,(MIN(DATE(2028,3,0),IF(Mitarbeiter!$D157="",DATE(2028,3,0),Mitarbeiter!$D157),TODAY()))-(MAX(DATE(2028,2,1),Mitarbeiter!$C157))+1),MAX(0,NETWORKDAYS(MAX(DATE(2028,2,1),Mitarbeiter!$C157),MIN(DATE(2028,3,0),IF(Mitarbeiter!$D157="",DATE(2028,3,0),Mitarbeiter!$D157),TODAY()),Einstellungen!$F$13:$F$67)))*N(Mitarbeiter!$E157)/IF(Einstellungen!$C$11="7 Tage",7,5),N('Ist-Stunden'!AE157)+(N(Krankheitstage!BD157)+N(Krankheitstage!BP157))*N($C157))))</f>
        <v/>
      </c>
      <c r="BJ157" s="76">
        <f>IF($B157="",0,IF(Einstellungen!$C$10="Ja",MAX(IF(Einstellungen!$C$11="7 Tage",MAX(0,(MIN(DATE(2028,4,0),IF(Mitarbeiter!$D157="",DATE(2028,4,0),Mitarbeiter!$D157),TODAY()))-(MAX(DATE(2028,3,1),Mitarbeiter!$C157))+1),MAX(0,NETWORKDAYS(MAX(DATE(2028,3,1),Mitarbeiter!$C157),MIN(DATE(2028,4,0),IF(Mitarbeiter!$D157="",DATE(2028,4,0),Mitarbeiter!$D157),TODAY()),Einstellungen!$F$13:$F$67)))*N(Mitarbeiter!$E157)/IF(Einstellungen!$C$11="7 Tage",7,5),N('Ist-Stunden'!AF157)),MAX(IF(Einstellungen!$C$11="7 Tage",MAX(0,(MIN(DATE(2028,4,0),IF(Mitarbeiter!$D157="",DATE(2028,4,0),Mitarbeiter!$D157),TODAY()))-(MAX(DATE(2028,3,1),Mitarbeiter!$C157))+1),MAX(0,NETWORKDAYS(MAX(DATE(2028,3,1),Mitarbeiter!$C157),MIN(DATE(2028,4,0),IF(Mitarbeiter!$D157="",DATE(2028,4,0),Mitarbeiter!$D157),TODAY()),Einstellungen!$F$13:$F$67)))*N(Mitarbeiter!$E157)/IF(Einstellungen!$C$11="7 Tage",7,5),N('Ist-Stunden'!AF157)+(N(Krankheitstage!BE157)+N(Krankheitstage!BQ157))*N($C157))))</f>
        <v/>
      </c>
      <c r="BK157" s="76">
        <f>IF($B157="",0,IF(Einstellungen!$C$10="Ja",MAX(IF(Einstellungen!$C$11="7 Tage",MAX(0,(MIN(DATE(2028,5,0),IF(Mitarbeiter!$D157="",DATE(2028,5,0),Mitarbeiter!$D157),TODAY()))-(MAX(DATE(2028,4,1),Mitarbeiter!$C157))+1),MAX(0,NETWORKDAYS(MAX(DATE(2028,4,1),Mitarbeiter!$C157),MIN(DATE(2028,5,0),IF(Mitarbeiter!$D157="",DATE(2028,5,0),Mitarbeiter!$D157),TODAY()),Einstellungen!$F$13:$F$67)))*N(Mitarbeiter!$E157)/IF(Einstellungen!$C$11="7 Tage",7,5),N('Ist-Stunden'!AG157)),MAX(IF(Einstellungen!$C$11="7 Tage",MAX(0,(MIN(DATE(2028,5,0),IF(Mitarbeiter!$D157="",DATE(2028,5,0),Mitarbeiter!$D157),TODAY()))-(MAX(DATE(2028,4,1),Mitarbeiter!$C157))+1),MAX(0,NETWORKDAYS(MAX(DATE(2028,4,1),Mitarbeiter!$C157),MIN(DATE(2028,5,0),IF(Mitarbeiter!$D157="",DATE(2028,5,0),Mitarbeiter!$D157),TODAY()),Einstellungen!$F$13:$F$67)))*N(Mitarbeiter!$E157)/IF(Einstellungen!$C$11="7 Tage",7,5),N('Ist-Stunden'!AG157)+(N(Krankheitstage!BF157)+N(Krankheitstage!BR157))*N($C157))))</f>
        <v/>
      </c>
      <c r="BL157" s="76">
        <f>IF($B157="",0,IF(Einstellungen!$C$10="Ja",MAX(IF(Einstellungen!$C$11="7 Tage",MAX(0,(MIN(DATE(2028,6,0),IF(Mitarbeiter!$D157="",DATE(2028,6,0),Mitarbeiter!$D157),TODAY()))-(MAX(DATE(2028,5,1),Mitarbeiter!$C157))+1),MAX(0,NETWORKDAYS(MAX(DATE(2028,5,1),Mitarbeiter!$C157),MIN(DATE(2028,6,0),IF(Mitarbeiter!$D157="",DATE(2028,6,0),Mitarbeiter!$D157),TODAY()),Einstellungen!$F$13:$F$67)))*N(Mitarbeiter!$E157)/IF(Einstellungen!$C$11="7 Tage",7,5),N('Ist-Stunden'!AH157)),MAX(IF(Einstellungen!$C$11="7 Tage",MAX(0,(MIN(DATE(2028,6,0),IF(Mitarbeiter!$D157="",DATE(2028,6,0),Mitarbeiter!$D157),TODAY()))-(MAX(DATE(2028,5,1),Mitarbeiter!$C157))+1),MAX(0,NETWORKDAYS(MAX(DATE(2028,5,1),Mitarbeiter!$C157),MIN(DATE(2028,6,0),IF(Mitarbeiter!$D157="",DATE(2028,6,0),Mitarbeiter!$D157),TODAY()),Einstellungen!$F$13:$F$67)))*N(Mitarbeiter!$E157)/IF(Einstellungen!$C$11="7 Tage",7,5),N('Ist-Stunden'!AH157)+(N(Krankheitstage!BG157)+N(Krankheitstage!BS157))*N($C157))))</f>
        <v/>
      </c>
      <c r="BM157" s="76">
        <f>IF($B157="",0,IF(Einstellungen!$C$10="Ja",MAX(IF(Einstellungen!$C$11="7 Tage",MAX(0,(MIN(DATE(2028,7,0),IF(Mitarbeiter!$D157="",DATE(2028,7,0),Mitarbeiter!$D157),TODAY()))-(MAX(DATE(2028,6,1),Mitarbeiter!$C157))+1),MAX(0,NETWORKDAYS(MAX(DATE(2028,6,1),Mitarbeiter!$C157),MIN(DATE(2028,7,0),IF(Mitarbeiter!$D157="",DATE(2028,7,0),Mitarbeiter!$D157),TODAY()),Einstellungen!$F$13:$F$67)))*N(Mitarbeiter!$E157)/IF(Einstellungen!$C$11="7 Tage",7,5),N('Ist-Stunden'!AI157)),MAX(IF(Einstellungen!$C$11="7 Tage",MAX(0,(MIN(DATE(2028,7,0),IF(Mitarbeiter!$D157="",DATE(2028,7,0),Mitarbeiter!$D157),TODAY()))-(MAX(DATE(2028,6,1),Mitarbeiter!$C157))+1),MAX(0,NETWORKDAYS(MAX(DATE(2028,6,1),Mitarbeiter!$C157),MIN(DATE(2028,7,0),IF(Mitarbeiter!$D157="",DATE(2028,7,0),Mitarbeiter!$D157),TODAY()),Einstellungen!$F$13:$F$67)))*N(Mitarbeiter!$E157)/IF(Einstellungen!$C$11="7 Tage",7,5),N('Ist-Stunden'!AI157)+(N(Krankheitstage!BH157)+N(Krankheitstage!BT157))*N($C157))))</f>
        <v/>
      </c>
      <c r="BN157" s="76">
        <f>IF($B157="",0,IF(Einstellungen!$C$10="Ja",MAX(IF(Einstellungen!$C$11="7 Tage",MAX(0,(MIN(DATE(2028,8,0),IF(Mitarbeiter!$D157="",DATE(2028,8,0),Mitarbeiter!$D157),TODAY()))-(MAX(DATE(2028,7,1),Mitarbeiter!$C157))+1),MAX(0,NETWORKDAYS(MAX(DATE(2028,7,1),Mitarbeiter!$C157),MIN(DATE(2028,8,0),IF(Mitarbeiter!$D157="",DATE(2028,8,0),Mitarbeiter!$D157),TODAY()),Einstellungen!$F$13:$F$67)))*N(Mitarbeiter!$E157)/IF(Einstellungen!$C$11="7 Tage",7,5),N('Ist-Stunden'!AJ157)),MAX(IF(Einstellungen!$C$11="7 Tage",MAX(0,(MIN(DATE(2028,8,0),IF(Mitarbeiter!$D157="",DATE(2028,8,0),Mitarbeiter!$D157),TODAY()))-(MAX(DATE(2028,7,1),Mitarbeiter!$C157))+1),MAX(0,NETWORKDAYS(MAX(DATE(2028,7,1),Mitarbeiter!$C157),MIN(DATE(2028,8,0),IF(Mitarbeiter!$D157="",DATE(2028,8,0),Mitarbeiter!$D157),TODAY()),Einstellungen!$F$13:$F$67)))*N(Mitarbeiter!$E157)/IF(Einstellungen!$C$11="7 Tage",7,5),N('Ist-Stunden'!AJ157)+(N(Krankheitstage!BI157)+N(Krankheitstage!BU157))*N($C157))))</f>
        <v/>
      </c>
      <c r="BO157" s="76">
        <f>IF($B157="",0,IF(Einstellungen!$C$10="Ja",MAX(IF(Einstellungen!$C$11="7 Tage",MAX(0,(MIN(DATE(2028,9,0),IF(Mitarbeiter!$D157="",DATE(2028,9,0),Mitarbeiter!$D157),TODAY()))-(MAX(DATE(2028,8,1),Mitarbeiter!$C157))+1),MAX(0,NETWORKDAYS(MAX(DATE(2028,8,1),Mitarbeiter!$C157),MIN(DATE(2028,9,0),IF(Mitarbeiter!$D157="",DATE(2028,9,0),Mitarbeiter!$D157),TODAY()),Einstellungen!$F$13:$F$67)))*N(Mitarbeiter!$E157)/IF(Einstellungen!$C$11="7 Tage",7,5),N('Ist-Stunden'!AK157)),MAX(IF(Einstellungen!$C$11="7 Tage",MAX(0,(MIN(DATE(2028,9,0),IF(Mitarbeiter!$D157="",DATE(2028,9,0),Mitarbeiter!$D157),TODAY()))-(MAX(DATE(2028,8,1),Mitarbeiter!$C157))+1),MAX(0,NETWORKDAYS(MAX(DATE(2028,8,1),Mitarbeiter!$C157),MIN(DATE(2028,9,0),IF(Mitarbeiter!$D157="",DATE(2028,9,0),Mitarbeiter!$D157),TODAY()),Einstellungen!$F$13:$F$67)))*N(Mitarbeiter!$E157)/IF(Einstellungen!$C$11="7 Tage",7,5),N('Ist-Stunden'!AK157)+(N(Krankheitstage!BJ157)+N(Krankheitstage!BV157))*N($C157))))</f>
        <v/>
      </c>
      <c r="BP157" s="76">
        <f>IF($B157="",0,IF(Einstellungen!$C$10="Ja",MAX(IF(Einstellungen!$C$11="7 Tage",MAX(0,(MIN(DATE(2028,10,0),IF(Mitarbeiter!$D157="",DATE(2028,10,0),Mitarbeiter!$D157),TODAY()))-(MAX(DATE(2028,9,1),Mitarbeiter!$C157))+1),MAX(0,NETWORKDAYS(MAX(DATE(2028,9,1),Mitarbeiter!$C157),MIN(DATE(2028,10,0),IF(Mitarbeiter!$D157="",DATE(2028,10,0),Mitarbeiter!$D157),TODAY()),Einstellungen!$F$13:$F$67)))*N(Mitarbeiter!$E157)/IF(Einstellungen!$C$11="7 Tage",7,5),N('Ist-Stunden'!AL157)),MAX(IF(Einstellungen!$C$11="7 Tage",MAX(0,(MIN(DATE(2028,10,0),IF(Mitarbeiter!$D157="",DATE(2028,10,0),Mitarbeiter!$D157),TODAY()))-(MAX(DATE(2028,9,1),Mitarbeiter!$C157))+1),MAX(0,NETWORKDAYS(MAX(DATE(2028,9,1),Mitarbeiter!$C157),MIN(DATE(2028,10,0),IF(Mitarbeiter!$D157="",DATE(2028,10,0),Mitarbeiter!$D157),TODAY()),Einstellungen!$F$13:$F$67)))*N(Mitarbeiter!$E157)/IF(Einstellungen!$C$11="7 Tage",7,5),N('Ist-Stunden'!AL157)+(N(Krankheitstage!BK157)+N(Krankheitstage!BW157))*N($C157))))</f>
        <v/>
      </c>
      <c r="BQ157" s="76">
        <f>IF($B157="",0,IF(Einstellungen!$C$10="Ja",MAX(IF(Einstellungen!$C$11="7 Tage",MAX(0,(MIN(DATE(2028,11,0),IF(Mitarbeiter!$D157="",DATE(2028,11,0),Mitarbeiter!$D157),TODAY()))-(MAX(DATE(2028,10,1),Mitarbeiter!$C157))+1),MAX(0,NETWORKDAYS(MAX(DATE(2028,10,1),Mitarbeiter!$C157),MIN(DATE(2028,11,0),IF(Mitarbeiter!$D157="",DATE(2028,11,0),Mitarbeiter!$D157),TODAY()),Einstellungen!$F$13:$F$67)))*N(Mitarbeiter!$E157)/IF(Einstellungen!$C$11="7 Tage",7,5),N('Ist-Stunden'!AM157)),MAX(IF(Einstellungen!$C$11="7 Tage",MAX(0,(MIN(DATE(2028,11,0),IF(Mitarbeiter!$D157="",DATE(2028,11,0),Mitarbeiter!$D157),TODAY()))-(MAX(DATE(2028,10,1),Mitarbeiter!$C157))+1),MAX(0,NETWORKDAYS(MAX(DATE(2028,10,1),Mitarbeiter!$C157),MIN(DATE(2028,11,0),IF(Mitarbeiter!$D157="",DATE(2028,11,0),Mitarbeiter!$D157),TODAY()),Einstellungen!$F$13:$F$67)))*N(Mitarbeiter!$E157)/IF(Einstellungen!$C$11="7 Tage",7,5),N('Ist-Stunden'!AM157)+(N(Krankheitstage!BL157)+N(Krankheitstage!BX157))*N($C157))))</f>
        <v/>
      </c>
      <c r="BR157" s="76">
        <f>IF($B157="",0,IF(Einstellungen!$C$10="Ja",MAX(IF(Einstellungen!$C$11="7 Tage",MAX(0,(MIN(DATE(2028,12,0),IF(Mitarbeiter!$D157="",DATE(2028,12,0),Mitarbeiter!$D157),TODAY()))-(MAX(DATE(2028,11,1),Mitarbeiter!$C157))+1),MAX(0,NETWORKDAYS(MAX(DATE(2028,11,1),Mitarbeiter!$C157),MIN(DATE(2028,12,0),IF(Mitarbeiter!$D157="",DATE(2028,12,0),Mitarbeiter!$D157),TODAY()),Einstellungen!$F$13:$F$67)))*N(Mitarbeiter!$E157)/IF(Einstellungen!$C$11="7 Tage",7,5),N('Ist-Stunden'!AN157)),MAX(IF(Einstellungen!$C$11="7 Tage",MAX(0,(MIN(DATE(2028,12,0),IF(Mitarbeiter!$D157="",DATE(2028,12,0),Mitarbeiter!$D157),TODAY()))-(MAX(DATE(2028,11,1),Mitarbeiter!$C157))+1),MAX(0,NETWORKDAYS(MAX(DATE(2028,11,1),Mitarbeiter!$C157),MIN(DATE(2028,12,0),IF(Mitarbeiter!$D157="",DATE(2028,12,0),Mitarbeiter!$D157),TODAY()),Einstellungen!$F$13:$F$67)))*N(Mitarbeiter!$E157)/IF(Einstellungen!$C$11="7 Tage",7,5),N('Ist-Stunden'!AN157)+(N(Krankheitstage!BM157)+N(Krankheitstage!BY157))*N($C157))))</f>
        <v/>
      </c>
      <c r="BS157" s="76">
        <f>IF($B157="",0,IF(Einstellungen!$C$10="Ja",MAX(IF(Einstellungen!$C$11="7 Tage",MAX(0,(MIN(DATE(2028,13,0),IF(Mitarbeiter!$D157="",DATE(2028,13,0),Mitarbeiter!$D157),TODAY()))-(MAX(DATE(2028,12,1),Mitarbeiter!$C157))+1),MAX(0,NETWORKDAYS(MAX(DATE(2028,12,1),Mitarbeiter!$C157),MIN(DATE(2028,13,0),IF(Mitarbeiter!$D157="",DATE(2028,13,0),Mitarbeiter!$D157),TODAY()),Einstellungen!$F$13:$F$67)))*N(Mitarbeiter!$E157)/IF(Einstellungen!$C$11="7 Tage",7,5),N('Ist-Stunden'!AO157)),MAX(IF(Einstellungen!$C$11="7 Tage",MAX(0,(MIN(DATE(2028,13,0),IF(Mitarbeiter!$D157="",DATE(2028,13,0),Mitarbeiter!$D157),TODAY()))-(MAX(DATE(2028,12,1),Mitarbeiter!$C157))+1),MAX(0,NETWORKDAYS(MAX(DATE(2028,12,1),Mitarbeiter!$C157),MIN(DATE(2028,13,0),IF(Mitarbeiter!$D157="",DATE(2028,13,0),Mitarbeiter!$D157),TODAY()),Einstellungen!$F$13:$F$67)))*N(Mitarbeiter!$E157)/IF(Einstellungen!$C$11="7 Tage",7,5),N('Ist-Stunden'!AO157)+(N(Krankheitstage!BN157)+N(Krankheitstage!BZ157))*N($C157))))</f>
        <v/>
      </c>
      <c r="BT157" s="76">
        <f>IF($B157="",0,IF(Einstellungen!$C$10="Ja",MAX(IF(Einstellungen!$C$11="7 Tage",MAX(0,(MIN(DATE(2029,2,0),IF(Mitarbeiter!$D157="",DATE(2029,2,0),Mitarbeiter!$D157),TODAY()))-(MAX(DATE(2029,1,1),Mitarbeiter!$C157))+1),MAX(0,NETWORKDAYS(MAX(DATE(2029,1,1),Mitarbeiter!$C157),MIN(DATE(2029,2,0),IF(Mitarbeiter!$D157="",DATE(2029,2,0),Mitarbeiter!$D157),TODAY()),Einstellungen!$F$13:$F$67)))*N(Mitarbeiter!$E157)/IF(Einstellungen!$C$11="7 Tage",7,5),N('Ist-Stunden'!AP157)),MAX(IF(Einstellungen!$C$11="7 Tage",MAX(0,(MIN(DATE(2029,2,0),IF(Mitarbeiter!$D157="",DATE(2029,2,0),Mitarbeiter!$D157),TODAY()))-(MAX(DATE(2029,1,1),Mitarbeiter!$C157))+1),MAX(0,NETWORKDAYS(MAX(DATE(2029,1,1),Mitarbeiter!$C157),MIN(DATE(2029,2,0),IF(Mitarbeiter!$D157="",DATE(2029,2,0),Mitarbeiter!$D157),TODAY()),Einstellungen!$F$13:$F$67)))*N(Mitarbeiter!$E157)/IF(Einstellungen!$C$11="7 Tage",7,5),N('Ist-Stunden'!AP157)+(N(Krankheitstage!CA157)+N(Krankheitstage!CM157))*N($C157))))</f>
        <v/>
      </c>
      <c r="BU157" s="76">
        <f>IF($B157="",0,IF(Einstellungen!$C$10="Ja",MAX(IF(Einstellungen!$C$11="7 Tage",MAX(0,(MIN(DATE(2029,3,0),IF(Mitarbeiter!$D157="",DATE(2029,3,0),Mitarbeiter!$D157),TODAY()))-(MAX(DATE(2029,2,1),Mitarbeiter!$C157))+1),MAX(0,NETWORKDAYS(MAX(DATE(2029,2,1),Mitarbeiter!$C157),MIN(DATE(2029,3,0),IF(Mitarbeiter!$D157="",DATE(2029,3,0),Mitarbeiter!$D157),TODAY()),Einstellungen!$F$13:$F$67)))*N(Mitarbeiter!$E157)/IF(Einstellungen!$C$11="7 Tage",7,5),N('Ist-Stunden'!AQ157)),MAX(IF(Einstellungen!$C$11="7 Tage",MAX(0,(MIN(DATE(2029,3,0),IF(Mitarbeiter!$D157="",DATE(2029,3,0),Mitarbeiter!$D157),TODAY()))-(MAX(DATE(2029,2,1),Mitarbeiter!$C157))+1),MAX(0,NETWORKDAYS(MAX(DATE(2029,2,1),Mitarbeiter!$C157),MIN(DATE(2029,3,0),IF(Mitarbeiter!$D157="",DATE(2029,3,0),Mitarbeiter!$D157),TODAY()),Einstellungen!$F$13:$F$67)))*N(Mitarbeiter!$E157)/IF(Einstellungen!$C$11="7 Tage",7,5),N('Ist-Stunden'!AQ157)+(N(Krankheitstage!CB157)+N(Krankheitstage!CN157))*N($C157))))</f>
        <v/>
      </c>
      <c r="BV157" s="76">
        <f>IF($B157="",0,IF(Einstellungen!$C$10="Ja",MAX(IF(Einstellungen!$C$11="7 Tage",MAX(0,(MIN(DATE(2029,4,0),IF(Mitarbeiter!$D157="",DATE(2029,4,0),Mitarbeiter!$D157),TODAY()))-(MAX(DATE(2029,3,1),Mitarbeiter!$C157))+1),MAX(0,NETWORKDAYS(MAX(DATE(2029,3,1),Mitarbeiter!$C157),MIN(DATE(2029,4,0),IF(Mitarbeiter!$D157="",DATE(2029,4,0),Mitarbeiter!$D157),TODAY()),Einstellungen!$F$13:$F$67)))*N(Mitarbeiter!$E157)/IF(Einstellungen!$C$11="7 Tage",7,5),N('Ist-Stunden'!AR157)),MAX(IF(Einstellungen!$C$11="7 Tage",MAX(0,(MIN(DATE(2029,4,0),IF(Mitarbeiter!$D157="",DATE(2029,4,0),Mitarbeiter!$D157),TODAY()))-(MAX(DATE(2029,3,1),Mitarbeiter!$C157))+1),MAX(0,NETWORKDAYS(MAX(DATE(2029,3,1),Mitarbeiter!$C157),MIN(DATE(2029,4,0),IF(Mitarbeiter!$D157="",DATE(2029,4,0),Mitarbeiter!$D157),TODAY()),Einstellungen!$F$13:$F$67)))*N(Mitarbeiter!$E157)/IF(Einstellungen!$C$11="7 Tage",7,5),N('Ist-Stunden'!AR157)+(N(Krankheitstage!CC157)+N(Krankheitstage!CO157))*N($C157))))</f>
        <v/>
      </c>
      <c r="BW157" s="76">
        <f>IF($B157="",0,IF(Einstellungen!$C$10="Ja",MAX(IF(Einstellungen!$C$11="7 Tage",MAX(0,(MIN(DATE(2029,5,0),IF(Mitarbeiter!$D157="",DATE(2029,5,0),Mitarbeiter!$D157),TODAY()))-(MAX(DATE(2029,4,1),Mitarbeiter!$C157))+1),MAX(0,NETWORKDAYS(MAX(DATE(2029,4,1),Mitarbeiter!$C157),MIN(DATE(2029,5,0),IF(Mitarbeiter!$D157="",DATE(2029,5,0),Mitarbeiter!$D157),TODAY()),Einstellungen!$F$13:$F$67)))*N(Mitarbeiter!$E157)/IF(Einstellungen!$C$11="7 Tage",7,5),N('Ist-Stunden'!AS157)),MAX(IF(Einstellungen!$C$11="7 Tage",MAX(0,(MIN(DATE(2029,5,0),IF(Mitarbeiter!$D157="",DATE(2029,5,0),Mitarbeiter!$D157),TODAY()))-(MAX(DATE(2029,4,1),Mitarbeiter!$C157))+1),MAX(0,NETWORKDAYS(MAX(DATE(2029,4,1),Mitarbeiter!$C157),MIN(DATE(2029,5,0),IF(Mitarbeiter!$D157="",DATE(2029,5,0),Mitarbeiter!$D157),TODAY()),Einstellungen!$F$13:$F$67)))*N(Mitarbeiter!$E157)/IF(Einstellungen!$C$11="7 Tage",7,5),N('Ist-Stunden'!AS157)+(N(Krankheitstage!CD157)+N(Krankheitstage!CP157))*N($C157))))</f>
        <v/>
      </c>
      <c r="BX157" s="76">
        <f>IF($B157="",0,IF(Einstellungen!$C$10="Ja",MAX(IF(Einstellungen!$C$11="7 Tage",MAX(0,(MIN(DATE(2029,6,0),IF(Mitarbeiter!$D157="",DATE(2029,6,0),Mitarbeiter!$D157),TODAY()))-(MAX(DATE(2029,5,1),Mitarbeiter!$C157))+1),MAX(0,NETWORKDAYS(MAX(DATE(2029,5,1),Mitarbeiter!$C157),MIN(DATE(2029,6,0),IF(Mitarbeiter!$D157="",DATE(2029,6,0),Mitarbeiter!$D157),TODAY()),Einstellungen!$F$13:$F$67)))*N(Mitarbeiter!$E157)/IF(Einstellungen!$C$11="7 Tage",7,5),N('Ist-Stunden'!AT157)),MAX(IF(Einstellungen!$C$11="7 Tage",MAX(0,(MIN(DATE(2029,6,0),IF(Mitarbeiter!$D157="",DATE(2029,6,0),Mitarbeiter!$D157),TODAY()))-(MAX(DATE(2029,5,1),Mitarbeiter!$C157))+1),MAX(0,NETWORKDAYS(MAX(DATE(2029,5,1),Mitarbeiter!$C157),MIN(DATE(2029,6,0),IF(Mitarbeiter!$D157="",DATE(2029,6,0),Mitarbeiter!$D157),TODAY()),Einstellungen!$F$13:$F$67)))*N(Mitarbeiter!$E157)/IF(Einstellungen!$C$11="7 Tage",7,5),N('Ist-Stunden'!AT157)+(N(Krankheitstage!CE157)+N(Krankheitstage!CQ157))*N($C157))))</f>
        <v/>
      </c>
      <c r="BY157" s="76">
        <f>IF($B157="",0,IF(Einstellungen!$C$10="Ja",MAX(IF(Einstellungen!$C$11="7 Tage",MAX(0,(MIN(DATE(2029,7,0),IF(Mitarbeiter!$D157="",DATE(2029,7,0),Mitarbeiter!$D157),TODAY()))-(MAX(DATE(2029,6,1),Mitarbeiter!$C157))+1),MAX(0,NETWORKDAYS(MAX(DATE(2029,6,1),Mitarbeiter!$C157),MIN(DATE(2029,7,0),IF(Mitarbeiter!$D157="",DATE(2029,7,0),Mitarbeiter!$D157),TODAY()),Einstellungen!$F$13:$F$67)))*N(Mitarbeiter!$E157)/IF(Einstellungen!$C$11="7 Tage",7,5),N('Ist-Stunden'!AU157)),MAX(IF(Einstellungen!$C$11="7 Tage",MAX(0,(MIN(DATE(2029,7,0),IF(Mitarbeiter!$D157="",DATE(2029,7,0),Mitarbeiter!$D157),TODAY()))-(MAX(DATE(2029,6,1),Mitarbeiter!$C157))+1),MAX(0,NETWORKDAYS(MAX(DATE(2029,6,1),Mitarbeiter!$C157),MIN(DATE(2029,7,0),IF(Mitarbeiter!$D157="",DATE(2029,7,0),Mitarbeiter!$D157),TODAY()),Einstellungen!$F$13:$F$67)))*N(Mitarbeiter!$E157)/IF(Einstellungen!$C$11="7 Tage",7,5),N('Ist-Stunden'!AU157)+(N(Krankheitstage!CF157)+N(Krankheitstage!CR157))*N($C157))))</f>
        <v/>
      </c>
      <c r="BZ157" s="76">
        <f>IF($B157="",0,IF(Einstellungen!$C$10="Ja",MAX(IF(Einstellungen!$C$11="7 Tage",MAX(0,(MIN(DATE(2029,8,0),IF(Mitarbeiter!$D157="",DATE(2029,8,0),Mitarbeiter!$D157),TODAY()))-(MAX(DATE(2029,7,1),Mitarbeiter!$C157))+1),MAX(0,NETWORKDAYS(MAX(DATE(2029,7,1),Mitarbeiter!$C157),MIN(DATE(2029,8,0),IF(Mitarbeiter!$D157="",DATE(2029,8,0),Mitarbeiter!$D157),TODAY()),Einstellungen!$F$13:$F$67)))*N(Mitarbeiter!$E157)/IF(Einstellungen!$C$11="7 Tage",7,5),N('Ist-Stunden'!AV157)),MAX(IF(Einstellungen!$C$11="7 Tage",MAX(0,(MIN(DATE(2029,8,0),IF(Mitarbeiter!$D157="",DATE(2029,8,0),Mitarbeiter!$D157),TODAY()))-(MAX(DATE(2029,7,1),Mitarbeiter!$C157))+1),MAX(0,NETWORKDAYS(MAX(DATE(2029,7,1),Mitarbeiter!$C157),MIN(DATE(2029,8,0),IF(Mitarbeiter!$D157="",DATE(2029,8,0),Mitarbeiter!$D157),TODAY()),Einstellungen!$F$13:$F$67)))*N(Mitarbeiter!$E157)/IF(Einstellungen!$C$11="7 Tage",7,5),N('Ist-Stunden'!AV157)+(N(Krankheitstage!CG157)+N(Krankheitstage!CS157))*N($C157))))</f>
        <v/>
      </c>
      <c r="CA157" s="76">
        <f>IF($B157="",0,IF(Einstellungen!$C$10="Ja",MAX(IF(Einstellungen!$C$11="7 Tage",MAX(0,(MIN(DATE(2029,9,0),IF(Mitarbeiter!$D157="",DATE(2029,9,0),Mitarbeiter!$D157),TODAY()))-(MAX(DATE(2029,8,1),Mitarbeiter!$C157))+1),MAX(0,NETWORKDAYS(MAX(DATE(2029,8,1),Mitarbeiter!$C157),MIN(DATE(2029,9,0),IF(Mitarbeiter!$D157="",DATE(2029,9,0),Mitarbeiter!$D157),TODAY()),Einstellungen!$F$13:$F$67)))*N(Mitarbeiter!$E157)/IF(Einstellungen!$C$11="7 Tage",7,5),N('Ist-Stunden'!AW157)),MAX(IF(Einstellungen!$C$11="7 Tage",MAX(0,(MIN(DATE(2029,9,0),IF(Mitarbeiter!$D157="",DATE(2029,9,0),Mitarbeiter!$D157),TODAY()))-(MAX(DATE(2029,8,1),Mitarbeiter!$C157))+1),MAX(0,NETWORKDAYS(MAX(DATE(2029,8,1),Mitarbeiter!$C157),MIN(DATE(2029,9,0),IF(Mitarbeiter!$D157="",DATE(2029,9,0),Mitarbeiter!$D157),TODAY()),Einstellungen!$F$13:$F$67)))*N(Mitarbeiter!$E157)/IF(Einstellungen!$C$11="7 Tage",7,5),N('Ist-Stunden'!AW157)+(N(Krankheitstage!CH157)+N(Krankheitstage!CT157))*N($C157))))</f>
        <v/>
      </c>
      <c r="CB157" s="76">
        <f>IF($B157="",0,IF(Einstellungen!$C$10="Ja",MAX(IF(Einstellungen!$C$11="7 Tage",MAX(0,(MIN(DATE(2029,10,0),IF(Mitarbeiter!$D157="",DATE(2029,10,0),Mitarbeiter!$D157),TODAY()))-(MAX(DATE(2029,9,1),Mitarbeiter!$C157))+1),MAX(0,NETWORKDAYS(MAX(DATE(2029,9,1),Mitarbeiter!$C157),MIN(DATE(2029,10,0),IF(Mitarbeiter!$D157="",DATE(2029,10,0),Mitarbeiter!$D157),TODAY()),Einstellungen!$F$13:$F$67)))*N(Mitarbeiter!$E157)/IF(Einstellungen!$C$11="7 Tage",7,5),N('Ist-Stunden'!AX157)),MAX(IF(Einstellungen!$C$11="7 Tage",MAX(0,(MIN(DATE(2029,10,0),IF(Mitarbeiter!$D157="",DATE(2029,10,0),Mitarbeiter!$D157),TODAY()))-(MAX(DATE(2029,9,1),Mitarbeiter!$C157))+1),MAX(0,NETWORKDAYS(MAX(DATE(2029,9,1),Mitarbeiter!$C157),MIN(DATE(2029,10,0),IF(Mitarbeiter!$D157="",DATE(2029,10,0),Mitarbeiter!$D157),TODAY()),Einstellungen!$F$13:$F$67)))*N(Mitarbeiter!$E157)/IF(Einstellungen!$C$11="7 Tage",7,5),N('Ist-Stunden'!AX157)+(N(Krankheitstage!CI157)+N(Krankheitstage!CU157))*N($C157))))</f>
        <v/>
      </c>
      <c r="CC157" s="76">
        <f>IF($B157="",0,IF(Einstellungen!$C$10="Ja",MAX(IF(Einstellungen!$C$11="7 Tage",MAX(0,(MIN(DATE(2029,11,0),IF(Mitarbeiter!$D157="",DATE(2029,11,0),Mitarbeiter!$D157),TODAY()))-(MAX(DATE(2029,10,1),Mitarbeiter!$C157))+1),MAX(0,NETWORKDAYS(MAX(DATE(2029,10,1),Mitarbeiter!$C157),MIN(DATE(2029,11,0),IF(Mitarbeiter!$D157="",DATE(2029,11,0),Mitarbeiter!$D157),TODAY()),Einstellungen!$F$13:$F$67)))*N(Mitarbeiter!$E157)/IF(Einstellungen!$C$11="7 Tage",7,5),N('Ist-Stunden'!AY157)),MAX(IF(Einstellungen!$C$11="7 Tage",MAX(0,(MIN(DATE(2029,11,0),IF(Mitarbeiter!$D157="",DATE(2029,11,0),Mitarbeiter!$D157),TODAY()))-(MAX(DATE(2029,10,1),Mitarbeiter!$C157))+1),MAX(0,NETWORKDAYS(MAX(DATE(2029,10,1),Mitarbeiter!$C157),MIN(DATE(2029,11,0),IF(Mitarbeiter!$D157="",DATE(2029,11,0),Mitarbeiter!$D157),TODAY()),Einstellungen!$F$13:$F$67)))*N(Mitarbeiter!$E157)/IF(Einstellungen!$C$11="7 Tage",7,5),N('Ist-Stunden'!AY157)+(N(Krankheitstage!CJ157)+N(Krankheitstage!CV157))*N($C157))))</f>
        <v/>
      </c>
      <c r="CD157" s="76">
        <f>IF($B157="",0,IF(Einstellungen!$C$10="Ja",MAX(IF(Einstellungen!$C$11="7 Tage",MAX(0,(MIN(DATE(2029,12,0),IF(Mitarbeiter!$D157="",DATE(2029,12,0),Mitarbeiter!$D157),TODAY()))-(MAX(DATE(2029,11,1),Mitarbeiter!$C157))+1),MAX(0,NETWORKDAYS(MAX(DATE(2029,11,1),Mitarbeiter!$C157),MIN(DATE(2029,12,0),IF(Mitarbeiter!$D157="",DATE(2029,12,0),Mitarbeiter!$D157),TODAY()),Einstellungen!$F$13:$F$67)))*N(Mitarbeiter!$E157)/IF(Einstellungen!$C$11="7 Tage",7,5),N('Ist-Stunden'!AZ157)),MAX(IF(Einstellungen!$C$11="7 Tage",MAX(0,(MIN(DATE(2029,12,0),IF(Mitarbeiter!$D157="",DATE(2029,12,0),Mitarbeiter!$D157),TODAY()))-(MAX(DATE(2029,11,1),Mitarbeiter!$C157))+1),MAX(0,NETWORKDAYS(MAX(DATE(2029,11,1),Mitarbeiter!$C157),MIN(DATE(2029,12,0),IF(Mitarbeiter!$D157="",DATE(2029,12,0),Mitarbeiter!$D157),TODAY()),Einstellungen!$F$13:$F$67)))*N(Mitarbeiter!$E157)/IF(Einstellungen!$C$11="7 Tage",7,5),N('Ist-Stunden'!AZ157)+(N(Krankheitstage!CK157)+N(Krankheitstage!CW157))*N($C157))))</f>
        <v/>
      </c>
      <c r="CE157" s="76">
        <f>IF($B157="",0,IF(Einstellungen!$C$10="Ja",MAX(IF(Einstellungen!$C$11="7 Tage",MAX(0,(MIN(DATE(2029,13,0),IF(Mitarbeiter!$D157="",DATE(2029,13,0),Mitarbeiter!$D157),TODAY()))-(MAX(DATE(2029,12,1),Mitarbeiter!$C157))+1),MAX(0,NETWORKDAYS(MAX(DATE(2029,12,1),Mitarbeiter!$C157),MIN(DATE(2029,13,0),IF(Mitarbeiter!$D157="",DATE(2029,13,0),Mitarbeiter!$D157),TODAY()),Einstellungen!$F$13:$F$67)))*N(Mitarbeiter!$E157)/IF(Einstellungen!$C$11="7 Tage",7,5),N('Ist-Stunden'!BA157)),MAX(IF(Einstellungen!$C$11="7 Tage",MAX(0,(MIN(DATE(2029,13,0),IF(Mitarbeiter!$D157="",DATE(2029,13,0),Mitarbeiter!$D157),TODAY()))-(MAX(DATE(2029,12,1),Mitarbeiter!$C157))+1),MAX(0,NETWORKDAYS(MAX(DATE(2029,12,1),Mitarbeiter!$C157),MIN(DATE(2029,13,0),IF(Mitarbeiter!$D157="",DATE(2029,13,0),Mitarbeiter!$D157),TODAY()),Einstellungen!$F$13:$F$67)))*N(Mitarbeiter!$E157)/IF(Einstellungen!$C$11="7 Tage",7,5),N('Ist-Stunden'!BA157)+(N(Krankheitstage!CL157)+N(Krankheitstage!CX157))*N($C157))))</f>
        <v/>
      </c>
      <c r="CF157" s="76">
        <f>IF($B157="",0,IF(Einstellungen!$C$10="Ja",MAX(IF(Einstellungen!$C$11="7 Tage",MAX(0,(MIN(DATE(2030,2,0),IF(Mitarbeiter!$D157="",DATE(2030,2,0),Mitarbeiter!$D157),TODAY()))-(MAX(DATE(2030,1,1),Mitarbeiter!$C157))+1),MAX(0,NETWORKDAYS(MAX(DATE(2030,1,1),Mitarbeiter!$C157),MIN(DATE(2030,2,0),IF(Mitarbeiter!$D157="",DATE(2030,2,0),Mitarbeiter!$D157),TODAY()),Einstellungen!$F$13:$F$67)))*N(Mitarbeiter!$E157)/IF(Einstellungen!$C$11="7 Tage",7,5),N('Ist-Stunden'!BB157)),MAX(IF(Einstellungen!$C$11="7 Tage",MAX(0,(MIN(DATE(2030,2,0),IF(Mitarbeiter!$D157="",DATE(2030,2,0),Mitarbeiter!$D157),TODAY()))-(MAX(DATE(2030,1,1),Mitarbeiter!$C157))+1),MAX(0,NETWORKDAYS(MAX(DATE(2030,1,1),Mitarbeiter!$C157),MIN(DATE(2030,2,0),IF(Mitarbeiter!$D157="",DATE(2030,2,0),Mitarbeiter!$D157),TODAY()),Einstellungen!$F$13:$F$67)))*N(Mitarbeiter!$E157)/IF(Einstellungen!$C$11="7 Tage",7,5),N('Ist-Stunden'!BB157)+(N(Krankheitstage!CY157)+N(Krankheitstage!DK157))*N($C157))))</f>
        <v/>
      </c>
      <c r="CG157" s="76">
        <f>IF($B157="",0,IF(Einstellungen!$C$10="Ja",MAX(IF(Einstellungen!$C$11="7 Tage",MAX(0,(MIN(DATE(2030,3,0),IF(Mitarbeiter!$D157="",DATE(2030,3,0),Mitarbeiter!$D157),TODAY()))-(MAX(DATE(2030,2,1),Mitarbeiter!$C157))+1),MAX(0,NETWORKDAYS(MAX(DATE(2030,2,1),Mitarbeiter!$C157),MIN(DATE(2030,3,0),IF(Mitarbeiter!$D157="",DATE(2030,3,0),Mitarbeiter!$D157),TODAY()),Einstellungen!$F$13:$F$67)))*N(Mitarbeiter!$E157)/IF(Einstellungen!$C$11="7 Tage",7,5),N('Ist-Stunden'!BC157)),MAX(IF(Einstellungen!$C$11="7 Tage",MAX(0,(MIN(DATE(2030,3,0),IF(Mitarbeiter!$D157="",DATE(2030,3,0),Mitarbeiter!$D157),TODAY()))-(MAX(DATE(2030,2,1),Mitarbeiter!$C157))+1),MAX(0,NETWORKDAYS(MAX(DATE(2030,2,1),Mitarbeiter!$C157),MIN(DATE(2030,3,0),IF(Mitarbeiter!$D157="",DATE(2030,3,0),Mitarbeiter!$D157),TODAY()),Einstellungen!$F$13:$F$67)))*N(Mitarbeiter!$E157)/IF(Einstellungen!$C$11="7 Tage",7,5),N('Ist-Stunden'!BC157)+(N(Krankheitstage!CZ157)+N(Krankheitstage!DL157))*N($C157))))</f>
        <v/>
      </c>
      <c r="CH157" s="76">
        <f>IF($B157="",0,IF(Einstellungen!$C$10="Ja",MAX(IF(Einstellungen!$C$11="7 Tage",MAX(0,(MIN(DATE(2030,4,0),IF(Mitarbeiter!$D157="",DATE(2030,4,0),Mitarbeiter!$D157),TODAY()))-(MAX(DATE(2030,3,1),Mitarbeiter!$C157))+1),MAX(0,NETWORKDAYS(MAX(DATE(2030,3,1),Mitarbeiter!$C157),MIN(DATE(2030,4,0),IF(Mitarbeiter!$D157="",DATE(2030,4,0),Mitarbeiter!$D157),TODAY()),Einstellungen!$F$13:$F$67)))*N(Mitarbeiter!$E157)/IF(Einstellungen!$C$11="7 Tage",7,5),N('Ist-Stunden'!BD157)),MAX(IF(Einstellungen!$C$11="7 Tage",MAX(0,(MIN(DATE(2030,4,0),IF(Mitarbeiter!$D157="",DATE(2030,4,0),Mitarbeiter!$D157),TODAY()))-(MAX(DATE(2030,3,1),Mitarbeiter!$C157))+1),MAX(0,NETWORKDAYS(MAX(DATE(2030,3,1),Mitarbeiter!$C157),MIN(DATE(2030,4,0),IF(Mitarbeiter!$D157="",DATE(2030,4,0),Mitarbeiter!$D157),TODAY()),Einstellungen!$F$13:$F$67)))*N(Mitarbeiter!$E157)/IF(Einstellungen!$C$11="7 Tage",7,5),N('Ist-Stunden'!BD157)+(N(Krankheitstage!DA157)+N(Krankheitstage!DM157))*N($C157))))</f>
        <v/>
      </c>
      <c r="CI157" s="76">
        <f>IF($B157="",0,IF(Einstellungen!$C$10="Ja",MAX(IF(Einstellungen!$C$11="7 Tage",MAX(0,(MIN(DATE(2030,5,0),IF(Mitarbeiter!$D157="",DATE(2030,5,0),Mitarbeiter!$D157),TODAY()))-(MAX(DATE(2030,4,1),Mitarbeiter!$C157))+1),MAX(0,NETWORKDAYS(MAX(DATE(2030,4,1),Mitarbeiter!$C157),MIN(DATE(2030,5,0),IF(Mitarbeiter!$D157="",DATE(2030,5,0),Mitarbeiter!$D157),TODAY()),Einstellungen!$F$13:$F$67)))*N(Mitarbeiter!$E157)/IF(Einstellungen!$C$11="7 Tage",7,5),N('Ist-Stunden'!BE157)),MAX(IF(Einstellungen!$C$11="7 Tage",MAX(0,(MIN(DATE(2030,5,0),IF(Mitarbeiter!$D157="",DATE(2030,5,0),Mitarbeiter!$D157),TODAY()))-(MAX(DATE(2030,4,1),Mitarbeiter!$C157))+1),MAX(0,NETWORKDAYS(MAX(DATE(2030,4,1),Mitarbeiter!$C157),MIN(DATE(2030,5,0),IF(Mitarbeiter!$D157="",DATE(2030,5,0),Mitarbeiter!$D157),TODAY()),Einstellungen!$F$13:$F$67)))*N(Mitarbeiter!$E157)/IF(Einstellungen!$C$11="7 Tage",7,5),N('Ist-Stunden'!BE157)+(N(Krankheitstage!DB157)+N(Krankheitstage!DN157))*N($C157))))</f>
        <v/>
      </c>
      <c r="CJ157" s="76">
        <f>IF($B157="",0,IF(Einstellungen!$C$10="Ja",MAX(IF(Einstellungen!$C$11="7 Tage",MAX(0,(MIN(DATE(2030,6,0),IF(Mitarbeiter!$D157="",DATE(2030,6,0),Mitarbeiter!$D157),TODAY()))-(MAX(DATE(2030,5,1),Mitarbeiter!$C157))+1),MAX(0,NETWORKDAYS(MAX(DATE(2030,5,1),Mitarbeiter!$C157),MIN(DATE(2030,6,0),IF(Mitarbeiter!$D157="",DATE(2030,6,0),Mitarbeiter!$D157),TODAY()),Einstellungen!$F$13:$F$67)))*N(Mitarbeiter!$E157)/IF(Einstellungen!$C$11="7 Tage",7,5),N('Ist-Stunden'!BF157)),MAX(IF(Einstellungen!$C$11="7 Tage",MAX(0,(MIN(DATE(2030,6,0),IF(Mitarbeiter!$D157="",DATE(2030,6,0),Mitarbeiter!$D157),TODAY()))-(MAX(DATE(2030,5,1),Mitarbeiter!$C157))+1),MAX(0,NETWORKDAYS(MAX(DATE(2030,5,1),Mitarbeiter!$C157),MIN(DATE(2030,6,0),IF(Mitarbeiter!$D157="",DATE(2030,6,0),Mitarbeiter!$D157),TODAY()),Einstellungen!$F$13:$F$67)))*N(Mitarbeiter!$E157)/IF(Einstellungen!$C$11="7 Tage",7,5),N('Ist-Stunden'!BF157)+(N(Krankheitstage!DC157)+N(Krankheitstage!DO157))*N($C157))))</f>
        <v/>
      </c>
      <c r="CK157" s="76">
        <f>IF($B157="",0,IF(Einstellungen!$C$10="Ja",MAX(IF(Einstellungen!$C$11="7 Tage",MAX(0,(MIN(DATE(2030,7,0),IF(Mitarbeiter!$D157="",DATE(2030,7,0),Mitarbeiter!$D157),TODAY()))-(MAX(DATE(2030,6,1),Mitarbeiter!$C157))+1),MAX(0,NETWORKDAYS(MAX(DATE(2030,6,1),Mitarbeiter!$C157),MIN(DATE(2030,7,0),IF(Mitarbeiter!$D157="",DATE(2030,7,0),Mitarbeiter!$D157),TODAY()),Einstellungen!$F$13:$F$67)))*N(Mitarbeiter!$E157)/IF(Einstellungen!$C$11="7 Tage",7,5),N('Ist-Stunden'!BG157)),MAX(IF(Einstellungen!$C$11="7 Tage",MAX(0,(MIN(DATE(2030,7,0),IF(Mitarbeiter!$D157="",DATE(2030,7,0),Mitarbeiter!$D157),TODAY()))-(MAX(DATE(2030,6,1),Mitarbeiter!$C157))+1),MAX(0,NETWORKDAYS(MAX(DATE(2030,6,1),Mitarbeiter!$C157),MIN(DATE(2030,7,0),IF(Mitarbeiter!$D157="",DATE(2030,7,0),Mitarbeiter!$D157),TODAY()),Einstellungen!$F$13:$F$67)))*N(Mitarbeiter!$E157)/IF(Einstellungen!$C$11="7 Tage",7,5),N('Ist-Stunden'!BG157)+(N(Krankheitstage!DD157)+N(Krankheitstage!DP157))*N($C157))))</f>
        <v/>
      </c>
      <c r="CL157" s="76">
        <f>IF($B157="",0,IF(Einstellungen!$C$10="Ja",MAX(IF(Einstellungen!$C$11="7 Tage",MAX(0,(MIN(DATE(2030,8,0),IF(Mitarbeiter!$D157="",DATE(2030,8,0),Mitarbeiter!$D157),TODAY()))-(MAX(DATE(2030,7,1),Mitarbeiter!$C157))+1),MAX(0,NETWORKDAYS(MAX(DATE(2030,7,1),Mitarbeiter!$C157),MIN(DATE(2030,8,0),IF(Mitarbeiter!$D157="",DATE(2030,8,0),Mitarbeiter!$D157),TODAY()),Einstellungen!$F$13:$F$67)))*N(Mitarbeiter!$E157)/IF(Einstellungen!$C$11="7 Tage",7,5),N('Ist-Stunden'!BH157)),MAX(IF(Einstellungen!$C$11="7 Tage",MAX(0,(MIN(DATE(2030,8,0),IF(Mitarbeiter!$D157="",DATE(2030,8,0),Mitarbeiter!$D157),TODAY()))-(MAX(DATE(2030,7,1),Mitarbeiter!$C157))+1),MAX(0,NETWORKDAYS(MAX(DATE(2030,7,1),Mitarbeiter!$C157),MIN(DATE(2030,8,0),IF(Mitarbeiter!$D157="",DATE(2030,8,0),Mitarbeiter!$D157),TODAY()),Einstellungen!$F$13:$F$67)))*N(Mitarbeiter!$E157)/IF(Einstellungen!$C$11="7 Tage",7,5),N('Ist-Stunden'!BH157)+(N(Krankheitstage!DE157)+N(Krankheitstage!DQ157))*N($C157))))</f>
        <v/>
      </c>
      <c r="CM157" s="76">
        <f>IF($B157="",0,IF(Einstellungen!$C$10="Ja",MAX(IF(Einstellungen!$C$11="7 Tage",MAX(0,(MIN(DATE(2030,9,0),IF(Mitarbeiter!$D157="",DATE(2030,9,0),Mitarbeiter!$D157),TODAY()))-(MAX(DATE(2030,8,1),Mitarbeiter!$C157))+1),MAX(0,NETWORKDAYS(MAX(DATE(2030,8,1),Mitarbeiter!$C157),MIN(DATE(2030,9,0),IF(Mitarbeiter!$D157="",DATE(2030,9,0),Mitarbeiter!$D157),TODAY()),Einstellungen!$F$13:$F$67)))*N(Mitarbeiter!$E157)/IF(Einstellungen!$C$11="7 Tage",7,5),N('Ist-Stunden'!BI157)),MAX(IF(Einstellungen!$C$11="7 Tage",MAX(0,(MIN(DATE(2030,9,0),IF(Mitarbeiter!$D157="",DATE(2030,9,0),Mitarbeiter!$D157),TODAY()))-(MAX(DATE(2030,8,1),Mitarbeiter!$C157))+1),MAX(0,NETWORKDAYS(MAX(DATE(2030,8,1),Mitarbeiter!$C157),MIN(DATE(2030,9,0),IF(Mitarbeiter!$D157="",DATE(2030,9,0),Mitarbeiter!$D157),TODAY()),Einstellungen!$F$13:$F$67)))*N(Mitarbeiter!$E157)/IF(Einstellungen!$C$11="7 Tage",7,5),N('Ist-Stunden'!BI157)+(N(Krankheitstage!DF157)+N(Krankheitstage!DR157))*N($C157))))</f>
        <v/>
      </c>
      <c r="CN157" s="76">
        <f>IF($B157="",0,IF(Einstellungen!$C$10="Ja",MAX(IF(Einstellungen!$C$11="7 Tage",MAX(0,(MIN(DATE(2030,10,0),IF(Mitarbeiter!$D157="",DATE(2030,10,0),Mitarbeiter!$D157),TODAY()))-(MAX(DATE(2030,9,1),Mitarbeiter!$C157))+1),MAX(0,NETWORKDAYS(MAX(DATE(2030,9,1),Mitarbeiter!$C157),MIN(DATE(2030,10,0),IF(Mitarbeiter!$D157="",DATE(2030,10,0),Mitarbeiter!$D157),TODAY()),Einstellungen!$F$13:$F$67)))*N(Mitarbeiter!$E157)/IF(Einstellungen!$C$11="7 Tage",7,5),N('Ist-Stunden'!BJ157)),MAX(IF(Einstellungen!$C$11="7 Tage",MAX(0,(MIN(DATE(2030,10,0),IF(Mitarbeiter!$D157="",DATE(2030,10,0),Mitarbeiter!$D157),TODAY()))-(MAX(DATE(2030,9,1),Mitarbeiter!$C157))+1),MAX(0,NETWORKDAYS(MAX(DATE(2030,9,1),Mitarbeiter!$C157),MIN(DATE(2030,10,0),IF(Mitarbeiter!$D157="",DATE(2030,10,0),Mitarbeiter!$D157),TODAY()),Einstellungen!$F$13:$F$67)))*N(Mitarbeiter!$E157)/IF(Einstellungen!$C$11="7 Tage",7,5),N('Ist-Stunden'!BJ157)+(N(Krankheitstage!DG157)+N(Krankheitstage!DS157))*N($C157))))</f>
        <v/>
      </c>
      <c r="CO157" s="76">
        <f>IF($B157="",0,IF(Einstellungen!$C$10="Ja",MAX(IF(Einstellungen!$C$11="7 Tage",MAX(0,(MIN(DATE(2030,11,0),IF(Mitarbeiter!$D157="",DATE(2030,11,0),Mitarbeiter!$D157),TODAY()))-(MAX(DATE(2030,10,1),Mitarbeiter!$C157))+1),MAX(0,NETWORKDAYS(MAX(DATE(2030,10,1),Mitarbeiter!$C157),MIN(DATE(2030,11,0),IF(Mitarbeiter!$D157="",DATE(2030,11,0),Mitarbeiter!$D157),TODAY()),Einstellungen!$F$13:$F$67)))*N(Mitarbeiter!$E157)/IF(Einstellungen!$C$11="7 Tage",7,5),N('Ist-Stunden'!BK157)),MAX(IF(Einstellungen!$C$11="7 Tage",MAX(0,(MIN(DATE(2030,11,0),IF(Mitarbeiter!$D157="",DATE(2030,11,0),Mitarbeiter!$D157),TODAY()))-(MAX(DATE(2030,10,1),Mitarbeiter!$C157))+1),MAX(0,NETWORKDAYS(MAX(DATE(2030,10,1),Mitarbeiter!$C157),MIN(DATE(2030,11,0),IF(Mitarbeiter!$D157="",DATE(2030,11,0),Mitarbeiter!$D157),TODAY()),Einstellungen!$F$13:$F$67)))*N(Mitarbeiter!$E157)/IF(Einstellungen!$C$11="7 Tage",7,5),N('Ist-Stunden'!BK157)+(N(Krankheitstage!DH157)+N(Krankheitstage!DT157))*N($C157))))</f>
        <v/>
      </c>
      <c r="CP157" s="76">
        <f>IF($B157="",0,IF(Einstellungen!$C$10="Ja",MAX(IF(Einstellungen!$C$11="7 Tage",MAX(0,(MIN(DATE(2030,12,0),IF(Mitarbeiter!$D157="",DATE(2030,12,0),Mitarbeiter!$D157),TODAY()))-(MAX(DATE(2030,11,1),Mitarbeiter!$C157))+1),MAX(0,NETWORKDAYS(MAX(DATE(2030,11,1),Mitarbeiter!$C157),MIN(DATE(2030,12,0),IF(Mitarbeiter!$D157="",DATE(2030,12,0),Mitarbeiter!$D157),TODAY()),Einstellungen!$F$13:$F$67)))*N(Mitarbeiter!$E157)/IF(Einstellungen!$C$11="7 Tage",7,5),N('Ist-Stunden'!BL157)),MAX(IF(Einstellungen!$C$11="7 Tage",MAX(0,(MIN(DATE(2030,12,0),IF(Mitarbeiter!$D157="",DATE(2030,12,0),Mitarbeiter!$D157),TODAY()))-(MAX(DATE(2030,11,1),Mitarbeiter!$C157))+1),MAX(0,NETWORKDAYS(MAX(DATE(2030,11,1),Mitarbeiter!$C157),MIN(DATE(2030,12,0),IF(Mitarbeiter!$D157="",DATE(2030,12,0),Mitarbeiter!$D157),TODAY()),Einstellungen!$F$13:$F$67)))*N(Mitarbeiter!$E157)/IF(Einstellungen!$C$11="7 Tage",7,5),N('Ist-Stunden'!BL157)+(N(Krankheitstage!DI157)+N(Krankheitstage!DU157))*N($C157))))</f>
        <v/>
      </c>
      <c r="CQ157" s="76">
        <f>IF($B157="",0,IF(Einstellungen!$C$10="Ja",MAX(IF(Einstellungen!$C$11="7 Tage",MAX(0,(MIN(DATE(2030,13,0),IF(Mitarbeiter!$D157="",DATE(2030,13,0),Mitarbeiter!$D157),TODAY()))-(MAX(DATE(2030,12,1),Mitarbeiter!$C157))+1),MAX(0,NETWORKDAYS(MAX(DATE(2030,12,1),Mitarbeiter!$C157),MIN(DATE(2030,13,0),IF(Mitarbeiter!$D157="",DATE(2030,13,0),Mitarbeiter!$D157),TODAY()),Einstellungen!$F$13:$F$67)))*N(Mitarbeiter!$E157)/IF(Einstellungen!$C$11="7 Tage",7,5),N('Ist-Stunden'!BM157)),MAX(IF(Einstellungen!$C$11="7 Tage",MAX(0,(MIN(DATE(2030,13,0),IF(Mitarbeiter!$D157="",DATE(2030,13,0),Mitarbeiter!$D157),TODAY()))-(MAX(DATE(2030,12,1),Mitarbeiter!$C157))+1),MAX(0,NETWORKDAYS(MAX(DATE(2030,12,1),Mitarbeiter!$C157),MIN(DATE(2030,13,0),IF(Mitarbeiter!$D157="",DATE(2030,13,0),Mitarbeiter!$D157),TODAY()),Einstellungen!$F$13:$F$67)))*N(Mitarbeiter!$E157)/IF(Einstellungen!$C$11="7 Tage",7,5),N('Ist-Stunden'!BM157)+(N(Krankheitstage!DJ157)+N(Krankheitstage!DV157))*N($C157))))</f>
        <v/>
      </c>
    </row>
    <row r="158">
      <c r="A158" s="73">
        <f>IF(Mitarbeiter!B158="","",Mitarbeiter!A158)</f>
        <v/>
      </c>
      <c r="B158" s="6">
        <f>IF(Mitarbeiter!B158="","",Mitarbeiter!B158)</f>
        <v/>
      </c>
      <c r="C158" s="74">
        <f>IF(Mitarbeiter!B158="","",Mitarbeiter!F158)</f>
        <v/>
      </c>
      <c r="D158" s="75">
        <f>N(INDEX(Krankheitstage!$G158:$DV158,1,(Einstellungen!$C$3-2026)*24+1))</f>
        <v/>
      </c>
      <c r="E158" s="75">
        <f>N(INDEX(Krankheitstage!$G158:$DV158,1,(Einstellungen!$C$3-2026)*24+2))</f>
        <v/>
      </c>
      <c r="F158" s="75">
        <f>N(INDEX(Krankheitstage!$G158:$DV158,1,(Einstellungen!$C$3-2026)*24+3))</f>
        <v/>
      </c>
      <c r="G158" s="75">
        <f>N(INDEX(Krankheitstage!$G158:$DV158,1,(Einstellungen!$C$3-2026)*24+4))</f>
        <v/>
      </c>
      <c r="H158" s="75">
        <f>N(INDEX(Krankheitstage!$G158:$DV158,1,(Einstellungen!$C$3-2026)*24+5))</f>
        <v/>
      </c>
      <c r="I158" s="75">
        <f>N(INDEX(Krankheitstage!$G158:$DV158,1,(Einstellungen!$C$3-2026)*24+6))</f>
        <v/>
      </c>
      <c r="J158" s="75">
        <f>N(INDEX(Krankheitstage!$G158:$DV158,1,(Einstellungen!$C$3-2026)*24+7))</f>
        <v/>
      </c>
      <c r="K158" s="75">
        <f>N(INDEX(Krankheitstage!$G158:$DV158,1,(Einstellungen!$C$3-2026)*24+8))</f>
        <v/>
      </c>
      <c r="L158" s="75">
        <f>N(INDEX(Krankheitstage!$G158:$DV158,1,(Einstellungen!$C$3-2026)*24+9))</f>
        <v/>
      </c>
      <c r="M158" s="75">
        <f>N(INDEX(Krankheitstage!$G158:$DV158,1,(Einstellungen!$C$3-2026)*24+10))</f>
        <v/>
      </c>
      <c r="N158" s="75">
        <f>N(INDEX(Krankheitstage!$G158:$DV158,1,(Einstellungen!$C$3-2026)*24+11))</f>
        <v/>
      </c>
      <c r="O158" s="75">
        <f>N(INDEX(Krankheitstage!$G158:$DV158,1,(Einstellungen!$C$3-2026)*24+12))</f>
        <v/>
      </c>
      <c r="P158" s="75">
        <f>IF($B158="","",SUM(D158:O158))</f>
        <v/>
      </c>
      <c r="Q158" s="75">
        <f>N(INDEX(Krankheitstage!$G158:$DV158,1,(Einstellungen!$C$3-2026)*24+13))</f>
        <v/>
      </c>
      <c r="R158" s="75">
        <f>N(INDEX(Krankheitstage!$G158:$DV158,1,(Einstellungen!$C$3-2026)*24+14))</f>
        <v/>
      </c>
      <c r="S158" s="75">
        <f>N(INDEX(Krankheitstage!$G158:$DV158,1,(Einstellungen!$C$3-2026)*24+15))</f>
        <v/>
      </c>
      <c r="T158" s="75">
        <f>N(INDEX(Krankheitstage!$G158:$DV158,1,(Einstellungen!$C$3-2026)*24+16))</f>
        <v/>
      </c>
      <c r="U158" s="75">
        <f>N(INDEX(Krankheitstage!$G158:$DV158,1,(Einstellungen!$C$3-2026)*24+17))</f>
        <v/>
      </c>
      <c r="V158" s="75">
        <f>N(INDEX(Krankheitstage!$G158:$DV158,1,(Einstellungen!$C$3-2026)*24+18))</f>
        <v/>
      </c>
      <c r="W158" s="75">
        <f>N(INDEX(Krankheitstage!$G158:$DV158,1,(Einstellungen!$C$3-2026)*24+19))</f>
        <v/>
      </c>
      <c r="X158" s="75">
        <f>N(INDEX(Krankheitstage!$G158:$DV158,1,(Einstellungen!$C$3-2026)*24+20))</f>
        <v/>
      </c>
      <c r="Y158" s="75">
        <f>N(INDEX(Krankheitstage!$G158:$DV158,1,(Einstellungen!$C$3-2026)*24+21))</f>
        <v/>
      </c>
      <c r="Z158" s="75">
        <f>N(INDEX(Krankheitstage!$G158:$DV158,1,(Einstellungen!$C$3-2026)*24+22))</f>
        <v/>
      </c>
      <c r="AA158" s="75">
        <f>N(INDEX(Krankheitstage!$G158:$DV158,1,(Einstellungen!$C$3-2026)*24+23))</f>
        <v/>
      </c>
      <c r="AB158" s="75">
        <f>N(INDEX(Krankheitstage!$G158:$DV158,1,(Einstellungen!$C$3-2026)*24+24))</f>
        <v/>
      </c>
      <c r="AC158" s="75">
        <f>IF($B158="","",SUM(Q158:AB158))</f>
        <v/>
      </c>
      <c r="AD158" s="75">
        <f>IF($B158="","",SUM(P158,AC158))</f>
        <v/>
      </c>
      <c r="AE158" s="76">
        <f>IF($B158="","",AD158*N(C158))</f>
        <v/>
      </c>
      <c r="AF158" s="75">
        <f>IF($B158="","",Krankheitstage!E158)</f>
        <v/>
      </c>
      <c r="AG158" s="76">
        <f>IF($B158="","",AF158*N(C158))</f>
        <v/>
      </c>
      <c r="AH158" s="76">
        <f>IF($B158="","",INDEX($AJ158:$CQ158,1,(Einstellungen!$C$3-2026)*12+1)+INDEX($AJ158:$CQ158,1,(Einstellungen!$C$3-2026)*12+2)+INDEX($AJ158:$CQ158,1,(Einstellungen!$C$3-2026)*12+3)+INDEX($AJ158:$CQ158,1,(Einstellungen!$C$3-2026)*12+4)+INDEX($AJ158:$CQ158,1,(Einstellungen!$C$3-2026)*12+5)+INDEX($AJ158:$CQ158,1,(Einstellungen!$C$3-2026)*12+6)+INDEX($AJ158:$CQ158,1,(Einstellungen!$C$3-2026)*12+7)+INDEX($AJ158:$CQ158,1,(Einstellungen!$C$3-2026)*12+8)+INDEX($AJ158:$CQ158,1,(Einstellungen!$C$3-2026)*12+9)+INDEX($AJ158:$CQ158,1,(Einstellungen!$C$3-2026)*12+10)+INDEX($AJ158:$CQ158,1,(Einstellungen!$C$3-2026)*12+11)+INDEX($AJ158:$CQ158,1,(Einstellungen!$C$3-2026)*12+12))</f>
        <v/>
      </c>
      <c r="AI158" s="76">
        <f>IF($B158="","",SUM($AJ158:$CQ158))</f>
        <v/>
      </c>
      <c r="AJ158" s="76">
        <f>IF($B158="",0,IF(Einstellungen!$C$10="Ja",MAX(IF(Einstellungen!$C$11="7 Tage",MAX(0,(MIN(DATE(2026,2,0),IF(Mitarbeiter!$D158="",DATE(2026,2,0),Mitarbeiter!$D158),TODAY()))-(MAX(DATE(2026,1,1),Mitarbeiter!$C158))+1),MAX(0,NETWORKDAYS(MAX(DATE(2026,1,1),Mitarbeiter!$C158),MIN(DATE(2026,2,0),IF(Mitarbeiter!$D158="",DATE(2026,2,0),Mitarbeiter!$D158),TODAY()),Einstellungen!$F$13:$F$67)))*N(Mitarbeiter!$E158)/IF(Einstellungen!$C$11="7 Tage",7,5),N('Ist-Stunden'!F158)),MAX(IF(Einstellungen!$C$11="7 Tage",MAX(0,(MIN(DATE(2026,2,0),IF(Mitarbeiter!$D158="",DATE(2026,2,0),Mitarbeiter!$D158),TODAY()))-(MAX(DATE(2026,1,1),Mitarbeiter!$C158))+1),MAX(0,NETWORKDAYS(MAX(DATE(2026,1,1),Mitarbeiter!$C158),MIN(DATE(2026,2,0),IF(Mitarbeiter!$D158="",DATE(2026,2,0),Mitarbeiter!$D158),TODAY()),Einstellungen!$F$13:$F$67)))*N(Mitarbeiter!$E158)/IF(Einstellungen!$C$11="7 Tage",7,5),N('Ist-Stunden'!F158)+(N(Krankheitstage!G158)+N(Krankheitstage!S158))*N($C158))))</f>
        <v/>
      </c>
      <c r="AK158" s="76">
        <f>IF($B158="",0,IF(Einstellungen!$C$10="Ja",MAX(IF(Einstellungen!$C$11="7 Tage",MAX(0,(MIN(DATE(2026,3,0),IF(Mitarbeiter!$D158="",DATE(2026,3,0),Mitarbeiter!$D158),TODAY()))-(MAX(DATE(2026,2,1),Mitarbeiter!$C158))+1),MAX(0,NETWORKDAYS(MAX(DATE(2026,2,1),Mitarbeiter!$C158),MIN(DATE(2026,3,0),IF(Mitarbeiter!$D158="",DATE(2026,3,0),Mitarbeiter!$D158),TODAY()),Einstellungen!$F$13:$F$67)))*N(Mitarbeiter!$E158)/IF(Einstellungen!$C$11="7 Tage",7,5),N('Ist-Stunden'!G158)),MAX(IF(Einstellungen!$C$11="7 Tage",MAX(0,(MIN(DATE(2026,3,0),IF(Mitarbeiter!$D158="",DATE(2026,3,0),Mitarbeiter!$D158),TODAY()))-(MAX(DATE(2026,2,1),Mitarbeiter!$C158))+1),MAX(0,NETWORKDAYS(MAX(DATE(2026,2,1),Mitarbeiter!$C158),MIN(DATE(2026,3,0),IF(Mitarbeiter!$D158="",DATE(2026,3,0),Mitarbeiter!$D158),TODAY()),Einstellungen!$F$13:$F$67)))*N(Mitarbeiter!$E158)/IF(Einstellungen!$C$11="7 Tage",7,5),N('Ist-Stunden'!G158)+(N(Krankheitstage!H158)+N(Krankheitstage!T158))*N($C158))))</f>
        <v/>
      </c>
      <c r="AL158" s="76">
        <f>IF($B158="",0,IF(Einstellungen!$C$10="Ja",MAX(IF(Einstellungen!$C$11="7 Tage",MAX(0,(MIN(DATE(2026,4,0),IF(Mitarbeiter!$D158="",DATE(2026,4,0),Mitarbeiter!$D158),TODAY()))-(MAX(DATE(2026,3,1),Mitarbeiter!$C158))+1),MAX(0,NETWORKDAYS(MAX(DATE(2026,3,1),Mitarbeiter!$C158),MIN(DATE(2026,4,0),IF(Mitarbeiter!$D158="",DATE(2026,4,0),Mitarbeiter!$D158),TODAY()),Einstellungen!$F$13:$F$67)))*N(Mitarbeiter!$E158)/IF(Einstellungen!$C$11="7 Tage",7,5),N('Ist-Stunden'!H158)),MAX(IF(Einstellungen!$C$11="7 Tage",MAX(0,(MIN(DATE(2026,4,0),IF(Mitarbeiter!$D158="",DATE(2026,4,0),Mitarbeiter!$D158),TODAY()))-(MAX(DATE(2026,3,1),Mitarbeiter!$C158))+1),MAX(0,NETWORKDAYS(MAX(DATE(2026,3,1),Mitarbeiter!$C158),MIN(DATE(2026,4,0),IF(Mitarbeiter!$D158="",DATE(2026,4,0),Mitarbeiter!$D158),TODAY()),Einstellungen!$F$13:$F$67)))*N(Mitarbeiter!$E158)/IF(Einstellungen!$C$11="7 Tage",7,5),N('Ist-Stunden'!H158)+(N(Krankheitstage!I158)+N(Krankheitstage!U158))*N($C158))))</f>
        <v/>
      </c>
      <c r="AM158" s="76">
        <f>IF($B158="",0,IF(Einstellungen!$C$10="Ja",MAX(IF(Einstellungen!$C$11="7 Tage",MAX(0,(MIN(DATE(2026,5,0),IF(Mitarbeiter!$D158="",DATE(2026,5,0),Mitarbeiter!$D158),TODAY()))-(MAX(DATE(2026,4,1),Mitarbeiter!$C158))+1),MAX(0,NETWORKDAYS(MAX(DATE(2026,4,1),Mitarbeiter!$C158),MIN(DATE(2026,5,0),IF(Mitarbeiter!$D158="",DATE(2026,5,0),Mitarbeiter!$D158),TODAY()),Einstellungen!$F$13:$F$67)))*N(Mitarbeiter!$E158)/IF(Einstellungen!$C$11="7 Tage",7,5),N('Ist-Stunden'!I158)),MAX(IF(Einstellungen!$C$11="7 Tage",MAX(0,(MIN(DATE(2026,5,0),IF(Mitarbeiter!$D158="",DATE(2026,5,0),Mitarbeiter!$D158),TODAY()))-(MAX(DATE(2026,4,1),Mitarbeiter!$C158))+1),MAX(0,NETWORKDAYS(MAX(DATE(2026,4,1),Mitarbeiter!$C158),MIN(DATE(2026,5,0),IF(Mitarbeiter!$D158="",DATE(2026,5,0),Mitarbeiter!$D158),TODAY()),Einstellungen!$F$13:$F$67)))*N(Mitarbeiter!$E158)/IF(Einstellungen!$C$11="7 Tage",7,5),N('Ist-Stunden'!I158)+(N(Krankheitstage!J158)+N(Krankheitstage!V158))*N($C158))))</f>
        <v/>
      </c>
      <c r="AN158" s="76">
        <f>IF($B158="",0,IF(Einstellungen!$C$10="Ja",MAX(IF(Einstellungen!$C$11="7 Tage",MAX(0,(MIN(DATE(2026,6,0),IF(Mitarbeiter!$D158="",DATE(2026,6,0),Mitarbeiter!$D158),TODAY()))-(MAX(DATE(2026,5,1),Mitarbeiter!$C158))+1),MAX(0,NETWORKDAYS(MAX(DATE(2026,5,1),Mitarbeiter!$C158),MIN(DATE(2026,6,0),IF(Mitarbeiter!$D158="",DATE(2026,6,0),Mitarbeiter!$D158),TODAY()),Einstellungen!$F$13:$F$67)))*N(Mitarbeiter!$E158)/IF(Einstellungen!$C$11="7 Tage",7,5),N('Ist-Stunden'!J158)),MAX(IF(Einstellungen!$C$11="7 Tage",MAX(0,(MIN(DATE(2026,6,0),IF(Mitarbeiter!$D158="",DATE(2026,6,0),Mitarbeiter!$D158),TODAY()))-(MAX(DATE(2026,5,1),Mitarbeiter!$C158))+1),MAX(0,NETWORKDAYS(MAX(DATE(2026,5,1),Mitarbeiter!$C158),MIN(DATE(2026,6,0),IF(Mitarbeiter!$D158="",DATE(2026,6,0),Mitarbeiter!$D158),TODAY()),Einstellungen!$F$13:$F$67)))*N(Mitarbeiter!$E158)/IF(Einstellungen!$C$11="7 Tage",7,5),N('Ist-Stunden'!J158)+(N(Krankheitstage!K158)+N(Krankheitstage!W158))*N($C158))))</f>
        <v/>
      </c>
      <c r="AO158" s="76">
        <f>IF($B158="",0,IF(Einstellungen!$C$10="Ja",MAX(IF(Einstellungen!$C$11="7 Tage",MAX(0,(MIN(DATE(2026,7,0),IF(Mitarbeiter!$D158="",DATE(2026,7,0),Mitarbeiter!$D158),TODAY()))-(MAX(DATE(2026,6,1),Mitarbeiter!$C158))+1),MAX(0,NETWORKDAYS(MAX(DATE(2026,6,1),Mitarbeiter!$C158),MIN(DATE(2026,7,0),IF(Mitarbeiter!$D158="",DATE(2026,7,0),Mitarbeiter!$D158),TODAY()),Einstellungen!$F$13:$F$67)))*N(Mitarbeiter!$E158)/IF(Einstellungen!$C$11="7 Tage",7,5),N('Ist-Stunden'!K158)),MAX(IF(Einstellungen!$C$11="7 Tage",MAX(0,(MIN(DATE(2026,7,0),IF(Mitarbeiter!$D158="",DATE(2026,7,0),Mitarbeiter!$D158),TODAY()))-(MAX(DATE(2026,6,1),Mitarbeiter!$C158))+1),MAX(0,NETWORKDAYS(MAX(DATE(2026,6,1),Mitarbeiter!$C158),MIN(DATE(2026,7,0),IF(Mitarbeiter!$D158="",DATE(2026,7,0),Mitarbeiter!$D158),TODAY()),Einstellungen!$F$13:$F$67)))*N(Mitarbeiter!$E158)/IF(Einstellungen!$C$11="7 Tage",7,5),N('Ist-Stunden'!K158)+(N(Krankheitstage!L158)+N(Krankheitstage!X158))*N($C158))))</f>
        <v/>
      </c>
      <c r="AP158" s="76">
        <f>IF($B158="",0,IF(Einstellungen!$C$10="Ja",MAX(IF(Einstellungen!$C$11="7 Tage",MAX(0,(MIN(DATE(2026,8,0),IF(Mitarbeiter!$D158="",DATE(2026,8,0),Mitarbeiter!$D158),TODAY()))-(MAX(DATE(2026,7,1),Mitarbeiter!$C158))+1),MAX(0,NETWORKDAYS(MAX(DATE(2026,7,1),Mitarbeiter!$C158),MIN(DATE(2026,8,0),IF(Mitarbeiter!$D158="",DATE(2026,8,0),Mitarbeiter!$D158),TODAY()),Einstellungen!$F$13:$F$67)))*N(Mitarbeiter!$E158)/IF(Einstellungen!$C$11="7 Tage",7,5),N('Ist-Stunden'!L158)),MAX(IF(Einstellungen!$C$11="7 Tage",MAX(0,(MIN(DATE(2026,8,0),IF(Mitarbeiter!$D158="",DATE(2026,8,0),Mitarbeiter!$D158),TODAY()))-(MAX(DATE(2026,7,1),Mitarbeiter!$C158))+1),MAX(0,NETWORKDAYS(MAX(DATE(2026,7,1),Mitarbeiter!$C158),MIN(DATE(2026,8,0),IF(Mitarbeiter!$D158="",DATE(2026,8,0),Mitarbeiter!$D158),TODAY()),Einstellungen!$F$13:$F$67)))*N(Mitarbeiter!$E158)/IF(Einstellungen!$C$11="7 Tage",7,5),N('Ist-Stunden'!L158)+(N(Krankheitstage!M158)+N(Krankheitstage!Y158))*N($C158))))</f>
        <v/>
      </c>
      <c r="AQ158" s="76">
        <f>IF($B158="",0,IF(Einstellungen!$C$10="Ja",MAX(IF(Einstellungen!$C$11="7 Tage",MAX(0,(MIN(DATE(2026,9,0),IF(Mitarbeiter!$D158="",DATE(2026,9,0),Mitarbeiter!$D158),TODAY()))-(MAX(DATE(2026,8,1),Mitarbeiter!$C158))+1),MAX(0,NETWORKDAYS(MAX(DATE(2026,8,1),Mitarbeiter!$C158),MIN(DATE(2026,9,0),IF(Mitarbeiter!$D158="",DATE(2026,9,0),Mitarbeiter!$D158),TODAY()),Einstellungen!$F$13:$F$67)))*N(Mitarbeiter!$E158)/IF(Einstellungen!$C$11="7 Tage",7,5),N('Ist-Stunden'!M158)),MAX(IF(Einstellungen!$C$11="7 Tage",MAX(0,(MIN(DATE(2026,9,0),IF(Mitarbeiter!$D158="",DATE(2026,9,0),Mitarbeiter!$D158),TODAY()))-(MAX(DATE(2026,8,1),Mitarbeiter!$C158))+1),MAX(0,NETWORKDAYS(MAX(DATE(2026,8,1),Mitarbeiter!$C158),MIN(DATE(2026,9,0),IF(Mitarbeiter!$D158="",DATE(2026,9,0),Mitarbeiter!$D158),TODAY()),Einstellungen!$F$13:$F$67)))*N(Mitarbeiter!$E158)/IF(Einstellungen!$C$11="7 Tage",7,5),N('Ist-Stunden'!M158)+(N(Krankheitstage!N158)+N(Krankheitstage!Z158))*N($C158))))</f>
        <v/>
      </c>
      <c r="AR158" s="76">
        <f>IF($B158="",0,IF(Einstellungen!$C$10="Ja",MAX(IF(Einstellungen!$C$11="7 Tage",MAX(0,(MIN(DATE(2026,10,0),IF(Mitarbeiter!$D158="",DATE(2026,10,0),Mitarbeiter!$D158),TODAY()))-(MAX(DATE(2026,9,1),Mitarbeiter!$C158))+1),MAX(0,NETWORKDAYS(MAX(DATE(2026,9,1),Mitarbeiter!$C158),MIN(DATE(2026,10,0),IF(Mitarbeiter!$D158="",DATE(2026,10,0),Mitarbeiter!$D158),TODAY()),Einstellungen!$F$13:$F$67)))*N(Mitarbeiter!$E158)/IF(Einstellungen!$C$11="7 Tage",7,5),N('Ist-Stunden'!N158)),MAX(IF(Einstellungen!$C$11="7 Tage",MAX(0,(MIN(DATE(2026,10,0),IF(Mitarbeiter!$D158="",DATE(2026,10,0),Mitarbeiter!$D158),TODAY()))-(MAX(DATE(2026,9,1),Mitarbeiter!$C158))+1),MAX(0,NETWORKDAYS(MAX(DATE(2026,9,1),Mitarbeiter!$C158),MIN(DATE(2026,10,0),IF(Mitarbeiter!$D158="",DATE(2026,10,0),Mitarbeiter!$D158),TODAY()),Einstellungen!$F$13:$F$67)))*N(Mitarbeiter!$E158)/IF(Einstellungen!$C$11="7 Tage",7,5),N('Ist-Stunden'!N158)+(N(Krankheitstage!O158)+N(Krankheitstage!AA158))*N($C158))))</f>
        <v/>
      </c>
      <c r="AS158" s="76">
        <f>IF($B158="",0,IF(Einstellungen!$C$10="Ja",MAX(IF(Einstellungen!$C$11="7 Tage",MAX(0,(MIN(DATE(2026,11,0),IF(Mitarbeiter!$D158="",DATE(2026,11,0),Mitarbeiter!$D158),TODAY()))-(MAX(DATE(2026,10,1),Mitarbeiter!$C158))+1),MAX(0,NETWORKDAYS(MAX(DATE(2026,10,1),Mitarbeiter!$C158),MIN(DATE(2026,11,0),IF(Mitarbeiter!$D158="",DATE(2026,11,0),Mitarbeiter!$D158),TODAY()),Einstellungen!$F$13:$F$67)))*N(Mitarbeiter!$E158)/IF(Einstellungen!$C$11="7 Tage",7,5),N('Ist-Stunden'!O158)),MAX(IF(Einstellungen!$C$11="7 Tage",MAX(0,(MIN(DATE(2026,11,0),IF(Mitarbeiter!$D158="",DATE(2026,11,0),Mitarbeiter!$D158),TODAY()))-(MAX(DATE(2026,10,1),Mitarbeiter!$C158))+1),MAX(0,NETWORKDAYS(MAX(DATE(2026,10,1),Mitarbeiter!$C158),MIN(DATE(2026,11,0),IF(Mitarbeiter!$D158="",DATE(2026,11,0),Mitarbeiter!$D158),TODAY()),Einstellungen!$F$13:$F$67)))*N(Mitarbeiter!$E158)/IF(Einstellungen!$C$11="7 Tage",7,5),N('Ist-Stunden'!O158)+(N(Krankheitstage!P158)+N(Krankheitstage!AB158))*N($C158))))</f>
        <v/>
      </c>
      <c r="AT158" s="76">
        <f>IF($B158="",0,IF(Einstellungen!$C$10="Ja",MAX(IF(Einstellungen!$C$11="7 Tage",MAX(0,(MIN(DATE(2026,12,0),IF(Mitarbeiter!$D158="",DATE(2026,12,0),Mitarbeiter!$D158),TODAY()))-(MAX(DATE(2026,11,1),Mitarbeiter!$C158))+1),MAX(0,NETWORKDAYS(MAX(DATE(2026,11,1),Mitarbeiter!$C158),MIN(DATE(2026,12,0),IF(Mitarbeiter!$D158="",DATE(2026,12,0),Mitarbeiter!$D158),TODAY()),Einstellungen!$F$13:$F$67)))*N(Mitarbeiter!$E158)/IF(Einstellungen!$C$11="7 Tage",7,5),N('Ist-Stunden'!P158)),MAX(IF(Einstellungen!$C$11="7 Tage",MAX(0,(MIN(DATE(2026,12,0),IF(Mitarbeiter!$D158="",DATE(2026,12,0),Mitarbeiter!$D158),TODAY()))-(MAX(DATE(2026,11,1),Mitarbeiter!$C158))+1),MAX(0,NETWORKDAYS(MAX(DATE(2026,11,1),Mitarbeiter!$C158),MIN(DATE(2026,12,0),IF(Mitarbeiter!$D158="",DATE(2026,12,0),Mitarbeiter!$D158),TODAY()),Einstellungen!$F$13:$F$67)))*N(Mitarbeiter!$E158)/IF(Einstellungen!$C$11="7 Tage",7,5),N('Ist-Stunden'!P158)+(N(Krankheitstage!Q158)+N(Krankheitstage!AC158))*N($C158))))</f>
        <v/>
      </c>
      <c r="AU158" s="76">
        <f>IF($B158="",0,IF(Einstellungen!$C$10="Ja",MAX(IF(Einstellungen!$C$11="7 Tage",MAX(0,(MIN(DATE(2026,13,0),IF(Mitarbeiter!$D158="",DATE(2026,13,0),Mitarbeiter!$D158),TODAY()))-(MAX(DATE(2026,12,1),Mitarbeiter!$C158))+1),MAX(0,NETWORKDAYS(MAX(DATE(2026,12,1),Mitarbeiter!$C158),MIN(DATE(2026,13,0),IF(Mitarbeiter!$D158="",DATE(2026,13,0),Mitarbeiter!$D158),TODAY()),Einstellungen!$F$13:$F$67)))*N(Mitarbeiter!$E158)/IF(Einstellungen!$C$11="7 Tage",7,5),N('Ist-Stunden'!Q158)),MAX(IF(Einstellungen!$C$11="7 Tage",MAX(0,(MIN(DATE(2026,13,0),IF(Mitarbeiter!$D158="",DATE(2026,13,0),Mitarbeiter!$D158),TODAY()))-(MAX(DATE(2026,12,1),Mitarbeiter!$C158))+1),MAX(0,NETWORKDAYS(MAX(DATE(2026,12,1),Mitarbeiter!$C158),MIN(DATE(2026,13,0),IF(Mitarbeiter!$D158="",DATE(2026,13,0),Mitarbeiter!$D158),TODAY()),Einstellungen!$F$13:$F$67)))*N(Mitarbeiter!$E158)/IF(Einstellungen!$C$11="7 Tage",7,5),N('Ist-Stunden'!Q158)+(N(Krankheitstage!R158)+N(Krankheitstage!AD158))*N($C158))))</f>
        <v/>
      </c>
      <c r="AV158" s="76">
        <f>IF($B158="",0,IF(Einstellungen!$C$10="Ja",MAX(IF(Einstellungen!$C$11="7 Tage",MAX(0,(MIN(DATE(2027,2,0),IF(Mitarbeiter!$D158="",DATE(2027,2,0),Mitarbeiter!$D158),TODAY()))-(MAX(DATE(2027,1,1),Mitarbeiter!$C158))+1),MAX(0,NETWORKDAYS(MAX(DATE(2027,1,1),Mitarbeiter!$C158),MIN(DATE(2027,2,0),IF(Mitarbeiter!$D158="",DATE(2027,2,0),Mitarbeiter!$D158),TODAY()),Einstellungen!$F$13:$F$67)))*N(Mitarbeiter!$E158)/IF(Einstellungen!$C$11="7 Tage",7,5),N('Ist-Stunden'!R158)),MAX(IF(Einstellungen!$C$11="7 Tage",MAX(0,(MIN(DATE(2027,2,0),IF(Mitarbeiter!$D158="",DATE(2027,2,0),Mitarbeiter!$D158),TODAY()))-(MAX(DATE(2027,1,1),Mitarbeiter!$C158))+1),MAX(0,NETWORKDAYS(MAX(DATE(2027,1,1),Mitarbeiter!$C158),MIN(DATE(2027,2,0),IF(Mitarbeiter!$D158="",DATE(2027,2,0),Mitarbeiter!$D158),TODAY()),Einstellungen!$F$13:$F$67)))*N(Mitarbeiter!$E158)/IF(Einstellungen!$C$11="7 Tage",7,5),N('Ist-Stunden'!R158)+(N(Krankheitstage!AE158)+N(Krankheitstage!AQ158))*N($C158))))</f>
        <v/>
      </c>
      <c r="AW158" s="76">
        <f>IF($B158="",0,IF(Einstellungen!$C$10="Ja",MAX(IF(Einstellungen!$C$11="7 Tage",MAX(0,(MIN(DATE(2027,3,0),IF(Mitarbeiter!$D158="",DATE(2027,3,0),Mitarbeiter!$D158),TODAY()))-(MAX(DATE(2027,2,1),Mitarbeiter!$C158))+1),MAX(0,NETWORKDAYS(MAX(DATE(2027,2,1),Mitarbeiter!$C158),MIN(DATE(2027,3,0),IF(Mitarbeiter!$D158="",DATE(2027,3,0),Mitarbeiter!$D158),TODAY()),Einstellungen!$F$13:$F$67)))*N(Mitarbeiter!$E158)/IF(Einstellungen!$C$11="7 Tage",7,5),N('Ist-Stunden'!S158)),MAX(IF(Einstellungen!$C$11="7 Tage",MAX(0,(MIN(DATE(2027,3,0),IF(Mitarbeiter!$D158="",DATE(2027,3,0),Mitarbeiter!$D158),TODAY()))-(MAX(DATE(2027,2,1),Mitarbeiter!$C158))+1),MAX(0,NETWORKDAYS(MAX(DATE(2027,2,1),Mitarbeiter!$C158),MIN(DATE(2027,3,0),IF(Mitarbeiter!$D158="",DATE(2027,3,0),Mitarbeiter!$D158),TODAY()),Einstellungen!$F$13:$F$67)))*N(Mitarbeiter!$E158)/IF(Einstellungen!$C$11="7 Tage",7,5),N('Ist-Stunden'!S158)+(N(Krankheitstage!AF158)+N(Krankheitstage!AR158))*N($C158))))</f>
        <v/>
      </c>
      <c r="AX158" s="76">
        <f>IF($B158="",0,IF(Einstellungen!$C$10="Ja",MAX(IF(Einstellungen!$C$11="7 Tage",MAX(0,(MIN(DATE(2027,4,0),IF(Mitarbeiter!$D158="",DATE(2027,4,0),Mitarbeiter!$D158),TODAY()))-(MAX(DATE(2027,3,1),Mitarbeiter!$C158))+1),MAX(0,NETWORKDAYS(MAX(DATE(2027,3,1),Mitarbeiter!$C158),MIN(DATE(2027,4,0),IF(Mitarbeiter!$D158="",DATE(2027,4,0),Mitarbeiter!$D158),TODAY()),Einstellungen!$F$13:$F$67)))*N(Mitarbeiter!$E158)/IF(Einstellungen!$C$11="7 Tage",7,5),N('Ist-Stunden'!T158)),MAX(IF(Einstellungen!$C$11="7 Tage",MAX(0,(MIN(DATE(2027,4,0),IF(Mitarbeiter!$D158="",DATE(2027,4,0),Mitarbeiter!$D158),TODAY()))-(MAX(DATE(2027,3,1),Mitarbeiter!$C158))+1),MAX(0,NETWORKDAYS(MAX(DATE(2027,3,1),Mitarbeiter!$C158),MIN(DATE(2027,4,0),IF(Mitarbeiter!$D158="",DATE(2027,4,0),Mitarbeiter!$D158),TODAY()),Einstellungen!$F$13:$F$67)))*N(Mitarbeiter!$E158)/IF(Einstellungen!$C$11="7 Tage",7,5),N('Ist-Stunden'!T158)+(N(Krankheitstage!AG158)+N(Krankheitstage!AS158))*N($C158))))</f>
        <v/>
      </c>
      <c r="AY158" s="76">
        <f>IF($B158="",0,IF(Einstellungen!$C$10="Ja",MAX(IF(Einstellungen!$C$11="7 Tage",MAX(0,(MIN(DATE(2027,5,0),IF(Mitarbeiter!$D158="",DATE(2027,5,0),Mitarbeiter!$D158),TODAY()))-(MAX(DATE(2027,4,1),Mitarbeiter!$C158))+1),MAX(0,NETWORKDAYS(MAX(DATE(2027,4,1),Mitarbeiter!$C158),MIN(DATE(2027,5,0),IF(Mitarbeiter!$D158="",DATE(2027,5,0),Mitarbeiter!$D158),TODAY()),Einstellungen!$F$13:$F$67)))*N(Mitarbeiter!$E158)/IF(Einstellungen!$C$11="7 Tage",7,5),N('Ist-Stunden'!U158)),MAX(IF(Einstellungen!$C$11="7 Tage",MAX(0,(MIN(DATE(2027,5,0),IF(Mitarbeiter!$D158="",DATE(2027,5,0),Mitarbeiter!$D158),TODAY()))-(MAX(DATE(2027,4,1),Mitarbeiter!$C158))+1),MAX(0,NETWORKDAYS(MAX(DATE(2027,4,1),Mitarbeiter!$C158),MIN(DATE(2027,5,0),IF(Mitarbeiter!$D158="",DATE(2027,5,0),Mitarbeiter!$D158),TODAY()),Einstellungen!$F$13:$F$67)))*N(Mitarbeiter!$E158)/IF(Einstellungen!$C$11="7 Tage",7,5),N('Ist-Stunden'!U158)+(N(Krankheitstage!AH158)+N(Krankheitstage!AT158))*N($C158))))</f>
        <v/>
      </c>
      <c r="AZ158" s="76">
        <f>IF($B158="",0,IF(Einstellungen!$C$10="Ja",MAX(IF(Einstellungen!$C$11="7 Tage",MAX(0,(MIN(DATE(2027,6,0),IF(Mitarbeiter!$D158="",DATE(2027,6,0),Mitarbeiter!$D158),TODAY()))-(MAX(DATE(2027,5,1),Mitarbeiter!$C158))+1),MAX(0,NETWORKDAYS(MAX(DATE(2027,5,1),Mitarbeiter!$C158),MIN(DATE(2027,6,0),IF(Mitarbeiter!$D158="",DATE(2027,6,0),Mitarbeiter!$D158),TODAY()),Einstellungen!$F$13:$F$67)))*N(Mitarbeiter!$E158)/IF(Einstellungen!$C$11="7 Tage",7,5),N('Ist-Stunden'!V158)),MAX(IF(Einstellungen!$C$11="7 Tage",MAX(0,(MIN(DATE(2027,6,0),IF(Mitarbeiter!$D158="",DATE(2027,6,0),Mitarbeiter!$D158),TODAY()))-(MAX(DATE(2027,5,1),Mitarbeiter!$C158))+1),MAX(0,NETWORKDAYS(MAX(DATE(2027,5,1),Mitarbeiter!$C158),MIN(DATE(2027,6,0),IF(Mitarbeiter!$D158="",DATE(2027,6,0),Mitarbeiter!$D158),TODAY()),Einstellungen!$F$13:$F$67)))*N(Mitarbeiter!$E158)/IF(Einstellungen!$C$11="7 Tage",7,5),N('Ist-Stunden'!V158)+(N(Krankheitstage!AI158)+N(Krankheitstage!AU158))*N($C158))))</f>
        <v/>
      </c>
      <c r="BA158" s="76">
        <f>IF($B158="",0,IF(Einstellungen!$C$10="Ja",MAX(IF(Einstellungen!$C$11="7 Tage",MAX(0,(MIN(DATE(2027,7,0),IF(Mitarbeiter!$D158="",DATE(2027,7,0),Mitarbeiter!$D158),TODAY()))-(MAX(DATE(2027,6,1),Mitarbeiter!$C158))+1),MAX(0,NETWORKDAYS(MAX(DATE(2027,6,1),Mitarbeiter!$C158),MIN(DATE(2027,7,0),IF(Mitarbeiter!$D158="",DATE(2027,7,0),Mitarbeiter!$D158),TODAY()),Einstellungen!$F$13:$F$67)))*N(Mitarbeiter!$E158)/IF(Einstellungen!$C$11="7 Tage",7,5),N('Ist-Stunden'!W158)),MAX(IF(Einstellungen!$C$11="7 Tage",MAX(0,(MIN(DATE(2027,7,0),IF(Mitarbeiter!$D158="",DATE(2027,7,0),Mitarbeiter!$D158),TODAY()))-(MAX(DATE(2027,6,1),Mitarbeiter!$C158))+1),MAX(0,NETWORKDAYS(MAX(DATE(2027,6,1),Mitarbeiter!$C158),MIN(DATE(2027,7,0),IF(Mitarbeiter!$D158="",DATE(2027,7,0),Mitarbeiter!$D158),TODAY()),Einstellungen!$F$13:$F$67)))*N(Mitarbeiter!$E158)/IF(Einstellungen!$C$11="7 Tage",7,5),N('Ist-Stunden'!W158)+(N(Krankheitstage!AJ158)+N(Krankheitstage!AV158))*N($C158))))</f>
        <v/>
      </c>
      <c r="BB158" s="76">
        <f>IF($B158="",0,IF(Einstellungen!$C$10="Ja",MAX(IF(Einstellungen!$C$11="7 Tage",MAX(0,(MIN(DATE(2027,8,0),IF(Mitarbeiter!$D158="",DATE(2027,8,0),Mitarbeiter!$D158),TODAY()))-(MAX(DATE(2027,7,1),Mitarbeiter!$C158))+1),MAX(0,NETWORKDAYS(MAX(DATE(2027,7,1),Mitarbeiter!$C158),MIN(DATE(2027,8,0),IF(Mitarbeiter!$D158="",DATE(2027,8,0),Mitarbeiter!$D158),TODAY()),Einstellungen!$F$13:$F$67)))*N(Mitarbeiter!$E158)/IF(Einstellungen!$C$11="7 Tage",7,5),N('Ist-Stunden'!X158)),MAX(IF(Einstellungen!$C$11="7 Tage",MAX(0,(MIN(DATE(2027,8,0),IF(Mitarbeiter!$D158="",DATE(2027,8,0),Mitarbeiter!$D158),TODAY()))-(MAX(DATE(2027,7,1),Mitarbeiter!$C158))+1),MAX(0,NETWORKDAYS(MAX(DATE(2027,7,1),Mitarbeiter!$C158),MIN(DATE(2027,8,0),IF(Mitarbeiter!$D158="",DATE(2027,8,0),Mitarbeiter!$D158),TODAY()),Einstellungen!$F$13:$F$67)))*N(Mitarbeiter!$E158)/IF(Einstellungen!$C$11="7 Tage",7,5),N('Ist-Stunden'!X158)+(N(Krankheitstage!AK158)+N(Krankheitstage!AW158))*N($C158))))</f>
        <v/>
      </c>
      <c r="BC158" s="76">
        <f>IF($B158="",0,IF(Einstellungen!$C$10="Ja",MAX(IF(Einstellungen!$C$11="7 Tage",MAX(0,(MIN(DATE(2027,9,0),IF(Mitarbeiter!$D158="",DATE(2027,9,0),Mitarbeiter!$D158),TODAY()))-(MAX(DATE(2027,8,1),Mitarbeiter!$C158))+1),MAX(0,NETWORKDAYS(MAX(DATE(2027,8,1),Mitarbeiter!$C158),MIN(DATE(2027,9,0),IF(Mitarbeiter!$D158="",DATE(2027,9,0),Mitarbeiter!$D158),TODAY()),Einstellungen!$F$13:$F$67)))*N(Mitarbeiter!$E158)/IF(Einstellungen!$C$11="7 Tage",7,5),N('Ist-Stunden'!Y158)),MAX(IF(Einstellungen!$C$11="7 Tage",MAX(0,(MIN(DATE(2027,9,0),IF(Mitarbeiter!$D158="",DATE(2027,9,0),Mitarbeiter!$D158),TODAY()))-(MAX(DATE(2027,8,1),Mitarbeiter!$C158))+1),MAX(0,NETWORKDAYS(MAX(DATE(2027,8,1),Mitarbeiter!$C158),MIN(DATE(2027,9,0),IF(Mitarbeiter!$D158="",DATE(2027,9,0),Mitarbeiter!$D158),TODAY()),Einstellungen!$F$13:$F$67)))*N(Mitarbeiter!$E158)/IF(Einstellungen!$C$11="7 Tage",7,5),N('Ist-Stunden'!Y158)+(N(Krankheitstage!AL158)+N(Krankheitstage!AX158))*N($C158))))</f>
        <v/>
      </c>
      <c r="BD158" s="76">
        <f>IF($B158="",0,IF(Einstellungen!$C$10="Ja",MAX(IF(Einstellungen!$C$11="7 Tage",MAX(0,(MIN(DATE(2027,10,0),IF(Mitarbeiter!$D158="",DATE(2027,10,0),Mitarbeiter!$D158),TODAY()))-(MAX(DATE(2027,9,1),Mitarbeiter!$C158))+1),MAX(0,NETWORKDAYS(MAX(DATE(2027,9,1),Mitarbeiter!$C158),MIN(DATE(2027,10,0),IF(Mitarbeiter!$D158="",DATE(2027,10,0),Mitarbeiter!$D158),TODAY()),Einstellungen!$F$13:$F$67)))*N(Mitarbeiter!$E158)/IF(Einstellungen!$C$11="7 Tage",7,5),N('Ist-Stunden'!Z158)),MAX(IF(Einstellungen!$C$11="7 Tage",MAX(0,(MIN(DATE(2027,10,0),IF(Mitarbeiter!$D158="",DATE(2027,10,0),Mitarbeiter!$D158),TODAY()))-(MAX(DATE(2027,9,1),Mitarbeiter!$C158))+1),MAX(0,NETWORKDAYS(MAX(DATE(2027,9,1),Mitarbeiter!$C158),MIN(DATE(2027,10,0),IF(Mitarbeiter!$D158="",DATE(2027,10,0),Mitarbeiter!$D158),TODAY()),Einstellungen!$F$13:$F$67)))*N(Mitarbeiter!$E158)/IF(Einstellungen!$C$11="7 Tage",7,5),N('Ist-Stunden'!Z158)+(N(Krankheitstage!AM158)+N(Krankheitstage!AY158))*N($C158))))</f>
        <v/>
      </c>
      <c r="BE158" s="76">
        <f>IF($B158="",0,IF(Einstellungen!$C$10="Ja",MAX(IF(Einstellungen!$C$11="7 Tage",MAX(0,(MIN(DATE(2027,11,0),IF(Mitarbeiter!$D158="",DATE(2027,11,0),Mitarbeiter!$D158),TODAY()))-(MAX(DATE(2027,10,1),Mitarbeiter!$C158))+1),MAX(0,NETWORKDAYS(MAX(DATE(2027,10,1),Mitarbeiter!$C158),MIN(DATE(2027,11,0),IF(Mitarbeiter!$D158="",DATE(2027,11,0),Mitarbeiter!$D158),TODAY()),Einstellungen!$F$13:$F$67)))*N(Mitarbeiter!$E158)/IF(Einstellungen!$C$11="7 Tage",7,5),N('Ist-Stunden'!AA158)),MAX(IF(Einstellungen!$C$11="7 Tage",MAX(0,(MIN(DATE(2027,11,0),IF(Mitarbeiter!$D158="",DATE(2027,11,0),Mitarbeiter!$D158),TODAY()))-(MAX(DATE(2027,10,1),Mitarbeiter!$C158))+1),MAX(0,NETWORKDAYS(MAX(DATE(2027,10,1),Mitarbeiter!$C158),MIN(DATE(2027,11,0),IF(Mitarbeiter!$D158="",DATE(2027,11,0),Mitarbeiter!$D158),TODAY()),Einstellungen!$F$13:$F$67)))*N(Mitarbeiter!$E158)/IF(Einstellungen!$C$11="7 Tage",7,5),N('Ist-Stunden'!AA158)+(N(Krankheitstage!AN158)+N(Krankheitstage!AZ158))*N($C158))))</f>
        <v/>
      </c>
      <c r="BF158" s="76">
        <f>IF($B158="",0,IF(Einstellungen!$C$10="Ja",MAX(IF(Einstellungen!$C$11="7 Tage",MAX(0,(MIN(DATE(2027,12,0),IF(Mitarbeiter!$D158="",DATE(2027,12,0),Mitarbeiter!$D158),TODAY()))-(MAX(DATE(2027,11,1),Mitarbeiter!$C158))+1),MAX(0,NETWORKDAYS(MAX(DATE(2027,11,1),Mitarbeiter!$C158),MIN(DATE(2027,12,0),IF(Mitarbeiter!$D158="",DATE(2027,12,0),Mitarbeiter!$D158),TODAY()),Einstellungen!$F$13:$F$67)))*N(Mitarbeiter!$E158)/IF(Einstellungen!$C$11="7 Tage",7,5),N('Ist-Stunden'!AB158)),MAX(IF(Einstellungen!$C$11="7 Tage",MAX(0,(MIN(DATE(2027,12,0),IF(Mitarbeiter!$D158="",DATE(2027,12,0),Mitarbeiter!$D158),TODAY()))-(MAX(DATE(2027,11,1),Mitarbeiter!$C158))+1),MAX(0,NETWORKDAYS(MAX(DATE(2027,11,1),Mitarbeiter!$C158),MIN(DATE(2027,12,0),IF(Mitarbeiter!$D158="",DATE(2027,12,0),Mitarbeiter!$D158),TODAY()),Einstellungen!$F$13:$F$67)))*N(Mitarbeiter!$E158)/IF(Einstellungen!$C$11="7 Tage",7,5),N('Ist-Stunden'!AB158)+(N(Krankheitstage!AO158)+N(Krankheitstage!BA158))*N($C158))))</f>
        <v/>
      </c>
      <c r="BG158" s="76">
        <f>IF($B158="",0,IF(Einstellungen!$C$10="Ja",MAX(IF(Einstellungen!$C$11="7 Tage",MAX(0,(MIN(DATE(2027,13,0),IF(Mitarbeiter!$D158="",DATE(2027,13,0),Mitarbeiter!$D158),TODAY()))-(MAX(DATE(2027,12,1),Mitarbeiter!$C158))+1),MAX(0,NETWORKDAYS(MAX(DATE(2027,12,1),Mitarbeiter!$C158),MIN(DATE(2027,13,0),IF(Mitarbeiter!$D158="",DATE(2027,13,0),Mitarbeiter!$D158),TODAY()),Einstellungen!$F$13:$F$67)))*N(Mitarbeiter!$E158)/IF(Einstellungen!$C$11="7 Tage",7,5),N('Ist-Stunden'!AC158)),MAX(IF(Einstellungen!$C$11="7 Tage",MAX(0,(MIN(DATE(2027,13,0),IF(Mitarbeiter!$D158="",DATE(2027,13,0),Mitarbeiter!$D158),TODAY()))-(MAX(DATE(2027,12,1),Mitarbeiter!$C158))+1),MAX(0,NETWORKDAYS(MAX(DATE(2027,12,1),Mitarbeiter!$C158),MIN(DATE(2027,13,0),IF(Mitarbeiter!$D158="",DATE(2027,13,0),Mitarbeiter!$D158),TODAY()),Einstellungen!$F$13:$F$67)))*N(Mitarbeiter!$E158)/IF(Einstellungen!$C$11="7 Tage",7,5),N('Ist-Stunden'!AC158)+(N(Krankheitstage!AP158)+N(Krankheitstage!BB158))*N($C158))))</f>
        <v/>
      </c>
      <c r="BH158" s="76">
        <f>IF($B158="",0,IF(Einstellungen!$C$10="Ja",MAX(IF(Einstellungen!$C$11="7 Tage",MAX(0,(MIN(DATE(2028,2,0),IF(Mitarbeiter!$D158="",DATE(2028,2,0),Mitarbeiter!$D158),TODAY()))-(MAX(DATE(2028,1,1),Mitarbeiter!$C158))+1),MAX(0,NETWORKDAYS(MAX(DATE(2028,1,1),Mitarbeiter!$C158),MIN(DATE(2028,2,0),IF(Mitarbeiter!$D158="",DATE(2028,2,0),Mitarbeiter!$D158),TODAY()),Einstellungen!$F$13:$F$67)))*N(Mitarbeiter!$E158)/IF(Einstellungen!$C$11="7 Tage",7,5),N('Ist-Stunden'!AD158)),MAX(IF(Einstellungen!$C$11="7 Tage",MAX(0,(MIN(DATE(2028,2,0),IF(Mitarbeiter!$D158="",DATE(2028,2,0),Mitarbeiter!$D158),TODAY()))-(MAX(DATE(2028,1,1),Mitarbeiter!$C158))+1),MAX(0,NETWORKDAYS(MAX(DATE(2028,1,1),Mitarbeiter!$C158),MIN(DATE(2028,2,0),IF(Mitarbeiter!$D158="",DATE(2028,2,0),Mitarbeiter!$D158),TODAY()),Einstellungen!$F$13:$F$67)))*N(Mitarbeiter!$E158)/IF(Einstellungen!$C$11="7 Tage",7,5),N('Ist-Stunden'!AD158)+(N(Krankheitstage!BC158)+N(Krankheitstage!BO158))*N($C158))))</f>
        <v/>
      </c>
      <c r="BI158" s="76">
        <f>IF($B158="",0,IF(Einstellungen!$C$10="Ja",MAX(IF(Einstellungen!$C$11="7 Tage",MAX(0,(MIN(DATE(2028,3,0),IF(Mitarbeiter!$D158="",DATE(2028,3,0),Mitarbeiter!$D158),TODAY()))-(MAX(DATE(2028,2,1),Mitarbeiter!$C158))+1),MAX(0,NETWORKDAYS(MAX(DATE(2028,2,1),Mitarbeiter!$C158),MIN(DATE(2028,3,0),IF(Mitarbeiter!$D158="",DATE(2028,3,0),Mitarbeiter!$D158),TODAY()),Einstellungen!$F$13:$F$67)))*N(Mitarbeiter!$E158)/IF(Einstellungen!$C$11="7 Tage",7,5),N('Ist-Stunden'!AE158)),MAX(IF(Einstellungen!$C$11="7 Tage",MAX(0,(MIN(DATE(2028,3,0),IF(Mitarbeiter!$D158="",DATE(2028,3,0),Mitarbeiter!$D158),TODAY()))-(MAX(DATE(2028,2,1),Mitarbeiter!$C158))+1),MAX(0,NETWORKDAYS(MAX(DATE(2028,2,1),Mitarbeiter!$C158),MIN(DATE(2028,3,0),IF(Mitarbeiter!$D158="",DATE(2028,3,0),Mitarbeiter!$D158),TODAY()),Einstellungen!$F$13:$F$67)))*N(Mitarbeiter!$E158)/IF(Einstellungen!$C$11="7 Tage",7,5),N('Ist-Stunden'!AE158)+(N(Krankheitstage!BD158)+N(Krankheitstage!BP158))*N($C158))))</f>
        <v/>
      </c>
      <c r="BJ158" s="76">
        <f>IF($B158="",0,IF(Einstellungen!$C$10="Ja",MAX(IF(Einstellungen!$C$11="7 Tage",MAX(0,(MIN(DATE(2028,4,0),IF(Mitarbeiter!$D158="",DATE(2028,4,0),Mitarbeiter!$D158),TODAY()))-(MAX(DATE(2028,3,1),Mitarbeiter!$C158))+1),MAX(0,NETWORKDAYS(MAX(DATE(2028,3,1),Mitarbeiter!$C158),MIN(DATE(2028,4,0),IF(Mitarbeiter!$D158="",DATE(2028,4,0),Mitarbeiter!$D158),TODAY()),Einstellungen!$F$13:$F$67)))*N(Mitarbeiter!$E158)/IF(Einstellungen!$C$11="7 Tage",7,5),N('Ist-Stunden'!AF158)),MAX(IF(Einstellungen!$C$11="7 Tage",MAX(0,(MIN(DATE(2028,4,0),IF(Mitarbeiter!$D158="",DATE(2028,4,0),Mitarbeiter!$D158),TODAY()))-(MAX(DATE(2028,3,1),Mitarbeiter!$C158))+1),MAX(0,NETWORKDAYS(MAX(DATE(2028,3,1),Mitarbeiter!$C158),MIN(DATE(2028,4,0),IF(Mitarbeiter!$D158="",DATE(2028,4,0),Mitarbeiter!$D158),TODAY()),Einstellungen!$F$13:$F$67)))*N(Mitarbeiter!$E158)/IF(Einstellungen!$C$11="7 Tage",7,5),N('Ist-Stunden'!AF158)+(N(Krankheitstage!BE158)+N(Krankheitstage!BQ158))*N($C158))))</f>
        <v/>
      </c>
      <c r="BK158" s="76">
        <f>IF($B158="",0,IF(Einstellungen!$C$10="Ja",MAX(IF(Einstellungen!$C$11="7 Tage",MAX(0,(MIN(DATE(2028,5,0),IF(Mitarbeiter!$D158="",DATE(2028,5,0),Mitarbeiter!$D158),TODAY()))-(MAX(DATE(2028,4,1),Mitarbeiter!$C158))+1),MAX(0,NETWORKDAYS(MAX(DATE(2028,4,1),Mitarbeiter!$C158),MIN(DATE(2028,5,0),IF(Mitarbeiter!$D158="",DATE(2028,5,0),Mitarbeiter!$D158),TODAY()),Einstellungen!$F$13:$F$67)))*N(Mitarbeiter!$E158)/IF(Einstellungen!$C$11="7 Tage",7,5),N('Ist-Stunden'!AG158)),MAX(IF(Einstellungen!$C$11="7 Tage",MAX(0,(MIN(DATE(2028,5,0),IF(Mitarbeiter!$D158="",DATE(2028,5,0),Mitarbeiter!$D158),TODAY()))-(MAX(DATE(2028,4,1),Mitarbeiter!$C158))+1),MAX(0,NETWORKDAYS(MAX(DATE(2028,4,1),Mitarbeiter!$C158),MIN(DATE(2028,5,0),IF(Mitarbeiter!$D158="",DATE(2028,5,0),Mitarbeiter!$D158),TODAY()),Einstellungen!$F$13:$F$67)))*N(Mitarbeiter!$E158)/IF(Einstellungen!$C$11="7 Tage",7,5),N('Ist-Stunden'!AG158)+(N(Krankheitstage!BF158)+N(Krankheitstage!BR158))*N($C158))))</f>
        <v/>
      </c>
      <c r="BL158" s="76">
        <f>IF($B158="",0,IF(Einstellungen!$C$10="Ja",MAX(IF(Einstellungen!$C$11="7 Tage",MAX(0,(MIN(DATE(2028,6,0),IF(Mitarbeiter!$D158="",DATE(2028,6,0),Mitarbeiter!$D158),TODAY()))-(MAX(DATE(2028,5,1),Mitarbeiter!$C158))+1),MAX(0,NETWORKDAYS(MAX(DATE(2028,5,1),Mitarbeiter!$C158),MIN(DATE(2028,6,0),IF(Mitarbeiter!$D158="",DATE(2028,6,0),Mitarbeiter!$D158),TODAY()),Einstellungen!$F$13:$F$67)))*N(Mitarbeiter!$E158)/IF(Einstellungen!$C$11="7 Tage",7,5),N('Ist-Stunden'!AH158)),MAX(IF(Einstellungen!$C$11="7 Tage",MAX(0,(MIN(DATE(2028,6,0),IF(Mitarbeiter!$D158="",DATE(2028,6,0),Mitarbeiter!$D158),TODAY()))-(MAX(DATE(2028,5,1),Mitarbeiter!$C158))+1),MAX(0,NETWORKDAYS(MAX(DATE(2028,5,1),Mitarbeiter!$C158),MIN(DATE(2028,6,0),IF(Mitarbeiter!$D158="",DATE(2028,6,0),Mitarbeiter!$D158),TODAY()),Einstellungen!$F$13:$F$67)))*N(Mitarbeiter!$E158)/IF(Einstellungen!$C$11="7 Tage",7,5),N('Ist-Stunden'!AH158)+(N(Krankheitstage!BG158)+N(Krankheitstage!BS158))*N($C158))))</f>
        <v/>
      </c>
      <c r="BM158" s="76">
        <f>IF($B158="",0,IF(Einstellungen!$C$10="Ja",MAX(IF(Einstellungen!$C$11="7 Tage",MAX(0,(MIN(DATE(2028,7,0),IF(Mitarbeiter!$D158="",DATE(2028,7,0),Mitarbeiter!$D158),TODAY()))-(MAX(DATE(2028,6,1),Mitarbeiter!$C158))+1),MAX(0,NETWORKDAYS(MAX(DATE(2028,6,1),Mitarbeiter!$C158),MIN(DATE(2028,7,0),IF(Mitarbeiter!$D158="",DATE(2028,7,0),Mitarbeiter!$D158),TODAY()),Einstellungen!$F$13:$F$67)))*N(Mitarbeiter!$E158)/IF(Einstellungen!$C$11="7 Tage",7,5),N('Ist-Stunden'!AI158)),MAX(IF(Einstellungen!$C$11="7 Tage",MAX(0,(MIN(DATE(2028,7,0),IF(Mitarbeiter!$D158="",DATE(2028,7,0),Mitarbeiter!$D158),TODAY()))-(MAX(DATE(2028,6,1),Mitarbeiter!$C158))+1),MAX(0,NETWORKDAYS(MAX(DATE(2028,6,1),Mitarbeiter!$C158),MIN(DATE(2028,7,0),IF(Mitarbeiter!$D158="",DATE(2028,7,0),Mitarbeiter!$D158),TODAY()),Einstellungen!$F$13:$F$67)))*N(Mitarbeiter!$E158)/IF(Einstellungen!$C$11="7 Tage",7,5),N('Ist-Stunden'!AI158)+(N(Krankheitstage!BH158)+N(Krankheitstage!BT158))*N($C158))))</f>
        <v/>
      </c>
      <c r="BN158" s="76">
        <f>IF($B158="",0,IF(Einstellungen!$C$10="Ja",MAX(IF(Einstellungen!$C$11="7 Tage",MAX(0,(MIN(DATE(2028,8,0),IF(Mitarbeiter!$D158="",DATE(2028,8,0),Mitarbeiter!$D158),TODAY()))-(MAX(DATE(2028,7,1),Mitarbeiter!$C158))+1),MAX(0,NETWORKDAYS(MAX(DATE(2028,7,1),Mitarbeiter!$C158),MIN(DATE(2028,8,0),IF(Mitarbeiter!$D158="",DATE(2028,8,0),Mitarbeiter!$D158),TODAY()),Einstellungen!$F$13:$F$67)))*N(Mitarbeiter!$E158)/IF(Einstellungen!$C$11="7 Tage",7,5),N('Ist-Stunden'!AJ158)),MAX(IF(Einstellungen!$C$11="7 Tage",MAX(0,(MIN(DATE(2028,8,0),IF(Mitarbeiter!$D158="",DATE(2028,8,0),Mitarbeiter!$D158),TODAY()))-(MAX(DATE(2028,7,1),Mitarbeiter!$C158))+1),MAX(0,NETWORKDAYS(MAX(DATE(2028,7,1),Mitarbeiter!$C158),MIN(DATE(2028,8,0),IF(Mitarbeiter!$D158="",DATE(2028,8,0),Mitarbeiter!$D158),TODAY()),Einstellungen!$F$13:$F$67)))*N(Mitarbeiter!$E158)/IF(Einstellungen!$C$11="7 Tage",7,5),N('Ist-Stunden'!AJ158)+(N(Krankheitstage!BI158)+N(Krankheitstage!BU158))*N($C158))))</f>
        <v/>
      </c>
      <c r="BO158" s="76">
        <f>IF($B158="",0,IF(Einstellungen!$C$10="Ja",MAX(IF(Einstellungen!$C$11="7 Tage",MAX(0,(MIN(DATE(2028,9,0),IF(Mitarbeiter!$D158="",DATE(2028,9,0),Mitarbeiter!$D158),TODAY()))-(MAX(DATE(2028,8,1),Mitarbeiter!$C158))+1),MAX(0,NETWORKDAYS(MAX(DATE(2028,8,1),Mitarbeiter!$C158),MIN(DATE(2028,9,0),IF(Mitarbeiter!$D158="",DATE(2028,9,0),Mitarbeiter!$D158),TODAY()),Einstellungen!$F$13:$F$67)))*N(Mitarbeiter!$E158)/IF(Einstellungen!$C$11="7 Tage",7,5),N('Ist-Stunden'!AK158)),MAX(IF(Einstellungen!$C$11="7 Tage",MAX(0,(MIN(DATE(2028,9,0),IF(Mitarbeiter!$D158="",DATE(2028,9,0),Mitarbeiter!$D158),TODAY()))-(MAX(DATE(2028,8,1),Mitarbeiter!$C158))+1),MAX(0,NETWORKDAYS(MAX(DATE(2028,8,1),Mitarbeiter!$C158),MIN(DATE(2028,9,0),IF(Mitarbeiter!$D158="",DATE(2028,9,0),Mitarbeiter!$D158),TODAY()),Einstellungen!$F$13:$F$67)))*N(Mitarbeiter!$E158)/IF(Einstellungen!$C$11="7 Tage",7,5),N('Ist-Stunden'!AK158)+(N(Krankheitstage!BJ158)+N(Krankheitstage!BV158))*N($C158))))</f>
        <v/>
      </c>
      <c r="BP158" s="76">
        <f>IF($B158="",0,IF(Einstellungen!$C$10="Ja",MAX(IF(Einstellungen!$C$11="7 Tage",MAX(0,(MIN(DATE(2028,10,0),IF(Mitarbeiter!$D158="",DATE(2028,10,0),Mitarbeiter!$D158),TODAY()))-(MAX(DATE(2028,9,1),Mitarbeiter!$C158))+1),MAX(0,NETWORKDAYS(MAX(DATE(2028,9,1),Mitarbeiter!$C158),MIN(DATE(2028,10,0),IF(Mitarbeiter!$D158="",DATE(2028,10,0),Mitarbeiter!$D158),TODAY()),Einstellungen!$F$13:$F$67)))*N(Mitarbeiter!$E158)/IF(Einstellungen!$C$11="7 Tage",7,5),N('Ist-Stunden'!AL158)),MAX(IF(Einstellungen!$C$11="7 Tage",MAX(0,(MIN(DATE(2028,10,0),IF(Mitarbeiter!$D158="",DATE(2028,10,0),Mitarbeiter!$D158),TODAY()))-(MAX(DATE(2028,9,1),Mitarbeiter!$C158))+1),MAX(0,NETWORKDAYS(MAX(DATE(2028,9,1),Mitarbeiter!$C158),MIN(DATE(2028,10,0),IF(Mitarbeiter!$D158="",DATE(2028,10,0),Mitarbeiter!$D158),TODAY()),Einstellungen!$F$13:$F$67)))*N(Mitarbeiter!$E158)/IF(Einstellungen!$C$11="7 Tage",7,5),N('Ist-Stunden'!AL158)+(N(Krankheitstage!BK158)+N(Krankheitstage!BW158))*N($C158))))</f>
        <v/>
      </c>
      <c r="BQ158" s="76">
        <f>IF($B158="",0,IF(Einstellungen!$C$10="Ja",MAX(IF(Einstellungen!$C$11="7 Tage",MAX(0,(MIN(DATE(2028,11,0),IF(Mitarbeiter!$D158="",DATE(2028,11,0),Mitarbeiter!$D158),TODAY()))-(MAX(DATE(2028,10,1),Mitarbeiter!$C158))+1),MAX(0,NETWORKDAYS(MAX(DATE(2028,10,1),Mitarbeiter!$C158),MIN(DATE(2028,11,0),IF(Mitarbeiter!$D158="",DATE(2028,11,0),Mitarbeiter!$D158),TODAY()),Einstellungen!$F$13:$F$67)))*N(Mitarbeiter!$E158)/IF(Einstellungen!$C$11="7 Tage",7,5),N('Ist-Stunden'!AM158)),MAX(IF(Einstellungen!$C$11="7 Tage",MAX(0,(MIN(DATE(2028,11,0),IF(Mitarbeiter!$D158="",DATE(2028,11,0),Mitarbeiter!$D158),TODAY()))-(MAX(DATE(2028,10,1),Mitarbeiter!$C158))+1),MAX(0,NETWORKDAYS(MAX(DATE(2028,10,1),Mitarbeiter!$C158),MIN(DATE(2028,11,0),IF(Mitarbeiter!$D158="",DATE(2028,11,0),Mitarbeiter!$D158),TODAY()),Einstellungen!$F$13:$F$67)))*N(Mitarbeiter!$E158)/IF(Einstellungen!$C$11="7 Tage",7,5),N('Ist-Stunden'!AM158)+(N(Krankheitstage!BL158)+N(Krankheitstage!BX158))*N($C158))))</f>
        <v/>
      </c>
      <c r="BR158" s="76">
        <f>IF($B158="",0,IF(Einstellungen!$C$10="Ja",MAX(IF(Einstellungen!$C$11="7 Tage",MAX(0,(MIN(DATE(2028,12,0),IF(Mitarbeiter!$D158="",DATE(2028,12,0),Mitarbeiter!$D158),TODAY()))-(MAX(DATE(2028,11,1),Mitarbeiter!$C158))+1),MAX(0,NETWORKDAYS(MAX(DATE(2028,11,1),Mitarbeiter!$C158),MIN(DATE(2028,12,0),IF(Mitarbeiter!$D158="",DATE(2028,12,0),Mitarbeiter!$D158),TODAY()),Einstellungen!$F$13:$F$67)))*N(Mitarbeiter!$E158)/IF(Einstellungen!$C$11="7 Tage",7,5),N('Ist-Stunden'!AN158)),MAX(IF(Einstellungen!$C$11="7 Tage",MAX(0,(MIN(DATE(2028,12,0),IF(Mitarbeiter!$D158="",DATE(2028,12,0),Mitarbeiter!$D158),TODAY()))-(MAX(DATE(2028,11,1),Mitarbeiter!$C158))+1),MAX(0,NETWORKDAYS(MAX(DATE(2028,11,1),Mitarbeiter!$C158),MIN(DATE(2028,12,0),IF(Mitarbeiter!$D158="",DATE(2028,12,0),Mitarbeiter!$D158),TODAY()),Einstellungen!$F$13:$F$67)))*N(Mitarbeiter!$E158)/IF(Einstellungen!$C$11="7 Tage",7,5),N('Ist-Stunden'!AN158)+(N(Krankheitstage!BM158)+N(Krankheitstage!BY158))*N($C158))))</f>
        <v/>
      </c>
      <c r="BS158" s="76">
        <f>IF($B158="",0,IF(Einstellungen!$C$10="Ja",MAX(IF(Einstellungen!$C$11="7 Tage",MAX(0,(MIN(DATE(2028,13,0),IF(Mitarbeiter!$D158="",DATE(2028,13,0),Mitarbeiter!$D158),TODAY()))-(MAX(DATE(2028,12,1),Mitarbeiter!$C158))+1),MAX(0,NETWORKDAYS(MAX(DATE(2028,12,1),Mitarbeiter!$C158),MIN(DATE(2028,13,0),IF(Mitarbeiter!$D158="",DATE(2028,13,0),Mitarbeiter!$D158),TODAY()),Einstellungen!$F$13:$F$67)))*N(Mitarbeiter!$E158)/IF(Einstellungen!$C$11="7 Tage",7,5),N('Ist-Stunden'!AO158)),MAX(IF(Einstellungen!$C$11="7 Tage",MAX(0,(MIN(DATE(2028,13,0),IF(Mitarbeiter!$D158="",DATE(2028,13,0),Mitarbeiter!$D158),TODAY()))-(MAX(DATE(2028,12,1),Mitarbeiter!$C158))+1),MAX(0,NETWORKDAYS(MAX(DATE(2028,12,1),Mitarbeiter!$C158),MIN(DATE(2028,13,0),IF(Mitarbeiter!$D158="",DATE(2028,13,0),Mitarbeiter!$D158),TODAY()),Einstellungen!$F$13:$F$67)))*N(Mitarbeiter!$E158)/IF(Einstellungen!$C$11="7 Tage",7,5),N('Ist-Stunden'!AO158)+(N(Krankheitstage!BN158)+N(Krankheitstage!BZ158))*N($C158))))</f>
        <v/>
      </c>
      <c r="BT158" s="76">
        <f>IF($B158="",0,IF(Einstellungen!$C$10="Ja",MAX(IF(Einstellungen!$C$11="7 Tage",MAX(0,(MIN(DATE(2029,2,0),IF(Mitarbeiter!$D158="",DATE(2029,2,0),Mitarbeiter!$D158),TODAY()))-(MAX(DATE(2029,1,1),Mitarbeiter!$C158))+1),MAX(0,NETWORKDAYS(MAX(DATE(2029,1,1),Mitarbeiter!$C158),MIN(DATE(2029,2,0),IF(Mitarbeiter!$D158="",DATE(2029,2,0),Mitarbeiter!$D158),TODAY()),Einstellungen!$F$13:$F$67)))*N(Mitarbeiter!$E158)/IF(Einstellungen!$C$11="7 Tage",7,5),N('Ist-Stunden'!AP158)),MAX(IF(Einstellungen!$C$11="7 Tage",MAX(0,(MIN(DATE(2029,2,0),IF(Mitarbeiter!$D158="",DATE(2029,2,0),Mitarbeiter!$D158),TODAY()))-(MAX(DATE(2029,1,1),Mitarbeiter!$C158))+1),MAX(0,NETWORKDAYS(MAX(DATE(2029,1,1),Mitarbeiter!$C158),MIN(DATE(2029,2,0),IF(Mitarbeiter!$D158="",DATE(2029,2,0),Mitarbeiter!$D158),TODAY()),Einstellungen!$F$13:$F$67)))*N(Mitarbeiter!$E158)/IF(Einstellungen!$C$11="7 Tage",7,5),N('Ist-Stunden'!AP158)+(N(Krankheitstage!CA158)+N(Krankheitstage!CM158))*N($C158))))</f>
        <v/>
      </c>
      <c r="BU158" s="76">
        <f>IF($B158="",0,IF(Einstellungen!$C$10="Ja",MAX(IF(Einstellungen!$C$11="7 Tage",MAX(0,(MIN(DATE(2029,3,0),IF(Mitarbeiter!$D158="",DATE(2029,3,0),Mitarbeiter!$D158),TODAY()))-(MAX(DATE(2029,2,1),Mitarbeiter!$C158))+1),MAX(0,NETWORKDAYS(MAX(DATE(2029,2,1),Mitarbeiter!$C158),MIN(DATE(2029,3,0),IF(Mitarbeiter!$D158="",DATE(2029,3,0),Mitarbeiter!$D158),TODAY()),Einstellungen!$F$13:$F$67)))*N(Mitarbeiter!$E158)/IF(Einstellungen!$C$11="7 Tage",7,5),N('Ist-Stunden'!AQ158)),MAX(IF(Einstellungen!$C$11="7 Tage",MAX(0,(MIN(DATE(2029,3,0),IF(Mitarbeiter!$D158="",DATE(2029,3,0),Mitarbeiter!$D158),TODAY()))-(MAX(DATE(2029,2,1),Mitarbeiter!$C158))+1),MAX(0,NETWORKDAYS(MAX(DATE(2029,2,1),Mitarbeiter!$C158),MIN(DATE(2029,3,0),IF(Mitarbeiter!$D158="",DATE(2029,3,0),Mitarbeiter!$D158),TODAY()),Einstellungen!$F$13:$F$67)))*N(Mitarbeiter!$E158)/IF(Einstellungen!$C$11="7 Tage",7,5),N('Ist-Stunden'!AQ158)+(N(Krankheitstage!CB158)+N(Krankheitstage!CN158))*N($C158))))</f>
        <v/>
      </c>
      <c r="BV158" s="76">
        <f>IF($B158="",0,IF(Einstellungen!$C$10="Ja",MAX(IF(Einstellungen!$C$11="7 Tage",MAX(0,(MIN(DATE(2029,4,0),IF(Mitarbeiter!$D158="",DATE(2029,4,0),Mitarbeiter!$D158),TODAY()))-(MAX(DATE(2029,3,1),Mitarbeiter!$C158))+1),MAX(0,NETWORKDAYS(MAX(DATE(2029,3,1),Mitarbeiter!$C158),MIN(DATE(2029,4,0),IF(Mitarbeiter!$D158="",DATE(2029,4,0),Mitarbeiter!$D158),TODAY()),Einstellungen!$F$13:$F$67)))*N(Mitarbeiter!$E158)/IF(Einstellungen!$C$11="7 Tage",7,5),N('Ist-Stunden'!AR158)),MAX(IF(Einstellungen!$C$11="7 Tage",MAX(0,(MIN(DATE(2029,4,0),IF(Mitarbeiter!$D158="",DATE(2029,4,0),Mitarbeiter!$D158),TODAY()))-(MAX(DATE(2029,3,1),Mitarbeiter!$C158))+1),MAX(0,NETWORKDAYS(MAX(DATE(2029,3,1),Mitarbeiter!$C158),MIN(DATE(2029,4,0),IF(Mitarbeiter!$D158="",DATE(2029,4,0),Mitarbeiter!$D158),TODAY()),Einstellungen!$F$13:$F$67)))*N(Mitarbeiter!$E158)/IF(Einstellungen!$C$11="7 Tage",7,5),N('Ist-Stunden'!AR158)+(N(Krankheitstage!CC158)+N(Krankheitstage!CO158))*N($C158))))</f>
        <v/>
      </c>
      <c r="BW158" s="76">
        <f>IF($B158="",0,IF(Einstellungen!$C$10="Ja",MAX(IF(Einstellungen!$C$11="7 Tage",MAX(0,(MIN(DATE(2029,5,0),IF(Mitarbeiter!$D158="",DATE(2029,5,0),Mitarbeiter!$D158),TODAY()))-(MAX(DATE(2029,4,1),Mitarbeiter!$C158))+1),MAX(0,NETWORKDAYS(MAX(DATE(2029,4,1),Mitarbeiter!$C158),MIN(DATE(2029,5,0),IF(Mitarbeiter!$D158="",DATE(2029,5,0),Mitarbeiter!$D158),TODAY()),Einstellungen!$F$13:$F$67)))*N(Mitarbeiter!$E158)/IF(Einstellungen!$C$11="7 Tage",7,5),N('Ist-Stunden'!AS158)),MAX(IF(Einstellungen!$C$11="7 Tage",MAX(0,(MIN(DATE(2029,5,0),IF(Mitarbeiter!$D158="",DATE(2029,5,0),Mitarbeiter!$D158),TODAY()))-(MAX(DATE(2029,4,1),Mitarbeiter!$C158))+1),MAX(0,NETWORKDAYS(MAX(DATE(2029,4,1),Mitarbeiter!$C158),MIN(DATE(2029,5,0),IF(Mitarbeiter!$D158="",DATE(2029,5,0),Mitarbeiter!$D158),TODAY()),Einstellungen!$F$13:$F$67)))*N(Mitarbeiter!$E158)/IF(Einstellungen!$C$11="7 Tage",7,5),N('Ist-Stunden'!AS158)+(N(Krankheitstage!CD158)+N(Krankheitstage!CP158))*N($C158))))</f>
        <v/>
      </c>
      <c r="BX158" s="76">
        <f>IF($B158="",0,IF(Einstellungen!$C$10="Ja",MAX(IF(Einstellungen!$C$11="7 Tage",MAX(0,(MIN(DATE(2029,6,0),IF(Mitarbeiter!$D158="",DATE(2029,6,0),Mitarbeiter!$D158),TODAY()))-(MAX(DATE(2029,5,1),Mitarbeiter!$C158))+1),MAX(0,NETWORKDAYS(MAX(DATE(2029,5,1),Mitarbeiter!$C158),MIN(DATE(2029,6,0),IF(Mitarbeiter!$D158="",DATE(2029,6,0),Mitarbeiter!$D158),TODAY()),Einstellungen!$F$13:$F$67)))*N(Mitarbeiter!$E158)/IF(Einstellungen!$C$11="7 Tage",7,5),N('Ist-Stunden'!AT158)),MAX(IF(Einstellungen!$C$11="7 Tage",MAX(0,(MIN(DATE(2029,6,0),IF(Mitarbeiter!$D158="",DATE(2029,6,0),Mitarbeiter!$D158),TODAY()))-(MAX(DATE(2029,5,1),Mitarbeiter!$C158))+1),MAX(0,NETWORKDAYS(MAX(DATE(2029,5,1),Mitarbeiter!$C158),MIN(DATE(2029,6,0),IF(Mitarbeiter!$D158="",DATE(2029,6,0),Mitarbeiter!$D158),TODAY()),Einstellungen!$F$13:$F$67)))*N(Mitarbeiter!$E158)/IF(Einstellungen!$C$11="7 Tage",7,5),N('Ist-Stunden'!AT158)+(N(Krankheitstage!CE158)+N(Krankheitstage!CQ158))*N($C158))))</f>
        <v/>
      </c>
      <c r="BY158" s="76">
        <f>IF($B158="",0,IF(Einstellungen!$C$10="Ja",MAX(IF(Einstellungen!$C$11="7 Tage",MAX(0,(MIN(DATE(2029,7,0),IF(Mitarbeiter!$D158="",DATE(2029,7,0),Mitarbeiter!$D158),TODAY()))-(MAX(DATE(2029,6,1),Mitarbeiter!$C158))+1),MAX(0,NETWORKDAYS(MAX(DATE(2029,6,1),Mitarbeiter!$C158),MIN(DATE(2029,7,0),IF(Mitarbeiter!$D158="",DATE(2029,7,0),Mitarbeiter!$D158),TODAY()),Einstellungen!$F$13:$F$67)))*N(Mitarbeiter!$E158)/IF(Einstellungen!$C$11="7 Tage",7,5),N('Ist-Stunden'!AU158)),MAX(IF(Einstellungen!$C$11="7 Tage",MAX(0,(MIN(DATE(2029,7,0),IF(Mitarbeiter!$D158="",DATE(2029,7,0),Mitarbeiter!$D158),TODAY()))-(MAX(DATE(2029,6,1),Mitarbeiter!$C158))+1),MAX(0,NETWORKDAYS(MAX(DATE(2029,6,1),Mitarbeiter!$C158),MIN(DATE(2029,7,0),IF(Mitarbeiter!$D158="",DATE(2029,7,0),Mitarbeiter!$D158),TODAY()),Einstellungen!$F$13:$F$67)))*N(Mitarbeiter!$E158)/IF(Einstellungen!$C$11="7 Tage",7,5),N('Ist-Stunden'!AU158)+(N(Krankheitstage!CF158)+N(Krankheitstage!CR158))*N($C158))))</f>
        <v/>
      </c>
      <c r="BZ158" s="76">
        <f>IF($B158="",0,IF(Einstellungen!$C$10="Ja",MAX(IF(Einstellungen!$C$11="7 Tage",MAX(0,(MIN(DATE(2029,8,0),IF(Mitarbeiter!$D158="",DATE(2029,8,0),Mitarbeiter!$D158),TODAY()))-(MAX(DATE(2029,7,1),Mitarbeiter!$C158))+1),MAX(0,NETWORKDAYS(MAX(DATE(2029,7,1),Mitarbeiter!$C158),MIN(DATE(2029,8,0),IF(Mitarbeiter!$D158="",DATE(2029,8,0),Mitarbeiter!$D158),TODAY()),Einstellungen!$F$13:$F$67)))*N(Mitarbeiter!$E158)/IF(Einstellungen!$C$11="7 Tage",7,5),N('Ist-Stunden'!AV158)),MAX(IF(Einstellungen!$C$11="7 Tage",MAX(0,(MIN(DATE(2029,8,0),IF(Mitarbeiter!$D158="",DATE(2029,8,0),Mitarbeiter!$D158),TODAY()))-(MAX(DATE(2029,7,1),Mitarbeiter!$C158))+1),MAX(0,NETWORKDAYS(MAX(DATE(2029,7,1),Mitarbeiter!$C158),MIN(DATE(2029,8,0),IF(Mitarbeiter!$D158="",DATE(2029,8,0),Mitarbeiter!$D158),TODAY()),Einstellungen!$F$13:$F$67)))*N(Mitarbeiter!$E158)/IF(Einstellungen!$C$11="7 Tage",7,5),N('Ist-Stunden'!AV158)+(N(Krankheitstage!CG158)+N(Krankheitstage!CS158))*N($C158))))</f>
        <v/>
      </c>
      <c r="CA158" s="76">
        <f>IF($B158="",0,IF(Einstellungen!$C$10="Ja",MAX(IF(Einstellungen!$C$11="7 Tage",MAX(0,(MIN(DATE(2029,9,0),IF(Mitarbeiter!$D158="",DATE(2029,9,0),Mitarbeiter!$D158),TODAY()))-(MAX(DATE(2029,8,1),Mitarbeiter!$C158))+1),MAX(0,NETWORKDAYS(MAX(DATE(2029,8,1),Mitarbeiter!$C158),MIN(DATE(2029,9,0),IF(Mitarbeiter!$D158="",DATE(2029,9,0),Mitarbeiter!$D158),TODAY()),Einstellungen!$F$13:$F$67)))*N(Mitarbeiter!$E158)/IF(Einstellungen!$C$11="7 Tage",7,5),N('Ist-Stunden'!AW158)),MAX(IF(Einstellungen!$C$11="7 Tage",MAX(0,(MIN(DATE(2029,9,0),IF(Mitarbeiter!$D158="",DATE(2029,9,0),Mitarbeiter!$D158),TODAY()))-(MAX(DATE(2029,8,1),Mitarbeiter!$C158))+1),MAX(0,NETWORKDAYS(MAX(DATE(2029,8,1),Mitarbeiter!$C158),MIN(DATE(2029,9,0),IF(Mitarbeiter!$D158="",DATE(2029,9,0),Mitarbeiter!$D158),TODAY()),Einstellungen!$F$13:$F$67)))*N(Mitarbeiter!$E158)/IF(Einstellungen!$C$11="7 Tage",7,5),N('Ist-Stunden'!AW158)+(N(Krankheitstage!CH158)+N(Krankheitstage!CT158))*N($C158))))</f>
        <v/>
      </c>
      <c r="CB158" s="76">
        <f>IF($B158="",0,IF(Einstellungen!$C$10="Ja",MAX(IF(Einstellungen!$C$11="7 Tage",MAX(0,(MIN(DATE(2029,10,0),IF(Mitarbeiter!$D158="",DATE(2029,10,0),Mitarbeiter!$D158),TODAY()))-(MAX(DATE(2029,9,1),Mitarbeiter!$C158))+1),MAX(0,NETWORKDAYS(MAX(DATE(2029,9,1),Mitarbeiter!$C158),MIN(DATE(2029,10,0),IF(Mitarbeiter!$D158="",DATE(2029,10,0),Mitarbeiter!$D158),TODAY()),Einstellungen!$F$13:$F$67)))*N(Mitarbeiter!$E158)/IF(Einstellungen!$C$11="7 Tage",7,5),N('Ist-Stunden'!AX158)),MAX(IF(Einstellungen!$C$11="7 Tage",MAX(0,(MIN(DATE(2029,10,0),IF(Mitarbeiter!$D158="",DATE(2029,10,0),Mitarbeiter!$D158),TODAY()))-(MAX(DATE(2029,9,1),Mitarbeiter!$C158))+1),MAX(0,NETWORKDAYS(MAX(DATE(2029,9,1),Mitarbeiter!$C158),MIN(DATE(2029,10,0),IF(Mitarbeiter!$D158="",DATE(2029,10,0),Mitarbeiter!$D158),TODAY()),Einstellungen!$F$13:$F$67)))*N(Mitarbeiter!$E158)/IF(Einstellungen!$C$11="7 Tage",7,5),N('Ist-Stunden'!AX158)+(N(Krankheitstage!CI158)+N(Krankheitstage!CU158))*N($C158))))</f>
        <v/>
      </c>
      <c r="CC158" s="76">
        <f>IF($B158="",0,IF(Einstellungen!$C$10="Ja",MAX(IF(Einstellungen!$C$11="7 Tage",MAX(0,(MIN(DATE(2029,11,0),IF(Mitarbeiter!$D158="",DATE(2029,11,0),Mitarbeiter!$D158),TODAY()))-(MAX(DATE(2029,10,1),Mitarbeiter!$C158))+1),MAX(0,NETWORKDAYS(MAX(DATE(2029,10,1),Mitarbeiter!$C158),MIN(DATE(2029,11,0),IF(Mitarbeiter!$D158="",DATE(2029,11,0),Mitarbeiter!$D158),TODAY()),Einstellungen!$F$13:$F$67)))*N(Mitarbeiter!$E158)/IF(Einstellungen!$C$11="7 Tage",7,5),N('Ist-Stunden'!AY158)),MAX(IF(Einstellungen!$C$11="7 Tage",MAX(0,(MIN(DATE(2029,11,0),IF(Mitarbeiter!$D158="",DATE(2029,11,0),Mitarbeiter!$D158),TODAY()))-(MAX(DATE(2029,10,1),Mitarbeiter!$C158))+1),MAX(0,NETWORKDAYS(MAX(DATE(2029,10,1),Mitarbeiter!$C158),MIN(DATE(2029,11,0),IF(Mitarbeiter!$D158="",DATE(2029,11,0),Mitarbeiter!$D158),TODAY()),Einstellungen!$F$13:$F$67)))*N(Mitarbeiter!$E158)/IF(Einstellungen!$C$11="7 Tage",7,5),N('Ist-Stunden'!AY158)+(N(Krankheitstage!CJ158)+N(Krankheitstage!CV158))*N($C158))))</f>
        <v/>
      </c>
      <c r="CD158" s="76">
        <f>IF($B158="",0,IF(Einstellungen!$C$10="Ja",MAX(IF(Einstellungen!$C$11="7 Tage",MAX(0,(MIN(DATE(2029,12,0),IF(Mitarbeiter!$D158="",DATE(2029,12,0),Mitarbeiter!$D158),TODAY()))-(MAX(DATE(2029,11,1),Mitarbeiter!$C158))+1),MAX(0,NETWORKDAYS(MAX(DATE(2029,11,1),Mitarbeiter!$C158),MIN(DATE(2029,12,0),IF(Mitarbeiter!$D158="",DATE(2029,12,0),Mitarbeiter!$D158),TODAY()),Einstellungen!$F$13:$F$67)))*N(Mitarbeiter!$E158)/IF(Einstellungen!$C$11="7 Tage",7,5),N('Ist-Stunden'!AZ158)),MAX(IF(Einstellungen!$C$11="7 Tage",MAX(0,(MIN(DATE(2029,12,0),IF(Mitarbeiter!$D158="",DATE(2029,12,0),Mitarbeiter!$D158),TODAY()))-(MAX(DATE(2029,11,1),Mitarbeiter!$C158))+1),MAX(0,NETWORKDAYS(MAX(DATE(2029,11,1),Mitarbeiter!$C158),MIN(DATE(2029,12,0),IF(Mitarbeiter!$D158="",DATE(2029,12,0),Mitarbeiter!$D158),TODAY()),Einstellungen!$F$13:$F$67)))*N(Mitarbeiter!$E158)/IF(Einstellungen!$C$11="7 Tage",7,5),N('Ist-Stunden'!AZ158)+(N(Krankheitstage!CK158)+N(Krankheitstage!CW158))*N($C158))))</f>
        <v/>
      </c>
      <c r="CE158" s="76">
        <f>IF($B158="",0,IF(Einstellungen!$C$10="Ja",MAX(IF(Einstellungen!$C$11="7 Tage",MAX(0,(MIN(DATE(2029,13,0),IF(Mitarbeiter!$D158="",DATE(2029,13,0),Mitarbeiter!$D158),TODAY()))-(MAX(DATE(2029,12,1),Mitarbeiter!$C158))+1),MAX(0,NETWORKDAYS(MAX(DATE(2029,12,1),Mitarbeiter!$C158),MIN(DATE(2029,13,0),IF(Mitarbeiter!$D158="",DATE(2029,13,0),Mitarbeiter!$D158),TODAY()),Einstellungen!$F$13:$F$67)))*N(Mitarbeiter!$E158)/IF(Einstellungen!$C$11="7 Tage",7,5),N('Ist-Stunden'!BA158)),MAX(IF(Einstellungen!$C$11="7 Tage",MAX(0,(MIN(DATE(2029,13,0),IF(Mitarbeiter!$D158="",DATE(2029,13,0),Mitarbeiter!$D158),TODAY()))-(MAX(DATE(2029,12,1),Mitarbeiter!$C158))+1),MAX(0,NETWORKDAYS(MAX(DATE(2029,12,1),Mitarbeiter!$C158),MIN(DATE(2029,13,0),IF(Mitarbeiter!$D158="",DATE(2029,13,0),Mitarbeiter!$D158),TODAY()),Einstellungen!$F$13:$F$67)))*N(Mitarbeiter!$E158)/IF(Einstellungen!$C$11="7 Tage",7,5),N('Ist-Stunden'!BA158)+(N(Krankheitstage!CL158)+N(Krankheitstage!CX158))*N($C158))))</f>
        <v/>
      </c>
      <c r="CF158" s="76">
        <f>IF($B158="",0,IF(Einstellungen!$C$10="Ja",MAX(IF(Einstellungen!$C$11="7 Tage",MAX(0,(MIN(DATE(2030,2,0),IF(Mitarbeiter!$D158="",DATE(2030,2,0),Mitarbeiter!$D158),TODAY()))-(MAX(DATE(2030,1,1),Mitarbeiter!$C158))+1),MAX(0,NETWORKDAYS(MAX(DATE(2030,1,1),Mitarbeiter!$C158),MIN(DATE(2030,2,0),IF(Mitarbeiter!$D158="",DATE(2030,2,0),Mitarbeiter!$D158),TODAY()),Einstellungen!$F$13:$F$67)))*N(Mitarbeiter!$E158)/IF(Einstellungen!$C$11="7 Tage",7,5),N('Ist-Stunden'!BB158)),MAX(IF(Einstellungen!$C$11="7 Tage",MAX(0,(MIN(DATE(2030,2,0),IF(Mitarbeiter!$D158="",DATE(2030,2,0),Mitarbeiter!$D158),TODAY()))-(MAX(DATE(2030,1,1),Mitarbeiter!$C158))+1),MAX(0,NETWORKDAYS(MAX(DATE(2030,1,1),Mitarbeiter!$C158),MIN(DATE(2030,2,0),IF(Mitarbeiter!$D158="",DATE(2030,2,0),Mitarbeiter!$D158),TODAY()),Einstellungen!$F$13:$F$67)))*N(Mitarbeiter!$E158)/IF(Einstellungen!$C$11="7 Tage",7,5),N('Ist-Stunden'!BB158)+(N(Krankheitstage!CY158)+N(Krankheitstage!DK158))*N($C158))))</f>
        <v/>
      </c>
      <c r="CG158" s="76">
        <f>IF($B158="",0,IF(Einstellungen!$C$10="Ja",MAX(IF(Einstellungen!$C$11="7 Tage",MAX(0,(MIN(DATE(2030,3,0),IF(Mitarbeiter!$D158="",DATE(2030,3,0),Mitarbeiter!$D158),TODAY()))-(MAX(DATE(2030,2,1),Mitarbeiter!$C158))+1),MAX(0,NETWORKDAYS(MAX(DATE(2030,2,1),Mitarbeiter!$C158),MIN(DATE(2030,3,0),IF(Mitarbeiter!$D158="",DATE(2030,3,0),Mitarbeiter!$D158),TODAY()),Einstellungen!$F$13:$F$67)))*N(Mitarbeiter!$E158)/IF(Einstellungen!$C$11="7 Tage",7,5),N('Ist-Stunden'!BC158)),MAX(IF(Einstellungen!$C$11="7 Tage",MAX(0,(MIN(DATE(2030,3,0),IF(Mitarbeiter!$D158="",DATE(2030,3,0),Mitarbeiter!$D158),TODAY()))-(MAX(DATE(2030,2,1),Mitarbeiter!$C158))+1),MAX(0,NETWORKDAYS(MAX(DATE(2030,2,1),Mitarbeiter!$C158),MIN(DATE(2030,3,0),IF(Mitarbeiter!$D158="",DATE(2030,3,0),Mitarbeiter!$D158),TODAY()),Einstellungen!$F$13:$F$67)))*N(Mitarbeiter!$E158)/IF(Einstellungen!$C$11="7 Tage",7,5),N('Ist-Stunden'!BC158)+(N(Krankheitstage!CZ158)+N(Krankheitstage!DL158))*N($C158))))</f>
        <v/>
      </c>
      <c r="CH158" s="76">
        <f>IF($B158="",0,IF(Einstellungen!$C$10="Ja",MAX(IF(Einstellungen!$C$11="7 Tage",MAX(0,(MIN(DATE(2030,4,0),IF(Mitarbeiter!$D158="",DATE(2030,4,0),Mitarbeiter!$D158),TODAY()))-(MAX(DATE(2030,3,1),Mitarbeiter!$C158))+1),MAX(0,NETWORKDAYS(MAX(DATE(2030,3,1),Mitarbeiter!$C158),MIN(DATE(2030,4,0),IF(Mitarbeiter!$D158="",DATE(2030,4,0),Mitarbeiter!$D158),TODAY()),Einstellungen!$F$13:$F$67)))*N(Mitarbeiter!$E158)/IF(Einstellungen!$C$11="7 Tage",7,5),N('Ist-Stunden'!BD158)),MAX(IF(Einstellungen!$C$11="7 Tage",MAX(0,(MIN(DATE(2030,4,0),IF(Mitarbeiter!$D158="",DATE(2030,4,0),Mitarbeiter!$D158),TODAY()))-(MAX(DATE(2030,3,1),Mitarbeiter!$C158))+1),MAX(0,NETWORKDAYS(MAX(DATE(2030,3,1),Mitarbeiter!$C158),MIN(DATE(2030,4,0),IF(Mitarbeiter!$D158="",DATE(2030,4,0),Mitarbeiter!$D158),TODAY()),Einstellungen!$F$13:$F$67)))*N(Mitarbeiter!$E158)/IF(Einstellungen!$C$11="7 Tage",7,5),N('Ist-Stunden'!BD158)+(N(Krankheitstage!DA158)+N(Krankheitstage!DM158))*N($C158))))</f>
        <v/>
      </c>
      <c r="CI158" s="76">
        <f>IF($B158="",0,IF(Einstellungen!$C$10="Ja",MAX(IF(Einstellungen!$C$11="7 Tage",MAX(0,(MIN(DATE(2030,5,0),IF(Mitarbeiter!$D158="",DATE(2030,5,0),Mitarbeiter!$D158),TODAY()))-(MAX(DATE(2030,4,1),Mitarbeiter!$C158))+1),MAX(0,NETWORKDAYS(MAX(DATE(2030,4,1),Mitarbeiter!$C158),MIN(DATE(2030,5,0),IF(Mitarbeiter!$D158="",DATE(2030,5,0),Mitarbeiter!$D158),TODAY()),Einstellungen!$F$13:$F$67)))*N(Mitarbeiter!$E158)/IF(Einstellungen!$C$11="7 Tage",7,5),N('Ist-Stunden'!BE158)),MAX(IF(Einstellungen!$C$11="7 Tage",MAX(0,(MIN(DATE(2030,5,0),IF(Mitarbeiter!$D158="",DATE(2030,5,0),Mitarbeiter!$D158),TODAY()))-(MAX(DATE(2030,4,1),Mitarbeiter!$C158))+1),MAX(0,NETWORKDAYS(MAX(DATE(2030,4,1),Mitarbeiter!$C158),MIN(DATE(2030,5,0),IF(Mitarbeiter!$D158="",DATE(2030,5,0),Mitarbeiter!$D158),TODAY()),Einstellungen!$F$13:$F$67)))*N(Mitarbeiter!$E158)/IF(Einstellungen!$C$11="7 Tage",7,5),N('Ist-Stunden'!BE158)+(N(Krankheitstage!DB158)+N(Krankheitstage!DN158))*N($C158))))</f>
        <v/>
      </c>
      <c r="CJ158" s="76">
        <f>IF($B158="",0,IF(Einstellungen!$C$10="Ja",MAX(IF(Einstellungen!$C$11="7 Tage",MAX(0,(MIN(DATE(2030,6,0),IF(Mitarbeiter!$D158="",DATE(2030,6,0),Mitarbeiter!$D158),TODAY()))-(MAX(DATE(2030,5,1),Mitarbeiter!$C158))+1),MAX(0,NETWORKDAYS(MAX(DATE(2030,5,1),Mitarbeiter!$C158),MIN(DATE(2030,6,0),IF(Mitarbeiter!$D158="",DATE(2030,6,0),Mitarbeiter!$D158),TODAY()),Einstellungen!$F$13:$F$67)))*N(Mitarbeiter!$E158)/IF(Einstellungen!$C$11="7 Tage",7,5),N('Ist-Stunden'!BF158)),MAX(IF(Einstellungen!$C$11="7 Tage",MAX(0,(MIN(DATE(2030,6,0),IF(Mitarbeiter!$D158="",DATE(2030,6,0),Mitarbeiter!$D158),TODAY()))-(MAX(DATE(2030,5,1),Mitarbeiter!$C158))+1),MAX(0,NETWORKDAYS(MAX(DATE(2030,5,1),Mitarbeiter!$C158),MIN(DATE(2030,6,0),IF(Mitarbeiter!$D158="",DATE(2030,6,0),Mitarbeiter!$D158),TODAY()),Einstellungen!$F$13:$F$67)))*N(Mitarbeiter!$E158)/IF(Einstellungen!$C$11="7 Tage",7,5),N('Ist-Stunden'!BF158)+(N(Krankheitstage!DC158)+N(Krankheitstage!DO158))*N($C158))))</f>
        <v/>
      </c>
      <c r="CK158" s="76">
        <f>IF($B158="",0,IF(Einstellungen!$C$10="Ja",MAX(IF(Einstellungen!$C$11="7 Tage",MAX(0,(MIN(DATE(2030,7,0),IF(Mitarbeiter!$D158="",DATE(2030,7,0),Mitarbeiter!$D158),TODAY()))-(MAX(DATE(2030,6,1),Mitarbeiter!$C158))+1),MAX(0,NETWORKDAYS(MAX(DATE(2030,6,1),Mitarbeiter!$C158),MIN(DATE(2030,7,0),IF(Mitarbeiter!$D158="",DATE(2030,7,0),Mitarbeiter!$D158),TODAY()),Einstellungen!$F$13:$F$67)))*N(Mitarbeiter!$E158)/IF(Einstellungen!$C$11="7 Tage",7,5),N('Ist-Stunden'!BG158)),MAX(IF(Einstellungen!$C$11="7 Tage",MAX(0,(MIN(DATE(2030,7,0),IF(Mitarbeiter!$D158="",DATE(2030,7,0),Mitarbeiter!$D158),TODAY()))-(MAX(DATE(2030,6,1),Mitarbeiter!$C158))+1),MAX(0,NETWORKDAYS(MAX(DATE(2030,6,1),Mitarbeiter!$C158),MIN(DATE(2030,7,0),IF(Mitarbeiter!$D158="",DATE(2030,7,0),Mitarbeiter!$D158),TODAY()),Einstellungen!$F$13:$F$67)))*N(Mitarbeiter!$E158)/IF(Einstellungen!$C$11="7 Tage",7,5),N('Ist-Stunden'!BG158)+(N(Krankheitstage!DD158)+N(Krankheitstage!DP158))*N($C158))))</f>
        <v/>
      </c>
      <c r="CL158" s="76">
        <f>IF($B158="",0,IF(Einstellungen!$C$10="Ja",MAX(IF(Einstellungen!$C$11="7 Tage",MAX(0,(MIN(DATE(2030,8,0),IF(Mitarbeiter!$D158="",DATE(2030,8,0),Mitarbeiter!$D158),TODAY()))-(MAX(DATE(2030,7,1),Mitarbeiter!$C158))+1),MAX(0,NETWORKDAYS(MAX(DATE(2030,7,1),Mitarbeiter!$C158),MIN(DATE(2030,8,0),IF(Mitarbeiter!$D158="",DATE(2030,8,0),Mitarbeiter!$D158),TODAY()),Einstellungen!$F$13:$F$67)))*N(Mitarbeiter!$E158)/IF(Einstellungen!$C$11="7 Tage",7,5),N('Ist-Stunden'!BH158)),MAX(IF(Einstellungen!$C$11="7 Tage",MAX(0,(MIN(DATE(2030,8,0),IF(Mitarbeiter!$D158="",DATE(2030,8,0),Mitarbeiter!$D158),TODAY()))-(MAX(DATE(2030,7,1),Mitarbeiter!$C158))+1),MAX(0,NETWORKDAYS(MAX(DATE(2030,7,1),Mitarbeiter!$C158),MIN(DATE(2030,8,0),IF(Mitarbeiter!$D158="",DATE(2030,8,0),Mitarbeiter!$D158),TODAY()),Einstellungen!$F$13:$F$67)))*N(Mitarbeiter!$E158)/IF(Einstellungen!$C$11="7 Tage",7,5),N('Ist-Stunden'!BH158)+(N(Krankheitstage!DE158)+N(Krankheitstage!DQ158))*N($C158))))</f>
        <v/>
      </c>
      <c r="CM158" s="76">
        <f>IF($B158="",0,IF(Einstellungen!$C$10="Ja",MAX(IF(Einstellungen!$C$11="7 Tage",MAX(0,(MIN(DATE(2030,9,0),IF(Mitarbeiter!$D158="",DATE(2030,9,0),Mitarbeiter!$D158),TODAY()))-(MAX(DATE(2030,8,1),Mitarbeiter!$C158))+1),MAX(0,NETWORKDAYS(MAX(DATE(2030,8,1),Mitarbeiter!$C158),MIN(DATE(2030,9,0),IF(Mitarbeiter!$D158="",DATE(2030,9,0),Mitarbeiter!$D158),TODAY()),Einstellungen!$F$13:$F$67)))*N(Mitarbeiter!$E158)/IF(Einstellungen!$C$11="7 Tage",7,5),N('Ist-Stunden'!BI158)),MAX(IF(Einstellungen!$C$11="7 Tage",MAX(0,(MIN(DATE(2030,9,0),IF(Mitarbeiter!$D158="",DATE(2030,9,0),Mitarbeiter!$D158),TODAY()))-(MAX(DATE(2030,8,1),Mitarbeiter!$C158))+1),MAX(0,NETWORKDAYS(MAX(DATE(2030,8,1),Mitarbeiter!$C158),MIN(DATE(2030,9,0),IF(Mitarbeiter!$D158="",DATE(2030,9,0),Mitarbeiter!$D158),TODAY()),Einstellungen!$F$13:$F$67)))*N(Mitarbeiter!$E158)/IF(Einstellungen!$C$11="7 Tage",7,5),N('Ist-Stunden'!BI158)+(N(Krankheitstage!DF158)+N(Krankheitstage!DR158))*N($C158))))</f>
        <v/>
      </c>
      <c r="CN158" s="76">
        <f>IF($B158="",0,IF(Einstellungen!$C$10="Ja",MAX(IF(Einstellungen!$C$11="7 Tage",MAX(0,(MIN(DATE(2030,10,0),IF(Mitarbeiter!$D158="",DATE(2030,10,0),Mitarbeiter!$D158),TODAY()))-(MAX(DATE(2030,9,1),Mitarbeiter!$C158))+1),MAX(0,NETWORKDAYS(MAX(DATE(2030,9,1),Mitarbeiter!$C158),MIN(DATE(2030,10,0),IF(Mitarbeiter!$D158="",DATE(2030,10,0),Mitarbeiter!$D158),TODAY()),Einstellungen!$F$13:$F$67)))*N(Mitarbeiter!$E158)/IF(Einstellungen!$C$11="7 Tage",7,5),N('Ist-Stunden'!BJ158)),MAX(IF(Einstellungen!$C$11="7 Tage",MAX(0,(MIN(DATE(2030,10,0),IF(Mitarbeiter!$D158="",DATE(2030,10,0),Mitarbeiter!$D158),TODAY()))-(MAX(DATE(2030,9,1),Mitarbeiter!$C158))+1),MAX(0,NETWORKDAYS(MAX(DATE(2030,9,1),Mitarbeiter!$C158),MIN(DATE(2030,10,0),IF(Mitarbeiter!$D158="",DATE(2030,10,0),Mitarbeiter!$D158),TODAY()),Einstellungen!$F$13:$F$67)))*N(Mitarbeiter!$E158)/IF(Einstellungen!$C$11="7 Tage",7,5),N('Ist-Stunden'!BJ158)+(N(Krankheitstage!DG158)+N(Krankheitstage!DS158))*N($C158))))</f>
        <v/>
      </c>
      <c r="CO158" s="76">
        <f>IF($B158="",0,IF(Einstellungen!$C$10="Ja",MAX(IF(Einstellungen!$C$11="7 Tage",MAX(0,(MIN(DATE(2030,11,0),IF(Mitarbeiter!$D158="",DATE(2030,11,0),Mitarbeiter!$D158),TODAY()))-(MAX(DATE(2030,10,1),Mitarbeiter!$C158))+1),MAX(0,NETWORKDAYS(MAX(DATE(2030,10,1),Mitarbeiter!$C158),MIN(DATE(2030,11,0),IF(Mitarbeiter!$D158="",DATE(2030,11,0),Mitarbeiter!$D158),TODAY()),Einstellungen!$F$13:$F$67)))*N(Mitarbeiter!$E158)/IF(Einstellungen!$C$11="7 Tage",7,5),N('Ist-Stunden'!BK158)),MAX(IF(Einstellungen!$C$11="7 Tage",MAX(0,(MIN(DATE(2030,11,0),IF(Mitarbeiter!$D158="",DATE(2030,11,0),Mitarbeiter!$D158),TODAY()))-(MAX(DATE(2030,10,1),Mitarbeiter!$C158))+1),MAX(0,NETWORKDAYS(MAX(DATE(2030,10,1),Mitarbeiter!$C158),MIN(DATE(2030,11,0),IF(Mitarbeiter!$D158="",DATE(2030,11,0),Mitarbeiter!$D158),TODAY()),Einstellungen!$F$13:$F$67)))*N(Mitarbeiter!$E158)/IF(Einstellungen!$C$11="7 Tage",7,5),N('Ist-Stunden'!BK158)+(N(Krankheitstage!DH158)+N(Krankheitstage!DT158))*N($C158))))</f>
        <v/>
      </c>
      <c r="CP158" s="76">
        <f>IF($B158="",0,IF(Einstellungen!$C$10="Ja",MAX(IF(Einstellungen!$C$11="7 Tage",MAX(0,(MIN(DATE(2030,12,0),IF(Mitarbeiter!$D158="",DATE(2030,12,0),Mitarbeiter!$D158),TODAY()))-(MAX(DATE(2030,11,1),Mitarbeiter!$C158))+1),MAX(0,NETWORKDAYS(MAX(DATE(2030,11,1),Mitarbeiter!$C158),MIN(DATE(2030,12,0),IF(Mitarbeiter!$D158="",DATE(2030,12,0),Mitarbeiter!$D158),TODAY()),Einstellungen!$F$13:$F$67)))*N(Mitarbeiter!$E158)/IF(Einstellungen!$C$11="7 Tage",7,5),N('Ist-Stunden'!BL158)),MAX(IF(Einstellungen!$C$11="7 Tage",MAX(0,(MIN(DATE(2030,12,0),IF(Mitarbeiter!$D158="",DATE(2030,12,0),Mitarbeiter!$D158),TODAY()))-(MAX(DATE(2030,11,1),Mitarbeiter!$C158))+1),MAX(0,NETWORKDAYS(MAX(DATE(2030,11,1),Mitarbeiter!$C158),MIN(DATE(2030,12,0),IF(Mitarbeiter!$D158="",DATE(2030,12,0),Mitarbeiter!$D158),TODAY()),Einstellungen!$F$13:$F$67)))*N(Mitarbeiter!$E158)/IF(Einstellungen!$C$11="7 Tage",7,5),N('Ist-Stunden'!BL158)+(N(Krankheitstage!DI158)+N(Krankheitstage!DU158))*N($C158))))</f>
        <v/>
      </c>
      <c r="CQ158" s="76">
        <f>IF($B158="",0,IF(Einstellungen!$C$10="Ja",MAX(IF(Einstellungen!$C$11="7 Tage",MAX(0,(MIN(DATE(2030,13,0),IF(Mitarbeiter!$D158="",DATE(2030,13,0),Mitarbeiter!$D158),TODAY()))-(MAX(DATE(2030,12,1),Mitarbeiter!$C158))+1),MAX(0,NETWORKDAYS(MAX(DATE(2030,12,1),Mitarbeiter!$C158),MIN(DATE(2030,13,0),IF(Mitarbeiter!$D158="",DATE(2030,13,0),Mitarbeiter!$D158),TODAY()),Einstellungen!$F$13:$F$67)))*N(Mitarbeiter!$E158)/IF(Einstellungen!$C$11="7 Tage",7,5),N('Ist-Stunden'!BM158)),MAX(IF(Einstellungen!$C$11="7 Tage",MAX(0,(MIN(DATE(2030,13,0),IF(Mitarbeiter!$D158="",DATE(2030,13,0),Mitarbeiter!$D158),TODAY()))-(MAX(DATE(2030,12,1),Mitarbeiter!$C158))+1),MAX(0,NETWORKDAYS(MAX(DATE(2030,12,1),Mitarbeiter!$C158),MIN(DATE(2030,13,0),IF(Mitarbeiter!$D158="",DATE(2030,13,0),Mitarbeiter!$D158),TODAY()),Einstellungen!$F$13:$F$67)))*N(Mitarbeiter!$E158)/IF(Einstellungen!$C$11="7 Tage",7,5),N('Ist-Stunden'!BM158)+(N(Krankheitstage!DJ158)+N(Krankheitstage!DV158))*N($C158))))</f>
        <v/>
      </c>
    </row>
    <row r="159">
      <c r="A159" s="73">
        <f>IF(Mitarbeiter!B159="","",Mitarbeiter!A159)</f>
        <v/>
      </c>
      <c r="B159" s="6">
        <f>IF(Mitarbeiter!B159="","",Mitarbeiter!B159)</f>
        <v/>
      </c>
      <c r="C159" s="74">
        <f>IF(Mitarbeiter!B159="","",Mitarbeiter!F159)</f>
        <v/>
      </c>
      <c r="D159" s="75">
        <f>N(INDEX(Krankheitstage!$G159:$DV159,1,(Einstellungen!$C$3-2026)*24+1))</f>
        <v/>
      </c>
      <c r="E159" s="75">
        <f>N(INDEX(Krankheitstage!$G159:$DV159,1,(Einstellungen!$C$3-2026)*24+2))</f>
        <v/>
      </c>
      <c r="F159" s="75">
        <f>N(INDEX(Krankheitstage!$G159:$DV159,1,(Einstellungen!$C$3-2026)*24+3))</f>
        <v/>
      </c>
      <c r="G159" s="75">
        <f>N(INDEX(Krankheitstage!$G159:$DV159,1,(Einstellungen!$C$3-2026)*24+4))</f>
        <v/>
      </c>
      <c r="H159" s="75">
        <f>N(INDEX(Krankheitstage!$G159:$DV159,1,(Einstellungen!$C$3-2026)*24+5))</f>
        <v/>
      </c>
      <c r="I159" s="75">
        <f>N(INDEX(Krankheitstage!$G159:$DV159,1,(Einstellungen!$C$3-2026)*24+6))</f>
        <v/>
      </c>
      <c r="J159" s="75">
        <f>N(INDEX(Krankheitstage!$G159:$DV159,1,(Einstellungen!$C$3-2026)*24+7))</f>
        <v/>
      </c>
      <c r="K159" s="75">
        <f>N(INDEX(Krankheitstage!$G159:$DV159,1,(Einstellungen!$C$3-2026)*24+8))</f>
        <v/>
      </c>
      <c r="L159" s="75">
        <f>N(INDEX(Krankheitstage!$G159:$DV159,1,(Einstellungen!$C$3-2026)*24+9))</f>
        <v/>
      </c>
      <c r="M159" s="75">
        <f>N(INDEX(Krankheitstage!$G159:$DV159,1,(Einstellungen!$C$3-2026)*24+10))</f>
        <v/>
      </c>
      <c r="N159" s="75">
        <f>N(INDEX(Krankheitstage!$G159:$DV159,1,(Einstellungen!$C$3-2026)*24+11))</f>
        <v/>
      </c>
      <c r="O159" s="75">
        <f>N(INDEX(Krankheitstage!$G159:$DV159,1,(Einstellungen!$C$3-2026)*24+12))</f>
        <v/>
      </c>
      <c r="P159" s="75">
        <f>IF($B159="","",SUM(D159:O159))</f>
        <v/>
      </c>
      <c r="Q159" s="75">
        <f>N(INDEX(Krankheitstage!$G159:$DV159,1,(Einstellungen!$C$3-2026)*24+13))</f>
        <v/>
      </c>
      <c r="R159" s="75">
        <f>N(INDEX(Krankheitstage!$G159:$DV159,1,(Einstellungen!$C$3-2026)*24+14))</f>
        <v/>
      </c>
      <c r="S159" s="75">
        <f>N(INDEX(Krankheitstage!$G159:$DV159,1,(Einstellungen!$C$3-2026)*24+15))</f>
        <v/>
      </c>
      <c r="T159" s="75">
        <f>N(INDEX(Krankheitstage!$G159:$DV159,1,(Einstellungen!$C$3-2026)*24+16))</f>
        <v/>
      </c>
      <c r="U159" s="75">
        <f>N(INDEX(Krankheitstage!$G159:$DV159,1,(Einstellungen!$C$3-2026)*24+17))</f>
        <v/>
      </c>
      <c r="V159" s="75">
        <f>N(INDEX(Krankheitstage!$G159:$DV159,1,(Einstellungen!$C$3-2026)*24+18))</f>
        <v/>
      </c>
      <c r="W159" s="75">
        <f>N(INDEX(Krankheitstage!$G159:$DV159,1,(Einstellungen!$C$3-2026)*24+19))</f>
        <v/>
      </c>
      <c r="X159" s="75">
        <f>N(INDEX(Krankheitstage!$G159:$DV159,1,(Einstellungen!$C$3-2026)*24+20))</f>
        <v/>
      </c>
      <c r="Y159" s="75">
        <f>N(INDEX(Krankheitstage!$G159:$DV159,1,(Einstellungen!$C$3-2026)*24+21))</f>
        <v/>
      </c>
      <c r="Z159" s="75">
        <f>N(INDEX(Krankheitstage!$G159:$DV159,1,(Einstellungen!$C$3-2026)*24+22))</f>
        <v/>
      </c>
      <c r="AA159" s="75">
        <f>N(INDEX(Krankheitstage!$G159:$DV159,1,(Einstellungen!$C$3-2026)*24+23))</f>
        <v/>
      </c>
      <c r="AB159" s="75">
        <f>N(INDEX(Krankheitstage!$G159:$DV159,1,(Einstellungen!$C$3-2026)*24+24))</f>
        <v/>
      </c>
      <c r="AC159" s="75">
        <f>IF($B159="","",SUM(Q159:AB159))</f>
        <v/>
      </c>
      <c r="AD159" s="75">
        <f>IF($B159="","",SUM(P159,AC159))</f>
        <v/>
      </c>
      <c r="AE159" s="76">
        <f>IF($B159="","",AD159*N(C159))</f>
        <v/>
      </c>
      <c r="AF159" s="75">
        <f>IF($B159="","",Krankheitstage!E159)</f>
        <v/>
      </c>
      <c r="AG159" s="76">
        <f>IF($B159="","",AF159*N(C159))</f>
        <v/>
      </c>
      <c r="AH159" s="76">
        <f>IF($B159="","",INDEX($AJ159:$CQ159,1,(Einstellungen!$C$3-2026)*12+1)+INDEX($AJ159:$CQ159,1,(Einstellungen!$C$3-2026)*12+2)+INDEX($AJ159:$CQ159,1,(Einstellungen!$C$3-2026)*12+3)+INDEX($AJ159:$CQ159,1,(Einstellungen!$C$3-2026)*12+4)+INDEX($AJ159:$CQ159,1,(Einstellungen!$C$3-2026)*12+5)+INDEX($AJ159:$CQ159,1,(Einstellungen!$C$3-2026)*12+6)+INDEX($AJ159:$CQ159,1,(Einstellungen!$C$3-2026)*12+7)+INDEX($AJ159:$CQ159,1,(Einstellungen!$C$3-2026)*12+8)+INDEX($AJ159:$CQ159,1,(Einstellungen!$C$3-2026)*12+9)+INDEX($AJ159:$CQ159,1,(Einstellungen!$C$3-2026)*12+10)+INDEX($AJ159:$CQ159,1,(Einstellungen!$C$3-2026)*12+11)+INDEX($AJ159:$CQ159,1,(Einstellungen!$C$3-2026)*12+12))</f>
        <v/>
      </c>
      <c r="AI159" s="76">
        <f>IF($B159="","",SUM($AJ159:$CQ159))</f>
        <v/>
      </c>
      <c r="AJ159" s="76">
        <f>IF($B159="",0,IF(Einstellungen!$C$10="Ja",MAX(IF(Einstellungen!$C$11="7 Tage",MAX(0,(MIN(DATE(2026,2,0),IF(Mitarbeiter!$D159="",DATE(2026,2,0),Mitarbeiter!$D159),TODAY()))-(MAX(DATE(2026,1,1),Mitarbeiter!$C159))+1),MAX(0,NETWORKDAYS(MAX(DATE(2026,1,1),Mitarbeiter!$C159),MIN(DATE(2026,2,0),IF(Mitarbeiter!$D159="",DATE(2026,2,0),Mitarbeiter!$D159),TODAY()),Einstellungen!$F$13:$F$67)))*N(Mitarbeiter!$E159)/IF(Einstellungen!$C$11="7 Tage",7,5),N('Ist-Stunden'!F159)),MAX(IF(Einstellungen!$C$11="7 Tage",MAX(0,(MIN(DATE(2026,2,0),IF(Mitarbeiter!$D159="",DATE(2026,2,0),Mitarbeiter!$D159),TODAY()))-(MAX(DATE(2026,1,1),Mitarbeiter!$C159))+1),MAX(0,NETWORKDAYS(MAX(DATE(2026,1,1),Mitarbeiter!$C159),MIN(DATE(2026,2,0),IF(Mitarbeiter!$D159="",DATE(2026,2,0),Mitarbeiter!$D159),TODAY()),Einstellungen!$F$13:$F$67)))*N(Mitarbeiter!$E159)/IF(Einstellungen!$C$11="7 Tage",7,5),N('Ist-Stunden'!F159)+(N(Krankheitstage!G159)+N(Krankheitstage!S159))*N($C159))))</f>
        <v/>
      </c>
      <c r="AK159" s="76">
        <f>IF($B159="",0,IF(Einstellungen!$C$10="Ja",MAX(IF(Einstellungen!$C$11="7 Tage",MAX(0,(MIN(DATE(2026,3,0),IF(Mitarbeiter!$D159="",DATE(2026,3,0),Mitarbeiter!$D159),TODAY()))-(MAX(DATE(2026,2,1),Mitarbeiter!$C159))+1),MAX(0,NETWORKDAYS(MAX(DATE(2026,2,1),Mitarbeiter!$C159),MIN(DATE(2026,3,0),IF(Mitarbeiter!$D159="",DATE(2026,3,0),Mitarbeiter!$D159),TODAY()),Einstellungen!$F$13:$F$67)))*N(Mitarbeiter!$E159)/IF(Einstellungen!$C$11="7 Tage",7,5),N('Ist-Stunden'!G159)),MAX(IF(Einstellungen!$C$11="7 Tage",MAX(0,(MIN(DATE(2026,3,0),IF(Mitarbeiter!$D159="",DATE(2026,3,0),Mitarbeiter!$D159),TODAY()))-(MAX(DATE(2026,2,1),Mitarbeiter!$C159))+1),MAX(0,NETWORKDAYS(MAX(DATE(2026,2,1),Mitarbeiter!$C159),MIN(DATE(2026,3,0),IF(Mitarbeiter!$D159="",DATE(2026,3,0),Mitarbeiter!$D159),TODAY()),Einstellungen!$F$13:$F$67)))*N(Mitarbeiter!$E159)/IF(Einstellungen!$C$11="7 Tage",7,5),N('Ist-Stunden'!G159)+(N(Krankheitstage!H159)+N(Krankheitstage!T159))*N($C159))))</f>
        <v/>
      </c>
      <c r="AL159" s="76">
        <f>IF($B159="",0,IF(Einstellungen!$C$10="Ja",MAX(IF(Einstellungen!$C$11="7 Tage",MAX(0,(MIN(DATE(2026,4,0),IF(Mitarbeiter!$D159="",DATE(2026,4,0),Mitarbeiter!$D159),TODAY()))-(MAX(DATE(2026,3,1),Mitarbeiter!$C159))+1),MAX(0,NETWORKDAYS(MAX(DATE(2026,3,1),Mitarbeiter!$C159),MIN(DATE(2026,4,0),IF(Mitarbeiter!$D159="",DATE(2026,4,0),Mitarbeiter!$D159),TODAY()),Einstellungen!$F$13:$F$67)))*N(Mitarbeiter!$E159)/IF(Einstellungen!$C$11="7 Tage",7,5),N('Ist-Stunden'!H159)),MAX(IF(Einstellungen!$C$11="7 Tage",MAX(0,(MIN(DATE(2026,4,0),IF(Mitarbeiter!$D159="",DATE(2026,4,0),Mitarbeiter!$D159),TODAY()))-(MAX(DATE(2026,3,1),Mitarbeiter!$C159))+1),MAX(0,NETWORKDAYS(MAX(DATE(2026,3,1),Mitarbeiter!$C159),MIN(DATE(2026,4,0),IF(Mitarbeiter!$D159="",DATE(2026,4,0),Mitarbeiter!$D159),TODAY()),Einstellungen!$F$13:$F$67)))*N(Mitarbeiter!$E159)/IF(Einstellungen!$C$11="7 Tage",7,5),N('Ist-Stunden'!H159)+(N(Krankheitstage!I159)+N(Krankheitstage!U159))*N($C159))))</f>
        <v/>
      </c>
      <c r="AM159" s="76">
        <f>IF($B159="",0,IF(Einstellungen!$C$10="Ja",MAX(IF(Einstellungen!$C$11="7 Tage",MAX(0,(MIN(DATE(2026,5,0),IF(Mitarbeiter!$D159="",DATE(2026,5,0),Mitarbeiter!$D159),TODAY()))-(MAX(DATE(2026,4,1),Mitarbeiter!$C159))+1),MAX(0,NETWORKDAYS(MAX(DATE(2026,4,1),Mitarbeiter!$C159),MIN(DATE(2026,5,0),IF(Mitarbeiter!$D159="",DATE(2026,5,0),Mitarbeiter!$D159),TODAY()),Einstellungen!$F$13:$F$67)))*N(Mitarbeiter!$E159)/IF(Einstellungen!$C$11="7 Tage",7,5),N('Ist-Stunden'!I159)),MAX(IF(Einstellungen!$C$11="7 Tage",MAX(0,(MIN(DATE(2026,5,0),IF(Mitarbeiter!$D159="",DATE(2026,5,0),Mitarbeiter!$D159),TODAY()))-(MAX(DATE(2026,4,1),Mitarbeiter!$C159))+1),MAX(0,NETWORKDAYS(MAX(DATE(2026,4,1),Mitarbeiter!$C159),MIN(DATE(2026,5,0),IF(Mitarbeiter!$D159="",DATE(2026,5,0),Mitarbeiter!$D159),TODAY()),Einstellungen!$F$13:$F$67)))*N(Mitarbeiter!$E159)/IF(Einstellungen!$C$11="7 Tage",7,5),N('Ist-Stunden'!I159)+(N(Krankheitstage!J159)+N(Krankheitstage!V159))*N($C159))))</f>
        <v/>
      </c>
      <c r="AN159" s="76">
        <f>IF($B159="",0,IF(Einstellungen!$C$10="Ja",MAX(IF(Einstellungen!$C$11="7 Tage",MAX(0,(MIN(DATE(2026,6,0),IF(Mitarbeiter!$D159="",DATE(2026,6,0),Mitarbeiter!$D159),TODAY()))-(MAX(DATE(2026,5,1),Mitarbeiter!$C159))+1),MAX(0,NETWORKDAYS(MAX(DATE(2026,5,1),Mitarbeiter!$C159),MIN(DATE(2026,6,0),IF(Mitarbeiter!$D159="",DATE(2026,6,0),Mitarbeiter!$D159),TODAY()),Einstellungen!$F$13:$F$67)))*N(Mitarbeiter!$E159)/IF(Einstellungen!$C$11="7 Tage",7,5),N('Ist-Stunden'!J159)),MAX(IF(Einstellungen!$C$11="7 Tage",MAX(0,(MIN(DATE(2026,6,0),IF(Mitarbeiter!$D159="",DATE(2026,6,0),Mitarbeiter!$D159),TODAY()))-(MAX(DATE(2026,5,1),Mitarbeiter!$C159))+1),MAX(0,NETWORKDAYS(MAX(DATE(2026,5,1),Mitarbeiter!$C159),MIN(DATE(2026,6,0),IF(Mitarbeiter!$D159="",DATE(2026,6,0),Mitarbeiter!$D159),TODAY()),Einstellungen!$F$13:$F$67)))*N(Mitarbeiter!$E159)/IF(Einstellungen!$C$11="7 Tage",7,5),N('Ist-Stunden'!J159)+(N(Krankheitstage!K159)+N(Krankheitstage!W159))*N($C159))))</f>
        <v/>
      </c>
      <c r="AO159" s="76">
        <f>IF($B159="",0,IF(Einstellungen!$C$10="Ja",MAX(IF(Einstellungen!$C$11="7 Tage",MAX(0,(MIN(DATE(2026,7,0),IF(Mitarbeiter!$D159="",DATE(2026,7,0),Mitarbeiter!$D159),TODAY()))-(MAX(DATE(2026,6,1),Mitarbeiter!$C159))+1),MAX(0,NETWORKDAYS(MAX(DATE(2026,6,1),Mitarbeiter!$C159),MIN(DATE(2026,7,0),IF(Mitarbeiter!$D159="",DATE(2026,7,0),Mitarbeiter!$D159),TODAY()),Einstellungen!$F$13:$F$67)))*N(Mitarbeiter!$E159)/IF(Einstellungen!$C$11="7 Tage",7,5),N('Ist-Stunden'!K159)),MAX(IF(Einstellungen!$C$11="7 Tage",MAX(0,(MIN(DATE(2026,7,0),IF(Mitarbeiter!$D159="",DATE(2026,7,0),Mitarbeiter!$D159),TODAY()))-(MAX(DATE(2026,6,1),Mitarbeiter!$C159))+1),MAX(0,NETWORKDAYS(MAX(DATE(2026,6,1),Mitarbeiter!$C159),MIN(DATE(2026,7,0),IF(Mitarbeiter!$D159="",DATE(2026,7,0),Mitarbeiter!$D159),TODAY()),Einstellungen!$F$13:$F$67)))*N(Mitarbeiter!$E159)/IF(Einstellungen!$C$11="7 Tage",7,5),N('Ist-Stunden'!K159)+(N(Krankheitstage!L159)+N(Krankheitstage!X159))*N($C159))))</f>
        <v/>
      </c>
      <c r="AP159" s="76">
        <f>IF($B159="",0,IF(Einstellungen!$C$10="Ja",MAX(IF(Einstellungen!$C$11="7 Tage",MAX(0,(MIN(DATE(2026,8,0),IF(Mitarbeiter!$D159="",DATE(2026,8,0),Mitarbeiter!$D159),TODAY()))-(MAX(DATE(2026,7,1),Mitarbeiter!$C159))+1),MAX(0,NETWORKDAYS(MAX(DATE(2026,7,1),Mitarbeiter!$C159),MIN(DATE(2026,8,0),IF(Mitarbeiter!$D159="",DATE(2026,8,0),Mitarbeiter!$D159),TODAY()),Einstellungen!$F$13:$F$67)))*N(Mitarbeiter!$E159)/IF(Einstellungen!$C$11="7 Tage",7,5),N('Ist-Stunden'!L159)),MAX(IF(Einstellungen!$C$11="7 Tage",MAX(0,(MIN(DATE(2026,8,0),IF(Mitarbeiter!$D159="",DATE(2026,8,0),Mitarbeiter!$D159),TODAY()))-(MAX(DATE(2026,7,1),Mitarbeiter!$C159))+1),MAX(0,NETWORKDAYS(MAX(DATE(2026,7,1),Mitarbeiter!$C159),MIN(DATE(2026,8,0),IF(Mitarbeiter!$D159="",DATE(2026,8,0),Mitarbeiter!$D159),TODAY()),Einstellungen!$F$13:$F$67)))*N(Mitarbeiter!$E159)/IF(Einstellungen!$C$11="7 Tage",7,5),N('Ist-Stunden'!L159)+(N(Krankheitstage!M159)+N(Krankheitstage!Y159))*N($C159))))</f>
        <v/>
      </c>
      <c r="AQ159" s="76">
        <f>IF($B159="",0,IF(Einstellungen!$C$10="Ja",MAX(IF(Einstellungen!$C$11="7 Tage",MAX(0,(MIN(DATE(2026,9,0),IF(Mitarbeiter!$D159="",DATE(2026,9,0),Mitarbeiter!$D159),TODAY()))-(MAX(DATE(2026,8,1),Mitarbeiter!$C159))+1),MAX(0,NETWORKDAYS(MAX(DATE(2026,8,1),Mitarbeiter!$C159),MIN(DATE(2026,9,0),IF(Mitarbeiter!$D159="",DATE(2026,9,0),Mitarbeiter!$D159),TODAY()),Einstellungen!$F$13:$F$67)))*N(Mitarbeiter!$E159)/IF(Einstellungen!$C$11="7 Tage",7,5),N('Ist-Stunden'!M159)),MAX(IF(Einstellungen!$C$11="7 Tage",MAX(0,(MIN(DATE(2026,9,0),IF(Mitarbeiter!$D159="",DATE(2026,9,0),Mitarbeiter!$D159),TODAY()))-(MAX(DATE(2026,8,1),Mitarbeiter!$C159))+1),MAX(0,NETWORKDAYS(MAX(DATE(2026,8,1),Mitarbeiter!$C159),MIN(DATE(2026,9,0),IF(Mitarbeiter!$D159="",DATE(2026,9,0),Mitarbeiter!$D159),TODAY()),Einstellungen!$F$13:$F$67)))*N(Mitarbeiter!$E159)/IF(Einstellungen!$C$11="7 Tage",7,5),N('Ist-Stunden'!M159)+(N(Krankheitstage!N159)+N(Krankheitstage!Z159))*N($C159))))</f>
        <v/>
      </c>
      <c r="AR159" s="76">
        <f>IF($B159="",0,IF(Einstellungen!$C$10="Ja",MAX(IF(Einstellungen!$C$11="7 Tage",MAX(0,(MIN(DATE(2026,10,0),IF(Mitarbeiter!$D159="",DATE(2026,10,0),Mitarbeiter!$D159),TODAY()))-(MAX(DATE(2026,9,1),Mitarbeiter!$C159))+1),MAX(0,NETWORKDAYS(MAX(DATE(2026,9,1),Mitarbeiter!$C159),MIN(DATE(2026,10,0),IF(Mitarbeiter!$D159="",DATE(2026,10,0),Mitarbeiter!$D159),TODAY()),Einstellungen!$F$13:$F$67)))*N(Mitarbeiter!$E159)/IF(Einstellungen!$C$11="7 Tage",7,5),N('Ist-Stunden'!N159)),MAX(IF(Einstellungen!$C$11="7 Tage",MAX(0,(MIN(DATE(2026,10,0),IF(Mitarbeiter!$D159="",DATE(2026,10,0),Mitarbeiter!$D159),TODAY()))-(MAX(DATE(2026,9,1),Mitarbeiter!$C159))+1),MAX(0,NETWORKDAYS(MAX(DATE(2026,9,1),Mitarbeiter!$C159),MIN(DATE(2026,10,0),IF(Mitarbeiter!$D159="",DATE(2026,10,0),Mitarbeiter!$D159),TODAY()),Einstellungen!$F$13:$F$67)))*N(Mitarbeiter!$E159)/IF(Einstellungen!$C$11="7 Tage",7,5),N('Ist-Stunden'!N159)+(N(Krankheitstage!O159)+N(Krankheitstage!AA159))*N($C159))))</f>
        <v/>
      </c>
      <c r="AS159" s="76">
        <f>IF($B159="",0,IF(Einstellungen!$C$10="Ja",MAX(IF(Einstellungen!$C$11="7 Tage",MAX(0,(MIN(DATE(2026,11,0),IF(Mitarbeiter!$D159="",DATE(2026,11,0),Mitarbeiter!$D159),TODAY()))-(MAX(DATE(2026,10,1),Mitarbeiter!$C159))+1),MAX(0,NETWORKDAYS(MAX(DATE(2026,10,1),Mitarbeiter!$C159),MIN(DATE(2026,11,0),IF(Mitarbeiter!$D159="",DATE(2026,11,0),Mitarbeiter!$D159),TODAY()),Einstellungen!$F$13:$F$67)))*N(Mitarbeiter!$E159)/IF(Einstellungen!$C$11="7 Tage",7,5),N('Ist-Stunden'!O159)),MAX(IF(Einstellungen!$C$11="7 Tage",MAX(0,(MIN(DATE(2026,11,0),IF(Mitarbeiter!$D159="",DATE(2026,11,0),Mitarbeiter!$D159),TODAY()))-(MAX(DATE(2026,10,1),Mitarbeiter!$C159))+1),MAX(0,NETWORKDAYS(MAX(DATE(2026,10,1),Mitarbeiter!$C159),MIN(DATE(2026,11,0),IF(Mitarbeiter!$D159="",DATE(2026,11,0),Mitarbeiter!$D159),TODAY()),Einstellungen!$F$13:$F$67)))*N(Mitarbeiter!$E159)/IF(Einstellungen!$C$11="7 Tage",7,5),N('Ist-Stunden'!O159)+(N(Krankheitstage!P159)+N(Krankheitstage!AB159))*N($C159))))</f>
        <v/>
      </c>
      <c r="AT159" s="76">
        <f>IF($B159="",0,IF(Einstellungen!$C$10="Ja",MAX(IF(Einstellungen!$C$11="7 Tage",MAX(0,(MIN(DATE(2026,12,0),IF(Mitarbeiter!$D159="",DATE(2026,12,0),Mitarbeiter!$D159),TODAY()))-(MAX(DATE(2026,11,1),Mitarbeiter!$C159))+1),MAX(0,NETWORKDAYS(MAX(DATE(2026,11,1),Mitarbeiter!$C159),MIN(DATE(2026,12,0),IF(Mitarbeiter!$D159="",DATE(2026,12,0),Mitarbeiter!$D159),TODAY()),Einstellungen!$F$13:$F$67)))*N(Mitarbeiter!$E159)/IF(Einstellungen!$C$11="7 Tage",7,5),N('Ist-Stunden'!P159)),MAX(IF(Einstellungen!$C$11="7 Tage",MAX(0,(MIN(DATE(2026,12,0),IF(Mitarbeiter!$D159="",DATE(2026,12,0),Mitarbeiter!$D159),TODAY()))-(MAX(DATE(2026,11,1),Mitarbeiter!$C159))+1),MAX(0,NETWORKDAYS(MAX(DATE(2026,11,1),Mitarbeiter!$C159),MIN(DATE(2026,12,0),IF(Mitarbeiter!$D159="",DATE(2026,12,0),Mitarbeiter!$D159),TODAY()),Einstellungen!$F$13:$F$67)))*N(Mitarbeiter!$E159)/IF(Einstellungen!$C$11="7 Tage",7,5),N('Ist-Stunden'!P159)+(N(Krankheitstage!Q159)+N(Krankheitstage!AC159))*N($C159))))</f>
        <v/>
      </c>
      <c r="AU159" s="76">
        <f>IF($B159="",0,IF(Einstellungen!$C$10="Ja",MAX(IF(Einstellungen!$C$11="7 Tage",MAX(0,(MIN(DATE(2026,13,0),IF(Mitarbeiter!$D159="",DATE(2026,13,0),Mitarbeiter!$D159),TODAY()))-(MAX(DATE(2026,12,1),Mitarbeiter!$C159))+1),MAX(0,NETWORKDAYS(MAX(DATE(2026,12,1),Mitarbeiter!$C159),MIN(DATE(2026,13,0),IF(Mitarbeiter!$D159="",DATE(2026,13,0),Mitarbeiter!$D159),TODAY()),Einstellungen!$F$13:$F$67)))*N(Mitarbeiter!$E159)/IF(Einstellungen!$C$11="7 Tage",7,5),N('Ist-Stunden'!Q159)),MAX(IF(Einstellungen!$C$11="7 Tage",MAX(0,(MIN(DATE(2026,13,0),IF(Mitarbeiter!$D159="",DATE(2026,13,0),Mitarbeiter!$D159),TODAY()))-(MAX(DATE(2026,12,1),Mitarbeiter!$C159))+1),MAX(0,NETWORKDAYS(MAX(DATE(2026,12,1),Mitarbeiter!$C159),MIN(DATE(2026,13,0),IF(Mitarbeiter!$D159="",DATE(2026,13,0),Mitarbeiter!$D159),TODAY()),Einstellungen!$F$13:$F$67)))*N(Mitarbeiter!$E159)/IF(Einstellungen!$C$11="7 Tage",7,5),N('Ist-Stunden'!Q159)+(N(Krankheitstage!R159)+N(Krankheitstage!AD159))*N($C159))))</f>
        <v/>
      </c>
      <c r="AV159" s="76">
        <f>IF($B159="",0,IF(Einstellungen!$C$10="Ja",MAX(IF(Einstellungen!$C$11="7 Tage",MAX(0,(MIN(DATE(2027,2,0),IF(Mitarbeiter!$D159="",DATE(2027,2,0),Mitarbeiter!$D159),TODAY()))-(MAX(DATE(2027,1,1),Mitarbeiter!$C159))+1),MAX(0,NETWORKDAYS(MAX(DATE(2027,1,1),Mitarbeiter!$C159),MIN(DATE(2027,2,0),IF(Mitarbeiter!$D159="",DATE(2027,2,0),Mitarbeiter!$D159),TODAY()),Einstellungen!$F$13:$F$67)))*N(Mitarbeiter!$E159)/IF(Einstellungen!$C$11="7 Tage",7,5),N('Ist-Stunden'!R159)),MAX(IF(Einstellungen!$C$11="7 Tage",MAX(0,(MIN(DATE(2027,2,0),IF(Mitarbeiter!$D159="",DATE(2027,2,0),Mitarbeiter!$D159),TODAY()))-(MAX(DATE(2027,1,1),Mitarbeiter!$C159))+1),MAX(0,NETWORKDAYS(MAX(DATE(2027,1,1),Mitarbeiter!$C159),MIN(DATE(2027,2,0),IF(Mitarbeiter!$D159="",DATE(2027,2,0),Mitarbeiter!$D159),TODAY()),Einstellungen!$F$13:$F$67)))*N(Mitarbeiter!$E159)/IF(Einstellungen!$C$11="7 Tage",7,5),N('Ist-Stunden'!R159)+(N(Krankheitstage!AE159)+N(Krankheitstage!AQ159))*N($C159))))</f>
        <v/>
      </c>
      <c r="AW159" s="76">
        <f>IF($B159="",0,IF(Einstellungen!$C$10="Ja",MAX(IF(Einstellungen!$C$11="7 Tage",MAX(0,(MIN(DATE(2027,3,0),IF(Mitarbeiter!$D159="",DATE(2027,3,0),Mitarbeiter!$D159),TODAY()))-(MAX(DATE(2027,2,1),Mitarbeiter!$C159))+1),MAX(0,NETWORKDAYS(MAX(DATE(2027,2,1),Mitarbeiter!$C159),MIN(DATE(2027,3,0),IF(Mitarbeiter!$D159="",DATE(2027,3,0),Mitarbeiter!$D159),TODAY()),Einstellungen!$F$13:$F$67)))*N(Mitarbeiter!$E159)/IF(Einstellungen!$C$11="7 Tage",7,5),N('Ist-Stunden'!S159)),MAX(IF(Einstellungen!$C$11="7 Tage",MAX(0,(MIN(DATE(2027,3,0),IF(Mitarbeiter!$D159="",DATE(2027,3,0),Mitarbeiter!$D159),TODAY()))-(MAX(DATE(2027,2,1),Mitarbeiter!$C159))+1),MAX(0,NETWORKDAYS(MAX(DATE(2027,2,1),Mitarbeiter!$C159),MIN(DATE(2027,3,0),IF(Mitarbeiter!$D159="",DATE(2027,3,0),Mitarbeiter!$D159),TODAY()),Einstellungen!$F$13:$F$67)))*N(Mitarbeiter!$E159)/IF(Einstellungen!$C$11="7 Tage",7,5),N('Ist-Stunden'!S159)+(N(Krankheitstage!AF159)+N(Krankheitstage!AR159))*N($C159))))</f>
        <v/>
      </c>
      <c r="AX159" s="76">
        <f>IF($B159="",0,IF(Einstellungen!$C$10="Ja",MAX(IF(Einstellungen!$C$11="7 Tage",MAX(0,(MIN(DATE(2027,4,0),IF(Mitarbeiter!$D159="",DATE(2027,4,0),Mitarbeiter!$D159),TODAY()))-(MAX(DATE(2027,3,1),Mitarbeiter!$C159))+1),MAX(0,NETWORKDAYS(MAX(DATE(2027,3,1),Mitarbeiter!$C159),MIN(DATE(2027,4,0),IF(Mitarbeiter!$D159="",DATE(2027,4,0),Mitarbeiter!$D159),TODAY()),Einstellungen!$F$13:$F$67)))*N(Mitarbeiter!$E159)/IF(Einstellungen!$C$11="7 Tage",7,5),N('Ist-Stunden'!T159)),MAX(IF(Einstellungen!$C$11="7 Tage",MAX(0,(MIN(DATE(2027,4,0),IF(Mitarbeiter!$D159="",DATE(2027,4,0),Mitarbeiter!$D159),TODAY()))-(MAX(DATE(2027,3,1),Mitarbeiter!$C159))+1),MAX(0,NETWORKDAYS(MAX(DATE(2027,3,1),Mitarbeiter!$C159),MIN(DATE(2027,4,0),IF(Mitarbeiter!$D159="",DATE(2027,4,0),Mitarbeiter!$D159),TODAY()),Einstellungen!$F$13:$F$67)))*N(Mitarbeiter!$E159)/IF(Einstellungen!$C$11="7 Tage",7,5),N('Ist-Stunden'!T159)+(N(Krankheitstage!AG159)+N(Krankheitstage!AS159))*N($C159))))</f>
        <v/>
      </c>
      <c r="AY159" s="76">
        <f>IF($B159="",0,IF(Einstellungen!$C$10="Ja",MAX(IF(Einstellungen!$C$11="7 Tage",MAX(0,(MIN(DATE(2027,5,0),IF(Mitarbeiter!$D159="",DATE(2027,5,0),Mitarbeiter!$D159),TODAY()))-(MAX(DATE(2027,4,1),Mitarbeiter!$C159))+1),MAX(0,NETWORKDAYS(MAX(DATE(2027,4,1),Mitarbeiter!$C159),MIN(DATE(2027,5,0),IF(Mitarbeiter!$D159="",DATE(2027,5,0),Mitarbeiter!$D159),TODAY()),Einstellungen!$F$13:$F$67)))*N(Mitarbeiter!$E159)/IF(Einstellungen!$C$11="7 Tage",7,5),N('Ist-Stunden'!U159)),MAX(IF(Einstellungen!$C$11="7 Tage",MAX(0,(MIN(DATE(2027,5,0),IF(Mitarbeiter!$D159="",DATE(2027,5,0),Mitarbeiter!$D159),TODAY()))-(MAX(DATE(2027,4,1),Mitarbeiter!$C159))+1),MAX(0,NETWORKDAYS(MAX(DATE(2027,4,1),Mitarbeiter!$C159),MIN(DATE(2027,5,0),IF(Mitarbeiter!$D159="",DATE(2027,5,0),Mitarbeiter!$D159),TODAY()),Einstellungen!$F$13:$F$67)))*N(Mitarbeiter!$E159)/IF(Einstellungen!$C$11="7 Tage",7,5),N('Ist-Stunden'!U159)+(N(Krankheitstage!AH159)+N(Krankheitstage!AT159))*N($C159))))</f>
        <v/>
      </c>
      <c r="AZ159" s="76">
        <f>IF($B159="",0,IF(Einstellungen!$C$10="Ja",MAX(IF(Einstellungen!$C$11="7 Tage",MAX(0,(MIN(DATE(2027,6,0),IF(Mitarbeiter!$D159="",DATE(2027,6,0),Mitarbeiter!$D159),TODAY()))-(MAX(DATE(2027,5,1),Mitarbeiter!$C159))+1),MAX(0,NETWORKDAYS(MAX(DATE(2027,5,1),Mitarbeiter!$C159),MIN(DATE(2027,6,0),IF(Mitarbeiter!$D159="",DATE(2027,6,0),Mitarbeiter!$D159),TODAY()),Einstellungen!$F$13:$F$67)))*N(Mitarbeiter!$E159)/IF(Einstellungen!$C$11="7 Tage",7,5),N('Ist-Stunden'!V159)),MAX(IF(Einstellungen!$C$11="7 Tage",MAX(0,(MIN(DATE(2027,6,0),IF(Mitarbeiter!$D159="",DATE(2027,6,0),Mitarbeiter!$D159),TODAY()))-(MAX(DATE(2027,5,1),Mitarbeiter!$C159))+1),MAX(0,NETWORKDAYS(MAX(DATE(2027,5,1),Mitarbeiter!$C159),MIN(DATE(2027,6,0),IF(Mitarbeiter!$D159="",DATE(2027,6,0),Mitarbeiter!$D159),TODAY()),Einstellungen!$F$13:$F$67)))*N(Mitarbeiter!$E159)/IF(Einstellungen!$C$11="7 Tage",7,5),N('Ist-Stunden'!V159)+(N(Krankheitstage!AI159)+N(Krankheitstage!AU159))*N($C159))))</f>
        <v/>
      </c>
      <c r="BA159" s="76">
        <f>IF($B159="",0,IF(Einstellungen!$C$10="Ja",MAX(IF(Einstellungen!$C$11="7 Tage",MAX(0,(MIN(DATE(2027,7,0),IF(Mitarbeiter!$D159="",DATE(2027,7,0),Mitarbeiter!$D159),TODAY()))-(MAX(DATE(2027,6,1),Mitarbeiter!$C159))+1),MAX(0,NETWORKDAYS(MAX(DATE(2027,6,1),Mitarbeiter!$C159),MIN(DATE(2027,7,0),IF(Mitarbeiter!$D159="",DATE(2027,7,0),Mitarbeiter!$D159),TODAY()),Einstellungen!$F$13:$F$67)))*N(Mitarbeiter!$E159)/IF(Einstellungen!$C$11="7 Tage",7,5),N('Ist-Stunden'!W159)),MAX(IF(Einstellungen!$C$11="7 Tage",MAX(0,(MIN(DATE(2027,7,0),IF(Mitarbeiter!$D159="",DATE(2027,7,0),Mitarbeiter!$D159),TODAY()))-(MAX(DATE(2027,6,1),Mitarbeiter!$C159))+1),MAX(0,NETWORKDAYS(MAX(DATE(2027,6,1),Mitarbeiter!$C159),MIN(DATE(2027,7,0),IF(Mitarbeiter!$D159="",DATE(2027,7,0),Mitarbeiter!$D159),TODAY()),Einstellungen!$F$13:$F$67)))*N(Mitarbeiter!$E159)/IF(Einstellungen!$C$11="7 Tage",7,5),N('Ist-Stunden'!W159)+(N(Krankheitstage!AJ159)+N(Krankheitstage!AV159))*N($C159))))</f>
        <v/>
      </c>
      <c r="BB159" s="76">
        <f>IF($B159="",0,IF(Einstellungen!$C$10="Ja",MAX(IF(Einstellungen!$C$11="7 Tage",MAX(0,(MIN(DATE(2027,8,0),IF(Mitarbeiter!$D159="",DATE(2027,8,0),Mitarbeiter!$D159),TODAY()))-(MAX(DATE(2027,7,1),Mitarbeiter!$C159))+1),MAX(0,NETWORKDAYS(MAX(DATE(2027,7,1),Mitarbeiter!$C159),MIN(DATE(2027,8,0),IF(Mitarbeiter!$D159="",DATE(2027,8,0),Mitarbeiter!$D159),TODAY()),Einstellungen!$F$13:$F$67)))*N(Mitarbeiter!$E159)/IF(Einstellungen!$C$11="7 Tage",7,5),N('Ist-Stunden'!X159)),MAX(IF(Einstellungen!$C$11="7 Tage",MAX(0,(MIN(DATE(2027,8,0),IF(Mitarbeiter!$D159="",DATE(2027,8,0),Mitarbeiter!$D159),TODAY()))-(MAX(DATE(2027,7,1),Mitarbeiter!$C159))+1),MAX(0,NETWORKDAYS(MAX(DATE(2027,7,1),Mitarbeiter!$C159),MIN(DATE(2027,8,0),IF(Mitarbeiter!$D159="",DATE(2027,8,0),Mitarbeiter!$D159),TODAY()),Einstellungen!$F$13:$F$67)))*N(Mitarbeiter!$E159)/IF(Einstellungen!$C$11="7 Tage",7,5),N('Ist-Stunden'!X159)+(N(Krankheitstage!AK159)+N(Krankheitstage!AW159))*N($C159))))</f>
        <v/>
      </c>
      <c r="BC159" s="76">
        <f>IF($B159="",0,IF(Einstellungen!$C$10="Ja",MAX(IF(Einstellungen!$C$11="7 Tage",MAX(0,(MIN(DATE(2027,9,0),IF(Mitarbeiter!$D159="",DATE(2027,9,0),Mitarbeiter!$D159),TODAY()))-(MAX(DATE(2027,8,1),Mitarbeiter!$C159))+1),MAX(0,NETWORKDAYS(MAX(DATE(2027,8,1),Mitarbeiter!$C159),MIN(DATE(2027,9,0),IF(Mitarbeiter!$D159="",DATE(2027,9,0),Mitarbeiter!$D159),TODAY()),Einstellungen!$F$13:$F$67)))*N(Mitarbeiter!$E159)/IF(Einstellungen!$C$11="7 Tage",7,5),N('Ist-Stunden'!Y159)),MAX(IF(Einstellungen!$C$11="7 Tage",MAX(0,(MIN(DATE(2027,9,0),IF(Mitarbeiter!$D159="",DATE(2027,9,0),Mitarbeiter!$D159),TODAY()))-(MAX(DATE(2027,8,1),Mitarbeiter!$C159))+1),MAX(0,NETWORKDAYS(MAX(DATE(2027,8,1),Mitarbeiter!$C159),MIN(DATE(2027,9,0),IF(Mitarbeiter!$D159="",DATE(2027,9,0),Mitarbeiter!$D159),TODAY()),Einstellungen!$F$13:$F$67)))*N(Mitarbeiter!$E159)/IF(Einstellungen!$C$11="7 Tage",7,5),N('Ist-Stunden'!Y159)+(N(Krankheitstage!AL159)+N(Krankheitstage!AX159))*N($C159))))</f>
        <v/>
      </c>
      <c r="BD159" s="76">
        <f>IF($B159="",0,IF(Einstellungen!$C$10="Ja",MAX(IF(Einstellungen!$C$11="7 Tage",MAX(0,(MIN(DATE(2027,10,0),IF(Mitarbeiter!$D159="",DATE(2027,10,0),Mitarbeiter!$D159),TODAY()))-(MAX(DATE(2027,9,1),Mitarbeiter!$C159))+1),MAX(0,NETWORKDAYS(MAX(DATE(2027,9,1),Mitarbeiter!$C159),MIN(DATE(2027,10,0),IF(Mitarbeiter!$D159="",DATE(2027,10,0),Mitarbeiter!$D159),TODAY()),Einstellungen!$F$13:$F$67)))*N(Mitarbeiter!$E159)/IF(Einstellungen!$C$11="7 Tage",7,5),N('Ist-Stunden'!Z159)),MAX(IF(Einstellungen!$C$11="7 Tage",MAX(0,(MIN(DATE(2027,10,0),IF(Mitarbeiter!$D159="",DATE(2027,10,0),Mitarbeiter!$D159),TODAY()))-(MAX(DATE(2027,9,1),Mitarbeiter!$C159))+1),MAX(0,NETWORKDAYS(MAX(DATE(2027,9,1),Mitarbeiter!$C159),MIN(DATE(2027,10,0),IF(Mitarbeiter!$D159="",DATE(2027,10,0),Mitarbeiter!$D159),TODAY()),Einstellungen!$F$13:$F$67)))*N(Mitarbeiter!$E159)/IF(Einstellungen!$C$11="7 Tage",7,5),N('Ist-Stunden'!Z159)+(N(Krankheitstage!AM159)+N(Krankheitstage!AY159))*N($C159))))</f>
        <v/>
      </c>
      <c r="BE159" s="76">
        <f>IF($B159="",0,IF(Einstellungen!$C$10="Ja",MAX(IF(Einstellungen!$C$11="7 Tage",MAX(0,(MIN(DATE(2027,11,0),IF(Mitarbeiter!$D159="",DATE(2027,11,0),Mitarbeiter!$D159),TODAY()))-(MAX(DATE(2027,10,1),Mitarbeiter!$C159))+1),MAX(0,NETWORKDAYS(MAX(DATE(2027,10,1),Mitarbeiter!$C159),MIN(DATE(2027,11,0),IF(Mitarbeiter!$D159="",DATE(2027,11,0),Mitarbeiter!$D159),TODAY()),Einstellungen!$F$13:$F$67)))*N(Mitarbeiter!$E159)/IF(Einstellungen!$C$11="7 Tage",7,5),N('Ist-Stunden'!AA159)),MAX(IF(Einstellungen!$C$11="7 Tage",MAX(0,(MIN(DATE(2027,11,0),IF(Mitarbeiter!$D159="",DATE(2027,11,0),Mitarbeiter!$D159),TODAY()))-(MAX(DATE(2027,10,1),Mitarbeiter!$C159))+1),MAX(0,NETWORKDAYS(MAX(DATE(2027,10,1),Mitarbeiter!$C159),MIN(DATE(2027,11,0),IF(Mitarbeiter!$D159="",DATE(2027,11,0),Mitarbeiter!$D159),TODAY()),Einstellungen!$F$13:$F$67)))*N(Mitarbeiter!$E159)/IF(Einstellungen!$C$11="7 Tage",7,5),N('Ist-Stunden'!AA159)+(N(Krankheitstage!AN159)+N(Krankheitstage!AZ159))*N($C159))))</f>
        <v/>
      </c>
      <c r="BF159" s="76">
        <f>IF($B159="",0,IF(Einstellungen!$C$10="Ja",MAX(IF(Einstellungen!$C$11="7 Tage",MAX(0,(MIN(DATE(2027,12,0),IF(Mitarbeiter!$D159="",DATE(2027,12,0),Mitarbeiter!$D159),TODAY()))-(MAX(DATE(2027,11,1),Mitarbeiter!$C159))+1),MAX(0,NETWORKDAYS(MAX(DATE(2027,11,1),Mitarbeiter!$C159),MIN(DATE(2027,12,0),IF(Mitarbeiter!$D159="",DATE(2027,12,0),Mitarbeiter!$D159),TODAY()),Einstellungen!$F$13:$F$67)))*N(Mitarbeiter!$E159)/IF(Einstellungen!$C$11="7 Tage",7,5),N('Ist-Stunden'!AB159)),MAX(IF(Einstellungen!$C$11="7 Tage",MAX(0,(MIN(DATE(2027,12,0),IF(Mitarbeiter!$D159="",DATE(2027,12,0),Mitarbeiter!$D159),TODAY()))-(MAX(DATE(2027,11,1),Mitarbeiter!$C159))+1),MAX(0,NETWORKDAYS(MAX(DATE(2027,11,1),Mitarbeiter!$C159),MIN(DATE(2027,12,0),IF(Mitarbeiter!$D159="",DATE(2027,12,0),Mitarbeiter!$D159),TODAY()),Einstellungen!$F$13:$F$67)))*N(Mitarbeiter!$E159)/IF(Einstellungen!$C$11="7 Tage",7,5),N('Ist-Stunden'!AB159)+(N(Krankheitstage!AO159)+N(Krankheitstage!BA159))*N($C159))))</f>
        <v/>
      </c>
      <c r="BG159" s="76">
        <f>IF($B159="",0,IF(Einstellungen!$C$10="Ja",MAX(IF(Einstellungen!$C$11="7 Tage",MAX(0,(MIN(DATE(2027,13,0),IF(Mitarbeiter!$D159="",DATE(2027,13,0),Mitarbeiter!$D159),TODAY()))-(MAX(DATE(2027,12,1),Mitarbeiter!$C159))+1),MAX(0,NETWORKDAYS(MAX(DATE(2027,12,1),Mitarbeiter!$C159),MIN(DATE(2027,13,0),IF(Mitarbeiter!$D159="",DATE(2027,13,0),Mitarbeiter!$D159),TODAY()),Einstellungen!$F$13:$F$67)))*N(Mitarbeiter!$E159)/IF(Einstellungen!$C$11="7 Tage",7,5),N('Ist-Stunden'!AC159)),MAX(IF(Einstellungen!$C$11="7 Tage",MAX(0,(MIN(DATE(2027,13,0),IF(Mitarbeiter!$D159="",DATE(2027,13,0),Mitarbeiter!$D159),TODAY()))-(MAX(DATE(2027,12,1),Mitarbeiter!$C159))+1),MAX(0,NETWORKDAYS(MAX(DATE(2027,12,1),Mitarbeiter!$C159),MIN(DATE(2027,13,0),IF(Mitarbeiter!$D159="",DATE(2027,13,0),Mitarbeiter!$D159),TODAY()),Einstellungen!$F$13:$F$67)))*N(Mitarbeiter!$E159)/IF(Einstellungen!$C$11="7 Tage",7,5),N('Ist-Stunden'!AC159)+(N(Krankheitstage!AP159)+N(Krankheitstage!BB159))*N($C159))))</f>
        <v/>
      </c>
      <c r="BH159" s="76">
        <f>IF($B159="",0,IF(Einstellungen!$C$10="Ja",MAX(IF(Einstellungen!$C$11="7 Tage",MAX(0,(MIN(DATE(2028,2,0),IF(Mitarbeiter!$D159="",DATE(2028,2,0),Mitarbeiter!$D159),TODAY()))-(MAX(DATE(2028,1,1),Mitarbeiter!$C159))+1),MAX(0,NETWORKDAYS(MAX(DATE(2028,1,1),Mitarbeiter!$C159),MIN(DATE(2028,2,0),IF(Mitarbeiter!$D159="",DATE(2028,2,0),Mitarbeiter!$D159),TODAY()),Einstellungen!$F$13:$F$67)))*N(Mitarbeiter!$E159)/IF(Einstellungen!$C$11="7 Tage",7,5),N('Ist-Stunden'!AD159)),MAX(IF(Einstellungen!$C$11="7 Tage",MAX(0,(MIN(DATE(2028,2,0),IF(Mitarbeiter!$D159="",DATE(2028,2,0),Mitarbeiter!$D159),TODAY()))-(MAX(DATE(2028,1,1),Mitarbeiter!$C159))+1),MAX(0,NETWORKDAYS(MAX(DATE(2028,1,1),Mitarbeiter!$C159),MIN(DATE(2028,2,0),IF(Mitarbeiter!$D159="",DATE(2028,2,0),Mitarbeiter!$D159),TODAY()),Einstellungen!$F$13:$F$67)))*N(Mitarbeiter!$E159)/IF(Einstellungen!$C$11="7 Tage",7,5),N('Ist-Stunden'!AD159)+(N(Krankheitstage!BC159)+N(Krankheitstage!BO159))*N($C159))))</f>
        <v/>
      </c>
      <c r="BI159" s="76">
        <f>IF($B159="",0,IF(Einstellungen!$C$10="Ja",MAX(IF(Einstellungen!$C$11="7 Tage",MAX(0,(MIN(DATE(2028,3,0),IF(Mitarbeiter!$D159="",DATE(2028,3,0),Mitarbeiter!$D159),TODAY()))-(MAX(DATE(2028,2,1),Mitarbeiter!$C159))+1),MAX(0,NETWORKDAYS(MAX(DATE(2028,2,1),Mitarbeiter!$C159),MIN(DATE(2028,3,0),IF(Mitarbeiter!$D159="",DATE(2028,3,0),Mitarbeiter!$D159),TODAY()),Einstellungen!$F$13:$F$67)))*N(Mitarbeiter!$E159)/IF(Einstellungen!$C$11="7 Tage",7,5),N('Ist-Stunden'!AE159)),MAX(IF(Einstellungen!$C$11="7 Tage",MAX(0,(MIN(DATE(2028,3,0),IF(Mitarbeiter!$D159="",DATE(2028,3,0),Mitarbeiter!$D159),TODAY()))-(MAX(DATE(2028,2,1),Mitarbeiter!$C159))+1),MAX(0,NETWORKDAYS(MAX(DATE(2028,2,1),Mitarbeiter!$C159),MIN(DATE(2028,3,0),IF(Mitarbeiter!$D159="",DATE(2028,3,0),Mitarbeiter!$D159),TODAY()),Einstellungen!$F$13:$F$67)))*N(Mitarbeiter!$E159)/IF(Einstellungen!$C$11="7 Tage",7,5),N('Ist-Stunden'!AE159)+(N(Krankheitstage!BD159)+N(Krankheitstage!BP159))*N($C159))))</f>
        <v/>
      </c>
      <c r="BJ159" s="76">
        <f>IF($B159="",0,IF(Einstellungen!$C$10="Ja",MAX(IF(Einstellungen!$C$11="7 Tage",MAX(0,(MIN(DATE(2028,4,0),IF(Mitarbeiter!$D159="",DATE(2028,4,0),Mitarbeiter!$D159),TODAY()))-(MAX(DATE(2028,3,1),Mitarbeiter!$C159))+1),MAX(0,NETWORKDAYS(MAX(DATE(2028,3,1),Mitarbeiter!$C159),MIN(DATE(2028,4,0),IF(Mitarbeiter!$D159="",DATE(2028,4,0),Mitarbeiter!$D159),TODAY()),Einstellungen!$F$13:$F$67)))*N(Mitarbeiter!$E159)/IF(Einstellungen!$C$11="7 Tage",7,5),N('Ist-Stunden'!AF159)),MAX(IF(Einstellungen!$C$11="7 Tage",MAX(0,(MIN(DATE(2028,4,0),IF(Mitarbeiter!$D159="",DATE(2028,4,0),Mitarbeiter!$D159),TODAY()))-(MAX(DATE(2028,3,1),Mitarbeiter!$C159))+1),MAX(0,NETWORKDAYS(MAX(DATE(2028,3,1),Mitarbeiter!$C159),MIN(DATE(2028,4,0),IF(Mitarbeiter!$D159="",DATE(2028,4,0),Mitarbeiter!$D159),TODAY()),Einstellungen!$F$13:$F$67)))*N(Mitarbeiter!$E159)/IF(Einstellungen!$C$11="7 Tage",7,5),N('Ist-Stunden'!AF159)+(N(Krankheitstage!BE159)+N(Krankheitstage!BQ159))*N($C159))))</f>
        <v/>
      </c>
      <c r="BK159" s="76">
        <f>IF($B159="",0,IF(Einstellungen!$C$10="Ja",MAX(IF(Einstellungen!$C$11="7 Tage",MAX(0,(MIN(DATE(2028,5,0),IF(Mitarbeiter!$D159="",DATE(2028,5,0),Mitarbeiter!$D159),TODAY()))-(MAX(DATE(2028,4,1),Mitarbeiter!$C159))+1),MAX(0,NETWORKDAYS(MAX(DATE(2028,4,1),Mitarbeiter!$C159),MIN(DATE(2028,5,0),IF(Mitarbeiter!$D159="",DATE(2028,5,0),Mitarbeiter!$D159),TODAY()),Einstellungen!$F$13:$F$67)))*N(Mitarbeiter!$E159)/IF(Einstellungen!$C$11="7 Tage",7,5),N('Ist-Stunden'!AG159)),MAX(IF(Einstellungen!$C$11="7 Tage",MAX(0,(MIN(DATE(2028,5,0),IF(Mitarbeiter!$D159="",DATE(2028,5,0),Mitarbeiter!$D159),TODAY()))-(MAX(DATE(2028,4,1),Mitarbeiter!$C159))+1),MAX(0,NETWORKDAYS(MAX(DATE(2028,4,1),Mitarbeiter!$C159),MIN(DATE(2028,5,0),IF(Mitarbeiter!$D159="",DATE(2028,5,0),Mitarbeiter!$D159),TODAY()),Einstellungen!$F$13:$F$67)))*N(Mitarbeiter!$E159)/IF(Einstellungen!$C$11="7 Tage",7,5),N('Ist-Stunden'!AG159)+(N(Krankheitstage!BF159)+N(Krankheitstage!BR159))*N($C159))))</f>
        <v/>
      </c>
      <c r="BL159" s="76">
        <f>IF($B159="",0,IF(Einstellungen!$C$10="Ja",MAX(IF(Einstellungen!$C$11="7 Tage",MAX(0,(MIN(DATE(2028,6,0),IF(Mitarbeiter!$D159="",DATE(2028,6,0),Mitarbeiter!$D159),TODAY()))-(MAX(DATE(2028,5,1),Mitarbeiter!$C159))+1),MAX(0,NETWORKDAYS(MAX(DATE(2028,5,1),Mitarbeiter!$C159),MIN(DATE(2028,6,0),IF(Mitarbeiter!$D159="",DATE(2028,6,0),Mitarbeiter!$D159),TODAY()),Einstellungen!$F$13:$F$67)))*N(Mitarbeiter!$E159)/IF(Einstellungen!$C$11="7 Tage",7,5),N('Ist-Stunden'!AH159)),MAX(IF(Einstellungen!$C$11="7 Tage",MAX(0,(MIN(DATE(2028,6,0),IF(Mitarbeiter!$D159="",DATE(2028,6,0),Mitarbeiter!$D159),TODAY()))-(MAX(DATE(2028,5,1),Mitarbeiter!$C159))+1),MAX(0,NETWORKDAYS(MAX(DATE(2028,5,1),Mitarbeiter!$C159),MIN(DATE(2028,6,0),IF(Mitarbeiter!$D159="",DATE(2028,6,0),Mitarbeiter!$D159),TODAY()),Einstellungen!$F$13:$F$67)))*N(Mitarbeiter!$E159)/IF(Einstellungen!$C$11="7 Tage",7,5),N('Ist-Stunden'!AH159)+(N(Krankheitstage!BG159)+N(Krankheitstage!BS159))*N($C159))))</f>
        <v/>
      </c>
      <c r="BM159" s="76">
        <f>IF($B159="",0,IF(Einstellungen!$C$10="Ja",MAX(IF(Einstellungen!$C$11="7 Tage",MAX(0,(MIN(DATE(2028,7,0),IF(Mitarbeiter!$D159="",DATE(2028,7,0),Mitarbeiter!$D159),TODAY()))-(MAX(DATE(2028,6,1),Mitarbeiter!$C159))+1),MAX(0,NETWORKDAYS(MAX(DATE(2028,6,1),Mitarbeiter!$C159),MIN(DATE(2028,7,0),IF(Mitarbeiter!$D159="",DATE(2028,7,0),Mitarbeiter!$D159),TODAY()),Einstellungen!$F$13:$F$67)))*N(Mitarbeiter!$E159)/IF(Einstellungen!$C$11="7 Tage",7,5),N('Ist-Stunden'!AI159)),MAX(IF(Einstellungen!$C$11="7 Tage",MAX(0,(MIN(DATE(2028,7,0),IF(Mitarbeiter!$D159="",DATE(2028,7,0),Mitarbeiter!$D159),TODAY()))-(MAX(DATE(2028,6,1),Mitarbeiter!$C159))+1),MAX(0,NETWORKDAYS(MAX(DATE(2028,6,1),Mitarbeiter!$C159),MIN(DATE(2028,7,0),IF(Mitarbeiter!$D159="",DATE(2028,7,0),Mitarbeiter!$D159),TODAY()),Einstellungen!$F$13:$F$67)))*N(Mitarbeiter!$E159)/IF(Einstellungen!$C$11="7 Tage",7,5),N('Ist-Stunden'!AI159)+(N(Krankheitstage!BH159)+N(Krankheitstage!BT159))*N($C159))))</f>
        <v/>
      </c>
      <c r="BN159" s="76">
        <f>IF($B159="",0,IF(Einstellungen!$C$10="Ja",MAX(IF(Einstellungen!$C$11="7 Tage",MAX(0,(MIN(DATE(2028,8,0),IF(Mitarbeiter!$D159="",DATE(2028,8,0),Mitarbeiter!$D159),TODAY()))-(MAX(DATE(2028,7,1),Mitarbeiter!$C159))+1),MAX(0,NETWORKDAYS(MAX(DATE(2028,7,1),Mitarbeiter!$C159),MIN(DATE(2028,8,0),IF(Mitarbeiter!$D159="",DATE(2028,8,0),Mitarbeiter!$D159),TODAY()),Einstellungen!$F$13:$F$67)))*N(Mitarbeiter!$E159)/IF(Einstellungen!$C$11="7 Tage",7,5),N('Ist-Stunden'!AJ159)),MAX(IF(Einstellungen!$C$11="7 Tage",MAX(0,(MIN(DATE(2028,8,0),IF(Mitarbeiter!$D159="",DATE(2028,8,0),Mitarbeiter!$D159),TODAY()))-(MAX(DATE(2028,7,1),Mitarbeiter!$C159))+1),MAX(0,NETWORKDAYS(MAX(DATE(2028,7,1),Mitarbeiter!$C159),MIN(DATE(2028,8,0),IF(Mitarbeiter!$D159="",DATE(2028,8,0),Mitarbeiter!$D159),TODAY()),Einstellungen!$F$13:$F$67)))*N(Mitarbeiter!$E159)/IF(Einstellungen!$C$11="7 Tage",7,5),N('Ist-Stunden'!AJ159)+(N(Krankheitstage!BI159)+N(Krankheitstage!BU159))*N($C159))))</f>
        <v/>
      </c>
      <c r="BO159" s="76">
        <f>IF($B159="",0,IF(Einstellungen!$C$10="Ja",MAX(IF(Einstellungen!$C$11="7 Tage",MAX(0,(MIN(DATE(2028,9,0),IF(Mitarbeiter!$D159="",DATE(2028,9,0),Mitarbeiter!$D159),TODAY()))-(MAX(DATE(2028,8,1),Mitarbeiter!$C159))+1),MAX(0,NETWORKDAYS(MAX(DATE(2028,8,1),Mitarbeiter!$C159),MIN(DATE(2028,9,0),IF(Mitarbeiter!$D159="",DATE(2028,9,0),Mitarbeiter!$D159),TODAY()),Einstellungen!$F$13:$F$67)))*N(Mitarbeiter!$E159)/IF(Einstellungen!$C$11="7 Tage",7,5),N('Ist-Stunden'!AK159)),MAX(IF(Einstellungen!$C$11="7 Tage",MAX(0,(MIN(DATE(2028,9,0),IF(Mitarbeiter!$D159="",DATE(2028,9,0),Mitarbeiter!$D159),TODAY()))-(MAX(DATE(2028,8,1),Mitarbeiter!$C159))+1),MAX(0,NETWORKDAYS(MAX(DATE(2028,8,1),Mitarbeiter!$C159),MIN(DATE(2028,9,0),IF(Mitarbeiter!$D159="",DATE(2028,9,0),Mitarbeiter!$D159),TODAY()),Einstellungen!$F$13:$F$67)))*N(Mitarbeiter!$E159)/IF(Einstellungen!$C$11="7 Tage",7,5),N('Ist-Stunden'!AK159)+(N(Krankheitstage!BJ159)+N(Krankheitstage!BV159))*N($C159))))</f>
        <v/>
      </c>
      <c r="BP159" s="76">
        <f>IF($B159="",0,IF(Einstellungen!$C$10="Ja",MAX(IF(Einstellungen!$C$11="7 Tage",MAX(0,(MIN(DATE(2028,10,0),IF(Mitarbeiter!$D159="",DATE(2028,10,0),Mitarbeiter!$D159),TODAY()))-(MAX(DATE(2028,9,1),Mitarbeiter!$C159))+1),MAX(0,NETWORKDAYS(MAX(DATE(2028,9,1),Mitarbeiter!$C159),MIN(DATE(2028,10,0),IF(Mitarbeiter!$D159="",DATE(2028,10,0),Mitarbeiter!$D159),TODAY()),Einstellungen!$F$13:$F$67)))*N(Mitarbeiter!$E159)/IF(Einstellungen!$C$11="7 Tage",7,5),N('Ist-Stunden'!AL159)),MAX(IF(Einstellungen!$C$11="7 Tage",MAX(0,(MIN(DATE(2028,10,0),IF(Mitarbeiter!$D159="",DATE(2028,10,0),Mitarbeiter!$D159),TODAY()))-(MAX(DATE(2028,9,1),Mitarbeiter!$C159))+1),MAX(0,NETWORKDAYS(MAX(DATE(2028,9,1),Mitarbeiter!$C159),MIN(DATE(2028,10,0),IF(Mitarbeiter!$D159="",DATE(2028,10,0),Mitarbeiter!$D159),TODAY()),Einstellungen!$F$13:$F$67)))*N(Mitarbeiter!$E159)/IF(Einstellungen!$C$11="7 Tage",7,5),N('Ist-Stunden'!AL159)+(N(Krankheitstage!BK159)+N(Krankheitstage!BW159))*N($C159))))</f>
        <v/>
      </c>
      <c r="BQ159" s="76">
        <f>IF($B159="",0,IF(Einstellungen!$C$10="Ja",MAX(IF(Einstellungen!$C$11="7 Tage",MAX(0,(MIN(DATE(2028,11,0),IF(Mitarbeiter!$D159="",DATE(2028,11,0),Mitarbeiter!$D159),TODAY()))-(MAX(DATE(2028,10,1),Mitarbeiter!$C159))+1),MAX(0,NETWORKDAYS(MAX(DATE(2028,10,1),Mitarbeiter!$C159),MIN(DATE(2028,11,0),IF(Mitarbeiter!$D159="",DATE(2028,11,0),Mitarbeiter!$D159),TODAY()),Einstellungen!$F$13:$F$67)))*N(Mitarbeiter!$E159)/IF(Einstellungen!$C$11="7 Tage",7,5),N('Ist-Stunden'!AM159)),MAX(IF(Einstellungen!$C$11="7 Tage",MAX(0,(MIN(DATE(2028,11,0),IF(Mitarbeiter!$D159="",DATE(2028,11,0),Mitarbeiter!$D159),TODAY()))-(MAX(DATE(2028,10,1),Mitarbeiter!$C159))+1),MAX(0,NETWORKDAYS(MAX(DATE(2028,10,1),Mitarbeiter!$C159),MIN(DATE(2028,11,0),IF(Mitarbeiter!$D159="",DATE(2028,11,0),Mitarbeiter!$D159),TODAY()),Einstellungen!$F$13:$F$67)))*N(Mitarbeiter!$E159)/IF(Einstellungen!$C$11="7 Tage",7,5),N('Ist-Stunden'!AM159)+(N(Krankheitstage!BL159)+N(Krankheitstage!BX159))*N($C159))))</f>
        <v/>
      </c>
      <c r="BR159" s="76">
        <f>IF($B159="",0,IF(Einstellungen!$C$10="Ja",MAX(IF(Einstellungen!$C$11="7 Tage",MAX(0,(MIN(DATE(2028,12,0),IF(Mitarbeiter!$D159="",DATE(2028,12,0),Mitarbeiter!$D159),TODAY()))-(MAX(DATE(2028,11,1),Mitarbeiter!$C159))+1),MAX(0,NETWORKDAYS(MAX(DATE(2028,11,1),Mitarbeiter!$C159),MIN(DATE(2028,12,0),IF(Mitarbeiter!$D159="",DATE(2028,12,0),Mitarbeiter!$D159),TODAY()),Einstellungen!$F$13:$F$67)))*N(Mitarbeiter!$E159)/IF(Einstellungen!$C$11="7 Tage",7,5),N('Ist-Stunden'!AN159)),MAX(IF(Einstellungen!$C$11="7 Tage",MAX(0,(MIN(DATE(2028,12,0),IF(Mitarbeiter!$D159="",DATE(2028,12,0),Mitarbeiter!$D159),TODAY()))-(MAX(DATE(2028,11,1),Mitarbeiter!$C159))+1),MAX(0,NETWORKDAYS(MAX(DATE(2028,11,1),Mitarbeiter!$C159),MIN(DATE(2028,12,0),IF(Mitarbeiter!$D159="",DATE(2028,12,0),Mitarbeiter!$D159),TODAY()),Einstellungen!$F$13:$F$67)))*N(Mitarbeiter!$E159)/IF(Einstellungen!$C$11="7 Tage",7,5),N('Ist-Stunden'!AN159)+(N(Krankheitstage!BM159)+N(Krankheitstage!BY159))*N($C159))))</f>
        <v/>
      </c>
      <c r="BS159" s="76">
        <f>IF($B159="",0,IF(Einstellungen!$C$10="Ja",MAX(IF(Einstellungen!$C$11="7 Tage",MAX(0,(MIN(DATE(2028,13,0),IF(Mitarbeiter!$D159="",DATE(2028,13,0),Mitarbeiter!$D159),TODAY()))-(MAX(DATE(2028,12,1),Mitarbeiter!$C159))+1),MAX(0,NETWORKDAYS(MAX(DATE(2028,12,1),Mitarbeiter!$C159),MIN(DATE(2028,13,0),IF(Mitarbeiter!$D159="",DATE(2028,13,0),Mitarbeiter!$D159),TODAY()),Einstellungen!$F$13:$F$67)))*N(Mitarbeiter!$E159)/IF(Einstellungen!$C$11="7 Tage",7,5),N('Ist-Stunden'!AO159)),MAX(IF(Einstellungen!$C$11="7 Tage",MAX(0,(MIN(DATE(2028,13,0),IF(Mitarbeiter!$D159="",DATE(2028,13,0),Mitarbeiter!$D159),TODAY()))-(MAX(DATE(2028,12,1),Mitarbeiter!$C159))+1),MAX(0,NETWORKDAYS(MAX(DATE(2028,12,1),Mitarbeiter!$C159),MIN(DATE(2028,13,0),IF(Mitarbeiter!$D159="",DATE(2028,13,0),Mitarbeiter!$D159),TODAY()),Einstellungen!$F$13:$F$67)))*N(Mitarbeiter!$E159)/IF(Einstellungen!$C$11="7 Tage",7,5),N('Ist-Stunden'!AO159)+(N(Krankheitstage!BN159)+N(Krankheitstage!BZ159))*N($C159))))</f>
        <v/>
      </c>
      <c r="BT159" s="76">
        <f>IF($B159="",0,IF(Einstellungen!$C$10="Ja",MAX(IF(Einstellungen!$C$11="7 Tage",MAX(0,(MIN(DATE(2029,2,0),IF(Mitarbeiter!$D159="",DATE(2029,2,0),Mitarbeiter!$D159),TODAY()))-(MAX(DATE(2029,1,1),Mitarbeiter!$C159))+1),MAX(0,NETWORKDAYS(MAX(DATE(2029,1,1),Mitarbeiter!$C159),MIN(DATE(2029,2,0),IF(Mitarbeiter!$D159="",DATE(2029,2,0),Mitarbeiter!$D159),TODAY()),Einstellungen!$F$13:$F$67)))*N(Mitarbeiter!$E159)/IF(Einstellungen!$C$11="7 Tage",7,5),N('Ist-Stunden'!AP159)),MAX(IF(Einstellungen!$C$11="7 Tage",MAX(0,(MIN(DATE(2029,2,0),IF(Mitarbeiter!$D159="",DATE(2029,2,0),Mitarbeiter!$D159),TODAY()))-(MAX(DATE(2029,1,1),Mitarbeiter!$C159))+1),MAX(0,NETWORKDAYS(MAX(DATE(2029,1,1),Mitarbeiter!$C159),MIN(DATE(2029,2,0),IF(Mitarbeiter!$D159="",DATE(2029,2,0),Mitarbeiter!$D159),TODAY()),Einstellungen!$F$13:$F$67)))*N(Mitarbeiter!$E159)/IF(Einstellungen!$C$11="7 Tage",7,5),N('Ist-Stunden'!AP159)+(N(Krankheitstage!CA159)+N(Krankheitstage!CM159))*N($C159))))</f>
        <v/>
      </c>
      <c r="BU159" s="76">
        <f>IF($B159="",0,IF(Einstellungen!$C$10="Ja",MAX(IF(Einstellungen!$C$11="7 Tage",MAX(0,(MIN(DATE(2029,3,0),IF(Mitarbeiter!$D159="",DATE(2029,3,0),Mitarbeiter!$D159),TODAY()))-(MAX(DATE(2029,2,1),Mitarbeiter!$C159))+1),MAX(0,NETWORKDAYS(MAX(DATE(2029,2,1),Mitarbeiter!$C159),MIN(DATE(2029,3,0),IF(Mitarbeiter!$D159="",DATE(2029,3,0),Mitarbeiter!$D159),TODAY()),Einstellungen!$F$13:$F$67)))*N(Mitarbeiter!$E159)/IF(Einstellungen!$C$11="7 Tage",7,5),N('Ist-Stunden'!AQ159)),MAX(IF(Einstellungen!$C$11="7 Tage",MAX(0,(MIN(DATE(2029,3,0),IF(Mitarbeiter!$D159="",DATE(2029,3,0),Mitarbeiter!$D159),TODAY()))-(MAX(DATE(2029,2,1),Mitarbeiter!$C159))+1),MAX(0,NETWORKDAYS(MAX(DATE(2029,2,1),Mitarbeiter!$C159),MIN(DATE(2029,3,0),IF(Mitarbeiter!$D159="",DATE(2029,3,0),Mitarbeiter!$D159),TODAY()),Einstellungen!$F$13:$F$67)))*N(Mitarbeiter!$E159)/IF(Einstellungen!$C$11="7 Tage",7,5),N('Ist-Stunden'!AQ159)+(N(Krankheitstage!CB159)+N(Krankheitstage!CN159))*N($C159))))</f>
        <v/>
      </c>
      <c r="BV159" s="76">
        <f>IF($B159="",0,IF(Einstellungen!$C$10="Ja",MAX(IF(Einstellungen!$C$11="7 Tage",MAX(0,(MIN(DATE(2029,4,0),IF(Mitarbeiter!$D159="",DATE(2029,4,0),Mitarbeiter!$D159),TODAY()))-(MAX(DATE(2029,3,1),Mitarbeiter!$C159))+1),MAX(0,NETWORKDAYS(MAX(DATE(2029,3,1),Mitarbeiter!$C159),MIN(DATE(2029,4,0),IF(Mitarbeiter!$D159="",DATE(2029,4,0),Mitarbeiter!$D159),TODAY()),Einstellungen!$F$13:$F$67)))*N(Mitarbeiter!$E159)/IF(Einstellungen!$C$11="7 Tage",7,5),N('Ist-Stunden'!AR159)),MAX(IF(Einstellungen!$C$11="7 Tage",MAX(0,(MIN(DATE(2029,4,0),IF(Mitarbeiter!$D159="",DATE(2029,4,0),Mitarbeiter!$D159),TODAY()))-(MAX(DATE(2029,3,1),Mitarbeiter!$C159))+1),MAX(0,NETWORKDAYS(MAX(DATE(2029,3,1),Mitarbeiter!$C159),MIN(DATE(2029,4,0),IF(Mitarbeiter!$D159="",DATE(2029,4,0),Mitarbeiter!$D159),TODAY()),Einstellungen!$F$13:$F$67)))*N(Mitarbeiter!$E159)/IF(Einstellungen!$C$11="7 Tage",7,5),N('Ist-Stunden'!AR159)+(N(Krankheitstage!CC159)+N(Krankheitstage!CO159))*N($C159))))</f>
        <v/>
      </c>
      <c r="BW159" s="76">
        <f>IF($B159="",0,IF(Einstellungen!$C$10="Ja",MAX(IF(Einstellungen!$C$11="7 Tage",MAX(0,(MIN(DATE(2029,5,0),IF(Mitarbeiter!$D159="",DATE(2029,5,0),Mitarbeiter!$D159),TODAY()))-(MAX(DATE(2029,4,1),Mitarbeiter!$C159))+1),MAX(0,NETWORKDAYS(MAX(DATE(2029,4,1),Mitarbeiter!$C159),MIN(DATE(2029,5,0),IF(Mitarbeiter!$D159="",DATE(2029,5,0),Mitarbeiter!$D159),TODAY()),Einstellungen!$F$13:$F$67)))*N(Mitarbeiter!$E159)/IF(Einstellungen!$C$11="7 Tage",7,5),N('Ist-Stunden'!AS159)),MAX(IF(Einstellungen!$C$11="7 Tage",MAX(0,(MIN(DATE(2029,5,0),IF(Mitarbeiter!$D159="",DATE(2029,5,0),Mitarbeiter!$D159),TODAY()))-(MAX(DATE(2029,4,1),Mitarbeiter!$C159))+1),MAX(0,NETWORKDAYS(MAX(DATE(2029,4,1),Mitarbeiter!$C159),MIN(DATE(2029,5,0),IF(Mitarbeiter!$D159="",DATE(2029,5,0),Mitarbeiter!$D159),TODAY()),Einstellungen!$F$13:$F$67)))*N(Mitarbeiter!$E159)/IF(Einstellungen!$C$11="7 Tage",7,5),N('Ist-Stunden'!AS159)+(N(Krankheitstage!CD159)+N(Krankheitstage!CP159))*N($C159))))</f>
        <v/>
      </c>
      <c r="BX159" s="76">
        <f>IF($B159="",0,IF(Einstellungen!$C$10="Ja",MAX(IF(Einstellungen!$C$11="7 Tage",MAX(0,(MIN(DATE(2029,6,0),IF(Mitarbeiter!$D159="",DATE(2029,6,0),Mitarbeiter!$D159),TODAY()))-(MAX(DATE(2029,5,1),Mitarbeiter!$C159))+1),MAX(0,NETWORKDAYS(MAX(DATE(2029,5,1),Mitarbeiter!$C159),MIN(DATE(2029,6,0),IF(Mitarbeiter!$D159="",DATE(2029,6,0),Mitarbeiter!$D159),TODAY()),Einstellungen!$F$13:$F$67)))*N(Mitarbeiter!$E159)/IF(Einstellungen!$C$11="7 Tage",7,5),N('Ist-Stunden'!AT159)),MAX(IF(Einstellungen!$C$11="7 Tage",MAX(0,(MIN(DATE(2029,6,0),IF(Mitarbeiter!$D159="",DATE(2029,6,0),Mitarbeiter!$D159),TODAY()))-(MAX(DATE(2029,5,1),Mitarbeiter!$C159))+1),MAX(0,NETWORKDAYS(MAX(DATE(2029,5,1),Mitarbeiter!$C159),MIN(DATE(2029,6,0),IF(Mitarbeiter!$D159="",DATE(2029,6,0),Mitarbeiter!$D159),TODAY()),Einstellungen!$F$13:$F$67)))*N(Mitarbeiter!$E159)/IF(Einstellungen!$C$11="7 Tage",7,5),N('Ist-Stunden'!AT159)+(N(Krankheitstage!CE159)+N(Krankheitstage!CQ159))*N($C159))))</f>
        <v/>
      </c>
      <c r="BY159" s="76">
        <f>IF($B159="",0,IF(Einstellungen!$C$10="Ja",MAX(IF(Einstellungen!$C$11="7 Tage",MAX(0,(MIN(DATE(2029,7,0),IF(Mitarbeiter!$D159="",DATE(2029,7,0),Mitarbeiter!$D159),TODAY()))-(MAX(DATE(2029,6,1),Mitarbeiter!$C159))+1),MAX(0,NETWORKDAYS(MAX(DATE(2029,6,1),Mitarbeiter!$C159),MIN(DATE(2029,7,0),IF(Mitarbeiter!$D159="",DATE(2029,7,0),Mitarbeiter!$D159),TODAY()),Einstellungen!$F$13:$F$67)))*N(Mitarbeiter!$E159)/IF(Einstellungen!$C$11="7 Tage",7,5),N('Ist-Stunden'!AU159)),MAX(IF(Einstellungen!$C$11="7 Tage",MAX(0,(MIN(DATE(2029,7,0),IF(Mitarbeiter!$D159="",DATE(2029,7,0),Mitarbeiter!$D159),TODAY()))-(MAX(DATE(2029,6,1),Mitarbeiter!$C159))+1),MAX(0,NETWORKDAYS(MAX(DATE(2029,6,1),Mitarbeiter!$C159),MIN(DATE(2029,7,0),IF(Mitarbeiter!$D159="",DATE(2029,7,0),Mitarbeiter!$D159),TODAY()),Einstellungen!$F$13:$F$67)))*N(Mitarbeiter!$E159)/IF(Einstellungen!$C$11="7 Tage",7,5),N('Ist-Stunden'!AU159)+(N(Krankheitstage!CF159)+N(Krankheitstage!CR159))*N($C159))))</f>
        <v/>
      </c>
      <c r="BZ159" s="76">
        <f>IF($B159="",0,IF(Einstellungen!$C$10="Ja",MAX(IF(Einstellungen!$C$11="7 Tage",MAX(0,(MIN(DATE(2029,8,0),IF(Mitarbeiter!$D159="",DATE(2029,8,0),Mitarbeiter!$D159),TODAY()))-(MAX(DATE(2029,7,1),Mitarbeiter!$C159))+1),MAX(0,NETWORKDAYS(MAX(DATE(2029,7,1),Mitarbeiter!$C159),MIN(DATE(2029,8,0),IF(Mitarbeiter!$D159="",DATE(2029,8,0),Mitarbeiter!$D159),TODAY()),Einstellungen!$F$13:$F$67)))*N(Mitarbeiter!$E159)/IF(Einstellungen!$C$11="7 Tage",7,5),N('Ist-Stunden'!AV159)),MAX(IF(Einstellungen!$C$11="7 Tage",MAX(0,(MIN(DATE(2029,8,0),IF(Mitarbeiter!$D159="",DATE(2029,8,0),Mitarbeiter!$D159),TODAY()))-(MAX(DATE(2029,7,1),Mitarbeiter!$C159))+1),MAX(0,NETWORKDAYS(MAX(DATE(2029,7,1),Mitarbeiter!$C159),MIN(DATE(2029,8,0),IF(Mitarbeiter!$D159="",DATE(2029,8,0),Mitarbeiter!$D159),TODAY()),Einstellungen!$F$13:$F$67)))*N(Mitarbeiter!$E159)/IF(Einstellungen!$C$11="7 Tage",7,5),N('Ist-Stunden'!AV159)+(N(Krankheitstage!CG159)+N(Krankheitstage!CS159))*N($C159))))</f>
        <v/>
      </c>
      <c r="CA159" s="76">
        <f>IF($B159="",0,IF(Einstellungen!$C$10="Ja",MAX(IF(Einstellungen!$C$11="7 Tage",MAX(0,(MIN(DATE(2029,9,0),IF(Mitarbeiter!$D159="",DATE(2029,9,0),Mitarbeiter!$D159),TODAY()))-(MAX(DATE(2029,8,1),Mitarbeiter!$C159))+1),MAX(0,NETWORKDAYS(MAX(DATE(2029,8,1),Mitarbeiter!$C159),MIN(DATE(2029,9,0),IF(Mitarbeiter!$D159="",DATE(2029,9,0),Mitarbeiter!$D159),TODAY()),Einstellungen!$F$13:$F$67)))*N(Mitarbeiter!$E159)/IF(Einstellungen!$C$11="7 Tage",7,5),N('Ist-Stunden'!AW159)),MAX(IF(Einstellungen!$C$11="7 Tage",MAX(0,(MIN(DATE(2029,9,0),IF(Mitarbeiter!$D159="",DATE(2029,9,0),Mitarbeiter!$D159),TODAY()))-(MAX(DATE(2029,8,1),Mitarbeiter!$C159))+1),MAX(0,NETWORKDAYS(MAX(DATE(2029,8,1),Mitarbeiter!$C159),MIN(DATE(2029,9,0),IF(Mitarbeiter!$D159="",DATE(2029,9,0),Mitarbeiter!$D159),TODAY()),Einstellungen!$F$13:$F$67)))*N(Mitarbeiter!$E159)/IF(Einstellungen!$C$11="7 Tage",7,5),N('Ist-Stunden'!AW159)+(N(Krankheitstage!CH159)+N(Krankheitstage!CT159))*N($C159))))</f>
        <v/>
      </c>
      <c r="CB159" s="76">
        <f>IF($B159="",0,IF(Einstellungen!$C$10="Ja",MAX(IF(Einstellungen!$C$11="7 Tage",MAX(0,(MIN(DATE(2029,10,0),IF(Mitarbeiter!$D159="",DATE(2029,10,0),Mitarbeiter!$D159),TODAY()))-(MAX(DATE(2029,9,1),Mitarbeiter!$C159))+1),MAX(0,NETWORKDAYS(MAX(DATE(2029,9,1),Mitarbeiter!$C159),MIN(DATE(2029,10,0),IF(Mitarbeiter!$D159="",DATE(2029,10,0),Mitarbeiter!$D159),TODAY()),Einstellungen!$F$13:$F$67)))*N(Mitarbeiter!$E159)/IF(Einstellungen!$C$11="7 Tage",7,5),N('Ist-Stunden'!AX159)),MAX(IF(Einstellungen!$C$11="7 Tage",MAX(0,(MIN(DATE(2029,10,0),IF(Mitarbeiter!$D159="",DATE(2029,10,0),Mitarbeiter!$D159),TODAY()))-(MAX(DATE(2029,9,1),Mitarbeiter!$C159))+1),MAX(0,NETWORKDAYS(MAX(DATE(2029,9,1),Mitarbeiter!$C159),MIN(DATE(2029,10,0),IF(Mitarbeiter!$D159="",DATE(2029,10,0),Mitarbeiter!$D159),TODAY()),Einstellungen!$F$13:$F$67)))*N(Mitarbeiter!$E159)/IF(Einstellungen!$C$11="7 Tage",7,5),N('Ist-Stunden'!AX159)+(N(Krankheitstage!CI159)+N(Krankheitstage!CU159))*N($C159))))</f>
        <v/>
      </c>
      <c r="CC159" s="76">
        <f>IF($B159="",0,IF(Einstellungen!$C$10="Ja",MAX(IF(Einstellungen!$C$11="7 Tage",MAX(0,(MIN(DATE(2029,11,0),IF(Mitarbeiter!$D159="",DATE(2029,11,0),Mitarbeiter!$D159),TODAY()))-(MAX(DATE(2029,10,1),Mitarbeiter!$C159))+1),MAX(0,NETWORKDAYS(MAX(DATE(2029,10,1),Mitarbeiter!$C159),MIN(DATE(2029,11,0),IF(Mitarbeiter!$D159="",DATE(2029,11,0),Mitarbeiter!$D159),TODAY()),Einstellungen!$F$13:$F$67)))*N(Mitarbeiter!$E159)/IF(Einstellungen!$C$11="7 Tage",7,5),N('Ist-Stunden'!AY159)),MAX(IF(Einstellungen!$C$11="7 Tage",MAX(0,(MIN(DATE(2029,11,0),IF(Mitarbeiter!$D159="",DATE(2029,11,0),Mitarbeiter!$D159),TODAY()))-(MAX(DATE(2029,10,1),Mitarbeiter!$C159))+1),MAX(0,NETWORKDAYS(MAX(DATE(2029,10,1),Mitarbeiter!$C159),MIN(DATE(2029,11,0),IF(Mitarbeiter!$D159="",DATE(2029,11,0),Mitarbeiter!$D159),TODAY()),Einstellungen!$F$13:$F$67)))*N(Mitarbeiter!$E159)/IF(Einstellungen!$C$11="7 Tage",7,5),N('Ist-Stunden'!AY159)+(N(Krankheitstage!CJ159)+N(Krankheitstage!CV159))*N($C159))))</f>
        <v/>
      </c>
      <c r="CD159" s="76">
        <f>IF($B159="",0,IF(Einstellungen!$C$10="Ja",MAX(IF(Einstellungen!$C$11="7 Tage",MAX(0,(MIN(DATE(2029,12,0),IF(Mitarbeiter!$D159="",DATE(2029,12,0),Mitarbeiter!$D159),TODAY()))-(MAX(DATE(2029,11,1),Mitarbeiter!$C159))+1),MAX(0,NETWORKDAYS(MAX(DATE(2029,11,1),Mitarbeiter!$C159),MIN(DATE(2029,12,0),IF(Mitarbeiter!$D159="",DATE(2029,12,0),Mitarbeiter!$D159),TODAY()),Einstellungen!$F$13:$F$67)))*N(Mitarbeiter!$E159)/IF(Einstellungen!$C$11="7 Tage",7,5),N('Ist-Stunden'!AZ159)),MAX(IF(Einstellungen!$C$11="7 Tage",MAX(0,(MIN(DATE(2029,12,0),IF(Mitarbeiter!$D159="",DATE(2029,12,0),Mitarbeiter!$D159),TODAY()))-(MAX(DATE(2029,11,1),Mitarbeiter!$C159))+1),MAX(0,NETWORKDAYS(MAX(DATE(2029,11,1),Mitarbeiter!$C159),MIN(DATE(2029,12,0),IF(Mitarbeiter!$D159="",DATE(2029,12,0),Mitarbeiter!$D159),TODAY()),Einstellungen!$F$13:$F$67)))*N(Mitarbeiter!$E159)/IF(Einstellungen!$C$11="7 Tage",7,5),N('Ist-Stunden'!AZ159)+(N(Krankheitstage!CK159)+N(Krankheitstage!CW159))*N($C159))))</f>
        <v/>
      </c>
      <c r="CE159" s="76">
        <f>IF($B159="",0,IF(Einstellungen!$C$10="Ja",MAX(IF(Einstellungen!$C$11="7 Tage",MAX(0,(MIN(DATE(2029,13,0),IF(Mitarbeiter!$D159="",DATE(2029,13,0),Mitarbeiter!$D159),TODAY()))-(MAX(DATE(2029,12,1),Mitarbeiter!$C159))+1),MAX(0,NETWORKDAYS(MAX(DATE(2029,12,1),Mitarbeiter!$C159),MIN(DATE(2029,13,0),IF(Mitarbeiter!$D159="",DATE(2029,13,0),Mitarbeiter!$D159),TODAY()),Einstellungen!$F$13:$F$67)))*N(Mitarbeiter!$E159)/IF(Einstellungen!$C$11="7 Tage",7,5),N('Ist-Stunden'!BA159)),MAX(IF(Einstellungen!$C$11="7 Tage",MAX(0,(MIN(DATE(2029,13,0),IF(Mitarbeiter!$D159="",DATE(2029,13,0),Mitarbeiter!$D159),TODAY()))-(MAX(DATE(2029,12,1),Mitarbeiter!$C159))+1),MAX(0,NETWORKDAYS(MAX(DATE(2029,12,1),Mitarbeiter!$C159),MIN(DATE(2029,13,0),IF(Mitarbeiter!$D159="",DATE(2029,13,0),Mitarbeiter!$D159),TODAY()),Einstellungen!$F$13:$F$67)))*N(Mitarbeiter!$E159)/IF(Einstellungen!$C$11="7 Tage",7,5),N('Ist-Stunden'!BA159)+(N(Krankheitstage!CL159)+N(Krankheitstage!CX159))*N($C159))))</f>
        <v/>
      </c>
      <c r="CF159" s="76">
        <f>IF($B159="",0,IF(Einstellungen!$C$10="Ja",MAX(IF(Einstellungen!$C$11="7 Tage",MAX(0,(MIN(DATE(2030,2,0),IF(Mitarbeiter!$D159="",DATE(2030,2,0),Mitarbeiter!$D159),TODAY()))-(MAX(DATE(2030,1,1),Mitarbeiter!$C159))+1),MAX(0,NETWORKDAYS(MAX(DATE(2030,1,1),Mitarbeiter!$C159),MIN(DATE(2030,2,0),IF(Mitarbeiter!$D159="",DATE(2030,2,0),Mitarbeiter!$D159),TODAY()),Einstellungen!$F$13:$F$67)))*N(Mitarbeiter!$E159)/IF(Einstellungen!$C$11="7 Tage",7,5),N('Ist-Stunden'!BB159)),MAX(IF(Einstellungen!$C$11="7 Tage",MAX(0,(MIN(DATE(2030,2,0),IF(Mitarbeiter!$D159="",DATE(2030,2,0),Mitarbeiter!$D159),TODAY()))-(MAX(DATE(2030,1,1),Mitarbeiter!$C159))+1),MAX(0,NETWORKDAYS(MAX(DATE(2030,1,1),Mitarbeiter!$C159),MIN(DATE(2030,2,0),IF(Mitarbeiter!$D159="",DATE(2030,2,0),Mitarbeiter!$D159),TODAY()),Einstellungen!$F$13:$F$67)))*N(Mitarbeiter!$E159)/IF(Einstellungen!$C$11="7 Tage",7,5),N('Ist-Stunden'!BB159)+(N(Krankheitstage!CY159)+N(Krankheitstage!DK159))*N($C159))))</f>
        <v/>
      </c>
      <c r="CG159" s="76">
        <f>IF($B159="",0,IF(Einstellungen!$C$10="Ja",MAX(IF(Einstellungen!$C$11="7 Tage",MAX(0,(MIN(DATE(2030,3,0),IF(Mitarbeiter!$D159="",DATE(2030,3,0),Mitarbeiter!$D159),TODAY()))-(MAX(DATE(2030,2,1),Mitarbeiter!$C159))+1),MAX(0,NETWORKDAYS(MAX(DATE(2030,2,1),Mitarbeiter!$C159),MIN(DATE(2030,3,0),IF(Mitarbeiter!$D159="",DATE(2030,3,0),Mitarbeiter!$D159),TODAY()),Einstellungen!$F$13:$F$67)))*N(Mitarbeiter!$E159)/IF(Einstellungen!$C$11="7 Tage",7,5),N('Ist-Stunden'!BC159)),MAX(IF(Einstellungen!$C$11="7 Tage",MAX(0,(MIN(DATE(2030,3,0),IF(Mitarbeiter!$D159="",DATE(2030,3,0),Mitarbeiter!$D159),TODAY()))-(MAX(DATE(2030,2,1),Mitarbeiter!$C159))+1),MAX(0,NETWORKDAYS(MAX(DATE(2030,2,1),Mitarbeiter!$C159),MIN(DATE(2030,3,0),IF(Mitarbeiter!$D159="",DATE(2030,3,0),Mitarbeiter!$D159),TODAY()),Einstellungen!$F$13:$F$67)))*N(Mitarbeiter!$E159)/IF(Einstellungen!$C$11="7 Tage",7,5),N('Ist-Stunden'!BC159)+(N(Krankheitstage!CZ159)+N(Krankheitstage!DL159))*N($C159))))</f>
        <v/>
      </c>
      <c r="CH159" s="76">
        <f>IF($B159="",0,IF(Einstellungen!$C$10="Ja",MAX(IF(Einstellungen!$C$11="7 Tage",MAX(0,(MIN(DATE(2030,4,0),IF(Mitarbeiter!$D159="",DATE(2030,4,0),Mitarbeiter!$D159),TODAY()))-(MAX(DATE(2030,3,1),Mitarbeiter!$C159))+1),MAX(0,NETWORKDAYS(MAX(DATE(2030,3,1),Mitarbeiter!$C159),MIN(DATE(2030,4,0),IF(Mitarbeiter!$D159="",DATE(2030,4,0),Mitarbeiter!$D159),TODAY()),Einstellungen!$F$13:$F$67)))*N(Mitarbeiter!$E159)/IF(Einstellungen!$C$11="7 Tage",7,5),N('Ist-Stunden'!BD159)),MAX(IF(Einstellungen!$C$11="7 Tage",MAX(0,(MIN(DATE(2030,4,0),IF(Mitarbeiter!$D159="",DATE(2030,4,0),Mitarbeiter!$D159),TODAY()))-(MAX(DATE(2030,3,1),Mitarbeiter!$C159))+1),MAX(0,NETWORKDAYS(MAX(DATE(2030,3,1),Mitarbeiter!$C159),MIN(DATE(2030,4,0),IF(Mitarbeiter!$D159="",DATE(2030,4,0),Mitarbeiter!$D159),TODAY()),Einstellungen!$F$13:$F$67)))*N(Mitarbeiter!$E159)/IF(Einstellungen!$C$11="7 Tage",7,5),N('Ist-Stunden'!BD159)+(N(Krankheitstage!DA159)+N(Krankheitstage!DM159))*N($C159))))</f>
        <v/>
      </c>
      <c r="CI159" s="76">
        <f>IF($B159="",0,IF(Einstellungen!$C$10="Ja",MAX(IF(Einstellungen!$C$11="7 Tage",MAX(0,(MIN(DATE(2030,5,0),IF(Mitarbeiter!$D159="",DATE(2030,5,0),Mitarbeiter!$D159),TODAY()))-(MAX(DATE(2030,4,1),Mitarbeiter!$C159))+1),MAX(0,NETWORKDAYS(MAX(DATE(2030,4,1),Mitarbeiter!$C159),MIN(DATE(2030,5,0),IF(Mitarbeiter!$D159="",DATE(2030,5,0),Mitarbeiter!$D159),TODAY()),Einstellungen!$F$13:$F$67)))*N(Mitarbeiter!$E159)/IF(Einstellungen!$C$11="7 Tage",7,5),N('Ist-Stunden'!BE159)),MAX(IF(Einstellungen!$C$11="7 Tage",MAX(0,(MIN(DATE(2030,5,0),IF(Mitarbeiter!$D159="",DATE(2030,5,0),Mitarbeiter!$D159),TODAY()))-(MAX(DATE(2030,4,1),Mitarbeiter!$C159))+1),MAX(0,NETWORKDAYS(MAX(DATE(2030,4,1),Mitarbeiter!$C159),MIN(DATE(2030,5,0),IF(Mitarbeiter!$D159="",DATE(2030,5,0),Mitarbeiter!$D159),TODAY()),Einstellungen!$F$13:$F$67)))*N(Mitarbeiter!$E159)/IF(Einstellungen!$C$11="7 Tage",7,5),N('Ist-Stunden'!BE159)+(N(Krankheitstage!DB159)+N(Krankheitstage!DN159))*N($C159))))</f>
        <v/>
      </c>
      <c r="CJ159" s="76">
        <f>IF($B159="",0,IF(Einstellungen!$C$10="Ja",MAX(IF(Einstellungen!$C$11="7 Tage",MAX(0,(MIN(DATE(2030,6,0),IF(Mitarbeiter!$D159="",DATE(2030,6,0),Mitarbeiter!$D159),TODAY()))-(MAX(DATE(2030,5,1),Mitarbeiter!$C159))+1),MAX(0,NETWORKDAYS(MAX(DATE(2030,5,1),Mitarbeiter!$C159),MIN(DATE(2030,6,0),IF(Mitarbeiter!$D159="",DATE(2030,6,0),Mitarbeiter!$D159),TODAY()),Einstellungen!$F$13:$F$67)))*N(Mitarbeiter!$E159)/IF(Einstellungen!$C$11="7 Tage",7,5),N('Ist-Stunden'!BF159)),MAX(IF(Einstellungen!$C$11="7 Tage",MAX(0,(MIN(DATE(2030,6,0),IF(Mitarbeiter!$D159="",DATE(2030,6,0),Mitarbeiter!$D159),TODAY()))-(MAX(DATE(2030,5,1),Mitarbeiter!$C159))+1),MAX(0,NETWORKDAYS(MAX(DATE(2030,5,1),Mitarbeiter!$C159),MIN(DATE(2030,6,0),IF(Mitarbeiter!$D159="",DATE(2030,6,0),Mitarbeiter!$D159),TODAY()),Einstellungen!$F$13:$F$67)))*N(Mitarbeiter!$E159)/IF(Einstellungen!$C$11="7 Tage",7,5),N('Ist-Stunden'!BF159)+(N(Krankheitstage!DC159)+N(Krankheitstage!DO159))*N($C159))))</f>
        <v/>
      </c>
      <c r="CK159" s="76">
        <f>IF($B159="",0,IF(Einstellungen!$C$10="Ja",MAX(IF(Einstellungen!$C$11="7 Tage",MAX(0,(MIN(DATE(2030,7,0),IF(Mitarbeiter!$D159="",DATE(2030,7,0),Mitarbeiter!$D159),TODAY()))-(MAX(DATE(2030,6,1),Mitarbeiter!$C159))+1),MAX(0,NETWORKDAYS(MAX(DATE(2030,6,1),Mitarbeiter!$C159),MIN(DATE(2030,7,0),IF(Mitarbeiter!$D159="",DATE(2030,7,0),Mitarbeiter!$D159),TODAY()),Einstellungen!$F$13:$F$67)))*N(Mitarbeiter!$E159)/IF(Einstellungen!$C$11="7 Tage",7,5),N('Ist-Stunden'!BG159)),MAX(IF(Einstellungen!$C$11="7 Tage",MAX(0,(MIN(DATE(2030,7,0),IF(Mitarbeiter!$D159="",DATE(2030,7,0),Mitarbeiter!$D159),TODAY()))-(MAX(DATE(2030,6,1),Mitarbeiter!$C159))+1),MAX(0,NETWORKDAYS(MAX(DATE(2030,6,1),Mitarbeiter!$C159),MIN(DATE(2030,7,0),IF(Mitarbeiter!$D159="",DATE(2030,7,0),Mitarbeiter!$D159),TODAY()),Einstellungen!$F$13:$F$67)))*N(Mitarbeiter!$E159)/IF(Einstellungen!$C$11="7 Tage",7,5),N('Ist-Stunden'!BG159)+(N(Krankheitstage!DD159)+N(Krankheitstage!DP159))*N($C159))))</f>
        <v/>
      </c>
      <c r="CL159" s="76">
        <f>IF($B159="",0,IF(Einstellungen!$C$10="Ja",MAX(IF(Einstellungen!$C$11="7 Tage",MAX(0,(MIN(DATE(2030,8,0),IF(Mitarbeiter!$D159="",DATE(2030,8,0),Mitarbeiter!$D159),TODAY()))-(MAX(DATE(2030,7,1),Mitarbeiter!$C159))+1),MAX(0,NETWORKDAYS(MAX(DATE(2030,7,1),Mitarbeiter!$C159),MIN(DATE(2030,8,0),IF(Mitarbeiter!$D159="",DATE(2030,8,0),Mitarbeiter!$D159),TODAY()),Einstellungen!$F$13:$F$67)))*N(Mitarbeiter!$E159)/IF(Einstellungen!$C$11="7 Tage",7,5),N('Ist-Stunden'!BH159)),MAX(IF(Einstellungen!$C$11="7 Tage",MAX(0,(MIN(DATE(2030,8,0),IF(Mitarbeiter!$D159="",DATE(2030,8,0),Mitarbeiter!$D159),TODAY()))-(MAX(DATE(2030,7,1),Mitarbeiter!$C159))+1),MAX(0,NETWORKDAYS(MAX(DATE(2030,7,1),Mitarbeiter!$C159),MIN(DATE(2030,8,0),IF(Mitarbeiter!$D159="",DATE(2030,8,0),Mitarbeiter!$D159),TODAY()),Einstellungen!$F$13:$F$67)))*N(Mitarbeiter!$E159)/IF(Einstellungen!$C$11="7 Tage",7,5),N('Ist-Stunden'!BH159)+(N(Krankheitstage!DE159)+N(Krankheitstage!DQ159))*N($C159))))</f>
        <v/>
      </c>
      <c r="CM159" s="76">
        <f>IF($B159="",0,IF(Einstellungen!$C$10="Ja",MAX(IF(Einstellungen!$C$11="7 Tage",MAX(0,(MIN(DATE(2030,9,0),IF(Mitarbeiter!$D159="",DATE(2030,9,0),Mitarbeiter!$D159),TODAY()))-(MAX(DATE(2030,8,1),Mitarbeiter!$C159))+1),MAX(0,NETWORKDAYS(MAX(DATE(2030,8,1),Mitarbeiter!$C159),MIN(DATE(2030,9,0),IF(Mitarbeiter!$D159="",DATE(2030,9,0),Mitarbeiter!$D159),TODAY()),Einstellungen!$F$13:$F$67)))*N(Mitarbeiter!$E159)/IF(Einstellungen!$C$11="7 Tage",7,5),N('Ist-Stunden'!BI159)),MAX(IF(Einstellungen!$C$11="7 Tage",MAX(0,(MIN(DATE(2030,9,0),IF(Mitarbeiter!$D159="",DATE(2030,9,0),Mitarbeiter!$D159),TODAY()))-(MAX(DATE(2030,8,1),Mitarbeiter!$C159))+1),MAX(0,NETWORKDAYS(MAX(DATE(2030,8,1),Mitarbeiter!$C159),MIN(DATE(2030,9,0),IF(Mitarbeiter!$D159="",DATE(2030,9,0),Mitarbeiter!$D159),TODAY()),Einstellungen!$F$13:$F$67)))*N(Mitarbeiter!$E159)/IF(Einstellungen!$C$11="7 Tage",7,5),N('Ist-Stunden'!BI159)+(N(Krankheitstage!DF159)+N(Krankheitstage!DR159))*N($C159))))</f>
        <v/>
      </c>
      <c r="CN159" s="76">
        <f>IF($B159="",0,IF(Einstellungen!$C$10="Ja",MAX(IF(Einstellungen!$C$11="7 Tage",MAX(0,(MIN(DATE(2030,10,0),IF(Mitarbeiter!$D159="",DATE(2030,10,0),Mitarbeiter!$D159),TODAY()))-(MAX(DATE(2030,9,1),Mitarbeiter!$C159))+1),MAX(0,NETWORKDAYS(MAX(DATE(2030,9,1),Mitarbeiter!$C159),MIN(DATE(2030,10,0),IF(Mitarbeiter!$D159="",DATE(2030,10,0),Mitarbeiter!$D159),TODAY()),Einstellungen!$F$13:$F$67)))*N(Mitarbeiter!$E159)/IF(Einstellungen!$C$11="7 Tage",7,5),N('Ist-Stunden'!BJ159)),MAX(IF(Einstellungen!$C$11="7 Tage",MAX(0,(MIN(DATE(2030,10,0),IF(Mitarbeiter!$D159="",DATE(2030,10,0),Mitarbeiter!$D159),TODAY()))-(MAX(DATE(2030,9,1),Mitarbeiter!$C159))+1),MAX(0,NETWORKDAYS(MAX(DATE(2030,9,1),Mitarbeiter!$C159),MIN(DATE(2030,10,0),IF(Mitarbeiter!$D159="",DATE(2030,10,0),Mitarbeiter!$D159),TODAY()),Einstellungen!$F$13:$F$67)))*N(Mitarbeiter!$E159)/IF(Einstellungen!$C$11="7 Tage",7,5),N('Ist-Stunden'!BJ159)+(N(Krankheitstage!DG159)+N(Krankheitstage!DS159))*N($C159))))</f>
        <v/>
      </c>
      <c r="CO159" s="76">
        <f>IF($B159="",0,IF(Einstellungen!$C$10="Ja",MAX(IF(Einstellungen!$C$11="7 Tage",MAX(0,(MIN(DATE(2030,11,0),IF(Mitarbeiter!$D159="",DATE(2030,11,0),Mitarbeiter!$D159),TODAY()))-(MAX(DATE(2030,10,1),Mitarbeiter!$C159))+1),MAX(0,NETWORKDAYS(MAX(DATE(2030,10,1),Mitarbeiter!$C159),MIN(DATE(2030,11,0),IF(Mitarbeiter!$D159="",DATE(2030,11,0),Mitarbeiter!$D159),TODAY()),Einstellungen!$F$13:$F$67)))*N(Mitarbeiter!$E159)/IF(Einstellungen!$C$11="7 Tage",7,5),N('Ist-Stunden'!BK159)),MAX(IF(Einstellungen!$C$11="7 Tage",MAX(0,(MIN(DATE(2030,11,0),IF(Mitarbeiter!$D159="",DATE(2030,11,0),Mitarbeiter!$D159),TODAY()))-(MAX(DATE(2030,10,1),Mitarbeiter!$C159))+1),MAX(0,NETWORKDAYS(MAX(DATE(2030,10,1),Mitarbeiter!$C159),MIN(DATE(2030,11,0),IF(Mitarbeiter!$D159="",DATE(2030,11,0),Mitarbeiter!$D159),TODAY()),Einstellungen!$F$13:$F$67)))*N(Mitarbeiter!$E159)/IF(Einstellungen!$C$11="7 Tage",7,5),N('Ist-Stunden'!BK159)+(N(Krankheitstage!DH159)+N(Krankheitstage!DT159))*N($C159))))</f>
        <v/>
      </c>
      <c r="CP159" s="76">
        <f>IF($B159="",0,IF(Einstellungen!$C$10="Ja",MAX(IF(Einstellungen!$C$11="7 Tage",MAX(0,(MIN(DATE(2030,12,0),IF(Mitarbeiter!$D159="",DATE(2030,12,0),Mitarbeiter!$D159),TODAY()))-(MAX(DATE(2030,11,1),Mitarbeiter!$C159))+1),MAX(0,NETWORKDAYS(MAX(DATE(2030,11,1),Mitarbeiter!$C159),MIN(DATE(2030,12,0),IF(Mitarbeiter!$D159="",DATE(2030,12,0),Mitarbeiter!$D159),TODAY()),Einstellungen!$F$13:$F$67)))*N(Mitarbeiter!$E159)/IF(Einstellungen!$C$11="7 Tage",7,5),N('Ist-Stunden'!BL159)),MAX(IF(Einstellungen!$C$11="7 Tage",MAX(0,(MIN(DATE(2030,12,0),IF(Mitarbeiter!$D159="",DATE(2030,12,0),Mitarbeiter!$D159),TODAY()))-(MAX(DATE(2030,11,1),Mitarbeiter!$C159))+1),MAX(0,NETWORKDAYS(MAX(DATE(2030,11,1),Mitarbeiter!$C159),MIN(DATE(2030,12,0),IF(Mitarbeiter!$D159="",DATE(2030,12,0),Mitarbeiter!$D159),TODAY()),Einstellungen!$F$13:$F$67)))*N(Mitarbeiter!$E159)/IF(Einstellungen!$C$11="7 Tage",7,5),N('Ist-Stunden'!BL159)+(N(Krankheitstage!DI159)+N(Krankheitstage!DU159))*N($C159))))</f>
        <v/>
      </c>
      <c r="CQ159" s="76">
        <f>IF($B159="",0,IF(Einstellungen!$C$10="Ja",MAX(IF(Einstellungen!$C$11="7 Tage",MAX(0,(MIN(DATE(2030,13,0),IF(Mitarbeiter!$D159="",DATE(2030,13,0),Mitarbeiter!$D159),TODAY()))-(MAX(DATE(2030,12,1),Mitarbeiter!$C159))+1),MAX(0,NETWORKDAYS(MAX(DATE(2030,12,1),Mitarbeiter!$C159),MIN(DATE(2030,13,0),IF(Mitarbeiter!$D159="",DATE(2030,13,0),Mitarbeiter!$D159),TODAY()),Einstellungen!$F$13:$F$67)))*N(Mitarbeiter!$E159)/IF(Einstellungen!$C$11="7 Tage",7,5),N('Ist-Stunden'!BM159)),MAX(IF(Einstellungen!$C$11="7 Tage",MAX(0,(MIN(DATE(2030,13,0),IF(Mitarbeiter!$D159="",DATE(2030,13,0),Mitarbeiter!$D159),TODAY()))-(MAX(DATE(2030,12,1),Mitarbeiter!$C159))+1),MAX(0,NETWORKDAYS(MAX(DATE(2030,12,1),Mitarbeiter!$C159),MIN(DATE(2030,13,0),IF(Mitarbeiter!$D159="",DATE(2030,13,0),Mitarbeiter!$D159),TODAY()),Einstellungen!$F$13:$F$67)))*N(Mitarbeiter!$E159)/IF(Einstellungen!$C$11="7 Tage",7,5),N('Ist-Stunden'!BM159)+(N(Krankheitstage!DJ159)+N(Krankheitstage!DV159))*N($C159))))</f>
        <v/>
      </c>
    </row>
    <row r="160">
      <c r="A160" s="73">
        <f>IF(Mitarbeiter!B160="","",Mitarbeiter!A160)</f>
        <v/>
      </c>
      <c r="B160" s="6">
        <f>IF(Mitarbeiter!B160="","",Mitarbeiter!B160)</f>
        <v/>
      </c>
      <c r="C160" s="74">
        <f>IF(Mitarbeiter!B160="","",Mitarbeiter!F160)</f>
        <v/>
      </c>
      <c r="D160" s="75">
        <f>N(INDEX(Krankheitstage!$G160:$DV160,1,(Einstellungen!$C$3-2026)*24+1))</f>
        <v/>
      </c>
      <c r="E160" s="75">
        <f>N(INDEX(Krankheitstage!$G160:$DV160,1,(Einstellungen!$C$3-2026)*24+2))</f>
        <v/>
      </c>
      <c r="F160" s="75">
        <f>N(INDEX(Krankheitstage!$G160:$DV160,1,(Einstellungen!$C$3-2026)*24+3))</f>
        <v/>
      </c>
      <c r="G160" s="75">
        <f>N(INDEX(Krankheitstage!$G160:$DV160,1,(Einstellungen!$C$3-2026)*24+4))</f>
        <v/>
      </c>
      <c r="H160" s="75">
        <f>N(INDEX(Krankheitstage!$G160:$DV160,1,(Einstellungen!$C$3-2026)*24+5))</f>
        <v/>
      </c>
      <c r="I160" s="75">
        <f>N(INDEX(Krankheitstage!$G160:$DV160,1,(Einstellungen!$C$3-2026)*24+6))</f>
        <v/>
      </c>
      <c r="J160" s="75">
        <f>N(INDEX(Krankheitstage!$G160:$DV160,1,(Einstellungen!$C$3-2026)*24+7))</f>
        <v/>
      </c>
      <c r="K160" s="75">
        <f>N(INDEX(Krankheitstage!$G160:$DV160,1,(Einstellungen!$C$3-2026)*24+8))</f>
        <v/>
      </c>
      <c r="L160" s="75">
        <f>N(INDEX(Krankheitstage!$G160:$DV160,1,(Einstellungen!$C$3-2026)*24+9))</f>
        <v/>
      </c>
      <c r="M160" s="75">
        <f>N(INDEX(Krankheitstage!$G160:$DV160,1,(Einstellungen!$C$3-2026)*24+10))</f>
        <v/>
      </c>
      <c r="N160" s="75">
        <f>N(INDEX(Krankheitstage!$G160:$DV160,1,(Einstellungen!$C$3-2026)*24+11))</f>
        <v/>
      </c>
      <c r="O160" s="75">
        <f>N(INDEX(Krankheitstage!$G160:$DV160,1,(Einstellungen!$C$3-2026)*24+12))</f>
        <v/>
      </c>
      <c r="P160" s="75">
        <f>IF($B160="","",SUM(D160:O160))</f>
        <v/>
      </c>
      <c r="Q160" s="75">
        <f>N(INDEX(Krankheitstage!$G160:$DV160,1,(Einstellungen!$C$3-2026)*24+13))</f>
        <v/>
      </c>
      <c r="R160" s="75">
        <f>N(INDEX(Krankheitstage!$G160:$DV160,1,(Einstellungen!$C$3-2026)*24+14))</f>
        <v/>
      </c>
      <c r="S160" s="75">
        <f>N(INDEX(Krankheitstage!$G160:$DV160,1,(Einstellungen!$C$3-2026)*24+15))</f>
        <v/>
      </c>
      <c r="T160" s="75">
        <f>N(INDEX(Krankheitstage!$G160:$DV160,1,(Einstellungen!$C$3-2026)*24+16))</f>
        <v/>
      </c>
      <c r="U160" s="75">
        <f>N(INDEX(Krankheitstage!$G160:$DV160,1,(Einstellungen!$C$3-2026)*24+17))</f>
        <v/>
      </c>
      <c r="V160" s="75">
        <f>N(INDEX(Krankheitstage!$G160:$DV160,1,(Einstellungen!$C$3-2026)*24+18))</f>
        <v/>
      </c>
      <c r="W160" s="75">
        <f>N(INDEX(Krankheitstage!$G160:$DV160,1,(Einstellungen!$C$3-2026)*24+19))</f>
        <v/>
      </c>
      <c r="X160" s="75">
        <f>N(INDEX(Krankheitstage!$G160:$DV160,1,(Einstellungen!$C$3-2026)*24+20))</f>
        <v/>
      </c>
      <c r="Y160" s="75">
        <f>N(INDEX(Krankheitstage!$G160:$DV160,1,(Einstellungen!$C$3-2026)*24+21))</f>
        <v/>
      </c>
      <c r="Z160" s="75">
        <f>N(INDEX(Krankheitstage!$G160:$DV160,1,(Einstellungen!$C$3-2026)*24+22))</f>
        <v/>
      </c>
      <c r="AA160" s="75">
        <f>N(INDEX(Krankheitstage!$G160:$DV160,1,(Einstellungen!$C$3-2026)*24+23))</f>
        <v/>
      </c>
      <c r="AB160" s="75">
        <f>N(INDEX(Krankheitstage!$G160:$DV160,1,(Einstellungen!$C$3-2026)*24+24))</f>
        <v/>
      </c>
      <c r="AC160" s="75">
        <f>IF($B160="","",SUM(Q160:AB160))</f>
        <v/>
      </c>
      <c r="AD160" s="75">
        <f>IF($B160="","",SUM(P160,AC160))</f>
        <v/>
      </c>
      <c r="AE160" s="76">
        <f>IF($B160="","",AD160*N(C160))</f>
        <v/>
      </c>
      <c r="AF160" s="75">
        <f>IF($B160="","",Krankheitstage!E160)</f>
        <v/>
      </c>
      <c r="AG160" s="76">
        <f>IF($B160="","",AF160*N(C160))</f>
        <v/>
      </c>
      <c r="AH160" s="76">
        <f>IF($B160="","",INDEX($AJ160:$CQ160,1,(Einstellungen!$C$3-2026)*12+1)+INDEX($AJ160:$CQ160,1,(Einstellungen!$C$3-2026)*12+2)+INDEX($AJ160:$CQ160,1,(Einstellungen!$C$3-2026)*12+3)+INDEX($AJ160:$CQ160,1,(Einstellungen!$C$3-2026)*12+4)+INDEX($AJ160:$CQ160,1,(Einstellungen!$C$3-2026)*12+5)+INDEX($AJ160:$CQ160,1,(Einstellungen!$C$3-2026)*12+6)+INDEX($AJ160:$CQ160,1,(Einstellungen!$C$3-2026)*12+7)+INDEX($AJ160:$CQ160,1,(Einstellungen!$C$3-2026)*12+8)+INDEX($AJ160:$CQ160,1,(Einstellungen!$C$3-2026)*12+9)+INDEX($AJ160:$CQ160,1,(Einstellungen!$C$3-2026)*12+10)+INDEX($AJ160:$CQ160,1,(Einstellungen!$C$3-2026)*12+11)+INDEX($AJ160:$CQ160,1,(Einstellungen!$C$3-2026)*12+12))</f>
        <v/>
      </c>
      <c r="AI160" s="76">
        <f>IF($B160="","",SUM($AJ160:$CQ160))</f>
        <v/>
      </c>
      <c r="AJ160" s="76">
        <f>IF($B160="",0,IF(Einstellungen!$C$10="Ja",MAX(IF(Einstellungen!$C$11="7 Tage",MAX(0,(MIN(DATE(2026,2,0),IF(Mitarbeiter!$D160="",DATE(2026,2,0),Mitarbeiter!$D160),TODAY()))-(MAX(DATE(2026,1,1),Mitarbeiter!$C160))+1),MAX(0,NETWORKDAYS(MAX(DATE(2026,1,1),Mitarbeiter!$C160),MIN(DATE(2026,2,0),IF(Mitarbeiter!$D160="",DATE(2026,2,0),Mitarbeiter!$D160),TODAY()),Einstellungen!$F$13:$F$67)))*N(Mitarbeiter!$E160)/IF(Einstellungen!$C$11="7 Tage",7,5),N('Ist-Stunden'!F160)),MAX(IF(Einstellungen!$C$11="7 Tage",MAX(0,(MIN(DATE(2026,2,0),IF(Mitarbeiter!$D160="",DATE(2026,2,0),Mitarbeiter!$D160),TODAY()))-(MAX(DATE(2026,1,1),Mitarbeiter!$C160))+1),MAX(0,NETWORKDAYS(MAX(DATE(2026,1,1),Mitarbeiter!$C160),MIN(DATE(2026,2,0),IF(Mitarbeiter!$D160="",DATE(2026,2,0),Mitarbeiter!$D160),TODAY()),Einstellungen!$F$13:$F$67)))*N(Mitarbeiter!$E160)/IF(Einstellungen!$C$11="7 Tage",7,5),N('Ist-Stunden'!F160)+(N(Krankheitstage!G160)+N(Krankheitstage!S160))*N($C160))))</f>
        <v/>
      </c>
      <c r="AK160" s="76">
        <f>IF($B160="",0,IF(Einstellungen!$C$10="Ja",MAX(IF(Einstellungen!$C$11="7 Tage",MAX(0,(MIN(DATE(2026,3,0),IF(Mitarbeiter!$D160="",DATE(2026,3,0),Mitarbeiter!$D160),TODAY()))-(MAX(DATE(2026,2,1),Mitarbeiter!$C160))+1),MAX(0,NETWORKDAYS(MAX(DATE(2026,2,1),Mitarbeiter!$C160),MIN(DATE(2026,3,0),IF(Mitarbeiter!$D160="",DATE(2026,3,0),Mitarbeiter!$D160),TODAY()),Einstellungen!$F$13:$F$67)))*N(Mitarbeiter!$E160)/IF(Einstellungen!$C$11="7 Tage",7,5),N('Ist-Stunden'!G160)),MAX(IF(Einstellungen!$C$11="7 Tage",MAX(0,(MIN(DATE(2026,3,0),IF(Mitarbeiter!$D160="",DATE(2026,3,0),Mitarbeiter!$D160),TODAY()))-(MAX(DATE(2026,2,1),Mitarbeiter!$C160))+1),MAX(0,NETWORKDAYS(MAX(DATE(2026,2,1),Mitarbeiter!$C160),MIN(DATE(2026,3,0),IF(Mitarbeiter!$D160="",DATE(2026,3,0),Mitarbeiter!$D160),TODAY()),Einstellungen!$F$13:$F$67)))*N(Mitarbeiter!$E160)/IF(Einstellungen!$C$11="7 Tage",7,5),N('Ist-Stunden'!G160)+(N(Krankheitstage!H160)+N(Krankheitstage!T160))*N($C160))))</f>
        <v/>
      </c>
      <c r="AL160" s="76">
        <f>IF($B160="",0,IF(Einstellungen!$C$10="Ja",MAX(IF(Einstellungen!$C$11="7 Tage",MAX(0,(MIN(DATE(2026,4,0),IF(Mitarbeiter!$D160="",DATE(2026,4,0),Mitarbeiter!$D160),TODAY()))-(MAX(DATE(2026,3,1),Mitarbeiter!$C160))+1),MAX(0,NETWORKDAYS(MAX(DATE(2026,3,1),Mitarbeiter!$C160),MIN(DATE(2026,4,0),IF(Mitarbeiter!$D160="",DATE(2026,4,0),Mitarbeiter!$D160),TODAY()),Einstellungen!$F$13:$F$67)))*N(Mitarbeiter!$E160)/IF(Einstellungen!$C$11="7 Tage",7,5),N('Ist-Stunden'!H160)),MAX(IF(Einstellungen!$C$11="7 Tage",MAX(0,(MIN(DATE(2026,4,0),IF(Mitarbeiter!$D160="",DATE(2026,4,0),Mitarbeiter!$D160),TODAY()))-(MAX(DATE(2026,3,1),Mitarbeiter!$C160))+1),MAX(0,NETWORKDAYS(MAX(DATE(2026,3,1),Mitarbeiter!$C160),MIN(DATE(2026,4,0),IF(Mitarbeiter!$D160="",DATE(2026,4,0),Mitarbeiter!$D160),TODAY()),Einstellungen!$F$13:$F$67)))*N(Mitarbeiter!$E160)/IF(Einstellungen!$C$11="7 Tage",7,5),N('Ist-Stunden'!H160)+(N(Krankheitstage!I160)+N(Krankheitstage!U160))*N($C160))))</f>
        <v/>
      </c>
      <c r="AM160" s="76">
        <f>IF($B160="",0,IF(Einstellungen!$C$10="Ja",MAX(IF(Einstellungen!$C$11="7 Tage",MAX(0,(MIN(DATE(2026,5,0),IF(Mitarbeiter!$D160="",DATE(2026,5,0),Mitarbeiter!$D160),TODAY()))-(MAX(DATE(2026,4,1),Mitarbeiter!$C160))+1),MAX(0,NETWORKDAYS(MAX(DATE(2026,4,1),Mitarbeiter!$C160),MIN(DATE(2026,5,0),IF(Mitarbeiter!$D160="",DATE(2026,5,0),Mitarbeiter!$D160),TODAY()),Einstellungen!$F$13:$F$67)))*N(Mitarbeiter!$E160)/IF(Einstellungen!$C$11="7 Tage",7,5),N('Ist-Stunden'!I160)),MAX(IF(Einstellungen!$C$11="7 Tage",MAX(0,(MIN(DATE(2026,5,0),IF(Mitarbeiter!$D160="",DATE(2026,5,0),Mitarbeiter!$D160),TODAY()))-(MAX(DATE(2026,4,1),Mitarbeiter!$C160))+1),MAX(0,NETWORKDAYS(MAX(DATE(2026,4,1),Mitarbeiter!$C160),MIN(DATE(2026,5,0),IF(Mitarbeiter!$D160="",DATE(2026,5,0),Mitarbeiter!$D160),TODAY()),Einstellungen!$F$13:$F$67)))*N(Mitarbeiter!$E160)/IF(Einstellungen!$C$11="7 Tage",7,5),N('Ist-Stunden'!I160)+(N(Krankheitstage!J160)+N(Krankheitstage!V160))*N($C160))))</f>
        <v/>
      </c>
      <c r="AN160" s="76">
        <f>IF($B160="",0,IF(Einstellungen!$C$10="Ja",MAX(IF(Einstellungen!$C$11="7 Tage",MAX(0,(MIN(DATE(2026,6,0),IF(Mitarbeiter!$D160="",DATE(2026,6,0),Mitarbeiter!$D160),TODAY()))-(MAX(DATE(2026,5,1),Mitarbeiter!$C160))+1),MAX(0,NETWORKDAYS(MAX(DATE(2026,5,1),Mitarbeiter!$C160),MIN(DATE(2026,6,0),IF(Mitarbeiter!$D160="",DATE(2026,6,0),Mitarbeiter!$D160),TODAY()),Einstellungen!$F$13:$F$67)))*N(Mitarbeiter!$E160)/IF(Einstellungen!$C$11="7 Tage",7,5),N('Ist-Stunden'!J160)),MAX(IF(Einstellungen!$C$11="7 Tage",MAX(0,(MIN(DATE(2026,6,0),IF(Mitarbeiter!$D160="",DATE(2026,6,0),Mitarbeiter!$D160),TODAY()))-(MAX(DATE(2026,5,1),Mitarbeiter!$C160))+1),MAX(0,NETWORKDAYS(MAX(DATE(2026,5,1),Mitarbeiter!$C160),MIN(DATE(2026,6,0),IF(Mitarbeiter!$D160="",DATE(2026,6,0),Mitarbeiter!$D160),TODAY()),Einstellungen!$F$13:$F$67)))*N(Mitarbeiter!$E160)/IF(Einstellungen!$C$11="7 Tage",7,5),N('Ist-Stunden'!J160)+(N(Krankheitstage!K160)+N(Krankheitstage!W160))*N($C160))))</f>
        <v/>
      </c>
      <c r="AO160" s="76">
        <f>IF($B160="",0,IF(Einstellungen!$C$10="Ja",MAX(IF(Einstellungen!$C$11="7 Tage",MAX(0,(MIN(DATE(2026,7,0),IF(Mitarbeiter!$D160="",DATE(2026,7,0),Mitarbeiter!$D160),TODAY()))-(MAX(DATE(2026,6,1),Mitarbeiter!$C160))+1),MAX(0,NETWORKDAYS(MAX(DATE(2026,6,1),Mitarbeiter!$C160),MIN(DATE(2026,7,0),IF(Mitarbeiter!$D160="",DATE(2026,7,0),Mitarbeiter!$D160),TODAY()),Einstellungen!$F$13:$F$67)))*N(Mitarbeiter!$E160)/IF(Einstellungen!$C$11="7 Tage",7,5),N('Ist-Stunden'!K160)),MAX(IF(Einstellungen!$C$11="7 Tage",MAX(0,(MIN(DATE(2026,7,0),IF(Mitarbeiter!$D160="",DATE(2026,7,0),Mitarbeiter!$D160),TODAY()))-(MAX(DATE(2026,6,1),Mitarbeiter!$C160))+1),MAX(0,NETWORKDAYS(MAX(DATE(2026,6,1),Mitarbeiter!$C160),MIN(DATE(2026,7,0),IF(Mitarbeiter!$D160="",DATE(2026,7,0),Mitarbeiter!$D160),TODAY()),Einstellungen!$F$13:$F$67)))*N(Mitarbeiter!$E160)/IF(Einstellungen!$C$11="7 Tage",7,5),N('Ist-Stunden'!K160)+(N(Krankheitstage!L160)+N(Krankheitstage!X160))*N($C160))))</f>
        <v/>
      </c>
      <c r="AP160" s="76">
        <f>IF($B160="",0,IF(Einstellungen!$C$10="Ja",MAX(IF(Einstellungen!$C$11="7 Tage",MAX(0,(MIN(DATE(2026,8,0),IF(Mitarbeiter!$D160="",DATE(2026,8,0),Mitarbeiter!$D160),TODAY()))-(MAX(DATE(2026,7,1),Mitarbeiter!$C160))+1),MAX(0,NETWORKDAYS(MAX(DATE(2026,7,1),Mitarbeiter!$C160),MIN(DATE(2026,8,0),IF(Mitarbeiter!$D160="",DATE(2026,8,0),Mitarbeiter!$D160),TODAY()),Einstellungen!$F$13:$F$67)))*N(Mitarbeiter!$E160)/IF(Einstellungen!$C$11="7 Tage",7,5),N('Ist-Stunden'!L160)),MAX(IF(Einstellungen!$C$11="7 Tage",MAX(0,(MIN(DATE(2026,8,0),IF(Mitarbeiter!$D160="",DATE(2026,8,0),Mitarbeiter!$D160),TODAY()))-(MAX(DATE(2026,7,1),Mitarbeiter!$C160))+1),MAX(0,NETWORKDAYS(MAX(DATE(2026,7,1),Mitarbeiter!$C160),MIN(DATE(2026,8,0),IF(Mitarbeiter!$D160="",DATE(2026,8,0),Mitarbeiter!$D160),TODAY()),Einstellungen!$F$13:$F$67)))*N(Mitarbeiter!$E160)/IF(Einstellungen!$C$11="7 Tage",7,5),N('Ist-Stunden'!L160)+(N(Krankheitstage!M160)+N(Krankheitstage!Y160))*N($C160))))</f>
        <v/>
      </c>
      <c r="AQ160" s="76">
        <f>IF($B160="",0,IF(Einstellungen!$C$10="Ja",MAX(IF(Einstellungen!$C$11="7 Tage",MAX(0,(MIN(DATE(2026,9,0),IF(Mitarbeiter!$D160="",DATE(2026,9,0),Mitarbeiter!$D160),TODAY()))-(MAX(DATE(2026,8,1),Mitarbeiter!$C160))+1),MAX(0,NETWORKDAYS(MAX(DATE(2026,8,1),Mitarbeiter!$C160),MIN(DATE(2026,9,0),IF(Mitarbeiter!$D160="",DATE(2026,9,0),Mitarbeiter!$D160),TODAY()),Einstellungen!$F$13:$F$67)))*N(Mitarbeiter!$E160)/IF(Einstellungen!$C$11="7 Tage",7,5),N('Ist-Stunden'!M160)),MAX(IF(Einstellungen!$C$11="7 Tage",MAX(0,(MIN(DATE(2026,9,0),IF(Mitarbeiter!$D160="",DATE(2026,9,0),Mitarbeiter!$D160),TODAY()))-(MAX(DATE(2026,8,1),Mitarbeiter!$C160))+1),MAX(0,NETWORKDAYS(MAX(DATE(2026,8,1),Mitarbeiter!$C160),MIN(DATE(2026,9,0),IF(Mitarbeiter!$D160="",DATE(2026,9,0),Mitarbeiter!$D160),TODAY()),Einstellungen!$F$13:$F$67)))*N(Mitarbeiter!$E160)/IF(Einstellungen!$C$11="7 Tage",7,5),N('Ist-Stunden'!M160)+(N(Krankheitstage!N160)+N(Krankheitstage!Z160))*N($C160))))</f>
        <v/>
      </c>
      <c r="AR160" s="76">
        <f>IF($B160="",0,IF(Einstellungen!$C$10="Ja",MAX(IF(Einstellungen!$C$11="7 Tage",MAX(0,(MIN(DATE(2026,10,0),IF(Mitarbeiter!$D160="",DATE(2026,10,0),Mitarbeiter!$D160),TODAY()))-(MAX(DATE(2026,9,1),Mitarbeiter!$C160))+1),MAX(0,NETWORKDAYS(MAX(DATE(2026,9,1),Mitarbeiter!$C160),MIN(DATE(2026,10,0),IF(Mitarbeiter!$D160="",DATE(2026,10,0),Mitarbeiter!$D160),TODAY()),Einstellungen!$F$13:$F$67)))*N(Mitarbeiter!$E160)/IF(Einstellungen!$C$11="7 Tage",7,5),N('Ist-Stunden'!N160)),MAX(IF(Einstellungen!$C$11="7 Tage",MAX(0,(MIN(DATE(2026,10,0),IF(Mitarbeiter!$D160="",DATE(2026,10,0),Mitarbeiter!$D160),TODAY()))-(MAX(DATE(2026,9,1),Mitarbeiter!$C160))+1),MAX(0,NETWORKDAYS(MAX(DATE(2026,9,1),Mitarbeiter!$C160),MIN(DATE(2026,10,0),IF(Mitarbeiter!$D160="",DATE(2026,10,0),Mitarbeiter!$D160),TODAY()),Einstellungen!$F$13:$F$67)))*N(Mitarbeiter!$E160)/IF(Einstellungen!$C$11="7 Tage",7,5),N('Ist-Stunden'!N160)+(N(Krankheitstage!O160)+N(Krankheitstage!AA160))*N($C160))))</f>
        <v/>
      </c>
      <c r="AS160" s="76">
        <f>IF($B160="",0,IF(Einstellungen!$C$10="Ja",MAX(IF(Einstellungen!$C$11="7 Tage",MAX(0,(MIN(DATE(2026,11,0),IF(Mitarbeiter!$D160="",DATE(2026,11,0),Mitarbeiter!$D160),TODAY()))-(MAX(DATE(2026,10,1),Mitarbeiter!$C160))+1),MAX(0,NETWORKDAYS(MAX(DATE(2026,10,1),Mitarbeiter!$C160),MIN(DATE(2026,11,0),IF(Mitarbeiter!$D160="",DATE(2026,11,0),Mitarbeiter!$D160),TODAY()),Einstellungen!$F$13:$F$67)))*N(Mitarbeiter!$E160)/IF(Einstellungen!$C$11="7 Tage",7,5),N('Ist-Stunden'!O160)),MAX(IF(Einstellungen!$C$11="7 Tage",MAX(0,(MIN(DATE(2026,11,0),IF(Mitarbeiter!$D160="",DATE(2026,11,0),Mitarbeiter!$D160),TODAY()))-(MAX(DATE(2026,10,1),Mitarbeiter!$C160))+1),MAX(0,NETWORKDAYS(MAX(DATE(2026,10,1),Mitarbeiter!$C160),MIN(DATE(2026,11,0),IF(Mitarbeiter!$D160="",DATE(2026,11,0),Mitarbeiter!$D160),TODAY()),Einstellungen!$F$13:$F$67)))*N(Mitarbeiter!$E160)/IF(Einstellungen!$C$11="7 Tage",7,5),N('Ist-Stunden'!O160)+(N(Krankheitstage!P160)+N(Krankheitstage!AB160))*N($C160))))</f>
        <v/>
      </c>
      <c r="AT160" s="76">
        <f>IF($B160="",0,IF(Einstellungen!$C$10="Ja",MAX(IF(Einstellungen!$C$11="7 Tage",MAX(0,(MIN(DATE(2026,12,0),IF(Mitarbeiter!$D160="",DATE(2026,12,0),Mitarbeiter!$D160),TODAY()))-(MAX(DATE(2026,11,1),Mitarbeiter!$C160))+1),MAX(0,NETWORKDAYS(MAX(DATE(2026,11,1),Mitarbeiter!$C160),MIN(DATE(2026,12,0),IF(Mitarbeiter!$D160="",DATE(2026,12,0),Mitarbeiter!$D160),TODAY()),Einstellungen!$F$13:$F$67)))*N(Mitarbeiter!$E160)/IF(Einstellungen!$C$11="7 Tage",7,5),N('Ist-Stunden'!P160)),MAX(IF(Einstellungen!$C$11="7 Tage",MAX(0,(MIN(DATE(2026,12,0),IF(Mitarbeiter!$D160="",DATE(2026,12,0),Mitarbeiter!$D160),TODAY()))-(MAX(DATE(2026,11,1),Mitarbeiter!$C160))+1),MAX(0,NETWORKDAYS(MAX(DATE(2026,11,1),Mitarbeiter!$C160),MIN(DATE(2026,12,0),IF(Mitarbeiter!$D160="",DATE(2026,12,0),Mitarbeiter!$D160),TODAY()),Einstellungen!$F$13:$F$67)))*N(Mitarbeiter!$E160)/IF(Einstellungen!$C$11="7 Tage",7,5),N('Ist-Stunden'!P160)+(N(Krankheitstage!Q160)+N(Krankheitstage!AC160))*N($C160))))</f>
        <v/>
      </c>
      <c r="AU160" s="76">
        <f>IF($B160="",0,IF(Einstellungen!$C$10="Ja",MAX(IF(Einstellungen!$C$11="7 Tage",MAX(0,(MIN(DATE(2026,13,0),IF(Mitarbeiter!$D160="",DATE(2026,13,0),Mitarbeiter!$D160),TODAY()))-(MAX(DATE(2026,12,1),Mitarbeiter!$C160))+1),MAX(0,NETWORKDAYS(MAX(DATE(2026,12,1),Mitarbeiter!$C160),MIN(DATE(2026,13,0),IF(Mitarbeiter!$D160="",DATE(2026,13,0),Mitarbeiter!$D160),TODAY()),Einstellungen!$F$13:$F$67)))*N(Mitarbeiter!$E160)/IF(Einstellungen!$C$11="7 Tage",7,5),N('Ist-Stunden'!Q160)),MAX(IF(Einstellungen!$C$11="7 Tage",MAX(0,(MIN(DATE(2026,13,0),IF(Mitarbeiter!$D160="",DATE(2026,13,0),Mitarbeiter!$D160),TODAY()))-(MAX(DATE(2026,12,1),Mitarbeiter!$C160))+1),MAX(0,NETWORKDAYS(MAX(DATE(2026,12,1),Mitarbeiter!$C160),MIN(DATE(2026,13,0),IF(Mitarbeiter!$D160="",DATE(2026,13,0),Mitarbeiter!$D160),TODAY()),Einstellungen!$F$13:$F$67)))*N(Mitarbeiter!$E160)/IF(Einstellungen!$C$11="7 Tage",7,5),N('Ist-Stunden'!Q160)+(N(Krankheitstage!R160)+N(Krankheitstage!AD160))*N($C160))))</f>
        <v/>
      </c>
      <c r="AV160" s="76">
        <f>IF($B160="",0,IF(Einstellungen!$C$10="Ja",MAX(IF(Einstellungen!$C$11="7 Tage",MAX(0,(MIN(DATE(2027,2,0),IF(Mitarbeiter!$D160="",DATE(2027,2,0),Mitarbeiter!$D160),TODAY()))-(MAX(DATE(2027,1,1),Mitarbeiter!$C160))+1),MAX(0,NETWORKDAYS(MAX(DATE(2027,1,1),Mitarbeiter!$C160),MIN(DATE(2027,2,0),IF(Mitarbeiter!$D160="",DATE(2027,2,0),Mitarbeiter!$D160),TODAY()),Einstellungen!$F$13:$F$67)))*N(Mitarbeiter!$E160)/IF(Einstellungen!$C$11="7 Tage",7,5),N('Ist-Stunden'!R160)),MAX(IF(Einstellungen!$C$11="7 Tage",MAX(0,(MIN(DATE(2027,2,0),IF(Mitarbeiter!$D160="",DATE(2027,2,0),Mitarbeiter!$D160),TODAY()))-(MAX(DATE(2027,1,1),Mitarbeiter!$C160))+1),MAX(0,NETWORKDAYS(MAX(DATE(2027,1,1),Mitarbeiter!$C160),MIN(DATE(2027,2,0),IF(Mitarbeiter!$D160="",DATE(2027,2,0),Mitarbeiter!$D160),TODAY()),Einstellungen!$F$13:$F$67)))*N(Mitarbeiter!$E160)/IF(Einstellungen!$C$11="7 Tage",7,5),N('Ist-Stunden'!R160)+(N(Krankheitstage!AE160)+N(Krankheitstage!AQ160))*N($C160))))</f>
        <v/>
      </c>
      <c r="AW160" s="76">
        <f>IF($B160="",0,IF(Einstellungen!$C$10="Ja",MAX(IF(Einstellungen!$C$11="7 Tage",MAX(0,(MIN(DATE(2027,3,0),IF(Mitarbeiter!$D160="",DATE(2027,3,0),Mitarbeiter!$D160),TODAY()))-(MAX(DATE(2027,2,1),Mitarbeiter!$C160))+1),MAX(0,NETWORKDAYS(MAX(DATE(2027,2,1),Mitarbeiter!$C160),MIN(DATE(2027,3,0),IF(Mitarbeiter!$D160="",DATE(2027,3,0),Mitarbeiter!$D160),TODAY()),Einstellungen!$F$13:$F$67)))*N(Mitarbeiter!$E160)/IF(Einstellungen!$C$11="7 Tage",7,5),N('Ist-Stunden'!S160)),MAX(IF(Einstellungen!$C$11="7 Tage",MAX(0,(MIN(DATE(2027,3,0),IF(Mitarbeiter!$D160="",DATE(2027,3,0),Mitarbeiter!$D160),TODAY()))-(MAX(DATE(2027,2,1),Mitarbeiter!$C160))+1),MAX(0,NETWORKDAYS(MAX(DATE(2027,2,1),Mitarbeiter!$C160),MIN(DATE(2027,3,0),IF(Mitarbeiter!$D160="",DATE(2027,3,0),Mitarbeiter!$D160),TODAY()),Einstellungen!$F$13:$F$67)))*N(Mitarbeiter!$E160)/IF(Einstellungen!$C$11="7 Tage",7,5),N('Ist-Stunden'!S160)+(N(Krankheitstage!AF160)+N(Krankheitstage!AR160))*N($C160))))</f>
        <v/>
      </c>
      <c r="AX160" s="76">
        <f>IF($B160="",0,IF(Einstellungen!$C$10="Ja",MAX(IF(Einstellungen!$C$11="7 Tage",MAX(0,(MIN(DATE(2027,4,0),IF(Mitarbeiter!$D160="",DATE(2027,4,0),Mitarbeiter!$D160),TODAY()))-(MAX(DATE(2027,3,1),Mitarbeiter!$C160))+1),MAX(0,NETWORKDAYS(MAX(DATE(2027,3,1),Mitarbeiter!$C160),MIN(DATE(2027,4,0),IF(Mitarbeiter!$D160="",DATE(2027,4,0),Mitarbeiter!$D160),TODAY()),Einstellungen!$F$13:$F$67)))*N(Mitarbeiter!$E160)/IF(Einstellungen!$C$11="7 Tage",7,5),N('Ist-Stunden'!T160)),MAX(IF(Einstellungen!$C$11="7 Tage",MAX(0,(MIN(DATE(2027,4,0),IF(Mitarbeiter!$D160="",DATE(2027,4,0),Mitarbeiter!$D160),TODAY()))-(MAX(DATE(2027,3,1),Mitarbeiter!$C160))+1),MAX(0,NETWORKDAYS(MAX(DATE(2027,3,1),Mitarbeiter!$C160),MIN(DATE(2027,4,0),IF(Mitarbeiter!$D160="",DATE(2027,4,0),Mitarbeiter!$D160),TODAY()),Einstellungen!$F$13:$F$67)))*N(Mitarbeiter!$E160)/IF(Einstellungen!$C$11="7 Tage",7,5),N('Ist-Stunden'!T160)+(N(Krankheitstage!AG160)+N(Krankheitstage!AS160))*N($C160))))</f>
        <v/>
      </c>
      <c r="AY160" s="76">
        <f>IF($B160="",0,IF(Einstellungen!$C$10="Ja",MAX(IF(Einstellungen!$C$11="7 Tage",MAX(0,(MIN(DATE(2027,5,0),IF(Mitarbeiter!$D160="",DATE(2027,5,0),Mitarbeiter!$D160),TODAY()))-(MAX(DATE(2027,4,1),Mitarbeiter!$C160))+1),MAX(0,NETWORKDAYS(MAX(DATE(2027,4,1),Mitarbeiter!$C160),MIN(DATE(2027,5,0),IF(Mitarbeiter!$D160="",DATE(2027,5,0),Mitarbeiter!$D160),TODAY()),Einstellungen!$F$13:$F$67)))*N(Mitarbeiter!$E160)/IF(Einstellungen!$C$11="7 Tage",7,5),N('Ist-Stunden'!U160)),MAX(IF(Einstellungen!$C$11="7 Tage",MAX(0,(MIN(DATE(2027,5,0),IF(Mitarbeiter!$D160="",DATE(2027,5,0),Mitarbeiter!$D160),TODAY()))-(MAX(DATE(2027,4,1),Mitarbeiter!$C160))+1),MAX(0,NETWORKDAYS(MAX(DATE(2027,4,1),Mitarbeiter!$C160),MIN(DATE(2027,5,0),IF(Mitarbeiter!$D160="",DATE(2027,5,0),Mitarbeiter!$D160),TODAY()),Einstellungen!$F$13:$F$67)))*N(Mitarbeiter!$E160)/IF(Einstellungen!$C$11="7 Tage",7,5),N('Ist-Stunden'!U160)+(N(Krankheitstage!AH160)+N(Krankheitstage!AT160))*N($C160))))</f>
        <v/>
      </c>
      <c r="AZ160" s="76">
        <f>IF($B160="",0,IF(Einstellungen!$C$10="Ja",MAX(IF(Einstellungen!$C$11="7 Tage",MAX(0,(MIN(DATE(2027,6,0),IF(Mitarbeiter!$D160="",DATE(2027,6,0),Mitarbeiter!$D160),TODAY()))-(MAX(DATE(2027,5,1),Mitarbeiter!$C160))+1),MAX(0,NETWORKDAYS(MAX(DATE(2027,5,1),Mitarbeiter!$C160),MIN(DATE(2027,6,0),IF(Mitarbeiter!$D160="",DATE(2027,6,0),Mitarbeiter!$D160),TODAY()),Einstellungen!$F$13:$F$67)))*N(Mitarbeiter!$E160)/IF(Einstellungen!$C$11="7 Tage",7,5),N('Ist-Stunden'!V160)),MAX(IF(Einstellungen!$C$11="7 Tage",MAX(0,(MIN(DATE(2027,6,0),IF(Mitarbeiter!$D160="",DATE(2027,6,0),Mitarbeiter!$D160),TODAY()))-(MAX(DATE(2027,5,1),Mitarbeiter!$C160))+1),MAX(0,NETWORKDAYS(MAX(DATE(2027,5,1),Mitarbeiter!$C160),MIN(DATE(2027,6,0),IF(Mitarbeiter!$D160="",DATE(2027,6,0),Mitarbeiter!$D160),TODAY()),Einstellungen!$F$13:$F$67)))*N(Mitarbeiter!$E160)/IF(Einstellungen!$C$11="7 Tage",7,5),N('Ist-Stunden'!V160)+(N(Krankheitstage!AI160)+N(Krankheitstage!AU160))*N($C160))))</f>
        <v/>
      </c>
      <c r="BA160" s="76">
        <f>IF($B160="",0,IF(Einstellungen!$C$10="Ja",MAX(IF(Einstellungen!$C$11="7 Tage",MAX(0,(MIN(DATE(2027,7,0),IF(Mitarbeiter!$D160="",DATE(2027,7,0),Mitarbeiter!$D160),TODAY()))-(MAX(DATE(2027,6,1),Mitarbeiter!$C160))+1),MAX(0,NETWORKDAYS(MAX(DATE(2027,6,1),Mitarbeiter!$C160),MIN(DATE(2027,7,0),IF(Mitarbeiter!$D160="",DATE(2027,7,0),Mitarbeiter!$D160),TODAY()),Einstellungen!$F$13:$F$67)))*N(Mitarbeiter!$E160)/IF(Einstellungen!$C$11="7 Tage",7,5),N('Ist-Stunden'!W160)),MAX(IF(Einstellungen!$C$11="7 Tage",MAX(0,(MIN(DATE(2027,7,0),IF(Mitarbeiter!$D160="",DATE(2027,7,0),Mitarbeiter!$D160),TODAY()))-(MAX(DATE(2027,6,1),Mitarbeiter!$C160))+1),MAX(0,NETWORKDAYS(MAX(DATE(2027,6,1),Mitarbeiter!$C160),MIN(DATE(2027,7,0),IF(Mitarbeiter!$D160="",DATE(2027,7,0),Mitarbeiter!$D160),TODAY()),Einstellungen!$F$13:$F$67)))*N(Mitarbeiter!$E160)/IF(Einstellungen!$C$11="7 Tage",7,5),N('Ist-Stunden'!W160)+(N(Krankheitstage!AJ160)+N(Krankheitstage!AV160))*N($C160))))</f>
        <v/>
      </c>
      <c r="BB160" s="76">
        <f>IF($B160="",0,IF(Einstellungen!$C$10="Ja",MAX(IF(Einstellungen!$C$11="7 Tage",MAX(0,(MIN(DATE(2027,8,0),IF(Mitarbeiter!$D160="",DATE(2027,8,0),Mitarbeiter!$D160),TODAY()))-(MAX(DATE(2027,7,1),Mitarbeiter!$C160))+1),MAX(0,NETWORKDAYS(MAX(DATE(2027,7,1),Mitarbeiter!$C160),MIN(DATE(2027,8,0),IF(Mitarbeiter!$D160="",DATE(2027,8,0),Mitarbeiter!$D160),TODAY()),Einstellungen!$F$13:$F$67)))*N(Mitarbeiter!$E160)/IF(Einstellungen!$C$11="7 Tage",7,5),N('Ist-Stunden'!X160)),MAX(IF(Einstellungen!$C$11="7 Tage",MAX(0,(MIN(DATE(2027,8,0),IF(Mitarbeiter!$D160="",DATE(2027,8,0),Mitarbeiter!$D160),TODAY()))-(MAX(DATE(2027,7,1),Mitarbeiter!$C160))+1),MAX(0,NETWORKDAYS(MAX(DATE(2027,7,1),Mitarbeiter!$C160),MIN(DATE(2027,8,0),IF(Mitarbeiter!$D160="",DATE(2027,8,0),Mitarbeiter!$D160),TODAY()),Einstellungen!$F$13:$F$67)))*N(Mitarbeiter!$E160)/IF(Einstellungen!$C$11="7 Tage",7,5),N('Ist-Stunden'!X160)+(N(Krankheitstage!AK160)+N(Krankheitstage!AW160))*N($C160))))</f>
        <v/>
      </c>
      <c r="BC160" s="76">
        <f>IF($B160="",0,IF(Einstellungen!$C$10="Ja",MAX(IF(Einstellungen!$C$11="7 Tage",MAX(0,(MIN(DATE(2027,9,0),IF(Mitarbeiter!$D160="",DATE(2027,9,0),Mitarbeiter!$D160),TODAY()))-(MAX(DATE(2027,8,1),Mitarbeiter!$C160))+1),MAX(0,NETWORKDAYS(MAX(DATE(2027,8,1),Mitarbeiter!$C160),MIN(DATE(2027,9,0),IF(Mitarbeiter!$D160="",DATE(2027,9,0),Mitarbeiter!$D160),TODAY()),Einstellungen!$F$13:$F$67)))*N(Mitarbeiter!$E160)/IF(Einstellungen!$C$11="7 Tage",7,5),N('Ist-Stunden'!Y160)),MAX(IF(Einstellungen!$C$11="7 Tage",MAX(0,(MIN(DATE(2027,9,0),IF(Mitarbeiter!$D160="",DATE(2027,9,0),Mitarbeiter!$D160),TODAY()))-(MAX(DATE(2027,8,1),Mitarbeiter!$C160))+1),MAX(0,NETWORKDAYS(MAX(DATE(2027,8,1),Mitarbeiter!$C160),MIN(DATE(2027,9,0),IF(Mitarbeiter!$D160="",DATE(2027,9,0),Mitarbeiter!$D160),TODAY()),Einstellungen!$F$13:$F$67)))*N(Mitarbeiter!$E160)/IF(Einstellungen!$C$11="7 Tage",7,5),N('Ist-Stunden'!Y160)+(N(Krankheitstage!AL160)+N(Krankheitstage!AX160))*N($C160))))</f>
        <v/>
      </c>
      <c r="BD160" s="76">
        <f>IF($B160="",0,IF(Einstellungen!$C$10="Ja",MAX(IF(Einstellungen!$C$11="7 Tage",MAX(0,(MIN(DATE(2027,10,0),IF(Mitarbeiter!$D160="",DATE(2027,10,0),Mitarbeiter!$D160),TODAY()))-(MAX(DATE(2027,9,1),Mitarbeiter!$C160))+1),MAX(0,NETWORKDAYS(MAX(DATE(2027,9,1),Mitarbeiter!$C160),MIN(DATE(2027,10,0),IF(Mitarbeiter!$D160="",DATE(2027,10,0),Mitarbeiter!$D160),TODAY()),Einstellungen!$F$13:$F$67)))*N(Mitarbeiter!$E160)/IF(Einstellungen!$C$11="7 Tage",7,5),N('Ist-Stunden'!Z160)),MAX(IF(Einstellungen!$C$11="7 Tage",MAX(0,(MIN(DATE(2027,10,0),IF(Mitarbeiter!$D160="",DATE(2027,10,0),Mitarbeiter!$D160),TODAY()))-(MAX(DATE(2027,9,1),Mitarbeiter!$C160))+1),MAX(0,NETWORKDAYS(MAX(DATE(2027,9,1),Mitarbeiter!$C160),MIN(DATE(2027,10,0),IF(Mitarbeiter!$D160="",DATE(2027,10,0),Mitarbeiter!$D160),TODAY()),Einstellungen!$F$13:$F$67)))*N(Mitarbeiter!$E160)/IF(Einstellungen!$C$11="7 Tage",7,5),N('Ist-Stunden'!Z160)+(N(Krankheitstage!AM160)+N(Krankheitstage!AY160))*N($C160))))</f>
        <v/>
      </c>
      <c r="BE160" s="76">
        <f>IF($B160="",0,IF(Einstellungen!$C$10="Ja",MAX(IF(Einstellungen!$C$11="7 Tage",MAX(0,(MIN(DATE(2027,11,0),IF(Mitarbeiter!$D160="",DATE(2027,11,0),Mitarbeiter!$D160),TODAY()))-(MAX(DATE(2027,10,1),Mitarbeiter!$C160))+1),MAX(0,NETWORKDAYS(MAX(DATE(2027,10,1),Mitarbeiter!$C160),MIN(DATE(2027,11,0),IF(Mitarbeiter!$D160="",DATE(2027,11,0),Mitarbeiter!$D160),TODAY()),Einstellungen!$F$13:$F$67)))*N(Mitarbeiter!$E160)/IF(Einstellungen!$C$11="7 Tage",7,5),N('Ist-Stunden'!AA160)),MAX(IF(Einstellungen!$C$11="7 Tage",MAX(0,(MIN(DATE(2027,11,0),IF(Mitarbeiter!$D160="",DATE(2027,11,0),Mitarbeiter!$D160),TODAY()))-(MAX(DATE(2027,10,1),Mitarbeiter!$C160))+1),MAX(0,NETWORKDAYS(MAX(DATE(2027,10,1),Mitarbeiter!$C160),MIN(DATE(2027,11,0),IF(Mitarbeiter!$D160="",DATE(2027,11,0),Mitarbeiter!$D160),TODAY()),Einstellungen!$F$13:$F$67)))*N(Mitarbeiter!$E160)/IF(Einstellungen!$C$11="7 Tage",7,5),N('Ist-Stunden'!AA160)+(N(Krankheitstage!AN160)+N(Krankheitstage!AZ160))*N($C160))))</f>
        <v/>
      </c>
      <c r="BF160" s="76">
        <f>IF($B160="",0,IF(Einstellungen!$C$10="Ja",MAX(IF(Einstellungen!$C$11="7 Tage",MAX(0,(MIN(DATE(2027,12,0),IF(Mitarbeiter!$D160="",DATE(2027,12,0),Mitarbeiter!$D160),TODAY()))-(MAX(DATE(2027,11,1),Mitarbeiter!$C160))+1),MAX(0,NETWORKDAYS(MAX(DATE(2027,11,1),Mitarbeiter!$C160),MIN(DATE(2027,12,0),IF(Mitarbeiter!$D160="",DATE(2027,12,0),Mitarbeiter!$D160),TODAY()),Einstellungen!$F$13:$F$67)))*N(Mitarbeiter!$E160)/IF(Einstellungen!$C$11="7 Tage",7,5),N('Ist-Stunden'!AB160)),MAX(IF(Einstellungen!$C$11="7 Tage",MAX(0,(MIN(DATE(2027,12,0),IF(Mitarbeiter!$D160="",DATE(2027,12,0),Mitarbeiter!$D160),TODAY()))-(MAX(DATE(2027,11,1),Mitarbeiter!$C160))+1),MAX(0,NETWORKDAYS(MAX(DATE(2027,11,1),Mitarbeiter!$C160),MIN(DATE(2027,12,0),IF(Mitarbeiter!$D160="",DATE(2027,12,0),Mitarbeiter!$D160),TODAY()),Einstellungen!$F$13:$F$67)))*N(Mitarbeiter!$E160)/IF(Einstellungen!$C$11="7 Tage",7,5),N('Ist-Stunden'!AB160)+(N(Krankheitstage!AO160)+N(Krankheitstage!BA160))*N($C160))))</f>
        <v/>
      </c>
      <c r="BG160" s="76">
        <f>IF($B160="",0,IF(Einstellungen!$C$10="Ja",MAX(IF(Einstellungen!$C$11="7 Tage",MAX(0,(MIN(DATE(2027,13,0),IF(Mitarbeiter!$D160="",DATE(2027,13,0),Mitarbeiter!$D160),TODAY()))-(MAX(DATE(2027,12,1),Mitarbeiter!$C160))+1),MAX(0,NETWORKDAYS(MAX(DATE(2027,12,1),Mitarbeiter!$C160),MIN(DATE(2027,13,0),IF(Mitarbeiter!$D160="",DATE(2027,13,0),Mitarbeiter!$D160),TODAY()),Einstellungen!$F$13:$F$67)))*N(Mitarbeiter!$E160)/IF(Einstellungen!$C$11="7 Tage",7,5),N('Ist-Stunden'!AC160)),MAX(IF(Einstellungen!$C$11="7 Tage",MAX(0,(MIN(DATE(2027,13,0),IF(Mitarbeiter!$D160="",DATE(2027,13,0),Mitarbeiter!$D160),TODAY()))-(MAX(DATE(2027,12,1),Mitarbeiter!$C160))+1),MAX(0,NETWORKDAYS(MAX(DATE(2027,12,1),Mitarbeiter!$C160),MIN(DATE(2027,13,0),IF(Mitarbeiter!$D160="",DATE(2027,13,0),Mitarbeiter!$D160),TODAY()),Einstellungen!$F$13:$F$67)))*N(Mitarbeiter!$E160)/IF(Einstellungen!$C$11="7 Tage",7,5),N('Ist-Stunden'!AC160)+(N(Krankheitstage!AP160)+N(Krankheitstage!BB160))*N($C160))))</f>
        <v/>
      </c>
      <c r="BH160" s="76">
        <f>IF($B160="",0,IF(Einstellungen!$C$10="Ja",MAX(IF(Einstellungen!$C$11="7 Tage",MAX(0,(MIN(DATE(2028,2,0),IF(Mitarbeiter!$D160="",DATE(2028,2,0),Mitarbeiter!$D160),TODAY()))-(MAX(DATE(2028,1,1),Mitarbeiter!$C160))+1),MAX(0,NETWORKDAYS(MAX(DATE(2028,1,1),Mitarbeiter!$C160),MIN(DATE(2028,2,0),IF(Mitarbeiter!$D160="",DATE(2028,2,0),Mitarbeiter!$D160),TODAY()),Einstellungen!$F$13:$F$67)))*N(Mitarbeiter!$E160)/IF(Einstellungen!$C$11="7 Tage",7,5),N('Ist-Stunden'!AD160)),MAX(IF(Einstellungen!$C$11="7 Tage",MAX(0,(MIN(DATE(2028,2,0),IF(Mitarbeiter!$D160="",DATE(2028,2,0),Mitarbeiter!$D160),TODAY()))-(MAX(DATE(2028,1,1),Mitarbeiter!$C160))+1),MAX(0,NETWORKDAYS(MAX(DATE(2028,1,1),Mitarbeiter!$C160),MIN(DATE(2028,2,0),IF(Mitarbeiter!$D160="",DATE(2028,2,0),Mitarbeiter!$D160),TODAY()),Einstellungen!$F$13:$F$67)))*N(Mitarbeiter!$E160)/IF(Einstellungen!$C$11="7 Tage",7,5),N('Ist-Stunden'!AD160)+(N(Krankheitstage!BC160)+N(Krankheitstage!BO160))*N($C160))))</f>
        <v/>
      </c>
      <c r="BI160" s="76">
        <f>IF($B160="",0,IF(Einstellungen!$C$10="Ja",MAX(IF(Einstellungen!$C$11="7 Tage",MAX(0,(MIN(DATE(2028,3,0),IF(Mitarbeiter!$D160="",DATE(2028,3,0),Mitarbeiter!$D160),TODAY()))-(MAX(DATE(2028,2,1),Mitarbeiter!$C160))+1),MAX(0,NETWORKDAYS(MAX(DATE(2028,2,1),Mitarbeiter!$C160),MIN(DATE(2028,3,0),IF(Mitarbeiter!$D160="",DATE(2028,3,0),Mitarbeiter!$D160),TODAY()),Einstellungen!$F$13:$F$67)))*N(Mitarbeiter!$E160)/IF(Einstellungen!$C$11="7 Tage",7,5),N('Ist-Stunden'!AE160)),MAX(IF(Einstellungen!$C$11="7 Tage",MAX(0,(MIN(DATE(2028,3,0),IF(Mitarbeiter!$D160="",DATE(2028,3,0),Mitarbeiter!$D160),TODAY()))-(MAX(DATE(2028,2,1),Mitarbeiter!$C160))+1),MAX(0,NETWORKDAYS(MAX(DATE(2028,2,1),Mitarbeiter!$C160),MIN(DATE(2028,3,0),IF(Mitarbeiter!$D160="",DATE(2028,3,0),Mitarbeiter!$D160),TODAY()),Einstellungen!$F$13:$F$67)))*N(Mitarbeiter!$E160)/IF(Einstellungen!$C$11="7 Tage",7,5),N('Ist-Stunden'!AE160)+(N(Krankheitstage!BD160)+N(Krankheitstage!BP160))*N($C160))))</f>
        <v/>
      </c>
      <c r="BJ160" s="76">
        <f>IF($B160="",0,IF(Einstellungen!$C$10="Ja",MAX(IF(Einstellungen!$C$11="7 Tage",MAX(0,(MIN(DATE(2028,4,0),IF(Mitarbeiter!$D160="",DATE(2028,4,0),Mitarbeiter!$D160),TODAY()))-(MAX(DATE(2028,3,1),Mitarbeiter!$C160))+1),MAX(0,NETWORKDAYS(MAX(DATE(2028,3,1),Mitarbeiter!$C160),MIN(DATE(2028,4,0),IF(Mitarbeiter!$D160="",DATE(2028,4,0),Mitarbeiter!$D160),TODAY()),Einstellungen!$F$13:$F$67)))*N(Mitarbeiter!$E160)/IF(Einstellungen!$C$11="7 Tage",7,5),N('Ist-Stunden'!AF160)),MAX(IF(Einstellungen!$C$11="7 Tage",MAX(0,(MIN(DATE(2028,4,0),IF(Mitarbeiter!$D160="",DATE(2028,4,0),Mitarbeiter!$D160),TODAY()))-(MAX(DATE(2028,3,1),Mitarbeiter!$C160))+1),MAX(0,NETWORKDAYS(MAX(DATE(2028,3,1),Mitarbeiter!$C160),MIN(DATE(2028,4,0),IF(Mitarbeiter!$D160="",DATE(2028,4,0),Mitarbeiter!$D160),TODAY()),Einstellungen!$F$13:$F$67)))*N(Mitarbeiter!$E160)/IF(Einstellungen!$C$11="7 Tage",7,5),N('Ist-Stunden'!AF160)+(N(Krankheitstage!BE160)+N(Krankheitstage!BQ160))*N($C160))))</f>
        <v/>
      </c>
      <c r="BK160" s="76">
        <f>IF($B160="",0,IF(Einstellungen!$C$10="Ja",MAX(IF(Einstellungen!$C$11="7 Tage",MAX(0,(MIN(DATE(2028,5,0),IF(Mitarbeiter!$D160="",DATE(2028,5,0),Mitarbeiter!$D160),TODAY()))-(MAX(DATE(2028,4,1),Mitarbeiter!$C160))+1),MAX(0,NETWORKDAYS(MAX(DATE(2028,4,1),Mitarbeiter!$C160),MIN(DATE(2028,5,0),IF(Mitarbeiter!$D160="",DATE(2028,5,0),Mitarbeiter!$D160),TODAY()),Einstellungen!$F$13:$F$67)))*N(Mitarbeiter!$E160)/IF(Einstellungen!$C$11="7 Tage",7,5),N('Ist-Stunden'!AG160)),MAX(IF(Einstellungen!$C$11="7 Tage",MAX(0,(MIN(DATE(2028,5,0),IF(Mitarbeiter!$D160="",DATE(2028,5,0),Mitarbeiter!$D160),TODAY()))-(MAX(DATE(2028,4,1),Mitarbeiter!$C160))+1),MAX(0,NETWORKDAYS(MAX(DATE(2028,4,1),Mitarbeiter!$C160),MIN(DATE(2028,5,0),IF(Mitarbeiter!$D160="",DATE(2028,5,0),Mitarbeiter!$D160),TODAY()),Einstellungen!$F$13:$F$67)))*N(Mitarbeiter!$E160)/IF(Einstellungen!$C$11="7 Tage",7,5),N('Ist-Stunden'!AG160)+(N(Krankheitstage!BF160)+N(Krankheitstage!BR160))*N($C160))))</f>
        <v/>
      </c>
      <c r="BL160" s="76">
        <f>IF($B160="",0,IF(Einstellungen!$C$10="Ja",MAX(IF(Einstellungen!$C$11="7 Tage",MAX(0,(MIN(DATE(2028,6,0),IF(Mitarbeiter!$D160="",DATE(2028,6,0),Mitarbeiter!$D160),TODAY()))-(MAX(DATE(2028,5,1),Mitarbeiter!$C160))+1),MAX(0,NETWORKDAYS(MAX(DATE(2028,5,1),Mitarbeiter!$C160),MIN(DATE(2028,6,0),IF(Mitarbeiter!$D160="",DATE(2028,6,0),Mitarbeiter!$D160),TODAY()),Einstellungen!$F$13:$F$67)))*N(Mitarbeiter!$E160)/IF(Einstellungen!$C$11="7 Tage",7,5),N('Ist-Stunden'!AH160)),MAX(IF(Einstellungen!$C$11="7 Tage",MAX(0,(MIN(DATE(2028,6,0),IF(Mitarbeiter!$D160="",DATE(2028,6,0),Mitarbeiter!$D160),TODAY()))-(MAX(DATE(2028,5,1),Mitarbeiter!$C160))+1),MAX(0,NETWORKDAYS(MAX(DATE(2028,5,1),Mitarbeiter!$C160),MIN(DATE(2028,6,0),IF(Mitarbeiter!$D160="",DATE(2028,6,0),Mitarbeiter!$D160),TODAY()),Einstellungen!$F$13:$F$67)))*N(Mitarbeiter!$E160)/IF(Einstellungen!$C$11="7 Tage",7,5),N('Ist-Stunden'!AH160)+(N(Krankheitstage!BG160)+N(Krankheitstage!BS160))*N($C160))))</f>
        <v/>
      </c>
      <c r="BM160" s="76">
        <f>IF($B160="",0,IF(Einstellungen!$C$10="Ja",MAX(IF(Einstellungen!$C$11="7 Tage",MAX(0,(MIN(DATE(2028,7,0),IF(Mitarbeiter!$D160="",DATE(2028,7,0),Mitarbeiter!$D160),TODAY()))-(MAX(DATE(2028,6,1),Mitarbeiter!$C160))+1),MAX(0,NETWORKDAYS(MAX(DATE(2028,6,1),Mitarbeiter!$C160),MIN(DATE(2028,7,0),IF(Mitarbeiter!$D160="",DATE(2028,7,0),Mitarbeiter!$D160),TODAY()),Einstellungen!$F$13:$F$67)))*N(Mitarbeiter!$E160)/IF(Einstellungen!$C$11="7 Tage",7,5),N('Ist-Stunden'!AI160)),MAX(IF(Einstellungen!$C$11="7 Tage",MAX(0,(MIN(DATE(2028,7,0),IF(Mitarbeiter!$D160="",DATE(2028,7,0),Mitarbeiter!$D160),TODAY()))-(MAX(DATE(2028,6,1),Mitarbeiter!$C160))+1),MAX(0,NETWORKDAYS(MAX(DATE(2028,6,1),Mitarbeiter!$C160),MIN(DATE(2028,7,0),IF(Mitarbeiter!$D160="",DATE(2028,7,0),Mitarbeiter!$D160),TODAY()),Einstellungen!$F$13:$F$67)))*N(Mitarbeiter!$E160)/IF(Einstellungen!$C$11="7 Tage",7,5),N('Ist-Stunden'!AI160)+(N(Krankheitstage!BH160)+N(Krankheitstage!BT160))*N($C160))))</f>
        <v/>
      </c>
      <c r="BN160" s="76">
        <f>IF($B160="",0,IF(Einstellungen!$C$10="Ja",MAX(IF(Einstellungen!$C$11="7 Tage",MAX(0,(MIN(DATE(2028,8,0),IF(Mitarbeiter!$D160="",DATE(2028,8,0),Mitarbeiter!$D160),TODAY()))-(MAX(DATE(2028,7,1),Mitarbeiter!$C160))+1),MAX(0,NETWORKDAYS(MAX(DATE(2028,7,1),Mitarbeiter!$C160),MIN(DATE(2028,8,0),IF(Mitarbeiter!$D160="",DATE(2028,8,0),Mitarbeiter!$D160),TODAY()),Einstellungen!$F$13:$F$67)))*N(Mitarbeiter!$E160)/IF(Einstellungen!$C$11="7 Tage",7,5),N('Ist-Stunden'!AJ160)),MAX(IF(Einstellungen!$C$11="7 Tage",MAX(0,(MIN(DATE(2028,8,0),IF(Mitarbeiter!$D160="",DATE(2028,8,0),Mitarbeiter!$D160),TODAY()))-(MAX(DATE(2028,7,1),Mitarbeiter!$C160))+1),MAX(0,NETWORKDAYS(MAX(DATE(2028,7,1),Mitarbeiter!$C160),MIN(DATE(2028,8,0),IF(Mitarbeiter!$D160="",DATE(2028,8,0),Mitarbeiter!$D160),TODAY()),Einstellungen!$F$13:$F$67)))*N(Mitarbeiter!$E160)/IF(Einstellungen!$C$11="7 Tage",7,5),N('Ist-Stunden'!AJ160)+(N(Krankheitstage!BI160)+N(Krankheitstage!BU160))*N($C160))))</f>
        <v/>
      </c>
      <c r="BO160" s="76">
        <f>IF($B160="",0,IF(Einstellungen!$C$10="Ja",MAX(IF(Einstellungen!$C$11="7 Tage",MAX(0,(MIN(DATE(2028,9,0),IF(Mitarbeiter!$D160="",DATE(2028,9,0),Mitarbeiter!$D160),TODAY()))-(MAX(DATE(2028,8,1),Mitarbeiter!$C160))+1),MAX(0,NETWORKDAYS(MAX(DATE(2028,8,1),Mitarbeiter!$C160),MIN(DATE(2028,9,0),IF(Mitarbeiter!$D160="",DATE(2028,9,0),Mitarbeiter!$D160),TODAY()),Einstellungen!$F$13:$F$67)))*N(Mitarbeiter!$E160)/IF(Einstellungen!$C$11="7 Tage",7,5),N('Ist-Stunden'!AK160)),MAX(IF(Einstellungen!$C$11="7 Tage",MAX(0,(MIN(DATE(2028,9,0),IF(Mitarbeiter!$D160="",DATE(2028,9,0),Mitarbeiter!$D160),TODAY()))-(MAX(DATE(2028,8,1),Mitarbeiter!$C160))+1),MAX(0,NETWORKDAYS(MAX(DATE(2028,8,1),Mitarbeiter!$C160),MIN(DATE(2028,9,0),IF(Mitarbeiter!$D160="",DATE(2028,9,0),Mitarbeiter!$D160),TODAY()),Einstellungen!$F$13:$F$67)))*N(Mitarbeiter!$E160)/IF(Einstellungen!$C$11="7 Tage",7,5),N('Ist-Stunden'!AK160)+(N(Krankheitstage!BJ160)+N(Krankheitstage!BV160))*N($C160))))</f>
        <v/>
      </c>
      <c r="BP160" s="76">
        <f>IF($B160="",0,IF(Einstellungen!$C$10="Ja",MAX(IF(Einstellungen!$C$11="7 Tage",MAX(0,(MIN(DATE(2028,10,0),IF(Mitarbeiter!$D160="",DATE(2028,10,0),Mitarbeiter!$D160),TODAY()))-(MAX(DATE(2028,9,1),Mitarbeiter!$C160))+1),MAX(0,NETWORKDAYS(MAX(DATE(2028,9,1),Mitarbeiter!$C160),MIN(DATE(2028,10,0),IF(Mitarbeiter!$D160="",DATE(2028,10,0),Mitarbeiter!$D160),TODAY()),Einstellungen!$F$13:$F$67)))*N(Mitarbeiter!$E160)/IF(Einstellungen!$C$11="7 Tage",7,5),N('Ist-Stunden'!AL160)),MAX(IF(Einstellungen!$C$11="7 Tage",MAX(0,(MIN(DATE(2028,10,0),IF(Mitarbeiter!$D160="",DATE(2028,10,0),Mitarbeiter!$D160),TODAY()))-(MAX(DATE(2028,9,1),Mitarbeiter!$C160))+1),MAX(0,NETWORKDAYS(MAX(DATE(2028,9,1),Mitarbeiter!$C160),MIN(DATE(2028,10,0),IF(Mitarbeiter!$D160="",DATE(2028,10,0),Mitarbeiter!$D160),TODAY()),Einstellungen!$F$13:$F$67)))*N(Mitarbeiter!$E160)/IF(Einstellungen!$C$11="7 Tage",7,5),N('Ist-Stunden'!AL160)+(N(Krankheitstage!BK160)+N(Krankheitstage!BW160))*N($C160))))</f>
        <v/>
      </c>
      <c r="BQ160" s="76">
        <f>IF($B160="",0,IF(Einstellungen!$C$10="Ja",MAX(IF(Einstellungen!$C$11="7 Tage",MAX(0,(MIN(DATE(2028,11,0),IF(Mitarbeiter!$D160="",DATE(2028,11,0),Mitarbeiter!$D160),TODAY()))-(MAX(DATE(2028,10,1),Mitarbeiter!$C160))+1),MAX(0,NETWORKDAYS(MAX(DATE(2028,10,1),Mitarbeiter!$C160),MIN(DATE(2028,11,0),IF(Mitarbeiter!$D160="",DATE(2028,11,0),Mitarbeiter!$D160),TODAY()),Einstellungen!$F$13:$F$67)))*N(Mitarbeiter!$E160)/IF(Einstellungen!$C$11="7 Tage",7,5),N('Ist-Stunden'!AM160)),MAX(IF(Einstellungen!$C$11="7 Tage",MAX(0,(MIN(DATE(2028,11,0),IF(Mitarbeiter!$D160="",DATE(2028,11,0),Mitarbeiter!$D160),TODAY()))-(MAX(DATE(2028,10,1),Mitarbeiter!$C160))+1),MAX(0,NETWORKDAYS(MAX(DATE(2028,10,1),Mitarbeiter!$C160),MIN(DATE(2028,11,0),IF(Mitarbeiter!$D160="",DATE(2028,11,0),Mitarbeiter!$D160),TODAY()),Einstellungen!$F$13:$F$67)))*N(Mitarbeiter!$E160)/IF(Einstellungen!$C$11="7 Tage",7,5),N('Ist-Stunden'!AM160)+(N(Krankheitstage!BL160)+N(Krankheitstage!BX160))*N($C160))))</f>
        <v/>
      </c>
      <c r="BR160" s="76">
        <f>IF($B160="",0,IF(Einstellungen!$C$10="Ja",MAX(IF(Einstellungen!$C$11="7 Tage",MAX(0,(MIN(DATE(2028,12,0),IF(Mitarbeiter!$D160="",DATE(2028,12,0),Mitarbeiter!$D160),TODAY()))-(MAX(DATE(2028,11,1),Mitarbeiter!$C160))+1),MAX(0,NETWORKDAYS(MAX(DATE(2028,11,1),Mitarbeiter!$C160),MIN(DATE(2028,12,0),IF(Mitarbeiter!$D160="",DATE(2028,12,0),Mitarbeiter!$D160),TODAY()),Einstellungen!$F$13:$F$67)))*N(Mitarbeiter!$E160)/IF(Einstellungen!$C$11="7 Tage",7,5),N('Ist-Stunden'!AN160)),MAX(IF(Einstellungen!$C$11="7 Tage",MAX(0,(MIN(DATE(2028,12,0),IF(Mitarbeiter!$D160="",DATE(2028,12,0),Mitarbeiter!$D160),TODAY()))-(MAX(DATE(2028,11,1),Mitarbeiter!$C160))+1),MAX(0,NETWORKDAYS(MAX(DATE(2028,11,1),Mitarbeiter!$C160),MIN(DATE(2028,12,0),IF(Mitarbeiter!$D160="",DATE(2028,12,0),Mitarbeiter!$D160),TODAY()),Einstellungen!$F$13:$F$67)))*N(Mitarbeiter!$E160)/IF(Einstellungen!$C$11="7 Tage",7,5),N('Ist-Stunden'!AN160)+(N(Krankheitstage!BM160)+N(Krankheitstage!BY160))*N($C160))))</f>
        <v/>
      </c>
      <c r="BS160" s="76">
        <f>IF($B160="",0,IF(Einstellungen!$C$10="Ja",MAX(IF(Einstellungen!$C$11="7 Tage",MAX(0,(MIN(DATE(2028,13,0),IF(Mitarbeiter!$D160="",DATE(2028,13,0),Mitarbeiter!$D160),TODAY()))-(MAX(DATE(2028,12,1),Mitarbeiter!$C160))+1),MAX(0,NETWORKDAYS(MAX(DATE(2028,12,1),Mitarbeiter!$C160),MIN(DATE(2028,13,0),IF(Mitarbeiter!$D160="",DATE(2028,13,0),Mitarbeiter!$D160),TODAY()),Einstellungen!$F$13:$F$67)))*N(Mitarbeiter!$E160)/IF(Einstellungen!$C$11="7 Tage",7,5),N('Ist-Stunden'!AO160)),MAX(IF(Einstellungen!$C$11="7 Tage",MAX(0,(MIN(DATE(2028,13,0),IF(Mitarbeiter!$D160="",DATE(2028,13,0),Mitarbeiter!$D160),TODAY()))-(MAX(DATE(2028,12,1),Mitarbeiter!$C160))+1),MAX(0,NETWORKDAYS(MAX(DATE(2028,12,1),Mitarbeiter!$C160),MIN(DATE(2028,13,0),IF(Mitarbeiter!$D160="",DATE(2028,13,0),Mitarbeiter!$D160),TODAY()),Einstellungen!$F$13:$F$67)))*N(Mitarbeiter!$E160)/IF(Einstellungen!$C$11="7 Tage",7,5),N('Ist-Stunden'!AO160)+(N(Krankheitstage!BN160)+N(Krankheitstage!BZ160))*N($C160))))</f>
        <v/>
      </c>
      <c r="BT160" s="76">
        <f>IF($B160="",0,IF(Einstellungen!$C$10="Ja",MAX(IF(Einstellungen!$C$11="7 Tage",MAX(0,(MIN(DATE(2029,2,0),IF(Mitarbeiter!$D160="",DATE(2029,2,0),Mitarbeiter!$D160),TODAY()))-(MAX(DATE(2029,1,1),Mitarbeiter!$C160))+1),MAX(0,NETWORKDAYS(MAX(DATE(2029,1,1),Mitarbeiter!$C160),MIN(DATE(2029,2,0),IF(Mitarbeiter!$D160="",DATE(2029,2,0),Mitarbeiter!$D160),TODAY()),Einstellungen!$F$13:$F$67)))*N(Mitarbeiter!$E160)/IF(Einstellungen!$C$11="7 Tage",7,5),N('Ist-Stunden'!AP160)),MAX(IF(Einstellungen!$C$11="7 Tage",MAX(0,(MIN(DATE(2029,2,0),IF(Mitarbeiter!$D160="",DATE(2029,2,0),Mitarbeiter!$D160),TODAY()))-(MAX(DATE(2029,1,1),Mitarbeiter!$C160))+1),MAX(0,NETWORKDAYS(MAX(DATE(2029,1,1),Mitarbeiter!$C160),MIN(DATE(2029,2,0),IF(Mitarbeiter!$D160="",DATE(2029,2,0),Mitarbeiter!$D160),TODAY()),Einstellungen!$F$13:$F$67)))*N(Mitarbeiter!$E160)/IF(Einstellungen!$C$11="7 Tage",7,5),N('Ist-Stunden'!AP160)+(N(Krankheitstage!CA160)+N(Krankheitstage!CM160))*N($C160))))</f>
        <v/>
      </c>
      <c r="BU160" s="76">
        <f>IF($B160="",0,IF(Einstellungen!$C$10="Ja",MAX(IF(Einstellungen!$C$11="7 Tage",MAX(0,(MIN(DATE(2029,3,0),IF(Mitarbeiter!$D160="",DATE(2029,3,0),Mitarbeiter!$D160),TODAY()))-(MAX(DATE(2029,2,1),Mitarbeiter!$C160))+1),MAX(0,NETWORKDAYS(MAX(DATE(2029,2,1),Mitarbeiter!$C160),MIN(DATE(2029,3,0),IF(Mitarbeiter!$D160="",DATE(2029,3,0),Mitarbeiter!$D160),TODAY()),Einstellungen!$F$13:$F$67)))*N(Mitarbeiter!$E160)/IF(Einstellungen!$C$11="7 Tage",7,5),N('Ist-Stunden'!AQ160)),MAX(IF(Einstellungen!$C$11="7 Tage",MAX(0,(MIN(DATE(2029,3,0),IF(Mitarbeiter!$D160="",DATE(2029,3,0),Mitarbeiter!$D160),TODAY()))-(MAX(DATE(2029,2,1),Mitarbeiter!$C160))+1),MAX(0,NETWORKDAYS(MAX(DATE(2029,2,1),Mitarbeiter!$C160),MIN(DATE(2029,3,0),IF(Mitarbeiter!$D160="",DATE(2029,3,0),Mitarbeiter!$D160),TODAY()),Einstellungen!$F$13:$F$67)))*N(Mitarbeiter!$E160)/IF(Einstellungen!$C$11="7 Tage",7,5),N('Ist-Stunden'!AQ160)+(N(Krankheitstage!CB160)+N(Krankheitstage!CN160))*N($C160))))</f>
        <v/>
      </c>
      <c r="BV160" s="76">
        <f>IF($B160="",0,IF(Einstellungen!$C$10="Ja",MAX(IF(Einstellungen!$C$11="7 Tage",MAX(0,(MIN(DATE(2029,4,0),IF(Mitarbeiter!$D160="",DATE(2029,4,0),Mitarbeiter!$D160),TODAY()))-(MAX(DATE(2029,3,1),Mitarbeiter!$C160))+1),MAX(0,NETWORKDAYS(MAX(DATE(2029,3,1),Mitarbeiter!$C160),MIN(DATE(2029,4,0),IF(Mitarbeiter!$D160="",DATE(2029,4,0),Mitarbeiter!$D160),TODAY()),Einstellungen!$F$13:$F$67)))*N(Mitarbeiter!$E160)/IF(Einstellungen!$C$11="7 Tage",7,5),N('Ist-Stunden'!AR160)),MAX(IF(Einstellungen!$C$11="7 Tage",MAX(0,(MIN(DATE(2029,4,0),IF(Mitarbeiter!$D160="",DATE(2029,4,0),Mitarbeiter!$D160),TODAY()))-(MAX(DATE(2029,3,1),Mitarbeiter!$C160))+1),MAX(0,NETWORKDAYS(MAX(DATE(2029,3,1),Mitarbeiter!$C160),MIN(DATE(2029,4,0),IF(Mitarbeiter!$D160="",DATE(2029,4,0),Mitarbeiter!$D160),TODAY()),Einstellungen!$F$13:$F$67)))*N(Mitarbeiter!$E160)/IF(Einstellungen!$C$11="7 Tage",7,5),N('Ist-Stunden'!AR160)+(N(Krankheitstage!CC160)+N(Krankheitstage!CO160))*N($C160))))</f>
        <v/>
      </c>
      <c r="BW160" s="76">
        <f>IF($B160="",0,IF(Einstellungen!$C$10="Ja",MAX(IF(Einstellungen!$C$11="7 Tage",MAX(0,(MIN(DATE(2029,5,0),IF(Mitarbeiter!$D160="",DATE(2029,5,0),Mitarbeiter!$D160),TODAY()))-(MAX(DATE(2029,4,1),Mitarbeiter!$C160))+1),MAX(0,NETWORKDAYS(MAX(DATE(2029,4,1),Mitarbeiter!$C160),MIN(DATE(2029,5,0),IF(Mitarbeiter!$D160="",DATE(2029,5,0),Mitarbeiter!$D160),TODAY()),Einstellungen!$F$13:$F$67)))*N(Mitarbeiter!$E160)/IF(Einstellungen!$C$11="7 Tage",7,5),N('Ist-Stunden'!AS160)),MAX(IF(Einstellungen!$C$11="7 Tage",MAX(0,(MIN(DATE(2029,5,0),IF(Mitarbeiter!$D160="",DATE(2029,5,0),Mitarbeiter!$D160),TODAY()))-(MAX(DATE(2029,4,1),Mitarbeiter!$C160))+1),MAX(0,NETWORKDAYS(MAX(DATE(2029,4,1),Mitarbeiter!$C160),MIN(DATE(2029,5,0),IF(Mitarbeiter!$D160="",DATE(2029,5,0),Mitarbeiter!$D160),TODAY()),Einstellungen!$F$13:$F$67)))*N(Mitarbeiter!$E160)/IF(Einstellungen!$C$11="7 Tage",7,5),N('Ist-Stunden'!AS160)+(N(Krankheitstage!CD160)+N(Krankheitstage!CP160))*N($C160))))</f>
        <v/>
      </c>
      <c r="BX160" s="76">
        <f>IF($B160="",0,IF(Einstellungen!$C$10="Ja",MAX(IF(Einstellungen!$C$11="7 Tage",MAX(0,(MIN(DATE(2029,6,0),IF(Mitarbeiter!$D160="",DATE(2029,6,0),Mitarbeiter!$D160),TODAY()))-(MAX(DATE(2029,5,1),Mitarbeiter!$C160))+1),MAX(0,NETWORKDAYS(MAX(DATE(2029,5,1),Mitarbeiter!$C160),MIN(DATE(2029,6,0),IF(Mitarbeiter!$D160="",DATE(2029,6,0),Mitarbeiter!$D160),TODAY()),Einstellungen!$F$13:$F$67)))*N(Mitarbeiter!$E160)/IF(Einstellungen!$C$11="7 Tage",7,5),N('Ist-Stunden'!AT160)),MAX(IF(Einstellungen!$C$11="7 Tage",MAX(0,(MIN(DATE(2029,6,0),IF(Mitarbeiter!$D160="",DATE(2029,6,0),Mitarbeiter!$D160),TODAY()))-(MAX(DATE(2029,5,1),Mitarbeiter!$C160))+1),MAX(0,NETWORKDAYS(MAX(DATE(2029,5,1),Mitarbeiter!$C160),MIN(DATE(2029,6,0),IF(Mitarbeiter!$D160="",DATE(2029,6,0),Mitarbeiter!$D160),TODAY()),Einstellungen!$F$13:$F$67)))*N(Mitarbeiter!$E160)/IF(Einstellungen!$C$11="7 Tage",7,5),N('Ist-Stunden'!AT160)+(N(Krankheitstage!CE160)+N(Krankheitstage!CQ160))*N($C160))))</f>
        <v/>
      </c>
      <c r="BY160" s="76">
        <f>IF($B160="",0,IF(Einstellungen!$C$10="Ja",MAX(IF(Einstellungen!$C$11="7 Tage",MAX(0,(MIN(DATE(2029,7,0),IF(Mitarbeiter!$D160="",DATE(2029,7,0),Mitarbeiter!$D160),TODAY()))-(MAX(DATE(2029,6,1),Mitarbeiter!$C160))+1),MAX(0,NETWORKDAYS(MAX(DATE(2029,6,1),Mitarbeiter!$C160),MIN(DATE(2029,7,0),IF(Mitarbeiter!$D160="",DATE(2029,7,0),Mitarbeiter!$D160),TODAY()),Einstellungen!$F$13:$F$67)))*N(Mitarbeiter!$E160)/IF(Einstellungen!$C$11="7 Tage",7,5),N('Ist-Stunden'!AU160)),MAX(IF(Einstellungen!$C$11="7 Tage",MAX(0,(MIN(DATE(2029,7,0),IF(Mitarbeiter!$D160="",DATE(2029,7,0),Mitarbeiter!$D160),TODAY()))-(MAX(DATE(2029,6,1),Mitarbeiter!$C160))+1),MAX(0,NETWORKDAYS(MAX(DATE(2029,6,1),Mitarbeiter!$C160),MIN(DATE(2029,7,0),IF(Mitarbeiter!$D160="",DATE(2029,7,0),Mitarbeiter!$D160),TODAY()),Einstellungen!$F$13:$F$67)))*N(Mitarbeiter!$E160)/IF(Einstellungen!$C$11="7 Tage",7,5),N('Ist-Stunden'!AU160)+(N(Krankheitstage!CF160)+N(Krankheitstage!CR160))*N($C160))))</f>
        <v/>
      </c>
      <c r="BZ160" s="76">
        <f>IF($B160="",0,IF(Einstellungen!$C$10="Ja",MAX(IF(Einstellungen!$C$11="7 Tage",MAX(0,(MIN(DATE(2029,8,0),IF(Mitarbeiter!$D160="",DATE(2029,8,0),Mitarbeiter!$D160),TODAY()))-(MAX(DATE(2029,7,1),Mitarbeiter!$C160))+1),MAX(0,NETWORKDAYS(MAX(DATE(2029,7,1),Mitarbeiter!$C160),MIN(DATE(2029,8,0),IF(Mitarbeiter!$D160="",DATE(2029,8,0),Mitarbeiter!$D160),TODAY()),Einstellungen!$F$13:$F$67)))*N(Mitarbeiter!$E160)/IF(Einstellungen!$C$11="7 Tage",7,5),N('Ist-Stunden'!AV160)),MAX(IF(Einstellungen!$C$11="7 Tage",MAX(0,(MIN(DATE(2029,8,0),IF(Mitarbeiter!$D160="",DATE(2029,8,0),Mitarbeiter!$D160),TODAY()))-(MAX(DATE(2029,7,1),Mitarbeiter!$C160))+1),MAX(0,NETWORKDAYS(MAX(DATE(2029,7,1),Mitarbeiter!$C160),MIN(DATE(2029,8,0),IF(Mitarbeiter!$D160="",DATE(2029,8,0),Mitarbeiter!$D160),TODAY()),Einstellungen!$F$13:$F$67)))*N(Mitarbeiter!$E160)/IF(Einstellungen!$C$11="7 Tage",7,5),N('Ist-Stunden'!AV160)+(N(Krankheitstage!CG160)+N(Krankheitstage!CS160))*N($C160))))</f>
        <v/>
      </c>
      <c r="CA160" s="76">
        <f>IF($B160="",0,IF(Einstellungen!$C$10="Ja",MAX(IF(Einstellungen!$C$11="7 Tage",MAX(0,(MIN(DATE(2029,9,0),IF(Mitarbeiter!$D160="",DATE(2029,9,0),Mitarbeiter!$D160),TODAY()))-(MAX(DATE(2029,8,1),Mitarbeiter!$C160))+1),MAX(0,NETWORKDAYS(MAX(DATE(2029,8,1),Mitarbeiter!$C160),MIN(DATE(2029,9,0),IF(Mitarbeiter!$D160="",DATE(2029,9,0),Mitarbeiter!$D160),TODAY()),Einstellungen!$F$13:$F$67)))*N(Mitarbeiter!$E160)/IF(Einstellungen!$C$11="7 Tage",7,5),N('Ist-Stunden'!AW160)),MAX(IF(Einstellungen!$C$11="7 Tage",MAX(0,(MIN(DATE(2029,9,0),IF(Mitarbeiter!$D160="",DATE(2029,9,0),Mitarbeiter!$D160),TODAY()))-(MAX(DATE(2029,8,1),Mitarbeiter!$C160))+1),MAX(0,NETWORKDAYS(MAX(DATE(2029,8,1),Mitarbeiter!$C160),MIN(DATE(2029,9,0),IF(Mitarbeiter!$D160="",DATE(2029,9,0),Mitarbeiter!$D160),TODAY()),Einstellungen!$F$13:$F$67)))*N(Mitarbeiter!$E160)/IF(Einstellungen!$C$11="7 Tage",7,5),N('Ist-Stunden'!AW160)+(N(Krankheitstage!CH160)+N(Krankheitstage!CT160))*N($C160))))</f>
        <v/>
      </c>
      <c r="CB160" s="76">
        <f>IF($B160="",0,IF(Einstellungen!$C$10="Ja",MAX(IF(Einstellungen!$C$11="7 Tage",MAX(0,(MIN(DATE(2029,10,0),IF(Mitarbeiter!$D160="",DATE(2029,10,0),Mitarbeiter!$D160),TODAY()))-(MAX(DATE(2029,9,1),Mitarbeiter!$C160))+1),MAX(0,NETWORKDAYS(MAX(DATE(2029,9,1),Mitarbeiter!$C160),MIN(DATE(2029,10,0),IF(Mitarbeiter!$D160="",DATE(2029,10,0),Mitarbeiter!$D160),TODAY()),Einstellungen!$F$13:$F$67)))*N(Mitarbeiter!$E160)/IF(Einstellungen!$C$11="7 Tage",7,5),N('Ist-Stunden'!AX160)),MAX(IF(Einstellungen!$C$11="7 Tage",MAX(0,(MIN(DATE(2029,10,0),IF(Mitarbeiter!$D160="",DATE(2029,10,0),Mitarbeiter!$D160),TODAY()))-(MAX(DATE(2029,9,1),Mitarbeiter!$C160))+1),MAX(0,NETWORKDAYS(MAX(DATE(2029,9,1),Mitarbeiter!$C160),MIN(DATE(2029,10,0),IF(Mitarbeiter!$D160="",DATE(2029,10,0),Mitarbeiter!$D160),TODAY()),Einstellungen!$F$13:$F$67)))*N(Mitarbeiter!$E160)/IF(Einstellungen!$C$11="7 Tage",7,5),N('Ist-Stunden'!AX160)+(N(Krankheitstage!CI160)+N(Krankheitstage!CU160))*N($C160))))</f>
        <v/>
      </c>
      <c r="CC160" s="76">
        <f>IF($B160="",0,IF(Einstellungen!$C$10="Ja",MAX(IF(Einstellungen!$C$11="7 Tage",MAX(0,(MIN(DATE(2029,11,0),IF(Mitarbeiter!$D160="",DATE(2029,11,0),Mitarbeiter!$D160),TODAY()))-(MAX(DATE(2029,10,1),Mitarbeiter!$C160))+1),MAX(0,NETWORKDAYS(MAX(DATE(2029,10,1),Mitarbeiter!$C160),MIN(DATE(2029,11,0),IF(Mitarbeiter!$D160="",DATE(2029,11,0),Mitarbeiter!$D160),TODAY()),Einstellungen!$F$13:$F$67)))*N(Mitarbeiter!$E160)/IF(Einstellungen!$C$11="7 Tage",7,5),N('Ist-Stunden'!AY160)),MAX(IF(Einstellungen!$C$11="7 Tage",MAX(0,(MIN(DATE(2029,11,0),IF(Mitarbeiter!$D160="",DATE(2029,11,0),Mitarbeiter!$D160),TODAY()))-(MAX(DATE(2029,10,1),Mitarbeiter!$C160))+1),MAX(0,NETWORKDAYS(MAX(DATE(2029,10,1),Mitarbeiter!$C160),MIN(DATE(2029,11,0),IF(Mitarbeiter!$D160="",DATE(2029,11,0),Mitarbeiter!$D160),TODAY()),Einstellungen!$F$13:$F$67)))*N(Mitarbeiter!$E160)/IF(Einstellungen!$C$11="7 Tage",7,5),N('Ist-Stunden'!AY160)+(N(Krankheitstage!CJ160)+N(Krankheitstage!CV160))*N($C160))))</f>
        <v/>
      </c>
      <c r="CD160" s="76">
        <f>IF($B160="",0,IF(Einstellungen!$C$10="Ja",MAX(IF(Einstellungen!$C$11="7 Tage",MAX(0,(MIN(DATE(2029,12,0),IF(Mitarbeiter!$D160="",DATE(2029,12,0),Mitarbeiter!$D160),TODAY()))-(MAX(DATE(2029,11,1),Mitarbeiter!$C160))+1),MAX(0,NETWORKDAYS(MAX(DATE(2029,11,1),Mitarbeiter!$C160),MIN(DATE(2029,12,0),IF(Mitarbeiter!$D160="",DATE(2029,12,0),Mitarbeiter!$D160),TODAY()),Einstellungen!$F$13:$F$67)))*N(Mitarbeiter!$E160)/IF(Einstellungen!$C$11="7 Tage",7,5),N('Ist-Stunden'!AZ160)),MAX(IF(Einstellungen!$C$11="7 Tage",MAX(0,(MIN(DATE(2029,12,0),IF(Mitarbeiter!$D160="",DATE(2029,12,0),Mitarbeiter!$D160),TODAY()))-(MAX(DATE(2029,11,1),Mitarbeiter!$C160))+1),MAX(0,NETWORKDAYS(MAX(DATE(2029,11,1),Mitarbeiter!$C160),MIN(DATE(2029,12,0),IF(Mitarbeiter!$D160="",DATE(2029,12,0),Mitarbeiter!$D160),TODAY()),Einstellungen!$F$13:$F$67)))*N(Mitarbeiter!$E160)/IF(Einstellungen!$C$11="7 Tage",7,5),N('Ist-Stunden'!AZ160)+(N(Krankheitstage!CK160)+N(Krankheitstage!CW160))*N($C160))))</f>
        <v/>
      </c>
      <c r="CE160" s="76">
        <f>IF($B160="",0,IF(Einstellungen!$C$10="Ja",MAX(IF(Einstellungen!$C$11="7 Tage",MAX(0,(MIN(DATE(2029,13,0),IF(Mitarbeiter!$D160="",DATE(2029,13,0),Mitarbeiter!$D160),TODAY()))-(MAX(DATE(2029,12,1),Mitarbeiter!$C160))+1),MAX(0,NETWORKDAYS(MAX(DATE(2029,12,1),Mitarbeiter!$C160),MIN(DATE(2029,13,0),IF(Mitarbeiter!$D160="",DATE(2029,13,0),Mitarbeiter!$D160),TODAY()),Einstellungen!$F$13:$F$67)))*N(Mitarbeiter!$E160)/IF(Einstellungen!$C$11="7 Tage",7,5),N('Ist-Stunden'!BA160)),MAX(IF(Einstellungen!$C$11="7 Tage",MAX(0,(MIN(DATE(2029,13,0),IF(Mitarbeiter!$D160="",DATE(2029,13,0),Mitarbeiter!$D160),TODAY()))-(MAX(DATE(2029,12,1),Mitarbeiter!$C160))+1),MAX(0,NETWORKDAYS(MAX(DATE(2029,12,1),Mitarbeiter!$C160),MIN(DATE(2029,13,0),IF(Mitarbeiter!$D160="",DATE(2029,13,0),Mitarbeiter!$D160),TODAY()),Einstellungen!$F$13:$F$67)))*N(Mitarbeiter!$E160)/IF(Einstellungen!$C$11="7 Tage",7,5),N('Ist-Stunden'!BA160)+(N(Krankheitstage!CL160)+N(Krankheitstage!CX160))*N($C160))))</f>
        <v/>
      </c>
      <c r="CF160" s="76">
        <f>IF($B160="",0,IF(Einstellungen!$C$10="Ja",MAX(IF(Einstellungen!$C$11="7 Tage",MAX(0,(MIN(DATE(2030,2,0),IF(Mitarbeiter!$D160="",DATE(2030,2,0),Mitarbeiter!$D160),TODAY()))-(MAX(DATE(2030,1,1),Mitarbeiter!$C160))+1),MAX(0,NETWORKDAYS(MAX(DATE(2030,1,1),Mitarbeiter!$C160),MIN(DATE(2030,2,0),IF(Mitarbeiter!$D160="",DATE(2030,2,0),Mitarbeiter!$D160),TODAY()),Einstellungen!$F$13:$F$67)))*N(Mitarbeiter!$E160)/IF(Einstellungen!$C$11="7 Tage",7,5),N('Ist-Stunden'!BB160)),MAX(IF(Einstellungen!$C$11="7 Tage",MAX(0,(MIN(DATE(2030,2,0),IF(Mitarbeiter!$D160="",DATE(2030,2,0),Mitarbeiter!$D160),TODAY()))-(MAX(DATE(2030,1,1),Mitarbeiter!$C160))+1),MAX(0,NETWORKDAYS(MAX(DATE(2030,1,1),Mitarbeiter!$C160),MIN(DATE(2030,2,0),IF(Mitarbeiter!$D160="",DATE(2030,2,0),Mitarbeiter!$D160),TODAY()),Einstellungen!$F$13:$F$67)))*N(Mitarbeiter!$E160)/IF(Einstellungen!$C$11="7 Tage",7,5),N('Ist-Stunden'!BB160)+(N(Krankheitstage!CY160)+N(Krankheitstage!DK160))*N($C160))))</f>
        <v/>
      </c>
      <c r="CG160" s="76">
        <f>IF($B160="",0,IF(Einstellungen!$C$10="Ja",MAX(IF(Einstellungen!$C$11="7 Tage",MAX(0,(MIN(DATE(2030,3,0),IF(Mitarbeiter!$D160="",DATE(2030,3,0),Mitarbeiter!$D160),TODAY()))-(MAX(DATE(2030,2,1),Mitarbeiter!$C160))+1),MAX(0,NETWORKDAYS(MAX(DATE(2030,2,1),Mitarbeiter!$C160),MIN(DATE(2030,3,0),IF(Mitarbeiter!$D160="",DATE(2030,3,0),Mitarbeiter!$D160),TODAY()),Einstellungen!$F$13:$F$67)))*N(Mitarbeiter!$E160)/IF(Einstellungen!$C$11="7 Tage",7,5),N('Ist-Stunden'!BC160)),MAX(IF(Einstellungen!$C$11="7 Tage",MAX(0,(MIN(DATE(2030,3,0),IF(Mitarbeiter!$D160="",DATE(2030,3,0),Mitarbeiter!$D160),TODAY()))-(MAX(DATE(2030,2,1),Mitarbeiter!$C160))+1),MAX(0,NETWORKDAYS(MAX(DATE(2030,2,1),Mitarbeiter!$C160),MIN(DATE(2030,3,0),IF(Mitarbeiter!$D160="",DATE(2030,3,0),Mitarbeiter!$D160),TODAY()),Einstellungen!$F$13:$F$67)))*N(Mitarbeiter!$E160)/IF(Einstellungen!$C$11="7 Tage",7,5),N('Ist-Stunden'!BC160)+(N(Krankheitstage!CZ160)+N(Krankheitstage!DL160))*N($C160))))</f>
        <v/>
      </c>
      <c r="CH160" s="76">
        <f>IF($B160="",0,IF(Einstellungen!$C$10="Ja",MAX(IF(Einstellungen!$C$11="7 Tage",MAX(0,(MIN(DATE(2030,4,0),IF(Mitarbeiter!$D160="",DATE(2030,4,0),Mitarbeiter!$D160),TODAY()))-(MAX(DATE(2030,3,1),Mitarbeiter!$C160))+1),MAX(0,NETWORKDAYS(MAX(DATE(2030,3,1),Mitarbeiter!$C160),MIN(DATE(2030,4,0),IF(Mitarbeiter!$D160="",DATE(2030,4,0),Mitarbeiter!$D160),TODAY()),Einstellungen!$F$13:$F$67)))*N(Mitarbeiter!$E160)/IF(Einstellungen!$C$11="7 Tage",7,5),N('Ist-Stunden'!BD160)),MAX(IF(Einstellungen!$C$11="7 Tage",MAX(0,(MIN(DATE(2030,4,0),IF(Mitarbeiter!$D160="",DATE(2030,4,0),Mitarbeiter!$D160),TODAY()))-(MAX(DATE(2030,3,1),Mitarbeiter!$C160))+1),MAX(0,NETWORKDAYS(MAX(DATE(2030,3,1),Mitarbeiter!$C160),MIN(DATE(2030,4,0),IF(Mitarbeiter!$D160="",DATE(2030,4,0),Mitarbeiter!$D160),TODAY()),Einstellungen!$F$13:$F$67)))*N(Mitarbeiter!$E160)/IF(Einstellungen!$C$11="7 Tage",7,5),N('Ist-Stunden'!BD160)+(N(Krankheitstage!DA160)+N(Krankheitstage!DM160))*N($C160))))</f>
        <v/>
      </c>
      <c r="CI160" s="76">
        <f>IF($B160="",0,IF(Einstellungen!$C$10="Ja",MAX(IF(Einstellungen!$C$11="7 Tage",MAX(0,(MIN(DATE(2030,5,0),IF(Mitarbeiter!$D160="",DATE(2030,5,0),Mitarbeiter!$D160),TODAY()))-(MAX(DATE(2030,4,1),Mitarbeiter!$C160))+1),MAX(0,NETWORKDAYS(MAX(DATE(2030,4,1),Mitarbeiter!$C160),MIN(DATE(2030,5,0),IF(Mitarbeiter!$D160="",DATE(2030,5,0),Mitarbeiter!$D160),TODAY()),Einstellungen!$F$13:$F$67)))*N(Mitarbeiter!$E160)/IF(Einstellungen!$C$11="7 Tage",7,5),N('Ist-Stunden'!BE160)),MAX(IF(Einstellungen!$C$11="7 Tage",MAX(0,(MIN(DATE(2030,5,0),IF(Mitarbeiter!$D160="",DATE(2030,5,0),Mitarbeiter!$D160),TODAY()))-(MAX(DATE(2030,4,1),Mitarbeiter!$C160))+1),MAX(0,NETWORKDAYS(MAX(DATE(2030,4,1),Mitarbeiter!$C160),MIN(DATE(2030,5,0),IF(Mitarbeiter!$D160="",DATE(2030,5,0),Mitarbeiter!$D160),TODAY()),Einstellungen!$F$13:$F$67)))*N(Mitarbeiter!$E160)/IF(Einstellungen!$C$11="7 Tage",7,5),N('Ist-Stunden'!BE160)+(N(Krankheitstage!DB160)+N(Krankheitstage!DN160))*N($C160))))</f>
        <v/>
      </c>
      <c r="CJ160" s="76">
        <f>IF($B160="",0,IF(Einstellungen!$C$10="Ja",MAX(IF(Einstellungen!$C$11="7 Tage",MAX(0,(MIN(DATE(2030,6,0),IF(Mitarbeiter!$D160="",DATE(2030,6,0),Mitarbeiter!$D160),TODAY()))-(MAX(DATE(2030,5,1),Mitarbeiter!$C160))+1),MAX(0,NETWORKDAYS(MAX(DATE(2030,5,1),Mitarbeiter!$C160),MIN(DATE(2030,6,0),IF(Mitarbeiter!$D160="",DATE(2030,6,0),Mitarbeiter!$D160),TODAY()),Einstellungen!$F$13:$F$67)))*N(Mitarbeiter!$E160)/IF(Einstellungen!$C$11="7 Tage",7,5),N('Ist-Stunden'!BF160)),MAX(IF(Einstellungen!$C$11="7 Tage",MAX(0,(MIN(DATE(2030,6,0),IF(Mitarbeiter!$D160="",DATE(2030,6,0),Mitarbeiter!$D160),TODAY()))-(MAX(DATE(2030,5,1),Mitarbeiter!$C160))+1),MAX(0,NETWORKDAYS(MAX(DATE(2030,5,1),Mitarbeiter!$C160),MIN(DATE(2030,6,0),IF(Mitarbeiter!$D160="",DATE(2030,6,0),Mitarbeiter!$D160),TODAY()),Einstellungen!$F$13:$F$67)))*N(Mitarbeiter!$E160)/IF(Einstellungen!$C$11="7 Tage",7,5),N('Ist-Stunden'!BF160)+(N(Krankheitstage!DC160)+N(Krankheitstage!DO160))*N($C160))))</f>
        <v/>
      </c>
      <c r="CK160" s="76">
        <f>IF($B160="",0,IF(Einstellungen!$C$10="Ja",MAX(IF(Einstellungen!$C$11="7 Tage",MAX(0,(MIN(DATE(2030,7,0),IF(Mitarbeiter!$D160="",DATE(2030,7,0),Mitarbeiter!$D160),TODAY()))-(MAX(DATE(2030,6,1),Mitarbeiter!$C160))+1),MAX(0,NETWORKDAYS(MAX(DATE(2030,6,1),Mitarbeiter!$C160),MIN(DATE(2030,7,0),IF(Mitarbeiter!$D160="",DATE(2030,7,0),Mitarbeiter!$D160),TODAY()),Einstellungen!$F$13:$F$67)))*N(Mitarbeiter!$E160)/IF(Einstellungen!$C$11="7 Tage",7,5),N('Ist-Stunden'!BG160)),MAX(IF(Einstellungen!$C$11="7 Tage",MAX(0,(MIN(DATE(2030,7,0),IF(Mitarbeiter!$D160="",DATE(2030,7,0),Mitarbeiter!$D160),TODAY()))-(MAX(DATE(2030,6,1),Mitarbeiter!$C160))+1),MAX(0,NETWORKDAYS(MAX(DATE(2030,6,1),Mitarbeiter!$C160),MIN(DATE(2030,7,0),IF(Mitarbeiter!$D160="",DATE(2030,7,0),Mitarbeiter!$D160),TODAY()),Einstellungen!$F$13:$F$67)))*N(Mitarbeiter!$E160)/IF(Einstellungen!$C$11="7 Tage",7,5),N('Ist-Stunden'!BG160)+(N(Krankheitstage!DD160)+N(Krankheitstage!DP160))*N($C160))))</f>
        <v/>
      </c>
      <c r="CL160" s="76">
        <f>IF($B160="",0,IF(Einstellungen!$C$10="Ja",MAX(IF(Einstellungen!$C$11="7 Tage",MAX(0,(MIN(DATE(2030,8,0),IF(Mitarbeiter!$D160="",DATE(2030,8,0),Mitarbeiter!$D160),TODAY()))-(MAX(DATE(2030,7,1),Mitarbeiter!$C160))+1),MAX(0,NETWORKDAYS(MAX(DATE(2030,7,1),Mitarbeiter!$C160),MIN(DATE(2030,8,0),IF(Mitarbeiter!$D160="",DATE(2030,8,0),Mitarbeiter!$D160),TODAY()),Einstellungen!$F$13:$F$67)))*N(Mitarbeiter!$E160)/IF(Einstellungen!$C$11="7 Tage",7,5),N('Ist-Stunden'!BH160)),MAX(IF(Einstellungen!$C$11="7 Tage",MAX(0,(MIN(DATE(2030,8,0),IF(Mitarbeiter!$D160="",DATE(2030,8,0),Mitarbeiter!$D160),TODAY()))-(MAX(DATE(2030,7,1),Mitarbeiter!$C160))+1),MAX(0,NETWORKDAYS(MAX(DATE(2030,7,1),Mitarbeiter!$C160),MIN(DATE(2030,8,0),IF(Mitarbeiter!$D160="",DATE(2030,8,0),Mitarbeiter!$D160),TODAY()),Einstellungen!$F$13:$F$67)))*N(Mitarbeiter!$E160)/IF(Einstellungen!$C$11="7 Tage",7,5),N('Ist-Stunden'!BH160)+(N(Krankheitstage!DE160)+N(Krankheitstage!DQ160))*N($C160))))</f>
        <v/>
      </c>
      <c r="CM160" s="76">
        <f>IF($B160="",0,IF(Einstellungen!$C$10="Ja",MAX(IF(Einstellungen!$C$11="7 Tage",MAX(0,(MIN(DATE(2030,9,0),IF(Mitarbeiter!$D160="",DATE(2030,9,0),Mitarbeiter!$D160),TODAY()))-(MAX(DATE(2030,8,1),Mitarbeiter!$C160))+1),MAX(0,NETWORKDAYS(MAX(DATE(2030,8,1),Mitarbeiter!$C160),MIN(DATE(2030,9,0),IF(Mitarbeiter!$D160="",DATE(2030,9,0),Mitarbeiter!$D160),TODAY()),Einstellungen!$F$13:$F$67)))*N(Mitarbeiter!$E160)/IF(Einstellungen!$C$11="7 Tage",7,5),N('Ist-Stunden'!BI160)),MAX(IF(Einstellungen!$C$11="7 Tage",MAX(0,(MIN(DATE(2030,9,0),IF(Mitarbeiter!$D160="",DATE(2030,9,0),Mitarbeiter!$D160),TODAY()))-(MAX(DATE(2030,8,1),Mitarbeiter!$C160))+1),MAX(0,NETWORKDAYS(MAX(DATE(2030,8,1),Mitarbeiter!$C160),MIN(DATE(2030,9,0),IF(Mitarbeiter!$D160="",DATE(2030,9,0),Mitarbeiter!$D160),TODAY()),Einstellungen!$F$13:$F$67)))*N(Mitarbeiter!$E160)/IF(Einstellungen!$C$11="7 Tage",7,5),N('Ist-Stunden'!BI160)+(N(Krankheitstage!DF160)+N(Krankheitstage!DR160))*N($C160))))</f>
        <v/>
      </c>
      <c r="CN160" s="76">
        <f>IF($B160="",0,IF(Einstellungen!$C$10="Ja",MAX(IF(Einstellungen!$C$11="7 Tage",MAX(0,(MIN(DATE(2030,10,0),IF(Mitarbeiter!$D160="",DATE(2030,10,0),Mitarbeiter!$D160),TODAY()))-(MAX(DATE(2030,9,1),Mitarbeiter!$C160))+1),MAX(0,NETWORKDAYS(MAX(DATE(2030,9,1),Mitarbeiter!$C160),MIN(DATE(2030,10,0),IF(Mitarbeiter!$D160="",DATE(2030,10,0),Mitarbeiter!$D160),TODAY()),Einstellungen!$F$13:$F$67)))*N(Mitarbeiter!$E160)/IF(Einstellungen!$C$11="7 Tage",7,5),N('Ist-Stunden'!BJ160)),MAX(IF(Einstellungen!$C$11="7 Tage",MAX(0,(MIN(DATE(2030,10,0),IF(Mitarbeiter!$D160="",DATE(2030,10,0),Mitarbeiter!$D160),TODAY()))-(MAX(DATE(2030,9,1),Mitarbeiter!$C160))+1),MAX(0,NETWORKDAYS(MAX(DATE(2030,9,1),Mitarbeiter!$C160),MIN(DATE(2030,10,0),IF(Mitarbeiter!$D160="",DATE(2030,10,0),Mitarbeiter!$D160),TODAY()),Einstellungen!$F$13:$F$67)))*N(Mitarbeiter!$E160)/IF(Einstellungen!$C$11="7 Tage",7,5),N('Ist-Stunden'!BJ160)+(N(Krankheitstage!DG160)+N(Krankheitstage!DS160))*N($C160))))</f>
        <v/>
      </c>
      <c r="CO160" s="76">
        <f>IF($B160="",0,IF(Einstellungen!$C$10="Ja",MAX(IF(Einstellungen!$C$11="7 Tage",MAX(0,(MIN(DATE(2030,11,0),IF(Mitarbeiter!$D160="",DATE(2030,11,0),Mitarbeiter!$D160),TODAY()))-(MAX(DATE(2030,10,1),Mitarbeiter!$C160))+1),MAX(0,NETWORKDAYS(MAX(DATE(2030,10,1),Mitarbeiter!$C160),MIN(DATE(2030,11,0),IF(Mitarbeiter!$D160="",DATE(2030,11,0),Mitarbeiter!$D160),TODAY()),Einstellungen!$F$13:$F$67)))*N(Mitarbeiter!$E160)/IF(Einstellungen!$C$11="7 Tage",7,5),N('Ist-Stunden'!BK160)),MAX(IF(Einstellungen!$C$11="7 Tage",MAX(0,(MIN(DATE(2030,11,0),IF(Mitarbeiter!$D160="",DATE(2030,11,0),Mitarbeiter!$D160),TODAY()))-(MAX(DATE(2030,10,1),Mitarbeiter!$C160))+1),MAX(0,NETWORKDAYS(MAX(DATE(2030,10,1),Mitarbeiter!$C160),MIN(DATE(2030,11,0),IF(Mitarbeiter!$D160="",DATE(2030,11,0),Mitarbeiter!$D160),TODAY()),Einstellungen!$F$13:$F$67)))*N(Mitarbeiter!$E160)/IF(Einstellungen!$C$11="7 Tage",7,5),N('Ist-Stunden'!BK160)+(N(Krankheitstage!DH160)+N(Krankheitstage!DT160))*N($C160))))</f>
        <v/>
      </c>
      <c r="CP160" s="76">
        <f>IF($B160="",0,IF(Einstellungen!$C$10="Ja",MAX(IF(Einstellungen!$C$11="7 Tage",MAX(0,(MIN(DATE(2030,12,0),IF(Mitarbeiter!$D160="",DATE(2030,12,0),Mitarbeiter!$D160),TODAY()))-(MAX(DATE(2030,11,1),Mitarbeiter!$C160))+1),MAX(0,NETWORKDAYS(MAX(DATE(2030,11,1),Mitarbeiter!$C160),MIN(DATE(2030,12,0),IF(Mitarbeiter!$D160="",DATE(2030,12,0),Mitarbeiter!$D160),TODAY()),Einstellungen!$F$13:$F$67)))*N(Mitarbeiter!$E160)/IF(Einstellungen!$C$11="7 Tage",7,5),N('Ist-Stunden'!BL160)),MAX(IF(Einstellungen!$C$11="7 Tage",MAX(0,(MIN(DATE(2030,12,0),IF(Mitarbeiter!$D160="",DATE(2030,12,0),Mitarbeiter!$D160),TODAY()))-(MAX(DATE(2030,11,1),Mitarbeiter!$C160))+1),MAX(0,NETWORKDAYS(MAX(DATE(2030,11,1),Mitarbeiter!$C160),MIN(DATE(2030,12,0),IF(Mitarbeiter!$D160="",DATE(2030,12,0),Mitarbeiter!$D160),TODAY()),Einstellungen!$F$13:$F$67)))*N(Mitarbeiter!$E160)/IF(Einstellungen!$C$11="7 Tage",7,5),N('Ist-Stunden'!BL160)+(N(Krankheitstage!DI160)+N(Krankheitstage!DU160))*N($C160))))</f>
        <v/>
      </c>
      <c r="CQ160" s="76">
        <f>IF($B160="",0,IF(Einstellungen!$C$10="Ja",MAX(IF(Einstellungen!$C$11="7 Tage",MAX(0,(MIN(DATE(2030,13,0),IF(Mitarbeiter!$D160="",DATE(2030,13,0),Mitarbeiter!$D160),TODAY()))-(MAX(DATE(2030,12,1),Mitarbeiter!$C160))+1),MAX(0,NETWORKDAYS(MAX(DATE(2030,12,1),Mitarbeiter!$C160),MIN(DATE(2030,13,0),IF(Mitarbeiter!$D160="",DATE(2030,13,0),Mitarbeiter!$D160),TODAY()),Einstellungen!$F$13:$F$67)))*N(Mitarbeiter!$E160)/IF(Einstellungen!$C$11="7 Tage",7,5),N('Ist-Stunden'!BM160)),MAX(IF(Einstellungen!$C$11="7 Tage",MAX(0,(MIN(DATE(2030,13,0),IF(Mitarbeiter!$D160="",DATE(2030,13,0),Mitarbeiter!$D160),TODAY()))-(MAX(DATE(2030,12,1),Mitarbeiter!$C160))+1),MAX(0,NETWORKDAYS(MAX(DATE(2030,12,1),Mitarbeiter!$C160),MIN(DATE(2030,13,0),IF(Mitarbeiter!$D160="",DATE(2030,13,0),Mitarbeiter!$D160),TODAY()),Einstellungen!$F$13:$F$67)))*N(Mitarbeiter!$E160)/IF(Einstellungen!$C$11="7 Tage",7,5),N('Ist-Stunden'!BM160)+(N(Krankheitstage!DJ160)+N(Krankheitstage!DV160))*N($C160))))</f>
        <v/>
      </c>
    </row>
    <row r="161">
      <c r="A161" s="73">
        <f>IF(Mitarbeiter!B161="","",Mitarbeiter!A161)</f>
        <v/>
      </c>
      <c r="B161" s="6">
        <f>IF(Mitarbeiter!B161="","",Mitarbeiter!B161)</f>
        <v/>
      </c>
      <c r="C161" s="74">
        <f>IF(Mitarbeiter!B161="","",Mitarbeiter!F161)</f>
        <v/>
      </c>
      <c r="D161" s="75">
        <f>N(INDEX(Krankheitstage!$G161:$DV161,1,(Einstellungen!$C$3-2026)*24+1))</f>
        <v/>
      </c>
      <c r="E161" s="75">
        <f>N(INDEX(Krankheitstage!$G161:$DV161,1,(Einstellungen!$C$3-2026)*24+2))</f>
        <v/>
      </c>
      <c r="F161" s="75">
        <f>N(INDEX(Krankheitstage!$G161:$DV161,1,(Einstellungen!$C$3-2026)*24+3))</f>
        <v/>
      </c>
      <c r="G161" s="75">
        <f>N(INDEX(Krankheitstage!$G161:$DV161,1,(Einstellungen!$C$3-2026)*24+4))</f>
        <v/>
      </c>
      <c r="H161" s="75">
        <f>N(INDEX(Krankheitstage!$G161:$DV161,1,(Einstellungen!$C$3-2026)*24+5))</f>
        <v/>
      </c>
      <c r="I161" s="75">
        <f>N(INDEX(Krankheitstage!$G161:$DV161,1,(Einstellungen!$C$3-2026)*24+6))</f>
        <v/>
      </c>
      <c r="J161" s="75">
        <f>N(INDEX(Krankheitstage!$G161:$DV161,1,(Einstellungen!$C$3-2026)*24+7))</f>
        <v/>
      </c>
      <c r="K161" s="75">
        <f>N(INDEX(Krankheitstage!$G161:$DV161,1,(Einstellungen!$C$3-2026)*24+8))</f>
        <v/>
      </c>
      <c r="L161" s="75">
        <f>N(INDEX(Krankheitstage!$G161:$DV161,1,(Einstellungen!$C$3-2026)*24+9))</f>
        <v/>
      </c>
      <c r="M161" s="75">
        <f>N(INDEX(Krankheitstage!$G161:$DV161,1,(Einstellungen!$C$3-2026)*24+10))</f>
        <v/>
      </c>
      <c r="N161" s="75">
        <f>N(INDEX(Krankheitstage!$G161:$DV161,1,(Einstellungen!$C$3-2026)*24+11))</f>
        <v/>
      </c>
      <c r="O161" s="75">
        <f>N(INDEX(Krankheitstage!$G161:$DV161,1,(Einstellungen!$C$3-2026)*24+12))</f>
        <v/>
      </c>
      <c r="P161" s="75">
        <f>IF($B161="","",SUM(D161:O161))</f>
        <v/>
      </c>
      <c r="Q161" s="75">
        <f>N(INDEX(Krankheitstage!$G161:$DV161,1,(Einstellungen!$C$3-2026)*24+13))</f>
        <v/>
      </c>
      <c r="R161" s="75">
        <f>N(INDEX(Krankheitstage!$G161:$DV161,1,(Einstellungen!$C$3-2026)*24+14))</f>
        <v/>
      </c>
      <c r="S161" s="75">
        <f>N(INDEX(Krankheitstage!$G161:$DV161,1,(Einstellungen!$C$3-2026)*24+15))</f>
        <v/>
      </c>
      <c r="T161" s="75">
        <f>N(INDEX(Krankheitstage!$G161:$DV161,1,(Einstellungen!$C$3-2026)*24+16))</f>
        <v/>
      </c>
      <c r="U161" s="75">
        <f>N(INDEX(Krankheitstage!$G161:$DV161,1,(Einstellungen!$C$3-2026)*24+17))</f>
        <v/>
      </c>
      <c r="V161" s="75">
        <f>N(INDEX(Krankheitstage!$G161:$DV161,1,(Einstellungen!$C$3-2026)*24+18))</f>
        <v/>
      </c>
      <c r="W161" s="75">
        <f>N(INDEX(Krankheitstage!$G161:$DV161,1,(Einstellungen!$C$3-2026)*24+19))</f>
        <v/>
      </c>
      <c r="X161" s="75">
        <f>N(INDEX(Krankheitstage!$G161:$DV161,1,(Einstellungen!$C$3-2026)*24+20))</f>
        <v/>
      </c>
      <c r="Y161" s="75">
        <f>N(INDEX(Krankheitstage!$G161:$DV161,1,(Einstellungen!$C$3-2026)*24+21))</f>
        <v/>
      </c>
      <c r="Z161" s="75">
        <f>N(INDEX(Krankheitstage!$G161:$DV161,1,(Einstellungen!$C$3-2026)*24+22))</f>
        <v/>
      </c>
      <c r="AA161" s="75">
        <f>N(INDEX(Krankheitstage!$G161:$DV161,1,(Einstellungen!$C$3-2026)*24+23))</f>
        <v/>
      </c>
      <c r="AB161" s="75">
        <f>N(INDEX(Krankheitstage!$G161:$DV161,1,(Einstellungen!$C$3-2026)*24+24))</f>
        <v/>
      </c>
      <c r="AC161" s="75">
        <f>IF($B161="","",SUM(Q161:AB161))</f>
        <v/>
      </c>
      <c r="AD161" s="75">
        <f>IF($B161="","",SUM(P161,AC161))</f>
        <v/>
      </c>
      <c r="AE161" s="76">
        <f>IF($B161="","",AD161*N(C161))</f>
        <v/>
      </c>
      <c r="AF161" s="75">
        <f>IF($B161="","",Krankheitstage!E161)</f>
        <v/>
      </c>
      <c r="AG161" s="76">
        <f>IF($B161="","",AF161*N(C161))</f>
        <v/>
      </c>
      <c r="AH161" s="76">
        <f>IF($B161="","",INDEX($AJ161:$CQ161,1,(Einstellungen!$C$3-2026)*12+1)+INDEX($AJ161:$CQ161,1,(Einstellungen!$C$3-2026)*12+2)+INDEX($AJ161:$CQ161,1,(Einstellungen!$C$3-2026)*12+3)+INDEX($AJ161:$CQ161,1,(Einstellungen!$C$3-2026)*12+4)+INDEX($AJ161:$CQ161,1,(Einstellungen!$C$3-2026)*12+5)+INDEX($AJ161:$CQ161,1,(Einstellungen!$C$3-2026)*12+6)+INDEX($AJ161:$CQ161,1,(Einstellungen!$C$3-2026)*12+7)+INDEX($AJ161:$CQ161,1,(Einstellungen!$C$3-2026)*12+8)+INDEX($AJ161:$CQ161,1,(Einstellungen!$C$3-2026)*12+9)+INDEX($AJ161:$CQ161,1,(Einstellungen!$C$3-2026)*12+10)+INDEX($AJ161:$CQ161,1,(Einstellungen!$C$3-2026)*12+11)+INDEX($AJ161:$CQ161,1,(Einstellungen!$C$3-2026)*12+12))</f>
        <v/>
      </c>
      <c r="AI161" s="76">
        <f>IF($B161="","",SUM($AJ161:$CQ161))</f>
        <v/>
      </c>
      <c r="AJ161" s="76">
        <f>IF($B161="",0,IF(Einstellungen!$C$10="Ja",MAX(IF(Einstellungen!$C$11="7 Tage",MAX(0,(MIN(DATE(2026,2,0),IF(Mitarbeiter!$D161="",DATE(2026,2,0),Mitarbeiter!$D161),TODAY()))-(MAX(DATE(2026,1,1),Mitarbeiter!$C161))+1),MAX(0,NETWORKDAYS(MAX(DATE(2026,1,1),Mitarbeiter!$C161),MIN(DATE(2026,2,0),IF(Mitarbeiter!$D161="",DATE(2026,2,0),Mitarbeiter!$D161),TODAY()),Einstellungen!$F$13:$F$67)))*N(Mitarbeiter!$E161)/IF(Einstellungen!$C$11="7 Tage",7,5),N('Ist-Stunden'!F161)),MAX(IF(Einstellungen!$C$11="7 Tage",MAX(0,(MIN(DATE(2026,2,0),IF(Mitarbeiter!$D161="",DATE(2026,2,0),Mitarbeiter!$D161),TODAY()))-(MAX(DATE(2026,1,1),Mitarbeiter!$C161))+1),MAX(0,NETWORKDAYS(MAX(DATE(2026,1,1),Mitarbeiter!$C161),MIN(DATE(2026,2,0),IF(Mitarbeiter!$D161="",DATE(2026,2,0),Mitarbeiter!$D161),TODAY()),Einstellungen!$F$13:$F$67)))*N(Mitarbeiter!$E161)/IF(Einstellungen!$C$11="7 Tage",7,5),N('Ist-Stunden'!F161)+(N(Krankheitstage!G161)+N(Krankheitstage!S161))*N($C161))))</f>
        <v/>
      </c>
      <c r="AK161" s="76">
        <f>IF($B161="",0,IF(Einstellungen!$C$10="Ja",MAX(IF(Einstellungen!$C$11="7 Tage",MAX(0,(MIN(DATE(2026,3,0),IF(Mitarbeiter!$D161="",DATE(2026,3,0),Mitarbeiter!$D161),TODAY()))-(MAX(DATE(2026,2,1),Mitarbeiter!$C161))+1),MAX(0,NETWORKDAYS(MAX(DATE(2026,2,1),Mitarbeiter!$C161),MIN(DATE(2026,3,0),IF(Mitarbeiter!$D161="",DATE(2026,3,0),Mitarbeiter!$D161),TODAY()),Einstellungen!$F$13:$F$67)))*N(Mitarbeiter!$E161)/IF(Einstellungen!$C$11="7 Tage",7,5),N('Ist-Stunden'!G161)),MAX(IF(Einstellungen!$C$11="7 Tage",MAX(0,(MIN(DATE(2026,3,0),IF(Mitarbeiter!$D161="",DATE(2026,3,0),Mitarbeiter!$D161),TODAY()))-(MAX(DATE(2026,2,1),Mitarbeiter!$C161))+1),MAX(0,NETWORKDAYS(MAX(DATE(2026,2,1),Mitarbeiter!$C161),MIN(DATE(2026,3,0),IF(Mitarbeiter!$D161="",DATE(2026,3,0),Mitarbeiter!$D161),TODAY()),Einstellungen!$F$13:$F$67)))*N(Mitarbeiter!$E161)/IF(Einstellungen!$C$11="7 Tage",7,5),N('Ist-Stunden'!G161)+(N(Krankheitstage!H161)+N(Krankheitstage!T161))*N($C161))))</f>
        <v/>
      </c>
      <c r="AL161" s="76">
        <f>IF($B161="",0,IF(Einstellungen!$C$10="Ja",MAX(IF(Einstellungen!$C$11="7 Tage",MAX(0,(MIN(DATE(2026,4,0),IF(Mitarbeiter!$D161="",DATE(2026,4,0),Mitarbeiter!$D161),TODAY()))-(MAX(DATE(2026,3,1),Mitarbeiter!$C161))+1),MAX(0,NETWORKDAYS(MAX(DATE(2026,3,1),Mitarbeiter!$C161),MIN(DATE(2026,4,0),IF(Mitarbeiter!$D161="",DATE(2026,4,0),Mitarbeiter!$D161),TODAY()),Einstellungen!$F$13:$F$67)))*N(Mitarbeiter!$E161)/IF(Einstellungen!$C$11="7 Tage",7,5),N('Ist-Stunden'!H161)),MAX(IF(Einstellungen!$C$11="7 Tage",MAX(0,(MIN(DATE(2026,4,0),IF(Mitarbeiter!$D161="",DATE(2026,4,0),Mitarbeiter!$D161),TODAY()))-(MAX(DATE(2026,3,1),Mitarbeiter!$C161))+1),MAX(0,NETWORKDAYS(MAX(DATE(2026,3,1),Mitarbeiter!$C161),MIN(DATE(2026,4,0),IF(Mitarbeiter!$D161="",DATE(2026,4,0),Mitarbeiter!$D161),TODAY()),Einstellungen!$F$13:$F$67)))*N(Mitarbeiter!$E161)/IF(Einstellungen!$C$11="7 Tage",7,5),N('Ist-Stunden'!H161)+(N(Krankheitstage!I161)+N(Krankheitstage!U161))*N($C161))))</f>
        <v/>
      </c>
      <c r="AM161" s="76">
        <f>IF($B161="",0,IF(Einstellungen!$C$10="Ja",MAX(IF(Einstellungen!$C$11="7 Tage",MAX(0,(MIN(DATE(2026,5,0),IF(Mitarbeiter!$D161="",DATE(2026,5,0),Mitarbeiter!$D161),TODAY()))-(MAX(DATE(2026,4,1),Mitarbeiter!$C161))+1),MAX(0,NETWORKDAYS(MAX(DATE(2026,4,1),Mitarbeiter!$C161),MIN(DATE(2026,5,0),IF(Mitarbeiter!$D161="",DATE(2026,5,0),Mitarbeiter!$D161),TODAY()),Einstellungen!$F$13:$F$67)))*N(Mitarbeiter!$E161)/IF(Einstellungen!$C$11="7 Tage",7,5),N('Ist-Stunden'!I161)),MAX(IF(Einstellungen!$C$11="7 Tage",MAX(0,(MIN(DATE(2026,5,0),IF(Mitarbeiter!$D161="",DATE(2026,5,0),Mitarbeiter!$D161),TODAY()))-(MAX(DATE(2026,4,1),Mitarbeiter!$C161))+1),MAX(0,NETWORKDAYS(MAX(DATE(2026,4,1),Mitarbeiter!$C161),MIN(DATE(2026,5,0),IF(Mitarbeiter!$D161="",DATE(2026,5,0),Mitarbeiter!$D161),TODAY()),Einstellungen!$F$13:$F$67)))*N(Mitarbeiter!$E161)/IF(Einstellungen!$C$11="7 Tage",7,5),N('Ist-Stunden'!I161)+(N(Krankheitstage!J161)+N(Krankheitstage!V161))*N($C161))))</f>
        <v/>
      </c>
      <c r="AN161" s="76">
        <f>IF($B161="",0,IF(Einstellungen!$C$10="Ja",MAX(IF(Einstellungen!$C$11="7 Tage",MAX(0,(MIN(DATE(2026,6,0),IF(Mitarbeiter!$D161="",DATE(2026,6,0),Mitarbeiter!$D161),TODAY()))-(MAX(DATE(2026,5,1),Mitarbeiter!$C161))+1),MAX(0,NETWORKDAYS(MAX(DATE(2026,5,1),Mitarbeiter!$C161),MIN(DATE(2026,6,0),IF(Mitarbeiter!$D161="",DATE(2026,6,0),Mitarbeiter!$D161),TODAY()),Einstellungen!$F$13:$F$67)))*N(Mitarbeiter!$E161)/IF(Einstellungen!$C$11="7 Tage",7,5),N('Ist-Stunden'!J161)),MAX(IF(Einstellungen!$C$11="7 Tage",MAX(0,(MIN(DATE(2026,6,0),IF(Mitarbeiter!$D161="",DATE(2026,6,0),Mitarbeiter!$D161),TODAY()))-(MAX(DATE(2026,5,1),Mitarbeiter!$C161))+1),MAX(0,NETWORKDAYS(MAX(DATE(2026,5,1),Mitarbeiter!$C161),MIN(DATE(2026,6,0),IF(Mitarbeiter!$D161="",DATE(2026,6,0),Mitarbeiter!$D161),TODAY()),Einstellungen!$F$13:$F$67)))*N(Mitarbeiter!$E161)/IF(Einstellungen!$C$11="7 Tage",7,5),N('Ist-Stunden'!J161)+(N(Krankheitstage!K161)+N(Krankheitstage!W161))*N($C161))))</f>
        <v/>
      </c>
      <c r="AO161" s="76">
        <f>IF($B161="",0,IF(Einstellungen!$C$10="Ja",MAX(IF(Einstellungen!$C$11="7 Tage",MAX(0,(MIN(DATE(2026,7,0),IF(Mitarbeiter!$D161="",DATE(2026,7,0),Mitarbeiter!$D161),TODAY()))-(MAX(DATE(2026,6,1),Mitarbeiter!$C161))+1),MAX(0,NETWORKDAYS(MAX(DATE(2026,6,1),Mitarbeiter!$C161),MIN(DATE(2026,7,0),IF(Mitarbeiter!$D161="",DATE(2026,7,0),Mitarbeiter!$D161),TODAY()),Einstellungen!$F$13:$F$67)))*N(Mitarbeiter!$E161)/IF(Einstellungen!$C$11="7 Tage",7,5),N('Ist-Stunden'!K161)),MAX(IF(Einstellungen!$C$11="7 Tage",MAX(0,(MIN(DATE(2026,7,0),IF(Mitarbeiter!$D161="",DATE(2026,7,0),Mitarbeiter!$D161),TODAY()))-(MAX(DATE(2026,6,1),Mitarbeiter!$C161))+1),MAX(0,NETWORKDAYS(MAX(DATE(2026,6,1),Mitarbeiter!$C161),MIN(DATE(2026,7,0),IF(Mitarbeiter!$D161="",DATE(2026,7,0),Mitarbeiter!$D161),TODAY()),Einstellungen!$F$13:$F$67)))*N(Mitarbeiter!$E161)/IF(Einstellungen!$C$11="7 Tage",7,5),N('Ist-Stunden'!K161)+(N(Krankheitstage!L161)+N(Krankheitstage!X161))*N($C161))))</f>
        <v/>
      </c>
      <c r="AP161" s="76">
        <f>IF($B161="",0,IF(Einstellungen!$C$10="Ja",MAX(IF(Einstellungen!$C$11="7 Tage",MAX(0,(MIN(DATE(2026,8,0),IF(Mitarbeiter!$D161="",DATE(2026,8,0),Mitarbeiter!$D161),TODAY()))-(MAX(DATE(2026,7,1),Mitarbeiter!$C161))+1),MAX(0,NETWORKDAYS(MAX(DATE(2026,7,1),Mitarbeiter!$C161),MIN(DATE(2026,8,0),IF(Mitarbeiter!$D161="",DATE(2026,8,0),Mitarbeiter!$D161),TODAY()),Einstellungen!$F$13:$F$67)))*N(Mitarbeiter!$E161)/IF(Einstellungen!$C$11="7 Tage",7,5),N('Ist-Stunden'!L161)),MAX(IF(Einstellungen!$C$11="7 Tage",MAX(0,(MIN(DATE(2026,8,0),IF(Mitarbeiter!$D161="",DATE(2026,8,0),Mitarbeiter!$D161),TODAY()))-(MAX(DATE(2026,7,1),Mitarbeiter!$C161))+1),MAX(0,NETWORKDAYS(MAX(DATE(2026,7,1),Mitarbeiter!$C161),MIN(DATE(2026,8,0),IF(Mitarbeiter!$D161="",DATE(2026,8,0),Mitarbeiter!$D161),TODAY()),Einstellungen!$F$13:$F$67)))*N(Mitarbeiter!$E161)/IF(Einstellungen!$C$11="7 Tage",7,5),N('Ist-Stunden'!L161)+(N(Krankheitstage!M161)+N(Krankheitstage!Y161))*N($C161))))</f>
        <v/>
      </c>
      <c r="AQ161" s="76">
        <f>IF($B161="",0,IF(Einstellungen!$C$10="Ja",MAX(IF(Einstellungen!$C$11="7 Tage",MAX(0,(MIN(DATE(2026,9,0),IF(Mitarbeiter!$D161="",DATE(2026,9,0),Mitarbeiter!$D161),TODAY()))-(MAX(DATE(2026,8,1),Mitarbeiter!$C161))+1),MAX(0,NETWORKDAYS(MAX(DATE(2026,8,1),Mitarbeiter!$C161),MIN(DATE(2026,9,0),IF(Mitarbeiter!$D161="",DATE(2026,9,0),Mitarbeiter!$D161),TODAY()),Einstellungen!$F$13:$F$67)))*N(Mitarbeiter!$E161)/IF(Einstellungen!$C$11="7 Tage",7,5),N('Ist-Stunden'!M161)),MAX(IF(Einstellungen!$C$11="7 Tage",MAX(0,(MIN(DATE(2026,9,0),IF(Mitarbeiter!$D161="",DATE(2026,9,0),Mitarbeiter!$D161),TODAY()))-(MAX(DATE(2026,8,1),Mitarbeiter!$C161))+1),MAX(0,NETWORKDAYS(MAX(DATE(2026,8,1),Mitarbeiter!$C161),MIN(DATE(2026,9,0),IF(Mitarbeiter!$D161="",DATE(2026,9,0),Mitarbeiter!$D161),TODAY()),Einstellungen!$F$13:$F$67)))*N(Mitarbeiter!$E161)/IF(Einstellungen!$C$11="7 Tage",7,5),N('Ist-Stunden'!M161)+(N(Krankheitstage!N161)+N(Krankheitstage!Z161))*N($C161))))</f>
        <v/>
      </c>
      <c r="AR161" s="76">
        <f>IF($B161="",0,IF(Einstellungen!$C$10="Ja",MAX(IF(Einstellungen!$C$11="7 Tage",MAX(0,(MIN(DATE(2026,10,0),IF(Mitarbeiter!$D161="",DATE(2026,10,0),Mitarbeiter!$D161),TODAY()))-(MAX(DATE(2026,9,1),Mitarbeiter!$C161))+1),MAX(0,NETWORKDAYS(MAX(DATE(2026,9,1),Mitarbeiter!$C161),MIN(DATE(2026,10,0),IF(Mitarbeiter!$D161="",DATE(2026,10,0),Mitarbeiter!$D161),TODAY()),Einstellungen!$F$13:$F$67)))*N(Mitarbeiter!$E161)/IF(Einstellungen!$C$11="7 Tage",7,5),N('Ist-Stunden'!N161)),MAX(IF(Einstellungen!$C$11="7 Tage",MAX(0,(MIN(DATE(2026,10,0),IF(Mitarbeiter!$D161="",DATE(2026,10,0),Mitarbeiter!$D161),TODAY()))-(MAX(DATE(2026,9,1),Mitarbeiter!$C161))+1),MAX(0,NETWORKDAYS(MAX(DATE(2026,9,1),Mitarbeiter!$C161),MIN(DATE(2026,10,0),IF(Mitarbeiter!$D161="",DATE(2026,10,0),Mitarbeiter!$D161),TODAY()),Einstellungen!$F$13:$F$67)))*N(Mitarbeiter!$E161)/IF(Einstellungen!$C$11="7 Tage",7,5),N('Ist-Stunden'!N161)+(N(Krankheitstage!O161)+N(Krankheitstage!AA161))*N($C161))))</f>
        <v/>
      </c>
      <c r="AS161" s="76">
        <f>IF($B161="",0,IF(Einstellungen!$C$10="Ja",MAX(IF(Einstellungen!$C$11="7 Tage",MAX(0,(MIN(DATE(2026,11,0),IF(Mitarbeiter!$D161="",DATE(2026,11,0),Mitarbeiter!$D161),TODAY()))-(MAX(DATE(2026,10,1),Mitarbeiter!$C161))+1),MAX(0,NETWORKDAYS(MAX(DATE(2026,10,1),Mitarbeiter!$C161),MIN(DATE(2026,11,0),IF(Mitarbeiter!$D161="",DATE(2026,11,0),Mitarbeiter!$D161),TODAY()),Einstellungen!$F$13:$F$67)))*N(Mitarbeiter!$E161)/IF(Einstellungen!$C$11="7 Tage",7,5),N('Ist-Stunden'!O161)),MAX(IF(Einstellungen!$C$11="7 Tage",MAX(0,(MIN(DATE(2026,11,0),IF(Mitarbeiter!$D161="",DATE(2026,11,0),Mitarbeiter!$D161),TODAY()))-(MAX(DATE(2026,10,1),Mitarbeiter!$C161))+1),MAX(0,NETWORKDAYS(MAX(DATE(2026,10,1),Mitarbeiter!$C161),MIN(DATE(2026,11,0),IF(Mitarbeiter!$D161="",DATE(2026,11,0),Mitarbeiter!$D161),TODAY()),Einstellungen!$F$13:$F$67)))*N(Mitarbeiter!$E161)/IF(Einstellungen!$C$11="7 Tage",7,5),N('Ist-Stunden'!O161)+(N(Krankheitstage!P161)+N(Krankheitstage!AB161))*N($C161))))</f>
        <v/>
      </c>
      <c r="AT161" s="76">
        <f>IF($B161="",0,IF(Einstellungen!$C$10="Ja",MAX(IF(Einstellungen!$C$11="7 Tage",MAX(0,(MIN(DATE(2026,12,0),IF(Mitarbeiter!$D161="",DATE(2026,12,0),Mitarbeiter!$D161),TODAY()))-(MAX(DATE(2026,11,1),Mitarbeiter!$C161))+1),MAX(0,NETWORKDAYS(MAX(DATE(2026,11,1),Mitarbeiter!$C161),MIN(DATE(2026,12,0),IF(Mitarbeiter!$D161="",DATE(2026,12,0),Mitarbeiter!$D161),TODAY()),Einstellungen!$F$13:$F$67)))*N(Mitarbeiter!$E161)/IF(Einstellungen!$C$11="7 Tage",7,5),N('Ist-Stunden'!P161)),MAX(IF(Einstellungen!$C$11="7 Tage",MAX(0,(MIN(DATE(2026,12,0),IF(Mitarbeiter!$D161="",DATE(2026,12,0),Mitarbeiter!$D161),TODAY()))-(MAX(DATE(2026,11,1),Mitarbeiter!$C161))+1),MAX(0,NETWORKDAYS(MAX(DATE(2026,11,1),Mitarbeiter!$C161),MIN(DATE(2026,12,0),IF(Mitarbeiter!$D161="",DATE(2026,12,0),Mitarbeiter!$D161),TODAY()),Einstellungen!$F$13:$F$67)))*N(Mitarbeiter!$E161)/IF(Einstellungen!$C$11="7 Tage",7,5),N('Ist-Stunden'!P161)+(N(Krankheitstage!Q161)+N(Krankheitstage!AC161))*N($C161))))</f>
        <v/>
      </c>
      <c r="AU161" s="76">
        <f>IF($B161="",0,IF(Einstellungen!$C$10="Ja",MAX(IF(Einstellungen!$C$11="7 Tage",MAX(0,(MIN(DATE(2026,13,0),IF(Mitarbeiter!$D161="",DATE(2026,13,0),Mitarbeiter!$D161),TODAY()))-(MAX(DATE(2026,12,1),Mitarbeiter!$C161))+1),MAX(0,NETWORKDAYS(MAX(DATE(2026,12,1),Mitarbeiter!$C161),MIN(DATE(2026,13,0),IF(Mitarbeiter!$D161="",DATE(2026,13,0),Mitarbeiter!$D161),TODAY()),Einstellungen!$F$13:$F$67)))*N(Mitarbeiter!$E161)/IF(Einstellungen!$C$11="7 Tage",7,5),N('Ist-Stunden'!Q161)),MAX(IF(Einstellungen!$C$11="7 Tage",MAX(0,(MIN(DATE(2026,13,0),IF(Mitarbeiter!$D161="",DATE(2026,13,0),Mitarbeiter!$D161),TODAY()))-(MAX(DATE(2026,12,1),Mitarbeiter!$C161))+1),MAX(0,NETWORKDAYS(MAX(DATE(2026,12,1),Mitarbeiter!$C161),MIN(DATE(2026,13,0),IF(Mitarbeiter!$D161="",DATE(2026,13,0),Mitarbeiter!$D161),TODAY()),Einstellungen!$F$13:$F$67)))*N(Mitarbeiter!$E161)/IF(Einstellungen!$C$11="7 Tage",7,5),N('Ist-Stunden'!Q161)+(N(Krankheitstage!R161)+N(Krankheitstage!AD161))*N($C161))))</f>
        <v/>
      </c>
      <c r="AV161" s="76">
        <f>IF($B161="",0,IF(Einstellungen!$C$10="Ja",MAX(IF(Einstellungen!$C$11="7 Tage",MAX(0,(MIN(DATE(2027,2,0),IF(Mitarbeiter!$D161="",DATE(2027,2,0),Mitarbeiter!$D161),TODAY()))-(MAX(DATE(2027,1,1),Mitarbeiter!$C161))+1),MAX(0,NETWORKDAYS(MAX(DATE(2027,1,1),Mitarbeiter!$C161),MIN(DATE(2027,2,0),IF(Mitarbeiter!$D161="",DATE(2027,2,0),Mitarbeiter!$D161),TODAY()),Einstellungen!$F$13:$F$67)))*N(Mitarbeiter!$E161)/IF(Einstellungen!$C$11="7 Tage",7,5),N('Ist-Stunden'!R161)),MAX(IF(Einstellungen!$C$11="7 Tage",MAX(0,(MIN(DATE(2027,2,0),IF(Mitarbeiter!$D161="",DATE(2027,2,0),Mitarbeiter!$D161),TODAY()))-(MAX(DATE(2027,1,1),Mitarbeiter!$C161))+1),MAX(0,NETWORKDAYS(MAX(DATE(2027,1,1),Mitarbeiter!$C161),MIN(DATE(2027,2,0),IF(Mitarbeiter!$D161="",DATE(2027,2,0),Mitarbeiter!$D161),TODAY()),Einstellungen!$F$13:$F$67)))*N(Mitarbeiter!$E161)/IF(Einstellungen!$C$11="7 Tage",7,5),N('Ist-Stunden'!R161)+(N(Krankheitstage!AE161)+N(Krankheitstage!AQ161))*N($C161))))</f>
        <v/>
      </c>
      <c r="AW161" s="76">
        <f>IF($B161="",0,IF(Einstellungen!$C$10="Ja",MAX(IF(Einstellungen!$C$11="7 Tage",MAX(0,(MIN(DATE(2027,3,0),IF(Mitarbeiter!$D161="",DATE(2027,3,0),Mitarbeiter!$D161),TODAY()))-(MAX(DATE(2027,2,1),Mitarbeiter!$C161))+1),MAX(0,NETWORKDAYS(MAX(DATE(2027,2,1),Mitarbeiter!$C161),MIN(DATE(2027,3,0),IF(Mitarbeiter!$D161="",DATE(2027,3,0),Mitarbeiter!$D161),TODAY()),Einstellungen!$F$13:$F$67)))*N(Mitarbeiter!$E161)/IF(Einstellungen!$C$11="7 Tage",7,5),N('Ist-Stunden'!S161)),MAX(IF(Einstellungen!$C$11="7 Tage",MAX(0,(MIN(DATE(2027,3,0),IF(Mitarbeiter!$D161="",DATE(2027,3,0),Mitarbeiter!$D161),TODAY()))-(MAX(DATE(2027,2,1),Mitarbeiter!$C161))+1),MAX(0,NETWORKDAYS(MAX(DATE(2027,2,1),Mitarbeiter!$C161),MIN(DATE(2027,3,0),IF(Mitarbeiter!$D161="",DATE(2027,3,0),Mitarbeiter!$D161),TODAY()),Einstellungen!$F$13:$F$67)))*N(Mitarbeiter!$E161)/IF(Einstellungen!$C$11="7 Tage",7,5),N('Ist-Stunden'!S161)+(N(Krankheitstage!AF161)+N(Krankheitstage!AR161))*N($C161))))</f>
        <v/>
      </c>
      <c r="AX161" s="76">
        <f>IF($B161="",0,IF(Einstellungen!$C$10="Ja",MAX(IF(Einstellungen!$C$11="7 Tage",MAX(0,(MIN(DATE(2027,4,0),IF(Mitarbeiter!$D161="",DATE(2027,4,0),Mitarbeiter!$D161),TODAY()))-(MAX(DATE(2027,3,1),Mitarbeiter!$C161))+1),MAX(0,NETWORKDAYS(MAX(DATE(2027,3,1),Mitarbeiter!$C161),MIN(DATE(2027,4,0),IF(Mitarbeiter!$D161="",DATE(2027,4,0),Mitarbeiter!$D161),TODAY()),Einstellungen!$F$13:$F$67)))*N(Mitarbeiter!$E161)/IF(Einstellungen!$C$11="7 Tage",7,5),N('Ist-Stunden'!T161)),MAX(IF(Einstellungen!$C$11="7 Tage",MAX(0,(MIN(DATE(2027,4,0),IF(Mitarbeiter!$D161="",DATE(2027,4,0),Mitarbeiter!$D161),TODAY()))-(MAX(DATE(2027,3,1),Mitarbeiter!$C161))+1),MAX(0,NETWORKDAYS(MAX(DATE(2027,3,1),Mitarbeiter!$C161),MIN(DATE(2027,4,0),IF(Mitarbeiter!$D161="",DATE(2027,4,0),Mitarbeiter!$D161),TODAY()),Einstellungen!$F$13:$F$67)))*N(Mitarbeiter!$E161)/IF(Einstellungen!$C$11="7 Tage",7,5),N('Ist-Stunden'!T161)+(N(Krankheitstage!AG161)+N(Krankheitstage!AS161))*N($C161))))</f>
        <v/>
      </c>
      <c r="AY161" s="76">
        <f>IF($B161="",0,IF(Einstellungen!$C$10="Ja",MAX(IF(Einstellungen!$C$11="7 Tage",MAX(0,(MIN(DATE(2027,5,0),IF(Mitarbeiter!$D161="",DATE(2027,5,0),Mitarbeiter!$D161),TODAY()))-(MAX(DATE(2027,4,1),Mitarbeiter!$C161))+1),MAX(0,NETWORKDAYS(MAX(DATE(2027,4,1),Mitarbeiter!$C161),MIN(DATE(2027,5,0),IF(Mitarbeiter!$D161="",DATE(2027,5,0),Mitarbeiter!$D161),TODAY()),Einstellungen!$F$13:$F$67)))*N(Mitarbeiter!$E161)/IF(Einstellungen!$C$11="7 Tage",7,5),N('Ist-Stunden'!U161)),MAX(IF(Einstellungen!$C$11="7 Tage",MAX(0,(MIN(DATE(2027,5,0),IF(Mitarbeiter!$D161="",DATE(2027,5,0),Mitarbeiter!$D161),TODAY()))-(MAX(DATE(2027,4,1),Mitarbeiter!$C161))+1),MAX(0,NETWORKDAYS(MAX(DATE(2027,4,1),Mitarbeiter!$C161),MIN(DATE(2027,5,0),IF(Mitarbeiter!$D161="",DATE(2027,5,0),Mitarbeiter!$D161),TODAY()),Einstellungen!$F$13:$F$67)))*N(Mitarbeiter!$E161)/IF(Einstellungen!$C$11="7 Tage",7,5),N('Ist-Stunden'!U161)+(N(Krankheitstage!AH161)+N(Krankheitstage!AT161))*N($C161))))</f>
        <v/>
      </c>
      <c r="AZ161" s="76">
        <f>IF($B161="",0,IF(Einstellungen!$C$10="Ja",MAX(IF(Einstellungen!$C$11="7 Tage",MAX(0,(MIN(DATE(2027,6,0),IF(Mitarbeiter!$D161="",DATE(2027,6,0),Mitarbeiter!$D161),TODAY()))-(MAX(DATE(2027,5,1),Mitarbeiter!$C161))+1),MAX(0,NETWORKDAYS(MAX(DATE(2027,5,1),Mitarbeiter!$C161),MIN(DATE(2027,6,0),IF(Mitarbeiter!$D161="",DATE(2027,6,0),Mitarbeiter!$D161),TODAY()),Einstellungen!$F$13:$F$67)))*N(Mitarbeiter!$E161)/IF(Einstellungen!$C$11="7 Tage",7,5),N('Ist-Stunden'!V161)),MAX(IF(Einstellungen!$C$11="7 Tage",MAX(0,(MIN(DATE(2027,6,0),IF(Mitarbeiter!$D161="",DATE(2027,6,0),Mitarbeiter!$D161),TODAY()))-(MAX(DATE(2027,5,1),Mitarbeiter!$C161))+1),MAX(0,NETWORKDAYS(MAX(DATE(2027,5,1),Mitarbeiter!$C161),MIN(DATE(2027,6,0),IF(Mitarbeiter!$D161="",DATE(2027,6,0),Mitarbeiter!$D161),TODAY()),Einstellungen!$F$13:$F$67)))*N(Mitarbeiter!$E161)/IF(Einstellungen!$C$11="7 Tage",7,5),N('Ist-Stunden'!V161)+(N(Krankheitstage!AI161)+N(Krankheitstage!AU161))*N($C161))))</f>
        <v/>
      </c>
      <c r="BA161" s="76">
        <f>IF($B161="",0,IF(Einstellungen!$C$10="Ja",MAX(IF(Einstellungen!$C$11="7 Tage",MAX(0,(MIN(DATE(2027,7,0),IF(Mitarbeiter!$D161="",DATE(2027,7,0),Mitarbeiter!$D161),TODAY()))-(MAX(DATE(2027,6,1),Mitarbeiter!$C161))+1),MAX(0,NETWORKDAYS(MAX(DATE(2027,6,1),Mitarbeiter!$C161),MIN(DATE(2027,7,0),IF(Mitarbeiter!$D161="",DATE(2027,7,0),Mitarbeiter!$D161),TODAY()),Einstellungen!$F$13:$F$67)))*N(Mitarbeiter!$E161)/IF(Einstellungen!$C$11="7 Tage",7,5),N('Ist-Stunden'!W161)),MAX(IF(Einstellungen!$C$11="7 Tage",MAX(0,(MIN(DATE(2027,7,0),IF(Mitarbeiter!$D161="",DATE(2027,7,0),Mitarbeiter!$D161),TODAY()))-(MAX(DATE(2027,6,1),Mitarbeiter!$C161))+1),MAX(0,NETWORKDAYS(MAX(DATE(2027,6,1),Mitarbeiter!$C161),MIN(DATE(2027,7,0),IF(Mitarbeiter!$D161="",DATE(2027,7,0),Mitarbeiter!$D161),TODAY()),Einstellungen!$F$13:$F$67)))*N(Mitarbeiter!$E161)/IF(Einstellungen!$C$11="7 Tage",7,5),N('Ist-Stunden'!W161)+(N(Krankheitstage!AJ161)+N(Krankheitstage!AV161))*N($C161))))</f>
        <v/>
      </c>
      <c r="BB161" s="76">
        <f>IF($B161="",0,IF(Einstellungen!$C$10="Ja",MAX(IF(Einstellungen!$C$11="7 Tage",MAX(0,(MIN(DATE(2027,8,0),IF(Mitarbeiter!$D161="",DATE(2027,8,0),Mitarbeiter!$D161),TODAY()))-(MAX(DATE(2027,7,1),Mitarbeiter!$C161))+1),MAX(0,NETWORKDAYS(MAX(DATE(2027,7,1),Mitarbeiter!$C161),MIN(DATE(2027,8,0),IF(Mitarbeiter!$D161="",DATE(2027,8,0),Mitarbeiter!$D161),TODAY()),Einstellungen!$F$13:$F$67)))*N(Mitarbeiter!$E161)/IF(Einstellungen!$C$11="7 Tage",7,5),N('Ist-Stunden'!X161)),MAX(IF(Einstellungen!$C$11="7 Tage",MAX(0,(MIN(DATE(2027,8,0),IF(Mitarbeiter!$D161="",DATE(2027,8,0),Mitarbeiter!$D161),TODAY()))-(MAX(DATE(2027,7,1),Mitarbeiter!$C161))+1),MAX(0,NETWORKDAYS(MAX(DATE(2027,7,1),Mitarbeiter!$C161),MIN(DATE(2027,8,0),IF(Mitarbeiter!$D161="",DATE(2027,8,0),Mitarbeiter!$D161),TODAY()),Einstellungen!$F$13:$F$67)))*N(Mitarbeiter!$E161)/IF(Einstellungen!$C$11="7 Tage",7,5),N('Ist-Stunden'!X161)+(N(Krankheitstage!AK161)+N(Krankheitstage!AW161))*N($C161))))</f>
        <v/>
      </c>
      <c r="BC161" s="76">
        <f>IF($B161="",0,IF(Einstellungen!$C$10="Ja",MAX(IF(Einstellungen!$C$11="7 Tage",MAX(0,(MIN(DATE(2027,9,0),IF(Mitarbeiter!$D161="",DATE(2027,9,0),Mitarbeiter!$D161),TODAY()))-(MAX(DATE(2027,8,1),Mitarbeiter!$C161))+1),MAX(0,NETWORKDAYS(MAX(DATE(2027,8,1),Mitarbeiter!$C161),MIN(DATE(2027,9,0),IF(Mitarbeiter!$D161="",DATE(2027,9,0),Mitarbeiter!$D161),TODAY()),Einstellungen!$F$13:$F$67)))*N(Mitarbeiter!$E161)/IF(Einstellungen!$C$11="7 Tage",7,5),N('Ist-Stunden'!Y161)),MAX(IF(Einstellungen!$C$11="7 Tage",MAX(0,(MIN(DATE(2027,9,0),IF(Mitarbeiter!$D161="",DATE(2027,9,0),Mitarbeiter!$D161),TODAY()))-(MAX(DATE(2027,8,1),Mitarbeiter!$C161))+1),MAX(0,NETWORKDAYS(MAX(DATE(2027,8,1),Mitarbeiter!$C161),MIN(DATE(2027,9,0),IF(Mitarbeiter!$D161="",DATE(2027,9,0),Mitarbeiter!$D161),TODAY()),Einstellungen!$F$13:$F$67)))*N(Mitarbeiter!$E161)/IF(Einstellungen!$C$11="7 Tage",7,5),N('Ist-Stunden'!Y161)+(N(Krankheitstage!AL161)+N(Krankheitstage!AX161))*N($C161))))</f>
        <v/>
      </c>
      <c r="BD161" s="76">
        <f>IF($B161="",0,IF(Einstellungen!$C$10="Ja",MAX(IF(Einstellungen!$C$11="7 Tage",MAX(0,(MIN(DATE(2027,10,0),IF(Mitarbeiter!$D161="",DATE(2027,10,0),Mitarbeiter!$D161),TODAY()))-(MAX(DATE(2027,9,1),Mitarbeiter!$C161))+1),MAX(0,NETWORKDAYS(MAX(DATE(2027,9,1),Mitarbeiter!$C161),MIN(DATE(2027,10,0),IF(Mitarbeiter!$D161="",DATE(2027,10,0),Mitarbeiter!$D161),TODAY()),Einstellungen!$F$13:$F$67)))*N(Mitarbeiter!$E161)/IF(Einstellungen!$C$11="7 Tage",7,5),N('Ist-Stunden'!Z161)),MAX(IF(Einstellungen!$C$11="7 Tage",MAX(0,(MIN(DATE(2027,10,0),IF(Mitarbeiter!$D161="",DATE(2027,10,0),Mitarbeiter!$D161),TODAY()))-(MAX(DATE(2027,9,1),Mitarbeiter!$C161))+1),MAX(0,NETWORKDAYS(MAX(DATE(2027,9,1),Mitarbeiter!$C161),MIN(DATE(2027,10,0),IF(Mitarbeiter!$D161="",DATE(2027,10,0),Mitarbeiter!$D161),TODAY()),Einstellungen!$F$13:$F$67)))*N(Mitarbeiter!$E161)/IF(Einstellungen!$C$11="7 Tage",7,5),N('Ist-Stunden'!Z161)+(N(Krankheitstage!AM161)+N(Krankheitstage!AY161))*N($C161))))</f>
        <v/>
      </c>
      <c r="BE161" s="76">
        <f>IF($B161="",0,IF(Einstellungen!$C$10="Ja",MAX(IF(Einstellungen!$C$11="7 Tage",MAX(0,(MIN(DATE(2027,11,0),IF(Mitarbeiter!$D161="",DATE(2027,11,0),Mitarbeiter!$D161),TODAY()))-(MAX(DATE(2027,10,1),Mitarbeiter!$C161))+1),MAX(0,NETWORKDAYS(MAX(DATE(2027,10,1),Mitarbeiter!$C161),MIN(DATE(2027,11,0),IF(Mitarbeiter!$D161="",DATE(2027,11,0),Mitarbeiter!$D161),TODAY()),Einstellungen!$F$13:$F$67)))*N(Mitarbeiter!$E161)/IF(Einstellungen!$C$11="7 Tage",7,5),N('Ist-Stunden'!AA161)),MAX(IF(Einstellungen!$C$11="7 Tage",MAX(0,(MIN(DATE(2027,11,0),IF(Mitarbeiter!$D161="",DATE(2027,11,0),Mitarbeiter!$D161),TODAY()))-(MAX(DATE(2027,10,1),Mitarbeiter!$C161))+1),MAX(0,NETWORKDAYS(MAX(DATE(2027,10,1),Mitarbeiter!$C161),MIN(DATE(2027,11,0),IF(Mitarbeiter!$D161="",DATE(2027,11,0),Mitarbeiter!$D161),TODAY()),Einstellungen!$F$13:$F$67)))*N(Mitarbeiter!$E161)/IF(Einstellungen!$C$11="7 Tage",7,5),N('Ist-Stunden'!AA161)+(N(Krankheitstage!AN161)+N(Krankheitstage!AZ161))*N($C161))))</f>
        <v/>
      </c>
      <c r="BF161" s="76">
        <f>IF($B161="",0,IF(Einstellungen!$C$10="Ja",MAX(IF(Einstellungen!$C$11="7 Tage",MAX(0,(MIN(DATE(2027,12,0),IF(Mitarbeiter!$D161="",DATE(2027,12,0),Mitarbeiter!$D161),TODAY()))-(MAX(DATE(2027,11,1),Mitarbeiter!$C161))+1),MAX(0,NETWORKDAYS(MAX(DATE(2027,11,1),Mitarbeiter!$C161),MIN(DATE(2027,12,0),IF(Mitarbeiter!$D161="",DATE(2027,12,0),Mitarbeiter!$D161),TODAY()),Einstellungen!$F$13:$F$67)))*N(Mitarbeiter!$E161)/IF(Einstellungen!$C$11="7 Tage",7,5),N('Ist-Stunden'!AB161)),MAX(IF(Einstellungen!$C$11="7 Tage",MAX(0,(MIN(DATE(2027,12,0),IF(Mitarbeiter!$D161="",DATE(2027,12,0),Mitarbeiter!$D161),TODAY()))-(MAX(DATE(2027,11,1),Mitarbeiter!$C161))+1),MAX(0,NETWORKDAYS(MAX(DATE(2027,11,1),Mitarbeiter!$C161),MIN(DATE(2027,12,0),IF(Mitarbeiter!$D161="",DATE(2027,12,0),Mitarbeiter!$D161),TODAY()),Einstellungen!$F$13:$F$67)))*N(Mitarbeiter!$E161)/IF(Einstellungen!$C$11="7 Tage",7,5),N('Ist-Stunden'!AB161)+(N(Krankheitstage!AO161)+N(Krankheitstage!BA161))*N($C161))))</f>
        <v/>
      </c>
      <c r="BG161" s="76">
        <f>IF($B161="",0,IF(Einstellungen!$C$10="Ja",MAX(IF(Einstellungen!$C$11="7 Tage",MAX(0,(MIN(DATE(2027,13,0),IF(Mitarbeiter!$D161="",DATE(2027,13,0),Mitarbeiter!$D161),TODAY()))-(MAX(DATE(2027,12,1),Mitarbeiter!$C161))+1),MAX(0,NETWORKDAYS(MAX(DATE(2027,12,1),Mitarbeiter!$C161),MIN(DATE(2027,13,0),IF(Mitarbeiter!$D161="",DATE(2027,13,0),Mitarbeiter!$D161),TODAY()),Einstellungen!$F$13:$F$67)))*N(Mitarbeiter!$E161)/IF(Einstellungen!$C$11="7 Tage",7,5),N('Ist-Stunden'!AC161)),MAX(IF(Einstellungen!$C$11="7 Tage",MAX(0,(MIN(DATE(2027,13,0),IF(Mitarbeiter!$D161="",DATE(2027,13,0),Mitarbeiter!$D161),TODAY()))-(MAX(DATE(2027,12,1),Mitarbeiter!$C161))+1),MAX(0,NETWORKDAYS(MAX(DATE(2027,12,1),Mitarbeiter!$C161),MIN(DATE(2027,13,0),IF(Mitarbeiter!$D161="",DATE(2027,13,0),Mitarbeiter!$D161),TODAY()),Einstellungen!$F$13:$F$67)))*N(Mitarbeiter!$E161)/IF(Einstellungen!$C$11="7 Tage",7,5),N('Ist-Stunden'!AC161)+(N(Krankheitstage!AP161)+N(Krankheitstage!BB161))*N($C161))))</f>
        <v/>
      </c>
      <c r="BH161" s="76">
        <f>IF($B161="",0,IF(Einstellungen!$C$10="Ja",MAX(IF(Einstellungen!$C$11="7 Tage",MAX(0,(MIN(DATE(2028,2,0),IF(Mitarbeiter!$D161="",DATE(2028,2,0),Mitarbeiter!$D161),TODAY()))-(MAX(DATE(2028,1,1),Mitarbeiter!$C161))+1),MAX(0,NETWORKDAYS(MAX(DATE(2028,1,1),Mitarbeiter!$C161),MIN(DATE(2028,2,0),IF(Mitarbeiter!$D161="",DATE(2028,2,0),Mitarbeiter!$D161),TODAY()),Einstellungen!$F$13:$F$67)))*N(Mitarbeiter!$E161)/IF(Einstellungen!$C$11="7 Tage",7,5),N('Ist-Stunden'!AD161)),MAX(IF(Einstellungen!$C$11="7 Tage",MAX(0,(MIN(DATE(2028,2,0),IF(Mitarbeiter!$D161="",DATE(2028,2,0),Mitarbeiter!$D161),TODAY()))-(MAX(DATE(2028,1,1),Mitarbeiter!$C161))+1),MAX(0,NETWORKDAYS(MAX(DATE(2028,1,1),Mitarbeiter!$C161),MIN(DATE(2028,2,0),IF(Mitarbeiter!$D161="",DATE(2028,2,0),Mitarbeiter!$D161),TODAY()),Einstellungen!$F$13:$F$67)))*N(Mitarbeiter!$E161)/IF(Einstellungen!$C$11="7 Tage",7,5),N('Ist-Stunden'!AD161)+(N(Krankheitstage!BC161)+N(Krankheitstage!BO161))*N($C161))))</f>
        <v/>
      </c>
      <c r="BI161" s="76">
        <f>IF($B161="",0,IF(Einstellungen!$C$10="Ja",MAX(IF(Einstellungen!$C$11="7 Tage",MAX(0,(MIN(DATE(2028,3,0),IF(Mitarbeiter!$D161="",DATE(2028,3,0),Mitarbeiter!$D161),TODAY()))-(MAX(DATE(2028,2,1),Mitarbeiter!$C161))+1),MAX(0,NETWORKDAYS(MAX(DATE(2028,2,1),Mitarbeiter!$C161),MIN(DATE(2028,3,0),IF(Mitarbeiter!$D161="",DATE(2028,3,0),Mitarbeiter!$D161),TODAY()),Einstellungen!$F$13:$F$67)))*N(Mitarbeiter!$E161)/IF(Einstellungen!$C$11="7 Tage",7,5),N('Ist-Stunden'!AE161)),MAX(IF(Einstellungen!$C$11="7 Tage",MAX(0,(MIN(DATE(2028,3,0),IF(Mitarbeiter!$D161="",DATE(2028,3,0),Mitarbeiter!$D161),TODAY()))-(MAX(DATE(2028,2,1),Mitarbeiter!$C161))+1),MAX(0,NETWORKDAYS(MAX(DATE(2028,2,1),Mitarbeiter!$C161),MIN(DATE(2028,3,0),IF(Mitarbeiter!$D161="",DATE(2028,3,0),Mitarbeiter!$D161),TODAY()),Einstellungen!$F$13:$F$67)))*N(Mitarbeiter!$E161)/IF(Einstellungen!$C$11="7 Tage",7,5),N('Ist-Stunden'!AE161)+(N(Krankheitstage!BD161)+N(Krankheitstage!BP161))*N($C161))))</f>
        <v/>
      </c>
      <c r="BJ161" s="76">
        <f>IF($B161="",0,IF(Einstellungen!$C$10="Ja",MAX(IF(Einstellungen!$C$11="7 Tage",MAX(0,(MIN(DATE(2028,4,0),IF(Mitarbeiter!$D161="",DATE(2028,4,0),Mitarbeiter!$D161),TODAY()))-(MAX(DATE(2028,3,1),Mitarbeiter!$C161))+1),MAX(0,NETWORKDAYS(MAX(DATE(2028,3,1),Mitarbeiter!$C161),MIN(DATE(2028,4,0),IF(Mitarbeiter!$D161="",DATE(2028,4,0),Mitarbeiter!$D161),TODAY()),Einstellungen!$F$13:$F$67)))*N(Mitarbeiter!$E161)/IF(Einstellungen!$C$11="7 Tage",7,5),N('Ist-Stunden'!AF161)),MAX(IF(Einstellungen!$C$11="7 Tage",MAX(0,(MIN(DATE(2028,4,0),IF(Mitarbeiter!$D161="",DATE(2028,4,0),Mitarbeiter!$D161),TODAY()))-(MAX(DATE(2028,3,1),Mitarbeiter!$C161))+1),MAX(0,NETWORKDAYS(MAX(DATE(2028,3,1),Mitarbeiter!$C161),MIN(DATE(2028,4,0),IF(Mitarbeiter!$D161="",DATE(2028,4,0),Mitarbeiter!$D161),TODAY()),Einstellungen!$F$13:$F$67)))*N(Mitarbeiter!$E161)/IF(Einstellungen!$C$11="7 Tage",7,5),N('Ist-Stunden'!AF161)+(N(Krankheitstage!BE161)+N(Krankheitstage!BQ161))*N($C161))))</f>
        <v/>
      </c>
      <c r="BK161" s="76">
        <f>IF($B161="",0,IF(Einstellungen!$C$10="Ja",MAX(IF(Einstellungen!$C$11="7 Tage",MAX(0,(MIN(DATE(2028,5,0),IF(Mitarbeiter!$D161="",DATE(2028,5,0),Mitarbeiter!$D161),TODAY()))-(MAX(DATE(2028,4,1),Mitarbeiter!$C161))+1),MAX(0,NETWORKDAYS(MAX(DATE(2028,4,1),Mitarbeiter!$C161),MIN(DATE(2028,5,0),IF(Mitarbeiter!$D161="",DATE(2028,5,0),Mitarbeiter!$D161),TODAY()),Einstellungen!$F$13:$F$67)))*N(Mitarbeiter!$E161)/IF(Einstellungen!$C$11="7 Tage",7,5),N('Ist-Stunden'!AG161)),MAX(IF(Einstellungen!$C$11="7 Tage",MAX(0,(MIN(DATE(2028,5,0),IF(Mitarbeiter!$D161="",DATE(2028,5,0),Mitarbeiter!$D161),TODAY()))-(MAX(DATE(2028,4,1),Mitarbeiter!$C161))+1),MAX(0,NETWORKDAYS(MAX(DATE(2028,4,1),Mitarbeiter!$C161),MIN(DATE(2028,5,0),IF(Mitarbeiter!$D161="",DATE(2028,5,0),Mitarbeiter!$D161),TODAY()),Einstellungen!$F$13:$F$67)))*N(Mitarbeiter!$E161)/IF(Einstellungen!$C$11="7 Tage",7,5),N('Ist-Stunden'!AG161)+(N(Krankheitstage!BF161)+N(Krankheitstage!BR161))*N($C161))))</f>
        <v/>
      </c>
      <c r="BL161" s="76">
        <f>IF($B161="",0,IF(Einstellungen!$C$10="Ja",MAX(IF(Einstellungen!$C$11="7 Tage",MAX(0,(MIN(DATE(2028,6,0),IF(Mitarbeiter!$D161="",DATE(2028,6,0),Mitarbeiter!$D161),TODAY()))-(MAX(DATE(2028,5,1),Mitarbeiter!$C161))+1),MAX(0,NETWORKDAYS(MAX(DATE(2028,5,1),Mitarbeiter!$C161),MIN(DATE(2028,6,0),IF(Mitarbeiter!$D161="",DATE(2028,6,0),Mitarbeiter!$D161),TODAY()),Einstellungen!$F$13:$F$67)))*N(Mitarbeiter!$E161)/IF(Einstellungen!$C$11="7 Tage",7,5),N('Ist-Stunden'!AH161)),MAX(IF(Einstellungen!$C$11="7 Tage",MAX(0,(MIN(DATE(2028,6,0),IF(Mitarbeiter!$D161="",DATE(2028,6,0),Mitarbeiter!$D161),TODAY()))-(MAX(DATE(2028,5,1),Mitarbeiter!$C161))+1),MAX(0,NETWORKDAYS(MAX(DATE(2028,5,1),Mitarbeiter!$C161),MIN(DATE(2028,6,0),IF(Mitarbeiter!$D161="",DATE(2028,6,0),Mitarbeiter!$D161),TODAY()),Einstellungen!$F$13:$F$67)))*N(Mitarbeiter!$E161)/IF(Einstellungen!$C$11="7 Tage",7,5),N('Ist-Stunden'!AH161)+(N(Krankheitstage!BG161)+N(Krankheitstage!BS161))*N($C161))))</f>
        <v/>
      </c>
      <c r="BM161" s="76">
        <f>IF($B161="",0,IF(Einstellungen!$C$10="Ja",MAX(IF(Einstellungen!$C$11="7 Tage",MAX(0,(MIN(DATE(2028,7,0),IF(Mitarbeiter!$D161="",DATE(2028,7,0),Mitarbeiter!$D161),TODAY()))-(MAX(DATE(2028,6,1),Mitarbeiter!$C161))+1),MAX(0,NETWORKDAYS(MAX(DATE(2028,6,1),Mitarbeiter!$C161),MIN(DATE(2028,7,0),IF(Mitarbeiter!$D161="",DATE(2028,7,0),Mitarbeiter!$D161),TODAY()),Einstellungen!$F$13:$F$67)))*N(Mitarbeiter!$E161)/IF(Einstellungen!$C$11="7 Tage",7,5),N('Ist-Stunden'!AI161)),MAX(IF(Einstellungen!$C$11="7 Tage",MAX(0,(MIN(DATE(2028,7,0),IF(Mitarbeiter!$D161="",DATE(2028,7,0),Mitarbeiter!$D161),TODAY()))-(MAX(DATE(2028,6,1),Mitarbeiter!$C161))+1),MAX(0,NETWORKDAYS(MAX(DATE(2028,6,1),Mitarbeiter!$C161),MIN(DATE(2028,7,0),IF(Mitarbeiter!$D161="",DATE(2028,7,0),Mitarbeiter!$D161),TODAY()),Einstellungen!$F$13:$F$67)))*N(Mitarbeiter!$E161)/IF(Einstellungen!$C$11="7 Tage",7,5),N('Ist-Stunden'!AI161)+(N(Krankheitstage!BH161)+N(Krankheitstage!BT161))*N($C161))))</f>
        <v/>
      </c>
      <c r="BN161" s="76">
        <f>IF($B161="",0,IF(Einstellungen!$C$10="Ja",MAX(IF(Einstellungen!$C$11="7 Tage",MAX(0,(MIN(DATE(2028,8,0),IF(Mitarbeiter!$D161="",DATE(2028,8,0),Mitarbeiter!$D161),TODAY()))-(MAX(DATE(2028,7,1),Mitarbeiter!$C161))+1),MAX(0,NETWORKDAYS(MAX(DATE(2028,7,1),Mitarbeiter!$C161),MIN(DATE(2028,8,0),IF(Mitarbeiter!$D161="",DATE(2028,8,0),Mitarbeiter!$D161),TODAY()),Einstellungen!$F$13:$F$67)))*N(Mitarbeiter!$E161)/IF(Einstellungen!$C$11="7 Tage",7,5),N('Ist-Stunden'!AJ161)),MAX(IF(Einstellungen!$C$11="7 Tage",MAX(0,(MIN(DATE(2028,8,0),IF(Mitarbeiter!$D161="",DATE(2028,8,0),Mitarbeiter!$D161),TODAY()))-(MAX(DATE(2028,7,1),Mitarbeiter!$C161))+1),MAX(0,NETWORKDAYS(MAX(DATE(2028,7,1),Mitarbeiter!$C161),MIN(DATE(2028,8,0),IF(Mitarbeiter!$D161="",DATE(2028,8,0),Mitarbeiter!$D161),TODAY()),Einstellungen!$F$13:$F$67)))*N(Mitarbeiter!$E161)/IF(Einstellungen!$C$11="7 Tage",7,5),N('Ist-Stunden'!AJ161)+(N(Krankheitstage!BI161)+N(Krankheitstage!BU161))*N($C161))))</f>
        <v/>
      </c>
      <c r="BO161" s="76">
        <f>IF($B161="",0,IF(Einstellungen!$C$10="Ja",MAX(IF(Einstellungen!$C$11="7 Tage",MAX(0,(MIN(DATE(2028,9,0),IF(Mitarbeiter!$D161="",DATE(2028,9,0),Mitarbeiter!$D161),TODAY()))-(MAX(DATE(2028,8,1),Mitarbeiter!$C161))+1),MAX(0,NETWORKDAYS(MAX(DATE(2028,8,1),Mitarbeiter!$C161),MIN(DATE(2028,9,0),IF(Mitarbeiter!$D161="",DATE(2028,9,0),Mitarbeiter!$D161),TODAY()),Einstellungen!$F$13:$F$67)))*N(Mitarbeiter!$E161)/IF(Einstellungen!$C$11="7 Tage",7,5),N('Ist-Stunden'!AK161)),MAX(IF(Einstellungen!$C$11="7 Tage",MAX(0,(MIN(DATE(2028,9,0),IF(Mitarbeiter!$D161="",DATE(2028,9,0),Mitarbeiter!$D161),TODAY()))-(MAX(DATE(2028,8,1),Mitarbeiter!$C161))+1),MAX(0,NETWORKDAYS(MAX(DATE(2028,8,1),Mitarbeiter!$C161),MIN(DATE(2028,9,0),IF(Mitarbeiter!$D161="",DATE(2028,9,0),Mitarbeiter!$D161),TODAY()),Einstellungen!$F$13:$F$67)))*N(Mitarbeiter!$E161)/IF(Einstellungen!$C$11="7 Tage",7,5),N('Ist-Stunden'!AK161)+(N(Krankheitstage!BJ161)+N(Krankheitstage!BV161))*N($C161))))</f>
        <v/>
      </c>
      <c r="BP161" s="76">
        <f>IF($B161="",0,IF(Einstellungen!$C$10="Ja",MAX(IF(Einstellungen!$C$11="7 Tage",MAX(0,(MIN(DATE(2028,10,0),IF(Mitarbeiter!$D161="",DATE(2028,10,0),Mitarbeiter!$D161),TODAY()))-(MAX(DATE(2028,9,1),Mitarbeiter!$C161))+1),MAX(0,NETWORKDAYS(MAX(DATE(2028,9,1),Mitarbeiter!$C161),MIN(DATE(2028,10,0),IF(Mitarbeiter!$D161="",DATE(2028,10,0),Mitarbeiter!$D161),TODAY()),Einstellungen!$F$13:$F$67)))*N(Mitarbeiter!$E161)/IF(Einstellungen!$C$11="7 Tage",7,5),N('Ist-Stunden'!AL161)),MAX(IF(Einstellungen!$C$11="7 Tage",MAX(0,(MIN(DATE(2028,10,0),IF(Mitarbeiter!$D161="",DATE(2028,10,0),Mitarbeiter!$D161),TODAY()))-(MAX(DATE(2028,9,1),Mitarbeiter!$C161))+1),MAX(0,NETWORKDAYS(MAX(DATE(2028,9,1),Mitarbeiter!$C161),MIN(DATE(2028,10,0),IF(Mitarbeiter!$D161="",DATE(2028,10,0),Mitarbeiter!$D161),TODAY()),Einstellungen!$F$13:$F$67)))*N(Mitarbeiter!$E161)/IF(Einstellungen!$C$11="7 Tage",7,5),N('Ist-Stunden'!AL161)+(N(Krankheitstage!BK161)+N(Krankheitstage!BW161))*N($C161))))</f>
        <v/>
      </c>
      <c r="BQ161" s="76">
        <f>IF($B161="",0,IF(Einstellungen!$C$10="Ja",MAX(IF(Einstellungen!$C$11="7 Tage",MAX(0,(MIN(DATE(2028,11,0),IF(Mitarbeiter!$D161="",DATE(2028,11,0),Mitarbeiter!$D161),TODAY()))-(MAX(DATE(2028,10,1),Mitarbeiter!$C161))+1),MAX(0,NETWORKDAYS(MAX(DATE(2028,10,1),Mitarbeiter!$C161),MIN(DATE(2028,11,0),IF(Mitarbeiter!$D161="",DATE(2028,11,0),Mitarbeiter!$D161),TODAY()),Einstellungen!$F$13:$F$67)))*N(Mitarbeiter!$E161)/IF(Einstellungen!$C$11="7 Tage",7,5),N('Ist-Stunden'!AM161)),MAX(IF(Einstellungen!$C$11="7 Tage",MAX(0,(MIN(DATE(2028,11,0),IF(Mitarbeiter!$D161="",DATE(2028,11,0),Mitarbeiter!$D161),TODAY()))-(MAX(DATE(2028,10,1),Mitarbeiter!$C161))+1),MAX(0,NETWORKDAYS(MAX(DATE(2028,10,1),Mitarbeiter!$C161),MIN(DATE(2028,11,0),IF(Mitarbeiter!$D161="",DATE(2028,11,0),Mitarbeiter!$D161),TODAY()),Einstellungen!$F$13:$F$67)))*N(Mitarbeiter!$E161)/IF(Einstellungen!$C$11="7 Tage",7,5),N('Ist-Stunden'!AM161)+(N(Krankheitstage!BL161)+N(Krankheitstage!BX161))*N($C161))))</f>
        <v/>
      </c>
      <c r="BR161" s="76">
        <f>IF($B161="",0,IF(Einstellungen!$C$10="Ja",MAX(IF(Einstellungen!$C$11="7 Tage",MAX(0,(MIN(DATE(2028,12,0),IF(Mitarbeiter!$D161="",DATE(2028,12,0),Mitarbeiter!$D161),TODAY()))-(MAX(DATE(2028,11,1),Mitarbeiter!$C161))+1),MAX(0,NETWORKDAYS(MAX(DATE(2028,11,1),Mitarbeiter!$C161),MIN(DATE(2028,12,0),IF(Mitarbeiter!$D161="",DATE(2028,12,0),Mitarbeiter!$D161),TODAY()),Einstellungen!$F$13:$F$67)))*N(Mitarbeiter!$E161)/IF(Einstellungen!$C$11="7 Tage",7,5),N('Ist-Stunden'!AN161)),MAX(IF(Einstellungen!$C$11="7 Tage",MAX(0,(MIN(DATE(2028,12,0),IF(Mitarbeiter!$D161="",DATE(2028,12,0),Mitarbeiter!$D161),TODAY()))-(MAX(DATE(2028,11,1),Mitarbeiter!$C161))+1),MAX(0,NETWORKDAYS(MAX(DATE(2028,11,1),Mitarbeiter!$C161),MIN(DATE(2028,12,0),IF(Mitarbeiter!$D161="",DATE(2028,12,0),Mitarbeiter!$D161),TODAY()),Einstellungen!$F$13:$F$67)))*N(Mitarbeiter!$E161)/IF(Einstellungen!$C$11="7 Tage",7,5),N('Ist-Stunden'!AN161)+(N(Krankheitstage!BM161)+N(Krankheitstage!BY161))*N($C161))))</f>
        <v/>
      </c>
      <c r="BS161" s="76">
        <f>IF($B161="",0,IF(Einstellungen!$C$10="Ja",MAX(IF(Einstellungen!$C$11="7 Tage",MAX(0,(MIN(DATE(2028,13,0),IF(Mitarbeiter!$D161="",DATE(2028,13,0),Mitarbeiter!$D161),TODAY()))-(MAX(DATE(2028,12,1),Mitarbeiter!$C161))+1),MAX(0,NETWORKDAYS(MAX(DATE(2028,12,1),Mitarbeiter!$C161),MIN(DATE(2028,13,0),IF(Mitarbeiter!$D161="",DATE(2028,13,0),Mitarbeiter!$D161),TODAY()),Einstellungen!$F$13:$F$67)))*N(Mitarbeiter!$E161)/IF(Einstellungen!$C$11="7 Tage",7,5),N('Ist-Stunden'!AO161)),MAX(IF(Einstellungen!$C$11="7 Tage",MAX(0,(MIN(DATE(2028,13,0),IF(Mitarbeiter!$D161="",DATE(2028,13,0),Mitarbeiter!$D161),TODAY()))-(MAX(DATE(2028,12,1),Mitarbeiter!$C161))+1),MAX(0,NETWORKDAYS(MAX(DATE(2028,12,1),Mitarbeiter!$C161),MIN(DATE(2028,13,0),IF(Mitarbeiter!$D161="",DATE(2028,13,0),Mitarbeiter!$D161),TODAY()),Einstellungen!$F$13:$F$67)))*N(Mitarbeiter!$E161)/IF(Einstellungen!$C$11="7 Tage",7,5),N('Ist-Stunden'!AO161)+(N(Krankheitstage!BN161)+N(Krankheitstage!BZ161))*N($C161))))</f>
        <v/>
      </c>
      <c r="BT161" s="76">
        <f>IF($B161="",0,IF(Einstellungen!$C$10="Ja",MAX(IF(Einstellungen!$C$11="7 Tage",MAX(0,(MIN(DATE(2029,2,0),IF(Mitarbeiter!$D161="",DATE(2029,2,0),Mitarbeiter!$D161),TODAY()))-(MAX(DATE(2029,1,1),Mitarbeiter!$C161))+1),MAX(0,NETWORKDAYS(MAX(DATE(2029,1,1),Mitarbeiter!$C161),MIN(DATE(2029,2,0),IF(Mitarbeiter!$D161="",DATE(2029,2,0),Mitarbeiter!$D161),TODAY()),Einstellungen!$F$13:$F$67)))*N(Mitarbeiter!$E161)/IF(Einstellungen!$C$11="7 Tage",7,5),N('Ist-Stunden'!AP161)),MAX(IF(Einstellungen!$C$11="7 Tage",MAX(0,(MIN(DATE(2029,2,0),IF(Mitarbeiter!$D161="",DATE(2029,2,0),Mitarbeiter!$D161),TODAY()))-(MAX(DATE(2029,1,1),Mitarbeiter!$C161))+1),MAX(0,NETWORKDAYS(MAX(DATE(2029,1,1),Mitarbeiter!$C161),MIN(DATE(2029,2,0),IF(Mitarbeiter!$D161="",DATE(2029,2,0),Mitarbeiter!$D161),TODAY()),Einstellungen!$F$13:$F$67)))*N(Mitarbeiter!$E161)/IF(Einstellungen!$C$11="7 Tage",7,5),N('Ist-Stunden'!AP161)+(N(Krankheitstage!CA161)+N(Krankheitstage!CM161))*N($C161))))</f>
        <v/>
      </c>
      <c r="BU161" s="76">
        <f>IF($B161="",0,IF(Einstellungen!$C$10="Ja",MAX(IF(Einstellungen!$C$11="7 Tage",MAX(0,(MIN(DATE(2029,3,0),IF(Mitarbeiter!$D161="",DATE(2029,3,0),Mitarbeiter!$D161),TODAY()))-(MAX(DATE(2029,2,1),Mitarbeiter!$C161))+1),MAX(0,NETWORKDAYS(MAX(DATE(2029,2,1),Mitarbeiter!$C161),MIN(DATE(2029,3,0),IF(Mitarbeiter!$D161="",DATE(2029,3,0),Mitarbeiter!$D161),TODAY()),Einstellungen!$F$13:$F$67)))*N(Mitarbeiter!$E161)/IF(Einstellungen!$C$11="7 Tage",7,5),N('Ist-Stunden'!AQ161)),MAX(IF(Einstellungen!$C$11="7 Tage",MAX(0,(MIN(DATE(2029,3,0),IF(Mitarbeiter!$D161="",DATE(2029,3,0),Mitarbeiter!$D161),TODAY()))-(MAX(DATE(2029,2,1),Mitarbeiter!$C161))+1),MAX(0,NETWORKDAYS(MAX(DATE(2029,2,1),Mitarbeiter!$C161),MIN(DATE(2029,3,0),IF(Mitarbeiter!$D161="",DATE(2029,3,0),Mitarbeiter!$D161),TODAY()),Einstellungen!$F$13:$F$67)))*N(Mitarbeiter!$E161)/IF(Einstellungen!$C$11="7 Tage",7,5),N('Ist-Stunden'!AQ161)+(N(Krankheitstage!CB161)+N(Krankheitstage!CN161))*N($C161))))</f>
        <v/>
      </c>
      <c r="BV161" s="76">
        <f>IF($B161="",0,IF(Einstellungen!$C$10="Ja",MAX(IF(Einstellungen!$C$11="7 Tage",MAX(0,(MIN(DATE(2029,4,0),IF(Mitarbeiter!$D161="",DATE(2029,4,0),Mitarbeiter!$D161),TODAY()))-(MAX(DATE(2029,3,1),Mitarbeiter!$C161))+1),MAX(0,NETWORKDAYS(MAX(DATE(2029,3,1),Mitarbeiter!$C161),MIN(DATE(2029,4,0),IF(Mitarbeiter!$D161="",DATE(2029,4,0),Mitarbeiter!$D161),TODAY()),Einstellungen!$F$13:$F$67)))*N(Mitarbeiter!$E161)/IF(Einstellungen!$C$11="7 Tage",7,5),N('Ist-Stunden'!AR161)),MAX(IF(Einstellungen!$C$11="7 Tage",MAX(0,(MIN(DATE(2029,4,0),IF(Mitarbeiter!$D161="",DATE(2029,4,0),Mitarbeiter!$D161),TODAY()))-(MAX(DATE(2029,3,1),Mitarbeiter!$C161))+1),MAX(0,NETWORKDAYS(MAX(DATE(2029,3,1),Mitarbeiter!$C161),MIN(DATE(2029,4,0),IF(Mitarbeiter!$D161="",DATE(2029,4,0),Mitarbeiter!$D161),TODAY()),Einstellungen!$F$13:$F$67)))*N(Mitarbeiter!$E161)/IF(Einstellungen!$C$11="7 Tage",7,5),N('Ist-Stunden'!AR161)+(N(Krankheitstage!CC161)+N(Krankheitstage!CO161))*N($C161))))</f>
        <v/>
      </c>
      <c r="BW161" s="76">
        <f>IF($B161="",0,IF(Einstellungen!$C$10="Ja",MAX(IF(Einstellungen!$C$11="7 Tage",MAX(0,(MIN(DATE(2029,5,0),IF(Mitarbeiter!$D161="",DATE(2029,5,0),Mitarbeiter!$D161),TODAY()))-(MAX(DATE(2029,4,1),Mitarbeiter!$C161))+1),MAX(0,NETWORKDAYS(MAX(DATE(2029,4,1),Mitarbeiter!$C161),MIN(DATE(2029,5,0),IF(Mitarbeiter!$D161="",DATE(2029,5,0),Mitarbeiter!$D161),TODAY()),Einstellungen!$F$13:$F$67)))*N(Mitarbeiter!$E161)/IF(Einstellungen!$C$11="7 Tage",7,5),N('Ist-Stunden'!AS161)),MAX(IF(Einstellungen!$C$11="7 Tage",MAX(0,(MIN(DATE(2029,5,0),IF(Mitarbeiter!$D161="",DATE(2029,5,0),Mitarbeiter!$D161),TODAY()))-(MAX(DATE(2029,4,1),Mitarbeiter!$C161))+1),MAX(0,NETWORKDAYS(MAX(DATE(2029,4,1),Mitarbeiter!$C161),MIN(DATE(2029,5,0),IF(Mitarbeiter!$D161="",DATE(2029,5,0),Mitarbeiter!$D161),TODAY()),Einstellungen!$F$13:$F$67)))*N(Mitarbeiter!$E161)/IF(Einstellungen!$C$11="7 Tage",7,5),N('Ist-Stunden'!AS161)+(N(Krankheitstage!CD161)+N(Krankheitstage!CP161))*N($C161))))</f>
        <v/>
      </c>
      <c r="BX161" s="76">
        <f>IF($B161="",0,IF(Einstellungen!$C$10="Ja",MAX(IF(Einstellungen!$C$11="7 Tage",MAX(0,(MIN(DATE(2029,6,0),IF(Mitarbeiter!$D161="",DATE(2029,6,0),Mitarbeiter!$D161),TODAY()))-(MAX(DATE(2029,5,1),Mitarbeiter!$C161))+1),MAX(0,NETWORKDAYS(MAX(DATE(2029,5,1),Mitarbeiter!$C161),MIN(DATE(2029,6,0),IF(Mitarbeiter!$D161="",DATE(2029,6,0),Mitarbeiter!$D161),TODAY()),Einstellungen!$F$13:$F$67)))*N(Mitarbeiter!$E161)/IF(Einstellungen!$C$11="7 Tage",7,5),N('Ist-Stunden'!AT161)),MAX(IF(Einstellungen!$C$11="7 Tage",MAX(0,(MIN(DATE(2029,6,0),IF(Mitarbeiter!$D161="",DATE(2029,6,0),Mitarbeiter!$D161),TODAY()))-(MAX(DATE(2029,5,1),Mitarbeiter!$C161))+1),MAX(0,NETWORKDAYS(MAX(DATE(2029,5,1),Mitarbeiter!$C161),MIN(DATE(2029,6,0),IF(Mitarbeiter!$D161="",DATE(2029,6,0),Mitarbeiter!$D161),TODAY()),Einstellungen!$F$13:$F$67)))*N(Mitarbeiter!$E161)/IF(Einstellungen!$C$11="7 Tage",7,5),N('Ist-Stunden'!AT161)+(N(Krankheitstage!CE161)+N(Krankheitstage!CQ161))*N($C161))))</f>
        <v/>
      </c>
      <c r="BY161" s="76">
        <f>IF($B161="",0,IF(Einstellungen!$C$10="Ja",MAX(IF(Einstellungen!$C$11="7 Tage",MAX(0,(MIN(DATE(2029,7,0),IF(Mitarbeiter!$D161="",DATE(2029,7,0),Mitarbeiter!$D161),TODAY()))-(MAX(DATE(2029,6,1),Mitarbeiter!$C161))+1),MAX(0,NETWORKDAYS(MAX(DATE(2029,6,1),Mitarbeiter!$C161),MIN(DATE(2029,7,0),IF(Mitarbeiter!$D161="",DATE(2029,7,0),Mitarbeiter!$D161),TODAY()),Einstellungen!$F$13:$F$67)))*N(Mitarbeiter!$E161)/IF(Einstellungen!$C$11="7 Tage",7,5),N('Ist-Stunden'!AU161)),MAX(IF(Einstellungen!$C$11="7 Tage",MAX(0,(MIN(DATE(2029,7,0),IF(Mitarbeiter!$D161="",DATE(2029,7,0),Mitarbeiter!$D161),TODAY()))-(MAX(DATE(2029,6,1),Mitarbeiter!$C161))+1),MAX(0,NETWORKDAYS(MAX(DATE(2029,6,1),Mitarbeiter!$C161),MIN(DATE(2029,7,0),IF(Mitarbeiter!$D161="",DATE(2029,7,0),Mitarbeiter!$D161),TODAY()),Einstellungen!$F$13:$F$67)))*N(Mitarbeiter!$E161)/IF(Einstellungen!$C$11="7 Tage",7,5),N('Ist-Stunden'!AU161)+(N(Krankheitstage!CF161)+N(Krankheitstage!CR161))*N($C161))))</f>
        <v/>
      </c>
      <c r="BZ161" s="76">
        <f>IF($B161="",0,IF(Einstellungen!$C$10="Ja",MAX(IF(Einstellungen!$C$11="7 Tage",MAX(0,(MIN(DATE(2029,8,0),IF(Mitarbeiter!$D161="",DATE(2029,8,0),Mitarbeiter!$D161),TODAY()))-(MAX(DATE(2029,7,1),Mitarbeiter!$C161))+1),MAX(0,NETWORKDAYS(MAX(DATE(2029,7,1),Mitarbeiter!$C161),MIN(DATE(2029,8,0),IF(Mitarbeiter!$D161="",DATE(2029,8,0),Mitarbeiter!$D161),TODAY()),Einstellungen!$F$13:$F$67)))*N(Mitarbeiter!$E161)/IF(Einstellungen!$C$11="7 Tage",7,5),N('Ist-Stunden'!AV161)),MAX(IF(Einstellungen!$C$11="7 Tage",MAX(0,(MIN(DATE(2029,8,0),IF(Mitarbeiter!$D161="",DATE(2029,8,0),Mitarbeiter!$D161),TODAY()))-(MAX(DATE(2029,7,1),Mitarbeiter!$C161))+1),MAX(0,NETWORKDAYS(MAX(DATE(2029,7,1),Mitarbeiter!$C161),MIN(DATE(2029,8,0),IF(Mitarbeiter!$D161="",DATE(2029,8,0),Mitarbeiter!$D161),TODAY()),Einstellungen!$F$13:$F$67)))*N(Mitarbeiter!$E161)/IF(Einstellungen!$C$11="7 Tage",7,5),N('Ist-Stunden'!AV161)+(N(Krankheitstage!CG161)+N(Krankheitstage!CS161))*N($C161))))</f>
        <v/>
      </c>
      <c r="CA161" s="76">
        <f>IF($B161="",0,IF(Einstellungen!$C$10="Ja",MAX(IF(Einstellungen!$C$11="7 Tage",MAX(0,(MIN(DATE(2029,9,0),IF(Mitarbeiter!$D161="",DATE(2029,9,0),Mitarbeiter!$D161),TODAY()))-(MAX(DATE(2029,8,1),Mitarbeiter!$C161))+1),MAX(0,NETWORKDAYS(MAX(DATE(2029,8,1),Mitarbeiter!$C161),MIN(DATE(2029,9,0),IF(Mitarbeiter!$D161="",DATE(2029,9,0),Mitarbeiter!$D161),TODAY()),Einstellungen!$F$13:$F$67)))*N(Mitarbeiter!$E161)/IF(Einstellungen!$C$11="7 Tage",7,5),N('Ist-Stunden'!AW161)),MAX(IF(Einstellungen!$C$11="7 Tage",MAX(0,(MIN(DATE(2029,9,0),IF(Mitarbeiter!$D161="",DATE(2029,9,0),Mitarbeiter!$D161),TODAY()))-(MAX(DATE(2029,8,1),Mitarbeiter!$C161))+1),MAX(0,NETWORKDAYS(MAX(DATE(2029,8,1),Mitarbeiter!$C161),MIN(DATE(2029,9,0),IF(Mitarbeiter!$D161="",DATE(2029,9,0),Mitarbeiter!$D161),TODAY()),Einstellungen!$F$13:$F$67)))*N(Mitarbeiter!$E161)/IF(Einstellungen!$C$11="7 Tage",7,5),N('Ist-Stunden'!AW161)+(N(Krankheitstage!CH161)+N(Krankheitstage!CT161))*N($C161))))</f>
        <v/>
      </c>
      <c r="CB161" s="76">
        <f>IF($B161="",0,IF(Einstellungen!$C$10="Ja",MAX(IF(Einstellungen!$C$11="7 Tage",MAX(0,(MIN(DATE(2029,10,0),IF(Mitarbeiter!$D161="",DATE(2029,10,0),Mitarbeiter!$D161),TODAY()))-(MAX(DATE(2029,9,1),Mitarbeiter!$C161))+1),MAX(0,NETWORKDAYS(MAX(DATE(2029,9,1),Mitarbeiter!$C161),MIN(DATE(2029,10,0),IF(Mitarbeiter!$D161="",DATE(2029,10,0),Mitarbeiter!$D161),TODAY()),Einstellungen!$F$13:$F$67)))*N(Mitarbeiter!$E161)/IF(Einstellungen!$C$11="7 Tage",7,5),N('Ist-Stunden'!AX161)),MAX(IF(Einstellungen!$C$11="7 Tage",MAX(0,(MIN(DATE(2029,10,0),IF(Mitarbeiter!$D161="",DATE(2029,10,0),Mitarbeiter!$D161),TODAY()))-(MAX(DATE(2029,9,1),Mitarbeiter!$C161))+1),MAX(0,NETWORKDAYS(MAX(DATE(2029,9,1),Mitarbeiter!$C161),MIN(DATE(2029,10,0),IF(Mitarbeiter!$D161="",DATE(2029,10,0),Mitarbeiter!$D161),TODAY()),Einstellungen!$F$13:$F$67)))*N(Mitarbeiter!$E161)/IF(Einstellungen!$C$11="7 Tage",7,5),N('Ist-Stunden'!AX161)+(N(Krankheitstage!CI161)+N(Krankheitstage!CU161))*N($C161))))</f>
        <v/>
      </c>
      <c r="CC161" s="76">
        <f>IF($B161="",0,IF(Einstellungen!$C$10="Ja",MAX(IF(Einstellungen!$C$11="7 Tage",MAX(0,(MIN(DATE(2029,11,0),IF(Mitarbeiter!$D161="",DATE(2029,11,0),Mitarbeiter!$D161),TODAY()))-(MAX(DATE(2029,10,1),Mitarbeiter!$C161))+1),MAX(0,NETWORKDAYS(MAX(DATE(2029,10,1),Mitarbeiter!$C161),MIN(DATE(2029,11,0),IF(Mitarbeiter!$D161="",DATE(2029,11,0),Mitarbeiter!$D161),TODAY()),Einstellungen!$F$13:$F$67)))*N(Mitarbeiter!$E161)/IF(Einstellungen!$C$11="7 Tage",7,5),N('Ist-Stunden'!AY161)),MAX(IF(Einstellungen!$C$11="7 Tage",MAX(0,(MIN(DATE(2029,11,0),IF(Mitarbeiter!$D161="",DATE(2029,11,0),Mitarbeiter!$D161),TODAY()))-(MAX(DATE(2029,10,1),Mitarbeiter!$C161))+1),MAX(0,NETWORKDAYS(MAX(DATE(2029,10,1),Mitarbeiter!$C161),MIN(DATE(2029,11,0),IF(Mitarbeiter!$D161="",DATE(2029,11,0),Mitarbeiter!$D161),TODAY()),Einstellungen!$F$13:$F$67)))*N(Mitarbeiter!$E161)/IF(Einstellungen!$C$11="7 Tage",7,5),N('Ist-Stunden'!AY161)+(N(Krankheitstage!CJ161)+N(Krankheitstage!CV161))*N($C161))))</f>
        <v/>
      </c>
      <c r="CD161" s="76">
        <f>IF($B161="",0,IF(Einstellungen!$C$10="Ja",MAX(IF(Einstellungen!$C$11="7 Tage",MAX(0,(MIN(DATE(2029,12,0),IF(Mitarbeiter!$D161="",DATE(2029,12,0),Mitarbeiter!$D161),TODAY()))-(MAX(DATE(2029,11,1),Mitarbeiter!$C161))+1),MAX(0,NETWORKDAYS(MAX(DATE(2029,11,1),Mitarbeiter!$C161),MIN(DATE(2029,12,0),IF(Mitarbeiter!$D161="",DATE(2029,12,0),Mitarbeiter!$D161),TODAY()),Einstellungen!$F$13:$F$67)))*N(Mitarbeiter!$E161)/IF(Einstellungen!$C$11="7 Tage",7,5),N('Ist-Stunden'!AZ161)),MAX(IF(Einstellungen!$C$11="7 Tage",MAX(0,(MIN(DATE(2029,12,0),IF(Mitarbeiter!$D161="",DATE(2029,12,0),Mitarbeiter!$D161),TODAY()))-(MAX(DATE(2029,11,1),Mitarbeiter!$C161))+1),MAX(0,NETWORKDAYS(MAX(DATE(2029,11,1),Mitarbeiter!$C161),MIN(DATE(2029,12,0),IF(Mitarbeiter!$D161="",DATE(2029,12,0),Mitarbeiter!$D161),TODAY()),Einstellungen!$F$13:$F$67)))*N(Mitarbeiter!$E161)/IF(Einstellungen!$C$11="7 Tage",7,5),N('Ist-Stunden'!AZ161)+(N(Krankheitstage!CK161)+N(Krankheitstage!CW161))*N($C161))))</f>
        <v/>
      </c>
      <c r="CE161" s="76">
        <f>IF($B161="",0,IF(Einstellungen!$C$10="Ja",MAX(IF(Einstellungen!$C$11="7 Tage",MAX(0,(MIN(DATE(2029,13,0),IF(Mitarbeiter!$D161="",DATE(2029,13,0),Mitarbeiter!$D161),TODAY()))-(MAX(DATE(2029,12,1),Mitarbeiter!$C161))+1),MAX(0,NETWORKDAYS(MAX(DATE(2029,12,1),Mitarbeiter!$C161),MIN(DATE(2029,13,0),IF(Mitarbeiter!$D161="",DATE(2029,13,0),Mitarbeiter!$D161),TODAY()),Einstellungen!$F$13:$F$67)))*N(Mitarbeiter!$E161)/IF(Einstellungen!$C$11="7 Tage",7,5),N('Ist-Stunden'!BA161)),MAX(IF(Einstellungen!$C$11="7 Tage",MAX(0,(MIN(DATE(2029,13,0),IF(Mitarbeiter!$D161="",DATE(2029,13,0),Mitarbeiter!$D161),TODAY()))-(MAX(DATE(2029,12,1),Mitarbeiter!$C161))+1),MAX(0,NETWORKDAYS(MAX(DATE(2029,12,1),Mitarbeiter!$C161),MIN(DATE(2029,13,0),IF(Mitarbeiter!$D161="",DATE(2029,13,0),Mitarbeiter!$D161),TODAY()),Einstellungen!$F$13:$F$67)))*N(Mitarbeiter!$E161)/IF(Einstellungen!$C$11="7 Tage",7,5),N('Ist-Stunden'!BA161)+(N(Krankheitstage!CL161)+N(Krankheitstage!CX161))*N($C161))))</f>
        <v/>
      </c>
      <c r="CF161" s="76">
        <f>IF($B161="",0,IF(Einstellungen!$C$10="Ja",MAX(IF(Einstellungen!$C$11="7 Tage",MAX(0,(MIN(DATE(2030,2,0),IF(Mitarbeiter!$D161="",DATE(2030,2,0),Mitarbeiter!$D161),TODAY()))-(MAX(DATE(2030,1,1),Mitarbeiter!$C161))+1),MAX(0,NETWORKDAYS(MAX(DATE(2030,1,1),Mitarbeiter!$C161),MIN(DATE(2030,2,0),IF(Mitarbeiter!$D161="",DATE(2030,2,0),Mitarbeiter!$D161),TODAY()),Einstellungen!$F$13:$F$67)))*N(Mitarbeiter!$E161)/IF(Einstellungen!$C$11="7 Tage",7,5),N('Ist-Stunden'!BB161)),MAX(IF(Einstellungen!$C$11="7 Tage",MAX(0,(MIN(DATE(2030,2,0),IF(Mitarbeiter!$D161="",DATE(2030,2,0),Mitarbeiter!$D161),TODAY()))-(MAX(DATE(2030,1,1),Mitarbeiter!$C161))+1),MAX(0,NETWORKDAYS(MAX(DATE(2030,1,1),Mitarbeiter!$C161),MIN(DATE(2030,2,0),IF(Mitarbeiter!$D161="",DATE(2030,2,0),Mitarbeiter!$D161),TODAY()),Einstellungen!$F$13:$F$67)))*N(Mitarbeiter!$E161)/IF(Einstellungen!$C$11="7 Tage",7,5),N('Ist-Stunden'!BB161)+(N(Krankheitstage!CY161)+N(Krankheitstage!DK161))*N($C161))))</f>
        <v/>
      </c>
      <c r="CG161" s="76">
        <f>IF($B161="",0,IF(Einstellungen!$C$10="Ja",MAX(IF(Einstellungen!$C$11="7 Tage",MAX(0,(MIN(DATE(2030,3,0),IF(Mitarbeiter!$D161="",DATE(2030,3,0),Mitarbeiter!$D161),TODAY()))-(MAX(DATE(2030,2,1),Mitarbeiter!$C161))+1),MAX(0,NETWORKDAYS(MAX(DATE(2030,2,1),Mitarbeiter!$C161),MIN(DATE(2030,3,0),IF(Mitarbeiter!$D161="",DATE(2030,3,0),Mitarbeiter!$D161),TODAY()),Einstellungen!$F$13:$F$67)))*N(Mitarbeiter!$E161)/IF(Einstellungen!$C$11="7 Tage",7,5),N('Ist-Stunden'!BC161)),MAX(IF(Einstellungen!$C$11="7 Tage",MAX(0,(MIN(DATE(2030,3,0),IF(Mitarbeiter!$D161="",DATE(2030,3,0),Mitarbeiter!$D161),TODAY()))-(MAX(DATE(2030,2,1),Mitarbeiter!$C161))+1),MAX(0,NETWORKDAYS(MAX(DATE(2030,2,1),Mitarbeiter!$C161),MIN(DATE(2030,3,0),IF(Mitarbeiter!$D161="",DATE(2030,3,0),Mitarbeiter!$D161),TODAY()),Einstellungen!$F$13:$F$67)))*N(Mitarbeiter!$E161)/IF(Einstellungen!$C$11="7 Tage",7,5),N('Ist-Stunden'!BC161)+(N(Krankheitstage!CZ161)+N(Krankheitstage!DL161))*N($C161))))</f>
        <v/>
      </c>
      <c r="CH161" s="76">
        <f>IF($B161="",0,IF(Einstellungen!$C$10="Ja",MAX(IF(Einstellungen!$C$11="7 Tage",MAX(0,(MIN(DATE(2030,4,0),IF(Mitarbeiter!$D161="",DATE(2030,4,0),Mitarbeiter!$D161),TODAY()))-(MAX(DATE(2030,3,1),Mitarbeiter!$C161))+1),MAX(0,NETWORKDAYS(MAX(DATE(2030,3,1),Mitarbeiter!$C161),MIN(DATE(2030,4,0),IF(Mitarbeiter!$D161="",DATE(2030,4,0),Mitarbeiter!$D161),TODAY()),Einstellungen!$F$13:$F$67)))*N(Mitarbeiter!$E161)/IF(Einstellungen!$C$11="7 Tage",7,5),N('Ist-Stunden'!BD161)),MAX(IF(Einstellungen!$C$11="7 Tage",MAX(0,(MIN(DATE(2030,4,0),IF(Mitarbeiter!$D161="",DATE(2030,4,0),Mitarbeiter!$D161),TODAY()))-(MAX(DATE(2030,3,1),Mitarbeiter!$C161))+1),MAX(0,NETWORKDAYS(MAX(DATE(2030,3,1),Mitarbeiter!$C161),MIN(DATE(2030,4,0),IF(Mitarbeiter!$D161="",DATE(2030,4,0),Mitarbeiter!$D161),TODAY()),Einstellungen!$F$13:$F$67)))*N(Mitarbeiter!$E161)/IF(Einstellungen!$C$11="7 Tage",7,5),N('Ist-Stunden'!BD161)+(N(Krankheitstage!DA161)+N(Krankheitstage!DM161))*N($C161))))</f>
        <v/>
      </c>
      <c r="CI161" s="76">
        <f>IF($B161="",0,IF(Einstellungen!$C$10="Ja",MAX(IF(Einstellungen!$C$11="7 Tage",MAX(0,(MIN(DATE(2030,5,0),IF(Mitarbeiter!$D161="",DATE(2030,5,0),Mitarbeiter!$D161),TODAY()))-(MAX(DATE(2030,4,1),Mitarbeiter!$C161))+1),MAX(0,NETWORKDAYS(MAX(DATE(2030,4,1),Mitarbeiter!$C161),MIN(DATE(2030,5,0),IF(Mitarbeiter!$D161="",DATE(2030,5,0),Mitarbeiter!$D161),TODAY()),Einstellungen!$F$13:$F$67)))*N(Mitarbeiter!$E161)/IF(Einstellungen!$C$11="7 Tage",7,5),N('Ist-Stunden'!BE161)),MAX(IF(Einstellungen!$C$11="7 Tage",MAX(0,(MIN(DATE(2030,5,0),IF(Mitarbeiter!$D161="",DATE(2030,5,0),Mitarbeiter!$D161),TODAY()))-(MAX(DATE(2030,4,1),Mitarbeiter!$C161))+1),MAX(0,NETWORKDAYS(MAX(DATE(2030,4,1),Mitarbeiter!$C161),MIN(DATE(2030,5,0),IF(Mitarbeiter!$D161="",DATE(2030,5,0),Mitarbeiter!$D161),TODAY()),Einstellungen!$F$13:$F$67)))*N(Mitarbeiter!$E161)/IF(Einstellungen!$C$11="7 Tage",7,5),N('Ist-Stunden'!BE161)+(N(Krankheitstage!DB161)+N(Krankheitstage!DN161))*N($C161))))</f>
        <v/>
      </c>
      <c r="CJ161" s="76">
        <f>IF($B161="",0,IF(Einstellungen!$C$10="Ja",MAX(IF(Einstellungen!$C$11="7 Tage",MAX(0,(MIN(DATE(2030,6,0),IF(Mitarbeiter!$D161="",DATE(2030,6,0),Mitarbeiter!$D161),TODAY()))-(MAX(DATE(2030,5,1),Mitarbeiter!$C161))+1),MAX(0,NETWORKDAYS(MAX(DATE(2030,5,1),Mitarbeiter!$C161),MIN(DATE(2030,6,0),IF(Mitarbeiter!$D161="",DATE(2030,6,0),Mitarbeiter!$D161),TODAY()),Einstellungen!$F$13:$F$67)))*N(Mitarbeiter!$E161)/IF(Einstellungen!$C$11="7 Tage",7,5),N('Ist-Stunden'!BF161)),MAX(IF(Einstellungen!$C$11="7 Tage",MAX(0,(MIN(DATE(2030,6,0),IF(Mitarbeiter!$D161="",DATE(2030,6,0),Mitarbeiter!$D161),TODAY()))-(MAX(DATE(2030,5,1),Mitarbeiter!$C161))+1),MAX(0,NETWORKDAYS(MAX(DATE(2030,5,1),Mitarbeiter!$C161),MIN(DATE(2030,6,0),IF(Mitarbeiter!$D161="",DATE(2030,6,0),Mitarbeiter!$D161),TODAY()),Einstellungen!$F$13:$F$67)))*N(Mitarbeiter!$E161)/IF(Einstellungen!$C$11="7 Tage",7,5),N('Ist-Stunden'!BF161)+(N(Krankheitstage!DC161)+N(Krankheitstage!DO161))*N($C161))))</f>
        <v/>
      </c>
      <c r="CK161" s="76">
        <f>IF($B161="",0,IF(Einstellungen!$C$10="Ja",MAX(IF(Einstellungen!$C$11="7 Tage",MAX(0,(MIN(DATE(2030,7,0),IF(Mitarbeiter!$D161="",DATE(2030,7,0),Mitarbeiter!$D161),TODAY()))-(MAX(DATE(2030,6,1),Mitarbeiter!$C161))+1),MAX(0,NETWORKDAYS(MAX(DATE(2030,6,1),Mitarbeiter!$C161),MIN(DATE(2030,7,0),IF(Mitarbeiter!$D161="",DATE(2030,7,0),Mitarbeiter!$D161),TODAY()),Einstellungen!$F$13:$F$67)))*N(Mitarbeiter!$E161)/IF(Einstellungen!$C$11="7 Tage",7,5),N('Ist-Stunden'!BG161)),MAX(IF(Einstellungen!$C$11="7 Tage",MAX(0,(MIN(DATE(2030,7,0),IF(Mitarbeiter!$D161="",DATE(2030,7,0),Mitarbeiter!$D161),TODAY()))-(MAX(DATE(2030,6,1),Mitarbeiter!$C161))+1),MAX(0,NETWORKDAYS(MAX(DATE(2030,6,1),Mitarbeiter!$C161),MIN(DATE(2030,7,0),IF(Mitarbeiter!$D161="",DATE(2030,7,0),Mitarbeiter!$D161),TODAY()),Einstellungen!$F$13:$F$67)))*N(Mitarbeiter!$E161)/IF(Einstellungen!$C$11="7 Tage",7,5),N('Ist-Stunden'!BG161)+(N(Krankheitstage!DD161)+N(Krankheitstage!DP161))*N($C161))))</f>
        <v/>
      </c>
      <c r="CL161" s="76">
        <f>IF($B161="",0,IF(Einstellungen!$C$10="Ja",MAX(IF(Einstellungen!$C$11="7 Tage",MAX(0,(MIN(DATE(2030,8,0),IF(Mitarbeiter!$D161="",DATE(2030,8,0),Mitarbeiter!$D161),TODAY()))-(MAX(DATE(2030,7,1),Mitarbeiter!$C161))+1),MAX(0,NETWORKDAYS(MAX(DATE(2030,7,1),Mitarbeiter!$C161),MIN(DATE(2030,8,0),IF(Mitarbeiter!$D161="",DATE(2030,8,0),Mitarbeiter!$D161),TODAY()),Einstellungen!$F$13:$F$67)))*N(Mitarbeiter!$E161)/IF(Einstellungen!$C$11="7 Tage",7,5),N('Ist-Stunden'!BH161)),MAX(IF(Einstellungen!$C$11="7 Tage",MAX(0,(MIN(DATE(2030,8,0),IF(Mitarbeiter!$D161="",DATE(2030,8,0),Mitarbeiter!$D161),TODAY()))-(MAX(DATE(2030,7,1),Mitarbeiter!$C161))+1),MAX(0,NETWORKDAYS(MAX(DATE(2030,7,1),Mitarbeiter!$C161),MIN(DATE(2030,8,0),IF(Mitarbeiter!$D161="",DATE(2030,8,0),Mitarbeiter!$D161),TODAY()),Einstellungen!$F$13:$F$67)))*N(Mitarbeiter!$E161)/IF(Einstellungen!$C$11="7 Tage",7,5),N('Ist-Stunden'!BH161)+(N(Krankheitstage!DE161)+N(Krankheitstage!DQ161))*N($C161))))</f>
        <v/>
      </c>
      <c r="CM161" s="76">
        <f>IF($B161="",0,IF(Einstellungen!$C$10="Ja",MAX(IF(Einstellungen!$C$11="7 Tage",MAX(0,(MIN(DATE(2030,9,0),IF(Mitarbeiter!$D161="",DATE(2030,9,0),Mitarbeiter!$D161),TODAY()))-(MAX(DATE(2030,8,1),Mitarbeiter!$C161))+1),MAX(0,NETWORKDAYS(MAX(DATE(2030,8,1),Mitarbeiter!$C161),MIN(DATE(2030,9,0),IF(Mitarbeiter!$D161="",DATE(2030,9,0),Mitarbeiter!$D161),TODAY()),Einstellungen!$F$13:$F$67)))*N(Mitarbeiter!$E161)/IF(Einstellungen!$C$11="7 Tage",7,5),N('Ist-Stunden'!BI161)),MAX(IF(Einstellungen!$C$11="7 Tage",MAX(0,(MIN(DATE(2030,9,0),IF(Mitarbeiter!$D161="",DATE(2030,9,0),Mitarbeiter!$D161),TODAY()))-(MAX(DATE(2030,8,1),Mitarbeiter!$C161))+1),MAX(0,NETWORKDAYS(MAX(DATE(2030,8,1),Mitarbeiter!$C161),MIN(DATE(2030,9,0),IF(Mitarbeiter!$D161="",DATE(2030,9,0),Mitarbeiter!$D161),TODAY()),Einstellungen!$F$13:$F$67)))*N(Mitarbeiter!$E161)/IF(Einstellungen!$C$11="7 Tage",7,5),N('Ist-Stunden'!BI161)+(N(Krankheitstage!DF161)+N(Krankheitstage!DR161))*N($C161))))</f>
        <v/>
      </c>
      <c r="CN161" s="76">
        <f>IF($B161="",0,IF(Einstellungen!$C$10="Ja",MAX(IF(Einstellungen!$C$11="7 Tage",MAX(0,(MIN(DATE(2030,10,0),IF(Mitarbeiter!$D161="",DATE(2030,10,0),Mitarbeiter!$D161),TODAY()))-(MAX(DATE(2030,9,1),Mitarbeiter!$C161))+1),MAX(0,NETWORKDAYS(MAX(DATE(2030,9,1),Mitarbeiter!$C161),MIN(DATE(2030,10,0),IF(Mitarbeiter!$D161="",DATE(2030,10,0),Mitarbeiter!$D161),TODAY()),Einstellungen!$F$13:$F$67)))*N(Mitarbeiter!$E161)/IF(Einstellungen!$C$11="7 Tage",7,5),N('Ist-Stunden'!BJ161)),MAX(IF(Einstellungen!$C$11="7 Tage",MAX(0,(MIN(DATE(2030,10,0),IF(Mitarbeiter!$D161="",DATE(2030,10,0),Mitarbeiter!$D161),TODAY()))-(MAX(DATE(2030,9,1),Mitarbeiter!$C161))+1),MAX(0,NETWORKDAYS(MAX(DATE(2030,9,1),Mitarbeiter!$C161),MIN(DATE(2030,10,0),IF(Mitarbeiter!$D161="",DATE(2030,10,0),Mitarbeiter!$D161),TODAY()),Einstellungen!$F$13:$F$67)))*N(Mitarbeiter!$E161)/IF(Einstellungen!$C$11="7 Tage",7,5),N('Ist-Stunden'!BJ161)+(N(Krankheitstage!DG161)+N(Krankheitstage!DS161))*N($C161))))</f>
        <v/>
      </c>
      <c r="CO161" s="76">
        <f>IF($B161="",0,IF(Einstellungen!$C$10="Ja",MAX(IF(Einstellungen!$C$11="7 Tage",MAX(0,(MIN(DATE(2030,11,0),IF(Mitarbeiter!$D161="",DATE(2030,11,0),Mitarbeiter!$D161),TODAY()))-(MAX(DATE(2030,10,1),Mitarbeiter!$C161))+1),MAX(0,NETWORKDAYS(MAX(DATE(2030,10,1),Mitarbeiter!$C161),MIN(DATE(2030,11,0),IF(Mitarbeiter!$D161="",DATE(2030,11,0),Mitarbeiter!$D161),TODAY()),Einstellungen!$F$13:$F$67)))*N(Mitarbeiter!$E161)/IF(Einstellungen!$C$11="7 Tage",7,5),N('Ist-Stunden'!BK161)),MAX(IF(Einstellungen!$C$11="7 Tage",MAX(0,(MIN(DATE(2030,11,0),IF(Mitarbeiter!$D161="",DATE(2030,11,0),Mitarbeiter!$D161),TODAY()))-(MAX(DATE(2030,10,1),Mitarbeiter!$C161))+1),MAX(0,NETWORKDAYS(MAX(DATE(2030,10,1),Mitarbeiter!$C161),MIN(DATE(2030,11,0),IF(Mitarbeiter!$D161="",DATE(2030,11,0),Mitarbeiter!$D161),TODAY()),Einstellungen!$F$13:$F$67)))*N(Mitarbeiter!$E161)/IF(Einstellungen!$C$11="7 Tage",7,5),N('Ist-Stunden'!BK161)+(N(Krankheitstage!DH161)+N(Krankheitstage!DT161))*N($C161))))</f>
        <v/>
      </c>
      <c r="CP161" s="76">
        <f>IF($B161="",0,IF(Einstellungen!$C$10="Ja",MAX(IF(Einstellungen!$C$11="7 Tage",MAX(0,(MIN(DATE(2030,12,0),IF(Mitarbeiter!$D161="",DATE(2030,12,0),Mitarbeiter!$D161),TODAY()))-(MAX(DATE(2030,11,1),Mitarbeiter!$C161))+1),MAX(0,NETWORKDAYS(MAX(DATE(2030,11,1),Mitarbeiter!$C161),MIN(DATE(2030,12,0),IF(Mitarbeiter!$D161="",DATE(2030,12,0),Mitarbeiter!$D161),TODAY()),Einstellungen!$F$13:$F$67)))*N(Mitarbeiter!$E161)/IF(Einstellungen!$C$11="7 Tage",7,5),N('Ist-Stunden'!BL161)),MAX(IF(Einstellungen!$C$11="7 Tage",MAX(0,(MIN(DATE(2030,12,0),IF(Mitarbeiter!$D161="",DATE(2030,12,0),Mitarbeiter!$D161),TODAY()))-(MAX(DATE(2030,11,1),Mitarbeiter!$C161))+1),MAX(0,NETWORKDAYS(MAX(DATE(2030,11,1),Mitarbeiter!$C161),MIN(DATE(2030,12,0),IF(Mitarbeiter!$D161="",DATE(2030,12,0),Mitarbeiter!$D161),TODAY()),Einstellungen!$F$13:$F$67)))*N(Mitarbeiter!$E161)/IF(Einstellungen!$C$11="7 Tage",7,5),N('Ist-Stunden'!BL161)+(N(Krankheitstage!DI161)+N(Krankheitstage!DU161))*N($C161))))</f>
        <v/>
      </c>
      <c r="CQ161" s="76">
        <f>IF($B161="",0,IF(Einstellungen!$C$10="Ja",MAX(IF(Einstellungen!$C$11="7 Tage",MAX(0,(MIN(DATE(2030,13,0),IF(Mitarbeiter!$D161="",DATE(2030,13,0),Mitarbeiter!$D161),TODAY()))-(MAX(DATE(2030,12,1),Mitarbeiter!$C161))+1),MAX(0,NETWORKDAYS(MAX(DATE(2030,12,1),Mitarbeiter!$C161),MIN(DATE(2030,13,0),IF(Mitarbeiter!$D161="",DATE(2030,13,0),Mitarbeiter!$D161),TODAY()),Einstellungen!$F$13:$F$67)))*N(Mitarbeiter!$E161)/IF(Einstellungen!$C$11="7 Tage",7,5),N('Ist-Stunden'!BM161)),MAX(IF(Einstellungen!$C$11="7 Tage",MAX(0,(MIN(DATE(2030,13,0),IF(Mitarbeiter!$D161="",DATE(2030,13,0),Mitarbeiter!$D161),TODAY()))-(MAX(DATE(2030,12,1),Mitarbeiter!$C161))+1),MAX(0,NETWORKDAYS(MAX(DATE(2030,12,1),Mitarbeiter!$C161),MIN(DATE(2030,13,0),IF(Mitarbeiter!$D161="",DATE(2030,13,0),Mitarbeiter!$D161),TODAY()),Einstellungen!$F$13:$F$67)))*N(Mitarbeiter!$E161)/IF(Einstellungen!$C$11="7 Tage",7,5),N('Ist-Stunden'!BM161)+(N(Krankheitstage!DJ161)+N(Krankheitstage!DV161))*N($C161))))</f>
        <v/>
      </c>
    </row>
    <row r="162">
      <c r="A162" s="73">
        <f>IF(Mitarbeiter!B162="","",Mitarbeiter!A162)</f>
        <v/>
      </c>
      <c r="B162" s="6">
        <f>IF(Mitarbeiter!B162="","",Mitarbeiter!B162)</f>
        <v/>
      </c>
      <c r="C162" s="74">
        <f>IF(Mitarbeiter!B162="","",Mitarbeiter!F162)</f>
        <v/>
      </c>
      <c r="D162" s="75">
        <f>N(INDEX(Krankheitstage!$G162:$DV162,1,(Einstellungen!$C$3-2026)*24+1))</f>
        <v/>
      </c>
      <c r="E162" s="75">
        <f>N(INDEX(Krankheitstage!$G162:$DV162,1,(Einstellungen!$C$3-2026)*24+2))</f>
        <v/>
      </c>
      <c r="F162" s="75">
        <f>N(INDEX(Krankheitstage!$G162:$DV162,1,(Einstellungen!$C$3-2026)*24+3))</f>
        <v/>
      </c>
      <c r="G162" s="75">
        <f>N(INDEX(Krankheitstage!$G162:$DV162,1,(Einstellungen!$C$3-2026)*24+4))</f>
        <v/>
      </c>
      <c r="H162" s="75">
        <f>N(INDEX(Krankheitstage!$G162:$DV162,1,(Einstellungen!$C$3-2026)*24+5))</f>
        <v/>
      </c>
      <c r="I162" s="75">
        <f>N(INDEX(Krankheitstage!$G162:$DV162,1,(Einstellungen!$C$3-2026)*24+6))</f>
        <v/>
      </c>
      <c r="J162" s="75">
        <f>N(INDEX(Krankheitstage!$G162:$DV162,1,(Einstellungen!$C$3-2026)*24+7))</f>
        <v/>
      </c>
      <c r="K162" s="75">
        <f>N(INDEX(Krankheitstage!$G162:$DV162,1,(Einstellungen!$C$3-2026)*24+8))</f>
        <v/>
      </c>
      <c r="L162" s="75">
        <f>N(INDEX(Krankheitstage!$G162:$DV162,1,(Einstellungen!$C$3-2026)*24+9))</f>
        <v/>
      </c>
      <c r="M162" s="75">
        <f>N(INDEX(Krankheitstage!$G162:$DV162,1,(Einstellungen!$C$3-2026)*24+10))</f>
        <v/>
      </c>
      <c r="N162" s="75">
        <f>N(INDEX(Krankheitstage!$G162:$DV162,1,(Einstellungen!$C$3-2026)*24+11))</f>
        <v/>
      </c>
      <c r="O162" s="75">
        <f>N(INDEX(Krankheitstage!$G162:$DV162,1,(Einstellungen!$C$3-2026)*24+12))</f>
        <v/>
      </c>
      <c r="P162" s="75">
        <f>IF($B162="","",SUM(D162:O162))</f>
        <v/>
      </c>
      <c r="Q162" s="75">
        <f>N(INDEX(Krankheitstage!$G162:$DV162,1,(Einstellungen!$C$3-2026)*24+13))</f>
        <v/>
      </c>
      <c r="R162" s="75">
        <f>N(INDEX(Krankheitstage!$G162:$DV162,1,(Einstellungen!$C$3-2026)*24+14))</f>
        <v/>
      </c>
      <c r="S162" s="75">
        <f>N(INDEX(Krankheitstage!$G162:$DV162,1,(Einstellungen!$C$3-2026)*24+15))</f>
        <v/>
      </c>
      <c r="T162" s="75">
        <f>N(INDEX(Krankheitstage!$G162:$DV162,1,(Einstellungen!$C$3-2026)*24+16))</f>
        <v/>
      </c>
      <c r="U162" s="75">
        <f>N(INDEX(Krankheitstage!$G162:$DV162,1,(Einstellungen!$C$3-2026)*24+17))</f>
        <v/>
      </c>
      <c r="V162" s="75">
        <f>N(INDEX(Krankheitstage!$G162:$DV162,1,(Einstellungen!$C$3-2026)*24+18))</f>
        <v/>
      </c>
      <c r="W162" s="75">
        <f>N(INDEX(Krankheitstage!$G162:$DV162,1,(Einstellungen!$C$3-2026)*24+19))</f>
        <v/>
      </c>
      <c r="X162" s="75">
        <f>N(INDEX(Krankheitstage!$G162:$DV162,1,(Einstellungen!$C$3-2026)*24+20))</f>
        <v/>
      </c>
      <c r="Y162" s="75">
        <f>N(INDEX(Krankheitstage!$G162:$DV162,1,(Einstellungen!$C$3-2026)*24+21))</f>
        <v/>
      </c>
      <c r="Z162" s="75">
        <f>N(INDEX(Krankheitstage!$G162:$DV162,1,(Einstellungen!$C$3-2026)*24+22))</f>
        <v/>
      </c>
      <c r="AA162" s="75">
        <f>N(INDEX(Krankheitstage!$G162:$DV162,1,(Einstellungen!$C$3-2026)*24+23))</f>
        <v/>
      </c>
      <c r="AB162" s="75">
        <f>N(INDEX(Krankheitstage!$G162:$DV162,1,(Einstellungen!$C$3-2026)*24+24))</f>
        <v/>
      </c>
      <c r="AC162" s="75">
        <f>IF($B162="","",SUM(Q162:AB162))</f>
        <v/>
      </c>
      <c r="AD162" s="75">
        <f>IF($B162="","",SUM(P162,AC162))</f>
        <v/>
      </c>
      <c r="AE162" s="76">
        <f>IF($B162="","",AD162*N(C162))</f>
        <v/>
      </c>
      <c r="AF162" s="75">
        <f>IF($B162="","",Krankheitstage!E162)</f>
        <v/>
      </c>
      <c r="AG162" s="76">
        <f>IF($B162="","",AF162*N(C162))</f>
        <v/>
      </c>
      <c r="AH162" s="76">
        <f>IF($B162="","",INDEX($AJ162:$CQ162,1,(Einstellungen!$C$3-2026)*12+1)+INDEX($AJ162:$CQ162,1,(Einstellungen!$C$3-2026)*12+2)+INDEX($AJ162:$CQ162,1,(Einstellungen!$C$3-2026)*12+3)+INDEX($AJ162:$CQ162,1,(Einstellungen!$C$3-2026)*12+4)+INDEX($AJ162:$CQ162,1,(Einstellungen!$C$3-2026)*12+5)+INDEX($AJ162:$CQ162,1,(Einstellungen!$C$3-2026)*12+6)+INDEX($AJ162:$CQ162,1,(Einstellungen!$C$3-2026)*12+7)+INDEX($AJ162:$CQ162,1,(Einstellungen!$C$3-2026)*12+8)+INDEX($AJ162:$CQ162,1,(Einstellungen!$C$3-2026)*12+9)+INDEX($AJ162:$CQ162,1,(Einstellungen!$C$3-2026)*12+10)+INDEX($AJ162:$CQ162,1,(Einstellungen!$C$3-2026)*12+11)+INDEX($AJ162:$CQ162,1,(Einstellungen!$C$3-2026)*12+12))</f>
        <v/>
      </c>
      <c r="AI162" s="76">
        <f>IF($B162="","",SUM($AJ162:$CQ162))</f>
        <v/>
      </c>
      <c r="AJ162" s="76">
        <f>IF($B162="",0,IF(Einstellungen!$C$10="Ja",MAX(IF(Einstellungen!$C$11="7 Tage",MAX(0,(MIN(DATE(2026,2,0),IF(Mitarbeiter!$D162="",DATE(2026,2,0),Mitarbeiter!$D162),TODAY()))-(MAX(DATE(2026,1,1),Mitarbeiter!$C162))+1),MAX(0,NETWORKDAYS(MAX(DATE(2026,1,1),Mitarbeiter!$C162),MIN(DATE(2026,2,0),IF(Mitarbeiter!$D162="",DATE(2026,2,0),Mitarbeiter!$D162),TODAY()),Einstellungen!$F$13:$F$67)))*N(Mitarbeiter!$E162)/IF(Einstellungen!$C$11="7 Tage",7,5),N('Ist-Stunden'!F162)),MAX(IF(Einstellungen!$C$11="7 Tage",MAX(0,(MIN(DATE(2026,2,0),IF(Mitarbeiter!$D162="",DATE(2026,2,0),Mitarbeiter!$D162),TODAY()))-(MAX(DATE(2026,1,1),Mitarbeiter!$C162))+1),MAX(0,NETWORKDAYS(MAX(DATE(2026,1,1),Mitarbeiter!$C162),MIN(DATE(2026,2,0),IF(Mitarbeiter!$D162="",DATE(2026,2,0),Mitarbeiter!$D162),TODAY()),Einstellungen!$F$13:$F$67)))*N(Mitarbeiter!$E162)/IF(Einstellungen!$C$11="7 Tage",7,5),N('Ist-Stunden'!F162)+(N(Krankheitstage!G162)+N(Krankheitstage!S162))*N($C162))))</f>
        <v/>
      </c>
      <c r="AK162" s="76">
        <f>IF($B162="",0,IF(Einstellungen!$C$10="Ja",MAX(IF(Einstellungen!$C$11="7 Tage",MAX(0,(MIN(DATE(2026,3,0),IF(Mitarbeiter!$D162="",DATE(2026,3,0),Mitarbeiter!$D162),TODAY()))-(MAX(DATE(2026,2,1),Mitarbeiter!$C162))+1),MAX(0,NETWORKDAYS(MAX(DATE(2026,2,1),Mitarbeiter!$C162),MIN(DATE(2026,3,0),IF(Mitarbeiter!$D162="",DATE(2026,3,0),Mitarbeiter!$D162),TODAY()),Einstellungen!$F$13:$F$67)))*N(Mitarbeiter!$E162)/IF(Einstellungen!$C$11="7 Tage",7,5),N('Ist-Stunden'!G162)),MAX(IF(Einstellungen!$C$11="7 Tage",MAX(0,(MIN(DATE(2026,3,0),IF(Mitarbeiter!$D162="",DATE(2026,3,0),Mitarbeiter!$D162),TODAY()))-(MAX(DATE(2026,2,1),Mitarbeiter!$C162))+1),MAX(0,NETWORKDAYS(MAX(DATE(2026,2,1),Mitarbeiter!$C162),MIN(DATE(2026,3,0),IF(Mitarbeiter!$D162="",DATE(2026,3,0),Mitarbeiter!$D162),TODAY()),Einstellungen!$F$13:$F$67)))*N(Mitarbeiter!$E162)/IF(Einstellungen!$C$11="7 Tage",7,5),N('Ist-Stunden'!G162)+(N(Krankheitstage!H162)+N(Krankheitstage!T162))*N($C162))))</f>
        <v/>
      </c>
      <c r="AL162" s="76">
        <f>IF($B162="",0,IF(Einstellungen!$C$10="Ja",MAX(IF(Einstellungen!$C$11="7 Tage",MAX(0,(MIN(DATE(2026,4,0),IF(Mitarbeiter!$D162="",DATE(2026,4,0),Mitarbeiter!$D162),TODAY()))-(MAX(DATE(2026,3,1),Mitarbeiter!$C162))+1),MAX(0,NETWORKDAYS(MAX(DATE(2026,3,1),Mitarbeiter!$C162),MIN(DATE(2026,4,0),IF(Mitarbeiter!$D162="",DATE(2026,4,0),Mitarbeiter!$D162),TODAY()),Einstellungen!$F$13:$F$67)))*N(Mitarbeiter!$E162)/IF(Einstellungen!$C$11="7 Tage",7,5),N('Ist-Stunden'!H162)),MAX(IF(Einstellungen!$C$11="7 Tage",MAX(0,(MIN(DATE(2026,4,0),IF(Mitarbeiter!$D162="",DATE(2026,4,0),Mitarbeiter!$D162),TODAY()))-(MAX(DATE(2026,3,1),Mitarbeiter!$C162))+1),MAX(0,NETWORKDAYS(MAX(DATE(2026,3,1),Mitarbeiter!$C162),MIN(DATE(2026,4,0),IF(Mitarbeiter!$D162="",DATE(2026,4,0),Mitarbeiter!$D162),TODAY()),Einstellungen!$F$13:$F$67)))*N(Mitarbeiter!$E162)/IF(Einstellungen!$C$11="7 Tage",7,5),N('Ist-Stunden'!H162)+(N(Krankheitstage!I162)+N(Krankheitstage!U162))*N($C162))))</f>
        <v/>
      </c>
      <c r="AM162" s="76">
        <f>IF($B162="",0,IF(Einstellungen!$C$10="Ja",MAX(IF(Einstellungen!$C$11="7 Tage",MAX(0,(MIN(DATE(2026,5,0),IF(Mitarbeiter!$D162="",DATE(2026,5,0),Mitarbeiter!$D162),TODAY()))-(MAX(DATE(2026,4,1),Mitarbeiter!$C162))+1),MAX(0,NETWORKDAYS(MAX(DATE(2026,4,1),Mitarbeiter!$C162),MIN(DATE(2026,5,0),IF(Mitarbeiter!$D162="",DATE(2026,5,0),Mitarbeiter!$D162),TODAY()),Einstellungen!$F$13:$F$67)))*N(Mitarbeiter!$E162)/IF(Einstellungen!$C$11="7 Tage",7,5),N('Ist-Stunden'!I162)),MAX(IF(Einstellungen!$C$11="7 Tage",MAX(0,(MIN(DATE(2026,5,0),IF(Mitarbeiter!$D162="",DATE(2026,5,0),Mitarbeiter!$D162),TODAY()))-(MAX(DATE(2026,4,1),Mitarbeiter!$C162))+1),MAX(0,NETWORKDAYS(MAX(DATE(2026,4,1),Mitarbeiter!$C162),MIN(DATE(2026,5,0),IF(Mitarbeiter!$D162="",DATE(2026,5,0),Mitarbeiter!$D162),TODAY()),Einstellungen!$F$13:$F$67)))*N(Mitarbeiter!$E162)/IF(Einstellungen!$C$11="7 Tage",7,5),N('Ist-Stunden'!I162)+(N(Krankheitstage!J162)+N(Krankheitstage!V162))*N($C162))))</f>
        <v/>
      </c>
      <c r="AN162" s="76">
        <f>IF($B162="",0,IF(Einstellungen!$C$10="Ja",MAX(IF(Einstellungen!$C$11="7 Tage",MAX(0,(MIN(DATE(2026,6,0),IF(Mitarbeiter!$D162="",DATE(2026,6,0),Mitarbeiter!$D162),TODAY()))-(MAX(DATE(2026,5,1),Mitarbeiter!$C162))+1),MAX(0,NETWORKDAYS(MAX(DATE(2026,5,1),Mitarbeiter!$C162),MIN(DATE(2026,6,0),IF(Mitarbeiter!$D162="",DATE(2026,6,0),Mitarbeiter!$D162),TODAY()),Einstellungen!$F$13:$F$67)))*N(Mitarbeiter!$E162)/IF(Einstellungen!$C$11="7 Tage",7,5),N('Ist-Stunden'!J162)),MAX(IF(Einstellungen!$C$11="7 Tage",MAX(0,(MIN(DATE(2026,6,0),IF(Mitarbeiter!$D162="",DATE(2026,6,0),Mitarbeiter!$D162),TODAY()))-(MAX(DATE(2026,5,1),Mitarbeiter!$C162))+1),MAX(0,NETWORKDAYS(MAX(DATE(2026,5,1),Mitarbeiter!$C162),MIN(DATE(2026,6,0),IF(Mitarbeiter!$D162="",DATE(2026,6,0),Mitarbeiter!$D162),TODAY()),Einstellungen!$F$13:$F$67)))*N(Mitarbeiter!$E162)/IF(Einstellungen!$C$11="7 Tage",7,5),N('Ist-Stunden'!J162)+(N(Krankheitstage!K162)+N(Krankheitstage!W162))*N($C162))))</f>
        <v/>
      </c>
      <c r="AO162" s="76">
        <f>IF($B162="",0,IF(Einstellungen!$C$10="Ja",MAX(IF(Einstellungen!$C$11="7 Tage",MAX(0,(MIN(DATE(2026,7,0),IF(Mitarbeiter!$D162="",DATE(2026,7,0),Mitarbeiter!$D162),TODAY()))-(MAX(DATE(2026,6,1),Mitarbeiter!$C162))+1),MAX(0,NETWORKDAYS(MAX(DATE(2026,6,1),Mitarbeiter!$C162),MIN(DATE(2026,7,0),IF(Mitarbeiter!$D162="",DATE(2026,7,0),Mitarbeiter!$D162),TODAY()),Einstellungen!$F$13:$F$67)))*N(Mitarbeiter!$E162)/IF(Einstellungen!$C$11="7 Tage",7,5),N('Ist-Stunden'!K162)),MAX(IF(Einstellungen!$C$11="7 Tage",MAX(0,(MIN(DATE(2026,7,0),IF(Mitarbeiter!$D162="",DATE(2026,7,0),Mitarbeiter!$D162),TODAY()))-(MAX(DATE(2026,6,1),Mitarbeiter!$C162))+1),MAX(0,NETWORKDAYS(MAX(DATE(2026,6,1),Mitarbeiter!$C162),MIN(DATE(2026,7,0),IF(Mitarbeiter!$D162="",DATE(2026,7,0),Mitarbeiter!$D162),TODAY()),Einstellungen!$F$13:$F$67)))*N(Mitarbeiter!$E162)/IF(Einstellungen!$C$11="7 Tage",7,5),N('Ist-Stunden'!K162)+(N(Krankheitstage!L162)+N(Krankheitstage!X162))*N($C162))))</f>
        <v/>
      </c>
      <c r="AP162" s="76">
        <f>IF($B162="",0,IF(Einstellungen!$C$10="Ja",MAX(IF(Einstellungen!$C$11="7 Tage",MAX(0,(MIN(DATE(2026,8,0),IF(Mitarbeiter!$D162="",DATE(2026,8,0),Mitarbeiter!$D162),TODAY()))-(MAX(DATE(2026,7,1),Mitarbeiter!$C162))+1),MAX(0,NETWORKDAYS(MAX(DATE(2026,7,1),Mitarbeiter!$C162),MIN(DATE(2026,8,0),IF(Mitarbeiter!$D162="",DATE(2026,8,0),Mitarbeiter!$D162),TODAY()),Einstellungen!$F$13:$F$67)))*N(Mitarbeiter!$E162)/IF(Einstellungen!$C$11="7 Tage",7,5),N('Ist-Stunden'!L162)),MAX(IF(Einstellungen!$C$11="7 Tage",MAX(0,(MIN(DATE(2026,8,0),IF(Mitarbeiter!$D162="",DATE(2026,8,0),Mitarbeiter!$D162),TODAY()))-(MAX(DATE(2026,7,1),Mitarbeiter!$C162))+1),MAX(0,NETWORKDAYS(MAX(DATE(2026,7,1),Mitarbeiter!$C162),MIN(DATE(2026,8,0),IF(Mitarbeiter!$D162="",DATE(2026,8,0),Mitarbeiter!$D162),TODAY()),Einstellungen!$F$13:$F$67)))*N(Mitarbeiter!$E162)/IF(Einstellungen!$C$11="7 Tage",7,5),N('Ist-Stunden'!L162)+(N(Krankheitstage!M162)+N(Krankheitstage!Y162))*N($C162))))</f>
        <v/>
      </c>
      <c r="AQ162" s="76">
        <f>IF($B162="",0,IF(Einstellungen!$C$10="Ja",MAX(IF(Einstellungen!$C$11="7 Tage",MAX(0,(MIN(DATE(2026,9,0),IF(Mitarbeiter!$D162="",DATE(2026,9,0),Mitarbeiter!$D162),TODAY()))-(MAX(DATE(2026,8,1),Mitarbeiter!$C162))+1),MAX(0,NETWORKDAYS(MAX(DATE(2026,8,1),Mitarbeiter!$C162),MIN(DATE(2026,9,0),IF(Mitarbeiter!$D162="",DATE(2026,9,0),Mitarbeiter!$D162),TODAY()),Einstellungen!$F$13:$F$67)))*N(Mitarbeiter!$E162)/IF(Einstellungen!$C$11="7 Tage",7,5),N('Ist-Stunden'!M162)),MAX(IF(Einstellungen!$C$11="7 Tage",MAX(0,(MIN(DATE(2026,9,0),IF(Mitarbeiter!$D162="",DATE(2026,9,0),Mitarbeiter!$D162),TODAY()))-(MAX(DATE(2026,8,1),Mitarbeiter!$C162))+1),MAX(0,NETWORKDAYS(MAX(DATE(2026,8,1),Mitarbeiter!$C162),MIN(DATE(2026,9,0),IF(Mitarbeiter!$D162="",DATE(2026,9,0),Mitarbeiter!$D162),TODAY()),Einstellungen!$F$13:$F$67)))*N(Mitarbeiter!$E162)/IF(Einstellungen!$C$11="7 Tage",7,5),N('Ist-Stunden'!M162)+(N(Krankheitstage!N162)+N(Krankheitstage!Z162))*N($C162))))</f>
        <v/>
      </c>
      <c r="AR162" s="76">
        <f>IF($B162="",0,IF(Einstellungen!$C$10="Ja",MAX(IF(Einstellungen!$C$11="7 Tage",MAX(0,(MIN(DATE(2026,10,0),IF(Mitarbeiter!$D162="",DATE(2026,10,0),Mitarbeiter!$D162),TODAY()))-(MAX(DATE(2026,9,1),Mitarbeiter!$C162))+1),MAX(0,NETWORKDAYS(MAX(DATE(2026,9,1),Mitarbeiter!$C162),MIN(DATE(2026,10,0),IF(Mitarbeiter!$D162="",DATE(2026,10,0),Mitarbeiter!$D162),TODAY()),Einstellungen!$F$13:$F$67)))*N(Mitarbeiter!$E162)/IF(Einstellungen!$C$11="7 Tage",7,5),N('Ist-Stunden'!N162)),MAX(IF(Einstellungen!$C$11="7 Tage",MAX(0,(MIN(DATE(2026,10,0),IF(Mitarbeiter!$D162="",DATE(2026,10,0),Mitarbeiter!$D162),TODAY()))-(MAX(DATE(2026,9,1),Mitarbeiter!$C162))+1),MAX(0,NETWORKDAYS(MAX(DATE(2026,9,1),Mitarbeiter!$C162),MIN(DATE(2026,10,0),IF(Mitarbeiter!$D162="",DATE(2026,10,0),Mitarbeiter!$D162),TODAY()),Einstellungen!$F$13:$F$67)))*N(Mitarbeiter!$E162)/IF(Einstellungen!$C$11="7 Tage",7,5),N('Ist-Stunden'!N162)+(N(Krankheitstage!O162)+N(Krankheitstage!AA162))*N($C162))))</f>
        <v/>
      </c>
      <c r="AS162" s="76">
        <f>IF($B162="",0,IF(Einstellungen!$C$10="Ja",MAX(IF(Einstellungen!$C$11="7 Tage",MAX(0,(MIN(DATE(2026,11,0),IF(Mitarbeiter!$D162="",DATE(2026,11,0),Mitarbeiter!$D162),TODAY()))-(MAX(DATE(2026,10,1),Mitarbeiter!$C162))+1),MAX(0,NETWORKDAYS(MAX(DATE(2026,10,1),Mitarbeiter!$C162),MIN(DATE(2026,11,0),IF(Mitarbeiter!$D162="",DATE(2026,11,0),Mitarbeiter!$D162),TODAY()),Einstellungen!$F$13:$F$67)))*N(Mitarbeiter!$E162)/IF(Einstellungen!$C$11="7 Tage",7,5),N('Ist-Stunden'!O162)),MAX(IF(Einstellungen!$C$11="7 Tage",MAX(0,(MIN(DATE(2026,11,0),IF(Mitarbeiter!$D162="",DATE(2026,11,0),Mitarbeiter!$D162),TODAY()))-(MAX(DATE(2026,10,1),Mitarbeiter!$C162))+1),MAX(0,NETWORKDAYS(MAX(DATE(2026,10,1),Mitarbeiter!$C162),MIN(DATE(2026,11,0),IF(Mitarbeiter!$D162="",DATE(2026,11,0),Mitarbeiter!$D162),TODAY()),Einstellungen!$F$13:$F$67)))*N(Mitarbeiter!$E162)/IF(Einstellungen!$C$11="7 Tage",7,5),N('Ist-Stunden'!O162)+(N(Krankheitstage!P162)+N(Krankheitstage!AB162))*N($C162))))</f>
        <v/>
      </c>
      <c r="AT162" s="76">
        <f>IF($B162="",0,IF(Einstellungen!$C$10="Ja",MAX(IF(Einstellungen!$C$11="7 Tage",MAX(0,(MIN(DATE(2026,12,0),IF(Mitarbeiter!$D162="",DATE(2026,12,0),Mitarbeiter!$D162),TODAY()))-(MAX(DATE(2026,11,1),Mitarbeiter!$C162))+1),MAX(0,NETWORKDAYS(MAX(DATE(2026,11,1),Mitarbeiter!$C162),MIN(DATE(2026,12,0),IF(Mitarbeiter!$D162="",DATE(2026,12,0),Mitarbeiter!$D162),TODAY()),Einstellungen!$F$13:$F$67)))*N(Mitarbeiter!$E162)/IF(Einstellungen!$C$11="7 Tage",7,5),N('Ist-Stunden'!P162)),MAX(IF(Einstellungen!$C$11="7 Tage",MAX(0,(MIN(DATE(2026,12,0),IF(Mitarbeiter!$D162="",DATE(2026,12,0),Mitarbeiter!$D162),TODAY()))-(MAX(DATE(2026,11,1),Mitarbeiter!$C162))+1),MAX(0,NETWORKDAYS(MAX(DATE(2026,11,1),Mitarbeiter!$C162),MIN(DATE(2026,12,0),IF(Mitarbeiter!$D162="",DATE(2026,12,0),Mitarbeiter!$D162),TODAY()),Einstellungen!$F$13:$F$67)))*N(Mitarbeiter!$E162)/IF(Einstellungen!$C$11="7 Tage",7,5),N('Ist-Stunden'!P162)+(N(Krankheitstage!Q162)+N(Krankheitstage!AC162))*N($C162))))</f>
        <v/>
      </c>
      <c r="AU162" s="76">
        <f>IF($B162="",0,IF(Einstellungen!$C$10="Ja",MAX(IF(Einstellungen!$C$11="7 Tage",MAX(0,(MIN(DATE(2026,13,0),IF(Mitarbeiter!$D162="",DATE(2026,13,0),Mitarbeiter!$D162),TODAY()))-(MAX(DATE(2026,12,1),Mitarbeiter!$C162))+1),MAX(0,NETWORKDAYS(MAX(DATE(2026,12,1),Mitarbeiter!$C162),MIN(DATE(2026,13,0),IF(Mitarbeiter!$D162="",DATE(2026,13,0),Mitarbeiter!$D162),TODAY()),Einstellungen!$F$13:$F$67)))*N(Mitarbeiter!$E162)/IF(Einstellungen!$C$11="7 Tage",7,5),N('Ist-Stunden'!Q162)),MAX(IF(Einstellungen!$C$11="7 Tage",MAX(0,(MIN(DATE(2026,13,0),IF(Mitarbeiter!$D162="",DATE(2026,13,0),Mitarbeiter!$D162),TODAY()))-(MAX(DATE(2026,12,1),Mitarbeiter!$C162))+1),MAX(0,NETWORKDAYS(MAX(DATE(2026,12,1),Mitarbeiter!$C162),MIN(DATE(2026,13,0),IF(Mitarbeiter!$D162="",DATE(2026,13,0),Mitarbeiter!$D162),TODAY()),Einstellungen!$F$13:$F$67)))*N(Mitarbeiter!$E162)/IF(Einstellungen!$C$11="7 Tage",7,5),N('Ist-Stunden'!Q162)+(N(Krankheitstage!R162)+N(Krankheitstage!AD162))*N($C162))))</f>
        <v/>
      </c>
      <c r="AV162" s="76">
        <f>IF($B162="",0,IF(Einstellungen!$C$10="Ja",MAX(IF(Einstellungen!$C$11="7 Tage",MAX(0,(MIN(DATE(2027,2,0),IF(Mitarbeiter!$D162="",DATE(2027,2,0),Mitarbeiter!$D162),TODAY()))-(MAX(DATE(2027,1,1),Mitarbeiter!$C162))+1),MAX(0,NETWORKDAYS(MAX(DATE(2027,1,1),Mitarbeiter!$C162),MIN(DATE(2027,2,0),IF(Mitarbeiter!$D162="",DATE(2027,2,0),Mitarbeiter!$D162),TODAY()),Einstellungen!$F$13:$F$67)))*N(Mitarbeiter!$E162)/IF(Einstellungen!$C$11="7 Tage",7,5),N('Ist-Stunden'!R162)),MAX(IF(Einstellungen!$C$11="7 Tage",MAX(0,(MIN(DATE(2027,2,0),IF(Mitarbeiter!$D162="",DATE(2027,2,0),Mitarbeiter!$D162),TODAY()))-(MAX(DATE(2027,1,1),Mitarbeiter!$C162))+1),MAX(0,NETWORKDAYS(MAX(DATE(2027,1,1),Mitarbeiter!$C162),MIN(DATE(2027,2,0),IF(Mitarbeiter!$D162="",DATE(2027,2,0),Mitarbeiter!$D162),TODAY()),Einstellungen!$F$13:$F$67)))*N(Mitarbeiter!$E162)/IF(Einstellungen!$C$11="7 Tage",7,5),N('Ist-Stunden'!R162)+(N(Krankheitstage!AE162)+N(Krankheitstage!AQ162))*N($C162))))</f>
        <v/>
      </c>
      <c r="AW162" s="76">
        <f>IF($B162="",0,IF(Einstellungen!$C$10="Ja",MAX(IF(Einstellungen!$C$11="7 Tage",MAX(0,(MIN(DATE(2027,3,0),IF(Mitarbeiter!$D162="",DATE(2027,3,0),Mitarbeiter!$D162),TODAY()))-(MAX(DATE(2027,2,1),Mitarbeiter!$C162))+1),MAX(0,NETWORKDAYS(MAX(DATE(2027,2,1),Mitarbeiter!$C162),MIN(DATE(2027,3,0),IF(Mitarbeiter!$D162="",DATE(2027,3,0),Mitarbeiter!$D162),TODAY()),Einstellungen!$F$13:$F$67)))*N(Mitarbeiter!$E162)/IF(Einstellungen!$C$11="7 Tage",7,5),N('Ist-Stunden'!S162)),MAX(IF(Einstellungen!$C$11="7 Tage",MAX(0,(MIN(DATE(2027,3,0),IF(Mitarbeiter!$D162="",DATE(2027,3,0),Mitarbeiter!$D162),TODAY()))-(MAX(DATE(2027,2,1),Mitarbeiter!$C162))+1),MAX(0,NETWORKDAYS(MAX(DATE(2027,2,1),Mitarbeiter!$C162),MIN(DATE(2027,3,0),IF(Mitarbeiter!$D162="",DATE(2027,3,0),Mitarbeiter!$D162),TODAY()),Einstellungen!$F$13:$F$67)))*N(Mitarbeiter!$E162)/IF(Einstellungen!$C$11="7 Tage",7,5),N('Ist-Stunden'!S162)+(N(Krankheitstage!AF162)+N(Krankheitstage!AR162))*N($C162))))</f>
        <v/>
      </c>
      <c r="AX162" s="76">
        <f>IF($B162="",0,IF(Einstellungen!$C$10="Ja",MAX(IF(Einstellungen!$C$11="7 Tage",MAX(0,(MIN(DATE(2027,4,0),IF(Mitarbeiter!$D162="",DATE(2027,4,0),Mitarbeiter!$D162),TODAY()))-(MAX(DATE(2027,3,1),Mitarbeiter!$C162))+1),MAX(0,NETWORKDAYS(MAX(DATE(2027,3,1),Mitarbeiter!$C162),MIN(DATE(2027,4,0),IF(Mitarbeiter!$D162="",DATE(2027,4,0),Mitarbeiter!$D162),TODAY()),Einstellungen!$F$13:$F$67)))*N(Mitarbeiter!$E162)/IF(Einstellungen!$C$11="7 Tage",7,5),N('Ist-Stunden'!T162)),MAX(IF(Einstellungen!$C$11="7 Tage",MAX(0,(MIN(DATE(2027,4,0),IF(Mitarbeiter!$D162="",DATE(2027,4,0),Mitarbeiter!$D162),TODAY()))-(MAX(DATE(2027,3,1),Mitarbeiter!$C162))+1),MAX(0,NETWORKDAYS(MAX(DATE(2027,3,1),Mitarbeiter!$C162),MIN(DATE(2027,4,0),IF(Mitarbeiter!$D162="",DATE(2027,4,0),Mitarbeiter!$D162),TODAY()),Einstellungen!$F$13:$F$67)))*N(Mitarbeiter!$E162)/IF(Einstellungen!$C$11="7 Tage",7,5),N('Ist-Stunden'!T162)+(N(Krankheitstage!AG162)+N(Krankheitstage!AS162))*N($C162))))</f>
        <v/>
      </c>
      <c r="AY162" s="76">
        <f>IF($B162="",0,IF(Einstellungen!$C$10="Ja",MAX(IF(Einstellungen!$C$11="7 Tage",MAX(0,(MIN(DATE(2027,5,0),IF(Mitarbeiter!$D162="",DATE(2027,5,0),Mitarbeiter!$D162),TODAY()))-(MAX(DATE(2027,4,1),Mitarbeiter!$C162))+1),MAX(0,NETWORKDAYS(MAX(DATE(2027,4,1),Mitarbeiter!$C162),MIN(DATE(2027,5,0),IF(Mitarbeiter!$D162="",DATE(2027,5,0),Mitarbeiter!$D162),TODAY()),Einstellungen!$F$13:$F$67)))*N(Mitarbeiter!$E162)/IF(Einstellungen!$C$11="7 Tage",7,5),N('Ist-Stunden'!U162)),MAX(IF(Einstellungen!$C$11="7 Tage",MAX(0,(MIN(DATE(2027,5,0),IF(Mitarbeiter!$D162="",DATE(2027,5,0),Mitarbeiter!$D162),TODAY()))-(MAX(DATE(2027,4,1),Mitarbeiter!$C162))+1),MAX(0,NETWORKDAYS(MAX(DATE(2027,4,1),Mitarbeiter!$C162),MIN(DATE(2027,5,0),IF(Mitarbeiter!$D162="",DATE(2027,5,0),Mitarbeiter!$D162),TODAY()),Einstellungen!$F$13:$F$67)))*N(Mitarbeiter!$E162)/IF(Einstellungen!$C$11="7 Tage",7,5),N('Ist-Stunden'!U162)+(N(Krankheitstage!AH162)+N(Krankheitstage!AT162))*N($C162))))</f>
        <v/>
      </c>
      <c r="AZ162" s="76">
        <f>IF($B162="",0,IF(Einstellungen!$C$10="Ja",MAX(IF(Einstellungen!$C$11="7 Tage",MAX(0,(MIN(DATE(2027,6,0),IF(Mitarbeiter!$D162="",DATE(2027,6,0),Mitarbeiter!$D162),TODAY()))-(MAX(DATE(2027,5,1),Mitarbeiter!$C162))+1),MAX(0,NETWORKDAYS(MAX(DATE(2027,5,1),Mitarbeiter!$C162),MIN(DATE(2027,6,0),IF(Mitarbeiter!$D162="",DATE(2027,6,0),Mitarbeiter!$D162),TODAY()),Einstellungen!$F$13:$F$67)))*N(Mitarbeiter!$E162)/IF(Einstellungen!$C$11="7 Tage",7,5),N('Ist-Stunden'!V162)),MAX(IF(Einstellungen!$C$11="7 Tage",MAX(0,(MIN(DATE(2027,6,0),IF(Mitarbeiter!$D162="",DATE(2027,6,0),Mitarbeiter!$D162),TODAY()))-(MAX(DATE(2027,5,1),Mitarbeiter!$C162))+1),MAX(0,NETWORKDAYS(MAX(DATE(2027,5,1),Mitarbeiter!$C162),MIN(DATE(2027,6,0),IF(Mitarbeiter!$D162="",DATE(2027,6,0),Mitarbeiter!$D162),TODAY()),Einstellungen!$F$13:$F$67)))*N(Mitarbeiter!$E162)/IF(Einstellungen!$C$11="7 Tage",7,5),N('Ist-Stunden'!V162)+(N(Krankheitstage!AI162)+N(Krankheitstage!AU162))*N($C162))))</f>
        <v/>
      </c>
      <c r="BA162" s="76">
        <f>IF($B162="",0,IF(Einstellungen!$C$10="Ja",MAX(IF(Einstellungen!$C$11="7 Tage",MAX(0,(MIN(DATE(2027,7,0),IF(Mitarbeiter!$D162="",DATE(2027,7,0),Mitarbeiter!$D162),TODAY()))-(MAX(DATE(2027,6,1),Mitarbeiter!$C162))+1),MAX(0,NETWORKDAYS(MAX(DATE(2027,6,1),Mitarbeiter!$C162),MIN(DATE(2027,7,0),IF(Mitarbeiter!$D162="",DATE(2027,7,0),Mitarbeiter!$D162),TODAY()),Einstellungen!$F$13:$F$67)))*N(Mitarbeiter!$E162)/IF(Einstellungen!$C$11="7 Tage",7,5),N('Ist-Stunden'!W162)),MAX(IF(Einstellungen!$C$11="7 Tage",MAX(0,(MIN(DATE(2027,7,0),IF(Mitarbeiter!$D162="",DATE(2027,7,0),Mitarbeiter!$D162),TODAY()))-(MAX(DATE(2027,6,1),Mitarbeiter!$C162))+1),MAX(0,NETWORKDAYS(MAX(DATE(2027,6,1),Mitarbeiter!$C162),MIN(DATE(2027,7,0),IF(Mitarbeiter!$D162="",DATE(2027,7,0),Mitarbeiter!$D162),TODAY()),Einstellungen!$F$13:$F$67)))*N(Mitarbeiter!$E162)/IF(Einstellungen!$C$11="7 Tage",7,5),N('Ist-Stunden'!W162)+(N(Krankheitstage!AJ162)+N(Krankheitstage!AV162))*N($C162))))</f>
        <v/>
      </c>
      <c r="BB162" s="76">
        <f>IF($B162="",0,IF(Einstellungen!$C$10="Ja",MAX(IF(Einstellungen!$C$11="7 Tage",MAX(0,(MIN(DATE(2027,8,0),IF(Mitarbeiter!$D162="",DATE(2027,8,0),Mitarbeiter!$D162),TODAY()))-(MAX(DATE(2027,7,1),Mitarbeiter!$C162))+1),MAX(0,NETWORKDAYS(MAX(DATE(2027,7,1),Mitarbeiter!$C162),MIN(DATE(2027,8,0),IF(Mitarbeiter!$D162="",DATE(2027,8,0),Mitarbeiter!$D162),TODAY()),Einstellungen!$F$13:$F$67)))*N(Mitarbeiter!$E162)/IF(Einstellungen!$C$11="7 Tage",7,5),N('Ist-Stunden'!X162)),MAX(IF(Einstellungen!$C$11="7 Tage",MAX(0,(MIN(DATE(2027,8,0),IF(Mitarbeiter!$D162="",DATE(2027,8,0),Mitarbeiter!$D162),TODAY()))-(MAX(DATE(2027,7,1),Mitarbeiter!$C162))+1),MAX(0,NETWORKDAYS(MAX(DATE(2027,7,1),Mitarbeiter!$C162),MIN(DATE(2027,8,0),IF(Mitarbeiter!$D162="",DATE(2027,8,0),Mitarbeiter!$D162),TODAY()),Einstellungen!$F$13:$F$67)))*N(Mitarbeiter!$E162)/IF(Einstellungen!$C$11="7 Tage",7,5),N('Ist-Stunden'!X162)+(N(Krankheitstage!AK162)+N(Krankheitstage!AW162))*N($C162))))</f>
        <v/>
      </c>
      <c r="BC162" s="76">
        <f>IF($B162="",0,IF(Einstellungen!$C$10="Ja",MAX(IF(Einstellungen!$C$11="7 Tage",MAX(0,(MIN(DATE(2027,9,0),IF(Mitarbeiter!$D162="",DATE(2027,9,0),Mitarbeiter!$D162),TODAY()))-(MAX(DATE(2027,8,1),Mitarbeiter!$C162))+1),MAX(0,NETWORKDAYS(MAX(DATE(2027,8,1),Mitarbeiter!$C162),MIN(DATE(2027,9,0),IF(Mitarbeiter!$D162="",DATE(2027,9,0),Mitarbeiter!$D162),TODAY()),Einstellungen!$F$13:$F$67)))*N(Mitarbeiter!$E162)/IF(Einstellungen!$C$11="7 Tage",7,5),N('Ist-Stunden'!Y162)),MAX(IF(Einstellungen!$C$11="7 Tage",MAX(0,(MIN(DATE(2027,9,0),IF(Mitarbeiter!$D162="",DATE(2027,9,0),Mitarbeiter!$D162),TODAY()))-(MAX(DATE(2027,8,1),Mitarbeiter!$C162))+1),MAX(0,NETWORKDAYS(MAX(DATE(2027,8,1),Mitarbeiter!$C162),MIN(DATE(2027,9,0),IF(Mitarbeiter!$D162="",DATE(2027,9,0),Mitarbeiter!$D162),TODAY()),Einstellungen!$F$13:$F$67)))*N(Mitarbeiter!$E162)/IF(Einstellungen!$C$11="7 Tage",7,5),N('Ist-Stunden'!Y162)+(N(Krankheitstage!AL162)+N(Krankheitstage!AX162))*N($C162))))</f>
        <v/>
      </c>
      <c r="BD162" s="76">
        <f>IF($B162="",0,IF(Einstellungen!$C$10="Ja",MAX(IF(Einstellungen!$C$11="7 Tage",MAX(0,(MIN(DATE(2027,10,0),IF(Mitarbeiter!$D162="",DATE(2027,10,0),Mitarbeiter!$D162),TODAY()))-(MAX(DATE(2027,9,1),Mitarbeiter!$C162))+1),MAX(0,NETWORKDAYS(MAX(DATE(2027,9,1),Mitarbeiter!$C162),MIN(DATE(2027,10,0),IF(Mitarbeiter!$D162="",DATE(2027,10,0),Mitarbeiter!$D162),TODAY()),Einstellungen!$F$13:$F$67)))*N(Mitarbeiter!$E162)/IF(Einstellungen!$C$11="7 Tage",7,5),N('Ist-Stunden'!Z162)),MAX(IF(Einstellungen!$C$11="7 Tage",MAX(0,(MIN(DATE(2027,10,0),IF(Mitarbeiter!$D162="",DATE(2027,10,0),Mitarbeiter!$D162),TODAY()))-(MAX(DATE(2027,9,1),Mitarbeiter!$C162))+1),MAX(0,NETWORKDAYS(MAX(DATE(2027,9,1),Mitarbeiter!$C162),MIN(DATE(2027,10,0),IF(Mitarbeiter!$D162="",DATE(2027,10,0),Mitarbeiter!$D162),TODAY()),Einstellungen!$F$13:$F$67)))*N(Mitarbeiter!$E162)/IF(Einstellungen!$C$11="7 Tage",7,5),N('Ist-Stunden'!Z162)+(N(Krankheitstage!AM162)+N(Krankheitstage!AY162))*N($C162))))</f>
        <v/>
      </c>
      <c r="BE162" s="76">
        <f>IF($B162="",0,IF(Einstellungen!$C$10="Ja",MAX(IF(Einstellungen!$C$11="7 Tage",MAX(0,(MIN(DATE(2027,11,0),IF(Mitarbeiter!$D162="",DATE(2027,11,0),Mitarbeiter!$D162),TODAY()))-(MAX(DATE(2027,10,1),Mitarbeiter!$C162))+1),MAX(0,NETWORKDAYS(MAX(DATE(2027,10,1),Mitarbeiter!$C162),MIN(DATE(2027,11,0),IF(Mitarbeiter!$D162="",DATE(2027,11,0),Mitarbeiter!$D162),TODAY()),Einstellungen!$F$13:$F$67)))*N(Mitarbeiter!$E162)/IF(Einstellungen!$C$11="7 Tage",7,5),N('Ist-Stunden'!AA162)),MAX(IF(Einstellungen!$C$11="7 Tage",MAX(0,(MIN(DATE(2027,11,0),IF(Mitarbeiter!$D162="",DATE(2027,11,0),Mitarbeiter!$D162),TODAY()))-(MAX(DATE(2027,10,1),Mitarbeiter!$C162))+1),MAX(0,NETWORKDAYS(MAX(DATE(2027,10,1),Mitarbeiter!$C162),MIN(DATE(2027,11,0),IF(Mitarbeiter!$D162="",DATE(2027,11,0),Mitarbeiter!$D162),TODAY()),Einstellungen!$F$13:$F$67)))*N(Mitarbeiter!$E162)/IF(Einstellungen!$C$11="7 Tage",7,5),N('Ist-Stunden'!AA162)+(N(Krankheitstage!AN162)+N(Krankheitstage!AZ162))*N($C162))))</f>
        <v/>
      </c>
      <c r="BF162" s="76">
        <f>IF($B162="",0,IF(Einstellungen!$C$10="Ja",MAX(IF(Einstellungen!$C$11="7 Tage",MAX(0,(MIN(DATE(2027,12,0),IF(Mitarbeiter!$D162="",DATE(2027,12,0),Mitarbeiter!$D162),TODAY()))-(MAX(DATE(2027,11,1),Mitarbeiter!$C162))+1),MAX(0,NETWORKDAYS(MAX(DATE(2027,11,1),Mitarbeiter!$C162),MIN(DATE(2027,12,0),IF(Mitarbeiter!$D162="",DATE(2027,12,0),Mitarbeiter!$D162),TODAY()),Einstellungen!$F$13:$F$67)))*N(Mitarbeiter!$E162)/IF(Einstellungen!$C$11="7 Tage",7,5),N('Ist-Stunden'!AB162)),MAX(IF(Einstellungen!$C$11="7 Tage",MAX(0,(MIN(DATE(2027,12,0),IF(Mitarbeiter!$D162="",DATE(2027,12,0),Mitarbeiter!$D162),TODAY()))-(MAX(DATE(2027,11,1),Mitarbeiter!$C162))+1),MAX(0,NETWORKDAYS(MAX(DATE(2027,11,1),Mitarbeiter!$C162),MIN(DATE(2027,12,0),IF(Mitarbeiter!$D162="",DATE(2027,12,0),Mitarbeiter!$D162),TODAY()),Einstellungen!$F$13:$F$67)))*N(Mitarbeiter!$E162)/IF(Einstellungen!$C$11="7 Tage",7,5),N('Ist-Stunden'!AB162)+(N(Krankheitstage!AO162)+N(Krankheitstage!BA162))*N($C162))))</f>
        <v/>
      </c>
      <c r="BG162" s="76">
        <f>IF($B162="",0,IF(Einstellungen!$C$10="Ja",MAX(IF(Einstellungen!$C$11="7 Tage",MAX(0,(MIN(DATE(2027,13,0),IF(Mitarbeiter!$D162="",DATE(2027,13,0),Mitarbeiter!$D162),TODAY()))-(MAX(DATE(2027,12,1),Mitarbeiter!$C162))+1),MAX(0,NETWORKDAYS(MAX(DATE(2027,12,1),Mitarbeiter!$C162),MIN(DATE(2027,13,0),IF(Mitarbeiter!$D162="",DATE(2027,13,0),Mitarbeiter!$D162),TODAY()),Einstellungen!$F$13:$F$67)))*N(Mitarbeiter!$E162)/IF(Einstellungen!$C$11="7 Tage",7,5),N('Ist-Stunden'!AC162)),MAX(IF(Einstellungen!$C$11="7 Tage",MAX(0,(MIN(DATE(2027,13,0),IF(Mitarbeiter!$D162="",DATE(2027,13,0),Mitarbeiter!$D162),TODAY()))-(MAX(DATE(2027,12,1),Mitarbeiter!$C162))+1),MAX(0,NETWORKDAYS(MAX(DATE(2027,12,1),Mitarbeiter!$C162),MIN(DATE(2027,13,0),IF(Mitarbeiter!$D162="",DATE(2027,13,0),Mitarbeiter!$D162),TODAY()),Einstellungen!$F$13:$F$67)))*N(Mitarbeiter!$E162)/IF(Einstellungen!$C$11="7 Tage",7,5),N('Ist-Stunden'!AC162)+(N(Krankheitstage!AP162)+N(Krankheitstage!BB162))*N($C162))))</f>
        <v/>
      </c>
      <c r="BH162" s="76">
        <f>IF($B162="",0,IF(Einstellungen!$C$10="Ja",MAX(IF(Einstellungen!$C$11="7 Tage",MAX(0,(MIN(DATE(2028,2,0),IF(Mitarbeiter!$D162="",DATE(2028,2,0),Mitarbeiter!$D162),TODAY()))-(MAX(DATE(2028,1,1),Mitarbeiter!$C162))+1),MAX(0,NETWORKDAYS(MAX(DATE(2028,1,1),Mitarbeiter!$C162),MIN(DATE(2028,2,0),IF(Mitarbeiter!$D162="",DATE(2028,2,0),Mitarbeiter!$D162),TODAY()),Einstellungen!$F$13:$F$67)))*N(Mitarbeiter!$E162)/IF(Einstellungen!$C$11="7 Tage",7,5),N('Ist-Stunden'!AD162)),MAX(IF(Einstellungen!$C$11="7 Tage",MAX(0,(MIN(DATE(2028,2,0),IF(Mitarbeiter!$D162="",DATE(2028,2,0),Mitarbeiter!$D162),TODAY()))-(MAX(DATE(2028,1,1),Mitarbeiter!$C162))+1),MAX(0,NETWORKDAYS(MAX(DATE(2028,1,1),Mitarbeiter!$C162),MIN(DATE(2028,2,0),IF(Mitarbeiter!$D162="",DATE(2028,2,0),Mitarbeiter!$D162),TODAY()),Einstellungen!$F$13:$F$67)))*N(Mitarbeiter!$E162)/IF(Einstellungen!$C$11="7 Tage",7,5),N('Ist-Stunden'!AD162)+(N(Krankheitstage!BC162)+N(Krankheitstage!BO162))*N($C162))))</f>
        <v/>
      </c>
      <c r="BI162" s="76">
        <f>IF($B162="",0,IF(Einstellungen!$C$10="Ja",MAX(IF(Einstellungen!$C$11="7 Tage",MAX(0,(MIN(DATE(2028,3,0),IF(Mitarbeiter!$D162="",DATE(2028,3,0),Mitarbeiter!$D162),TODAY()))-(MAX(DATE(2028,2,1),Mitarbeiter!$C162))+1),MAX(0,NETWORKDAYS(MAX(DATE(2028,2,1),Mitarbeiter!$C162),MIN(DATE(2028,3,0),IF(Mitarbeiter!$D162="",DATE(2028,3,0),Mitarbeiter!$D162),TODAY()),Einstellungen!$F$13:$F$67)))*N(Mitarbeiter!$E162)/IF(Einstellungen!$C$11="7 Tage",7,5),N('Ist-Stunden'!AE162)),MAX(IF(Einstellungen!$C$11="7 Tage",MAX(0,(MIN(DATE(2028,3,0),IF(Mitarbeiter!$D162="",DATE(2028,3,0),Mitarbeiter!$D162),TODAY()))-(MAX(DATE(2028,2,1),Mitarbeiter!$C162))+1),MAX(0,NETWORKDAYS(MAX(DATE(2028,2,1),Mitarbeiter!$C162),MIN(DATE(2028,3,0),IF(Mitarbeiter!$D162="",DATE(2028,3,0),Mitarbeiter!$D162),TODAY()),Einstellungen!$F$13:$F$67)))*N(Mitarbeiter!$E162)/IF(Einstellungen!$C$11="7 Tage",7,5),N('Ist-Stunden'!AE162)+(N(Krankheitstage!BD162)+N(Krankheitstage!BP162))*N($C162))))</f>
        <v/>
      </c>
      <c r="BJ162" s="76">
        <f>IF($B162="",0,IF(Einstellungen!$C$10="Ja",MAX(IF(Einstellungen!$C$11="7 Tage",MAX(0,(MIN(DATE(2028,4,0),IF(Mitarbeiter!$D162="",DATE(2028,4,0),Mitarbeiter!$D162),TODAY()))-(MAX(DATE(2028,3,1),Mitarbeiter!$C162))+1),MAX(0,NETWORKDAYS(MAX(DATE(2028,3,1),Mitarbeiter!$C162),MIN(DATE(2028,4,0),IF(Mitarbeiter!$D162="",DATE(2028,4,0),Mitarbeiter!$D162),TODAY()),Einstellungen!$F$13:$F$67)))*N(Mitarbeiter!$E162)/IF(Einstellungen!$C$11="7 Tage",7,5),N('Ist-Stunden'!AF162)),MAX(IF(Einstellungen!$C$11="7 Tage",MAX(0,(MIN(DATE(2028,4,0),IF(Mitarbeiter!$D162="",DATE(2028,4,0),Mitarbeiter!$D162),TODAY()))-(MAX(DATE(2028,3,1),Mitarbeiter!$C162))+1),MAX(0,NETWORKDAYS(MAX(DATE(2028,3,1),Mitarbeiter!$C162),MIN(DATE(2028,4,0),IF(Mitarbeiter!$D162="",DATE(2028,4,0),Mitarbeiter!$D162),TODAY()),Einstellungen!$F$13:$F$67)))*N(Mitarbeiter!$E162)/IF(Einstellungen!$C$11="7 Tage",7,5),N('Ist-Stunden'!AF162)+(N(Krankheitstage!BE162)+N(Krankheitstage!BQ162))*N($C162))))</f>
        <v/>
      </c>
      <c r="BK162" s="76">
        <f>IF($B162="",0,IF(Einstellungen!$C$10="Ja",MAX(IF(Einstellungen!$C$11="7 Tage",MAX(0,(MIN(DATE(2028,5,0),IF(Mitarbeiter!$D162="",DATE(2028,5,0),Mitarbeiter!$D162),TODAY()))-(MAX(DATE(2028,4,1),Mitarbeiter!$C162))+1),MAX(0,NETWORKDAYS(MAX(DATE(2028,4,1),Mitarbeiter!$C162),MIN(DATE(2028,5,0),IF(Mitarbeiter!$D162="",DATE(2028,5,0),Mitarbeiter!$D162),TODAY()),Einstellungen!$F$13:$F$67)))*N(Mitarbeiter!$E162)/IF(Einstellungen!$C$11="7 Tage",7,5),N('Ist-Stunden'!AG162)),MAX(IF(Einstellungen!$C$11="7 Tage",MAX(0,(MIN(DATE(2028,5,0),IF(Mitarbeiter!$D162="",DATE(2028,5,0),Mitarbeiter!$D162),TODAY()))-(MAX(DATE(2028,4,1),Mitarbeiter!$C162))+1),MAX(0,NETWORKDAYS(MAX(DATE(2028,4,1),Mitarbeiter!$C162),MIN(DATE(2028,5,0),IF(Mitarbeiter!$D162="",DATE(2028,5,0),Mitarbeiter!$D162),TODAY()),Einstellungen!$F$13:$F$67)))*N(Mitarbeiter!$E162)/IF(Einstellungen!$C$11="7 Tage",7,5),N('Ist-Stunden'!AG162)+(N(Krankheitstage!BF162)+N(Krankheitstage!BR162))*N($C162))))</f>
        <v/>
      </c>
      <c r="BL162" s="76">
        <f>IF($B162="",0,IF(Einstellungen!$C$10="Ja",MAX(IF(Einstellungen!$C$11="7 Tage",MAX(0,(MIN(DATE(2028,6,0),IF(Mitarbeiter!$D162="",DATE(2028,6,0),Mitarbeiter!$D162),TODAY()))-(MAX(DATE(2028,5,1),Mitarbeiter!$C162))+1),MAX(0,NETWORKDAYS(MAX(DATE(2028,5,1),Mitarbeiter!$C162),MIN(DATE(2028,6,0),IF(Mitarbeiter!$D162="",DATE(2028,6,0),Mitarbeiter!$D162),TODAY()),Einstellungen!$F$13:$F$67)))*N(Mitarbeiter!$E162)/IF(Einstellungen!$C$11="7 Tage",7,5),N('Ist-Stunden'!AH162)),MAX(IF(Einstellungen!$C$11="7 Tage",MAX(0,(MIN(DATE(2028,6,0),IF(Mitarbeiter!$D162="",DATE(2028,6,0),Mitarbeiter!$D162),TODAY()))-(MAX(DATE(2028,5,1),Mitarbeiter!$C162))+1),MAX(0,NETWORKDAYS(MAX(DATE(2028,5,1),Mitarbeiter!$C162),MIN(DATE(2028,6,0),IF(Mitarbeiter!$D162="",DATE(2028,6,0),Mitarbeiter!$D162),TODAY()),Einstellungen!$F$13:$F$67)))*N(Mitarbeiter!$E162)/IF(Einstellungen!$C$11="7 Tage",7,5),N('Ist-Stunden'!AH162)+(N(Krankheitstage!BG162)+N(Krankheitstage!BS162))*N($C162))))</f>
        <v/>
      </c>
      <c r="BM162" s="76">
        <f>IF($B162="",0,IF(Einstellungen!$C$10="Ja",MAX(IF(Einstellungen!$C$11="7 Tage",MAX(0,(MIN(DATE(2028,7,0),IF(Mitarbeiter!$D162="",DATE(2028,7,0),Mitarbeiter!$D162),TODAY()))-(MAX(DATE(2028,6,1),Mitarbeiter!$C162))+1),MAX(0,NETWORKDAYS(MAX(DATE(2028,6,1),Mitarbeiter!$C162),MIN(DATE(2028,7,0),IF(Mitarbeiter!$D162="",DATE(2028,7,0),Mitarbeiter!$D162),TODAY()),Einstellungen!$F$13:$F$67)))*N(Mitarbeiter!$E162)/IF(Einstellungen!$C$11="7 Tage",7,5),N('Ist-Stunden'!AI162)),MAX(IF(Einstellungen!$C$11="7 Tage",MAX(0,(MIN(DATE(2028,7,0),IF(Mitarbeiter!$D162="",DATE(2028,7,0),Mitarbeiter!$D162),TODAY()))-(MAX(DATE(2028,6,1),Mitarbeiter!$C162))+1),MAX(0,NETWORKDAYS(MAX(DATE(2028,6,1),Mitarbeiter!$C162),MIN(DATE(2028,7,0),IF(Mitarbeiter!$D162="",DATE(2028,7,0),Mitarbeiter!$D162),TODAY()),Einstellungen!$F$13:$F$67)))*N(Mitarbeiter!$E162)/IF(Einstellungen!$C$11="7 Tage",7,5),N('Ist-Stunden'!AI162)+(N(Krankheitstage!BH162)+N(Krankheitstage!BT162))*N($C162))))</f>
        <v/>
      </c>
      <c r="BN162" s="76">
        <f>IF($B162="",0,IF(Einstellungen!$C$10="Ja",MAX(IF(Einstellungen!$C$11="7 Tage",MAX(0,(MIN(DATE(2028,8,0),IF(Mitarbeiter!$D162="",DATE(2028,8,0),Mitarbeiter!$D162),TODAY()))-(MAX(DATE(2028,7,1),Mitarbeiter!$C162))+1),MAX(0,NETWORKDAYS(MAX(DATE(2028,7,1),Mitarbeiter!$C162),MIN(DATE(2028,8,0),IF(Mitarbeiter!$D162="",DATE(2028,8,0),Mitarbeiter!$D162),TODAY()),Einstellungen!$F$13:$F$67)))*N(Mitarbeiter!$E162)/IF(Einstellungen!$C$11="7 Tage",7,5),N('Ist-Stunden'!AJ162)),MAX(IF(Einstellungen!$C$11="7 Tage",MAX(0,(MIN(DATE(2028,8,0),IF(Mitarbeiter!$D162="",DATE(2028,8,0),Mitarbeiter!$D162),TODAY()))-(MAX(DATE(2028,7,1),Mitarbeiter!$C162))+1),MAX(0,NETWORKDAYS(MAX(DATE(2028,7,1),Mitarbeiter!$C162),MIN(DATE(2028,8,0),IF(Mitarbeiter!$D162="",DATE(2028,8,0),Mitarbeiter!$D162),TODAY()),Einstellungen!$F$13:$F$67)))*N(Mitarbeiter!$E162)/IF(Einstellungen!$C$11="7 Tage",7,5),N('Ist-Stunden'!AJ162)+(N(Krankheitstage!BI162)+N(Krankheitstage!BU162))*N($C162))))</f>
        <v/>
      </c>
      <c r="BO162" s="76">
        <f>IF($B162="",0,IF(Einstellungen!$C$10="Ja",MAX(IF(Einstellungen!$C$11="7 Tage",MAX(0,(MIN(DATE(2028,9,0),IF(Mitarbeiter!$D162="",DATE(2028,9,0),Mitarbeiter!$D162),TODAY()))-(MAX(DATE(2028,8,1),Mitarbeiter!$C162))+1),MAX(0,NETWORKDAYS(MAX(DATE(2028,8,1),Mitarbeiter!$C162),MIN(DATE(2028,9,0),IF(Mitarbeiter!$D162="",DATE(2028,9,0),Mitarbeiter!$D162),TODAY()),Einstellungen!$F$13:$F$67)))*N(Mitarbeiter!$E162)/IF(Einstellungen!$C$11="7 Tage",7,5),N('Ist-Stunden'!AK162)),MAX(IF(Einstellungen!$C$11="7 Tage",MAX(0,(MIN(DATE(2028,9,0),IF(Mitarbeiter!$D162="",DATE(2028,9,0),Mitarbeiter!$D162),TODAY()))-(MAX(DATE(2028,8,1),Mitarbeiter!$C162))+1),MAX(0,NETWORKDAYS(MAX(DATE(2028,8,1),Mitarbeiter!$C162),MIN(DATE(2028,9,0),IF(Mitarbeiter!$D162="",DATE(2028,9,0),Mitarbeiter!$D162),TODAY()),Einstellungen!$F$13:$F$67)))*N(Mitarbeiter!$E162)/IF(Einstellungen!$C$11="7 Tage",7,5),N('Ist-Stunden'!AK162)+(N(Krankheitstage!BJ162)+N(Krankheitstage!BV162))*N($C162))))</f>
        <v/>
      </c>
      <c r="BP162" s="76">
        <f>IF($B162="",0,IF(Einstellungen!$C$10="Ja",MAX(IF(Einstellungen!$C$11="7 Tage",MAX(0,(MIN(DATE(2028,10,0),IF(Mitarbeiter!$D162="",DATE(2028,10,0),Mitarbeiter!$D162),TODAY()))-(MAX(DATE(2028,9,1),Mitarbeiter!$C162))+1),MAX(0,NETWORKDAYS(MAX(DATE(2028,9,1),Mitarbeiter!$C162),MIN(DATE(2028,10,0),IF(Mitarbeiter!$D162="",DATE(2028,10,0),Mitarbeiter!$D162),TODAY()),Einstellungen!$F$13:$F$67)))*N(Mitarbeiter!$E162)/IF(Einstellungen!$C$11="7 Tage",7,5),N('Ist-Stunden'!AL162)),MAX(IF(Einstellungen!$C$11="7 Tage",MAX(0,(MIN(DATE(2028,10,0),IF(Mitarbeiter!$D162="",DATE(2028,10,0),Mitarbeiter!$D162),TODAY()))-(MAX(DATE(2028,9,1),Mitarbeiter!$C162))+1),MAX(0,NETWORKDAYS(MAX(DATE(2028,9,1),Mitarbeiter!$C162),MIN(DATE(2028,10,0),IF(Mitarbeiter!$D162="",DATE(2028,10,0),Mitarbeiter!$D162),TODAY()),Einstellungen!$F$13:$F$67)))*N(Mitarbeiter!$E162)/IF(Einstellungen!$C$11="7 Tage",7,5),N('Ist-Stunden'!AL162)+(N(Krankheitstage!BK162)+N(Krankheitstage!BW162))*N($C162))))</f>
        <v/>
      </c>
      <c r="BQ162" s="76">
        <f>IF($B162="",0,IF(Einstellungen!$C$10="Ja",MAX(IF(Einstellungen!$C$11="7 Tage",MAX(0,(MIN(DATE(2028,11,0),IF(Mitarbeiter!$D162="",DATE(2028,11,0),Mitarbeiter!$D162),TODAY()))-(MAX(DATE(2028,10,1),Mitarbeiter!$C162))+1),MAX(0,NETWORKDAYS(MAX(DATE(2028,10,1),Mitarbeiter!$C162),MIN(DATE(2028,11,0),IF(Mitarbeiter!$D162="",DATE(2028,11,0),Mitarbeiter!$D162),TODAY()),Einstellungen!$F$13:$F$67)))*N(Mitarbeiter!$E162)/IF(Einstellungen!$C$11="7 Tage",7,5),N('Ist-Stunden'!AM162)),MAX(IF(Einstellungen!$C$11="7 Tage",MAX(0,(MIN(DATE(2028,11,0),IF(Mitarbeiter!$D162="",DATE(2028,11,0),Mitarbeiter!$D162),TODAY()))-(MAX(DATE(2028,10,1),Mitarbeiter!$C162))+1),MAX(0,NETWORKDAYS(MAX(DATE(2028,10,1),Mitarbeiter!$C162),MIN(DATE(2028,11,0),IF(Mitarbeiter!$D162="",DATE(2028,11,0),Mitarbeiter!$D162),TODAY()),Einstellungen!$F$13:$F$67)))*N(Mitarbeiter!$E162)/IF(Einstellungen!$C$11="7 Tage",7,5),N('Ist-Stunden'!AM162)+(N(Krankheitstage!BL162)+N(Krankheitstage!BX162))*N($C162))))</f>
        <v/>
      </c>
      <c r="BR162" s="76">
        <f>IF($B162="",0,IF(Einstellungen!$C$10="Ja",MAX(IF(Einstellungen!$C$11="7 Tage",MAX(0,(MIN(DATE(2028,12,0),IF(Mitarbeiter!$D162="",DATE(2028,12,0),Mitarbeiter!$D162),TODAY()))-(MAX(DATE(2028,11,1),Mitarbeiter!$C162))+1),MAX(0,NETWORKDAYS(MAX(DATE(2028,11,1),Mitarbeiter!$C162),MIN(DATE(2028,12,0),IF(Mitarbeiter!$D162="",DATE(2028,12,0),Mitarbeiter!$D162),TODAY()),Einstellungen!$F$13:$F$67)))*N(Mitarbeiter!$E162)/IF(Einstellungen!$C$11="7 Tage",7,5),N('Ist-Stunden'!AN162)),MAX(IF(Einstellungen!$C$11="7 Tage",MAX(0,(MIN(DATE(2028,12,0),IF(Mitarbeiter!$D162="",DATE(2028,12,0),Mitarbeiter!$D162),TODAY()))-(MAX(DATE(2028,11,1),Mitarbeiter!$C162))+1),MAX(0,NETWORKDAYS(MAX(DATE(2028,11,1),Mitarbeiter!$C162),MIN(DATE(2028,12,0),IF(Mitarbeiter!$D162="",DATE(2028,12,0),Mitarbeiter!$D162),TODAY()),Einstellungen!$F$13:$F$67)))*N(Mitarbeiter!$E162)/IF(Einstellungen!$C$11="7 Tage",7,5),N('Ist-Stunden'!AN162)+(N(Krankheitstage!BM162)+N(Krankheitstage!BY162))*N($C162))))</f>
        <v/>
      </c>
      <c r="BS162" s="76">
        <f>IF($B162="",0,IF(Einstellungen!$C$10="Ja",MAX(IF(Einstellungen!$C$11="7 Tage",MAX(0,(MIN(DATE(2028,13,0),IF(Mitarbeiter!$D162="",DATE(2028,13,0),Mitarbeiter!$D162),TODAY()))-(MAX(DATE(2028,12,1),Mitarbeiter!$C162))+1),MAX(0,NETWORKDAYS(MAX(DATE(2028,12,1),Mitarbeiter!$C162),MIN(DATE(2028,13,0),IF(Mitarbeiter!$D162="",DATE(2028,13,0),Mitarbeiter!$D162),TODAY()),Einstellungen!$F$13:$F$67)))*N(Mitarbeiter!$E162)/IF(Einstellungen!$C$11="7 Tage",7,5),N('Ist-Stunden'!AO162)),MAX(IF(Einstellungen!$C$11="7 Tage",MAX(0,(MIN(DATE(2028,13,0),IF(Mitarbeiter!$D162="",DATE(2028,13,0),Mitarbeiter!$D162),TODAY()))-(MAX(DATE(2028,12,1),Mitarbeiter!$C162))+1),MAX(0,NETWORKDAYS(MAX(DATE(2028,12,1),Mitarbeiter!$C162),MIN(DATE(2028,13,0),IF(Mitarbeiter!$D162="",DATE(2028,13,0),Mitarbeiter!$D162),TODAY()),Einstellungen!$F$13:$F$67)))*N(Mitarbeiter!$E162)/IF(Einstellungen!$C$11="7 Tage",7,5),N('Ist-Stunden'!AO162)+(N(Krankheitstage!BN162)+N(Krankheitstage!BZ162))*N($C162))))</f>
        <v/>
      </c>
      <c r="BT162" s="76">
        <f>IF($B162="",0,IF(Einstellungen!$C$10="Ja",MAX(IF(Einstellungen!$C$11="7 Tage",MAX(0,(MIN(DATE(2029,2,0),IF(Mitarbeiter!$D162="",DATE(2029,2,0),Mitarbeiter!$D162),TODAY()))-(MAX(DATE(2029,1,1),Mitarbeiter!$C162))+1),MAX(0,NETWORKDAYS(MAX(DATE(2029,1,1),Mitarbeiter!$C162),MIN(DATE(2029,2,0),IF(Mitarbeiter!$D162="",DATE(2029,2,0),Mitarbeiter!$D162),TODAY()),Einstellungen!$F$13:$F$67)))*N(Mitarbeiter!$E162)/IF(Einstellungen!$C$11="7 Tage",7,5),N('Ist-Stunden'!AP162)),MAX(IF(Einstellungen!$C$11="7 Tage",MAX(0,(MIN(DATE(2029,2,0),IF(Mitarbeiter!$D162="",DATE(2029,2,0),Mitarbeiter!$D162),TODAY()))-(MAX(DATE(2029,1,1),Mitarbeiter!$C162))+1),MAX(0,NETWORKDAYS(MAX(DATE(2029,1,1),Mitarbeiter!$C162),MIN(DATE(2029,2,0),IF(Mitarbeiter!$D162="",DATE(2029,2,0),Mitarbeiter!$D162),TODAY()),Einstellungen!$F$13:$F$67)))*N(Mitarbeiter!$E162)/IF(Einstellungen!$C$11="7 Tage",7,5),N('Ist-Stunden'!AP162)+(N(Krankheitstage!CA162)+N(Krankheitstage!CM162))*N($C162))))</f>
        <v/>
      </c>
      <c r="BU162" s="76">
        <f>IF($B162="",0,IF(Einstellungen!$C$10="Ja",MAX(IF(Einstellungen!$C$11="7 Tage",MAX(0,(MIN(DATE(2029,3,0),IF(Mitarbeiter!$D162="",DATE(2029,3,0),Mitarbeiter!$D162),TODAY()))-(MAX(DATE(2029,2,1),Mitarbeiter!$C162))+1),MAX(0,NETWORKDAYS(MAX(DATE(2029,2,1),Mitarbeiter!$C162),MIN(DATE(2029,3,0),IF(Mitarbeiter!$D162="",DATE(2029,3,0),Mitarbeiter!$D162),TODAY()),Einstellungen!$F$13:$F$67)))*N(Mitarbeiter!$E162)/IF(Einstellungen!$C$11="7 Tage",7,5),N('Ist-Stunden'!AQ162)),MAX(IF(Einstellungen!$C$11="7 Tage",MAX(0,(MIN(DATE(2029,3,0),IF(Mitarbeiter!$D162="",DATE(2029,3,0),Mitarbeiter!$D162),TODAY()))-(MAX(DATE(2029,2,1),Mitarbeiter!$C162))+1),MAX(0,NETWORKDAYS(MAX(DATE(2029,2,1),Mitarbeiter!$C162),MIN(DATE(2029,3,0),IF(Mitarbeiter!$D162="",DATE(2029,3,0),Mitarbeiter!$D162),TODAY()),Einstellungen!$F$13:$F$67)))*N(Mitarbeiter!$E162)/IF(Einstellungen!$C$11="7 Tage",7,5),N('Ist-Stunden'!AQ162)+(N(Krankheitstage!CB162)+N(Krankheitstage!CN162))*N($C162))))</f>
        <v/>
      </c>
      <c r="BV162" s="76">
        <f>IF($B162="",0,IF(Einstellungen!$C$10="Ja",MAX(IF(Einstellungen!$C$11="7 Tage",MAX(0,(MIN(DATE(2029,4,0),IF(Mitarbeiter!$D162="",DATE(2029,4,0),Mitarbeiter!$D162),TODAY()))-(MAX(DATE(2029,3,1),Mitarbeiter!$C162))+1),MAX(0,NETWORKDAYS(MAX(DATE(2029,3,1),Mitarbeiter!$C162),MIN(DATE(2029,4,0),IF(Mitarbeiter!$D162="",DATE(2029,4,0),Mitarbeiter!$D162),TODAY()),Einstellungen!$F$13:$F$67)))*N(Mitarbeiter!$E162)/IF(Einstellungen!$C$11="7 Tage",7,5),N('Ist-Stunden'!AR162)),MAX(IF(Einstellungen!$C$11="7 Tage",MAX(0,(MIN(DATE(2029,4,0),IF(Mitarbeiter!$D162="",DATE(2029,4,0),Mitarbeiter!$D162),TODAY()))-(MAX(DATE(2029,3,1),Mitarbeiter!$C162))+1),MAX(0,NETWORKDAYS(MAX(DATE(2029,3,1),Mitarbeiter!$C162),MIN(DATE(2029,4,0),IF(Mitarbeiter!$D162="",DATE(2029,4,0),Mitarbeiter!$D162),TODAY()),Einstellungen!$F$13:$F$67)))*N(Mitarbeiter!$E162)/IF(Einstellungen!$C$11="7 Tage",7,5),N('Ist-Stunden'!AR162)+(N(Krankheitstage!CC162)+N(Krankheitstage!CO162))*N($C162))))</f>
        <v/>
      </c>
      <c r="BW162" s="76">
        <f>IF($B162="",0,IF(Einstellungen!$C$10="Ja",MAX(IF(Einstellungen!$C$11="7 Tage",MAX(0,(MIN(DATE(2029,5,0),IF(Mitarbeiter!$D162="",DATE(2029,5,0),Mitarbeiter!$D162),TODAY()))-(MAX(DATE(2029,4,1),Mitarbeiter!$C162))+1),MAX(0,NETWORKDAYS(MAX(DATE(2029,4,1),Mitarbeiter!$C162),MIN(DATE(2029,5,0),IF(Mitarbeiter!$D162="",DATE(2029,5,0),Mitarbeiter!$D162),TODAY()),Einstellungen!$F$13:$F$67)))*N(Mitarbeiter!$E162)/IF(Einstellungen!$C$11="7 Tage",7,5),N('Ist-Stunden'!AS162)),MAX(IF(Einstellungen!$C$11="7 Tage",MAX(0,(MIN(DATE(2029,5,0),IF(Mitarbeiter!$D162="",DATE(2029,5,0),Mitarbeiter!$D162),TODAY()))-(MAX(DATE(2029,4,1),Mitarbeiter!$C162))+1),MAX(0,NETWORKDAYS(MAX(DATE(2029,4,1),Mitarbeiter!$C162),MIN(DATE(2029,5,0),IF(Mitarbeiter!$D162="",DATE(2029,5,0),Mitarbeiter!$D162),TODAY()),Einstellungen!$F$13:$F$67)))*N(Mitarbeiter!$E162)/IF(Einstellungen!$C$11="7 Tage",7,5),N('Ist-Stunden'!AS162)+(N(Krankheitstage!CD162)+N(Krankheitstage!CP162))*N($C162))))</f>
        <v/>
      </c>
      <c r="BX162" s="76">
        <f>IF($B162="",0,IF(Einstellungen!$C$10="Ja",MAX(IF(Einstellungen!$C$11="7 Tage",MAX(0,(MIN(DATE(2029,6,0),IF(Mitarbeiter!$D162="",DATE(2029,6,0),Mitarbeiter!$D162),TODAY()))-(MAX(DATE(2029,5,1),Mitarbeiter!$C162))+1),MAX(0,NETWORKDAYS(MAX(DATE(2029,5,1),Mitarbeiter!$C162),MIN(DATE(2029,6,0),IF(Mitarbeiter!$D162="",DATE(2029,6,0),Mitarbeiter!$D162),TODAY()),Einstellungen!$F$13:$F$67)))*N(Mitarbeiter!$E162)/IF(Einstellungen!$C$11="7 Tage",7,5),N('Ist-Stunden'!AT162)),MAX(IF(Einstellungen!$C$11="7 Tage",MAX(0,(MIN(DATE(2029,6,0),IF(Mitarbeiter!$D162="",DATE(2029,6,0),Mitarbeiter!$D162),TODAY()))-(MAX(DATE(2029,5,1),Mitarbeiter!$C162))+1),MAX(0,NETWORKDAYS(MAX(DATE(2029,5,1),Mitarbeiter!$C162),MIN(DATE(2029,6,0),IF(Mitarbeiter!$D162="",DATE(2029,6,0),Mitarbeiter!$D162),TODAY()),Einstellungen!$F$13:$F$67)))*N(Mitarbeiter!$E162)/IF(Einstellungen!$C$11="7 Tage",7,5),N('Ist-Stunden'!AT162)+(N(Krankheitstage!CE162)+N(Krankheitstage!CQ162))*N($C162))))</f>
        <v/>
      </c>
      <c r="BY162" s="76">
        <f>IF($B162="",0,IF(Einstellungen!$C$10="Ja",MAX(IF(Einstellungen!$C$11="7 Tage",MAX(0,(MIN(DATE(2029,7,0),IF(Mitarbeiter!$D162="",DATE(2029,7,0),Mitarbeiter!$D162),TODAY()))-(MAX(DATE(2029,6,1),Mitarbeiter!$C162))+1),MAX(0,NETWORKDAYS(MAX(DATE(2029,6,1),Mitarbeiter!$C162),MIN(DATE(2029,7,0),IF(Mitarbeiter!$D162="",DATE(2029,7,0),Mitarbeiter!$D162),TODAY()),Einstellungen!$F$13:$F$67)))*N(Mitarbeiter!$E162)/IF(Einstellungen!$C$11="7 Tage",7,5),N('Ist-Stunden'!AU162)),MAX(IF(Einstellungen!$C$11="7 Tage",MAX(0,(MIN(DATE(2029,7,0),IF(Mitarbeiter!$D162="",DATE(2029,7,0),Mitarbeiter!$D162),TODAY()))-(MAX(DATE(2029,6,1),Mitarbeiter!$C162))+1),MAX(0,NETWORKDAYS(MAX(DATE(2029,6,1),Mitarbeiter!$C162),MIN(DATE(2029,7,0),IF(Mitarbeiter!$D162="",DATE(2029,7,0),Mitarbeiter!$D162),TODAY()),Einstellungen!$F$13:$F$67)))*N(Mitarbeiter!$E162)/IF(Einstellungen!$C$11="7 Tage",7,5),N('Ist-Stunden'!AU162)+(N(Krankheitstage!CF162)+N(Krankheitstage!CR162))*N($C162))))</f>
        <v/>
      </c>
      <c r="BZ162" s="76">
        <f>IF($B162="",0,IF(Einstellungen!$C$10="Ja",MAX(IF(Einstellungen!$C$11="7 Tage",MAX(0,(MIN(DATE(2029,8,0),IF(Mitarbeiter!$D162="",DATE(2029,8,0),Mitarbeiter!$D162),TODAY()))-(MAX(DATE(2029,7,1),Mitarbeiter!$C162))+1),MAX(0,NETWORKDAYS(MAX(DATE(2029,7,1),Mitarbeiter!$C162),MIN(DATE(2029,8,0),IF(Mitarbeiter!$D162="",DATE(2029,8,0),Mitarbeiter!$D162),TODAY()),Einstellungen!$F$13:$F$67)))*N(Mitarbeiter!$E162)/IF(Einstellungen!$C$11="7 Tage",7,5),N('Ist-Stunden'!AV162)),MAX(IF(Einstellungen!$C$11="7 Tage",MAX(0,(MIN(DATE(2029,8,0),IF(Mitarbeiter!$D162="",DATE(2029,8,0),Mitarbeiter!$D162),TODAY()))-(MAX(DATE(2029,7,1),Mitarbeiter!$C162))+1),MAX(0,NETWORKDAYS(MAX(DATE(2029,7,1),Mitarbeiter!$C162),MIN(DATE(2029,8,0),IF(Mitarbeiter!$D162="",DATE(2029,8,0),Mitarbeiter!$D162),TODAY()),Einstellungen!$F$13:$F$67)))*N(Mitarbeiter!$E162)/IF(Einstellungen!$C$11="7 Tage",7,5),N('Ist-Stunden'!AV162)+(N(Krankheitstage!CG162)+N(Krankheitstage!CS162))*N($C162))))</f>
        <v/>
      </c>
      <c r="CA162" s="76">
        <f>IF($B162="",0,IF(Einstellungen!$C$10="Ja",MAX(IF(Einstellungen!$C$11="7 Tage",MAX(0,(MIN(DATE(2029,9,0),IF(Mitarbeiter!$D162="",DATE(2029,9,0),Mitarbeiter!$D162),TODAY()))-(MAX(DATE(2029,8,1),Mitarbeiter!$C162))+1),MAX(0,NETWORKDAYS(MAX(DATE(2029,8,1),Mitarbeiter!$C162),MIN(DATE(2029,9,0),IF(Mitarbeiter!$D162="",DATE(2029,9,0),Mitarbeiter!$D162),TODAY()),Einstellungen!$F$13:$F$67)))*N(Mitarbeiter!$E162)/IF(Einstellungen!$C$11="7 Tage",7,5),N('Ist-Stunden'!AW162)),MAX(IF(Einstellungen!$C$11="7 Tage",MAX(0,(MIN(DATE(2029,9,0),IF(Mitarbeiter!$D162="",DATE(2029,9,0),Mitarbeiter!$D162),TODAY()))-(MAX(DATE(2029,8,1),Mitarbeiter!$C162))+1),MAX(0,NETWORKDAYS(MAX(DATE(2029,8,1),Mitarbeiter!$C162),MIN(DATE(2029,9,0),IF(Mitarbeiter!$D162="",DATE(2029,9,0),Mitarbeiter!$D162),TODAY()),Einstellungen!$F$13:$F$67)))*N(Mitarbeiter!$E162)/IF(Einstellungen!$C$11="7 Tage",7,5),N('Ist-Stunden'!AW162)+(N(Krankheitstage!CH162)+N(Krankheitstage!CT162))*N($C162))))</f>
        <v/>
      </c>
      <c r="CB162" s="76">
        <f>IF($B162="",0,IF(Einstellungen!$C$10="Ja",MAX(IF(Einstellungen!$C$11="7 Tage",MAX(0,(MIN(DATE(2029,10,0),IF(Mitarbeiter!$D162="",DATE(2029,10,0),Mitarbeiter!$D162),TODAY()))-(MAX(DATE(2029,9,1),Mitarbeiter!$C162))+1),MAX(0,NETWORKDAYS(MAX(DATE(2029,9,1),Mitarbeiter!$C162),MIN(DATE(2029,10,0),IF(Mitarbeiter!$D162="",DATE(2029,10,0),Mitarbeiter!$D162),TODAY()),Einstellungen!$F$13:$F$67)))*N(Mitarbeiter!$E162)/IF(Einstellungen!$C$11="7 Tage",7,5),N('Ist-Stunden'!AX162)),MAX(IF(Einstellungen!$C$11="7 Tage",MAX(0,(MIN(DATE(2029,10,0),IF(Mitarbeiter!$D162="",DATE(2029,10,0),Mitarbeiter!$D162),TODAY()))-(MAX(DATE(2029,9,1),Mitarbeiter!$C162))+1),MAX(0,NETWORKDAYS(MAX(DATE(2029,9,1),Mitarbeiter!$C162),MIN(DATE(2029,10,0),IF(Mitarbeiter!$D162="",DATE(2029,10,0),Mitarbeiter!$D162),TODAY()),Einstellungen!$F$13:$F$67)))*N(Mitarbeiter!$E162)/IF(Einstellungen!$C$11="7 Tage",7,5),N('Ist-Stunden'!AX162)+(N(Krankheitstage!CI162)+N(Krankheitstage!CU162))*N($C162))))</f>
        <v/>
      </c>
      <c r="CC162" s="76">
        <f>IF($B162="",0,IF(Einstellungen!$C$10="Ja",MAX(IF(Einstellungen!$C$11="7 Tage",MAX(0,(MIN(DATE(2029,11,0),IF(Mitarbeiter!$D162="",DATE(2029,11,0),Mitarbeiter!$D162),TODAY()))-(MAX(DATE(2029,10,1),Mitarbeiter!$C162))+1),MAX(0,NETWORKDAYS(MAX(DATE(2029,10,1),Mitarbeiter!$C162),MIN(DATE(2029,11,0),IF(Mitarbeiter!$D162="",DATE(2029,11,0),Mitarbeiter!$D162),TODAY()),Einstellungen!$F$13:$F$67)))*N(Mitarbeiter!$E162)/IF(Einstellungen!$C$11="7 Tage",7,5),N('Ist-Stunden'!AY162)),MAX(IF(Einstellungen!$C$11="7 Tage",MAX(0,(MIN(DATE(2029,11,0),IF(Mitarbeiter!$D162="",DATE(2029,11,0),Mitarbeiter!$D162),TODAY()))-(MAX(DATE(2029,10,1),Mitarbeiter!$C162))+1),MAX(0,NETWORKDAYS(MAX(DATE(2029,10,1),Mitarbeiter!$C162),MIN(DATE(2029,11,0),IF(Mitarbeiter!$D162="",DATE(2029,11,0),Mitarbeiter!$D162),TODAY()),Einstellungen!$F$13:$F$67)))*N(Mitarbeiter!$E162)/IF(Einstellungen!$C$11="7 Tage",7,5),N('Ist-Stunden'!AY162)+(N(Krankheitstage!CJ162)+N(Krankheitstage!CV162))*N($C162))))</f>
        <v/>
      </c>
      <c r="CD162" s="76">
        <f>IF($B162="",0,IF(Einstellungen!$C$10="Ja",MAX(IF(Einstellungen!$C$11="7 Tage",MAX(0,(MIN(DATE(2029,12,0),IF(Mitarbeiter!$D162="",DATE(2029,12,0),Mitarbeiter!$D162),TODAY()))-(MAX(DATE(2029,11,1),Mitarbeiter!$C162))+1),MAX(0,NETWORKDAYS(MAX(DATE(2029,11,1),Mitarbeiter!$C162),MIN(DATE(2029,12,0),IF(Mitarbeiter!$D162="",DATE(2029,12,0),Mitarbeiter!$D162),TODAY()),Einstellungen!$F$13:$F$67)))*N(Mitarbeiter!$E162)/IF(Einstellungen!$C$11="7 Tage",7,5),N('Ist-Stunden'!AZ162)),MAX(IF(Einstellungen!$C$11="7 Tage",MAX(0,(MIN(DATE(2029,12,0),IF(Mitarbeiter!$D162="",DATE(2029,12,0),Mitarbeiter!$D162),TODAY()))-(MAX(DATE(2029,11,1),Mitarbeiter!$C162))+1),MAX(0,NETWORKDAYS(MAX(DATE(2029,11,1),Mitarbeiter!$C162),MIN(DATE(2029,12,0),IF(Mitarbeiter!$D162="",DATE(2029,12,0),Mitarbeiter!$D162),TODAY()),Einstellungen!$F$13:$F$67)))*N(Mitarbeiter!$E162)/IF(Einstellungen!$C$11="7 Tage",7,5),N('Ist-Stunden'!AZ162)+(N(Krankheitstage!CK162)+N(Krankheitstage!CW162))*N($C162))))</f>
        <v/>
      </c>
      <c r="CE162" s="76">
        <f>IF($B162="",0,IF(Einstellungen!$C$10="Ja",MAX(IF(Einstellungen!$C$11="7 Tage",MAX(0,(MIN(DATE(2029,13,0),IF(Mitarbeiter!$D162="",DATE(2029,13,0),Mitarbeiter!$D162),TODAY()))-(MAX(DATE(2029,12,1),Mitarbeiter!$C162))+1),MAX(0,NETWORKDAYS(MAX(DATE(2029,12,1),Mitarbeiter!$C162),MIN(DATE(2029,13,0),IF(Mitarbeiter!$D162="",DATE(2029,13,0),Mitarbeiter!$D162),TODAY()),Einstellungen!$F$13:$F$67)))*N(Mitarbeiter!$E162)/IF(Einstellungen!$C$11="7 Tage",7,5),N('Ist-Stunden'!BA162)),MAX(IF(Einstellungen!$C$11="7 Tage",MAX(0,(MIN(DATE(2029,13,0),IF(Mitarbeiter!$D162="",DATE(2029,13,0),Mitarbeiter!$D162),TODAY()))-(MAX(DATE(2029,12,1),Mitarbeiter!$C162))+1),MAX(0,NETWORKDAYS(MAX(DATE(2029,12,1),Mitarbeiter!$C162),MIN(DATE(2029,13,0),IF(Mitarbeiter!$D162="",DATE(2029,13,0),Mitarbeiter!$D162),TODAY()),Einstellungen!$F$13:$F$67)))*N(Mitarbeiter!$E162)/IF(Einstellungen!$C$11="7 Tage",7,5),N('Ist-Stunden'!BA162)+(N(Krankheitstage!CL162)+N(Krankheitstage!CX162))*N($C162))))</f>
        <v/>
      </c>
      <c r="CF162" s="76">
        <f>IF($B162="",0,IF(Einstellungen!$C$10="Ja",MAX(IF(Einstellungen!$C$11="7 Tage",MAX(0,(MIN(DATE(2030,2,0),IF(Mitarbeiter!$D162="",DATE(2030,2,0),Mitarbeiter!$D162),TODAY()))-(MAX(DATE(2030,1,1),Mitarbeiter!$C162))+1),MAX(0,NETWORKDAYS(MAX(DATE(2030,1,1),Mitarbeiter!$C162),MIN(DATE(2030,2,0),IF(Mitarbeiter!$D162="",DATE(2030,2,0),Mitarbeiter!$D162),TODAY()),Einstellungen!$F$13:$F$67)))*N(Mitarbeiter!$E162)/IF(Einstellungen!$C$11="7 Tage",7,5),N('Ist-Stunden'!BB162)),MAX(IF(Einstellungen!$C$11="7 Tage",MAX(0,(MIN(DATE(2030,2,0),IF(Mitarbeiter!$D162="",DATE(2030,2,0),Mitarbeiter!$D162),TODAY()))-(MAX(DATE(2030,1,1),Mitarbeiter!$C162))+1),MAX(0,NETWORKDAYS(MAX(DATE(2030,1,1),Mitarbeiter!$C162),MIN(DATE(2030,2,0),IF(Mitarbeiter!$D162="",DATE(2030,2,0),Mitarbeiter!$D162),TODAY()),Einstellungen!$F$13:$F$67)))*N(Mitarbeiter!$E162)/IF(Einstellungen!$C$11="7 Tage",7,5),N('Ist-Stunden'!BB162)+(N(Krankheitstage!CY162)+N(Krankheitstage!DK162))*N($C162))))</f>
        <v/>
      </c>
      <c r="CG162" s="76">
        <f>IF($B162="",0,IF(Einstellungen!$C$10="Ja",MAX(IF(Einstellungen!$C$11="7 Tage",MAX(0,(MIN(DATE(2030,3,0),IF(Mitarbeiter!$D162="",DATE(2030,3,0),Mitarbeiter!$D162),TODAY()))-(MAX(DATE(2030,2,1),Mitarbeiter!$C162))+1),MAX(0,NETWORKDAYS(MAX(DATE(2030,2,1),Mitarbeiter!$C162),MIN(DATE(2030,3,0),IF(Mitarbeiter!$D162="",DATE(2030,3,0),Mitarbeiter!$D162),TODAY()),Einstellungen!$F$13:$F$67)))*N(Mitarbeiter!$E162)/IF(Einstellungen!$C$11="7 Tage",7,5),N('Ist-Stunden'!BC162)),MAX(IF(Einstellungen!$C$11="7 Tage",MAX(0,(MIN(DATE(2030,3,0),IF(Mitarbeiter!$D162="",DATE(2030,3,0),Mitarbeiter!$D162),TODAY()))-(MAX(DATE(2030,2,1),Mitarbeiter!$C162))+1),MAX(0,NETWORKDAYS(MAX(DATE(2030,2,1),Mitarbeiter!$C162),MIN(DATE(2030,3,0),IF(Mitarbeiter!$D162="",DATE(2030,3,0),Mitarbeiter!$D162),TODAY()),Einstellungen!$F$13:$F$67)))*N(Mitarbeiter!$E162)/IF(Einstellungen!$C$11="7 Tage",7,5),N('Ist-Stunden'!BC162)+(N(Krankheitstage!CZ162)+N(Krankheitstage!DL162))*N($C162))))</f>
        <v/>
      </c>
      <c r="CH162" s="76">
        <f>IF($B162="",0,IF(Einstellungen!$C$10="Ja",MAX(IF(Einstellungen!$C$11="7 Tage",MAX(0,(MIN(DATE(2030,4,0),IF(Mitarbeiter!$D162="",DATE(2030,4,0),Mitarbeiter!$D162),TODAY()))-(MAX(DATE(2030,3,1),Mitarbeiter!$C162))+1),MAX(0,NETWORKDAYS(MAX(DATE(2030,3,1),Mitarbeiter!$C162),MIN(DATE(2030,4,0),IF(Mitarbeiter!$D162="",DATE(2030,4,0),Mitarbeiter!$D162),TODAY()),Einstellungen!$F$13:$F$67)))*N(Mitarbeiter!$E162)/IF(Einstellungen!$C$11="7 Tage",7,5),N('Ist-Stunden'!BD162)),MAX(IF(Einstellungen!$C$11="7 Tage",MAX(0,(MIN(DATE(2030,4,0),IF(Mitarbeiter!$D162="",DATE(2030,4,0),Mitarbeiter!$D162),TODAY()))-(MAX(DATE(2030,3,1),Mitarbeiter!$C162))+1),MAX(0,NETWORKDAYS(MAX(DATE(2030,3,1),Mitarbeiter!$C162),MIN(DATE(2030,4,0),IF(Mitarbeiter!$D162="",DATE(2030,4,0),Mitarbeiter!$D162),TODAY()),Einstellungen!$F$13:$F$67)))*N(Mitarbeiter!$E162)/IF(Einstellungen!$C$11="7 Tage",7,5),N('Ist-Stunden'!BD162)+(N(Krankheitstage!DA162)+N(Krankheitstage!DM162))*N($C162))))</f>
        <v/>
      </c>
      <c r="CI162" s="76">
        <f>IF($B162="",0,IF(Einstellungen!$C$10="Ja",MAX(IF(Einstellungen!$C$11="7 Tage",MAX(0,(MIN(DATE(2030,5,0),IF(Mitarbeiter!$D162="",DATE(2030,5,0),Mitarbeiter!$D162),TODAY()))-(MAX(DATE(2030,4,1),Mitarbeiter!$C162))+1),MAX(0,NETWORKDAYS(MAX(DATE(2030,4,1),Mitarbeiter!$C162),MIN(DATE(2030,5,0),IF(Mitarbeiter!$D162="",DATE(2030,5,0),Mitarbeiter!$D162),TODAY()),Einstellungen!$F$13:$F$67)))*N(Mitarbeiter!$E162)/IF(Einstellungen!$C$11="7 Tage",7,5),N('Ist-Stunden'!BE162)),MAX(IF(Einstellungen!$C$11="7 Tage",MAX(0,(MIN(DATE(2030,5,0),IF(Mitarbeiter!$D162="",DATE(2030,5,0),Mitarbeiter!$D162),TODAY()))-(MAX(DATE(2030,4,1),Mitarbeiter!$C162))+1),MAX(0,NETWORKDAYS(MAX(DATE(2030,4,1),Mitarbeiter!$C162),MIN(DATE(2030,5,0),IF(Mitarbeiter!$D162="",DATE(2030,5,0),Mitarbeiter!$D162),TODAY()),Einstellungen!$F$13:$F$67)))*N(Mitarbeiter!$E162)/IF(Einstellungen!$C$11="7 Tage",7,5),N('Ist-Stunden'!BE162)+(N(Krankheitstage!DB162)+N(Krankheitstage!DN162))*N($C162))))</f>
        <v/>
      </c>
      <c r="CJ162" s="76">
        <f>IF($B162="",0,IF(Einstellungen!$C$10="Ja",MAX(IF(Einstellungen!$C$11="7 Tage",MAX(0,(MIN(DATE(2030,6,0),IF(Mitarbeiter!$D162="",DATE(2030,6,0),Mitarbeiter!$D162),TODAY()))-(MAX(DATE(2030,5,1),Mitarbeiter!$C162))+1),MAX(0,NETWORKDAYS(MAX(DATE(2030,5,1),Mitarbeiter!$C162),MIN(DATE(2030,6,0),IF(Mitarbeiter!$D162="",DATE(2030,6,0),Mitarbeiter!$D162),TODAY()),Einstellungen!$F$13:$F$67)))*N(Mitarbeiter!$E162)/IF(Einstellungen!$C$11="7 Tage",7,5),N('Ist-Stunden'!BF162)),MAX(IF(Einstellungen!$C$11="7 Tage",MAX(0,(MIN(DATE(2030,6,0),IF(Mitarbeiter!$D162="",DATE(2030,6,0),Mitarbeiter!$D162),TODAY()))-(MAX(DATE(2030,5,1),Mitarbeiter!$C162))+1),MAX(0,NETWORKDAYS(MAX(DATE(2030,5,1),Mitarbeiter!$C162),MIN(DATE(2030,6,0),IF(Mitarbeiter!$D162="",DATE(2030,6,0),Mitarbeiter!$D162),TODAY()),Einstellungen!$F$13:$F$67)))*N(Mitarbeiter!$E162)/IF(Einstellungen!$C$11="7 Tage",7,5),N('Ist-Stunden'!BF162)+(N(Krankheitstage!DC162)+N(Krankheitstage!DO162))*N($C162))))</f>
        <v/>
      </c>
      <c r="CK162" s="76">
        <f>IF($B162="",0,IF(Einstellungen!$C$10="Ja",MAX(IF(Einstellungen!$C$11="7 Tage",MAX(0,(MIN(DATE(2030,7,0),IF(Mitarbeiter!$D162="",DATE(2030,7,0),Mitarbeiter!$D162),TODAY()))-(MAX(DATE(2030,6,1),Mitarbeiter!$C162))+1),MAX(0,NETWORKDAYS(MAX(DATE(2030,6,1),Mitarbeiter!$C162),MIN(DATE(2030,7,0),IF(Mitarbeiter!$D162="",DATE(2030,7,0),Mitarbeiter!$D162),TODAY()),Einstellungen!$F$13:$F$67)))*N(Mitarbeiter!$E162)/IF(Einstellungen!$C$11="7 Tage",7,5),N('Ist-Stunden'!BG162)),MAX(IF(Einstellungen!$C$11="7 Tage",MAX(0,(MIN(DATE(2030,7,0),IF(Mitarbeiter!$D162="",DATE(2030,7,0),Mitarbeiter!$D162),TODAY()))-(MAX(DATE(2030,6,1),Mitarbeiter!$C162))+1),MAX(0,NETWORKDAYS(MAX(DATE(2030,6,1),Mitarbeiter!$C162),MIN(DATE(2030,7,0),IF(Mitarbeiter!$D162="",DATE(2030,7,0),Mitarbeiter!$D162),TODAY()),Einstellungen!$F$13:$F$67)))*N(Mitarbeiter!$E162)/IF(Einstellungen!$C$11="7 Tage",7,5),N('Ist-Stunden'!BG162)+(N(Krankheitstage!DD162)+N(Krankheitstage!DP162))*N($C162))))</f>
        <v/>
      </c>
      <c r="CL162" s="76">
        <f>IF($B162="",0,IF(Einstellungen!$C$10="Ja",MAX(IF(Einstellungen!$C$11="7 Tage",MAX(0,(MIN(DATE(2030,8,0),IF(Mitarbeiter!$D162="",DATE(2030,8,0),Mitarbeiter!$D162),TODAY()))-(MAX(DATE(2030,7,1),Mitarbeiter!$C162))+1),MAX(0,NETWORKDAYS(MAX(DATE(2030,7,1),Mitarbeiter!$C162),MIN(DATE(2030,8,0),IF(Mitarbeiter!$D162="",DATE(2030,8,0),Mitarbeiter!$D162),TODAY()),Einstellungen!$F$13:$F$67)))*N(Mitarbeiter!$E162)/IF(Einstellungen!$C$11="7 Tage",7,5),N('Ist-Stunden'!BH162)),MAX(IF(Einstellungen!$C$11="7 Tage",MAX(0,(MIN(DATE(2030,8,0),IF(Mitarbeiter!$D162="",DATE(2030,8,0),Mitarbeiter!$D162),TODAY()))-(MAX(DATE(2030,7,1),Mitarbeiter!$C162))+1),MAX(0,NETWORKDAYS(MAX(DATE(2030,7,1),Mitarbeiter!$C162),MIN(DATE(2030,8,0),IF(Mitarbeiter!$D162="",DATE(2030,8,0),Mitarbeiter!$D162),TODAY()),Einstellungen!$F$13:$F$67)))*N(Mitarbeiter!$E162)/IF(Einstellungen!$C$11="7 Tage",7,5),N('Ist-Stunden'!BH162)+(N(Krankheitstage!DE162)+N(Krankheitstage!DQ162))*N($C162))))</f>
        <v/>
      </c>
      <c r="CM162" s="76">
        <f>IF($B162="",0,IF(Einstellungen!$C$10="Ja",MAX(IF(Einstellungen!$C$11="7 Tage",MAX(0,(MIN(DATE(2030,9,0),IF(Mitarbeiter!$D162="",DATE(2030,9,0),Mitarbeiter!$D162),TODAY()))-(MAX(DATE(2030,8,1),Mitarbeiter!$C162))+1),MAX(0,NETWORKDAYS(MAX(DATE(2030,8,1),Mitarbeiter!$C162),MIN(DATE(2030,9,0),IF(Mitarbeiter!$D162="",DATE(2030,9,0),Mitarbeiter!$D162),TODAY()),Einstellungen!$F$13:$F$67)))*N(Mitarbeiter!$E162)/IF(Einstellungen!$C$11="7 Tage",7,5),N('Ist-Stunden'!BI162)),MAX(IF(Einstellungen!$C$11="7 Tage",MAX(0,(MIN(DATE(2030,9,0),IF(Mitarbeiter!$D162="",DATE(2030,9,0),Mitarbeiter!$D162),TODAY()))-(MAX(DATE(2030,8,1),Mitarbeiter!$C162))+1),MAX(0,NETWORKDAYS(MAX(DATE(2030,8,1),Mitarbeiter!$C162),MIN(DATE(2030,9,0),IF(Mitarbeiter!$D162="",DATE(2030,9,0),Mitarbeiter!$D162),TODAY()),Einstellungen!$F$13:$F$67)))*N(Mitarbeiter!$E162)/IF(Einstellungen!$C$11="7 Tage",7,5),N('Ist-Stunden'!BI162)+(N(Krankheitstage!DF162)+N(Krankheitstage!DR162))*N($C162))))</f>
        <v/>
      </c>
      <c r="CN162" s="76">
        <f>IF($B162="",0,IF(Einstellungen!$C$10="Ja",MAX(IF(Einstellungen!$C$11="7 Tage",MAX(0,(MIN(DATE(2030,10,0),IF(Mitarbeiter!$D162="",DATE(2030,10,0),Mitarbeiter!$D162),TODAY()))-(MAX(DATE(2030,9,1),Mitarbeiter!$C162))+1),MAX(0,NETWORKDAYS(MAX(DATE(2030,9,1),Mitarbeiter!$C162),MIN(DATE(2030,10,0),IF(Mitarbeiter!$D162="",DATE(2030,10,0),Mitarbeiter!$D162),TODAY()),Einstellungen!$F$13:$F$67)))*N(Mitarbeiter!$E162)/IF(Einstellungen!$C$11="7 Tage",7,5),N('Ist-Stunden'!BJ162)),MAX(IF(Einstellungen!$C$11="7 Tage",MAX(0,(MIN(DATE(2030,10,0),IF(Mitarbeiter!$D162="",DATE(2030,10,0),Mitarbeiter!$D162),TODAY()))-(MAX(DATE(2030,9,1),Mitarbeiter!$C162))+1),MAX(0,NETWORKDAYS(MAX(DATE(2030,9,1),Mitarbeiter!$C162),MIN(DATE(2030,10,0),IF(Mitarbeiter!$D162="",DATE(2030,10,0),Mitarbeiter!$D162),TODAY()),Einstellungen!$F$13:$F$67)))*N(Mitarbeiter!$E162)/IF(Einstellungen!$C$11="7 Tage",7,5),N('Ist-Stunden'!BJ162)+(N(Krankheitstage!DG162)+N(Krankheitstage!DS162))*N($C162))))</f>
        <v/>
      </c>
      <c r="CO162" s="76">
        <f>IF($B162="",0,IF(Einstellungen!$C$10="Ja",MAX(IF(Einstellungen!$C$11="7 Tage",MAX(0,(MIN(DATE(2030,11,0),IF(Mitarbeiter!$D162="",DATE(2030,11,0),Mitarbeiter!$D162),TODAY()))-(MAX(DATE(2030,10,1),Mitarbeiter!$C162))+1),MAX(0,NETWORKDAYS(MAX(DATE(2030,10,1),Mitarbeiter!$C162),MIN(DATE(2030,11,0),IF(Mitarbeiter!$D162="",DATE(2030,11,0),Mitarbeiter!$D162),TODAY()),Einstellungen!$F$13:$F$67)))*N(Mitarbeiter!$E162)/IF(Einstellungen!$C$11="7 Tage",7,5),N('Ist-Stunden'!BK162)),MAX(IF(Einstellungen!$C$11="7 Tage",MAX(0,(MIN(DATE(2030,11,0),IF(Mitarbeiter!$D162="",DATE(2030,11,0),Mitarbeiter!$D162),TODAY()))-(MAX(DATE(2030,10,1),Mitarbeiter!$C162))+1),MAX(0,NETWORKDAYS(MAX(DATE(2030,10,1),Mitarbeiter!$C162),MIN(DATE(2030,11,0),IF(Mitarbeiter!$D162="",DATE(2030,11,0),Mitarbeiter!$D162),TODAY()),Einstellungen!$F$13:$F$67)))*N(Mitarbeiter!$E162)/IF(Einstellungen!$C$11="7 Tage",7,5),N('Ist-Stunden'!BK162)+(N(Krankheitstage!DH162)+N(Krankheitstage!DT162))*N($C162))))</f>
        <v/>
      </c>
      <c r="CP162" s="76">
        <f>IF($B162="",0,IF(Einstellungen!$C$10="Ja",MAX(IF(Einstellungen!$C$11="7 Tage",MAX(0,(MIN(DATE(2030,12,0),IF(Mitarbeiter!$D162="",DATE(2030,12,0),Mitarbeiter!$D162),TODAY()))-(MAX(DATE(2030,11,1),Mitarbeiter!$C162))+1),MAX(0,NETWORKDAYS(MAX(DATE(2030,11,1),Mitarbeiter!$C162),MIN(DATE(2030,12,0),IF(Mitarbeiter!$D162="",DATE(2030,12,0),Mitarbeiter!$D162),TODAY()),Einstellungen!$F$13:$F$67)))*N(Mitarbeiter!$E162)/IF(Einstellungen!$C$11="7 Tage",7,5),N('Ist-Stunden'!BL162)),MAX(IF(Einstellungen!$C$11="7 Tage",MAX(0,(MIN(DATE(2030,12,0),IF(Mitarbeiter!$D162="",DATE(2030,12,0),Mitarbeiter!$D162),TODAY()))-(MAX(DATE(2030,11,1),Mitarbeiter!$C162))+1),MAX(0,NETWORKDAYS(MAX(DATE(2030,11,1),Mitarbeiter!$C162),MIN(DATE(2030,12,0),IF(Mitarbeiter!$D162="",DATE(2030,12,0),Mitarbeiter!$D162),TODAY()),Einstellungen!$F$13:$F$67)))*N(Mitarbeiter!$E162)/IF(Einstellungen!$C$11="7 Tage",7,5),N('Ist-Stunden'!BL162)+(N(Krankheitstage!DI162)+N(Krankheitstage!DU162))*N($C162))))</f>
        <v/>
      </c>
      <c r="CQ162" s="76">
        <f>IF($B162="",0,IF(Einstellungen!$C$10="Ja",MAX(IF(Einstellungen!$C$11="7 Tage",MAX(0,(MIN(DATE(2030,13,0),IF(Mitarbeiter!$D162="",DATE(2030,13,0),Mitarbeiter!$D162),TODAY()))-(MAX(DATE(2030,12,1),Mitarbeiter!$C162))+1),MAX(0,NETWORKDAYS(MAX(DATE(2030,12,1),Mitarbeiter!$C162),MIN(DATE(2030,13,0),IF(Mitarbeiter!$D162="",DATE(2030,13,0),Mitarbeiter!$D162),TODAY()),Einstellungen!$F$13:$F$67)))*N(Mitarbeiter!$E162)/IF(Einstellungen!$C$11="7 Tage",7,5),N('Ist-Stunden'!BM162)),MAX(IF(Einstellungen!$C$11="7 Tage",MAX(0,(MIN(DATE(2030,13,0),IF(Mitarbeiter!$D162="",DATE(2030,13,0),Mitarbeiter!$D162),TODAY()))-(MAX(DATE(2030,12,1),Mitarbeiter!$C162))+1),MAX(0,NETWORKDAYS(MAX(DATE(2030,12,1),Mitarbeiter!$C162),MIN(DATE(2030,13,0),IF(Mitarbeiter!$D162="",DATE(2030,13,0),Mitarbeiter!$D162),TODAY()),Einstellungen!$F$13:$F$67)))*N(Mitarbeiter!$E162)/IF(Einstellungen!$C$11="7 Tage",7,5),N('Ist-Stunden'!BM162)+(N(Krankheitstage!DJ162)+N(Krankheitstage!DV162))*N($C162))))</f>
        <v/>
      </c>
    </row>
    <row r="163">
      <c r="A163" s="73">
        <f>IF(Mitarbeiter!B163="","",Mitarbeiter!A163)</f>
        <v/>
      </c>
      <c r="B163" s="6">
        <f>IF(Mitarbeiter!B163="","",Mitarbeiter!B163)</f>
        <v/>
      </c>
      <c r="C163" s="74">
        <f>IF(Mitarbeiter!B163="","",Mitarbeiter!F163)</f>
        <v/>
      </c>
      <c r="D163" s="75">
        <f>N(INDEX(Krankheitstage!$G163:$DV163,1,(Einstellungen!$C$3-2026)*24+1))</f>
        <v/>
      </c>
      <c r="E163" s="75">
        <f>N(INDEX(Krankheitstage!$G163:$DV163,1,(Einstellungen!$C$3-2026)*24+2))</f>
        <v/>
      </c>
      <c r="F163" s="75">
        <f>N(INDEX(Krankheitstage!$G163:$DV163,1,(Einstellungen!$C$3-2026)*24+3))</f>
        <v/>
      </c>
      <c r="G163" s="75">
        <f>N(INDEX(Krankheitstage!$G163:$DV163,1,(Einstellungen!$C$3-2026)*24+4))</f>
        <v/>
      </c>
      <c r="H163" s="75">
        <f>N(INDEX(Krankheitstage!$G163:$DV163,1,(Einstellungen!$C$3-2026)*24+5))</f>
        <v/>
      </c>
      <c r="I163" s="75">
        <f>N(INDEX(Krankheitstage!$G163:$DV163,1,(Einstellungen!$C$3-2026)*24+6))</f>
        <v/>
      </c>
      <c r="J163" s="75">
        <f>N(INDEX(Krankheitstage!$G163:$DV163,1,(Einstellungen!$C$3-2026)*24+7))</f>
        <v/>
      </c>
      <c r="K163" s="75">
        <f>N(INDEX(Krankheitstage!$G163:$DV163,1,(Einstellungen!$C$3-2026)*24+8))</f>
        <v/>
      </c>
      <c r="L163" s="75">
        <f>N(INDEX(Krankheitstage!$G163:$DV163,1,(Einstellungen!$C$3-2026)*24+9))</f>
        <v/>
      </c>
      <c r="M163" s="75">
        <f>N(INDEX(Krankheitstage!$G163:$DV163,1,(Einstellungen!$C$3-2026)*24+10))</f>
        <v/>
      </c>
      <c r="N163" s="75">
        <f>N(INDEX(Krankheitstage!$G163:$DV163,1,(Einstellungen!$C$3-2026)*24+11))</f>
        <v/>
      </c>
      <c r="O163" s="75">
        <f>N(INDEX(Krankheitstage!$G163:$DV163,1,(Einstellungen!$C$3-2026)*24+12))</f>
        <v/>
      </c>
      <c r="P163" s="75">
        <f>IF($B163="","",SUM(D163:O163))</f>
        <v/>
      </c>
      <c r="Q163" s="75">
        <f>N(INDEX(Krankheitstage!$G163:$DV163,1,(Einstellungen!$C$3-2026)*24+13))</f>
        <v/>
      </c>
      <c r="R163" s="75">
        <f>N(INDEX(Krankheitstage!$G163:$DV163,1,(Einstellungen!$C$3-2026)*24+14))</f>
        <v/>
      </c>
      <c r="S163" s="75">
        <f>N(INDEX(Krankheitstage!$G163:$DV163,1,(Einstellungen!$C$3-2026)*24+15))</f>
        <v/>
      </c>
      <c r="T163" s="75">
        <f>N(INDEX(Krankheitstage!$G163:$DV163,1,(Einstellungen!$C$3-2026)*24+16))</f>
        <v/>
      </c>
      <c r="U163" s="75">
        <f>N(INDEX(Krankheitstage!$G163:$DV163,1,(Einstellungen!$C$3-2026)*24+17))</f>
        <v/>
      </c>
      <c r="V163" s="75">
        <f>N(INDEX(Krankheitstage!$G163:$DV163,1,(Einstellungen!$C$3-2026)*24+18))</f>
        <v/>
      </c>
      <c r="W163" s="75">
        <f>N(INDEX(Krankheitstage!$G163:$DV163,1,(Einstellungen!$C$3-2026)*24+19))</f>
        <v/>
      </c>
      <c r="X163" s="75">
        <f>N(INDEX(Krankheitstage!$G163:$DV163,1,(Einstellungen!$C$3-2026)*24+20))</f>
        <v/>
      </c>
      <c r="Y163" s="75">
        <f>N(INDEX(Krankheitstage!$G163:$DV163,1,(Einstellungen!$C$3-2026)*24+21))</f>
        <v/>
      </c>
      <c r="Z163" s="75">
        <f>N(INDEX(Krankheitstage!$G163:$DV163,1,(Einstellungen!$C$3-2026)*24+22))</f>
        <v/>
      </c>
      <c r="AA163" s="75">
        <f>N(INDEX(Krankheitstage!$G163:$DV163,1,(Einstellungen!$C$3-2026)*24+23))</f>
        <v/>
      </c>
      <c r="AB163" s="75">
        <f>N(INDEX(Krankheitstage!$G163:$DV163,1,(Einstellungen!$C$3-2026)*24+24))</f>
        <v/>
      </c>
      <c r="AC163" s="75">
        <f>IF($B163="","",SUM(Q163:AB163))</f>
        <v/>
      </c>
      <c r="AD163" s="75">
        <f>IF($B163="","",SUM(P163,AC163))</f>
        <v/>
      </c>
      <c r="AE163" s="76">
        <f>IF($B163="","",AD163*N(C163))</f>
        <v/>
      </c>
      <c r="AF163" s="75">
        <f>IF($B163="","",Krankheitstage!E163)</f>
        <v/>
      </c>
      <c r="AG163" s="76">
        <f>IF($B163="","",AF163*N(C163))</f>
        <v/>
      </c>
      <c r="AH163" s="76">
        <f>IF($B163="","",INDEX($AJ163:$CQ163,1,(Einstellungen!$C$3-2026)*12+1)+INDEX($AJ163:$CQ163,1,(Einstellungen!$C$3-2026)*12+2)+INDEX($AJ163:$CQ163,1,(Einstellungen!$C$3-2026)*12+3)+INDEX($AJ163:$CQ163,1,(Einstellungen!$C$3-2026)*12+4)+INDEX($AJ163:$CQ163,1,(Einstellungen!$C$3-2026)*12+5)+INDEX($AJ163:$CQ163,1,(Einstellungen!$C$3-2026)*12+6)+INDEX($AJ163:$CQ163,1,(Einstellungen!$C$3-2026)*12+7)+INDEX($AJ163:$CQ163,1,(Einstellungen!$C$3-2026)*12+8)+INDEX($AJ163:$CQ163,1,(Einstellungen!$C$3-2026)*12+9)+INDEX($AJ163:$CQ163,1,(Einstellungen!$C$3-2026)*12+10)+INDEX($AJ163:$CQ163,1,(Einstellungen!$C$3-2026)*12+11)+INDEX($AJ163:$CQ163,1,(Einstellungen!$C$3-2026)*12+12))</f>
        <v/>
      </c>
      <c r="AI163" s="76">
        <f>IF($B163="","",SUM($AJ163:$CQ163))</f>
        <v/>
      </c>
      <c r="AJ163" s="76">
        <f>IF($B163="",0,IF(Einstellungen!$C$10="Ja",MAX(IF(Einstellungen!$C$11="7 Tage",MAX(0,(MIN(DATE(2026,2,0),IF(Mitarbeiter!$D163="",DATE(2026,2,0),Mitarbeiter!$D163),TODAY()))-(MAX(DATE(2026,1,1),Mitarbeiter!$C163))+1),MAX(0,NETWORKDAYS(MAX(DATE(2026,1,1),Mitarbeiter!$C163),MIN(DATE(2026,2,0),IF(Mitarbeiter!$D163="",DATE(2026,2,0),Mitarbeiter!$D163),TODAY()),Einstellungen!$F$13:$F$67)))*N(Mitarbeiter!$E163)/IF(Einstellungen!$C$11="7 Tage",7,5),N('Ist-Stunden'!F163)),MAX(IF(Einstellungen!$C$11="7 Tage",MAX(0,(MIN(DATE(2026,2,0),IF(Mitarbeiter!$D163="",DATE(2026,2,0),Mitarbeiter!$D163),TODAY()))-(MAX(DATE(2026,1,1),Mitarbeiter!$C163))+1),MAX(0,NETWORKDAYS(MAX(DATE(2026,1,1),Mitarbeiter!$C163),MIN(DATE(2026,2,0),IF(Mitarbeiter!$D163="",DATE(2026,2,0),Mitarbeiter!$D163),TODAY()),Einstellungen!$F$13:$F$67)))*N(Mitarbeiter!$E163)/IF(Einstellungen!$C$11="7 Tage",7,5),N('Ist-Stunden'!F163)+(N(Krankheitstage!G163)+N(Krankheitstage!S163))*N($C163))))</f>
        <v/>
      </c>
      <c r="AK163" s="76">
        <f>IF($B163="",0,IF(Einstellungen!$C$10="Ja",MAX(IF(Einstellungen!$C$11="7 Tage",MAX(0,(MIN(DATE(2026,3,0),IF(Mitarbeiter!$D163="",DATE(2026,3,0),Mitarbeiter!$D163),TODAY()))-(MAX(DATE(2026,2,1),Mitarbeiter!$C163))+1),MAX(0,NETWORKDAYS(MAX(DATE(2026,2,1),Mitarbeiter!$C163),MIN(DATE(2026,3,0),IF(Mitarbeiter!$D163="",DATE(2026,3,0),Mitarbeiter!$D163),TODAY()),Einstellungen!$F$13:$F$67)))*N(Mitarbeiter!$E163)/IF(Einstellungen!$C$11="7 Tage",7,5),N('Ist-Stunden'!G163)),MAX(IF(Einstellungen!$C$11="7 Tage",MAX(0,(MIN(DATE(2026,3,0),IF(Mitarbeiter!$D163="",DATE(2026,3,0),Mitarbeiter!$D163),TODAY()))-(MAX(DATE(2026,2,1),Mitarbeiter!$C163))+1),MAX(0,NETWORKDAYS(MAX(DATE(2026,2,1),Mitarbeiter!$C163),MIN(DATE(2026,3,0),IF(Mitarbeiter!$D163="",DATE(2026,3,0),Mitarbeiter!$D163),TODAY()),Einstellungen!$F$13:$F$67)))*N(Mitarbeiter!$E163)/IF(Einstellungen!$C$11="7 Tage",7,5),N('Ist-Stunden'!G163)+(N(Krankheitstage!H163)+N(Krankheitstage!T163))*N($C163))))</f>
        <v/>
      </c>
      <c r="AL163" s="76">
        <f>IF($B163="",0,IF(Einstellungen!$C$10="Ja",MAX(IF(Einstellungen!$C$11="7 Tage",MAX(0,(MIN(DATE(2026,4,0),IF(Mitarbeiter!$D163="",DATE(2026,4,0),Mitarbeiter!$D163),TODAY()))-(MAX(DATE(2026,3,1),Mitarbeiter!$C163))+1),MAX(0,NETWORKDAYS(MAX(DATE(2026,3,1),Mitarbeiter!$C163),MIN(DATE(2026,4,0),IF(Mitarbeiter!$D163="",DATE(2026,4,0),Mitarbeiter!$D163),TODAY()),Einstellungen!$F$13:$F$67)))*N(Mitarbeiter!$E163)/IF(Einstellungen!$C$11="7 Tage",7,5),N('Ist-Stunden'!H163)),MAX(IF(Einstellungen!$C$11="7 Tage",MAX(0,(MIN(DATE(2026,4,0),IF(Mitarbeiter!$D163="",DATE(2026,4,0),Mitarbeiter!$D163),TODAY()))-(MAX(DATE(2026,3,1),Mitarbeiter!$C163))+1),MAX(0,NETWORKDAYS(MAX(DATE(2026,3,1),Mitarbeiter!$C163),MIN(DATE(2026,4,0),IF(Mitarbeiter!$D163="",DATE(2026,4,0),Mitarbeiter!$D163),TODAY()),Einstellungen!$F$13:$F$67)))*N(Mitarbeiter!$E163)/IF(Einstellungen!$C$11="7 Tage",7,5),N('Ist-Stunden'!H163)+(N(Krankheitstage!I163)+N(Krankheitstage!U163))*N($C163))))</f>
        <v/>
      </c>
      <c r="AM163" s="76">
        <f>IF($B163="",0,IF(Einstellungen!$C$10="Ja",MAX(IF(Einstellungen!$C$11="7 Tage",MAX(0,(MIN(DATE(2026,5,0),IF(Mitarbeiter!$D163="",DATE(2026,5,0),Mitarbeiter!$D163),TODAY()))-(MAX(DATE(2026,4,1),Mitarbeiter!$C163))+1),MAX(0,NETWORKDAYS(MAX(DATE(2026,4,1),Mitarbeiter!$C163),MIN(DATE(2026,5,0),IF(Mitarbeiter!$D163="",DATE(2026,5,0),Mitarbeiter!$D163),TODAY()),Einstellungen!$F$13:$F$67)))*N(Mitarbeiter!$E163)/IF(Einstellungen!$C$11="7 Tage",7,5),N('Ist-Stunden'!I163)),MAX(IF(Einstellungen!$C$11="7 Tage",MAX(0,(MIN(DATE(2026,5,0),IF(Mitarbeiter!$D163="",DATE(2026,5,0),Mitarbeiter!$D163),TODAY()))-(MAX(DATE(2026,4,1),Mitarbeiter!$C163))+1),MAX(0,NETWORKDAYS(MAX(DATE(2026,4,1),Mitarbeiter!$C163),MIN(DATE(2026,5,0),IF(Mitarbeiter!$D163="",DATE(2026,5,0),Mitarbeiter!$D163),TODAY()),Einstellungen!$F$13:$F$67)))*N(Mitarbeiter!$E163)/IF(Einstellungen!$C$11="7 Tage",7,5),N('Ist-Stunden'!I163)+(N(Krankheitstage!J163)+N(Krankheitstage!V163))*N($C163))))</f>
        <v/>
      </c>
      <c r="AN163" s="76">
        <f>IF($B163="",0,IF(Einstellungen!$C$10="Ja",MAX(IF(Einstellungen!$C$11="7 Tage",MAX(0,(MIN(DATE(2026,6,0),IF(Mitarbeiter!$D163="",DATE(2026,6,0),Mitarbeiter!$D163),TODAY()))-(MAX(DATE(2026,5,1),Mitarbeiter!$C163))+1),MAX(0,NETWORKDAYS(MAX(DATE(2026,5,1),Mitarbeiter!$C163),MIN(DATE(2026,6,0),IF(Mitarbeiter!$D163="",DATE(2026,6,0),Mitarbeiter!$D163),TODAY()),Einstellungen!$F$13:$F$67)))*N(Mitarbeiter!$E163)/IF(Einstellungen!$C$11="7 Tage",7,5),N('Ist-Stunden'!J163)),MAX(IF(Einstellungen!$C$11="7 Tage",MAX(0,(MIN(DATE(2026,6,0),IF(Mitarbeiter!$D163="",DATE(2026,6,0),Mitarbeiter!$D163),TODAY()))-(MAX(DATE(2026,5,1),Mitarbeiter!$C163))+1),MAX(0,NETWORKDAYS(MAX(DATE(2026,5,1),Mitarbeiter!$C163),MIN(DATE(2026,6,0),IF(Mitarbeiter!$D163="",DATE(2026,6,0),Mitarbeiter!$D163),TODAY()),Einstellungen!$F$13:$F$67)))*N(Mitarbeiter!$E163)/IF(Einstellungen!$C$11="7 Tage",7,5),N('Ist-Stunden'!J163)+(N(Krankheitstage!K163)+N(Krankheitstage!W163))*N($C163))))</f>
        <v/>
      </c>
      <c r="AO163" s="76">
        <f>IF($B163="",0,IF(Einstellungen!$C$10="Ja",MAX(IF(Einstellungen!$C$11="7 Tage",MAX(0,(MIN(DATE(2026,7,0),IF(Mitarbeiter!$D163="",DATE(2026,7,0),Mitarbeiter!$D163),TODAY()))-(MAX(DATE(2026,6,1),Mitarbeiter!$C163))+1),MAX(0,NETWORKDAYS(MAX(DATE(2026,6,1),Mitarbeiter!$C163),MIN(DATE(2026,7,0),IF(Mitarbeiter!$D163="",DATE(2026,7,0),Mitarbeiter!$D163),TODAY()),Einstellungen!$F$13:$F$67)))*N(Mitarbeiter!$E163)/IF(Einstellungen!$C$11="7 Tage",7,5),N('Ist-Stunden'!K163)),MAX(IF(Einstellungen!$C$11="7 Tage",MAX(0,(MIN(DATE(2026,7,0),IF(Mitarbeiter!$D163="",DATE(2026,7,0),Mitarbeiter!$D163),TODAY()))-(MAX(DATE(2026,6,1),Mitarbeiter!$C163))+1),MAX(0,NETWORKDAYS(MAX(DATE(2026,6,1),Mitarbeiter!$C163),MIN(DATE(2026,7,0),IF(Mitarbeiter!$D163="",DATE(2026,7,0),Mitarbeiter!$D163),TODAY()),Einstellungen!$F$13:$F$67)))*N(Mitarbeiter!$E163)/IF(Einstellungen!$C$11="7 Tage",7,5),N('Ist-Stunden'!K163)+(N(Krankheitstage!L163)+N(Krankheitstage!X163))*N($C163))))</f>
        <v/>
      </c>
      <c r="AP163" s="76">
        <f>IF($B163="",0,IF(Einstellungen!$C$10="Ja",MAX(IF(Einstellungen!$C$11="7 Tage",MAX(0,(MIN(DATE(2026,8,0),IF(Mitarbeiter!$D163="",DATE(2026,8,0),Mitarbeiter!$D163),TODAY()))-(MAX(DATE(2026,7,1),Mitarbeiter!$C163))+1),MAX(0,NETWORKDAYS(MAX(DATE(2026,7,1),Mitarbeiter!$C163),MIN(DATE(2026,8,0),IF(Mitarbeiter!$D163="",DATE(2026,8,0),Mitarbeiter!$D163),TODAY()),Einstellungen!$F$13:$F$67)))*N(Mitarbeiter!$E163)/IF(Einstellungen!$C$11="7 Tage",7,5),N('Ist-Stunden'!L163)),MAX(IF(Einstellungen!$C$11="7 Tage",MAX(0,(MIN(DATE(2026,8,0),IF(Mitarbeiter!$D163="",DATE(2026,8,0),Mitarbeiter!$D163),TODAY()))-(MAX(DATE(2026,7,1),Mitarbeiter!$C163))+1),MAX(0,NETWORKDAYS(MAX(DATE(2026,7,1),Mitarbeiter!$C163),MIN(DATE(2026,8,0),IF(Mitarbeiter!$D163="",DATE(2026,8,0),Mitarbeiter!$D163),TODAY()),Einstellungen!$F$13:$F$67)))*N(Mitarbeiter!$E163)/IF(Einstellungen!$C$11="7 Tage",7,5),N('Ist-Stunden'!L163)+(N(Krankheitstage!M163)+N(Krankheitstage!Y163))*N($C163))))</f>
        <v/>
      </c>
      <c r="AQ163" s="76">
        <f>IF($B163="",0,IF(Einstellungen!$C$10="Ja",MAX(IF(Einstellungen!$C$11="7 Tage",MAX(0,(MIN(DATE(2026,9,0),IF(Mitarbeiter!$D163="",DATE(2026,9,0),Mitarbeiter!$D163),TODAY()))-(MAX(DATE(2026,8,1),Mitarbeiter!$C163))+1),MAX(0,NETWORKDAYS(MAX(DATE(2026,8,1),Mitarbeiter!$C163),MIN(DATE(2026,9,0),IF(Mitarbeiter!$D163="",DATE(2026,9,0),Mitarbeiter!$D163),TODAY()),Einstellungen!$F$13:$F$67)))*N(Mitarbeiter!$E163)/IF(Einstellungen!$C$11="7 Tage",7,5),N('Ist-Stunden'!M163)),MAX(IF(Einstellungen!$C$11="7 Tage",MAX(0,(MIN(DATE(2026,9,0),IF(Mitarbeiter!$D163="",DATE(2026,9,0),Mitarbeiter!$D163),TODAY()))-(MAX(DATE(2026,8,1),Mitarbeiter!$C163))+1),MAX(0,NETWORKDAYS(MAX(DATE(2026,8,1),Mitarbeiter!$C163),MIN(DATE(2026,9,0),IF(Mitarbeiter!$D163="",DATE(2026,9,0),Mitarbeiter!$D163),TODAY()),Einstellungen!$F$13:$F$67)))*N(Mitarbeiter!$E163)/IF(Einstellungen!$C$11="7 Tage",7,5),N('Ist-Stunden'!M163)+(N(Krankheitstage!N163)+N(Krankheitstage!Z163))*N($C163))))</f>
        <v/>
      </c>
      <c r="AR163" s="76">
        <f>IF($B163="",0,IF(Einstellungen!$C$10="Ja",MAX(IF(Einstellungen!$C$11="7 Tage",MAX(0,(MIN(DATE(2026,10,0),IF(Mitarbeiter!$D163="",DATE(2026,10,0),Mitarbeiter!$D163),TODAY()))-(MAX(DATE(2026,9,1),Mitarbeiter!$C163))+1),MAX(0,NETWORKDAYS(MAX(DATE(2026,9,1),Mitarbeiter!$C163),MIN(DATE(2026,10,0),IF(Mitarbeiter!$D163="",DATE(2026,10,0),Mitarbeiter!$D163),TODAY()),Einstellungen!$F$13:$F$67)))*N(Mitarbeiter!$E163)/IF(Einstellungen!$C$11="7 Tage",7,5),N('Ist-Stunden'!N163)),MAX(IF(Einstellungen!$C$11="7 Tage",MAX(0,(MIN(DATE(2026,10,0),IF(Mitarbeiter!$D163="",DATE(2026,10,0),Mitarbeiter!$D163),TODAY()))-(MAX(DATE(2026,9,1),Mitarbeiter!$C163))+1),MAX(0,NETWORKDAYS(MAX(DATE(2026,9,1),Mitarbeiter!$C163),MIN(DATE(2026,10,0),IF(Mitarbeiter!$D163="",DATE(2026,10,0),Mitarbeiter!$D163),TODAY()),Einstellungen!$F$13:$F$67)))*N(Mitarbeiter!$E163)/IF(Einstellungen!$C$11="7 Tage",7,5),N('Ist-Stunden'!N163)+(N(Krankheitstage!O163)+N(Krankheitstage!AA163))*N($C163))))</f>
        <v/>
      </c>
      <c r="AS163" s="76">
        <f>IF($B163="",0,IF(Einstellungen!$C$10="Ja",MAX(IF(Einstellungen!$C$11="7 Tage",MAX(0,(MIN(DATE(2026,11,0),IF(Mitarbeiter!$D163="",DATE(2026,11,0),Mitarbeiter!$D163),TODAY()))-(MAX(DATE(2026,10,1),Mitarbeiter!$C163))+1),MAX(0,NETWORKDAYS(MAX(DATE(2026,10,1),Mitarbeiter!$C163),MIN(DATE(2026,11,0),IF(Mitarbeiter!$D163="",DATE(2026,11,0),Mitarbeiter!$D163),TODAY()),Einstellungen!$F$13:$F$67)))*N(Mitarbeiter!$E163)/IF(Einstellungen!$C$11="7 Tage",7,5),N('Ist-Stunden'!O163)),MAX(IF(Einstellungen!$C$11="7 Tage",MAX(0,(MIN(DATE(2026,11,0),IF(Mitarbeiter!$D163="",DATE(2026,11,0),Mitarbeiter!$D163),TODAY()))-(MAX(DATE(2026,10,1),Mitarbeiter!$C163))+1),MAX(0,NETWORKDAYS(MAX(DATE(2026,10,1),Mitarbeiter!$C163),MIN(DATE(2026,11,0),IF(Mitarbeiter!$D163="",DATE(2026,11,0),Mitarbeiter!$D163),TODAY()),Einstellungen!$F$13:$F$67)))*N(Mitarbeiter!$E163)/IF(Einstellungen!$C$11="7 Tage",7,5),N('Ist-Stunden'!O163)+(N(Krankheitstage!P163)+N(Krankheitstage!AB163))*N($C163))))</f>
        <v/>
      </c>
      <c r="AT163" s="76">
        <f>IF($B163="",0,IF(Einstellungen!$C$10="Ja",MAX(IF(Einstellungen!$C$11="7 Tage",MAX(0,(MIN(DATE(2026,12,0),IF(Mitarbeiter!$D163="",DATE(2026,12,0),Mitarbeiter!$D163),TODAY()))-(MAX(DATE(2026,11,1),Mitarbeiter!$C163))+1),MAX(0,NETWORKDAYS(MAX(DATE(2026,11,1),Mitarbeiter!$C163),MIN(DATE(2026,12,0),IF(Mitarbeiter!$D163="",DATE(2026,12,0),Mitarbeiter!$D163),TODAY()),Einstellungen!$F$13:$F$67)))*N(Mitarbeiter!$E163)/IF(Einstellungen!$C$11="7 Tage",7,5),N('Ist-Stunden'!P163)),MAX(IF(Einstellungen!$C$11="7 Tage",MAX(0,(MIN(DATE(2026,12,0),IF(Mitarbeiter!$D163="",DATE(2026,12,0),Mitarbeiter!$D163),TODAY()))-(MAX(DATE(2026,11,1),Mitarbeiter!$C163))+1),MAX(0,NETWORKDAYS(MAX(DATE(2026,11,1),Mitarbeiter!$C163),MIN(DATE(2026,12,0),IF(Mitarbeiter!$D163="",DATE(2026,12,0),Mitarbeiter!$D163),TODAY()),Einstellungen!$F$13:$F$67)))*N(Mitarbeiter!$E163)/IF(Einstellungen!$C$11="7 Tage",7,5),N('Ist-Stunden'!P163)+(N(Krankheitstage!Q163)+N(Krankheitstage!AC163))*N($C163))))</f>
        <v/>
      </c>
      <c r="AU163" s="76">
        <f>IF($B163="",0,IF(Einstellungen!$C$10="Ja",MAX(IF(Einstellungen!$C$11="7 Tage",MAX(0,(MIN(DATE(2026,13,0),IF(Mitarbeiter!$D163="",DATE(2026,13,0),Mitarbeiter!$D163),TODAY()))-(MAX(DATE(2026,12,1),Mitarbeiter!$C163))+1),MAX(0,NETWORKDAYS(MAX(DATE(2026,12,1),Mitarbeiter!$C163),MIN(DATE(2026,13,0),IF(Mitarbeiter!$D163="",DATE(2026,13,0),Mitarbeiter!$D163),TODAY()),Einstellungen!$F$13:$F$67)))*N(Mitarbeiter!$E163)/IF(Einstellungen!$C$11="7 Tage",7,5),N('Ist-Stunden'!Q163)),MAX(IF(Einstellungen!$C$11="7 Tage",MAX(0,(MIN(DATE(2026,13,0),IF(Mitarbeiter!$D163="",DATE(2026,13,0),Mitarbeiter!$D163),TODAY()))-(MAX(DATE(2026,12,1),Mitarbeiter!$C163))+1),MAX(0,NETWORKDAYS(MAX(DATE(2026,12,1),Mitarbeiter!$C163),MIN(DATE(2026,13,0),IF(Mitarbeiter!$D163="",DATE(2026,13,0),Mitarbeiter!$D163),TODAY()),Einstellungen!$F$13:$F$67)))*N(Mitarbeiter!$E163)/IF(Einstellungen!$C$11="7 Tage",7,5),N('Ist-Stunden'!Q163)+(N(Krankheitstage!R163)+N(Krankheitstage!AD163))*N($C163))))</f>
        <v/>
      </c>
      <c r="AV163" s="76">
        <f>IF($B163="",0,IF(Einstellungen!$C$10="Ja",MAX(IF(Einstellungen!$C$11="7 Tage",MAX(0,(MIN(DATE(2027,2,0),IF(Mitarbeiter!$D163="",DATE(2027,2,0),Mitarbeiter!$D163),TODAY()))-(MAX(DATE(2027,1,1),Mitarbeiter!$C163))+1),MAX(0,NETWORKDAYS(MAX(DATE(2027,1,1),Mitarbeiter!$C163),MIN(DATE(2027,2,0),IF(Mitarbeiter!$D163="",DATE(2027,2,0),Mitarbeiter!$D163),TODAY()),Einstellungen!$F$13:$F$67)))*N(Mitarbeiter!$E163)/IF(Einstellungen!$C$11="7 Tage",7,5),N('Ist-Stunden'!R163)),MAX(IF(Einstellungen!$C$11="7 Tage",MAX(0,(MIN(DATE(2027,2,0),IF(Mitarbeiter!$D163="",DATE(2027,2,0),Mitarbeiter!$D163),TODAY()))-(MAX(DATE(2027,1,1),Mitarbeiter!$C163))+1),MAX(0,NETWORKDAYS(MAX(DATE(2027,1,1),Mitarbeiter!$C163),MIN(DATE(2027,2,0),IF(Mitarbeiter!$D163="",DATE(2027,2,0),Mitarbeiter!$D163),TODAY()),Einstellungen!$F$13:$F$67)))*N(Mitarbeiter!$E163)/IF(Einstellungen!$C$11="7 Tage",7,5),N('Ist-Stunden'!R163)+(N(Krankheitstage!AE163)+N(Krankheitstage!AQ163))*N($C163))))</f>
        <v/>
      </c>
      <c r="AW163" s="76">
        <f>IF($B163="",0,IF(Einstellungen!$C$10="Ja",MAX(IF(Einstellungen!$C$11="7 Tage",MAX(0,(MIN(DATE(2027,3,0),IF(Mitarbeiter!$D163="",DATE(2027,3,0),Mitarbeiter!$D163),TODAY()))-(MAX(DATE(2027,2,1),Mitarbeiter!$C163))+1),MAX(0,NETWORKDAYS(MAX(DATE(2027,2,1),Mitarbeiter!$C163),MIN(DATE(2027,3,0),IF(Mitarbeiter!$D163="",DATE(2027,3,0),Mitarbeiter!$D163),TODAY()),Einstellungen!$F$13:$F$67)))*N(Mitarbeiter!$E163)/IF(Einstellungen!$C$11="7 Tage",7,5),N('Ist-Stunden'!S163)),MAX(IF(Einstellungen!$C$11="7 Tage",MAX(0,(MIN(DATE(2027,3,0),IF(Mitarbeiter!$D163="",DATE(2027,3,0),Mitarbeiter!$D163),TODAY()))-(MAX(DATE(2027,2,1),Mitarbeiter!$C163))+1),MAX(0,NETWORKDAYS(MAX(DATE(2027,2,1),Mitarbeiter!$C163),MIN(DATE(2027,3,0),IF(Mitarbeiter!$D163="",DATE(2027,3,0),Mitarbeiter!$D163),TODAY()),Einstellungen!$F$13:$F$67)))*N(Mitarbeiter!$E163)/IF(Einstellungen!$C$11="7 Tage",7,5),N('Ist-Stunden'!S163)+(N(Krankheitstage!AF163)+N(Krankheitstage!AR163))*N($C163))))</f>
        <v/>
      </c>
      <c r="AX163" s="76">
        <f>IF($B163="",0,IF(Einstellungen!$C$10="Ja",MAX(IF(Einstellungen!$C$11="7 Tage",MAX(0,(MIN(DATE(2027,4,0),IF(Mitarbeiter!$D163="",DATE(2027,4,0),Mitarbeiter!$D163),TODAY()))-(MAX(DATE(2027,3,1),Mitarbeiter!$C163))+1),MAX(0,NETWORKDAYS(MAX(DATE(2027,3,1),Mitarbeiter!$C163),MIN(DATE(2027,4,0),IF(Mitarbeiter!$D163="",DATE(2027,4,0),Mitarbeiter!$D163),TODAY()),Einstellungen!$F$13:$F$67)))*N(Mitarbeiter!$E163)/IF(Einstellungen!$C$11="7 Tage",7,5),N('Ist-Stunden'!T163)),MAX(IF(Einstellungen!$C$11="7 Tage",MAX(0,(MIN(DATE(2027,4,0),IF(Mitarbeiter!$D163="",DATE(2027,4,0),Mitarbeiter!$D163),TODAY()))-(MAX(DATE(2027,3,1),Mitarbeiter!$C163))+1),MAX(0,NETWORKDAYS(MAX(DATE(2027,3,1),Mitarbeiter!$C163),MIN(DATE(2027,4,0),IF(Mitarbeiter!$D163="",DATE(2027,4,0),Mitarbeiter!$D163),TODAY()),Einstellungen!$F$13:$F$67)))*N(Mitarbeiter!$E163)/IF(Einstellungen!$C$11="7 Tage",7,5),N('Ist-Stunden'!T163)+(N(Krankheitstage!AG163)+N(Krankheitstage!AS163))*N($C163))))</f>
        <v/>
      </c>
      <c r="AY163" s="76">
        <f>IF($B163="",0,IF(Einstellungen!$C$10="Ja",MAX(IF(Einstellungen!$C$11="7 Tage",MAX(0,(MIN(DATE(2027,5,0),IF(Mitarbeiter!$D163="",DATE(2027,5,0),Mitarbeiter!$D163),TODAY()))-(MAX(DATE(2027,4,1),Mitarbeiter!$C163))+1),MAX(0,NETWORKDAYS(MAX(DATE(2027,4,1),Mitarbeiter!$C163),MIN(DATE(2027,5,0),IF(Mitarbeiter!$D163="",DATE(2027,5,0),Mitarbeiter!$D163),TODAY()),Einstellungen!$F$13:$F$67)))*N(Mitarbeiter!$E163)/IF(Einstellungen!$C$11="7 Tage",7,5),N('Ist-Stunden'!U163)),MAX(IF(Einstellungen!$C$11="7 Tage",MAX(0,(MIN(DATE(2027,5,0),IF(Mitarbeiter!$D163="",DATE(2027,5,0),Mitarbeiter!$D163),TODAY()))-(MAX(DATE(2027,4,1),Mitarbeiter!$C163))+1),MAX(0,NETWORKDAYS(MAX(DATE(2027,4,1),Mitarbeiter!$C163),MIN(DATE(2027,5,0),IF(Mitarbeiter!$D163="",DATE(2027,5,0),Mitarbeiter!$D163),TODAY()),Einstellungen!$F$13:$F$67)))*N(Mitarbeiter!$E163)/IF(Einstellungen!$C$11="7 Tage",7,5),N('Ist-Stunden'!U163)+(N(Krankheitstage!AH163)+N(Krankheitstage!AT163))*N($C163))))</f>
        <v/>
      </c>
      <c r="AZ163" s="76">
        <f>IF($B163="",0,IF(Einstellungen!$C$10="Ja",MAX(IF(Einstellungen!$C$11="7 Tage",MAX(0,(MIN(DATE(2027,6,0),IF(Mitarbeiter!$D163="",DATE(2027,6,0),Mitarbeiter!$D163),TODAY()))-(MAX(DATE(2027,5,1),Mitarbeiter!$C163))+1),MAX(0,NETWORKDAYS(MAX(DATE(2027,5,1),Mitarbeiter!$C163),MIN(DATE(2027,6,0),IF(Mitarbeiter!$D163="",DATE(2027,6,0),Mitarbeiter!$D163),TODAY()),Einstellungen!$F$13:$F$67)))*N(Mitarbeiter!$E163)/IF(Einstellungen!$C$11="7 Tage",7,5),N('Ist-Stunden'!V163)),MAX(IF(Einstellungen!$C$11="7 Tage",MAX(0,(MIN(DATE(2027,6,0),IF(Mitarbeiter!$D163="",DATE(2027,6,0),Mitarbeiter!$D163),TODAY()))-(MAX(DATE(2027,5,1),Mitarbeiter!$C163))+1),MAX(0,NETWORKDAYS(MAX(DATE(2027,5,1),Mitarbeiter!$C163),MIN(DATE(2027,6,0),IF(Mitarbeiter!$D163="",DATE(2027,6,0),Mitarbeiter!$D163),TODAY()),Einstellungen!$F$13:$F$67)))*N(Mitarbeiter!$E163)/IF(Einstellungen!$C$11="7 Tage",7,5),N('Ist-Stunden'!V163)+(N(Krankheitstage!AI163)+N(Krankheitstage!AU163))*N($C163))))</f>
        <v/>
      </c>
      <c r="BA163" s="76">
        <f>IF($B163="",0,IF(Einstellungen!$C$10="Ja",MAX(IF(Einstellungen!$C$11="7 Tage",MAX(0,(MIN(DATE(2027,7,0),IF(Mitarbeiter!$D163="",DATE(2027,7,0),Mitarbeiter!$D163),TODAY()))-(MAX(DATE(2027,6,1),Mitarbeiter!$C163))+1),MAX(0,NETWORKDAYS(MAX(DATE(2027,6,1),Mitarbeiter!$C163),MIN(DATE(2027,7,0),IF(Mitarbeiter!$D163="",DATE(2027,7,0),Mitarbeiter!$D163),TODAY()),Einstellungen!$F$13:$F$67)))*N(Mitarbeiter!$E163)/IF(Einstellungen!$C$11="7 Tage",7,5),N('Ist-Stunden'!W163)),MAX(IF(Einstellungen!$C$11="7 Tage",MAX(0,(MIN(DATE(2027,7,0),IF(Mitarbeiter!$D163="",DATE(2027,7,0),Mitarbeiter!$D163),TODAY()))-(MAX(DATE(2027,6,1),Mitarbeiter!$C163))+1),MAX(0,NETWORKDAYS(MAX(DATE(2027,6,1),Mitarbeiter!$C163),MIN(DATE(2027,7,0),IF(Mitarbeiter!$D163="",DATE(2027,7,0),Mitarbeiter!$D163),TODAY()),Einstellungen!$F$13:$F$67)))*N(Mitarbeiter!$E163)/IF(Einstellungen!$C$11="7 Tage",7,5),N('Ist-Stunden'!W163)+(N(Krankheitstage!AJ163)+N(Krankheitstage!AV163))*N($C163))))</f>
        <v/>
      </c>
      <c r="BB163" s="76">
        <f>IF($B163="",0,IF(Einstellungen!$C$10="Ja",MAX(IF(Einstellungen!$C$11="7 Tage",MAX(0,(MIN(DATE(2027,8,0),IF(Mitarbeiter!$D163="",DATE(2027,8,0),Mitarbeiter!$D163),TODAY()))-(MAX(DATE(2027,7,1),Mitarbeiter!$C163))+1),MAX(0,NETWORKDAYS(MAX(DATE(2027,7,1),Mitarbeiter!$C163),MIN(DATE(2027,8,0),IF(Mitarbeiter!$D163="",DATE(2027,8,0),Mitarbeiter!$D163),TODAY()),Einstellungen!$F$13:$F$67)))*N(Mitarbeiter!$E163)/IF(Einstellungen!$C$11="7 Tage",7,5),N('Ist-Stunden'!X163)),MAX(IF(Einstellungen!$C$11="7 Tage",MAX(0,(MIN(DATE(2027,8,0),IF(Mitarbeiter!$D163="",DATE(2027,8,0),Mitarbeiter!$D163),TODAY()))-(MAX(DATE(2027,7,1),Mitarbeiter!$C163))+1),MAX(0,NETWORKDAYS(MAX(DATE(2027,7,1),Mitarbeiter!$C163),MIN(DATE(2027,8,0),IF(Mitarbeiter!$D163="",DATE(2027,8,0),Mitarbeiter!$D163),TODAY()),Einstellungen!$F$13:$F$67)))*N(Mitarbeiter!$E163)/IF(Einstellungen!$C$11="7 Tage",7,5),N('Ist-Stunden'!X163)+(N(Krankheitstage!AK163)+N(Krankheitstage!AW163))*N($C163))))</f>
        <v/>
      </c>
      <c r="BC163" s="76">
        <f>IF($B163="",0,IF(Einstellungen!$C$10="Ja",MAX(IF(Einstellungen!$C$11="7 Tage",MAX(0,(MIN(DATE(2027,9,0),IF(Mitarbeiter!$D163="",DATE(2027,9,0),Mitarbeiter!$D163),TODAY()))-(MAX(DATE(2027,8,1),Mitarbeiter!$C163))+1),MAX(0,NETWORKDAYS(MAX(DATE(2027,8,1),Mitarbeiter!$C163),MIN(DATE(2027,9,0),IF(Mitarbeiter!$D163="",DATE(2027,9,0),Mitarbeiter!$D163),TODAY()),Einstellungen!$F$13:$F$67)))*N(Mitarbeiter!$E163)/IF(Einstellungen!$C$11="7 Tage",7,5),N('Ist-Stunden'!Y163)),MAX(IF(Einstellungen!$C$11="7 Tage",MAX(0,(MIN(DATE(2027,9,0),IF(Mitarbeiter!$D163="",DATE(2027,9,0),Mitarbeiter!$D163),TODAY()))-(MAX(DATE(2027,8,1),Mitarbeiter!$C163))+1),MAX(0,NETWORKDAYS(MAX(DATE(2027,8,1),Mitarbeiter!$C163),MIN(DATE(2027,9,0),IF(Mitarbeiter!$D163="",DATE(2027,9,0),Mitarbeiter!$D163),TODAY()),Einstellungen!$F$13:$F$67)))*N(Mitarbeiter!$E163)/IF(Einstellungen!$C$11="7 Tage",7,5),N('Ist-Stunden'!Y163)+(N(Krankheitstage!AL163)+N(Krankheitstage!AX163))*N($C163))))</f>
        <v/>
      </c>
      <c r="BD163" s="76">
        <f>IF($B163="",0,IF(Einstellungen!$C$10="Ja",MAX(IF(Einstellungen!$C$11="7 Tage",MAX(0,(MIN(DATE(2027,10,0),IF(Mitarbeiter!$D163="",DATE(2027,10,0),Mitarbeiter!$D163),TODAY()))-(MAX(DATE(2027,9,1),Mitarbeiter!$C163))+1),MAX(0,NETWORKDAYS(MAX(DATE(2027,9,1),Mitarbeiter!$C163),MIN(DATE(2027,10,0),IF(Mitarbeiter!$D163="",DATE(2027,10,0),Mitarbeiter!$D163),TODAY()),Einstellungen!$F$13:$F$67)))*N(Mitarbeiter!$E163)/IF(Einstellungen!$C$11="7 Tage",7,5),N('Ist-Stunden'!Z163)),MAX(IF(Einstellungen!$C$11="7 Tage",MAX(0,(MIN(DATE(2027,10,0),IF(Mitarbeiter!$D163="",DATE(2027,10,0),Mitarbeiter!$D163),TODAY()))-(MAX(DATE(2027,9,1),Mitarbeiter!$C163))+1),MAX(0,NETWORKDAYS(MAX(DATE(2027,9,1),Mitarbeiter!$C163),MIN(DATE(2027,10,0),IF(Mitarbeiter!$D163="",DATE(2027,10,0),Mitarbeiter!$D163),TODAY()),Einstellungen!$F$13:$F$67)))*N(Mitarbeiter!$E163)/IF(Einstellungen!$C$11="7 Tage",7,5),N('Ist-Stunden'!Z163)+(N(Krankheitstage!AM163)+N(Krankheitstage!AY163))*N($C163))))</f>
        <v/>
      </c>
      <c r="BE163" s="76">
        <f>IF($B163="",0,IF(Einstellungen!$C$10="Ja",MAX(IF(Einstellungen!$C$11="7 Tage",MAX(0,(MIN(DATE(2027,11,0),IF(Mitarbeiter!$D163="",DATE(2027,11,0),Mitarbeiter!$D163),TODAY()))-(MAX(DATE(2027,10,1),Mitarbeiter!$C163))+1),MAX(0,NETWORKDAYS(MAX(DATE(2027,10,1),Mitarbeiter!$C163),MIN(DATE(2027,11,0),IF(Mitarbeiter!$D163="",DATE(2027,11,0),Mitarbeiter!$D163),TODAY()),Einstellungen!$F$13:$F$67)))*N(Mitarbeiter!$E163)/IF(Einstellungen!$C$11="7 Tage",7,5),N('Ist-Stunden'!AA163)),MAX(IF(Einstellungen!$C$11="7 Tage",MAX(0,(MIN(DATE(2027,11,0),IF(Mitarbeiter!$D163="",DATE(2027,11,0),Mitarbeiter!$D163),TODAY()))-(MAX(DATE(2027,10,1),Mitarbeiter!$C163))+1),MAX(0,NETWORKDAYS(MAX(DATE(2027,10,1),Mitarbeiter!$C163),MIN(DATE(2027,11,0),IF(Mitarbeiter!$D163="",DATE(2027,11,0),Mitarbeiter!$D163),TODAY()),Einstellungen!$F$13:$F$67)))*N(Mitarbeiter!$E163)/IF(Einstellungen!$C$11="7 Tage",7,5),N('Ist-Stunden'!AA163)+(N(Krankheitstage!AN163)+N(Krankheitstage!AZ163))*N($C163))))</f>
        <v/>
      </c>
      <c r="BF163" s="76">
        <f>IF($B163="",0,IF(Einstellungen!$C$10="Ja",MAX(IF(Einstellungen!$C$11="7 Tage",MAX(0,(MIN(DATE(2027,12,0),IF(Mitarbeiter!$D163="",DATE(2027,12,0),Mitarbeiter!$D163),TODAY()))-(MAX(DATE(2027,11,1),Mitarbeiter!$C163))+1),MAX(0,NETWORKDAYS(MAX(DATE(2027,11,1),Mitarbeiter!$C163),MIN(DATE(2027,12,0),IF(Mitarbeiter!$D163="",DATE(2027,12,0),Mitarbeiter!$D163),TODAY()),Einstellungen!$F$13:$F$67)))*N(Mitarbeiter!$E163)/IF(Einstellungen!$C$11="7 Tage",7,5),N('Ist-Stunden'!AB163)),MAX(IF(Einstellungen!$C$11="7 Tage",MAX(0,(MIN(DATE(2027,12,0),IF(Mitarbeiter!$D163="",DATE(2027,12,0),Mitarbeiter!$D163),TODAY()))-(MAX(DATE(2027,11,1),Mitarbeiter!$C163))+1),MAX(0,NETWORKDAYS(MAX(DATE(2027,11,1),Mitarbeiter!$C163),MIN(DATE(2027,12,0),IF(Mitarbeiter!$D163="",DATE(2027,12,0),Mitarbeiter!$D163),TODAY()),Einstellungen!$F$13:$F$67)))*N(Mitarbeiter!$E163)/IF(Einstellungen!$C$11="7 Tage",7,5),N('Ist-Stunden'!AB163)+(N(Krankheitstage!AO163)+N(Krankheitstage!BA163))*N($C163))))</f>
        <v/>
      </c>
      <c r="BG163" s="76">
        <f>IF($B163="",0,IF(Einstellungen!$C$10="Ja",MAX(IF(Einstellungen!$C$11="7 Tage",MAX(0,(MIN(DATE(2027,13,0),IF(Mitarbeiter!$D163="",DATE(2027,13,0),Mitarbeiter!$D163),TODAY()))-(MAX(DATE(2027,12,1),Mitarbeiter!$C163))+1),MAX(0,NETWORKDAYS(MAX(DATE(2027,12,1),Mitarbeiter!$C163),MIN(DATE(2027,13,0),IF(Mitarbeiter!$D163="",DATE(2027,13,0),Mitarbeiter!$D163),TODAY()),Einstellungen!$F$13:$F$67)))*N(Mitarbeiter!$E163)/IF(Einstellungen!$C$11="7 Tage",7,5),N('Ist-Stunden'!AC163)),MAX(IF(Einstellungen!$C$11="7 Tage",MAX(0,(MIN(DATE(2027,13,0),IF(Mitarbeiter!$D163="",DATE(2027,13,0),Mitarbeiter!$D163),TODAY()))-(MAX(DATE(2027,12,1),Mitarbeiter!$C163))+1),MAX(0,NETWORKDAYS(MAX(DATE(2027,12,1),Mitarbeiter!$C163),MIN(DATE(2027,13,0),IF(Mitarbeiter!$D163="",DATE(2027,13,0),Mitarbeiter!$D163),TODAY()),Einstellungen!$F$13:$F$67)))*N(Mitarbeiter!$E163)/IF(Einstellungen!$C$11="7 Tage",7,5),N('Ist-Stunden'!AC163)+(N(Krankheitstage!AP163)+N(Krankheitstage!BB163))*N($C163))))</f>
        <v/>
      </c>
      <c r="BH163" s="76">
        <f>IF($B163="",0,IF(Einstellungen!$C$10="Ja",MAX(IF(Einstellungen!$C$11="7 Tage",MAX(0,(MIN(DATE(2028,2,0),IF(Mitarbeiter!$D163="",DATE(2028,2,0),Mitarbeiter!$D163),TODAY()))-(MAX(DATE(2028,1,1),Mitarbeiter!$C163))+1),MAX(0,NETWORKDAYS(MAX(DATE(2028,1,1),Mitarbeiter!$C163),MIN(DATE(2028,2,0),IF(Mitarbeiter!$D163="",DATE(2028,2,0),Mitarbeiter!$D163),TODAY()),Einstellungen!$F$13:$F$67)))*N(Mitarbeiter!$E163)/IF(Einstellungen!$C$11="7 Tage",7,5),N('Ist-Stunden'!AD163)),MAX(IF(Einstellungen!$C$11="7 Tage",MAX(0,(MIN(DATE(2028,2,0),IF(Mitarbeiter!$D163="",DATE(2028,2,0),Mitarbeiter!$D163),TODAY()))-(MAX(DATE(2028,1,1),Mitarbeiter!$C163))+1),MAX(0,NETWORKDAYS(MAX(DATE(2028,1,1),Mitarbeiter!$C163),MIN(DATE(2028,2,0),IF(Mitarbeiter!$D163="",DATE(2028,2,0),Mitarbeiter!$D163),TODAY()),Einstellungen!$F$13:$F$67)))*N(Mitarbeiter!$E163)/IF(Einstellungen!$C$11="7 Tage",7,5),N('Ist-Stunden'!AD163)+(N(Krankheitstage!BC163)+N(Krankheitstage!BO163))*N($C163))))</f>
        <v/>
      </c>
      <c r="BI163" s="76">
        <f>IF($B163="",0,IF(Einstellungen!$C$10="Ja",MAX(IF(Einstellungen!$C$11="7 Tage",MAX(0,(MIN(DATE(2028,3,0),IF(Mitarbeiter!$D163="",DATE(2028,3,0),Mitarbeiter!$D163),TODAY()))-(MAX(DATE(2028,2,1),Mitarbeiter!$C163))+1),MAX(0,NETWORKDAYS(MAX(DATE(2028,2,1),Mitarbeiter!$C163),MIN(DATE(2028,3,0),IF(Mitarbeiter!$D163="",DATE(2028,3,0),Mitarbeiter!$D163),TODAY()),Einstellungen!$F$13:$F$67)))*N(Mitarbeiter!$E163)/IF(Einstellungen!$C$11="7 Tage",7,5),N('Ist-Stunden'!AE163)),MAX(IF(Einstellungen!$C$11="7 Tage",MAX(0,(MIN(DATE(2028,3,0),IF(Mitarbeiter!$D163="",DATE(2028,3,0),Mitarbeiter!$D163),TODAY()))-(MAX(DATE(2028,2,1),Mitarbeiter!$C163))+1),MAX(0,NETWORKDAYS(MAX(DATE(2028,2,1),Mitarbeiter!$C163),MIN(DATE(2028,3,0),IF(Mitarbeiter!$D163="",DATE(2028,3,0),Mitarbeiter!$D163),TODAY()),Einstellungen!$F$13:$F$67)))*N(Mitarbeiter!$E163)/IF(Einstellungen!$C$11="7 Tage",7,5),N('Ist-Stunden'!AE163)+(N(Krankheitstage!BD163)+N(Krankheitstage!BP163))*N($C163))))</f>
        <v/>
      </c>
      <c r="BJ163" s="76">
        <f>IF($B163="",0,IF(Einstellungen!$C$10="Ja",MAX(IF(Einstellungen!$C$11="7 Tage",MAX(0,(MIN(DATE(2028,4,0),IF(Mitarbeiter!$D163="",DATE(2028,4,0),Mitarbeiter!$D163),TODAY()))-(MAX(DATE(2028,3,1),Mitarbeiter!$C163))+1),MAX(0,NETWORKDAYS(MAX(DATE(2028,3,1),Mitarbeiter!$C163),MIN(DATE(2028,4,0),IF(Mitarbeiter!$D163="",DATE(2028,4,0),Mitarbeiter!$D163),TODAY()),Einstellungen!$F$13:$F$67)))*N(Mitarbeiter!$E163)/IF(Einstellungen!$C$11="7 Tage",7,5),N('Ist-Stunden'!AF163)),MAX(IF(Einstellungen!$C$11="7 Tage",MAX(0,(MIN(DATE(2028,4,0),IF(Mitarbeiter!$D163="",DATE(2028,4,0),Mitarbeiter!$D163),TODAY()))-(MAX(DATE(2028,3,1),Mitarbeiter!$C163))+1),MAX(0,NETWORKDAYS(MAX(DATE(2028,3,1),Mitarbeiter!$C163),MIN(DATE(2028,4,0),IF(Mitarbeiter!$D163="",DATE(2028,4,0),Mitarbeiter!$D163),TODAY()),Einstellungen!$F$13:$F$67)))*N(Mitarbeiter!$E163)/IF(Einstellungen!$C$11="7 Tage",7,5),N('Ist-Stunden'!AF163)+(N(Krankheitstage!BE163)+N(Krankheitstage!BQ163))*N($C163))))</f>
        <v/>
      </c>
      <c r="BK163" s="76">
        <f>IF($B163="",0,IF(Einstellungen!$C$10="Ja",MAX(IF(Einstellungen!$C$11="7 Tage",MAX(0,(MIN(DATE(2028,5,0),IF(Mitarbeiter!$D163="",DATE(2028,5,0),Mitarbeiter!$D163),TODAY()))-(MAX(DATE(2028,4,1),Mitarbeiter!$C163))+1),MAX(0,NETWORKDAYS(MAX(DATE(2028,4,1),Mitarbeiter!$C163),MIN(DATE(2028,5,0),IF(Mitarbeiter!$D163="",DATE(2028,5,0),Mitarbeiter!$D163),TODAY()),Einstellungen!$F$13:$F$67)))*N(Mitarbeiter!$E163)/IF(Einstellungen!$C$11="7 Tage",7,5),N('Ist-Stunden'!AG163)),MAX(IF(Einstellungen!$C$11="7 Tage",MAX(0,(MIN(DATE(2028,5,0),IF(Mitarbeiter!$D163="",DATE(2028,5,0),Mitarbeiter!$D163),TODAY()))-(MAX(DATE(2028,4,1),Mitarbeiter!$C163))+1),MAX(0,NETWORKDAYS(MAX(DATE(2028,4,1),Mitarbeiter!$C163),MIN(DATE(2028,5,0),IF(Mitarbeiter!$D163="",DATE(2028,5,0),Mitarbeiter!$D163),TODAY()),Einstellungen!$F$13:$F$67)))*N(Mitarbeiter!$E163)/IF(Einstellungen!$C$11="7 Tage",7,5),N('Ist-Stunden'!AG163)+(N(Krankheitstage!BF163)+N(Krankheitstage!BR163))*N($C163))))</f>
        <v/>
      </c>
      <c r="BL163" s="76">
        <f>IF($B163="",0,IF(Einstellungen!$C$10="Ja",MAX(IF(Einstellungen!$C$11="7 Tage",MAX(0,(MIN(DATE(2028,6,0),IF(Mitarbeiter!$D163="",DATE(2028,6,0),Mitarbeiter!$D163),TODAY()))-(MAX(DATE(2028,5,1),Mitarbeiter!$C163))+1),MAX(0,NETWORKDAYS(MAX(DATE(2028,5,1),Mitarbeiter!$C163),MIN(DATE(2028,6,0),IF(Mitarbeiter!$D163="",DATE(2028,6,0),Mitarbeiter!$D163),TODAY()),Einstellungen!$F$13:$F$67)))*N(Mitarbeiter!$E163)/IF(Einstellungen!$C$11="7 Tage",7,5),N('Ist-Stunden'!AH163)),MAX(IF(Einstellungen!$C$11="7 Tage",MAX(0,(MIN(DATE(2028,6,0),IF(Mitarbeiter!$D163="",DATE(2028,6,0),Mitarbeiter!$D163),TODAY()))-(MAX(DATE(2028,5,1),Mitarbeiter!$C163))+1),MAX(0,NETWORKDAYS(MAX(DATE(2028,5,1),Mitarbeiter!$C163),MIN(DATE(2028,6,0),IF(Mitarbeiter!$D163="",DATE(2028,6,0),Mitarbeiter!$D163),TODAY()),Einstellungen!$F$13:$F$67)))*N(Mitarbeiter!$E163)/IF(Einstellungen!$C$11="7 Tage",7,5),N('Ist-Stunden'!AH163)+(N(Krankheitstage!BG163)+N(Krankheitstage!BS163))*N($C163))))</f>
        <v/>
      </c>
      <c r="BM163" s="76">
        <f>IF($B163="",0,IF(Einstellungen!$C$10="Ja",MAX(IF(Einstellungen!$C$11="7 Tage",MAX(0,(MIN(DATE(2028,7,0),IF(Mitarbeiter!$D163="",DATE(2028,7,0),Mitarbeiter!$D163),TODAY()))-(MAX(DATE(2028,6,1),Mitarbeiter!$C163))+1),MAX(0,NETWORKDAYS(MAX(DATE(2028,6,1),Mitarbeiter!$C163),MIN(DATE(2028,7,0),IF(Mitarbeiter!$D163="",DATE(2028,7,0),Mitarbeiter!$D163),TODAY()),Einstellungen!$F$13:$F$67)))*N(Mitarbeiter!$E163)/IF(Einstellungen!$C$11="7 Tage",7,5),N('Ist-Stunden'!AI163)),MAX(IF(Einstellungen!$C$11="7 Tage",MAX(0,(MIN(DATE(2028,7,0),IF(Mitarbeiter!$D163="",DATE(2028,7,0),Mitarbeiter!$D163),TODAY()))-(MAX(DATE(2028,6,1),Mitarbeiter!$C163))+1),MAX(0,NETWORKDAYS(MAX(DATE(2028,6,1),Mitarbeiter!$C163),MIN(DATE(2028,7,0),IF(Mitarbeiter!$D163="",DATE(2028,7,0),Mitarbeiter!$D163),TODAY()),Einstellungen!$F$13:$F$67)))*N(Mitarbeiter!$E163)/IF(Einstellungen!$C$11="7 Tage",7,5),N('Ist-Stunden'!AI163)+(N(Krankheitstage!BH163)+N(Krankheitstage!BT163))*N($C163))))</f>
        <v/>
      </c>
      <c r="BN163" s="76">
        <f>IF($B163="",0,IF(Einstellungen!$C$10="Ja",MAX(IF(Einstellungen!$C$11="7 Tage",MAX(0,(MIN(DATE(2028,8,0),IF(Mitarbeiter!$D163="",DATE(2028,8,0),Mitarbeiter!$D163),TODAY()))-(MAX(DATE(2028,7,1),Mitarbeiter!$C163))+1),MAX(0,NETWORKDAYS(MAX(DATE(2028,7,1),Mitarbeiter!$C163),MIN(DATE(2028,8,0),IF(Mitarbeiter!$D163="",DATE(2028,8,0),Mitarbeiter!$D163),TODAY()),Einstellungen!$F$13:$F$67)))*N(Mitarbeiter!$E163)/IF(Einstellungen!$C$11="7 Tage",7,5),N('Ist-Stunden'!AJ163)),MAX(IF(Einstellungen!$C$11="7 Tage",MAX(0,(MIN(DATE(2028,8,0),IF(Mitarbeiter!$D163="",DATE(2028,8,0),Mitarbeiter!$D163),TODAY()))-(MAX(DATE(2028,7,1),Mitarbeiter!$C163))+1),MAX(0,NETWORKDAYS(MAX(DATE(2028,7,1),Mitarbeiter!$C163),MIN(DATE(2028,8,0),IF(Mitarbeiter!$D163="",DATE(2028,8,0),Mitarbeiter!$D163),TODAY()),Einstellungen!$F$13:$F$67)))*N(Mitarbeiter!$E163)/IF(Einstellungen!$C$11="7 Tage",7,5),N('Ist-Stunden'!AJ163)+(N(Krankheitstage!BI163)+N(Krankheitstage!BU163))*N($C163))))</f>
        <v/>
      </c>
      <c r="BO163" s="76">
        <f>IF($B163="",0,IF(Einstellungen!$C$10="Ja",MAX(IF(Einstellungen!$C$11="7 Tage",MAX(0,(MIN(DATE(2028,9,0),IF(Mitarbeiter!$D163="",DATE(2028,9,0),Mitarbeiter!$D163),TODAY()))-(MAX(DATE(2028,8,1),Mitarbeiter!$C163))+1),MAX(0,NETWORKDAYS(MAX(DATE(2028,8,1),Mitarbeiter!$C163),MIN(DATE(2028,9,0),IF(Mitarbeiter!$D163="",DATE(2028,9,0),Mitarbeiter!$D163),TODAY()),Einstellungen!$F$13:$F$67)))*N(Mitarbeiter!$E163)/IF(Einstellungen!$C$11="7 Tage",7,5),N('Ist-Stunden'!AK163)),MAX(IF(Einstellungen!$C$11="7 Tage",MAX(0,(MIN(DATE(2028,9,0),IF(Mitarbeiter!$D163="",DATE(2028,9,0),Mitarbeiter!$D163),TODAY()))-(MAX(DATE(2028,8,1),Mitarbeiter!$C163))+1),MAX(0,NETWORKDAYS(MAX(DATE(2028,8,1),Mitarbeiter!$C163),MIN(DATE(2028,9,0),IF(Mitarbeiter!$D163="",DATE(2028,9,0),Mitarbeiter!$D163),TODAY()),Einstellungen!$F$13:$F$67)))*N(Mitarbeiter!$E163)/IF(Einstellungen!$C$11="7 Tage",7,5),N('Ist-Stunden'!AK163)+(N(Krankheitstage!BJ163)+N(Krankheitstage!BV163))*N($C163))))</f>
        <v/>
      </c>
      <c r="BP163" s="76">
        <f>IF($B163="",0,IF(Einstellungen!$C$10="Ja",MAX(IF(Einstellungen!$C$11="7 Tage",MAX(0,(MIN(DATE(2028,10,0),IF(Mitarbeiter!$D163="",DATE(2028,10,0),Mitarbeiter!$D163),TODAY()))-(MAX(DATE(2028,9,1),Mitarbeiter!$C163))+1),MAX(0,NETWORKDAYS(MAX(DATE(2028,9,1),Mitarbeiter!$C163),MIN(DATE(2028,10,0),IF(Mitarbeiter!$D163="",DATE(2028,10,0),Mitarbeiter!$D163),TODAY()),Einstellungen!$F$13:$F$67)))*N(Mitarbeiter!$E163)/IF(Einstellungen!$C$11="7 Tage",7,5),N('Ist-Stunden'!AL163)),MAX(IF(Einstellungen!$C$11="7 Tage",MAX(0,(MIN(DATE(2028,10,0),IF(Mitarbeiter!$D163="",DATE(2028,10,0),Mitarbeiter!$D163),TODAY()))-(MAX(DATE(2028,9,1),Mitarbeiter!$C163))+1),MAX(0,NETWORKDAYS(MAX(DATE(2028,9,1),Mitarbeiter!$C163),MIN(DATE(2028,10,0),IF(Mitarbeiter!$D163="",DATE(2028,10,0),Mitarbeiter!$D163),TODAY()),Einstellungen!$F$13:$F$67)))*N(Mitarbeiter!$E163)/IF(Einstellungen!$C$11="7 Tage",7,5),N('Ist-Stunden'!AL163)+(N(Krankheitstage!BK163)+N(Krankheitstage!BW163))*N($C163))))</f>
        <v/>
      </c>
      <c r="BQ163" s="76">
        <f>IF($B163="",0,IF(Einstellungen!$C$10="Ja",MAX(IF(Einstellungen!$C$11="7 Tage",MAX(0,(MIN(DATE(2028,11,0),IF(Mitarbeiter!$D163="",DATE(2028,11,0),Mitarbeiter!$D163),TODAY()))-(MAX(DATE(2028,10,1),Mitarbeiter!$C163))+1),MAX(0,NETWORKDAYS(MAX(DATE(2028,10,1),Mitarbeiter!$C163),MIN(DATE(2028,11,0),IF(Mitarbeiter!$D163="",DATE(2028,11,0),Mitarbeiter!$D163),TODAY()),Einstellungen!$F$13:$F$67)))*N(Mitarbeiter!$E163)/IF(Einstellungen!$C$11="7 Tage",7,5),N('Ist-Stunden'!AM163)),MAX(IF(Einstellungen!$C$11="7 Tage",MAX(0,(MIN(DATE(2028,11,0),IF(Mitarbeiter!$D163="",DATE(2028,11,0),Mitarbeiter!$D163),TODAY()))-(MAX(DATE(2028,10,1),Mitarbeiter!$C163))+1),MAX(0,NETWORKDAYS(MAX(DATE(2028,10,1),Mitarbeiter!$C163),MIN(DATE(2028,11,0),IF(Mitarbeiter!$D163="",DATE(2028,11,0),Mitarbeiter!$D163),TODAY()),Einstellungen!$F$13:$F$67)))*N(Mitarbeiter!$E163)/IF(Einstellungen!$C$11="7 Tage",7,5),N('Ist-Stunden'!AM163)+(N(Krankheitstage!BL163)+N(Krankheitstage!BX163))*N($C163))))</f>
        <v/>
      </c>
      <c r="BR163" s="76">
        <f>IF($B163="",0,IF(Einstellungen!$C$10="Ja",MAX(IF(Einstellungen!$C$11="7 Tage",MAX(0,(MIN(DATE(2028,12,0),IF(Mitarbeiter!$D163="",DATE(2028,12,0),Mitarbeiter!$D163),TODAY()))-(MAX(DATE(2028,11,1),Mitarbeiter!$C163))+1),MAX(0,NETWORKDAYS(MAX(DATE(2028,11,1),Mitarbeiter!$C163),MIN(DATE(2028,12,0),IF(Mitarbeiter!$D163="",DATE(2028,12,0),Mitarbeiter!$D163),TODAY()),Einstellungen!$F$13:$F$67)))*N(Mitarbeiter!$E163)/IF(Einstellungen!$C$11="7 Tage",7,5),N('Ist-Stunden'!AN163)),MAX(IF(Einstellungen!$C$11="7 Tage",MAX(0,(MIN(DATE(2028,12,0),IF(Mitarbeiter!$D163="",DATE(2028,12,0),Mitarbeiter!$D163),TODAY()))-(MAX(DATE(2028,11,1),Mitarbeiter!$C163))+1),MAX(0,NETWORKDAYS(MAX(DATE(2028,11,1),Mitarbeiter!$C163),MIN(DATE(2028,12,0),IF(Mitarbeiter!$D163="",DATE(2028,12,0),Mitarbeiter!$D163),TODAY()),Einstellungen!$F$13:$F$67)))*N(Mitarbeiter!$E163)/IF(Einstellungen!$C$11="7 Tage",7,5),N('Ist-Stunden'!AN163)+(N(Krankheitstage!BM163)+N(Krankheitstage!BY163))*N($C163))))</f>
        <v/>
      </c>
      <c r="BS163" s="76">
        <f>IF($B163="",0,IF(Einstellungen!$C$10="Ja",MAX(IF(Einstellungen!$C$11="7 Tage",MAX(0,(MIN(DATE(2028,13,0),IF(Mitarbeiter!$D163="",DATE(2028,13,0),Mitarbeiter!$D163),TODAY()))-(MAX(DATE(2028,12,1),Mitarbeiter!$C163))+1),MAX(0,NETWORKDAYS(MAX(DATE(2028,12,1),Mitarbeiter!$C163),MIN(DATE(2028,13,0),IF(Mitarbeiter!$D163="",DATE(2028,13,0),Mitarbeiter!$D163),TODAY()),Einstellungen!$F$13:$F$67)))*N(Mitarbeiter!$E163)/IF(Einstellungen!$C$11="7 Tage",7,5),N('Ist-Stunden'!AO163)),MAX(IF(Einstellungen!$C$11="7 Tage",MAX(0,(MIN(DATE(2028,13,0),IF(Mitarbeiter!$D163="",DATE(2028,13,0),Mitarbeiter!$D163),TODAY()))-(MAX(DATE(2028,12,1),Mitarbeiter!$C163))+1),MAX(0,NETWORKDAYS(MAX(DATE(2028,12,1),Mitarbeiter!$C163),MIN(DATE(2028,13,0),IF(Mitarbeiter!$D163="",DATE(2028,13,0),Mitarbeiter!$D163),TODAY()),Einstellungen!$F$13:$F$67)))*N(Mitarbeiter!$E163)/IF(Einstellungen!$C$11="7 Tage",7,5),N('Ist-Stunden'!AO163)+(N(Krankheitstage!BN163)+N(Krankheitstage!BZ163))*N($C163))))</f>
        <v/>
      </c>
      <c r="BT163" s="76">
        <f>IF($B163="",0,IF(Einstellungen!$C$10="Ja",MAX(IF(Einstellungen!$C$11="7 Tage",MAX(0,(MIN(DATE(2029,2,0),IF(Mitarbeiter!$D163="",DATE(2029,2,0),Mitarbeiter!$D163),TODAY()))-(MAX(DATE(2029,1,1),Mitarbeiter!$C163))+1),MAX(0,NETWORKDAYS(MAX(DATE(2029,1,1),Mitarbeiter!$C163),MIN(DATE(2029,2,0),IF(Mitarbeiter!$D163="",DATE(2029,2,0),Mitarbeiter!$D163),TODAY()),Einstellungen!$F$13:$F$67)))*N(Mitarbeiter!$E163)/IF(Einstellungen!$C$11="7 Tage",7,5),N('Ist-Stunden'!AP163)),MAX(IF(Einstellungen!$C$11="7 Tage",MAX(0,(MIN(DATE(2029,2,0),IF(Mitarbeiter!$D163="",DATE(2029,2,0),Mitarbeiter!$D163),TODAY()))-(MAX(DATE(2029,1,1),Mitarbeiter!$C163))+1),MAX(0,NETWORKDAYS(MAX(DATE(2029,1,1),Mitarbeiter!$C163),MIN(DATE(2029,2,0),IF(Mitarbeiter!$D163="",DATE(2029,2,0),Mitarbeiter!$D163),TODAY()),Einstellungen!$F$13:$F$67)))*N(Mitarbeiter!$E163)/IF(Einstellungen!$C$11="7 Tage",7,5),N('Ist-Stunden'!AP163)+(N(Krankheitstage!CA163)+N(Krankheitstage!CM163))*N($C163))))</f>
        <v/>
      </c>
      <c r="BU163" s="76">
        <f>IF($B163="",0,IF(Einstellungen!$C$10="Ja",MAX(IF(Einstellungen!$C$11="7 Tage",MAX(0,(MIN(DATE(2029,3,0),IF(Mitarbeiter!$D163="",DATE(2029,3,0),Mitarbeiter!$D163),TODAY()))-(MAX(DATE(2029,2,1),Mitarbeiter!$C163))+1),MAX(0,NETWORKDAYS(MAX(DATE(2029,2,1),Mitarbeiter!$C163),MIN(DATE(2029,3,0),IF(Mitarbeiter!$D163="",DATE(2029,3,0),Mitarbeiter!$D163),TODAY()),Einstellungen!$F$13:$F$67)))*N(Mitarbeiter!$E163)/IF(Einstellungen!$C$11="7 Tage",7,5),N('Ist-Stunden'!AQ163)),MAX(IF(Einstellungen!$C$11="7 Tage",MAX(0,(MIN(DATE(2029,3,0),IF(Mitarbeiter!$D163="",DATE(2029,3,0),Mitarbeiter!$D163),TODAY()))-(MAX(DATE(2029,2,1),Mitarbeiter!$C163))+1),MAX(0,NETWORKDAYS(MAX(DATE(2029,2,1),Mitarbeiter!$C163),MIN(DATE(2029,3,0),IF(Mitarbeiter!$D163="",DATE(2029,3,0),Mitarbeiter!$D163),TODAY()),Einstellungen!$F$13:$F$67)))*N(Mitarbeiter!$E163)/IF(Einstellungen!$C$11="7 Tage",7,5),N('Ist-Stunden'!AQ163)+(N(Krankheitstage!CB163)+N(Krankheitstage!CN163))*N($C163))))</f>
        <v/>
      </c>
      <c r="BV163" s="76">
        <f>IF($B163="",0,IF(Einstellungen!$C$10="Ja",MAX(IF(Einstellungen!$C$11="7 Tage",MAX(0,(MIN(DATE(2029,4,0),IF(Mitarbeiter!$D163="",DATE(2029,4,0),Mitarbeiter!$D163),TODAY()))-(MAX(DATE(2029,3,1),Mitarbeiter!$C163))+1),MAX(0,NETWORKDAYS(MAX(DATE(2029,3,1),Mitarbeiter!$C163),MIN(DATE(2029,4,0),IF(Mitarbeiter!$D163="",DATE(2029,4,0),Mitarbeiter!$D163),TODAY()),Einstellungen!$F$13:$F$67)))*N(Mitarbeiter!$E163)/IF(Einstellungen!$C$11="7 Tage",7,5),N('Ist-Stunden'!AR163)),MAX(IF(Einstellungen!$C$11="7 Tage",MAX(0,(MIN(DATE(2029,4,0),IF(Mitarbeiter!$D163="",DATE(2029,4,0),Mitarbeiter!$D163),TODAY()))-(MAX(DATE(2029,3,1),Mitarbeiter!$C163))+1),MAX(0,NETWORKDAYS(MAX(DATE(2029,3,1),Mitarbeiter!$C163),MIN(DATE(2029,4,0),IF(Mitarbeiter!$D163="",DATE(2029,4,0),Mitarbeiter!$D163),TODAY()),Einstellungen!$F$13:$F$67)))*N(Mitarbeiter!$E163)/IF(Einstellungen!$C$11="7 Tage",7,5),N('Ist-Stunden'!AR163)+(N(Krankheitstage!CC163)+N(Krankheitstage!CO163))*N($C163))))</f>
        <v/>
      </c>
      <c r="BW163" s="76">
        <f>IF($B163="",0,IF(Einstellungen!$C$10="Ja",MAX(IF(Einstellungen!$C$11="7 Tage",MAX(0,(MIN(DATE(2029,5,0),IF(Mitarbeiter!$D163="",DATE(2029,5,0),Mitarbeiter!$D163),TODAY()))-(MAX(DATE(2029,4,1),Mitarbeiter!$C163))+1),MAX(0,NETWORKDAYS(MAX(DATE(2029,4,1),Mitarbeiter!$C163),MIN(DATE(2029,5,0),IF(Mitarbeiter!$D163="",DATE(2029,5,0),Mitarbeiter!$D163),TODAY()),Einstellungen!$F$13:$F$67)))*N(Mitarbeiter!$E163)/IF(Einstellungen!$C$11="7 Tage",7,5),N('Ist-Stunden'!AS163)),MAX(IF(Einstellungen!$C$11="7 Tage",MAX(0,(MIN(DATE(2029,5,0),IF(Mitarbeiter!$D163="",DATE(2029,5,0),Mitarbeiter!$D163),TODAY()))-(MAX(DATE(2029,4,1),Mitarbeiter!$C163))+1),MAX(0,NETWORKDAYS(MAX(DATE(2029,4,1),Mitarbeiter!$C163),MIN(DATE(2029,5,0),IF(Mitarbeiter!$D163="",DATE(2029,5,0),Mitarbeiter!$D163),TODAY()),Einstellungen!$F$13:$F$67)))*N(Mitarbeiter!$E163)/IF(Einstellungen!$C$11="7 Tage",7,5),N('Ist-Stunden'!AS163)+(N(Krankheitstage!CD163)+N(Krankheitstage!CP163))*N($C163))))</f>
        <v/>
      </c>
      <c r="BX163" s="76">
        <f>IF($B163="",0,IF(Einstellungen!$C$10="Ja",MAX(IF(Einstellungen!$C$11="7 Tage",MAX(0,(MIN(DATE(2029,6,0),IF(Mitarbeiter!$D163="",DATE(2029,6,0),Mitarbeiter!$D163),TODAY()))-(MAX(DATE(2029,5,1),Mitarbeiter!$C163))+1),MAX(0,NETWORKDAYS(MAX(DATE(2029,5,1),Mitarbeiter!$C163),MIN(DATE(2029,6,0),IF(Mitarbeiter!$D163="",DATE(2029,6,0),Mitarbeiter!$D163),TODAY()),Einstellungen!$F$13:$F$67)))*N(Mitarbeiter!$E163)/IF(Einstellungen!$C$11="7 Tage",7,5),N('Ist-Stunden'!AT163)),MAX(IF(Einstellungen!$C$11="7 Tage",MAX(0,(MIN(DATE(2029,6,0),IF(Mitarbeiter!$D163="",DATE(2029,6,0),Mitarbeiter!$D163),TODAY()))-(MAX(DATE(2029,5,1),Mitarbeiter!$C163))+1),MAX(0,NETWORKDAYS(MAX(DATE(2029,5,1),Mitarbeiter!$C163),MIN(DATE(2029,6,0),IF(Mitarbeiter!$D163="",DATE(2029,6,0),Mitarbeiter!$D163),TODAY()),Einstellungen!$F$13:$F$67)))*N(Mitarbeiter!$E163)/IF(Einstellungen!$C$11="7 Tage",7,5),N('Ist-Stunden'!AT163)+(N(Krankheitstage!CE163)+N(Krankheitstage!CQ163))*N($C163))))</f>
        <v/>
      </c>
      <c r="BY163" s="76">
        <f>IF($B163="",0,IF(Einstellungen!$C$10="Ja",MAX(IF(Einstellungen!$C$11="7 Tage",MAX(0,(MIN(DATE(2029,7,0),IF(Mitarbeiter!$D163="",DATE(2029,7,0),Mitarbeiter!$D163),TODAY()))-(MAX(DATE(2029,6,1),Mitarbeiter!$C163))+1),MAX(0,NETWORKDAYS(MAX(DATE(2029,6,1),Mitarbeiter!$C163),MIN(DATE(2029,7,0),IF(Mitarbeiter!$D163="",DATE(2029,7,0),Mitarbeiter!$D163),TODAY()),Einstellungen!$F$13:$F$67)))*N(Mitarbeiter!$E163)/IF(Einstellungen!$C$11="7 Tage",7,5),N('Ist-Stunden'!AU163)),MAX(IF(Einstellungen!$C$11="7 Tage",MAX(0,(MIN(DATE(2029,7,0),IF(Mitarbeiter!$D163="",DATE(2029,7,0),Mitarbeiter!$D163),TODAY()))-(MAX(DATE(2029,6,1),Mitarbeiter!$C163))+1),MAX(0,NETWORKDAYS(MAX(DATE(2029,6,1),Mitarbeiter!$C163),MIN(DATE(2029,7,0),IF(Mitarbeiter!$D163="",DATE(2029,7,0),Mitarbeiter!$D163),TODAY()),Einstellungen!$F$13:$F$67)))*N(Mitarbeiter!$E163)/IF(Einstellungen!$C$11="7 Tage",7,5),N('Ist-Stunden'!AU163)+(N(Krankheitstage!CF163)+N(Krankheitstage!CR163))*N($C163))))</f>
        <v/>
      </c>
      <c r="BZ163" s="76">
        <f>IF($B163="",0,IF(Einstellungen!$C$10="Ja",MAX(IF(Einstellungen!$C$11="7 Tage",MAX(0,(MIN(DATE(2029,8,0),IF(Mitarbeiter!$D163="",DATE(2029,8,0),Mitarbeiter!$D163),TODAY()))-(MAX(DATE(2029,7,1),Mitarbeiter!$C163))+1),MAX(0,NETWORKDAYS(MAX(DATE(2029,7,1),Mitarbeiter!$C163),MIN(DATE(2029,8,0),IF(Mitarbeiter!$D163="",DATE(2029,8,0),Mitarbeiter!$D163),TODAY()),Einstellungen!$F$13:$F$67)))*N(Mitarbeiter!$E163)/IF(Einstellungen!$C$11="7 Tage",7,5),N('Ist-Stunden'!AV163)),MAX(IF(Einstellungen!$C$11="7 Tage",MAX(0,(MIN(DATE(2029,8,0),IF(Mitarbeiter!$D163="",DATE(2029,8,0),Mitarbeiter!$D163),TODAY()))-(MAX(DATE(2029,7,1),Mitarbeiter!$C163))+1),MAX(0,NETWORKDAYS(MAX(DATE(2029,7,1),Mitarbeiter!$C163),MIN(DATE(2029,8,0),IF(Mitarbeiter!$D163="",DATE(2029,8,0),Mitarbeiter!$D163),TODAY()),Einstellungen!$F$13:$F$67)))*N(Mitarbeiter!$E163)/IF(Einstellungen!$C$11="7 Tage",7,5),N('Ist-Stunden'!AV163)+(N(Krankheitstage!CG163)+N(Krankheitstage!CS163))*N($C163))))</f>
        <v/>
      </c>
      <c r="CA163" s="76">
        <f>IF($B163="",0,IF(Einstellungen!$C$10="Ja",MAX(IF(Einstellungen!$C$11="7 Tage",MAX(0,(MIN(DATE(2029,9,0),IF(Mitarbeiter!$D163="",DATE(2029,9,0),Mitarbeiter!$D163),TODAY()))-(MAX(DATE(2029,8,1),Mitarbeiter!$C163))+1),MAX(0,NETWORKDAYS(MAX(DATE(2029,8,1),Mitarbeiter!$C163),MIN(DATE(2029,9,0),IF(Mitarbeiter!$D163="",DATE(2029,9,0),Mitarbeiter!$D163),TODAY()),Einstellungen!$F$13:$F$67)))*N(Mitarbeiter!$E163)/IF(Einstellungen!$C$11="7 Tage",7,5),N('Ist-Stunden'!AW163)),MAX(IF(Einstellungen!$C$11="7 Tage",MAX(0,(MIN(DATE(2029,9,0),IF(Mitarbeiter!$D163="",DATE(2029,9,0),Mitarbeiter!$D163),TODAY()))-(MAX(DATE(2029,8,1),Mitarbeiter!$C163))+1),MAX(0,NETWORKDAYS(MAX(DATE(2029,8,1),Mitarbeiter!$C163),MIN(DATE(2029,9,0),IF(Mitarbeiter!$D163="",DATE(2029,9,0),Mitarbeiter!$D163),TODAY()),Einstellungen!$F$13:$F$67)))*N(Mitarbeiter!$E163)/IF(Einstellungen!$C$11="7 Tage",7,5),N('Ist-Stunden'!AW163)+(N(Krankheitstage!CH163)+N(Krankheitstage!CT163))*N($C163))))</f>
        <v/>
      </c>
      <c r="CB163" s="76">
        <f>IF($B163="",0,IF(Einstellungen!$C$10="Ja",MAX(IF(Einstellungen!$C$11="7 Tage",MAX(0,(MIN(DATE(2029,10,0),IF(Mitarbeiter!$D163="",DATE(2029,10,0),Mitarbeiter!$D163),TODAY()))-(MAX(DATE(2029,9,1),Mitarbeiter!$C163))+1),MAX(0,NETWORKDAYS(MAX(DATE(2029,9,1),Mitarbeiter!$C163),MIN(DATE(2029,10,0),IF(Mitarbeiter!$D163="",DATE(2029,10,0),Mitarbeiter!$D163),TODAY()),Einstellungen!$F$13:$F$67)))*N(Mitarbeiter!$E163)/IF(Einstellungen!$C$11="7 Tage",7,5),N('Ist-Stunden'!AX163)),MAX(IF(Einstellungen!$C$11="7 Tage",MAX(0,(MIN(DATE(2029,10,0),IF(Mitarbeiter!$D163="",DATE(2029,10,0),Mitarbeiter!$D163),TODAY()))-(MAX(DATE(2029,9,1),Mitarbeiter!$C163))+1),MAX(0,NETWORKDAYS(MAX(DATE(2029,9,1),Mitarbeiter!$C163),MIN(DATE(2029,10,0),IF(Mitarbeiter!$D163="",DATE(2029,10,0),Mitarbeiter!$D163),TODAY()),Einstellungen!$F$13:$F$67)))*N(Mitarbeiter!$E163)/IF(Einstellungen!$C$11="7 Tage",7,5),N('Ist-Stunden'!AX163)+(N(Krankheitstage!CI163)+N(Krankheitstage!CU163))*N($C163))))</f>
        <v/>
      </c>
      <c r="CC163" s="76">
        <f>IF($B163="",0,IF(Einstellungen!$C$10="Ja",MAX(IF(Einstellungen!$C$11="7 Tage",MAX(0,(MIN(DATE(2029,11,0),IF(Mitarbeiter!$D163="",DATE(2029,11,0),Mitarbeiter!$D163),TODAY()))-(MAX(DATE(2029,10,1),Mitarbeiter!$C163))+1),MAX(0,NETWORKDAYS(MAX(DATE(2029,10,1),Mitarbeiter!$C163),MIN(DATE(2029,11,0),IF(Mitarbeiter!$D163="",DATE(2029,11,0),Mitarbeiter!$D163),TODAY()),Einstellungen!$F$13:$F$67)))*N(Mitarbeiter!$E163)/IF(Einstellungen!$C$11="7 Tage",7,5),N('Ist-Stunden'!AY163)),MAX(IF(Einstellungen!$C$11="7 Tage",MAX(0,(MIN(DATE(2029,11,0),IF(Mitarbeiter!$D163="",DATE(2029,11,0),Mitarbeiter!$D163),TODAY()))-(MAX(DATE(2029,10,1),Mitarbeiter!$C163))+1),MAX(0,NETWORKDAYS(MAX(DATE(2029,10,1),Mitarbeiter!$C163),MIN(DATE(2029,11,0),IF(Mitarbeiter!$D163="",DATE(2029,11,0),Mitarbeiter!$D163),TODAY()),Einstellungen!$F$13:$F$67)))*N(Mitarbeiter!$E163)/IF(Einstellungen!$C$11="7 Tage",7,5),N('Ist-Stunden'!AY163)+(N(Krankheitstage!CJ163)+N(Krankheitstage!CV163))*N($C163))))</f>
        <v/>
      </c>
      <c r="CD163" s="76">
        <f>IF($B163="",0,IF(Einstellungen!$C$10="Ja",MAX(IF(Einstellungen!$C$11="7 Tage",MAX(0,(MIN(DATE(2029,12,0),IF(Mitarbeiter!$D163="",DATE(2029,12,0),Mitarbeiter!$D163),TODAY()))-(MAX(DATE(2029,11,1),Mitarbeiter!$C163))+1),MAX(0,NETWORKDAYS(MAX(DATE(2029,11,1),Mitarbeiter!$C163),MIN(DATE(2029,12,0),IF(Mitarbeiter!$D163="",DATE(2029,12,0),Mitarbeiter!$D163),TODAY()),Einstellungen!$F$13:$F$67)))*N(Mitarbeiter!$E163)/IF(Einstellungen!$C$11="7 Tage",7,5),N('Ist-Stunden'!AZ163)),MAX(IF(Einstellungen!$C$11="7 Tage",MAX(0,(MIN(DATE(2029,12,0),IF(Mitarbeiter!$D163="",DATE(2029,12,0),Mitarbeiter!$D163),TODAY()))-(MAX(DATE(2029,11,1),Mitarbeiter!$C163))+1),MAX(0,NETWORKDAYS(MAX(DATE(2029,11,1),Mitarbeiter!$C163),MIN(DATE(2029,12,0),IF(Mitarbeiter!$D163="",DATE(2029,12,0),Mitarbeiter!$D163),TODAY()),Einstellungen!$F$13:$F$67)))*N(Mitarbeiter!$E163)/IF(Einstellungen!$C$11="7 Tage",7,5),N('Ist-Stunden'!AZ163)+(N(Krankheitstage!CK163)+N(Krankheitstage!CW163))*N($C163))))</f>
        <v/>
      </c>
      <c r="CE163" s="76">
        <f>IF($B163="",0,IF(Einstellungen!$C$10="Ja",MAX(IF(Einstellungen!$C$11="7 Tage",MAX(0,(MIN(DATE(2029,13,0),IF(Mitarbeiter!$D163="",DATE(2029,13,0),Mitarbeiter!$D163),TODAY()))-(MAX(DATE(2029,12,1),Mitarbeiter!$C163))+1),MAX(0,NETWORKDAYS(MAX(DATE(2029,12,1),Mitarbeiter!$C163),MIN(DATE(2029,13,0),IF(Mitarbeiter!$D163="",DATE(2029,13,0),Mitarbeiter!$D163),TODAY()),Einstellungen!$F$13:$F$67)))*N(Mitarbeiter!$E163)/IF(Einstellungen!$C$11="7 Tage",7,5),N('Ist-Stunden'!BA163)),MAX(IF(Einstellungen!$C$11="7 Tage",MAX(0,(MIN(DATE(2029,13,0),IF(Mitarbeiter!$D163="",DATE(2029,13,0),Mitarbeiter!$D163),TODAY()))-(MAX(DATE(2029,12,1),Mitarbeiter!$C163))+1),MAX(0,NETWORKDAYS(MAX(DATE(2029,12,1),Mitarbeiter!$C163),MIN(DATE(2029,13,0),IF(Mitarbeiter!$D163="",DATE(2029,13,0),Mitarbeiter!$D163),TODAY()),Einstellungen!$F$13:$F$67)))*N(Mitarbeiter!$E163)/IF(Einstellungen!$C$11="7 Tage",7,5),N('Ist-Stunden'!BA163)+(N(Krankheitstage!CL163)+N(Krankheitstage!CX163))*N($C163))))</f>
        <v/>
      </c>
      <c r="CF163" s="76">
        <f>IF($B163="",0,IF(Einstellungen!$C$10="Ja",MAX(IF(Einstellungen!$C$11="7 Tage",MAX(0,(MIN(DATE(2030,2,0),IF(Mitarbeiter!$D163="",DATE(2030,2,0),Mitarbeiter!$D163),TODAY()))-(MAX(DATE(2030,1,1),Mitarbeiter!$C163))+1),MAX(0,NETWORKDAYS(MAX(DATE(2030,1,1),Mitarbeiter!$C163),MIN(DATE(2030,2,0),IF(Mitarbeiter!$D163="",DATE(2030,2,0),Mitarbeiter!$D163),TODAY()),Einstellungen!$F$13:$F$67)))*N(Mitarbeiter!$E163)/IF(Einstellungen!$C$11="7 Tage",7,5),N('Ist-Stunden'!BB163)),MAX(IF(Einstellungen!$C$11="7 Tage",MAX(0,(MIN(DATE(2030,2,0),IF(Mitarbeiter!$D163="",DATE(2030,2,0),Mitarbeiter!$D163),TODAY()))-(MAX(DATE(2030,1,1),Mitarbeiter!$C163))+1),MAX(0,NETWORKDAYS(MAX(DATE(2030,1,1),Mitarbeiter!$C163),MIN(DATE(2030,2,0),IF(Mitarbeiter!$D163="",DATE(2030,2,0),Mitarbeiter!$D163),TODAY()),Einstellungen!$F$13:$F$67)))*N(Mitarbeiter!$E163)/IF(Einstellungen!$C$11="7 Tage",7,5),N('Ist-Stunden'!BB163)+(N(Krankheitstage!CY163)+N(Krankheitstage!DK163))*N($C163))))</f>
        <v/>
      </c>
      <c r="CG163" s="76">
        <f>IF($B163="",0,IF(Einstellungen!$C$10="Ja",MAX(IF(Einstellungen!$C$11="7 Tage",MAX(0,(MIN(DATE(2030,3,0),IF(Mitarbeiter!$D163="",DATE(2030,3,0),Mitarbeiter!$D163),TODAY()))-(MAX(DATE(2030,2,1),Mitarbeiter!$C163))+1),MAX(0,NETWORKDAYS(MAX(DATE(2030,2,1),Mitarbeiter!$C163),MIN(DATE(2030,3,0),IF(Mitarbeiter!$D163="",DATE(2030,3,0),Mitarbeiter!$D163),TODAY()),Einstellungen!$F$13:$F$67)))*N(Mitarbeiter!$E163)/IF(Einstellungen!$C$11="7 Tage",7,5),N('Ist-Stunden'!BC163)),MAX(IF(Einstellungen!$C$11="7 Tage",MAX(0,(MIN(DATE(2030,3,0),IF(Mitarbeiter!$D163="",DATE(2030,3,0),Mitarbeiter!$D163),TODAY()))-(MAX(DATE(2030,2,1),Mitarbeiter!$C163))+1),MAX(0,NETWORKDAYS(MAX(DATE(2030,2,1),Mitarbeiter!$C163),MIN(DATE(2030,3,0),IF(Mitarbeiter!$D163="",DATE(2030,3,0),Mitarbeiter!$D163),TODAY()),Einstellungen!$F$13:$F$67)))*N(Mitarbeiter!$E163)/IF(Einstellungen!$C$11="7 Tage",7,5),N('Ist-Stunden'!BC163)+(N(Krankheitstage!CZ163)+N(Krankheitstage!DL163))*N($C163))))</f>
        <v/>
      </c>
      <c r="CH163" s="76">
        <f>IF($B163="",0,IF(Einstellungen!$C$10="Ja",MAX(IF(Einstellungen!$C$11="7 Tage",MAX(0,(MIN(DATE(2030,4,0),IF(Mitarbeiter!$D163="",DATE(2030,4,0),Mitarbeiter!$D163),TODAY()))-(MAX(DATE(2030,3,1),Mitarbeiter!$C163))+1),MAX(0,NETWORKDAYS(MAX(DATE(2030,3,1),Mitarbeiter!$C163),MIN(DATE(2030,4,0),IF(Mitarbeiter!$D163="",DATE(2030,4,0),Mitarbeiter!$D163),TODAY()),Einstellungen!$F$13:$F$67)))*N(Mitarbeiter!$E163)/IF(Einstellungen!$C$11="7 Tage",7,5),N('Ist-Stunden'!BD163)),MAX(IF(Einstellungen!$C$11="7 Tage",MAX(0,(MIN(DATE(2030,4,0),IF(Mitarbeiter!$D163="",DATE(2030,4,0),Mitarbeiter!$D163),TODAY()))-(MAX(DATE(2030,3,1),Mitarbeiter!$C163))+1),MAX(0,NETWORKDAYS(MAX(DATE(2030,3,1),Mitarbeiter!$C163),MIN(DATE(2030,4,0),IF(Mitarbeiter!$D163="",DATE(2030,4,0),Mitarbeiter!$D163),TODAY()),Einstellungen!$F$13:$F$67)))*N(Mitarbeiter!$E163)/IF(Einstellungen!$C$11="7 Tage",7,5),N('Ist-Stunden'!BD163)+(N(Krankheitstage!DA163)+N(Krankheitstage!DM163))*N($C163))))</f>
        <v/>
      </c>
      <c r="CI163" s="76">
        <f>IF($B163="",0,IF(Einstellungen!$C$10="Ja",MAX(IF(Einstellungen!$C$11="7 Tage",MAX(0,(MIN(DATE(2030,5,0),IF(Mitarbeiter!$D163="",DATE(2030,5,0),Mitarbeiter!$D163),TODAY()))-(MAX(DATE(2030,4,1),Mitarbeiter!$C163))+1),MAX(0,NETWORKDAYS(MAX(DATE(2030,4,1),Mitarbeiter!$C163),MIN(DATE(2030,5,0),IF(Mitarbeiter!$D163="",DATE(2030,5,0),Mitarbeiter!$D163),TODAY()),Einstellungen!$F$13:$F$67)))*N(Mitarbeiter!$E163)/IF(Einstellungen!$C$11="7 Tage",7,5),N('Ist-Stunden'!BE163)),MAX(IF(Einstellungen!$C$11="7 Tage",MAX(0,(MIN(DATE(2030,5,0),IF(Mitarbeiter!$D163="",DATE(2030,5,0),Mitarbeiter!$D163),TODAY()))-(MAX(DATE(2030,4,1),Mitarbeiter!$C163))+1),MAX(0,NETWORKDAYS(MAX(DATE(2030,4,1),Mitarbeiter!$C163),MIN(DATE(2030,5,0),IF(Mitarbeiter!$D163="",DATE(2030,5,0),Mitarbeiter!$D163),TODAY()),Einstellungen!$F$13:$F$67)))*N(Mitarbeiter!$E163)/IF(Einstellungen!$C$11="7 Tage",7,5),N('Ist-Stunden'!BE163)+(N(Krankheitstage!DB163)+N(Krankheitstage!DN163))*N($C163))))</f>
        <v/>
      </c>
      <c r="CJ163" s="76">
        <f>IF($B163="",0,IF(Einstellungen!$C$10="Ja",MAX(IF(Einstellungen!$C$11="7 Tage",MAX(0,(MIN(DATE(2030,6,0),IF(Mitarbeiter!$D163="",DATE(2030,6,0),Mitarbeiter!$D163),TODAY()))-(MAX(DATE(2030,5,1),Mitarbeiter!$C163))+1),MAX(0,NETWORKDAYS(MAX(DATE(2030,5,1),Mitarbeiter!$C163),MIN(DATE(2030,6,0),IF(Mitarbeiter!$D163="",DATE(2030,6,0),Mitarbeiter!$D163),TODAY()),Einstellungen!$F$13:$F$67)))*N(Mitarbeiter!$E163)/IF(Einstellungen!$C$11="7 Tage",7,5),N('Ist-Stunden'!BF163)),MAX(IF(Einstellungen!$C$11="7 Tage",MAX(0,(MIN(DATE(2030,6,0),IF(Mitarbeiter!$D163="",DATE(2030,6,0),Mitarbeiter!$D163),TODAY()))-(MAX(DATE(2030,5,1),Mitarbeiter!$C163))+1),MAX(0,NETWORKDAYS(MAX(DATE(2030,5,1),Mitarbeiter!$C163),MIN(DATE(2030,6,0),IF(Mitarbeiter!$D163="",DATE(2030,6,0),Mitarbeiter!$D163),TODAY()),Einstellungen!$F$13:$F$67)))*N(Mitarbeiter!$E163)/IF(Einstellungen!$C$11="7 Tage",7,5),N('Ist-Stunden'!BF163)+(N(Krankheitstage!DC163)+N(Krankheitstage!DO163))*N($C163))))</f>
        <v/>
      </c>
      <c r="CK163" s="76">
        <f>IF($B163="",0,IF(Einstellungen!$C$10="Ja",MAX(IF(Einstellungen!$C$11="7 Tage",MAX(0,(MIN(DATE(2030,7,0),IF(Mitarbeiter!$D163="",DATE(2030,7,0),Mitarbeiter!$D163),TODAY()))-(MAX(DATE(2030,6,1),Mitarbeiter!$C163))+1),MAX(0,NETWORKDAYS(MAX(DATE(2030,6,1),Mitarbeiter!$C163),MIN(DATE(2030,7,0),IF(Mitarbeiter!$D163="",DATE(2030,7,0),Mitarbeiter!$D163),TODAY()),Einstellungen!$F$13:$F$67)))*N(Mitarbeiter!$E163)/IF(Einstellungen!$C$11="7 Tage",7,5),N('Ist-Stunden'!BG163)),MAX(IF(Einstellungen!$C$11="7 Tage",MAX(0,(MIN(DATE(2030,7,0),IF(Mitarbeiter!$D163="",DATE(2030,7,0),Mitarbeiter!$D163),TODAY()))-(MAX(DATE(2030,6,1),Mitarbeiter!$C163))+1),MAX(0,NETWORKDAYS(MAX(DATE(2030,6,1),Mitarbeiter!$C163),MIN(DATE(2030,7,0),IF(Mitarbeiter!$D163="",DATE(2030,7,0),Mitarbeiter!$D163),TODAY()),Einstellungen!$F$13:$F$67)))*N(Mitarbeiter!$E163)/IF(Einstellungen!$C$11="7 Tage",7,5),N('Ist-Stunden'!BG163)+(N(Krankheitstage!DD163)+N(Krankheitstage!DP163))*N($C163))))</f>
        <v/>
      </c>
      <c r="CL163" s="76">
        <f>IF($B163="",0,IF(Einstellungen!$C$10="Ja",MAX(IF(Einstellungen!$C$11="7 Tage",MAX(0,(MIN(DATE(2030,8,0),IF(Mitarbeiter!$D163="",DATE(2030,8,0),Mitarbeiter!$D163),TODAY()))-(MAX(DATE(2030,7,1),Mitarbeiter!$C163))+1),MAX(0,NETWORKDAYS(MAX(DATE(2030,7,1),Mitarbeiter!$C163),MIN(DATE(2030,8,0),IF(Mitarbeiter!$D163="",DATE(2030,8,0),Mitarbeiter!$D163),TODAY()),Einstellungen!$F$13:$F$67)))*N(Mitarbeiter!$E163)/IF(Einstellungen!$C$11="7 Tage",7,5),N('Ist-Stunden'!BH163)),MAX(IF(Einstellungen!$C$11="7 Tage",MAX(0,(MIN(DATE(2030,8,0),IF(Mitarbeiter!$D163="",DATE(2030,8,0),Mitarbeiter!$D163),TODAY()))-(MAX(DATE(2030,7,1),Mitarbeiter!$C163))+1),MAX(0,NETWORKDAYS(MAX(DATE(2030,7,1),Mitarbeiter!$C163),MIN(DATE(2030,8,0),IF(Mitarbeiter!$D163="",DATE(2030,8,0),Mitarbeiter!$D163),TODAY()),Einstellungen!$F$13:$F$67)))*N(Mitarbeiter!$E163)/IF(Einstellungen!$C$11="7 Tage",7,5),N('Ist-Stunden'!BH163)+(N(Krankheitstage!DE163)+N(Krankheitstage!DQ163))*N($C163))))</f>
        <v/>
      </c>
      <c r="CM163" s="76">
        <f>IF($B163="",0,IF(Einstellungen!$C$10="Ja",MAX(IF(Einstellungen!$C$11="7 Tage",MAX(0,(MIN(DATE(2030,9,0),IF(Mitarbeiter!$D163="",DATE(2030,9,0),Mitarbeiter!$D163),TODAY()))-(MAX(DATE(2030,8,1),Mitarbeiter!$C163))+1),MAX(0,NETWORKDAYS(MAX(DATE(2030,8,1),Mitarbeiter!$C163),MIN(DATE(2030,9,0),IF(Mitarbeiter!$D163="",DATE(2030,9,0),Mitarbeiter!$D163),TODAY()),Einstellungen!$F$13:$F$67)))*N(Mitarbeiter!$E163)/IF(Einstellungen!$C$11="7 Tage",7,5),N('Ist-Stunden'!BI163)),MAX(IF(Einstellungen!$C$11="7 Tage",MAX(0,(MIN(DATE(2030,9,0),IF(Mitarbeiter!$D163="",DATE(2030,9,0),Mitarbeiter!$D163),TODAY()))-(MAX(DATE(2030,8,1),Mitarbeiter!$C163))+1),MAX(0,NETWORKDAYS(MAX(DATE(2030,8,1),Mitarbeiter!$C163),MIN(DATE(2030,9,0),IF(Mitarbeiter!$D163="",DATE(2030,9,0),Mitarbeiter!$D163),TODAY()),Einstellungen!$F$13:$F$67)))*N(Mitarbeiter!$E163)/IF(Einstellungen!$C$11="7 Tage",7,5),N('Ist-Stunden'!BI163)+(N(Krankheitstage!DF163)+N(Krankheitstage!DR163))*N($C163))))</f>
        <v/>
      </c>
      <c r="CN163" s="76">
        <f>IF($B163="",0,IF(Einstellungen!$C$10="Ja",MAX(IF(Einstellungen!$C$11="7 Tage",MAX(0,(MIN(DATE(2030,10,0),IF(Mitarbeiter!$D163="",DATE(2030,10,0),Mitarbeiter!$D163),TODAY()))-(MAX(DATE(2030,9,1),Mitarbeiter!$C163))+1),MAX(0,NETWORKDAYS(MAX(DATE(2030,9,1),Mitarbeiter!$C163),MIN(DATE(2030,10,0),IF(Mitarbeiter!$D163="",DATE(2030,10,0),Mitarbeiter!$D163),TODAY()),Einstellungen!$F$13:$F$67)))*N(Mitarbeiter!$E163)/IF(Einstellungen!$C$11="7 Tage",7,5),N('Ist-Stunden'!BJ163)),MAX(IF(Einstellungen!$C$11="7 Tage",MAX(0,(MIN(DATE(2030,10,0),IF(Mitarbeiter!$D163="",DATE(2030,10,0),Mitarbeiter!$D163),TODAY()))-(MAX(DATE(2030,9,1),Mitarbeiter!$C163))+1),MAX(0,NETWORKDAYS(MAX(DATE(2030,9,1),Mitarbeiter!$C163),MIN(DATE(2030,10,0),IF(Mitarbeiter!$D163="",DATE(2030,10,0),Mitarbeiter!$D163),TODAY()),Einstellungen!$F$13:$F$67)))*N(Mitarbeiter!$E163)/IF(Einstellungen!$C$11="7 Tage",7,5),N('Ist-Stunden'!BJ163)+(N(Krankheitstage!DG163)+N(Krankheitstage!DS163))*N($C163))))</f>
        <v/>
      </c>
      <c r="CO163" s="76">
        <f>IF($B163="",0,IF(Einstellungen!$C$10="Ja",MAX(IF(Einstellungen!$C$11="7 Tage",MAX(0,(MIN(DATE(2030,11,0),IF(Mitarbeiter!$D163="",DATE(2030,11,0),Mitarbeiter!$D163),TODAY()))-(MAX(DATE(2030,10,1),Mitarbeiter!$C163))+1),MAX(0,NETWORKDAYS(MAX(DATE(2030,10,1),Mitarbeiter!$C163),MIN(DATE(2030,11,0),IF(Mitarbeiter!$D163="",DATE(2030,11,0),Mitarbeiter!$D163),TODAY()),Einstellungen!$F$13:$F$67)))*N(Mitarbeiter!$E163)/IF(Einstellungen!$C$11="7 Tage",7,5),N('Ist-Stunden'!BK163)),MAX(IF(Einstellungen!$C$11="7 Tage",MAX(0,(MIN(DATE(2030,11,0),IF(Mitarbeiter!$D163="",DATE(2030,11,0),Mitarbeiter!$D163),TODAY()))-(MAX(DATE(2030,10,1),Mitarbeiter!$C163))+1),MAX(0,NETWORKDAYS(MAX(DATE(2030,10,1),Mitarbeiter!$C163),MIN(DATE(2030,11,0),IF(Mitarbeiter!$D163="",DATE(2030,11,0),Mitarbeiter!$D163),TODAY()),Einstellungen!$F$13:$F$67)))*N(Mitarbeiter!$E163)/IF(Einstellungen!$C$11="7 Tage",7,5),N('Ist-Stunden'!BK163)+(N(Krankheitstage!DH163)+N(Krankheitstage!DT163))*N($C163))))</f>
        <v/>
      </c>
      <c r="CP163" s="76">
        <f>IF($B163="",0,IF(Einstellungen!$C$10="Ja",MAX(IF(Einstellungen!$C$11="7 Tage",MAX(0,(MIN(DATE(2030,12,0),IF(Mitarbeiter!$D163="",DATE(2030,12,0),Mitarbeiter!$D163),TODAY()))-(MAX(DATE(2030,11,1),Mitarbeiter!$C163))+1),MAX(0,NETWORKDAYS(MAX(DATE(2030,11,1),Mitarbeiter!$C163),MIN(DATE(2030,12,0),IF(Mitarbeiter!$D163="",DATE(2030,12,0),Mitarbeiter!$D163),TODAY()),Einstellungen!$F$13:$F$67)))*N(Mitarbeiter!$E163)/IF(Einstellungen!$C$11="7 Tage",7,5),N('Ist-Stunden'!BL163)),MAX(IF(Einstellungen!$C$11="7 Tage",MAX(0,(MIN(DATE(2030,12,0),IF(Mitarbeiter!$D163="",DATE(2030,12,0),Mitarbeiter!$D163),TODAY()))-(MAX(DATE(2030,11,1),Mitarbeiter!$C163))+1),MAX(0,NETWORKDAYS(MAX(DATE(2030,11,1),Mitarbeiter!$C163),MIN(DATE(2030,12,0),IF(Mitarbeiter!$D163="",DATE(2030,12,0),Mitarbeiter!$D163),TODAY()),Einstellungen!$F$13:$F$67)))*N(Mitarbeiter!$E163)/IF(Einstellungen!$C$11="7 Tage",7,5),N('Ist-Stunden'!BL163)+(N(Krankheitstage!DI163)+N(Krankheitstage!DU163))*N($C163))))</f>
        <v/>
      </c>
      <c r="CQ163" s="76">
        <f>IF($B163="",0,IF(Einstellungen!$C$10="Ja",MAX(IF(Einstellungen!$C$11="7 Tage",MAX(0,(MIN(DATE(2030,13,0),IF(Mitarbeiter!$D163="",DATE(2030,13,0),Mitarbeiter!$D163),TODAY()))-(MAX(DATE(2030,12,1),Mitarbeiter!$C163))+1),MAX(0,NETWORKDAYS(MAX(DATE(2030,12,1),Mitarbeiter!$C163),MIN(DATE(2030,13,0),IF(Mitarbeiter!$D163="",DATE(2030,13,0),Mitarbeiter!$D163),TODAY()),Einstellungen!$F$13:$F$67)))*N(Mitarbeiter!$E163)/IF(Einstellungen!$C$11="7 Tage",7,5),N('Ist-Stunden'!BM163)),MAX(IF(Einstellungen!$C$11="7 Tage",MAX(0,(MIN(DATE(2030,13,0),IF(Mitarbeiter!$D163="",DATE(2030,13,0),Mitarbeiter!$D163),TODAY()))-(MAX(DATE(2030,12,1),Mitarbeiter!$C163))+1),MAX(0,NETWORKDAYS(MAX(DATE(2030,12,1),Mitarbeiter!$C163),MIN(DATE(2030,13,0),IF(Mitarbeiter!$D163="",DATE(2030,13,0),Mitarbeiter!$D163),TODAY()),Einstellungen!$F$13:$F$67)))*N(Mitarbeiter!$E163)/IF(Einstellungen!$C$11="7 Tage",7,5),N('Ist-Stunden'!BM163)+(N(Krankheitstage!DJ163)+N(Krankheitstage!DV163))*N($C163))))</f>
        <v/>
      </c>
    </row>
    <row r="164">
      <c r="A164" s="73">
        <f>IF(Mitarbeiter!B164="","",Mitarbeiter!A164)</f>
        <v/>
      </c>
      <c r="B164" s="6">
        <f>IF(Mitarbeiter!B164="","",Mitarbeiter!B164)</f>
        <v/>
      </c>
      <c r="C164" s="74">
        <f>IF(Mitarbeiter!B164="","",Mitarbeiter!F164)</f>
        <v/>
      </c>
      <c r="D164" s="75">
        <f>N(INDEX(Krankheitstage!$G164:$DV164,1,(Einstellungen!$C$3-2026)*24+1))</f>
        <v/>
      </c>
      <c r="E164" s="75">
        <f>N(INDEX(Krankheitstage!$G164:$DV164,1,(Einstellungen!$C$3-2026)*24+2))</f>
        <v/>
      </c>
      <c r="F164" s="75">
        <f>N(INDEX(Krankheitstage!$G164:$DV164,1,(Einstellungen!$C$3-2026)*24+3))</f>
        <v/>
      </c>
      <c r="G164" s="75">
        <f>N(INDEX(Krankheitstage!$G164:$DV164,1,(Einstellungen!$C$3-2026)*24+4))</f>
        <v/>
      </c>
      <c r="H164" s="75">
        <f>N(INDEX(Krankheitstage!$G164:$DV164,1,(Einstellungen!$C$3-2026)*24+5))</f>
        <v/>
      </c>
      <c r="I164" s="75">
        <f>N(INDEX(Krankheitstage!$G164:$DV164,1,(Einstellungen!$C$3-2026)*24+6))</f>
        <v/>
      </c>
      <c r="J164" s="75">
        <f>N(INDEX(Krankheitstage!$G164:$DV164,1,(Einstellungen!$C$3-2026)*24+7))</f>
        <v/>
      </c>
      <c r="K164" s="75">
        <f>N(INDEX(Krankheitstage!$G164:$DV164,1,(Einstellungen!$C$3-2026)*24+8))</f>
        <v/>
      </c>
      <c r="L164" s="75">
        <f>N(INDEX(Krankheitstage!$G164:$DV164,1,(Einstellungen!$C$3-2026)*24+9))</f>
        <v/>
      </c>
      <c r="M164" s="75">
        <f>N(INDEX(Krankheitstage!$G164:$DV164,1,(Einstellungen!$C$3-2026)*24+10))</f>
        <v/>
      </c>
      <c r="N164" s="75">
        <f>N(INDEX(Krankheitstage!$G164:$DV164,1,(Einstellungen!$C$3-2026)*24+11))</f>
        <v/>
      </c>
      <c r="O164" s="75">
        <f>N(INDEX(Krankheitstage!$G164:$DV164,1,(Einstellungen!$C$3-2026)*24+12))</f>
        <v/>
      </c>
      <c r="P164" s="75">
        <f>IF($B164="","",SUM(D164:O164))</f>
        <v/>
      </c>
      <c r="Q164" s="75">
        <f>N(INDEX(Krankheitstage!$G164:$DV164,1,(Einstellungen!$C$3-2026)*24+13))</f>
        <v/>
      </c>
      <c r="R164" s="75">
        <f>N(INDEX(Krankheitstage!$G164:$DV164,1,(Einstellungen!$C$3-2026)*24+14))</f>
        <v/>
      </c>
      <c r="S164" s="75">
        <f>N(INDEX(Krankheitstage!$G164:$DV164,1,(Einstellungen!$C$3-2026)*24+15))</f>
        <v/>
      </c>
      <c r="T164" s="75">
        <f>N(INDEX(Krankheitstage!$G164:$DV164,1,(Einstellungen!$C$3-2026)*24+16))</f>
        <v/>
      </c>
      <c r="U164" s="75">
        <f>N(INDEX(Krankheitstage!$G164:$DV164,1,(Einstellungen!$C$3-2026)*24+17))</f>
        <v/>
      </c>
      <c r="V164" s="75">
        <f>N(INDEX(Krankheitstage!$G164:$DV164,1,(Einstellungen!$C$3-2026)*24+18))</f>
        <v/>
      </c>
      <c r="W164" s="75">
        <f>N(INDEX(Krankheitstage!$G164:$DV164,1,(Einstellungen!$C$3-2026)*24+19))</f>
        <v/>
      </c>
      <c r="X164" s="75">
        <f>N(INDEX(Krankheitstage!$G164:$DV164,1,(Einstellungen!$C$3-2026)*24+20))</f>
        <v/>
      </c>
      <c r="Y164" s="75">
        <f>N(INDEX(Krankheitstage!$G164:$DV164,1,(Einstellungen!$C$3-2026)*24+21))</f>
        <v/>
      </c>
      <c r="Z164" s="75">
        <f>N(INDEX(Krankheitstage!$G164:$DV164,1,(Einstellungen!$C$3-2026)*24+22))</f>
        <v/>
      </c>
      <c r="AA164" s="75">
        <f>N(INDEX(Krankheitstage!$G164:$DV164,1,(Einstellungen!$C$3-2026)*24+23))</f>
        <v/>
      </c>
      <c r="AB164" s="75">
        <f>N(INDEX(Krankheitstage!$G164:$DV164,1,(Einstellungen!$C$3-2026)*24+24))</f>
        <v/>
      </c>
      <c r="AC164" s="75">
        <f>IF($B164="","",SUM(Q164:AB164))</f>
        <v/>
      </c>
      <c r="AD164" s="75">
        <f>IF($B164="","",SUM(P164,AC164))</f>
        <v/>
      </c>
      <c r="AE164" s="76">
        <f>IF($B164="","",AD164*N(C164))</f>
        <v/>
      </c>
      <c r="AF164" s="75">
        <f>IF($B164="","",Krankheitstage!E164)</f>
        <v/>
      </c>
      <c r="AG164" s="76">
        <f>IF($B164="","",AF164*N(C164))</f>
        <v/>
      </c>
      <c r="AH164" s="76">
        <f>IF($B164="","",INDEX($AJ164:$CQ164,1,(Einstellungen!$C$3-2026)*12+1)+INDEX($AJ164:$CQ164,1,(Einstellungen!$C$3-2026)*12+2)+INDEX($AJ164:$CQ164,1,(Einstellungen!$C$3-2026)*12+3)+INDEX($AJ164:$CQ164,1,(Einstellungen!$C$3-2026)*12+4)+INDEX($AJ164:$CQ164,1,(Einstellungen!$C$3-2026)*12+5)+INDEX($AJ164:$CQ164,1,(Einstellungen!$C$3-2026)*12+6)+INDEX($AJ164:$CQ164,1,(Einstellungen!$C$3-2026)*12+7)+INDEX($AJ164:$CQ164,1,(Einstellungen!$C$3-2026)*12+8)+INDEX($AJ164:$CQ164,1,(Einstellungen!$C$3-2026)*12+9)+INDEX($AJ164:$CQ164,1,(Einstellungen!$C$3-2026)*12+10)+INDEX($AJ164:$CQ164,1,(Einstellungen!$C$3-2026)*12+11)+INDEX($AJ164:$CQ164,1,(Einstellungen!$C$3-2026)*12+12))</f>
        <v/>
      </c>
      <c r="AI164" s="76">
        <f>IF($B164="","",SUM($AJ164:$CQ164))</f>
        <v/>
      </c>
      <c r="AJ164" s="76">
        <f>IF($B164="",0,IF(Einstellungen!$C$10="Ja",MAX(IF(Einstellungen!$C$11="7 Tage",MAX(0,(MIN(DATE(2026,2,0),IF(Mitarbeiter!$D164="",DATE(2026,2,0),Mitarbeiter!$D164),TODAY()))-(MAX(DATE(2026,1,1),Mitarbeiter!$C164))+1),MAX(0,NETWORKDAYS(MAX(DATE(2026,1,1),Mitarbeiter!$C164),MIN(DATE(2026,2,0),IF(Mitarbeiter!$D164="",DATE(2026,2,0),Mitarbeiter!$D164),TODAY()),Einstellungen!$F$13:$F$67)))*N(Mitarbeiter!$E164)/IF(Einstellungen!$C$11="7 Tage",7,5),N('Ist-Stunden'!F164)),MAX(IF(Einstellungen!$C$11="7 Tage",MAX(0,(MIN(DATE(2026,2,0),IF(Mitarbeiter!$D164="",DATE(2026,2,0),Mitarbeiter!$D164),TODAY()))-(MAX(DATE(2026,1,1),Mitarbeiter!$C164))+1),MAX(0,NETWORKDAYS(MAX(DATE(2026,1,1),Mitarbeiter!$C164),MIN(DATE(2026,2,0),IF(Mitarbeiter!$D164="",DATE(2026,2,0),Mitarbeiter!$D164),TODAY()),Einstellungen!$F$13:$F$67)))*N(Mitarbeiter!$E164)/IF(Einstellungen!$C$11="7 Tage",7,5),N('Ist-Stunden'!F164)+(N(Krankheitstage!G164)+N(Krankheitstage!S164))*N($C164))))</f>
        <v/>
      </c>
      <c r="AK164" s="76">
        <f>IF($B164="",0,IF(Einstellungen!$C$10="Ja",MAX(IF(Einstellungen!$C$11="7 Tage",MAX(0,(MIN(DATE(2026,3,0),IF(Mitarbeiter!$D164="",DATE(2026,3,0),Mitarbeiter!$D164),TODAY()))-(MAX(DATE(2026,2,1),Mitarbeiter!$C164))+1),MAX(0,NETWORKDAYS(MAX(DATE(2026,2,1),Mitarbeiter!$C164),MIN(DATE(2026,3,0),IF(Mitarbeiter!$D164="",DATE(2026,3,0),Mitarbeiter!$D164),TODAY()),Einstellungen!$F$13:$F$67)))*N(Mitarbeiter!$E164)/IF(Einstellungen!$C$11="7 Tage",7,5),N('Ist-Stunden'!G164)),MAX(IF(Einstellungen!$C$11="7 Tage",MAX(0,(MIN(DATE(2026,3,0),IF(Mitarbeiter!$D164="",DATE(2026,3,0),Mitarbeiter!$D164),TODAY()))-(MAX(DATE(2026,2,1),Mitarbeiter!$C164))+1),MAX(0,NETWORKDAYS(MAX(DATE(2026,2,1),Mitarbeiter!$C164),MIN(DATE(2026,3,0),IF(Mitarbeiter!$D164="",DATE(2026,3,0),Mitarbeiter!$D164),TODAY()),Einstellungen!$F$13:$F$67)))*N(Mitarbeiter!$E164)/IF(Einstellungen!$C$11="7 Tage",7,5),N('Ist-Stunden'!G164)+(N(Krankheitstage!H164)+N(Krankheitstage!T164))*N($C164))))</f>
        <v/>
      </c>
      <c r="AL164" s="76">
        <f>IF($B164="",0,IF(Einstellungen!$C$10="Ja",MAX(IF(Einstellungen!$C$11="7 Tage",MAX(0,(MIN(DATE(2026,4,0),IF(Mitarbeiter!$D164="",DATE(2026,4,0),Mitarbeiter!$D164),TODAY()))-(MAX(DATE(2026,3,1),Mitarbeiter!$C164))+1),MAX(0,NETWORKDAYS(MAX(DATE(2026,3,1),Mitarbeiter!$C164),MIN(DATE(2026,4,0),IF(Mitarbeiter!$D164="",DATE(2026,4,0),Mitarbeiter!$D164),TODAY()),Einstellungen!$F$13:$F$67)))*N(Mitarbeiter!$E164)/IF(Einstellungen!$C$11="7 Tage",7,5),N('Ist-Stunden'!H164)),MAX(IF(Einstellungen!$C$11="7 Tage",MAX(0,(MIN(DATE(2026,4,0),IF(Mitarbeiter!$D164="",DATE(2026,4,0),Mitarbeiter!$D164),TODAY()))-(MAX(DATE(2026,3,1),Mitarbeiter!$C164))+1),MAX(0,NETWORKDAYS(MAX(DATE(2026,3,1),Mitarbeiter!$C164),MIN(DATE(2026,4,0),IF(Mitarbeiter!$D164="",DATE(2026,4,0),Mitarbeiter!$D164),TODAY()),Einstellungen!$F$13:$F$67)))*N(Mitarbeiter!$E164)/IF(Einstellungen!$C$11="7 Tage",7,5),N('Ist-Stunden'!H164)+(N(Krankheitstage!I164)+N(Krankheitstage!U164))*N($C164))))</f>
        <v/>
      </c>
      <c r="AM164" s="76">
        <f>IF($B164="",0,IF(Einstellungen!$C$10="Ja",MAX(IF(Einstellungen!$C$11="7 Tage",MAX(0,(MIN(DATE(2026,5,0),IF(Mitarbeiter!$D164="",DATE(2026,5,0),Mitarbeiter!$D164),TODAY()))-(MAX(DATE(2026,4,1),Mitarbeiter!$C164))+1),MAX(0,NETWORKDAYS(MAX(DATE(2026,4,1),Mitarbeiter!$C164),MIN(DATE(2026,5,0),IF(Mitarbeiter!$D164="",DATE(2026,5,0),Mitarbeiter!$D164),TODAY()),Einstellungen!$F$13:$F$67)))*N(Mitarbeiter!$E164)/IF(Einstellungen!$C$11="7 Tage",7,5),N('Ist-Stunden'!I164)),MAX(IF(Einstellungen!$C$11="7 Tage",MAX(0,(MIN(DATE(2026,5,0),IF(Mitarbeiter!$D164="",DATE(2026,5,0),Mitarbeiter!$D164),TODAY()))-(MAX(DATE(2026,4,1),Mitarbeiter!$C164))+1),MAX(0,NETWORKDAYS(MAX(DATE(2026,4,1),Mitarbeiter!$C164),MIN(DATE(2026,5,0),IF(Mitarbeiter!$D164="",DATE(2026,5,0),Mitarbeiter!$D164),TODAY()),Einstellungen!$F$13:$F$67)))*N(Mitarbeiter!$E164)/IF(Einstellungen!$C$11="7 Tage",7,5),N('Ist-Stunden'!I164)+(N(Krankheitstage!J164)+N(Krankheitstage!V164))*N($C164))))</f>
        <v/>
      </c>
      <c r="AN164" s="76">
        <f>IF($B164="",0,IF(Einstellungen!$C$10="Ja",MAX(IF(Einstellungen!$C$11="7 Tage",MAX(0,(MIN(DATE(2026,6,0),IF(Mitarbeiter!$D164="",DATE(2026,6,0),Mitarbeiter!$D164),TODAY()))-(MAX(DATE(2026,5,1),Mitarbeiter!$C164))+1),MAX(0,NETWORKDAYS(MAX(DATE(2026,5,1),Mitarbeiter!$C164),MIN(DATE(2026,6,0),IF(Mitarbeiter!$D164="",DATE(2026,6,0),Mitarbeiter!$D164),TODAY()),Einstellungen!$F$13:$F$67)))*N(Mitarbeiter!$E164)/IF(Einstellungen!$C$11="7 Tage",7,5),N('Ist-Stunden'!J164)),MAX(IF(Einstellungen!$C$11="7 Tage",MAX(0,(MIN(DATE(2026,6,0),IF(Mitarbeiter!$D164="",DATE(2026,6,0),Mitarbeiter!$D164),TODAY()))-(MAX(DATE(2026,5,1),Mitarbeiter!$C164))+1),MAX(0,NETWORKDAYS(MAX(DATE(2026,5,1),Mitarbeiter!$C164),MIN(DATE(2026,6,0),IF(Mitarbeiter!$D164="",DATE(2026,6,0),Mitarbeiter!$D164),TODAY()),Einstellungen!$F$13:$F$67)))*N(Mitarbeiter!$E164)/IF(Einstellungen!$C$11="7 Tage",7,5),N('Ist-Stunden'!J164)+(N(Krankheitstage!K164)+N(Krankheitstage!W164))*N($C164))))</f>
        <v/>
      </c>
      <c r="AO164" s="76">
        <f>IF($B164="",0,IF(Einstellungen!$C$10="Ja",MAX(IF(Einstellungen!$C$11="7 Tage",MAX(0,(MIN(DATE(2026,7,0),IF(Mitarbeiter!$D164="",DATE(2026,7,0),Mitarbeiter!$D164),TODAY()))-(MAX(DATE(2026,6,1),Mitarbeiter!$C164))+1),MAX(0,NETWORKDAYS(MAX(DATE(2026,6,1),Mitarbeiter!$C164),MIN(DATE(2026,7,0),IF(Mitarbeiter!$D164="",DATE(2026,7,0),Mitarbeiter!$D164),TODAY()),Einstellungen!$F$13:$F$67)))*N(Mitarbeiter!$E164)/IF(Einstellungen!$C$11="7 Tage",7,5),N('Ist-Stunden'!K164)),MAX(IF(Einstellungen!$C$11="7 Tage",MAX(0,(MIN(DATE(2026,7,0),IF(Mitarbeiter!$D164="",DATE(2026,7,0),Mitarbeiter!$D164),TODAY()))-(MAX(DATE(2026,6,1),Mitarbeiter!$C164))+1),MAX(0,NETWORKDAYS(MAX(DATE(2026,6,1),Mitarbeiter!$C164),MIN(DATE(2026,7,0),IF(Mitarbeiter!$D164="",DATE(2026,7,0),Mitarbeiter!$D164),TODAY()),Einstellungen!$F$13:$F$67)))*N(Mitarbeiter!$E164)/IF(Einstellungen!$C$11="7 Tage",7,5),N('Ist-Stunden'!K164)+(N(Krankheitstage!L164)+N(Krankheitstage!X164))*N($C164))))</f>
        <v/>
      </c>
      <c r="AP164" s="76">
        <f>IF($B164="",0,IF(Einstellungen!$C$10="Ja",MAX(IF(Einstellungen!$C$11="7 Tage",MAX(0,(MIN(DATE(2026,8,0),IF(Mitarbeiter!$D164="",DATE(2026,8,0),Mitarbeiter!$D164),TODAY()))-(MAX(DATE(2026,7,1),Mitarbeiter!$C164))+1),MAX(0,NETWORKDAYS(MAX(DATE(2026,7,1),Mitarbeiter!$C164),MIN(DATE(2026,8,0),IF(Mitarbeiter!$D164="",DATE(2026,8,0),Mitarbeiter!$D164),TODAY()),Einstellungen!$F$13:$F$67)))*N(Mitarbeiter!$E164)/IF(Einstellungen!$C$11="7 Tage",7,5),N('Ist-Stunden'!L164)),MAX(IF(Einstellungen!$C$11="7 Tage",MAX(0,(MIN(DATE(2026,8,0),IF(Mitarbeiter!$D164="",DATE(2026,8,0),Mitarbeiter!$D164),TODAY()))-(MAX(DATE(2026,7,1),Mitarbeiter!$C164))+1),MAX(0,NETWORKDAYS(MAX(DATE(2026,7,1),Mitarbeiter!$C164),MIN(DATE(2026,8,0),IF(Mitarbeiter!$D164="",DATE(2026,8,0),Mitarbeiter!$D164),TODAY()),Einstellungen!$F$13:$F$67)))*N(Mitarbeiter!$E164)/IF(Einstellungen!$C$11="7 Tage",7,5),N('Ist-Stunden'!L164)+(N(Krankheitstage!M164)+N(Krankheitstage!Y164))*N($C164))))</f>
        <v/>
      </c>
      <c r="AQ164" s="76">
        <f>IF($B164="",0,IF(Einstellungen!$C$10="Ja",MAX(IF(Einstellungen!$C$11="7 Tage",MAX(0,(MIN(DATE(2026,9,0),IF(Mitarbeiter!$D164="",DATE(2026,9,0),Mitarbeiter!$D164),TODAY()))-(MAX(DATE(2026,8,1),Mitarbeiter!$C164))+1),MAX(0,NETWORKDAYS(MAX(DATE(2026,8,1),Mitarbeiter!$C164),MIN(DATE(2026,9,0),IF(Mitarbeiter!$D164="",DATE(2026,9,0),Mitarbeiter!$D164),TODAY()),Einstellungen!$F$13:$F$67)))*N(Mitarbeiter!$E164)/IF(Einstellungen!$C$11="7 Tage",7,5),N('Ist-Stunden'!M164)),MAX(IF(Einstellungen!$C$11="7 Tage",MAX(0,(MIN(DATE(2026,9,0),IF(Mitarbeiter!$D164="",DATE(2026,9,0),Mitarbeiter!$D164),TODAY()))-(MAX(DATE(2026,8,1),Mitarbeiter!$C164))+1),MAX(0,NETWORKDAYS(MAX(DATE(2026,8,1),Mitarbeiter!$C164),MIN(DATE(2026,9,0),IF(Mitarbeiter!$D164="",DATE(2026,9,0),Mitarbeiter!$D164),TODAY()),Einstellungen!$F$13:$F$67)))*N(Mitarbeiter!$E164)/IF(Einstellungen!$C$11="7 Tage",7,5),N('Ist-Stunden'!M164)+(N(Krankheitstage!N164)+N(Krankheitstage!Z164))*N($C164))))</f>
        <v/>
      </c>
      <c r="AR164" s="76">
        <f>IF($B164="",0,IF(Einstellungen!$C$10="Ja",MAX(IF(Einstellungen!$C$11="7 Tage",MAX(0,(MIN(DATE(2026,10,0),IF(Mitarbeiter!$D164="",DATE(2026,10,0),Mitarbeiter!$D164),TODAY()))-(MAX(DATE(2026,9,1),Mitarbeiter!$C164))+1),MAX(0,NETWORKDAYS(MAX(DATE(2026,9,1),Mitarbeiter!$C164),MIN(DATE(2026,10,0),IF(Mitarbeiter!$D164="",DATE(2026,10,0),Mitarbeiter!$D164),TODAY()),Einstellungen!$F$13:$F$67)))*N(Mitarbeiter!$E164)/IF(Einstellungen!$C$11="7 Tage",7,5),N('Ist-Stunden'!N164)),MAX(IF(Einstellungen!$C$11="7 Tage",MAX(0,(MIN(DATE(2026,10,0),IF(Mitarbeiter!$D164="",DATE(2026,10,0),Mitarbeiter!$D164),TODAY()))-(MAX(DATE(2026,9,1),Mitarbeiter!$C164))+1),MAX(0,NETWORKDAYS(MAX(DATE(2026,9,1),Mitarbeiter!$C164),MIN(DATE(2026,10,0),IF(Mitarbeiter!$D164="",DATE(2026,10,0),Mitarbeiter!$D164),TODAY()),Einstellungen!$F$13:$F$67)))*N(Mitarbeiter!$E164)/IF(Einstellungen!$C$11="7 Tage",7,5),N('Ist-Stunden'!N164)+(N(Krankheitstage!O164)+N(Krankheitstage!AA164))*N($C164))))</f>
        <v/>
      </c>
      <c r="AS164" s="76">
        <f>IF($B164="",0,IF(Einstellungen!$C$10="Ja",MAX(IF(Einstellungen!$C$11="7 Tage",MAX(0,(MIN(DATE(2026,11,0),IF(Mitarbeiter!$D164="",DATE(2026,11,0),Mitarbeiter!$D164),TODAY()))-(MAX(DATE(2026,10,1),Mitarbeiter!$C164))+1),MAX(0,NETWORKDAYS(MAX(DATE(2026,10,1),Mitarbeiter!$C164),MIN(DATE(2026,11,0),IF(Mitarbeiter!$D164="",DATE(2026,11,0),Mitarbeiter!$D164),TODAY()),Einstellungen!$F$13:$F$67)))*N(Mitarbeiter!$E164)/IF(Einstellungen!$C$11="7 Tage",7,5),N('Ist-Stunden'!O164)),MAX(IF(Einstellungen!$C$11="7 Tage",MAX(0,(MIN(DATE(2026,11,0),IF(Mitarbeiter!$D164="",DATE(2026,11,0),Mitarbeiter!$D164),TODAY()))-(MAX(DATE(2026,10,1),Mitarbeiter!$C164))+1),MAX(0,NETWORKDAYS(MAX(DATE(2026,10,1),Mitarbeiter!$C164),MIN(DATE(2026,11,0),IF(Mitarbeiter!$D164="",DATE(2026,11,0),Mitarbeiter!$D164),TODAY()),Einstellungen!$F$13:$F$67)))*N(Mitarbeiter!$E164)/IF(Einstellungen!$C$11="7 Tage",7,5),N('Ist-Stunden'!O164)+(N(Krankheitstage!P164)+N(Krankheitstage!AB164))*N($C164))))</f>
        <v/>
      </c>
      <c r="AT164" s="76">
        <f>IF($B164="",0,IF(Einstellungen!$C$10="Ja",MAX(IF(Einstellungen!$C$11="7 Tage",MAX(0,(MIN(DATE(2026,12,0),IF(Mitarbeiter!$D164="",DATE(2026,12,0),Mitarbeiter!$D164),TODAY()))-(MAX(DATE(2026,11,1),Mitarbeiter!$C164))+1),MAX(0,NETWORKDAYS(MAX(DATE(2026,11,1),Mitarbeiter!$C164),MIN(DATE(2026,12,0),IF(Mitarbeiter!$D164="",DATE(2026,12,0),Mitarbeiter!$D164),TODAY()),Einstellungen!$F$13:$F$67)))*N(Mitarbeiter!$E164)/IF(Einstellungen!$C$11="7 Tage",7,5),N('Ist-Stunden'!P164)),MAX(IF(Einstellungen!$C$11="7 Tage",MAX(0,(MIN(DATE(2026,12,0),IF(Mitarbeiter!$D164="",DATE(2026,12,0),Mitarbeiter!$D164),TODAY()))-(MAX(DATE(2026,11,1),Mitarbeiter!$C164))+1),MAX(0,NETWORKDAYS(MAX(DATE(2026,11,1),Mitarbeiter!$C164),MIN(DATE(2026,12,0),IF(Mitarbeiter!$D164="",DATE(2026,12,0),Mitarbeiter!$D164),TODAY()),Einstellungen!$F$13:$F$67)))*N(Mitarbeiter!$E164)/IF(Einstellungen!$C$11="7 Tage",7,5),N('Ist-Stunden'!P164)+(N(Krankheitstage!Q164)+N(Krankheitstage!AC164))*N($C164))))</f>
        <v/>
      </c>
      <c r="AU164" s="76">
        <f>IF($B164="",0,IF(Einstellungen!$C$10="Ja",MAX(IF(Einstellungen!$C$11="7 Tage",MAX(0,(MIN(DATE(2026,13,0),IF(Mitarbeiter!$D164="",DATE(2026,13,0),Mitarbeiter!$D164),TODAY()))-(MAX(DATE(2026,12,1),Mitarbeiter!$C164))+1),MAX(0,NETWORKDAYS(MAX(DATE(2026,12,1),Mitarbeiter!$C164),MIN(DATE(2026,13,0),IF(Mitarbeiter!$D164="",DATE(2026,13,0),Mitarbeiter!$D164),TODAY()),Einstellungen!$F$13:$F$67)))*N(Mitarbeiter!$E164)/IF(Einstellungen!$C$11="7 Tage",7,5),N('Ist-Stunden'!Q164)),MAX(IF(Einstellungen!$C$11="7 Tage",MAX(0,(MIN(DATE(2026,13,0),IF(Mitarbeiter!$D164="",DATE(2026,13,0),Mitarbeiter!$D164),TODAY()))-(MAX(DATE(2026,12,1),Mitarbeiter!$C164))+1),MAX(0,NETWORKDAYS(MAX(DATE(2026,12,1),Mitarbeiter!$C164),MIN(DATE(2026,13,0),IF(Mitarbeiter!$D164="",DATE(2026,13,0),Mitarbeiter!$D164),TODAY()),Einstellungen!$F$13:$F$67)))*N(Mitarbeiter!$E164)/IF(Einstellungen!$C$11="7 Tage",7,5),N('Ist-Stunden'!Q164)+(N(Krankheitstage!R164)+N(Krankheitstage!AD164))*N($C164))))</f>
        <v/>
      </c>
      <c r="AV164" s="76">
        <f>IF($B164="",0,IF(Einstellungen!$C$10="Ja",MAX(IF(Einstellungen!$C$11="7 Tage",MAX(0,(MIN(DATE(2027,2,0),IF(Mitarbeiter!$D164="",DATE(2027,2,0),Mitarbeiter!$D164),TODAY()))-(MAX(DATE(2027,1,1),Mitarbeiter!$C164))+1),MAX(0,NETWORKDAYS(MAX(DATE(2027,1,1),Mitarbeiter!$C164),MIN(DATE(2027,2,0),IF(Mitarbeiter!$D164="",DATE(2027,2,0),Mitarbeiter!$D164),TODAY()),Einstellungen!$F$13:$F$67)))*N(Mitarbeiter!$E164)/IF(Einstellungen!$C$11="7 Tage",7,5),N('Ist-Stunden'!R164)),MAX(IF(Einstellungen!$C$11="7 Tage",MAX(0,(MIN(DATE(2027,2,0),IF(Mitarbeiter!$D164="",DATE(2027,2,0),Mitarbeiter!$D164),TODAY()))-(MAX(DATE(2027,1,1),Mitarbeiter!$C164))+1),MAX(0,NETWORKDAYS(MAX(DATE(2027,1,1),Mitarbeiter!$C164),MIN(DATE(2027,2,0),IF(Mitarbeiter!$D164="",DATE(2027,2,0),Mitarbeiter!$D164),TODAY()),Einstellungen!$F$13:$F$67)))*N(Mitarbeiter!$E164)/IF(Einstellungen!$C$11="7 Tage",7,5),N('Ist-Stunden'!R164)+(N(Krankheitstage!AE164)+N(Krankheitstage!AQ164))*N($C164))))</f>
        <v/>
      </c>
      <c r="AW164" s="76">
        <f>IF($B164="",0,IF(Einstellungen!$C$10="Ja",MAX(IF(Einstellungen!$C$11="7 Tage",MAX(0,(MIN(DATE(2027,3,0),IF(Mitarbeiter!$D164="",DATE(2027,3,0),Mitarbeiter!$D164),TODAY()))-(MAX(DATE(2027,2,1),Mitarbeiter!$C164))+1),MAX(0,NETWORKDAYS(MAX(DATE(2027,2,1),Mitarbeiter!$C164),MIN(DATE(2027,3,0),IF(Mitarbeiter!$D164="",DATE(2027,3,0),Mitarbeiter!$D164),TODAY()),Einstellungen!$F$13:$F$67)))*N(Mitarbeiter!$E164)/IF(Einstellungen!$C$11="7 Tage",7,5),N('Ist-Stunden'!S164)),MAX(IF(Einstellungen!$C$11="7 Tage",MAX(0,(MIN(DATE(2027,3,0),IF(Mitarbeiter!$D164="",DATE(2027,3,0),Mitarbeiter!$D164),TODAY()))-(MAX(DATE(2027,2,1),Mitarbeiter!$C164))+1),MAX(0,NETWORKDAYS(MAX(DATE(2027,2,1),Mitarbeiter!$C164),MIN(DATE(2027,3,0),IF(Mitarbeiter!$D164="",DATE(2027,3,0),Mitarbeiter!$D164),TODAY()),Einstellungen!$F$13:$F$67)))*N(Mitarbeiter!$E164)/IF(Einstellungen!$C$11="7 Tage",7,5),N('Ist-Stunden'!S164)+(N(Krankheitstage!AF164)+N(Krankheitstage!AR164))*N($C164))))</f>
        <v/>
      </c>
      <c r="AX164" s="76">
        <f>IF($B164="",0,IF(Einstellungen!$C$10="Ja",MAX(IF(Einstellungen!$C$11="7 Tage",MAX(0,(MIN(DATE(2027,4,0),IF(Mitarbeiter!$D164="",DATE(2027,4,0),Mitarbeiter!$D164),TODAY()))-(MAX(DATE(2027,3,1),Mitarbeiter!$C164))+1),MAX(0,NETWORKDAYS(MAX(DATE(2027,3,1),Mitarbeiter!$C164),MIN(DATE(2027,4,0),IF(Mitarbeiter!$D164="",DATE(2027,4,0),Mitarbeiter!$D164),TODAY()),Einstellungen!$F$13:$F$67)))*N(Mitarbeiter!$E164)/IF(Einstellungen!$C$11="7 Tage",7,5),N('Ist-Stunden'!T164)),MAX(IF(Einstellungen!$C$11="7 Tage",MAX(0,(MIN(DATE(2027,4,0),IF(Mitarbeiter!$D164="",DATE(2027,4,0),Mitarbeiter!$D164),TODAY()))-(MAX(DATE(2027,3,1),Mitarbeiter!$C164))+1),MAX(0,NETWORKDAYS(MAX(DATE(2027,3,1),Mitarbeiter!$C164),MIN(DATE(2027,4,0),IF(Mitarbeiter!$D164="",DATE(2027,4,0),Mitarbeiter!$D164),TODAY()),Einstellungen!$F$13:$F$67)))*N(Mitarbeiter!$E164)/IF(Einstellungen!$C$11="7 Tage",7,5),N('Ist-Stunden'!T164)+(N(Krankheitstage!AG164)+N(Krankheitstage!AS164))*N($C164))))</f>
        <v/>
      </c>
      <c r="AY164" s="76">
        <f>IF($B164="",0,IF(Einstellungen!$C$10="Ja",MAX(IF(Einstellungen!$C$11="7 Tage",MAX(0,(MIN(DATE(2027,5,0),IF(Mitarbeiter!$D164="",DATE(2027,5,0),Mitarbeiter!$D164),TODAY()))-(MAX(DATE(2027,4,1),Mitarbeiter!$C164))+1),MAX(0,NETWORKDAYS(MAX(DATE(2027,4,1),Mitarbeiter!$C164),MIN(DATE(2027,5,0),IF(Mitarbeiter!$D164="",DATE(2027,5,0),Mitarbeiter!$D164),TODAY()),Einstellungen!$F$13:$F$67)))*N(Mitarbeiter!$E164)/IF(Einstellungen!$C$11="7 Tage",7,5),N('Ist-Stunden'!U164)),MAX(IF(Einstellungen!$C$11="7 Tage",MAX(0,(MIN(DATE(2027,5,0),IF(Mitarbeiter!$D164="",DATE(2027,5,0),Mitarbeiter!$D164),TODAY()))-(MAX(DATE(2027,4,1),Mitarbeiter!$C164))+1),MAX(0,NETWORKDAYS(MAX(DATE(2027,4,1),Mitarbeiter!$C164),MIN(DATE(2027,5,0),IF(Mitarbeiter!$D164="",DATE(2027,5,0),Mitarbeiter!$D164),TODAY()),Einstellungen!$F$13:$F$67)))*N(Mitarbeiter!$E164)/IF(Einstellungen!$C$11="7 Tage",7,5),N('Ist-Stunden'!U164)+(N(Krankheitstage!AH164)+N(Krankheitstage!AT164))*N($C164))))</f>
        <v/>
      </c>
      <c r="AZ164" s="76">
        <f>IF($B164="",0,IF(Einstellungen!$C$10="Ja",MAX(IF(Einstellungen!$C$11="7 Tage",MAX(0,(MIN(DATE(2027,6,0),IF(Mitarbeiter!$D164="",DATE(2027,6,0),Mitarbeiter!$D164),TODAY()))-(MAX(DATE(2027,5,1),Mitarbeiter!$C164))+1),MAX(0,NETWORKDAYS(MAX(DATE(2027,5,1),Mitarbeiter!$C164),MIN(DATE(2027,6,0),IF(Mitarbeiter!$D164="",DATE(2027,6,0),Mitarbeiter!$D164),TODAY()),Einstellungen!$F$13:$F$67)))*N(Mitarbeiter!$E164)/IF(Einstellungen!$C$11="7 Tage",7,5),N('Ist-Stunden'!V164)),MAX(IF(Einstellungen!$C$11="7 Tage",MAX(0,(MIN(DATE(2027,6,0),IF(Mitarbeiter!$D164="",DATE(2027,6,0),Mitarbeiter!$D164),TODAY()))-(MAX(DATE(2027,5,1),Mitarbeiter!$C164))+1),MAX(0,NETWORKDAYS(MAX(DATE(2027,5,1),Mitarbeiter!$C164),MIN(DATE(2027,6,0),IF(Mitarbeiter!$D164="",DATE(2027,6,0),Mitarbeiter!$D164),TODAY()),Einstellungen!$F$13:$F$67)))*N(Mitarbeiter!$E164)/IF(Einstellungen!$C$11="7 Tage",7,5),N('Ist-Stunden'!V164)+(N(Krankheitstage!AI164)+N(Krankheitstage!AU164))*N($C164))))</f>
        <v/>
      </c>
      <c r="BA164" s="76">
        <f>IF($B164="",0,IF(Einstellungen!$C$10="Ja",MAX(IF(Einstellungen!$C$11="7 Tage",MAX(0,(MIN(DATE(2027,7,0),IF(Mitarbeiter!$D164="",DATE(2027,7,0),Mitarbeiter!$D164),TODAY()))-(MAX(DATE(2027,6,1),Mitarbeiter!$C164))+1),MAX(0,NETWORKDAYS(MAX(DATE(2027,6,1),Mitarbeiter!$C164),MIN(DATE(2027,7,0),IF(Mitarbeiter!$D164="",DATE(2027,7,0),Mitarbeiter!$D164),TODAY()),Einstellungen!$F$13:$F$67)))*N(Mitarbeiter!$E164)/IF(Einstellungen!$C$11="7 Tage",7,5),N('Ist-Stunden'!W164)),MAX(IF(Einstellungen!$C$11="7 Tage",MAX(0,(MIN(DATE(2027,7,0),IF(Mitarbeiter!$D164="",DATE(2027,7,0),Mitarbeiter!$D164),TODAY()))-(MAX(DATE(2027,6,1),Mitarbeiter!$C164))+1),MAX(0,NETWORKDAYS(MAX(DATE(2027,6,1),Mitarbeiter!$C164),MIN(DATE(2027,7,0),IF(Mitarbeiter!$D164="",DATE(2027,7,0),Mitarbeiter!$D164),TODAY()),Einstellungen!$F$13:$F$67)))*N(Mitarbeiter!$E164)/IF(Einstellungen!$C$11="7 Tage",7,5),N('Ist-Stunden'!W164)+(N(Krankheitstage!AJ164)+N(Krankheitstage!AV164))*N($C164))))</f>
        <v/>
      </c>
      <c r="BB164" s="76">
        <f>IF($B164="",0,IF(Einstellungen!$C$10="Ja",MAX(IF(Einstellungen!$C$11="7 Tage",MAX(0,(MIN(DATE(2027,8,0),IF(Mitarbeiter!$D164="",DATE(2027,8,0),Mitarbeiter!$D164),TODAY()))-(MAX(DATE(2027,7,1),Mitarbeiter!$C164))+1),MAX(0,NETWORKDAYS(MAX(DATE(2027,7,1),Mitarbeiter!$C164),MIN(DATE(2027,8,0),IF(Mitarbeiter!$D164="",DATE(2027,8,0),Mitarbeiter!$D164),TODAY()),Einstellungen!$F$13:$F$67)))*N(Mitarbeiter!$E164)/IF(Einstellungen!$C$11="7 Tage",7,5),N('Ist-Stunden'!X164)),MAX(IF(Einstellungen!$C$11="7 Tage",MAX(0,(MIN(DATE(2027,8,0),IF(Mitarbeiter!$D164="",DATE(2027,8,0),Mitarbeiter!$D164),TODAY()))-(MAX(DATE(2027,7,1),Mitarbeiter!$C164))+1),MAX(0,NETWORKDAYS(MAX(DATE(2027,7,1),Mitarbeiter!$C164),MIN(DATE(2027,8,0),IF(Mitarbeiter!$D164="",DATE(2027,8,0),Mitarbeiter!$D164),TODAY()),Einstellungen!$F$13:$F$67)))*N(Mitarbeiter!$E164)/IF(Einstellungen!$C$11="7 Tage",7,5),N('Ist-Stunden'!X164)+(N(Krankheitstage!AK164)+N(Krankheitstage!AW164))*N($C164))))</f>
        <v/>
      </c>
      <c r="BC164" s="76">
        <f>IF($B164="",0,IF(Einstellungen!$C$10="Ja",MAX(IF(Einstellungen!$C$11="7 Tage",MAX(0,(MIN(DATE(2027,9,0),IF(Mitarbeiter!$D164="",DATE(2027,9,0),Mitarbeiter!$D164),TODAY()))-(MAX(DATE(2027,8,1),Mitarbeiter!$C164))+1),MAX(0,NETWORKDAYS(MAX(DATE(2027,8,1),Mitarbeiter!$C164),MIN(DATE(2027,9,0),IF(Mitarbeiter!$D164="",DATE(2027,9,0),Mitarbeiter!$D164),TODAY()),Einstellungen!$F$13:$F$67)))*N(Mitarbeiter!$E164)/IF(Einstellungen!$C$11="7 Tage",7,5),N('Ist-Stunden'!Y164)),MAX(IF(Einstellungen!$C$11="7 Tage",MAX(0,(MIN(DATE(2027,9,0),IF(Mitarbeiter!$D164="",DATE(2027,9,0),Mitarbeiter!$D164),TODAY()))-(MAX(DATE(2027,8,1),Mitarbeiter!$C164))+1),MAX(0,NETWORKDAYS(MAX(DATE(2027,8,1),Mitarbeiter!$C164),MIN(DATE(2027,9,0),IF(Mitarbeiter!$D164="",DATE(2027,9,0),Mitarbeiter!$D164),TODAY()),Einstellungen!$F$13:$F$67)))*N(Mitarbeiter!$E164)/IF(Einstellungen!$C$11="7 Tage",7,5),N('Ist-Stunden'!Y164)+(N(Krankheitstage!AL164)+N(Krankheitstage!AX164))*N($C164))))</f>
        <v/>
      </c>
      <c r="BD164" s="76">
        <f>IF($B164="",0,IF(Einstellungen!$C$10="Ja",MAX(IF(Einstellungen!$C$11="7 Tage",MAX(0,(MIN(DATE(2027,10,0),IF(Mitarbeiter!$D164="",DATE(2027,10,0),Mitarbeiter!$D164),TODAY()))-(MAX(DATE(2027,9,1),Mitarbeiter!$C164))+1),MAX(0,NETWORKDAYS(MAX(DATE(2027,9,1),Mitarbeiter!$C164),MIN(DATE(2027,10,0),IF(Mitarbeiter!$D164="",DATE(2027,10,0),Mitarbeiter!$D164),TODAY()),Einstellungen!$F$13:$F$67)))*N(Mitarbeiter!$E164)/IF(Einstellungen!$C$11="7 Tage",7,5),N('Ist-Stunden'!Z164)),MAX(IF(Einstellungen!$C$11="7 Tage",MAX(0,(MIN(DATE(2027,10,0),IF(Mitarbeiter!$D164="",DATE(2027,10,0),Mitarbeiter!$D164),TODAY()))-(MAX(DATE(2027,9,1),Mitarbeiter!$C164))+1),MAX(0,NETWORKDAYS(MAX(DATE(2027,9,1),Mitarbeiter!$C164),MIN(DATE(2027,10,0),IF(Mitarbeiter!$D164="",DATE(2027,10,0),Mitarbeiter!$D164),TODAY()),Einstellungen!$F$13:$F$67)))*N(Mitarbeiter!$E164)/IF(Einstellungen!$C$11="7 Tage",7,5),N('Ist-Stunden'!Z164)+(N(Krankheitstage!AM164)+N(Krankheitstage!AY164))*N($C164))))</f>
        <v/>
      </c>
      <c r="BE164" s="76">
        <f>IF($B164="",0,IF(Einstellungen!$C$10="Ja",MAX(IF(Einstellungen!$C$11="7 Tage",MAX(0,(MIN(DATE(2027,11,0),IF(Mitarbeiter!$D164="",DATE(2027,11,0),Mitarbeiter!$D164),TODAY()))-(MAX(DATE(2027,10,1),Mitarbeiter!$C164))+1),MAX(0,NETWORKDAYS(MAX(DATE(2027,10,1),Mitarbeiter!$C164),MIN(DATE(2027,11,0),IF(Mitarbeiter!$D164="",DATE(2027,11,0),Mitarbeiter!$D164),TODAY()),Einstellungen!$F$13:$F$67)))*N(Mitarbeiter!$E164)/IF(Einstellungen!$C$11="7 Tage",7,5),N('Ist-Stunden'!AA164)),MAX(IF(Einstellungen!$C$11="7 Tage",MAX(0,(MIN(DATE(2027,11,0),IF(Mitarbeiter!$D164="",DATE(2027,11,0),Mitarbeiter!$D164),TODAY()))-(MAX(DATE(2027,10,1),Mitarbeiter!$C164))+1),MAX(0,NETWORKDAYS(MAX(DATE(2027,10,1),Mitarbeiter!$C164),MIN(DATE(2027,11,0),IF(Mitarbeiter!$D164="",DATE(2027,11,0),Mitarbeiter!$D164),TODAY()),Einstellungen!$F$13:$F$67)))*N(Mitarbeiter!$E164)/IF(Einstellungen!$C$11="7 Tage",7,5),N('Ist-Stunden'!AA164)+(N(Krankheitstage!AN164)+N(Krankheitstage!AZ164))*N($C164))))</f>
        <v/>
      </c>
      <c r="BF164" s="76">
        <f>IF($B164="",0,IF(Einstellungen!$C$10="Ja",MAX(IF(Einstellungen!$C$11="7 Tage",MAX(0,(MIN(DATE(2027,12,0),IF(Mitarbeiter!$D164="",DATE(2027,12,0),Mitarbeiter!$D164),TODAY()))-(MAX(DATE(2027,11,1),Mitarbeiter!$C164))+1),MAX(0,NETWORKDAYS(MAX(DATE(2027,11,1),Mitarbeiter!$C164),MIN(DATE(2027,12,0),IF(Mitarbeiter!$D164="",DATE(2027,12,0),Mitarbeiter!$D164),TODAY()),Einstellungen!$F$13:$F$67)))*N(Mitarbeiter!$E164)/IF(Einstellungen!$C$11="7 Tage",7,5),N('Ist-Stunden'!AB164)),MAX(IF(Einstellungen!$C$11="7 Tage",MAX(0,(MIN(DATE(2027,12,0),IF(Mitarbeiter!$D164="",DATE(2027,12,0),Mitarbeiter!$D164),TODAY()))-(MAX(DATE(2027,11,1),Mitarbeiter!$C164))+1),MAX(0,NETWORKDAYS(MAX(DATE(2027,11,1),Mitarbeiter!$C164),MIN(DATE(2027,12,0),IF(Mitarbeiter!$D164="",DATE(2027,12,0),Mitarbeiter!$D164),TODAY()),Einstellungen!$F$13:$F$67)))*N(Mitarbeiter!$E164)/IF(Einstellungen!$C$11="7 Tage",7,5),N('Ist-Stunden'!AB164)+(N(Krankheitstage!AO164)+N(Krankheitstage!BA164))*N($C164))))</f>
        <v/>
      </c>
      <c r="BG164" s="76">
        <f>IF($B164="",0,IF(Einstellungen!$C$10="Ja",MAX(IF(Einstellungen!$C$11="7 Tage",MAX(0,(MIN(DATE(2027,13,0),IF(Mitarbeiter!$D164="",DATE(2027,13,0),Mitarbeiter!$D164),TODAY()))-(MAX(DATE(2027,12,1),Mitarbeiter!$C164))+1),MAX(0,NETWORKDAYS(MAX(DATE(2027,12,1),Mitarbeiter!$C164),MIN(DATE(2027,13,0),IF(Mitarbeiter!$D164="",DATE(2027,13,0),Mitarbeiter!$D164),TODAY()),Einstellungen!$F$13:$F$67)))*N(Mitarbeiter!$E164)/IF(Einstellungen!$C$11="7 Tage",7,5),N('Ist-Stunden'!AC164)),MAX(IF(Einstellungen!$C$11="7 Tage",MAX(0,(MIN(DATE(2027,13,0),IF(Mitarbeiter!$D164="",DATE(2027,13,0),Mitarbeiter!$D164),TODAY()))-(MAX(DATE(2027,12,1),Mitarbeiter!$C164))+1),MAX(0,NETWORKDAYS(MAX(DATE(2027,12,1),Mitarbeiter!$C164),MIN(DATE(2027,13,0),IF(Mitarbeiter!$D164="",DATE(2027,13,0),Mitarbeiter!$D164),TODAY()),Einstellungen!$F$13:$F$67)))*N(Mitarbeiter!$E164)/IF(Einstellungen!$C$11="7 Tage",7,5),N('Ist-Stunden'!AC164)+(N(Krankheitstage!AP164)+N(Krankheitstage!BB164))*N($C164))))</f>
        <v/>
      </c>
      <c r="BH164" s="76">
        <f>IF($B164="",0,IF(Einstellungen!$C$10="Ja",MAX(IF(Einstellungen!$C$11="7 Tage",MAX(0,(MIN(DATE(2028,2,0),IF(Mitarbeiter!$D164="",DATE(2028,2,0),Mitarbeiter!$D164),TODAY()))-(MAX(DATE(2028,1,1),Mitarbeiter!$C164))+1),MAX(0,NETWORKDAYS(MAX(DATE(2028,1,1),Mitarbeiter!$C164),MIN(DATE(2028,2,0),IF(Mitarbeiter!$D164="",DATE(2028,2,0),Mitarbeiter!$D164),TODAY()),Einstellungen!$F$13:$F$67)))*N(Mitarbeiter!$E164)/IF(Einstellungen!$C$11="7 Tage",7,5),N('Ist-Stunden'!AD164)),MAX(IF(Einstellungen!$C$11="7 Tage",MAX(0,(MIN(DATE(2028,2,0),IF(Mitarbeiter!$D164="",DATE(2028,2,0),Mitarbeiter!$D164),TODAY()))-(MAX(DATE(2028,1,1),Mitarbeiter!$C164))+1),MAX(0,NETWORKDAYS(MAX(DATE(2028,1,1),Mitarbeiter!$C164),MIN(DATE(2028,2,0),IF(Mitarbeiter!$D164="",DATE(2028,2,0),Mitarbeiter!$D164),TODAY()),Einstellungen!$F$13:$F$67)))*N(Mitarbeiter!$E164)/IF(Einstellungen!$C$11="7 Tage",7,5),N('Ist-Stunden'!AD164)+(N(Krankheitstage!BC164)+N(Krankheitstage!BO164))*N($C164))))</f>
        <v/>
      </c>
      <c r="BI164" s="76">
        <f>IF($B164="",0,IF(Einstellungen!$C$10="Ja",MAX(IF(Einstellungen!$C$11="7 Tage",MAX(0,(MIN(DATE(2028,3,0),IF(Mitarbeiter!$D164="",DATE(2028,3,0),Mitarbeiter!$D164),TODAY()))-(MAX(DATE(2028,2,1),Mitarbeiter!$C164))+1),MAX(0,NETWORKDAYS(MAX(DATE(2028,2,1),Mitarbeiter!$C164),MIN(DATE(2028,3,0),IF(Mitarbeiter!$D164="",DATE(2028,3,0),Mitarbeiter!$D164),TODAY()),Einstellungen!$F$13:$F$67)))*N(Mitarbeiter!$E164)/IF(Einstellungen!$C$11="7 Tage",7,5),N('Ist-Stunden'!AE164)),MAX(IF(Einstellungen!$C$11="7 Tage",MAX(0,(MIN(DATE(2028,3,0),IF(Mitarbeiter!$D164="",DATE(2028,3,0),Mitarbeiter!$D164),TODAY()))-(MAX(DATE(2028,2,1),Mitarbeiter!$C164))+1),MAX(0,NETWORKDAYS(MAX(DATE(2028,2,1),Mitarbeiter!$C164),MIN(DATE(2028,3,0),IF(Mitarbeiter!$D164="",DATE(2028,3,0),Mitarbeiter!$D164),TODAY()),Einstellungen!$F$13:$F$67)))*N(Mitarbeiter!$E164)/IF(Einstellungen!$C$11="7 Tage",7,5),N('Ist-Stunden'!AE164)+(N(Krankheitstage!BD164)+N(Krankheitstage!BP164))*N($C164))))</f>
        <v/>
      </c>
      <c r="BJ164" s="76">
        <f>IF($B164="",0,IF(Einstellungen!$C$10="Ja",MAX(IF(Einstellungen!$C$11="7 Tage",MAX(0,(MIN(DATE(2028,4,0),IF(Mitarbeiter!$D164="",DATE(2028,4,0),Mitarbeiter!$D164),TODAY()))-(MAX(DATE(2028,3,1),Mitarbeiter!$C164))+1),MAX(0,NETWORKDAYS(MAX(DATE(2028,3,1),Mitarbeiter!$C164),MIN(DATE(2028,4,0),IF(Mitarbeiter!$D164="",DATE(2028,4,0),Mitarbeiter!$D164),TODAY()),Einstellungen!$F$13:$F$67)))*N(Mitarbeiter!$E164)/IF(Einstellungen!$C$11="7 Tage",7,5),N('Ist-Stunden'!AF164)),MAX(IF(Einstellungen!$C$11="7 Tage",MAX(0,(MIN(DATE(2028,4,0),IF(Mitarbeiter!$D164="",DATE(2028,4,0),Mitarbeiter!$D164),TODAY()))-(MAX(DATE(2028,3,1),Mitarbeiter!$C164))+1),MAX(0,NETWORKDAYS(MAX(DATE(2028,3,1),Mitarbeiter!$C164),MIN(DATE(2028,4,0),IF(Mitarbeiter!$D164="",DATE(2028,4,0),Mitarbeiter!$D164),TODAY()),Einstellungen!$F$13:$F$67)))*N(Mitarbeiter!$E164)/IF(Einstellungen!$C$11="7 Tage",7,5),N('Ist-Stunden'!AF164)+(N(Krankheitstage!BE164)+N(Krankheitstage!BQ164))*N($C164))))</f>
        <v/>
      </c>
      <c r="BK164" s="76">
        <f>IF($B164="",0,IF(Einstellungen!$C$10="Ja",MAX(IF(Einstellungen!$C$11="7 Tage",MAX(0,(MIN(DATE(2028,5,0),IF(Mitarbeiter!$D164="",DATE(2028,5,0),Mitarbeiter!$D164),TODAY()))-(MAX(DATE(2028,4,1),Mitarbeiter!$C164))+1),MAX(0,NETWORKDAYS(MAX(DATE(2028,4,1),Mitarbeiter!$C164),MIN(DATE(2028,5,0),IF(Mitarbeiter!$D164="",DATE(2028,5,0),Mitarbeiter!$D164),TODAY()),Einstellungen!$F$13:$F$67)))*N(Mitarbeiter!$E164)/IF(Einstellungen!$C$11="7 Tage",7,5),N('Ist-Stunden'!AG164)),MAX(IF(Einstellungen!$C$11="7 Tage",MAX(0,(MIN(DATE(2028,5,0),IF(Mitarbeiter!$D164="",DATE(2028,5,0),Mitarbeiter!$D164),TODAY()))-(MAX(DATE(2028,4,1),Mitarbeiter!$C164))+1),MAX(0,NETWORKDAYS(MAX(DATE(2028,4,1),Mitarbeiter!$C164),MIN(DATE(2028,5,0),IF(Mitarbeiter!$D164="",DATE(2028,5,0),Mitarbeiter!$D164),TODAY()),Einstellungen!$F$13:$F$67)))*N(Mitarbeiter!$E164)/IF(Einstellungen!$C$11="7 Tage",7,5),N('Ist-Stunden'!AG164)+(N(Krankheitstage!BF164)+N(Krankheitstage!BR164))*N($C164))))</f>
        <v/>
      </c>
      <c r="BL164" s="76">
        <f>IF($B164="",0,IF(Einstellungen!$C$10="Ja",MAX(IF(Einstellungen!$C$11="7 Tage",MAX(0,(MIN(DATE(2028,6,0),IF(Mitarbeiter!$D164="",DATE(2028,6,0),Mitarbeiter!$D164),TODAY()))-(MAX(DATE(2028,5,1),Mitarbeiter!$C164))+1),MAX(0,NETWORKDAYS(MAX(DATE(2028,5,1),Mitarbeiter!$C164),MIN(DATE(2028,6,0),IF(Mitarbeiter!$D164="",DATE(2028,6,0),Mitarbeiter!$D164),TODAY()),Einstellungen!$F$13:$F$67)))*N(Mitarbeiter!$E164)/IF(Einstellungen!$C$11="7 Tage",7,5),N('Ist-Stunden'!AH164)),MAX(IF(Einstellungen!$C$11="7 Tage",MAX(0,(MIN(DATE(2028,6,0),IF(Mitarbeiter!$D164="",DATE(2028,6,0),Mitarbeiter!$D164),TODAY()))-(MAX(DATE(2028,5,1),Mitarbeiter!$C164))+1),MAX(0,NETWORKDAYS(MAX(DATE(2028,5,1),Mitarbeiter!$C164),MIN(DATE(2028,6,0),IF(Mitarbeiter!$D164="",DATE(2028,6,0),Mitarbeiter!$D164),TODAY()),Einstellungen!$F$13:$F$67)))*N(Mitarbeiter!$E164)/IF(Einstellungen!$C$11="7 Tage",7,5),N('Ist-Stunden'!AH164)+(N(Krankheitstage!BG164)+N(Krankheitstage!BS164))*N($C164))))</f>
        <v/>
      </c>
      <c r="BM164" s="76">
        <f>IF($B164="",0,IF(Einstellungen!$C$10="Ja",MAX(IF(Einstellungen!$C$11="7 Tage",MAX(0,(MIN(DATE(2028,7,0),IF(Mitarbeiter!$D164="",DATE(2028,7,0),Mitarbeiter!$D164),TODAY()))-(MAX(DATE(2028,6,1),Mitarbeiter!$C164))+1),MAX(0,NETWORKDAYS(MAX(DATE(2028,6,1),Mitarbeiter!$C164),MIN(DATE(2028,7,0),IF(Mitarbeiter!$D164="",DATE(2028,7,0),Mitarbeiter!$D164),TODAY()),Einstellungen!$F$13:$F$67)))*N(Mitarbeiter!$E164)/IF(Einstellungen!$C$11="7 Tage",7,5),N('Ist-Stunden'!AI164)),MAX(IF(Einstellungen!$C$11="7 Tage",MAX(0,(MIN(DATE(2028,7,0),IF(Mitarbeiter!$D164="",DATE(2028,7,0),Mitarbeiter!$D164),TODAY()))-(MAX(DATE(2028,6,1),Mitarbeiter!$C164))+1),MAX(0,NETWORKDAYS(MAX(DATE(2028,6,1),Mitarbeiter!$C164),MIN(DATE(2028,7,0),IF(Mitarbeiter!$D164="",DATE(2028,7,0),Mitarbeiter!$D164),TODAY()),Einstellungen!$F$13:$F$67)))*N(Mitarbeiter!$E164)/IF(Einstellungen!$C$11="7 Tage",7,5),N('Ist-Stunden'!AI164)+(N(Krankheitstage!BH164)+N(Krankheitstage!BT164))*N($C164))))</f>
        <v/>
      </c>
      <c r="BN164" s="76">
        <f>IF($B164="",0,IF(Einstellungen!$C$10="Ja",MAX(IF(Einstellungen!$C$11="7 Tage",MAX(0,(MIN(DATE(2028,8,0),IF(Mitarbeiter!$D164="",DATE(2028,8,0),Mitarbeiter!$D164),TODAY()))-(MAX(DATE(2028,7,1),Mitarbeiter!$C164))+1),MAX(0,NETWORKDAYS(MAX(DATE(2028,7,1),Mitarbeiter!$C164),MIN(DATE(2028,8,0),IF(Mitarbeiter!$D164="",DATE(2028,8,0),Mitarbeiter!$D164),TODAY()),Einstellungen!$F$13:$F$67)))*N(Mitarbeiter!$E164)/IF(Einstellungen!$C$11="7 Tage",7,5),N('Ist-Stunden'!AJ164)),MAX(IF(Einstellungen!$C$11="7 Tage",MAX(0,(MIN(DATE(2028,8,0),IF(Mitarbeiter!$D164="",DATE(2028,8,0),Mitarbeiter!$D164),TODAY()))-(MAX(DATE(2028,7,1),Mitarbeiter!$C164))+1),MAX(0,NETWORKDAYS(MAX(DATE(2028,7,1),Mitarbeiter!$C164),MIN(DATE(2028,8,0),IF(Mitarbeiter!$D164="",DATE(2028,8,0),Mitarbeiter!$D164),TODAY()),Einstellungen!$F$13:$F$67)))*N(Mitarbeiter!$E164)/IF(Einstellungen!$C$11="7 Tage",7,5),N('Ist-Stunden'!AJ164)+(N(Krankheitstage!BI164)+N(Krankheitstage!BU164))*N($C164))))</f>
        <v/>
      </c>
      <c r="BO164" s="76">
        <f>IF($B164="",0,IF(Einstellungen!$C$10="Ja",MAX(IF(Einstellungen!$C$11="7 Tage",MAX(0,(MIN(DATE(2028,9,0),IF(Mitarbeiter!$D164="",DATE(2028,9,0),Mitarbeiter!$D164),TODAY()))-(MAX(DATE(2028,8,1),Mitarbeiter!$C164))+1),MAX(0,NETWORKDAYS(MAX(DATE(2028,8,1),Mitarbeiter!$C164),MIN(DATE(2028,9,0),IF(Mitarbeiter!$D164="",DATE(2028,9,0),Mitarbeiter!$D164),TODAY()),Einstellungen!$F$13:$F$67)))*N(Mitarbeiter!$E164)/IF(Einstellungen!$C$11="7 Tage",7,5),N('Ist-Stunden'!AK164)),MAX(IF(Einstellungen!$C$11="7 Tage",MAX(0,(MIN(DATE(2028,9,0),IF(Mitarbeiter!$D164="",DATE(2028,9,0),Mitarbeiter!$D164),TODAY()))-(MAX(DATE(2028,8,1),Mitarbeiter!$C164))+1),MAX(0,NETWORKDAYS(MAX(DATE(2028,8,1),Mitarbeiter!$C164),MIN(DATE(2028,9,0),IF(Mitarbeiter!$D164="",DATE(2028,9,0),Mitarbeiter!$D164),TODAY()),Einstellungen!$F$13:$F$67)))*N(Mitarbeiter!$E164)/IF(Einstellungen!$C$11="7 Tage",7,5),N('Ist-Stunden'!AK164)+(N(Krankheitstage!BJ164)+N(Krankheitstage!BV164))*N($C164))))</f>
        <v/>
      </c>
      <c r="BP164" s="76">
        <f>IF($B164="",0,IF(Einstellungen!$C$10="Ja",MAX(IF(Einstellungen!$C$11="7 Tage",MAX(0,(MIN(DATE(2028,10,0),IF(Mitarbeiter!$D164="",DATE(2028,10,0),Mitarbeiter!$D164),TODAY()))-(MAX(DATE(2028,9,1),Mitarbeiter!$C164))+1),MAX(0,NETWORKDAYS(MAX(DATE(2028,9,1),Mitarbeiter!$C164),MIN(DATE(2028,10,0),IF(Mitarbeiter!$D164="",DATE(2028,10,0),Mitarbeiter!$D164),TODAY()),Einstellungen!$F$13:$F$67)))*N(Mitarbeiter!$E164)/IF(Einstellungen!$C$11="7 Tage",7,5),N('Ist-Stunden'!AL164)),MAX(IF(Einstellungen!$C$11="7 Tage",MAX(0,(MIN(DATE(2028,10,0),IF(Mitarbeiter!$D164="",DATE(2028,10,0),Mitarbeiter!$D164),TODAY()))-(MAX(DATE(2028,9,1),Mitarbeiter!$C164))+1),MAX(0,NETWORKDAYS(MAX(DATE(2028,9,1),Mitarbeiter!$C164),MIN(DATE(2028,10,0),IF(Mitarbeiter!$D164="",DATE(2028,10,0),Mitarbeiter!$D164),TODAY()),Einstellungen!$F$13:$F$67)))*N(Mitarbeiter!$E164)/IF(Einstellungen!$C$11="7 Tage",7,5),N('Ist-Stunden'!AL164)+(N(Krankheitstage!BK164)+N(Krankheitstage!BW164))*N($C164))))</f>
        <v/>
      </c>
      <c r="BQ164" s="76">
        <f>IF($B164="",0,IF(Einstellungen!$C$10="Ja",MAX(IF(Einstellungen!$C$11="7 Tage",MAX(0,(MIN(DATE(2028,11,0),IF(Mitarbeiter!$D164="",DATE(2028,11,0),Mitarbeiter!$D164),TODAY()))-(MAX(DATE(2028,10,1),Mitarbeiter!$C164))+1),MAX(0,NETWORKDAYS(MAX(DATE(2028,10,1),Mitarbeiter!$C164),MIN(DATE(2028,11,0),IF(Mitarbeiter!$D164="",DATE(2028,11,0),Mitarbeiter!$D164),TODAY()),Einstellungen!$F$13:$F$67)))*N(Mitarbeiter!$E164)/IF(Einstellungen!$C$11="7 Tage",7,5),N('Ist-Stunden'!AM164)),MAX(IF(Einstellungen!$C$11="7 Tage",MAX(0,(MIN(DATE(2028,11,0),IF(Mitarbeiter!$D164="",DATE(2028,11,0),Mitarbeiter!$D164),TODAY()))-(MAX(DATE(2028,10,1),Mitarbeiter!$C164))+1),MAX(0,NETWORKDAYS(MAX(DATE(2028,10,1),Mitarbeiter!$C164),MIN(DATE(2028,11,0),IF(Mitarbeiter!$D164="",DATE(2028,11,0),Mitarbeiter!$D164),TODAY()),Einstellungen!$F$13:$F$67)))*N(Mitarbeiter!$E164)/IF(Einstellungen!$C$11="7 Tage",7,5),N('Ist-Stunden'!AM164)+(N(Krankheitstage!BL164)+N(Krankheitstage!BX164))*N($C164))))</f>
        <v/>
      </c>
      <c r="BR164" s="76">
        <f>IF($B164="",0,IF(Einstellungen!$C$10="Ja",MAX(IF(Einstellungen!$C$11="7 Tage",MAX(0,(MIN(DATE(2028,12,0),IF(Mitarbeiter!$D164="",DATE(2028,12,0),Mitarbeiter!$D164),TODAY()))-(MAX(DATE(2028,11,1),Mitarbeiter!$C164))+1),MAX(0,NETWORKDAYS(MAX(DATE(2028,11,1),Mitarbeiter!$C164),MIN(DATE(2028,12,0),IF(Mitarbeiter!$D164="",DATE(2028,12,0),Mitarbeiter!$D164),TODAY()),Einstellungen!$F$13:$F$67)))*N(Mitarbeiter!$E164)/IF(Einstellungen!$C$11="7 Tage",7,5),N('Ist-Stunden'!AN164)),MAX(IF(Einstellungen!$C$11="7 Tage",MAX(0,(MIN(DATE(2028,12,0),IF(Mitarbeiter!$D164="",DATE(2028,12,0),Mitarbeiter!$D164),TODAY()))-(MAX(DATE(2028,11,1),Mitarbeiter!$C164))+1),MAX(0,NETWORKDAYS(MAX(DATE(2028,11,1),Mitarbeiter!$C164),MIN(DATE(2028,12,0),IF(Mitarbeiter!$D164="",DATE(2028,12,0),Mitarbeiter!$D164),TODAY()),Einstellungen!$F$13:$F$67)))*N(Mitarbeiter!$E164)/IF(Einstellungen!$C$11="7 Tage",7,5),N('Ist-Stunden'!AN164)+(N(Krankheitstage!BM164)+N(Krankheitstage!BY164))*N($C164))))</f>
        <v/>
      </c>
      <c r="BS164" s="76">
        <f>IF($B164="",0,IF(Einstellungen!$C$10="Ja",MAX(IF(Einstellungen!$C$11="7 Tage",MAX(0,(MIN(DATE(2028,13,0),IF(Mitarbeiter!$D164="",DATE(2028,13,0),Mitarbeiter!$D164),TODAY()))-(MAX(DATE(2028,12,1),Mitarbeiter!$C164))+1),MAX(0,NETWORKDAYS(MAX(DATE(2028,12,1),Mitarbeiter!$C164),MIN(DATE(2028,13,0),IF(Mitarbeiter!$D164="",DATE(2028,13,0),Mitarbeiter!$D164),TODAY()),Einstellungen!$F$13:$F$67)))*N(Mitarbeiter!$E164)/IF(Einstellungen!$C$11="7 Tage",7,5),N('Ist-Stunden'!AO164)),MAX(IF(Einstellungen!$C$11="7 Tage",MAX(0,(MIN(DATE(2028,13,0),IF(Mitarbeiter!$D164="",DATE(2028,13,0),Mitarbeiter!$D164),TODAY()))-(MAX(DATE(2028,12,1),Mitarbeiter!$C164))+1),MAX(0,NETWORKDAYS(MAX(DATE(2028,12,1),Mitarbeiter!$C164),MIN(DATE(2028,13,0),IF(Mitarbeiter!$D164="",DATE(2028,13,0),Mitarbeiter!$D164),TODAY()),Einstellungen!$F$13:$F$67)))*N(Mitarbeiter!$E164)/IF(Einstellungen!$C$11="7 Tage",7,5),N('Ist-Stunden'!AO164)+(N(Krankheitstage!BN164)+N(Krankheitstage!BZ164))*N($C164))))</f>
        <v/>
      </c>
      <c r="BT164" s="76">
        <f>IF($B164="",0,IF(Einstellungen!$C$10="Ja",MAX(IF(Einstellungen!$C$11="7 Tage",MAX(0,(MIN(DATE(2029,2,0),IF(Mitarbeiter!$D164="",DATE(2029,2,0),Mitarbeiter!$D164),TODAY()))-(MAX(DATE(2029,1,1),Mitarbeiter!$C164))+1),MAX(0,NETWORKDAYS(MAX(DATE(2029,1,1),Mitarbeiter!$C164),MIN(DATE(2029,2,0),IF(Mitarbeiter!$D164="",DATE(2029,2,0),Mitarbeiter!$D164),TODAY()),Einstellungen!$F$13:$F$67)))*N(Mitarbeiter!$E164)/IF(Einstellungen!$C$11="7 Tage",7,5),N('Ist-Stunden'!AP164)),MAX(IF(Einstellungen!$C$11="7 Tage",MAX(0,(MIN(DATE(2029,2,0),IF(Mitarbeiter!$D164="",DATE(2029,2,0),Mitarbeiter!$D164),TODAY()))-(MAX(DATE(2029,1,1),Mitarbeiter!$C164))+1),MAX(0,NETWORKDAYS(MAX(DATE(2029,1,1),Mitarbeiter!$C164),MIN(DATE(2029,2,0),IF(Mitarbeiter!$D164="",DATE(2029,2,0),Mitarbeiter!$D164),TODAY()),Einstellungen!$F$13:$F$67)))*N(Mitarbeiter!$E164)/IF(Einstellungen!$C$11="7 Tage",7,5),N('Ist-Stunden'!AP164)+(N(Krankheitstage!CA164)+N(Krankheitstage!CM164))*N($C164))))</f>
        <v/>
      </c>
      <c r="BU164" s="76">
        <f>IF($B164="",0,IF(Einstellungen!$C$10="Ja",MAX(IF(Einstellungen!$C$11="7 Tage",MAX(0,(MIN(DATE(2029,3,0),IF(Mitarbeiter!$D164="",DATE(2029,3,0),Mitarbeiter!$D164),TODAY()))-(MAX(DATE(2029,2,1),Mitarbeiter!$C164))+1),MAX(0,NETWORKDAYS(MAX(DATE(2029,2,1),Mitarbeiter!$C164),MIN(DATE(2029,3,0),IF(Mitarbeiter!$D164="",DATE(2029,3,0),Mitarbeiter!$D164),TODAY()),Einstellungen!$F$13:$F$67)))*N(Mitarbeiter!$E164)/IF(Einstellungen!$C$11="7 Tage",7,5),N('Ist-Stunden'!AQ164)),MAX(IF(Einstellungen!$C$11="7 Tage",MAX(0,(MIN(DATE(2029,3,0),IF(Mitarbeiter!$D164="",DATE(2029,3,0),Mitarbeiter!$D164),TODAY()))-(MAX(DATE(2029,2,1),Mitarbeiter!$C164))+1),MAX(0,NETWORKDAYS(MAX(DATE(2029,2,1),Mitarbeiter!$C164),MIN(DATE(2029,3,0),IF(Mitarbeiter!$D164="",DATE(2029,3,0),Mitarbeiter!$D164),TODAY()),Einstellungen!$F$13:$F$67)))*N(Mitarbeiter!$E164)/IF(Einstellungen!$C$11="7 Tage",7,5),N('Ist-Stunden'!AQ164)+(N(Krankheitstage!CB164)+N(Krankheitstage!CN164))*N($C164))))</f>
        <v/>
      </c>
      <c r="BV164" s="76">
        <f>IF($B164="",0,IF(Einstellungen!$C$10="Ja",MAX(IF(Einstellungen!$C$11="7 Tage",MAX(0,(MIN(DATE(2029,4,0),IF(Mitarbeiter!$D164="",DATE(2029,4,0),Mitarbeiter!$D164),TODAY()))-(MAX(DATE(2029,3,1),Mitarbeiter!$C164))+1),MAX(0,NETWORKDAYS(MAX(DATE(2029,3,1),Mitarbeiter!$C164),MIN(DATE(2029,4,0),IF(Mitarbeiter!$D164="",DATE(2029,4,0),Mitarbeiter!$D164),TODAY()),Einstellungen!$F$13:$F$67)))*N(Mitarbeiter!$E164)/IF(Einstellungen!$C$11="7 Tage",7,5),N('Ist-Stunden'!AR164)),MAX(IF(Einstellungen!$C$11="7 Tage",MAX(0,(MIN(DATE(2029,4,0),IF(Mitarbeiter!$D164="",DATE(2029,4,0),Mitarbeiter!$D164),TODAY()))-(MAX(DATE(2029,3,1),Mitarbeiter!$C164))+1),MAX(0,NETWORKDAYS(MAX(DATE(2029,3,1),Mitarbeiter!$C164),MIN(DATE(2029,4,0),IF(Mitarbeiter!$D164="",DATE(2029,4,0),Mitarbeiter!$D164),TODAY()),Einstellungen!$F$13:$F$67)))*N(Mitarbeiter!$E164)/IF(Einstellungen!$C$11="7 Tage",7,5),N('Ist-Stunden'!AR164)+(N(Krankheitstage!CC164)+N(Krankheitstage!CO164))*N($C164))))</f>
        <v/>
      </c>
      <c r="BW164" s="76">
        <f>IF($B164="",0,IF(Einstellungen!$C$10="Ja",MAX(IF(Einstellungen!$C$11="7 Tage",MAX(0,(MIN(DATE(2029,5,0),IF(Mitarbeiter!$D164="",DATE(2029,5,0),Mitarbeiter!$D164),TODAY()))-(MAX(DATE(2029,4,1),Mitarbeiter!$C164))+1),MAX(0,NETWORKDAYS(MAX(DATE(2029,4,1),Mitarbeiter!$C164),MIN(DATE(2029,5,0),IF(Mitarbeiter!$D164="",DATE(2029,5,0),Mitarbeiter!$D164),TODAY()),Einstellungen!$F$13:$F$67)))*N(Mitarbeiter!$E164)/IF(Einstellungen!$C$11="7 Tage",7,5),N('Ist-Stunden'!AS164)),MAX(IF(Einstellungen!$C$11="7 Tage",MAX(0,(MIN(DATE(2029,5,0),IF(Mitarbeiter!$D164="",DATE(2029,5,0),Mitarbeiter!$D164),TODAY()))-(MAX(DATE(2029,4,1),Mitarbeiter!$C164))+1),MAX(0,NETWORKDAYS(MAX(DATE(2029,4,1),Mitarbeiter!$C164),MIN(DATE(2029,5,0),IF(Mitarbeiter!$D164="",DATE(2029,5,0),Mitarbeiter!$D164),TODAY()),Einstellungen!$F$13:$F$67)))*N(Mitarbeiter!$E164)/IF(Einstellungen!$C$11="7 Tage",7,5),N('Ist-Stunden'!AS164)+(N(Krankheitstage!CD164)+N(Krankheitstage!CP164))*N($C164))))</f>
        <v/>
      </c>
      <c r="BX164" s="76">
        <f>IF($B164="",0,IF(Einstellungen!$C$10="Ja",MAX(IF(Einstellungen!$C$11="7 Tage",MAX(0,(MIN(DATE(2029,6,0),IF(Mitarbeiter!$D164="",DATE(2029,6,0),Mitarbeiter!$D164),TODAY()))-(MAX(DATE(2029,5,1),Mitarbeiter!$C164))+1),MAX(0,NETWORKDAYS(MAX(DATE(2029,5,1),Mitarbeiter!$C164),MIN(DATE(2029,6,0),IF(Mitarbeiter!$D164="",DATE(2029,6,0),Mitarbeiter!$D164),TODAY()),Einstellungen!$F$13:$F$67)))*N(Mitarbeiter!$E164)/IF(Einstellungen!$C$11="7 Tage",7,5),N('Ist-Stunden'!AT164)),MAX(IF(Einstellungen!$C$11="7 Tage",MAX(0,(MIN(DATE(2029,6,0),IF(Mitarbeiter!$D164="",DATE(2029,6,0),Mitarbeiter!$D164),TODAY()))-(MAX(DATE(2029,5,1),Mitarbeiter!$C164))+1),MAX(0,NETWORKDAYS(MAX(DATE(2029,5,1),Mitarbeiter!$C164),MIN(DATE(2029,6,0),IF(Mitarbeiter!$D164="",DATE(2029,6,0),Mitarbeiter!$D164),TODAY()),Einstellungen!$F$13:$F$67)))*N(Mitarbeiter!$E164)/IF(Einstellungen!$C$11="7 Tage",7,5),N('Ist-Stunden'!AT164)+(N(Krankheitstage!CE164)+N(Krankheitstage!CQ164))*N($C164))))</f>
        <v/>
      </c>
      <c r="BY164" s="76">
        <f>IF($B164="",0,IF(Einstellungen!$C$10="Ja",MAX(IF(Einstellungen!$C$11="7 Tage",MAX(0,(MIN(DATE(2029,7,0),IF(Mitarbeiter!$D164="",DATE(2029,7,0),Mitarbeiter!$D164),TODAY()))-(MAX(DATE(2029,6,1),Mitarbeiter!$C164))+1),MAX(0,NETWORKDAYS(MAX(DATE(2029,6,1),Mitarbeiter!$C164),MIN(DATE(2029,7,0),IF(Mitarbeiter!$D164="",DATE(2029,7,0),Mitarbeiter!$D164),TODAY()),Einstellungen!$F$13:$F$67)))*N(Mitarbeiter!$E164)/IF(Einstellungen!$C$11="7 Tage",7,5),N('Ist-Stunden'!AU164)),MAX(IF(Einstellungen!$C$11="7 Tage",MAX(0,(MIN(DATE(2029,7,0),IF(Mitarbeiter!$D164="",DATE(2029,7,0),Mitarbeiter!$D164),TODAY()))-(MAX(DATE(2029,6,1),Mitarbeiter!$C164))+1),MAX(0,NETWORKDAYS(MAX(DATE(2029,6,1),Mitarbeiter!$C164),MIN(DATE(2029,7,0),IF(Mitarbeiter!$D164="",DATE(2029,7,0),Mitarbeiter!$D164),TODAY()),Einstellungen!$F$13:$F$67)))*N(Mitarbeiter!$E164)/IF(Einstellungen!$C$11="7 Tage",7,5),N('Ist-Stunden'!AU164)+(N(Krankheitstage!CF164)+N(Krankheitstage!CR164))*N($C164))))</f>
        <v/>
      </c>
      <c r="BZ164" s="76">
        <f>IF($B164="",0,IF(Einstellungen!$C$10="Ja",MAX(IF(Einstellungen!$C$11="7 Tage",MAX(0,(MIN(DATE(2029,8,0),IF(Mitarbeiter!$D164="",DATE(2029,8,0),Mitarbeiter!$D164),TODAY()))-(MAX(DATE(2029,7,1),Mitarbeiter!$C164))+1),MAX(0,NETWORKDAYS(MAX(DATE(2029,7,1),Mitarbeiter!$C164),MIN(DATE(2029,8,0),IF(Mitarbeiter!$D164="",DATE(2029,8,0),Mitarbeiter!$D164),TODAY()),Einstellungen!$F$13:$F$67)))*N(Mitarbeiter!$E164)/IF(Einstellungen!$C$11="7 Tage",7,5),N('Ist-Stunden'!AV164)),MAX(IF(Einstellungen!$C$11="7 Tage",MAX(0,(MIN(DATE(2029,8,0),IF(Mitarbeiter!$D164="",DATE(2029,8,0),Mitarbeiter!$D164),TODAY()))-(MAX(DATE(2029,7,1),Mitarbeiter!$C164))+1),MAX(0,NETWORKDAYS(MAX(DATE(2029,7,1),Mitarbeiter!$C164),MIN(DATE(2029,8,0),IF(Mitarbeiter!$D164="",DATE(2029,8,0),Mitarbeiter!$D164),TODAY()),Einstellungen!$F$13:$F$67)))*N(Mitarbeiter!$E164)/IF(Einstellungen!$C$11="7 Tage",7,5),N('Ist-Stunden'!AV164)+(N(Krankheitstage!CG164)+N(Krankheitstage!CS164))*N($C164))))</f>
        <v/>
      </c>
      <c r="CA164" s="76">
        <f>IF($B164="",0,IF(Einstellungen!$C$10="Ja",MAX(IF(Einstellungen!$C$11="7 Tage",MAX(0,(MIN(DATE(2029,9,0),IF(Mitarbeiter!$D164="",DATE(2029,9,0),Mitarbeiter!$D164),TODAY()))-(MAX(DATE(2029,8,1),Mitarbeiter!$C164))+1),MAX(0,NETWORKDAYS(MAX(DATE(2029,8,1),Mitarbeiter!$C164),MIN(DATE(2029,9,0),IF(Mitarbeiter!$D164="",DATE(2029,9,0),Mitarbeiter!$D164),TODAY()),Einstellungen!$F$13:$F$67)))*N(Mitarbeiter!$E164)/IF(Einstellungen!$C$11="7 Tage",7,5),N('Ist-Stunden'!AW164)),MAX(IF(Einstellungen!$C$11="7 Tage",MAX(0,(MIN(DATE(2029,9,0),IF(Mitarbeiter!$D164="",DATE(2029,9,0),Mitarbeiter!$D164),TODAY()))-(MAX(DATE(2029,8,1),Mitarbeiter!$C164))+1),MAX(0,NETWORKDAYS(MAX(DATE(2029,8,1),Mitarbeiter!$C164),MIN(DATE(2029,9,0),IF(Mitarbeiter!$D164="",DATE(2029,9,0),Mitarbeiter!$D164),TODAY()),Einstellungen!$F$13:$F$67)))*N(Mitarbeiter!$E164)/IF(Einstellungen!$C$11="7 Tage",7,5),N('Ist-Stunden'!AW164)+(N(Krankheitstage!CH164)+N(Krankheitstage!CT164))*N($C164))))</f>
        <v/>
      </c>
      <c r="CB164" s="76">
        <f>IF($B164="",0,IF(Einstellungen!$C$10="Ja",MAX(IF(Einstellungen!$C$11="7 Tage",MAX(0,(MIN(DATE(2029,10,0),IF(Mitarbeiter!$D164="",DATE(2029,10,0),Mitarbeiter!$D164),TODAY()))-(MAX(DATE(2029,9,1),Mitarbeiter!$C164))+1),MAX(0,NETWORKDAYS(MAX(DATE(2029,9,1),Mitarbeiter!$C164),MIN(DATE(2029,10,0),IF(Mitarbeiter!$D164="",DATE(2029,10,0),Mitarbeiter!$D164),TODAY()),Einstellungen!$F$13:$F$67)))*N(Mitarbeiter!$E164)/IF(Einstellungen!$C$11="7 Tage",7,5),N('Ist-Stunden'!AX164)),MAX(IF(Einstellungen!$C$11="7 Tage",MAX(0,(MIN(DATE(2029,10,0),IF(Mitarbeiter!$D164="",DATE(2029,10,0),Mitarbeiter!$D164),TODAY()))-(MAX(DATE(2029,9,1),Mitarbeiter!$C164))+1),MAX(0,NETWORKDAYS(MAX(DATE(2029,9,1),Mitarbeiter!$C164),MIN(DATE(2029,10,0),IF(Mitarbeiter!$D164="",DATE(2029,10,0),Mitarbeiter!$D164),TODAY()),Einstellungen!$F$13:$F$67)))*N(Mitarbeiter!$E164)/IF(Einstellungen!$C$11="7 Tage",7,5),N('Ist-Stunden'!AX164)+(N(Krankheitstage!CI164)+N(Krankheitstage!CU164))*N($C164))))</f>
        <v/>
      </c>
      <c r="CC164" s="76">
        <f>IF($B164="",0,IF(Einstellungen!$C$10="Ja",MAX(IF(Einstellungen!$C$11="7 Tage",MAX(0,(MIN(DATE(2029,11,0),IF(Mitarbeiter!$D164="",DATE(2029,11,0),Mitarbeiter!$D164),TODAY()))-(MAX(DATE(2029,10,1),Mitarbeiter!$C164))+1),MAX(0,NETWORKDAYS(MAX(DATE(2029,10,1),Mitarbeiter!$C164),MIN(DATE(2029,11,0),IF(Mitarbeiter!$D164="",DATE(2029,11,0),Mitarbeiter!$D164),TODAY()),Einstellungen!$F$13:$F$67)))*N(Mitarbeiter!$E164)/IF(Einstellungen!$C$11="7 Tage",7,5),N('Ist-Stunden'!AY164)),MAX(IF(Einstellungen!$C$11="7 Tage",MAX(0,(MIN(DATE(2029,11,0),IF(Mitarbeiter!$D164="",DATE(2029,11,0),Mitarbeiter!$D164),TODAY()))-(MAX(DATE(2029,10,1),Mitarbeiter!$C164))+1),MAX(0,NETWORKDAYS(MAX(DATE(2029,10,1),Mitarbeiter!$C164),MIN(DATE(2029,11,0),IF(Mitarbeiter!$D164="",DATE(2029,11,0),Mitarbeiter!$D164),TODAY()),Einstellungen!$F$13:$F$67)))*N(Mitarbeiter!$E164)/IF(Einstellungen!$C$11="7 Tage",7,5),N('Ist-Stunden'!AY164)+(N(Krankheitstage!CJ164)+N(Krankheitstage!CV164))*N($C164))))</f>
        <v/>
      </c>
      <c r="CD164" s="76">
        <f>IF($B164="",0,IF(Einstellungen!$C$10="Ja",MAX(IF(Einstellungen!$C$11="7 Tage",MAX(0,(MIN(DATE(2029,12,0),IF(Mitarbeiter!$D164="",DATE(2029,12,0),Mitarbeiter!$D164),TODAY()))-(MAX(DATE(2029,11,1),Mitarbeiter!$C164))+1),MAX(0,NETWORKDAYS(MAX(DATE(2029,11,1),Mitarbeiter!$C164),MIN(DATE(2029,12,0),IF(Mitarbeiter!$D164="",DATE(2029,12,0),Mitarbeiter!$D164),TODAY()),Einstellungen!$F$13:$F$67)))*N(Mitarbeiter!$E164)/IF(Einstellungen!$C$11="7 Tage",7,5),N('Ist-Stunden'!AZ164)),MAX(IF(Einstellungen!$C$11="7 Tage",MAX(0,(MIN(DATE(2029,12,0),IF(Mitarbeiter!$D164="",DATE(2029,12,0),Mitarbeiter!$D164),TODAY()))-(MAX(DATE(2029,11,1),Mitarbeiter!$C164))+1),MAX(0,NETWORKDAYS(MAX(DATE(2029,11,1),Mitarbeiter!$C164),MIN(DATE(2029,12,0),IF(Mitarbeiter!$D164="",DATE(2029,12,0),Mitarbeiter!$D164),TODAY()),Einstellungen!$F$13:$F$67)))*N(Mitarbeiter!$E164)/IF(Einstellungen!$C$11="7 Tage",7,5),N('Ist-Stunden'!AZ164)+(N(Krankheitstage!CK164)+N(Krankheitstage!CW164))*N($C164))))</f>
        <v/>
      </c>
      <c r="CE164" s="76">
        <f>IF($B164="",0,IF(Einstellungen!$C$10="Ja",MAX(IF(Einstellungen!$C$11="7 Tage",MAX(0,(MIN(DATE(2029,13,0),IF(Mitarbeiter!$D164="",DATE(2029,13,0),Mitarbeiter!$D164),TODAY()))-(MAX(DATE(2029,12,1),Mitarbeiter!$C164))+1),MAX(0,NETWORKDAYS(MAX(DATE(2029,12,1),Mitarbeiter!$C164),MIN(DATE(2029,13,0),IF(Mitarbeiter!$D164="",DATE(2029,13,0),Mitarbeiter!$D164),TODAY()),Einstellungen!$F$13:$F$67)))*N(Mitarbeiter!$E164)/IF(Einstellungen!$C$11="7 Tage",7,5),N('Ist-Stunden'!BA164)),MAX(IF(Einstellungen!$C$11="7 Tage",MAX(0,(MIN(DATE(2029,13,0),IF(Mitarbeiter!$D164="",DATE(2029,13,0),Mitarbeiter!$D164),TODAY()))-(MAX(DATE(2029,12,1),Mitarbeiter!$C164))+1),MAX(0,NETWORKDAYS(MAX(DATE(2029,12,1),Mitarbeiter!$C164),MIN(DATE(2029,13,0),IF(Mitarbeiter!$D164="",DATE(2029,13,0),Mitarbeiter!$D164),TODAY()),Einstellungen!$F$13:$F$67)))*N(Mitarbeiter!$E164)/IF(Einstellungen!$C$11="7 Tage",7,5),N('Ist-Stunden'!BA164)+(N(Krankheitstage!CL164)+N(Krankheitstage!CX164))*N($C164))))</f>
        <v/>
      </c>
      <c r="CF164" s="76">
        <f>IF($B164="",0,IF(Einstellungen!$C$10="Ja",MAX(IF(Einstellungen!$C$11="7 Tage",MAX(0,(MIN(DATE(2030,2,0),IF(Mitarbeiter!$D164="",DATE(2030,2,0),Mitarbeiter!$D164),TODAY()))-(MAX(DATE(2030,1,1),Mitarbeiter!$C164))+1),MAX(0,NETWORKDAYS(MAX(DATE(2030,1,1),Mitarbeiter!$C164),MIN(DATE(2030,2,0),IF(Mitarbeiter!$D164="",DATE(2030,2,0),Mitarbeiter!$D164),TODAY()),Einstellungen!$F$13:$F$67)))*N(Mitarbeiter!$E164)/IF(Einstellungen!$C$11="7 Tage",7,5),N('Ist-Stunden'!BB164)),MAX(IF(Einstellungen!$C$11="7 Tage",MAX(0,(MIN(DATE(2030,2,0),IF(Mitarbeiter!$D164="",DATE(2030,2,0),Mitarbeiter!$D164),TODAY()))-(MAX(DATE(2030,1,1),Mitarbeiter!$C164))+1),MAX(0,NETWORKDAYS(MAX(DATE(2030,1,1),Mitarbeiter!$C164),MIN(DATE(2030,2,0),IF(Mitarbeiter!$D164="",DATE(2030,2,0),Mitarbeiter!$D164),TODAY()),Einstellungen!$F$13:$F$67)))*N(Mitarbeiter!$E164)/IF(Einstellungen!$C$11="7 Tage",7,5),N('Ist-Stunden'!BB164)+(N(Krankheitstage!CY164)+N(Krankheitstage!DK164))*N($C164))))</f>
        <v/>
      </c>
      <c r="CG164" s="76">
        <f>IF($B164="",0,IF(Einstellungen!$C$10="Ja",MAX(IF(Einstellungen!$C$11="7 Tage",MAX(0,(MIN(DATE(2030,3,0),IF(Mitarbeiter!$D164="",DATE(2030,3,0),Mitarbeiter!$D164),TODAY()))-(MAX(DATE(2030,2,1),Mitarbeiter!$C164))+1),MAX(0,NETWORKDAYS(MAX(DATE(2030,2,1),Mitarbeiter!$C164),MIN(DATE(2030,3,0),IF(Mitarbeiter!$D164="",DATE(2030,3,0),Mitarbeiter!$D164),TODAY()),Einstellungen!$F$13:$F$67)))*N(Mitarbeiter!$E164)/IF(Einstellungen!$C$11="7 Tage",7,5),N('Ist-Stunden'!BC164)),MAX(IF(Einstellungen!$C$11="7 Tage",MAX(0,(MIN(DATE(2030,3,0),IF(Mitarbeiter!$D164="",DATE(2030,3,0),Mitarbeiter!$D164),TODAY()))-(MAX(DATE(2030,2,1),Mitarbeiter!$C164))+1),MAX(0,NETWORKDAYS(MAX(DATE(2030,2,1),Mitarbeiter!$C164),MIN(DATE(2030,3,0),IF(Mitarbeiter!$D164="",DATE(2030,3,0),Mitarbeiter!$D164),TODAY()),Einstellungen!$F$13:$F$67)))*N(Mitarbeiter!$E164)/IF(Einstellungen!$C$11="7 Tage",7,5),N('Ist-Stunden'!BC164)+(N(Krankheitstage!CZ164)+N(Krankheitstage!DL164))*N($C164))))</f>
        <v/>
      </c>
      <c r="CH164" s="76">
        <f>IF($B164="",0,IF(Einstellungen!$C$10="Ja",MAX(IF(Einstellungen!$C$11="7 Tage",MAX(0,(MIN(DATE(2030,4,0),IF(Mitarbeiter!$D164="",DATE(2030,4,0),Mitarbeiter!$D164),TODAY()))-(MAX(DATE(2030,3,1),Mitarbeiter!$C164))+1),MAX(0,NETWORKDAYS(MAX(DATE(2030,3,1),Mitarbeiter!$C164),MIN(DATE(2030,4,0),IF(Mitarbeiter!$D164="",DATE(2030,4,0),Mitarbeiter!$D164),TODAY()),Einstellungen!$F$13:$F$67)))*N(Mitarbeiter!$E164)/IF(Einstellungen!$C$11="7 Tage",7,5),N('Ist-Stunden'!BD164)),MAX(IF(Einstellungen!$C$11="7 Tage",MAX(0,(MIN(DATE(2030,4,0),IF(Mitarbeiter!$D164="",DATE(2030,4,0),Mitarbeiter!$D164),TODAY()))-(MAX(DATE(2030,3,1),Mitarbeiter!$C164))+1),MAX(0,NETWORKDAYS(MAX(DATE(2030,3,1),Mitarbeiter!$C164),MIN(DATE(2030,4,0),IF(Mitarbeiter!$D164="",DATE(2030,4,0),Mitarbeiter!$D164),TODAY()),Einstellungen!$F$13:$F$67)))*N(Mitarbeiter!$E164)/IF(Einstellungen!$C$11="7 Tage",7,5),N('Ist-Stunden'!BD164)+(N(Krankheitstage!DA164)+N(Krankheitstage!DM164))*N($C164))))</f>
        <v/>
      </c>
      <c r="CI164" s="76">
        <f>IF($B164="",0,IF(Einstellungen!$C$10="Ja",MAX(IF(Einstellungen!$C$11="7 Tage",MAX(0,(MIN(DATE(2030,5,0),IF(Mitarbeiter!$D164="",DATE(2030,5,0),Mitarbeiter!$D164),TODAY()))-(MAX(DATE(2030,4,1),Mitarbeiter!$C164))+1),MAX(0,NETWORKDAYS(MAX(DATE(2030,4,1),Mitarbeiter!$C164),MIN(DATE(2030,5,0),IF(Mitarbeiter!$D164="",DATE(2030,5,0),Mitarbeiter!$D164),TODAY()),Einstellungen!$F$13:$F$67)))*N(Mitarbeiter!$E164)/IF(Einstellungen!$C$11="7 Tage",7,5),N('Ist-Stunden'!BE164)),MAX(IF(Einstellungen!$C$11="7 Tage",MAX(0,(MIN(DATE(2030,5,0),IF(Mitarbeiter!$D164="",DATE(2030,5,0),Mitarbeiter!$D164),TODAY()))-(MAX(DATE(2030,4,1),Mitarbeiter!$C164))+1),MAX(0,NETWORKDAYS(MAX(DATE(2030,4,1),Mitarbeiter!$C164),MIN(DATE(2030,5,0),IF(Mitarbeiter!$D164="",DATE(2030,5,0),Mitarbeiter!$D164),TODAY()),Einstellungen!$F$13:$F$67)))*N(Mitarbeiter!$E164)/IF(Einstellungen!$C$11="7 Tage",7,5),N('Ist-Stunden'!BE164)+(N(Krankheitstage!DB164)+N(Krankheitstage!DN164))*N($C164))))</f>
        <v/>
      </c>
      <c r="CJ164" s="76">
        <f>IF($B164="",0,IF(Einstellungen!$C$10="Ja",MAX(IF(Einstellungen!$C$11="7 Tage",MAX(0,(MIN(DATE(2030,6,0),IF(Mitarbeiter!$D164="",DATE(2030,6,0),Mitarbeiter!$D164),TODAY()))-(MAX(DATE(2030,5,1),Mitarbeiter!$C164))+1),MAX(0,NETWORKDAYS(MAX(DATE(2030,5,1),Mitarbeiter!$C164),MIN(DATE(2030,6,0),IF(Mitarbeiter!$D164="",DATE(2030,6,0),Mitarbeiter!$D164),TODAY()),Einstellungen!$F$13:$F$67)))*N(Mitarbeiter!$E164)/IF(Einstellungen!$C$11="7 Tage",7,5),N('Ist-Stunden'!BF164)),MAX(IF(Einstellungen!$C$11="7 Tage",MAX(0,(MIN(DATE(2030,6,0),IF(Mitarbeiter!$D164="",DATE(2030,6,0),Mitarbeiter!$D164),TODAY()))-(MAX(DATE(2030,5,1),Mitarbeiter!$C164))+1),MAX(0,NETWORKDAYS(MAX(DATE(2030,5,1),Mitarbeiter!$C164),MIN(DATE(2030,6,0),IF(Mitarbeiter!$D164="",DATE(2030,6,0),Mitarbeiter!$D164),TODAY()),Einstellungen!$F$13:$F$67)))*N(Mitarbeiter!$E164)/IF(Einstellungen!$C$11="7 Tage",7,5),N('Ist-Stunden'!BF164)+(N(Krankheitstage!DC164)+N(Krankheitstage!DO164))*N($C164))))</f>
        <v/>
      </c>
      <c r="CK164" s="76">
        <f>IF($B164="",0,IF(Einstellungen!$C$10="Ja",MAX(IF(Einstellungen!$C$11="7 Tage",MAX(0,(MIN(DATE(2030,7,0),IF(Mitarbeiter!$D164="",DATE(2030,7,0),Mitarbeiter!$D164),TODAY()))-(MAX(DATE(2030,6,1),Mitarbeiter!$C164))+1),MAX(0,NETWORKDAYS(MAX(DATE(2030,6,1),Mitarbeiter!$C164),MIN(DATE(2030,7,0),IF(Mitarbeiter!$D164="",DATE(2030,7,0),Mitarbeiter!$D164),TODAY()),Einstellungen!$F$13:$F$67)))*N(Mitarbeiter!$E164)/IF(Einstellungen!$C$11="7 Tage",7,5),N('Ist-Stunden'!BG164)),MAX(IF(Einstellungen!$C$11="7 Tage",MAX(0,(MIN(DATE(2030,7,0),IF(Mitarbeiter!$D164="",DATE(2030,7,0),Mitarbeiter!$D164),TODAY()))-(MAX(DATE(2030,6,1),Mitarbeiter!$C164))+1),MAX(0,NETWORKDAYS(MAX(DATE(2030,6,1),Mitarbeiter!$C164),MIN(DATE(2030,7,0),IF(Mitarbeiter!$D164="",DATE(2030,7,0),Mitarbeiter!$D164),TODAY()),Einstellungen!$F$13:$F$67)))*N(Mitarbeiter!$E164)/IF(Einstellungen!$C$11="7 Tage",7,5),N('Ist-Stunden'!BG164)+(N(Krankheitstage!DD164)+N(Krankheitstage!DP164))*N($C164))))</f>
        <v/>
      </c>
      <c r="CL164" s="76">
        <f>IF($B164="",0,IF(Einstellungen!$C$10="Ja",MAX(IF(Einstellungen!$C$11="7 Tage",MAX(0,(MIN(DATE(2030,8,0),IF(Mitarbeiter!$D164="",DATE(2030,8,0),Mitarbeiter!$D164),TODAY()))-(MAX(DATE(2030,7,1),Mitarbeiter!$C164))+1),MAX(0,NETWORKDAYS(MAX(DATE(2030,7,1),Mitarbeiter!$C164),MIN(DATE(2030,8,0),IF(Mitarbeiter!$D164="",DATE(2030,8,0),Mitarbeiter!$D164),TODAY()),Einstellungen!$F$13:$F$67)))*N(Mitarbeiter!$E164)/IF(Einstellungen!$C$11="7 Tage",7,5),N('Ist-Stunden'!BH164)),MAX(IF(Einstellungen!$C$11="7 Tage",MAX(0,(MIN(DATE(2030,8,0),IF(Mitarbeiter!$D164="",DATE(2030,8,0),Mitarbeiter!$D164),TODAY()))-(MAX(DATE(2030,7,1),Mitarbeiter!$C164))+1),MAX(0,NETWORKDAYS(MAX(DATE(2030,7,1),Mitarbeiter!$C164),MIN(DATE(2030,8,0),IF(Mitarbeiter!$D164="",DATE(2030,8,0),Mitarbeiter!$D164),TODAY()),Einstellungen!$F$13:$F$67)))*N(Mitarbeiter!$E164)/IF(Einstellungen!$C$11="7 Tage",7,5),N('Ist-Stunden'!BH164)+(N(Krankheitstage!DE164)+N(Krankheitstage!DQ164))*N($C164))))</f>
        <v/>
      </c>
      <c r="CM164" s="76">
        <f>IF($B164="",0,IF(Einstellungen!$C$10="Ja",MAX(IF(Einstellungen!$C$11="7 Tage",MAX(0,(MIN(DATE(2030,9,0),IF(Mitarbeiter!$D164="",DATE(2030,9,0),Mitarbeiter!$D164),TODAY()))-(MAX(DATE(2030,8,1),Mitarbeiter!$C164))+1),MAX(0,NETWORKDAYS(MAX(DATE(2030,8,1),Mitarbeiter!$C164),MIN(DATE(2030,9,0),IF(Mitarbeiter!$D164="",DATE(2030,9,0),Mitarbeiter!$D164),TODAY()),Einstellungen!$F$13:$F$67)))*N(Mitarbeiter!$E164)/IF(Einstellungen!$C$11="7 Tage",7,5),N('Ist-Stunden'!BI164)),MAX(IF(Einstellungen!$C$11="7 Tage",MAX(0,(MIN(DATE(2030,9,0),IF(Mitarbeiter!$D164="",DATE(2030,9,0),Mitarbeiter!$D164),TODAY()))-(MAX(DATE(2030,8,1),Mitarbeiter!$C164))+1),MAX(0,NETWORKDAYS(MAX(DATE(2030,8,1),Mitarbeiter!$C164),MIN(DATE(2030,9,0),IF(Mitarbeiter!$D164="",DATE(2030,9,0),Mitarbeiter!$D164),TODAY()),Einstellungen!$F$13:$F$67)))*N(Mitarbeiter!$E164)/IF(Einstellungen!$C$11="7 Tage",7,5),N('Ist-Stunden'!BI164)+(N(Krankheitstage!DF164)+N(Krankheitstage!DR164))*N($C164))))</f>
        <v/>
      </c>
      <c r="CN164" s="76">
        <f>IF($B164="",0,IF(Einstellungen!$C$10="Ja",MAX(IF(Einstellungen!$C$11="7 Tage",MAX(0,(MIN(DATE(2030,10,0),IF(Mitarbeiter!$D164="",DATE(2030,10,0),Mitarbeiter!$D164),TODAY()))-(MAX(DATE(2030,9,1),Mitarbeiter!$C164))+1),MAX(0,NETWORKDAYS(MAX(DATE(2030,9,1),Mitarbeiter!$C164),MIN(DATE(2030,10,0),IF(Mitarbeiter!$D164="",DATE(2030,10,0),Mitarbeiter!$D164),TODAY()),Einstellungen!$F$13:$F$67)))*N(Mitarbeiter!$E164)/IF(Einstellungen!$C$11="7 Tage",7,5),N('Ist-Stunden'!BJ164)),MAX(IF(Einstellungen!$C$11="7 Tage",MAX(0,(MIN(DATE(2030,10,0),IF(Mitarbeiter!$D164="",DATE(2030,10,0),Mitarbeiter!$D164),TODAY()))-(MAX(DATE(2030,9,1),Mitarbeiter!$C164))+1),MAX(0,NETWORKDAYS(MAX(DATE(2030,9,1),Mitarbeiter!$C164),MIN(DATE(2030,10,0),IF(Mitarbeiter!$D164="",DATE(2030,10,0),Mitarbeiter!$D164),TODAY()),Einstellungen!$F$13:$F$67)))*N(Mitarbeiter!$E164)/IF(Einstellungen!$C$11="7 Tage",7,5),N('Ist-Stunden'!BJ164)+(N(Krankheitstage!DG164)+N(Krankheitstage!DS164))*N($C164))))</f>
        <v/>
      </c>
      <c r="CO164" s="76">
        <f>IF($B164="",0,IF(Einstellungen!$C$10="Ja",MAX(IF(Einstellungen!$C$11="7 Tage",MAX(0,(MIN(DATE(2030,11,0),IF(Mitarbeiter!$D164="",DATE(2030,11,0),Mitarbeiter!$D164),TODAY()))-(MAX(DATE(2030,10,1),Mitarbeiter!$C164))+1),MAX(0,NETWORKDAYS(MAX(DATE(2030,10,1),Mitarbeiter!$C164),MIN(DATE(2030,11,0),IF(Mitarbeiter!$D164="",DATE(2030,11,0),Mitarbeiter!$D164),TODAY()),Einstellungen!$F$13:$F$67)))*N(Mitarbeiter!$E164)/IF(Einstellungen!$C$11="7 Tage",7,5),N('Ist-Stunden'!BK164)),MAX(IF(Einstellungen!$C$11="7 Tage",MAX(0,(MIN(DATE(2030,11,0),IF(Mitarbeiter!$D164="",DATE(2030,11,0),Mitarbeiter!$D164),TODAY()))-(MAX(DATE(2030,10,1),Mitarbeiter!$C164))+1),MAX(0,NETWORKDAYS(MAX(DATE(2030,10,1),Mitarbeiter!$C164),MIN(DATE(2030,11,0),IF(Mitarbeiter!$D164="",DATE(2030,11,0),Mitarbeiter!$D164),TODAY()),Einstellungen!$F$13:$F$67)))*N(Mitarbeiter!$E164)/IF(Einstellungen!$C$11="7 Tage",7,5),N('Ist-Stunden'!BK164)+(N(Krankheitstage!DH164)+N(Krankheitstage!DT164))*N($C164))))</f>
        <v/>
      </c>
      <c r="CP164" s="76">
        <f>IF($B164="",0,IF(Einstellungen!$C$10="Ja",MAX(IF(Einstellungen!$C$11="7 Tage",MAX(0,(MIN(DATE(2030,12,0),IF(Mitarbeiter!$D164="",DATE(2030,12,0),Mitarbeiter!$D164),TODAY()))-(MAX(DATE(2030,11,1),Mitarbeiter!$C164))+1),MAX(0,NETWORKDAYS(MAX(DATE(2030,11,1),Mitarbeiter!$C164),MIN(DATE(2030,12,0),IF(Mitarbeiter!$D164="",DATE(2030,12,0),Mitarbeiter!$D164),TODAY()),Einstellungen!$F$13:$F$67)))*N(Mitarbeiter!$E164)/IF(Einstellungen!$C$11="7 Tage",7,5),N('Ist-Stunden'!BL164)),MAX(IF(Einstellungen!$C$11="7 Tage",MAX(0,(MIN(DATE(2030,12,0),IF(Mitarbeiter!$D164="",DATE(2030,12,0),Mitarbeiter!$D164),TODAY()))-(MAX(DATE(2030,11,1),Mitarbeiter!$C164))+1),MAX(0,NETWORKDAYS(MAX(DATE(2030,11,1),Mitarbeiter!$C164),MIN(DATE(2030,12,0),IF(Mitarbeiter!$D164="",DATE(2030,12,0),Mitarbeiter!$D164),TODAY()),Einstellungen!$F$13:$F$67)))*N(Mitarbeiter!$E164)/IF(Einstellungen!$C$11="7 Tage",7,5),N('Ist-Stunden'!BL164)+(N(Krankheitstage!DI164)+N(Krankheitstage!DU164))*N($C164))))</f>
        <v/>
      </c>
      <c r="CQ164" s="76">
        <f>IF($B164="",0,IF(Einstellungen!$C$10="Ja",MAX(IF(Einstellungen!$C$11="7 Tage",MAX(0,(MIN(DATE(2030,13,0),IF(Mitarbeiter!$D164="",DATE(2030,13,0),Mitarbeiter!$D164),TODAY()))-(MAX(DATE(2030,12,1),Mitarbeiter!$C164))+1),MAX(0,NETWORKDAYS(MAX(DATE(2030,12,1),Mitarbeiter!$C164),MIN(DATE(2030,13,0),IF(Mitarbeiter!$D164="",DATE(2030,13,0),Mitarbeiter!$D164),TODAY()),Einstellungen!$F$13:$F$67)))*N(Mitarbeiter!$E164)/IF(Einstellungen!$C$11="7 Tage",7,5),N('Ist-Stunden'!BM164)),MAX(IF(Einstellungen!$C$11="7 Tage",MAX(0,(MIN(DATE(2030,13,0),IF(Mitarbeiter!$D164="",DATE(2030,13,0),Mitarbeiter!$D164),TODAY()))-(MAX(DATE(2030,12,1),Mitarbeiter!$C164))+1),MAX(0,NETWORKDAYS(MAX(DATE(2030,12,1),Mitarbeiter!$C164),MIN(DATE(2030,13,0),IF(Mitarbeiter!$D164="",DATE(2030,13,0),Mitarbeiter!$D164),TODAY()),Einstellungen!$F$13:$F$67)))*N(Mitarbeiter!$E164)/IF(Einstellungen!$C$11="7 Tage",7,5),N('Ist-Stunden'!BM164)+(N(Krankheitstage!DJ164)+N(Krankheitstage!DV164))*N($C164))))</f>
        <v/>
      </c>
    </row>
    <row r="165">
      <c r="A165" s="73">
        <f>IF(Mitarbeiter!B165="","",Mitarbeiter!A165)</f>
        <v/>
      </c>
      <c r="B165" s="6">
        <f>IF(Mitarbeiter!B165="","",Mitarbeiter!B165)</f>
        <v/>
      </c>
      <c r="C165" s="74">
        <f>IF(Mitarbeiter!B165="","",Mitarbeiter!F165)</f>
        <v/>
      </c>
      <c r="D165" s="75">
        <f>N(INDEX(Krankheitstage!$G165:$DV165,1,(Einstellungen!$C$3-2026)*24+1))</f>
        <v/>
      </c>
      <c r="E165" s="75">
        <f>N(INDEX(Krankheitstage!$G165:$DV165,1,(Einstellungen!$C$3-2026)*24+2))</f>
        <v/>
      </c>
      <c r="F165" s="75">
        <f>N(INDEX(Krankheitstage!$G165:$DV165,1,(Einstellungen!$C$3-2026)*24+3))</f>
        <v/>
      </c>
      <c r="G165" s="75">
        <f>N(INDEX(Krankheitstage!$G165:$DV165,1,(Einstellungen!$C$3-2026)*24+4))</f>
        <v/>
      </c>
      <c r="H165" s="75">
        <f>N(INDEX(Krankheitstage!$G165:$DV165,1,(Einstellungen!$C$3-2026)*24+5))</f>
        <v/>
      </c>
      <c r="I165" s="75">
        <f>N(INDEX(Krankheitstage!$G165:$DV165,1,(Einstellungen!$C$3-2026)*24+6))</f>
        <v/>
      </c>
      <c r="J165" s="75">
        <f>N(INDEX(Krankheitstage!$G165:$DV165,1,(Einstellungen!$C$3-2026)*24+7))</f>
        <v/>
      </c>
      <c r="K165" s="75">
        <f>N(INDEX(Krankheitstage!$G165:$DV165,1,(Einstellungen!$C$3-2026)*24+8))</f>
        <v/>
      </c>
      <c r="L165" s="75">
        <f>N(INDEX(Krankheitstage!$G165:$DV165,1,(Einstellungen!$C$3-2026)*24+9))</f>
        <v/>
      </c>
      <c r="M165" s="75">
        <f>N(INDEX(Krankheitstage!$G165:$DV165,1,(Einstellungen!$C$3-2026)*24+10))</f>
        <v/>
      </c>
      <c r="N165" s="75">
        <f>N(INDEX(Krankheitstage!$G165:$DV165,1,(Einstellungen!$C$3-2026)*24+11))</f>
        <v/>
      </c>
      <c r="O165" s="75">
        <f>N(INDEX(Krankheitstage!$G165:$DV165,1,(Einstellungen!$C$3-2026)*24+12))</f>
        <v/>
      </c>
      <c r="P165" s="75">
        <f>IF($B165="","",SUM(D165:O165))</f>
        <v/>
      </c>
      <c r="Q165" s="75">
        <f>N(INDEX(Krankheitstage!$G165:$DV165,1,(Einstellungen!$C$3-2026)*24+13))</f>
        <v/>
      </c>
      <c r="R165" s="75">
        <f>N(INDEX(Krankheitstage!$G165:$DV165,1,(Einstellungen!$C$3-2026)*24+14))</f>
        <v/>
      </c>
      <c r="S165" s="75">
        <f>N(INDEX(Krankheitstage!$G165:$DV165,1,(Einstellungen!$C$3-2026)*24+15))</f>
        <v/>
      </c>
      <c r="T165" s="75">
        <f>N(INDEX(Krankheitstage!$G165:$DV165,1,(Einstellungen!$C$3-2026)*24+16))</f>
        <v/>
      </c>
      <c r="U165" s="75">
        <f>N(INDEX(Krankheitstage!$G165:$DV165,1,(Einstellungen!$C$3-2026)*24+17))</f>
        <v/>
      </c>
      <c r="V165" s="75">
        <f>N(INDEX(Krankheitstage!$G165:$DV165,1,(Einstellungen!$C$3-2026)*24+18))</f>
        <v/>
      </c>
      <c r="W165" s="75">
        <f>N(INDEX(Krankheitstage!$G165:$DV165,1,(Einstellungen!$C$3-2026)*24+19))</f>
        <v/>
      </c>
      <c r="X165" s="75">
        <f>N(INDEX(Krankheitstage!$G165:$DV165,1,(Einstellungen!$C$3-2026)*24+20))</f>
        <v/>
      </c>
      <c r="Y165" s="75">
        <f>N(INDEX(Krankheitstage!$G165:$DV165,1,(Einstellungen!$C$3-2026)*24+21))</f>
        <v/>
      </c>
      <c r="Z165" s="75">
        <f>N(INDEX(Krankheitstage!$G165:$DV165,1,(Einstellungen!$C$3-2026)*24+22))</f>
        <v/>
      </c>
      <c r="AA165" s="75">
        <f>N(INDEX(Krankheitstage!$G165:$DV165,1,(Einstellungen!$C$3-2026)*24+23))</f>
        <v/>
      </c>
      <c r="AB165" s="75">
        <f>N(INDEX(Krankheitstage!$G165:$DV165,1,(Einstellungen!$C$3-2026)*24+24))</f>
        <v/>
      </c>
      <c r="AC165" s="75">
        <f>IF($B165="","",SUM(Q165:AB165))</f>
        <v/>
      </c>
      <c r="AD165" s="75">
        <f>IF($B165="","",SUM(P165,AC165))</f>
        <v/>
      </c>
      <c r="AE165" s="76">
        <f>IF($B165="","",AD165*N(C165))</f>
        <v/>
      </c>
      <c r="AF165" s="75">
        <f>IF($B165="","",Krankheitstage!E165)</f>
        <v/>
      </c>
      <c r="AG165" s="76">
        <f>IF($B165="","",AF165*N(C165))</f>
        <v/>
      </c>
      <c r="AH165" s="76">
        <f>IF($B165="","",INDEX($AJ165:$CQ165,1,(Einstellungen!$C$3-2026)*12+1)+INDEX($AJ165:$CQ165,1,(Einstellungen!$C$3-2026)*12+2)+INDEX($AJ165:$CQ165,1,(Einstellungen!$C$3-2026)*12+3)+INDEX($AJ165:$CQ165,1,(Einstellungen!$C$3-2026)*12+4)+INDEX($AJ165:$CQ165,1,(Einstellungen!$C$3-2026)*12+5)+INDEX($AJ165:$CQ165,1,(Einstellungen!$C$3-2026)*12+6)+INDEX($AJ165:$CQ165,1,(Einstellungen!$C$3-2026)*12+7)+INDEX($AJ165:$CQ165,1,(Einstellungen!$C$3-2026)*12+8)+INDEX($AJ165:$CQ165,1,(Einstellungen!$C$3-2026)*12+9)+INDEX($AJ165:$CQ165,1,(Einstellungen!$C$3-2026)*12+10)+INDEX($AJ165:$CQ165,1,(Einstellungen!$C$3-2026)*12+11)+INDEX($AJ165:$CQ165,1,(Einstellungen!$C$3-2026)*12+12))</f>
        <v/>
      </c>
      <c r="AI165" s="76">
        <f>IF($B165="","",SUM($AJ165:$CQ165))</f>
        <v/>
      </c>
      <c r="AJ165" s="76">
        <f>IF($B165="",0,IF(Einstellungen!$C$10="Ja",MAX(IF(Einstellungen!$C$11="7 Tage",MAX(0,(MIN(DATE(2026,2,0),IF(Mitarbeiter!$D165="",DATE(2026,2,0),Mitarbeiter!$D165),TODAY()))-(MAX(DATE(2026,1,1),Mitarbeiter!$C165))+1),MAX(0,NETWORKDAYS(MAX(DATE(2026,1,1),Mitarbeiter!$C165),MIN(DATE(2026,2,0),IF(Mitarbeiter!$D165="",DATE(2026,2,0),Mitarbeiter!$D165),TODAY()),Einstellungen!$F$13:$F$67)))*N(Mitarbeiter!$E165)/IF(Einstellungen!$C$11="7 Tage",7,5),N('Ist-Stunden'!F165)),MAX(IF(Einstellungen!$C$11="7 Tage",MAX(0,(MIN(DATE(2026,2,0),IF(Mitarbeiter!$D165="",DATE(2026,2,0),Mitarbeiter!$D165),TODAY()))-(MAX(DATE(2026,1,1),Mitarbeiter!$C165))+1),MAX(0,NETWORKDAYS(MAX(DATE(2026,1,1),Mitarbeiter!$C165),MIN(DATE(2026,2,0),IF(Mitarbeiter!$D165="",DATE(2026,2,0),Mitarbeiter!$D165),TODAY()),Einstellungen!$F$13:$F$67)))*N(Mitarbeiter!$E165)/IF(Einstellungen!$C$11="7 Tage",7,5),N('Ist-Stunden'!F165)+(N(Krankheitstage!G165)+N(Krankheitstage!S165))*N($C165))))</f>
        <v/>
      </c>
      <c r="AK165" s="76">
        <f>IF($B165="",0,IF(Einstellungen!$C$10="Ja",MAX(IF(Einstellungen!$C$11="7 Tage",MAX(0,(MIN(DATE(2026,3,0),IF(Mitarbeiter!$D165="",DATE(2026,3,0),Mitarbeiter!$D165),TODAY()))-(MAX(DATE(2026,2,1),Mitarbeiter!$C165))+1),MAX(0,NETWORKDAYS(MAX(DATE(2026,2,1),Mitarbeiter!$C165),MIN(DATE(2026,3,0),IF(Mitarbeiter!$D165="",DATE(2026,3,0),Mitarbeiter!$D165),TODAY()),Einstellungen!$F$13:$F$67)))*N(Mitarbeiter!$E165)/IF(Einstellungen!$C$11="7 Tage",7,5),N('Ist-Stunden'!G165)),MAX(IF(Einstellungen!$C$11="7 Tage",MAX(0,(MIN(DATE(2026,3,0),IF(Mitarbeiter!$D165="",DATE(2026,3,0),Mitarbeiter!$D165),TODAY()))-(MAX(DATE(2026,2,1),Mitarbeiter!$C165))+1),MAX(0,NETWORKDAYS(MAX(DATE(2026,2,1),Mitarbeiter!$C165),MIN(DATE(2026,3,0),IF(Mitarbeiter!$D165="",DATE(2026,3,0),Mitarbeiter!$D165),TODAY()),Einstellungen!$F$13:$F$67)))*N(Mitarbeiter!$E165)/IF(Einstellungen!$C$11="7 Tage",7,5),N('Ist-Stunden'!G165)+(N(Krankheitstage!H165)+N(Krankheitstage!T165))*N($C165))))</f>
        <v/>
      </c>
      <c r="AL165" s="76">
        <f>IF($B165="",0,IF(Einstellungen!$C$10="Ja",MAX(IF(Einstellungen!$C$11="7 Tage",MAX(0,(MIN(DATE(2026,4,0),IF(Mitarbeiter!$D165="",DATE(2026,4,0),Mitarbeiter!$D165),TODAY()))-(MAX(DATE(2026,3,1),Mitarbeiter!$C165))+1),MAX(0,NETWORKDAYS(MAX(DATE(2026,3,1),Mitarbeiter!$C165),MIN(DATE(2026,4,0),IF(Mitarbeiter!$D165="",DATE(2026,4,0),Mitarbeiter!$D165),TODAY()),Einstellungen!$F$13:$F$67)))*N(Mitarbeiter!$E165)/IF(Einstellungen!$C$11="7 Tage",7,5),N('Ist-Stunden'!H165)),MAX(IF(Einstellungen!$C$11="7 Tage",MAX(0,(MIN(DATE(2026,4,0),IF(Mitarbeiter!$D165="",DATE(2026,4,0),Mitarbeiter!$D165),TODAY()))-(MAX(DATE(2026,3,1),Mitarbeiter!$C165))+1),MAX(0,NETWORKDAYS(MAX(DATE(2026,3,1),Mitarbeiter!$C165),MIN(DATE(2026,4,0),IF(Mitarbeiter!$D165="",DATE(2026,4,0),Mitarbeiter!$D165),TODAY()),Einstellungen!$F$13:$F$67)))*N(Mitarbeiter!$E165)/IF(Einstellungen!$C$11="7 Tage",7,5),N('Ist-Stunden'!H165)+(N(Krankheitstage!I165)+N(Krankheitstage!U165))*N($C165))))</f>
        <v/>
      </c>
      <c r="AM165" s="76">
        <f>IF($B165="",0,IF(Einstellungen!$C$10="Ja",MAX(IF(Einstellungen!$C$11="7 Tage",MAX(0,(MIN(DATE(2026,5,0),IF(Mitarbeiter!$D165="",DATE(2026,5,0),Mitarbeiter!$D165),TODAY()))-(MAX(DATE(2026,4,1),Mitarbeiter!$C165))+1),MAX(0,NETWORKDAYS(MAX(DATE(2026,4,1),Mitarbeiter!$C165),MIN(DATE(2026,5,0),IF(Mitarbeiter!$D165="",DATE(2026,5,0),Mitarbeiter!$D165),TODAY()),Einstellungen!$F$13:$F$67)))*N(Mitarbeiter!$E165)/IF(Einstellungen!$C$11="7 Tage",7,5),N('Ist-Stunden'!I165)),MAX(IF(Einstellungen!$C$11="7 Tage",MAX(0,(MIN(DATE(2026,5,0),IF(Mitarbeiter!$D165="",DATE(2026,5,0),Mitarbeiter!$D165),TODAY()))-(MAX(DATE(2026,4,1),Mitarbeiter!$C165))+1),MAX(0,NETWORKDAYS(MAX(DATE(2026,4,1),Mitarbeiter!$C165),MIN(DATE(2026,5,0),IF(Mitarbeiter!$D165="",DATE(2026,5,0),Mitarbeiter!$D165),TODAY()),Einstellungen!$F$13:$F$67)))*N(Mitarbeiter!$E165)/IF(Einstellungen!$C$11="7 Tage",7,5),N('Ist-Stunden'!I165)+(N(Krankheitstage!J165)+N(Krankheitstage!V165))*N($C165))))</f>
        <v/>
      </c>
      <c r="AN165" s="76">
        <f>IF($B165="",0,IF(Einstellungen!$C$10="Ja",MAX(IF(Einstellungen!$C$11="7 Tage",MAX(0,(MIN(DATE(2026,6,0),IF(Mitarbeiter!$D165="",DATE(2026,6,0),Mitarbeiter!$D165),TODAY()))-(MAX(DATE(2026,5,1),Mitarbeiter!$C165))+1),MAX(0,NETWORKDAYS(MAX(DATE(2026,5,1),Mitarbeiter!$C165),MIN(DATE(2026,6,0),IF(Mitarbeiter!$D165="",DATE(2026,6,0),Mitarbeiter!$D165),TODAY()),Einstellungen!$F$13:$F$67)))*N(Mitarbeiter!$E165)/IF(Einstellungen!$C$11="7 Tage",7,5),N('Ist-Stunden'!J165)),MAX(IF(Einstellungen!$C$11="7 Tage",MAX(0,(MIN(DATE(2026,6,0),IF(Mitarbeiter!$D165="",DATE(2026,6,0),Mitarbeiter!$D165),TODAY()))-(MAX(DATE(2026,5,1),Mitarbeiter!$C165))+1),MAX(0,NETWORKDAYS(MAX(DATE(2026,5,1),Mitarbeiter!$C165),MIN(DATE(2026,6,0),IF(Mitarbeiter!$D165="",DATE(2026,6,0),Mitarbeiter!$D165),TODAY()),Einstellungen!$F$13:$F$67)))*N(Mitarbeiter!$E165)/IF(Einstellungen!$C$11="7 Tage",7,5),N('Ist-Stunden'!J165)+(N(Krankheitstage!K165)+N(Krankheitstage!W165))*N($C165))))</f>
        <v/>
      </c>
      <c r="AO165" s="76">
        <f>IF($B165="",0,IF(Einstellungen!$C$10="Ja",MAX(IF(Einstellungen!$C$11="7 Tage",MAX(0,(MIN(DATE(2026,7,0),IF(Mitarbeiter!$D165="",DATE(2026,7,0),Mitarbeiter!$D165),TODAY()))-(MAX(DATE(2026,6,1),Mitarbeiter!$C165))+1),MAX(0,NETWORKDAYS(MAX(DATE(2026,6,1),Mitarbeiter!$C165),MIN(DATE(2026,7,0),IF(Mitarbeiter!$D165="",DATE(2026,7,0),Mitarbeiter!$D165),TODAY()),Einstellungen!$F$13:$F$67)))*N(Mitarbeiter!$E165)/IF(Einstellungen!$C$11="7 Tage",7,5),N('Ist-Stunden'!K165)),MAX(IF(Einstellungen!$C$11="7 Tage",MAX(0,(MIN(DATE(2026,7,0),IF(Mitarbeiter!$D165="",DATE(2026,7,0),Mitarbeiter!$D165),TODAY()))-(MAX(DATE(2026,6,1),Mitarbeiter!$C165))+1),MAX(0,NETWORKDAYS(MAX(DATE(2026,6,1),Mitarbeiter!$C165),MIN(DATE(2026,7,0),IF(Mitarbeiter!$D165="",DATE(2026,7,0),Mitarbeiter!$D165),TODAY()),Einstellungen!$F$13:$F$67)))*N(Mitarbeiter!$E165)/IF(Einstellungen!$C$11="7 Tage",7,5),N('Ist-Stunden'!K165)+(N(Krankheitstage!L165)+N(Krankheitstage!X165))*N($C165))))</f>
        <v/>
      </c>
      <c r="AP165" s="76">
        <f>IF($B165="",0,IF(Einstellungen!$C$10="Ja",MAX(IF(Einstellungen!$C$11="7 Tage",MAX(0,(MIN(DATE(2026,8,0),IF(Mitarbeiter!$D165="",DATE(2026,8,0),Mitarbeiter!$D165),TODAY()))-(MAX(DATE(2026,7,1),Mitarbeiter!$C165))+1),MAX(0,NETWORKDAYS(MAX(DATE(2026,7,1),Mitarbeiter!$C165),MIN(DATE(2026,8,0),IF(Mitarbeiter!$D165="",DATE(2026,8,0),Mitarbeiter!$D165),TODAY()),Einstellungen!$F$13:$F$67)))*N(Mitarbeiter!$E165)/IF(Einstellungen!$C$11="7 Tage",7,5),N('Ist-Stunden'!L165)),MAX(IF(Einstellungen!$C$11="7 Tage",MAX(0,(MIN(DATE(2026,8,0),IF(Mitarbeiter!$D165="",DATE(2026,8,0),Mitarbeiter!$D165),TODAY()))-(MAX(DATE(2026,7,1),Mitarbeiter!$C165))+1),MAX(0,NETWORKDAYS(MAX(DATE(2026,7,1),Mitarbeiter!$C165),MIN(DATE(2026,8,0),IF(Mitarbeiter!$D165="",DATE(2026,8,0),Mitarbeiter!$D165),TODAY()),Einstellungen!$F$13:$F$67)))*N(Mitarbeiter!$E165)/IF(Einstellungen!$C$11="7 Tage",7,5),N('Ist-Stunden'!L165)+(N(Krankheitstage!M165)+N(Krankheitstage!Y165))*N($C165))))</f>
        <v/>
      </c>
      <c r="AQ165" s="76">
        <f>IF($B165="",0,IF(Einstellungen!$C$10="Ja",MAX(IF(Einstellungen!$C$11="7 Tage",MAX(0,(MIN(DATE(2026,9,0),IF(Mitarbeiter!$D165="",DATE(2026,9,0),Mitarbeiter!$D165),TODAY()))-(MAX(DATE(2026,8,1),Mitarbeiter!$C165))+1),MAX(0,NETWORKDAYS(MAX(DATE(2026,8,1),Mitarbeiter!$C165),MIN(DATE(2026,9,0),IF(Mitarbeiter!$D165="",DATE(2026,9,0),Mitarbeiter!$D165),TODAY()),Einstellungen!$F$13:$F$67)))*N(Mitarbeiter!$E165)/IF(Einstellungen!$C$11="7 Tage",7,5),N('Ist-Stunden'!M165)),MAX(IF(Einstellungen!$C$11="7 Tage",MAX(0,(MIN(DATE(2026,9,0),IF(Mitarbeiter!$D165="",DATE(2026,9,0),Mitarbeiter!$D165),TODAY()))-(MAX(DATE(2026,8,1),Mitarbeiter!$C165))+1),MAX(0,NETWORKDAYS(MAX(DATE(2026,8,1),Mitarbeiter!$C165),MIN(DATE(2026,9,0),IF(Mitarbeiter!$D165="",DATE(2026,9,0),Mitarbeiter!$D165),TODAY()),Einstellungen!$F$13:$F$67)))*N(Mitarbeiter!$E165)/IF(Einstellungen!$C$11="7 Tage",7,5),N('Ist-Stunden'!M165)+(N(Krankheitstage!N165)+N(Krankheitstage!Z165))*N($C165))))</f>
        <v/>
      </c>
      <c r="AR165" s="76">
        <f>IF($B165="",0,IF(Einstellungen!$C$10="Ja",MAX(IF(Einstellungen!$C$11="7 Tage",MAX(0,(MIN(DATE(2026,10,0),IF(Mitarbeiter!$D165="",DATE(2026,10,0),Mitarbeiter!$D165),TODAY()))-(MAX(DATE(2026,9,1),Mitarbeiter!$C165))+1),MAX(0,NETWORKDAYS(MAX(DATE(2026,9,1),Mitarbeiter!$C165),MIN(DATE(2026,10,0),IF(Mitarbeiter!$D165="",DATE(2026,10,0),Mitarbeiter!$D165),TODAY()),Einstellungen!$F$13:$F$67)))*N(Mitarbeiter!$E165)/IF(Einstellungen!$C$11="7 Tage",7,5),N('Ist-Stunden'!N165)),MAX(IF(Einstellungen!$C$11="7 Tage",MAX(0,(MIN(DATE(2026,10,0),IF(Mitarbeiter!$D165="",DATE(2026,10,0),Mitarbeiter!$D165),TODAY()))-(MAX(DATE(2026,9,1),Mitarbeiter!$C165))+1),MAX(0,NETWORKDAYS(MAX(DATE(2026,9,1),Mitarbeiter!$C165),MIN(DATE(2026,10,0),IF(Mitarbeiter!$D165="",DATE(2026,10,0),Mitarbeiter!$D165),TODAY()),Einstellungen!$F$13:$F$67)))*N(Mitarbeiter!$E165)/IF(Einstellungen!$C$11="7 Tage",7,5),N('Ist-Stunden'!N165)+(N(Krankheitstage!O165)+N(Krankheitstage!AA165))*N($C165))))</f>
        <v/>
      </c>
      <c r="AS165" s="76">
        <f>IF($B165="",0,IF(Einstellungen!$C$10="Ja",MAX(IF(Einstellungen!$C$11="7 Tage",MAX(0,(MIN(DATE(2026,11,0),IF(Mitarbeiter!$D165="",DATE(2026,11,0),Mitarbeiter!$D165),TODAY()))-(MAX(DATE(2026,10,1),Mitarbeiter!$C165))+1),MAX(0,NETWORKDAYS(MAX(DATE(2026,10,1),Mitarbeiter!$C165),MIN(DATE(2026,11,0),IF(Mitarbeiter!$D165="",DATE(2026,11,0),Mitarbeiter!$D165),TODAY()),Einstellungen!$F$13:$F$67)))*N(Mitarbeiter!$E165)/IF(Einstellungen!$C$11="7 Tage",7,5),N('Ist-Stunden'!O165)),MAX(IF(Einstellungen!$C$11="7 Tage",MAX(0,(MIN(DATE(2026,11,0),IF(Mitarbeiter!$D165="",DATE(2026,11,0),Mitarbeiter!$D165),TODAY()))-(MAX(DATE(2026,10,1),Mitarbeiter!$C165))+1),MAX(0,NETWORKDAYS(MAX(DATE(2026,10,1),Mitarbeiter!$C165),MIN(DATE(2026,11,0),IF(Mitarbeiter!$D165="",DATE(2026,11,0),Mitarbeiter!$D165),TODAY()),Einstellungen!$F$13:$F$67)))*N(Mitarbeiter!$E165)/IF(Einstellungen!$C$11="7 Tage",7,5),N('Ist-Stunden'!O165)+(N(Krankheitstage!P165)+N(Krankheitstage!AB165))*N($C165))))</f>
        <v/>
      </c>
      <c r="AT165" s="76">
        <f>IF($B165="",0,IF(Einstellungen!$C$10="Ja",MAX(IF(Einstellungen!$C$11="7 Tage",MAX(0,(MIN(DATE(2026,12,0),IF(Mitarbeiter!$D165="",DATE(2026,12,0),Mitarbeiter!$D165),TODAY()))-(MAX(DATE(2026,11,1),Mitarbeiter!$C165))+1),MAX(0,NETWORKDAYS(MAX(DATE(2026,11,1),Mitarbeiter!$C165),MIN(DATE(2026,12,0),IF(Mitarbeiter!$D165="",DATE(2026,12,0),Mitarbeiter!$D165),TODAY()),Einstellungen!$F$13:$F$67)))*N(Mitarbeiter!$E165)/IF(Einstellungen!$C$11="7 Tage",7,5),N('Ist-Stunden'!P165)),MAX(IF(Einstellungen!$C$11="7 Tage",MAX(0,(MIN(DATE(2026,12,0),IF(Mitarbeiter!$D165="",DATE(2026,12,0),Mitarbeiter!$D165),TODAY()))-(MAX(DATE(2026,11,1),Mitarbeiter!$C165))+1),MAX(0,NETWORKDAYS(MAX(DATE(2026,11,1),Mitarbeiter!$C165),MIN(DATE(2026,12,0),IF(Mitarbeiter!$D165="",DATE(2026,12,0),Mitarbeiter!$D165),TODAY()),Einstellungen!$F$13:$F$67)))*N(Mitarbeiter!$E165)/IF(Einstellungen!$C$11="7 Tage",7,5),N('Ist-Stunden'!P165)+(N(Krankheitstage!Q165)+N(Krankheitstage!AC165))*N($C165))))</f>
        <v/>
      </c>
      <c r="AU165" s="76">
        <f>IF($B165="",0,IF(Einstellungen!$C$10="Ja",MAX(IF(Einstellungen!$C$11="7 Tage",MAX(0,(MIN(DATE(2026,13,0),IF(Mitarbeiter!$D165="",DATE(2026,13,0),Mitarbeiter!$D165),TODAY()))-(MAX(DATE(2026,12,1),Mitarbeiter!$C165))+1),MAX(0,NETWORKDAYS(MAX(DATE(2026,12,1),Mitarbeiter!$C165),MIN(DATE(2026,13,0),IF(Mitarbeiter!$D165="",DATE(2026,13,0),Mitarbeiter!$D165),TODAY()),Einstellungen!$F$13:$F$67)))*N(Mitarbeiter!$E165)/IF(Einstellungen!$C$11="7 Tage",7,5),N('Ist-Stunden'!Q165)),MAX(IF(Einstellungen!$C$11="7 Tage",MAX(0,(MIN(DATE(2026,13,0),IF(Mitarbeiter!$D165="",DATE(2026,13,0),Mitarbeiter!$D165),TODAY()))-(MAX(DATE(2026,12,1),Mitarbeiter!$C165))+1),MAX(0,NETWORKDAYS(MAX(DATE(2026,12,1),Mitarbeiter!$C165),MIN(DATE(2026,13,0),IF(Mitarbeiter!$D165="",DATE(2026,13,0),Mitarbeiter!$D165),TODAY()),Einstellungen!$F$13:$F$67)))*N(Mitarbeiter!$E165)/IF(Einstellungen!$C$11="7 Tage",7,5),N('Ist-Stunden'!Q165)+(N(Krankheitstage!R165)+N(Krankheitstage!AD165))*N($C165))))</f>
        <v/>
      </c>
      <c r="AV165" s="76">
        <f>IF($B165="",0,IF(Einstellungen!$C$10="Ja",MAX(IF(Einstellungen!$C$11="7 Tage",MAX(0,(MIN(DATE(2027,2,0),IF(Mitarbeiter!$D165="",DATE(2027,2,0),Mitarbeiter!$D165),TODAY()))-(MAX(DATE(2027,1,1),Mitarbeiter!$C165))+1),MAX(0,NETWORKDAYS(MAX(DATE(2027,1,1),Mitarbeiter!$C165),MIN(DATE(2027,2,0),IF(Mitarbeiter!$D165="",DATE(2027,2,0),Mitarbeiter!$D165),TODAY()),Einstellungen!$F$13:$F$67)))*N(Mitarbeiter!$E165)/IF(Einstellungen!$C$11="7 Tage",7,5),N('Ist-Stunden'!R165)),MAX(IF(Einstellungen!$C$11="7 Tage",MAX(0,(MIN(DATE(2027,2,0),IF(Mitarbeiter!$D165="",DATE(2027,2,0),Mitarbeiter!$D165),TODAY()))-(MAX(DATE(2027,1,1),Mitarbeiter!$C165))+1),MAX(0,NETWORKDAYS(MAX(DATE(2027,1,1),Mitarbeiter!$C165),MIN(DATE(2027,2,0),IF(Mitarbeiter!$D165="",DATE(2027,2,0),Mitarbeiter!$D165),TODAY()),Einstellungen!$F$13:$F$67)))*N(Mitarbeiter!$E165)/IF(Einstellungen!$C$11="7 Tage",7,5),N('Ist-Stunden'!R165)+(N(Krankheitstage!AE165)+N(Krankheitstage!AQ165))*N($C165))))</f>
        <v/>
      </c>
      <c r="AW165" s="76">
        <f>IF($B165="",0,IF(Einstellungen!$C$10="Ja",MAX(IF(Einstellungen!$C$11="7 Tage",MAX(0,(MIN(DATE(2027,3,0),IF(Mitarbeiter!$D165="",DATE(2027,3,0),Mitarbeiter!$D165),TODAY()))-(MAX(DATE(2027,2,1),Mitarbeiter!$C165))+1),MAX(0,NETWORKDAYS(MAX(DATE(2027,2,1),Mitarbeiter!$C165),MIN(DATE(2027,3,0),IF(Mitarbeiter!$D165="",DATE(2027,3,0),Mitarbeiter!$D165),TODAY()),Einstellungen!$F$13:$F$67)))*N(Mitarbeiter!$E165)/IF(Einstellungen!$C$11="7 Tage",7,5),N('Ist-Stunden'!S165)),MAX(IF(Einstellungen!$C$11="7 Tage",MAX(0,(MIN(DATE(2027,3,0),IF(Mitarbeiter!$D165="",DATE(2027,3,0),Mitarbeiter!$D165),TODAY()))-(MAX(DATE(2027,2,1),Mitarbeiter!$C165))+1),MAX(0,NETWORKDAYS(MAX(DATE(2027,2,1),Mitarbeiter!$C165),MIN(DATE(2027,3,0),IF(Mitarbeiter!$D165="",DATE(2027,3,0),Mitarbeiter!$D165),TODAY()),Einstellungen!$F$13:$F$67)))*N(Mitarbeiter!$E165)/IF(Einstellungen!$C$11="7 Tage",7,5),N('Ist-Stunden'!S165)+(N(Krankheitstage!AF165)+N(Krankheitstage!AR165))*N($C165))))</f>
        <v/>
      </c>
      <c r="AX165" s="76">
        <f>IF($B165="",0,IF(Einstellungen!$C$10="Ja",MAX(IF(Einstellungen!$C$11="7 Tage",MAX(0,(MIN(DATE(2027,4,0),IF(Mitarbeiter!$D165="",DATE(2027,4,0),Mitarbeiter!$D165),TODAY()))-(MAX(DATE(2027,3,1),Mitarbeiter!$C165))+1),MAX(0,NETWORKDAYS(MAX(DATE(2027,3,1),Mitarbeiter!$C165),MIN(DATE(2027,4,0),IF(Mitarbeiter!$D165="",DATE(2027,4,0),Mitarbeiter!$D165),TODAY()),Einstellungen!$F$13:$F$67)))*N(Mitarbeiter!$E165)/IF(Einstellungen!$C$11="7 Tage",7,5),N('Ist-Stunden'!T165)),MAX(IF(Einstellungen!$C$11="7 Tage",MAX(0,(MIN(DATE(2027,4,0),IF(Mitarbeiter!$D165="",DATE(2027,4,0),Mitarbeiter!$D165),TODAY()))-(MAX(DATE(2027,3,1),Mitarbeiter!$C165))+1),MAX(0,NETWORKDAYS(MAX(DATE(2027,3,1),Mitarbeiter!$C165),MIN(DATE(2027,4,0),IF(Mitarbeiter!$D165="",DATE(2027,4,0),Mitarbeiter!$D165),TODAY()),Einstellungen!$F$13:$F$67)))*N(Mitarbeiter!$E165)/IF(Einstellungen!$C$11="7 Tage",7,5),N('Ist-Stunden'!T165)+(N(Krankheitstage!AG165)+N(Krankheitstage!AS165))*N($C165))))</f>
        <v/>
      </c>
      <c r="AY165" s="76">
        <f>IF($B165="",0,IF(Einstellungen!$C$10="Ja",MAX(IF(Einstellungen!$C$11="7 Tage",MAX(0,(MIN(DATE(2027,5,0),IF(Mitarbeiter!$D165="",DATE(2027,5,0),Mitarbeiter!$D165),TODAY()))-(MAX(DATE(2027,4,1),Mitarbeiter!$C165))+1),MAX(0,NETWORKDAYS(MAX(DATE(2027,4,1),Mitarbeiter!$C165),MIN(DATE(2027,5,0),IF(Mitarbeiter!$D165="",DATE(2027,5,0),Mitarbeiter!$D165),TODAY()),Einstellungen!$F$13:$F$67)))*N(Mitarbeiter!$E165)/IF(Einstellungen!$C$11="7 Tage",7,5),N('Ist-Stunden'!U165)),MAX(IF(Einstellungen!$C$11="7 Tage",MAX(0,(MIN(DATE(2027,5,0),IF(Mitarbeiter!$D165="",DATE(2027,5,0),Mitarbeiter!$D165),TODAY()))-(MAX(DATE(2027,4,1),Mitarbeiter!$C165))+1),MAX(0,NETWORKDAYS(MAX(DATE(2027,4,1),Mitarbeiter!$C165),MIN(DATE(2027,5,0),IF(Mitarbeiter!$D165="",DATE(2027,5,0),Mitarbeiter!$D165),TODAY()),Einstellungen!$F$13:$F$67)))*N(Mitarbeiter!$E165)/IF(Einstellungen!$C$11="7 Tage",7,5),N('Ist-Stunden'!U165)+(N(Krankheitstage!AH165)+N(Krankheitstage!AT165))*N($C165))))</f>
        <v/>
      </c>
      <c r="AZ165" s="76">
        <f>IF($B165="",0,IF(Einstellungen!$C$10="Ja",MAX(IF(Einstellungen!$C$11="7 Tage",MAX(0,(MIN(DATE(2027,6,0),IF(Mitarbeiter!$D165="",DATE(2027,6,0),Mitarbeiter!$D165),TODAY()))-(MAX(DATE(2027,5,1),Mitarbeiter!$C165))+1),MAX(0,NETWORKDAYS(MAX(DATE(2027,5,1),Mitarbeiter!$C165),MIN(DATE(2027,6,0),IF(Mitarbeiter!$D165="",DATE(2027,6,0),Mitarbeiter!$D165),TODAY()),Einstellungen!$F$13:$F$67)))*N(Mitarbeiter!$E165)/IF(Einstellungen!$C$11="7 Tage",7,5),N('Ist-Stunden'!V165)),MAX(IF(Einstellungen!$C$11="7 Tage",MAX(0,(MIN(DATE(2027,6,0),IF(Mitarbeiter!$D165="",DATE(2027,6,0),Mitarbeiter!$D165),TODAY()))-(MAX(DATE(2027,5,1),Mitarbeiter!$C165))+1),MAX(0,NETWORKDAYS(MAX(DATE(2027,5,1),Mitarbeiter!$C165),MIN(DATE(2027,6,0),IF(Mitarbeiter!$D165="",DATE(2027,6,0),Mitarbeiter!$D165),TODAY()),Einstellungen!$F$13:$F$67)))*N(Mitarbeiter!$E165)/IF(Einstellungen!$C$11="7 Tage",7,5),N('Ist-Stunden'!V165)+(N(Krankheitstage!AI165)+N(Krankheitstage!AU165))*N($C165))))</f>
        <v/>
      </c>
      <c r="BA165" s="76">
        <f>IF($B165="",0,IF(Einstellungen!$C$10="Ja",MAX(IF(Einstellungen!$C$11="7 Tage",MAX(0,(MIN(DATE(2027,7,0),IF(Mitarbeiter!$D165="",DATE(2027,7,0),Mitarbeiter!$D165),TODAY()))-(MAX(DATE(2027,6,1),Mitarbeiter!$C165))+1),MAX(0,NETWORKDAYS(MAX(DATE(2027,6,1),Mitarbeiter!$C165),MIN(DATE(2027,7,0),IF(Mitarbeiter!$D165="",DATE(2027,7,0),Mitarbeiter!$D165),TODAY()),Einstellungen!$F$13:$F$67)))*N(Mitarbeiter!$E165)/IF(Einstellungen!$C$11="7 Tage",7,5),N('Ist-Stunden'!W165)),MAX(IF(Einstellungen!$C$11="7 Tage",MAX(0,(MIN(DATE(2027,7,0),IF(Mitarbeiter!$D165="",DATE(2027,7,0),Mitarbeiter!$D165),TODAY()))-(MAX(DATE(2027,6,1),Mitarbeiter!$C165))+1),MAX(0,NETWORKDAYS(MAX(DATE(2027,6,1),Mitarbeiter!$C165),MIN(DATE(2027,7,0),IF(Mitarbeiter!$D165="",DATE(2027,7,0),Mitarbeiter!$D165),TODAY()),Einstellungen!$F$13:$F$67)))*N(Mitarbeiter!$E165)/IF(Einstellungen!$C$11="7 Tage",7,5),N('Ist-Stunden'!W165)+(N(Krankheitstage!AJ165)+N(Krankheitstage!AV165))*N($C165))))</f>
        <v/>
      </c>
      <c r="BB165" s="76">
        <f>IF($B165="",0,IF(Einstellungen!$C$10="Ja",MAX(IF(Einstellungen!$C$11="7 Tage",MAX(0,(MIN(DATE(2027,8,0),IF(Mitarbeiter!$D165="",DATE(2027,8,0),Mitarbeiter!$D165),TODAY()))-(MAX(DATE(2027,7,1),Mitarbeiter!$C165))+1),MAX(0,NETWORKDAYS(MAX(DATE(2027,7,1),Mitarbeiter!$C165),MIN(DATE(2027,8,0),IF(Mitarbeiter!$D165="",DATE(2027,8,0),Mitarbeiter!$D165),TODAY()),Einstellungen!$F$13:$F$67)))*N(Mitarbeiter!$E165)/IF(Einstellungen!$C$11="7 Tage",7,5),N('Ist-Stunden'!X165)),MAX(IF(Einstellungen!$C$11="7 Tage",MAX(0,(MIN(DATE(2027,8,0),IF(Mitarbeiter!$D165="",DATE(2027,8,0),Mitarbeiter!$D165),TODAY()))-(MAX(DATE(2027,7,1),Mitarbeiter!$C165))+1),MAX(0,NETWORKDAYS(MAX(DATE(2027,7,1),Mitarbeiter!$C165),MIN(DATE(2027,8,0),IF(Mitarbeiter!$D165="",DATE(2027,8,0),Mitarbeiter!$D165),TODAY()),Einstellungen!$F$13:$F$67)))*N(Mitarbeiter!$E165)/IF(Einstellungen!$C$11="7 Tage",7,5),N('Ist-Stunden'!X165)+(N(Krankheitstage!AK165)+N(Krankheitstage!AW165))*N($C165))))</f>
        <v/>
      </c>
      <c r="BC165" s="76">
        <f>IF($B165="",0,IF(Einstellungen!$C$10="Ja",MAX(IF(Einstellungen!$C$11="7 Tage",MAX(0,(MIN(DATE(2027,9,0),IF(Mitarbeiter!$D165="",DATE(2027,9,0),Mitarbeiter!$D165),TODAY()))-(MAX(DATE(2027,8,1),Mitarbeiter!$C165))+1),MAX(0,NETWORKDAYS(MAX(DATE(2027,8,1),Mitarbeiter!$C165),MIN(DATE(2027,9,0),IF(Mitarbeiter!$D165="",DATE(2027,9,0),Mitarbeiter!$D165),TODAY()),Einstellungen!$F$13:$F$67)))*N(Mitarbeiter!$E165)/IF(Einstellungen!$C$11="7 Tage",7,5),N('Ist-Stunden'!Y165)),MAX(IF(Einstellungen!$C$11="7 Tage",MAX(0,(MIN(DATE(2027,9,0),IF(Mitarbeiter!$D165="",DATE(2027,9,0),Mitarbeiter!$D165),TODAY()))-(MAX(DATE(2027,8,1),Mitarbeiter!$C165))+1),MAX(0,NETWORKDAYS(MAX(DATE(2027,8,1),Mitarbeiter!$C165),MIN(DATE(2027,9,0),IF(Mitarbeiter!$D165="",DATE(2027,9,0),Mitarbeiter!$D165),TODAY()),Einstellungen!$F$13:$F$67)))*N(Mitarbeiter!$E165)/IF(Einstellungen!$C$11="7 Tage",7,5),N('Ist-Stunden'!Y165)+(N(Krankheitstage!AL165)+N(Krankheitstage!AX165))*N($C165))))</f>
        <v/>
      </c>
      <c r="BD165" s="76">
        <f>IF($B165="",0,IF(Einstellungen!$C$10="Ja",MAX(IF(Einstellungen!$C$11="7 Tage",MAX(0,(MIN(DATE(2027,10,0),IF(Mitarbeiter!$D165="",DATE(2027,10,0),Mitarbeiter!$D165),TODAY()))-(MAX(DATE(2027,9,1),Mitarbeiter!$C165))+1),MAX(0,NETWORKDAYS(MAX(DATE(2027,9,1),Mitarbeiter!$C165),MIN(DATE(2027,10,0),IF(Mitarbeiter!$D165="",DATE(2027,10,0),Mitarbeiter!$D165),TODAY()),Einstellungen!$F$13:$F$67)))*N(Mitarbeiter!$E165)/IF(Einstellungen!$C$11="7 Tage",7,5),N('Ist-Stunden'!Z165)),MAX(IF(Einstellungen!$C$11="7 Tage",MAX(0,(MIN(DATE(2027,10,0),IF(Mitarbeiter!$D165="",DATE(2027,10,0),Mitarbeiter!$D165),TODAY()))-(MAX(DATE(2027,9,1),Mitarbeiter!$C165))+1),MAX(0,NETWORKDAYS(MAX(DATE(2027,9,1),Mitarbeiter!$C165),MIN(DATE(2027,10,0),IF(Mitarbeiter!$D165="",DATE(2027,10,0),Mitarbeiter!$D165),TODAY()),Einstellungen!$F$13:$F$67)))*N(Mitarbeiter!$E165)/IF(Einstellungen!$C$11="7 Tage",7,5),N('Ist-Stunden'!Z165)+(N(Krankheitstage!AM165)+N(Krankheitstage!AY165))*N($C165))))</f>
        <v/>
      </c>
      <c r="BE165" s="76">
        <f>IF($B165="",0,IF(Einstellungen!$C$10="Ja",MAX(IF(Einstellungen!$C$11="7 Tage",MAX(0,(MIN(DATE(2027,11,0),IF(Mitarbeiter!$D165="",DATE(2027,11,0),Mitarbeiter!$D165),TODAY()))-(MAX(DATE(2027,10,1),Mitarbeiter!$C165))+1),MAX(0,NETWORKDAYS(MAX(DATE(2027,10,1),Mitarbeiter!$C165),MIN(DATE(2027,11,0),IF(Mitarbeiter!$D165="",DATE(2027,11,0),Mitarbeiter!$D165),TODAY()),Einstellungen!$F$13:$F$67)))*N(Mitarbeiter!$E165)/IF(Einstellungen!$C$11="7 Tage",7,5),N('Ist-Stunden'!AA165)),MAX(IF(Einstellungen!$C$11="7 Tage",MAX(0,(MIN(DATE(2027,11,0),IF(Mitarbeiter!$D165="",DATE(2027,11,0),Mitarbeiter!$D165),TODAY()))-(MAX(DATE(2027,10,1),Mitarbeiter!$C165))+1),MAX(0,NETWORKDAYS(MAX(DATE(2027,10,1),Mitarbeiter!$C165),MIN(DATE(2027,11,0),IF(Mitarbeiter!$D165="",DATE(2027,11,0),Mitarbeiter!$D165),TODAY()),Einstellungen!$F$13:$F$67)))*N(Mitarbeiter!$E165)/IF(Einstellungen!$C$11="7 Tage",7,5),N('Ist-Stunden'!AA165)+(N(Krankheitstage!AN165)+N(Krankheitstage!AZ165))*N($C165))))</f>
        <v/>
      </c>
      <c r="BF165" s="76">
        <f>IF($B165="",0,IF(Einstellungen!$C$10="Ja",MAX(IF(Einstellungen!$C$11="7 Tage",MAX(0,(MIN(DATE(2027,12,0),IF(Mitarbeiter!$D165="",DATE(2027,12,0),Mitarbeiter!$D165),TODAY()))-(MAX(DATE(2027,11,1),Mitarbeiter!$C165))+1),MAX(0,NETWORKDAYS(MAX(DATE(2027,11,1),Mitarbeiter!$C165),MIN(DATE(2027,12,0),IF(Mitarbeiter!$D165="",DATE(2027,12,0),Mitarbeiter!$D165),TODAY()),Einstellungen!$F$13:$F$67)))*N(Mitarbeiter!$E165)/IF(Einstellungen!$C$11="7 Tage",7,5),N('Ist-Stunden'!AB165)),MAX(IF(Einstellungen!$C$11="7 Tage",MAX(0,(MIN(DATE(2027,12,0),IF(Mitarbeiter!$D165="",DATE(2027,12,0),Mitarbeiter!$D165),TODAY()))-(MAX(DATE(2027,11,1),Mitarbeiter!$C165))+1),MAX(0,NETWORKDAYS(MAX(DATE(2027,11,1),Mitarbeiter!$C165),MIN(DATE(2027,12,0),IF(Mitarbeiter!$D165="",DATE(2027,12,0),Mitarbeiter!$D165),TODAY()),Einstellungen!$F$13:$F$67)))*N(Mitarbeiter!$E165)/IF(Einstellungen!$C$11="7 Tage",7,5),N('Ist-Stunden'!AB165)+(N(Krankheitstage!AO165)+N(Krankheitstage!BA165))*N($C165))))</f>
        <v/>
      </c>
      <c r="BG165" s="76">
        <f>IF($B165="",0,IF(Einstellungen!$C$10="Ja",MAX(IF(Einstellungen!$C$11="7 Tage",MAX(0,(MIN(DATE(2027,13,0),IF(Mitarbeiter!$D165="",DATE(2027,13,0),Mitarbeiter!$D165),TODAY()))-(MAX(DATE(2027,12,1),Mitarbeiter!$C165))+1),MAX(0,NETWORKDAYS(MAX(DATE(2027,12,1),Mitarbeiter!$C165),MIN(DATE(2027,13,0),IF(Mitarbeiter!$D165="",DATE(2027,13,0),Mitarbeiter!$D165),TODAY()),Einstellungen!$F$13:$F$67)))*N(Mitarbeiter!$E165)/IF(Einstellungen!$C$11="7 Tage",7,5),N('Ist-Stunden'!AC165)),MAX(IF(Einstellungen!$C$11="7 Tage",MAX(0,(MIN(DATE(2027,13,0),IF(Mitarbeiter!$D165="",DATE(2027,13,0),Mitarbeiter!$D165),TODAY()))-(MAX(DATE(2027,12,1),Mitarbeiter!$C165))+1),MAX(0,NETWORKDAYS(MAX(DATE(2027,12,1),Mitarbeiter!$C165),MIN(DATE(2027,13,0),IF(Mitarbeiter!$D165="",DATE(2027,13,0),Mitarbeiter!$D165),TODAY()),Einstellungen!$F$13:$F$67)))*N(Mitarbeiter!$E165)/IF(Einstellungen!$C$11="7 Tage",7,5),N('Ist-Stunden'!AC165)+(N(Krankheitstage!AP165)+N(Krankheitstage!BB165))*N($C165))))</f>
        <v/>
      </c>
      <c r="BH165" s="76">
        <f>IF($B165="",0,IF(Einstellungen!$C$10="Ja",MAX(IF(Einstellungen!$C$11="7 Tage",MAX(0,(MIN(DATE(2028,2,0),IF(Mitarbeiter!$D165="",DATE(2028,2,0),Mitarbeiter!$D165),TODAY()))-(MAX(DATE(2028,1,1),Mitarbeiter!$C165))+1),MAX(0,NETWORKDAYS(MAX(DATE(2028,1,1),Mitarbeiter!$C165),MIN(DATE(2028,2,0),IF(Mitarbeiter!$D165="",DATE(2028,2,0),Mitarbeiter!$D165),TODAY()),Einstellungen!$F$13:$F$67)))*N(Mitarbeiter!$E165)/IF(Einstellungen!$C$11="7 Tage",7,5),N('Ist-Stunden'!AD165)),MAX(IF(Einstellungen!$C$11="7 Tage",MAX(0,(MIN(DATE(2028,2,0),IF(Mitarbeiter!$D165="",DATE(2028,2,0),Mitarbeiter!$D165),TODAY()))-(MAX(DATE(2028,1,1),Mitarbeiter!$C165))+1),MAX(0,NETWORKDAYS(MAX(DATE(2028,1,1),Mitarbeiter!$C165),MIN(DATE(2028,2,0),IF(Mitarbeiter!$D165="",DATE(2028,2,0),Mitarbeiter!$D165),TODAY()),Einstellungen!$F$13:$F$67)))*N(Mitarbeiter!$E165)/IF(Einstellungen!$C$11="7 Tage",7,5),N('Ist-Stunden'!AD165)+(N(Krankheitstage!BC165)+N(Krankheitstage!BO165))*N($C165))))</f>
        <v/>
      </c>
      <c r="BI165" s="76">
        <f>IF($B165="",0,IF(Einstellungen!$C$10="Ja",MAX(IF(Einstellungen!$C$11="7 Tage",MAX(0,(MIN(DATE(2028,3,0),IF(Mitarbeiter!$D165="",DATE(2028,3,0),Mitarbeiter!$D165),TODAY()))-(MAX(DATE(2028,2,1),Mitarbeiter!$C165))+1),MAX(0,NETWORKDAYS(MAX(DATE(2028,2,1),Mitarbeiter!$C165),MIN(DATE(2028,3,0),IF(Mitarbeiter!$D165="",DATE(2028,3,0),Mitarbeiter!$D165),TODAY()),Einstellungen!$F$13:$F$67)))*N(Mitarbeiter!$E165)/IF(Einstellungen!$C$11="7 Tage",7,5),N('Ist-Stunden'!AE165)),MAX(IF(Einstellungen!$C$11="7 Tage",MAX(0,(MIN(DATE(2028,3,0),IF(Mitarbeiter!$D165="",DATE(2028,3,0),Mitarbeiter!$D165),TODAY()))-(MAX(DATE(2028,2,1),Mitarbeiter!$C165))+1),MAX(0,NETWORKDAYS(MAX(DATE(2028,2,1),Mitarbeiter!$C165),MIN(DATE(2028,3,0),IF(Mitarbeiter!$D165="",DATE(2028,3,0),Mitarbeiter!$D165),TODAY()),Einstellungen!$F$13:$F$67)))*N(Mitarbeiter!$E165)/IF(Einstellungen!$C$11="7 Tage",7,5),N('Ist-Stunden'!AE165)+(N(Krankheitstage!BD165)+N(Krankheitstage!BP165))*N($C165))))</f>
        <v/>
      </c>
      <c r="BJ165" s="76">
        <f>IF($B165="",0,IF(Einstellungen!$C$10="Ja",MAX(IF(Einstellungen!$C$11="7 Tage",MAX(0,(MIN(DATE(2028,4,0),IF(Mitarbeiter!$D165="",DATE(2028,4,0),Mitarbeiter!$D165),TODAY()))-(MAX(DATE(2028,3,1),Mitarbeiter!$C165))+1),MAX(0,NETWORKDAYS(MAX(DATE(2028,3,1),Mitarbeiter!$C165),MIN(DATE(2028,4,0),IF(Mitarbeiter!$D165="",DATE(2028,4,0),Mitarbeiter!$D165),TODAY()),Einstellungen!$F$13:$F$67)))*N(Mitarbeiter!$E165)/IF(Einstellungen!$C$11="7 Tage",7,5),N('Ist-Stunden'!AF165)),MAX(IF(Einstellungen!$C$11="7 Tage",MAX(0,(MIN(DATE(2028,4,0),IF(Mitarbeiter!$D165="",DATE(2028,4,0),Mitarbeiter!$D165),TODAY()))-(MAX(DATE(2028,3,1),Mitarbeiter!$C165))+1),MAX(0,NETWORKDAYS(MAX(DATE(2028,3,1),Mitarbeiter!$C165),MIN(DATE(2028,4,0),IF(Mitarbeiter!$D165="",DATE(2028,4,0),Mitarbeiter!$D165),TODAY()),Einstellungen!$F$13:$F$67)))*N(Mitarbeiter!$E165)/IF(Einstellungen!$C$11="7 Tage",7,5),N('Ist-Stunden'!AF165)+(N(Krankheitstage!BE165)+N(Krankheitstage!BQ165))*N($C165))))</f>
        <v/>
      </c>
      <c r="BK165" s="76">
        <f>IF($B165="",0,IF(Einstellungen!$C$10="Ja",MAX(IF(Einstellungen!$C$11="7 Tage",MAX(0,(MIN(DATE(2028,5,0),IF(Mitarbeiter!$D165="",DATE(2028,5,0),Mitarbeiter!$D165),TODAY()))-(MAX(DATE(2028,4,1),Mitarbeiter!$C165))+1),MAX(0,NETWORKDAYS(MAX(DATE(2028,4,1),Mitarbeiter!$C165),MIN(DATE(2028,5,0),IF(Mitarbeiter!$D165="",DATE(2028,5,0),Mitarbeiter!$D165),TODAY()),Einstellungen!$F$13:$F$67)))*N(Mitarbeiter!$E165)/IF(Einstellungen!$C$11="7 Tage",7,5),N('Ist-Stunden'!AG165)),MAX(IF(Einstellungen!$C$11="7 Tage",MAX(0,(MIN(DATE(2028,5,0),IF(Mitarbeiter!$D165="",DATE(2028,5,0),Mitarbeiter!$D165),TODAY()))-(MAX(DATE(2028,4,1),Mitarbeiter!$C165))+1),MAX(0,NETWORKDAYS(MAX(DATE(2028,4,1),Mitarbeiter!$C165),MIN(DATE(2028,5,0),IF(Mitarbeiter!$D165="",DATE(2028,5,0),Mitarbeiter!$D165),TODAY()),Einstellungen!$F$13:$F$67)))*N(Mitarbeiter!$E165)/IF(Einstellungen!$C$11="7 Tage",7,5),N('Ist-Stunden'!AG165)+(N(Krankheitstage!BF165)+N(Krankheitstage!BR165))*N($C165))))</f>
        <v/>
      </c>
      <c r="BL165" s="76">
        <f>IF($B165="",0,IF(Einstellungen!$C$10="Ja",MAX(IF(Einstellungen!$C$11="7 Tage",MAX(0,(MIN(DATE(2028,6,0),IF(Mitarbeiter!$D165="",DATE(2028,6,0),Mitarbeiter!$D165),TODAY()))-(MAX(DATE(2028,5,1),Mitarbeiter!$C165))+1),MAX(0,NETWORKDAYS(MAX(DATE(2028,5,1),Mitarbeiter!$C165),MIN(DATE(2028,6,0),IF(Mitarbeiter!$D165="",DATE(2028,6,0),Mitarbeiter!$D165),TODAY()),Einstellungen!$F$13:$F$67)))*N(Mitarbeiter!$E165)/IF(Einstellungen!$C$11="7 Tage",7,5),N('Ist-Stunden'!AH165)),MAX(IF(Einstellungen!$C$11="7 Tage",MAX(0,(MIN(DATE(2028,6,0),IF(Mitarbeiter!$D165="",DATE(2028,6,0),Mitarbeiter!$D165),TODAY()))-(MAX(DATE(2028,5,1),Mitarbeiter!$C165))+1),MAX(0,NETWORKDAYS(MAX(DATE(2028,5,1),Mitarbeiter!$C165),MIN(DATE(2028,6,0),IF(Mitarbeiter!$D165="",DATE(2028,6,0),Mitarbeiter!$D165),TODAY()),Einstellungen!$F$13:$F$67)))*N(Mitarbeiter!$E165)/IF(Einstellungen!$C$11="7 Tage",7,5),N('Ist-Stunden'!AH165)+(N(Krankheitstage!BG165)+N(Krankheitstage!BS165))*N($C165))))</f>
        <v/>
      </c>
      <c r="BM165" s="76">
        <f>IF($B165="",0,IF(Einstellungen!$C$10="Ja",MAX(IF(Einstellungen!$C$11="7 Tage",MAX(0,(MIN(DATE(2028,7,0),IF(Mitarbeiter!$D165="",DATE(2028,7,0),Mitarbeiter!$D165),TODAY()))-(MAX(DATE(2028,6,1),Mitarbeiter!$C165))+1),MAX(0,NETWORKDAYS(MAX(DATE(2028,6,1),Mitarbeiter!$C165),MIN(DATE(2028,7,0),IF(Mitarbeiter!$D165="",DATE(2028,7,0),Mitarbeiter!$D165),TODAY()),Einstellungen!$F$13:$F$67)))*N(Mitarbeiter!$E165)/IF(Einstellungen!$C$11="7 Tage",7,5),N('Ist-Stunden'!AI165)),MAX(IF(Einstellungen!$C$11="7 Tage",MAX(0,(MIN(DATE(2028,7,0),IF(Mitarbeiter!$D165="",DATE(2028,7,0),Mitarbeiter!$D165),TODAY()))-(MAX(DATE(2028,6,1),Mitarbeiter!$C165))+1),MAX(0,NETWORKDAYS(MAX(DATE(2028,6,1),Mitarbeiter!$C165),MIN(DATE(2028,7,0),IF(Mitarbeiter!$D165="",DATE(2028,7,0),Mitarbeiter!$D165),TODAY()),Einstellungen!$F$13:$F$67)))*N(Mitarbeiter!$E165)/IF(Einstellungen!$C$11="7 Tage",7,5),N('Ist-Stunden'!AI165)+(N(Krankheitstage!BH165)+N(Krankheitstage!BT165))*N($C165))))</f>
        <v/>
      </c>
      <c r="BN165" s="76">
        <f>IF($B165="",0,IF(Einstellungen!$C$10="Ja",MAX(IF(Einstellungen!$C$11="7 Tage",MAX(0,(MIN(DATE(2028,8,0),IF(Mitarbeiter!$D165="",DATE(2028,8,0),Mitarbeiter!$D165),TODAY()))-(MAX(DATE(2028,7,1),Mitarbeiter!$C165))+1),MAX(0,NETWORKDAYS(MAX(DATE(2028,7,1),Mitarbeiter!$C165),MIN(DATE(2028,8,0),IF(Mitarbeiter!$D165="",DATE(2028,8,0),Mitarbeiter!$D165),TODAY()),Einstellungen!$F$13:$F$67)))*N(Mitarbeiter!$E165)/IF(Einstellungen!$C$11="7 Tage",7,5),N('Ist-Stunden'!AJ165)),MAX(IF(Einstellungen!$C$11="7 Tage",MAX(0,(MIN(DATE(2028,8,0),IF(Mitarbeiter!$D165="",DATE(2028,8,0),Mitarbeiter!$D165),TODAY()))-(MAX(DATE(2028,7,1),Mitarbeiter!$C165))+1),MAX(0,NETWORKDAYS(MAX(DATE(2028,7,1),Mitarbeiter!$C165),MIN(DATE(2028,8,0),IF(Mitarbeiter!$D165="",DATE(2028,8,0),Mitarbeiter!$D165),TODAY()),Einstellungen!$F$13:$F$67)))*N(Mitarbeiter!$E165)/IF(Einstellungen!$C$11="7 Tage",7,5),N('Ist-Stunden'!AJ165)+(N(Krankheitstage!BI165)+N(Krankheitstage!BU165))*N($C165))))</f>
        <v/>
      </c>
      <c r="BO165" s="76">
        <f>IF($B165="",0,IF(Einstellungen!$C$10="Ja",MAX(IF(Einstellungen!$C$11="7 Tage",MAX(0,(MIN(DATE(2028,9,0),IF(Mitarbeiter!$D165="",DATE(2028,9,0),Mitarbeiter!$D165),TODAY()))-(MAX(DATE(2028,8,1),Mitarbeiter!$C165))+1),MAX(0,NETWORKDAYS(MAX(DATE(2028,8,1),Mitarbeiter!$C165),MIN(DATE(2028,9,0),IF(Mitarbeiter!$D165="",DATE(2028,9,0),Mitarbeiter!$D165),TODAY()),Einstellungen!$F$13:$F$67)))*N(Mitarbeiter!$E165)/IF(Einstellungen!$C$11="7 Tage",7,5),N('Ist-Stunden'!AK165)),MAX(IF(Einstellungen!$C$11="7 Tage",MAX(0,(MIN(DATE(2028,9,0),IF(Mitarbeiter!$D165="",DATE(2028,9,0),Mitarbeiter!$D165),TODAY()))-(MAX(DATE(2028,8,1),Mitarbeiter!$C165))+1),MAX(0,NETWORKDAYS(MAX(DATE(2028,8,1),Mitarbeiter!$C165),MIN(DATE(2028,9,0),IF(Mitarbeiter!$D165="",DATE(2028,9,0),Mitarbeiter!$D165),TODAY()),Einstellungen!$F$13:$F$67)))*N(Mitarbeiter!$E165)/IF(Einstellungen!$C$11="7 Tage",7,5),N('Ist-Stunden'!AK165)+(N(Krankheitstage!BJ165)+N(Krankheitstage!BV165))*N($C165))))</f>
        <v/>
      </c>
      <c r="BP165" s="76">
        <f>IF($B165="",0,IF(Einstellungen!$C$10="Ja",MAX(IF(Einstellungen!$C$11="7 Tage",MAX(0,(MIN(DATE(2028,10,0),IF(Mitarbeiter!$D165="",DATE(2028,10,0),Mitarbeiter!$D165),TODAY()))-(MAX(DATE(2028,9,1),Mitarbeiter!$C165))+1),MAX(0,NETWORKDAYS(MAX(DATE(2028,9,1),Mitarbeiter!$C165),MIN(DATE(2028,10,0),IF(Mitarbeiter!$D165="",DATE(2028,10,0),Mitarbeiter!$D165),TODAY()),Einstellungen!$F$13:$F$67)))*N(Mitarbeiter!$E165)/IF(Einstellungen!$C$11="7 Tage",7,5),N('Ist-Stunden'!AL165)),MAX(IF(Einstellungen!$C$11="7 Tage",MAX(0,(MIN(DATE(2028,10,0),IF(Mitarbeiter!$D165="",DATE(2028,10,0),Mitarbeiter!$D165),TODAY()))-(MAX(DATE(2028,9,1),Mitarbeiter!$C165))+1),MAX(0,NETWORKDAYS(MAX(DATE(2028,9,1),Mitarbeiter!$C165),MIN(DATE(2028,10,0),IF(Mitarbeiter!$D165="",DATE(2028,10,0),Mitarbeiter!$D165),TODAY()),Einstellungen!$F$13:$F$67)))*N(Mitarbeiter!$E165)/IF(Einstellungen!$C$11="7 Tage",7,5),N('Ist-Stunden'!AL165)+(N(Krankheitstage!BK165)+N(Krankheitstage!BW165))*N($C165))))</f>
        <v/>
      </c>
      <c r="BQ165" s="76">
        <f>IF($B165="",0,IF(Einstellungen!$C$10="Ja",MAX(IF(Einstellungen!$C$11="7 Tage",MAX(0,(MIN(DATE(2028,11,0),IF(Mitarbeiter!$D165="",DATE(2028,11,0),Mitarbeiter!$D165),TODAY()))-(MAX(DATE(2028,10,1),Mitarbeiter!$C165))+1),MAX(0,NETWORKDAYS(MAX(DATE(2028,10,1),Mitarbeiter!$C165),MIN(DATE(2028,11,0),IF(Mitarbeiter!$D165="",DATE(2028,11,0),Mitarbeiter!$D165),TODAY()),Einstellungen!$F$13:$F$67)))*N(Mitarbeiter!$E165)/IF(Einstellungen!$C$11="7 Tage",7,5),N('Ist-Stunden'!AM165)),MAX(IF(Einstellungen!$C$11="7 Tage",MAX(0,(MIN(DATE(2028,11,0),IF(Mitarbeiter!$D165="",DATE(2028,11,0),Mitarbeiter!$D165),TODAY()))-(MAX(DATE(2028,10,1),Mitarbeiter!$C165))+1),MAX(0,NETWORKDAYS(MAX(DATE(2028,10,1),Mitarbeiter!$C165),MIN(DATE(2028,11,0),IF(Mitarbeiter!$D165="",DATE(2028,11,0),Mitarbeiter!$D165),TODAY()),Einstellungen!$F$13:$F$67)))*N(Mitarbeiter!$E165)/IF(Einstellungen!$C$11="7 Tage",7,5),N('Ist-Stunden'!AM165)+(N(Krankheitstage!BL165)+N(Krankheitstage!BX165))*N($C165))))</f>
        <v/>
      </c>
      <c r="BR165" s="76">
        <f>IF($B165="",0,IF(Einstellungen!$C$10="Ja",MAX(IF(Einstellungen!$C$11="7 Tage",MAX(0,(MIN(DATE(2028,12,0),IF(Mitarbeiter!$D165="",DATE(2028,12,0),Mitarbeiter!$D165),TODAY()))-(MAX(DATE(2028,11,1),Mitarbeiter!$C165))+1),MAX(0,NETWORKDAYS(MAX(DATE(2028,11,1),Mitarbeiter!$C165),MIN(DATE(2028,12,0),IF(Mitarbeiter!$D165="",DATE(2028,12,0),Mitarbeiter!$D165),TODAY()),Einstellungen!$F$13:$F$67)))*N(Mitarbeiter!$E165)/IF(Einstellungen!$C$11="7 Tage",7,5),N('Ist-Stunden'!AN165)),MAX(IF(Einstellungen!$C$11="7 Tage",MAX(0,(MIN(DATE(2028,12,0),IF(Mitarbeiter!$D165="",DATE(2028,12,0),Mitarbeiter!$D165),TODAY()))-(MAX(DATE(2028,11,1),Mitarbeiter!$C165))+1),MAX(0,NETWORKDAYS(MAX(DATE(2028,11,1),Mitarbeiter!$C165),MIN(DATE(2028,12,0),IF(Mitarbeiter!$D165="",DATE(2028,12,0),Mitarbeiter!$D165),TODAY()),Einstellungen!$F$13:$F$67)))*N(Mitarbeiter!$E165)/IF(Einstellungen!$C$11="7 Tage",7,5),N('Ist-Stunden'!AN165)+(N(Krankheitstage!BM165)+N(Krankheitstage!BY165))*N($C165))))</f>
        <v/>
      </c>
      <c r="BS165" s="76">
        <f>IF($B165="",0,IF(Einstellungen!$C$10="Ja",MAX(IF(Einstellungen!$C$11="7 Tage",MAX(0,(MIN(DATE(2028,13,0),IF(Mitarbeiter!$D165="",DATE(2028,13,0),Mitarbeiter!$D165),TODAY()))-(MAX(DATE(2028,12,1),Mitarbeiter!$C165))+1),MAX(0,NETWORKDAYS(MAX(DATE(2028,12,1),Mitarbeiter!$C165),MIN(DATE(2028,13,0),IF(Mitarbeiter!$D165="",DATE(2028,13,0),Mitarbeiter!$D165),TODAY()),Einstellungen!$F$13:$F$67)))*N(Mitarbeiter!$E165)/IF(Einstellungen!$C$11="7 Tage",7,5),N('Ist-Stunden'!AO165)),MAX(IF(Einstellungen!$C$11="7 Tage",MAX(0,(MIN(DATE(2028,13,0),IF(Mitarbeiter!$D165="",DATE(2028,13,0),Mitarbeiter!$D165),TODAY()))-(MAX(DATE(2028,12,1),Mitarbeiter!$C165))+1),MAX(0,NETWORKDAYS(MAX(DATE(2028,12,1),Mitarbeiter!$C165),MIN(DATE(2028,13,0),IF(Mitarbeiter!$D165="",DATE(2028,13,0),Mitarbeiter!$D165),TODAY()),Einstellungen!$F$13:$F$67)))*N(Mitarbeiter!$E165)/IF(Einstellungen!$C$11="7 Tage",7,5),N('Ist-Stunden'!AO165)+(N(Krankheitstage!BN165)+N(Krankheitstage!BZ165))*N($C165))))</f>
        <v/>
      </c>
      <c r="BT165" s="76">
        <f>IF($B165="",0,IF(Einstellungen!$C$10="Ja",MAX(IF(Einstellungen!$C$11="7 Tage",MAX(0,(MIN(DATE(2029,2,0),IF(Mitarbeiter!$D165="",DATE(2029,2,0),Mitarbeiter!$D165),TODAY()))-(MAX(DATE(2029,1,1),Mitarbeiter!$C165))+1),MAX(0,NETWORKDAYS(MAX(DATE(2029,1,1),Mitarbeiter!$C165),MIN(DATE(2029,2,0),IF(Mitarbeiter!$D165="",DATE(2029,2,0),Mitarbeiter!$D165),TODAY()),Einstellungen!$F$13:$F$67)))*N(Mitarbeiter!$E165)/IF(Einstellungen!$C$11="7 Tage",7,5),N('Ist-Stunden'!AP165)),MAX(IF(Einstellungen!$C$11="7 Tage",MAX(0,(MIN(DATE(2029,2,0),IF(Mitarbeiter!$D165="",DATE(2029,2,0),Mitarbeiter!$D165),TODAY()))-(MAX(DATE(2029,1,1),Mitarbeiter!$C165))+1),MAX(0,NETWORKDAYS(MAX(DATE(2029,1,1),Mitarbeiter!$C165),MIN(DATE(2029,2,0),IF(Mitarbeiter!$D165="",DATE(2029,2,0),Mitarbeiter!$D165),TODAY()),Einstellungen!$F$13:$F$67)))*N(Mitarbeiter!$E165)/IF(Einstellungen!$C$11="7 Tage",7,5),N('Ist-Stunden'!AP165)+(N(Krankheitstage!CA165)+N(Krankheitstage!CM165))*N($C165))))</f>
        <v/>
      </c>
      <c r="BU165" s="76">
        <f>IF($B165="",0,IF(Einstellungen!$C$10="Ja",MAX(IF(Einstellungen!$C$11="7 Tage",MAX(0,(MIN(DATE(2029,3,0),IF(Mitarbeiter!$D165="",DATE(2029,3,0),Mitarbeiter!$D165),TODAY()))-(MAX(DATE(2029,2,1),Mitarbeiter!$C165))+1),MAX(0,NETWORKDAYS(MAX(DATE(2029,2,1),Mitarbeiter!$C165),MIN(DATE(2029,3,0),IF(Mitarbeiter!$D165="",DATE(2029,3,0),Mitarbeiter!$D165),TODAY()),Einstellungen!$F$13:$F$67)))*N(Mitarbeiter!$E165)/IF(Einstellungen!$C$11="7 Tage",7,5),N('Ist-Stunden'!AQ165)),MAX(IF(Einstellungen!$C$11="7 Tage",MAX(0,(MIN(DATE(2029,3,0),IF(Mitarbeiter!$D165="",DATE(2029,3,0),Mitarbeiter!$D165),TODAY()))-(MAX(DATE(2029,2,1),Mitarbeiter!$C165))+1),MAX(0,NETWORKDAYS(MAX(DATE(2029,2,1),Mitarbeiter!$C165),MIN(DATE(2029,3,0),IF(Mitarbeiter!$D165="",DATE(2029,3,0),Mitarbeiter!$D165),TODAY()),Einstellungen!$F$13:$F$67)))*N(Mitarbeiter!$E165)/IF(Einstellungen!$C$11="7 Tage",7,5),N('Ist-Stunden'!AQ165)+(N(Krankheitstage!CB165)+N(Krankheitstage!CN165))*N($C165))))</f>
        <v/>
      </c>
      <c r="BV165" s="76">
        <f>IF($B165="",0,IF(Einstellungen!$C$10="Ja",MAX(IF(Einstellungen!$C$11="7 Tage",MAX(0,(MIN(DATE(2029,4,0),IF(Mitarbeiter!$D165="",DATE(2029,4,0),Mitarbeiter!$D165),TODAY()))-(MAX(DATE(2029,3,1),Mitarbeiter!$C165))+1),MAX(0,NETWORKDAYS(MAX(DATE(2029,3,1),Mitarbeiter!$C165),MIN(DATE(2029,4,0),IF(Mitarbeiter!$D165="",DATE(2029,4,0),Mitarbeiter!$D165),TODAY()),Einstellungen!$F$13:$F$67)))*N(Mitarbeiter!$E165)/IF(Einstellungen!$C$11="7 Tage",7,5),N('Ist-Stunden'!AR165)),MAX(IF(Einstellungen!$C$11="7 Tage",MAX(0,(MIN(DATE(2029,4,0),IF(Mitarbeiter!$D165="",DATE(2029,4,0),Mitarbeiter!$D165),TODAY()))-(MAX(DATE(2029,3,1),Mitarbeiter!$C165))+1),MAX(0,NETWORKDAYS(MAX(DATE(2029,3,1),Mitarbeiter!$C165),MIN(DATE(2029,4,0),IF(Mitarbeiter!$D165="",DATE(2029,4,0),Mitarbeiter!$D165),TODAY()),Einstellungen!$F$13:$F$67)))*N(Mitarbeiter!$E165)/IF(Einstellungen!$C$11="7 Tage",7,5),N('Ist-Stunden'!AR165)+(N(Krankheitstage!CC165)+N(Krankheitstage!CO165))*N($C165))))</f>
        <v/>
      </c>
      <c r="BW165" s="76">
        <f>IF($B165="",0,IF(Einstellungen!$C$10="Ja",MAX(IF(Einstellungen!$C$11="7 Tage",MAX(0,(MIN(DATE(2029,5,0),IF(Mitarbeiter!$D165="",DATE(2029,5,0),Mitarbeiter!$D165),TODAY()))-(MAX(DATE(2029,4,1),Mitarbeiter!$C165))+1),MAX(0,NETWORKDAYS(MAX(DATE(2029,4,1),Mitarbeiter!$C165),MIN(DATE(2029,5,0),IF(Mitarbeiter!$D165="",DATE(2029,5,0),Mitarbeiter!$D165),TODAY()),Einstellungen!$F$13:$F$67)))*N(Mitarbeiter!$E165)/IF(Einstellungen!$C$11="7 Tage",7,5),N('Ist-Stunden'!AS165)),MAX(IF(Einstellungen!$C$11="7 Tage",MAX(0,(MIN(DATE(2029,5,0),IF(Mitarbeiter!$D165="",DATE(2029,5,0),Mitarbeiter!$D165),TODAY()))-(MAX(DATE(2029,4,1),Mitarbeiter!$C165))+1),MAX(0,NETWORKDAYS(MAX(DATE(2029,4,1),Mitarbeiter!$C165),MIN(DATE(2029,5,0),IF(Mitarbeiter!$D165="",DATE(2029,5,0),Mitarbeiter!$D165),TODAY()),Einstellungen!$F$13:$F$67)))*N(Mitarbeiter!$E165)/IF(Einstellungen!$C$11="7 Tage",7,5),N('Ist-Stunden'!AS165)+(N(Krankheitstage!CD165)+N(Krankheitstage!CP165))*N($C165))))</f>
        <v/>
      </c>
      <c r="BX165" s="76">
        <f>IF($B165="",0,IF(Einstellungen!$C$10="Ja",MAX(IF(Einstellungen!$C$11="7 Tage",MAX(0,(MIN(DATE(2029,6,0),IF(Mitarbeiter!$D165="",DATE(2029,6,0),Mitarbeiter!$D165),TODAY()))-(MAX(DATE(2029,5,1),Mitarbeiter!$C165))+1),MAX(0,NETWORKDAYS(MAX(DATE(2029,5,1),Mitarbeiter!$C165),MIN(DATE(2029,6,0),IF(Mitarbeiter!$D165="",DATE(2029,6,0),Mitarbeiter!$D165),TODAY()),Einstellungen!$F$13:$F$67)))*N(Mitarbeiter!$E165)/IF(Einstellungen!$C$11="7 Tage",7,5),N('Ist-Stunden'!AT165)),MAX(IF(Einstellungen!$C$11="7 Tage",MAX(0,(MIN(DATE(2029,6,0),IF(Mitarbeiter!$D165="",DATE(2029,6,0),Mitarbeiter!$D165),TODAY()))-(MAX(DATE(2029,5,1),Mitarbeiter!$C165))+1),MAX(0,NETWORKDAYS(MAX(DATE(2029,5,1),Mitarbeiter!$C165),MIN(DATE(2029,6,0),IF(Mitarbeiter!$D165="",DATE(2029,6,0),Mitarbeiter!$D165),TODAY()),Einstellungen!$F$13:$F$67)))*N(Mitarbeiter!$E165)/IF(Einstellungen!$C$11="7 Tage",7,5),N('Ist-Stunden'!AT165)+(N(Krankheitstage!CE165)+N(Krankheitstage!CQ165))*N($C165))))</f>
        <v/>
      </c>
      <c r="BY165" s="76">
        <f>IF($B165="",0,IF(Einstellungen!$C$10="Ja",MAX(IF(Einstellungen!$C$11="7 Tage",MAX(0,(MIN(DATE(2029,7,0),IF(Mitarbeiter!$D165="",DATE(2029,7,0),Mitarbeiter!$D165),TODAY()))-(MAX(DATE(2029,6,1),Mitarbeiter!$C165))+1),MAX(0,NETWORKDAYS(MAX(DATE(2029,6,1),Mitarbeiter!$C165),MIN(DATE(2029,7,0),IF(Mitarbeiter!$D165="",DATE(2029,7,0),Mitarbeiter!$D165),TODAY()),Einstellungen!$F$13:$F$67)))*N(Mitarbeiter!$E165)/IF(Einstellungen!$C$11="7 Tage",7,5),N('Ist-Stunden'!AU165)),MAX(IF(Einstellungen!$C$11="7 Tage",MAX(0,(MIN(DATE(2029,7,0),IF(Mitarbeiter!$D165="",DATE(2029,7,0),Mitarbeiter!$D165),TODAY()))-(MAX(DATE(2029,6,1),Mitarbeiter!$C165))+1),MAX(0,NETWORKDAYS(MAX(DATE(2029,6,1),Mitarbeiter!$C165),MIN(DATE(2029,7,0),IF(Mitarbeiter!$D165="",DATE(2029,7,0),Mitarbeiter!$D165),TODAY()),Einstellungen!$F$13:$F$67)))*N(Mitarbeiter!$E165)/IF(Einstellungen!$C$11="7 Tage",7,5),N('Ist-Stunden'!AU165)+(N(Krankheitstage!CF165)+N(Krankheitstage!CR165))*N($C165))))</f>
        <v/>
      </c>
      <c r="BZ165" s="76">
        <f>IF($B165="",0,IF(Einstellungen!$C$10="Ja",MAX(IF(Einstellungen!$C$11="7 Tage",MAX(0,(MIN(DATE(2029,8,0),IF(Mitarbeiter!$D165="",DATE(2029,8,0),Mitarbeiter!$D165),TODAY()))-(MAX(DATE(2029,7,1),Mitarbeiter!$C165))+1),MAX(0,NETWORKDAYS(MAX(DATE(2029,7,1),Mitarbeiter!$C165),MIN(DATE(2029,8,0),IF(Mitarbeiter!$D165="",DATE(2029,8,0),Mitarbeiter!$D165),TODAY()),Einstellungen!$F$13:$F$67)))*N(Mitarbeiter!$E165)/IF(Einstellungen!$C$11="7 Tage",7,5),N('Ist-Stunden'!AV165)),MAX(IF(Einstellungen!$C$11="7 Tage",MAX(0,(MIN(DATE(2029,8,0),IF(Mitarbeiter!$D165="",DATE(2029,8,0),Mitarbeiter!$D165),TODAY()))-(MAX(DATE(2029,7,1),Mitarbeiter!$C165))+1),MAX(0,NETWORKDAYS(MAX(DATE(2029,7,1),Mitarbeiter!$C165),MIN(DATE(2029,8,0),IF(Mitarbeiter!$D165="",DATE(2029,8,0),Mitarbeiter!$D165),TODAY()),Einstellungen!$F$13:$F$67)))*N(Mitarbeiter!$E165)/IF(Einstellungen!$C$11="7 Tage",7,5),N('Ist-Stunden'!AV165)+(N(Krankheitstage!CG165)+N(Krankheitstage!CS165))*N($C165))))</f>
        <v/>
      </c>
      <c r="CA165" s="76">
        <f>IF($B165="",0,IF(Einstellungen!$C$10="Ja",MAX(IF(Einstellungen!$C$11="7 Tage",MAX(0,(MIN(DATE(2029,9,0),IF(Mitarbeiter!$D165="",DATE(2029,9,0),Mitarbeiter!$D165),TODAY()))-(MAX(DATE(2029,8,1),Mitarbeiter!$C165))+1),MAX(0,NETWORKDAYS(MAX(DATE(2029,8,1),Mitarbeiter!$C165),MIN(DATE(2029,9,0),IF(Mitarbeiter!$D165="",DATE(2029,9,0),Mitarbeiter!$D165),TODAY()),Einstellungen!$F$13:$F$67)))*N(Mitarbeiter!$E165)/IF(Einstellungen!$C$11="7 Tage",7,5),N('Ist-Stunden'!AW165)),MAX(IF(Einstellungen!$C$11="7 Tage",MAX(0,(MIN(DATE(2029,9,0),IF(Mitarbeiter!$D165="",DATE(2029,9,0),Mitarbeiter!$D165),TODAY()))-(MAX(DATE(2029,8,1),Mitarbeiter!$C165))+1),MAX(0,NETWORKDAYS(MAX(DATE(2029,8,1),Mitarbeiter!$C165),MIN(DATE(2029,9,0),IF(Mitarbeiter!$D165="",DATE(2029,9,0),Mitarbeiter!$D165),TODAY()),Einstellungen!$F$13:$F$67)))*N(Mitarbeiter!$E165)/IF(Einstellungen!$C$11="7 Tage",7,5),N('Ist-Stunden'!AW165)+(N(Krankheitstage!CH165)+N(Krankheitstage!CT165))*N($C165))))</f>
        <v/>
      </c>
      <c r="CB165" s="76">
        <f>IF($B165="",0,IF(Einstellungen!$C$10="Ja",MAX(IF(Einstellungen!$C$11="7 Tage",MAX(0,(MIN(DATE(2029,10,0),IF(Mitarbeiter!$D165="",DATE(2029,10,0),Mitarbeiter!$D165),TODAY()))-(MAX(DATE(2029,9,1),Mitarbeiter!$C165))+1),MAX(0,NETWORKDAYS(MAX(DATE(2029,9,1),Mitarbeiter!$C165),MIN(DATE(2029,10,0),IF(Mitarbeiter!$D165="",DATE(2029,10,0),Mitarbeiter!$D165),TODAY()),Einstellungen!$F$13:$F$67)))*N(Mitarbeiter!$E165)/IF(Einstellungen!$C$11="7 Tage",7,5),N('Ist-Stunden'!AX165)),MAX(IF(Einstellungen!$C$11="7 Tage",MAX(0,(MIN(DATE(2029,10,0),IF(Mitarbeiter!$D165="",DATE(2029,10,0),Mitarbeiter!$D165),TODAY()))-(MAX(DATE(2029,9,1),Mitarbeiter!$C165))+1),MAX(0,NETWORKDAYS(MAX(DATE(2029,9,1),Mitarbeiter!$C165),MIN(DATE(2029,10,0),IF(Mitarbeiter!$D165="",DATE(2029,10,0),Mitarbeiter!$D165),TODAY()),Einstellungen!$F$13:$F$67)))*N(Mitarbeiter!$E165)/IF(Einstellungen!$C$11="7 Tage",7,5),N('Ist-Stunden'!AX165)+(N(Krankheitstage!CI165)+N(Krankheitstage!CU165))*N($C165))))</f>
        <v/>
      </c>
      <c r="CC165" s="76">
        <f>IF($B165="",0,IF(Einstellungen!$C$10="Ja",MAX(IF(Einstellungen!$C$11="7 Tage",MAX(0,(MIN(DATE(2029,11,0),IF(Mitarbeiter!$D165="",DATE(2029,11,0),Mitarbeiter!$D165),TODAY()))-(MAX(DATE(2029,10,1),Mitarbeiter!$C165))+1),MAX(0,NETWORKDAYS(MAX(DATE(2029,10,1),Mitarbeiter!$C165),MIN(DATE(2029,11,0),IF(Mitarbeiter!$D165="",DATE(2029,11,0),Mitarbeiter!$D165),TODAY()),Einstellungen!$F$13:$F$67)))*N(Mitarbeiter!$E165)/IF(Einstellungen!$C$11="7 Tage",7,5),N('Ist-Stunden'!AY165)),MAX(IF(Einstellungen!$C$11="7 Tage",MAX(0,(MIN(DATE(2029,11,0),IF(Mitarbeiter!$D165="",DATE(2029,11,0),Mitarbeiter!$D165),TODAY()))-(MAX(DATE(2029,10,1),Mitarbeiter!$C165))+1),MAX(0,NETWORKDAYS(MAX(DATE(2029,10,1),Mitarbeiter!$C165),MIN(DATE(2029,11,0),IF(Mitarbeiter!$D165="",DATE(2029,11,0),Mitarbeiter!$D165),TODAY()),Einstellungen!$F$13:$F$67)))*N(Mitarbeiter!$E165)/IF(Einstellungen!$C$11="7 Tage",7,5),N('Ist-Stunden'!AY165)+(N(Krankheitstage!CJ165)+N(Krankheitstage!CV165))*N($C165))))</f>
        <v/>
      </c>
      <c r="CD165" s="76">
        <f>IF($B165="",0,IF(Einstellungen!$C$10="Ja",MAX(IF(Einstellungen!$C$11="7 Tage",MAX(0,(MIN(DATE(2029,12,0),IF(Mitarbeiter!$D165="",DATE(2029,12,0),Mitarbeiter!$D165),TODAY()))-(MAX(DATE(2029,11,1),Mitarbeiter!$C165))+1),MAX(0,NETWORKDAYS(MAX(DATE(2029,11,1),Mitarbeiter!$C165),MIN(DATE(2029,12,0),IF(Mitarbeiter!$D165="",DATE(2029,12,0),Mitarbeiter!$D165),TODAY()),Einstellungen!$F$13:$F$67)))*N(Mitarbeiter!$E165)/IF(Einstellungen!$C$11="7 Tage",7,5),N('Ist-Stunden'!AZ165)),MAX(IF(Einstellungen!$C$11="7 Tage",MAX(0,(MIN(DATE(2029,12,0),IF(Mitarbeiter!$D165="",DATE(2029,12,0),Mitarbeiter!$D165),TODAY()))-(MAX(DATE(2029,11,1),Mitarbeiter!$C165))+1),MAX(0,NETWORKDAYS(MAX(DATE(2029,11,1),Mitarbeiter!$C165),MIN(DATE(2029,12,0),IF(Mitarbeiter!$D165="",DATE(2029,12,0),Mitarbeiter!$D165),TODAY()),Einstellungen!$F$13:$F$67)))*N(Mitarbeiter!$E165)/IF(Einstellungen!$C$11="7 Tage",7,5),N('Ist-Stunden'!AZ165)+(N(Krankheitstage!CK165)+N(Krankheitstage!CW165))*N($C165))))</f>
        <v/>
      </c>
      <c r="CE165" s="76">
        <f>IF($B165="",0,IF(Einstellungen!$C$10="Ja",MAX(IF(Einstellungen!$C$11="7 Tage",MAX(0,(MIN(DATE(2029,13,0),IF(Mitarbeiter!$D165="",DATE(2029,13,0),Mitarbeiter!$D165),TODAY()))-(MAX(DATE(2029,12,1),Mitarbeiter!$C165))+1),MAX(0,NETWORKDAYS(MAX(DATE(2029,12,1),Mitarbeiter!$C165),MIN(DATE(2029,13,0),IF(Mitarbeiter!$D165="",DATE(2029,13,0),Mitarbeiter!$D165),TODAY()),Einstellungen!$F$13:$F$67)))*N(Mitarbeiter!$E165)/IF(Einstellungen!$C$11="7 Tage",7,5),N('Ist-Stunden'!BA165)),MAX(IF(Einstellungen!$C$11="7 Tage",MAX(0,(MIN(DATE(2029,13,0),IF(Mitarbeiter!$D165="",DATE(2029,13,0),Mitarbeiter!$D165),TODAY()))-(MAX(DATE(2029,12,1),Mitarbeiter!$C165))+1),MAX(0,NETWORKDAYS(MAX(DATE(2029,12,1),Mitarbeiter!$C165),MIN(DATE(2029,13,0),IF(Mitarbeiter!$D165="",DATE(2029,13,0),Mitarbeiter!$D165),TODAY()),Einstellungen!$F$13:$F$67)))*N(Mitarbeiter!$E165)/IF(Einstellungen!$C$11="7 Tage",7,5),N('Ist-Stunden'!BA165)+(N(Krankheitstage!CL165)+N(Krankheitstage!CX165))*N($C165))))</f>
        <v/>
      </c>
      <c r="CF165" s="76">
        <f>IF($B165="",0,IF(Einstellungen!$C$10="Ja",MAX(IF(Einstellungen!$C$11="7 Tage",MAX(0,(MIN(DATE(2030,2,0),IF(Mitarbeiter!$D165="",DATE(2030,2,0),Mitarbeiter!$D165),TODAY()))-(MAX(DATE(2030,1,1),Mitarbeiter!$C165))+1),MAX(0,NETWORKDAYS(MAX(DATE(2030,1,1),Mitarbeiter!$C165),MIN(DATE(2030,2,0),IF(Mitarbeiter!$D165="",DATE(2030,2,0),Mitarbeiter!$D165),TODAY()),Einstellungen!$F$13:$F$67)))*N(Mitarbeiter!$E165)/IF(Einstellungen!$C$11="7 Tage",7,5),N('Ist-Stunden'!BB165)),MAX(IF(Einstellungen!$C$11="7 Tage",MAX(0,(MIN(DATE(2030,2,0),IF(Mitarbeiter!$D165="",DATE(2030,2,0),Mitarbeiter!$D165),TODAY()))-(MAX(DATE(2030,1,1),Mitarbeiter!$C165))+1),MAX(0,NETWORKDAYS(MAX(DATE(2030,1,1),Mitarbeiter!$C165),MIN(DATE(2030,2,0),IF(Mitarbeiter!$D165="",DATE(2030,2,0),Mitarbeiter!$D165),TODAY()),Einstellungen!$F$13:$F$67)))*N(Mitarbeiter!$E165)/IF(Einstellungen!$C$11="7 Tage",7,5),N('Ist-Stunden'!BB165)+(N(Krankheitstage!CY165)+N(Krankheitstage!DK165))*N($C165))))</f>
        <v/>
      </c>
      <c r="CG165" s="76">
        <f>IF($B165="",0,IF(Einstellungen!$C$10="Ja",MAX(IF(Einstellungen!$C$11="7 Tage",MAX(0,(MIN(DATE(2030,3,0),IF(Mitarbeiter!$D165="",DATE(2030,3,0),Mitarbeiter!$D165),TODAY()))-(MAX(DATE(2030,2,1),Mitarbeiter!$C165))+1),MAX(0,NETWORKDAYS(MAX(DATE(2030,2,1),Mitarbeiter!$C165),MIN(DATE(2030,3,0),IF(Mitarbeiter!$D165="",DATE(2030,3,0),Mitarbeiter!$D165),TODAY()),Einstellungen!$F$13:$F$67)))*N(Mitarbeiter!$E165)/IF(Einstellungen!$C$11="7 Tage",7,5),N('Ist-Stunden'!BC165)),MAX(IF(Einstellungen!$C$11="7 Tage",MAX(0,(MIN(DATE(2030,3,0),IF(Mitarbeiter!$D165="",DATE(2030,3,0),Mitarbeiter!$D165),TODAY()))-(MAX(DATE(2030,2,1),Mitarbeiter!$C165))+1),MAX(0,NETWORKDAYS(MAX(DATE(2030,2,1),Mitarbeiter!$C165),MIN(DATE(2030,3,0),IF(Mitarbeiter!$D165="",DATE(2030,3,0),Mitarbeiter!$D165),TODAY()),Einstellungen!$F$13:$F$67)))*N(Mitarbeiter!$E165)/IF(Einstellungen!$C$11="7 Tage",7,5),N('Ist-Stunden'!BC165)+(N(Krankheitstage!CZ165)+N(Krankheitstage!DL165))*N($C165))))</f>
        <v/>
      </c>
      <c r="CH165" s="76">
        <f>IF($B165="",0,IF(Einstellungen!$C$10="Ja",MAX(IF(Einstellungen!$C$11="7 Tage",MAX(0,(MIN(DATE(2030,4,0),IF(Mitarbeiter!$D165="",DATE(2030,4,0),Mitarbeiter!$D165),TODAY()))-(MAX(DATE(2030,3,1),Mitarbeiter!$C165))+1),MAX(0,NETWORKDAYS(MAX(DATE(2030,3,1),Mitarbeiter!$C165),MIN(DATE(2030,4,0),IF(Mitarbeiter!$D165="",DATE(2030,4,0),Mitarbeiter!$D165),TODAY()),Einstellungen!$F$13:$F$67)))*N(Mitarbeiter!$E165)/IF(Einstellungen!$C$11="7 Tage",7,5),N('Ist-Stunden'!BD165)),MAX(IF(Einstellungen!$C$11="7 Tage",MAX(0,(MIN(DATE(2030,4,0),IF(Mitarbeiter!$D165="",DATE(2030,4,0),Mitarbeiter!$D165),TODAY()))-(MAX(DATE(2030,3,1),Mitarbeiter!$C165))+1),MAX(0,NETWORKDAYS(MAX(DATE(2030,3,1),Mitarbeiter!$C165),MIN(DATE(2030,4,0),IF(Mitarbeiter!$D165="",DATE(2030,4,0),Mitarbeiter!$D165),TODAY()),Einstellungen!$F$13:$F$67)))*N(Mitarbeiter!$E165)/IF(Einstellungen!$C$11="7 Tage",7,5),N('Ist-Stunden'!BD165)+(N(Krankheitstage!DA165)+N(Krankheitstage!DM165))*N($C165))))</f>
        <v/>
      </c>
      <c r="CI165" s="76">
        <f>IF($B165="",0,IF(Einstellungen!$C$10="Ja",MAX(IF(Einstellungen!$C$11="7 Tage",MAX(0,(MIN(DATE(2030,5,0),IF(Mitarbeiter!$D165="",DATE(2030,5,0),Mitarbeiter!$D165),TODAY()))-(MAX(DATE(2030,4,1),Mitarbeiter!$C165))+1),MAX(0,NETWORKDAYS(MAX(DATE(2030,4,1),Mitarbeiter!$C165),MIN(DATE(2030,5,0),IF(Mitarbeiter!$D165="",DATE(2030,5,0),Mitarbeiter!$D165),TODAY()),Einstellungen!$F$13:$F$67)))*N(Mitarbeiter!$E165)/IF(Einstellungen!$C$11="7 Tage",7,5),N('Ist-Stunden'!BE165)),MAX(IF(Einstellungen!$C$11="7 Tage",MAX(0,(MIN(DATE(2030,5,0),IF(Mitarbeiter!$D165="",DATE(2030,5,0),Mitarbeiter!$D165),TODAY()))-(MAX(DATE(2030,4,1),Mitarbeiter!$C165))+1),MAX(0,NETWORKDAYS(MAX(DATE(2030,4,1),Mitarbeiter!$C165),MIN(DATE(2030,5,0),IF(Mitarbeiter!$D165="",DATE(2030,5,0),Mitarbeiter!$D165),TODAY()),Einstellungen!$F$13:$F$67)))*N(Mitarbeiter!$E165)/IF(Einstellungen!$C$11="7 Tage",7,5),N('Ist-Stunden'!BE165)+(N(Krankheitstage!DB165)+N(Krankheitstage!DN165))*N($C165))))</f>
        <v/>
      </c>
      <c r="CJ165" s="76">
        <f>IF($B165="",0,IF(Einstellungen!$C$10="Ja",MAX(IF(Einstellungen!$C$11="7 Tage",MAX(0,(MIN(DATE(2030,6,0),IF(Mitarbeiter!$D165="",DATE(2030,6,0),Mitarbeiter!$D165),TODAY()))-(MAX(DATE(2030,5,1),Mitarbeiter!$C165))+1),MAX(0,NETWORKDAYS(MAX(DATE(2030,5,1),Mitarbeiter!$C165),MIN(DATE(2030,6,0),IF(Mitarbeiter!$D165="",DATE(2030,6,0),Mitarbeiter!$D165),TODAY()),Einstellungen!$F$13:$F$67)))*N(Mitarbeiter!$E165)/IF(Einstellungen!$C$11="7 Tage",7,5),N('Ist-Stunden'!BF165)),MAX(IF(Einstellungen!$C$11="7 Tage",MAX(0,(MIN(DATE(2030,6,0),IF(Mitarbeiter!$D165="",DATE(2030,6,0),Mitarbeiter!$D165),TODAY()))-(MAX(DATE(2030,5,1),Mitarbeiter!$C165))+1),MAX(0,NETWORKDAYS(MAX(DATE(2030,5,1),Mitarbeiter!$C165),MIN(DATE(2030,6,0),IF(Mitarbeiter!$D165="",DATE(2030,6,0),Mitarbeiter!$D165),TODAY()),Einstellungen!$F$13:$F$67)))*N(Mitarbeiter!$E165)/IF(Einstellungen!$C$11="7 Tage",7,5),N('Ist-Stunden'!BF165)+(N(Krankheitstage!DC165)+N(Krankheitstage!DO165))*N($C165))))</f>
        <v/>
      </c>
      <c r="CK165" s="76">
        <f>IF($B165="",0,IF(Einstellungen!$C$10="Ja",MAX(IF(Einstellungen!$C$11="7 Tage",MAX(0,(MIN(DATE(2030,7,0),IF(Mitarbeiter!$D165="",DATE(2030,7,0),Mitarbeiter!$D165),TODAY()))-(MAX(DATE(2030,6,1),Mitarbeiter!$C165))+1),MAX(0,NETWORKDAYS(MAX(DATE(2030,6,1),Mitarbeiter!$C165),MIN(DATE(2030,7,0),IF(Mitarbeiter!$D165="",DATE(2030,7,0),Mitarbeiter!$D165),TODAY()),Einstellungen!$F$13:$F$67)))*N(Mitarbeiter!$E165)/IF(Einstellungen!$C$11="7 Tage",7,5),N('Ist-Stunden'!BG165)),MAX(IF(Einstellungen!$C$11="7 Tage",MAX(0,(MIN(DATE(2030,7,0),IF(Mitarbeiter!$D165="",DATE(2030,7,0),Mitarbeiter!$D165),TODAY()))-(MAX(DATE(2030,6,1),Mitarbeiter!$C165))+1),MAX(0,NETWORKDAYS(MAX(DATE(2030,6,1),Mitarbeiter!$C165),MIN(DATE(2030,7,0),IF(Mitarbeiter!$D165="",DATE(2030,7,0),Mitarbeiter!$D165),TODAY()),Einstellungen!$F$13:$F$67)))*N(Mitarbeiter!$E165)/IF(Einstellungen!$C$11="7 Tage",7,5),N('Ist-Stunden'!BG165)+(N(Krankheitstage!DD165)+N(Krankheitstage!DP165))*N($C165))))</f>
        <v/>
      </c>
      <c r="CL165" s="76">
        <f>IF($B165="",0,IF(Einstellungen!$C$10="Ja",MAX(IF(Einstellungen!$C$11="7 Tage",MAX(0,(MIN(DATE(2030,8,0),IF(Mitarbeiter!$D165="",DATE(2030,8,0),Mitarbeiter!$D165),TODAY()))-(MAX(DATE(2030,7,1),Mitarbeiter!$C165))+1),MAX(0,NETWORKDAYS(MAX(DATE(2030,7,1),Mitarbeiter!$C165),MIN(DATE(2030,8,0),IF(Mitarbeiter!$D165="",DATE(2030,8,0),Mitarbeiter!$D165),TODAY()),Einstellungen!$F$13:$F$67)))*N(Mitarbeiter!$E165)/IF(Einstellungen!$C$11="7 Tage",7,5),N('Ist-Stunden'!BH165)),MAX(IF(Einstellungen!$C$11="7 Tage",MAX(0,(MIN(DATE(2030,8,0),IF(Mitarbeiter!$D165="",DATE(2030,8,0),Mitarbeiter!$D165),TODAY()))-(MAX(DATE(2030,7,1),Mitarbeiter!$C165))+1),MAX(0,NETWORKDAYS(MAX(DATE(2030,7,1),Mitarbeiter!$C165),MIN(DATE(2030,8,0),IF(Mitarbeiter!$D165="",DATE(2030,8,0),Mitarbeiter!$D165),TODAY()),Einstellungen!$F$13:$F$67)))*N(Mitarbeiter!$E165)/IF(Einstellungen!$C$11="7 Tage",7,5),N('Ist-Stunden'!BH165)+(N(Krankheitstage!DE165)+N(Krankheitstage!DQ165))*N($C165))))</f>
        <v/>
      </c>
      <c r="CM165" s="76">
        <f>IF($B165="",0,IF(Einstellungen!$C$10="Ja",MAX(IF(Einstellungen!$C$11="7 Tage",MAX(0,(MIN(DATE(2030,9,0),IF(Mitarbeiter!$D165="",DATE(2030,9,0),Mitarbeiter!$D165),TODAY()))-(MAX(DATE(2030,8,1),Mitarbeiter!$C165))+1),MAX(0,NETWORKDAYS(MAX(DATE(2030,8,1),Mitarbeiter!$C165),MIN(DATE(2030,9,0),IF(Mitarbeiter!$D165="",DATE(2030,9,0),Mitarbeiter!$D165),TODAY()),Einstellungen!$F$13:$F$67)))*N(Mitarbeiter!$E165)/IF(Einstellungen!$C$11="7 Tage",7,5),N('Ist-Stunden'!BI165)),MAX(IF(Einstellungen!$C$11="7 Tage",MAX(0,(MIN(DATE(2030,9,0),IF(Mitarbeiter!$D165="",DATE(2030,9,0),Mitarbeiter!$D165),TODAY()))-(MAX(DATE(2030,8,1),Mitarbeiter!$C165))+1),MAX(0,NETWORKDAYS(MAX(DATE(2030,8,1),Mitarbeiter!$C165),MIN(DATE(2030,9,0),IF(Mitarbeiter!$D165="",DATE(2030,9,0),Mitarbeiter!$D165),TODAY()),Einstellungen!$F$13:$F$67)))*N(Mitarbeiter!$E165)/IF(Einstellungen!$C$11="7 Tage",7,5),N('Ist-Stunden'!BI165)+(N(Krankheitstage!DF165)+N(Krankheitstage!DR165))*N($C165))))</f>
        <v/>
      </c>
      <c r="CN165" s="76">
        <f>IF($B165="",0,IF(Einstellungen!$C$10="Ja",MAX(IF(Einstellungen!$C$11="7 Tage",MAX(0,(MIN(DATE(2030,10,0),IF(Mitarbeiter!$D165="",DATE(2030,10,0),Mitarbeiter!$D165),TODAY()))-(MAX(DATE(2030,9,1),Mitarbeiter!$C165))+1),MAX(0,NETWORKDAYS(MAX(DATE(2030,9,1),Mitarbeiter!$C165),MIN(DATE(2030,10,0),IF(Mitarbeiter!$D165="",DATE(2030,10,0),Mitarbeiter!$D165),TODAY()),Einstellungen!$F$13:$F$67)))*N(Mitarbeiter!$E165)/IF(Einstellungen!$C$11="7 Tage",7,5),N('Ist-Stunden'!BJ165)),MAX(IF(Einstellungen!$C$11="7 Tage",MAX(0,(MIN(DATE(2030,10,0),IF(Mitarbeiter!$D165="",DATE(2030,10,0),Mitarbeiter!$D165),TODAY()))-(MAX(DATE(2030,9,1),Mitarbeiter!$C165))+1),MAX(0,NETWORKDAYS(MAX(DATE(2030,9,1),Mitarbeiter!$C165),MIN(DATE(2030,10,0),IF(Mitarbeiter!$D165="",DATE(2030,10,0),Mitarbeiter!$D165),TODAY()),Einstellungen!$F$13:$F$67)))*N(Mitarbeiter!$E165)/IF(Einstellungen!$C$11="7 Tage",7,5),N('Ist-Stunden'!BJ165)+(N(Krankheitstage!DG165)+N(Krankheitstage!DS165))*N($C165))))</f>
        <v/>
      </c>
      <c r="CO165" s="76">
        <f>IF($B165="",0,IF(Einstellungen!$C$10="Ja",MAX(IF(Einstellungen!$C$11="7 Tage",MAX(0,(MIN(DATE(2030,11,0),IF(Mitarbeiter!$D165="",DATE(2030,11,0),Mitarbeiter!$D165),TODAY()))-(MAX(DATE(2030,10,1),Mitarbeiter!$C165))+1),MAX(0,NETWORKDAYS(MAX(DATE(2030,10,1),Mitarbeiter!$C165),MIN(DATE(2030,11,0),IF(Mitarbeiter!$D165="",DATE(2030,11,0),Mitarbeiter!$D165),TODAY()),Einstellungen!$F$13:$F$67)))*N(Mitarbeiter!$E165)/IF(Einstellungen!$C$11="7 Tage",7,5),N('Ist-Stunden'!BK165)),MAX(IF(Einstellungen!$C$11="7 Tage",MAX(0,(MIN(DATE(2030,11,0),IF(Mitarbeiter!$D165="",DATE(2030,11,0),Mitarbeiter!$D165),TODAY()))-(MAX(DATE(2030,10,1),Mitarbeiter!$C165))+1),MAX(0,NETWORKDAYS(MAX(DATE(2030,10,1),Mitarbeiter!$C165),MIN(DATE(2030,11,0),IF(Mitarbeiter!$D165="",DATE(2030,11,0),Mitarbeiter!$D165),TODAY()),Einstellungen!$F$13:$F$67)))*N(Mitarbeiter!$E165)/IF(Einstellungen!$C$11="7 Tage",7,5),N('Ist-Stunden'!BK165)+(N(Krankheitstage!DH165)+N(Krankheitstage!DT165))*N($C165))))</f>
        <v/>
      </c>
      <c r="CP165" s="76">
        <f>IF($B165="",0,IF(Einstellungen!$C$10="Ja",MAX(IF(Einstellungen!$C$11="7 Tage",MAX(0,(MIN(DATE(2030,12,0),IF(Mitarbeiter!$D165="",DATE(2030,12,0),Mitarbeiter!$D165),TODAY()))-(MAX(DATE(2030,11,1),Mitarbeiter!$C165))+1),MAX(0,NETWORKDAYS(MAX(DATE(2030,11,1),Mitarbeiter!$C165),MIN(DATE(2030,12,0),IF(Mitarbeiter!$D165="",DATE(2030,12,0),Mitarbeiter!$D165),TODAY()),Einstellungen!$F$13:$F$67)))*N(Mitarbeiter!$E165)/IF(Einstellungen!$C$11="7 Tage",7,5),N('Ist-Stunden'!BL165)),MAX(IF(Einstellungen!$C$11="7 Tage",MAX(0,(MIN(DATE(2030,12,0),IF(Mitarbeiter!$D165="",DATE(2030,12,0),Mitarbeiter!$D165),TODAY()))-(MAX(DATE(2030,11,1),Mitarbeiter!$C165))+1),MAX(0,NETWORKDAYS(MAX(DATE(2030,11,1),Mitarbeiter!$C165),MIN(DATE(2030,12,0),IF(Mitarbeiter!$D165="",DATE(2030,12,0),Mitarbeiter!$D165),TODAY()),Einstellungen!$F$13:$F$67)))*N(Mitarbeiter!$E165)/IF(Einstellungen!$C$11="7 Tage",7,5),N('Ist-Stunden'!BL165)+(N(Krankheitstage!DI165)+N(Krankheitstage!DU165))*N($C165))))</f>
        <v/>
      </c>
      <c r="CQ165" s="76">
        <f>IF($B165="",0,IF(Einstellungen!$C$10="Ja",MAX(IF(Einstellungen!$C$11="7 Tage",MAX(0,(MIN(DATE(2030,13,0),IF(Mitarbeiter!$D165="",DATE(2030,13,0),Mitarbeiter!$D165),TODAY()))-(MAX(DATE(2030,12,1),Mitarbeiter!$C165))+1),MAX(0,NETWORKDAYS(MAX(DATE(2030,12,1),Mitarbeiter!$C165),MIN(DATE(2030,13,0),IF(Mitarbeiter!$D165="",DATE(2030,13,0),Mitarbeiter!$D165),TODAY()),Einstellungen!$F$13:$F$67)))*N(Mitarbeiter!$E165)/IF(Einstellungen!$C$11="7 Tage",7,5),N('Ist-Stunden'!BM165)),MAX(IF(Einstellungen!$C$11="7 Tage",MAX(0,(MIN(DATE(2030,13,0),IF(Mitarbeiter!$D165="",DATE(2030,13,0),Mitarbeiter!$D165),TODAY()))-(MAX(DATE(2030,12,1),Mitarbeiter!$C165))+1),MAX(0,NETWORKDAYS(MAX(DATE(2030,12,1),Mitarbeiter!$C165),MIN(DATE(2030,13,0),IF(Mitarbeiter!$D165="",DATE(2030,13,0),Mitarbeiter!$D165),TODAY()),Einstellungen!$F$13:$F$67)))*N(Mitarbeiter!$E165)/IF(Einstellungen!$C$11="7 Tage",7,5),N('Ist-Stunden'!BM165)+(N(Krankheitstage!DJ165)+N(Krankheitstage!DV165))*N($C165))))</f>
        <v/>
      </c>
    </row>
    <row r="166">
      <c r="A166" s="73">
        <f>IF(Mitarbeiter!B166="","",Mitarbeiter!A166)</f>
        <v/>
      </c>
      <c r="B166" s="6">
        <f>IF(Mitarbeiter!B166="","",Mitarbeiter!B166)</f>
        <v/>
      </c>
      <c r="C166" s="74">
        <f>IF(Mitarbeiter!B166="","",Mitarbeiter!F166)</f>
        <v/>
      </c>
      <c r="D166" s="75">
        <f>N(INDEX(Krankheitstage!$G166:$DV166,1,(Einstellungen!$C$3-2026)*24+1))</f>
        <v/>
      </c>
      <c r="E166" s="75">
        <f>N(INDEX(Krankheitstage!$G166:$DV166,1,(Einstellungen!$C$3-2026)*24+2))</f>
        <v/>
      </c>
      <c r="F166" s="75">
        <f>N(INDEX(Krankheitstage!$G166:$DV166,1,(Einstellungen!$C$3-2026)*24+3))</f>
        <v/>
      </c>
      <c r="G166" s="75">
        <f>N(INDEX(Krankheitstage!$G166:$DV166,1,(Einstellungen!$C$3-2026)*24+4))</f>
        <v/>
      </c>
      <c r="H166" s="75">
        <f>N(INDEX(Krankheitstage!$G166:$DV166,1,(Einstellungen!$C$3-2026)*24+5))</f>
        <v/>
      </c>
      <c r="I166" s="75">
        <f>N(INDEX(Krankheitstage!$G166:$DV166,1,(Einstellungen!$C$3-2026)*24+6))</f>
        <v/>
      </c>
      <c r="J166" s="75">
        <f>N(INDEX(Krankheitstage!$G166:$DV166,1,(Einstellungen!$C$3-2026)*24+7))</f>
        <v/>
      </c>
      <c r="K166" s="75">
        <f>N(INDEX(Krankheitstage!$G166:$DV166,1,(Einstellungen!$C$3-2026)*24+8))</f>
        <v/>
      </c>
      <c r="L166" s="75">
        <f>N(INDEX(Krankheitstage!$G166:$DV166,1,(Einstellungen!$C$3-2026)*24+9))</f>
        <v/>
      </c>
      <c r="M166" s="75">
        <f>N(INDEX(Krankheitstage!$G166:$DV166,1,(Einstellungen!$C$3-2026)*24+10))</f>
        <v/>
      </c>
      <c r="N166" s="75">
        <f>N(INDEX(Krankheitstage!$G166:$DV166,1,(Einstellungen!$C$3-2026)*24+11))</f>
        <v/>
      </c>
      <c r="O166" s="75">
        <f>N(INDEX(Krankheitstage!$G166:$DV166,1,(Einstellungen!$C$3-2026)*24+12))</f>
        <v/>
      </c>
      <c r="P166" s="75">
        <f>IF($B166="","",SUM(D166:O166))</f>
        <v/>
      </c>
      <c r="Q166" s="75">
        <f>N(INDEX(Krankheitstage!$G166:$DV166,1,(Einstellungen!$C$3-2026)*24+13))</f>
        <v/>
      </c>
      <c r="R166" s="75">
        <f>N(INDEX(Krankheitstage!$G166:$DV166,1,(Einstellungen!$C$3-2026)*24+14))</f>
        <v/>
      </c>
      <c r="S166" s="75">
        <f>N(INDEX(Krankheitstage!$G166:$DV166,1,(Einstellungen!$C$3-2026)*24+15))</f>
        <v/>
      </c>
      <c r="T166" s="75">
        <f>N(INDEX(Krankheitstage!$G166:$DV166,1,(Einstellungen!$C$3-2026)*24+16))</f>
        <v/>
      </c>
      <c r="U166" s="75">
        <f>N(INDEX(Krankheitstage!$G166:$DV166,1,(Einstellungen!$C$3-2026)*24+17))</f>
        <v/>
      </c>
      <c r="V166" s="75">
        <f>N(INDEX(Krankheitstage!$G166:$DV166,1,(Einstellungen!$C$3-2026)*24+18))</f>
        <v/>
      </c>
      <c r="W166" s="75">
        <f>N(INDEX(Krankheitstage!$G166:$DV166,1,(Einstellungen!$C$3-2026)*24+19))</f>
        <v/>
      </c>
      <c r="X166" s="75">
        <f>N(INDEX(Krankheitstage!$G166:$DV166,1,(Einstellungen!$C$3-2026)*24+20))</f>
        <v/>
      </c>
      <c r="Y166" s="75">
        <f>N(INDEX(Krankheitstage!$G166:$DV166,1,(Einstellungen!$C$3-2026)*24+21))</f>
        <v/>
      </c>
      <c r="Z166" s="75">
        <f>N(INDEX(Krankheitstage!$G166:$DV166,1,(Einstellungen!$C$3-2026)*24+22))</f>
        <v/>
      </c>
      <c r="AA166" s="75">
        <f>N(INDEX(Krankheitstage!$G166:$DV166,1,(Einstellungen!$C$3-2026)*24+23))</f>
        <v/>
      </c>
      <c r="AB166" s="75">
        <f>N(INDEX(Krankheitstage!$G166:$DV166,1,(Einstellungen!$C$3-2026)*24+24))</f>
        <v/>
      </c>
      <c r="AC166" s="75">
        <f>IF($B166="","",SUM(Q166:AB166))</f>
        <v/>
      </c>
      <c r="AD166" s="75">
        <f>IF($B166="","",SUM(P166,AC166))</f>
        <v/>
      </c>
      <c r="AE166" s="76">
        <f>IF($B166="","",AD166*N(C166))</f>
        <v/>
      </c>
      <c r="AF166" s="75">
        <f>IF($B166="","",Krankheitstage!E166)</f>
        <v/>
      </c>
      <c r="AG166" s="76">
        <f>IF($B166="","",AF166*N(C166))</f>
        <v/>
      </c>
      <c r="AH166" s="76">
        <f>IF($B166="","",INDEX($AJ166:$CQ166,1,(Einstellungen!$C$3-2026)*12+1)+INDEX($AJ166:$CQ166,1,(Einstellungen!$C$3-2026)*12+2)+INDEX($AJ166:$CQ166,1,(Einstellungen!$C$3-2026)*12+3)+INDEX($AJ166:$CQ166,1,(Einstellungen!$C$3-2026)*12+4)+INDEX($AJ166:$CQ166,1,(Einstellungen!$C$3-2026)*12+5)+INDEX($AJ166:$CQ166,1,(Einstellungen!$C$3-2026)*12+6)+INDEX($AJ166:$CQ166,1,(Einstellungen!$C$3-2026)*12+7)+INDEX($AJ166:$CQ166,1,(Einstellungen!$C$3-2026)*12+8)+INDEX($AJ166:$CQ166,1,(Einstellungen!$C$3-2026)*12+9)+INDEX($AJ166:$CQ166,1,(Einstellungen!$C$3-2026)*12+10)+INDEX($AJ166:$CQ166,1,(Einstellungen!$C$3-2026)*12+11)+INDEX($AJ166:$CQ166,1,(Einstellungen!$C$3-2026)*12+12))</f>
        <v/>
      </c>
      <c r="AI166" s="76">
        <f>IF($B166="","",SUM($AJ166:$CQ166))</f>
        <v/>
      </c>
      <c r="AJ166" s="76">
        <f>IF($B166="",0,IF(Einstellungen!$C$10="Ja",MAX(IF(Einstellungen!$C$11="7 Tage",MAX(0,(MIN(DATE(2026,2,0),IF(Mitarbeiter!$D166="",DATE(2026,2,0),Mitarbeiter!$D166),TODAY()))-(MAX(DATE(2026,1,1),Mitarbeiter!$C166))+1),MAX(0,NETWORKDAYS(MAX(DATE(2026,1,1),Mitarbeiter!$C166),MIN(DATE(2026,2,0),IF(Mitarbeiter!$D166="",DATE(2026,2,0),Mitarbeiter!$D166),TODAY()),Einstellungen!$F$13:$F$67)))*N(Mitarbeiter!$E166)/IF(Einstellungen!$C$11="7 Tage",7,5),N('Ist-Stunden'!F166)),MAX(IF(Einstellungen!$C$11="7 Tage",MAX(0,(MIN(DATE(2026,2,0),IF(Mitarbeiter!$D166="",DATE(2026,2,0),Mitarbeiter!$D166),TODAY()))-(MAX(DATE(2026,1,1),Mitarbeiter!$C166))+1),MAX(0,NETWORKDAYS(MAX(DATE(2026,1,1),Mitarbeiter!$C166),MIN(DATE(2026,2,0),IF(Mitarbeiter!$D166="",DATE(2026,2,0),Mitarbeiter!$D166),TODAY()),Einstellungen!$F$13:$F$67)))*N(Mitarbeiter!$E166)/IF(Einstellungen!$C$11="7 Tage",7,5),N('Ist-Stunden'!F166)+(N(Krankheitstage!G166)+N(Krankheitstage!S166))*N($C166))))</f>
        <v/>
      </c>
      <c r="AK166" s="76">
        <f>IF($B166="",0,IF(Einstellungen!$C$10="Ja",MAX(IF(Einstellungen!$C$11="7 Tage",MAX(0,(MIN(DATE(2026,3,0),IF(Mitarbeiter!$D166="",DATE(2026,3,0),Mitarbeiter!$D166),TODAY()))-(MAX(DATE(2026,2,1),Mitarbeiter!$C166))+1),MAX(0,NETWORKDAYS(MAX(DATE(2026,2,1),Mitarbeiter!$C166),MIN(DATE(2026,3,0),IF(Mitarbeiter!$D166="",DATE(2026,3,0),Mitarbeiter!$D166),TODAY()),Einstellungen!$F$13:$F$67)))*N(Mitarbeiter!$E166)/IF(Einstellungen!$C$11="7 Tage",7,5),N('Ist-Stunden'!G166)),MAX(IF(Einstellungen!$C$11="7 Tage",MAX(0,(MIN(DATE(2026,3,0),IF(Mitarbeiter!$D166="",DATE(2026,3,0),Mitarbeiter!$D166),TODAY()))-(MAX(DATE(2026,2,1),Mitarbeiter!$C166))+1),MAX(0,NETWORKDAYS(MAX(DATE(2026,2,1),Mitarbeiter!$C166),MIN(DATE(2026,3,0),IF(Mitarbeiter!$D166="",DATE(2026,3,0),Mitarbeiter!$D166),TODAY()),Einstellungen!$F$13:$F$67)))*N(Mitarbeiter!$E166)/IF(Einstellungen!$C$11="7 Tage",7,5),N('Ist-Stunden'!G166)+(N(Krankheitstage!H166)+N(Krankheitstage!T166))*N($C166))))</f>
        <v/>
      </c>
      <c r="AL166" s="76">
        <f>IF($B166="",0,IF(Einstellungen!$C$10="Ja",MAX(IF(Einstellungen!$C$11="7 Tage",MAX(0,(MIN(DATE(2026,4,0),IF(Mitarbeiter!$D166="",DATE(2026,4,0),Mitarbeiter!$D166),TODAY()))-(MAX(DATE(2026,3,1),Mitarbeiter!$C166))+1),MAX(0,NETWORKDAYS(MAX(DATE(2026,3,1),Mitarbeiter!$C166),MIN(DATE(2026,4,0),IF(Mitarbeiter!$D166="",DATE(2026,4,0),Mitarbeiter!$D166),TODAY()),Einstellungen!$F$13:$F$67)))*N(Mitarbeiter!$E166)/IF(Einstellungen!$C$11="7 Tage",7,5),N('Ist-Stunden'!H166)),MAX(IF(Einstellungen!$C$11="7 Tage",MAX(0,(MIN(DATE(2026,4,0),IF(Mitarbeiter!$D166="",DATE(2026,4,0),Mitarbeiter!$D166),TODAY()))-(MAX(DATE(2026,3,1),Mitarbeiter!$C166))+1),MAX(0,NETWORKDAYS(MAX(DATE(2026,3,1),Mitarbeiter!$C166),MIN(DATE(2026,4,0),IF(Mitarbeiter!$D166="",DATE(2026,4,0),Mitarbeiter!$D166),TODAY()),Einstellungen!$F$13:$F$67)))*N(Mitarbeiter!$E166)/IF(Einstellungen!$C$11="7 Tage",7,5),N('Ist-Stunden'!H166)+(N(Krankheitstage!I166)+N(Krankheitstage!U166))*N($C166))))</f>
        <v/>
      </c>
      <c r="AM166" s="76">
        <f>IF($B166="",0,IF(Einstellungen!$C$10="Ja",MAX(IF(Einstellungen!$C$11="7 Tage",MAX(0,(MIN(DATE(2026,5,0),IF(Mitarbeiter!$D166="",DATE(2026,5,0),Mitarbeiter!$D166),TODAY()))-(MAX(DATE(2026,4,1),Mitarbeiter!$C166))+1),MAX(0,NETWORKDAYS(MAX(DATE(2026,4,1),Mitarbeiter!$C166),MIN(DATE(2026,5,0),IF(Mitarbeiter!$D166="",DATE(2026,5,0),Mitarbeiter!$D166),TODAY()),Einstellungen!$F$13:$F$67)))*N(Mitarbeiter!$E166)/IF(Einstellungen!$C$11="7 Tage",7,5),N('Ist-Stunden'!I166)),MAX(IF(Einstellungen!$C$11="7 Tage",MAX(0,(MIN(DATE(2026,5,0),IF(Mitarbeiter!$D166="",DATE(2026,5,0),Mitarbeiter!$D166),TODAY()))-(MAX(DATE(2026,4,1),Mitarbeiter!$C166))+1),MAX(0,NETWORKDAYS(MAX(DATE(2026,4,1),Mitarbeiter!$C166),MIN(DATE(2026,5,0),IF(Mitarbeiter!$D166="",DATE(2026,5,0),Mitarbeiter!$D166),TODAY()),Einstellungen!$F$13:$F$67)))*N(Mitarbeiter!$E166)/IF(Einstellungen!$C$11="7 Tage",7,5),N('Ist-Stunden'!I166)+(N(Krankheitstage!J166)+N(Krankheitstage!V166))*N($C166))))</f>
        <v/>
      </c>
      <c r="AN166" s="76">
        <f>IF($B166="",0,IF(Einstellungen!$C$10="Ja",MAX(IF(Einstellungen!$C$11="7 Tage",MAX(0,(MIN(DATE(2026,6,0),IF(Mitarbeiter!$D166="",DATE(2026,6,0),Mitarbeiter!$D166),TODAY()))-(MAX(DATE(2026,5,1),Mitarbeiter!$C166))+1),MAX(0,NETWORKDAYS(MAX(DATE(2026,5,1),Mitarbeiter!$C166),MIN(DATE(2026,6,0),IF(Mitarbeiter!$D166="",DATE(2026,6,0),Mitarbeiter!$D166),TODAY()),Einstellungen!$F$13:$F$67)))*N(Mitarbeiter!$E166)/IF(Einstellungen!$C$11="7 Tage",7,5),N('Ist-Stunden'!J166)),MAX(IF(Einstellungen!$C$11="7 Tage",MAX(0,(MIN(DATE(2026,6,0),IF(Mitarbeiter!$D166="",DATE(2026,6,0),Mitarbeiter!$D166),TODAY()))-(MAX(DATE(2026,5,1),Mitarbeiter!$C166))+1),MAX(0,NETWORKDAYS(MAX(DATE(2026,5,1),Mitarbeiter!$C166),MIN(DATE(2026,6,0),IF(Mitarbeiter!$D166="",DATE(2026,6,0),Mitarbeiter!$D166),TODAY()),Einstellungen!$F$13:$F$67)))*N(Mitarbeiter!$E166)/IF(Einstellungen!$C$11="7 Tage",7,5),N('Ist-Stunden'!J166)+(N(Krankheitstage!K166)+N(Krankheitstage!W166))*N($C166))))</f>
        <v/>
      </c>
      <c r="AO166" s="76">
        <f>IF($B166="",0,IF(Einstellungen!$C$10="Ja",MAX(IF(Einstellungen!$C$11="7 Tage",MAX(0,(MIN(DATE(2026,7,0),IF(Mitarbeiter!$D166="",DATE(2026,7,0),Mitarbeiter!$D166),TODAY()))-(MAX(DATE(2026,6,1),Mitarbeiter!$C166))+1),MAX(0,NETWORKDAYS(MAX(DATE(2026,6,1),Mitarbeiter!$C166),MIN(DATE(2026,7,0),IF(Mitarbeiter!$D166="",DATE(2026,7,0),Mitarbeiter!$D166),TODAY()),Einstellungen!$F$13:$F$67)))*N(Mitarbeiter!$E166)/IF(Einstellungen!$C$11="7 Tage",7,5),N('Ist-Stunden'!K166)),MAX(IF(Einstellungen!$C$11="7 Tage",MAX(0,(MIN(DATE(2026,7,0),IF(Mitarbeiter!$D166="",DATE(2026,7,0),Mitarbeiter!$D166),TODAY()))-(MAX(DATE(2026,6,1),Mitarbeiter!$C166))+1),MAX(0,NETWORKDAYS(MAX(DATE(2026,6,1),Mitarbeiter!$C166),MIN(DATE(2026,7,0),IF(Mitarbeiter!$D166="",DATE(2026,7,0),Mitarbeiter!$D166),TODAY()),Einstellungen!$F$13:$F$67)))*N(Mitarbeiter!$E166)/IF(Einstellungen!$C$11="7 Tage",7,5),N('Ist-Stunden'!K166)+(N(Krankheitstage!L166)+N(Krankheitstage!X166))*N($C166))))</f>
        <v/>
      </c>
      <c r="AP166" s="76">
        <f>IF($B166="",0,IF(Einstellungen!$C$10="Ja",MAX(IF(Einstellungen!$C$11="7 Tage",MAX(0,(MIN(DATE(2026,8,0),IF(Mitarbeiter!$D166="",DATE(2026,8,0),Mitarbeiter!$D166),TODAY()))-(MAX(DATE(2026,7,1),Mitarbeiter!$C166))+1),MAX(0,NETWORKDAYS(MAX(DATE(2026,7,1),Mitarbeiter!$C166),MIN(DATE(2026,8,0),IF(Mitarbeiter!$D166="",DATE(2026,8,0),Mitarbeiter!$D166),TODAY()),Einstellungen!$F$13:$F$67)))*N(Mitarbeiter!$E166)/IF(Einstellungen!$C$11="7 Tage",7,5),N('Ist-Stunden'!L166)),MAX(IF(Einstellungen!$C$11="7 Tage",MAX(0,(MIN(DATE(2026,8,0),IF(Mitarbeiter!$D166="",DATE(2026,8,0),Mitarbeiter!$D166),TODAY()))-(MAX(DATE(2026,7,1),Mitarbeiter!$C166))+1),MAX(0,NETWORKDAYS(MAX(DATE(2026,7,1),Mitarbeiter!$C166),MIN(DATE(2026,8,0),IF(Mitarbeiter!$D166="",DATE(2026,8,0),Mitarbeiter!$D166),TODAY()),Einstellungen!$F$13:$F$67)))*N(Mitarbeiter!$E166)/IF(Einstellungen!$C$11="7 Tage",7,5),N('Ist-Stunden'!L166)+(N(Krankheitstage!M166)+N(Krankheitstage!Y166))*N($C166))))</f>
        <v/>
      </c>
      <c r="AQ166" s="76">
        <f>IF($B166="",0,IF(Einstellungen!$C$10="Ja",MAX(IF(Einstellungen!$C$11="7 Tage",MAX(0,(MIN(DATE(2026,9,0),IF(Mitarbeiter!$D166="",DATE(2026,9,0),Mitarbeiter!$D166),TODAY()))-(MAX(DATE(2026,8,1),Mitarbeiter!$C166))+1),MAX(0,NETWORKDAYS(MAX(DATE(2026,8,1),Mitarbeiter!$C166),MIN(DATE(2026,9,0),IF(Mitarbeiter!$D166="",DATE(2026,9,0),Mitarbeiter!$D166),TODAY()),Einstellungen!$F$13:$F$67)))*N(Mitarbeiter!$E166)/IF(Einstellungen!$C$11="7 Tage",7,5),N('Ist-Stunden'!M166)),MAX(IF(Einstellungen!$C$11="7 Tage",MAX(0,(MIN(DATE(2026,9,0),IF(Mitarbeiter!$D166="",DATE(2026,9,0),Mitarbeiter!$D166),TODAY()))-(MAX(DATE(2026,8,1),Mitarbeiter!$C166))+1),MAX(0,NETWORKDAYS(MAX(DATE(2026,8,1),Mitarbeiter!$C166),MIN(DATE(2026,9,0),IF(Mitarbeiter!$D166="",DATE(2026,9,0),Mitarbeiter!$D166),TODAY()),Einstellungen!$F$13:$F$67)))*N(Mitarbeiter!$E166)/IF(Einstellungen!$C$11="7 Tage",7,5),N('Ist-Stunden'!M166)+(N(Krankheitstage!N166)+N(Krankheitstage!Z166))*N($C166))))</f>
        <v/>
      </c>
      <c r="AR166" s="76">
        <f>IF($B166="",0,IF(Einstellungen!$C$10="Ja",MAX(IF(Einstellungen!$C$11="7 Tage",MAX(0,(MIN(DATE(2026,10,0),IF(Mitarbeiter!$D166="",DATE(2026,10,0),Mitarbeiter!$D166),TODAY()))-(MAX(DATE(2026,9,1),Mitarbeiter!$C166))+1),MAX(0,NETWORKDAYS(MAX(DATE(2026,9,1),Mitarbeiter!$C166),MIN(DATE(2026,10,0),IF(Mitarbeiter!$D166="",DATE(2026,10,0),Mitarbeiter!$D166),TODAY()),Einstellungen!$F$13:$F$67)))*N(Mitarbeiter!$E166)/IF(Einstellungen!$C$11="7 Tage",7,5),N('Ist-Stunden'!N166)),MAX(IF(Einstellungen!$C$11="7 Tage",MAX(0,(MIN(DATE(2026,10,0),IF(Mitarbeiter!$D166="",DATE(2026,10,0),Mitarbeiter!$D166),TODAY()))-(MAX(DATE(2026,9,1),Mitarbeiter!$C166))+1),MAX(0,NETWORKDAYS(MAX(DATE(2026,9,1),Mitarbeiter!$C166),MIN(DATE(2026,10,0),IF(Mitarbeiter!$D166="",DATE(2026,10,0),Mitarbeiter!$D166),TODAY()),Einstellungen!$F$13:$F$67)))*N(Mitarbeiter!$E166)/IF(Einstellungen!$C$11="7 Tage",7,5),N('Ist-Stunden'!N166)+(N(Krankheitstage!O166)+N(Krankheitstage!AA166))*N($C166))))</f>
        <v/>
      </c>
      <c r="AS166" s="76">
        <f>IF($B166="",0,IF(Einstellungen!$C$10="Ja",MAX(IF(Einstellungen!$C$11="7 Tage",MAX(0,(MIN(DATE(2026,11,0),IF(Mitarbeiter!$D166="",DATE(2026,11,0),Mitarbeiter!$D166),TODAY()))-(MAX(DATE(2026,10,1),Mitarbeiter!$C166))+1),MAX(0,NETWORKDAYS(MAX(DATE(2026,10,1),Mitarbeiter!$C166),MIN(DATE(2026,11,0),IF(Mitarbeiter!$D166="",DATE(2026,11,0),Mitarbeiter!$D166),TODAY()),Einstellungen!$F$13:$F$67)))*N(Mitarbeiter!$E166)/IF(Einstellungen!$C$11="7 Tage",7,5),N('Ist-Stunden'!O166)),MAX(IF(Einstellungen!$C$11="7 Tage",MAX(0,(MIN(DATE(2026,11,0),IF(Mitarbeiter!$D166="",DATE(2026,11,0),Mitarbeiter!$D166),TODAY()))-(MAX(DATE(2026,10,1),Mitarbeiter!$C166))+1),MAX(0,NETWORKDAYS(MAX(DATE(2026,10,1),Mitarbeiter!$C166),MIN(DATE(2026,11,0),IF(Mitarbeiter!$D166="",DATE(2026,11,0),Mitarbeiter!$D166),TODAY()),Einstellungen!$F$13:$F$67)))*N(Mitarbeiter!$E166)/IF(Einstellungen!$C$11="7 Tage",7,5),N('Ist-Stunden'!O166)+(N(Krankheitstage!P166)+N(Krankheitstage!AB166))*N($C166))))</f>
        <v/>
      </c>
      <c r="AT166" s="76">
        <f>IF($B166="",0,IF(Einstellungen!$C$10="Ja",MAX(IF(Einstellungen!$C$11="7 Tage",MAX(0,(MIN(DATE(2026,12,0),IF(Mitarbeiter!$D166="",DATE(2026,12,0),Mitarbeiter!$D166),TODAY()))-(MAX(DATE(2026,11,1),Mitarbeiter!$C166))+1),MAX(0,NETWORKDAYS(MAX(DATE(2026,11,1),Mitarbeiter!$C166),MIN(DATE(2026,12,0),IF(Mitarbeiter!$D166="",DATE(2026,12,0),Mitarbeiter!$D166),TODAY()),Einstellungen!$F$13:$F$67)))*N(Mitarbeiter!$E166)/IF(Einstellungen!$C$11="7 Tage",7,5),N('Ist-Stunden'!P166)),MAX(IF(Einstellungen!$C$11="7 Tage",MAX(0,(MIN(DATE(2026,12,0),IF(Mitarbeiter!$D166="",DATE(2026,12,0),Mitarbeiter!$D166),TODAY()))-(MAX(DATE(2026,11,1),Mitarbeiter!$C166))+1),MAX(0,NETWORKDAYS(MAX(DATE(2026,11,1),Mitarbeiter!$C166),MIN(DATE(2026,12,0),IF(Mitarbeiter!$D166="",DATE(2026,12,0),Mitarbeiter!$D166),TODAY()),Einstellungen!$F$13:$F$67)))*N(Mitarbeiter!$E166)/IF(Einstellungen!$C$11="7 Tage",7,5),N('Ist-Stunden'!P166)+(N(Krankheitstage!Q166)+N(Krankheitstage!AC166))*N($C166))))</f>
        <v/>
      </c>
      <c r="AU166" s="76">
        <f>IF($B166="",0,IF(Einstellungen!$C$10="Ja",MAX(IF(Einstellungen!$C$11="7 Tage",MAX(0,(MIN(DATE(2026,13,0),IF(Mitarbeiter!$D166="",DATE(2026,13,0),Mitarbeiter!$D166),TODAY()))-(MAX(DATE(2026,12,1),Mitarbeiter!$C166))+1),MAX(0,NETWORKDAYS(MAX(DATE(2026,12,1),Mitarbeiter!$C166),MIN(DATE(2026,13,0),IF(Mitarbeiter!$D166="",DATE(2026,13,0),Mitarbeiter!$D166),TODAY()),Einstellungen!$F$13:$F$67)))*N(Mitarbeiter!$E166)/IF(Einstellungen!$C$11="7 Tage",7,5),N('Ist-Stunden'!Q166)),MAX(IF(Einstellungen!$C$11="7 Tage",MAX(0,(MIN(DATE(2026,13,0),IF(Mitarbeiter!$D166="",DATE(2026,13,0),Mitarbeiter!$D166),TODAY()))-(MAX(DATE(2026,12,1),Mitarbeiter!$C166))+1),MAX(0,NETWORKDAYS(MAX(DATE(2026,12,1),Mitarbeiter!$C166),MIN(DATE(2026,13,0),IF(Mitarbeiter!$D166="",DATE(2026,13,0),Mitarbeiter!$D166),TODAY()),Einstellungen!$F$13:$F$67)))*N(Mitarbeiter!$E166)/IF(Einstellungen!$C$11="7 Tage",7,5),N('Ist-Stunden'!Q166)+(N(Krankheitstage!R166)+N(Krankheitstage!AD166))*N($C166))))</f>
        <v/>
      </c>
      <c r="AV166" s="76">
        <f>IF($B166="",0,IF(Einstellungen!$C$10="Ja",MAX(IF(Einstellungen!$C$11="7 Tage",MAX(0,(MIN(DATE(2027,2,0),IF(Mitarbeiter!$D166="",DATE(2027,2,0),Mitarbeiter!$D166),TODAY()))-(MAX(DATE(2027,1,1),Mitarbeiter!$C166))+1),MAX(0,NETWORKDAYS(MAX(DATE(2027,1,1),Mitarbeiter!$C166),MIN(DATE(2027,2,0),IF(Mitarbeiter!$D166="",DATE(2027,2,0),Mitarbeiter!$D166),TODAY()),Einstellungen!$F$13:$F$67)))*N(Mitarbeiter!$E166)/IF(Einstellungen!$C$11="7 Tage",7,5),N('Ist-Stunden'!R166)),MAX(IF(Einstellungen!$C$11="7 Tage",MAX(0,(MIN(DATE(2027,2,0),IF(Mitarbeiter!$D166="",DATE(2027,2,0),Mitarbeiter!$D166),TODAY()))-(MAX(DATE(2027,1,1),Mitarbeiter!$C166))+1),MAX(0,NETWORKDAYS(MAX(DATE(2027,1,1),Mitarbeiter!$C166),MIN(DATE(2027,2,0),IF(Mitarbeiter!$D166="",DATE(2027,2,0),Mitarbeiter!$D166),TODAY()),Einstellungen!$F$13:$F$67)))*N(Mitarbeiter!$E166)/IF(Einstellungen!$C$11="7 Tage",7,5),N('Ist-Stunden'!R166)+(N(Krankheitstage!AE166)+N(Krankheitstage!AQ166))*N($C166))))</f>
        <v/>
      </c>
      <c r="AW166" s="76">
        <f>IF($B166="",0,IF(Einstellungen!$C$10="Ja",MAX(IF(Einstellungen!$C$11="7 Tage",MAX(0,(MIN(DATE(2027,3,0),IF(Mitarbeiter!$D166="",DATE(2027,3,0),Mitarbeiter!$D166),TODAY()))-(MAX(DATE(2027,2,1),Mitarbeiter!$C166))+1),MAX(0,NETWORKDAYS(MAX(DATE(2027,2,1),Mitarbeiter!$C166),MIN(DATE(2027,3,0),IF(Mitarbeiter!$D166="",DATE(2027,3,0),Mitarbeiter!$D166),TODAY()),Einstellungen!$F$13:$F$67)))*N(Mitarbeiter!$E166)/IF(Einstellungen!$C$11="7 Tage",7,5),N('Ist-Stunden'!S166)),MAX(IF(Einstellungen!$C$11="7 Tage",MAX(0,(MIN(DATE(2027,3,0),IF(Mitarbeiter!$D166="",DATE(2027,3,0),Mitarbeiter!$D166),TODAY()))-(MAX(DATE(2027,2,1),Mitarbeiter!$C166))+1),MAX(0,NETWORKDAYS(MAX(DATE(2027,2,1),Mitarbeiter!$C166),MIN(DATE(2027,3,0),IF(Mitarbeiter!$D166="",DATE(2027,3,0),Mitarbeiter!$D166),TODAY()),Einstellungen!$F$13:$F$67)))*N(Mitarbeiter!$E166)/IF(Einstellungen!$C$11="7 Tage",7,5),N('Ist-Stunden'!S166)+(N(Krankheitstage!AF166)+N(Krankheitstage!AR166))*N($C166))))</f>
        <v/>
      </c>
      <c r="AX166" s="76">
        <f>IF($B166="",0,IF(Einstellungen!$C$10="Ja",MAX(IF(Einstellungen!$C$11="7 Tage",MAX(0,(MIN(DATE(2027,4,0),IF(Mitarbeiter!$D166="",DATE(2027,4,0),Mitarbeiter!$D166),TODAY()))-(MAX(DATE(2027,3,1),Mitarbeiter!$C166))+1),MAX(0,NETWORKDAYS(MAX(DATE(2027,3,1),Mitarbeiter!$C166),MIN(DATE(2027,4,0),IF(Mitarbeiter!$D166="",DATE(2027,4,0),Mitarbeiter!$D166),TODAY()),Einstellungen!$F$13:$F$67)))*N(Mitarbeiter!$E166)/IF(Einstellungen!$C$11="7 Tage",7,5),N('Ist-Stunden'!T166)),MAX(IF(Einstellungen!$C$11="7 Tage",MAX(0,(MIN(DATE(2027,4,0),IF(Mitarbeiter!$D166="",DATE(2027,4,0),Mitarbeiter!$D166),TODAY()))-(MAX(DATE(2027,3,1),Mitarbeiter!$C166))+1),MAX(0,NETWORKDAYS(MAX(DATE(2027,3,1),Mitarbeiter!$C166),MIN(DATE(2027,4,0),IF(Mitarbeiter!$D166="",DATE(2027,4,0),Mitarbeiter!$D166),TODAY()),Einstellungen!$F$13:$F$67)))*N(Mitarbeiter!$E166)/IF(Einstellungen!$C$11="7 Tage",7,5),N('Ist-Stunden'!T166)+(N(Krankheitstage!AG166)+N(Krankheitstage!AS166))*N($C166))))</f>
        <v/>
      </c>
      <c r="AY166" s="76">
        <f>IF($B166="",0,IF(Einstellungen!$C$10="Ja",MAX(IF(Einstellungen!$C$11="7 Tage",MAX(0,(MIN(DATE(2027,5,0),IF(Mitarbeiter!$D166="",DATE(2027,5,0),Mitarbeiter!$D166),TODAY()))-(MAX(DATE(2027,4,1),Mitarbeiter!$C166))+1),MAX(0,NETWORKDAYS(MAX(DATE(2027,4,1),Mitarbeiter!$C166),MIN(DATE(2027,5,0),IF(Mitarbeiter!$D166="",DATE(2027,5,0),Mitarbeiter!$D166),TODAY()),Einstellungen!$F$13:$F$67)))*N(Mitarbeiter!$E166)/IF(Einstellungen!$C$11="7 Tage",7,5),N('Ist-Stunden'!U166)),MAX(IF(Einstellungen!$C$11="7 Tage",MAX(0,(MIN(DATE(2027,5,0),IF(Mitarbeiter!$D166="",DATE(2027,5,0),Mitarbeiter!$D166),TODAY()))-(MAX(DATE(2027,4,1),Mitarbeiter!$C166))+1),MAX(0,NETWORKDAYS(MAX(DATE(2027,4,1),Mitarbeiter!$C166),MIN(DATE(2027,5,0),IF(Mitarbeiter!$D166="",DATE(2027,5,0),Mitarbeiter!$D166),TODAY()),Einstellungen!$F$13:$F$67)))*N(Mitarbeiter!$E166)/IF(Einstellungen!$C$11="7 Tage",7,5),N('Ist-Stunden'!U166)+(N(Krankheitstage!AH166)+N(Krankheitstage!AT166))*N($C166))))</f>
        <v/>
      </c>
      <c r="AZ166" s="76">
        <f>IF($B166="",0,IF(Einstellungen!$C$10="Ja",MAX(IF(Einstellungen!$C$11="7 Tage",MAX(0,(MIN(DATE(2027,6,0),IF(Mitarbeiter!$D166="",DATE(2027,6,0),Mitarbeiter!$D166),TODAY()))-(MAX(DATE(2027,5,1),Mitarbeiter!$C166))+1),MAX(0,NETWORKDAYS(MAX(DATE(2027,5,1),Mitarbeiter!$C166),MIN(DATE(2027,6,0),IF(Mitarbeiter!$D166="",DATE(2027,6,0),Mitarbeiter!$D166),TODAY()),Einstellungen!$F$13:$F$67)))*N(Mitarbeiter!$E166)/IF(Einstellungen!$C$11="7 Tage",7,5),N('Ist-Stunden'!V166)),MAX(IF(Einstellungen!$C$11="7 Tage",MAX(0,(MIN(DATE(2027,6,0),IF(Mitarbeiter!$D166="",DATE(2027,6,0),Mitarbeiter!$D166),TODAY()))-(MAX(DATE(2027,5,1),Mitarbeiter!$C166))+1),MAX(0,NETWORKDAYS(MAX(DATE(2027,5,1),Mitarbeiter!$C166),MIN(DATE(2027,6,0),IF(Mitarbeiter!$D166="",DATE(2027,6,0),Mitarbeiter!$D166),TODAY()),Einstellungen!$F$13:$F$67)))*N(Mitarbeiter!$E166)/IF(Einstellungen!$C$11="7 Tage",7,5),N('Ist-Stunden'!V166)+(N(Krankheitstage!AI166)+N(Krankheitstage!AU166))*N($C166))))</f>
        <v/>
      </c>
      <c r="BA166" s="76">
        <f>IF($B166="",0,IF(Einstellungen!$C$10="Ja",MAX(IF(Einstellungen!$C$11="7 Tage",MAX(0,(MIN(DATE(2027,7,0),IF(Mitarbeiter!$D166="",DATE(2027,7,0),Mitarbeiter!$D166),TODAY()))-(MAX(DATE(2027,6,1),Mitarbeiter!$C166))+1),MAX(0,NETWORKDAYS(MAX(DATE(2027,6,1),Mitarbeiter!$C166),MIN(DATE(2027,7,0),IF(Mitarbeiter!$D166="",DATE(2027,7,0),Mitarbeiter!$D166),TODAY()),Einstellungen!$F$13:$F$67)))*N(Mitarbeiter!$E166)/IF(Einstellungen!$C$11="7 Tage",7,5),N('Ist-Stunden'!W166)),MAX(IF(Einstellungen!$C$11="7 Tage",MAX(0,(MIN(DATE(2027,7,0),IF(Mitarbeiter!$D166="",DATE(2027,7,0),Mitarbeiter!$D166),TODAY()))-(MAX(DATE(2027,6,1),Mitarbeiter!$C166))+1),MAX(0,NETWORKDAYS(MAX(DATE(2027,6,1),Mitarbeiter!$C166),MIN(DATE(2027,7,0),IF(Mitarbeiter!$D166="",DATE(2027,7,0),Mitarbeiter!$D166),TODAY()),Einstellungen!$F$13:$F$67)))*N(Mitarbeiter!$E166)/IF(Einstellungen!$C$11="7 Tage",7,5),N('Ist-Stunden'!W166)+(N(Krankheitstage!AJ166)+N(Krankheitstage!AV166))*N($C166))))</f>
        <v/>
      </c>
      <c r="BB166" s="76">
        <f>IF($B166="",0,IF(Einstellungen!$C$10="Ja",MAX(IF(Einstellungen!$C$11="7 Tage",MAX(0,(MIN(DATE(2027,8,0),IF(Mitarbeiter!$D166="",DATE(2027,8,0),Mitarbeiter!$D166),TODAY()))-(MAX(DATE(2027,7,1),Mitarbeiter!$C166))+1),MAX(0,NETWORKDAYS(MAX(DATE(2027,7,1),Mitarbeiter!$C166),MIN(DATE(2027,8,0),IF(Mitarbeiter!$D166="",DATE(2027,8,0),Mitarbeiter!$D166),TODAY()),Einstellungen!$F$13:$F$67)))*N(Mitarbeiter!$E166)/IF(Einstellungen!$C$11="7 Tage",7,5),N('Ist-Stunden'!X166)),MAX(IF(Einstellungen!$C$11="7 Tage",MAX(0,(MIN(DATE(2027,8,0),IF(Mitarbeiter!$D166="",DATE(2027,8,0),Mitarbeiter!$D166),TODAY()))-(MAX(DATE(2027,7,1),Mitarbeiter!$C166))+1),MAX(0,NETWORKDAYS(MAX(DATE(2027,7,1),Mitarbeiter!$C166),MIN(DATE(2027,8,0),IF(Mitarbeiter!$D166="",DATE(2027,8,0),Mitarbeiter!$D166),TODAY()),Einstellungen!$F$13:$F$67)))*N(Mitarbeiter!$E166)/IF(Einstellungen!$C$11="7 Tage",7,5),N('Ist-Stunden'!X166)+(N(Krankheitstage!AK166)+N(Krankheitstage!AW166))*N($C166))))</f>
        <v/>
      </c>
      <c r="BC166" s="76">
        <f>IF($B166="",0,IF(Einstellungen!$C$10="Ja",MAX(IF(Einstellungen!$C$11="7 Tage",MAX(0,(MIN(DATE(2027,9,0),IF(Mitarbeiter!$D166="",DATE(2027,9,0),Mitarbeiter!$D166),TODAY()))-(MAX(DATE(2027,8,1),Mitarbeiter!$C166))+1),MAX(0,NETWORKDAYS(MAX(DATE(2027,8,1),Mitarbeiter!$C166),MIN(DATE(2027,9,0),IF(Mitarbeiter!$D166="",DATE(2027,9,0),Mitarbeiter!$D166),TODAY()),Einstellungen!$F$13:$F$67)))*N(Mitarbeiter!$E166)/IF(Einstellungen!$C$11="7 Tage",7,5),N('Ist-Stunden'!Y166)),MAX(IF(Einstellungen!$C$11="7 Tage",MAX(0,(MIN(DATE(2027,9,0),IF(Mitarbeiter!$D166="",DATE(2027,9,0),Mitarbeiter!$D166),TODAY()))-(MAX(DATE(2027,8,1),Mitarbeiter!$C166))+1),MAX(0,NETWORKDAYS(MAX(DATE(2027,8,1),Mitarbeiter!$C166),MIN(DATE(2027,9,0),IF(Mitarbeiter!$D166="",DATE(2027,9,0),Mitarbeiter!$D166),TODAY()),Einstellungen!$F$13:$F$67)))*N(Mitarbeiter!$E166)/IF(Einstellungen!$C$11="7 Tage",7,5),N('Ist-Stunden'!Y166)+(N(Krankheitstage!AL166)+N(Krankheitstage!AX166))*N($C166))))</f>
        <v/>
      </c>
      <c r="BD166" s="76">
        <f>IF($B166="",0,IF(Einstellungen!$C$10="Ja",MAX(IF(Einstellungen!$C$11="7 Tage",MAX(0,(MIN(DATE(2027,10,0),IF(Mitarbeiter!$D166="",DATE(2027,10,0),Mitarbeiter!$D166),TODAY()))-(MAX(DATE(2027,9,1),Mitarbeiter!$C166))+1),MAX(0,NETWORKDAYS(MAX(DATE(2027,9,1),Mitarbeiter!$C166),MIN(DATE(2027,10,0),IF(Mitarbeiter!$D166="",DATE(2027,10,0),Mitarbeiter!$D166),TODAY()),Einstellungen!$F$13:$F$67)))*N(Mitarbeiter!$E166)/IF(Einstellungen!$C$11="7 Tage",7,5),N('Ist-Stunden'!Z166)),MAX(IF(Einstellungen!$C$11="7 Tage",MAX(0,(MIN(DATE(2027,10,0),IF(Mitarbeiter!$D166="",DATE(2027,10,0),Mitarbeiter!$D166),TODAY()))-(MAX(DATE(2027,9,1),Mitarbeiter!$C166))+1),MAX(0,NETWORKDAYS(MAX(DATE(2027,9,1),Mitarbeiter!$C166),MIN(DATE(2027,10,0),IF(Mitarbeiter!$D166="",DATE(2027,10,0),Mitarbeiter!$D166),TODAY()),Einstellungen!$F$13:$F$67)))*N(Mitarbeiter!$E166)/IF(Einstellungen!$C$11="7 Tage",7,5),N('Ist-Stunden'!Z166)+(N(Krankheitstage!AM166)+N(Krankheitstage!AY166))*N($C166))))</f>
        <v/>
      </c>
      <c r="BE166" s="76">
        <f>IF($B166="",0,IF(Einstellungen!$C$10="Ja",MAX(IF(Einstellungen!$C$11="7 Tage",MAX(0,(MIN(DATE(2027,11,0),IF(Mitarbeiter!$D166="",DATE(2027,11,0),Mitarbeiter!$D166),TODAY()))-(MAX(DATE(2027,10,1),Mitarbeiter!$C166))+1),MAX(0,NETWORKDAYS(MAX(DATE(2027,10,1),Mitarbeiter!$C166),MIN(DATE(2027,11,0),IF(Mitarbeiter!$D166="",DATE(2027,11,0),Mitarbeiter!$D166),TODAY()),Einstellungen!$F$13:$F$67)))*N(Mitarbeiter!$E166)/IF(Einstellungen!$C$11="7 Tage",7,5),N('Ist-Stunden'!AA166)),MAX(IF(Einstellungen!$C$11="7 Tage",MAX(0,(MIN(DATE(2027,11,0),IF(Mitarbeiter!$D166="",DATE(2027,11,0),Mitarbeiter!$D166),TODAY()))-(MAX(DATE(2027,10,1),Mitarbeiter!$C166))+1),MAX(0,NETWORKDAYS(MAX(DATE(2027,10,1),Mitarbeiter!$C166),MIN(DATE(2027,11,0),IF(Mitarbeiter!$D166="",DATE(2027,11,0),Mitarbeiter!$D166),TODAY()),Einstellungen!$F$13:$F$67)))*N(Mitarbeiter!$E166)/IF(Einstellungen!$C$11="7 Tage",7,5),N('Ist-Stunden'!AA166)+(N(Krankheitstage!AN166)+N(Krankheitstage!AZ166))*N($C166))))</f>
        <v/>
      </c>
      <c r="BF166" s="76">
        <f>IF($B166="",0,IF(Einstellungen!$C$10="Ja",MAX(IF(Einstellungen!$C$11="7 Tage",MAX(0,(MIN(DATE(2027,12,0),IF(Mitarbeiter!$D166="",DATE(2027,12,0),Mitarbeiter!$D166),TODAY()))-(MAX(DATE(2027,11,1),Mitarbeiter!$C166))+1),MAX(0,NETWORKDAYS(MAX(DATE(2027,11,1),Mitarbeiter!$C166),MIN(DATE(2027,12,0),IF(Mitarbeiter!$D166="",DATE(2027,12,0),Mitarbeiter!$D166),TODAY()),Einstellungen!$F$13:$F$67)))*N(Mitarbeiter!$E166)/IF(Einstellungen!$C$11="7 Tage",7,5),N('Ist-Stunden'!AB166)),MAX(IF(Einstellungen!$C$11="7 Tage",MAX(0,(MIN(DATE(2027,12,0),IF(Mitarbeiter!$D166="",DATE(2027,12,0),Mitarbeiter!$D166),TODAY()))-(MAX(DATE(2027,11,1),Mitarbeiter!$C166))+1),MAX(0,NETWORKDAYS(MAX(DATE(2027,11,1),Mitarbeiter!$C166),MIN(DATE(2027,12,0),IF(Mitarbeiter!$D166="",DATE(2027,12,0),Mitarbeiter!$D166),TODAY()),Einstellungen!$F$13:$F$67)))*N(Mitarbeiter!$E166)/IF(Einstellungen!$C$11="7 Tage",7,5),N('Ist-Stunden'!AB166)+(N(Krankheitstage!AO166)+N(Krankheitstage!BA166))*N($C166))))</f>
        <v/>
      </c>
      <c r="BG166" s="76">
        <f>IF($B166="",0,IF(Einstellungen!$C$10="Ja",MAX(IF(Einstellungen!$C$11="7 Tage",MAX(0,(MIN(DATE(2027,13,0),IF(Mitarbeiter!$D166="",DATE(2027,13,0),Mitarbeiter!$D166),TODAY()))-(MAX(DATE(2027,12,1),Mitarbeiter!$C166))+1),MAX(0,NETWORKDAYS(MAX(DATE(2027,12,1),Mitarbeiter!$C166),MIN(DATE(2027,13,0),IF(Mitarbeiter!$D166="",DATE(2027,13,0),Mitarbeiter!$D166),TODAY()),Einstellungen!$F$13:$F$67)))*N(Mitarbeiter!$E166)/IF(Einstellungen!$C$11="7 Tage",7,5),N('Ist-Stunden'!AC166)),MAX(IF(Einstellungen!$C$11="7 Tage",MAX(0,(MIN(DATE(2027,13,0),IF(Mitarbeiter!$D166="",DATE(2027,13,0),Mitarbeiter!$D166),TODAY()))-(MAX(DATE(2027,12,1),Mitarbeiter!$C166))+1),MAX(0,NETWORKDAYS(MAX(DATE(2027,12,1),Mitarbeiter!$C166),MIN(DATE(2027,13,0),IF(Mitarbeiter!$D166="",DATE(2027,13,0),Mitarbeiter!$D166),TODAY()),Einstellungen!$F$13:$F$67)))*N(Mitarbeiter!$E166)/IF(Einstellungen!$C$11="7 Tage",7,5),N('Ist-Stunden'!AC166)+(N(Krankheitstage!AP166)+N(Krankheitstage!BB166))*N($C166))))</f>
        <v/>
      </c>
      <c r="BH166" s="76">
        <f>IF($B166="",0,IF(Einstellungen!$C$10="Ja",MAX(IF(Einstellungen!$C$11="7 Tage",MAX(0,(MIN(DATE(2028,2,0),IF(Mitarbeiter!$D166="",DATE(2028,2,0),Mitarbeiter!$D166),TODAY()))-(MAX(DATE(2028,1,1),Mitarbeiter!$C166))+1),MAX(0,NETWORKDAYS(MAX(DATE(2028,1,1),Mitarbeiter!$C166),MIN(DATE(2028,2,0),IF(Mitarbeiter!$D166="",DATE(2028,2,0),Mitarbeiter!$D166),TODAY()),Einstellungen!$F$13:$F$67)))*N(Mitarbeiter!$E166)/IF(Einstellungen!$C$11="7 Tage",7,5),N('Ist-Stunden'!AD166)),MAX(IF(Einstellungen!$C$11="7 Tage",MAX(0,(MIN(DATE(2028,2,0),IF(Mitarbeiter!$D166="",DATE(2028,2,0),Mitarbeiter!$D166),TODAY()))-(MAX(DATE(2028,1,1),Mitarbeiter!$C166))+1),MAX(0,NETWORKDAYS(MAX(DATE(2028,1,1),Mitarbeiter!$C166),MIN(DATE(2028,2,0),IF(Mitarbeiter!$D166="",DATE(2028,2,0),Mitarbeiter!$D166),TODAY()),Einstellungen!$F$13:$F$67)))*N(Mitarbeiter!$E166)/IF(Einstellungen!$C$11="7 Tage",7,5),N('Ist-Stunden'!AD166)+(N(Krankheitstage!BC166)+N(Krankheitstage!BO166))*N($C166))))</f>
        <v/>
      </c>
      <c r="BI166" s="76">
        <f>IF($B166="",0,IF(Einstellungen!$C$10="Ja",MAX(IF(Einstellungen!$C$11="7 Tage",MAX(0,(MIN(DATE(2028,3,0),IF(Mitarbeiter!$D166="",DATE(2028,3,0),Mitarbeiter!$D166),TODAY()))-(MAX(DATE(2028,2,1),Mitarbeiter!$C166))+1),MAX(0,NETWORKDAYS(MAX(DATE(2028,2,1),Mitarbeiter!$C166),MIN(DATE(2028,3,0),IF(Mitarbeiter!$D166="",DATE(2028,3,0),Mitarbeiter!$D166),TODAY()),Einstellungen!$F$13:$F$67)))*N(Mitarbeiter!$E166)/IF(Einstellungen!$C$11="7 Tage",7,5),N('Ist-Stunden'!AE166)),MAX(IF(Einstellungen!$C$11="7 Tage",MAX(0,(MIN(DATE(2028,3,0),IF(Mitarbeiter!$D166="",DATE(2028,3,0),Mitarbeiter!$D166),TODAY()))-(MAX(DATE(2028,2,1),Mitarbeiter!$C166))+1),MAX(0,NETWORKDAYS(MAX(DATE(2028,2,1),Mitarbeiter!$C166),MIN(DATE(2028,3,0),IF(Mitarbeiter!$D166="",DATE(2028,3,0),Mitarbeiter!$D166),TODAY()),Einstellungen!$F$13:$F$67)))*N(Mitarbeiter!$E166)/IF(Einstellungen!$C$11="7 Tage",7,5),N('Ist-Stunden'!AE166)+(N(Krankheitstage!BD166)+N(Krankheitstage!BP166))*N($C166))))</f>
        <v/>
      </c>
      <c r="BJ166" s="76">
        <f>IF($B166="",0,IF(Einstellungen!$C$10="Ja",MAX(IF(Einstellungen!$C$11="7 Tage",MAX(0,(MIN(DATE(2028,4,0),IF(Mitarbeiter!$D166="",DATE(2028,4,0),Mitarbeiter!$D166),TODAY()))-(MAX(DATE(2028,3,1),Mitarbeiter!$C166))+1),MAX(0,NETWORKDAYS(MAX(DATE(2028,3,1),Mitarbeiter!$C166),MIN(DATE(2028,4,0),IF(Mitarbeiter!$D166="",DATE(2028,4,0),Mitarbeiter!$D166),TODAY()),Einstellungen!$F$13:$F$67)))*N(Mitarbeiter!$E166)/IF(Einstellungen!$C$11="7 Tage",7,5),N('Ist-Stunden'!AF166)),MAX(IF(Einstellungen!$C$11="7 Tage",MAX(0,(MIN(DATE(2028,4,0),IF(Mitarbeiter!$D166="",DATE(2028,4,0),Mitarbeiter!$D166),TODAY()))-(MAX(DATE(2028,3,1),Mitarbeiter!$C166))+1),MAX(0,NETWORKDAYS(MAX(DATE(2028,3,1),Mitarbeiter!$C166),MIN(DATE(2028,4,0),IF(Mitarbeiter!$D166="",DATE(2028,4,0),Mitarbeiter!$D166),TODAY()),Einstellungen!$F$13:$F$67)))*N(Mitarbeiter!$E166)/IF(Einstellungen!$C$11="7 Tage",7,5),N('Ist-Stunden'!AF166)+(N(Krankheitstage!BE166)+N(Krankheitstage!BQ166))*N($C166))))</f>
        <v/>
      </c>
      <c r="BK166" s="76">
        <f>IF($B166="",0,IF(Einstellungen!$C$10="Ja",MAX(IF(Einstellungen!$C$11="7 Tage",MAX(0,(MIN(DATE(2028,5,0),IF(Mitarbeiter!$D166="",DATE(2028,5,0),Mitarbeiter!$D166),TODAY()))-(MAX(DATE(2028,4,1),Mitarbeiter!$C166))+1),MAX(0,NETWORKDAYS(MAX(DATE(2028,4,1),Mitarbeiter!$C166),MIN(DATE(2028,5,0),IF(Mitarbeiter!$D166="",DATE(2028,5,0),Mitarbeiter!$D166),TODAY()),Einstellungen!$F$13:$F$67)))*N(Mitarbeiter!$E166)/IF(Einstellungen!$C$11="7 Tage",7,5),N('Ist-Stunden'!AG166)),MAX(IF(Einstellungen!$C$11="7 Tage",MAX(0,(MIN(DATE(2028,5,0),IF(Mitarbeiter!$D166="",DATE(2028,5,0),Mitarbeiter!$D166),TODAY()))-(MAX(DATE(2028,4,1),Mitarbeiter!$C166))+1),MAX(0,NETWORKDAYS(MAX(DATE(2028,4,1),Mitarbeiter!$C166),MIN(DATE(2028,5,0),IF(Mitarbeiter!$D166="",DATE(2028,5,0),Mitarbeiter!$D166),TODAY()),Einstellungen!$F$13:$F$67)))*N(Mitarbeiter!$E166)/IF(Einstellungen!$C$11="7 Tage",7,5),N('Ist-Stunden'!AG166)+(N(Krankheitstage!BF166)+N(Krankheitstage!BR166))*N($C166))))</f>
        <v/>
      </c>
      <c r="BL166" s="76">
        <f>IF($B166="",0,IF(Einstellungen!$C$10="Ja",MAX(IF(Einstellungen!$C$11="7 Tage",MAX(0,(MIN(DATE(2028,6,0),IF(Mitarbeiter!$D166="",DATE(2028,6,0),Mitarbeiter!$D166),TODAY()))-(MAX(DATE(2028,5,1),Mitarbeiter!$C166))+1),MAX(0,NETWORKDAYS(MAX(DATE(2028,5,1),Mitarbeiter!$C166),MIN(DATE(2028,6,0),IF(Mitarbeiter!$D166="",DATE(2028,6,0),Mitarbeiter!$D166),TODAY()),Einstellungen!$F$13:$F$67)))*N(Mitarbeiter!$E166)/IF(Einstellungen!$C$11="7 Tage",7,5),N('Ist-Stunden'!AH166)),MAX(IF(Einstellungen!$C$11="7 Tage",MAX(0,(MIN(DATE(2028,6,0),IF(Mitarbeiter!$D166="",DATE(2028,6,0),Mitarbeiter!$D166),TODAY()))-(MAX(DATE(2028,5,1),Mitarbeiter!$C166))+1),MAX(0,NETWORKDAYS(MAX(DATE(2028,5,1),Mitarbeiter!$C166),MIN(DATE(2028,6,0),IF(Mitarbeiter!$D166="",DATE(2028,6,0),Mitarbeiter!$D166),TODAY()),Einstellungen!$F$13:$F$67)))*N(Mitarbeiter!$E166)/IF(Einstellungen!$C$11="7 Tage",7,5),N('Ist-Stunden'!AH166)+(N(Krankheitstage!BG166)+N(Krankheitstage!BS166))*N($C166))))</f>
        <v/>
      </c>
      <c r="BM166" s="76">
        <f>IF($B166="",0,IF(Einstellungen!$C$10="Ja",MAX(IF(Einstellungen!$C$11="7 Tage",MAX(0,(MIN(DATE(2028,7,0),IF(Mitarbeiter!$D166="",DATE(2028,7,0),Mitarbeiter!$D166),TODAY()))-(MAX(DATE(2028,6,1),Mitarbeiter!$C166))+1),MAX(0,NETWORKDAYS(MAX(DATE(2028,6,1),Mitarbeiter!$C166),MIN(DATE(2028,7,0),IF(Mitarbeiter!$D166="",DATE(2028,7,0),Mitarbeiter!$D166),TODAY()),Einstellungen!$F$13:$F$67)))*N(Mitarbeiter!$E166)/IF(Einstellungen!$C$11="7 Tage",7,5),N('Ist-Stunden'!AI166)),MAX(IF(Einstellungen!$C$11="7 Tage",MAX(0,(MIN(DATE(2028,7,0),IF(Mitarbeiter!$D166="",DATE(2028,7,0),Mitarbeiter!$D166),TODAY()))-(MAX(DATE(2028,6,1),Mitarbeiter!$C166))+1),MAX(0,NETWORKDAYS(MAX(DATE(2028,6,1),Mitarbeiter!$C166),MIN(DATE(2028,7,0),IF(Mitarbeiter!$D166="",DATE(2028,7,0),Mitarbeiter!$D166),TODAY()),Einstellungen!$F$13:$F$67)))*N(Mitarbeiter!$E166)/IF(Einstellungen!$C$11="7 Tage",7,5),N('Ist-Stunden'!AI166)+(N(Krankheitstage!BH166)+N(Krankheitstage!BT166))*N($C166))))</f>
        <v/>
      </c>
      <c r="BN166" s="76">
        <f>IF($B166="",0,IF(Einstellungen!$C$10="Ja",MAX(IF(Einstellungen!$C$11="7 Tage",MAX(0,(MIN(DATE(2028,8,0),IF(Mitarbeiter!$D166="",DATE(2028,8,0),Mitarbeiter!$D166),TODAY()))-(MAX(DATE(2028,7,1),Mitarbeiter!$C166))+1),MAX(0,NETWORKDAYS(MAX(DATE(2028,7,1),Mitarbeiter!$C166),MIN(DATE(2028,8,0),IF(Mitarbeiter!$D166="",DATE(2028,8,0),Mitarbeiter!$D166),TODAY()),Einstellungen!$F$13:$F$67)))*N(Mitarbeiter!$E166)/IF(Einstellungen!$C$11="7 Tage",7,5),N('Ist-Stunden'!AJ166)),MAX(IF(Einstellungen!$C$11="7 Tage",MAX(0,(MIN(DATE(2028,8,0),IF(Mitarbeiter!$D166="",DATE(2028,8,0),Mitarbeiter!$D166),TODAY()))-(MAX(DATE(2028,7,1),Mitarbeiter!$C166))+1),MAX(0,NETWORKDAYS(MAX(DATE(2028,7,1),Mitarbeiter!$C166),MIN(DATE(2028,8,0),IF(Mitarbeiter!$D166="",DATE(2028,8,0),Mitarbeiter!$D166),TODAY()),Einstellungen!$F$13:$F$67)))*N(Mitarbeiter!$E166)/IF(Einstellungen!$C$11="7 Tage",7,5),N('Ist-Stunden'!AJ166)+(N(Krankheitstage!BI166)+N(Krankheitstage!BU166))*N($C166))))</f>
        <v/>
      </c>
      <c r="BO166" s="76">
        <f>IF($B166="",0,IF(Einstellungen!$C$10="Ja",MAX(IF(Einstellungen!$C$11="7 Tage",MAX(0,(MIN(DATE(2028,9,0),IF(Mitarbeiter!$D166="",DATE(2028,9,0),Mitarbeiter!$D166),TODAY()))-(MAX(DATE(2028,8,1),Mitarbeiter!$C166))+1),MAX(0,NETWORKDAYS(MAX(DATE(2028,8,1),Mitarbeiter!$C166),MIN(DATE(2028,9,0),IF(Mitarbeiter!$D166="",DATE(2028,9,0),Mitarbeiter!$D166),TODAY()),Einstellungen!$F$13:$F$67)))*N(Mitarbeiter!$E166)/IF(Einstellungen!$C$11="7 Tage",7,5),N('Ist-Stunden'!AK166)),MAX(IF(Einstellungen!$C$11="7 Tage",MAX(0,(MIN(DATE(2028,9,0),IF(Mitarbeiter!$D166="",DATE(2028,9,0),Mitarbeiter!$D166),TODAY()))-(MAX(DATE(2028,8,1),Mitarbeiter!$C166))+1),MAX(0,NETWORKDAYS(MAX(DATE(2028,8,1),Mitarbeiter!$C166),MIN(DATE(2028,9,0),IF(Mitarbeiter!$D166="",DATE(2028,9,0),Mitarbeiter!$D166),TODAY()),Einstellungen!$F$13:$F$67)))*N(Mitarbeiter!$E166)/IF(Einstellungen!$C$11="7 Tage",7,5),N('Ist-Stunden'!AK166)+(N(Krankheitstage!BJ166)+N(Krankheitstage!BV166))*N($C166))))</f>
        <v/>
      </c>
      <c r="BP166" s="76">
        <f>IF($B166="",0,IF(Einstellungen!$C$10="Ja",MAX(IF(Einstellungen!$C$11="7 Tage",MAX(0,(MIN(DATE(2028,10,0),IF(Mitarbeiter!$D166="",DATE(2028,10,0),Mitarbeiter!$D166),TODAY()))-(MAX(DATE(2028,9,1),Mitarbeiter!$C166))+1),MAX(0,NETWORKDAYS(MAX(DATE(2028,9,1),Mitarbeiter!$C166),MIN(DATE(2028,10,0),IF(Mitarbeiter!$D166="",DATE(2028,10,0),Mitarbeiter!$D166),TODAY()),Einstellungen!$F$13:$F$67)))*N(Mitarbeiter!$E166)/IF(Einstellungen!$C$11="7 Tage",7,5),N('Ist-Stunden'!AL166)),MAX(IF(Einstellungen!$C$11="7 Tage",MAX(0,(MIN(DATE(2028,10,0),IF(Mitarbeiter!$D166="",DATE(2028,10,0),Mitarbeiter!$D166),TODAY()))-(MAX(DATE(2028,9,1),Mitarbeiter!$C166))+1),MAX(0,NETWORKDAYS(MAX(DATE(2028,9,1),Mitarbeiter!$C166),MIN(DATE(2028,10,0),IF(Mitarbeiter!$D166="",DATE(2028,10,0),Mitarbeiter!$D166),TODAY()),Einstellungen!$F$13:$F$67)))*N(Mitarbeiter!$E166)/IF(Einstellungen!$C$11="7 Tage",7,5),N('Ist-Stunden'!AL166)+(N(Krankheitstage!BK166)+N(Krankheitstage!BW166))*N($C166))))</f>
        <v/>
      </c>
      <c r="BQ166" s="76">
        <f>IF($B166="",0,IF(Einstellungen!$C$10="Ja",MAX(IF(Einstellungen!$C$11="7 Tage",MAX(0,(MIN(DATE(2028,11,0),IF(Mitarbeiter!$D166="",DATE(2028,11,0),Mitarbeiter!$D166),TODAY()))-(MAX(DATE(2028,10,1),Mitarbeiter!$C166))+1),MAX(0,NETWORKDAYS(MAX(DATE(2028,10,1),Mitarbeiter!$C166),MIN(DATE(2028,11,0),IF(Mitarbeiter!$D166="",DATE(2028,11,0),Mitarbeiter!$D166),TODAY()),Einstellungen!$F$13:$F$67)))*N(Mitarbeiter!$E166)/IF(Einstellungen!$C$11="7 Tage",7,5),N('Ist-Stunden'!AM166)),MAX(IF(Einstellungen!$C$11="7 Tage",MAX(0,(MIN(DATE(2028,11,0),IF(Mitarbeiter!$D166="",DATE(2028,11,0),Mitarbeiter!$D166),TODAY()))-(MAX(DATE(2028,10,1),Mitarbeiter!$C166))+1),MAX(0,NETWORKDAYS(MAX(DATE(2028,10,1),Mitarbeiter!$C166),MIN(DATE(2028,11,0),IF(Mitarbeiter!$D166="",DATE(2028,11,0),Mitarbeiter!$D166),TODAY()),Einstellungen!$F$13:$F$67)))*N(Mitarbeiter!$E166)/IF(Einstellungen!$C$11="7 Tage",7,5),N('Ist-Stunden'!AM166)+(N(Krankheitstage!BL166)+N(Krankheitstage!BX166))*N($C166))))</f>
        <v/>
      </c>
      <c r="BR166" s="76">
        <f>IF($B166="",0,IF(Einstellungen!$C$10="Ja",MAX(IF(Einstellungen!$C$11="7 Tage",MAX(0,(MIN(DATE(2028,12,0),IF(Mitarbeiter!$D166="",DATE(2028,12,0),Mitarbeiter!$D166),TODAY()))-(MAX(DATE(2028,11,1),Mitarbeiter!$C166))+1),MAX(0,NETWORKDAYS(MAX(DATE(2028,11,1),Mitarbeiter!$C166),MIN(DATE(2028,12,0),IF(Mitarbeiter!$D166="",DATE(2028,12,0),Mitarbeiter!$D166),TODAY()),Einstellungen!$F$13:$F$67)))*N(Mitarbeiter!$E166)/IF(Einstellungen!$C$11="7 Tage",7,5),N('Ist-Stunden'!AN166)),MAX(IF(Einstellungen!$C$11="7 Tage",MAX(0,(MIN(DATE(2028,12,0),IF(Mitarbeiter!$D166="",DATE(2028,12,0),Mitarbeiter!$D166),TODAY()))-(MAX(DATE(2028,11,1),Mitarbeiter!$C166))+1),MAX(0,NETWORKDAYS(MAX(DATE(2028,11,1),Mitarbeiter!$C166),MIN(DATE(2028,12,0),IF(Mitarbeiter!$D166="",DATE(2028,12,0),Mitarbeiter!$D166),TODAY()),Einstellungen!$F$13:$F$67)))*N(Mitarbeiter!$E166)/IF(Einstellungen!$C$11="7 Tage",7,5),N('Ist-Stunden'!AN166)+(N(Krankheitstage!BM166)+N(Krankheitstage!BY166))*N($C166))))</f>
        <v/>
      </c>
      <c r="BS166" s="76">
        <f>IF($B166="",0,IF(Einstellungen!$C$10="Ja",MAX(IF(Einstellungen!$C$11="7 Tage",MAX(0,(MIN(DATE(2028,13,0),IF(Mitarbeiter!$D166="",DATE(2028,13,0),Mitarbeiter!$D166),TODAY()))-(MAX(DATE(2028,12,1),Mitarbeiter!$C166))+1),MAX(0,NETWORKDAYS(MAX(DATE(2028,12,1),Mitarbeiter!$C166),MIN(DATE(2028,13,0),IF(Mitarbeiter!$D166="",DATE(2028,13,0),Mitarbeiter!$D166),TODAY()),Einstellungen!$F$13:$F$67)))*N(Mitarbeiter!$E166)/IF(Einstellungen!$C$11="7 Tage",7,5),N('Ist-Stunden'!AO166)),MAX(IF(Einstellungen!$C$11="7 Tage",MAX(0,(MIN(DATE(2028,13,0),IF(Mitarbeiter!$D166="",DATE(2028,13,0),Mitarbeiter!$D166),TODAY()))-(MAX(DATE(2028,12,1),Mitarbeiter!$C166))+1),MAX(0,NETWORKDAYS(MAX(DATE(2028,12,1),Mitarbeiter!$C166),MIN(DATE(2028,13,0),IF(Mitarbeiter!$D166="",DATE(2028,13,0),Mitarbeiter!$D166),TODAY()),Einstellungen!$F$13:$F$67)))*N(Mitarbeiter!$E166)/IF(Einstellungen!$C$11="7 Tage",7,5),N('Ist-Stunden'!AO166)+(N(Krankheitstage!BN166)+N(Krankheitstage!BZ166))*N($C166))))</f>
        <v/>
      </c>
      <c r="BT166" s="76">
        <f>IF($B166="",0,IF(Einstellungen!$C$10="Ja",MAX(IF(Einstellungen!$C$11="7 Tage",MAX(0,(MIN(DATE(2029,2,0),IF(Mitarbeiter!$D166="",DATE(2029,2,0),Mitarbeiter!$D166),TODAY()))-(MAX(DATE(2029,1,1),Mitarbeiter!$C166))+1),MAX(0,NETWORKDAYS(MAX(DATE(2029,1,1),Mitarbeiter!$C166),MIN(DATE(2029,2,0),IF(Mitarbeiter!$D166="",DATE(2029,2,0),Mitarbeiter!$D166),TODAY()),Einstellungen!$F$13:$F$67)))*N(Mitarbeiter!$E166)/IF(Einstellungen!$C$11="7 Tage",7,5),N('Ist-Stunden'!AP166)),MAX(IF(Einstellungen!$C$11="7 Tage",MAX(0,(MIN(DATE(2029,2,0),IF(Mitarbeiter!$D166="",DATE(2029,2,0),Mitarbeiter!$D166),TODAY()))-(MAX(DATE(2029,1,1),Mitarbeiter!$C166))+1),MAX(0,NETWORKDAYS(MAX(DATE(2029,1,1),Mitarbeiter!$C166),MIN(DATE(2029,2,0),IF(Mitarbeiter!$D166="",DATE(2029,2,0),Mitarbeiter!$D166),TODAY()),Einstellungen!$F$13:$F$67)))*N(Mitarbeiter!$E166)/IF(Einstellungen!$C$11="7 Tage",7,5),N('Ist-Stunden'!AP166)+(N(Krankheitstage!CA166)+N(Krankheitstage!CM166))*N($C166))))</f>
        <v/>
      </c>
      <c r="BU166" s="76">
        <f>IF($B166="",0,IF(Einstellungen!$C$10="Ja",MAX(IF(Einstellungen!$C$11="7 Tage",MAX(0,(MIN(DATE(2029,3,0),IF(Mitarbeiter!$D166="",DATE(2029,3,0),Mitarbeiter!$D166),TODAY()))-(MAX(DATE(2029,2,1),Mitarbeiter!$C166))+1),MAX(0,NETWORKDAYS(MAX(DATE(2029,2,1),Mitarbeiter!$C166),MIN(DATE(2029,3,0),IF(Mitarbeiter!$D166="",DATE(2029,3,0),Mitarbeiter!$D166),TODAY()),Einstellungen!$F$13:$F$67)))*N(Mitarbeiter!$E166)/IF(Einstellungen!$C$11="7 Tage",7,5),N('Ist-Stunden'!AQ166)),MAX(IF(Einstellungen!$C$11="7 Tage",MAX(0,(MIN(DATE(2029,3,0),IF(Mitarbeiter!$D166="",DATE(2029,3,0),Mitarbeiter!$D166),TODAY()))-(MAX(DATE(2029,2,1),Mitarbeiter!$C166))+1),MAX(0,NETWORKDAYS(MAX(DATE(2029,2,1),Mitarbeiter!$C166),MIN(DATE(2029,3,0),IF(Mitarbeiter!$D166="",DATE(2029,3,0),Mitarbeiter!$D166),TODAY()),Einstellungen!$F$13:$F$67)))*N(Mitarbeiter!$E166)/IF(Einstellungen!$C$11="7 Tage",7,5),N('Ist-Stunden'!AQ166)+(N(Krankheitstage!CB166)+N(Krankheitstage!CN166))*N($C166))))</f>
        <v/>
      </c>
      <c r="BV166" s="76">
        <f>IF($B166="",0,IF(Einstellungen!$C$10="Ja",MAX(IF(Einstellungen!$C$11="7 Tage",MAX(0,(MIN(DATE(2029,4,0),IF(Mitarbeiter!$D166="",DATE(2029,4,0),Mitarbeiter!$D166),TODAY()))-(MAX(DATE(2029,3,1),Mitarbeiter!$C166))+1),MAX(0,NETWORKDAYS(MAX(DATE(2029,3,1),Mitarbeiter!$C166),MIN(DATE(2029,4,0),IF(Mitarbeiter!$D166="",DATE(2029,4,0),Mitarbeiter!$D166),TODAY()),Einstellungen!$F$13:$F$67)))*N(Mitarbeiter!$E166)/IF(Einstellungen!$C$11="7 Tage",7,5),N('Ist-Stunden'!AR166)),MAX(IF(Einstellungen!$C$11="7 Tage",MAX(0,(MIN(DATE(2029,4,0),IF(Mitarbeiter!$D166="",DATE(2029,4,0),Mitarbeiter!$D166),TODAY()))-(MAX(DATE(2029,3,1),Mitarbeiter!$C166))+1),MAX(0,NETWORKDAYS(MAX(DATE(2029,3,1),Mitarbeiter!$C166),MIN(DATE(2029,4,0),IF(Mitarbeiter!$D166="",DATE(2029,4,0),Mitarbeiter!$D166),TODAY()),Einstellungen!$F$13:$F$67)))*N(Mitarbeiter!$E166)/IF(Einstellungen!$C$11="7 Tage",7,5),N('Ist-Stunden'!AR166)+(N(Krankheitstage!CC166)+N(Krankheitstage!CO166))*N($C166))))</f>
        <v/>
      </c>
      <c r="BW166" s="76">
        <f>IF($B166="",0,IF(Einstellungen!$C$10="Ja",MAX(IF(Einstellungen!$C$11="7 Tage",MAX(0,(MIN(DATE(2029,5,0),IF(Mitarbeiter!$D166="",DATE(2029,5,0),Mitarbeiter!$D166),TODAY()))-(MAX(DATE(2029,4,1),Mitarbeiter!$C166))+1),MAX(0,NETWORKDAYS(MAX(DATE(2029,4,1),Mitarbeiter!$C166),MIN(DATE(2029,5,0),IF(Mitarbeiter!$D166="",DATE(2029,5,0),Mitarbeiter!$D166),TODAY()),Einstellungen!$F$13:$F$67)))*N(Mitarbeiter!$E166)/IF(Einstellungen!$C$11="7 Tage",7,5),N('Ist-Stunden'!AS166)),MAX(IF(Einstellungen!$C$11="7 Tage",MAX(0,(MIN(DATE(2029,5,0),IF(Mitarbeiter!$D166="",DATE(2029,5,0),Mitarbeiter!$D166),TODAY()))-(MAX(DATE(2029,4,1),Mitarbeiter!$C166))+1),MAX(0,NETWORKDAYS(MAX(DATE(2029,4,1),Mitarbeiter!$C166),MIN(DATE(2029,5,0),IF(Mitarbeiter!$D166="",DATE(2029,5,0),Mitarbeiter!$D166),TODAY()),Einstellungen!$F$13:$F$67)))*N(Mitarbeiter!$E166)/IF(Einstellungen!$C$11="7 Tage",7,5),N('Ist-Stunden'!AS166)+(N(Krankheitstage!CD166)+N(Krankheitstage!CP166))*N($C166))))</f>
        <v/>
      </c>
      <c r="BX166" s="76">
        <f>IF($B166="",0,IF(Einstellungen!$C$10="Ja",MAX(IF(Einstellungen!$C$11="7 Tage",MAX(0,(MIN(DATE(2029,6,0),IF(Mitarbeiter!$D166="",DATE(2029,6,0),Mitarbeiter!$D166),TODAY()))-(MAX(DATE(2029,5,1),Mitarbeiter!$C166))+1),MAX(0,NETWORKDAYS(MAX(DATE(2029,5,1),Mitarbeiter!$C166),MIN(DATE(2029,6,0),IF(Mitarbeiter!$D166="",DATE(2029,6,0),Mitarbeiter!$D166),TODAY()),Einstellungen!$F$13:$F$67)))*N(Mitarbeiter!$E166)/IF(Einstellungen!$C$11="7 Tage",7,5),N('Ist-Stunden'!AT166)),MAX(IF(Einstellungen!$C$11="7 Tage",MAX(0,(MIN(DATE(2029,6,0),IF(Mitarbeiter!$D166="",DATE(2029,6,0),Mitarbeiter!$D166),TODAY()))-(MAX(DATE(2029,5,1),Mitarbeiter!$C166))+1),MAX(0,NETWORKDAYS(MAX(DATE(2029,5,1),Mitarbeiter!$C166),MIN(DATE(2029,6,0),IF(Mitarbeiter!$D166="",DATE(2029,6,0),Mitarbeiter!$D166),TODAY()),Einstellungen!$F$13:$F$67)))*N(Mitarbeiter!$E166)/IF(Einstellungen!$C$11="7 Tage",7,5),N('Ist-Stunden'!AT166)+(N(Krankheitstage!CE166)+N(Krankheitstage!CQ166))*N($C166))))</f>
        <v/>
      </c>
      <c r="BY166" s="76">
        <f>IF($B166="",0,IF(Einstellungen!$C$10="Ja",MAX(IF(Einstellungen!$C$11="7 Tage",MAX(0,(MIN(DATE(2029,7,0),IF(Mitarbeiter!$D166="",DATE(2029,7,0),Mitarbeiter!$D166),TODAY()))-(MAX(DATE(2029,6,1),Mitarbeiter!$C166))+1),MAX(0,NETWORKDAYS(MAX(DATE(2029,6,1),Mitarbeiter!$C166),MIN(DATE(2029,7,0),IF(Mitarbeiter!$D166="",DATE(2029,7,0),Mitarbeiter!$D166),TODAY()),Einstellungen!$F$13:$F$67)))*N(Mitarbeiter!$E166)/IF(Einstellungen!$C$11="7 Tage",7,5),N('Ist-Stunden'!AU166)),MAX(IF(Einstellungen!$C$11="7 Tage",MAX(0,(MIN(DATE(2029,7,0),IF(Mitarbeiter!$D166="",DATE(2029,7,0),Mitarbeiter!$D166),TODAY()))-(MAX(DATE(2029,6,1),Mitarbeiter!$C166))+1),MAX(0,NETWORKDAYS(MAX(DATE(2029,6,1),Mitarbeiter!$C166),MIN(DATE(2029,7,0),IF(Mitarbeiter!$D166="",DATE(2029,7,0),Mitarbeiter!$D166),TODAY()),Einstellungen!$F$13:$F$67)))*N(Mitarbeiter!$E166)/IF(Einstellungen!$C$11="7 Tage",7,5),N('Ist-Stunden'!AU166)+(N(Krankheitstage!CF166)+N(Krankheitstage!CR166))*N($C166))))</f>
        <v/>
      </c>
      <c r="BZ166" s="76">
        <f>IF($B166="",0,IF(Einstellungen!$C$10="Ja",MAX(IF(Einstellungen!$C$11="7 Tage",MAX(0,(MIN(DATE(2029,8,0),IF(Mitarbeiter!$D166="",DATE(2029,8,0),Mitarbeiter!$D166),TODAY()))-(MAX(DATE(2029,7,1),Mitarbeiter!$C166))+1),MAX(0,NETWORKDAYS(MAX(DATE(2029,7,1),Mitarbeiter!$C166),MIN(DATE(2029,8,0),IF(Mitarbeiter!$D166="",DATE(2029,8,0),Mitarbeiter!$D166),TODAY()),Einstellungen!$F$13:$F$67)))*N(Mitarbeiter!$E166)/IF(Einstellungen!$C$11="7 Tage",7,5),N('Ist-Stunden'!AV166)),MAX(IF(Einstellungen!$C$11="7 Tage",MAX(0,(MIN(DATE(2029,8,0),IF(Mitarbeiter!$D166="",DATE(2029,8,0),Mitarbeiter!$D166),TODAY()))-(MAX(DATE(2029,7,1),Mitarbeiter!$C166))+1),MAX(0,NETWORKDAYS(MAX(DATE(2029,7,1),Mitarbeiter!$C166),MIN(DATE(2029,8,0),IF(Mitarbeiter!$D166="",DATE(2029,8,0),Mitarbeiter!$D166),TODAY()),Einstellungen!$F$13:$F$67)))*N(Mitarbeiter!$E166)/IF(Einstellungen!$C$11="7 Tage",7,5),N('Ist-Stunden'!AV166)+(N(Krankheitstage!CG166)+N(Krankheitstage!CS166))*N($C166))))</f>
        <v/>
      </c>
      <c r="CA166" s="76">
        <f>IF($B166="",0,IF(Einstellungen!$C$10="Ja",MAX(IF(Einstellungen!$C$11="7 Tage",MAX(0,(MIN(DATE(2029,9,0),IF(Mitarbeiter!$D166="",DATE(2029,9,0),Mitarbeiter!$D166),TODAY()))-(MAX(DATE(2029,8,1),Mitarbeiter!$C166))+1),MAX(0,NETWORKDAYS(MAX(DATE(2029,8,1),Mitarbeiter!$C166),MIN(DATE(2029,9,0),IF(Mitarbeiter!$D166="",DATE(2029,9,0),Mitarbeiter!$D166),TODAY()),Einstellungen!$F$13:$F$67)))*N(Mitarbeiter!$E166)/IF(Einstellungen!$C$11="7 Tage",7,5),N('Ist-Stunden'!AW166)),MAX(IF(Einstellungen!$C$11="7 Tage",MAX(0,(MIN(DATE(2029,9,0),IF(Mitarbeiter!$D166="",DATE(2029,9,0),Mitarbeiter!$D166),TODAY()))-(MAX(DATE(2029,8,1),Mitarbeiter!$C166))+1),MAX(0,NETWORKDAYS(MAX(DATE(2029,8,1),Mitarbeiter!$C166),MIN(DATE(2029,9,0),IF(Mitarbeiter!$D166="",DATE(2029,9,0),Mitarbeiter!$D166),TODAY()),Einstellungen!$F$13:$F$67)))*N(Mitarbeiter!$E166)/IF(Einstellungen!$C$11="7 Tage",7,5),N('Ist-Stunden'!AW166)+(N(Krankheitstage!CH166)+N(Krankheitstage!CT166))*N($C166))))</f>
        <v/>
      </c>
      <c r="CB166" s="76">
        <f>IF($B166="",0,IF(Einstellungen!$C$10="Ja",MAX(IF(Einstellungen!$C$11="7 Tage",MAX(0,(MIN(DATE(2029,10,0),IF(Mitarbeiter!$D166="",DATE(2029,10,0),Mitarbeiter!$D166),TODAY()))-(MAX(DATE(2029,9,1),Mitarbeiter!$C166))+1),MAX(0,NETWORKDAYS(MAX(DATE(2029,9,1),Mitarbeiter!$C166),MIN(DATE(2029,10,0),IF(Mitarbeiter!$D166="",DATE(2029,10,0),Mitarbeiter!$D166),TODAY()),Einstellungen!$F$13:$F$67)))*N(Mitarbeiter!$E166)/IF(Einstellungen!$C$11="7 Tage",7,5),N('Ist-Stunden'!AX166)),MAX(IF(Einstellungen!$C$11="7 Tage",MAX(0,(MIN(DATE(2029,10,0),IF(Mitarbeiter!$D166="",DATE(2029,10,0),Mitarbeiter!$D166),TODAY()))-(MAX(DATE(2029,9,1),Mitarbeiter!$C166))+1),MAX(0,NETWORKDAYS(MAX(DATE(2029,9,1),Mitarbeiter!$C166),MIN(DATE(2029,10,0),IF(Mitarbeiter!$D166="",DATE(2029,10,0),Mitarbeiter!$D166),TODAY()),Einstellungen!$F$13:$F$67)))*N(Mitarbeiter!$E166)/IF(Einstellungen!$C$11="7 Tage",7,5),N('Ist-Stunden'!AX166)+(N(Krankheitstage!CI166)+N(Krankheitstage!CU166))*N($C166))))</f>
        <v/>
      </c>
      <c r="CC166" s="76">
        <f>IF($B166="",0,IF(Einstellungen!$C$10="Ja",MAX(IF(Einstellungen!$C$11="7 Tage",MAX(0,(MIN(DATE(2029,11,0),IF(Mitarbeiter!$D166="",DATE(2029,11,0),Mitarbeiter!$D166),TODAY()))-(MAX(DATE(2029,10,1),Mitarbeiter!$C166))+1),MAX(0,NETWORKDAYS(MAX(DATE(2029,10,1),Mitarbeiter!$C166),MIN(DATE(2029,11,0),IF(Mitarbeiter!$D166="",DATE(2029,11,0),Mitarbeiter!$D166),TODAY()),Einstellungen!$F$13:$F$67)))*N(Mitarbeiter!$E166)/IF(Einstellungen!$C$11="7 Tage",7,5),N('Ist-Stunden'!AY166)),MAX(IF(Einstellungen!$C$11="7 Tage",MAX(0,(MIN(DATE(2029,11,0),IF(Mitarbeiter!$D166="",DATE(2029,11,0),Mitarbeiter!$D166),TODAY()))-(MAX(DATE(2029,10,1),Mitarbeiter!$C166))+1),MAX(0,NETWORKDAYS(MAX(DATE(2029,10,1),Mitarbeiter!$C166),MIN(DATE(2029,11,0),IF(Mitarbeiter!$D166="",DATE(2029,11,0),Mitarbeiter!$D166),TODAY()),Einstellungen!$F$13:$F$67)))*N(Mitarbeiter!$E166)/IF(Einstellungen!$C$11="7 Tage",7,5),N('Ist-Stunden'!AY166)+(N(Krankheitstage!CJ166)+N(Krankheitstage!CV166))*N($C166))))</f>
        <v/>
      </c>
      <c r="CD166" s="76">
        <f>IF($B166="",0,IF(Einstellungen!$C$10="Ja",MAX(IF(Einstellungen!$C$11="7 Tage",MAX(0,(MIN(DATE(2029,12,0),IF(Mitarbeiter!$D166="",DATE(2029,12,0),Mitarbeiter!$D166),TODAY()))-(MAX(DATE(2029,11,1),Mitarbeiter!$C166))+1),MAX(0,NETWORKDAYS(MAX(DATE(2029,11,1),Mitarbeiter!$C166),MIN(DATE(2029,12,0),IF(Mitarbeiter!$D166="",DATE(2029,12,0),Mitarbeiter!$D166),TODAY()),Einstellungen!$F$13:$F$67)))*N(Mitarbeiter!$E166)/IF(Einstellungen!$C$11="7 Tage",7,5),N('Ist-Stunden'!AZ166)),MAX(IF(Einstellungen!$C$11="7 Tage",MAX(0,(MIN(DATE(2029,12,0),IF(Mitarbeiter!$D166="",DATE(2029,12,0),Mitarbeiter!$D166),TODAY()))-(MAX(DATE(2029,11,1),Mitarbeiter!$C166))+1),MAX(0,NETWORKDAYS(MAX(DATE(2029,11,1),Mitarbeiter!$C166),MIN(DATE(2029,12,0),IF(Mitarbeiter!$D166="",DATE(2029,12,0),Mitarbeiter!$D166),TODAY()),Einstellungen!$F$13:$F$67)))*N(Mitarbeiter!$E166)/IF(Einstellungen!$C$11="7 Tage",7,5),N('Ist-Stunden'!AZ166)+(N(Krankheitstage!CK166)+N(Krankheitstage!CW166))*N($C166))))</f>
        <v/>
      </c>
      <c r="CE166" s="76">
        <f>IF($B166="",0,IF(Einstellungen!$C$10="Ja",MAX(IF(Einstellungen!$C$11="7 Tage",MAX(0,(MIN(DATE(2029,13,0),IF(Mitarbeiter!$D166="",DATE(2029,13,0),Mitarbeiter!$D166),TODAY()))-(MAX(DATE(2029,12,1),Mitarbeiter!$C166))+1),MAX(0,NETWORKDAYS(MAX(DATE(2029,12,1),Mitarbeiter!$C166),MIN(DATE(2029,13,0),IF(Mitarbeiter!$D166="",DATE(2029,13,0),Mitarbeiter!$D166),TODAY()),Einstellungen!$F$13:$F$67)))*N(Mitarbeiter!$E166)/IF(Einstellungen!$C$11="7 Tage",7,5),N('Ist-Stunden'!BA166)),MAX(IF(Einstellungen!$C$11="7 Tage",MAX(0,(MIN(DATE(2029,13,0),IF(Mitarbeiter!$D166="",DATE(2029,13,0),Mitarbeiter!$D166),TODAY()))-(MAX(DATE(2029,12,1),Mitarbeiter!$C166))+1),MAX(0,NETWORKDAYS(MAX(DATE(2029,12,1),Mitarbeiter!$C166),MIN(DATE(2029,13,0),IF(Mitarbeiter!$D166="",DATE(2029,13,0),Mitarbeiter!$D166),TODAY()),Einstellungen!$F$13:$F$67)))*N(Mitarbeiter!$E166)/IF(Einstellungen!$C$11="7 Tage",7,5),N('Ist-Stunden'!BA166)+(N(Krankheitstage!CL166)+N(Krankheitstage!CX166))*N($C166))))</f>
        <v/>
      </c>
      <c r="CF166" s="76">
        <f>IF($B166="",0,IF(Einstellungen!$C$10="Ja",MAX(IF(Einstellungen!$C$11="7 Tage",MAX(0,(MIN(DATE(2030,2,0),IF(Mitarbeiter!$D166="",DATE(2030,2,0),Mitarbeiter!$D166),TODAY()))-(MAX(DATE(2030,1,1),Mitarbeiter!$C166))+1),MAX(0,NETWORKDAYS(MAX(DATE(2030,1,1),Mitarbeiter!$C166),MIN(DATE(2030,2,0),IF(Mitarbeiter!$D166="",DATE(2030,2,0),Mitarbeiter!$D166),TODAY()),Einstellungen!$F$13:$F$67)))*N(Mitarbeiter!$E166)/IF(Einstellungen!$C$11="7 Tage",7,5),N('Ist-Stunden'!BB166)),MAX(IF(Einstellungen!$C$11="7 Tage",MAX(0,(MIN(DATE(2030,2,0),IF(Mitarbeiter!$D166="",DATE(2030,2,0),Mitarbeiter!$D166),TODAY()))-(MAX(DATE(2030,1,1),Mitarbeiter!$C166))+1),MAX(0,NETWORKDAYS(MAX(DATE(2030,1,1),Mitarbeiter!$C166),MIN(DATE(2030,2,0),IF(Mitarbeiter!$D166="",DATE(2030,2,0),Mitarbeiter!$D166),TODAY()),Einstellungen!$F$13:$F$67)))*N(Mitarbeiter!$E166)/IF(Einstellungen!$C$11="7 Tage",7,5),N('Ist-Stunden'!BB166)+(N(Krankheitstage!CY166)+N(Krankheitstage!DK166))*N($C166))))</f>
        <v/>
      </c>
      <c r="CG166" s="76">
        <f>IF($B166="",0,IF(Einstellungen!$C$10="Ja",MAX(IF(Einstellungen!$C$11="7 Tage",MAX(0,(MIN(DATE(2030,3,0),IF(Mitarbeiter!$D166="",DATE(2030,3,0),Mitarbeiter!$D166),TODAY()))-(MAX(DATE(2030,2,1),Mitarbeiter!$C166))+1),MAX(0,NETWORKDAYS(MAX(DATE(2030,2,1),Mitarbeiter!$C166),MIN(DATE(2030,3,0),IF(Mitarbeiter!$D166="",DATE(2030,3,0),Mitarbeiter!$D166),TODAY()),Einstellungen!$F$13:$F$67)))*N(Mitarbeiter!$E166)/IF(Einstellungen!$C$11="7 Tage",7,5),N('Ist-Stunden'!BC166)),MAX(IF(Einstellungen!$C$11="7 Tage",MAX(0,(MIN(DATE(2030,3,0),IF(Mitarbeiter!$D166="",DATE(2030,3,0),Mitarbeiter!$D166),TODAY()))-(MAX(DATE(2030,2,1),Mitarbeiter!$C166))+1),MAX(0,NETWORKDAYS(MAX(DATE(2030,2,1),Mitarbeiter!$C166),MIN(DATE(2030,3,0),IF(Mitarbeiter!$D166="",DATE(2030,3,0),Mitarbeiter!$D166),TODAY()),Einstellungen!$F$13:$F$67)))*N(Mitarbeiter!$E166)/IF(Einstellungen!$C$11="7 Tage",7,5),N('Ist-Stunden'!BC166)+(N(Krankheitstage!CZ166)+N(Krankheitstage!DL166))*N($C166))))</f>
        <v/>
      </c>
      <c r="CH166" s="76">
        <f>IF($B166="",0,IF(Einstellungen!$C$10="Ja",MAX(IF(Einstellungen!$C$11="7 Tage",MAX(0,(MIN(DATE(2030,4,0),IF(Mitarbeiter!$D166="",DATE(2030,4,0),Mitarbeiter!$D166),TODAY()))-(MAX(DATE(2030,3,1),Mitarbeiter!$C166))+1),MAX(0,NETWORKDAYS(MAX(DATE(2030,3,1),Mitarbeiter!$C166),MIN(DATE(2030,4,0),IF(Mitarbeiter!$D166="",DATE(2030,4,0),Mitarbeiter!$D166),TODAY()),Einstellungen!$F$13:$F$67)))*N(Mitarbeiter!$E166)/IF(Einstellungen!$C$11="7 Tage",7,5),N('Ist-Stunden'!BD166)),MAX(IF(Einstellungen!$C$11="7 Tage",MAX(0,(MIN(DATE(2030,4,0),IF(Mitarbeiter!$D166="",DATE(2030,4,0),Mitarbeiter!$D166),TODAY()))-(MAX(DATE(2030,3,1),Mitarbeiter!$C166))+1),MAX(0,NETWORKDAYS(MAX(DATE(2030,3,1),Mitarbeiter!$C166),MIN(DATE(2030,4,0),IF(Mitarbeiter!$D166="",DATE(2030,4,0),Mitarbeiter!$D166),TODAY()),Einstellungen!$F$13:$F$67)))*N(Mitarbeiter!$E166)/IF(Einstellungen!$C$11="7 Tage",7,5),N('Ist-Stunden'!BD166)+(N(Krankheitstage!DA166)+N(Krankheitstage!DM166))*N($C166))))</f>
        <v/>
      </c>
      <c r="CI166" s="76">
        <f>IF($B166="",0,IF(Einstellungen!$C$10="Ja",MAX(IF(Einstellungen!$C$11="7 Tage",MAX(0,(MIN(DATE(2030,5,0),IF(Mitarbeiter!$D166="",DATE(2030,5,0),Mitarbeiter!$D166),TODAY()))-(MAX(DATE(2030,4,1),Mitarbeiter!$C166))+1),MAX(0,NETWORKDAYS(MAX(DATE(2030,4,1),Mitarbeiter!$C166),MIN(DATE(2030,5,0),IF(Mitarbeiter!$D166="",DATE(2030,5,0),Mitarbeiter!$D166),TODAY()),Einstellungen!$F$13:$F$67)))*N(Mitarbeiter!$E166)/IF(Einstellungen!$C$11="7 Tage",7,5),N('Ist-Stunden'!BE166)),MAX(IF(Einstellungen!$C$11="7 Tage",MAX(0,(MIN(DATE(2030,5,0),IF(Mitarbeiter!$D166="",DATE(2030,5,0),Mitarbeiter!$D166),TODAY()))-(MAX(DATE(2030,4,1),Mitarbeiter!$C166))+1),MAX(0,NETWORKDAYS(MAX(DATE(2030,4,1),Mitarbeiter!$C166),MIN(DATE(2030,5,0),IF(Mitarbeiter!$D166="",DATE(2030,5,0),Mitarbeiter!$D166),TODAY()),Einstellungen!$F$13:$F$67)))*N(Mitarbeiter!$E166)/IF(Einstellungen!$C$11="7 Tage",7,5),N('Ist-Stunden'!BE166)+(N(Krankheitstage!DB166)+N(Krankheitstage!DN166))*N($C166))))</f>
        <v/>
      </c>
      <c r="CJ166" s="76">
        <f>IF($B166="",0,IF(Einstellungen!$C$10="Ja",MAX(IF(Einstellungen!$C$11="7 Tage",MAX(0,(MIN(DATE(2030,6,0),IF(Mitarbeiter!$D166="",DATE(2030,6,0),Mitarbeiter!$D166),TODAY()))-(MAX(DATE(2030,5,1),Mitarbeiter!$C166))+1),MAX(0,NETWORKDAYS(MAX(DATE(2030,5,1),Mitarbeiter!$C166),MIN(DATE(2030,6,0),IF(Mitarbeiter!$D166="",DATE(2030,6,0),Mitarbeiter!$D166),TODAY()),Einstellungen!$F$13:$F$67)))*N(Mitarbeiter!$E166)/IF(Einstellungen!$C$11="7 Tage",7,5),N('Ist-Stunden'!BF166)),MAX(IF(Einstellungen!$C$11="7 Tage",MAX(0,(MIN(DATE(2030,6,0),IF(Mitarbeiter!$D166="",DATE(2030,6,0),Mitarbeiter!$D166),TODAY()))-(MAX(DATE(2030,5,1),Mitarbeiter!$C166))+1),MAX(0,NETWORKDAYS(MAX(DATE(2030,5,1),Mitarbeiter!$C166),MIN(DATE(2030,6,0),IF(Mitarbeiter!$D166="",DATE(2030,6,0),Mitarbeiter!$D166),TODAY()),Einstellungen!$F$13:$F$67)))*N(Mitarbeiter!$E166)/IF(Einstellungen!$C$11="7 Tage",7,5),N('Ist-Stunden'!BF166)+(N(Krankheitstage!DC166)+N(Krankheitstage!DO166))*N($C166))))</f>
        <v/>
      </c>
      <c r="CK166" s="76">
        <f>IF($B166="",0,IF(Einstellungen!$C$10="Ja",MAX(IF(Einstellungen!$C$11="7 Tage",MAX(0,(MIN(DATE(2030,7,0),IF(Mitarbeiter!$D166="",DATE(2030,7,0),Mitarbeiter!$D166),TODAY()))-(MAX(DATE(2030,6,1),Mitarbeiter!$C166))+1),MAX(0,NETWORKDAYS(MAX(DATE(2030,6,1),Mitarbeiter!$C166),MIN(DATE(2030,7,0),IF(Mitarbeiter!$D166="",DATE(2030,7,0),Mitarbeiter!$D166),TODAY()),Einstellungen!$F$13:$F$67)))*N(Mitarbeiter!$E166)/IF(Einstellungen!$C$11="7 Tage",7,5),N('Ist-Stunden'!BG166)),MAX(IF(Einstellungen!$C$11="7 Tage",MAX(0,(MIN(DATE(2030,7,0),IF(Mitarbeiter!$D166="",DATE(2030,7,0),Mitarbeiter!$D166),TODAY()))-(MAX(DATE(2030,6,1),Mitarbeiter!$C166))+1),MAX(0,NETWORKDAYS(MAX(DATE(2030,6,1),Mitarbeiter!$C166),MIN(DATE(2030,7,0),IF(Mitarbeiter!$D166="",DATE(2030,7,0),Mitarbeiter!$D166),TODAY()),Einstellungen!$F$13:$F$67)))*N(Mitarbeiter!$E166)/IF(Einstellungen!$C$11="7 Tage",7,5),N('Ist-Stunden'!BG166)+(N(Krankheitstage!DD166)+N(Krankheitstage!DP166))*N($C166))))</f>
        <v/>
      </c>
      <c r="CL166" s="76">
        <f>IF($B166="",0,IF(Einstellungen!$C$10="Ja",MAX(IF(Einstellungen!$C$11="7 Tage",MAX(0,(MIN(DATE(2030,8,0),IF(Mitarbeiter!$D166="",DATE(2030,8,0),Mitarbeiter!$D166),TODAY()))-(MAX(DATE(2030,7,1),Mitarbeiter!$C166))+1),MAX(0,NETWORKDAYS(MAX(DATE(2030,7,1),Mitarbeiter!$C166),MIN(DATE(2030,8,0),IF(Mitarbeiter!$D166="",DATE(2030,8,0),Mitarbeiter!$D166),TODAY()),Einstellungen!$F$13:$F$67)))*N(Mitarbeiter!$E166)/IF(Einstellungen!$C$11="7 Tage",7,5),N('Ist-Stunden'!BH166)),MAX(IF(Einstellungen!$C$11="7 Tage",MAX(0,(MIN(DATE(2030,8,0),IF(Mitarbeiter!$D166="",DATE(2030,8,0),Mitarbeiter!$D166),TODAY()))-(MAX(DATE(2030,7,1),Mitarbeiter!$C166))+1),MAX(0,NETWORKDAYS(MAX(DATE(2030,7,1),Mitarbeiter!$C166),MIN(DATE(2030,8,0),IF(Mitarbeiter!$D166="",DATE(2030,8,0),Mitarbeiter!$D166),TODAY()),Einstellungen!$F$13:$F$67)))*N(Mitarbeiter!$E166)/IF(Einstellungen!$C$11="7 Tage",7,5),N('Ist-Stunden'!BH166)+(N(Krankheitstage!DE166)+N(Krankheitstage!DQ166))*N($C166))))</f>
        <v/>
      </c>
      <c r="CM166" s="76">
        <f>IF($B166="",0,IF(Einstellungen!$C$10="Ja",MAX(IF(Einstellungen!$C$11="7 Tage",MAX(0,(MIN(DATE(2030,9,0),IF(Mitarbeiter!$D166="",DATE(2030,9,0),Mitarbeiter!$D166),TODAY()))-(MAX(DATE(2030,8,1),Mitarbeiter!$C166))+1),MAX(0,NETWORKDAYS(MAX(DATE(2030,8,1),Mitarbeiter!$C166),MIN(DATE(2030,9,0),IF(Mitarbeiter!$D166="",DATE(2030,9,0),Mitarbeiter!$D166),TODAY()),Einstellungen!$F$13:$F$67)))*N(Mitarbeiter!$E166)/IF(Einstellungen!$C$11="7 Tage",7,5),N('Ist-Stunden'!BI166)),MAX(IF(Einstellungen!$C$11="7 Tage",MAX(0,(MIN(DATE(2030,9,0),IF(Mitarbeiter!$D166="",DATE(2030,9,0),Mitarbeiter!$D166),TODAY()))-(MAX(DATE(2030,8,1),Mitarbeiter!$C166))+1),MAX(0,NETWORKDAYS(MAX(DATE(2030,8,1),Mitarbeiter!$C166),MIN(DATE(2030,9,0),IF(Mitarbeiter!$D166="",DATE(2030,9,0),Mitarbeiter!$D166),TODAY()),Einstellungen!$F$13:$F$67)))*N(Mitarbeiter!$E166)/IF(Einstellungen!$C$11="7 Tage",7,5),N('Ist-Stunden'!BI166)+(N(Krankheitstage!DF166)+N(Krankheitstage!DR166))*N($C166))))</f>
        <v/>
      </c>
      <c r="CN166" s="76">
        <f>IF($B166="",0,IF(Einstellungen!$C$10="Ja",MAX(IF(Einstellungen!$C$11="7 Tage",MAX(0,(MIN(DATE(2030,10,0),IF(Mitarbeiter!$D166="",DATE(2030,10,0),Mitarbeiter!$D166),TODAY()))-(MAX(DATE(2030,9,1),Mitarbeiter!$C166))+1),MAX(0,NETWORKDAYS(MAX(DATE(2030,9,1),Mitarbeiter!$C166),MIN(DATE(2030,10,0),IF(Mitarbeiter!$D166="",DATE(2030,10,0),Mitarbeiter!$D166),TODAY()),Einstellungen!$F$13:$F$67)))*N(Mitarbeiter!$E166)/IF(Einstellungen!$C$11="7 Tage",7,5),N('Ist-Stunden'!BJ166)),MAX(IF(Einstellungen!$C$11="7 Tage",MAX(0,(MIN(DATE(2030,10,0),IF(Mitarbeiter!$D166="",DATE(2030,10,0),Mitarbeiter!$D166),TODAY()))-(MAX(DATE(2030,9,1),Mitarbeiter!$C166))+1),MAX(0,NETWORKDAYS(MAX(DATE(2030,9,1),Mitarbeiter!$C166),MIN(DATE(2030,10,0),IF(Mitarbeiter!$D166="",DATE(2030,10,0),Mitarbeiter!$D166),TODAY()),Einstellungen!$F$13:$F$67)))*N(Mitarbeiter!$E166)/IF(Einstellungen!$C$11="7 Tage",7,5),N('Ist-Stunden'!BJ166)+(N(Krankheitstage!DG166)+N(Krankheitstage!DS166))*N($C166))))</f>
        <v/>
      </c>
      <c r="CO166" s="76">
        <f>IF($B166="",0,IF(Einstellungen!$C$10="Ja",MAX(IF(Einstellungen!$C$11="7 Tage",MAX(0,(MIN(DATE(2030,11,0),IF(Mitarbeiter!$D166="",DATE(2030,11,0),Mitarbeiter!$D166),TODAY()))-(MAX(DATE(2030,10,1),Mitarbeiter!$C166))+1),MAX(0,NETWORKDAYS(MAX(DATE(2030,10,1),Mitarbeiter!$C166),MIN(DATE(2030,11,0),IF(Mitarbeiter!$D166="",DATE(2030,11,0),Mitarbeiter!$D166),TODAY()),Einstellungen!$F$13:$F$67)))*N(Mitarbeiter!$E166)/IF(Einstellungen!$C$11="7 Tage",7,5),N('Ist-Stunden'!BK166)),MAX(IF(Einstellungen!$C$11="7 Tage",MAX(0,(MIN(DATE(2030,11,0),IF(Mitarbeiter!$D166="",DATE(2030,11,0),Mitarbeiter!$D166),TODAY()))-(MAX(DATE(2030,10,1),Mitarbeiter!$C166))+1),MAX(0,NETWORKDAYS(MAX(DATE(2030,10,1),Mitarbeiter!$C166),MIN(DATE(2030,11,0),IF(Mitarbeiter!$D166="",DATE(2030,11,0),Mitarbeiter!$D166),TODAY()),Einstellungen!$F$13:$F$67)))*N(Mitarbeiter!$E166)/IF(Einstellungen!$C$11="7 Tage",7,5),N('Ist-Stunden'!BK166)+(N(Krankheitstage!DH166)+N(Krankheitstage!DT166))*N($C166))))</f>
        <v/>
      </c>
      <c r="CP166" s="76">
        <f>IF($B166="",0,IF(Einstellungen!$C$10="Ja",MAX(IF(Einstellungen!$C$11="7 Tage",MAX(0,(MIN(DATE(2030,12,0),IF(Mitarbeiter!$D166="",DATE(2030,12,0),Mitarbeiter!$D166),TODAY()))-(MAX(DATE(2030,11,1),Mitarbeiter!$C166))+1),MAX(0,NETWORKDAYS(MAX(DATE(2030,11,1),Mitarbeiter!$C166),MIN(DATE(2030,12,0),IF(Mitarbeiter!$D166="",DATE(2030,12,0),Mitarbeiter!$D166),TODAY()),Einstellungen!$F$13:$F$67)))*N(Mitarbeiter!$E166)/IF(Einstellungen!$C$11="7 Tage",7,5),N('Ist-Stunden'!BL166)),MAX(IF(Einstellungen!$C$11="7 Tage",MAX(0,(MIN(DATE(2030,12,0),IF(Mitarbeiter!$D166="",DATE(2030,12,0),Mitarbeiter!$D166),TODAY()))-(MAX(DATE(2030,11,1),Mitarbeiter!$C166))+1),MAX(0,NETWORKDAYS(MAX(DATE(2030,11,1),Mitarbeiter!$C166),MIN(DATE(2030,12,0),IF(Mitarbeiter!$D166="",DATE(2030,12,0),Mitarbeiter!$D166),TODAY()),Einstellungen!$F$13:$F$67)))*N(Mitarbeiter!$E166)/IF(Einstellungen!$C$11="7 Tage",7,5),N('Ist-Stunden'!BL166)+(N(Krankheitstage!DI166)+N(Krankheitstage!DU166))*N($C166))))</f>
        <v/>
      </c>
      <c r="CQ166" s="76">
        <f>IF($B166="",0,IF(Einstellungen!$C$10="Ja",MAX(IF(Einstellungen!$C$11="7 Tage",MAX(0,(MIN(DATE(2030,13,0),IF(Mitarbeiter!$D166="",DATE(2030,13,0),Mitarbeiter!$D166),TODAY()))-(MAX(DATE(2030,12,1),Mitarbeiter!$C166))+1),MAX(0,NETWORKDAYS(MAX(DATE(2030,12,1),Mitarbeiter!$C166),MIN(DATE(2030,13,0),IF(Mitarbeiter!$D166="",DATE(2030,13,0),Mitarbeiter!$D166),TODAY()),Einstellungen!$F$13:$F$67)))*N(Mitarbeiter!$E166)/IF(Einstellungen!$C$11="7 Tage",7,5),N('Ist-Stunden'!BM166)),MAX(IF(Einstellungen!$C$11="7 Tage",MAX(0,(MIN(DATE(2030,13,0),IF(Mitarbeiter!$D166="",DATE(2030,13,0),Mitarbeiter!$D166),TODAY()))-(MAX(DATE(2030,12,1),Mitarbeiter!$C166))+1),MAX(0,NETWORKDAYS(MAX(DATE(2030,12,1),Mitarbeiter!$C166),MIN(DATE(2030,13,0),IF(Mitarbeiter!$D166="",DATE(2030,13,0),Mitarbeiter!$D166),TODAY()),Einstellungen!$F$13:$F$67)))*N(Mitarbeiter!$E166)/IF(Einstellungen!$C$11="7 Tage",7,5),N('Ist-Stunden'!BM166)+(N(Krankheitstage!DJ166)+N(Krankheitstage!DV166))*N($C166))))</f>
        <v/>
      </c>
    </row>
    <row r="167">
      <c r="A167" s="73">
        <f>IF(Mitarbeiter!B167="","",Mitarbeiter!A167)</f>
        <v/>
      </c>
      <c r="B167" s="6">
        <f>IF(Mitarbeiter!B167="","",Mitarbeiter!B167)</f>
        <v/>
      </c>
      <c r="C167" s="74">
        <f>IF(Mitarbeiter!B167="","",Mitarbeiter!F167)</f>
        <v/>
      </c>
      <c r="D167" s="75">
        <f>N(INDEX(Krankheitstage!$G167:$DV167,1,(Einstellungen!$C$3-2026)*24+1))</f>
        <v/>
      </c>
      <c r="E167" s="75">
        <f>N(INDEX(Krankheitstage!$G167:$DV167,1,(Einstellungen!$C$3-2026)*24+2))</f>
        <v/>
      </c>
      <c r="F167" s="75">
        <f>N(INDEX(Krankheitstage!$G167:$DV167,1,(Einstellungen!$C$3-2026)*24+3))</f>
        <v/>
      </c>
      <c r="G167" s="75">
        <f>N(INDEX(Krankheitstage!$G167:$DV167,1,(Einstellungen!$C$3-2026)*24+4))</f>
        <v/>
      </c>
      <c r="H167" s="75">
        <f>N(INDEX(Krankheitstage!$G167:$DV167,1,(Einstellungen!$C$3-2026)*24+5))</f>
        <v/>
      </c>
      <c r="I167" s="75">
        <f>N(INDEX(Krankheitstage!$G167:$DV167,1,(Einstellungen!$C$3-2026)*24+6))</f>
        <v/>
      </c>
      <c r="J167" s="75">
        <f>N(INDEX(Krankheitstage!$G167:$DV167,1,(Einstellungen!$C$3-2026)*24+7))</f>
        <v/>
      </c>
      <c r="K167" s="75">
        <f>N(INDEX(Krankheitstage!$G167:$DV167,1,(Einstellungen!$C$3-2026)*24+8))</f>
        <v/>
      </c>
      <c r="L167" s="75">
        <f>N(INDEX(Krankheitstage!$G167:$DV167,1,(Einstellungen!$C$3-2026)*24+9))</f>
        <v/>
      </c>
      <c r="M167" s="75">
        <f>N(INDEX(Krankheitstage!$G167:$DV167,1,(Einstellungen!$C$3-2026)*24+10))</f>
        <v/>
      </c>
      <c r="N167" s="75">
        <f>N(INDEX(Krankheitstage!$G167:$DV167,1,(Einstellungen!$C$3-2026)*24+11))</f>
        <v/>
      </c>
      <c r="O167" s="75">
        <f>N(INDEX(Krankheitstage!$G167:$DV167,1,(Einstellungen!$C$3-2026)*24+12))</f>
        <v/>
      </c>
      <c r="P167" s="75">
        <f>IF($B167="","",SUM(D167:O167))</f>
        <v/>
      </c>
      <c r="Q167" s="75">
        <f>N(INDEX(Krankheitstage!$G167:$DV167,1,(Einstellungen!$C$3-2026)*24+13))</f>
        <v/>
      </c>
      <c r="R167" s="75">
        <f>N(INDEX(Krankheitstage!$G167:$DV167,1,(Einstellungen!$C$3-2026)*24+14))</f>
        <v/>
      </c>
      <c r="S167" s="75">
        <f>N(INDEX(Krankheitstage!$G167:$DV167,1,(Einstellungen!$C$3-2026)*24+15))</f>
        <v/>
      </c>
      <c r="T167" s="75">
        <f>N(INDEX(Krankheitstage!$G167:$DV167,1,(Einstellungen!$C$3-2026)*24+16))</f>
        <v/>
      </c>
      <c r="U167" s="75">
        <f>N(INDEX(Krankheitstage!$G167:$DV167,1,(Einstellungen!$C$3-2026)*24+17))</f>
        <v/>
      </c>
      <c r="V167" s="75">
        <f>N(INDEX(Krankheitstage!$G167:$DV167,1,(Einstellungen!$C$3-2026)*24+18))</f>
        <v/>
      </c>
      <c r="W167" s="75">
        <f>N(INDEX(Krankheitstage!$G167:$DV167,1,(Einstellungen!$C$3-2026)*24+19))</f>
        <v/>
      </c>
      <c r="X167" s="75">
        <f>N(INDEX(Krankheitstage!$G167:$DV167,1,(Einstellungen!$C$3-2026)*24+20))</f>
        <v/>
      </c>
      <c r="Y167" s="75">
        <f>N(INDEX(Krankheitstage!$G167:$DV167,1,(Einstellungen!$C$3-2026)*24+21))</f>
        <v/>
      </c>
      <c r="Z167" s="75">
        <f>N(INDEX(Krankheitstage!$G167:$DV167,1,(Einstellungen!$C$3-2026)*24+22))</f>
        <v/>
      </c>
      <c r="AA167" s="75">
        <f>N(INDEX(Krankheitstage!$G167:$DV167,1,(Einstellungen!$C$3-2026)*24+23))</f>
        <v/>
      </c>
      <c r="AB167" s="75">
        <f>N(INDEX(Krankheitstage!$G167:$DV167,1,(Einstellungen!$C$3-2026)*24+24))</f>
        <v/>
      </c>
      <c r="AC167" s="75">
        <f>IF($B167="","",SUM(Q167:AB167))</f>
        <v/>
      </c>
      <c r="AD167" s="75">
        <f>IF($B167="","",SUM(P167,AC167))</f>
        <v/>
      </c>
      <c r="AE167" s="76">
        <f>IF($B167="","",AD167*N(C167))</f>
        <v/>
      </c>
      <c r="AF167" s="75">
        <f>IF($B167="","",Krankheitstage!E167)</f>
        <v/>
      </c>
      <c r="AG167" s="76">
        <f>IF($B167="","",AF167*N(C167))</f>
        <v/>
      </c>
      <c r="AH167" s="76">
        <f>IF($B167="","",INDEX($AJ167:$CQ167,1,(Einstellungen!$C$3-2026)*12+1)+INDEX($AJ167:$CQ167,1,(Einstellungen!$C$3-2026)*12+2)+INDEX($AJ167:$CQ167,1,(Einstellungen!$C$3-2026)*12+3)+INDEX($AJ167:$CQ167,1,(Einstellungen!$C$3-2026)*12+4)+INDEX($AJ167:$CQ167,1,(Einstellungen!$C$3-2026)*12+5)+INDEX($AJ167:$CQ167,1,(Einstellungen!$C$3-2026)*12+6)+INDEX($AJ167:$CQ167,1,(Einstellungen!$C$3-2026)*12+7)+INDEX($AJ167:$CQ167,1,(Einstellungen!$C$3-2026)*12+8)+INDEX($AJ167:$CQ167,1,(Einstellungen!$C$3-2026)*12+9)+INDEX($AJ167:$CQ167,1,(Einstellungen!$C$3-2026)*12+10)+INDEX($AJ167:$CQ167,1,(Einstellungen!$C$3-2026)*12+11)+INDEX($AJ167:$CQ167,1,(Einstellungen!$C$3-2026)*12+12))</f>
        <v/>
      </c>
      <c r="AI167" s="76">
        <f>IF($B167="","",SUM($AJ167:$CQ167))</f>
        <v/>
      </c>
      <c r="AJ167" s="76">
        <f>IF($B167="",0,IF(Einstellungen!$C$10="Ja",MAX(IF(Einstellungen!$C$11="7 Tage",MAX(0,(MIN(DATE(2026,2,0),IF(Mitarbeiter!$D167="",DATE(2026,2,0),Mitarbeiter!$D167),TODAY()))-(MAX(DATE(2026,1,1),Mitarbeiter!$C167))+1),MAX(0,NETWORKDAYS(MAX(DATE(2026,1,1),Mitarbeiter!$C167),MIN(DATE(2026,2,0),IF(Mitarbeiter!$D167="",DATE(2026,2,0),Mitarbeiter!$D167),TODAY()),Einstellungen!$F$13:$F$67)))*N(Mitarbeiter!$E167)/IF(Einstellungen!$C$11="7 Tage",7,5),N('Ist-Stunden'!F167)),MAX(IF(Einstellungen!$C$11="7 Tage",MAX(0,(MIN(DATE(2026,2,0),IF(Mitarbeiter!$D167="",DATE(2026,2,0),Mitarbeiter!$D167),TODAY()))-(MAX(DATE(2026,1,1),Mitarbeiter!$C167))+1),MAX(0,NETWORKDAYS(MAX(DATE(2026,1,1),Mitarbeiter!$C167),MIN(DATE(2026,2,0),IF(Mitarbeiter!$D167="",DATE(2026,2,0),Mitarbeiter!$D167),TODAY()),Einstellungen!$F$13:$F$67)))*N(Mitarbeiter!$E167)/IF(Einstellungen!$C$11="7 Tage",7,5),N('Ist-Stunden'!F167)+(N(Krankheitstage!G167)+N(Krankheitstage!S167))*N($C167))))</f>
        <v/>
      </c>
      <c r="AK167" s="76">
        <f>IF($B167="",0,IF(Einstellungen!$C$10="Ja",MAX(IF(Einstellungen!$C$11="7 Tage",MAX(0,(MIN(DATE(2026,3,0),IF(Mitarbeiter!$D167="",DATE(2026,3,0),Mitarbeiter!$D167),TODAY()))-(MAX(DATE(2026,2,1),Mitarbeiter!$C167))+1),MAX(0,NETWORKDAYS(MAX(DATE(2026,2,1),Mitarbeiter!$C167),MIN(DATE(2026,3,0),IF(Mitarbeiter!$D167="",DATE(2026,3,0),Mitarbeiter!$D167),TODAY()),Einstellungen!$F$13:$F$67)))*N(Mitarbeiter!$E167)/IF(Einstellungen!$C$11="7 Tage",7,5),N('Ist-Stunden'!G167)),MAX(IF(Einstellungen!$C$11="7 Tage",MAX(0,(MIN(DATE(2026,3,0),IF(Mitarbeiter!$D167="",DATE(2026,3,0),Mitarbeiter!$D167),TODAY()))-(MAX(DATE(2026,2,1),Mitarbeiter!$C167))+1),MAX(0,NETWORKDAYS(MAX(DATE(2026,2,1),Mitarbeiter!$C167),MIN(DATE(2026,3,0),IF(Mitarbeiter!$D167="",DATE(2026,3,0),Mitarbeiter!$D167),TODAY()),Einstellungen!$F$13:$F$67)))*N(Mitarbeiter!$E167)/IF(Einstellungen!$C$11="7 Tage",7,5),N('Ist-Stunden'!G167)+(N(Krankheitstage!H167)+N(Krankheitstage!T167))*N($C167))))</f>
        <v/>
      </c>
      <c r="AL167" s="76">
        <f>IF($B167="",0,IF(Einstellungen!$C$10="Ja",MAX(IF(Einstellungen!$C$11="7 Tage",MAX(0,(MIN(DATE(2026,4,0),IF(Mitarbeiter!$D167="",DATE(2026,4,0),Mitarbeiter!$D167),TODAY()))-(MAX(DATE(2026,3,1),Mitarbeiter!$C167))+1),MAX(0,NETWORKDAYS(MAX(DATE(2026,3,1),Mitarbeiter!$C167),MIN(DATE(2026,4,0),IF(Mitarbeiter!$D167="",DATE(2026,4,0),Mitarbeiter!$D167),TODAY()),Einstellungen!$F$13:$F$67)))*N(Mitarbeiter!$E167)/IF(Einstellungen!$C$11="7 Tage",7,5),N('Ist-Stunden'!H167)),MAX(IF(Einstellungen!$C$11="7 Tage",MAX(0,(MIN(DATE(2026,4,0),IF(Mitarbeiter!$D167="",DATE(2026,4,0),Mitarbeiter!$D167),TODAY()))-(MAX(DATE(2026,3,1),Mitarbeiter!$C167))+1),MAX(0,NETWORKDAYS(MAX(DATE(2026,3,1),Mitarbeiter!$C167),MIN(DATE(2026,4,0),IF(Mitarbeiter!$D167="",DATE(2026,4,0),Mitarbeiter!$D167),TODAY()),Einstellungen!$F$13:$F$67)))*N(Mitarbeiter!$E167)/IF(Einstellungen!$C$11="7 Tage",7,5),N('Ist-Stunden'!H167)+(N(Krankheitstage!I167)+N(Krankheitstage!U167))*N($C167))))</f>
        <v/>
      </c>
      <c r="AM167" s="76">
        <f>IF($B167="",0,IF(Einstellungen!$C$10="Ja",MAX(IF(Einstellungen!$C$11="7 Tage",MAX(0,(MIN(DATE(2026,5,0),IF(Mitarbeiter!$D167="",DATE(2026,5,0),Mitarbeiter!$D167),TODAY()))-(MAX(DATE(2026,4,1),Mitarbeiter!$C167))+1),MAX(0,NETWORKDAYS(MAX(DATE(2026,4,1),Mitarbeiter!$C167),MIN(DATE(2026,5,0),IF(Mitarbeiter!$D167="",DATE(2026,5,0),Mitarbeiter!$D167),TODAY()),Einstellungen!$F$13:$F$67)))*N(Mitarbeiter!$E167)/IF(Einstellungen!$C$11="7 Tage",7,5),N('Ist-Stunden'!I167)),MAX(IF(Einstellungen!$C$11="7 Tage",MAX(0,(MIN(DATE(2026,5,0),IF(Mitarbeiter!$D167="",DATE(2026,5,0),Mitarbeiter!$D167),TODAY()))-(MAX(DATE(2026,4,1),Mitarbeiter!$C167))+1),MAX(0,NETWORKDAYS(MAX(DATE(2026,4,1),Mitarbeiter!$C167),MIN(DATE(2026,5,0),IF(Mitarbeiter!$D167="",DATE(2026,5,0),Mitarbeiter!$D167),TODAY()),Einstellungen!$F$13:$F$67)))*N(Mitarbeiter!$E167)/IF(Einstellungen!$C$11="7 Tage",7,5),N('Ist-Stunden'!I167)+(N(Krankheitstage!J167)+N(Krankheitstage!V167))*N($C167))))</f>
        <v/>
      </c>
      <c r="AN167" s="76">
        <f>IF($B167="",0,IF(Einstellungen!$C$10="Ja",MAX(IF(Einstellungen!$C$11="7 Tage",MAX(0,(MIN(DATE(2026,6,0),IF(Mitarbeiter!$D167="",DATE(2026,6,0),Mitarbeiter!$D167),TODAY()))-(MAX(DATE(2026,5,1),Mitarbeiter!$C167))+1),MAX(0,NETWORKDAYS(MAX(DATE(2026,5,1),Mitarbeiter!$C167),MIN(DATE(2026,6,0),IF(Mitarbeiter!$D167="",DATE(2026,6,0),Mitarbeiter!$D167),TODAY()),Einstellungen!$F$13:$F$67)))*N(Mitarbeiter!$E167)/IF(Einstellungen!$C$11="7 Tage",7,5),N('Ist-Stunden'!J167)),MAX(IF(Einstellungen!$C$11="7 Tage",MAX(0,(MIN(DATE(2026,6,0),IF(Mitarbeiter!$D167="",DATE(2026,6,0),Mitarbeiter!$D167),TODAY()))-(MAX(DATE(2026,5,1),Mitarbeiter!$C167))+1),MAX(0,NETWORKDAYS(MAX(DATE(2026,5,1),Mitarbeiter!$C167),MIN(DATE(2026,6,0),IF(Mitarbeiter!$D167="",DATE(2026,6,0),Mitarbeiter!$D167),TODAY()),Einstellungen!$F$13:$F$67)))*N(Mitarbeiter!$E167)/IF(Einstellungen!$C$11="7 Tage",7,5),N('Ist-Stunden'!J167)+(N(Krankheitstage!K167)+N(Krankheitstage!W167))*N($C167))))</f>
        <v/>
      </c>
      <c r="AO167" s="76">
        <f>IF($B167="",0,IF(Einstellungen!$C$10="Ja",MAX(IF(Einstellungen!$C$11="7 Tage",MAX(0,(MIN(DATE(2026,7,0),IF(Mitarbeiter!$D167="",DATE(2026,7,0),Mitarbeiter!$D167),TODAY()))-(MAX(DATE(2026,6,1),Mitarbeiter!$C167))+1),MAX(0,NETWORKDAYS(MAX(DATE(2026,6,1),Mitarbeiter!$C167),MIN(DATE(2026,7,0),IF(Mitarbeiter!$D167="",DATE(2026,7,0),Mitarbeiter!$D167),TODAY()),Einstellungen!$F$13:$F$67)))*N(Mitarbeiter!$E167)/IF(Einstellungen!$C$11="7 Tage",7,5),N('Ist-Stunden'!K167)),MAX(IF(Einstellungen!$C$11="7 Tage",MAX(0,(MIN(DATE(2026,7,0),IF(Mitarbeiter!$D167="",DATE(2026,7,0),Mitarbeiter!$D167),TODAY()))-(MAX(DATE(2026,6,1),Mitarbeiter!$C167))+1),MAX(0,NETWORKDAYS(MAX(DATE(2026,6,1),Mitarbeiter!$C167),MIN(DATE(2026,7,0),IF(Mitarbeiter!$D167="",DATE(2026,7,0),Mitarbeiter!$D167),TODAY()),Einstellungen!$F$13:$F$67)))*N(Mitarbeiter!$E167)/IF(Einstellungen!$C$11="7 Tage",7,5),N('Ist-Stunden'!K167)+(N(Krankheitstage!L167)+N(Krankheitstage!X167))*N($C167))))</f>
        <v/>
      </c>
      <c r="AP167" s="76">
        <f>IF($B167="",0,IF(Einstellungen!$C$10="Ja",MAX(IF(Einstellungen!$C$11="7 Tage",MAX(0,(MIN(DATE(2026,8,0),IF(Mitarbeiter!$D167="",DATE(2026,8,0),Mitarbeiter!$D167),TODAY()))-(MAX(DATE(2026,7,1),Mitarbeiter!$C167))+1),MAX(0,NETWORKDAYS(MAX(DATE(2026,7,1),Mitarbeiter!$C167),MIN(DATE(2026,8,0),IF(Mitarbeiter!$D167="",DATE(2026,8,0),Mitarbeiter!$D167),TODAY()),Einstellungen!$F$13:$F$67)))*N(Mitarbeiter!$E167)/IF(Einstellungen!$C$11="7 Tage",7,5),N('Ist-Stunden'!L167)),MAX(IF(Einstellungen!$C$11="7 Tage",MAX(0,(MIN(DATE(2026,8,0),IF(Mitarbeiter!$D167="",DATE(2026,8,0),Mitarbeiter!$D167),TODAY()))-(MAX(DATE(2026,7,1),Mitarbeiter!$C167))+1),MAX(0,NETWORKDAYS(MAX(DATE(2026,7,1),Mitarbeiter!$C167),MIN(DATE(2026,8,0),IF(Mitarbeiter!$D167="",DATE(2026,8,0),Mitarbeiter!$D167),TODAY()),Einstellungen!$F$13:$F$67)))*N(Mitarbeiter!$E167)/IF(Einstellungen!$C$11="7 Tage",7,5),N('Ist-Stunden'!L167)+(N(Krankheitstage!M167)+N(Krankheitstage!Y167))*N($C167))))</f>
        <v/>
      </c>
      <c r="AQ167" s="76">
        <f>IF($B167="",0,IF(Einstellungen!$C$10="Ja",MAX(IF(Einstellungen!$C$11="7 Tage",MAX(0,(MIN(DATE(2026,9,0),IF(Mitarbeiter!$D167="",DATE(2026,9,0),Mitarbeiter!$D167),TODAY()))-(MAX(DATE(2026,8,1),Mitarbeiter!$C167))+1),MAX(0,NETWORKDAYS(MAX(DATE(2026,8,1),Mitarbeiter!$C167),MIN(DATE(2026,9,0),IF(Mitarbeiter!$D167="",DATE(2026,9,0),Mitarbeiter!$D167),TODAY()),Einstellungen!$F$13:$F$67)))*N(Mitarbeiter!$E167)/IF(Einstellungen!$C$11="7 Tage",7,5),N('Ist-Stunden'!M167)),MAX(IF(Einstellungen!$C$11="7 Tage",MAX(0,(MIN(DATE(2026,9,0),IF(Mitarbeiter!$D167="",DATE(2026,9,0),Mitarbeiter!$D167),TODAY()))-(MAX(DATE(2026,8,1),Mitarbeiter!$C167))+1),MAX(0,NETWORKDAYS(MAX(DATE(2026,8,1),Mitarbeiter!$C167),MIN(DATE(2026,9,0),IF(Mitarbeiter!$D167="",DATE(2026,9,0),Mitarbeiter!$D167),TODAY()),Einstellungen!$F$13:$F$67)))*N(Mitarbeiter!$E167)/IF(Einstellungen!$C$11="7 Tage",7,5),N('Ist-Stunden'!M167)+(N(Krankheitstage!N167)+N(Krankheitstage!Z167))*N($C167))))</f>
        <v/>
      </c>
      <c r="AR167" s="76">
        <f>IF($B167="",0,IF(Einstellungen!$C$10="Ja",MAX(IF(Einstellungen!$C$11="7 Tage",MAX(0,(MIN(DATE(2026,10,0),IF(Mitarbeiter!$D167="",DATE(2026,10,0),Mitarbeiter!$D167),TODAY()))-(MAX(DATE(2026,9,1),Mitarbeiter!$C167))+1),MAX(0,NETWORKDAYS(MAX(DATE(2026,9,1),Mitarbeiter!$C167),MIN(DATE(2026,10,0),IF(Mitarbeiter!$D167="",DATE(2026,10,0),Mitarbeiter!$D167),TODAY()),Einstellungen!$F$13:$F$67)))*N(Mitarbeiter!$E167)/IF(Einstellungen!$C$11="7 Tage",7,5),N('Ist-Stunden'!N167)),MAX(IF(Einstellungen!$C$11="7 Tage",MAX(0,(MIN(DATE(2026,10,0),IF(Mitarbeiter!$D167="",DATE(2026,10,0),Mitarbeiter!$D167),TODAY()))-(MAX(DATE(2026,9,1),Mitarbeiter!$C167))+1),MAX(0,NETWORKDAYS(MAX(DATE(2026,9,1),Mitarbeiter!$C167),MIN(DATE(2026,10,0),IF(Mitarbeiter!$D167="",DATE(2026,10,0),Mitarbeiter!$D167),TODAY()),Einstellungen!$F$13:$F$67)))*N(Mitarbeiter!$E167)/IF(Einstellungen!$C$11="7 Tage",7,5),N('Ist-Stunden'!N167)+(N(Krankheitstage!O167)+N(Krankheitstage!AA167))*N($C167))))</f>
        <v/>
      </c>
      <c r="AS167" s="76">
        <f>IF($B167="",0,IF(Einstellungen!$C$10="Ja",MAX(IF(Einstellungen!$C$11="7 Tage",MAX(0,(MIN(DATE(2026,11,0),IF(Mitarbeiter!$D167="",DATE(2026,11,0),Mitarbeiter!$D167),TODAY()))-(MAX(DATE(2026,10,1),Mitarbeiter!$C167))+1),MAX(0,NETWORKDAYS(MAX(DATE(2026,10,1),Mitarbeiter!$C167),MIN(DATE(2026,11,0),IF(Mitarbeiter!$D167="",DATE(2026,11,0),Mitarbeiter!$D167),TODAY()),Einstellungen!$F$13:$F$67)))*N(Mitarbeiter!$E167)/IF(Einstellungen!$C$11="7 Tage",7,5),N('Ist-Stunden'!O167)),MAX(IF(Einstellungen!$C$11="7 Tage",MAX(0,(MIN(DATE(2026,11,0),IF(Mitarbeiter!$D167="",DATE(2026,11,0),Mitarbeiter!$D167),TODAY()))-(MAX(DATE(2026,10,1),Mitarbeiter!$C167))+1),MAX(0,NETWORKDAYS(MAX(DATE(2026,10,1),Mitarbeiter!$C167),MIN(DATE(2026,11,0),IF(Mitarbeiter!$D167="",DATE(2026,11,0),Mitarbeiter!$D167),TODAY()),Einstellungen!$F$13:$F$67)))*N(Mitarbeiter!$E167)/IF(Einstellungen!$C$11="7 Tage",7,5),N('Ist-Stunden'!O167)+(N(Krankheitstage!P167)+N(Krankheitstage!AB167))*N($C167))))</f>
        <v/>
      </c>
      <c r="AT167" s="76">
        <f>IF($B167="",0,IF(Einstellungen!$C$10="Ja",MAX(IF(Einstellungen!$C$11="7 Tage",MAX(0,(MIN(DATE(2026,12,0),IF(Mitarbeiter!$D167="",DATE(2026,12,0),Mitarbeiter!$D167),TODAY()))-(MAX(DATE(2026,11,1),Mitarbeiter!$C167))+1),MAX(0,NETWORKDAYS(MAX(DATE(2026,11,1),Mitarbeiter!$C167),MIN(DATE(2026,12,0),IF(Mitarbeiter!$D167="",DATE(2026,12,0),Mitarbeiter!$D167),TODAY()),Einstellungen!$F$13:$F$67)))*N(Mitarbeiter!$E167)/IF(Einstellungen!$C$11="7 Tage",7,5),N('Ist-Stunden'!P167)),MAX(IF(Einstellungen!$C$11="7 Tage",MAX(0,(MIN(DATE(2026,12,0),IF(Mitarbeiter!$D167="",DATE(2026,12,0),Mitarbeiter!$D167),TODAY()))-(MAX(DATE(2026,11,1),Mitarbeiter!$C167))+1),MAX(0,NETWORKDAYS(MAX(DATE(2026,11,1),Mitarbeiter!$C167),MIN(DATE(2026,12,0),IF(Mitarbeiter!$D167="",DATE(2026,12,0),Mitarbeiter!$D167),TODAY()),Einstellungen!$F$13:$F$67)))*N(Mitarbeiter!$E167)/IF(Einstellungen!$C$11="7 Tage",7,5),N('Ist-Stunden'!P167)+(N(Krankheitstage!Q167)+N(Krankheitstage!AC167))*N($C167))))</f>
        <v/>
      </c>
      <c r="AU167" s="76">
        <f>IF($B167="",0,IF(Einstellungen!$C$10="Ja",MAX(IF(Einstellungen!$C$11="7 Tage",MAX(0,(MIN(DATE(2026,13,0),IF(Mitarbeiter!$D167="",DATE(2026,13,0),Mitarbeiter!$D167),TODAY()))-(MAX(DATE(2026,12,1),Mitarbeiter!$C167))+1),MAX(0,NETWORKDAYS(MAX(DATE(2026,12,1),Mitarbeiter!$C167),MIN(DATE(2026,13,0),IF(Mitarbeiter!$D167="",DATE(2026,13,0),Mitarbeiter!$D167),TODAY()),Einstellungen!$F$13:$F$67)))*N(Mitarbeiter!$E167)/IF(Einstellungen!$C$11="7 Tage",7,5),N('Ist-Stunden'!Q167)),MAX(IF(Einstellungen!$C$11="7 Tage",MAX(0,(MIN(DATE(2026,13,0),IF(Mitarbeiter!$D167="",DATE(2026,13,0),Mitarbeiter!$D167),TODAY()))-(MAX(DATE(2026,12,1),Mitarbeiter!$C167))+1),MAX(0,NETWORKDAYS(MAX(DATE(2026,12,1),Mitarbeiter!$C167),MIN(DATE(2026,13,0),IF(Mitarbeiter!$D167="",DATE(2026,13,0),Mitarbeiter!$D167),TODAY()),Einstellungen!$F$13:$F$67)))*N(Mitarbeiter!$E167)/IF(Einstellungen!$C$11="7 Tage",7,5),N('Ist-Stunden'!Q167)+(N(Krankheitstage!R167)+N(Krankheitstage!AD167))*N($C167))))</f>
        <v/>
      </c>
      <c r="AV167" s="76">
        <f>IF($B167="",0,IF(Einstellungen!$C$10="Ja",MAX(IF(Einstellungen!$C$11="7 Tage",MAX(0,(MIN(DATE(2027,2,0),IF(Mitarbeiter!$D167="",DATE(2027,2,0),Mitarbeiter!$D167),TODAY()))-(MAX(DATE(2027,1,1),Mitarbeiter!$C167))+1),MAX(0,NETWORKDAYS(MAX(DATE(2027,1,1),Mitarbeiter!$C167),MIN(DATE(2027,2,0),IF(Mitarbeiter!$D167="",DATE(2027,2,0),Mitarbeiter!$D167),TODAY()),Einstellungen!$F$13:$F$67)))*N(Mitarbeiter!$E167)/IF(Einstellungen!$C$11="7 Tage",7,5),N('Ist-Stunden'!R167)),MAX(IF(Einstellungen!$C$11="7 Tage",MAX(0,(MIN(DATE(2027,2,0),IF(Mitarbeiter!$D167="",DATE(2027,2,0),Mitarbeiter!$D167),TODAY()))-(MAX(DATE(2027,1,1),Mitarbeiter!$C167))+1),MAX(0,NETWORKDAYS(MAX(DATE(2027,1,1),Mitarbeiter!$C167),MIN(DATE(2027,2,0),IF(Mitarbeiter!$D167="",DATE(2027,2,0),Mitarbeiter!$D167),TODAY()),Einstellungen!$F$13:$F$67)))*N(Mitarbeiter!$E167)/IF(Einstellungen!$C$11="7 Tage",7,5),N('Ist-Stunden'!R167)+(N(Krankheitstage!AE167)+N(Krankheitstage!AQ167))*N($C167))))</f>
        <v/>
      </c>
      <c r="AW167" s="76">
        <f>IF($B167="",0,IF(Einstellungen!$C$10="Ja",MAX(IF(Einstellungen!$C$11="7 Tage",MAX(0,(MIN(DATE(2027,3,0),IF(Mitarbeiter!$D167="",DATE(2027,3,0),Mitarbeiter!$D167),TODAY()))-(MAX(DATE(2027,2,1),Mitarbeiter!$C167))+1),MAX(0,NETWORKDAYS(MAX(DATE(2027,2,1),Mitarbeiter!$C167),MIN(DATE(2027,3,0),IF(Mitarbeiter!$D167="",DATE(2027,3,0),Mitarbeiter!$D167),TODAY()),Einstellungen!$F$13:$F$67)))*N(Mitarbeiter!$E167)/IF(Einstellungen!$C$11="7 Tage",7,5),N('Ist-Stunden'!S167)),MAX(IF(Einstellungen!$C$11="7 Tage",MAX(0,(MIN(DATE(2027,3,0),IF(Mitarbeiter!$D167="",DATE(2027,3,0),Mitarbeiter!$D167),TODAY()))-(MAX(DATE(2027,2,1),Mitarbeiter!$C167))+1),MAX(0,NETWORKDAYS(MAX(DATE(2027,2,1),Mitarbeiter!$C167),MIN(DATE(2027,3,0),IF(Mitarbeiter!$D167="",DATE(2027,3,0),Mitarbeiter!$D167),TODAY()),Einstellungen!$F$13:$F$67)))*N(Mitarbeiter!$E167)/IF(Einstellungen!$C$11="7 Tage",7,5),N('Ist-Stunden'!S167)+(N(Krankheitstage!AF167)+N(Krankheitstage!AR167))*N($C167))))</f>
        <v/>
      </c>
      <c r="AX167" s="76">
        <f>IF($B167="",0,IF(Einstellungen!$C$10="Ja",MAX(IF(Einstellungen!$C$11="7 Tage",MAX(0,(MIN(DATE(2027,4,0),IF(Mitarbeiter!$D167="",DATE(2027,4,0),Mitarbeiter!$D167),TODAY()))-(MAX(DATE(2027,3,1),Mitarbeiter!$C167))+1),MAX(0,NETWORKDAYS(MAX(DATE(2027,3,1),Mitarbeiter!$C167),MIN(DATE(2027,4,0),IF(Mitarbeiter!$D167="",DATE(2027,4,0),Mitarbeiter!$D167),TODAY()),Einstellungen!$F$13:$F$67)))*N(Mitarbeiter!$E167)/IF(Einstellungen!$C$11="7 Tage",7,5),N('Ist-Stunden'!T167)),MAX(IF(Einstellungen!$C$11="7 Tage",MAX(0,(MIN(DATE(2027,4,0),IF(Mitarbeiter!$D167="",DATE(2027,4,0),Mitarbeiter!$D167),TODAY()))-(MAX(DATE(2027,3,1),Mitarbeiter!$C167))+1),MAX(0,NETWORKDAYS(MAX(DATE(2027,3,1),Mitarbeiter!$C167),MIN(DATE(2027,4,0),IF(Mitarbeiter!$D167="",DATE(2027,4,0),Mitarbeiter!$D167),TODAY()),Einstellungen!$F$13:$F$67)))*N(Mitarbeiter!$E167)/IF(Einstellungen!$C$11="7 Tage",7,5),N('Ist-Stunden'!T167)+(N(Krankheitstage!AG167)+N(Krankheitstage!AS167))*N($C167))))</f>
        <v/>
      </c>
      <c r="AY167" s="76">
        <f>IF($B167="",0,IF(Einstellungen!$C$10="Ja",MAX(IF(Einstellungen!$C$11="7 Tage",MAX(0,(MIN(DATE(2027,5,0),IF(Mitarbeiter!$D167="",DATE(2027,5,0),Mitarbeiter!$D167),TODAY()))-(MAX(DATE(2027,4,1),Mitarbeiter!$C167))+1),MAX(0,NETWORKDAYS(MAX(DATE(2027,4,1),Mitarbeiter!$C167),MIN(DATE(2027,5,0),IF(Mitarbeiter!$D167="",DATE(2027,5,0),Mitarbeiter!$D167),TODAY()),Einstellungen!$F$13:$F$67)))*N(Mitarbeiter!$E167)/IF(Einstellungen!$C$11="7 Tage",7,5),N('Ist-Stunden'!U167)),MAX(IF(Einstellungen!$C$11="7 Tage",MAX(0,(MIN(DATE(2027,5,0),IF(Mitarbeiter!$D167="",DATE(2027,5,0),Mitarbeiter!$D167),TODAY()))-(MAX(DATE(2027,4,1),Mitarbeiter!$C167))+1),MAX(0,NETWORKDAYS(MAX(DATE(2027,4,1),Mitarbeiter!$C167),MIN(DATE(2027,5,0),IF(Mitarbeiter!$D167="",DATE(2027,5,0),Mitarbeiter!$D167),TODAY()),Einstellungen!$F$13:$F$67)))*N(Mitarbeiter!$E167)/IF(Einstellungen!$C$11="7 Tage",7,5),N('Ist-Stunden'!U167)+(N(Krankheitstage!AH167)+N(Krankheitstage!AT167))*N($C167))))</f>
        <v/>
      </c>
      <c r="AZ167" s="76">
        <f>IF($B167="",0,IF(Einstellungen!$C$10="Ja",MAX(IF(Einstellungen!$C$11="7 Tage",MAX(0,(MIN(DATE(2027,6,0),IF(Mitarbeiter!$D167="",DATE(2027,6,0),Mitarbeiter!$D167),TODAY()))-(MAX(DATE(2027,5,1),Mitarbeiter!$C167))+1),MAX(0,NETWORKDAYS(MAX(DATE(2027,5,1),Mitarbeiter!$C167),MIN(DATE(2027,6,0),IF(Mitarbeiter!$D167="",DATE(2027,6,0),Mitarbeiter!$D167),TODAY()),Einstellungen!$F$13:$F$67)))*N(Mitarbeiter!$E167)/IF(Einstellungen!$C$11="7 Tage",7,5),N('Ist-Stunden'!V167)),MAX(IF(Einstellungen!$C$11="7 Tage",MAX(0,(MIN(DATE(2027,6,0),IF(Mitarbeiter!$D167="",DATE(2027,6,0),Mitarbeiter!$D167),TODAY()))-(MAX(DATE(2027,5,1),Mitarbeiter!$C167))+1),MAX(0,NETWORKDAYS(MAX(DATE(2027,5,1),Mitarbeiter!$C167),MIN(DATE(2027,6,0),IF(Mitarbeiter!$D167="",DATE(2027,6,0),Mitarbeiter!$D167),TODAY()),Einstellungen!$F$13:$F$67)))*N(Mitarbeiter!$E167)/IF(Einstellungen!$C$11="7 Tage",7,5),N('Ist-Stunden'!V167)+(N(Krankheitstage!AI167)+N(Krankheitstage!AU167))*N($C167))))</f>
        <v/>
      </c>
      <c r="BA167" s="76">
        <f>IF($B167="",0,IF(Einstellungen!$C$10="Ja",MAX(IF(Einstellungen!$C$11="7 Tage",MAX(0,(MIN(DATE(2027,7,0),IF(Mitarbeiter!$D167="",DATE(2027,7,0),Mitarbeiter!$D167),TODAY()))-(MAX(DATE(2027,6,1),Mitarbeiter!$C167))+1),MAX(0,NETWORKDAYS(MAX(DATE(2027,6,1),Mitarbeiter!$C167),MIN(DATE(2027,7,0),IF(Mitarbeiter!$D167="",DATE(2027,7,0),Mitarbeiter!$D167),TODAY()),Einstellungen!$F$13:$F$67)))*N(Mitarbeiter!$E167)/IF(Einstellungen!$C$11="7 Tage",7,5),N('Ist-Stunden'!W167)),MAX(IF(Einstellungen!$C$11="7 Tage",MAX(0,(MIN(DATE(2027,7,0),IF(Mitarbeiter!$D167="",DATE(2027,7,0),Mitarbeiter!$D167),TODAY()))-(MAX(DATE(2027,6,1),Mitarbeiter!$C167))+1),MAX(0,NETWORKDAYS(MAX(DATE(2027,6,1),Mitarbeiter!$C167),MIN(DATE(2027,7,0),IF(Mitarbeiter!$D167="",DATE(2027,7,0),Mitarbeiter!$D167),TODAY()),Einstellungen!$F$13:$F$67)))*N(Mitarbeiter!$E167)/IF(Einstellungen!$C$11="7 Tage",7,5),N('Ist-Stunden'!W167)+(N(Krankheitstage!AJ167)+N(Krankheitstage!AV167))*N($C167))))</f>
        <v/>
      </c>
      <c r="BB167" s="76">
        <f>IF($B167="",0,IF(Einstellungen!$C$10="Ja",MAX(IF(Einstellungen!$C$11="7 Tage",MAX(0,(MIN(DATE(2027,8,0),IF(Mitarbeiter!$D167="",DATE(2027,8,0),Mitarbeiter!$D167),TODAY()))-(MAX(DATE(2027,7,1),Mitarbeiter!$C167))+1),MAX(0,NETWORKDAYS(MAX(DATE(2027,7,1),Mitarbeiter!$C167),MIN(DATE(2027,8,0),IF(Mitarbeiter!$D167="",DATE(2027,8,0),Mitarbeiter!$D167),TODAY()),Einstellungen!$F$13:$F$67)))*N(Mitarbeiter!$E167)/IF(Einstellungen!$C$11="7 Tage",7,5),N('Ist-Stunden'!X167)),MAX(IF(Einstellungen!$C$11="7 Tage",MAX(0,(MIN(DATE(2027,8,0),IF(Mitarbeiter!$D167="",DATE(2027,8,0),Mitarbeiter!$D167),TODAY()))-(MAX(DATE(2027,7,1),Mitarbeiter!$C167))+1),MAX(0,NETWORKDAYS(MAX(DATE(2027,7,1),Mitarbeiter!$C167),MIN(DATE(2027,8,0),IF(Mitarbeiter!$D167="",DATE(2027,8,0),Mitarbeiter!$D167),TODAY()),Einstellungen!$F$13:$F$67)))*N(Mitarbeiter!$E167)/IF(Einstellungen!$C$11="7 Tage",7,5),N('Ist-Stunden'!X167)+(N(Krankheitstage!AK167)+N(Krankheitstage!AW167))*N($C167))))</f>
        <v/>
      </c>
      <c r="BC167" s="76">
        <f>IF($B167="",0,IF(Einstellungen!$C$10="Ja",MAX(IF(Einstellungen!$C$11="7 Tage",MAX(0,(MIN(DATE(2027,9,0),IF(Mitarbeiter!$D167="",DATE(2027,9,0),Mitarbeiter!$D167),TODAY()))-(MAX(DATE(2027,8,1),Mitarbeiter!$C167))+1),MAX(0,NETWORKDAYS(MAX(DATE(2027,8,1),Mitarbeiter!$C167),MIN(DATE(2027,9,0),IF(Mitarbeiter!$D167="",DATE(2027,9,0),Mitarbeiter!$D167),TODAY()),Einstellungen!$F$13:$F$67)))*N(Mitarbeiter!$E167)/IF(Einstellungen!$C$11="7 Tage",7,5),N('Ist-Stunden'!Y167)),MAX(IF(Einstellungen!$C$11="7 Tage",MAX(0,(MIN(DATE(2027,9,0),IF(Mitarbeiter!$D167="",DATE(2027,9,0),Mitarbeiter!$D167),TODAY()))-(MAX(DATE(2027,8,1),Mitarbeiter!$C167))+1),MAX(0,NETWORKDAYS(MAX(DATE(2027,8,1),Mitarbeiter!$C167),MIN(DATE(2027,9,0),IF(Mitarbeiter!$D167="",DATE(2027,9,0),Mitarbeiter!$D167),TODAY()),Einstellungen!$F$13:$F$67)))*N(Mitarbeiter!$E167)/IF(Einstellungen!$C$11="7 Tage",7,5),N('Ist-Stunden'!Y167)+(N(Krankheitstage!AL167)+N(Krankheitstage!AX167))*N($C167))))</f>
        <v/>
      </c>
      <c r="BD167" s="76">
        <f>IF($B167="",0,IF(Einstellungen!$C$10="Ja",MAX(IF(Einstellungen!$C$11="7 Tage",MAX(0,(MIN(DATE(2027,10,0),IF(Mitarbeiter!$D167="",DATE(2027,10,0),Mitarbeiter!$D167),TODAY()))-(MAX(DATE(2027,9,1),Mitarbeiter!$C167))+1),MAX(0,NETWORKDAYS(MAX(DATE(2027,9,1),Mitarbeiter!$C167),MIN(DATE(2027,10,0),IF(Mitarbeiter!$D167="",DATE(2027,10,0),Mitarbeiter!$D167),TODAY()),Einstellungen!$F$13:$F$67)))*N(Mitarbeiter!$E167)/IF(Einstellungen!$C$11="7 Tage",7,5),N('Ist-Stunden'!Z167)),MAX(IF(Einstellungen!$C$11="7 Tage",MAX(0,(MIN(DATE(2027,10,0),IF(Mitarbeiter!$D167="",DATE(2027,10,0),Mitarbeiter!$D167),TODAY()))-(MAX(DATE(2027,9,1),Mitarbeiter!$C167))+1),MAX(0,NETWORKDAYS(MAX(DATE(2027,9,1),Mitarbeiter!$C167),MIN(DATE(2027,10,0),IF(Mitarbeiter!$D167="",DATE(2027,10,0),Mitarbeiter!$D167),TODAY()),Einstellungen!$F$13:$F$67)))*N(Mitarbeiter!$E167)/IF(Einstellungen!$C$11="7 Tage",7,5),N('Ist-Stunden'!Z167)+(N(Krankheitstage!AM167)+N(Krankheitstage!AY167))*N($C167))))</f>
        <v/>
      </c>
      <c r="BE167" s="76">
        <f>IF($B167="",0,IF(Einstellungen!$C$10="Ja",MAX(IF(Einstellungen!$C$11="7 Tage",MAX(0,(MIN(DATE(2027,11,0),IF(Mitarbeiter!$D167="",DATE(2027,11,0),Mitarbeiter!$D167),TODAY()))-(MAX(DATE(2027,10,1),Mitarbeiter!$C167))+1),MAX(0,NETWORKDAYS(MAX(DATE(2027,10,1),Mitarbeiter!$C167),MIN(DATE(2027,11,0),IF(Mitarbeiter!$D167="",DATE(2027,11,0),Mitarbeiter!$D167),TODAY()),Einstellungen!$F$13:$F$67)))*N(Mitarbeiter!$E167)/IF(Einstellungen!$C$11="7 Tage",7,5),N('Ist-Stunden'!AA167)),MAX(IF(Einstellungen!$C$11="7 Tage",MAX(0,(MIN(DATE(2027,11,0),IF(Mitarbeiter!$D167="",DATE(2027,11,0),Mitarbeiter!$D167),TODAY()))-(MAX(DATE(2027,10,1),Mitarbeiter!$C167))+1),MAX(0,NETWORKDAYS(MAX(DATE(2027,10,1),Mitarbeiter!$C167),MIN(DATE(2027,11,0),IF(Mitarbeiter!$D167="",DATE(2027,11,0),Mitarbeiter!$D167),TODAY()),Einstellungen!$F$13:$F$67)))*N(Mitarbeiter!$E167)/IF(Einstellungen!$C$11="7 Tage",7,5),N('Ist-Stunden'!AA167)+(N(Krankheitstage!AN167)+N(Krankheitstage!AZ167))*N($C167))))</f>
        <v/>
      </c>
      <c r="BF167" s="76">
        <f>IF($B167="",0,IF(Einstellungen!$C$10="Ja",MAX(IF(Einstellungen!$C$11="7 Tage",MAX(0,(MIN(DATE(2027,12,0),IF(Mitarbeiter!$D167="",DATE(2027,12,0),Mitarbeiter!$D167),TODAY()))-(MAX(DATE(2027,11,1),Mitarbeiter!$C167))+1),MAX(0,NETWORKDAYS(MAX(DATE(2027,11,1),Mitarbeiter!$C167),MIN(DATE(2027,12,0),IF(Mitarbeiter!$D167="",DATE(2027,12,0),Mitarbeiter!$D167),TODAY()),Einstellungen!$F$13:$F$67)))*N(Mitarbeiter!$E167)/IF(Einstellungen!$C$11="7 Tage",7,5),N('Ist-Stunden'!AB167)),MAX(IF(Einstellungen!$C$11="7 Tage",MAX(0,(MIN(DATE(2027,12,0),IF(Mitarbeiter!$D167="",DATE(2027,12,0),Mitarbeiter!$D167),TODAY()))-(MAX(DATE(2027,11,1),Mitarbeiter!$C167))+1),MAX(0,NETWORKDAYS(MAX(DATE(2027,11,1),Mitarbeiter!$C167),MIN(DATE(2027,12,0),IF(Mitarbeiter!$D167="",DATE(2027,12,0),Mitarbeiter!$D167),TODAY()),Einstellungen!$F$13:$F$67)))*N(Mitarbeiter!$E167)/IF(Einstellungen!$C$11="7 Tage",7,5),N('Ist-Stunden'!AB167)+(N(Krankheitstage!AO167)+N(Krankheitstage!BA167))*N($C167))))</f>
        <v/>
      </c>
      <c r="BG167" s="76">
        <f>IF($B167="",0,IF(Einstellungen!$C$10="Ja",MAX(IF(Einstellungen!$C$11="7 Tage",MAX(0,(MIN(DATE(2027,13,0),IF(Mitarbeiter!$D167="",DATE(2027,13,0),Mitarbeiter!$D167),TODAY()))-(MAX(DATE(2027,12,1),Mitarbeiter!$C167))+1),MAX(0,NETWORKDAYS(MAX(DATE(2027,12,1),Mitarbeiter!$C167),MIN(DATE(2027,13,0),IF(Mitarbeiter!$D167="",DATE(2027,13,0),Mitarbeiter!$D167),TODAY()),Einstellungen!$F$13:$F$67)))*N(Mitarbeiter!$E167)/IF(Einstellungen!$C$11="7 Tage",7,5),N('Ist-Stunden'!AC167)),MAX(IF(Einstellungen!$C$11="7 Tage",MAX(0,(MIN(DATE(2027,13,0),IF(Mitarbeiter!$D167="",DATE(2027,13,0),Mitarbeiter!$D167),TODAY()))-(MAX(DATE(2027,12,1),Mitarbeiter!$C167))+1),MAX(0,NETWORKDAYS(MAX(DATE(2027,12,1),Mitarbeiter!$C167),MIN(DATE(2027,13,0),IF(Mitarbeiter!$D167="",DATE(2027,13,0),Mitarbeiter!$D167),TODAY()),Einstellungen!$F$13:$F$67)))*N(Mitarbeiter!$E167)/IF(Einstellungen!$C$11="7 Tage",7,5),N('Ist-Stunden'!AC167)+(N(Krankheitstage!AP167)+N(Krankheitstage!BB167))*N($C167))))</f>
        <v/>
      </c>
      <c r="BH167" s="76">
        <f>IF($B167="",0,IF(Einstellungen!$C$10="Ja",MAX(IF(Einstellungen!$C$11="7 Tage",MAX(0,(MIN(DATE(2028,2,0),IF(Mitarbeiter!$D167="",DATE(2028,2,0),Mitarbeiter!$D167),TODAY()))-(MAX(DATE(2028,1,1),Mitarbeiter!$C167))+1),MAX(0,NETWORKDAYS(MAX(DATE(2028,1,1),Mitarbeiter!$C167),MIN(DATE(2028,2,0),IF(Mitarbeiter!$D167="",DATE(2028,2,0),Mitarbeiter!$D167),TODAY()),Einstellungen!$F$13:$F$67)))*N(Mitarbeiter!$E167)/IF(Einstellungen!$C$11="7 Tage",7,5),N('Ist-Stunden'!AD167)),MAX(IF(Einstellungen!$C$11="7 Tage",MAX(0,(MIN(DATE(2028,2,0),IF(Mitarbeiter!$D167="",DATE(2028,2,0),Mitarbeiter!$D167),TODAY()))-(MAX(DATE(2028,1,1),Mitarbeiter!$C167))+1),MAX(0,NETWORKDAYS(MAX(DATE(2028,1,1),Mitarbeiter!$C167),MIN(DATE(2028,2,0),IF(Mitarbeiter!$D167="",DATE(2028,2,0),Mitarbeiter!$D167),TODAY()),Einstellungen!$F$13:$F$67)))*N(Mitarbeiter!$E167)/IF(Einstellungen!$C$11="7 Tage",7,5),N('Ist-Stunden'!AD167)+(N(Krankheitstage!BC167)+N(Krankheitstage!BO167))*N($C167))))</f>
        <v/>
      </c>
      <c r="BI167" s="76">
        <f>IF($B167="",0,IF(Einstellungen!$C$10="Ja",MAX(IF(Einstellungen!$C$11="7 Tage",MAX(0,(MIN(DATE(2028,3,0),IF(Mitarbeiter!$D167="",DATE(2028,3,0),Mitarbeiter!$D167),TODAY()))-(MAX(DATE(2028,2,1),Mitarbeiter!$C167))+1),MAX(0,NETWORKDAYS(MAX(DATE(2028,2,1),Mitarbeiter!$C167),MIN(DATE(2028,3,0),IF(Mitarbeiter!$D167="",DATE(2028,3,0),Mitarbeiter!$D167),TODAY()),Einstellungen!$F$13:$F$67)))*N(Mitarbeiter!$E167)/IF(Einstellungen!$C$11="7 Tage",7,5),N('Ist-Stunden'!AE167)),MAX(IF(Einstellungen!$C$11="7 Tage",MAX(0,(MIN(DATE(2028,3,0),IF(Mitarbeiter!$D167="",DATE(2028,3,0),Mitarbeiter!$D167),TODAY()))-(MAX(DATE(2028,2,1),Mitarbeiter!$C167))+1),MAX(0,NETWORKDAYS(MAX(DATE(2028,2,1),Mitarbeiter!$C167),MIN(DATE(2028,3,0),IF(Mitarbeiter!$D167="",DATE(2028,3,0),Mitarbeiter!$D167),TODAY()),Einstellungen!$F$13:$F$67)))*N(Mitarbeiter!$E167)/IF(Einstellungen!$C$11="7 Tage",7,5),N('Ist-Stunden'!AE167)+(N(Krankheitstage!BD167)+N(Krankheitstage!BP167))*N($C167))))</f>
        <v/>
      </c>
      <c r="BJ167" s="76">
        <f>IF($B167="",0,IF(Einstellungen!$C$10="Ja",MAX(IF(Einstellungen!$C$11="7 Tage",MAX(0,(MIN(DATE(2028,4,0),IF(Mitarbeiter!$D167="",DATE(2028,4,0),Mitarbeiter!$D167),TODAY()))-(MAX(DATE(2028,3,1),Mitarbeiter!$C167))+1),MAX(0,NETWORKDAYS(MAX(DATE(2028,3,1),Mitarbeiter!$C167),MIN(DATE(2028,4,0),IF(Mitarbeiter!$D167="",DATE(2028,4,0),Mitarbeiter!$D167),TODAY()),Einstellungen!$F$13:$F$67)))*N(Mitarbeiter!$E167)/IF(Einstellungen!$C$11="7 Tage",7,5),N('Ist-Stunden'!AF167)),MAX(IF(Einstellungen!$C$11="7 Tage",MAX(0,(MIN(DATE(2028,4,0),IF(Mitarbeiter!$D167="",DATE(2028,4,0),Mitarbeiter!$D167),TODAY()))-(MAX(DATE(2028,3,1),Mitarbeiter!$C167))+1),MAX(0,NETWORKDAYS(MAX(DATE(2028,3,1),Mitarbeiter!$C167),MIN(DATE(2028,4,0),IF(Mitarbeiter!$D167="",DATE(2028,4,0),Mitarbeiter!$D167),TODAY()),Einstellungen!$F$13:$F$67)))*N(Mitarbeiter!$E167)/IF(Einstellungen!$C$11="7 Tage",7,5),N('Ist-Stunden'!AF167)+(N(Krankheitstage!BE167)+N(Krankheitstage!BQ167))*N($C167))))</f>
        <v/>
      </c>
      <c r="BK167" s="76">
        <f>IF($B167="",0,IF(Einstellungen!$C$10="Ja",MAX(IF(Einstellungen!$C$11="7 Tage",MAX(0,(MIN(DATE(2028,5,0),IF(Mitarbeiter!$D167="",DATE(2028,5,0),Mitarbeiter!$D167),TODAY()))-(MAX(DATE(2028,4,1),Mitarbeiter!$C167))+1),MAX(0,NETWORKDAYS(MAX(DATE(2028,4,1),Mitarbeiter!$C167),MIN(DATE(2028,5,0),IF(Mitarbeiter!$D167="",DATE(2028,5,0),Mitarbeiter!$D167),TODAY()),Einstellungen!$F$13:$F$67)))*N(Mitarbeiter!$E167)/IF(Einstellungen!$C$11="7 Tage",7,5),N('Ist-Stunden'!AG167)),MAX(IF(Einstellungen!$C$11="7 Tage",MAX(0,(MIN(DATE(2028,5,0),IF(Mitarbeiter!$D167="",DATE(2028,5,0),Mitarbeiter!$D167),TODAY()))-(MAX(DATE(2028,4,1),Mitarbeiter!$C167))+1),MAX(0,NETWORKDAYS(MAX(DATE(2028,4,1),Mitarbeiter!$C167),MIN(DATE(2028,5,0),IF(Mitarbeiter!$D167="",DATE(2028,5,0),Mitarbeiter!$D167),TODAY()),Einstellungen!$F$13:$F$67)))*N(Mitarbeiter!$E167)/IF(Einstellungen!$C$11="7 Tage",7,5),N('Ist-Stunden'!AG167)+(N(Krankheitstage!BF167)+N(Krankheitstage!BR167))*N($C167))))</f>
        <v/>
      </c>
      <c r="BL167" s="76">
        <f>IF($B167="",0,IF(Einstellungen!$C$10="Ja",MAX(IF(Einstellungen!$C$11="7 Tage",MAX(0,(MIN(DATE(2028,6,0),IF(Mitarbeiter!$D167="",DATE(2028,6,0),Mitarbeiter!$D167),TODAY()))-(MAX(DATE(2028,5,1),Mitarbeiter!$C167))+1),MAX(0,NETWORKDAYS(MAX(DATE(2028,5,1),Mitarbeiter!$C167),MIN(DATE(2028,6,0),IF(Mitarbeiter!$D167="",DATE(2028,6,0),Mitarbeiter!$D167),TODAY()),Einstellungen!$F$13:$F$67)))*N(Mitarbeiter!$E167)/IF(Einstellungen!$C$11="7 Tage",7,5),N('Ist-Stunden'!AH167)),MAX(IF(Einstellungen!$C$11="7 Tage",MAX(0,(MIN(DATE(2028,6,0),IF(Mitarbeiter!$D167="",DATE(2028,6,0),Mitarbeiter!$D167),TODAY()))-(MAX(DATE(2028,5,1),Mitarbeiter!$C167))+1),MAX(0,NETWORKDAYS(MAX(DATE(2028,5,1),Mitarbeiter!$C167),MIN(DATE(2028,6,0),IF(Mitarbeiter!$D167="",DATE(2028,6,0),Mitarbeiter!$D167),TODAY()),Einstellungen!$F$13:$F$67)))*N(Mitarbeiter!$E167)/IF(Einstellungen!$C$11="7 Tage",7,5),N('Ist-Stunden'!AH167)+(N(Krankheitstage!BG167)+N(Krankheitstage!BS167))*N($C167))))</f>
        <v/>
      </c>
      <c r="BM167" s="76">
        <f>IF($B167="",0,IF(Einstellungen!$C$10="Ja",MAX(IF(Einstellungen!$C$11="7 Tage",MAX(0,(MIN(DATE(2028,7,0),IF(Mitarbeiter!$D167="",DATE(2028,7,0),Mitarbeiter!$D167),TODAY()))-(MAX(DATE(2028,6,1),Mitarbeiter!$C167))+1),MAX(0,NETWORKDAYS(MAX(DATE(2028,6,1),Mitarbeiter!$C167),MIN(DATE(2028,7,0),IF(Mitarbeiter!$D167="",DATE(2028,7,0),Mitarbeiter!$D167),TODAY()),Einstellungen!$F$13:$F$67)))*N(Mitarbeiter!$E167)/IF(Einstellungen!$C$11="7 Tage",7,5),N('Ist-Stunden'!AI167)),MAX(IF(Einstellungen!$C$11="7 Tage",MAX(0,(MIN(DATE(2028,7,0),IF(Mitarbeiter!$D167="",DATE(2028,7,0),Mitarbeiter!$D167),TODAY()))-(MAX(DATE(2028,6,1),Mitarbeiter!$C167))+1),MAX(0,NETWORKDAYS(MAX(DATE(2028,6,1),Mitarbeiter!$C167),MIN(DATE(2028,7,0),IF(Mitarbeiter!$D167="",DATE(2028,7,0),Mitarbeiter!$D167),TODAY()),Einstellungen!$F$13:$F$67)))*N(Mitarbeiter!$E167)/IF(Einstellungen!$C$11="7 Tage",7,5),N('Ist-Stunden'!AI167)+(N(Krankheitstage!BH167)+N(Krankheitstage!BT167))*N($C167))))</f>
        <v/>
      </c>
      <c r="BN167" s="76">
        <f>IF($B167="",0,IF(Einstellungen!$C$10="Ja",MAX(IF(Einstellungen!$C$11="7 Tage",MAX(0,(MIN(DATE(2028,8,0),IF(Mitarbeiter!$D167="",DATE(2028,8,0),Mitarbeiter!$D167),TODAY()))-(MAX(DATE(2028,7,1),Mitarbeiter!$C167))+1),MAX(0,NETWORKDAYS(MAX(DATE(2028,7,1),Mitarbeiter!$C167),MIN(DATE(2028,8,0),IF(Mitarbeiter!$D167="",DATE(2028,8,0),Mitarbeiter!$D167),TODAY()),Einstellungen!$F$13:$F$67)))*N(Mitarbeiter!$E167)/IF(Einstellungen!$C$11="7 Tage",7,5),N('Ist-Stunden'!AJ167)),MAX(IF(Einstellungen!$C$11="7 Tage",MAX(0,(MIN(DATE(2028,8,0),IF(Mitarbeiter!$D167="",DATE(2028,8,0),Mitarbeiter!$D167),TODAY()))-(MAX(DATE(2028,7,1),Mitarbeiter!$C167))+1),MAX(0,NETWORKDAYS(MAX(DATE(2028,7,1),Mitarbeiter!$C167),MIN(DATE(2028,8,0),IF(Mitarbeiter!$D167="",DATE(2028,8,0),Mitarbeiter!$D167),TODAY()),Einstellungen!$F$13:$F$67)))*N(Mitarbeiter!$E167)/IF(Einstellungen!$C$11="7 Tage",7,5),N('Ist-Stunden'!AJ167)+(N(Krankheitstage!BI167)+N(Krankheitstage!BU167))*N($C167))))</f>
        <v/>
      </c>
      <c r="BO167" s="76">
        <f>IF($B167="",0,IF(Einstellungen!$C$10="Ja",MAX(IF(Einstellungen!$C$11="7 Tage",MAX(0,(MIN(DATE(2028,9,0),IF(Mitarbeiter!$D167="",DATE(2028,9,0),Mitarbeiter!$D167),TODAY()))-(MAX(DATE(2028,8,1),Mitarbeiter!$C167))+1),MAX(0,NETWORKDAYS(MAX(DATE(2028,8,1),Mitarbeiter!$C167),MIN(DATE(2028,9,0),IF(Mitarbeiter!$D167="",DATE(2028,9,0),Mitarbeiter!$D167),TODAY()),Einstellungen!$F$13:$F$67)))*N(Mitarbeiter!$E167)/IF(Einstellungen!$C$11="7 Tage",7,5),N('Ist-Stunden'!AK167)),MAX(IF(Einstellungen!$C$11="7 Tage",MAX(0,(MIN(DATE(2028,9,0),IF(Mitarbeiter!$D167="",DATE(2028,9,0),Mitarbeiter!$D167),TODAY()))-(MAX(DATE(2028,8,1),Mitarbeiter!$C167))+1),MAX(0,NETWORKDAYS(MAX(DATE(2028,8,1),Mitarbeiter!$C167),MIN(DATE(2028,9,0),IF(Mitarbeiter!$D167="",DATE(2028,9,0),Mitarbeiter!$D167),TODAY()),Einstellungen!$F$13:$F$67)))*N(Mitarbeiter!$E167)/IF(Einstellungen!$C$11="7 Tage",7,5),N('Ist-Stunden'!AK167)+(N(Krankheitstage!BJ167)+N(Krankheitstage!BV167))*N($C167))))</f>
        <v/>
      </c>
      <c r="BP167" s="76">
        <f>IF($B167="",0,IF(Einstellungen!$C$10="Ja",MAX(IF(Einstellungen!$C$11="7 Tage",MAX(0,(MIN(DATE(2028,10,0),IF(Mitarbeiter!$D167="",DATE(2028,10,0),Mitarbeiter!$D167),TODAY()))-(MAX(DATE(2028,9,1),Mitarbeiter!$C167))+1),MAX(0,NETWORKDAYS(MAX(DATE(2028,9,1),Mitarbeiter!$C167),MIN(DATE(2028,10,0),IF(Mitarbeiter!$D167="",DATE(2028,10,0),Mitarbeiter!$D167),TODAY()),Einstellungen!$F$13:$F$67)))*N(Mitarbeiter!$E167)/IF(Einstellungen!$C$11="7 Tage",7,5),N('Ist-Stunden'!AL167)),MAX(IF(Einstellungen!$C$11="7 Tage",MAX(0,(MIN(DATE(2028,10,0),IF(Mitarbeiter!$D167="",DATE(2028,10,0),Mitarbeiter!$D167),TODAY()))-(MAX(DATE(2028,9,1),Mitarbeiter!$C167))+1),MAX(0,NETWORKDAYS(MAX(DATE(2028,9,1),Mitarbeiter!$C167),MIN(DATE(2028,10,0),IF(Mitarbeiter!$D167="",DATE(2028,10,0),Mitarbeiter!$D167),TODAY()),Einstellungen!$F$13:$F$67)))*N(Mitarbeiter!$E167)/IF(Einstellungen!$C$11="7 Tage",7,5),N('Ist-Stunden'!AL167)+(N(Krankheitstage!BK167)+N(Krankheitstage!BW167))*N($C167))))</f>
        <v/>
      </c>
      <c r="BQ167" s="76">
        <f>IF($B167="",0,IF(Einstellungen!$C$10="Ja",MAX(IF(Einstellungen!$C$11="7 Tage",MAX(0,(MIN(DATE(2028,11,0),IF(Mitarbeiter!$D167="",DATE(2028,11,0),Mitarbeiter!$D167),TODAY()))-(MAX(DATE(2028,10,1),Mitarbeiter!$C167))+1),MAX(0,NETWORKDAYS(MAX(DATE(2028,10,1),Mitarbeiter!$C167),MIN(DATE(2028,11,0),IF(Mitarbeiter!$D167="",DATE(2028,11,0),Mitarbeiter!$D167),TODAY()),Einstellungen!$F$13:$F$67)))*N(Mitarbeiter!$E167)/IF(Einstellungen!$C$11="7 Tage",7,5),N('Ist-Stunden'!AM167)),MAX(IF(Einstellungen!$C$11="7 Tage",MAX(0,(MIN(DATE(2028,11,0),IF(Mitarbeiter!$D167="",DATE(2028,11,0),Mitarbeiter!$D167),TODAY()))-(MAX(DATE(2028,10,1),Mitarbeiter!$C167))+1),MAX(0,NETWORKDAYS(MAX(DATE(2028,10,1),Mitarbeiter!$C167),MIN(DATE(2028,11,0),IF(Mitarbeiter!$D167="",DATE(2028,11,0),Mitarbeiter!$D167),TODAY()),Einstellungen!$F$13:$F$67)))*N(Mitarbeiter!$E167)/IF(Einstellungen!$C$11="7 Tage",7,5),N('Ist-Stunden'!AM167)+(N(Krankheitstage!BL167)+N(Krankheitstage!BX167))*N($C167))))</f>
        <v/>
      </c>
      <c r="BR167" s="76">
        <f>IF($B167="",0,IF(Einstellungen!$C$10="Ja",MAX(IF(Einstellungen!$C$11="7 Tage",MAX(0,(MIN(DATE(2028,12,0),IF(Mitarbeiter!$D167="",DATE(2028,12,0),Mitarbeiter!$D167),TODAY()))-(MAX(DATE(2028,11,1),Mitarbeiter!$C167))+1),MAX(0,NETWORKDAYS(MAX(DATE(2028,11,1),Mitarbeiter!$C167),MIN(DATE(2028,12,0),IF(Mitarbeiter!$D167="",DATE(2028,12,0),Mitarbeiter!$D167),TODAY()),Einstellungen!$F$13:$F$67)))*N(Mitarbeiter!$E167)/IF(Einstellungen!$C$11="7 Tage",7,5),N('Ist-Stunden'!AN167)),MAX(IF(Einstellungen!$C$11="7 Tage",MAX(0,(MIN(DATE(2028,12,0),IF(Mitarbeiter!$D167="",DATE(2028,12,0),Mitarbeiter!$D167),TODAY()))-(MAX(DATE(2028,11,1),Mitarbeiter!$C167))+1),MAX(0,NETWORKDAYS(MAX(DATE(2028,11,1),Mitarbeiter!$C167),MIN(DATE(2028,12,0),IF(Mitarbeiter!$D167="",DATE(2028,12,0),Mitarbeiter!$D167),TODAY()),Einstellungen!$F$13:$F$67)))*N(Mitarbeiter!$E167)/IF(Einstellungen!$C$11="7 Tage",7,5),N('Ist-Stunden'!AN167)+(N(Krankheitstage!BM167)+N(Krankheitstage!BY167))*N($C167))))</f>
        <v/>
      </c>
      <c r="BS167" s="76">
        <f>IF($B167="",0,IF(Einstellungen!$C$10="Ja",MAX(IF(Einstellungen!$C$11="7 Tage",MAX(0,(MIN(DATE(2028,13,0),IF(Mitarbeiter!$D167="",DATE(2028,13,0),Mitarbeiter!$D167),TODAY()))-(MAX(DATE(2028,12,1),Mitarbeiter!$C167))+1),MAX(0,NETWORKDAYS(MAX(DATE(2028,12,1),Mitarbeiter!$C167),MIN(DATE(2028,13,0),IF(Mitarbeiter!$D167="",DATE(2028,13,0),Mitarbeiter!$D167),TODAY()),Einstellungen!$F$13:$F$67)))*N(Mitarbeiter!$E167)/IF(Einstellungen!$C$11="7 Tage",7,5),N('Ist-Stunden'!AO167)),MAX(IF(Einstellungen!$C$11="7 Tage",MAX(0,(MIN(DATE(2028,13,0),IF(Mitarbeiter!$D167="",DATE(2028,13,0),Mitarbeiter!$D167),TODAY()))-(MAX(DATE(2028,12,1),Mitarbeiter!$C167))+1),MAX(0,NETWORKDAYS(MAX(DATE(2028,12,1),Mitarbeiter!$C167),MIN(DATE(2028,13,0),IF(Mitarbeiter!$D167="",DATE(2028,13,0),Mitarbeiter!$D167),TODAY()),Einstellungen!$F$13:$F$67)))*N(Mitarbeiter!$E167)/IF(Einstellungen!$C$11="7 Tage",7,5),N('Ist-Stunden'!AO167)+(N(Krankheitstage!BN167)+N(Krankheitstage!BZ167))*N($C167))))</f>
        <v/>
      </c>
      <c r="BT167" s="76">
        <f>IF($B167="",0,IF(Einstellungen!$C$10="Ja",MAX(IF(Einstellungen!$C$11="7 Tage",MAX(0,(MIN(DATE(2029,2,0),IF(Mitarbeiter!$D167="",DATE(2029,2,0),Mitarbeiter!$D167),TODAY()))-(MAX(DATE(2029,1,1),Mitarbeiter!$C167))+1),MAX(0,NETWORKDAYS(MAX(DATE(2029,1,1),Mitarbeiter!$C167),MIN(DATE(2029,2,0),IF(Mitarbeiter!$D167="",DATE(2029,2,0),Mitarbeiter!$D167),TODAY()),Einstellungen!$F$13:$F$67)))*N(Mitarbeiter!$E167)/IF(Einstellungen!$C$11="7 Tage",7,5),N('Ist-Stunden'!AP167)),MAX(IF(Einstellungen!$C$11="7 Tage",MAX(0,(MIN(DATE(2029,2,0),IF(Mitarbeiter!$D167="",DATE(2029,2,0),Mitarbeiter!$D167),TODAY()))-(MAX(DATE(2029,1,1),Mitarbeiter!$C167))+1),MAX(0,NETWORKDAYS(MAX(DATE(2029,1,1),Mitarbeiter!$C167),MIN(DATE(2029,2,0),IF(Mitarbeiter!$D167="",DATE(2029,2,0),Mitarbeiter!$D167),TODAY()),Einstellungen!$F$13:$F$67)))*N(Mitarbeiter!$E167)/IF(Einstellungen!$C$11="7 Tage",7,5),N('Ist-Stunden'!AP167)+(N(Krankheitstage!CA167)+N(Krankheitstage!CM167))*N($C167))))</f>
        <v/>
      </c>
      <c r="BU167" s="76">
        <f>IF($B167="",0,IF(Einstellungen!$C$10="Ja",MAX(IF(Einstellungen!$C$11="7 Tage",MAX(0,(MIN(DATE(2029,3,0),IF(Mitarbeiter!$D167="",DATE(2029,3,0),Mitarbeiter!$D167),TODAY()))-(MAX(DATE(2029,2,1),Mitarbeiter!$C167))+1),MAX(0,NETWORKDAYS(MAX(DATE(2029,2,1),Mitarbeiter!$C167),MIN(DATE(2029,3,0),IF(Mitarbeiter!$D167="",DATE(2029,3,0),Mitarbeiter!$D167),TODAY()),Einstellungen!$F$13:$F$67)))*N(Mitarbeiter!$E167)/IF(Einstellungen!$C$11="7 Tage",7,5),N('Ist-Stunden'!AQ167)),MAX(IF(Einstellungen!$C$11="7 Tage",MAX(0,(MIN(DATE(2029,3,0),IF(Mitarbeiter!$D167="",DATE(2029,3,0),Mitarbeiter!$D167),TODAY()))-(MAX(DATE(2029,2,1),Mitarbeiter!$C167))+1),MAX(0,NETWORKDAYS(MAX(DATE(2029,2,1),Mitarbeiter!$C167),MIN(DATE(2029,3,0),IF(Mitarbeiter!$D167="",DATE(2029,3,0),Mitarbeiter!$D167),TODAY()),Einstellungen!$F$13:$F$67)))*N(Mitarbeiter!$E167)/IF(Einstellungen!$C$11="7 Tage",7,5),N('Ist-Stunden'!AQ167)+(N(Krankheitstage!CB167)+N(Krankheitstage!CN167))*N($C167))))</f>
        <v/>
      </c>
      <c r="BV167" s="76">
        <f>IF($B167="",0,IF(Einstellungen!$C$10="Ja",MAX(IF(Einstellungen!$C$11="7 Tage",MAX(0,(MIN(DATE(2029,4,0),IF(Mitarbeiter!$D167="",DATE(2029,4,0),Mitarbeiter!$D167),TODAY()))-(MAX(DATE(2029,3,1),Mitarbeiter!$C167))+1),MAX(0,NETWORKDAYS(MAX(DATE(2029,3,1),Mitarbeiter!$C167),MIN(DATE(2029,4,0),IF(Mitarbeiter!$D167="",DATE(2029,4,0),Mitarbeiter!$D167),TODAY()),Einstellungen!$F$13:$F$67)))*N(Mitarbeiter!$E167)/IF(Einstellungen!$C$11="7 Tage",7,5),N('Ist-Stunden'!AR167)),MAX(IF(Einstellungen!$C$11="7 Tage",MAX(0,(MIN(DATE(2029,4,0),IF(Mitarbeiter!$D167="",DATE(2029,4,0),Mitarbeiter!$D167),TODAY()))-(MAX(DATE(2029,3,1),Mitarbeiter!$C167))+1),MAX(0,NETWORKDAYS(MAX(DATE(2029,3,1),Mitarbeiter!$C167),MIN(DATE(2029,4,0),IF(Mitarbeiter!$D167="",DATE(2029,4,0),Mitarbeiter!$D167),TODAY()),Einstellungen!$F$13:$F$67)))*N(Mitarbeiter!$E167)/IF(Einstellungen!$C$11="7 Tage",7,5),N('Ist-Stunden'!AR167)+(N(Krankheitstage!CC167)+N(Krankheitstage!CO167))*N($C167))))</f>
        <v/>
      </c>
      <c r="BW167" s="76">
        <f>IF($B167="",0,IF(Einstellungen!$C$10="Ja",MAX(IF(Einstellungen!$C$11="7 Tage",MAX(0,(MIN(DATE(2029,5,0),IF(Mitarbeiter!$D167="",DATE(2029,5,0),Mitarbeiter!$D167),TODAY()))-(MAX(DATE(2029,4,1),Mitarbeiter!$C167))+1),MAX(0,NETWORKDAYS(MAX(DATE(2029,4,1),Mitarbeiter!$C167),MIN(DATE(2029,5,0),IF(Mitarbeiter!$D167="",DATE(2029,5,0),Mitarbeiter!$D167),TODAY()),Einstellungen!$F$13:$F$67)))*N(Mitarbeiter!$E167)/IF(Einstellungen!$C$11="7 Tage",7,5),N('Ist-Stunden'!AS167)),MAX(IF(Einstellungen!$C$11="7 Tage",MAX(0,(MIN(DATE(2029,5,0),IF(Mitarbeiter!$D167="",DATE(2029,5,0),Mitarbeiter!$D167),TODAY()))-(MAX(DATE(2029,4,1),Mitarbeiter!$C167))+1),MAX(0,NETWORKDAYS(MAX(DATE(2029,4,1),Mitarbeiter!$C167),MIN(DATE(2029,5,0),IF(Mitarbeiter!$D167="",DATE(2029,5,0),Mitarbeiter!$D167),TODAY()),Einstellungen!$F$13:$F$67)))*N(Mitarbeiter!$E167)/IF(Einstellungen!$C$11="7 Tage",7,5),N('Ist-Stunden'!AS167)+(N(Krankheitstage!CD167)+N(Krankheitstage!CP167))*N($C167))))</f>
        <v/>
      </c>
      <c r="BX167" s="76">
        <f>IF($B167="",0,IF(Einstellungen!$C$10="Ja",MAX(IF(Einstellungen!$C$11="7 Tage",MAX(0,(MIN(DATE(2029,6,0),IF(Mitarbeiter!$D167="",DATE(2029,6,0),Mitarbeiter!$D167),TODAY()))-(MAX(DATE(2029,5,1),Mitarbeiter!$C167))+1),MAX(0,NETWORKDAYS(MAX(DATE(2029,5,1),Mitarbeiter!$C167),MIN(DATE(2029,6,0),IF(Mitarbeiter!$D167="",DATE(2029,6,0),Mitarbeiter!$D167),TODAY()),Einstellungen!$F$13:$F$67)))*N(Mitarbeiter!$E167)/IF(Einstellungen!$C$11="7 Tage",7,5),N('Ist-Stunden'!AT167)),MAX(IF(Einstellungen!$C$11="7 Tage",MAX(0,(MIN(DATE(2029,6,0),IF(Mitarbeiter!$D167="",DATE(2029,6,0),Mitarbeiter!$D167),TODAY()))-(MAX(DATE(2029,5,1),Mitarbeiter!$C167))+1),MAX(0,NETWORKDAYS(MAX(DATE(2029,5,1),Mitarbeiter!$C167),MIN(DATE(2029,6,0),IF(Mitarbeiter!$D167="",DATE(2029,6,0),Mitarbeiter!$D167),TODAY()),Einstellungen!$F$13:$F$67)))*N(Mitarbeiter!$E167)/IF(Einstellungen!$C$11="7 Tage",7,5),N('Ist-Stunden'!AT167)+(N(Krankheitstage!CE167)+N(Krankheitstage!CQ167))*N($C167))))</f>
        <v/>
      </c>
      <c r="BY167" s="76">
        <f>IF($B167="",0,IF(Einstellungen!$C$10="Ja",MAX(IF(Einstellungen!$C$11="7 Tage",MAX(0,(MIN(DATE(2029,7,0),IF(Mitarbeiter!$D167="",DATE(2029,7,0),Mitarbeiter!$D167),TODAY()))-(MAX(DATE(2029,6,1),Mitarbeiter!$C167))+1),MAX(0,NETWORKDAYS(MAX(DATE(2029,6,1),Mitarbeiter!$C167),MIN(DATE(2029,7,0),IF(Mitarbeiter!$D167="",DATE(2029,7,0),Mitarbeiter!$D167),TODAY()),Einstellungen!$F$13:$F$67)))*N(Mitarbeiter!$E167)/IF(Einstellungen!$C$11="7 Tage",7,5),N('Ist-Stunden'!AU167)),MAX(IF(Einstellungen!$C$11="7 Tage",MAX(0,(MIN(DATE(2029,7,0),IF(Mitarbeiter!$D167="",DATE(2029,7,0),Mitarbeiter!$D167),TODAY()))-(MAX(DATE(2029,6,1),Mitarbeiter!$C167))+1),MAX(0,NETWORKDAYS(MAX(DATE(2029,6,1),Mitarbeiter!$C167),MIN(DATE(2029,7,0),IF(Mitarbeiter!$D167="",DATE(2029,7,0),Mitarbeiter!$D167),TODAY()),Einstellungen!$F$13:$F$67)))*N(Mitarbeiter!$E167)/IF(Einstellungen!$C$11="7 Tage",7,5),N('Ist-Stunden'!AU167)+(N(Krankheitstage!CF167)+N(Krankheitstage!CR167))*N($C167))))</f>
        <v/>
      </c>
      <c r="BZ167" s="76">
        <f>IF($B167="",0,IF(Einstellungen!$C$10="Ja",MAX(IF(Einstellungen!$C$11="7 Tage",MAX(0,(MIN(DATE(2029,8,0),IF(Mitarbeiter!$D167="",DATE(2029,8,0),Mitarbeiter!$D167),TODAY()))-(MAX(DATE(2029,7,1),Mitarbeiter!$C167))+1),MAX(0,NETWORKDAYS(MAX(DATE(2029,7,1),Mitarbeiter!$C167),MIN(DATE(2029,8,0),IF(Mitarbeiter!$D167="",DATE(2029,8,0),Mitarbeiter!$D167),TODAY()),Einstellungen!$F$13:$F$67)))*N(Mitarbeiter!$E167)/IF(Einstellungen!$C$11="7 Tage",7,5),N('Ist-Stunden'!AV167)),MAX(IF(Einstellungen!$C$11="7 Tage",MAX(0,(MIN(DATE(2029,8,0),IF(Mitarbeiter!$D167="",DATE(2029,8,0),Mitarbeiter!$D167),TODAY()))-(MAX(DATE(2029,7,1),Mitarbeiter!$C167))+1),MAX(0,NETWORKDAYS(MAX(DATE(2029,7,1),Mitarbeiter!$C167),MIN(DATE(2029,8,0),IF(Mitarbeiter!$D167="",DATE(2029,8,0),Mitarbeiter!$D167),TODAY()),Einstellungen!$F$13:$F$67)))*N(Mitarbeiter!$E167)/IF(Einstellungen!$C$11="7 Tage",7,5),N('Ist-Stunden'!AV167)+(N(Krankheitstage!CG167)+N(Krankheitstage!CS167))*N($C167))))</f>
        <v/>
      </c>
      <c r="CA167" s="76">
        <f>IF($B167="",0,IF(Einstellungen!$C$10="Ja",MAX(IF(Einstellungen!$C$11="7 Tage",MAX(0,(MIN(DATE(2029,9,0),IF(Mitarbeiter!$D167="",DATE(2029,9,0),Mitarbeiter!$D167),TODAY()))-(MAX(DATE(2029,8,1),Mitarbeiter!$C167))+1),MAX(0,NETWORKDAYS(MAX(DATE(2029,8,1),Mitarbeiter!$C167),MIN(DATE(2029,9,0),IF(Mitarbeiter!$D167="",DATE(2029,9,0),Mitarbeiter!$D167),TODAY()),Einstellungen!$F$13:$F$67)))*N(Mitarbeiter!$E167)/IF(Einstellungen!$C$11="7 Tage",7,5),N('Ist-Stunden'!AW167)),MAX(IF(Einstellungen!$C$11="7 Tage",MAX(0,(MIN(DATE(2029,9,0),IF(Mitarbeiter!$D167="",DATE(2029,9,0),Mitarbeiter!$D167),TODAY()))-(MAX(DATE(2029,8,1),Mitarbeiter!$C167))+1),MAX(0,NETWORKDAYS(MAX(DATE(2029,8,1),Mitarbeiter!$C167),MIN(DATE(2029,9,0),IF(Mitarbeiter!$D167="",DATE(2029,9,0),Mitarbeiter!$D167),TODAY()),Einstellungen!$F$13:$F$67)))*N(Mitarbeiter!$E167)/IF(Einstellungen!$C$11="7 Tage",7,5),N('Ist-Stunden'!AW167)+(N(Krankheitstage!CH167)+N(Krankheitstage!CT167))*N($C167))))</f>
        <v/>
      </c>
      <c r="CB167" s="76">
        <f>IF($B167="",0,IF(Einstellungen!$C$10="Ja",MAX(IF(Einstellungen!$C$11="7 Tage",MAX(0,(MIN(DATE(2029,10,0),IF(Mitarbeiter!$D167="",DATE(2029,10,0),Mitarbeiter!$D167),TODAY()))-(MAX(DATE(2029,9,1),Mitarbeiter!$C167))+1),MAX(0,NETWORKDAYS(MAX(DATE(2029,9,1),Mitarbeiter!$C167),MIN(DATE(2029,10,0),IF(Mitarbeiter!$D167="",DATE(2029,10,0),Mitarbeiter!$D167),TODAY()),Einstellungen!$F$13:$F$67)))*N(Mitarbeiter!$E167)/IF(Einstellungen!$C$11="7 Tage",7,5),N('Ist-Stunden'!AX167)),MAX(IF(Einstellungen!$C$11="7 Tage",MAX(0,(MIN(DATE(2029,10,0),IF(Mitarbeiter!$D167="",DATE(2029,10,0),Mitarbeiter!$D167),TODAY()))-(MAX(DATE(2029,9,1),Mitarbeiter!$C167))+1),MAX(0,NETWORKDAYS(MAX(DATE(2029,9,1),Mitarbeiter!$C167),MIN(DATE(2029,10,0),IF(Mitarbeiter!$D167="",DATE(2029,10,0),Mitarbeiter!$D167),TODAY()),Einstellungen!$F$13:$F$67)))*N(Mitarbeiter!$E167)/IF(Einstellungen!$C$11="7 Tage",7,5),N('Ist-Stunden'!AX167)+(N(Krankheitstage!CI167)+N(Krankheitstage!CU167))*N($C167))))</f>
        <v/>
      </c>
      <c r="CC167" s="76">
        <f>IF($B167="",0,IF(Einstellungen!$C$10="Ja",MAX(IF(Einstellungen!$C$11="7 Tage",MAX(0,(MIN(DATE(2029,11,0),IF(Mitarbeiter!$D167="",DATE(2029,11,0),Mitarbeiter!$D167),TODAY()))-(MAX(DATE(2029,10,1),Mitarbeiter!$C167))+1),MAX(0,NETWORKDAYS(MAX(DATE(2029,10,1),Mitarbeiter!$C167),MIN(DATE(2029,11,0),IF(Mitarbeiter!$D167="",DATE(2029,11,0),Mitarbeiter!$D167),TODAY()),Einstellungen!$F$13:$F$67)))*N(Mitarbeiter!$E167)/IF(Einstellungen!$C$11="7 Tage",7,5),N('Ist-Stunden'!AY167)),MAX(IF(Einstellungen!$C$11="7 Tage",MAX(0,(MIN(DATE(2029,11,0),IF(Mitarbeiter!$D167="",DATE(2029,11,0),Mitarbeiter!$D167),TODAY()))-(MAX(DATE(2029,10,1),Mitarbeiter!$C167))+1),MAX(0,NETWORKDAYS(MAX(DATE(2029,10,1),Mitarbeiter!$C167),MIN(DATE(2029,11,0),IF(Mitarbeiter!$D167="",DATE(2029,11,0),Mitarbeiter!$D167),TODAY()),Einstellungen!$F$13:$F$67)))*N(Mitarbeiter!$E167)/IF(Einstellungen!$C$11="7 Tage",7,5),N('Ist-Stunden'!AY167)+(N(Krankheitstage!CJ167)+N(Krankheitstage!CV167))*N($C167))))</f>
        <v/>
      </c>
      <c r="CD167" s="76">
        <f>IF($B167="",0,IF(Einstellungen!$C$10="Ja",MAX(IF(Einstellungen!$C$11="7 Tage",MAX(0,(MIN(DATE(2029,12,0),IF(Mitarbeiter!$D167="",DATE(2029,12,0),Mitarbeiter!$D167),TODAY()))-(MAX(DATE(2029,11,1),Mitarbeiter!$C167))+1),MAX(0,NETWORKDAYS(MAX(DATE(2029,11,1),Mitarbeiter!$C167),MIN(DATE(2029,12,0),IF(Mitarbeiter!$D167="",DATE(2029,12,0),Mitarbeiter!$D167),TODAY()),Einstellungen!$F$13:$F$67)))*N(Mitarbeiter!$E167)/IF(Einstellungen!$C$11="7 Tage",7,5),N('Ist-Stunden'!AZ167)),MAX(IF(Einstellungen!$C$11="7 Tage",MAX(0,(MIN(DATE(2029,12,0),IF(Mitarbeiter!$D167="",DATE(2029,12,0),Mitarbeiter!$D167),TODAY()))-(MAX(DATE(2029,11,1),Mitarbeiter!$C167))+1),MAX(0,NETWORKDAYS(MAX(DATE(2029,11,1),Mitarbeiter!$C167),MIN(DATE(2029,12,0),IF(Mitarbeiter!$D167="",DATE(2029,12,0),Mitarbeiter!$D167),TODAY()),Einstellungen!$F$13:$F$67)))*N(Mitarbeiter!$E167)/IF(Einstellungen!$C$11="7 Tage",7,5),N('Ist-Stunden'!AZ167)+(N(Krankheitstage!CK167)+N(Krankheitstage!CW167))*N($C167))))</f>
        <v/>
      </c>
      <c r="CE167" s="76">
        <f>IF($B167="",0,IF(Einstellungen!$C$10="Ja",MAX(IF(Einstellungen!$C$11="7 Tage",MAX(0,(MIN(DATE(2029,13,0),IF(Mitarbeiter!$D167="",DATE(2029,13,0),Mitarbeiter!$D167),TODAY()))-(MAX(DATE(2029,12,1),Mitarbeiter!$C167))+1),MAX(0,NETWORKDAYS(MAX(DATE(2029,12,1),Mitarbeiter!$C167),MIN(DATE(2029,13,0),IF(Mitarbeiter!$D167="",DATE(2029,13,0),Mitarbeiter!$D167),TODAY()),Einstellungen!$F$13:$F$67)))*N(Mitarbeiter!$E167)/IF(Einstellungen!$C$11="7 Tage",7,5),N('Ist-Stunden'!BA167)),MAX(IF(Einstellungen!$C$11="7 Tage",MAX(0,(MIN(DATE(2029,13,0),IF(Mitarbeiter!$D167="",DATE(2029,13,0),Mitarbeiter!$D167),TODAY()))-(MAX(DATE(2029,12,1),Mitarbeiter!$C167))+1),MAX(0,NETWORKDAYS(MAX(DATE(2029,12,1),Mitarbeiter!$C167),MIN(DATE(2029,13,0),IF(Mitarbeiter!$D167="",DATE(2029,13,0),Mitarbeiter!$D167),TODAY()),Einstellungen!$F$13:$F$67)))*N(Mitarbeiter!$E167)/IF(Einstellungen!$C$11="7 Tage",7,5),N('Ist-Stunden'!BA167)+(N(Krankheitstage!CL167)+N(Krankheitstage!CX167))*N($C167))))</f>
        <v/>
      </c>
      <c r="CF167" s="76">
        <f>IF($B167="",0,IF(Einstellungen!$C$10="Ja",MAX(IF(Einstellungen!$C$11="7 Tage",MAX(0,(MIN(DATE(2030,2,0),IF(Mitarbeiter!$D167="",DATE(2030,2,0),Mitarbeiter!$D167),TODAY()))-(MAX(DATE(2030,1,1),Mitarbeiter!$C167))+1),MAX(0,NETWORKDAYS(MAX(DATE(2030,1,1),Mitarbeiter!$C167),MIN(DATE(2030,2,0),IF(Mitarbeiter!$D167="",DATE(2030,2,0),Mitarbeiter!$D167),TODAY()),Einstellungen!$F$13:$F$67)))*N(Mitarbeiter!$E167)/IF(Einstellungen!$C$11="7 Tage",7,5),N('Ist-Stunden'!BB167)),MAX(IF(Einstellungen!$C$11="7 Tage",MAX(0,(MIN(DATE(2030,2,0),IF(Mitarbeiter!$D167="",DATE(2030,2,0),Mitarbeiter!$D167),TODAY()))-(MAX(DATE(2030,1,1),Mitarbeiter!$C167))+1),MAX(0,NETWORKDAYS(MAX(DATE(2030,1,1),Mitarbeiter!$C167),MIN(DATE(2030,2,0),IF(Mitarbeiter!$D167="",DATE(2030,2,0),Mitarbeiter!$D167),TODAY()),Einstellungen!$F$13:$F$67)))*N(Mitarbeiter!$E167)/IF(Einstellungen!$C$11="7 Tage",7,5),N('Ist-Stunden'!BB167)+(N(Krankheitstage!CY167)+N(Krankheitstage!DK167))*N($C167))))</f>
        <v/>
      </c>
      <c r="CG167" s="76">
        <f>IF($B167="",0,IF(Einstellungen!$C$10="Ja",MAX(IF(Einstellungen!$C$11="7 Tage",MAX(0,(MIN(DATE(2030,3,0),IF(Mitarbeiter!$D167="",DATE(2030,3,0),Mitarbeiter!$D167),TODAY()))-(MAX(DATE(2030,2,1),Mitarbeiter!$C167))+1),MAX(0,NETWORKDAYS(MAX(DATE(2030,2,1),Mitarbeiter!$C167),MIN(DATE(2030,3,0),IF(Mitarbeiter!$D167="",DATE(2030,3,0),Mitarbeiter!$D167),TODAY()),Einstellungen!$F$13:$F$67)))*N(Mitarbeiter!$E167)/IF(Einstellungen!$C$11="7 Tage",7,5),N('Ist-Stunden'!BC167)),MAX(IF(Einstellungen!$C$11="7 Tage",MAX(0,(MIN(DATE(2030,3,0),IF(Mitarbeiter!$D167="",DATE(2030,3,0),Mitarbeiter!$D167),TODAY()))-(MAX(DATE(2030,2,1),Mitarbeiter!$C167))+1),MAX(0,NETWORKDAYS(MAX(DATE(2030,2,1),Mitarbeiter!$C167),MIN(DATE(2030,3,0),IF(Mitarbeiter!$D167="",DATE(2030,3,0),Mitarbeiter!$D167),TODAY()),Einstellungen!$F$13:$F$67)))*N(Mitarbeiter!$E167)/IF(Einstellungen!$C$11="7 Tage",7,5),N('Ist-Stunden'!BC167)+(N(Krankheitstage!CZ167)+N(Krankheitstage!DL167))*N($C167))))</f>
        <v/>
      </c>
      <c r="CH167" s="76">
        <f>IF($B167="",0,IF(Einstellungen!$C$10="Ja",MAX(IF(Einstellungen!$C$11="7 Tage",MAX(0,(MIN(DATE(2030,4,0),IF(Mitarbeiter!$D167="",DATE(2030,4,0),Mitarbeiter!$D167),TODAY()))-(MAX(DATE(2030,3,1),Mitarbeiter!$C167))+1),MAX(0,NETWORKDAYS(MAX(DATE(2030,3,1),Mitarbeiter!$C167),MIN(DATE(2030,4,0),IF(Mitarbeiter!$D167="",DATE(2030,4,0),Mitarbeiter!$D167),TODAY()),Einstellungen!$F$13:$F$67)))*N(Mitarbeiter!$E167)/IF(Einstellungen!$C$11="7 Tage",7,5),N('Ist-Stunden'!BD167)),MAX(IF(Einstellungen!$C$11="7 Tage",MAX(0,(MIN(DATE(2030,4,0),IF(Mitarbeiter!$D167="",DATE(2030,4,0),Mitarbeiter!$D167),TODAY()))-(MAX(DATE(2030,3,1),Mitarbeiter!$C167))+1),MAX(0,NETWORKDAYS(MAX(DATE(2030,3,1),Mitarbeiter!$C167),MIN(DATE(2030,4,0),IF(Mitarbeiter!$D167="",DATE(2030,4,0),Mitarbeiter!$D167),TODAY()),Einstellungen!$F$13:$F$67)))*N(Mitarbeiter!$E167)/IF(Einstellungen!$C$11="7 Tage",7,5),N('Ist-Stunden'!BD167)+(N(Krankheitstage!DA167)+N(Krankheitstage!DM167))*N($C167))))</f>
        <v/>
      </c>
      <c r="CI167" s="76">
        <f>IF($B167="",0,IF(Einstellungen!$C$10="Ja",MAX(IF(Einstellungen!$C$11="7 Tage",MAX(0,(MIN(DATE(2030,5,0),IF(Mitarbeiter!$D167="",DATE(2030,5,0),Mitarbeiter!$D167),TODAY()))-(MAX(DATE(2030,4,1),Mitarbeiter!$C167))+1),MAX(0,NETWORKDAYS(MAX(DATE(2030,4,1),Mitarbeiter!$C167),MIN(DATE(2030,5,0),IF(Mitarbeiter!$D167="",DATE(2030,5,0),Mitarbeiter!$D167),TODAY()),Einstellungen!$F$13:$F$67)))*N(Mitarbeiter!$E167)/IF(Einstellungen!$C$11="7 Tage",7,5),N('Ist-Stunden'!BE167)),MAX(IF(Einstellungen!$C$11="7 Tage",MAX(0,(MIN(DATE(2030,5,0),IF(Mitarbeiter!$D167="",DATE(2030,5,0),Mitarbeiter!$D167),TODAY()))-(MAX(DATE(2030,4,1),Mitarbeiter!$C167))+1),MAX(0,NETWORKDAYS(MAX(DATE(2030,4,1),Mitarbeiter!$C167),MIN(DATE(2030,5,0),IF(Mitarbeiter!$D167="",DATE(2030,5,0),Mitarbeiter!$D167),TODAY()),Einstellungen!$F$13:$F$67)))*N(Mitarbeiter!$E167)/IF(Einstellungen!$C$11="7 Tage",7,5),N('Ist-Stunden'!BE167)+(N(Krankheitstage!DB167)+N(Krankheitstage!DN167))*N($C167))))</f>
        <v/>
      </c>
      <c r="CJ167" s="76">
        <f>IF($B167="",0,IF(Einstellungen!$C$10="Ja",MAX(IF(Einstellungen!$C$11="7 Tage",MAX(0,(MIN(DATE(2030,6,0),IF(Mitarbeiter!$D167="",DATE(2030,6,0),Mitarbeiter!$D167),TODAY()))-(MAX(DATE(2030,5,1),Mitarbeiter!$C167))+1),MAX(0,NETWORKDAYS(MAX(DATE(2030,5,1),Mitarbeiter!$C167),MIN(DATE(2030,6,0),IF(Mitarbeiter!$D167="",DATE(2030,6,0),Mitarbeiter!$D167),TODAY()),Einstellungen!$F$13:$F$67)))*N(Mitarbeiter!$E167)/IF(Einstellungen!$C$11="7 Tage",7,5),N('Ist-Stunden'!BF167)),MAX(IF(Einstellungen!$C$11="7 Tage",MAX(0,(MIN(DATE(2030,6,0),IF(Mitarbeiter!$D167="",DATE(2030,6,0),Mitarbeiter!$D167),TODAY()))-(MAX(DATE(2030,5,1),Mitarbeiter!$C167))+1),MAX(0,NETWORKDAYS(MAX(DATE(2030,5,1),Mitarbeiter!$C167),MIN(DATE(2030,6,0),IF(Mitarbeiter!$D167="",DATE(2030,6,0),Mitarbeiter!$D167),TODAY()),Einstellungen!$F$13:$F$67)))*N(Mitarbeiter!$E167)/IF(Einstellungen!$C$11="7 Tage",7,5),N('Ist-Stunden'!BF167)+(N(Krankheitstage!DC167)+N(Krankheitstage!DO167))*N($C167))))</f>
        <v/>
      </c>
      <c r="CK167" s="76">
        <f>IF($B167="",0,IF(Einstellungen!$C$10="Ja",MAX(IF(Einstellungen!$C$11="7 Tage",MAX(0,(MIN(DATE(2030,7,0),IF(Mitarbeiter!$D167="",DATE(2030,7,0),Mitarbeiter!$D167),TODAY()))-(MAX(DATE(2030,6,1),Mitarbeiter!$C167))+1),MAX(0,NETWORKDAYS(MAX(DATE(2030,6,1),Mitarbeiter!$C167),MIN(DATE(2030,7,0),IF(Mitarbeiter!$D167="",DATE(2030,7,0),Mitarbeiter!$D167),TODAY()),Einstellungen!$F$13:$F$67)))*N(Mitarbeiter!$E167)/IF(Einstellungen!$C$11="7 Tage",7,5),N('Ist-Stunden'!BG167)),MAX(IF(Einstellungen!$C$11="7 Tage",MAX(0,(MIN(DATE(2030,7,0),IF(Mitarbeiter!$D167="",DATE(2030,7,0),Mitarbeiter!$D167),TODAY()))-(MAX(DATE(2030,6,1),Mitarbeiter!$C167))+1),MAX(0,NETWORKDAYS(MAX(DATE(2030,6,1),Mitarbeiter!$C167),MIN(DATE(2030,7,0),IF(Mitarbeiter!$D167="",DATE(2030,7,0),Mitarbeiter!$D167),TODAY()),Einstellungen!$F$13:$F$67)))*N(Mitarbeiter!$E167)/IF(Einstellungen!$C$11="7 Tage",7,5),N('Ist-Stunden'!BG167)+(N(Krankheitstage!DD167)+N(Krankheitstage!DP167))*N($C167))))</f>
        <v/>
      </c>
      <c r="CL167" s="76">
        <f>IF($B167="",0,IF(Einstellungen!$C$10="Ja",MAX(IF(Einstellungen!$C$11="7 Tage",MAX(0,(MIN(DATE(2030,8,0),IF(Mitarbeiter!$D167="",DATE(2030,8,0),Mitarbeiter!$D167),TODAY()))-(MAX(DATE(2030,7,1),Mitarbeiter!$C167))+1),MAX(0,NETWORKDAYS(MAX(DATE(2030,7,1),Mitarbeiter!$C167),MIN(DATE(2030,8,0),IF(Mitarbeiter!$D167="",DATE(2030,8,0),Mitarbeiter!$D167),TODAY()),Einstellungen!$F$13:$F$67)))*N(Mitarbeiter!$E167)/IF(Einstellungen!$C$11="7 Tage",7,5),N('Ist-Stunden'!BH167)),MAX(IF(Einstellungen!$C$11="7 Tage",MAX(0,(MIN(DATE(2030,8,0),IF(Mitarbeiter!$D167="",DATE(2030,8,0),Mitarbeiter!$D167),TODAY()))-(MAX(DATE(2030,7,1),Mitarbeiter!$C167))+1),MAX(0,NETWORKDAYS(MAX(DATE(2030,7,1),Mitarbeiter!$C167),MIN(DATE(2030,8,0),IF(Mitarbeiter!$D167="",DATE(2030,8,0),Mitarbeiter!$D167),TODAY()),Einstellungen!$F$13:$F$67)))*N(Mitarbeiter!$E167)/IF(Einstellungen!$C$11="7 Tage",7,5),N('Ist-Stunden'!BH167)+(N(Krankheitstage!DE167)+N(Krankheitstage!DQ167))*N($C167))))</f>
        <v/>
      </c>
      <c r="CM167" s="76">
        <f>IF($B167="",0,IF(Einstellungen!$C$10="Ja",MAX(IF(Einstellungen!$C$11="7 Tage",MAX(0,(MIN(DATE(2030,9,0),IF(Mitarbeiter!$D167="",DATE(2030,9,0),Mitarbeiter!$D167),TODAY()))-(MAX(DATE(2030,8,1),Mitarbeiter!$C167))+1),MAX(0,NETWORKDAYS(MAX(DATE(2030,8,1),Mitarbeiter!$C167),MIN(DATE(2030,9,0),IF(Mitarbeiter!$D167="",DATE(2030,9,0),Mitarbeiter!$D167),TODAY()),Einstellungen!$F$13:$F$67)))*N(Mitarbeiter!$E167)/IF(Einstellungen!$C$11="7 Tage",7,5),N('Ist-Stunden'!BI167)),MAX(IF(Einstellungen!$C$11="7 Tage",MAX(0,(MIN(DATE(2030,9,0),IF(Mitarbeiter!$D167="",DATE(2030,9,0),Mitarbeiter!$D167),TODAY()))-(MAX(DATE(2030,8,1),Mitarbeiter!$C167))+1),MAX(0,NETWORKDAYS(MAX(DATE(2030,8,1),Mitarbeiter!$C167),MIN(DATE(2030,9,0),IF(Mitarbeiter!$D167="",DATE(2030,9,0),Mitarbeiter!$D167),TODAY()),Einstellungen!$F$13:$F$67)))*N(Mitarbeiter!$E167)/IF(Einstellungen!$C$11="7 Tage",7,5),N('Ist-Stunden'!BI167)+(N(Krankheitstage!DF167)+N(Krankheitstage!DR167))*N($C167))))</f>
        <v/>
      </c>
      <c r="CN167" s="76">
        <f>IF($B167="",0,IF(Einstellungen!$C$10="Ja",MAX(IF(Einstellungen!$C$11="7 Tage",MAX(0,(MIN(DATE(2030,10,0),IF(Mitarbeiter!$D167="",DATE(2030,10,0),Mitarbeiter!$D167),TODAY()))-(MAX(DATE(2030,9,1),Mitarbeiter!$C167))+1),MAX(0,NETWORKDAYS(MAX(DATE(2030,9,1),Mitarbeiter!$C167),MIN(DATE(2030,10,0),IF(Mitarbeiter!$D167="",DATE(2030,10,0),Mitarbeiter!$D167),TODAY()),Einstellungen!$F$13:$F$67)))*N(Mitarbeiter!$E167)/IF(Einstellungen!$C$11="7 Tage",7,5),N('Ist-Stunden'!BJ167)),MAX(IF(Einstellungen!$C$11="7 Tage",MAX(0,(MIN(DATE(2030,10,0),IF(Mitarbeiter!$D167="",DATE(2030,10,0),Mitarbeiter!$D167),TODAY()))-(MAX(DATE(2030,9,1),Mitarbeiter!$C167))+1),MAX(0,NETWORKDAYS(MAX(DATE(2030,9,1),Mitarbeiter!$C167),MIN(DATE(2030,10,0),IF(Mitarbeiter!$D167="",DATE(2030,10,0),Mitarbeiter!$D167),TODAY()),Einstellungen!$F$13:$F$67)))*N(Mitarbeiter!$E167)/IF(Einstellungen!$C$11="7 Tage",7,5),N('Ist-Stunden'!BJ167)+(N(Krankheitstage!DG167)+N(Krankheitstage!DS167))*N($C167))))</f>
        <v/>
      </c>
      <c r="CO167" s="76">
        <f>IF($B167="",0,IF(Einstellungen!$C$10="Ja",MAX(IF(Einstellungen!$C$11="7 Tage",MAX(0,(MIN(DATE(2030,11,0),IF(Mitarbeiter!$D167="",DATE(2030,11,0),Mitarbeiter!$D167),TODAY()))-(MAX(DATE(2030,10,1),Mitarbeiter!$C167))+1),MAX(0,NETWORKDAYS(MAX(DATE(2030,10,1),Mitarbeiter!$C167),MIN(DATE(2030,11,0),IF(Mitarbeiter!$D167="",DATE(2030,11,0),Mitarbeiter!$D167),TODAY()),Einstellungen!$F$13:$F$67)))*N(Mitarbeiter!$E167)/IF(Einstellungen!$C$11="7 Tage",7,5),N('Ist-Stunden'!BK167)),MAX(IF(Einstellungen!$C$11="7 Tage",MAX(0,(MIN(DATE(2030,11,0),IF(Mitarbeiter!$D167="",DATE(2030,11,0),Mitarbeiter!$D167),TODAY()))-(MAX(DATE(2030,10,1),Mitarbeiter!$C167))+1),MAX(0,NETWORKDAYS(MAX(DATE(2030,10,1),Mitarbeiter!$C167),MIN(DATE(2030,11,0),IF(Mitarbeiter!$D167="",DATE(2030,11,0),Mitarbeiter!$D167),TODAY()),Einstellungen!$F$13:$F$67)))*N(Mitarbeiter!$E167)/IF(Einstellungen!$C$11="7 Tage",7,5),N('Ist-Stunden'!BK167)+(N(Krankheitstage!DH167)+N(Krankheitstage!DT167))*N($C167))))</f>
        <v/>
      </c>
      <c r="CP167" s="76">
        <f>IF($B167="",0,IF(Einstellungen!$C$10="Ja",MAX(IF(Einstellungen!$C$11="7 Tage",MAX(0,(MIN(DATE(2030,12,0),IF(Mitarbeiter!$D167="",DATE(2030,12,0),Mitarbeiter!$D167),TODAY()))-(MAX(DATE(2030,11,1),Mitarbeiter!$C167))+1),MAX(0,NETWORKDAYS(MAX(DATE(2030,11,1),Mitarbeiter!$C167),MIN(DATE(2030,12,0),IF(Mitarbeiter!$D167="",DATE(2030,12,0),Mitarbeiter!$D167),TODAY()),Einstellungen!$F$13:$F$67)))*N(Mitarbeiter!$E167)/IF(Einstellungen!$C$11="7 Tage",7,5),N('Ist-Stunden'!BL167)),MAX(IF(Einstellungen!$C$11="7 Tage",MAX(0,(MIN(DATE(2030,12,0),IF(Mitarbeiter!$D167="",DATE(2030,12,0),Mitarbeiter!$D167),TODAY()))-(MAX(DATE(2030,11,1),Mitarbeiter!$C167))+1),MAX(0,NETWORKDAYS(MAX(DATE(2030,11,1),Mitarbeiter!$C167),MIN(DATE(2030,12,0),IF(Mitarbeiter!$D167="",DATE(2030,12,0),Mitarbeiter!$D167),TODAY()),Einstellungen!$F$13:$F$67)))*N(Mitarbeiter!$E167)/IF(Einstellungen!$C$11="7 Tage",7,5),N('Ist-Stunden'!BL167)+(N(Krankheitstage!DI167)+N(Krankheitstage!DU167))*N($C167))))</f>
        <v/>
      </c>
      <c r="CQ167" s="76">
        <f>IF($B167="",0,IF(Einstellungen!$C$10="Ja",MAX(IF(Einstellungen!$C$11="7 Tage",MAX(0,(MIN(DATE(2030,13,0),IF(Mitarbeiter!$D167="",DATE(2030,13,0),Mitarbeiter!$D167),TODAY()))-(MAX(DATE(2030,12,1),Mitarbeiter!$C167))+1),MAX(0,NETWORKDAYS(MAX(DATE(2030,12,1),Mitarbeiter!$C167),MIN(DATE(2030,13,0),IF(Mitarbeiter!$D167="",DATE(2030,13,0),Mitarbeiter!$D167),TODAY()),Einstellungen!$F$13:$F$67)))*N(Mitarbeiter!$E167)/IF(Einstellungen!$C$11="7 Tage",7,5),N('Ist-Stunden'!BM167)),MAX(IF(Einstellungen!$C$11="7 Tage",MAX(0,(MIN(DATE(2030,13,0),IF(Mitarbeiter!$D167="",DATE(2030,13,0),Mitarbeiter!$D167),TODAY()))-(MAX(DATE(2030,12,1),Mitarbeiter!$C167))+1),MAX(0,NETWORKDAYS(MAX(DATE(2030,12,1),Mitarbeiter!$C167),MIN(DATE(2030,13,0),IF(Mitarbeiter!$D167="",DATE(2030,13,0),Mitarbeiter!$D167),TODAY()),Einstellungen!$F$13:$F$67)))*N(Mitarbeiter!$E167)/IF(Einstellungen!$C$11="7 Tage",7,5),N('Ist-Stunden'!BM167)+(N(Krankheitstage!DJ167)+N(Krankheitstage!DV167))*N($C167))))</f>
        <v/>
      </c>
    </row>
    <row r="168">
      <c r="A168" s="73">
        <f>IF(Mitarbeiter!B168="","",Mitarbeiter!A168)</f>
        <v/>
      </c>
      <c r="B168" s="6">
        <f>IF(Mitarbeiter!B168="","",Mitarbeiter!B168)</f>
        <v/>
      </c>
      <c r="C168" s="74">
        <f>IF(Mitarbeiter!B168="","",Mitarbeiter!F168)</f>
        <v/>
      </c>
      <c r="D168" s="75">
        <f>N(INDEX(Krankheitstage!$G168:$DV168,1,(Einstellungen!$C$3-2026)*24+1))</f>
        <v/>
      </c>
      <c r="E168" s="75">
        <f>N(INDEX(Krankheitstage!$G168:$DV168,1,(Einstellungen!$C$3-2026)*24+2))</f>
        <v/>
      </c>
      <c r="F168" s="75">
        <f>N(INDEX(Krankheitstage!$G168:$DV168,1,(Einstellungen!$C$3-2026)*24+3))</f>
        <v/>
      </c>
      <c r="G168" s="75">
        <f>N(INDEX(Krankheitstage!$G168:$DV168,1,(Einstellungen!$C$3-2026)*24+4))</f>
        <v/>
      </c>
      <c r="H168" s="75">
        <f>N(INDEX(Krankheitstage!$G168:$DV168,1,(Einstellungen!$C$3-2026)*24+5))</f>
        <v/>
      </c>
      <c r="I168" s="75">
        <f>N(INDEX(Krankheitstage!$G168:$DV168,1,(Einstellungen!$C$3-2026)*24+6))</f>
        <v/>
      </c>
      <c r="J168" s="75">
        <f>N(INDEX(Krankheitstage!$G168:$DV168,1,(Einstellungen!$C$3-2026)*24+7))</f>
        <v/>
      </c>
      <c r="K168" s="75">
        <f>N(INDEX(Krankheitstage!$G168:$DV168,1,(Einstellungen!$C$3-2026)*24+8))</f>
        <v/>
      </c>
      <c r="L168" s="75">
        <f>N(INDEX(Krankheitstage!$G168:$DV168,1,(Einstellungen!$C$3-2026)*24+9))</f>
        <v/>
      </c>
      <c r="M168" s="75">
        <f>N(INDEX(Krankheitstage!$G168:$DV168,1,(Einstellungen!$C$3-2026)*24+10))</f>
        <v/>
      </c>
      <c r="N168" s="75">
        <f>N(INDEX(Krankheitstage!$G168:$DV168,1,(Einstellungen!$C$3-2026)*24+11))</f>
        <v/>
      </c>
      <c r="O168" s="75">
        <f>N(INDEX(Krankheitstage!$G168:$DV168,1,(Einstellungen!$C$3-2026)*24+12))</f>
        <v/>
      </c>
      <c r="P168" s="75">
        <f>IF($B168="","",SUM(D168:O168))</f>
        <v/>
      </c>
      <c r="Q168" s="75">
        <f>N(INDEX(Krankheitstage!$G168:$DV168,1,(Einstellungen!$C$3-2026)*24+13))</f>
        <v/>
      </c>
      <c r="R168" s="75">
        <f>N(INDEX(Krankheitstage!$G168:$DV168,1,(Einstellungen!$C$3-2026)*24+14))</f>
        <v/>
      </c>
      <c r="S168" s="75">
        <f>N(INDEX(Krankheitstage!$G168:$DV168,1,(Einstellungen!$C$3-2026)*24+15))</f>
        <v/>
      </c>
      <c r="T168" s="75">
        <f>N(INDEX(Krankheitstage!$G168:$DV168,1,(Einstellungen!$C$3-2026)*24+16))</f>
        <v/>
      </c>
      <c r="U168" s="75">
        <f>N(INDEX(Krankheitstage!$G168:$DV168,1,(Einstellungen!$C$3-2026)*24+17))</f>
        <v/>
      </c>
      <c r="V168" s="75">
        <f>N(INDEX(Krankheitstage!$G168:$DV168,1,(Einstellungen!$C$3-2026)*24+18))</f>
        <v/>
      </c>
      <c r="W168" s="75">
        <f>N(INDEX(Krankheitstage!$G168:$DV168,1,(Einstellungen!$C$3-2026)*24+19))</f>
        <v/>
      </c>
      <c r="X168" s="75">
        <f>N(INDEX(Krankheitstage!$G168:$DV168,1,(Einstellungen!$C$3-2026)*24+20))</f>
        <v/>
      </c>
      <c r="Y168" s="75">
        <f>N(INDEX(Krankheitstage!$G168:$DV168,1,(Einstellungen!$C$3-2026)*24+21))</f>
        <v/>
      </c>
      <c r="Z168" s="75">
        <f>N(INDEX(Krankheitstage!$G168:$DV168,1,(Einstellungen!$C$3-2026)*24+22))</f>
        <v/>
      </c>
      <c r="AA168" s="75">
        <f>N(INDEX(Krankheitstage!$G168:$DV168,1,(Einstellungen!$C$3-2026)*24+23))</f>
        <v/>
      </c>
      <c r="AB168" s="75">
        <f>N(INDEX(Krankheitstage!$G168:$DV168,1,(Einstellungen!$C$3-2026)*24+24))</f>
        <v/>
      </c>
      <c r="AC168" s="75">
        <f>IF($B168="","",SUM(Q168:AB168))</f>
        <v/>
      </c>
      <c r="AD168" s="75">
        <f>IF($B168="","",SUM(P168,AC168))</f>
        <v/>
      </c>
      <c r="AE168" s="76">
        <f>IF($B168="","",AD168*N(C168))</f>
        <v/>
      </c>
      <c r="AF168" s="75">
        <f>IF($B168="","",Krankheitstage!E168)</f>
        <v/>
      </c>
      <c r="AG168" s="76">
        <f>IF($B168="","",AF168*N(C168))</f>
        <v/>
      </c>
      <c r="AH168" s="76">
        <f>IF($B168="","",INDEX($AJ168:$CQ168,1,(Einstellungen!$C$3-2026)*12+1)+INDEX($AJ168:$CQ168,1,(Einstellungen!$C$3-2026)*12+2)+INDEX($AJ168:$CQ168,1,(Einstellungen!$C$3-2026)*12+3)+INDEX($AJ168:$CQ168,1,(Einstellungen!$C$3-2026)*12+4)+INDEX($AJ168:$CQ168,1,(Einstellungen!$C$3-2026)*12+5)+INDEX($AJ168:$CQ168,1,(Einstellungen!$C$3-2026)*12+6)+INDEX($AJ168:$CQ168,1,(Einstellungen!$C$3-2026)*12+7)+INDEX($AJ168:$CQ168,1,(Einstellungen!$C$3-2026)*12+8)+INDEX($AJ168:$CQ168,1,(Einstellungen!$C$3-2026)*12+9)+INDEX($AJ168:$CQ168,1,(Einstellungen!$C$3-2026)*12+10)+INDEX($AJ168:$CQ168,1,(Einstellungen!$C$3-2026)*12+11)+INDEX($AJ168:$CQ168,1,(Einstellungen!$C$3-2026)*12+12))</f>
        <v/>
      </c>
      <c r="AI168" s="76">
        <f>IF($B168="","",SUM($AJ168:$CQ168))</f>
        <v/>
      </c>
      <c r="AJ168" s="76">
        <f>IF($B168="",0,IF(Einstellungen!$C$10="Ja",MAX(IF(Einstellungen!$C$11="7 Tage",MAX(0,(MIN(DATE(2026,2,0),IF(Mitarbeiter!$D168="",DATE(2026,2,0),Mitarbeiter!$D168),TODAY()))-(MAX(DATE(2026,1,1),Mitarbeiter!$C168))+1),MAX(0,NETWORKDAYS(MAX(DATE(2026,1,1),Mitarbeiter!$C168),MIN(DATE(2026,2,0),IF(Mitarbeiter!$D168="",DATE(2026,2,0),Mitarbeiter!$D168),TODAY()),Einstellungen!$F$13:$F$67)))*N(Mitarbeiter!$E168)/IF(Einstellungen!$C$11="7 Tage",7,5),N('Ist-Stunden'!F168)),MAX(IF(Einstellungen!$C$11="7 Tage",MAX(0,(MIN(DATE(2026,2,0),IF(Mitarbeiter!$D168="",DATE(2026,2,0),Mitarbeiter!$D168),TODAY()))-(MAX(DATE(2026,1,1),Mitarbeiter!$C168))+1),MAX(0,NETWORKDAYS(MAX(DATE(2026,1,1),Mitarbeiter!$C168),MIN(DATE(2026,2,0),IF(Mitarbeiter!$D168="",DATE(2026,2,0),Mitarbeiter!$D168),TODAY()),Einstellungen!$F$13:$F$67)))*N(Mitarbeiter!$E168)/IF(Einstellungen!$C$11="7 Tage",7,5),N('Ist-Stunden'!F168)+(N(Krankheitstage!G168)+N(Krankheitstage!S168))*N($C168))))</f>
        <v/>
      </c>
      <c r="AK168" s="76">
        <f>IF($B168="",0,IF(Einstellungen!$C$10="Ja",MAX(IF(Einstellungen!$C$11="7 Tage",MAX(0,(MIN(DATE(2026,3,0),IF(Mitarbeiter!$D168="",DATE(2026,3,0),Mitarbeiter!$D168),TODAY()))-(MAX(DATE(2026,2,1),Mitarbeiter!$C168))+1),MAX(0,NETWORKDAYS(MAX(DATE(2026,2,1),Mitarbeiter!$C168),MIN(DATE(2026,3,0),IF(Mitarbeiter!$D168="",DATE(2026,3,0),Mitarbeiter!$D168),TODAY()),Einstellungen!$F$13:$F$67)))*N(Mitarbeiter!$E168)/IF(Einstellungen!$C$11="7 Tage",7,5),N('Ist-Stunden'!G168)),MAX(IF(Einstellungen!$C$11="7 Tage",MAX(0,(MIN(DATE(2026,3,0),IF(Mitarbeiter!$D168="",DATE(2026,3,0),Mitarbeiter!$D168),TODAY()))-(MAX(DATE(2026,2,1),Mitarbeiter!$C168))+1),MAX(0,NETWORKDAYS(MAX(DATE(2026,2,1),Mitarbeiter!$C168),MIN(DATE(2026,3,0),IF(Mitarbeiter!$D168="",DATE(2026,3,0),Mitarbeiter!$D168),TODAY()),Einstellungen!$F$13:$F$67)))*N(Mitarbeiter!$E168)/IF(Einstellungen!$C$11="7 Tage",7,5),N('Ist-Stunden'!G168)+(N(Krankheitstage!H168)+N(Krankheitstage!T168))*N($C168))))</f>
        <v/>
      </c>
      <c r="AL168" s="76">
        <f>IF($B168="",0,IF(Einstellungen!$C$10="Ja",MAX(IF(Einstellungen!$C$11="7 Tage",MAX(0,(MIN(DATE(2026,4,0),IF(Mitarbeiter!$D168="",DATE(2026,4,0),Mitarbeiter!$D168),TODAY()))-(MAX(DATE(2026,3,1),Mitarbeiter!$C168))+1),MAX(0,NETWORKDAYS(MAX(DATE(2026,3,1),Mitarbeiter!$C168),MIN(DATE(2026,4,0),IF(Mitarbeiter!$D168="",DATE(2026,4,0),Mitarbeiter!$D168),TODAY()),Einstellungen!$F$13:$F$67)))*N(Mitarbeiter!$E168)/IF(Einstellungen!$C$11="7 Tage",7,5),N('Ist-Stunden'!H168)),MAX(IF(Einstellungen!$C$11="7 Tage",MAX(0,(MIN(DATE(2026,4,0),IF(Mitarbeiter!$D168="",DATE(2026,4,0),Mitarbeiter!$D168),TODAY()))-(MAX(DATE(2026,3,1),Mitarbeiter!$C168))+1),MAX(0,NETWORKDAYS(MAX(DATE(2026,3,1),Mitarbeiter!$C168),MIN(DATE(2026,4,0),IF(Mitarbeiter!$D168="",DATE(2026,4,0),Mitarbeiter!$D168),TODAY()),Einstellungen!$F$13:$F$67)))*N(Mitarbeiter!$E168)/IF(Einstellungen!$C$11="7 Tage",7,5),N('Ist-Stunden'!H168)+(N(Krankheitstage!I168)+N(Krankheitstage!U168))*N($C168))))</f>
        <v/>
      </c>
      <c r="AM168" s="76">
        <f>IF($B168="",0,IF(Einstellungen!$C$10="Ja",MAX(IF(Einstellungen!$C$11="7 Tage",MAX(0,(MIN(DATE(2026,5,0),IF(Mitarbeiter!$D168="",DATE(2026,5,0),Mitarbeiter!$D168),TODAY()))-(MAX(DATE(2026,4,1),Mitarbeiter!$C168))+1),MAX(0,NETWORKDAYS(MAX(DATE(2026,4,1),Mitarbeiter!$C168),MIN(DATE(2026,5,0),IF(Mitarbeiter!$D168="",DATE(2026,5,0),Mitarbeiter!$D168),TODAY()),Einstellungen!$F$13:$F$67)))*N(Mitarbeiter!$E168)/IF(Einstellungen!$C$11="7 Tage",7,5),N('Ist-Stunden'!I168)),MAX(IF(Einstellungen!$C$11="7 Tage",MAX(0,(MIN(DATE(2026,5,0),IF(Mitarbeiter!$D168="",DATE(2026,5,0),Mitarbeiter!$D168),TODAY()))-(MAX(DATE(2026,4,1),Mitarbeiter!$C168))+1),MAX(0,NETWORKDAYS(MAX(DATE(2026,4,1),Mitarbeiter!$C168),MIN(DATE(2026,5,0),IF(Mitarbeiter!$D168="",DATE(2026,5,0),Mitarbeiter!$D168),TODAY()),Einstellungen!$F$13:$F$67)))*N(Mitarbeiter!$E168)/IF(Einstellungen!$C$11="7 Tage",7,5),N('Ist-Stunden'!I168)+(N(Krankheitstage!J168)+N(Krankheitstage!V168))*N($C168))))</f>
        <v/>
      </c>
      <c r="AN168" s="76">
        <f>IF($B168="",0,IF(Einstellungen!$C$10="Ja",MAX(IF(Einstellungen!$C$11="7 Tage",MAX(0,(MIN(DATE(2026,6,0),IF(Mitarbeiter!$D168="",DATE(2026,6,0),Mitarbeiter!$D168),TODAY()))-(MAX(DATE(2026,5,1),Mitarbeiter!$C168))+1),MAX(0,NETWORKDAYS(MAX(DATE(2026,5,1),Mitarbeiter!$C168),MIN(DATE(2026,6,0),IF(Mitarbeiter!$D168="",DATE(2026,6,0),Mitarbeiter!$D168),TODAY()),Einstellungen!$F$13:$F$67)))*N(Mitarbeiter!$E168)/IF(Einstellungen!$C$11="7 Tage",7,5),N('Ist-Stunden'!J168)),MAX(IF(Einstellungen!$C$11="7 Tage",MAX(0,(MIN(DATE(2026,6,0),IF(Mitarbeiter!$D168="",DATE(2026,6,0),Mitarbeiter!$D168),TODAY()))-(MAX(DATE(2026,5,1),Mitarbeiter!$C168))+1),MAX(0,NETWORKDAYS(MAX(DATE(2026,5,1),Mitarbeiter!$C168),MIN(DATE(2026,6,0),IF(Mitarbeiter!$D168="",DATE(2026,6,0),Mitarbeiter!$D168),TODAY()),Einstellungen!$F$13:$F$67)))*N(Mitarbeiter!$E168)/IF(Einstellungen!$C$11="7 Tage",7,5),N('Ist-Stunden'!J168)+(N(Krankheitstage!K168)+N(Krankheitstage!W168))*N($C168))))</f>
        <v/>
      </c>
      <c r="AO168" s="76">
        <f>IF($B168="",0,IF(Einstellungen!$C$10="Ja",MAX(IF(Einstellungen!$C$11="7 Tage",MAX(0,(MIN(DATE(2026,7,0),IF(Mitarbeiter!$D168="",DATE(2026,7,0),Mitarbeiter!$D168),TODAY()))-(MAX(DATE(2026,6,1),Mitarbeiter!$C168))+1),MAX(0,NETWORKDAYS(MAX(DATE(2026,6,1),Mitarbeiter!$C168),MIN(DATE(2026,7,0),IF(Mitarbeiter!$D168="",DATE(2026,7,0),Mitarbeiter!$D168),TODAY()),Einstellungen!$F$13:$F$67)))*N(Mitarbeiter!$E168)/IF(Einstellungen!$C$11="7 Tage",7,5),N('Ist-Stunden'!K168)),MAX(IF(Einstellungen!$C$11="7 Tage",MAX(0,(MIN(DATE(2026,7,0),IF(Mitarbeiter!$D168="",DATE(2026,7,0),Mitarbeiter!$D168),TODAY()))-(MAX(DATE(2026,6,1),Mitarbeiter!$C168))+1),MAX(0,NETWORKDAYS(MAX(DATE(2026,6,1),Mitarbeiter!$C168),MIN(DATE(2026,7,0),IF(Mitarbeiter!$D168="",DATE(2026,7,0),Mitarbeiter!$D168),TODAY()),Einstellungen!$F$13:$F$67)))*N(Mitarbeiter!$E168)/IF(Einstellungen!$C$11="7 Tage",7,5),N('Ist-Stunden'!K168)+(N(Krankheitstage!L168)+N(Krankheitstage!X168))*N($C168))))</f>
        <v/>
      </c>
      <c r="AP168" s="76">
        <f>IF($B168="",0,IF(Einstellungen!$C$10="Ja",MAX(IF(Einstellungen!$C$11="7 Tage",MAX(0,(MIN(DATE(2026,8,0),IF(Mitarbeiter!$D168="",DATE(2026,8,0),Mitarbeiter!$D168),TODAY()))-(MAX(DATE(2026,7,1),Mitarbeiter!$C168))+1),MAX(0,NETWORKDAYS(MAX(DATE(2026,7,1),Mitarbeiter!$C168),MIN(DATE(2026,8,0),IF(Mitarbeiter!$D168="",DATE(2026,8,0),Mitarbeiter!$D168),TODAY()),Einstellungen!$F$13:$F$67)))*N(Mitarbeiter!$E168)/IF(Einstellungen!$C$11="7 Tage",7,5),N('Ist-Stunden'!L168)),MAX(IF(Einstellungen!$C$11="7 Tage",MAX(0,(MIN(DATE(2026,8,0),IF(Mitarbeiter!$D168="",DATE(2026,8,0),Mitarbeiter!$D168),TODAY()))-(MAX(DATE(2026,7,1),Mitarbeiter!$C168))+1),MAX(0,NETWORKDAYS(MAX(DATE(2026,7,1),Mitarbeiter!$C168),MIN(DATE(2026,8,0),IF(Mitarbeiter!$D168="",DATE(2026,8,0),Mitarbeiter!$D168),TODAY()),Einstellungen!$F$13:$F$67)))*N(Mitarbeiter!$E168)/IF(Einstellungen!$C$11="7 Tage",7,5),N('Ist-Stunden'!L168)+(N(Krankheitstage!M168)+N(Krankheitstage!Y168))*N($C168))))</f>
        <v/>
      </c>
      <c r="AQ168" s="76">
        <f>IF($B168="",0,IF(Einstellungen!$C$10="Ja",MAX(IF(Einstellungen!$C$11="7 Tage",MAX(0,(MIN(DATE(2026,9,0),IF(Mitarbeiter!$D168="",DATE(2026,9,0),Mitarbeiter!$D168),TODAY()))-(MAX(DATE(2026,8,1),Mitarbeiter!$C168))+1),MAX(0,NETWORKDAYS(MAX(DATE(2026,8,1),Mitarbeiter!$C168),MIN(DATE(2026,9,0),IF(Mitarbeiter!$D168="",DATE(2026,9,0),Mitarbeiter!$D168),TODAY()),Einstellungen!$F$13:$F$67)))*N(Mitarbeiter!$E168)/IF(Einstellungen!$C$11="7 Tage",7,5),N('Ist-Stunden'!M168)),MAX(IF(Einstellungen!$C$11="7 Tage",MAX(0,(MIN(DATE(2026,9,0),IF(Mitarbeiter!$D168="",DATE(2026,9,0),Mitarbeiter!$D168),TODAY()))-(MAX(DATE(2026,8,1),Mitarbeiter!$C168))+1),MAX(0,NETWORKDAYS(MAX(DATE(2026,8,1),Mitarbeiter!$C168),MIN(DATE(2026,9,0),IF(Mitarbeiter!$D168="",DATE(2026,9,0),Mitarbeiter!$D168),TODAY()),Einstellungen!$F$13:$F$67)))*N(Mitarbeiter!$E168)/IF(Einstellungen!$C$11="7 Tage",7,5),N('Ist-Stunden'!M168)+(N(Krankheitstage!N168)+N(Krankheitstage!Z168))*N($C168))))</f>
        <v/>
      </c>
      <c r="AR168" s="76">
        <f>IF($B168="",0,IF(Einstellungen!$C$10="Ja",MAX(IF(Einstellungen!$C$11="7 Tage",MAX(0,(MIN(DATE(2026,10,0),IF(Mitarbeiter!$D168="",DATE(2026,10,0),Mitarbeiter!$D168),TODAY()))-(MAX(DATE(2026,9,1),Mitarbeiter!$C168))+1),MAX(0,NETWORKDAYS(MAX(DATE(2026,9,1),Mitarbeiter!$C168),MIN(DATE(2026,10,0),IF(Mitarbeiter!$D168="",DATE(2026,10,0),Mitarbeiter!$D168),TODAY()),Einstellungen!$F$13:$F$67)))*N(Mitarbeiter!$E168)/IF(Einstellungen!$C$11="7 Tage",7,5),N('Ist-Stunden'!N168)),MAX(IF(Einstellungen!$C$11="7 Tage",MAX(0,(MIN(DATE(2026,10,0),IF(Mitarbeiter!$D168="",DATE(2026,10,0),Mitarbeiter!$D168),TODAY()))-(MAX(DATE(2026,9,1),Mitarbeiter!$C168))+1),MAX(0,NETWORKDAYS(MAX(DATE(2026,9,1),Mitarbeiter!$C168),MIN(DATE(2026,10,0),IF(Mitarbeiter!$D168="",DATE(2026,10,0),Mitarbeiter!$D168),TODAY()),Einstellungen!$F$13:$F$67)))*N(Mitarbeiter!$E168)/IF(Einstellungen!$C$11="7 Tage",7,5),N('Ist-Stunden'!N168)+(N(Krankheitstage!O168)+N(Krankheitstage!AA168))*N($C168))))</f>
        <v/>
      </c>
      <c r="AS168" s="76">
        <f>IF($B168="",0,IF(Einstellungen!$C$10="Ja",MAX(IF(Einstellungen!$C$11="7 Tage",MAX(0,(MIN(DATE(2026,11,0),IF(Mitarbeiter!$D168="",DATE(2026,11,0),Mitarbeiter!$D168),TODAY()))-(MAX(DATE(2026,10,1),Mitarbeiter!$C168))+1),MAX(0,NETWORKDAYS(MAX(DATE(2026,10,1),Mitarbeiter!$C168),MIN(DATE(2026,11,0),IF(Mitarbeiter!$D168="",DATE(2026,11,0),Mitarbeiter!$D168),TODAY()),Einstellungen!$F$13:$F$67)))*N(Mitarbeiter!$E168)/IF(Einstellungen!$C$11="7 Tage",7,5),N('Ist-Stunden'!O168)),MAX(IF(Einstellungen!$C$11="7 Tage",MAX(0,(MIN(DATE(2026,11,0),IF(Mitarbeiter!$D168="",DATE(2026,11,0),Mitarbeiter!$D168),TODAY()))-(MAX(DATE(2026,10,1),Mitarbeiter!$C168))+1),MAX(0,NETWORKDAYS(MAX(DATE(2026,10,1),Mitarbeiter!$C168),MIN(DATE(2026,11,0),IF(Mitarbeiter!$D168="",DATE(2026,11,0),Mitarbeiter!$D168),TODAY()),Einstellungen!$F$13:$F$67)))*N(Mitarbeiter!$E168)/IF(Einstellungen!$C$11="7 Tage",7,5),N('Ist-Stunden'!O168)+(N(Krankheitstage!P168)+N(Krankheitstage!AB168))*N($C168))))</f>
        <v/>
      </c>
      <c r="AT168" s="76">
        <f>IF($B168="",0,IF(Einstellungen!$C$10="Ja",MAX(IF(Einstellungen!$C$11="7 Tage",MAX(0,(MIN(DATE(2026,12,0),IF(Mitarbeiter!$D168="",DATE(2026,12,0),Mitarbeiter!$D168),TODAY()))-(MAX(DATE(2026,11,1),Mitarbeiter!$C168))+1),MAX(0,NETWORKDAYS(MAX(DATE(2026,11,1),Mitarbeiter!$C168),MIN(DATE(2026,12,0),IF(Mitarbeiter!$D168="",DATE(2026,12,0),Mitarbeiter!$D168),TODAY()),Einstellungen!$F$13:$F$67)))*N(Mitarbeiter!$E168)/IF(Einstellungen!$C$11="7 Tage",7,5),N('Ist-Stunden'!P168)),MAX(IF(Einstellungen!$C$11="7 Tage",MAX(0,(MIN(DATE(2026,12,0),IF(Mitarbeiter!$D168="",DATE(2026,12,0),Mitarbeiter!$D168),TODAY()))-(MAX(DATE(2026,11,1),Mitarbeiter!$C168))+1),MAX(0,NETWORKDAYS(MAX(DATE(2026,11,1),Mitarbeiter!$C168),MIN(DATE(2026,12,0),IF(Mitarbeiter!$D168="",DATE(2026,12,0),Mitarbeiter!$D168),TODAY()),Einstellungen!$F$13:$F$67)))*N(Mitarbeiter!$E168)/IF(Einstellungen!$C$11="7 Tage",7,5),N('Ist-Stunden'!P168)+(N(Krankheitstage!Q168)+N(Krankheitstage!AC168))*N($C168))))</f>
        <v/>
      </c>
      <c r="AU168" s="76">
        <f>IF($B168="",0,IF(Einstellungen!$C$10="Ja",MAX(IF(Einstellungen!$C$11="7 Tage",MAX(0,(MIN(DATE(2026,13,0),IF(Mitarbeiter!$D168="",DATE(2026,13,0),Mitarbeiter!$D168),TODAY()))-(MAX(DATE(2026,12,1),Mitarbeiter!$C168))+1),MAX(0,NETWORKDAYS(MAX(DATE(2026,12,1),Mitarbeiter!$C168),MIN(DATE(2026,13,0),IF(Mitarbeiter!$D168="",DATE(2026,13,0),Mitarbeiter!$D168),TODAY()),Einstellungen!$F$13:$F$67)))*N(Mitarbeiter!$E168)/IF(Einstellungen!$C$11="7 Tage",7,5),N('Ist-Stunden'!Q168)),MAX(IF(Einstellungen!$C$11="7 Tage",MAX(0,(MIN(DATE(2026,13,0),IF(Mitarbeiter!$D168="",DATE(2026,13,0),Mitarbeiter!$D168),TODAY()))-(MAX(DATE(2026,12,1),Mitarbeiter!$C168))+1),MAX(0,NETWORKDAYS(MAX(DATE(2026,12,1),Mitarbeiter!$C168),MIN(DATE(2026,13,0),IF(Mitarbeiter!$D168="",DATE(2026,13,0),Mitarbeiter!$D168),TODAY()),Einstellungen!$F$13:$F$67)))*N(Mitarbeiter!$E168)/IF(Einstellungen!$C$11="7 Tage",7,5),N('Ist-Stunden'!Q168)+(N(Krankheitstage!R168)+N(Krankheitstage!AD168))*N($C168))))</f>
        <v/>
      </c>
      <c r="AV168" s="76">
        <f>IF($B168="",0,IF(Einstellungen!$C$10="Ja",MAX(IF(Einstellungen!$C$11="7 Tage",MAX(0,(MIN(DATE(2027,2,0),IF(Mitarbeiter!$D168="",DATE(2027,2,0),Mitarbeiter!$D168),TODAY()))-(MAX(DATE(2027,1,1),Mitarbeiter!$C168))+1),MAX(0,NETWORKDAYS(MAX(DATE(2027,1,1),Mitarbeiter!$C168),MIN(DATE(2027,2,0),IF(Mitarbeiter!$D168="",DATE(2027,2,0),Mitarbeiter!$D168),TODAY()),Einstellungen!$F$13:$F$67)))*N(Mitarbeiter!$E168)/IF(Einstellungen!$C$11="7 Tage",7,5),N('Ist-Stunden'!R168)),MAX(IF(Einstellungen!$C$11="7 Tage",MAX(0,(MIN(DATE(2027,2,0),IF(Mitarbeiter!$D168="",DATE(2027,2,0),Mitarbeiter!$D168),TODAY()))-(MAX(DATE(2027,1,1),Mitarbeiter!$C168))+1),MAX(0,NETWORKDAYS(MAX(DATE(2027,1,1),Mitarbeiter!$C168),MIN(DATE(2027,2,0),IF(Mitarbeiter!$D168="",DATE(2027,2,0),Mitarbeiter!$D168),TODAY()),Einstellungen!$F$13:$F$67)))*N(Mitarbeiter!$E168)/IF(Einstellungen!$C$11="7 Tage",7,5),N('Ist-Stunden'!R168)+(N(Krankheitstage!AE168)+N(Krankheitstage!AQ168))*N($C168))))</f>
        <v/>
      </c>
      <c r="AW168" s="76">
        <f>IF($B168="",0,IF(Einstellungen!$C$10="Ja",MAX(IF(Einstellungen!$C$11="7 Tage",MAX(0,(MIN(DATE(2027,3,0),IF(Mitarbeiter!$D168="",DATE(2027,3,0),Mitarbeiter!$D168),TODAY()))-(MAX(DATE(2027,2,1),Mitarbeiter!$C168))+1),MAX(0,NETWORKDAYS(MAX(DATE(2027,2,1),Mitarbeiter!$C168),MIN(DATE(2027,3,0),IF(Mitarbeiter!$D168="",DATE(2027,3,0),Mitarbeiter!$D168),TODAY()),Einstellungen!$F$13:$F$67)))*N(Mitarbeiter!$E168)/IF(Einstellungen!$C$11="7 Tage",7,5),N('Ist-Stunden'!S168)),MAX(IF(Einstellungen!$C$11="7 Tage",MAX(0,(MIN(DATE(2027,3,0),IF(Mitarbeiter!$D168="",DATE(2027,3,0),Mitarbeiter!$D168),TODAY()))-(MAX(DATE(2027,2,1),Mitarbeiter!$C168))+1),MAX(0,NETWORKDAYS(MAX(DATE(2027,2,1),Mitarbeiter!$C168),MIN(DATE(2027,3,0),IF(Mitarbeiter!$D168="",DATE(2027,3,0),Mitarbeiter!$D168),TODAY()),Einstellungen!$F$13:$F$67)))*N(Mitarbeiter!$E168)/IF(Einstellungen!$C$11="7 Tage",7,5),N('Ist-Stunden'!S168)+(N(Krankheitstage!AF168)+N(Krankheitstage!AR168))*N($C168))))</f>
        <v/>
      </c>
      <c r="AX168" s="76">
        <f>IF($B168="",0,IF(Einstellungen!$C$10="Ja",MAX(IF(Einstellungen!$C$11="7 Tage",MAX(0,(MIN(DATE(2027,4,0),IF(Mitarbeiter!$D168="",DATE(2027,4,0),Mitarbeiter!$D168),TODAY()))-(MAX(DATE(2027,3,1),Mitarbeiter!$C168))+1),MAX(0,NETWORKDAYS(MAX(DATE(2027,3,1),Mitarbeiter!$C168),MIN(DATE(2027,4,0),IF(Mitarbeiter!$D168="",DATE(2027,4,0),Mitarbeiter!$D168),TODAY()),Einstellungen!$F$13:$F$67)))*N(Mitarbeiter!$E168)/IF(Einstellungen!$C$11="7 Tage",7,5),N('Ist-Stunden'!T168)),MAX(IF(Einstellungen!$C$11="7 Tage",MAX(0,(MIN(DATE(2027,4,0),IF(Mitarbeiter!$D168="",DATE(2027,4,0),Mitarbeiter!$D168),TODAY()))-(MAX(DATE(2027,3,1),Mitarbeiter!$C168))+1),MAX(0,NETWORKDAYS(MAX(DATE(2027,3,1),Mitarbeiter!$C168),MIN(DATE(2027,4,0),IF(Mitarbeiter!$D168="",DATE(2027,4,0),Mitarbeiter!$D168),TODAY()),Einstellungen!$F$13:$F$67)))*N(Mitarbeiter!$E168)/IF(Einstellungen!$C$11="7 Tage",7,5),N('Ist-Stunden'!T168)+(N(Krankheitstage!AG168)+N(Krankheitstage!AS168))*N($C168))))</f>
        <v/>
      </c>
      <c r="AY168" s="76">
        <f>IF($B168="",0,IF(Einstellungen!$C$10="Ja",MAX(IF(Einstellungen!$C$11="7 Tage",MAX(0,(MIN(DATE(2027,5,0),IF(Mitarbeiter!$D168="",DATE(2027,5,0),Mitarbeiter!$D168),TODAY()))-(MAX(DATE(2027,4,1),Mitarbeiter!$C168))+1),MAX(0,NETWORKDAYS(MAX(DATE(2027,4,1),Mitarbeiter!$C168),MIN(DATE(2027,5,0),IF(Mitarbeiter!$D168="",DATE(2027,5,0),Mitarbeiter!$D168),TODAY()),Einstellungen!$F$13:$F$67)))*N(Mitarbeiter!$E168)/IF(Einstellungen!$C$11="7 Tage",7,5),N('Ist-Stunden'!U168)),MAX(IF(Einstellungen!$C$11="7 Tage",MAX(0,(MIN(DATE(2027,5,0),IF(Mitarbeiter!$D168="",DATE(2027,5,0),Mitarbeiter!$D168),TODAY()))-(MAX(DATE(2027,4,1),Mitarbeiter!$C168))+1),MAX(0,NETWORKDAYS(MAX(DATE(2027,4,1),Mitarbeiter!$C168),MIN(DATE(2027,5,0),IF(Mitarbeiter!$D168="",DATE(2027,5,0),Mitarbeiter!$D168),TODAY()),Einstellungen!$F$13:$F$67)))*N(Mitarbeiter!$E168)/IF(Einstellungen!$C$11="7 Tage",7,5),N('Ist-Stunden'!U168)+(N(Krankheitstage!AH168)+N(Krankheitstage!AT168))*N($C168))))</f>
        <v/>
      </c>
      <c r="AZ168" s="76">
        <f>IF($B168="",0,IF(Einstellungen!$C$10="Ja",MAX(IF(Einstellungen!$C$11="7 Tage",MAX(0,(MIN(DATE(2027,6,0),IF(Mitarbeiter!$D168="",DATE(2027,6,0),Mitarbeiter!$D168),TODAY()))-(MAX(DATE(2027,5,1),Mitarbeiter!$C168))+1),MAX(0,NETWORKDAYS(MAX(DATE(2027,5,1),Mitarbeiter!$C168),MIN(DATE(2027,6,0),IF(Mitarbeiter!$D168="",DATE(2027,6,0),Mitarbeiter!$D168),TODAY()),Einstellungen!$F$13:$F$67)))*N(Mitarbeiter!$E168)/IF(Einstellungen!$C$11="7 Tage",7,5),N('Ist-Stunden'!V168)),MAX(IF(Einstellungen!$C$11="7 Tage",MAX(0,(MIN(DATE(2027,6,0),IF(Mitarbeiter!$D168="",DATE(2027,6,0),Mitarbeiter!$D168),TODAY()))-(MAX(DATE(2027,5,1),Mitarbeiter!$C168))+1),MAX(0,NETWORKDAYS(MAX(DATE(2027,5,1),Mitarbeiter!$C168),MIN(DATE(2027,6,0),IF(Mitarbeiter!$D168="",DATE(2027,6,0),Mitarbeiter!$D168),TODAY()),Einstellungen!$F$13:$F$67)))*N(Mitarbeiter!$E168)/IF(Einstellungen!$C$11="7 Tage",7,5),N('Ist-Stunden'!V168)+(N(Krankheitstage!AI168)+N(Krankheitstage!AU168))*N($C168))))</f>
        <v/>
      </c>
      <c r="BA168" s="76">
        <f>IF($B168="",0,IF(Einstellungen!$C$10="Ja",MAX(IF(Einstellungen!$C$11="7 Tage",MAX(0,(MIN(DATE(2027,7,0),IF(Mitarbeiter!$D168="",DATE(2027,7,0),Mitarbeiter!$D168),TODAY()))-(MAX(DATE(2027,6,1),Mitarbeiter!$C168))+1),MAX(0,NETWORKDAYS(MAX(DATE(2027,6,1),Mitarbeiter!$C168),MIN(DATE(2027,7,0),IF(Mitarbeiter!$D168="",DATE(2027,7,0),Mitarbeiter!$D168),TODAY()),Einstellungen!$F$13:$F$67)))*N(Mitarbeiter!$E168)/IF(Einstellungen!$C$11="7 Tage",7,5),N('Ist-Stunden'!W168)),MAX(IF(Einstellungen!$C$11="7 Tage",MAX(0,(MIN(DATE(2027,7,0),IF(Mitarbeiter!$D168="",DATE(2027,7,0),Mitarbeiter!$D168),TODAY()))-(MAX(DATE(2027,6,1),Mitarbeiter!$C168))+1),MAX(0,NETWORKDAYS(MAX(DATE(2027,6,1),Mitarbeiter!$C168),MIN(DATE(2027,7,0),IF(Mitarbeiter!$D168="",DATE(2027,7,0),Mitarbeiter!$D168),TODAY()),Einstellungen!$F$13:$F$67)))*N(Mitarbeiter!$E168)/IF(Einstellungen!$C$11="7 Tage",7,5),N('Ist-Stunden'!W168)+(N(Krankheitstage!AJ168)+N(Krankheitstage!AV168))*N($C168))))</f>
        <v/>
      </c>
      <c r="BB168" s="76">
        <f>IF($B168="",0,IF(Einstellungen!$C$10="Ja",MAX(IF(Einstellungen!$C$11="7 Tage",MAX(0,(MIN(DATE(2027,8,0),IF(Mitarbeiter!$D168="",DATE(2027,8,0),Mitarbeiter!$D168),TODAY()))-(MAX(DATE(2027,7,1),Mitarbeiter!$C168))+1),MAX(0,NETWORKDAYS(MAX(DATE(2027,7,1),Mitarbeiter!$C168),MIN(DATE(2027,8,0),IF(Mitarbeiter!$D168="",DATE(2027,8,0),Mitarbeiter!$D168),TODAY()),Einstellungen!$F$13:$F$67)))*N(Mitarbeiter!$E168)/IF(Einstellungen!$C$11="7 Tage",7,5),N('Ist-Stunden'!X168)),MAX(IF(Einstellungen!$C$11="7 Tage",MAX(0,(MIN(DATE(2027,8,0),IF(Mitarbeiter!$D168="",DATE(2027,8,0),Mitarbeiter!$D168),TODAY()))-(MAX(DATE(2027,7,1),Mitarbeiter!$C168))+1),MAX(0,NETWORKDAYS(MAX(DATE(2027,7,1),Mitarbeiter!$C168),MIN(DATE(2027,8,0),IF(Mitarbeiter!$D168="",DATE(2027,8,0),Mitarbeiter!$D168),TODAY()),Einstellungen!$F$13:$F$67)))*N(Mitarbeiter!$E168)/IF(Einstellungen!$C$11="7 Tage",7,5),N('Ist-Stunden'!X168)+(N(Krankheitstage!AK168)+N(Krankheitstage!AW168))*N($C168))))</f>
        <v/>
      </c>
      <c r="BC168" s="76">
        <f>IF($B168="",0,IF(Einstellungen!$C$10="Ja",MAX(IF(Einstellungen!$C$11="7 Tage",MAX(0,(MIN(DATE(2027,9,0),IF(Mitarbeiter!$D168="",DATE(2027,9,0),Mitarbeiter!$D168),TODAY()))-(MAX(DATE(2027,8,1),Mitarbeiter!$C168))+1),MAX(0,NETWORKDAYS(MAX(DATE(2027,8,1),Mitarbeiter!$C168),MIN(DATE(2027,9,0),IF(Mitarbeiter!$D168="",DATE(2027,9,0),Mitarbeiter!$D168),TODAY()),Einstellungen!$F$13:$F$67)))*N(Mitarbeiter!$E168)/IF(Einstellungen!$C$11="7 Tage",7,5),N('Ist-Stunden'!Y168)),MAX(IF(Einstellungen!$C$11="7 Tage",MAX(0,(MIN(DATE(2027,9,0),IF(Mitarbeiter!$D168="",DATE(2027,9,0),Mitarbeiter!$D168),TODAY()))-(MAX(DATE(2027,8,1),Mitarbeiter!$C168))+1),MAX(0,NETWORKDAYS(MAX(DATE(2027,8,1),Mitarbeiter!$C168),MIN(DATE(2027,9,0),IF(Mitarbeiter!$D168="",DATE(2027,9,0),Mitarbeiter!$D168),TODAY()),Einstellungen!$F$13:$F$67)))*N(Mitarbeiter!$E168)/IF(Einstellungen!$C$11="7 Tage",7,5),N('Ist-Stunden'!Y168)+(N(Krankheitstage!AL168)+N(Krankheitstage!AX168))*N($C168))))</f>
        <v/>
      </c>
      <c r="BD168" s="76">
        <f>IF($B168="",0,IF(Einstellungen!$C$10="Ja",MAX(IF(Einstellungen!$C$11="7 Tage",MAX(0,(MIN(DATE(2027,10,0),IF(Mitarbeiter!$D168="",DATE(2027,10,0),Mitarbeiter!$D168),TODAY()))-(MAX(DATE(2027,9,1),Mitarbeiter!$C168))+1),MAX(0,NETWORKDAYS(MAX(DATE(2027,9,1),Mitarbeiter!$C168),MIN(DATE(2027,10,0),IF(Mitarbeiter!$D168="",DATE(2027,10,0),Mitarbeiter!$D168),TODAY()),Einstellungen!$F$13:$F$67)))*N(Mitarbeiter!$E168)/IF(Einstellungen!$C$11="7 Tage",7,5),N('Ist-Stunden'!Z168)),MAX(IF(Einstellungen!$C$11="7 Tage",MAX(0,(MIN(DATE(2027,10,0),IF(Mitarbeiter!$D168="",DATE(2027,10,0),Mitarbeiter!$D168),TODAY()))-(MAX(DATE(2027,9,1),Mitarbeiter!$C168))+1),MAX(0,NETWORKDAYS(MAX(DATE(2027,9,1),Mitarbeiter!$C168),MIN(DATE(2027,10,0),IF(Mitarbeiter!$D168="",DATE(2027,10,0),Mitarbeiter!$D168),TODAY()),Einstellungen!$F$13:$F$67)))*N(Mitarbeiter!$E168)/IF(Einstellungen!$C$11="7 Tage",7,5),N('Ist-Stunden'!Z168)+(N(Krankheitstage!AM168)+N(Krankheitstage!AY168))*N($C168))))</f>
        <v/>
      </c>
      <c r="BE168" s="76">
        <f>IF($B168="",0,IF(Einstellungen!$C$10="Ja",MAX(IF(Einstellungen!$C$11="7 Tage",MAX(0,(MIN(DATE(2027,11,0),IF(Mitarbeiter!$D168="",DATE(2027,11,0),Mitarbeiter!$D168),TODAY()))-(MAX(DATE(2027,10,1),Mitarbeiter!$C168))+1),MAX(0,NETWORKDAYS(MAX(DATE(2027,10,1),Mitarbeiter!$C168),MIN(DATE(2027,11,0),IF(Mitarbeiter!$D168="",DATE(2027,11,0),Mitarbeiter!$D168),TODAY()),Einstellungen!$F$13:$F$67)))*N(Mitarbeiter!$E168)/IF(Einstellungen!$C$11="7 Tage",7,5),N('Ist-Stunden'!AA168)),MAX(IF(Einstellungen!$C$11="7 Tage",MAX(0,(MIN(DATE(2027,11,0),IF(Mitarbeiter!$D168="",DATE(2027,11,0),Mitarbeiter!$D168),TODAY()))-(MAX(DATE(2027,10,1),Mitarbeiter!$C168))+1),MAX(0,NETWORKDAYS(MAX(DATE(2027,10,1),Mitarbeiter!$C168),MIN(DATE(2027,11,0),IF(Mitarbeiter!$D168="",DATE(2027,11,0),Mitarbeiter!$D168),TODAY()),Einstellungen!$F$13:$F$67)))*N(Mitarbeiter!$E168)/IF(Einstellungen!$C$11="7 Tage",7,5),N('Ist-Stunden'!AA168)+(N(Krankheitstage!AN168)+N(Krankheitstage!AZ168))*N($C168))))</f>
        <v/>
      </c>
      <c r="BF168" s="76">
        <f>IF($B168="",0,IF(Einstellungen!$C$10="Ja",MAX(IF(Einstellungen!$C$11="7 Tage",MAX(0,(MIN(DATE(2027,12,0),IF(Mitarbeiter!$D168="",DATE(2027,12,0),Mitarbeiter!$D168),TODAY()))-(MAX(DATE(2027,11,1),Mitarbeiter!$C168))+1),MAX(0,NETWORKDAYS(MAX(DATE(2027,11,1),Mitarbeiter!$C168),MIN(DATE(2027,12,0),IF(Mitarbeiter!$D168="",DATE(2027,12,0),Mitarbeiter!$D168),TODAY()),Einstellungen!$F$13:$F$67)))*N(Mitarbeiter!$E168)/IF(Einstellungen!$C$11="7 Tage",7,5),N('Ist-Stunden'!AB168)),MAX(IF(Einstellungen!$C$11="7 Tage",MAX(0,(MIN(DATE(2027,12,0),IF(Mitarbeiter!$D168="",DATE(2027,12,0),Mitarbeiter!$D168),TODAY()))-(MAX(DATE(2027,11,1),Mitarbeiter!$C168))+1),MAX(0,NETWORKDAYS(MAX(DATE(2027,11,1),Mitarbeiter!$C168),MIN(DATE(2027,12,0),IF(Mitarbeiter!$D168="",DATE(2027,12,0),Mitarbeiter!$D168),TODAY()),Einstellungen!$F$13:$F$67)))*N(Mitarbeiter!$E168)/IF(Einstellungen!$C$11="7 Tage",7,5),N('Ist-Stunden'!AB168)+(N(Krankheitstage!AO168)+N(Krankheitstage!BA168))*N($C168))))</f>
        <v/>
      </c>
      <c r="BG168" s="76">
        <f>IF($B168="",0,IF(Einstellungen!$C$10="Ja",MAX(IF(Einstellungen!$C$11="7 Tage",MAX(0,(MIN(DATE(2027,13,0),IF(Mitarbeiter!$D168="",DATE(2027,13,0),Mitarbeiter!$D168),TODAY()))-(MAX(DATE(2027,12,1),Mitarbeiter!$C168))+1),MAX(0,NETWORKDAYS(MAX(DATE(2027,12,1),Mitarbeiter!$C168),MIN(DATE(2027,13,0),IF(Mitarbeiter!$D168="",DATE(2027,13,0),Mitarbeiter!$D168),TODAY()),Einstellungen!$F$13:$F$67)))*N(Mitarbeiter!$E168)/IF(Einstellungen!$C$11="7 Tage",7,5),N('Ist-Stunden'!AC168)),MAX(IF(Einstellungen!$C$11="7 Tage",MAX(0,(MIN(DATE(2027,13,0),IF(Mitarbeiter!$D168="",DATE(2027,13,0),Mitarbeiter!$D168),TODAY()))-(MAX(DATE(2027,12,1),Mitarbeiter!$C168))+1),MAX(0,NETWORKDAYS(MAX(DATE(2027,12,1),Mitarbeiter!$C168),MIN(DATE(2027,13,0),IF(Mitarbeiter!$D168="",DATE(2027,13,0),Mitarbeiter!$D168),TODAY()),Einstellungen!$F$13:$F$67)))*N(Mitarbeiter!$E168)/IF(Einstellungen!$C$11="7 Tage",7,5),N('Ist-Stunden'!AC168)+(N(Krankheitstage!AP168)+N(Krankheitstage!BB168))*N($C168))))</f>
        <v/>
      </c>
      <c r="BH168" s="76">
        <f>IF($B168="",0,IF(Einstellungen!$C$10="Ja",MAX(IF(Einstellungen!$C$11="7 Tage",MAX(0,(MIN(DATE(2028,2,0),IF(Mitarbeiter!$D168="",DATE(2028,2,0),Mitarbeiter!$D168),TODAY()))-(MAX(DATE(2028,1,1),Mitarbeiter!$C168))+1),MAX(0,NETWORKDAYS(MAX(DATE(2028,1,1),Mitarbeiter!$C168),MIN(DATE(2028,2,0),IF(Mitarbeiter!$D168="",DATE(2028,2,0),Mitarbeiter!$D168),TODAY()),Einstellungen!$F$13:$F$67)))*N(Mitarbeiter!$E168)/IF(Einstellungen!$C$11="7 Tage",7,5),N('Ist-Stunden'!AD168)),MAX(IF(Einstellungen!$C$11="7 Tage",MAX(0,(MIN(DATE(2028,2,0),IF(Mitarbeiter!$D168="",DATE(2028,2,0),Mitarbeiter!$D168),TODAY()))-(MAX(DATE(2028,1,1),Mitarbeiter!$C168))+1),MAX(0,NETWORKDAYS(MAX(DATE(2028,1,1),Mitarbeiter!$C168),MIN(DATE(2028,2,0),IF(Mitarbeiter!$D168="",DATE(2028,2,0),Mitarbeiter!$D168),TODAY()),Einstellungen!$F$13:$F$67)))*N(Mitarbeiter!$E168)/IF(Einstellungen!$C$11="7 Tage",7,5),N('Ist-Stunden'!AD168)+(N(Krankheitstage!BC168)+N(Krankheitstage!BO168))*N($C168))))</f>
        <v/>
      </c>
      <c r="BI168" s="76">
        <f>IF($B168="",0,IF(Einstellungen!$C$10="Ja",MAX(IF(Einstellungen!$C$11="7 Tage",MAX(0,(MIN(DATE(2028,3,0),IF(Mitarbeiter!$D168="",DATE(2028,3,0),Mitarbeiter!$D168),TODAY()))-(MAX(DATE(2028,2,1),Mitarbeiter!$C168))+1),MAX(0,NETWORKDAYS(MAX(DATE(2028,2,1),Mitarbeiter!$C168),MIN(DATE(2028,3,0),IF(Mitarbeiter!$D168="",DATE(2028,3,0),Mitarbeiter!$D168),TODAY()),Einstellungen!$F$13:$F$67)))*N(Mitarbeiter!$E168)/IF(Einstellungen!$C$11="7 Tage",7,5),N('Ist-Stunden'!AE168)),MAX(IF(Einstellungen!$C$11="7 Tage",MAX(0,(MIN(DATE(2028,3,0),IF(Mitarbeiter!$D168="",DATE(2028,3,0),Mitarbeiter!$D168),TODAY()))-(MAX(DATE(2028,2,1),Mitarbeiter!$C168))+1),MAX(0,NETWORKDAYS(MAX(DATE(2028,2,1),Mitarbeiter!$C168),MIN(DATE(2028,3,0),IF(Mitarbeiter!$D168="",DATE(2028,3,0),Mitarbeiter!$D168),TODAY()),Einstellungen!$F$13:$F$67)))*N(Mitarbeiter!$E168)/IF(Einstellungen!$C$11="7 Tage",7,5),N('Ist-Stunden'!AE168)+(N(Krankheitstage!BD168)+N(Krankheitstage!BP168))*N($C168))))</f>
        <v/>
      </c>
      <c r="BJ168" s="76">
        <f>IF($B168="",0,IF(Einstellungen!$C$10="Ja",MAX(IF(Einstellungen!$C$11="7 Tage",MAX(0,(MIN(DATE(2028,4,0),IF(Mitarbeiter!$D168="",DATE(2028,4,0),Mitarbeiter!$D168),TODAY()))-(MAX(DATE(2028,3,1),Mitarbeiter!$C168))+1),MAX(0,NETWORKDAYS(MAX(DATE(2028,3,1),Mitarbeiter!$C168),MIN(DATE(2028,4,0),IF(Mitarbeiter!$D168="",DATE(2028,4,0),Mitarbeiter!$D168),TODAY()),Einstellungen!$F$13:$F$67)))*N(Mitarbeiter!$E168)/IF(Einstellungen!$C$11="7 Tage",7,5),N('Ist-Stunden'!AF168)),MAX(IF(Einstellungen!$C$11="7 Tage",MAX(0,(MIN(DATE(2028,4,0),IF(Mitarbeiter!$D168="",DATE(2028,4,0),Mitarbeiter!$D168),TODAY()))-(MAX(DATE(2028,3,1),Mitarbeiter!$C168))+1),MAX(0,NETWORKDAYS(MAX(DATE(2028,3,1),Mitarbeiter!$C168),MIN(DATE(2028,4,0),IF(Mitarbeiter!$D168="",DATE(2028,4,0),Mitarbeiter!$D168),TODAY()),Einstellungen!$F$13:$F$67)))*N(Mitarbeiter!$E168)/IF(Einstellungen!$C$11="7 Tage",7,5),N('Ist-Stunden'!AF168)+(N(Krankheitstage!BE168)+N(Krankheitstage!BQ168))*N($C168))))</f>
        <v/>
      </c>
      <c r="BK168" s="76">
        <f>IF($B168="",0,IF(Einstellungen!$C$10="Ja",MAX(IF(Einstellungen!$C$11="7 Tage",MAX(0,(MIN(DATE(2028,5,0),IF(Mitarbeiter!$D168="",DATE(2028,5,0),Mitarbeiter!$D168),TODAY()))-(MAX(DATE(2028,4,1),Mitarbeiter!$C168))+1),MAX(0,NETWORKDAYS(MAX(DATE(2028,4,1),Mitarbeiter!$C168),MIN(DATE(2028,5,0),IF(Mitarbeiter!$D168="",DATE(2028,5,0),Mitarbeiter!$D168),TODAY()),Einstellungen!$F$13:$F$67)))*N(Mitarbeiter!$E168)/IF(Einstellungen!$C$11="7 Tage",7,5),N('Ist-Stunden'!AG168)),MAX(IF(Einstellungen!$C$11="7 Tage",MAX(0,(MIN(DATE(2028,5,0),IF(Mitarbeiter!$D168="",DATE(2028,5,0),Mitarbeiter!$D168),TODAY()))-(MAX(DATE(2028,4,1),Mitarbeiter!$C168))+1),MAX(0,NETWORKDAYS(MAX(DATE(2028,4,1),Mitarbeiter!$C168),MIN(DATE(2028,5,0),IF(Mitarbeiter!$D168="",DATE(2028,5,0),Mitarbeiter!$D168),TODAY()),Einstellungen!$F$13:$F$67)))*N(Mitarbeiter!$E168)/IF(Einstellungen!$C$11="7 Tage",7,5),N('Ist-Stunden'!AG168)+(N(Krankheitstage!BF168)+N(Krankheitstage!BR168))*N($C168))))</f>
        <v/>
      </c>
      <c r="BL168" s="76">
        <f>IF($B168="",0,IF(Einstellungen!$C$10="Ja",MAX(IF(Einstellungen!$C$11="7 Tage",MAX(0,(MIN(DATE(2028,6,0),IF(Mitarbeiter!$D168="",DATE(2028,6,0),Mitarbeiter!$D168),TODAY()))-(MAX(DATE(2028,5,1),Mitarbeiter!$C168))+1),MAX(0,NETWORKDAYS(MAX(DATE(2028,5,1),Mitarbeiter!$C168),MIN(DATE(2028,6,0),IF(Mitarbeiter!$D168="",DATE(2028,6,0),Mitarbeiter!$D168),TODAY()),Einstellungen!$F$13:$F$67)))*N(Mitarbeiter!$E168)/IF(Einstellungen!$C$11="7 Tage",7,5),N('Ist-Stunden'!AH168)),MAX(IF(Einstellungen!$C$11="7 Tage",MAX(0,(MIN(DATE(2028,6,0),IF(Mitarbeiter!$D168="",DATE(2028,6,0),Mitarbeiter!$D168),TODAY()))-(MAX(DATE(2028,5,1),Mitarbeiter!$C168))+1),MAX(0,NETWORKDAYS(MAX(DATE(2028,5,1),Mitarbeiter!$C168),MIN(DATE(2028,6,0),IF(Mitarbeiter!$D168="",DATE(2028,6,0),Mitarbeiter!$D168),TODAY()),Einstellungen!$F$13:$F$67)))*N(Mitarbeiter!$E168)/IF(Einstellungen!$C$11="7 Tage",7,5),N('Ist-Stunden'!AH168)+(N(Krankheitstage!BG168)+N(Krankheitstage!BS168))*N($C168))))</f>
        <v/>
      </c>
      <c r="BM168" s="76">
        <f>IF($B168="",0,IF(Einstellungen!$C$10="Ja",MAX(IF(Einstellungen!$C$11="7 Tage",MAX(0,(MIN(DATE(2028,7,0),IF(Mitarbeiter!$D168="",DATE(2028,7,0),Mitarbeiter!$D168),TODAY()))-(MAX(DATE(2028,6,1),Mitarbeiter!$C168))+1),MAX(0,NETWORKDAYS(MAX(DATE(2028,6,1),Mitarbeiter!$C168),MIN(DATE(2028,7,0),IF(Mitarbeiter!$D168="",DATE(2028,7,0),Mitarbeiter!$D168),TODAY()),Einstellungen!$F$13:$F$67)))*N(Mitarbeiter!$E168)/IF(Einstellungen!$C$11="7 Tage",7,5),N('Ist-Stunden'!AI168)),MAX(IF(Einstellungen!$C$11="7 Tage",MAX(0,(MIN(DATE(2028,7,0),IF(Mitarbeiter!$D168="",DATE(2028,7,0),Mitarbeiter!$D168),TODAY()))-(MAX(DATE(2028,6,1),Mitarbeiter!$C168))+1),MAX(0,NETWORKDAYS(MAX(DATE(2028,6,1),Mitarbeiter!$C168),MIN(DATE(2028,7,0),IF(Mitarbeiter!$D168="",DATE(2028,7,0),Mitarbeiter!$D168),TODAY()),Einstellungen!$F$13:$F$67)))*N(Mitarbeiter!$E168)/IF(Einstellungen!$C$11="7 Tage",7,5),N('Ist-Stunden'!AI168)+(N(Krankheitstage!BH168)+N(Krankheitstage!BT168))*N($C168))))</f>
        <v/>
      </c>
      <c r="BN168" s="76">
        <f>IF($B168="",0,IF(Einstellungen!$C$10="Ja",MAX(IF(Einstellungen!$C$11="7 Tage",MAX(0,(MIN(DATE(2028,8,0),IF(Mitarbeiter!$D168="",DATE(2028,8,0),Mitarbeiter!$D168),TODAY()))-(MAX(DATE(2028,7,1),Mitarbeiter!$C168))+1),MAX(0,NETWORKDAYS(MAX(DATE(2028,7,1),Mitarbeiter!$C168),MIN(DATE(2028,8,0),IF(Mitarbeiter!$D168="",DATE(2028,8,0),Mitarbeiter!$D168),TODAY()),Einstellungen!$F$13:$F$67)))*N(Mitarbeiter!$E168)/IF(Einstellungen!$C$11="7 Tage",7,5),N('Ist-Stunden'!AJ168)),MAX(IF(Einstellungen!$C$11="7 Tage",MAX(0,(MIN(DATE(2028,8,0),IF(Mitarbeiter!$D168="",DATE(2028,8,0),Mitarbeiter!$D168),TODAY()))-(MAX(DATE(2028,7,1),Mitarbeiter!$C168))+1),MAX(0,NETWORKDAYS(MAX(DATE(2028,7,1),Mitarbeiter!$C168),MIN(DATE(2028,8,0),IF(Mitarbeiter!$D168="",DATE(2028,8,0),Mitarbeiter!$D168),TODAY()),Einstellungen!$F$13:$F$67)))*N(Mitarbeiter!$E168)/IF(Einstellungen!$C$11="7 Tage",7,5),N('Ist-Stunden'!AJ168)+(N(Krankheitstage!BI168)+N(Krankheitstage!BU168))*N($C168))))</f>
        <v/>
      </c>
      <c r="BO168" s="76">
        <f>IF($B168="",0,IF(Einstellungen!$C$10="Ja",MAX(IF(Einstellungen!$C$11="7 Tage",MAX(0,(MIN(DATE(2028,9,0),IF(Mitarbeiter!$D168="",DATE(2028,9,0),Mitarbeiter!$D168),TODAY()))-(MAX(DATE(2028,8,1),Mitarbeiter!$C168))+1),MAX(0,NETWORKDAYS(MAX(DATE(2028,8,1),Mitarbeiter!$C168),MIN(DATE(2028,9,0),IF(Mitarbeiter!$D168="",DATE(2028,9,0),Mitarbeiter!$D168),TODAY()),Einstellungen!$F$13:$F$67)))*N(Mitarbeiter!$E168)/IF(Einstellungen!$C$11="7 Tage",7,5),N('Ist-Stunden'!AK168)),MAX(IF(Einstellungen!$C$11="7 Tage",MAX(0,(MIN(DATE(2028,9,0),IF(Mitarbeiter!$D168="",DATE(2028,9,0),Mitarbeiter!$D168),TODAY()))-(MAX(DATE(2028,8,1),Mitarbeiter!$C168))+1),MAX(0,NETWORKDAYS(MAX(DATE(2028,8,1),Mitarbeiter!$C168),MIN(DATE(2028,9,0),IF(Mitarbeiter!$D168="",DATE(2028,9,0),Mitarbeiter!$D168),TODAY()),Einstellungen!$F$13:$F$67)))*N(Mitarbeiter!$E168)/IF(Einstellungen!$C$11="7 Tage",7,5),N('Ist-Stunden'!AK168)+(N(Krankheitstage!BJ168)+N(Krankheitstage!BV168))*N($C168))))</f>
        <v/>
      </c>
      <c r="BP168" s="76">
        <f>IF($B168="",0,IF(Einstellungen!$C$10="Ja",MAX(IF(Einstellungen!$C$11="7 Tage",MAX(0,(MIN(DATE(2028,10,0),IF(Mitarbeiter!$D168="",DATE(2028,10,0),Mitarbeiter!$D168),TODAY()))-(MAX(DATE(2028,9,1),Mitarbeiter!$C168))+1),MAX(0,NETWORKDAYS(MAX(DATE(2028,9,1),Mitarbeiter!$C168),MIN(DATE(2028,10,0),IF(Mitarbeiter!$D168="",DATE(2028,10,0),Mitarbeiter!$D168),TODAY()),Einstellungen!$F$13:$F$67)))*N(Mitarbeiter!$E168)/IF(Einstellungen!$C$11="7 Tage",7,5),N('Ist-Stunden'!AL168)),MAX(IF(Einstellungen!$C$11="7 Tage",MAX(0,(MIN(DATE(2028,10,0),IF(Mitarbeiter!$D168="",DATE(2028,10,0),Mitarbeiter!$D168),TODAY()))-(MAX(DATE(2028,9,1),Mitarbeiter!$C168))+1),MAX(0,NETWORKDAYS(MAX(DATE(2028,9,1),Mitarbeiter!$C168),MIN(DATE(2028,10,0),IF(Mitarbeiter!$D168="",DATE(2028,10,0),Mitarbeiter!$D168),TODAY()),Einstellungen!$F$13:$F$67)))*N(Mitarbeiter!$E168)/IF(Einstellungen!$C$11="7 Tage",7,5),N('Ist-Stunden'!AL168)+(N(Krankheitstage!BK168)+N(Krankheitstage!BW168))*N($C168))))</f>
        <v/>
      </c>
      <c r="BQ168" s="76">
        <f>IF($B168="",0,IF(Einstellungen!$C$10="Ja",MAX(IF(Einstellungen!$C$11="7 Tage",MAX(0,(MIN(DATE(2028,11,0),IF(Mitarbeiter!$D168="",DATE(2028,11,0),Mitarbeiter!$D168),TODAY()))-(MAX(DATE(2028,10,1),Mitarbeiter!$C168))+1),MAX(0,NETWORKDAYS(MAX(DATE(2028,10,1),Mitarbeiter!$C168),MIN(DATE(2028,11,0),IF(Mitarbeiter!$D168="",DATE(2028,11,0),Mitarbeiter!$D168),TODAY()),Einstellungen!$F$13:$F$67)))*N(Mitarbeiter!$E168)/IF(Einstellungen!$C$11="7 Tage",7,5),N('Ist-Stunden'!AM168)),MAX(IF(Einstellungen!$C$11="7 Tage",MAX(0,(MIN(DATE(2028,11,0),IF(Mitarbeiter!$D168="",DATE(2028,11,0),Mitarbeiter!$D168),TODAY()))-(MAX(DATE(2028,10,1),Mitarbeiter!$C168))+1),MAX(0,NETWORKDAYS(MAX(DATE(2028,10,1),Mitarbeiter!$C168),MIN(DATE(2028,11,0),IF(Mitarbeiter!$D168="",DATE(2028,11,0),Mitarbeiter!$D168),TODAY()),Einstellungen!$F$13:$F$67)))*N(Mitarbeiter!$E168)/IF(Einstellungen!$C$11="7 Tage",7,5),N('Ist-Stunden'!AM168)+(N(Krankheitstage!BL168)+N(Krankheitstage!BX168))*N($C168))))</f>
        <v/>
      </c>
      <c r="BR168" s="76">
        <f>IF($B168="",0,IF(Einstellungen!$C$10="Ja",MAX(IF(Einstellungen!$C$11="7 Tage",MAX(0,(MIN(DATE(2028,12,0),IF(Mitarbeiter!$D168="",DATE(2028,12,0),Mitarbeiter!$D168),TODAY()))-(MAX(DATE(2028,11,1),Mitarbeiter!$C168))+1),MAX(0,NETWORKDAYS(MAX(DATE(2028,11,1),Mitarbeiter!$C168),MIN(DATE(2028,12,0),IF(Mitarbeiter!$D168="",DATE(2028,12,0),Mitarbeiter!$D168),TODAY()),Einstellungen!$F$13:$F$67)))*N(Mitarbeiter!$E168)/IF(Einstellungen!$C$11="7 Tage",7,5),N('Ist-Stunden'!AN168)),MAX(IF(Einstellungen!$C$11="7 Tage",MAX(0,(MIN(DATE(2028,12,0),IF(Mitarbeiter!$D168="",DATE(2028,12,0),Mitarbeiter!$D168),TODAY()))-(MAX(DATE(2028,11,1),Mitarbeiter!$C168))+1),MAX(0,NETWORKDAYS(MAX(DATE(2028,11,1),Mitarbeiter!$C168),MIN(DATE(2028,12,0),IF(Mitarbeiter!$D168="",DATE(2028,12,0),Mitarbeiter!$D168),TODAY()),Einstellungen!$F$13:$F$67)))*N(Mitarbeiter!$E168)/IF(Einstellungen!$C$11="7 Tage",7,5),N('Ist-Stunden'!AN168)+(N(Krankheitstage!BM168)+N(Krankheitstage!BY168))*N($C168))))</f>
        <v/>
      </c>
      <c r="BS168" s="76">
        <f>IF($B168="",0,IF(Einstellungen!$C$10="Ja",MAX(IF(Einstellungen!$C$11="7 Tage",MAX(0,(MIN(DATE(2028,13,0),IF(Mitarbeiter!$D168="",DATE(2028,13,0),Mitarbeiter!$D168),TODAY()))-(MAX(DATE(2028,12,1),Mitarbeiter!$C168))+1),MAX(0,NETWORKDAYS(MAX(DATE(2028,12,1),Mitarbeiter!$C168),MIN(DATE(2028,13,0),IF(Mitarbeiter!$D168="",DATE(2028,13,0),Mitarbeiter!$D168),TODAY()),Einstellungen!$F$13:$F$67)))*N(Mitarbeiter!$E168)/IF(Einstellungen!$C$11="7 Tage",7,5),N('Ist-Stunden'!AO168)),MAX(IF(Einstellungen!$C$11="7 Tage",MAX(0,(MIN(DATE(2028,13,0),IF(Mitarbeiter!$D168="",DATE(2028,13,0),Mitarbeiter!$D168),TODAY()))-(MAX(DATE(2028,12,1),Mitarbeiter!$C168))+1),MAX(0,NETWORKDAYS(MAX(DATE(2028,12,1),Mitarbeiter!$C168),MIN(DATE(2028,13,0),IF(Mitarbeiter!$D168="",DATE(2028,13,0),Mitarbeiter!$D168),TODAY()),Einstellungen!$F$13:$F$67)))*N(Mitarbeiter!$E168)/IF(Einstellungen!$C$11="7 Tage",7,5),N('Ist-Stunden'!AO168)+(N(Krankheitstage!BN168)+N(Krankheitstage!BZ168))*N($C168))))</f>
        <v/>
      </c>
      <c r="BT168" s="76">
        <f>IF($B168="",0,IF(Einstellungen!$C$10="Ja",MAX(IF(Einstellungen!$C$11="7 Tage",MAX(0,(MIN(DATE(2029,2,0),IF(Mitarbeiter!$D168="",DATE(2029,2,0),Mitarbeiter!$D168),TODAY()))-(MAX(DATE(2029,1,1),Mitarbeiter!$C168))+1),MAX(0,NETWORKDAYS(MAX(DATE(2029,1,1),Mitarbeiter!$C168),MIN(DATE(2029,2,0),IF(Mitarbeiter!$D168="",DATE(2029,2,0),Mitarbeiter!$D168),TODAY()),Einstellungen!$F$13:$F$67)))*N(Mitarbeiter!$E168)/IF(Einstellungen!$C$11="7 Tage",7,5),N('Ist-Stunden'!AP168)),MAX(IF(Einstellungen!$C$11="7 Tage",MAX(0,(MIN(DATE(2029,2,0),IF(Mitarbeiter!$D168="",DATE(2029,2,0),Mitarbeiter!$D168),TODAY()))-(MAX(DATE(2029,1,1),Mitarbeiter!$C168))+1),MAX(0,NETWORKDAYS(MAX(DATE(2029,1,1),Mitarbeiter!$C168),MIN(DATE(2029,2,0),IF(Mitarbeiter!$D168="",DATE(2029,2,0),Mitarbeiter!$D168),TODAY()),Einstellungen!$F$13:$F$67)))*N(Mitarbeiter!$E168)/IF(Einstellungen!$C$11="7 Tage",7,5),N('Ist-Stunden'!AP168)+(N(Krankheitstage!CA168)+N(Krankheitstage!CM168))*N($C168))))</f>
        <v/>
      </c>
      <c r="BU168" s="76">
        <f>IF($B168="",0,IF(Einstellungen!$C$10="Ja",MAX(IF(Einstellungen!$C$11="7 Tage",MAX(0,(MIN(DATE(2029,3,0),IF(Mitarbeiter!$D168="",DATE(2029,3,0),Mitarbeiter!$D168),TODAY()))-(MAX(DATE(2029,2,1),Mitarbeiter!$C168))+1),MAX(0,NETWORKDAYS(MAX(DATE(2029,2,1),Mitarbeiter!$C168),MIN(DATE(2029,3,0),IF(Mitarbeiter!$D168="",DATE(2029,3,0),Mitarbeiter!$D168),TODAY()),Einstellungen!$F$13:$F$67)))*N(Mitarbeiter!$E168)/IF(Einstellungen!$C$11="7 Tage",7,5),N('Ist-Stunden'!AQ168)),MAX(IF(Einstellungen!$C$11="7 Tage",MAX(0,(MIN(DATE(2029,3,0),IF(Mitarbeiter!$D168="",DATE(2029,3,0),Mitarbeiter!$D168),TODAY()))-(MAX(DATE(2029,2,1),Mitarbeiter!$C168))+1),MAX(0,NETWORKDAYS(MAX(DATE(2029,2,1),Mitarbeiter!$C168),MIN(DATE(2029,3,0),IF(Mitarbeiter!$D168="",DATE(2029,3,0),Mitarbeiter!$D168),TODAY()),Einstellungen!$F$13:$F$67)))*N(Mitarbeiter!$E168)/IF(Einstellungen!$C$11="7 Tage",7,5),N('Ist-Stunden'!AQ168)+(N(Krankheitstage!CB168)+N(Krankheitstage!CN168))*N($C168))))</f>
        <v/>
      </c>
      <c r="BV168" s="76">
        <f>IF($B168="",0,IF(Einstellungen!$C$10="Ja",MAX(IF(Einstellungen!$C$11="7 Tage",MAX(0,(MIN(DATE(2029,4,0),IF(Mitarbeiter!$D168="",DATE(2029,4,0),Mitarbeiter!$D168),TODAY()))-(MAX(DATE(2029,3,1),Mitarbeiter!$C168))+1),MAX(0,NETWORKDAYS(MAX(DATE(2029,3,1),Mitarbeiter!$C168),MIN(DATE(2029,4,0),IF(Mitarbeiter!$D168="",DATE(2029,4,0),Mitarbeiter!$D168),TODAY()),Einstellungen!$F$13:$F$67)))*N(Mitarbeiter!$E168)/IF(Einstellungen!$C$11="7 Tage",7,5),N('Ist-Stunden'!AR168)),MAX(IF(Einstellungen!$C$11="7 Tage",MAX(0,(MIN(DATE(2029,4,0),IF(Mitarbeiter!$D168="",DATE(2029,4,0),Mitarbeiter!$D168),TODAY()))-(MAX(DATE(2029,3,1),Mitarbeiter!$C168))+1),MAX(0,NETWORKDAYS(MAX(DATE(2029,3,1),Mitarbeiter!$C168),MIN(DATE(2029,4,0),IF(Mitarbeiter!$D168="",DATE(2029,4,0),Mitarbeiter!$D168),TODAY()),Einstellungen!$F$13:$F$67)))*N(Mitarbeiter!$E168)/IF(Einstellungen!$C$11="7 Tage",7,5),N('Ist-Stunden'!AR168)+(N(Krankheitstage!CC168)+N(Krankheitstage!CO168))*N($C168))))</f>
        <v/>
      </c>
      <c r="BW168" s="76">
        <f>IF($B168="",0,IF(Einstellungen!$C$10="Ja",MAX(IF(Einstellungen!$C$11="7 Tage",MAX(0,(MIN(DATE(2029,5,0),IF(Mitarbeiter!$D168="",DATE(2029,5,0),Mitarbeiter!$D168),TODAY()))-(MAX(DATE(2029,4,1),Mitarbeiter!$C168))+1),MAX(0,NETWORKDAYS(MAX(DATE(2029,4,1),Mitarbeiter!$C168),MIN(DATE(2029,5,0),IF(Mitarbeiter!$D168="",DATE(2029,5,0),Mitarbeiter!$D168),TODAY()),Einstellungen!$F$13:$F$67)))*N(Mitarbeiter!$E168)/IF(Einstellungen!$C$11="7 Tage",7,5),N('Ist-Stunden'!AS168)),MAX(IF(Einstellungen!$C$11="7 Tage",MAX(0,(MIN(DATE(2029,5,0),IF(Mitarbeiter!$D168="",DATE(2029,5,0),Mitarbeiter!$D168),TODAY()))-(MAX(DATE(2029,4,1),Mitarbeiter!$C168))+1),MAX(0,NETWORKDAYS(MAX(DATE(2029,4,1),Mitarbeiter!$C168),MIN(DATE(2029,5,0),IF(Mitarbeiter!$D168="",DATE(2029,5,0),Mitarbeiter!$D168),TODAY()),Einstellungen!$F$13:$F$67)))*N(Mitarbeiter!$E168)/IF(Einstellungen!$C$11="7 Tage",7,5),N('Ist-Stunden'!AS168)+(N(Krankheitstage!CD168)+N(Krankheitstage!CP168))*N($C168))))</f>
        <v/>
      </c>
      <c r="BX168" s="76">
        <f>IF($B168="",0,IF(Einstellungen!$C$10="Ja",MAX(IF(Einstellungen!$C$11="7 Tage",MAX(0,(MIN(DATE(2029,6,0),IF(Mitarbeiter!$D168="",DATE(2029,6,0),Mitarbeiter!$D168),TODAY()))-(MAX(DATE(2029,5,1),Mitarbeiter!$C168))+1),MAX(0,NETWORKDAYS(MAX(DATE(2029,5,1),Mitarbeiter!$C168),MIN(DATE(2029,6,0),IF(Mitarbeiter!$D168="",DATE(2029,6,0),Mitarbeiter!$D168),TODAY()),Einstellungen!$F$13:$F$67)))*N(Mitarbeiter!$E168)/IF(Einstellungen!$C$11="7 Tage",7,5),N('Ist-Stunden'!AT168)),MAX(IF(Einstellungen!$C$11="7 Tage",MAX(0,(MIN(DATE(2029,6,0),IF(Mitarbeiter!$D168="",DATE(2029,6,0),Mitarbeiter!$D168),TODAY()))-(MAX(DATE(2029,5,1),Mitarbeiter!$C168))+1),MAX(0,NETWORKDAYS(MAX(DATE(2029,5,1),Mitarbeiter!$C168),MIN(DATE(2029,6,0),IF(Mitarbeiter!$D168="",DATE(2029,6,0),Mitarbeiter!$D168),TODAY()),Einstellungen!$F$13:$F$67)))*N(Mitarbeiter!$E168)/IF(Einstellungen!$C$11="7 Tage",7,5),N('Ist-Stunden'!AT168)+(N(Krankheitstage!CE168)+N(Krankheitstage!CQ168))*N($C168))))</f>
        <v/>
      </c>
      <c r="BY168" s="76">
        <f>IF($B168="",0,IF(Einstellungen!$C$10="Ja",MAX(IF(Einstellungen!$C$11="7 Tage",MAX(0,(MIN(DATE(2029,7,0),IF(Mitarbeiter!$D168="",DATE(2029,7,0),Mitarbeiter!$D168),TODAY()))-(MAX(DATE(2029,6,1),Mitarbeiter!$C168))+1),MAX(0,NETWORKDAYS(MAX(DATE(2029,6,1),Mitarbeiter!$C168),MIN(DATE(2029,7,0),IF(Mitarbeiter!$D168="",DATE(2029,7,0),Mitarbeiter!$D168),TODAY()),Einstellungen!$F$13:$F$67)))*N(Mitarbeiter!$E168)/IF(Einstellungen!$C$11="7 Tage",7,5),N('Ist-Stunden'!AU168)),MAX(IF(Einstellungen!$C$11="7 Tage",MAX(0,(MIN(DATE(2029,7,0),IF(Mitarbeiter!$D168="",DATE(2029,7,0),Mitarbeiter!$D168),TODAY()))-(MAX(DATE(2029,6,1),Mitarbeiter!$C168))+1),MAX(0,NETWORKDAYS(MAX(DATE(2029,6,1),Mitarbeiter!$C168),MIN(DATE(2029,7,0),IF(Mitarbeiter!$D168="",DATE(2029,7,0),Mitarbeiter!$D168),TODAY()),Einstellungen!$F$13:$F$67)))*N(Mitarbeiter!$E168)/IF(Einstellungen!$C$11="7 Tage",7,5),N('Ist-Stunden'!AU168)+(N(Krankheitstage!CF168)+N(Krankheitstage!CR168))*N($C168))))</f>
        <v/>
      </c>
      <c r="BZ168" s="76">
        <f>IF($B168="",0,IF(Einstellungen!$C$10="Ja",MAX(IF(Einstellungen!$C$11="7 Tage",MAX(0,(MIN(DATE(2029,8,0),IF(Mitarbeiter!$D168="",DATE(2029,8,0),Mitarbeiter!$D168),TODAY()))-(MAX(DATE(2029,7,1),Mitarbeiter!$C168))+1),MAX(0,NETWORKDAYS(MAX(DATE(2029,7,1),Mitarbeiter!$C168),MIN(DATE(2029,8,0),IF(Mitarbeiter!$D168="",DATE(2029,8,0),Mitarbeiter!$D168),TODAY()),Einstellungen!$F$13:$F$67)))*N(Mitarbeiter!$E168)/IF(Einstellungen!$C$11="7 Tage",7,5),N('Ist-Stunden'!AV168)),MAX(IF(Einstellungen!$C$11="7 Tage",MAX(0,(MIN(DATE(2029,8,0),IF(Mitarbeiter!$D168="",DATE(2029,8,0),Mitarbeiter!$D168),TODAY()))-(MAX(DATE(2029,7,1),Mitarbeiter!$C168))+1),MAX(0,NETWORKDAYS(MAX(DATE(2029,7,1),Mitarbeiter!$C168),MIN(DATE(2029,8,0),IF(Mitarbeiter!$D168="",DATE(2029,8,0),Mitarbeiter!$D168),TODAY()),Einstellungen!$F$13:$F$67)))*N(Mitarbeiter!$E168)/IF(Einstellungen!$C$11="7 Tage",7,5),N('Ist-Stunden'!AV168)+(N(Krankheitstage!CG168)+N(Krankheitstage!CS168))*N($C168))))</f>
        <v/>
      </c>
      <c r="CA168" s="76">
        <f>IF($B168="",0,IF(Einstellungen!$C$10="Ja",MAX(IF(Einstellungen!$C$11="7 Tage",MAX(0,(MIN(DATE(2029,9,0),IF(Mitarbeiter!$D168="",DATE(2029,9,0),Mitarbeiter!$D168),TODAY()))-(MAX(DATE(2029,8,1),Mitarbeiter!$C168))+1),MAX(0,NETWORKDAYS(MAX(DATE(2029,8,1),Mitarbeiter!$C168),MIN(DATE(2029,9,0),IF(Mitarbeiter!$D168="",DATE(2029,9,0),Mitarbeiter!$D168),TODAY()),Einstellungen!$F$13:$F$67)))*N(Mitarbeiter!$E168)/IF(Einstellungen!$C$11="7 Tage",7,5),N('Ist-Stunden'!AW168)),MAX(IF(Einstellungen!$C$11="7 Tage",MAX(0,(MIN(DATE(2029,9,0),IF(Mitarbeiter!$D168="",DATE(2029,9,0),Mitarbeiter!$D168),TODAY()))-(MAX(DATE(2029,8,1),Mitarbeiter!$C168))+1),MAX(0,NETWORKDAYS(MAX(DATE(2029,8,1),Mitarbeiter!$C168),MIN(DATE(2029,9,0),IF(Mitarbeiter!$D168="",DATE(2029,9,0),Mitarbeiter!$D168),TODAY()),Einstellungen!$F$13:$F$67)))*N(Mitarbeiter!$E168)/IF(Einstellungen!$C$11="7 Tage",7,5),N('Ist-Stunden'!AW168)+(N(Krankheitstage!CH168)+N(Krankheitstage!CT168))*N($C168))))</f>
        <v/>
      </c>
      <c r="CB168" s="76">
        <f>IF($B168="",0,IF(Einstellungen!$C$10="Ja",MAX(IF(Einstellungen!$C$11="7 Tage",MAX(0,(MIN(DATE(2029,10,0),IF(Mitarbeiter!$D168="",DATE(2029,10,0),Mitarbeiter!$D168),TODAY()))-(MAX(DATE(2029,9,1),Mitarbeiter!$C168))+1),MAX(0,NETWORKDAYS(MAX(DATE(2029,9,1),Mitarbeiter!$C168),MIN(DATE(2029,10,0),IF(Mitarbeiter!$D168="",DATE(2029,10,0),Mitarbeiter!$D168),TODAY()),Einstellungen!$F$13:$F$67)))*N(Mitarbeiter!$E168)/IF(Einstellungen!$C$11="7 Tage",7,5),N('Ist-Stunden'!AX168)),MAX(IF(Einstellungen!$C$11="7 Tage",MAX(0,(MIN(DATE(2029,10,0),IF(Mitarbeiter!$D168="",DATE(2029,10,0),Mitarbeiter!$D168),TODAY()))-(MAX(DATE(2029,9,1),Mitarbeiter!$C168))+1),MAX(0,NETWORKDAYS(MAX(DATE(2029,9,1),Mitarbeiter!$C168),MIN(DATE(2029,10,0),IF(Mitarbeiter!$D168="",DATE(2029,10,0),Mitarbeiter!$D168),TODAY()),Einstellungen!$F$13:$F$67)))*N(Mitarbeiter!$E168)/IF(Einstellungen!$C$11="7 Tage",7,5),N('Ist-Stunden'!AX168)+(N(Krankheitstage!CI168)+N(Krankheitstage!CU168))*N($C168))))</f>
        <v/>
      </c>
      <c r="CC168" s="76">
        <f>IF($B168="",0,IF(Einstellungen!$C$10="Ja",MAX(IF(Einstellungen!$C$11="7 Tage",MAX(0,(MIN(DATE(2029,11,0),IF(Mitarbeiter!$D168="",DATE(2029,11,0),Mitarbeiter!$D168),TODAY()))-(MAX(DATE(2029,10,1),Mitarbeiter!$C168))+1),MAX(0,NETWORKDAYS(MAX(DATE(2029,10,1),Mitarbeiter!$C168),MIN(DATE(2029,11,0),IF(Mitarbeiter!$D168="",DATE(2029,11,0),Mitarbeiter!$D168),TODAY()),Einstellungen!$F$13:$F$67)))*N(Mitarbeiter!$E168)/IF(Einstellungen!$C$11="7 Tage",7,5),N('Ist-Stunden'!AY168)),MAX(IF(Einstellungen!$C$11="7 Tage",MAX(0,(MIN(DATE(2029,11,0),IF(Mitarbeiter!$D168="",DATE(2029,11,0),Mitarbeiter!$D168),TODAY()))-(MAX(DATE(2029,10,1),Mitarbeiter!$C168))+1),MAX(0,NETWORKDAYS(MAX(DATE(2029,10,1),Mitarbeiter!$C168),MIN(DATE(2029,11,0),IF(Mitarbeiter!$D168="",DATE(2029,11,0),Mitarbeiter!$D168),TODAY()),Einstellungen!$F$13:$F$67)))*N(Mitarbeiter!$E168)/IF(Einstellungen!$C$11="7 Tage",7,5),N('Ist-Stunden'!AY168)+(N(Krankheitstage!CJ168)+N(Krankheitstage!CV168))*N($C168))))</f>
        <v/>
      </c>
      <c r="CD168" s="76">
        <f>IF($B168="",0,IF(Einstellungen!$C$10="Ja",MAX(IF(Einstellungen!$C$11="7 Tage",MAX(0,(MIN(DATE(2029,12,0),IF(Mitarbeiter!$D168="",DATE(2029,12,0),Mitarbeiter!$D168),TODAY()))-(MAX(DATE(2029,11,1),Mitarbeiter!$C168))+1),MAX(0,NETWORKDAYS(MAX(DATE(2029,11,1),Mitarbeiter!$C168),MIN(DATE(2029,12,0),IF(Mitarbeiter!$D168="",DATE(2029,12,0),Mitarbeiter!$D168),TODAY()),Einstellungen!$F$13:$F$67)))*N(Mitarbeiter!$E168)/IF(Einstellungen!$C$11="7 Tage",7,5),N('Ist-Stunden'!AZ168)),MAX(IF(Einstellungen!$C$11="7 Tage",MAX(0,(MIN(DATE(2029,12,0),IF(Mitarbeiter!$D168="",DATE(2029,12,0),Mitarbeiter!$D168),TODAY()))-(MAX(DATE(2029,11,1),Mitarbeiter!$C168))+1),MAX(0,NETWORKDAYS(MAX(DATE(2029,11,1),Mitarbeiter!$C168),MIN(DATE(2029,12,0),IF(Mitarbeiter!$D168="",DATE(2029,12,0),Mitarbeiter!$D168),TODAY()),Einstellungen!$F$13:$F$67)))*N(Mitarbeiter!$E168)/IF(Einstellungen!$C$11="7 Tage",7,5),N('Ist-Stunden'!AZ168)+(N(Krankheitstage!CK168)+N(Krankheitstage!CW168))*N($C168))))</f>
        <v/>
      </c>
      <c r="CE168" s="76">
        <f>IF($B168="",0,IF(Einstellungen!$C$10="Ja",MAX(IF(Einstellungen!$C$11="7 Tage",MAX(0,(MIN(DATE(2029,13,0),IF(Mitarbeiter!$D168="",DATE(2029,13,0),Mitarbeiter!$D168),TODAY()))-(MAX(DATE(2029,12,1),Mitarbeiter!$C168))+1),MAX(0,NETWORKDAYS(MAX(DATE(2029,12,1),Mitarbeiter!$C168),MIN(DATE(2029,13,0),IF(Mitarbeiter!$D168="",DATE(2029,13,0),Mitarbeiter!$D168),TODAY()),Einstellungen!$F$13:$F$67)))*N(Mitarbeiter!$E168)/IF(Einstellungen!$C$11="7 Tage",7,5),N('Ist-Stunden'!BA168)),MAX(IF(Einstellungen!$C$11="7 Tage",MAX(0,(MIN(DATE(2029,13,0),IF(Mitarbeiter!$D168="",DATE(2029,13,0),Mitarbeiter!$D168),TODAY()))-(MAX(DATE(2029,12,1),Mitarbeiter!$C168))+1),MAX(0,NETWORKDAYS(MAX(DATE(2029,12,1),Mitarbeiter!$C168),MIN(DATE(2029,13,0),IF(Mitarbeiter!$D168="",DATE(2029,13,0),Mitarbeiter!$D168),TODAY()),Einstellungen!$F$13:$F$67)))*N(Mitarbeiter!$E168)/IF(Einstellungen!$C$11="7 Tage",7,5),N('Ist-Stunden'!BA168)+(N(Krankheitstage!CL168)+N(Krankheitstage!CX168))*N($C168))))</f>
        <v/>
      </c>
      <c r="CF168" s="76">
        <f>IF($B168="",0,IF(Einstellungen!$C$10="Ja",MAX(IF(Einstellungen!$C$11="7 Tage",MAX(0,(MIN(DATE(2030,2,0),IF(Mitarbeiter!$D168="",DATE(2030,2,0),Mitarbeiter!$D168),TODAY()))-(MAX(DATE(2030,1,1),Mitarbeiter!$C168))+1),MAX(0,NETWORKDAYS(MAX(DATE(2030,1,1),Mitarbeiter!$C168),MIN(DATE(2030,2,0),IF(Mitarbeiter!$D168="",DATE(2030,2,0),Mitarbeiter!$D168),TODAY()),Einstellungen!$F$13:$F$67)))*N(Mitarbeiter!$E168)/IF(Einstellungen!$C$11="7 Tage",7,5),N('Ist-Stunden'!BB168)),MAX(IF(Einstellungen!$C$11="7 Tage",MAX(0,(MIN(DATE(2030,2,0),IF(Mitarbeiter!$D168="",DATE(2030,2,0),Mitarbeiter!$D168),TODAY()))-(MAX(DATE(2030,1,1),Mitarbeiter!$C168))+1),MAX(0,NETWORKDAYS(MAX(DATE(2030,1,1),Mitarbeiter!$C168),MIN(DATE(2030,2,0),IF(Mitarbeiter!$D168="",DATE(2030,2,0),Mitarbeiter!$D168),TODAY()),Einstellungen!$F$13:$F$67)))*N(Mitarbeiter!$E168)/IF(Einstellungen!$C$11="7 Tage",7,5),N('Ist-Stunden'!BB168)+(N(Krankheitstage!CY168)+N(Krankheitstage!DK168))*N($C168))))</f>
        <v/>
      </c>
      <c r="CG168" s="76">
        <f>IF($B168="",0,IF(Einstellungen!$C$10="Ja",MAX(IF(Einstellungen!$C$11="7 Tage",MAX(0,(MIN(DATE(2030,3,0),IF(Mitarbeiter!$D168="",DATE(2030,3,0),Mitarbeiter!$D168),TODAY()))-(MAX(DATE(2030,2,1),Mitarbeiter!$C168))+1),MAX(0,NETWORKDAYS(MAX(DATE(2030,2,1),Mitarbeiter!$C168),MIN(DATE(2030,3,0),IF(Mitarbeiter!$D168="",DATE(2030,3,0),Mitarbeiter!$D168),TODAY()),Einstellungen!$F$13:$F$67)))*N(Mitarbeiter!$E168)/IF(Einstellungen!$C$11="7 Tage",7,5),N('Ist-Stunden'!BC168)),MAX(IF(Einstellungen!$C$11="7 Tage",MAX(0,(MIN(DATE(2030,3,0),IF(Mitarbeiter!$D168="",DATE(2030,3,0),Mitarbeiter!$D168),TODAY()))-(MAX(DATE(2030,2,1),Mitarbeiter!$C168))+1),MAX(0,NETWORKDAYS(MAX(DATE(2030,2,1),Mitarbeiter!$C168),MIN(DATE(2030,3,0),IF(Mitarbeiter!$D168="",DATE(2030,3,0),Mitarbeiter!$D168),TODAY()),Einstellungen!$F$13:$F$67)))*N(Mitarbeiter!$E168)/IF(Einstellungen!$C$11="7 Tage",7,5),N('Ist-Stunden'!BC168)+(N(Krankheitstage!CZ168)+N(Krankheitstage!DL168))*N($C168))))</f>
        <v/>
      </c>
      <c r="CH168" s="76">
        <f>IF($B168="",0,IF(Einstellungen!$C$10="Ja",MAX(IF(Einstellungen!$C$11="7 Tage",MAX(0,(MIN(DATE(2030,4,0),IF(Mitarbeiter!$D168="",DATE(2030,4,0),Mitarbeiter!$D168),TODAY()))-(MAX(DATE(2030,3,1),Mitarbeiter!$C168))+1),MAX(0,NETWORKDAYS(MAX(DATE(2030,3,1),Mitarbeiter!$C168),MIN(DATE(2030,4,0),IF(Mitarbeiter!$D168="",DATE(2030,4,0),Mitarbeiter!$D168),TODAY()),Einstellungen!$F$13:$F$67)))*N(Mitarbeiter!$E168)/IF(Einstellungen!$C$11="7 Tage",7,5),N('Ist-Stunden'!BD168)),MAX(IF(Einstellungen!$C$11="7 Tage",MAX(0,(MIN(DATE(2030,4,0),IF(Mitarbeiter!$D168="",DATE(2030,4,0),Mitarbeiter!$D168),TODAY()))-(MAX(DATE(2030,3,1),Mitarbeiter!$C168))+1),MAX(0,NETWORKDAYS(MAX(DATE(2030,3,1),Mitarbeiter!$C168),MIN(DATE(2030,4,0),IF(Mitarbeiter!$D168="",DATE(2030,4,0),Mitarbeiter!$D168),TODAY()),Einstellungen!$F$13:$F$67)))*N(Mitarbeiter!$E168)/IF(Einstellungen!$C$11="7 Tage",7,5),N('Ist-Stunden'!BD168)+(N(Krankheitstage!DA168)+N(Krankheitstage!DM168))*N($C168))))</f>
        <v/>
      </c>
      <c r="CI168" s="76">
        <f>IF($B168="",0,IF(Einstellungen!$C$10="Ja",MAX(IF(Einstellungen!$C$11="7 Tage",MAX(0,(MIN(DATE(2030,5,0),IF(Mitarbeiter!$D168="",DATE(2030,5,0),Mitarbeiter!$D168),TODAY()))-(MAX(DATE(2030,4,1),Mitarbeiter!$C168))+1),MAX(0,NETWORKDAYS(MAX(DATE(2030,4,1),Mitarbeiter!$C168),MIN(DATE(2030,5,0),IF(Mitarbeiter!$D168="",DATE(2030,5,0),Mitarbeiter!$D168),TODAY()),Einstellungen!$F$13:$F$67)))*N(Mitarbeiter!$E168)/IF(Einstellungen!$C$11="7 Tage",7,5),N('Ist-Stunden'!BE168)),MAX(IF(Einstellungen!$C$11="7 Tage",MAX(0,(MIN(DATE(2030,5,0),IF(Mitarbeiter!$D168="",DATE(2030,5,0),Mitarbeiter!$D168),TODAY()))-(MAX(DATE(2030,4,1),Mitarbeiter!$C168))+1),MAX(0,NETWORKDAYS(MAX(DATE(2030,4,1),Mitarbeiter!$C168),MIN(DATE(2030,5,0),IF(Mitarbeiter!$D168="",DATE(2030,5,0),Mitarbeiter!$D168),TODAY()),Einstellungen!$F$13:$F$67)))*N(Mitarbeiter!$E168)/IF(Einstellungen!$C$11="7 Tage",7,5),N('Ist-Stunden'!BE168)+(N(Krankheitstage!DB168)+N(Krankheitstage!DN168))*N($C168))))</f>
        <v/>
      </c>
      <c r="CJ168" s="76">
        <f>IF($B168="",0,IF(Einstellungen!$C$10="Ja",MAX(IF(Einstellungen!$C$11="7 Tage",MAX(0,(MIN(DATE(2030,6,0),IF(Mitarbeiter!$D168="",DATE(2030,6,0),Mitarbeiter!$D168),TODAY()))-(MAX(DATE(2030,5,1),Mitarbeiter!$C168))+1),MAX(0,NETWORKDAYS(MAX(DATE(2030,5,1),Mitarbeiter!$C168),MIN(DATE(2030,6,0),IF(Mitarbeiter!$D168="",DATE(2030,6,0),Mitarbeiter!$D168),TODAY()),Einstellungen!$F$13:$F$67)))*N(Mitarbeiter!$E168)/IF(Einstellungen!$C$11="7 Tage",7,5),N('Ist-Stunden'!BF168)),MAX(IF(Einstellungen!$C$11="7 Tage",MAX(0,(MIN(DATE(2030,6,0),IF(Mitarbeiter!$D168="",DATE(2030,6,0),Mitarbeiter!$D168),TODAY()))-(MAX(DATE(2030,5,1),Mitarbeiter!$C168))+1),MAX(0,NETWORKDAYS(MAX(DATE(2030,5,1),Mitarbeiter!$C168),MIN(DATE(2030,6,0),IF(Mitarbeiter!$D168="",DATE(2030,6,0),Mitarbeiter!$D168),TODAY()),Einstellungen!$F$13:$F$67)))*N(Mitarbeiter!$E168)/IF(Einstellungen!$C$11="7 Tage",7,5),N('Ist-Stunden'!BF168)+(N(Krankheitstage!DC168)+N(Krankheitstage!DO168))*N($C168))))</f>
        <v/>
      </c>
      <c r="CK168" s="76">
        <f>IF($B168="",0,IF(Einstellungen!$C$10="Ja",MAX(IF(Einstellungen!$C$11="7 Tage",MAX(0,(MIN(DATE(2030,7,0),IF(Mitarbeiter!$D168="",DATE(2030,7,0),Mitarbeiter!$D168),TODAY()))-(MAX(DATE(2030,6,1),Mitarbeiter!$C168))+1),MAX(0,NETWORKDAYS(MAX(DATE(2030,6,1),Mitarbeiter!$C168),MIN(DATE(2030,7,0),IF(Mitarbeiter!$D168="",DATE(2030,7,0),Mitarbeiter!$D168),TODAY()),Einstellungen!$F$13:$F$67)))*N(Mitarbeiter!$E168)/IF(Einstellungen!$C$11="7 Tage",7,5),N('Ist-Stunden'!BG168)),MAX(IF(Einstellungen!$C$11="7 Tage",MAX(0,(MIN(DATE(2030,7,0),IF(Mitarbeiter!$D168="",DATE(2030,7,0),Mitarbeiter!$D168),TODAY()))-(MAX(DATE(2030,6,1),Mitarbeiter!$C168))+1),MAX(0,NETWORKDAYS(MAX(DATE(2030,6,1),Mitarbeiter!$C168),MIN(DATE(2030,7,0),IF(Mitarbeiter!$D168="",DATE(2030,7,0),Mitarbeiter!$D168),TODAY()),Einstellungen!$F$13:$F$67)))*N(Mitarbeiter!$E168)/IF(Einstellungen!$C$11="7 Tage",7,5),N('Ist-Stunden'!BG168)+(N(Krankheitstage!DD168)+N(Krankheitstage!DP168))*N($C168))))</f>
        <v/>
      </c>
      <c r="CL168" s="76">
        <f>IF($B168="",0,IF(Einstellungen!$C$10="Ja",MAX(IF(Einstellungen!$C$11="7 Tage",MAX(0,(MIN(DATE(2030,8,0),IF(Mitarbeiter!$D168="",DATE(2030,8,0),Mitarbeiter!$D168),TODAY()))-(MAX(DATE(2030,7,1),Mitarbeiter!$C168))+1),MAX(0,NETWORKDAYS(MAX(DATE(2030,7,1),Mitarbeiter!$C168),MIN(DATE(2030,8,0),IF(Mitarbeiter!$D168="",DATE(2030,8,0),Mitarbeiter!$D168),TODAY()),Einstellungen!$F$13:$F$67)))*N(Mitarbeiter!$E168)/IF(Einstellungen!$C$11="7 Tage",7,5),N('Ist-Stunden'!BH168)),MAX(IF(Einstellungen!$C$11="7 Tage",MAX(0,(MIN(DATE(2030,8,0),IF(Mitarbeiter!$D168="",DATE(2030,8,0),Mitarbeiter!$D168),TODAY()))-(MAX(DATE(2030,7,1),Mitarbeiter!$C168))+1),MAX(0,NETWORKDAYS(MAX(DATE(2030,7,1),Mitarbeiter!$C168),MIN(DATE(2030,8,0),IF(Mitarbeiter!$D168="",DATE(2030,8,0),Mitarbeiter!$D168),TODAY()),Einstellungen!$F$13:$F$67)))*N(Mitarbeiter!$E168)/IF(Einstellungen!$C$11="7 Tage",7,5),N('Ist-Stunden'!BH168)+(N(Krankheitstage!DE168)+N(Krankheitstage!DQ168))*N($C168))))</f>
        <v/>
      </c>
      <c r="CM168" s="76">
        <f>IF($B168="",0,IF(Einstellungen!$C$10="Ja",MAX(IF(Einstellungen!$C$11="7 Tage",MAX(0,(MIN(DATE(2030,9,0),IF(Mitarbeiter!$D168="",DATE(2030,9,0),Mitarbeiter!$D168),TODAY()))-(MAX(DATE(2030,8,1),Mitarbeiter!$C168))+1),MAX(0,NETWORKDAYS(MAX(DATE(2030,8,1),Mitarbeiter!$C168),MIN(DATE(2030,9,0),IF(Mitarbeiter!$D168="",DATE(2030,9,0),Mitarbeiter!$D168),TODAY()),Einstellungen!$F$13:$F$67)))*N(Mitarbeiter!$E168)/IF(Einstellungen!$C$11="7 Tage",7,5),N('Ist-Stunden'!BI168)),MAX(IF(Einstellungen!$C$11="7 Tage",MAX(0,(MIN(DATE(2030,9,0),IF(Mitarbeiter!$D168="",DATE(2030,9,0),Mitarbeiter!$D168),TODAY()))-(MAX(DATE(2030,8,1),Mitarbeiter!$C168))+1),MAX(0,NETWORKDAYS(MAX(DATE(2030,8,1),Mitarbeiter!$C168),MIN(DATE(2030,9,0),IF(Mitarbeiter!$D168="",DATE(2030,9,0),Mitarbeiter!$D168),TODAY()),Einstellungen!$F$13:$F$67)))*N(Mitarbeiter!$E168)/IF(Einstellungen!$C$11="7 Tage",7,5),N('Ist-Stunden'!BI168)+(N(Krankheitstage!DF168)+N(Krankheitstage!DR168))*N($C168))))</f>
        <v/>
      </c>
      <c r="CN168" s="76">
        <f>IF($B168="",0,IF(Einstellungen!$C$10="Ja",MAX(IF(Einstellungen!$C$11="7 Tage",MAX(0,(MIN(DATE(2030,10,0),IF(Mitarbeiter!$D168="",DATE(2030,10,0),Mitarbeiter!$D168),TODAY()))-(MAX(DATE(2030,9,1),Mitarbeiter!$C168))+1),MAX(0,NETWORKDAYS(MAX(DATE(2030,9,1),Mitarbeiter!$C168),MIN(DATE(2030,10,0),IF(Mitarbeiter!$D168="",DATE(2030,10,0),Mitarbeiter!$D168),TODAY()),Einstellungen!$F$13:$F$67)))*N(Mitarbeiter!$E168)/IF(Einstellungen!$C$11="7 Tage",7,5),N('Ist-Stunden'!BJ168)),MAX(IF(Einstellungen!$C$11="7 Tage",MAX(0,(MIN(DATE(2030,10,0),IF(Mitarbeiter!$D168="",DATE(2030,10,0),Mitarbeiter!$D168),TODAY()))-(MAX(DATE(2030,9,1),Mitarbeiter!$C168))+1),MAX(0,NETWORKDAYS(MAX(DATE(2030,9,1),Mitarbeiter!$C168),MIN(DATE(2030,10,0),IF(Mitarbeiter!$D168="",DATE(2030,10,0),Mitarbeiter!$D168),TODAY()),Einstellungen!$F$13:$F$67)))*N(Mitarbeiter!$E168)/IF(Einstellungen!$C$11="7 Tage",7,5),N('Ist-Stunden'!BJ168)+(N(Krankheitstage!DG168)+N(Krankheitstage!DS168))*N($C168))))</f>
        <v/>
      </c>
      <c r="CO168" s="76">
        <f>IF($B168="",0,IF(Einstellungen!$C$10="Ja",MAX(IF(Einstellungen!$C$11="7 Tage",MAX(0,(MIN(DATE(2030,11,0),IF(Mitarbeiter!$D168="",DATE(2030,11,0),Mitarbeiter!$D168),TODAY()))-(MAX(DATE(2030,10,1),Mitarbeiter!$C168))+1),MAX(0,NETWORKDAYS(MAX(DATE(2030,10,1),Mitarbeiter!$C168),MIN(DATE(2030,11,0),IF(Mitarbeiter!$D168="",DATE(2030,11,0),Mitarbeiter!$D168),TODAY()),Einstellungen!$F$13:$F$67)))*N(Mitarbeiter!$E168)/IF(Einstellungen!$C$11="7 Tage",7,5),N('Ist-Stunden'!BK168)),MAX(IF(Einstellungen!$C$11="7 Tage",MAX(0,(MIN(DATE(2030,11,0),IF(Mitarbeiter!$D168="",DATE(2030,11,0),Mitarbeiter!$D168),TODAY()))-(MAX(DATE(2030,10,1),Mitarbeiter!$C168))+1),MAX(0,NETWORKDAYS(MAX(DATE(2030,10,1),Mitarbeiter!$C168),MIN(DATE(2030,11,0),IF(Mitarbeiter!$D168="",DATE(2030,11,0),Mitarbeiter!$D168),TODAY()),Einstellungen!$F$13:$F$67)))*N(Mitarbeiter!$E168)/IF(Einstellungen!$C$11="7 Tage",7,5),N('Ist-Stunden'!BK168)+(N(Krankheitstage!DH168)+N(Krankheitstage!DT168))*N($C168))))</f>
        <v/>
      </c>
      <c r="CP168" s="76">
        <f>IF($B168="",0,IF(Einstellungen!$C$10="Ja",MAX(IF(Einstellungen!$C$11="7 Tage",MAX(0,(MIN(DATE(2030,12,0),IF(Mitarbeiter!$D168="",DATE(2030,12,0),Mitarbeiter!$D168),TODAY()))-(MAX(DATE(2030,11,1),Mitarbeiter!$C168))+1),MAX(0,NETWORKDAYS(MAX(DATE(2030,11,1),Mitarbeiter!$C168),MIN(DATE(2030,12,0),IF(Mitarbeiter!$D168="",DATE(2030,12,0),Mitarbeiter!$D168),TODAY()),Einstellungen!$F$13:$F$67)))*N(Mitarbeiter!$E168)/IF(Einstellungen!$C$11="7 Tage",7,5),N('Ist-Stunden'!BL168)),MAX(IF(Einstellungen!$C$11="7 Tage",MAX(0,(MIN(DATE(2030,12,0),IF(Mitarbeiter!$D168="",DATE(2030,12,0),Mitarbeiter!$D168),TODAY()))-(MAX(DATE(2030,11,1),Mitarbeiter!$C168))+1),MAX(0,NETWORKDAYS(MAX(DATE(2030,11,1),Mitarbeiter!$C168),MIN(DATE(2030,12,0),IF(Mitarbeiter!$D168="",DATE(2030,12,0),Mitarbeiter!$D168),TODAY()),Einstellungen!$F$13:$F$67)))*N(Mitarbeiter!$E168)/IF(Einstellungen!$C$11="7 Tage",7,5),N('Ist-Stunden'!BL168)+(N(Krankheitstage!DI168)+N(Krankheitstage!DU168))*N($C168))))</f>
        <v/>
      </c>
      <c r="CQ168" s="76">
        <f>IF($B168="",0,IF(Einstellungen!$C$10="Ja",MAX(IF(Einstellungen!$C$11="7 Tage",MAX(0,(MIN(DATE(2030,13,0),IF(Mitarbeiter!$D168="",DATE(2030,13,0),Mitarbeiter!$D168),TODAY()))-(MAX(DATE(2030,12,1),Mitarbeiter!$C168))+1),MAX(0,NETWORKDAYS(MAX(DATE(2030,12,1),Mitarbeiter!$C168),MIN(DATE(2030,13,0),IF(Mitarbeiter!$D168="",DATE(2030,13,0),Mitarbeiter!$D168),TODAY()),Einstellungen!$F$13:$F$67)))*N(Mitarbeiter!$E168)/IF(Einstellungen!$C$11="7 Tage",7,5),N('Ist-Stunden'!BM168)),MAX(IF(Einstellungen!$C$11="7 Tage",MAX(0,(MIN(DATE(2030,13,0),IF(Mitarbeiter!$D168="",DATE(2030,13,0),Mitarbeiter!$D168),TODAY()))-(MAX(DATE(2030,12,1),Mitarbeiter!$C168))+1),MAX(0,NETWORKDAYS(MAX(DATE(2030,12,1),Mitarbeiter!$C168),MIN(DATE(2030,13,0),IF(Mitarbeiter!$D168="",DATE(2030,13,0),Mitarbeiter!$D168),TODAY()),Einstellungen!$F$13:$F$67)))*N(Mitarbeiter!$E168)/IF(Einstellungen!$C$11="7 Tage",7,5),N('Ist-Stunden'!BM168)+(N(Krankheitstage!DJ168)+N(Krankheitstage!DV168))*N($C168))))</f>
        <v/>
      </c>
    </row>
    <row r="169">
      <c r="A169" s="73">
        <f>IF(Mitarbeiter!B169="","",Mitarbeiter!A169)</f>
        <v/>
      </c>
      <c r="B169" s="6">
        <f>IF(Mitarbeiter!B169="","",Mitarbeiter!B169)</f>
        <v/>
      </c>
      <c r="C169" s="74">
        <f>IF(Mitarbeiter!B169="","",Mitarbeiter!F169)</f>
        <v/>
      </c>
      <c r="D169" s="75">
        <f>N(INDEX(Krankheitstage!$G169:$DV169,1,(Einstellungen!$C$3-2026)*24+1))</f>
        <v/>
      </c>
      <c r="E169" s="75">
        <f>N(INDEX(Krankheitstage!$G169:$DV169,1,(Einstellungen!$C$3-2026)*24+2))</f>
        <v/>
      </c>
      <c r="F169" s="75">
        <f>N(INDEX(Krankheitstage!$G169:$DV169,1,(Einstellungen!$C$3-2026)*24+3))</f>
        <v/>
      </c>
      <c r="G169" s="75">
        <f>N(INDEX(Krankheitstage!$G169:$DV169,1,(Einstellungen!$C$3-2026)*24+4))</f>
        <v/>
      </c>
      <c r="H169" s="75">
        <f>N(INDEX(Krankheitstage!$G169:$DV169,1,(Einstellungen!$C$3-2026)*24+5))</f>
        <v/>
      </c>
      <c r="I169" s="75">
        <f>N(INDEX(Krankheitstage!$G169:$DV169,1,(Einstellungen!$C$3-2026)*24+6))</f>
        <v/>
      </c>
      <c r="J169" s="75">
        <f>N(INDEX(Krankheitstage!$G169:$DV169,1,(Einstellungen!$C$3-2026)*24+7))</f>
        <v/>
      </c>
      <c r="K169" s="75">
        <f>N(INDEX(Krankheitstage!$G169:$DV169,1,(Einstellungen!$C$3-2026)*24+8))</f>
        <v/>
      </c>
      <c r="L169" s="75">
        <f>N(INDEX(Krankheitstage!$G169:$DV169,1,(Einstellungen!$C$3-2026)*24+9))</f>
        <v/>
      </c>
      <c r="M169" s="75">
        <f>N(INDEX(Krankheitstage!$G169:$DV169,1,(Einstellungen!$C$3-2026)*24+10))</f>
        <v/>
      </c>
      <c r="N169" s="75">
        <f>N(INDEX(Krankheitstage!$G169:$DV169,1,(Einstellungen!$C$3-2026)*24+11))</f>
        <v/>
      </c>
      <c r="O169" s="75">
        <f>N(INDEX(Krankheitstage!$G169:$DV169,1,(Einstellungen!$C$3-2026)*24+12))</f>
        <v/>
      </c>
      <c r="P169" s="75">
        <f>IF($B169="","",SUM(D169:O169))</f>
        <v/>
      </c>
      <c r="Q169" s="75">
        <f>N(INDEX(Krankheitstage!$G169:$DV169,1,(Einstellungen!$C$3-2026)*24+13))</f>
        <v/>
      </c>
      <c r="R169" s="75">
        <f>N(INDEX(Krankheitstage!$G169:$DV169,1,(Einstellungen!$C$3-2026)*24+14))</f>
        <v/>
      </c>
      <c r="S169" s="75">
        <f>N(INDEX(Krankheitstage!$G169:$DV169,1,(Einstellungen!$C$3-2026)*24+15))</f>
        <v/>
      </c>
      <c r="T169" s="75">
        <f>N(INDEX(Krankheitstage!$G169:$DV169,1,(Einstellungen!$C$3-2026)*24+16))</f>
        <v/>
      </c>
      <c r="U169" s="75">
        <f>N(INDEX(Krankheitstage!$G169:$DV169,1,(Einstellungen!$C$3-2026)*24+17))</f>
        <v/>
      </c>
      <c r="V169" s="75">
        <f>N(INDEX(Krankheitstage!$G169:$DV169,1,(Einstellungen!$C$3-2026)*24+18))</f>
        <v/>
      </c>
      <c r="W169" s="75">
        <f>N(INDEX(Krankheitstage!$G169:$DV169,1,(Einstellungen!$C$3-2026)*24+19))</f>
        <v/>
      </c>
      <c r="X169" s="75">
        <f>N(INDEX(Krankheitstage!$G169:$DV169,1,(Einstellungen!$C$3-2026)*24+20))</f>
        <v/>
      </c>
      <c r="Y169" s="75">
        <f>N(INDEX(Krankheitstage!$G169:$DV169,1,(Einstellungen!$C$3-2026)*24+21))</f>
        <v/>
      </c>
      <c r="Z169" s="75">
        <f>N(INDEX(Krankheitstage!$G169:$DV169,1,(Einstellungen!$C$3-2026)*24+22))</f>
        <v/>
      </c>
      <c r="AA169" s="75">
        <f>N(INDEX(Krankheitstage!$G169:$DV169,1,(Einstellungen!$C$3-2026)*24+23))</f>
        <v/>
      </c>
      <c r="AB169" s="75">
        <f>N(INDEX(Krankheitstage!$G169:$DV169,1,(Einstellungen!$C$3-2026)*24+24))</f>
        <v/>
      </c>
      <c r="AC169" s="75">
        <f>IF($B169="","",SUM(Q169:AB169))</f>
        <v/>
      </c>
      <c r="AD169" s="75">
        <f>IF($B169="","",SUM(P169,AC169))</f>
        <v/>
      </c>
      <c r="AE169" s="76">
        <f>IF($B169="","",AD169*N(C169))</f>
        <v/>
      </c>
      <c r="AF169" s="75">
        <f>IF($B169="","",Krankheitstage!E169)</f>
        <v/>
      </c>
      <c r="AG169" s="76">
        <f>IF($B169="","",AF169*N(C169))</f>
        <v/>
      </c>
      <c r="AH169" s="76">
        <f>IF($B169="","",INDEX($AJ169:$CQ169,1,(Einstellungen!$C$3-2026)*12+1)+INDEX($AJ169:$CQ169,1,(Einstellungen!$C$3-2026)*12+2)+INDEX($AJ169:$CQ169,1,(Einstellungen!$C$3-2026)*12+3)+INDEX($AJ169:$CQ169,1,(Einstellungen!$C$3-2026)*12+4)+INDEX($AJ169:$CQ169,1,(Einstellungen!$C$3-2026)*12+5)+INDEX($AJ169:$CQ169,1,(Einstellungen!$C$3-2026)*12+6)+INDEX($AJ169:$CQ169,1,(Einstellungen!$C$3-2026)*12+7)+INDEX($AJ169:$CQ169,1,(Einstellungen!$C$3-2026)*12+8)+INDEX($AJ169:$CQ169,1,(Einstellungen!$C$3-2026)*12+9)+INDEX($AJ169:$CQ169,1,(Einstellungen!$C$3-2026)*12+10)+INDEX($AJ169:$CQ169,1,(Einstellungen!$C$3-2026)*12+11)+INDEX($AJ169:$CQ169,1,(Einstellungen!$C$3-2026)*12+12))</f>
        <v/>
      </c>
      <c r="AI169" s="76">
        <f>IF($B169="","",SUM($AJ169:$CQ169))</f>
        <v/>
      </c>
      <c r="AJ169" s="76">
        <f>IF($B169="",0,IF(Einstellungen!$C$10="Ja",MAX(IF(Einstellungen!$C$11="7 Tage",MAX(0,(MIN(DATE(2026,2,0),IF(Mitarbeiter!$D169="",DATE(2026,2,0),Mitarbeiter!$D169),TODAY()))-(MAX(DATE(2026,1,1),Mitarbeiter!$C169))+1),MAX(0,NETWORKDAYS(MAX(DATE(2026,1,1),Mitarbeiter!$C169),MIN(DATE(2026,2,0),IF(Mitarbeiter!$D169="",DATE(2026,2,0),Mitarbeiter!$D169),TODAY()),Einstellungen!$F$13:$F$67)))*N(Mitarbeiter!$E169)/IF(Einstellungen!$C$11="7 Tage",7,5),N('Ist-Stunden'!F169)),MAX(IF(Einstellungen!$C$11="7 Tage",MAX(0,(MIN(DATE(2026,2,0),IF(Mitarbeiter!$D169="",DATE(2026,2,0),Mitarbeiter!$D169),TODAY()))-(MAX(DATE(2026,1,1),Mitarbeiter!$C169))+1),MAX(0,NETWORKDAYS(MAX(DATE(2026,1,1),Mitarbeiter!$C169),MIN(DATE(2026,2,0),IF(Mitarbeiter!$D169="",DATE(2026,2,0),Mitarbeiter!$D169),TODAY()),Einstellungen!$F$13:$F$67)))*N(Mitarbeiter!$E169)/IF(Einstellungen!$C$11="7 Tage",7,5),N('Ist-Stunden'!F169)+(N(Krankheitstage!G169)+N(Krankheitstage!S169))*N($C169))))</f>
        <v/>
      </c>
      <c r="AK169" s="76">
        <f>IF($B169="",0,IF(Einstellungen!$C$10="Ja",MAX(IF(Einstellungen!$C$11="7 Tage",MAX(0,(MIN(DATE(2026,3,0),IF(Mitarbeiter!$D169="",DATE(2026,3,0),Mitarbeiter!$D169),TODAY()))-(MAX(DATE(2026,2,1),Mitarbeiter!$C169))+1),MAX(0,NETWORKDAYS(MAX(DATE(2026,2,1),Mitarbeiter!$C169),MIN(DATE(2026,3,0),IF(Mitarbeiter!$D169="",DATE(2026,3,0),Mitarbeiter!$D169),TODAY()),Einstellungen!$F$13:$F$67)))*N(Mitarbeiter!$E169)/IF(Einstellungen!$C$11="7 Tage",7,5),N('Ist-Stunden'!G169)),MAX(IF(Einstellungen!$C$11="7 Tage",MAX(0,(MIN(DATE(2026,3,0),IF(Mitarbeiter!$D169="",DATE(2026,3,0),Mitarbeiter!$D169),TODAY()))-(MAX(DATE(2026,2,1),Mitarbeiter!$C169))+1),MAX(0,NETWORKDAYS(MAX(DATE(2026,2,1),Mitarbeiter!$C169),MIN(DATE(2026,3,0),IF(Mitarbeiter!$D169="",DATE(2026,3,0),Mitarbeiter!$D169),TODAY()),Einstellungen!$F$13:$F$67)))*N(Mitarbeiter!$E169)/IF(Einstellungen!$C$11="7 Tage",7,5),N('Ist-Stunden'!G169)+(N(Krankheitstage!H169)+N(Krankheitstage!T169))*N($C169))))</f>
        <v/>
      </c>
      <c r="AL169" s="76">
        <f>IF($B169="",0,IF(Einstellungen!$C$10="Ja",MAX(IF(Einstellungen!$C$11="7 Tage",MAX(0,(MIN(DATE(2026,4,0),IF(Mitarbeiter!$D169="",DATE(2026,4,0),Mitarbeiter!$D169),TODAY()))-(MAX(DATE(2026,3,1),Mitarbeiter!$C169))+1),MAX(0,NETWORKDAYS(MAX(DATE(2026,3,1),Mitarbeiter!$C169),MIN(DATE(2026,4,0),IF(Mitarbeiter!$D169="",DATE(2026,4,0),Mitarbeiter!$D169),TODAY()),Einstellungen!$F$13:$F$67)))*N(Mitarbeiter!$E169)/IF(Einstellungen!$C$11="7 Tage",7,5),N('Ist-Stunden'!H169)),MAX(IF(Einstellungen!$C$11="7 Tage",MAX(0,(MIN(DATE(2026,4,0),IF(Mitarbeiter!$D169="",DATE(2026,4,0),Mitarbeiter!$D169),TODAY()))-(MAX(DATE(2026,3,1),Mitarbeiter!$C169))+1),MAX(0,NETWORKDAYS(MAX(DATE(2026,3,1),Mitarbeiter!$C169),MIN(DATE(2026,4,0),IF(Mitarbeiter!$D169="",DATE(2026,4,0),Mitarbeiter!$D169),TODAY()),Einstellungen!$F$13:$F$67)))*N(Mitarbeiter!$E169)/IF(Einstellungen!$C$11="7 Tage",7,5),N('Ist-Stunden'!H169)+(N(Krankheitstage!I169)+N(Krankheitstage!U169))*N($C169))))</f>
        <v/>
      </c>
      <c r="AM169" s="76">
        <f>IF($B169="",0,IF(Einstellungen!$C$10="Ja",MAX(IF(Einstellungen!$C$11="7 Tage",MAX(0,(MIN(DATE(2026,5,0),IF(Mitarbeiter!$D169="",DATE(2026,5,0),Mitarbeiter!$D169),TODAY()))-(MAX(DATE(2026,4,1),Mitarbeiter!$C169))+1),MAX(0,NETWORKDAYS(MAX(DATE(2026,4,1),Mitarbeiter!$C169),MIN(DATE(2026,5,0),IF(Mitarbeiter!$D169="",DATE(2026,5,0),Mitarbeiter!$D169),TODAY()),Einstellungen!$F$13:$F$67)))*N(Mitarbeiter!$E169)/IF(Einstellungen!$C$11="7 Tage",7,5),N('Ist-Stunden'!I169)),MAX(IF(Einstellungen!$C$11="7 Tage",MAX(0,(MIN(DATE(2026,5,0),IF(Mitarbeiter!$D169="",DATE(2026,5,0),Mitarbeiter!$D169),TODAY()))-(MAX(DATE(2026,4,1),Mitarbeiter!$C169))+1),MAX(0,NETWORKDAYS(MAX(DATE(2026,4,1),Mitarbeiter!$C169),MIN(DATE(2026,5,0),IF(Mitarbeiter!$D169="",DATE(2026,5,0),Mitarbeiter!$D169),TODAY()),Einstellungen!$F$13:$F$67)))*N(Mitarbeiter!$E169)/IF(Einstellungen!$C$11="7 Tage",7,5),N('Ist-Stunden'!I169)+(N(Krankheitstage!J169)+N(Krankheitstage!V169))*N($C169))))</f>
        <v/>
      </c>
      <c r="AN169" s="76">
        <f>IF($B169="",0,IF(Einstellungen!$C$10="Ja",MAX(IF(Einstellungen!$C$11="7 Tage",MAX(0,(MIN(DATE(2026,6,0),IF(Mitarbeiter!$D169="",DATE(2026,6,0),Mitarbeiter!$D169),TODAY()))-(MAX(DATE(2026,5,1),Mitarbeiter!$C169))+1),MAX(0,NETWORKDAYS(MAX(DATE(2026,5,1),Mitarbeiter!$C169),MIN(DATE(2026,6,0),IF(Mitarbeiter!$D169="",DATE(2026,6,0),Mitarbeiter!$D169),TODAY()),Einstellungen!$F$13:$F$67)))*N(Mitarbeiter!$E169)/IF(Einstellungen!$C$11="7 Tage",7,5),N('Ist-Stunden'!J169)),MAX(IF(Einstellungen!$C$11="7 Tage",MAX(0,(MIN(DATE(2026,6,0),IF(Mitarbeiter!$D169="",DATE(2026,6,0),Mitarbeiter!$D169),TODAY()))-(MAX(DATE(2026,5,1),Mitarbeiter!$C169))+1),MAX(0,NETWORKDAYS(MAX(DATE(2026,5,1),Mitarbeiter!$C169),MIN(DATE(2026,6,0),IF(Mitarbeiter!$D169="",DATE(2026,6,0),Mitarbeiter!$D169),TODAY()),Einstellungen!$F$13:$F$67)))*N(Mitarbeiter!$E169)/IF(Einstellungen!$C$11="7 Tage",7,5),N('Ist-Stunden'!J169)+(N(Krankheitstage!K169)+N(Krankheitstage!W169))*N($C169))))</f>
        <v/>
      </c>
      <c r="AO169" s="76">
        <f>IF($B169="",0,IF(Einstellungen!$C$10="Ja",MAX(IF(Einstellungen!$C$11="7 Tage",MAX(0,(MIN(DATE(2026,7,0),IF(Mitarbeiter!$D169="",DATE(2026,7,0),Mitarbeiter!$D169),TODAY()))-(MAX(DATE(2026,6,1),Mitarbeiter!$C169))+1),MAX(0,NETWORKDAYS(MAX(DATE(2026,6,1),Mitarbeiter!$C169),MIN(DATE(2026,7,0),IF(Mitarbeiter!$D169="",DATE(2026,7,0),Mitarbeiter!$D169),TODAY()),Einstellungen!$F$13:$F$67)))*N(Mitarbeiter!$E169)/IF(Einstellungen!$C$11="7 Tage",7,5),N('Ist-Stunden'!K169)),MAX(IF(Einstellungen!$C$11="7 Tage",MAX(0,(MIN(DATE(2026,7,0),IF(Mitarbeiter!$D169="",DATE(2026,7,0),Mitarbeiter!$D169),TODAY()))-(MAX(DATE(2026,6,1),Mitarbeiter!$C169))+1),MAX(0,NETWORKDAYS(MAX(DATE(2026,6,1),Mitarbeiter!$C169),MIN(DATE(2026,7,0),IF(Mitarbeiter!$D169="",DATE(2026,7,0),Mitarbeiter!$D169),TODAY()),Einstellungen!$F$13:$F$67)))*N(Mitarbeiter!$E169)/IF(Einstellungen!$C$11="7 Tage",7,5),N('Ist-Stunden'!K169)+(N(Krankheitstage!L169)+N(Krankheitstage!X169))*N($C169))))</f>
        <v/>
      </c>
      <c r="AP169" s="76">
        <f>IF($B169="",0,IF(Einstellungen!$C$10="Ja",MAX(IF(Einstellungen!$C$11="7 Tage",MAX(0,(MIN(DATE(2026,8,0),IF(Mitarbeiter!$D169="",DATE(2026,8,0),Mitarbeiter!$D169),TODAY()))-(MAX(DATE(2026,7,1),Mitarbeiter!$C169))+1),MAX(0,NETWORKDAYS(MAX(DATE(2026,7,1),Mitarbeiter!$C169),MIN(DATE(2026,8,0),IF(Mitarbeiter!$D169="",DATE(2026,8,0),Mitarbeiter!$D169),TODAY()),Einstellungen!$F$13:$F$67)))*N(Mitarbeiter!$E169)/IF(Einstellungen!$C$11="7 Tage",7,5),N('Ist-Stunden'!L169)),MAX(IF(Einstellungen!$C$11="7 Tage",MAX(0,(MIN(DATE(2026,8,0),IF(Mitarbeiter!$D169="",DATE(2026,8,0),Mitarbeiter!$D169),TODAY()))-(MAX(DATE(2026,7,1),Mitarbeiter!$C169))+1),MAX(0,NETWORKDAYS(MAX(DATE(2026,7,1),Mitarbeiter!$C169),MIN(DATE(2026,8,0),IF(Mitarbeiter!$D169="",DATE(2026,8,0),Mitarbeiter!$D169),TODAY()),Einstellungen!$F$13:$F$67)))*N(Mitarbeiter!$E169)/IF(Einstellungen!$C$11="7 Tage",7,5),N('Ist-Stunden'!L169)+(N(Krankheitstage!M169)+N(Krankheitstage!Y169))*N($C169))))</f>
        <v/>
      </c>
      <c r="AQ169" s="76">
        <f>IF($B169="",0,IF(Einstellungen!$C$10="Ja",MAX(IF(Einstellungen!$C$11="7 Tage",MAX(0,(MIN(DATE(2026,9,0),IF(Mitarbeiter!$D169="",DATE(2026,9,0),Mitarbeiter!$D169),TODAY()))-(MAX(DATE(2026,8,1),Mitarbeiter!$C169))+1),MAX(0,NETWORKDAYS(MAX(DATE(2026,8,1),Mitarbeiter!$C169),MIN(DATE(2026,9,0),IF(Mitarbeiter!$D169="",DATE(2026,9,0),Mitarbeiter!$D169),TODAY()),Einstellungen!$F$13:$F$67)))*N(Mitarbeiter!$E169)/IF(Einstellungen!$C$11="7 Tage",7,5),N('Ist-Stunden'!M169)),MAX(IF(Einstellungen!$C$11="7 Tage",MAX(0,(MIN(DATE(2026,9,0),IF(Mitarbeiter!$D169="",DATE(2026,9,0),Mitarbeiter!$D169),TODAY()))-(MAX(DATE(2026,8,1),Mitarbeiter!$C169))+1),MAX(0,NETWORKDAYS(MAX(DATE(2026,8,1),Mitarbeiter!$C169),MIN(DATE(2026,9,0),IF(Mitarbeiter!$D169="",DATE(2026,9,0),Mitarbeiter!$D169),TODAY()),Einstellungen!$F$13:$F$67)))*N(Mitarbeiter!$E169)/IF(Einstellungen!$C$11="7 Tage",7,5),N('Ist-Stunden'!M169)+(N(Krankheitstage!N169)+N(Krankheitstage!Z169))*N($C169))))</f>
        <v/>
      </c>
      <c r="AR169" s="76">
        <f>IF($B169="",0,IF(Einstellungen!$C$10="Ja",MAX(IF(Einstellungen!$C$11="7 Tage",MAX(0,(MIN(DATE(2026,10,0),IF(Mitarbeiter!$D169="",DATE(2026,10,0),Mitarbeiter!$D169),TODAY()))-(MAX(DATE(2026,9,1),Mitarbeiter!$C169))+1),MAX(0,NETWORKDAYS(MAX(DATE(2026,9,1),Mitarbeiter!$C169),MIN(DATE(2026,10,0),IF(Mitarbeiter!$D169="",DATE(2026,10,0),Mitarbeiter!$D169),TODAY()),Einstellungen!$F$13:$F$67)))*N(Mitarbeiter!$E169)/IF(Einstellungen!$C$11="7 Tage",7,5),N('Ist-Stunden'!N169)),MAX(IF(Einstellungen!$C$11="7 Tage",MAX(0,(MIN(DATE(2026,10,0),IF(Mitarbeiter!$D169="",DATE(2026,10,0),Mitarbeiter!$D169),TODAY()))-(MAX(DATE(2026,9,1),Mitarbeiter!$C169))+1),MAX(0,NETWORKDAYS(MAX(DATE(2026,9,1),Mitarbeiter!$C169),MIN(DATE(2026,10,0),IF(Mitarbeiter!$D169="",DATE(2026,10,0),Mitarbeiter!$D169),TODAY()),Einstellungen!$F$13:$F$67)))*N(Mitarbeiter!$E169)/IF(Einstellungen!$C$11="7 Tage",7,5),N('Ist-Stunden'!N169)+(N(Krankheitstage!O169)+N(Krankheitstage!AA169))*N($C169))))</f>
        <v/>
      </c>
      <c r="AS169" s="76">
        <f>IF($B169="",0,IF(Einstellungen!$C$10="Ja",MAX(IF(Einstellungen!$C$11="7 Tage",MAX(0,(MIN(DATE(2026,11,0),IF(Mitarbeiter!$D169="",DATE(2026,11,0),Mitarbeiter!$D169),TODAY()))-(MAX(DATE(2026,10,1),Mitarbeiter!$C169))+1),MAX(0,NETWORKDAYS(MAX(DATE(2026,10,1),Mitarbeiter!$C169),MIN(DATE(2026,11,0),IF(Mitarbeiter!$D169="",DATE(2026,11,0),Mitarbeiter!$D169),TODAY()),Einstellungen!$F$13:$F$67)))*N(Mitarbeiter!$E169)/IF(Einstellungen!$C$11="7 Tage",7,5),N('Ist-Stunden'!O169)),MAX(IF(Einstellungen!$C$11="7 Tage",MAX(0,(MIN(DATE(2026,11,0),IF(Mitarbeiter!$D169="",DATE(2026,11,0),Mitarbeiter!$D169),TODAY()))-(MAX(DATE(2026,10,1),Mitarbeiter!$C169))+1),MAX(0,NETWORKDAYS(MAX(DATE(2026,10,1),Mitarbeiter!$C169),MIN(DATE(2026,11,0),IF(Mitarbeiter!$D169="",DATE(2026,11,0),Mitarbeiter!$D169),TODAY()),Einstellungen!$F$13:$F$67)))*N(Mitarbeiter!$E169)/IF(Einstellungen!$C$11="7 Tage",7,5),N('Ist-Stunden'!O169)+(N(Krankheitstage!P169)+N(Krankheitstage!AB169))*N($C169))))</f>
        <v/>
      </c>
      <c r="AT169" s="76">
        <f>IF($B169="",0,IF(Einstellungen!$C$10="Ja",MAX(IF(Einstellungen!$C$11="7 Tage",MAX(0,(MIN(DATE(2026,12,0),IF(Mitarbeiter!$D169="",DATE(2026,12,0),Mitarbeiter!$D169),TODAY()))-(MAX(DATE(2026,11,1),Mitarbeiter!$C169))+1),MAX(0,NETWORKDAYS(MAX(DATE(2026,11,1),Mitarbeiter!$C169),MIN(DATE(2026,12,0),IF(Mitarbeiter!$D169="",DATE(2026,12,0),Mitarbeiter!$D169),TODAY()),Einstellungen!$F$13:$F$67)))*N(Mitarbeiter!$E169)/IF(Einstellungen!$C$11="7 Tage",7,5),N('Ist-Stunden'!P169)),MAX(IF(Einstellungen!$C$11="7 Tage",MAX(0,(MIN(DATE(2026,12,0),IF(Mitarbeiter!$D169="",DATE(2026,12,0),Mitarbeiter!$D169),TODAY()))-(MAX(DATE(2026,11,1),Mitarbeiter!$C169))+1),MAX(0,NETWORKDAYS(MAX(DATE(2026,11,1),Mitarbeiter!$C169),MIN(DATE(2026,12,0),IF(Mitarbeiter!$D169="",DATE(2026,12,0),Mitarbeiter!$D169),TODAY()),Einstellungen!$F$13:$F$67)))*N(Mitarbeiter!$E169)/IF(Einstellungen!$C$11="7 Tage",7,5),N('Ist-Stunden'!P169)+(N(Krankheitstage!Q169)+N(Krankheitstage!AC169))*N($C169))))</f>
        <v/>
      </c>
      <c r="AU169" s="76">
        <f>IF($B169="",0,IF(Einstellungen!$C$10="Ja",MAX(IF(Einstellungen!$C$11="7 Tage",MAX(0,(MIN(DATE(2026,13,0),IF(Mitarbeiter!$D169="",DATE(2026,13,0),Mitarbeiter!$D169),TODAY()))-(MAX(DATE(2026,12,1),Mitarbeiter!$C169))+1),MAX(0,NETWORKDAYS(MAX(DATE(2026,12,1),Mitarbeiter!$C169),MIN(DATE(2026,13,0),IF(Mitarbeiter!$D169="",DATE(2026,13,0),Mitarbeiter!$D169),TODAY()),Einstellungen!$F$13:$F$67)))*N(Mitarbeiter!$E169)/IF(Einstellungen!$C$11="7 Tage",7,5),N('Ist-Stunden'!Q169)),MAX(IF(Einstellungen!$C$11="7 Tage",MAX(0,(MIN(DATE(2026,13,0),IF(Mitarbeiter!$D169="",DATE(2026,13,0),Mitarbeiter!$D169),TODAY()))-(MAX(DATE(2026,12,1),Mitarbeiter!$C169))+1),MAX(0,NETWORKDAYS(MAX(DATE(2026,12,1),Mitarbeiter!$C169),MIN(DATE(2026,13,0),IF(Mitarbeiter!$D169="",DATE(2026,13,0),Mitarbeiter!$D169),TODAY()),Einstellungen!$F$13:$F$67)))*N(Mitarbeiter!$E169)/IF(Einstellungen!$C$11="7 Tage",7,5),N('Ist-Stunden'!Q169)+(N(Krankheitstage!R169)+N(Krankheitstage!AD169))*N($C169))))</f>
        <v/>
      </c>
      <c r="AV169" s="76">
        <f>IF($B169="",0,IF(Einstellungen!$C$10="Ja",MAX(IF(Einstellungen!$C$11="7 Tage",MAX(0,(MIN(DATE(2027,2,0),IF(Mitarbeiter!$D169="",DATE(2027,2,0),Mitarbeiter!$D169),TODAY()))-(MAX(DATE(2027,1,1),Mitarbeiter!$C169))+1),MAX(0,NETWORKDAYS(MAX(DATE(2027,1,1),Mitarbeiter!$C169),MIN(DATE(2027,2,0),IF(Mitarbeiter!$D169="",DATE(2027,2,0),Mitarbeiter!$D169),TODAY()),Einstellungen!$F$13:$F$67)))*N(Mitarbeiter!$E169)/IF(Einstellungen!$C$11="7 Tage",7,5),N('Ist-Stunden'!R169)),MAX(IF(Einstellungen!$C$11="7 Tage",MAX(0,(MIN(DATE(2027,2,0),IF(Mitarbeiter!$D169="",DATE(2027,2,0),Mitarbeiter!$D169),TODAY()))-(MAX(DATE(2027,1,1),Mitarbeiter!$C169))+1),MAX(0,NETWORKDAYS(MAX(DATE(2027,1,1),Mitarbeiter!$C169),MIN(DATE(2027,2,0),IF(Mitarbeiter!$D169="",DATE(2027,2,0),Mitarbeiter!$D169),TODAY()),Einstellungen!$F$13:$F$67)))*N(Mitarbeiter!$E169)/IF(Einstellungen!$C$11="7 Tage",7,5),N('Ist-Stunden'!R169)+(N(Krankheitstage!AE169)+N(Krankheitstage!AQ169))*N($C169))))</f>
        <v/>
      </c>
      <c r="AW169" s="76">
        <f>IF($B169="",0,IF(Einstellungen!$C$10="Ja",MAX(IF(Einstellungen!$C$11="7 Tage",MAX(0,(MIN(DATE(2027,3,0),IF(Mitarbeiter!$D169="",DATE(2027,3,0),Mitarbeiter!$D169),TODAY()))-(MAX(DATE(2027,2,1),Mitarbeiter!$C169))+1),MAX(0,NETWORKDAYS(MAX(DATE(2027,2,1),Mitarbeiter!$C169),MIN(DATE(2027,3,0),IF(Mitarbeiter!$D169="",DATE(2027,3,0),Mitarbeiter!$D169),TODAY()),Einstellungen!$F$13:$F$67)))*N(Mitarbeiter!$E169)/IF(Einstellungen!$C$11="7 Tage",7,5),N('Ist-Stunden'!S169)),MAX(IF(Einstellungen!$C$11="7 Tage",MAX(0,(MIN(DATE(2027,3,0),IF(Mitarbeiter!$D169="",DATE(2027,3,0),Mitarbeiter!$D169),TODAY()))-(MAX(DATE(2027,2,1),Mitarbeiter!$C169))+1),MAX(0,NETWORKDAYS(MAX(DATE(2027,2,1),Mitarbeiter!$C169),MIN(DATE(2027,3,0),IF(Mitarbeiter!$D169="",DATE(2027,3,0),Mitarbeiter!$D169),TODAY()),Einstellungen!$F$13:$F$67)))*N(Mitarbeiter!$E169)/IF(Einstellungen!$C$11="7 Tage",7,5),N('Ist-Stunden'!S169)+(N(Krankheitstage!AF169)+N(Krankheitstage!AR169))*N($C169))))</f>
        <v/>
      </c>
      <c r="AX169" s="76">
        <f>IF($B169="",0,IF(Einstellungen!$C$10="Ja",MAX(IF(Einstellungen!$C$11="7 Tage",MAX(0,(MIN(DATE(2027,4,0),IF(Mitarbeiter!$D169="",DATE(2027,4,0),Mitarbeiter!$D169),TODAY()))-(MAX(DATE(2027,3,1),Mitarbeiter!$C169))+1),MAX(0,NETWORKDAYS(MAX(DATE(2027,3,1),Mitarbeiter!$C169),MIN(DATE(2027,4,0),IF(Mitarbeiter!$D169="",DATE(2027,4,0),Mitarbeiter!$D169),TODAY()),Einstellungen!$F$13:$F$67)))*N(Mitarbeiter!$E169)/IF(Einstellungen!$C$11="7 Tage",7,5),N('Ist-Stunden'!T169)),MAX(IF(Einstellungen!$C$11="7 Tage",MAX(0,(MIN(DATE(2027,4,0),IF(Mitarbeiter!$D169="",DATE(2027,4,0),Mitarbeiter!$D169),TODAY()))-(MAX(DATE(2027,3,1),Mitarbeiter!$C169))+1),MAX(0,NETWORKDAYS(MAX(DATE(2027,3,1),Mitarbeiter!$C169),MIN(DATE(2027,4,0),IF(Mitarbeiter!$D169="",DATE(2027,4,0),Mitarbeiter!$D169),TODAY()),Einstellungen!$F$13:$F$67)))*N(Mitarbeiter!$E169)/IF(Einstellungen!$C$11="7 Tage",7,5),N('Ist-Stunden'!T169)+(N(Krankheitstage!AG169)+N(Krankheitstage!AS169))*N($C169))))</f>
        <v/>
      </c>
      <c r="AY169" s="76">
        <f>IF($B169="",0,IF(Einstellungen!$C$10="Ja",MAX(IF(Einstellungen!$C$11="7 Tage",MAX(0,(MIN(DATE(2027,5,0),IF(Mitarbeiter!$D169="",DATE(2027,5,0),Mitarbeiter!$D169),TODAY()))-(MAX(DATE(2027,4,1),Mitarbeiter!$C169))+1),MAX(0,NETWORKDAYS(MAX(DATE(2027,4,1),Mitarbeiter!$C169),MIN(DATE(2027,5,0),IF(Mitarbeiter!$D169="",DATE(2027,5,0),Mitarbeiter!$D169),TODAY()),Einstellungen!$F$13:$F$67)))*N(Mitarbeiter!$E169)/IF(Einstellungen!$C$11="7 Tage",7,5),N('Ist-Stunden'!U169)),MAX(IF(Einstellungen!$C$11="7 Tage",MAX(0,(MIN(DATE(2027,5,0),IF(Mitarbeiter!$D169="",DATE(2027,5,0),Mitarbeiter!$D169),TODAY()))-(MAX(DATE(2027,4,1),Mitarbeiter!$C169))+1),MAX(0,NETWORKDAYS(MAX(DATE(2027,4,1),Mitarbeiter!$C169),MIN(DATE(2027,5,0),IF(Mitarbeiter!$D169="",DATE(2027,5,0),Mitarbeiter!$D169),TODAY()),Einstellungen!$F$13:$F$67)))*N(Mitarbeiter!$E169)/IF(Einstellungen!$C$11="7 Tage",7,5),N('Ist-Stunden'!U169)+(N(Krankheitstage!AH169)+N(Krankheitstage!AT169))*N($C169))))</f>
        <v/>
      </c>
      <c r="AZ169" s="76">
        <f>IF($B169="",0,IF(Einstellungen!$C$10="Ja",MAX(IF(Einstellungen!$C$11="7 Tage",MAX(0,(MIN(DATE(2027,6,0),IF(Mitarbeiter!$D169="",DATE(2027,6,0),Mitarbeiter!$D169),TODAY()))-(MAX(DATE(2027,5,1),Mitarbeiter!$C169))+1),MAX(0,NETWORKDAYS(MAX(DATE(2027,5,1),Mitarbeiter!$C169),MIN(DATE(2027,6,0),IF(Mitarbeiter!$D169="",DATE(2027,6,0),Mitarbeiter!$D169),TODAY()),Einstellungen!$F$13:$F$67)))*N(Mitarbeiter!$E169)/IF(Einstellungen!$C$11="7 Tage",7,5),N('Ist-Stunden'!V169)),MAX(IF(Einstellungen!$C$11="7 Tage",MAX(0,(MIN(DATE(2027,6,0),IF(Mitarbeiter!$D169="",DATE(2027,6,0),Mitarbeiter!$D169),TODAY()))-(MAX(DATE(2027,5,1),Mitarbeiter!$C169))+1),MAX(0,NETWORKDAYS(MAX(DATE(2027,5,1),Mitarbeiter!$C169),MIN(DATE(2027,6,0),IF(Mitarbeiter!$D169="",DATE(2027,6,0),Mitarbeiter!$D169),TODAY()),Einstellungen!$F$13:$F$67)))*N(Mitarbeiter!$E169)/IF(Einstellungen!$C$11="7 Tage",7,5),N('Ist-Stunden'!V169)+(N(Krankheitstage!AI169)+N(Krankheitstage!AU169))*N($C169))))</f>
        <v/>
      </c>
      <c r="BA169" s="76">
        <f>IF($B169="",0,IF(Einstellungen!$C$10="Ja",MAX(IF(Einstellungen!$C$11="7 Tage",MAX(0,(MIN(DATE(2027,7,0),IF(Mitarbeiter!$D169="",DATE(2027,7,0),Mitarbeiter!$D169),TODAY()))-(MAX(DATE(2027,6,1),Mitarbeiter!$C169))+1),MAX(0,NETWORKDAYS(MAX(DATE(2027,6,1),Mitarbeiter!$C169),MIN(DATE(2027,7,0),IF(Mitarbeiter!$D169="",DATE(2027,7,0),Mitarbeiter!$D169),TODAY()),Einstellungen!$F$13:$F$67)))*N(Mitarbeiter!$E169)/IF(Einstellungen!$C$11="7 Tage",7,5),N('Ist-Stunden'!W169)),MAX(IF(Einstellungen!$C$11="7 Tage",MAX(0,(MIN(DATE(2027,7,0),IF(Mitarbeiter!$D169="",DATE(2027,7,0),Mitarbeiter!$D169),TODAY()))-(MAX(DATE(2027,6,1),Mitarbeiter!$C169))+1),MAX(0,NETWORKDAYS(MAX(DATE(2027,6,1),Mitarbeiter!$C169),MIN(DATE(2027,7,0),IF(Mitarbeiter!$D169="",DATE(2027,7,0),Mitarbeiter!$D169),TODAY()),Einstellungen!$F$13:$F$67)))*N(Mitarbeiter!$E169)/IF(Einstellungen!$C$11="7 Tage",7,5),N('Ist-Stunden'!W169)+(N(Krankheitstage!AJ169)+N(Krankheitstage!AV169))*N($C169))))</f>
        <v/>
      </c>
      <c r="BB169" s="76">
        <f>IF($B169="",0,IF(Einstellungen!$C$10="Ja",MAX(IF(Einstellungen!$C$11="7 Tage",MAX(0,(MIN(DATE(2027,8,0),IF(Mitarbeiter!$D169="",DATE(2027,8,0),Mitarbeiter!$D169),TODAY()))-(MAX(DATE(2027,7,1),Mitarbeiter!$C169))+1),MAX(0,NETWORKDAYS(MAX(DATE(2027,7,1),Mitarbeiter!$C169),MIN(DATE(2027,8,0),IF(Mitarbeiter!$D169="",DATE(2027,8,0),Mitarbeiter!$D169),TODAY()),Einstellungen!$F$13:$F$67)))*N(Mitarbeiter!$E169)/IF(Einstellungen!$C$11="7 Tage",7,5),N('Ist-Stunden'!X169)),MAX(IF(Einstellungen!$C$11="7 Tage",MAX(0,(MIN(DATE(2027,8,0),IF(Mitarbeiter!$D169="",DATE(2027,8,0),Mitarbeiter!$D169),TODAY()))-(MAX(DATE(2027,7,1),Mitarbeiter!$C169))+1),MAX(0,NETWORKDAYS(MAX(DATE(2027,7,1),Mitarbeiter!$C169),MIN(DATE(2027,8,0),IF(Mitarbeiter!$D169="",DATE(2027,8,0),Mitarbeiter!$D169),TODAY()),Einstellungen!$F$13:$F$67)))*N(Mitarbeiter!$E169)/IF(Einstellungen!$C$11="7 Tage",7,5),N('Ist-Stunden'!X169)+(N(Krankheitstage!AK169)+N(Krankheitstage!AW169))*N($C169))))</f>
        <v/>
      </c>
      <c r="BC169" s="76">
        <f>IF($B169="",0,IF(Einstellungen!$C$10="Ja",MAX(IF(Einstellungen!$C$11="7 Tage",MAX(0,(MIN(DATE(2027,9,0),IF(Mitarbeiter!$D169="",DATE(2027,9,0),Mitarbeiter!$D169),TODAY()))-(MAX(DATE(2027,8,1),Mitarbeiter!$C169))+1),MAX(0,NETWORKDAYS(MAX(DATE(2027,8,1),Mitarbeiter!$C169),MIN(DATE(2027,9,0),IF(Mitarbeiter!$D169="",DATE(2027,9,0),Mitarbeiter!$D169),TODAY()),Einstellungen!$F$13:$F$67)))*N(Mitarbeiter!$E169)/IF(Einstellungen!$C$11="7 Tage",7,5),N('Ist-Stunden'!Y169)),MAX(IF(Einstellungen!$C$11="7 Tage",MAX(0,(MIN(DATE(2027,9,0),IF(Mitarbeiter!$D169="",DATE(2027,9,0),Mitarbeiter!$D169),TODAY()))-(MAX(DATE(2027,8,1),Mitarbeiter!$C169))+1),MAX(0,NETWORKDAYS(MAX(DATE(2027,8,1),Mitarbeiter!$C169),MIN(DATE(2027,9,0),IF(Mitarbeiter!$D169="",DATE(2027,9,0),Mitarbeiter!$D169),TODAY()),Einstellungen!$F$13:$F$67)))*N(Mitarbeiter!$E169)/IF(Einstellungen!$C$11="7 Tage",7,5),N('Ist-Stunden'!Y169)+(N(Krankheitstage!AL169)+N(Krankheitstage!AX169))*N($C169))))</f>
        <v/>
      </c>
      <c r="BD169" s="76">
        <f>IF($B169="",0,IF(Einstellungen!$C$10="Ja",MAX(IF(Einstellungen!$C$11="7 Tage",MAX(0,(MIN(DATE(2027,10,0),IF(Mitarbeiter!$D169="",DATE(2027,10,0),Mitarbeiter!$D169),TODAY()))-(MAX(DATE(2027,9,1),Mitarbeiter!$C169))+1),MAX(0,NETWORKDAYS(MAX(DATE(2027,9,1),Mitarbeiter!$C169),MIN(DATE(2027,10,0),IF(Mitarbeiter!$D169="",DATE(2027,10,0),Mitarbeiter!$D169),TODAY()),Einstellungen!$F$13:$F$67)))*N(Mitarbeiter!$E169)/IF(Einstellungen!$C$11="7 Tage",7,5),N('Ist-Stunden'!Z169)),MAX(IF(Einstellungen!$C$11="7 Tage",MAX(0,(MIN(DATE(2027,10,0),IF(Mitarbeiter!$D169="",DATE(2027,10,0),Mitarbeiter!$D169),TODAY()))-(MAX(DATE(2027,9,1),Mitarbeiter!$C169))+1),MAX(0,NETWORKDAYS(MAX(DATE(2027,9,1),Mitarbeiter!$C169),MIN(DATE(2027,10,0),IF(Mitarbeiter!$D169="",DATE(2027,10,0),Mitarbeiter!$D169),TODAY()),Einstellungen!$F$13:$F$67)))*N(Mitarbeiter!$E169)/IF(Einstellungen!$C$11="7 Tage",7,5),N('Ist-Stunden'!Z169)+(N(Krankheitstage!AM169)+N(Krankheitstage!AY169))*N($C169))))</f>
        <v/>
      </c>
      <c r="BE169" s="76">
        <f>IF($B169="",0,IF(Einstellungen!$C$10="Ja",MAX(IF(Einstellungen!$C$11="7 Tage",MAX(0,(MIN(DATE(2027,11,0),IF(Mitarbeiter!$D169="",DATE(2027,11,0),Mitarbeiter!$D169),TODAY()))-(MAX(DATE(2027,10,1),Mitarbeiter!$C169))+1),MAX(0,NETWORKDAYS(MAX(DATE(2027,10,1),Mitarbeiter!$C169),MIN(DATE(2027,11,0),IF(Mitarbeiter!$D169="",DATE(2027,11,0),Mitarbeiter!$D169),TODAY()),Einstellungen!$F$13:$F$67)))*N(Mitarbeiter!$E169)/IF(Einstellungen!$C$11="7 Tage",7,5),N('Ist-Stunden'!AA169)),MAX(IF(Einstellungen!$C$11="7 Tage",MAX(0,(MIN(DATE(2027,11,0),IF(Mitarbeiter!$D169="",DATE(2027,11,0),Mitarbeiter!$D169),TODAY()))-(MAX(DATE(2027,10,1),Mitarbeiter!$C169))+1),MAX(0,NETWORKDAYS(MAX(DATE(2027,10,1),Mitarbeiter!$C169),MIN(DATE(2027,11,0),IF(Mitarbeiter!$D169="",DATE(2027,11,0),Mitarbeiter!$D169),TODAY()),Einstellungen!$F$13:$F$67)))*N(Mitarbeiter!$E169)/IF(Einstellungen!$C$11="7 Tage",7,5),N('Ist-Stunden'!AA169)+(N(Krankheitstage!AN169)+N(Krankheitstage!AZ169))*N($C169))))</f>
        <v/>
      </c>
      <c r="BF169" s="76">
        <f>IF($B169="",0,IF(Einstellungen!$C$10="Ja",MAX(IF(Einstellungen!$C$11="7 Tage",MAX(0,(MIN(DATE(2027,12,0),IF(Mitarbeiter!$D169="",DATE(2027,12,0),Mitarbeiter!$D169),TODAY()))-(MAX(DATE(2027,11,1),Mitarbeiter!$C169))+1),MAX(0,NETWORKDAYS(MAX(DATE(2027,11,1),Mitarbeiter!$C169),MIN(DATE(2027,12,0),IF(Mitarbeiter!$D169="",DATE(2027,12,0),Mitarbeiter!$D169),TODAY()),Einstellungen!$F$13:$F$67)))*N(Mitarbeiter!$E169)/IF(Einstellungen!$C$11="7 Tage",7,5),N('Ist-Stunden'!AB169)),MAX(IF(Einstellungen!$C$11="7 Tage",MAX(0,(MIN(DATE(2027,12,0),IF(Mitarbeiter!$D169="",DATE(2027,12,0),Mitarbeiter!$D169),TODAY()))-(MAX(DATE(2027,11,1),Mitarbeiter!$C169))+1),MAX(0,NETWORKDAYS(MAX(DATE(2027,11,1),Mitarbeiter!$C169),MIN(DATE(2027,12,0),IF(Mitarbeiter!$D169="",DATE(2027,12,0),Mitarbeiter!$D169),TODAY()),Einstellungen!$F$13:$F$67)))*N(Mitarbeiter!$E169)/IF(Einstellungen!$C$11="7 Tage",7,5),N('Ist-Stunden'!AB169)+(N(Krankheitstage!AO169)+N(Krankheitstage!BA169))*N($C169))))</f>
        <v/>
      </c>
      <c r="BG169" s="76">
        <f>IF($B169="",0,IF(Einstellungen!$C$10="Ja",MAX(IF(Einstellungen!$C$11="7 Tage",MAX(0,(MIN(DATE(2027,13,0),IF(Mitarbeiter!$D169="",DATE(2027,13,0),Mitarbeiter!$D169),TODAY()))-(MAX(DATE(2027,12,1),Mitarbeiter!$C169))+1),MAX(0,NETWORKDAYS(MAX(DATE(2027,12,1),Mitarbeiter!$C169),MIN(DATE(2027,13,0),IF(Mitarbeiter!$D169="",DATE(2027,13,0),Mitarbeiter!$D169),TODAY()),Einstellungen!$F$13:$F$67)))*N(Mitarbeiter!$E169)/IF(Einstellungen!$C$11="7 Tage",7,5),N('Ist-Stunden'!AC169)),MAX(IF(Einstellungen!$C$11="7 Tage",MAX(0,(MIN(DATE(2027,13,0),IF(Mitarbeiter!$D169="",DATE(2027,13,0),Mitarbeiter!$D169),TODAY()))-(MAX(DATE(2027,12,1),Mitarbeiter!$C169))+1),MAX(0,NETWORKDAYS(MAX(DATE(2027,12,1),Mitarbeiter!$C169),MIN(DATE(2027,13,0),IF(Mitarbeiter!$D169="",DATE(2027,13,0),Mitarbeiter!$D169),TODAY()),Einstellungen!$F$13:$F$67)))*N(Mitarbeiter!$E169)/IF(Einstellungen!$C$11="7 Tage",7,5),N('Ist-Stunden'!AC169)+(N(Krankheitstage!AP169)+N(Krankheitstage!BB169))*N($C169))))</f>
        <v/>
      </c>
      <c r="BH169" s="76">
        <f>IF($B169="",0,IF(Einstellungen!$C$10="Ja",MAX(IF(Einstellungen!$C$11="7 Tage",MAX(0,(MIN(DATE(2028,2,0),IF(Mitarbeiter!$D169="",DATE(2028,2,0),Mitarbeiter!$D169),TODAY()))-(MAX(DATE(2028,1,1),Mitarbeiter!$C169))+1),MAX(0,NETWORKDAYS(MAX(DATE(2028,1,1),Mitarbeiter!$C169),MIN(DATE(2028,2,0),IF(Mitarbeiter!$D169="",DATE(2028,2,0),Mitarbeiter!$D169),TODAY()),Einstellungen!$F$13:$F$67)))*N(Mitarbeiter!$E169)/IF(Einstellungen!$C$11="7 Tage",7,5),N('Ist-Stunden'!AD169)),MAX(IF(Einstellungen!$C$11="7 Tage",MAX(0,(MIN(DATE(2028,2,0),IF(Mitarbeiter!$D169="",DATE(2028,2,0),Mitarbeiter!$D169),TODAY()))-(MAX(DATE(2028,1,1),Mitarbeiter!$C169))+1),MAX(0,NETWORKDAYS(MAX(DATE(2028,1,1),Mitarbeiter!$C169),MIN(DATE(2028,2,0),IF(Mitarbeiter!$D169="",DATE(2028,2,0),Mitarbeiter!$D169),TODAY()),Einstellungen!$F$13:$F$67)))*N(Mitarbeiter!$E169)/IF(Einstellungen!$C$11="7 Tage",7,5),N('Ist-Stunden'!AD169)+(N(Krankheitstage!BC169)+N(Krankheitstage!BO169))*N($C169))))</f>
        <v/>
      </c>
      <c r="BI169" s="76">
        <f>IF($B169="",0,IF(Einstellungen!$C$10="Ja",MAX(IF(Einstellungen!$C$11="7 Tage",MAX(0,(MIN(DATE(2028,3,0),IF(Mitarbeiter!$D169="",DATE(2028,3,0),Mitarbeiter!$D169),TODAY()))-(MAX(DATE(2028,2,1),Mitarbeiter!$C169))+1),MAX(0,NETWORKDAYS(MAX(DATE(2028,2,1),Mitarbeiter!$C169),MIN(DATE(2028,3,0),IF(Mitarbeiter!$D169="",DATE(2028,3,0),Mitarbeiter!$D169),TODAY()),Einstellungen!$F$13:$F$67)))*N(Mitarbeiter!$E169)/IF(Einstellungen!$C$11="7 Tage",7,5),N('Ist-Stunden'!AE169)),MAX(IF(Einstellungen!$C$11="7 Tage",MAX(0,(MIN(DATE(2028,3,0),IF(Mitarbeiter!$D169="",DATE(2028,3,0),Mitarbeiter!$D169),TODAY()))-(MAX(DATE(2028,2,1),Mitarbeiter!$C169))+1),MAX(0,NETWORKDAYS(MAX(DATE(2028,2,1),Mitarbeiter!$C169),MIN(DATE(2028,3,0),IF(Mitarbeiter!$D169="",DATE(2028,3,0),Mitarbeiter!$D169),TODAY()),Einstellungen!$F$13:$F$67)))*N(Mitarbeiter!$E169)/IF(Einstellungen!$C$11="7 Tage",7,5),N('Ist-Stunden'!AE169)+(N(Krankheitstage!BD169)+N(Krankheitstage!BP169))*N($C169))))</f>
        <v/>
      </c>
      <c r="BJ169" s="76">
        <f>IF($B169="",0,IF(Einstellungen!$C$10="Ja",MAX(IF(Einstellungen!$C$11="7 Tage",MAX(0,(MIN(DATE(2028,4,0),IF(Mitarbeiter!$D169="",DATE(2028,4,0),Mitarbeiter!$D169),TODAY()))-(MAX(DATE(2028,3,1),Mitarbeiter!$C169))+1),MAX(0,NETWORKDAYS(MAX(DATE(2028,3,1),Mitarbeiter!$C169),MIN(DATE(2028,4,0),IF(Mitarbeiter!$D169="",DATE(2028,4,0),Mitarbeiter!$D169),TODAY()),Einstellungen!$F$13:$F$67)))*N(Mitarbeiter!$E169)/IF(Einstellungen!$C$11="7 Tage",7,5),N('Ist-Stunden'!AF169)),MAX(IF(Einstellungen!$C$11="7 Tage",MAX(0,(MIN(DATE(2028,4,0),IF(Mitarbeiter!$D169="",DATE(2028,4,0),Mitarbeiter!$D169),TODAY()))-(MAX(DATE(2028,3,1),Mitarbeiter!$C169))+1),MAX(0,NETWORKDAYS(MAX(DATE(2028,3,1),Mitarbeiter!$C169),MIN(DATE(2028,4,0),IF(Mitarbeiter!$D169="",DATE(2028,4,0),Mitarbeiter!$D169),TODAY()),Einstellungen!$F$13:$F$67)))*N(Mitarbeiter!$E169)/IF(Einstellungen!$C$11="7 Tage",7,5),N('Ist-Stunden'!AF169)+(N(Krankheitstage!BE169)+N(Krankheitstage!BQ169))*N($C169))))</f>
        <v/>
      </c>
      <c r="BK169" s="76">
        <f>IF($B169="",0,IF(Einstellungen!$C$10="Ja",MAX(IF(Einstellungen!$C$11="7 Tage",MAX(0,(MIN(DATE(2028,5,0),IF(Mitarbeiter!$D169="",DATE(2028,5,0),Mitarbeiter!$D169),TODAY()))-(MAX(DATE(2028,4,1),Mitarbeiter!$C169))+1),MAX(0,NETWORKDAYS(MAX(DATE(2028,4,1),Mitarbeiter!$C169),MIN(DATE(2028,5,0),IF(Mitarbeiter!$D169="",DATE(2028,5,0),Mitarbeiter!$D169),TODAY()),Einstellungen!$F$13:$F$67)))*N(Mitarbeiter!$E169)/IF(Einstellungen!$C$11="7 Tage",7,5),N('Ist-Stunden'!AG169)),MAX(IF(Einstellungen!$C$11="7 Tage",MAX(0,(MIN(DATE(2028,5,0),IF(Mitarbeiter!$D169="",DATE(2028,5,0),Mitarbeiter!$D169),TODAY()))-(MAX(DATE(2028,4,1),Mitarbeiter!$C169))+1),MAX(0,NETWORKDAYS(MAX(DATE(2028,4,1),Mitarbeiter!$C169),MIN(DATE(2028,5,0),IF(Mitarbeiter!$D169="",DATE(2028,5,0),Mitarbeiter!$D169),TODAY()),Einstellungen!$F$13:$F$67)))*N(Mitarbeiter!$E169)/IF(Einstellungen!$C$11="7 Tage",7,5),N('Ist-Stunden'!AG169)+(N(Krankheitstage!BF169)+N(Krankheitstage!BR169))*N($C169))))</f>
        <v/>
      </c>
      <c r="BL169" s="76">
        <f>IF($B169="",0,IF(Einstellungen!$C$10="Ja",MAX(IF(Einstellungen!$C$11="7 Tage",MAX(0,(MIN(DATE(2028,6,0),IF(Mitarbeiter!$D169="",DATE(2028,6,0),Mitarbeiter!$D169),TODAY()))-(MAX(DATE(2028,5,1),Mitarbeiter!$C169))+1),MAX(0,NETWORKDAYS(MAX(DATE(2028,5,1),Mitarbeiter!$C169),MIN(DATE(2028,6,0),IF(Mitarbeiter!$D169="",DATE(2028,6,0),Mitarbeiter!$D169),TODAY()),Einstellungen!$F$13:$F$67)))*N(Mitarbeiter!$E169)/IF(Einstellungen!$C$11="7 Tage",7,5),N('Ist-Stunden'!AH169)),MAX(IF(Einstellungen!$C$11="7 Tage",MAX(0,(MIN(DATE(2028,6,0),IF(Mitarbeiter!$D169="",DATE(2028,6,0),Mitarbeiter!$D169),TODAY()))-(MAX(DATE(2028,5,1),Mitarbeiter!$C169))+1),MAX(0,NETWORKDAYS(MAX(DATE(2028,5,1),Mitarbeiter!$C169),MIN(DATE(2028,6,0),IF(Mitarbeiter!$D169="",DATE(2028,6,0),Mitarbeiter!$D169),TODAY()),Einstellungen!$F$13:$F$67)))*N(Mitarbeiter!$E169)/IF(Einstellungen!$C$11="7 Tage",7,5),N('Ist-Stunden'!AH169)+(N(Krankheitstage!BG169)+N(Krankheitstage!BS169))*N($C169))))</f>
        <v/>
      </c>
      <c r="BM169" s="76">
        <f>IF($B169="",0,IF(Einstellungen!$C$10="Ja",MAX(IF(Einstellungen!$C$11="7 Tage",MAX(0,(MIN(DATE(2028,7,0),IF(Mitarbeiter!$D169="",DATE(2028,7,0),Mitarbeiter!$D169),TODAY()))-(MAX(DATE(2028,6,1),Mitarbeiter!$C169))+1),MAX(0,NETWORKDAYS(MAX(DATE(2028,6,1),Mitarbeiter!$C169),MIN(DATE(2028,7,0),IF(Mitarbeiter!$D169="",DATE(2028,7,0),Mitarbeiter!$D169),TODAY()),Einstellungen!$F$13:$F$67)))*N(Mitarbeiter!$E169)/IF(Einstellungen!$C$11="7 Tage",7,5),N('Ist-Stunden'!AI169)),MAX(IF(Einstellungen!$C$11="7 Tage",MAX(0,(MIN(DATE(2028,7,0),IF(Mitarbeiter!$D169="",DATE(2028,7,0),Mitarbeiter!$D169),TODAY()))-(MAX(DATE(2028,6,1),Mitarbeiter!$C169))+1),MAX(0,NETWORKDAYS(MAX(DATE(2028,6,1),Mitarbeiter!$C169),MIN(DATE(2028,7,0),IF(Mitarbeiter!$D169="",DATE(2028,7,0),Mitarbeiter!$D169),TODAY()),Einstellungen!$F$13:$F$67)))*N(Mitarbeiter!$E169)/IF(Einstellungen!$C$11="7 Tage",7,5),N('Ist-Stunden'!AI169)+(N(Krankheitstage!BH169)+N(Krankheitstage!BT169))*N($C169))))</f>
        <v/>
      </c>
      <c r="BN169" s="76">
        <f>IF($B169="",0,IF(Einstellungen!$C$10="Ja",MAX(IF(Einstellungen!$C$11="7 Tage",MAX(0,(MIN(DATE(2028,8,0),IF(Mitarbeiter!$D169="",DATE(2028,8,0),Mitarbeiter!$D169),TODAY()))-(MAX(DATE(2028,7,1),Mitarbeiter!$C169))+1),MAX(0,NETWORKDAYS(MAX(DATE(2028,7,1),Mitarbeiter!$C169),MIN(DATE(2028,8,0),IF(Mitarbeiter!$D169="",DATE(2028,8,0),Mitarbeiter!$D169),TODAY()),Einstellungen!$F$13:$F$67)))*N(Mitarbeiter!$E169)/IF(Einstellungen!$C$11="7 Tage",7,5),N('Ist-Stunden'!AJ169)),MAX(IF(Einstellungen!$C$11="7 Tage",MAX(0,(MIN(DATE(2028,8,0),IF(Mitarbeiter!$D169="",DATE(2028,8,0),Mitarbeiter!$D169),TODAY()))-(MAX(DATE(2028,7,1),Mitarbeiter!$C169))+1),MAX(0,NETWORKDAYS(MAX(DATE(2028,7,1),Mitarbeiter!$C169),MIN(DATE(2028,8,0),IF(Mitarbeiter!$D169="",DATE(2028,8,0),Mitarbeiter!$D169),TODAY()),Einstellungen!$F$13:$F$67)))*N(Mitarbeiter!$E169)/IF(Einstellungen!$C$11="7 Tage",7,5),N('Ist-Stunden'!AJ169)+(N(Krankheitstage!BI169)+N(Krankheitstage!BU169))*N($C169))))</f>
        <v/>
      </c>
      <c r="BO169" s="76">
        <f>IF($B169="",0,IF(Einstellungen!$C$10="Ja",MAX(IF(Einstellungen!$C$11="7 Tage",MAX(0,(MIN(DATE(2028,9,0),IF(Mitarbeiter!$D169="",DATE(2028,9,0),Mitarbeiter!$D169),TODAY()))-(MAX(DATE(2028,8,1),Mitarbeiter!$C169))+1),MAX(0,NETWORKDAYS(MAX(DATE(2028,8,1),Mitarbeiter!$C169),MIN(DATE(2028,9,0),IF(Mitarbeiter!$D169="",DATE(2028,9,0),Mitarbeiter!$D169),TODAY()),Einstellungen!$F$13:$F$67)))*N(Mitarbeiter!$E169)/IF(Einstellungen!$C$11="7 Tage",7,5),N('Ist-Stunden'!AK169)),MAX(IF(Einstellungen!$C$11="7 Tage",MAX(0,(MIN(DATE(2028,9,0),IF(Mitarbeiter!$D169="",DATE(2028,9,0),Mitarbeiter!$D169),TODAY()))-(MAX(DATE(2028,8,1),Mitarbeiter!$C169))+1),MAX(0,NETWORKDAYS(MAX(DATE(2028,8,1),Mitarbeiter!$C169),MIN(DATE(2028,9,0),IF(Mitarbeiter!$D169="",DATE(2028,9,0),Mitarbeiter!$D169),TODAY()),Einstellungen!$F$13:$F$67)))*N(Mitarbeiter!$E169)/IF(Einstellungen!$C$11="7 Tage",7,5),N('Ist-Stunden'!AK169)+(N(Krankheitstage!BJ169)+N(Krankheitstage!BV169))*N($C169))))</f>
        <v/>
      </c>
      <c r="BP169" s="76">
        <f>IF($B169="",0,IF(Einstellungen!$C$10="Ja",MAX(IF(Einstellungen!$C$11="7 Tage",MAX(0,(MIN(DATE(2028,10,0),IF(Mitarbeiter!$D169="",DATE(2028,10,0),Mitarbeiter!$D169),TODAY()))-(MAX(DATE(2028,9,1),Mitarbeiter!$C169))+1),MAX(0,NETWORKDAYS(MAX(DATE(2028,9,1),Mitarbeiter!$C169),MIN(DATE(2028,10,0),IF(Mitarbeiter!$D169="",DATE(2028,10,0),Mitarbeiter!$D169),TODAY()),Einstellungen!$F$13:$F$67)))*N(Mitarbeiter!$E169)/IF(Einstellungen!$C$11="7 Tage",7,5),N('Ist-Stunden'!AL169)),MAX(IF(Einstellungen!$C$11="7 Tage",MAX(0,(MIN(DATE(2028,10,0),IF(Mitarbeiter!$D169="",DATE(2028,10,0),Mitarbeiter!$D169),TODAY()))-(MAX(DATE(2028,9,1),Mitarbeiter!$C169))+1),MAX(0,NETWORKDAYS(MAX(DATE(2028,9,1),Mitarbeiter!$C169),MIN(DATE(2028,10,0),IF(Mitarbeiter!$D169="",DATE(2028,10,0),Mitarbeiter!$D169),TODAY()),Einstellungen!$F$13:$F$67)))*N(Mitarbeiter!$E169)/IF(Einstellungen!$C$11="7 Tage",7,5),N('Ist-Stunden'!AL169)+(N(Krankheitstage!BK169)+N(Krankheitstage!BW169))*N($C169))))</f>
        <v/>
      </c>
      <c r="BQ169" s="76">
        <f>IF($B169="",0,IF(Einstellungen!$C$10="Ja",MAX(IF(Einstellungen!$C$11="7 Tage",MAX(0,(MIN(DATE(2028,11,0),IF(Mitarbeiter!$D169="",DATE(2028,11,0),Mitarbeiter!$D169),TODAY()))-(MAX(DATE(2028,10,1),Mitarbeiter!$C169))+1),MAX(0,NETWORKDAYS(MAX(DATE(2028,10,1),Mitarbeiter!$C169),MIN(DATE(2028,11,0),IF(Mitarbeiter!$D169="",DATE(2028,11,0),Mitarbeiter!$D169),TODAY()),Einstellungen!$F$13:$F$67)))*N(Mitarbeiter!$E169)/IF(Einstellungen!$C$11="7 Tage",7,5),N('Ist-Stunden'!AM169)),MAX(IF(Einstellungen!$C$11="7 Tage",MAX(0,(MIN(DATE(2028,11,0),IF(Mitarbeiter!$D169="",DATE(2028,11,0),Mitarbeiter!$D169),TODAY()))-(MAX(DATE(2028,10,1),Mitarbeiter!$C169))+1),MAX(0,NETWORKDAYS(MAX(DATE(2028,10,1),Mitarbeiter!$C169),MIN(DATE(2028,11,0),IF(Mitarbeiter!$D169="",DATE(2028,11,0),Mitarbeiter!$D169),TODAY()),Einstellungen!$F$13:$F$67)))*N(Mitarbeiter!$E169)/IF(Einstellungen!$C$11="7 Tage",7,5),N('Ist-Stunden'!AM169)+(N(Krankheitstage!BL169)+N(Krankheitstage!BX169))*N($C169))))</f>
        <v/>
      </c>
      <c r="BR169" s="76">
        <f>IF($B169="",0,IF(Einstellungen!$C$10="Ja",MAX(IF(Einstellungen!$C$11="7 Tage",MAX(0,(MIN(DATE(2028,12,0),IF(Mitarbeiter!$D169="",DATE(2028,12,0),Mitarbeiter!$D169),TODAY()))-(MAX(DATE(2028,11,1),Mitarbeiter!$C169))+1),MAX(0,NETWORKDAYS(MAX(DATE(2028,11,1),Mitarbeiter!$C169),MIN(DATE(2028,12,0),IF(Mitarbeiter!$D169="",DATE(2028,12,0),Mitarbeiter!$D169),TODAY()),Einstellungen!$F$13:$F$67)))*N(Mitarbeiter!$E169)/IF(Einstellungen!$C$11="7 Tage",7,5),N('Ist-Stunden'!AN169)),MAX(IF(Einstellungen!$C$11="7 Tage",MAX(0,(MIN(DATE(2028,12,0),IF(Mitarbeiter!$D169="",DATE(2028,12,0),Mitarbeiter!$D169),TODAY()))-(MAX(DATE(2028,11,1),Mitarbeiter!$C169))+1),MAX(0,NETWORKDAYS(MAX(DATE(2028,11,1),Mitarbeiter!$C169),MIN(DATE(2028,12,0),IF(Mitarbeiter!$D169="",DATE(2028,12,0),Mitarbeiter!$D169),TODAY()),Einstellungen!$F$13:$F$67)))*N(Mitarbeiter!$E169)/IF(Einstellungen!$C$11="7 Tage",7,5),N('Ist-Stunden'!AN169)+(N(Krankheitstage!BM169)+N(Krankheitstage!BY169))*N($C169))))</f>
        <v/>
      </c>
      <c r="BS169" s="76">
        <f>IF($B169="",0,IF(Einstellungen!$C$10="Ja",MAX(IF(Einstellungen!$C$11="7 Tage",MAX(0,(MIN(DATE(2028,13,0),IF(Mitarbeiter!$D169="",DATE(2028,13,0),Mitarbeiter!$D169),TODAY()))-(MAX(DATE(2028,12,1),Mitarbeiter!$C169))+1),MAX(0,NETWORKDAYS(MAX(DATE(2028,12,1),Mitarbeiter!$C169),MIN(DATE(2028,13,0),IF(Mitarbeiter!$D169="",DATE(2028,13,0),Mitarbeiter!$D169),TODAY()),Einstellungen!$F$13:$F$67)))*N(Mitarbeiter!$E169)/IF(Einstellungen!$C$11="7 Tage",7,5),N('Ist-Stunden'!AO169)),MAX(IF(Einstellungen!$C$11="7 Tage",MAX(0,(MIN(DATE(2028,13,0),IF(Mitarbeiter!$D169="",DATE(2028,13,0),Mitarbeiter!$D169),TODAY()))-(MAX(DATE(2028,12,1),Mitarbeiter!$C169))+1),MAX(0,NETWORKDAYS(MAX(DATE(2028,12,1),Mitarbeiter!$C169),MIN(DATE(2028,13,0),IF(Mitarbeiter!$D169="",DATE(2028,13,0),Mitarbeiter!$D169),TODAY()),Einstellungen!$F$13:$F$67)))*N(Mitarbeiter!$E169)/IF(Einstellungen!$C$11="7 Tage",7,5),N('Ist-Stunden'!AO169)+(N(Krankheitstage!BN169)+N(Krankheitstage!BZ169))*N($C169))))</f>
        <v/>
      </c>
      <c r="BT169" s="76">
        <f>IF($B169="",0,IF(Einstellungen!$C$10="Ja",MAX(IF(Einstellungen!$C$11="7 Tage",MAX(0,(MIN(DATE(2029,2,0),IF(Mitarbeiter!$D169="",DATE(2029,2,0),Mitarbeiter!$D169),TODAY()))-(MAX(DATE(2029,1,1),Mitarbeiter!$C169))+1),MAX(0,NETWORKDAYS(MAX(DATE(2029,1,1),Mitarbeiter!$C169),MIN(DATE(2029,2,0),IF(Mitarbeiter!$D169="",DATE(2029,2,0),Mitarbeiter!$D169),TODAY()),Einstellungen!$F$13:$F$67)))*N(Mitarbeiter!$E169)/IF(Einstellungen!$C$11="7 Tage",7,5),N('Ist-Stunden'!AP169)),MAX(IF(Einstellungen!$C$11="7 Tage",MAX(0,(MIN(DATE(2029,2,0),IF(Mitarbeiter!$D169="",DATE(2029,2,0),Mitarbeiter!$D169),TODAY()))-(MAX(DATE(2029,1,1),Mitarbeiter!$C169))+1),MAX(0,NETWORKDAYS(MAX(DATE(2029,1,1),Mitarbeiter!$C169),MIN(DATE(2029,2,0),IF(Mitarbeiter!$D169="",DATE(2029,2,0),Mitarbeiter!$D169),TODAY()),Einstellungen!$F$13:$F$67)))*N(Mitarbeiter!$E169)/IF(Einstellungen!$C$11="7 Tage",7,5),N('Ist-Stunden'!AP169)+(N(Krankheitstage!CA169)+N(Krankheitstage!CM169))*N($C169))))</f>
        <v/>
      </c>
      <c r="BU169" s="76">
        <f>IF($B169="",0,IF(Einstellungen!$C$10="Ja",MAX(IF(Einstellungen!$C$11="7 Tage",MAX(0,(MIN(DATE(2029,3,0),IF(Mitarbeiter!$D169="",DATE(2029,3,0),Mitarbeiter!$D169),TODAY()))-(MAX(DATE(2029,2,1),Mitarbeiter!$C169))+1),MAX(0,NETWORKDAYS(MAX(DATE(2029,2,1),Mitarbeiter!$C169),MIN(DATE(2029,3,0),IF(Mitarbeiter!$D169="",DATE(2029,3,0),Mitarbeiter!$D169),TODAY()),Einstellungen!$F$13:$F$67)))*N(Mitarbeiter!$E169)/IF(Einstellungen!$C$11="7 Tage",7,5),N('Ist-Stunden'!AQ169)),MAX(IF(Einstellungen!$C$11="7 Tage",MAX(0,(MIN(DATE(2029,3,0),IF(Mitarbeiter!$D169="",DATE(2029,3,0),Mitarbeiter!$D169),TODAY()))-(MAX(DATE(2029,2,1),Mitarbeiter!$C169))+1),MAX(0,NETWORKDAYS(MAX(DATE(2029,2,1),Mitarbeiter!$C169),MIN(DATE(2029,3,0),IF(Mitarbeiter!$D169="",DATE(2029,3,0),Mitarbeiter!$D169),TODAY()),Einstellungen!$F$13:$F$67)))*N(Mitarbeiter!$E169)/IF(Einstellungen!$C$11="7 Tage",7,5),N('Ist-Stunden'!AQ169)+(N(Krankheitstage!CB169)+N(Krankheitstage!CN169))*N($C169))))</f>
        <v/>
      </c>
      <c r="BV169" s="76">
        <f>IF($B169="",0,IF(Einstellungen!$C$10="Ja",MAX(IF(Einstellungen!$C$11="7 Tage",MAX(0,(MIN(DATE(2029,4,0),IF(Mitarbeiter!$D169="",DATE(2029,4,0),Mitarbeiter!$D169),TODAY()))-(MAX(DATE(2029,3,1),Mitarbeiter!$C169))+1),MAX(0,NETWORKDAYS(MAX(DATE(2029,3,1),Mitarbeiter!$C169),MIN(DATE(2029,4,0),IF(Mitarbeiter!$D169="",DATE(2029,4,0),Mitarbeiter!$D169),TODAY()),Einstellungen!$F$13:$F$67)))*N(Mitarbeiter!$E169)/IF(Einstellungen!$C$11="7 Tage",7,5),N('Ist-Stunden'!AR169)),MAX(IF(Einstellungen!$C$11="7 Tage",MAX(0,(MIN(DATE(2029,4,0),IF(Mitarbeiter!$D169="",DATE(2029,4,0),Mitarbeiter!$D169),TODAY()))-(MAX(DATE(2029,3,1),Mitarbeiter!$C169))+1),MAX(0,NETWORKDAYS(MAX(DATE(2029,3,1),Mitarbeiter!$C169),MIN(DATE(2029,4,0),IF(Mitarbeiter!$D169="",DATE(2029,4,0),Mitarbeiter!$D169),TODAY()),Einstellungen!$F$13:$F$67)))*N(Mitarbeiter!$E169)/IF(Einstellungen!$C$11="7 Tage",7,5),N('Ist-Stunden'!AR169)+(N(Krankheitstage!CC169)+N(Krankheitstage!CO169))*N($C169))))</f>
        <v/>
      </c>
      <c r="BW169" s="76">
        <f>IF($B169="",0,IF(Einstellungen!$C$10="Ja",MAX(IF(Einstellungen!$C$11="7 Tage",MAX(0,(MIN(DATE(2029,5,0),IF(Mitarbeiter!$D169="",DATE(2029,5,0),Mitarbeiter!$D169),TODAY()))-(MAX(DATE(2029,4,1),Mitarbeiter!$C169))+1),MAX(0,NETWORKDAYS(MAX(DATE(2029,4,1),Mitarbeiter!$C169),MIN(DATE(2029,5,0),IF(Mitarbeiter!$D169="",DATE(2029,5,0),Mitarbeiter!$D169),TODAY()),Einstellungen!$F$13:$F$67)))*N(Mitarbeiter!$E169)/IF(Einstellungen!$C$11="7 Tage",7,5),N('Ist-Stunden'!AS169)),MAX(IF(Einstellungen!$C$11="7 Tage",MAX(0,(MIN(DATE(2029,5,0),IF(Mitarbeiter!$D169="",DATE(2029,5,0),Mitarbeiter!$D169),TODAY()))-(MAX(DATE(2029,4,1),Mitarbeiter!$C169))+1),MAX(0,NETWORKDAYS(MAX(DATE(2029,4,1),Mitarbeiter!$C169),MIN(DATE(2029,5,0),IF(Mitarbeiter!$D169="",DATE(2029,5,0),Mitarbeiter!$D169),TODAY()),Einstellungen!$F$13:$F$67)))*N(Mitarbeiter!$E169)/IF(Einstellungen!$C$11="7 Tage",7,5),N('Ist-Stunden'!AS169)+(N(Krankheitstage!CD169)+N(Krankheitstage!CP169))*N($C169))))</f>
        <v/>
      </c>
      <c r="BX169" s="76">
        <f>IF($B169="",0,IF(Einstellungen!$C$10="Ja",MAX(IF(Einstellungen!$C$11="7 Tage",MAX(0,(MIN(DATE(2029,6,0),IF(Mitarbeiter!$D169="",DATE(2029,6,0),Mitarbeiter!$D169),TODAY()))-(MAX(DATE(2029,5,1),Mitarbeiter!$C169))+1),MAX(0,NETWORKDAYS(MAX(DATE(2029,5,1),Mitarbeiter!$C169),MIN(DATE(2029,6,0),IF(Mitarbeiter!$D169="",DATE(2029,6,0),Mitarbeiter!$D169),TODAY()),Einstellungen!$F$13:$F$67)))*N(Mitarbeiter!$E169)/IF(Einstellungen!$C$11="7 Tage",7,5),N('Ist-Stunden'!AT169)),MAX(IF(Einstellungen!$C$11="7 Tage",MAX(0,(MIN(DATE(2029,6,0),IF(Mitarbeiter!$D169="",DATE(2029,6,0),Mitarbeiter!$D169),TODAY()))-(MAX(DATE(2029,5,1),Mitarbeiter!$C169))+1),MAX(0,NETWORKDAYS(MAX(DATE(2029,5,1),Mitarbeiter!$C169),MIN(DATE(2029,6,0),IF(Mitarbeiter!$D169="",DATE(2029,6,0),Mitarbeiter!$D169),TODAY()),Einstellungen!$F$13:$F$67)))*N(Mitarbeiter!$E169)/IF(Einstellungen!$C$11="7 Tage",7,5),N('Ist-Stunden'!AT169)+(N(Krankheitstage!CE169)+N(Krankheitstage!CQ169))*N($C169))))</f>
        <v/>
      </c>
      <c r="BY169" s="76">
        <f>IF($B169="",0,IF(Einstellungen!$C$10="Ja",MAX(IF(Einstellungen!$C$11="7 Tage",MAX(0,(MIN(DATE(2029,7,0),IF(Mitarbeiter!$D169="",DATE(2029,7,0),Mitarbeiter!$D169),TODAY()))-(MAX(DATE(2029,6,1),Mitarbeiter!$C169))+1),MAX(0,NETWORKDAYS(MAX(DATE(2029,6,1),Mitarbeiter!$C169),MIN(DATE(2029,7,0),IF(Mitarbeiter!$D169="",DATE(2029,7,0),Mitarbeiter!$D169),TODAY()),Einstellungen!$F$13:$F$67)))*N(Mitarbeiter!$E169)/IF(Einstellungen!$C$11="7 Tage",7,5),N('Ist-Stunden'!AU169)),MAX(IF(Einstellungen!$C$11="7 Tage",MAX(0,(MIN(DATE(2029,7,0),IF(Mitarbeiter!$D169="",DATE(2029,7,0),Mitarbeiter!$D169),TODAY()))-(MAX(DATE(2029,6,1),Mitarbeiter!$C169))+1),MAX(0,NETWORKDAYS(MAX(DATE(2029,6,1),Mitarbeiter!$C169),MIN(DATE(2029,7,0),IF(Mitarbeiter!$D169="",DATE(2029,7,0),Mitarbeiter!$D169),TODAY()),Einstellungen!$F$13:$F$67)))*N(Mitarbeiter!$E169)/IF(Einstellungen!$C$11="7 Tage",7,5),N('Ist-Stunden'!AU169)+(N(Krankheitstage!CF169)+N(Krankheitstage!CR169))*N($C169))))</f>
        <v/>
      </c>
      <c r="BZ169" s="76">
        <f>IF($B169="",0,IF(Einstellungen!$C$10="Ja",MAX(IF(Einstellungen!$C$11="7 Tage",MAX(0,(MIN(DATE(2029,8,0),IF(Mitarbeiter!$D169="",DATE(2029,8,0),Mitarbeiter!$D169),TODAY()))-(MAX(DATE(2029,7,1),Mitarbeiter!$C169))+1),MAX(0,NETWORKDAYS(MAX(DATE(2029,7,1),Mitarbeiter!$C169),MIN(DATE(2029,8,0),IF(Mitarbeiter!$D169="",DATE(2029,8,0),Mitarbeiter!$D169),TODAY()),Einstellungen!$F$13:$F$67)))*N(Mitarbeiter!$E169)/IF(Einstellungen!$C$11="7 Tage",7,5),N('Ist-Stunden'!AV169)),MAX(IF(Einstellungen!$C$11="7 Tage",MAX(0,(MIN(DATE(2029,8,0),IF(Mitarbeiter!$D169="",DATE(2029,8,0),Mitarbeiter!$D169),TODAY()))-(MAX(DATE(2029,7,1),Mitarbeiter!$C169))+1),MAX(0,NETWORKDAYS(MAX(DATE(2029,7,1),Mitarbeiter!$C169),MIN(DATE(2029,8,0),IF(Mitarbeiter!$D169="",DATE(2029,8,0),Mitarbeiter!$D169),TODAY()),Einstellungen!$F$13:$F$67)))*N(Mitarbeiter!$E169)/IF(Einstellungen!$C$11="7 Tage",7,5),N('Ist-Stunden'!AV169)+(N(Krankheitstage!CG169)+N(Krankheitstage!CS169))*N($C169))))</f>
        <v/>
      </c>
      <c r="CA169" s="76">
        <f>IF($B169="",0,IF(Einstellungen!$C$10="Ja",MAX(IF(Einstellungen!$C$11="7 Tage",MAX(0,(MIN(DATE(2029,9,0),IF(Mitarbeiter!$D169="",DATE(2029,9,0),Mitarbeiter!$D169),TODAY()))-(MAX(DATE(2029,8,1),Mitarbeiter!$C169))+1),MAX(0,NETWORKDAYS(MAX(DATE(2029,8,1),Mitarbeiter!$C169),MIN(DATE(2029,9,0),IF(Mitarbeiter!$D169="",DATE(2029,9,0),Mitarbeiter!$D169),TODAY()),Einstellungen!$F$13:$F$67)))*N(Mitarbeiter!$E169)/IF(Einstellungen!$C$11="7 Tage",7,5),N('Ist-Stunden'!AW169)),MAX(IF(Einstellungen!$C$11="7 Tage",MAX(0,(MIN(DATE(2029,9,0),IF(Mitarbeiter!$D169="",DATE(2029,9,0),Mitarbeiter!$D169),TODAY()))-(MAX(DATE(2029,8,1),Mitarbeiter!$C169))+1),MAX(0,NETWORKDAYS(MAX(DATE(2029,8,1),Mitarbeiter!$C169),MIN(DATE(2029,9,0),IF(Mitarbeiter!$D169="",DATE(2029,9,0),Mitarbeiter!$D169),TODAY()),Einstellungen!$F$13:$F$67)))*N(Mitarbeiter!$E169)/IF(Einstellungen!$C$11="7 Tage",7,5),N('Ist-Stunden'!AW169)+(N(Krankheitstage!CH169)+N(Krankheitstage!CT169))*N($C169))))</f>
        <v/>
      </c>
      <c r="CB169" s="76">
        <f>IF($B169="",0,IF(Einstellungen!$C$10="Ja",MAX(IF(Einstellungen!$C$11="7 Tage",MAX(0,(MIN(DATE(2029,10,0),IF(Mitarbeiter!$D169="",DATE(2029,10,0),Mitarbeiter!$D169),TODAY()))-(MAX(DATE(2029,9,1),Mitarbeiter!$C169))+1),MAX(0,NETWORKDAYS(MAX(DATE(2029,9,1),Mitarbeiter!$C169),MIN(DATE(2029,10,0),IF(Mitarbeiter!$D169="",DATE(2029,10,0),Mitarbeiter!$D169),TODAY()),Einstellungen!$F$13:$F$67)))*N(Mitarbeiter!$E169)/IF(Einstellungen!$C$11="7 Tage",7,5),N('Ist-Stunden'!AX169)),MAX(IF(Einstellungen!$C$11="7 Tage",MAX(0,(MIN(DATE(2029,10,0),IF(Mitarbeiter!$D169="",DATE(2029,10,0),Mitarbeiter!$D169),TODAY()))-(MAX(DATE(2029,9,1),Mitarbeiter!$C169))+1),MAX(0,NETWORKDAYS(MAX(DATE(2029,9,1),Mitarbeiter!$C169),MIN(DATE(2029,10,0),IF(Mitarbeiter!$D169="",DATE(2029,10,0),Mitarbeiter!$D169),TODAY()),Einstellungen!$F$13:$F$67)))*N(Mitarbeiter!$E169)/IF(Einstellungen!$C$11="7 Tage",7,5),N('Ist-Stunden'!AX169)+(N(Krankheitstage!CI169)+N(Krankheitstage!CU169))*N($C169))))</f>
        <v/>
      </c>
      <c r="CC169" s="76">
        <f>IF($B169="",0,IF(Einstellungen!$C$10="Ja",MAX(IF(Einstellungen!$C$11="7 Tage",MAX(0,(MIN(DATE(2029,11,0),IF(Mitarbeiter!$D169="",DATE(2029,11,0),Mitarbeiter!$D169),TODAY()))-(MAX(DATE(2029,10,1),Mitarbeiter!$C169))+1),MAX(0,NETWORKDAYS(MAX(DATE(2029,10,1),Mitarbeiter!$C169),MIN(DATE(2029,11,0),IF(Mitarbeiter!$D169="",DATE(2029,11,0),Mitarbeiter!$D169),TODAY()),Einstellungen!$F$13:$F$67)))*N(Mitarbeiter!$E169)/IF(Einstellungen!$C$11="7 Tage",7,5),N('Ist-Stunden'!AY169)),MAX(IF(Einstellungen!$C$11="7 Tage",MAX(0,(MIN(DATE(2029,11,0),IF(Mitarbeiter!$D169="",DATE(2029,11,0),Mitarbeiter!$D169),TODAY()))-(MAX(DATE(2029,10,1),Mitarbeiter!$C169))+1),MAX(0,NETWORKDAYS(MAX(DATE(2029,10,1),Mitarbeiter!$C169),MIN(DATE(2029,11,0),IF(Mitarbeiter!$D169="",DATE(2029,11,0),Mitarbeiter!$D169),TODAY()),Einstellungen!$F$13:$F$67)))*N(Mitarbeiter!$E169)/IF(Einstellungen!$C$11="7 Tage",7,5),N('Ist-Stunden'!AY169)+(N(Krankheitstage!CJ169)+N(Krankheitstage!CV169))*N($C169))))</f>
        <v/>
      </c>
      <c r="CD169" s="76">
        <f>IF($B169="",0,IF(Einstellungen!$C$10="Ja",MAX(IF(Einstellungen!$C$11="7 Tage",MAX(0,(MIN(DATE(2029,12,0),IF(Mitarbeiter!$D169="",DATE(2029,12,0),Mitarbeiter!$D169),TODAY()))-(MAX(DATE(2029,11,1),Mitarbeiter!$C169))+1),MAX(0,NETWORKDAYS(MAX(DATE(2029,11,1),Mitarbeiter!$C169),MIN(DATE(2029,12,0),IF(Mitarbeiter!$D169="",DATE(2029,12,0),Mitarbeiter!$D169),TODAY()),Einstellungen!$F$13:$F$67)))*N(Mitarbeiter!$E169)/IF(Einstellungen!$C$11="7 Tage",7,5),N('Ist-Stunden'!AZ169)),MAX(IF(Einstellungen!$C$11="7 Tage",MAX(0,(MIN(DATE(2029,12,0),IF(Mitarbeiter!$D169="",DATE(2029,12,0),Mitarbeiter!$D169),TODAY()))-(MAX(DATE(2029,11,1),Mitarbeiter!$C169))+1),MAX(0,NETWORKDAYS(MAX(DATE(2029,11,1),Mitarbeiter!$C169),MIN(DATE(2029,12,0),IF(Mitarbeiter!$D169="",DATE(2029,12,0),Mitarbeiter!$D169),TODAY()),Einstellungen!$F$13:$F$67)))*N(Mitarbeiter!$E169)/IF(Einstellungen!$C$11="7 Tage",7,5),N('Ist-Stunden'!AZ169)+(N(Krankheitstage!CK169)+N(Krankheitstage!CW169))*N($C169))))</f>
        <v/>
      </c>
      <c r="CE169" s="76">
        <f>IF($B169="",0,IF(Einstellungen!$C$10="Ja",MAX(IF(Einstellungen!$C$11="7 Tage",MAX(0,(MIN(DATE(2029,13,0),IF(Mitarbeiter!$D169="",DATE(2029,13,0),Mitarbeiter!$D169),TODAY()))-(MAX(DATE(2029,12,1),Mitarbeiter!$C169))+1),MAX(0,NETWORKDAYS(MAX(DATE(2029,12,1),Mitarbeiter!$C169),MIN(DATE(2029,13,0),IF(Mitarbeiter!$D169="",DATE(2029,13,0),Mitarbeiter!$D169),TODAY()),Einstellungen!$F$13:$F$67)))*N(Mitarbeiter!$E169)/IF(Einstellungen!$C$11="7 Tage",7,5),N('Ist-Stunden'!BA169)),MAX(IF(Einstellungen!$C$11="7 Tage",MAX(0,(MIN(DATE(2029,13,0),IF(Mitarbeiter!$D169="",DATE(2029,13,0),Mitarbeiter!$D169),TODAY()))-(MAX(DATE(2029,12,1),Mitarbeiter!$C169))+1),MAX(0,NETWORKDAYS(MAX(DATE(2029,12,1),Mitarbeiter!$C169),MIN(DATE(2029,13,0),IF(Mitarbeiter!$D169="",DATE(2029,13,0),Mitarbeiter!$D169),TODAY()),Einstellungen!$F$13:$F$67)))*N(Mitarbeiter!$E169)/IF(Einstellungen!$C$11="7 Tage",7,5),N('Ist-Stunden'!BA169)+(N(Krankheitstage!CL169)+N(Krankheitstage!CX169))*N($C169))))</f>
        <v/>
      </c>
      <c r="CF169" s="76">
        <f>IF($B169="",0,IF(Einstellungen!$C$10="Ja",MAX(IF(Einstellungen!$C$11="7 Tage",MAX(0,(MIN(DATE(2030,2,0),IF(Mitarbeiter!$D169="",DATE(2030,2,0),Mitarbeiter!$D169),TODAY()))-(MAX(DATE(2030,1,1),Mitarbeiter!$C169))+1),MAX(0,NETWORKDAYS(MAX(DATE(2030,1,1),Mitarbeiter!$C169),MIN(DATE(2030,2,0),IF(Mitarbeiter!$D169="",DATE(2030,2,0),Mitarbeiter!$D169),TODAY()),Einstellungen!$F$13:$F$67)))*N(Mitarbeiter!$E169)/IF(Einstellungen!$C$11="7 Tage",7,5),N('Ist-Stunden'!BB169)),MAX(IF(Einstellungen!$C$11="7 Tage",MAX(0,(MIN(DATE(2030,2,0),IF(Mitarbeiter!$D169="",DATE(2030,2,0),Mitarbeiter!$D169),TODAY()))-(MAX(DATE(2030,1,1),Mitarbeiter!$C169))+1),MAX(0,NETWORKDAYS(MAX(DATE(2030,1,1),Mitarbeiter!$C169),MIN(DATE(2030,2,0),IF(Mitarbeiter!$D169="",DATE(2030,2,0),Mitarbeiter!$D169),TODAY()),Einstellungen!$F$13:$F$67)))*N(Mitarbeiter!$E169)/IF(Einstellungen!$C$11="7 Tage",7,5),N('Ist-Stunden'!BB169)+(N(Krankheitstage!CY169)+N(Krankheitstage!DK169))*N($C169))))</f>
        <v/>
      </c>
      <c r="CG169" s="76">
        <f>IF($B169="",0,IF(Einstellungen!$C$10="Ja",MAX(IF(Einstellungen!$C$11="7 Tage",MAX(0,(MIN(DATE(2030,3,0),IF(Mitarbeiter!$D169="",DATE(2030,3,0),Mitarbeiter!$D169),TODAY()))-(MAX(DATE(2030,2,1),Mitarbeiter!$C169))+1),MAX(0,NETWORKDAYS(MAX(DATE(2030,2,1),Mitarbeiter!$C169),MIN(DATE(2030,3,0),IF(Mitarbeiter!$D169="",DATE(2030,3,0),Mitarbeiter!$D169),TODAY()),Einstellungen!$F$13:$F$67)))*N(Mitarbeiter!$E169)/IF(Einstellungen!$C$11="7 Tage",7,5),N('Ist-Stunden'!BC169)),MAX(IF(Einstellungen!$C$11="7 Tage",MAX(0,(MIN(DATE(2030,3,0),IF(Mitarbeiter!$D169="",DATE(2030,3,0),Mitarbeiter!$D169),TODAY()))-(MAX(DATE(2030,2,1),Mitarbeiter!$C169))+1),MAX(0,NETWORKDAYS(MAX(DATE(2030,2,1),Mitarbeiter!$C169),MIN(DATE(2030,3,0),IF(Mitarbeiter!$D169="",DATE(2030,3,0),Mitarbeiter!$D169),TODAY()),Einstellungen!$F$13:$F$67)))*N(Mitarbeiter!$E169)/IF(Einstellungen!$C$11="7 Tage",7,5),N('Ist-Stunden'!BC169)+(N(Krankheitstage!CZ169)+N(Krankheitstage!DL169))*N($C169))))</f>
        <v/>
      </c>
      <c r="CH169" s="76">
        <f>IF($B169="",0,IF(Einstellungen!$C$10="Ja",MAX(IF(Einstellungen!$C$11="7 Tage",MAX(0,(MIN(DATE(2030,4,0),IF(Mitarbeiter!$D169="",DATE(2030,4,0),Mitarbeiter!$D169),TODAY()))-(MAX(DATE(2030,3,1),Mitarbeiter!$C169))+1),MAX(0,NETWORKDAYS(MAX(DATE(2030,3,1),Mitarbeiter!$C169),MIN(DATE(2030,4,0),IF(Mitarbeiter!$D169="",DATE(2030,4,0),Mitarbeiter!$D169),TODAY()),Einstellungen!$F$13:$F$67)))*N(Mitarbeiter!$E169)/IF(Einstellungen!$C$11="7 Tage",7,5),N('Ist-Stunden'!BD169)),MAX(IF(Einstellungen!$C$11="7 Tage",MAX(0,(MIN(DATE(2030,4,0),IF(Mitarbeiter!$D169="",DATE(2030,4,0),Mitarbeiter!$D169),TODAY()))-(MAX(DATE(2030,3,1),Mitarbeiter!$C169))+1),MAX(0,NETWORKDAYS(MAX(DATE(2030,3,1),Mitarbeiter!$C169),MIN(DATE(2030,4,0),IF(Mitarbeiter!$D169="",DATE(2030,4,0),Mitarbeiter!$D169),TODAY()),Einstellungen!$F$13:$F$67)))*N(Mitarbeiter!$E169)/IF(Einstellungen!$C$11="7 Tage",7,5),N('Ist-Stunden'!BD169)+(N(Krankheitstage!DA169)+N(Krankheitstage!DM169))*N($C169))))</f>
        <v/>
      </c>
      <c r="CI169" s="76">
        <f>IF($B169="",0,IF(Einstellungen!$C$10="Ja",MAX(IF(Einstellungen!$C$11="7 Tage",MAX(0,(MIN(DATE(2030,5,0),IF(Mitarbeiter!$D169="",DATE(2030,5,0),Mitarbeiter!$D169),TODAY()))-(MAX(DATE(2030,4,1),Mitarbeiter!$C169))+1),MAX(0,NETWORKDAYS(MAX(DATE(2030,4,1),Mitarbeiter!$C169),MIN(DATE(2030,5,0),IF(Mitarbeiter!$D169="",DATE(2030,5,0),Mitarbeiter!$D169),TODAY()),Einstellungen!$F$13:$F$67)))*N(Mitarbeiter!$E169)/IF(Einstellungen!$C$11="7 Tage",7,5),N('Ist-Stunden'!BE169)),MAX(IF(Einstellungen!$C$11="7 Tage",MAX(0,(MIN(DATE(2030,5,0),IF(Mitarbeiter!$D169="",DATE(2030,5,0),Mitarbeiter!$D169),TODAY()))-(MAX(DATE(2030,4,1),Mitarbeiter!$C169))+1),MAX(0,NETWORKDAYS(MAX(DATE(2030,4,1),Mitarbeiter!$C169),MIN(DATE(2030,5,0),IF(Mitarbeiter!$D169="",DATE(2030,5,0),Mitarbeiter!$D169),TODAY()),Einstellungen!$F$13:$F$67)))*N(Mitarbeiter!$E169)/IF(Einstellungen!$C$11="7 Tage",7,5),N('Ist-Stunden'!BE169)+(N(Krankheitstage!DB169)+N(Krankheitstage!DN169))*N($C169))))</f>
        <v/>
      </c>
      <c r="CJ169" s="76">
        <f>IF($B169="",0,IF(Einstellungen!$C$10="Ja",MAX(IF(Einstellungen!$C$11="7 Tage",MAX(0,(MIN(DATE(2030,6,0),IF(Mitarbeiter!$D169="",DATE(2030,6,0),Mitarbeiter!$D169),TODAY()))-(MAX(DATE(2030,5,1),Mitarbeiter!$C169))+1),MAX(0,NETWORKDAYS(MAX(DATE(2030,5,1),Mitarbeiter!$C169),MIN(DATE(2030,6,0),IF(Mitarbeiter!$D169="",DATE(2030,6,0),Mitarbeiter!$D169),TODAY()),Einstellungen!$F$13:$F$67)))*N(Mitarbeiter!$E169)/IF(Einstellungen!$C$11="7 Tage",7,5),N('Ist-Stunden'!BF169)),MAX(IF(Einstellungen!$C$11="7 Tage",MAX(0,(MIN(DATE(2030,6,0),IF(Mitarbeiter!$D169="",DATE(2030,6,0),Mitarbeiter!$D169),TODAY()))-(MAX(DATE(2030,5,1),Mitarbeiter!$C169))+1),MAX(0,NETWORKDAYS(MAX(DATE(2030,5,1),Mitarbeiter!$C169),MIN(DATE(2030,6,0),IF(Mitarbeiter!$D169="",DATE(2030,6,0),Mitarbeiter!$D169),TODAY()),Einstellungen!$F$13:$F$67)))*N(Mitarbeiter!$E169)/IF(Einstellungen!$C$11="7 Tage",7,5),N('Ist-Stunden'!BF169)+(N(Krankheitstage!DC169)+N(Krankheitstage!DO169))*N($C169))))</f>
        <v/>
      </c>
      <c r="CK169" s="76">
        <f>IF($B169="",0,IF(Einstellungen!$C$10="Ja",MAX(IF(Einstellungen!$C$11="7 Tage",MAX(0,(MIN(DATE(2030,7,0),IF(Mitarbeiter!$D169="",DATE(2030,7,0),Mitarbeiter!$D169),TODAY()))-(MAX(DATE(2030,6,1),Mitarbeiter!$C169))+1),MAX(0,NETWORKDAYS(MAX(DATE(2030,6,1),Mitarbeiter!$C169),MIN(DATE(2030,7,0),IF(Mitarbeiter!$D169="",DATE(2030,7,0),Mitarbeiter!$D169),TODAY()),Einstellungen!$F$13:$F$67)))*N(Mitarbeiter!$E169)/IF(Einstellungen!$C$11="7 Tage",7,5),N('Ist-Stunden'!BG169)),MAX(IF(Einstellungen!$C$11="7 Tage",MAX(0,(MIN(DATE(2030,7,0),IF(Mitarbeiter!$D169="",DATE(2030,7,0),Mitarbeiter!$D169),TODAY()))-(MAX(DATE(2030,6,1),Mitarbeiter!$C169))+1),MAX(0,NETWORKDAYS(MAX(DATE(2030,6,1),Mitarbeiter!$C169),MIN(DATE(2030,7,0),IF(Mitarbeiter!$D169="",DATE(2030,7,0),Mitarbeiter!$D169),TODAY()),Einstellungen!$F$13:$F$67)))*N(Mitarbeiter!$E169)/IF(Einstellungen!$C$11="7 Tage",7,5),N('Ist-Stunden'!BG169)+(N(Krankheitstage!DD169)+N(Krankheitstage!DP169))*N($C169))))</f>
        <v/>
      </c>
      <c r="CL169" s="76">
        <f>IF($B169="",0,IF(Einstellungen!$C$10="Ja",MAX(IF(Einstellungen!$C$11="7 Tage",MAX(0,(MIN(DATE(2030,8,0),IF(Mitarbeiter!$D169="",DATE(2030,8,0),Mitarbeiter!$D169),TODAY()))-(MAX(DATE(2030,7,1),Mitarbeiter!$C169))+1),MAX(0,NETWORKDAYS(MAX(DATE(2030,7,1),Mitarbeiter!$C169),MIN(DATE(2030,8,0),IF(Mitarbeiter!$D169="",DATE(2030,8,0),Mitarbeiter!$D169),TODAY()),Einstellungen!$F$13:$F$67)))*N(Mitarbeiter!$E169)/IF(Einstellungen!$C$11="7 Tage",7,5),N('Ist-Stunden'!BH169)),MAX(IF(Einstellungen!$C$11="7 Tage",MAX(0,(MIN(DATE(2030,8,0),IF(Mitarbeiter!$D169="",DATE(2030,8,0),Mitarbeiter!$D169),TODAY()))-(MAX(DATE(2030,7,1),Mitarbeiter!$C169))+1),MAX(0,NETWORKDAYS(MAX(DATE(2030,7,1),Mitarbeiter!$C169),MIN(DATE(2030,8,0),IF(Mitarbeiter!$D169="",DATE(2030,8,0),Mitarbeiter!$D169),TODAY()),Einstellungen!$F$13:$F$67)))*N(Mitarbeiter!$E169)/IF(Einstellungen!$C$11="7 Tage",7,5),N('Ist-Stunden'!BH169)+(N(Krankheitstage!DE169)+N(Krankheitstage!DQ169))*N($C169))))</f>
        <v/>
      </c>
      <c r="CM169" s="76">
        <f>IF($B169="",0,IF(Einstellungen!$C$10="Ja",MAX(IF(Einstellungen!$C$11="7 Tage",MAX(0,(MIN(DATE(2030,9,0),IF(Mitarbeiter!$D169="",DATE(2030,9,0),Mitarbeiter!$D169),TODAY()))-(MAX(DATE(2030,8,1),Mitarbeiter!$C169))+1),MAX(0,NETWORKDAYS(MAX(DATE(2030,8,1),Mitarbeiter!$C169),MIN(DATE(2030,9,0),IF(Mitarbeiter!$D169="",DATE(2030,9,0),Mitarbeiter!$D169),TODAY()),Einstellungen!$F$13:$F$67)))*N(Mitarbeiter!$E169)/IF(Einstellungen!$C$11="7 Tage",7,5),N('Ist-Stunden'!BI169)),MAX(IF(Einstellungen!$C$11="7 Tage",MAX(0,(MIN(DATE(2030,9,0),IF(Mitarbeiter!$D169="",DATE(2030,9,0),Mitarbeiter!$D169),TODAY()))-(MAX(DATE(2030,8,1),Mitarbeiter!$C169))+1),MAX(0,NETWORKDAYS(MAX(DATE(2030,8,1),Mitarbeiter!$C169),MIN(DATE(2030,9,0),IF(Mitarbeiter!$D169="",DATE(2030,9,0),Mitarbeiter!$D169),TODAY()),Einstellungen!$F$13:$F$67)))*N(Mitarbeiter!$E169)/IF(Einstellungen!$C$11="7 Tage",7,5),N('Ist-Stunden'!BI169)+(N(Krankheitstage!DF169)+N(Krankheitstage!DR169))*N($C169))))</f>
        <v/>
      </c>
      <c r="CN169" s="76">
        <f>IF($B169="",0,IF(Einstellungen!$C$10="Ja",MAX(IF(Einstellungen!$C$11="7 Tage",MAX(0,(MIN(DATE(2030,10,0),IF(Mitarbeiter!$D169="",DATE(2030,10,0),Mitarbeiter!$D169),TODAY()))-(MAX(DATE(2030,9,1),Mitarbeiter!$C169))+1),MAX(0,NETWORKDAYS(MAX(DATE(2030,9,1),Mitarbeiter!$C169),MIN(DATE(2030,10,0),IF(Mitarbeiter!$D169="",DATE(2030,10,0),Mitarbeiter!$D169),TODAY()),Einstellungen!$F$13:$F$67)))*N(Mitarbeiter!$E169)/IF(Einstellungen!$C$11="7 Tage",7,5),N('Ist-Stunden'!BJ169)),MAX(IF(Einstellungen!$C$11="7 Tage",MAX(0,(MIN(DATE(2030,10,0),IF(Mitarbeiter!$D169="",DATE(2030,10,0),Mitarbeiter!$D169),TODAY()))-(MAX(DATE(2030,9,1),Mitarbeiter!$C169))+1),MAX(0,NETWORKDAYS(MAX(DATE(2030,9,1),Mitarbeiter!$C169),MIN(DATE(2030,10,0),IF(Mitarbeiter!$D169="",DATE(2030,10,0),Mitarbeiter!$D169),TODAY()),Einstellungen!$F$13:$F$67)))*N(Mitarbeiter!$E169)/IF(Einstellungen!$C$11="7 Tage",7,5),N('Ist-Stunden'!BJ169)+(N(Krankheitstage!DG169)+N(Krankheitstage!DS169))*N($C169))))</f>
        <v/>
      </c>
      <c r="CO169" s="76">
        <f>IF($B169="",0,IF(Einstellungen!$C$10="Ja",MAX(IF(Einstellungen!$C$11="7 Tage",MAX(0,(MIN(DATE(2030,11,0),IF(Mitarbeiter!$D169="",DATE(2030,11,0),Mitarbeiter!$D169),TODAY()))-(MAX(DATE(2030,10,1),Mitarbeiter!$C169))+1),MAX(0,NETWORKDAYS(MAX(DATE(2030,10,1),Mitarbeiter!$C169),MIN(DATE(2030,11,0),IF(Mitarbeiter!$D169="",DATE(2030,11,0),Mitarbeiter!$D169),TODAY()),Einstellungen!$F$13:$F$67)))*N(Mitarbeiter!$E169)/IF(Einstellungen!$C$11="7 Tage",7,5),N('Ist-Stunden'!BK169)),MAX(IF(Einstellungen!$C$11="7 Tage",MAX(0,(MIN(DATE(2030,11,0),IF(Mitarbeiter!$D169="",DATE(2030,11,0),Mitarbeiter!$D169),TODAY()))-(MAX(DATE(2030,10,1),Mitarbeiter!$C169))+1),MAX(0,NETWORKDAYS(MAX(DATE(2030,10,1),Mitarbeiter!$C169),MIN(DATE(2030,11,0),IF(Mitarbeiter!$D169="",DATE(2030,11,0),Mitarbeiter!$D169),TODAY()),Einstellungen!$F$13:$F$67)))*N(Mitarbeiter!$E169)/IF(Einstellungen!$C$11="7 Tage",7,5),N('Ist-Stunden'!BK169)+(N(Krankheitstage!DH169)+N(Krankheitstage!DT169))*N($C169))))</f>
        <v/>
      </c>
      <c r="CP169" s="76">
        <f>IF($B169="",0,IF(Einstellungen!$C$10="Ja",MAX(IF(Einstellungen!$C$11="7 Tage",MAX(0,(MIN(DATE(2030,12,0),IF(Mitarbeiter!$D169="",DATE(2030,12,0),Mitarbeiter!$D169),TODAY()))-(MAX(DATE(2030,11,1),Mitarbeiter!$C169))+1),MAX(0,NETWORKDAYS(MAX(DATE(2030,11,1),Mitarbeiter!$C169),MIN(DATE(2030,12,0),IF(Mitarbeiter!$D169="",DATE(2030,12,0),Mitarbeiter!$D169),TODAY()),Einstellungen!$F$13:$F$67)))*N(Mitarbeiter!$E169)/IF(Einstellungen!$C$11="7 Tage",7,5),N('Ist-Stunden'!BL169)),MAX(IF(Einstellungen!$C$11="7 Tage",MAX(0,(MIN(DATE(2030,12,0),IF(Mitarbeiter!$D169="",DATE(2030,12,0),Mitarbeiter!$D169),TODAY()))-(MAX(DATE(2030,11,1),Mitarbeiter!$C169))+1),MAX(0,NETWORKDAYS(MAX(DATE(2030,11,1),Mitarbeiter!$C169),MIN(DATE(2030,12,0),IF(Mitarbeiter!$D169="",DATE(2030,12,0),Mitarbeiter!$D169),TODAY()),Einstellungen!$F$13:$F$67)))*N(Mitarbeiter!$E169)/IF(Einstellungen!$C$11="7 Tage",7,5),N('Ist-Stunden'!BL169)+(N(Krankheitstage!DI169)+N(Krankheitstage!DU169))*N($C169))))</f>
        <v/>
      </c>
      <c r="CQ169" s="76">
        <f>IF($B169="",0,IF(Einstellungen!$C$10="Ja",MAX(IF(Einstellungen!$C$11="7 Tage",MAX(0,(MIN(DATE(2030,13,0),IF(Mitarbeiter!$D169="",DATE(2030,13,0),Mitarbeiter!$D169),TODAY()))-(MAX(DATE(2030,12,1),Mitarbeiter!$C169))+1),MAX(0,NETWORKDAYS(MAX(DATE(2030,12,1),Mitarbeiter!$C169),MIN(DATE(2030,13,0),IF(Mitarbeiter!$D169="",DATE(2030,13,0),Mitarbeiter!$D169),TODAY()),Einstellungen!$F$13:$F$67)))*N(Mitarbeiter!$E169)/IF(Einstellungen!$C$11="7 Tage",7,5),N('Ist-Stunden'!BM169)),MAX(IF(Einstellungen!$C$11="7 Tage",MAX(0,(MIN(DATE(2030,13,0),IF(Mitarbeiter!$D169="",DATE(2030,13,0),Mitarbeiter!$D169),TODAY()))-(MAX(DATE(2030,12,1),Mitarbeiter!$C169))+1),MAX(0,NETWORKDAYS(MAX(DATE(2030,12,1),Mitarbeiter!$C169),MIN(DATE(2030,13,0),IF(Mitarbeiter!$D169="",DATE(2030,13,0),Mitarbeiter!$D169),TODAY()),Einstellungen!$F$13:$F$67)))*N(Mitarbeiter!$E169)/IF(Einstellungen!$C$11="7 Tage",7,5),N('Ist-Stunden'!BM169)+(N(Krankheitstage!DJ169)+N(Krankheitstage!DV169))*N($C169))))</f>
        <v/>
      </c>
    </row>
    <row r="170">
      <c r="A170" s="73">
        <f>IF(Mitarbeiter!B170="","",Mitarbeiter!A170)</f>
        <v/>
      </c>
      <c r="B170" s="6">
        <f>IF(Mitarbeiter!B170="","",Mitarbeiter!B170)</f>
        <v/>
      </c>
      <c r="C170" s="74">
        <f>IF(Mitarbeiter!B170="","",Mitarbeiter!F170)</f>
        <v/>
      </c>
      <c r="D170" s="75">
        <f>N(INDEX(Krankheitstage!$G170:$DV170,1,(Einstellungen!$C$3-2026)*24+1))</f>
        <v/>
      </c>
      <c r="E170" s="75">
        <f>N(INDEX(Krankheitstage!$G170:$DV170,1,(Einstellungen!$C$3-2026)*24+2))</f>
        <v/>
      </c>
      <c r="F170" s="75">
        <f>N(INDEX(Krankheitstage!$G170:$DV170,1,(Einstellungen!$C$3-2026)*24+3))</f>
        <v/>
      </c>
      <c r="G170" s="75">
        <f>N(INDEX(Krankheitstage!$G170:$DV170,1,(Einstellungen!$C$3-2026)*24+4))</f>
        <v/>
      </c>
      <c r="H170" s="75">
        <f>N(INDEX(Krankheitstage!$G170:$DV170,1,(Einstellungen!$C$3-2026)*24+5))</f>
        <v/>
      </c>
      <c r="I170" s="75">
        <f>N(INDEX(Krankheitstage!$G170:$DV170,1,(Einstellungen!$C$3-2026)*24+6))</f>
        <v/>
      </c>
      <c r="J170" s="75">
        <f>N(INDEX(Krankheitstage!$G170:$DV170,1,(Einstellungen!$C$3-2026)*24+7))</f>
        <v/>
      </c>
      <c r="K170" s="75">
        <f>N(INDEX(Krankheitstage!$G170:$DV170,1,(Einstellungen!$C$3-2026)*24+8))</f>
        <v/>
      </c>
      <c r="L170" s="75">
        <f>N(INDEX(Krankheitstage!$G170:$DV170,1,(Einstellungen!$C$3-2026)*24+9))</f>
        <v/>
      </c>
      <c r="M170" s="75">
        <f>N(INDEX(Krankheitstage!$G170:$DV170,1,(Einstellungen!$C$3-2026)*24+10))</f>
        <v/>
      </c>
      <c r="N170" s="75">
        <f>N(INDEX(Krankheitstage!$G170:$DV170,1,(Einstellungen!$C$3-2026)*24+11))</f>
        <v/>
      </c>
      <c r="O170" s="75">
        <f>N(INDEX(Krankheitstage!$G170:$DV170,1,(Einstellungen!$C$3-2026)*24+12))</f>
        <v/>
      </c>
      <c r="P170" s="75">
        <f>IF($B170="","",SUM(D170:O170))</f>
        <v/>
      </c>
      <c r="Q170" s="75">
        <f>N(INDEX(Krankheitstage!$G170:$DV170,1,(Einstellungen!$C$3-2026)*24+13))</f>
        <v/>
      </c>
      <c r="R170" s="75">
        <f>N(INDEX(Krankheitstage!$G170:$DV170,1,(Einstellungen!$C$3-2026)*24+14))</f>
        <v/>
      </c>
      <c r="S170" s="75">
        <f>N(INDEX(Krankheitstage!$G170:$DV170,1,(Einstellungen!$C$3-2026)*24+15))</f>
        <v/>
      </c>
      <c r="T170" s="75">
        <f>N(INDEX(Krankheitstage!$G170:$DV170,1,(Einstellungen!$C$3-2026)*24+16))</f>
        <v/>
      </c>
      <c r="U170" s="75">
        <f>N(INDEX(Krankheitstage!$G170:$DV170,1,(Einstellungen!$C$3-2026)*24+17))</f>
        <v/>
      </c>
      <c r="V170" s="75">
        <f>N(INDEX(Krankheitstage!$G170:$DV170,1,(Einstellungen!$C$3-2026)*24+18))</f>
        <v/>
      </c>
      <c r="W170" s="75">
        <f>N(INDEX(Krankheitstage!$G170:$DV170,1,(Einstellungen!$C$3-2026)*24+19))</f>
        <v/>
      </c>
      <c r="X170" s="75">
        <f>N(INDEX(Krankheitstage!$G170:$DV170,1,(Einstellungen!$C$3-2026)*24+20))</f>
        <v/>
      </c>
      <c r="Y170" s="75">
        <f>N(INDEX(Krankheitstage!$G170:$DV170,1,(Einstellungen!$C$3-2026)*24+21))</f>
        <v/>
      </c>
      <c r="Z170" s="75">
        <f>N(INDEX(Krankheitstage!$G170:$DV170,1,(Einstellungen!$C$3-2026)*24+22))</f>
        <v/>
      </c>
      <c r="AA170" s="75">
        <f>N(INDEX(Krankheitstage!$G170:$DV170,1,(Einstellungen!$C$3-2026)*24+23))</f>
        <v/>
      </c>
      <c r="AB170" s="75">
        <f>N(INDEX(Krankheitstage!$G170:$DV170,1,(Einstellungen!$C$3-2026)*24+24))</f>
        <v/>
      </c>
      <c r="AC170" s="75">
        <f>IF($B170="","",SUM(Q170:AB170))</f>
        <v/>
      </c>
      <c r="AD170" s="75">
        <f>IF($B170="","",SUM(P170,AC170))</f>
        <v/>
      </c>
      <c r="AE170" s="76">
        <f>IF($B170="","",AD170*N(C170))</f>
        <v/>
      </c>
      <c r="AF170" s="75">
        <f>IF($B170="","",Krankheitstage!E170)</f>
        <v/>
      </c>
      <c r="AG170" s="76">
        <f>IF($B170="","",AF170*N(C170))</f>
        <v/>
      </c>
      <c r="AH170" s="76">
        <f>IF($B170="","",INDEX($AJ170:$CQ170,1,(Einstellungen!$C$3-2026)*12+1)+INDEX($AJ170:$CQ170,1,(Einstellungen!$C$3-2026)*12+2)+INDEX($AJ170:$CQ170,1,(Einstellungen!$C$3-2026)*12+3)+INDEX($AJ170:$CQ170,1,(Einstellungen!$C$3-2026)*12+4)+INDEX($AJ170:$CQ170,1,(Einstellungen!$C$3-2026)*12+5)+INDEX($AJ170:$CQ170,1,(Einstellungen!$C$3-2026)*12+6)+INDEX($AJ170:$CQ170,1,(Einstellungen!$C$3-2026)*12+7)+INDEX($AJ170:$CQ170,1,(Einstellungen!$C$3-2026)*12+8)+INDEX($AJ170:$CQ170,1,(Einstellungen!$C$3-2026)*12+9)+INDEX($AJ170:$CQ170,1,(Einstellungen!$C$3-2026)*12+10)+INDEX($AJ170:$CQ170,1,(Einstellungen!$C$3-2026)*12+11)+INDEX($AJ170:$CQ170,1,(Einstellungen!$C$3-2026)*12+12))</f>
        <v/>
      </c>
      <c r="AI170" s="76">
        <f>IF($B170="","",SUM($AJ170:$CQ170))</f>
        <v/>
      </c>
      <c r="AJ170" s="76">
        <f>IF($B170="",0,IF(Einstellungen!$C$10="Ja",MAX(IF(Einstellungen!$C$11="7 Tage",MAX(0,(MIN(DATE(2026,2,0),IF(Mitarbeiter!$D170="",DATE(2026,2,0),Mitarbeiter!$D170),TODAY()))-(MAX(DATE(2026,1,1),Mitarbeiter!$C170))+1),MAX(0,NETWORKDAYS(MAX(DATE(2026,1,1),Mitarbeiter!$C170),MIN(DATE(2026,2,0),IF(Mitarbeiter!$D170="",DATE(2026,2,0),Mitarbeiter!$D170),TODAY()),Einstellungen!$F$13:$F$67)))*N(Mitarbeiter!$E170)/IF(Einstellungen!$C$11="7 Tage",7,5),N('Ist-Stunden'!F170)),MAX(IF(Einstellungen!$C$11="7 Tage",MAX(0,(MIN(DATE(2026,2,0),IF(Mitarbeiter!$D170="",DATE(2026,2,0),Mitarbeiter!$D170),TODAY()))-(MAX(DATE(2026,1,1),Mitarbeiter!$C170))+1),MAX(0,NETWORKDAYS(MAX(DATE(2026,1,1),Mitarbeiter!$C170),MIN(DATE(2026,2,0),IF(Mitarbeiter!$D170="",DATE(2026,2,0),Mitarbeiter!$D170),TODAY()),Einstellungen!$F$13:$F$67)))*N(Mitarbeiter!$E170)/IF(Einstellungen!$C$11="7 Tage",7,5),N('Ist-Stunden'!F170)+(N(Krankheitstage!G170)+N(Krankheitstage!S170))*N($C170))))</f>
        <v/>
      </c>
      <c r="AK170" s="76">
        <f>IF($B170="",0,IF(Einstellungen!$C$10="Ja",MAX(IF(Einstellungen!$C$11="7 Tage",MAX(0,(MIN(DATE(2026,3,0),IF(Mitarbeiter!$D170="",DATE(2026,3,0),Mitarbeiter!$D170),TODAY()))-(MAX(DATE(2026,2,1),Mitarbeiter!$C170))+1),MAX(0,NETWORKDAYS(MAX(DATE(2026,2,1),Mitarbeiter!$C170),MIN(DATE(2026,3,0),IF(Mitarbeiter!$D170="",DATE(2026,3,0),Mitarbeiter!$D170),TODAY()),Einstellungen!$F$13:$F$67)))*N(Mitarbeiter!$E170)/IF(Einstellungen!$C$11="7 Tage",7,5),N('Ist-Stunden'!G170)),MAX(IF(Einstellungen!$C$11="7 Tage",MAX(0,(MIN(DATE(2026,3,0),IF(Mitarbeiter!$D170="",DATE(2026,3,0),Mitarbeiter!$D170),TODAY()))-(MAX(DATE(2026,2,1),Mitarbeiter!$C170))+1),MAX(0,NETWORKDAYS(MAX(DATE(2026,2,1),Mitarbeiter!$C170),MIN(DATE(2026,3,0),IF(Mitarbeiter!$D170="",DATE(2026,3,0),Mitarbeiter!$D170),TODAY()),Einstellungen!$F$13:$F$67)))*N(Mitarbeiter!$E170)/IF(Einstellungen!$C$11="7 Tage",7,5),N('Ist-Stunden'!G170)+(N(Krankheitstage!H170)+N(Krankheitstage!T170))*N($C170))))</f>
        <v/>
      </c>
      <c r="AL170" s="76">
        <f>IF($B170="",0,IF(Einstellungen!$C$10="Ja",MAX(IF(Einstellungen!$C$11="7 Tage",MAX(0,(MIN(DATE(2026,4,0),IF(Mitarbeiter!$D170="",DATE(2026,4,0),Mitarbeiter!$D170),TODAY()))-(MAX(DATE(2026,3,1),Mitarbeiter!$C170))+1),MAX(0,NETWORKDAYS(MAX(DATE(2026,3,1),Mitarbeiter!$C170),MIN(DATE(2026,4,0),IF(Mitarbeiter!$D170="",DATE(2026,4,0),Mitarbeiter!$D170),TODAY()),Einstellungen!$F$13:$F$67)))*N(Mitarbeiter!$E170)/IF(Einstellungen!$C$11="7 Tage",7,5),N('Ist-Stunden'!H170)),MAX(IF(Einstellungen!$C$11="7 Tage",MAX(0,(MIN(DATE(2026,4,0),IF(Mitarbeiter!$D170="",DATE(2026,4,0),Mitarbeiter!$D170),TODAY()))-(MAX(DATE(2026,3,1),Mitarbeiter!$C170))+1),MAX(0,NETWORKDAYS(MAX(DATE(2026,3,1),Mitarbeiter!$C170),MIN(DATE(2026,4,0),IF(Mitarbeiter!$D170="",DATE(2026,4,0),Mitarbeiter!$D170),TODAY()),Einstellungen!$F$13:$F$67)))*N(Mitarbeiter!$E170)/IF(Einstellungen!$C$11="7 Tage",7,5),N('Ist-Stunden'!H170)+(N(Krankheitstage!I170)+N(Krankheitstage!U170))*N($C170))))</f>
        <v/>
      </c>
      <c r="AM170" s="76">
        <f>IF($B170="",0,IF(Einstellungen!$C$10="Ja",MAX(IF(Einstellungen!$C$11="7 Tage",MAX(0,(MIN(DATE(2026,5,0),IF(Mitarbeiter!$D170="",DATE(2026,5,0),Mitarbeiter!$D170),TODAY()))-(MAX(DATE(2026,4,1),Mitarbeiter!$C170))+1),MAX(0,NETWORKDAYS(MAX(DATE(2026,4,1),Mitarbeiter!$C170),MIN(DATE(2026,5,0),IF(Mitarbeiter!$D170="",DATE(2026,5,0),Mitarbeiter!$D170),TODAY()),Einstellungen!$F$13:$F$67)))*N(Mitarbeiter!$E170)/IF(Einstellungen!$C$11="7 Tage",7,5),N('Ist-Stunden'!I170)),MAX(IF(Einstellungen!$C$11="7 Tage",MAX(0,(MIN(DATE(2026,5,0),IF(Mitarbeiter!$D170="",DATE(2026,5,0),Mitarbeiter!$D170),TODAY()))-(MAX(DATE(2026,4,1),Mitarbeiter!$C170))+1),MAX(0,NETWORKDAYS(MAX(DATE(2026,4,1),Mitarbeiter!$C170),MIN(DATE(2026,5,0),IF(Mitarbeiter!$D170="",DATE(2026,5,0),Mitarbeiter!$D170),TODAY()),Einstellungen!$F$13:$F$67)))*N(Mitarbeiter!$E170)/IF(Einstellungen!$C$11="7 Tage",7,5),N('Ist-Stunden'!I170)+(N(Krankheitstage!J170)+N(Krankheitstage!V170))*N($C170))))</f>
        <v/>
      </c>
      <c r="AN170" s="76">
        <f>IF($B170="",0,IF(Einstellungen!$C$10="Ja",MAX(IF(Einstellungen!$C$11="7 Tage",MAX(0,(MIN(DATE(2026,6,0),IF(Mitarbeiter!$D170="",DATE(2026,6,0),Mitarbeiter!$D170),TODAY()))-(MAX(DATE(2026,5,1),Mitarbeiter!$C170))+1),MAX(0,NETWORKDAYS(MAX(DATE(2026,5,1),Mitarbeiter!$C170),MIN(DATE(2026,6,0),IF(Mitarbeiter!$D170="",DATE(2026,6,0),Mitarbeiter!$D170),TODAY()),Einstellungen!$F$13:$F$67)))*N(Mitarbeiter!$E170)/IF(Einstellungen!$C$11="7 Tage",7,5),N('Ist-Stunden'!J170)),MAX(IF(Einstellungen!$C$11="7 Tage",MAX(0,(MIN(DATE(2026,6,0),IF(Mitarbeiter!$D170="",DATE(2026,6,0),Mitarbeiter!$D170),TODAY()))-(MAX(DATE(2026,5,1),Mitarbeiter!$C170))+1),MAX(0,NETWORKDAYS(MAX(DATE(2026,5,1),Mitarbeiter!$C170),MIN(DATE(2026,6,0),IF(Mitarbeiter!$D170="",DATE(2026,6,0),Mitarbeiter!$D170),TODAY()),Einstellungen!$F$13:$F$67)))*N(Mitarbeiter!$E170)/IF(Einstellungen!$C$11="7 Tage",7,5),N('Ist-Stunden'!J170)+(N(Krankheitstage!K170)+N(Krankheitstage!W170))*N($C170))))</f>
        <v/>
      </c>
      <c r="AO170" s="76">
        <f>IF($B170="",0,IF(Einstellungen!$C$10="Ja",MAX(IF(Einstellungen!$C$11="7 Tage",MAX(0,(MIN(DATE(2026,7,0),IF(Mitarbeiter!$D170="",DATE(2026,7,0),Mitarbeiter!$D170),TODAY()))-(MAX(DATE(2026,6,1),Mitarbeiter!$C170))+1),MAX(0,NETWORKDAYS(MAX(DATE(2026,6,1),Mitarbeiter!$C170),MIN(DATE(2026,7,0),IF(Mitarbeiter!$D170="",DATE(2026,7,0),Mitarbeiter!$D170),TODAY()),Einstellungen!$F$13:$F$67)))*N(Mitarbeiter!$E170)/IF(Einstellungen!$C$11="7 Tage",7,5),N('Ist-Stunden'!K170)),MAX(IF(Einstellungen!$C$11="7 Tage",MAX(0,(MIN(DATE(2026,7,0),IF(Mitarbeiter!$D170="",DATE(2026,7,0),Mitarbeiter!$D170),TODAY()))-(MAX(DATE(2026,6,1),Mitarbeiter!$C170))+1),MAX(0,NETWORKDAYS(MAX(DATE(2026,6,1),Mitarbeiter!$C170),MIN(DATE(2026,7,0),IF(Mitarbeiter!$D170="",DATE(2026,7,0),Mitarbeiter!$D170),TODAY()),Einstellungen!$F$13:$F$67)))*N(Mitarbeiter!$E170)/IF(Einstellungen!$C$11="7 Tage",7,5),N('Ist-Stunden'!K170)+(N(Krankheitstage!L170)+N(Krankheitstage!X170))*N($C170))))</f>
        <v/>
      </c>
      <c r="AP170" s="76">
        <f>IF($B170="",0,IF(Einstellungen!$C$10="Ja",MAX(IF(Einstellungen!$C$11="7 Tage",MAX(0,(MIN(DATE(2026,8,0),IF(Mitarbeiter!$D170="",DATE(2026,8,0),Mitarbeiter!$D170),TODAY()))-(MAX(DATE(2026,7,1),Mitarbeiter!$C170))+1),MAX(0,NETWORKDAYS(MAX(DATE(2026,7,1),Mitarbeiter!$C170),MIN(DATE(2026,8,0),IF(Mitarbeiter!$D170="",DATE(2026,8,0),Mitarbeiter!$D170),TODAY()),Einstellungen!$F$13:$F$67)))*N(Mitarbeiter!$E170)/IF(Einstellungen!$C$11="7 Tage",7,5),N('Ist-Stunden'!L170)),MAX(IF(Einstellungen!$C$11="7 Tage",MAX(0,(MIN(DATE(2026,8,0),IF(Mitarbeiter!$D170="",DATE(2026,8,0),Mitarbeiter!$D170),TODAY()))-(MAX(DATE(2026,7,1),Mitarbeiter!$C170))+1),MAX(0,NETWORKDAYS(MAX(DATE(2026,7,1),Mitarbeiter!$C170),MIN(DATE(2026,8,0),IF(Mitarbeiter!$D170="",DATE(2026,8,0),Mitarbeiter!$D170),TODAY()),Einstellungen!$F$13:$F$67)))*N(Mitarbeiter!$E170)/IF(Einstellungen!$C$11="7 Tage",7,5),N('Ist-Stunden'!L170)+(N(Krankheitstage!M170)+N(Krankheitstage!Y170))*N($C170))))</f>
        <v/>
      </c>
      <c r="AQ170" s="76">
        <f>IF($B170="",0,IF(Einstellungen!$C$10="Ja",MAX(IF(Einstellungen!$C$11="7 Tage",MAX(0,(MIN(DATE(2026,9,0),IF(Mitarbeiter!$D170="",DATE(2026,9,0),Mitarbeiter!$D170),TODAY()))-(MAX(DATE(2026,8,1),Mitarbeiter!$C170))+1),MAX(0,NETWORKDAYS(MAX(DATE(2026,8,1),Mitarbeiter!$C170),MIN(DATE(2026,9,0),IF(Mitarbeiter!$D170="",DATE(2026,9,0),Mitarbeiter!$D170),TODAY()),Einstellungen!$F$13:$F$67)))*N(Mitarbeiter!$E170)/IF(Einstellungen!$C$11="7 Tage",7,5),N('Ist-Stunden'!M170)),MAX(IF(Einstellungen!$C$11="7 Tage",MAX(0,(MIN(DATE(2026,9,0),IF(Mitarbeiter!$D170="",DATE(2026,9,0),Mitarbeiter!$D170),TODAY()))-(MAX(DATE(2026,8,1),Mitarbeiter!$C170))+1),MAX(0,NETWORKDAYS(MAX(DATE(2026,8,1),Mitarbeiter!$C170),MIN(DATE(2026,9,0),IF(Mitarbeiter!$D170="",DATE(2026,9,0),Mitarbeiter!$D170),TODAY()),Einstellungen!$F$13:$F$67)))*N(Mitarbeiter!$E170)/IF(Einstellungen!$C$11="7 Tage",7,5),N('Ist-Stunden'!M170)+(N(Krankheitstage!N170)+N(Krankheitstage!Z170))*N($C170))))</f>
        <v/>
      </c>
      <c r="AR170" s="76">
        <f>IF($B170="",0,IF(Einstellungen!$C$10="Ja",MAX(IF(Einstellungen!$C$11="7 Tage",MAX(0,(MIN(DATE(2026,10,0),IF(Mitarbeiter!$D170="",DATE(2026,10,0),Mitarbeiter!$D170),TODAY()))-(MAX(DATE(2026,9,1),Mitarbeiter!$C170))+1),MAX(0,NETWORKDAYS(MAX(DATE(2026,9,1),Mitarbeiter!$C170),MIN(DATE(2026,10,0),IF(Mitarbeiter!$D170="",DATE(2026,10,0),Mitarbeiter!$D170),TODAY()),Einstellungen!$F$13:$F$67)))*N(Mitarbeiter!$E170)/IF(Einstellungen!$C$11="7 Tage",7,5),N('Ist-Stunden'!N170)),MAX(IF(Einstellungen!$C$11="7 Tage",MAX(0,(MIN(DATE(2026,10,0),IF(Mitarbeiter!$D170="",DATE(2026,10,0),Mitarbeiter!$D170),TODAY()))-(MAX(DATE(2026,9,1),Mitarbeiter!$C170))+1),MAX(0,NETWORKDAYS(MAX(DATE(2026,9,1),Mitarbeiter!$C170),MIN(DATE(2026,10,0),IF(Mitarbeiter!$D170="",DATE(2026,10,0),Mitarbeiter!$D170),TODAY()),Einstellungen!$F$13:$F$67)))*N(Mitarbeiter!$E170)/IF(Einstellungen!$C$11="7 Tage",7,5),N('Ist-Stunden'!N170)+(N(Krankheitstage!O170)+N(Krankheitstage!AA170))*N($C170))))</f>
        <v/>
      </c>
      <c r="AS170" s="76">
        <f>IF($B170="",0,IF(Einstellungen!$C$10="Ja",MAX(IF(Einstellungen!$C$11="7 Tage",MAX(0,(MIN(DATE(2026,11,0),IF(Mitarbeiter!$D170="",DATE(2026,11,0),Mitarbeiter!$D170),TODAY()))-(MAX(DATE(2026,10,1),Mitarbeiter!$C170))+1),MAX(0,NETWORKDAYS(MAX(DATE(2026,10,1),Mitarbeiter!$C170),MIN(DATE(2026,11,0),IF(Mitarbeiter!$D170="",DATE(2026,11,0),Mitarbeiter!$D170),TODAY()),Einstellungen!$F$13:$F$67)))*N(Mitarbeiter!$E170)/IF(Einstellungen!$C$11="7 Tage",7,5),N('Ist-Stunden'!O170)),MAX(IF(Einstellungen!$C$11="7 Tage",MAX(0,(MIN(DATE(2026,11,0),IF(Mitarbeiter!$D170="",DATE(2026,11,0),Mitarbeiter!$D170),TODAY()))-(MAX(DATE(2026,10,1),Mitarbeiter!$C170))+1),MAX(0,NETWORKDAYS(MAX(DATE(2026,10,1),Mitarbeiter!$C170),MIN(DATE(2026,11,0),IF(Mitarbeiter!$D170="",DATE(2026,11,0),Mitarbeiter!$D170),TODAY()),Einstellungen!$F$13:$F$67)))*N(Mitarbeiter!$E170)/IF(Einstellungen!$C$11="7 Tage",7,5),N('Ist-Stunden'!O170)+(N(Krankheitstage!P170)+N(Krankheitstage!AB170))*N($C170))))</f>
        <v/>
      </c>
      <c r="AT170" s="76">
        <f>IF($B170="",0,IF(Einstellungen!$C$10="Ja",MAX(IF(Einstellungen!$C$11="7 Tage",MAX(0,(MIN(DATE(2026,12,0),IF(Mitarbeiter!$D170="",DATE(2026,12,0),Mitarbeiter!$D170),TODAY()))-(MAX(DATE(2026,11,1),Mitarbeiter!$C170))+1),MAX(0,NETWORKDAYS(MAX(DATE(2026,11,1),Mitarbeiter!$C170),MIN(DATE(2026,12,0),IF(Mitarbeiter!$D170="",DATE(2026,12,0),Mitarbeiter!$D170),TODAY()),Einstellungen!$F$13:$F$67)))*N(Mitarbeiter!$E170)/IF(Einstellungen!$C$11="7 Tage",7,5),N('Ist-Stunden'!P170)),MAX(IF(Einstellungen!$C$11="7 Tage",MAX(0,(MIN(DATE(2026,12,0),IF(Mitarbeiter!$D170="",DATE(2026,12,0),Mitarbeiter!$D170),TODAY()))-(MAX(DATE(2026,11,1),Mitarbeiter!$C170))+1),MAX(0,NETWORKDAYS(MAX(DATE(2026,11,1),Mitarbeiter!$C170),MIN(DATE(2026,12,0),IF(Mitarbeiter!$D170="",DATE(2026,12,0),Mitarbeiter!$D170),TODAY()),Einstellungen!$F$13:$F$67)))*N(Mitarbeiter!$E170)/IF(Einstellungen!$C$11="7 Tage",7,5),N('Ist-Stunden'!P170)+(N(Krankheitstage!Q170)+N(Krankheitstage!AC170))*N($C170))))</f>
        <v/>
      </c>
      <c r="AU170" s="76">
        <f>IF($B170="",0,IF(Einstellungen!$C$10="Ja",MAX(IF(Einstellungen!$C$11="7 Tage",MAX(0,(MIN(DATE(2026,13,0),IF(Mitarbeiter!$D170="",DATE(2026,13,0),Mitarbeiter!$D170),TODAY()))-(MAX(DATE(2026,12,1),Mitarbeiter!$C170))+1),MAX(0,NETWORKDAYS(MAX(DATE(2026,12,1),Mitarbeiter!$C170),MIN(DATE(2026,13,0),IF(Mitarbeiter!$D170="",DATE(2026,13,0),Mitarbeiter!$D170),TODAY()),Einstellungen!$F$13:$F$67)))*N(Mitarbeiter!$E170)/IF(Einstellungen!$C$11="7 Tage",7,5),N('Ist-Stunden'!Q170)),MAX(IF(Einstellungen!$C$11="7 Tage",MAX(0,(MIN(DATE(2026,13,0),IF(Mitarbeiter!$D170="",DATE(2026,13,0),Mitarbeiter!$D170),TODAY()))-(MAX(DATE(2026,12,1),Mitarbeiter!$C170))+1),MAX(0,NETWORKDAYS(MAX(DATE(2026,12,1),Mitarbeiter!$C170),MIN(DATE(2026,13,0),IF(Mitarbeiter!$D170="",DATE(2026,13,0),Mitarbeiter!$D170),TODAY()),Einstellungen!$F$13:$F$67)))*N(Mitarbeiter!$E170)/IF(Einstellungen!$C$11="7 Tage",7,5),N('Ist-Stunden'!Q170)+(N(Krankheitstage!R170)+N(Krankheitstage!AD170))*N($C170))))</f>
        <v/>
      </c>
      <c r="AV170" s="76">
        <f>IF($B170="",0,IF(Einstellungen!$C$10="Ja",MAX(IF(Einstellungen!$C$11="7 Tage",MAX(0,(MIN(DATE(2027,2,0),IF(Mitarbeiter!$D170="",DATE(2027,2,0),Mitarbeiter!$D170),TODAY()))-(MAX(DATE(2027,1,1),Mitarbeiter!$C170))+1),MAX(0,NETWORKDAYS(MAX(DATE(2027,1,1),Mitarbeiter!$C170),MIN(DATE(2027,2,0),IF(Mitarbeiter!$D170="",DATE(2027,2,0),Mitarbeiter!$D170),TODAY()),Einstellungen!$F$13:$F$67)))*N(Mitarbeiter!$E170)/IF(Einstellungen!$C$11="7 Tage",7,5),N('Ist-Stunden'!R170)),MAX(IF(Einstellungen!$C$11="7 Tage",MAX(0,(MIN(DATE(2027,2,0),IF(Mitarbeiter!$D170="",DATE(2027,2,0),Mitarbeiter!$D170),TODAY()))-(MAX(DATE(2027,1,1),Mitarbeiter!$C170))+1),MAX(0,NETWORKDAYS(MAX(DATE(2027,1,1),Mitarbeiter!$C170),MIN(DATE(2027,2,0),IF(Mitarbeiter!$D170="",DATE(2027,2,0),Mitarbeiter!$D170),TODAY()),Einstellungen!$F$13:$F$67)))*N(Mitarbeiter!$E170)/IF(Einstellungen!$C$11="7 Tage",7,5),N('Ist-Stunden'!R170)+(N(Krankheitstage!AE170)+N(Krankheitstage!AQ170))*N($C170))))</f>
        <v/>
      </c>
      <c r="AW170" s="76">
        <f>IF($B170="",0,IF(Einstellungen!$C$10="Ja",MAX(IF(Einstellungen!$C$11="7 Tage",MAX(0,(MIN(DATE(2027,3,0),IF(Mitarbeiter!$D170="",DATE(2027,3,0),Mitarbeiter!$D170),TODAY()))-(MAX(DATE(2027,2,1),Mitarbeiter!$C170))+1),MAX(0,NETWORKDAYS(MAX(DATE(2027,2,1),Mitarbeiter!$C170),MIN(DATE(2027,3,0),IF(Mitarbeiter!$D170="",DATE(2027,3,0),Mitarbeiter!$D170),TODAY()),Einstellungen!$F$13:$F$67)))*N(Mitarbeiter!$E170)/IF(Einstellungen!$C$11="7 Tage",7,5),N('Ist-Stunden'!S170)),MAX(IF(Einstellungen!$C$11="7 Tage",MAX(0,(MIN(DATE(2027,3,0),IF(Mitarbeiter!$D170="",DATE(2027,3,0),Mitarbeiter!$D170),TODAY()))-(MAX(DATE(2027,2,1),Mitarbeiter!$C170))+1),MAX(0,NETWORKDAYS(MAX(DATE(2027,2,1),Mitarbeiter!$C170),MIN(DATE(2027,3,0),IF(Mitarbeiter!$D170="",DATE(2027,3,0),Mitarbeiter!$D170),TODAY()),Einstellungen!$F$13:$F$67)))*N(Mitarbeiter!$E170)/IF(Einstellungen!$C$11="7 Tage",7,5),N('Ist-Stunden'!S170)+(N(Krankheitstage!AF170)+N(Krankheitstage!AR170))*N($C170))))</f>
        <v/>
      </c>
      <c r="AX170" s="76">
        <f>IF($B170="",0,IF(Einstellungen!$C$10="Ja",MAX(IF(Einstellungen!$C$11="7 Tage",MAX(0,(MIN(DATE(2027,4,0),IF(Mitarbeiter!$D170="",DATE(2027,4,0),Mitarbeiter!$D170),TODAY()))-(MAX(DATE(2027,3,1),Mitarbeiter!$C170))+1),MAX(0,NETWORKDAYS(MAX(DATE(2027,3,1),Mitarbeiter!$C170),MIN(DATE(2027,4,0),IF(Mitarbeiter!$D170="",DATE(2027,4,0),Mitarbeiter!$D170),TODAY()),Einstellungen!$F$13:$F$67)))*N(Mitarbeiter!$E170)/IF(Einstellungen!$C$11="7 Tage",7,5),N('Ist-Stunden'!T170)),MAX(IF(Einstellungen!$C$11="7 Tage",MAX(0,(MIN(DATE(2027,4,0),IF(Mitarbeiter!$D170="",DATE(2027,4,0),Mitarbeiter!$D170),TODAY()))-(MAX(DATE(2027,3,1),Mitarbeiter!$C170))+1),MAX(0,NETWORKDAYS(MAX(DATE(2027,3,1),Mitarbeiter!$C170),MIN(DATE(2027,4,0),IF(Mitarbeiter!$D170="",DATE(2027,4,0),Mitarbeiter!$D170),TODAY()),Einstellungen!$F$13:$F$67)))*N(Mitarbeiter!$E170)/IF(Einstellungen!$C$11="7 Tage",7,5),N('Ist-Stunden'!T170)+(N(Krankheitstage!AG170)+N(Krankheitstage!AS170))*N($C170))))</f>
        <v/>
      </c>
      <c r="AY170" s="76">
        <f>IF($B170="",0,IF(Einstellungen!$C$10="Ja",MAX(IF(Einstellungen!$C$11="7 Tage",MAX(0,(MIN(DATE(2027,5,0),IF(Mitarbeiter!$D170="",DATE(2027,5,0),Mitarbeiter!$D170),TODAY()))-(MAX(DATE(2027,4,1),Mitarbeiter!$C170))+1),MAX(0,NETWORKDAYS(MAX(DATE(2027,4,1),Mitarbeiter!$C170),MIN(DATE(2027,5,0),IF(Mitarbeiter!$D170="",DATE(2027,5,0),Mitarbeiter!$D170),TODAY()),Einstellungen!$F$13:$F$67)))*N(Mitarbeiter!$E170)/IF(Einstellungen!$C$11="7 Tage",7,5),N('Ist-Stunden'!U170)),MAX(IF(Einstellungen!$C$11="7 Tage",MAX(0,(MIN(DATE(2027,5,0),IF(Mitarbeiter!$D170="",DATE(2027,5,0),Mitarbeiter!$D170),TODAY()))-(MAX(DATE(2027,4,1),Mitarbeiter!$C170))+1),MAX(0,NETWORKDAYS(MAX(DATE(2027,4,1),Mitarbeiter!$C170),MIN(DATE(2027,5,0),IF(Mitarbeiter!$D170="",DATE(2027,5,0),Mitarbeiter!$D170),TODAY()),Einstellungen!$F$13:$F$67)))*N(Mitarbeiter!$E170)/IF(Einstellungen!$C$11="7 Tage",7,5),N('Ist-Stunden'!U170)+(N(Krankheitstage!AH170)+N(Krankheitstage!AT170))*N($C170))))</f>
        <v/>
      </c>
      <c r="AZ170" s="76">
        <f>IF($B170="",0,IF(Einstellungen!$C$10="Ja",MAX(IF(Einstellungen!$C$11="7 Tage",MAX(0,(MIN(DATE(2027,6,0),IF(Mitarbeiter!$D170="",DATE(2027,6,0),Mitarbeiter!$D170),TODAY()))-(MAX(DATE(2027,5,1),Mitarbeiter!$C170))+1),MAX(0,NETWORKDAYS(MAX(DATE(2027,5,1),Mitarbeiter!$C170),MIN(DATE(2027,6,0),IF(Mitarbeiter!$D170="",DATE(2027,6,0),Mitarbeiter!$D170),TODAY()),Einstellungen!$F$13:$F$67)))*N(Mitarbeiter!$E170)/IF(Einstellungen!$C$11="7 Tage",7,5),N('Ist-Stunden'!V170)),MAX(IF(Einstellungen!$C$11="7 Tage",MAX(0,(MIN(DATE(2027,6,0),IF(Mitarbeiter!$D170="",DATE(2027,6,0),Mitarbeiter!$D170),TODAY()))-(MAX(DATE(2027,5,1),Mitarbeiter!$C170))+1),MAX(0,NETWORKDAYS(MAX(DATE(2027,5,1),Mitarbeiter!$C170),MIN(DATE(2027,6,0),IF(Mitarbeiter!$D170="",DATE(2027,6,0),Mitarbeiter!$D170),TODAY()),Einstellungen!$F$13:$F$67)))*N(Mitarbeiter!$E170)/IF(Einstellungen!$C$11="7 Tage",7,5),N('Ist-Stunden'!V170)+(N(Krankheitstage!AI170)+N(Krankheitstage!AU170))*N($C170))))</f>
        <v/>
      </c>
      <c r="BA170" s="76">
        <f>IF($B170="",0,IF(Einstellungen!$C$10="Ja",MAX(IF(Einstellungen!$C$11="7 Tage",MAX(0,(MIN(DATE(2027,7,0),IF(Mitarbeiter!$D170="",DATE(2027,7,0),Mitarbeiter!$D170),TODAY()))-(MAX(DATE(2027,6,1),Mitarbeiter!$C170))+1),MAX(0,NETWORKDAYS(MAX(DATE(2027,6,1),Mitarbeiter!$C170),MIN(DATE(2027,7,0),IF(Mitarbeiter!$D170="",DATE(2027,7,0),Mitarbeiter!$D170),TODAY()),Einstellungen!$F$13:$F$67)))*N(Mitarbeiter!$E170)/IF(Einstellungen!$C$11="7 Tage",7,5),N('Ist-Stunden'!W170)),MAX(IF(Einstellungen!$C$11="7 Tage",MAX(0,(MIN(DATE(2027,7,0),IF(Mitarbeiter!$D170="",DATE(2027,7,0),Mitarbeiter!$D170),TODAY()))-(MAX(DATE(2027,6,1),Mitarbeiter!$C170))+1),MAX(0,NETWORKDAYS(MAX(DATE(2027,6,1),Mitarbeiter!$C170),MIN(DATE(2027,7,0),IF(Mitarbeiter!$D170="",DATE(2027,7,0),Mitarbeiter!$D170),TODAY()),Einstellungen!$F$13:$F$67)))*N(Mitarbeiter!$E170)/IF(Einstellungen!$C$11="7 Tage",7,5),N('Ist-Stunden'!W170)+(N(Krankheitstage!AJ170)+N(Krankheitstage!AV170))*N($C170))))</f>
        <v/>
      </c>
      <c r="BB170" s="76">
        <f>IF($B170="",0,IF(Einstellungen!$C$10="Ja",MAX(IF(Einstellungen!$C$11="7 Tage",MAX(0,(MIN(DATE(2027,8,0),IF(Mitarbeiter!$D170="",DATE(2027,8,0),Mitarbeiter!$D170),TODAY()))-(MAX(DATE(2027,7,1),Mitarbeiter!$C170))+1),MAX(0,NETWORKDAYS(MAX(DATE(2027,7,1),Mitarbeiter!$C170),MIN(DATE(2027,8,0),IF(Mitarbeiter!$D170="",DATE(2027,8,0),Mitarbeiter!$D170),TODAY()),Einstellungen!$F$13:$F$67)))*N(Mitarbeiter!$E170)/IF(Einstellungen!$C$11="7 Tage",7,5),N('Ist-Stunden'!X170)),MAX(IF(Einstellungen!$C$11="7 Tage",MAX(0,(MIN(DATE(2027,8,0),IF(Mitarbeiter!$D170="",DATE(2027,8,0),Mitarbeiter!$D170),TODAY()))-(MAX(DATE(2027,7,1),Mitarbeiter!$C170))+1),MAX(0,NETWORKDAYS(MAX(DATE(2027,7,1),Mitarbeiter!$C170),MIN(DATE(2027,8,0),IF(Mitarbeiter!$D170="",DATE(2027,8,0),Mitarbeiter!$D170),TODAY()),Einstellungen!$F$13:$F$67)))*N(Mitarbeiter!$E170)/IF(Einstellungen!$C$11="7 Tage",7,5),N('Ist-Stunden'!X170)+(N(Krankheitstage!AK170)+N(Krankheitstage!AW170))*N($C170))))</f>
        <v/>
      </c>
      <c r="BC170" s="76">
        <f>IF($B170="",0,IF(Einstellungen!$C$10="Ja",MAX(IF(Einstellungen!$C$11="7 Tage",MAX(0,(MIN(DATE(2027,9,0),IF(Mitarbeiter!$D170="",DATE(2027,9,0),Mitarbeiter!$D170),TODAY()))-(MAX(DATE(2027,8,1),Mitarbeiter!$C170))+1),MAX(0,NETWORKDAYS(MAX(DATE(2027,8,1),Mitarbeiter!$C170),MIN(DATE(2027,9,0),IF(Mitarbeiter!$D170="",DATE(2027,9,0),Mitarbeiter!$D170),TODAY()),Einstellungen!$F$13:$F$67)))*N(Mitarbeiter!$E170)/IF(Einstellungen!$C$11="7 Tage",7,5),N('Ist-Stunden'!Y170)),MAX(IF(Einstellungen!$C$11="7 Tage",MAX(0,(MIN(DATE(2027,9,0),IF(Mitarbeiter!$D170="",DATE(2027,9,0),Mitarbeiter!$D170),TODAY()))-(MAX(DATE(2027,8,1),Mitarbeiter!$C170))+1),MAX(0,NETWORKDAYS(MAX(DATE(2027,8,1),Mitarbeiter!$C170),MIN(DATE(2027,9,0),IF(Mitarbeiter!$D170="",DATE(2027,9,0),Mitarbeiter!$D170),TODAY()),Einstellungen!$F$13:$F$67)))*N(Mitarbeiter!$E170)/IF(Einstellungen!$C$11="7 Tage",7,5),N('Ist-Stunden'!Y170)+(N(Krankheitstage!AL170)+N(Krankheitstage!AX170))*N($C170))))</f>
        <v/>
      </c>
      <c r="BD170" s="76">
        <f>IF($B170="",0,IF(Einstellungen!$C$10="Ja",MAX(IF(Einstellungen!$C$11="7 Tage",MAX(0,(MIN(DATE(2027,10,0),IF(Mitarbeiter!$D170="",DATE(2027,10,0),Mitarbeiter!$D170),TODAY()))-(MAX(DATE(2027,9,1),Mitarbeiter!$C170))+1),MAX(0,NETWORKDAYS(MAX(DATE(2027,9,1),Mitarbeiter!$C170),MIN(DATE(2027,10,0),IF(Mitarbeiter!$D170="",DATE(2027,10,0),Mitarbeiter!$D170),TODAY()),Einstellungen!$F$13:$F$67)))*N(Mitarbeiter!$E170)/IF(Einstellungen!$C$11="7 Tage",7,5),N('Ist-Stunden'!Z170)),MAX(IF(Einstellungen!$C$11="7 Tage",MAX(0,(MIN(DATE(2027,10,0),IF(Mitarbeiter!$D170="",DATE(2027,10,0),Mitarbeiter!$D170),TODAY()))-(MAX(DATE(2027,9,1),Mitarbeiter!$C170))+1),MAX(0,NETWORKDAYS(MAX(DATE(2027,9,1),Mitarbeiter!$C170),MIN(DATE(2027,10,0),IF(Mitarbeiter!$D170="",DATE(2027,10,0),Mitarbeiter!$D170),TODAY()),Einstellungen!$F$13:$F$67)))*N(Mitarbeiter!$E170)/IF(Einstellungen!$C$11="7 Tage",7,5),N('Ist-Stunden'!Z170)+(N(Krankheitstage!AM170)+N(Krankheitstage!AY170))*N($C170))))</f>
        <v/>
      </c>
      <c r="BE170" s="76">
        <f>IF($B170="",0,IF(Einstellungen!$C$10="Ja",MAX(IF(Einstellungen!$C$11="7 Tage",MAX(0,(MIN(DATE(2027,11,0),IF(Mitarbeiter!$D170="",DATE(2027,11,0),Mitarbeiter!$D170),TODAY()))-(MAX(DATE(2027,10,1),Mitarbeiter!$C170))+1),MAX(0,NETWORKDAYS(MAX(DATE(2027,10,1),Mitarbeiter!$C170),MIN(DATE(2027,11,0),IF(Mitarbeiter!$D170="",DATE(2027,11,0),Mitarbeiter!$D170),TODAY()),Einstellungen!$F$13:$F$67)))*N(Mitarbeiter!$E170)/IF(Einstellungen!$C$11="7 Tage",7,5),N('Ist-Stunden'!AA170)),MAX(IF(Einstellungen!$C$11="7 Tage",MAX(0,(MIN(DATE(2027,11,0),IF(Mitarbeiter!$D170="",DATE(2027,11,0),Mitarbeiter!$D170),TODAY()))-(MAX(DATE(2027,10,1),Mitarbeiter!$C170))+1),MAX(0,NETWORKDAYS(MAX(DATE(2027,10,1),Mitarbeiter!$C170),MIN(DATE(2027,11,0),IF(Mitarbeiter!$D170="",DATE(2027,11,0),Mitarbeiter!$D170),TODAY()),Einstellungen!$F$13:$F$67)))*N(Mitarbeiter!$E170)/IF(Einstellungen!$C$11="7 Tage",7,5),N('Ist-Stunden'!AA170)+(N(Krankheitstage!AN170)+N(Krankheitstage!AZ170))*N($C170))))</f>
        <v/>
      </c>
      <c r="BF170" s="76">
        <f>IF($B170="",0,IF(Einstellungen!$C$10="Ja",MAX(IF(Einstellungen!$C$11="7 Tage",MAX(0,(MIN(DATE(2027,12,0),IF(Mitarbeiter!$D170="",DATE(2027,12,0),Mitarbeiter!$D170),TODAY()))-(MAX(DATE(2027,11,1),Mitarbeiter!$C170))+1),MAX(0,NETWORKDAYS(MAX(DATE(2027,11,1),Mitarbeiter!$C170),MIN(DATE(2027,12,0),IF(Mitarbeiter!$D170="",DATE(2027,12,0),Mitarbeiter!$D170),TODAY()),Einstellungen!$F$13:$F$67)))*N(Mitarbeiter!$E170)/IF(Einstellungen!$C$11="7 Tage",7,5),N('Ist-Stunden'!AB170)),MAX(IF(Einstellungen!$C$11="7 Tage",MAX(0,(MIN(DATE(2027,12,0),IF(Mitarbeiter!$D170="",DATE(2027,12,0),Mitarbeiter!$D170),TODAY()))-(MAX(DATE(2027,11,1),Mitarbeiter!$C170))+1),MAX(0,NETWORKDAYS(MAX(DATE(2027,11,1),Mitarbeiter!$C170),MIN(DATE(2027,12,0),IF(Mitarbeiter!$D170="",DATE(2027,12,0),Mitarbeiter!$D170),TODAY()),Einstellungen!$F$13:$F$67)))*N(Mitarbeiter!$E170)/IF(Einstellungen!$C$11="7 Tage",7,5),N('Ist-Stunden'!AB170)+(N(Krankheitstage!AO170)+N(Krankheitstage!BA170))*N($C170))))</f>
        <v/>
      </c>
      <c r="BG170" s="76">
        <f>IF($B170="",0,IF(Einstellungen!$C$10="Ja",MAX(IF(Einstellungen!$C$11="7 Tage",MAX(0,(MIN(DATE(2027,13,0),IF(Mitarbeiter!$D170="",DATE(2027,13,0),Mitarbeiter!$D170),TODAY()))-(MAX(DATE(2027,12,1),Mitarbeiter!$C170))+1),MAX(0,NETWORKDAYS(MAX(DATE(2027,12,1),Mitarbeiter!$C170),MIN(DATE(2027,13,0),IF(Mitarbeiter!$D170="",DATE(2027,13,0),Mitarbeiter!$D170),TODAY()),Einstellungen!$F$13:$F$67)))*N(Mitarbeiter!$E170)/IF(Einstellungen!$C$11="7 Tage",7,5),N('Ist-Stunden'!AC170)),MAX(IF(Einstellungen!$C$11="7 Tage",MAX(0,(MIN(DATE(2027,13,0),IF(Mitarbeiter!$D170="",DATE(2027,13,0),Mitarbeiter!$D170),TODAY()))-(MAX(DATE(2027,12,1),Mitarbeiter!$C170))+1),MAX(0,NETWORKDAYS(MAX(DATE(2027,12,1),Mitarbeiter!$C170),MIN(DATE(2027,13,0),IF(Mitarbeiter!$D170="",DATE(2027,13,0),Mitarbeiter!$D170),TODAY()),Einstellungen!$F$13:$F$67)))*N(Mitarbeiter!$E170)/IF(Einstellungen!$C$11="7 Tage",7,5),N('Ist-Stunden'!AC170)+(N(Krankheitstage!AP170)+N(Krankheitstage!BB170))*N($C170))))</f>
        <v/>
      </c>
      <c r="BH170" s="76">
        <f>IF($B170="",0,IF(Einstellungen!$C$10="Ja",MAX(IF(Einstellungen!$C$11="7 Tage",MAX(0,(MIN(DATE(2028,2,0),IF(Mitarbeiter!$D170="",DATE(2028,2,0),Mitarbeiter!$D170),TODAY()))-(MAX(DATE(2028,1,1),Mitarbeiter!$C170))+1),MAX(0,NETWORKDAYS(MAX(DATE(2028,1,1),Mitarbeiter!$C170),MIN(DATE(2028,2,0),IF(Mitarbeiter!$D170="",DATE(2028,2,0),Mitarbeiter!$D170),TODAY()),Einstellungen!$F$13:$F$67)))*N(Mitarbeiter!$E170)/IF(Einstellungen!$C$11="7 Tage",7,5),N('Ist-Stunden'!AD170)),MAX(IF(Einstellungen!$C$11="7 Tage",MAX(0,(MIN(DATE(2028,2,0),IF(Mitarbeiter!$D170="",DATE(2028,2,0),Mitarbeiter!$D170),TODAY()))-(MAX(DATE(2028,1,1),Mitarbeiter!$C170))+1),MAX(0,NETWORKDAYS(MAX(DATE(2028,1,1),Mitarbeiter!$C170),MIN(DATE(2028,2,0),IF(Mitarbeiter!$D170="",DATE(2028,2,0),Mitarbeiter!$D170),TODAY()),Einstellungen!$F$13:$F$67)))*N(Mitarbeiter!$E170)/IF(Einstellungen!$C$11="7 Tage",7,5),N('Ist-Stunden'!AD170)+(N(Krankheitstage!BC170)+N(Krankheitstage!BO170))*N($C170))))</f>
        <v/>
      </c>
      <c r="BI170" s="76">
        <f>IF($B170="",0,IF(Einstellungen!$C$10="Ja",MAX(IF(Einstellungen!$C$11="7 Tage",MAX(0,(MIN(DATE(2028,3,0),IF(Mitarbeiter!$D170="",DATE(2028,3,0),Mitarbeiter!$D170),TODAY()))-(MAX(DATE(2028,2,1),Mitarbeiter!$C170))+1),MAX(0,NETWORKDAYS(MAX(DATE(2028,2,1),Mitarbeiter!$C170),MIN(DATE(2028,3,0),IF(Mitarbeiter!$D170="",DATE(2028,3,0),Mitarbeiter!$D170),TODAY()),Einstellungen!$F$13:$F$67)))*N(Mitarbeiter!$E170)/IF(Einstellungen!$C$11="7 Tage",7,5),N('Ist-Stunden'!AE170)),MAX(IF(Einstellungen!$C$11="7 Tage",MAX(0,(MIN(DATE(2028,3,0),IF(Mitarbeiter!$D170="",DATE(2028,3,0),Mitarbeiter!$D170),TODAY()))-(MAX(DATE(2028,2,1),Mitarbeiter!$C170))+1),MAX(0,NETWORKDAYS(MAX(DATE(2028,2,1),Mitarbeiter!$C170),MIN(DATE(2028,3,0),IF(Mitarbeiter!$D170="",DATE(2028,3,0),Mitarbeiter!$D170),TODAY()),Einstellungen!$F$13:$F$67)))*N(Mitarbeiter!$E170)/IF(Einstellungen!$C$11="7 Tage",7,5),N('Ist-Stunden'!AE170)+(N(Krankheitstage!BD170)+N(Krankheitstage!BP170))*N($C170))))</f>
        <v/>
      </c>
      <c r="BJ170" s="76">
        <f>IF($B170="",0,IF(Einstellungen!$C$10="Ja",MAX(IF(Einstellungen!$C$11="7 Tage",MAX(0,(MIN(DATE(2028,4,0),IF(Mitarbeiter!$D170="",DATE(2028,4,0),Mitarbeiter!$D170),TODAY()))-(MAX(DATE(2028,3,1),Mitarbeiter!$C170))+1),MAX(0,NETWORKDAYS(MAX(DATE(2028,3,1),Mitarbeiter!$C170),MIN(DATE(2028,4,0),IF(Mitarbeiter!$D170="",DATE(2028,4,0),Mitarbeiter!$D170),TODAY()),Einstellungen!$F$13:$F$67)))*N(Mitarbeiter!$E170)/IF(Einstellungen!$C$11="7 Tage",7,5),N('Ist-Stunden'!AF170)),MAX(IF(Einstellungen!$C$11="7 Tage",MAX(0,(MIN(DATE(2028,4,0),IF(Mitarbeiter!$D170="",DATE(2028,4,0),Mitarbeiter!$D170),TODAY()))-(MAX(DATE(2028,3,1),Mitarbeiter!$C170))+1),MAX(0,NETWORKDAYS(MAX(DATE(2028,3,1),Mitarbeiter!$C170),MIN(DATE(2028,4,0),IF(Mitarbeiter!$D170="",DATE(2028,4,0),Mitarbeiter!$D170),TODAY()),Einstellungen!$F$13:$F$67)))*N(Mitarbeiter!$E170)/IF(Einstellungen!$C$11="7 Tage",7,5),N('Ist-Stunden'!AF170)+(N(Krankheitstage!BE170)+N(Krankheitstage!BQ170))*N($C170))))</f>
        <v/>
      </c>
      <c r="BK170" s="76">
        <f>IF($B170="",0,IF(Einstellungen!$C$10="Ja",MAX(IF(Einstellungen!$C$11="7 Tage",MAX(0,(MIN(DATE(2028,5,0),IF(Mitarbeiter!$D170="",DATE(2028,5,0),Mitarbeiter!$D170),TODAY()))-(MAX(DATE(2028,4,1),Mitarbeiter!$C170))+1),MAX(0,NETWORKDAYS(MAX(DATE(2028,4,1),Mitarbeiter!$C170),MIN(DATE(2028,5,0),IF(Mitarbeiter!$D170="",DATE(2028,5,0),Mitarbeiter!$D170),TODAY()),Einstellungen!$F$13:$F$67)))*N(Mitarbeiter!$E170)/IF(Einstellungen!$C$11="7 Tage",7,5),N('Ist-Stunden'!AG170)),MAX(IF(Einstellungen!$C$11="7 Tage",MAX(0,(MIN(DATE(2028,5,0),IF(Mitarbeiter!$D170="",DATE(2028,5,0),Mitarbeiter!$D170),TODAY()))-(MAX(DATE(2028,4,1),Mitarbeiter!$C170))+1),MAX(0,NETWORKDAYS(MAX(DATE(2028,4,1),Mitarbeiter!$C170),MIN(DATE(2028,5,0),IF(Mitarbeiter!$D170="",DATE(2028,5,0),Mitarbeiter!$D170),TODAY()),Einstellungen!$F$13:$F$67)))*N(Mitarbeiter!$E170)/IF(Einstellungen!$C$11="7 Tage",7,5),N('Ist-Stunden'!AG170)+(N(Krankheitstage!BF170)+N(Krankheitstage!BR170))*N($C170))))</f>
        <v/>
      </c>
      <c r="BL170" s="76">
        <f>IF($B170="",0,IF(Einstellungen!$C$10="Ja",MAX(IF(Einstellungen!$C$11="7 Tage",MAX(0,(MIN(DATE(2028,6,0),IF(Mitarbeiter!$D170="",DATE(2028,6,0),Mitarbeiter!$D170),TODAY()))-(MAX(DATE(2028,5,1),Mitarbeiter!$C170))+1),MAX(0,NETWORKDAYS(MAX(DATE(2028,5,1),Mitarbeiter!$C170),MIN(DATE(2028,6,0),IF(Mitarbeiter!$D170="",DATE(2028,6,0),Mitarbeiter!$D170),TODAY()),Einstellungen!$F$13:$F$67)))*N(Mitarbeiter!$E170)/IF(Einstellungen!$C$11="7 Tage",7,5),N('Ist-Stunden'!AH170)),MAX(IF(Einstellungen!$C$11="7 Tage",MAX(0,(MIN(DATE(2028,6,0),IF(Mitarbeiter!$D170="",DATE(2028,6,0),Mitarbeiter!$D170),TODAY()))-(MAX(DATE(2028,5,1),Mitarbeiter!$C170))+1),MAX(0,NETWORKDAYS(MAX(DATE(2028,5,1),Mitarbeiter!$C170),MIN(DATE(2028,6,0),IF(Mitarbeiter!$D170="",DATE(2028,6,0),Mitarbeiter!$D170),TODAY()),Einstellungen!$F$13:$F$67)))*N(Mitarbeiter!$E170)/IF(Einstellungen!$C$11="7 Tage",7,5),N('Ist-Stunden'!AH170)+(N(Krankheitstage!BG170)+N(Krankheitstage!BS170))*N($C170))))</f>
        <v/>
      </c>
      <c r="BM170" s="76">
        <f>IF($B170="",0,IF(Einstellungen!$C$10="Ja",MAX(IF(Einstellungen!$C$11="7 Tage",MAX(0,(MIN(DATE(2028,7,0),IF(Mitarbeiter!$D170="",DATE(2028,7,0),Mitarbeiter!$D170),TODAY()))-(MAX(DATE(2028,6,1),Mitarbeiter!$C170))+1),MAX(0,NETWORKDAYS(MAX(DATE(2028,6,1),Mitarbeiter!$C170),MIN(DATE(2028,7,0),IF(Mitarbeiter!$D170="",DATE(2028,7,0),Mitarbeiter!$D170),TODAY()),Einstellungen!$F$13:$F$67)))*N(Mitarbeiter!$E170)/IF(Einstellungen!$C$11="7 Tage",7,5),N('Ist-Stunden'!AI170)),MAX(IF(Einstellungen!$C$11="7 Tage",MAX(0,(MIN(DATE(2028,7,0),IF(Mitarbeiter!$D170="",DATE(2028,7,0),Mitarbeiter!$D170),TODAY()))-(MAX(DATE(2028,6,1),Mitarbeiter!$C170))+1),MAX(0,NETWORKDAYS(MAX(DATE(2028,6,1),Mitarbeiter!$C170),MIN(DATE(2028,7,0),IF(Mitarbeiter!$D170="",DATE(2028,7,0),Mitarbeiter!$D170),TODAY()),Einstellungen!$F$13:$F$67)))*N(Mitarbeiter!$E170)/IF(Einstellungen!$C$11="7 Tage",7,5),N('Ist-Stunden'!AI170)+(N(Krankheitstage!BH170)+N(Krankheitstage!BT170))*N($C170))))</f>
        <v/>
      </c>
      <c r="BN170" s="76">
        <f>IF($B170="",0,IF(Einstellungen!$C$10="Ja",MAX(IF(Einstellungen!$C$11="7 Tage",MAX(0,(MIN(DATE(2028,8,0),IF(Mitarbeiter!$D170="",DATE(2028,8,0),Mitarbeiter!$D170),TODAY()))-(MAX(DATE(2028,7,1),Mitarbeiter!$C170))+1),MAX(0,NETWORKDAYS(MAX(DATE(2028,7,1),Mitarbeiter!$C170),MIN(DATE(2028,8,0),IF(Mitarbeiter!$D170="",DATE(2028,8,0),Mitarbeiter!$D170),TODAY()),Einstellungen!$F$13:$F$67)))*N(Mitarbeiter!$E170)/IF(Einstellungen!$C$11="7 Tage",7,5),N('Ist-Stunden'!AJ170)),MAX(IF(Einstellungen!$C$11="7 Tage",MAX(0,(MIN(DATE(2028,8,0),IF(Mitarbeiter!$D170="",DATE(2028,8,0),Mitarbeiter!$D170),TODAY()))-(MAX(DATE(2028,7,1),Mitarbeiter!$C170))+1),MAX(0,NETWORKDAYS(MAX(DATE(2028,7,1),Mitarbeiter!$C170),MIN(DATE(2028,8,0),IF(Mitarbeiter!$D170="",DATE(2028,8,0),Mitarbeiter!$D170),TODAY()),Einstellungen!$F$13:$F$67)))*N(Mitarbeiter!$E170)/IF(Einstellungen!$C$11="7 Tage",7,5),N('Ist-Stunden'!AJ170)+(N(Krankheitstage!BI170)+N(Krankheitstage!BU170))*N($C170))))</f>
        <v/>
      </c>
      <c r="BO170" s="76">
        <f>IF($B170="",0,IF(Einstellungen!$C$10="Ja",MAX(IF(Einstellungen!$C$11="7 Tage",MAX(0,(MIN(DATE(2028,9,0),IF(Mitarbeiter!$D170="",DATE(2028,9,0),Mitarbeiter!$D170),TODAY()))-(MAX(DATE(2028,8,1),Mitarbeiter!$C170))+1),MAX(0,NETWORKDAYS(MAX(DATE(2028,8,1),Mitarbeiter!$C170),MIN(DATE(2028,9,0),IF(Mitarbeiter!$D170="",DATE(2028,9,0),Mitarbeiter!$D170),TODAY()),Einstellungen!$F$13:$F$67)))*N(Mitarbeiter!$E170)/IF(Einstellungen!$C$11="7 Tage",7,5),N('Ist-Stunden'!AK170)),MAX(IF(Einstellungen!$C$11="7 Tage",MAX(0,(MIN(DATE(2028,9,0),IF(Mitarbeiter!$D170="",DATE(2028,9,0),Mitarbeiter!$D170),TODAY()))-(MAX(DATE(2028,8,1),Mitarbeiter!$C170))+1),MAX(0,NETWORKDAYS(MAX(DATE(2028,8,1),Mitarbeiter!$C170),MIN(DATE(2028,9,0),IF(Mitarbeiter!$D170="",DATE(2028,9,0),Mitarbeiter!$D170),TODAY()),Einstellungen!$F$13:$F$67)))*N(Mitarbeiter!$E170)/IF(Einstellungen!$C$11="7 Tage",7,5),N('Ist-Stunden'!AK170)+(N(Krankheitstage!BJ170)+N(Krankheitstage!BV170))*N($C170))))</f>
        <v/>
      </c>
      <c r="BP170" s="76">
        <f>IF($B170="",0,IF(Einstellungen!$C$10="Ja",MAX(IF(Einstellungen!$C$11="7 Tage",MAX(0,(MIN(DATE(2028,10,0),IF(Mitarbeiter!$D170="",DATE(2028,10,0),Mitarbeiter!$D170),TODAY()))-(MAX(DATE(2028,9,1),Mitarbeiter!$C170))+1),MAX(0,NETWORKDAYS(MAX(DATE(2028,9,1),Mitarbeiter!$C170),MIN(DATE(2028,10,0),IF(Mitarbeiter!$D170="",DATE(2028,10,0),Mitarbeiter!$D170),TODAY()),Einstellungen!$F$13:$F$67)))*N(Mitarbeiter!$E170)/IF(Einstellungen!$C$11="7 Tage",7,5),N('Ist-Stunden'!AL170)),MAX(IF(Einstellungen!$C$11="7 Tage",MAX(0,(MIN(DATE(2028,10,0),IF(Mitarbeiter!$D170="",DATE(2028,10,0),Mitarbeiter!$D170),TODAY()))-(MAX(DATE(2028,9,1),Mitarbeiter!$C170))+1),MAX(0,NETWORKDAYS(MAX(DATE(2028,9,1),Mitarbeiter!$C170),MIN(DATE(2028,10,0),IF(Mitarbeiter!$D170="",DATE(2028,10,0),Mitarbeiter!$D170),TODAY()),Einstellungen!$F$13:$F$67)))*N(Mitarbeiter!$E170)/IF(Einstellungen!$C$11="7 Tage",7,5),N('Ist-Stunden'!AL170)+(N(Krankheitstage!BK170)+N(Krankheitstage!BW170))*N($C170))))</f>
        <v/>
      </c>
      <c r="BQ170" s="76">
        <f>IF($B170="",0,IF(Einstellungen!$C$10="Ja",MAX(IF(Einstellungen!$C$11="7 Tage",MAX(0,(MIN(DATE(2028,11,0),IF(Mitarbeiter!$D170="",DATE(2028,11,0),Mitarbeiter!$D170),TODAY()))-(MAX(DATE(2028,10,1),Mitarbeiter!$C170))+1),MAX(0,NETWORKDAYS(MAX(DATE(2028,10,1),Mitarbeiter!$C170),MIN(DATE(2028,11,0),IF(Mitarbeiter!$D170="",DATE(2028,11,0),Mitarbeiter!$D170),TODAY()),Einstellungen!$F$13:$F$67)))*N(Mitarbeiter!$E170)/IF(Einstellungen!$C$11="7 Tage",7,5),N('Ist-Stunden'!AM170)),MAX(IF(Einstellungen!$C$11="7 Tage",MAX(0,(MIN(DATE(2028,11,0),IF(Mitarbeiter!$D170="",DATE(2028,11,0),Mitarbeiter!$D170),TODAY()))-(MAX(DATE(2028,10,1),Mitarbeiter!$C170))+1),MAX(0,NETWORKDAYS(MAX(DATE(2028,10,1),Mitarbeiter!$C170),MIN(DATE(2028,11,0),IF(Mitarbeiter!$D170="",DATE(2028,11,0),Mitarbeiter!$D170),TODAY()),Einstellungen!$F$13:$F$67)))*N(Mitarbeiter!$E170)/IF(Einstellungen!$C$11="7 Tage",7,5),N('Ist-Stunden'!AM170)+(N(Krankheitstage!BL170)+N(Krankheitstage!BX170))*N($C170))))</f>
        <v/>
      </c>
      <c r="BR170" s="76">
        <f>IF($B170="",0,IF(Einstellungen!$C$10="Ja",MAX(IF(Einstellungen!$C$11="7 Tage",MAX(0,(MIN(DATE(2028,12,0),IF(Mitarbeiter!$D170="",DATE(2028,12,0),Mitarbeiter!$D170),TODAY()))-(MAX(DATE(2028,11,1),Mitarbeiter!$C170))+1),MAX(0,NETWORKDAYS(MAX(DATE(2028,11,1),Mitarbeiter!$C170),MIN(DATE(2028,12,0),IF(Mitarbeiter!$D170="",DATE(2028,12,0),Mitarbeiter!$D170),TODAY()),Einstellungen!$F$13:$F$67)))*N(Mitarbeiter!$E170)/IF(Einstellungen!$C$11="7 Tage",7,5),N('Ist-Stunden'!AN170)),MAX(IF(Einstellungen!$C$11="7 Tage",MAX(0,(MIN(DATE(2028,12,0),IF(Mitarbeiter!$D170="",DATE(2028,12,0),Mitarbeiter!$D170),TODAY()))-(MAX(DATE(2028,11,1),Mitarbeiter!$C170))+1),MAX(0,NETWORKDAYS(MAX(DATE(2028,11,1),Mitarbeiter!$C170),MIN(DATE(2028,12,0),IF(Mitarbeiter!$D170="",DATE(2028,12,0),Mitarbeiter!$D170),TODAY()),Einstellungen!$F$13:$F$67)))*N(Mitarbeiter!$E170)/IF(Einstellungen!$C$11="7 Tage",7,5),N('Ist-Stunden'!AN170)+(N(Krankheitstage!BM170)+N(Krankheitstage!BY170))*N($C170))))</f>
        <v/>
      </c>
      <c r="BS170" s="76">
        <f>IF($B170="",0,IF(Einstellungen!$C$10="Ja",MAX(IF(Einstellungen!$C$11="7 Tage",MAX(0,(MIN(DATE(2028,13,0),IF(Mitarbeiter!$D170="",DATE(2028,13,0),Mitarbeiter!$D170),TODAY()))-(MAX(DATE(2028,12,1),Mitarbeiter!$C170))+1),MAX(0,NETWORKDAYS(MAX(DATE(2028,12,1),Mitarbeiter!$C170),MIN(DATE(2028,13,0),IF(Mitarbeiter!$D170="",DATE(2028,13,0),Mitarbeiter!$D170),TODAY()),Einstellungen!$F$13:$F$67)))*N(Mitarbeiter!$E170)/IF(Einstellungen!$C$11="7 Tage",7,5),N('Ist-Stunden'!AO170)),MAX(IF(Einstellungen!$C$11="7 Tage",MAX(0,(MIN(DATE(2028,13,0),IF(Mitarbeiter!$D170="",DATE(2028,13,0),Mitarbeiter!$D170),TODAY()))-(MAX(DATE(2028,12,1),Mitarbeiter!$C170))+1),MAX(0,NETWORKDAYS(MAX(DATE(2028,12,1),Mitarbeiter!$C170),MIN(DATE(2028,13,0),IF(Mitarbeiter!$D170="",DATE(2028,13,0),Mitarbeiter!$D170),TODAY()),Einstellungen!$F$13:$F$67)))*N(Mitarbeiter!$E170)/IF(Einstellungen!$C$11="7 Tage",7,5),N('Ist-Stunden'!AO170)+(N(Krankheitstage!BN170)+N(Krankheitstage!BZ170))*N($C170))))</f>
        <v/>
      </c>
      <c r="BT170" s="76">
        <f>IF($B170="",0,IF(Einstellungen!$C$10="Ja",MAX(IF(Einstellungen!$C$11="7 Tage",MAX(0,(MIN(DATE(2029,2,0),IF(Mitarbeiter!$D170="",DATE(2029,2,0),Mitarbeiter!$D170),TODAY()))-(MAX(DATE(2029,1,1),Mitarbeiter!$C170))+1),MAX(0,NETWORKDAYS(MAX(DATE(2029,1,1),Mitarbeiter!$C170),MIN(DATE(2029,2,0),IF(Mitarbeiter!$D170="",DATE(2029,2,0),Mitarbeiter!$D170),TODAY()),Einstellungen!$F$13:$F$67)))*N(Mitarbeiter!$E170)/IF(Einstellungen!$C$11="7 Tage",7,5),N('Ist-Stunden'!AP170)),MAX(IF(Einstellungen!$C$11="7 Tage",MAX(0,(MIN(DATE(2029,2,0),IF(Mitarbeiter!$D170="",DATE(2029,2,0),Mitarbeiter!$D170),TODAY()))-(MAX(DATE(2029,1,1),Mitarbeiter!$C170))+1),MAX(0,NETWORKDAYS(MAX(DATE(2029,1,1),Mitarbeiter!$C170),MIN(DATE(2029,2,0),IF(Mitarbeiter!$D170="",DATE(2029,2,0),Mitarbeiter!$D170),TODAY()),Einstellungen!$F$13:$F$67)))*N(Mitarbeiter!$E170)/IF(Einstellungen!$C$11="7 Tage",7,5),N('Ist-Stunden'!AP170)+(N(Krankheitstage!CA170)+N(Krankheitstage!CM170))*N($C170))))</f>
        <v/>
      </c>
      <c r="BU170" s="76">
        <f>IF($B170="",0,IF(Einstellungen!$C$10="Ja",MAX(IF(Einstellungen!$C$11="7 Tage",MAX(0,(MIN(DATE(2029,3,0),IF(Mitarbeiter!$D170="",DATE(2029,3,0),Mitarbeiter!$D170),TODAY()))-(MAX(DATE(2029,2,1),Mitarbeiter!$C170))+1),MAX(0,NETWORKDAYS(MAX(DATE(2029,2,1),Mitarbeiter!$C170),MIN(DATE(2029,3,0),IF(Mitarbeiter!$D170="",DATE(2029,3,0),Mitarbeiter!$D170),TODAY()),Einstellungen!$F$13:$F$67)))*N(Mitarbeiter!$E170)/IF(Einstellungen!$C$11="7 Tage",7,5),N('Ist-Stunden'!AQ170)),MAX(IF(Einstellungen!$C$11="7 Tage",MAX(0,(MIN(DATE(2029,3,0),IF(Mitarbeiter!$D170="",DATE(2029,3,0),Mitarbeiter!$D170),TODAY()))-(MAX(DATE(2029,2,1),Mitarbeiter!$C170))+1),MAX(0,NETWORKDAYS(MAX(DATE(2029,2,1),Mitarbeiter!$C170),MIN(DATE(2029,3,0),IF(Mitarbeiter!$D170="",DATE(2029,3,0),Mitarbeiter!$D170),TODAY()),Einstellungen!$F$13:$F$67)))*N(Mitarbeiter!$E170)/IF(Einstellungen!$C$11="7 Tage",7,5),N('Ist-Stunden'!AQ170)+(N(Krankheitstage!CB170)+N(Krankheitstage!CN170))*N($C170))))</f>
        <v/>
      </c>
      <c r="BV170" s="76">
        <f>IF($B170="",0,IF(Einstellungen!$C$10="Ja",MAX(IF(Einstellungen!$C$11="7 Tage",MAX(0,(MIN(DATE(2029,4,0),IF(Mitarbeiter!$D170="",DATE(2029,4,0),Mitarbeiter!$D170),TODAY()))-(MAX(DATE(2029,3,1),Mitarbeiter!$C170))+1),MAX(0,NETWORKDAYS(MAX(DATE(2029,3,1),Mitarbeiter!$C170),MIN(DATE(2029,4,0),IF(Mitarbeiter!$D170="",DATE(2029,4,0),Mitarbeiter!$D170),TODAY()),Einstellungen!$F$13:$F$67)))*N(Mitarbeiter!$E170)/IF(Einstellungen!$C$11="7 Tage",7,5),N('Ist-Stunden'!AR170)),MAX(IF(Einstellungen!$C$11="7 Tage",MAX(0,(MIN(DATE(2029,4,0),IF(Mitarbeiter!$D170="",DATE(2029,4,0),Mitarbeiter!$D170),TODAY()))-(MAX(DATE(2029,3,1),Mitarbeiter!$C170))+1),MAX(0,NETWORKDAYS(MAX(DATE(2029,3,1),Mitarbeiter!$C170),MIN(DATE(2029,4,0),IF(Mitarbeiter!$D170="",DATE(2029,4,0),Mitarbeiter!$D170),TODAY()),Einstellungen!$F$13:$F$67)))*N(Mitarbeiter!$E170)/IF(Einstellungen!$C$11="7 Tage",7,5),N('Ist-Stunden'!AR170)+(N(Krankheitstage!CC170)+N(Krankheitstage!CO170))*N($C170))))</f>
        <v/>
      </c>
      <c r="BW170" s="76">
        <f>IF($B170="",0,IF(Einstellungen!$C$10="Ja",MAX(IF(Einstellungen!$C$11="7 Tage",MAX(0,(MIN(DATE(2029,5,0),IF(Mitarbeiter!$D170="",DATE(2029,5,0),Mitarbeiter!$D170),TODAY()))-(MAX(DATE(2029,4,1),Mitarbeiter!$C170))+1),MAX(0,NETWORKDAYS(MAX(DATE(2029,4,1),Mitarbeiter!$C170),MIN(DATE(2029,5,0),IF(Mitarbeiter!$D170="",DATE(2029,5,0),Mitarbeiter!$D170),TODAY()),Einstellungen!$F$13:$F$67)))*N(Mitarbeiter!$E170)/IF(Einstellungen!$C$11="7 Tage",7,5),N('Ist-Stunden'!AS170)),MAX(IF(Einstellungen!$C$11="7 Tage",MAX(0,(MIN(DATE(2029,5,0),IF(Mitarbeiter!$D170="",DATE(2029,5,0),Mitarbeiter!$D170),TODAY()))-(MAX(DATE(2029,4,1),Mitarbeiter!$C170))+1),MAX(0,NETWORKDAYS(MAX(DATE(2029,4,1),Mitarbeiter!$C170),MIN(DATE(2029,5,0),IF(Mitarbeiter!$D170="",DATE(2029,5,0),Mitarbeiter!$D170),TODAY()),Einstellungen!$F$13:$F$67)))*N(Mitarbeiter!$E170)/IF(Einstellungen!$C$11="7 Tage",7,5),N('Ist-Stunden'!AS170)+(N(Krankheitstage!CD170)+N(Krankheitstage!CP170))*N($C170))))</f>
        <v/>
      </c>
      <c r="BX170" s="76">
        <f>IF($B170="",0,IF(Einstellungen!$C$10="Ja",MAX(IF(Einstellungen!$C$11="7 Tage",MAX(0,(MIN(DATE(2029,6,0),IF(Mitarbeiter!$D170="",DATE(2029,6,0),Mitarbeiter!$D170),TODAY()))-(MAX(DATE(2029,5,1),Mitarbeiter!$C170))+1),MAX(0,NETWORKDAYS(MAX(DATE(2029,5,1),Mitarbeiter!$C170),MIN(DATE(2029,6,0),IF(Mitarbeiter!$D170="",DATE(2029,6,0),Mitarbeiter!$D170),TODAY()),Einstellungen!$F$13:$F$67)))*N(Mitarbeiter!$E170)/IF(Einstellungen!$C$11="7 Tage",7,5),N('Ist-Stunden'!AT170)),MAX(IF(Einstellungen!$C$11="7 Tage",MAX(0,(MIN(DATE(2029,6,0),IF(Mitarbeiter!$D170="",DATE(2029,6,0),Mitarbeiter!$D170),TODAY()))-(MAX(DATE(2029,5,1),Mitarbeiter!$C170))+1),MAX(0,NETWORKDAYS(MAX(DATE(2029,5,1),Mitarbeiter!$C170),MIN(DATE(2029,6,0),IF(Mitarbeiter!$D170="",DATE(2029,6,0),Mitarbeiter!$D170),TODAY()),Einstellungen!$F$13:$F$67)))*N(Mitarbeiter!$E170)/IF(Einstellungen!$C$11="7 Tage",7,5),N('Ist-Stunden'!AT170)+(N(Krankheitstage!CE170)+N(Krankheitstage!CQ170))*N($C170))))</f>
        <v/>
      </c>
      <c r="BY170" s="76">
        <f>IF($B170="",0,IF(Einstellungen!$C$10="Ja",MAX(IF(Einstellungen!$C$11="7 Tage",MAX(0,(MIN(DATE(2029,7,0),IF(Mitarbeiter!$D170="",DATE(2029,7,0),Mitarbeiter!$D170),TODAY()))-(MAX(DATE(2029,6,1),Mitarbeiter!$C170))+1),MAX(0,NETWORKDAYS(MAX(DATE(2029,6,1),Mitarbeiter!$C170),MIN(DATE(2029,7,0),IF(Mitarbeiter!$D170="",DATE(2029,7,0),Mitarbeiter!$D170),TODAY()),Einstellungen!$F$13:$F$67)))*N(Mitarbeiter!$E170)/IF(Einstellungen!$C$11="7 Tage",7,5),N('Ist-Stunden'!AU170)),MAX(IF(Einstellungen!$C$11="7 Tage",MAX(0,(MIN(DATE(2029,7,0),IF(Mitarbeiter!$D170="",DATE(2029,7,0),Mitarbeiter!$D170),TODAY()))-(MAX(DATE(2029,6,1),Mitarbeiter!$C170))+1),MAX(0,NETWORKDAYS(MAX(DATE(2029,6,1),Mitarbeiter!$C170),MIN(DATE(2029,7,0),IF(Mitarbeiter!$D170="",DATE(2029,7,0),Mitarbeiter!$D170),TODAY()),Einstellungen!$F$13:$F$67)))*N(Mitarbeiter!$E170)/IF(Einstellungen!$C$11="7 Tage",7,5),N('Ist-Stunden'!AU170)+(N(Krankheitstage!CF170)+N(Krankheitstage!CR170))*N($C170))))</f>
        <v/>
      </c>
      <c r="BZ170" s="76">
        <f>IF($B170="",0,IF(Einstellungen!$C$10="Ja",MAX(IF(Einstellungen!$C$11="7 Tage",MAX(0,(MIN(DATE(2029,8,0),IF(Mitarbeiter!$D170="",DATE(2029,8,0),Mitarbeiter!$D170),TODAY()))-(MAX(DATE(2029,7,1),Mitarbeiter!$C170))+1),MAX(0,NETWORKDAYS(MAX(DATE(2029,7,1),Mitarbeiter!$C170),MIN(DATE(2029,8,0),IF(Mitarbeiter!$D170="",DATE(2029,8,0),Mitarbeiter!$D170),TODAY()),Einstellungen!$F$13:$F$67)))*N(Mitarbeiter!$E170)/IF(Einstellungen!$C$11="7 Tage",7,5),N('Ist-Stunden'!AV170)),MAX(IF(Einstellungen!$C$11="7 Tage",MAX(0,(MIN(DATE(2029,8,0),IF(Mitarbeiter!$D170="",DATE(2029,8,0),Mitarbeiter!$D170),TODAY()))-(MAX(DATE(2029,7,1),Mitarbeiter!$C170))+1),MAX(0,NETWORKDAYS(MAX(DATE(2029,7,1),Mitarbeiter!$C170),MIN(DATE(2029,8,0),IF(Mitarbeiter!$D170="",DATE(2029,8,0),Mitarbeiter!$D170),TODAY()),Einstellungen!$F$13:$F$67)))*N(Mitarbeiter!$E170)/IF(Einstellungen!$C$11="7 Tage",7,5),N('Ist-Stunden'!AV170)+(N(Krankheitstage!CG170)+N(Krankheitstage!CS170))*N($C170))))</f>
        <v/>
      </c>
      <c r="CA170" s="76">
        <f>IF($B170="",0,IF(Einstellungen!$C$10="Ja",MAX(IF(Einstellungen!$C$11="7 Tage",MAX(0,(MIN(DATE(2029,9,0),IF(Mitarbeiter!$D170="",DATE(2029,9,0),Mitarbeiter!$D170),TODAY()))-(MAX(DATE(2029,8,1),Mitarbeiter!$C170))+1),MAX(0,NETWORKDAYS(MAX(DATE(2029,8,1),Mitarbeiter!$C170),MIN(DATE(2029,9,0),IF(Mitarbeiter!$D170="",DATE(2029,9,0),Mitarbeiter!$D170),TODAY()),Einstellungen!$F$13:$F$67)))*N(Mitarbeiter!$E170)/IF(Einstellungen!$C$11="7 Tage",7,5),N('Ist-Stunden'!AW170)),MAX(IF(Einstellungen!$C$11="7 Tage",MAX(0,(MIN(DATE(2029,9,0),IF(Mitarbeiter!$D170="",DATE(2029,9,0),Mitarbeiter!$D170),TODAY()))-(MAX(DATE(2029,8,1),Mitarbeiter!$C170))+1),MAX(0,NETWORKDAYS(MAX(DATE(2029,8,1),Mitarbeiter!$C170),MIN(DATE(2029,9,0),IF(Mitarbeiter!$D170="",DATE(2029,9,0),Mitarbeiter!$D170),TODAY()),Einstellungen!$F$13:$F$67)))*N(Mitarbeiter!$E170)/IF(Einstellungen!$C$11="7 Tage",7,5),N('Ist-Stunden'!AW170)+(N(Krankheitstage!CH170)+N(Krankheitstage!CT170))*N($C170))))</f>
        <v/>
      </c>
      <c r="CB170" s="76">
        <f>IF($B170="",0,IF(Einstellungen!$C$10="Ja",MAX(IF(Einstellungen!$C$11="7 Tage",MAX(0,(MIN(DATE(2029,10,0),IF(Mitarbeiter!$D170="",DATE(2029,10,0),Mitarbeiter!$D170),TODAY()))-(MAX(DATE(2029,9,1),Mitarbeiter!$C170))+1),MAX(0,NETWORKDAYS(MAX(DATE(2029,9,1),Mitarbeiter!$C170),MIN(DATE(2029,10,0),IF(Mitarbeiter!$D170="",DATE(2029,10,0),Mitarbeiter!$D170),TODAY()),Einstellungen!$F$13:$F$67)))*N(Mitarbeiter!$E170)/IF(Einstellungen!$C$11="7 Tage",7,5),N('Ist-Stunden'!AX170)),MAX(IF(Einstellungen!$C$11="7 Tage",MAX(0,(MIN(DATE(2029,10,0),IF(Mitarbeiter!$D170="",DATE(2029,10,0),Mitarbeiter!$D170),TODAY()))-(MAX(DATE(2029,9,1),Mitarbeiter!$C170))+1),MAX(0,NETWORKDAYS(MAX(DATE(2029,9,1),Mitarbeiter!$C170),MIN(DATE(2029,10,0),IF(Mitarbeiter!$D170="",DATE(2029,10,0),Mitarbeiter!$D170),TODAY()),Einstellungen!$F$13:$F$67)))*N(Mitarbeiter!$E170)/IF(Einstellungen!$C$11="7 Tage",7,5),N('Ist-Stunden'!AX170)+(N(Krankheitstage!CI170)+N(Krankheitstage!CU170))*N($C170))))</f>
        <v/>
      </c>
      <c r="CC170" s="76">
        <f>IF($B170="",0,IF(Einstellungen!$C$10="Ja",MAX(IF(Einstellungen!$C$11="7 Tage",MAX(0,(MIN(DATE(2029,11,0),IF(Mitarbeiter!$D170="",DATE(2029,11,0),Mitarbeiter!$D170),TODAY()))-(MAX(DATE(2029,10,1),Mitarbeiter!$C170))+1),MAX(0,NETWORKDAYS(MAX(DATE(2029,10,1),Mitarbeiter!$C170),MIN(DATE(2029,11,0),IF(Mitarbeiter!$D170="",DATE(2029,11,0),Mitarbeiter!$D170),TODAY()),Einstellungen!$F$13:$F$67)))*N(Mitarbeiter!$E170)/IF(Einstellungen!$C$11="7 Tage",7,5),N('Ist-Stunden'!AY170)),MAX(IF(Einstellungen!$C$11="7 Tage",MAX(0,(MIN(DATE(2029,11,0),IF(Mitarbeiter!$D170="",DATE(2029,11,0),Mitarbeiter!$D170),TODAY()))-(MAX(DATE(2029,10,1),Mitarbeiter!$C170))+1),MAX(0,NETWORKDAYS(MAX(DATE(2029,10,1),Mitarbeiter!$C170),MIN(DATE(2029,11,0),IF(Mitarbeiter!$D170="",DATE(2029,11,0),Mitarbeiter!$D170),TODAY()),Einstellungen!$F$13:$F$67)))*N(Mitarbeiter!$E170)/IF(Einstellungen!$C$11="7 Tage",7,5),N('Ist-Stunden'!AY170)+(N(Krankheitstage!CJ170)+N(Krankheitstage!CV170))*N($C170))))</f>
        <v/>
      </c>
      <c r="CD170" s="76">
        <f>IF($B170="",0,IF(Einstellungen!$C$10="Ja",MAX(IF(Einstellungen!$C$11="7 Tage",MAX(0,(MIN(DATE(2029,12,0),IF(Mitarbeiter!$D170="",DATE(2029,12,0),Mitarbeiter!$D170),TODAY()))-(MAX(DATE(2029,11,1),Mitarbeiter!$C170))+1),MAX(0,NETWORKDAYS(MAX(DATE(2029,11,1),Mitarbeiter!$C170),MIN(DATE(2029,12,0),IF(Mitarbeiter!$D170="",DATE(2029,12,0),Mitarbeiter!$D170),TODAY()),Einstellungen!$F$13:$F$67)))*N(Mitarbeiter!$E170)/IF(Einstellungen!$C$11="7 Tage",7,5),N('Ist-Stunden'!AZ170)),MAX(IF(Einstellungen!$C$11="7 Tage",MAX(0,(MIN(DATE(2029,12,0),IF(Mitarbeiter!$D170="",DATE(2029,12,0),Mitarbeiter!$D170),TODAY()))-(MAX(DATE(2029,11,1),Mitarbeiter!$C170))+1),MAX(0,NETWORKDAYS(MAX(DATE(2029,11,1),Mitarbeiter!$C170),MIN(DATE(2029,12,0),IF(Mitarbeiter!$D170="",DATE(2029,12,0),Mitarbeiter!$D170),TODAY()),Einstellungen!$F$13:$F$67)))*N(Mitarbeiter!$E170)/IF(Einstellungen!$C$11="7 Tage",7,5),N('Ist-Stunden'!AZ170)+(N(Krankheitstage!CK170)+N(Krankheitstage!CW170))*N($C170))))</f>
        <v/>
      </c>
      <c r="CE170" s="76">
        <f>IF($B170="",0,IF(Einstellungen!$C$10="Ja",MAX(IF(Einstellungen!$C$11="7 Tage",MAX(0,(MIN(DATE(2029,13,0),IF(Mitarbeiter!$D170="",DATE(2029,13,0),Mitarbeiter!$D170),TODAY()))-(MAX(DATE(2029,12,1),Mitarbeiter!$C170))+1),MAX(0,NETWORKDAYS(MAX(DATE(2029,12,1),Mitarbeiter!$C170),MIN(DATE(2029,13,0),IF(Mitarbeiter!$D170="",DATE(2029,13,0),Mitarbeiter!$D170),TODAY()),Einstellungen!$F$13:$F$67)))*N(Mitarbeiter!$E170)/IF(Einstellungen!$C$11="7 Tage",7,5),N('Ist-Stunden'!BA170)),MAX(IF(Einstellungen!$C$11="7 Tage",MAX(0,(MIN(DATE(2029,13,0),IF(Mitarbeiter!$D170="",DATE(2029,13,0),Mitarbeiter!$D170),TODAY()))-(MAX(DATE(2029,12,1),Mitarbeiter!$C170))+1),MAX(0,NETWORKDAYS(MAX(DATE(2029,12,1),Mitarbeiter!$C170),MIN(DATE(2029,13,0),IF(Mitarbeiter!$D170="",DATE(2029,13,0),Mitarbeiter!$D170),TODAY()),Einstellungen!$F$13:$F$67)))*N(Mitarbeiter!$E170)/IF(Einstellungen!$C$11="7 Tage",7,5),N('Ist-Stunden'!BA170)+(N(Krankheitstage!CL170)+N(Krankheitstage!CX170))*N($C170))))</f>
        <v/>
      </c>
      <c r="CF170" s="76">
        <f>IF($B170="",0,IF(Einstellungen!$C$10="Ja",MAX(IF(Einstellungen!$C$11="7 Tage",MAX(0,(MIN(DATE(2030,2,0),IF(Mitarbeiter!$D170="",DATE(2030,2,0),Mitarbeiter!$D170),TODAY()))-(MAX(DATE(2030,1,1),Mitarbeiter!$C170))+1),MAX(0,NETWORKDAYS(MAX(DATE(2030,1,1),Mitarbeiter!$C170),MIN(DATE(2030,2,0),IF(Mitarbeiter!$D170="",DATE(2030,2,0),Mitarbeiter!$D170),TODAY()),Einstellungen!$F$13:$F$67)))*N(Mitarbeiter!$E170)/IF(Einstellungen!$C$11="7 Tage",7,5),N('Ist-Stunden'!BB170)),MAX(IF(Einstellungen!$C$11="7 Tage",MAX(0,(MIN(DATE(2030,2,0),IF(Mitarbeiter!$D170="",DATE(2030,2,0),Mitarbeiter!$D170),TODAY()))-(MAX(DATE(2030,1,1),Mitarbeiter!$C170))+1),MAX(0,NETWORKDAYS(MAX(DATE(2030,1,1),Mitarbeiter!$C170),MIN(DATE(2030,2,0),IF(Mitarbeiter!$D170="",DATE(2030,2,0),Mitarbeiter!$D170),TODAY()),Einstellungen!$F$13:$F$67)))*N(Mitarbeiter!$E170)/IF(Einstellungen!$C$11="7 Tage",7,5),N('Ist-Stunden'!BB170)+(N(Krankheitstage!CY170)+N(Krankheitstage!DK170))*N($C170))))</f>
        <v/>
      </c>
      <c r="CG170" s="76">
        <f>IF($B170="",0,IF(Einstellungen!$C$10="Ja",MAX(IF(Einstellungen!$C$11="7 Tage",MAX(0,(MIN(DATE(2030,3,0),IF(Mitarbeiter!$D170="",DATE(2030,3,0),Mitarbeiter!$D170),TODAY()))-(MAX(DATE(2030,2,1),Mitarbeiter!$C170))+1),MAX(0,NETWORKDAYS(MAX(DATE(2030,2,1),Mitarbeiter!$C170),MIN(DATE(2030,3,0),IF(Mitarbeiter!$D170="",DATE(2030,3,0),Mitarbeiter!$D170),TODAY()),Einstellungen!$F$13:$F$67)))*N(Mitarbeiter!$E170)/IF(Einstellungen!$C$11="7 Tage",7,5),N('Ist-Stunden'!BC170)),MAX(IF(Einstellungen!$C$11="7 Tage",MAX(0,(MIN(DATE(2030,3,0),IF(Mitarbeiter!$D170="",DATE(2030,3,0),Mitarbeiter!$D170),TODAY()))-(MAX(DATE(2030,2,1),Mitarbeiter!$C170))+1),MAX(0,NETWORKDAYS(MAX(DATE(2030,2,1),Mitarbeiter!$C170),MIN(DATE(2030,3,0),IF(Mitarbeiter!$D170="",DATE(2030,3,0),Mitarbeiter!$D170),TODAY()),Einstellungen!$F$13:$F$67)))*N(Mitarbeiter!$E170)/IF(Einstellungen!$C$11="7 Tage",7,5),N('Ist-Stunden'!BC170)+(N(Krankheitstage!CZ170)+N(Krankheitstage!DL170))*N($C170))))</f>
        <v/>
      </c>
      <c r="CH170" s="76">
        <f>IF($B170="",0,IF(Einstellungen!$C$10="Ja",MAX(IF(Einstellungen!$C$11="7 Tage",MAX(0,(MIN(DATE(2030,4,0),IF(Mitarbeiter!$D170="",DATE(2030,4,0),Mitarbeiter!$D170),TODAY()))-(MAX(DATE(2030,3,1),Mitarbeiter!$C170))+1),MAX(0,NETWORKDAYS(MAX(DATE(2030,3,1),Mitarbeiter!$C170),MIN(DATE(2030,4,0),IF(Mitarbeiter!$D170="",DATE(2030,4,0),Mitarbeiter!$D170),TODAY()),Einstellungen!$F$13:$F$67)))*N(Mitarbeiter!$E170)/IF(Einstellungen!$C$11="7 Tage",7,5),N('Ist-Stunden'!BD170)),MAX(IF(Einstellungen!$C$11="7 Tage",MAX(0,(MIN(DATE(2030,4,0),IF(Mitarbeiter!$D170="",DATE(2030,4,0),Mitarbeiter!$D170),TODAY()))-(MAX(DATE(2030,3,1),Mitarbeiter!$C170))+1),MAX(0,NETWORKDAYS(MAX(DATE(2030,3,1),Mitarbeiter!$C170),MIN(DATE(2030,4,0),IF(Mitarbeiter!$D170="",DATE(2030,4,0),Mitarbeiter!$D170),TODAY()),Einstellungen!$F$13:$F$67)))*N(Mitarbeiter!$E170)/IF(Einstellungen!$C$11="7 Tage",7,5),N('Ist-Stunden'!BD170)+(N(Krankheitstage!DA170)+N(Krankheitstage!DM170))*N($C170))))</f>
        <v/>
      </c>
      <c r="CI170" s="76">
        <f>IF($B170="",0,IF(Einstellungen!$C$10="Ja",MAX(IF(Einstellungen!$C$11="7 Tage",MAX(0,(MIN(DATE(2030,5,0),IF(Mitarbeiter!$D170="",DATE(2030,5,0),Mitarbeiter!$D170),TODAY()))-(MAX(DATE(2030,4,1),Mitarbeiter!$C170))+1),MAX(0,NETWORKDAYS(MAX(DATE(2030,4,1),Mitarbeiter!$C170),MIN(DATE(2030,5,0),IF(Mitarbeiter!$D170="",DATE(2030,5,0),Mitarbeiter!$D170),TODAY()),Einstellungen!$F$13:$F$67)))*N(Mitarbeiter!$E170)/IF(Einstellungen!$C$11="7 Tage",7,5),N('Ist-Stunden'!BE170)),MAX(IF(Einstellungen!$C$11="7 Tage",MAX(0,(MIN(DATE(2030,5,0),IF(Mitarbeiter!$D170="",DATE(2030,5,0),Mitarbeiter!$D170),TODAY()))-(MAX(DATE(2030,4,1),Mitarbeiter!$C170))+1),MAX(0,NETWORKDAYS(MAX(DATE(2030,4,1),Mitarbeiter!$C170),MIN(DATE(2030,5,0),IF(Mitarbeiter!$D170="",DATE(2030,5,0),Mitarbeiter!$D170),TODAY()),Einstellungen!$F$13:$F$67)))*N(Mitarbeiter!$E170)/IF(Einstellungen!$C$11="7 Tage",7,5),N('Ist-Stunden'!BE170)+(N(Krankheitstage!DB170)+N(Krankheitstage!DN170))*N($C170))))</f>
        <v/>
      </c>
      <c r="CJ170" s="76">
        <f>IF($B170="",0,IF(Einstellungen!$C$10="Ja",MAX(IF(Einstellungen!$C$11="7 Tage",MAX(0,(MIN(DATE(2030,6,0),IF(Mitarbeiter!$D170="",DATE(2030,6,0),Mitarbeiter!$D170),TODAY()))-(MAX(DATE(2030,5,1),Mitarbeiter!$C170))+1),MAX(0,NETWORKDAYS(MAX(DATE(2030,5,1),Mitarbeiter!$C170),MIN(DATE(2030,6,0),IF(Mitarbeiter!$D170="",DATE(2030,6,0),Mitarbeiter!$D170),TODAY()),Einstellungen!$F$13:$F$67)))*N(Mitarbeiter!$E170)/IF(Einstellungen!$C$11="7 Tage",7,5),N('Ist-Stunden'!BF170)),MAX(IF(Einstellungen!$C$11="7 Tage",MAX(0,(MIN(DATE(2030,6,0),IF(Mitarbeiter!$D170="",DATE(2030,6,0),Mitarbeiter!$D170),TODAY()))-(MAX(DATE(2030,5,1),Mitarbeiter!$C170))+1),MAX(0,NETWORKDAYS(MAX(DATE(2030,5,1),Mitarbeiter!$C170),MIN(DATE(2030,6,0),IF(Mitarbeiter!$D170="",DATE(2030,6,0),Mitarbeiter!$D170),TODAY()),Einstellungen!$F$13:$F$67)))*N(Mitarbeiter!$E170)/IF(Einstellungen!$C$11="7 Tage",7,5),N('Ist-Stunden'!BF170)+(N(Krankheitstage!DC170)+N(Krankheitstage!DO170))*N($C170))))</f>
        <v/>
      </c>
      <c r="CK170" s="76">
        <f>IF($B170="",0,IF(Einstellungen!$C$10="Ja",MAX(IF(Einstellungen!$C$11="7 Tage",MAX(0,(MIN(DATE(2030,7,0),IF(Mitarbeiter!$D170="",DATE(2030,7,0),Mitarbeiter!$D170),TODAY()))-(MAX(DATE(2030,6,1),Mitarbeiter!$C170))+1),MAX(0,NETWORKDAYS(MAX(DATE(2030,6,1),Mitarbeiter!$C170),MIN(DATE(2030,7,0),IF(Mitarbeiter!$D170="",DATE(2030,7,0),Mitarbeiter!$D170),TODAY()),Einstellungen!$F$13:$F$67)))*N(Mitarbeiter!$E170)/IF(Einstellungen!$C$11="7 Tage",7,5),N('Ist-Stunden'!BG170)),MAX(IF(Einstellungen!$C$11="7 Tage",MAX(0,(MIN(DATE(2030,7,0),IF(Mitarbeiter!$D170="",DATE(2030,7,0),Mitarbeiter!$D170),TODAY()))-(MAX(DATE(2030,6,1),Mitarbeiter!$C170))+1),MAX(0,NETWORKDAYS(MAX(DATE(2030,6,1),Mitarbeiter!$C170),MIN(DATE(2030,7,0),IF(Mitarbeiter!$D170="",DATE(2030,7,0),Mitarbeiter!$D170),TODAY()),Einstellungen!$F$13:$F$67)))*N(Mitarbeiter!$E170)/IF(Einstellungen!$C$11="7 Tage",7,5),N('Ist-Stunden'!BG170)+(N(Krankheitstage!DD170)+N(Krankheitstage!DP170))*N($C170))))</f>
        <v/>
      </c>
      <c r="CL170" s="76">
        <f>IF($B170="",0,IF(Einstellungen!$C$10="Ja",MAX(IF(Einstellungen!$C$11="7 Tage",MAX(0,(MIN(DATE(2030,8,0),IF(Mitarbeiter!$D170="",DATE(2030,8,0),Mitarbeiter!$D170),TODAY()))-(MAX(DATE(2030,7,1),Mitarbeiter!$C170))+1),MAX(0,NETWORKDAYS(MAX(DATE(2030,7,1),Mitarbeiter!$C170),MIN(DATE(2030,8,0),IF(Mitarbeiter!$D170="",DATE(2030,8,0),Mitarbeiter!$D170),TODAY()),Einstellungen!$F$13:$F$67)))*N(Mitarbeiter!$E170)/IF(Einstellungen!$C$11="7 Tage",7,5),N('Ist-Stunden'!BH170)),MAX(IF(Einstellungen!$C$11="7 Tage",MAX(0,(MIN(DATE(2030,8,0),IF(Mitarbeiter!$D170="",DATE(2030,8,0),Mitarbeiter!$D170),TODAY()))-(MAX(DATE(2030,7,1),Mitarbeiter!$C170))+1),MAX(0,NETWORKDAYS(MAX(DATE(2030,7,1),Mitarbeiter!$C170),MIN(DATE(2030,8,0),IF(Mitarbeiter!$D170="",DATE(2030,8,0),Mitarbeiter!$D170),TODAY()),Einstellungen!$F$13:$F$67)))*N(Mitarbeiter!$E170)/IF(Einstellungen!$C$11="7 Tage",7,5),N('Ist-Stunden'!BH170)+(N(Krankheitstage!DE170)+N(Krankheitstage!DQ170))*N($C170))))</f>
        <v/>
      </c>
      <c r="CM170" s="76">
        <f>IF($B170="",0,IF(Einstellungen!$C$10="Ja",MAX(IF(Einstellungen!$C$11="7 Tage",MAX(0,(MIN(DATE(2030,9,0),IF(Mitarbeiter!$D170="",DATE(2030,9,0),Mitarbeiter!$D170),TODAY()))-(MAX(DATE(2030,8,1),Mitarbeiter!$C170))+1),MAX(0,NETWORKDAYS(MAX(DATE(2030,8,1),Mitarbeiter!$C170),MIN(DATE(2030,9,0),IF(Mitarbeiter!$D170="",DATE(2030,9,0),Mitarbeiter!$D170),TODAY()),Einstellungen!$F$13:$F$67)))*N(Mitarbeiter!$E170)/IF(Einstellungen!$C$11="7 Tage",7,5),N('Ist-Stunden'!BI170)),MAX(IF(Einstellungen!$C$11="7 Tage",MAX(0,(MIN(DATE(2030,9,0),IF(Mitarbeiter!$D170="",DATE(2030,9,0),Mitarbeiter!$D170),TODAY()))-(MAX(DATE(2030,8,1),Mitarbeiter!$C170))+1),MAX(0,NETWORKDAYS(MAX(DATE(2030,8,1),Mitarbeiter!$C170),MIN(DATE(2030,9,0),IF(Mitarbeiter!$D170="",DATE(2030,9,0),Mitarbeiter!$D170),TODAY()),Einstellungen!$F$13:$F$67)))*N(Mitarbeiter!$E170)/IF(Einstellungen!$C$11="7 Tage",7,5),N('Ist-Stunden'!BI170)+(N(Krankheitstage!DF170)+N(Krankheitstage!DR170))*N($C170))))</f>
        <v/>
      </c>
      <c r="CN170" s="76">
        <f>IF($B170="",0,IF(Einstellungen!$C$10="Ja",MAX(IF(Einstellungen!$C$11="7 Tage",MAX(0,(MIN(DATE(2030,10,0),IF(Mitarbeiter!$D170="",DATE(2030,10,0),Mitarbeiter!$D170),TODAY()))-(MAX(DATE(2030,9,1),Mitarbeiter!$C170))+1),MAX(0,NETWORKDAYS(MAX(DATE(2030,9,1),Mitarbeiter!$C170),MIN(DATE(2030,10,0),IF(Mitarbeiter!$D170="",DATE(2030,10,0),Mitarbeiter!$D170),TODAY()),Einstellungen!$F$13:$F$67)))*N(Mitarbeiter!$E170)/IF(Einstellungen!$C$11="7 Tage",7,5),N('Ist-Stunden'!BJ170)),MAX(IF(Einstellungen!$C$11="7 Tage",MAX(0,(MIN(DATE(2030,10,0),IF(Mitarbeiter!$D170="",DATE(2030,10,0),Mitarbeiter!$D170),TODAY()))-(MAX(DATE(2030,9,1),Mitarbeiter!$C170))+1),MAX(0,NETWORKDAYS(MAX(DATE(2030,9,1),Mitarbeiter!$C170),MIN(DATE(2030,10,0),IF(Mitarbeiter!$D170="",DATE(2030,10,0),Mitarbeiter!$D170),TODAY()),Einstellungen!$F$13:$F$67)))*N(Mitarbeiter!$E170)/IF(Einstellungen!$C$11="7 Tage",7,5),N('Ist-Stunden'!BJ170)+(N(Krankheitstage!DG170)+N(Krankheitstage!DS170))*N($C170))))</f>
        <v/>
      </c>
      <c r="CO170" s="76">
        <f>IF($B170="",0,IF(Einstellungen!$C$10="Ja",MAX(IF(Einstellungen!$C$11="7 Tage",MAX(0,(MIN(DATE(2030,11,0),IF(Mitarbeiter!$D170="",DATE(2030,11,0),Mitarbeiter!$D170),TODAY()))-(MAX(DATE(2030,10,1),Mitarbeiter!$C170))+1),MAX(0,NETWORKDAYS(MAX(DATE(2030,10,1),Mitarbeiter!$C170),MIN(DATE(2030,11,0),IF(Mitarbeiter!$D170="",DATE(2030,11,0),Mitarbeiter!$D170),TODAY()),Einstellungen!$F$13:$F$67)))*N(Mitarbeiter!$E170)/IF(Einstellungen!$C$11="7 Tage",7,5),N('Ist-Stunden'!BK170)),MAX(IF(Einstellungen!$C$11="7 Tage",MAX(0,(MIN(DATE(2030,11,0),IF(Mitarbeiter!$D170="",DATE(2030,11,0),Mitarbeiter!$D170),TODAY()))-(MAX(DATE(2030,10,1),Mitarbeiter!$C170))+1),MAX(0,NETWORKDAYS(MAX(DATE(2030,10,1),Mitarbeiter!$C170),MIN(DATE(2030,11,0),IF(Mitarbeiter!$D170="",DATE(2030,11,0),Mitarbeiter!$D170),TODAY()),Einstellungen!$F$13:$F$67)))*N(Mitarbeiter!$E170)/IF(Einstellungen!$C$11="7 Tage",7,5),N('Ist-Stunden'!BK170)+(N(Krankheitstage!DH170)+N(Krankheitstage!DT170))*N($C170))))</f>
        <v/>
      </c>
      <c r="CP170" s="76">
        <f>IF($B170="",0,IF(Einstellungen!$C$10="Ja",MAX(IF(Einstellungen!$C$11="7 Tage",MAX(0,(MIN(DATE(2030,12,0),IF(Mitarbeiter!$D170="",DATE(2030,12,0),Mitarbeiter!$D170),TODAY()))-(MAX(DATE(2030,11,1),Mitarbeiter!$C170))+1),MAX(0,NETWORKDAYS(MAX(DATE(2030,11,1),Mitarbeiter!$C170),MIN(DATE(2030,12,0),IF(Mitarbeiter!$D170="",DATE(2030,12,0),Mitarbeiter!$D170),TODAY()),Einstellungen!$F$13:$F$67)))*N(Mitarbeiter!$E170)/IF(Einstellungen!$C$11="7 Tage",7,5),N('Ist-Stunden'!BL170)),MAX(IF(Einstellungen!$C$11="7 Tage",MAX(0,(MIN(DATE(2030,12,0),IF(Mitarbeiter!$D170="",DATE(2030,12,0),Mitarbeiter!$D170),TODAY()))-(MAX(DATE(2030,11,1),Mitarbeiter!$C170))+1),MAX(0,NETWORKDAYS(MAX(DATE(2030,11,1),Mitarbeiter!$C170),MIN(DATE(2030,12,0),IF(Mitarbeiter!$D170="",DATE(2030,12,0),Mitarbeiter!$D170),TODAY()),Einstellungen!$F$13:$F$67)))*N(Mitarbeiter!$E170)/IF(Einstellungen!$C$11="7 Tage",7,5),N('Ist-Stunden'!BL170)+(N(Krankheitstage!DI170)+N(Krankheitstage!DU170))*N($C170))))</f>
        <v/>
      </c>
      <c r="CQ170" s="76">
        <f>IF($B170="",0,IF(Einstellungen!$C$10="Ja",MAX(IF(Einstellungen!$C$11="7 Tage",MAX(0,(MIN(DATE(2030,13,0),IF(Mitarbeiter!$D170="",DATE(2030,13,0),Mitarbeiter!$D170),TODAY()))-(MAX(DATE(2030,12,1),Mitarbeiter!$C170))+1),MAX(0,NETWORKDAYS(MAX(DATE(2030,12,1),Mitarbeiter!$C170),MIN(DATE(2030,13,0),IF(Mitarbeiter!$D170="",DATE(2030,13,0),Mitarbeiter!$D170),TODAY()),Einstellungen!$F$13:$F$67)))*N(Mitarbeiter!$E170)/IF(Einstellungen!$C$11="7 Tage",7,5),N('Ist-Stunden'!BM170)),MAX(IF(Einstellungen!$C$11="7 Tage",MAX(0,(MIN(DATE(2030,13,0),IF(Mitarbeiter!$D170="",DATE(2030,13,0),Mitarbeiter!$D170),TODAY()))-(MAX(DATE(2030,12,1),Mitarbeiter!$C170))+1),MAX(0,NETWORKDAYS(MAX(DATE(2030,12,1),Mitarbeiter!$C170),MIN(DATE(2030,13,0),IF(Mitarbeiter!$D170="",DATE(2030,13,0),Mitarbeiter!$D170),TODAY()),Einstellungen!$F$13:$F$67)))*N(Mitarbeiter!$E170)/IF(Einstellungen!$C$11="7 Tage",7,5),N('Ist-Stunden'!BM170)+(N(Krankheitstage!DJ170)+N(Krankheitstage!DV170))*N($C170))))</f>
        <v/>
      </c>
    </row>
    <row r="171">
      <c r="A171" s="73">
        <f>IF(Mitarbeiter!B171="","",Mitarbeiter!A171)</f>
        <v/>
      </c>
      <c r="B171" s="6">
        <f>IF(Mitarbeiter!B171="","",Mitarbeiter!B171)</f>
        <v/>
      </c>
      <c r="C171" s="74">
        <f>IF(Mitarbeiter!B171="","",Mitarbeiter!F171)</f>
        <v/>
      </c>
      <c r="D171" s="75">
        <f>N(INDEX(Krankheitstage!$G171:$DV171,1,(Einstellungen!$C$3-2026)*24+1))</f>
        <v/>
      </c>
      <c r="E171" s="75">
        <f>N(INDEX(Krankheitstage!$G171:$DV171,1,(Einstellungen!$C$3-2026)*24+2))</f>
        <v/>
      </c>
      <c r="F171" s="75">
        <f>N(INDEX(Krankheitstage!$G171:$DV171,1,(Einstellungen!$C$3-2026)*24+3))</f>
        <v/>
      </c>
      <c r="G171" s="75">
        <f>N(INDEX(Krankheitstage!$G171:$DV171,1,(Einstellungen!$C$3-2026)*24+4))</f>
        <v/>
      </c>
      <c r="H171" s="75">
        <f>N(INDEX(Krankheitstage!$G171:$DV171,1,(Einstellungen!$C$3-2026)*24+5))</f>
        <v/>
      </c>
      <c r="I171" s="75">
        <f>N(INDEX(Krankheitstage!$G171:$DV171,1,(Einstellungen!$C$3-2026)*24+6))</f>
        <v/>
      </c>
      <c r="J171" s="75">
        <f>N(INDEX(Krankheitstage!$G171:$DV171,1,(Einstellungen!$C$3-2026)*24+7))</f>
        <v/>
      </c>
      <c r="K171" s="75">
        <f>N(INDEX(Krankheitstage!$G171:$DV171,1,(Einstellungen!$C$3-2026)*24+8))</f>
        <v/>
      </c>
      <c r="L171" s="75">
        <f>N(INDEX(Krankheitstage!$G171:$DV171,1,(Einstellungen!$C$3-2026)*24+9))</f>
        <v/>
      </c>
      <c r="M171" s="75">
        <f>N(INDEX(Krankheitstage!$G171:$DV171,1,(Einstellungen!$C$3-2026)*24+10))</f>
        <v/>
      </c>
      <c r="N171" s="75">
        <f>N(INDEX(Krankheitstage!$G171:$DV171,1,(Einstellungen!$C$3-2026)*24+11))</f>
        <v/>
      </c>
      <c r="O171" s="75">
        <f>N(INDEX(Krankheitstage!$G171:$DV171,1,(Einstellungen!$C$3-2026)*24+12))</f>
        <v/>
      </c>
      <c r="P171" s="75">
        <f>IF($B171="","",SUM(D171:O171))</f>
        <v/>
      </c>
      <c r="Q171" s="75">
        <f>N(INDEX(Krankheitstage!$G171:$DV171,1,(Einstellungen!$C$3-2026)*24+13))</f>
        <v/>
      </c>
      <c r="R171" s="75">
        <f>N(INDEX(Krankheitstage!$G171:$DV171,1,(Einstellungen!$C$3-2026)*24+14))</f>
        <v/>
      </c>
      <c r="S171" s="75">
        <f>N(INDEX(Krankheitstage!$G171:$DV171,1,(Einstellungen!$C$3-2026)*24+15))</f>
        <v/>
      </c>
      <c r="T171" s="75">
        <f>N(INDEX(Krankheitstage!$G171:$DV171,1,(Einstellungen!$C$3-2026)*24+16))</f>
        <v/>
      </c>
      <c r="U171" s="75">
        <f>N(INDEX(Krankheitstage!$G171:$DV171,1,(Einstellungen!$C$3-2026)*24+17))</f>
        <v/>
      </c>
      <c r="V171" s="75">
        <f>N(INDEX(Krankheitstage!$G171:$DV171,1,(Einstellungen!$C$3-2026)*24+18))</f>
        <v/>
      </c>
      <c r="W171" s="75">
        <f>N(INDEX(Krankheitstage!$G171:$DV171,1,(Einstellungen!$C$3-2026)*24+19))</f>
        <v/>
      </c>
      <c r="X171" s="75">
        <f>N(INDEX(Krankheitstage!$G171:$DV171,1,(Einstellungen!$C$3-2026)*24+20))</f>
        <v/>
      </c>
      <c r="Y171" s="75">
        <f>N(INDEX(Krankheitstage!$G171:$DV171,1,(Einstellungen!$C$3-2026)*24+21))</f>
        <v/>
      </c>
      <c r="Z171" s="75">
        <f>N(INDEX(Krankheitstage!$G171:$DV171,1,(Einstellungen!$C$3-2026)*24+22))</f>
        <v/>
      </c>
      <c r="AA171" s="75">
        <f>N(INDEX(Krankheitstage!$G171:$DV171,1,(Einstellungen!$C$3-2026)*24+23))</f>
        <v/>
      </c>
      <c r="AB171" s="75">
        <f>N(INDEX(Krankheitstage!$G171:$DV171,1,(Einstellungen!$C$3-2026)*24+24))</f>
        <v/>
      </c>
      <c r="AC171" s="75">
        <f>IF($B171="","",SUM(Q171:AB171))</f>
        <v/>
      </c>
      <c r="AD171" s="75">
        <f>IF($B171="","",SUM(P171,AC171))</f>
        <v/>
      </c>
      <c r="AE171" s="76">
        <f>IF($B171="","",AD171*N(C171))</f>
        <v/>
      </c>
      <c r="AF171" s="75">
        <f>IF($B171="","",Krankheitstage!E171)</f>
        <v/>
      </c>
      <c r="AG171" s="76">
        <f>IF($B171="","",AF171*N(C171))</f>
        <v/>
      </c>
      <c r="AH171" s="76">
        <f>IF($B171="","",INDEX($AJ171:$CQ171,1,(Einstellungen!$C$3-2026)*12+1)+INDEX($AJ171:$CQ171,1,(Einstellungen!$C$3-2026)*12+2)+INDEX($AJ171:$CQ171,1,(Einstellungen!$C$3-2026)*12+3)+INDEX($AJ171:$CQ171,1,(Einstellungen!$C$3-2026)*12+4)+INDEX($AJ171:$CQ171,1,(Einstellungen!$C$3-2026)*12+5)+INDEX($AJ171:$CQ171,1,(Einstellungen!$C$3-2026)*12+6)+INDEX($AJ171:$CQ171,1,(Einstellungen!$C$3-2026)*12+7)+INDEX($AJ171:$CQ171,1,(Einstellungen!$C$3-2026)*12+8)+INDEX($AJ171:$CQ171,1,(Einstellungen!$C$3-2026)*12+9)+INDEX($AJ171:$CQ171,1,(Einstellungen!$C$3-2026)*12+10)+INDEX($AJ171:$CQ171,1,(Einstellungen!$C$3-2026)*12+11)+INDEX($AJ171:$CQ171,1,(Einstellungen!$C$3-2026)*12+12))</f>
        <v/>
      </c>
      <c r="AI171" s="76">
        <f>IF($B171="","",SUM($AJ171:$CQ171))</f>
        <v/>
      </c>
      <c r="AJ171" s="76">
        <f>IF($B171="",0,IF(Einstellungen!$C$10="Ja",MAX(IF(Einstellungen!$C$11="7 Tage",MAX(0,(MIN(DATE(2026,2,0),IF(Mitarbeiter!$D171="",DATE(2026,2,0),Mitarbeiter!$D171),TODAY()))-(MAX(DATE(2026,1,1),Mitarbeiter!$C171))+1),MAX(0,NETWORKDAYS(MAX(DATE(2026,1,1),Mitarbeiter!$C171),MIN(DATE(2026,2,0),IF(Mitarbeiter!$D171="",DATE(2026,2,0),Mitarbeiter!$D171),TODAY()),Einstellungen!$F$13:$F$67)))*N(Mitarbeiter!$E171)/IF(Einstellungen!$C$11="7 Tage",7,5),N('Ist-Stunden'!F171)),MAX(IF(Einstellungen!$C$11="7 Tage",MAX(0,(MIN(DATE(2026,2,0),IF(Mitarbeiter!$D171="",DATE(2026,2,0),Mitarbeiter!$D171),TODAY()))-(MAX(DATE(2026,1,1),Mitarbeiter!$C171))+1),MAX(0,NETWORKDAYS(MAX(DATE(2026,1,1),Mitarbeiter!$C171),MIN(DATE(2026,2,0),IF(Mitarbeiter!$D171="",DATE(2026,2,0),Mitarbeiter!$D171),TODAY()),Einstellungen!$F$13:$F$67)))*N(Mitarbeiter!$E171)/IF(Einstellungen!$C$11="7 Tage",7,5),N('Ist-Stunden'!F171)+(N(Krankheitstage!G171)+N(Krankheitstage!S171))*N($C171))))</f>
        <v/>
      </c>
      <c r="AK171" s="76">
        <f>IF($B171="",0,IF(Einstellungen!$C$10="Ja",MAX(IF(Einstellungen!$C$11="7 Tage",MAX(0,(MIN(DATE(2026,3,0),IF(Mitarbeiter!$D171="",DATE(2026,3,0),Mitarbeiter!$D171),TODAY()))-(MAX(DATE(2026,2,1),Mitarbeiter!$C171))+1),MAX(0,NETWORKDAYS(MAX(DATE(2026,2,1),Mitarbeiter!$C171),MIN(DATE(2026,3,0),IF(Mitarbeiter!$D171="",DATE(2026,3,0),Mitarbeiter!$D171),TODAY()),Einstellungen!$F$13:$F$67)))*N(Mitarbeiter!$E171)/IF(Einstellungen!$C$11="7 Tage",7,5),N('Ist-Stunden'!G171)),MAX(IF(Einstellungen!$C$11="7 Tage",MAX(0,(MIN(DATE(2026,3,0),IF(Mitarbeiter!$D171="",DATE(2026,3,0),Mitarbeiter!$D171),TODAY()))-(MAX(DATE(2026,2,1),Mitarbeiter!$C171))+1),MAX(0,NETWORKDAYS(MAX(DATE(2026,2,1),Mitarbeiter!$C171),MIN(DATE(2026,3,0),IF(Mitarbeiter!$D171="",DATE(2026,3,0),Mitarbeiter!$D171),TODAY()),Einstellungen!$F$13:$F$67)))*N(Mitarbeiter!$E171)/IF(Einstellungen!$C$11="7 Tage",7,5),N('Ist-Stunden'!G171)+(N(Krankheitstage!H171)+N(Krankheitstage!T171))*N($C171))))</f>
        <v/>
      </c>
      <c r="AL171" s="76">
        <f>IF($B171="",0,IF(Einstellungen!$C$10="Ja",MAX(IF(Einstellungen!$C$11="7 Tage",MAX(0,(MIN(DATE(2026,4,0),IF(Mitarbeiter!$D171="",DATE(2026,4,0),Mitarbeiter!$D171),TODAY()))-(MAX(DATE(2026,3,1),Mitarbeiter!$C171))+1),MAX(0,NETWORKDAYS(MAX(DATE(2026,3,1),Mitarbeiter!$C171),MIN(DATE(2026,4,0),IF(Mitarbeiter!$D171="",DATE(2026,4,0),Mitarbeiter!$D171),TODAY()),Einstellungen!$F$13:$F$67)))*N(Mitarbeiter!$E171)/IF(Einstellungen!$C$11="7 Tage",7,5),N('Ist-Stunden'!H171)),MAX(IF(Einstellungen!$C$11="7 Tage",MAX(0,(MIN(DATE(2026,4,0),IF(Mitarbeiter!$D171="",DATE(2026,4,0),Mitarbeiter!$D171),TODAY()))-(MAX(DATE(2026,3,1),Mitarbeiter!$C171))+1),MAX(0,NETWORKDAYS(MAX(DATE(2026,3,1),Mitarbeiter!$C171),MIN(DATE(2026,4,0),IF(Mitarbeiter!$D171="",DATE(2026,4,0),Mitarbeiter!$D171),TODAY()),Einstellungen!$F$13:$F$67)))*N(Mitarbeiter!$E171)/IF(Einstellungen!$C$11="7 Tage",7,5),N('Ist-Stunden'!H171)+(N(Krankheitstage!I171)+N(Krankheitstage!U171))*N($C171))))</f>
        <v/>
      </c>
      <c r="AM171" s="76">
        <f>IF($B171="",0,IF(Einstellungen!$C$10="Ja",MAX(IF(Einstellungen!$C$11="7 Tage",MAX(0,(MIN(DATE(2026,5,0),IF(Mitarbeiter!$D171="",DATE(2026,5,0),Mitarbeiter!$D171),TODAY()))-(MAX(DATE(2026,4,1),Mitarbeiter!$C171))+1),MAX(0,NETWORKDAYS(MAX(DATE(2026,4,1),Mitarbeiter!$C171),MIN(DATE(2026,5,0),IF(Mitarbeiter!$D171="",DATE(2026,5,0),Mitarbeiter!$D171),TODAY()),Einstellungen!$F$13:$F$67)))*N(Mitarbeiter!$E171)/IF(Einstellungen!$C$11="7 Tage",7,5),N('Ist-Stunden'!I171)),MAX(IF(Einstellungen!$C$11="7 Tage",MAX(0,(MIN(DATE(2026,5,0),IF(Mitarbeiter!$D171="",DATE(2026,5,0),Mitarbeiter!$D171),TODAY()))-(MAX(DATE(2026,4,1),Mitarbeiter!$C171))+1),MAX(0,NETWORKDAYS(MAX(DATE(2026,4,1),Mitarbeiter!$C171),MIN(DATE(2026,5,0),IF(Mitarbeiter!$D171="",DATE(2026,5,0),Mitarbeiter!$D171),TODAY()),Einstellungen!$F$13:$F$67)))*N(Mitarbeiter!$E171)/IF(Einstellungen!$C$11="7 Tage",7,5),N('Ist-Stunden'!I171)+(N(Krankheitstage!J171)+N(Krankheitstage!V171))*N($C171))))</f>
        <v/>
      </c>
      <c r="AN171" s="76">
        <f>IF($B171="",0,IF(Einstellungen!$C$10="Ja",MAX(IF(Einstellungen!$C$11="7 Tage",MAX(0,(MIN(DATE(2026,6,0),IF(Mitarbeiter!$D171="",DATE(2026,6,0),Mitarbeiter!$D171),TODAY()))-(MAX(DATE(2026,5,1),Mitarbeiter!$C171))+1),MAX(0,NETWORKDAYS(MAX(DATE(2026,5,1),Mitarbeiter!$C171),MIN(DATE(2026,6,0),IF(Mitarbeiter!$D171="",DATE(2026,6,0),Mitarbeiter!$D171),TODAY()),Einstellungen!$F$13:$F$67)))*N(Mitarbeiter!$E171)/IF(Einstellungen!$C$11="7 Tage",7,5),N('Ist-Stunden'!J171)),MAX(IF(Einstellungen!$C$11="7 Tage",MAX(0,(MIN(DATE(2026,6,0),IF(Mitarbeiter!$D171="",DATE(2026,6,0),Mitarbeiter!$D171),TODAY()))-(MAX(DATE(2026,5,1),Mitarbeiter!$C171))+1),MAX(0,NETWORKDAYS(MAX(DATE(2026,5,1),Mitarbeiter!$C171),MIN(DATE(2026,6,0),IF(Mitarbeiter!$D171="",DATE(2026,6,0),Mitarbeiter!$D171),TODAY()),Einstellungen!$F$13:$F$67)))*N(Mitarbeiter!$E171)/IF(Einstellungen!$C$11="7 Tage",7,5),N('Ist-Stunden'!J171)+(N(Krankheitstage!K171)+N(Krankheitstage!W171))*N($C171))))</f>
        <v/>
      </c>
      <c r="AO171" s="76">
        <f>IF($B171="",0,IF(Einstellungen!$C$10="Ja",MAX(IF(Einstellungen!$C$11="7 Tage",MAX(0,(MIN(DATE(2026,7,0),IF(Mitarbeiter!$D171="",DATE(2026,7,0),Mitarbeiter!$D171),TODAY()))-(MAX(DATE(2026,6,1),Mitarbeiter!$C171))+1),MAX(0,NETWORKDAYS(MAX(DATE(2026,6,1),Mitarbeiter!$C171),MIN(DATE(2026,7,0),IF(Mitarbeiter!$D171="",DATE(2026,7,0),Mitarbeiter!$D171),TODAY()),Einstellungen!$F$13:$F$67)))*N(Mitarbeiter!$E171)/IF(Einstellungen!$C$11="7 Tage",7,5),N('Ist-Stunden'!K171)),MAX(IF(Einstellungen!$C$11="7 Tage",MAX(0,(MIN(DATE(2026,7,0),IF(Mitarbeiter!$D171="",DATE(2026,7,0),Mitarbeiter!$D171),TODAY()))-(MAX(DATE(2026,6,1),Mitarbeiter!$C171))+1),MAX(0,NETWORKDAYS(MAX(DATE(2026,6,1),Mitarbeiter!$C171),MIN(DATE(2026,7,0),IF(Mitarbeiter!$D171="",DATE(2026,7,0),Mitarbeiter!$D171),TODAY()),Einstellungen!$F$13:$F$67)))*N(Mitarbeiter!$E171)/IF(Einstellungen!$C$11="7 Tage",7,5),N('Ist-Stunden'!K171)+(N(Krankheitstage!L171)+N(Krankheitstage!X171))*N($C171))))</f>
        <v/>
      </c>
      <c r="AP171" s="76">
        <f>IF($B171="",0,IF(Einstellungen!$C$10="Ja",MAX(IF(Einstellungen!$C$11="7 Tage",MAX(0,(MIN(DATE(2026,8,0),IF(Mitarbeiter!$D171="",DATE(2026,8,0),Mitarbeiter!$D171),TODAY()))-(MAX(DATE(2026,7,1),Mitarbeiter!$C171))+1),MAX(0,NETWORKDAYS(MAX(DATE(2026,7,1),Mitarbeiter!$C171),MIN(DATE(2026,8,0),IF(Mitarbeiter!$D171="",DATE(2026,8,0),Mitarbeiter!$D171),TODAY()),Einstellungen!$F$13:$F$67)))*N(Mitarbeiter!$E171)/IF(Einstellungen!$C$11="7 Tage",7,5),N('Ist-Stunden'!L171)),MAX(IF(Einstellungen!$C$11="7 Tage",MAX(0,(MIN(DATE(2026,8,0),IF(Mitarbeiter!$D171="",DATE(2026,8,0),Mitarbeiter!$D171),TODAY()))-(MAX(DATE(2026,7,1),Mitarbeiter!$C171))+1),MAX(0,NETWORKDAYS(MAX(DATE(2026,7,1),Mitarbeiter!$C171),MIN(DATE(2026,8,0),IF(Mitarbeiter!$D171="",DATE(2026,8,0),Mitarbeiter!$D171),TODAY()),Einstellungen!$F$13:$F$67)))*N(Mitarbeiter!$E171)/IF(Einstellungen!$C$11="7 Tage",7,5),N('Ist-Stunden'!L171)+(N(Krankheitstage!M171)+N(Krankheitstage!Y171))*N($C171))))</f>
        <v/>
      </c>
      <c r="AQ171" s="76">
        <f>IF($B171="",0,IF(Einstellungen!$C$10="Ja",MAX(IF(Einstellungen!$C$11="7 Tage",MAX(0,(MIN(DATE(2026,9,0),IF(Mitarbeiter!$D171="",DATE(2026,9,0),Mitarbeiter!$D171),TODAY()))-(MAX(DATE(2026,8,1),Mitarbeiter!$C171))+1),MAX(0,NETWORKDAYS(MAX(DATE(2026,8,1),Mitarbeiter!$C171),MIN(DATE(2026,9,0),IF(Mitarbeiter!$D171="",DATE(2026,9,0),Mitarbeiter!$D171),TODAY()),Einstellungen!$F$13:$F$67)))*N(Mitarbeiter!$E171)/IF(Einstellungen!$C$11="7 Tage",7,5),N('Ist-Stunden'!M171)),MAX(IF(Einstellungen!$C$11="7 Tage",MAX(0,(MIN(DATE(2026,9,0),IF(Mitarbeiter!$D171="",DATE(2026,9,0),Mitarbeiter!$D171),TODAY()))-(MAX(DATE(2026,8,1),Mitarbeiter!$C171))+1),MAX(0,NETWORKDAYS(MAX(DATE(2026,8,1),Mitarbeiter!$C171),MIN(DATE(2026,9,0),IF(Mitarbeiter!$D171="",DATE(2026,9,0),Mitarbeiter!$D171),TODAY()),Einstellungen!$F$13:$F$67)))*N(Mitarbeiter!$E171)/IF(Einstellungen!$C$11="7 Tage",7,5),N('Ist-Stunden'!M171)+(N(Krankheitstage!N171)+N(Krankheitstage!Z171))*N($C171))))</f>
        <v/>
      </c>
      <c r="AR171" s="76">
        <f>IF($B171="",0,IF(Einstellungen!$C$10="Ja",MAX(IF(Einstellungen!$C$11="7 Tage",MAX(0,(MIN(DATE(2026,10,0),IF(Mitarbeiter!$D171="",DATE(2026,10,0),Mitarbeiter!$D171),TODAY()))-(MAX(DATE(2026,9,1),Mitarbeiter!$C171))+1),MAX(0,NETWORKDAYS(MAX(DATE(2026,9,1),Mitarbeiter!$C171),MIN(DATE(2026,10,0),IF(Mitarbeiter!$D171="",DATE(2026,10,0),Mitarbeiter!$D171),TODAY()),Einstellungen!$F$13:$F$67)))*N(Mitarbeiter!$E171)/IF(Einstellungen!$C$11="7 Tage",7,5),N('Ist-Stunden'!N171)),MAX(IF(Einstellungen!$C$11="7 Tage",MAX(0,(MIN(DATE(2026,10,0),IF(Mitarbeiter!$D171="",DATE(2026,10,0),Mitarbeiter!$D171),TODAY()))-(MAX(DATE(2026,9,1),Mitarbeiter!$C171))+1),MAX(0,NETWORKDAYS(MAX(DATE(2026,9,1),Mitarbeiter!$C171),MIN(DATE(2026,10,0),IF(Mitarbeiter!$D171="",DATE(2026,10,0),Mitarbeiter!$D171),TODAY()),Einstellungen!$F$13:$F$67)))*N(Mitarbeiter!$E171)/IF(Einstellungen!$C$11="7 Tage",7,5),N('Ist-Stunden'!N171)+(N(Krankheitstage!O171)+N(Krankheitstage!AA171))*N($C171))))</f>
        <v/>
      </c>
      <c r="AS171" s="76">
        <f>IF($B171="",0,IF(Einstellungen!$C$10="Ja",MAX(IF(Einstellungen!$C$11="7 Tage",MAX(0,(MIN(DATE(2026,11,0),IF(Mitarbeiter!$D171="",DATE(2026,11,0),Mitarbeiter!$D171),TODAY()))-(MAX(DATE(2026,10,1),Mitarbeiter!$C171))+1),MAX(0,NETWORKDAYS(MAX(DATE(2026,10,1),Mitarbeiter!$C171),MIN(DATE(2026,11,0),IF(Mitarbeiter!$D171="",DATE(2026,11,0),Mitarbeiter!$D171),TODAY()),Einstellungen!$F$13:$F$67)))*N(Mitarbeiter!$E171)/IF(Einstellungen!$C$11="7 Tage",7,5),N('Ist-Stunden'!O171)),MAX(IF(Einstellungen!$C$11="7 Tage",MAX(0,(MIN(DATE(2026,11,0),IF(Mitarbeiter!$D171="",DATE(2026,11,0),Mitarbeiter!$D171),TODAY()))-(MAX(DATE(2026,10,1),Mitarbeiter!$C171))+1),MAX(0,NETWORKDAYS(MAX(DATE(2026,10,1),Mitarbeiter!$C171),MIN(DATE(2026,11,0),IF(Mitarbeiter!$D171="",DATE(2026,11,0),Mitarbeiter!$D171),TODAY()),Einstellungen!$F$13:$F$67)))*N(Mitarbeiter!$E171)/IF(Einstellungen!$C$11="7 Tage",7,5),N('Ist-Stunden'!O171)+(N(Krankheitstage!P171)+N(Krankheitstage!AB171))*N($C171))))</f>
        <v/>
      </c>
      <c r="AT171" s="76">
        <f>IF($B171="",0,IF(Einstellungen!$C$10="Ja",MAX(IF(Einstellungen!$C$11="7 Tage",MAX(0,(MIN(DATE(2026,12,0),IF(Mitarbeiter!$D171="",DATE(2026,12,0),Mitarbeiter!$D171),TODAY()))-(MAX(DATE(2026,11,1),Mitarbeiter!$C171))+1),MAX(0,NETWORKDAYS(MAX(DATE(2026,11,1),Mitarbeiter!$C171),MIN(DATE(2026,12,0),IF(Mitarbeiter!$D171="",DATE(2026,12,0),Mitarbeiter!$D171),TODAY()),Einstellungen!$F$13:$F$67)))*N(Mitarbeiter!$E171)/IF(Einstellungen!$C$11="7 Tage",7,5),N('Ist-Stunden'!P171)),MAX(IF(Einstellungen!$C$11="7 Tage",MAX(0,(MIN(DATE(2026,12,0),IF(Mitarbeiter!$D171="",DATE(2026,12,0),Mitarbeiter!$D171),TODAY()))-(MAX(DATE(2026,11,1),Mitarbeiter!$C171))+1),MAX(0,NETWORKDAYS(MAX(DATE(2026,11,1),Mitarbeiter!$C171),MIN(DATE(2026,12,0),IF(Mitarbeiter!$D171="",DATE(2026,12,0),Mitarbeiter!$D171),TODAY()),Einstellungen!$F$13:$F$67)))*N(Mitarbeiter!$E171)/IF(Einstellungen!$C$11="7 Tage",7,5),N('Ist-Stunden'!P171)+(N(Krankheitstage!Q171)+N(Krankheitstage!AC171))*N($C171))))</f>
        <v/>
      </c>
      <c r="AU171" s="76">
        <f>IF($B171="",0,IF(Einstellungen!$C$10="Ja",MAX(IF(Einstellungen!$C$11="7 Tage",MAX(0,(MIN(DATE(2026,13,0),IF(Mitarbeiter!$D171="",DATE(2026,13,0),Mitarbeiter!$D171),TODAY()))-(MAX(DATE(2026,12,1),Mitarbeiter!$C171))+1),MAX(0,NETWORKDAYS(MAX(DATE(2026,12,1),Mitarbeiter!$C171),MIN(DATE(2026,13,0),IF(Mitarbeiter!$D171="",DATE(2026,13,0),Mitarbeiter!$D171),TODAY()),Einstellungen!$F$13:$F$67)))*N(Mitarbeiter!$E171)/IF(Einstellungen!$C$11="7 Tage",7,5),N('Ist-Stunden'!Q171)),MAX(IF(Einstellungen!$C$11="7 Tage",MAX(0,(MIN(DATE(2026,13,0),IF(Mitarbeiter!$D171="",DATE(2026,13,0),Mitarbeiter!$D171),TODAY()))-(MAX(DATE(2026,12,1),Mitarbeiter!$C171))+1),MAX(0,NETWORKDAYS(MAX(DATE(2026,12,1),Mitarbeiter!$C171),MIN(DATE(2026,13,0),IF(Mitarbeiter!$D171="",DATE(2026,13,0),Mitarbeiter!$D171),TODAY()),Einstellungen!$F$13:$F$67)))*N(Mitarbeiter!$E171)/IF(Einstellungen!$C$11="7 Tage",7,5),N('Ist-Stunden'!Q171)+(N(Krankheitstage!R171)+N(Krankheitstage!AD171))*N($C171))))</f>
        <v/>
      </c>
      <c r="AV171" s="76">
        <f>IF($B171="",0,IF(Einstellungen!$C$10="Ja",MAX(IF(Einstellungen!$C$11="7 Tage",MAX(0,(MIN(DATE(2027,2,0),IF(Mitarbeiter!$D171="",DATE(2027,2,0),Mitarbeiter!$D171),TODAY()))-(MAX(DATE(2027,1,1),Mitarbeiter!$C171))+1),MAX(0,NETWORKDAYS(MAX(DATE(2027,1,1),Mitarbeiter!$C171),MIN(DATE(2027,2,0),IF(Mitarbeiter!$D171="",DATE(2027,2,0),Mitarbeiter!$D171),TODAY()),Einstellungen!$F$13:$F$67)))*N(Mitarbeiter!$E171)/IF(Einstellungen!$C$11="7 Tage",7,5),N('Ist-Stunden'!R171)),MAX(IF(Einstellungen!$C$11="7 Tage",MAX(0,(MIN(DATE(2027,2,0),IF(Mitarbeiter!$D171="",DATE(2027,2,0),Mitarbeiter!$D171),TODAY()))-(MAX(DATE(2027,1,1),Mitarbeiter!$C171))+1),MAX(0,NETWORKDAYS(MAX(DATE(2027,1,1),Mitarbeiter!$C171),MIN(DATE(2027,2,0),IF(Mitarbeiter!$D171="",DATE(2027,2,0),Mitarbeiter!$D171),TODAY()),Einstellungen!$F$13:$F$67)))*N(Mitarbeiter!$E171)/IF(Einstellungen!$C$11="7 Tage",7,5),N('Ist-Stunden'!R171)+(N(Krankheitstage!AE171)+N(Krankheitstage!AQ171))*N($C171))))</f>
        <v/>
      </c>
      <c r="AW171" s="76">
        <f>IF($B171="",0,IF(Einstellungen!$C$10="Ja",MAX(IF(Einstellungen!$C$11="7 Tage",MAX(0,(MIN(DATE(2027,3,0),IF(Mitarbeiter!$D171="",DATE(2027,3,0),Mitarbeiter!$D171),TODAY()))-(MAX(DATE(2027,2,1),Mitarbeiter!$C171))+1),MAX(0,NETWORKDAYS(MAX(DATE(2027,2,1),Mitarbeiter!$C171),MIN(DATE(2027,3,0),IF(Mitarbeiter!$D171="",DATE(2027,3,0),Mitarbeiter!$D171),TODAY()),Einstellungen!$F$13:$F$67)))*N(Mitarbeiter!$E171)/IF(Einstellungen!$C$11="7 Tage",7,5),N('Ist-Stunden'!S171)),MAX(IF(Einstellungen!$C$11="7 Tage",MAX(0,(MIN(DATE(2027,3,0),IF(Mitarbeiter!$D171="",DATE(2027,3,0),Mitarbeiter!$D171),TODAY()))-(MAX(DATE(2027,2,1),Mitarbeiter!$C171))+1),MAX(0,NETWORKDAYS(MAX(DATE(2027,2,1),Mitarbeiter!$C171),MIN(DATE(2027,3,0),IF(Mitarbeiter!$D171="",DATE(2027,3,0),Mitarbeiter!$D171),TODAY()),Einstellungen!$F$13:$F$67)))*N(Mitarbeiter!$E171)/IF(Einstellungen!$C$11="7 Tage",7,5),N('Ist-Stunden'!S171)+(N(Krankheitstage!AF171)+N(Krankheitstage!AR171))*N($C171))))</f>
        <v/>
      </c>
      <c r="AX171" s="76">
        <f>IF($B171="",0,IF(Einstellungen!$C$10="Ja",MAX(IF(Einstellungen!$C$11="7 Tage",MAX(0,(MIN(DATE(2027,4,0),IF(Mitarbeiter!$D171="",DATE(2027,4,0),Mitarbeiter!$D171),TODAY()))-(MAX(DATE(2027,3,1),Mitarbeiter!$C171))+1),MAX(0,NETWORKDAYS(MAX(DATE(2027,3,1),Mitarbeiter!$C171),MIN(DATE(2027,4,0),IF(Mitarbeiter!$D171="",DATE(2027,4,0),Mitarbeiter!$D171),TODAY()),Einstellungen!$F$13:$F$67)))*N(Mitarbeiter!$E171)/IF(Einstellungen!$C$11="7 Tage",7,5),N('Ist-Stunden'!T171)),MAX(IF(Einstellungen!$C$11="7 Tage",MAX(0,(MIN(DATE(2027,4,0),IF(Mitarbeiter!$D171="",DATE(2027,4,0),Mitarbeiter!$D171),TODAY()))-(MAX(DATE(2027,3,1),Mitarbeiter!$C171))+1),MAX(0,NETWORKDAYS(MAX(DATE(2027,3,1),Mitarbeiter!$C171),MIN(DATE(2027,4,0),IF(Mitarbeiter!$D171="",DATE(2027,4,0),Mitarbeiter!$D171),TODAY()),Einstellungen!$F$13:$F$67)))*N(Mitarbeiter!$E171)/IF(Einstellungen!$C$11="7 Tage",7,5),N('Ist-Stunden'!T171)+(N(Krankheitstage!AG171)+N(Krankheitstage!AS171))*N($C171))))</f>
        <v/>
      </c>
      <c r="AY171" s="76">
        <f>IF($B171="",0,IF(Einstellungen!$C$10="Ja",MAX(IF(Einstellungen!$C$11="7 Tage",MAX(0,(MIN(DATE(2027,5,0),IF(Mitarbeiter!$D171="",DATE(2027,5,0),Mitarbeiter!$D171),TODAY()))-(MAX(DATE(2027,4,1),Mitarbeiter!$C171))+1),MAX(0,NETWORKDAYS(MAX(DATE(2027,4,1),Mitarbeiter!$C171),MIN(DATE(2027,5,0),IF(Mitarbeiter!$D171="",DATE(2027,5,0),Mitarbeiter!$D171),TODAY()),Einstellungen!$F$13:$F$67)))*N(Mitarbeiter!$E171)/IF(Einstellungen!$C$11="7 Tage",7,5),N('Ist-Stunden'!U171)),MAX(IF(Einstellungen!$C$11="7 Tage",MAX(0,(MIN(DATE(2027,5,0),IF(Mitarbeiter!$D171="",DATE(2027,5,0),Mitarbeiter!$D171),TODAY()))-(MAX(DATE(2027,4,1),Mitarbeiter!$C171))+1),MAX(0,NETWORKDAYS(MAX(DATE(2027,4,1),Mitarbeiter!$C171),MIN(DATE(2027,5,0),IF(Mitarbeiter!$D171="",DATE(2027,5,0),Mitarbeiter!$D171),TODAY()),Einstellungen!$F$13:$F$67)))*N(Mitarbeiter!$E171)/IF(Einstellungen!$C$11="7 Tage",7,5),N('Ist-Stunden'!U171)+(N(Krankheitstage!AH171)+N(Krankheitstage!AT171))*N($C171))))</f>
        <v/>
      </c>
      <c r="AZ171" s="76">
        <f>IF($B171="",0,IF(Einstellungen!$C$10="Ja",MAX(IF(Einstellungen!$C$11="7 Tage",MAX(0,(MIN(DATE(2027,6,0),IF(Mitarbeiter!$D171="",DATE(2027,6,0),Mitarbeiter!$D171),TODAY()))-(MAX(DATE(2027,5,1),Mitarbeiter!$C171))+1),MAX(0,NETWORKDAYS(MAX(DATE(2027,5,1),Mitarbeiter!$C171),MIN(DATE(2027,6,0),IF(Mitarbeiter!$D171="",DATE(2027,6,0),Mitarbeiter!$D171),TODAY()),Einstellungen!$F$13:$F$67)))*N(Mitarbeiter!$E171)/IF(Einstellungen!$C$11="7 Tage",7,5),N('Ist-Stunden'!V171)),MAX(IF(Einstellungen!$C$11="7 Tage",MAX(0,(MIN(DATE(2027,6,0),IF(Mitarbeiter!$D171="",DATE(2027,6,0),Mitarbeiter!$D171),TODAY()))-(MAX(DATE(2027,5,1),Mitarbeiter!$C171))+1),MAX(0,NETWORKDAYS(MAX(DATE(2027,5,1),Mitarbeiter!$C171),MIN(DATE(2027,6,0),IF(Mitarbeiter!$D171="",DATE(2027,6,0),Mitarbeiter!$D171),TODAY()),Einstellungen!$F$13:$F$67)))*N(Mitarbeiter!$E171)/IF(Einstellungen!$C$11="7 Tage",7,5),N('Ist-Stunden'!V171)+(N(Krankheitstage!AI171)+N(Krankheitstage!AU171))*N($C171))))</f>
        <v/>
      </c>
      <c r="BA171" s="76">
        <f>IF($B171="",0,IF(Einstellungen!$C$10="Ja",MAX(IF(Einstellungen!$C$11="7 Tage",MAX(0,(MIN(DATE(2027,7,0),IF(Mitarbeiter!$D171="",DATE(2027,7,0),Mitarbeiter!$D171),TODAY()))-(MAX(DATE(2027,6,1),Mitarbeiter!$C171))+1),MAX(0,NETWORKDAYS(MAX(DATE(2027,6,1),Mitarbeiter!$C171),MIN(DATE(2027,7,0),IF(Mitarbeiter!$D171="",DATE(2027,7,0),Mitarbeiter!$D171),TODAY()),Einstellungen!$F$13:$F$67)))*N(Mitarbeiter!$E171)/IF(Einstellungen!$C$11="7 Tage",7,5),N('Ist-Stunden'!W171)),MAX(IF(Einstellungen!$C$11="7 Tage",MAX(0,(MIN(DATE(2027,7,0),IF(Mitarbeiter!$D171="",DATE(2027,7,0),Mitarbeiter!$D171),TODAY()))-(MAX(DATE(2027,6,1),Mitarbeiter!$C171))+1),MAX(0,NETWORKDAYS(MAX(DATE(2027,6,1),Mitarbeiter!$C171),MIN(DATE(2027,7,0),IF(Mitarbeiter!$D171="",DATE(2027,7,0),Mitarbeiter!$D171),TODAY()),Einstellungen!$F$13:$F$67)))*N(Mitarbeiter!$E171)/IF(Einstellungen!$C$11="7 Tage",7,5),N('Ist-Stunden'!W171)+(N(Krankheitstage!AJ171)+N(Krankheitstage!AV171))*N($C171))))</f>
        <v/>
      </c>
      <c r="BB171" s="76">
        <f>IF($B171="",0,IF(Einstellungen!$C$10="Ja",MAX(IF(Einstellungen!$C$11="7 Tage",MAX(0,(MIN(DATE(2027,8,0),IF(Mitarbeiter!$D171="",DATE(2027,8,0),Mitarbeiter!$D171),TODAY()))-(MAX(DATE(2027,7,1),Mitarbeiter!$C171))+1),MAX(0,NETWORKDAYS(MAX(DATE(2027,7,1),Mitarbeiter!$C171),MIN(DATE(2027,8,0),IF(Mitarbeiter!$D171="",DATE(2027,8,0),Mitarbeiter!$D171),TODAY()),Einstellungen!$F$13:$F$67)))*N(Mitarbeiter!$E171)/IF(Einstellungen!$C$11="7 Tage",7,5),N('Ist-Stunden'!X171)),MAX(IF(Einstellungen!$C$11="7 Tage",MAX(0,(MIN(DATE(2027,8,0),IF(Mitarbeiter!$D171="",DATE(2027,8,0),Mitarbeiter!$D171),TODAY()))-(MAX(DATE(2027,7,1),Mitarbeiter!$C171))+1),MAX(0,NETWORKDAYS(MAX(DATE(2027,7,1),Mitarbeiter!$C171),MIN(DATE(2027,8,0),IF(Mitarbeiter!$D171="",DATE(2027,8,0),Mitarbeiter!$D171),TODAY()),Einstellungen!$F$13:$F$67)))*N(Mitarbeiter!$E171)/IF(Einstellungen!$C$11="7 Tage",7,5),N('Ist-Stunden'!X171)+(N(Krankheitstage!AK171)+N(Krankheitstage!AW171))*N($C171))))</f>
        <v/>
      </c>
      <c r="BC171" s="76">
        <f>IF($B171="",0,IF(Einstellungen!$C$10="Ja",MAX(IF(Einstellungen!$C$11="7 Tage",MAX(0,(MIN(DATE(2027,9,0),IF(Mitarbeiter!$D171="",DATE(2027,9,0),Mitarbeiter!$D171),TODAY()))-(MAX(DATE(2027,8,1),Mitarbeiter!$C171))+1),MAX(0,NETWORKDAYS(MAX(DATE(2027,8,1),Mitarbeiter!$C171),MIN(DATE(2027,9,0),IF(Mitarbeiter!$D171="",DATE(2027,9,0),Mitarbeiter!$D171),TODAY()),Einstellungen!$F$13:$F$67)))*N(Mitarbeiter!$E171)/IF(Einstellungen!$C$11="7 Tage",7,5),N('Ist-Stunden'!Y171)),MAX(IF(Einstellungen!$C$11="7 Tage",MAX(0,(MIN(DATE(2027,9,0),IF(Mitarbeiter!$D171="",DATE(2027,9,0),Mitarbeiter!$D171),TODAY()))-(MAX(DATE(2027,8,1),Mitarbeiter!$C171))+1),MAX(0,NETWORKDAYS(MAX(DATE(2027,8,1),Mitarbeiter!$C171),MIN(DATE(2027,9,0),IF(Mitarbeiter!$D171="",DATE(2027,9,0),Mitarbeiter!$D171),TODAY()),Einstellungen!$F$13:$F$67)))*N(Mitarbeiter!$E171)/IF(Einstellungen!$C$11="7 Tage",7,5),N('Ist-Stunden'!Y171)+(N(Krankheitstage!AL171)+N(Krankheitstage!AX171))*N($C171))))</f>
        <v/>
      </c>
      <c r="BD171" s="76">
        <f>IF($B171="",0,IF(Einstellungen!$C$10="Ja",MAX(IF(Einstellungen!$C$11="7 Tage",MAX(0,(MIN(DATE(2027,10,0),IF(Mitarbeiter!$D171="",DATE(2027,10,0),Mitarbeiter!$D171),TODAY()))-(MAX(DATE(2027,9,1),Mitarbeiter!$C171))+1),MAX(0,NETWORKDAYS(MAX(DATE(2027,9,1),Mitarbeiter!$C171),MIN(DATE(2027,10,0),IF(Mitarbeiter!$D171="",DATE(2027,10,0),Mitarbeiter!$D171),TODAY()),Einstellungen!$F$13:$F$67)))*N(Mitarbeiter!$E171)/IF(Einstellungen!$C$11="7 Tage",7,5),N('Ist-Stunden'!Z171)),MAX(IF(Einstellungen!$C$11="7 Tage",MAX(0,(MIN(DATE(2027,10,0),IF(Mitarbeiter!$D171="",DATE(2027,10,0),Mitarbeiter!$D171),TODAY()))-(MAX(DATE(2027,9,1),Mitarbeiter!$C171))+1),MAX(0,NETWORKDAYS(MAX(DATE(2027,9,1),Mitarbeiter!$C171),MIN(DATE(2027,10,0),IF(Mitarbeiter!$D171="",DATE(2027,10,0),Mitarbeiter!$D171),TODAY()),Einstellungen!$F$13:$F$67)))*N(Mitarbeiter!$E171)/IF(Einstellungen!$C$11="7 Tage",7,5),N('Ist-Stunden'!Z171)+(N(Krankheitstage!AM171)+N(Krankheitstage!AY171))*N($C171))))</f>
        <v/>
      </c>
      <c r="BE171" s="76">
        <f>IF($B171="",0,IF(Einstellungen!$C$10="Ja",MAX(IF(Einstellungen!$C$11="7 Tage",MAX(0,(MIN(DATE(2027,11,0),IF(Mitarbeiter!$D171="",DATE(2027,11,0),Mitarbeiter!$D171),TODAY()))-(MAX(DATE(2027,10,1),Mitarbeiter!$C171))+1),MAX(0,NETWORKDAYS(MAX(DATE(2027,10,1),Mitarbeiter!$C171),MIN(DATE(2027,11,0),IF(Mitarbeiter!$D171="",DATE(2027,11,0),Mitarbeiter!$D171),TODAY()),Einstellungen!$F$13:$F$67)))*N(Mitarbeiter!$E171)/IF(Einstellungen!$C$11="7 Tage",7,5),N('Ist-Stunden'!AA171)),MAX(IF(Einstellungen!$C$11="7 Tage",MAX(0,(MIN(DATE(2027,11,0),IF(Mitarbeiter!$D171="",DATE(2027,11,0),Mitarbeiter!$D171),TODAY()))-(MAX(DATE(2027,10,1),Mitarbeiter!$C171))+1),MAX(0,NETWORKDAYS(MAX(DATE(2027,10,1),Mitarbeiter!$C171),MIN(DATE(2027,11,0),IF(Mitarbeiter!$D171="",DATE(2027,11,0),Mitarbeiter!$D171),TODAY()),Einstellungen!$F$13:$F$67)))*N(Mitarbeiter!$E171)/IF(Einstellungen!$C$11="7 Tage",7,5),N('Ist-Stunden'!AA171)+(N(Krankheitstage!AN171)+N(Krankheitstage!AZ171))*N($C171))))</f>
        <v/>
      </c>
      <c r="BF171" s="76">
        <f>IF($B171="",0,IF(Einstellungen!$C$10="Ja",MAX(IF(Einstellungen!$C$11="7 Tage",MAX(0,(MIN(DATE(2027,12,0),IF(Mitarbeiter!$D171="",DATE(2027,12,0),Mitarbeiter!$D171),TODAY()))-(MAX(DATE(2027,11,1),Mitarbeiter!$C171))+1),MAX(0,NETWORKDAYS(MAX(DATE(2027,11,1),Mitarbeiter!$C171),MIN(DATE(2027,12,0),IF(Mitarbeiter!$D171="",DATE(2027,12,0),Mitarbeiter!$D171),TODAY()),Einstellungen!$F$13:$F$67)))*N(Mitarbeiter!$E171)/IF(Einstellungen!$C$11="7 Tage",7,5),N('Ist-Stunden'!AB171)),MAX(IF(Einstellungen!$C$11="7 Tage",MAX(0,(MIN(DATE(2027,12,0),IF(Mitarbeiter!$D171="",DATE(2027,12,0),Mitarbeiter!$D171),TODAY()))-(MAX(DATE(2027,11,1),Mitarbeiter!$C171))+1),MAX(0,NETWORKDAYS(MAX(DATE(2027,11,1),Mitarbeiter!$C171),MIN(DATE(2027,12,0),IF(Mitarbeiter!$D171="",DATE(2027,12,0),Mitarbeiter!$D171),TODAY()),Einstellungen!$F$13:$F$67)))*N(Mitarbeiter!$E171)/IF(Einstellungen!$C$11="7 Tage",7,5),N('Ist-Stunden'!AB171)+(N(Krankheitstage!AO171)+N(Krankheitstage!BA171))*N($C171))))</f>
        <v/>
      </c>
      <c r="BG171" s="76">
        <f>IF($B171="",0,IF(Einstellungen!$C$10="Ja",MAX(IF(Einstellungen!$C$11="7 Tage",MAX(0,(MIN(DATE(2027,13,0),IF(Mitarbeiter!$D171="",DATE(2027,13,0),Mitarbeiter!$D171),TODAY()))-(MAX(DATE(2027,12,1),Mitarbeiter!$C171))+1),MAX(0,NETWORKDAYS(MAX(DATE(2027,12,1),Mitarbeiter!$C171),MIN(DATE(2027,13,0),IF(Mitarbeiter!$D171="",DATE(2027,13,0),Mitarbeiter!$D171),TODAY()),Einstellungen!$F$13:$F$67)))*N(Mitarbeiter!$E171)/IF(Einstellungen!$C$11="7 Tage",7,5),N('Ist-Stunden'!AC171)),MAX(IF(Einstellungen!$C$11="7 Tage",MAX(0,(MIN(DATE(2027,13,0),IF(Mitarbeiter!$D171="",DATE(2027,13,0),Mitarbeiter!$D171),TODAY()))-(MAX(DATE(2027,12,1),Mitarbeiter!$C171))+1),MAX(0,NETWORKDAYS(MAX(DATE(2027,12,1),Mitarbeiter!$C171),MIN(DATE(2027,13,0),IF(Mitarbeiter!$D171="",DATE(2027,13,0),Mitarbeiter!$D171),TODAY()),Einstellungen!$F$13:$F$67)))*N(Mitarbeiter!$E171)/IF(Einstellungen!$C$11="7 Tage",7,5),N('Ist-Stunden'!AC171)+(N(Krankheitstage!AP171)+N(Krankheitstage!BB171))*N($C171))))</f>
        <v/>
      </c>
      <c r="BH171" s="76">
        <f>IF($B171="",0,IF(Einstellungen!$C$10="Ja",MAX(IF(Einstellungen!$C$11="7 Tage",MAX(0,(MIN(DATE(2028,2,0),IF(Mitarbeiter!$D171="",DATE(2028,2,0),Mitarbeiter!$D171),TODAY()))-(MAX(DATE(2028,1,1),Mitarbeiter!$C171))+1),MAX(0,NETWORKDAYS(MAX(DATE(2028,1,1),Mitarbeiter!$C171),MIN(DATE(2028,2,0),IF(Mitarbeiter!$D171="",DATE(2028,2,0),Mitarbeiter!$D171),TODAY()),Einstellungen!$F$13:$F$67)))*N(Mitarbeiter!$E171)/IF(Einstellungen!$C$11="7 Tage",7,5),N('Ist-Stunden'!AD171)),MAX(IF(Einstellungen!$C$11="7 Tage",MAX(0,(MIN(DATE(2028,2,0),IF(Mitarbeiter!$D171="",DATE(2028,2,0),Mitarbeiter!$D171),TODAY()))-(MAX(DATE(2028,1,1),Mitarbeiter!$C171))+1),MAX(0,NETWORKDAYS(MAX(DATE(2028,1,1),Mitarbeiter!$C171),MIN(DATE(2028,2,0),IF(Mitarbeiter!$D171="",DATE(2028,2,0),Mitarbeiter!$D171),TODAY()),Einstellungen!$F$13:$F$67)))*N(Mitarbeiter!$E171)/IF(Einstellungen!$C$11="7 Tage",7,5),N('Ist-Stunden'!AD171)+(N(Krankheitstage!BC171)+N(Krankheitstage!BO171))*N($C171))))</f>
        <v/>
      </c>
      <c r="BI171" s="76">
        <f>IF($B171="",0,IF(Einstellungen!$C$10="Ja",MAX(IF(Einstellungen!$C$11="7 Tage",MAX(0,(MIN(DATE(2028,3,0),IF(Mitarbeiter!$D171="",DATE(2028,3,0),Mitarbeiter!$D171),TODAY()))-(MAX(DATE(2028,2,1),Mitarbeiter!$C171))+1),MAX(0,NETWORKDAYS(MAX(DATE(2028,2,1),Mitarbeiter!$C171),MIN(DATE(2028,3,0),IF(Mitarbeiter!$D171="",DATE(2028,3,0),Mitarbeiter!$D171),TODAY()),Einstellungen!$F$13:$F$67)))*N(Mitarbeiter!$E171)/IF(Einstellungen!$C$11="7 Tage",7,5),N('Ist-Stunden'!AE171)),MAX(IF(Einstellungen!$C$11="7 Tage",MAX(0,(MIN(DATE(2028,3,0),IF(Mitarbeiter!$D171="",DATE(2028,3,0),Mitarbeiter!$D171),TODAY()))-(MAX(DATE(2028,2,1),Mitarbeiter!$C171))+1),MAX(0,NETWORKDAYS(MAX(DATE(2028,2,1),Mitarbeiter!$C171),MIN(DATE(2028,3,0),IF(Mitarbeiter!$D171="",DATE(2028,3,0),Mitarbeiter!$D171),TODAY()),Einstellungen!$F$13:$F$67)))*N(Mitarbeiter!$E171)/IF(Einstellungen!$C$11="7 Tage",7,5),N('Ist-Stunden'!AE171)+(N(Krankheitstage!BD171)+N(Krankheitstage!BP171))*N($C171))))</f>
        <v/>
      </c>
      <c r="BJ171" s="76">
        <f>IF($B171="",0,IF(Einstellungen!$C$10="Ja",MAX(IF(Einstellungen!$C$11="7 Tage",MAX(0,(MIN(DATE(2028,4,0),IF(Mitarbeiter!$D171="",DATE(2028,4,0),Mitarbeiter!$D171),TODAY()))-(MAX(DATE(2028,3,1),Mitarbeiter!$C171))+1),MAX(0,NETWORKDAYS(MAX(DATE(2028,3,1),Mitarbeiter!$C171),MIN(DATE(2028,4,0),IF(Mitarbeiter!$D171="",DATE(2028,4,0),Mitarbeiter!$D171),TODAY()),Einstellungen!$F$13:$F$67)))*N(Mitarbeiter!$E171)/IF(Einstellungen!$C$11="7 Tage",7,5),N('Ist-Stunden'!AF171)),MAX(IF(Einstellungen!$C$11="7 Tage",MAX(0,(MIN(DATE(2028,4,0),IF(Mitarbeiter!$D171="",DATE(2028,4,0),Mitarbeiter!$D171),TODAY()))-(MAX(DATE(2028,3,1),Mitarbeiter!$C171))+1),MAX(0,NETWORKDAYS(MAX(DATE(2028,3,1),Mitarbeiter!$C171),MIN(DATE(2028,4,0),IF(Mitarbeiter!$D171="",DATE(2028,4,0),Mitarbeiter!$D171),TODAY()),Einstellungen!$F$13:$F$67)))*N(Mitarbeiter!$E171)/IF(Einstellungen!$C$11="7 Tage",7,5),N('Ist-Stunden'!AF171)+(N(Krankheitstage!BE171)+N(Krankheitstage!BQ171))*N($C171))))</f>
        <v/>
      </c>
      <c r="BK171" s="76">
        <f>IF($B171="",0,IF(Einstellungen!$C$10="Ja",MAX(IF(Einstellungen!$C$11="7 Tage",MAX(0,(MIN(DATE(2028,5,0),IF(Mitarbeiter!$D171="",DATE(2028,5,0),Mitarbeiter!$D171),TODAY()))-(MAX(DATE(2028,4,1),Mitarbeiter!$C171))+1),MAX(0,NETWORKDAYS(MAX(DATE(2028,4,1),Mitarbeiter!$C171),MIN(DATE(2028,5,0),IF(Mitarbeiter!$D171="",DATE(2028,5,0),Mitarbeiter!$D171),TODAY()),Einstellungen!$F$13:$F$67)))*N(Mitarbeiter!$E171)/IF(Einstellungen!$C$11="7 Tage",7,5),N('Ist-Stunden'!AG171)),MAX(IF(Einstellungen!$C$11="7 Tage",MAX(0,(MIN(DATE(2028,5,0),IF(Mitarbeiter!$D171="",DATE(2028,5,0),Mitarbeiter!$D171),TODAY()))-(MAX(DATE(2028,4,1),Mitarbeiter!$C171))+1),MAX(0,NETWORKDAYS(MAX(DATE(2028,4,1),Mitarbeiter!$C171),MIN(DATE(2028,5,0),IF(Mitarbeiter!$D171="",DATE(2028,5,0),Mitarbeiter!$D171),TODAY()),Einstellungen!$F$13:$F$67)))*N(Mitarbeiter!$E171)/IF(Einstellungen!$C$11="7 Tage",7,5),N('Ist-Stunden'!AG171)+(N(Krankheitstage!BF171)+N(Krankheitstage!BR171))*N($C171))))</f>
        <v/>
      </c>
      <c r="BL171" s="76">
        <f>IF($B171="",0,IF(Einstellungen!$C$10="Ja",MAX(IF(Einstellungen!$C$11="7 Tage",MAX(0,(MIN(DATE(2028,6,0),IF(Mitarbeiter!$D171="",DATE(2028,6,0),Mitarbeiter!$D171),TODAY()))-(MAX(DATE(2028,5,1),Mitarbeiter!$C171))+1),MAX(0,NETWORKDAYS(MAX(DATE(2028,5,1),Mitarbeiter!$C171),MIN(DATE(2028,6,0),IF(Mitarbeiter!$D171="",DATE(2028,6,0),Mitarbeiter!$D171),TODAY()),Einstellungen!$F$13:$F$67)))*N(Mitarbeiter!$E171)/IF(Einstellungen!$C$11="7 Tage",7,5),N('Ist-Stunden'!AH171)),MAX(IF(Einstellungen!$C$11="7 Tage",MAX(0,(MIN(DATE(2028,6,0),IF(Mitarbeiter!$D171="",DATE(2028,6,0),Mitarbeiter!$D171),TODAY()))-(MAX(DATE(2028,5,1),Mitarbeiter!$C171))+1),MAX(0,NETWORKDAYS(MAX(DATE(2028,5,1),Mitarbeiter!$C171),MIN(DATE(2028,6,0),IF(Mitarbeiter!$D171="",DATE(2028,6,0),Mitarbeiter!$D171),TODAY()),Einstellungen!$F$13:$F$67)))*N(Mitarbeiter!$E171)/IF(Einstellungen!$C$11="7 Tage",7,5),N('Ist-Stunden'!AH171)+(N(Krankheitstage!BG171)+N(Krankheitstage!BS171))*N($C171))))</f>
        <v/>
      </c>
      <c r="BM171" s="76">
        <f>IF($B171="",0,IF(Einstellungen!$C$10="Ja",MAX(IF(Einstellungen!$C$11="7 Tage",MAX(0,(MIN(DATE(2028,7,0),IF(Mitarbeiter!$D171="",DATE(2028,7,0),Mitarbeiter!$D171),TODAY()))-(MAX(DATE(2028,6,1),Mitarbeiter!$C171))+1),MAX(0,NETWORKDAYS(MAX(DATE(2028,6,1),Mitarbeiter!$C171),MIN(DATE(2028,7,0),IF(Mitarbeiter!$D171="",DATE(2028,7,0),Mitarbeiter!$D171),TODAY()),Einstellungen!$F$13:$F$67)))*N(Mitarbeiter!$E171)/IF(Einstellungen!$C$11="7 Tage",7,5),N('Ist-Stunden'!AI171)),MAX(IF(Einstellungen!$C$11="7 Tage",MAX(0,(MIN(DATE(2028,7,0),IF(Mitarbeiter!$D171="",DATE(2028,7,0),Mitarbeiter!$D171),TODAY()))-(MAX(DATE(2028,6,1),Mitarbeiter!$C171))+1),MAX(0,NETWORKDAYS(MAX(DATE(2028,6,1),Mitarbeiter!$C171),MIN(DATE(2028,7,0),IF(Mitarbeiter!$D171="",DATE(2028,7,0),Mitarbeiter!$D171),TODAY()),Einstellungen!$F$13:$F$67)))*N(Mitarbeiter!$E171)/IF(Einstellungen!$C$11="7 Tage",7,5),N('Ist-Stunden'!AI171)+(N(Krankheitstage!BH171)+N(Krankheitstage!BT171))*N($C171))))</f>
        <v/>
      </c>
      <c r="BN171" s="76">
        <f>IF($B171="",0,IF(Einstellungen!$C$10="Ja",MAX(IF(Einstellungen!$C$11="7 Tage",MAX(0,(MIN(DATE(2028,8,0),IF(Mitarbeiter!$D171="",DATE(2028,8,0),Mitarbeiter!$D171),TODAY()))-(MAX(DATE(2028,7,1),Mitarbeiter!$C171))+1),MAX(0,NETWORKDAYS(MAX(DATE(2028,7,1),Mitarbeiter!$C171),MIN(DATE(2028,8,0),IF(Mitarbeiter!$D171="",DATE(2028,8,0),Mitarbeiter!$D171),TODAY()),Einstellungen!$F$13:$F$67)))*N(Mitarbeiter!$E171)/IF(Einstellungen!$C$11="7 Tage",7,5),N('Ist-Stunden'!AJ171)),MAX(IF(Einstellungen!$C$11="7 Tage",MAX(0,(MIN(DATE(2028,8,0),IF(Mitarbeiter!$D171="",DATE(2028,8,0),Mitarbeiter!$D171),TODAY()))-(MAX(DATE(2028,7,1),Mitarbeiter!$C171))+1),MAX(0,NETWORKDAYS(MAX(DATE(2028,7,1),Mitarbeiter!$C171),MIN(DATE(2028,8,0),IF(Mitarbeiter!$D171="",DATE(2028,8,0),Mitarbeiter!$D171),TODAY()),Einstellungen!$F$13:$F$67)))*N(Mitarbeiter!$E171)/IF(Einstellungen!$C$11="7 Tage",7,5),N('Ist-Stunden'!AJ171)+(N(Krankheitstage!BI171)+N(Krankheitstage!BU171))*N($C171))))</f>
        <v/>
      </c>
      <c r="BO171" s="76">
        <f>IF($B171="",0,IF(Einstellungen!$C$10="Ja",MAX(IF(Einstellungen!$C$11="7 Tage",MAX(0,(MIN(DATE(2028,9,0),IF(Mitarbeiter!$D171="",DATE(2028,9,0),Mitarbeiter!$D171),TODAY()))-(MAX(DATE(2028,8,1),Mitarbeiter!$C171))+1),MAX(0,NETWORKDAYS(MAX(DATE(2028,8,1),Mitarbeiter!$C171),MIN(DATE(2028,9,0),IF(Mitarbeiter!$D171="",DATE(2028,9,0),Mitarbeiter!$D171),TODAY()),Einstellungen!$F$13:$F$67)))*N(Mitarbeiter!$E171)/IF(Einstellungen!$C$11="7 Tage",7,5),N('Ist-Stunden'!AK171)),MAX(IF(Einstellungen!$C$11="7 Tage",MAX(0,(MIN(DATE(2028,9,0),IF(Mitarbeiter!$D171="",DATE(2028,9,0),Mitarbeiter!$D171),TODAY()))-(MAX(DATE(2028,8,1),Mitarbeiter!$C171))+1),MAX(0,NETWORKDAYS(MAX(DATE(2028,8,1),Mitarbeiter!$C171),MIN(DATE(2028,9,0),IF(Mitarbeiter!$D171="",DATE(2028,9,0),Mitarbeiter!$D171),TODAY()),Einstellungen!$F$13:$F$67)))*N(Mitarbeiter!$E171)/IF(Einstellungen!$C$11="7 Tage",7,5),N('Ist-Stunden'!AK171)+(N(Krankheitstage!BJ171)+N(Krankheitstage!BV171))*N($C171))))</f>
        <v/>
      </c>
      <c r="BP171" s="76">
        <f>IF($B171="",0,IF(Einstellungen!$C$10="Ja",MAX(IF(Einstellungen!$C$11="7 Tage",MAX(0,(MIN(DATE(2028,10,0),IF(Mitarbeiter!$D171="",DATE(2028,10,0),Mitarbeiter!$D171),TODAY()))-(MAX(DATE(2028,9,1),Mitarbeiter!$C171))+1),MAX(0,NETWORKDAYS(MAX(DATE(2028,9,1),Mitarbeiter!$C171),MIN(DATE(2028,10,0),IF(Mitarbeiter!$D171="",DATE(2028,10,0),Mitarbeiter!$D171),TODAY()),Einstellungen!$F$13:$F$67)))*N(Mitarbeiter!$E171)/IF(Einstellungen!$C$11="7 Tage",7,5),N('Ist-Stunden'!AL171)),MAX(IF(Einstellungen!$C$11="7 Tage",MAX(0,(MIN(DATE(2028,10,0),IF(Mitarbeiter!$D171="",DATE(2028,10,0),Mitarbeiter!$D171),TODAY()))-(MAX(DATE(2028,9,1),Mitarbeiter!$C171))+1),MAX(0,NETWORKDAYS(MAX(DATE(2028,9,1),Mitarbeiter!$C171),MIN(DATE(2028,10,0),IF(Mitarbeiter!$D171="",DATE(2028,10,0),Mitarbeiter!$D171),TODAY()),Einstellungen!$F$13:$F$67)))*N(Mitarbeiter!$E171)/IF(Einstellungen!$C$11="7 Tage",7,5),N('Ist-Stunden'!AL171)+(N(Krankheitstage!BK171)+N(Krankheitstage!BW171))*N($C171))))</f>
        <v/>
      </c>
      <c r="BQ171" s="76">
        <f>IF($B171="",0,IF(Einstellungen!$C$10="Ja",MAX(IF(Einstellungen!$C$11="7 Tage",MAX(0,(MIN(DATE(2028,11,0),IF(Mitarbeiter!$D171="",DATE(2028,11,0),Mitarbeiter!$D171),TODAY()))-(MAX(DATE(2028,10,1),Mitarbeiter!$C171))+1),MAX(0,NETWORKDAYS(MAX(DATE(2028,10,1),Mitarbeiter!$C171),MIN(DATE(2028,11,0),IF(Mitarbeiter!$D171="",DATE(2028,11,0),Mitarbeiter!$D171),TODAY()),Einstellungen!$F$13:$F$67)))*N(Mitarbeiter!$E171)/IF(Einstellungen!$C$11="7 Tage",7,5),N('Ist-Stunden'!AM171)),MAX(IF(Einstellungen!$C$11="7 Tage",MAX(0,(MIN(DATE(2028,11,0),IF(Mitarbeiter!$D171="",DATE(2028,11,0),Mitarbeiter!$D171),TODAY()))-(MAX(DATE(2028,10,1),Mitarbeiter!$C171))+1),MAX(0,NETWORKDAYS(MAX(DATE(2028,10,1),Mitarbeiter!$C171),MIN(DATE(2028,11,0),IF(Mitarbeiter!$D171="",DATE(2028,11,0),Mitarbeiter!$D171),TODAY()),Einstellungen!$F$13:$F$67)))*N(Mitarbeiter!$E171)/IF(Einstellungen!$C$11="7 Tage",7,5),N('Ist-Stunden'!AM171)+(N(Krankheitstage!BL171)+N(Krankheitstage!BX171))*N($C171))))</f>
        <v/>
      </c>
      <c r="BR171" s="76">
        <f>IF($B171="",0,IF(Einstellungen!$C$10="Ja",MAX(IF(Einstellungen!$C$11="7 Tage",MAX(0,(MIN(DATE(2028,12,0),IF(Mitarbeiter!$D171="",DATE(2028,12,0),Mitarbeiter!$D171),TODAY()))-(MAX(DATE(2028,11,1),Mitarbeiter!$C171))+1),MAX(0,NETWORKDAYS(MAX(DATE(2028,11,1),Mitarbeiter!$C171),MIN(DATE(2028,12,0),IF(Mitarbeiter!$D171="",DATE(2028,12,0),Mitarbeiter!$D171),TODAY()),Einstellungen!$F$13:$F$67)))*N(Mitarbeiter!$E171)/IF(Einstellungen!$C$11="7 Tage",7,5),N('Ist-Stunden'!AN171)),MAX(IF(Einstellungen!$C$11="7 Tage",MAX(0,(MIN(DATE(2028,12,0),IF(Mitarbeiter!$D171="",DATE(2028,12,0),Mitarbeiter!$D171),TODAY()))-(MAX(DATE(2028,11,1),Mitarbeiter!$C171))+1),MAX(0,NETWORKDAYS(MAX(DATE(2028,11,1),Mitarbeiter!$C171),MIN(DATE(2028,12,0),IF(Mitarbeiter!$D171="",DATE(2028,12,0),Mitarbeiter!$D171),TODAY()),Einstellungen!$F$13:$F$67)))*N(Mitarbeiter!$E171)/IF(Einstellungen!$C$11="7 Tage",7,5),N('Ist-Stunden'!AN171)+(N(Krankheitstage!BM171)+N(Krankheitstage!BY171))*N($C171))))</f>
        <v/>
      </c>
      <c r="BS171" s="76">
        <f>IF($B171="",0,IF(Einstellungen!$C$10="Ja",MAX(IF(Einstellungen!$C$11="7 Tage",MAX(0,(MIN(DATE(2028,13,0),IF(Mitarbeiter!$D171="",DATE(2028,13,0),Mitarbeiter!$D171),TODAY()))-(MAX(DATE(2028,12,1),Mitarbeiter!$C171))+1),MAX(0,NETWORKDAYS(MAX(DATE(2028,12,1),Mitarbeiter!$C171),MIN(DATE(2028,13,0),IF(Mitarbeiter!$D171="",DATE(2028,13,0),Mitarbeiter!$D171),TODAY()),Einstellungen!$F$13:$F$67)))*N(Mitarbeiter!$E171)/IF(Einstellungen!$C$11="7 Tage",7,5),N('Ist-Stunden'!AO171)),MAX(IF(Einstellungen!$C$11="7 Tage",MAX(0,(MIN(DATE(2028,13,0),IF(Mitarbeiter!$D171="",DATE(2028,13,0),Mitarbeiter!$D171),TODAY()))-(MAX(DATE(2028,12,1),Mitarbeiter!$C171))+1),MAX(0,NETWORKDAYS(MAX(DATE(2028,12,1),Mitarbeiter!$C171),MIN(DATE(2028,13,0),IF(Mitarbeiter!$D171="",DATE(2028,13,0),Mitarbeiter!$D171),TODAY()),Einstellungen!$F$13:$F$67)))*N(Mitarbeiter!$E171)/IF(Einstellungen!$C$11="7 Tage",7,5),N('Ist-Stunden'!AO171)+(N(Krankheitstage!BN171)+N(Krankheitstage!BZ171))*N($C171))))</f>
        <v/>
      </c>
      <c r="BT171" s="76">
        <f>IF($B171="",0,IF(Einstellungen!$C$10="Ja",MAX(IF(Einstellungen!$C$11="7 Tage",MAX(0,(MIN(DATE(2029,2,0),IF(Mitarbeiter!$D171="",DATE(2029,2,0),Mitarbeiter!$D171),TODAY()))-(MAX(DATE(2029,1,1),Mitarbeiter!$C171))+1),MAX(0,NETWORKDAYS(MAX(DATE(2029,1,1),Mitarbeiter!$C171),MIN(DATE(2029,2,0),IF(Mitarbeiter!$D171="",DATE(2029,2,0),Mitarbeiter!$D171),TODAY()),Einstellungen!$F$13:$F$67)))*N(Mitarbeiter!$E171)/IF(Einstellungen!$C$11="7 Tage",7,5),N('Ist-Stunden'!AP171)),MAX(IF(Einstellungen!$C$11="7 Tage",MAX(0,(MIN(DATE(2029,2,0),IF(Mitarbeiter!$D171="",DATE(2029,2,0),Mitarbeiter!$D171),TODAY()))-(MAX(DATE(2029,1,1),Mitarbeiter!$C171))+1),MAX(0,NETWORKDAYS(MAX(DATE(2029,1,1),Mitarbeiter!$C171),MIN(DATE(2029,2,0),IF(Mitarbeiter!$D171="",DATE(2029,2,0),Mitarbeiter!$D171),TODAY()),Einstellungen!$F$13:$F$67)))*N(Mitarbeiter!$E171)/IF(Einstellungen!$C$11="7 Tage",7,5),N('Ist-Stunden'!AP171)+(N(Krankheitstage!CA171)+N(Krankheitstage!CM171))*N($C171))))</f>
        <v/>
      </c>
      <c r="BU171" s="76">
        <f>IF($B171="",0,IF(Einstellungen!$C$10="Ja",MAX(IF(Einstellungen!$C$11="7 Tage",MAX(0,(MIN(DATE(2029,3,0),IF(Mitarbeiter!$D171="",DATE(2029,3,0),Mitarbeiter!$D171),TODAY()))-(MAX(DATE(2029,2,1),Mitarbeiter!$C171))+1),MAX(0,NETWORKDAYS(MAX(DATE(2029,2,1),Mitarbeiter!$C171),MIN(DATE(2029,3,0),IF(Mitarbeiter!$D171="",DATE(2029,3,0),Mitarbeiter!$D171),TODAY()),Einstellungen!$F$13:$F$67)))*N(Mitarbeiter!$E171)/IF(Einstellungen!$C$11="7 Tage",7,5),N('Ist-Stunden'!AQ171)),MAX(IF(Einstellungen!$C$11="7 Tage",MAX(0,(MIN(DATE(2029,3,0),IF(Mitarbeiter!$D171="",DATE(2029,3,0),Mitarbeiter!$D171),TODAY()))-(MAX(DATE(2029,2,1),Mitarbeiter!$C171))+1),MAX(0,NETWORKDAYS(MAX(DATE(2029,2,1),Mitarbeiter!$C171),MIN(DATE(2029,3,0),IF(Mitarbeiter!$D171="",DATE(2029,3,0),Mitarbeiter!$D171),TODAY()),Einstellungen!$F$13:$F$67)))*N(Mitarbeiter!$E171)/IF(Einstellungen!$C$11="7 Tage",7,5),N('Ist-Stunden'!AQ171)+(N(Krankheitstage!CB171)+N(Krankheitstage!CN171))*N($C171))))</f>
        <v/>
      </c>
      <c r="BV171" s="76">
        <f>IF($B171="",0,IF(Einstellungen!$C$10="Ja",MAX(IF(Einstellungen!$C$11="7 Tage",MAX(0,(MIN(DATE(2029,4,0),IF(Mitarbeiter!$D171="",DATE(2029,4,0),Mitarbeiter!$D171),TODAY()))-(MAX(DATE(2029,3,1),Mitarbeiter!$C171))+1),MAX(0,NETWORKDAYS(MAX(DATE(2029,3,1),Mitarbeiter!$C171),MIN(DATE(2029,4,0),IF(Mitarbeiter!$D171="",DATE(2029,4,0),Mitarbeiter!$D171),TODAY()),Einstellungen!$F$13:$F$67)))*N(Mitarbeiter!$E171)/IF(Einstellungen!$C$11="7 Tage",7,5),N('Ist-Stunden'!AR171)),MAX(IF(Einstellungen!$C$11="7 Tage",MAX(0,(MIN(DATE(2029,4,0),IF(Mitarbeiter!$D171="",DATE(2029,4,0),Mitarbeiter!$D171),TODAY()))-(MAX(DATE(2029,3,1),Mitarbeiter!$C171))+1),MAX(0,NETWORKDAYS(MAX(DATE(2029,3,1),Mitarbeiter!$C171),MIN(DATE(2029,4,0),IF(Mitarbeiter!$D171="",DATE(2029,4,0),Mitarbeiter!$D171),TODAY()),Einstellungen!$F$13:$F$67)))*N(Mitarbeiter!$E171)/IF(Einstellungen!$C$11="7 Tage",7,5),N('Ist-Stunden'!AR171)+(N(Krankheitstage!CC171)+N(Krankheitstage!CO171))*N($C171))))</f>
        <v/>
      </c>
      <c r="BW171" s="76">
        <f>IF($B171="",0,IF(Einstellungen!$C$10="Ja",MAX(IF(Einstellungen!$C$11="7 Tage",MAX(0,(MIN(DATE(2029,5,0),IF(Mitarbeiter!$D171="",DATE(2029,5,0),Mitarbeiter!$D171),TODAY()))-(MAX(DATE(2029,4,1),Mitarbeiter!$C171))+1),MAX(0,NETWORKDAYS(MAX(DATE(2029,4,1),Mitarbeiter!$C171),MIN(DATE(2029,5,0),IF(Mitarbeiter!$D171="",DATE(2029,5,0),Mitarbeiter!$D171),TODAY()),Einstellungen!$F$13:$F$67)))*N(Mitarbeiter!$E171)/IF(Einstellungen!$C$11="7 Tage",7,5),N('Ist-Stunden'!AS171)),MAX(IF(Einstellungen!$C$11="7 Tage",MAX(0,(MIN(DATE(2029,5,0),IF(Mitarbeiter!$D171="",DATE(2029,5,0),Mitarbeiter!$D171),TODAY()))-(MAX(DATE(2029,4,1),Mitarbeiter!$C171))+1),MAX(0,NETWORKDAYS(MAX(DATE(2029,4,1),Mitarbeiter!$C171),MIN(DATE(2029,5,0),IF(Mitarbeiter!$D171="",DATE(2029,5,0),Mitarbeiter!$D171),TODAY()),Einstellungen!$F$13:$F$67)))*N(Mitarbeiter!$E171)/IF(Einstellungen!$C$11="7 Tage",7,5),N('Ist-Stunden'!AS171)+(N(Krankheitstage!CD171)+N(Krankheitstage!CP171))*N($C171))))</f>
        <v/>
      </c>
      <c r="BX171" s="76">
        <f>IF($B171="",0,IF(Einstellungen!$C$10="Ja",MAX(IF(Einstellungen!$C$11="7 Tage",MAX(0,(MIN(DATE(2029,6,0),IF(Mitarbeiter!$D171="",DATE(2029,6,0),Mitarbeiter!$D171),TODAY()))-(MAX(DATE(2029,5,1),Mitarbeiter!$C171))+1),MAX(0,NETWORKDAYS(MAX(DATE(2029,5,1),Mitarbeiter!$C171),MIN(DATE(2029,6,0),IF(Mitarbeiter!$D171="",DATE(2029,6,0),Mitarbeiter!$D171),TODAY()),Einstellungen!$F$13:$F$67)))*N(Mitarbeiter!$E171)/IF(Einstellungen!$C$11="7 Tage",7,5),N('Ist-Stunden'!AT171)),MAX(IF(Einstellungen!$C$11="7 Tage",MAX(0,(MIN(DATE(2029,6,0),IF(Mitarbeiter!$D171="",DATE(2029,6,0),Mitarbeiter!$D171),TODAY()))-(MAX(DATE(2029,5,1),Mitarbeiter!$C171))+1),MAX(0,NETWORKDAYS(MAX(DATE(2029,5,1),Mitarbeiter!$C171),MIN(DATE(2029,6,0),IF(Mitarbeiter!$D171="",DATE(2029,6,0),Mitarbeiter!$D171),TODAY()),Einstellungen!$F$13:$F$67)))*N(Mitarbeiter!$E171)/IF(Einstellungen!$C$11="7 Tage",7,5),N('Ist-Stunden'!AT171)+(N(Krankheitstage!CE171)+N(Krankheitstage!CQ171))*N($C171))))</f>
        <v/>
      </c>
      <c r="BY171" s="76">
        <f>IF($B171="",0,IF(Einstellungen!$C$10="Ja",MAX(IF(Einstellungen!$C$11="7 Tage",MAX(0,(MIN(DATE(2029,7,0),IF(Mitarbeiter!$D171="",DATE(2029,7,0),Mitarbeiter!$D171),TODAY()))-(MAX(DATE(2029,6,1),Mitarbeiter!$C171))+1),MAX(0,NETWORKDAYS(MAX(DATE(2029,6,1),Mitarbeiter!$C171),MIN(DATE(2029,7,0),IF(Mitarbeiter!$D171="",DATE(2029,7,0),Mitarbeiter!$D171),TODAY()),Einstellungen!$F$13:$F$67)))*N(Mitarbeiter!$E171)/IF(Einstellungen!$C$11="7 Tage",7,5),N('Ist-Stunden'!AU171)),MAX(IF(Einstellungen!$C$11="7 Tage",MAX(0,(MIN(DATE(2029,7,0),IF(Mitarbeiter!$D171="",DATE(2029,7,0),Mitarbeiter!$D171),TODAY()))-(MAX(DATE(2029,6,1),Mitarbeiter!$C171))+1),MAX(0,NETWORKDAYS(MAX(DATE(2029,6,1),Mitarbeiter!$C171),MIN(DATE(2029,7,0),IF(Mitarbeiter!$D171="",DATE(2029,7,0),Mitarbeiter!$D171),TODAY()),Einstellungen!$F$13:$F$67)))*N(Mitarbeiter!$E171)/IF(Einstellungen!$C$11="7 Tage",7,5),N('Ist-Stunden'!AU171)+(N(Krankheitstage!CF171)+N(Krankheitstage!CR171))*N($C171))))</f>
        <v/>
      </c>
      <c r="BZ171" s="76">
        <f>IF($B171="",0,IF(Einstellungen!$C$10="Ja",MAX(IF(Einstellungen!$C$11="7 Tage",MAX(0,(MIN(DATE(2029,8,0),IF(Mitarbeiter!$D171="",DATE(2029,8,0),Mitarbeiter!$D171),TODAY()))-(MAX(DATE(2029,7,1),Mitarbeiter!$C171))+1),MAX(0,NETWORKDAYS(MAX(DATE(2029,7,1),Mitarbeiter!$C171),MIN(DATE(2029,8,0),IF(Mitarbeiter!$D171="",DATE(2029,8,0),Mitarbeiter!$D171),TODAY()),Einstellungen!$F$13:$F$67)))*N(Mitarbeiter!$E171)/IF(Einstellungen!$C$11="7 Tage",7,5),N('Ist-Stunden'!AV171)),MAX(IF(Einstellungen!$C$11="7 Tage",MAX(0,(MIN(DATE(2029,8,0),IF(Mitarbeiter!$D171="",DATE(2029,8,0),Mitarbeiter!$D171),TODAY()))-(MAX(DATE(2029,7,1),Mitarbeiter!$C171))+1),MAX(0,NETWORKDAYS(MAX(DATE(2029,7,1),Mitarbeiter!$C171),MIN(DATE(2029,8,0),IF(Mitarbeiter!$D171="",DATE(2029,8,0),Mitarbeiter!$D171),TODAY()),Einstellungen!$F$13:$F$67)))*N(Mitarbeiter!$E171)/IF(Einstellungen!$C$11="7 Tage",7,5),N('Ist-Stunden'!AV171)+(N(Krankheitstage!CG171)+N(Krankheitstage!CS171))*N($C171))))</f>
        <v/>
      </c>
      <c r="CA171" s="76">
        <f>IF($B171="",0,IF(Einstellungen!$C$10="Ja",MAX(IF(Einstellungen!$C$11="7 Tage",MAX(0,(MIN(DATE(2029,9,0),IF(Mitarbeiter!$D171="",DATE(2029,9,0),Mitarbeiter!$D171),TODAY()))-(MAX(DATE(2029,8,1),Mitarbeiter!$C171))+1),MAX(0,NETWORKDAYS(MAX(DATE(2029,8,1),Mitarbeiter!$C171),MIN(DATE(2029,9,0),IF(Mitarbeiter!$D171="",DATE(2029,9,0),Mitarbeiter!$D171),TODAY()),Einstellungen!$F$13:$F$67)))*N(Mitarbeiter!$E171)/IF(Einstellungen!$C$11="7 Tage",7,5),N('Ist-Stunden'!AW171)),MAX(IF(Einstellungen!$C$11="7 Tage",MAX(0,(MIN(DATE(2029,9,0),IF(Mitarbeiter!$D171="",DATE(2029,9,0),Mitarbeiter!$D171),TODAY()))-(MAX(DATE(2029,8,1),Mitarbeiter!$C171))+1),MAX(0,NETWORKDAYS(MAX(DATE(2029,8,1),Mitarbeiter!$C171),MIN(DATE(2029,9,0),IF(Mitarbeiter!$D171="",DATE(2029,9,0),Mitarbeiter!$D171),TODAY()),Einstellungen!$F$13:$F$67)))*N(Mitarbeiter!$E171)/IF(Einstellungen!$C$11="7 Tage",7,5),N('Ist-Stunden'!AW171)+(N(Krankheitstage!CH171)+N(Krankheitstage!CT171))*N($C171))))</f>
        <v/>
      </c>
      <c r="CB171" s="76">
        <f>IF($B171="",0,IF(Einstellungen!$C$10="Ja",MAX(IF(Einstellungen!$C$11="7 Tage",MAX(0,(MIN(DATE(2029,10,0),IF(Mitarbeiter!$D171="",DATE(2029,10,0),Mitarbeiter!$D171),TODAY()))-(MAX(DATE(2029,9,1),Mitarbeiter!$C171))+1),MAX(0,NETWORKDAYS(MAX(DATE(2029,9,1),Mitarbeiter!$C171),MIN(DATE(2029,10,0),IF(Mitarbeiter!$D171="",DATE(2029,10,0),Mitarbeiter!$D171),TODAY()),Einstellungen!$F$13:$F$67)))*N(Mitarbeiter!$E171)/IF(Einstellungen!$C$11="7 Tage",7,5),N('Ist-Stunden'!AX171)),MAX(IF(Einstellungen!$C$11="7 Tage",MAX(0,(MIN(DATE(2029,10,0),IF(Mitarbeiter!$D171="",DATE(2029,10,0),Mitarbeiter!$D171),TODAY()))-(MAX(DATE(2029,9,1),Mitarbeiter!$C171))+1),MAX(0,NETWORKDAYS(MAX(DATE(2029,9,1),Mitarbeiter!$C171),MIN(DATE(2029,10,0),IF(Mitarbeiter!$D171="",DATE(2029,10,0),Mitarbeiter!$D171),TODAY()),Einstellungen!$F$13:$F$67)))*N(Mitarbeiter!$E171)/IF(Einstellungen!$C$11="7 Tage",7,5),N('Ist-Stunden'!AX171)+(N(Krankheitstage!CI171)+N(Krankheitstage!CU171))*N($C171))))</f>
        <v/>
      </c>
      <c r="CC171" s="76">
        <f>IF($B171="",0,IF(Einstellungen!$C$10="Ja",MAX(IF(Einstellungen!$C$11="7 Tage",MAX(0,(MIN(DATE(2029,11,0),IF(Mitarbeiter!$D171="",DATE(2029,11,0),Mitarbeiter!$D171),TODAY()))-(MAX(DATE(2029,10,1),Mitarbeiter!$C171))+1),MAX(0,NETWORKDAYS(MAX(DATE(2029,10,1),Mitarbeiter!$C171),MIN(DATE(2029,11,0),IF(Mitarbeiter!$D171="",DATE(2029,11,0),Mitarbeiter!$D171),TODAY()),Einstellungen!$F$13:$F$67)))*N(Mitarbeiter!$E171)/IF(Einstellungen!$C$11="7 Tage",7,5),N('Ist-Stunden'!AY171)),MAX(IF(Einstellungen!$C$11="7 Tage",MAX(0,(MIN(DATE(2029,11,0),IF(Mitarbeiter!$D171="",DATE(2029,11,0),Mitarbeiter!$D171),TODAY()))-(MAX(DATE(2029,10,1),Mitarbeiter!$C171))+1),MAX(0,NETWORKDAYS(MAX(DATE(2029,10,1),Mitarbeiter!$C171),MIN(DATE(2029,11,0),IF(Mitarbeiter!$D171="",DATE(2029,11,0),Mitarbeiter!$D171),TODAY()),Einstellungen!$F$13:$F$67)))*N(Mitarbeiter!$E171)/IF(Einstellungen!$C$11="7 Tage",7,5),N('Ist-Stunden'!AY171)+(N(Krankheitstage!CJ171)+N(Krankheitstage!CV171))*N($C171))))</f>
        <v/>
      </c>
      <c r="CD171" s="76">
        <f>IF($B171="",0,IF(Einstellungen!$C$10="Ja",MAX(IF(Einstellungen!$C$11="7 Tage",MAX(0,(MIN(DATE(2029,12,0),IF(Mitarbeiter!$D171="",DATE(2029,12,0),Mitarbeiter!$D171),TODAY()))-(MAX(DATE(2029,11,1),Mitarbeiter!$C171))+1),MAX(0,NETWORKDAYS(MAX(DATE(2029,11,1),Mitarbeiter!$C171),MIN(DATE(2029,12,0),IF(Mitarbeiter!$D171="",DATE(2029,12,0),Mitarbeiter!$D171),TODAY()),Einstellungen!$F$13:$F$67)))*N(Mitarbeiter!$E171)/IF(Einstellungen!$C$11="7 Tage",7,5),N('Ist-Stunden'!AZ171)),MAX(IF(Einstellungen!$C$11="7 Tage",MAX(0,(MIN(DATE(2029,12,0),IF(Mitarbeiter!$D171="",DATE(2029,12,0),Mitarbeiter!$D171),TODAY()))-(MAX(DATE(2029,11,1),Mitarbeiter!$C171))+1),MAX(0,NETWORKDAYS(MAX(DATE(2029,11,1),Mitarbeiter!$C171),MIN(DATE(2029,12,0),IF(Mitarbeiter!$D171="",DATE(2029,12,0),Mitarbeiter!$D171),TODAY()),Einstellungen!$F$13:$F$67)))*N(Mitarbeiter!$E171)/IF(Einstellungen!$C$11="7 Tage",7,5),N('Ist-Stunden'!AZ171)+(N(Krankheitstage!CK171)+N(Krankheitstage!CW171))*N($C171))))</f>
        <v/>
      </c>
      <c r="CE171" s="76">
        <f>IF($B171="",0,IF(Einstellungen!$C$10="Ja",MAX(IF(Einstellungen!$C$11="7 Tage",MAX(0,(MIN(DATE(2029,13,0),IF(Mitarbeiter!$D171="",DATE(2029,13,0),Mitarbeiter!$D171),TODAY()))-(MAX(DATE(2029,12,1),Mitarbeiter!$C171))+1),MAX(0,NETWORKDAYS(MAX(DATE(2029,12,1),Mitarbeiter!$C171),MIN(DATE(2029,13,0),IF(Mitarbeiter!$D171="",DATE(2029,13,0),Mitarbeiter!$D171),TODAY()),Einstellungen!$F$13:$F$67)))*N(Mitarbeiter!$E171)/IF(Einstellungen!$C$11="7 Tage",7,5),N('Ist-Stunden'!BA171)),MAX(IF(Einstellungen!$C$11="7 Tage",MAX(0,(MIN(DATE(2029,13,0),IF(Mitarbeiter!$D171="",DATE(2029,13,0),Mitarbeiter!$D171),TODAY()))-(MAX(DATE(2029,12,1),Mitarbeiter!$C171))+1),MAX(0,NETWORKDAYS(MAX(DATE(2029,12,1),Mitarbeiter!$C171),MIN(DATE(2029,13,0),IF(Mitarbeiter!$D171="",DATE(2029,13,0),Mitarbeiter!$D171),TODAY()),Einstellungen!$F$13:$F$67)))*N(Mitarbeiter!$E171)/IF(Einstellungen!$C$11="7 Tage",7,5),N('Ist-Stunden'!BA171)+(N(Krankheitstage!CL171)+N(Krankheitstage!CX171))*N($C171))))</f>
        <v/>
      </c>
      <c r="CF171" s="76">
        <f>IF($B171="",0,IF(Einstellungen!$C$10="Ja",MAX(IF(Einstellungen!$C$11="7 Tage",MAX(0,(MIN(DATE(2030,2,0),IF(Mitarbeiter!$D171="",DATE(2030,2,0),Mitarbeiter!$D171),TODAY()))-(MAX(DATE(2030,1,1),Mitarbeiter!$C171))+1),MAX(0,NETWORKDAYS(MAX(DATE(2030,1,1),Mitarbeiter!$C171),MIN(DATE(2030,2,0),IF(Mitarbeiter!$D171="",DATE(2030,2,0),Mitarbeiter!$D171),TODAY()),Einstellungen!$F$13:$F$67)))*N(Mitarbeiter!$E171)/IF(Einstellungen!$C$11="7 Tage",7,5),N('Ist-Stunden'!BB171)),MAX(IF(Einstellungen!$C$11="7 Tage",MAX(0,(MIN(DATE(2030,2,0),IF(Mitarbeiter!$D171="",DATE(2030,2,0),Mitarbeiter!$D171),TODAY()))-(MAX(DATE(2030,1,1),Mitarbeiter!$C171))+1),MAX(0,NETWORKDAYS(MAX(DATE(2030,1,1),Mitarbeiter!$C171),MIN(DATE(2030,2,0),IF(Mitarbeiter!$D171="",DATE(2030,2,0),Mitarbeiter!$D171),TODAY()),Einstellungen!$F$13:$F$67)))*N(Mitarbeiter!$E171)/IF(Einstellungen!$C$11="7 Tage",7,5),N('Ist-Stunden'!BB171)+(N(Krankheitstage!CY171)+N(Krankheitstage!DK171))*N($C171))))</f>
        <v/>
      </c>
      <c r="CG171" s="76">
        <f>IF($B171="",0,IF(Einstellungen!$C$10="Ja",MAX(IF(Einstellungen!$C$11="7 Tage",MAX(0,(MIN(DATE(2030,3,0),IF(Mitarbeiter!$D171="",DATE(2030,3,0),Mitarbeiter!$D171),TODAY()))-(MAX(DATE(2030,2,1),Mitarbeiter!$C171))+1),MAX(0,NETWORKDAYS(MAX(DATE(2030,2,1),Mitarbeiter!$C171),MIN(DATE(2030,3,0),IF(Mitarbeiter!$D171="",DATE(2030,3,0),Mitarbeiter!$D171),TODAY()),Einstellungen!$F$13:$F$67)))*N(Mitarbeiter!$E171)/IF(Einstellungen!$C$11="7 Tage",7,5),N('Ist-Stunden'!BC171)),MAX(IF(Einstellungen!$C$11="7 Tage",MAX(0,(MIN(DATE(2030,3,0),IF(Mitarbeiter!$D171="",DATE(2030,3,0),Mitarbeiter!$D171),TODAY()))-(MAX(DATE(2030,2,1),Mitarbeiter!$C171))+1),MAX(0,NETWORKDAYS(MAX(DATE(2030,2,1),Mitarbeiter!$C171),MIN(DATE(2030,3,0),IF(Mitarbeiter!$D171="",DATE(2030,3,0),Mitarbeiter!$D171),TODAY()),Einstellungen!$F$13:$F$67)))*N(Mitarbeiter!$E171)/IF(Einstellungen!$C$11="7 Tage",7,5),N('Ist-Stunden'!BC171)+(N(Krankheitstage!CZ171)+N(Krankheitstage!DL171))*N($C171))))</f>
        <v/>
      </c>
      <c r="CH171" s="76">
        <f>IF($B171="",0,IF(Einstellungen!$C$10="Ja",MAX(IF(Einstellungen!$C$11="7 Tage",MAX(0,(MIN(DATE(2030,4,0),IF(Mitarbeiter!$D171="",DATE(2030,4,0),Mitarbeiter!$D171),TODAY()))-(MAX(DATE(2030,3,1),Mitarbeiter!$C171))+1),MAX(0,NETWORKDAYS(MAX(DATE(2030,3,1),Mitarbeiter!$C171),MIN(DATE(2030,4,0),IF(Mitarbeiter!$D171="",DATE(2030,4,0),Mitarbeiter!$D171),TODAY()),Einstellungen!$F$13:$F$67)))*N(Mitarbeiter!$E171)/IF(Einstellungen!$C$11="7 Tage",7,5),N('Ist-Stunden'!BD171)),MAX(IF(Einstellungen!$C$11="7 Tage",MAX(0,(MIN(DATE(2030,4,0),IF(Mitarbeiter!$D171="",DATE(2030,4,0),Mitarbeiter!$D171),TODAY()))-(MAX(DATE(2030,3,1),Mitarbeiter!$C171))+1),MAX(0,NETWORKDAYS(MAX(DATE(2030,3,1),Mitarbeiter!$C171),MIN(DATE(2030,4,0),IF(Mitarbeiter!$D171="",DATE(2030,4,0),Mitarbeiter!$D171),TODAY()),Einstellungen!$F$13:$F$67)))*N(Mitarbeiter!$E171)/IF(Einstellungen!$C$11="7 Tage",7,5),N('Ist-Stunden'!BD171)+(N(Krankheitstage!DA171)+N(Krankheitstage!DM171))*N($C171))))</f>
        <v/>
      </c>
      <c r="CI171" s="76">
        <f>IF($B171="",0,IF(Einstellungen!$C$10="Ja",MAX(IF(Einstellungen!$C$11="7 Tage",MAX(0,(MIN(DATE(2030,5,0),IF(Mitarbeiter!$D171="",DATE(2030,5,0),Mitarbeiter!$D171),TODAY()))-(MAX(DATE(2030,4,1),Mitarbeiter!$C171))+1),MAX(0,NETWORKDAYS(MAX(DATE(2030,4,1),Mitarbeiter!$C171),MIN(DATE(2030,5,0),IF(Mitarbeiter!$D171="",DATE(2030,5,0),Mitarbeiter!$D171),TODAY()),Einstellungen!$F$13:$F$67)))*N(Mitarbeiter!$E171)/IF(Einstellungen!$C$11="7 Tage",7,5),N('Ist-Stunden'!BE171)),MAX(IF(Einstellungen!$C$11="7 Tage",MAX(0,(MIN(DATE(2030,5,0),IF(Mitarbeiter!$D171="",DATE(2030,5,0),Mitarbeiter!$D171),TODAY()))-(MAX(DATE(2030,4,1),Mitarbeiter!$C171))+1),MAX(0,NETWORKDAYS(MAX(DATE(2030,4,1),Mitarbeiter!$C171),MIN(DATE(2030,5,0),IF(Mitarbeiter!$D171="",DATE(2030,5,0),Mitarbeiter!$D171),TODAY()),Einstellungen!$F$13:$F$67)))*N(Mitarbeiter!$E171)/IF(Einstellungen!$C$11="7 Tage",7,5),N('Ist-Stunden'!BE171)+(N(Krankheitstage!DB171)+N(Krankheitstage!DN171))*N($C171))))</f>
        <v/>
      </c>
      <c r="CJ171" s="76">
        <f>IF($B171="",0,IF(Einstellungen!$C$10="Ja",MAX(IF(Einstellungen!$C$11="7 Tage",MAX(0,(MIN(DATE(2030,6,0),IF(Mitarbeiter!$D171="",DATE(2030,6,0),Mitarbeiter!$D171),TODAY()))-(MAX(DATE(2030,5,1),Mitarbeiter!$C171))+1),MAX(0,NETWORKDAYS(MAX(DATE(2030,5,1),Mitarbeiter!$C171),MIN(DATE(2030,6,0),IF(Mitarbeiter!$D171="",DATE(2030,6,0),Mitarbeiter!$D171),TODAY()),Einstellungen!$F$13:$F$67)))*N(Mitarbeiter!$E171)/IF(Einstellungen!$C$11="7 Tage",7,5),N('Ist-Stunden'!BF171)),MAX(IF(Einstellungen!$C$11="7 Tage",MAX(0,(MIN(DATE(2030,6,0),IF(Mitarbeiter!$D171="",DATE(2030,6,0),Mitarbeiter!$D171),TODAY()))-(MAX(DATE(2030,5,1),Mitarbeiter!$C171))+1),MAX(0,NETWORKDAYS(MAX(DATE(2030,5,1),Mitarbeiter!$C171),MIN(DATE(2030,6,0),IF(Mitarbeiter!$D171="",DATE(2030,6,0),Mitarbeiter!$D171),TODAY()),Einstellungen!$F$13:$F$67)))*N(Mitarbeiter!$E171)/IF(Einstellungen!$C$11="7 Tage",7,5),N('Ist-Stunden'!BF171)+(N(Krankheitstage!DC171)+N(Krankheitstage!DO171))*N($C171))))</f>
        <v/>
      </c>
      <c r="CK171" s="76">
        <f>IF($B171="",0,IF(Einstellungen!$C$10="Ja",MAX(IF(Einstellungen!$C$11="7 Tage",MAX(0,(MIN(DATE(2030,7,0),IF(Mitarbeiter!$D171="",DATE(2030,7,0),Mitarbeiter!$D171),TODAY()))-(MAX(DATE(2030,6,1),Mitarbeiter!$C171))+1),MAX(0,NETWORKDAYS(MAX(DATE(2030,6,1),Mitarbeiter!$C171),MIN(DATE(2030,7,0),IF(Mitarbeiter!$D171="",DATE(2030,7,0),Mitarbeiter!$D171),TODAY()),Einstellungen!$F$13:$F$67)))*N(Mitarbeiter!$E171)/IF(Einstellungen!$C$11="7 Tage",7,5),N('Ist-Stunden'!BG171)),MAX(IF(Einstellungen!$C$11="7 Tage",MAX(0,(MIN(DATE(2030,7,0),IF(Mitarbeiter!$D171="",DATE(2030,7,0),Mitarbeiter!$D171),TODAY()))-(MAX(DATE(2030,6,1),Mitarbeiter!$C171))+1),MAX(0,NETWORKDAYS(MAX(DATE(2030,6,1),Mitarbeiter!$C171),MIN(DATE(2030,7,0),IF(Mitarbeiter!$D171="",DATE(2030,7,0),Mitarbeiter!$D171),TODAY()),Einstellungen!$F$13:$F$67)))*N(Mitarbeiter!$E171)/IF(Einstellungen!$C$11="7 Tage",7,5),N('Ist-Stunden'!BG171)+(N(Krankheitstage!DD171)+N(Krankheitstage!DP171))*N($C171))))</f>
        <v/>
      </c>
      <c r="CL171" s="76">
        <f>IF($B171="",0,IF(Einstellungen!$C$10="Ja",MAX(IF(Einstellungen!$C$11="7 Tage",MAX(0,(MIN(DATE(2030,8,0),IF(Mitarbeiter!$D171="",DATE(2030,8,0),Mitarbeiter!$D171),TODAY()))-(MAX(DATE(2030,7,1),Mitarbeiter!$C171))+1),MAX(0,NETWORKDAYS(MAX(DATE(2030,7,1),Mitarbeiter!$C171),MIN(DATE(2030,8,0),IF(Mitarbeiter!$D171="",DATE(2030,8,0),Mitarbeiter!$D171),TODAY()),Einstellungen!$F$13:$F$67)))*N(Mitarbeiter!$E171)/IF(Einstellungen!$C$11="7 Tage",7,5),N('Ist-Stunden'!BH171)),MAX(IF(Einstellungen!$C$11="7 Tage",MAX(0,(MIN(DATE(2030,8,0),IF(Mitarbeiter!$D171="",DATE(2030,8,0),Mitarbeiter!$D171),TODAY()))-(MAX(DATE(2030,7,1),Mitarbeiter!$C171))+1),MAX(0,NETWORKDAYS(MAX(DATE(2030,7,1),Mitarbeiter!$C171),MIN(DATE(2030,8,0),IF(Mitarbeiter!$D171="",DATE(2030,8,0),Mitarbeiter!$D171),TODAY()),Einstellungen!$F$13:$F$67)))*N(Mitarbeiter!$E171)/IF(Einstellungen!$C$11="7 Tage",7,5),N('Ist-Stunden'!BH171)+(N(Krankheitstage!DE171)+N(Krankheitstage!DQ171))*N($C171))))</f>
        <v/>
      </c>
      <c r="CM171" s="76">
        <f>IF($B171="",0,IF(Einstellungen!$C$10="Ja",MAX(IF(Einstellungen!$C$11="7 Tage",MAX(0,(MIN(DATE(2030,9,0),IF(Mitarbeiter!$D171="",DATE(2030,9,0),Mitarbeiter!$D171),TODAY()))-(MAX(DATE(2030,8,1),Mitarbeiter!$C171))+1),MAX(0,NETWORKDAYS(MAX(DATE(2030,8,1),Mitarbeiter!$C171),MIN(DATE(2030,9,0),IF(Mitarbeiter!$D171="",DATE(2030,9,0),Mitarbeiter!$D171),TODAY()),Einstellungen!$F$13:$F$67)))*N(Mitarbeiter!$E171)/IF(Einstellungen!$C$11="7 Tage",7,5),N('Ist-Stunden'!BI171)),MAX(IF(Einstellungen!$C$11="7 Tage",MAX(0,(MIN(DATE(2030,9,0),IF(Mitarbeiter!$D171="",DATE(2030,9,0),Mitarbeiter!$D171),TODAY()))-(MAX(DATE(2030,8,1),Mitarbeiter!$C171))+1),MAX(0,NETWORKDAYS(MAX(DATE(2030,8,1),Mitarbeiter!$C171),MIN(DATE(2030,9,0),IF(Mitarbeiter!$D171="",DATE(2030,9,0),Mitarbeiter!$D171),TODAY()),Einstellungen!$F$13:$F$67)))*N(Mitarbeiter!$E171)/IF(Einstellungen!$C$11="7 Tage",7,5),N('Ist-Stunden'!BI171)+(N(Krankheitstage!DF171)+N(Krankheitstage!DR171))*N($C171))))</f>
        <v/>
      </c>
      <c r="CN171" s="76">
        <f>IF($B171="",0,IF(Einstellungen!$C$10="Ja",MAX(IF(Einstellungen!$C$11="7 Tage",MAX(0,(MIN(DATE(2030,10,0),IF(Mitarbeiter!$D171="",DATE(2030,10,0),Mitarbeiter!$D171),TODAY()))-(MAX(DATE(2030,9,1),Mitarbeiter!$C171))+1),MAX(0,NETWORKDAYS(MAX(DATE(2030,9,1),Mitarbeiter!$C171),MIN(DATE(2030,10,0),IF(Mitarbeiter!$D171="",DATE(2030,10,0),Mitarbeiter!$D171),TODAY()),Einstellungen!$F$13:$F$67)))*N(Mitarbeiter!$E171)/IF(Einstellungen!$C$11="7 Tage",7,5),N('Ist-Stunden'!BJ171)),MAX(IF(Einstellungen!$C$11="7 Tage",MAX(0,(MIN(DATE(2030,10,0),IF(Mitarbeiter!$D171="",DATE(2030,10,0),Mitarbeiter!$D171),TODAY()))-(MAX(DATE(2030,9,1),Mitarbeiter!$C171))+1),MAX(0,NETWORKDAYS(MAX(DATE(2030,9,1),Mitarbeiter!$C171),MIN(DATE(2030,10,0),IF(Mitarbeiter!$D171="",DATE(2030,10,0),Mitarbeiter!$D171),TODAY()),Einstellungen!$F$13:$F$67)))*N(Mitarbeiter!$E171)/IF(Einstellungen!$C$11="7 Tage",7,5),N('Ist-Stunden'!BJ171)+(N(Krankheitstage!DG171)+N(Krankheitstage!DS171))*N($C171))))</f>
        <v/>
      </c>
      <c r="CO171" s="76">
        <f>IF($B171="",0,IF(Einstellungen!$C$10="Ja",MAX(IF(Einstellungen!$C$11="7 Tage",MAX(0,(MIN(DATE(2030,11,0),IF(Mitarbeiter!$D171="",DATE(2030,11,0),Mitarbeiter!$D171),TODAY()))-(MAX(DATE(2030,10,1),Mitarbeiter!$C171))+1),MAX(0,NETWORKDAYS(MAX(DATE(2030,10,1),Mitarbeiter!$C171),MIN(DATE(2030,11,0),IF(Mitarbeiter!$D171="",DATE(2030,11,0),Mitarbeiter!$D171),TODAY()),Einstellungen!$F$13:$F$67)))*N(Mitarbeiter!$E171)/IF(Einstellungen!$C$11="7 Tage",7,5),N('Ist-Stunden'!BK171)),MAX(IF(Einstellungen!$C$11="7 Tage",MAX(0,(MIN(DATE(2030,11,0),IF(Mitarbeiter!$D171="",DATE(2030,11,0),Mitarbeiter!$D171),TODAY()))-(MAX(DATE(2030,10,1),Mitarbeiter!$C171))+1),MAX(0,NETWORKDAYS(MAX(DATE(2030,10,1),Mitarbeiter!$C171),MIN(DATE(2030,11,0),IF(Mitarbeiter!$D171="",DATE(2030,11,0),Mitarbeiter!$D171),TODAY()),Einstellungen!$F$13:$F$67)))*N(Mitarbeiter!$E171)/IF(Einstellungen!$C$11="7 Tage",7,5),N('Ist-Stunden'!BK171)+(N(Krankheitstage!DH171)+N(Krankheitstage!DT171))*N($C171))))</f>
        <v/>
      </c>
      <c r="CP171" s="76">
        <f>IF($B171="",0,IF(Einstellungen!$C$10="Ja",MAX(IF(Einstellungen!$C$11="7 Tage",MAX(0,(MIN(DATE(2030,12,0),IF(Mitarbeiter!$D171="",DATE(2030,12,0),Mitarbeiter!$D171),TODAY()))-(MAX(DATE(2030,11,1),Mitarbeiter!$C171))+1),MAX(0,NETWORKDAYS(MAX(DATE(2030,11,1),Mitarbeiter!$C171),MIN(DATE(2030,12,0),IF(Mitarbeiter!$D171="",DATE(2030,12,0),Mitarbeiter!$D171),TODAY()),Einstellungen!$F$13:$F$67)))*N(Mitarbeiter!$E171)/IF(Einstellungen!$C$11="7 Tage",7,5),N('Ist-Stunden'!BL171)),MAX(IF(Einstellungen!$C$11="7 Tage",MAX(0,(MIN(DATE(2030,12,0),IF(Mitarbeiter!$D171="",DATE(2030,12,0),Mitarbeiter!$D171),TODAY()))-(MAX(DATE(2030,11,1),Mitarbeiter!$C171))+1),MAX(0,NETWORKDAYS(MAX(DATE(2030,11,1),Mitarbeiter!$C171),MIN(DATE(2030,12,0),IF(Mitarbeiter!$D171="",DATE(2030,12,0),Mitarbeiter!$D171),TODAY()),Einstellungen!$F$13:$F$67)))*N(Mitarbeiter!$E171)/IF(Einstellungen!$C$11="7 Tage",7,5),N('Ist-Stunden'!BL171)+(N(Krankheitstage!DI171)+N(Krankheitstage!DU171))*N($C171))))</f>
        <v/>
      </c>
      <c r="CQ171" s="76">
        <f>IF($B171="",0,IF(Einstellungen!$C$10="Ja",MAX(IF(Einstellungen!$C$11="7 Tage",MAX(0,(MIN(DATE(2030,13,0),IF(Mitarbeiter!$D171="",DATE(2030,13,0),Mitarbeiter!$D171),TODAY()))-(MAX(DATE(2030,12,1),Mitarbeiter!$C171))+1),MAX(0,NETWORKDAYS(MAX(DATE(2030,12,1),Mitarbeiter!$C171),MIN(DATE(2030,13,0),IF(Mitarbeiter!$D171="",DATE(2030,13,0),Mitarbeiter!$D171),TODAY()),Einstellungen!$F$13:$F$67)))*N(Mitarbeiter!$E171)/IF(Einstellungen!$C$11="7 Tage",7,5),N('Ist-Stunden'!BM171)),MAX(IF(Einstellungen!$C$11="7 Tage",MAX(0,(MIN(DATE(2030,13,0),IF(Mitarbeiter!$D171="",DATE(2030,13,0),Mitarbeiter!$D171),TODAY()))-(MAX(DATE(2030,12,1),Mitarbeiter!$C171))+1),MAX(0,NETWORKDAYS(MAX(DATE(2030,12,1),Mitarbeiter!$C171),MIN(DATE(2030,13,0),IF(Mitarbeiter!$D171="",DATE(2030,13,0),Mitarbeiter!$D171),TODAY()),Einstellungen!$F$13:$F$67)))*N(Mitarbeiter!$E171)/IF(Einstellungen!$C$11="7 Tage",7,5),N('Ist-Stunden'!BM171)+(N(Krankheitstage!DJ171)+N(Krankheitstage!DV171))*N($C171))))</f>
        <v/>
      </c>
    </row>
    <row r="172">
      <c r="A172" s="73">
        <f>IF(Mitarbeiter!B172="","",Mitarbeiter!A172)</f>
        <v/>
      </c>
      <c r="B172" s="6">
        <f>IF(Mitarbeiter!B172="","",Mitarbeiter!B172)</f>
        <v/>
      </c>
      <c r="C172" s="74">
        <f>IF(Mitarbeiter!B172="","",Mitarbeiter!F172)</f>
        <v/>
      </c>
      <c r="D172" s="75">
        <f>N(INDEX(Krankheitstage!$G172:$DV172,1,(Einstellungen!$C$3-2026)*24+1))</f>
        <v/>
      </c>
      <c r="E172" s="75">
        <f>N(INDEX(Krankheitstage!$G172:$DV172,1,(Einstellungen!$C$3-2026)*24+2))</f>
        <v/>
      </c>
      <c r="F172" s="75">
        <f>N(INDEX(Krankheitstage!$G172:$DV172,1,(Einstellungen!$C$3-2026)*24+3))</f>
        <v/>
      </c>
      <c r="G172" s="75">
        <f>N(INDEX(Krankheitstage!$G172:$DV172,1,(Einstellungen!$C$3-2026)*24+4))</f>
        <v/>
      </c>
      <c r="H172" s="75">
        <f>N(INDEX(Krankheitstage!$G172:$DV172,1,(Einstellungen!$C$3-2026)*24+5))</f>
        <v/>
      </c>
      <c r="I172" s="75">
        <f>N(INDEX(Krankheitstage!$G172:$DV172,1,(Einstellungen!$C$3-2026)*24+6))</f>
        <v/>
      </c>
      <c r="J172" s="75">
        <f>N(INDEX(Krankheitstage!$G172:$DV172,1,(Einstellungen!$C$3-2026)*24+7))</f>
        <v/>
      </c>
      <c r="K172" s="75">
        <f>N(INDEX(Krankheitstage!$G172:$DV172,1,(Einstellungen!$C$3-2026)*24+8))</f>
        <v/>
      </c>
      <c r="L172" s="75">
        <f>N(INDEX(Krankheitstage!$G172:$DV172,1,(Einstellungen!$C$3-2026)*24+9))</f>
        <v/>
      </c>
      <c r="M172" s="75">
        <f>N(INDEX(Krankheitstage!$G172:$DV172,1,(Einstellungen!$C$3-2026)*24+10))</f>
        <v/>
      </c>
      <c r="N172" s="75">
        <f>N(INDEX(Krankheitstage!$G172:$DV172,1,(Einstellungen!$C$3-2026)*24+11))</f>
        <v/>
      </c>
      <c r="O172" s="75">
        <f>N(INDEX(Krankheitstage!$G172:$DV172,1,(Einstellungen!$C$3-2026)*24+12))</f>
        <v/>
      </c>
      <c r="P172" s="75">
        <f>IF($B172="","",SUM(D172:O172))</f>
        <v/>
      </c>
      <c r="Q172" s="75">
        <f>N(INDEX(Krankheitstage!$G172:$DV172,1,(Einstellungen!$C$3-2026)*24+13))</f>
        <v/>
      </c>
      <c r="R172" s="75">
        <f>N(INDEX(Krankheitstage!$G172:$DV172,1,(Einstellungen!$C$3-2026)*24+14))</f>
        <v/>
      </c>
      <c r="S172" s="75">
        <f>N(INDEX(Krankheitstage!$G172:$DV172,1,(Einstellungen!$C$3-2026)*24+15))</f>
        <v/>
      </c>
      <c r="T172" s="75">
        <f>N(INDEX(Krankheitstage!$G172:$DV172,1,(Einstellungen!$C$3-2026)*24+16))</f>
        <v/>
      </c>
      <c r="U172" s="75">
        <f>N(INDEX(Krankheitstage!$G172:$DV172,1,(Einstellungen!$C$3-2026)*24+17))</f>
        <v/>
      </c>
      <c r="V172" s="75">
        <f>N(INDEX(Krankheitstage!$G172:$DV172,1,(Einstellungen!$C$3-2026)*24+18))</f>
        <v/>
      </c>
      <c r="W172" s="75">
        <f>N(INDEX(Krankheitstage!$G172:$DV172,1,(Einstellungen!$C$3-2026)*24+19))</f>
        <v/>
      </c>
      <c r="X172" s="75">
        <f>N(INDEX(Krankheitstage!$G172:$DV172,1,(Einstellungen!$C$3-2026)*24+20))</f>
        <v/>
      </c>
      <c r="Y172" s="75">
        <f>N(INDEX(Krankheitstage!$G172:$DV172,1,(Einstellungen!$C$3-2026)*24+21))</f>
        <v/>
      </c>
      <c r="Z172" s="75">
        <f>N(INDEX(Krankheitstage!$G172:$DV172,1,(Einstellungen!$C$3-2026)*24+22))</f>
        <v/>
      </c>
      <c r="AA172" s="75">
        <f>N(INDEX(Krankheitstage!$G172:$DV172,1,(Einstellungen!$C$3-2026)*24+23))</f>
        <v/>
      </c>
      <c r="AB172" s="75">
        <f>N(INDEX(Krankheitstage!$G172:$DV172,1,(Einstellungen!$C$3-2026)*24+24))</f>
        <v/>
      </c>
      <c r="AC172" s="75">
        <f>IF($B172="","",SUM(Q172:AB172))</f>
        <v/>
      </c>
      <c r="AD172" s="75">
        <f>IF($B172="","",SUM(P172,AC172))</f>
        <v/>
      </c>
      <c r="AE172" s="76">
        <f>IF($B172="","",AD172*N(C172))</f>
        <v/>
      </c>
      <c r="AF172" s="75">
        <f>IF($B172="","",Krankheitstage!E172)</f>
        <v/>
      </c>
      <c r="AG172" s="76">
        <f>IF($B172="","",AF172*N(C172))</f>
        <v/>
      </c>
      <c r="AH172" s="76">
        <f>IF($B172="","",INDEX($AJ172:$CQ172,1,(Einstellungen!$C$3-2026)*12+1)+INDEX($AJ172:$CQ172,1,(Einstellungen!$C$3-2026)*12+2)+INDEX($AJ172:$CQ172,1,(Einstellungen!$C$3-2026)*12+3)+INDEX($AJ172:$CQ172,1,(Einstellungen!$C$3-2026)*12+4)+INDEX($AJ172:$CQ172,1,(Einstellungen!$C$3-2026)*12+5)+INDEX($AJ172:$CQ172,1,(Einstellungen!$C$3-2026)*12+6)+INDEX($AJ172:$CQ172,1,(Einstellungen!$C$3-2026)*12+7)+INDEX($AJ172:$CQ172,1,(Einstellungen!$C$3-2026)*12+8)+INDEX($AJ172:$CQ172,1,(Einstellungen!$C$3-2026)*12+9)+INDEX($AJ172:$CQ172,1,(Einstellungen!$C$3-2026)*12+10)+INDEX($AJ172:$CQ172,1,(Einstellungen!$C$3-2026)*12+11)+INDEX($AJ172:$CQ172,1,(Einstellungen!$C$3-2026)*12+12))</f>
        <v/>
      </c>
      <c r="AI172" s="76">
        <f>IF($B172="","",SUM($AJ172:$CQ172))</f>
        <v/>
      </c>
      <c r="AJ172" s="76">
        <f>IF($B172="",0,IF(Einstellungen!$C$10="Ja",MAX(IF(Einstellungen!$C$11="7 Tage",MAX(0,(MIN(DATE(2026,2,0),IF(Mitarbeiter!$D172="",DATE(2026,2,0),Mitarbeiter!$D172),TODAY()))-(MAX(DATE(2026,1,1),Mitarbeiter!$C172))+1),MAX(0,NETWORKDAYS(MAX(DATE(2026,1,1),Mitarbeiter!$C172),MIN(DATE(2026,2,0),IF(Mitarbeiter!$D172="",DATE(2026,2,0),Mitarbeiter!$D172),TODAY()),Einstellungen!$F$13:$F$67)))*N(Mitarbeiter!$E172)/IF(Einstellungen!$C$11="7 Tage",7,5),N('Ist-Stunden'!F172)),MAX(IF(Einstellungen!$C$11="7 Tage",MAX(0,(MIN(DATE(2026,2,0),IF(Mitarbeiter!$D172="",DATE(2026,2,0),Mitarbeiter!$D172),TODAY()))-(MAX(DATE(2026,1,1),Mitarbeiter!$C172))+1),MAX(0,NETWORKDAYS(MAX(DATE(2026,1,1),Mitarbeiter!$C172),MIN(DATE(2026,2,0),IF(Mitarbeiter!$D172="",DATE(2026,2,0),Mitarbeiter!$D172),TODAY()),Einstellungen!$F$13:$F$67)))*N(Mitarbeiter!$E172)/IF(Einstellungen!$C$11="7 Tage",7,5),N('Ist-Stunden'!F172)+(N(Krankheitstage!G172)+N(Krankheitstage!S172))*N($C172))))</f>
        <v/>
      </c>
      <c r="AK172" s="76">
        <f>IF($B172="",0,IF(Einstellungen!$C$10="Ja",MAX(IF(Einstellungen!$C$11="7 Tage",MAX(0,(MIN(DATE(2026,3,0),IF(Mitarbeiter!$D172="",DATE(2026,3,0),Mitarbeiter!$D172),TODAY()))-(MAX(DATE(2026,2,1),Mitarbeiter!$C172))+1),MAX(0,NETWORKDAYS(MAX(DATE(2026,2,1),Mitarbeiter!$C172),MIN(DATE(2026,3,0),IF(Mitarbeiter!$D172="",DATE(2026,3,0),Mitarbeiter!$D172),TODAY()),Einstellungen!$F$13:$F$67)))*N(Mitarbeiter!$E172)/IF(Einstellungen!$C$11="7 Tage",7,5),N('Ist-Stunden'!G172)),MAX(IF(Einstellungen!$C$11="7 Tage",MAX(0,(MIN(DATE(2026,3,0),IF(Mitarbeiter!$D172="",DATE(2026,3,0),Mitarbeiter!$D172),TODAY()))-(MAX(DATE(2026,2,1),Mitarbeiter!$C172))+1),MAX(0,NETWORKDAYS(MAX(DATE(2026,2,1),Mitarbeiter!$C172),MIN(DATE(2026,3,0),IF(Mitarbeiter!$D172="",DATE(2026,3,0),Mitarbeiter!$D172),TODAY()),Einstellungen!$F$13:$F$67)))*N(Mitarbeiter!$E172)/IF(Einstellungen!$C$11="7 Tage",7,5),N('Ist-Stunden'!G172)+(N(Krankheitstage!H172)+N(Krankheitstage!T172))*N($C172))))</f>
        <v/>
      </c>
      <c r="AL172" s="76">
        <f>IF($B172="",0,IF(Einstellungen!$C$10="Ja",MAX(IF(Einstellungen!$C$11="7 Tage",MAX(0,(MIN(DATE(2026,4,0),IF(Mitarbeiter!$D172="",DATE(2026,4,0),Mitarbeiter!$D172),TODAY()))-(MAX(DATE(2026,3,1),Mitarbeiter!$C172))+1),MAX(0,NETWORKDAYS(MAX(DATE(2026,3,1),Mitarbeiter!$C172),MIN(DATE(2026,4,0),IF(Mitarbeiter!$D172="",DATE(2026,4,0),Mitarbeiter!$D172),TODAY()),Einstellungen!$F$13:$F$67)))*N(Mitarbeiter!$E172)/IF(Einstellungen!$C$11="7 Tage",7,5),N('Ist-Stunden'!H172)),MAX(IF(Einstellungen!$C$11="7 Tage",MAX(0,(MIN(DATE(2026,4,0),IF(Mitarbeiter!$D172="",DATE(2026,4,0),Mitarbeiter!$D172),TODAY()))-(MAX(DATE(2026,3,1),Mitarbeiter!$C172))+1),MAX(0,NETWORKDAYS(MAX(DATE(2026,3,1),Mitarbeiter!$C172),MIN(DATE(2026,4,0),IF(Mitarbeiter!$D172="",DATE(2026,4,0),Mitarbeiter!$D172),TODAY()),Einstellungen!$F$13:$F$67)))*N(Mitarbeiter!$E172)/IF(Einstellungen!$C$11="7 Tage",7,5),N('Ist-Stunden'!H172)+(N(Krankheitstage!I172)+N(Krankheitstage!U172))*N($C172))))</f>
        <v/>
      </c>
      <c r="AM172" s="76">
        <f>IF($B172="",0,IF(Einstellungen!$C$10="Ja",MAX(IF(Einstellungen!$C$11="7 Tage",MAX(0,(MIN(DATE(2026,5,0),IF(Mitarbeiter!$D172="",DATE(2026,5,0),Mitarbeiter!$D172),TODAY()))-(MAX(DATE(2026,4,1),Mitarbeiter!$C172))+1),MAX(0,NETWORKDAYS(MAX(DATE(2026,4,1),Mitarbeiter!$C172),MIN(DATE(2026,5,0),IF(Mitarbeiter!$D172="",DATE(2026,5,0),Mitarbeiter!$D172),TODAY()),Einstellungen!$F$13:$F$67)))*N(Mitarbeiter!$E172)/IF(Einstellungen!$C$11="7 Tage",7,5),N('Ist-Stunden'!I172)),MAX(IF(Einstellungen!$C$11="7 Tage",MAX(0,(MIN(DATE(2026,5,0),IF(Mitarbeiter!$D172="",DATE(2026,5,0),Mitarbeiter!$D172),TODAY()))-(MAX(DATE(2026,4,1),Mitarbeiter!$C172))+1),MAX(0,NETWORKDAYS(MAX(DATE(2026,4,1),Mitarbeiter!$C172),MIN(DATE(2026,5,0),IF(Mitarbeiter!$D172="",DATE(2026,5,0),Mitarbeiter!$D172),TODAY()),Einstellungen!$F$13:$F$67)))*N(Mitarbeiter!$E172)/IF(Einstellungen!$C$11="7 Tage",7,5),N('Ist-Stunden'!I172)+(N(Krankheitstage!J172)+N(Krankheitstage!V172))*N($C172))))</f>
        <v/>
      </c>
      <c r="AN172" s="76">
        <f>IF($B172="",0,IF(Einstellungen!$C$10="Ja",MAX(IF(Einstellungen!$C$11="7 Tage",MAX(0,(MIN(DATE(2026,6,0),IF(Mitarbeiter!$D172="",DATE(2026,6,0),Mitarbeiter!$D172),TODAY()))-(MAX(DATE(2026,5,1),Mitarbeiter!$C172))+1),MAX(0,NETWORKDAYS(MAX(DATE(2026,5,1),Mitarbeiter!$C172),MIN(DATE(2026,6,0),IF(Mitarbeiter!$D172="",DATE(2026,6,0),Mitarbeiter!$D172),TODAY()),Einstellungen!$F$13:$F$67)))*N(Mitarbeiter!$E172)/IF(Einstellungen!$C$11="7 Tage",7,5),N('Ist-Stunden'!J172)),MAX(IF(Einstellungen!$C$11="7 Tage",MAX(0,(MIN(DATE(2026,6,0),IF(Mitarbeiter!$D172="",DATE(2026,6,0),Mitarbeiter!$D172),TODAY()))-(MAX(DATE(2026,5,1),Mitarbeiter!$C172))+1),MAX(0,NETWORKDAYS(MAX(DATE(2026,5,1),Mitarbeiter!$C172),MIN(DATE(2026,6,0),IF(Mitarbeiter!$D172="",DATE(2026,6,0),Mitarbeiter!$D172),TODAY()),Einstellungen!$F$13:$F$67)))*N(Mitarbeiter!$E172)/IF(Einstellungen!$C$11="7 Tage",7,5),N('Ist-Stunden'!J172)+(N(Krankheitstage!K172)+N(Krankheitstage!W172))*N($C172))))</f>
        <v/>
      </c>
      <c r="AO172" s="76">
        <f>IF($B172="",0,IF(Einstellungen!$C$10="Ja",MAX(IF(Einstellungen!$C$11="7 Tage",MAX(0,(MIN(DATE(2026,7,0),IF(Mitarbeiter!$D172="",DATE(2026,7,0),Mitarbeiter!$D172),TODAY()))-(MAX(DATE(2026,6,1),Mitarbeiter!$C172))+1),MAX(0,NETWORKDAYS(MAX(DATE(2026,6,1),Mitarbeiter!$C172),MIN(DATE(2026,7,0),IF(Mitarbeiter!$D172="",DATE(2026,7,0),Mitarbeiter!$D172),TODAY()),Einstellungen!$F$13:$F$67)))*N(Mitarbeiter!$E172)/IF(Einstellungen!$C$11="7 Tage",7,5),N('Ist-Stunden'!K172)),MAX(IF(Einstellungen!$C$11="7 Tage",MAX(0,(MIN(DATE(2026,7,0),IF(Mitarbeiter!$D172="",DATE(2026,7,0),Mitarbeiter!$D172),TODAY()))-(MAX(DATE(2026,6,1),Mitarbeiter!$C172))+1),MAX(0,NETWORKDAYS(MAX(DATE(2026,6,1),Mitarbeiter!$C172),MIN(DATE(2026,7,0),IF(Mitarbeiter!$D172="",DATE(2026,7,0),Mitarbeiter!$D172),TODAY()),Einstellungen!$F$13:$F$67)))*N(Mitarbeiter!$E172)/IF(Einstellungen!$C$11="7 Tage",7,5),N('Ist-Stunden'!K172)+(N(Krankheitstage!L172)+N(Krankheitstage!X172))*N($C172))))</f>
        <v/>
      </c>
      <c r="AP172" s="76">
        <f>IF($B172="",0,IF(Einstellungen!$C$10="Ja",MAX(IF(Einstellungen!$C$11="7 Tage",MAX(0,(MIN(DATE(2026,8,0),IF(Mitarbeiter!$D172="",DATE(2026,8,0),Mitarbeiter!$D172),TODAY()))-(MAX(DATE(2026,7,1),Mitarbeiter!$C172))+1),MAX(0,NETWORKDAYS(MAX(DATE(2026,7,1),Mitarbeiter!$C172),MIN(DATE(2026,8,0),IF(Mitarbeiter!$D172="",DATE(2026,8,0),Mitarbeiter!$D172),TODAY()),Einstellungen!$F$13:$F$67)))*N(Mitarbeiter!$E172)/IF(Einstellungen!$C$11="7 Tage",7,5),N('Ist-Stunden'!L172)),MAX(IF(Einstellungen!$C$11="7 Tage",MAX(0,(MIN(DATE(2026,8,0),IF(Mitarbeiter!$D172="",DATE(2026,8,0),Mitarbeiter!$D172),TODAY()))-(MAX(DATE(2026,7,1),Mitarbeiter!$C172))+1),MAX(0,NETWORKDAYS(MAX(DATE(2026,7,1),Mitarbeiter!$C172),MIN(DATE(2026,8,0),IF(Mitarbeiter!$D172="",DATE(2026,8,0),Mitarbeiter!$D172),TODAY()),Einstellungen!$F$13:$F$67)))*N(Mitarbeiter!$E172)/IF(Einstellungen!$C$11="7 Tage",7,5),N('Ist-Stunden'!L172)+(N(Krankheitstage!M172)+N(Krankheitstage!Y172))*N($C172))))</f>
        <v/>
      </c>
      <c r="AQ172" s="76">
        <f>IF($B172="",0,IF(Einstellungen!$C$10="Ja",MAX(IF(Einstellungen!$C$11="7 Tage",MAX(0,(MIN(DATE(2026,9,0),IF(Mitarbeiter!$D172="",DATE(2026,9,0),Mitarbeiter!$D172),TODAY()))-(MAX(DATE(2026,8,1),Mitarbeiter!$C172))+1),MAX(0,NETWORKDAYS(MAX(DATE(2026,8,1),Mitarbeiter!$C172),MIN(DATE(2026,9,0),IF(Mitarbeiter!$D172="",DATE(2026,9,0),Mitarbeiter!$D172),TODAY()),Einstellungen!$F$13:$F$67)))*N(Mitarbeiter!$E172)/IF(Einstellungen!$C$11="7 Tage",7,5),N('Ist-Stunden'!M172)),MAX(IF(Einstellungen!$C$11="7 Tage",MAX(0,(MIN(DATE(2026,9,0),IF(Mitarbeiter!$D172="",DATE(2026,9,0),Mitarbeiter!$D172),TODAY()))-(MAX(DATE(2026,8,1),Mitarbeiter!$C172))+1),MAX(0,NETWORKDAYS(MAX(DATE(2026,8,1),Mitarbeiter!$C172),MIN(DATE(2026,9,0),IF(Mitarbeiter!$D172="",DATE(2026,9,0),Mitarbeiter!$D172),TODAY()),Einstellungen!$F$13:$F$67)))*N(Mitarbeiter!$E172)/IF(Einstellungen!$C$11="7 Tage",7,5),N('Ist-Stunden'!M172)+(N(Krankheitstage!N172)+N(Krankheitstage!Z172))*N($C172))))</f>
        <v/>
      </c>
      <c r="AR172" s="76">
        <f>IF($B172="",0,IF(Einstellungen!$C$10="Ja",MAX(IF(Einstellungen!$C$11="7 Tage",MAX(0,(MIN(DATE(2026,10,0),IF(Mitarbeiter!$D172="",DATE(2026,10,0),Mitarbeiter!$D172),TODAY()))-(MAX(DATE(2026,9,1),Mitarbeiter!$C172))+1),MAX(0,NETWORKDAYS(MAX(DATE(2026,9,1),Mitarbeiter!$C172),MIN(DATE(2026,10,0),IF(Mitarbeiter!$D172="",DATE(2026,10,0),Mitarbeiter!$D172),TODAY()),Einstellungen!$F$13:$F$67)))*N(Mitarbeiter!$E172)/IF(Einstellungen!$C$11="7 Tage",7,5),N('Ist-Stunden'!N172)),MAX(IF(Einstellungen!$C$11="7 Tage",MAX(0,(MIN(DATE(2026,10,0),IF(Mitarbeiter!$D172="",DATE(2026,10,0),Mitarbeiter!$D172),TODAY()))-(MAX(DATE(2026,9,1),Mitarbeiter!$C172))+1),MAX(0,NETWORKDAYS(MAX(DATE(2026,9,1),Mitarbeiter!$C172),MIN(DATE(2026,10,0),IF(Mitarbeiter!$D172="",DATE(2026,10,0),Mitarbeiter!$D172),TODAY()),Einstellungen!$F$13:$F$67)))*N(Mitarbeiter!$E172)/IF(Einstellungen!$C$11="7 Tage",7,5),N('Ist-Stunden'!N172)+(N(Krankheitstage!O172)+N(Krankheitstage!AA172))*N($C172))))</f>
        <v/>
      </c>
      <c r="AS172" s="76">
        <f>IF($B172="",0,IF(Einstellungen!$C$10="Ja",MAX(IF(Einstellungen!$C$11="7 Tage",MAX(0,(MIN(DATE(2026,11,0),IF(Mitarbeiter!$D172="",DATE(2026,11,0),Mitarbeiter!$D172),TODAY()))-(MAX(DATE(2026,10,1),Mitarbeiter!$C172))+1),MAX(0,NETWORKDAYS(MAX(DATE(2026,10,1),Mitarbeiter!$C172),MIN(DATE(2026,11,0),IF(Mitarbeiter!$D172="",DATE(2026,11,0),Mitarbeiter!$D172),TODAY()),Einstellungen!$F$13:$F$67)))*N(Mitarbeiter!$E172)/IF(Einstellungen!$C$11="7 Tage",7,5),N('Ist-Stunden'!O172)),MAX(IF(Einstellungen!$C$11="7 Tage",MAX(0,(MIN(DATE(2026,11,0),IF(Mitarbeiter!$D172="",DATE(2026,11,0),Mitarbeiter!$D172),TODAY()))-(MAX(DATE(2026,10,1),Mitarbeiter!$C172))+1),MAX(0,NETWORKDAYS(MAX(DATE(2026,10,1),Mitarbeiter!$C172),MIN(DATE(2026,11,0),IF(Mitarbeiter!$D172="",DATE(2026,11,0),Mitarbeiter!$D172),TODAY()),Einstellungen!$F$13:$F$67)))*N(Mitarbeiter!$E172)/IF(Einstellungen!$C$11="7 Tage",7,5),N('Ist-Stunden'!O172)+(N(Krankheitstage!P172)+N(Krankheitstage!AB172))*N($C172))))</f>
        <v/>
      </c>
      <c r="AT172" s="76">
        <f>IF($B172="",0,IF(Einstellungen!$C$10="Ja",MAX(IF(Einstellungen!$C$11="7 Tage",MAX(0,(MIN(DATE(2026,12,0),IF(Mitarbeiter!$D172="",DATE(2026,12,0),Mitarbeiter!$D172),TODAY()))-(MAX(DATE(2026,11,1),Mitarbeiter!$C172))+1),MAX(0,NETWORKDAYS(MAX(DATE(2026,11,1),Mitarbeiter!$C172),MIN(DATE(2026,12,0),IF(Mitarbeiter!$D172="",DATE(2026,12,0),Mitarbeiter!$D172),TODAY()),Einstellungen!$F$13:$F$67)))*N(Mitarbeiter!$E172)/IF(Einstellungen!$C$11="7 Tage",7,5),N('Ist-Stunden'!P172)),MAX(IF(Einstellungen!$C$11="7 Tage",MAX(0,(MIN(DATE(2026,12,0),IF(Mitarbeiter!$D172="",DATE(2026,12,0),Mitarbeiter!$D172),TODAY()))-(MAX(DATE(2026,11,1),Mitarbeiter!$C172))+1),MAX(0,NETWORKDAYS(MAX(DATE(2026,11,1),Mitarbeiter!$C172),MIN(DATE(2026,12,0),IF(Mitarbeiter!$D172="",DATE(2026,12,0),Mitarbeiter!$D172),TODAY()),Einstellungen!$F$13:$F$67)))*N(Mitarbeiter!$E172)/IF(Einstellungen!$C$11="7 Tage",7,5),N('Ist-Stunden'!P172)+(N(Krankheitstage!Q172)+N(Krankheitstage!AC172))*N($C172))))</f>
        <v/>
      </c>
      <c r="AU172" s="76">
        <f>IF($B172="",0,IF(Einstellungen!$C$10="Ja",MAX(IF(Einstellungen!$C$11="7 Tage",MAX(0,(MIN(DATE(2026,13,0),IF(Mitarbeiter!$D172="",DATE(2026,13,0),Mitarbeiter!$D172),TODAY()))-(MAX(DATE(2026,12,1),Mitarbeiter!$C172))+1),MAX(0,NETWORKDAYS(MAX(DATE(2026,12,1),Mitarbeiter!$C172),MIN(DATE(2026,13,0),IF(Mitarbeiter!$D172="",DATE(2026,13,0),Mitarbeiter!$D172),TODAY()),Einstellungen!$F$13:$F$67)))*N(Mitarbeiter!$E172)/IF(Einstellungen!$C$11="7 Tage",7,5),N('Ist-Stunden'!Q172)),MAX(IF(Einstellungen!$C$11="7 Tage",MAX(0,(MIN(DATE(2026,13,0),IF(Mitarbeiter!$D172="",DATE(2026,13,0),Mitarbeiter!$D172),TODAY()))-(MAX(DATE(2026,12,1),Mitarbeiter!$C172))+1),MAX(0,NETWORKDAYS(MAX(DATE(2026,12,1),Mitarbeiter!$C172),MIN(DATE(2026,13,0),IF(Mitarbeiter!$D172="",DATE(2026,13,0),Mitarbeiter!$D172),TODAY()),Einstellungen!$F$13:$F$67)))*N(Mitarbeiter!$E172)/IF(Einstellungen!$C$11="7 Tage",7,5),N('Ist-Stunden'!Q172)+(N(Krankheitstage!R172)+N(Krankheitstage!AD172))*N($C172))))</f>
        <v/>
      </c>
      <c r="AV172" s="76">
        <f>IF($B172="",0,IF(Einstellungen!$C$10="Ja",MAX(IF(Einstellungen!$C$11="7 Tage",MAX(0,(MIN(DATE(2027,2,0),IF(Mitarbeiter!$D172="",DATE(2027,2,0),Mitarbeiter!$D172),TODAY()))-(MAX(DATE(2027,1,1),Mitarbeiter!$C172))+1),MAX(0,NETWORKDAYS(MAX(DATE(2027,1,1),Mitarbeiter!$C172),MIN(DATE(2027,2,0),IF(Mitarbeiter!$D172="",DATE(2027,2,0),Mitarbeiter!$D172),TODAY()),Einstellungen!$F$13:$F$67)))*N(Mitarbeiter!$E172)/IF(Einstellungen!$C$11="7 Tage",7,5),N('Ist-Stunden'!R172)),MAX(IF(Einstellungen!$C$11="7 Tage",MAX(0,(MIN(DATE(2027,2,0),IF(Mitarbeiter!$D172="",DATE(2027,2,0),Mitarbeiter!$D172),TODAY()))-(MAX(DATE(2027,1,1),Mitarbeiter!$C172))+1),MAX(0,NETWORKDAYS(MAX(DATE(2027,1,1),Mitarbeiter!$C172),MIN(DATE(2027,2,0),IF(Mitarbeiter!$D172="",DATE(2027,2,0),Mitarbeiter!$D172),TODAY()),Einstellungen!$F$13:$F$67)))*N(Mitarbeiter!$E172)/IF(Einstellungen!$C$11="7 Tage",7,5),N('Ist-Stunden'!R172)+(N(Krankheitstage!AE172)+N(Krankheitstage!AQ172))*N($C172))))</f>
        <v/>
      </c>
      <c r="AW172" s="76">
        <f>IF($B172="",0,IF(Einstellungen!$C$10="Ja",MAX(IF(Einstellungen!$C$11="7 Tage",MAX(0,(MIN(DATE(2027,3,0),IF(Mitarbeiter!$D172="",DATE(2027,3,0),Mitarbeiter!$D172),TODAY()))-(MAX(DATE(2027,2,1),Mitarbeiter!$C172))+1),MAX(0,NETWORKDAYS(MAX(DATE(2027,2,1),Mitarbeiter!$C172),MIN(DATE(2027,3,0),IF(Mitarbeiter!$D172="",DATE(2027,3,0),Mitarbeiter!$D172),TODAY()),Einstellungen!$F$13:$F$67)))*N(Mitarbeiter!$E172)/IF(Einstellungen!$C$11="7 Tage",7,5),N('Ist-Stunden'!S172)),MAX(IF(Einstellungen!$C$11="7 Tage",MAX(0,(MIN(DATE(2027,3,0),IF(Mitarbeiter!$D172="",DATE(2027,3,0),Mitarbeiter!$D172),TODAY()))-(MAX(DATE(2027,2,1),Mitarbeiter!$C172))+1),MAX(0,NETWORKDAYS(MAX(DATE(2027,2,1),Mitarbeiter!$C172),MIN(DATE(2027,3,0),IF(Mitarbeiter!$D172="",DATE(2027,3,0),Mitarbeiter!$D172),TODAY()),Einstellungen!$F$13:$F$67)))*N(Mitarbeiter!$E172)/IF(Einstellungen!$C$11="7 Tage",7,5),N('Ist-Stunden'!S172)+(N(Krankheitstage!AF172)+N(Krankheitstage!AR172))*N($C172))))</f>
        <v/>
      </c>
      <c r="AX172" s="76">
        <f>IF($B172="",0,IF(Einstellungen!$C$10="Ja",MAX(IF(Einstellungen!$C$11="7 Tage",MAX(0,(MIN(DATE(2027,4,0),IF(Mitarbeiter!$D172="",DATE(2027,4,0),Mitarbeiter!$D172),TODAY()))-(MAX(DATE(2027,3,1),Mitarbeiter!$C172))+1),MAX(0,NETWORKDAYS(MAX(DATE(2027,3,1),Mitarbeiter!$C172),MIN(DATE(2027,4,0),IF(Mitarbeiter!$D172="",DATE(2027,4,0),Mitarbeiter!$D172),TODAY()),Einstellungen!$F$13:$F$67)))*N(Mitarbeiter!$E172)/IF(Einstellungen!$C$11="7 Tage",7,5),N('Ist-Stunden'!T172)),MAX(IF(Einstellungen!$C$11="7 Tage",MAX(0,(MIN(DATE(2027,4,0),IF(Mitarbeiter!$D172="",DATE(2027,4,0),Mitarbeiter!$D172),TODAY()))-(MAX(DATE(2027,3,1),Mitarbeiter!$C172))+1),MAX(0,NETWORKDAYS(MAX(DATE(2027,3,1),Mitarbeiter!$C172),MIN(DATE(2027,4,0),IF(Mitarbeiter!$D172="",DATE(2027,4,0),Mitarbeiter!$D172),TODAY()),Einstellungen!$F$13:$F$67)))*N(Mitarbeiter!$E172)/IF(Einstellungen!$C$11="7 Tage",7,5),N('Ist-Stunden'!T172)+(N(Krankheitstage!AG172)+N(Krankheitstage!AS172))*N($C172))))</f>
        <v/>
      </c>
      <c r="AY172" s="76">
        <f>IF($B172="",0,IF(Einstellungen!$C$10="Ja",MAX(IF(Einstellungen!$C$11="7 Tage",MAX(0,(MIN(DATE(2027,5,0),IF(Mitarbeiter!$D172="",DATE(2027,5,0),Mitarbeiter!$D172),TODAY()))-(MAX(DATE(2027,4,1),Mitarbeiter!$C172))+1),MAX(0,NETWORKDAYS(MAX(DATE(2027,4,1),Mitarbeiter!$C172),MIN(DATE(2027,5,0),IF(Mitarbeiter!$D172="",DATE(2027,5,0),Mitarbeiter!$D172),TODAY()),Einstellungen!$F$13:$F$67)))*N(Mitarbeiter!$E172)/IF(Einstellungen!$C$11="7 Tage",7,5),N('Ist-Stunden'!U172)),MAX(IF(Einstellungen!$C$11="7 Tage",MAX(0,(MIN(DATE(2027,5,0),IF(Mitarbeiter!$D172="",DATE(2027,5,0),Mitarbeiter!$D172),TODAY()))-(MAX(DATE(2027,4,1),Mitarbeiter!$C172))+1),MAX(0,NETWORKDAYS(MAX(DATE(2027,4,1),Mitarbeiter!$C172),MIN(DATE(2027,5,0),IF(Mitarbeiter!$D172="",DATE(2027,5,0),Mitarbeiter!$D172),TODAY()),Einstellungen!$F$13:$F$67)))*N(Mitarbeiter!$E172)/IF(Einstellungen!$C$11="7 Tage",7,5),N('Ist-Stunden'!U172)+(N(Krankheitstage!AH172)+N(Krankheitstage!AT172))*N($C172))))</f>
        <v/>
      </c>
      <c r="AZ172" s="76">
        <f>IF($B172="",0,IF(Einstellungen!$C$10="Ja",MAX(IF(Einstellungen!$C$11="7 Tage",MAX(0,(MIN(DATE(2027,6,0),IF(Mitarbeiter!$D172="",DATE(2027,6,0),Mitarbeiter!$D172),TODAY()))-(MAX(DATE(2027,5,1),Mitarbeiter!$C172))+1),MAX(0,NETWORKDAYS(MAX(DATE(2027,5,1),Mitarbeiter!$C172),MIN(DATE(2027,6,0),IF(Mitarbeiter!$D172="",DATE(2027,6,0),Mitarbeiter!$D172),TODAY()),Einstellungen!$F$13:$F$67)))*N(Mitarbeiter!$E172)/IF(Einstellungen!$C$11="7 Tage",7,5),N('Ist-Stunden'!V172)),MAX(IF(Einstellungen!$C$11="7 Tage",MAX(0,(MIN(DATE(2027,6,0),IF(Mitarbeiter!$D172="",DATE(2027,6,0),Mitarbeiter!$D172),TODAY()))-(MAX(DATE(2027,5,1),Mitarbeiter!$C172))+1),MAX(0,NETWORKDAYS(MAX(DATE(2027,5,1),Mitarbeiter!$C172),MIN(DATE(2027,6,0),IF(Mitarbeiter!$D172="",DATE(2027,6,0),Mitarbeiter!$D172),TODAY()),Einstellungen!$F$13:$F$67)))*N(Mitarbeiter!$E172)/IF(Einstellungen!$C$11="7 Tage",7,5),N('Ist-Stunden'!V172)+(N(Krankheitstage!AI172)+N(Krankheitstage!AU172))*N($C172))))</f>
        <v/>
      </c>
      <c r="BA172" s="76">
        <f>IF($B172="",0,IF(Einstellungen!$C$10="Ja",MAX(IF(Einstellungen!$C$11="7 Tage",MAX(0,(MIN(DATE(2027,7,0),IF(Mitarbeiter!$D172="",DATE(2027,7,0),Mitarbeiter!$D172),TODAY()))-(MAX(DATE(2027,6,1),Mitarbeiter!$C172))+1),MAX(0,NETWORKDAYS(MAX(DATE(2027,6,1),Mitarbeiter!$C172),MIN(DATE(2027,7,0),IF(Mitarbeiter!$D172="",DATE(2027,7,0),Mitarbeiter!$D172),TODAY()),Einstellungen!$F$13:$F$67)))*N(Mitarbeiter!$E172)/IF(Einstellungen!$C$11="7 Tage",7,5),N('Ist-Stunden'!W172)),MAX(IF(Einstellungen!$C$11="7 Tage",MAX(0,(MIN(DATE(2027,7,0),IF(Mitarbeiter!$D172="",DATE(2027,7,0),Mitarbeiter!$D172),TODAY()))-(MAX(DATE(2027,6,1),Mitarbeiter!$C172))+1),MAX(0,NETWORKDAYS(MAX(DATE(2027,6,1),Mitarbeiter!$C172),MIN(DATE(2027,7,0),IF(Mitarbeiter!$D172="",DATE(2027,7,0),Mitarbeiter!$D172),TODAY()),Einstellungen!$F$13:$F$67)))*N(Mitarbeiter!$E172)/IF(Einstellungen!$C$11="7 Tage",7,5),N('Ist-Stunden'!W172)+(N(Krankheitstage!AJ172)+N(Krankheitstage!AV172))*N($C172))))</f>
        <v/>
      </c>
      <c r="BB172" s="76">
        <f>IF($B172="",0,IF(Einstellungen!$C$10="Ja",MAX(IF(Einstellungen!$C$11="7 Tage",MAX(0,(MIN(DATE(2027,8,0),IF(Mitarbeiter!$D172="",DATE(2027,8,0),Mitarbeiter!$D172),TODAY()))-(MAX(DATE(2027,7,1),Mitarbeiter!$C172))+1),MAX(0,NETWORKDAYS(MAX(DATE(2027,7,1),Mitarbeiter!$C172),MIN(DATE(2027,8,0),IF(Mitarbeiter!$D172="",DATE(2027,8,0),Mitarbeiter!$D172),TODAY()),Einstellungen!$F$13:$F$67)))*N(Mitarbeiter!$E172)/IF(Einstellungen!$C$11="7 Tage",7,5),N('Ist-Stunden'!X172)),MAX(IF(Einstellungen!$C$11="7 Tage",MAX(0,(MIN(DATE(2027,8,0),IF(Mitarbeiter!$D172="",DATE(2027,8,0),Mitarbeiter!$D172),TODAY()))-(MAX(DATE(2027,7,1),Mitarbeiter!$C172))+1),MAX(0,NETWORKDAYS(MAX(DATE(2027,7,1),Mitarbeiter!$C172),MIN(DATE(2027,8,0),IF(Mitarbeiter!$D172="",DATE(2027,8,0),Mitarbeiter!$D172),TODAY()),Einstellungen!$F$13:$F$67)))*N(Mitarbeiter!$E172)/IF(Einstellungen!$C$11="7 Tage",7,5),N('Ist-Stunden'!X172)+(N(Krankheitstage!AK172)+N(Krankheitstage!AW172))*N($C172))))</f>
        <v/>
      </c>
      <c r="BC172" s="76">
        <f>IF($B172="",0,IF(Einstellungen!$C$10="Ja",MAX(IF(Einstellungen!$C$11="7 Tage",MAX(0,(MIN(DATE(2027,9,0),IF(Mitarbeiter!$D172="",DATE(2027,9,0),Mitarbeiter!$D172),TODAY()))-(MAX(DATE(2027,8,1),Mitarbeiter!$C172))+1),MAX(0,NETWORKDAYS(MAX(DATE(2027,8,1),Mitarbeiter!$C172),MIN(DATE(2027,9,0),IF(Mitarbeiter!$D172="",DATE(2027,9,0),Mitarbeiter!$D172),TODAY()),Einstellungen!$F$13:$F$67)))*N(Mitarbeiter!$E172)/IF(Einstellungen!$C$11="7 Tage",7,5),N('Ist-Stunden'!Y172)),MAX(IF(Einstellungen!$C$11="7 Tage",MAX(0,(MIN(DATE(2027,9,0),IF(Mitarbeiter!$D172="",DATE(2027,9,0),Mitarbeiter!$D172),TODAY()))-(MAX(DATE(2027,8,1),Mitarbeiter!$C172))+1),MAX(0,NETWORKDAYS(MAX(DATE(2027,8,1),Mitarbeiter!$C172),MIN(DATE(2027,9,0),IF(Mitarbeiter!$D172="",DATE(2027,9,0),Mitarbeiter!$D172),TODAY()),Einstellungen!$F$13:$F$67)))*N(Mitarbeiter!$E172)/IF(Einstellungen!$C$11="7 Tage",7,5),N('Ist-Stunden'!Y172)+(N(Krankheitstage!AL172)+N(Krankheitstage!AX172))*N($C172))))</f>
        <v/>
      </c>
      <c r="BD172" s="76">
        <f>IF($B172="",0,IF(Einstellungen!$C$10="Ja",MAX(IF(Einstellungen!$C$11="7 Tage",MAX(0,(MIN(DATE(2027,10,0),IF(Mitarbeiter!$D172="",DATE(2027,10,0),Mitarbeiter!$D172),TODAY()))-(MAX(DATE(2027,9,1),Mitarbeiter!$C172))+1),MAX(0,NETWORKDAYS(MAX(DATE(2027,9,1),Mitarbeiter!$C172),MIN(DATE(2027,10,0),IF(Mitarbeiter!$D172="",DATE(2027,10,0),Mitarbeiter!$D172),TODAY()),Einstellungen!$F$13:$F$67)))*N(Mitarbeiter!$E172)/IF(Einstellungen!$C$11="7 Tage",7,5),N('Ist-Stunden'!Z172)),MAX(IF(Einstellungen!$C$11="7 Tage",MAX(0,(MIN(DATE(2027,10,0),IF(Mitarbeiter!$D172="",DATE(2027,10,0),Mitarbeiter!$D172),TODAY()))-(MAX(DATE(2027,9,1),Mitarbeiter!$C172))+1),MAX(0,NETWORKDAYS(MAX(DATE(2027,9,1),Mitarbeiter!$C172),MIN(DATE(2027,10,0),IF(Mitarbeiter!$D172="",DATE(2027,10,0),Mitarbeiter!$D172),TODAY()),Einstellungen!$F$13:$F$67)))*N(Mitarbeiter!$E172)/IF(Einstellungen!$C$11="7 Tage",7,5),N('Ist-Stunden'!Z172)+(N(Krankheitstage!AM172)+N(Krankheitstage!AY172))*N($C172))))</f>
        <v/>
      </c>
      <c r="BE172" s="76">
        <f>IF($B172="",0,IF(Einstellungen!$C$10="Ja",MAX(IF(Einstellungen!$C$11="7 Tage",MAX(0,(MIN(DATE(2027,11,0),IF(Mitarbeiter!$D172="",DATE(2027,11,0),Mitarbeiter!$D172),TODAY()))-(MAX(DATE(2027,10,1),Mitarbeiter!$C172))+1),MAX(0,NETWORKDAYS(MAX(DATE(2027,10,1),Mitarbeiter!$C172),MIN(DATE(2027,11,0),IF(Mitarbeiter!$D172="",DATE(2027,11,0),Mitarbeiter!$D172),TODAY()),Einstellungen!$F$13:$F$67)))*N(Mitarbeiter!$E172)/IF(Einstellungen!$C$11="7 Tage",7,5),N('Ist-Stunden'!AA172)),MAX(IF(Einstellungen!$C$11="7 Tage",MAX(0,(MIN(DATE(2027,11,0),IF(Mitarbeiter!$D172="",DATE(2027,11,0),Mitarbeiter!$D172),TODAY()))-(MAX(DATE(2027,10,1),Mitarbeiter!$C172))+1),MAX(0,NETWORKDAYS(MAX(DATE(2027,10,1),Mitarbeiter!$C172),MIN(DATE(2027,11,0),IF(Mitarbeiter!$D172="",DATE(2027,11,0),Mitarbeiter!$D172),TODAY()),Einstellungen!$F$13:$F$67)))*N(Mitarbeiter!$E172)/IF(Einstellungen!$C$11="7 Tage",7,5),N('Ist-Stunden'!AA172)+(N(Krankheitstage!AN172)+N(Krankheitstage!AZ172))*N($C172))))</f>
        <v/>
      </c>
      <c r="BF172" s="76">
        <f>IF($B172="",0,IF(Einstellungen!$C$10="Ja",MAX(IF(Einstellungen!$C$11="7 Tage",MAX(0,(MIN(DATE(2027,12,0),IF(Mitarbeiter!$D172="",DATE(2027,12,0),Mitarbeiter!$D172),TODAY()))-(MAX(DATE(2027,11,1),Mitarbeiter!$C172))+1),MAX(0,NETWORKDAYS(MAX(DATE(2027,11,1),Mitarbeiter!$C172),MIN(DATE(2027,12,0),IF(Mitarbeiter!$D172="",DATE(2027,12,0),Mitarbeiter!$D172),TODAY()),Einstellungen!$F$13:$F$67)))*N(Mitarbeiter!$E172)/IF(Einstellungen!$C$11="7 Tage",7,5),N('Ist-Stunden'!AB172)),MAX(IF(Einstellungen!$C$11="7 Tage",MAX(0,(MIN(DATE(2027,12,0),IF(Mitarbeiter!$D172="",DATE(2027,12,0),Mitarbeiter!$D172),TODAY()))-(MAX(DATE(2027,11,1),Mitarbeiter!$C172))+1),MAX(0,NETWORKDAYS(MAX(DATE(2027,11,1),Mitarbeiter!$C172),MIN(DATE(2027,12,0),IF(Mitarbeiter!$D172="",DATE(2027,12,0),Mitarbeiter!$D172),TODAY()),Einstellungen!$F$13:$F$67)))*N(Mitarbeiter!$E172)/IF(Einstellungen!$C$11="7 Tage",7,5),N('Ist-Stunden'!AB172)+(N(Krankheitstage!AO172)+N(Krankheitstage!BA172))*N($C172))))</f>
        <v/>
      </c>
      <c r="BG172" s="76">
        <f>IF($B172="",0,IF(Einstellungen!$C$10="Ja",MAX(IF(Einstellungen!$C$11="7 Tage",MAX(0,(MIN(DATE(2027,13,0),IF(Mitarbeiter!$D172="",DATE(2027,13,0),Mitarbeiter!$D172),TODAY()))-(MAX(DATE(2027,12,1),Mitarbeiter!$C172))+1),MAX(0,NETWORKDAYS(MAX(DATE(2027,12,1),Mitarbeiter!$C172),MIN(DATE(2027,13,0),IF(Mitarbeiter!$D172="",DATE(2027,13,0),Mitarbeiter!$D172),TODAY()),Einstellungen!$F$13:$F$67)))*N(Mitarbeiter!$E172)/IF(Einstellungen!$C$11="7 Tage",7,5),N('Ist-Stunden'!AC172)),MAX(IF(Einstellungen!$C$11="7 Tage",MAX(0,(MIN(DATE(2027,13,0),IF(Mitarbeiter!$D172="",DATE(2027,13,0),Mitarbeiter!$D172),TODAY()))-(MAX(DATE(2027,12,1),Mitarbeiter!$C172))+1),MAX(0,NETWORKDAYS(MAX(DATE(2027,12,1),Mitarbeiter!$C172),MIN(DATE(2027,13,0),IF(Mitarbeiter!$D172="",DATE(2027,13,0),Mitarbeiter!$D172),TODAY()),Einstellungen!$F$13:$F$67)))*N(Mitarbeiter!$E172)/IF(Einstellungen!$C$11="7 Tage",7,5),N('Ist-Stunden'!AC172)+(N(Krankheitstage!AP172)+N(Krankheitstage!BB172))*N($C172))))</f>
        <v/>
      </c>
      <c r="BH172" s="76">
        <f>IF($B172="",0,IF(Einstellungen!$C$10="Ja",MAX(IF(Einstellungen!$C$11="7 Tage",MAX(0,(MIN(DATE(2028,2,0),IF(Mitarbeiter!$D172="",DATE(2028,2,0),Mitarbeiter!$D172),TODAY()))-(MAX(DATE(2028,1,1),Mitarbeiter!$C172))+1),MAX(0,NETWORKDAYS(MAX(DATE(2028,1,1),Mitarbeiter!$C172),MIN(DATE(2028,2,0),IF(Mitarbeiter!$D172="",DATE(2028,2,0),Mitarbeiter!$D172),TODAY()),Einstellungen!$F$13:$F$67)))*N(Mitarbeiter!$E172)/IF(Einstellungen!$C$11="7 Tage",7,5),N('Ist-Stunden'!AD172)),MAX(IF(Einstellungen!$C$11="7 Tage",MAX(0,(MIN(DATE(2028,2,0),IF(Mitarbeiter!$D172="",DATE(2028,2,0),Mitarbeiter!$D172),TODAY()))-(MAX(DATE(2028,1,1),Mitarbeiter!$C172))+1),MAX(0,NETWORKDAYS(MAX(DATE(2028,1,1),Mitarbeiter!$C172),MIN(DATE(2028,2,0),IF(Mitarbeiter!$D172="",DATE(2028,2,0),Mitarbeiter!$D172),TODAY()),Einstellungen!$F$13:$F$67)))*N(Mitarbeiter!$E172)/IF(Einstellungen!$C$11="7 Tage",7,5),N('Ist-Stunden'!AD172)+(N(Krankheitstage!BC172)+N(Krankheitstage!BO172))*N($C172))))</f>
        <v/>
      </c>
      <c r="BI172" s="76">
        <f>IF($B172="",0,IF(Einstellungen!$C$10="Ja",MAX(IF(Einstellungen!$C$11="7 Tage",MAX(0,(MIN(DATE(2028,3,0),IF(Mitarbeiter!$D172="",DATE(2028,3,0),Mitarbeiter!$D172),TODAY()))-(MAX(DATE(2028,2,1),Mitarbeiter!$C172))+1),MAX(0,NETWORKDAYS(MAX(DATE(2028,2,1),Mitarbeiter!$C172),MIN(DATE(2028,3,0),IF(Mitarbeiter!$D172="",DATE(2028,3,0),Mitarbeiter!$D172),TODAY()),Einstellungen!$F$13:$F$67)))*N(Mitarbeiter!$E172)/IF(Einstellungen!$C$11="7 Tage",7,5),N('Ist-Stunden'!AE172)),MAX(IF(Einstellungen!$C$11="7 Tage",MAX(0,(MIN(DATE(2028,3,0),IF(Mitarbeiter!$D172="",DATE(2028,3,0),Mitarbeiter!$D172),TODAY()))-(MAX(DATE(2028,2,1),Mitarbeiter!$C172))+1),MAX(0,NETWORKDAYS(MAX(DATE(2028,2,1),Mitarbeiter!$C172),MIN(DATE(2028,3,0),IF(Mitarbeiter!$D172="",DATE(2028,3,0),Mitarbeiter!$D172),TODAY()),Einstellungen!$F$13:$F$67)))*N(Mitarbeiter!$E172)/IF(Einstellungen!$C$11="7 Tage",7,5),N('Ist-Stunden'!AE172)+(N(Krankheitstage!BD172)+N(Krankheitstage!BP172))*N($C172))))</f>
        <v/>
      </c>
      <c r="BJ172" s="76">
        <f>IF($B172="",0,IF(Einstellungen!$C$10="Ja",MAX(IF(Einstellungen!$C$11="7 Tage",MAX(0,(MIN(DATE(2028,4,0),IF(Mitarbeiter!$D172="",DATE(2028,4,0),Mitarbeiter!$D172),TODAY()))-(MAX(DATE(2028,3,1),Mitarbeiter!$C172))+1),MAX(0,NETWORKDAYS(MAX(DATE(2028,3,1),Mitarbeiter!$C172),MIN(DATE(2028,4,0),IF(Mitarbeiter!$D172="",DATE(2028,4,0),Mitarbeiter!$D172),TODAY()),Einstellungen!$F$13:$F$67)))*N(Mitarbeiter!$E172)/IF(Einstellungen!$C$11="7 Tage",7,5),N('Ist-Stunden'!AF172)),MAX(IF(Einstellungen!$C$11="7 Tage",MAX(0,(MIN(DATE(2028,4,0),IF(Mitarbeiter!$D172="",DATE(2028,4,0),Mitarbeiter!$D172),TODAY()))-(MAX(DATE(2028,3,1),Mitarbeiter!$C172))+1),MAX(0,NETWORKDAYS(MAX(DATE(2028,3,1),Mitarbeiter!$C172),MIN(DATE(2028,4,0),IF(Mitarbeiter!$D172="",DATE(2028,4,0),Mitarbeiter!$D172),TODAY()),Einstellungen!$F$13:$F$67)))*N(Mitarbeiter!$E172)/IF(Einstellungen!$C$11="7 Tage",7,5),N('Ist-Stunden'!AF172)+(N(Krankheitstage!BE172)+N(Krankheitstage!BQ172))*N($C172))))</f>
        <v/>
      </c>
      <c r="BK172" s="76">
        <f>IF($B172="",0,IF(Einstellungen!$C$10="Ja",MAX(IF(Einstellungen!$C$11="7 Tage",MAX(0,(MIN(DATE(2028,5,0),IF(Mitarbeiter!$D172="",DATE(2028,5,0),Mitarbeiter!$D172),TODAY()))-(MAX(DATE(2028,4,1),Mitarbeiter!$C172))+1),MAX(0,NETWORKDAYS(MAX(DATE(2028,4,1),Mitarbeiter!$C172),MIN(DATE(2028,5,0),IF(Mitarbeiter!$D172="",DATE(2028,5,0),Mitarbeiter!$D172),TODAY()),Einstellungen!$F$13:$F$67)))*N(Mitarbeiter!$E172)/IF(Einstellungen!$C$11="7 Tage",7,5),N('Ist-Stunden'!AG172)),MAX(IF(Einstellungen!$C$11="7 Tage",MAX(0,(MIN(DATE(2028,5,0),IF(Mitarbeiter!$D172="",DATE(2028,5,0),Mitarbeiter!$D172),TODAY()))-(MAX(DATE(2028,4,1),Mitarbeiter!$C172))+1),MAX(0,NETWORKDAYS(MAX(DATE(2028,4,1),Mitarbeiter!$C172),MIN(DATE(2028,5,0),IF(Mitarbeiter!$D172="",DATE(2028,5,0),Mitarbeiter!$D172),TODAY()),Einstellungen!$F$13:$F$67)))*N(Mitarbeiter!$E172)/IF(Einstellungen!$C$11="7 Tage",7,5),N('Ist-Stunden'!AG172)+(N(Krankheitstage!BF172)+N(Krankheitstage!BR172))*N($C172))))</f>
        <v/>
      </c>
      <c r="BL172" s="76">
        <f>IF($B172="",0,IF(Einstellungen!$C$10="Ja",MAX(IF(Einstellungen!$C$11="7 Tage",MAX(0,(MIN(DATE(2028,6,0),IF(Mitarbeiter!$D172="",DATE(2028,6,0),Mitarbeiter!$D172),TODAY()))-(MAX(DATE(2028,5,1),Mitarbeiter!$C172))+1),MAX(0,NETWORKDAYS(MAX(DATE(2028,5,1),Mitarbeiter!$C172),MIN(DATE(2028,6,0),IF(Mitarbeiter!$D172="",DATE(2028,6,0),Mitarbeiter!$D172),TODAY()),Einstellungen!$F$13:$F$67)))*N(Mitarbeiter!$E172)/IF(Einstellungen!$C$11="7 Tage",7,5),N('Ist-Stunden'!AH172)),MAX(IF(Einstellungen!$C$11="7 Tage",MAX(0,(MIN(DATE(2028,6,0),IF(Mitarbeiter!$D172="",DATE(2028,6,0),Mitarbeiter!$D172),TODAY()))-(MAX(DATE(2028,5,1),Mitarbeiter!$C172))+1),MAX(0,NETWORKDAYS(MAX(DATE(2028,5,1),Mitarbeiter!$C172),MIN(DATE(2028,6,0),IF(Mitarbeiter!$D172="",DATE(2028,6,0),Mitarbeiter!$D172),TODAY()),Einstellungen!$F$13:$F$67)))*N(Mitarbeiter!$E172)/IF(Einstellungen!$C$11="7 Tage",7,5),N('Ist-Stunden'!AH172)+(N(Krankheitstage!BG172)+N(Krankheitstage!BS172))*N($C172))))</f>
        <v/>
      </c>
      <c r="BM172" s="76">
        <f>IF($B172="",0,IF(Einstellungen!$C$10="Ja",MAX(IF(Einstellungen!$C$11="7 Tage",MAX(0,(MIN(DATE(2028,7,0),IF(Mitarbeiter!$D172="",DATE(2028,7,0),Mitarbeiter!$D172),TODAY()))-(MAX(DATE(2028,6,1),Mitarbeiter!$C172))+1),MAX(0,NETWORKDAYS(MAX(DATE(2028,6,1),Mitarbeiter!$C172),MIN(DATE(2028,7,0),IF(Mitarbeiter!$D172="",DATE(2028,7,0),Mitarbeiter!$D172),TODAY()),Einstellungen!$F$13:$F$67)))*N(Mitarbeiter!$E172)/IF(Einstellungen!$C$11="7 Tage",7,5),N('Ist-Stunden'!AI172)),MAX(IF(Einstellungen!$C$11="7 Tage",MAX(0,(MIN(DATE(2028,7,0),IF(Mitarbeiter!$D172="",DATE(2028,7,0),Mitarbeiter!$D172),TODAY()))-(MAX(DATE(2028,6,1),Mitarbeiter!$C172))+1),MAX(0,NETWORKDAYS(MAX(DATE(2028,6,1),Mitarbeiter!$C172),MIN(DATE(2028,7,0),IF(Mitarbeiter!$D172="",DATE(2028,7,0),Mitarbeiter!$D172),TODAY()),Einstellungen!$F$13:$F$67)))*N(Mitarbeiter!$E172)/IF(Einstellungen!$C$11="7 Tage",7,5),N('Ist-Stunden'!AI172)+(N(Krankheitstage!BH172)+N(Krankheitstage!BT172))*N($C172))))</f>
        <v/>
      </c>
      <c r="BN172" s="76">
        <f>IF($B172="",0,IF(Einstellungen!$C$10="Ja",MAX(IF(Einstellungen!$C$11="7 Tage",MAX(0,(MIN(DATE(2028,8,0),IF(Mitarbeiter!$D172="",DATE(2028,8,0),Mitarbeiter!$D172),TODAY()))-(MAX(DATE(2028,7,1),Mitarbeiter!$C172))+1),MAX(0,NETWORKDAYS(MAX(DATE(2028,7,1),Mitarbeiter!$C172),MIN(DATE(2028,8,0),IF(Mitarbeiter!$D172="",DATE(2028,8,0),Mitarbeiter!$D172),TODAY()),Einstellungen!$F$13:$F$67)))*N(Mitarbeiter!$E172)/IF(Einstellungen!$C$11="7 Tage",7,5),N('Ist-Stunden'!AJ172)),MAX(IF(Einstellungen!$C$11="7 Tage",MAX(0,(MIN(DATE(2028,8,0),IF(Mitarbeiter!$D172="",DATE(2028,8,0),Mitarbeiter!$D172),TODAY()))-(MAX(DATE(2028,7,1),Mitarbeiter!$C172))+1),MAX(0,NETWORKDAYS(MAX(DATE(2028,7,1),Mitarbeiter!$C172),MIN(DATE(2028,8,0),IF(Mitarbeiter!$D172="",DATE(2028,8,0),Mitarbeiter!$D172),TODAY()),Einstellungen!$F$13:$F$67)))*N(Mitarbeiter!$E172)/IF(Einstellungen!$C$11="7 Tage",7,5),N('Ist-Stunden'!AJ172)+(N(Krankheitstage!BI172)+N(Krankheitstage!BU172))*N($C172))))</f>
        <v/>
      </c>
      <c r="BO172" s="76">
        <f>IF($B172="",0,IF(Einstellungen!$C$10="Ja",MAX(IF(Einstellungen!$C$11="7 Tage",MAX(0,(MIN(DATE(2028,9,0),IF(Mitarbeiter!$D172="",DATE(2028,9,0),Mitarbeiter!$D172),TODAY()))-(MAX(DATE(2028,8,1),Mitarbeiter!$C172))+1),MAX(0,NETWORKDAYS(MAX(DATE(2028,8,1),Mitarbeiter!$C172),MIN(DATE(2028,9,0),IF(Mitarbeiter!$D172="",DATE(2028,9,0),Mitarbeiter!$D172),TODAY()),Einstellungen!$F$13:$F$67)))*N(Mitarbeiter!$E172)/IF(Einstellungen!$C$11="7 Tage",7,5),N('Ist-Stunden'!AK172)),MAX(IF(Einstellungen!$C$11="7 Tage",MAX(0,(MIN(DATE(2028,9,0),IF(Mitarbeiter!$D172="",DATE(2028,9,0),Mitarbeiter!$D172),TODAY()))-(MAX(DATE(2028,8,1),Mitarbeiter!$C172))+1),MAX(0,NETWORKDAYS(MAX(DATE(2028,8,1),Mitarbeiter!$C172),MIN(DATE(2028,9,0),IF(Mitarbeiter!$D172="",DATE(2028,9,0),Mitarbeiter!$D172),TODAY()),Einstellungen!$F$13:$F$67)))*N(Mitarbeiter!$E172)/IF(Einstellungen!$C$11="7 Tage",7,5),N('Ist-Stunden'!AK172)+(N(Krankheitstage!BJ172)+N(Krankheitstage!BV172))*N($C172))))</f>
        <v/>
      </c>
      <c r="BP172" s="76">
        <f>IF($B172="",0,IF(Einstellungen!$C$10="Ja",MAX(IF(Einstellungen!$C$11="7 Tage",MAX(0,(MIN(DATE(2028,10,0),IF(Mitarbeiter!$D172="",DATE(2028,10,0),Mitarbeiter!$D172),TODAY()))-(MAX(DATE(2028,9,1),Mitarbeiter!$C172))+1),MAX(0,NETWORKDAYS(MAX(DATE(2028,9,1),Mitarbeiter!$C172),MIN(DATE(2028,10,0),IF(Mitarbeiter!$D172="",DATE(2028,10,0),Mitarbeiter!$D172),TODAY()),Einstellungen!$F$13:$F$67)))*N(Mitarbeiter!$E172)/IF(Einstellungen!$C$11="7 Tage",7,5),N('Ist-Stunden'!AL172)),MAX(IF(Einstellungen!$C$11="7 Tage",MAX(0,(MIN(DATE(2028,10,0),IF(Mitarbeiter!$D172="",DATE(2028,10,0),Mitarbeiter!$D172),TODAY()))-(MAX(DATE(2028,9,1),Mitarbeiter!$C172))+1),MAX(0,NETWORKDAYS(MAX(DATE(2028,9,1),Mitarbeiter!$C172),MIN(DATE(2028,10,0),IF(Mitarbeiter!$D172="",DATE(2028,10,0),Mitarbeiter!$D172),TODAY()),Einstellungen!$F$13:$F$67)))*N(Mitarbeiter!$E172)/IF(Einstellungen!$C$11="7 Tage",7,5),N('Ist-Stunden'!AL172)+(N(Krankheitstage!BK172)+N(Krankheitstage!BW172))*N($C172))))</f>
        <v/>
      </c>
      <c r="BQ172" s="76">
        <f>IF($B172="",0,IF(Einstellungen!$C$10="Ja",MAX(IF(Einstellungen!$C$11="7 Tage",MAX(0,(MIN(DATE(2028,11,0),IF(Mitarbeiter!$D172="",DATE(2028,11,0),Mitarbeiter!$D172),TODAY()))-(MAX(DATE(2028,10,1),Mitarbeiter!$C172))+1),MAX(0,NETWORKDAYS(MAX(DATE(2028,10,1),Mitarbeiter!$C172),MIN(DATE(2028,11,0),IF(Mitarbeiter!$D172="",DATE(2028,11,0),Mitarbeiter!$D172),TODAY()),Einstellungen!$F$13:$F$67)))*N(Mitarbeiter!$E172)/IF(Einstellungen!$C$11="7 Tage",7,5),N('Ist-Stunden'!AM172)),MAX(IF(Einstellungen!$C$11="7 Tage",MAX(0,(MIN(DATE(2028,11,0),IF(Mitarbeiter!$D172="",DATE(2028,11,0),Mitarbeiter!$D172),TODAY()))-(MAX(DATE(2028,10,1),Mitarbeiter!$C172))+1),MAX(0,NETWORKDAYS(MAX(DATE(2028,10,1),Mitarbeiter!$C172),MIN(DATE(2028,11,0),IF(Mitarbeiter!$D172="",DATE(2028,11,0),Mitarbeiter!$D172),TODAY()),Einstellungen!$F$13:$F$67)))*N(Mitarbeiter!$E172)/IF(Einstellungen!$C$11="7 Tage",7,5),N('Ist-Stunden'!AM172)+(N(Krankheitstage!BL172)+N(Krankheitstage!BX172))*N($C172))))</f>
        <v/>
      </c>
      <c r="BR172" s="76">
        <f>IF($B172="",0,IF(Einstellungen!$C$10="Ja",MAX(IF(Einstellungen!$C$11="7 Tage",MAX(0,(MIN(DATE(2028,12,0),IF(Mitarbeiter!$D172="",DATE(2028,12,0),Mitarbeiter!$D172),TODAY()))-(MAX(DATE(2028,11,1),Mitarbeiter!$C172))+1),MAX(0,NETWORKDAYS(MAX(DATE(2028,11,1),Mitarbeiter!$C172),MIN(DATE(2028,12,0),IF(Mitarbeiter!$D172="",DATE(2028,12,0),Mitarbeiter!$D172),TODAY()),Einstellungen!$F$13:$F$67)))*N(Mitarbeiter!$E172)/IF(Einstellungen!$C$11="7 Tage",7,5),N('Ist-Stunden'!AN172)),MAX(IF(Einstellungen!$C$11="7 Tage",MAX(0,(MIN(DATE(2028,12,0),IF(Mitarbeiter!$D172="",DATE(2028,12,0),Mitarbeiter!$D172),TODAY()))-(MAX(DATE(2028,11,1),Mitarbeiter!$C172))+1),MAX(0,NETWORKDAYS(MAX(DATE(2028,11,1),Mitarbeiter!$C172),MIN(DATE(2028,12,0),IF(Mitarbeiter!$D172="",DATE(2028,12,0),Mitarbeiter!$D172),TODAY()),Einstellungen!$F$13:$F$67)))*N(Mitarbeiter!$E172)/IF(Einstellungen!$C$11="7 Tage",7,5),N('Ist-Stunden'!AN172)+(N(Krankheitstage!BM172)+N(Krankheitstage!BY172))*N($C172))))</f>
        <v/>
      </c>
      <c r="BS172" s="76">
        <f>IF($B172="",0,IF(Einstellungen!$C$10="Ja",MAX(IF(Einstellungen!$C$11="7 Tage",MAX(0,(MIN(DATE(2028,13,0),IF(Mitarbeiter!$D172="",DATE(2028,13,0),Mitarbeiter!$D172),TODAY()))-(MAX(DATE(2028,12,1),Mitarbeiter!$C172))+1),MAX(0,NETWORKDAYS(MAX(DATE(2028,12,1),Mitarbeiter!$C172),MIN(DATE(2028,13,0),IF(Mitarbeiter!$D172="",DATE(2028,13,0),Mitarbeiter!$D172),TODAY()),Einstellungen!$F$13:$F$67)))*N(Mitarbeiter!$E172)/IF(Einstellungen!$C$11="7 Tage",7,5),N('Ist-Stunden'!AO172)),MAX(IF(Einstellungen!$C$11="7 Tage",MAX(0,(MIN(DATE(2028,13,0),IF(Mitarbeiter!$D172="",DATE(2028,13,0),Mitarbeiter!$D172),TODAY()))-(MAX(DATE(2028,12,1),Mitarbeiter!$C172))+1),MAX(0,NETWORKDAYS(MAX(DATE(2028,12,1),Mitarbeiter!$C172),MIN(DATE(2028,13,0),IF(Mitarbeiter!$D172="",DATE(2028,13,0),Mitarbeiter!$D172),TODAY()),Einstellungen!$F$13:$F$67)))*N(Mitarbeiter!$E172)/IF(Einstellungen!$C$11="7 Tage",7,5),N('Ist-Stunden'!AO172)+(N(Krankheitstage!BN172)+N(Krankheitstage!BZ172))*N($C172))))</f>
        <v/>
      </c>
      <c r="BT172" s="76">
        <f>IF($B172="",0,IF(Einstellungen!$C$10="Ja",MAX(IF(Einstellungen!$C$11="7 Tage",MAX(0,(MIN(DATE(2029,2,0),IF(Mitarbeiter!$D172="",DATE(2029,2,0),Mitarbeiter!$D172),TODAY()))-(MAX(DATE(2029,1,1),Mitarbeiter!$C172))+1),MAX(0,NETWORKDAYS(MAX(DATE(2029,1,1),Mitarbeiter!$C172),MIN(DATE(2029,2,0),IF(Mitarbeiter!$D172="",DATE(2029,2,0),Mitarbeiter!$D172),TODAY()),Einstellungen!$F$13:$F$67)))*N(Mitarbeiter!$E172)/IF(Einstellungen!$C$11="7 Tage",7,5),N('Ist-Stunden'!AP172)),MAX(IF(Einstellungen!$C$11="7 Tage",MAX(0,(MIN(DATE(2029,2,0),IF(Mitarbeiter!$D172="",DATE(2029,2,0),Mitarbeiter!$D172),TODAY()))-(MAX(DATE(2029,1,1),Mitarbeiter!$C172))+1),MAX(0,NETWORKDAYS(MAX(DATE(2029,1,1),Mitarbeiter!$C172),MIN(DATE(2029,2,0),IF(Mitarbeiter!$D172="",DATE(2029,2,0),Mitarbeiter!$D172),TODAY()),Einstellungen!$F$13:$F$67)))*N(Mitarbeiter!$E172)/IF(Einstellungen!$C$11="7 Tage",7,5),N('Ist-Stunden'!AP172)+(N(Krankheitstage!CA172)+N(Krankheitstage!CM172))*N($C172))))</f>
        <v/>
      </c>
      <c r="BU172" s="76">
        <f>IF($B172="",0,IF(Einstellungen!$C$10="Ja",MAX(IF(Einstellungen!$C$11="7 Tage",MAX(0,(MIN(DATE(2029,3,0),IF(Mitarbeiter!$D172="",DATE(2029,3,0),Mitarbeiter!$D172),TODAY()))-(MAX(DATE(2029,2,1),Mitarbeiter!$C172))+1),MAX(0,NETWORKDAYS(MAX(DATE(2029,2,1),Mitarbeiter!$C172),MIN(DATE(2029,3,0),IF(Mitarbeiter!$D172="",DATE(2029,3,0),Mitarbeiter!$D172),TODAY()),Einstellungen!$F$13:$F$67)))*N(Mitarbeiter!$E172)/IF(Einstellungen!$C$11="7 Tage",7,5),N('Ist-Stunden'!AQ172)),MAX(IF(Einstellungen!$C$11="7 Tage",MAX(0,(MIN(DATE(2029,3,0),IF(Mitarbeiter!$D172="",DATE(2029,3,0),Mitarbeiter!$D172),TODAY()))-(MAX(DATE(2029,2,1),Mitarbeiter!$C172))+1),MAX(0,NETWORKDAYS(MAX(DATE(2029,2,1),Mitarbeiter!$C172),MIN(DATE(2029,3,0),IF(Mitarbeiter!$D172="",DATE(2029,3,0),Mitarbeiter!$D172),TODAY()),Einstellungen!$F$13:$F$67)))*N(Mitarbeiter!$E172)/IF(Einstellungen!$C$11="7 Tage",7,5),N('Ist-Stunden'!AQ172)+(N(Krankheitstage!CB172)+N(Krankheitstage!CN172))*N($C172))))</f>
        <v/>
      </c>
      <c r="BV172" s="76">
        <f>IF($B172="",0,IF(Einstellungen!$C$10="Ja",MAX(IF(Einstellungen!$C$11="7 Tage",MAX(0,(MIN(DATE(2029,4,0),IF(Mitarbeiter!$D172="",DATE(2029,4,0),Mitarbeiter!$D172),TODAY()))-(MAX(DATE(2029,3,1),Mitarbeiter!$C172))+1),MAX(0,NETWORKDAYS(MAX(DATE(2029,3,1),Mitarbeiter!$C172),MIN(DATE(2029,4,0),IF(Mitarbeiter!$D172="",DATE(2029,4,0),Mitarbeiter!$D172),TODAY()),Einstellungen!$F$13:$F$67)))*N(Mitarbeiter!$E172)/IF(Einstellungen!$C$11="7 Tage",7,5),N('Ist-Stunden'!AR172)),MAX(IF(Einstellungen!$C$11="7 Tage",MAX(0,(MIN(DATE(2029,4,0),IF(Mitarbeiter!$D172="",DATE(2029,4,0),Mitarbeiter!$D172),TODAY()))-(MAX(DATE(2029,3,1),Mitarbeiter!$C172))+1),MAX(0,NETWORKDAYS(MAX(DATE(2029,3,1),Mitarbeiter!$C172),MIN(DATE(2029,4,0),IF(Mitarbeiter!$D172="",DATE(2029,4,0),Mitarbeiter!$D172),TODAY()),Einstellungen!$F$13:$F$67)))*N(Mitarbeiter!$E172)/IF(Einstellungen!$C$11="7 Tage",7,5),N('Ist-Stunden'!AR172)+(N(Krankheitstage!CC172)+N(Krankheitstage!CO172))*N($C172))))</f>
        <v/>
      </c>
      <c r="BW172" s="76">
        <f>IF($B172="",0,IF(Einstellungen!$C$10="Ja",MAX(IF(Einstellungen!$C$11="7 Tage",MAX(0,(MIN(DATE(2029,5,0),IF(Mitarbeiter!$D172="",DATE(2029,5,0),Mitarbeiter!$D172),TODAY()))-(MAX(DATE(2029,4,1),Mitarbeiter!$C172))+1),MAX(0,NETWORKDAYS(MAX(DATE(2029,4,1),Mitarbeiter!$C172),MIN(DATE(2029,5,0),IF(Mitarbeiter!$D172="",DATE(2029,5,0),Mitarbeiter!$D172),TODAY()),Einstellungen!$F$13:$F$67)))*N(Mitarbeiter!$E172)/IF(Einstellungen!$C$11="7 Tage",7,5),N('Ist-Stunden'!AS172)),MAX(IF(Einstellungen!$C$11="7 Tage",MAX(0,(MIN(DATE(2029,5,0),IF(Mitarbeiter!$D172="",DATE(2029,5,0),Mitarbeiter!$D172),TODAY()))-(MAX(DATE(2029,4,1),Mitarbeiter!$C172))+1),MAX(0,NETWORKDAYS(MAX(DATE(2029,4,1),Mitarbeiter!$C172),MIN(DATE(2029,5,0),IF(Mitarbeiter!$D172="",DATE(2029,5,0),Mitarbeiter!$D172),TODAY()),Einstellungen!$F$13:$F$67)))*N(Mitarbeiter!$E172)/IF(Einstellungen!$C$11="7 Tage",7,5),N('Ist-Stunden'!AS172)+(N(Krankheitstage!CD172)+N(Krankheitstage!CP172))*N($C172))))</f>
        <v/>
      </c>
      <c r="BX172" s="76">
        <f>IF($B172="",0,IF(Einstellungen!$C$10="Ja",MAX(IF(Einstellungen!$C$11="7 Tage",MAX(0,(MIN(DATE(2029,6,0),IF(Mitarbeiter!$D172="",DATE(2029,6,0),Mitarbeiter!$D172),TODAY()))-(MAX(DATE(2029,5,1),Mitarbeiter!$C172))+1),MAX(0,NETWORKDAYS(MAX(DATE(2029,5,1),Mitarbeiter!$C172),MIN(DATE(2029,6,0),IF(Mitarbeiter!$D172="",DATE(2029,6,0),Mitarbeiter!$D172),TODAY()),Einstellungen!$F$13:$F$67)))*N(Mitarbeiter!$E172)/IF(Einstellungen!$C$11="7 Tage",7,5),N('Ist-Stunden'!AT172)),MAX(IF(Einstellungen!$C$11="7 Tage",MAX(0,(MIN(DATE(2029,6,0),IF(Mitarbeiter!$D172="",DATE(2029,6,0),Mitarbeiter!$D172),TODAY()))-(MAX(DATE(2029,5,1),Mitarbeiter!$C172))+1),MAX(0,NETWORKDAYS(MAX(DATE(2029,5,1),Mitarbeiter!$C172),MIN(DATE(2029,6,0),IF(Mitarbeiter!$D172="",DATE(2029,6,0),Mitarbeiter!$D172),TODAY()),Einstellungen!$F$13:$F$67)))*N(Mitarbeiter!$E172)/IF(Einstellungen!$C$11="7 Tage",7,5),N('Ist-Stunden'!AT172)+(N(Krankheitstage!CE172)+N(Krankheitstage!CQ172))*N($C172))))</f>
        <v/>
      </c>
      <c r="BY172" s="76">
        <f>IF($B172="",0,IF(Einstellungen!$C$10="Ja",MAX(IF(Einstellungen!$C$11="7 Tage",MAX(0,(MIN(DATE(2029,7,0),IF(Mitarbeiter!$D172="",DATE(2029,7,0),Mitarbeiter!$D172),TODAY()))-(MAX(DATE(2029,6,1),Mitarbeiter!$C172))+1),MAX(0,NETWORKDAYS(MAX(DATE(2029,6,1),Mitarbeiter!$C172),MIN(DATE(2029,7,0),IF(Mitarbeiter!$D172="",DATE(2029,7,0),Mitarbeiter!$D172),TODAY()),Einstellungen!$F$13:$F$67)))*N(Mitarbeiter!$E172)/IF(Einstellungen!$C$11="7 Tage",7,5),N('Ist-Stunden'!AU172)),MAX(IF(Einstellungen!$C$11="7 Tage",MAX(0,(MIN(DATE(2029,7,0),IF(Mitarbeiter!$D172="",DATE(2029,7,0),Mitarbeiter!$D172),TODAY()))-(MAX(DATE(2029,6,1),Mitarbeiter!$C172))+1),MAX(0,NETWORKDAYS(MAX(DATE(2029,6,1),Mitarbeiter!$C172),MIN(DATE(2029,7,0),IF(Mitarbeiter!$D172="",DATE(2029,7,0),Mitarbeiter!$D172),TODAY()),Einstellungen!$F$13:$F$67)))*N(Mitarbeiter!$E172)/IF(Einstellungen!$C$11="7 Tage",7,5),N('Ist-Stunden'!AU172)+(N(Krankheitstage!CF172)+N(Krankheitstage!CR172))*N($C172))))</f>
        <v/>
      </c>
      <c r="BZ172" s="76">
        <f>IF($B172="",0,IF(Einstellungen!$C$10="Ja",MAX(IF(Einstellungen!$C$11="7 Tage",MAX(0,(MIN(DATE(2029,8,0),IF(Mitarbeiter!$D172="",DATE(2029,8,0),Mitarbeiter!$D172),TODAY()))-(MAX(DATE(2029,7,1),Mitarbeiter!$C172))+1),MAX(0,NETWORKDAYS(MAX(DATE(2029,7,1),Mitarbeiter!$C172),MIN(DATE(2029,8,0),IF(Mitarbeiter!$D172="",DATE(2029,8,0),Mitarbeiter!$D172),TODAY()),Einstellungen!$F$13:$F$67)))*N(Mitarbeiter!$E172)/IF(Einstellungen!$C$11="7 Tage",7,5),N('Ist-Stunden'!AV172)),MAX(IF(Einstellungen!$C$11="7 Tage",MAX(0,(MIN(DATE(2029,8,0),IF(Mitarbeiter!$D172="",DATE(2029,8,0),Mitarbeiter!$D172),TODAY()))-(MAX(DATE(2029,7,1),Mitarbeiter!$C172))+1),MAX(0,NETWORKDAYS(MAX(DATE(2029,7,1),Mitarbeiter!$C172),MIN(DATE(2029,8,0),IF(Mitarbeiter!$D172="",DATE(2029,8,0),Mitarbeiter!$D172),TODAY()),Einstellungen!$F$13:$F$67)))*N(Mitarbeiter!$E172)/IF(Einstellungen!$C$11="7 Tage",7,5),N('Ist-Stunden'!AV172)+(N(Krankheitstage!CG172)+N(Krankheitstage!CS172))*N($C172))))</f>
        <v/>
      </c>
      <c r="CA172" s="76">
        <f>IF($B172="",0,IF(Einstellungen!$C$10="Ja",MAX(IF(Einstellungen!$C$11="7 Tage",MAX(0,(MIN(DATE(2029,9,0),IF(Mitarbeiter!$D172="",DATE(2029,9,0),Mitarbeiter!$D172),TODAY()))-(MAX(DATE(2029,8,1),Mitarbeiter!$C172))+1),MAX(0,NETWORKDAYS(MAX(DATE(2029,8,1),Mitarbeiter!$C172),MIN(DATE(2029,9,0),IF(Mitarbeiter!$D172="",DATE(2029,9,0),Mitarbeiter!$D172),TODAY()),Einstellungen!$F$13:$F$67)))*N(Mitarbeiter!$E172)/IF(Einstellungen!$C$11="7 Tage",7,5),N('Ist-Stunden'!AW172)),MAX(IF(Einstellungen!$C$11="7 Tage",MAX(0,(MIN(DATE(2029,9,0),IF(Mitarbeiter!$D172="",DATE(2029,9,0),Mitarbeiter!$D172),TODAY()))-(MAX(DATE(2029,8,1),Mitarbeiter!$C172))+1),MAX(0,NETWORKDAYS(MAX(DATE(2029,8,1),Mitarbeiter!$C172),MIN(DATE(2029,9,0),IF(Mitarbeiter!$D172="",DATE(2029,9,0),Mitarbeiter!$D172),TODAY()),Einstellungen!$F$13:$F$67)))*N(Mitarbeiter!$E172)/IF(Einstellungen!$C$11="7 Tage",7,5),N('Ist-Stunden'!AW172)+(N(Krankheitstage!CH172)+N(Krankheitstage!CT172))*N($C172))))</f>
        <v/>
      </c>
      <c r="CB172" s="76">
        <f>IF($B172="",0,IF(Einstellungen!$C$10="Ja",MAX(IF(Einstellungen!$C$11="7 Tage",MAX(0,(MIN(DATE(2029,10,0),IF(Mitarbeiter!$D172="",DATE(2029,10,0),Mitarbeiter!$D172),TODAY()))-(MAX(DATE(2029,9,1),Mitarbeiter!$C172))+1),MAX(0,NETWORKDAYS(MAX(DATE(2029,9,1),Mitarbeiter!$C172),MIN(DATE(2029,10,0),IF(Mitarbeiter!$D172="",DATE(2029,10,0),Mitarbeiter!$D172),TODAY()),Einstellungen!$F$13:$F$67)))*N(Mitarbeiter!$E172)/IF(Einstellungen!$C$11="7 Tage",7,5),N('Ist-Stunden'!AX172)),MAX(IF(Einstellungen!$C$11="7 Tage",MAX(0,(MIN(DATE(2029,10,0),IF(Mitarbeiter!$D172="",DATE(2029,10,0),Mitarbeiter!$D172),TODAY()))-(MAX(DATE(2029,9,1),Mitarbeiter!$C172))+1),MAX(0,NETWORKDAYS(MAX(DATE(2029,9,1),Mitarbeiter!$C172),MIN(DATE(2029,10,0),IF(Mitarbeiter!$D172="",DATE(2029,10,0),Mitarbeiter!$D172),TODAY()),Einstellungen!$F$13:$F$67)))*N(Mitarbeiter!$E172)/IF(Einstellungen!$C$11="7 Tage",7,5),N('Ist-Stunden'!AX172)+(N(Krankheitstage!CI172)+N(Krankheitstage!CU172))*N($C172))))</f>
        <v/>
      </c>
      <c r="CC172" s="76">
        <f>IF($B172="",0,IF(Einstellungen!$C$10="Ja",MAX(IF(Einstellungen!$C$11="7 Tage",MAX(0,(MIN(DATE(2029,11,0),IF(Mitarbeiter!$D172="",DATE(2029,11,0),Mitarbeiter!$D172),TODAY()))-(MAX(DATE(2029,10,1),Mitarbeiter!$C172))+1),MAX(0,NETWORKDAYS(MAX(DATE(2029,10,1),Mitarbeiter!$C172),MIN(DATE(2029,11,0),IF(Mitarbeiter!$D172="",DATE(2029,11,0),Mitarbeiter!$D172),TODAY()),Einstellungen!$F$13:$F$67)))*N(Mitarbeiter!$E172)/IF(Einstellungen!$C$11="7 Tage",7,5),N('Ist-Stunden'!AY172)),MAX(IF(Einstellungen!$C$11="7 Tage",MAX(0,(MIN(DATE(2029,11,0),IF(Mitarbeiter!$D172="",DATE(2029,11,0),Mitarbeiter!$D172),TODAY()))-(MAX(DATE(2029,10,1),Mitarbeiter!$C172))+1),MAX(0,NETWORKDAYS(MAX(DATE(2029,10,1),Mitarbeiter!$C172),MIN(DATE(2029,11,0),IF(Mitarbeiter!$D172="",DATE(2029,11,0),Mitarbeiter!$D172),TODAY()),Einstellungen!$F$13:$F$67)))*N(Mitarbeiter!$E172)/IF(Einstellungen!$C$11="7 Tage",7,5),N('Ist-Stunden'!AY172)+(N(Krankheitstage!CJ172)+N(Krankheitstage!CV172))*N($C172))))</f>
        <v/>
      </c>
      <c r="CD172" s="76">
        <f>IF($B172="",0,IF(Einstellungen!$C$10="Ja",MAX(IF(Einstellungen!$C$11="7 Tage",MAX(0,(MIN(DATE(2029,12,0),IF(Mitarbeiter!$D172="",DATE(2029,12,0),Mitarbeiter!$D172),TODAY()))-(MAX(DATE(2029,11,1),Mitarbeiter!$C172))+1),MAX(0,NETWORKDAYS(MAX(DATE(2029,11,1),Mitarbeiter!$C172),MIN(DATE(2029,12,0),IF(Mitarbeiter!$D172="",DATE(2029,12,0),Mitarbeiter!$D172),TODAY()),Einstellungen!$F$13:$F$67)))*N(Mitarbeiter!$E172)/IF(Einstellungen!$C$11="7 Tage",7,5),N('Ist-Stunden'!AZ172)),MAX(IF(Einstellungen!$C$11="7 Tage",MAX(0,(MIN(DATE(2029,12,0),IF(Mitarbeiter!$D172="",DATE(2029,12,0),Mitarbeiter!$D172),TODAY()))-(MAX(DATE(2029,11,1),Mitarbeiter!$C172))+1),MAX(0,NETWORKDAYS(MAX(DATE(2029,11,1),Mitarbeiter!$C172),MIN(DATE(2029,12,0),IF(Mitarbeiter!$D172="",DATE(2029,12,0),Mitarbeiter!$D172),TODAY()),Einstellungen!$F$13:$F$67)))*N(Mitarbeiter!$E172)/IF(Einstellungen!$C$11="7 Tage",7,5),N('Ist-Stunden'!AZ172)+(N(Krankheitstage!CK172)+N(Krankheitstage!CW172))*N($C172))))</f>
        <v/>
      </c>
      <c r="CE172" s="76">
        <f>IF($B172="",0,IF(Einstellungen!$C$10="Ja",MAX(IF(Einstellungen!$C$11="7 Tage",MAX(0,(MIN(DATE(2029,13,0),IF(Mitarbeiter!$D172="",DATE(2029,13,0),Mitarbeiter!$D172),TODAY()))-(MAX(DATE(2029,12,1),Mitarbeiter!$C172))+1),MAX(0,NETWORKDAYS(MAX(DATE(2029,12,1),Mitarbeiter!$C172),MIN(DATE(2029,13,0),IF(Mitarbeiter!$D172="",DATE(2029,13,0),Mitarbeiter!$D172),TODAY()),Einstellungen!$F$13:$F$67)))*N(Mitarbeiter!$E172)/IF(Einstellungen!$C$11="7 Tage",7,5),N('Ist-Stunden'!BA172)),MAX(IF(Einstellungen!$C$11="7 Tage",MAX(0,(MIN(DATE(2029,13,0),IF(Mitarbeiter!$D172="",DATE(2029,13,0),Mitarbeiter!$D172),TODAY()))-(MAX(DATE(2029,12,1),Mitarbeiter!$C172))+1),MAX(0,NETWORKDAYS(MAX(DATE(2029,12,1),Mitarbeiter!$C172),MIN(DATE(2029,13,0),IF(Mitarbeiter!$D172="",DATE(2029,13,0),Mitarbeiter!$D172),TODAY()),Einstellungen!$F$13:$F$67)))*N(Mitarbeiter!$E172)/IF(Einstellungen!$C$11="7 Tage",7,5),N('Ist-Stunden'!BA172)+(N(Krankheitstage!CL172)+N(Krankheitstage!CX172))*N($C172))))</f>
        <v/>
      </c>
      <c r="CF172" s="76">
        <f>IF($B172="",0,IF(Einstellungen!$C$10="Ja",MAX(IF(Einstellungen!$C$11="7 Tage",MAX(0,(MIN(DATE(2030,2,0),IF(Mitarbeiter!$D172="",DATE(2030,2,0),Mitarbeiter!$D172),TODAY()))-(MAX(DATE(2030,1,1),Mitarbeiter!$C172))+1),MAX(0,NETWORKDAYS(MAX(DATE(2030,1,1),Mitarbeiter!$C172),MIN(DATE(2030,2,0),IF(Mitarbeiter!$D172="",DATE(2030,2,0),Mitarbeiter!$D172),TODAY()),Einstellungen!$F$13:$F$67)))*N(Mitarbeiter!$E172)/IF(Einstellungen!$C$11="7 Tage",7,5),N('Ist-Stunden'!BB172)),MAX(IF(Einstellungen!$C$11="7 Tage",MAX(0,(MIN(DATE(2030,2,0),IF(Mitarbeiter!$D172="",DATE(2030,2,0),Mitarbeiter!$D172),TODAY()))-(MAX(DATE(2030,1,1),Mitarbeiter!$C172))+1),MAX(0,NETWORKDAYS(MAX(DATE(2030,1,1),Mitarbeiter!$C172),MIN(DATE(2030,2,0),IF(Mitarbeiter!$D172="",DATE(2030,2,0),Mitarbeiter!$D172),TODAY()),Einstellungen!$F$13:$F$67)))*N(Mitarbeiter!$E172)/IF(Einstellungen!$C$11="7 Tage",7,5),N('Ist-Stunden'!BB172)+(N(Krankheitstage!CY172)+N(Krankheitstage!DK172))*N($C172))))</f>
        <v/>
      </c>
      <c r="CG172" s="76">
        <f>IF($B172="",0,IF(Einstellungen!$C$10="Ja",MAX(IF(Einstellungen!$C$11="7 Tage",MAX(0,(MIN(DATE(2030,3,0),IF(Mitarbeiter!$D172="",DATE(2030,3,0),Mitarbeiter!$D172),TODAY()))-(MAX(DATE(2030,2,1),Mitarbeiter!$C172))+1),MAX(0,NETWORKDAYS(MAX(DATE(2030,2,1),Mitarbeiter!$C172),MIN(DATE(2030,3,0),IF(Mitarbeiter!$D172="",DATE(2030,3,0),Mitarbeiter!$D172),TODAY()),Einstellungen!$F$13:$F$67)))*N(Mitarbeiter!$E172)/IF(Einstellungen!$C$11="7 Tage",7,5),N('Ist-Stunden'!BC172)),MAX(IF(Einstellungen!$C$11="7 Tage",MAX(0,(MIN(DATE(2030,3,0),IF(Mitarbeiter!$D172="",DATE(2030,3,0),Mitarbeiter!$D172),TODAY()))-(MAX(DATE(2030,2,1),Mitarbeiter!$C172))+1),MAX(0,NETWORKDAYS(MAX(DATE(2030,2,1),Mitarbeiter!$C172),MIN(DATE(2030,3,0),IF(Mitarbeiter!$D172="",DATE(2030,3,0),Mitarbeiter!$D172),TODAY()),Einstellungen!$F$13:$F$67)))*N(Mitarbeiter!$E172)/IF(Einstellungen!$C$11="7 Tage",7,5),N('Ist-Stunden'!BC172)+(N(Krankheitstage!CZ172)+N(Krankheitstage!DL172))*N($C172))))</f>
        <v/>
      </c>
      <c r="CH172" s="76">
        <f>IF($B172="",0,IF(Einstellungen!$C$10="Ja",MAX(IF(Einstellungen!$C$11="7 Tage",MAX(0,(MIN(DATE(2030,4,0),IF(Mitarbeiter!$D172="",DATE(2030,4,0),Mitarbeiter!$D172),TODAY()))-(MAX(DATE(2030,3,1),Mitarbeiter!$C172))+1),MAX(0,NETWORKDAYS(MAX(DATE(2030,3,1),Mitarbeiter!$C172),MIN(DATE(2030,4,0),IF(Mitarbeiter!$D172="",DATE(2030,4,0),Mitarbeiter!$D172),TODAY()),Einstellungen!$F$13:$F$67)))*N(Mitarbeiter!$E172)/IF(Einstellungen!$C$11="7 Tage",7,5),N('Ist-Stunden'!BD172)),MAX(IF(Einstellungen!$C$11="7 Tage",MAX(0,(MIN(DATE(2030,4,0),IF(Mitarbeiter!$D172="",DATE(2030,4,0),Mitarbeiter!$D172),TODAY()))-(MAX(DATE(2030,3,1),Mitarbeiter!$C172))+1),MAX(0,NETWORKDAYS(MAX(DATE(2030,3,1),Mitarbeiter!$C172),MIN(DATE(2030,4,0),IF(Mitarbeiter!$D172="",DATE(2030,4,0),Mitarbeiter!$D172),TODAY()),Einstellungen!$F$13:$F$67)))*N(Mitarbeiter!$E172)/IF(Einstellungen!$C$11="7 Tage",7,5),N('Ist-Stunden'!BD172)+(N(Krankheitstage!DA172)+N(Krankheitstage!DM172))*N($C172))))</f>
        <v/>
      </c>
      <c r="CI172" s="76">
        <f>IF($B172="",0,IF(Einstellungen!$C$10="Ja",MAX(IF(Einstellungen!$C$11="7 Tage",MAX(0,(MIN(DATE(2030,5,0),IF(Mitarbeiter!$D172="",DATE(2030,5,0),Mitarbeiter!$D172),TODAY()))-(MAX(DATE(2030,4,1),Mitarbeiter!$C172))+1),MAX(0,NETWORKDAYS(MAX(DATE(2030,4,1),Mitarbeiter!$C172),MIN(DATE(2030,5,0),IF(Mitarbeiter!$D172="",DATE(2030,5,0),Mitarbeiter!$D172),TODAY()),Einstellungen!$F$13:$F$67)))*N(Mitarbeiter!$E172)/IF(Einstellungen!$C$11="7 Tage",7,5),N('Ist-Stunden'!BE172)),MAX(IF(Einstellungen!$C$11="7 Tage",MAX(0,(MIN(DATE(2030,5,0),IF(Mitarbeiter!$D172="",DATE(2030,5,0),Mitarbeiter!$D172),TODAY()))-(MAX(DATE(2030,4,1),Mitarbeiter!$C172))+1),MAX(0,NETWORKDAYS(MAX(DATE(2030,4,1),Mitarbeiter!$C172),MIN(DATE(2030,5,0),IF(Mitarbeiter!$D172="",DATE(2030,5,0),Mitarbeiter!$D172),TODAY()),Einstellungen!$F$13:$F$67)))*N(Mitarbeiter!$E172)/IF(Einstellungen!$C$11="7 Tage",7,5),N('Ist-Stunden'!BE172)+(N(Krankheitstage!DB172)+N(Krankheitstage!DN172))*N($C172))))</f>
        <v/>
      </c>
      <c r="CJ172" s="76">
        <f>IF($B172="",0,IF(Einstellungen!$C$10="Ja",MAX(IF(Einstellungen!$C$11="7 Tage",MAX(0,(MIN(DATE(2030,6,0),IF(Mitarbeiter!$D172="",DATE(2030,6,0),Mitarbeiter!$D172),TODAY()))-(MAX(DATE(2030,5,1),Mitarbeiter!$C172))+1),MAX(0,NETWORKDAYS(MAX(DATE(2030,5,1),Mitarbeiter!$C172),MIN(DATE(2030,6,0),IF(Mitarbeiter!$D172="",DATE(2030,6,0),Mitarbeiter!$D172),TODAY()),Einstellungen!$F$13:$F$67)))*N(Mitarbeiter!$E172)/IF(Einstellungen!$C$11="7 Tage",7,5),N('Ist-Stunden'!BF172)),MAX(IF(Einstellungen!$C$11="7 Tage",MAX(0,(MIN(DATE(2030,6,0),IF(Mitarbeiter!$D172="",DATE(2030,6,0),Mitarbeiter!$D172),TODAY()))-(MAX(DATE(2030,5,1),Mitarbeiter!$C172))+1),MAX(0,NETWORKDAYS(MAX(DATE(2030,5,1),Mitarbeiter!$C172),MIN(DATE(2030,6,0),IF(Mitarbeiter!$D172="",DATE(2030,6,0),Mitarbeiter!$D172),TODAY()),Einstellungen!$F$13:$F$67)))*N(Mitarbeiter!$E172)/IF(Einstellungen!$C$11="7 Tage",7,5),N('Ist-Stunden'!BF172)+(N(Krankheitstage!DC172)+N(Krankheitstage!DO172))*N($C172))))</f>
        <v/>
      </c>
      <c r="CK172" s="76">
        <f>IF($B172="",0,IF(Einstellungen!$C$10="Ja",MAX(IF(Einstellungen!$C$11="7 Tage",MAX(0,(MIN(DATE(2030,7,0),IF(Mitarbeiter!$D172="",DATE(2030,7,0),Mitarbeiter!$D172),TODAY()))-(MAX(DATE(2030,6,1),Mitarbeiter!$C172))+1),MAX(0,NETWORKDAYS(MAX(DATE(2030,6,1),Mitarbeiter!$C172),MIN(DATE(2030,7,0),IF(Mitarbeiter!$D172="",DATE(2030,7,0),Mitarbeiter!$D172),TODAY()),Einstellungen!$F$13:$F$67)))*N(Mitarbeiter!$E172)/IF(Einstellungen!$C$11="7 Tage",7,5),N('Ist-Stunden'!BG172)),MAX(IF(Einstellungen!$C$11="7 Tage",MAX(0,(MIN(DATE(2030,7,0),IF(Mitarbeiter!$D172="",DATE(2030,7,0),Mitarbeiter!$D172),TODAY()))-(MAX(DATE(2030,6,1),Mitarbeiter!$C172))+1),MAX(0,NETWORKDAYS(MAX(DATE(2030,6,1),Mitarbeiter!$C172),MIN(DATE(2030,7,0),IF(Mitarbeiter!$D172="",DATE(2030,7,0),Mitarbeiter!$D172),TODAY()),Einstellungen!$F$13:$F$67)))*N(Mitarbeiter!$E172)/IF(Einstellungen!$C$11="7 Tage",7,5),N('Ist-Stunden'!BG172)+(N(Krankheitstage!DD172)+N(Krankheitstage!DP172))*N($C172))))</f>
        <v/>
      </c>
      <c r="CL172" s="76">
        <f>IF($B172="",0,IF(Einstellungen!$C$10="Ja",MAX(IF(Einstellungen!$C$11="7 Tage",MAX(0,(MIN(DATE(2030,8,0),IF(Mitarbeiter!$D172="",DATE(2030,8,0),Mitarbeiter!$D172),TODAY()))-(MAX(DATE(2030,7,1),Mitarbeiter!$C172))+1),MAX(0,NETWORKDAYS(MAX(DATE(2030,7,1),Mitarbeiter!$C172),MIN(DATE(2030,8,0),IF(Mitarbeiter!$D172="",DATE(2030,8,0),Mitarbeiter!$D172),TODAY()),Einstellungen!$F$13:$F$67)))*N(Mitarbeiter!$E172)/IF(Einstellungen!$C$11="7 Tage",7,5),N('Ist-Stunden'!BH172)),MAX(IF(Einstellungen!$C$11="7 Tage",MAX(0,(MIN(DATE(2030,8,0),IF(Mitarbeiter!$D172="",DATE(2030,8,0),Mitarbeiter!$D172),TODAY()))-(MAX(DATE(2030,7,1),Mitarbeiter!$C172))+1),MAX(0,NETWORKDAYS(MAX(DATE(2030,7,1),Mitarbeiter!$C172),MIN(DATE(2030,8,0),IF(Mitarbeiter!$D172="",DATE(2030,8,0),Mitarbeiter!$D172),TODAY()),Einstellungen!$F$13:$F$67)))*N(Mitarbeiter!$E172)/IF(Einstellungen!$C$11="7 Tage",7,5),N('Ist-Stunden'!BH172)+(N(Krankheitstage!DE172)+N(Krankheitstage!DQ172))*N($C172))))</f>
        <v/>
      </c>
      <c r="CM172" s="76">
        <f>IF($B172="",0,IF(Einstellungen!$C$10="Ja",MAX(IF(Einstellungen!$C$11="7 Tage",MAX(0,(MIN(DATE(2030,9,0),IF(Mitarbeiter!$D172="",DATE(2030,9,0),Mitarbeiter!$D172),TODAY()))-(MAX(DATE(2030,8,1),Mitarbeiter!$C172))+1),MAX(0,NETWORKDAYS(MAX(DATE(2030,8,1),Mitarbeiter!$C172),MIN(DATE(2030,9,0),IF(Mitarbeiter!$D172="",DATE(2030,9,0),Mitarbeiter!$D172),TODAY()),Einstellungen!$F$13:$F$67)))*N(Mitarbeiter!$E172)/IF(Einstellungen!$C$11="7 Tage",7,5),N('Ist-Stunden'!BI172)),MAX(IF(Einstellungen!$C$11="7 Tage",MAX(0,(MIN(DATE(2030,9,0),IF(Mitarbeiter!$D172="",DATE(2030,9,0),Mitarbeiter!$D172),TODAY()))-(MAX(DATE(2030,8,1),Mitarbeiter!$C172))+1),MAX(0,NETWORKDAYS(MAX(DATE(2030,8,1),Mitarbeiter!$C172),MIN(DATE(2030,9,0),IF(Mitarbeiter!$D172="",DATE(2030,9,0),Mitarbeiter!$D172),TODAY()),Einstellungen!$F$13:$F$67)))*N(Mitarbeiter!$E172)/IF(Einstellungen!$C$11="7 Tage",7,5),N('Ist-Stunden'!BI172)+(N(Krankheitstage!DF172)+N(Krankheitstage!DR172))*N($C172))))</f>
        <v/>
      </c>
      <c r="CN172" s="76">
        <f>IF($B172="",0,IF(Einstellungen!$C$10="Ja",MAX(IF(Einstellungen!$C$11="7 Tage",MAX(0,(MIN(DATE(2030,10,0),IF(Mitarbeiter!$D172="",DATE(2030,10,0),Mitarbeiter!$D172),TODAY()))-(MAX(DATE(2030,9,1),Mitarbeiter!$C172))+1),MAX(0,NETWORKDAYS(MAX(DATE(2030,9,1),Mitarbeiter!$C172),MIN(DATE(2030,10,0),IF(Mitarbeiter!$D172="",DATE(2030,10,0),Mitarbeiter!$D172),TODAY()),Einstellungen!$F$13:$F$67)))*N(Mitarbeiter!$E172)/IF(Einstellungen!$C$11="7 Tage",7,5),N('Ist-Stunden'!BJ172)),MAX(IF(Einstellungen!$C$11="7 Tage",MAX(0,(MIN(DATE(2030,10,0),IF(Mitarbeiter!$D172="",DATE(2030,10,0),Mitarbeiter!$D172),TODAY()))-(MAX(DATE(2030,9,1),Mitarbeiter!$C172))+1),MAX(0,NETWORKDAYS(MAX(DATE(2030,9,1),Mitarbeiter!$C172),MIN(DATE(2030,10,0),IF(Mitarbeiter!$D172="",DATE(2030,10,0),Mitarbeiter!$D172),TODAY()),Einstellungen!$F$13:$F$67)))*N(Mitarbeiter!$E172)/IF(Einstellungen!$C$11="7 Tage",7,5),N('Ist-Stunden'!BJ172)+(N(Krankheitstage!DG172)+N(Krankheitstage!DS172))*N($C172))))</f>
        <v/>
      </c>
      <c r="CO172" s="76">
        <f>IF($B172="",0,IF(Einstellungen!$C$10="Ja",MAX(IF(Einstellungen!$C$11="7 Tage",MAX(0,(MIN(DATE(2030,11,0),IF(Mitarbeiter!$D172="",DATE(2030,11,0),Mitarbeiter!$D172),TODAY()))-(MAX(DATE(2030,10,1),Mitarbeiter!$C172))+1),MAX(0,NETWORKDAYS(MAX(DATE(2030,10,1),Mitarbeiter!$C172),MIN(DATE(2030,11,0),IF(Mitarbeiter!$D172="",DATE(2030,11,0),Mitarbeiter!$D172),TODAY()),Einstellungen!$F$13:$F$67)))*N(Mitarbeiter!$E172)/IF(Einstellungen!$C$11="7 Tage",7,5),N('Ist-Stunden'!BK172)),MAX(IF(Einstellungen!$C$11="7 Tage",MAX(0,(MIN(DATE(2030,11,0),IF(Mitarbeiter!$D172="",DATE(2030,11,0),Mitarbeiter!$D172),TODAY()))-(MAX(DATE(2030,10,1),Mitarbeiter!$C172))+1),MAX(0,NETWORKDAYS(MAX(DATE(2030,10,1),Mitarbeiter!$C172),MIN(DATE(2030,11,0),IF(Mitarbeiter!$D172="",DATE(2030,11,0),Mitarbeiter!$D172),TODAY()),Einstellungen!$F$13:$F$67)))*N(Mitarbeiter!$E172)/IF(Einstellungen!$C$11="7 Tage",7,5),N('Ist-Stunden'!BK172)+(N(Krankheitstage!DH172)+N(Krankheitstage!DT172))*N($C172))))</f>
        <v/>
      </c>
      <c r="CP172" s="76">
        <f>IF($B172="",0,IF(Einstellungen!$C$10="Ja",MAX(IF(Einstellungen!$C$11="7 Tage",MAX(0,(MIN(DATE(2030,12,0),IF(Mitarbeiter!$D172="",DATE(2030,12,0),Mitarbeiter!$D172),TODAY()))-(MAX(DATE(2030,11,1),Mitarbeiter!$C172))+1),MAX(0,NETWORKDAYS(MAX(DATE(2030,11,1),Mitarbeiter!$C172),MIN(DATE(2030,12,0),IF(Mitarbeiter!$D172="",DATE(2030,12,0),Mitarbeiter!$D172),TODAY()),Einstellungen!$F$13:$F$67)))*N(Mitarbeiter!$E172)/IF(Einstellungen!$C$11="7 Tage",7,5),N('Ist-Stunden'!BL172)),MAX(IF(Einstellungen!$C$11="7 Tage",MAX(0,(MIN(DATE(2030,12,0),IF(Mitarbeiter!$D172="",DATE(2030,12,0),Mitarbeiter!$D172),TODAY()))-(MAX(DATE(2030,11,1),Mitarbeiter!$C172))+1),MAX(0,NETWORKDAYS(MAX(DATE(2030,11,1),Mitarbeiter!$C172),MIN(DATE(2030,12,0),IF(Mitarbeiter!$D172="",DATE(2030,12,0),Mitarbeiter!$D172),TODAY()),Einstellungen!$F$13:$F$67)))*N(Mitarbeiter!$E172)/IF(Einstellungen!$C$11="7 Tage",7,5),N('Ist-Stunden'!BL172)+(N(Krankheitstage!DI172)+N(Krankheitstage!DU172))*N($C172))))</f>
        <v/>
      </c>
      <c r="CQ172" s="76">
        <f>IF($B172="",0,IF(Einstellungen!$C$10="Ja",MAX(IF(Einstellungen!$C$11="7 Tage",MAX(0,(MIN(DATE(2030,13,0),IF(Mitarbeiter!$D172="",DATE(2030,13,0),Mitarbeiter!$D172),TODAY()))-(MAX(DATE(2030,12,1),Mitarbeiter!$C172))+1),MAX(0,NETWORKDAYS(MAX(DATE(2030,12,1),Mitarbeiter!$C172),MIN(DATE(2030,13,0),IF(Mitarbeiter!$D172="",DATE(2030,13,0),Mitarbeiter!$D172),TODAY()),Einstellungen!$F$13:$F$67)))*N(Mitarbeiter!$E172)/IF(Einstellungen!$C$11="7 Tage",7,5),N('Ist-Stunden'!BM172)),MAX(IF(Einstellungen!$C$11="7 Tage",MAX(0,(MIN(DATE(2030,13,0),IF(Mitarbeiter!$D172="",DATE(2030,13,0),Mitarbeiter!$D172),TODAY()))-(MAX(DATE(2030,12,1),Mitarbeiter!$C172))+1),MAX(0,NETWORKDAYS(MAX(DATE(2030,12,1),Mitarbeiter!$C172),MIN(DATE(2030,13,0),IF(Mitarbeiter!$D172="",DATE(2030,13,0),Mitarbeiter!$D172),TODAY()),Einstellungen!$F$13:$F$67)))*N(Mitarbeiter!$E172)/IF(Einstellungen!$C$11="7 Tage",7,5),N('Ist-Stunden'!BM172)+(N(Krankheitstage!DJ172)+N(Krankheitstage!DV172))*N($C172))))</f>
        <v/>
      </c>
    </row>
    <row r="173">
      <c r="A173" s="73">
        <f>IF(Mitarbeiter!B173="","",Mitarbeiter!A173)</f>
        <v/>
      </c>
      <c r="B173" s="6">
        <f>IF(Mitarbeiter!B173="","",Mitarbeiter!B173)</f>
        <v/>
      </c>
      <c r="C173" s="74">
        <f>IF(Mitarbeiter!B173="","",Mitarbeiter!F173)</f>
        <v/>
      </c>
      <c r="D173" s="75">
        <f>N(INDEX(Krankheitstage!$G173:$DV173,1,(Einstellungen!$C$3-2026)*24+1))</f>
        <v/>
      </c>
      <c r="E173" s="75">
        <f>N(INDEX(Krankheitstage!$G173:$DV173,1,(Einstellungen!$C$3-2026)*24+2))</f>
        <v/>
      </c>
      <c r="F173" s="75">
        <f>N(INDEX(Krankheitstage!$G173:$DV173,1,(Einstellungen!$C$3-2026)*24+3))</f>
        <v/>
      </c>
      <c r="G173" s="75">
        <f>N(INDEX(Krankheitstage!$G173:$DV173,1,(Einstellungen!$C$3-2026)*24+4))</f>
        <v/>
      </c>
      <c r="H173" s="75">
        <f>N(INDEX(Krankheitstage!$G173:$DV173,1,(Einstellungen!$C$3-2026)*24+5))</f>
        <v/>
      </c>
      <c r="I173" s="75">
        <f>N(INDEX(Krankheitstage!$G173:$DV173,1,(Einstellungen!$C$3-2026)*24+6))</f>
        <v/>
      </c>
      <c r="J173" s="75">
        <f>N(INDEX(Krankheitstage!$G173:$DV173,1,(Einstellungen!$C$3-2026)*24+7))</f>
        <v/>
      </c>
      <c r="K173" s="75">
        <f>N(INDEX(Krankheitstage!$G173:$DV173,1,(Einstellungen!$C$3-2026)*24+8))</f>
        <v/>
      </c>
      <c r="L173" s="75">
        <f>N(INDEX(Krankheitstage!$G173:$DV173,1,(Einstellungen!$C$3-2026)*24+9))</f>
        <v/>
      </c>
      <c r="M173" s="75">
        <f>N(INDEX(Krankheitstage!$G173:$DV173,1,(Einstellungen!$C$3-2026)*24+10))</f>
        <v/>
      </c>
      <c r="N173" s="75">
        <f>N(INDEX(Krankheitstage!$G173:$DV173,1,(Einstellungen!$C$3-2026)*24+11))</f>
        <v/>
      </c>
      <c r="O173" s="75">
        <f>N(INDEX(Krankheitstage!$G173:$DV173,1,(Einstellungen!$C$3-2026)*24+12))</f>
        <v/>
      </c>
      <c r="P173" s="75">
        <f>IF($B173="","",SUM(D173:O173))</f>
        <v/>
      </c>
      <c r="Q173" s="75">
        <f>N(INDEX(Krankheitstage!$G173:$DV173,1,(Einstellungen!$C$3-2026)*24+13))</f>
        <v/>
      </c>
      <c r="R173" s="75">
        <f>N(INDEX(Krankheitstage!$G173:$DV173,1,(Einstellungen!$C$3-2026)*24+14))</f>
        <v/>
      </c>
      <c r="S173" s="75">
        <f>N(INDEX(Krankheitstage!$G173:$DV173,1,(Einstellungen!$C$3-2026)*24+15))</f>
        <v/>
      </c>
      <c r="T173" s="75">
        <f>N(INDEX(Krankheitstage!$G173:$DV173,1,(Einstellungen!$C$3-2026)*24+16))</f>
        <v/>
      </c>
      <c r="U173" s="75">
        <f>N(INDEX(Krankheitstage!$G173:$DV173,1,(Einstellungen!$C$3-2026)*24+17))</f>
        <v/>
      </c>
      <c r="V173" s="75">
        <f>N(INDEX(Krankheitstage!$G173:$DV173,1,(Einstellungen!$C$3-2026)*24+18))</f>
        <v/>
      </c>
      <c r="W173" s="75">
        <f>N(INDEX(Krankheitstage!$G173:$DV173,1,(Einstellungen!$C$3-2026)*24+19))</f>
        <v/>
      </c>
      <c r="X173" s="75">
        <f>N(INDEX(Krankheitstage!$G173:$DV173,1,(Einstellungen!$C$3-2026)*24+20))</f>
        <v/>
      </c>
      <c r="Y173" s="75">
        <f>N(INDEX(Krankheitstage!$G173:$DV173,1,(Einstellungen!$C$3-2026)*24+21))</f>
        <v/>
      </c>
      <c r="Z173" s="75">
        <f>N(INDEX(Krankheitstage!$G173:$DV173,1,(Einstellungen!$C$3-2026)*24+22))</f>
        <v/>
      </c>
      <c r="AA173" s="75">
        <f>N(INDEX(Krankheitstage!$G173:$DV173,1,(Einstellungen!$C$3-2026)*24+23))</f>
        <v/>
      </c>
      <c r="AB173" s="75">
        <f>N(INDEX(Krankheitstage!$G173:$DV173,1,(Einstellungen!$C$3-2026)*24+24))</f>
        <v/>
      </c>
      <c r="AC173" s="75">
        <f>IF($B173="","",SUM(Q173:AB173))</f>
        <v/>
      </c>
      <c r="AD173" s="75">
        <f>IF($B173="","",SUM(P173,AC173))</f>
        <v/>
      </c>
      <c r="AE173" s="76">
        <f>IF($B173="","",AD173*N(C173))</f>
        <v/>
      </c>
      <c r="AF173" s="75">
        <f>IF($B173="","",Krankheitstage!E173)</f>
        <v/>
      </c>
      <c r="AG173" s="76">
        <f>IF($B173="","",AF173*N(C173))</f>
        <v/>
      </c>
      <c r="AH173" s="76">
        <f>IF($B173="","",INDEX($AJ173:$CQ173,1,(Einstellungen!$C$3-2026)*12+1)+INDEX($AJ173:$CQ173,1,(Einstellungen!$C$3-2026)*12+2)+INDEX($AJ173:$CQ173,1,(Einstellungen!$C$3-2026)*12+3)+INDEX($AJ173:$CQ173,1,(Einstellungen!$C$3-2026)*12+4)+INDEX($AJ173:$CQ173,1,(Einstellungen!$C$3-2026)*12+5)+INDEX($AJ173:$CQ173,1,(Einstellungen!$C$3-2026)*12+6)+INDEX($AJ173:$CQ173,1,(Einstellungen!$C$3-2026)*12+7)+INDEX($AJ173:$CQ173,1,(Einstellungen!$C$3-2026)*12+8)+INDEX($AJ173:$CQ173,1,(Einstellungen!$C$3-2026)*12+9)+INDEX($AJ173:$CQ173,1,(Einstellungen!$C$3-2026)*12+10)+INDEX($AJ173:$CQ173,1,(Einstellungen!$C$3-2026)*12+11)+INDEX($AJ173:$CQ173,1,(Einstellungen!$C$3-2026)*12+12))</f>
        <v/>
      </c>
      <c r="AI173" s="76">
        <f>IF($B173="","",SUM($AJ173:$CQ173))</f>
        <v/>
      </c>
      <c r="AJ173" s="76">
        <f>IF($B173="",0,IF(Einstellungen!$C$10="Ja",MAX(IF(Einstellungen!$C$11="7 Tage",MAX(0,(MIN(DATE(2026,2,0),IF(Mitarbeiter!$D173="",DATE(2026,2,0),Mitarbeiter!$D173),TODAY()))-(MAX(DATE(2026,1,1),Mitarbeiter!$C173))+1),MAX(0,NETWORKDAYS(MAX(DATE(2026,1,1),Mitarbeiter!$C173),MIN(DATE(2026,2,0),IF(Mitarbeiter!$D173="",DATE(2026,2,0),Mitarbeiter!$D173),TODAY()),Einstellungen!$F$13:$F$67)))*N(Mitarbeiter!$E173)/IF(Einstellungen!$C$11="7 Tage",7,5),N('Ist-Stunden'!F173)),MAX(IF(Einstellungen!$C$11="7 Tage",MAX(0,(MIN(DATE(2026,2,0),IF(Mitarbeiter!$D173="",DATE(2026,2,0),Mitarbeiter!$D173),TODAY()))-(MAX(DATE(2026,1,1),Mitarbeiter!$C173))+1),MAX(0,NETWORKDAYS(MAX(DATE(2026,1,1),Mitarbeiter!$C173),MIN(DATE(2026,2,0),IF(Mitarbeiter!$D173="",DATE(2026,2,0),Mitarbeiter!$D173),TODAY()),Einstellungen!$F$13:$F$67)))*N(Mitarbeiter!$E173)/IF(Einstellungen!$C$11="7 Tage",7,5),N('Ist-Stunden'!F173)+(N(Krankheitstage!G173)+N(Krankheitstage!S173))*N($C173))))</f>
        <v/>
      </c>
      <c r="AK173" s="76">
        <f>IF($B173="",0,IF(Einstellungen!$C$10="Ja",MAX(IF(Einstellungen!$C$11="7 Tage",MAX(0,(MIN(DATE(2026,3,0),IF(Mitarbeiter!$D173="",DATE(2026,3,0),Mitarbeiter!$D173),TODAY()))-(MAX(DATE(2026,2,1),Mitarbeiter!$C173))+1),MAX(0,NETWORKDAYS(MAX(DATE(2026,2,1),Mitarbeiter!$C173),MIN(DATE(2026,3,0),IF(Mitarbeiter!$D173="",DATE(2026,3,0),Mitarbeiter!$D173),TODAY()),Einstellungen!$F$13:$F$67)))*N(Mitarbeiter!$E173)/IF(Einstellungen!$C$11="7 Tage",7,5),N('Ist-Stunden'!G173)),MAX(IF(Einstellungen!$C$11="7 Tage",MAX(0,(MIN(DATE(2026,3,0),IF(Mitarbeiter!$D173="",DATE(2026,3,0),Mitarbeiter!$D173),TODAY()))-(MAX(DATE(2026,2,1),Mitarbeiter!$C173))+1),MAX(0,NETWORKDAYS(MAX(DATE(2026,2,1),Mitarbeiter!$C173),MIN(DATE(2026,3,0),IF(Mitarbeiter!$D173="",DATE(2026,3,0),Mitarbeiter!$D173),TODAY()),Einstellungen!$F$13:$F$67)))*N(Mitarbeiter!$E173)/IF(Einstellungen!$C$11="7 Tage",7,5),N('Ist-Stunden'!G173)+(N(Krankheitstage!H173)+N(Krankheitstage!T173))*N($C173))))</f>
        <v/>
      </c>
      <c r="AL173" s="76">
        <f>IF($B173="",0,IF(Einstellungen!$C$10="Ja",MAX(IF(Einstellungen!$C$11="7 Tage",MAX(0,(MIN(DATE(2026,4,0),IF(Mitarbeiter!$D173="",DATE(2026,4,0),Mitarbeiter!$D173),TODAY()))-(MAX(DATE(2026,3,1),Mitarbeiter!$C173))+1),MAX(0,NETWORKDAYS(MAX(DATE(2026,3,1),Mitarbeiter!$C173),MIN(DATE(2026,4,0),IF(Mitarbeiter!$D173="",DATE(2026,4,0),Mitarbeiter!$D173),TODAY()),Einstellungen!$F$13:$F$67)))*N(Mitarbeiter!$E173)/IF(Einstellungen!$C$11="7 Tage",7,5),N('Ist-Stunden'!H173)),MAX(IF(Einstellungen!$C$11="7 Tage",MAX(0,(MIN(DATE(2026,4,0),IF(Mitarbeiter!$D173="",DATE(2026,4,0),Mitarbeiter!$D173),TODAY()))-(MAX(DATE(2026,3,1),Mitarbeiter!$C173))+1),MAX(0,NETWORKDAYS(MAX(DATE(2026,3,1),Mitarbeiter!$C173),MIN(DATE(2026,4,0),IF(Mitarbeiter!$D173="",DATE(2026,4,0),Mitarbeiter!$D173),TODAY()),Einstellungen!$F$13:$F$67)))*N(Mitarbeiter!$E173)/IF(Einstellungen!$C$11="7 Tage",7,5),N('Ist-Stunden'!H173)+(N(Krankheitstage!I173)+N(Krankheitstage!U173))*N($C173))))</f>
        <v/>
      </c>
      <c r="AM173" s="76">
        <f>IF($B173="",0,IF(Einstellungen!$C$10="Ja",MAX(IF(Einstellungen!$C$11="7 Tage",MAX(0,(MIN(DATE(2026,5,0),IF(Mitarbeiter!$D173="",DATE(2026,5,0),Mitarbeiter!$D173),TODAY()))-(MAX(DATE(2026,4,1),Mitarbeiter!$C173))+1),MAX(0,NETWORKDAYS(MAX(DATE(2026,4,1),Mitarbeiter!$C173),MIN(DATE(2026,5,0),IF(Mitarbeiter!$D173="",DATE(2026,5,0),Mitarbeiter!$D173),TODAY()),Einstellungen!$F$13:$F$67)))*N(Mitarbeiter!$E173)/IF(Einstellungen!$C$11="7 Tage",7,5),N('Ist-Stunden'!I173)),MAX(IF(Einstellungen!$C$11="7 Tage",MAX(0,(MIN(DATE(2026,5,0),IF(Mitarbeiter!$D173="",DATE(2026,5,0),Mitarbeiter!$D173),TODAY()))-(MAX(DATE(2026,4,1),Mitarbeiter!$C173))+1),MAX(0,NETWORKDAYS(MAX(DATE(2026,4,1),Mitarbeiter!$C173),MIN(DATE(2026,5,0),IF(Mitarbeiter!$D173="",DATE(2026,5,0),Mitarbeiter!$D173),TODAY()),Einstellungen!$F$13:$F$67)))*N(Mitarbeiter!$E173)/IF(Einstellungen!$C$11="7 Tage",7,5),N('Ist-Stunden'!I173)+(N(Krankheitstage!J173)+N(Krankheitstage!V173))*N($C173))))</f>
        <v/>
      </c>
      <c r="AN173" s="76">
        <f>IF($B173="",0,IF(Einstellungen!$C$10="Ja",MAX(IF(Einstellungen!$C$11="7 Tage",MAX(0,(MIN(DATE(2026,6,0),IF(Mitarbeiter!$D173="",DATE(2026,6,0),Mitarbeiter!$D173),TODAY()))-(MAX(DATE(2026,5,1),Mitarbeiter!$C173))+1),MAX(0,NETWORKDAYS(MAX(DATE(2026,5,1),Mitarbeiter!$C173),MIN(DATE(2026,6,0),IF(Mitarbeiter!$D173="",DATE(2026,6,0),Mitarbeiter!$D173),TODAY()),Einstellungen!$F$13:$F$67)))*N(Mitarbeiter!$E173)/IF(Einstellungen!$C$11="7 Tage",7,5),N('Ist-Stunden'!J173)),MAX(IF(Einstellungen!$C$11="7 Tage",MAX(0,(MIN(DATE(2026,6,0),IF(Mitarbeiter!$D173="",DATE(2026,6,0),Mitarbeiter!$D173),TODAY()))-(MAX(DATE(2026,5,1),Mitarbeiter!$C173))+1),MAX(0,NETWORKDAYS(MAX(DATE(2026,5,1),Mitarbeiter!$C173),MIN(DATE(2026,6,0),IF(Mitarbeiter!$D173="",DATE(2026,6,0),Mitarbeiter!$D173),TODAY()),Einstellungen!$F$13:$F$67)))*N(Mitarbeiter!$E173)/IF(Einstellungen!$C$11="7 Tage",7,5),N('Ist-Stunden'!J173)+(N(Krankheitstage!K173)+N(Krankheitstage!W173))*N($C173))))</f>
        <v/>
      </c>
      <c r="AO173" s="76">
        <f>IF($B173="",0,IF(Einstellungen!$C$10="Ja",MAX(IF(Einstellungen!$C$11="7 Tage",MAX(0,(MIN(DATE(2026,7,0),IF(Mitarbeiter!$D173="",DATE(2026,7,0),Mitarbeiter!$D173),TODAY()))-(MAX(DATE(2026,6,1),Mitarbeiter!$C173))+1),MAX(0,NETWORKDAYS(MAX(DATE(2026,6,1),Mitarbeiter!$C173),MIN(DATE(2026,7,0),IF(Mitarbeiter!$D173="",DATE(2026,7,0),Mitarbeiter!$D173),TODAY()),Einstellungen!$F$13:$F$67)))*N(Mitarbeiter!$E173)/IF(Einstellungen!$C$11="7 Tage",7,5),N('Ist-Stunden'!K173)),MAX(IF(Einstellungen!$C$11="7 Tage",MAX(0,(MIN(DATE(2026,7,0),IF(Mitarbeiter!$D173="",DATE(2026,7,0),Mitarbeiter!$D173),TODAY()))-(MAX(DATE(2026,6,1),Mitarbeiter!$C173))+1),MAX(0,NETWORKDAYS(MAX(DATE(2026,6,1),Mitarbeiter!$C173),MIN(DATE(2026,7,0),IF(Mitarbeiter!$D173="",DATE(2026,7,0),Mitarbeiter!$D173),TODAY()),Einstellungen!$F$13:$F$67)))*N(Mitarbeiter!$E173)/IF(Einstellungen!$C$11="7 Tage",7,5),N('Ist-Stunden'!K173)+(N(Krankheitstage!L173)+N(Krankheitstage!X173))*N($C173))))</f>
        <v/>
      </c>
      <c r="AP173" s="76">
        <f>IF($B173="",0,IF(Einstellungen!$C$10="Ja",MAX(IF(Einstellungen!$C$11="7 Tage",MAX(0,(MIN(DATE(2026,8,0),IF(Mitarbeiter!$D173="",DATE(2026,8,0),Mitarbeiter!$D173),TODAY()))-(MAX(DATE(2026,7,1),Mitarbeiter!$C173))+1),MAX(0,NETWORKDAYS(MAX(DATE(2026,7,1),Mitarbeiter!$C173),MIN(DATE(2026,8,0),IF(Mitarbeiter!$D173="",DATE(2026,8,0),Mitarbeiter!$D173),TODAY()),Einstellungen!$F$13:$F$67)))*N(Mitarbeiter!$E173)/IF(Einstellungen!$C$11="7 Tage",7,5),N('Ist-Stunden'!L173)),MAX(IF(Einstellungen!$C$11="7 Tage",MAX(0,(MIN(DATE(2026,8,0),IF(Mitarbeiter!$D173="",DATE(2026,8,0),Mitarbeiter!$D173),TODAY()))-(MAX(DATE(2026,7,1),Mitarbeiter!$C173))+1),MAX(0,NETWORKDAYS(MAX(DATE(2026,7,1),Mitarbeiter!$C173),MIN(DATE(2026,8,0),IF(Mitarbeiter!$D173="",DATE(2026,8,0),Mitarbeiter!$D173),TODAY()),Einstellungen!$F$13:$F$67)))*N(Mitarbeiter!$E173)/IF(Einstellungen!$C$11="7 Tage",7,5),N('Ist-Stunden'!L173)+(N(Krankheitstage!M173)+N(Krankheitstage!Y173))*N($C173))))</f>
        <v/>
      </c>
      <c r="AQ173" s="76">
        <f>IF($B173="",0,IF(Einstellungen!$C$10="Ja",MAX(IF(Einstellungen!$C$11="7 Tage",MAX(0,(MIN(DATE(2026,9,0),IF(Mitarbeiter!$D173="",DATE(2026,9,0),Mitarbeiter!$D173),TODAY()))-(MAX(DATE(2026,8,1),Mitarbeiter!$C173))+1),MAX(0,NETWORKDAYS(MAX(DATE(2026,8,1),Mitarbeiter!$C173),MIN(DATE(2026,9,0),IF(Mitarbeiter!$D173="",DATE(2026,9,0),Mitarbeiter!$D173),TODAY()),Einstellungen!$F$13:$F$67)))*N(Mitarbeiter!$E173)/IF(Einstellungen!$C$11="7 Tage",7,5),N('Ist-Stunden'!M173)),MAX(IF(Einstellungen!$C$11="7 Tage",MAX(0,(MIN(DATE(2026,9,0),IF(Mitarbeiter!$D173="",DATE(2026,9,0),Mitarbeiter!$D173),TODAY()))-(MAX(DATE(2026,8,1),Mitarbeiter!$C173))+1),MAX(0,NETWORKDAYS(MAX(DATE(2026,8,1),Mitarbeiter!$C173),MIN(DATE(2026,9,0),IF(Mitarbeiter!$D173="",DATE(2026,9,0),Mitarbeiter!$D173),TODAY()),Einstellungen!$F$13:$F$67)))*N(Mitarbeiter!$E173)/IF(Einstellungen!$C$11="7 Tage",7,5),N('Ist-Stunden'!M173)+(N(Krankheitstage!N173)+N(Krankheitstage!Z173))*N($C173))))</f>
        <v/>
      </c>
      <c r="AR173" s="76">
        <f>IF($B173="",0,IF(Einstellungen!$C$10="Ja",MAX(IF(Einstellungen!$C$11="7 Tage",MAX(0,(MIN(DATE(2026,10,0),IF(Mitarbeiter!$D173="",DATE(2026,10,0),Mitarbeiter!$D173),TODAY()))-(MAX(DATE(2026,9,1),Mitarbeiter!$C173))+1),MAX(0,NETWORKDAYS(MAX(DATE(2026,9,1),Mitarbeiter!$C173),MIN(DATE(2026,10,0),IF(Mitarbeiter!$D173="",DATE(2026,10,0),Mitarbeiter!$D173),TODAY()),Einstellungen!$F$13:$F$67)))*N(Mitarbeiter!$E173)/IF(Einstellungen!$C$11="7 Tage",7,5),N('Ist-Stunden'!N173)),MAX(IF(Einstellungen!$C$11="7 Tage",MAX(0,(MIN(DATE(2026,10,0),IF(Mitarbeiter!$D173="",DATE(2026,10,0),Mitarbeiter!$D173),TODAY()))-(MAX(DATE(2026,9,1),Mitarbeiter!$C173))+1),MAX(0,NETWORKDAYS(MAX(DATE(2026,9,1),Mitarbeiter!$C173),MIN(DATE(2026,10,0),IF(Mitarbeiter!$D173="",DATE(2026,10,0),Mitarbeiter!$D173),TODAY()),Einstellungen!$F$13:$F$67)))*N(Mitarbeiter!$E173)/IF(Einstellungen!$C$11="7 Tage",7,5),N('Ist-Stunden'!N173)+(N(Krankheitstage!O173)+N(Krankheitstage!AA173))*N($C173))))</f>
        <v/>
      </c>
      <c r="AS173" s="76">
        <f>IF($B173="",0,IF(Einstellungen!$C$10="Ja",MAX(IF(Einstellungen!$C$11="7 Tage",MAX(0,(MIN(DATE(2026,11,0),IF(Mitarbeiter!$D173="",DATE(2026,11,0),Mitarbeiter!$D173),TODAY()))-(MAX(DATE(2026,10,1),Mitarbeiter!$C173))+1),MAX(0,NETWORKDAYS(MAX(DATE(2026,10,1),Mitarbeiter!$C173),MIN(DATE(2026,11,0),IF(Mitarbeiter!$D173="",DATE(2026,11,0),Mitarbeiter!$D173),TODAY()),Einstellungen!$F$13:$F$67)))*N(Mitarbeiter!$E173)/IF(Einstellungen!$C$11="7 Tage",7,5),N('Ist-Stunden'!O173)),MAX(IF(Einstellungen!$C$11="7 Tage",MAX(0,(MIN(DATE(2026,11,0),IF(Mitarbeiter!$D173="",DATE(2026,11,0),Mitarbeiter!$D173),TODAY()))-(MAX(DATE(2026,10,1),Mitarbeiter!$C173))+1),MAX(0,NETWORKDAYS(MAX(DATE(2026,10,1),Mitarbeiter!$C173),MIN(DATE(2026,11,0),IF(Mitarbeiter!$D173="",DATE(2026,11,0),Mitarbeiter!$D173),TODAY()),Einstellungen!$F$13:$F$67)))*N(Mitarbeiter!$E173)/IF(Einstellungen!$C$11="7 Tage",7,5),N('Ist-Stunden'!O173)+(N(Krankheitstage!P173)+N(Krankheitstage!AB173))*N($C173))))</f>
        <v/>
      </c>
      <c r="AT173" s="76">
        <f>IF($B173="",0,IF(Einstellungen!$C$10="Ja",MAX(IF(Einstellungen!$C$11="7 Tage",MAX(0,(MIN(DATE(2026,12,0),IF(Mitarbeiter!$D173="",DATE(2026,12,0),Mitarbeiter!$D173),TODAY()))-(MAX(DATE(2026,11,1),Mitarbeiter!$C173))+1),MAX(0,NETWORKDAYS(MAX(DATE(2026,11,1),Mitarbeiter!$C173),MIN(DATE(2026,12,0),IF(Mitarbeiter!$D173="",DATE(2026,12,0),Mitarbeiter!$D173),TODAY()),Einstellungen!$F$13:$F$67)))*N(Mitarbeiter!$E173)/IF(Einstellungen!$C$11="7 Tage",7,5),N('Ist-Stunden'!P173)),MAX(IF(Einstellungen!$C$11="7 Tage",MAX(0,(MIN(DATE(2026,12,0),IF(Mitarbeiter!$D173="",DATE(2026,12,0),Mitarbeiter!$D173),TODAY()))-(MAX(DATE(2026,11,1),Mitarbeiter!$C173))+1),MAX(0,NETWORKDAYS(MAX(DATE(2026,11,1),Mitarbeiter!$C173),MIN(DATE(2026,12,0),IF(Mitarbeiter!$D173="",DATE(2026,12,0),Mitarbeiter!$D173),TODAY()),Einstellungen!$F$13:$F$67)))*N(Mitarbeiter!$E173)/IF(Einstellungen!$C$11="7 Tage",7,5),N('Ist-Stunden'!P173)+(N(Krankheitstage!Q173)+N(Krankheitstage!AC173))*N($C173))))</f>
        <v/>
      </c>
      <c r="AU173" s="76">
        <f>IF($B173="",0,IF(Einstellungen!$C$10="Ja",MAX(IF(Einstellungen!$C$11="7 Tage",MAX(0,(MIN(DATE(2026,13,0),IF(Mitarbeiter!$D173="",DATE(2026,13,0),Mitarbeiter!$D173),TODAY()))-(MAX(DATE(2026,12,1),Mitarbeiter!$C173))+1),MAX(0,NETWORKDAYS(MAX(DATE(2026,12,1),Mitarbeiter!$C173),MIN(DATE(2026,13,0),IF(Mitarbeiter!$D173="",DATE(2026,13,0),Mitarbeiter!$D173),TODAY()),Einstellungen!$F$13:$F$67)))*N(Mitarbeiter!$E173)/IF(Einstellungen!$C$11="7 Tage",7,5),N('Ist-Stunden'!Q173)),MAX(IF(Einstellungen!$C$11="7 Tage",MAX(0,(MIN(DATE(2026,13,0),IF(Mitarbeiter!$D173="",DATE(2026,13,0),Mitarbeiter!$D173),TODAY()))-(MAX(DATE(2026,12,1),Mitarbeiter!$C173))+1),MAX(0,NETWORKDAYS(MAX(DATE(2026,12,1),Mitarbeiter!$C173),MIN(DATE(2026,13,0),IF(Mitarbeiter!$D173="",DATE(2026,13,0),Mitarbeiter!$D173),TODAY()),Einstellungen!$F$13:$F$67)))*N(Mitarbeiter!$E173)/IF(Einstellungen!$C$11="7 Tage",7,5),N('Ist-Stunden'!Q173)+(N(Krankheitstage!R173)+N(Krankheitstage!AD173))*N($C173))))</f>
        <v/>
      </c>
      <c r="AV173" s="76">
        <f>IF($B173="",0,IF(Einstellungen!$C$10="Ja",MAX(IF(Einstellungen!$C$11="7 Tage",MAX(0,(MIN(DATE(2027,2,0),IF(Mitarbeiter!$D173="",DATE(2027,2,0),Mitarbeiter!$D173),TODAY()))-(MAX(DATE(2027,1,1),Mitarbeiter!$C173))+1),MAX(0,NETWORKDAYS(MAX(DATE(2027,1,1),Mitarbeiter!$C173),MIN(DATE(2027,2,0),IF(Mitarbeiter!$D173="",DATE(2027,2,0),Mitarbeiter!$D173),TODAY()),Einstellungen!$F$13:$F$67)))*N(Mitarbeiter!$E173)/IF(Einstellungen!$C$11="7 Tage",7,5),N('Ist-Stunden'!R173)),MAX(IF(Einstellungen!$C$11="7 Tage",MAX(0,(MIN(DATE(2027,2,0),IF(Mitarbeiter!$D173="",DATE(2027,2,0),Mitarbeiter!$D173),TODAY()))-(MAX(DATE(2027,1,1),Mitarbeiter!$C173))+1),MAX(0,NETWORKDAYS(MAX(DATE(2027,1,1),Mitarbeiter!$C173),MIN(DATE(2027,2,0),IF(Mitarbeiter!$D173="",DATE(2027,2,0),Mitarbeiter!$D173),TODAY()),Einstellungen!$F$13:$F$67)))*N(Mitarbeiter!$E173)/IF(Einstellungen!$C$11="7 Tage",7,5),N('Ist-Stunden'!R173)+(N(Krankheitstage!AE173)+N(Krankheitstage!AQ173))*N($C173))))</f>
        <v/>
      </c>
      <c r="AW173" s="76">
        <f>IF($B173="",0,IF(Einstellungen!$C$10="Ja",MAX(IF(Einstellungen!$C$11="7 Tage",MAX(0,(MIN(DATE(2027,3,0),IF(Mitarbeiter!$D173="",DATE(2027,3,0),Mitarbeiter!$D173),TODAY()))-(MAX(DATE(2027,2,1),Mitarbeiter!$C173))+1),MAX(0,NETWORKDAYS(MAX(DATE(2027,2,1),Mitarbeiter!$C173),MIN(DATE(2027,3,0),IF(Mitarbeiter!$D173="",DATE(2027,3,0),Mitarbeiter!$D173),TODAY()),Einstellungen!$F$13:$F$67)))*N(Mitarbeiter!$E173)/IF(Einstellungen!$C$11="7 Tage",7,5),N('Ist-Stunden'!S173)),MAX(IF(Einstellungen!$C$11="7 Tage",MAX(0,(MIN(DATE(2027,3,0),IF(Mitarbeiter!$D173="",DATE(2027,3,0),Mitarbeiter!$D173),TODAY()))-(MAX(DATE(2027,2,1),Mitarbeiter!$C173))+1),MAX(0,NETWORKDAYS(MAX(DATE(2027,2,1),Mitarbeiter!$C173),MIN(DATE(2027,3,0),IF(Mitarbeiter!$D173="",DATE(2027,3,0),Mitarbeiter!$D173),TODAY()),Einstellungen!$F$13:$F$67)))*N(Mitarbeiter!$E173)/IF(Einstellungen!$C$11="7 Tage",7,5),N('Ist-Stunden'!S173)+(N(Krankheitstage!AF173)+N(Krankheitstage!AR173))*N($C173))))</f>
        <v/>
      </c>
      <c r="AX173" s="76">
        <f>IF($B173="",0,IF(Einstellungen!$C$10="Ja",MAX(IF(Einstellungen!$C$11="7 Tage",MAX(0,(MIN(DATE(2027,4,0),IF(Mitarbeiter!$D173="",DATE(2027,4,0),Mitarbeiter!$D173),TODAY()))-(MAX(DATE(2027,3,1),Mitarbeiter!$C173))+1),MAX(0,NETWORKDAYS(MAX(DATE(2027,3,1),Mitarbeiter!$C173),MIN(DATE(2027,4,0),IF(Mitarbeiter!$D173="",DATE(2027,4,0),Mitarbeiter!$D173),TODAY()),Einstellungen!$F$13:$F$67)))*N(Mitarbeiter!$E173)/IF(Einstellungen!$C$11="7 Tage",7,5),N('Ist-Stunden'!T173)),MAX(IF(Einstellungen!$C$11="7 Tage",MAX(0,(MIN(DATE(2027,4,0),IF(Mitarbeiter!$D173="",DATE(2027,4,0),Mitarbeiter!$D173),TODAY()))-(MAX(DATE(2027,3,1),Mitarbeiter!$C173))+1),MAX(0,NETWORKDAYS(MAX(DATE(2027,3,1),Mitarbeiter!$C173),MIN(DATE(2027,4,0),IF(Mitarbeiter!$D173="",DATE(2027,4,0),Mitarbeiter!$D173),TODAY()),Einstellungen!$F$13:$F$67)))*N(Mitarbeiter!$E173)/IF(Einstellungen!$C$11="7 Tage",7,5),N('Ist-Stunden'!T173)+(N(Krankheitstage!AG173)+N(Krankheitstage!AS173))*N($C173))))</f>
        <v/>
      </c>
      <c r="AY173" s="76">
        <f>IF($B173="",0,IF(Einstellungen!$C$10="Ja",MAX(IF(Einstellungen!$C$11="7 Tage",MAX(0,(MIN(DATE(2027,5,0),IF(Mitarbeiter!$D173="",DATE(2027,5,0),Mitarbeiter!$D173),TODAY()))-(MAX(DATE(2027,4,1),Mitarbeiter!$C173))+1),MAX(0,NETWORKDAYS(MAX(DATE(2027,4,1),Mitarbeiter!$C173),MIN(DATE(2027,5,0),IF(Mitarbeiter!$D173="",DATE(2027,5,0),Mitarbeiter!$D173),TODAY()),Einstellungen!$F$13:$F$67)))*N(Mitarbeiter!$E173)/IF(Einstellungen!$C$11="7 Tage",7,5),N('Ist-Stunden'!U173)),MAX(IF(Einstellungen!$C$11="7 Tage",MAX(0,(MIN(DATE(2027,5,0),IF(Mitarbeiter!$D173="",DATE(2027,5,0),Mitarbeiter!$D173),TODAY()))-(MAX(DATE(2027,4,1),Mitarbeiter!$C173))+1),MAX(0,NETWORKDAYS(MAX(DATE(2027,4,1),Mitarbeiter!$C173),MIN(DATE(2027,5,0),IF(Mitarbeiter!$D173="",DATE(2027,5,0),Mitarbeiter!$D173),TODAY()),Einstellungen!$F$13:$F$67)))*N(Mitarbeiter!$E173)/IF(Einstellungen!$C$11="7 Tage",7,5),N('Ist-Stunden'!U173)+(N(Krankheitstage!AH173)+N(Krankheitstage!AT173))*N($C173))))</f>
        <v/>
      </c>
      <c r="AZ173" s="76">
        <f>IF($B173="",0,IF(Einstellungen!$C$10="Ja",MAX(IF(Einstellungen!$C$11="7 Tage",MAX(0,(MIN(DATE(2027,6,0),IF(Mitarbeiter!$D173="",DATE(2027,6,0),Mitarbeiter!$D173),TODAY()))-(MAX(DATE(2027,5,1),Mitarbeiter!$C173))+1),MAX(0,NETWORKDAYS(MAX(DATE(2027,5,1),Mitarbeiter!$C173),MIN(DATE(2027,6,0),IF(Mitarbeiter!$D173="",DATE(2027,6,0),Mitarbeiter!$D173),TODAY()),Einstellungen!$F$13:$F$67)))*N(Mitarbeiter!$E173)/IF(Einstellungen!$C$11="7 Tage",7,5),N('Ist-Stunden'!V173)),MAX(IF(Einstellungen!$C$11="7 Tage",MAX(0,(MIN(DATE(2027,6,0),IF(Mitarbeiter!$D173="",DATE(2027,6,0),Mitarbeiter!$D173),TODAY()))-(MAX(DATE(2027,5,1),Mitarbeiter!$C173))+1),MAX(0,NETWORKDAYS(MAX(DATE(2027,5,1),Mitarbeiter!$C173),MIN(DATE(2027,6,0),IF(Mitarbeiter!$D173="",DATE(2027,6,0),Mitarbeiter!$D173),TODAY()),Einstellungen!$F$13:$F$67)))*N(Mitarbeiter!$E173)/IF(Einstellungen!$C$11="7 Tage",7,5),N('Ist-Stunden'!V173)+(N(Krankheitstage!AI173)+N(Krankheitstage!AU173))*N($C173))))</f>
        <v/>
      </c>
      <c r="BA173" s="76">
        <f>IF($B173="",0,IF(Einstellungen!$C$10="Ja",MAX(IF(Einstellungen!$C$11="7 Tage",MAX(0,(MIN(DATE(2027,7,0),IF(Mitarbeiter!$D173="",DATE(2027,7,0),Mitarbeiter!$D173),TODAY()))-(MAX(DATE(2027,6,1),Mitarbeiter!$C173))+1),MAX(0,NETWORKDAYS(MAX(DATE(2027,6,1),Mitarbeiter!$C173),MIN(DATE(2027,7,0),IF(Mitarbeiter!$D173="",DATE(2027,7,0),Mitarbeiter!$D173),TODAY()),Einstellungen!$F$13:$F$67)))*N(Mitarbeiter!$E173)/IF(Einstellungen!$C$11="7 Tage",7,5),N('Ist-Stunden'!W173)),MAX(IF(Einstellungen!$C$11="7 Tage",MAX(0,(MIN(DATE(2027,7,0),IF(Mitarbeiter!$D173="",DATE(2027,7,0),Mitarbeiter!$D173),TODAY()))-(MAX(DATE(2027,6,1),Mitarbeiter!$C173))+1),MAX(0,NETWORKDAYS(MAX(DATE(2027,6,1),Mitarbeiter!$C173),MIN(DATE(2027,7,0),IF(Mitarbeiter!$D173="",DATE(2027,7,0),Mitarbeiter!$D173),TODAY()),Einstellungen!$F$13:$F$67)))*N(Mitarbeiter!$E173)/IF(Einstellungen!$C$11="7 Tage",7,5),N('Ist-Stunden'!W173)+(N(Krankheitstage!AJ173)+N(Krankheitstage!AV173))*N($C173))))</f>
        <v/>
      </c>
      <c r="BB173" s="76">
        <f>IF($B173="",0,IF(Einstellungen!$C$10="Ja",MAX(IF(Einstellungen!$C$11="7 Tage",MAX(0,(MIN(DATE(2027,8,0),IF(Mitarbeiter!$D173="",DATE(2027,8,0),Mitarbeiter!$D173),TODAY()))-(MAX(DATE(2027,7,1),Mitarbeiter!$C173))+1),MAX(0,NETWORKDAYS(MAX(DATE(2027,7,1),Mitarbeiter!$C173),MIN(DATE(2027,8,0),IF(Mitarbeiter!$D173="",DATE(2027,8,0),Mitarbeiter!$D173),TODAY()),Einstellungen!$F$13:$F$67)))*N(Mitarbeiter!$E173)/IF(Einstellungen!$C$11="7 Tage",7,5),N('Ist-Stunden'!X173)),MAX(IF(Einstellungen!$C$11="7 Tage",MAX(0,(MIN(DATE(2027,8,0),IF(Mitarbeiter!$D173="",DATE(2027,8,0),Mitarbeiter!$D173),TODAY()))-(MAX(DATE(2027,7,1),Mitarbeiter!$C173))+1),MAX(0,NETWORKDAYS(MAX(DATE(2027,7,1),Mitarbeiter!$C173),MIN(DATE(2027,8,0),IF(Mitarbeiter!$D173="",DATE(2027,8,0),Mitarbeiter!$D173),TODAY()),Einstellungen!$F$13:$F$67)))*N(Mitarbeiter!$E173)/IF(Einstellungen!$C$11="7 Tage",7,5),N('Ist-Stunden'!X173)+(N(Krankheitstage!AK173)+N(Krankheitstage!AW173))*N($C173))))</f>
        <v/>
      </c>
      <c r="BC173" s="76">
        <f>IF($B173="",0,IF(Einstellungen!$C$10="Ja",MAX(IF(Einstellungen!$C$11="7 Tage",MAX(0,(MIN(DATE(2027,9,0),IF(Mitarbeiter!$D173="",DATE(2027,9,0),Mitarbeiter!$D173),TODAY()))-(MAX(DATE(2027,8,1),Mitarbeiter!$C173))+1),MAX(0,NETWORKDAYS(MAX(DATE(2027,8,1),Mitarbeiter!$C173),MIN(DATE(2027,9,0),IF(Mitarbeiter!$D173="",DATE(2027,9,0),Mitarbeiter!$D173),TODAY()),Einstellungen!$F$13:$F$67)))*N(Mitarbeiter!$E173)/IF(Einstellungen!$C$11="7 Tage",7,5),N('Ist-Stunden'!Y173)),MAX(IF(Einstellungen!$C$11="7 Tage",MAX(0,(MIN(DATE(2027,9,0),IF(Mitarbeiter!$D173="",DATE(2027,9,0),Mitarbeiter!$D173),TODAY()))-(MAX(DATE(2027,8,1),Mitarbeiter!$C173))+1),MAX(0,NETWORKDAYS(MAX(DATE(2027,8,1),Mitarbeiter!$C173),MIN(DATE(2027,9,0),IF(Mitarbeiter!$D173="",DATE(2027,9,0),Mitarbeiter!$D173),TODAY()),Einstellungen!$F$13:$F$67)))*N(Mitarbeiter!$E173)/IF(Einstellungen!$C$11="7 Tage",7,5),N('Ist-Stunden'!Y173)+(N(Krankheitstage!AL173)+N(Krankheitstage!AX173))*N($C173))))</f>
        <v/>
      </c>
      <c r="BD173" s="76">
        <f>IF($B173="",0,IF(Einstellungen!$C$10="Ja",MAX(IF(Einstellungen!$C$11="7 Tage",MAX(0,(MIN(DATE(2027,10,0),IF(Mitarbeiter!$D173="",DATE(2027,10,0),Mitarbeiter!$D173),TODAY()))-(MAX(DATE(2027,9,1),Mitarbeiter!$C173))+1),MAX(0,NETWORKDAYS(MAX(DATE(2027,9,1),Mitarbeiter!$C173),MIN(DATE(2027,10,0),IF(Mitarbeiter!$D173="",DATE(2027,10,0),Mitarbeiter!$D173),TODAY()),Einstellungen!$F$13:$F$67)))*N(Mitarbeiter!$E173)/IF(Einstellungen!$C$11="7 Tage",7,5),N('Ist-Stunden'!Z173)),MAX(IF(Einstellungen!$C$11="7 Tage",MAX(0,(MIN(DATE(2027,10,0),IF(Mitarbeiter!$D173="",DATE(2027,10,0),Mitarbeiter!$D173),TODAY()))-(MAX(DATE(2027,9,1),Mitarbeiter!$C173))+1),MAX(0,NETWORKDAYS(MAX(DATE(2027,9,1),Mitarbeiter!$C173),MIN(DATE(2027,10,0),IF(Mitarbeiter!$D173="",DATE(2027,10,0),Mitarbeiter!$D173),TODAY()),Einstellungen!$F$13:$F$67)))*N(Mitarbeiter!$E173)/IF(Einstellungen!$C$11="7 Tage",7,5),N('Ist-Stunden'!Z173)+(N(Krankheitstage!AM173)+N(Krankheitstage!AY173))*N($C173))))</f>
        <v/>
      </c>
      <c r="BE173" s="76">
        <f>IF($B173="",0,IF(Einstellungen!$C$10="Ja",MAX(IF(Einstellungen!$C$11="7 Tage",MAX(0,(MIN(DATE(2027,11,0),IF(Mitarbeiter!$D173="",DATE(2027,11,0),Mitarbeiter!$D173),TODAY()))-(MAX(DATE(2027,10,1),Mitarbeiter!$C173))+1),MAX(0,NETWORKDAYS(MAX(DATE(2027,10,1),Mitarbeiter!$C173),MIN(DATE(2027,11,0),IF(Mitarbeiter!$D173="",DATE(2027,11,0),Mitarbeiter!$D173),TODAY()),Einstellungen!$F$13:$F$67)))*N(Mitarbeiter!$E173)/IF(Einstellungen!$C$11="7 Tage",7,5),N('Ist-Stunden'!AA173)),MAX(IF(Einstellungen!$C$11="7 Tage",MAX(0,(MIN(DATE(2027,11,0),IF(Mitarbeiter!$D173="",DATE(2027,11,0),Mitarbeiter!$D173),TODAY()))-(MAX(DATE(2027,10,1),Mitarbeiter!$C173))+1),MAX(0,NETWORKDAYS(MAX(DATE(2027,10,1),Mitarbeiter!$C173),MIN(DATE(2027,11,0),IF(Mitarbeiter!$D173="",DATE(2027,11,0),Mitarbeiter!$D173),TODAY()),Einstellungen!$F$13:$F$67)))*N(Mitarbeiter!$E173)/IF(Einstellungen!$C$11="7 Tage",7,5),N('Ist-Stunden'!AA173)+(N(Krankheitstage!AN173)+N(Krankheitstage!AZ173))*N($C173))))</f>
        <v/>
      </c>
      <c r="BF173" s="76">
        <f>IF($B173="",0,IF(Einstellungen!$C$10="Ja",MAX(IF(Einstellungen!$C$11="7 Tage",MAX(0,(MIN(DATE(2027,12,0),IF(Mitarbeiter!$D173="",DATE(2027,12,0),Mitarbeiter!$D173),TODAY()))-(MAX(DATE(2027,11,1),Mitarbeiter!$C173))+1),MAX(0,NETWORKDAYS(MAX(DATE(2027,11,1),Mitarbeiter!$C173),MIN(DATE(2027,12,0),IF(Mitarbeiter!$D173="",DATE(2027,12,0),Mitarbeiter!$D173),TODAY()),Einstellungen!$F$13:$F$67)))*N(Mitarbeiter!$E173)/IF(Einstellungen!$C$11="7 Tage",7,5),N('Ist-Stunden'!AB173)),MAX(IF(Einstellungen!$C$11="7 Tage",MAX(0,(MIN(DATE(2027,12,0),IF(Mitarbeiter!$D173="",DATE(2027,12,0),Mitarbeiter!$D173),TODAY()))-(MAX(DATE(2027,11,1),Mitarbeiter!$C173))+1),MAX(0,NETWORKDAYS(MAX(DATE(2027,11,1),Mitarbeiter!$C173),MIN(DATE(2027,12,0),IF(Mitarbeiter!$D173="",DATE(2027,12,0),Mitarbeiter!$D173),TODAY()),Einstellungen!$F$13:$F$67)))*N(Mitarbeiter!$E173)/IF(Einstellungen!$C$11="7 Tage",7,5),N('Ist-Stunden'!AB173)+(N(Krankheitstage!AO173)+N(Krankheitstage!BA173))*N($C173))))</f>
        <v/>
      </c>
      <c r="BG173" s="76">
        <f>IF($B173="",0,IF(Einstellungen!$C$10="Ja",MAX(IF(Einstellungen!$C$11="7 Tage",MAX(0,(MIN(DATE(2027,13,0),IF(Mitarbeiter!$D173="",DATE(2027,13,0),Mitarbeiter!$D173),TODAY()))-(MAX(DATE(2027,12,1),Mitarbeiter!$C173))+1),MAX(0,NETWORKDAYS(MAX(DATE(2027,12,1),Mitarbeiter!$C173),MIN(DATE(2027,13,0),IF(Mitarbeiter!$D173="",DATE(2027,13,0),Mitarbeiter!$D173),TODAY()),Einstellungen!$F$13:$F$67)))*N(Mitarbeiter!$E173)/IF(Einstellungen!$C$11="7 Tage",7,5),N('Ist-Stunden'!AC173)),MAX(IF(Einstellungen!$C$11="7 Tage",MAX(0,(MIN(DATE(2027,13,0),IF(Mitarbeiter!$D173="",DATE(2027,13,0),Mitarbeiter!$D173),TODAY()))-(MAX(DATE(2027,12,1),Mitarbeiter!$C173))+1),MAX(0,NETWORKDAYS(MAX(DATE(2027,12,1),Mitarbeiter!$C173),MIN(DATE(2027,13,0),IF(Mitarbeiter!$D173="",DATE(2027,13,0),Mitarbeiter!$D173),TODAY()),Einstellungen!$F$13:$F$67)))*N(Mitarbeiter!$E173)/IF(Einstellungen!$C$11="7 Tage",7,5),N('Ist-Stunden'!AC173)+(N(Krankheitstage!AP173)+N(Krankheitstage!BB173))*N($C173))))</f>
        <v/>
      </c>
      <c r="BH173" s="76">
        <f>IF($B173="",0,IF(Einstellungen!$C$10="Ja",MAX(IF(Einstellungen!$C$11="7 Tage",MAX(0,(MIN(DATE(2028,2,0),IF(Mitarbeiter!$D173="",DATE(2028,2,0),Mitarbeiter!$D173),TODAY()))-(MAX(DATE(2028,1,1),Mitarbeiter!$C173))+1),MAX(0,NETWORKDAYS(MAX(DATE(2028,1,1),Mitarbeiter!$C173),MIN(DATE(2028,2,0),IF(Mitarbeiter!$D173="",DATE(2028,2,0),Mitarbeiter!$D173),TODAY()),Einstellungen!$F$13:$F$67)))*N(Mitarbeiter!$E173)/IF(Einstellungen!$C$11="7 Tage",7,5),N('Ist-Stunden'!AD173)),MAX(IF(Einstellungen!$C$11="7 Tage",MAX(0,(MIN(DATE(2028,2,0),IF(Mitarbeiter!$D173="",DATE(2028,2,0),Mitarbeiter!$D173),TODAY()))-(MAX(DATE(2028,1,1),Mitarbeiter!$C173))+1),MAX(0,NETWORKDAYS(MAX(DATE(2028,1,1),Mitarbeiter!$C173),MIN(DATE(2028,2,0),IF(Mitarbeiter!$D173="",DATE(2028,2,0),Mitarbeiter!$D173),TODAY()),Einstellungen!$F$13:$F$67)))*N(Mitarbeiter!$E173)/IF(Einstellungen!$C$11="7 Tage",7,5),N('Ist-Stunden'!AD173)+(N(Krankheitstage!BC173)+N(Krankheitstage!BO173))*N($C173))))</f>
        <v/>
      </c>
      <c r="BI173" s="76">
        <f>IF($B173="",0,IF(Einstellungen!$C$10="Ja",MAX(IF(Einstellungen!$C$11="7 Tage",MAX(0,(MIN(DATE(2028,3,0),IF(Mitarbeiter!$D173="",DATE(2028,3,0),Mitarbeiter!$D173),TODAY()))-(MAX(DATE(2028,2,1),Mitarbeiter!$C173))+1),MAX(0,NETWORKDAYS(MAX(DATE(2028,2,1),Mitarbeiter!$C173),MIN(DATE(2028,3,0),IF(Mitarbeiter!$D173="",DATE(2028,3,0),Mitarbeiter!$D173),TODAY()),Einstellungen!$F$13:$F$67)))*N(Mitarbeiter!$E173)/IF(Einstellungen!$C$11="7 Tage",7,5),N('Ist-Stunden'!AE173)),MAX(IF(Einstellungen!$C$11="7 Tage",MAX(0,(MIN(DATE(2028,3,0),IF(Mitarbeiter!$D173="",DATE(2028,3,0),Mitarbeiter!$D173),TODAY()))-(MAX(DATE(2028,2,1),Mitarbeiter!$C173))+1),MAX(0,NETWORKDAYS(MAX(DATE(2028,2,1),Mitarbeiter!$C173),MIN(DATE(2028,3,0),IF(Mitarbeiter!$D173="",DATE(2028,3,0),Mitarbeiter!$D173),TODAY()),Einstellungen!$F$13:$F$67)))*N(Mitarbeiter!$E173)/IF(Einstellungen!$C$11="7 Tage",7,5),N('Ist-Stunden'!AE173)+(N(Krankheitstage!BD173)+N(Krankheitstage!BP173))*N($C173))))</f>
        <v/>
      </c>
      <c r="BJ173" s="76">
        <f>IF($B173="",0,IF(Einstellungen!$C$10="Ja",MAX(IF(Einstellungen!$C$11="7 Tage",MAX(0,(MIN(DATE(2028,4,0),IF(Mitarbeiter!$D173="",DATE(2028,4,0),Mitarbeiter!$D173),TODAY()))-(MAX(DATE(2028,3,1),Mitarbeiter!$C173))+1),MAX(0,NETWORKDAYS(MAX(DATE(2028,3,1),Mitarbeiter!$C173),MIN(DATE(2028,4,0),IF(Mitarbeiter!$D173="",DATE(2028,4,0),Mitarbeiter!$D173),TODAY()),Einstellungen!$F$13:$F$67)))*N(Mitarbeiter!$E173)/IF(Einstellungen!$C$11="7 Tage",7,5),N('Ist-Stunden'!AF173)),MAX(IF(Einstellungen!$C$11="7 Tage",MAX(0,(MIN(DATE(2028,4,0),IF(Mitarbeiter!$D173="",DATE(2028,4,0),Mitarbeiter!$D173),TODAY()))-(MAX(DATE(2028,3,1),Mitarbeiter!$C173))+1),MAX(0,NETWORKDAYS(MAX(DATE(2028,3,1),Mitarbeiter!$C173),MIN(DATE(2028,4,0),IF(Mitarbeiter!$D173="",DATE(2028,4,0),Mitarbeiter!$D173),TODAY()),Einstellungen!$F$13:$F$67)))*N(Mitarbeiter!$E173)/IF(Einstellungen!$C$11="7 Tage",7,5),N('Ist-Stunden'!AF173)+(N(Krankheitstage!BE173)+N(Krankheitstage!BQ173))*N($C173))))</f>
        <v/>
      </c>
      <c r="BK173" s="76">
        <f>IF($B173="",0,IF(Einstellungen!$C$10="Ja",MAX(IF(Einstellungen!$C$11="7 Tage",MAX(0,(MIN(DATE(2028,5,0),IF(Mitarbeiter!$D173="",DATE(2028,5,0),Mitarbeiter!$D173),TODAY()))-(MAX(DATE(2028,4,1),Mitarbeiter!$C173))+1),MAX(0,NETWORKDAYS(MAX(DATE(2028,4,1),Mitarbeiter!$C173),MIN(DATE(2028,5,0),IF(Mitarbeiter!$D173="",DATE(2028,5,0),Mitarbeiter!$D173),TODAY()),Einstellungen!$F$13:$F$67)))*N(Mitarbeiter!$E173)/IF(Einstellungen!$C$11="7 Tage",7,5),N('Ist-Stunden'!AG173)),MAX(IF(Einstellungen!$C$11="7 Tage",MAX(0,(MIN(DATE(2028,5,0),IF(Mitarbeiter!$D173="",DATE(2028,5,0),Mitarbeiter!$D173),TODAY()))-(MAX(DATE(2028,4,1),Mitarbeiter!$C173))+1),MAX(0,NETWORKDAYS(MAX(DATE(2028,4,1),Mitarbeiter!$C173),MIN(DATE(2028,5,0),IF(Mitarbeiter!$D173="",DATE(2028,5,0),Mitarbeiter!$D173),TODAY()),Einstellungen!$F$13:$F$67)))*N(Mitarbeiter!$E173)/IF(Einstellungen!$C$11="7 Tage",7,5),N('Ist-Stunden'!AG173)+(N(Krankheitstage!BF173)+N(Krankheitstage!BR173))*N($C173))))</f>
        <v/>
      </c>
      <c r="BL173" s="76">
        <f>IF($B173="",0,IF(Einstellungen!$C$10="Ja",MAX(IF(Einstellungen!$C$11="7 Tage",MAX(0,(MIN(DATE(2028,6,0),IF(Mitarbeiter!$D173="",DATE(2028,6,0),Mitarbeiter!$D173),TODAY()))-(MAX(DATE(2028,5,1),Mitarbeiter!$C173))+1),MAX(0,NETWORKDAYS(MAX(DATE(2028,5,1),Mitarbeiter!$C173),MIN(DATE(2028,6,0),IF(Mitarbeiter!$D173="",DATE(2028,6,0),Mitarbeiter!$D173),TODAY()),Einstellungen!$F$13:$F$67)))*N(Mitarbeiter!$E173)/IF(Einstellungen!$C$11="7 Tage",7,5),N('Ist-Stunden'!AH173)),MAX(IF(Einstellungen!$C$11="7 Tage",MAX(0,(MIN(DATE(2028,6,0),IF(Mitarbeiter!$D173="",DATE(2028,6,0),Mitarbeiter!$D173),TODAY()))-(MAX(DATE(2028,5,1),Mitarbeiter!$C173))+1),MAX(0,NETWORKDAYS(MAX(DATE(2028,5,1),Mitarbeiter!$C173),MIN(DATE(2028,6,0),IF(Mitarbeiter!$D173="",DATE(2028,6,0),Mitarbeiter!$D173),TODAY()),Einstellungen!$F$13:$F$67)))*N(Mitarbeiter!$E173)/IF(Einstellungen!$C$11="7 Tage",7,5),N('Ist-Stunden'!AH173)+(N(Krankheitstage!BG173)+N(Krankheitstage!BS173))*N($C173))))</f>
        <v/>
      </c>
      <c r="BM173" s="76">
        <f>IF($B173="",0,IF(Einstellungen!$C$10="Ja",MAX(IF(Einstellungen!$C$11="7 Tage",MAX(0,(MIN(DATE(2028,7,0),IF(Mitarbeiter!$D173="",DATE(2028,7,0),Mitarbeiter!$D173),TODAY()))-(MAX(DATE(2028,6,1),Mitarbeiter!$C173))+1),MAX(0,NETWORKDAYS(MAX(DATE(2028,6,1),Mitarbeiter!$C173),MIN(DATE(2028,7,0),IF(Mitarbeiter!$D173="",DATE(2028,7,0),Mitarbeiter!$D173),TODAY()),Einstellungen!$F$13:$F$67)))*N(Mitarbeiter!$E173)/IF(Einstellungen!$C$11="7 Tage",7,5),N('Ist-Stunden'!AI173)),MAX(IF(Einstellungen!$C$11="7 Tage",MAX(0,(MIN(DATE(2028,7,0),IF(Mitarbeiter!$D173="",DATE(2028,7,0),Mitarbeiter!$D173),TODAY()))-(MAX(DATE(2028,6,1),Mitarbeiter!$C173))+1),MAX(0,NETWORKDAYS(MAX(DATE(2028,6,1),Mitarbeiter!$C173),MIN(DATE(2028,7,0),IF(Mitarbeiter!$D173="",DATE(2028,7,0),Mitarbeiter!$D173),TODAY()),Einstellungen!$F$13:$F$67)))*N(Mitarbeiter!$E173)/IF(Einstellungen!$C$11="7 Tage",7,5),N('Ist-Stunden'!AI173)+(N(Krankheitstage!BH173)+N(Krankheitstage!BT173))*N($C173))))</f>
        <v/>
      </c>
      <c r="BN173" s="76">
        <f>IF($B173="",0,IF(Einstellungen!$C$10="Ja",MAX(IF(Einstellungen!$C$11="7 Tage",MAX(0,(MIN(DATE(2028,8,0),IF(Mitarbeiter!$D173="",DATE(2028,8,0),Mitarbeiter!$D173),TODAY()))-(MAX(DATE(2028,7,1),Mitarbeiter!$C173))+1),MAX(0,NETWORKDAYS(MAX(DATE(2028,7,1),Mitarbeiter!$C173),MIN(DATE(2028,8,0),IF(Mitarbeiter!$D173="",DATE(2028,8,0),Mitarbeiter!$D173),TODAY()),Einstellungen!$F$13:$F$67)))*N(Mitarbeiter!$E173)/IF(Einstellungen!$C$11="7 Tage",7,5),N('Ist-Stunden'!AJ173)),MAX(IF(Einstellungen!$C$11="7 Tage",MAX(0,(MIN(DATE(2028,8,0),IF(Mitarbeiter!$D173="",DATE(2028,8,0),Mitarbeiter!$D173),TODAY()))-(MAX(DATE(2028,7,1),Mitarbeiter!$C173))+1),MAX(0,NETWORKDAYS(MAX(DATE(2028,7,1),Mitarbeiter!$C173),MIN(DATE(2028,8,0),IF(Mitarbeiter!$D173="",DATE(2028,8,0),Mitarbeiter!$D173),TODAY()),Einstellungen!$F$13:$F$67)))*N(Mitarbeiter!$E173)/IF(Einstellungen!$C$11="7 Tage",7,5),N('Ist-Stunden'!AJ173)+(N(Krankheitstage!BI173)+N(Krankheitstage!BU173))*N($C173))))</f>
        <v/>
      </c>
      <c r="BO173" s="76">
        <f>IF($B173="",0,IF(Einstellungen!$C$10="Ja",MAX(IF(Einstellungen!$C$11="7 Tage",MAX(0,(MIN(DATE(2028,9,0),IF(Mitarbeiter!$D173="",DATE(2028,9,0),Mitarbeiter!$D173),TODAY()))-(MAX(DATE(2028,8,1),Mitarbeiter!$C173))+1),MAX(0,NETWORKDAYS(MAX(DATE(2028,8,1),Mitarbeiter!$C173),MIN(DATE(2028,9,0),IF(Mitarbeiter!$D173="",DATE(2028,9,0),Mitarbeiter!$D173),TODAY()),Einstellungen!$F$13:$F$67)))*N(Mitarbeiter!$E173)/IF(Einstellungen!$C$11="7 Tage",7,5),N('Ist-Stunden'!AK173)),MAX(IF(Einstellungen!$C$11="7 Tage",MAX(0,(MIN(DATE(2028,9,0),IF(Mitarbeiter!$D173="",DATE(2028,9,0),Mitarbeiter!$D173),TODAY()))-(MAX(DATE(2028,8,1),Mitarbeiter!$C173))+1),MAX(0,NETWORKDAYS(MAX(DATE(2028,8,1),Mitarbeiter!$C173),MIN(DATE(2028,9,0),IF(Mitarbeiter!$D173="",DATE(2028,9,0),Mitarbeiter!$D173),TODAY()),Einstellungen!$F$13:$F$67)))*N(Mitarbeiter!$E173)/IF(Einstellungen!$C$11="7 Tage",7,5),N('Ist-Stunden'!AK173)+(N(Krankheitstage!BJ173)+N(Krankheitstage!BV173))*N($C173))))</f>
        <v/>
      </c>
      <c r="BP173" s="76">
        <f>IF($B173="",0,IF(Einstellungen!$C$10="Ja",MAX(IF(Einstellungen!$C$11="7 Tage",MAX(0,(MIN(DATE(2028,10,0),IF(Mitarbeiter!$D173="",DATE(2028,10,0),Mitarbeiter!$D173),TODAY()))-(MAX(DATE(2028,9,1),Mitarbeiter!$C173))+1),MAX(0,NETWORKDAYS(MAX(DATE(2028,9,1),Mitarbeiter!$C173),MIN(DATE(2028,10,0),IF(Mitarbeiter!$D173="",DATE(2028,10,0),Mitarbeiter!$D173),TODAY()),Einstellungen!$F$13:$F$67)))*N(Mitarbeiter!$E173)/IF(Einstellungen!$C$11="7 Tage",7,5),N('Ist-Stunden'!AL173)),MAX(IF(Einstellungen!$C$11="7 Tage",MAX(0,(MIN(DATE(2028,10,0),IF(Mitarbeiter!$D173="",DATE(2028,10,0),Mitarbeiter!$D173),TODAY()))-(MAX(DATE(2028,9,1),Mitarbeiter!$C173))+1),MAX(0,NETWORKDAYS(MAX(DATE(2028,9,1),Mitarbeiter!$C173),MIN(DATE(2028,10,0),IF(Mitarbeiter!$D173="",DATE(2028,10,0),Mitarbeiter!$D173),TODAY()),Einstellungen!$F$13:$F$67)))*N(Mitarbeiter!$E173)/IF(Einstellungen!$C$11="7 Tage",7,5),N('Ist-Stunden'!AL173)+(N(Krankheitstage!BK173)+N(Krankheitstage!BW173))*N($C173))))</f>
        <v/>
      </c>
      <c r="BQ173" s="76">
        <f>IF($B173="",0,IF(Einstellungen!$C$10="Ja",MAX(IF(Einstellungen!$C$11="7 Tage",MAX(0,(MIN(DATE(2028,11,0),IF(Mitarbeiter!$D173="",DATE(2028,11,0),Mitarbeiter!$D173),TODAY()))-(MAX(DATE(2028,10,1),Mitarbeiter!$C173))+1),MAX(0,NETWORKDAYS(MAX(DATE(2028,10,1),Mitarbeiter!$C173),MIN(DATE(2028,11,0),IF(Mitarbeiter!$D173="",DATE(2028,11,0),Mitarbeiter!$D173),TODAY()),Einstellungen!$F$13:$F$67)))*N(Mitarbeiter!$E173)/IF(Einstellungen!$C$11="7 Tage",7,5),N('Ist-Stunden'!AM173)),MAX(IF(Einstellungen!$C$11="7 Tage",MAX(0,(MIN(DATE(2028,11,0),IF(Mitarbeiter!$D173="",DATE(2028,11,0),Mitarbeiter!$D173),TODAY()))-(MAX(DATE(2028,10,1),Mitarbeiter!$C173))+1),MAX(0,NETWORKDAYS(MAX(DATE(2028,10,1),Mitarbeiter!$C173),MIN(DATE(2028,11,0),IF(Mitarbeiter!$D173="",DATE(2028,11,0),Mitarbeiter!$D173),TODAY()),Einstellungen!$F$13:$F$67)))*N(Mitarbeiter!$E173)/IF(Einstellungen!$C$11="7 Tage",7,5),N('Ist-Stunden'!AM173)+(N(Krankheitstage!BL173)+N(Krankheitstage!BX173))*N($C173))))</f>
        <v/>
      </c>
      <c r="BR173" s="76">
        <f>IF($B173="",0,IF(Einstellungen!$C$10="Ja",MAX(IF(Einstellungen!$C$11="7 Tage",MAX(0,(MIN(DATE(2028,12,0),IF(Mitarbeiter!$D173="",DATE(2028,12,0),Mitarbeiter!$D173),TODAY()))-(MAX(DATE(2028,11,1),Mitarbeiter!$C173))+1),MAX(0,NETWORKDAYS(MAX(DATE(2028,11,1),Mitarbeiter!$C173),MIN(DATE(2028,12,0),IF(Mitarbeiter!$D173="",DATE(2028,12,0),Mitarbeiter!$D173),TODAY()),Einstellungen!$F$13:$F$67)))*N(Mitarbeiter!$E173)/IF(Einstellungen!$C$11="7 Tage",7,5),N('Ist-Stunden'!AN173)),MAX(IF(Einstellungen!$C$11="7 Tage",MAX(0,(MIN(DATE(2028,12,0),IF(Mitarbeiter!$D173="",DATE(2028,12,0),Mitarbeiter!$D173),TODAY()))-(MAX(DATE(2028,11,1),Mitarbeiter!$C173))+1),MAX(0,NETWORKDAYS(MAX(DATE(2028,11,1),Mitarbeiter!$C173),MIN(DATE(2028,12,0),IF(Mitarbeiter!$D173="",DATE(2028,12,0),Mitarbeiter!$D173),TODAY()),Einstellungen!$F$13:$F$67)))*N(Mitarbeiter!$E173)/IF(Einstellungen!$C$11="7 Tage",7,5),N('Ist-Stunden'!AN173)+(N(Krankheitstage!BM173)+N(Krankheitstage!BY173))*N($C173))))</f>
        <v/>
      </c>
      <c r="BS173" s="76">
        <f>IF($B173="",0,IF(Einstellungen!$C$10="Ja",MAX(IF(Einstellungen!$C$11="7 Tage",MAX(0,(MIN(DATE(2028,13,0),IF(Mitarbeiter!$D173="",DATE(2028,13,0),Mitarbeiter!$D173),TODAY()))-(MAX(DATE(2028,12,1),Mitarbeiter!$C173))+1),MAX(0,NETWORKDAYS(MAX(DATE(2028,12,1),Mitarbeiter!$C173),MIN(DATE(2028,13,0),IF(Mitarbeiter!$D173="",DATE(2028,13,0),Mitarbeiter!$D173),TODAY()),Einstellungen!$F$13:$F$67)))*N(Mitarbeiter!$E173)/IF(Einstellungen!$C$11="7 Tage",7,5),N('Ist-Stunden'!AO173)),MAX(IF(Einstellungen!$C$11="7 Tage",MAX(0,(MIN(DATE(2028,13,0),IF(Mitarbeiter!$D173="",DATE(2028,13,0),Mitarbeiter!$D173),TODAY()))-(MAX(DATE(2028,12,1),Mitarbeiter!$C173))+1),MAX(0,NETWORKDAYS(MAX(DATE(2028,12,1),Mitarbeiter!$C173),MIN(DATE(2028,13,0),IF(Mitarbeiter!$D173="",DATE(2028,13,0),Mitarbeiter!$D173),TODAY()),Einstellungen!$F$13:$F$67)))*N(Mitarbeiter!$E173)/IF(Einstellungen!$C$11="7 Tage",7,5),N('Ist-Stunden'!AO173)+(N(Krankheitstage!BN173)+N(Krankheitstage!BZ173))*N($C173))))</f>
        <v/>
      </c>
      <c r="BT173" s="76">
        <f>IF($B173="",0,IF(Einstellungen!$C$10="Ja",MAX(IF(Einstellungen!$C$11="7 Tage",MAX(0,(MIN(DATE(2029,2,0),IF(Mitarbeiter!$D173="",DATE(2029,2,0),Mitarbeiter!$D173),TODAY()))-(MAX(DATE(2029,1,1),Mitarbeiter!$C173))+1),MAX(0,NETWORKDAYS(MAX(DATE(2029,1,1),Mitarbeiter!$C173),MIN(DATE(2029,2,0),IF(Mitarbeiter!$D173="",DATE(2029,2,0),Mitarbeiter!$D173),TODAY()),Einstellungen!$F$13:$F$67)))*N(Mitarbeiter!$E173)/IF(Einstellungen!$C$11="7 Tage",7,5),N('Ist-Stunden'!AP173)),MAX(IF(Einstellungen!$C$11="7 Tage",MAX(0,(MIN(DATE(2029,2,0),IF(Mitarbeiter!$D173="",DATE(2029,2,0),Mitarbeiter!$D173),TODAY()))-(MAX(DATE(2029,1,1),Mitarbeiter!$C173))+1),MAX(0,NETWORKDAYS(MAX(DATE(2029,1,1),Mitarbeiter!$C173),MIN(DATE(2029,2,0),IF(Mitarbeiter!$D173="",DATE(2029,2,0),Mitarbeiter!$D173),TODAY()),Einstellungen!$F$13:$F$67)))*N(Mitarbeiter!$E173)/IF(Einstellungen!$C$11="7 Tage",7,5),N('Ist-Stunden'!AP173)+(N(Krankheitstage!CA173)+N(Krankheitstage!CM173))*N($C173))))</f>
        <v/>
      </c>
      <c r="BU173" s="76">
        <f>IF($B173="",0,IF(Einstellungen!$C$10="Ja",MAX(IF(Einstellungen!$C$11="7 Tage",MAX(0,(MIN(DATE(2029,3,0),IF(Mitarbeiter!$D173="",DATE(2029,3,0),Mitarbeiter!$D173),TODAY()))-(MAX(DATE(2029,2,1),Mitarbeiter!$C173))+1),MAX(0,NETWORKDAYS(MAX(DATE(2029,2,1),Mitarbeiter!$C173),MIN(DATE(2029,3,0),IF(Mitarbeiter!$D173="",DATE(2029,3,0),Mitarbeiter!$D173),TODAY()),Einstellungen!$F$13:$F$67)))*N(Mitarbeiter!$E173)/IF(Einstellungen!$C$11="7 Tage",7,5),N('Ist-Stunden'!AQ173)),MAX(IF(Einstellungen!$C$11="7 Tage",MAX(0,(MIN(DATE(2029,3,0),IF(Mitarbeiter!$D173="",DATE(2029,3,0),Mitarbeiter!$D173),TODAY()))-(MAX(DATE(2029,2,1),Mitarbeiter!$C173))+1),MAX(0,NETWORKDAYS(MAX(DATE(2029,2,1),Mitarbeiter!$C173),MIN(DATE(2029,3,0),IF(Mitarbeiter!$D173="",DATE(2029,3,0),Mitarbeiter!$D173),TODAY()),Einstellungen!$F$13:$F$67)))*N(Mitarbeiter!$E173)/IF(Einstellungen!$C$11="7 Tage",7,5),N('Ist-Stunden'!AQ173)+(N(Krankheitstage!CB173)+N(Krankheitstage!CN173))*N($C173))))</f>
        <v/>
      </c>
      <c r="BV173" s="76">
        <f>IF($B173="",0,IF(Einstellungen!$C$10="Ja",MAX(IF(Einstellungen!$C$11="7 Tage",MAX(0,(MIN(DATE(2029,4,0),IF(Mitarbeiter!$D173="",DATE(2029,4,0),Mitarbeiter!$D173),TODAY()))-(MAX(DATE(2029,3,1),Mitarbeiter!$C173))+1),MAX(0,NETWORKDAYS(MAX(DATE(2029,3,1),Mitarbeiter!$C173),MIN(DATE(2029,4,0),IF(Mitarbeiter!$D173="",DATE(2029,4,0),Mitarbeiter!$D173),TODAY()),Einstellungen!$F$13:$F$67)))*N(Mitarbeiter!$E173)/IF(Einstellungen!$C$11="7 Tage",7,5),N('Ist-Stunden'!AR173)),MAX(IF(Einstellungen!$C$11="7 Tage",MAX(0,(MIN(DATE(2029,4,0),IF(Mitarbeiter!$D173="",DATE(2029,4,0),Mitarbeiter!$D173),TODAY()))-(MAX(DATE(2029,3,1),Mitarbeiter!$C173))+1),MAX(0,NETWORKDAYS(MAX(DATE(2029,3,1),Mitarbeiter!$C173),MIN(DATE(2029,4,0),IF(Mitarbeiter!$D173="",DATE(2029,4,0),Mitarbeiter!$D173),TODAY()),Einstellungen!$F$13:$F$67)))*N(Mitarbeiter!$E173)/IF(Einstellungen!$C$11="7 Tage",7,5),N('Ist-Stunden'!AR173)+(N(Krankheitstage!CC173)+N(Krankheitstage!CO173))*N($C173))))</f>
        <v/>
      </c>
      <c r="BW173" s="76">
        <f>IF($B173="",0,IF(Einstellungen!$C$10="Ja",MAX(IF(Einstellungen!$C$11="7 Tage",MAX(0,(MIN(DATE(2029,5,0),IF(Mitarbeiter!$D173="",DATE(2029,5,0),Mitarbeiter!$D173),TODAY()))-(MAX(DATE(2029,4,1),Mitarbeiter!$C173))+1),MAX(0,NETWORKDAYS(MAX(DATE(2029,4,1),Mitarbeiter!$C173),MIN(DATE(2029,5,0),IF(Mitarbeiter!$D173="",DATE(2029,5,0),Mitarbeiter!$D173),TODAY()),Einstellungen!$F$13:$F$67)))*N(Mitarbeiter!$E173)/IF(Einstellungen!$C$11="7 Tage",7,5),N('Ist-Stunden'!AS173)),MAX(IF(Einstellungen!$C$11="7 Tage",MAX(0,(MIN(DATE(2029,5,0),IF(Mitarbeiter!$D173="",DATE(2029,5,0),Mitarbeiter!$D173),TODAY()))-(MAX(DATE(2029,4,1),Mitarbeiter!$C173))+1),MAX(0,NETWORKDAYS(MAX(DATE(2029,4,1),Mitarbeiter!$C173),MIN(DATE(2029,5,0),IF(Mitarbeiter!$D173="",DATE(2029,5,0),Mitarbeiter!$D173),TODAY()),Einstellungen!$F$13:$F$67)))*N(Mitarbeiter!$E173)/IF(Einstellungen!$C$11="7 Tage",7,5),N('Ist-Stunden'!AS173)+(N(Krankheitstage!CD173)+N(Krankheitstage!CP173))*N($C173))))</f>
        <v/>
      </c>
      <c r="BX173" s="76">
        <f>IF($B173="",0,IF(Einstellungen!$C$10="Ja",MAX(IF(Einstellungen!$C$11="7 Tage",MAX(0,(MIN(DATE(2029,6,0),IF(Mitarbeiter!$D173="",DATE(2029,6,0),Mitarbeiter!$D173),TODAY()))-(MAX(DATE(2029,5,1),Mitarbeiter!$C173))+1),MAX(0,NETWORKDAYS(MAX(DATE(2029,5,1),Mitarbeiter!$C173),MIN(DATE(2029,6,0),IF(Mitarbeiter!$D173="",DATE(2029,6,0),Mitarbeiter!$D173),TODAY()),Einstellungen!$F$13:$F$67)))*N(Mitarbeiter!$E173)/IF(Einstellungen!$C$11="7 Tage",7,5),N('Ist-Stunden'!AT173)),MAX(IF(Einstellungen!$C$11="7 Tage",MAX(0,(MIN(DATE(2029,6,0),IF(Mitarbeiter!$D173="",DATE(2029,6,0),Mitarbeiter!$D173),TODAY()))-(MAX(DATE(2029,5,1),Mitarbeiter!$C173))+1),MAX(0,NETWORKDAYS(MAX(DATE(2029,5,1),Mitarbeiter!$C173),MIN(DATE(2029,6,0),IF(Mitarbeiter!$D173="",DATE(2029,6,0),Mitarbeiter!$D173),TODAY()),Einstellungen!$F$13:$F$67)))*N(Mitarbeiter!$E173)/IF(Einstellungen!$C$11="7 Tage",7,5),N('Ist-Stunden'!AT173)+(N(Krankheitstage!CE173)+N(Krankheitstage!CQ173))*N($C173))))</f>
        <v/>
      </c>
      <c r="BY173" s="76">
        <f>IF($B173="",0,IF(Einstellungen!$C$10="Ja",MAX(IF(Einstellungen!$C$11="7 Tage",MAX(0,(MIN(DATE(2029,7,0),IF(Mitarbeiter!$D173="",DATE(2029,7,0),Mitarbeiter!$D173),TODAY()))-(MAX(DATE(2029,6,1),Mitarbeiter!$C173))+1),MAX(0,NETWORKDAYS(MAX(DATE(2029,6,1),Mitarbeiter!$C173),MIN(DATE(2029,7,0),IF(Mitarbeiter!$D173="",DATE(2029,7,0),Mitarbeiter!$D173),TODAY()),Einstellungen!$F$13:$F$67)))*N(Mitarbeiter!$E173)/IF(Einstellungen!$C$11="7 Tage",7,5),N('Ist-Stunden'!AU173)),MAX(IF(Einstellungen!$C$11="7 Tage",MAX(0,(MIN(DATE(2029,7,0),IF(Mitarbeiter!$D173="",DATE(2029,7,0),Mitarbeiter!$D173),TODAY()))-(MAX(DATE(2029,6,1),Mitarbeiter!$C173))+1),MAX(0,NETWORKDAYS(MAX(DATE(2029,6,1),Mitarbeiter!$C173),MIN(DATE(2029,7,0),IF(Mitarbeiter!$D173="",DATE(2029,7,0),Mitarbeiter!$D173),TODAY()),Einstellungen!$F$13:$F$67)))*N(Mitarbeiter!$E173)/IF(Einstellungen!$C$11="7 Tage",7,5),N('Ist-Stunden'!AU173)+(N(Krankheitstage!CF173)+N(Krankheitstage!CR173))*N($C173))))</f>
        <v/>
      </c>
      <c r="BZ173" s="76">
        <f>IF($B173="",0,IF(Einstellungen!$C$10="Ja",MAX(IF(Einstellungen!$C$11="7 Tage",MAX(0,(MIN(DATE(2029,8,0),IF(Mitarbeiter!$D173="",DATE(2029,8,0),Mitarbeiter!$D173),TODAY()))-(MAX(DATE(2029,7,1),Mitarbeiter!$C173))+1),MAX(0,NETWORKDAYS(MAX(DATE(2029,7,1),Mitarbeiter!$C173),MIN(DATE(2029,8,0),IF(Mitarbeiter!$D173="",DATE(2029,8,0),Mitarbeiter!$D173),TODAY()),Einstellungen!$F$13:$F$67)))*N(Mitarbeiter!$E173)/IF(Einstellungen!$C$11="7 Tage",7,5),N('Ist-Stunden'!AV173)),MAX(IF(Einstellungen!$C$11="7 Tage",MAX(0,(MIN(DATE(2029,8,0),IF(Mitarbeiter!$D173="",DATE(2029,8,0),Mitarbeiter!$D173),TODAY()))-(MAX(DATE(2029,7,1),Mitarbeiter!$C173))+1),MAX(0,NETWORKDAYS(MAX(DATE(2029,7,1),Mitarbeiter!$C173),MIN(DATE(2029,8,0),IF(Mitarbeiter!$D173="",DATE(2029,8,0),Mitarbeiter!$D173),TODAY()),Einstellungen!$F$13:$F$67)))*N(Mitarbeiter!$E173)/IF(Einstellungen!$C$11="7 Tage",7,5),N('Ist-Stunden'!AV173)+(N(Krankheitstage!CG173)+N(Krankheitstage!CS173))*N($C173))))</f>
        <v/>
      </c>
      <c r="CA173" s="76">
        <f>IF($B173="",0,IF(Einstellungen!$C$10="Ja",MAX(IF(Einstellungen!$C$11="7 Tage",MAX(0,(MIN(DATE(2029,9,0),IF(Mitarbeiter!$D173="",DATE(2029,9,0),Mitarbeiter!$D173),TODAY()))-(MAX(DATE(2029,8,1),Mitarbeiter!$C173))+1),MAX(0,NETWORKDAYS(MAX(DATE(2029,8,1),Mitarbeiter!$C173),MIN(DATE(2029,9,0),IF(Mitarbeiter!$D173="",DATE(2029,9,0),Mitarbeiter!$D173),TODAY()),Einstellungen!$F$13:$F$67)))*N(Mitarbeiter!$E173)/IF(Einstellungen!$C$11="7 Tage",7,5),N('Ist-Stunden'!AW173)),MAX(IF(Einstellungen!$C$11="7 Tage",MAX(0,(MIN(DATE(2029,9,0),IF(Mitarbeiter!$D173="",DATE(2029,9,0),Mitarbeiter!$D173),TODAY()))-(MAX(DATE(2029,8,1),Mitarbeiter!$C173))+1),MAX(0,NETWORKDAYS(MAX(DATE(2029,8,1),Mitarbeiter!$C173),MIN(DATE(2029,9,0),IF(Mitarbeiter!$D173="",DATE(2029,9,0),Mitarbeiter!$D173),TODAY()),Einstellungen!$F$13:$F$67)))*N(Mitarbeiter!$E173)/IF(Einstellungen!$C$11="7 Tage",7,5),N('Ist-Stunden'!AW173)+(N(Krankheitstage!CH173)+N(Krankheitstage!CT173))*N($C173))))</f>
        <v/>
      </c>
      <c r="CB173" s="76">
        <f>IF($B173="",0,IF(Einstellungen!$C$10="Ja",MAX(IF(Einstellungen!$C$11="7 Tage",MAX(0,(MIN(DATE(2029,10,0),IF(Mitarbeiter!$D173="",DATE(2029,10,0),Mitarbeiter!$D173),TODAY()))-(MAX(DATE(2029,9,1),Mitarbeiter!$C173))+1),MAX(0,NETWORKDAYS(MAX(DATE(2029,9,1),Mitarbeiter!$C173),MIN(DATE(2029,10,0),IF(Mitarbeiter!$D173="",DATE(2029,10,0),Mitarbeiter!$D173),TODAY()),Einstellungen!$F$13:$F$67)))*N(Mitarbeiter!$E173)/IF(Einstellungen!$C$11="7 Tage",7,5),N('Ist-Stunden'!AX173)),MAX(IF(Einstellungen!$C$11="7 Tage",MAX(0,(MIN(DATE(2029,10,0),IF(Mitarbeiter!$D173="",DATE(2029,10,0),Mitarbeiter!$D173),TODAY()))-(MAX(DATE(2029,9,1),Mitarbeiter!$C173))+1),MAX(0,NETWORKDAYS(MAX(DATE(2029,9,1),Mitarbeiter!$C173),MIN(DATE(2029,10,0),IF(Mitarbeiter!$D173="",DATE(2029,10,0),Mitarbeiter!$D173),TODAY()),Einstellungen!$F$13:$F$67)))*N(Mitarbeiter!$E173)/IF(Einstellungen!$C$11="7 Tage",7,5),N('Ist-Stunden'!AX173)+(N(Krankheitstage!CI173)+N(Krankheitstage!CU173))*N($C173))))</f>
        <v/>
      </c>
      <c r="CC173" s="76">
        <f>IF($B173="",0,IF(Einstellungen!$C$10="Ja",MAX(IF(Einstellungen!$C$11="7 Tage",MAX(0,(MIN(DATE(2029,11,0),IF(Mitarbeiter!$D173="",DATE(2029,11,0),Mitarbeiter!$D173),TODAY()))-(MAX(DATE(2029,10,1),Mitarbeiter!$C173))+1),MAX(0,NETWORKDAYS(MAX(DATE(2029,10,1),Mitarbeiter!$C173),MIN(DATE(2029,11,0),IF(Mitarbeiter!$D173="",DATE(2029,11,0),Mitarbeiter!$D173),TODAY()),Einstellungen!$F$13:$F$67)))*N(Mitarbeiter!$E173)/IF(Einstellungen!$C$11="7 Tage",7,5),N('Ist-Stunden'!AY173)),MAX(IF(Einstellungen!$C$11="7 Tage",MAX(0,(MIN(DATE(2029,11,0),IF(Mitarbeiter!$D173="",DATE(2029,11,0),Mitarbeiter!$D173),TODAY()))-(MAX(DATE(2029,10,1),Mitarbeiter!$C173))+1),MAX(0,NETWORKDAYS(MAX(DATE(2029,10,1),Mitarbeiter!$C173),MIN(DATE(2029,11,0),IF(Mitarbeiter!$D173="",DATE(2029,11,0),Mitarbeiter!$D173),TODAY()),Einstellungen!$F$13:$F$67)))*N(Mitarbeiter!$E173)/IF(Einstellungen!$C$11="7 Tage",7,5),N('Ist-Stunden'!AY173)+(N(Krankheitstage!CJ173)+N(Krankheitstage!CV173))*N($C173))))</f>
        <v/>
      </c>
      <c r="CD173" s="76">
        <f>IF($B173="",0,IF(Einstellungen!$C$10="Ja",MAX(IF(Einstellungen!$C$11="7 Tage",MAX(0,(MIN(DATE(2029,12,0),IF(Mitarbeiter!$D173="",DATE(2029,12,0),Mitarbeiter!$D173),TODAY()))-(MAX(DATE(2029,11,1),Mitarbeiter!$C173))+1),MAX(0,NETWORKDAYS(MAX(DATE(2029,11,1),Mitarbeiter!$C173),MIN(DATE(2029,12,0),IF(Mitarbeiter!$D173="",DATE(2029,12,0),Mitarbeiter!$D173),TODAY()),Einstellungen!$F$13:$F$67)))*N(Mitarbeiter!$E173)/IF(Einstellungen!$C$11="7 Tage",7,5),N('Ist-Stunden'!AZ173)),MAX(IF(Einstellungen!$C$11="7 Tage",MAX(0,(MIN(DATE(2029,12,0),IF(Mitarbeiter!$D173="",DATE(2029,12,0),Mitarbeiter!$D173),TODAY()))-(MAX(DATE(2029,11,1),Mitarbeiter!$C173))+1),MAX(0,NETWORKDAYS(MAX(DATE(2029,11,1),Mitarbeiter!$C173),MIN(DATE(2029,12,0),IF(Mitarbeiter!$D173="",DATE(2029,12,0),Mitarbeiter!$D173),TODAY()),Einstellungen!$F$13:$F$67)))*N(Mitarbeiter!$E173)/IF(Einstellungen!$C$11="7 Tage",7,5),N('Ist-Stunden'!AZ173)+(N(Krankheitstage!CK173)+N(Krankheitstage!CW173))*N($C173))))</f>
        <v/>
      </c>
      <c r="CE173" s="76">
        <f>IF($B173="",0,IF(Einstellungen!$C$10="Ja",MAX(IF(Einstellungen!$C$11="7 Tage",MAX(0,(MIN(DATE(2029,13,0),IF(Mitarbeiter!$D173="",DATE(2029,13,0),Mitarbeiter!$D173),TODAY()))-(MAX(DATE(2029,12,1),Mitarbeiter!$C173))+1),MAX(0,NETWORKDAYS(MAX(DATE(2029,12,1),Mitarbeiter!$C173),MIN(DATE(2029,13,0),IF(Mitarbeiter!$D173="",DATE(2029,13,0),Mitarbeiter!$D173),TODAY()),Einstellungen!$F$13:$F$67)))*N(Mitarbeiter!$E173)/IF(Einstellungen!$C$11="7 Tage",7,5),N('Ist-Stunden'!BA173)),MAX(IF(Einstellungen!$C$11="7 Tage",MAX(0,(MIN(DATE(2029,13,0),IF(Mitarbeiter!$D173="",DATE(2029,13,0),Mitarbeiter!$D173),TODAY()))-(MAX(DATE(2029,12,1),Mitarbeiter!$C173))+1),MAX(0,NETWORKDAYS(MAX(DATE(2029,12,1),Mitarbeiter!$C173),MIN(DATE(2029,13,0),IF(Mitarbeiter!$D173="",DATE(2029,13,0),Mitarbeiter!$D173),TODAY()),Einstellungen!$F$13:$F$67)))*N(Mitarbeiter!$E173)/IF(Einstellungen!$C$11="7 Tage",7,5),N('Ist-Stunden'!BA173)+(N(Krankheitstage!CL173)+N(Krankheitstage!CX173))*N($C173))))</f>
        <v/>
      </c>
      <c r="CF173" s="76">
        <f>IF($B173="",0,IF(Einstellungen!$C$10="Ja",MAX(IF(Einstellungen!$C$11="7 Tage",MAX(0,(MIN(DATE(2030,2,0),IF(Mitarbeiter!$D173="",DATE(2030,2,0),Mitarbeiter!$D173),TODAY()))-(MAX(DATE(2030,1,1),Mitarbeiter!$C173))+1),MAX(0,NETWORKDAYS(MAX(DATE(2030,1,1),Mitarbeiter!$C173),MIN(DATE(2030,2,0),IF(Mitarbeiter!$D173="",DATE(2030,2,0),Mitarbeiter!$D173),TODAY()),Einstellungen!$F$13:$F$67)))*N(Mitarbeiter!$E173)/IF(Einstellungen!$C$11="7 Tage",7,5),N('Ist-Stunden'!BB173)),MAX(IF(Einstellungen!$C$11="7 Tage",MAX(0,(MIN(DATE(2030,2,0),IF(Mitarbeiter!$D173="",DATE(2030,2,0),Mitarbeiter!$D173),TODAY()))-(MAX(DATE(2030,1,1),Mitarbeiter!$C173))+1),MAX(0,NETWORKDAYS(MAX(DATE(2030,1,1),Mitarbeiter!$C173),MIN(DATE(2030,2,0),IF(Mitarbeiter!$D173="",DATE(2030,2,0),Mitarbeiter!$D173),TODAY()),Einstellungen!$F$13:$F$67)))*N(Mitarbeiter!$E173)/IF(Einstellungen!$C$11="7 Tage",7,5),N('Ist-Stunden'!BB173)+(N(Krankheitstage!CY173)+N(Krankheitstage!DK173))*N($C173))))</f>
        <v/>
      </c>
      <c r="CG173" s="76">
        <f>IF($B173="",0,IF(Einstellungen!$C$10="Ja",MAX(IF(Einstellungen!$C$11="7 Tage",MAX(0,(MIN(DATE(2030,3,0),IF(Mitarbeiter!$D173="",DATE(2030,3,0),Mitarbeiter!$D173),TODAY()))-(MAX(DATE(2030,2,1),Mitarbeiter!$C173))+1),MAX(0,NETWORKDAYS(MAX(DATE(2030,2,1),Mitarbeiter!$C173),MIN(DATE(2030,3,0),IF(Mitarbeiter!$D173="",DATE(2030,3,0),Mitarbeiter!$D173),TODAY()),Einstellungen!$F$13:$F$67)))*N(Mitarbeiter!$E173)/IF(Einstellungen!$C$11="7 Tage",7,5),N('Ist-Stunden'!BC173)),MAX(IF(Einstellungen!$C$11="7 Tage",MAX(0,(MIN(DATE(2030,3,0),IF(Mitarbeiter!$D173="",DATE(2030,3,0),Mitarbeiter!$D173),TODAY()))-(MAX(DATE(2030,2,1),Mitarbeiter!$C173))+1),MAX(0,NETWORKDAYS(MAX(DATE(2030,2,1),Mitarbeiter!$C173),MIN(DATE(2030,3,0),IF(Mitarbeiter!$D173="",DATE(2030,3,0),Mitarbeiter!$D173),TODAY()),Einstellungen!$F$13:$F$67)))*N(Mitarbeiter!$E173)/IF(Einstellungen!$C$11="7 Tage",7,5),N('Ist-Stunden'!BC173)+(N(Krankheitstage!CZ173)+N(Krankheitstage!DL173))*N($C173))))</f>
        <v/>
      </c>
      <c r="CH173" s="76">
        <f>IF($B173="",0,IF(Einstellungen!$C$10="Ja",MAX(IF(Einstellungen!$C$11="7 Tage",MAX(0,(MIN(DATE(2030,4,0),IF(Mitarbeiter!$D173="",DATE(2030,4,0),Mitarbeiter!$D173),TODAY()))-(MAX(DATE(2030,3,1),Mitarbeiter!$C173))+1),MAX(0,NETWORKDAYS(MAX(DATE(2030,3,1),Mitarbeiter!$C173),MIN(DATE(2030,4,0),IF(Mitarbeiter!$D173="",DATE(2030,4,0),Mitarbeiter!$D173),TODAY()),Einstellungen!$F$13:$F$67)))*N(Mitarbeiter!$E173)/IF(Einstellungen!$C$11="7 Tage",7,5),N('Ist-Stunden'!BD173)),MAX(IF(Einstellungen!$C$11="7 Tage",MAX(0,(MIN(DATE(2030,4,0),IF(Mitarbeiter!$D173="",DATE(2030,4,0),Mitarbeiter!$D173),TODAY()))-(MAX(DATE(2030,3,1),Mitarbeiter!$C173))+1),MAX(0,NETWORKDAYS(MAX(DATE(2030,3,1),Mitarbeiter!$C173),MIN(DATE(2030,4,0),IF(Mitarbeiter!$D173="",DATE(2030,4,0),Mitarbeiter!$D173),TODAY()),Einstellungen!$F$13:$F$67)))*N(Mitarbeiter!$E173)/IF(Einstellungen!$C$11="7 Tage",7,5),N('Ist-Stunden'!BD173)+(N(Krankheitstage!DA173)+N(Krankheitstage!DM173))*N($C173))))</f>
        <v/>
      </c>
      <c r="CI173" s="76">
        <f>IF($B173="",0,IF(Einstellungen!$C$10="Ja",MAX(IF(Einstellungen!$C$11="7 Tage",MAX(0,(MIN(DATE(2030,5,0),IF(Mitarbeiter!$D173="",DATE(2030,5,0),Mitarbeiter!$D173),TODAY()))-(MAX(DATE(2030,4,1),Mitarbeiter!$C173))+1),MAX(0,NETWORKDAYS(MAX(DATE(2030,4,1),Mitarbeiter!$C173),MIN(DATE(2030,5,0),IF(Mitarbeiter!$D173="",DATE(2030,5,0),Mitarbeiter!$D173),TODAY()),Einstellungen!$F$13:$F$67)))*N(Mitarbeiter!$E173)/IF(Einstellungen!$C$11="7 Tage",7,5),N('Ist-Stunden'!BE173)),MAX(IF(Einstellungen!$C$11="7 Tage",MAX(0,(MIN(DATE(2030,5,0),IF(Mitarbeiter!$D173="",DATE(2030,5,0),Mitarbeiter!$D173),TODAY()))-(MAX(DATE(2030,4,1),Mitarbeiter!$C173))+1),MAX(0,NETWORKDAYS(MAX(DATE(2030,4,1),Mitarbeiter!$C173),MIN(DATE(2030,5,0),IF(Mitarbeiter!$D173="",DATE(2030,5,0),Mitarbeiter!$D173),TODAY()),Einstellungen!$F$13:$F$67)))*N(Mitarbeiter!$E173)/IF(Einstellungen!$C$11="7 Tage",7,5),N('Ist-Stunden'!BE173)+(N(Krankheitstage!DB173)+N(Krankheitstage!DN173))*N($C173))))</f>
        <v/>
      </c>
      <c r="CJ173" s="76">
        <f>IF($B173="",0,IF(Einstellungen!$C$10="Ja",MAX(IF(Einstellungen!$C$11="7 Tage",MAX(0,(MIN(DATE(2030,6,0),IF(Mitarbeiter!$D173="",DATE(2030,6,0),Mitarbeiter!$D173),TODAY()))-(MAX(DATE(2030,5,1),Mitarbeiter!$C173))+1),MAX(0,NETWORKDAYS(MAX(DATE(2030,5,1),Mitarbeiter!$C173),MIN(DATE(2030,6,0),IF(Mitarbeiter!$D173="",DATE(2030,6,0),Mitarbeiter!$D173),TODAY()),Einstellungen!$F$13:$F$67)))*N(Mitarbeiter!$E173)/IF(Einstellungen!$C$11="7 Tage",7,5),N('Ist-Stunden'!BF173)),MAX(IF(Einstellungen!$C$11="7 Tage",MAX(0,(MIN(DATE(2030,6,0),IF(Mitarbeiter!$D173="",DATE(2030,6,0),Mitarbeiter!$D173),TODAY()))-(MAX(DATE(2030,5,1),Mitarbeiter!$C173))+1),MAX(0,NETWORKDAYS(MAX(DATE(2030,5,1),Mitarbeiter!$C173),MIN(DATE(2030,6,0),IF(Mitarbeiter!$D173="",DATE(2030,6,0),Mitarbeiter!$D173),TODAY()),Einstellungen!$F$13:$F$67)))*N(Mitarbeiter!$E173)/IF(Einstellungen!$C$11="7 Tage",7,5),N('Ist-Stunden'!BF173)+(N(Krankheitstage!DC173)+N(Krankheitstage!DO173))*N($C173))))</f>
        <v/>
      </c>
      <c r="CK173" s="76">
        <f>IF($B173="",0,IF(Einstellungen!$C$10="Ja",MAX(IF(Einstellungen!$C$11="7 Tage",MAX(0,(MIN(DATE(2030,7,0),IF(Mitarbeiter!$D173="",DATE(2030,7,0),Mitarbeiter!$D173),TODAY()))-(MAX(DATE(2030,6,1),Mitarbeiter!$C173))+1),MAX(0,NETWORKDAYS(MAX(DATE(2030,6,1),Mitarbeiter!$C173),MIN(DATE(2030,7,0),IF(Mitarbeiter!$D173="",DATE(2030,7,0),Mitarbeiter!$D173),TODAY()),Einstellungen!$F$13:$F$67)))*N(Mitarbeiter!$E173)/IF(Einstellungen!$C$11="7 Tage",7,5),N('Ist-Stunden'!BG173)),MAX(IF(Einstellungen!$C$11="7 Tage",MAX(0,(MIN(DATE(2030,7,0),IF(Mitarbeiter!$D173="",DATE(2030,7,0),Mitarbeiter!$D173),TODAY()))-(MAX(DATE(2030,6,1),Mitarbeiter!$C173))+1),MAX(0,NETWORKDAYS(MAX(DATE(2030,6,1),Mitarbeiter!$C173),MIN(DATE(2030,7,0),IF(Mitarbeiter!$D173="",DATE(2030,7,0),Mitarbeiter!$D173),TODAY()),Einstellungen!$F$13:$F$67)))*N(Mitarbeiter!$E173)/IF(Einstellungen!$C$11="7 Tage",7,5),N('Ist-Stunden'!BG173)+(N(Krankheitstage!DD173)+N(Krankheitstage!DP173))*N($C173))))</f>
        <v/>
      </c>
      <c r="CL173" s="76">
        <f>IF($B173="",0,IF(Einstellungen!$C$10="Ja",MAX(IF(Einstellungen!$C$11="7 Tage",MAX(0,(MIN(DATE(2030,8,0),IF(Mitarbeiter!$D173="",DATE(2030,8,0),Mitarbeiter!$D173),TODAY()))-(MAX(DATE(2030,7,1),Mitarbeiter!$C173))+1),MAX(0,NETWORKDAYS(MAX(DATE(2030,7,1),Mitarbeiter!$C173),MIN(DATE(2030,8,0),IF(Mitarbeiter!$D173="",DATE(2030,8,0),Mitarbeiter!$D173),TODAY()),Einstellungen!$F$13:$F$67)))*N(Mitarbeiter!$E173)/IF(Einstellungen!$C$11="7 Tage",7,5),N('Ist-Stunden'!BH173)),MAX(IF(Einstellungen!$C$11="7 Tage",MAX(0,(MIN(DATE(2030,8,0),IF(Mitarbeiter!$D173="",DATE(2030,8,0),Mitarbeiter!$D173),TODAY()))-(MAX(DATE(2030,7,1),Mitarbeiter!$C173))+1),MAX(0,NETWORKDAYS(MAX(DATE(2030,7,1),Mitarbeiter!$C173),MIN(DATE(2030,8,0),IF(Mitarbeiter!$D173="",DATE(2030,8,0),Mitarbeiter!$D173),TODAY()),Einstellungen!$F$13:$F$67)))*N(Mitarbeiter!$E173)/IF(Einstellungen!$C$11="7 Tage",7,5),N('Ist-Stunden'!BH173)+(N(Krankheitstage!DE173)+N(Krankheitstage!DQ173))*N($C173))))</f>
        <v/>
      </c>
      <c r="CM173" s="76">
        <f>IF($B173="",0,IF(Einstellungen!$C$10="Ja",MAX(IF(Einstellungen!$C$11="7 Tage",MAX(0,(MIN(DATE(2030,9,0),IF(Mitarbeiter!$D173="",DATE(2030,9,0),Mitarbeiter!$D173),TODAY()))-(MAX(DATE(2030,8,1),Mitarbeiter!$C173))+1),MAX(0,NETWORKDAYS(MAX(DATE(2030,8,1),Mitarbeiter!$C173),MIN(DATE(2030,9,0),IF(Mitarbeiter!$D173="",DATE(2030,9,0),Mitarbeiter!$D173),TODAY()),Einstellungen!$F$13:$F$67)))*N(Mitarbeiter!$E173)/IF(Einstellungen!$C$11="7 Tage",7,5),N('Ist-Stunden'!BI173)),MAX(IF(Einstellungen!$C$11="7 Tage",MAX(0,(MIN(DATE(2030,9,0),IF(Mitarbeiter!$D173="",DATE(2030,9,0),Mitarbeiter!$D173),TODAY()))-(MAX(DATE(2030,8,1),Mitarbeiter!$C173))+1),MAX(0,NETWORKDAYS(MAX(DATE(2030,8,1),Mitarbeiter!$C173),MIN(DATE(2030,9,0),IF(Mitarbeiter!$D173="",DATE(2030,9,0),Mitarbeiter!$D173),TODAY()),Einstellungen!$F$13:$F$67)))*N(Mitarbeiter!$E173)/IF(Einstellungen!$C$11="7 Tage",7,5),N('Ist-Stunden'!BI173)+(N(Krankheitstage!DF173)+N(Krankheitstage!DR173))*N($C173))))</f>
        <v/>
      </c>
      <c r="CN173" s="76">
        <f>IF($B173="",0,IF(Einstellungen!$C$10="Ja",MAX(IF(Einstellungen!$C$11="7 Tage",MAX(0,(MIN(DATE(2030,10,0),IF(Mitarbeiter!$D173="",DATE(2030,10,0),Mitarbeiter!$D173),TODAY()))-(MAX(DATE(2030,9,1),Mitarbeiter!$C173))+1),MAX(0,NETWORKDAYS(MAX(DATE(2030,9,1),Mitarbeiter!$C173),MIN(DATE(2030,10,0),IF(Mitarbeiter!$D173="",DATE(2030,10,0),Mitarbeiter!$D173),TODAY()),Einstellungen!$F$13:$F$67)))*N(Mitarbeiter!$E173)/IF(Einstellungen!$C$11="7 Tage",7,5),N('Ist-Stunden'!BJ173)),MAX(IF(Einstellungen!$C$11="7 Tage",MAX(0,(MIN(DATE(2030,10,0),IF(Mitarbeiter!$D173="",DATE(2030,10,0),Mitarbeiter!$D173),TODAY()))-(MAX(DATE(2030,9,1),Mitarbeiter!$C173))+1),MAX(0,NETWORKDAYS(MAX(DATE(2030,9,1),Mitarbeiter!$C173),MIN(DATE(2030,10,0),IF(Mitarbeiter!$D173="",DATE(2030,10,0),Mitarbeiter!$D173),TODAY()),Einstellungen!$F$13:$F$67)))*N(Mitarbeiter!$E173)/IF(Einstellungen!$C$11="7 Tage",7,5),N('Ist-Stunden'!BJ173)+(N(Krankheitstage!DG173)+N(Krankheitstage!DS173))*N($C173))))</f>
        <v/>
      </c>
      <c r="CO173" s="76">
        <f>IF($B173="",0,IF(Einstellungen!$C$10="Ja",MAX(IF(Einstellungen!$C$11="7 Tage",MAX(0,(MIN(DATE(2030,11,0),IF(Mitarbeiter!$D173="",DATE(2030,11,0),Mitarbeiter!$D173),TODAY()))-(MAX(DATE(2030,10,1),Mitarbeiter!$C173))+1),MAX(0,NETWORKDAYS(MAX(DATE(2030,10,1),Mitarbeiter!$C173),MIN(DATE(2030,11,0),IF(Mitarbeiter!$D173="",DATE(2030,11,0),Mitarbeiter!$D173),TODAY()),Einstellungen!$F$13:$F$67)))*N(Mitarbeiter!$E173)/IF(Einstellungen!$C$11="7 Tage",7,5),N('Ist-Stunden'!BK173)),MAX(IF(Einstellungen!$C$11="7 Tage",MAX(0,(MIN(DATE(2030,11,0),IF(Mitarbeiter!$D173="",DATE(2030,11,0),Mitarbeiter!$D173),TODAY()))-(MAX(DATE(2030,10,1),Mitarbeiter!$C173))+1),MAX(0,NETWORKDAYS(MAX(DATE(2030,10,1),Mitarbeiter!$C173),MIN(DATE(2030,11,0),IF(Mitarbeiter!$D173="",DATE(2030,11,0),Mitarbeiter!$D173),TODAY()),Einstellungen!$F$13:$F$67)))*N(Mitarbeiter!$E173)/IF(Einstellungen!$C$11="7 Tage",7,5),N('Ist-Stunden'!BK173)+(N(Krankheitstage!DH173)+N(Krankheitstage!DT173))*N($C173))))</f>
        <v/>
      </c>
      <c r="CP173" s="76">
        <f>IF($B173="",0,IF(Einstellungen!$C$10="Ja",MAX(IF(Einstellungen!$C$11="7 Tage",MAX(0,(MIN(DATE(2030,12,0),IF(Mitarbeiter!$D173="",DATE(2030,12,0),Mitarbeiter!$D173),TODAY()))-(MAX(DATE(2030,11,1),Mitarbeiter!$C173))+1),MAX(0,NETWORKDAYS(MAX(DATE(2030,11,1),Mitarbeiter!$C173),MIN(DATE(2030,12,0),IF(Mitarbeiter!$D173="",DATE(2030,12,0),Mitarbeiter!$D173),TODAY()),Einstellungen!$F$13:$F$67)))*N(Mitarbeiter!$E173)/IF(Einstellungen!$C$11="7 Tage",7,5),N('Ist-Stunden'!BL173)),MAX(IF(Einstellungen!$C$11="7 Tage",MAX(0,(MIN(DATE(2030,12,0),IF(Mitarbeiter!$D173="",DATE(2030,12,0),Mitarbeiter!$D173),TODAY()))-(MAX(DATE(2030,11,1),Mitarbeiter!$C173))+1),MAX(0,NETWORKDAYS(MAX(DATE(2030,11,1),Mitarbeiter!$C173),MIN(DATE(2030,12,0),IF(Mitarbeiter!$D173="",DATE(2030,12,0),Mitarbeiter!$D173),TODAY()),Einstellungen!$F$13:$F$67)))*N(Mitarbeiter!$E173)/IF(Einstellungen!$C$11="7 Tage",7,5),N('Ist-Stunden'!BL173)+(N(Krankheitstage!DI173)+N(Krankheitstage!DU173))*N($C173))))</f>
        <v/>
      </c>
      <c r="CQ173" s="76">
        <f>IF($B173="",0,IF(Einstellungen!$C$10="Ja",MAX(IF(Einstellungen!$C$11="7 Tage",MAX(0,(MIN(DATE(2030,13,0),IF(Mitarbeiter!$D173="",DATE(2030,13,0),Mitarbeiter!$D173),TODAY()))-(MAX(DATE(2030,12,1),Mitarbeiter!$C173))+1),MAX(0,NETWORKDAYS(MAX(DATE(2030,12,1),Mitarbeiter!$C173),MIN(DATE(2030,13,0),IF(Mitarbeiter!$D173="",DATE(2030,13,0),Mitarbeiter!$D173),TODAY()),Einstellungen!$F$13:$F$67)))*N(Mitarbeiter!$E173)/IF(Einstellungen!$C$11="7 Tage",7,5),N('Ist-Stunden'!BM173)),MAX(IF(Einstellungen!$C$11="7 Tage",MAX(0,(MIN(DATE(2030,13,0),IF(Mitarbeiter!$D173="",DATE(2030,13,0),Mitarbeiter!$D173),TODAY()))-(MAX(DATE(2030,12,1),Mitarbeiter!$C173))+1),MAX(0,NETWORKDAYS(MAX(DATE(2030,12,1),Mitarbeiter!$C173),MIN(DATE(2030,13,0),IF(Mitarbeiter!$D173="",DATE(2030,13,0),Mitarbeiter!$D173),TODAY()),Einstellungen!$F$13:$F$67)))*N(Mitarbeiter!$E173)/IF(Einstellungen!$C$11="7 Tage",7,5),N('Ist-Stunden'!BM173)+(N(Krankheitstage!DJ173)+N(Krankheitstage!DV173))*N($C173))))</f>
        <v/>
      </c>
    </row>
    <row r="174">
      <c r="A174" s="73">
        <f>IF(Mitarbeiter!B174="","",Mitarbeiter!A174)</f>
        <v/>
      </c>
      <c r="B174" s="6">
        <f>IF(Mitarbeiter!B174="","",Mitarbeiter!B174)</f>
        <v/>
      </c>
      <c r="C174" s="74">
        <f>IF(Mitarbeiter!B174="","",Mitarbeiter!F174)</f>
        <v/>
      </c>
      <c r="D174" s="75">
        <f>N(INDEX(Krankheitstage!$G174:$DV174,1,(Einstellungen!$C$3-2026)*24+1))</f>
        <v/>
      </c>
      <c r="E174" s="75">
        <f>N(INDEX(Krankheitstage!$G174:$DV174,1,(Einstellungen!$C$3-2026)*24+2))</f>
        <v/>
      </c>
      <c r="F174" s="75">
        <f>N(INDEX(Krankheitstage!$G174:$DV174,1,(Einstellungen!$C$3-2026)*24+3))</f>
        <v/>
      </c>
      <c r="G174" s="75">
        <f>N(INDEX(Krankheitstage!$G174:$DV174,1,(Einstellungen!$C$3-2026)*24+4))</f>
        <v/>
      </c>
      <c r="H174" s="75">
        <f>N(INDEX(Krankheitstage!$G174:$DV174,1,(Einstellungen!$C$3-2026)*24+5))</f>
        <v/>
      </c>
      <c r="I174" s="75">
        <f>N(INDEX(Krankheitstage!$G174:$DV174,1,(Einstellungen!$C$3-2026)*24+6))</f>
        <v/>
      </c>
      <c r="J174" s="75">
        <f>N(INDEX(Krankheitstage!$G174:$DV174,1,(Einstellungen!$C$3-2026)*24+7))</f>
        <v/>
      </c>
      <c r="K174" s="75">
        <f>N(INDEX(Krankheitstage!$G174:$DV174,1,(Einstellungen!$C$3-2026)*24+8))</f>
        <v/>
      </c>
      <c r="L174" s="75">
        <f>N(INDEX(Krankheitstage!$G174:$DV174,1,(Einstellungen!$C$3-2026)*24+9))</f>
        <v/>
      </c>
      <c r="M174" s="75">
        <f>N(INDEX(Krankheitstage!$G174:$DV174,1,(Einstellungen!$C$3-2026)*24+10))</f>
        <v/>
      </c>
      <c r="N174" s="75">
        <f>N(INDEX(Krankheitstage!$G174:$DV174,1,(Einstellungen!$C$3-2026)*24+11))</f>
        <v/>
      </c>
      <c r="O174" s="75">
        <f>N(INDEX(Krankheitstage!$G174:$DV174,1,(Einstellungen!$C$3-2026)*24+12))</f>
        <v/>
      </c>
      <c r="P174" s="75">
        <f>IF($B174="","",SUM(D174:O174))</f>
        <v/>
      </c>
      <c r="Q174" s="75">
        <f>N(INDEX(Krankheitstage!$G174:$DV174,1,(Einstellungen!$C$3-2026)*24+13))</f>
        <v/>
      </c>
      <c r="R174" s="75">
        <f>N(INDEX(Krankheitstage!$G174:$DV174,1,(Einstellungen!$C$3-2026)*24+14))</f>
        <v/>
      </c>
      <c r="S174" s="75">
        <f>N(INDEX(Krankheitstage!$G174:$DV174,1,(Einstellungen!$C$3-2026)*24+15))</f>
        <v/>
      </c>
      <c r="T174" s="75">
        <f>N(INDEX(Krankheitstage!$G174:$DV174,1,(Einstellungen!$C$3-2026)*24+16))</f>
        <v/>
      </c>
      <c r="U174" s="75">
        <f>N(INDEX(Krankheitstage!$G174:$DV174,1,(Einstellungen!$C$3-2026)*24+17))</f>
        <v/>
      </c>
      <c r="V174" s="75">
        <f>N(INDEX(Krankheitstage!$G174:$DV174,1,(Einstellungen!$C$3-2026)*24+18))</f>
        <v/>
      </c>
      <c r="W174" s="75">
        <f>N(INDEX(Krankheitstage!$G174:$DV174,1,(Einstellungen!$C$3-2026)*24+19))</f>
        <v/>
      </c>
      <c r="X174" s="75">
        <f>N(INDEX(Krankheitstage!$G174:$DV174,1,(Einstellungen!$C$3-2026)*24+20))</f>
        <v/>
      </c>
      <c r="Y174" s="75">
        <f>N(INDEX(Krankheitstage!$G174:$DV174,1,(Einstellungen!$C$3-2026)*24+21))</f>
        <v/>
      </c>
      <c r="Z174" s="75">
        <f>N(INDEX(Krankheitstage!$G174:$DV174,1,(Einstellungen!$C$3-2026)*24+22))</f>
        <v/>
      </c>
      <c r="AA174" s="75">
        <f>N(INDEX(Krankheitstage!$G174:$DV174,1,(Einstellungen!$C$3-2026)*24+23))</f>
        <v/>
      </c>
      <c r="AB174" s="75">
        <f>N(INDEX(Krankheitstage!$G174:$DV174,1,(Einstellungen!$C$3-2026)*24+24))</f>
        <v/>
      </c>
      <c r="AC174" s="75">
        <f>IF($B174="","",SUM(Q174:AB174))</f>
        <v/>
      </c>
      <c r="AD174" s="75">
        <f>IF($B174="","",SUM(P174,AC174))</f>
        <v/>
      </c>
      <c r="AE174" s="76">
        <f>IF($B174="","",AD174*N(C174))</f>
        <v/>
      </c>
      <c r="AF174" s="75">
        <f>IF($B174="","",Krankheitstage!E174)</f>
        <v/>
      </c>
      <c r="AG174" s="76">
        <f>IF($B174="","",AF174*N(C174))</f>
        <v/>
      </c>
      <c r="AH174" s="76">
        <f>IF($B174="","",INDEX($AJ174:$CQ174,1,(Einstellungen!$C$3-2026)*12+1)+INDEX($AJ174:$CQ174,1,(Einstellungen!$C$3-2026)*12+2)+INDEX($AJ174:$CQ174,1,(Einstellungen!$C$3-2026)*12+3)+INDEX($AJ174:$CQ174,1,(Einstellungen!$C$3-2026)*12+4)+INDEX($AJ174:$CQ174,1,(Einstellungen!$C$3-2026)*12+5)+INDEX($AJ174:$CQ174,1,(Einstellungen!$C$3-2026)*12+6)+INDEX($AJ174:$CQ174,1,(Einstellungen!$C$3-2026)*12+7)+INDEX($AJ174:$CQ174,1,(Einstellungen!$C$3-2026)*12+8)+INDEX($AJ174:$CQ174,1,(Einstellungen!$C$3-2026)*12+9)+INDEX($AJ174:$CQ174,1,(Einstellungen!$C$3-2026)*12+10)+INDEX($AJ174:$CQ174,1,(Einstellungen!$C$3-2026)*12+11)+INDEX($AJ174:$CQ174,1,(Einstellungen!$C$3-2026)*12+12))</f>
        <v/>
      </c>
      <c r="AI174" s="76">
        <f>IF($B174="","",SUM($AJ174:$CQ174))</f>
        <v/>
      </c>
      <c r="AJ174" s="76">
        <f>IF($B174="",0,IF(Einstellungen!$C$10="Ja",MAX(IF(Einstellungen!$C$11="7 Tage",MAX(0,(MIN(DATE(2026,2,0),IF(Mitarbeiter!$D174="",DATE(2026,2,0),Mitarbeiter!$D174),TODAY()))-(MAX(DATE(2026,1,1),Mitarbeiter!$C174))+1),MAX(0,NETWORKDAYS(MAX(DATE(2026,1,1),Mitarbeiter!$C174),MIN(DATE(2026,2,0),IF(Mitarbeiter!$D174="",DATE(2026,2,0),Mitarbeiter!$D174),TODAY()),Einstellungen!$F$13:$F$67)))*N(Mitarbeiter!$E174)/IF(Einstellungen!$C$11="7 Tage",7,5),N('Ist-Stunden'!F174)),MAX(IF(Einstellungen!$C$11="7 Tage",MAX(0,(MIN(DATE(2026,2,0),IF(Mitarbeiter!$D174="",DATE(2026,2,0),Mitarbeiter!$D174),TODAY()))-(MAX(DATE(2026,1,1),Mitarbeiter!$C174))+1),MAX(0,NETWORKDAYS(MAX(DATE(2026,1,1),Mitarbeiter!$C174),MIN(DATE(2026,2,0),IF(Mitarbeiter!$D174="",DATE(2026,2,0),Mitarbeiter!$D174),TODAY()),Einstellungen!$F$13:$F$67)))*N(Mitarbeiter!$E174)/IF(Einstellungen!$C$11="7 Tage",7,5),N('Ist-Stunden'!F174)+(N(Krankheitstage!G174)+N(Krankheitstage!S174))*N($C174))))</f>
        <v/>
      </c>
      <c r="AK174" s="76">
        <f>IF($B174="",0,IF(Einstellungen!$C$10="Ja",MAX(IF(Einstellungen!$C$11="7 Tage",MAX(0,(MIN(DATE(2026,3,0),IF(Mitarbeiter!$D174="",DATE(2026,3,0),Mitarbeiter!$D174),TODAY()))-(MAX(DATE(2026,2,1),Mitarbeiter!$C174))+1),MAX(0,NETWORKDAYS(MAX(DATE(2026,2,1),Mitarbeiter!$C174),MIN(DATE(2026,3,0),IF(Mitarbeiter!$D174="",DATE(2026,3,0),Mitarbeiter!$D174),TODAY()),Einstellungen!$F$13:$F$67)))*N(Mitarbeiter!$E174)/IF(Einstellungen!$C$11="7 Tage",7,5),N('Ist-Stunden'!G174)),MAX(IF(Einstellungen!$C$11="7 Tage",MAX(0,(MIN(DATE(2026,3,0),IF(Mitarbeiter!$D174="",DATE(2026,3,0),Mitarbeiter!$D174),TODAY()))-(MAX(DATE(2026,2,1),Mitarbeiter!$C174))+1),MAX(0,NETWORKDAYS(MAX(DATE(2026,2,1),Mitarbeiter!$C174),MIN(DATE(2026,3,0),IF(Mitarbeiter!$D174="",DATE(2026,3,0),Mitarbeiter!$D174),TODAY()),Einstellungen!$F$13:$F$67)))*N(Mitarbeiter!$E174)/IF(Einstellungen!$C$11="7 Tage",7,5),N('Ist-Stunden'!G174)+(N(Krankheitstage!H174)+N(Krankheitstage!T174))*N($C174))))</f>
        <v/>
      </c>
      <c r="AL174" s="76">
        <f>IF($B174="",0,IF(Einstellungen!$C$10="Ja",MAX(IF(Einstellungen!$C$11="7 Tage",MAX(0,(MIN(DATE(2026,4,0),IF(Mitarbeiter!$D174="",DATE(2026,4,0),Mitarbeiter!$D174),TODAY()))-(MAX(DATE(2026,3,1),Mitarbeiter!$C174))+1),MAX(0,NETWORKDAYS(MAX(DATE(2026,3,1),Mitarbeiter!$C174),MIN(DATE(2026,4,0),IF(Mitarbeiter!$D174="",DATE(2026,4,0),Mitarbeiter!$D174),TODAY()),Einstellungen!$F$13:$F$67)))*N(Mitarbeiter!$E174)/IF(Einstellungen!$C$11="7 Tage",7,5),N('Ist-Stunden'!H174)),MAX(IF(Einstellungen!$C$11="7 Tage",MAX(0,(MIN(DATE(2026,4,0),IF(Mitarbeiter!$D174="",DATE(2026,4,0),Mitarbeiter!$D174),TODAY()))-(MAX(DATE(2026,3,1),Mitarbeiter!$C174))+1),MAX(0,NETWORKDAYS(MAX(DATE(2026,3,1),Mitarbeiter!$C174),MIN(DATE(2026,4,0),IF(Mitarbeiter!$D174="",DATE(2026,4,0),Mitarbeiter!$D174),TODAY()),Einstellungen!$F$13:$F$67)))*N(Mitarbeiter!$E174)/IF(Einstellungen!$C$11="7 Tage",7,5),N('Ist-Stunden'!H174)+(N(Krankheitstage!I174)+N(Krankheitstage!U174))*N($C174))))</f>
        <v/>
      </c>
      <c r="AM174" s="76">
        <f>IF($B174="",0,IF(Einstellungen!$C$10="Ja",MAX(IF(Einstellungen!$C$11="7 Tage",MAX(0,(MIN(DATE(2026,5,0),IF(Mitarbeiter!$D174="",DATE(2026,5,0),Mitarbeiter!$D174),TODAY()))-(MAX(DATE(2026,4,1),Mitarbeiter!$C174))+1),MAX(0,NETWORKDAYS(MAX(DATE(2026,4,1),Mitarbeiter!$C174),MIN(DATE(2026,5,0),IF(Mitarbeiter!$D174="",DATE(2026,5,0),Mitarbeiter!$D174),TODAY()),Einstellungen!$F$13:$F$67)))*N(Mitarbeiter!$E174)/IF(Einstellungen!$C$11="7 Tage",7,5),N('Ist-Stunden'!I174)),MAX(IF(Einstellungen!$C$11="7 Tage",MAX(0,(MIN(DATE(2026,5,0),IF(Mitarbeiter!$D174="",DATE(2026,5,0),Mitarbeiter!$D174),TODAY()))-(MAX(DATE(2026,4,1),Mitarbeiter!$C174))+1),MAX(0,NETWORKDAYS(MAX(DATE(2026,4,1),Mitarbeiter!$C174),MIN(DATE(2026,5,0),IF(Mitarbeiter!$D174="",DATE(2026,5,0),Mitarbeiter!$D174),TODAY()),Einstellungen!$F$13:$F$67)))*N(Mitarbeiter!$E174)/IF(Einstellungen!$C$11="7 Tage",7,5),N('Ist-Stunden'!I174)+(N(Krankheitstage!J174)+N(Krankheitstage!V174))*N($C174))))</f>
        <v/>
      </c>
      <c r="AN174" s="76">
        <f>IF($B174="",0,IF(Einstellungen!$C$10="Ja",MAX(IF(Einstellungen!$C$11="7 Tage",MAX(0,(MIN(DATE(2026,6,0),IF(Mitarbeiter!$D174="",DATE(2026,6,0),Mitarbeiter!$D174),TODAY()))-(MAX(DATE(2026,5,1),Mitarbeiter!$C174))+1),MAX(0,NETWORKDAYS(MAX(DATE(2026,5,1),Mitarbeiter!$C174),MIN(DATE(2026,6,0),IF(Mitarbeiter!$D174="",DATE(2026,6,0),Mitarbeiter!$D174),TODAY()),Einstellungen!$F$13:$F$67)))*N(Mitarbeiter!$E174)/IF(Einstellungen!$C$11="7 Tage",7,5),N('Ist-Stunden'!J174)),MAX(IF(Einstellungen!$C$11="7 Tage",MAX(0,(MIN(DATE(2026,6,0),IF(Mitarbeiter!$D174="",DATE(2026,6,0),Mitarbeiter!$D174),TODAY()))-(MAX(DATE(2026,5,1),Mitarbeiter!$C174))+1),MAX(0,NETWORKDAYS(MAX(DATE(2026,5,1),Mitarbeiter!$C174),MIN(DATE(2026,6,0),IF(Mitarbeiter!$D174="",DATE(2026,6,0),Mitarbeiter!$D174),TODAY()),Einstellungen!$F$13:$F$67)))*N(Mitarbeiter!$E174)/IF(Einstellungen!$C$11="7 Tage",7,5),N('Ist-Stunden'!J174)+(N(Krankheitstage!K174)+N(Krankheitstage!W174))*N($C174))))</f>
        <v/>
      </c>
      <c r="AO174" s="76">
        <f>IF($B174="",0,IF(Einstellungen!$C$10="Ja",MAX(IF(Einstellungen!$C$11="7 Tage",MAX(0,(MIN(DATE(2026,7,0),IF(Mitarbeiter!$D174="",DATE(2026,7,0),Mitarbeiter!$D174),TODAY()))-(MAX(DATE(2026,6,1),Mitarbeiter!$C174))+1),MAX(0,NETWORKDAYS(MAX(DATE(2026,6,1),Mitarbeiter!$C174),MIN(DATE(2026,7,0),IF(Mitarbeiter!$D174="",DATE(2026,7,0),Mitarbeiter!$D174),TODAY()),Einstellungen!$F$13:$F$67)))*N(Mitarbeiter!$E174)/IF(Einstellungen!$C$11="7 Tage",7,5),N('Ist-Stunden'!K174)),MAX(IF(Einstellungen!$C$11="7 Tage",MAX(0,(MIN(DATE(2026,7,0),IF(Mitarbeiter!$D174="",DATE(2026,7,0),Mitarbeiter!$D174),TODAY()))-(MAX(DATE(2026,6,1),Mitarbeiter!$C174))+1),MAX(0,NETWORKDAYS(MAX(DATE(2026,6,1),Mitarbeiter!$C174),MIN(DATE(2026,7,0),IF(Mitarbeiter!$D174="",DATE(2026,7,0),Mitarbeiter!$D174),TODAY()),Einstellungen!$F$13:$F$67)))*N(Mitarbeiter!$E174)/IF(Einstellungen!$C$11="7 Tage",7,5),N('Ist-Stunden'!K174)+(N(Krankheitstage!L174)+N(Krankheitstage!X174))*N($C174))))</f>
        <v/>
      </c>
      <c r="AP174" s="76">
        <f>IF($B174="",0,IF(Einstellungen!$C$10="Ja",MAX(IF(Einstellungen!$C$11="7 Tage",MAX(0,(MIN(DATE(2026,8,0),IF(Mitarbeiter!$D174="",DATE(2026,8,0),Mitarbeiter!$D174),TODAY()))-(MAX(DATE(2026,7,1),Mitarbeiter!$C174))+1),MAX(0,NETWORKDAYS(MAX(DATE(2026,7,1),Mitarbeiter!$C174),MIN(DATE(2026,8,0),IF(Mitarbeiter!$D174="",DATE(2026,8,0),Mitarbeiter!$D174),TODAY()),Einstellungen!$F$13:$F$67)))*N(Mitarbeiter!$E174)/IF(Einstellungen!$C$11="7 Tage",7,5),N('Ist-Stunden'!L174)),MAX(IF(Einstellungen!$C$11="7 Tage",MAX(0,(MIN(DATE(2026,8,0),IF(Mitarbeiter!$D174="",DATE(2026,8,0),Mitarbeiter!$D174),TODAY()))-(MAX(DATE(2026,7,1),Mitarbeiter!$C174))+1),MAX(0,NETWORKDAYS(MAX(DATE(2026,7,1),Mitarbeiter!$C174),MIN(DATE(2026,8,0),IF(Mitarbeiter!$D174="",DATE(2026,8,0),Mitarbeiter!$D174),TODAY()),Einstellungen!$F$13:$F$67)))*N(Mitarbeiter!$E174)/IF(Einstellungen!$C$11="7 Tage",7,5),N('Ist-Stunden'!L174)+(N(Krankheitstage!M174)+N(Krankheitstage!Y174))*N($C174))))</f>
        <v/>
      </c>
      <c r="AQ174" s="76">
        <f>IF($B174="",0,IF(Einstellungen!$C$10="Ja",MAX(IF(Einstellungen!$C$11="7 Tage",MAX(0,(MIN(DATE(2026,9,0),IF(Mitarbeiter!$D174="",DATE(2026,9,0),Mitarbeiter!$D174),TODAY()))-(MAX(DATE(2026,8,1),Mitarbeiter!$C174))+1),MAX(0,NETWORKDAYS(MAX(DATE(2026,8,1),Mitarbeiter!$C174),MIN(DATE(2026,9,0),IF(Mitarbeiter!$D174="",DATE(2026,9,0),Mitarbeiter!$D174),TODAY()),Einstellungen!$F$13:$F$67)))*N(Mitarbeiter!$E174)/IF(Einstellungen!$C$11="7 Tage",7,5),N('Ist-Stunden'!M174)),MAX(IF(Einstellungen!$C$11="7 Tage",MAX(0,(MIN(DATE(2026,9,0),IF(Mitarbeiter!$D174="",DATE(2026,9,0),Mitarbeiter!$D174),TODAY()))-(MAX(DATE(2026,8,1),Mitarbeiter!$C174))+1),MAX(0,NETWORKDAYS(MAX(DATE(2026,8,1),Mitarbeiter!$C174),MIN(DATE(2026,9,0),IF(Mitarbeiter!$D174="",DATE(2026,9,0),Mitarbeiter!$D174),TODAY()),Einstellungen!$F$13:$F$67)))*N(Mitarbeiter!$E174)/IF(Einstellungen!$C$11="7 Tage",7,5),N('Ist-Stunden'!M174)+(N(Krankheitstage!N174)+N(Krankheitstage!Z174))*N($C174))))</f>
        <v/>
      </c>
      <c r="AR174" s="76">
        <f>IF($B174="",0,IF(Einstellungen!$C$10="Ja",MAX(IF(Einstellungen!$C$11="7 Tage",MAX(0,(MIN(DATE(2026,10,0),IF(Mitarbeiter!$D174="",DATE(2026,10,0),Mitarbeiter!$D174),TODAY()))-(MAX(DATE(2026,9,1),Mitarbeiter!$C174))+1),MAX(0,NETWORKDAYS(MAX(DATE(2026,9,1),Mitarbeiter!$C174),MIN(DATE(2026,10,0),IF(Mitarbeiter!$D174="",DATE(2026,10,0),Mitarbeiter!$D174),TODAY()),Einstellungen!$F$13:$F$67)))*N(Mitarbeiter!$E174)/IF(Einstellungen!$C$11="7 Tage",7,5),N('Ist-Stunden'!N174)),MAX(IF(Einstellungen!$C$11="7 Tage",MAX(0,(MIN(DATE(2026,10,0),IF(Mitarbeiter!$D174="",DATE(2026,10,0),Mitarbeiter!$D174),TODAY()))-(MAX(DATE(2026,9,1),Mitarbeiter!$C174))+1),MAX(0,NETWORKDAYS(MAX(DATE(2026,9,1),Mitarbeiter!$C174),MIN(DATE(2026,10,0),IF(Mitarbeiter!$D174="",DATE(2026,10,0),Mitarbeiter!$D174),TODAY()),Einstellungen!$F$13:$F$67)))*N(Mitarbeiter!$E174)/IF(Einstellungen!$C$11="7 Tage",7,5),N('Ist-Stunden'!N174)+(N(Krankheitstage!O174)+N(Krankheitstage!AA174))*N($C174))))</f>
        <v/>
      </c>
      <c r="AS174" s="76">
        <f>IF($B174="",0,IF(Einstellungen!$C$10="Ja",MAX(IF(Einstellungen!$C$11="7 Tage",MAX(0,(MIN(DATE(2026,11,0),IF(Mitarbeiter!$D174="",DATE(2026,11,0),Mitarbeiter!$D174),TODAY()))-(MAX(DATE(2026,10,1),Mitarbeiter!$C174))+1),MAX(0,NETWORKDAYS(MAX(DATE(2026,10,1),Mitarbeiter!$C174),MIN(DATE(2026,11,0),IF(Mitarbeiter!$D174="",DATE(2026,11,0),Mitarbeiter!$D174),TODAY()),Einstellungen!$F$13:$F$67)))*N(Mitarbeiter!$E174)/IF(Einstellungen!$C$11="7 Tage",7,5),N('Ist-Stunden'!O174)),MAX(IF(Einstellungen!$C$11="7 Tage",MAX(0,(MIN(DATE(2026,11,0),IF(Mitarbeiter!$D174="",DATE(2026,11,0),Mitarbeiter!$D174),TODAY()))-(MAX(DATE(2026,10,1),Mitarbeiter!$C174))+1),MAX(0,NETWORKDAYS(MAX(DATE(2026,10,1),Mitarbeiter!$C174),MIN(DATE(2026,11,0),IF(Mitarbeiter!$D174="",DATE(2026,11,0),Mitarbeiter!$D174),TODAY()),Einstellungen!$F$13:$F$67)))*N(Mitarbeiter!$E174)/IF(Einstellungen!$C$11="7 Tage",7,5),N('Ist-Stunden'!O174)+(N(Krankheitstage!P174)+N(Krankheitstage!AB174))*N($C174))))</f>
        <v/>
      </c>
      <c r="AT174" s="76">
        <f>IF($B174="",0,IF(Einstellungen!$C$10="Ja",MAX(IF(Einstellungen!$C$11="7 Tage",MAX(0,(MIN(DATE(2026,12,0),IF(Mitarbeiter!$D174="",DATE(2026,12,0),Mitarbeiter!$D174),TODAY()))-(MAX(DATE(2026,11,1),Mitarbeiter!$C174))+1),MAX(0,NETWORKDAYS(MAX(DATE(2026,11,1),Mitarbeiter!$C174),MIN(DATE(2026,12,0),IF(Mitarbeiter!$D174="",DATE(2026,12,0),Mitarbeiter!$D174),TODAY()),Einstellungen!$F$13:$F$67)))*N(Mitarbeiter!$E174)/IF(Einstellungen!$C$11="7 Tage",7,5),N('Ist-Stunden'!P174)),MAX(IF(Einstellungen!$C$11="7 Tage",MAX(0,(MIN(DATE(2026,12,0),IF(Mitarbeiter!$D174="",DATE(2026,12,0),Mitarbeiter!$D174),TODAY()))-(MAX(DATE(2026,11,1),Mitarbeiter!$C174))+1),MAX(0,NETWORKDAYS(MAX(DATE(2026,11,1),Mitarbeiter!$C174),MIN(DATE(2026,12,0),IF(Mitarbeiter!$D174="",DATE(2026,12,0),Mitarbeiter!$D174),TODAY()),Einstellungen!$F$13:$F$67)))*N(Mitarbeiter!$E174)/IF(Einstellungen!$C$11="7 Tage",7,5),N('Ist-Stunden'!P174)+(N(Krankheitstage!Q174)+N(Krankheitstage!AC174))*N($C174))))</f>
        <v/>
      </c>
      <c r="AU174" s="76">
        <f>IF($B174="",0,IF(Einstellungen!$C$10="Ja",MAX(IF(Einstellungen!$C$11="7 Tage",MAX(0,(MIN(DATE(2026,13,0),IF(Mitarbeiter!$D174="",DATE(2026,13,0),Mitarbeiter!$D174),TODAY()))-(MAX(DATE(2026,12,1),Mitarbeiter!$C174))+1),MAX(0,NETWORKDAYS(MAX(DATE(2026,12,1),Mitarbeiter!$C174),MIN(DATE(2026,13,0),IF(Mitarbeiter!$D174="",DATE(2026,13,0),Mitarbeiter!$D174),TODAY()),Einstellungen!$F$13:$F$67)))*N(Mitarbeiter!$E174)/IF(Einstellungen!$C$11="7 Tage",7,5),N('Ist-Stunden'!Q174)),MAX(IF(Einstellungen!$C$11="7 Tage",MAX(0,(MIN(DATE(2026,13,0),IF(Mitarbeiter!$D174="",DATE(2026,13,0),Mitarbeiter!$D174),TODAY()))-(MAX(DATE(2026,12,1),Mitarbeiter!$C174))+1),MAX(0,NETWORKDAYS(MAX(DATE(2026,12,1),Mitarbeiter!$C174),MIN(DATE(2026,13,0),IF(Mitarbeiter!$D174="",DATE(2026,13,0),Mitarbeiter!$D174),TODAY()),Einstellungen!$F$13:$F$67)))*N(Mitarbeiter!$E174)/IF(Einstellungen!$C$11="7 Tage",7,5),N('Ist-Stunden'!Q174)+(N(Krankheitstage!R174)+N(Krankheitstage!AD174))*N($C174))))</f>
        <v/>
      </c>
      <c r="AV174" s="76">
        <f>IF($B174="",0,IF(Einstellungen!$C$10="Ja",MAX(IF(Einstellungen!$C$11="7 Tage",MAX(0,(MIN(DATE(2027,2,0),IF(Mitarbeiter!$D174="",DATE(2027,2,0),Mitarbeiter!$D174),TODAY()))-(MAX(DATE(2027,1,1),Mitarbeiter!$C174))+1),MAX(0,NETWORKDAYS(MAX(DATE(2027,1,1),Mitarbeiter!$C174),MIN(DATE(2027,2,0),IF(Mitarbeiter!$D174="",DATE(2027,2,0),Mitarbeiter!$D174),TODAY()),Einstellungen!$F$13:$F$67)))*N(Mitarbeiter!$E174)/IF(Einstellungen!$C$11="7 Tage",7,5),N('Ist-Stunden'!R174)),MAX(IF(Einstellungen!$C$11="7 Tage",MAX(0,(MIN(DATE(2027,2,0),IF(Mitarbeiter!$D174="",DATE(2027,2,0),Mitarbeiter!$D174),TODAY()))-(MAX(DATE(2027,1,1),Mitarbeiter!$C174))+1),MAX(0,NETWORKDAYS(MAX(DATE(2027,1,1),Mitarbeiter!$C174),MIN(DATE(2027,2,0),IF(Mitarbeiter!$D174="",DATE(2027,2,0),Mitarbeiter!$D174),TODAY()),Einstellungen!$F$13:$F$67)))*N(Mitarbeiter!$E174)/IF(Einstellungen!$C$11="7 Tage",7,5),N('Ist-Stunden'!R174)+(N(Krankheitstage!AE174)+N(Krankheitstage!AQ174))*N($C174))))</f>
        <v/>
      </c>
      <c r="AW174" s="76">
        <f>IF($B174="",0,IF(Einstellungen!$C$10="Ja",MAX(IF(Einstellungen!$C$11="7 Tage",MAX(0,(MIN(DATE(2027,3,0),IF(Mitarbeiter!$D174="",DATE(2027,3,0),Mitarbeiter!$D174),TODAY()))-(MAX(DATE(2027,2,1),Mitarbeiter!$C174))+1),MAX(0,NETWORKDAYS(MAX(DATE(2027,2,1),Mitarbeiter!$C174),MIN(DATE(2027,3,0),IF(Mitarbeiter!$D174="",DATE(2027,3,0),Mitarbeiter!$D174),TODAY()),Einstellungen!$F$13:$F$67)))*N(Mitarbeiter!$E174)/IF(Einstellungen!$C$11="7 Tage",7,5),N('Ist-Stunden'!S174)),MAX(IF(Einstellungen!$C$11="7 Tage",MAX(0,(MIN(DATE(2027,3,0),IF(Mitarbeiter!$D174="",DATE(2027,3,0),Mitarbeiter!$D174),TODAY()))-(MAX(DATE(2027,2,1),Mitarbeiter!$C174))+1),MAX(0,NETWORKDAYS(MAX(DATE(2027,2,1),Mitarbeiter!$C174),MIN(DATE(2027,3,0),IF(Mitarbeiter!$D174="",DATE(2027,3,0),Mitarbeiter!$D174),TODAY()),Einstellungen!$F$13:$F$67)))*N(Mitarbeiter!$E174)/IF(Einstellungen!$C$11="7 Tage",7,5),N('Ist-Stunden'!S174)+(N(Krankheitstage!AF174)+N(Krankheitstage!AR174))*N($C174))))</f>
        <v/>
      </c>
      <c r="AX174" s="76">
        <f>IF($B174="",0,IF(Einstellungen!$C$10="Ja",MAX(IF(Einstellungen!$C$11="7 Tage",MAX(0,(MIN(DATE(2027,4,0),IF(Mitarbeiter!$D174="",DATE(2027,4,0),Mitarbeiter!$D174),TODAY()))-(MAX(DATE(2027,3,1),Mitarbeiter!$C174))+1),MAX(0,NETWORKDAYS(MAX(DATE(2027,3,1),Mitarbeiter!$C174),MIN(DATE(2027,4,0),IF(Mitarbeiter!$D174="",DATE(2027,4,0),Mitarbeiter!$D174),TODAY()),Einstellungen!$F$13:$F$67)))*N(Mitarbeiter!$E174)/IF(Einstellungen!$C$11="7 Tage",7,5),N('Ist-Stunden'!T174)),MAX(IF(Einstellungen!$C$11="7 Tage",MAX(0,(MIN(DATE(2027,4,0),IF(Mitarbeiter!$D174="",DATE(2027,4,0),Mitarbeiter!$D174),TODAY()))-(MAX(DATE(2027,3,1),Mitarbeiter!$C174))+1),MAX(0,NETWORKDAYS(MAX(DATE(2027,3,1),Mitarbeiter!$C174),MIN(DATE(2027,4,0),IF(Mitarbeiter!$D174="",DATE(2027,4,0),Mitarbeiter!$D174),TODAY()),Einstellungen!$F$13:$F$67)))*N(Mitarbeiter!$E174)/IF(Einstellungen!$C$11="7 Tage",7,5),N('Ist-Stunden'!T174)+(N(Krankheitstage!AG174)+N(Krankheitstage!AS174))*N($C174))))</f>
        <v/>
      </c>
      <c r="AY174" s="76">
        <f>IF($B174="",0,IF(Einstellungen!$C$10="Ja",MAX(IF(Einstellungen!$C$11="7 Tage",MAX(0,(MIN(DATE(2027,5,0),IF(Mitarbeiter!$D174="",DATE(2027,5,0),Mitarbeiter!$D174),TODAY()))-(MAX(DATE(2027,4,1),Mitarbeiter!$C174))+1),MAX(0,NETWORKDAYS(MAX(DATE(2027,4,1),Mitarbeiter!$C174),MIN(DATE(2027,5,0),IF(Mitarbeiter!$D174="",DATE(2027,5,0),Mitarbeiter!$D174),TODAY()),Einstellungen!$F$13:$F$67)))*N(Mitarbeiter!$E174)/IF(Einstellungen!$C$11="7 Tage",7,5),N('Ist-Stunden'!U174)),MAX(IF(Einstellungen!$C$11="7 Tage",MAX(0,(MIN(DATE(2027,5,0),IF(Mitarbeiter!$D174="",DATE(2027,5,0),Mitarbeiter!$D174),TODAY()))-(MAX(DATE(2027,4,1),Mitarbeiter!$C174))+1),MAX(0,NETWORKDAYS(MAX(DATE(2027,4,1),Mitarbeiter!$C174),MIN(DATE(2027,5,0),IF(Mitarbeiter!$D174="",DATE(2027,5,0),Mitarbeiter!$D174),TODAY()),Einstellungen!$F$13:$F$67)))*N(Mitarbeiter!$E174)/IF(Einstellungen!$C$11="7 Tage",7,5),N('Ist-Stunden'!U174)+(N(Krankheitstage!AH174)+N(Krankheitstage!AT174))*N($C174))))</f>
        <v/>
      </c>
      <c r="AZ174" s="76">
        <f>IF($B174="",0,IF(Einstellungen!$C$10="Ja",MAX(IF(Einstellungen!$C$11="7 Tage",MAX(0,(MIN(DATE(2027,6,0),IF(Mitarbeiter!$D174="",DATE(2027,6,0),Mitarbeiter!$D174),TODAY()))-(MAX(DATE(2027,5,1),Mitarbeiter!$C174))+1),MAX(0,NETWORKDAYS(MAX(DATE(2027,5,1),Mitarbeiter!$C174),MIN(DATE(2027,6,0),IF(Mitarbeiter!$D174="",DATE(2027,6,0),Mitarbeiter!$D174),TODAY()),Einstellungen!$F$13:$F$67)))*N(Mitarbeiter!$E174)/IF(Einstellungen!$C$11="7 Tage",7,5),N('Ist-Stunden'!V174)),MAX(IF(Einstellungen!$C$11="7 Tage",MAX(0,(MIN(DATE(2027,6,0),IF(Mitarbeiter!$D174="",DATE(2027,6,0),Mitarbeiter!$D174),TODAY()))-(MAX(DATE(2027,5,1),Mitarbeiter!$C174))+1),MAX(0,NETWORKDAYS(MAX(DATE(2027,5,1),Mitarbeiter!$C174),MIN(DATE(2027,6,0),IF(Mitarbeiter!$D174="",DATE(2027,6,0),Mitarbeiter!$D174),TODAY()),Einstellungen!$F$13:$F$67)))*N(Mitarbeiter!$E174)/IF(Einstellungen!$C$11="7 Tage",7,5),N('Ist-Stunden'!V174)+(N(Krankheitstage!AI174)+N(Krankheitstage!AU174))*N($C174))))</f>
        <v/>
      </c>
      <c r="BA174" s="76">
        <f>IF($B174="",0,IF(Einstellungen!$C$10="Ja",MAX(IF(Einstellungen!$C$11="7 Tage",MAX(0,(MIN(DATE(2027,7,0),IF(Mitarbeiter!$D174="",DATE(2027,7,0),Mitarbeiter!$D174),TODAY()))-(MAX(DATE(2027,6,1),Mitarbeiter!$C174))+1),MAX(0,NETWORKDAYS(MAX(DATE(2027,6,1),Mitarbeiter!$C174),MIN(DATE(2027,7,0),IF(Mitarbeiter!$D174="",DATE(2027,7,0),Mitarbeiter!$D174),TODAY()),Einstellungen!$F$13:$F$67)))*N(Mitarbeiter!$E174)/IF(Einstellungen!$C$11="7 Tage",7,5),N('Ist-Stunden'!W174)),MAX(IF(Einstellungen!$C$11="7 Tage",MAX(0,(MIN(DATE(2027,7,0),IF(Mitarbeiter!$D174="",DATE(2027,7,0),Mitarbeiter!$D174),TODAY()))-(MAX(DATE(2027,6,1),Mitarbeiter!$C174))+1),MAX(0,NETWORKDAYS(MAX(DATE(2027,6,1),Mitarbeiter!$C174),MIN(DATE(2027,7,0),IF(Mitarbeiter!$D174="",DATE(2027,7,0),Mitarbeiter!$D174),TODAY()),Einstellungen!$F$13:$F$67)))*N(Mitarbeiter!$E174)/IF(Einstellungen!$C$11="7 Tage",7,5),N('Ist-Stunden'!W174)+(N(Krankheitstage!AJ174)+N(Krankheitstage!AV174))*N($C174))))</f>
        <v/>
      </c>
      <c r="BB174" s="76">
        <f>IF($B174="",0,IF(Einstellungen!$C$10="Ja",MAX(IF(Einstellungen!$C$11="7 Tage",MAX(0,(MIN(DATE(2027,8,0),IF(Mitarbeiter!$D174="",DATE(2027,8,0),Mitarbeiter!$D174),TODAY()))-(MAX(DATE(2027,7,1),Mitarbeiter!$C174))+1),MAX(0,NETWORKDAYS(MAX(DATE(2027,7,1),Mitarbeiter!$C174),MIN(DATE(2027,8,0),IF(Mitarbeiter!$D174="",DATE(2027,8,0),Mitarbeiter!$D174),TODAY()),Einstellungen!$F$13:$F$67)))*N(Mitarbeiter!$E174)/IF(Einstellungen!$C$11="7 Tage",7,5),N('Ist-Stunden'!X174)),MAX(IF(Einstellungen!$C$11="7 Tage",MAX(0,(MIN(DATE(2027,8,0),IF(Mitarbeiter!$D174="",DATE(2027,8,0),Mitarbeiter!$D174),TODAY()))-(MAX(DATE(2027,7,1),Mitarbeiter!$C174))+1),MAX(0,NETWORKDAYS(MAX(DATE(2027,7,1),Mitarbeiter!$C174),MIN(DATE(2027,8,0),IF(Mitarbeiter!$D174="",DATE(2027,8,0),Mitarbeiter!$D174),TODAY()),Einstellungen!$F$13:$F$67)))*N(Mitarbeiter!$E174)/IF(Einstellungen!$C$11="7 Tage",7,5),N('Ist-Stunden'!X174)+(N(Krankheitstage!AK174)+N(Krankheitstage!AW174))*N($C174))))</f>
        <v/>
      </c>
      <c r="BC174" s="76">
        <f>IF($B174="",0,IF(Einstellungen!$C$10="Ja",MAX(IF(Einstellungen!$C$11="7 Tage",MAX(0,(MIN(DATE(2027,9,0),IF(Mitarbeiter!$D174="",DATE(2027,9,0),Mitarbeiter!$D174),TODAY()))-(MAX(DATE(2027,8,1),Mitarbeiter!$C174))+1),MAX(0,NETWORKDAYS(MAX(DATE(2027,8,1),Mitarbeiter!$C174),MIN(DATE(2027,9,0),IF(Mitarbeiter!$D174="",DATE(2027,9,0),Mitarbeiter!$D174),TODAY()),Einstellungen!$F$13:$F$67)))*N(Mitarbeiter!$E174)/IF(Einstellungen!$C$11="7 Tage",7,5),N('Ist-Stunden'!Y174)),MAX(IF(Einstellungen!$C$11="7 Tage",MAX(0,(MIN(DATE(2027,9,0),IF(Mitarbeiter!$D174="",DATE(2027,9,0),Mitarbeiter!$D174),TODAY()))-(MAX(DATE(2027,8,1),Mitarbeiter!$C174))+1),MAX(0,NETWORKDAYS(MAX(DATE(2027,8,1),Mitarbeiter!$C174),MIN(DATE(2027,9,0),IF(Mitarbeiter!$D174="",DATE(2027,9,0),Mitarbeiter!$D174),TODAY()),Einstellungen!$F$13:$F$67)))*N(Mitarbeiter!$E174)/IF(Einstellungen!$C$11="7 Tage",7,5),N('Ist-Stunden'!Y174)+(N(Krankheitstage!AL174)+N(Krankheitstage!AX174))*N($C174))))</f>
        <v/>
      </c>
      <c r="BD174" s="76">
        <f>IF($B174="",0,IF(Einstellungen!$C$10="Ja",MAX(IF(Einstellungen!$C$11="7 Tage",MAX(0,(MIN(DATE(2027,10,0),IF(Mitarbeiter!$D174="",DATE(2027,10,0),Mitarbeiter!$D174),TODAY()))-(MAX(DATE(2027,9,1),Mitarbeiter!$C174))+1),MAX(0,NETWORKDAYS(MAX(DATE(2027,9,1),Mitarbeiter!$C174),MIN(DATE(2027,10,0),IF(Mitarbeiter!$D174="",DATE(2027,10,0),Mitarbeiter!$D174),TODAY()),Einstellungen!$F$13:$F$67)))*N(Mitarbeiter!$E174)/IF(Einstellungen!$C$11="7 Tage",7,5),N('Ist-Stunden'!Z174)),MAX(IF(Einstellungen!$C$11="7 Tage",MAX(0,(MIN(DATE(2027,10,0),IF(Mitarbeiter!$D174="",DATE(2027,10,0),Mitarbeiter!$D174),TODAY()))-(MAX(DATE(2027,9,1),Mitarbeiter!$C174))+1),MAX(0,NETWORKDAYS(MAX(DATE(2027,9,1),Mitarbeiter!$C174),MIN(DATE(2027,10,0),IF(Mitarbeiter!$D174="",DATE(2027,10,0),Mitarbeiter!$D174),TODAY()),Einstellungen!$F$13:$F$67)))*N(Mitarbeiter!$E174)/IF(Einstellungen!$C$11="7 Tage",7,5),N('Ist-Stunden'!Z174)+(N(Krankheitstage!AM174)+N(Krankheitstage!AY174))*N($C174))))</f>
        <v/>
      </c>
      <c r="BE174" s="76">
        <f>IF($B174="",0,IF(Einstellungen!$C$10="Ja",MAX(IF(Einstellungen!$C$11="7 Tage",MAX(0,(MIN(DATE(2027,11,0),IF(Mitarbeiter!$D174="",DATE(2027,11,0),Mitarbeiter!$D174),TODAY()))-(MAX(DATE(2027,10,1),Mitarbeiter!$C174))+1),MAX(0,NETWORKDAYS(MAX(DATE(2027,10,1),Mitarbeiter!$C174),MIN(DATE(2027,11,0),IF(Mitarbeiter!$D174="",DATE(2027,11,0),Mitarbeiter!$D174),TODAY()),Einstellungen!$F$13:$F$67)))*N(Mitarbeiter!$E174)/IF(Einstellungen!$C$11="7 Tage",7,5),N('Ist-Stunden'!AA174)),MAX(IF(Einstellungen!$C$11="7 Tage",MAX(0,(MIN(DATE(2027,11,0),IF(Mitarbeiter!$D174="",DATE(2027,11,0),Mitarbeiter!$D174),TODAY()))-(MAX(DATE(2027,10,1),Mitarbeiter!$C174))+1),MAX(0,NETWORKDAYS(MAX(DATE(2027,10,1),Mitarbeiter!$C174),MIN(DATE(2027,11,0),IF(Mitarbeiter!$D174="",DATE(2027,11,0),Mitarbeiter!$D174),TODAY()),Einstellungen!$F$13:$F$67)))*N(Mitarbeiter!$E174)/IF(Einstellungen!$C$11="7 Tage",7,5),N('Ist-Stunden'!AA174)+(N(Krankheitstage!AN174)+N(Krankheitstage!AZ174))*N($C174))))</f>
        <v/>
      </c>
      <c r="BF174" s="76">
        <f>IF($B174="",0,IF(Einstellungen!$C$10="Ja",MAX(IF(Einstellungen!$C$11="7 Tage",MAX(0,(MIN(DATE(2027,12,0),IF(Mitarbeiter!$D174="",DATE(2027,12,0),Mitarbeiter!$D174),TODAY()))-(MAX(DATE(2027,11,1),Mitarbeiter!$C174))+1),MAX(0,NETWORKDAYS(MAX(DATE(2027,11,1),Mitarbeiter!$C174),MIN(DATE(2027,12,0),IF(Mitarbeiter!$D174="",DATE(2027,12,0),Mitarbeiter!$D174),TODAY()),Einstellungen!$F$13:$F$67)))*N(Mitarbeiter!$E174)/IF(Einstellungen!$C$11="7 Tage",7,5),N('Ist-Stunden'!AB174)),MAX(IF(Einstellungen!$C$11="7 Tage",MAX(0,(MIN(DATE(2027,12,0),IF(Mitarbeiter!$D174="",DATE(2027,12,0),Mitarbeiter!$D174),TODAY()))-(MAX(DATE(2027,11,1),Mitarbeiter!$C174))+1),MAX(0,NETWORKDAYS(MAX(DATE(2027,11,1),Mitarbeiter!$C174),MIN(DATE(2027,12,0),IF(Mitarbeiter!$D174="",DATE(2027,12,0),Mitarbeiter!$D174),TODAY()),Einstellungen!$F$13:$F$67)))*N(Mitarbeiter!$E174)/IF(Einstellungen!$C$11="7 Tage",7,5),N('Ist-Stunden'!AB174)+(N(Krankheitstage!AO174)+N(Krankheitstage!BA174))*N($C174))))</f>
        <v/>
      </c>
      <c r="BG174" s="76">
        <f>IF($B174="",0,IF(Einstellungen!$C$10="Ja",MAX(IF(Einstellungen!$C$11="7 Tage",MAX(0,(MIN(DATE(2027,13,0),IF(Mitarbeiter!$D174="",DATE(2027,13,0),Mitarbeiter!$D174),TODAY()))-(MAX(DATE(2027,12,1),Mitarbeiter!$C174))+1),MAX(0,NETWORKDAYS(MAX(DATE(2027,12,1),Mitarbeiter!$C174),MIN(DATE(2027,13,0),IF(Mitarbeiter!$D174="",DATE(2027,13,0),Mitarbeiter!$D174),TODAY()),Einstellungen!$F$13:$F$67)))*N(Mitarbeiter!$E174)/IF(Einstellungen!$C$11="7 Tage",7,5),N('Ist-Stunden'!AC174)),MAX(IF(Einstellungen!$C$11="7 Tage",MAX(0,(MIN(DATE(2027,13,0),IF(Mitarbeiter!$D174="",DATE(2027,13,0),Mitarbeiter!$D174),TODAY()))-(MAX(DATE(2027,12,1),Mitarbeiter!$C174))+1),MAX(0,NETWORKDAYS(MAX(DATE(2027,12,1),Mitarbeiter!$C174),MIN(DATE(2027,13,0),IF(Mitarbeiter!$D174="",DATE(2027,13,0),Mitarbeiter!$D174),TODAY()),Einstellungen!$F$13:$F$67)))*N(Mitarbeiter!$E174)/IF(Einstellungen!$C$11="7 Tage",7,5),N('Ist-Stunden'!AC174)+(N(Krankheitstage!AP174)+N(Krankheitstage!BB174))*N($C174))))</f>
        <v/>
      </c>
      <c r="BH174" s="76">
        <f>IF($B174="",0,IF(Einstellungen!$C$10="Ja",MAX(IF(Einstellungen!$C$11="7 Tage",MAX(0,(MIN(DATE(2028,2,0),IF(Mitarbeiter!$D174="",DATE(2028,2,0),Mitarbeiter!$D174),TODAY()))-(MAX(DATE(2028,1,1),Mitarbeiter!$C174))+1),MAX(0,NETWORKDAYS(MAX(DATE(2028,1,1),Mitarbeiter!$C174),MIN(DATE(2028,2,0),IF(Mitarbeiter!$D174="",DATE(2028,2,0),Mitarbeiter!$D174),TODAY()),Einstellungen!$F$13:$F$67)))*N(Mitarbeiter!$E174)/IF(Einstellungen!$C$11="7 Tage",7,5),N('Ist-Stunden'!AD174)),MAX(IF(Einstellungen!$C$11="7 Tage",MAX(0,(MIN(DATE(2028,2,0),IF(Mitarbeiter!$D174="",DATE(2028,2,0),Mitarbeiter!$D174),TODAY()))-(MAX(DATE(2028,1,1),Mitarbeiter!$C174))+1),MAX(0,NETWORKDAYS(MAX(DATE(2028,1,1),Mitarbeiter!$C174),MIN(DATE(2028,2,0),IF(Mitarbeiter!$D174="",DATE(2028,2,0),Mitarbeiter!$D174),TODAY()),Einstellungen!$F$13:$F$67)))*N(Mitarbeiter!$E174)/IF(Einstellungen!$C$11="7 Tage",7,5),N('Ist-Stunden'!AD174)+(N(Krankheitstage!BC174)+N(Krankheitstage!BO174))*N($C174))))</f>
        <v/>
      </c>
      <c r="BI174" s="76">
        <f>IF($B174="",0,IF(Einstellungen!$C$10="Ja",MAX(IF(Einstellungen!$C$11="7 Tage",MAX(0,(MIN(DATE(2028,3,0),IF(Mitarbeiter!$D174="",DATE(2028,3,0),Mitarbeiter!$D174),TODAY()))-(MAX(DATE(2028,2,1),Mitarbeiter!$C174))+1),MAX(0,NETWORKDAYS(MAX(DATE(2028,2,1),Mitarbeiter!$C174),MIN(DATE(2028,3,0),IF(Mitarbeiter!$D174="",DATE(2028,3,0),Mitarbeiter!$D174),TODAY()),Einstellungen!$F$13:$F$67)))*N(Mitarbeiter!$E174)/IF(Einstellungen!$C$11="7 Tage",7,5),N('Ist-Stunden'!AE174)),MAX(IF(Einstellungen!$C$11="7 Tage",MAX(0,(MIN(DATE(2028,3,0),IF(Mitarbeiter!$D174="",DATE(2028,3,0),Mitarbeiter!$D174),TODAY()))-(MAX(DATE(2028,2,1),Mitarbeiter!$C174))+1),MAX(0,NETWORKDAYS(MAX(DATE(2028,2,1),Mitarbeiter!$C174),MIN(DATE(2028,3,0),IF(Mitarbeiter!$D174="",DATE(2028,3,0),Mitarbeiter!$D174),TODAY()),Einstellungen!$F$13:$F$67)))*N(Mitarbeiter!$E174)/IF(Einstellungen!$C$11="7 Tage",7,5),N('Ist-Stunden'!AE174)+(N(Krankheitstage!BD174)+N(Krankheitstage!BP174))*N($C174))))</f>
        <v/>
      </c>
      <c r="BJ174" s="76">
        <f>IF($B174="",0,IF(Einstellungen!$C$10="Ja",MAX(IF(Einstellungen!$C$11="7 Tage",MAX(0,(MIN(DATE(2028,4,0),IF(Mitarbeiter!$D174="",DATE(2028,4,0),Mitarbeiter!$D174),TODAY()))-(MAX(DATE(2028,3,1),Mitarbeiter!$C174))+1),MAX(0,NETWORKDAYS(MAX(DATE(2028,3,1),Mitarbeiter!$C174),MIN(DATE(2028,4,0),IF(Mitarbeiter!$D174="",DATE(2028,4,0),Mitarbeiter!$D174),TODAY()),Einstellungen!$F$13:$F$67)))*N(Mitarbeiter!$E174)/IF(Einstellungen!$C$11="7 Tage",7,5),N('Ist-Stunden'!AF174)),MAX(IF(Einstellungen!$C$11="7 Tage",MAX(0,(MIN(DATE(2028,4,0),IF(Mitarbeiter!$D174="",DATE(2028,4,0),Mitarbeiter!$D174),TODAY()))-(MAX(DATE(2028,3,1),Mitarbeiter!$C174))+1),MAX(0,NETWORKDAYS(MAX(DATE(2028,3,1),Mitarbeiter!$C174),MIN(DATE(2028,4,0),IF(Mitarbeiter!$D174="",DATE(2028,4,0),Mitarbeiter!$D174),TODAY()),Einstellungen!$F$13:$F$67)))*N(Mitarbeiter!$E174)/IF(Einstellungen!$C$11="7 Tage",7,5),N('Ist-Stunden'!AF174)+(N(Krankheitstage!BE174)+N(Krankheitstage!BQ174))*N($C174))))</f>
        <v/>
      </c>
      <c r="BK174" s="76">
        <f>IF($B174="",0,IF(Einstellungen!$C$10="Ja",MAX(IF(Einstellungen!$C$11="7 Tage",MAX(0,(MIN(DATE(2028,5,0),IF(Mitarbeiter!$D174="",DATE(2028,5,0),Mitarbeiter!$D174),TODAY()))-(MAX(DATE(2028,4,1),Mitarbeiter!$C174))+1),MAX(0,NETWORKDAYS(MAX(DATE(2028,4,1),Mitarbeiter!$C174),MIN(DATE(2028,5,0),IF(Mitarbeiter!$D174="",DATE(2028,5,0),Mitarbeiter!$D174),TODAY()),Einstellungen!$F$13:$F$67)))*N(Mitarbeiter!$E174)/IF(Einstellungen!$C$11="7 Tage",7,5),N('Ist-Stunden'!AG174)),MAX(IF(Einstellungen!$C$11="7 Tage",MAX(0,(MIN(DATE(2028,5,0),IF(Mitarbeiter!$D174="",DATE(2028,5,0),Mitarbeiter!$D174),TODAY()))-(MAX(DATE(2028,4,1),Mitarbeiter!$C174))+1),MAX(0,NETWORKDAYS(MAX(DATE(2028,4,1),Mitarbeiter!$C174),MIN(DATE(2028,5,0),IF(Mitarbeiter!$D174="",DATE(2028,5,0),Mitarbeiter!$D174),TODAY()),Einstellungen!$F$13:$F$67)))*N(Mitarbeiter!$E174)/IF(Einstellungen!$C$11="7 Tage",7,5),N('Ist-Stunden'!AG174)+(N(Krankheitstage!BF174)+N(Krankheitstage!BR174))*N($C174))))</f>
        <v/>
      </c>
      <c r="BL174" s="76">
        <f>IF($B174="",0,IF(Einstellungen!$C$10="Ja",MAX(IF(Einstellungen!$C$11="7 Tage",MAX(0,(MIN(DATE(2028,6,0),IF(Mitarbeiter!$D174="",DATE(2028,6,0),Mitarbeiter!$D174),TODAY()))-(MAX(DATE(2028,5,1),Mitarbeiter!$C174))+1),MAX(0,NETWORKDAYS(MAX(DATE(2028,5,1),Mitarbeiter!$C174),MIN(DATE(2028,6,0),IF(Mitarbeiter!$D174="",DATE(2028,6,0),Mitarbeiter!$D174),TODAY()),Einstellungen!$F$13:$F$67)))*N(Mitarbeiter!$E174)/IF(Einstellungen!$C$11="7 Tage",7,5),N('Ist-Stunden'!AH174)),MAX(IF(Einstellungen!$C$11="7 Tage",MAX(0,(MIN(DATE(2028,6,0),IF(Mitarbeiter!$D174="",DATE(2028,6,0),Mitarbeiter!$D174),TODAY()))-(MAX(DATE(2028,5,1),Mitarbeiter!$C174))+1),MAX(0,NETWORKDAYS(MAX(DATE(2028,5,1),Mitarbeiter!$C174),MIN(DATE(2028,6,0),IF(Mitarbeiter!$D174="",DATE(2028,6,0),Mitarbeiter!$D174),TODAY()),Einstellungen!$F$13:$F$67)))*N(Mitarbeiter!$E174)/IF(Einstellungen!$C$11="7 Tage",7,5),N('Ist-Stunden'!AH174)+(N(Krankheitstage!BG174)+N(Krankheitstage!BS174))*N($C174))))</f>
        <v/>
      </c>
      <c r="BM174" s="76">
        <f>IF($B174="",0,IF(Einstellungen!$C$10="Ja",MAX(IF(Einstellungen!$C$11="7 Tage",MAX(0,(MIN(DATE(2028,7,0),IF(Mitarbeiter!$D174="",DATE(2028,7,0),Mitarbeiter!$D174),TODAY()))-(MAX(DATE(2028,6,1),Mitarbeiter!$C174))+1),MAX(0,NETWORKDAYS(MAX(DATE(2028,6,1),Mitarbeiter!$C174),MIN(DATE(2028,7,0),IF(Mitarbeiter!$D174="",DATE(2028,7,0),Mitarbeiter!$D174),TODAY()),Einstellungen!$F$13:$F$67)))*N(Mitarbeiter!$E174)/IF(Einstellungen!$C$11="7 Tage",7,5),N('Ist-Stunden'!AI174)),MAX(IF(Einstellungen!$C$11="7 Tage",MAX(0,(MIN(DATE(2028,7,0),IF(Mitarbeiter!$D174="",DATE(2028,7,0),Mitarbeiter!$D174),TODAY()))-(MAX(DATE(2028,6,1),Mitarbeiter!$C174))+1),MAX(0,NETWORKDAYS(MAX(DATE(2028,6,1),Mitarbeiter!$C174),MIN(DATE(2028,7,0),IF(Mitarbeiter!$D174="",DATE(2028,7,0),Mitarbeiter!$D174),TODAY()),Einstellungen!$F$13:$F$67)))*N(Mitarbeiter!$E174)/IF(Einstellungen!$C$11="7 Tage",7,5),N('Ist-Stunden'!AI174)+(N(Krankheitstage!BH174)+N(Krankheitstage!BT174))*N($C174))))</f>
        <v/>
      </c>
      <c r="BN174" s="76">
        <f>IF($B174="",0,IF(Einstellungen!$C$10="Ja",MAX(IF(Einstellungen!$C$11="7 Tage",MAX(0,(MIN(DATE(2028,8,0),IF(Mitarbeiter!$D174="",DATE(2028,8,0),Mitarbeiter!$D174),TODAY()))-(MAX(DATE(2028,7,1),Mitarbeiter!$C174))+1),MAX(0,NETWORKDAYS(MAX(DATE(2028,7,1),Mitarbeiter!$C174),MIN(DATE(2028,8,0),IF(Mitarbeiter!$D174="",DATE(2028,8,0),Mitarbeiter!$D174),TODAY()),Einstellungen!$F$13:$F$67)))*N(Mitarbeiter!$E174)/IF(Einstellungen!$C$11="7 Tage",7,5),N('Ist-Stunden'!AJ174)),MAX(IF(Einstellungen!$C$11="7 Tage",MAX(0,(MIN(DATE(2028,8,0),IF(Mitarbeiter!$D174="",DATE(2028,8,0),Mitarbeiter!$D174),TODAY()))-(MAX(DATE(2028,7,1),Mitarbeiter!$C174))+1),MAX(0,NETWORKDAYS(MAX(DATE(2028,7,1),Mitarbeiter!$C174),MIN(DATE(2028,8,0),IF(Mitarbeiter!$D174="",DATE(2028,8,0),Mitarbeiter!$D174),TODAY()),Einstellungen!$F$13:$F$67)))*N(Mitarbeiter!$E174)/IF(Einstellungen!$C$11="7 Tage",7,5),N('Ist-Stunden'!AJ174)+(N(Krankheitstage!BI174)+N(Krankheitstage!BU174))*N($C174))))</f>
        <v/>
      </c>
      <c r="BO174" s="76">
        <f>IF($B174="",0,IF(Einstellungen!$C$10="Ja",MAX(IF(Einstellungen!$C$11="7 Tage",MAX(0,(MIN(DATE(2028,9,0),IF(Mitarbeiter!$D174="",DATE(2028,9,0),Mitarbeiter!$D174),TODAY()))-(MAX(DATE(2028,8,1),Mitarbeiter!$C174))+1),MAX(0,NETWORKDAYS(MAX(DATE(2028,8,1),Mitarbeiter!$C174),MIN(DATE(2028,9,0),IF(Mitarbeiter!$D174="",DATE(2028,9,0),Mitarbeiter!$D174),TODAY()),Einstellungen!$F$13:$F$67)))*N(Mitarbeiter!$E174)/IF(Einstellungen!$C$11="7 Tage",7,5),N('Ist-Stunden'!AK174)),MAX(IF(Einstellungen!$C$11="7 Tage",MAX(0,(MIN(DATE(2028,9,0),IF(Mitarbeiter!$D174="",DATE(2028,9,0),Mitarbeiter!$D174),TODAY()))-(MAX(DATE(2028,8,1),Mitarbeiter!$C174))+1),MAX(0,NETWORKDAYS(MAX(DATE(2028,8,1),Mitarbeiter!$C174),MIN(DATE(2028,9,0),IF(Mitarbeiter!$D174="",DATE(2028,9,0),Mitarbeiter!$D174),TODAY()),Einstellungen!$F$13:$F$67)))*N(Mitarbeiter!$E174)/IF(Einstellungen!$C$11="7 Tage",7,5),N('Ist-Stunden'!AK174)+(N(Krankheitstage!BJ174)+N(Krankheitstage!BV174))*N($C174))))</f>
        <v/>
      </c>
      <c r="BP174" s="76">
        <f>IF($B174="",0,IF(Einstellungen!$C$10="Ja",MAX(IF(Einstellungen!$C$11="7 Tage",MAX(0,(MIN(DATE(2028,10,0),IF(Mitarbeiter!$D174="",DATE(2028,10,0),Mitarbeiter!$D174),TODAY()))-(MAX(DATE(2028,9,1),Mitarbeiter!$C174))+1),MAX(0,NETWORKDAYS(MAX(DATE(2028,9,1),Mitarbeiter!$C174),MIN(DATE(2028,10,0),IF(Mitarbeiter!$D174="",DATE(2028,10,0),Mitarbeiter!$D174),TODAY()),Einstellungen!$F$13:$F$67)))*N(Mitarbeiter!$E174)/IF(Einstellungen!$C$11="7 Tage",7,5),N('Ist-Stunden'!AL174)),MAX(IF(Einstellungen!$C$11="7 Tage",MAX(0,(MIN(DATE(2028,10,0),IF(Mitarbeiter!$D174="",DATE(2028,10,0),Mitarbeiter!$D174),TODAY()))-(MAX(DATE(2028,9,1),Mitarbeiter!$C174))+1),MAX(0,NETWORKDAYS(MAX(DATE(2028,9,1),Mitarbeiter!$C174),MIN(DATE(2028,10,0),IF(Mitarbeiter!$D174="",DATE(2028,10,0),Mitarbeiter!$D174),TODAY()),Einstellungen!$F$13:$F$67)))*N(Mitarbeiter!$E174)/IF(Einstellungen!$C$11="7 Tage",7,5),N('Ist-Stunden'!AL174)+(N(Krankheitstage!BK174)+N(Krankheitstage!BW174))*N($C174))))</f>
        <v/>
      </c>
      <c r="BQ174" s="76">
        <f>IF($B174="",0,IF(Einstellungen!$C$10="Ja",MAX(IF(Einstellungen!$C$11="7 Tage",MAX(0,(MIN(DATE(2028,11,0),IF(Mitarbeiter!$D174="",DATE(2028,11,0),Mitarbeiter!$D174),TODAY()))-(MAX(DATE(2028,10,1),Mitarbeiter!$C174))+1),MAX(0,NETWORKDAYS(MAX(DATE(2028,10,1),Mitarbeiter!$C174),MIN(DATE(2028,11,0),IF(Mitarbeiter!$D174="",DATE(2028,11,0),Mitarbeiter!$D174),TODAY()),Einstellungen!$F$13:$F$67)))*N(Mitarbeiter!$E174)/IF(Einstellungen!$C$11="7 Tage",7,5),N('Ist-Stunden'!AM174)),MAX(IF(Einstellungen!$C$11="7 Tage",MAX(0,(MIN(DATE(2028,11,0),IF(Mitarbeiter!$D174="",DATE(2028,11,0),Mitarbeiter!$D174),TODAY()))-(MAX(DATE(2028,10,1),Mitarbeiter!$C174))+1),MAX(0,NETWORKDAYS(MAX(DATE(2028,10,1),Mitarbeiter!$C174),MIN(DATE(2028,11,0),IF(Mitarbeiter!$D174="",DATE(2028,11,0),Mitarbeiter!$D174),TODAY()),Einstellungen!$F$13:$F$67)))*N(Mitarbeiter!$E174)/IF(Einstellungen!$C$11="7 Tage",7,5),N('Ist-Stunden'!AM174)+(N(Krankheitstage!BL174)+N(Krankheitstage!BX174))*N($C174))))</f>
        <v/>
      </c>
      <c r="BR174" s="76">
        <f>IF($B174="",0,IF(Einstellungen!$C$10="Ja",MAX(IF(Einstellungen!$C$11="7 Tage",MAX(0,(MIN(DATE(2028,12,0),IF(Mitarbeiter!$D174="",DATE(2028,12,0),Mitarbeiter!$D174),TODAY()))-(MAX(DATE(2028,11,1),Mitarbeiter!$C174))+1),MAX(0,NETWORKDAYS(MAX(DATE(2028,11,1),Mitarbeiter!$C174),MIN(DATE(2028,12,0),IF(Mitarbeiter!$D174="",DATE(2028,12,0),Mitarbeiter!$D174),TODAY()),Einstellungen!$F$13:$F$67)))*N(Mitarbeiter!$E174)/IF(Einstellungen!$C$11="7 Tage",7,5),N('Ist-Stunden'!AN174)),MAX(IF(Einstellungen!$C$11="7 Tage",MAX(0,(MIN(DATE(2028,12,0),IF(Mitarbeiter!$D174="",DATE(2028,12,0),Mitarbeiter!$D174),TODAY()))-(MAX(DATE(2028,11,1),Mitarbeiter!$C174))+1),MAX(0,NETWORKDAYS(MAX(DATE(2028,11,1),Mitarbeiter!$C174),MIN(DATE(2028,12,0),IF(Mitarbeiter!$D174="",DATE(2028,12,0),Mitarbeiter!$D174),TODAY()),Einstellungen!$F$13:$F$67)))*N(Mitarbeiter!$E174)/IF(Einstellungen!$C$11="7 Tage",7,5),N('Ist-Stunden'!AN174)+(N(Krankheitstage!BM174)+N(Krankheitstage!BY174))*N($C174))))</f>
        <v/>
      </c>
      <c r="BS174" s="76">
        <f>IF($B174="",0,IF(Einstellungen!$C$10="Ja",MAX(IF(Einstellungen!$C$11="7 Tage",MAX(0,(MIN(DATE(2028,13,0),IF(Mitarbeiter!$D174="",DATE(2028,13,0),Mitarbeiter!$D174),TODAY()))-(MAX(DATE(2028,12,1),Mitarbeiter!$C174))+1),MAX(0,NETWORKDAYS(MAX(DATE(2028,12,1),Mitarbeiter!$C174),MIN(DATE(2028,13,0),IF(Mitarbeiter!$D174="",DATE(2028,13,0),Mitarbeiter!$D174),TODAY()),Einstellungen!$F$13:$F$67)))*N(Mitarbeiter!$E174)/IF(Einstellungen!$C$11="7 Tage",7,5),N('Ist-Stunden'!AO174)),MAX(IF(Einstellungen!$C$11="7 Tage",MAX(0,(MIN(DATE(2028,13,0),IF(Mitarbeiter!$D174="",DATE(2028,13,0),Mitarbeiter!$D174),TODAY()))-(MAX(DATE(2028,12,1),Mitarbeiter!$C174))+1),MAX(0,NETWORKDAYS(MAX(DATE(2028,12,1),Mitarbeiter!$C174),MIN(DATE(2028,13,0),IF(Mitarbeiter!$D174="",DATE(2028,13,0),Mitarbeiter!$D174),TODAY()),Einstellungen!$F$13:$F$67)))*N(Mitarbeiter!$E174)/IF(Einstellungen!$C$11="7 Tage",7,5),N('Ist-Stunden'!AO174)+(N(Krankheitstage!BN174)+N(Krankheitstage!BZ174))*N($C174))))</f>
        <v/>
      </c>
      <c r="BT174" s="76">
        <f>IF($B174="",0,IF(Einstellungen!$C$10="Ja",MAX(IF(Einstellungen!$C$11="7 Tage",MAX(0,(MIN(DATE(2029,2,0),IF(Mitarbeiter!$D174="",DATE(2029,2,0),Mitarbeiter!$D174),TODAY()))-(MAX(DATE(2029,1,1),Mitarbeiter!$C174))+1),MAX(0,NETWORKDAYS(MAX(DATE(2029,1,1),Mitarbeiter!$C174),MIN(DATE(2029,2,0),IF(Mitarbeiter!$D174="",DATE(2029,2,0),Mitarbeiter!$D174),TODAY()),Einstellungen!$F$13:$F$67)))*N(Mitarbeiter!$E174)/IF(Einstellungen!$C$11="7 Tage",7,5),N('Ist-Stunden'!AP174)),MAX(IF(Einstellungen!$C$11="7 Tage",MAX(0,(MIN(DATE(2029,2,0),IF(Mitarbeiter!$D174="",DATE(2029,2,0),Mitarbeiter!$D174),TODAY()))-(MAX(DATE(2029,1,1),Mitarbeiter!$C174))+1),MAX(0,NETWORKDAYS(MAX(DATE(2029,1,1),Mitarbeiter!$C174),MIN(DATE(2029,2,0),IF(Mitarbeiter!$D174="",DATE(2029,2,0),Mitarbeiter!$D174),TODAY()),Einstellungen!$F$13:$F$67)))*N(Mitarbeiter!$E174)/IF(Einstellungen!$C$11="7 Tage",7,5),N('Ist-Stunden'!AP174)+(N(Krankheitstage!CA174)+N(Krankheitstage!CM174))*N($C174))))</f>
        <v/>
      </c>
      <c r="BU174" s="76">
        <f>IF($B174="",0,IF(Einstellungen!$C$10="Ja",MAX(IF(Einstellungen!$C$11="7 Tage",MAX(0,(MIN(DATE(2029,3,0),IF(Mitarbeiter!$D174="",DATE(2029,3,0),Mitarbeiter!$D174),TODAY()))-(MAX(DATE(2029,2,1),Mitarbeiter!$C174))+1),MAX(0,NETWORKDAYS(MAX(DATE(2029,2,1),Mitarbeiter!$C174),MIN(DATE(2029,3,0),IF(Mitarbeiter!$D174="",DATE(2029,3,0),Mitarbeiter!$D174),TODAY()),Einstellungen!$F$13:$F$67)))*N(Mitarbeiter!$E174)/IF(Einstellungen!$C$11="7 Tage",7,5),N('Ist-Stunden'!AQ174)),MAX(IF(Einstellungen!$C$11="7 Tage",MAX(0,(MIN(DATE(2029,3,0),IF(Mitarbeiter!$D174="",DATE(2029,3,0),Mitarbeiter!$D174),TODAY()))-(MAX(DATE(2029,2,1),Mitarbeiter!$C174))+1),MAX(0,NETWORKDAYS(MAX(DATE(2029,2,1),Mitarbeiter!$C174),MIN(DATE(2029,3,0),IF(Mitarbeiter!$D174="",DATE(2029,3,0),Mitarbeiter!$D174),TODAY()),Einstellungen!$F$13:$F$67)))*N(Mitarbeiter!$E174)/IF(Einstellungen!$C$11="7 Tage",7,5),N('Ist-Stunden'!AQ174)+(N(Krankheitstage!CB174)+N(Krankheitstage!CN174))*N($C174))))</f>
        <v/>
      </c>
      <c r="BV174" s="76">
        <f>IF($B174="",0,IF(Einstellungen!$C$10="Ja",MAX(IF(Einstellungen!$C$11="7 Tage",MAX(0,(MIN(DATE(2029,4,0),IF(Mitarbeiter!$D174="",DATE(2029,4,0),Mitarbeiter!$D174),TODAY()))-(MAX(DATE(2029,3,1),Mitarbeiter!$C174))+1),MAX(0,NETWORKDAYS(MAX(DATE(2029,3,1),Mitarbeiter!$C174),MIN(DATE(2029,4,0),IF(Mitarbeiter!$D174="",DATE(2029,4,0),Mitarbeiter!$D174),TODAY()),Einstellungen!$F$13:$F$67)))*N(Mitarbeiter!$E174)/IF(Einstellungen!$C$11="7 Tage",7,5),N('Ist-Stunden'!AR174)),MAX(IF(Einstellungen!$C$11="7 Tage",MAX(0,(MIN(DATE(2029,4,0),IF(Mitarbeiter!$D174="",DATE(2029,4,0),Mitarbeiter!$D174),TODAY()))-(MAX(DATE(2029,3,1),Mitarbeiter!$C174))+1),MAX(0,NETWORKDAYS(MAX(DATE(2029,3,1),Mitarbeiter!$C174),MIN(DATE(2029,4,0),IF(Mitarbeiter!$D174="",DATE(2029,4,0),Mitarbeiter!$D174),TODAY()),Einstellungen!$F$13:$F$67)))*N(Mitarbeiter!$E174)/IF(Einstellungen!$C$11="7 Tage",7,5),N('Ist-Stunden'!AR174)+(N(Krankheitstage!CC174)+N(Krankheitstage!CO174))*N($C174))))</f>
        <v/>
      </c>
      <c r="BW174" s="76">
        <f>IF($B174="",0,IF(Einstellungen!$C$10="Ja",MAX(IF(Einstellungen!$C$11="7 Tage",MAX(0,(MIN(DATE(2029,5,0),IF(Mitarbeiter!$D174="",DATE(2029,5,0),Mitarbeiter!$D174),TODAY()))-(MAX(DATE(2029,4,1),Mitarbeiter!$C174))+1),MAX(0,NETWORKDAYS(MAX(DATE(2029,4,1),Mitarbeiter!$C174),MIN(DATE(2029,5,0),IF(Mitarbeiter!$D174="",DATE(2029,5,0),Mitarbeiter!$D174),TODAY()),Einstellungen!$F$13:$F$67)))*N(Mitarbeiter!$E174)/IF(Einstellungen!$C$11="7 Tage",7,5),N('Ist-Stunden'!AS174)),MAX(IF(Einstellungen!$C$11="7 Tage",MAX(0,(MIN(DATE(2029,5,0),IF(Mitarbeiter!$D174="",DATE(2029,5,0),Mitarbeiter!$D174),TODAY()))-(MAX(DATE(2029,4,1),Mitarbeiter!$C174))+1),MAX(0,NETWORKDAYS(MAX(DATE(2029,4,1),Mitarbeiter!$C174),MIN(DATE(2029,5,0),IF(Mitarbeiter!$D174="",DATE(2029,5,0),Mitarbeiter!$D174),TODAY()),Einstellungen!$F$13:$F$67)))*N(Mitarbeiter!$E174)/IF(Einstellungen!$C$11="7 Tage",7,5),N('Ist-Stunden'!AS174)+(N(Krankheitstage!CD174)+N(Krankheitstage!CP174))*N($C174))))</f>
        <v/>
      </c>
      <c r="BX174" s="76">
        <f>IF($B174="",0,IF(Einstellungen!$C$10="Ja",MAX(IF(Einstellungen!$C$11="7 Tage",MAX(0,(MIN(DATE(2029,6,0),IF(Mitarbeiter!$D174="",DATE(2029,6,0),Mitarbeiter!$D174),TODAY()))-(MAX(DATE(2029,5,1),Mitarbeiter!$C174))+1),MAX(0,NETWORKDAYS(MAX(DATE(2029,5,1),Mitarbeiter!$C174),MIN(DATE(2029,6,0),IF(Mitarbeiter!$D174="",DATE(2029,6,0),Mitarbeiter!$D174),TODAY()),Einstellungen!$F$13:$F$67)))*N(Mitarbeiter!$E174)/IF(Einstellungen!$C$11="7 Tage",7,5),N('Ist-Stunden'!AT174)),MAX(IF(Einstellungen!$C$11="7 Tage",MAX(0,(MIN(DATE(2029,6,0),IF(Mitarbeiter!$D174="",DATE(2029,6,0),Mitarbeiter!$D174),TODAY()))-(MAX(DATE(2029,5,1),Mitarbeiter!$C174))+1),MAX(0,NETWORKDAYS(MAX(DATE(2029,5,1),Mitarbeiter!$C174),MIN(DATE(2029,6,0),IF(Mitarbeiter!$D174="",DATE(2029,6,0),Mitarbeiter!$D174),TODAY()),Einstellungen!$F$13:$F$67)))*N(Mitarbeiter!$E174)/IF(Einstellungen!$C$11="7 Tage",7,5),N('Ist-Stunden'!AT174)+(N(Krankheitstage!CE174)+N(Krankheitstage!CQ174))*N($C174))))</f>
        <v/>
      </c>
      <c r="BY174" s="76">
        <f>IF($B174="",0,IF(Einstellungen!$C$10="Ja",MAX(IF(Einstellungen!$C$11="7 Tage",MAX(0,(MIN(DATE(2029,7,0),IF(Mitarbeiter!$D174="",DATE(2029,7,0),Mitarbeiter!$D174),TODAY()))-(MAX(DATE(2029,6,1),Mitarbeiter!$C174))+1),MAX(0,NETWORKDAYS(MAX(DATE(2029,6,1),Mitarbeiter!$C174),MIN(DATE(2029,7,0),IF(Mitarbeiter!$D174="",DATE(2029,7,0),Mitarbeiter!$D174),TODAY()),Einstellungen!$F$13:$F$67)))*N(Mitarbeiter!$E174)/IF(Einstellungen!$C$11="7 Tage",7,5),N('Ist-Stunden'!AU174)),MAX(IF(Einstellungen!$C$11="7 Tage",MAX(0,(MIN(DATE(2029,7,0),IF(Mitarbeiter!$D174="",DATE(2029,7,0),Mitarbeiter!$D174),TODAY()))-(MAX(DATE(2029,6,1),Mitarbeiter!$C174))+1),MAX(0,NETWORKDAYS(MAX(DATE(2029,6,1),Mitarbeiter!$C174),MIN(DATE(2029,7,0),IF(Mitarbeiter!$D174="",DATE(2029,7,0),Mitarbeiter!$D174),TODAY()),Einstellungen!$F$13:$F$67)))*N(Mitarbeiter!$E174)/IF(Einstellungen!$C$11="7 Tage",7,5),N('Ist-Stunden'!AU174)+(N(Krankheitstage!CF174)+N(Krankheitstage!CR174))*N($C174))))</f>
        <v/>
      </c>
      <c r="BZ174" s="76">
        <f>IF($B174="",0,IF(Einstellungen!$C$10="Ja",MAX(IF(Einstellungen!$C$11="7 Tage",MAX(0,(MIN(DATE(2029,8,0),IF(Mitarbeiter!$D174="",DATE(2029,8,0),Mitarbeiter!$D174),TODAY()))-(MAX(DATE(2029,7,1),Mitarbeiter!$C174))+1),MAX(0,NETWORKDAYS(MAX(DATE(2029,7,1),Mitarbeiter!$C174),MIN(DATE(2029,8,0),IF(Mitarbeiter!$D174="",DATE(2029,8,0),Mitarbeiter!$D174),TODAY()),Einstellungen!$F$13:$F$67)))*N(Mitarbeiter!$E174)/IF(Einstellungen!$C$11="7 Tage",7,5),N('Ist-Stunden'!AV174)),MAX(IF(Einstellungen!$C$11="7 Tage",MAX(0,(MIN(DATE(2029,8,0),IF(Mitarbeiter!$D174="",DATE(2029,8,0),Mitarbeiter!$D174),TODAY()))-(MAX(DATE(2029,7,1),Mitarbeiter!$C174))+1),MAX(0,NETWORKDAYS(MAX(DATE(2029,7,1),Mitarbeiter!$C174),MIN(DATE(2029,8,0),IF(Mitarbeiter!$D174="",DATE(2029,8,0),Mitarbeiter!$D174),TODAY()),Einstellungen!$F$13:$F$67)))*N(Mitarbeiter!$E174)/IF(Einstellungen!$C$11="7 Tage",7,5),N('Ist-Stunden'!AV174)+(N(Krankheitstage!CG174)+N(Krankheitstage!CS174))*N($C174))))</f>
        <v/>
      </c>
      <c r="CA174" s="76">
        <f>IF($B174="",0,IF(Einstellungen!$C$10="Ja",MAX(IF(Einstellungen!$C$11="7 Tage",MAX(0,(MIN(DATE(2029,9,0),IF(Mitarbeiter!$D174="",DATE(2029,9,0),Mitarbeiter!$D174),TODAY()))-(MAX(DATE(2029,8,1),Mitarbeiter!$C174))+1),MAX(0,NETWORKDAYS(MAX(DATE(2029,8,1),Mitarbeiter!$C174),MIN(DATE(2029,9,0),IF(Mitarbeiter!$D174="",DATE(2029,9,0),Mitarbeiter!$D174),TODAY()),Einstellungen!$F$13:$F$67)))*N(Mitarbeiter!$E174)/IF(Einstellungen!$C$11="7 Tage",7,5),N('Ist-Stunden'!AW174)),MAX(IF(Einstellungen!$C$11="7 Tage",MAX(0,(MIN(DATE(2029,9,0),IF(Mitarbeiter!$D174="",DATE(2029,9,0),Mitarbeiter!$D174),TODAY()))-(MAX(DATE(2029,8,1),Mitarbeiter!$C174))+1),MAX(0,NETWORKDAYS(MAX(DATE(2029,8,1),Mitarbeiter!$C174),MIN(DATE(2029,9,0),IF(Mitarbeiter!$D174="",DATE(2029,9,0),Mitarbeiter!$D174),TODAY()),Einstellungen!$F$13:$F$67)))*N(Mitarbeiter!$E174)/IF(Einstellungen!$C$11="7 Tage",7,5),N('Ist-Stunden'!AW174)+(N(Krankheitstage!CH174)+N(Krankheitstage!CT174))*N($C174))))</f>
        <v/>
      </c>
      <c r="CB174" s="76">
        <f>IF($B174="",0,IF(Einstellungen!$C$10="Ja",MAX(IF(Einstellungen!$C$11="7 Tage",MAX(0,(MIN(DATE(2029,10,0),IF(Mitarbeiter!$D174="",DATE(2029,10,0),Mitarbeiter!$D174),TODAY()))-(MAX(DATE(2029,9,1),Mitarbeiter!$C174))+1),MAX(0,NETWORKDAYS(MAX(DATE(2029,9,1),Mitarbeiter!$C174),MIN(DATE(2029,10,0),IF(Mitarbeiter!$D174="",DATE(2029,10,0),Mitarbeiter!$D174),TODAY()),Einstellungen!$F$13:$F$67)))*N(Mitarbeiter!$E174)/IF(Einstellungen!$C$11="7 Tage",7,5),N('Ist-Stunden'!AX174)),MAX(IF(Einstellungen!$C$11="7 Tage",MAX(0,(MIN(DATE(2029,10,0),IF(Mitarbeiter!$D174="",DATE(2029,10,0),Mitarbeiter!$D174),TODAY()))-(MAX(DATE(2029,9,1),Mitarbeiter!$C174))+1),MAX(0,NETWORKDAYS(MAX(DATE(2029,9,1),Mitarbeiter!$C174),MIN(DATE(2029,10,0),IF(Mitarbeiter!$D174="",DATE(2029,10,0),Mitarbeiter!$D174),TODAY()),Einstellungen!$F$13:$F$67)))*N(Mitarbeiter!$E174)/IF(Einstellungen!$C$11="7 Tage",7,5),N('Ist-Stunden'!AX174)+(N(Krankheitstage!CI174)+N(Krankheitstage!CU174))*N($C174))))</f>
        <v/>
      </c>
      <c r="CC174" s="76">
        <f>IF($B174="",0,IF(Einstellungen!$C$10="Ja",MAX(IF(Einstellungen!$C$11="7 Tage",MAX(0,(MIN(DATE(2029,11,0),IF(Mitarbeiter!$D174="",DATE(2029,11,0),Mitarbeiter!$D174),TODAY()))-(MAX(DATE(2029,10,1),Mitarbeiter!$C174))+1),MAX(0,NETWORKDAYS(MAX(DATE(2029,10,1),Mitarbeiter!$C174),MIN(DATE(2029,11,0),IF(Mitarbeiter!$D174="",DATE(2029,11,0),Mitarbeiter!$D174),TODAY()),Einstellungen!$F$13:$F$67)))*N(Mitarbeiter!$E174)/IF(Einstellungen!$C$11="7 Tage",7,5),N('Ist-Stunden'!AY174)),MAX(IF(Einstellungen!$C$11="7 Tage",MAX(0,(MIN(DATE(2029,11,0),IF(Mitarbeiter!$D174="",DATE(2029,11,0),Mitarbeiter!$D174),TODAY()))-(MAX(DATE(2029,10,1),Mitarbeiter!$C174))+1),MAX(0,NETWORKDAYS(MAX(DATE(2029,10,1),Mitarbeiter!$C174),MIN(DATE(2029,11,0),IF(Mitarbeiter!$D174="",DATE(2029,11,0),Mitarbeiter!$D174),TODAY()),Einstellungen!$F$13:$F$67)))*N(Mitarbeiter!$E174)/IF(Einstellungen!$C$11="7 Tage",7,5),N('Ist-Stunden'!AY174)+(N(Krankheitstage!CJ174)+N(Krankheitstage!CV174))*N($C174))))</f>
        <v/>
      </c>
      <c r="CD174" s="76">
        <f>IF($B174="",0,IF(Einstellungen!$C$10="Ja",MAX(IF(Einstellungen!$C$11="7 Tage",MAX(0,(MIN(DATE(2029,12,0),IF(Mitarbeiter!$D174="",DATE(2029,12,0),Mitarbeiter!$D174),TODAY()))-(MAX(DATE(2029,11,1),Mitarbeiter!$C174))+1),MAX(0,NETWORKDAYS(MAX(DATE(2029,11,1),Mitarbeiter!$C174),MIN(DATE(2029,12,0),IF(Mitarbeiter!$D174="",DATE(2029,12,0),Mitarbeiter!$D174),TODAY()),Einstellungen!$F$13:$F$67)))*N(Mitarbeiter!$E174)/IF(Einstellungen!$C$11="7 Tage",7,5),N('Ist-Stunden'!AZ174)),MAX(IF(Einstellungen!$C$11="7 Tage",MAX(0,(MIN(DATE(2029,12,0),IF(Mitarbeiter!$D174="",DATE(2029,12,0),Mitarbeiter!$D174),TODAY()))-(MAX(DATE(2029,11,1),Mitarbeiter!$C174))+1),MAX(0,NETWORKDAYS(MAX(DATE(2029,11,1),Mitarbeiter!$C174),MIN(DATE(2029,12,0),IF(Mitarbeiter!$D174="",DATE(2029,12,0),Mitarbeiter!$D174),TODAY()),Einstellungen!$F$13:$F$67)))*N(Mitarbeiter!$E174)/IF(Einstellungen!$C$11="7 Tage",7,5),N('Ist-Stunden'!AZ174)+(N(Krankheitstage!CK174)+N(Krankheitstage!CW174))*N($C174))))</f>
        <v/>
      </c>
      <c r="CE174" s="76">
        <f>IF($B174="",0,IF(Einstellungen!$C$10="Ja",MAX(IF(Einstellungen!$C$11="7 Tage",MAX(0,(MIN(DATE(2029,13,0),IF(Mitarbeiter!$D174="",DATE(2029,13,0),Mitarbeiter!$D174),TODAY()))-(MAX(DATE(2029,12,1),Mitarbeiter!$C174))+1),MAX(0,NETWORKDAYS(MAX(DATE(2029,12,1),Mitarbeiter!$C174),MIN(DATE(2029,13,0),IF(Mitarbeiter!$D174="",DATE(2029,13,0),Mitarbeiter!$D174),TODAY()),Einstellungen!$F$13:$F$67)))*N(Mitarbeiter!$E174)/IF(Einstellungen!$C$11="7 Tage",7,5),N('Ist-Stunden'!BA174)),MAX(IF(Einstellungen!$C$11="7 Tage",MAX(0,(MIN(DATE(2029,13,0),IF(Mitarbeiter!$D174="",DATE(2029,13,0),Mitarbeiter!$D174),TODAY()))-(MAX(DATE(2029,12,1),Mitarbeiter!$C174))+1),MAX(0,NETWORKDAYS(MAX(DATE(2029,12,1),Mitarbeiter!$C174),MIN(DATE(2029,13,0),IF(Mitarbeiter!$D174="",DATE(2029,13,0),Mitarbeiter!$D174),TODAY()),Einstellungen!$F$13:$F$67)))*N(Mitarbeiter!$E174)/IF(Einstellungen!$C$11="7 Tage",7,5),N('Ist-Stunden'!BA174)+(N(Krankheitstage!CL174)+N(Krankheitstage!CX174))*N($C174))))</f>
        <v/>
      </c>
      <c r="CF174" s="76">
        <f>IF($B174="",0,IF(Einstellungen!$C$10="Ja",MAX(IF(Einstellungen!$C$11="7 Tage",MAX(0,(MIN(DATE(2030,2,0),IF(Mitarbeiter!$D174="",DATE(2030,2,0),Mitarbeiter!$D174),TODAY()))-(MAX(DATE(2030,1,1),Mitarbeiter!$C174))+1),MAX(0,NETWORKDAYS(MAX(DATE(2030,1,1),Mitarbeiter!$C174),MIN(DATE(2030,2,0),IF(Mitarbeiter!$D174="",DATE(2030,2,0),Mitarbeiter!$D174),TODAY()),Einstellungen!$F$13:$F$67)))*N(Mitarbeiter!$E174)/IF(Einstellungen!$C$11="7 Tage",7,5),N('Ist-Stunden'!BB174)),MAX(IF(Einstellungen!$C$11="7 Tage",MAX(0,(MIN(DATE(2030,2,0),IF(Mitarbeiter!$D174="",DATE(2030,2,0),Mitarbeiter!$D174),TODAY()))-(MAX(DATE(2030,1,1),Mitarbeiter!$C174))+1),MAX(0,NETWORKDAYS(MAX(DATE(2030,1,1),Mitarbeiter!$C174),MIN(DATE(2030,2,0),IF(Mitarbeiter!$D174="",DATE(2030,2,0),Mitarbeiter!$D174),TODAY()),Einstellungen!$F$13:$F$67)))*N(Mitarbeiter!$E174)/IF(Einstellungen!$C$11="7 Tage",7,5),N('Ist-Stunden'!BB174)+(N(Krankheitstage!CY174)+N(Krankheitstage!DK174))*N($C174))))</f>
        <v/>
      </c>
      <c r="CG174" s="76">
        <f>IF($B174="",0,IF(Einstellungen!$C$10="Ja",MAX(IF(Einstellungen!$C$11="7 Tage",MAX(0,(MIN(DATE(2030,3,0),IF(Mitarbeiter!$D174="",DATE(2030,3,0),Mitarbeiter!$D174),TODAY()))-(MAX(DATE(2030,2,1),Mitarbeiter!$C174))+1),MAX(0,NETWORKDAYS(MAX(DATE(2030,2,1),Mitarbeiter!$C174),MIN(DATE(2030,3,0),IF(Mitarbeiter!$D174="",DATE(2030,3,0),Mitarbeiter!$D174),TODAY()),Einstellungen!$F$13:$F$67)))*N(Mitarbeiter!$E174)/IF(Einstellungen!$C$11="7 Tage",7,5),N('Ist-Stunden'!BC174)),MAX(IF(Einstellungen!$C$11="7 Tage",MAX(0,(MIN(DATE(2030,3,0),IF(Mitarbeiter!$D174="",DATE(2030,3,0),Mitarbeiter!$D174),TODAY()))-(MAX(DATE(2030,2,1),Mitarbeiter!$C174))+1),MAX(0,NETWORKDAYS(MAX(DATE(2030,2,1),Mitarbeiter!$C174),MIN(DATE(2030,3,0),IF(Mitarbeiter!$D174="",DATE(2030,3,0),Mitarbeiter!$D174),TODAY()),Einstellungen!$F$13:$F$67)))*N(Mitarbeiter!$E174)/IF(Einstellungen!$C$11="7 Tage",7,5),N('Ist-Stunden'!BC174)+(N(Krankheitstage!CZ174)+N(Krankheitstage!DL174))*N($C174))))</f>
        <v/>
      </c>
      <c r="CH174" s="76">
        <f>IF($B174="",0,IF(Einstellungen!$C$10="Ja",MAX(IF(Einstellungen!$C$11="7 Tage",MAX(0,(MIN(DATE(2030,4,0),IF(Mitarbeiter!$D174="",DATE(2030,4,0),Mitarbeiter!$D174),TODAY()))-(MAX(DATE(2030,3,1),Mitarbeiter!$C174))+1),MAX(0,NETWORKDAYS(MAX(DATE(2030,3,1),Mitarbeiter!$C174),MIN(DATE(2030,4,0),IF(Mitarbeiter!$D174="",DATE(2030,4,0),Mitarbeiter!$D174),TODAY()),Einstellungen!$F$13:$F$67)))*N(Mitarbeiter!$E174)/IF(Einstellungen!$C$11="7 Tage",7,5),N('Ist-Stunden'!BD174)),MAX(IF(Einstellungen!$C$11="7 Tage",MAX(0,(MIN(DATE(2030,4,0),IF(Mitarbeiter!$D174="",DATE(2030,4,0),Mitarbeiter!$D174),TODAY()))-(MAX(DATE(2030,3,1),Mitarbeiter!$C174))+1),MAX(0,NETWORKDAYS(MAX(DATE(2030,3,1),Mitarbeiter!$C174),MIN(DATE(2030,4,0),IF(Mitarbeiter!$D174="",DATE(2030,4,0),Mitarbeiter!$D174),TODAY()),Einstellungen!$F$13:$F$67)))*N(Mitarbeiter!$E174)/IF(Einstellungen!$C$11="7 Tage",7,5),N('Ist-Stunden'!BD174)+(N(Krankheitstage!DA174)+N(Krankheitstage!DM174))*N($C174))))</f>
        <v/>
      </c>
      <c r="CI174" s="76">
        <f>IF($B174="",0,IF(Einstellungen!$C$10="Ja",MAX(IF(Einstellungen!$C$11="7 Tage",MAX(0,(MIN(DATE(2030,5,0),IF(Mitarbeiter!$D174="",DATE(2030,5,0),Mitarbeiter!$D174),TODAY()))-(MAX(DATE(2030,4,1),Mitarbeiter!$C174))+1),MAX(0,NETWORKDAYS(MAX(DATE(2030,4,1),Mitarbeiter!$C174),MIN(DATE(2030,5,0),IF(Mitarbeiter!$D174="",DATE(2030,5,0),Mitarbeiter!$D174),TODAY()),Einstellungen!$F$13:$F$67)))*N(Mitarbeiter!$E174)/IF(Einstellungen!$C$11="7 Tage",7,5),N('Ist-Stunden'!BE174)),MAX(IF(Einstellungen!$C$11="7 Tage",MAX(0,(MIN(DATE(2030,5,0),IF(Mitarbeiter!$D174="",DATE(2030,5,0),Mitarbeiter!$D174),TODAY()))-(MAX(DATE(2030,4,1),Mitarbeiter!$C174))+1),MAX(0,NETWORKDAYS(MAX(DATE(2030,4,1),Mitarbeiter!$C174),MIN(DATE(2030,5,0),IF(Mitarbeiter!$D174="",DATE(2030,5,0),Mitarbeiter!$D174),TODAY()),Einstellungen!$F$13:$F$67)))*N(Mitarbeiter!$E174)/IF(Einstellungen!$C$11="7 Tage",7,5),N('Ist-Stunden'!BE174)+(N(Krankheitstage!DB174)+N(Krankheitstage!DN174))*N($C174))))</f>
        <v/>
      </c>
      <c r="CJ174" s="76">
        <f>IF($B174="",0,IF(Einstellungen!$C$10="Ja",MAX(IF(Einstellungen!$C$11="7 Tage",MAX(0,(MIN(DATE(2030,6,0),IF(Mitarbeiter!$D174="",DATE(2030,6,0),Mitarbeiter!$D174),TODAY()))-(MAX(DATE(2030,5,1),Mitarbeiter!$C174))+1),MAX(0,NETWORKDAYS(MAX(DATE(2030,5,1),Mitarbeiter!$C174),MIN(DATE(2030,6,0),IF(Mitarbeiter!$D174="",DATE(2030,6,0),Mitarbeiter!$D174),TODAY()),Einstellungen!$F$13:$F$67)))*N(Mitarbeiter!$E174)/IF(Einstellungen!$C$11="7 Tage",7,5),N('Ist-Stunden'!BF174)),MAX(IF(Einstellungen!$C$11="7 Tage",MAX(0,(MIN(DATE(2030,6,0),IF(Mitarbeiter!$D174="",DATE(2030,6,0),Mitarbeiter!$D174),TODAY()))-(MAX(DATE(2030,5,1),Mitarbeiter!$C174))+1),MAX(0,NETWORKDAYS(MAX(DATE(2030,5,1),Mitarbeiter!$C174),MIN(DATE(2030,6,0),IF(Mitarbeiter!$D174="",DATE(2030,6,0),Mitarbeiter!$D174),TODAY()),Einstellungen!$F$13:$F$67)))*N(Mitarbeiter!$E174)/IF(Einstellungen!$C$11="7 Tage",7,5),N('Ist-Stunden'!BF174)+(N(Krankheitstage!DC174)+N(Krankheitstage!DO174))*N($C174))))</f>
        <v/>
      </c>
      <c r="CK174" s="76">
        <f>IF($B174="",0,IF(Einstellungen!$C$10="Ja",MAX(IF(Einstellungen!$C$11="7 Tage",MAX(0,(MIN(DATE(2030,7,0),IF(Mitarbeiter!$D174="",DATE(2030,7,0),Mitarbeiter!$D174),TODAY()))-(MAX(DATE(2030,6,1),Mitarbeiter!$C174))+1),MAX(0,NETWORKDAYS(MAX(DATE(2030,6,1),Mitarbeiter!$C174),MIN(DATE(2030,7,0),IF(Mitarbeiter!$D174="",DATE(2030,7,0),Mitarbeiter!$D174),TODAY()),Einstellungen!$F$13:$F$67)))*N(Mitarbeiter!$E174)/IF(Einstellungen!$C$11="7 Tage",7,5),N('Ist-Stunden'!BG174)),MAX(IF(Einstellungen!$C$11="7 Tage",MAX(0,(MIN(DATE(2030,7,0),IF(Mitarbeiter!$D174="",DATE(2030,7,0),Mitarbeiter!$D174),TODAY()))-(MAX(DATE(2030,6,1),Mitarbeiter!$C174))+1),MAX(0,NETWORKDAYS(MAX(DATE(2030,6,1),Mitarbeiter!$C174),MIN(DATE(2030,7,0),IF(Mitarbeiter!$D174="",DATE(2030,7,0),Mitarbeiter!$D174),TODAY()),Einstellungen!$F$13:$F$67)))*N(Mitarbeiter!$E174)/IF(Einstellungen!$C$11="7 Tage",7,5),N('Ist-Stunden'!BG174)+(N(Krankheitstage!DD174)+N(Krankheitstage!DP174))*N($C174))))</f>
        <v/>
      </c>
      <c r="CL174" s="76">
        <f>IF($B174="",0,IF(Einstellungen!$C$10="Ja",MAX(IF(Einstellungen!$C$11="7 Tage",MAX(0,(MIN(DATE(2030,8,0),IF(Mitarbeiter!$D174="",DATE(2030,8,0),Mitarbeiter!$D174),TODAY()))-(MAX(DATE(2030,7,1),Mitarbeiter!$C174))+1),MAX(0,NETWORKDAYS(MAX(DATE(2030,7,1),Mitarbeiter!$C174),MIN(DATE(2030,8,0),IF(Mitarbeiter!$D174="",DATE(2030,8,0),Mitarbeiter!$D174),TODAY()),Einstellungen!$F$13:$F$67)))*N(Mitarbeiter!$E174)/IF(Einstellungen!$C$11="7 Tage",7,5),N('Ist-Stunden'!BH174)),MAX(IF(Einstellungen!$C$11="7 Tage",MAX(0,(MIN(DATE(2030,8,0),IF(Mitarbeiter!$D174="",DATE(2030,8,0),Mitarbeiter!$D174),TODAY()))-(MAX(DATE(2030,7,1),Mitarbeiter!$C174))+1),MAX(0,NETWORKDAYS(MAX(DATE(2030,7,1),Mitarbeiter!$C174),MIN(DATE(2030,8,0),IF(Mitarbeiter!$D174="",DATE(2030,8,0),Mitarbeiter!$D174),TODAY()),Einstellungen!$F$13:$F$67)))*N(Mitarbeiter!$E174)/IF(Einstellungen!$C$11="7 Tage",7,5),N('Ist-Stunden'!BH174)+(N(Krankheitstage!DE174)+N(Krankheitstage!DQ174))*N($C174))))</f>
        <v/>
      </c>
      <c r="CM174" s="76">
        <f>IF($B174="",0,IF(Einstellungen!$C$10="Ja",MAX(IF(Einstellungen!$C$11="7 Tage",MAX(0,(MIN(DATE(2030,9,0),IF(Mitarbeiter!$D174="",DATE(2030,9,0),Mitarbeiter!$D174),TODAY()))-(MAX(DATE(2030,8,1),Mitarbeiter!$C174))+1),MAX(0,NETWORKDAYS(MAX(DATE(2030,8,1),Mitarbeiter!$C174),MIN(DATE(2030,9,0),IF(Mitarbeiter!$D174="",DATE(2030,9,0),Mitarbeiter!$D174),TODAY()),Einstellungen!$F$13:$F$67)))*N(Mitarbeiter!$E174)/IF(Einstellungen!$C$11="7 Tage",7,5),N('Ist-Stunden'!BI174)),MAX(IF(Einstellungen!$C$11="7 Tage",MAX(0,(MIN(DATE(2030,9,0),IF(Mitarbeiter!$D174="",DATE(2030,9,0),Mitarbeiter!$D174),TODAY()))-(MAX(DATE(2030,8,1),Mitarbeiter!$C174))+1),MAX(0,NETWORKDAYS(MAX(DATE(2030,8,1),Mitarbeiter!$C174),MIN(DATE(2030,9,0),IF(Mitarbeiter!$D174="",DATE(2030,9,0),Mitarbeiter!$D174),TODAY()),Einstellungen!$F$13:$F$67)))*N(Mitarbeiter!$E174)/IF(Einstellungen!$C$11="7 Tage",7,5),N('Ist-Stunden'!BI174)+(N(Krankheitstage!DF174)+N(Krankheitstage!DR174))*N($C174))))</f>
        <v/>
      </c>
      <c r="CN174" s="76">
        <f>IF($B174="",0,IF(Einstellungen!$C$10="Ja",MAX(IF(Einstellungen!$C$11="7 Tage",MAX(0,(MIN(DATE(2030,10,0),IF(Mitarbeiter!$D174="",DATE(2030,10,0),Mitarbeiter!$D174),TODAY()))-(MAX(DATE(2030,9,1),Mitarbeiter!$C174))+1),MAX(0,NETWORKDAYS(MAX(DATE(2030,9,1),Mitarbeiter!$C174),MIN(DATE(2030,10,0),IF(Mitarbeiter!$D174="",DATE(2030,10,0),Mitarbeiter!$D174),TODAY()),Einstellungen!$F$13:$F$67)))*N(Mitarbeiter!$E174)/IF(Einstellungen!$C$11="7 Tage",7,5),N('Ist-Stunden'!BJ174)),MAX(IF(Einstellungen!$C$11="7 Tage",MAX(0,(MIN(DATE(2030,10,0),IF(Mitarbeiter!$D174="",DATE(2030,10,0),Mitarbeiter!$D174),TODAY()))-(MAX(DATE(2030,9,1),Mitarbeiter!$C174))+1),MAX(0,NETWORKDAYS(MAX(DATE(2030,9,1),Mitarbeiter!$C174),MIN(DATE(2030,10,0),IF(Mitarbeiter!$D174="",DATE(2030,10,0),Mitarbeiter!$D174),TODAY()),Einstellungen!$F$13:$F$67)))*N(Mitarbeiter!$E174)/IF(Einstellungen!$C$11="7 Tage",7,5),N('Ist-Stunden'!BJ174)+(N(Krankheitstage!DG174)+N(Krankheitstage!DS174))*N($C174))))</f>
        <v/>
      </c>
      <c r="CO174" s="76">
        <f>IF($B174="",0,IF(Einstellungen!$C$10="Ja",MAX(IF(Einstellungen!$C$11="7 Tage",MAX(0,(MIN(DATE(2030,11,0),IF(Mitarbeiter!$D174="",DATE(2030,11,0),Mitarbeiter!$D174),TODAY()))-(MAX(DATE(2030,10,1),Mitarbeiter!$C174))+1),MAX(0,NETWORKDAYS(MAX(DATE(2030,10,1),Mitarbeiter!$C174),MIN(DATE(2030,11,0),IF(Mitarbeiter!$D174="",DATE(2030,11,0),Mitarbeiter!$D174),TODAY()),Einstellungen!$F$13:$F$67)))*N(Mitarbeiter!$E174)/IF(Einstellungen!$C$11="7 Tage",7,5),N('Ist-Stunden'!BK174)),MAX(IF(Einstellungen!$C$11="7 Tage",MAX(0,(MIN(DATE(2030,11,0),IF(Mitarbeiter!$D174="",DATE(2030,11,0),Mitarbeiter!$D174),TODAY()))-(MAX(DATE(2030,10,1),Mitarbeiter!$C174))+1),MAX(0,NETWORKDAYS(MAX(DATE(2030,10,1),Mitarbeiter!$C174),MIN(DATE(2030,11,0),IF(Mitarbeiter!$D174="",DATE(2030,11,0),Mitarbeiter!$D174),TODAY()),Einstellungen!$F$13:$F$67)))*N(Mitarbeiter!$E174)/IF(Einstellungen!$C$11="7 Tage",7,5),N('Ist-Stunden'!BK174)+(N(Krankheitstage!DH174)+N(Krankheitstage!DT174))*N($C174))))</f>
        <v/>
      </c>
      <c r="CP174" s="76">
        <f>IF($B174="",0,IF(Einstellungen!$C$10="Ja",MAX(IF(Einstellungen!$C$11="7 Tage",MAX(0,(MIN(DATE(2030,12,0),IF(Mitarbeiter!$D174="",DATE(2030,12,0),Mitarbeiter!$D174),TODAY()))-(MAX(DATE(2030,11,1),Mitarbeiter!$C174))+1),MAX(0,NETWORKDAYS(MAX(DATE(2030,11,1),Mitarbeiter!$C174),MIN(DATE(2030,12,0),IF(Mitarbeiter!$D174="",DATE(2030,12,0),Mitarbeiter!$D174),TODAY()),Einstellungen!$F$13:$F$67)))*N(Mitarbeiter!$E174)/IF(Einstellungen!$C$11="7 Tage",7,5),N('Ist-Stunden'!BL174)),MAX(IF(Einstellungen!$C$11="7 Tage",MAX(0,(MIN(DATE(2030,12,0),IF(Mitarbeiter!$D174="",DATE(2030,12,0),Mitarbeiter!$D174),TODAY()))-(MAX(DATE(2030,11,1),Mitarbeiter!$C174))+1),MAX(0,NETWORKDAYS(MAX(DATE(2030,11,1),Mitarbeiter!$C174),MIN(DATE(2030,12,0),IF(Mitarbeiter!$D174="",DATE(2030,12,0),Mitarbeiter!$D174),TODAY()),Einstellungen!$F$13:$F$67)))*N(Mitarbeiter!$E174)/IF(Einstellungen!$C$11="7 Tage",7,5),N('Ist-Stunden'!BL174)+(N(Krankheitstage!DI174)+N(Krankheitstage!DU174))*N($C174))))</f>
        <v/>
      </c>
      <c r="CQ174" s="76">
        <f>IF($B174="",0,IF(Einstellungen!$C$10="Ja",MAX(IF(Einstellungen!$C$11="7 Tage",MAX(0,(MIN(DATE(2030,13,0),IF(Mitarbeiter!$D174="",DATE(2030,13,0),Mitarbeiter!$D174),TODAY()))-(MAX(DATE(2030,12,1),Mitarbeiter!$C174))+1),MAX(0,NETWORKDAYS(MAX(DATE(2030,12,1),Mitarbeiter!$C174),MIN(DATE(2030,13,0),IF(Mitarbeiter!$D174="",DATE(2030,13,0),Mitarbeiter!$D174),TODAY()),Einstellungen!$F$13:$F$67)))*N(Mitarbeiter!$E174)/IF(Einstellungen!$C$11="7 Tage",7,5),N('Ist-Stunden'!BM174)),MAX(IF(Einstellungen!$C$11="7 Tage",MAX(0,(MIN(DATE(2030,13,0),IF(Mitarbeiter!$D174="",DATE(2030,13,0),Mitarbeiter!$D174),TODAY()))-(MAX(DATE(2030,12,1),Mitarbeiter!$C174))+1),MAX(0,NETWORKDAYS(MAX(DATE(2030,12,1),Mitarbeiter!$C174),MIN(DATE(2030,13,0),IF(Mitarbeiter!$D174="",DATE(2030,13,0),Mitarbeiter!$D174),TODAY()),Einstellungen!$F$13:$F$67)))*N(Mitarbeiter!$E174)/IF(Einstellungen!$C$11="7 Tage",7,5),N('Ist-Stunden'!BM174)+(N(Krankheitstage!DJ174)+N(Krankheitstage!DV174))*N($C174))))</f>
        <v/>
      </c>
    </row>
    <row r="175">
      <c r="A175" s="73">
        <f>IF(Mitarbeiter!B175="","",Mitarbeiter!A175)</f>
        <v/>
      </c>
      <c r="B175" s="6">
        <f>IF(Mitarbeiter!B175="","",Mitarbeiter!B175)</f>
        <v/>
      </c>
      <c r="C175" s="74">
        <f>IF(Mitarbeiter!B175="","",Mitarbeiter!F175)</f>
        <v/>
      </c>
      <c r="D175" s="75">
        <f>N(INDEX(Krankheitstage!$G175:$DV175,1,(Einstellungen!$C$3-2026)*24+1))</f>
        <v/>
      </c>
      <c r="E175" s="75">
        <f>N(INDEX(Krankheitstage!$G175:$DV175,1,(Einstellungen!$C$3-2026)*24+2))</f>
        <v/>
      </c>
      <c r="F175" s="75">
        <f>N(INDEX(Krankheitstage!$G175:$DV175,1,(Einstellungen!$C$3-2026)*24+3))</f>
        <v/>
      </c>
      <c r="G175" s="75">
        <f>N(INDEX(Krankheitstage!$G175:$DV175,1,(Einstellungen!$C$3-2026)*24+4))</f>
        <v/>
      </c>
      <c r="H175" s="75">
        <f>N(INDEX(Krankheitstage!$G175:$DV175,1,(Einstellungen!$C$3-2026)*24+5))</f>
        <v/>
      </c>
      <c r="I175" s="75">
        <f>N(INDEX(Krankheitstage!$G175:$DV175,1,(Einstellungen!$C$3-2026)*24+6))</f>
        <v/>
      </c>
      <c r="J175" s="75">
        <f>N(INDEX(Krankheitstage!$G175:$DV175,1,(Einstellungen!$C$3-2026)*24+7))</f>
        <v/>
      </c>
      <c r="K175" s="75">
        <f>N(INDEX(Krankheitstage!$G175:$DV175,1,(Einstellungen!$C$3-2026)*24+8))</f>
        <v/>
      </c>
      <c r="L175" s="75">
        <f>N(INDEX(Krankheitstage!$G175:$DV175,1,(Einstellungen!$C$3-2026)*24+9))</f>
        <v/>
      </c>
      <c r="M175" s="75">
        <f>N(INDEX(Krankheitstage!$G175:$DV175,1,(Einstellungen!$C$3-2026)*24+10))</f>
        <v/>
      </c>
      <c r="N175" s="75">
        <f>N(INDEX(Krankheitstage!$G175:$DV175,1,(Einstellungen!$C$3-2026)*24+11))</f>
        <v/>
      </c>
      <c r="O175" s="75">
        <f>N(INDEX(Krankheitstage!$G175:$DV175,1,(Einstellungen!$C$3-2026)*24+12))</f>
        <v/>
      </c>
      <c r="P175" s="75">
        <f>IF($B175="","",SUM(D175:O175))</f>
        <v/>
      </c>
      <c r="Q175" s="75">
        <f>N(INDEX(Krankheitstage!$G175:$DV175,1,(Einstellungen!$C$3-2026)*24+13))</f>
        <v/>
      </c>
      <c r="R175" s="75">
        <f>N(INDEX(Krankheitstage!$G175:$DV175,1,(Einstellungen!$C$3-2026)*24+14))</f>
        <v/>
      </c>
      <c r="S175" s="75">
        <f>N(INDEX(Krankheitstage!$G175:$DV175,1,(Einstellungen!$C$3-2026)*24+15))</f>
        <v/>
      </c>
      <c r="T175" s="75">
        <f>N(INDEX(Krankheitstage!$G175:$DV175,1,(Einstellungen!$C$3-2026)*24+16))</f>
        <v/>
      </c>
      <c r="U175" s="75">
        <f>N(INDEX(Krankheitstage!$G175:$DV175,1,(Einstellungen!$C$3-2026)*24+17))</f>
        <v/>
      </c>
      <c r="V175" s="75">
        <f>N(INDEX(Krankheitstage!$G175:$DV175,1,(Einstellungen!$C$3-2026)*24+18))</f>
        <v/>
      </c>
      <c r="W175" s="75">
        <f>N(INDEX(Krankheitstage!$G175:$DV175,1,(Einstellungen!$C$3-2026)*24+19))</f>
        <v/>
      </c>
      <c r="X175" s="75">
        <f>N(INDEX(Krankheitstage!$G175:$DV175,1,(Einstellungen!$C$3-2026)*24+20))</f>
        <v/>
      </c>
      <c r="Y175" s="75">
        <f>N(INDEX(Krankheitstage!$G175:$DV175,1,(Einstellungen!$C$3-2026)*24+21))</f>
        <v/>
      </c>
      <c r="Z175" s="75">
        <f>N(INDEX(Krankheitstage!$G175:$DV175,1,(Einstellungen!$C$3-2026)*24+22))</f>
        <v/>
      </c>
      <c r="AA175" s="75">
        <f>N(INDEX(Krankheitstage!$G175:$DV175,1,(Einstellungen!$C$3-2026)*24+23))</f>
        <v/>
      </c>
      <c r="AB175" s="75">
        <f>N(INDEX(Krankheitstage!$G175:$DV175,1,(Einstellungen!$C$3-2026)*24+24))</f>
        <v/>
      </c>
      <c r="AC175" s="75">
        <f>IF($B175="","",SUM(Q175:AB175))</f>
        <v/>
      </c>
      <c r="AD175" s="75">
        <f>IF($B175="","",SUM(P175,AC175))</f>
        <v/>
      </c>
      <c r="AE175" s="76">
        <f>IF($B175="","",AD175*N(C175))</f>
        <v/>
      </c>
      <c r="AF175" s="75">
        <f>IF($B175="","",Krankheitstage!E175)</f>
        <v/>
      </c>
      <c r="AG175" s="76">
        <f>IF($B175="","",AF175*N(C175))</f>
        <v/>
      </c>
      <c r="AH175" s="76">
        <f>IF($B175="","",INDEX($AJ175:$CQ175,1,(Einstellungen!$C$3-2026)*12+1)+INDEX($AJ175:$CQ175,1,(Einstellungen!$C$3-2026)*12+2)+INDEX($AJ175:$CQ175,1,(Einstellungen!$C$3-2026)*12+3)+INDEX($AJ175:$CQ175,1,(Einstellungen!$C$3-2026)*12+4)+INDEX($AJ175:$CQ175,1,(Einstellungen!$C$3-2026)*12+5)+INDEX($AJ175:$CQ175,1,(Einstellungen!$C$3-2026)*12+6)+INDEX($AJ175:$CQ175,1,(Einstellungen!$C$3-2026)*12+7)+INDEX($AJ175:$CQ175,1,(Einstellungen!$C$3-2026)*12+8)+INDEX($AJ175:$CQ175,1,(Einstellungen!$C$3-2026)*12+9)+INDEX($AJ175:$CQ175,1,(Einstellungen!$C$3-2026)*12+10)+INDEX($AJ175:$CQ175,1,(Einstellungen!$C$3-2026)*12+11)+INDEX($AJ175:$CQ175,1,(Einstellungen!$C$3-2026)*12+12))</f>
        <v/>
      </c>
      <c r="AI175" s="76">
        <f>IF($B175="","",SUM($AJ175:$CQ175))</f>
        <v/>
      </c>
      <c r="AJ175" s="76">
        <f>IF($B175="",0,IF(Einstellungen!$C$10="Ja",MAX(IF(Einstellungen!$C$11="7 Tage",MAX(0,(MIN(DATE(2026,2,0),IF(Mitarbeiter!$D175="",DATE(2026,2,0),Mitarbeiter!$D175),TODAY()))-(MAX(DATE(2026,1,1),Mitarbeiter!$C175))+1),MAX(0,NETWORKDAYS(MAX(DATE(2026,1,1),Mitarbeiter!$C175),MIN(DATE(2026,2,0),IF(Mitarbeiter!$D175="",DATE(2026,2,0),Mitarbeiter!$D175),TODAY()),Einstellungen!$F$13:$F$67)))*N(Mitarbeiter!$E175)/IF(Einstellungen!$C$11="7 Tage",7,5),N('Ist-Stunden'!F175)),MAX(IF(Einstellungen!$C$11="7 Tage",MAX(0,(MIN(DATE(2026,2,0),IF(Mitarbeiter!$D175="",DATE(2026,2,0),Mitarbeiter!$D175),TODAY()))-(MAX(DATE(2026,1,1),Mitarbeiter!$C175))+1),MAX(0,NETWORKDAYS(MAX(DATE(2026,1,1),Mitarbeiter!$C175),MIN(DATE(2026,2,0),IF(Mitarbeiter!$D175="",DATE(2026,2,0),Mitarbeiter!$D175),TODAY()),Einstellungen!$F$13:$F$67)))*N(Mitarbeiter!$E175)/IF(Einstellungen!$C$11="7 Tage",7,5),N('Ist-Stunden'!F175)+(N(Krankheitstage!G175)+N(Krankheitstage!S175))*N($C175))))</f>
        <v/>
      </c>
      <c r="AK175" s="76">
        <f>IF($B175="",0,IF(Einstellungen!$C$10="Ja",MAX(IF(Einstellungen!$C$11="7 Tage",MAX(0,(MIN(DATE(2026,3,0),IF(Mitarbeiter!$D175="",DATE(2026,3,0),Mitarbeiter!$D175),TODAY()))-(MAX(DATE(2026,2,1),Mitarbeiter!$C175))+1),MAX(0,NETWORKDAYS(MAX(DATE(2026,2,1),Mitarbeiter!$C175),MIN(DATE(2026,3,0),IF(Mitarbeiter!$D175="",DATE(2026,3,0),Mitarbeiter!$D175),TODAY()),Einstellungen!$F$13:$F$67)))*N(Mitarbeiter!$E175)/IF(Einstellungen!$C$11="7 Tage",7,5),N('Ist-Stunden'!G175)),MAX(IF(Einstellungen!$C$11="7 Tage",MAX(0,(MIN(DATE(2026,3,0),IF(Mitarbeiter!$D175="",DATE(2026,3,0),Mitarbeiter!$D175),TODAY()))-(MAX(DATE(2026,2,1),Mitarbeiter!$C175))+1),MAX(0,NETWORKDAYS(MAX(DATE(2026,2,1),Mitarbeiter!$C175),MIN(DATE(2026,3,0),IF(Mitarbeiter!$D175="",DATE(2026,3,0),Mitarbeiter!$D175),TODAY()),Einstellungen!$F$13:$F$67)))*N(Mitarbeiter!$E175)/IF(Einstellungen!$C$11="7 Tage",7,5),N('Ist-Stunden'!G175)+(N(Krankheitstage!H175)+N(Krankheitstage!T175))*N($C175))))</f>
        <v/>
      </c>
      <c r="AL175" s="76">
        <f>IF($B175="",0,IF(Einstellungen!$C$10="Ja",MAX(IF(Einstellungen!$C$11="7 Tage",MAX(0,(MIN(DATE(2026,4,0),IF(Mitarbeiter!$D175="",DATE(2026,4,0),Mitarbeiter!$D175),TODAY()))-(MAX(DATE(2026,3,1),Mitarbeiter!$C175))+1),MAX(0,NETWORKDAYS(MAX(DATE(2026,3,1),Mitarbeiter!$C175),MIN(DATE(2026,4,0),IF(Mitarbeiter!$D175="",DATE(2026,4,0),Mitarbeiter!$D175),TODAY()),Einstellungen!$F$13:$F$67)))*N(Mitarbeiter!$E175)/IF(Einstellungen!$C$11="7 Tage",7,5),N('Ist-Stunden'!H175)),MAX(IF(Einstellungen!$C$11="7 Tage",MAX(0,(MIN(DATE(2026,4,0),IF(Mitarbeiter!$D175="",DATE(2026,4,0),Mitarbeiter!$D175),TODAY()))-(MAX(DATE(2026,3,1),Mitarbeiter!$C175))+1),MAX(0,NETWORKDAYS(MAX(DATE(2026,3,1),Mitarbeiter!$C175),MIN(DATE(2026,4,0),IF(Mitarbeiter!$D175="",DATE(2026,4,0),Mitarbeiter!$D175),TODAY()),Einstellungen!$F$13:$F$67)))*N(Mitarbeiter!$E175)/IF(Einstellungen!$C$11="7 Tage",7,5),N('Ist-Stunden'!H175)+(N(Krankheitstage!I175)+N(Krankheitstage!U175))*N($C175))))</f>
        <v/>
      </c>
      <c r="AM175" s="76">
        <f>IF($B175="",0,IF(Einstellungen!$C$10="Ja",MAX(IF(Einstellungen!$C$11="7 Tage",MAX(0,(MIN(DATE(2026,5,0),IF(Mitarbeiter!$D175="",DATE(2026,5,0),Mitarbeiter!$D175),TODAY()))-(MAX(DATE(2026,4,1),Mitarbeiter!$C175))+1),MAX(0,NETWORKDAYS(MAX(DATE(2026,4,1),Mitarbeiter!$C175),MIN(DATE(2026,5,0),IF(Mitarbeiter!$D175="",DATE(2026,5,0),Mitarbeiter!$D175),TODAY()),Einstellungen!$F$13:$F$67)))*N(Mitarbeiter!$E175)/IF(Einstellungen!$C$11="7 Tage",7,5),N('Ist-Stunden'!I175)),MAX(IF(Einstellungen!$C$11="7 Tage",MAX(0,(MIN(DATE(2026,5,0),IF(Mitarbeiter!$D175="",DATE(2026,5,0),Mitarbeiter!$D175),TODAY()))-(MAX(DATE(2026,4,1),Mitarbeiter!$C175))+1),MAX(0,NETWORKDAYS(MAX(DATE(2026,4,1),Mitarbeiter!$C175),MIN(DATE(2026,5,0),IF(Mitarbeiter!$D175="",DATE(2026,5,0),Mitarbeiter!$D175),TODAY()),Einstellungen!$F$13:$F$67)))*N(Mitarbeiter!$E175)/IF(Einstellungen!$C$11="7 Tage",7,5),N('Ist-Stunden'!I175)+(N(Krankheitstage!J175)+N(Krankheitstage!V175))*N($C175))))</f>
        <v/>
      </c>
      <c r="AN175" s="76">
        <f>IF($B175="",0,IF(Einstellungen!$C$10="Ja",MAX(IF(Einstellungen!$C$11="7 Tage",MAX(0,(MIN(DATE(2026,6,0),IF(Mitarbeiter!$D175="",DATE(2026,6,0),Mitarbeiter!$D175),TODAY()))-(MAX(DATE(2026,5,1),Mitarbeiter!$C175))+1),MAX(0,NETWORKDAYS(MAX(DATE(2026,5,1),Mitarbeiter!$C175),MIN(DATE(2026,6,0),IF(Mitarbeiter!$D175="",DATE(2026,6,0),Mitarbeiter!$D175),TODAY()),Einstellungen!$F$13:$F$67)))*N(Mitarbeiter!$E175)/IF(Einstellungen!$C$11="7 Tage",7,5),N('Ist-Stunden'!J175)),MAX(IF(Einstellungen!$C$11="7 Tage",MAX(0,(MIN(DATE(2026,6,0),IF(Mitarbeiter!$D175="",DATE(2026,6,0),Mitarbeiter!$D175),TODAY()))-(MAX(DATE(2026,5,1),Mitarbeiter!$C175))+1),MAX(0,NETWORKDAYS(MAX(DATE(2026,5,1),Mitarbeiter!$C175),MIN(DATE(2026,6,0),IF(Mitarbeiter!$D175="",DATE(2026,6,0),Mitarbeiter!$D175),TODAY()),Einstellungen!$F$13:$F$67)))*N(Mitarbeiter!$E175)/IF(Einstellungen!$C$11="7 Tage",7,5),N('Ist-Stunden'!J175)+(N(Krankheitstage!K175)+N(Krankheitstage!W175))*N($C175))))</f>
        <v/>
      </c>
      <c r="AO175" s="76">
        <f>IF($B175="",0,IF(Einstellungen!$C$10="Ja",MAX(IF(Einstellungen!$C$11="7 Tage",MAX(0,(MIN(DATE(2026,7,0),IF(Mitarbeiter!$D175="",DATE(2026,7,0),Mitarbeiter!$D175),TODAY()))-(MAX(DATE(2026,6,1),Mitarbeiter!$C175))+1),MAX(0,NETWORKDAYS(MAX(DATE(2026,6,1),Mitarbeiter!$C175),MIN(DATE(2026,7,0),IF(Mitarbeiter!$D175="",DATE(2026,7,0),Mitarbeiter!$D175),TODAY()),Einstellungen!$F$13:$F$67)))*N(Mitarbeiter!$E175)/IF(Einstellungen!$C$11="7 Tage",7,5),N('Ist-Stunden'!K175)),MAX(IF(Einstellungen!$C$11="7 Tage",MAX(0,(MIN(DATE(2026,7,0),IF(Mitarbeiter!$D175="",DATE(2026,7,0),Mitarbeiter!$D175),TODAY()))-(MAX(DATE(2026,6,1),Mitarbeiter!$C175))+1),MAX(0,NETWORKDAYS(MAX(DATE(2026,6,1),Mitarbeiter!$C175),MIN(DATE(2026,7,0),IF(Mitarbeiter!$D175="",DATE(2026,7,0),Mitarbeiter!$D175),TODAY()),Einstellungen!$F$13:$F$67)))*N(Mitarbeiter!$E175)/IF(Einstellungen!$C$11="7 Tage",7,5),N('Ist-Stunden'!K175)+(N(Krankheitstage!L175)+N(Krankheitstage!X175))*N($C175))))</f>
        <v/>
      </c>
      <c r="AP175" s="76">
        <f>IF($B175="",0,IF(Einstellungen!$C$10="Ja",MAX(IF(Einstellungen!$C$11="7 Tage",MAX(0,(MIN(DATE(2026,8,0),IF(Mitarbeiter!$D175="",DATE(2026,8,0),Mitarbeiter!$D175),TODAY()))-(MAX(DATE(2026,7,1),Mitarbeiter!$C175))+1),MAX(0,NETWORKDAYS(MAX(DATE(2026,7,1),Mitarbeiter!$C175),MIN(DATE(2026,8,0),IF(Mitarbeiter!$D175="",DATE(2026,8,0),Mitarbeiter!$D175),TODAY()),Einstellungen!$F$13:$F$67)))*N(Mitarbeiter!$E175)/IF(Einstellungen!$C$11="7 Tage",7,5),N('Ist-Stunden'!L175)),MAX(IF(Einstellungen!$C$11="7 Tage",MAX(0,(MIN(DATE(2026,8,0),IF(Mitarbeiter!$D175="",DATE(2026,8,0),Mitarbeiter!$D175),TODAY()))-(MAX(DATE(2026,7,1),Mitarbeiter!$C175))+1),MAX(0,NETWORKDAYS(MAX(DATE(2026,7,1),Mitarbeiter!$C175),MIN(DATE(2026,8,0),IF(Mitarbeiter!$D175="",DATE(2026,8,0),Mitarbeiter!$D175),TODAY()),Einstellungen!$F$13:$F$67)))*N(Mitarbeiter!$E175)/IF(Einstellungen!$C$11="7 Tage",7,5),N('Ist-Stunden'!L175)+(N(Krankheitstage!M175)+N(Krankheitstage!Y175))*N($C175))))</f>
        <v/>
      </c>
      <c r="AQ175" s="76">
        <f>IF($B175="",0,IF(Einstellungen!$C$10="Ja",MAX(IF(Einstellungen!$C$11="7 Tage",MAX(0,(MIN(DATE(2026,9,0),IF(Mitarbeiter!$D175="",DATE(2026,9,0),Mitarbeiter!$D175),TODAY()))-(MAX(DATE(2026,8,1),Mitarbeiter!$C175))+1),MAX(0,NETWORKDAYS(MAX(DATE(2026,8,1),Mitarbeiter!$C175),MIN(DATE(2026,9,0),IF(Mitarbeiter!$D175="",DATE(2026,9,0),Mitarbeiter!$D175),TODAY()),Einstellungen!$F$13:$F$67)))*N(Mitarbeiter!$E175)/IF(Einstellungen!$C$11="7 Tage",7,5),N('Ist-Stunden'!M175)),MAX(IF(Einstellungen!$C$11="7 Tage",MAX(0,(MIN(DATE(2026,9,0),IF(Mitarbeiter!$D175="",DATE(2026,9,0),Mitarbeiter!$D175),TODAY()))-(MAX(DATE(2026,8,1),Mitarbeiter!$C175))+1),MAX(0,NETWORKDAYS(MAX(DATE(2026,8,1),Mitarbeiter!$C175),MIN(DATE(2026,9,0),IF(Mitarbeiter!$D175="",DATE(2026,9,0),Mitarbeiter!$D175),TODAY()),Einstellungen!$F$13:$F$67)))*N(Mitarbeiter!$E175)/IF(Einstellungen!$C$11="7 Tage",7,5),N('Ist-Stunden'!M175)+(N(Krankheitstage!N175)+N(Krankheitstage!Z175))*N($C175))))</f>
        <v/>
      </c>
      <c r="AR175" s="76">
        <f>IF($B175="",0,IF(Einstellungen!$C$10="Ja",MAX(IF(Einstellungen!$C$11="7 Tage",MAX(0,(MIN(DATE(2026,10,0),IF(Mitarbeiter!$D175="",DATE(2026,10,0),Mitarbeiter!$D175),TODAY()))-(MAX(DATE(2026,9,1),Mitarbeiter!$C175))+1),MAX(0,NETWORKDAYS(MAX(DATE(2026,9,1),Mitarbeiter!$C175),MIN(DATE(2026,10,0),IF(Mitarbeiter!$D175="",DATE(2026,10,0),Mitarbeiter!$D175),TODAY()),Einstellungen!$F$13:$F$67)))*N(Mitarbeiter!$E175)/IF(Einstellungen!$C$11="7 Tage",7,5),N('Ist-Stunden'!N175)),MAX(IF(Einstellungen!$C$11="7 Tage",MAX(0,(MIN(DATE(2026,10,0),IF(Mitarbeiter!$D175="",DATE(2026,10,0),Mitarbeiter!$D175),TODAY()))-(MAX(DATE(2026,9,1),Mitarbeiter!$C175))+1),MAX(0,NETWORKDAYS(MAX(DATE(2026,9,1),Mitarbeiter!$C175),MIN(DATE(2026,10,0),IF(Mitarbeiter!$D175="",DATE(2026,10,0),Mitarbeiter!$D175),TODAY()),Einstellungen!$F$13:$F$67)))*N(Mitarbeiter!$E175)/IF(Einstellungen!$C$11="7 Tage",7,5),N('Ist-Stunden'!N175)+(N(Krankheitstage!O175)+N(Krankheitstage!AA175))*N($C175))))</f>
        <v/>
      </c>
      <c r="AS175" s="76">
        <f>IF($B175="",0,IF(Einstellungen!$C$10="Ja",MAX(IF(Einstellungen!$C$11="7 Tage",MAX(0,(MIN(DATE(2026,11,0),IF(Mitarbeiter!$D175="",DATE(2026,11,0),Mitarbeiter!$D175),TODAY()))-(MAX(DATE(2026,10,1),Mitarbeiter!$C175))+1),MAX(0,NETWORKDAYS(MAX(DATE(2026,10,1),Mitarbeiter!$C175),MIN(DATE(2026,11,0),IF(Mitarbeiter!$D175="",DATE(2026,11,0),Mitarbeiter!$D175),TODAY()),Einstellungen!$F$13:$F$67)))*N(Mitarbeiter!$E175)/IF(Einstellungen!$C$11="7 Tage",7,5),N('Ist-Stunden'!O175)),MAX(IF(Einstellungen!$C$11="7 Tage",MAX(0,(MIN(DATE(2026,11,0),IF(Mitarbeiter!$D175="",DATE(2026,11,0),Mitarbeiter!$D175),TODAY()))-(MAX(DATE(2026,10,1),Mitarbeiter!$C175))+1),MAX(0,NETWORKDAYS(MAX(DATE(2026,10,1),Mitarbeiter!$C175),MIN(DATE(2026,11,0),IF(Mitarbeiter!$D175="",DATE(2026,11,0),Mitarbeiter!$D175),TODAY()),Einstellungen!$F$13:$F$67)))*N(Mitarbeiter!$E175)/IF(Einstellungen!$C$11="7 Tage",7,5),N('Ist-Stunden'!O175)+(N(Krankheitstage!P175)+N(Krankheitstage!AB175))*N($C175))))</f>
        <v/>
      </c>
      <c r="AT175" s="76">
        <f>IF($B175="",0,IF(Einstellungen!$C$10="Ja",MAX(IF(Einstellungen!$C$11="7 Tage",MAX(0,(MIN(DATE(2026,12,0),IF(Mitarbeiter!$D175="",DATE(2026,12,0),Mitarbeiter!$D175),TODAY()))-(MAX(DATE(2026,11,1),Mitarbeiter!$C175))+1),MAX(0,NETWORKDAYS(MAX(DATE(2026,11,1),Mitarbeiter!$C175),MIN(DATE(2026,12,0),IF(Mitarbeiter!$D175="",DATE(2026,12,0),Mitarbeiter!$D175),TODAY()),Einstellungen!$F$13:$F$67)))*N(Mitarbeiter!$E175)/IF(Einstellungen!$C$11="7 Tage",7,5),N('Ist-Stunden'!P175)),MAX(IF(Einstellungen!$C$11="7 Tage",MAX(0,(MIN(DATE(2026,12,0),IF(Mitarbeiter!$D175="",DATE(2026,12,0),Mitarbeiter!$D175),TODAY()))-(MAX(DATE(2026,11,1),Mitarbeiter!$C175))+1),MAX(0,NETWORKDAYS(MAX(DATE(2026,11,1),Mitarbeiter!$C175),MIN(DATE(2026,12,0),IF(Mitarbeiter!$D175="",DATE(2026,12,0),Mitarbeiter!$D175),TODAY()),Einstellungen!$F$13:$F$67)))*N(Mitarbeiter!$E175)/IF(Einstellungen!$C$11="7 Tage",7,5),N('Ist-Stunden'!P175)+(N(Krankheitstage!Q175)+N(Krankheitstage!AC175))*N($C175))))</f>
        <v/>
      </c>
      <c r="AU175" s="76">
        <f>IF($B175="",0,IF(Einstellungen!$C$10="Ja",MAX(IF(Einstellungen!$C$11="7 Tage",MAX(0,(MIN(DATE(2026,13,0),IF(Mitarbeiter!$D175="",DATE(2026,13,0),Mitarbeiter!$D175),TODAY()))-(MAX(DATE(2026,12,1),Mitarbeiter!$C175))+1),MAX(0,NETWORKDAYS(MAX(DATE(2026,12,1),Mitarbeiter!$C175),MIN(DATE(2026,13,0),IF(Mitarbeiter!$D175="",DATE(2026,13,0),Mitarbeiter!$D175),TODAY()),Einstellungen!$F$13:$F$67)))*N(Mitarbeiter!$E175)/IF(Einstellungen!$C$11="7 Tage",7,5),N('Ist-Stunden'!Q175)),MAX(IF(Einstellungen!$C$11="7 Tage",MAX(0,(MIN(DATE(2026,13,0),IF(Mitarbeiter!$D175="",DATE(2026,13,0),Mitarbeiter!$D175),TODAY()))-(MAX(DATE(2026,12,1),Mitarbeiter!$C175))+1),MAX(0,NETWORKDAYS(MAX(DATE(2026,12,1),Mitarbeiter!$C175),MIN(DATE(2026,13,0),IF(Mitarbeiter!$D175="",DATE(2026,13,0),Mitarbeiter!$D175),TODAY()),Einstellungen!$F$13:$F$67)))*N(Mitarbeiter!$E175)/IF(Einstellungen!$C$11="7 Tage",7,5),N('Ist-Stunden'!Q175)+(N(Krankheitstage!R175)+N(Krankheitstage!AD175))*N($C175))))</f>
        <v/>
      </c>
      <c r="AV175" s="76">
        <f>IF($B175="",0,IF(Einstellungen!$C$10="Ja",MAX(IF(Einstellungen!$C$11="7 Tage",MAX(0,(MIN(DATE(2027,2,0),IF(Mitarbeiter!$D175="",DATE(2027,2,0),Mitarbeiter!$D175),TODAY()))-(MAX(DATE(2027,1,1),Mitarbeiter!$C175))+1),MAX(0,NETWORKDAYS(MAX(DATE(2027,1,1),Mitarbeiter!$C175),MIN(DATE(2027,2,0),IF(Mitarbeiter!$D175="",DATE(2027,2,0),Mitarbeiter!$D175),TODAY()),Einstellungen!$F$13:$F$67)))*N(Mitarbeiter!$E175)/IF(Einstellungen!$C$11="7 Tage",7,5),N('Ist-Stunden'!R175)),MAX(IF(Einstellungen!$C$11="7 Tage",MAX(0,(MIN(DATE(2027,2,0),IF(Mitarbeiter!$D175="",DATE(2027,2,0),Mitarbeiter!$D175),TODAY()))-(MAX(DATE(2027,1,1),Mitarbeiter!$C175))+1),MAX(0,NETWORKDAYS(MAX(DATE(2027,1,1),Mitarbeiter!$C175),MIN(DATE(2027,2,0),IF(Mitarbeiter!$D175="",DATE(2027,2,0),Mitarbeiter!$D175),TODAY()),Einstellungen!$F$13:$F$67)))*N(Mitarbeiter!$E175)/IF(Einstellungen!$C$11="7 Tage",7,5),N('Ist-Stunden'!R175)+(N(Krankheitstage!AE175)+N(Krankheitstage!AQ175))*N($C175))))</f>
        <v/>
      </c>
      <c r="AW175" s="76">
        <f>IF($B175="",0,IF(Einstellungen!$C$10="Ja",MAX(IF(Einstellungen!$C$11="7 Tage",MAX(0,(MIN(DATE(2027,3,0),IF(Mitarbeiter!$D175="",DATE(2027,3,0),Mitarbeiter!$D175),TODAY()))-(MAX(DATE(2027,2,1),Mitarbeiter!$C175))+1),MAX(0,NETWORKDAYS(MAX(DATE(2027,2,1),Mitarbeiter!$C175),MIN(DATE(2027,3,0),IF(Mitarbeiter!$D175="",DATE(2027,3,0),Mitarbeiter!$D175),TODAY()),Einstellungen!$F$13:$F$67)))*N(Mitarbeiter!$E175)/IF(Einstellungen!$C$11="7 Tage",7,5),N('Ist-Stunden'!S175)),MAX(IF(Einstellungen!$C$11="7 Tage",MAX(0,(MIN(DATE(2027,3,0),IF(Mitarbeiter!$D175="",DATE(2027,3,0),Mitarbeiter!$D175),TODAY()))-(MAX(DATE(2027,2,1),Mitarbeiter!$C175))+1),MAX(0,NETWORKDAYS(MAX(DATE(2027,2,1),Mitarbeiter!$C175),MIN(DATE(2027,3,0),IF(Mitarbeiter!$D175="",DATE(2027,3,0),Mitarbeiter!$D175),TODAY()),Einstellungen!$F$13:$F$67)))*N(Mitarbeiter!$E175)/IF(Einstellungen!$C$11="7 Tage",7,5),N('Ist-Stunden'!S175)+(N(Krankheitstage!AF175)+N(Krankheitstage!AR175))*N($C175))))</f>
        <v/>
      </c>
      <c r="AX175" s="76">
        <f>IF($B175="",0,IF(Einstellungen!$C$10="Ja",MAX(IF(Einstellungen!$C$11="7 Tage",MAX(0,(MIN(DATE(2027,4,0),IF(Mitarbeiter!$D175="",DATE(2027,4,0),Mitarbeiter!$D175),TODAY()))-(MAX(DATE(2027,3,1),Mitarbeiter!$C175))+1),MAX(0,NETWORKDAYS(MAX(DATE(2027,3,1),Mitarbeiter!$C175),MIN(DATE(2027,4,0),IF(Mitarbeiter!$D175="",DATE(2027,4,0),Mitarbeiter!$D175),TODAY()),Einstellungen!$F$13:$F$67)))*N(Mitarbeiter!$E175)/IF(Einstellungen!$C$11="7 Tage",7,5),N('Ist-Stunden'!T175)),MAX(IF(Einstellungen!$C$11="7 Tage",MAX(0,(MIN(DATE(2027,4,0),IF(Mitarbeiter!$D175="",DATE(2027,4,0),Mitarbeiter!$D175),TODAY()))-(MAX(DATE(2027,3,1),Mitarbeiter!$C175))+1),MAX(0,NETWORKDAYS(MAX(DATE(2027,3,1),Mitarbeiter!$C175),MIN(DATE(2027,4,0),IF(Mitarbeiter!$D175="",DATE(2027,4,0),Mitarbeiter!$D175),TODAY()),Einstellungen!$F$13:$F$67)))*N(Mitarbeiter!$E175)/IF(Einstellungen!$C$11="7 Tage",7,5),N('Ist-Stunden'!T175)+(N(Krankheitstage!AG175)+N(Krankheitstage!AS175))*N($C175))))</f>
        <v/>
      </c>
      <c r="AY175" s="76">
        <f>IF($B175="",0,IF(Einstellungen!$C$10="Ja",MAX(IF(Einstellungen!$C$11="7 Tage",MAX(0,(MIN(DATE(2027,5,0),IF(Mitarbeiter!$D175="",DATE(2027,5,0),Mitarbeiter!$D175),TODAY()))-(MAX(DATE(2027,4,1),Mitarbeiter!$C175))+1),MAX(0,NETWORKDAYS(MAX(DATE(2027,4,1),Mitarbeiter!$C175),MIN(DATE(2027,5,0),IF(Mitarbeiter!$D175="",DATE(2027,5,0),Mitarbeiter!$D175),TODAY()),Einstellungen!$F$13:$F$67)))*N(Mitarbeiter!$E175)/IF(Einstellungen!$C$11="7 Tage",7,5),N('Ist-Stunden'!U175)),MAX(IF(Einstellungen!$C$11="7 Tage",MAX(0,(MIN(DATE(2027,5,0),IF(Mitarbeiter!$D175="",DATE(2027,5,0),Mitarbeiter!$D175),TODAY()))-(MAX(DATE(2027,4,1),Mitarbeiter!$C175))+1),MAX(0,NETWORKDAYS(MAX(DATE(2027,4,1),Mitarbeiter!$C175),MIN(DATE(2027,5,0),IF(Mitarbeiter!$D175="",DATE(2027,5,0),Mitarbeiter!$D175),TODAY()),Einstellungen!$F$13:$F$67)))*N(Mitarbeiter!$E175)/IF(Einstellungen!$C$11="7 Tage",7,5),N('Ist-Stunden'!U175)+(N(Krankheitstage!AH175)+N(Krankheitstage!AT175))*N($C175))))</f>
        <v/>
      </c>
      <c r="AZ175" s="76">
        <f>IF($B175="",0,IF(Einstellungen!$C$10="Ja",MAX(IF(Einstellungen!$C$11="7 Tage",MAX(0,(MIN(DATE(2027,6,0),IF(Mitarbeiter!$D175="",DATE(2027,6,0),Mitarbeiter!$D175),TODAY()))-(MAX(DATE(2027,5,1),Mitarbeiter!$C175))+1),MAX(0,NETWORKDAYS(MAX(DATE(2027,5,1),Mitarbeiter!$C175),MIN(DATE(2027,6,0),IF(Mitarbeiter!$D175="",DATE(2027,6,0),Mitarbeiter!$D175),TODAY()),Einstellungen!$F$13:$F$67)))*N(Mitarbeiter!$E175)/IF(Einstellungen!$C$11="7 Tage",7,5),N('Ist-Stunden'!V175)),MAX(IF(Einstellungen!$C$11="7 Tage",MAX(0,(MIN(DATE(2027,6,0),IF(Mitarbeiter!$D175="",DATE(2027,6,0),Mitarbeiter!$D175),TODAY()))-(MAX(DATE(2027,5,1),Mitarbeiter!$C175))+1),MAX(0,NETWORKDAYS(MAX(DATE(2027,5,1),Mitarbeiter!$C175),MIN(DATE(2027,6,0),IF(Mitarbeiter!$D175="",DATE(2027,6,0),Mitarbeiter!$D175),TODAY()),Einstellungen!$F$13:$F$67)))*N(Mitarbeiter!$E175)/IF(Einstellungen!$C$11="7 Tage",7,5),N('Ist-Stunden'!V175)+(N(Krankheitstage!AI175)+N(Krankheitstage!AU175))*N($C175))))</f>
        <v/>
      </c>
      <c r="BA175" s="76">
        <f>IF($B175="",0,IF(Einstellungen!$C$10="Ja",MAX(IF(Einstellungen!$C$11="7 Tage",MAX(0,(MIN(DATE(2027,7,0),IF(Mitarbeiter!$D175="",DATE(2027,7,0),Mitarbeiter!$D175),TODAY()))-(MAX(DATE(2027,6,1),Mitarbeiter!$C175))+1),MAX(0,NETWORKDAYS(MAX(DATE(2027,6,1),Mitarbeiter!$C175),MIN(DATE(2027,7,0),IF(Mitarbeiter!$D175="",DATE(2027,7,0),Mitarbeiter!$D175),TODAY()),Einstellungen!$F$13:$F$67)))*N(Mitarbeiter!$E175)/IF(Einstellungen!$C$11="7 Tage",7,5),N('Ist-Stunden'!W175)),MAX(IF(Einstellungen!$C$11="7 Tage",MAX(0,(MIN(DATE(2027,7,0),IF(Mitarbeiter!$D175="",DATE(2027,7,0),Mitarbeiter!$D175),TODAY()))-(MAX(DATE(2027,6,1),Mitarbeiter!$C175))+1),MAX(0,NETWORKDAYS(MAX(DATE(2027,6,1),Mitarbeiter!$C175),MIN(DATE(2027,7,0),IF(Mitarbeiter!$D175="",DATE(2027,7,0),Mitarbeiter!$D175),TODAY()),Einstellungen!$F$13:$F$67)))*N(Mitarbeiter!$E175)/IF(Einstellungen!$C$11="7 Tage",7,5),N('Ist-Stunden'!W175)+(N(Krankheitstage!AJ175)+N(Krankheitstage!AV175))*N($C175))))</f>
        <v/>
      </c>
      <c r="BB175" s="76">
        <f>IF($B175="",0,IF(Einstellungen!$C$10="Ja",MAX(IF(Einstellungen!$C$11="7 Tage",MAX(0,(MIN(DATE(2027,8,0),IF(Mitarbeiter!$D175="",DATE(2027,8,0),Mitarbeiter!$D175),TODAY()))-(MAX(DATE(2027,7,1),Mitarbeiter!$C175))+1),MAX(0,NETWORKDAYS(MAX(DATE(2027,7,1),Mitarbeiter!$C175),MIN(DATE(2027,8,0),IF(Mitarbeiter!$D175="",DATE(2027,8,0),Mitarbeiter!$D175),TODAY()),Einstellungen!$F$13:$F$67)))*N(Mitarbeiter!$E175)/IF(Einstellungen!$C$11="7 Tage",7,5),N('Ist-Stunden'!X175)),MAX(IF(Einstellungen!$C$11="7 Tage",MAX(0,(MIN(DATE(2027,8,0),IF(Mitarbeiter!$D175="",DATE(2027,8,0),Mitarbeiter!$D175),TODAY()))-(MAX(DATE(2027,7,1),Mitarbeiter!$C175))+1),MAX(0,NETWORKDAYS(MAX(DATE(2027,7,1),Mitarbeiter!$C175),MIN(DATE(2027,8,0),IF(Mitarbeiter!$D175="",DATE(2027,8,0),Mitarbeiter!$D175),TODAY()),Einstellungen!$F$13:$F$67)))*N(Mitarbeiter!$E175)/IF(Einstellungen!$C$11="7 Tage",7,5),N('Ist-Stunden'!X175)+(N(Krankheitstage!AK175)+N(Krankheitstage!AW175))*N($C175))))</f>
        <v/>
      </c>
      <c r="BC175" s="76">
        <f>IF($B175="",0,IF(Einstellungen!$C$10="Ja",MAX(IF(Einstellungen!$C$11="7 Tage",MAX(0,(MIN(DATE(2027,9,0),IF(Mitarbeiter!$D175="",DATE(2027,9,0),Mitarbeiter!$D175),TODAY()))-(MAX(DATE(2027,8,1),Mitarbeiter!$C175))+1),MAX(0,NETWORKDAYS(MAX(DATE(2027,8,1),Mitarbeiter!$C175),MIN(DATE(2027,9,0),IF(Mitarbeiter!$D175="",DATE(2027,9,0),Mitarbeiter!$D175),TODAY()),Einstellungen!$F$13:$F$67)))*N(Mitarbeiter!$E175)/IF(Einstellungen!$C$11="7 Tage",7,5),N('Ist-Stunden'!Y175)),MAX(IF(Einstellungen!$C$11="7 Tage",MAX(0,(MIN(DATE(2027,9,0),IF(Mitarbeiter!$D175="",DATE(2027,9,0),Mitarbeiter!$D175),TODAY()))-(MAX(DATE(2027,8,1),Mitarbeiter!$C175))+1),MAX(0,NETWORKDAYS(MAX(DATE(2027,8,1),Mitarbeiter!$C175),MIN(DATE(2027,9,0),IF(Mitarbeiter!$D175="",DATE(2027,9,0),Mitarbeiter!$D175),TODAY()),Einstellungen!$F$13:$F$67)))*N(Mitarbeiter!$E175)/IF(Einstellungen!$C$11="7 Tage",7,5),N('Ist-Stunden'!Y175)+(N(Krankheitstage!AL175)+N(Krankheitstage!AX175))*N($C175))))</f>
        <v/>
      </c>
      <c r="BD175" s="76">
        <f>IF($B175="",0,IF(Einstellungen!$C$10="Ja",MAX(IF(Einstellungen!$C$11="7 Tage",MAX(0,(MIN(DATE(2027,10,0),IF(Mitarbeiter!$D175="",DATE(2027,10,0),Mitarbeiter!$D175),TODAY()))-(MAX(DATE(2027,9,1),Mitarbeiter!$C175))+1),MAX(0,NETWORKDAYS(MAX(DATE(2027,9,1),Mitarbeiter!$C175),MIN(DATE(2027,10,0),IF(Mitarbeiter!$D175="",DATE(2027,10,0),Mitarbeiter!$D175),TODAY()),Einstellungen!$F$13:$F$67)))*N(Mitarbeiter!$E175)/IF(Einstellungen!$C$11="7 Tage",7,5),N('Ist-Stunden'!Z175)),MAX(IF(Einstellungen!$C$11="7 Tage",MAX(0,(MIN(DATE(2027,10,0),IF(Mitarbeiter!$D175="",DATE(2027,10,0),Mitarbeiter!$D175),TODAY()))-(MAX(DATE(2027,9,1),Mitarbeiter!$C175))+1),MAX(0,NETWORKDAYS(MAX(DATE(2027,9,1),Mitarbeiter!$C175),MIN(DATE(2027,10,0),IF(Mitarbeiter!$D175="",DATE(2027,10,0),Mitarbeiter!$D175),TODAY()),Einstellungen!$F$13:$F$67)))*N(Mitarbeiter!$E175)/IF(Einstellungen!$C$11="7 Tage",7,5),N('Ist-Stunden'!Z175)+(N(Krankheitstage!AM175)+N(Krankheitstage!AY175))*N($C175))))</f>
        <v/>
      </c>
      <c r="BE175" s="76">
        <f>IF($B175="",0,IF(Einstellungen!$C$10="Ja",MAX(IF(Einstellungen!$C$11="7 Tage",MAX(0,(MIN(DATE(2027,11,0),IF(Mitarbeiter!$D175="",DATE(2027,11,0),Mitarbeiter!$D175),TODAY()))-(MAX(DATE(2027,10,1),Mitarbeiter!$C175))+1),MAX(0,NETWORKDAYS(MAX(DATE(2027,10,1),Mitarbeiter!$C175),MIN(DATE(2027,11,0),IF(Mitarbeiter!$D175="",DATE(2027,11,0),Mitarbeiter!$D175),TODAY()),Einstellungen!$F$13:$F$67)))*N(Mitarbeiter!$E175)/IF(Einstellungen!$C$11="7 Tage",7,5),N('Ist-Stunden'!AA175)),MAX(IF(Einstellungen!$C$11="7 Tage",MAX(0,(MIN(DATE(2027,11,0),IF(Mitarbeiter!$D175="",DATE(2027,11,0),Mitarbeiter!$D175),TODAY()))-(MAX(DATE(2027,10,1),Mitarbeiter!$C175))+1),MAX(0,NETWORKDAYS(MAX(DATE(2027,10,1),Mitarbeiter!$C175),MIN(DATE(2027,11,0),IF(Mitarbeiter!$D175="",DATE(2027,11,0),Mitarbeiter!$D175),TODAY()),Einstellungen!$F$13:$F$67)))*N(Mitarbeiter!$E175)/IF(Einstellungen!$C$11="7 Tage",7,5),N('Ist-Stunden'!AA175)+(N(Krankheitstage!AN175)+N(Krankheitstage!AZ175))*N($C175))))</f>
        <v/>
      </c>
      <c r="BF175" s="76">
        <f>IF($B175="",0,IF(Einstellungen!$C$10="Ja",MAX(IF(Einstellungen!$C$11="7 Tage",MAX(0,(MIN(DATE(2027,12,0),IF(Mitarbeiter!$D175="",DATE(2027,12,0),Mitarbeiter!$D175),TODAY()))-(MAX(DATE(2027,11,1),Mitarbeiter!$C175))+1),MAX(0,NETWORKDAYS(MAX(DATE(2027,11,1),Mitarbeiter!$C175),MIN(DATE(2027,12,0),IF(Mitarbeiter!$D175="",DATE(2027,12,0),Mitarbeiter!$D175),TODAY()),Einstellungen!$F$13:$F$67)))*N(Mitarbeiter!$E175)/IF(Einstellungen!$C$11="7 Tage",7,5),N('Ist-Stunden'!AB175)),MAX(IF(Einstellungen!$C$11="7 Tage",MAX(0,(MIN(DATE(2027,12,0),IF(Mitarbeiter!$D175="",DATE(2027,12,0),Mitarbeiter!$D175),TODAY()))-(MAX(DATE(2027,11,1),Mitarbeiter!$C175))+1),MAX(0,NETWORKDAYS(MAX(DATE(2027,11,1),Mitarbeiter!$C175),MIN(DATE(2027,12,0),IF(Mitarbeiter!$D175="",DATE(2027,12,0),Mitarbeiter!$D175),TODAY()),Einstellungen!$F$13:$F$67)))*N(Mitarbeiter!$E175)/IF(Einstellungen!$C$11="7 Tage",7,5),N('Ist-Stunden'!AB175)+(N(Krankheitstage!AO175)+N(Krankheitstage!BA175))*N($C175))))</f>
        <v/>
      </c>
      <c r="BG175" s="76">
        <f>IF($B175="",0,IF(Einstellungen!$C$10="Ja",MAX(IF(Einstellungen!$C$11="7 Tage",MAX(0,(MIN(DATE(2027,13,0),IF(Mitarbeiter!$D175="",DATE(2027,13,0),Mitarbeiter!$D175),TODAY()))-(MAX(DATE(2027,12,1),Mitarbeiter!$C175))+1),MAX(0,NETWORKDAYS(MAX(DATE(2027,12,1),Mitarbeiter!$C175),MIN(DATE(2027,13,0),IF(Mitarbeiter!$D175="",DATE(2027,13,0),Mitarbeiter!$D175),TODAY()),Einstellungen!$F$13:$F$67)))*N(Mitarbeiter!$E175)/IF(Einstellungen!$C$11="7 Tage",7,5),N('Ist-Stunden'!AC175)),MAX(IF(Einstellungen!$C$11="7 Tage",MAX(0,(MIN(DATE(2027,13,0),IF(Mitarbeiter!$D175="",DATE(2027,13,0),Mitarbeiter!$D175),TODAY()))-(MAX(DATE(2027,12,1),Mitarbeiter!$C175))+1),MAX(0,NETWORKDAYS(MAX(DATE(2027,12,1),Mitarbeiter!$C175),MIN(DATE(2027,13,0),IF(Mitarbeiter!$D175="",DATE(2027,13,0),Mitarbeiter!$D175),TODAY()),Einstellungen!$F$13:$F$67)))*N(Mitarbeiter!$E175)/IF(Einstellungen!$C$11="7 Tage",7,5),N('Ist-Stunden'!AC175)+(N(Krankheitstage!AP175)+N(Krankheitstage!BB175))*N($C175))))</f>
        <v/>
      </c>
      <c r="BH175" s="76">
        <f>IF($B175="",0,IF(Einstellungen!$C$10="Ja",MAX(IF(Einstellungen!$C$11="7 Tage",MAX(0,(MIN(DATE(2028,2,0),IF(Mitarbeiter!$D175="",DATE(2028,2,0),Mitarbeiter!$D175),TODAY()))-(MAX(DATE(2028,1,1),Mitarbeiter!$C175))+1),MAX(0,NETWORKDAYS(MAX(DATE(2028,1,1),Mitarbeiter!$C175),MIN(DATE(2028,2,0),IF(Mitarbeiter!$D175="",DATE(2028,2,0),Mitarbeiter!$D175),TODAY()),Einstellungen!$F$13:$F$67)))*N(Mitarbeiter!$E175)/IF(Einstellungen!$C$11="7 Tage",7,5),N('Ist-Stunden'!AD175)),MAX(IF(Einstellungen!$C$11="7 Tage",MAX(0,(MIN(DATE(2028,2,0),IF(Mitarbeiter!$D175="",DATE(2028,2,0),Mitarbeiter!$D175),TODAY()))-(MAX(DATE(2028,1,1),Mitarbeiter!$C175))+1),MAX(0,NETWORKDAYS(MAX(DATE(2028,1,1),Mitarbeiter!$C175),MIN(DATE(2028,2,0),IF(Mitarbeiter!$D175="",DATE(2028,2,0),Mitarbeiter!$D175),TODAY()),Einstellungen!$F$13:$F$67)))*N(Mitarbeiter!$E175)/IF(Einstellungen!$C$11="7 Tage",7,5),N('Ist-Stunden'!AD175)+(N(Krankheitstage!BC175)+N(Krankheitstage!BO175))*N($C175))))</f>
        <v/>
      </c>
      <c r="BI175" s="76">
        <f>IF($B175="",0,IF(Einstellungen!$C$10="Ja",MAX(IF(Einstellungen!$C$11="7 Tage",MAX(0,(MIN(DATE(2028,3,0),IF(Mitarbeiter!$D175="",DATE(2028,3,0),Mitarbeiter!$D175),TODAY()))-(MAX(DATE(2028,2,1),Mitarbeiter!$C175))+1),MAX(0,NETWORKDAYS(MAX(DATE(2028,2,1),Mitarbeiter!$C175),MIN(DATE(2028,3,0),IF(Mitarbeiter!$D175="",DATE(2028,3,0),Mitarbeiter!$D175),TODAY()),Einstellungen!$F$13:$F$67)))*N(Mitarbeiter!$E175)/IF(Einstellungen!$C$11="7 Tage",7,5),N('Ist-Stunden'!AE175)),MAX(IF(Einstellungen!$C$11="7 Tage",MAX(0,(MIN(DATE(2028,3,0),IF(Mitarbeiter!$D175="",DATE(2028,3,0),Mitarbeiter!$D175),TODAY()))-(MAX(DATE(2028,2,1),Mitarbeiter!$C175))+1),MAX(0,NETWORKDAYS(MAX(DATE(2028,2,1),Mitarbeiter!$C175),MIN(DATE(2028,3,0),IF(Mitarbeiter!$D175="",DATE(2028,3,0),Mitarbeiter!$D175),TODAY()),Einstellungen!$F$13:$F$67)))*N(Mitarbeiter!$E175)/IF(Einstellungen!$C$11="7 Tage",7,5),N('Ist-Stunden'!AE175)+(N(Krankheitstage!BD175)+N(Krankheitstage!BP175))*N($C175))))</f>
        <v/>
      </c>
      <c r="BJ175" s="76">
        <f>IF($B175="",0,IF(Einstellungen!$C$10="Ja",MAX(IF(Einstellungen!$C$11="7 Tage",MAX(0,(MIN(DATE(2028,4,0),IF(Mitarbeiter!$D175="",DATE(2028,4,0),Mitarbeiter!$D175),TODAY()))-(MAX(DATE(2028,3,1),Mitarbeiter!$C175))+1),MAX(0,NETWORKDAYS(MAX(DATE(2028,3,1),Mitarbeiter!$C175),MIN(DATE(2028,4,0),IF(Mitarbeiter!$D175="",DATE(2028,4,0),Mitarbeiter!$D175),TODAY()),Einstellungen!$F$13:$F$67)))*N(Mitarbeiter!$E175)/IF(Einstellungen!$C$11="7 Tage",7,5),N('Ist-Stunden'!AF175)),MAX(IF(Einstellungen!$C$11="7 Tage",MAX(0,(MIN(DATE(2028,4,0),IF(Mitarbeiter!$D175="",DATE(2028,4,0),Mitarbeiter!$D175),TODAY()))-(MAX(DATE(2028,3,1),Mitarbeiter!$C175))+1),MAX(0,NETWORKDAYS(MAX(DATE(2028,3,1),Mitarbeiter!$C175),MIN(DATE(2028,4,0),IF(Mitarbeiter!$D175="",DATE(2028,4,0),Mitarbeiter!$D175),TODAY()),Einstellungen!$F$13:$F$67)))*N(Mitarbeiter!$E175)/IF(Einstellungen!$C$11="7 Tage",7,5),N('Ist-Stunden'!AF175)+(N(Krankheitstage!BE175)+N(Krankheitstage!BQ175))*N($C175))))</f>
        <v/>
      </c>
      <c r="BK175" s="76">
        <f>IF($B175="",0,IF(Einstellungen!$C$10="Ja",MAX(IF(Einstellungen!$C$11="7 Tage",MAX(0,(MIN(DATE(2028,5,0),IF(Mitarbeiter!$D175="",DATE(2028,5,0),Mitarbeiter!$D175),TODAY()))-(MAX(DATE(2028,4,1),Mitarbeiter!$C175))+1),MAX(0,NETWORKDAYS(MAX(DATE(2028,4,1),Mitarbeiter!$C175),MIN(DATE(2028,5,0),IF(Mitarbeiter!$D175="",DATE(2028,5,0),Mitarbeiter!$D175),TODAY()),Einstellungen!$F$13:$F$67)))*N(Mitarbeiter!$E175)/IF(Einstellungen!$C$11="7 Tage",7,5),N('Ist-Stunden'!AG175)),MAX(IF(Einstellungen!$C$11="7 Tage",MAX(0,(MIN(DATE(2028,5,0),IF(Mitarbeiter!$D175="",DATE(2028,5,0),Mitarbeiter!$D175),TODAY()))-(MAX(DATE(2028,4,1),Mitarbeiter!$C175))+1),MAX(0,NETWORKDAYS(MAX(DATE(2028,4,1),Mitarbeiter!$C175),MIN(DATE(2028,5,0),IF(Mitarbeiter!$D175="",DATE(2028,5,0),Mitarbeiter!$D175),TODAY()),Einstellungen!$F$13:$F$67)))*N(Mitarbeiter!$E175)/IF(Einstellungen!$C$11="7 Tage",7,5),N('Ist-Stunden'!AG175)+(N(Krankheitstage!BF175)+N(Krankheitstage!BR175))*N($C175))))</f>
        <v/>
      </c>
      <c r="BL175" s="76">
        <f>IF($B175="",0,IF(Einstellungen!$C$10="Ja",MAX(IF(Einstellungen!$C$11="7 Tage",MAX(0,(MIN(DATE(2028,6,0),IF(Mitarbeiter!$D175="",DATE(2028,6,0),Mitarbeiter!$D175),TODAY()))-(MAX(DATE(2028,5,1),Mitarbeiter!$C175))+1),MAX(0,NETWORKDAYS(MAX(DATE(2028,5,1),Mitarbeiter!$C175),MIN(DATE(2028,6,0),IF(Mitarbeiter!$D175="",DATE(2028,6,0),Mitarbeiter!$D175),TODAY()),Einstellungen!$F$13:$F$67)))*N(Mitarbeiter!$E175)/IF(Einstellungen!$C$11="7 Tage",7,5),N('Ist-Stunden'!AH175)),MAX(IF(Einstellungen!$C$11="7 Tage",MAX(0,(MIN(DATE(2028,6,0),IF(Mitarbeiter!$D175="",DATE(2028,6,0),Mitarbeiter!$D175),TODAY()))-(MAX(DATE(2028,5,1),Mitarbeiter!$C175))+1),MAX(0,NETWORKDAYS(MAX(DATE(2028,5,1),Mitarbeiter!$C175),MIN(DATE(2028,6,0),IF(Mitarbeiter!$D175="",DATE(2028,6,0),Mitarbeiter!$D175),TODAY()),Einstellungen!$F$13:$F$67)))*N(Mitarbeiter!$E175)/IF(Einstellungen!$C$11="7 Tage",7,5),N('Ist-Stunden'!AH175)+(N(Krankheitstage!BG175)+N(Krankheitstage!BS175))*N($C175))))</f>
        <v/>
      </c>
      <c r="BM175" s="76">
        <f>IF($B175="",0,IF(Einstellungen!$C$10="Ja",MAX(IF(Einstellungen!$C$11="7 Tage",MAX(0,(MIN(DATE(2028,7,0),IF(Mitarbeiter!$D175="",DATE(2028,7,0),Mitarbeiter!$D175),TODAY()))-(MAX(DATE(2028,6,1),Mitarbeiter!$C175))+1),MAX(0,NETWORKDAYS(MAX(DATE(2028,6,1),Mitarbeiter!$C175),MIN(DATE(2028,7,0),IF(Mitarbeiter!$D175="",DATE(2028,7,0),Mitarbeiter!$D175),TODAY()),Einstellungen!$F$13:$F$67)))*N(Mitarbeiter!$E175)/IF(Einstellungen!$C$11="7 Tage",7,5),N('Ist-Stunden'!AI175)),MAX(IF(Einstellungen!$C$11="7 Tage",MAX(0,(MIN(DATE(2028,7,0),IF(Mitarbeiter!$D175="",DATE(2028,7,0),Mitarbeiter!$D175),TODAY()))-(MAX(DATE(2028,6,1),Mitarbeiter!$C175))+1),MAX(0,NETWORKDAYS(MAX(DATE(2028,6,1),Mitarbeiter!$C175),MIN(DATE(2028,7,0),IF(Mitarbeiter!$D175="",DATE(2028,7,0),Mitarbeiter!$D175),TODAY()),Einstellungen!$F$13:$F$67)))*N(Mitarbeiter!$E175)/IF(Einstellungen!$C$11="7 Tage",7,5),N('Ist-Stunden'!AI175)+(N(Krankheitstage!BH175)+N(Krankheitstage!BT175))*N($C175))))</f>
        <v/>
      </c>
      <c r="BN175" s="76">
        <f>IF($B175="",0,IF(Einstellungen!$C$10="Ja",MAX(IF(Einstellungen!$C$11="7 Tage",MAX(0,(MIN(DATE(2028,8,0),IF(Mitarbeiter!$D175="",DATE(2028,8,0),Mitarbeiter!$D175),TODAY()))-(MAX(DATE(2028,7,1),Mitarbeiter!$C175))+1),MAX(0,NETWORKDAYS(MAX(DATE(2028,7,1),Mitarbeiter!$C175),MIN(DATE(2028,8,0),IF(Mitarbeiter!$D175="",DATE(2028,8,0),Mitarbeiter!$D175),TODAY()),Einstellungen!$F$13:$F$67)))*N(Mitarbeiter!$E175)/IF(Einstellungen!$C$11="7 Tage",7,5),N('Ist-Stunden'!AJ175)),MAX(IF(Einstellungen!$C$11="7 Tage",MAX(0,(MIN(DATE(2028,8,0),IF(Mitarbeiter!$D175="",DATE(2028,8,0),Mitarbeiter!$D175),TODAY()))-(MAX(DATE(2028,7,1),Mitarbeiter!$C175))+1),MAX(0,NETWORKDAYS(MAX(DATE(2028,7,1),Mitarbeiter!$C175),MIN(DATE(2028,8,0),IF(Mitarbeiter!$D175="",DATE(2028,8,0),Mitarbeiter!$D175),TODAY()),Einstellungen!$F$13:$F$67)))*N(Mitarbeiter!$E175)/IF(Einstellungen!$C$11="7 Tage",7,5),N('Ist-Stunden'!AJ175)+(N(Krankheitstage!BI175)+N(Krankheitstage!BU175))*N($C175))))</f>
        <v/>
      </c>
      <c r="BO175" s="76">
        <f>IF($B175="",0,IF(Einstellungen!$C$10="Ja",MAX(IF(Einstellungen!$C$11="7 Tage",MAX(0,(MIN(DATE(2028,9,0),IF(Mitarbeiter!$D175="",DATE(2028,9,0),Mitarbeiter!$D175),TODAY()))-(MAX(DATE(2028,8,1),Mitarbeiter!$C175))+1),MAX(0,NETWORKDAYS(MAX(DATE(2028,8,1),Mitarbeiter!$C175),MIN(DATE(2028,9,0),IF(Mitarbeiter!$D175="",DATE(2028,9,0),Mitarbeiter!$D175),TODAY()),Einstellungen!$F$13:$F$67)))*N(Mitarbeiter!$E175)/IF(Einstellungen!$C$11="7 Tage",7,5),N('Ist-Stunden'!AK175)),MAX(IF(Einstellungen!$C$11="7 Tage",MAX(0,(MIN(DATE(2028,9,0),IF(Mitarbeiter!$D175="",DATE(2028,9,0),Mitarbeiter!$D175),TODAY()))-(MAX(DATE(2028,8,1),Mitarbeiter!$C175))+1),MAX(0,NETWORKDAYS(MAX(DATE(2028,8,1),Mitarbeiter!$C175),MIN(DATE(2028,9,0),IF(Mitarbeiter!$D175="",DATE(2028,9,0),Mitarbeiter!$D175),TODAY()),Einstellungen!$F$13:$F$67)))*N(Mitarbeiter!$E175)/IF(Einstellungen!$C$11="7 Tage",7,5),N('Ist-Stunden'!AK175)+(N(Krankheitstage!BJ175)+N(Krankheitstage!BV175))*N($C175))))</f>
        <v/>
      </c>
      <c r="BP175" s="76">
        <f>IF($B175="",0,IF(Einstellungen!$C$10="Ja",MAX(IF(Einstellungen!$C$11="7 Tage",MAX(0,(MIN(DATE(2028,10,0),IF(Mitarbeiter!$D175="",DATE(2028,10,0),Mitarbeiter!$D175),TODAY()))-(MAX(DATE(2028,9,1),Mitarbeiter!$C175))+1),MAX(0,NETWORKDAYS(MAX(DATE(2028,9,1),Mitarbeiter!$C175),MIN(DATE(2028,10,0),IF(Mitarbeiter!$D175="",DATE(2028,10,0),Mitarbeiter!$D175),TODAY()),Einstellungen!$F$13:$F$67)))*N(Mitarbeiter!$E175)/IF(Einstellungen!$C$11="7 Tage",7,5),N('Ist-Stunden'!AL175)),MAX(IF(Einstellungen!$C$11="7 Tage",MAX(0,(MIN(DATE(2028,10,0),IF(Mitarbeiter!$D175="",DATE(2028,10,0),Mitarbeiter!$D175),TODAY()))-(MAX(DATE(2028,9,1),Mitarbeiter!$C175))+1),MAX(0,NETWORKDAYS(MAX(DATE(2028,9,1),Mitarbeiter!$C175),MIN(DATE(2028,10,0),IF(Mitarbeiter!$D175="",DATE(2028,10,0),Mitarbeiter!$D175),TODAY()),Einstellungen!$F$13:$F$67)))*N(Mitarbeiter!$E175)/IF(Einstellungen!$C$11="7 Tage",7,5),N('Ist-Stunden'!AL175)+(N(Krankheitstage!BK175)+N(Krankheitstage!BW175))*N($C175))))</f>
        <v/>
      </c>
      <c r="BQ175" s="76">
        <f>IF($B175="",0,IF(Einstellungen!$C$10="Ja",MAX(IF(Einstellungen!$C$11="7 Tage",MAX(0,(MIN(DATE(2028,11,0),IF(Mitarbeiter!$D175="",DATE(2028,11,0),Mitarbeiter!$D175),TODAY()))-(MAX(DATE(2028,10,1),Mitarbeiter!$C175))+1),MAX(0,NETWORKDAYS(MAX(DATE(2028,10,1),Mitarbeiter!$C175),MIN(DATE(2028,11,0),IF(Mitarbeiter!$D175="",DATE(2028,11,0),Mitarbeiter!$D175),TODAY()),Einstellungen!$F$13:$F$67)))*N(Mitarbeiter!$E175)/IF(Einstellungen!$C$11="7 Tage",7,5),N('Ist-Stunden'!AM175)),MAX(IF(Einstellungen!$C$11="7 Tage",MAX(0,(MIN(DATE(2028,11,0),IF(Mitarbeiter!$D175="",DATE(2028,11,0),Mitarbeiter!$D175),TODAY()))-(MAX(DATE(2028,10,1),Mitarbeiter!$C175))+1),MAX(0,NETWORKDAYS(MAX(DATE(2028,10,1),Mitarbeiter!$C175),MIN(DATE(2028,11,0),IF(Mitarbeiter!$D175="",DATE(2028,11,0),Mitarbeiter!$D175),TODAY()),Einstellungen!$F$13:$F$67)))*N(Mitarbeiter!$E175)/IF(Einstellungen!$C$11="7 Tage",7,5),N('Ist-Stunden'!AM175)+(N(Krankheitstage!BL175)+N(Krankheitstage!BX175))*N($C175))))</f>
        <v/>
      </c>
      <c r="BR175" s="76">
        <f>IF($B175="",0,IF(Einstellungen!$C$10="Ja",MAX(IF(Einstellungen!$C$11="7 Tage",MAX(0,(MIN(DATE(2028,12,0),IF(Mitarbeiter!$D175="",DATE(2028,12,0),Mitarbeiter!$D175),TODAY()))-(MAX(DATE(2028,11,1),Mitarbeiter!$C175))+1),MAX(0,NETWORKDAYS(MAX(DATE(2028,11,1),Mitarbeiter!$C175),MIN(DATE(2028,12,0),IF(Mitarbeiter!$D175="",DATE(2028,12,0),Mitarbeiter!$D175),TODAY()),Einstellungen!$F$13:$F$67)))*N(Mitarbeiter!$E175)/IF(Einstellungen!$C$11="7 Tage",7,5),N('Ist-Stunden'!AN175)),MAX(IF(Einstellungen!$C$11="7 Tage",MAX(0,(MIN(DATE(2028,12,0),IF(Mitarbeiter!$D175="",DATE(2028,12,0),Mitarbeiter!$D175),TODAY()))-(MAX(DATE(2028,11,1),Mitarbeiter!$C175))+1),MAX(0,NETWORKDAYS(MAX(DATE(2028,11,1),Mitarbeiter!$C175),MIN(DATE(2028,12,0),IF(Mitarbeiter!$D175="",DATE(2028,12,0),Mitarbeiter!$D175),TODAY()),Einstellungen!$F$13:$F$67)))*N(Mitarbeiter!$E175)/IF(Einstellungen!$C$11="7 Tage",7,5),N('Ist-Stunden'!AN175)+(N(Krankheitstage!BM175)+N(Krankheitstage!BY175))*N($C175))))</f>
        <v/>
      </c>
      <c r="BS175" s="76">
        <f>IF($B175="",0,IF(Einstellungen!$C$10="Ja",MAX(IF(Einstellungen!$C$11="7 Tage",MAX(0,(MIN(DATE(2028,13,0),IF(Mitarbeiter!$D175="",DATE(2028,13,0),Mitarbeiter!$D175),TODAY()))-(MAX(DATE(2028,12,1),Mitarbeiter!$C175))+1),MAX(0,NETWORKDAYS(MAX(DATE(2028,12,1),Mitarbeiter!$C175),MIN(DATE(2028,13,0),IF(Mitarbeiter!$D175="",DATE(2028,13,0),Mitarbeiter!$D175),TODAY()),Einstellungen!$F$13:$F$67)))*N(Mitarbeiter!$E175)/IF(Einstellungen!$C$11="7 Tage",7,5),N('Ist-Stunden'!AO175)),MAX(IF(Einstellungen!$C$11="7 Tage",MAX(0,(MIN(DATE(2028,13,0),IF(Mitarbeiter!$D175="",DATE(2028,13,0),Mitarbeiter!$D175),TODAY()))-(MAX(DATE(2028,12,1),Mitarbeiter!$C175))+1),MAX(0,NETWORKDAYS(MAX(DATE(2028,12,1),Mitarbeiter!$C175),MIN(DATE(2028,13,0),IF(Mitarbeiter!$D175="",DATE(2028,13,0),Mitarbeiter!$D175),TODAY()),Einstellungen!$F$13:$F$67)))*N(Mitarbeiter!$E175)/IF(Einstellungen!$C$11="7 Tage",7,5),N('Ist-Stunden'!AO175)+(N(Krankheitstage!BN175)+N(Krankheitstage!BZ175))*N($C175))))</f>
        <v/>
      </c>
      <c r="BT175" s="76">
        <f>IF($B175="",0,IF(Einstellungen!$C$10="Ja",MAX(IF(Einstellungen!$C$11="7 Tage",MAX(0,(MIN(DATE(2029,2,0),IF(Mitarbeiter!$D175="",DATE(2029,2,0),Mitarbeiter!$D175),TODAY()))-(MAX(DATE(2029,1,1),Mitarbeiter!$C175))+1),MAX(0,NETWORKDAYS(MAX(DATE(2029,1,1),Mitarbeiter!$C175),MIN(DATE(2029,2,0),IF(Mitarbeiter!$D175="",DATE(2029,2,0),Mitarbeiter!$D175),TODAY()),Einstellungen!$F$13:$F$67)))*N(Mitarbeiter!$E175)/IF(Einstellungen!$C$11="7 Tage",7,5),N('Ist-Stunden'!AP175)),MAX(IF(Einstellungen!$C$11="7 Tage",MAX(0,(MIN(DATE(2029,2,0),IF(Mitarbeiter!$D175="",DATE(2029,2,0),Mitarbeiter!$D175),TODAY()))-(MAX(DATE(2029,1,1),Mitarbeiter!$C175))+1),MAX(0,NETWORKDAYS(MAX(DATE(2029,1,1),Mitarbeiter!$C175),MIN(DATE(2029,2,0),IF(Mitarbeiter!$D175="",DATE(2029,2,0),Mitarbeiter!$D175),TODAY()),Einstellungen!$F$13:$F$67)))*N(Mitarbeiter!$E175)/IF(Einstellungen!$C$11="7 Tage",7,5),N('Ist-Stunden'!AP175)+(N(Krankheitstage!CA175)+N(Krankheitstage!CM175))*N($C175))))</f>
        <v/>
      </c>
      <c r="BU175" s="76">
        <f>IF($B175="",0,IF(Einstellungen!$C$10="Ja",MAX(IF(Einstellungen!$C$11="7 Tage",MAX(0,(MIN(DATE(2029,3,0),IF(Mitarbeiter!$D175="",DATE(2029,3,0),Mitarbeiter!$D175),TODAY()))-(MAX(DATE(2029,2,1),Mitarbeiter!$C175))+1),MAX(0,NETWORKDAYS(MAX(DATE(2029,2,1),Mitarbeiter!$C175),MIN(DATE(2029,3,0),IF(Mitarbeiter!$D175="",DATE(2029,3,0),Mitarbeiter!$D175),TODAY()),Einstellungen!$F$13:$F$67)))*N(Mitarbeiter!$E175)/IF(Einstellungen!$C$11="7 Tage",7,5),N('Ist-Stunden'!AQ175)),MAX(IF(Einstellungen!$C$11="7 Tage",MAX(0,(MIN(DATE(2029,3,0),IF(Mitarbeiter!$D175="",DATE(2029,3,0),Mitarbeiter!$D175),TODAY()))-(MAX(DATE(2029,2,1),Mitarbeiter!$C175))+1),MAX(0,NETWORKDAYS(MAX(DATE(2029,2,1),Mitarbeiter!$C175),MIN(DATE(2029,3,0),IF(Mitarbeiter!$D175="",DATE(2029,3,0),Mitarbeiter!$D175),TODAY()),Einstellungen!$F$13:$F$67)))*N(Mitarbeiter!$E175)/IF(Einstellungen!$C$11="7 Tage",7,5),N('Ist-Stunden'!AQ175)+(N(Krankheitstage!CB175)+N(Krankheitstage!CN175))*N($C175))))</f>
        <v/>
      </c>
      <c r="BV175" s="76">
        <f>IF($B175="",0,IF(Einstellungen!$C$10="Ja",MAX(IF(Einstellungen!$C$11="7 Tage",MAX(0,(MIN(DATE(2029,4,0),IF(Mitarbeiter!$D175="",DATE(2029,4,0),Mitarbeiter!$D175),TODAY()))-(MAX(DATE(2029,3,1),Mitarbeiter!$C175))+1),MAX(0,NETWORKDAYS(MAX(DATE(2029,3,1),Mitarbeiter!$C175),MIN(DATE(2029,4,0),IF(Mitarbeiter!$D175="",DATE(2029,4,0),Mitarbeiter!$D175),TODAY()),Einstellungen!$F$13:$F$67)))*N(Mitarbeiter!$E175)/IF(Einstellungen!$C$11="7 Tage",7,5),N('Ist-Stunden'!AR175)),MAX(IF(Einstellungen!$C$11="7 Tage",MAX(0,(MIN(DATE(2029,4,0),IF(Mitarbeiter!$D175="",DATE(2029,4,0),Mitarbeiter!$D175),TODAY()))-(MAX(DATE(2029,3,1),Mitarbeiter!$C175))+1),MAX(0,NETWORKDAYS(MAX(DATE(2029,3,1),Mitarbeiter!$C175),MIN(DATE(2029,4,0),IF(Mitarbeiter!$D175="",DATE(2029,4,0),Mitarbeiter!$D175),TODAY()),Einstellungen!$F$13:$F$67)))*N(Mitarbeiter!$E175)/IF(Einstellungen!$C$11="7 Tage",7,5),N('Ist-Stunden'!AR175)+(N(Krankheitstage!CC175)+N(Krankheitstage!CO175))*N($C175))))</f>
        <v/>
      </c>
      <c r="BW175" s="76">
        <f>IF($B175="",0,IF(Einstellungen!$C$10="Ja",MAX(IF(Einstellungen!$C$11="7 Tage",MAX(0,(MIN(DATE(2029,5,0),IF(Mitarbeiter!$D175="",DATE(2029,5,0),Mitarbeiter!$D175),TODAY()))-(MAX(DATE(2029,4,1),Mitarbeiter!$C175))+1),MAX(0,NETWORKDAYS(MAX(DATE(2029,4,1),Mitarbeiter!$C175),MIN(DATE(2029,5,0),IF(Mitarbeiter!$D175="",DATE(2029,5,0),Mitarbeiter!$D175),TODAY()),Einstellungen!$F$13:$F$67)))*N(Mitarbeiter!$E175)/IF(Einstellungen!$C$11="7 Tage",7,5),N('Ist-Stunden'!AS175)),MAX(IF(Einstellungen!$C$11="7 Tage",MAX(0,(MIN(DATE(2029,5,0),IF(Mitarbeiter!$D175="",DATE(2029,5,0),Mitarbeiter!$D175),TODAY()))-(MAX(DATE(2029,4,1),Mitarbeiter!$C175))+1),MAX(0,NETWORKDAYS(MAX(DATE(2029,4,1),Mitarbeiter!$C175),MIN(DATE(2029,5,0),IF(Mitarbeiter!$D175="",DATE(2029,5,0),Mitarbeiter!$D175),TODAY()),Einstellungen!$F$13:$F$67)))*N(Mitarbeiter!$E175)/IF(Einstellungen!$C$11="7 Tage",7,5),N('Ist-Stunden'!AS175)+(N(Krankheitstage!CD175)+N(Krankheitstage!CP175))*N($C175))))</f>
        <v/>
      </c>
      <c r="BX175" s="76">
        <f>IF($B175="",0,IF(Einstellungen!$C$10="Ja",MAX(IF(Einstellungen!$C$11="7 Tage",MAX(0,(MIN(DATE(2029,6,0),IF(Mitarbeiter!$D175="",DATE(2029,6,0),Mitarbeiter!$D175),TODAY()))-(MAX(DATE(2029,5,1),Mitarbeiter!$C175))+1),MAX(0,NETWORKDAYS(MAX(DATE(2029,5,1),Mitarbeiter!$C175),MIN(DATE(2029,6,0),IF(Mitarbeiter!$D175="",DATE(2029,6,0),Mitarbeiter!$D175),TODAY()),Einstellungen!$F$13:$F$67)))*N(Mitarbeiter!$E175)/IF(Einstellungen!$C$11="7 Tage",7,5),N('Ist-Stunden'!AT175)),MAX(IF(Einstellungen!$C$11="7 Tage",MAX(0,(MIN(DATE(2029,6,0),IF(Mitarbeiter!$D175="",DATE(2029,6,0),Mitarbeiter!$D175),TODAY()))-(MAX(DATE(2029,5,1),Mitarbeiter!$C175))+1),MAX(0,NETWORKDAYS(MAX(DATE(2029,5,1),Mitarbeiter!$C175),MIN(DATE(2029,6,0),IF(Mitarbeiter!$D175="",DATE(2029,6,0),Mitarbeiter!$D175),TODAY()),Einstellungen!$F$13:$F$67)))*N(Mitarbeiter!$E175)/IF(Einstellungen!$C$11="7 Tage",7,5),N('Ist-Stunden'!AT175)+(N(Krankheitstage!CE175)+N(Krankheitstage!CQ175))*N($C175))))</f>
        <v/>
      </c>
      <c r="BY175" s="76">
        <f>IF($B175="",0,IF(Einstellungen!$C$10="Ja",MAX(IF(Einstellungen!$C$11="7 Tage",MAX(0,(MIN(DATE(2029,7,0),IF(Mitarbeiter!$D175="",DATE(2029,7,0),Mitarbeiter!$D175),TODAY()))-(MAX(DATE(2029,6,1),Mitarbeiter!$C175))+1),MAX(0,NETWORKDAYS(MAX(DATE(2029,6,1),Mitarbeiter!$C175),MIN(DATE(2029,7,0),IF(Mitarbeiter!$D175="",DATE(2029,7,0),Mitarbeiter!$D175),TODAY()),Einstellungen!$F$13:$F$67)))*N(Mitarbeiter!$E175)/IF(Einstellungen!$C$11="7 Tage",7,5),N('Ist-Stunden'!AU175)),MAX(IF(Einstellungen!$C$11="7 Tage",MAX(0,(MIN(DATE(2029,7,0),IF(Mitarbeiter!$D175="",DATE(2029,7,0),Mitarbeiter!$D175),TODAY()))-(MAX(DATE(2029,6,1),Mitarbeiter!$C175))+1),MAX(0,NETWORKDAYS(MAX(DATE(2029,6,1),Mitarbeiter!$C175),MIN(DATE(2029,7,0),IF(Mitarbeiter!$D175="",DATE(2029,7,0),Mitarbeiter!$D175),TODAY()),Einstellungen!$F$13:$F$67)))*N(Mitarbeiter!$E175)/IF(Einstellungen!$C$11="7 Tage",7,5),N('Ist-Stunden'!AU175)+(N(Krankheitstage!CF175)+N(Krankheitstage!CR175))*N($C175))))</f>
        <v/>
      </c>
      <c r="BZ175" s="76">
        <f>IF($B175="",0,IF(Einstellungen!$C$10="Ja",MAX(IF(Einstellungen!$C$11="7 Tage",MAX(0,(MIN(DATE(2029,8,0),IF(Mitarbeiter!$D175="",DATE(2029,8,0),Mitarbeiter!$D175),TODAY()))-(MAX(DATE(2029,7,1),Mitarbeiter!$C175))+1),MAX(0,NETWORKDAYS(MAX(DATE(2029,7,1),Mitarbeiter!$C175),MIN(DATE(2029,8,0),IF(Mitarbeiter!$D175="",DATE(2029,8,0),Mitarbeiter!$D175),TODAY()),Einstellungen!$F$13:$F$67)))*N(Mitarbeiter!$E175)/IF(Einstellungen!$C$11="7 Tage",7,5),N('Ist-Stunden'!AV175)),MAX(IF(Einstellungen!$C$11="7 Tage",MAX(0,(MIN(DATE(2029,8,0),IF(Mitarbeiter!$D175="",DATE(2029,8,0),Mitarbeiter!$D175),TODAY()))-(MAX(DATE(2029,7,1),Mitarbeiter!$C175))+1),MAX(0,NETWORKDAYS(MAX(DATE(2029,7,1),Mitarbeiter!$C175),MIN(DATE(2029,8,0),IF(Mitarbeiter!$D175="",DATE(2029,8,0),Mitarbeiter!$D175),TODAY()),Einstellungen!$F$13:$F$67)))*N(Mitarbeiter!$E175)/IF(Einstellungen!$C$11="7 Tage",7,5),N('Ist-Stunden'!AV175)+(N(Krankheitstage!CG175)+N(Krankheitstage!CS175))*N($C175))))</f>
        <v/>
      </c>
      <c r="CA175" s="76">
        <f>IF($B175="",0,IF(Einstellungen!$C$10="Ja",MAX(IF(Einstellungen!$C$11="7 Tage",MAX(0,(MIN(DATE(2029,9,0),IF(Mitarbeiter!$D175="",DATE(2029,9,0),Mitarbeiter!$D175),TODAY()))-(MAX(DATE(2029,8,1),Mitarbeiter!$C175))+1),MAX(0,NETWORKDAYS(MAX(DATE(2029,8,1),Mitarbeiter!$C175),MIN(DATE(2029,9,0),IF(Mitarbeiter!$D175="",DATE(2029,9,0),Mitarbeiter!$D175),TODAY()),Einstellungen!$F$13:$F$67)))*N(Mitarbeiter!$E175)/IF(Einstellungen!$C$11="7 Tage",7,5),N('Ist-Stunden'!AW175)),MAX(IF(Einstellungen!$C$11="7 Tage",MAX(0,(MIN(DATE(2029,9,0),IF(Mitarbeiter!$D175="",DATE(2029,9,0),Mitarbeiter!$D175),TODAY()))-(MAX(DATE(2029,8,1),Mitarbeiter!$C175))+1),MAX(0,NETWORKDAYS(MAX(DATE(2029,8,1),Mitarbeiter!$C175),MIN(DATE(2029,9,0),IF(Mitarbeiter!$D175="",DATE(2029,9,0),Mitarbeiter!$D175),TODAY()),Einstellungen!$F$13:$F$67)))*N(Mitarbeiter!$E175)/IF(Einstellungen!$C$11="7 Tage",7,5),N('Ist-Stunden'!AW175)+(N(Krankheitstage!CH175)+N(Krankheitstage!CT175))*N($C175))))</f>
        <v/>
      </c>
      <c r="CB175" s="76">
        <f>IF($B175="",0,IF(Einstellungen!$C$10="Ja",MAX(IF(Einstellungen!$C$11="7 Tage",MAX(0,(MIN(DATE(2029,10,0),IF(Mitarbeiter!$D175="",DATE(2029,10,0),Mitarbeiter!$D175),TODAY()))-(MAX(DATE(2029,9,1),Mitarbeiter!$C175))+1),MAX(0,NETWORKDAYS(MAX(DATE(2029,9,1),Mitarbeiter!$C175),MIN(DATE(2029,10,0),IF(Mitarbeiter!$D175="",DATE(2029,10,0),Mitarbeiter!$D175),TODAY()),Einstellungen!$F$13:$F$67)))*N(Mitarbeiter!$E175)/IF(Einstellungen!$C$11="7 Tage",7,5),N('Ist-Stunden'!AX175)),MAX(IF(Einstellungen!$C$11="7 Tage",MAX(0,(MIN(DATE(2029,10,0),IF(Mitarbeiter!$D175="",DATE(2029,10,0),Mitarbeiter!$D175),TODAY()))-(MAX(DATE(2029,9,1),Mitarbeiter!$C175))+1),MAX(0,NETWORKDAYS(MAX(DATE(2029,9,1),Mitarbeiter!$C175),MIN(DATE(2029,10,0),IF(Mitarbeiter!$D175="",DATE(2029,10,0),Mitarbeiter!$D175),TODAY()),Einstellungen!$F$13:$F$67)))*N(Mitarbeiter!$E175)/IF(Einstellungen!$C$11="7 Tage",7,5),N('Ist-Stunden'!AX175)+(N(Krankheitstage!CI175)+N(Krankheitstage!CU175))*N($C175))))</f>
        <v/>
      </c>
      <c r="CC175" s="76">
        <f>IF($B175="",0,IF(Einstellungen!$C$10="Ja",MAX(IF(Einstellungen!$C$11="7 Tage",MAX(0,(MIN(DATE(2029,11,0),IF(Mitarbeiter!$D175="",DATE(2029,11,0),Mitarbeiter!$D175),TODAY()))-(MAX(DATE(2029,10,1),Mitarbeiter!$C175))+1),MAX(0,NETWORKDAYS(MAX(DATE(2029,10,1),Mitarbeiter!$C175),MIN(DATE(2029,11,0),IF(Mitarbeiter!$D175="",DATE(2029,11,0),Mitarbeiter!$D175),TODAY()),Einstellungen!$F$13:$F$67)))*N(Mitarbeiter!$E175)/IF(Einstellungen!$C$11="7 Tage",7,5),N('Ist-Stunden'!AY175)),MAX(IF(Einstellungen!$C$11="7 Tage",MAX(0,(MIN(DATE(2029,11,0),IF(Mitarbeiter!$D175="",DATE(2029,11,0),Mitarbeiter!$D175),TODAY()))-(MAX(DATE(2029,10,1),Mitarbeiter!$C175))+1),MAX(0,NETWORKDAYS(MAX(DATE(2029,10,1),Mitarbeiter!$C175),MIN(DATE(2029,11,0),IF(Mitarbeiter!$D175="",DATE(2029,11,0),Mitarbeiter!$D175),TODAY()),Einstellungen!$F$13:$F$67)))*N(Mitarbeiter!$E175)/IF(Einstellungen!$C$11="7 Tage",7,5),N('Ist-Stunden'!AY175)+(N(Krankheitstage!CJ175)+N(Krankheitstage!CV175))*N($C175))))</f>
        <v/>
      </c>
      <c r="CD175" s="76">
        <f>IF($B175="",0,IF(Einstellungen!$C$10="Ja",MAX(IF(Einstellungen!$C$11="7 Tage",MAX(0,(MIN(DATE(2029,12,0),IF(Mitarbeiter!$D175="",DATE(2029,12,0),Mitarbeiter!$D175),TODAY()))-(MAX(DATE(2029,11,1),Mitarbeiter!$C175))+1),MAX(0,NETWORKDAYS(MAX(DATE(2029,11,1),Mitarbeiter!$C175),MIN(DATE(2029,12,0),IF(Mitarbeiter!$D175="",DATE(2029,12,0),Mitarbeiter!$D175),TODAY()),Einstellungen!$F$13:$F$67)))*N(Mitarbeiter!$E175)/IF(Einstellungen!$C$11="7 Tage",7,5),N('Ist-Stunden'!AZ175)),MAX(IF(Einstellungen!$C$11="7 Tage",MAX(0,(MIN(DATE(2029,12,0),IF(Mitarbeiter!$D175="",DATE(2029,12,0),Mitarbeiter!$D175),TODAY()))-(MAX(DATE(2029,11,1),Mitarbeiter!$C175))+1),MAX(0,NETWORKDAYS(MAX(DATE(2029,11,1),Mitarbeiter!$C175),MIN(DATE(2029,12,0),IF(Mitarbeiter!$D175="",DATE(2029,12,0),Mitarbeiter!$D175),TODAY()),Einstellungen!$F$13:$F$67)))*N(Mitarbeiter!$E175)/IF(Einstellungen!$C$11="7 Tage",7,5),N('Ist-Stunden'!AZ175)+(N(Krankheitstage!CK175)+N(Krankheitstage!CW175))*N($C175))))</f>
        <v/>
      </c>
      <c r="CE175" s="76">
        <f>IF($B175="",0,IF(Einstellungen!$C$10="Ja",MAX(IF(Einstellungen!$C$11="7 Tage",MAX(0,(MIN(DATE(2029,13,0),IF(Mitarbeiter!$D175="",DATE(2029,13,0),Mitarbeiter!$D175),TODAY()))-(MAX(DATE(2029,12,1),Mitarbeiter!$C175))+1),MAX(0,NETWORKDAYS(MAX(DATE(2029,12,1),Mitarbeiter!$C175),MIN(DATE(2029,13,0),IF(Mitarbeiter!$D175="",DATE(2029,13,0),Mitarbeiter!$D175),TODAY()),Einstellungen!$F$13:$F$67)))*N(Mitarbeiter!$E175)/IF(Einstellungen!$C$11="7 Tage",7,5),N('Ist-Stunden'!BA175)),MAX(IF(Einstellungen!$C$11="7 Tage",MAX(0,(MIN(DATE(2029,13,0),IF(Mitarbeiter!$D175="",DATE(2029,13,0),Mitarbeiter!$D175),TODAY()))-(MAX(DATE(2029,12,1),Mitarbeiter!$C175))+1),MAX(0,NETWORKDAYS(MAX(DATE(2029,12,1),Mitarbeiter!$C175),MIN(DATE(2029,13,0),IF(Mitarbeiter!$D175="",DATE(2029,13,0),Mitarbeiter!$D175),TODAY()),Einstellungen!$F$13:$F$67)))*N(Mitarbeiter!$E175)/IF(Einstellungen!$C$11="7 Tage",7,5),N('Ist-Stunden'!BA175)+(N(Krankheitstage!CL175)+N(Krankheitstage!CX175))*N($C175))))</f>
        <v/>
      </c>
      <c r="CF175" s="76">
        <f>IF($B175="",0,IF(Einstellungen!$C$10="Ja",MAX(IF(Einstellungen!$C$11="7 Tage",MAX(0,(MIN(DATE(2030,2,0),IF(Mitarbeiter!$D175="",DATE(2030,2,0),Mitarbeiter!$D175),TODAY()))-(MAX(DATE(2030,1,1),Mitarbeiter!$C175))+1),MAX(0,NETWORKDAYS(MAX(DATE(2030,1,1),Mitarbeiter!$C175),MIN(DATE(2030,2,0),IF(Mitarbeiter!$D175="",DATE(2030,2,0),Mitarbeiter!$D175),TODAY()),Einstellungen!$F$13:$F$67)))*N(Mitarbeiter!$E175)/IF(Einstellungen!$C$11="7 Tage",7,5),N('Ist-Stunden'!BB175)),MAX(IF(Einstellungen!$C$11="7 Tage",MAX(0,(MIN(DATE(2030,2,0),IF(Mitarbeiter!$D175="",DATE(2030,2,0),Mitarbeiter!$D175),TODAY()))-(MAX(DATE(2030,1,1),Mitarbeiter!$C175))+1),MAX(0,NETWORKDAYS(MAX(DATE(2030,1,1),Mitarbeiter!$C175),MIN(DATE(2030,2,0),IF(Mitarbeiter!$D175="",DATE(2030,2,0),Mitarbeiter!$D175),TODAY()),Einstellungen!$F$13:$F$67)))*N(Mitarbeiter!$E175)/IF(Einstellungen!$C$11="7 Tage",7,5),N('Ist-Stunden'!BB175)+(N(Krankheitstage!CY175)+N(Krankheitstage!DK175))*N($C175))))</f>
        <v/>
      </c>
      <c r="CG175" s="76">
        <f>IF($B175="",0,IF(Einstellungen!$C$10="Ja",MAX(IF(Einstellungen!$C$11="7 Tage",MAX(0,(MIN(DATE(2030,3,0),IF(Mitarbeiter!$D175="",DATE(2030,3,0),Mitarbeiter!$D175),TODAY()))-(MAX(DATE(2030,2,1),Mitarbeiter!$C175))+1),MAX(0,NETWORKDAYS(MAX(DATE(2030,2,1),Mitarbeiter!$C175),MIN(DATE(2030,3,0),IF(Mitarbeiter!$D175="",DATE(2030,3,0),Mitarbeiter!$D175),TODAY()),Einstellungen!$F$13:$F$67)))*N(Mitarbeiter!$E175)/IF(Einstellungen!$C$11="7 Tage",7,5),N('Ist-Stunden'!BC175)),MAX(IF(Einstellungen!$C$11="7 Tage",MAX(0,(MIN(DATE(2030,3,0),IF(Mitarbeiter!$D175="",DATE(2030,3,0),Mitarbeiter!$D175),TODAY()))-(MAX(DATE(2030,2,1),Mitarbeiter!$C175))+1),MAX(0,NETWORKDAYS(MAX(DATE(2030,2,1),Mitarbeiter!$C175),MIN(DATE(2030,3,0),IF(Mitarbeiter!$D175="",DATE(2030,3,0),Mitarbeiter!$D175),TODAY()),Einstellungen!$F$13:$F$67)))*N(Mitarbeiter!$E175)/IF(Einstellungen!$C$11="7 Tage",7,5),N('Ist-Stunden'!BC175)+(N(Krankheitstage!CZ175)+N(Krankheitstage!DL175))*N($C175))))</f>
        <v/>
      </c>
      <c r="CH175" s="76">
        <f>IF($B175="",0,IF(Einstellungen!$C$10="Ja",MAX(IF(Einstellungen!$C$11="7 Tage",MAX(0,(MIN(DATE(2030,4,0),IF(Mitarbeiter!$D175="",DATE(2030,4,0),Mitarbeiter!$D175),TODAY()))-(MAX(DATE(2030,3,1),Mitarbeiter!$C175))+1),MAX(0,NETWORKDAYS(MAX(DATE(2030,3,1),Mitarbeiter!$C175),MIN(DATE(2030,4,0),IF(Mitarbeiter!$D175="",DATE(2030,4,0),Mitarbeiter!$D175),TODAY()),Einstellungen!$F$13:$F$67)))*N(Mitarbeiter!$E175)/IF(Einstellungen!$C$11="7 Tage",7,5),N('Ist-Stunden'!BD175)),MAX(IF(Einstellungen!$C$11="7 Tage",MAX(0,(MIN(DATE(2030,4,0),IF(Mitarbeiter!$D175="",DATE(2030,4,0),Mitarbeiter!$D175),TODAY()))-(MAX(DATE(2030,3,1),Mitarbeiter!$C175))+1),MAX(0,NETWORKDAYS(MAX(DATE(2030,3,1),Mitarbeiter!$C175),MIN(DATE(2030,4,0),IF(Mitarbeiter!$D175="",DATE(2030,4,0),Mitarbeiter!$D175),TODAY()),Einstellungen!$F$13:$F$67)))*N(Mitarbeiter!$E175)/IF(Einstellungen!$C$11="7 Tage",7,5),N('Ist-Stunden'!BD175)+(N(Krankheitstage!DA175)+N(Krankheitstage!DM175))*N($C175))))</f>
        <v/>
      </c>
      <c r="CI175" s="76">
        <f>IF($B175="",0,IF(Einstellungen!$C$10="Ja",MAX(IF(Einstellungen!$C$11="7 Tage",MAX(0,(MIN(DATE(2030,5,0),IF(Mitarbeiter!$D175="",DATE(2030,5,0),Mitarbeiter!$D175),TODAY()))-(MAX(DATE(2030,4,1),Mitarbeiter!$C175))+1),MAX(0,NETWORKDAYS(MAX(DATE(2030,4,1),Mitarbeiter!$C175),MIN(DATE(2030,5,0),IF(Mitarbeiter!$D175="",DATE(2030,5,0),Mitarbeiter!$D175),TODAY()),Einstellungen!$F$13:$F$67)))*N(Mitarbeiter!$E175)/IF(Einstellungen!$C$11="7 Tage",7,5),N('Ist-Stunden'!BE175)),MAX(IF(Einstellungen!$C$11="7 Tage",MAX(0,(MIN(DATE(2030,5,0),IF(Mitarbeiter!$D175="",DATE(2030,5,0),Mitarbeiter!$D175),TODAY()))-(MAX(DATE(2030,4,1),Mitarbeiter!$C175))+1),MAX(0,NETWORKDAYS(MAX(DATE(2030,4,1),Mitarbeiter!$C175),MIN(DATE(2030,5,0),IF(Mitarbeiter!$D175="",DATE(2030,5,0),Mitarbeiter!$D175),TODAY()),Einstellungen!$F$13:$F$67)))*N(Mitarbeiter!$E175)/IF(Einstellungen!$C$11="7 Tage",7,5),N('Ist-Stunden'!BE175)+(N(Krankheitstage!DB175)+N(Krankheitstage!DN175))*N($C175))))</f>
        <v/>
      </c>
      <c r="CJ175" s="76">
        <f>IF($B175="",0,IF(Einstellungen!$C$10="Ja",MAX(IF(Einstellungen!$C$11="7 Tage",MAX(0,(MIN(DATE(2030,6,0),IF(Mitarbeiter!$D175="",DATE(2030,6,0),Mitarbeiter!$D175),TODAY()))-(MAX(DATE(2030,5,1),Mitarbeiter!$C175))+1),MAX(0,NETWORKDAYS(MAX(DATE(2030,5,1),Mitarbeiter!$C175),MIN(DATE(2030,6,0),IF(Mitarbeiter!$D175="",DATE(2030,6,0),Mitarbeiter!$D175),TODAY()),Einstellungen!$F$13:$F$67)))*N(Mitarbeiter!$E175)/IF(Einstellungen!$C$11="7 Tage",7,5),N('Ist-Stunden'!BF175)),MAX(IF(Einstellungen!$C$11="7 Tage",MAX(0,(MIN(DATE(2030,6,0),IF(Mitarbeiter!$D175="",DATE(2030,6,0),Mitarbeiter!$D175),TODAY()))-(MAX(DATE(2030,5,1),Mitarbeiter!$C175))+1),MAX(0,NETWORKDAYS(MAX(DATE(2030,5,1),Mitarbeiter!$C175),MIN(DATE(2030,6,0),IF(Mitarbeiter!$D175="",DATE(2030,6,0),Mitarbeiter!$D175),TODAY()),Einstellungen!$F$13:$F$67)))*N(Mitarbeiter!$E175)/IF(Einstellungen!$C$11="7 Tage",7,5),N('Ist-Stunden'!BF175)+(N(Krankheitstage!DC175)+N(Krankheitstage!DO175))*N($C175))))</f>
        <v/>
      </c>
      <c r="CK175" s="76">
        <f>IF($B175="",0,IF(Einstellungen!$C$10="Ja",MAX(IF(Einstellungen!$C$11="7 Tage",MAX(0,(MIN(DATE(2030,7,0),IF(Mitarbeiter!$D175="",DATE(2030,7,0),Mitarbeiter!$D175),TODAY()))-(MAX(DATE(2030,6,1),Mitarbeiter!$C175))+1),MAX(0,NETWORKDAYS(MAX(DATE(2030,6,1),Mitarbeiter!$C175),MIN(DATE(2030,7,0),IF(Mitarbeiter!$D175="",DATE(2030,7,0),Mitarbeiter!$D175),TODAY()),Einstellungen!$F$13:$F$67)))*N(Mitarbeiter!$E175)/IF(Einstellungen!$C$11="7 Tage",7,5),N('Ist-Stunden'!BG175)),MAX(IF(Einstellungen!$C$11="7 Tage",MAX(0,(MIN(DATE(2030,7,0),IF(Mitarbeiter!$D175="",DATE(2030,7,0),Mitarbeiter!$D175),TODAY()))-(MAX(DATE(2030,6,1),Mitarbeiter!$C175))+1),MAX(0,NETWORKDAYS(MAX(DATE(2030,6,1),Mitarbeiter!$C175),MIN(DATE(2030,7,0),IF(Mitarbeiter!$D175="",DATE(2030,7,0),Mitarbeiter!$D175),TODAY()),Einstellungen!$F$13:$F$67)))*N(Mitarbeiter!$E175)/IF(Einstellungen!$C$11="7 Tage",7,5),N('Ist-Stunden'!BG175)+(N(Krankheitstage!DD175)+N(Krankheitstage!DP175))*N($C175))))</f>
        <v/>
      </c>
      <c r="CL175" s="76">
        <f>IF($B175="",0,IF(Einstellungen!$C$10="Ja",MAX(IF(Einstellungen!$C$11="7 Tage",MAX(0,(MIN(DATE(2030,8,0),IF(Mitarbeiter!$D175="",DATE(2030,8,0),Mitarbeiter!$D175),TODAY()))-(MAX(DATE(2030,7,1),Mitarbeiter!$C175))+1),MAX(0,NETWORKDAYS(MAX(DATE(2030,7,1),Mitarbeiter!$C175),MIN(DATE(2030,8,0),IF(Mitarbeiter!$D175="",DATE(2030,8,0),Mitarbeiter!$D175),TODAY()),Einstellungen!$F$13:$F$67)))*N(Mitarbeiter!$E175)/IF(Einstellungen!$C$11="7 Tage",7,5),N('Ist-Stunden'!BH175)),MAX(IF(Einstellungen!$C$11="7 Tage",MAX(0,(MIN(DATE(2030,8,0),IF(Mitarbeiter!$D175="",DATE(2030,8,0),Mitarbeiter!$D175),TODAY()))-(MAX(DATE(2030,7,1),Mitarbeiter!$C175))+1),MAX(0,NETWORKDAYS(MAX(DATE(2030,7,1),Mitarbeiter!$C175),MIN(DATE(2030,8,0),IF(Mitarbeiter!$D175="",DATE(2030,8,0),Mitarbeiter!$D175),TODAY()),Einstellungen!$F$13:$F$67)))*N(Mitarbeiter!$E175)/IF(Einstellungen!$C$11="7 Tage",7,5),N('Ist-Stunden'!BH175)+(N(Krankheitstage!DE175)+N(Krankheitstage!DQ175))*N($C175))))</f>
        <v/>
      </c>
      <c r="CM175" s="76">
        <f>IF($B175="",0,IF(Einstellungen!$C$10="Ja",MAX(IF(Einstellungen!$C$11="7 Tage",MAX(0,(MIN(DATE(2030,9,0),IF(Mitarbeiter!$D175="",DATE(2030,9,0),Mitarbeiter!$D175),TODAY()))-(MAX(DATE(2030,8,1),Mitarbeiter!$C175))+1),MAX(0,NETWORKDAYS(MAX(DATE(2030,8,1),Mitarbeiter!$C175),MIN(DATE(2030,9,0),IF(Mitarbeiter!$D175="",DATE(2030,9,0),Mitarbeiter!$D175),TODAY()),Einstellungen!$F$13:$F$67)))*N(Mitarbeiter!$E175)/IF(Einstellungen!$C$11="7 Tage",7,5),N('Ist-Stunden'!BI175)),MAX(IF(Einstellungen!$C$11="7 Tage",MAX(0,(MIN(DATE(2030,9,0),IF(Mitarbeiter!$D175="",DATE(2030,9,0),Mitarbeiter!$D175),TODAY()))-(MAX(DATE(2030,8,1),Mitarbeiter!$C175))+1),MAX(0,NETWORKDAYS(MAX(DATE(2030,8,1),Mitarbeiter!$C175),MIN(DATE(2030,9,0),IF(Mitarbeiter!$D175="",DATE(2030,9,0),Mitarbeiter!$D175),TODAY()),Einstellungen!$F$13:$F$67)))*N(Mitarbeiter!$E175)/IF(Einstellungen!$C$11="7 Tage",7,5),N('Ist-Stunden'!BI175)+(N(Krankheitstage!DF175)+N(Krankheitstage!DR175))*N($C175))))</f>
        <v/>
      </c>
      <c r="CN175" s="76">
        <f>IF($B175="",0,IF(Einstellungen!$C$10="Ja",MAX(IF(Einstellungen!$C$11="7 Tage",MAX(0,(MIN(DATE(2030,10,0),IF(Mitarbeiter!$D175="",DATE(2030,10,0),Mitarbeiter!$D175),TODAY()))-(MAX(DATE(2030,9,1),Mitarbeiter!$C175))+1),MAX(0,NETWORKDAYS(MAX(DATE(2030,9,1),Mitarbeiter!$C175),MIN(DATE(2030,10,0),IF(Mitarbeiter!$D175="",DATE(2030,10,0),Mitarbeiter!$D175),TODAY()),Einstellungen!$F$13:$F$67)))*N(Mitarbeiter!$E175)/IF(Einstellungen!$C$11="7 Tage",7,5),N('Ist-Stunden'!BJ175)),MAX(IF(Einstellungen!$C$11="7 Tage",MAX(0,(MIN(DATE(2030,10,0),IF(Mitarbeiter!$D175="",DATE(2030,10,0),Mitarbeiter!$D175),TODAY()))-(MAX(DATE(2030,9,1),Mitarbeiter!$C175))+1),MAX(0,NETWORKDAYS(MAX(DATE(2030,9,1),Mitarbeiter!$C175),MIN(DATE(2030,10,0),IF(Mitarbeiter!$D175="",DATE(2030,10,0),Mitarbeiter!$D175),TODAY()),Einstellungen!$F$13:$F$67)))*N(Mitarbeiter!$E175)/IF(Einstellungen!$C$11="7 Tage",7,5),N('Ist-Stunden'!BJ175)+(N(Krankheitstage!DG175)+N(Krankheitstage!DS175))*N($C175))))</f>
        <v/>
      </c>
      <c r="CO175" s="76">
        <f>IF($B175="",0,IF(Einstellungen!$C$10="Ja",MAX(IF(Einstellungen!$C$11="7 Tage",MAX(0,(MIN(DATE(2030,11,0),IF(Mitarbeiter!$D175="",DATE(2030,11,0),Mitarbeiter!$D175),TODAY()))-(MAX(DATE(2030,10,1),Mitarbeiter!$C175))+1),MAX(0,NETWORKDAYS(MAX(DATE(2030,10,1),Mitarbeiter!$C175),MIN(DATE(2030,11,0),IF(Mitarbeiter!$D175="",DATE(2030,11,0),Mitarbeiter!$D175),TODAY()),Einstellungen!$F$13:$F$67)))*N(Mitarbeiter!$E175)/IF(Einstellungen!$C$11="7 Tage",7,5),N('Ist-Stunden'!BK175)),MAX(IF(Einstellungen!$C$11="7 Tage",MAX(0,(MIN(DATE(2030,11,0),IF(Mitarbeiter!$D175="",DATE(2030,11,0),Mitarbeiter!$D175),TODAY()))-(MAX(DATE(2030,10,1),Mitarbeiter!$C175))+1),MAX(0,NETWORKDAYS(MAX(DATE(2030,10,1),Mitarbeiter!$C175),MIN(DATE(2030,11,0),IF(Mitarbeiter!$D175="",DATE(2030,11,0),Mitarbeiter!$D175),TODAY()),Einstellungen!$F$13:$F$67)))*N(Mitarbeiter!$E175)/IF(Einstellungen!$C$11="7 Tage",7,5),N('Ist-Stunden'!BK175)+(N(Krankheitstage!DH175)+N(Krankheitstage!DT175))*N($C175))))</f>
        <v/>
      </c>
      <c r="CP175" s="76">
        <f>IF($B175="",0,IF(Einstellungen!$C$10="Ja",MAX(IF(Einstellungen!$C$11="7 Tage",MAX(0,(MIN(DATE(2030,12,0),IF(Mitarbeiter!$D175="",DATE(2030,12,0),Mitarbeiter!$D175),TODAY()))-(MAX(DATE(2030,11,1),Mitarbeiter!$C175))+1),MAX(0,NETWORKDAYS(MAX(DATE(2030,11,1),Mitarbeiter!$C175),MIN(DATE(2030,12,0),IF(Mitarbeiter!$D175="",DATE(2030,12,0),Mitarbeiter!$D175),TODAY()),Einstellungen!$F$13:$F$67)))*N(Mitarbeiter!$E175)/IF(Einstellungen!$C$11="7 Tage",7,5),N('Ist-Stunden'!BL175)),MAX(IF(Einstellungen!$C$11="7 Tage",MAX(0,(MIN(DATE(2030,12,0),IF(Mitarbeiter!$D175="",DATE(2030,12,0),Mitarbeiter!$D175),TODAY()))-(MAX(DATE(2030,11,1),Mitarbeiter!$C175))+1),MAX(0,NETWORKDAYS(MAX(DATE(2030,11,1),Mitarbeiter!$C175),MIN(DATE(2030,12,0),IF(Mitarbeiter!$D175="",DATE(2030,12,0),Mitarbeiter!$D175),TODAY()),Einstellungen!$F$13:$F$67)))*N(Mitarbeiter!$E175)/IF(Einstellungen!$C$11="7 Tage",7,5),N('Ist-Stunden'!BL175)+(N(Krankheitstage!DI175)+N(Krankheitstage!DU175))*N($C175))))</f>
        <v/>
      </c>
      <c r="CQ175" s="76">
        <f>IF($B175="",0,IF(Einstellungen!$C$10="Ja",MAX(IF(Einstellungen!$C$11="7 Tage",MAX(0,(MIN(DATE(2030,13,0),IF(Mitarbeiter!$D175="",DATE(2030,13,0),Mitarbeiter!$D175),TODAY()))-(MAX(DATE(2030,12,1),Mitarbeiter!$C175))+1),MAX(0,NETWORKDAYS(MAX(DATE(2030,12,1),Mitarbeiter!$C175),MIN(DATE(2030,13,0),IF(Mitarbeiter!$D175="",DATE(2030,13,0),Mitarbeiter!$D175),TODAY()),Einstellungen!$F$13:$F$67)))*N(Mitarbeiter!$E175)/IF(Einstellungen!$C$11="7 Tage",7,5),N('Ist-Stunden'!BM175)),MAX(IF(Einstellungen!$C$11="7 Tage",MAX(0,(MIN(DATE(2030,13,0),IF(Mitarbeiter!$D175="",DATE(2030,13,0),Mitarbeiter!$D175),TODAY()))-(MAX(DATE(2030,12,1),Mitarbeiter!$C175))+1),MAX(0,NETWORKDAYS(MAX(DATE(2030,12,1),Mitarbeiter!$C175),MIN(DATE(2030,13,0),IF(Mitarbeiter!$D175="",DATE(2030,13,0),Mitarbeiter!$D175),TODAY()),Einstellungen!$F$13:$F$67)))*N(Mitarbeiter!$E175)/IF(Einstellungen!$C$11="7 Tage",7,5),N('Ist-Stunden'!BM175)+(N(Krankheitstage!DJ175)+N(Krankheitstage!DV175))*N($C175))))</f>
        <v/>
      </c>
    </row>
    <row r="176">
      <c r="A176" s="73">
        <f>IF(Mitarbeiter!B176="","",Mitarbeiter!A176)</f>
        <v/>
      </c>
      <c r="B176" s="6">
        <f>IF(Mitarbeiter!B176="","",Mitarbeiter!B176)</f>
        <v/>
      </c>
      <c r="C176" s="74">
        <f>IF(Mitarbeiter!B176="","",Mitarbeiter!F176)</f>
        <v/>
      </c>
      <c r="D176" s="75">
        <f>N(INDEX(Krankheitstage!$G176:$DV176,1,(Einstellungen!$C$3-2026)*24+1))</f>
        <v/>
      </c>
      <c r="E176" s="75">
        <f>N(INDEX(Krankheitstage!$G176:$DV176,1,(Einstellungen!$C$3-2026)*24+2))</f>
        <v/>
      </c>
      <c r="F176" s="75">
        <f>N(INDEX(Krankheitstage!$G176:$DV176,1,(Einstellungen!$C$3-2026)*24+3))</f>
        <v/>
      </c>
      <c r="G176" s="75">
        <f>N(INDEX(Krankheitstage!$G176:$DV176,1,(Einstellungen!$C$3-2026)*24+4))</f>
        <v/>
      </c>
      <c r="H176" s="75">
        <f>N(INDEX(Krankheitstage!$G176:$DV176,1,(Einstellungen!$C$3-2026)*24+5))</f>
        <v/>
      </c>
      <c r="I176" s="75">
        <f>N(INDEX(Krankheitstage!$G176:$DV176,1,(Einstellungen!$C$3-2026)*24+6))</f>
        <v/>
      </c>
      <c r="J176" s="75">
        <f>N(INDEX(Krankheitstage!$G176:$DV176,1,(Einstellungen!$C$3-2026)*24+7))</f>
        <v/>
      </c>
      <c r="K176" s="75">
        <f>N(INDEX(Krankheitstage!$G176:$DV176,1,(Einstellungen!$C$3-2026)*24+8))</f>
        <v/>
      </c>
      <c r="L176" s="75">
        <f>N(INDEX(Krankheitstage!$G176:$DV176,1,(Einstellungen!$C$3-2026)*24+9))</f>
        <v/>
      </c>
      <c r="M176" s="75">
        <f>N(INDEX(Krankheitstage!$G176:$DV176,1,(Einstellungen!$C$3-2026)*24+10))</f>
        <v/>
      </c>
      <c r="N176" s="75">
        <f>N(INDEX(Krankheitstage!$G176:$DV176,1,(Einstellungen!$C$3-2026)*24+11))</f>
        <v/>
      </c>
      <c r="O176" s="75">
        <f>N(INDEX(Krankheitstage!$G176:$DV176,1,(Einstellungen!$C$3-2026)*24+12))</f>
        <v/>
      </c>
      <c r="P176" s="75">
        <f>IF($B176="","",SUM(D176:O176))</f>
        <v/>
      </c>
      <c r="Q176" s="75">
        <f>N(INDEX(Krankheitstage!$G176:$DV176,1,(Einstellungen!$C$3-2026)*24+13))</f>
        <v/>
      </c>
      <c r="R176" s="75">
        <f>N(INDEX(Krankheitstage!$G176:$DV176,1,(Einstellungen!$C$3-2026)*24+14))</f>
        <v/>
      </c>
      <c r="S176" s="75">
        <f>N(INDEX(Krankheitstage!$G176:$DV176,1,(Einstellungen!$C$3-2026)*24+15))</f>
        <v/>
      </c>
      <c r="T176" s="75">
        <f>N(INDEX(Krankheitstage!$G176:$DV176,1,(Einstellungen!$C$3-2026)*24+16))</f>
        <v/>
      </c>
      <c r="U176" s="75">
        <f>N(INDEX(Krankheitstage!$G176:$DV176,1,(Einstellungen!$C$3-2026)*24+17))</f>
        <v/>
      </c>
      <c r="V176" s="75">
        <f>N(INDEX(Krankheitstage!$G176:$DV176,1,(Einstellungen!$C$3-2026)*24+18))</f>
        <v/>
      </c>
      <c r="W176" s="75">
        <f>N(INDEX(Krankheitstage!$G176:$DV176,1,(Einstellungen!$C$3-2026)*24+19))</f>
        <v/>
      </c>
      <c r="X176" s="75">
        <f>N(INDEX(Krankheitstage!$G176:$DV176,1,(Einstellungen!$C$3-2026)*24+20))</f>
        <v/>
      </c>
      <c r="Y176" s="75">
        <f>N(INDEX(Krankheitstage!$G176:$DV176,1,(Einstellungen!$C$3-2026)*24+21))</f>
        <v/>
      </c>
      <c r="Z176" s="75">
        <f>N(INDEX(Krankheitstage!$G176:$DV176,1,(Einstellungen!$C$3-2026)*24+22))</f>
        <v/>
      </c>
      <c r="AA176" s="75">
        <f>N(INDEX(Krankheitstage!$G176:$DV176,1,(Einstellungen!$C$3-2026)*24+23))</f>
        <v/>
      </c>
      <c r="AB176" s="75">
        <f>N(INDEX(Krankheitstage!$G176:$DV176,1,(Einstellungen!$C$3-2026)*24+24))</f>
        <v/>
      </c>
      <c r="AC176" s="75">
        <f>IF($B176="","",SUM(Q176:AB176))</f>
        <v/>
      </c>
      <c r="AD176" s="75">
        <f>IF($B176="","",SUM(P176,AC176))</f>
        <v/>
      </c>
      <c r="AE176" s="76">
        <f>IF($B176="","",AD176*N(C176))</f>
        <v/>
      </c>
      <c r="AF176" s="75">
        <f>IF($B176="","",Krankheitstage!E176)</f>
        <v/>
      </c>
      <c r="AG176" s="76">
        <f>IF($B176="","",AF176*N(C176))</f>
        <v/>
      </c>
      <c r="AH176" s="76">
        <f>IF($B176="","",INDEX($AJ176:$CQ176,1,(Einstellungen!$C$3-2026)*12+1)+INDEX($AJ176:$CQ176,1,(Einstellungen!$C$3-2026)*12+2)+INDEX($AJ176:$CQ176,1,(Einstellungen!$C$3-2026)*12+3)+INDEX($AJ176:$CQ176,1,(Einstellungen!$C$3-2026)*12+4)+INDEX($AJ176:$CQ176,1,(Einstellungen!$C$3-2026)*12+5)+INDEX($AJ176:$CQ176,1,(Einstellungen!$C$3-2026)*12+6)+INDEX($AJ176:$CQ176,1,(Einstellungen!$C$3-2026)*12+7)+INDEX($AJ176:$CQ176,1,(Einstellungen!$C$3-2026)*12+8)+INDEX($AJ176:$CQ176,1,(Einstellungen!$C$3-2026)*12+9)+INDEX($AJ176:$CQ176,1,(Einstellungen!$C$3-2026)*12+10)+INDEX($AJ176:$CQ176,1,(Einstellungen!$C$3-2026)*12+11)+INDEX($AJ176:$CQ176,1,(Einstellungen!$C$3-2026)*12+12))</f>
        <v/>
      </c>
      <c r="AI176" s="76">
        <f>IF($B176="","",SUM($AJ176:$CQ176))</f>
        <v/>
      </c>
      <c r="AJ176" s="76">
        <f>IF($B176="",0,IF(Einstellungen!$C$10="Ja",MAX(IF(Einstellungen!$C$11="7 Tage",MAX(0,(MIN(DATE(2026,2,0),IF(Mitarbeiter!$D176="",DATE(2026,2,0),Mitarbeiter!$D176),TODAY()))-(MAX(DATE(2026,1,1),Mitarbeiter!$C176))+1),MAX(0,NETWORKDAYS(MAX(DATE(2026,1,1),Mitarbeiter!$C176),MIN(DATE(2026,2,0),IF(Mitarbeiter!$D176="",DATE(2026,2,0),Mitarbeiter!$D176),TODAY()),Einstellungen!$F$13:$F$67)))*N(Mitarbeiter!$E176)/IF(Einstellungen!$C$11="7 Tage",7,5),N('Ist-Stunden'!F176)),MAX(IF(Einstellungen!$C$11="7 Tage",MAX(0,(MIN(DATE(2026,2,0),IF(Mitarbeiter!$D176="",DATE(2026,2,0),Mitarbeiter!$D176),TODAY()))-(MAX(DATE(2026,1,1),Mitarbeiter!$C176))+1),MAX(0,NETWORKDAYS(MAX(DATE(2026,1,1),Mitarbeiter!$C176),MIN(DATE(2026,2,0),IF(Mitarbeiter!$D176="",DATE(2026,2,0),Mitarbeiter!$D176),TODAY()),Einstellungen!$F$13:$F$67)))*N(Mitarbeiter!$E176)/IF(Einstellungen!$C$11="7 Tage",7,5),N('Ist-Stunden'!F176)+(N(Krankheitstage!G176)+N(Krankheitstage!S176))*N($C176))))</f>
        <v/>
      </c>
      <c r="AK176" s="76">
        <f>IF($B176="",0,IF(Einstellungen!$C$10="Ja",MAX(IF(Einstellungen!$C$11="7 Tage",MAX(0,(MIN(DATE(2026,3,0),IF(Mitarbeiter!$D176="",DATE(2026,3,0),Mitarbeiter!$D176),TODAY()))-(MAX(DATE(2026,2,1),Mitarbeiter!$C176))+1),MAX(0,NETWORKDAYS(MAX(DATE(2026,2,1),Mitarbeiter!$C176),MIN(DATE(2026,3,0),IF(Mitarbeiter!$D176="",DATE(2026,3,0),Mitarbeiter!$D176),TODAY()),Einstellungen!$F$13:$F$67)))*N(Mitarbeiter!$E176)/IF(Einstellungen!$C$11="7 Tage",7,5),N('Ist-Stunden'!G176)),MAX(IF(Einstellungen!$C$11="7 Tage",MAX(0,(MIN(DATE(2026,3,0),IF(Mitarbeiter!$D176="",DATE(2026,3,0),Mitarbeiter!$D176),TODAY()))-(MAX(DATE(2026,2,1),Mitarbeiter!$C176))+1),MAX(0,NETWORKDAYS(MAX(DATE(2026,2,1),Mitarbeiter!$C176),MIN(DATE(2026,3,0),IF(Mitarbeiter!$D176="",DATE(2026,3,0),Mitarbeiter!$D176),TODAY()),Einstellungen!$F$13:$F$67)))*N(Mitarbeiter!$E176)/IF(Einstellungen!$C$11="7 Tage",7,5),N('Ist-Stunden'!G176)+(N(Krankheitstage!H176)+N(Krankheitstage!T176))*N($C176))))</f>
        <v/>
      </c>
      <c r="AL176" s="76">
        <f>IF($B176="",0,IF(Einstellungen!$C$10="Ja",MAX(IF(Einstellungen!$C$11="7 Tage",MAX(0,(MIN(DATE(2026,4,0),IF(Mitarbeiter!$D176="",DATE(2026,4,0),Mitarbeiter!$D176),TODAY()))-(MAX(DATE(2026,3,1),Mitarbeiter!$C176))+1),MAX(0,NETWORKDAYS(MAX(DATE(2026,3,1),Mitarbeiter!$C176),MIN(DATE(2026,4,0),IF(Mitarbeiter!$D176="",DATE(2026,4,0),Mitarbeiter!$D176),TODAY()),Einstellungen!$F$13:$F$67)))*N(Mitarbeiter!$E176)/IF(Einstellungen!$C$11="7 Tage",7,5),N('Ist-Stunden'!H176)),MAX(IF(Einstellungen!$C$11="7 Tage",MAX(0,(MIN(DATE(2026,4,0),IF(Mitarbeiter!$D176="",DATE(2026,4,0),Mitarbeiter!$D176),TODAY()))-(MAX(DATE(2026,3,1),Mitarbeiter!$C176))+1),MAX(0,NETWORKDAYS(MAX(DATE(2026,3,1),Mitarbeiter!$C176),MIN(DATE(2026,4,0),IF(Mitarbeiter!$D176="",DATE(2026,4,0),Mitarbeiter!$D176),TODAY()),Einstellungen!$F$13:$F$67)))*N(Mitarbeiter!$E176)/IF(Einstellungen!$C$11="7 Tage",7,5),N('Ist-Stunden'!H176)+(N(Krankheitstage!I176)+N(Krankheitstage!U176))*N($C176))))</f>
        <v/>
      </c>
      <c r="AM176" s="76">
        <f>IF($B176="",0,IF(Einstellungen!$C$10="Ja",MAX(IF(Einstellungen!$C$11="7 Tage",MAX(0,(MIN(DATE(2026,5,0),IF(Mitarbeiter!$D176="",DATE(2026,5,0),Mitarbeiter!$D176),TODAY()))-(MAX(DATE(2026,4,1),Mitarbeiter!$C176))+1),MAX(0,NETWORKDAYS(MAX(DATE(2026,4,1),Mitarbeiter!$C176),MIN(DATE(2026,5,0),IF(Mitarbeiter!$D176="",DATE(2026,5,0),Mitarbeiter!$D176),TODAY()),Einstellungen!$F$13:$F$67)))*N(Mitarbeiter!$E176)/IF(Einstellungen!$C$11="7 Tage",7,5),N('Ist-Stunden'!I176)),MAX(IF(Einstellungen!$C$11="7 Tage",MAX(0,(MIN(DATE(2026,5,0),IF(Mitarbeiter!$D176="",DATE(2026,5,0),Mitarbeiter!$D176),TODAY()))-(MAX(DATE(2026,4,1),Mitarbeiter!$C176))+1),MAX(0,NETWORKDAYS(MAX(DATE(2026,4,1),Mitarbeiter!$C176),MIN(DATE(2026,5,0),IF(Mitarbeiter!$D176="",DATE(2026,5,0),Mitarbeiter!$D176),TODAY()),Einstellungen!$F$13:$F$67)))*N(Mitarbeiter!$E176)/IF(Einstellungen!$C$11="7 Tage",7,5),N('Ist-Stunden'!I176)+(N(Krankheitstage!J176)+N(Krankheitstage!V176))*N($C176))))</f>
        <v/>
      </c>
      <c r="AN176" s="76">
        <f>IF($B176="",0,IF(Einstellungen!$C$10="Ja",MAX(IF(Einstellungen!$C$11="7 Tage",MAX(0,(MIN(DATE(2026,6,0),IF(Mitarbeiter!$D176="",DATE(2026,6,0),Mitarbeiter!$D176),TODAY()))-(MAX(DATE(2026,5,1),Mitarbeiter!$C176))+1),MAX(0,NETWORKDAYS(MAX(DATE(2026,5,1),Mitarbeiter!$C176),MIN(DATE(2026,6,0),IF(Mitarbeiter!$D176="",DATE(2026,6,0),Mitarbeiter!$D176),TODAY()),Einstellungen!$F$13:$F$67)))*N(Mitarbeiter!$E176)/IF(Einstellungen!$C$11="7 Tage",7,5),N('Ist-Stunden'!J176)),MAX(IF(Einstellungen!$C$11="7 Tage",MAX(0,(MIN(DATE(2026,6,0),IF(Mitarbeiter!$D176="",DATE(2026,6,0),Mitarbeiter!$D176),TODAY()))-(MAX(DATE(2026,5,1),Mitarbeiter!$C176))+1),MAX(0,NETWORKDAYS(MAX(DATE(2026,5,1),Mitarbeiter!$C176),MIN(DATE(2026,6,0),IF(Mitarbeiter!$D176="",DATE(2026,6,0),Mitarbeiter!$D176),TODAY()),Einstellungen!$F$13:$F$67)))*N(Mitarbeiter!$E176)/IF(Einstellungen!$C$11="7 Tage",7,5),N('Ist-Stunden'!J176)+(N(Krankheitstage!K176)+N(Krankheitstage!W176))*N($C176))))</f>
        <v/>
      </c>
      <c r="AO176" s="76">
        <f>IF($B176="",0,IF(Einstellungen!$C$10="Ja",MAX(IF(Einstellungen!$C$11="7 Tage",MAX(0,(MIN(DATE(2026,7,0),IF(Mitarbeiter!$D176="",DATE(2026,7,0),Mitarbeiter!$D176),TODAY()))-(MAX(DATE(2026,6,1),Mitarbeiter!$C176))+1),MAX(0,NETWORKDAYS(MAX(DATE(2026,6,1),Mitarbeiter!$C176),MIN(DATE(2026,7,0),IF(Mitarbeiter!$D176="",DATE(2026,7,0),Mitarbeiter!$D176),TODAY()),Einstellungen!$F$13:$F$67)))*N(Mitarbeiter!$E176)/IF(Einstellungen!$C$11="7 Tage",7,5),N('Ist-Stunden'!K176)),MAX(IF(Einstellungen!$C$11="7 Tage",MAX(0,(MIN(DATE(2026,7,0),IF(Mitarbeiter!$D176="",DATE(2026,7,0),Mitarbeiter!$D176),TODAY()))-(MAX(DATE(2026,6,1),Mitarbeiter!$C176))+1),MAX(0,NETWORKDAYS(MAX(DATE(2026,6,1),Mitarbeiter!$C176),MIN(DATE(2026,7,0),IF(Mitarbeiter!$D176="",DATE(2026,7,0),Mitarbeiter!$D176),TODAY()),Einstellungen!$F$13:$F$67)))*N(Mitarbeiter!$E176)/IF(Einstellungen!$C$11="7 Tage",7,5),N('Ist-Stunden'!K176)+(N(Krankheitstage!L176)+N(Krankheitstage!X176))*N($C176))))</f>
        <v/>
      </c>
      <c r="AP176" s="76">
        <f>IF($B176="",0,IF(Einstellungen!$C$10="Ja",MAX(IF(Einstellungen!$C$11="7 Tage",MAX(0,(MIN(DATE(2026,8,0),IF(Mitarbeiter!$D176="",DATE(2026,8,0),Mitarbeiter!$D176),TODAY()))-(MAX(DATE(2026,7,1),Mitarbeiter!$C176))+1),MAX(0,NETWORKDAYS(MAX(DATE(2026,7,1),Mitarbeiter!$C176),MIN(DATE(2026,8,0),IF(Mitarbeiter!$D176="",DATE(2026,8,0),Mitarbeiter!$D176),TODAY()),Einstellungen!$F$13:$F$67)))*N(Mitarbeiter!$E176)/IF(Einstellungen!$C$11="7 Tage",7,5),N('Ist-Stunden'!L176)),MAX(IF(Einstellungen!$C$11="7 Tage",MAX(0,(MIN(DATE(2026,8,0),IF(Mitarbeiter!$D176="",DATE(2026,8,0),Mitarbeiter!$D176),TODAY()))-(MAX(DATE(2026,7,1),Mitarbeiter!$C176))+1),MAX(0,NETWORKDAYS(MAX(DATE(2026,7,1),Mitarbeiter!$C176),MIN(DATE(2026,8,0),IF(Mitarbeiter!$D176="",DATE(2026,8,0),Mitarbeiter!$D176),TODAY()),Einstellungen!$F$13:$F$67)))*N(Mitarbeiter!$E176)/IF(Einstellungen!$C$11="7 Tage",7,5),N('Ist-Stunden'!L176)+(N(Krankheitstage!M176)+N(Krankheitstage!Y176))*N($C176))))</f>
        <v/>
      </c>
      <c r="AQ176" s="76">
        <f>IF($B176="",0,IF(Einstellungen!$C$10="Ja",MAX(IF(Einstellungen!$C$11="7 Tage",MAX(0,(MIN(DATE(2026,9,0),IF(Mitarbeiter!$D176="",DATE(2026,9,0),Mitarbeiter!$D176),TODAY()))-(MAX(DATE(2026,8,1),Mitarbeiter!$C176))+1),MAX(0,NETWORKDAYS(MAX(DATE(2026,8,1),Mitarbeiter!$C176),MIN(DATE(2026,9,0),IF(Mitarbeiter!$D176="",DATE(2026,9,0),Mitarbeiter!$D176),TODAY()),Einstellungen!$F$13:$F$67)))*N(Mitarbeiter!$E176)/IF(Einstellungen!$C$11="7 Tage",7,5),N('Ist-Stunden'!M176)),MAX(IF(Einstellungen!$C$11="7 Tage",MAX(0,(MIN(DATE(2026,9,0),IF(Mitarbeiter!$D176="",DATE(2026,9,0),Mitarbeiter!$D176),TODAY()))-(MAX(DATE(2026,8,1),Mitarbeiter!$C176))+1),MAX(0,NETWORKDAYS(MAX(DATE(2026,8,1),Mitarbeiter!$C176),MIN(DATE(2026,9,0),IF(Mitarbeiter!$D176="",DATE(2026,9,0),Mitarbeiter!$D176),TODAY()),Einstellungen!$F$13:$F$67)))*N(Mitarbeiter!$E176)/IF(Einstellungen!$C$11="7 Tage",7,5),N('Ist-Stunden'!M176)+(N(Krankheitstage!N176)+N(Krankheitstage!Z176))*N($C176))))</f>
        <v/>
      </c>
      <c r="AR176" s="76">
        <f>IF($B176="",0,IF(Einstellungen!$C$10="Ja",MAX(IF(Einstellungen!$C$11="7 Tage",MAX(0,(MIN(DATE(2026,10,0),IF(Mitarbeiter!$D176="",DATE(2026,10,0),Mitarbeiter!$D176),TODAY()))-(MAX(DATE(2026,9,1),Mitarbeiter!$C176))+1),MAX(0,NETWORKDAYS(MAX(DATE(2026,9,1),Mitarbeiter!$C176),MIN(DATE(2026,10,0),IF(Mitarbeiter!$D176="",DATE(2026,10,0),Mitarbeiter!$D176),TODAY()),Einstellungen!$F$13:$F$67)))*N(Mitarbeiter!$E176)/IF(Einstellungen!$C$11="7 Tage",7,5),N('Ist-Stunden'!N176)),MAX(IF(Einstellungen!$C$11="7 Tage",MAX(0,(MIN(DATE(2026,10,0),IF(Mitarbeiter!$D176="",DATE(2026,10,0),Mitarbeiter!$D176),TODAY()))-(MAX(DATE(2026,9,1),Mitarbeiter!$C176))+1),MAX(0,NETWORKDAYS(MAX(DATE(2026,9,1),Mitarbeiter!$C176),MIN(DATE(2026,10,0),IF(Mitarbeiter!$D176="",DATE(2026,10,0),Mitarbeiter!$D176),TODAY()),Einstellungen!$F$13:$F$67)))*N(Mitarbeiter!$E176)/IF(Einstellungen!$C$11="7 Tage",7,5),N('Ist-Stunden'!N176)+(N(Krankheitstage!O176)+N(Krankheitstage!AA176))*N($C176))))</f>
        <v/>
      </c>
      <c r="AS176" s="76">
        <f>IF($B176="",0,IF(Einstellungen!$C$10="Ja",MAX(IF(Einstellungen!$C$11="7 Tage",MAX(0,(MIN(DATE(2026,11,0),IF(Mitarbeiter!$D176="",DATE(2026,11,0),Mitarbeiter!$D176),TODAY()))-(MAX(DATE(2026,10,1),Mitarbeiter!$C176))+1),MAX(0,NETWORKDAYS(MAX(DATE(2026,10,1),Mitarbeiter!$C176),MIN(DATE(2026,11,0),IF(Mitarbeiter!$D176="",DATE(2026,11,0),Mitarbeiter!$D176),TODAY()),Einstellungen!$F$13:$F$67)))*N(Mitarbeiter!$E176)/IF(Einstellungen!$C$11="7 Tage",7,5),N('Ist-Stunden'!O176)),MAX(IF(Einstellungen!$C$11="7 Tage",MAX(0,(MIN(DATE(2026,11,0),IF(Mitarbeiter!$D176="",DATE(2026,11,0),Mitarbeiter!$D176),TODAY()))-(MAX(DATE(2026,10,1),Mitarbeiter!$C176))+1),MAX(0,NETWORKDAYS(MAX(DATE(2026,10,1),Mitarbeiter!$C176),MIN(DATE(2026,11,0),IF(Mitarbeiter!$D176="",DATE(2026,11,0),Mitarbeiter!$D176),TODAY()),Einstellungen!$F$13:$F$67)))*N(Mitarbeiter!$E176)/IF(Einstellungen!$C$11="7 Tage",7,5),N('Ist-Stunden'!O176)+(N(Krankheitstage!P176)+N(Krankheitstage!AB176))*N($C176))))</f>
        <v/>
      </c>
      <c r="AT176" s="76">
        <f>IF($B176="",0,IF(Einstellungen!$C$10="Ja",MAX(IF(Einstellungen!$C$11="7 Tage",MAX(0,(MIN(DATE(2026,12,0),IF(Mitarbeiter!$D176="",DATE(2026,12,0),Mitarbeiter!$D176),TODAY()))-(MAX(DATE(2026,11,1),Mitarbeiter!$C176))+1),MAX(0,NETWORKDAYS(MAX(DATE(2026,11,1),Mitarbeiter!$C176),MIN(DATE(2026,12,0),IF(Mitarbeiter!$D176="",DATE(2026,12,0),Mitarbeiter!$D176),TODAY()),Einstellungen!$F$13:$F$67)))*N(Mitarbeiter!$E176)/IF(Einstellungen!$C$11="7 Tage",7,5),N('Ist-Stunden'!P176)),MAX(IF(Einstellungen!$C$11="7 Tage",MAX(0,(MIN(DATE(2026,12,0),IF(Mitarbeiter!$D176="",DATE(2026,12,0),Mitarbeiter!$D176),TODAY()))-(MAX(DATE(2026,11,1),Mitarbeiter!$C176))+1),MAX(0,NETWORKDAYS(MAX(DATE(2026,11,1),Mitarbeiter!$C176),MIN(DATE(2026,12,0),IF(Mitarbeiter!$D176="",DATE(2026,12,0),Mitarbeiter!$D176),TODAY()),Einstellungen!$F$13:$F$67)))*N(Mitarbeiter!$E176)/IF(Einstellungen!$C$11="7 Tage",7,5),N('Ist-Stunden'!P176)+(N(Krankheitstage!Q176)+N(Krankheitstage!AC176))*N($C176))))</f>
        <v/>
      </c>
      <c r="AU176" s="76">
        <f>IF($B176="",0,IF(Einstellungen!$C$10="Ja",MAX(IF(Einstellungen!$C$11="7 Tage",MAX(0,(MIN(DATE(2026,13,0),IF(Mitarbeiter!$D176="",DATE(2026,13,0),Mitarbeiter!$D176),TODAY()))-(MAX(DATE(2026,12,1),Mitarbeiter!$C176))+1),MAX(0,NETWORKDAYS(MAX(DATE(2026,12,1),Mitarbeiter!$C176),MIN(DATE(2026,13,0),IF(Mitarbeiter!$D176="",DATE(2026,13,0),Mitarbeiter!$D176),TODAY()),Einstellungen!$F$13:$F$67)))*N(Mitarbeiter!$E176)/IF(Einstellungen!$C$11="7 Tage",7,5),N('Ist-Stunden'!Q176)),MAX(IF(Einstellungen!$C$11="7 Tage",MAX(0,(MIN(DATE(2026,13,0),IF(Mitarbeiter!$D176="",DATE(2026,13,0),Mitarbeiter!$D176),TODAY()))-(MAX(DATE(2026,12,1),Mitarbeiter!$C176))+1),MAX(0,NETWORKDAYS(MAX(DATE(2026,12,1),Mitarbeiter!$C176),MIN(DATE(2026,13,0),IF(Mitarbeiter!$D176="",DATE(2026,13,0),Mitarbeiter!$D176),TODAY()),Einstellungen!$F$13:$F$67)))*N(Mitarbeiter!$E176)/IF(Einstellungen!$C$11="7 Tage",7,5),N('Ist-Stunden'!Q176)+(N(Krankheitstage!R176)+N(Krankheitstage!AD176))*N($C176))))</f>
        <v/>
      </c>
      <c r="AV176" s="76">
        <f>IF($B176="",0,IF(Einstellungen!$C$10="Ja",MAX(IF(Einstellungen!$C$11="7 Tage",MAX(0,(MIN(DATE(2027,2,0),IF(Mitarbeiter!$D176="",DATE(2027,2,0),Mitarbeiter!$D176),TODAY()))-(MAX(DATE(2027,1,1),Mitarbeiter!$C176))+1),MAX(0,NETWORKDAYS(MAX(DATE(2027,1,1),Mitarbeiter!$C176),MIN(DATE(2027,2,0),IF(Mitarbeiter!$D176="",DATE(2027,2,0),Mitarbeiter!$D176),TODAY()),Einstellungen!$F$13:$F$67)))*N(Mitarbeiter!$E176)/IF(Einstellungen!$C$11="7 Tage",7,5),N('Ist-Stunden'!R176)),MAX(IF(Einstellungen!$C$11="7 Tage",MAX(0,(MIN(DATE(2027,2,0),IF(Mitarbeiter!$D176="",DATE(2027,2,0),Mitarbeiter!$D176),TODAY()))-(MAX(DATE(2027,1,1),Mitarbeiter!$C176))+1),MAX(0,NETWORKDAYS(MAX(DATE(2027,1,1),Mitarbeiter!$C176),MIN(DATE(2027,2,0),IF(Mitarbeiter!$D176="",DATE(2027,2,0),Mitarbeiter!$D176),TODAY()),Einstellungen!$F$13:$F$67)))*N(Mitarbeiter!$E176)/IF(Einstellungen!$C$11="7 Tage",7,5),N('Ist-Stunden'!R176)+(N(Krankheitstage!AE176)+N(Krankheitstage!AQ176))*N($C176))))</f>
        <v/>
      </c>
      <c r="AW176" s="76">
        <f>IF($B176="",0,IF(Einstellungen!$C$10="Ja",MAX(IF(Einstellungen!$C$11="7 Tage",MAX(0,(MIN(DATE(2027,3,0),IF(Mitarbeiter!$D176="",DATE(2027,3,0),Mitarbeiter!$D176),TODAY()))-(MAX(DATE(2027,2,1),Mitarbeiter!$C176))+1),MAX(0,NETWORKDAYS(MAX(DATE(2027,2,1),Mitarbeiter!$C176),MIN(DATE(2027,3,0),IF(Mitarbeiter!$D176="",DATE(2027,3,0),Mitarbeiter!$D176),TODAY()),Einstellungen!$F$13:$F$67)))*N(Mitarbeiter!$E176)/IF(Einstellungen!$C$11="7 Tage",7,5),N('Ist-Stunden'!S176)),MAX(IF(Einstellungen!$C$11="7 Tage",MAX(0,(MIN(DATE(2027,3,0),IF(Mitarbeiter!$D176="",DATE(2027,3,0),Mitarbeiter!$D176),TODAY()))-(MAX(DATE(2027,2,1),Mitarbeiter!$C176))+1),MAX(0,NETWORKDAYS(MAX(DATE(2027,2,1),Mitarbeiter!$C176),MIN(DATE(2027,3,0),IF(Mitarbeiter!$D176="",DATE(2027,3,0),Mitarbeiter!$D176),TODAY()),Einstellungen!$F$13:$F$67)))*N(Mitarbeiter!$E176)/IF(Einstellungen!$C$11="7 Tage",7,5),N('Ist-Stunden'!S176)+(N(Krankheitstage!AF176)+N(Krankheitstage!AR176))*N($C176))))</f>
        <v/>
      </c>
      <c r="AX176" s="76">
        <f>IF($B176="",0,IF(Einstellungen!$C$10="Ja",MAX(IF(Einstellungen!$C$11="7 Tage",MAX(0,(MIN(DATE(2027,4,0),IF(Mitarbeiter!$D176="",DATE(2027,4,0),Mitarbeiter!$D176),TODAY()))-(MAX(DATE(2027,3,1),Mitarbeiter!$C176))+1),MAX(0,NETWORKDAYS(MAX(DATE(2027,3,1),Mitarbeiter!$C176),MIN(DATE(2027,4,0),IF(Mitarbeiter!$D176="",DATE(2027,4,0),Mitarbeiter!$D176),TODAY()),Einstellungen!$F$13:$F$67)))*N(Mitarbeiter!$E176)/IF(Einstellungen!$C$11="7 Tage",7,5),N('Ist-Stunden'!T176)),MAX(IF(Einstellungen!$C$11="7 Tage",MAX(0,(MIN(DATE(2027,4,0),IF(Mitarbeiter!$D176="",DATE(2027,4,0),Mitarbeiter!$D176),TODAY()))-(MAX(DATE(2027,3,1),Mitarbeiter!$C176))+1),MAX(0,NETWORKDAYS(MAX(DATE(2027,3,1),Mitarbeiter!$C176),MIN(DATE(2027,4,0),IF(Mitarbeiter!$D176="",DATE(2027,4,0),Mitarbeiter!$D176),TODAY()),Einstellungen!$F$13:$F$67)))*N(Mitarbeiter!$E176)/IF(Einstellungen!$C$11="7 Tage",7,5),N('Ist-Stunden'!T176)+(N(Krankheitstage!AG176)+N(Krankheitstage!AS176))*N($C176))))</f>
        <v/>
      </c>
      <c r="AY176" s="76">
        <f>IF($B176="",0,IF(Einstellungen!$C$10="Ja",MAX(IF(Einstellungen!$C$11="7 Tage",MAX(0,(MIN(DATE(2027,5,0),IF(Mitarbeiter!$D176="",DATE(2027,5,0),Mitarbeiter!$D176),TODAY()))-(MAX(DATE(2027,4,1),Mitarbeiter!$C176))+1),MAX(0,NETWORKDAYS(MAX(DATE(2027,4,1),Mitarbeiter!$C176),MIN(DATE(2027,5,0),IF(Mitarbeiter!$D176="",DATE(2027,5,0),Mitarbeiter!$D176),TODAY()),Einstellungen!$F$13:$F$67)))*N(Mitarbeiter!$E176)/IF(Einstellungen!$C$11="7 Tage",7,5),N('Ist-Stunden'!U176)),MAX(IF(Einstellungen!$C$11="7 Tage",MAX(0,(MIN(DATE(2027,5,0),IF(Mitarbeiter!$D176="",DATE(2027,5,0),Mitarbeiter!$D176),TODAY()))-(MAX(DATE(2027,4,1),Mitarbeiter!$C176))+1),MAX(0,NETWORKDAYS(MAX(DATE(2027,4,1),Mitarbeiter!$C176),MIN(DATE(2027,5,0),IF(Mitarbeiter!$D176="",DATE(2027,5,0),Mitarbeiter!$D176),TODAY()),Einstellungen!$F$13:$F$67)))*N(Mitarbeiter!$E176)/IF(Einstellungen!$C$11="7 Tage",7,5),N('Ist-Stunden'!U176)+(N(Krankheitstage!AH176)+N(Krankheitstage!AT176))*N($C176))))</f>
        <v/>
      </c>
      <c r="AZ176" s="76">
        <f>IF($B176="",0,IF(Einstellungen!$C$10="Ja",MAX(IF(Einstellungen!$C$11="7 Tage",MAX(0,(MIN(DATE(2027,6,0),IF(Mitarbeiter!$D176="",DATE(2027,6,0),Mitarbeiter!$D176),TODAY()))-(MAX(DATE(2027,5,1),Mitarbeiter!$C176))+1),MAX(0,NETWORKDAYS(MAX(DATE(2027,5,1),Mitarbeiter!$C176),MIN(DATE(2027,6,0),IF(Mitarbeiter!$D176="",DATE(2027,6,0),Mitarbeiter!$D176),TODAY()),Einstellungen!$F$13:$F$67)))*N(Mitarbeiter!$E176)/IF(Einstellungen!$C$11="7 Tage",7,5),N('Ist-Stunden'!V176)),MAX(IF(Einstellungen!$C$11="7 Tage",MAX(0,(MIN(DATE(2027,6,0),IF(Mitarbeiter!$D176="",DATE(2027,6,0),Mitarbeiter!$D176),TODAY()))-(MAX(DATE(2027,5,1),Mitarbeiter!$C176))+1),MAX(0,NETWORKDAYS(MAX(DATE(2027,5,1),Mitarbeiter!$C176),MIN(DATE(2027,6,0),IF(Mitarbeiter!$D176="",DATE(2027,6,0),Mitarbeiter!$D176),TODAY()),Einstellungen!$F$13:$F$67)))*N(Mitarbeiter!$E176)/IF(Einstellungen!$C$11="7 Tage",7,5),N('Ist-Stunden'!V176)+(N(Krankheitstage!AI176)+N(Krankheitstage!AU176))*N($C176))))</f>
        <v/>
      </c>
      <c r="BA176" s="76">
        <f>IF($B176="",0,IF(Einstellungen!$C$10="Ja",MAX(IF(Einstellungen!$C$11="7 Tage",MAX(0,(MIN(DATE(2027,7,0),IF(Mitarbeiter!$D176="",DATE(2027,7,0),Mitarbeiter!$D176),TODAY()))-(MAX(DATE(2027,6,1),Mitarbeiter!$C176))+1),MAX(0,NETWORKDAYS(MAX(DATE(2027,6,1),Mitarbeiter!$C176),MIN(DATE(2027,7,0),IF(Mitarbeiter!$D176="",DATE(2027,7,0),Mitarbeiter!$D176),TODAY()),Einstellungen!$F$13:$F$67)))*N(Mitarbeiter!$E176)/IF(Einstellungen!$C$11="7 Tage",7,5),N('Ist-Stunden'!W176)),MAX(IF(Einstellungen!$C$11="7 Tage",MAX(0,(MIN(DATE(2027,7,0),IF(Mitarbeiter!$D176="",DATE(2027,7,0),Mitarbeiter!$D176),TODAY()))-(MAX(DATE(2027,6,1),Mitarbeiter!$C176))+1),MAX(0,NETWORKDAYS(MAX(DATE(2027,6,1),Mitarbeiter!$C176),MIN(DATE(2027,7,0),IF(Mitarbeiter!$D176="",DATE(2027,7,0),Mitarbeiter!$D176),TODAY()),Einstellungen!$F$13:$F$67)))*N(Mitarbeiter!$E176)/IF(Einstellungen!$C$11="7 Tage",7,5),N('Ist-Stunden'!W176)+(N(Krankheitstage!AJ176)+N(Krankheitstage!AV176))*N($C176))))</f>
        <v/>
      </c>
      <c r="BB176" s="76">
        <f>IF($B176="",0,IF(Einstellungen!$C$10="Ja",MAX(IF(Einstellungen!$C$11="7 Tage",MAX(0,(MIN(DATE(2027,8,0),IF(Mitarbeiter!$D176="",DATE(2027,8,0),Mitarbeiter!$D176),TODAY()))-(MAX(DATE(2027,7,1),Mitarbeiter!$C176))+1),MAX(0,NETWORKDAYS(MAX(DATE(2027,7,1),Mitarbeiter!$C176),MIN(DATE(2027,8,0),IF(Mitarbeiter!$D176="",DATE(2027,8,0),Mitarbeiter!$D176),TODAY()),Einstellungen!$F$13:$F$67)))*N(Mitarbeiter!$E176)/IF(Einstellungen!$C$11="7 Tage",7,5),N('Ist-Stunden'!X176)),MAX(IF(Einstellungen!$C$11="7 Tage",MAX(0,(MIN(DATE(2027,8,0),IF(Mitarbeiter!$D176="",DATE(2027,8,0),Mitarbeiter!$D176),TODAY()))-(MAX(DATE(2027,7,1),Mitarbeiter!$C176))+1),MAX(0,NETWORKDAYS(MAX(DATE(2027,7,1),Mitarbeiter!$C176),MIN(DATE(2027,8,0),IF(Mitarbeiter!$D176="",DATE(2027,8,0),Mitarbeiter!$D176),TODAY()),Einstellungen!$F$13:$F$67)))*N(Mitarbeiter!$E176)/IF(Einstellungen!$C$11="7 Tage",7,5),N('Ist-Stunden'!X176)+(N(Krankheitstage!AK176)+N(Krankheitstage!AW176))*N($C176))))</f>
        <v/>
      </c>
      <c r="BC176" s="76">
        <f>IF($B176="",0,IF(Einstellungen!$C$10="Ja",MAX(IF(Einstellungen!$C$11="7 Tage",MAX(0,(MIN(DATE(2027,9,0),IF(Mitarbeiter!$D176="",DATE(2027,9,0),Mitarbeiter!$D176),TODAY()))-(MAX(DATE(2027,8,1),Mitarbeiter!$C176))+1),MAX(0,NETWORKDAYS(MAX(DATE(2027,8,1),Mitarbeiter!$C176),MIN(DATE(2027,9,0),IF(Mitarbeiter!$D176="",DATE(2027,9,0),Mitarbeiter!$D176),TODAY()),Einstellungen!$F$13:$F$67)))*N(Mitarbeiter!$E176)/IF(Einstellungen!$C$11="7 Tage",7,5),N('Ist-Stunden'!Y176)),MAX(IF(Einstellungen!$C$11="7 Tage",MAX(0,(MIN(DATE(2027,9,0),IF(Mitarbeiter!$D176="",DATE(2027,9,0),Mitarbeiter!$D176),TODAY()))-(MAX(DATE(2027,8,1),Mitarbeiter!$C176))+1),MAX(0,NETWORKDAYS(MAX(DATE(2027,8,1),Mitarbeiter!$C176),MIN(DATE(2027,9,0),IF(Mitarbeiter!$D176="",DATE(2027,9,0),Mitarbeiter!$D176),TODAY()),Einstellungen!$F$13:$F$67)))*N(Mitarbeiter!$E176)/IF(Einstellungen!$C$11="7 Tage",7,5),N('Ist-Stunden'!Y176)+(N(Krankheitstage!AL176)+N(Krankheitstage!AX176))*N($C176))))</f>
        <v/>
      </c>
      <c r="BD176" s="76">
        <f>IF($B176="",0,IF(Einstellungen!$C$10="Ja",MAX(IF(Einstellungen!$C$11="7 Tage",MAX(0,(MIN(DATE(2027,10,0),IF(Mitarbeiter!$D176="",DATE(2027,10,0),Mitarbeiter!$D176),TODAY()))-(MAX(DATE(2027,9,1),Mitarbeiter!$C176))+1),MAX(0,NETWORKDAYS(MAX(DATE(2027,9,1),Mitarbeiter!$C176),MIN(DATE(2027,10,0),IF(Mitarbeiter!$D176="",DATE(2027,10,0),Mitarbeiter!$D176),TODAY()),Einstellungen!$F$13:$F$67)))*N(Mitarbeiter!$E176)/IF(Einstellungen!$C$11="7 Tage",7,5),N('Ist-Stunden'!Z176)),MAX(IF(Einstellungen!$C$11="7 Tage",MAX(0,(MIN(DATE(2027,10,0),IF(Mitarbeiter!$D176="",DATE(2027,10,0),Mitarbeiter!$D176),TODAY()))-(MAX(DATE(2027,9,1),Mitarbeiter!$C176))+1),MAX(0,NETWORKDAYS(MAX(DATE(2027,9,1),Mitarbeiter!$C176),MIN(DATE(2027,10,0),IF(Mitarbeiter!$D176="",DATE(2027,10,0),Mitarbeiter!$D176),TODAY()),Einstellungen!$F$13:$F$67)))*N(Mitarbeiter!$E176)/IF(Einstellungen!$C$11="7 Tage",7,5),N('Ist-Stunden'!Z176)+(N(Krankheitstage!AM176)+N(Krankheitstage!AY176))*N($C176))))</f>
        <v/>
      </c>
      <c r="BE176" s="76">
        <f>IF($B176="",0,IF(Einstellungen!$C$10="Ja",MAX(IF(Einstellungen!$C$11="7 Tage",MAX(0,(MIN(DATE(2027,11,0),IF(Mitarbeiter!$D176="",DATE(2027,11,0),Mitarbeiter!$D176),TODAY()))-(MAX(DATE(2027,10,1),Mitarbeiter!$C176))+1),MAX(0,NETWORKDAYS(MAX(DATE(2027,10,1),Mitarbeiter!$C176),MIN(DATE(2027,11,0),IF(Mitarbeiter!$D176="",DATE(2027,11,0),Mitarbeiter!$D176),TODAY()),Einstellungen!$F$13:$F$67)))*N(Mitarbeiter!$E176)/IF(Einstellungen!$C$11="7 Tage",7,5),N('Ist-Stunden'!AA176)),MAX(IF(Einstellungen!$C$11="7 Tage",MAX(0,(MIN(DATE(2027,11,0),IF(Mitarbeiter!$D176="",DATE(2027,11,0),Mitarbeiter!$D176),TODAY()))-(MAX(DATE(2027,10,1),Mitarbeiter!$C176))+1),MAX(0,NETWORKDAYS(MAX(DATE(2027,10,1),Mitarbeiter!$C176),MIN(DATE(2027,11,0),IF(Mitarbeiter!$D176="",DATE(2027,11,0),Mitarbeiter!$D176),TODAY()),Einstellungen!$F$13:$F$67)))*N(Mitarbeiter!$E176)/IF(Einstellungen!$C$11="7 Tage",7,5),N('Ist-Stunden'!AA176)+(N(Krankheitstage!AN176)+N(Krankheitstage!AZ176))*N($C176))))</f>
        <v/>
      </c>
      <c r="BF176" s="76">
        <f>IF($B176="",0,IF(Einstellungen!$C$10="Ja",MAX(IF(Einstellungen!$C$11="7 Tage",MAX(0,(MIN(DATE(2027,12,0),IF(Mitarbeiter!$D176="",DATE(2027,12,0),Mitarbeiter!$D176),TODAY()))-(MAX(DATE(2027,11,1),Mitarbeiter!$C176))+1),MAX(0,NETWORKDAYS(MAX(DATE(2027,11,1),Mitarbeiter!$C176),MIN(DATE(2027,12,0),IF(Mitarbeiter!$D176="",DATE(2027,12,0),Mitarbeiter!$D176),TODAY()),Einstellungen!$F$13:$F$67)))*N(Mitarbeiter!$E176)/IF(Einstellungen!$C$11="7 Tage",7,5),N('Ist-Stunden'!AB176)),MAX(IF(Einstellungen!$C$11="7 Tage",MAX(0,(MIN(DATE(2027,12,0),IF(Mitarbeiter!$D176="",DATE(2027,12,0),Mitarbeiter!$D176),TODAY()))-(MAX(DATE(2027,11,1),Mitarbeiter!$C176))+1),MAX(0,NETWORKDAYS(MAX(DATE(2027,11,1),Mitarbeiter!$C176),MIN(DATE(2027,12,0),IF(Mitarbeiter!$D176="",DATE(2027,12,0),Mitarbeiter!$D176),TODAY()),Einstellungen!$F$13:$F$67)))*N(Mitarbeiter!$E176)/IF(Einstellungen!$C$11="7 Tage",7,5),N('Ist-Stunden'!AB176)+(N(Krankheitstage!AO176)+N(Krankheitstage!BA176))*N($C176))))</f>
        <v/>
      </c>
      <c r="BG176" s="76">
        <f>IF($B176="",0,IF(Einstellungen!$C$10="Ja",MAX(IF(Einstellungen!$C$11="7 Tage",MAX(0,(MIN(DATE(2027,13,0),IF(Mitarbeiter!$D176="",DATE(2027,13,0),Mitarbeiter!$D176),TODAY()))-(MAX(DATE(2027,12,1),Mitarbeiter!$C176))+1),MAX(0,NETWORKDAYS(MAX(DATE(2027,12,1),Mitarbeiter!$C176),MIN(DATE(2027,13,0),IF(Mitarbeiter!$D176="",DATE(2027,13,0),Mitarbeiter!$D176),TODAY()),Einstellungen!$F$13:$F$67)))*N(Mitarbeiter!$E176)/IF(Einstellungen!$C$11="7 Tage",7,5),N('Ist-Stunden'!AC176)),MAX(IF(Einstellungen!$C$11="7 Tage",MAX(0,(MIN(DATE(2027,13,0),IF(Mitarbeiter!$D176="",DATE(2027,13,0),Mitarbeiter!$D176),TODAY()))-(MAX(DATE(2027,12,1),Mitarbeiter!$C176))+1),MAX(0,NETWORKDAYS(MAX(DATE(2027,12,1),Mitarbeiter!$C176),MIN(DATE(2027,13,0),IF(Mitarbeiter!$D176="",DATE(2027,13,0),Mitarbeiter!$D176),TODAY()),Einstellungen!$F$13:$F$67)))*N(Mitarbeiter!$E176)/IF(Einstellungen!$C$11="7 Tage",7,5),N('Ist-Stunden'!AC176)+(N(Krankheitstage!AP176)+N(Krankheitstage!BB176))*N($C176))))</f>
        <v/>
      </c>
      <c r="BH176" s="76">
        <f>IF($B176="",0,IF(Einstellungen!$C$10="Ja",MAX(IF(Einstellungen!$C$11="7 Tage",MAX(0,(MIN(DATE(2028,2,0),IF(Mitarbeiter!$D176="",DATE(2028,2,0),Mitarbeiter!$D176),TODAY()))-(MAX(DATE(2028,1,1),Mitarbeiter!$C176))+1),MAX(0,NETWORKDAYS(MAX(DATE(2028,1,1),Mitarbeiter!$C176),MIN(DATE(2028,2,0),IF(Mitarbeiter!$D176="",DATE(2028,2,0),Mitarbeiter!$D176),TODAY()),Einstellungen!$F$13:$F$67)))*N(Mitarbeiter!$E176)/IF(Einstellungen!$C$11="7 Tage",7,5),N('Ist-Stunden'!AD176)),MAX(IF(Einstellungen!$C$11="7 Tage",MAX(0,(MIN(DATE(2028,2,0),IF(Mitarbeiter!$D176="",DATE(2028,2,0),Mitarbeiter!$D176),TODAY()))-(MAX(DATE(2028,1,1),Mitarbeiter!$C176))+1),MAX(0,NETWORKDAYS(MAX(DATE(2028,1,1),Mitarbeiter!$C176),MIN(DATE(2028,2,0),IF(Mitarbeiter!$D176="",DATE(2028,2,0),Mitarbeiter!$D176),TODAY()),Einstellungen!$F$13:$F$67)))*N(Mitarbeiter!$E176)/IF(Einstellungen!$C$11="7 Tage",7,5),N('Ist-Stunden'!AD176)+(N(Krankheitstage!BC176)+N(Krankheitstage!BO176))*N($C176))))</f>
        <v/>
      </c>
      <c r="BI176" s="76">
        <f>IF($B176="",0,IF(Einstellungen!$C$10="Ja",MAX(IF(Einstellungen!$C$11="7 Tage",MAX(0,(MIN(DATE(2028,3,0),IF(Mitarbeiter!$D176="",DATE(2028,3,0),Mitarbeiter!$D176),TODAY()))-(MAX(DATE(2028,2,1),Mitarbeiter!$C176))+1),MAX(0,NETWORKDAYS(MAX(DATE(2028,2,1),Mitarbeiter!$C176),MIN(DATE(2028,3,0),IF(Mitarbeiter!$D176="",DATE(2028,3,0),Mitarbeiter!$D176),TODAY()),Einstellungen!$F$13:$F$67)))*N(Mitarbeiter!$E176)/IF(Einstellungen!$C$11="7 Tage",7,5),N('Ist-Stunden'!AE176)),MAX(IF(Einstellungen!$C$11="7 Tage",MAX(0,(MIN(DATE(2028,3,0),IF(Mitarbeiter!$D176="",DATE(2028,3,0),Mitarbeiter!$D176),TODAY()))-(MAX(DATE(2028,2,1),Mitarbeiter!$C176))+1),MAX(0,NETWORKDAYS(MAX(DATE(2028,2,1),Mitarbeiter!$C176),MIN(DATE(2028,3,0),IF(Mitarbeiter!$D176="",DATE(2028,3,0),Mitarbeiter!$D176),TODAY()),Einstellungen!$F$13:$F$67)))*N(Mitarbeiter!$E176)/IF(Einstellungen!$C$11="7 Tage",7,5),N('Ist-Stunden'!AE176)+(N(Krankheitstage!BD176)+N(Krankheitstage!BP176))*N($C176))))</f>
        <v/>
      </c>
      <c r="BJ176" s="76">
        <f>IF($B176="",0,IF(Einstellungen!$C$10="Ja",MAX(IF(Einstellungen!$C$11="7 Tage",MAX(0,(MIN(DATE(2028,4,0),IF(Mitarbeiter!$D176="",DATE(2028,4,0),Mitarbeiter!$D176),TODAY()))-(MAX(DATE(2028,3,1),Mitarbeiter!$C176))+1),MAX(0,NETWORKDAYS(MAX(DATE(2028,3,1),Mitarbeiter!$C176),MIN(DATE(2028,4,0),IF(Mitarbeiter!$D176="",DATE(2028,4,0),Mitarbeiter!$D176),TODAY()),Einstellungen!$F$13:$F$67)))*N(Mitarbeiter!$E176)/IF(Einstellungen!$C$11="7 Tage",7,5),N('Ist-Stunden'!AF176)),MAX(IF(Einstellungen!$C$11="7 Tage",MAX(0,(MIN(DATE(2028,4,0),IF(Mitarbeiter!$D176="",DATE(2028,4,0),Mitarbeiter!$D176),TODAY()))-(MAX(DATE(2028,3,1),Mitarbeiter!$C176))+1),MAX(0,NETWORKDAYS(MAX(DATE(2028,3,1),Mitarbeiter!$C176),MIN(DATE(2028,4,0),IF(Mitarbeiter!$D176="",DATE(2028,4,0),Mitarbeiter!$D176),TODAY()),Einstellungen!$F$13:$F$67)))*N(Mitarbeiter!$E176)/IF(Einstellungen!$C$11="7 Tage",7,5),N('Ist-Stunden'!AF176)+(N(Krankheitstage!BE176)+N(Krankheitstage!BQ176))*N($C176))))</f>
        <v/>
      </c>
      <c r="BK176" s="76">
        <f>IF($B176="",0,IF(Einstellungen!$C$10="Ja",MAX(IF(Einstellungen!$C$11="7 Tage",MAX(0,(MIN(DATE(2028,5,0),IF(Mitarbeiter!$D176="",DATE(2028,5,0),Mitarbeiter!$D176),TODAY()))-(MAX(DATE(2028,4,1),Mitarbeiter!$C176))+1),MAX(0,NETWORKDAYS(MAX(DATE(2028,4,1),Mitarbeiter!$C176),MIN(DATE(2028,5,0),IF(Mitarbeiter!$D176="",DATE(2028,5,0),Mitarbeiter!$D176),TODAY()),Einstellungen!$F$13:$F$67)))*N(Mitarbeiter!$E176)/IF(Einstellungen!$C$11="7 Tage",7,5),N('Ist-Stunden'!AG176)),MAX(IF(Einstellungen!$C$11="7 Tage",MAX(0,(MIN(DATE(2028,5,0),IF(Mitarbeiter!$D176="",DATE(2028,5,0),Mitarbeiter!$D176),TODAY()))-(MAX(DATE(2028,4,1),Mitarbeiter!$C176))+1),MAX(0,NETWORKDAYS(MAX(DATE(2028,4,1),Mitarbeiter!$C176),MIN(DATE(2028,5,0),IF(Mitarbeiter!$D176="",DATE(2028,5,0),Mitarbeiter!$D176),TODAY()),Einstellungen!$F$13:$F$67)))*N(Mitarbeiter!$E176)/IF(Einstellungen!$C$11="7 Tage",7,5),N('Ist-Stunden'!AG176)+(N(Krankheitstage!BF176)+N(Krankheitstage!BR176))*N($C176))))</f>
        <v/>
      </c>
      <c r="BL176" s="76">
        <f>IF($B176="",0,IF(Einstellungen!$C$10="Ja",MAX(IF(Einstellungen!$C$11="7 Tage",MAX(0,(MIN(DATE(2028,6,0),IF(Mitarbeiter!$D176="",DATE(2028,6,0),Mitarbeiter!$D176),TODAY()))-(MAX(DATE(2028,5,1),Mitarbeiter!$C176))+1),MAX(0,NETWORKDAYS(MAX(DATE(2028,5,1),Mitarbeiter!$C176),MIN(DATE(2028,6,0),IF(Mitarbeiter!$D176="",DATE(2028,6,0),Mitarbeiter!$D176),TODAY()),Einstellungen!$F$13:$F$67)))*N(Mitarbeiter!$E176)/IF(Einstellungen!$C$11="7 Tage",7,5),N('Ist-Stunden'!AH176)),MAX(IF(Einstellungen!$C$11="7 Tage",MAX(0,(MIN(DATE(2028,6,0),IF(Mitarbeiter!$D176="",DATE(2028,6,0),Mitarbeiter!$D176),TODAY()))-(MAX(DATE(2028,5,1),Mitarbeiter!$C176))+1),MAX(0,NETWORKDAYS(MAX(DATE(2028,5,1),Mitarbeiter!$C176),MIN(DATE(2028,6,0),IF(Mitarbeiter!$D176="",DATE(2028,6,0),Mitarbeiter!$D176),TODAY()),Einstellungen!$F$13:$F$67)))*N(Mitarbeiter!$E176)/IF(Einstellungen!$C$11="7 Tage",7,5),N('Ist-Stunden'!AH176)+(N(Krankheitstage!BG176)+N(Krankheitstage!BS176))*N($C176))))</f>
        <v/>
      </c>
      <c r="BM176" s="76">
        <f>IF($B176="",0,IF(Einstellungen!$C$10="Ja",MAX(IF(Einstellungen!$C$11="7 Tage",MAX(0,(MIN(DATE(2028,7,0),IF(Mitarbeiter!$D176="",DATE(2028,7,0),Mitarbeiter!$D176),TODAY()))-(MAX(DATE(2028,6,1),Mitarbeiter!$C176))+1),MAX(0,NETWORKDAYS(MAX(DATE(2028,6,1),Mitarbeiter!$C176),MIN(DATE(2028,7,0),IF(Mitarbeiter!$D176="",DATE(2028,7,0),Mitarbeiter!$D176),TODAY()),Einstellungen!$F$13:$F$67)))*N(Mitarbeiter!$E176)/IF(Einstellungen!$C$11="7 Tage",7,5),N('Ist-Stunden'!AI176)),MAX(IF(Einstellungen!$C$11="7 Tage",MAX(0,(MIN(DATE(2028,7,0),IF(Mitarbeiter!$D176="",DATE(2028,7,0),Mitarbeiter!$D176),TODAY()))-(MAX(DATE(2028,6,1),Mitarbeiter!$C176))+1),MAX(0,NETWORKDAYS(MAX(DATE(2028,6,1),Mitarbeiter!$C176),MIN(DATE(2028,7,0),IF(Mitarbeiter!$D176="",DATE(2028,7,0),Mitarbeiter!$D176),TODAY()),Einstellungen!$F$13:$F$67)))*N(Mitarbeiter!$E176)/IF(Einstellungen!$C$11="7 Tage",7,5),N('Ist-Stunden'!AI176)+(N(Krankheitstage!BH176)+N(Krankheitstage!BT176))*N($C176))))</f>
        <v/>
      </c>
      <c r="BN176" s="76">
        <f>IF($B176="",0,IF(Einstellungen!$C$10="Ja",MAX(IF(Einstellungen!$C$11="7 Tage",MAX(0,(MIN(DATE(2028,8,0),IF(Mitarbeiter!$D176="",DATE(2028,8,0),Mitarbeiter!$D176),TODAY()))-(MAX(DATE(2028,7,1),Mitarbeiter!$C176))+1),MAX(0,NETWORKDAYS(MAX(DATE(2028,7,1),Mitarbeiter!$C176),MIN(DATE(2028,8,0),IF(Mitarbeiter!$D176="",DATE(2028,8,0),Mitarbeiter!$D176),TODAY()),Einstellungen!$F$13:$F$67)))*N(Mitarbeiter!$E176)/IF(Einstellungen!$C$11="7 Tage",7,5),N('Ist-Stunden'!AJ176)),MAX(IF(Einstellungen!$C$11="7 Tage",MAX(0,(MIN(DATE(2028,8,0),IF(Mitarbeiter!$D176="",DATE(2028,8,0),Mitarbeiter!$D176),TODAY()))-(MAX(DATE(2028,7,1),Mitarbeiter!$C176))+1),MAX(0,NETWORKDAYS(MAX(DATE(2028,7,1),Mitarbeiter!$C176),MIN(DATE(2028,8,0),IF(Mitarbeiter!$D176="",DATE(2028,8,0),Mitarbeiter!$D176),TODAY()),Einstellungen!$F$13:$F$67)))*N(Mitarbeiter!$E176)/IF(Einstellungen!$C$11="7 Tage",7,5),N('Ist-Stunden'!AJ176)+(N(Krankheitstage!BI176)+N(Krankheitstage!BU176))*N($C176))))</f>
        <v/>
      </c>
      <c r="BO176" s="76">
        <f>IF($B176="",0,IF(Einstellungen!$C$10="Ja",MAX(IF(Einstellungen!$C$11="7 Tage",MAX(0,(MIN(DATE(2028,9,0),IF(Mitarbeiter!$D176="",DATE(2028,9,0),Mitarbeiter!$D176),TODAY()))-(MAX(DATE(2028,8,1),Mitarbeiter!$C176))+1),MAX(0,NETWORKDAYS(MAX(DATE(2028,8,1),Mitarbeiter!$C176),MIN(DATE(2028,9,0),IF(Mitarbeiter!$D176="",DATE(2028,9,0),Mitarbeiter!$D176),TODAY()),Einstellungen!$F$13:$F$67)))*N(Mitarbeiter!$E176)/IF(Einstellungen!$C$11="7 Tage",7,5),N('Ist-Stunden'!AK176)),MAX(IF(Einstellungen!$C$11="7 Tage",MAX(0,(MIN(DATE(2028,9,0),IF(Mitarbeiter!$D176="",DATE(2028,9,0),Mitarbeiter!$D176),TODAY()))-(MAX(DATE(2028,8,1),Mitarbeiter!$C176))+1),MAX(0,NETWORKDAYS(MAX(DATE(2028,8,1),Mitarbeiter!$C176),MIN(DATE(2028,9,0),IF(Mitarbeiter!$D176="",DATE(2028,9,0),Mitarbeiter!$D176),TODAY()),Einstellungen!$F$13:$F$67)))*N(Mitarbeiter!$E176)/IF(Einstellungen!$C$11="7 Tage",7,5),N('Ist-Stunden'!AK176)+(N(Krankheitstage!BJ176)+N(Krankheitstage!BV176))*N($C176))))</f>
        <v/>
      </c>
      <c r="BP176" s="76">
        <f>IF($B176="",0,IF(Einstellungen!$C$10="Ja",MAX(IF(Einstellungen!$C$11="7 Tage",MAX(0,(MIN(DATE(2028,10,0),IF(Mitarbeiter!$D176="",DATE(2028,10,0),Mitarbeiter!$D176),TODAY()))-(MAX(DATE(2028,9,1),Mitarbeiter!$C176))+1),MAX(0,NETWORKDAYS(MAX(DATE(2028,9,1),Mitarbeiter!$C176),MIN(DATE(2028,10,0),IF(Mitarbeiter!$D176="",DATE(2028,10,0),Mitarbeiter!$D176),TODAY()),Einstellungen!$F$13:$F$67)))*N(Mitarbeiter!$E176)/IF(Einstellungen!$C$11="7 Tage",7,5),N('Ist-Stunden'!AL176)),MAX(IF(Einstellungen!$C$11="7 Tage",MAX(0,(MIN(DATE(2028,10,0),IF(Mitarbeiter!$D176="",DATE(2028,10,0),Mitarbeiter!$D176),TODAY()))-(MAX(DATE(2028,9,1),Mitarbeiter!$C176))+1),MAX(0,NETWORKDAYS(MAX(DATE(2028,9,1),Mitarbeiter!$C176),MIN(DATE(2028,10,0),IF(Mitarbeiter!$D176="",DATE(2028,10,0),Mitarbeiter!$D176),TODAY()),Einstellungen!$F$13:$F$67)))*N(Mitarbeiter!$E176)/IF(Einstellungen!$C$11="7 Tage",7,5),N('Ist-Stunden'!AL176)+(N(Krankheitstage!BK176)+N(Krankheitstage!BW176))*N($C176))))</f>
        <v/>
      </c>
      <c r="BQ176" s="76">
        <f>IF($B176="",0,IF(Einstellungen!$C$10="Ja",MAX(IF(Einstellungen!$C$11="7 Tage",MAX(0,(MIN(DATE(2028,11,0),IF(Mitarbeiter!$D176="",DATE(2028,11,0),Mitarbeiter!$D176),TODAY()))-(MAX(DATE(2028,10,1),Mitarbeiter!$C176))+1),MAX(0,NETWORKDAYS(MAX(DATE(2028,10,1),Mitarbeiter!$C176),MIN(DATE(2028,11,0),IF(Mitarbeiter!$D176="",DATE(2028,11,0),Mitarbeiter!$D176),TODAY()),Einstellungen!$F$13:$F$67)))*N(Mitarbeiter!$E176)/IF(Einstellungen!$C$11="7 Tage",7,5),N('Ist-Stunden'!AM176)),MAX(IF(Einstellungen!$C$11="7 Tage",MAX(0,(MIN(DATE(2028,11,0),IF(Mitarbeiter!$D176="",DATE(2028,11,0),Mitarbeiter!$D176),TODAY()))-(MAX(DATE(2028,10,1),Mitarbeiter!$C176))+1),MAX(0,NETWORKDAYS(MAX(DATE(2028,10,1),Mitarbeiter!$C176),MIN(DATE(2028,11,0),IF(Mitarbeiter!$D176="",DATE(2028,11,0),Mitarbeiter!$D176),TODAY()),Einstellungen!$F$13:$F$67)))*N(Mitarbeiter!$E176)/IF(Einstellungen!$C$11="7 Tage",7,5),N('Ist-Stunden'!AM176)+(N(Krankheitstage!BL176)+N(Krankheitstage!BX176))*N($C176))))</f>
        <v/>
      </c>
      <c r="BR176" s="76">
        <f>IF($B176="",0,IF(Einstellungen!$C$10="Ja",MAX(IF(Einstellungen!$C$11="7 Tage",MAX(0,(MIN(DATE(2028,12,0),IF(Mitarbeiter!$D176="",DATE(2028,12,0),Mitarbeiter!$D176),TODAY()))-(MAX(DATE(2028,11,1),Mitarbeiter!$C176))+1),MAX(0,NETWORKDAYS(MAX(DATE(2028,11,1),Mitarbeiter!$C176),MIN(DATE(2028,12,0),IF(Mitarbeiter!$D176="",DATE(2028,12,0),Mitarbeiter!$D176),TODAY()),Einstellungen!$F$13:$F$67)))*N(Mitarbeiter!$E176)/IF(Einstellungen!$C$11="7 Tage",7,5),N('Ist-Stunden'!AN176)),MAX(IF(Einstellungen!$C$11="7 Tage",MAX(0,(MIN(DATE(2028,12,0),IF(Mitarbeiter!$D176="",DATE(2028,12,0),Mitarbeiter!$D176),TODAY()))-(MAX(DATE(2028,11,1),Mitarbeiter!$C176))+1),MAX(0,NETWORKDAYS(MAX(DATE(2028,11,1),Mitarbeiter!$C176),MIN(DATE(2028,12,0),IF(Mitarbeiter!$D176="",DATE(2028,12,0),Mitarbeiter!$D176),TODAY()),Einstellungen!$F$13:$F$67)))*N(Mitarbeiter!$E176)/IF(Einstellungen!$C$11="7 Tage",7,5),N('Ist-Stunden'!AN176)+(N(Krankheitstage!BM176)+N(Krankheitstage!BY176))*N($C176))))</f>
        <v/>
      </c>
      <c r="BS176" s="76">
        <f>IF($B176="",0,IF(Einstellungen!$C$10="Ja",MAX(IF(Einstellungen!$C$11="7 Tage",MAX(0,(MIN(DATE(2028,13,0),IF(Mitarbeiter!$D176="",DATE(2028,13,0),Mitarbeiter!$D176),TODAY()))-(MAX(DATE(2028,12,1),Mitarbeiter!$C176))+1),MAX(0,NETWORKDAYS(MAX(DATE(2028,12,1),Mitarbeiter!$C176),MIN(DATE(2028,13,0),IF(Mitarbeiter!$D176="",DATE(2028,13,0),Mitarbeiter!$D176),TODAY()),Einstellungen!$F$13:$F$67)))*N(Mitarbeiter!$E176)/IF(Einstellungen!$C$11="7 Tage",7,5),N('Ist-Stunden'!AO176)),MAX(IF(Einstellungen!$C$11="7 Tage",MAX(0,(MIN(DATE(2028,13,0),IF(Mitarbeiter!$D176="",DATE(2028,13,0),Mitarbeiter!$D176),TODAY()))-(MAX(DATE(2028,12,1),Mitarbeiter!$C176))+1),MAX(0,NETWORKDAYS(MAX(DATE(2028,12,1),Mitarbeiter!$C176),MIN(DATE(2028,13,0),IF(Mitarbeiter!$D176="",DATE(2028,13,0),Mitarbeiter!$D176),TODAY()),Einstellungen!$F$13:$F$67)))*N(Mitarbeiter!$E176)/IF(Einstellungen!$C$11="7 Tage",7,5),N('Ist-Stunden'!AO176)+(N(Krankheitstage!BN176)+N(Krankheitstage!BZ176))*N($C176))))</f>
        <v/>
      </c>
      <c r="BT176" s="76">
        <f>IF($B176="",0,IF(Einstellungen!$C$10="Ja",MAX(IF(Einstellungen!$C$11="7 Tage",MAX(0,(MIN(DATE(2029,2,0),IF(Mitarbeiter!$D176="",DATE(2029,2,0),Mitarbeiter!$D176),TODAY()))-(MAX(DATE(2029,1,1),Mitarbeiter!$C176))+1),MAX(0,NETWORKDAYS(MAX(DATE(2029,1,1),Mitarbeiter!$C176),MIN(DATE(2029,2,0),IF(Mitarbeiter!$D176="",DATE(2029,2,0),Mitarbeiter!$D176),TODAY()),Einstellungen!$F$13:$F$67)))*N(Mitarbeiter!$E176)/IF(Einstellungen!$C$11="7 Tage",7,5),N('Ist-Stunden'!AP176)),MAX(IF(Einstellungen!$C$11="7 Tage",MAX(0,(MIN(DATE(2029,2,0),IF(Mitarbeiter!$D176="",DATE(2029,2,0),Mitarbeiter!$D176),TODAY()))-(MAX(DATE(2029,1,1),Mitarbeiter!$C176))+1),MAX(0,NETWORKDAYS(MAX(DATE(2029,1,1),Mitarbeiter!$C176),MIN(DATE(2029,2,0),IF(Mitarbeiter!$D176="",DATE(2029,2,0),Mitarbeiter!$D176),TODAY()),Einstellungen!$F$13:$F$67)))*N(Mitarbeiter!$E176)/IF(Einstellungen!$C$11="7 Tage",7,5),N('Ist-Stunden'!AP176)+(N(Krankheitstage!CA176)+N(Krankheitstage!CM176))*N($C176))))</f>
        <v/>
      </c>
      <c r="BU176" s="76">
        <f>IF($B176="",0,IF(Einstellungen!$C$10="Ja",MAX(IF(Einstellungen!$C$11="7 Tage",MAX(0,(MIN(DATE(2029,3,0),IF(Mitarbeiter!$D176="",DATE(2029,3,0),Mitarbeiter!$D176),TODAY()))-(MAX(DATE(2029,2,1),Mitarbeiter!$C176))+1),MAX(0,NETWORKDAYS(MAX(DATE(2029,2,1),Mitarbeiter!$C176),MIN(DATE(2029,3,0),IF(Mitarbeiter!$D176="",DATE(2029,3,0),Mitarbeiter!$D176),TODAY()),Einstellungen!$F$13:$F$67)))*N(Mitarbeiter!$E176)/IF(Einstellungen!$C$11="7 Tage",7,5),N('Ist-Stunden'!AQ176)),MAX(IF(Einstellungen!$C$11="7 Tage",MAX(0,(MIN(DATE(2029,3,0),IF(Mitarbeiter!$D176="",DATE(2029,3,0),Mitarbeiter!$D176),TODAY()))-(MAX(DATE(2029,2,1),Mitarbeiter!$C176))+1),MAX(0,NETWORKDAYS(MAX(DATE(2029,2,1),Mitarbeiter!$C176),MIN(DATE(2029,3,0),IF(Mitarbeiter!$D176="",DATE(2029,3,0),Mitarbeiter!$D176),TODAY()),Einstellungen!$F$13:$F$67)))*N(Mitarbeiter!$E176)/IF(Einstellungen!$C$11="7 Tage",7,5),N('Ist-Stunden'!AQ176)+(N(Krankheitstage!CB176)+N(Krankheitstage!CN176))*N($C176))))</f>
        <v/>
      </c>
      <c r="BV176" s="76">
        <f>IF($B176="",0,IF(Einstellungen!$C$10="Ja",MAX(IF(Einstellungen!$C$11="7 Tage",MAX(0,(MIN(DATE(2029,4,0),IF(Mitarbeiter!$D176="",DATE(2029,4,0),Mitarbeiter!$D176),TODAY()))-(MAX(DATE(2029,3,1),Mitarbeiter!$C176))+1),MAX(0,NETWORKDAYS(MAX(DATE(2029,3,1),Mitarbeiter!$C176),MIN(DATE(2029,4,0),IF(Mitarbeiter!$D176="",DATE(2029,4,0),Mitarbeiter!$D176),TODAY()),Einstellungen!$F$13:$F$67)))*N(Mitarbeiter!$E176)/IF(Einstellungen!$C$11="7 Tage",7,5),N('Ist-Stunden'!AR176)),MAX(IF(Einstellungen!$C$11="7 Tage",MAX(0,(MIN(DATE(2029,4,0),IF(Mitarbeiter!$D176="",DATE(2029,4,0),Mitarbeiter!$D176),TODAY()))-(MAX(DATE(2029,3,1),Mitarbeiter!$C176))+1),MAX(0,NETWORKDAYS(MAX(DATE(2029,3,1),Mitarbeiter!$C176),MIN(DATE(2029,4,0),IF(Mitarbeiter!$D176="",DATE(2029,4,0),Mitarbeiter!$D176),TODAY()),Einstellungen!$F$13:$F$67)))*N(Mitarbeiter!$E176)/IF(Einstellungen!$C$11="7 Tage",7,5),N('Ist-Stunden'!AR176)+(N(Krankheitstage!CC176)+N(Krankheitstage!CO176))*N($C176))))</f>
        <v/>
      </c>
      <c r="BW176" s="76">
        <f>IF($B176="",0,IF(Einstellungen!$C$10="Ja",MAX(IF(Einstellungen!$C$11="7 Tage",MAX(0,(MIN(DATE(2029,5,0),IF(Mitarbeiter!$D176="",DATE(2029,5,0),Mitarbeiter!$D176),TODAY()))-(MAX(DATE(2029,4,1),Mitarbeiter!$C176))+1),MAX(0,NETWORKDAYS(MAX(DATE(2029,4,1),Mitarbeiter!$C176),MIN(DATE(2029,5,0),IF(Mitarbeiter!$D176="",DATE(2029,5,0),Mitarbeiter!$D176),TODAY()),Einstellungen!$F$13:$F$67)))*N(Mitarbeiter!$E176)/IF(Einstellungen!$C$11="7 Tage",7,5),N('Ist-Stunden'!AS176)),MAX(IF(Einstellungen!$C$11="7 Tage",MAX(0,(MIN(DATE(2029,5,0),IF(Mitarbeiter!$D176="",DATE(2029,5,0),Mitarbeiter!$D176),TODAY()))-(MAX(DATE(2029,4,1),Mitarbeiter!$C176))+1),MAX(0,NETWORKDAYS(MAX(DATE(2029,4,1),Mitarbeiter!$C176),MIN(DATE(2029,5,0),IF(Mitarbeiter!$D176="",DATE(2029,5,0),Mitarbeiter!$D176),TODAY()),Einstellungen!$F$13:$F$67)))*N(Mitarbeiter!$E176)/IF(Einstellungen!$C$11="7 Tage",7,5),N('Ist-Stunden'!AS176)+(N(Krankheitstage!CD176)+N(Krankheitstage!CP176))*N($C176))))</f>
        <v/>
      </c>
      <c r="BX176" s="76">
        <f>IF($B176="",0,IF(Einstellungen!$C$10="Ja",MAX(IF(Einstellungen!$C$11="7 Tage",MAX(0,(MIN(DATE(2029,6,0),IF(Mitarbeiter!$D176="",DATE(2029,6,0),Mitarbeiter!$D176),TODAY()))-(MAX(DATE(2029,5,1),Mitarbeiter!$C176))+1),MAX(0,NETWORKDAYS(MAX(DATE(2029,5,1),Mitarbeiter!$C176),MIN(DATE(2029,6,0),IF(Mitarbeiter!$D176="",DATE(2029,6,0),Mitarbeiter!$D176),TODAY()),Einstellungen!$F$13:$F$67)))*N(Mitarbeiter!$E176)/IF(Einstellungen!$C$11="7 Tage",7,5),N('Ist-Stunden'!AT176)),MAX(IF(Einstellungen!$C$11="7 Tage",MAX(0,(MIN(DATE(2029,6,0),IF(Mitarbeiter!$D176="",DATE(2029,6,0),Mitarbeiter!$D176),TODAY()))-(MAX(DATE(2029,5,1),Mitarbeiter!$C176))+1),MAX(0,NETWORKDAYS(MAX(DATE(2029,5,1),Mitarbeiter!$C176),MIN(DATE(2029,6,0),IF(Mitarbeiter!$D176="",DATE(2029,6,0),Mitarbeiter!$D176),TODAY()),Einstellungen!$F$13:$F$67)))*N(Mitarbeiter!$E176)/IF(Einstellungen!$C$11="7 Tage",7,5),N('Ist-Stunden'!AT176)+(N(Krankheitstage!CE176)+N(Krankheitstage!CQ176))*N($C176))))</f>
        <v/>
      </c>
      <c r="BY176" s="76">
        <f>IF($B176="",0,IF(Einstellungen!$C$10="Ja",MAX(IF(Einstellungen!$C$11="7 Tage",MAX(0,(MIN(DATE(2029,7,0),IF(Mitarbeiter!$D176="",DATE(2029,7,0),Mitarbeiter!$D176),TODAY()))-(MAX(DATE(2029,6,1),Mitarbeiter!$C176))+1),MAX(0,NETWORKDAYS(MAX(DATE(2029,6,1),Mitarbeiter!$C176),MIN(DATE(2029,7,0),IF(Mitarbeiter!$D176="",DATE(2029,7,0),Mitarbeiter!$D176),TODAY()),Einstellungen!$F$13:$F$67)))*N(Mitarbeiter!$E176)/IF(Einstellungen!$C$11="7 Tage",7,5),N('Ist-Stunden'!AU176)),MAX(IF(Einstellungen!$C$11="7 Tage",MAX(0,(MIN(DATE(2029,7,0),IF(Mitarbeiter!$D176="",DATE(2029,7,0),Mitarbeiter!$D176),TODAY()))-(MAX(DATE(2029,6,1),Mitarbeiter!$C176))+1),MAX(0,NETWORKDAYS(MAX(DATE(2029,6,1),Mitarbeiter!$C176),MIN(DATE(2029,7,0),IF(Mitarbeiter!$D176="",DATE(2029,7,0),Mitarbeiter!$D176),TODAY()),Einstellungen!$F$13:$F$67)))*N(Mitarbeiter!$E176)/IF(Einstellungen!$C$11="7 Tage",7,5),N('Ist-Stunden'!AU176)+(N(Krankheitstage!CF176)+N(Krankheitstage!CR176))*N($C176))))</f>
        <v/>
      </c>
      <c r="BZ176" s="76">
        <f>IF($B176="",0,IF(Einstellungen!$C$10="Ja",MAX(IF(Einstellungen!$C$11="7 Tage",MAX(0,(MIN(DATE(2029,8,0),IF(Mitarbeiter!$D176="",DATE(2029,8,0),Mitarbeiter!$D176),TODAY()))-(MAX(DATE(2029,7,1),Mitarbeiter!$C176))+1),MAX(0,NETWORKDAYS(MAX(DATE(2029,7,1),Mitarbeiter!$C176),MIN(DATE(2029,8,0),IF(Mitarbeiter!$D176="",DATE(2029,8,0),Mitarbeiter!$D176),TODAY()),Einstellungen!$F$13:$F$67)))*N(Mitarbeiter!$E176)/IF(Einstellungen!$C$11="7 Tage",7,5),N('Ist-Stunden'!AV176)),MAX(IF(Einstellungen!$C$11="7 Tage",MAX(0,(MIN(DATE(2029,8,0),IF(Mitarbeiter!$D176="",DATE(2029,8,0),Mitarbeiter!$D176),TODAY()))-(MAX(DATE(2029,7,1),Mitarbeiter!$C176))+1),MAX(0,NETWORKDAYS(MAX(DATE(2029,7,1),Mitarbeiter!$C176),MIN(DATE(2029,8,0),IF(Mitarbeiter!$D176="",DATE(2029,8,0),Mitarbeiter!$D176),TODAY()),Einstellungen!$F$13:$F$67)))*N(Mitarbeiter!$E176)/IF(Einstellungen!$C$11="7 Tage",7,5),N('Ist-Stunden'!AV176)+(N(Krankheitstage!CG176)+N(Krankheitstage!CS176))*N($C176))))</f>
        <v/>
      </c>
      <c r="CA176" s="76">
        <f>IF($B176="",0,IF(Einstellungen!$C$10="Ja",MAX(IF(Einstellungen!$C$11="7 Tage",MAX(0,(MIN(DATE(2029,9,0),IF(Mitarbeiter!$D176="",DATE(2029,9,0),Mitarbeiter!$D176),TODAY()))-(MAX(DATE(2029,8,1),Mitarbeiter!$C176))+1),MAX(0,NETWORKDAYS(MAX(DATE(2029,8,1),Mitarbeiter!$C176),MIN(DATE(2029,9,0),IF(Mitarbeiter!$D176="",DATE(2029,9,0),Mitarbeiter!$D176),TODAY()),Einstellungen!$F$13:$F$67)))*N(Mitarbeiter!$E176)/IF(Einstellungen!$C$11="7 Tage",7,5),N('Ist-Stunden'!AW176)),MAX(IF(Einstellungen!$C$11="7 Tage",MAX(0,(MIN(DATE(2029,9,0),IF(Mitarbeiter!$D176="",DATE(2029,9,0),Mitarbeiter!$D176),TODAY()))-(MAX(DATE(2029,8,1),Mitarbeiter!$C176))+1),MAX(0,NETWORKDAYS(MAX(DATE(2029,8,1),Mitarbeiter!$C176),MIN(DATE(2029,9,0),IF(Mitarbeiter!$D176="",DATE(2029,9,0),Mitarbeiter!$D176),TODAY()),Einstellungen!$F$13:$F$67)))*N(Mitarbeiter!$E176)/IF(Einstellungen!$C$11="7 Tage",7,5),N('Ist-Stunden'!AW176)+(N(Krankheitstage!CH176)+N(Krankheitstage!CT176))*N($C176))))</f>
        <v/>
      </c>
      <c r="CB176" s="76">
        <f>IF($B176="",0,IF(Einstellungen!$C$10="Ja",MAX(IF(Einstellungen!$C$11="7 Tage",MAX(0,(MIN(DATE(2029,10,0),IF(Mitarbeiter!$D176="",DATE(2029,10,0),Mitarbeiter!$D176),TODAY()))-(MAX(DATE(2029,9,1),Mitarbeiter!$C176))+1),MAX(0,NETWORKDAYS(MAX(DATE(2029,9,1),Mitarbeiter!$C176),MIN(DATE(2029,10,0),IF(Mitarbeiter!$D176="",DATE(2029,10,0),Mitarbeiter!$D176),TODAY()),Einstellungen!$F$13:$F$67)))*N(Mitarbeiter!$E176)/IF(Einstellungen!$C$11="7 Tage",7,5),N('Ist-Stunden'!AX176)),MAX(IF(Einstellungen!$C$11="7 Tage",MAX(0,(MIN(DATE(2029,10,0),IF(Mitarbeiter!$D176="",DATE(2029,10,0),Mitarbeiter!$D176),TODAY()))-(MAX(DATE(2029,9,1),Mitarbeiter!$C176))+1),MAX(0,NETWORKDAYS(MAX(DATE(2029,9,1),Mitarbeiter!$C176),MIN(DATE(2029,10,0),IF(Mitarbeiter!$D176="",DATE(2029,10,0),Mitarbeiter!$D176),TODAY()),Einstellungen!$F$13:$F$67)))*N(Mitarbeiter!$E176)/IF(Einstellungen!$C$11="7 Tage",7,5),N('Ist-Stunden'!AX176)+(N(Krankheitstage!CI176)+N(Krankheitstage!CU176))*N($C176))))</f>
        <v/>
      </c>
      <c r="CC176" s="76">
        <f>IF($B176="",0,IF(Einstellungen!$C$10="Ja",MAX(IF(Einstellungen!$C$11="7 Tage",MAX(0,(MIN(DATE(2029,11,0),IF(Mitarbeiter!$D176="",DATE(2029,11,0),Mitarbeiter!$D176),TODAY()))-(MAX(DATE(2029,10,1),Mitarbeiter!$C176))+1),MAX(0,NETWORKDAYS(MAX(DATE(2029,10,1),Mitarbeiter!$C176),MIN(DATE(2029,11,0),IF(Mitarbeiter!$D176="",DATE(2029,11,0),Mitarbeiter!$D176),TODAY()),Einstellungen!$F$13:$F$67)))*N(Mitarbeiter!$E176)/IF(Einstellungen!$C$11="7 Tage",7,5),N('Ist-Stunden'!AY176)),MAX(IF(Einstellungen!$C$11="7 Tage",MAX(0,(MIN(DATE(2029,11,0),IF(Mitarbeiter!$D176="",DATE(2029,11,0),Mitarbeiter!$D176),TODAY()))-(MAX(DATE(2029,10,1),Mitarbeiter!$C176))+1),MAX(0,NETWORKDAYS(MAX(DATE(2029,10,1),Mitarbeiter!$C176),MIN(DATE(2029,11,0),IF(Mitarbeiter!$D176="",DATE(2029,11,0),Mitarbeiter!$D176),TODAY()),Einstellungen!$F$13:$F$67)))*N(Mitarbeiter!$E176)/IF(Einstellungen!$C$11="7 Tage",7,5),N('Ist-Stunden'!AY176)+(N(Krankheitstage!CJ176)+N(Krankheitstage!CV176))*N($C176))))</f>
        <v/>
      </c>
      <c r="CD176" s="76">
        <f>IF($B176="",0,IF(Einstellungen!$C$10="Ja",MAX(IF(Einstellungen!$C$11="7 Tage",MAX(0,(MIN(DATE(2029,12,0),IF(Mitarbeiter!$D176="",DATE(2029,12,0),Mitarbeiter!$D176),TODAY()))-(MAX(DATE(2029,11,1),Mitarbeiter!$C176))+1),MAX(0,NETWORKDAYS(MAX(DATE(2029,11,1),Mitarbeiter!$C176),MIN(DATE(2029,12,0),IF(Mitarbeiter!$D176="",DATE(2029,12,0),Mitarbeiter!$D176),TODAY()),Einstellungen!$F$13:$F$67)))*N(Mitarbeiter!$E176)/IF(Einstellungen!$C$11="7 Tage",7,5),N('Ist-Stunden'!AZ176)),MAX(IF(Einstellungen!$C$11="7 Tage",MAX(0,(MIN(DATE(2029,12,0),IF(Mitarbeiter!$D176="",DATE(2029,12,0),Mitarbeiter!$D176),TODAY()))-(MAX(DATE(2029,11,1),Mitarbeiter!$C176))+1),MAX(0,NETWORKDAYS(MAX(DATE(2029,11,1),Mitarbeiter!$C176),MIN(DATE(2029,12,0),IF(Mitarbeiter!$D176="",DATE(2029,12,0),Mitarbeiter!$D176),TODAY()),Einstellungen!$F$13:$F$67)))*N(Mitarbeiter!$E176)/IF(Einstellungen!$C$11="7 Tage",7,5),N('Ist-Stunden'!AZ176)+(N(Krankheitstage!CK176)+N(Krankheitstage!CW176))*N($C176))))</f>
        <v/>
      </c>
      <c r="CE176" s="76">
        <f>IF($B176="",0,IF(Einstellungen!$C$10="Ja",MAX(IF(Einstellungen!$C$11="7 Tage",MAX(0,(MIN(DATE(2029,13,0),IF(Mitarbeiter!$D176="",DATE(2029,13,0),Mitarbeiter!$D176),TODAY()))-(MAX(DATE(2029,12,1),Mitarbeiter!$C176))+1),MAX(0,NETWORKDAYS(MAX(DATE(2029,12,1),Mitarbeiter!$C176),MIN(DATE(2029,13,0),IF(Mitarbeiter!$D176="",DATE(2029,13,0),Mitarbeiter!$D176),TODAY()),Einstellungen!$F$13:$F$67)))*N(Mitarbeiter!$E176)/IF(Einstellungen!$C$11="7 Tage",7,5),N('Ist-Stunden'!BA176)),MAX(IF(Einstellungen!$C$11="7 Tage",MAX(0,(MIN(DATE(2029,13,0),IF(Mitarbeiter!$D176="",DATE(2029,13,0),Mitarbeiter!$D176),TODAY()))-(MAX(DATE(2029,12,1),Mitarbeiter!$C176))+1),MAX(0,NETWORKDAYS(MAX(DATE(2029,12,1),Mitarbeiter!$C176),MIN(DATE(2029,13,0),IF(Mitarbeiter!$D176="",DATE(2029,13,0),Mitarbeiter!$D176),TODAY()),Einstellungen!$F$13:$F$67)))*N(Mitarbeiter!$E176)/IF(Einstellungen!$C$11="7 Tage",7,5),N('Ist-Stunden'!BA176)+(N(Krankheitstage!CL176)+N(Krankheitstage!CX176))*N($C176))))</f>
        <v/>
      </c>
      <c r="CF176" s="76">
        <f>IF($B176="",0,IF(Einstellungen!$C$10="Ja",MAX(IF(Einstellungen!$C$11="7 Tage",MAX(0,(MIN(DATE(2030,2,0),IF(Mitarbeiter!$D176="",DATE(2030,2,0),Mitarbeiter!$D176),TODAY()))-(MAX(DATE(2030,1,1),Mitarbeiter!$C176))+1),MAX(0,NETWORKDAYS(MAX(DATE(2030,1,1),Mitarbeiter!$C176),MIN(DATE(2030,2,0),IF(Mitarbeiter!$D176="",DATE(2030,2,0),Mitarbeiter!$D176),TODAY()),Einstellungen!$F$13:$F$67)))*N(Mitarbeiter!$E176)/IF(Einstellungen!$C$11="7 Tage",7,5),N('Ist-Stunden'!BB176)),MAX(IF(Einstellungen!$C$11="7 Tage",MAX(0,(MIN(DATE(2030,2,0),IF(Mitarbeiter!$D176="",DATE(2030,2,0),Mitarbeiter!$D176),TODAY()))-(MAX(DATE(2030,1,1),Mitarbeiter!$C176))+1),MAX(0,NETWORKDAYS(MAX(DATE(2030,1,1),Mitarbeiter!$C176),MIN(DATE(2030,2,0),IF(Mitarbeiter!$D176="",DATE(2030,2,0),Mitarbeiter!$D176),TODAY()),Einstellungen!$F$13:$F$67)))*N(Mitarbeiter!$E176)/IF(Einstellungen!$C$11="7 Tage",7,5),N('Ist-Stunden'!BB176)+(N(Krankheitstage!CY176)+N(Krankheitstage!DK176))*N($C176))))</f>
        <v/>
      </c>
      <c r="CG176" s="76">
        <f>IF($B176="",0,IF(Einstellungen!$C$10="Ja",MAX(IF(Einstellungen!$C$11="7 Tage",MAX(0,(MIN(DATE(2030,3,0),IF(Mitarbeiter!$D176="",DATE(2030,3,0),Mitarbeiter!$D176),TODAY()))-(MAX(DATE(2030,2,1),Mitarbeiter!$C176))+1),MAX(0,NETWORKDAYS(MAX(DATE(2030,2,1),Mitarbeiter!$C176),MIN(DATE(2030,3,0),IF(Mitarbeiter!$D176="",DATE(2030,3,0),Mitarbeiter!$D176),TODAY()),Einstellungen!$F$13:$F$67)))*N(Mitarbeiter!$E176)/IF(Einstellungen!$C$11="7 Tage",7,5),N('Ist-Stunden'!BC176)),MAX(IF(Einstellungen!$C$11="7 Tage",MAX(0,(MIN(DATE(2030,3,0),IF(Mitarbeiter!$D176="",DATE(2030,3,0),Mitarbeiter!$D176),TODAY()))-(MAX(DATE(2030,2,1),Mitarbeiter!$C176))+1),MAX(0,NETWORKDAYS(MAX(DATE(2030,2,1),Mitarbeiter!$C176),MIN(DATE(2030,3,0),IF(Mitarbeiter!$D176="",DATE(2030,3,0),Mitarbeiter!$D176),TODAY()),Einstellungen!$F$13:$F$67)))*N(Mitarbeiter!$E176)/IF(Einstellungen!$C$11="7 Tage",7,5),N('Ist-Stunden'!BC176)+(N(Krankheitstage!CZ176)+N(Krankheitstage!DL176))*N($C176))))</f>
        <v/>
      </c>
      <c r="CH176" s="76">
        <f>IF($B176="",0,IF(Einstellungen!$C$10="Ja",MAX(IF(Einstellungen!$C$11="7 Tage",MAX(0,(MIN(DATE(2030,4,0),IF(Mitarbeiter!$D176="",DATE(2030,4,0),Mitarbeiter!$D176),TODAY()))-(MAX(DATE(2030,3,1),Mitarbeiter!$C176))+1),MAX(0,NETWORKDAYS(MAX(DATE(2030,3,1),Mitarbeiter!$C176),MIN(DATE(2030,4,0),IF(Mitarbeiter!$D176="",DATE(2030,4,0),Mitarbeiter!$D176),TODAY()),Einstellungen!$F$13:$F$67)))*N(Mitarbeiter!$E176)/IF(Einstellungen!$C$11="7 Tage",7,5),N('Ist-Stunden'!BD176)),MAX(IF(Einstellungen!$C$11="7 Tage",MAX(0,(MIN(DATE(2030,4,0),IF(Mitarbeiter!$D176="",DATE(2030,4,0),Mitarbeiter!$D176),TODAY()))-(MAX(DATE(2030,3,1),Mitarbeiter!$C176))+1),MAX(0,NETWORKDAYS(MAX(DATE(2030,3,1),Mitarbeiter!$C176),MIN(DATE(2030,4,0),IF(Mitarbeiter!$D176="",DATE(2030,4,0),Mitarbeiter!$D176),TODAY()),Einstellungen!$F$13:$F$67)))*N(Mitarbeiter!$E176)/IF(Einstellungen!$C$11="7 Tage",7,5),N('Ist-Stunden'!BD176)+(N(Krankheitstage!DA176)+N(Krankheitstage!DM176))*N($C176))))</f>
        <v/>
      </c>
      <c r="CI176" s="76">
        <f>IF($B176="",0,IF(Einstellungen!$C$10="Ja",MAX(IF(Einstellungen!$C$11="7 Tage",MAX(0,(MIN(DATE(2030,5,0),IF(Mitarbeiter!$D176="",DATE(2030,5,0),Mitarbeiter!$D176),TODAY()))-(MAX(DATE(2030,4,1),Mitarbeiter!$C176))+1),MAX(0,NETWORKDAYS(MAX(DATE(2030,4,1),Mitarbeiter!$C176),MIN(DATE(2030,5,0),IF(Mitarbeiter!$D176="",DATE(2030,5,0),Mitarbeiter!$D176),TODAY()),Einstellungen!$F$13:$F$67)))*N(Mitarbeiter!$E176)/IF(Einstellungen!$C$11="7 Tage",7,5),N('Ist-Stunden'!BE176)),MAX(IF(Einstellungen!$C$11="7 Tage",MAX(0,(MIN(DATE(2030,5,0),IF(Mitarbeiter!$D176="",DATE(2030,5,0),Mitarbeiter!$D176),TODAY()))-(MAX(DATE(2030,4,1),Mitarbeiter!$C176))+1),MAX(0,NETWORKDAYS(MAX(DATE(2030,4,1),Mitarbeiter!$C176),MIN(DATE(2030,5,0),IF(Mitarbeiter!$D176="",DATE(2030,5,0),Mitarbeiter!$D176),TODAY()),Einstellungen!$F$13:$F$67)))*N(Mitarbeiter!$E176)/IF(Einstellungen!$C$11="7 Tage",7,5),N('Ist-Stunden'!BE176)+(N(Krankheitstage!DB176)+N(Krankheitstage!DN176))*N($C176))))</f>
        <v/>
      </c>
      <c r="CJ176" s="76">
        <f>IF($B176="",0,IF(Einstellungen!$C$10="Ja",MAX(IF(Einstellungen!$C$11="7 Tage",MAX(0,(MIN(DATE(2030,6,0),IF(Mitarbeiter!$D176="",DATE(2030,6,0),Mitarbeiter!$D176),TODAY()))-(MAX(DATE(2030,5,1),Mitarbeiter!$C176))+1),MAX(0,NETWORKDAYS(MAX(DATE(2030,5,1),Mitarbeiter!$C176),MIN(DATE(2030,6,0),IF(Mitarbeiter!$D176="",DATE(2030,6,0),Mitarbeiter!$D176),TODAY()),Einstellungen!$F$13:$F$67)))*N(Mitarbeiter!$E176)/IF(Einstellungen!$C$11="7 Tage",7,5),N('Ist-Stunden'!BF176)),MAX(IF(Einstellungen!$C$11="7 Tage",MAX(0,(MIN(DATE(2030,6,0),IF(Mitarbeiter!$D176="",DATE(2030,6,0),Mitarbeiter!$D176),TODAY()))-(MAX(DATE(2030,5,1),Mitarbeiter!$C176))+1),MAX(0,NETWORKDAYS(MAX(DATE(2030,5,1),Mitarbeiter!$C176),MIN(DATE(2030,6,0),IF(Mitarbeiter!$D176="",DATE(2030,6,0),Mitarbeiter!$D176),TODAY()),Einstellungen!$F$13:$F$67)))*N(Mitarbeiter!$E176)/IF(Einstellungen!$C$11="7 Tage",7,5),N('Ist-Stunden'!BF176)+(N(Krankheitstage!DC176)+N(Krankheitstage!DO176))*N($C176))))</f>
        <v/>
      </c>
      <c r="CK176" s="76">
        <f>IF($B176="",0,IF(Einstellungen!$C$10="Ja",MAX(IF(Einstellungen!$C$11="7 Tage",MAX(0,(MIN(DATE(2030,7,0),IF(Mitarbeiter!$D176="",DATE(2030,7,0),Mitarbeiter!$D176),TODAY()))-(MAX(DATE(2030,6,1),Mitarbeiter!$C176))+1),MAX(0,NETWORKDAYS(MAX(DATE(2030,6,1),Mitarbeiter!$C176),MIN(DATE(2030,7,0),IF(Mitarbeiter!$D176="",DATE(2030,7,0),Mitarbeiter!$D176),TODAY()),Einstellungen!$F$13:$F$67)))*N(Mitarbeiter!$E176)/IF(Einstellungen!$C$11="7 Tage",7,5),N('Ist-Stunden'!BG176)),MAX(IF(Einstellungen!$C$11="7 Tage",MAX(0,(MIN(DATE(2030,7,0),IF(Mitarbeiter!$D176="",DATE(2030,7,0),Mitarbeiter!$D176),TODAY()))-(MAX(DATE(2030,6,1),Mitarbeiter!$C176))+1),MAX(0,NETWORKDAYS(MAX(DATE(2030,6,1),Mitarbeiter!$C176),MIN(DATE(2030,7,0),IF(Mitarbeiter!$D176="",DATE(2030,7,0),Mitarbeiter!$D176),TODAY()),Einstellungen!$F$13:$F$67)))*N(Mitarbeiter!$E176)/IF(Einstellungen!$C$11="7 Tage",7,5),N('Ist-Stunden'!BG176)+(N(Krankheitstage!DD176)+N(Krankheitstage!DP176))*N($C176))))</f>
        <v/>
      </c>
      <c r="CL176" s="76">
        <f>IF($B176="",0,IF(Einstellungen!$C$10="Ja",MAX(IF(Einstellungen!$C$11="7 Tage",MAX(0,(MIN(DATE(2030,8,0),IF(Mitarbeiter!$D176="",DATE(2030,8,0),Mitarbeiter!$D176),TODAY()))-(MAX(DATE(2030,7,1),Mitarbeiter!$C176))+1),MAX(0,NETWORKDAYS(MAX(DATE(2030,7,1),Mitarbeiter!$C176),MIN(DATE(2030,8,0),IF(Mitarbeiter!$D176="",DATE(2030,8,0),Mitarbeiter!$D176),TODAY()),Einstellungen!$F$13:$F$67)))*N(Mitarbeiter!$E176)/IF(Einstellungen!$C$11="7 Tage",7,5),N('Ist-Stunden'!BH176)),MAX(IF(Einstellungen!$C$11="7 Tage",MAX(0,(MIN(DATE(2030,8,0),IF(Mitarbeiter!$D176="",DATE(2030,8,0),Mitarbeiter!$D176),TODAY()))-(MAX(DATE(2030,7,1),Mitarbeiter!$C176))+1),MAX(0,NETWORKDAYS(MAX(DATE(2030,7,1),Mitarbeiter!$C176),MIN(DATE(2030,8,0),IF(Mitarbeiter!$D176="",DATE(2030,8,0),Mitarbeiter!$D176),TODAY()),Einstellungen!$F$13:$F$67)))*N(Mitarbeiter!$E176)/IF(Einstellungen!$C$11="7 Tage",7,5),N('Ist-Stunden'!BH176)+(N(Krankheitstage!DE176)+N(Krankheitstage!DQ176))*N($C176))))</f>
        <v/>
      </c>
      <c r="CM176" s="76">
        <f>IF($B176="",0,IF(Einstellungen!$C$10="Ja",MAX(IF(Einstellungen!$C$11="7 Tage",MAX(0,(MIN(DATE(2030,9,0),IF(Mitarbeiter!$D176="",DATE(2030,9,0),Mitarbeiter!$D176),TODAY()))-(MAX(DATE(2030,8,1),Mitarbeiter!$C176))+1),MAX(0,NETWORKDAYS(MAX(DATE(2030,8,1),Mitarbeiter!$C176),MIN(DATE(2030,9,0),IF(Mitarbeiter!$D176="",DATE(2030,9,0),Mitarbeiter!$D176),TODAY()),Einstellungen!$F$13:$F$67)))*N(Mitarbeiter!$E176)/IF(Einstellungen!$C$11="7 Tage",7,5),N('Ist-Stunden'!BI176)),MAX(IF(Einstellungen!$C$11="7 Tage",MAX(0,(MIN(DATE(2030,9,0),IF(Mitarbeiter!$D176="",DATE(2030,9,0),Mitarbeiter!$D176),TODAY()))-(MAX(DATE(2030,8,1),Mitarbeiter!$C176))+1),MAX(0,NETWORKDAYS(MAX(DATE(2030,8,1),Mitarbeiter!$C176),MIN(DATE(2030,9,0),IF(Mitarbeiter!$D176="",DATE(2030,9,0),Mitarbeiter!$D176),TODAY()),Einstellungen!$F$13:$F$67)))*N(Mitarbeiter!$E176)/IF(Einstellungen!$C$11="7 Tage",7,5),N('Ist-Stunden'!BI176)+(N(Krankheitstage!DF176)+N(Krankheitstage!DR176))*N($C176))))</f>
        <v/>
      </c>
      <c r="CN176" s="76">
        <f>IF($B176="",0,IF(Einstellungen!$C$10="Ja",MAX(IF(Einstellungen!$C$11="7 Tage",MAX(0,(MIN(DATE(2030,10,0),IF(Mitarbeiter!$D176="",DATE(2030,10,0),Mitarbeiter!$D176),TODAY()))-(MAX(DATE(2030,9,1),Mitarbeiter!$C176))+1),MAX(0,NETWORKDAYS(MAX(DATE(2030,9,1),Mitarbeiter!$C176),MIN(DATE(2030,10,0),IF(Mitarbeiter!$D176="",DATE(2030,10,0),Mitarbeiter!$D176),TODAY()),Einstellungen!$F$13:$F$67)))*N(Mitarbeiter!$E176)/IF(Einstellungen!$C$11="7 Tage",7,5),N('Ist-Stunden'!BJ176)),MAX(IF(Einstellungen!$C$11="7 Tage",MAX(0,(MIN(DATE(2030,10,0),IF(Mitarbeiter!$D176="",DATE(2030,10,0),Mitarbeiter!$D176),TODAY()))-(MAX(DATE(2030,9,1),Mitarbeiter!$C176))+1),MAX(0,NETWORKDAYS(MAX(DATE(2030,9,1),Mitarbeiter!$C176),MIN(DATE(2030,10,0),IF(Mitarbeiter!$D176="",DATE(2030,10,0),Mitarbeiter!$D176),TODAY()),Einstellungen!$F$13:$F$67)))*N(Mitarbeiter!$E176)/IF(Einstellungen!$C$11="7 Tage",7,5),N('Ist-Stunden'!BJ176)+(N(Krankheitstage!DG176)+N(Krankheitstage!DS176))*N($C176))))</f>
        <v/>
      </c>
      <c r="CO176" s="76">
        <f>IF($B176="",0,IF(Einstellungen!$C$10="Ja",MAX(IF(Einstellungen!$C$11="7 Tage",MAX(0,(MIN(DATE(2030,11,0),IF(Mitarbeiter!$D176="",DATE(2030,11,0),Mitarbeiter!$D176),TODAY()))-(MAX(DATE(2030,10,1),Mitarbeiter!$C176))+1),MAX(0,NETWORKDAYS(MAX(DATE(2030,10,1),Mitarbeiter!$C176),MIN(DATE(2030,11,0),IF(Mitarbeiter!$D176="",DATE(2030,11,0),Mitarbeiter!$D176),TODAY()),Einstellungen!$F$13:$F$67)))*N(Mitarbeiter!$E176)/IF(Einstellungen!$C$11="7 Tage",7,5),N('Ist-Stunden'!BK176)),MAX(IF(Einstellungen!$C$11="7 Tage",MAX(0,(MIN(DATE(2030,11,0),IF(Mitarbeiter!$D176="",DATE(2030,11,0),Mitarbeiter!$D176),TODAY()))-(MAX(DATE(2030,10,1),Mitarbeiter!$C176))+1),MAX(0,NETWORKDAYS(MAX(DATE(2030,10,1),Mitarbeiter!$C176),MIN(DATE(2030,11,0),IF(Mitarbeiter!$D176="",DATE(2030,11,0),Mitarbeiter!$D176),TODAY()),Einstellungen!$F$13:$F$67)))*N(Mitarbeiter!$E176)/IF(Einstellungen!$C$11="7 Tage",7,5),N('Ist-Stunden'!BK176)+(N(Krankheitstage!DH176)+N(Krankheitstage!DT176))*N($C176))))</f>
        <v/>
      </c>
      <c r="CP176" s="76">
        <f>IF($B176="",0,IF(Einstellungen!$C$10="Ja",MAX(IF(Einstellungen!$C$11="7 Tage",MAX(0,(MIN(DATE(2030,12,0),IF(Mitarbeiter!$D176="",DATE(2030,12,0),Mitarbeiter!$D176),TODAY()))-(MAX(DATE(2030,11,1),Mitarbeiter!$C176))+1),MAX(0,NETWORKDAYS(MAX(DATE(2030,11,1),Mitarbeiter!$C176),MIN(DATE(2030,12,0),IF(Mitarbeiter!$D176="",DATE(2030,12,0),Mitarbeiter!$D176),TODAY()),Einstellungen!$F$13:$F$67)))*N(Mitarbeiter!$E176)/IF(Einstellungen!$C$11="7 Tage",7,5),N('Ist-Stunden'!BL176)),MAX(IF(Einstellungen!$C$11="7 Tage",MAX(0,(MIN(DATE(2030,12,0),IF(Mitarbeiter!$D176="",DATE(2030,12,0),Mitarbeiter!$D176),TODAY()))-(MAX(DATE(2030,11,1),Mitarbeiter!$C176))+1),MAX(0,NETWORKDAYS(MAX(DATE(2030,11,1),Mitarbeiter!$C176),MIN(DATE(2030,12,0),IF(Mitarbeiter!$D176="",DATE(2030,12,0),Mitarbeiter!$D176),TODAY()),Einstellungen!$F$13:$F$67)))*N(Mitarbeiter!$E176)/IF(Einstellungen!$C$11="7 Tage",7,5),N('Ist-Stunden'!BL176)+(N(Krankheitstage!DI176)+N(Krankheitstage!DU176))*N($C176))))</f>
        <v/>
      </c>
      <c r="CQ176" s="76">
        <f>IF($B176="",0,IF(Einstellungen!$C$10="Ja",MAX(IF(Einstellungen!$C$11="7 Tage",MAX(0,(MIN(DATE(2030,13,0),IF(Mitarbeiter!$D176="",DATE(2030,13,0),Mitarbeiter!$D176),TODAY()))-(MAX(DATE(2030,12,1),Mitarbeiter!$C176))+1),MAX(0,NETWORKDAYS(MAX(DATE(2030,12,1),Mitarbeiter!$C176),MIN(DATE(2030,13,0),IF(Mitarbeiter!$D176="",DATE(2030,13,0),Mitarbeiter!$D176),TODAY()),Einstellungen!$F$13:$F$67)))*N(Mitarbeiter!$E176)/IF(Einstellungen!$C$11="7 Tage",7,5),N('Ist-Stunden'!BM176)),MAX(IF(Einstellungen!$C$11="7 Tage",MAX(0,(MIN(DATE(2030,13,0),IF(Mitarbeiter!$D176="",DATE(2030,13,0),Mitarbeiter!$D176),TODAY()))-(MAX(DATE(2030,12,1),Mitarbeiter!$C176))+1),MAX(0,NETWORKDAYS(MAX(DATE(2030,12,1),Mitarbeiter!$C176),MIN(DATE(2030,13,0),IF(Mitarbeiter!$D176="",DATE(2030,13,0),Mitarbeiter!$D176),TODAY()),Einstellungen!$F$13:$F$67)))*N(Mitarbeiter!$E176)/IF(Einstellungen!$C$11="7 Tage",7,5),N('Ist-Stunden'!BM176)+(N(Krankheitstage!DJ176)+N(Krankheitstage!DV176))*N($C176))))</f>
        <v/>
      </c>
    </row>
    <row r="177">
      <c r="A177" s="73">
        <f>IF(Mitarbeiter!B177="","",Mitarbeiter!A177)</f>
        <v/>
      </c>
      <c r="B177" s="6">
        <f>IF(Mitarbeiter!B177="","",Mitarbeiter!B177)</f>
        <v/>
      </c>
      <c r="C177" s="74">
        <f>IF(Mitarbeiter!B177="","",Mitarbeiter!F177)</f>
        <v/>
      </c>
      <c r="D177" s="75">
        <f>N(INDEX(Krankheitstage!$G177:$DV177,1,(Einstellungen!$C$3-2026)*24+1))</f>
        <v/>
      </c>
      <c r="E177" s="75">
        <f>N(INDEX(Krankheitstage!$G177:$DV177,1,(Einstellungen!$C$3-2026)*24+2))</f>
        <v/>
      </c>
      <c r="F177" s="75">
        <f>N(INDEX(Krankheitstage!$G177:$DV177,1,(Einstellungen!$C$3-2026)*24+3))</f>
        <v/>
      </c>
      <c r="G177" s="75">
        <f>N(INDEX(Krankheitstage!$G177:$DV177,1,(Einstellungen!$C$3-2026)*24+4))</f>
        <v/>
      </c>
      <c r="H177" s="75">
        <f>N(INDEX(Krankheitstage!$G177:$DV177,1,(Einstellungen!$C$3-2026)*24+5))</f>
        <v/>
      </c>
      <c r="I177" s="75">
        <f>N(INDEX(Krankheitstage!$G177:$DV177,1,(Einstellungen!$C$3-2026)*24+6))</f>
        <v/>
      </c>
      <c r="J177" s="75">
        <f>N(INDEX(Krankheitstage!$G177:$DV177,1,(Einstellungen!$C$3-2026)*24+7))</f>
        <v/>
      </c>
      <c r="K177" s="75">
        <f>N(INDEX(Krankheitstage!$G177:$DV177,1,(Einstellungen!$C$3-2026)*24+8))</f>
        <v/>
      </c>
      <c r="L177" s="75">
        <f>N(INDEX(Krankheitstage!$G177:$DV177,1,(Einstellungen!$C$3-2026)*24+9))</f>
        <v/>
      </c>
      <c r="M177" s="75">
        <f>N(INDEX(Krankheitstage!$G177:$DV177,1,(Einstellungen!$C$3-2026)*24+10))</f>
        <v/>
      </c>
      <c r="N177" s="75">
        <f>N(INDEX(Krankheitstage!$G177:$DV177,1,(Einstellungen!$C$3-2026)*24+11))</f>
        <v/>
      </c>
      <c r="O177" s="75">
        <f>N(INDEX(Krankheitstage!$G177:$DV177,1,(Einstellungen!$C$3-2026)*24+12))</f>
        <v/>
      </c>
      <c r="P177" s="75">
        <f>IF($B177="","",SUM(D177:O177))</f>
        <v/>
      </c>
      <c r="Q177" s="75">
        <f>N(INDEX(Krankheitstage!$G177:$DV177,1,(Einstellungen!$C$3-2026)*24+13))</f>
        <v/>
      </c>
      <c r="R177" s="75">
        <f>N(INDEX(Krankheitstage!$G177:$DV177,1,(Einstellungen!$C$3-2026)*24+14))</f>
        <v/>
      </c>
      <c r="S177" s="75">
        <f>N(INDEX(Krankheitstage!$G177:$DV177,1,(Einstellungen!$C$3-2026)*24+15))</f>
        <v/>
      </c>
      <c r="T177" s="75">
        <f>N(INDEX(Krankheitstage!$G177:$DV177,1,(Einstellungen!$C$3-2026)*24+16))</f>
        <v/>
      </c>
      <c r="U177" s="75">
        <f>N(INDEX(Krankheitstage!$G177:$DV177,1,(Einstellungen!$C$3-2026)*24+17))</f>
        <v/>
      </c>
      <c r="V177" s="75">
        <f>N(INDEX(Krankheitstage!$G177:$DV177,1,(Einstellungen!$C$3-2026)*24+18))</f>
        <v/>
      </c>
      <c r="W177" s="75">
        <f>N(INDEX(Krankheitstage!$G177:$DV177,1,(Einstellungen!$C$3-2026)*24+19))</f>
        <v/>
      </c>
      <c r="X177" s="75">
        <f>N(INDEX(Krankheitstage!$G177:$DV177,1,(Einstellungen!$C$3-2026)*24+20))</f>
        <v/>
      </c>
      <c r="Y177" s="75">
        <f>N(INDEX(Krankheitstage!$G177:$DV177,1,(Einstellungen!$C$3-2026)*24+21))</f>
        <v/>
      </c>
      <c r="Z177" s="75">
        <f>N(INDEX(Krankheitstage!$G177:$DV177,1,(Einstellungen!$C$3-2026)*24+22))</f>
        <v/>
      </c>
      <c r="AA177" s="75">
        <f>N(INDEX(Krankheitstage!$G177:$DV177,1,(Einstellungen!$C$3-2026)*24+23))</f>
        <v/>
      </c>
      <c r="AB177" s="75">
        <f>N(INDEX(Krankheitstage!$G177:$DV177,1,(Einstellungen!$C$3-2026)*24+24))</f>
        <v/>
      </c>
      <c r="AC177" s="75">
        <f>IF($B177="","",SUM(Q177:AB177))</f>
        <v/>
      </c>
      <c r="AD177" s="75">
        <f>IF($B177="","",SUM(P177,AC177))</f>
        <v/>
      </c>
      <c r="AE177" s="76">
        <f>IF($B177="","",AD177*N(C177))</f>
        <v/>
      </c>
      <c r="AF177" s="75">
        <f>IF($B177="","",Krankheitstage!E177)</f>
        <v/>
      </c>
      <c r="AG177" s="76">
        <f>IF($B177="","",AF177*N(C177))</f>
        <v/>
      </c>
      <c r="AH177" s="76">
        <f>IF($B177="","",INDEX($AJ177:$CQ177,1,(Einstellungen!$C$3-2026)*12+1)+INDEX($AJ177:$CQ177,1,(Einstellungen!$C$3-2026)*12+2)+INDEX($AJ177:$CQ177,1,(Einstellungen!$C$3-2026)*12+3)+INDEX($AJ177:$CQ177,1,(Einstellungen!$C$3-2026)*12+4)+INDEX($AJ177:$CQ177,1,(Einstellungen!$C$3-2026)*12+5)+INDEX($AJ177:$CQ177,1,(Einstellungen!$C$3-2026)*12+6)+INDEX($AJ177:$CQ177,1,(Einstellungen!$C$3-2026)*12+7)+INDEX($AJ177:$CQ177,1,(Einstellungen!$C$3-2026)*12+8)+INDEX($AJ177:$CQ177,1,(Einstellungen!$C$3-2026)*12+9)+INDEX($AJ177:$CQ177,1,(Einstellungen!$C$3-2026)*12+10)+INDEX($AJ177:$CQ177,1,(Einstellungen!$C$3-2026)*12+11)+INDEX($AJ177:$CQ177,1,(Einstellungen!$C$3-2026)*12+12))</f>
        <v/>
      </c>
      <c r="AI177" s="76">
        <f>IF($B177="","",SUM($AJ177:$CQ177))</f>
        <v/>
      </c>
      <c r="AJ177" s="76">
        <f>IF($B177="",0,IF(Einstellungen!$C$10="Ja",MAX(IF(Einstellungen!$C$11="7 Tage",MAX(0,(MIN(DATE(2026,2,0),IF(Mitarbeiter!$D177="",DATE(2026,2,0),Mitarbeiter!$D177),TODAY()))-(MAX(DATE(2026,1,1),Mitarbeiter!$C177))+1),MAX(0,NETWORKDAYS(MAX(DATE(2026,1,1),Mitarbeiter!$C177),MIN(DATE(2026,2,0),IF(Mitarbeiter!$D177="",DATE(2026,2,0),Mitarbeiter!$D177),TODAY()),Einstellungen!$F$13:$F$67)))*N(Mitarbeiter!$E177)/IF(Einstellungen!$C$11="7 Tage",7,5),N('Ist-Stunden'!F177)),MAX(IF(Einstellungen!$C$11="7 Tage",MAX(0,(MIN(DATE(2026,2,0),IF(Mitarbeiter!$D177="",DATE(2026,2,0),Mitarbeiter!$D177),TODAY()))-(MAX(DATE(2026,1,1),Mitarbeiter!$C177))+1),MAX(0,NETWORKDAYS(MAX(DATE(2026,1,1),Mitarbeiter!$C177),MIN(DATE(2026,2,0),IF(Mitarbeiter!$D177="",DATE(2026,2,0),Mitarbeiter!$D177),TODAY()),Einstellungen!$F$13:$F$67)))*N(Mitarbeiter!$E177)/IF(Einstellungen!$C$11="7 Tage",7,5),N('Ist-Stunden'!F177)+(N(Krankheitstage!G177)+N(Krankheitstage!S177))*N($C177))))</f>
        <v/>
      </c>
      <c r="AK177" s="76">
        <f>IF($B177="",0,IF(Einstellungen!$C$10="Ja",MAX(IF(Einstellungen!$C$11="7 Tage",MAX(0,(MIN(DATE(2026,3,0),IF(Mitarbeiter!$D177="",DATE(2026,3,0),Mitarbeiter!$D177),TODAY()))-(MAX(DATE(2026,2,1),Mitarbeiter!$C177))+1),MAX(0,NETWORKDAYS(MAX(DATE(2026,2,1),Mitarbeiter!$C177),MIN(DATE(2026,3,0),IF(Mitarbeiter!$D177="",DATE(2026,3,0),Mitarbeiter!$D177),TODAY()),Einstellungen!$F$13:$F$67)))*N(Mitarbeiter!$E177)/IF(Einstellungen!$C$11="7 Tage",7,5),N('Ist-Stunden'!G177)),MAX(IF(Einstellungen!$C$11="7 Tage",MAX(0,(MIN(DATE(2026,3,0),IF(Mitarbeiter!$D177="",DATE(2026,3,0),Mitarbeiter!$D177),TODAY()))-(MAX(DATE(2026,2,1),Mitarbeiter!$C177))+1),MAX(0,NETWORKDAYS(MAX(DATE(2026,2,1),Mitarbeiter!$C177),MIN(DATE(2026,3,0),IF(Mitarbeiter!$D177="",DATE(2026,3,0),Mitarbeiter!$D177),TODAY()),Einstellungen!$F$13:$F$67)))*N(Mitarbeiter!$E177)/IF(Einstellungen!$C$11="7 Tage",7,5),N('Ist-Stunden'!G177)+(N(Krankheitstage!H177)+N(Krankheitstage!T177))*N($C177))))</f>
        <v/>
      </c>
      <c r="AL177" s="76">
        <f>IF($B177="",0,IF(Einstellungen!$C$10="Ja",MAX(IF(Einstellungen!$C$11="7 Tage",MAX(0,(MIN(DATE(2026,4,0),IF(Mitarbeiter!$D177="",DATE(2026,4,0),Mitarbeiter!$D177),TODAY()))-(MAX(DATE(2026,3,1),Mitarbeiter!$C177))+1),MAX(0,NETWORKDAYS(MAX(DATE(2026,3,1),Mitarbeiter!$C177),MIN(DATE(2026,4,0),IF(Mitarbeiter!$D177="",DATE(2026,4,0),Mitarbeiter!$D177),TODAY()),Einstellungen!$F$13:$F$67)))*N(Mitarbeiter!$E177)/IF(Einstellungen!$C$11="7 Tage",7,5),N('Ist-Stunden'!H177)),MAX(IF(Einstellungen!$C$11="7 Tage",MAX(0,(MIN(DATE(2026,4,0),IF(Mitarbeiter!$D177="",DATE(2026,4,0),Mitarbeiter!$D177),TODAY()))-(MAX(DATE(2026,3,1),Mitarbeiter!$C177))+1),MAX(0,NETWORKDAYS(MAX(DATE(2026,3,1),Mitarbeiter!$C177),MIN(DATE(2026,4,0),IF(Mitarbeiter!$D177="",DATE(2026,4,0),Mitarbeiter!$D177),TODAY()),Einstellungen!$F$13:$F$67)))*N(Mitarbeiter!$E177)/IF(Einstellungen!$C$11="7 Tage",7,5),N('Ist-Stunden'!H177)+(N(Krankheitstage!I177)+N(Krankheitstage!U177))*N($C177))))</f>
        <v/>
      </c>
      <c r="AM177" s="76">
        <f>IF($B177="",0,IF(Einstellungen!$C$10="Ja",MAX(IF(Einstellungen!$C$11="7 Tage",MAX(0,(MIN(DATE(2026,5,0),IF(Mitarbeiter!$D177="",DATE(2026,5,0),Mitarbeiter!$D177),TODAY()))-(MAX(DATE(2026,4,1),Mitarbeiter!$C177))+1),MAX(0,NETWORKDAYS(MAX(DATE(2026,4,1),Mitarbeiter!$C177),MIN(DATE(2026,5,0),IF(Mitarbeiter!$D177="",DATE(2026,5,0),Mitarbeiter!$D177),TODAY()),Einstellungen!$F$13:$F$67)))*N(Mitarbeiter!$E177)/IF(Einstellungen!$C$11="7 Tage",7,5),N('Ist-Stunden'!I177)),MAX(IF(Einstellungen!$C$11="7 Tage",MAX(0,(MIN(DATE(2026,5,0),IF(Mitarbeiter!$D177="",DATE(2026,5,0),Mitarbeiter!$D177),TODAY()))-(MAX(DATE(2026,4,1),Mitarbeiter!$C177))+1),MAX(0,NETWORKDAYS(MAX(DATE(2026,4,1),Mitarbeiter!$C177),MIN(DATE(2026,5,0),IF(Mitarbeiter!$D177="",DATE(2026,5,0),Mitarbeiter!$D177),TODAY()),Einstellungen!$F$13:$F$67)))*N(Mitarbeiter!$E177)/IF(Einstellungen!$C$11="7 Tage",7,5),N('Ist-Stunden'!I177)+(N(Krankheitstage!J177)+N(Krankheitstage!V177))*N($C177))))</f>
        <v/>
      </c>
      <c r="AN177" s="76">
        <f>IF($B177="",0,IF(Einstellungen!$C$10="Ja",MAX(IF(Einstellungen!$C$11="7 Tage",MAX(0,(MIN(DATE(2026,6,0),IF(Mitarbeiter!$D177="",DATE(2026,6,0),Mitarbeiter!$D177),TODAY()))-(MAX(DATE(2026,5,1),Mitarbeiter!$C177))+1),MAX(0,NETWORKDAYS(MAX(DATE(2026,5,1),Mitarbeiter!$C177),MIN(DATE(2026,6,0),IF(Mitarbeiter!$D177="",DATE(2026,6,0),Mitarbeiter!$D177),TODAY()),Einstellungen!$F$13:$F$67)))*N(Mitarbeiter!$E177)/IF(Einstellungen!$C$11="7 Tage",7,5),N('Ist-Stunden'!J177)),MAX(IF(Einstellungen!$C$11="7 Tage",MAX(0,(MIN(DATE(2026,6,0),IF(Mitarbeiter!$D177="",DATE(2026,6,0),Mitarbeiter!$D177),TODAY()))-(MAX(DATE(2026,5,1),Mitarbeiter!$C177))+1),MAX(0,NETWORKDAYS(MAX(DATE(2026,5,1),Mitarbeiter!$C177),MIN(DATE(2026,6,0),IF(Mitarbeiter!$D177="",DATE(2026,6,0),Mitarbeiter!$D177),TODAY()),Einstellungen!$F$13:$F$67)))*N(Mitarbeiter!$E177)/IF(Einstellungen!$C$11="7 Tage",7,5),N('Ist-Stunden'!J177)+(N(Krankheitstage!K177)+N(Krankheitstage!W177))*N($C177))))</f>
        <v/>
      </c>
      <c r="AO177" s="76">
        <f>IF($B177="",0,IF(Einstellungen!$C$10="Ja",MAX(IF(Einstellungen!$C$11="7 Tage",MAX(0,(MIN(DATE(2026,7,0),IF(Mitarbeiter!$D177="",DATE(2026,7,0),Mitarbeiter!$D177),TODAY()))-(MAX(DATE(2026,6,1),Mitarbeiter!$C177))+1),MAX(0,NETWORKDAYS(MAX(DATE(2026,6,1),Mitarbeiter!$C177),MIN(DATE(2026,7,0),IF(Mitarbeiter!$D177="",DATE(2026,7,0),Mitarbeiter!$D177),TODAY()),Einstellungen!$F$13:$F$67)))*N(Mitarbeiter!$E177)/IF(Einstellungen!$C$11="7 Tage",7,5),N('Ist-Stunden'!K177)),MAX(IF(Einstellungen!$C$11="7 Tage",MAX(0,(MIN(DATE(2026,7,0),IF(Mitarbeiter!$D177="",DATE(2026,7,0),Mitarbeiter!$D177),TODAY()))-(MAX(DATE(2026,6,1),Mitarbeiter!$C177))+1),MAX(0,NETWORKDAYS(MAX(DATE(2026,6,1),Mitarbeiter!$C177),MIN(DATE(2026,7,0),IF(Mitarbeiter!$D177="",DATE(2026,7,0),Mitarbeiter!$D177),TODAY()),Einstellungen!$F$13:$F$67)))*N(Mitarbeiter!$E177)/IF(Einstellungen!$C$11="7 Tage",7,5),N('Ist-Stunden'!K177)+(N(Krankheitstage!L177)+N(Krankheitstage!X177))*N($C177))))</f>
        <v/>
      </c>
      <c r="AP177" s="76">
        <f>IF($B177="",0,IF(Einstellungen!$C$10="Ja",MAX(IF(Einstellungen!$C$11="7 Tage",MAX(0,(MIN(DATE(2026,8,0),IF(Mitarbeiter!$D177="",DATE(2026,8,0),Mitarbeiter!$D177),TODAY()))-(MAX(DATE(2026,7,1),Mitarbeiter!$C177))+1),MAX(0,NETWORKDAYS(MAX(DATE(2026,7,1),Mitarbeiter!$C177),MIN(DATE(2026,8,0),IF(Mitarbeiter!$D177="",DATE(2026,8,0),Mitarbeiter!$D177),TODAY()),Einstellungen!$F$13:$F$67)))*N(Mitarbeiter!$E177)/IF(Einstellungen!$C$11="7 Tage",7,5),N('Ist-Stunden'!L177)),MAX(IF(Einstellungen!$C$11="7 Tage",MAX(0,(MIN(DATE(2026,8,0),IF(Mitarbeiter!$D177="",DATE(2026,8,0),Mitarbeiter!$D177),TODAY()))-(MAX(DATE(2026,7,1),Mitarbeiter!$C177))+1),MAX(0,NETWORKDAYS(MAX(DATE(2026,7,1),Mitarbeiter!$C177),MIN(DATE(2026,8,0),IF(Mitarbeiter!$D177="",DATE(2026,8,0),Mitarbeiter!$D177),TODAY()),Einstellungen!$F$13:$F$67)))*N(Mitarbeiter!$E177)/IF(Einstellungen!$C$11="7 Tage",7,5),N('Ist-Stunden'!L177)+(N(Krankheitstage!M177)+N(Krankheitstage!Y177))*N($C177))))</f>
        <v/>
      </c>
      <c r="AQ177" s="76">
        <f>IF($B177="",0,IF(Einstellungen!$C$10="Ja",MAX(IF(Einstellungen!$C$11="7 Tage",MAX(0,(MIN(DATE(2026,9,0),IF(Mitarbeiter!$D177="",DATE(2026,9,0),Mitarbeiter!$D177),TODAY()))-(MAX(DATE(2026,8,1),Mitarbeiter!$C177))+1),MAX(0,NETWORKDAYS(MAX(DATE(2026,8,1),Mitarbeiter!$C177),MIN(DATE(2026,9,0),IF(Mitarbeiter!$D177="",DATE(2026,9,0),Mitarbeiter!$D177),TODAY()),Einstellungen!$F$13:$F$67)))*N(Mitarbeiter!$E177)/IF(Einstellungen!$C$11="7 Tage",7,5),N('Ist-Stunden'!M177)),MAX(IF(Einstellungen!$C$11="7 Tage",MAX(0,(MIN(DATE(2026,9,0),IF(Mitarbeiter!$D177="",DATE(2026,9,0),Mitarbeiter!$D177),TODAY()))-(MAX(DATE(2026,8,1),Mitarbeiter!$C177))+1),MAX(0,NETWORKDAYS(MAX(DATE(2026,8,1),Mitarbeiter!$C177),MIN(DATE(2026,9,0),IF(Mitarbeiter!$D177="",DATE(2026,9,0),Mitarbeiter!$D177),TODAY()),Einstellungen!$F$13:$F$67)))*N(Mitarbeiter!$E177)/IF(Einstellungen!$C$11="7 Tage",7,5),N('Ist-Stunden'!M177)+(N(Krankheitstage!N177)+N(Krankheitstage!Z177))*N($C177))))</f>
        <v/>
      </c>
      <c r="AR177" s="76">
        <f>IF($B177="",0,IF(Einstellungen!$C$10="Ja",MAX(IF(Einstellungen!$C$11="7 Tage",MAX(0,(MIN(DATE(2026,10,0),IF(Mitarbeiter!$D177="",DATE(2026,10,0),Mitarbeiter!$D177),TODAY()))-(MAX(DATE(2026,9,1),Mitarbeiter!$C177))+1),MAX(0,NETWORKDAYS(MAX(DATE(2026,9,1),Mitarbeiter!$C177),MIN(DATE(2026,10,0),IF(Mitarbeiter!$D177="",DATE(2026,10,0),Mitarbeiter!$D177),TODAY()),Einstellungen!$F$13:$F$67)))*N(Mitarbeiter!$E177)/IF(Einstellungen!$C$11="7 Tage",7,5),N('Ist-Stunden'!N177)),MAX(IF(Einstellungen!$C$11="7 Tage",MAX(0,(MIN(DATE(2026,10,0),IF(Mitarbeiter!$D177="",DATE(2026,10,0),Mitarbeiter!$D177),TODAY()))-(MAX(DATE(2026,9,1),Mitarbeiter!$C177))+1),MAX(0,NETWORKDAYS(MAX(DATE(2026,9,1),Mitarbeiter!$C177),MIN(DATE(2026,10,0),IF(Mitarbeiter!$D177="",DATE(2026,10,0),Mitarbeiter!$D177),TODAY()),Einstellungen!$F$13:$F$67)))*N(Mitarbeiter!$E177)/IF(Einstellungen!$C$11="7 Tage",7,5),N('Ist-Stunden'!N177)+(N(Krankheitstage!O177)+N(Krankheitstage!AA177))*N($C177))))</f>
        <v/>
      </c>
      <c r="AS177" s="76">
        <f>IF($B177="",0,IF(Einstellungen!$C$10="Ja",MAX(IF(Einstellungen!$C$11="7 Tage",MAX(0,(MIN(DATE(2026,11,0),IF(Mitarbeiter!$D177="",DATE(2026,11,0),Mitarbeiter!$D177),TODAY()))-(MAX(DATE(2026,10,1),Mitarbeiter!$C177))+1),MAX(0,NETWORKDAYS(MAX(DATE(2026,10,1),Mitarbeiter!$C177),MIN(DATE(2026,11,0),IF(Mitarbeiter!$D177="",DATE(2026,11,0),Mitarbeiter!$D177),TODAY()),Einstellungen!$F$13:$F$67)))*N(Mitarbeiter!$E177)/IF(Einstellungen!$C$11="7 Tage",7,5),N('Ist-Stunden'!O177)),MAX(IF(Einstellungen!$C$11="7 Tage",MAX(0,(MIN(DATE(2026,11,0),IF(Mitarbeiter!$D177="",DATE(2026,11,0),Mitarbeiter!$D177),TODAY()))-(MAX(DATE(2026,10,1),Mitarbeiter!$C177))+1),MAX(0,NETWORKDAYS(MAX(DATE(2026,10,1),Mitarbeiter!$C177),MIN(DATE(2026,11,0),IF(Mitarbeiter!$D177="",DATE(2026,11,0),Mitarbeiter!$D177),TODAY()),Einstellungen!$F$13:$F$67)))*N(Mitarbeiter!$E177)/IF(Einstellungen!$C$11="7 Tage",7,5),N('Ist-Stunden'!O177)+(N(Krankheitstage!P177)+N(Krankheitstage!AB177))*N($C177))))</f>
        <v/>
      </c>
      <c r="AT177" s="76">
        <f>IF($B177="",0,IF(Einstellungen!$C$10="Ja",MAX(IF(Einstellungen!$C$11="7 Tage",MAX(0,(MIN(DATE(2026,12,0),IF(Mitarbeiter!$D177="",DATE(2026,12,0),Mitarbeiter!$D177),TODAY()))-(MAX(DATE(2026,11,1),Mitarbeiter!$C177))+1),MAX(0,NETWORKDAYS(MAX(DATE(2026,11,1),Mitarbeiter!$C177),MIN(DATE(2026,12,0),IF(Mitarbeiter!$D177="",DATE(2026,12,0),Mitarbeiter!$D177),TODAY()),Einstellungen!$F$13:$F$67)))*N(Mitarbeiter!$E177)/IF(Einstellungen!$C$11="7 Tage",7,5),N('Ist-Stunden'!P177)),MAX(IF(Einstellungen!$C$11="7 Tage",MAX(0,(MIN(DATE(2026,12,0),IF(Mitarbeiter!$D177="",DATE(2026,12,0),Mitarbeiter!$D177),TODAY()))-(MAX(DATE(2026,11,1),Mitarbeiter!$C177))+1),MAX(0,NETWORKDAYS(MAX(DATE(2026,11,1),Mitarbeiter!$C177),MIN(DATE(2026,12,0),IF(Mitarbeiter!$D177="",DATE(2026,12,0),Mitarbeiter!$D177),TODAY()),Einstellungen!$F$13:$F$67)))*N(Mitarbeiter!$E177)/IF(Einstellungen!$C$11="7 Tage",7,5),N('Ist-Stunden'!P177)+(N(Krankheitstage!Q177)+N(Krankheitstage!AC177))*N($C177))))</f>
        <v/>
      </c>
      <c r="AU177" s="76">
        <f>IF($B177="",0,IF(Einstellungen!$C$10="Ja",MAX(IF(Einstellungen!$C$11="7 Tage",MAX(0,(MIN(DATE(2026,13,0),IF(Mitarbeiter!$D177="",DATE(2026,13,0),Mitarbeiter!$D177),TODAY()))-(MAX(DATE(2026,12,1),Mitarbeiter!$C177))+1),MAX(0,NETWORKDAYS(MAX(DATE(2026,12,1),Mitarbeiter!$C177),MIN(DATE(2026,13,0),IF(Mitarbeiter!$D177="",DATE(2026,13,0),Mitarbeiter!$D177),TODAY()),Einstellungen!$F$13:$F$67)))*N(Mitarbeiter!$E177)/IF(Einstellungen!$C$11="7 Tage",7,5),N('Ist-Stunden'!Q177)),MAX(IF(Einstellungen!$C$11="7 Tage",MAX(0,(MIN(DATE(2026,13,0),IF(Mitarbeiter!$D177="",DATE(2026,13,0),Mitarbeiter!$D177),TODAY()))-(MAX(DATE(2026,12,1),Mitarbeiter!$C177))+1),MAX(0,NETWORKDAYS(MAX(DATE(2026,12,1),Mitarbeiter!$C177),MIN(DATE(2026,13,0),IF(Mitarbeiter!$D177="",DATE(2026,13,0),Mitarbeiter!$D177),TODAY()),Einstellungen!$F$13:$F$67)))*N(Mitarbeiter!$E177)/IF(Einstellungen!$C$11="7 Tage",7,5),N('Ist-Stunden'!Q177)+(N(Krankheitstage!R177)+N(Krankheitstage!AD177))*N($C177))))</f>
        <v/>
      </c>
      <c r="AV177" s="76">
        <f>IF($B177="",0,IF(Einstellungen!$C$10="Ja",MAX(IF(Einstellungen!$C$11="7 Tage",MAX(0,(MIN(DATE(2027,2,0),IF(Mitarbeiter!$D177="",DATE(2027,2,0),Mitarbeiter!$D177),TODAY()))-(MAX(DATE(2027,1,1),Mitarbeiter!$C177))+1),MAX(0,NETWORKDAYS(MAX(DATE(2027,1,1),Mitarbeiter!$C177),MIN(DATE(2027,2,0),IF(Mitarbeiter!$D177="",DATE(2027,2,0),Mitarbeiter!$D177),TODAY()),Einstellungen!$F$13:$F$67)))*N(Mitarbeiter!$E177)/IF(Einstellungen!$C$11="7 Tage",7,5),N('Ist-Stunden'!R177)),MAX(IF(Einstellungen!$C$11="7 Tage",MAX(0,(MIN(DATE(2027,2,0),IF(Mitarbeiter!$D177="",DATE(2027,2,0),Mitarbeiter!$D177),TODAY()))-(MAX(DATE(2027,1,1),Mitarbeiter!$C177))+1),MAX(0,NETWORKDAYS(MAX(DATE(2027,1,1),Mitarbeiter!$C177),MIN(DATE(2027,2,0),IF(Mitarbeiter!$D177="",DATE(2027,2,0),Mitarbeiter!$D177),TODAY()),Einstellungen!$F$13:$F$67)))*N(Mitarbeiter!$E177)/IF(Einstellungen!$C$11="7 Tage",7,5),N('Ist-Stunden'!R177)+(N(Krankheitstage!AE177)+N(Krankheitstage!AQ177))*N($C177))))</f>
        <v/>
      </c>
      <c r="AW177" s="76">
        <f>IF($B177="",0,IF(Einstellungen!$C$10="Ja",MAX(IF(Einstellungen!$C$11="7 Tage",MAX(0,(MIN(DATE(2027,3,0),IF(Mitarbeiter!$D177="",DATE(2027,3,0),Mitarbeiter!$D177),TODAY()))-(MAX(DATE(2027,2,1),Mitarbeiter!$C177))+1),MAX(0,NETWORKDAYS(MAX(DATE(2027,2,1),Mitarbeiter!$C177),MIN(DATE(2027,3,0),IF(Mitarbeiter!$D177="",DATE(2027,3,0),Mitarbeiter!$D177),TODAY()),Einstellungen!$F$13:$F$67)))*N(Mitarbeiter!$E177)/IF(Einstellungen!$C$11="7 Tage",7,5),N('Ist-Stunden'!S177)),MAX(IF(Einstellungen!$C$11="7 Tage",MAX(0,(MIN(DATE(2027,3,0),IF(Mitarbeiter!$D177="",DATE(2027,3,0),Mitarbeiter!$D177),TODAY()))-(MAX(DATE(2027,2,1),Mitarbeiter!$C177))+1),MAX(0,NETWORKDAYS(MAX(DATE(2027,2,1),Mitarbeiter!$C177),MIN(DATE(2027,3,0),IF(Mitarbeiter!$D177="",DATE(2027,3,0),Mitarbeiter!$D177),TODAY()),Einstellungen!$F$13:$F$67)))*N(Mitarbeiter!$E177)/IF(Einstellungen!$C$11="7 Tage",7,5),N('Ist-Stunden'!S177)+(N(Krankheitstage!AF177)+N(Krankheitstage!AR177))*N($C177))))</f>
        <v/>
      </c>
      <c r="AX177" s="76">
        <f>IF($B177="",0,IF(Einstellungen!$C$10="Ja",MAX(IF(Einstellungen!$C$11="7 Tage",MAX(0,(MIN(DATE(2027,4,0),IF(Mitarbeiter!$D177="",DATE(2027,4,0),Mitarbeiter!$D177),TODAY()))-(MAX(DATE(2027,3,1),Mitarbeiter!$C177))+1),MAX(0,NETWORKDAYS(MAX(DATE(2027,3,1),Mitarbeiter!$C177),MIN(DATE(2027,4,0),IF(Mitarbeiter!$D177="",DATE(2027,4,0),Mitarbeiter!$D177),TODAY()),Einstellungen!$F$13:$F$67)))*N(Mitarbeiter!$E177)/IF(Einstellungen!$C$11="7 Tage",7,5),N('Ist-Stunden'!T177)),MAX(IF(Einstellungen!$C$11="7 Tage",MAX(0,(MIN(DATE(2027,4,0),IF(Mitarbeiter!$D177="",DATE(2027,4,0),Mitarbeiter!$D177),TODAY()))-(MAX(DATE(2027,3,1),Mitarbeiter!$C177))+1),MAX(0,NETWORKDAYS(MAX(DATE(2027,3,1),Mitarbeiter!$C177),MIN(DATE(2027,4,0),IF(Mitarbeiter!$D177="",DATE(2027,4,0),Mitarbeiter!$D177),TODAY()),Einstellungen!$F$13:$F$67)))*N(Mitarbeiter!$E177)/IF(Einstellungen!$C$11="7 Tage",7,5),N('Ist-Stunden'!T177)+(N(Krankheitstage!AG177)+N(Krankheitstage!AS177))*N($C177))))</f>
        <v/>
      </c>
      <c r="AY177" s="76">
        <f>IF($B177="",0,IF(Einstellungen!$C$10="Ja",MAX(IF(Einstellungen!$C$11="7 Tage",MAX(0,(MIN(DATE(2027,5,0),IF(Mitarbeiter!$D177="",DATE(2027,5,0),Mitarbeiter!$D177),TODAY()))-(MAX(DATE(2027,4,1),Mitarbeiter!$C177))+1),MAX(0,NETWORKDAYS(MAX(DATE(2027,4,1),Mitarbeiter!$C177),MIN(DATE(2027,5,0),IF(Mitarbeiter!$D177="",DATE(2027,5,0),Mitarbeiter!$D177),TODAY()),Einstellungen!$F$13:$F$67)))*N(Mitarbeiter!$E177)/IF(Einstellungen!$C$11="7 Tage",7,5),N('Ist-Stunden'!U177)),MAX(IF(Einstellungen!$C$11="7 Tage",MAX(0,(MIN(DATE(2027,5,0),IF(Mitarbeiter!$D177="",DATE(2027,5,0),Mitarbeiter!$D177),TODAY()))-(MAX(DATE(2027,4,1),Mitarbeiter!$C177))+1),MAX(0,NETWORKDAYS(MAX(DATE(2027,4,1),Mitarbeiter!$C177),MIN(DATE(2027,5,0),IF(Mitarbeiter!$D177="",DATE(2027,5,0),Mitarbeiter!$D177),TODAY()),Einstellungen!$F$13:$F$67)))*N(Mitarbeiter!$E177)/IF(Einstellungen!$C$11="7 Tage",7,5),N('Ist-Stunden'!U177)+(N(Krankheitstage!AH177)+N(Krankheitstage!AT177))*N($C177))))</f>
        <v/>
      </c>
      <c r="AZ177" s="76">
        <f>IF($B177="",0,IF(Einstellungen!$C$10="Ja",MAX(IF(Einstellungen!$C$11="7 Tage",MAX(0,(MIN(DATE(2027,6,0),IF(Mitarbeiter!$D177="",DATE(2027,6,0),Mitarbeiter!$D177),TODAY()))-(MAX(DATE(2027,5,1),Mitarbeiter!$C177))+1),MAX(0,NETWORKDAYS(MAX(DATE(2027,5,1),Mitarbeiter!$C177),MIN(DATE(2027,6,0),IF(Mitarbeiter!$D177="",DATE(2027,6,0),Mitarbeiter!$D177),TODAY()),Einstellungen!$F$13:$F$67)))*N(Mitarbeiter!$E177)/IF(Einstellungen!$C$11="7 Tage",7,5),N('Ist-Stunden'!V177)),MAX(IF(Einstellungen!$C$11="7 Tage",MAX(0,(MIN(DATE(2027,6,0),IF(Mitarbeiter!$D177="",DATE(2027,6,0),Mitarbeiter!$D177),TODAY()))-(MAX(DATE(2027,5,1),Mitarbeiter!$C177))+1),MAX(0,NETWORKDAYS(MAX(DATE(2027,5,1),Mitarbeiter!$C177),MIN(DATE(2027,6,0),IF(Mitarbeiter!$D177="",DATE(2027,6,0),Mitarbeiter!$D177),TODAY()),Einstellungen!$F$13:$F$67)))*N(Mitarbeiter!$E177)/IF(Einstellungen!$C$11="7 Tage",7,5),N('Ist-Stunden'!V177)+(N(Krankheitstage!AI177)+N(Krankheitstage!AU177))*N($C177))))</f>
        <v/>
      </c>
      <c r="BA177" s="76">
        <f>IF($B177="",0,IF(Einstellungen!$C$10="Ja",MAX(IF(Einstellungen!$C$11="7 Tage",MAX(0,(MIN(DATE(2027,7,0),IF(Mitarbeiter!$D177="",DATE(2027,7,0),Mitarbeiter!$D177),TODAY()))-(MAX(DATE(2027,6,1),Mitarbeiter!$C177))+1),MAX(0,NETWORKDAYS(MAX(DATE(2027,6,1),Mitarbeiter!$C177),MIN(DATE(2027,7,0),IF(Mitarbeiter!$D177="",DATE(2027,7,0),Mitarbeiter!$D177),TODAY()),Einstellungen!$F$13:$F$67)))*N(Mitarbeiter!$E177)/IF(Einstellungen!$C$11="7 Tage",7,5),N('Ist-Stunden'!W177)),MAX(IF(Einstellungen!$C$11="7 Tage",MAX(0,(MIN(DATE(2027,7,0),IF(Mitarbeiter!$D177="",DATE(2027,7,0),Mitarbeiter!$D177),TODAY()))-(MAX(DATE(2027,6,1),Mitarbeiter!$C177))+1),MAX(0,NETWORKDAYS(MAX(DATE(2027,6,1),Mitarbeiter!$C177),MIN(DATE(2027,7,0),IF(Mitarbeiter!$D177="",DATE(2027,7,0),Mitarbeiter!$D177),TODAY()),Einstellungen!$F$13:$F$67)))*N(Mitarbeiter!$E177)/IF(Einstellungen!$C$11="7 Tage",7,5),N('Ist-Stunden'!W177)+(N(Krankheitstage!AJ177)+N(Krankheitstage!AV177))*N($C177))))</f>
        <v/>
      </c>
      <c r="BB177" s="76">
        <f>IF($B177="",0,IF(Einstellungen!$C$10="Ja",MAX(IF(Einstellungen!$C$11="7 Tage",MAX(0,(MIN(DATE(2027,8,0),IF(Mitarbeiter!$D177="",DATE(2027,8,0),Mitarbeiter!$D177),TODAY()))-(MAX(DATE(2027,7,1),Mitarbeiter!$C177))+1),MAX(0,NETWORKDAYS(MAX(DATE(2027,7,1),Mitarbeiter!$C177),MIN(DATE(2027,8,0),IF(Mitarbeiter!$D177="",DATE(2027,8,0),Mitarbeiter!$D177),TODAY()),Einstellungen!$F$13:$F$67)))*N(Mitarbeiter!$E177)/IF(Einstellungen!$C$11="7 Tage",7,5),N('Ist-Stunden'!X177)),MAX(IF(Einstellungen!$C$11="7 Tage",MAX(0,(MIN(DATE(2027,8,0),IF(Mitarbeiter!$D177="",DATE(2027,8,0),Mitarbeiter!$D177),TODAY()))-(MAX(DATE(2027,7,1),Mitarbeiter!$C177))+1),MAX(0,NETWORKDAYS(MAX(DATE(2027,7,1),Mitarbeiter!$C177),MIN(DATE(2027,8,0),IF(Mitarbeiter!$D177="",DATE(2027,8,0),Mitarbeiter!$D177),TODAY()),Einstellungen!$F$13:$F$67)))*N(Mitarbeiter!$E177)/IF(Einstellungen!$C$11="7 Tage",7,5),N('Ist-Stunden'!X177)+(N(Krankheitstage!AK177)+N(Krankheitstage!AW177))*N($C177))))</f>
        <v/>
      </c>
      <c r="BC177" s="76">
        <f>IF($B177="",0,IF(Einstellungen!$C$10="Ja",MAX(IF(Einstellungen!$C$11="7 Tage",MAX(0,(MIN(DATE(2027,9,0),IF(Mitarbeiter!$D177="",DATE(2027,9,0),Mitarbeiter!$D177),TODAY()))-(MAX(DATE(2027,8,1),Mitarbeiter!$C177))+1),MAX(0,NETWORKDAYS(MAX(DATE(2027,8,1),Mitarbeiter!$C177),MIN(DATE(2027,9,0),IF(Mitarbeiter!$D177="",DATE(2027,9,0),Mitarbeiter!$D177),TODAY()),Einstellungen!$F$13:$F$67)))*N(Mitarbeiter!$E177)/IF(Einstellungen!$C$11="7 Tage",7,5),N('Ist-Stunden'!Y177)),MAX(IF(Einstellungen!$C$11="7 Tage",MAX(0,(MIN(DATE(2027,9,0),IF(Mitarbeiter!$D177="",DATE(2027,9,0),Mitarbeiter!$D177),TODAY()))-(MAX(DATE(2027,8,1),Mitarbeiter!$C177))+1),MAX(0,NETWORKDAYS(MAX(DATE(2027,8,1),Mitarbeiter!$C177),MIN(DATE(2027,9,0),IF(Mitarbeiter!$D177="",DATE(2027,9,0),Mitarbeiter!$D177),TODAY()),Einstellungen!$F$13:$F$67)))*N(Mitarbeiter!$E177)/IF(Einstellungen!$C$11="7 Tage",7,5),N('Ist-Stunden'!Y177)+(N(Krankheitstage!AL177)+N(Krankheitstage!AX177))*N($C177))))</f>
        <v/>
      </c>
      <c r="BD177" s="76">
        <f>IF($B177="",0,IF(Einstellungen!$C$10="Ja",MAX(IF(Einstellungen!$C$11="7 Tage",MAX(0,(MIN(DATE(2027,10,0),IF(Mitarbeiter!$D177="",DATE(2027,10,0),Mitarbeiter!$D177),TODAY()))-(MAX(DATE(2027,9,1),Mitarbeiter!$C177))+1),MAX(0,NETWORKDAYS(MAX(DATE(2027,9,1),Mitarbeiter!$C177),MIN(DATE(2027,10,0),IF(Mitarbeiter!$D177="",DATE(2027,10,0),Mitarbeiter!$D177),TODAY()),Einstellungen!$F$13:$F$67)))*N(Mitarbeiter!$E177)/IF(Einstellungen!$C$11="7 Tage",7,5),N('Ist-Stunden'!Z177)),MAX(IF(Einstellungen!$C$11="7 Tage",MAX(0,(MIN(DATE(2027,10,0),IF(Mitarbeiter!$D177="",DATE(2027,10,0),Mitarbeiter!$D177),TODAY()))-(MAX(DATE(2027,9,1),Mitarbeiter!$C177))+1),MAX(0,NETWORKDAYS(MAX(DATE(2027,9,1),Mitarbeiter!$C177),MIN(DATE(2027,10,0),IF(Mitarbeiter!$D177="",DATE(2027,10,0),Mitarbeiter!$D177),TODAY()),Einstellungen!$F$13:$F$67)))*N(Mitarbeiter!$E177)/IF(Einstellungen!$C$11="7 Tage",7,5),N('Ist-Stunden'!Z177)+(N(Krankheitstage!AM177)+N(Krankheitstage!AY177))*N($C177))))</f>
        <v/>
      </c>
      <c r="BE177" s="76">
        <f>IF($B177="",0,IF(Einstellungen!$C$10="Ja",MAX(IF(Einstellungen!$C$11="7 Tage",MAX(0,(MIN(DATE(2027,11,0),IF(Mitarbeiter!$D177="",DATE(2027,11,0),Mitarbeiter!$D177),TODAY()))-(MAX(DATE(2027,10,1),Mitarbeiter!$C177))+1),MAX(0,NETWORKDAYS(MAX(DATE(2027,10,1),Mitarbeiter!$C177),MIN(DATE(2027,11,0),IF(Mitarbeiter!$D177="",DATE(2027,11,0),Mitarbeiter!$D177),TODAY()),Einstellungen!$F$13:$F$67)))*N(Mitarbeiter!$E177)/IF(Einstellungen!$C$11="7 Tage",7,5),N('Ist-Stunden'!AA177)),MAX(IF(Einstellungen!$C$11="7 Tage",MAX(0,(MIN(DATE(2027,11,0),IF(Mitarbeiter!$D177="",DATE(2027,11,0),Mitarbeiter!$D177),TODAY()))-(MAX(DATE(2027,10,1),Mitarbeiter!$C177))+1),MAX(0,NETWORKDAYS(MAX(DATE(2027,10,1),Mitarbeiter!$C177),MIN(DATE(2027,11,0),IF(Mitarbeiter!$D177="",DATE(2027,11,0),Mitarbeiter!$D177),TODAY()),Einstellungen!$F$13:$F$67)))*N(Mitarbeiter!$E177)/IF(Einstellungen!$C$11="7 Tage",7,5),N('Ist-Stunden'!AA177)+(N(Krankheitstage!AN177)+N(Krankheitstage!AZ177))*N($C177))))</f>
        <v/>
      </c>
      <c r="BF177" s="76">
        <f>IF($B177="",0,IF(Einstellungen!$C$10="Ja",MAX(IF(Einstellungen!$C$11="7 Tage",MAX(0,(MIN(DATE(2027,12,0),IF(Mitarbeiter!$D177="",DATE(2027,12,0),Mitarbeiter!$D177),TODAY()))-(MAX(DATE(2027,11,1),Mitarbeiter!$C177))+1),MAX(0,NETWORKDAYS(MAX(DATE(2027,11,1),Mitarbeiter!$C177),MIN(DATE(2027,12,0),IF(Mitarbeiter!$D177="",DATE(2027,12,0),Mitarbeiter!$D177),TODAY()),Einstellungen!$F$13:$F$67)))*N(Mitarbeiter!$E177)/IF(Einstellungen!$C$11="7 Tage",7,5),N('Ist-Stunden'!AB177)),MAX(IF(Einstellungen!$C$11="7 Tage",MAX(0,(MIN(DATE(2027,12,0),IF(Mitarbeiter!$D177="",DATE(2027,12,0),Mitarbeiter!$D177),TODAY()))-(MAX(DATE(2027,11,1),Mitarbeiter!$C177))+1),MAX(0,NETWORKDAYS(MAX(DATE(2027,11,1),Mitarbeiter!$C177),MIN(DATE(2027,12,0),IF(Mitarbeiter!$D177="",DATE(2027,12,0),Mitarbeiter!$D177),TODAY()),Einstellungen!$F$13:$F$67)))*N(Mitarbeiter!$E177)/IF(Einstellungen!$C$11="7 Tage",7,5),N('Ist-Stunden'!AB177)+(N(Krankheitstage!AO177)+N(Krankheitstage!BA177))*N($C177))))</f>
        <v/>
      </c>
      <c r="BG177" s="76">
        <f>IF($B177="",0,IF(Einstellungen!$C$10="Ja",MAX(IF(Einstellungen!$C$11="7 Tage",MAX(0,(MIN(DATE(2027,13,0),IF(Mitarbeiter!$D177="",DATE(2027,13,0),Mitarbeiter!$D177),TODAY()))-(MAX(DATE(2027,12,1),Mitarbeiter!$C177))+1),MAX(0,NETWORKDAYS(MAX(DATE(2027,12,1),Mitarbeiter!$C177),MIN(DATE(2027,13,0),IF(Mitarbeiter!$D177="",DATE(2027,13,0),Mitarbeiter!$D177),TODAY()),Einstellungen!$F$13:$F$67)))*N(Mitarbeiter!$E177)/IF(Einstellungen!$C$11="7 Tage",7,5),N('Ist-Stunden'!AC177)),MAX(IF(Einstellungen!$C$11="7 Tage",MAX(0,(MIN(DATE(2027,13,0),IF(Mitarbeiter!$D177="",DATE(2027,13,0),Mitarbeiter!$D177),TODAY()))-(MAX(DATE(2027,12,1),Mitarbeiter!$C177))+1),MAX(0,NETWORKDAYS(MAX(DATE(2027,12,1),Mitarbeiter!$C177),MIN(DATE(2027,13,0),IF(Mitarbeiter!$D177="",DATE(2027,13,0),Mitarbeiter!$D177),TODAY()),Einstellungen!$F$13:$F$67)))*N(Mitarbeiter!$E177)/IF(Einstellungen!$C$11="7 Tage",7,5),N('Ist-Stunden'!AC177)+(N(Krankheitstage!AP177)+N(Krankheitstage!BB177))*N($C177))))</f>
        <v/>
      </c>
      <c r="BH177" s="76">
        <f>IF($B177="",0,IF(Einstellungen!$C$10="Ja",MAX(IF(Einstellungen!$C$11="7 Tage",MAX(0,(MIN(DATE(2028,2,0),IF(Mitarbeiter!$D177="",DATE(2028,2,0),Mitarbeiter!$D177),TODAY()))-(MAX(DATE(2028,1,1),Mitarbeiter!$C177))+1),MAX(0,NETWORKDAYS(MAX(DATE(2028,1,1),Mitarbeiter!$C177),MIN(DATE(2028,2,0),IF(Mitarbeiter!$D177="",DATE(2028,2,0),Mitarbeiter!$D177),TODAY()),Einstellungen!$F$13:$F$67)))*N(Mitarbeiter!$E177)/IF(Einstellungen!$C$11="7 Tage",7,5),N('Ist-Stunden'!AD177)),MAX(IF(Einstellungen!$C$11="7 Tage",MAX(0,(MIN(DATE(2028,2,0),IF(Mitarbeiter!$D177="",DATE(2028,2,0),Mitarbeiter!$D177),TODAY()))-(MAX(DATE(2028,1,1),Mitarbeiter!$C177))+1),MAX(0,NETWORKDAYS(MAX(DATE(2028,1,1),Mitarbeiter!$C177),MIN(DATE(2028,2,0),IF(Mitarbeiter!$D177="",DATE(2028,2,0),Mitarbeiter!$D177),TODAY()),Einstellungen!$F$13:$F$67)))*N(Mitarbeiter!$E177)/IF(Einstellungen!$C$11="7 Tage",7,5),N('Ist-Stunden'!AD177)+(N(Krankheitstage!BC177)+N(Krankheitstage!BO177))*N($C177))))</f>
        <v/>
      </c>
      <c r="BI177" s="76">
        <f>IF($B177="",0,IF(Einstellungen!$C$10="Ja",MAX(IF(Einstellungen!$C$11="7 Tage",MAX(0,(MIN(DATE(2028,3,0),IF(Mitarbeiter!$D177="",DATE(2028,3,0),Mitarbeiter!$D177),TODAY()))-(MAX(DATE(2028,2,1),Mitarbeiter!$C177))+1),MAX(0,NETWORKDAYS(MAX(DATE(2028,2,1),Mitarbeiter!$C177),MIN(DATE(2028,3,0),IF(Mitarbeiter!$D177="",DATE(2028,3,0),Mitarbeiter!$D177),TODAY()),Einstellungen!$F$13:$F$67)))*N(Mitarbeiter!$E177)/IF(Einstellungen!$C$11="7 Tage",7,5),N('Ist-Stunden'!AE177)),MAX(IF(Einstellungen!$C$11="7 Tage",MAX(0,(MIN(DATE(2028,3,0),IF(Mitarbeiter!$D177="",DATE(2028,3,0),Mitarbeiter!$D177),TODAY()))-(MAX(DATE(2028,2,1),Mitarbeiter!$C177))+1),MAX(0,NETWORKDAYS(MAX(DATE(2028,2,1),Mitarbeiter!$C177),MIN(DATE(2028,3,0),IF(Mitarbeiter!$D177="",DATE(2028,3,0),Mitarbeiter!$D177),TODAY()),Einstellungen!$F$13:$F$67)))*N(Mitarbeiter!$E177)/IF(Einstellungen!$C$11="7 Tage",7,5),N('Ist-Stunden'!AE177)+(N(Krankheitstage!BD177)+N(Krankheitstage!BP177))*N($C177))))</f>
        <v/>
      </c>
      <c r="BJ177" s="76">
        <f>IF($B177="",0,IF(Einstellungen!$C$10="Ja",MAX(IF(Einstellungen!$C$11="7 Tage",MAX(0,(MIN(DATE(2028,4,0),IF(Mitarbeiter!$D177="",DATE(2028,4,0),Mitarbeiter!$D177),TODAY()))-(MAX(DATE(2028,3,1),Mitarbeiter!$C177))+1),MAX(0,NETWORKDAYS(MAX(DATE(2028,3,1),Mitarbeiter!$C177),MIN(DATE(2028,4,0),IF(Mitarbeiter!$D177="",DATE(2028,4,0),Mitarbeiter!$D177),TODAY()),Einstellungen!$F$13:$F$67)))*N(Mitarbeiter!$E177)/IF(Einstellungen!$C$11="7 Tage",7,5),N('Ist-Stunden'!AF177)),MAX(IF(Einstellungen!$C$11="7 Tage",MAX(0,(MIN(DATE(2028,4,0),IF(Mitarbeiter!$D177="",DATE(2028,4,0),Mitarbeiter!$D177),TODAY()))-(MAX(DATE(2028,3,1),Mitarbeiter!$C177))+1),MAX(0,NETWORKDAYS(MAX(DATE(2028,3,1),Mitarbeiter!$C177),MIN(DATE(2028,4,0),IF(Mitarbeiter!$D177="",DATE(2028,4,0),Mitarbeiter!$D177),TODAY()),Einstellungen!$F$13:$F$67)))*N(Mitarbeiter!$E177)/IF(Einstellungen!$C$11="7 Tage",7,5),N('Ist-Stunden'!AF177)+(N(Krankheitstage!BE177)+N(Krankheitstage!BQ177))*N($C177))))</f>
        <v/>
      </c>
      <c r="BK177" s="76">
        <f>IF($B177="",0,IF(Einstellungen!$C$10="Ja",MAX(IF(Einstellungen!$C$11="7 Tage",MAX(0,(MIN(DATE(2028,5,0),IF(Mitarbeiter!$D177="",DATE(2028,5,0),Mitarbeiter!$D177),TODAY()))-(MAX(DATE(2028,4,1),Mitarbeiter!$C177))+1),MAX(0,NETWORKDAYS(MAX(DATE(2028,4,1),Mitarbeiter!$C177),MIN(DATE(2028,5,0),IF(Mitarbeiter!$D177="",DATE(2028,5,0),Mitarbeiter!$D177),TODAY()),Einstellungen!$F$13:$F$67)))*N(Mitarbeiter!$E177)/IF(Einstellungen!$C$11="7 Tage",7,5),N('Ist-Stunden'!AG177)),MAX(IF(Einstellungen!$C$11="7 Tage",MAX(0,(MIN(DATE(2028,5,0),IF(Mitarbeiter!$D177="",DATE(2028,5,0),Mitarbeiter!$D177),TODAY()))-(MAX(DATE(2028,4,1),Mitarbeiter!$C177))+1),MAX(0,NETWORKDAYS(MAX(DATE(2028,4,1),Mitarbeiter!$C177),MIN(DATE(2028,5,0),IF(Mitarbeiter!$D177="",DATE(2028,5,0),Mitarbeiter!$D177),TODAY()),Einstellungen!$F$13:$F$67)))*N(Mitarbeiter!$E177)/IF(Einstellungen!$C$11="7 Tage",7,5),N('Ist-Stunden'!AG177)+(N(Krankheitstage!BF177)+N(Krankheitstage!BR177))*N($C177))))</f>
        <v/>
      </c>
      <c r="BL177" s="76">
        <f>IF($B177="",0,IF(Einstellungen!$C$10="Ja",MAX(IF(Einstellungen!$C$11="7 Tage",MAX(0,(MIN(DATE(2028,6,0),IF(Mitarbeiter!$D177="",DATE(2028,6,0),Mitarbeiter!$D177),TODAY()))-(MAX(DATE(2028,5,1),Mitarbeiter!$C177))+1),MAX(0,NETWORKDAYS(MAX(DATE(2028,5,1),Mitarbeiter!$C177),MIN(DATE(2028,6,0),IF(Mitarbeiter!$D177="",DATE(2028,6,0),Mitarbeiter!$D177),TODAY()),Einstellungen!$F$13:$F$67)))*N(Mitarbeiter!$E177)/IF(Einstellungen!$C$11="7 Tage",7,5),N('Ist-Stunden'!AH177)),MAX(IF(Einstellungen!$C$11="7 Tage",MAX(0,(MIN(DATE(2028,6,0),IF(Mitarbeiter!$D177="",DATE(2028,6,0),Mitarbeiter!$D177),TODAY()))-(MAX(DATE(2028,5,1),Mitarbeiter!$C177))+1),MAX(0,NETWORKDAYS(MAX(DATE(2028,5,1),Mitarbeiter!$C177),MIN(DATE(2028,6,0),IF(Mitarbeiter!$D177="",DATE(2028,6,0),Mitarbeiter!$D177),TODAY()),Einstellungen!$F$13:$F$67)))*N(Mitarbeiter!$E177)/IF(Einstellungen!$C$11="7 Tage",7,5),N('Ist-Stunden'!AH177)+(N(Krankheitstage!BG177)+N(Krankheitstage!BS177))*N($C177))))</f>
        <v/>
      </c>
      <c r="BM177" s="76">
        <f>IF($B177="",0,IF(Einstellungen!$C$10="Ja",MAX(IF(Einstellungen!$C$11="7 Tage",MAX(0,(MIN(DATE(2028,7,0),IF(Mitarbeiter!$D177="",DATE(2028,7,0),Mitarbeiter!$D177),TODAY()))-(MAX(DATE(2028,6,1),Mitarbeiter!$C177))+1),MAX(0,NETWORKDAYS(MAX(DATE(2028,6,1),Mitarbeiter!$C177),MIN(DATE(2028,7,0),IF(Mitarbeiter!$D177="",DATE(2028,7,0),Mitarbeiter!$D177),TODAY()),Einstellungen!$F$13:$F$67)))*N(Mitarbeiter!$E177)/IF(Einstellungen!$C$11="7 Tage",7,5),N('Ist-Stunden'!AI177)),MAX(IF(Einstellungen!$C$11="7 Tage",MAX(0,(MIN(DATE(2028,7,0),IF(Mitarbeiter!$D177="",DATE(2028,7,0),Mitarbeiter!$D177),TODAY()))-(MAX(DATE(2028,6,1),Mitarbeiter!$C177))+1),MAX(0,NETWORKDAYS(MAX(DATE(2028,6,1),Mitarbeiter!$C177),MIN(DATE(2028,7,0),IF(Mitarbeiter!$D177="",DATE(2028,7,0),Mitarbeiter!$D177),TODAY()),Einstellungen!$F$13:$F$67)))*N(Mitarbeiter!$E177)/IF(Einstellungen!$C$11="7 Tage",7,5),N('Ist-Stunden'!AI177)+(N(Krankheitstage!BH177)+N(Krankheitstage!BT177))*N($C177))))</f>
        <v/>
      </c>
      <c r="BN177" s="76">
        <f>IF($B177="",0,IF(Einstellungen!$C$10="Ja",MAX(IF(Einstellungen!$C$11="7 Tage",MAX(0,(MIN(DATE(2028,8,0),IF(Mitarbeiter!$D177="",DATE(2028,8,0),Mitarbeiter!$D177),TODAY()))-(MAX(DATE(2028,7,1),Mitarbeiter!$C177))+1),MAX(0,NETWORKDAYS(MAX(DATE(2028,7,1),Mitarbeiter!$C177),MIN(DATE(2028,8,0),IF(Mitarbeiter!$D177="",DATE(2028,8,0),Mitarbeiter!$D177),TODAY()),Einstellungen!$F$13:$F$67)))*N(Mitarbeiter!$E177)/IF(Einstellungen!$C$11="7 Tage",7,5),N('Ist-Stunden'!AJ177)),MAX(IF(Einstellungen!$C$11="7 Tage",MAX(0,(MIN(DATE(2028,8,0),IF(Mitarbeiter!$D177="",DATE(2028,8,0),Mitarbeiter!$D177),TODAY()))-(MAX(DATE(2028,7,1),Mitarbeiter!$C177))+1),MAX(0,NETWORKDAYS(MAX(DATE(2028,7,1),Mitarbeiter!$C177),MIN(DATE(2028,8,0),IF(Mitarbeiter!$D177="",DATE(2028,8,0),Mitarbeiter!$D177),TODAY()),Einstellungen!$F$13:$F$67)))*N(Mitarbeiter!$E177)/IF(Einstellungen!$C$11="7 Tage",7,5),N('Ist-Stunden'!AJ177)+(N(Krankheitstage!BI177)+N(Krankheitstage!BU177))*N($C177))))</f>
        <v/>
      </c>
      <c r="BO177" s="76">
        <f>IF($B177="",0,IF(Einstellungen!$C$10="Ja",MAX(IF(Einstellungen!$C$11="7 Tage",MAX(0,(MIN(DATE(2028,9,0),IF(Mitarbeiter!$D177="",DATE(2028,9,0),Mitarbeiter!$D177),TODAY()))-(MAX(DATE(2028,8,1),Mitarbeiter!$C177))+1),MAX(0,NETWORKDAYS(MAX(DATE(2028,8,1),Mitarbeiter!$C177),MIN(DATE(2028,9,0),IF(Mitarbeiter!$D177="",DATE(2028,9,0),Mitarbeiter!$D177),TODAY()),Einstellungen!$F$13:$F$67)))*N(Mitarbeiter!$E177)/IF(Einstellungen!$C$11="7 Tage",7,5),N('Ist-Stunden'!AK177)),MAX(IF(Einstellungen!$C$11="7 Tage",MAX(0,(MIN(DATE(2028,9,0),IF(Mitarbeiter!$D177="",DATE(2028,9,0),Mitarbeiter!$D177),TODAY()))-(MAX(DATE(2028,8,1),Mitarbeiter!$C177))+1),MAX(0,NETWORKDAYS(MAX(DATE(2028,8,1),Mitarbeiter!$C177),MIN(DATE(2028,9,0),IF(Mitarbeiter!$D177="",DATE(2028,9,0),Mitarbeiter!$D177),TODAY()),Einstellungen!$F$13:$F$67)))*N(Mitarbeiter!$E177)/IF(Einstellungen!$C$11="7 Tage",7,5),N('Ist-Stunden'!AK177)+(N(Krankheitstage!BJ177)+N(Krankheitstage!BV177))*N($C177))))</f>
        <v/>
      </c>
      <c r="BP177" s="76">
        <f>IF($B177="",0,IF(Einstellungen!$C$10="Ja",MAX(IF(Einstellungen!$C$11="7 Tage",MAX(0,(MIN(DATE(2028,10,0),IF(Mitarbeiter!$D177="",DATE(2028,10,0),Mitarbeiter!$D177),TODAY()))-(MAX(DATE(2028,9,1),Mitarbeiter!$C177))+1),MAX(0,NETWORKDAYS(MAX(DATE(2028,9,1),Mitarbeiter!$C177),MIN(DATE(2028,10,0),IF(Mitarbeiter!$D177="",DATE(2028,10,0),Mitarbeiter!$D177),TODAY()),Einstellungen!$F$13:$F$67)))*N(Mitarbeiter!$E177)/IF(Einstellungen!$C$11="7 Tage",7,5),N('Ist-Stunden'!AL177)),MAX(IF(Einstellungen!$C$11="7 Tage",MAX(0,(MIN(DATE(2028,10,0),IF(Mitarbeiter!$D177="",DATE(2028,10,0),Mitarbeiter!$D177),TODAY()))-(MAX(DATE(2028,9,1),Mitarbeiter!$C177))+1),MAX(0,NETWORKDAYS(MAX(DATE(2028,9,1),Mitarbeiter!$C177),MIN(DATE(2028,10,0),IF(Mitarbeiter!$D177="",DATE(2028,10,0),Mitarbeiter!$D177),TODAY()),Einstellungen!$F$13:$F$67)))*N(Mitarbeiter!$E177)/IF(Einstellungen!$C$11="7 Tage",7,5),N('Ist-Stunden'!AL177)+(N(Krankheitstage!BK177)+N(Krankheitstage!BW177))*N($C177))))</f>
        <v/>
      </c>
      <c r="BQ177" s="76">
        <f>IF($B177="",0,IF(Einstellungen!$C$10="Ja",MAX(IF(Einstellungen!$C$11="7 Tage",MAX(0,(MIN(DATE(2028,11,0),IF(Mitarbeiter!$D177="",DATE(2028,11,0),Mitarbeiter!$D177),TODAY()))-(MAX(DATE(2028,10,1),Mitarbeiter!$C177))+1),MAX(0,NETWORKDAYS(MAX(DATE(2028,10,1),Mitarbeiter!$C177),MIN(DATE(2028,11,0),IF(Mitarbeiter!$D177="",DATE(2028,11,0),Mitarbeiter!$D177),TODAY()),Einstellungen!$F$13:$F$67)))*N(Mitarbeiter!$E177)/IF(Einstellungen!$C$11="7 Tage",7,5),N('Ist-Stunden'!AM177)),MAX(IF(Einstellungen!$C$11="7 Tage",MAX(0,(MIN(DATE(2028,11,0),IF(Mitarbeiter!$D177="",DATE(2028,11,0),Mitarbeiter!$D177),TODAY()))-(MAX(DATE(2028,10,1),Mitarbeiter!$C177))+1),MAX(0,NETWORKDAYS(MAX(DATE(2028,10,1),Mitarbeiter!$C177),MIN(DATE(2028,11,0),IF(Mitarbeiter!$D177="",DATE(2028,11,0),Mitarbeiter!$D177),TODAY()),Einstellungen!$F$13:$F$67)))*N(Mitarbeiter!$E177)/IF(Einstellungen!$C$11="7 Tage",7,5),N('Ist-Stunden'!AM177)+(N(Krankheitstage!BL177)+N(Krankheitstage!BX177))*N($C177))))</f>
        <v/>
      </c>
      <c r="BR177" s="76">
        <f>IF($B177="",0,IF(Einstellungen!$C$10="Ja",MAX(IF(Einstellungen!$C$11="7 Tage",MAX(0,(MIN(DATE(2028,12,0),IF(Mitarbeiter!$D177="",DATE(2028,12,0),Mitarbeiter!$D177),TODAY()))-(MAX(DATE(2028,11,1),Mitarbeiter!$C177))+1),MAX(0,NETWORKDAYS(MAX(DATE(2028,11,1),Mitarbeiter!$C177),MIN(DATE(2028,12,0),IF(Mitarbeiter!$D177="",DATE(2028,12,0),Mitarbeiter!$D177),TODAY()),Einstellungen!$F$13:$F$67)))*N(Mitarbeiter!$E177)/IF(Einstellungen!$C$11="7 Tage",7,5),N('Ist-Stunden'!AN177)),MAX(IF(Einstellungen!$C$11="7 Tage",MAX(0,(MIN(DATE(2028,12,0),IF(Mitarbeiter!$D177="",DATE(2028,12,0),Mitarbeiter!$D177),TODAY()))-(MAX(DATE(2028,11,1),Mitarbeiter!$C177))+1),MAX(0,NETWORKDAYS(MAX(DATE(2028,11,1),Mitarbeiter!$C177),MIN(DATE(2028,12,0),IF(Mitarbeiter!$D177="",DATE(2028,12,0),Mitarbeiter!$D177),TODAY()),Einstellungen!$F$13:$F$67)))*N(Mitarbeiter!$E177)/IF(Einstellungen!$C$11="7 Tage",7,5),N('Ist-Stunden'!AN177)+(N(Krankheitstage!BM177)+N(Krankheitstage!BY177))*N($C177))))</f>
        <v/>
      </c>
      <c r="BS177" s="76">
        <f>IF($B177="",0,IF(Einstellungen!$C$10="Ja",MAX(IF(Einstellungen!$C$11="7 Tage",MAX(0,(MIN(DATE(2028,13,0),IF(Mitarbeiter!$D177="",DATE(2028,13,0),Mitarbeiter!$D177),TODAY()))-(MAX(DATE(2028,12,1),Mitarbeiter!$C177))+1),MAX(0,NETWORKDAYS(MAX(DATE(2028,12,1),Mitarbeiter!$C177),MIN(DATE(2028,13,0),IF(Mitarbeiter!$D177="",DATE(2028,13,0),Mitarbeiter!$D177),TODAY()),Einstellungen!$F$13:$F$67)))*N(Mitarbeiter!$E177)/IF(Einstellungen!$C$11="7 Tage",7,5),N('Ist-Stunden'!AO177)),MAX(IF(Einstellungen!$C$11="7 Tage",MAX(0,(MIN(DATE(2028,13,0),IF(Mitarbeiter!$D177="",DATE(2028,13,0),Mitarbeiter!$D177),TODAY()))-(MAX(DATE(2028,12,1),Mitarbeiter!$C177))+1),MAX(0,NETWORKDAYS(MAX(DATE(2028,12,1),Mitarbeiter!$C177),MIN(DATE(2028,13,0),IF(Mitarbeiter!$D177="",DATE(2028,13,0),Mitarbeiter!$D177),TODAY()),Einstellungen!$F$13:$F$67)))*N(Mitarbeiter!$E177)/IF(Einstellungen!$C$11="7 Tage",7,5),N('Ist-Stunden'!AO177)+(N(Krankheitstage!BN177)+N(Krankheitstage!BZ177))*N($C177))))</f>
        <v/>
      </c>
      <c r="BT177" s="76">
        <f>IF($B177="",0,IF(Einstellungen!$C$10="Ja",MAX(IF(Einstellungen!$C$11="7 Tage",MAX(0,(MIN(DATE(2029,2,0),IF(Mitarbeiter!$D177="",DATE(2029,2,0),Mitarbeiter!$D177),TODAY()))-(MAX(DATE(2029,1,1),Mitarbeiter!$C177))+1),MAX(0,NETWORKDAYS(MAX(DATE(2029,1,1),Mitarbeiter!$C177),MIN(DATE(2029,2,0),IF(Mitarbeiter!$D177="",DATE(2029,2,0),Mitarbeiter!$D177),TODAY()),Einstellungen!$F$13:$F$67)))*N(Mitarbeiter!$E177)/IF(Einstellungen!$C$11="7 Tage",7,5),N('Ist-Stunden'!AP177)),MAX(IF(Einstellungen!$C$11="7 Tage",MAX(0,(MIN(DATE(2029,2,0),IF(Mitarbeiter!$D177="",DATE(2029,2,0),Mitarbeiter!$D177),TODAY()))-(MAX(DATE(2029,1,1),Mitarbeiter!$C177))+1),MAX(0,NETWORKDAYS(MAX(DATE(2029,1,1),Mitarbeiter!$C177),MIN(DATE(2029,2,0),IF(Mitarbeiter!$D177="",DATE(2029,2,0),Mitarbeiter!$D177),TODAY()),Einstellungen!$F$13:$F$67)))*N(Mitarbeiter!$E177)/IF(Einstellungen!$C$11="7 Tage",7,5),N('Ist-Stunden'!AP177)+(N(Krankheitstage!CA177)+N(Krankheitstage!CM177))*N($C177))))</f>
        <v/>
      </c>
      <c r="BU177" s="76">
        <f>IF($B177="",0,IF(Einstellungen!$C$10="Ja",MAX(IF(Einstellungen!$C$11="7 Tage",MAX(0,(MIN(DATE(2029,3,0),IF(Mitarbeiter!$D177="",DATE(2029,3,0),Mitarbeiter!$D177),TODAY()))-(MAX(DATE(2029,2,1),Mitarbeiter!$C177))+1),MAX(0,NETWORKDAYS(MAX(DATE(2029,2,1),Mitarbeiter!$C177),MIN(DATE(2029,3,0),IF(Mitarbeiter!$D177="",DATE(2029,3,0),Mitarbeiter!$D177),TODAY()),Einstellungen!$F$13:$F$67)))*N(Mitarbeiter!$E177)/IF(Einstellungen!$C$11="7 Tage",7,5),N('Ist-Stunden'!AQ177)),MAX(IF(Einstellungen!$C$11="7 Tage",MAX(0,(MIN(DATE(2029,3,0),IF(Mitarbeiter!$D177="",DATE(2029,3,0),Mitarbeiter!$D177),TODAY()))-(MAX(DATE(2029,2,1),Mitarbeiter!$C177))+1),MAX(0,NETWORKDAYS(MAX(DATE(2029,2,1),Mitarbeiter!$C177),MIN(DATE(2029,3,0),IF(Mitarbeiter!$D177="",DATE(2029,3,0),Mitarbeiter!$D177),TODAY()),Einstellungen!$F$13:$F$67)))*N(Mitarbeiter!$E177)/IF(Einstellungen!$C$11="7 Tage",7,5),N('Ist-Stunden'!AQ177)+(N(Krankheitstage!CB177)+N(Krankheitstage!CN177))*N($C177))))</f>
        <v/>
      </c>
      <c r="BV177" s="76">
        <f>IF($B177="",0,IF(Einstellungen!$C$10="Ja",MAX(IF(Einstellungen!$C$11="7 Tage",MAX(0,(MIN(DATE(2029,4,0),IF(Mitarbeiter!$D177="",DATE(2029,4,0),Mitarbeiter!$D177),TODAY()))-(MAX(DATE(2029,3,1),Mitarbeiter!$C177))+1),MAX(0,NETWORKDAYS(MAX(DATE(2029,3,1),Mitarbeiter!$C177),MIN(DATE(2029,4,0),IF(Mitarbeiter!$D177="",DATE(2029,4,0),Mitarbeiter!$D177),TODAY()),Einstellungen!$F$13:$F$67)))*N(Mitarbeiter!$E177)/IF(Einstellungen!$C$11="7 Tage",7,5),N('Ist-Stunden'!AR177)),MAX(IF(Einstellungen!$C$11="7 Tage",MAX(0,(MIN(DATE(2029,4,0),IF(Mitarbeiter!$D177="",DATE(2029,4,0),Mitarbeiter!$D177),TODAY()))-(MAX(DATE(2029,3,1),Mitarbeiter!$C177))+1),MAX(0,NETWORKDAYS(MAX(DATE(2029,3,1),Mitarbeiter!$C177),MIN(DATE(2029,4,0),IF(Mitarbeiter!$D177="",DATE(2029,4,0),Mitarbeiter!$D177),TODAY()),Einstellungen!$F$13:$F$67)))*N(Mitarbeiter!$E177)/IF(Einstellungen!$C$11="7 Tage",7,5),N('Ist-Stunden'!AR177)+(N(Krankheitstage!CC177)+N(Krankheitstage!CO177))*N($C177))))</f>
        <v/>
      </c>
      <c r="BW177" s="76">
        <f>IF($B177="",0,IF(Einstellungen!$C$10="Ja",MAX(IF(Einstellungen!$C$11="7 Tage",MAX(0,(MIN(DATE(2029,5,0),IF(Mitarbeiter!$D177="",DATE(2029,5,0),Mitarbeiter!$D177),TODAY()))-(MAX(DATE(2029,4,1),Mitarbeiter!$C177))+1),MAX(0,NETWORKDAYS(MAX(DATE(2029,4,1),Mitarbeiter!$C177),MIN(DATE(2029,5,0),IF(Mitarbeiter!$D177="",DATE(2029,5,0),Mitarbeiter!$D177),TODAY()),Einstellungen!$F$13:$F$67)))*N(Mitarbeiter!$E177)/IF(Einstellungen!$C$11="7 Tage",7,5),N('Ist-Stunden'!AS177)),MAX(IF(Einstellungen!$C$11="7 Tage",MAX(0,(MIN(DATE(2029,5,0),IF(Mitarbeiter!$D177="",DATE(2029,5,0),Mitarbeiter!$D177),TODAY()))-(MAX(DATE(2029,4,1),Mitarbeiter!$C177))+1),MAX(0,NETWORKDAYS(MAX(DATE(2029,4,1),Mitarbeiter!$C177),MIN(DATE(2029,5,0),IF(Mitarbeiter!$D177="",DATE(2029,5,0),Mitarbeiter!$D177),TODAY()),Einstellungen!$F$13:$F$67)))*N(Mitarbeiter!$E177)/IF(Einstellungen!$C$11="7 Tage",7,5),N('Ist-Stunden'!AS177)+(N(Krankheitstage!CD177)+N(Krankheitstage!CP177))*N($C177))))</f>
        <v/>
      </c>
      <c r="BX177" s="76">
        <f>IF($B177="",0,IF(Einstellungen!$C$10="Ja",MAX(IF(Einstellungen!$C$11="7 Tage",MAX(0,(MIN(DATE(2029,6,0),IF(Mitarbeiter!$D177="",DATE(2029,6,0),Mitarbeiter!$D177),TODAY()))-(MAX(DATE(2029,5,1),Mitarbeiter!$C177))+1),MAX(0,NETWORKDAYS(MAX(DATE(2029,5,1),Mitarbeiter!$C177),MIN(DATE(2029,6,0),IF(Mitarbeiter!$D177="",DATE(2029,6,0),Mitarbeiter!$D177),TODAY()),Einstellungen!$F$13:$F$67)))*N(Mitarbeiter!$E177)/IF(Einstellungen!$C$11="7 Tage",7,5),N('Ist-Stunden'!AT177)),MAX(IF(Einstellungen!$C$11="7 Tage",MAX(0,(MIN(DATE(2029,6,0),IF(Mitarbeiter!$D177="",DATE(2029,6,0),Mitarbeiter!$D177),TODAY()))-(MAX(DATE(2029,5,1),Mitarbeiter!$C177))+1),MAX(0,NETWORKDAYS(MAX(DATE(2029,5,1),Mitarbeiter!$C177),MIN(DATE(2029,6,0),IF(Mitarbeiter!$D177="",DATE(2029,6,0),Mitarbeiter!$D177),TODAY()),Einstellungen!$F$13:$F$67)))*N(Mitarbeiter!$E177)/IF(Einstellungen!$C$11="7 Tage",7,5),N('Ist-Stunden'!AT177)+(N(Krankheitstage!CE177)+N(Krankheitstage!CQ177))*N($C177))))</f>
        <v/>
      </c>
      <c r="BY177" s="76">
        <f>IF($B177="",0,IF(Einstellungen!$C$10="Ja",MAX(IF(Einstellungen!$C$11="7 Tage",MAX(0,(MIN(DATE(2029,7,0),IF(Mitarbeiter!$D177="",DATE(2029,7,0),Mitarbeiter!$D177),TODAY()))-(MAX(DATE(2029,6,1),Mitarbeiter!$C177))+1),MAX(0,NETWORKDAYS(MAX(DATE(2029,6,1),Mitarbeiter!$C177),MIN(DATE(2029,7,0),IF(Mitarbeiter!$D177="",DATE(2029,7,0),Mitarbeiter!$D177),TODAY()),Einstellungen!$F$13:$F$67)))*N(Mitarbeiter!$E177)/IF(Einstellungen!$C$11="7 Tage",7,5),N('Ist-Stunden'!AU177)),MAX(IF(Einstellungen!$C$11="7 Tage",MAX(0,(MIN(DATE(2029,7,0),IF(Mitarbeiter!$D177="",DATE(2029,7,0),Mitarbeiter!$D177),TODAY()))-(MAX(DATE(2029,6,1),Mitarbeiter!$C177))+1),MAX(0,NETWORKDAYS(MAX(DATE(2029,6,1),Mitarbeiter!$C177),MIN(DATE(2029,7,0),IF(Mitarbeiter!$D177="",DATE(2029,7,0),Mitarbeiter!$D177),TODAY()),Einstellungen!$F$13:$F$67)))*N(Mitarbeiter!$E177)/IF(Einstellungen!$C$11="7 Tage",7,5),N('Ist-Stunden'!AU177)+(N(Krankheitstage!CF177)+N(Krankheitstage!CR177))*N($C177))))</f>
        <v/>
      </c>
      <c r="BZ177" s="76">
        <f>IF($B177="",0,IF(Einstellungen!$C$10="Ja",MAX(IF(Einstellungen!$C$11="7 Tage",MAX(0,(MIN(DATE(2029,8,0),IF(Mitarbeiter!$D177="",DATE(2029,8,0),Mitarbeiter!$D177),TODAY()))-(MAX(DATE(2029,7,1),Mitarbeiter!$C177))+1),MAX(0,NETWORKDAYS(MAX(DATE(2029,7,1),Mitarbeiter!$C177),MIN(DATE(2029,8,0),IF(Mitarbeiter!$D177="",DATE(2029,8,0),Mitarbeiter!$D177),TODAY()),Einstellungen!$F$13:$F$67)))*N(Mitarbeiter!$E177)/IF(Einstellungen!$C$11="7 Tage",7,5),N('Ist-Stunden'!AV177)),MAX(IF(Einstellungen!$C$11="7 Tage",MAX(0,(MIN(DATE(2029,8,0),IF(Mitarbeiter!$D177="",DATE(2029,8,0),Mitarbeiter!$D177),TODAY()))-(MAX(DATE(2029,7,1),Mitarbeiter!$C177))+1),MAX(0,NETWORKDAYS(MAX(DATE(2029,7,1),Mitarbeiter!$C177),MIN(DATE(2029,8,0),IF(Mitarbeiter!$D177="",DATE(2029,8,0),Mitarbeiter!$D177),TODAY()),Einstellungen!$F$13:$F$67)))*N(Mitarbeiter!$E177)/IF(Einstellungen!$C$11="7 Tage",7,5),N('Ist-Stunden'!AV177)+(N(Krankheitstage!CG177)+N(Krankheitstage!CS177))*N($C177))))</f>
        <v/>
      </c>
      <c r="CA177" s="76">
        <f>IF($B177="",0,IF(Einstellungen!$C$10="Ja",MAX(IF(Einstellungen!$C$11="7 Tage",MAX(0,(MIN(DATE(2029,9,0),IF(Mitarbeiter!$D177="",DATE(2029,9,0),Mitarbeiter!$D177),TODAY()))-(MAX(DATE(2029,8,1),Mitarbeiter!$C177))+1),MAX(0,NETWORKDAYS(MAX(DATE(2029,8,1),Mitarbeiter!$C177),MIN(DATE(2029,9,0),IF(Mitarbeiter!$D177="",DATE(2029,9,0),Mitarbeiter!$D177),TODAY()),Einstellungen!$F$13:$F$67)))*N(Mitarbeiter!$E177)/IF(Einstellungen!$C$11="7 Tage",7,5),N('Ist-Stunden'!AW177)),MAX(IF(Einstellungen!$C$11="7 Tage",MAX(0,(MIN(DATE(2029,9,0),IF(Mitarbeiter!$D177="",DATE(2029,9,0),Mitarbeiter!$D177),TODAY()))-(MAX(DATE(2029,8,1),Mitarbeiter!$C177))+1),MAX(0,NETWORKDAYS(MAX(DATE(2029,8,1),Mitarbeiter!$C177),MIN(DATE(2029,9,0),IF(Mitarbeiter!$D177="",DATE(2029,9,0),Mitarbeiter!$D177),TODAY()),Einstellungen!$F$13:$F$67)))*N(Mitarbeiter!$E177)/IF(Einstellungen!$C$11="7 Tage",7,5),N('Ist-Stunden'!AW177)+(N(Krankheitstage!CH177)+N(Krankheitstage!CT177))*N($C177))))</f>
        <v/>
      </c>
      <c r="CB177" s="76">
        <f>IF($B177="",0,IF(Einstellungen!$C$10="Ja",MAX(IF(Einstellungen!$C$11="7 Tage",MAX(0,(MIN(DATE(2029,10,0),IF(Mitarbeiter!$D177="",DATE(2029,10,0),Mitarbeiter!$D177),TODAY()))-(MAX(DATE(2029,9,1),Mitarbeiter!$C177))+1),MAX(0,NETWORKDAYS(MAX(DATE(2029,9,1),Mitarbeiter!$C177),MIN(DATE(2029,10,0),IF(Mitarbeiter!$D177="",DATE(2029,10,0),Mitarbeiter!$D177),TODAY()),Einstellungen!$F$13:$F$67)))*N(Mitarbeiter!$E177)/IF(Einstellungen!$C$11="7 Tage",7,5),N('Ist-Stunden'!AX177)),MAX(IF(Einstellungen!$C$11="7 Tage",MAX(0,(MIN(DATE(2029,10,0),IF(Mitarbeiter!$D177="",DATE(2029,10,0),Mitarbeiter!$D177),TODAY()))-(MAX(DATE(2029,9,1),Mitarbeiter!$C177))+1),MAX(0,NETWORKDAYS(MAX(DATE(2029,9,1),Mitarbeiter!$C177),MIN(DATE(2029,10,0),IF(Mitarbeiter!$D177="",DATE(2029,10,0),Mitarbeiter!$D177),TODAY()),Einstellungen!$F$13:$F$67)))*N(Mitarbeiter!$E177)/IF(Einstellungen!$C$11="7 Tage",7,5),N('Ist-Stunden'!AX177)+(N(Krankheitstage!CI177)+N(Krankheitstage!CU177))*N($C177))))</f>
        <v/>
      </c>
      <c r="CC177" s="76">
        <f>IF($B177="",0,IF(Einstellungen!$C$10="Ja",MAX(IF(Einstellungen!$C$11="7 Tage",MAX(0,(MIN(DATE(2029,11,0),IF(Mitarbeiter!$D177="",DATE(2029,11,0),Mitarbeiter!$D177),TODAY()))-(MAX(DATE(2029,10,1),Mitarbeiter!$C177))+1),MAX(0,NETWORKDAYS(MAX(DATE(2029,10,1),Mitarbeiter!$C177),MIN(DATE(2029,11,0),IF(Mitarbeiter!$D177="",DATE(2029,11,0),Mitarbeiter!$D177),TODAY()),Einstellungen!$F$13:$F$67)))*N(Mitarbeiter!$E177)/IF(Einstellungen!$C$11="7 Tage",7,5),N('Ist-Stunden'!AY177)),MAX(IF(Einstellungen!$C$11="7 Tage",MAX(0,(MIN(DATE(2029,11,0),IF(Mitarbeiter!$D177="",DATE(2029,11,0),Mitarbeiter!$D177),TODAY()))-(MAX(DATE(2029,10,1),Mitarbeiter!$C177))+1),MAX(0,NETWORKDAYS(MAX(DATE(2029,10,1),Mitarbeiter!$C177),MIN(DATE(2029,11,0),IF(Mitarbeiter!$D177="",DATE(2029,11,0),Mitarbeiter!$D177),TODAY()),Einstellungen!$F$13:$F$67)))*N(Mitarbeiter!$E177)/IF(Einstellungen!$C$11="7 Tage",7,5),N('Ist-Stunden'!AY177)+(N(Krankheitstage!CJ177)+N(Krankheitstage!CV177))*N($C177))))</f>
        <v/>
      </c>
      <c r="CD177" s="76">
        <f>IF($B177="",0,IF(Einstellungen!$C$10="Ja",MAX(IF(Einstellungen!$C$11="7 Tage",MAX(0,(MIN(DATE(2029,12,0),IF(Mitarbeiter!$D177="",DATE(2029,12,0),Mitarbeiter!$D177),TODAY()))-(MAX(DATE(2029,11,1),Mitarbeiter!$C177))+1),MAX(0,NETWORKDAYS(MAX(DATE(2029,11,1),Mitarbeiter!$C177),MIN(DATE(2029,12,0),IF(Mitarbeiter!$D177="",DATE(2029,12,0),Mitarbeiter!$D177),TODAY()),Einstellungen!$F$13:$F$67)))*N(Mitarbeiter!$E177)/IF(Einstellungen!$C$11="7 Tage",7,5),N('Ist-Stunden'!AZ177)),MAX(IF(Einstellungen!$C$11="7 Tage",MAX(0,(MIN(DATE(2029,12,0),IF(Mitarbeiter!$D177="",DATE(2029,12,0),Mitarbeiter!$D177),TODAY()))-(MAX(DATE(2029,11,1),Mitarbeiter!$C177))+1),MAX(0,NETWORKDAYS(MAX(DATE(2029,11,1),Mitarbeiter!$C177),MIN(DATE(2029,12,0),IF(Mitarbeiter!$D177="",DATE(2029,12,0),Mitarbeiter!$D177),TODAY()),Einstellungen!$F$13:$F$67)))*N(Mitarbeiter!$E177)/IF(Einstellungen!$C$11="7 Tage",7,5),N('Ist-Stunden'!AZ177)+(N(Krankheitstage!CK177)+N(Krankheitstage!CW177))*N($C177))))</f>
        <v/>
      </c>
      <c r="CE177" s="76">
        <f>IF($B177="",0,IF(Einstellungen!$C$10="Ja",MAX(IF(Einstellungen!$C$11="7 Tage",MAX(0,(MIN(DATE(2029,13,0),IF(Mitarbeiter!$D177="",DATE(2029,13,0),Mitarbeiter!$D177),TODAY()))-(MAX(DATE(2029,12,1),Mitarbeiter!$C177))+1),MAX(0,NETWORKDAYS(MAX(DATE(2029,12,1),Mitarbeiter!$C177),MIN(DATE(2029,13,0),IF(Mitarbeiter!$D177="",DATE(2029,13,0),Mitarbeiter!$D177),TODAY()),Einstellungen!$F$13:$F$67)))*N(Mitarbeiter!$E177)/IF(Einstellungen!$C$11="7 Tage",7,5),N('Ist-Stunden'!BA177)),MAX(IF(Einstellungen!$C$11="7 Tage",MAX(0,(MIN(DATE(2029,13,0),IF(Mitarbeiter!$D177="",DATE(2029,13,0),Mitarbeiter!$D177),TODAY()))-(MAX(DATE(2029,12,1),Mitarbeiter!$C177))+1),MAX(0,NETWORKDAYS(MAX(DATE(2029,12,1),Mitarbeiter!$C177),MIN(DATE(2029,13,0),IF(Mitarbeiter!$D177="",DATE(2029,13,0),Mitarbeiter!$D177),TODAY()),Einstellungen!$F$13:$F$67)))*N(Mitarbeiter!$E177)/IF(Einstellungen!$C$11="7 Tage",7,5),N('Ist-Stunden'!BA177)+(N(Krankheitstage!CL177)+N(Krankheitstage!CX177))*N($C177))))</f>
        <v/>
      </c>
      <c r="CF177" s="76">
        <f>IF($B177="",0,IF(Einstellungen!$C$10="Ja",MAX(IF(Einstellungen!$C$11="7 Tage",MAX(0,(MIN(DATE(2030,2,0),IF(Mitarbeiter!$D177="",DATE(2030,2,0),Mitarbeiter!$D177),TODAY()))-(MAX(DATE(2030,1,1),Mitarbeiter!$C177))+1),MAX(0,NETWORKDAYS(MAX(DATE(2030,1,1),Mitarbeiter!$C177),MIN(DATE(2030,2,0),IF(Mitarbeiter!$D177="",DATE(2030,2,0),Mitarbeiter!$D177),TODAY()),Einstellungen!$F$13:$F$67)))*N(Mitarbeiter!$E177)/IF(Einstellungen!$C$11="7 Tage",7,5),N('Ist-Stunden'!BB177)),MAX(IF(Einstellungen!$C$11="7 Tage",MAX(0,(MIN(DATE(2030,2,0),IF(Mitarbeiter!$D177="",DATE(2030,2,0),Mitarbeiter!$D177),TODAY()))-(MAX(DATE(2030,1,1),Mitarbeiter!$C177))+1),MAX(0,NETWORKDAYS(MAX(DATE(2030,1,1),Mitarbeiter!$C177),MIN(DATE(2030,2,0),IF(Mitarbeiter!$D177="",DATE(2030,2,0),Mitarbeiter!$D177),TODAY()),Einstellungen!$F$13:$F$67)))*N(Mitarbeiter!$E177)/IF(Einstellungen!$C$11="7 Tage",7,5),N('Ist-Stunden'!BB177)+(N(Krankheitstage!CY177)+N(Krankheitstage!DK177))*N($C177))))</f>
        <v/>
      </c>
      <c r="CG177" s="76">
        <f>IF($B177="",0,IF(Einstellungen!$C$10="Ja",MAX(IF(Einstellungen!$C$11="7 Tage",MAX(0,(MIN(DATE(2030,3,0),IF(Mitarbeiter!$D177="",DATE(2030,3,0),Mitarbeiter!$D177),TODAY()))-(MAX(DATE(2030,2,1),Mitarbeiter!$C177))+1),MAX(0,NETWORKDAYS(MAX(DATE(2030,2,1),Mitarbeiter!$C177),MIN(DATE(2030,3,0),IF(Mitarbeiter!$D177="",DATE(2030,3,0),Mitarbeiter!$D177),TODAY()),Einstellungen!$F$13:$F$67)))*N(Mitarbeiter!$E177)/IF(Einstellungen!$C$11="7 Tage",7,5),N('Ist-Stunden'!BC177)),MAX(IF(Einstellungen!$C$11="7 Tage",MAX(0,(MIN(DATE(2030,3,0),IF(Mitarbeiter!$D177="",DATE(2030,3,0),Mitarbeiter!$D177),TODAY()))-(MAX(DATE(2030,2,1),Mitarbeiter!$C177))+1),MAX(0,NETWORKDAYS(MAX(DATE(2030,2,1),Mitarbeiter!$C177),MIN(DATE(2030,3,0),IF(Mitarbeiter!$D177="",DATE(2030,3,0),Mitarbeiter!$D177),TODAY()),Einstellungen!$F$13:$F$67)))*N(Mitarbeiter!$E177)/IF(Einstellungen!$C$11="7 Tage",7,5),N('Ist-Stunden'!BC177)+(N(Krankheitstage!CZ177)+N(Krankheitstage!DL177))*N($C177))))</f>
        <v/>
      </c>
      <c r="CH177" s="76">
        <f>IF($B177="",0,IF(Einstellungen!$C$10="Ja",MAX(IF(Einstellungen!$C$11="7 Tage",MAX(0,(MIN(DATE(2030,4,0),IF(Mitarbeiter!$D177="",DATE(2030,4,0),Mitarbeiter!$D177),TODAY()))-(MAX(DATE(2030,3,1),Mitarbeiter!$C177))+1),MAX(0,NETWORKDAYS(MAX(DATE(2030,3,1),Mitarbeiter!$C177),MIN(DATE(2030,4,0),IF(Mitarbeiter!$D177="",DATE(2030,4,0),Mitarbeiter!$D177),TODAY()),Einstellungen!$F$13:$F$67)))*N(Mitarbeiter!$E177)/IF(Einstellungen!$C$11="7 Tage",7,5),N('Ist-Stunden'!BD177)),MAX(IF(Einstellungen!$C$11="7 Tage",MAX(0,(MIN(DATE(2030,4,0),IF(Mitarbeiter!$D177="",DATE(2030,4,0),Mitarbeiter!$D177),TODAY()))-(MAX(DATE(2030,3,1),Mitarbeiter!$C177))+1),MAX(0,NETWORKDAYS(MAX(DATE(2030,3,1),Mitarbeiter!$C177),MIN(DATE(2030,4,0),IF(Mitarbeiter!$D177="",DATE(2030,4,0),Mitarbeiter!$D177),TODAY()),Einstellungen!$F$13:$F$67)))*N(Mitarbeiter!$E177)/IF(Einstellungen!$C$11="7 Tage",7,5),N('Ist-Stunden'!BD177)+(N(Krankheitstage!DA177)+N(Krankheitstage!DM177))*N($C177))))</f>
        <v/>
      </c>
      <c r="CI177" s="76">
        <f>IF($B177="",0,IF(Einstellungen!$C$10="Ja",MAX(IF(Einstellungen!$C$11="7 Tage",MAX(0,(MIN(DATE(2030,5,0),IF(Mitarbeiter!$D177="",DATE(2030,5,0),Mitarbeiter!$D177),TODAY()))-(MAX(DATE(2030,4,1),Mitarbeiter!$C177))+1),MAX(0,NETWORKDAYS(MAX(DATE(2030,4,1),Mitarbeiter!$C177),MIN(DATE(2030,5,0),IF(Mitarbeiter!$D177="",DATE(2030,5,0),Mitarbeiter!$D177),TODAY()),Einstellungen!$F$13:$F$67)))*N(Mitarbeiter!$E177)/IF(Einstellungen!$C$11="7 Tage",7,5),N('Ist-Stunden'!BE177)),MAX(IF(Einstellungen!$C$11="7 Tage",MAX(0,(MIN(DATE(2030,5,0),IF(Mitarbeiter!$D177="",DATE(2030,5,0),Mitarbeiter!$D177),TODAY()))-(MAX(DATE(2030,4,1),Mitarbeiter!$C177))+1),MAX(0,NETWORKDAYS(MAX(DATE(2030,4,1),Mitarbeiter!$C177),MIN(DATE(2030,5,0),IF(Mitarbeiter!$D177="",DATE(2030,5,0),Mitarbeiter!$D177),TODAY()),Einstellungen!$F$13:$F$67)))*N(Mitarbeiter!$E177)/IF(Einstellungen!$C$11="7 Tage",7,5),N('Ist-Stunden'!BE177)+(N(Krankheitstage!DB177)+N(Krankheitstage!DN177))*N($C177))))</f>
        <v/>
      </c>
      <c r="CJ177" s="76">
        <f>IF($B177="",0,IF(Einstellungen!$C$10="Ja",MAX(IF(Einstellungen!$C$11="7 Tage",MAX(0,(MIN(DATE(2030,6,0),IF(Mitarbeiter!$D177="",DATE(2030,6,0),Mitarbeiter!$D177),TODAY()))-(MAX(DATE(2030,5,1),Mitarbeiter!$C177))+1),MAX(0,NETWORKDAYS(MAX(DATE(2030,5,1),Mitarbeiter!$C177),MIN(DATE(2030,6,0),IF(Mitarbeiter!$D177="",DATE(2030,6,0),Mitarbeiter!$D177),TODAY()),Einstellungen!$F$13:$F$67)))*N(Mitarbeiter!$E177)/IF(Einstellungen!$C$11="7 Tage",7,5),N('Ist-Stunden'!BF177)),MAX(IF(Einstellungen!$C$11="7 Tage",MAX(0,(MIN(DATE(2030,6,0),IF(Mitarbeiter!$D177="",DATE(2030,6,0),Mitarbeiter!$D177),TODAY()))-(MAX(DATE(2030,5,1),Mitarbeiter!$C177))+1),MAX(0,NETWORKDAYS(MAX(DATE(2030,5,1),Mitarbeiter!$C177),MIN(DATE(2030,6,0),IF(Mitarbeiter!$D177="",DATE(2030,6,0),Mitarbeiter!$D177),TODAY()),Einstellungen!$F$13:$F$67)))*N(Mitarbeiter!$E177)/IF(Einstellungen!$C$11="7 Tage",7,5),N('Ist-Stunden'!BF177)+(N(Krankheitstage!DC177)+N(Krankheitstage!DO177))*N($C177))))</f>
        <v/>
      </c>
      <c r="CK177" s="76">
        <f>IF($B177="",0,IF(Einstellungen!$C$10="Ja",MAX(IF(Einstellungen!$C$11="7 Tage",MAX(0,(MIN(DATE(2030,7,0),IF(Mitarbeiter!$D177="",DATE(2030,7,0),Mitarbeiter!$D177),TODAY()))-(MAX(DATE(2030,6,1),Mitarbeiter!$C177))+1),MAX(0,NETWORKDAYS(MAX(DATE(2030,6,1),Mitarbeiter!$C177),MIN(DATE(2030,7,0),IF(Mitarbeiter!$D177="",DATE(2030,7,0),Mitarbeiter!$D177),TODAY()),Einstellungen!$F$13:$F$67)))*N(Mitarbeiter!$E177)/IF(Einstellungen!$C$11="7 Tage",7,5),N('Ist-Stunden'!BG177)),MAX(IF(Einstellungen!$C$11="7 Tage",MAX(0,(MIN(DATE(2030,7,0),IF(Mitarbeiter!$D177="",DATE(2030,7,0),Mitarbeiter!$D177),TODAY()))-(MAX(DATE(2030,6,1),Mitarbeiter!$C177))+1),MAX(0,NETWORKDAYS(MAX(DATE(2030,6,1),Mitarbeiter!$C177),MIN(DATE(2030,7,0),IF(Mitarbeiter!$D177="",DATE(2030,7,0),Mitarbeiter!$D177),TODAY()),Einstellungen!$F$13:$F$67)))*N(Mitarbeiter!$E177)/IF(Einstellungen!$C$11="7 Tage",7,5),N('Ist-Stunden'!BG177)+(N(Krankheitstage!DD177)+N(Krankheitstage!DP177))*N($C177))))</f>
        <v/>
      </c>
      <c r="CL177" s="76">
        <f>IF($B177="",0,IF(Einstellungen!$C$10="Ja",MAX(IF(Einstellungen!$C$11="7 Tage",MAX(0,(MIN(DATE(2030,8,0),IF(Mitarbeiter!$D177="",DATE(2030,8,0),Mitarbeiter!$D177),TODAY()))-(MAX(DATE(2030,7,1),Mitarbeiter!$C177))+1),MAX(0,NETWORKDAYS(MAX(DATE(2030,7,1),Mitarbeiter!$C177),MIN(DATE(2030,8,0),IF(Mitarbeiter!$D177="",DATE(2030,8,0),Mitarbeiter!$D177),TODAY()),Einstellungen!$F$13:$F$67)))*N(Mitarbeiter!$E177)/IF(Einstellungen!$C$11="7 Tage",7,5),N('Ist-Stunden'!BH177)),MAX(IF(Einstellungen!$C$11="7 Tage",MAX(0,(MIN(DATE(2030,8,0),IF(Mitarbeiter!$D177="",DATE(2030,8,0),Mitarbeiter!$D177),TODAY()))-(MAX(DATE(2030,7,1),Mitarbeiter!$C177))+1),MAX(0,NETWORKDAYS(MAX(DATE(2030,7,1),Mitarbeiter!$C177),MIN(DATE(2030,8,0),IF(Mitarbeiter!$D177="",DATE(2030,8,0),Mitarbeiter!$D177),TODAY()),Einstellungen!$F$13:$F$67)))*N(Mitarbeiter!$E177)/IF(Einstellungen!$C$11="7 Tage",7,5),N('Ist-Stunden'!BH177)+(N(Krankheitstage!DE177)+N(Krankheitstage!DQ177))*N($C177))))</f>
        <v/>
      </c>
      <c r="CM177" s="76">
        <f>IF($B177="",0,IF(Einstellungen!$C$10="Ja",MAX(IF(Einstellungen!$C$11="7 Tage",MAX(0,(MIN(DATE(2030,9,0),IF(Mitarbeiter!$D177="",DATE(2030,9,0),Mitarbeiter!$D177),TODAY()))-(MAX(DATE(2030,8,1),Mitarbeiter!$C177))+1),MAX(0,NETWORKDAYS(MAX(DATE(2030,8,1),Mitarbeiter!$C177),MIN(DATE(2030,9,0),IF(Mitarbeiter!$D177="",DATE(2030,9,0),Mitarbeiter!$D177),TODAY()),Einstellungen!$F$13:$F$67)))*N(Mitarbeiter!$E177)/IF(Einstellungen!$C$11="7 Tage",7,5),N('Ist-Stunden'!BI177)),MAX(IF(Einstellungen!$C$11="7 Tage",MAX(0,(MIN(DATE(2030,9,0),IF(Mitarbeiter!$D177="",DATE(2030,9,0),Mitarbeiter!$D177),TODAY()))-(MAX(DATE(2030,8,1),Mitarbeiter!$C177))+1),MAX(0,NETWORKDAYS(MAX(DATE(2030,8,1),Mitarbeiter!$C177),MIN(DATE(2030,9,0),IF(Mitarbeiter!$D177="",DATE(2030,9,0),Mitarbeiter!$D177),TODAY()),Einstellungen!$F$13:$F$67)))*N(Mitarbeiter!$E177)/IF(Einstellungen!$C$11="7 Tage",7,5),N('Ist-Stunden'!BI177)+(N(Krankheitstage!DF177)+N(Krankheitstage!DR177))*N($C177))))</f>
        <v/>
      </c>
      <c r="CN177" s="76">
        <f>IF($B177="",0,IF(Einstellungen!$C$10="Ja",MAX(IF(Einstellungen!$C$11="7 Tage",MAX(0,(MIN(DATE(2030,10,0),IF(Mitarbeiter!$D177="",DATE(2030,10,0),Mitarbeiter!$D177),TODAY()))-(MAX(DATE(2030,9,1),Mitarbeiter!$C177))+1),MAX(0,NETWORKDAYS(MAX(DATE(2030,9,1),Mitarbeiter!$C177),MIN(DATE(2030,10,0),IF(Mitarbeiter!$D177="",DATE(2030,10,0),Mitarbeiter!$D177),TODAY()),Einstellungen!$F$13:$F$67)))*N(Mitarbeiter!$E177)/IF(Einstellungen!$C$11="7 Tage",7,5),N('Ist-Stunden'!BJ177)),MAX(IF(Einstellungen!$C$11="7 Tage",MAX(0,(MIN(DATE(2030,10,0),IF(Mitarbeiter!$D177="",DATE(2030,10,0),Mitarbeiter!$D177),TODAY()))-(MAX(DATE(2030,9,1),Mitarbeiter!$C177))+1),MAX(0,NETWORKDAYS(MAX(DATE(2030,9,1),Mitarbeiter!$C177),MIN(DATE(2030,10,0),IF(Mitarbeiter!$D177="",DATE(2030,10,0),Mitarbeiter!$D177),TODAY()),Einstellungen!$F$13:$F$67)))*N(Mitarbeiter!$E177)/IF(Einstellungen!$C$11="7 Tage",7,5),N('Ist-Stunden'!BJ177)+(N(Krankheitstage!DG177)+N(Krankheitstage!DS177))*N($C177))))</f>
        <v/>
      </c>
      <c r="CO177" s="76">
        <f>IF($B177="",0,IF(Einstellungen!$C$10="Ja",MAX(IF(Einstellungen!$C$11="7 Tage",MAX(0,(MIN(DATE(2030,11,0),IF(Mitarbeiter!$D177="",DATE(2030,11,0),Mitarbeiter!$D177),TODAY()))-(MAX(DATE(2030,10,1),Mitarbeiter!$C177))+1),MAX(0,NETWORKDAYS(MAX(DATE(2030,10,1),Mitarbeiter!$C177),MIN(DATE(2030,11,0),IF(Mitarbeiter!$D177="",DATE(2030,11,0),Mitarbeiter!$D177),TODAY()),Einstellungen!$F$13:$F$67)))*N(Mitarbeiter!$E177)/IF(Einstellungen!$C$11="7 Tage",7,5),N('Ist-Stunden'!BK177)),MAX(IF(Einstellungen!$C$11="7 Tage",MAX(0,(MIN(DATE(2030,11,0),IF(Mitarbeiter!$D177="",DATE(2030,11,0),Mitarbeiter!$D177),TODAY()))-(MAX(DATE(2030,10,1),Mitarbeiter!$C177))+1),MAX(0,NETWORKDAYS(MAX(DATE(2030,10,1),Mitarbeiter!$C177),MIN(DATE(2030,11,0),IF(Mitarbeiter!$D177="",DATE(2030,11,0),Mitarbeiter!$D177),TODAY()),Einstellungen!$F$13:$F$67)))*N(Mitarbeiter!$E177)/IF(Einstellungen!$C$11="7 Tage",7,5),N('Ist-Stunden'!BK177)+(N(Krankheitstage!DH177)+N(Krankheitstage!DT177))*N($C177))))</f>
        <v/>
      </c>
      <c r="CP177" s="76">
        <f>IF($B177="",0,IF(Einstellungen!$C$10="Ja",MAX(IF(Einstellungen!$C$11="7 Tage",MAX(0,(MIN(DATE(2030,12,0),IF(Mitarbeiter!$D177="",DATE(2030,12,0),Mitarbeiter!$D177),TODAY()))-(MAX(DATE(2030,11,1),Mitarbeiter!$C177))+1),MAX(0,NETWORKDAYS(MAX(DATE(2030,11,1),Mitarbeiter!$C177),MIN(DATE(2030,12,0),IF(Mitarbeiter!$D177="",DATE(2030,12,0),Mitarbeiter!$D177),TODAY()),Einstellungen!$F$13:$F$67)))*N(Mitarbeiter!$E177)/IF(Einstellungen!$C$11="7 Tage",7,5),N('Ist-Stunden'!BL177)),MAX(IF(Einstellungen!$C$11="7 Tage",MAX(0,(MIN(DATE(2030,12,0),IF(Mitarbeiter!$D177="",DATE(2030,12,0),Mitarbeiter!$D177),TODAY()))-(MAX(DATE(2030,11,1),Mitarbeiter!$C177))+1),MAX(0,NETWORKDAYS(MAX(DATE(2030,11,1),Mitarbeiter!$C177),MIN(DATE(2030,12,0),IF(Mitarbeiter!$D177="",DATE(2030,12,0),Mitarbeiter!$D177),TODAY()),Einstellungen!$F$13:$F$67)))*N(Mitarbeiter!$E177)/IF(Einstellungen!$C$11="7 Tage",7,5),N('Ist-Stunden'!BL177)+(N(Krankheitstage!DI177)+N(Krankheitstage!DU177))*N($C177))))</f>
        <v/>
      </c>
      <c r="CQ177" s="76">
        <f>IF($B177="",0,IF(Einstellungen!$C$10="Ja",MAX(IF(Einstellungen!$C$11="7 Tage",MAX(0,(MIN(DATE(2030,13,0),IF(Mitarbeiter!$D177="",DATE(2030,13,0),Mitarbeiter!$D177),TODAY()))-(MAX(DATE(2030,12,1),Mitarbeiter!$C177))+1),MAX(0,NETWORKDAYS(MAX(DATE(2030,12,1),Mitarbeiter!$C177),MIN(DATE(2030,13,0),IF(Mitarbeiter!$D177="",DATE(2030,13,0),Mitarbeiter!$D177),TODAY()),Einstellungen!$F$13:$F$67)))*N(Mitarbeiter!$E177)/IF(Einstellungen!$C$11="7 Tage",7,5),N('Ist-Stunden'!BM177)),MAX(IF(Einstellungen!$C$11="7 Tage",MAX(0,(MIN(DATE(2030,13,0),IF(Mitarbeiter!$D177="",DATE(2030,13,0),Mitarbeiter!$D177),TODAY()))-(MAX(DATE(2030,12,1),Mitarbeiter!$C177))+1),MAX(0,NETWORKDAYS(MAX(DATE(2030,12,1),Mitarbeiter!$C177),MIN(DATE(2030,13,0),IF(Mitarbeiter!$D177="",DATE(2030,13,0),Mitarbeiter!$D177),TODAY()),Einstellungen!$F$13:$F$67)))*N(Mitarbeiter!$E177)/IF(Einstellungen!$C$11="7 Tage",7,5),N('Ist-Stunden'!BM177)+(N(Krankheitstage!DJ177)+N(Krankheitstage!DV177))*N($C177))))</f>
        <v/>
      </c>
    </row>
    <row r="178">
      <c r="A178" s="73">
        <f>IF(Mitarbeiter!B178="","",Mitarbeiter!A178)</f>
        <v/>
      </c>
      <c r="B178" s="6">
        <f>IF(Mitarbeiter!B178="","",Mitarbeiter!B178)</f>
        <v/>
      </c>
      <c r="C178" s="74">
        <f>IF(Mitarbeiter!B178="","",Mitarbeiter!F178)</f>
        <v/>
      </c>
      <c r="D178" s="75">
        <f>N(INDEX(Krankheitstage!$G178:$DV178,1,(Einstellungen!$C$3-2026)*24+1))</f>
        <v/>
      </c>
      <c r="E178" s="75">
        <f>N(INDEX(Krankheitstage!$G178:$DV178,1,(Einstellungen!$C$3-2026)*24+2))</f>
        <v/>
      </c>
      <c r="F178" s="75">
        <f>N(INDEX(Krankheitstage!$G178:$DV178,1,(Einstellungen!$C$3-2026)*24+3))</f>
        <v/>
      </c>
      <c r="G178" s="75">
        <f>N(INDEX(Krankheitstage!$G178:$DV178,1,(Einstellungen!$C$3-2026)*24+4))</f>
        <v/>
      </c>
      <c r="H178" s="75">
        <f>N(INDEX(Krankheitstage!$G178:$DV178,1,(Einstellungen!$C$3-2026)*24+5))</f>
        <v/>
      </c>
      <c r="I178" s="75">
        <f>N(INDEX(Krankheitstage!$G178:$DV178,1,(Einstellungen!$C$3-2026)*24+6))</f>
        <v/>
      </c>
      <c r="J178" s="75">
        <f>N(INDEX(Krankheitstage!$G178:$DV178,1,(Einstellungen!$C$3-2026)*24+7))</f>
        <v/>
      </c>
      <c r="K178" s="75">
        <f>N(INDEX(Krankheitstage!$G178:$DV178,1,(Einstellungen!$C$3-2026)*24+8))</f>
        <v/>
      </c>
      <c r="L178" s="75">
        <f>N(INDEX(Krankheitstage!$G178:$DV178,1,(Einstellungen!$C$3-2026)*24+9))</f>
        <v/>
      </c>
      <c r="M178" s="75">
        <f>N(INDEX(Krankheitstage!$G178:$DV178,1,(Einstellungen!$C$3-2026)*24+10))</f>
        <v/>
      </c>
      <c r="N178" s="75">
        <f>N(INDEX(Krankheitstage!$G178:$DV178,1,(Einstellungen!$C$3-2026)*24+11))</f>
        <v/>
      </c>
      <c r="O178" s="75">
        <f>N(INDEX(Krankheitstage!$G178:$DV178,1,(Einstellungen!$C$3-2026)*24+12))</f>
        <v/>
      </c>
      <c r="P178" s="75">
        <f>IF($B178="","",SUM(D178:O178))</f>
        <v/>
      </c>
      <c r="Q178" s="75">
        <f>N(INDEX(Krankheitstage!$G178:$DV178,1,(Einstellungen!$C$3-2026)*24+13))</f>
        <v/>
      </c>
      <c r="R178" s="75">
        <f>N(INDEX(Krankheitstage!$G178:$DV178,1,(Einstellungen!$C$3-2026)*24+14))</f>
        <v/>
      </c>
      <c r="S178" s="75">
        <f>N(INDEX(Krankheitstage!$G178:$DV178,1,(Einstellungen!$C$3-2026)*24+15))</f>
        <v/>
      </c>
      <c r="T178" s="75">
        <f>N(INDEX(Krankheitstage!$G178:$DV178,1,(Einstellungen!$C$3-2026)*24+16))</f>
        <v/>
      </c>
      <c r="U178" s="75">
        <f>N(INDEX(Krankheitstage!$G178:$DV178,1,(Einstellungen!$C$3-2026)*24+17))</f>
        <v/>
      </c>
      <c r="V178" s="75">
        <f>N(INDEX(Krankheitstage!$G178:$DV178,1,(Einstellungen!$C$3-2026)*24+18))</f>
        <v/>
      </c>
      <c r="W178" s="75">
        <f>N(INDEX(Krankheitstage!$G178:$DV178,1,(Einstellungen!$C$3-2026)*24+19))</f>
        <v/>
      </c>
      <c r="X178" s="75">
        <f>N(INDEX(Krankheitstage!$G178:$DV178,1,(Einstellungen!$C$3-2026)*24+20))</f>
        <v/>
      </c>
      <c r="Y178" s="75">
        <f>N(INDEX(Krankheitstage!$G178:$DV178,1,(Einstellungen!$C$3-2026)*24+21))</f>
        <v/>
      </c>
      <c r="Z178" s="75">
        <f>N(INDEX(Krankheitstage!$G178:$DV178,1,(Einstellungen!$C$3-2026)*24+22))</f>
        <v/>
      </c>
      <c r="AA178" s="75">
        <f>N(INDEX(Krankheitstage!$G178:$DV178,1,(Einstellungen!$C$3-2026)*24+23))</f>
        <v/>
      </c>
      <c r="AB178" s="75">
        <f>N(INDEX(Krankheitstage!$G178:$DV178,1,(Einstellungen!$C$3-2026)*24+24))</f>
        <v/>
      </c>
      <c r="AC178" s="75">
        <f>IF($B178="","",SUM(Q178:AB178))</f>
        <v/>
      </c>
      <c r="AD178" s="75">
        <f>IF($B178="","",SUM(P178,AC178))</f>
        <v/>
      </c>
      <c r="AE178" s="76">
        <f>IF($B178="","",AD178*N(C178))</f>
        <v/>
      </c>
      <c r="AF178" s="75">
        <f>IF($B178="","",Krankheitstage!E178)</f>
        <v/>
      </c>
      <c r="AG178" s="76">
        <f>IF($B178="","",AF178*N(C178))</f>
        <v/>
      </c>
      <c r="AH178" s="76">
        <f>IF($B178="","",INDEX($AJ178:$CQ178,1,(Einstellungen!$C$3-2026)*12+1)+INDEX($AJ178:$CQ178,1,(Einstellungen!$C$3-2026)*12+2)+INDEX($AJ178:$CQ178,1,(Einstellungen!$C$3-2026)*12+3)+INDEX($AJ178:$CQ178,1,(Einstellungen!$C$3-2026)*12+4)+INDEX($AJ178:$CQ178,1,(Einstellungen!$C$3-2026)*12+5)+INDEX($AJ178:$CQ178,1,(Einstellungen!$C$3-2026)*12+6)+INDEX($AJ178:$CQ178,1,(Einstellungen!$C$3-2026)*12+7)+INDEX($AJ178:$CQ178,1,(Einstellungen!$C$3-2026)*12+8)+INDEX($AJ178:$CQ178,1,(Einstellungen!$C$3-2026)*12+9)+INDEX($AJ178:$CQ178,1,(Einstellungen!$C$3-2026)*12+10)+INDEX($AJ178:$CQ178,1,(Einstellungen!$C$3-2026)*12+11)+INDEX($AJ178:$CQ178,1,(Einstellungen!$C$3-2026)*12+12))</f>
        <v/>
      </c>
      <c r="AI178" s="76">
        <f>IF($B178="","",SUM($AJ178:$CQ178))</f>
        <v/>
      </c>
      <c r="AJ178" s="76">
        <f>IF($B178="",0,IF(Einstellungen!$C$10="Ja",MAX(IF(Einstellungen!$C$11="7 Tage",MAX(0,(MIN(DATE(2026,2,0),IF(Mitarbeiter!$D178="",DATE(2026,2,0),Mitarbeiter!$D178),TODAY()))-(MAX(DATE(2026,1,1),Mitarbeiter!$C178))+1),MAX(0,NETWORKDAYS(MAX(DATE(2026,1,1),Mitarbeiter!$C178),MIN(DATE(2026,2,0),IF(Mitarbeiter!$D178="",DATE(2026,2,0),Mitarbeiter!$D178),TODAY()),Einstellungen!$F$13:$F$67)))*N(Mitarbeiter!$E178)/IF(Einstellungen!$C$11="7 Tage",7,5),N('Ist-Stunden'!F178)),MAX(IF(Einstellungen!$C$11="7 Tage",MAX(0,(MIN(DATE(2026,2,0),IF(Mitarbeiter!$D178="",DATE(2026,2,0),Mitarbeiter!$D178),TODAY()))-(MAX(DATE(2026,1,1),Mitarbeiter!$C178))+1),MAX(0,NETWORKDAYS(MAX(DATE(2026,1,1),Mitarbeiter!$C178),MIN(DATE(2026,2,0),IF(Mitarbeiter!$D178="",DATE(2026,2,0),Mitarbeiter!$D178),TODAY()),Einstellungen!$F$13:$F$67)))*N(Mitarbeiter!$E178)/IF(Einstellungen!$C$11="7 Tage",7,5),N('Ist-Stunden'!F178)+(N(Krankheitstage!G178)+N(Krankheitstage!S178))*N($C178))))</f>
        <v/>
      </c>
      <c r="AK178" s="76">
        <f>IF($B178="",0,IF(Einstellungen!$C$10="Ja",MAX(IF(Einstellungen!$C$11="7 Tage",MAX(0,(MIN(DATE(2026,3,0),IF(Mitarbeiter!$D178="",DATE(2026,3,0),Mitarbeiter!$D178),TODAY()))-(MAX(DATE(2026,2,1),Mitarbeiter!$C178))+1),MAX(0,NETWORKDAYS(MAX(DATE(2026,2,1),Mitarbeiter!$C178),MIN(DATE(2026,3,0),IF(Mitarbeiter!$D178="",DATE(2026,3,0),Mitarbeiter!$D178),TODAY()),Einstellungen!$F$13:$F$67)))*N(Mitarbeiter!$E178)/IF(Einstellungen!$C$11="7 Tage",7,5),N('Ist-Stunden'!G178)),MAX(IF(Einstellungen!$C$11="7 Tage",MAX(0,(MIN(DATE(2026,3,0),IF(Mitarbeiter!$D178="",DATE(2026,3,0),Mitarbeiter!$D178),TODAY()))-(MAX(DATE(2026,2,1),Mitarbeiter!$C178))+1),MAX(0,NETWORKDAYS(MAX(DATE(2026,2,1),Mitarbeiter!$C178),MIN(DATE(2026,3,0),IF(Mitarbeiter!$D178="",DATE(2026,3,0),Mitarbeiter!$D178),TODAY()),Einstellungen!$F$13:$F$67)))*N(Mitarbeiter!$E178)/IF(Einstellungen!$C$11="7 Tage",7,5),N('Ist-Stunden'!G178)+(N(Krankheitstage!H178)+N(Krankheitstage!T178))*N($C178))))</f>
        <v/>
      </c>
      <c r="AL178" s="76">
        <f>IF($B178="",0,IF(Einstellungen!$C$10="Ja",MAX(IF(Einstellungen!$C$11="7 Tage",MAX(0,(MIN(DATE(2026,4,0),IF(Mitarbeiter!$D178="",DATE(2026,4,0),Mitarbeiter!$D178),TODAY()))-(MAX(DATE(2026,3,1),Mitarbeiter!$C178))+1),MAX(0,NETWORKDAYS(MAX(DATE(2026,3,1),Mitarbeiter!$C178),MIN(DATE(2026,4,0),IF(Mitarbeiter!$D178="",DATE(2026,4,0),Mitarbeiter!$D178),TODAY()),Einstellungen!$F$13:$F$67)))*N(Mitarbeiter!$E178)/IF(Einstellungen!$C$11="7 Tage",7,5),N('Ist-Stunden'!H178)),MAX(IF(Einstellungen!$C$11="7 Tage",MAX(0,(MIN(DATE(2026,4,0),IF(Mitarbeiter!$D178="",DATE(2026,4,0),Mitarbeiter!$D178),TODAY()))-(MAX(DATE(2026,3,1),Mitarbeiter!$C178))+1),MAX(0,NETWORKDAYS(MAX(DATE(2026,3,1),Mitarbeiter!$C178),MIN(DATE(2026,4,0),IF(Mitarbeiter!$D178="",DATE(2026,4,0),Mitarbeiter!$D178),TODAY()),Einstellungen!$F$13:$F$67)))*N(Mitarbeiter!$E178)/IF(Einstellungen!$C$11="7 Tage",7,5),N('Ist-Stunden'!H178)+(N(Krankheitstage!I178)+N(Krankheitstage!U178))*N($C178))))</f>
        <v/>
      </c>
      <c r="AM178" s="76">
        <f>IF($B178="",0,IF(Einstellungen!$C$10="Ja",MAX(IF(Einstellungen!$C$11="7 Tage",MAX(0,(MIN(DATE(2026,5,0),IF(Mitarbeiter!$D178="",DATE(2026,5,0),Mitarbeiter!$D178),TODAY()))-(MAX(DATE(2026,4,1),Mitarbeiter!$C178))+1),MAX(0,NETWORKDAYS(MAX(DATE(2026,4,1),Mitarbeiter!$C178),MIN(DATE(2026,5,0),IF(Mitarbeiter!$D178="",DATE(2026,5,0),Mitarbeiter!$D178),TODAY()),Einstellungen!$F$13:$F$67)))*N(Mitarbeiter!$E178)/IF(Einstellungen!$C$11="7 Tage",7,5),N('Ist-Stunden'!I178)),MAX(IF(Einstellungen!$C$11="7 Tage",MAX(0,(MIN(DATE(2026,5,0),IF(Mitarbeiter!$D178="",DATE(2026,5,0),Mitarbeiter!$D178),TODAY()))-(MAX(DATE(2026,4,1),Mitarbeiter!$C178))+1),MAX(0,NETWORKDAYS(MAX(DATE(2026,4,1),Mitarbeiter!$C178),MIN(DATE(2026,5,0),IF(Mitarbeiter!$D178="",DATE(2026,5,0),Mitarbeiter!$D178),TODAY()),Einstellungen!$F$13:$F$67)))*N(Mitarbeiter!$E178)/IF(Einstellungen!$C$11="7 Tage",7,5),N('Ist-Stunden'!I178)+(N(Krankheitstage!J178)+N(Krankheitstage!V178))*N($C178))))</f>
        <v/>
      </c>
      <c r="AN178" s="76">
        <f>IF($B178="",0,IF(Einstellungen!$C$10="Ja",MAX(IF(Einstellungen!$C$11="7 Tage",MAX(0,(MIN(DATE(2026,6,0),IF(Mitarbeiter!$D178="",DATE(2026,6,0),Mitarbeiter!$D178),TODAY()))-(MAX(DATE(2026,5,1),Mitarbeiter!$C178))+1),MAX(0,NETWORKDAYS(MAX(DATE(2026,5,1),Mitarbeiter!$C178),MIN(DATE(2026,6,0),IF(Mitarbeiter!$D178="",DATE(2026,6,0),Mitarbeiter!$D178),TODAY()),Einstellungen!$F$13:$F$67)))*N(Mitarbeiter!$E178)/IF(Einstellungen!$C$11="7 Tage",7,5),N('Ist-Stunden'!J178)),MAX(IF(Einstellungen!$C$11="7 Tage",MAX(0,(MIN(DATE(2026,6,0),IF(Mitarbeiter!$D178="",DATE(2026,6,0),Mitarbeiter!$D178),TODAY()))-(MAX(DATE(2026,5,1),Mitarbeiter!$C178))+1),MAX(0,NETWORKDAYS(MAX(DATE(2026,5,1),Mitarbeiter!$C178),MIN(DATE(2026,6,0),IF(Mitarbeiter!$D178="",DATE(2026,6,0),Mitarbeiter!$D178),TODAY()),Einstellungen!$F$13:$F$67)))*N(Mitarbeiter!$E178)/IF(Einstellungen!$C$11="7 Tage",7,5),N('Ist-Stunden'!J178)+(N(Krankheitstage!K178)+N(Krankheitstage!W178))*N($C178))))</f>
        <v/>
      </c>
      <c r="AO178" s="76">
        <f>IF($B178="",0,IF(Einstellungen!$C$10="Ja",MAX(IF(Einstellungen!$C$11="7 Tage",MAX(0,(MIN(DATE(2026,7,0),IF(Mitarbeiter!$D178="",DATE(2026,7,0),Mitarbeiter!$D178),TODAY()))-(MAX(DATE(2026,6,1),Mitarbeiter!$C178))+1),MAX(0,NETWORKDAYS(MAX(DATE(2026,6,1),Mitarbeiter!$C178),MIN(DATE(2026,7,0),IF(Mitarbeiter!$D178="",DATE(2026,7,0),Mitarbeiter!$D178),TODAY()),Einstellungen!$F$13:$F$67)))*N(Mitarbeiter!$E178)/IF(Einstellungen!$C$11="7 Tage",7,5),N('Ist-Stunden'!K178)),MAX(IF(Einstellungen!$C$11="7 Tage",MAX(0,(MIN(DATE(2026,7,0),IF(Mitarbeiter!$D178="",DATE(2026,7,0),Mitarbeiter!$D178),TODAY()))-(MAX(DATE(2026,6,1),Mitarbeiter!$C178))+1),MAX(0,NETWORKDAYS(MAX(DATE(2026,6,1),Mitarbeiter!$C178),MIN(DATE(2026,7,0),IF(Mitarbeiter!$D178="",DATE(2026,7,0),Mitarbeiter!$D178),TODAY()),Einstellungen!$F$13:$F$67)))*N(Mitarbeiter!$E178)/IF(Einstellungen!$C$11="7 Tage",7,5),N('Ist-Stunden'!K178)+(N(Krankheitstage!L178)+N(Krankheitstage!X178))*N($C178))))</f>
        <v/>
      </c>
      <c r="AP178" s="76">
        <f>IF($B178="",0,IF(Einstellungen!$C$10="Ja",MAX(IF(Einstellungen!$C$11="7 Tage",MAX(0,(MIN(DATE(2026,8,0),IF(Mitarbeiter!$D178="",DATE(2026,8,0),Mitarbeiter!$D178),TODAY()))-(MAX(DATE(2026,7,1),Mitarbeiter!$C178))+1),MAX(0,NETWORKDAYS(MAX(DATE(2026,7,1),Mitarbeiter!$C178),MIN(DATE(2026,8,0),IF(Mitarbeiter!$D178="",DATE(2026,8,0),Mitarbeiter!$D178),TODAY()),Einstellungen!$F$13:$F$67)))*N(Mitarbeiter!$E178)/IF(Einstellungen!$C$11="7 Tage",7,5),N('Ist-Stunden'!L178)),MAX(IF(Einstellungen!$C$11="7 Tage",MAX(0,(MIN(DATE(2026,8,0),IF(Mitarbeiter!$D178="",DATE(2026,8,0),Mitarbeiter!$D178),TODAY()))-(MAX(DATE(2026,7,1),Mitarbeiter!$C178))+1),MAX(0,NETWORKDAYS(MAX(DATE(2026,7,1),Mitarbeiter!$C178),MIN(DATE(2026,8,0),IF(Mitarbeiter!$D178="",DATE(2026,8,0),Mitarbeiter!$D178),TODAY()),Einstellungen!$F$13:$F$67)))*N(Mitarbeiter!$E178)/IF(Einstellungen!$C$11="7 Tage",7,5),N('Ist-Stunden'!L178)+(N(Krankheitstage!M178)+N(Krankheitstage!Y178))*N($C178))))</f>
        <v/>
      </c>
      <c r="AQ178" s="76">
        <f>IF($B178="",0,IF(Einstellungen!$C$10="Ja",MAX(IF(Einstellungen!$C$11="7 Tage",MAX(0,(MIN(DATE(2026,9,0),IF(Mitarbeiter!$D178="",DATE(2026,9,0),Mitarbeiter!$D178),TODAY()))-(MAX(DATE(2026,8,1),Mitarbeiter!$C178))+1),MAX(0,NETWORKDAYS(MAX(DATE(2026,8,1),Mitarbeiter!$C178),MIN(DATE(2026,9,0),IF(Mitarbeiter!$D178="",DATE(2026,9,0),Mitarbeiter!$D178),TODAY()),Einstellungen!$F$13:$F$67)))*N(Mitarbeiter!$E178)/IF(Einstellungen!$C$11="7 Tage",7,5),N('Ist-Stunden'!M178)),MAX(IF(Einstellungen!$C$11="7 Tage",MAX(0,(MIN(DATE(2026,9,0),IF(Mitarbeiter!$D178="",DATE(2026,9,0),Mitarbeiter!$D178),TODAY()))-(MAX(DATE(2026,8,1),Mitarbeiter!$C178))+1),MAX(0,NETWORKDAYS(MAX(DATE(2026,8,1),Mitarbeiter!$C178),MIN(DATE(2026,9,0),IF(Mitarbeiter!$D178="",DATE(2026,9,0),Mitarbeiter!$D178),TODAY()),Einstellungen!$F$13:$F$67)))*N(Mitarbeiter!$E178)/IF(Einstellungen!$C$11="7 Tage",7,5),N('Ist-Stunden'!M178)+(N(Krankheitstage!N178)+N(Krankheitstage!Z178))*N($C178))))</f>
        <v/>
      </c>
      <c r="AR178" s="76">
        <f>IF($B178="",0,IF(Einstellungen!$C$10="Ja",MAX(IF(Einstellungen!$C$11="7 Tage",MAX(0,(MIN(DATE(2026,10,0),IF(Mitarbeiter!$D178="",DATE(2026,10,0),Mitarbeiter!$D178),TODAY()))-(MAX(DATE(2026,9,1),Mitarbeiter!$C178))+1),MAX(0,NETWORKDAYS(MAX(DATE(2026,9,1),Mitarbeiter!$C178),MIN(DATE(2026,10,0),IF(Mitarbeiter!$D178="",DATE(2026,10,0),Mitarbeiter!$D178),TODAY()),Einstellungen!$F$13:$F$67)))*N(Mitarbeiter!$E178)/IF(Einstellungen!$C$11="7 Tage",7,5),N('Ist-Stunden'!N178)),MAX(IF(Einstellungen!$C$11="7 Tage",MAX(0,(MIN(DATE(2026,10,0),IF(Mitarbeiter!$D178="",DATE(2026,10,0),Mitarbeiter!$D178),TODAY()))-(MAX(DATE(2026,9,1),Mitarbeiter!$C178))+1),MAX(0,NETWORKDAYS(MAX(DATE(2026,9,1),Mitarbeiter!$C178),MIN(DATE(2026,10,0),IF(Mitarbeiter!$D178="",DATE(2026,10,0),Mitarbeiter!$D178),TODAY()),Einstellungen!$F$13:$F$67)))*N(Mitarbeiter!$E178)/IF(Einstellungen!$C$11="7 Tage",7,5),N('Ist-Stunden'!N178)+(N(Krankheitstage!O178)+N(Krankheitstage!AA178))*N($C178))))</f>
        <v/>
      </c>
      <c r="AS178" s="76">
        <f>IF($B178="",0,IF(Einstellungen!$C$10="Ja",MAX(IF(Einstellungen!$C$11="7 Tage",MAX(0,(MIN(DATE(2026,11,0),IF(Mitarbeiter!$D178="",DATE(2026,11,0),Mitarbeiter!$D178),TODAY()))-(MAX(DATE(2026,10,1),Mitarbeiter!$C178))+1),MAX(0,NETWORKDAYS(MAX(DATE(2026,10,1),Mitarbeiter!$C178),MIN(DATE(2026,11,0),IF(Mitarbeiter!$D178="",DATE(2026,11,0),Mitarbeiter!$D178),TODAY()),Einstellungen!$F$13:$F$67)))*N(Mitarbeiter!$E178)/IF(Einstellungen!$C$11="7 Tage",7,5),N('Ist-Stunden'!O178)),MAX(IF(Einstellungen!$C$11="7 Tage",MAX(0,(MIN(DATE(2026,11,0),IF(Mitarbeiter!$D178="",DATE(2026,11,0),Mitarbeiter!$D178),TODAY()))-(MAX(DATE(2026,10,1),Mitarbeiter!$C178))+1),MAX(0,NETWORKDAYS(MAX(DATE(2026,10,1),Mitarbeiter!$C178),MIN(DATE(2026,11,0),IF(Mitarbeiter!$D178="",DATE(2026,11,0),Mitarbeiter!$D178),TODAY()),Einstellungen!$F$13:$F$67)))*N(Mitarbeiter!$E178)/IF(Einstellungen!$C$11="7 Tage",7,5),N('Ist-Stunden'!O178)+(N(Krankheitstage!P178)+N(Krankheitstage!AB178))*N($C178))))</f>
        <v/>
      </c>
      <c r="AT178" s="76">
        <f>IF($B178="",0,IF(Einstellungen!$C$10="Ja",MAX(IF(Einstellungen!$C$11="7 Tage",MAX(0,(MIN(DATE(2026,12,0),IF(Mitarbeiter!$D178="",DATE(2026,12,0),Mitarbeiter!$D178),TODAY()))-(MAX(DATE(2026,11,1),Mitarbeiter!$C178))+1),MAX(0,NETWORKDAYS(MAX(DATE(2026,11,1),Mitarbeiter!$C178),MIN(DATE(2026,12,0),IF(Mitarbeiter!$D178="",DATE(2026,12,0),Mitarbeiter!$D178),TODAY()),Einstellungen!$F$13:$F$67)))*N(Mitarbeiter!$E178)/IF(Einstellungen!$C$11="7 Tage",7,5),N('Ist-Stunden'!P178)),MAX(IF(Einstellungen!$C$11="7 Tage",MAX(0,(MIN(DATE(2026,12,0),IF(Mitarbeiter!$D178="",DATE(2026,12,0),Mitarbeiter!$D178),TODAY()))-(MAX(DATE(2026,11,1),Mitarbeiter!$C178))+1),MAX(0,NETWORKDAYS(MAX(DATE(2026,11,1),Mitarbeiter!$C178),MIN(DATE(2026,12,0),IF(Mitarbeiter!$D178="",DATE(2026,12,0),Mitarbeiter!$D178),TODAY()),Einstellungen!$F$13:$F$67)))*N(Mitarbeiter!$E178)/IF(Einstellungen!$C$11="7 Tage",7,5),N('Ist-Stunden'!P178)+(N(Krankheitstage!Q178)+N(Krankheitstage!AC178))*N($C178))))</f>
        <v/>
      </c>
      <c r="AU178" s="76">
        <f>IF($B178="",0,IF(Einstellungen!$C$10="Ja",MAX(IF(Einstellungen!$C$11="7 Tage",MAX(0,(MIN(DATE(2026,13,0),IF(Mitarbeiter!$D178="",DATE(2026,13,0),Mitarbeiter!$D178),TODAY()))-(MAX(DATE(2026,12,1),Mitarbeiter!$C178))+1),MAX(0,NETWORKDAYS(MAX(DATE(2026,12,1),Mitarbeiter!$C178),MIN(DATE(2026,13,0),IF(Mitarbeiter!$D178="",DATE(2026,13,0),Mitarbeiter!$D178),TODAY()),Einstellungen!$F$13:$F$67)))*N(Mitarbeiter!$E178)/IF(Einstellungen!$C$11="7 Tage",7,5),N('Ist-Stunden'!Q178)),MAX(IF(Einstellungen!$C$11="7 Tage",MAX(0,(MIN(DATE(2026,13,0),IF(Mitarbeiter!$D178="",DATE(2026,13,0),Mitarbeiter!$D178),TODAY()))-(MAX(DATE(2026,12,1),Mitarbeiter!$C178))+1),MAX(0,NETWORKDAYS(MAX(DATE(2026,12,1),Mitarbeiter!$C178),MIN(DATE(2026,13,0),IF(Mitarbeiter!$D178="",DATE(2026,13,0),Mitarbeiter!$D178),TODAY()),Einstellungen!$F$13:$F$67)))*N(Mitarbeiter!$E178)/IF(Einstellungen!$C$11="7 Tage",7,5),N('Ist-Stunden'!Q178)+(N(Krankheitstage!R178)+N(Krankheitstage!AD178))*N($C178))))</f>
        <v/>
      </c>
      <c r="AV178" s="76">
        <f>IF($B178="",0,IF(Einstellungen!$C$10="Ja",MAX(IF(Einstellungen!$C$11="7 Tage",MAX(0,(MIN(DATE(2027,2,0),IF(Mitarbeiter!$D178="",DATE(2027,2,0),Mitarbeiter!$D178),TODAY()))-(MAX(DATE(2027,1,1),Mitarbeiter!$C178))+1),MAX(0,NETWORKDAYS(MAX(DATE(2027,1,1),Mitarbeiter!$C178),MIN(DATE(2027,2,0),IF(Mitarbeiter!$D178="",DATE(2027,2,0),Mitarbeiter!$D178),TODAY()),Einstellungen!$F$13:$F$67)))*N(Mitarbeiter!$E178)/IF(Einstellungen!$C$11="7 Tage",7,5),N('Ist-Stunden'!R178)),MAX(IF(Einstellungen!$C$11="7 Tage",MAX(0,(MIN(DATE(2027,2,0),IF(Mitarbeiter!$D178="",DATE(2027,2,0),Mitarbeiter!$D178),TODAY()))-(MAX(DATE(2027,1,1),Mitarbeiter!$C178))+1),MAX(0,NETWORKDAYS(MAX(DATE(2027,1,1),Mitarbeiter!$C178),MIN(DATE(2027,2,0),IF(Mitarbeiter!$D178="",DATE(2027,2,0),Mitarbeiter!$D178),TODAY()),Einstellungen!$F$13:$F$67)))*N(Mitarbeiter!$E178)/IF(Einstellungen!$C$11="7 Tage",7,5),N('Ist-Stunden'!R178)+(N(Krankheitstage!AE178)+N(Krankheitstage!AQ178))*N($C178))))</f>
        <v/>
      </c>
      <c r="AW178" s="76">
        <f>IF($B178="",0,IF(Einstellungen!$C$10="Ja",MAX(IF(Einstellungen!$C$11="7 Tage",MAX(0,(MIN(DATE(2027,3,0),IF(Mitarbeiter!$D178="",DATE(2027,3,0),Mitarbeiter!$D178),TODAY()))-(MAX(DATE(2027,2,1),Mitarbeiter!$C178))+1),MAX(0,NETWORKDAYS(MAX(DATE(2027,2,1),Mitarbeiter!$C178),MIN(DATE(2027,3,0),IF(Mitarbeiter!$D178="",DATE(2027,3,0),Mitarbeiter!$D178),TODAY()),Einstellungen!$F$13:$F$67)))*N(Mitarbeiter!$E178)/IF(Einstellungen!$C$11="7 Tage",7,5),N('Ist-Stunden'!S178)),MAX(IF(Einstellungen!$C$11="7 Tage",MAX(0,(MIN(DATE(2027,3,0),IF(Mitarbeiter!$D178="",DATE(2027,3,0),Mitarbeiter!$D178),TODAY()))-(MAX(DATE(2027,2,1),Mitarbeiter!$C178))+1),MAX(0,NETWORKDAYS(MAX(DATE(2027,2,1),Mitarbeiter!$C178),MIN(DATE(2027,3,0),IF(Mitarbeiter!$D178="",DATE(2027,3,0),Mitarbeiter!$D178),TODAY()),Einstellungen!$F$13:$F$67)))*N(Mitarbeiter!$E178)/IF(Einstellungen!$C$11="7 Tage",7,5),N('Ist-Stunden'!S178)+(N(Krankheitstage!AF178)+N(Krankheitstage!AR178))*N($C178))))</f>
        <v/>
      </c>
      <c r="AX178" s="76">
        <f>IF($B178="",0,IF(Einstellungen!$C$10="Ja",MAX(IF(Einstellungen!$C$11="7 Tage",MAX(0,(MIN(DATE(2027,4,0),IF(Mitarbeiter!$D178="",DATE(2027,4,0),Mitarbeiter!$D178),TODAY()))-(MAX(DATE(2027,3,1),Mitarbeiter!$C178))+1),MAX(0,NETWORKDAYS(MAX(DATE(2027,3,1),Mitarbeiter!$C178),MIN(DATE(2027,4,0),IF(Mitarbeiter!$D178="",DATE(2027,4,0),Mitarbeiter!$D178),TODAY()),Einstellungen!$F$13:$F$67)))*N(Mitarbeiter!$E178)/IF(Einstellungen!$C$11="7 Tage",7,5),N('Ist-Stunden'!T178)),MAX(IF(Einstellungen!$C$11="7 Tage",MAX(0,(MIN(DATE(2027,4,0),IF(Mitarbeiter!$D178="",DATE(2027,4,0),Mitarbeiter!$D178),TODAY()))-(MAX(DATE(2027,3,1),Mitarbeiter!$C178))+1),MAX(0,NETWORKDAYS(MAX(DATE(2027,3,1),Mitarbeiter!$C178),MIN(DATE(2027,4,0),IF(Mitarbeiter!$D178="",DATE(2027,4,0),Mitarbeiter!$D178),TODAY()),Einstellungen!$F$13:$F$67)))*N(Mitarbeiter!$E178)/IF(Einstellungen!$C$11="7 Tage",7,5),N('Ist-Stunden'!T178)+(N(Krankheitstage!AG178)+N(Krankheitstage!AS178))*N($C178))))</f>
        <v/>
      </c>
      <c r="AY178" s="76">
        <f>IF($B178="",0,IF(Einstellungen!$C$10="Ja",MAX(IF(Einstellungen!$C$11="7 Tage",MAX(0,(MIN(DATE(2027,5,0),IF(Mitarbeiter!$D178="",DATE(2027,5,0),Mitarbeiter!$D178),TODAY()))-(MAX(DATE(2027,4,1),Mitarbeiter!$C178))+1),MAX(0,NETWORKDAYS(MAX(DATE(2027,4,1),Mitarbeiter!$C178),MIN(DATE(2027,5,0),IF(Mitarbeiter!$D178="",DATE(2027,5,0),Mitarbeiter!$D178),TODAY()),Einstellungen!$F$13:$F$67)))*N(Mitarbeiter!$E178)/IF(Einstellungen!$C$11="7 Tage",7,5),N('Ist-Stunden'!U178)),MAX(IF(Einstellungen!$C$11="7 Tage",MAX(0,(MIN(DATE(2027,5,0),IF(Mitarbeiter!$D178="",DATE(2027,5,0),Mitarbeiter!$D178),TODAY()))-(MAX(DATE(2027,4,1),Mitarbeiter!$C178))+1),MAX(0,NETWORKDAYS(MAX(DATE(2027,4,1),Mitarbeiter!$C178),MIN(DATE(2027,5,0),IF(Mitarbeiter!$D178="",DATE(2027,5,0),Mitarbeiter!$D178),TODAY()),Einstellungen!$F$13:$F$67)))*N(Mitarbeiter!$E178)/IF(Einstellungen!$C$11="7 Tage",7,5),N('Ist-Stunden'!U178)+(N(Krankheitstage!AH178)+N(Krankheitstage!AT178))*N($C178))))</f>
        <v/>
      </c>
      <c r="AZ178" s="76">
        <f>IF($B178="",0,IF(Einstellungen!$C$10="Ja",MAX(IF(Einstellungen!$C$11="7 Tage",MAX(0,(MIN(DATE(2027,6,0),IF(Mitarbeiter!$D178="",DATE(2027,6,0),Mitarbeiter!$D178),TODAY()))-(MAX(DATE(2027,5,1),Mitarbeiter!$C178))+1),MAX(0,NETWORKDAYS(MAX(DATE(2027,5,1),Mitarbeiter!$C178),MIN(DATE(2027,6,0),IF(Mitarbeiter!$D178="",DATE(2027,6,0),Mitarbeiter!$D178),TODAY()),Einstellungen!$F$13:$F$67)))*N(Mitarbeiter!$E178)/IF(Einstellungen!$C$11="7 Tage",7,5),N('Ist-Stunden'!V178)),MAX(IF(Einstellungen!$C$11="7 Tage",MAX(0,(MIN(DATE(2027,6,0),IF(Mitarbeiter!$D178="",DATE(2027,6,0),Mitarbeiter!$D178),TODAY()))-(MAX(DATE(2027,5,1),Mitarbeiter!$C178))+1),MAX(0,NETWORKDAYS(MAX(DATE(2027,5,1),Mitarbeiter!$C178),MIN(DATE(2027,6,0),IF(Mitarbeiter!$D178="",DATE(2027,6,0),Mitarbeiter!$D178),TODAY()),Einstellungen!$F$13:$F$67)))*N(Mitarbeiter!$E178)/IF(Einstellungen!$C$11="7 Tage",7,5),N('Ist-Stunden'!V178)+(N(Krankheitstage!AI178)+N(Krankheitstage!AU178))*N($C178))))</f>
        <v/>
      </c>
      <c r="BA178" s="76">
        <f>IF($B178="",0,IF(Einstellungen!$C$10="Ja",MAX(IF(Einstellungen!$C$11="7 Tage",MAX(0,(MIN(DATE(2027,7,0),IF(Mitarbeiter!$D178="",DATE(2027,7,0),Mitarbeiter!$D178),TODAY()))-(MAX(DATE(2027,6,1),Mitarbeiter!$C178))+1),MAX(0,NETWORKDAYS(MAX(DATE(2027,6,1),Mitarbeiter!$C178),MIN(DATE(2027,7,0),IF(Mitarbeiter!$D178="",DATE(2027,7,0),Mitarbeiter!$D178),TODAY()),Einstellungen!$F$13:$F$67)))*N(Mitarbeiter!$E178)/IF(Einstellungen!$C$11="7 Tage",7,5),N('Ist-Stunden'!W178)),MAX(IF(Einstellungen!$C$11="7 Tage",MAX(0,(MIN(DATE(2027,7,0),IF(Mitarbeiter!$D178="",DATE(2027,7,0),Mitarbeiter!$D178),TODAY()))-(MAX(DATE(2027,6,1),Mitarbeiter!$C178))+1),MAX(0,NETWORKDAYS(MAX(DATE(2027,6,1),Mitarbeiter!$C178),MIN(DATE(2027,7,0),IF(Mitarbeiter!$D178="",DATE(2027,7,0),Mitarbeiter!$D178),TODAY()),Einstellungen!$F$13:$F$67)))*N(Mitarbeiter!$E178)/IF(Einstellungen!$C$11="7 Tage",7,5),N('Ist-Stunden'!W178)+(N(Krankheitstage!AJ178)+N(Krankheitstage!AV178))*N($C178))))</f>
        <v/>
      </c>
      <c r="BB178" s="76">
        <f>IF($B178="",0,IF(Einstellungen!$C$10="Ja",MAX(IF(Einstellungen!$C$11="7 Tage",MAX(0,(MIN(DATE(2027,8,0),IF(Mitarbeiter!$D178="",DATE(2027,8,0),Mitarbeiter!$D178),TODAY()))-(MAX(DATE(2027,7,1),Mitarbeiter!$C178))+1),MAX(0,NETWORKDAYS(MAX(DATE(2027,7,1),Mitarbeiter!$C178),MIN(DATE(2027,8,0),IF(Mitarbeiter!$D178="",DATE(2027,8,0),Mitarbeiter!$D178),TODAY()),Einstellungen!$F$13:$F$67)))*N(Mitarbeiter!$E178)/IF(Einstellungen!$C$11="7 Tage",7,5),N('Ist-Stunden'!X178)),MAX(IF(Einstellungen!$C$11="7 Tage",MAX(0,(MIN(DATE(2027,8,0),IF(Mitarbeiter!$D178="",DATE(2027,8,0),Mitarbeiter!$D178),TODAY()))-(MAX(DATE(2027,7,1),Mitarbeiter!$C178))+1),MAX(0,NETWORKDAYS(MAX(DATE(2027,7,1),Mitarbeiter!$C178),MIN(DATE(2027,8,0),IF(Mitarbeiter!$D178="",DATE(2027,8,0),Mitarbeiter!$D178),TODAY()),Einstellungen!$F$13:$F$67)))*N(Mitarbeiter!$E178)/IF(Einstellungen!$C$11="7 Tage",7,5),N('Ist-Stunden'!X178)+(N(Krankheitstage!AK178)+N(Krankheitstage!AW178))*N($C178))))</f>
        <v/>
      </c>
      <c r="BC178" s="76">
        <f>IF($B178="",0,IF(Einstellungen!$C$10="Ja",MAX(IF(Einstellungen!$C$11="7 Tage",MAX(0,(MIN(DATE(2027,9,0),IF(Mitarbeiter!$D178="",DATE(2027,9,0),Mitarbeiter!$D178),TODAY()))-(MAX(DATE(2027,8,1),Mitarbeiter!$C178))+1),MAX(0,NETWORKDAYS(MAX(DATE(2027,8,1),Mitarbeiter!$C178),MIN(DATE(2027,9,0),IF(Mitarbeiter!$D178="",DATE(2027,9,0),Mitarbeiter!$D178),TODAY()),Einstellungen!$F$13:$F$67)))*N(Mitarbeiter!$E178)/IF(Einstellungen!$C$11="7 Tage",7,5),N('Ist-Stunden'!Y178)),MAX(IF(Einstellungen!$C$11="7 Tage",MAX(0,(MIN(DATE(2027,9,0),IF(Mitarbeiter!$D178="",DATE(2027,9,0),Mitarbeiter!$D178),TODAY()))-(MAX(DATE(2027,8,1),Mitarbeiter!$C178))+1),MAX(0,NETWORKDAYS(MAX(DATE(2027,8,1),Mitarbeiter!$C178),MIN(DATE(2027,9,0),IF(Mitarbeiter!$D178="",DATE(2027,9,0),Mitarbeiter!$D178),TODAY()),Einstellungen!$F$13:$F$67)))*N(Mitarbeiter!$E178)/IF(Einstellungen!$C$11="7 Tage",7,5),N('Ist-Stunden'!Y178)+(N(Krankheitstage!AL178)+N(Krankheitstage!AX178))*N($C178))))</f>
        <v/>
      </c>
      <c r="BD178" s="76">
        <f>IF($B178="",0,IF(Einstellungen!$C$10="Ja",MAX(IF(Einstellungen!$C$11="7 Tage",MAX(0,(MIN(DATE(2027,10,0),IF(Mitarbeiter!$D178="",DATE(2027,10,0),Mitarbeiter!$D178),TODAY()))-(MAX(DATE(2027,9,1),Mitarbeiter!$C178))+1),MAX(0,NETWORKDAYS(MAX(DATE(2027,9,1),Mitarbeiter!$C178),MIN(DATE(2027,10,0),IF(Mitarbeiter!$D178="",DATE(2027,10,0),Mitarbeiter!$D178),TODAY()),Einstellungen!$F$13:$F$67)))*N(Mitarbeiter!$E178)/IF(Einstellungen!$C$11="7 Tage",7,5),N('Ist-Stunden'!Z178)),MAX(IF(Einstellungen!$C$11="7 Tage",MAX(0,(MIN(DATE(2027,10,0),IF(Mitarbeiter!$D178="",DATE(2027,10,0),Mitarbeiter!$D178),TODAY()))-(MAX(DATE(2027,9,1),Mitarbeiter!$C178))+1),MAX(0,NETWORKDAYS(MAX(DATE(2027,9,1),Mitarbeiter!$C178),MIN(DATE(2027,10,0),IF(Mitarbeiter!$D178="",DATE(2027,10,0),Mitarbeiter!$D178),TODAY()),Einstellungen!$F$13:$F$67)))*N(Mitarbeiter!$E178)/IF(Einstellungen!$C$11="7 Tage",7,5),N('Ist-Stunden'!Z178)+(N(Krankheitstage!AM178)+N(Krankheitstage!AY178))*N($C178))))</f>
        <v/>
      </c>
      <c r="BE178" s="76">
        <f>IF($B178="",0,IF(Einstellungen!$C$10="Ja",MAX(IF(Einstellungen!$C$11="7 Tage",MAX(0,(MIN(DATE(2027,11,0),IF(Mitarbeiter!$D178="",DATE(2027,11,0),Mitarbeiter!$D178),TODAY()))-(MAX(DATE(2027,10,1),Mitarbeiter!$C178))+1),MAX(0,NETWORKDAYS(MAX(DATE(2027,10,1),Mitarbeiter!$C178),MIN(DATE(2027,11,0),IF(Mitarbeiter!$D178="",DATE(2027,11,0),Mitarbeiter!$D178),TODAY()),Einstellungen!$F$13:$F$67)))*N(Mitarbeiter!$E178)/IF(Einstellungen!$C$11="7 Tage",7,5),N('Ist-Stunden'!AA178)),MAX(IF(Einstellungen!$C$11="7 Tage",MAX(0,(MIN(DATE(2027,11,0),IF(Mitarbeiter!$D178="",DATE(2027,11,0),Mitarbeiter!$D178),TODAY()))-(MAX(DATE(2027,10,1),Mitarbeiter!$C178))+1),MAX(0,NETWORKDAYS(MAX(DATE(2027,10,1),Mitarbeiter!$C178),MIN(DATE(2027,11,0),IF(Mitarbeiter!$D178="",DATE(2027,11,0),Mitarbeiter!$D178),TODAY()),Einstellungen!$F$13:$F$67)))*N(Mitarbeiter!$E178)/IF(Einstellungen!$C$11="7 Tage",7,5),N('Ist-Stunden'!AA178)+(N(Krankheitstage!AN178)+N(Krankheitstage!AZ178))*N($C178))))</f>
        <v/>
      </c>
      <c r="BF178" s="76">
        <f>IF($B178="",0,IF(Einstellungen!$C$10="Ja",MAX(IF(Einstellungen!$C$11="7 Tage",MAX(0,(MIN(DATE(2027,12,0),IF(Mitarbeiter!$D178="",DATE(2027,12,0),Mitarbeiter!$D178),TODAY()))-(MAX(DATE(2027,11,1),Mitarbeiter!$C178))+1),MAX(0,NETWORKDAYS(MAX(DATE(2027,11,1),Mitarbeiter!$C178),MIN(DATE(2027,12,0),IF(Mitarbeiter!$D178="",DATE(2027,12,0),Mitarbeiter!$D178),TODAY()),Einstellungen!$F$13:$F$67)))*N(Mitarbeiter!$E178)/IF(Einstellungen!$C$11="7 Tage",7,5),N('Ist-Stunden'!AB178)),MAX(IF(Einstellungen!$C$11="7 Tage",MAX(0,(MIN(DATE(2027,12,0),IF(Mitarbeiter!$D178="",DATE(2027,12,0),Mitarbeiter!$D178),TODAY()))-(MAX(DATE(2027,11,1),Mitarbeiter!$C178))+1),MAX(0,NETWORKDAYS(MAX(DATE(2027,11,1),Mitarbeiter!$C178),MIN(DATE(2027,12,0),IF(Mitarbeiter!$D178="",DATE(2027,12,0),Mitarbeiter!$D178),TODAY()),Einstellungen!$F$13:$F$67)))*N(Mitarbeiter!$E178)/IF(Einstellungen!$C$11="7 Tage",7,5),N('Ist-Stunden'!AB178)+(N(Krankheitstage!AO178)+N(Krankheitstage!BA178))*N($C178))))</f>
        <v/>
      </c>
      <c r="BG178" s="76">
        <f>IF($B178="",0,IF(Einstellungen!$C$10="Ja",MAX(IF(Einstellungen!$C$11="7 Tage",MAX(0,(MIN(DATE(2027,13,0),IF(Mitarbeiter!$D178="",DATE(2027,13,0),Mitarbeiter!$D178),TODAY()))-(MAX(DATE(2027,12,1),Mitarbeiter!$C178))+1),MAX(0,NETWORKDAYS(MAX(DATE(2027,12,1),Mitarbeiter!$C178),MIN(DATE(2027,13,0),IF(Mitarbeiter!$D178="",DATE(2027,13,0),Mitarbeiter!$D178),TODAY()),Einstellungen!$F$13:$F$67)))*N(Mitarbeiter!$E178)/IF(Einstellungen!$C$11="7 Tage",7,5),N('Ist-Stunden'!AC178)),MAX(IF(Einstellungen!$C$11="7 Tage",MAX(0,(MIN(DATE(2027,13,0),IF(Mitarbeiter!$D178="",DATE(2027,13,0),Mitarbeiter!$D178),TODAY()))-(MAX(DATE(2027,12,1),Mitarbeiter!$C178))+1),MAX(0,NETWORKDAYS(MAX(DATE(2027,12,1),Mitarbeiter!$C178),MIN(DATE(2027,13,0),IF(Mitarbeiter!$D178="",DATE(2027,13,0),Mitarbeiter!$D178),TODAY()),Einstellungen!$F$13:$F$67)))*N(Mitarbeiter!$E178)/IF(Einstellungen!$C$11="7 Tage",7,5),N('Ist-Stunden'!AC178)+(N(Krankheitstage!AP178)+N(Krankheitstage!BB178))*N($C178))))</f>
        <v/>
      </c>
      <c r="BH178" s="76">
        <f>IF($B178="",0,IF(Einstellungen!$C$10="Ja",MAX(IF(Einstellungen!$C$11="7 Tage",MAX(0,(MIN(DATE(2028,2,0),IF(Mitarbeiter!$D178="",DATE(2028,2,0),Mitarbeiter!$D178),TODAY()))-(MAX(DATE(2028,1,1),Mitarbeiter!$C178))+1),MAX(0,NETWORKDAYS(MAX(DATE(2028,1,1),Mitarbeiter!$C178),MIN(DATE(2028,2,0),IF(Mitarbeiter!$D178="",DATE(2028,2,0),Mitarbeiter!$D178),TODAY()),Einstellungen!$F$13:$F$67)))*N(Mitarbeiter!$E178)/IF(Einstellungen!$C$11="7 Tage",7,5),N('Ist-Stunden'!AD178)),MAX(IF(Einstellungen!$C$11="7 Tage",MAX(0,(MIN(DATE(2028,2,0),IF(Mitarbeiter!$D178="",DATE(2028,2,0),Mitarbeiter!$D178),TODAY()))-(MAX(DATE(2028,1,1),Mitarbeiter!$C178))+1),MAX(0,NETWORKDAYS(MAX(DATE(2028,1,1),Mitarbeiter!$C178),MIN(DATE(2028,2,0),IF(Mitarbeiter!$D178="",DATE(2028,2,0),Mitarbeiter!$D178),TODAY()),Einstellungen!$F$13:$F$67)))*N(Mitarbeiter!$E178)/IF(Einstellungen!$C$11="7 Tage",7,5),N('Ist-Stunden'!AD178)+(N(Krankheitstage!BC178)+N(Krankheitstage!BO178))*N($C178))))</f>
        <v/>
      </c>
      <c r="BI178" s="76">
        <f>IF($B178="",0,IF(Einstellungen!$C$10="Ja",MAX(IF(Einstellungen!$C$11="7 Tage",MAX(0,(MIN(DATE(2028,3,0),IF(Mitarbeiter!$D178="",DATE(2028,3,0),Mitarbeiter!$D178),TODAY()))-(MAX(DATE(2028,2,1),Mitarbeiter!$C178))+1),MAX(0,NETWORKDAYS(MAX(DATE(2028,2,1),Mitarbeiter!$C178),MIN(DATE(2028,3,0),IF(Mitarbeiter!$D178="",DATE(2028,3,0),Mitarbeiter!$D178),TODAY()),Einstellungen!$F$13:$F$67)))*N(Mitarbeiter!$E178)/IF(Einstellungen!$C$11="7 Tage",7,5),N('Ist-Stunden'!AE178)),MAX(IF(Einstellungen!$C$11="7 Tage",MAX(0,(MIN(DATE(2028,3,0),IF(Mitarbeiter!$D178="",DATE(2028,3,0),Mitarbeiter!$D178),TODAY()))-(MAX(DATE(2028,2,1),Mitarbeiter!$C178))+1),MAX(0,NETWORKDAYS(MAX(DATE(2028,2,1),Mitarbeiter!$C178),MIN(DATE(2028,3,0),IF(Mitarbeiter!$D178="",DATE(2028,3,0),Mitarbeiter!$D178),TODAY()),Einstellungen!$F$13:$F$67)))*N(Mitarbeiter!$E178)/IF(Einstellungen!$C$11="7 Tage",7,5),N('Ist-Stunden'!AE178)+(N(Krankheitstage!BD178)+N(Krankheitstage!BP178))*N($C178))))</f>
        <v/>
      </c>
      <c r="BJ178" s="76">
        <f>IF($B178="",0,IF(Einstellungen!$C$10="Ja",MAX(IF(Einstellungen!$C$11="7 Tage",MAX(0,(MIN(DATE(2028,4,0),IF(Mitarbeiter!$D178="",DATE(2028,4,0),Mitarbeiter!$D178),TODAY()))-(MAX(DATE(2028,3,1),Mitarbeiter!$C178))+1),MAX(0,NETWORKDAYS(MAX(DATE(2028,3,1),Mitarbeiter!$C178),MIN(DATE(2028,4,0),IF(Mitarbeiter!$D178="",DATE(2028,4,0),Mitarbeiter!$D178),TODAY()),Einstellungen!$F$13:$F$67)))*N(Mitarbeiter!$E178)/IF(Einstellungen!$C$11="7 Tage",7,5),N('Ist-Stunden'!AF178)),MAX(IF(Einstellungen!$C$11="7 Tage",MAX(0,(MIN(DATE(2028,4,0),IF(Mitarbeiter!$D178="",DATE(2028,4,0),Mitarbeiter!$D178),TODAY()))-(MAX(DATE(2028,3,1),Mitarbeiter!$C178))+1),MAX(0,NETWORKDAYS(MAX(DATE(2028,3,1),Mitarbeiter!$C178),MIN(DATE(2028,4,0),IF(Mitarbeiter!$D178="",DATE(2028,4,0),Mitarbeiter!$D178),TODAY()),Einstellungen!$F$13:$F$67)))*N(Mitarbeiter!$E178)/IF(Einstellungen!$C$11="7 Tage",7,5),N('Ist-Stunden'!AF178)+(N(Krankheitstage!BE178)+N(Krankheitstage!BQ178))*N($C178))))</f>
        <v/>
      </c>
      <c r="BK178" s="76">
        <f>IF($B178="",0,IF(Einstellungen!$C$10="Ja",MAX(IF(Einstellungen!$C$11="7 Tage",MAX(0,(MIN(DATE(2028,5,0),IF(Mitarbeiter!$D178="",DATE(2028,5,0),Mitarbeiter!$D178),TODAY()))-(MAX(DATE(2028,4,1),Mitarbeiter!$C178))+1),MAX(0,NETWORKDAYS(MAX(DATE(2028,4,1),Mitarbeiter!$C178),MIN(DATE(2028,5,0),IF(Mitarbeiter!$D178="",DATE(2028,5,0),Mitarbeiter!$D178),TODAY()),Einstellungen!$F$13:$F$67)))*N(Mitarbeiter!$E178)/IF(Einstellungen!$C$11="7 Tage",7,5),N('Ist-Stunden'!AG178)),MAX(IF(Einstellungen!$C$11="7 Tage",MAX(0,(MIN(DATE(2028,5,0),IF(Mitarbeiter!$D178="",DATE(2028,5,0),Mitarbeiter!$D178),TODAY()))-(MAX(DATE(2028,4,1),Mitarbeiter!$C178))+1),MAX(0,NETWORKDAYS(MAX(DATE(2028,4,1),Mitarbeiter!$C178),MIN(DATE(2028,5,0),IF(Mitarbeiter!$D178="",DATE(2028,5,0),Mitarbeiter!$D178),TODAY()),Einstellungen!$F$13:$F$67)))*N(Mitarbeiter!$E178)/IF(Einstellungen!$C$11="7 Tage",7,5),N('Ist-Stunden'!AG178)+(N(Krankheitstage!BF178)+N(Krankheitstage!BR178))*N($C178))))</f>
        <v/>
      </c>
      <c r="BL178" s="76">
        <f>IF($B178="",0,IF(Einstellungen!$C$10="Ja",MAX(IF(Einstellungen!$C$11="7 Tage",MAX(0,(MIN(DATE(2028,6,0),IF(Mitarbeiter!$D178="",DATE(2028,6,0),Mitarbeiter!$D178),TODAY()))-(MAX(DATE(2028,5,1),Mitarbeiter!$C178))+1),MAX(0,NETWORKDAYS(MAX(DATE(2028,5,1),Mitarbeiter!$C178),MIN(DATE(2028,6,0),IF(Mitarbeiter!$D178="",DATE(2028,6,0),Mitarbeiter!$D178),TODAY()),Einstellungen!$F$13:$F$67)))*N(Mitarbeiter!$E178)/IF(Einstellungen!$C$11="7 Tage",7,5),N('Ist-Stunden'!AH178)),MAX(IF(Einstellungen!$C$11="7 Tage",MAX(0,(MIN(DATE(2028,6,0),IF(Mitarbeiter!$D178="",DATE(2028,6,0),Mitarbeiter!$D178),TODAY()))-(MAX(DATE(2028,5,1),Mitarbeiter!$C178))+1),MAX(0,NETWORKDAYS(MAX(DATE(2028,5,1),Mitarbeiter!$C178),MIN(DATE(2028,6,0),IF(Mitarbeiter!$D178="",DATE(2028,6,0),Mitarbeiter!$D178),TODAY()),Einstellungen!$F$13:$F$67)))*N(Mitarbeiter!$E178)/IF(Einstellungen!$C$11="7 Tage",7,5),N('Ist-Stunden'!AH178)+(N(Krankheitstage!BG178)+N(Krankheitstage!BS178))*N($C178))))</f>
        <v/>
      </c>
      <c r="BM178" s="76">
        <f>IF($B178="",0,IF(Einstellungen!$C$10="Ja",MAX(IF(Einstellungen!$C$11="7 Tage",MAX(0,(MIN(DATE(2028,7,0),IF(Mitarbeiter!$D178="",DATE(2028,7,0),Mitarbeiter!$D178),TODAY()))-(MAX(DATE(2028,6,1),Mitarbeiter!$C178))+1),MAX(0,NETWORKDAYS(MAX(DATE(2028,6,1),Mitarbeiter!$C178),MIN(DATE(2028,7,0),IF(Mitarbeiter!$D178="",DATE(2028,7,0),Mitarbeiter!$D178),TODAY()),Einstellungen!$F$13:$F$67)))*N(Mitarbeiter!$E178)/IF(Einstellungen!$C$11="7 Tage",7,5),N('Ist-Stunden'!AI178)),MAX(IF(Einstellungen!$C$11="7 Tage",MAX(0,(MIN(DATE(2028,7,0),IF(Mitarbeiter!$D178="",DATE(2028,7,0),Mitarbeiter!$D178),TODAY()))-(MAX(DATE(2028,6,1),Mitarbeiter!$C178))+1),MAX(0,NETWORKDAYS(MAX(DATE(2028,6,1),Mitarbeiter!$C178),MIN(DATE(2028,7,0),IF(Mitarbeiter!$D178="",DATE(2028,7,0),Mitarbeiter!$D178),TODAY()),Einstellungen!$F$13:$F$67)))*N(Mitarbeiter!$E178)/IF(Einstellungen!$C$11="7 Tage",7,5),N('Ist-Stunden'!AI178)+(N(Krankheitstage!BH178)+N(Krankheitstage!BT178))*N($C178))))</f>
        <v/>
      </c>
      <c r="BN178" s="76">
        <f>IF($B178="",0,IF(Einstellungen!$C$10="Ja",MAX(IF(Einstellungen!$C$11="7 Tage",MAX(0,(MIN(DATE(2028,8,0),IF(Mitarbeiter!$D178="",DATE(2028,8,0),Mitarbeiter!$D178),TODAY()))-(MAX(DATE(2028,7,1),Mitarbeiter!$C178))+1),MAX(0,NETWORKDAYS(MAX(DATE(2028,7,1),Mitarbeiter!$C178),MIN(DATE(2028,8,0),IF(Mitarbeiter!$D178="",DATE(2028,8,0),Mitarbeiter!$D178),TODAY()),Einstellungen!$F$13:$F$67)))*N(Mitarbeiter!$E178)/IF(Einstellungen!$C$11="7 Tage",7,5),N('Ist-Stunden'!AJ178)),MAX(IF(Einstellungen!$C$11="7 Tage",MAX(0,(MIN(DATE(2028,8,0),IF(Mitarbeiter!$D178="",DATE(2028,8,0),Mitarbeiter!$D178),TODAY()))-(MAX(DATE(2028,7,1),Mitarbeiter!$C178))+1),MAX(0,NETWORKDAYS(MAX(DATE(2028,7,1),Mitarbeiter!$C178),MIN(DATE(2028,8,0),IF(Mitarbeiter!$D178="",DATE(2028,8,0),Mitarbeiter!$D178),TODAY()),Einstellungen!$F$13:$F$67)))*N(Mitarbeiter!$E178)/IF(Einstellungen!$C$11="7 Tage",7,5),N('Ist-Stunden'!AJ178)+(N(Krankheitstage!BI178)+N(Krankheitstage!BU178))*N($C178))))</f>
        <v/>
      </c>
      <c r="BO178" s="76">
        <f>IF($B178="",0,IF(Einstellungen!$C$10="Ja",MAX(IF(Einstellungen!$C$11="7 Tage",MAX(0,(MIN(DATE(2028,9,0),IF(Mitarbeiter!$D178="",DATE(2028,9,0),Mitarbeiter!$D178),TODAY()))-(MAX(DATE(2028,8,1),Mitarbeiter!$C178))+1),MAX(0,NETWORKDAYS(MAX(DATE(2028,8,1),Mitarbeiter!$C178),MIN(DATE(2028,9,0),IF(Mitarbeiter!$D178="",DATE(2028,9,0),Mitarbeiter!$D178),TODAY()),Einstellungen!$F$13:$F$67)))*N(Mitarbeiter!$E178)/IF(Einstellungen!$C$11="7 Tage",7,5),N('Ist-Stunden'!AK178)),MAX(IF(Einstellungen!$C$11="7 Tage",MAX(0,(MIN(DATE(2028,9,0),IF(Mitarbeiter!$D178="",DATE(2028,9,0),Mitarbeiter!$D178),TODAY()))-(MAX(DATE(2028,8,1),Mitarbeiter!$C178))+1),MAX(0,NETWORKDAYS(MAX(DATE(2028,8,1),Mitarbeiter!$C178),MIN(DATE(2028,9,0),IF(Mitarbeiter!$D178="",DATE(2028,9,0),Mitarbeiter!$D178),TODAY()),Einstellungen!$F$13:$F$67)))*N(Mitarbeiter!$E178)/IF(Einstellungen!$C$11="7 Tage",7,5),N('Ist-Stunden'!AK178)+(N(Krankheitstage!BJ178)+N(Krankheitstage!BV178))*N($C178))))</f>
        <v/>
      </c>
      <c r="BP178" s="76">
        <f>IF($B178="",0,IF(Einstellungen!$C$10="Ja",MAX(IF(Einstellungen!$C$11="7 Tage",MAX(0,(MIN(DATE(2028,10,0),IF(Mitarbeiter!$D178="",DATE(2028,10,0),Mitarbeiter!$D178),TODAY()))-(MAX(DATE(2028,9,1),Mitarbeiter!$C178))+1),MAX(0,NETWORKDAYS(MAX(DATE(2028,9,1),Mitarbeiter!$C178),MIN(DATE(2028,10,0),IF(Mitarbeiter!$D178="",DATE(2028,10,0),Mitarbeiter!$D178),TODAY()),Einstellungen!$F$13:$F$67)))*N(Mitarbeiter!$E178)/IF(Einstellungen!$C$11="7 Tage",7,5),N('Ist-Stunden'!AL178)),MAX(IF(Einstellungen!$C$11="7 Tage",MAX(0,(MIN(DATE(2028,10,0),IF(Mitarbeiter!$D178="",DATE(2028,10,0),Mitarbeiter!$D178),TODAY()))-(MAX(DATE(2028,9,1),Mitarbeiter!$C178))+1),MAX(0,NETWORKDAYS(MAX(DATE(2028,9,1),Mitarbeiter!$C178),MIN(DATE(2028,10,0),IF(Mitarbeiter!$D178="",DATE(2028,10,0),Mitarbeiter!$D178),TODAY()),Einstellungen!$F$13:$F$67)))*N(Mitarbeiter!$E178)/IF(Einstellungen!$C$11="7 Tage",7,5),N('Ist-Stunden'!AL178)+(N(Krankheitstage!BK178)+N(Krankheitstage!BW178))*N($C178))))</f>
        <v/>
      </c>
      <c r="BQ178" s="76">
        <f>IF($B178="",0,IF(Einstellungen!$C$10="Ja",MAX(IF(Einstellungen!$C$11="7 Tage",MAX(0,(MIN(DATE(2028,11,0),IF(Mitarbeiter!$D178="",DATE(2028,11,0),Mitarbeiter!$D178),TODAY()))-(MAX(DATE(2028,10,1),Mitarbeiter!$C178))+1),MAX(0,NETWORKDAYS(MAX(DATE(2028,10,1),Mitarbeiter!$C178),MIN(DATE(2028,11,0),IF(Mitarbeiter!$D178="",DATE(2028,11,0),Mitarbeiter!$D178),TODAY()),Einstellungen!$F$13:$F$67)))*N(Mitarbeiter!$E178)/IF(Einstellungen!$C$11="7 Tage",7,5),N('Ist-Stunden'!AM178)),MAX(IF(Einstellungen!$C$11="7 Tage",MAX(0,(MIN(DATE(2028,11,0),IF(Mitarbeiter!$D178="",DATE(2028,11,0),Mitarbeiter!$D178),TODAY()))-(MAX(DATE(2028,10,1),Mitarbeiter!$C178))+1),MAX(0,NETWORKDAYS(MAX(DATE(2028,10,1),Mitarbeiter!$C178),MIN(DATE(2028,11,0),IF(Mitarbeiter!$D178="",DATE(2028,11,0),Mitarbeiter!$D178),TODAY()),Einstellungen!$F$13:$F$67)))*N(Mitarbeiter!$E178)/IF(Einstellungen!$C$11="7 Tage",7,5),N('Ist-Stunden'!AM178)+(N(Krankheitstage!BL178)+N(Krankheitstage!BX178))*N($C178))))</f>
        <v/>
      </c>
      <c r="BR178" s="76">
        <f>IF($B178="",0,IF(Einstellungen!$C$10="Ja",MAX(IF(Einstellungen!$C$11="7 Tage",MAX(0,(MIN(DATE(2028,12,0),IF(Mitarbeiter!$D178="",DATE(2028,12,0),Mitarbeiter!$D178),TODAY()))-(MAX(DATE(2028,11,1),Mitarbeiter!$C178))+1),MAX(0,NETWORKDAYS(MAX(DATE(2028,11,1),Mitarbeiter!$C178),MIN(DATE(2028,12,0),IF(Mitarbeiter!$D178="",DATE(2028,12,0),Mitarbeiter!$D178),TODAY()),Einstellungen!$F$13:$F$67)))*N(Mitarbeiter!$E178)/IF(Einstellungen!$C$11="7 Tage",7,5),N('Ist-Stunden'!AN178)),MAX(IF(Einstellungen!$C$11="7 Tage",MAX(0,(MIN(DATE(2028,12,0),IF(Mitarbeiter!$D178="",DATE(2028,12,0),Mitarbeiter!$D178),TODAY()))-(MAX(DATE(2028,11,1),Mitarbeiter!$C178))+1),MAX(0,NETWORKDAYS(MAX(DATE(2028,11,1),Mitarbeiter!$C178),MIN(DATE(2028,12,0),IF(Mitarbeiter!$D178="",DATE(2028,12,0),Mitarbeiter!$D178),TODAY()),Einstellungen!$F$13:$F$67)))*N(Mitarbeiter!$E178)/IF(Einstellungen!$C$11="7 Tage",7,5),N('Ist-Stunden'!AN178)+(N(Krankheitstage!BM178)+N(Krankheitstage!BY178))*N($C178))))</f>
        <v/>
      </c>
      <c r="BS178" s="76">
        <f>IF($B178="",0,IF(Einstellungen!$C$10="Ja",MAX(IF(Einstellungen!$C$11="7 Tage",MAX(0,(MIN(DATE(2028,13,0),IF(Mitarbeiter!$D178="",DATE(2028,13,0),Mitarbeiter!$D178),TODAY()))-(MAX(DATE(2028,12,1),Mitarbeiter!$C178))+1),MAX(0,NETWORKDAYS(MAX(DATE(2028,12,1),Mitarbeiter!$C178),MIN(DATE(2028,13,0),IF(Mitarbeiter!$D178="",DATE(2028,13,0),Mitarbeiter!$D178),TODAY()),Einstellungen!$F$13:$F$67)))*N(Mitarbeiter!$E178)/IF(Einstellungen!$C$11="7 Tage",7,5),N('Ist-Stunden'!AO178)),MAX(IF(Einstellungen!$C$11="7 Tage",MAX(0,(MIN(DATE(2028,13,0),IF(Mitarbeiter!$D178="",DATE(2028,13,0),Mitarbeiter!$D178),TODAY()))-(MAX(DATE(2028,12,1),Mitarbeiter!$C178))+1),MAX(0,NETWORKDAYS(MAX(DATE(2028,12,1),Mitarbeiter!$C178),MIN(DATE(2028,13,0),IF(Mitarbeiter!$D178="",DATE(2028,13,0),Mitarbeiter!$D178),TODAY()),Einstellungen!$F$13:$F$67)))*N(Mitarbeiter!$E178)/IF(Einstellungen!$C$11="7 Tage",7,5),N('Ist-Stunden'!AO178)+(N(Krankheitstage!BN178)+N(Krankheitstage!BZ178))*N($C178))))</f>
        <v/>
      </c>
      <c r="BT178" s="76">
        <f>IF($B178="",0,IF(Einstellungen!$C$10="Ja",MAX(IF(Einstellungen!$C$11="7 Tage",MAX(0,(MIN(DATE(2029,2,0),IF(Mitarbeiter!$D178="",DATE(2029,2,0),Mitarbeiter!$D178),TODAY()))-(MAX(DATE(2029,1,1),Mitarbeiter!$C178))+1),MAX(0,NETWORKDAYS(MAX(DATE(2029,1,1),Mitarbeiter!$C178),MIN(DATE(2029,2,0),IF(Mitarbeiter!$D178="",DATE(2029,2,0),Mitarbeiter!$D178),TODAY()),Einstellungen!$F$13:$F$67)))*N(Mitarbeiter!$E178)/IF(Einstellungen!$C$11="7 Tage",7,5),N('Ist-Stunden'!AP178)),MAX(IF(Einstellungen!$C$11="7 Tage",MAX(0,(MIN(DATE(2029,2,0),IF(Mitarbeiter!$D178="",DATE(2029,2,0),Mitarbeiter!$D178),TODAY()))-(MAX(DATE(2029,1,1),Mitarbeiter!$C178))+1),MAX(0,NETWORKDAYS(MAX(DATE(2029,1,1),Mitarbeiter!$C178),MIN(DATE(2029,2,0),IF(Mitarbeiter!$D178="",DATE(2029,2,0),Mitarbeiter!$D178),TODAY()),Einstellungen!$F$13:$F$67)))*N(Mitarbeiter!$E178)/IF(Einstellungen!$C$11="7 Tage",7,5),N('Ist-Stunden'!AP178)+(N(Krankheitstage!CA178)+N(Krankheitstage!CM178))*N($C178))))</f>
        <v/>
      </c>
      <c r="BU178" s="76">
        <f>IF($B178="",0,IF(Einstellungen!$C$10="Ja",MAX(IF(Einstellungen!$C$11="7 Tage",MAX(0,(MIN(DATE(2029,3,0),IF(Mitarbeiter!$D178="",DATE(2029,3,0),Mitarbeiter!$D178),TODAY()))-(MAX(DATE(2029,2,1),Mitarbeiter!$C178))+1),MAX(0,NETWORKDAYS(MAX(DATE(2029,2,1),Mitarbeiter!$C178),MIN(DATE(2029,3,0),IF(Mitarbeiter!$D178="",DATE(2029,3,0),Mitarbeiter!$D178),TODAY()),Einstellungen!$F$13:$F$67)))*N(Mitarbeiter!$E178)/IF(Einstellungen!$C$11="7 Tage",7,5),N('Ist-Stunden'!AQ178)),MAX(IF(Einstellungen!$C$11="7 Tage",MAX(0,(MIN(DATE(2029,3,0),IF(Mitarbeiter!$D178="",DATE(2029,3,0),Mitarbeiter!$D178),TODAY()))-(MAX(DATE(2029,2,1),Mitarbeiter!$C178))+1),MAX(0,NETWORKDAYS(MAX(DATE(2029,2,1),Mitarbeiter!$C178),MIN(DATE(2029,3,0),IF(Mitarbeiter!$D178="",DATE(2029,3,0),Mitarbeiter!$D178),TODAY()),Einstellungen!$F$13:$F$67)))*N(Mitarbeiter!$E178)/IF(Einstellungen!$C$11="7 Tage",7,5),N('Ist-Stunden'!AQ178)+(N(Krankheitstage!CB178)+N(Krankheitstage!CN178))*N($C178))))</f>
        <v/>
      </c>
      <c r="BV178" s="76">
        <f>IF($B178="",0,IF(Einstellungen!$C$10="Ja",MAX(IF(Einstellungen!$C$11="7 Tage",MAX(0,(MIN(DATE(2029,4,0),IF(Mitarbeiter!$D178="",DATE(2029,4,0),Mitarbeiter!$D178),TODAY()))-(MAX(DATE(2029,3,1),Mitarbeiter!$C178))+1),MAX(0,NETWORKDAYS(MAX(DATE(2029,3,1),Mitarbeiter!$C178),MIN(DATE(2029,4,0),IF(Mitarbeiter!$D178="",DATE(2029,4,0),Mitarbeiter!$D178),TODAY()),Einstellungen!$F$13:$F$67)))*N(Mitarbeiter!$E178)/IF(Einstellungen!$C$11="7 Tage",7,5),N('Ist-Stunden'!AR178)),MAX(IF(Einstellungen!$C$11="7 Tage",MAX(0,(MIN(DATE(2029,4,0),IF(Mitarbeiter!$D178="",DATE(2029,4,0),Mitarbeiter!$D178),TODAY()))-(MAX(DATE(2029,3,1),Mitarbeiter!$C178))+1),MAX(0,NETWORKDAYS(MAX(DATE(2029,3,1),Mitarbeiter!$C178),MIN(DATE(2029,4,0),IF(Mitarbeiter!$D178="",DATE(2029,4,0),Mitarbeiter!$D178),TODAY()),Einstellungen!$F$13:$F$67)))*N(Mitarbeiter!$E178)/IF(Einstellungen!$C$11="7 Tage",7,5),N('Ist-Stunden'!AR178)+(N(Krankheitstage!CC178)+N(Krankheitstage!CO178))*N($C178))))</f>
        <v/>
      </c>
      <c r="BW178" s="76">
        <f>IF($B178="",0,IF(Einstellungen!$C$10="Ja",MAX(IF(Einstellungen!$C$11="7 Tage",MAX(0,(MIN(DATE(2029,5,0),IF(Mitarbeiter!$D178="",DATE(2029,5,0),Mitarbeiter!$D178),TODAY()))-(MAX(DATE(2029,4,1),Mitarbeiter!$C178))+1),MAX(0,NETWORKDAYS(MAX(DATE(2029,4,1),Mitarbeiter!$C178),MIN(DATE(2029,5,0),IF(Mitarbeiter!$D178="",DATE(2029,5,0),Mitarbeiter!$D178),TODAY()),Einstellungen!$F$13:$F$67)))*N(Mitarbeiter!$E178)/IF(Einstellungen!$C$11="7 Tage",7,5),N('Ist-Stunden'!AS178)),MAX(IF(Einstellungen!$C$11="7 Tage",MAX(0,(MIN(DATE(2029,5,0),IF(Mitarbeiter!$D178="",DATE(2029,5,0),Mitarbeiter!$D178),TODAY()))-(MAX(DATE(2029,4,1),Mitarbeiter!$C178))+1),MAX(0,NETWORKDAYS(MAX(DATE(2029,4,1),Mitarbeiter!$C178),MIN(DATE(2029,5,0),IF(Mitarbeiter!$D178="",DATE(2029,5,0),Mitarbeiter!$D178),TODAY()),Einstellungen!$F$13:$F$67)))*N(Mitarbeiter!$E178)/IF(Einstellungen!$C$11="7 Tage",7,5),N('Ist-Stunden'!AS178)+(N(Krankheitstage!CD178)+N(Krankheitstage!CP178))*N($C178))))</f>
        <v/>
      </c>
      <c r="BX178" s="76">
        <f>IF($B178="",0,IF(Einstellungen!$C$10="Ja",MAX(IF(Einstellungen!$C$11="7 Tage",MAX(0,(MIN(DATE(2029,6,0),IF(Mitarbeiter!$D178="",DATE(2029,6,0),Mitarbeiter!$D178),TODAY()))-(MAX(DATE(2029,5,1),Mitarbeiter!$C178))+1),MAX(0,NETWORKDAYS(MAX(DATE(2029,5,1),Mitarbeiter!$C178),MIN(DATE(2029,6,0),IF(Mitarbeiter!$D178="",DATE(2029,6,0),Mitarbeiter!$D178),TODAY()),Einstellungen!$F$13:$F$67)))*N(Mitarbeiter!$E178)/IF(Einstellungen!$C$11="7 Tage",7,5),N('Ist-Stunden'!AT178)),MAX(IF(Einstellungen!$C$11="7 Tage",MAX(0,(MIN(DATE(2029,6,0),IF(Mitarbeiter!$D178="",DATE(2029,6,0),Mitarbeiter!$D178),TODAY()))-(MAX(DATE(2029,5,1),Mitarbeiter!$C178))+1),MAX(0,NETWORKDAYS(MAX(DATE(2029,5,1),Mitarbeiter!$C178),MIN(DATE(2029,6,0),IF(Mitarbeiter!$D178="",DATE(2029,6,0),Mitarbeiter!$D178),TODAY()),Einstellungen!$F$13:$F$67)))*N(Mitarbeiter!$E178)/IF(Einstellungen!$C$11="7 Tage",7,5),N('Ist-Stunden'!AT178)+(N(Krankheitstage!CE178)+N(Krankheitstage!CQ178))*N($C178))))</f>
        <v/>
      </c>
      <c r="BY178" s="76">
        <f>IF($B178="",0,IF(Einstellungen!$C$10="Ja",MAX(IF(Einstellungen!$C$11="7 Tage",MAX(0,(MIN(DATE(2029,7,0),IF(Mitarbeiter!$D178="",DATE(2029,7,0),Mitarbeiter!$D178),TODAY()))-(MAX(DATE(2029,6,1),Mitarbeiter!$C178))+1),MAX(0,NETWORKDAYS(MAX(DATE(2029,6,1),Mitarbeiter!$C178),MIN(DATE(2029,7,0),IF(Mitarbeiter!$D178="",DATE(2029,7,0),Mitarbeiter!$D178),TODAY()),Einstellungen!$F$13:$F$67)))*N(Mitarbeiter!$E178)/IF(Einstellungen!$C$11="7 Tage",7,5),N('Ist-Stunden'!AU178)),MAX(IF(Einstellungen!$C$11="7 Tage",MAX(0,(MIN(DATE(2029,7,0),IF(Mitarbeiter!$D178="",DATE(2029,7,0),Mitarbeiter!$D178),TODAY()))-(MAX(DATE(2029,6,1),Mitarbeiter!$C178))+1),MAX(0,NETWORKDAYS(MAX(DATE(2029,6,1),Mitarbeiter!$C178),MIN(DATE(2029,7,0),IF(Mitarbeiter!$D178="",DATE(2029,7,0),Mitarbeiter!$D178),TODAY()),Einstellungen!$F$13:$F$67)))*N(Mitarbeiter!$E178)/IF(Einstellungen!$C$11="7 Tage",7,5),N('Ist-Stunden'!AU178)+(N(Krankheitstage!CF178)+N(Krankheitstage!CR178))*N($C178))))</f>
        <v/>
      </c>
      <c r="BZ178" s="76">
        <f>IF($B178="",0,IF(Einstellungen!$C$10="Ja",MAX(IF(Einstellungen!$C$11="7 Tage",MAX(0,(MIN(DATE(2029,8,0),IF(Mitarbeiter!$D178="",DATE(2029,8,0),Mitarbeiter!$D178),TODAY()))-(MAX(DATE(2029,7,1),Mitarbeiter!$C178))+1),MAX(0,NETWORKDAYS(MAX(DATE(2029,7,1),Mitarbeiter!$C178),MIN(DATE(2029,8,0),IF(Mitarbeiter!$D178="",DATE(2029,8,0),Mitarbeiter!$D178),TODAY()),Einstellungen!$F$13:$F$67)))*N(Mitarbeiter!$E178)/IF(Einstellungen!$C$11="7 Tage",7,5),N('Ist-Stunden'!AV178)),MAX(IF(Einstellungen!$C$11="7 Tage",MAX(0,(MIN(DATE(2029,8,0),IF(Mitarbeiter!$D178="",DATE(2029,8,0),Mitarbeiter!$D178),TODAY()))-(MAX(DATE(2029,7,1),Mitarbeiter!$C178))+1),MAX(0,NETWORKDAYS(MAX(DATE(2029,7,1),Mitarbeiter!$C178),MIN(DATE(2029,8,0),IF(Mitarbeiter!$D178="",DATE(2029,8,0),Mitarbeiter!$D178),TODAY()),Einstellungen!$F$13:$F$67)))*N(Mitarbeiter!$E178)/IF(Einstellungen!$C$11="7 Tage",7,5),N('Ist-Stunden'!AV178)+(N(Krankheitstage!CG178)+N(Krankheitstage!CS178))*N($C178))))</f>
        <v/>
      </c>
      <c r="CA178" s="76">
        <f>IF($B178="",0,IF(Einstellungen!$C$10="Ja",MAX(IF(Einstellungen!$C$11="7 Tage",MAX(0,(MIN(DATE(2029,9,0),IF(Mitarbeiter!$D178="",DATE(2029,9,0),Mitarbeiter!$D178),TODAY()))-(MAX(DATE(2029,8,1),Mitarbeiter!$C178))+1),MAX(0,NETWORKDAYS(MAX(DATE(2029,8,1),Mitarbeiter!$C178),MIN(DATE(2029,9,0),IF(Mitarbeiter!$D178="",DATE(2029,9,0),Mitarbeiter!$D178),TODAY()),Einstellungen!$F$13:$F$67)))*N(Mitarbeiter!$E178)/IF(Einstellungen!$C$11="7 Tage",7,5),N('Ist-Stunden'!AW178)),MAX(IF(Einstellungen!$C$11="7 Tage",MAX(0,(MIN(DATE(2029,9,0),IF(Mitarbeiter!$D178="",DATE(2029,9,0),Mitarbeiter!$D178),TODAY()))-(MAX(DATE(2029,8,1),Mitarbeiter!$C178))+1),MAX(0,NETWORKDAYS(MAX(DATE(2029,8,1),Mitarbeiter!$C178),MIN(DATE(2029,9,0),IF(Mitarbeiter!$D178="",DATE(2029,9,0),Mitarbeiter!$D178),TODAY()),Einstellungen!$F$13:$F$67)))*N(Mitarbeiter!$E178)/IF(Einstellungen!$C$11="7 Tage",7,5),N('Ist-Stunden'!AW178)+(N(Krankheitstage!CH178)+N(Krankheitstage!CT178))*N($C178))))</f>
        <v/>
      </c>
      <c r="CB178" s="76">
        <f>IF($B178="",0,IF(Einstellungen!$C$10="Ja",MAX(IF(Einstellungen!$C$11="7 Tage",MAX(0,(MIN(DATE(2029,10,0),IF(Mitarbeiter!$D178="",DATE(2029,10,0),Mitarbeiter!$D178),TODAY()))-(MAX(DATE(2029,9,1),Mitarbeiter!$C178))+1),MAX(0,NETWORKDAYS(MAX(DATE(2029,9,1),Mitarbeiter!$C178),MIN(DATE(2029,10,0),IF(Mitarbeiter!$D178="",DATE(2029,10,0),Mitarbeiter!$D178),TODAY()),Einstellungen!$F$13:$F$67)))*N(Mitarbeiter!$E178)/IF(Einstellungen!$C$11="7 Tage",7,5),N('Ist-Stunden'!AX178)),MAX(IF(Einstellungen!$C$11="7 Tage",MAX(0,(MIN(DATE(2029,10,0),IF(Mitarbeiter!$D178="",DATE(2029,10,0),Mitarbeiter!$D178),TODAY()))-(MAX(DATE(2029,9,1),Mitarbeiter!$C178))+1),MAX(0,NETWORKDAYS(MAX(DATE(2029,9,1),Mitarbeiter!$C178),MIN(DATE(2029,10,0),IF(Mitarbeiter!$D178="",DATE(2029,10,0),Mitarbeiter!$D178),TODAY()),Einstellungen!$F$13:$F$67)))*N(Mitarbeiter!$E178)/IF(Einstellungen!$C$11="7 Tage",7,5),N('Ist-Stunden'!AX178)+(N(Krankheitstage!CI178)+N(Krankheitstage!CU178))*N($C178))))</f>
        <v/>
      </c>
      <c r="CC178" s="76">
        <f>IF($B178="",0,IF(Einstellungen!$C$10="Ja",MAX(IF(Einstellungen!$C$11="7 Tage",MAX(0,(MIN(DATE(2029,11,0),IF(Mitarbeiter!$D178="",DATE(2029,11,0),Mitarbeiter!$D178),TODAY()))-(MAX(DATE(2029,10,1),Mitarbeiter!$C178))+1),MAX(0,NETWORKDAYS(MAX(DATE(2029,10,1),Mitarbeiter!$C178),MIN(DATE(2029,11,0),IF(Mitarbeiter!$D178="",DATE(2029,11,0),Mitarbeiter!$D178),TODAY()),Einstellungen!$F$13:$F$67)))*N(Mitarbeiter!$E178)/IF(Einstellungen!$C$11="7 Tage",7,5),N('Ist-Stunden'!AY178)),MAX(IF(Einstellungen!$C$11="7 Tage",MAX(0,(MIN(DATE(2029,11,0),IF(Mitarbeiter!$D178="",DATE(2029,11,0),Mitarbeiter!$D178),TODAY()))-(MAX(DATE(2029,10,1),Mitarbeiter!$C178))+1),MAX(0,NETWORKDAYS(MAX(DATE(2029,10,1),Mitarbeiter!$C178),MIN(DATE(2029,11,0),IF(Mitarbeiter!$D178="",DATE(2029,11,0),Mitarbeiter!$D178),TODAY()),Einstellungen!$F$13:$F$67)))*N(Mitarbeiter!$E178)/IF(Einstellungen!$C$11="7 Tage",7,5),N('Ist-Stunden'!AY178)+(N(Krankheitstage!CJ178)+N(Krankheitstage!CV178))*N($C178))))</f>
        <v/>
      </c>
      <c r="CD178" s="76">
        <f>IF($B178="",0,IF(Einstellungen!$C$10="Ja",MAX(IF(Einstellungen!$C$11="7 Tage",MAX(0,(MIN(DATE(2029,12,0),IF(Mitarbeiter!$D178="",DATE(2029,12,0),Mitarbeiter!$D178),TODAY()))-(MAX(DATE(2029,11,1),Mitarbeiter!$C178))+1),MAX(0,NETWORKDAYS(MAX(DATE(2029,11,1),Mitarbeiter!$C178),MIN(DATE(2029,12,0),IF(Mitarbeiter!$D178="",DATE(2029,12,0),Mitarbeiter!$D178),TODAY()),Einstellungen!$F$13:$F$67)))*N(Mitarbeiter!$E178)/IF(Einstellungen!$C$11="7 Tage",7,5),N('Ist-Stunden'!AZ178)),MAX(IF(Einstellungen!$C$11="7 Tage",MAX(0,(MIN(DATE(2029,12,0),IF(Mitarbeiter!$D178="",DATE(2029,12,0),Mitarbeiter!$D178),TODAY()))-(MAX(DATE(2029,11,1),Mitarbeiter!$C178))+1),MAX(0,NETWORKDAYS(MAX(DATE(2029,11,1),Mitarbeiter!$C178),MIN(DATE(2029,12,0),IF(Mitarbeiter!$D178="",DATE(2029,12,0),Mitarbeiter!$D178),TODAY()),Einstellungen!$F$13:$F$67)))*N(Mitarbeiter!$E178)/IF(Einstellungen!$C$11="7 Tage",7,5),N('Ist-Stunden'!AZ178)+(N(Krankheitstage!CK178)+N(Krankheitstage!CW178))*N($C178))))</f>
        <v/>
      </c>
      <c r="CE178" s="76">
        <f>IF($B178="",0,IF(Einstellungen!$C$10="Ja",MAX(IF(Einstellungen!$C$11="7 Tage",MAX(0,(MIN(DATE(2029,13,0),IF(Mitarbeiter!$D178="",DATE(2029,13,0),Mitarbeiter!$D178),TODAY()))-(MAX(DATE(2029,12,1),Mitarbeiter!$C178))+1),MAX(0,NETWORKDAYS(MAX(DATE(2029,12,1),Mitarbeiter!$C178),MIN(DATE(2029,13,0),IF(Mitarbeiter!$D178="",DATE(2029,13,0),Mitarbeiter!$D178),TODAY()),Einstellungen!$F$13:$F$67)))*N(Mitarbeiter!$E178)/IF(Einstellungen!$C$11="7 Tage",7,5),N('Ist-Stunden'!BA178)),MAX(IF(Einstellungen!$C$11="7 Tage",MAX(0,(MIN(DATE(2029,13,0),IF(Mitarbeiter!$D178="",DATE(2029,13,0),Mitarbeiter!$D178),TODAY()))-(MAX(DATE(2029,12,1),Mitarbeiter!$C178))+1),MAX(0,NETWORKDAYS(MAX(DATE(2029,12,1),Mitarbeiter!$C178),MIN(DATE(2029,13,0),IF(Mitarbeiter!$D178="",DATE(2029,13,0),Mitarbeiter!$D178),TODAY()),Einstellungen!$F$13:$F$67)))*N(Mitarbeiter!$E178)/IF(Einstellungen!$C$11="7 Tage",7,5),N('Ist-Stunden'!BA178)+(N(Krankheitstage!CL178)+N(Krankheitstage!CX178))*N($C178))))</f>
        <v/>
      </c>
      <c r="CF178" s="76">
        <f>IF($B178="",0,IF(Einstellungen!$C$10="Ja",MAX(IF(Einstellungen!$C$11="7 Tage",MAX(0,(MIN(DATE(2030,2,0),IF(Mitarbeiter!$D178="",DATE(2030,2,0),Mitarbeiter!$D178),TODAY()))-(MAX(DATE(2030,1,1),Mitarbeiter!$C178))+1),MAX(0,NETWORKDAYS(MAX(DATE(2030,1,1),Mitarbeiter!$C178),MIN(DATE(2030,2,0),IF(Mitarbeiter!$D178="",DATE(2030,2,0),Mitarbeiter!$D178),TODAY()),Einstellungen!$F$13:$F$67)))*N(Mitarbeiter!$E178)/IF(Einstellungen!$C$11="7 Tage",7,5),N('Ist-Stunden'!BB178)),MAX(IF(Einstellungen!$C$11="7 Tage",MAX(0,(MIN(DATE(2030,2,0),IF(Mitarbeiter!$D178="",DATE(2030,2,0),Mitarbeiter!$D178),TODAY()))-(MAX(DATE(2030,1,1),Mitarbeiter!$C178))+1),MAX(0,NETWORKDAYS(MAX(DATE(2030,1,1),Mitarbeiter!$C178),MIN(DATE(2030,2,0),IF(Mitarbeiter!$D178="",DATE(2030,2,0),Mitarbeiter!$D178),TODAY()),Einstellungen!$F$13:$F$67)))*N(Mitarbeiter!$E178)/IF(Einstellungen!$C$11="7 Tage",7,5),N('Ist-Stunden'!BB178)+(N(Krankheitstage!CY178)+N(Krankheitstage!DK178))*N($C178))))</f>
        <v/>
      </c>
      <c r="CG178" s="76">
        <f>IF($B178="",0,IF(Einstellungen!$C$10="Ja",MAX(IF(Einstellungen!$C$11="7 Tage",MAX(0,(MIN(DATE(2030,3,0),IF(Mitarbeiter!$D178="",DATE(2030,3,0),Mitarbeiter!$D178),TODAY()))-(MAX(DATE(2030,2,1),Mitarbeiter!$C178))+1),MAX(0,NETWORKDAYS(MAX(DATE(2030,2,1),Mitarbeiter!$C178),MIN(DATE(2030,3,0),IF(Mitarbeiter!$D178="",DATE(2030,3,0),Mitarbeiter!$D178),TODAY()),Einstellungen!$F$13:$F$67)))*N(Mitarbeiter!$E178)/IF(Einstellungen!$C$11="7 Tage",7,5),N('Ist-Stunden'!BC178)),MAX(IF(Einstellungen!$C$11="7 Tage",MAX(0,(MIN(DATE(2030,3,0),IF(Mitarbeiter!$D178="",DATE(2030,3,0),Mitarbeiter!$D178),TODAY()))-(MAX(DATE(2030,2,1),Mitarbeiter!$C178))+1),MAX(0,NETWORKDAYS(MAX(DATE(2030,2,1),Mitarbeiter!$C178),MIN(DATE(2030,3,0),IF(Mitarbeiter!$D178="",DATE(2030,3,0),Mitarbeiter!$D178),TODAY()),Einstellungen!$F$13:$F$67)))*N(Mitarbeiter!$E178)/IF(Einstellungen!$C$11="7 Tage",7,5),N('Ist-Stunden'!BC178)+(N(Krankheitstage!CZ178)+N(Krankheitstage!DL178))*N($C178))))</f>
        <v/>
      </c>
      <c r="CH178" s="76">
        <f>IF($B178="",0,IF(Einstellungen!$C$10="Ja",MAX(IF(Einstellungen!$C$11="7 Tage",MAX(0,(MIN(DATE(2030,4,0),IF(Mitarbeiter!$D178="",DATE(2030,4,0),Mitarbeiter!$D178),TODAY()))-(MAX(DATE(2030,3,1),Mitarbeiter!$C178))+1),MAX(0,NETWORKDAYS(MAX(DATE(2030,3,1),Mitarbeiter!$C178),MIN(DATE(2030,4,0),IF(Mitarbeiter!$D178="",DATE(2030,4,0),Mitarbeiter!$D178),TODAY()),Einstellungen!$F$13:$F$67)))*N(Mitarbeiter!$E178)/IF(Einstellungen!$C$11="7 Tage",7,5),N('Ist-Stunden'!BD178)),MAX(IF(Einstellungen!$C$11="7 Tage",MAX(0,(MIN(DATE(2030,4,0),IF(Mitarbeiter!$D178="",DATE(2030,4,0),Mitarbeiter!$D178),TODAY()))-(MAX(DATE(2030,3,1),Mitarbeiter!$C178))+1),MAX(0,NETWORKDAYS(MAX(DATE(2030,3,1),Mitarbeiter!$C178),MIN(DATE(2030,4,0),IF(Mitarbeiter!$D178="",DATE(2030,4,0),Mitarbeiter!$D178),TODAY()),Einstellungen!$F$13:$F$67)))*N(Mitarbeiter!$E178)/IF(Einstellungen!$C$11="7 Tage",7,5),N('Ist-Stunden'!BD178)+(N(Krankheitstage!DA178)+N(Krankheitstage!DM178))*N($C178))))</f>
        <v/>
      </c>
      <c r="CI178" s="76">
        <f>IF($B178="",0,IF(Einstellungen!$C$10="Ja",MAX(IF(Einstellungen!$C$11="7 Tage",MAX(0,(MIN(DATE(2030,5,0),IF(Mitarbeiter!$D178="",DATE(2030,5,0),Mitarbeiter!$D178),TODAY()))-(MAX(DATE(2030,4,1),Mitarbeiter!$C178))+1),MAX(0,NETWORKDAYS(MAX(DATE(2030,4,1),Mitarbeiter!$C178),MIN(DATE(2030,5,0),IF(Mitarbeiter!$D178="",DATE(2030,5,0),Mitarbeiter!$D178),TODAY()),Einstellungen!$F$13:$F$67)))*N(Mitarbeiter!$E178)/IF(Einstellungen!$C$11="7 Tage",7,5),N('Ist-Stunden'!BE178)),MAX(IF(Einstellungen!$C$11="7 Tage",MAX(0,(MIN(DATE(2030,5,0),IF(Mitarbeiter!$D178="",DATE(2030,5,0),Mitarbeiter!$D178),TODAY()))-(MAX(DATE(2030,4,1),Mitarbeiter!$C178))+1),MAX(0,NETWORKDAYS(MAX(DATE(2030,4,1),Mitarbeiter!$C178),MIN(DATE(2030,5,0),IF(Mitarbeiter!$D178="",DATE(2030,5,0),Mitarbeiter!$D178),TODAY()),Einstellungen!$F$13:$F$67)))*N(Mitarbeiter!$E178)/IF(Einstellungen!$C$11="7 Tage",7,5),N('Ist-Stunden'!BE178)+(N(Krankheitstage!DB178)+N(Krankheitstage!DN178))*N($C178))))</f>
        <v/>
      </c>
      <c r="CJ178" s="76">
        <f>IF($B178="",0,IF(Einstellungen!$C$10="Ja",MAX(IF(Einstellungen!$C$11="7 Tage",MAX(0,(MIN(DATE(2030,6,0),IF(Mitarbeiter!$D178="",DATE(2030,6,0),Mitarbeiter!$D178),TODAY()))-(MAX(DATE(2030,5,1),Mitarbeiter!$C178))+1),MAX(0,NETWORKDAYS(MAX(DATE(2030,5,1),Mitarbeiter!$C178),MIN(DATE(2030,6,0),IF(Mitarbeiter!$D178="",DATE(2030,6,0),Mitarbeiter!$D178),TODAY()),Einstellungen!$F$13:$F$67)))*N(Mitarbeiter!$E178)/IF(Einstellungen!$C$11="7 Tage",7,5),N('Ist-Stunden'!BF178)),MAX(IF(Einstellungen!$C$11="7 Tage",MAX(0,(MIN(DATE(2030,6,0),IF(Mitarbeiter!$D178="",DATE(2030,6,0),Mitarbeiter!$D178),TODAY()))-(MAX(DATE(2030,5,1),Mitarbeiter!$C178))+1),MAX(0,NETWORKDAYS(MAX(DATE(2030,5,1),Mitarbeiter!$C178),MIN(DATE(2030,6,0),IF(Mitarbeiter!$D178="",DATE(2030,6,0),Mitarbeiter!$D178),TODAY()),Einstellungen!$F$13:$F$67)))*N(Mitarbeiter!$E178)/IF(Einstellungen!$C$11="7 Tage",7,5),N('Ist-Stunden'!BF178)+(N(Krankheitstage!DC178)+N(Krankheitstage!DO178))*N($C178))))</f>
        <v/>
      </c>
      <c r="CK178" s="76">
        <f>IF($B178="",0,IF(Einstellungen!$C$10="Ja",MAX(IF(Einstellungen!$C$11="7 Tage",MAX(0,(MIN(DATE(2030,7,0),IF(Mitarbeiter!$D178="",DATE(2030,7,0),Mitarbeiter!$D178),TODAY()))-(MAX(DATE(2030,6,1),Mitarbeiter!$C178))+1),MAX(0,NETWORKDAYS(MAX(DATE(2030,6,1),Mitarbeiter!$C178),MIN(DATE(2030,7,0),IF(Mitarbeiter!$D178="",DATE(2030,7,0),Mitarbeiter!$D178),TODAY()),Einstellungen!$F$13:$F$67)))*N(Mitarbeiter!$E178)/IF(Einstellungen!$C$11="7 Tage",7,5),N('Ist-Stunden'!BG178)),MAX(IF(Einstellungen!$C$11="7 Tage",MAX(0,(MIN(DATE(2030,7,0),IF(Mitarbeiter!$D178="",DATE(2030,7,0),Mitarbeiter!$D178),TODAY()))-(MAX(DATE(2030,6,1),Mitarbeiter!$C178))+1),MAX(0,NETWORKDAYS(MAX(DATE(2030,6,1),Mitarbeiter!$C178),MIN(DATE(2030,7,0),IF(Mitarbeiter!$D178="",DATE(2030,7,0),Mitarbeiter!$D178),TODAY()),Einstellungen!$F$13:$F$67)))*N(Mitarbeiter!$E178)/IF(Einstellungen!$C$11="7 Tage",7,5),N('Ist-Stunden'!BG178)+(N(Krankheitstage!DD178)+N(Krankheitstage!DP178))*N($C178))))</f>
        <v/>
      </c>
      <c r="CL178" s="76">
        <f>IF($B178="",0,IF(Einstellungen!$C$10="Ja",MAX(IF(Einstellungen!$C$11="7 Tage",MAX(0,(MIN(DATE(2030,8,0),IF(Mitarbeiter!$D178="",DATE(2030,8,0),Mitarbeiter!$D178),TODAY()))-(MAX(DATE(2030,7,1),Mitarbeiter!$C178))+1),MAX(0,NETWORKDAYS(MAX(DATE(2030,7,1),Mitarbeiter!$C178),MIN(DATE(2030,8,0),IF(Mitarbeiter!$D178="",DATE(2030,8,0),Mitarbeiter!$D178),TODAY()),Einstellungen!$F$13:$F$67)))*N(Mitarbeiter!$E178)/IF(Einstellungen!$C$11="7 Tage",7,5),N('Ist-Stunden'!BH178)),MAX(IF(Einstellungen!$C$11="7 Tage",MAX(0,(MIN(DATE(2030,8,0),IF(Mitarbeiter!$D178="",DATE(2030,8,0),Mitarbeiter!$D178),TODAY()))-(MAX(DATE(2030,7,1),Mitarbeiter!$C178))+1),MAX(0,NETWORKDAYS(MAX(DATE(2030,7,1),Mitarbeiter!$C178),MIN(DATE(2030,8,0),IF(Mitarbeiter!$D178="",DATE(2030,8,0),Mitarbeiter!$D178),TODAY()),Einstellungen!$F$13:$F$67)))*N(Mitarbeiter!$E178)/IF(Einstellungen!$C$11="7 Tage",7,5),N('Ist-Stunden'!BH178)+(N(Krankheitstage!DE178)+N(Krankheitstage!DQ178))*N($C178))))</f>
        <v/>
      </c>
      <c r="CM178" s="76">
        <f>IF($B178="",0,IF(Einstellungen!$C$10="Ja",MAX(IF(Einstellungen!$C$11="7 Tage",MAX(0,(MIN(DATE(2030,9,0),IF(Mitarbeiter!$D178="",DATE(2030,9,0),Mitarbeiter!$D178),TODAY()))-(MAX(DATE(2030,8,1),Mitarbeiter!$C178))+1),MAX(0,NETWORKDAYS(MAX(DATE(2030,8,1),Mitarbeiter!$C178),MIN(DATE(2030,9,0),IF(Mitarbeiter!$D178="",DATE(2030,9,0),Mitarbeiter!$D178),TODAY()),Einstellungen!$F$13:$F$67)))*N(Mitarbeiter!$E178)/IF(Einstellungen!$C$11="7 Tage",7,5),N('Ist-Stunden'!BI178)),MAX(IF(Einstellungen!$C$11="7 Tage",MAX(0,(MIN(DATE(2030,9,0),IF(Mitarbeiter!$D178="",DATE(2030,9,0),Mitarbeiter!$D178),TODAY()))-(MAX(DATE(2030,8,1),Mitarbeiter!$C178))+1),MAX(0,NETWORKDAYS(MAX(DATE(2030,8,1),Mitarbeiter!$C178),MIN(DATE(2030,9,0),IF(Mitarbeiter!$D178="",DATE(2030,9,0),Mitarbeiter!$D178),TODAY()),Einstellungen!$F$13:$F$67)))*N(Mitarbeiter!$E178)/IF(Einstellungen!$C$11="7 Tage",7,5),N('Ist-Stunden'!BI178)+(N(Krankheitstage!DF178)+N(Krankheitstage!DR178))*N($C178))))</f>
        <v/>
      </c>
      <c r="CN178" s="76">
        <f>IF($B178="",0,IF(Einstellungen!$C$10="Ja",MAX(IF(Einstellungen!$C$11="7 Tage",MAX(0,(MIN(DATE(2030,10,0),IF(Mitarbeiter!$D178="",DATE(2030,10,0),Mitarbeiter!$D178),TODAY()))-(MAX(DATE(2030,9,1),Mitarbeiter!$C178))+1),MAX(0,NETWORKDAYS(MAX(DATE(2030,9,1),Mitarbeiter!$C178),MIN(DATE(2030,10,0),IF(Mitarbeiter!$D178="",DATE(2030,10,0),Mitarbeiter!$D178),TODAY()),Einstellungen!$F$13:$F$67)))*N(Mitarbeiter!$E178)/IF(Einstellungen!$C$11="7 Tage",7,5),N('Ist-Stunden'!BJ178)),MAX(IF(Einstellungen!$C$11="7 Tage",MAX(0,(MIN(DATE(2030,10,0),IF(Mitarbeiter!$D178="",DATE(2030,10,0),Mitarbeiter!$D178),TODAY()))-(MAX(DATE(2030,9,1),Mitarbeiter!$C178))+1),MAX(0,NETWORKDAYS(MAX(DATE(2030,9,1),Mitarbeiter!$C178),MIN(DATE(2030,10,0),IF(Mitarbeiter!$D178="",DATE(2030,10,0),Mitarbeiter!$D178),TODAY()),Einstellungen!$F$13:$F$67)))*N(Mitarbeiter!$E178)/IF(Einstellungen!$C$11="7 Tage",7,5),N('Ist-Stunden'!BJ178)+(N(Krankheitstage!DG178)+N(Krankheitstage!DS178))*N($C178))))</f>
        <v/>
      </c>
      <c r="CO178" s="76">
        <f>IF($B178="",0,IF(Einstellungen!$C$10="Ja",MAX(IF(Einstellungen!$C$11="7 Tage",MAX(0,(MIN(DATE(2030,11,0),IF(Mitarbeiter!$D178="",DATE(2030,11,0),Mitarbeiter!$D178),TODAY()))-(MAX(DATE(2030,10,1),Mitarbeiter!$C178))+1),MAX(0,NETWORKDAYS(MAX(DATE(2030,10,1),Mitarbeiter!$C178),MIN(DATE(2030,11,0),IF(Mitarbeiter!$D178="",DATE(2030,11,0),Mitarbeiter!$D178),TODAY()),Einstellungen!$F$13:$F$67)))*N(Mitarbeiter!$E178)/IF(Einstellungen!$C$11="7 Tage",7,5),N('Ist-Stunden'!BK178)),MAX(IF(Einstellungen!$C$11="7 Tage",MAX(0,(MIN(DATE(2030,11,0),IF(Mitarbeiter!$D178="",DATE(2030,11,0),Mitarbeiter!$D178),TODAY()))-(MAX(DATE(2030,10,1),Mitarbeiter!$C178))+1),MAX(0,NETWORKDAYS(MAX(DATE(2030,10,1),Mitarbeiter!$C178),MIN(DATE(2030,11,0),IF(Mitarbeiter!$D178="",DATE(2030,11,0),Mitarbeiter!$D178),TODAY()),Einstellungen!$F$13:$F$67)))*N(Mitarbeiter!$E178)/IF(Einstellungen!$C$11="7 Tage",7,5),N('Ist-Stunden'!BK178)+(N(Krankheitstage!DH178)+N(Krankheitstage!DT178))*N($C178))))</f>
        <v/>
      </c>
      <c r="CP178" s="76">
        <f>IF($B178="",0,IF(Einstellungen!$C$10="Ja",MAX(IF(Einstellungen!$C$11="7 Tage",MAX(0,(MIN(DATE(2030,12,0),IF(Mitarbeiter!$D178="",DATE(2030,12,0),Mitarbeiter!$D178),TODAY()))-(MAX(DATE(2030,11,1),Mitarbeiter!$C178))+1),MAX(0,NETWORKDAYS(MAX(DATE(2030,11,1),Mitarbeiter!$C178),MIN(DATE(2030,12,0),IF(Mitarbeiter!$D178="",DATE(2030,12,0),Mitarbeiter!$D178),TODAY()),Einstellungen!$F$13:$F$67)))*N(Mitarbeiter!$E178)/IF(Einstellungen!$C$11="7 Tage",7,5),N('Ist-Stunden'!BL178)),MAX(IF(Einstellungen!$C$11="7 Tage",MAX(0,(MIN(DATE(2030,12,0),IF(Mitarbeiter!$D178="",DATE(2030,12,0),Mitarbeiter!$D178),TODAY()))-(MAX(DATE(2030,11,1),Mitarbeiter!$C178))+1),MAX(0,NETWORKDAYS(MAX(DATE(2030,11,1),Mitarbeiter!$C178),MIN(DATE(2030,12,0),IF(Mitarbeiter!$D178="",DATE(2030,12,0),Mitarbeiter!$D178),TODAY()),Einstellungen!$F$13:$F$67)))*N(Mitarbeiter!$E178)/IF(Einstellungen!$C$11="7 Tage",7,5),N('Ist-Stunden'!BL178)+(N(Krankheitstage!DI178)+N(Krankheitstage!DU178))*N($C178))))</f>
        <v/>
      </c>
      <c r="CQ178" s="76">
        <f>IF($B178="",0,IF(Einstellungen!$C$10="Ja",MAX(IF(Einstellungen!$C$11="7 Tage",MAX(0,(MIN(DATE(2030,13,0),IF(Mitarbeiter!$D178="",DATE(2030,13,0),Mitarbeiter!$D178),TODAY()))-(MAX(DATE(2030,12,1),Mitarbeiter!$C178))+1),MAX(0,NETWORKDAYS(MAX(DATE(2030,12,1),Mitarbeiter!$C178),MIN(DATE(2030,13,0),IF(Mitarbeiter!$D178="",DATE(2030,13,0),Mitarbeiter!$D178),TODAY()),Einstellungen!$F$13:$F$67)))*N(Mitarbeiter!$E178)/IF(Einstellungen!$C$11="7 Tage",7,5),N('Ist-Stunden'!BM178)),MAX(IF(Einstellungen!$C$11="7 Tage",MAX(0,(MIN(DATE(2030,13,0),IF(Mitarbeiter!$D178="",DATE(2030,13,0),Mitarbeiter!$D178),TODAY()))-(MAX(DATE(2030,12,1),Mitarbeiter!$C178))+1),MAX(0,NETWORKDAYS(MAX(DATE(2030,12,1),Mitarbeiter!$C178),MIN(DATE(2030,13,0),IF(Mitarbeiter!$D178="",DATE(2030,13,0),Mitarbeiter!$D178),TODAY()),Einstellungen!$F$13:$F$67)))*N(Mitarbeiter!$E178)/IF(Einstellungen!$C$11="7 Tage",7,5),N('Ist-Stunden'!BM178)+(N(Krankheitstage!DJ178)+N(Krankheitstage!DV178))*N($C178))))</f>
        <v/>
      </c>
    </row>
    <row r="179">
      <c r="A179" s="73">
        <f>IF(Mitarbeiter!B179="","",Mitarbeiter!A179)</f>
        <v/>
      </c>
      <c r="B179" s="6">
        <f>IF(Mitarbeiter!B179="","",Mitarbeiter!B179)</f>
        <v/>
      </c>
      <c r="C179" s="74">
        <f>IF(Mitarbeiter!B179="","",Mitarbeiter!F179)</f>
        <v/>
      </c>
      <c r="D179" s="75">
        <f>N(INDEX(Krankheitstage!$G179:$DV179,1,(Einstellungen!$C$3-2026)*24+1))</f>
        <v/>
      </c>
      <c r="E179" s="75">
        <f>N(INDEX(Krankheitstage!$G179:$DV179,1,(Einstellungen!$C$3-2026)*24+2))</f>
        <v/>
      </c>
      <c r="F179" s="75">
        <f>N(INDEX(Krankheitstage!$G179:$DV179,1,(Einstellungen!$C$3-2026)*24+3))</f>
        <v/>
      </c>
      <c r="G179" s="75">
        <f>N(INDEX(Krankheitstage!$G179:$DV179,1,(Einstellungen!$C$3-2026)*24+4))</f>
        <v/>
      </c>
      <c r="H179" s="75">
        <f>N(INDEX(Krankheitstage!$G179:$DV179,1,(Einstellungen!$C$3-2026)*24+5))</f>
        <v/>
      </c>
      <c r="I179" s="75">
        <f>N(INDEX(Krankheitstage!$G179:$DV179,1,(Einstellungen!$C$3-2026)*24+6))</f>
        <v/>
      </c>
      <c r="J179" s="75">
        <f>N(INDEX(Krankheitstage!$G179:$DV179,1,(Einstellungen!$C$3-2026)*24+7))</f>
        <v/>
      </c>
      <c r="K179" s="75">
        <f>N(INDEX(Krankheitstage!$G179:$DV179,1,(Einstellungen!$C$3-2026)*24+8))</f>
        <v/>
      </c>
      <c r="L179" s="75">
        <f>N(INDEX(Krankheitstage!$G179:$DV179,1,(Einstellungen!$C$3-2026)*24+9))</f>
        <v/>
      </c>
      <c r="M179" s="75">
        <f>N(INDEX(Krankheitstage!$G179:$DV179,1,(Einstellungen!$C$3-2026)*24+10))</f>
        <v/>
      </c>
      <c r="N179" s="75">
        <f>N(INDEX(Krankheitstage!$G179:$DV179,1,(Einstellungen!$C$3-2026)*24+11))</f>
        <v/>
      </c>
      <c r="O179" s="75">
        <f>N(INDEX(Krankheitstage!$G179:$DV179,1,(Einstellungen!$C$3-2026)*24+12))</f>
        <v/>
      </c>
      <c r="P179" s="75">
        <f>IF($B179="","",SUM(D179:O179))</f>
        <v/>
      </c>
      <c r="Q179" s="75">
        <f>N(INDEX(Krankheitstage!$G179:$DV179,1,(Einstellungen!$C$3-2026)*24+13))</f>
        <v/>
      </c>
      <c r="R179" s="75">
        <f>N(INDEX(Krankheitstage!$G179:$DV179,1,(Einstellungen!$C$3-2026)*24+14))</f>
        <v/>
      </c>
      <c r="S179" s="75">
        <f>N(INDEX(Krankheitstage!$G179:$DV179,1,(Einstellungen!$C$3-2026)*24+15))</f>
        <v/>
      </c>
      <c r="T179" s="75">
        <f>N(INDEX(Krankheitstage!$G179:$DV179,1,(Einstellungen!$C$3-2026)*24+16))</f>
        <v/>
      </c>
      <c r="U179" s="75">
        <f>N(INDEX(Krankheitstage!$G179:$DV179,1,(Einstellungen!$C$3-2026)*24+17))</f>
        <v/>
      </c>
      <c r="V179" s="75">
        <f>N(INDEX(Krankheitstage!$G179:$DV179,1,(Einstellungen!$C$3-2026)*24+18))</f>
        <v/>
      </c>
      <c r="W179" s="75">
        <f>N(INDEX(Krankheitstage!$G179:$DV179,1,(Einstellungen!$C$3-2026)*24+19))</f>
        <v/>
      </c>
      <c r="X179" s="75">
        <f>N(INDEX(Krankheitstage!$G179:$DV179,1,(Einstellungen!$C$3-2026)*24+20))</f>
        <v/>
      </c>
      <c r="Y179" s="75">
        <f>N(INDEX(Krankheitstage!$G179:$DV179,1,(Einstellungen!$C$3-2026)*24+21))</f>
        <v/>
      </c>
      <c r="Z179" s="75">
        <f>N(INDEX(Krankheitstage!$G179:$DV179,1,(Einstellungen!$C$3-2026)*24+22))</f>
        <v/>
      </c>
      <c r="AA179" s="75">
        <f>N(INDEX(Krankheitstage!$G179:$DV179,1,(Einstellungen!$C$3-2026)*24+23))</f>
        <v/>
      </c>
      <c r="AB179" s="75">
        <f>N(INDEX(Krankheitstage!$G179:$DV179,1,(Einstellungen!$C$3-2026)*24+24))</f>
        <v/>
      </c>
      <c r="AC179" s="75">
        <f>IF($B179="","",SUM(Q179:AB179))</f>
        <v/>
      </c>
      <c r="AD179" s="75">
        <f>IF($B179="","",SUM(P179,AC179))</f>
        <v/>
      </c>
      <c r="AE179" s="76">
        <f>IF($B179="","",AD179*N(C179))</f>
        <v/>
      </c>
      <c r="AF179" s="75">
        <f>IF($B179="","",Krankheitstage!E179)</f>
        <v/>
      </c>
      <c r="AG179" s="76">
        <f>IF($B179="","",AF179*N(C179))</f>
        <v/>
      </c>
      <c r="AH179" s="76">
        <f>IF($B179="","",INDEX($AJ179:$CQ179,1,(Einstellungen!$C$3-2026)*12+1)+INDEX($AJ179:$CQ179,1,(Einstellungen!$C$3-2026)*12+2)+INDEX($AJ179:$CQ179,1,(Einstellungen!$C$3-2026)*12+3)+INDEX($AJ179:$CQ179,1,(Einstellungen!$C$3-2026)*12+4)+INDEX($AJ179:$CQ179,1,(Einstellungen!$C$3-2026)*12+5)+INDEX($AJ179:$CQ179,1,(Einstellungen!$C$3-2026)*12+6)+INDEX($AJ179:$CQ179,1,(Einstellungen!$C$3-2026)*12+7)+INDEX($AJ179:$CQ179,1,(Einstellungen!$C$3-2026)*12+8)+INDEX($AJ179:$CQ179,1,(Einstellungen!$C$3-2026)*12+9)+INDEX($AJ179:$CQ179,1,(Einstellungen!$C$3-2026)*12+10)+INDEX($AJ179:$CQ179,1,(Einstellungen!$C$3-2026)*12+11)+INDEX($AJ179:$CQ179,1,(Einstellungen!$C$3-2026)*12+12))</f>
        <v/>
      </c>
      <c r="AI179" s="76">
        <f>IF($B179="","",SUM($AJ179:$CQ179))</f>
        <v/>
      </c>
      <c r="AJ179" s="76">
        <f>IF($B179="",0,IF(Einstellungen!$C$10="Ja",MAX(IF(Einstellungen!$C$11="7 Tage",MAX(0,(MIN(DATE(2026,2,0),IF(Mitarbeiter!$D179="",DATE(2026,2,0),Mitarbeiter!$D179),TODAY()))-(MAX(DATE(2026,1,1),Mitarbeiter!$C179))+1),MAX(0,NETWORKDAYS(MAX(DATE(2026,1,1),Mitarbeiter!$C179),MIN(DATE(2026,2,0),IF(Mitarbeiter!$D179="",DATE(2026,2,0),Mitarbeiter!$D179),TODAY()),Einstellungen!$F$13:$F$67)))*N(Mitarbeiter!$E179)/IF(Einstellungen!$C$11="7 Tage",7,5),N('Ist-Stunden'!F179)),MAX(IF(Einstellungen!$C$11="7 Tage",MAX(0,(MIN(DATE(2026,2,0),IF(Mitarbeiter!$D179="",DATE(2026,2,0),Mitarbeiter!$D179),TODAY()))-(MAX(DATE(2026,1,1),Mitarbeiter!$C179))+1),MAX(0,NETWORKDAYS(MAX(DATE(2026,1,1),Mitarbeiter!$C179),MIN(DATE(2026,2,0),IF(Mitarbeiter!$D179="",DATE(2026,2,0),Mitarbeiter!$D179),TODAY()),Einstellungen!$F$13:$F$67)))*N(Mitarbeiter!$E179)/IF(Einstellungen!$C$11="7 Tage",7,5),N('Ist-Stunden'!F179)+(N(Krankheitstage!G179)+N(Krankheitstage!S179))*N($C179))))</f>
        <v/>
      </c>
      <c r="AK179" s="76">
        <f>IF($B179="",0,IF(Einstellungen!$C$10="Ja",MAX(IF(Einstellungen!$C$11="7 Tage",MAX(0,(MIN(DATE(2026,3,0),IF(Mitarbeiter!$D179="",DATE(2026,3,0),Mitarbeiter!$D179),TODAY()))-(MAX(DATE(2026,2,1),Mitarbeiter!$C179))+1),MAX(0,NETWORKDAYS(MAX(DATE(2026,2,1),Mitarbeiter!$C179),MIN(DATE(2026,3,0),IF(Mitarbeiter!$D179="",DATE(2026,3,0),Mitarbeiter!$D179),TODAY()),Einstellungen!$F$13:$F$67)))*N(Mitarbeiter!$E179)/IF(Einstellungen!$C$11="7 Tage",7,5),N('Ist-Stunden'!G179)),MAX(IF(Einstellungen!$C$11="7 Tage",MAX(0,(MIN(DATE(2026,3,0),IF(Mitarbeiter!$D179="",DATE(2026,3,0),Mitarbeiter!$D179),TODAY()))-(MAX(DATE(2026,2,1),Mitarbeiter!$C179))+1),MAX(0,NETWORKDAYS(MAX(DATE(2026,2,1),Mitarbeiter!$C179),MIN(DATE(2026,3,0),IF(Mitarbeiter!$D179="",DATE(2026,3,0),Mitarbeiter!$D179),TODAY()),Einstellungen!$F$13:$F$67)))*N(Mitarbeiter!$E179)/IF(Einstellungen!$C$11="7 Tage",7,5),N('Ist-Stunden'!G179)+(N(Krankheitstage!H179)+N(Krankheitstage!T179))*N($C179))))</f>
        <v/>
      </c>
      <c r="AL179" s="76">
        <f>IF($B179="",0,IF(Einstellungen!$C$10="Ja",MAX(IF(Einstellungen!$C$11="7 Tage",MAX(0,(MIN(DATE(2026,4,0),IF(Mitarbeiter!$D179="",DATE(2026,4,0),Mitarbeiter!$D179),TODAY()))-(MAX(DATE(2026,3,1),Mitarbeiter!$C179))+1),MAX(0,NETWORKDAYS(MAX(DATE(2026,3,1),Mitarbeiter!$C179),MIN(DATE(2026,4,0),IF(Mitarbeiter!$D179="",DATE(2026,4,0),Mitarbeiter!$D179),TODAY()),Einstellungen!$F$13:$F$67)))*N(Mitarbeiter!$E179)/IF(Einstellungen!$C$11="7 Tage",7,5),N('Ist-Stunden'!H179)),MAX(IF(Einstellungen!$C$11="7 Tage",MAX(0,(MIN(DATE(2026,4,0),IF(Mitarbeiter!$D179="",DATE(2026,4,0),Mitarbeiter!$D179),TODAY()))-(MAX(DATE(2026,3,1),Mitarbeiter!$C179))+1),MAX(0,NETWORKDAYS(MAX(DATE(2026,3,1),Mitarbeiter!$C179),MIN(DATE(2026,4,0),IF(Mitarbeiter!$D179="",DATE(2026,4,0),Mitarbeiter!$D179),TODAY()),Einstellungen!$F$13:$F$67)))*N(Mitarbeiter!$E179)/IF(Einstellungen!$C$11="7 Tage",7,5),N('Ist-Stunden'!H179)+(N(Krankheitstage!I179)+N(Krankheitstage!U179))*N($C179))))</f>
        <v/>
      </c>
      <c r="AM179" s="76">
        <f>IF($B179="",0,IF(Einstellungen!$C$10="Ja",MAX(IF(Einstellungen!$C$11="7 Tage",MAX(0,(MIN(DATE(2026,5,0),IF(Mitarbeiter!$D179="",DATE(2026,5,0),Mitarbeiter!$D179),TODAY()))-(MAX(DATE(2026,4,1),Mitarbeiter!$C179))+1),MAX(0,NETWORKDAYS(MAX(DATE(2026,4,1),Mitarbeiter!$C179),MIN(DATE(2026,5,0),IF(Mitarbeiter!$D179="",DATE(2026,5,0),Mitarbeiter!$D179),TODAY()),Einstellungen!$F$13:$F$67)))*N(Mitarbeiter!$E179)/IF(Einstellungen!$C$11="7 Tage",7,5),N('Ist-Stunden'!I179)),MAX(IF(Einstellungen!$C$11="7 Tage",MAX(0,(MIN(DATE(2026,5,0),IF(Mitarbeiter!$D179="",DATE(2026,5,0),Mitarbeiter!$D179),TODAY()))-(MAX(DATE(2026,4,1),Mitarbeiter!$C179))+1),MAX(0,NETWORKDAYS(MAX(DATE(2026,4,1),Mitarbeiter!$C179),MIN(DATE(2026,5,0),IF(Mitarbeiter!$D179="",DATE(2026,5,0),Mitarbeiter!$D179),TODAY()),Einstellungen!$F$13:$F$67)))*N(Mitarbeiter!$E179)/IF(Einstellungen!$C$11="7 Tage",7,5),N('Ist-Stunden'!I179)+(N(Krankheitstage!J179)+N(Krankheitstage!V179))*N($C179))))</f>
        <v/>
      </c>
      <c r="AN179" s="76">
        <f>IF($B179="",0,IF(Einstellungen!$C$10="Ja",MAX(IF(Einstellungen!$C$11="7 Tage",MAX(0,(MIN(DATE(2026,6,0),IF(Mitarbeiter!$D179="",DATE(2026,6,0),Mitarbeiter!$D179),TODAY()))-(MAX(DATE(2026,5,1),Mitarbeiter!$C179))+1),MAX(0,NETWORKDAYS(MAX(DATE(2026,5,1),Mitarbeiter!$C179),MIN(DATE(2026,6,0),IF(Mitarbeiter!$D179="",DATE(2026,6,0),Mitarbeiter!$D179),TODAY()),Einstellungen!$F$13:$F$67)))*N(Mitarbeiter!$E179)/IF(Einstellungen!$C$11="7 Tage",7,5),N('Ist-Stunden'!J179)),MAX(IF(Einstellungen!$C$11="7 Tage",MAX(0,(MIN(DATE(2026,6,0),IF(Mitarbeiter!$D179="",DATE(2026,6,0),Mitarbeiter!$D179),TODAY()))-(MAX(DATE(2026,5,1),Mitarbeiter!$C179))+1),MAX(0,NETWORKDAYS(MAX(DATE(2026,5,1),Mitarbeiter!$C179),MIN(DATE(2026,6,0),IF(Mitarbeiter!$D179="",DATE(2026,6,0),Mitarbeiter!$D179),TODAY()),Einstellungen!$F$13:$F$67)))*N(Mitarbeiter!$E179)/IF(Einstellungen!$C$11="7 Tage",7,5),N('Ist-Stunden'!J179)+(N(Krankheitstage!K179)+N(Krankheitstage!W179))*N($C179))))</f>
        <v/>
      </c>
      <c r="AO179" s="76">
        <f>IF($B179="",0,IF(Einstellungen!$C$10="Ja",MAX(IF(Einstellungen!$C$11="7 Tage",MAX(0,(MIN(DATE(2026,7,0),IF(Mitarbeiter!$D179="",DATE(2026,7,0),Mitarbeiter!$D179),TODAY()))-(MAX(DATE(2026,6,1),Mitarbeiter!$C179))+1),MAX(0,NETWORKDAYS(MAX(DATE(2026,6,1),Mitarbeiter!$C179),MIN(DATE(2026,7,0),IF(Mitarbeiter!$D179="",DATE(2026,7,0),Mitarbeiter!$D179),TODAY()),Einstellungen!$F$13:$F$67)))*N(Mitarbeiter!$E179)/IF(Einstellungen!$C$11="7 Tage",7,5),N('Ist-Stunden'!K179)),MAX(IF(Einstellungen!$C$11="7 Tage",MAX(0,(MIN(DATE(2026,7,0),IF(Mitarbeiter!$D179="",DATE(2026,7,0),Mitarbeiter!$D179),TODAY()))-(MAX(DATE(2026,6,1),Mitarbeiter!$C179))+1),MAX(0,NETWORKDAYS(MAX(DATE(2026,6,1),Mitarbeiter!$C179),MIN(DATE(2026,7,0),IF(Mitarbeiter!$D179="",DATE(2026,7,0),Mitarbeiter!$D179),TODAY()),Einstellungen!$F$13:$F$67)))*N(Mitarbeiter!$E179)/IF(Einstellungen!$C$11="7 Tage",7,5),N('Ist-Stunden'!K179)+(N(Krankheitstage!L179)+N(Krankheitstage!X179))*N($C179))))</f>
        <v/>
      </c>
      <c r="AP179" s="76">
        <f>IF($B179="",0,IF(Einstellungen!$C$10="Ja",MAX(IF(Einstellungen!$C$11="7 Tage",MAX(0,(MIN(DATE(2026,8,0),IF(Mitarbeiter!$D179="",DATE(2026,8,0),Mitarbeiter!$D179),TODAY()))-(MAX(DATE(2026,7,1),Mitarbeiter!$C179))+1),MAX(0,NETWORKDAYS(MAX(DATE(2026,7,1),Mitarbeiter!$C179),MIN(DATE(2026,8,0),IF(Mitarbeiter!$D179="",DATE(2026,8,0),Mitarbeiter!$D179),TODAY()),Einstellungen!$F$13:$F$67)))*N(Mitarbeiter!$E179)/IF(Einstellungen!$C$11="7 Tage",7,5),N('Ist-Stunden'!L179)),MAX(IF(Einstellungen!$C$11="7 Tage",MAX(0,(MIN(DATE(2026,8,0),IF(Mitarbeiter!$D179="",DATE(2026,8,0),Mitarbeiter!$D179),TODAY()))-(MAX(DATE(2026,7,1),Mitarbeiter!$C179))+1),MAX(0,NETWORKDAYS(MAX(DATE(2026,7,1),Mitarbeiter!$C179),MIN(DATE(2026,8,0),IF(Mitarbeiter!$D179="",DATE(2026,8,0),Mitarbeiter!$D179),TODAY()),Einstellungen!$F$13:$F$67)))*N(Mitarbeiter!$E179)/IF(Einstellungen!$C$11="7 Tage",7,5),N('Ist-Stunden'!L179)+(N(Krankheitstage!M179)+N(Krankheitstage!Y179))*N($C179))))</f>
        <v/>
      </c>
      <c r="AQ179" s="76">
        <f>IF($B179="",0,IF(Einstellungen!$C$10="Ja",MAX(IF(Einstellungen!$C$11="7 Tage",MAX(0,(MIN(DATE(2026,9,0),IF(Mitarbeiter!$D179="",DATE(2026,9,0),Mitarbeiter!$D179),TODAY()))-(MAX(DATE(2026,8,1),Mitarbeiter!$C179))+1),MAX(0,NETWORKDAYS(MAX(DATE(2026,8,1),Mitarbeiter!$C179),MIN(DATE(2026,9,0),IF(Mitarbeiter!$D179="",DATE(2026,9,0),Mitarbeiter!$D179),TODAY()),Einstellungen!$F$13:$F$67)))*N(Mitarbeiter!$E179)/IF(Einstellungen!$C$11="7 Tage",7,5),N('Ist-Stunden'!M179)),MAX(IF(Einstellungen!$C$11="7 Tage",MAX(0,(MIN(DATE(2026,9,0),IF(Mitarbeiter!$D179="",DATE(2026,9,0),Mitarbeiter!$D179),TODAY()))-(MAX(DATE(2026,8,1),Mitarbeiter!$C179))+1),MAX(0,NETWORKDAYS(MAX(DATE(2026,8,1),Mitarbeiter!$C179),MIN(DATE(2026,9,0),IF(Mitarbeiter!$D179="",DATE(2026,9,0),Mitarbeiter!$D179),TODAY()),Einstellungen!$F$13:$F$67)))*N(Mitarbeiter!$E179)/IF(Einstellungen!$C$11="7 Tage",7,5),N('Ist-Stunden'!M179)+(N(Krankheitstage!N179)+N(Krankheitstage!Z179))*N($C179))))</f>
        <v/>
      </c>
      <c r="AR179" s="76">
        <f>IF($B179="",0,IF(Einstellungen!$C$10="Ja",MAX(IF(Einstellungen!$C$11="7 Tage",MAX(0,(MIN(DATE(2026,10,0),IF(Mitarbeiter!$D179="",DATE(2026,10,0),Mitarbeiter!$D179),TODAY()))-(MAX(DATE(2026,9,1),Mitarbeiter!$C179))+1),MAX(0,NETWORKDAYS(MAX(DATE(2026,9,1),Mitarbeiter!$C179),MIN(DATE(2026,10,0),IF(Mitarbeiter!$D179="",DATE(2026,10,0),Mitarbeiter!$D179),TODAY()),Einstellungen!$F$13:$F$67)))*N(Mitarbeiter!$E179)/IF(Einstellungen!$C$11="7 Tage",7,5),N('Ist-Stunden'!N179)),MAX(IF(Einstellungen!$C$11="7 Tage",MAX(0,(MIN(DATE(2026,10,0),IF(Mitarbeiter!$D179="",DATE(2026,10,0),Mitarbeiter!$D179),TODAY()))-(MAX(DATE(2026,9,1),Mitarbeiter!$C179))+1),MAX(0,NETWORKDAYS(MAX(DATE(2026,9,1),Mitarbeiter!$C179),MIN(DATE(2026,10,0),IF(Mitarbeiter!$D179="",DATE(2026,10,0),Mitarbeiter!$D179),TODAY()),Einstellungen!$F$13:$F$67)))*N(Mitarbeiter!$E179)/IF(Einstellungen!$C$11="7 Tage",7,5),N('Ist-Stunden'!N179)+(N(Krankheitstage!O179)+N(Krankheitstage!AA179))*N($C179))))</f>
        <v/>
      </c>
      <c r="AS179" s="76">
        <f>IF($B179="",0,IF(Einstellungen!$C$10="Ja",MAX(IF(Einstellungen!$C$11="7 Tage",MAX(0,(MIN(DATE(2026,11,0),IF(Mitarbeiter!$D179="",DATE(2026,11,0),Mitarbeiter!$D179),TODAY()))-(MAX(DATE(2026,10,1),Mitarbeiter!$C179))+1),MAX(0,NETWORKDAYS(MAX(DATE(2026,10,1),Mitarbeiter!$C179),MIN(DATE(2026,11,0),IF(Mitarbeiter!$D179="",DATE(2026,11,0),Mitarbeiter!$D179),TODAY()),Einstellungen!$F$13:$F$67)))*N(Mitarbeiter!$E179)/IF(Einstellungen!$C$11="7 Tage",7,5),N('Ist-Stunden'!O179)),MAX(IF(Einstellungen!$C$11="7 Tage",MAX(0,(MIN(DATE(2026,11,0),IF(Mitarbeiter!$D179="",DATE(2026,11,0),Mitarbeiter!$D179),TODAY()))-(MAX(DATE(2026,10,1),Mitarbeiter!$C179))+1),MAX(0,NETWORKDAYS(MAX(DATE(2026,10,1),Mitarbeiter!$C179),MIN(DATE(2026,11,0),IF(Mitarbeiter!$D179="",DATE(2026,11,0),Mitarbeiter!$D179),TODAY()),Einstellungen!$F$13:$F$67)))*N(Mitarbeiter!$E179)/IF(Einstellungen!$C$11="7 Tage",7,5),N('Ist-Stunden'!O179)+(N(Krankheitstage!P179)+N(Krankheitstage!AB179))*N($C179))))</f>
        <v/>
      </c>
      <c r="AT179" s="76">
        <f>IF($B179="",0,IF(Einstellungen!$C$10="Ja",MAX(IF(Einstellungen!$C$11="7 Tage",MAX(0,(MIN(DATE(2026,12,0),IF(Mitarbeiter!$D179="",DATE(2026,12,0),Mitarbeiter!$D179),TODAY()))-(MAX(DATE(2026,11,1),Mitarbeiter!$C179))+1),MAX(0,NETWORKDAYS(MAX(DATE(2026,11,1),Mitarbeiter!$C179),MIN(DATE(2026,12,0),IF(Mitarbeiter!$D179="",DATE(2026,12,0),Mitarbeiter!$D179),TODAY()),Einstellungen!$F$13:$F$67)))*N(Mitarbeiter!$E179)/IF(Einstellungen!$C$11="7 Tage",7,5),N('Ist-Stunden'!P179)),MAX(IF(Einstellungen!$C$11="7 Tage",MAX(0,(MIN(DATE(2026,12,0),IF(Mitarbeiter!$D179="",DATE(2026,12,0),Mitarbeiter!$D179),TODAY()))-(MAX(DATE(2026,11,1),Mitarbeiter!$C179))+1),MAX(0,NETWORKDAYS(MAX(DATE(2026,11,1),Mitarbeiter!$C179),MIN(DATE(2026,12,0),IF(Mitarbeiter!$D179="",DATE(2026,12,0),Mitarbeiter!$D179),TODAY()),Einstellungen!$F$13:$F$67)))*N(Mitarbeiter!$E179)/IF(Einstellungen!$C$11="7 Tage",7,5),N('Ist-Stunden'!P179)+(N(Krankheitstage!Q179)+N(Krankheitstage!AC179))*N($C179))))</f>
        <v/>
      </c>
      <c r="AU179" s="76">
        <f>IF($B179="",0,IF(Einstellungen!$C$10="Ja",MAX(IF(Einstellungen!$C$11="7 Tage",MAX(0,(MIN(DATE(2026,13,0),IF(Mitarbeiter!$D179="",DATE(2026,13,0),Mitarbeiter!$D179),TODAY()))-(MAX(DATE(2026,12,1),Mitarbeiter!$C179))+1),MAX(0,NETWORKDAYS(MAX(DATE(2026,12,1),Mitarbeiter!$C179),MIN(DATE(2026,13,0),IF(Mitarbeiter!$D179="",DATE(2026,13,0),Mitarbeiter!$D179),TODAY()),Einstellungen!$F$13:$F$67)))*N(Mitarbeiter!$E179)/IF(Einstellungen!$C$11="7 Tage",7,5),N('Ist-Stunden'!Q179)),MAX(IF(Einstellungen!$C$11="7 Tage",MAX(0,(MIN(DATE(2026,13,0),IF(Mitarbeiter!$D179="",DATE(2026,13,0),Mitarbeiter!$D179),TODAY()))-(MAX(DATE(2026,12,1),Mitarbeiter!$C179))+1),MAX(0,NETWORKDAYS(MAX(DATE(2026,12,1),Mitarbeiter!$C179),MIN(DATE(2026,13,0),IF(Mitarbeiter!$D179="",DATE(2026,13,0),Mitarbeiter!$D179),TODAY()),Einstellungen!$F$13:$F$67)))*N(Mitarbeiter!$E179)/IF(Einstellungen!$C$11="7 Tage",7,5),N('Ist-Stunden'!Q179)+(N(Krankheitstage!R179)+N(Krankheitstage!AD179))*N($C179))))</f>
        <v/>
      </c>
      <c r="AV179" s="76">
        <f>IF($B179="",0,IF(Einstellungen!$C$10="Ja",MAX(IF(Einstellungen!$C$11="7 Tage",MAX(0,(MIN(DATE(2027,2,0),IF(Mitarbeiter!$D179="",DATE(2027,2,0),Mitarbeiter!$D179),TODAY()))-(MAX(DATE(2027,1,1),Mitarbeiter!$C179))+1),MAX(0,NETWORKDAYS(MAX(DATE(2027,1,1),Mitarbeiter!$C179),MIN(DATE(2027,2,0),IF(Mitarbeiter!$D179="",DATE(2027,2,0),Mitarbeiter!$D179),TODAY()),Einstellungen!$F$13:$F$67)))*N(Mitarbeiter!$E179)/IF(Einstellungen!$C$11="7 Tage",7,5),N('Ist-Stunden'!R179)),MAX(IF(Einstellungen!$C$11="7 Tage",MAX(0,(MIN(DATE(2027,2,0),IF(Mitarbeiter!$D179="",DATE(2027,2,0),Mitarbeiter!$D179),TODAY()))-(MAX(DATE(2027,1,1),Mitarbeiter!$C179))+1),MAX(0,NETWORKDAYS(MAX(DATE(2027,1,1),Mitarbeiter!$C179),MIN(DATE(2027,2,0),IF(Mitarbeiter!$D179="",DATE(2027,2,0),Mitarbeiter!$D179),TODAY()),Einstellungen!$F$13:$F$67)))*N(Mitarbeiter!$E179)/IF(Einstellungen!$C$11="7 Tage",7,5),N('Ist-Stunden'!R179)+(N(Krankheitstage!AE179)+N(Krankheitstage!AQ179))*N($C179))))</f>
        <v/>
      </c>
      <c r="AW179" s="76">
        <f>IF($B179="",0,IF(Einstellungen!$C$10="Ja",MAX(IF(Einstellungen!$C$11="7 Tage",MAX(0,(MIN(DATE(2027,3,0),IF(Mitarbeiter!$D179="",DATE(2027,3,0),Mitarbeiter!$D179),TODAY()))-(MAX(DATE(2027,2,1),Mitarbeiter!$C179))+1),MAX(0,NETWORKDAYS(MAX(DATE(2027,2,1),Mitarbeiter!$C179),MIN(DATE(2027,3,0),IF(Mitarbeiter!$D179="",DATE(2027,3,0),Mitarbeiter!$D179),TODAY()),Einstellungen!$F$13:$F$67)))*N(Mitarbeiter!$E179)/IF(Einstellungen!$C$11="7 Tage",7,5),N('Ist-Stunden'!S179)),MAX(IF(Einstellungen!$C$11="7 Tage",MAX(0,(MIN(DATE(2027,3,0),IF(Mitarbeiter!$D179="",DATE(2027,3,0),Mitarbeiter!$D179),TODAY()))-(MAX(DATE(2027,2,1),Mitarbeiter!$C179))+1),MAX(0,NETWORKDAYS(MAX(DATE(2027,2,1),Mitarbeiter!$C179),MIN(DATE(2027,3,0),IF(Mitarbeiter!$D179="",DATE(2027,3,0),Mitarbeiter!$D179),TODAY()),Einstellungen!$F$13:$F$67)))*N(Mitarbeiter!$E179)/IF(Einstellungen!$C$11="7 Tage",7,5),N('Ist-Stunden'!S179)+(N(Krankheitstage!AF179)+N(Krankheitstage!AR179))*N($C179))))</f>
        <v/>
      </c>
      <c r="AX179" s="76">
        <f>IF($B179="",0,IF(Einstellungen!$C$10="Ja",MAX(IF(Einstellungen!$C$11="7 Tage",MAX(0,(MIN(DATE(2027,4,0),IF(Mitarbeiter!$D179="",DATE(2027,4,0),Mitarbeiter!$D179),TODAY()))-(MAX(DATE(2027,3,1),Mitarbeiter!$C179))+1),MAX(0,NETWORKDAYS(MAX(DATE(2027,3,1),Mitarbeiter!$C179),MIN(DATE(2027,4,0),IF(Mitarbeiter!$D179="",DATE(2027,4,0),Mitarbeiter!$D179),TODAY()),Einstellungen!$F$13:$F$67)))*N(Mitarbeiter!$E179)/IF(Einstellungen!$C$11="7 Tage",7,5),N('Ist-Stunden'!T179)),MAX(IF(Einstellungen!$C$11="7 Tage",MAX(0,(MIN(DATE(2027,4,0),IF(Mitarbeiter!$D179="",DATE(2027,4,0),Mitarbeiter!$D179),TODAY()))-(MAX(DATE(2027,3,1),Mitarbeiter!$C179))+1),MAX(0,NETWORKDAYS(MAX(DATE(2027,3,1),Mitarbeiter!$C179),MIN(DATE(2027,4,0),IF(Mitarbeiter!$D179="",DATE(2027,4,0),Mitarbeiter!$D179),TODAY()),Einstellungen!$F$13:$F$67)))*N(Mitarbeiter!$E179)/IF(Einstellungen!$C$11="7 Tage",7,5),N('Ist-Stunden'!T179)+(N(Krankheitstage!AG179)+N(Krankheitstage!AS179))*N($C179))))</f>
        <v/>
      </c>
      <c r="AY179" s="76">
        <f>IF($B179="",0,IF(Einstellungen!$C$10="Ja",MAX(IF(Einstellungen!$C$11="7 Tage",MAX(0,(MIN(DATE(2027,5,0),IF(Mitarbeiter!$D179="",DATE(2027,5,0),Mitarbeiter!$D179),TODAY()))-(MAX(DATE(2027,4,1),Mitarbeiter!$C179))+1),MAX(0,NETWORKDAYS(MAX(DATE(2027,4,1),Mitarbeiter!$C179),MIN(DATE(2027,5,0),IF(Mitarbeiter!$D179="",DATE(2027,5,0),Mitarbeiter!$D179),TODAY()),Einstellungen!$F$13:$F$67)))*N(Mitarbeiter!$E179)/IF(Einstellungen!$C$11="7 Tage",7,5),N('Ist-Stunden'!U179)),MAX(IF(Einstellungen!$C$11="7 Tage",MAX(0,(MIN(DATE(2027,5,0),IF(Mitarbeiter!$D179="",DATE(2027,5,0),Mitarbeiter!$D179),TODAY()))-(MAX(DATE(2027,4,1),Mitarbeiter!$C179))+1),MAX(0,NETWORKDAYS(MAX(DATE(2027,4,1),Mitarbeiter!$C179),MIN(DATE(2027,5,0),IF(Mitarbeiter!$D179="",DATE(2027,5,0),Mitarbeiter!$D179),TODAY()),Einstellungen!$F$13:$F$67)))*N(Mitarbeiter!$E179)/IF(Einstellungen!$C$11="7 Tage",7,5),N('Ist-Stunden'!U179)+(N(Krankheitstage!AH179)+N(Krankheitstage!AT179))*N($C179))))</f>
        <v/>
      </c>
      <c r="AZ179" s="76">
        <f>IF($B179="",0,IF(Einstellungen!$C$10="Ja",MAX(IF(Einstellungen!$C$11="7 Tage",MAX(0,(MIN(DATE(2027,6,0),IF(Mitarbeiter!$D179="",DATE(2027,6,0),Mitarbeiter!$D179),TODAY()))-(MAX(DATE(2027,5,1),Mitarbeiter!$C179))+1),MAX(0,NETWORKDAYS(MAX(DATE(2027,5,1),Mitarbeiter!$C179),MIN(DATE(2027,6,0),IF(Mitarbeiter!$D179="",DATE(2027,6,0),Mitarbeiter!$D179),TODAY()),Einstellungen!$F$13:$F$67)))*N(Mitarbeiter!$E179)/IF(Einstellungen!$C$11="7 Tage",7,5),N('Ist-Stunden'!V179)),MAX(IF(Einstellungen!$C$11="7 Tage",MAX(0,(MIN(DATE(2027,6,0),IF(Mitarbeiter!$D179="",DATE(2027,6,0),Mitarbeiter!$D179),TODAY()))-(MAX(DATE(2027,5,1),Mitarbeiter!$C179))+1),MAX(0,NETWORKDAYS(MAX(DATE(2027,5,1),Mitarbeiter!$C179),MIN(DATE(2027,6,0),IF(Mitarbeiter!$D179="",DATE(2027,6,0),Mitarbeiter!$D179),TODAY()),Einstellungen!$F$13:$F$67)))*N(Mitarbeiter!$E179)/IF(Einstellungen!$C$11="7 Tage",7,5),N('Ist-Stunden'!V179)+(N(Krankheitstage!AI179)+N(Krankheitstage!AU179))*N($C179))))</f>
        <v/>
      </c>
      <c r="BA179" s="76">
        <f>IF($B179="",0,IF(Einstellungen!$C$10="Ja",MAX(IF(Einstellungen!$C$11="7 Tage",MAX(0,(MIN(DATE(2027,7,0),IF(Mitarbeiter!$D179="",DATE(2027,7,0),Mitarbeiter!$D179),TODAY()))-(MAX(DATE(2027,6,1),Mitarbeiter!$C179))+1),MAX(0,NETWORKDAYS(MAX(DATE(2027,6,1),Mitarbeiter!$C179),MIN(DATE(2027,7,0),IF(Mitarbeiter!$D179="",DATE(2027,7,0),Mitarbeiter!$D179),TODAY()),Einstellungen!$F$13:$F$67)))*N(Mitarbeiter!$E179)/IF(Einstellungen!$C$11="7 Tage",7,5),N('Ist-Stunden'!W179)),MAX(IF(Einstellungen!$C$11="7 Tage",MAX(0,(MIN(DATE(2027,7,0),IF(Mitarbeiter!$D179="",DATE(2027,7,0),Mitarbeiter!$D179),TODAY()))-(MAX(DATE(2027,6,1),Mitarbeiter!$C179))+1),MAX(0,NETWORKDAYS(MAX(DATE(2027,6,1),Mitarbeiter!$C179),MIN(DATE(2027,7,0),IF(Mitarbeiter!$D179="",DATE(2027,7,0),Mitarbeiter!$D179),TODAY()),Einstellungen!$F$13:$F$67)))*N(Mitarbeiter!$E179)/IF(Einstellungen!$C$11="7 Tage",7,5),N('Ist-Stunden'!W179)+(N(Krankheitstage!AJ179)+N(Krankheitstage!AV179))*N($C179))))</f>
        <v/>
      </c>
      <c r="BB179" s="76">
        <f>IF($B179="",0,IF(Einstellungen!$C$10="Ja",MAX(IF(Einstellungen!$C$11="7 Tage",MAX(0,(MIN(DATE(2027,8,0),IF(Mitarbeiter!$D179="",DATE(2027,8,0),Mitarbeiter!$D179),TODAY()))-(MAX(DATE(2027,7,1),Mitarbeiter!$C179))+1),MAX(0,NETWORKDAYS(MAX(DATE(2027,7,1),Mitarbeiter!$C179),MIN(DATE(2027,8,0),IF(Mitarbeiter!$D179="",DATE(2027,8,0),Mitarbeiter!$D179),TODAY()),Einstellungen!$F$13:$F$67)))*N(Mitarbeiter!$E179)/IF(Einstellungen!$C$11="7 Tage",7,5),N('Ist-Stunden'!X179)),MAX(IF(Einstellungen!$C$11="7 Tage",MAX(0,(MIN(DATE(2027,8,0),IF(Mitarbeiter!$D179="",DATE(2027,8,0),Mitarbeiter!$D179),TODAY()))-(MAX(DATE(2027,7,1),Mitarbeiter!$C179))+1),MAX(0,NETWORKDAYS(MAX(DATE(2027,7,1),Mitarbeiter!$C179),MIN(DATE(2027,8,0),IF(Mitarbeiter!$D179="",DATE(2027,8,0),Mitarbeiter!$D179),TODAY()),Einstellungen!$F$13:$F$67)))*N(Mitarbeiter!$E179)/IF(Einstellungen!$C$11="7 Tage",7,5),N('Ist-Stunden'!X179)+(N(Krankheitstage!AK179)+N(Krankheitstage!AW179))*N($C179))))</f>
        <v/>
      </c>
      <c r="BC179" s="76">
        <f>IF($B179="",0,IF(Einstellungen!$C$10="Ja",MAX(IF(Einstellungen!$C$11="7 Tage",MAX(0,(MIN(DATE(2027,9,0),IF(Mitarbeiter!$D179="",DATE(2027,9,0),Mitarbeiter!$D179),TODAY()))-(MAX(DATE(2027,8,1),Mitarbeiter!$C179))+1),MAX(0,NETWORKDAYS(MAX(DATE(2027,8,1),Mitarbeiter!$C179),MIN(DATE(2027,9,0),IF(Mitarbeiter!$D179="",DATE(2027,9,0),Mitarbeiter!$D179),TODAY()),Einstellungen!$F$13:$F$67)))*N(Mitarbeiter!$E179)/IF(Einstellungen!$C$11="7 Tage",7,5),N('Ist-Stunden'!Y179)),MAX(IF(Einstellungen!$C$11="7 Tage",MAX(0,(MIN(DATE(2027,9,0),IF(Mitarbeiter!$D179="",DATE(2027,9,0),Mitarbeiter!$D179),TODAY()))-(MAX(DATE(2027,8,1),Mitarbeiter!$C179))+1),MAX(0,NETWORKDAYS(MAX(DATE(2027,8,1),Mitarbeiter!$C179),MIN(DATE(2027,9,0),IF(Mitarbeiter!$D179="",DATE(2027,9,0),Mitarbeiter!$D179),TODAY()),Einstellungen!$F$13:$F$67)))*N(Mitarbeiter!$E179)/IF(Einstellungen!$C$11="7 Tage",7,5),N('Ist-Stunden'!Y179)+(N(Krankheitstage!AL179)+N(Krankheitstage!AX179))*N($C179))))</f>
        <v/>
      </c>
      <c r="BD179" s="76">
        <f>IF($B179="",0,IF(Einstellungen!$C$10="Ja",MAX(IF(Einstellungen!$C$11="7 Tage",MAX(0,(MIN(DATE(2027,10,0),IF(Mitarbeiter!$D179="",DATE(2027,10,0),Mitarbeiter!$D179),TODAY()))-(MAX(DATE(2027,9,1),Mitarbeiter!$C179))+1),MAX(0,NETWORKDAYS(MAX(DATE(2027,9,1),Mitarbeiter!$C179),MIN(DATE(2027,10,0),IF(Mitarbeiter!$D179="",DATE(2027,10,0),Mitarbeiter!$D179),TODAY()),Einstellungen!$F$13:$F$67)))*N(Mitarbeiter!$E179)/IF(Einstellungen!$C$11="7 Tage",7,5),N('Ist-Stunden'!Z179)),MAX(IF(Einstellungen!$C$11="7 Tage",MAX(0,(MIN(DATE(2027,10,0),IF(Mitarbeiter!$D179="",DATE(2027,10,0),Mitarbeiter!$D179),TODAY()))-(MAX(DATE(2027,9,1),Mitarbeiter!$C179))+1),MAX(0,NETWORKDAYS(MAX(DATE(2027,9,1),Mitarbeiter!$C179),MIN(DATE(2027,10,0),IF(Mitarbeiter!$D179="",DATE(2027,10,0),Mitarbeiter!$D179),TODAY()),Einstellungen!$F$13:$F$67)))*N(Mitarbeiter!$E179)/IF(Einstellungen!$C$11="7 Tage",7,5),N('Ist-Stunden'!Z179)+(N(Krankheitstage!AM179)+N(Krankheitstage!AY179))*N($C179))))</f>
        <v/>
      </c>
      <c r="BE179" s="76">
        <f>IF($B179="",0,IF(Einstellungen!$C$10="Ja",MAX(IF(Einstellungen!$C$11="7 Tage",MAX(0,(MIN(DATE(2027,11,0),IF(Mitarbeiter!$D179="",DATE(2027,11,0),Mitarbeiter!$D179),TODAY()))-(MAX(DATE(2027,10,1),Mitarbeiter!$C179))+1),MAX(0,NETWORKDAYS(MAX(DATE(2027,10,1),Mitarbeiter!$C179),MIN(DATE(2027,11,0),IF(Mitarbeiter!$D179="",DATE(2027,11,0),Mitarbeiter!$D179),TODAY()),Einstellungen!$F$13:$F$67)))*N(Mitarbeiter!$E179)/IF(Einstellungen!$C$11="7 Tage",7,5),N('Ist-Stunden'!AA179)),MAX(IF(Einstellungen!$C$11="7 Tage",MAX(0,(MIN(DATE(2027,11,0),IF(Mitarbeiter!$D179="",DATE(2027,11,0),Mitarbeiter!$D179),TODAY()))-(MAX(DATE(2027,10,1),Mitarbeiter!$C179))+1),MAX(0,NETWORKDAYS(MAX(DATE(2027,10,1),Mitarbeiter!$C179),MIN(DATE(2027,11,0),IF(Mitarbeiter!$D179="",DATE(2027,11,0),Mitarbeiter!$D179),TODAY()),Einstellungen!$F$13:$F$67)))*N(Mitarbeiter!$E179)/IF(Einstellungen!$C$11="7 Tage",7,5),N('Ist-Stunden'!AA179)+(N(Krankheitstage!AN179)+N(Krankheitstage!AZ179))*N($C179))))</f>
        <v/>
      </c>
      <c r="BF179" s="76">
        <f>IF($B179="",0,IF(Einstellungen!$C$10="Ja",MAX(IF(Einstellungen!$C$11="7 Tage",MAX(0,(MIN(DATE(2027,12,0),IF(Mitarbeiter!$D179="",DATE(2027,12,0),Mitarbeiter!$D179),TODAY()))-(MAX(DATE(2027,11,1),Mitarbeiter!$C179))+1),MAX(0,NETWORKDAYS(MAX(DATE(2027,11,1),Mitarbeiter!$C179),MIN(DATE(2027,12,0),IF(Mitarbeiter!$D179="",DATE(2027,12,0),Mitarbeiter!$D179),TODAY()),Einstellungen!$F$13:$F$67)))*N(Mitarbeiter!$E179)/IF(Einstellungen!$C$11="7 Tage",7,5),N('Ist-Stunden'!AB179)),MAX(IF(Einstellungen!$C$11="7 Tage",MAX(0,(MIN(DATE(2027,12,0),IF(Mitarbeiter!$D179="",DATE(2027,12,0),Mitarbeiter!$D179),TODAY()))-(MAX(DATE(2027,11,1),Mitarbeiter!$C179))+1),MAX(0,NETWORKDAYS(MAX(DATE(2027,11,1),Mitarbeiter!$C179),MIN(DATE(2027,12,0),IF(Mitarbeiter!$D179="",DATE(2027,12,0),Mitarbeiter!$D179),TODAY()),Einstellungen!$F$13:$F$67)))*N(Mitarbeiter!$E179)/IF(Einstellungen!$C$11="7 Tage",7,5),N('Ist-Stunden'!AB179)+(N(Krankheitstage!AO179)+N(Krankheitstage!BA179))*N($C179))))</f>
        <v/>
      </c>
      <c r="BG179" s="76">
        <f>IF($B179="",0,IF(Einstellungen!$C$10="Ja",MAX(IF(Einstellungen!$C$11="7 Tage",MAX(0,(MIN(DATE(2027,13,0),IF(Mitarbeiter!$D179="",DATE(2027,13,0),Mitarbeiter!$D179),TODAY()))-(MAX(DATE(2027,12,1),Mitarbeiter!$C179))+1),MAX(0,NETWORKDAYS(MAX(DATE(2027,12,1),Mitarbeiter!$C179),MIN(DATE(2027,13,0),IF(Mitarbeiter!$D179="",DATE(2027,13,0),Mitarbeiter!$D179),TODAY()),Einstellungen!$F$13:$F$67)))*N(Mitarbeiter!$E179)/IF(Einstellungen!$C$11="7 Tage",7,5),N('Ist-Stunden'!AC179)),MAX(IF(Einstellungen!$C$11="7 Tage",MAX(0,(MIN(DATE(2027,13,0),IF(Mitarbeiter!$D179="",DATE(2027,13,0),Mitarbeiter!$D179),TODAY()))-(MAX(DATE(2027,12,1),Mitarbeiter!$C179))+1),MAX(0,NETWORKDAYS(MAX(DATE(2027,12,1),Mitarbeiter!$C179),MIN(DATE(2027,13,0),IF(Mitarbeiter!$D179="",DATE(2027,13,0),Mitarbeiter!$D179),TODAY()),Einstellungen!$F$13:$F$67)))*N(Mitarbeiter!$E179)/IF(Einstellungen!$C$11="7 Tage",7,5),N('Ist-Stunden'!AC179)+(N(Krankheitstage!AP179)+N(Krankheitstage!BB179))*N($C179))))</f>
        <v/>
      </c>
      <c r="BH179" s="76">
        <f>IF($B179="",0,IF(Einstellungen!$C$10="Ja",MAX(IF(Einstellungen!$C$11="7 Tage",MAX(0,(MIN(DATE(2028,2,0),IF(Mitarbeiter!$D179="",DATE(2028,2,0),Mitarbeiter!$D179),TODAY()))-(MAX(DATE(2028,1,1),Mitarbeiter!$C179))+1),MAX(0,NETWORKDAYS(MAX(DATE(2028,1,1),Mitarbeiter!$C179),MIN(DATE(2028,2,0),IF(Mitarbeiter!$D179="",DATE(2028,2,0),Mitarbeiter!$D179),TODAY()),Einstellungen!$F$13:$F$67)))*N(Mitarbeiter!$E179)/IF(Einstellungen!$C$11="7 Tage",7,5),N('Ist-Stunden'!AD179)),MAX(IF(Einstellungen!$C$11="7 Tage",MAX(0,(MIN(DATE(2028,2,0),IF(Mitarbeiter!$D179="",DATE(2028,2,0),Mitarbeiter!$D179),TODAY()))-(MAX(DATE(2028,1,1),Mitarbeiter!$C179))+1),MAX(0,NETWORKDAYS(MAX(DATE(2028,1,1),Mitarbeiter!$C179),MIN(DATE(2028,2,0),IF(Mitarbeiter!$D179="",DATE(2028,2,0),Mitarbeiter!$D179),TODAY()),Einstellungen!$F$13:$F$67)))*N(Mitarbeiter!$E179)/IF(Einstellungen!$C$11="7 Tage",7,5),N('Ist-Stunden'!AD179)+(N(Krankheitstage!BC179)+N(Krankheitstage!BO179))*N($C179))))</f>
        <v/>
      </c>
      <c r="BI179" s="76">
        <f>IF($B179="",0,IF(Einstellungen!$C$10="Ja",MAX(IF(Einstellungen!$C$11="7 Tage",MAX(0,(MIN(DATE(2028,3,0),IF(Mitarbeiter!$D179="",DATE(2028,3,0),Mitarbeiter!$D179),TODAY()))-(MAX(DATE(2028,2,1),Mitarbeiter!$C179))+1),MAX(0,NETWORKDAYS(MAX(DATE(2028,2,1),Mitarbeiter!$C179),MIN(DATE(2028,3,0),IF(Mitarbeiter!$D179="",DATE(2028,3,0),Mitarbeiter!$D179),TODAY()),Einstellungen!$F$13:$F$67)))*N(Mitarbeiter!$E179)/IF(Einstellungen!$C$11="7 Tage",7,5),N('Ist-Stunden'!AE179)),MAX(IF(Einstellungen!$C$11="7 Tage",MAX(0,(MIN(DATE(2028,3,0),IF(Mitarbeiter!$D179="",DATE(2028,3,0),Mitarbeiter!$D179),TODAY()))-(MAX(DATE(2028,2,1),Mitarbeiter!$C179))+1),MAX(0,NETWORKDAYS(MAX(DATE(2028,2,1),Mitarbeiter!$C179),MIN(DATE(2028,3,0),IF(Mitarbeiter!$D179="",DATE(2028,3,0),Mitarbeiter!$D179),TODAY()),Einstellungen!$F$13:$F$67)))*N(Mitarbeiter!$E179)/IF(Einstellungen!$C$11="7 Tage",7,5),N('Ist-Stunden'!AE179)+(N(Krankheitstage!BD179)+N(Krankheitstage!BP179))*N($C179))))</f>
        <v/>
      </c>
      <c r="BJ179" s="76">
        <f>IF($B179="",0,IF(Einstellungen!$C$10="Ja",MAX(IF(Einstellungen!$C$11="7 Tage",MAX(0,(MIN(DATE(2028,4,0),IF(Mitarbeiter!$D179="",DATE(2028,4,0),Mitarbeiter!$D179),TODAY()))-(MAX(DATE(2028,3,1),Mitarbeiter!$C179))+1),MAX(0,NETWORKDAYS(MAX(DATE(2028,3,1),Mitarbeiter!$C179),MIN(DATE(2028,4,0),IF(Mitarbeiter!$D179="",DATE(2028,4,0),Mitarbeiter!$D179),TODAY()),Einstellungen!$F$13:$F$67)))*N(Mitarbeiter!$E179)/IF(Einstellungen!$C$11="7 Tage",7,5),N('Ist-Stunden'!AF179)),MAX(IF(Einstellungen!$C$11="7 Tage",MAX(0,(MIN(DATE(2028,4,0),IF(Mitarbeiter!$D179="",DATE(2028,4,0),Mitarbeiter!$D179),TODAY()))-(MAX(DATE(2028,3,1),Mitarbeiter!$C179))+1),MAX(0,NETWORKDAYS(MAX(DATE(2028,3,1),Mitarbeiter!$C179),MIN(DATE(2028,4,0),IF(Mitarbeiter!$D179="",DATE(2028,4,0),Mitarbeiter!$D179),TODAY()),Einstellungen!$F$13:$F$67)))*N(Mitarbeiter!$E179)/IF(Einstellungen!$C$11="7 Tage",7,5),N('Ist-Stunden'!AF179)+(N(Krankheitstage!BE179)+N(Krankheitstage!BQ179))*N($C179))))</f>
        <v/>
      </c>
      <c r="BK179" s="76">
        <f>IF($B179="",0,IF(Einstellungen!$C$10="Ja",MAX(IF(Einstellungen!$C$11="7 Tage",MAX(0,(MIN(DATE(2028,5,0),IF(Mitarbeiter!$D179="",DATE(2028,5,0),Mitarbeiter!$D179),TODAY()))-(MAX(DATE(2028,4,1),Mitarbeiter!$C179))+1),MAX(0,NETWORKDAYS(MAX(DATE(2028,4,1),Mitarbeiter!$C179),MIN(DATE(2028,5,0),IF(Mitarbeiter!$D179="",DATE(2028,5,0),Mitarbeiter!$D179),TODAY()),Einstellungen!$F$13:$F$67)))*N(Mitarbeiter!$E179)/IF(Einstellungen!$C$11="7 Tage",7,5),N('Ist-Stunden'!AG179)),MAX(IF(Einstellungen!$C$11="7 Tage",MAX(0,(MIN(DATE(2028,5,0),IF(Mitarbeiter!$D179="",DATE(2028,5,0),Mitarbeiter!$D179),TODAY()))-(MAX(DATE(2028,4,1),Mitarbeiter!$C179))+1),MAX(0,NETWORKDAYS(MAX(DATE(2028,4,1),Mitarbeiter!$C179),MIN(DATE(2028,5,0),IF(Mitarbeiter!$D179="",DATE(2028,5,0),Mitarbeiter!$D179),TODAY()),Einstellungen!$F$13:$F$67)))*N(Mitarbeiter!$E179)/IF(Einstellungen!$C$11="7 Tage",7,5),N('Ist-Stunden'!AG179)+(N(Krankheitstage!BF179)+N(Krankheitstage!BR179))*N($C179))))</f>
        <v/>
      </c>
      <c r="BL179" s="76">
        <f>IF($B179="",0,IF(Einstellungen!$C$10="Ja",MAX(IF(Einstellungen!$C$11="7 Tage",MAX(0,(MIN(DATE(2028,6,0),IF(Mitarbeiter!$D179="",DATE(2028,6,0),Mitarbeiter!$D179),TODAY()))-(MAX(DATE(2028,5,1),Mitarbeiter!$C179))+1),MAX(0,NETWORKDAYS(MAX(DATE(2028,5,1),Mitarbeiter!$C179),MIN(DATE(2028,6,0),IF(Mitarbeiter!$D179="",DATE(2028,6,0),Mitarbeiter!$D179),TODAY()),Einstellungen!$F$13:$F$67)))*N(Mitarbeiter!$E179)/IF(Einstellungen!$C$11="7 Tage",7,5),N('Ist-Stunden'!AH179)),MAX(IF(Einstellungen!$C$11="7 Tage",MAX(0,(MIN(DATE(2028,6,0),IF(Mitarbeiter!$D179="",DATE(2028,6,0),Mitarbeiter!$D179),TODAY()))-(MAX(DATE(2028,5,1),Mitarbeiter!$C179))+1),MAX(0,NETWORKDAYS(MAX(DATE(2028,5,1),Mitarbeiter!$C179),MIN(DATE(2028,6,0),IF(Mitarbeiter!$D179="",DATE(2028,6,0),Mitarbeiter!$D179),TODAY()),Einstellungen!$F$13:$F$67)))*N(Mitarbeiter!$E179)/IF(Einstellungen!$C$11="7 Tage",7,5),N('Ist-Stunden'!AH179)+(N(Krankheitstage!BG179)+N(Krankheitstage!BS179))*N($C179))))</f>
        <v/>
      </c>
      <c r="BM179" s="76">
        <f>IF($B179="",0,IF(Einstellungen!$C$10="Ja",MAX(IF(Einstellungen!$C$11="7 Tage",MAX(0,(MIN(DATE(2028,7,0),IF(Mitarbeiter!$D179="",DATE(2028,7,0),Mitarbeiter!$D179),TODAY()))-(MAX(DATE(2028,6,1),Mitarbeiter!$C179))+1),MAX(0,NETWORKDAYS(MAX(DATE(2028,6,1),Mitarbeiter!$C179),MIN(DATE(2028,7,0),IF(Mitarbeiter!$D179="",DATE(2028,7,0),Mitarbeiter!$D179),TODAY()),Einstellungen!$F$13:$F$67)))*N(Mitarbeiter!$E179)/IF(Einstellungen!$C$11="7 Tage",7,5),N('Ist-Stunden'!AI179)),MAX(IF(Einstellungen!$C$11="7 Tage",MAX(0,(MIN(DATE(2028,7,0),IF(Mitarbeiter!$D179="",DATE(2028,7,0),Mitarbeiter!$D179),TODAY()))-(MAX(DATE(2028,6,1),Mitarbeiter!$C179))+1),MAX(0,NETWORKDAYS(MAX(DATE(2028,6,1),Mitarbeiter!$C179),MIN(DATE(2028,7,0),IF(Mitarbeiter!$D179="",DATE(2028,7,0),Mitarbeiter!$D179),TODAY()),Einstellungen!$F$13:$F$67)))*N(Mitarbeiter!$E179)/IF(Einstellungen!$C$11="7 Tage",7,5),N('Ist-Stunden'!AI179)+(N(Krankheitstage!BH179)+N(Krankheitstage!BT179))*N($C179))))</f>
        <v/>
      </c>
      <c r="BN179" s="76">
        <f>IF($B179="",0,IF(Einstellungen!$C$10="Ja",MAX(IF(Einstellungen!$C$11="7 Tage",MAX(0,(MIN(DATE(2028,8,0),IF(Mitarbeiter!$D179="",DATE(2028,8,0),Mitarbeiter!$D179),TODAY()))-(MAX(DATE(2028,7,1),Mitarbeiter!$C179))+1),MAX(0,NETWORKDAYS(MAX(DATE(2028,7,1),Mitarbeiter!$C179),MIN(DATE(2028,8,0),IF(Mitarbeiter!$D179="",DATE(2028,8,0),Mitarbeiter!$D179),TODAY()),Einstellungen!$F$13:$F$67)))*N(Mitarbeiter!$E179)/IF(Einstellungen!$C$11="7 Tage",7,5),N('Ist-Stunden'!AJ179)),MAX(IF(Einstellungen!$C$11="7 Tage",MAX(0,(MIN(DATE(2028,8,0),IF(Mitarbeiter!$D179="",DATE(2028,8,0),Mitarbeiter!$D179),TODAY()))-(MAX(DATE(2028,7,1),Mitarbeiter!$C179))+1),MAX(0,NETWORKDAYS(MAX(DATE(2028,7,1),Mitarbeiter!$C179),MIN(DATE(2028,8,0),IF(Mitarbeiter!$D179="",DATE(2028,8,0),Mitarbeiter!$D179),TODAY()),Einstellungen!$F$13:$F$67)))*N(Mitarbeiter!$E179)/IF(Einstellungen!$C$11="7 Tage",7,5),N('Ist-Stunden'!AJ179)+(N(Krankheitstage!BI179)+N(Krankheitstage!BU179))*N($C179))))</f>
        <v/>
      </c>
      <c r="BO179" s="76">
        <f>IF($B179="",0,IF(Einstellungen!$C$10="Ja",MAX(IF(Einstellungen!$C$11="7 Tage",MAX(0,(MIN(DATE(2028,9,0),IF(Mitarbeiter!$D179="",DATE(2028,9,0),Mitarbeiter!$D179),TODAY()))-(MAX(DATE(2028,8,1),Mitarbeiter!$C179))+1),MAX(0,NETWORKDAYS(MAX(DATE(2028,8,1),Mitarbeiter!$C179),MIN(DATE(2028,9,0),IF(Mitarbeiter!$D179="",DATE(2028,9,0),Mitarbeiter!$D179),TODAY()),Einstellungen!$F$13:$F$67)))*N(Mitarbeiter!$E179)/IF(Einstellungen!$C$11="7 Tage",7,5),N('Ist-Stunden'!AK179)),MAX(IF(Einstellungen!$C$11="7 Tage",MAX(0,(MIN(DATE(2028,9,0),IF(Mitarbeiter!$D179="",DATE(2028,9,0),Mitarbeiter!$D179),TODAY()))-(MAX(DATE(2028,8,1),Mitarbeiter!$C179))+1),MAX(0,NETWORKDAYS(MAX(DATE(2028,8,1),Mitarbeiter!$C179),MIN(DATE(2028,9,0),IF(Mitarbeiter!$D179="",DATE(2028,9,0),Mitarbeiter!$D179),TODAY()),Einstellungen!$F$13:$F$67)))*N(Mitarbeiter!$E179)/IF(Einstellungen!$C$11="7 Tage",7,5),N('Ist-Stunden'!AK179)+(N(Krankheitstage!BJ179)+N(Krankheitstage!BV179))*N($C179))))</f>
        <v/>
      </c>
      <c r="BP179" s="76">
        <f>IF($B179="",0,IF(Einstellungen!$C$10="Ja",MAX(IF(Einstellungen!$C$11="7 Tage",MAX(0,(MIN(DATE(2028,10,0),IF(Mitarbeiter!$D179="",DATE(2028,10,0),Mitarbeiter!$D179),TODAY()))-(MAX(DATE(2028,9,1),Mitarbeiter!$C179))+1),MAX(0,NETWORKDAYS(MAX(DATE(2028,9,1),Mitarbeiter!$C179),MIN(DATE(2028,10,0),IF(Mitarbeiter!$D179="",DATE(2028,10,0),Mitarbeiter!$D179),TODAY()),Einstellungen!$F$13:$F$67)))*N(Mitarbeiter!$E179)/IF(Einstellungen!$C$11="7 Tage",7,5),N('Ist-Stunden'!AL179)),MAX(IF(Einstellungen!$C$11="7 Tage",MAX(0,(MIN(DATE(2028,10,0),IF(Mitarbeiter!$D179="",DATE(2028,10,0),Mitarbeiter!$D179),TODAY()))-(MAX(DATE(2028,9,1),Mitarbeiter!$C179))+1),MAX(0,NETWORKDAYS(MAX(DATE(2028,9,1),Mitarbeiter!$C179),MIN(DATE(2028,10,0),IF(Mitarbeiter!$D179="",DATE(2028,10,0),Mitarbeiter!$D179),TODAY()),Einstellungen!$F$13:$F$67)))*N(Mitarbeiter!$E179)/IF(Einstellungen!$C$11="7 Tage",7,5),N('Ist-Stunden'!AL179)+(N(Krankheitstage!BK179)+N(Krankheitstage!BW179))*N($C179))))</f>
        <v/>
      </c>
      <c r="BQ179" s="76">
        <f>IF($B179="",0,IF(Einstellungen!$C$10="Ja",MAX(IF(Einstellungen!$C$11="7 Tage",MAX(0,(MIN(DATE(2028,11,0),IF(Mitarbeiter!$D179="",DATE(2028,11,0),Mitarbeiter!$D179),TODAY()))-(MAX(DATE(2028,10,1),Mitarbeiter!$C179))+1),MAX(0,NETWORKDAYS(MAX(DATE(2028,10,1),Mitarbeiter!$C179),MIN(DATE(2028,11,0),IF(Mitarbeiter!$D179="",DATE(2028,11,0),Mitarbeiter!$D179),TODAY()),Einstellungen!$F$13:$F$67)))*N(Mitarbeiter!$E179)/IF(Einstellungen!$C$11="7 Tage",7,5),N('Ist-Stunden'!AM179)),MAX(IF(Einstellungen!$C$11="7 Tage",MAX(0,(MIN(DATE(2028,11,0),IF(Mitarbeiter!$D179="",DATE(2028,11,0),Mitarbeiter!$D179),TODAY()))-(MAX(DATE(2028,10,1),Mitarbeiter!$C179))+1),MAX(0,NETWORKDAYS(MAX(DATE(2028,10,1),Mitarbeiter!$C179),MIN(DATE(2028,11,0),IF(Mitarbeiter!$D179="",DATE(2028,11,0),Mitarbeiter!$D179),TODAY()),Einstellungen!$F$13:$F$67)))*N(Mitarbeiter!$E179)/IF(Einstellungen!$C$11="7 Tage",7,5),N('Ist-Stunden'!AM179)+(N(Krankheitstage!BL179)+N(Krankheitstage!BX179))*N($C179))))</f>
        <v/>
      </c>
      <c r="BR179" s="76">
        <f>IF($B179="",0,IF(Einstellungen!$C$10="Ja",MAX(IF(Einstellungen!$C$11="7 Tage",MAX(0,(MIN(DATE(2028,12,0),IF(Mitarbeiter!$D179="",DATE(2028,12,0),Mitarbeiter!$D179),TODAY()))-(MAX(DATE(2028,11,1),Mitarbeiter!$C179))+1),MAX(0,NETWORKDAYS(MAX(DATE(2028,11,1),Mitarbeiter!$C179),MIN(DATE(2028,12,0),IF(Mitarbeiter!$D179="",DATE(2028,12,0),Mitarbeiter!$D179),TODAY()),Einstellungen!$F$13:$F$67)))*N(Mitarbeiter!$E179)/IF(Einstellungen!$C$11="7 Tage",7,5),N('Ist-Stunden'!AN179)),MAX(IF(Einstellungen!$C$11="7 Tage",MAX(0,(MIN(DATE(2028,12,0),IF(Mitarbeiter!$D179="",DATE(2028,12,0),Mitarbeiter!$D179),TODAY()))-(MAX(DATE(2028,11,1),Mitarbeiter!$C179))+1),MAX(0,NETWORKDAYS(MAX(DATE(2028,11,1),Mitarbeiter!$C179),MIN(DATE(2028,12,0),IF(Mitarbeiter!$D179="",DATE(2028,12,0),Mitarbeiter!$D179),TODAY()),Einstellungen!$F$13:$F$67)))*N(Mitarbeiter!$E179)/IF(Einstellungen!$C$11="7 Tage",7,5),N('Ist-Stunden'!AN179)+(N(Krankheitstage!BM179)+N(Krankheitstage!BY179))*N($C179))))</f>
        <v/>
      </c>
      <c r="BS179" s="76">
        <f>IF($B179="",0,IF(Einstellungen!$C$10="Ja",MAX(IF(Einstellungen!$C$11="7 Tage",MAX(0,(MIN(DATE(2028,13,0),IF(Mitarbeiter!$D179="",DATE(2028,13,0),Mitarbeiter!$D179),TODAY()))-(MAX(DATE(2028,12,1),Mitarbeiter!$C179))+1),MAX(0,NETWORKDAYS(MAX(DATE(2028,12,1),Mitarbeiter!$C179),MIN(DATE(2028,13,0),IF(Mitarbeiter!$D179="",DATE(2028,13,0),Mitarbeiter!$D179),TODAY()),Einstellungen!$F$13:$F$67)))*N(Mitarbeiter!$E179)/IF(Einstellungen!$C$11="7 Tage",7,5),N('Ist-Stunden'!AO179)),MAX(IF(Einstellungen!$C$11="7 Tage",MAX(0,(MIN(DATE(2028,13,0),IF(Mitarbeiter!$D179="",DATE(2028,13,0),Mitarbeiter!$D179),TODAY()))-(MAX(DATE(2028,12,1),Mitarbeiter!$C179))+1),MAX(0,NETWORKDAYS(MAX(DATE(2028,12,1),Mitarbeiter!$C179),MIN(DATE(2028,13,0),IF(Mitarbeiter!$D179="",DATE(2028,13,0),Mitarbeiter!$D179),TODAY()),Einstellungen!$F$13:$F$67)))*N(Mitarbeiter!$E179)/IF(Einstellungen!$C$11="7 Tage",7,5),N('Ist-Stunden'!AO179)+(N(Krankheitstage!BN179)+N(Krankheitstage!BZ179))*N($C179))))</f>
        <v/>
      </c>
      <c r="BT179" s="76">
        <f>IF($B179="",0,IF(Einstellungen!$C$10="Ja",MAX(IF(Einstellungen!$C$11="7 Tage",MAX(0,(MIN(DATE(2029,2,0),IF(Mitarbeiter!$D179="",DATE(2029,2,0),Mitarbeiter!$D179),TODAY()))-(MAX(DATE(2029,1,1),Mitarbeiter!$C179))+1),MAX(0,NETWORKDAYS(MAX(DATE(2029,1,1),Mitarbeiter!$C179),MIN(DATE(2029,2,0),IF(Mitarbeiter!$D179="",DATE(2029,2,0),Mitarbeiter!$D179),TODAY()),Einstellungen!$F$13:$F$67)))*N(Mitarbeiter!$E179)/IF(Einstellungen!$C$11="7 Tage",7,5),N('Ist-Stunden'!AP179)),MAX(IF(Einstellungen!$C$11="7 Tage",MAX(0,(MIN(DATE(2029,2,0),IF(Mitarbeiter!$D179="",DATE(2029,2,0),Mitarbeiter!$D179),TODAY()))-(MAX(DATE(2029,1,1),Mitarbeiter!$C179))+1),MAX(0,NETWORKDAYS(MAX(DATE(2029,1,1),Mitarbeiter!$C179),MIN(DATE(2029,2,0),IF(Mitarbeiter!$D179="",DATE(2029,2,0),Mitarbeiter!$D179),TODAY()),Einstellungen!$F$13:$F$67)))*N(Mitarbeiter!$E179)/IF(Einstellungen!$C$11="7 Tage",7,5),N('Ist-Stunden'!AP179)+(N(Krankheitstage!CA179)+N(Krankheitstage!CM179))*N($C179))))</f>
        <v/>
      </c>
      <c r="BU179" s="76">
        <f>IF($B179="",0,IF(Einstellungen!$C$10="Ja",MAX(IF(Einstellungen!$C$11="7 Tage",MAX(0,(MIN(DATE(2029,3,0),IF(Mitarbeiter!$D179="",DATE(2029,3,0),Mitarbeiter!$D179),TODAY()))-(MAX(DATE(2029,2,1),Mitarbeiter!$C179))+1),MAX(0,NETWORKDAYS(MAX(DATE(2029,2,1),Mitarbeiter!$C179),MIN(DATE(2029,3,0),IF(Mitarbeiter!$D179="",DATE(2029,3,0),Mitarbeiter!$D179),TODAY()),Einstellungen!$F$13:$F$67)))*N(Mitarbeiter!$E179)/IF(Einstellungen!$C$11="7 Tage",7,5),N('Ist-Stunden'!AQ179)),MAX(IF(Einstellungen!$C$11="7 Tage",MAX(0,(MIN(DATE(2029,3,0),IF(Mitarbeiter!$D179="",DATE(2029,3,0),Mitarbeiter!$D179),TODAY()))-(MAX(DATE(2029,2,1),Mitarbeiter!$C179))+1),MAX(0,NETWORKDAYS(MAX(DATE(2029,2,1),Mitarbeiter!$C179),MIN(DATE(2029,3,0),IF(Mitarbeiter!$D179="",DATE(2029,3,0),Mitarbeiter!$D179),TODAY()),Einstellungen!$F$13:$F$67)))*N(Mitarbeiter!$E179)/IF(Einstellungen!$C$11="7 Tage",7,5),N('Ist-Stunden'!AQ179)+(N(Krankheitstage!CB179)+N(Krankheitstage!CN179))*N($C179))))</f>
        <v/>
      </c>
      <c r="BV179" s="76">
        <f>IF($B179="",0,IF(Einstellungen!$C$10="Ja",MAX(IF(Einstellungen!$C$11="7 Tage",MAX(0,(MIN(DATE(2029,4,0),IF(Mitarbeiter!$D179="",DATE(2029,4,0),Mitarbeiter!$D179),TODAY()))-(MAX(DATE(2029,3,1),Mitarbeiter!$C179))+1),MAX(0,NETWORKDAYS(MAX(DATE(2029,3,1),Mitarbeiter!$C179),MIN(DATE(2029,4,0),IF(Mitarbeiter!$D179="",DATE(2029,4,0),Mitarbeiter!$D179),TODAY()),Einstellungen!$F$13:$F$67)))*N(Mitarbeiter!$E179)/IF(Einstellungen!$C$11="7 Tage",7,5),N('Ist-Stunden'!AR179)),MAX(IF(Einstellungen!$C$11="7 Tage",MAX(0,(MIN(DATE(2029,4,0),IF(Mitarbeiter!$D179="",DATE(2029,4,0),Mitarbeiter!$D179),TODAY()))-(MAX(DATE(2029,3,1),Mitarbeiter!$C179))+1),MAX(0,NETWORKDAYS(MAX(DATE(2029,3,1),Mitarbeiter!$C179),MIN(DATE(2029,4,0),IF(Mitarbeiter!$D179="",DATE(2029,4,0),Mitarbeiter!$D179),TODAY()),Einstellungen!$F$13:$F$67)))*N(Mitarbeiter!$E179)/IF(Einstellungen!$C$11="7 Tage",7,5),N('Ist-Stunden'!AR179)+(N(Krankheitstage!CC179)+N(Krankheitstage!CO179))*N($C179))))</f>
        <v/>
      </c>
      <c r="BW179" s="76">
        <f>IF($B179="",0,IF(Einstellungen!$C$10="Ja",MAX(IF(Einstellungen!$C$11="7 Tage",MAX(0,(MIN(DATE(2029,5,0),IF(Mitarbeiter!$D179="",DATE(2029,5,0),Mitarbeiter!$D179),TODAY()))-(MAX(DATE(2029,4,1),Mitarbeiter!$C179))+1),MAX(0,NETWORKDAYS(MAX(DATE(2029,4,1),Mitarbeiter!$C179),MIN(DATE(2029,5,0),IF(Mitarbeiter!$D179="",DATE(2029,5,0),Mitarbeiter!$D179),TODAY()),Einstellungen!$F$13:$F$67)))*N(Mitarbeiter!$E179)/IF(Einstellungen!$C$11="7 Tage",7,5),N('Ist-Stunden'!AS179)),MAX(IF(Einstellungen!$C$11="7 Tage",MAX(0,(MIN(DATE(2029,5,0),IF(Mitarbeiter!$D179="",DATE(2029,5,0),Mitarbeiter!$D179),TODAY()))-(MAX(DATE(2029,4,1),Mitarbeiter!$C179))+1),MAX(0,NETWORKDAYS(MAX(DATE(2029,4,1),Mitarbeiter!$C179),MIN(DATE(2029,5,0),IF(Mitarbeiter!$D179="",DATE(2029,5,0),Mitarbeiter!$D179),TODAY()),Einstellungen!$F$13:$F$67)))*N(Mitarbeiter!$E179)/IF(Einstellungen!$C$11="7 Tage",7,5),N('Ist-Stunden'!AS179)+(N(Krankheitstage!CD179)+N(Krankheitstage!CP179))*N($C179))))</f>
        <v/>
      </c>
      <c r="BX179" s="76">
        <f>IF($B179="",0,IF(Einstellungen!$C$10="Ja",MAX(IF(Einstellungen!$C$11="7 Tage",MAX(0,(MIN(DATE(2029,6,0),IF(Mitarbeiter!$D179="",DATE(2029,6,0),Mitarbeiter!$D179),TODAY()))-(MAX(DATE(2029,5,1),Mitarbeiter!$C179))+1),MAX(0,NETWORKDAYS(MAX(DATE(2029,5,1),Mitarbeiter!$C179),MIN(DATE(2029,6,0),IF(Mitarbeiter!$D179="",DATE(2029,6,0),Mitarbeiter!$D179),TODAY()),Einstellungen!$F$13:$F$67)))*N(Mitarbeiter!$E179)/IF(Einstellungen!$C$11="7 Tage",7,5),N('Ist-Stunden'!AT179)),MAX(IF(Einstellungen!$C$11="7 Tage",MAX(0,(MIN(DATE(2029,6,0),IF(Mitarbeiter!$D179="",DATE(2029,6,0),Mitarbeiter!$D179),TODAY()))-(MAX(DATE(2029,5,1),Mitarbeiter!$C179))+1),MAX(0,NETWORKDAYS(MAX(DATE(2029,5,1),Mitarbeiter!$C179),MIN(DATE(2029,6,0),IF(Mitarbeiter!$D179="",DATE(2029,6,0),Mitarbeiter!$D179),TODAY()),Einstellungen!$F$13:$F$67)))*N(Mitarbeiter!$E179)/IF(Einstellungen!$C$11="7 Tage",7,5),N('Ist-Stunden'!AT179)+(N(Krankheitstage!CE179)+N(Krankheitstage!CQ179))*N($C179))))</f>
        <v/>
      </c>
      <c r="BY179" s="76">
        <f>IF($B179="",0,IF(Einstellungen!$C$10="Ja",MAX(IF(Einstellungen!$C$11="7 Tage",MAX(0,(MIN(DATE(2029,7,0),IF(Mitarbeiter!$D179="",DATE(2029,7,0),Mitarbeiter!$D179),TODAY()))-(MAX(DATE(2029,6,1),Mitarbeiter!$C179))+1),MAX(0,NETWORKDAYS(MAX(DATE(2029,6,1),Mitarbeiter!$C179),MIN(DATE(2029,7,0),IF(Mitarbeiter!$D179="",DATE(2029,7,0),Mitarbeiter!$D179),TODAY()),Einstellungen!$F$13:$F$67)))*N(Mitarbeiter!$E179)/IF(Einstellungen!$C$11="7 Tage",7,5),N('Ist-Stunden'!AU179)),MAX(IF(Einstellungen!$C$11="7 Tage",MAX(0,(MIN(DATE(2029,7,0),IF(Mitarbeiter!$D179="",DATE(2029,7,0),Mitarbeiter!$D179),TODAY()))-(MAX(DATE(2029,6,1),Mitarbeiter!$C179))+1),MAX(0,NETWORKDAYS(MAX(DATE(2029,6,1),Mitarbeiter!$C179),MIN(DATE(2029,7,0),IF(Mitarbeiter!$D179="",DATE(2029,7,0),Mitarbeiter!$D179),TODAY()),Einstellungen!$F$13:$F$67)))*N(Mitarbeiter!$E179)/IF(Einstellungen!$C$11="7 Tage",7,5),N('Ist-Stunden'!AU179)+(N(Krankheitstage!CF179)+N(Krankheitstage!CR179))*N($C179))))</f>
        <v/>
      </c>
      <c r="BZ179" s="76">
        <f>IF($B179="",0,IF(Einstellungen!$C$10="Ja",MAX(IF(Einstellungen!$C$11="7 Tage",MAX(0,(MIN(DATE(2029,8,0),IF(Mitarbeiter!$D179="",DATE(2029,8,0),Mitarbeiter!$D179),TODAY()))-(MAX(DATE(2029,7,1),Mitarbeiter!$C179))+1),MAX(0,NETWORKDAYS(MAX(DATE(2029,7,1),Mitarbeiter!$C179),MIN(DATE(2029,8,0),IF(Mitarbeiter!$D179="",DATE(2029,8,0),Mitarbeiter!$D179),TODAY()),Einstellungen!$F$13:$F$67)))*N(Mitarbeiter!$E179)/IF(Einstellungen!$C$11="7 Tage",7,5),N('Ist-Stunden'!AV179)),MAX(IF(Einstellungen!$C$11="7 Tage",MAX(0,(MIN(DATE(2029,8,0),IF(Mitarbeiter!$D179="",DATE(2029,8,0),Mitarbeiter!$D179),TODAY()))-(MAX(DATE(2029,7,1),Mitarbeiter!$C179))+1),MAX(0,NETWORKDAYS(MAX(DATE(2029,7,1),Mitarbeiter!$C179),MIN(DATE(2029,8,0),IF(Mitarbeiter!$D179="",DATE(2029,8,0),Mitarbeiter!$D179),TODAY()),Einstellungen!$F$13:$F$67)))*N(Mitarbeiter!$E179)/IF(Einstellungen!$C$11="7 Tage",7,5),N('Ist-Stunden'!AV179)+(N(Krankheitstage!CG179)+N(Krankheitstage!CS179))*N($C179))))</f>
        <v/>
      </c>
      <c r="CA179" s="76">
        <f>IF($B179="",0,IF(Einstellungen!$C$10="Ja",MAX(IF(Einstellungen!$C$11="7 Tage",MAX(0,(MIN(DATE(2029,9,0),IF(Mitarbeiter!$D179="",DATE(2029,9,0),Mitarbeiter!$D179),TODAY()))-(MAX(DATE(2029,8,1),Mitarbeiter!$C179))+1),MAX(0,NETWORKDAYS(MAX(DATE(2029,8,1),Mitarbeiter!$C179),MIN(DATE(2029,9,0),IF(Mitarbeiter!$D179="",DATE(2029,9,0),Mitarbeiter!$D179),TODAY()),Einstellungen!$F$13:$F$67)))*N(Mitarbeiter!$E179)/IF(Einstellungen!$C$11="7 Tage",7,5),N('Ist-Stunden'!AW179)),MAX(IF(Einstellungen!$C$11="7 Tage",MAX(0,(MIN(DATE(2029,9,0),IF(Mitarbeiter!$D179="",DATE(2029,9,0),Mitarbeiter!$D179),TODAY()))-(MAX(DATE(2029,8,1),Mitarbeiter!$C179))+1),MAX(0,NETWORKDAYS(MAX(DATE(2029,8,1),Mitarbeiter!$C179),MIN(DATE(2029,9,0),IF(Mitarbeiter!$D179="",DATE(2029,9,0),Mitarbeiter!$D179),TODAY()),Einstellungen!$F$13:$F$67)))*N(Mitarbeiter!$E179)/IF(Einstellungen!$C$11="7 Tage",7,5),N('Ist-Stunden'!AW179)+(N(Krankheitstage!CH179)+N(Krankheitstage!CT179))*N($C179))))</f>
        <v/>
      </c>
      <c r="CB179" s="76">
        <f>IF($B179="",0,IF(Einstellungen!$C$10="Ja",MAX(IF(Einstellungen!$C$11="7 Tage",MAX(0,(MIN(DATE(2029,10,0),IF(Mitarbeiter!$D179="",DATE(2029,10,0),Mitarbeiter!$D179),TODAY()))-(MAX(DATE(2029,9,1),Mitarbeiter!$C179))+1),MAX(0,NETWORKDAYS(MAX(DATE(2029,9,1),Mitarbeiter!$C179),MIN(DATE(2029,10,0),IF(Mitarbeiter!$D179="",DATE(2029,10,0),Mitarbeiter!$D179),TODAY()),Einstellungen!$F$13:$F$67)))*N(Mitarbeiter!$E179)/IF(Einstellungen!$C$11="7 Tage",7,5),N('Ist-Stunden'!AX179)),MAX(IF(Einstellungen!$C$11="7 Tage",MAX(0,(MIN(DATE(2029,10,0),IF(Mitarbeiter!$D179="",DATE(2029,10,0),Mitarbeiter!$D179),TODAY()))-(MAX(DATE(2029,9,1),Mitarbeiter!$C179))+1),MAX(0,NETWORKDAYS(MAX(DATE(2029,9,1),Mitarbeiter!$C179),MIN(DATE(2029,10,0),IF(Mitarbeiter!$D179="",DATE(2029,10,0),Mitarbeiter!$D179),TODAY()),Einstellungen!$F$13:$F$67)))*N(Mitarbeiter!$E179)/IF(Einstellungen!$C$11="7 Tage",7,5),N('Ist-Stunden'!AX179)+(N(Krankheitstage!CI179)+N(Krankheitstage!CU179))*N($C179))))</f>
        <v/>
      </c>
      <c r="CC179" s="76">
        <f>IF($B179="",0,IF(Einstellungen!$C$10="Ja",MAX(IF(Einstellungen!$C$11="7 Tage",MAX(0,(MIN(DATE(2029,11,0),IF(Mitarbeiter!$D179="",DATE(2029,11,0),Mitarbeiter!$D179),TODAY()))-(MAX(DATE(2029,10,1),Mitarbeiter!$C179))+1),MAX(0,NETWORKDAYS(MAX(DATE(2029,10,1),Mitarbeiter!$C179),MIN(DATE(2029,11,0),IF(Mitarbeiter!$D179="",DATE(2029,11,0),Mitarbeiter!$D179),TODAY()),Einstellungen!$F$13:$F$67)))*N(Mitarbeiter!$E179)/IF(Einstellungen!$C$11="7 Tage",7,5),N('Ist-Stunden'!AY179)),MAX(IF(Einstellungen!$C$11="7 Tage",MAX(0,(MIN(DATE(2029,11,0),IF(Mitarbeiter!$D179="",DATE(2029,11,0),Mitarbeiter!$D179),TODAY()))-(MAX(DATE(2029,10,1),Mitarbeiter!$C179))+1),MAX(0,NETWORKDAYS(MAX(DATE(2029,10,1),Mitarbeiter!$C179),MIN(DATE(2029,11,0),IF(Mitarbeiter!$D179="",DATE(2029,11,0),Mitarbeiter!$D179),TODAY()),Einstellungen!$F$13:$F$67)))*N(Mitarbeiter!$E179)/IF(Einstellungen!$C$11="7 Tage",7,5),N('Ist-Stunden'!AY179)+(N(Krankheitstage!CJ179)+N(Krankheitstage!CV179))*N($C179))))</f>
        <v/>
      </c>
      <c r="CD179" s="76">
        <f>IF($B179="",0,IF(Einstellungen!$C$10="Ja",MAX(IF(Einstellungen!$C$11="7 Tage",MAX(0,(MIN(DATE(2029,12,0),IF(Mitarbeiter!$D179="",DATE(2029,12,0),Mitarbeiter!$D179),TODAY()))-(MAX(DATE(2029,11,1),Mitarbeiter!$C179))+1),MAX(0,NETWORKDAYS(MAX(DATE(2029,11,1),Mitarbeiter!$C179),MIN(DATE(2029,12,0),IF(Mitarbeiter!$D179="",DATE(2029,12,0),Mitarbeiter!$D179),TODAY()),Einstellungen!$F$13:$F$67)))*N(Mitarbeiter!$E179)/IF(Einstellungen!$C$11="7 Tage",7,5),N('Ist-Stunden'!AZ179)),MAX(IF(Einstellungen!$C$11="7 Tage",MAX(0,(MIN(DATE(2029,12,0),IF(Mitarbeiter!$D179="",DATE(2029,12,0),Mitarbeiter!$D179),TODAY()))-(MAX(DATE(2029,11,1),Mitarbeiter!$C179))+1),MAX(0,NETWORKDAYS(MAX(DATE(2029,11,1),Mitarbeiter!$C179),MIN(DATE(2029,12,0),IF(Mitarbeiter!$D179="",DATE(2029,12,0),Mitarbeiter!$D179),TODAY()),Einstellungen!$F$13:$F$67)))*N(Mitarbeiter!$E179)/IF(Einstellungen!$C$11="7 Tage",7,5),N('Ist-Stunden'!AZ179)+(N(Krankheitstage!CK179)+N(Krankheitstage!CW179))*N($C179))))</f>
        <v/>
      </c>
      <c r="CE179" s="76">
        <f>IF($B179="",0,IF(Einstellungen!$C$10="Ja",MAX(IF(Einstellungen!$C$11="7 Tage",MAX(0,(MIN(DATE(2029,13,0),IF(Mitarbeiter!$D179="",DATE(2029,13,0),Mitarbeiter!$D179),TODAY()))-(MAX(DATE(2029,12,1),Mitarbeiter!$C179))+1),MAX(0,NETWORKDAYS(MAX(DATE(2029,12,1),Mitarbeiter!$C179),MIN(DATE(2029,13,0),IF(Mitarbeiter!$D179="",DATE(2029,13,0),Mitarbeiter!$D179),TODAY()),Einstellungen!$F$13:$F$67)))*N(Mitarbeiter!$E179)/IF(Einstellungen!$C$11="7 Tage",7,5),N('Ist-Stunden'!BA179)),MAX(IF(Einstellungen!$C$11="7 Tage",MAX(0,(MIN(DATE(2029,13,0),IF(Mitarbeiter!$D179="",DATE(2029,13,0),Mitarbeiter!$D179),TODAY()))-(MAX(DATE(2029,12,1),Mitarbeiter!$C179))+1),MAX(0,NETWORKDAYS(MAX(DATE(2029,12,1),Mitarbeiter!$C179),MIN(DATE(2029,13,0),IF(Mitarbeiter!$D179="",DATE(2029,13,0),Mitarbeiter!$D179),TODAY()),Einstellungen!$F$13:$F$67)))*N(Mitarbeiter!$E179)/IF(Einstellungen!$C$11="7 Tage",7,5),N('Ist-Stunden'!BA179)+(N(Krankheitstage!CL179)+N(Krankheitstage!CX179))*N($C179))))</f>
        <v/>
      </c>
      <c r="CF179" s="76">
        <f>IF($B179="",0,IF(Einstellungen!$C$10="Ja",MAX(IF(Einstellungen!$C$11="7 Tage",MAX(0,(MIN(DATE(2030,2,0),IF(Mitarbeiter!$D179="",DATE(2030,2,0),Mitarbeiter!$D179),TODAY()))-(MAX(DATE(2030,1,1),Mitarbeiter!$C179))+1),MAX(0,NETWORKDAYS(MAX(DATE(2030,1,1),Mitarbeiter!$C179),MIN(DATE(2030,2,0),IF(Mitarbeiter!$D179="",DATE(2030,2,0),Mitarbeiter!$D179),TODAY()),Einstellungen!$F$13:$F$67)))*N(Mitarbeiter!$E179)/IF(Einstellungen!$C$11="7 Tage",7,5),N('Ist-Stunden'!BB179)),MAX(IF(Einstellungen!$C$11="7 Tage",MAX(0,(MIN(DATE(2030,2,0),IF(Mitarbeiter!$D179="",DATE(2030,2,0),Mitarbeiter!$D179),TODAY()))-(MAX(DATE(2030,1,1),Mitarbeiter!$C179))+1),MAX(0,NETWORKDAYS(MAX(DATE(2030,1,1),Mitarbeiter!$C179),MIN(DATE(2030,2,0),IF(Mitarbeiter!$D179="",DATE(2030,2,0),Mitarbeiter!$D179),TODAY()),Einstellungen!$F$13:$F$67)))*N(Mitarbeiter!$E179)/IF(Einstellungen!$C$11="7 Tage",7,5),N('Ist-Stunden'!BB179)+(N(Krankheitstage!CY179)+N(Krankheitstage!DK179))*N($C179))))</f>
        <v/>
      </c>
      <c r="CG179" s="76">
        <f>IF($B179="",0,IF(Einstellungen!$C$10="Ja",MAX(IF(Einstellungen!$C$11="7 Tage",MAX(0,(MIN(DATE(2030,3,0),IF(Mitarbeiter!$D179="",DATE(2030,3,0),Mitarbeiter!$D179),TODAY()))-(MAX(DATE(2030,2,1),Mitarbeiter!$C179))+1),MAX(0,NETWORKDAYS(MAX(DATE(2030,2,1),Mitarbeiter!$C179),MIN(DATE(2030,3,0),IF(Mitarbeiter!$D179="",DATE(2030,3,0),Mitarbeiter!$D179),TODAY()),Einstellungen!$F$13:$F$67)))*N(Mitarbeiter!$E179)/IF(Einstellungen!$C$11="7 Tage",7,5),N('Ist-Stunden'!BC179)),MAX(IF(Einstellungen!$C$11="7 Tage",MAX(0,(MIN(DATE(2030,3,0),IF(Mitarbeiter!$D179="",DATE(2030,3,0),Mitarbeiter!$D179),TODAY()))-(MAX(DATE(2030,2,1),Mitarbeiter!$C179))+1),MAX(0,NETWORKDAYS(MAX(DATE(2030,2,1),Mitarbeiter!$C179),MIN(DATE(2030,3,0),IF(Mitarbeiter!$D179="",DATE(2030,3,0),Mitarbeiter!$D179),TODAY()),Einstellungen!$F$13:$F$67)))*N(Mitarbeiter!$E179)/IF(Einstellungen!$C$11="7 Tage",7,5),N('Ist-Stunden'!BC179)+(N(Krankheitstage!CZ179)+N(Krankheitstage!DL179))*N($C179))))</f>
        <v/>
      </c>
      <c r="CH179" s="76">
        <f>IF($B179="",0,IF(Einstellungen!$C$10="Ja",MAX(IF(Einstellungen!$C$11="7 Tage",MAX(0,(MIN(DATE(2030,4,0),IF(Mitarbeiter!$D179="",DATE(2030,4,0),Mitarbeiter!$D179),TODAY()))-(MAX(DATE(2030,3,1),Mitarbeiter!$C179))+1),MAX(0,NETWORKDAYS(MAX(DATE(2030,3,1),Mitarbeiter!$C179),MIN(DATE(2030,4,0),IF(Mitarbeiter!$D179="",DATE(2030,4,0),Mitarbeiter!$D179),TODAY()),Einstellungen!$F$13:$F$67)))*N(Mitarbeiter!$E179)/IF(Einstellungen!$C$11="7 Tage",7,5),N('Ist-Stunden'!BD179)),MAX(IF(Einstellungen!$C$11="7 Tage",MAX(0,(MIN(DATE(2030,4,0),IF(Mitarbeiter!$D179="",DATE(2030,4,0),Mitarbeiter!$D179),TODAY()))-(MAX(DATE(2030,3,1),Mitarbeiter!$C179))+1),MAX(0,NETWORKDAYS(MAX(DATE(2030,3,1),Mitarbeiter!$C179),MIN(DATE(2030,4,0),IF(Mitarbeiter!$D179="",DATE(2030,4,0),Mitarbeiter!$D179),TODAY()),Einstellungen!$F$13:$F$67)))*N(Mitarbeiter!$E179)/IF(Einstellungen!$C$11="7 Tage",7,5),N('Ist-Stunden'!BD179)+(N(Krankheitstage!DA179)+N(Krankheitstage!DM179))*N($C179))))</f>
        <v/>
      </c>
      <c r="CI179" s="76">
        <f>IF($B179="",0,IF(Einstellungen!$C$10="Ja",MAX(IF(Einstellungen!$C$11="7 Tage",MAX(0,(MIN(DATE(2030,5,0),IF(Mitarbeiter!$D179="",DATE(2030,5,0),Mitarbeiter!$D179),TODAY()))-(MAX(DATE(2030,4,1),Mitarbeiter!$C179))+1),MAX(0,NETWORKDAYS(MAX(DATE(2030,4,1),Mitarbeiter!$C179),MIN(DATE(2030,5,0),IF(Mitarbeiter!$D179="",DATE(2030,5,0),Mitarbeiter!$D179),TODAY()),Einstellungen!$F$13:$F$67)))*N(Mitarbeiter!$E179)/IF(Einstellungen!$C$11="7 Tage",7,5),N('Ist-Stunden'!BE179)),MAX(IF(Einstellungen!$C$11="7 Tage",MAX(0,(MIN(DATE(2030,5,0),IF(Mitarbeiter!$D179="",DATE(2030,5,0),Mitarbeiter!$D179),TODAY()))-(MAX(DATE(2030,4,1),Mitarbeiter!$C179))+1),MAX(0,NETWORKDAYS(MAX(DATE(2030,4,1),Mitarbeiter!$C179),MIN(DATE(2030,5,0),IF(Mitarbeiter!$D179="",DATE(2030,5,0),Mitarbeiter!$D179),TODAY()),Einstellungen!$F$13:$F$67)))*N(Mitarbeiter!$E179)/IF(Einstellungen!$C$11="7 Tage",7,5),N('Ist-Stunden'!BE179)+(N(Krankheitstage!DB179)+N(Krankheitstage!DN179))*N($C179))))</f>
        <v/>
      </c>
      <c r="CJ179" s="76">
        <f>IF($B179="",0,IF(Einstellungen!$C$10="Ja",MAX(IF(Einstellungen!$C$11="7 Tage",MAX(0,(MIN(DATE(2030,6,0),IF(Mitarbeiter!$D179="",DATE(2030,6,0),Mitarbeiter!$D179),TODAY()))-(MAX(DATE(2030,5,1),Mitarbeiter!$C179))+1),MAX(0,NETWORKDAYS(MAX(DATE(2030,5,1),Mitarbeiter!$C179),MIN(DATE(2030,6,0),IF(Mitarbeiter!$D179="",DATE(2030,6,0),Mitarbeiter!$D179),TODAY()),Einstellungen!$F$13:$F$67)))*N(Mitarbeiter!$E179)/IF(Einstellungen!$C$11="7 Tage",7,5),N('Ist-Stunden'!BF179)),MAX(IF(Einstellungen!$C$11="7 Tage",MAX(0,(MIN(DATE(2030,6,0),IF(Mitarbeiter!$D179="",DATE(2030,6,0),Mitarbeiter!$D179),TODAY()))-(MAX(DATE(2030,5,1),Mitarbeiter!$C179))+1),MAX(0,NETWORKDAYS(MAX(DATE(2030,5,1),Mitarbeiter!$C179),MIN(DATE(2030,6,0),IF(Mitarbeiter!$D179="",DATE(2030,6,0),Mitarbeiter!$D179),TODAY()),Einstellungen!$F$13:$F$67)))*N(Mitarbeiter!$E179)/IF(Einstellungen!$C$11="7 Tage",7,5),N('Ist-Stunden'!BF179)+(N(Krankheitstage!DC179)+N(Krankheitstage!DO179))*N($C179))))</f>
        <v/>
      </c>
      <c r="CK179" s="76">
        <f>IF($B179="",0,IF(Einstellungen!$C$10="Ja",MAX(IF(Einstellungen!$C$11="7 Tage",MAX(0,(MIN(DATE(2030,7,0),IF(Mitarbeiter!$D179="",DATE(2030,7,0),Mitarbeiter!$D179),TODAY()))-(MAX(DATE(2030,6,1),Mitarbeiter!$C179))+1),MAX(0,NETWORKDAYS(MAX(DATE(2030,6,1),Mitarbeiter!$C179),MIN(DATE(2030,7,0),IF(Mitarbeiter!$D179="",DATE(2030,7,0),Mitarbeiter!$D179),TODAY()),Einstellungen!$F$13:$F$67)))*N(Mitarbeiter!$E179)/IF(Einstellungen!$C$11="7 Tage",7,5),N('Ist-Stunden'!BG179)),MAX(IF(Einstellungen!$C$11="7 Tage",MAX(0,(MIN(DATE(2030,7,0),IF(Mitarbeiter!$D179="",DATE(2030,7,0),Mitarbeiter!$D179),TODAY()))-(MAX(DATE(2030,6,1),Mitarbeiter!$C179))+1),MAX(0,NETWORKDAYS(MAX(DATE(2030,6,1),Mitarbeiter!$C179),MIN(DATE(2030,7,0),IF(Mitarbeiter!$D179="",DATE(2030,7,0),Mitarbeiter!$D179),TODAY()),Einstellungen!$F$13:$F$67)))*N(Mitarbeiter!$E179)/IF(Einstellungen!$C$11="7 Tage",7,5),N('Ist-Stunden'!BG179)+(N(Krankheitstage!DD179)+N(Krankheitstage!DP179))*N($C179))))</f>
        <v/>
      </c>
      <c r="CL179" s="76">
        <f>IF($B179="",0,IF(Einstellungen!$C$10="Ja",MAX(IF(Einstellungen!$C$11="7 Tage",MAX(0,(MIN(DATE(2030,8,0),IF(Mitarbeiter!$D179="",DATE(2030,8,0),Mitarbeiter!$D179),TODAY()))-(MAX(DATE(2030,7,1),Mitarbeiter!$C179))+1),MAX(0,NETWORKDAYS(MAX(DATE(2030,7,1),Mitarbeiter!$C179),MIN(DATE(2030,8,0),IF(Mitarbeiter!$D179="",DATE(2030,8,0),Mitarbeiter!$D179),TODAY()),Einstellungen!$F$13:$F$67)))*N(Mitarbeiter!$E179)/IF(Einstellungen!$C$11="7 Tage",7,5),N('Ist-Stunden'!BH179)),MAX(IF(Einstellungen!$C$11="7 Tage",MAX(0,(MIN(DATE(2030,8,0),IF(Mitarbeiter!$D179="",DATE(2030,8,0),Mitarbeiter!$D179),TODAY()))-(MAX(DATE(2030,7,1),Mitarbeiter!$C179))+1),MAX(0,NETWORKDAYS(MAX(DATE(2030,7,1),Mitarbeiter!$C179),MIN(DATE(2030,8,0),IF(Mitarbeiter!$D179="",DATE(2030,8,0),Mitarbeiter!$D179),TODAY()),Einstellungen!$F$13:$F$67)))*N(Mitarbeiter!$E179)/IF(Einstellungen!$C$11="7 Tage",7,5),N('Ist-Stunden'!BH179)+(N(Krankheitstage!DE179)+N(Krankheitstage!DQ179))*N($C179))))</f>
        <v/>
      </c>
      <c r="CM179" s="76">
        <f>IF($B179="",0,IF(Einstellungen!$C$10="Ja",MAX(IF(Einstellungen!$C$11="7 Tage",MAX(0,(MIN(DATE(2030,9,0),IF(Mitarbeiter!$D179="",DATE(2030,9,0),Mitarbeiter!$D179),TODAY()))-(MAX(DATE(2030,8,1),Mitarbeiter!$C179))+1),MAX(0,NETWORKDAYS(MAX(DATE(2030,8,1),Mitarbeiter!$C179),MIN(DATE(2030,9,0),IF(Mitarbeiter!$D179="",DATE(2030,9,0),Mitarbeiter!$D179),TODAY()),Einstellungen!$F$13:$F$67)))*N(Mitarbeiter!$E179)/IF(Einstellungen!$C$11="7 Tage",7,5),N('Ist-Stunden'!BI179)),MAX(IF(Einstellungen!$C$11="7 Tage",MAX(0,(MIN(DATE(2030,9,0),IF(Mitarbeiter!$D179="",DATE(2030,9,0),Mitarbeiter!$D179),TODAY()))-(MAX(DATE(2030,8,1),Mitarbeiter!$C179))+1),MAX(0,NETWORKDAYS(MAX(DATE(2030,8,1),Mitarbeiter!$C179),MIN(DATE(2030,9,0),IF(Mitarbeiter!$D179="",DATE(2030,9,0),Mitarbeiter!$D179),TODAY()),Einstellungen!$F$13:$F$67)))*N(Mitarbeiter!$E179)/IF(Einstellungen!$C$11="7 Tage",7,5),N('Ist-Stunden'!BI179)+(N(Krankheitstage!DF179)+N(Krankheitstage!DR179))*N($C179))))</f>
        <v/>
      </c>
      <c r="CN179" s="76">
        <f>IF($B179="",0,IF(Einstellungen!$C$10="Ja",MAX(IF(Einstellungen!$C$11="7 Tage",MAX(0,(MIN(DATE(2030,10,0),IF(Mitarbeiter!$D179="",DATE(2030,10,0),Mitarbeiter!$D179),TODAY()))-(MAX(DATE(2030,9,1),Mitarbeiter!$C179))+1),MAX(0,NETWORKDAYS(MAX(DATE(2030,9,1),Mitarbeiter!$C179),MIN(DATE(2030,10,0),IF(Mitarbeiter!$D179="",DATE(2030,10,0),Mitarbeiter!$D179),TODAY()),Einstellungen!$F$13:$F$67)))*N(Mitarbeiter!$E179)/IF(Einstellungen!$C$11="7 Tage",7,5),N('Ist-Stunden'!BJ179)),MAX(IF(Einstellungen!$C$11="7 Tage",MAX(0,(MIN(DATE(2030,10,0),IF(Mitarbeiter!$D179="",DATE(2030,10,0),Mitarbeiter!$D179),TODAY()))-(MAX(DATE(2030,9,1),Mitarbeiter!$C179))+1),MAX(0,NETWORKDAYS(MAX(DATE(2030,9,1),Mitarbeiter!$C179),MIN(DATE(2030,10,0),IF(Mitarbeiter!$D179="",DATE(2030,10,0),Mitarbeiter!$D179),TODAY()),Einstellungen!$F$13:$F$67)))*N(Mitarbeiter!$E179)/IF(Einstellungen!$C$11="7 Tage",7,5),N('Ist-Stunden'!BJ179)+(N(Krankheitstage!DG179)+N(Krankheitstage!DS179))*N($C179))))</f>
        <v/>
      </c>
      <c r="CO179" s="76">
        <f>IF($B179="",0,IF(Einstellungen!$C$10="Ja",MAX(IF(Einstellungen!$C$11="7 Tage",MAX(0,(MIN(DATE(2030,11,0),IF(Mitarbeiter!$D179="",DATE(2030,11,0),Mitarbeiter!$D179),TODAY()))-(MAX(DATE(2030,10,1),Mitarbeiter!$C179))+1),MAX(0,NETWORKDAYS(MAX(DATE(2030,10,1),Mitarbeiter!$C179),MIN(DATE(2030,11,0),IF(Mitarbeiter!$D179="",DATE(2030,11,0),Mitarbeiter!$D179),TODAY()),Einstellungen!$F$13:$F$67)))*N(Mitarbeiter!$E179)/IF(Einstellungen!$C$11="7 Tage",7,5),N('Ist-Stunden'!BK179)),MAX(IF(Einstellungen!$C$11="7 Tage",MAX(0,(MIN(DATE(2030,11,0),IF(Mitarbeiter!$D179="",DATE(2030,11,0),Mitarbeiter!$D179),TODAY()))-(MAX(DATE(2030,10,1),Mitarbeiter!$C179))+1),MAX(0,NETWORKDAYS(MAX(DATE(2030,10,1),Mitarbeiter!$C179),MIN(DATE(2030,11,0),IF(Mitarbeiter!$D179="",DATE(2030,11,0),Mitarbeiter!$D179),TODAY()),Einstellungen!$F$13:$F$67)))*N(Mitarbeiter!$E179)/IF(Einstellungen!$C$11="7 Tage",7,5),N('Ist-Stunden'!BK179)+(N(Krankheitstage!DH179)+N(Krankheitstage!DT179))*N($C179))))</f>
        <v/>
      </c>
      <c r="CP179" s="76">
        <f>IF($B179="",0,IF(Einstellungen!$C$10="Ja",MAX(IF(Einstellungen!$C$11="7 Tage",MAX(0,(MIN(DATE(2030,12,0),IF(Mitarbeiter!$D179="",DATE(2030,12,0),Mitarbeiter!$D179),TODAY()))-(MAX(DATE(2030,11,1),Mitarbeiter!$C179))+1),MAX(0,NETWORKDAYS(MAX(DATE(2030,11,1),Mitarbeiter!$C179),MIN(DATE(2030,12,0),IF(Mitarbeiter!$D179="",DATE(2030,12,0),Mitarbeiter!$D179),TODAY()),Einstellungen!$F$13:$F$67)))*N(Mitarbeiter!$E179)/IF(Einstellungen!$C$11="7 Tage",7,5),N('Ist-Stunden'!BL179)),MAX(IF(Einstellungen!$C$11="7 Tage",MAX(0,(MIN(DATE(2030,12,0),IF(Mitarbeiter!$D179="",DATE(2030,12,0),Mitarbeiter!$D179),TODAY()))-(MAX(DATE(2030,11,1),Mitarbeiter!$C179))+1),MAX(0,NETWORKDAYS(MAX(DATE(2030,11,1),Mitarbeiter!$C179),MIN(DATE(2030,12,0),IF(Mitarbeiter!$D179="",DATE(2030,12,0),Mitarbeiter!$D179),TODAY()),Einstellungen!$F$13:$F$67)))*N(Mitarbeiter!$E179)/IF(Einstellungen!$C$11="7 Tage",7,5),N('Ist-Stunden'!BL179)+(N(Krankheitstage!DI179)+N(Krankheitstage!DU179))*N($C179))))</f>
        <v/>
      </c>
      <c r="CQ179" s="76">
        <f>IF($B179="",0,IF(Einstellungen!$C$10="Ja",MAX(IF(Einstellungen!$C$11="7 Tage",MAX(0,(MIN(DATE(2030,13,0),IF(Mitarbeiter!$D179="",DATE(2030,13,0),Mitarbeiter!$D179),TODAY()))-(MAX(DATE(2030,12,1),Mitarbeiter!$C179))+1),MAX(0,NETWORKDAYS(MAX(DATE(2030,12,1),Mitarbeiter!$C179),MIN(DATE(2030,13,0),IF(Mitarbeiter!$D179="",DATE(2030,13,0),Mitarbeiter!$D179),TODAY()),Einstellungen!$F$13:$F$67)))*N(Mitarbeiter!$E179)/IF(Einstellungen!$C$11="7 Tage",7,5),N('Ist-Stunden'!BM179)),MAX(IF(Einstellungen!$C$11="7 Tage",MAX(0,(MIN(DATE(2030,13,0),IF(Mitarbeiter!$D179="",DATE(2030,13,0),Mitarbeiter!$D179),TODAY()))-(MAX(DATE(2030,12,1),Mitarbeiter!$C179))+1),MAX(0,NETWORKDAYS(MAX(DATE(2030,12,1),Mitarbeiter!$C179),MIN(DATE(2030,13,0),IF(Mitarbeiter!$D179="",DATE(2030,13,0),Mitarbeiter!$D179),TODAY()),Einstellungen!$F$13:$F$67)))*N(Mitarbeiter!$E179)/IF(Einstellungen!$C$11="7 Tage",7,5),N('Ist-Stunden'!BM179)+(N(Krankheitstage!DJ179)+N(Krankheitstage!DV179))*N($C179))))</f>
        <v/>
      </c>
    </row>
    <row r="180">
      <c r="A180" s="73">
        <f>IF(Mitarbeiter!B180="","",Mitarbeiter!A180)</f>
        <v/>
      </c>
      <c r="B180" s="6">
        <f>IF(Mitarbeiter!B180="","",Mitarbeiter!B180)</f>
        <v/>
      </c>
      <c r="C180" s="74">
        <f>IF(Mitarbeiter!B180="","",Mitarbeiter!F180)</f>
        <v/>
      </c>
      <c r="D180" s="75">
        <f>N(INDEX(Krankheitstage!$G180:$DV180,1,(Einstellungen!$C$3-2026)*24+1))</f>
        <v/>
      </c>
      <c r="E180" s="75">
        <f>N(INDEX(Krankheitstage!$G180:$DV180,1,(Einstellungen!$C$3-2026)*24+2))</f>
        <v/>
      </c>
      <c r="F180" s="75">
        <f>N(INDEX(Krankheitstage!$G180:$DV180,1,(Einstellungen!$C$3-2026)*24+3))</f>
        <v/>
      </c>
      <c r="G180" s="75">
        <f>N(INDEX(Krankheitstage!$G180:$DV180,1,(Einstellungen!$C$3-2026)*24+4))</f>
        <v/>
      </c>
      <c r="H180" s="75">
        <f>N(INDEX(Krankheitstage!$G180:$DV180,1,(Einstellungen!$C$3-2026)*24+5))</f>
        <v/>
      </c>
      <c r="I180" s="75">
        <f>N(INDEX(Krankheitstage!$G180:$DV180,1,(Einstellungen!$C$3-2026)*24+6))</f>
        <v/>
      </c>
      <c r="J180" s="75">
        <f>N(INDEX(Krankheitstage!$G180:$DV180,1,(Einstellungen!$C$3-2026)*24+7))</f>
        <v/>
      </c>
      <c r="K180" s="75">
        <f>N(INDEX(Krankheitstage!$G180:$DV180,1,(Einstellungen!$C$3-2026)*24+8))</f>
        <v/>
      </c>
      <c r="L180" s="75">
        <f>N(INDEX(Krankheitstage!$G180:$DV180,1,(Einstellungen!$C$3-2026)*24+9))</f>
        <v/>
      </c>
      <c r="M180" s="75">
        <f>N(INDEX(Krankheitstage!$G180:$DV180,1,(Einstellungen!$C$3-2026)*24+10))</f>
        <v/>
      </c>
      <c r="N180" s="75">
        <f>N(INDEX(Krankheitstage!$G180:$DV180,1,(Einstellungen!$C$3-2026)*24+11))</f>
        <v/>
      </c>
      <c r="O180" s="75">
        <f>N(INDEX(Krankheitstage!$G180:$DV180,1,(Einstellungen!$C$3-2026)*24+12))</f>
        <v/>
      </c>
      <c r="P180" s="75">
        <f>IF($B180="","",SUM(D180:O180))</f>
        <v/>
      </c>
      <c r="Q180" s="75">
        <f>N(INDEX(Krankheitstage!$G180:$DV180,1,(Einstellungen!$C$3-2026)*24+13))</f>
        <v/>
      </c>
      <c r="R180" s="75">
        <f>N(INDEX(Krankheitstage!$G180:$DV180,1,(Einstellungen!$C$3-2026)*24+14))</f>
        <v/>
      </c>
      <c r="S180" s="75">
        <f>N(INDEX(Krankheitstage!$G180:$DV180,1,(Einstellungen!$C$3-2026)*24+15))</f>
        <v/>
      </c>
      <c r="T180" s="75">
        <f>N(INDEX(Krankheitstage!$G180:$DV180,1,(Einstellungen!$C$3-2026)*24+16))</f>
        <v/>
      </c>
      <c r="U180" s="75">
        <f>N(INDEX(Krankheitstage!$G180:$DV180,1,(Einstellungen!$C$3-2026)*24+17))</f>
        <v/>
      </c>
      <c r="V180" s="75">
        <f>N(INDEX(Krankheitstage!$G180:$DV180,1,(Einstellungen!$C$3-2026)*24+18))</f>
        <v/>
      </c>
      <c r="W180" s="75">
        <f>N(INDEX(Krankheitstage!$G180:$DV180,1,(Einstellungen!$C$3-2026)*24+19))</f>
        <v/>
      </c>
      <c r="X180" s="75">
        <f>N(INDEX(Krankheitstage!$G180:$DV180,1,(Einstellungen!$C$3-2026)*24+20))</f>
        <v/>
      </c>
      <c r="Y180" s="75">
        <f>N(INDEX(Krankheitstage!$G180:$DV180,1,(Einstellungen!$C$3-2026)*24+21))</f>
        <v/>
      </c>
      <c r="Z180" s="75">
        <f>N(INDEX(Krankheitstage!$G180:$DV180,1,(Einstellungen!$C$3-2026)*24+22))</f>
        <v/>
      </c>
      <c r="AA180" s="75">
        <f>N(INDEX(Krankheitstage!$G180:$DV180,1,(Einstellungen!$C$3-2026)*24+23))</f>
        <v/>
      </c>
      <c r="AB180" s="75">
        <f>N(INDEX(Krankheitstage!$G180:$DV180,1,(Einstellungen!$C$3-2026)*24+24))</f>
        <v/>
      </c>
      <c r="AC180" s="75">
        <f>IF($B180="","",SUM(Q180:AB180))</f>
        <v/>
      </c>
      <c r="AD180" s="75">
        <f>IF($B180="","",SUM(P180,AC180))</f>
        <v/>
      </c>
      <c r="AE180" s="76">
        <f>IF($B180="","",AD180*N(C180))</f>
        <v/>
      </c>
      <c r="AF180" s="75">
        <f>IF($B180="","",Krankheitstage!E180)</f>
        <v/>
      </c>
      <c r="AG180" s="76">
        <f>IF($B180="","",AF180*N(C180))</f>
        <v/>
      </c>
      <c r="AH180" s="76">
        <f>IF($B180="","",INDEX($AJ180:$CQ180,1,(Einstellungen!$C$3-2026)*12+1)+INDEX($AJ180:$CQ180,1,(Einstellungen!$C$3-2026)*12+2)+INDEX($AJ180:$CQ180,1,(Einstellungen!$C$3-2026)*12+3)+INDEX($AJ180:$CQ180,1,(Einstellungen!$C$3-2026)*12+4)+INDEX($AJ180:$CQ180,1,(Einstellungen!$C$3-2026)*12+5)+INDEX($AJ180:$CQ180,1,(Einstellungen!$C$3-2026)*12+6)+INDEX($AJ180:$CQ180,1,(Einstellungen!$C$3-2026)*12+7)+INDEX($AJ180:$CQ180,1,(Einstellungen!$C$3-2026)*12+8)+INDEX($AJ180:$CQ180,1,(Einstellungen!$C$3-2026)*12+9)+INDEX($AJ180:$CQ180,1,(Einstellungen!$C$3-2026)*12+10)+INDEX($AJ180:$CQ180,1,(Einstellungen!$C$3-2026)*12+11)+INDEX($AJ180:$CQ180,1,(Einstellungen!$C$3-2026)*12+12))</f>
        <v/>
      </c>
      <c r="AI180" s="76">
        <f>IF($B180="","",SUM($AJ180:$CQ180))</f>
        <v/>
      </c>
      <c r="AJ180" s="76">
        <f>IF($B180="",0,IF(Einstellungen!$C$10="Ja",MAX(IF(Einstellungen!$C$11="7 Tage",MAX(0,(MIN(DATE(2026,2,0),IF(Mitarbeiter!$D180="",DATE(2026,2,0),Mitarbeiter!$D180),TODAY()))-(MAX(DATE(2026,1,1),Mitarbeiter!$C180))+1),MAX(0,NETWORKDAYS(MAX(DATE(2026,1,1),Mitarbeiter!$C180),MIN(DATE(2026,2,0),IF(Mitarbeiter!$D180="",DATE(2026,2,0),Mitarbeiter!$D180),TODAY()),Einstellungen!$F$13:$F$67)))*N(Mitarbeiter!$E180)/IF(Einstellungen!$C$11="7 Tage",7,5),N('Ist-Stunden'!F180)),MAX(IF(Einstellungen!$C$11="7 Tage",MAX(0,(MIN(DATE(2026,2,0),IF(Mitarbeiter!$D180="",DATE(2026,2,0),Mitarbeiter!$D180),TODAY()))-(MAX(DATE(2026,1,1),Mitarbeiter!$C180))+1),MAX(0,NETWORKDAYS(MAX(DATE(2026,1,1),Mitarbeiter!$C180),MIN(DATE(2026,2,0),IF(Mitarbeiter!$D180="",DATE(2026,2,0),Mitarbeiter!$D180),TODAY()),Einstellungen!$F$13:$F$67)))*N(Mitarbeiter!$E180)/IF(Einstellungen!$C$11="7 Tage",7,5),N('Ist-Stunden'!F180)+(N(Krankheitstage!G180)+N(Krankheitstage!S180))*N($C180))))</f>
        <v/>
      </c>
      <c r="AK180" s="76">
        <f>IF($B180="",0,IF(Einstellungen!$C$10="Ja",MAX(IF(Einstellungen!$C$11="7 Tage",MAX(0,(MIN(DATE(2026,3,0),IF(Mitarbeiter!$D180="",DATE(2026,3,0),Mitarbeiter!$D180),TODAY()))-(MAX(DATE(2026,2,1),Mitarbeiter!$C180))+1),MAX(0,NETWORKDAYS(MAX(DATE(2026,2,1),Mitarbeiter!$C180),MIN(DATE(2026,3,0),IF(Mitarbeiter!$D180="",DATE(2026,3,0),Mitarbeiter!$D180),TODAY()),Einstellungen!$F$13:$F$67)))*N(Mitarbeiter!$E180)/IF(Einstellungen!$C$11="7 Tage",7,5),N('Ist-Stunden'!G180)),MAX(IF(Einstellungen!$C$11="7 Tage",MAX(0,(MIN(DATE(2026,3,0),IF(Mitarbeiter!$D180="",DATE(2026,3,0),Mitarbeiter!$D180),TODAY()))-(MAX(DATE(2026,2,1),Mitarbeiter!$C180))+1),MAX(0,NETWORKDAYS(MAX(DATE(2026,2,1),Mitarbeiter!$C180),MIN(DATE(2026,3,0),IF(Mitarbeiter!$D180="",DATE(2026,3,0),Mitarbeiter!$D180),TODAY()),Einstellungen!$F$13:$F$67)))*N(Mitarbeiter!$E180)/IF(Einstellungen!$C$11="7 Tage",7,5),N('Ist-Stunden'!G180)+(N(Krankheitstage!H180)+N(Krankheitstage!T180))*N($C180))))</f>
        <v/>
      </c>
      <c r="AL180" s="76">
        <f>IF($B180="",0,IF(Einstellungen!$C$10="Ja",MAX(IF(Einstellungen!$C$11="7 Tage",MAX(0,(MIN(DATE(2026,4,0),IF(Mitarbeiter!$D180="",DATE(2026,4,0),Mitarbeiter!$D180),TODAY()))-(MAX(DATE(2026,3,1),Mitarbeiter!$C180))+1),MAX(0,NETWORKDAYS(MAX(DATE(2026,3,1),Mitarbeiter!$C180),MIN(DATE(2026,4,0),IF(Mitarbeiter!$D180="",DATE(2026,4,0),Mitarbeiter!$D180),TODAY()),Einstellungen!$F$13:$F$67)))*N(Mitarbeiter!$E180)/IF(Einstellungen!$C$11="7 Tage",7,5),N('Ist-Stunden'!H180)),MAX(IF(Einstellungen!$C$11="7 Tage",MAX(0,(MIN(DATE(2026,4,0),IF(Mitarbeiter!$D180="",DATE(2026,4,0),Mitarbeiter!$D180),TODAY()))-(MAX(DATE(2026,3,1),Mitarbeiter!$C180))+1),MAX(0,NETWORKDAYS(MAX(DATE(2026,3,1),Mitarbeiter!$C180),MIN(DATE(2026,4,0),IF(Mitarbeiter!$D180="",DATE(2026,4,0),Mitarbeiter!$D180),TODAY()),Einstellungen!$F$13:$F$67)))*N(Mitarbeiter!$E180)/IF(Einstellungen!$C$11="7 Tage",7,5),N('Ist-Stunden'!H180)+(N(Krankheitstage!I180)+N(Krankheitstage!U180))*N($C180))))</f>
        <v/>
      </c>
      <c r="AM180" s="76">
        <f>IF($B180="",0,IF(Einstellungen!$C$10="Ja",MAX(IF(Einstellungen!$C$11="7 Tage",MAX(0,(MIN(DATE(2026,5,0),IF(Mitarbeiter!$D180="",DATE(2026,5,0),Mitarbeiter!$D180),TODAY()))-(MAX(DATE(2026,4,1),Mitarbeiter!$C180))+1),MAX(0,NETWORKDAYS(MAX(DATE(2026,4,1),Mitarbeiter!$C180),MIN(DATE(2026,5,0),IF(Mitarbeiter!$D180="",DATE(2026,5,0),Mitarbeiter!$D180),TODAY()),Einstellungen!$F$13:$F$67)))*N(Mitarbeiter!$E180)/IF(Einstellungen!$C$11="7 Tage",7,5),N('Ist-Stunden'!I180)),MAX(IF(Einstellungen!$C$11="7 Tage",MAX(0,(MIN(DATE(2026,5,0),IF(Mitarbeiter!$D180="",DATE(2026,5,0),Mitarbeiter!$D180),TODAY()))-(MAX(DATE(2026,4,1),Mitarbeiter!$C180))+1),MAX(0,NETWORKDAYS(MAX(DATE(2026,4,1),Mitarbeiter!$C180),MIN(DATE(2026,5,0),IF(Mitarbeiter!$D180="",DATE(2026,5,0),Mitarbeiter!$D180),TODAY()),Einstellungen!$F$13:$F$67)))*N(Mitarbeiter!$E180)/IF(Einstellungen!$C$11="7 Tage",7,5),N('Ist-Stunden'!I180)+(N(Krankheitstage!J180)+N(Krankheitstage!V180))*N($C180))))</f>
        <v/>
      </c>
      <c r="AN180" s="76">
        <f>IF($B180="",0,IF(Einstellungen!$C$10="Ja",MAX(IF(Einstellungen!$C$11="7 Tage",MAX(0,(MIN(DATE(2026,6,0),IF(Mitarbeiter!$D180="",DATE(2026,6,0),Mitarbeiter!$D180),TODAY()))-(MAX(DATE(2026,5,1),Mitarbeiter!$C180))+1),MAX(0,NETWORKDAYS(MAX(DATE(2026,5,1),Mitarbeiter!$C180),MIN(DATE(2026,6,0),IF(Mitarbeiter!$D180="",DATE(2026,6,0),Mitarbeiter!$D180),TODAY()),Einstellungen!$F$13:$F$67)))*N(Mitarbeiter!$E180)/IF(Einstellungen!$C$11="7 Tage",7,5),N('Ist-Stunden'!J180)),MAX(IF(Einstellungen!$C$11="7 Tage",MAX(0,(MIN(DATE(2026,6,0),IF(Mitarbeiter!$D180="",DATE(2026,6,0),Mitarbeiter!$D180),TODAY()))-(MAX(DATE(2026,5,1),Mitarbeiter!$C180))+1),MAX(0,NETWORKDAYS(MAX(DATE(2026,5,1),Mitarbeiter!$C180),MIN(DATE(2026,6,0),IF(Mitarbeiter!$D180="",DATE(2026,6,0),Mitarbeiter!$D180),TODAY()),Einstellungen!$F$13:$F$67)))*N(Mitarbeiter!$E180)/IF(Einstellungen!$C$11="7 Tage",7,5),N('Ist-Stunden'!J180)+(N(Krankheitstage!K180)+N(Krankheitstage!W180))*N($C180))))</f>
        <v/>
      </c>
      <c r="AO180" s="76">
        <f>IF($B180="",0,IF(Einstellungen!$C$10="Ja",MAX(IF(Einstellungen!$C$11="7 Tage",MAX(0,(MIN(DATE(2026,7,0),IF(Mitarbeiter!$D180="",DATE(2026,7,0),Mitarbeiter!$D180),TODAY()))-(MAX(DATE(2026,6,1),Mitarbeiter!$C180))+1),MAX(0,NETWORKDAYS(MAX(DATE(2026,6,1),Mitarbeiter!$C180),MIN(DATE(2026,7,0),IF(Mitarbeiter!$D180="",DATE(2026,7,0),Mitarbeiter!$D180),TODAY()),Einstellungen!$F$13:$F$67)))*N(Mitarbeiter!$E180)/IF(Einstellungen!$C$11="7 Tage",7,5),N('Ist-Stunden'!K180)),MAX(IF(Einstellungen!$C$11="7 Tage",MAX(0,(MIN(DATE(2026,7,0),IF(Mitarbeiter!$D180="",DATE(2026,7,0),Mitarbeiter!$D180),TODAY()))-(MAX(DATE(2026,6,1),Mitarbeiter!$C180))+1),MAX(0,NETWORKDAYS(MAX(DATE(2026,6,1),Mitarbeiter!$C180),MIN(DATE(2026,7,0),IF(Mitarbeiter!$D180="",DATE(2026,7,0),Mitarbeiter!$D180),TODAY()),Einstellungen!$F$13:$F$67)))*N(Mitarbeiter!$E180)/IF(Einstellungen!$C$11="7 Tage",7,5),N('Ist-Stunden'!K180)+(N(Krankheitstage!L180)+N(Krankheitstage!X180))*N($C180))))</f>
        <v/>
      </c>
      <c r="AP180" s="76">
        <f>IF($B180="",0,IF(Einstellungen!$C$10="Ja",MAX(IF(Einstellungen!$C$11="7 Tage",MAX(0,(MIN(DATE(2026,8,0),IF(Mitarbeiter!$D180="",DATE(2026,8,0),Mitarbeiter!$D180),TODAY()))-(MAX(DATE(2026,7,1),Mitarbeiter!$C180))+1),MAX(0,NETWORKDAYS(MAX(DATE(2026,7,1),Mitarbeiter!$C180),MIN(DATE(2026,8,0),IF(Mitarbeiter!$D180="",DATE(2026,8,0),Mitarbeiter!$D180),TODAY()),Einstellungen!$F$13:$F$67)))*N(Mitarbeiter!$E180)/IF(Einstellungen!$C$11="7 Tage",7,5),N('Ist-Stunden'!L180)),MAX(IF(Einstellungen!$C$11="7 Tage",MAX(0,(MIN(DATE(2026,8,0),IF(Mitarbeiter!$D180="",DATE(2026,8,0),Mitarbeiter!$D180),TODAY()))-(MAX(DATE(2026,7,1),Mitarbeiter!$C180))+1),MAX(0,NETWORKDAYS(MAX(DATE(2026,7,1),Mitarbeiter!$C180),MIN(DATE(2026,8,0),IF(Mitarbeiter!$D180="",DATE(2026,8,0),Mitarbeiter!$D180),TODAY()),Einstellungen!$F$13:$F$67)))*N(Mitarbeiter!$E180)/IF(Einstellungen!$C$11="7 Tage",7,5),N('Ist-Stunden'!L180)+(N(Krankheitstage!M180)+N(Krankheitstage!Y180))*N($C180))))</f>
        <v/>
      </c>
      <c r="AQ180" s="76">
        <f>IF($B180="",0,IF(Einstellungen!$C$10="Ja",MAX(IF(Einstellungen!$C$11="7 Tage",MAX(0,(MIN(DATE(2026,9,0),IF(Mitarbeiter!$D180="",DATE(2026,9,0),Mitarbeiter!$D180),TODAY()))-(MAX(DATE(2026,8,1),Mitarbeiter!$C180))+1),MAX(0,NETWORKDAYS(MAX(DATE(2026,8,1),Mitarbeiter!$C180),MIN(DATE(2026,9,0),IF(Mitarbeiter!$D180="",DATE(2026,9,0),Mitarbeiter!$D180),TODAY()),Einstellungen!$F$13:$F$67)))*N(Mitarbeiter!$E180)/IF(Einstellungen!$C$11="7 Tage",7,5),N('Ist-Stunden'!M180)),MAX(IF(Einstellungen!$C$11="7 Tage",MAX(0,(MIN(DATE(2026,9,0),IF(Mitarbeiter!$D180="",DATE(2026,9,0),Mitarbeiter!$D180),TODAY()))-(MAX(DATE(2026,8,1),Mitarbeiter!$C180))+1),MAX(0,NETWORKDAYS(MAX(DATE(2026,8,1),Mitarbeiter!$C180),MIN(DATE(2026,9,0),IF(Mitarbeiter!$D180="",DATE(2026,9,0),Mitarbeiter!$D180),TODAY()),Einstellungen!$F$13:$F$67)))*N(Mitarbeiter!$E180)/IF(Einstellungen!$C$11="7 Tage",7,5),N('Ist-Stunden'!M180)+(N(Krankheitstage!N180)+N(Krankheitstage!Z180))*N($C180))))</f>
        <v/>
      </c>
      <c r="AR180" s="76">
        <f>IF($B180="",0,IF(Einstellungen!$C$10="Ja",MAX(IF(Einstellungen!$C$11="7 Tage",MAX(0,(MIN(DATE(2026,10,0),IF(Mitarbeiter!$D180="",DATE(2026,10,0),Mitarbeiter!$D180),TODAY()))-(MAX(DATE(2026,9,1),Mitarbeiter!$C180))+1),MAX(0,NETWORKDAYS(MAX(DATE(2026,9,1),Mitarbeiter!$C180),MIN(DATE(2026,10,0),IF(Mitarbeiter!$D180="",DATE(2026,10,0),Mitarbeiter!$D180),TODAY()),Einstellungen!$F$13:$F$67)))*N(Mitarbeiter!$E180)/IF(Einstellungen!$C$11="7 Tage",7,5),N('Ist-Stunden'!N180)),MAX(IF(Einstellungen!$C$11="7 Tage",MAX(0,(MIN(DATE(2026,10,0),IF(Mitarbeiter!$D180="",DATE(2026,10,0),Mitarbeiter!$D180),TODAY()))-(MAX(DATE(2026,9,1),Mitarbeiter!$C180))+1),MAX(0,NETWORKDAYS(MAX(DATE(2026,9,1),Mitarbeiter!$C180),MIN(DATE(2026,10,0),IF(Mitarbeiter!$D180="",DATE(2026,10,0),Mitarbeiter!$D180),TODAY()),Einstellungen!$F$13:$F$67)))*N(Mitarbeiter!$E180)/IF(Einstellungen!$C$11="7 Tage",7,5),N('Ist-Stunden'!N180)+(N(Krankheitstage!O180)+N(Krankheitstage!AA180))*N($C180))))</f>
        <v/>
      </c>
      <c r="AS180" s="76">
        <f>IF($B180="",0,IF(Einstellungen!$C$10="Ja",MAX(IF(Einstellungen!$C$11="7 Tage",MAX(0,(MIN(DATE(2026,11,0),IF(Mitarbeiter!$D180="",DATE(2026,11,0),Mitarbeiter!$D180),TODAY()))-(MAX(DATE(2026,10,1),Mitarbeiter!$C180))+1),MAX(0,NETWORKDAYS(MAX(DATE(2026,10,1),Mitarbeiter!$C180),MIN(DATE(2026,11,0),IF(Mitarbeiter!$D180="",DATE(2026,11,0),Mitarbeiter!$D180),TODAY()),Einstellungen!$F$13:$F$67)))*N(Mitarbeiter!$E180)/IF(Einstellungen!$C$11="7 Tage",7,5),N('Ist-Stunden'!O180)),MAX(IF(Einstellungen!$C$11="7 Tage",MAX(0,(MIN(DATE(2026,11,0),IF(Mitarbeiter!$D180="",DATE(2026,11,0),Mitarbeiter!$D180),TODAY()))-(MAX(DATE(2026,10,1),Mitarbeiter!$C180))+1),MAX(0,NETWORKDAYS(MAX(DATE(2026,10,1),Mitarbeiter!$C180),MIN(DATE(2026,11,0),IF(Mitarbeiter!$D180="",DATE(2026,11,0),Mitarbeiter!$D180),TODAY()),Einstellungen!$F$13:$F$67)))*N(Mitarbeiter!$E180)/IF(Einstellungen!$C$11="7 Tage",7,5),N('Ist-Stunden'!O180)+(N(Krankheitstage!P180)+N(Krankheitstage!AB180))*N($C180))))</f>
        <v/>
      </c>
      <c r="AT180" s="76">
        <f>IF($B180="",0,IF(Einstellungen!$C$10="Ja",MAX(IF(Einstellungen!$C$11="7 Tage",MAX(0,(MIN(DATE(2026,12,0),IF(Mitarbeiter!$D180="",DATE(2026,12,0),Mitarbeiter!$D180),TODAY()))-(MAX(DATE(2026,11,1),Mitarbeiter!$C180))+1),MAX(0,NETWORKDAYS(MAX(DATE(2026,11,1),Mitarbeiter!$C180),MIN(DATE(2026,12,0),IF(Mitarbeiter!$D180="",DATE(2026,12,0),Mitarbeiter!$D180),TODAY()),Einstellungen!$F$13:$F$67)))*N(Mitarbeiter!$E180)/IF(Einstellungen!$C$11="7 Tage",7,5),N('Ist-Stunden'!P180)),MAX(IF(Einstellungen!$C$11="7 Tage",MAX(0,(MIN(DATE(2026,12,0),IF(Mitarbeiter!$D180="",DATE(2026,12,0),Mitarbeiter!$D180),TODAY()))-(MAX(DATE(2026,11,1),Mitarbeiter!$C180))+1),MAX(0,NETWORKDAYS(MAX(DATE(2026,11,1),Mitarbeiter!$C180),MIN(DATE(2026,12,0),IF(Mitarbeiter!$D180="",DATE(2026,12,0),Mitarbeiter!$D180),TODAY()),Einstellungen!$F$13:$F$67)))*N(Mitarbeiter!$E180)/IF(Einstellungen!$C$11="7 Tage",7,5),N('Ist-Stunden'!P180)+(N(Krankheitstage!Q180)+N(Krankheitstage!AC180))*N($C180))))</f>
        <v/>
      </c>
      <c r="AU180" s="76">
        <f>IF($B180="",0,IF(Einstellungen!$C$10="Ja",MAX(IF(Einstellungen!$C$11="7 Tage",MAX(0,(MIN(DATE(2026,13,0),IF(Mitarbeiter!$D180="",DATE(2026,13,0),Mitarbeiter!$D180),TODAY()))-(MAX(DATE(2026,12,1),Mitarbeiter!$C180))+1),MAX(0,NETWORKDAYS(MAX(DATE(2026,12,1),Mitarbeiter!$C180),MIN(DATE(2026,13,0),IF(Mitarbeiter!$D180="",DATE(2026,13,0),Mitarbeiter!$D180),TODAY()),Einstellungen!$F$13:$F$67)))*N(Mitarbeiter!$E180)/IF(Einstellungen!$C$11="7 Tage",7,5),N('Ist-Stunden'!Q180)),MAX(IF(Einstellungen!$C$11="7 Tage",MAX(0,(MIN(DATE(2026,13,0),IF(Mitarbeiter!$D180="",DATE(2026,13,0),Mitarbeiter!$D180),TODAY()))-(MAX(DATE(2026,12,1),Mitarbeiter!$C180))+1),MAX(0,NETWORKDAYS(MAX(DATE(2026,12,1),Mitarbeiter!$C180),MIN(DATE(2026,13,0),IF(Mitarbeiter!$D180="",DATE(2026,13,0),Mitarbeiter!$D180),TODAY()),Einstellungen!$F$13:$F$67)))*N(Mitarbeiter!$E180)/IF(Einstellungen!$C$11="7 Tage",7,5),N('Ist-Stunden'!Q180)+(N(Krankheitstage!R180)+N(Krankheitstage!AD180))*N($C180))))</f>
        <v/>
      </c>
      <c r="AV180" s="76">
        <f>IF($B180="",0,IF(Einstellungen!$C$10="Ja",MAX(IF(Einstellungen!$C$11="7 Tage",MAX(0,(MIN(DATE(2027,2,0),IF(Mitarbeiter!$D180="",DATE(2027,2,0),Mitarbeiter!$D180),TODAY()))-(MAX(DATE(2027,1,1),Mitarbeiter!$C180))+1),MAX(0,NETWORKDAYS(MAX(DATE(2027,1,1),Mitarbeiter!$C180),MIN(DATE(2027,2,0),IF(Mitarbeiter!$D180="",DATE(2027,2,0),Mitarbeiter!$D180),TODAY()),Einstellungen!$F$13:$F$67)))*N(Mitarbeiter!$E180)/IF(Einstellungen!$C$11="7 Tage",7,5),N('Ist-Stunden'!R180)),MAX(IF(Einstellungen!$C$11="7 Tage",MAX(0,(MIN(DATE(2027,2,0),IF(Mitarbeiter!$D180="",DATE(2027,2,0),Mitarbeiter!$D180),TODAY()))-(MAX(DATE(2027,1,1),Mitarbeiter!$C180))+1),MAX(0,NETWORKDAYS(MAX(DATE(2027,1,1),Mitarbeiter!$C180),MIN(DATE(2027,2,0),IF(Mitarbeiter!$D180="",DATE(2027,2,0),Mitarbeiter!$D180),TODAY()),Einstellungen!$F$13:$F$67)))*N(Mitarbeiter!$E180)/IF(Einstellungen!$C$11="7 Tage",7,5),N('Ist-Stunden'!R180)+(N(Krankheitstage!AE180)+N(Krankheitstage!AQ180))*N($C180))))</f>
        <v/>
      </c>
      <c r="AW180" s="76">
        <f>IF($B180="",0,IF(Einstellungen!$C$10="Ja",MAX(IF(Einstellungen!$C$11="7 Tage",MAX(0,(MIN(DATE(2027,3,0),IF(Mitarbeiter!$D180="",DATE(2027,3,0),Mitarbeiter!$D180),TODAY()))-(MAX(DATE(2027,2,1),Mitarbeiter!$C180))+1),MAX(0,NETWORKDAYS(MAX(DATE(2027,2,1),Mitarbeiter!$C180),MIN(DATE(2027,3,0),IF(Mitarbeiter!$D180="",DATE(2027,3,0),Mitarbeiter!$D180),TODAY()),Einstellungen!$F$13:$F$67)))*N(Mitarbeiter!$E180)/IF(Einstellungen!$C$11="7 Tage",7,5),N('Ist-Stunden'!S180)),MAX(IF(Einstellungen!$C$11="7 Tage",MAX(0,(MIN(DATE(2027,3,0),IF(Mitarbeiter!$D180="",DATE(2027,3,0),Mitarbeiter!$D180),TODAY()))-(MAX(DATE(2027,2,1),Mitarbeiter!$C180))+1),MAX(0,NETWORKDAYS(MAX(DATE(2027,2,1),Mitarbeiter!$C180),MIN(DATE(2027,3,0),IF(Mitarbeiter!$D180="",DATE(2027,3,0),Mitarbeiter!$D180),TODAY()),Einstellungen!$F$13:$F$67)))*N(Mitarbeiter!$E180)/IF(Einstellungen!$C$11="7 Tage",7,5),N('Ist-Stunden'!S180)+(N(Krankheitstage!AF180)+N(Krankheitstage!AR180))*N($C180))))</f>
        <v/>
      </c>
      <c r="AX180" s="76">
        <f>IF($B180="",0,IF(Einstellungen!$C$10="Ja",MAX(IF(Einstellungen!$C$11="7 Tage",MAX(0,(MIN(DATE(2027,4,0),IF(Mitarbeiter!$D180="",DATE(2027,4,0),Mitarbeiter!$D180),TODAY()))-(MAX(DATE(2027,3,1),Mitarbeiter!$C180))+1),MAX(0,NETWORKDAYS(MAX(DATE(2027,3,1),Mitarbeiter!$C180),MIN(DATE(2027,4,0),IF(Mitarbeiter!$D180="",DATE(2027,4,0),Mitarbeiter!$D180),TODAY()),Einstellungen!$F$13:$F$67)))*N(Mitarbeiter!$E180)/IF(Einstellungen!$C$11="7 Tage",7,5),N('Ist-Stunden'!T180)),MAX(IF(Einstellungen!$C$11="7 Tage",MAX(0,(MIN(DATE(2027,4,0),IF(Mitarbeiter!$D180="",DATE(2027,4,0),Mitarbeiter!$D180),TODAY()))-(MAX(DATE(2027,3,1),Mitarbeiter!$C180))+1),MAX(0,NETWORKDAYS(MAX(DATE(2027,3,1),Mitarbeiter!$C180),MIN(DATE(2027,4,0),IF(Mitarbeiter!$D180="",DATE(2027,4,0),Mitarbeiter!$D180),TODAY()),Einstellungen!$F$13:$F$67)))*N(Mitarbeiter!$E180)/IF(Einstellungen!$C$11="7 Tage",7,5),N('Ist-Stunden'!T180)+(N(Krankheitstage!AG180)+N(Krankheitstage!AS180))*N($C180))))</f>
        <v/>
      </c>
      <c r="AY180" s="76">
        <f>IF($B180="",0,IF(Einstellungen!$C$10="Ja",MAX(IF(Einstellungen!$C$11="7 Tage",MAX(0,(MIN(DATE(2027,5,0),IF(Mitarbeiter!$D180="",DATE(2027,5,0),Mitarbeiter!$D180),TODAY()))-(MAX(DATE(2027,4,1),Mitarbeiter!$C180))+1),MAX(0,NETWORKDAYS(MAX(DATE(2027,4,1),Mitarbeiter!$C180),MIN(DATE(2027,5,0),IF(Mitarbeiter!$D180="",DATE(2027,5,0),Mitarbeiter!$D180),TODAY()),Einstellungen!$F$13:$F$67)))*N(Mitarbeiter!$E180)/IF(Einstellungen!$C$11="7 Tage",7,5),N('Ist-Stunden'!U180)),MAX(IF(Einstellungen!$C$11="7 Tage",MAX(0,(MIN(DATE(2027,5,0),IF(Mitarbeiter!$D180="",DATE(2027,5,0),Mitarbeiter!$D180),TODAY()))-(MAX(DATE(2027,4,1),Mitarbeiter!$C180))+1),MAX(0,NETWORKDAYS(MAX(DATE(2027,4,1),Mitarbeiter!$C180),MIN(DATE(2027,5,0),IF(Mitarbeiter!$D180="",DATE(2027,5,0),Mitarbeiter!$D180),TODAY()),Einstellungen!$F$13:$F$67)))*N(Mitarbeiter!$E180)/IF(Einstellungen!$C$11="7 Tage",7,5),N('Ist-Stunden'!U180)+(N(Krankheitstage!AH180)+N(Krankheitstage!AT180))*N($C180))))</f>
        <v/>
      </c>
      <c r="AZ180" s="76">
        <f>IF($B180="",0,IF(Einstellungen!$C$10="Ja",MAX(IF(Einstellungen!$C$11="7 Tage",MAX(0,(MIN(DATE(2027,6,0),IF(Mitarbeiter!$D180="",DATE(2027,6,0),Mitarbeiter!$D180),TODAY()))-(MAX(DATE(2027,5,1),Mitarbeiter!$C180))+1),MAX(0,NETWORKDAYS(MAX(DATE(2027,5,1),Mitarbeiter!$C180),MIN(DATE(2027,6,0),IF(Mitarbeiter!$D180="",DATE(2027,6,0),Mitarbeiter!$D180),TODAY()),Einstellungen!$F$13:$F$67)))*N(Mitarbeiter!$E180)/IF(Einstellungen!$C$11="7 Tage",7,5),N('Ist-Stunden'!V180)),MAX(IF(Einstellungen!$C$11="7 Tage",MAX(0,(MIN(DATE(2027,6,0),IF(Mitarbeiter!$D180="",DATE(2027,6,0),Mitarbeiter!$D180),TODAY()))-(MAX(DATE(2027,5,1),Mitarbeiter!$C180))+1),MAX(0,NETWORKDAYS(MAX(DATE(2027,5,1),Mitarbeiter!$C180),MIN(DATE(2027,6,0),IF(Mitarbeiter!$D180="",DATE(2027,6,0),Mitarbeiter!$D180),TODAY()),Einstellungen!$F$13:$F$67)))*N(Mitarbeiter!$E180)/IF(Einstellungen!$C$11="7 Tage",7,5),N('Ist-Stunden'!V180)+(N(Krankheitstage!AI180)+N(Krankheitstage!AU180))*N($C180))))</f>
        <v/>
      </c>
      <c r="BA180" s="76">
        <f>IF($B180="",0,IF(Einstellungen!$C$10="Ja",MAX(IF(Einstellungen!$C$11="7 Tage",MAX(0,(MIN(DATE(2027,7,0),IF(Mitarbeiter!$D180="",DATE(2027,7,0),Mitarbeiter!$D180),TODAY()))-(MAX(DATE(2027,6,1),Mitarbeiter!$C180))+1),MAX(0,NETWORKDAYS(MAX(DATE(2027,6,1),Mitarbeiter!$C180),MIN(DATE(2027,7,0),IF(Mitarbeiter!$D180="",DATE(2027,7,0),Mitarbeiter!$D180),TODAY()),Einstellungen!$F$13:$F$67)))*N(Mitarbeiter!$E180)/IF(Einstellungen!$C$11="7 Tage",7,5),N('Ist-Stunden'!W180)),MAX(IF(Einstellungen!$C$11="7 Tage",MAX(0,(MIN(DATE(2027,7,0),IF(Mitarbeiter!$D180="",DATE(2027,7,0),Mitarbeiter!$D180),TODAY()))-(MAX(DATE(2027,6,1),Mitarbeiter!$C180))+1),MAX(0,NETWORKDAYS(MAX(DATE(2027,6,1),Mitarbeiter!$C180),MIN(DATE(2027,7,0),IF(Mitarbeiter!$D180="",DATE(2027,7,0),Mitarbeiter!$D180),TODAY()),Einstellungen!$F$13:$F$67)))*N(Mitarbeiter!$E180)/IF(Einstellungen!$C$11="7 Tage",7,5),N('Ist-Stunden'!W180)+(N(Krankheitstage!AJ180)+N(Krankheitstage!AV180))*N($C180))))</f>
        <v/>
      </c>
      <c r="BB180" s="76">
        <f>IF($B180="",0,IF(Einstellungen!$C$10="Ja",MAX(IF(Einstellungen!$C$11="7 Tage",MAX(0,(MIN(DATE(2027,8,0),IF(Mitarbeiter!$D180="",DATE(2027,8,0),Mitarbeiter!$D180),TODAY()))-(MAX(DATE(2027,7,1),Mitarbeiter!$C180))+1),MAX(0,NETWORKDAYS(MAX(DATE(2027,7,1),Mitarbeiter!$C180),MIN(DATE(2027,8,0),IF(Mitarbeiter!$D180="",DATE(2027,8,0),Mitarbeiter!$D180),TODAY()),Einstellungen!$F$13:$F$67)))*N(Mitarbeiter!$E180)/IF(Einstellungen!$C$11="7 Tage",7,5),N('Ist-Stunden'!X180)),MAX(IF(Einstellungen!$C$11="7 Tage",MAX(0,(MIN(DATE(2027,8,0),IF(Mitarbeiter!$D180="",DATE(2027,8,0),Mitarbeiter!$D180),TODAY()))-(MAX(DATE(2027,7,1),Mitarbeiter!$C180))+1),MAX(0,NETWORKDAYS(MAX(DATE(2027,7,1),Mitarbeiter!$C180),MIN(DATE(2027,8,0),IF(Mitarbeiter!$D180="",DATE(2027,8,0),Mitarbeiter!$D180),TODAY()),Einstellungen!$F$13:$F$67)))*N(Mitarbeiter!$E180)/IF(Einstellungen!$C$11="7 Tage",7,5),N('Ist-Stunden'!X180)+(N(Krankheitstage!AK180)+N(Krankheitstage!AW180))*N($C180))))</f>
        <v/>
      </c>
      <c r="BC180" s="76">
        <f>IF($B180="",0,IF(Einstellungen!$C$10="Ja",MAX(IF(Einstellungen!$C$11="7 Tage",MAX(0,(MIN(DATE(2027,9,0),IF(Mitarbeiter!$D180="",DATE(2027,9,0),Mitarbeiter!$D180),TODAY()))-(MAX(DATE(2027,8,1),Mitarbeiter!$C180))+1),MAX(0,NETWORKDAYS(MAX(DATE(2027,8,1),Mitarbeiter!$C180),MIN(DATE(2027,9,0),IF(Mitarbeiter!$D180="",DATE(2027,9,0),Mitarbeiter!$D180),TODAY()),Einstellungen!$F$13:$F$67)))*N(Mitarbeiter!$E180)/IF(Einstellungen!$C$11="7 Tage",7,5),N('Ist-Stunden'!Y180)),MAX(IF(Einstellungen!$C$11="7 Tage",MAX(0,(MIN(DATE(2027,9,0),IF(Mitarbeiter!$D180="",DATE(2027,9,0),Mitarbeiter!$D180),TODAY()))-(MAX(DATE(2027,8,1),Mitarbeiter!$C180))+1),MAX(0,NETWORKDAYS(MAX(DATE(2027,8,1),Mitarbeiter!$C180),MIN(DATE(2027,9,0),IF(Mitarbeiter!$D180="",DATE(2027,9,0),Mitarbeiter!$D180),TODAY()),Einstellungen!$F$13:$F$67)))*N(Mitarbeiter!$E180)/IF(Einstellungen!$C$11="7 Tage",7,5),N('Ist-Stunden'!Y180)+(N(Krankheitstage!AL180)+N(Krankheitstage!AX180))*N($C180))))</f>
        <v/>
      </c>
      <c r="BD180" s="76">
        <f>IF($B180="",0,IF(Einstellungen!$C$10="Ja",MAX(IF(Einstellungen!$C$11="7 Tage",MAX(0,(MIN(DATE(2027,10,0),IF(Mitarbeiter!$D180="",DATE(2027,10,0),Mitarbeiter!$D180),TODAY()))-(MAX(DATE(2027,9,1),Mitarbeiter!$C180))+1),MAX(0,NETWORKDAYS(MAX(DATE(2027,9,1),Mitarbeiter!$C180),MIN(DATE(2027,10,0),IF(Mitarbeiter!$D180="",DATE(2027,10,0),Mitarbeiter!$D180),TODAY()),Einstellungen!$F$13:$F$67)))*N(Mitarbeiter!$E180)/IF(Einstellungen!$C$11="7 Tage",7,5),N('Ist-Stunden'!Z180)),MAX(IF(Einstellungen!$C$11="7 Tage",MAX(0,(MIN(DATE(2027,10,0),IF(Mitarbeiter!$D180="",DATE(2027,10,0),Mitarbeiter!$D180),TODAY()))-(MAX(DATE(2027,9,1),Mitarbeiter!$C180))+1),MAX(0,NETWORKDAYS(MAX(DATE(2027,9,1),Mitarbeiter!$C180),MIN(DATE(2027,10,0),IF(Mitarbeiter!$D180="",DATE(2027,10,0),Mitarbeiter!$D180),TODAY()),Einstellungen!$F$13:$F$67)))*N(Mitarbeiter!$E180)/IF(Einstellungen!$C$11="7 Tage",7,5),N('Ist-Stunden'!Z180)+(N(Krankheitstage!AM180)+N(Krankheitstage!AY180))*N($C180))))</f>
        <v/>
      </c>
      <c r="BE180" s="76">
        <f>IF($B180="",0,IF(Einstellungen!$C$10="Ja",MAX(IF(Einstellungen!$C$11="7 Tage",MAX(0,(MIN(DATE(2027,11,0),IF(Mitarbeiter!$D180="",DATE(2027,11,0),Mitarbeiter!$D180),TODAY()))-(MAX(DATE(2027,10,1),Mitarbeiter!$C180))+1),MAX(0,NETWORKDAYS(MAX(DATE(2027,10,1),Mitarbeiter!$C180),MIN(DATE(2027,11,0),IF(Mitarbeiter!$D180="",DATE(2027,11,0),Mitarbeiter!$D180),TODAY()),Einstellungen!$F$13:$F$67)))*N(Mitarbeiter!$E180)/IF(Einstellungen!$C$11="7 Tage",7,5),N('Ist-Stunden'!AA180)),MAX(IF(Einstellungen!$C$11="7 Tage",MAX(0,(MIN(DATE(2027,11,0),IF(Mitarbeiter!$D180="",DATE(2027,11,0),Mitarbeiter!$D180),TODAY()))-(MAX(DATE(2027,10,1),Mitarbeiter!$C180))+1),MAX(0,NETWORKDAYS(MAX(DATE(2027,10,1),Mitarbeiter!$C180),MIN(DATE(2027,11,0),IF(Mitarbeiter!$D180="",DATE(2027,11,0),Mitarbeiter!$D180),TODAY()),Einstellungen!$F$13:$F$67)))*N(Mitarbeiter!$E180)/IF(Einstellungen!$C$11="7 Tage",7,5),N('Ist-Stunden'!AA180)+(N(Krankheitstage!AN180)+N(Krankheitstage!AZ180))*N($C180))))</f>
        <v/>
      </c>
      <c r="BF180" s="76">
        <f>IF($B180="",0,IF(Einstellungen!$C$10="Ja",MAX(IF(Einstellungen!$C$11="7 Tage",MAX(0,(MIN(DATE(2027,12,0),IF(Mitarbeiter!$D180="",DATE(2027,12,0),Mitarbeiter!$D180),TODAY()))-(MAX(DATE(2027,11,1),Mitarbeiter!$C180))+1),MAX(0,NETWORKDAYS(MAX(DATE(2027,11,1),Mitarbeiter!$C180),MIN(DATE(2027,12,0),IF(Mitarbeiter!$D180="",DATE(2027,12,0),Mitarbeiter!$D180),TODAY()),Einstellungen!$F$13:$F$67)))*N(Mitarbeiter!$E180)/IF(Einstellungen!$C$11="7 Tage",7,5),N('Ist-Stunden'!AB180)),MAX(IF(Einstellungen!$C$11="7 Tage",MAX(0,(MIN(DATE(2027,12,0),IF(Mitarbeiter!$D180="",DATE(2027,12,0),Mitarbeiter!$D180),TODAY()))-(MAX(DATE(2027,11,1),Mitarbeiter!$C180))+1),MAX(0,NETWORKDAYS(MAX(DATE(2027,11,1),Mitarbeiter!$C180),MIN(DATE(2027,12,0),IF(Mitarbeiter!$D180="",DATE(2027,12,0),Mitarbeiter!$D180),TODAY()),Einstellungen!$F$13:$F$67)))*N(Mitarbeiter!$E180)/IF(Einstellungen!$C$11="7 Tage",7,5),N('Ist-Stunden'!AB180)+(N(Krankheitstage!AO180)+N(Krankheitstage!BA180))*N($C180))))</f>
        <v/>
      </c>
      <c r="BG180" s="76">
        <f>IF($B180="",0,IF(Einstellungen!$C$10="Ja",MAX(IF(Einstellungen!$C$11="7 Tage",MAX(0,(MIN(DATE(2027,13,0),IF(Mitarbeiter!$D180="",DATE(2027,13,0),Mitarbeiter!$D180),TODAY()))-(MAX(DATE(2027,12,1),Mitarbeiter!$C180))+1),MAX(0,NETWORKDAYS(MAX(DATE(2027,12,1),Mitarbeiter!$C180),MIN(DATE(2027,13,0),IF(Mitarbeiter!$D180="",DATE(2027,13,0),Mitarbeiter!$D180),TODAY()),Einstellungen!$F$13:$F$67)))*N(Mitarbeiter!$E180)/IF(Einstellungen!$C$11="7 Tage",7,5),N('Ist-Stunden'!AC180)),MAX(IF(Einstellungen!$C$11="7 Tage",MAX(0,(MIN(DATE(2027,13,0),IF(Mitarbeiter!$D180="",DATE(2027,13,0),Mitarbeiter!$D180),TODAY()))-(MAX(DATE(2027,12,1),Mitarbeiter!$C180))+1),MAX(0,NETWORKDAYS(MAX(DATE(2027,12,1),Mitarbeiter!$C180),MIN(DATE(2027,13,0),IF(Mitarbeiter!$D180="",DATE(2027,13,0),Mitarbeiter!$D180),TODAY()),Einstellungen!$F$13:$F$67)))*N(Mitarbeiter!$E180)/IF(Einstellungen!$C$11="7 Tage",7,5),N('Ist-Stunden'!AC180)+(N(Krankheitstage!AP180)+N(Krankheitstage!BB180))*N($C180))))</f>
        <v/>
      </c>
      <c r="BH180" s="76">
        <f>IF($B180="",0,IF(Einstellungen!$C$10="Ja",MAX(IF(Einstellungen!$C$11="7 Tage",MAX(0,(MIN(DATE(2028,2,0),IF(Mitarbeiter!$D180="",DATE(2028,2,0),Mitarbeiter!$D180),TODAY()))-(MAX(DATE(2028,1,1),Mitarbeiter!$C180))+1),MAX(0,NETWORKDAYS(MAX(DATE(2028,1,1),Mitarbeiter!$C180),MIN(DATE(2028,2,0),IF(Mitarbeiter!$D180="",DATE(2028,2,0),Mitarbeiter!$D180),TODAY()),Einstellungen!$F$13:$F$67)))*N(Mitarbeiter!$E180)/IF(Einstellungen!$C$11="7 Tage",7,5),N('Ist-Stunden'!AD180)),MAX(IF(Einstellungen!$C$11="7 Tage",MAX(0,(MIN(DATE(2028,2,0),IF(Mitarbeiter!$D180="",DATE(2028,2,0),Mitarbeiter!$D180),TODAY()))-(MAX(DATE(2028,1,1),Mitarbeiter!$C180))+1),MAX(0,NETWORKDAYS(MAX(DATE(2028,1,1),Mitarbeiter!$C180),MIN(DATE(2028,2,0),IF(Mitarbeiter!$D180="",DATE(2028,2,0),Mitarbeiter!$D180),TODAY()),Einstellungen!$F$13:$F$67)))*N(Mitarbeiter!$E180)/IF(Einstellungen!$C$11="7 Tage",7,5),N('Ist-Stunden'!AD180)+(N(Krankheitstage!BC180)+N(Krankheitstage!BO180))*N($C180))))</f>
        <v/>
      </c>
      <c r="BI180" s="76">
        <f>IF($B180="",0,IF(Einstellungen!$C$10="Ja",MAX(IF(Einstellungen!$C$11="7 Tage",MAX(0,(MIN(DATE(2028,3,0),IF(Mitarbeiter!$D180="",DATE(2028,3,0),Mitarbeiter!$D180),TODAY()))-(MAX(DATE(2028,2,1),Mitarbeiter!$C180))+1),MAX(0,NETWORKDAYS(MAX(DATE(2028,2,1),Mitarbeiter!$C180),MIN(DATE(2028,3,0),IF(Mitarbeiter!$D180="",DATE(2028,3,0),Mitarbeiter!$D180),TODAY()),Einstellungen!$F$13:$F$67)))*N(Mitarbeiter!$E180)/IF(Einstellungen!$C$11="7 Tage",7,5),N('Ist-Stunden'!AE180)),MAX(IF(Einstellungen!$C$11="7 Tage",MAX(0,(MIN(DATE(2028,3,0),IF(Mitarbeiter!$D180="",DATE(2028,3,0),Mitarbeiter!$D180),TODAY()))-(MAX(DATE(2028,2,1),Mitarbeiter!$C180))+1),MAX(0,NETWORKDAYS(MAX(DATE(2028,2,1),Mitarbeiter!$C180),MIN(DATE(2028,3,0),IF(Mitarbeiter!$D180="",DATE(2028,3,0),Mitarbeiter!$D180),TODAY()),Einstellungen!$F$13:$F$67)))*N(Mitarbeiter!$E180)/IF(Einstellungen!$C$11="7 Tage",7,5),N('Ist-Stunden'!AE180)+(N(Krankheitstage!BD180)+N(Krankheitstage!BP180))*N($C180))))</f>
        <v/>
      </c>
      <c r="BJ180" s="76">
        <f>IF($B180="",0,IF(Einstellungen!$C$10="Ja",MAX(IF(Einstellungen!$C$11="7 Tage",MAX(0,(MIN(DATE(2028,4,0),IF(Mitarbeiter!$D180="",DATE(2028,4,0),Mitarbeiter!$D180),TODAY()))-(MAX(DATE(2028,3,1),Mitarbeiter!$C180))+1),MAX(0,NETWORKDAYS(MAX(DATE(2028,3,1),Mitarbeiter!$C180),MIN(DATE(2028,4,0),IF(Mitarbeiter!$D180="",DATE(2028,4,0),Mitarbeiter!$D180),TODAY()),Einstellungen!$F$13:$F$67)))*N(Mitarbeiter!$E180)/IF(Einstellungen!$C$11="7 Tage",7,5),N('Ist-Stunden'!AF180)),MAX(IF(Einstellungen!$C$11="7 Tage",MAX(0,(MIN(DATE(2028,4,0),IF(Mitarbeiter!$D180="",DATE(2028,4,0),Mitarbeiter!$D180),TODAY()))-(MAX(DATE(2028,3,1),Mitarbeiter!$C180))+1),MAX(0,NETWORKDAYS(MAX(DATE(2028,3,1),Mitarbeiter!$C180),MIN(DATE(2028,4,0),IF(Mitarbeiter!$D180="",DATE(2028,4,0),Mitarbeiter!$D180),TODAY()),Einstellungen!$F$13:$F$67)))*N(Mitarbeiter!$E180)/IF(Einstellungen!$C$11="7 Tage",7,5),N('Ist-Stunden'!AF180)+(N(Krankheitstage!BE180)+N(Krankheitstage!BQ180))*N($C180))))</f>
        <v/>
      </c>
      <c r="BK180" s="76">
        <f>IF($B180="",0,IF(Einstellungen!$C$10="Ja",MAX(IF(Einstellungen!$C$11="7 Tage",MAX(0,(MIN(DATE(2028,5,0),IF(Mitarbeiter!$D180="",DATE(2028,5,0),Mitarbeiter!$D180),TODAY()))-(MAX(DATE(2028,4,1),Mitarbeiter!$C180))+1),MAX(0,NETWORKDAYS(MAX(DATE(2028,4,1),Mitarbeiter!$C180),MIN(DATE(2028,5,0),IF(Mitarbeiter!$D180="",DATE(2028,5,0),Mitarbeiter!$D180),TODAY()),Einstellungen!$F$13:$F$67)))*N(Mitarbeiter!$E180)/IF(Einstellungen!$C$11="7 Tage",7,5),N('Ist-Stunden'!AG180)),MAX(IF(Einstellungen!$C$11="7 Tage",MAX(0,(MIN(DATE(2028,5,0),IF(Mitarbeiter!$D180="",DATE(2028,5,0),Mitarbeiter!$D180),TODAY()))-(MAX(DATE(2028,4,1),Mitarbeiter!$C180))+1),MAX(0,NETWORKDAYS(MAX(DATE(2028,4,1),Mitarbeiter!$C180),MIN(DATE(2028,5,0),IF(Mitarbeiter!$D180="",DATE(2028,5,0),Mitarbeiter!$D180),TODAY()),Einstellungen!$F$13:$F$67)))*N(Mitarbeiter!$E180)/IF(Einstellungen!$C$11="7 Tage",7,5),N('Ist-Stunden'!AG180)+(N(Krankheitstage!BF180)+N(Krankheitstage!BR180))*N($C180))))</f>
        <v/>
      </c>
      <c r="BL180" s="76">
        <f>IF($B180="",0,IF(Einstellungen!$C$10="Ja",MAX(IF(Einstellungen!$C$11="7 Tage",MAX(0,(MIN(DATE(2028,6,0),IF(Mitarbeiter!$D180="",DATE(2028,6,0),Mitarbeiter!$D180),TODAY()))-(MAX(DATE(2028,5,1),Mitarbeiter!$C180))+1),MAX(0,NETWORKDAYS(MAX(DATE(2028,5,1),Mitarbeiter!$C180),MIN(DATE(2028,6,0),IF(Mitarbeiter!$D180="",DATE(2028,6,0),Mitarbeiter!$D180),TODAY()),Einstellungen!$F$13:$F$67)))*N(Mitarbeiter!$E180)/IF(Einstellungen!$C$11="7 Tage",7,5),N('Ist-Stunden'!AH180)),MAX(IF(Einstellungen!$C$11="7 Tage",MAX(0,(MIN(DATE(2028,6,0),IF(Mitarbeiter!$D180="",DATE(2028,6,0),Mitarbeiter!$D180),TODAY()))-(MAX(DATE(2028,5,1),Mitarbeiter!$C180))+1),MAX(0,NETWORKDAYS(MAX(DATE(2028,5,1),Mitarbeiter!$C180),MIN(DATE(2028,6,0),IF(Mitarbeiter!$D180="",DATE(2028,6,0),Mitarbeiter!$D180),TODAY()),Einstellungen!$F$13:$F$67)))*N(Mitarbeiter!$E180)/IF(Einstellungen!$C$11="7 Tage",7,5),N('Ist-Stunden'!AH180)+(N(Krankheitstage!BG180)+N(Krankheitstage!BS180))*N($C180))))</f>
        <v/>
      </c>
      <c r="BM180" s="76">
        <f>IF($B180="",0,IF(Einstellungen!$C$10="Ja",MAX(IF(Einstellungen!$C$11="7 Tage",MAX(0,(MIN(DATE(2028,7,0),IF(Mitarbeiter!$D180="",DATE(2028,7,0),Mitarbeiter!$D180),TODAY()))-(MAX(DATE(2028,6,1),Mitarbeiter!$C180))+1),MAX(0,NETWORKDAYS(MAX(DATE(2028,6,1),Mitarbeiter!$C180),MIN(DATE(2028,7,0),IF(Mitarbeiter!$D180="",DATE(2028,7,0),Mitarbeiter!$D180),TODAY()),Einstellungen!$F$13:$F$67)))*N(Mitarbeiter!$E180)/IF(Einstellungen!$C$11="7 Tage",7,5),N('Ist-Stunden'!AI180)),MAX(IF(Einstellungen!$C$11="7 Tage",MAX(0,(MIN(DATE(2028,7,0),IF(Mitarbeiter!$D180="",DATE(2028,7,0),Mitarbeiter!$D180),TODAY()))-(MAX(DATE(2028,6,1),Mitarbeiter!$C180))+1),MAX(0,NETWORKDAYS(MAX(DATE(2028,6,1),Mitarbeiter!$C180),MIN(DATE(2028,7,0),IF(Mitarbeiter!$D180="",DATE(2028,7,0),Mitarbeiter!$D180),TODAY()),Einstellungen!$F$13:$F$67)))*N(Mitarbeiter!$E180)/IF(Einstellungen!$C$11="7 Tage",7,5),N('Ist-Stunden'!AI180)+(N(Krankheitstage!BH180)+N(Krankheitstage!BT180))*N($C180))))</f>
        <v/>
      </c>
      <c r="BN180" s="76">
        <f>IF($B180="",0,IF(Einstellungen!$C$10="Ja",MAX(IF(Einstellungen!$C$11="7 Tage",MAX(0,(MIN(DATE(2028,8,0),IF(Mitarbeiter!$D180="",DATE(2028,8,0),Mitarbeiter!$D180),TODAY()))-(MAX(DATE(2028,7,1),Mitarbeiter!$C180))+1),MAX(0,NETWORKDAYS(MAX(DATE(2028,7,1),Mitarbeiter!$C180),MIN(DATE(2028,8,0),IF(Mitarbeiter!$D180="",DATE(2028,8,0),Mitarbeiter!$D180),TODAY()),Einstellungen!$F$13:$F$67)))*N(Mitarbeiter!$E180)/IF(Einstellungen!$C$11="7 Tage",7,5),N('Ist-Stunden'!AJ180)),MAX(IF(Einstellungen!$C$11="7 Tage",MAX(0,(MIN(DATE(2028,8,0),IF(Mitarbeiter!$D180="",DATE(2028,8,0),Mitarbeiter!$D180),TODAY()))-(MAX(DATE(2028,7,1),Mitarbeiter!$C180))+1),MAX(0,NETWORKDAYS(MAX(DATE(2028,7,1),Mitarbeiter!$C180),MIN(DATE(2028,8,0),IF(Mitarbeiter!$D180="",DATE(2028,8,0),Mitarbeiter!$D180),TODAY()),Einstellungen!$F$13:$F$67)))*N(Mitarbeiter!$E180)/IF(Einstellungen!$C$11="7 Tage",7,5),N('Ist-Stunden'!AJ180)+(N(Krankheitstage!BI180)+N(Krankheitstage!BU180))*N($C180))))</f>
        <v/>
      </c>
      <c r="BO180" s="76">
        <f>IF($B180="",0,IF(Einstellungen!$C$10="Ja",MAX(IF(Einstellungen!$C$11="7 Tage",MAX(0,(MIN(DATE(2028,9,0),IF(Mitarbeiter!$D180="",DATE(2028,9,0),Mitarbeiter!$D180),TODAY()))-(MAX(DATE(2028,8,1),Mitarbeiter!$C180))+1),MAX(0,NETWORKDAYS(MAX(DATE(2028,8,1),Mitarbeiter!$C180),MIN(DATE(2028,9,0),IF(Mitarbeiter!$D180="",DATE(2028,9,0),Mitarbeiter!$D180),TODAY()),Einstellungen!$F$13:$F$67)))*N(Mitarbeiter!$E180)/IF(Einstellungen!$C$11="7 Tage",7,5),N('Ist-Stunden'!AK180)),MAX(IF(Einstellungen!$C$11="7 Tage",MAX(0,(MIN(DATE(2028,9,0),IF(Mitarbeiter!$D180="",DATE(2028,9,0),Mitarbeiter!$D180),TODAY()))-(MAX(DATE(2028,8,1),Mitarbeiter!$C180))+1),MAX(0,NETWORKDAYS(MAX(DATE(2028,8,1),Mitarbeiter!$C180),MIN(DATE(2028,9,0),IF(Mitarbeiter!$D180="",DATE(2028,9,0),Mitarbeiter!$D180),TODAY()),Einstellungen!$F$13:$F$67)))*N(Mitarbeiter!$E180)/IF(Einstellungen!$C$11="7 Tage",7,5),N('Ist-Stunden'!AK180)+(N(Krankheitstage!BJ180)+N(Krankheitstage!BV180))*N($C180))))</f>
        <v/>
      </c>
      <c r="BP180" s="76">
        <f>IF($B180="",0,IF(Einstellungen!$C$10="Ja",MAX(IF(Einstellungen!$C$11="7 Tage",MAX(0,(MIN(DATE(2028,10,0),IF(Mitarbeiter!$D180="",DATE(2028,10,0),Mitarbeiter!$D180),TODAY()))-(MAX(DATE(2028,9,1),Mitarbeiter!$C180))+1),MAX(0,NETWORKDAYS(MAX(DATE(2028,9,1),Mitarbeiter!$C180),MIN(DATE(2028,10,0),IF(Mitarbeiter!$D180="",DATE(2028,10,0),Mitarbeiter!$D180),TODAY()),Einstellungen!$F$13:$F$67)))*N(Mitarbeiter!$E180)/IF(Einstellungen!$C$11="7 Tage",7,5),N('Ist-Stunden'!AL180)),MAX(IF(Einstellungen!$C$11="7 Tage",MAX(0,(MIN(DATE(2028,10,0),IF(Mitarbeiter!$D180="",DATE(2028,10,0),Mitarbeiter!$D180),TODAY()))-(MAX(DATE(2028,9,1),Mitarbeiter!$C180))+1),MAX(0,NETWORKDAYS(MAX(DATE(2028,9,1),Mitarbeiter!$C180),MIN(DATE(2028,10,0),IF(Mitarbeiter!$D180="",DATE(2028,10,0),Mitarbeiter!$D180),TODAY()),Einstellungen!$F$13:$F$67)))*N(Mitarbeiter!$E180)/IF(Einstellungen!$C$11="7 Tage",7,5),N('Ist-Stunden'!AL180)+(N(Krankheitstage!BK180)+N(Krankheitstage!BW180))*N($C180))))</f>
        <v/>
      </c>
      <c r="BQ180" s="76">
        <f>IF($B180="",0,IF(Einstellungen!$C$10="Ja",MAX(IF(Einstellungen!$C$11="7 Tage",MAX(0,(MIN(DATE(2028,11,0),IF(Mitarbeiter!$D180="",DATE(2028,11,0),Mitarbeiter!$D180),TODAY()))-(MAX(DATE(2028,10,1),Mitarbeiter!$C180))+1),MAX(0,NETWORKDAYS(MAX(DATE(2028,10,1),Mitarbeiter!$C180),MIN(DATE(2028,11,0),IF(Mitarbeiter!$D180="",DATE(2028,11,0),Mitarbeiter!$D180),TODAY()),Einstellungen!$F$13:$F$67)))*N(Mitarbeiter!$E180)/IF(Einstellungen!$C$11="7 Tage",7,5),N('Ist-Stunden'!AM180)),MAX(IF(Einstellungen!$C$11="7 Tage",MAX(0,(MIN(DATE(2028,11,0),IF(Mitarbeiter!$D180="",DATE(2028,11,0),Mitarbeiter!$D180),TODAY()))-(MAX(DATE(2028,10,1),Mitarbeiter!$C180))+1),MAX(0,NETWORKDAYS(MAX(DATE(2028,10,1),Mitarbeiter!$C180),MIN(DATE(2028,11,0),IF(Mitarbeiter!$D180="",DATE(2028,11,0),Mitarbeiter!$D180),TODAY()),Einstellungen!$F$13:$F$67)))*N(Mitarbeiter!$E180)/IF(Einstellungen!$C$11="7 Tage",7,5),N('Ist-Stunden'!AM180)+(N(Krankheitstage!BL180)+N(Krankheitstage!BX180))*N($C180))))</f>
        <v/>
      </c>
      <c r="BR180" s="76">
        <f>IF($B180="",0,IF(Einstellungen!$C$10="Ja",MAX(IF(Einstellungen!$C$11="7 Tage",MAX(0,(MIN(DATE(2028,12,0),IF(Mitarbeiter!$D180="",DATE(2028,12,0),Mitarbeiter!$D180),TODAY()))-(MAX(DATE(2028,11,1),Mitarbeiter!$C180))+1),MAX(0,NETWORKDAYS(MAX(DATE(2028,11,1),Mitarbeiter!$C180),MIN(DATE(2028,12,0),IF(Mitarbeiter!$D180="",DATE(2028,12,0),Mitarbeiter!$D180),TODAY()),Einstellungen!$F$13:$F$67)))*N(Mitarbeiter!$E180)/IF(Einstellungen!$C$11="7 Tage",7,5),N('Ist-Stunden'!AN180)),MAX(IF(Einstellungen!$C$11="7 Tage",MAX(0,(MIN(DATE(2028,12,0),IF(Mitarbeiter!$D180="",DATE(2028,12,0),Mitarbeiter!$D180),TODAY()))-(MAX(DATE(2028,11,1),Mitarbeiter!$C180))+1),MAX(0,NETWORKDAYS(MAX(DATE(2028,11,1),Mitarbeiter!$C180),MIN(DATE(2028,12,0),IF(Mitarbeiter!$D180="",DATE(2028,12,0),Mitarbeiter!$D180),TODAY()),Einstellungen!$F$13:$F$67)))*N(Mitarbeiter!$E180)/IF(Einstellungen!$C$11="7 Tage",7,5),N('Ist-Stunden'!AN180)+(N(Krankheitstage!BM180)+N(Krankheitstage!BY180))*N($C180))))</f>
        <v/>
      </c>
      <c r="BS180" s="76">
        <f>IF($B180="",0,IF(Einstellungen!$C$10="Ja",MAX(IF(Einstellungen!$C$11="7 Tage",MAX(0,(MIN(DATE(2028,13,0),IF(Mitarbeiter!$D180="",DATE(2028,13,0),Mitarbeiter!$D180),TODAY()))-(MAX(DATE(2028,12,1),Mitarbeiter!$C180))+1),MAX(0,NETWORKDAYS(MAX(DATE(2028,12,1),Mitarbeiter!$C180),MIN(DATE(2028,13,0),IF(Mitarbeiter!$D180="",DATE(2028,13,0),Mitarbeiter!$D180),TODAY()),Einstellungen!$F$13:$F$67)))*N(Mitarbeiter!$E180)/IF(Einstellungen!$C$11="7 Tage",7,5),N('Ist-Stunden'!AO180)),MAX(IF(Einstellungen!$C$11="7 Tage",MAX(0,(MIN(DATE(2028,13,0),IF(Mitarbeiter!$D180="",DATE(2028,13,0),Mitarbeiter!$D180),TODAY()))-(MAX(DATE(2028,12,1),Mitarbeiter!$C180))+1),MAX(0,NETWORKDAYS(MAX(DATE(2028,12,1),Mitarbeiter!$C180),MIN(DATE(2028,13,0),IF(Mitarbeiter!$D180="",DATE(2028,13,0),Mitarbeiter!$D180),TODAY()),Einstellungen!$F$13:$F$67)))*N(Mitarbeiter!$E180)/IF(Einstellungen!$C$11="7 Tage",7,5),N('Ist-Stunden'!AO180)+(N(Krankheitstage!BN180)+N(Krankheitstage!BZ180))*N($C180))))</f>
        <v/>
      </c>
      <c r="BT180" s="76">
        <f>IF($B180="",0,IF(Einstellungen!$C$10="Ja",MAX(IF(Einstellungen!$C$11="7 Tage",MAX(0,(MIN(DATE(2029,2,0),IF(Mitarbeiter!$D180="",DATE(2029,2,0),Mitarbeiter!$D180),TODAY()))-(MAX(DATE(2029,1,1),Mitarbeiter!$C180))+1),MAX(0,NETWORKDAYS(MAX(DATE(2029,1,1),Mitarbeiter!$C180),MIN(DATE(2029,2,0),IF(Mitarbeiter!$D180="",DATE(2029,2,0),Mitarbeiter!$D180),TODAY()),Einstellungen!$F$13:$F$67)))*N(Mitarbeiter!$E180)/IF(Einstellungen!$C$11="7 Tage",7,5),N('Ist-Stunden'!AP180)),MAX(IF(Einstellungen!$C$11="7 Tage",MAX(0,(MIN(DATE(2029,2,0),IF(Mitarbeiter!$D180="",DATE(2029,2,0),Mitarbeiter!$D180),TODAY()))-(MAX(DATE(2029,1,1),Mitarbeiter!$C180))+1),MAX(0,NETWORKDAYS(MAX(DATE(2029,1,1),Mitarbeiter!$C180),MIN(DATE(2029,2,0),IF(Mitarbeiter!$D180="",DATE(2029,2,0),Mitarbeiter!$D180),TODAY()),Einstellungen!$F$13:$F$67)))*N(Mitarbeiter!$E180)/IF(Einstellungen!$C$11="7 Tage",7,5),N('Ist-Stunden'!AP180)+(N(Krankheitstage!CA180)+N(Krankheitstage!CM180))*N($C180))))</f>
        <v/>
      </c>
      <c r="BU180" s="76">
        <f>IF($B180="",0,IF(Einstellungen!$C$10="Ja",MAX(IF(Einstellungen!$C$11="7 Tage",MAX(0,(MIN(DATE(2029,3,0),IF(Mitarbeiter!$D180="",DATE(2029,3,0),Mitarbeiter!$D180),TODAY()))-(MAX(DATE(2029,2,1),Mitarbeiter!$C180))+1),MAX(0,NETWORKDAYS(MAX(DATE(2029,2,1),Mitarbeiter!$C180),MIN(DATE(2029,3,0),IF(Mitarbeiter!$D180="",DATE(2029,3,0),Mitarbeiter!$D180),TODAY()),Einstellungen!$F$13:$F$67)))*N(Mitarbeiter!$E180)/IF(Einstellungen!$C$11="7 Tage",7,5),N('Ist-Stunden'!AQ180)),MAX(IF(Einstellungen!$C$11="7 Tage",MAX(0,(MIN(DATE(2029,3,0),IF(Mitarbeiter!$D180="",DATE(2029,3,0),Mitarbeiter!$D180),TODAY()))-(MAX(DATE(2029,2,1),Mitarbeiter!$C180))+1),MAX(0,NETWORKDAYS(MAX(DATE(2029,2,1),Mitarbeiter!$C180),MIN(DATE(2029,3,0),IF(Mitarbeiter!$D180="",DATE(2029,3,0),Mitarbeiter!$D180),TODAY()),Einstellungen!$F$13:$F$67)))*N(Mitarbeiter!$E180)/IF(Einstellungen!$C$11="7 Tage",7,5),N('Ist-Stunden'!AQ180)+(N(Krankheitstage!CB180)+N(Krankheitstage!CN180))*N($C180))))</f>
        <v/>
      </c>
      <c r="BV180" s="76">
        <f>IF($B180="",0,IF(Einstellungen!$C$10="Ja",MAX(IF(Einstellungen!$C$11="7 Tage",MAX(0,(MIN(DATE(2029,4,0),IF(Mitarbeiter!$D180="",DATE(2029,4,0),Mitarbeiter!$D180),TODAY()))-(MAX(DATE(2029,3,1),Mitarbeiter!$C180))+1),MAX(0,NETWORKDAYS(MAX(DATE(2029,3,1),Mitarbeiter!$C180),MIN(DATE(2029,4,0),IF(Mitarbeiter!$D180="",DATE(2029,4,0),Mitarbeiter!$D180),TODAY()),Einstellungen!$F$13:$F$67)))*N(Mitarbeiter!$E180)/IF(Einstellungen!$C$11="7 Tage",7,5),N('Ist-Stunden'!AR180)),MAX(IF(Einstellungen!$C$11="7 Tage",MAX(0,(MIN(DATE(2029,4,0),IF(Mitarbeiter!$D180="",DATE(2029,4,0),Mitarbeiter!$D180),TODAY()))-(MAX(DATE(2029,3,1),Mitarbeiter!$C180))+1),MAX(0,NETWORKDAYS(MAX(DATE(2029,3,1),Mitarbeiter!$C180),MIN(DATE(2029,4,0),IF(Mitarbeiter!$D180="",DATE(2029,4,0),Mitarbeiter!$D180),TODAY()),Einstellungen!$F$13:$F$67)))*N(Mitarbeiter!$E180)/IF(Einstellungen!$C$11="7 Tage",7,5),N('Ist-Stunden'!AR180)+(N(Krankheitstage!CC180)+N(Krankheitstage!CO180))*N($C180))))</f>
        <v/>
      </c>
      <c r="BW180" s="76">
        <f>IF($B180="",0,IF(Einstellungen!$C$10="Ja",MAX(IF(Einstellungen!$C$11="7 Tage",MAX(0,(MIN(DATE(2029,5,0),IF(Mitarbeiter!$D180="",DATE(2029,5,0),Mitarbeiter!$D180),TODAY()))-(MAX(DATE(2029,4,1),Mitarbeiter!$C180))+1),MAX(0,NETWORKDAYS(MAX(DATE(2029,4,1),Mitarbeiter!$C180),MIN(DATE(2029,5,0),IF(Mitarbeiter!$D180="",DATE(2029,5,0),Mitarbeiter!$D180),TODAY()),Einstellungen!$F$13:$F$67)))*N(Mitarbeiter!$E180)/IF(Einstellungen!$C$11="7 Tage",7,5),N('Ist-Stunden'!AS180)),MAX(IF(Einstellungen!$C$11="7 Tage",MAX(0,(MIN(DATE(2029,5,0),IF(Mitarbeiter!$D180="",DATE(2029,5,0),Mitarbeiter!$D180),TODAY()))-(MAX(DATE(2029,4,1),Mitarbeiter!$C180))+1),MAX(0,NETWORKDAYS(MAX(DATE(2029,4,1),Mitarbeiter!$C180),MIN(DATE(2029,5,0),IF(Mitarbeiter!$D180="",DATE(2029,5,0),Mitarbeiter!$D180),TODAY()),Einstellungen!$F$13:$F$67)))*N(Mitarbeiter!$E180)/IF(Einstellungen!$C$11="7 Tage",7,5),N('Ist-Stunden'!AS180)+(N(Krankheitstage!CD180)+N(Krankheitstage!CP180))*N($C180))))</f>
        <v/>
      </c>
      <c r="BX180" s="76">
        <f>IF($B180="",0,IF(Einstellungen!$C$10="Ja",MAX(IF(Einstellungen!$C$11="7 Tage",MAX(0,(MIN(DATE(2029,6,0),IF(Mitarbeiter!$D180="",DATE(2029,6,0),Mitarbeiter!$D180),TODAY()))-(MAX(DATE(2029,5,1),Mitarbeiter!$C180))+1),MAX(0,NETWORKDAYS(MAX(DATE(2029,5,1),Mitarbeiter!$C180),MIN(DATE(2029,6,0),IF(Mitarbeiter!$D180="",DATE(2029,6,0),Mitarbeiter!$D180),TODAY()),Einstellungen!$F$13:$F$67)))*N(Mitarbeiter!$E180)/IF(Einstellungen!$C$11="7 Tage",7,5),N('Ist-Stunden'!AT180)),MAX(IF(Einstellungen!$C$11="7 Tage",MAX(0,(MIN(DATE(2029,6,0),IF(Mitarbeiter!$D180="",DATE(2029,6,0),Mitarbeiter!$D180),TODAY()))-(MAX(DATE(2029,5,1),Mitarbeiter!$C180))+1),MAX(0,NETWORKDAYS(MAX(DATE(2029,5,1),Mitarbeiter!$C180),MIN(DATE(2029,6,0),IF(Mitarbeiter!$D180="",DATE(2029,6,0),Mitarbeiter!$D180),TODAY()),Einstellungen!$F$13:$F$67)))*N(Mitarbeiter!$E180)/IF(Einstellungen!$C$11="7 Tage",7,5),N('Ist-Stunden'!AT180)+(N(Krankheitstage!CE180)+N(Krankheitstage!CQ180))*N($C180))))</f>
        <v/>
      </c>
      <c r="BY180" s="76">
        <f>IF($B180="",0,IF(Einstellungen!$C$10="Ja",MAX(IF(Einstellungen!$C$11="7 Tage",MAX(0,(MIN(DATE(2029,7,0),IF(Mitarbeiter!$D180="",DATE(2029,7,0),Mitarbeiter!$D180),TODAY()))-(MAX(DATE(2029,6,1),Mitarbeiter!$C180))+1),MAX(0,NETWORKDAYS(MAX(DATE(2029,6,1),Mitarbeiter!$C180),MIN(DATE(2029,7,0),IF(Mitarbeiter!$D180="",DATE(2029,7,0),Mitarbeiter!$D180),TODAY()),Einstellungen!$F$13:$F$67)))*N(Mitarbeiter!$E180)/IF(Einstellungen!$C$11="7 Tage",7,5),N('Ist-Stunden'!AU180)),MAX(IF(Einstellungen!$C$11="7 Tage",MAX(0,(MIN(DATE(2029,7,0),IF(Mitarbeiter!$D180="",DATE(2029,7,0),Mitarbeiter!$D180),TODAY()))-(MAX(DATE(2029,6,1),Mitarbeiter!$C180))+1),MAX(0,NETWORKDAYS(MAX(DATE(2029,6,1),Mitarbeiter!$C180),MIN(DATE(2029,7,0),IF(Mitarbeiter!$D180="",DATE(2029,7,0),Mitarbeiter!$D180),TODAY()),Einstellungen!$F$13:$F$67)))*N(Mitarbeiter!$E180)/IF(Einstellungen!$C$11="7 Tage",7,5),N('Ist-Stunden'!AU180)+(N(Krankheitstage!CF180)+N(Krankheitstage!CR180))*N($C180))))</f>
        <v/>
      </c>
      <c r="BZ180" s="76">
        <f>IF($B180="",0,IF(Einstellungen!$C$10="Ja",MAX(IF(Einstellungen!$C$11="7 Tage",MAX(0,(MIN(DATE(2029,8,0),IF(Mitarbeiter!$D180="",DATE(2029,8,0),Mitarbeiter!$D180),TODAY()))-(MAX(DATE(2029,7,1),Mitarbeiter!$C180))+1),MAX(0,NETWORKDAYS(MAX(DATE(2029,7,1),Mitarbeiter!$C180),MIN(DATE(2029,8,0),IF(Mitarbeiter!$D180="",DATE(2029,8,0),Mitarbeiter!$D180),TODAY()),Einstellungen!$F$13:$F$67)))*N(Mitarbeiter!$E180)/IF(Einstellungen!$C$11="7 Tage",7,5),N('Ist-Stunden'!AV180)),MAX(IF(Einstellungen!$C$11="7 Tage",MAX(0,(MIN(DATE(2029,8,0),IF(Mitarbeiter!$D180="",DATE(2029,8,0),Mitarbeiter!$D180),TODAY()))-(MAX(DATE(2029,7,1),Mitarbeiter!$C180))+1),MAX(0,NETWORKDAYS(MAX(DATE(2029,7,1),Mitarbeiter!$C180),MIN(DATE(2029,8,0),IF(Mitarbeiter!$D180="",DATE(2029,8,0),Mitarbeiter!$D180),TODAY()),Einstellungen!$F$13:$F$67)))*N(Mitarbeiter!$E180)/IF(Einstellungen!$C$11="7 Tage",7,5),N('Ist-Stunden'!AV180)+(N(Krankheitstage!CG180)+N(Krankheitstage!CS180))*N($C180))))</f>
        <v/>
      </c>
      <c r="CA180" s="76">
        <f>IF($B180="",0,IF(Einstellungen!$C$10="Ja",MAX(IF(Einstellungen!$C$11="7 Tage",MAX(0,(MIN(DATE(2029,9,0),IF(Mitarbeiter!$D180="",DATE(2029,9,0),Mitarbeiter!$D180),TODAY()))-(MAX(DATE(2029,8,1),Mitarbeiter!$C180))+1),MAX(0,NETWORKDAYS(MAX(DATE(2029,8,1),Mitarbeiter!$C180),MIN(DATE(2029,9,0),IF(Mitarbeiter!$D180="",DATE(2029,9,0),Mitarbeiter!$D180),TODAY()),Einstellungen!$F$13:$F$67)))*N(Mitarbeiter!$E180)/IF(Einstellungen!$C$11="7 Tage",7,5),N('Ist-Stunden'!AW180)),MAX(IF(Einstellungen!$C$11="7 Tage",MAX(0,(MIN(DATE(2029,9,0),IF(Mitarbeiter!$D180="",DATE(2029,9,0),Mitarbeiter!$D180),TODAY()))-(MAX(DATE(2029,8,1),Mitarbeiter!$C180))+1),MAX(0,NETWORKDAYS(MAX(DATE(2029,8,1),Mitarbeiter!$C180),MIN(DATE(2029,9,0),IF(Mitarbeiter!$D180="",DATE(2029,9,0),Mitarbeiter!$D180),TODAY()),Einstellungen!$F$13:$F$67)))*N(Mitarbeiter!$E180)/IF(Einstellungen!$C$11="7 Tage",7,5),N('Ist-Stunden'!AW180)+(N(Krankheitstage!CH180)+N(Krankheitstage!CT180))*N($C180))))</f>
        <v/>
      </c>
      <c r="CB180" s="76">
        <f>IF($B180="",0,IF(Einstellungen!$C$10="Ja",MAX(IF(Einstellungen!$C$11="7 Tage",MAX(0,(MIN(DATE(2029,10,0),IF(Mitarbeiter!$D180="",DATE(2029,10,0),Mitarbeiter!$D180),TODAY()))-(MAX(DATE(2029,9,1),Mitarbeiter!$C180))+1),MAX(0,NETWORKDAYS(MAX(DATE(2029,9,1),Mitarbeiter!$C180),MIN(DATE(2029,10,0),IF(Mitarbeiter!$D180="",DATE(2029,10,0),Mitarbeiter!$D180),TODAY()),Einstellungen!$F$13:$F$67)))*N(Mitarbeiter!$E180)/IF(Einstellungen!$C$11="7 Tage",7,5),N('Ist-Stunden'!AX180)),MAX(IF(Einstellungen!$C$11="7 Tage",MAX(0,(MIN(DATE(2029,10,0),IF(Mitarbeiter!$D180="",DATE(2029,10,0),Mitarbeiter!$D180),TODAY()))-(MAX(DATE(2029,9,1),Mitarbeiter!$C180))+1),MAX(0,NETWORKDAYS(MAX(DATE(2029,9,1),Mitarbeiter!$C180),MIN(DATE(2029,10,0),IF(Mitarbeiter!$D180="",DATE(2029,10,0),Mitarbeiter!$D180),TODAY()),Einstellungen!$F$13:$F$67)))*N(Mitarbeiter!$E180)/IF(Einstellungen!$C$11="7 Tage",7,5),N('Ist-Stunden'!AX180)+(N(Krankheitstage!CI180)+N(Krankheitstage!CU180))*N($C180))))</f>
        <v/>
      </c>
      <c r="CC180" s="76">
        <f>IF($B180="",0,IF(Einstellungen!$C$10="Ja",MAX(IF(Einstellungen!$C$11="7 Tage",MAX(0,(MIN(DATE(2029,11,0),IF(Mitarbeiter!$D180="",DATE(2029,11,0),Mitarbeiter!$D180),TODAY()))-(MAX(DATE(2029,10,1),Mitarbeiter!$C180))+1),MAX(0,NETWORKDAYS(MAX(DATE(2029,10,1),Mitarbeiter!$C180),MIN(DATE(2029,11,0),IF(Mitarbeiter!$D180="",DATE(2029,11,0),Mitarbeiter!$D180),TODAY()),Einstellungen!$F$13:$F$67)))*N(Mitarbeiter!$E180)/IF(Einstellungen!$C$11="7 Tage",7,5),N('Ist-Stunden'!AY180)),MAX(IF(Einstellungen!$C$11="7 Tage",MAX(0,(MIN(DATE(2029,11,0),IF(Mitarbeiter!$D180="",DATE(2029,11,0),Mitarbeiter!$D180),TODAY()))-(MAX(DATE(2029,10,1),Mitarbeiter!$C180))+1),MAX(0,NETWORKDAYS(MAX(DATE(2029,10,1),Mitarbeiter!$C180),MIN(DATE(2029,11,0),IF(Mitarbeiter!$D180="",DATE(2029,11,0),Mitarbeiter!$D180),TODAY()),Einstellungen!$F$13:$F$67)))*N(Mitarbeiter!$E180)/IF(Einstellungen!$C$11="7 Tage",7,5),N('Ist-Stunden'!AY180)+(N(Krankheitstage!CJ180)+N(Krankheitstage!CV180))*N($C180))))</f>
        <v/>
      </c>
      <c r="CD180" s="76">
        <f>IF($B180="",0,IF(Einstellungen!$C$10="Ja",MAX(IF(Einstellungen!$C$11="7 Tage",MAX(0,(MIN(DATE(2029,12,0),IF(Mitarbeiter!$D180="",DATE(2029,12,0),Mitarbeiter!$D180),TODAY()))-(MAX(DATE(2029,11,1),Mitarbeiter!$C180))+1),MAX(0,NETWORKDAYS(MAX(DATE(2029,11,1),Mitarbeiter!$C180),MIN(DATE(2029,12,0),IF(Mitarbeiter!$D180="",DATE(2029,12,0),Mitarbeiter!$D180),TODAY()),Einstellungen!$F$13:$F$67)))*N(Mitarbeiter!$E180)/IF(Einstellungen!$C$11="7 Tage",7,5),N('Ist-Stunden'!AZ180)),MAX(IF(Einstellungen!$C$11="7 Tage",MAX(0,(MIN(DATE(2029,12,0),IF(Mitarbeiter!$D180="",DATE(2029,12,0),Mitarbeiter!$D180),TODAY()))-(MAX(DATE(2029,11,1),Mitarbeiter!$C180))+1),MAX(0,NETWORKDAYS(MAX(DATE(2029,11,1),Mitarbeiter!$C180),MIN(DATE(2029,12,0),IF(Mitarbeiter!$D180="",DATE(2029,12,0),Mitarbeiter!$D180),TODAY()),Einstellungen!$F$13:$F$67)))*N(Mitarbeiter!$E180)/IF(Einstellungen!$C$11="7 Tage",7,5),N('Ist-Stunden'!AZ180)+(N(Krankheitstage!CK180)+N(Krankheitstage!CW180))*N($C180))))</f>
        <v/>
      </c>
      <c r="CE180" s="76">
        <f>IF($B180="",0,IF(Einstellungen!$C$10="Ja",MAX(IF(Einstellungen!$C$11="7 Tage",MAX(0,(MIN(DATE(2029,13,0),IF(Mitarbeiter!$D180="",DATE(2029,13,0),Mitarbeiter!$D180),TODAY()))-(MAX(DATE(2029,12,1),Mitarbeiter!$C180))+1),MAX(0,NETWORKDAYS(MAX(DATE(2029,12,1),Mitarbeiter!$C180),MIN(DATE(2029,13,0),IF(Mitarbeiter!$D180="",DATE(2029,13,0),Mitarbeiter!$D180),TODAY()),Einstellungen!$F$13:$F$67)))*N(Mitarbeiter!$E180)/IF(Einstellungen!$C$11="7 Tage",7,5),N('Ist-Stunden'!BA180)),MAX(IF(Einstellungen!$C$11="7 Tage",MAX(0,(MIN(DATE(2029,13,0),IF(Mitarbeiter!$D180="",DATE(2029,13,0),Mitarbeiter!$D180),TODAY()))-(MAX(DATE(2029,12,1),Mitarbeiter!$C180))+1),MAX(0,NETWORKDAYS(MAX(DATE(2029,12,1),Mitarbeiter!$C180),MIN(DATE(2029,13,0),IF(Mitarbeiter!$D180="",DATE(2029,13,0),Mitarbeiter!$D180),TODAY()),Einstellungen!$F$13:$F$67)))*N(Mitarbeiter!$E180)/IF(Einstellungen!$C$11="7 Tage",7,5),N('Ist-Stunden'!BA180)+(N(Krankheitstage!CL180)+N(Krankheitstage!CX180))*N($C180))))</f>
        <v/>
      </c>
      <c r="CF180" s="76">
        <f>IF($B180="",0,IF(Einstellungen!$C$10="Ja",MAX(IF(Einstellungen!$C$11="7 Tage",MAX(0,(MIN(DATE(2030,2,0),IF(Mitarbeiter!$D180="",DATE(2030,2,0),Mitarbeiter!$D180),TODAY()))-(MAX(DATE(2030,1,1),Mitarbeiter!$C180))+1),MAX(0,NETWORKDAYS(MAX(DATE(2030,1,1),Mitarbeiter!$C180),MIN(DATE(2030,2,0),IF(Mitarbeiter!$D180="",DATE(2030,2,0),Mitarbeiter!$D180),TODAY()),Einstellungen!$F$13:$F$67)))*N(Mitarbeiter!$E180)/IF(Einstellungen!$C$11="7 Tage",7,5),N('Ist-Stunden'!BB180)),MAX(IF(Einstellungen!$C$11="7 Tage",MAX(0,(MIN(DATE(2030,2,0),IF(Mitarbeiter!$D180="",DATE(2030,2,0),Mitarbeiter!$D180),TODAY()))-(MAX(DATE(2030,1,1),Mitarbeiter!$C180))+1),MAX(0,NETWORKDAYS(MAX(DATE(2030,1,1),Mitarbeiter!$C180),MIN(DATE(2030,2,0),IF(Mitarbeiter!$D180="",DATE(2030,2,0),Mitarbeiter!$D180),TODAY()),Einstellungen!$F$13:$F$67)))*N(Mitarbeiter!$E180)/IF(Einstellungen!$C$11="7 Tage",7,5),N('Ist-Stunden'!BB180)+(N(Krankheitstage!CY180)+N(Krankheitstage!DK180))*N($C180))))</f>
        <v/>
      </c>
      <c r="CG180" s="76">
        <f>IF($B180="",0,IF(Einstellungen!$C$10="Ja",MAX(IF(Einstellungen!$C$11="7 Tage",MAX(0,(MIN(DATE(2030,3,0),IF(Mitarbeiter!$D180="",DATE(2030,3,0),Mitarbeiter!$D180),TODAY()))-(MAX(DATE(2030,2,1),Mitarbeiter!$C180))+1),MAX(0,NETWORKDAYS(MAX(DATE(2030,2,1),Mitarbeiter!$C180),MIN(DATE(2030,3,0),IF(Mitarbeiter!$D180="",DATE(2030,3,0),Mitarbeiter!$D180),TODAY()),Einstellungen!$F$13:$F$67)))*N(Mitarbeiter!$E180)/IF(Einstellungen!$C$11="7 Tage",7,5),N('Ist-Stunden'!BC180)),MAX(IF(Einstellungen!$C$11="7 Tage",MAX(0,(MIN(DATE(2030,3,0),IF(Mitarbeiter!$D180="",DATE(2030,3,0),Mitarbeiter!$D180),TODAY()))-(MAX(DATE(2030,2,1),Mitarbeiter!$C180))+1),MAX(0,NETWORKDAYS(MAX(DATE(2030,2,1),Mitarbeiter!$C180),MIN(DATE(2030,3,0),IF(Mitarbeiter!$D180="",DATE(2030,3,0),Mitarbeiter!$D180),TODAY()),Einstellungen!$F$13:$F$67)))*N(Mitarbeiter!$E180)/IF(Einstellungen!$C$11="7 Tage",7,5),N('Ist-Stunden'!BC180)+(N(Krankheitstage!CZ180)+N(Krankheitstage!DL180))*N($C180))))</f>
        <v/>
      </c>
      <c r="CH180" s="76">
        <f>IF($B180="",0,IF(Einstellungen!$C$10="Ja",MAX(IF(Einstellungen!$C$11="7 Tage",MAX(0,(MIN(DATE(2030,4,0),IF(Mitarbeiter!$D180="",DATE(2030,4,0),Mitarbeiter!$D180),TODAY()))-(MAX(DATE(2030,3,1),Mitarbeiter!$C180))+1),MAX(0,NETWORKDAYS(MAX(DATE(2030,3,1),Mitarbeiter!$C180),MIN(DATE(2030,4,0),IF(Mitarbeiter!$D180="",DATE(2030,4,0),Mitarbeiter!$D180),TODAY()),Einstellungen!$F$13:$F$67)))*N(Mitarbeiter!$E180)/IF(Einstellungen!$C$11="7 Tage",7,5),N('Ist-Stunden'!BD180)),MAX(IF(Einstellungen!$C$11="7 Tage",MAX(0,(MIN(DATE(2030,4,0),IF(Mitarbeiter!$D180="",DATE(2030,4,0),Mitarbeiter!$D180),TODAY()))-(MAX(DATE(2030,3,1),Mitarbeiter!$C180))+1),MAX(0,NETWORKDAYS(MAX(DATE(2030,3,1),Mitarbeiter!$C180),MIN(DATE(2030,4,0),IF(Mitarbeiter!$D180="",DATE(2030,4,0),Mitarbeiter!$D180),TODAY()),Einstellungen!$F$13:$F$67)))*N(Mitarbeiter!$E180)/IF(Einstellungen!$C$11="7 Tage",7,5),N('Ist-Stunden'!BD180)+(N(Krankheitstage!DA180)+N(Krankheitstage!DM180))*N($C180))))</f>
        <v/>
      </c>
      <c r="CI180" s="76">
        <f>IF($B180="",0,IF(Einstellungen!$C$10="Ja",MAX(IF(Einstellungen!$C$11="7 Tage",MAX(0,(MIN(DATE(2030,5,0),IF(Mitarbeiter!$D180="",DATE(2030,5,0),Mitarbeiter!$D180),TODAY()))-(MAX(DATE(2030,4,1),Mitarbeiter!$C180))+1),MAX(0,NETWORKDAYS(MAX(DATE(2030,4,1),Mitarbeiter!$C180),MIN(DATE(2030,5,0),IF(Mitarbeiter!$D180="",DATE(2030,5,0),Mitarbeiter!$D180),TODAY()),Einstellungen!$F$13:$F$67)))*N(Mitarbeiter!$E180)/IF(Einstellungen!$C$11="7 Tage",7,5),N('Ist-Stunden'!BE180)),MAX(IF(Einstellungen!$C$11="7 Tage",MAX(0,(MIN(DATE(2030,5,0),IF(Mitarbeiter!$D180="",DATE(2030,5,0),Mitarbeiter!$D180),TODAY()))-(MAX(DATE(2030,4,1),Mitarbeiter!$C180))+1),MAX(0,NETWORKDAYS(MAX(DATE(2030,4,1),Mitarbeiter!$C180),MIN(DATE(2030,5,0),IF(Mitarbeiter!$D180="",DATE(2030,5,0),Mitarbeiter!$D180),TODAY()),Einstellungen!$F$13:$F$67)))*N(Mitarbeiter!$E180)/IF(Einstellungen!$C$11="7 Tage",7,5),N('Ist-Stunden'!BE180)+(N(Krankheitstage!DB180)+N(Krankheitstage!DN180))*N($C180))))</f>
        <v/>
      </c>
      <c r="CJ180" s="76">
        <f>IF($B180="",0,IF(Einstellungen!$C$10="Ja",MAX(IF(Einstellungen!$C$11="7 Tage",MAX(0,(MIN(DATE(2030,6,0),IF(Mitarbeiter!$D180="",DATE(2030,6,0),Mitarbeiter!$D180),TODAY()))-(MAX(DATE(2030,5,1),Mitarbeiter!$C180))+1),MAX(0,NETWORKDAYS(MAX(DATE(2030,5,1),Mitarbeiter!$C180),MIN(DATE(2030,6,0),IF(Mitarbeiter!$D180="",DATE(2030,6,0),Mitarbeiter!$D180),TODAY()),Einstellungen!$F$13:$F$67)))*N(Mitarbeiter!$E180)/IF(Einstellungen!$C$11="7 Tage",7,5),N('Ist-Stunden'!BF180)),MAX(IF(Einstellungen!$C$11="7 Tage",MAX(0,(MIN(DATE(2030,6,0),IF(Mitarbeiter!$D180="",DATE(2030,6,0),Mitarbeiter!$D180),TODAY()))-(MAX(DATE(2030,5,1),Mitarbeiter!$C180))+1),MAX(0,NETWORKDAYS(MAX(DATE(2030,5,1),Mitarbeiter!$C180),MIN(DATE(2030,6,0),IF(Mitarbeiter!$D180="",DATE(2030,6,0),Mitarbeiter!$D180),TODAY()),Einstellungen!$F$13:$F$67)))*N(Mitarbeiter!$E180)/IF(Einstellungen!$C$11="7 Tage",7,5),N('Ist-Stunden'!BF180)+(N(Krankheitstage!DC180)+N(Krankheitstage!DO180))*N($C180))))</f>
        <v/>
      </c>
      <c r="CK180" s="76">
        <f>IF($B180="",0,IF(Einstellungen!$C$10="Ja",MAX(IF(Einstellungen!$C$11="7 Tage",MAX(0,(MIN(DATE(2030,7,0),IF(Mitarbeiter!$D180="",DATE(2030,7,0),Mitarbeiter!$D180),TODAY()))-(MAX(DATE(2030,6,1),Mitarbeiter!$C180))+1),MAX(0,NETWORKDAYS(MAX(DATE(2030,6,1),Mitarbeiter!$C180),MIN(DATE(2030,7,0),IF(Mitarbeiter!$D180="",DATE(2030,7,0),Mitarbeiter!$D180),TODAY()),Einstellungen!$F$13:$F$67)))*N(Mitarbeiter!$E180)/IF(Einstellungen!$C$11="7 Tage",7,5),N('Ist-Stunden'!BG180)),MAX(IF(Einstellungen!$C$11="7 Tage",MAX(0,(MIN(DATE(2030,7,0),IF(Mitarbeiter!$D180="",DATE(2030,7,0),Mitarbeiter!$D180),TODAY()))-(MAX(DATE(2030,6,1),Mitarbeiter!$C180))+1),MAX(0,NETWORKDAYS(MAX(DATE(2030,6,1),Mitarbeiter!$C180),MIN(DATE(2030,7,0),IF(Mitarbeiter!$D180="",DATE(2030,7,0),Mitarbeiter!$D180),TODAY()),Einstellungen!$F$13:$F$67)))*N(Mitarbeiter!$E180)/IF(Einstellungen!$C$11="7 Tage",7,5),N('Ist-Stunden'!BG180)+(N(Krankheitstage!DD180)+N(Krankheitstage!DP180))*N($C180))))</f>
        <v/>
      </c>
      <c r="CL180" s="76">
        <f>IF($B180="",0,IF(Einstellungen!$C$10="Ja",MAX(IF(Einstellungen!$C$11="7 Tage",MAX(0,(MIN(DATE(2030,8,0),IF(Mitarbeiter!$D180="",DATE(2030,8,0),Mitarbeiter!$D180),TODAY()))-(MAX(DATE(2030,7,1),Mitarbeiter!$C180))+1),MAX(0,NETWORKDAYS(MAX(DATE(2030,7,1),Mitarbeiter!$C180),MIN(DATE(2030,8,0),IF(Mitarbeiter!$D180="",DATE(2030,8,0),Mitarbeiter!$D180),TODAY()),Einstellungen!$F$13:$F$67)))*N(Mitarbeiter!$E180)/IF(Einstellungen!$C$11="7 Tage",7,5),N('Ist-Stunden'!BH180)),MAX(IF(Einstellungen!$C$11="7 Tage",MAX(0,(MIN(DATE(2030,8,0),IF(Mitarbeiter!$D180="",DATE(2030,8,0),Mitarbeiter!$D180),TODAY()))-(MAX(DATE(2030,7,1),Mitarbeiter!$C180))+1),MAX(0,NETWORKDAYS(MAX(DATE(2030,7,1),Mitarbeiter!$C180),MIN(DATE(2030,8,0),IF(Mitarbeiter!$D180="",DATE(2030,8,0),Mitarbeiter!$D180),TODAY()),Einstellungen!$F$13:$F$67)))*N(Mitarbeiter!$E180)/IF(Einstellungen!$C$11="7 Tage",7,5),N('Ist-Stunden'!BH180)+(N(Krankheitstage!DE180)+N(Krankheitstage!DQ180))*N($C180))))</f>
        <v/>
      </c>
      <c r="CM180" s="76">
        <f>IF($B180="",0,IF(Einstellungen!$C$10="Ja",MAX(IF(Einstellungen!$C$11="7 Tage",MAX(0,(MIN(DATE(2030,9,0),IF(Mitarbeiter!$D180="",DATE(2030,9,0),Mitarbeiter!$D180),TODAY()))-(MAX(DATE(2030,8,1),Mitarbeiter!$C180))+1),MAX(0,NETWORKDAYS(MAX(DATE(2030,8,1),Mitarbeiter!$C180),MIN(DATE(2030,9,0),IF(Mitarbeiter!$D180="",DATE(2030,9,0),Mitarbeiter!$D180),TODAY()),Einstellungen!$F$13:$F$67)))*N(Mitarbeiter!$E180)/IF(Einstellungen!$C$11="7 Tage",7,5),N('Ist-Stunden'!BI180)),MAX(IF(Einstellungen!$C$11="7 Tage",MAX(0,(MIN(DATE(2030,9,0),IF(Mitarbeiter!$D180="",DATE(2030,9,0),Mitarbeiter!$D180),TODAY()))-(MAX(DATE(2030,8,1),Mitarbeiter!$C180))+1),MAX(0,NETWORKDAYS(MAX(DATE(2030,8,1),Mitarbeiter!$C180),MIN(DATE(2030,9,0),IF(Mitarbeiter!$D180="",DATE(2030,9,0),Mitarbeiter!$D180),TODAY()),Einstellungen!$F$13:$F$67)))*N(Mitarbeiter!$E180)/IF(Einstellungen!$C$11="7 Tage",7,5),N('Ist-Stunden'!BI180)+(N(Krankheitstage!DF180)+N(Krankheitstage!DR180))*N($C180))))</f>
        <v/>
      </c>
      <c r="CN180" s="76">
        <f>IF($B180="",0,IF(Einstellungen!$C$10="Ja",MAX(IF(Einstellungen!$C$11="7 Tage",MAX(0,(MIN(DATE(2030,10,0),IF(Mitarbeiter!$D180="",DATE(2030,10,0),Mitarbeiter!$D180),TODAY()))-(MAX(DATE(2030,9,1),Mitarbeiter!$C180))+1),MAX(0,NETWORKDAYS(MAX(DATE(2030,9,1),Mitarbeiter!$C180),MIN(DATE(2030,10,0),IF(Mitarbeiter!$D180="",DATE(2030,10,0),Mitarbeiter!$D180),TODAY()),Einstellungen!$F$13:$F$67)))*N(Mitarbeiter!$E180)/IF(Einstellungen!$C$11="7 Tage",7,5),N('Ist-Stunden'!BJ180)),MAX(IF(Einstellungen!$C$11="7 Tage",MAX(0,(MIN(DATE(2030,10,0),IF(Mitarbeiter!$D180="",DATE(2030,10,0),Mitarbeiter!$D180),TODAY()))-(MAX(DATE(2030,9,1),Mitarbeiter!$C180))+1),MAX(0,NETWORKDAYS(MAX(DATE(2030,9,1),Mitarbeiter!$C180),MIN(DATE(2030,10,0),IF(Mitarbeiter!$D180="",DATE(2030,10,0),Mitarbeiter!$D180),TODAY()),Einstellungen!$F$13:$F$67)))*N(Mitarbeiter!$E180)/IF(Einstellungen!$C$11="7 Tage",7,5),N('Ist-Stunden'!BJ180)+(N(Krankheitstage!DG180)+N(Krankheitstage!DS180))*N($C180))))</f>
        <v/>
      </c>
      <c r="CO180" s="76">
        <f>IF($B180="",0,IF(Einstellungen!$C$10="Ja",MAX(IF(Einstellungen!$C$11="7 Tage",MAX(0,(MIN(DATE(2030,11,0),IF(Mitarbeiter!$D180="",DATE(2030,11,0),Mitarbeiter!$D180),TODAY()))-(MAX(DATE(2030,10,1),Mitarbeiter!$C180))+1),MAX(0,NETWORKDAYS(MAX(DATE(2030,10,1),Mitarbeiter!$C180),MIN(DATE(2030,11,0),IF(Mitarbeiter!$D180="",DATE(2030,11,0),Mitarbeiter!$D180),TODAY()),Einstellungen!$F$13:$F$67)))*N(Mitarbeiter!$E180)/IF(Einstellungen!$C$11="7 Tage",7,5),N('Ist-Stunden'!BK180)),MAX(IF(Einstellungen!$C$11="7 Tage",MAX(0,(MIN(DATE(2030,11,0),IF(Mitarbeiter!$D180="",DATE(2030,11,0),Mitarbeiter!$D180),TODAY()))-(MAX(DATE(2030,10,1),Mitarbeiter!$C180))+1),MAX(0,NETWORKDAYS(MAX(DATE(2030,10,1),Mitarbeiter!$C180),MIN(DATE(2030,11,0),IF(Mitarbeiter!$D180="",DATE(2030,11,0),Mitarbeiter!$D180),TODAY()),Einstellungen!$F$13:$F$67)))*N(Mitarbeiter!$E180)/IF(Einstellungen!$C$11="7 Tage",7,5),N('Ist-Stunden'!BK180)+(N(Krankheitstage!DH180)+N(Krankheitstage!DT180))*N($C180))))</f>
        <v/>
      </c>
      <c r="CP180" s="76">
        <f>IF($B180="",0,IF(Einstellungen!$C$10="Ja",MAX(IF(Einstellungen!$C$11="7 Tage",MAX(0,(MIN(DATE(2030,12,0),IF(Mitarbeiter!$D180="",DATE(2030,12,0),Mitarbeiter!$D180),TODAY()))-(MAX(DATE(2030,11,1),Mitarbeiter!$C180))+1),MAX(0,NETWORKDAYS(MAX(DATE(2030,11,1),Mitarbeiter!$C180),MIN(DATE(2030,12,0),IF(Mitarbeiter!$D180="",DATE(2030,12,0),Mitarbeiter!$D180),TODAY()),Einstellungen!$F$13:$F$67)))*N(Mitarbeiter!$E180)/IF(Einstellungen!$C$11="7 Tage",7,5),N('Ist-Stunden'!BL180)),MAX(IF(Einstellungen!$C$11="7 Tage",MAX(0,(MIN(DATE(2030,12,0),IF(Mitarbeiter!$D180="",DATE(2030,12,0),Mitarbeiter!$D180),TODAY()))-(MAX(DATE(2030,11,1),Mitarbeiter!$C180))+1),MAX(0,NETWORKDAYS(MAX(DATE(2030,11,1),Mitarbeiter!$C180),MIN(DATE(2030,12,0),IF(Mitarbeiter!$D180="",DATE(2030,12,0),Mitarbeiter!$D180),TODAY()),Einstellungen!$F$13:$F$67)))*N(Mitarbeiter!$E180)/IF(Einstellungen!$C$11="7 Tage",7,5),N('Ist-Stunden'!BL180)+(N(Krankheitstage!DI180)+N(Krankheitstage!DU180))*N($C180))))</f>
        <v/>
      </c>
      <c r="CQ180" s="76">
        <f>IF($B180="",0,IF(Einstellungen!$C$10="Ja",MAX(IF(Einstellungen!$C$11="7 Tage",MAX(0,(MIN(DATE(2030,13,0),IF(Mitarbeiter!$D180="",DATE(2030,13,0),Mitarbeiter!$D180),TODAY()))-(MAX(DATE(2030,12,1),Mitarbeiter!$C180))+1),MAX(0,NETWORKDAYS(MAX(DATE(2030,12,1),Mitarbeiter!$C180),MIN(DATE(2030,13,0),IF(Mitarbeiter!$D180="",DATE(2030,13,0),Mitarbeiter!$D180),TODAY()),Einstellungen!$F$13:$F$67)))*N(Mitarbeiter!$E180)/IF(Einstellungen!$C$11="7 Tage",7,5),N('Ist-Stunden'!BM180)),MAX(IF(Einstellungen!$C$11="7 Tage",MAX(0,(MIN(DATE(2030,13,0),IF(Mitarbeiter!$D180="",DATE(2030,13,0),Mitarbeiter!$D180),TODAY()))-(MAX(DATE(2030,12,1),Mitarbeiter!$C180))+1),MAX(0,NETWORKDAYS(MAX(DATE(2030,12,1),Mitarbeiter!$C180),MIN(DATE(2030,13,0),IF(Mitarbeiter!$D180="",DATE(2030,13,0),Mitarbeiter!$D180),TODAY()),Einstellungen!$F$13:$F$67)))*N(Mitarbeiter!$E180)/IF(Einstellungen!$C$11="7 Tage",7,5),N('Ist-Stunden'!BM180)+(N(Krankheitstage!DJ180)+N(Krankheitstage!DV180))*N($C180))))</f>
        <v/>
      </c>
    </row>
    <row r="181">
      <c r="A181" s="73">
        <f>IF(Mitarbeiter!B181="","",Mitarbeiter!A181)</f>
        <v/>
      </c>
      <c r="B181" s="6">
        <f>IF(Mitarbeiter!B181="","",Mitarbeiter!B181)</f>
        <v/>
      </c>
      <c r="C181" s="74">
        <f>IF(Mitarbeiter!B181="","",Mitarbeiter!F181)</f>
        <v/>
      </c>
      <c r="D181" s="75">
        <f>N(INDEX(Krankheitstage!$G181:$DV181,1,(Einstellungen!$C$3-2026)*24+1))</f>
        <v/>
      </c>
      <c r="E181" s="75">
        <f>N(INDEX(Krankheitstage!$G181:$DV181,1,(Einstellungen!$C$3-2026)*24+2))</f>
        <v/>
      </c>
      <c r="F181" s="75">
        <f>N(INDEX(Krankheitstage!$G181:$DV181,1,(Einstellungen!$C$3-2026)*24+3))</f>
        <v/>
      </c>
      <c r="G181" s="75">
        <f>N(INDEX(Krankheitstage!$G181:$DV181,1,(Einstellungen!$C$3-2026)*24+4))</f>
        <v/>
      </c>
      <c r="H181" s="75">
        <f>N(INDEX(Krankheitstage!$G181:$DV181,1,(Einstellungen!$C$3-2026)*24+5))</f>
        <v/>
      </c>
      <c r="I181" s="75">
        <f>N(INDEX(Krankheitstage!$G181:$DV181,1,(Einstellungen!$C$3-2026)*24+6))</f>
        <v/>
      </c>
      <c r="J181" s="75">
        <f>N(INDEX(Krankheitstage!$G181:$DV181,1,(Einstellungen!$C$3-2026)*24+7))</f>
        <v/>
      </c>
      <c r="K181" s="75">
        <f>N(INDEX(Krankheitstage!$G181:$DV181,1,(Einstellungen!$C$3-2026)*24+8))</f>
        <v/>
      </c>
      <c r="L181" s="75">
        <f>N(INDEX(Krankheitstage!$G181:$DV181,1,(Einstellungen!$C$3-2026)*24+9))</f>
        <v/>
      </c>
      <c r="M181" s="75">
        <f>N(INDEX(Krankheitstage!$G181:$DV181,1,(Einstellungen!$C$3-2026)*24+10))</f>
        <v/>
      </c>
      <c r="N181" s="75">
        <f>N(INDEX(Krankheitstage!$G181:$DV181,1,(Einstellungen!$C$3-2026)*24+11))</f>
        <v/>
      </c>
      <c r="O181" s="75">
        <f>N(INDEX(Krankheitstage!$G181:$DV181,1,(Einstellungen!$C$3-2026)*24+12))</f>
        <v/>
      </c>
      <c r="P181" s="75">
        <f>IF($B181="","",SUM(D181:O181))</f>
        <v/>
      </c>
      <c r="Q181" s="75">
        <f>N(INDEX(Krankheitstage!$G181:$DV181,1,(Einstellungen!$C$3-2026)*24+13))</f>
        <v/>
      </c>
      <c r="R181" s="75">
        <f>N(INDEX(Krankheitstage!$G181:$DV181,1,(Einstellungen!$C$3-2026)*24+14))</f>
        <v/>
      </c>
      <c r="S181" s="75">
        <f>N(INDEX(Krankheitstage!$G181:$DV181,1,(Einstellungen!$C$3-2026)*24+15))</f>
        <v/>
      </c>
      <c r="T181" s="75">
        <f>N(INDEX(Krankheitstage!$G181:$DV181,1,(Einstellungen!$C$3-2026)*24+16))</f>
        <v/>
      </c>
      <c r="U181" s="75">
        <f>N(INDEX(Krankheitstage!$G181:$DV181,1,(Einstellungen!$C$3-2026)*24+17))</f>
        <v/>
      </c>
      <c r="V181" s="75">
        <f>N(INDEX(Krankheitstage!$G181:$DV181,1,(Einstellungen!$C$3-2026)*24+18))</f>
        <v/>
      </c>
      <c r="W181" s="75">
        <f>N(INDEX(Krankheitstage!$G181:$DV181,1,(Einstellungen!$C$3-2026)*24+19))</f>
        <v/>
      </c>
      <c r="X181" s="75">
        <f>N(INDEX(Krankheitstage!$G181:$DV181,1,(Einstellungen!$C$3-2026)*24+20))</f>
        <v/>
      </c>
      <c r="Y181" s="75">
        <f>N(INDEX(Krankheitstage!$G181:$DV181,1,(Einstellungen!$C$3-2026)*24+21))</f>
        <v/>
      </c>
      <c r="Z181" s="75">
        <f>N(INDEX(Krankheitstage!$G181:$DV181,1,(Einstellungen!$C$3-2026)*24+22))</f>
        <v/>
      </c>
      <c r="AA181" s="75">
        <f>N(INDEX(Krankheitstage!$G181:$DV181,1,(Einstellungen!$C$3-2026)*24+23))</f>
        <v/>
      </c>
      <c r="AB181" s="75">
        <f>N(INDEX(Krankheitstage!$G181:$DV181,1,(Einstellungen!$C$3-2026)*24+24))</f>
        <v/>
      </c>
      <c r="AC181" s="75">
        <f>IF($B181="","",SUM(Q181:AB181))</f>
        <v/>
      </c>
      <c r="AD181" s="75">
        <f>IF($B181="","",SUM(P181,AC181))</f>
        <v/>
      </c>
      <c r="AE181" s="76">
        <f>IF($B181="","",AD181*N(C181))</f>
        <v/>
      </c>
      <c r="AF181" s="75">
        <f>IF($B181="","",Krankheitstage!E181)</f>
        <v/>
      </c>
      <c r="AG181" s="76">
        <f>IF($B181="","",AF181*N(C181))</f>
        <v/>
      </c>
      <c r="AH181" s="76">
        <f>IF($B181="","",INDEX($AJ181:$CQ181,1,(Einstellungen!$C$3-2026)*12+1)+INDEX($AJ181:$CQ181,1,(Einstellungen!$C$3-2026)*12+2)+INDEX($AJ181:$CQ181,1,(Einstellungen!$C$3-2026)*12+3)+INDEX($AJ181:$CQ181,1,(Einstellungen!$C$3-2026)*12+4)+INDEX($AJ181:$CQ181,1,(Einstellungen!$C$3-2026)*12+5)+INDEX($AJ181:$CQ181,1,(Einstellungen!$C$3-2026)*12+6)+INDEX($AJ181:$CQ181,1,(Einstellungen!$C$3-2026)*12+7)+INDEX($AJ181:$CQ181,1,(Einstellungen!$C$3-2026)*12+8)+INDEX($AJ181:$CQ181,1,(Einstellungen!$C$3-2026)*12+9)+INDEX($AJ181:$CQ181,1,(Einstellungen!$C$3-2026)*12+10)+INDEX($AJ181:$CQ181,1,(Einstellungen!$C$3-2026)*12+11)+INDEX($AJ181:$CQ181,1,(Einstellungen!$C$3-2026)*12+12))</f>
        <v/>
      </c>
      <c r="AI181" s="76">
        <f>IF($B181="","",SUM($AJ181:$CQ181))</f>
        <v/>
      </c>
      <c r="AJ181" s="76">
        <f>IF($B181="",0,IF(Einstellungen!$C$10="Ja",MAX(IF(Einstellungen!$C$11="7 Tage",MAX(0,(MIN(DATE(2026,2,0),IF(Mitarbeiter!$D181="",DATE(2026,2,0),Mitarbeiter!$D181),TODAY()))-(MAX(DATE(2026,1,1),Mitarbeiter!$C181))+1),MAX(0,NETWORKDAYS(MAX(DATE(2026,1,1),Mitarbeiter!$C181),MIN(DATE(2026,2,0),IF(Mitarbeiter!$D181="",DATE(2026,2,0),Mitarbeiter!$D181),TODAY()),Einstellungen!$F$13:$F$67)))*N(Mitarbeiter!$E181)/IF(Einstellungen!$C$11="7 Tage",7,5),N('Ist-Stunden'!F181)),MAX(IF(Einstellungen!$C$11="7 Tage",MAX(0,(MIN(DATE(2026,2,0),IF(Mitarbeiter!$D181="",DATE(2026,2,0),Mitarbeiter!$D181),TODAY()))-(MAX(DATE(2026,1,1),Mitarbeiter!$C181))+1),MAX(0,NETWORKDAYS(MAX(DATE(2026,1,1),Mitarbeiter!$C181),MIN(DATE(2026,2,0),IF(Mitarbeiter!$D181="",DATE(2026,2,0),Mitarbeiter!$D181),TODAY()),Einstellungen!$F$13:$F$67)))*N(Mitarbeiter!$E181)/IF(Einstellungen!$C$11="7 Tage",7,5),N('Ist-Stunden'!F181)+(N(Krankheitstage!G181)+N(Krankheitstage!S181))*N($C181))))</f>
        <v/>
      </c>
      <c r="AK181" s="76">
        <f>IF($B181="",0,IF(Einstellungen!$C$10="Ja",MAX(IF(Einstellungen!$C$11="7 Tage",MAX(0,(MIN(DATE(2026,3,0),IF(Mitarbeiter!$D181="",DATE(2026,3,0),Mitarbeiter!$D181),TODAY()))-(MAX(DATE(2026,2,1),Mitarbeiter!$C181))+1),MAX(0,NETWORKDAYS(MAX(DATE(2026,2,1),Mitarbeiter!$C181),MIN(DATE(2026,3,0),IF(Mitarbeiter!$D181="",DATE(2026,3,0),Mitarbeiter!$D181),TODAY()),Einstellungen!$F$13:$F$67)))*N(Mitarbeiter!$E181)/IF(Einstellungen!$C$11="7 Tage",7,5),N('Ist-Stunden'!G181)),MAX(IF(Einstellungen!$C$11="7 Tage",MAX(0,(MIN(DATE(2026,3,0),IF(Mitarbeiter!$D181="",DATE(2026,3,0),Mitarbeiter!$D181),TODAY()))-(MAX(DATE(2026,2,1),Mitarbeiter!$C181))+1),MAX(0,NETWORKDAYS(MAX(DATE(2026,2,1),Mitarbeiter!$C181),MIN(DATE(2026,3,0),IF(Mitarbeiter!$D181="",DATE(2026,3,0),Mitarbeiter!$D181),TODAY()),Einstellungen!$F$13:$F$67)))*N(Mitarbeiter!$E181)/IF(Einstellungen!$C$11="7 Tage",7,5),N('Ist-Stunden'!G181)+(N(Krankheitstage!H181)+N(Krankheitstage!T181))*N($C181))))</f>
        <v/>
      </c>
      <c r="AL181" s="76">
        <f>IF($B181="",0,IF(Einstellungen!$C$10="Ja",MAX(IF(Einstellungen!$C$11="7 Tage",MAX(0,(MIN(DATE(2026,4,0),IF(Mitarbeiter!$D181="",DATE(2026,4,0),Mitarbeiter!$D181),TODAY()))-(MAX(DATE(2026,3,1),Mitarbeiter!$C181))+1),MAX(0,NETWORKDAYS(MAX(DATE(2026,3,1),Mitarbeiter!$C181),MIN(DATE(2026,4,0),IF(Mitarbeiter!$D181="",DATE(2026,4,0),Mitarbeiter!$D181),TODAY()),Einstellungen!$F$13:$F$67)))*N(Mitarbeiter!$E181)/IF(Einstellungen!$C$11="7 Tage",7,5),N('Ist-Stunden'!H181)),MAX(IF(Einstellungen!$C$11="7 Tage",MAX(0,(MIN(DATE(2026,4,0),IF(Mitarbeiter!$D181="",DATE(2026,4,0),Mitarbeiter!$D181),TODAY()))-(MAX(DATE(2026,3,1),Mitarbeiter!$C181))+1),MAX(0,NETWORKDAYS(MAX(DATE(2026,3,1),Mitarbeiter!$C181),MIN(DATE(2026,4,0),IF(Mitarbeiter!$D181="",DATE(2026,4,0),Mitarbeiter!$D181),TODAY()),Einstellungen!$F$13:$F$67)))*N(Mitarbeiter!$E181)/IF(Einstellungen!$C$11="7 Tage",7,5),N('Ist-Stunden'!H181)+(N(Krankheitstage!I181)+N(Krankheitstage!U181))*N($C181))))</f>
        <v/>
      </c>
      <c r="AM181" s="76">
        <f>IF($B181="",0,IF(Einstellungen!$C$10="Ja",MAX(IF(Einstellungen!$C$11="7 Tage",MAX(0,(MIN(DATE(2026,5,0),IF(Mitarbeiter!$D181="",DATE(2026,5,0),Mitarbeiter!$D181),TODAY()))-(MAX(DATE(2026,4,1),Mitarbeiter!$C181))+1),MAX(0,NETWORKDAYS(MAX(DATE(2026,4,1),Mitarbeiter!$C181),MIN(DATE(2026,5,0),IF(Mitarbeiter!$D181="",DATE(2026,5,0),Mitarbeiter!$D181),TODAY()),Einstellungen!$F$13:$F$67)))*N(Mitarbeiter!$E181)/IF(Einstellungen!$C$11="7 Tage",7,5),N('Ist-Stunden'!I181)),MAX(IF(Einstellungen!$C$11="7 Tage",MAX(0,(MIN(DATE(2026,5,0),IF(Mitarbeiter!$D181="",DATE(2026,5,0),Mitarbeiter!$D181),TODAY()))-(MAX(DATE(2026,4,1),Mitarbeiter!$C181))+1),MAX(0,NETWORKDAYS(MAX(DATE(2026,4,1),Mitarbeiter!$C181),MIN(DATE(2026,5,0),IF(Mitarbeiter!$D181="",DATE(2026,5,0),Mitarbeiter!$D181),TODAY()),Einstellungen!$F$13:$F$67)))*N(Mitarbeiter!$E181)/IF(Einstellungen!$C$11="7 Tage",7,5),N('Ist-Stunden'!I181)+(N(Krankheitstage!J181)+N(Krankheitstage!V181))*N($C181))))</f>
        <v/>
      </c>
      <c r="AN181" s="76">
        <f>IF($B181="",0,IF(Einstellungen!$C$10="Ja",MAX(IF(Einstellungen!$C$11="7 Tage",MAX(0,(MIN(DATE(2026,6,0),IF(Mitarbeiter!$D181="",DATE(2026,6,0),Mitarbeiter!$D181),TODAY()))-(MAX(DATE(2026,5,1),Mitarbeiter!$C181))+1),MAX(0,NETWORKDAYS(MAX(DATE(2026,5,1),Mitarbeiter!$C181),MIN(DATE(2026,6,0),IF(Mitarbeiter!$D181="",DATE(2026,6,0),Mitarbeiter!$D181),TODAY()),Einstellungen!$F$13:$F$67)))*N(Mitarbeiter!$E181)/IF(Einstellungen!$C$11="7 Tage",7,5),N('Ist-Stunden'!J181)),MAX(IF(Einstellungen!$C$11="7 Tage",MAX(0,(MIN(DATE(2026,6,0),IF(Mitarbeiter!$D181="",DATE(2026,6,0),Mitarbeiter!$D181),TODAY()))-(MAX(DATE(2026,5,1),Mitarbeiter!$C181))+1),MAX(0,NETWORKDAYS(MAX(DATE(2026,5,1),Mitarbeiter!$C181),MIN(DATE(2026,6,0),IF(Mitarbeiter!$D181="",DATE(2026,6,0),Mitarbeiter!$D181),TODAY()),Einstellungen!$F$13:$F$67)))*N(Mitarbeiter!$E181)/IF(Einstellungen!$C$11="7 Tage",7,5),N('Ist-Stunden'!J181)+(N(Krankheitstage!K181)+N(Krankheitstage!W181))*N($C181))))</f>
        <v/>
      </c>
      <c r="AO181" s="76">
        <f>IF($B181="",0,IF(Einstellungen!$C$10="Ja",MAX(IF(Einstellungen!$C$11="7 Tage",MAX(0,(MIN(DATE(2026,7,0),IF(Mitarbeiter!$D181="",DATE(2026,7,0),Mitarbeiter!$D181),TODAY()))-(MAX(DATE(2026,6,1),Mitarbeiter!$C181))+1),MAX(0,NETWORKDAYS(MAX(DATE(2026,6,1),Mitarbeiter!$C181),MIN(DATE(2026,7,0),IF(Mitarbeiter!$D181="",DATE(2026,7,0),Mitarbeiter!$D181),TODAY()),Einstellungen!$F$13:$F$67)))*N(Mitarbeiter!$E181)/IF(Einstellungen!$C$11="7 Tage",7,5),N('Ist-Stunden'!K181)),MAX(IF(Einstellungen!$C$11="7 Tage",MAX(0,(MIN(DATE(2026,7,0),IF(Mitarbeiter!$D181="",DATE(2026,7,0),Mitarbeiter!$D181),TODAY()))-(MAX(DATE(2026,6,1),Mitarbeiter!$C181))+1),MAX(0,NETWORKDAYS(MAX(DATE(2026,6,1),Mitarbeiter!$C181),MIN(DATE(2026,7,0),IF(Mitarbeiter!$D181="",DATE(2026,7,0),Mitarbeiter!$D181),TODAY()),Einstellungen!$F$13:$F$67)))*N(Mitarbeiter!$E181)/IF(Einstellungen!$C$11="7 Tage",7,5),N('Ist-Stunden'!K181)+(N(Krankheitstage!L181)+N(Krankheitstage!X181))*N($C181))))</f>
        <v/>
      </c>
      <c r="AP181" s="76">
        <f>IF($B181="",0,IF(Einstellungen!$C$10="Ja",MAX(IF(Einstellungen!$C$11="7 Tage",MAX(0,(MIN(DATE(2026,8,0),IF(Mitarbeiter!$D181="",DATE(2026,8,0),Mitarbeiter!$D181),TODAY()))-(MAX(DATE(2026,7,1),Mitarbeiter!$C181))+1),MAX(0,NETWORKDAYS(MAX(DATE(2026,7,1),Mitarbeiter!$C181),MIN(DATE(2026,8,0),IF(Mitarbeiter!$D181="",DATE(2026,8,0),Mitarbeiter!$D181),TODAY()),Einstellungen!$F$13:$F$67)))*N(Mitarbeiter!$E181)/IF(Einstellungen!$C$11="7 Tage",7,5),N('Ist-Stunden'!L181)),MAX(IF(Einstellungen!$C$11="7 Tage",MAX(0,(MIN(DATE(2026,8,0),IF(Mitarbeiter!$D181="",DATE(2026,8,0),Mitarbeiter!$D181),TODAY()))-(MAX(DATE(2026,7,1),Mitarbeiter!$C181))+1),MAX(0,NETWORKDAYS(MAX(DATE(2026,7,1),Mitarbeiter!$C181),MIN(DATE(2026,8,0),IF(Mitarbeiter!$D181="",DATE(2026,8,0),Mitarbeiter!$D181),TODAY()),Einstellungen!$F$13:$F$67)))*N(Mitarbeiter!$E181)/IF(Einstellungen!$C$11="7 Tage",7,5),N('Ist-Stunden'!L181)+(N(Krankheitstage!M181)+N(Krankheitstage!Y181))*N($C181))))</f>
        <v/>
      </c>
      <c r="AQ181" s="76">
        <f>IF($B181="",0,IF(Einstellungen!$C$10="Ja",MAX(IF(Einstellungen!$C$11="7 Tage",MAX(0,(MIN(DATE(2026,9,0),IF(Mitarbeiter!$D181="",DATE(2026,9,0),Mitarbeiter!$D181),TODAY()))-(MAX(DATE(2026,8,1),Mitarbeiter!$C181))+1),MAX(0,NETWORKDAYS(MAX(DATE(2026,8,1),Mitarbeiter!$C181),MIN(DATE(2026,9,0),IF(Mitarbeiter!$D181="",DATE(2026,9,0),Mitarbeiter!$D181),TODAY()),Einstellungen!$F$13:$F$67)))*N(Mitarbeiter!$E181)/IF(Einstellungen!$C$11="7 Tage",7,5),N('Ist-Stunden'!M181)),MAX(IF(Einstellungen!$C$11="7 Tage",MAX(0,(MIN(DATE(2026,9,0),IF(Mitarbeiter!$D181="",DATE(2026,9,0),Mitarbeiter!$D181),TODAY()))-(MAX(DATE(2026,8,1),Mitarbeiter!$C181))+1),MAX(0,NETWORKDAYS(MAX(DATE(2026,8,1),Mitarbeiter!$C181),MIN(DATE(2026,9,0),IF(Mitarbeiter!$D181="",DATE(2026,9,0),Mitarbeiter!$D181),TODAY()),Einstellungen!$F$13:$F$67)))*N(Mitarbeiter!$E181)/IF(Einstellungen!$C$11="7 Tage",7,5),N('Ist-Stunden'!M181)+(N(Krankheitstage!N181)+N(Krankheitstage!Z181))*N($C181))))</f>
        <v/>
      </c>
      <c r="AR181" s="76">
        <f>IF($B181="",0,IF(Einstellungen!$C$10="Ja",MAX(IF(Einstellungen!$C$11="7 Tage",MAX(0,(MIN(DATE(2026,10,0),IF(Mitarbeiter!$D181="",DATE(2026,10,0),Mitarbeiter!$D181),TODAY()))-(MAX(DATE(2026,9,1),Mitarbeiter!$C181))+1),MAX(0,NETWORKDAYS(MAX(DATE(2026,9,1),Mitarbeiter!$C181),MIN(DATE(2026,10,0),IF(Mitarbeiter!$D181="",DATE(2026,10,0),Mitarbeiter!$D181),TODAY()),Einstellungen!$F$13:$F$67)))*N(Mitarbeiter!$E181)/IF(Einstellungen!$C$11="7 Tage",7,5),N('Ist-Stunden'!N181)),MAX(IF(Einstellungen!$C$11="7 Tage",MAX(0,(MIN(DATE(2026,10,0),IF(Mitarbeiter!$D181="",DATE(2026,10,0),Mitarbeiter!$D181),TODAY()))-(MAX(DATE(2026,9,1),Mitarbeiter!$C181))+1),MAX(0,NETWORKDAYS(MAX(DATE(2026,9,1),Mitarbeiter!$C181),MIN(DATE(2026,10,0),IF(Mitarbeiter!$D181="",DATE(2026,10,0),Mitarbeiter!$D181),TODAY()),Einstellungen!$F$13:$F$67)))*N(Mitarbeiter!$E181)/IF(Einstellungen!$C$11="7 Tage",7,5),N('Ist-Stunden'!N181)+(N(Krankheitstage!O181)+N(Krankheitstage!AA181))*N($C181))))</f>
        <v/>
      </c>
      <c r="AS181" s="76">
        <f>IF($B181="",0,IF(Einstellungen!$C$10="Ja",MAX(IF(Einstellungen!$C$11="7 Tage",MAX(0,(MIN(DATE(2026,11,0),IF(Mitarbeiter!$D181="",DATE(2026,11,0),Mitarbeiter!$D181),TODAY()))-(MAX(DATE(2026,10,1),Mitarbeiter!$C181))+1),MAX(0,NETWORKDAYS(MAX(DATE(2026,10,1),Mitarbeiter!$C181),MIN(DATE(2026,11,0),IF(Mitarbeiter!$D181="",DATE(2026,11,0),Mitarbeiter!$D181),TODAY()),Einstellungen!$F$13:$F$67)))*N(Mitarbeiter!$E181)/IF(Einstellungen!$C$11="7 Tage",7,5),N('Ist-Stunden'!O181)),MAX(IF(Einstellungen!$C$11="7 Tage",MAX(0,(MIN(DATE(2026,11,0),IF(Mitarbeiter!$D181="",DATE(2026,11,0),Mitarbeiter!$D181),TODAY()))-(MAX(DATE(2026,10,1),Mitarbeiter!$C181))+1),MAX(0,NETWORKDAYS(MAX(DATE(2026,10,1),Mitarbeiter!$C181),MIN(DATE(2026,11,0),IF(Mitarbeiter!$D181="",DATE(2026,11,0),Mitarbeiter!$D181),TODAY()),Einstellungen!$F$13:$F$67)))*N(Mitarbeiter!$E181)/IF(Einstellungen!$C$11="7 Tage",7,5),N('Ist-Stunden'!O181)+(N(Krankheitstage!P181)+N(Krankheitstage!AB181))*N($C181))))</f>
        <v/>
      </c>
      <c r="AT181" s="76">
        <f>IF($B181="",0,IF(Einstellungen!$C$10="Ja",MAX(IF(Einstellungen!$C$11="7 Tage",MAX(0,(MIN(DATE(2026,12,0),IF(Mitarbeiter!$D181="",DATE(2026,12,0),Mitarbeiter!$D181),TODAY()))-(MAX(DATE(2026,11,1),Mitarbeiter!$C181))+1),MAX(0,NETWORKDAYS(MAX(DATE(2026,11,1),Mitarbeiter!$C181),MIN(DATE(2026,12,0),IF(Mitarbeiter!$D181="",DATE(2026,12,0),Mitarbeiter!$D181),TODAY()),Einstellungen!$F$13:$F$67)))*N(Mitarbeiter!$E181)/IF(Einstellungen!$C$11="7 Tage",7,5),N('Ist-Stunden'!P181)),MAX(IF(Einstellungen!$C$11="7 Tage",MAX(0,(MIN(DATE(2026,12,0),IF(Mitarbeiter!$D181="",DATE(2026,12,0),Mitarbeiter!$D181),TODAY()))-(MAX(DATE(2026,11,1),Mitarbeiter!$C181))+1),MAX(0,NETWORKDAYS(MAX(DATE(2026,11,1),Mitarbeiter!$C181),MIN(DATE(2026,12,0),IF(Mitarbeiter!$D181="",DATE(2026,12,0),Mitarbeiter!$D181),TODAY()),Einstellungen!$F$13:$F$67)))*N(Mitarbeiter!$E181)/IF(Einstellungen!$C$11="7 Tage",7,5),N('Ist-Stunden'!P181)+(N(Krankheitstage!Q181)+N(Krankheitstage!AC181))*N($C181))))</f>
        <v/>
      </c>
      <c r="AU181" s="76">
        <f>IF($B181="",0,IF(Einstellungen!$C$10="Ja",MAX(IF(Einstellungen!$C$11="7 Tage",MAX(0,(MIN(DATE(2026,13,0),IF(Mitarbeiter!$D181="",DATE(2026,13,0),Mitarbeiter!$D181),TODAY()))-(MAX(DATE(2026,12,1),Mitarbeiter!$C181))+1),MAX(0,NETWORKDAYS(MAX(DATE(2026,12,1),Mitarbeiter!$C181),MIN(DATE(2026,13,0),IF(Mitarbeiter!$D181="",DATE(2026,13,0),Mitarbeiter!$D181),TODAY()),Einstellungen!$F$13:$F$67)))*N(Mitarbeiter!$E181)/IF(Einstellungen!$C$11="7 Tage",7,5),N('Ist-Stunden'!Q181)),MAX(IF(Einstellungen!$C$11="7 Tage",MAX(0,(MIN(DATE(2026,13,0),IF(Mitarbeiter!$D181="",DATE(2026,13,0),Mitarbeiter!$D181),TODAY()))-(MAX(DATE(2026,12,1),Mitarbeiter!$C181))+1),MAX(0,NETWORKDAYS(MAX(DATE(2026,12,1),Mitarbeiter!$C181),MIN(DATE(2026,13,0),IF(Mitarbeiter!$D181="",DATE(2026,13,0),Mitarbeiter!$D181),TODAY()),Einstellungen!$F$13:$F$67)))*N(Mitarbeiter!$E181)/IF(Einstellungen!$C$11="7 Tage",7,5),N('Ist-Stunden'!Q181)+(N(Krankheitstage!R181)+N(Krankheitstage!AD181))*N($C181))))</f>
        <v/>
      </c>
      <c r="AV181" s="76">
        <f>IF($B181="",0,IF(Einstellungen!$C$10="Ja",MAX(IF(Einstellungen!$C$11="7 Tage",MAX(0,(MIN(DATE(2027,2,0),IF(Mitarbeiter!$D181="",DATE(2027,2,0),Mitarbeiter!$D181),TODAY()))-(MAX(DATE(2027,1,1),Mitarbeiter!$C181))+1),MAX(0,NETWORKDAYS(MAX(DATE(2027,1,1),Mitarbeiter!$C181),MIN(DATE(2027,2,0),IF(Mitarbeiter!$D181="",DATE(2027,2,0),Mitarbeiter!$D181),TODAY()),Einstellungen!$F$13:$F$67)))*N(Mitarbeiter!$E181)/IF(Einstellungen!$C$11="7 Tage",7,5),N('Ist-Stunden'!R181)),MAX(IF(Einstellungen!$C$11="7 Tage",MAX(0,(MIN(DATE(2027,2,0),IF(Mitarbeiter!$D181="",DATE(2027,2,0),Mitarbeiter!$D181),TODAY()))-(MAX(DATE(2027,1,1),Mitarbeiter!$C181))+1),MAX(0,NETWORKDAYS(MAX(DATE(2027,1,1),Mitarbeiter!$C181),MIN(DATE(2027,2,0),IF(Mitarbeiter!$D181="",DATE(2027,2,0),Mitarbeiter!$D181),TODAY()),Einstellungen!$F$13:$F$67)))*N(Mitarbeiter!$E181)/IF(Einstellungen!$C$11="7 Tage",7,5),N('Ist-Stunden'!R181)+(N(Krankheitstage!AE181)+N(Krankheitstage!AQ181))*N($C181))))</f>
        <v/>
      </c>
      <c r="AW181" s="76">
        <f>IF($B181="",0,IF(Einstellungen!$C$10="Ja",MAX(IF(Einstellungen!$C$11="7 Tage",MAX(0,(MIN(DATE(2027,3,0),IF(Mitarbeiter!$D181="",DATE(2027,3,0),Mitarbeiter!$D181),TODAY()))-(MAX(DATE(2027,2,1),Mitarbeiter!$C181))+1),MAX(0,NETWORKDAYS(MAX(DATE(2027,2,1),Mitarbeiter!$C181),MIN(DATE(2027,3,0),IF(Mitarbeiter!$D181="",DATE(2027,3,0),Mitarbeiter!$D181),TODAY()),Einstellungen!$F$13:$F$67)))*N(Mitarbeiter!$E181)/IF(Einstellungen!$C$11="7 Tage",7,5),N('Ist-Stunden'!S181)),MAX(IF(Einstellungen!$C$11="7 Tage",MAX(0,(MIN(DATE(2027,3,0),IF(Mitarbeiter!$D181="",DATE(2027,3,0),Mitarbeiter!$D181),TODAY()))-(MAX(DATE(2027,2,1),Mitarbeiter!$C181))+1),MAX(0,NETWORKDAYS(MAX(DATE(2027,2,1),Mitarbeiter!$C181),MIN(DATE(2027,3,0),IF(Mitarbeiter!$D181="",DATE(2027,3,0),Mitarbeiter!$D181),TODAY()),Einstellungen!$F$13:$F$67)))*N(Mitarbeiter!$E181)/IF(Einstellungen!$C$11="7 Tage",7,5),N('Ist-Stunden'!S181)+(N(Krankheitstage!AF181)+N(Krankheitstage!AR181))*N($C181))))</f>
        <v/>
      </c>
      <c r="AX181" s="76">
        <f>IF($B181="",0,IF(Einstellungen!$C$10="Ja",MAX(IF(Einstellungen!$C$11="7 Tage",MAX(0,(MIN(DATE(2027,4,0),IF(Mitarbeiter!$D181="",DATE(2027,4,0),Mitarbeiter!$D181),TODAY()))-(MAX(DATE(2027,3,1),Mitarbeiter!$C181))+1),MAX(0,NETWORKDAYS(MAX(DATE(2027,3,1),Mitarbeiter!$C181),MIN(DATE(2027,4,0),IF(Mitarbeiter!$D181="",DATE(2027,4,0),Mitarbeiter!$D181),TODAY()),Einstellungen!$F$13:$F$67)))*N(Mitarbeiter!$E181)/IF(Einstellungen!$C$11="7 Tage",7,5),N('Ist-Stunden'!T181)),MAX(IF(Einstellungen!$C$11="7 Tage",MAX(0,(MIN(DATE(2027,4,0),IF(Mitarbeiter!$D181="",DATE(2027,4,0),Mitarbeiter!$D181),TODAY()))-(MAX(DATE(2027,3,1),Mitarbeiter!$C181))+1),MAX(0,NETWORKDAYS(MAX(DATE(2027,3,1),Mitarbeiter!$C181),MIN(DATE(2027,4,0),IF(Mitarbeiter!$D181="",DATE(2027,4,0),Mitarbeiter!$D181),TODAY()),Einstellungen!$F$13:$F$67)))*N(Mitarbeiter!$E181)/IF(Einstellungen!$C$11="7 Tage",7,5),N('Ist-Stunden'!T181)+(N(Krankheitstage!AG181)+N(Krankheitstage!AS181))*N($C181))))</f>
        <v/>
      </c>
      <c r="AY181" s="76">
        <f>IF($B181="",0,IF(Einstellungen!$C$10="Ja",MAX(IF(Einstellungen!$C$11="7 Tage",MAX(0,(MIN(DATE(2027,5,0),IF(Mitarbeiter!$D181="",DATE(2027,5,0),Mitarbeiter!$D181),TODAY()))-(MAX(DATE(2027,4,1),Mitarbeiter!$C181))+1),MAX(0,NETWORKDAYS(MAX(DATE(2027,4,1),Mitarbeiter!$C181),MIN(DATE(2027,5,0),IF(Mitarbeiter!$D181="",DATE(2027,5,0),Mitarbeiter!$D181),TODAY()),Einstellungen!$F$13:$F$67)))*N(Mitarbeiter!$E181)/IF(Einstellungen!$C$11="7 Tage",7,5),N('Ist-Stunden'!U181)),MAX(IF(Einstellungen!$C$11="7 Tage",MAX(0,(MIN(DATE(2027,5,0),IF(Mitarbeiter!$D181="",DATE(2027,5,0),Mitarbeiter!$D181),TODAY()))-(MAX(DATE(2027,4,1),Mitarbeiter!$C181))+1),MAX(0,NETWORKDAYS(MAX(DATE(2027,4,1),Mitarbeiter!$C181),MIN(DATE(2027,5,0),IF(Mitarbeiter!$D181="",DATE(2027,5,0),Mitarbeiter!$D181),TODAY()),Einstellungen!$F$13:$F$67)))*N(Mitarbeiter!$E181)/IF(Einstellungen!$C$11="7 Tage",7,5),N('Ist-Stunden'!U181)+(N(Krankheitstage!AH181)+N(Krankheitstage!AT181))*N($C181))))</f>
        <v/>
      </c>
      <c r="AZ181" s="76">
        <f>IF($B181="",0,IF(Einstellungen!$C$10="Ja",MAX(IF(Einstellungen!$C$11="7 Tage",MAX(0,(MIN(DATE(2027,6,0),IF(Mitarbeiter!$D181="",DATE(2027,6,0),Mitarbeiter!$D181),TODAY()))-(MAX(DATE(2027,5,1),Mitarbeiter!$C181))+1),MAX(0,NETWORKDAYS(MAX(DATE(2027,5,1),Mitarbeiter!$C181),MIN(DATE(2027,6,0),IF(Mitarbeiter!$D181="",DATE(2027,6,0),Mitarbeiter!$D181),TODAY()),Einstellungen!$F$13:$F$67)))*N(Mitarbeiter!$E181)/IF(Einstellungen!$C$11="7 Tage",7,5),N('Ist-Stunden'!V181)),MAX(IF(Einstellungen!$C$11="7 Tage",MAX(0,(MIN(DATE(2027,6,0),IF(Mitarbeiter!$D181="",DATE(2027,6,0),Mitarbeiter!$D181),TODAY()))-(MAX(DATE(2027,5,1),Mitarbeiter!$C181))+1),MAX(0,NETWORKDAYS(MAX(DATE(2027,5,1),Mitarbeiter!$C181),MIN(DATE(2027,6,0),IF(Mitarbeiter!$D181="",DATE(2027,6,0),Mitarbeiter!$D181),TODAY()),Einstellungen!$F$13:$F$67)))*N(Mitarbeiter!$E181)/IF(Einstellungen!$C$11="7 Tage",7,5),N('Ist-Stunden'!V181)+(N(Krankheitstage!AI181)+N(Krankheitstage!AU181))*N($C181))))</f>
        <v/>
      </c>
      <c r="BA181" s="76">
        <f>IF($B181="",0,IF(Einstellungen!$C$10="Ja",MAX(IF(Einstellungen!$C$11="7 Tage",MAX(0,(MIN(DATE(2027,7,0),IF(Mitarbeiter!$D181="",DATE(2027,7,0),Mitarbeiter!$D181),TODAY()))-(MAX(DATE(2027,6,1),Mitarbeiter!$C181))+1),MAX(0,NETWORKDAYS(MAX(DATE(2027,6,1),Mitarbeiter!$C181),MIN(DATE(2027,7,0),IF(Mitarbeiter!$D181="",DATE(2027,7,0),Mitarbeiter!$D181),TODAY()),Einstellungen!$F$13:$F$67)))*N(Mitarbeiter!$E181)/IF(Einstellungen!$C$11="7 Tage",7,5),N('Ist-Stunden'!W181)),MAX(IF(Einstellungen!$C$11="7 Tage",MAX(0,(MIN(DATE(2027,7,0),IF(Mitarbeiter!$D181="",DATE(2027,7,0),Mitarbeiter!$D181),TODAY()))-(MAX(DATE(2027,6,1),Mitarbeiter!$C181))+1),MAX(0,NETWORKDAYS(MAX(DATE(2027,6,1),Mitarbeiter!$C181),MIN(DATE(2027,7,0),IF(Mitarbeiter!$D181="",DATE(2027,7,0),Mitarbeiter!$D181),TODAY()),Einstellungen!$F$13:$F$67)))*N(Mitarbeiter!$E181)/IF(Einstellungen!$C$11="7 Tage",7,5),N('Ist-Stunden'!W181)+(N(Krankheitstage!AJ181)+N(Krankheitstage!AV181))*N($C181))))</f>
        <v/>
      </c>
      <c r="BB181" s="76">
        <f>IF($B181="",0,IF(Einstellungen!$C$10="Ja",MAX(IF(Einstellungen!$C$11="7 Tage",MAX(0,(MIN(DATE(2027,8,0),IF(Mitarbeiter!$D181="",DATE(2027,8,0),Mitarbeiter!$D181),TODAY()))-(MAX(DATE(2027,7,1),Mitarbeiter!$C181))+1),MAX(0,NETWORKDAYS(MAX(DATE(2027,7,1),Mitarbeiter!$C181),MIN(DATE(2027,8,0),IF(Mitarbeiter!$D181="",DATE(2027,8,0),Mitarbeiter!$D181),TODAY()),Einstellungen!$F$13:$F$67)))*N(Mitarbeiter!$E181)/IF(Einstellungen!$C$11="7 Tage",7,5),N('Ist-Stunden'!X181)),MAX(IF(Einstellungen!$C$11="7 Tage",MAX(0,(MIN(DATE(2027,8,0),IF(Mitarbeiter!$D181="",DATE(2027,8,0),Mitarbeiter!$D181),TODAY()))-(MAX(DATE(2027,7,1),Mitarbeiter!$C181))+1),MAX(0,NETWORKDAYS(MAX(DATE(2027,7,1),Mitarbeiter!$C181),MIN(DATE(2027,8,0),IF(Mitarbeiter!$D181="",DATE(2027,8,0),Mitarbeiter!$D181),TODAY()),Einstellungen!$F$13:$F$67)))*N(Mitarbeiter!$E181)/IF(Einstellungen!$C$11="7 Tage",7,5),N('Ist-Stunden'!X181)+(N(Krankheitstage!AK181)+N(Krankheitstage!AW181))*N($C181))))</f>
        <v/>
      </c>
      <c r="BC181" s="76">
        <f>IF($B181="",0,IF(Einstellungen!$C$10="Ja",MAX(IF(Einstellungen!$C$11="7 Tage",MAX(0,(MIN(DATE(2027,9,0),IF(Mitarbeiter!$D181="",DATE(2027,9,0),Mitarbeiter!$D181),TODAY()))-(MAX(DATE(2027,8,1),Mitarbeiter!$C181))+1),MAX(0,NETWORKDAYS(MAX(DATE(2027,8,1),Mitarbeiter!$C181),MIN(DATE(2027,9,0),IF(Mitarbeiter!$D181="",DATE(2027,9,0),Mitarbeiter!$D181),TODAY()),Einstellungen!$F$13:$F$67)))*N(Mitarbeiter!$E181)/IF(Einstellungen!$C$11="7 Tage",7,5),N('Ist-Stunden'!Y181)),MAX(IF(Einstellungen!$C$11="7 Tage",MAX(0,(MIN(DATE(2027,9,0),IF(Mitarbeiter!$D181="",DATE(2027,9,0),Mitarbeiter!$D181),TODAY()))-(MAX(DATE(2027,8,1),Mitarbeiter!$C181))+1),MAX(0,NETWORKDAYS(MAX(DATE(2027,8,1),Mitarbeiter!$C181),MIN(DATE(2027,9,0),IF(Mitarbeiter!$D181="",DATE(2027,9,0),Mitarbeiter!$D181),TODAY()),Einstellungen!$F$13:$F$67)))*N(Mitarbeiter!$E181)/IF(Einstellungen!$C$11="7 Tage",7,5),N('Ist-Stunden'!Y181)+(N(Krankheitstage!AL181)+N(Krankheitstage!AX181))*N($C181))))</f>
        <v/>
      </c>
      <c r="BD181" s="76">
        <f>IF($B181="",0,IF(Einstellungen!$C$10="Ja",MAX(IF(Einstellungen!$C$11="7 Tage",MAX(0,(MIN(DATE(2027,10,0),IF(Mitarbeiter!$D181="",DATE(2027,10,0),Mitarbeiter!$D181),TODAY()))-(MAX(DATE(2027,9,1),Mitarbeiter!$C181))+1),MAX(0,NETWORKDAYS(MAX(DATE(2027,9,1),Mitarbeiter!$C181),MIN(DATE(2027,10,0),IF(Mitarbeiter!$D181="",DATE(2027,10,0),Mitarbeiter!$D181),TODAY()),Einstellungen!$F$13:$F$67)))*N(Mitarbeiter!$E181)/IF(Einstellungen!$C$11="7 Tage",7,5),N('Ist-Stunden'!Z181)),MAX(IF(Einstellungen!$C$11="7 Tage",MAX(0,(MIN(DATE(2027,10,0),IF(Mitarbeiter!$D181="",DATE(2027,10,0),Mitarbeiter!$D181),TODAY()))-(MAX(DATE(2027,9,1),Mitarbeiter!$C181))+1),MAX(0,NETWORKDAYS(MAX(DATE(2027,9,1),Mitarbeiter!$C181),MIN(DATE(2027,10,0),IF(Mitarbeiter!$D181="",DATE(2027,10,0),Mitarbeiter!$D181),TODAY()),Einstellungen!$F$13:$F$67)))*N(Mitarbeiter!$E181)/IF(Einstellungen!$C$11="7 Tage",7,5),N('Ist-Stunden'!Z181)+(N(Krankheitstage!AM181)+N(Krankheitstage!AY181))*N($C181))))</f>
        <v/>
      </c>
      <c r="BE181" s="76">
        <f>IF($B181="",0,IF(Einstellungen!$C$10="Ja",MAX(IF(Einstellungen!$C$11="7 Tage",MAX(0,(MIN(DATE(2027,11,0),IF(Mitarbeiter!$D181="",DATE(2027,11,0),Mitarbeiter!$D181),TODAY()))-(MAX(DATE(2027,10,1),Mitarbeiter!$C181))+1),MAX(0,NETWORKDAYS(MAX(DATE(2027,10,1),Mitarbeiter!$C181),MIN(DATE(2027,11,0),IF(Mitarbeiter!$D181="",DATE(2027,11,0),Mitarbeiter!$D181),TODAY()),Einstellungen!$F$13:$F$67)))*N(Mitarbeiter!$E181)/IF(Einstellungen!$C$11="7 Tage",7,5),N('Ist-Stunden'!AA181)),MAX(IF(Einstellungen!$C$11="7 Tage",MAX(0,(MIN(DATE(2027,11,0),IF(Mitarbeiter!$D181="",DATE(2027,11,0),Mitarbeiter!$D181),TODAY()))-(MAX(DATE(2027,10,1),Mitarbeiter!$C181))+1),MAX(0,NETWORKDAYS(MAX(DATE(2027,10,1),Mitarbeiter!$C181),MIN(DATE(2027,11,0),IF(Mitarbeiter!$D181="",DATE(2027,11,0),Mitarbeiter!$D181),TODAY()),Einstellungen!$F$13:$F$67)))*N(Mitarbeiter!$E181)/IF(Einstellungen!$C$11="7 Tage",7,5),N('Ist-Stunden'!AA181)+(N(Krankheitstage!AN181)+N(Krankheitstage!AZ181))*N($C181))))</f>
        <v/>
      </c>
      <c r="BF181" s="76">
        <f>IF($B181="",0,IF(Einstellungen!$C$10="Ja",MAX(IF(Einstellungen!$C$11="7 Tage",MAX(0,(MIN(DATE(2027,12,0),IF(Mitarbeiter!$D181="",DATE(2027,12,0),Mitarbeiter!$D181),TODAY()))-(MAX(DATE(2027,11,1),Mitarbeiter!$C181))+1),MAX(0,NETWORKDAYS(MAX(DATE(2027,11,1),Mitarbeiter!$C181),MIN(DATE(2027,12,0),IF(Mitarbeiter!$D181="",DATE(2027,12,0),Mitarbeiter!$D181),TODAY()),Einstellungen!$F$13:$F$67)))*N(Mitarbeiter!$E181)/IF(Einstellungen!$C$11="7 Tage",7,5),N('Ist-Stunden'!AB181)),MAX(IF(Einstellungen!$C$11="7 Tage",MAX(0,(MIN(DATE(2027,12,0),IF(Mitarbeiter!$D181="",DATE(2027,12,0),Mitarbeiter!$D181),TODAY()))-(MAX(DATE(2027,11,1),Mitarbeiter!$C181))+1),MAX(0,NETWORKDAYS(MAX(DATE(2027,11,1),Mitarbeiter!$C181),MIN(DATE(2027,12,0),IF(Mitarbeiter!$D181="",DATE(2027,12,0),Mitarbeiter!$D181),TODAY()),Einstellungen!$F$13:$F$67)))*N(Mitarbeiter!$E181)/IF(Einstellungen!$C$11="7 Tage",7,5),N('Ist-Stunden'!AB181)+(N(Krankheitstage!AO181)+N(Krankheitstage!BA181))*N($C181))))</f>
        <v/>
      </c>
      <c r="BG181" s="76">
        <f>IF($B181="",0,IF(Einstellungen!$C$10="Ja",MAX(IF(Einstellungen!$C$11="7 Tage",MAX(0,(MIN(DATE(2027,13,0),IF(Mitarbeiter!$D181="",DATE(2027,13,0),Mitarbeiter!$D181),TODAY()))-(MAX(DATE(2027,12,1),Mitarbeiter!$C181))+1),MAX(0,NETWORKDAYS(MAX(DATE(2027,12,1),Mitarbeiter!$C181),MIN(DATE(2027,13,0),IF(Mitarbeiter!$D181="",DATE(2027,13,0),Mitarbeiter!$D181),TODAY()),Einstellungen!$F$13:$F$67)))*N(Mitarbeiter!$E181)/IF(Einstellungen!$C$11="7 Tage",7,5),N('Ist-Stunden'!AC181)),MAX(IF(Einstellungen!$C$11="7 Tage",MAX(0,(MIN(DATE(2027,13,0),IF(Mitarbeiter!$D181="",DATE(2027,13,0),Mitarbeiter!$D181),TODAY()))-(MAX(DATE(2027,12,1),Mitarbeiter!$C181))+1),MAX(0,NETWORKDAYS(MAX(DATE(2027,12,1),Mitarbeiter!$C181),MIN(DATE(2027,13,0),IF(Mitarbeiter!$D181="",DATE(2027,13,0),Mitarbeiter!$D181),TODAY()),Einstellungen!$F$13:$F$67)))*N(Mitarbeiter!$E181)/IF(Einstellungen!$C$11="7 Tage",7,5),N('Ist-Stunden'!AC181)+(N(Krankheitstage!AP181)+N(Krankheitstage!BB181))*N($C181))))</f>
        <v/>
      </c>
      <c r="BH181" s="76">
        <f>IF($B181="",0,IF(Einstellungen!$C$10="Ja",MAX(IF(Einstellungen!$C$11="7 Tage",MAX(0,(MIN(DATE(2028,2,0),IF(Mitarbeiter!$D181="",DATE(2028,2,0),Mitarbeiter!$D181),TODAY()))-(MAX(DATE(2028,1,1),Mitarbeiter!$C181))+1),MAX(0,NETWORKDAYS(MAX(DATE(2028,1,1),Mitarbeiter!$C181),MIN(DATE(2028,2,0),IF(Mitarbeiter!$D181="",DATE(2028,2,0),Mitarbeiter!$D181),TODAY()),Einstellungen!$F$13:$F$67)))*N(Mitarbeiter!$E181)/IF(Einstellungen!$C$11="7 Tage",7,5),N('Ist-Stunden'!AD181)),MAX(IF(Einstellungen!$C$11="7 Tage",MAX(0,(MIN(DATE(2028,2,0),IF(Mitarbeiter!$D181="",DATE(2028,2,0),Mitarbeiter!$D181),TODAY()))-(MAX(DATE(2028,1,1),Mitarbeiter!$C181))+1),MAX(0,NETWORKDAYS(MAX(DATE(2028,1,1),Mitarbeiter!$C181),MIN(DATE(2028,2,0),IF(Mitarbeiter!$D181="",DATE(2028,2,0),Mitarbeiter!$D181),TODAY()),Einstellungen!$F$13:$F$67)))*N(Mitarbeiter!$E181)/IF(Einstellungen!$C$11="7 Tage",7,5),N('Ist-Stunden'!AD181)+(N(Krankheitstage!BC181)+N(Krankheitstage!BO181))*N($C181))))</f>
        <v/>
      </c>
      <c r="BI181" s="76">
        <f>IF($B181="",0,IF(Einstellungen!$C$10="Ja",MAX(IF(Einstellungen!$C$11="7 Tage",MAX(0,(MIN(DATE(2028,3,0),IF(Mitarbeiter!$D181="",DATE(2028,3,0),Mitarbeiter!$D181),TODAY()))-(MAX(DATE(2028,2,1),Mitarbeiter!$C181))+1),MAX(0,NETWORKDAYS(MAX(DATE(2028,2,1),Mitarbeiter!$C181),MIN(DATE(2028,3,0),IF(Mitarbeiter!$D181="",DATE(2028,3,0),Mitarbeiter!$D181),TODAY()),Einstellungen!$F$13:$F$67)))*N(Mitarbeiter!$E181)/IF(Einstellungen!$C$11="7 Tage",7,5),N('Ist-Stunden'!AE181)),MAX(IF(Einstellungen!$C$11="7 Tage",MAX(0,(MIN(DATE(2028,3,0),IF(Mitarbeiter!$D181="",DATE(2028,3,0),Mitarbeiter!$D181),TODAY()))-(MAX(DATE(2028,2,1),Mitarbeiter!$C181))+1),MAX(0,NETWORKDAYS(MAX(DATE(2028,2,1),Mitarbeiter!$C181),MIN(DATE(2028,3,0),IF(Mitarbeiter!$D181="",DATE(2028,3,0),Mitarbeiter!$D181),TODAY()),Einstellungen!$F$13:$F$67)))*N(Mitarbeiter!$E181)/IF(Einstellungen!$C$11="7 Tage",7,5),N('Ist-Stunden'!AE181)+(N(Krankheitstage!BD181)+N(Krankheitstage!BP181))*N($C181))))</f>
        <v/>
      </c>
      <c r="BJ181" s="76">
        <f>IF($B181="",0,IF(Einstellungen!$C$10="Ja",MAX(IF(Einstellungen!$C$11="7 Tage",MAX(0,(MIN(DATE(2028,4,0),IF(Mitarbeiter!$D181="",DATE(2028,4,0),Mitarbeiter!$D181),TODAY()))-(MAX(DATE(2028,3,1),Mitarbeiter!$C181))+1),MAX(0,NETWORKDAYS(MAX(DATE(2028,3,1),Mitarbeiter!$C181),MIN(DATE(2028,4,0),IF(Mitarbeiter!$D181="",DATE(2028,4,0),Mitarbeiter!$D181),TODAY()),Einstellungen!$F$13:$F$67)))*N(Mitarbeiter!$E181)/IF(Einstellungen!$C$11="7 Tage",7,5),N('Ist-Stunden'!AF181)),MAX(IF(Einstellungen!$C$11="7 Tage",MAX(0,(MIN(DATE(2028,4,0),IF(Mitarbeiter!$D181="",DATE(2028,4,0),Mitarbeiter!$D181),TODAY()))-(MAX(DATE(2028,3,1),Mitarbeiter!$C181))+1),MAX(0,NETWORKDAYS(MAX(DATE(2028,3,1),Mitarbeiter!$C181),MIN(DATE(2028,4,0),IF(Mitarbeiter!$D181="",DATE(2028,4,0),Mitarbeiter!$D181),TODAY()),Einstellungen!$F$13:$F$67)))*N(Mitarbeiter!$E181)/IF(Einstellungen!$C$11="7 Tage",7,5),N('Ist-Stunden'!AF181)+(N(Krankheitstage!BE181)+N(Krankheitstage!BQ181))*N($C181))))</f>
        <v/>
      </c>
      <c r="BK181" s="76">
        <f>IF($B181="",0,IF(Einstellungen!$C$10="Ja",MAX(IF(Einstellungen!$C$11="7 Tage",MAX(0,(MIN(DATE(2028,5,0),IF(Mitarbeiter!$D181="",DATE(2028,5,0),Mitarbeiter!$D181),TODAY()))-(MAX(DATE(2028,4,1),Mitarbeiter!$C181))+1),MAX(0,NETWORKDAYS(MAX(DATE(2028,4,1),Mitarbeiter!$C181),MIN(DATE(2028,5,0),IF(Mitarbeiter!$D181="",DATE(2028,5,0),Mitarbeiter!$D181),TODAY()),Einstellungen!$F$13:$F$67)))*N(Mitarbeiter!$E181)/IF(Einstellungen!$C$11="7 Tage",7,5),N('Ist-Stunden'!AG181)),MAX(IF(Einstellungen!$C$11="7 Tage",MAX(0,(MIN(DATE(2028,5,0),IF(Mitarbeiter!$D181="",DATE(2028,5,0),Mitarbeiter!$D181),TODAY()))-(MAX(DATE(2028,4,1),Mitarbeiter!$C181))+1),MAX(0,NETWORKDAYS(MAX(DATE(2028,4,1),Mitarbeiter!$C181),MIN(DATE(2028,5,0),IF(Mitarbeiter!$D181="",DATE(2028,5,0),Mitarbeiter!$D181),TODAY()),Einstellungen!$F$13:$F$67)))*N(Mitarbeiter!$E181)/IF(Einstellungen!$C$11="7 Tage",7,5),N('Ist-Stunden'!AG181)+(N(Krankheitstage!BF181)+N(Krankheitstage!BR181))*N($C181))))</f>
        <v/>
      </c>
      <c r="BL181" s="76">
        <f>IF($B181="",0,IF(Einstellungen!$C$10="Ja",MAX(IF(Einstellungen!$C$11="7 Tage",MAX(0,(MIN(DATE(2028,6,0),IF(Mitarbeiter!$D181="",DATE(2028,6,0),Mitarbeiter!$D181),TODAY()))-(MAX(DATE(2028,5,1),Mitarbeiter!$C181))+1),MAX(0,NETWORKDAYS(MAX(DATE(2028,5,1),Mitarbeiter!$C181),MIN(DATE(2028,6,0),IF(Mitarbeiter!$D181="",DATE(2028,6,0),Mitarbeiter!$D181),TODAY()),Einstellungen!$F$13:$F$67)))*N(Mitarbeiter!$E181)/IF(Einstellungen!$C$11="7 Tage",7,5),N('Ist-Stunden'!AH181)),MAX(IF(Einstellungen!$C$11="7 Tage",MAX(0,(MIN(DATE(2028,6,0),IF(Mitarbeiter!$D181="",DATE(2028,6,0),Mitarbeiter!$D181),TODAY()))-(MAX(DATE(2028,5,1),Mitarbeiter!$C181))+1),MAX(0,NETWORKDAYS(MAX(DATE(2028,5,1),Mitarbeiter!$C181),MIN(DATE(2028,6,0),IF(Mitarbeiter!$D181="",DATE(2028,6,0),Mitarbeiter!$D181),TODAY()),Einstellungen!$F$13:$F$67)))*N(Mitarbeiter!$E181)/IF(Einstellungen!$C$11="7 Tage",7,5),N('Ist-Stunden'!AH181)+(N(Krankheitstage!BG181)+N(Krankheitstage!BS181))*N($C181))))</f>
        <v/>
      </c>
      <c r="BM181" s="76">
        <f>IF($B181="",0,IF(Einstellungen!$C$10="Ja",MAX(IF(Einstellungen!$C$11="7 Tage",MAX(0,(MIN(DATE(2028,7,0),IF(Mitarbeiter!$D181="",DATE(2028,7,0),Mitarbeiter!$D181),TODAY()))-(MAX(DATE(2028,6,1),Mitarbeiter!$C181))+1),MAX(0,NETWORKDAYS(MAX(DATE(2028,6,1),Mitarbeiter!$C181),MIN(DATE(2028,7,0),IF(Mitarbeiter!$D181="",DATE(2028,7,0),Mitarbeiter!$D181),TODAY()),Einstellungen!$F$13:$F$67)))*N(Mitarbeiter!$E181)/IF(Einstellungen!$C$11="7 Tage",7,5),N('Ist-Stunden'!AI181)),MAX(IF(Einstellungen!$C$11="7 Tage",MAX(0,(MIN(DATE(2028,7,0),IF(Mitarbeiter!$D181="",DATE(2028,7,0),Mitarbeiter!$D181),TODAY()))-(MAX(DATE(2028,6,1),Mitarbeiter!$C181))+1),MAX(0,NETWORKDAYS(MAX(DATE(2028,6,1),Mitarbeiter!$C181),MIN(DATE(2028,7,0),IF(Mitarbeiter!$D181="",DATE(2028,7,0),Mitarbeiter!$D181),TODAY()),Einstellungen!$F$13:$F$67)))*N(Mitarbeiter!$E181)/IF(Einstellungen!$C$11="7 Tage",7,5),N('Ist-Stunden'!AI181)+(N(Krankheitstage!BH181)+N(Krankheitstage!BT181))*N($C181))))</f>
        <v/>
      </c>
      <c r="BN181" s="76">
        <f>IF($B181="",0,IF(Einstellungen!$C$10="Ja",MAX(IF(Einstellungen!$C$11="7 Tage",MAX(0,(MIN(DATE(2028,8,0),IF(Mitarbeiter!$D181="",DATE(2028,8,0),Mitarbeiter!$D181),TODAY()))-(MAX(DATE(2028,7,1),Mitarbeiter!$C181))+1),MAX(0,NETWORKDAYS(MAX(DATE(2028,7,1),Mitarbeiter!$C181),MIN(DATE(2028,8,0),IF(Mitarbeiter!$D181="",DATE(2028,8,0),Mitarbeiter!$D181),TODAY()),Einstellungen!$F$13:$F$67)))*N(Mitarbeiter!$E181)/IF(Einstellungen!$C$11="7 Tage",7,5),N('Ist-Stunden'!AJ181)),MAX(IF(Einstellungen!$C$11="7 Tage",MAX(0,(MIN(DATE(2028,8,0),IF(Mitarbeiter!$D181="",DATE(2028,8,0),Mitarbeiter!$D181),TODAY()))-(MAX(DATE(2028,7,1),Mitarbeiter!$C181))+1),MAX(0,NETWORKDAYS(MAX(DATE(2028,7,1),Mitarbeiter!$C181),MIN(DATE(2028,8,0),IF(Mitarbeiter!$D181="",DATE(2028,8,0),Mitarbeiter!$D181),TODAY()),Einstellungen!$F$13:$F$67)))*N(Mitarbeiter!$E181)/IF(Einstellungen!$C$11="7 Tage",7,5),N('Ist-Stunden'!AJ181)+(N(Krankheitstage!BI181)+N(Krankheitstage!BU181))*N($C181))))</f>
        <v/>
      </c>
      <c r="BO181" s="76">
        <f>IF($B181="",0,IF(Einstellungen!$C$10="Ja",MAX(IF(Einstellungen!$C$11="7 Tage",MAX(0,(MIN(DATE(2028,9,0),IF(Mitarbeiter!$D181="",DATE(2028,9,0),Mitarbeiter!$D181),TODAY()))-(MAX(DATE(2028,8,1),Mitarbeiter!$C181))+1),MAX(0,NETWORKDAYS(MAX(DATE(2028,8,1),Mitarbeiter!$C181),MIN(DATE(2028,9,0),IF(Mitarbeiter!$D181="",DATE(2028,9,0),Mitarbeiter!$D181),TODAY()),Einstellungen!$F$13:$F$67)))*N(Mitarbeiter!$E181)/IF(Einstellungen!$C$11="7 Tage",7,5),N('Ist-Stunden'!AK181)),MAX(IF(Einstellungen!$C$11="7 Tage",MAX(0,(MIN(DATE(2028,9,0),IF(Mitarbeiter!$D181="",DATE(2028,9,0),Mitarbeiter!$D181),TODAY()))-(MAX(DATE(2028,8,1),Mitarbeiter!$C181))+1),MAX(0,NETWORKDAYS(MAX(DATE(2028,8,1),Mitarbeiter!$C181),MIN(DATE(2028,9,0),IF(Mitarbeiter!$D181="",DATE(2028,9,0),Mitarbeiter!$D181),TODAY()),Einstellungen!$F$13:$F$67)))*N(Mitarbeiter!$E181)/IF(Einstellungen!$C$11="7 Tage",7,5),N('Ist-Stunden'!AK181)+(N(Krankheitstage!BJ181)+N(Krankheitstage!BV181))*N($C181))))</f>
        <v/>
      </c>
      <c r="BP181" s="76">
        <f>IF($B181="",0,IF(Einstellungen!$C$10="Ja",MAX(IF(Einstellungen!$C$11="7 Tage",MAX(0,(MIN(DATE(2028,10,0),IF(Mitarbeiter!$D181="",DATE(2028,10,0),Mitarbeiter!$D181),TODAY()))-(MAX(DATE(2028,9,1),Mitarbeiter!$C181))+1),MAX(0,NETWORKDAYS(MAX(DATE(2028,9,1),Mitarbeiter!$C181),MIN(DATE(2028,10,0),IF(Mitarbeiter!$D181="",DATE(2028,10,0),Mitarbeiter!$D181),TODAY()),Einstellungen!$F$13:$F$67)))*N(Mitarbeiter!$E181)/IF(Einstellungen!$C$11="7 Tage",7,5),N('Ist-Stunden'!AL181)),MAX(IF(Einstellungen!$C$11="7 Tage",MAX(0,(MIN(DATE(2028,10,0),IF(Mitarbeiter!$D181="",DATE(2028,10,0),Mitarbeiter!$D181),TODAY()))-(MAX(DATE(2028,9,1),Mitarbeiter!$C181))+1),MAX(0,NETWORKDAYS(MAX(DATE(2028,9,1),Mitarbeiter!$C181),MIN(DATE(2028,10,0),IF(Mitarbeiter!$D181="",DATE(2028,10,0),Mitarbeiter!$D181),TODAY()),Einstellungen!$F$13:$F$67)))*N(Mitarbeiter!$E181)/IF(Einstellungen!$C$11="7 Tage",7,5),N('Ist-Stunden'!AL181)+(N(Krankheitstage!BK181)+N(Krankheitstage!BW181))*N($C181))))</f>
        <v/>
      </c>
      <c r="BQ181" s="76">
        <f>IF($B181="",0,IF(Einstellungen!$C$10="Ja",MAX(IF(Einstellungen!$C$11="7 Tage",MAX(0,(MIN(DATE(2028,11,0),IF(Mitarbeiter!$D181="",DATE(2028,11,0),Mitarbeiter!$D181),TODAY()))-(MAX(DATE(2028,10,1),Mitarbeiter!$C181))+1),MAX(0,NETWORKDAYS(MAX(DATE(2028,10,1),Mitarbeiter!$C181),MIN(DATE(2028,11,0),IF(Mitarbeiter!$D181="",DATE(2028,11,0),Mitarbeiter!$D181),TODAY()),Einstellungen!$F$13:$F$67)))*N(Mitarbeiter!$E181)/IF(Einstellungen!$C$11="7 Tage",7,5),N('Ist-Stunden'!AM181)),MAX(IF(Einstellungen!$C$11="7 Tage",MAX(0,(MIN(DATE(2028,11,0),IF(Mitarbeiter!$D181="",DATE(2028,11,0),Mitarbeiter!$D181),TODAY()))-(MAX(DATE(2028,10,1),Mitarbeiter!$C181))+1),MAX(0,NETWORKDAYS(MAX(DATE(2028,10,1),Mitarbeiter!$C181),MIN(DATE(2028,11,0),IF(Mitarbeiter!$D181="",DATE(2028,11,0),Mitarbeiter!$D181),TODAY()),Einstellungen!$F$13:$F$67)))*N(Mitarbeiter!$E181)/IF(Einstellungen!$C$11="7 Tage",7,5),N('Ist-Stunden'!AM181)+(N(Krankheitstage!BL181)+N(Krankheitstage!BX181))*N($C181))))</f>
        <v/>
      </c>
      <c r="BR181" s="76">
        <f>IF($B181="",0,IF(Einstellungen!$C$10="Ja",MAX(IF(Einstellungen!$C$11="7 Tage",MAX(0,(MIN(DATE(2028,12,0),IF(Mitarbeiter!$D181="",DATE(2028,12,0),Mitarbeiter!$D181),TODAY()))-(MAX(DATE(2028,11,1),Mitarbeiter!$C181))+1),MAX(0,NETWORKDAYS(MAX(DATE(2028,11,1),Mitarbeiter!$C181),MIN(DATE(2028,12,0),IF(Mitarbeiter!$D181="",DATE(2028,12,0),Mitarbeiter!$D181),TODAY()),Einstellungen!$F$13:$F$67)))*N(Mitarbeiter!$E181)/IF(Einstellungen!$C$11="7 Tage",7,5),N('Ist-Stunden'!AN181)),MAX(IF(Einstellungen!$C$11="7 Tage",MAX(0,(MIN(DATE(2028,12,0),IF(Mitarbeiter!$D181="",DATE(2028,12,0),Mitarbeiter!$D181),TODAY()))-(MAX(DATE(2028,11,1),Mitarbeiter!$C181))+1),MAX(0,NETWORKDAYS(MAX(DATE(2028,11,1),Mitarbeiter!$C181),MIN(DATE(2028,12,0),IF(Mitarbeiter!$D181="",DATE(2028,12,0),Mitarbeiter!$D181),TODAY()),Einstellungen!$F$13:$F$67)))*N(Mitarbeiter!$E181)/IF(Einstellungen!$C$11="7 Tage",7,5),N('Ist-Stunden'!AN181)+(N(Krankheitstage!BM181)+N(Krankheitstage!BY181))*N($C181))))</f>
        <v/>
      </c>
      <c r="BS181" s="76">
        <f>IF($B181="",0,IF(Einstellungen!$C$10="Ja",MAX(IF(Einstellungen!$C$11="7 Tage",MAX(0,(MIN(DATE(2028,13,0),IF(Mitarbeiter!$D181="",DATE(2028,13,0),Mitarbeiter!$D181),TODAY()))-(MAX(DATE(2028,12,1),Mitarbeiter!$C181))+1),MAX(0,NETWORKDAYS(MAX(DATE(2028,12,1),Mitarbeiter!$C181),MIN(DATE(2028,13,0),IF(Mitarbeiter!$D181="",DATE(2028,13,0),Mitarbeiter!$D181),TODAY()),Einstellungen!$F$13:$F$67)))*N(Mitarbeiter!$E181)/IF(Einstellungen!$C$11="7 Tage",7,5),N('Ist-Stunden'!AO181)),MAX(IF(Einstellungen!$C$11="7 Tage",MAX(0,(MIN(DATE(2028,13,0),IF(Mitarbeiter!$D181="",DATE(2028,13,0),Mitarbeiter!$D181),TODAY()))-(MAX(DATE(2028,12,1),Mitarbeiter!$C181))+1),MAX(0,NETWORKDAYS(MAX(DATE(2028,12,1),Mitarbeiter!$C181),MIN(DATE(2028,13,0),IF(Mitarbeiter!$D181="",DATE(2028,13,0),Mitarbeiter!$D181),TODAY()),Einstellungen!$F$13:$F$67)))*N(Mitarbeiter!$E181)/IF(Einstellungen!$C$11="7 Tage",7,5),N('Ist-Stunden'!AO181)+(N(Krankheitstage!BN181)+N(Krankheitstage!BZ181))*N($C181))))</f>
        <v/>
      </c>
      <c r="BT181" s="76">
        <f>IF($B181="",0,IF(Einstellungen!$C$10="Ja",MAX(IF(Einstellungen!$C$11="7 Tage",MAX(0,(MIN(DATE(2029,2,0),IF(Mitarbeiter!$D181="",DATE(2029,2,0),Mitarbeiter!$D181),TODAY()))-(MAX(DATE(2029,1,1),Mitarbeiter!$C181))+1),MAX(0,NETWORKDAYS(MAX(DATE(2029,1,1),Mitarbeiter!$C181),MIN(DATE(2029,2,0),IF(Mitarbeiter!$D181="",DATE(2029,2,0),Mitarbeiter!$D181),TODAY()),Einstellungen!$F$13:$F$67)))*N(Mitarbeiter!$E181)/IF(Einstellungen!$C$11="7 Tage",7,5),N('Ist-Stunden'!AP181)),MAX(IF(Einstellungen!$C$11="7 Tage",MAX(0,(MIN(DATE(2029,2,0),IF(Mitarbeiter!$D181="",DATE(2029,2,0),Mitarbeiter!$D181),TODAY()))-(MAX(DATE(2029,1,1),Mitarbeiter!$C181))+1),MAX(0,NETWORKDAYS(MAX(DATE(2029,1,1),Mitarbeiter!$C181),MIN(DATE(2029,2,0),IF(Mitarbeiter!$D181="",DATE(2029,2,0),Mitarbeiter!$D181),TODAY()),Einstellungen!$F$13:$F$67)))*N(Mitarbeiter!$E181)/IF(Einstellungen!$C$11="7 Tage",7,5),N('Ist-Stunden'!AP181)+(N(Krankheitstage!CA181)+N(Krankheitstage!CM181))*N($C181))))</f>
        <v/>
      </c>
      <c r="BU181" s="76">
        <f>IF($B181="",0,IF(Einstellungen!$C$10="Ja",MAX(IF(Einstellungen!$C$11="7 Tage",MAX(0,(MIN(DATE(2029,3,0),IF(Mitarbeiter!$D181="",DATE(2029,3,0),Mitarbeiter!$D181),TODAY()))-(MAX(DATE(2029,2,1),Mitarbeiter!$C181))+1),MAX(0,NETWORKDAYS(MAX(DATE(2029,2,1),Mitarbeiter!$C181),MIN(DATE(2029,3,0),IF(Mitarbeiter!$D181="",DATE(2029,3,0),Mitarbeiter!$D181),TODAY()),Einstellungen!$F$13:$F$67)))*N(Mitarbeiter!$E181)/IF(Einstellungen!$C$11="7 Tage",7,5),N('Ist-Stunden'!AQ181)),MAX(IF(Einstellungen!$C$11="7 Tage",MAX(0,(MIN(DATE(2029,3,0),IF(Mitarbeiter!$D181="",DATE(2029,3,0),Mitarbeiter!$D181),TODAY()))-(MAX(DATE(2029,2,1),Mitarbeiter!$C181))+1),MAX(0,NETWORKDAYS(MAX(DATE(2029,2,1),Mitarbeiter!$C181),MIN(DATE(2029,3,0),IF(Mitarbeiter!$D181="",DATE(2029,3,0),Mitarbeiter!$D181),TODAY()),Einstellungen!$F$13:$F$67)))*N(Mitarbeiter!$E181)/IF(Einstellungen!$C$11="7 Tage",7,5),N('Ist-Stunden'!AQ181)+(N(Krankheitstage!CB181)+N(Krankheitstage!CN181))*N($C181))))</f>
        <v/>
      </c>
      <c r="BV181" s="76">
        <f>IF($B181="",0,IF(Einstellungen!$C$10="Ja",MAX(IF(Einstellungen!$C$11="7 Tage",MAX(0,(MIN(DATE(2029,4,0),IF(Mitarbeiter!$D181="",DATE(2029,4,0),Mitarbeiter!$D181),TODAY()))-(MAX(DATE(2029,3,1),Mitarbeiter!$C181))+1),MAX(0,NETWORKDAYS(MAX(DATE(2029,3,1),Mitarbeiter!$C181),MIN(DATE(2029,4,0),IF(Mitarbeiter!$D181="",DATE(2029,4,0),Mitarbeiter!$D181),TODAY()),Einstellungen!$F$13:$F$67)))*N(Mitarbeiter!$E181)/IF(Einstellungen!$C$11="7 Tage",7,5),N('Ist-Stunden'!AR181)),MAX(IF(Einstellungen!$C$11="7 Tage",MAX(0,(MIN(DATE(2029,4,0),IF(Mitarbeiter!$D181="",DATE(2029,4,0),Mitarbeiter!$D181),TODAY()))-(MAX(DATE(2029,3,1),Mitarbeiter!$C181))+1),MAX(0,NETWORKDAYS(MAX(DATE(2029,3,1),Mitarbeiter!$C181),MIN(DATE(2029,4,0),IF(Mitarbeiter!$D181="",DATE(2029,4,0),Mitarbeiter!$D181),TODAY()),Einstellungen!$F$13:$F$67)))*N(Mitarbeiter!$E181)/IF(Einstellungen!$C$11="7 Tage",7,5),N('Ist-Stunden'!AR181)+(N(Krankheitstage!CC181)+N(Krankheitstage!CO181))*N($C181))))</f>
        <v/>
      </c>
      <c r="BW181" s="76">
        <f>IF($B181="",0,IF(Einstellungen!$C$10="Ja",MAX(IF(Einstellungen!$C$11="7 Tage",MAX(0,(MIN(DATE(2029,5,0),IF(Mitarbeiter!$D181="",DATE(2029,5,0),Mitarbeiter!$D181),TODAY()))-(MAX(DATE(2029,4,1),Mitarbeiter!$C181))+1),MAX(0,NETWORKDAYS(MAX(DATE(2029,4,1),Mitarbeiter!$C181),MIN(DATE(2029,5,0),IF(Mitarbeiter!$D181="",DATE(2029,5,0),Mitarbeiter!$D181),TODAY()),Einstellungen!$F$13:$F$67)))*N(Mitarbeiter!$E181)/IF(Einstellungen!$C$11="7 Tage",7,5),N('Ist-Stunden'!AS181)),MAX(IF(Einstellungen!$C$11="7 Tage",MAX(0,(MIN(DATE(2029,5,0),IF(Mitarbeiter!$D181="",DATE(2029,5,0),Mitarbeiter!$D181),TODAY()))-(MAX(DATE(2029,4,1),Mitarbeiter!$C181))+1),MAX(0,NETWORKDAYS(MAX(DATE(2029,4,1),Mitarbeiter!$C181),MIN(DATE(2029,5,0),IF(Mitarbeiter!$D181="",DATE(2029,5,0),Mitarbeiter!$D181),TODAY()),Einstellungen!$F$13:$F$67)))*N(Mitarbeiter!$E181)/IF(Einstellungen!$C$11="7 Tage",7,5),N('Ist-Stunden'!AS181)+(N(Krankheitstage!CD181)+N(Krankheitstage!CP181))*N($C181))))</f>
        <v/>
      </c>
      <c r="BX181" s="76">
        <f>IF($B181="",0,IF(Einstellungen!$C$10="Ja",MAX(IF(Einstellungen!$C$11="7 Tage",MAX(0,(MIN(DATE(2029,6,0),IF(Mitarbeiter!$D181="",DATE(2029,6,0),Mitarbeiter!$D181),TODAY()))-(MAX(DATE(2029,5,1),Mitarbeiter!$C181))+1),MAX(0,NETWORKDAYS(MAX(DATE(2029,5,1),Mitarbeiter!$C181),MIN(DATE(2029,6,0),IF(Mitarbeiter!$D181="",DATE(2029,6,0),Mitarbeiter!$D181),TODAY()),Einstellungen!$F$13:$F$67)))*N(Mitarbeiter!$E181)/IF(Einstellungen!$C$11="7 Tage",7,5),N('Ist-Stunden'!AT181)),MAX(IF(Einstellungen!$C$11="7 Tage",MAX(0,(MIN(DATE(2029,6,0),IF(Mitarbeiter!$D181="",DATE(2029,6,0),Mitarbeiter!$D181),TODAY()))-(MAX(DATE(2029,5,1),Mitarbeiter!$C181))+1),MAX(0,NETWORKDAYS(MAX(DATE(2029,5,1),Mitarbeiter!$C181),MIN(DATE(2029,6,0),IF(Mitarbeiter!$D181="",DATE(2029,6,0),Mitarbeiter!$D181),TODAY()),Einstellungen!$F$13:$F$67)))*N(Mitarbeiter!$E181)/IF(Einstellungen!$C$11="7 Tage",7,5),N('Ist-Stunden'!AT181)+(N(Krankheitstage!CE181)+N(Krankheitstage!CQ181))*N($C181))))</f>
        <v/>
      </c>
      <c r="BY181" s="76">
        <f>IF($B181="",0,IF(Einstellungen!$C$10="Ja",MAX(IF(Einstellungen!$C$11="7 Tage",MAX(0,(MIN(DATE(2029,7,0),IF(Mitarbeiter!$D181="",DATE(2029,7,0),Mitarbeiter!$D181),TODAY()))-(MAX(DATE(2029,6,1),Mitarbeiter!$C181))+1),MAX(0,NETWORKDAYS(MAX(DATE(2029,6,1),Mitarbeiter!$C181),MIN(DATE(2029,7,0),IF(Mitarbeiter!$D181="",DATE(2029,7,0),Mitarbeiter!$D181),TODAY()),Einstellungen!$F$13:$F$67)))*N(Mitarbeiter!$E181)/IF(Einstellungen!$C$11="7 Tage",7,5),N('Ist-Stunden'!AU181)),MAX(IF(Einstellungen!$C$11="7 Tage",MAX(0,(MIN(DATE(2029,7,0),IF(Mitarbeiter!$D181="",DATE(2029,7,0),Mitarbeiter!$D181),TODAY()))-(MAX(DATE(2029,6,1),Mitarbeiter!$C181))+1),MAX(0,NETWORKDAYS(MAX(DATE(2029,6,1),Mitarbeiter!$C181),MIN(DATE(2029,7,0),IF(Mitarbeiter!$D181="",DATE(2029,7,0),Mitarbeiter!$D181),TODAY()),Einstellungen!$F$13:$F$67)))*N(Mitarbeiter!$E181)/IF(Einstellungen!$C$11="7 Tage",7,5),N('Ist-Stunden'!AU181)+(N(Krankheitstage!CF181)+N(Krankheitstage!CR181))*N($C181))))</f>
        <v/>
      </c>
      <c r="BZ181" s="76">
        <f>IF($B181="",0,IF(Einstellungen!$C$10="Ja",MAX(IF(Einstellungen!$C$11="7 Tage",MAX(0,(MIN(DATE(2029,8,0),IF(Mitarbeiter!$D181="",DATE(2029,8,0),Mitarbeiter!$D181),TODAY()))-(MAX(DATE(2029,7,1),Mitarbeiter!$C181))+1),MAX(0,NETWORKDAYS(MAX(DATE(2029,7,1),Mitarbeiter!$C181),MIN(DATE(2029,8,0),IF(Mitarbeiter!$D181="",DATE(2029,8,0),Mitarbeiter!$D181),TODAY()),Einstellungen!$F$13:$F$67)))*N(Mitarbeiter!$E181)/IF(Einstellungen!$C$11="7 Tage",7,5),N('Ist-Stunden'!AV181)),MAX(IF(Einstellungen!$C$11="7 Tage",MAX(0,(MIN(DATE(2029,8,0),IF(Mitarbeiter!$D181="",DATE(2029,8,0),Mitarbeiter!$D181),TODAY()))-(MAX(DATE(2029,7,1),Mitarbeiter!$C181))+1),MAX(0,NETWORKDAYS(MAX(DATE(2029,7,1),Mitarbeiter!$C181),MIN(DATE(2029,8,0),IF(Mitarbeiter!$D181="",DATE(2029,8,0),Mitarbeiter!$D181),TODAY()),Einstellungen!$F$13:$F$67)))*N(Mitarbeiter!$E181)/IF(Einstellungen!$C$11="7 Tage",7,5),N('Ist-Stunden'!AV181)+(N(Krankheitstage!CG181)+N(Krankheitstage!CS181))*N($C181))))</f>
        <v/>
      </c>
      <c r="CA181" s="76">
        <f>IF($B181="",0,IF(Einstellungen!$C$10="Ja",MAX(IF(Einstellungen!$C$11="7 Tage",MAX(0,(MIN(DATE(2029,9,0),IF(Mitarbeiter!$D181="",DATE(2029,9,0),Mitarbeiter!$D181),TODAY()))-(MAX(DATE(2029,8,1),Mitarbeiter!$C181))+1),MAX(0,NETWORKDAYS(MAX(DATE(2029,8,1),Mitarbeiter!$C181),MIN(DATE(2029,9,0),IF(Mitarbeiter!$D181="",DATE(2029,9,0),Mitarbeiter!$D181),TODAY()),Einstellungen!$F$13:$F$67)))*N(Mitarbeiter!$E181)/IF(Einstellungen!$C$11="7 Tage",7,5),N('Ist-Stunden'!AW181)),MAX(IF(Einstellungen!$C$11="7 Tage",MAX(0,(MIN(DATE(2029,9,0),IF(Mitarbeiter!$D181="",DATE(2029,9,0),Mitarbeiter!$D181),TODAY()))-(MAX(DATE(2029,8,1),Mitarbeiter!$C181))+1),MAX(0,NETWORKDAYS(MAX(DATE(2029,8,1),Mitarbeiter!$C181),MIN(DATE(2029,9,0),IF(Mitarbeiter!$D181="",DATE(2029,9,0),Mitarbeiter!$D181),TODAY()),Einstellungen!$F$13:$F$67)))*N(Mitarbeiter!$E181)/IF(Einstellungen!$C$11="7 Tage",7,5),N('Ist-Stunden'!AW181)+(N(Krankheitstage!CH181)+N(Krankheitstage!CT181))*N($C181))))</f>
        <v/>
      </c>
      <c r="CB181" s="76">
        <f>IF($B181="",0,IF(Einstellungen!$C$10="Ja",MAX(IF(Einstellungen!$C$11="7 Tage",MAX(0,(MIN(DATE(2029,10,0),IF(Mitarbeiter!$D181="",DATE(2029,10,0),Mitarbeiter!$D181),TODAY()))-(MAX(DATE(2029,9,1),Mitarbeiter!$C181))+1),MAX(0,NETWORKDAYS(MAX(DATE(2029,9,1),Mitarbeiter!$C181),MIN(DATE(2029,10,0),IF(Mitarbeiter!$D181="",DATE(2029,10,0),Mitarbeiter!$D181),TODAY()),Einstellungen!$F$13:$F$67)))*N(Mitarbeiter!$E181)/IF(Einstellungen!$C$11="7 Tage",7,5),N('Ist-Stunden'!AX181)),MAX(IF(Einstellungen!$C$11="7 Tage",MAX(0,(MIN(DATE(2029,10,0),IF(Mitarbeiter!$D181="",DATE(2029,10,0),Mitarbeiter!$D181),TODAY()))-(MAX(DATE(2029,9,1),Mitarbeiter!$C181))+1),MAX(0,NETWORKDAYS(MAX(DATE(2029,9,1),Mitarbeiter!$C181),MIN(DATE(2029,10,0),IF(Mitarbeiter!$D181="",DATE(2029,10,0),Mitarbeiter!$D181),TODAY()),Einstellungen!$F$13:$F$67)))*N(Mitarbeiter!$E181)/IF(Einstellungen!$C$11="7 Tage",7,5),N('Ist-Stunden'!AX181)+(N(Krankheitstage!CI181)+N(Krankheitstage!CU181))*N($C181))))</f>
        <v/>
      </c>
      <c r="CC181" s="76">
        <f>IF($B181="",0,IF(Einstellungen!$C$10="Ja",MAX(IF(Einstellungen!$C$11="7 Tage",MAX(0,(MIN(DATE(2029,11,0),IF(Mitarbeiter!$D181="",DATE(2029,11,0),Mitarbeiter!$D181),TODAY()))-(MAX(DATE(2029,10,1),Mitarbeiter!$C181))+1),MAX(0,NETWORKDAYS(MAX(DATE(2029,10,1),Mitarbeiter!$C181),MIN(DATE(2029,11,0),IF(Mitarbeiter!$D181="",DATE(2029,11,0),Mitarbeiter!$D181),TODAY()),Einstellungen!$F$13:$F$67)))*N(Mitarbeiter!$E181)/IF(Einstellungen!$C$11="7 Tage",7,5),N('Ist-Stunden'!AY181)),MAX(IF(Einstellungen!$C$11="7 Tage",MAX(0,(MIN(DATE(2029,11,0),IF(Mitarbeiter!$D181="",DATE(2029,11,0),Mitarbeiter!$D181),TODAY()))-(MAX(DATE(2029,10,1),Mitarbeiter!$C181))+1),MAX(0,NETWORKDAYS(MAX(DATE(2029,10,1),Mitarbeiter!$C181),MIN(DATE(2029,11,0),IF(Mitarbeiter!$D181="",DATE(2029,11,0),Mitarbeiter!$D181),TODAY()),Einstellungen!$F$13:$F$67)))*N(Mitarbeiter!$E181)/IF(Einstellungen!$C$11="7 Tage",7,5),N('Ist-Stunden'!AY181)+(N(Krankheitstage!CJ181)+N(Krankheitstage!CV181))*N($C181))))</f>
        <v/>
      </c>
      <c r="CD181" s="76">
        <f>IF($B181="",0,IF(Einstellungen!$C$10="Ja",MAX(IF(Einstellungen!$C$11="7 Tage",MAX(0,(MIN(DATE(2029,12,0),IF(Mitarbeiter!$D181="",DATE(2029,12,0),Mitarbeiter!$D181),TODAY()))-(MAX(DATE(2029,11,1),Mitarbeiter!$C181))+1),MAX(0,NETWORKDAYS(MAX(DATE(2029,11,1),Mitarbeiter!$C181),MIN(DATE(2029,12,0),IF(Mitarbeiter!$D181="",DATE(2029,12,0),Mitarbeiter!$D181),TODAY()),Einstellungen!$F$13:$F$67)))*N(Mitarbeiter!$E181)/IF(Einstellungen!$C$11="7 Tage",7,5),N('Ist-Stunden'!AZ181)),MAX(IF(Einstellungen!$C$11="7 Tage",MAX(0,(MIN(DATE(2029,12,0),IF(Mitarbeiter!$D181="",DATE(2029,12,0),Mitarbeiter!$D181),TODAY()))-(MAX(DATE(2029,11,1),Mitarbeiter!$C181))+1),MAX(0,NETWORKDAYS(MAX(DATE(2029,11,1),Mitarbeiter!$C181),MIN(DATE(2029,12,0),IF(Mitarbeiter!$D181="",DATE(2029,12,0),Mitarbeiter!$D181),TODAY()),Einstellungen!$F$13:$F$67)))*N(Mitarbeiter!$E181)/IF(Einstellungen!$C$11="7 Tage",7,5),N('Ist-Stunden'!AZ181)+(N(Krankheitstage!CK181)+N(Krankheitstage!CW181))*N($C181))))</f>
        <v/>
      </c>
      <c r="CE181" s="76">
        <f>IF($B181="",0,IF(Einstellungen!$C$10="Ja",MAX(IF(Einstellungen!$C$11="7 Tage",MAX(0,(MIN(DATE(2029,13,0),IF(Mitarbeiter!$D181="",DATE(2029,13,0),Mitarbeiter!$D181),TODAY()))-(MAX(DATE(2029,12,1),Mitarbeiter!$C181))+1),MAX(0,NETWORKDAYS(MAX(DATE(2029,12,1),Mitarbeiter!$C181),MIN(DATE(2029,13,0),IF(Mitarbeiter!$D181="",DATE(2029,13,0),Mitarbeiter!$D181),TODAY()),Einstellungen!$F$13:$F$67)))*N(Mitarbeiter!$E181)/IF(Einstellungen!$C$11="7 Tage",7,5),N('Ist-Stunden'!BA181)),MAX(IF(Einstellungen!$C$11="7 Tage",MAX(0,(MIN(DATE(2029,13,0),IF(Mitarbeiter!$D181="",DATE(2029,13,0),Mitarbeiter!$D181),TODAY()))-(MAX(DATE(2029,12,1),Mitarbeiter!$C181))+1),MAX(0,NETWORKDAYS(MAX(DATE(2029,12,1),Mitarbeiter!$C181),MIN(DATE(2029,13,0),IF(Mitarbeiter!$D181="",DATE(2029,13,0),Mitarbeiter!$D181),TODAY()),Einstellungen!$F$13:$F$67)))*N(Mitarbeiter!$E181)/IF(Einstellungen!$C$11="7 Tage",7,5),N('Ist-Stunden'!BA181)+(N(Krankheitstage!CL181)+N(Krankheitstage!CX181))*N($C181))))</f>
        <v/>
      </c>
      <c r="CF181" s="76">
        <f>IF($B181="",0,IF(Einstellungen!$C$10="Ja",MAX(IF(Einstellungen!$C$11="7 Tage",MAX(0,(MIN(DATE(2030,2,0),IF(Mitarbeiter!$D181="",DATE(2030,2,0),Mitarbeiter!$D181),TODAY()))-(MAX(DATE(2030,1,1),Mitarbeiter!$C181))+1),MAX(0,NETWORKDAYS(MAX(DATE(2030,1,1),Mitarbeiter!$C181),MIN(DATE(2030,2,0),IF(Mitarbeiter!$D181="",DATE(2030,2,0),Mitarbeiter!$D181),TODAY()),Einstellungen!$F$13:$F$67)))*N(Mitarbeiter!$E181)/IF(Einstellungen!$C$11="7 Tage",7,5),N('Ist-Stunden'!BB181)),MAX(IF(Einstellungen!$C$11="7 Tage",MAX(0,(MIN(DATE(2030,2,0),IF(Mitarbeiter!$D181="",DATE(2030,2,0),Mitarbeiter!$D181),TODAY()))-(MAX(DATE(2030,1,1),Mitarbeiter!$C181))+1),MAX(0,NETWORKDAYS(MAX(DATE(2030,1,1),Mitarbeiter!$C181),MIN(DATE(2030,2,0),IF(Mitarbeiter!$D181="",DATE(2030,2,0),Mitarbeiter!$D181),TODAY()),Einstellungen!$F$13:$F$67)))*N(Mitarbeiter!$E181)/IF(Einstellungen!$C$11="7 Tage",7,5),N('Ist-Stunden'!BB181)+(N(Krankheitstage!CY181)+N(Krankheitstage!DK181))*N($C181))))</f>
        <v/>
      </c>
      <c r="CG181" s="76">
        <f>IF($B181="",0,IF(Einstellungen!$C$10="Ja",MAX(IF(Einstellungen!$C$11="7 Tage",MAX(0,(MIN(DATE(2030,3,0),IF(Mitarbeiter!$D181="",DATE(2030,3,0),Mitarbeiter!$D181),TODAY()))-(MAX(DATE(2030,2,1),Mitarbeiter!$C181))+1),MAX(0,NETWORKDAYS(MAX(DATE(2030,2,1),Mitarbeiter!$C181),MIN(DATE(2030,3,0),IF(Mitarbeiter!$D181="",DATE(2030,3,0),Mitarbeiter!$D181),TODAY()),Einstellungen!$F$13:$F$67)))*N(Mitarbeiter!$E181)/IF(Einstellungen!$C$11="7 Tage",7,5),N('Ist-Stunden'!BC181)),MAX(IF(Einstellungen!$C$11="7 Tage",MAX(0,(MIN(DATE(2030,3,0),IF(Mitarbeiter!$D181="",DATE(2030,3,0),Mitarbeiter!$D181),TODAY()))-(MAX(DATE(2030,2,1),Mitarbeiter!$C181))+1),MAX(0,NETWORKDAYS(MAX(DATE(2030,2,1),Mitarbeiter!$C181),MIN(DATE(2030,3,0),IF(Mitarbeiter!$D181="",DATE(2030,3,0),Mitarbeiter!$D181),TODAY()),Einstellungen!$F$13:$F$67)))*N(Mitarbeiter!$E181)/IF(Einstellungen!$C$11="7 Tage",7,5),N('Ist-Stunden'!BC181)+(N(Krankheitstage!CZ181)+N(Krankheitstage!DL181))*N($C181))))</f>
        <v/>
      </c>
      <c r="CH181" s="76">
        <f>IF($B181="",0,IF(Einstellungen!$C$10="Ja",MAX(IF(Einstellungen!$C$11="7 Tage",MAX(0,(MIN(DATE(2030,4,0),IF(Mitarbeiter!$D181="",DATE(2030,4,0),Mitarbeiter!$D181),TODAY()))-(MAX(DATE(2030,3,1),Mitarbeiter!$C181))+1),MAX(0,NETWORKDAYS(MAX(DATE(2030,3,1),Mitarbeiter!$C181),MIN(DATE(2030,4,0),IF(Mitarbeiter!$D181="",DATE(2030,4,0),Mitarbeiter!$D181),TODAY()),Einstellungen!$F$13:$F$67)))*N(Mitarbeiter!$E181)/IF(Einstellungen!$C$11="7 Tage",7,5),N('Ist-Stunden'!BD181)),MAX(IF(Einstellungen!$C$11="7 Tage",MAX(0,(MIN(DATE(2030,4,0),IF(Mitarbeiter!$D181="",DATE(2030,4,0),Mitarbeiter!$D181),TODAY()))-(MAX(DATE(2030,3,1),Mitarbeiter!$C181))+1),MAX(0,NETWORKDAYS(MAX(DATE(2030,3,1),Mitarbeiter!$C181),MIN(DATE(2030,4,0),IF(Mitarbeiter!$D181="",DATE(2030,4,0),Mitarbeiter!$D181),TODAY()),Einstellungen!$F$13:$F$67)))*N(Mitarbeiter!$E181)/IF(Einstellungen!$C$11="7 Tage",7,5),N('Ist-Stunden'!BD181)+(N(Krankheitstage!DA181)+N(Krankheitstage!DM181))*N($C181))))</f>
        <v/>
      </c>
      <c r="CI181" s="76">
        <f>IF($B181="",0,IF(Einstellungen!$C$10="Ja",MAX(IF(Einstellungen!$C$11="7 Tage",MAX(0,(MIN(DATE(2030,5,0),IF(Mitarbeiter!$D181="",DATE(2030,5,0),Mitarbeiter!$D181),TODAY()))-(MAX(DATE(2030,4,1),Mitarbeiter!$C181))+1),MAX(0,NETWORKDAYS(MAX(DATE(2030,4,1),Mitarbeiter!$C181),MIN(DATE(2030,5,0),IF(Mitarbeiter!$D181="",DATE(2030,5,0),Mitarbeiter!$D181),TODAY()),Einstellungen!$F$13:$F$67)))*N(Mitarbeiter!$E181)/IF(Einstellungen!$C$11="7 Tage",7,5),N('Ist-Stunden'!BE181)),MAX(IF(Einstellungen!$C$11="7 Tage",MAX(0,(MIN(DATE(2030,5,0),IF(Mitarbeiter!$D181="",DATE(2030,5,0),Mitarbeiter!$D181),TODAY()))-(MAX(DATE(2030,4,1),Mitarbeiter!$C181))+1),MAX(0,NETWORKDAYS(MAX(DATE(2030,4,1),Mitarbeiter!$C181),MIN(DATE(2030,5,0),IF(Mitarbeiter!$D181="",DATE(2030,5,0),Mitarbeiter!$D181),TODAY()),Einstellungen!$F$13:$F$67)))*N(Mitarbeiter!$E181)/IF(Einstellungen!$C$11="7 Tage",7,5),N('Ist-Stunden'!BE181)+(N(Krankheitstage!DB181)+N(Krankheitstage!DN181))*N($C181))))</f>
        <v/>
      </c>
      <c r="CJ181" s="76">
        <f>IF($B181="",0,IF(Einstellungen!$C$10="Ja",MAX(IF(Einstellungen!$C$11="7 Tage",MAX(0,(MIN(DATE(2030,6,0),IF(Mitarbeiter!$D181="",DATE(2030,6,0),Mitarbeiter!$D181),TODAY()))-(MAX(DATE(2030,5,1),Mitarbeiter!$C181))+1),MAX(0,NETWORKDAYS(MAX(DATE(2030,5,1),Mitarbeiter!$C181),MIN(DATE(2030,6,0),IF(Mitarbeiter!$D181="",DATE(2030,6,0),Mitarbeiter!$D181),TODAY()),Einstellungen!$F$13:$F$67)))*N(Mitarbeiter!$E181)/IF(Einstellungen!$C$11="7 Tage",7,5),N('Ist-Stunden'!BF181)),MAX(IF(Einstellungen!$C$11="7 Tage",MAX(0,(MIN(DATE(2030,6,0),IF(Mitarbeiter!$D181="",DATE(2030,6,0),Mitarbeiter!$D181),TODAY()))-(MAX(DATE(2030,5,1),Mitarbeiter!$C181))+1),MAX(0,NETWORKDAYS(MAX(DATE(2030,5,1),Mitarbeiter!$C181),MIN(DATE(2030,6,0),IF(Mitarbeiter!$D181="",DATE(2030,6,0),Mitarbeiter!$D181),TODAY()),Einstellungen!$F$13:$F$67)))*N(Mitarbeiter!$E181)/IF(Einstellungen!$C$11="7 Tage",7,5),N('Ist-Stunden'!BF181)+(N(Krankheitstage!DC181)+N(Krankheitstage!DO181))*N($C181))))</f>
        <v/>
      </c>
      <c r="CK181" s="76">
        <f>IF($B181="",0,IF(Einstellungen!$C$10="Ja",MAX(IF(Einstellungen!$C$11="7 Tage",MAX(0,(MIN(DATE(2030,7,0),IF(Mitarbeiter!$D181="",DATE(2030,7,0),Mitarbeiter!$D181),TODAY()))-(MAX(DATE(2030,6,1),Mitarbeiter!$C181))+1),MAX(0,NETWORKDAYS(MAX(DATE(2030,6,1),Mitarbeiter!$C181),MIN(DATE(2030,7,0),IF(Mitarbeiter!$D181="",DATE(2030,7,0),Mitarbeiter!$D181),TODAY()),Einstellungen!$F$13:$F$67)))*N(Mitarbeiter!$E181)/IF(Einstellungen!$C$11="7 Tage",7,5),N('Ist-Stunden'!BG181)),MAX(IF(Einstellungen!$C$11="7 Tage",MAX(0,(MIN(DATE(2030,7,0),IF(Mitarbeiter!$D181="",DATE(2030,7,0),Mitarbeiter!$D181),TODAY()))-(MAX(DATE(2030,6,1),Mitarbeiter!$C181))+1),MAX(0,NETWORKDAYS(MAX(DATE(2030,6,1),Mitarbeiter!$C181),MIN(DATE(2030,7,0),IF(Mitarbeiter!$D181="",DATE(2030,7,0),Mitarbeiter!$D181),TODAY()),Einstellungen!$F$13:$F$67)))*N(Mitarbeiter!$E181)/IF(Einstellungen!$C$11="7 Tage",7,5),N('Ist-Stunden'!BG181)+(N(Krankheitstage!DD181)+N(Krankheitstage!DP181))*N($C181))))</f>
        <v/>
      </c>
      <c r="CL181" s="76">
        <f>IF($B181="",0,IF(Einstellungen!$C$10="Ja",MAX(IF(Einstellungen!$C$11="7 Tage",MAX(0,(MIN(DATE(2030,8,0),IF(Mitarbeiter!$D181="",DATE(2030,8,0),Mitarbeiter!$D181),TODAY()))-(MAX(DATE(2030,7,1),Mitarbeiter!$C181))+1),MAX(0,NETWORKDAYS(MAX(DATE(2030,7,1),Mitarbeiter!$C181),MIN(DATE(2030,8,0),IF(Mitarbeiter!$D181="",DATE(2030,8,0),Mitarbeiter!$D181),TODAY()),Einstellungen!$F$13:$F$67)))*N(Mitarbeiter!$E181)/IF(Einstellungen!$C$11="7 Tage",7,5),N('Ist-Stunden'!BH181)),MAX(IF(Einstellungen!$C$11="7 Tage",MAX(0,(MIN(DATE(2030,8,0),IF(Mitarbeiter!$D181="",DATE(2030,8,0),Mitarbeiter!$D181),TODAY()))-(MAX(DATE(2030,7,1),Mitarbeiter!$C181))+1),MAX(0,NETWORKDAYS(MAX(DATE(2030,7,1),Mitarbeiter!$C181),MIN(DATE(2030,8,0),IF(Mitarbeiter!$D181="",DATE(2030,8,0),Mitarbeiter!$D181),TODAY()),Einstellungen!$F$13:$F$67)))*N(Mitarbeiter!$E181)/IF(Einstellungen!$C$11="7 Tage",7,5),N('Ist-Stunden'!BH181)+(N(Krankheitstage!DE181)+N(Krankheitstage!DQ181))*N($C181))))</f>
        <v/>
      </c>
      <c r="CM181" s="76">
        <f>IF($B181="",0,IF(Einstellungen!$C$10="Ja",MAX(IF(Einstellungen!$C$11="7 Tage",MAX(0,(MIN(DATE(2030,9,0),IF(Mitarbeiter!$D181="",DATE(2030,9,0),Mitarbeiter!$D181),TODAY()))-(MAX(DATE(2030,8,1),Mitarbeiter!$C181))+1),MAX(0,NETWORKDAYS(MAX(DATE(2030,8,1),Mitarbeiter!$C181),MIN(DATE(2030,9,0),IF(Mitarbeiter!$D181="",DATE(2030,9,0),Mitarbeiter!$D181),TODAY()),Einstellungen!$F$13:$F$67)))*N(Mitarbeiter!$E181)/IF(Einstellungen!$C$11="7 Tage",7,5),N('Ist-Stunden'!BI181)),MAX(IF(Einstellungen!$C$11="7 Tage",MAX(0,(MIN(DATE(2030,9,0),IF(Mitarbeiter!$D181="",DATE(2030,9,0),Mitarbeiter!$D181),TODAY()))-(MAX(DATE(2030,8,1),Mitarbeiter!$C181))+1),MAX(0,NETWORKDAYS(MAX(DATE(2030,8,1),Mitarbeiter!$C181),MIN(DATE(2030,9,0),IF(Mitarbeiter!$D181="",DATE(2030,9,0),Mitarbeiter!$D181),TODAY()),Einstellungen!$F$13:$F$67)))*N(Mitarbeiter!$E181)/IF(Einstellungen!$C$11="7 Tage",7,5),N('Ist-Stunden'!BI181)+(N(Krankheitstage!DF181)+N(Krankheitstage!DR181))*N($C181))))</f>
        <v/>
      </c>
      <c r="CN181" s="76">
        <f>IF($B181="",0,IF(Einstellungen!$C$10="Ja",MAX(IF(Einstellungen!$C$11="7 Tage",MAX(0,(MIN(DATE(2030,10,0),IF(Mitarbeiter!$D181="",DATE(2030,10,0),Mitarbeiter!$D181),TODAY()))-(MAX(DATE(2030,9,1),Mitarbeiter!$C181))+1),MAX(0,NETWORKDAYS(MAX(DATE(2030,9,1),Mitarbeiter!$C181),MIN(DATE(2030,10,0),IF(Mitarbeiter!$D181="",DATE(2030,10,0),Mitarbeiter!$D181),TODAY()),Einstellungen!$F$13:$F$67)))*N(Mitarbeiter!$E181)/IF(Einstellungen!$C$11="7 Tage",7,5),N('Ist-Stunden'!BJ181)),MAX(IF(Einstellungen!$C$11="7 Tage",MAX(0,(MIN(DATE(2030,10,0),IF(Mitarbeiter!$D181="",DATE(2030,10,0),Mitarbeiter!$D181),TODAY()))-(MAX(DATE(2030,9,1),Mitarbeiter!$C181))+1),MAX(0,NETWORKDAYS(MAX(DATE(2030,9,1),Mitarbeiter!$C181),MIN(DATE(2030,10,0),IF(Mitarbeiter!$D181="",DATE(2030,10,0),Mitarbeiter!$D181),TODAY()),Einstellungen!$F$13:$F$67)))*N(Mitarbeiter!$E181)/IF(Einstellungen!$C$11="7 Tage",7,5),N('Ist-Stunden'!BJ181)+(N(Krankheitstage!DG181)+N(Krankheitstage!DS181))*N($C181))))</f>
        <v/>
      </c>
      <c r="CO181" s="76">
        <f>IF($B181="",0,IF(Einstellungen!$C$10="Ja",MAX(IF(Einstellungen!$C$11="7 Tage",MAX(0,(MIN(DATE(2030,11,0),IF(Mitarbeiter!$D181="",DATE(2030,11,0),Mitarbeiter!$D181),TODAY()))-(MAX(DATE(2030,10,1),Mitarbeiter!$C181))+1),MAX(0,NETWORKDAYS(MAX(DATE(2030,10,1),Mitarbeiter!$C181),MIN(DATE(2030,11,0),IF(Mitarbeiter!$D181="",DATE(2030,11,0),Mitarbeiter!$D181),TODAY()),Einstellungen!$F$13:$F$67)))*N(Mitarbeiter!$E181)/IF(Einstellungen!$C$11="7 Tage",7,5),N('Ist-Stunden'!BK181)),MAX(IF(Einstellungen!$C$11="7 Tage",MAX(0,(MIN(DATE(2030,11,0),IF(Mitarbeiter!$D181="",DATE(2030,11,0),Mitarbeiter!$D181),TODAY()))-(MAX(DATE(2030,10,1),Mitarbeiter!$C181))+1),MAX(0,NETWORKDAYS(MAX(DATE(2030,10,1),Mitarbeiter!$C181),MIN(DATE(2030,11,0),IF(Mitarbeiter!$D181="",DATE(2030,11,0),Mitarbeiter!$D181),TODAY()),Einstellungen!$F$13:$F$67)))*N(Mitarbeiter!$E181)/IF(Einstellungen!$C$11="7 Tage",7,5),N('Ist-Stunden'!BK181)+(N(Krankheitstage!DH181)+N(Krankheitstage!DT181))*N($C181))))</f>
        <v/>
      </c>
      <c r="CP181" s="76">
        <f>IF($B181="",0,IF(Einstellungen!$C$10="Ja",MAX(IF(Einstellungen!$C$11="7 Tage",MAX(0,(MIN(DATE(2030,12,0),IF(Mitarbeiter!$D181="",DATE(2030,12,0),Mitarbeiter!$D181),TODAY()))-(MAX(DATE(2030,11,1),Mitarbeiter!$C181))+1),MAX(0,NETWORKDAYS(MAX(DATE(2030,11,1),Mitarbeiter!$C181),MIN(DATE(2030,12,0),IF(Mitarbeiter!$D181="",DATE(2030,12,0),Mitarbeiter!$D181),TODAY()),Einstellungen!$F$13:$F$67)))*N(Mitarbeiter!$E181)/IF(Einstellungen!$C$11="7 Tage",7,5),N('Ist-Stunden'!BL181)),MAX(IF(Einstellungen!$C$11="7 Tage",MAX(0,(MIN(DATE(2030,12,0),IF(Mitarbeiter!$D181="",DATE(2030,12,0),Mitarbeiter!$D181),TODAY()))-(MAX(DATE(2030,11,1),Mitarbeiter!$C181))+1),MAX(0,NETWORKDAYS(MAX(DATE(2030,11,1),Mitarbeiter!$C181),MIN(DATE(2030,12,0),IF(Mitarbeiter!$D181="",DATE(2030,12,0),Mitarbeiter!$D181),TODAY()),Einstellungen!$F$13:$F$67)))*N(Mitarbeiter!$E181)/IF(Einstellungen!$C$11="7 Tage",7,5),N('Ist-Stunden'!BL181)+(N(Krankheitstage!DI181)+N(Krankheitstage!DU181))*N($C181))))</f>
        <v/>
      </c>
      <c r="CQ181" s="76">
        <f>IF($B181="",0,IF(Einstellungen!$C$10="Ja",MAX(IF(Einstellungen!$C$11="7 Tage",MAX(0,(MIN(DATE(2030,13,0),IF(Mitarbeiter!$D181="",DATE(2030,13,0),Mitarbeiter!$D181),TODAY()))-(MAX(DATE(2030,12,1),Mitarbeiter!$C181))+1),MAX(0,NETWORKDAYS(MAX(DATE(2030,12,1),Mitarbeiter!$C181),MIN(DATE(2030,13,0),IF(Mitarbeiter!$D181="",DATE(2030,13,0),Mitarbeiter!$D181),TODAY()),Einstellungen!$F$13:$F$67)))*N(Mitarbeiter!$E181)/IF(Einstellungen!$C$11="7 Tage",7,5),N('Ist-Stunden'!BM181)),MAX(IF(Einstellungen!$C$11="7 Tage",MAX(0,(MIN(DATE(2030,13,0),IF(Mitarbeiter!$D181="",DATE(2030,13,0),Mitarbeiter!$D181),TODAY()))-(MAX(DATE(2030,12,1),Mitarbeiter!$C181))+1),MAX(0,NETWORKDAYS(MAX(DATE(2030,12,1),Mitarbeiter!$C181),MIN(DATE(2030,13,0),IF(Mitarbeiter!$D181="",DATE(2030,13,0),Mitarbeiter!$D181),TODAY()),Einstellungen!$F$13:$F$67)))*N(Mitarbeiter!$E181)/IF(Einstellungen!$C$11="7 Tage",7,5),N('Ist-Stunden'!BM181)+(N(Krankheitstage!DJ181)+N(Krankheitstage!DV181))*N($C181))))</f>
        <v/>
      </c>
    </row>
    <row r="182">
      <c r="A182" s="73">
        <f>IF(Mitarbeiter!B182="","",Mitarbeiter!A182)</f>
        <v/>
      </c>
      <c r="B182" s="6">
        <f>IF(Mitarbeiter!B182="","",Mitarbeiter!B182)</f>
        <v/>
      </c>
      <c r="C182" s="74">
        <f>IF(Mitarbeiter!B182="","",Mitarbeiter!F182)</f>
        <v/>
      </c>
      <c r="D182" s="75">
        <f>N(INDEX(Krankheitstage!$G182:$DV182,1,(Einstellungen!$C$3-2026)*24+1))</f>
        <v/>
      </c>
      <c r="E182" s="75">
        <f>N(INDEX(Krankheitstage!$G182:$DV182,1,(Einstellungen!$C$3-2026)*24+2))</f>
        <v/>
      </c>
      <c r="F182" s="75">
        <f>N(INDEX(Krankheitstage!$G182:$DV182,1,(Einstellungen!$C$3-2026)*24+3))</f>
        <v/>
      </c>
      <c r="G182" s="75">
        <f>N(INDEX(Krankheitstage!$G182:$DV182,1,(Einstellungen!$C$3-2026)*24+4))</f>
        <v/>
      </c>
      <c r="H182" s="75">
        <f>N(INDEX(Krankheitstage!$G182:$DV182,1,(Einstellungen!$C$3-2026)*24+5))</f>
        <v/>
      </c>
      <c r="I182" s="75">
        <f>N(INDEX(Krankheitstage!$G182:$DV182,1,(Einstellungen!$C$3-2026)*24+6))</f>
        <v/>
      </c>
      <c r="J182" s="75">
        <f>N(INDEX(Krankheitstage!$G182:$DV182,1,(Einstellungen!$C$3-2026)*24+7))</f>
        <v/>
      </c>
      <c r="K182" s="75">
        <f>N(INDEX(Krankheitstage!$G182:$DV182,1,(Einstellungen!$C$3-2026)*24+8))</f>
        <v/>
      </c>
      <c r="L182" s="75">
        <f>N(INDEX(Krankheitstage!$G182:$DV182,1,(Einstellungen!$C$3-2026)*24+9))</f>
        <v/>
      </c>
      <c r="M182" s="75">
        <f>N(INDEX(Krankheitstage!$G182:$DV182,1,(Einstellungen!$C$3-2026)*24+10))</f>
        <v/>
      </c>
      <c r="N182" s="75">
        <f>N(INDEX(Krankheitstage!$G182:$DV182,1,(Einstellungen!$C$3-2026)*24+11))</f>
        <v/>
      </c>
      <c r="O182" s="75">
        <f>N(INDEX(Krankheitstage!$G182:$DV182,1,(Einstellungen!$C$3-2026)*24+12))</f>
        <v/>
      </c>
      <c r="P182" s="75">
        <f>IF($B182="","",SUM(D182:O182))</f>
        <v/>
      </c>
      <c r="Q182" s="75">
        <f>N(INDEX(Krankheitstage!$G182:$DV182,1,(Einstellungen!$C$3-2026)*24+13))</f>
        <v/>
      </c>
      <c r="R182" s="75">
        <f>N(INDEX(Krankheitstage!$G182:$DV182,1,(Einstellungen!$C$3-2026)*24+14))</f>
        <v/>
      </c>
      <c r="S182" s="75">
        <f>N(INDEX(Krankheitstage!$G182:$DV182,1,(Einstellungen!$C$3-2026)*24+15))</f>
        <v/>
      </c>
      <c r="T182" s="75">
        <f>N(INDEX(Krankheitstage!$G182:$DV182,1,(Einstellungen!$C$3-2026)*24+16))</f>
        <v/>
      </c>
      <c r="U182" s="75">
        <f>N(INDEX(Krankheitstage!$G182:$DV182,1,(Einstellungen!$C$3-2026)*24+17))</f>
        <v/>
      </c>
      <c r="V182" s="75">
        <f>N(INDEX(Krankheitstage!$G182:$DV182,1,(Einstellungen!$C$3-2026)*24+18))</f>
        <v/>
      </c>
      <c r="W182" s="75">
        <f>N(INDEX(Krankheitstage!$G182:$DV182,1,(Einstellungen!$C$3-2026)*24+19))</f>
        <v/>
      </c>
      <c r="X182" s="75">
        <f>N(INDEX(Krankheitstage!$G182:$DV182,1,(Einstellungen!$C$3-2026)*24+20))</f>
        <v/>
      </c>
      <c r="Y182" s="75">
        <f>N(INDEX(Krankheitstage!$G182:$DV182,1,(Einstellungen!$C$3-2026)*24+21))</f>
        <v/>
      </c>
      <c r="Z182" s="75">
        <f>N(INDEX(Krankheitstage!$G182:$DV182,1,(Einstellungen!$C$3-2026)*24+22))</f>
        <v/>
      </c>
      <c r="AA182" s="75">
        <f>N(INDEX(Krankheitstage!$G182:$DV182,1,(Einstellungen!$C$3-2026)*24+23))</f>
        <v/>
      </c>
      <c r="AB182" s="75">
        <f>N(INDEX(Krankheitstage!$G182:$DV182,1,(Einstellungen!$C$3-2026)*24+24))</f>
        <v/>
      </c>
      <c r="AC182" s="75">
        <f>IF($B182="","",SUM(Q182:AB182))</f>
        <v/>
      </c>
      <c r="AD182" s="75">
        <f>IF($B182="","",SUM(P182,AC182))</f>
        <v/>
      </c>
      <c r="AE182" s="76">
        <f>IF($B182="","",AD182*N(C182))</f>
        <v/>
      </c>
      <c r="AF182" s="75">
        <f>IF($B182="","",Krankheitstage!E182)</f>
        <v/>
      </c>
      <c r="AG182" s="76">
        <f>IF($B182="","",AF182*N(C182))</f>
        <v/>
      </c>
      <c r="AH182" s="76">
        <f>IF($B182="","",INDEX($AJ182:$CQ182,1,(Einstellungen!$C$3-2026)*12+1)+INDEX($AJ182:$CQ182,1,(Einstellungen!$C$3-2026)*12+2)+INDEX($AJ182:$CQ182,1,(Einstellungen!$C$3-2026)*12+3)+INDEX($AJ182:$CQ182,1,(Einstellungen!$C$3-2026)*12+4)+INDEX($AJ182:$CQ182,1,(Einstellungen!$C$3-2026)*12+5)+INDEX($AJ182:$CQ182,1,(Einstellungen!$C$3-2026)*12+6)+INDEX($AJ182:$CQ182,1,(Einstellungen!$C$3-2026)*12+7)+INDEX($AJ182:$CQ182,1,(Einstellungen!$C$3-2026)*12+8)+INDEX($AJ182:$CQ182,1,(Einstellungen!$C$3-2026)*12+9)+INDEX($AJ182:$CQ182,1,(Einstellungen!$C$3-2026)*12+10)+INDEX($AJ182:$CQ182,1,(Einstellungen!$C$3-2026)*12+11)+INDEX($AJ182:$CQ182,1,(Einstellungen!$C$3-2026)*12+12))</f>
        <v/>
      </c>
      <c r="AI182" s="76">
        <f>IF($B182="","",SUM($AJ182:$CQ182))</f>
        <v/>
      </c>
      <c r="AJ182" s="76">
        <f>IF($B182="",0,IF(Einstellungen!$C$10="Ja",MAX(IF(Einstellungen!$C$11="7 Tage",MAX(0,(MIN(DATE(2026,2,0),IF(Mitarbeiter!$D182="",DATE(2026,2,0),Mitarbeiter!$D182),TODAY()))-(MAX(DATE(2026,1,1),Mitarbeiter!$C182))+1),MAX(0,NETWORKDAYS(MAX(DATE(2026,1,1),Mitarbeiter!$C182),MIN(DATE(2026,2,0),IF(Mitarbeiter!$D182="",DATE(2026,2,0),Mitarbeiter!$D182),TODAY()),Einstellungen!$F$13:$F$67)))*N(Mitarbeiter!$E182)/IF(Einstellungen!$C$11="7 Tage",7,5),N('Ist-Stunden'!F182)),MAX(IF(Einstellungen!$C$11="7 Tage",MAX(0,(MIN(DATE(2026,2,0),IF(Mitarbeiter!$D182="",DATE(2026,2,0),Mitarbeiter!$D182),TODAY()))-(MAX(DATE(2026,1,1),Mitarbeiter!$C182))+1),MAX(0,NETWORKDAYS(MAX(DATE(2026,1,1),Mitarbeiter!$C182),MIN(DATE(2026,2,0),IF(Mitarbeiter!$D182="",DATE(2026,2,0),Mitarbeiter!$D182),TODAY()),Einstellungen!$F$13:$F$67)))*N(Mitarbeiter!$E182)/IF(Einstellungen!$C$11="7 Tage",7,5),N('Ist-Stunden'!F182)+(N(Krankheitstage!G182)+N(Krankheitstage!S182))*N($C182))))</f>
        <v/>
      </c>
      <c r="AK182" s="76">
        <f>IF($B182="",0,IF(Einstellungen!$C$10="Ja",MAX(IF(Einstellungen!$C$11="7 Tage",MAX(0,(MIN(DATE(2026,3,0),IF(Mitarbeiter!$D182="",DATE(2026,3,0),Mitarbeiter!$D182),TODAY()))-(MAX(DATE(2026,2,1),Mitarbeiter!$C182))+1),MAX(0,NETWORKDAYS(MAX(DATE(2026,2,1),Mitarbeiter!$C182),MIN(DATE(2026,3,0),IF(Mitarbeiter!$D182="",DATE(2026,3,0),Mitarbeiter!$D182),TODAY()),Einstellungen!$F$13:$F$67)))*N(Mitarbeiter!$E182)/IF(Einstellungen!$C$11="7 Tage",7,5),N('Ist-Stunden'!G182)),MAX(IF(Einstellungen!$C$11="7 Tage",MAX(0,(MIN(DATE(2026,3,0),IF(Mitarbeiter!$D182="",DATE(2026,3,0),Mitarbeiter!$D182),TODAY()))-(MAX(DATE(2026,2,1),Mitarbeiter!$C182))+1),MAX(0,NETWORKDAYS(MAX(DATE(2026,2,1),Mitarbeiter!$C182),MIN(DATE(2026,3,0),IF(Mitarbeiter!$D182="",DATE(2026,3,0),Mitarbeiter!$D182),TODAY()),Einstellungen!$F$13:$F$67)))*N(Mitarbeiter!$E182)/IF(Einstellungen!$C$11="7 Tage",7,5),N('Ist-Stunden'!G182)+(N(Krankheitstage!H182)+N(Krankheitstage!T182))*N($C182))))</f>
        <v/>
      </c>
      <c r="AL182" s="76">
        <f>IF($B182="",0,IF(Einstellungen!$C$10="Ja",MAX(IF(Einstellungen!$C$11="7 Tage",MAX(0,(MIN(DATE(2026,4,0),IF(Mitarbeiter!$D182="",DATE(2026,4,0),Mitarbeiter!$D182),TODAY()))-(MAX(DATE(2026,3,1),Mitarbeiter!$C182))+1),MAX(0,NETWORKDAYS(MAX(DATE(2026,3,1),Mitarbeiter!$C182),MIN(DATE(2026,4,0),IF(Mitarbeiter!$D182="",DATE(2026,4,0),Mitarbeiter!$D182),TODAY()),Einstellungen!$F$13:$F$67)))*N(Mitarbeiter!$E182)/IF(Einstellungen!$C$11="7 Tage",7,5),N('Ist-Stunden'!H182)),MAX(IF(Einstellungen!$C$11="7 Tage",MAX(0,(MIN(DATE(2026,4,0),IF(Mitarbeiter!$D182="",DATE(2026,4,0),Mitarbeiter!$D182),TODAY()))-(MAX(DATE(2026,3,1),Mitarbeiter!$C182))+1),MAX(0,NETWORKDAYS(MAX(DATE(2026,3,1),Mitarbeiter!$C182),MIN(DATE(2026,4,0),IF(Mitarbeiter!$D182="",DATE(2026,4,0),Mitarbeiter!$D182),TODAY()),Einstellungen!$F$13:$F$67)))*N(Mitarbeiter!$E182)/IF(Einstellungen!$C$11="7 Tage",7,5),N('Ist-Stunden'!H182)+(N(Krankheitstage!I182)+N(Krankheitstage!U182))*N($C182))))</f>
        <v/>
      </c>
      <c r="AM182" s="76">
        <f>IF($B182="",0,IF(Einstellungen!$C$10="Ja",MAX(IF(Einstellungen!$C$11="7 Tage",MAX(0,(MIN(DATE(2026,5,0),IF(Mitarbeiter!$D182="",DATE(2026,5,0),Mitarbeiter!$D182),TODAY()))-(MAX(DATE(2026,4,1),Mitarbeiter!$C182))+1),MAX(0,NETWORKDAYS(MAX(DATE(2026,4,1),Mitarbeiter!$C182),MIN(DATE(2026,5,0),IF(Mitarbeiter!$D182="",DATE(2026,5,0),Mitarbeiter!$D182),TODAY()),Einstellungen!$F$13:$F$67)))*N(Mitarbeiter!$E182)/IF(Einstellungen!$C$11="7 Tage",7,5),N('Ist-Stunden'!I182)),MAX(IF(Einstellungen!$C$11="7 Tage",MAX(0,(MIN(DATE(2026,5,0),IF(Mitarbeiter!$D182="",DATE(2026,5,0),Mitarbeiter!$D182),TODAY()))-(MAX(DATE(2026,4,1),Mitarbeiter!$C182))+1),MAX(0,NETWORKDAYS(MAX(DATE(2026,4,1),Mitarbeiter!$C182),MIN(DATE(2026,5,0),IF(Mitarbeiter!$D182="",DATE(2026,5,0),Mitarbeiter!$D182),TODAY()),Einstellungen!$F$13:$F$67)))*N(Mitarbeiter!$E182)/IF(Einstellungen!$C$11="7 Tage",7,5),N('Ist-Stunden'!I182)+(N(Krankheitstage!J182)+N(Krankheitstage!V182))*N($C182))))</f>
        <v/>
      </c>
      <c r="AN182" s="76">
        <f>IF($B182="",0,IF(Einstellungen!$C$10="Ja",MAX(IF(Einstellungen!$C$11="7 Tage",MAX(0,(MIN(DATE(2026,6,0),IF(Mitarbeiter!$D182="",DATE(2026,6,0),Mitarbeiter!$D182),TODAY()))-(MAX(DATE(2026,5,1),Mitarbeiter!$C182))+1),MAX(0,NETWORKDAYS(MAX(DATE(2026,5,1),Mitarbeiter!$C182),MIN(DATE(2026,6,0),IF(Mitarbeiter!$D182="",DATE(2026,6,0),Mitarbeiter!$D182),TODAY()),Einstellungen!$F$13:$F$67)))*N(Mitarbeiter!$E182)/IF(Einstellungen!$C$11="7 Tage",7,5),N('Ist-Stunden'!J182)),MAX(IF(Einstellungen!$C$11="7 Tage",MAX(0,(MIN(DATE(2026,6,0),IF(Mitarbeiter!$D182="",DATE(2026,6,0),Mitarbeiter!$D182),TODAY()))-(MAX(DATE(2026,5,1),Mitarbeiter!$C182))+1),MAX(0,NETWORKDAYS(MAX(DATE(2026,5,1),Mitarbeiter!$C182),MIN(DATE(2026,6,0),IF(Mitarbeiter!$D182="",DATE(2026,6,0),Mitarbeiter!$D182),TODAY()),Einstellungen!$F$13:$F$67)))*N(Mitarbeiter!$E182)/IF(Einstellungen!$C$11="7 Tage",7,5),N('Ist-Stunden'!J182)+(N(Krankheitstage!K182)+N(Krankheitstage!W182))*N($C182))))</f>
        <v/>
      </c>
      <c r="AO182" s="76">
        <f>IF($B182="",0,IF(Einstellungen!$C$10="Ja",MAX(IF(Einstellungen!$C$11="7 Tage",MAX(0,(MIN(DATE(2026,7,0),IF(Mitarbeiter!$D182="",DATE(2026,7,0),Mitarbeiter!$D182),TODAY()))-(MAX(DATE(2026,6,1),Mitarbeiter!$C182))+1),MAX(0,NETWORKDAYS(MAX(DATE(2026,6,1),Mitarbeiter!$C182),MIN(DATE(2026,7,0),IF(Mitarbeiter!$D182="",DATE(2026,7,0),Mitarbeiter!$D182),TODAY()),Einstellungen!$F$13:$F$67)))*N(Mitarbeiter!$E182)/IF(Einstellungen!$C$11="7 Tage",7,5),N('Ist-Stunden'!K182)),MAX(IF(Einstellungen!$C$11="7 Tage",MAX(0,(MIN(DATE(2026,7,0),IF(Mitarbeiter!$D182="",DATE(2026,7,0),Mitarbeiter!$D182),TODAY()))-(MAX(DATE(2026,6,1),Mitarbeiter!$C182))+1),MAX(0,NETWORKDAYS(MAX(DATE(2026,6,1),Mitarbeiter!$C182),MIN(DATE(2026,7,0),IF(Mitarbeiter!$D182="",DATE(2026,7,0),Mitarbeiter!$D182),TODAY()),Einstellungen!$F$13:$F$67)))*N(Mitarbeiter!$E182)/IF(Einstellungen!$C$11="7 Tage",7,5),N('Ist-Stunden'!K182)+(N(Krankheitstage!L182)+N(Krankheitstage!X182))*N($C182))))</f>
        <v/>
      </c>
      <c r="AP182" s="76">
        <f>IF($B182="",0,IF(Einstellungen!$C$10="Ja",MAX(IF(Einstellungen!$C$11="7 Tage",MAX(0,(MIN(DATE(2026,8,0),IF(Mitarbeiter!$D182="",DATE(2026,8,0),Mitarbeiter!$D182),TODAY()))-(MAX(DATE(2026,7,1),Mitarbeiter!$C182))+1),MAX(0,NETWORKDAYS(MAX(DATE(2026,7,1),Mitarbeiter!$C182),MIN(DATE(2026,8,0),IF(Mitarbeiter!$D182="",DATE(2026,8,0),Mitarbeiter!$D182),TODAY()),Einstellungen!$F$13:$F$67)))*N(Mitarbeiter!$E182)/IF(Einstellungen!$C$11="7 Tage",7,5),N('Ist-Stunden'!L182)),MAX(IF(Einstellungen!$C$11="7 Tage",MAX(0,(MIN(DATE(2026,8,0),IF(Mitarbeiter!$D182="",DATE(2026,8,0),Mitarbeiter!$D182),TODAY()))-(MAX(DATE(2026,7,1),Mitarbeiter!$C182))+1),MAX(0,NETWORKDAYS(MAX(DATE(2026,7,1),Mitarbeiter!$C182),MIN(DATE(2026,8,0),IF(Mitarbeiter!$D182="",DATE(2026,8,0),Mitarbeiter!$D182),TODAY()),Einstellungen!$F$13:$F$67)))*N(Mitarbeiter!$E182)/IF(Einstellungen!$C$11="7 Tage",7,5),N('Ist-Stunden'!L182)+(N(Krankheitstage!M182)+N(Krankheitstage!Y182))*N($C182))))</f>
        <v/>
      </c>
      <c r="AQ182" s="76">
        <f>IF($B182="",0,IF(Einstellungen!$C$10="Ja",MAX(IF(Einstellungen!$C$11="7 Tage",MAX(0,(MIN(DATE(2026,9,0),IF(Mitarbeiter!$D182="",DATE(2026,9,0),Mitarbeiter!$D182),TODAY()))-(MAX(DATE(2026,8,1),Mitarbeiter!$C182))+1),MAX(0,NETWORKDAYS(MAX(DATE(2026,8,1),Mitarbeiter!$C182),MIN(DATE(2026,9,0),IF(Mitarbeiter!$D182="",DATE(2026,9,0),Mitarbeiter!$D182),TODAY()),Einstellungen!$F$13:$F$67)))*N(Mitarbeiter!$E182)/IF(Einstellungen!$C$11="7 Tage",7,5),N('Ist-Stunden'!M182)),MAX(IF(Einstellungen!$C$11="7 Tage",MAX(0,(MIN(DATE(2026,9,0),IF(Mitarbeiter!$D182="",DATE(2026,9,0),Mitarbeiter!$D182),TODAY()))-(MAX(DATE(2026,8,1),Mitarbeiter!$C182))+1),MAX(0,NETWORKDAYS(MAX(DATE(2026,8,1),Mitarbeiter!$C182),MIN(DATE(2026,9,0),IF(Mitarbeiter!$D182="",DATE(2026,9,0),Mitarbeiter!$D182),TODAY()),Einstellungen!$F$13:$F$67)))*N(Mitarbeiter!$E182)/IF(Einstellungen!$C$11="7 Tage",7,5),N('Ist-Stunden'!M182)+(N(Krankheitstage!N182)+N(Krankheitstage!Z182))*N($C182))))</f>
        <v/>
      </c>
      <c r="AR182" s="76">
        <f>IF($B182="",0,IF(Einstellungen!$C$10="Ja",MAX(IF(Einstellungen!$C$11="7 Tage",MAX(0,(MIN(DATE(2026,10,0),IF(Mitarbeiter!$D182="",DATE(2026,10,0),Mitarbeiter!$D182),TODAY()))-(MAX(DATE(2026,9,1),Mitarbeiter!$C182))+1),MAX(0,NETWORKDAYS(MAX(DATE(2026,9,1),Mitarbeiter!$C182),MIN(DATE(2026,10,0),IF(Mitarbeiter!$D182="",DATE(2026,10,0),Mitarbeiter!$D182),TODAY()),Einstellungen!$F$13:$F$67)))*N(Mitarbeiter!$E182)/IF(Einstellungen!$C$11="7 Tage",7,5),N('Ist-Stunden'!N182)),MAX(IF(Einstellungen!$C$11="7 Tage",MAX(0,(MIN(DATE(2026,10,0),IF(Mitarbeiter!$D182="",DATE(2026,10,0),Mitarbeiter!$D182),TODAY()))-(MAX(DATE(2026,9,1),Mitarbeiter!$C182))+1),MAX(0,NETWORKDAYS(MAX(DATE(2026,9,1),Mitarbeiter!$C182),MIN(DATE(2026,10,0),IF(Mitarbeiter!$D182="",DATE(2026,10,0),Mitarbeiter!$D182),TODAY()),Einstellungen!$F$13:$F$67)))*N(Mitarbeiter!$E182)/IF(Einstellungen!$C$11="7 Tage",7,5),N('Ist-Stunden'!N182)+(N(Krankheitstage!O182)+N(Krankheitstage!AA182))*N($C182))))</f>
        <v/>
      </c>
      <c r="AS182" s="76">
        <f>IF($B182="",0,IF(Einstellungen!$C$10="Ja",MAX(IF(Einstellungen!$C$11="7 Tage",MAX(0,(MIN(DATE(2026,11,0),IF(Mitarbeiter!$D182="",DATE(2026,11,0),Mitarbeiter!$D182),TODAY()))-(MAX(DATE(2026,10,1),Mitarbeiter!$C182))+1),MAX(0,NETWORKDAYS(MAX(DATE(2026,10,1),Mitarbeiter!$C182),MIN(DATE(2026,11,0),IF(Mitarbeiter!$D182="",DATE(2026,11,0),Mitarbeiter!$D182),TODAY()),Einstellungen!$F$13:$F$67)))*N(Mitarbeiter!$E182)/IF(Einstellungen!$C$11="7 Tage",7,5),N('Ist-Stunden'!O182)),MAX(IF(Einstellungen!$C$11="7 Tage",MAX(0,(MIN(DATE(2026,11,0),IF(Mitarbeiter!$D182="",DATE(2026,11,0),Mitarbeiter!$D182),TODAY()))-(MAX(DATE(2026,10,1),Mitarbeiter!$C182))+1),MAX(0,NETWORKDAYS(MAX(DATE(2026,10,1),Mitarbeiter!$C182),MIN(DATE(2026,11,0),IF(Mitarbeiter!$D182="",DATE(2026,11,0),Mitarbeiter!$D182),TODAY()),Einstellungen!$F$13:$F$67)))*N(Mitarbeiter!$E182)/IF(Einstellungen!$C$11="7 Tage",7,5),N('Ist-Stunden'!O182)+(N(Krankheitstage!P182)+N(Krankheitstage!AB182))*N($C182))))</f>
        <v/>
      </c>
      <c r="AT182" s="76">
        <f>IF($B182="",0,IF(Einstellungen!$C$10="Ja",MAX(IF(Einstellungen!$C$11="7 Tage",MAX(0,(MIN(DATE(2026,12,0),IF(Mitarbeiter!$D182="",DATE(2026,12,0),Mitarbeiter!$D182),TODAY()))-(MAX(DATE(2026,11,1),Mitarbeiter!$C182))+1),MAX(0,NETWORKDAYS(MAX(DATE(2026,11,1),Mitarbeiter!$C182),MIN(DATE(2026,12,0),IF(Mitarbeiter!$D182="",DATE(2026,12,0),Mitarbeiter!$D182),TODAY()),Einstellungen!$F$13:$F$67)))*N(Mitarbeiter!$E182)/IF(Einstellungen!$C$11="7 Tage",7,5),N('Ist-Stunden'!P182)),MAX(IF(Einstellungen!$C$11="7 Tage",MAX(0,(MIN(DATE(2026,12,0),IF(Mitarbeiter!$D182="",DATE(2026,12,0),Mitarbeiter!$D182),TODAY()))-(MAX(DATE(2026,11,1),Mitarbeiter!$C182))+1),MAX(0,NETWORKDAYS(MAX(DATE(2026,11,1),Mitarbeiter!$C182),MIN(DATE(2026,12,0),IF(Mitarbeiter!$D182="",DATE(2026,12,0),Mitarbeiter!$D182),TODAY()),Einstellungen!$F$13:$F$67)))*N(Mitarbeiter!$E182)/IF(Einstellungen!$C$11="7 Tage",7,5),N('Ist-Stunden'!P182)+(N(Krankheitstage!Q182)+N(Krankheitstage!AC182))*N($C182))))</f>
        <v/>
      </c>
      <c r="AU182" s="76">
        <f>IF($B182="",0,IF(Einstellungen!$C$10="Ja",MAX(IF(Einstellungen!$C$11="7 Tage",MAX(0,(MIN(DATE(2026,13,0),IF(Mitarbeiter!$D182="",DATE(2026,13,0),Mitarbeiter!$D182),TODAY()))-(MAX(DATE(2026,12,1),Mitarbeiter!$C182))+1),MAX(0,NETWORKDAYS(MAX(DATE(2026,12,1),Mitarbeiter!$C182),MIN(DATE(2026,13,0),IF(Mitarbeiter!$D182="",DATE(2026,13,0),Mitarbeiter!$D182),TODAY()),Einstellungen!$F$13:$F$67)))*N(Mitarbeiter!$E182)/IF(Einstellungen!$C$11="7 Tage",7,5),N('Ist-Stunden'!Q182)),MAX(IF(Einstellungen!$C$11="7 Tage",MAX(0,(MIN(DATE(2026,13,0),IF(Mitarbeiter!$D182="",DATE(2026,13,0),Mitarbeiter!$D182),TODAY()))-(MAX(DATE(2026,12,1),Mitarbeiter!$C182))+1),MAX(0,NETWORKDAYS(MAX(DATE(2026,12,1),Mitarbeiter!$C182),MIN(DATE(2026,13,0),IF(Mitarbeiter!$D182="",DATE(2026,13,0),Mitarbeiter!$D182),TODAY()),Einstellungen!$F$13:$F$67)))*N(Mitarbeiter!$E182)/IF(Einstellungen!$C$11="7 Tage",7,5),N('Ist-Stunden'!Q182)+(N(Krankheitstage!R182)+N(Krankheitstage!AD182))*N($C182))))</f>
        <v/>
      </c>
      <c r="AV182" s="76">
        <f>IF($B182="",0,IF(Einstellungen!$C$10="Ja",MAX(IF(Einstellungen!$C$11="7 Tage",MAX(0,(MIN(DATE(2027,2,0),IF(Mitarbeiter!$D182="",DATE(2027,2,0),Mitarbeiter!$D182),TODAY()))-(MAX(DATE(2027,1,1),Mitarbeiter!$C182))+1),MAX(0,NETWORKDAYS(MAX(DATE(2027,1,1),Mitarbeiter!$C182),MIN(DATE(2027,2,0),IF(Mitarbeiter!$D182="",DATE(2027,2,0),Mitarbeiter!$D182),TODAY()),Einstellungen!$F$13:$F$67)))*N(Mitarbeiter!$E182)/IF(Einstellungen!$C$11="7 Tage",7,5),N('Ist-Stunden'!R182)),MAX(IF(Einstellungen!$C$11="7 Tage",MAX(0,(MIN(DATE(2027,2,0),IF(Mitarbeiter!$D182="",DATE(2027,2,0),Mitarbeiter!$D182),TODAY()))-(MAX(DATE(2027,1,1),Mitarbeiter!$C182))+1),MAX(0,NETWORKDAYS(MAX(DATE(2027,1,1),Mitarbeiter!$C182),MIN(DATE(2027,2,0),IF(Mitarbeiter!$D182="",DATE(2027,2,0),Mitarbeiter!$D182),TODAY()),Einstellungen!$F$13:$F$67)))*N(Mitarbeiter!$E182)/IF(Einstellungen!$C$11="7 Tage",7,5),N('Ist-Stunden'!R182)+(N(Krankheitstage!AE182)+N(Krankheitstage!AQ182))*N($C182))))</f>
        <v/>
      </c>
      <c r="AW182" s="76">
        <f>IF($B182="",0,IF(Einstellungen!$C$10="Ja",MAX(IF(Einstellungen!$C$11="7 Tage",MAX(0,(MIN(DATE(2027,3,0),IF(Mitarbeiter!$D182="",DATE(2027,3,0),Mitarbeiter!$D182),TODAY()))-(MAX(DATE(2027,2,1),Mitarbeiter!$C182))+1),MAX(0,NETWORKDAYS(MAX(DATE(2027,2,1),Mitarbeiter!$C182),MIN(DATE(2027,3,0),IF(Mitarbeiter!$D182="",DATE(2027,3,0),Mitarbeiter!$D182),TODAY()),Einstellungen!$F$13:$F$67)))*N(Mitarbeiter!$E182)/IF(Einstellungen!$C$11="7 Tage",7,5),N('Ist-Stunden'!S182)),MAX(IF(Einstellungen!$C$11="7 Tage",MAX(0,(MIN(DATE(2027,3,0),IF(Mitarbeiter!$D182="",DATE(2027,3,0),Mitarbeiter!$D182),TODAY()))-(MAX(DATE(2027,2,1),Mitarbeiter!$C182))+1),MAX(0,NETWORKDAYS(MAX(DATE(2027,2,1),Mitarbeiter!$C182),MIN(DATE(2027,3,0),IF(Mitarbeiter!$D182="",DATE(2027,3,0),Mitarbeiter!$D182),TODAY()),Einstellungen!$F$13:$F$67)))*N(Mitarbeiter!$E182)/IF(Einstellungen!$C$11="7 Tage",7,5),N('Ist-Stunden'!S182)+(N(Krankheitstage!AF182)+N(Krankheitstage!AR182))*N($C182))))</f>
        <v/>
      </c>
      <c r="AX182" s="76">
        <f>IF($B182="",0,IF(Einstellungen!$C$10="Ja",MAX(IF(Einstellungen!$C$11="7 Tage",MAX(0,(MIN(DATE(2027,4,0),IF(Mitarbeiter!$D182="",DATE(2027,4,0),Mitarbeiter!$D182),TODAY()))-(MAX(DATE(2027,3,1),Mitarbeiter!$C182))+1),MAX(0,NETWORKDAYS(MAX(DATE(2027,3,1),Mitarbeiter!$C182),MIN(DATE(2027,4,0),IF(Mitarbeiter!$D182="",DATE(2027,4,0),Mitarbeiter!$D182),TODAY()),Einstellungen!$F$13:$F$67)))*N(Mitarbeiter!$E182)/IF(Einstellungen!$C$11="7 Tage",7,5),N('Ist-Stunden'!T182)),MAX(IF(Einstellungen!$C$11="7 Tage",MAX(0,(MIN(DATE(2027,4,0),IF(Mitarbeiter!$D182="",DATE(2027,4,0),Mitarbeiter!$D182),TODAY()))-(MAX(DATE(2027,3,1),Mitarbeiter!$C182))+1),MAX(0,NETWORKDAYS(MAX(DATE(2027,3,1),Mitarbeiter!$C182),MIN(DATE(2027,4,0),IF(Mitarbeiter!$D182="",DATE(2027,4,0),Mitarbeiter!$D182),TODAY()),Einstellungen!$F$13:$F$67)))*N(Mitarbeiter!$E182)/IF(Einstellungen!$C$11="7 Tage",7,5),N('Ist-Stunden'!T182)+(N(Krankheitstage!AG182)+N(Krankheitstage!AS182))*N($C182))))</f>
        <v/>
      </c>
      <c r="AY182" s="76">
        <f>IF($B182="",0,IF(Einstellungen!$C$10="Ja",MAX(IF(Einstellungen!$C$11="7 Tage",MAX(0,(MIN(DATE(2027,5,0),IF(Mitarbeiter!$D182="",DATE(2027,5,0),Mitarbeiter!$D182),TODAY()))-(MAX(DATE(2027,4,1),Mitarbeiter!$C182))+1),MAX(0,NETWORKDAYS(MAX(DATE(2027,4,1),Mitarbeiter!$C182),MIN(DATE(2027,5,0),IF(Mitarbeiter!$D182="",DATE(2027,5,0),Mitarbeiter!$D182),TODAY()),Einstellungen!$F$13:$F$67)))*N(Mitarbeiter!$E182)/IF(Einstellungen!$C$11="7 Tage",7,5),N('Ist-Stunden'!U182)),MAX(IF(Einstellungen!$C$11="7 Tage",MAX(0,(MIN(DATE(2027,5,0),IF(Mitarbeiter!$D182="",DATE(2027,5,0),Mitarbeiter!$D182),TODAY()))-(MAX(DATE(2027,4,1),Mitarbeiter!$C182))+1),MAX(0,NETWORKDAYS(MAX(DATE(2027,4,1),Mitarbeiter!$C182),MIN(DATE(2027,5,0),IF(Mitarbeiter!$D182="",DATE(2027,5,0),Mitarbeiter!$D182),TODAY()),Einstellungen!$F$13:$F$67)))*N(Mitarbeiter!$E182)/IF(Einstellungen!$C$11="7 Tage",7,5),N('Ist-Stunden'!U182)+(N(Krankheitstage!AH182)+N(Krankheitstage!AT182))*N($C182))))</f>
        <v/>
      </c>
      <c r="AZ182" s="76">
        <f>IF($B182="",0,IF(Einstellungen!$C$10="Ja",MAX(IF(Einstellungen!$C$11="7 Tage",MAX(0,(MIN(DATE(2027,6,0),IF(Mitarbeiter!$D182="",DATE(2027,6,0),Mitarbeiter!$D182),TODAY()))-(MAX(DATE(2027,5,1),Mitarbeiter!$C182))+1),MAX(0,NETWORKDAYS(MAX(DATE(2027,5,1),Mitarbeiter!$C182),MIN(DATE(2027,6,0),IF(Mitarbeiter!$D182="",DATE(2027,6,0),Mitarbeiter!$D182),TODAY()),Einstellungen!$F$13:$F$67)))*N(Mitarbeiter!$E182)/IF(Einstellungen!$C$11="7 Tage",7,5),N('Ist-Stunden'!V182)),MAX(IF(Einstellungen!$C$11="7 Tage",MAX(0,(MIN(DATE(2027,6,0),IF(Mitarbeiter!$D182="",DATE(2027,6,0),Mitarbeiter!$D182),TODAY()))-(MAX(DATE(2027,5,1),Mitarbeiter!$C182))+1),MAX(0,NETWORKDAYS(MAX(DATE(2027,5,1),Mitarbeiter!$C182),MIN(DATE(2027,6,0),IF(Mitarbeiter!$D182="",DATE(2027,6,0),Mitarbeiter!$D182),TODAY()),Einstellungen!$F$13:$F$67)))*N(Mitarbeiter!$E182)/IF(Einstellungen!$C$11="7 Tage",7,5),N('Ist-Stunden'!V182)+(N(Krankheitstage!AI182)+N(Krankheitstage!AU182))*N($C182))))</f>
        <v/>
      </c>
      <c r="BA182" s="76">
        <f>IF($B182="",0,IF(Einstellungen!$C$10="Ja",MAX(IF(Einstellungen!$C$11="7 Tage",MAX(0,(MIN(DATE(2027,7,0),IF(Mitarbeiter!$D182="",DATE(2027,7,0),Mitarbeiter!$D182),TODAY()))-(MAX(DATE(2027,6,1),Mitarbeiter!$C182))+1),MAX(0,NETWORKDAYS(MAX(DATE(2027,6,1),Mitarbeiter!$C182),MIN(DATE(2027,7,0),IF(Mitarbeiter!$D182="",DATE(2027,7,0),Mitarbeiter!$D182),TODAY()),Einstellungen!$F$13:$F$67)))*N(Mitarbeiter!$E182)/IF(Einstellungen!$C$11="7 Tage",7,5),N('Ist-Stunden'!W182)),MAX(IF(Einstellungen!$C$11="7 Tage",MAX(0,(MIN(DATE(2027,7,0),IF(Mitarbeiter!$D182="",DATE(2027,7,0),Mitarbeiter!$D182),TODAY()))-(MAX(DATE(2027,6,1),Mitarbeiter!$C182))+1),MAX(0,NETWORKDAYS(MAX(DATE(2027,6,1),Mitarbeiter!$C182),MIN(DATE(2027,7,0),IF(Mitarbeiter!$D182="",DATE(2027,7,0),Mitarbeiter!$D182),TODAY()),Einstellungen!$F$13:$F$67)))*N(Mitarbeiter!$E182)/IF(Einstellungen!$C$11="7 Tage",7,5),N('Ist-Stunden'!W182)+(N(Krankheitstage!AJ182)+N(Krankheitstage!AV182))*N($C182))))</f>
        <v/>
      </c>
      <c r="BB182" s="76">
        <f>IF($B182="",0,IF(Einstellungen!$C$10="Ja",MAX(IF(Einstellungen!$C$11="7 Tage",MAX(0,(MIN(DATE(2027,8,0),IF(Mitarbeiter!$D182="",DATE(2027,8,0),Mitarbeiter!$D182),TODAY()))-(MAX(DATE(2027,7,1),Mitarbeiter!$C182))+1),MAX(0,NETWORKDAYS(MAX(DATE(2027,7,1),Mitarbeiter!$C182),MIN(DATE(2027,8,0),IF(Mitarbeiter!$D182="",DATE(2027,8,0),Mitarbeiter!$D182),TODAY()),Einstellungen!$F$13:$F$67)))*N(Mitarbeiter!$E182)/IF(Einstellungen!$C$11="7 Tage",7,5),N('Ist-Stunden'!X182)),MAX(IF(Einstellungen!$C$11="7 Tage",MAX(0,(MIN(DATE(2027,8,0),IF(Mitarbeiter!$D182="",DATE(2027,8,0),Mitarbeiter!$D182),TODAY()))-(MAX(DATE(2027,7,1),Mitarbeiter!$C182))+1),MAX(0,NETWORKDAYS(MAX(DATE(2027,7,1),Mitarbeiter!$C182),MIN(DATE(2027,8,0),IF(Mitarbeiter!$D182="",DATE(2027,8,0),Mitarbeiter!$D182),TODAY()),Einstellungen!$F$13:$F$67)))*N(Mitarbeiter!$E182)/IF(Einstellungen!$C$11="7 Tage",7,5),N('Ist-Stunden'!X182)+(N(Krankheitstage!AK182)+N(Krankheitstage!AW182))*N($C182))))</f>
        <v/>
      </c>
      <c r="BC182" s="76">
        <f>IF($B182="",0,IF(Einstellungen!$C$10="Ja",MAX(IF(Einstellungen!$C$11="7 Tage",MAX(0,(MIN(DATE(2027,9,0),IF(Mitarbeiter!$D182="",DATE(2027,9,0),Mitarbeiter!$D182),TODAY()))-(MAX(DATE(2027,8,1),Mitarbeiter!$C182))+1),MAX(0,NETWORKDAYS(MAX(DATE(2027,8,1),Mitarbeiter!$C182),MIN(DATE(2027,9,0),IF(Mitarbeiter!$D182="",DATE(2027,9,0),Mitarbeiter!$D182),TODAY()),Einstellungen!$F$13:$F$67)))*N(Mitarbeiter!$E182)/IF(Einstellungen!$C$11="7 Tage",7,5),N('Ist-Stunden'!Y182)),MAX(IF(Einstellungen!$C$11="7 Tage",MAX(0,(MIN(DATE(2027,9,0),IF(Mitarbeiter!$D182="",DATE(2027,9,0),Mitarbeiter!$D182),TODAY()))-(MAX(DATE(2027,8,1),Mitarbeiter!$C182))+1),MAX(0,NETWORKDAYS(MAX(DATE(2027,8,1),Mitarbeiter!$C182),MIN(DATE(2027,9,0),IF(Mitarbeiter!$D182="",DATE(2027,9,0),Mitarbeiter!$D182),TODAY()),Einstellungen!$F$13:$F$67)))*N(Mitarbeiter!$E182)/IF(Einstellungen!$C$11="7 Tage",7,5),N('Ist-Stunden'!Y182)+(N(Krankheitstage!AL182)+N(Krankheitstage!AX182))*N($C182))))</f>
        <v/>
      </c>
      <c r="BD182" s="76">
        <f>IF($B182="",0,IF(Einstellungen!$C$10="Ja",MAX(IF(Einstellungen!$C$11="7 Tage",MAX(0,(MIN(DATE(2027,10,0),IF(Mitarbeiter!$D182="",DATE(2027,10,0),Mitarbeiter!$D182),TODAY()))-(MAX(DATE(2027,9,1),Mitarbeiter!$C182))+1),MAX(0,NETWORKDAYS(MAX(DATE(2027,9,1),Mitarbeiter!$C182),MIN(DATE(2027,10,0),IF(Mitarbeiter!$D182="",DATE(2027,10,0),Mitarbeiter!$D182),TODAY()),Einstellungen!$F$13:$F$67)))*N(Mitarbeiter!$E182)/IF(Einstellungen!$C$11="7 Tage",7,5),N('Ist-Stunden'!Z182)),MAX(IF(Einstellungen!$C$11="7 Tage",MAX(0,(MIN(DATE(2027,10,0),IF(Mitarbeiter!$D182="",DATE(2027,10,0),Mitarbeiter!$D182),TODAY()))-(MAX(DATE(2027,9,1),Mitarbeiter!$C182))+1),MAX(0,NETWORKDAYS(MAX(DATE(2027,9,1),Mitarbeiter!$C182),MIN(DATE(2027,10,0),IF(Mitarbeiter!$D182="",DATE(2027,10,0),Mitarbeiter!$D182),TODAY()),Einstellungen!$F$13:$F$67)))*N(Mitarbeiter!$E182)/IF(Einstellungen!$C$11="7 Tage",7,5),N('Ist-Stunden'!Z182)+(N(Krankheitstage!AM182)+N(Krankheitstage!AY182))*N($C182))))</f>
        <v/>
      </c>
      <c r="BE182" s="76">
        <f>IF($B182="",0,IF(Einstellungen!$C$10="Ja",MAX(IF(Einstellungen!$C$11="7 Tage",MAX(0,(MIN(DATE(2027,11,0),IF(Mitarbeiter!$D182="",DATE(2027,11,0),Mitarbeiter!$D182),TODAY()))-(MAX(DATE(2027,10,1),Mitarbeiter!$C182))+1),MAX(0,NETWORKDAYS(MAX(DATE(2027,10,1),Mitarbeiter!$C182),MIN(DATE(2027,11,0),IF(Mitarbeiter!$D182="",DATE(2027,11,0),Mitarbeiter!$D182),TODAY()),Einstellungen!$F$13:$F$67)))*N(Mitarbeiter!$E182)/IF(Einstellungen!$C$11="7 Tage",7,5),N('Ist-Stunden'!AA182)),MAX(IF(Einstellungen!$C$11="7 Tage",MAX(0,(MIN(DATE(2027,11,0),IF(Mitarbeiter!$D182="",DATE(2027,11,0),Mitarbeiter!$D182),TODAY()))-(MAX(DATE(2027,10,1),Mitarbeiter!$C182))+1),MAX(0,NETWORKDAYS(MAX(DATE(2027,10,1),Mitarbeiter!$C182),MIN(DATE(2027,11,0),IF(Mitarbeiter!$D182="",DATE(2027,11,0),Mitarbeiter!$D182),TODAY()),Einstellungen!$F$13:$F$67)))*N(Mitarbeiter!$E182)/IF(Einstellungen!$C$11="7 Tage",7,5),N('Ist-Stunden'!AA182)+(N(Krankheitstage!AN182)+N(Krankheitstage!AZ182))*N($C182))))</f>
        <v/>
      </c>
      <c r="BF182" s="76">
        <f>IF($B182="",0,IF(Einstellungen!$C$10="Ja",MAX(IF(Einstellungen!$C$11="7 Tage",MAX(0,(MIN(DATE(2027,12,0),IF(Mitarbeiter!$D182="",DATE(2027,12,0),Mitarbeiter!$D182),TODAY()))-(MAX(DATE(2027,11,1),Mitarbeiter!$C182))+1),MAX(0,NETWORKDAYS(MAX(DATE(2027,11,1),Mitarbeiter!$C182),MIN(DATE(2027,12,0),IF(Mitarbeiter!$D182="",DATE(2027,12,0),Mitarbeiter!$D182),TODAY()),Einstellungen!$F$13:$F$67)))*N(Mitarbeiter!$E182)/IF(Einstellungen!$C$11="7 Tage",7,5),N('Ist-Stunden'!AB182)),MAX(IF(Einstellungen!$C$11="7 Tage",MAX(0,(MIN(DATE(2027,12,0),IF(Mitarbeiter!$D182="",DATE(2027,12,0),Mitarbeiter!$D182),TODAY()))-(MAX(DATE(2027,11,1),Mitarbeiter!$C182))+1),MAX(0,NETWORKDAYS(MAX(DATE(2027,11,1),Mitarbeiter!$C182),MIN(DATE(2027,12,0),IF(Mitarbeiter!$D182="",DATE(2027,12,0),Mitarbeiter!$D182),TODAY()),Einstellungen!$F$13:$F$67)))*N(Mitarbeiter!$E182)/IF(Einstellungen!$C$11="7 Tage",7,5),N('Ist-Stunden'!AB182)+(N(Krankheitstage!AO182)+N(Krankheitstage!BA182))*N($C182))))</f>
        <v/>
      </c>
      <c r="BG182" s="76">
        <f>IF($B182="",0,IF(Einstellungen!$C$10="Ja",MAX(IF(Einstellungen!$C$11="7 Tage",MAX(0,(MIN(DATE(2027,13,0),IF(Mitarbeiter!$D182="",DATE(2027,13,0),Mitarbeiter!$D182),TODAY()))-(MAX(DATE(2027,12,1),Mitarbeiter!$C182))+1),MAX(0,NETWORKDAYS(MAX(DATE(2027,12,1),Mitarbeiter!$C182),MIN(DATE(2027,13,0),IF(Mitarbeiter!$D182="",DATE(2027,13,0),Mitarbeiter!$D182),TODAY()),Einstellungen!$F$13:$F$67)))*N(Mitarbeiter!$E182)/IF(Einstellungen!$C$11="7 Tage",7,5),N('Ist-Stunden'!AC182)),MAX(IF(Einstellungen!$C$11="7 Tage",MAX(0,(MIN(DATE(2027,13,0),IF(Mitarbeiter!$D182="",DATE(2027,13,0),Mitarbeiter!$D182),TODAY()))-(MAX(DATE(2027,12,1),Mitarbeiter!$C182))+1),MAX(0,NETWORKDAYS(MAX(DATE(2027,12,1),Mitarbeiter!$C182),MIN(DATE(2027,13,0),IF(Mitarbeiter!$D182="",DATE(2027,13,0),Mitarbeiter!$D182),TODAY()),Einstellungen!$F$13:$F$67)))*N(Mitarbeiter!$E182)/IF(Einstellungen!$C$11="7 Tage",7,5),N('Ist-Stunden'!AC182)+(N(Krankheitstage!AP182)+N(Krankheitstage!BB182))*N($C182))))</f>
        <v/>
      </c>
      <c r="BH182" s="76">
        <f>IF($B182="",0,IF(Einstellungen!$C$10="Ja",MAX(IF(Einstellungen!$C$11="7 Tage",MAX(0,(MIN(DATE(2028,2,0),IF(Mitarbeiter!$D182="",DATE(2028,2,0),Mitarbeiter!$D182),TODAY()))-(MAX(DATE(2028,1,1),Mitarbeiter!$C182))+1),MAX(0,NETWORKDAYS(MAX(DATE(2028,1,1),Mitarbeiter!$C182),MIN(DATE(2028,2,0),IF(Mitarbeiter!$D182="",DATE(2028,2,0),Mitarbeiter!$D182),TODAY()),Einstellungen!$F$13:$F$67)))*N(Mitarbeiter!$E182)/IF(Einstellungen!$C$11="7 Tage",7,5),N('Ist-Stunden'!AD182)),MAX(IF(Einstellungen!$C$11="7 Tage",MAX(0,(MIN(DATE(2028,2,0),IF(Mitarbeiter!$D182="",DATE(2028,2,0),Mitarbeiter!$D182),TODAY()))-(MAX(DATE(2028,1,1),Mitarbeiter!$C182))+1),MAX(0,NETWORKDAYS(MAX(DATE(2028,1,1),Mitarbeiter!$C182),MIN(DATE(2028,2,0),IF(Mitarbeiter!$D182="",DATE(2028,2,0),Mitarbeiter!$D182),TODAY()),Einstellungen!$F$13:$F$67)))*N(Mitarbeiter!$E182)/IF(Einstellungen!$C$11="7 Tage",7,5),N('Ist-Stunden'!AD182)+(N(Krankheitstage!BC182)+N(Krankheitstage!BO182))*N($C182))))</f>
        <v/>
      </c>
      <c r="BI182" s="76">
        <f>IF($B182="",0,IF(Einstellungen!$C$10="Ja",MAX(IF(Einstellungen!$C$11="7 Tage",MAX(0,(MIN(DATE(2028,3,0),IF(Mitarbeiter!$D182="",DATE(2028,3,0),Mitarbeiter!$D182),TODAY()))-(MAX(DATE(2028,2,1),Mitarbeiter!$C182))+1),MAX(0,NETWORKDAYS(MAX(DATE(2028,2,1),Mitarbeiter!$C182),MIN(DATE(2028,3,0),IF(Mitarbeiter!$D182="",DATE(2028,3,0),Mitarbeiter!$D182),TODAY()),Einstellungen!$F$13:$F$67)))*N(Mitarbeiter!$E182)/IF(Einstellungen!$C$11="7 Tage",7,5),N('Ist-Stunden'!AE182)),MAX(IF(Einstellungen!$C$11="7 Tage",MAX(0,(MIN(DATE(2028,3,0),IF(Mitarbeiter!$D182="",DATE(2028,3,0),Mitarbeiter!$D182),TODAY()))-(MAX(DATE(2028,2,1),Mitarbeiter!$C182))+1),MAX(0,NETWORKDAYS(MAX(DATE(2028,2,1),Mitarbeiter!$C182),MIN(DATE(2028,3,0),IF(Mitarbeiter!$D182="",DATE(2028,3,0),Mitarbeiter!$D182),TODAY()),Einstellungen!$F$13:$F$67)))*N(Mitarbeiter!$E182)/IF(Einstellungen!$C$11="7 Tage",7,5),N('Ist-Stunden'!AE182)+(N(Krankheitstage!BD182)+N(Krankheitstage!BP182))*N($C182))))</f>
        <v/>
      </c>
      <c r="BJ182" s="76">
        <f>IF($B182="",0,IF(Einstellungen!$C$10="Ja",MAX(IF(Einstellungen!$C$11="7 Tage",MAX(0,(MIN(DATE(2028,4,0),IF(Mitarbeiter!$D182="",DATE(2028,4,0),Mitarbeiter!$D182),TODAY()))-(MAX(DATE(2028,3,1),Mitarbeiter!$C182))+1),MAX(0,NETWORKDAYS(MAX(DATE(2028,3,1),Mitarbeiter!$C182),MIN(DATE(2028,4,0),IF(Mitarbeiter!$D182="",DATE(2028,4,0),Mitarbeiter!$D182),TODAY()),Einstellungen!$F$13:$F$67)))*N(Mitarbeiter!$E182)/IF(Einstellungen!$C$11="7 Tage",7,5),N('Ist-Stunden'!AF182)),MAX(IF(Einstellungen!$C$11="7 Tage",MAX(0,(MIN(DATE(2028,4,0),IF(Mitarbeiter!$D182="",DATE(2028,4,0),Mitarbeiter!$D182),TODAY()))-(MAX(DATE(2028,3,1),Mitarbeiter!$C182))+1),MAX(0,NETWORKDAYS(MAX(DATE(2028,3,1),Mitarbeiter!$C182),MIN(DATE(2028,4,0),IF(Mitarbeiter!$D182="",DATE(2028,4,0),Mitarbeiter!$D182),TODAY()),Einstellungen!$F$13:$F$67)))*N(Mitarbeiter!$E182)/IF(Einstellungen!$C$11="7 Tage",7,5),N('Ist-Stunden'!AF182)+(N(Krankheitstage!BE182)+N(Krankheitstage!BQ182))*N($C182))))</f>
        <v/>
      </c>
      <c r="BK182" s="76">
        <f>IF($B182="",0,IF(Einstellungen!$C$10="Ja",MAX(IF(Einstellungen!$C$11="7 Tage",MAX(0,(MIN(DATE(2028,5,0),IF(Mitarbeiter!$D182="",DATE(2028,5,0),Mitarbeiter!$D182),TODAY()))-(MAX(DATE(2028,4,1),Mitarbeiter!$C182))+1),MAX(0,NETWORKDAYS(MAX(DATE(2028,4,1),Mitarbeiter!$C182),MIN(DATE(2028,5,0),IF(Mitarbeiter!$D182="",DATE(2028,5,0),Mitarbeiter!$D182),TODAY()),Einstellungen!$F$13:$F$67)))*N(Mitarbeiter!$E182)/IF(Einstellungen!$C$11="7 Tage",7,5),N('Ist-Stunden'!AG182)),MAX(IF(Einstellungen!$C$11="7 Tage",MAX(0,(MIN(DATE(2028,5,0),IF(Mitarbeiter!$D182="",DATE(2028,5,0),Mitarbeiter!$D182),TODAY()))-(MAX(DATE(2028,4,1),Mitarbeiter!$C182))+1),MAX(0,NETWORKDAYS(MAX(DATE(2028,4,1),Mitarbeiter!$C182),MIN(DATE(2028,5,0),IF(Mitarbeiter!$D182="",DATE(2028,5,0),Mitarbeiter!$D182),TODAY()),Einstellungen!$F$13:$F$67)))*N(Mitarbeiter!$E182)/IF(Einstellungen!$C$11="7 Tage",7,5),N('Ist-Stunden'!AG182)+(N(Krankheitstage!BF182)+N(Krankheitstage!BR182))*N($C182))))</f>
        <v/>
      </c>
      <c r="BL182" s="76">
        <f>IF($B182="",0,IF(Einstellungen!$C$10="Ja",MAX(IF(Einstellungen!$C$11="7 Tage",MAX(0,(MIN(DATE(2028,6,0),IF(Mitarbeiter!$D182="",DATE(2028,6,0),Mitarbeiter!$D182),TODAY()))-(MAX(DATE(2028,5,1),Mitarbeiter!$C182))+1),MAX(0,NETWORKDAYS(MAX(DATE(2028,5,1),Mitarbeiter!$C182),MIN(DATE(2028,6,0),IF(Mitarbeiter!$D182="",DATE(2028,6,0),Mitarbeiter!$D182),TODAY()),Einstellungen!$F$13:$F$67)))*N(Mitarbeiter!$E182)/IF(Einstellungen!$C$11="7 Tage",7,5),N('Ist-Stunden'!AH182)),MAX(IF(Einstellungen!$C$11="7 Tage",MAX(0,(MIN(DATE(2028,6,0),IF(Mitarbeiter!$D182="",DATE(2028,6,0),Mitarbeiter!$D182),TODAY()))-(MAX(DATE(2028,5,1),Mitarbeiter!$C182))+1),MAX(0,NETWORKDAYS(MAX(DATE(2028,5,1),Mitarbeiter!$C182),MIN(DATE(2028,6,0),IF(Mitarbeiter!$D182="",DATE(2028,6,0),Mitarbeiter!$D182),TODAY()),Einstellungen!$F$13:$F$67)))*N(Mitarbeiter!$E182)/IF(Einstellungen!$C$11="7 Tage",7,5),N('Ist-Stunden'!AH182)+(N(Krankheitstage!BG182)+N(Krankheitstage!BS182))*N($C182))))</f>
        <v/>
      </c>
      <c r="BM182" s="76">
        <f>IF($B182="",0,IF(Einstellungen!$C$10="Ja",MAX(IF(Einstellungen!$C$11="7 Tage",MAX(0,(MIN(DATE(2028,7,0),IF(Mitarbeiter!$D182="",DATE(2028,7,0),Mitarbeiter!$D182),TODAY()))-(MAX(DATE(2028,6,1),Mitarbeiter!$C182))+1),MAX(0,NETWORKDAYS(MAX(DATE(2028,6,1),Mitarbeiter!$C182),MIN(DATE(2028,7,0),IF(Mitarbeiter!$D182="",DATE(2028,7,0),Mitarbeiter!$D182),TODAY()),Einstellungen!$F$13:$F$67)))*N(Mitarbeiter!$E182)/IF(Einstellungen!$C$11="7 Tage",7,5),N('Ist-Stunden'!AI182)),MAX(IF(Einstellungen!$C$11="7 Tage",MAX(0,(MIN(DATE(2028,7,0),IF(Mitarbeiter!$D182="",DATE(2028,7,0),Mitarbeiter!$D182),TODAY()))-(MAX(DATE(2028,6,1),Mitarbeiter!$C182))+1),MAX(0,NETWORKDAYS(MAX(DATE(2028,6,1),Mitarbeiter!$C182),MIN(DATE(2028,7,0),IF(Mitarbeiter!$D182="",DATE(2028,7,0),Mitarbeiter!$D182),TODAY()),Einstellungen!$F$13:$F$67)))*N(Mitarbeiter!$E182)/IF(Einstellungen!$C$11="7 Tage",7,5),N('Ist-Stunden'!AI182)+(N(Krankheitstage!BH182)+N(Krankheitstage!BT182))*N($C182))))</f>
        <v/>
      </c>
      <c r="BN182" s="76">
        <f>IF($B182="",0,IF(Einstellungen!$C$10="Ja",MAX(IF(Einstellungen!$C$11="7 Tage",MAX(0,(MIN(DATE(2028,8,0),IF(Mitarbeiter!$D182="",DATE(2028,8,0),Mitarbeiter!$D182),TODAY()))-(MAX(DATE(2028,7,1),Mitarbeiter!$C182))+1),MAX(0,NETWORKDAYS(MAX(DATE(2028,7,1),Mitarbeiter!$C182),MIN(DATE(2028,8,0),IF(Mitarbeiter!$D182="",DATE(2028,8,0),Mitarbeiter!$D182),TODAY()),Einstellungen!$F$13:$F$67)))*N(Mitarbeiter!$E182)/IF(Einstellungen!$C$11="7 Tage",7,5),N('Ist-Stunden'!AJ182)),MAX(IF(Einstellungen!$C$11="7 Tage",MAX(0,(MIN(DATE(2028,8,0),IF(Mitarbeiter!$D182="",DATE(2028,8,0),Mitarbeiter!$D182),TODAY()))-(MAX(DATE(2028,7,1),Mitarbeiter!$C182))+1),MAX(0,NETWORKDAYS(MAX(DATE(2028,7,1),Mitarbeiter!$C182),MIN(DATE(2028,8,0),IF(Mitarbeiter!$D182="",DATE(2028,8,0),Mitarbeiter!$D182),TODAY()),Einstellungen!$F$13:$F$67)))*N(Mitarbeiter!$E182)/IF(Einstellungen!$C$11="7 Tage",7,5),N('Ist-Stunden'!AJ182)+(N(Krankheitstage!BI182)+N(Krankheitstage!BU182))*N($C182))))</f>
        <v/>
      </c>
      <c r="BO182" s="76">
        <f>IF($B182="",0,IF(Einstellungen!$C$10="Ja",MAX(IF(Einstellungen!$C$11="7 Tage",MAX(0,(MIN(DATE(2028,9,0),IF(Mitarbeiter!$D182="",DATE(2028,9,0),Mitarbeiter!$D182),TODAY()))-(MAX(DATE(2028,8,1),Mitarbeiter!$C182))+1),MAX(0,NETWORKDAYS(MAX(DATE(2028,8,1),Mitarbeiter!$C182),MIN(DATE(2028,9,0),IF(Mitarbeiter!$D182="",DATE(2028,9,0),Mitarbeiter!$D182),TODAY()),Einstellungen!$F$13:$F$67)))*N(Mitarbeiter!$E182)/IF(Einstellungen!$C$11="7 Tage",7,5),N('Ist-Stunden'!AK182)),MAX(IF(Einstellungen!$C$11="7 Tage",MAX(0,(MIN(DATE(2028,9,0),IF(Mitarbeiter!$D182="",DATE(2028,9,0),Mitarbeiter!$D182),TODAY()))-(MAX(DATE(2028,8,1),Mitarbeiter!$C182))+1),MAX(0,NETWORKDAYS(MAX(DATE(2028,8,1),Mitarbeiter!$C182),MIN(DATE(2028,9,0),IF(Mitarbeiter!$D182="",DATE(2028,9,0),Mitarbeiter!$D182),TODAY()),Einstellungen!$F$13:$F$67)))*N(Mitarbeiter!$E182)/IF(Einstellungen!$C$11="7 Tage",7,5),N('Ist-Stunden'!AK182)+(N(Krankheitstage!BJ182)+N(Krankheitstage!BV182))*N($C182))))</f>
        <v/>
      </c>
      <c r="BP182" s="76">
        <f>IF($B182="",0,IF(Einstellungen!$C$10="Ja",MAX(IF(Einstellungen!$C$11="7 Tage",MAX(0,(MIN(DATE(2028,10,0),IF(Mitarbeiter!$D182="",DATE(2028,10,0),Mitarbeiter!$D182),TODAY()))-(MAX(DATE(2028,9,1),Mitarbeiter!$C182))+1),MAX(0,NETWORKDAYS(MAX(DATE(2028,9,1),Mitarbeiter!$C182),MIN(DATE(2028,10,0),IF(Mitarbeiter!$D182="",DATE(2028,10,0),Mitarbeiter!$D182),TODAY()),Einstellungen!$F$13:$F$67)))*N(Mitarbeiter!$E182)/IF(Einstellungen!$C$11="7 Tage",7,5),N('Ist-Stunden'!AL182)),MAX(IF(Einstellungen!$C$11="7 Tage",MAX(0,(MIN(DATE(2028,10,0),IF(Mitarbeiter!$D182="",DATE(2028,10,0),Mitarbeiter!$D182),TODAY()))-(MAX(DATE(2028,9,1),Mitarbeiter!$C182))+1),MAX(0,NETWORKDAYS(MAX(DATE(2028,9,1),Mitarbeiter!$C182),MIN(DATE(2028,10,0),IF(Mitarbeiter!$D182="",DATE(2028,10,0),Mitarbeiter!$D182),TODAY()),Einstellungen!$F$13:$F$67)))*N(Mitarbeiter!$E182)/IF(Einstellungen!$C$11="7 Tage",7,5),N('Ist-Stunden'!AL182)+(N(Krankheitstage!BK182)+N(Krankheitstage!BW182))*N($C182))))</f>
        <v/>
      </c>
      <c r="BQ182" s="76">
        <f>IF($B182="",0,IF(Einstellungen!$C$10="Ja",MAX(IF(Einstellungen!$C$11="7 Tage",MAX(0,(MIN(DATE(2028,11,0),IF(Mitarbeiter!$D182="",DATE(2028,11,0),Mitarbeiter!$D182),TODAY()))-(MAX(DATE(2028,10,1),Mitarbeiter!$C182))+1),MAX(0,NETWORKDAYS(MAX(DATE(2028,10,1),Mitarbeiter!$C182),MIN(DATE(2028,11,0),IF(Mitarbeiter!$D182="",DATE(2028,11,0),Mitarbeiter!$D182),TODAY()),Einstellungen!$F$13:$F$67)))*N(Mitarbeiter!$E182)/IF(Einstellungen!$C$11="7 Tage",7,5),N('Ist-Stunden'!AM182)),MAX(IF(Einstellungen!$C$11="7 Tage",MAX(0,(MIN(DATE(2028,11,0),IF(Mitarbeiter!$D182="",DATE(2028,11,0),Mitarbeiter!$D182),TODAY()))-(MAX(DATE(2028,10,1),Mitarbeiter!$C182))+1),MAX(0,NETWORKDAYS(MAX(DATE(2028,10,1),Mitarbeiter!$C182),MIN(DATE(2028,11,0),IF(Mitarbeiter!$D182="",DATE(2028,11,0),Mitarbeiter!$D182),TODAY()),Einstellungen!$F$13:$F$67)))*N(Mitarbeiter!$E182)/IF(Einstellungen!$C$11="7 Tage",7,5),N('Ist-Stunden'!AM182)+(N(Krankheitstage!BL182)+N(Krankheitstage!BX182))*N($C182))))</f>
        <v/>
      </c>
      <c r="BR182" s="76">
        <f>IF($B182="",0,IF(Einstellungen!$C$10="Ja",MAX(IF(Einstellungen!$C$11="7 Tage",MAX(0,(MIN(DATE(2028,12,0),IF(Mitarbeiter!$D182="",DATE(2028,12,0),Mitarbeiter!$D182),TODAY()))-(MAX(DATE(2028,11,1),Mitarbeiter!$C182))+1),MAX(0,NETWORKDAYS(MAX(DATE(2028,11,1),Mitarbeiter!$C182),MIN(DATE(2028,12,0),IF(Mitarbeiter!$D182="",DATE(2028,12,0),Mitarbeiter!$D182),TODAY()),Einstellungen!$F$13:$F$67)))*N(Mitarbeiter!$E182)/IF(Einstellungen!$C$11="7 Tage",7,5),N('Ist-Stunden'!AN182)),MAX(IF(Einstellungen!$C$11="7 Tage",MAX(0,(MIN(DATE(2028,12,0),IF(Mitarbeiter!$D182="",DATE(2028,12,0),Mitarbeiter!$D182),TODAY()))-(MAX(DATE(2028,11,1),Mitarbeiter!$C182))+1),MAX(0,NETWORKDAYS(MAX(DATE(2028,11,1),Mitarbeiter!$C182),MIN(DATE(2028,12,0),IF(Mitarbeiter!$D182="",DATE(2028,12,0),Mitarbeiter!$D182),TODAY()),Einstellungen!$F$13:$F$67)))*N(Mitarbeiter!$E182)/IF(Einstellungen!$C$11="7 Tage",7,5),N('Ist-Stunden'!AN182)+(N(Krankheitstage!BM182)+N(Krankheitstage!BY182))*N($C182))))</f>
        <v/>
      </c>
      <c r="BS182" s="76">
        <f>IF($B182="",0,IF(Einstellungen!$C$10="Ja",MAX(IF(Einstellungen!$C$11="7 Tage",MAX(0,(MIN(DATE(2028,13,0),IF(Mitarbeiter!$D182="",DATE(2028,13,0),Mitarbeiter!$D182),TODAY()))-(MAX(DATE(2028,12,1),Mitarbeiter!$C182))+1),MAX(0,NETWORKDAYS(MAX(DATE(2028,12,1),Mitarbeiter!$C182),MIN(DATE(2028,13,0),IF(Mitarbeiter!$D182="",DATE(2028,13,0),Mitarbeiter!$D182),TODAY()),Einstellungen!$F$13:$F$67)))*N(Mitarbeiter!$E182)/IF(Einstellungen!$C$11="7 Tage",7,5),N('Ist-Stunden'!AO182)),MAX(IF(Einstellungen!$C$11="7 Tage",MAX(0,(MIN(DATE(2028,13,0),IF(Mitarbeiter!$D182="",DATE(2028,13,0),Mitarbeiter!$D182),TODAY()))-(MAX(DATE(2028,12,1),Mitarbeiter!$C182))+1),MAX(0,NETWORKDAYS(MAX(DATE(2028,12,1),Mitarbeiter!$C182),MIN(DATE(2028,13,0),IF(Mitarbeiter!$D182="",DATE(2028,13,0),Mitarbeiter!$D182),TODAY()),Einstellungen!$F$13:$F$67)))*N(Mitarbeiter!$E182)/IF(Einstellungen!$C$11="7 Tage",7,5),N('Ist-Stunden'!AO182)+(N(Krankheitstage!BN182)+N(Krankheitstage!BZ182))*N($C182))))</f>
        <v/>
      </c>
      <c r="BT182" s="76">
        <f>IF($B182="",0,IF(Einstellungen!$C$10="Ja",MAX(IF(Einstellungen!$C$11="7 Tage",MAX(0,(MIN(DATE(2029,2,0),IF(Mitarbeiter!$D182="",DATE(2029,2,0),Mitarbeiter!$D182),TODAY()))-(MAX(DATE(2029,1,1),Mitarbeiter!$C182))+1),MAX(0,NETWORKDAYS(MAX(DATE(2029,1,1),Mitarbeiter!$C182),MIN(DATE(2029,2,0),IF(Mitarbeiter!$D182="",DATE(2029,2,0),Mitarbeiter!$D182),TODAY()),Einstellungen!$F$13:$F$67)))*N(Mitarbeiter!$E182)/IF(Einstellungen!$C$11="7 Tage",7,5),N('Ist-Stunden'!AP182)),MAX(IF(Einstellungen!$C$11="7 Tage",MAX(0,(MIN(DATE(2029,2,0),IF(Mitarbeiter!$D182="",DATE(2029,2,0),Mitarbeiter!$D182),TODAY()))-(MAX(DATE(2029,1,1),Mitarbeiter!$C182))+1),MAX(0,NETWORKDAYS(MAX(DATE(2029,1,1),Mitarbeiter!$C182),MIN(DATE(2029,2,0),IF(Mitarbeiter!$D182="",DATE(2029,2,0),Mitarbeiter!$D182),TODAY()),Einstellungen!$F$13:$F$67)))*N(Mitarbeiter!$E182)/IF(Einstellungen!$C$11="7 Tage",7,5),N('Ist-Stunden'!AP182)+(N(Krankheitstage!CA182)+N(Krankheitstage!CM182))*N($C182))))</f>
        <v/>
      </c>
      <c r="BU182" s="76">
        <f>IF($B182="",0,IF(Einstellungen!$C$10="Ja",MAX(IF(Einstellungen!$C$11="7 Tage",MAX(0,(MIN(DATE(2029,3,0),IF(Mitarbeiter!$D182="",DATE(2029,3,0),Mitarbeiter!$D182),TODAY()))-(MAX(DATE(2029,2,1),Mitarbeiter!$C182))+1),MAX(0,NETWORKDAYS(MAX(DATE(2029,2,1),Mitarbeiter!$C182),MIN(DATE(2029,3,0),IF(Mitarbeiter!$D182="",DATE(2029,3,0),Mitarbeiter!$D182),TODAY()),Einstellungen!$F$13:$F$67)))*N(Mitarbeiter!$E182)/IF(Einstellungen!$C$11="7 Tage",7,5),N('Ist-Stunden'!AQ182)),MAX(IF(Einstellungen!$C$11="7 Tage",MAX(0,(MIN(DATE(2029,3,0),IF(Mitarbeiter!$D182="",DATE(2029,3,0),Mitarbeiter!$D182),TODAY()))-(MAX(DATE(2029,2,1),Mitarbeiter!$C182))+1),MAX(0,NETWORKDAYS(MAX(DATE(2029,2,1),Mitarbeiter!$C182),MIN(DATE(2029,3,0),IF(Mitarbeiter!$D182="",DATE(2029,3,0),Mitarbeiter!$D182),TODAY()),Einstellungen!$F$13:$F$67)))*N(Mitarbeiter!$E182)/IF(Einstellungen!$C$11="7 Tage",7,5),N('Ist-Stunden'!AQ182)+(N(Krankheitstage!CB182)+N(Krankheitstage!CN182))*N($C182))))</f>
        <v/>
      </c>
      <c r="BV182" s="76">
        <f>IF($B182="",0,IF(Einstellungen!$C$10="Ja",MAX(IF(Einstellungen!$C$11="7 Tage",MAX(0,(MIN(DATE(2029,4,0),IF(Mitarbeiter!$D182="",DATE(2029,4,0),Mitarbeiter!$D182),TODAY()))-(MAX(DATE(2029,3,1),Mitarbeiter!$C182))+1),MAX(0,NETWORKDAYS(MAX(DATE(2029,3,1),Mitarbeiter!$C182),MIN(DATE(2029,4,0),IF(Mitarbeiter!$D182="",DATE(2029,4,0),Mitarbeiter!$D182),TODAY()),Einstellungen!$F$13:$F$67)))*N(Mitarbeiter!$E182)/IF(Einstellungen!$C$11="7 Tage",7,5),N('Ist-Stunden'!AR182)),MAX(IF(Einstellungen!$C$11="7 Tage",MAX(0,(MIN(DATE(2029,4,0),IF(Mitarbeiter!$D182="",DATE(2029,4,0),Mitarbeiter!$D182),TODAY()))-(MAX(DATE(2029,3,1),Mitarbeiter!$C182))+1),MAX(0,NETWORKDAYS(MAX(DATE(2029,3,1),Mitarbeiter!$C182),MIN(DATE(2029,4,0),IF(Mitarbeiter!$D182="",DATE(2029,4,0),Mitarbeiter!$D182),TODAY()),Einstellungen!$F$13:$F$67)))*N(Mitarbeiter!$E182)/IF(Einstellungen!$C$11="7 Tage",7,5),N('Ist-Stunden'!AR182)+(N(Krankheitstage!CC182)+N(Krankheitstage!CO182))*N($C182))))</f>
        <v/>
      </c>
      <c r="BW182" s="76">
        <f>IF($B182="",0,IF(Einstellungen!$C$10="Ja",MAX(IF(Einstellungen!$C$11="7 Tage",MAX(0,(MIN(DATE(2029,5,0),IF(Mitarbeiter!$D182="",DATE(2029,5,0),Mitarbeiter!$D182),TODAY()))-(MAX(DATE(2029,4,1),Mitarbeiter!$C182))+1),MAX(0,NETWORKDAYS(MAX(DATE(2029,4,1),Mitarbeiter!$C182),MIN(DATE(2029,5,0),IF(Mitarbeiter!$D182="",DATE(2029,5,0),Mitarbeiter!$D182),TODAY()),Einstellungen!$F$13:$F$67)))*N(Mitarbeiter!$E182)/IF(Einstellungen!$C$11="7 Tage",7,5),N('Ist-Stunden'!AS182)),MAX(IF(Einstellungen!$C$11="7 Tage",MAX(0,(MIN(DATE(2029,5,0),IF(Mitarbeiter!$D182="",DATE(2029,5,0),Mitarbeiter!$D182),TODAY()))-(MAX(DATE(2029,4,1),Mitarbeiter!$C182))+1),MAX(0,NETWORKDAYS(MAX(DATE(2029,4,1),Mitarbeiter!$C182),MIN(DATE(2029,5,0),IF(Mitarbeiter!$D182="",DATE(2029,5,0),Mitarbeiter!$D182),TODAY()),Einstellungen!$F$13:$F$67)))*N(Mitarbeiter!$E182)/IF(Einstellungen!$C$11="7 Tage",7,5),N('Ist-Stunden'!AS182)+(N(Krankheitstage!CD182)+N(Krankheitstage!CP182))*N($C182))))</f>
        <v/>
      </c>
      <c r="BX182" s="76">
        <f>IF($B182="",0,IF(Einstellungen!$C$10="Ja",MAX(IF(Einstellungen!$C$11="7 Tage",MAX(0,(MIN(DATE(2029,6,0),IF(Mitarbeiter!$D182="",DATE(2029,6,0),Mitarbeiter!$D182),TODAY()))-(MAX(DATE(2029,5,1),Mitarbeiter!$C182))+1),MAX(0,NETWORKDAYS(MAX(DATE(2029,5,1),Mitarbeiter!$C182),MIN(DATE(2029,6,0),IF(Mitarbeiter!$D182="",DATE(2029,6,0),Mitarbeiter!$D182),TODAY()),Einstellungen!$F$13:$F$67)))*N(Mitarbeiter!$E182)/IF(Einstellungen!$C$11="7 Tage",7,5),N('Ist-Stunden'!AT182)),MAX(IF(Einstellungen!$C$11="7 Tage",MAX(0,(MIN(DATE(2029,6,0),IF(Mitarbeiter!$D182="",DATE(2029,6,0),Mitarbeiter!$D182),TODAY()))-(MAX(DATE(2029,5,1),Mitarbeiter!$C182))+1),MAX(0,NETWORKDAYS(MAX(DATE(2029,5,1),Mitarbeiter!$C182),MIN(DATE(2029,6,0),IF(Mitarbeiter!$D182="",DATE(2029,6,0),Mitarbeiter!$D182),TODAY()),Einstellungen!$F$13:$F$67)))*N(Mitarbeiter!$E182)/IF(Einstellungen!$C$11="7 Tage",7,5),N('Ist-Stunden'!AT182)+(N(Krankheitstage!CE182)+N(Krankheitstage!CQ182))*N($C182))))</f>
        <v/>
      </c>
      <c r="BY182" s="76">
        <f>IF($B182="",0,IF(Einstellungen!$C$10="Ja",MAX(IF(Einstellungen!$C$11="7 Tage",MAX(0,(MIN(DATE(2029,7,0),IF(Mitarbeiter!$D182="",DATE(2029,7,0),Mitarbeiter!$D182),TODAY()))-(MAX(DATE(2029,6,1),Mitarbeiter!$C182))+1),MAX(0,NETWORKDAYS(MAX(DATE(2029,6,1),Mitarbeiter!$C182),MIN(DATE(2029,7,0),IF(Mitarbeiter!$D182="",DATE(2029,7,0),Mitarbeiter!$D182),TODAY()),Einstellungen!$F$13:$F$67)))*N(Mitarbeiter!$E182)/IF(Einstellungen!$C$11="7 Tage",7,5),N('Ist-Stunden'!AU182)),MAX(IF(Einstellungen!$C$11="7 Tage",MAX(0,(MIN(DATE(2029,7,0),IF(Mitarbeiter!$D182="",DATE(2029,7,0),Mitarbeiter!$D182),TODAY()))-(MAX(DATE(2029,6,1),Mitarbeiter!$C182))+1),MAX(0,NETWORKDAYS(MAX(DATE(2029,6,1),Mitarbeiter!$C182),MIN(DATE(2029,7,0),IF(Mitarbeiter!$D182="",DATE(2029,7,0),Mitarbeiter!$D182),TODAY()),Einstellungen!$F$13:$F$67)))*N(Mitarbeiter!$E182)/IF(Einstellungen!$C$11="7 Tage",7,5),N('Ist-Stunden'!AU182)+(N(Krankheitstage!CF182)+N(Krankheitstage!CR182))*N($C182))))</f>
        <v/>
      </c>
      <c r="BZ182" s="76">
        <f>IF($B182="",0,IF(Einstellungen!$C$10="Ja",MAX(IF(Einstellungen!$C$11="7 Tage",MAX(0,(MIN(DATE(2029,8,0),IF(Mitarbeiter!$D182="",DATE(2029,8,0),Mitarbeiter!$D182),TODAY()))-(MAX(DATE(2029,7,1),Mitarbeiter!$C182))+1),MAX(0,NETWORKDAYS(MAX(DATE(2029,7,1),Mitarbeiter!$C182),MIN(DATE(2029,8,0),IF(Mitarbeiter!$D182="",DATE(2029,8,0),Mitarbeiter!$D182),TODAY()),Einstellungen!$F$13:$F$67)))*N(Mitarbeiter!$E182)/IF(Einstellungen!$C$11="7 Tage",7,5),N('Ist-Stunden'!AV182)),MAX(IF(Einstellungen!$C$11="7 Tage",MAX(0,(MIN(DATE(2029,8,0),IF(Mitarbeiter!$D182="",DATE(2029,8,0),Mitarbeiter!$D182),TODAY()))-(MAX(DATE(2029,7,1),Mitarbeiter!$C182))+1),MAX(0,NETWORKDAYS(MAX(DATE(2029,7,1),Mitarbeiter!$C182),MIN(DATE(2029,8,0),IF(Mitarbeiter!$D182="",DATE(2029,8,0),Mitarbeiter!$D182),TODAY()),Einstellungen!$F$13:$F$67)))*N(Mitarbeiter!$E182)/IF(Einstellungen!$C$11="7 Tage",7,5),N('Ist-Stunden'!AV182)+(N(Krankheitstage!CG182)+N(Krankheitstage!CS182))*N($C182))))</f>
        <v/>
      </c>
      <c r="CA182" s="76">
        <f>IF($B182="",0,IF(Einstellungen!$C$10="Ja",MAX(IF(Einstellungen!$C$11="7 Tage",MAX(0,(MIN(DATE(2029,9,0),IF(Mitarbeiter!$D182="",DATE(2029,9,0),Mitarbeiter!$D182),TODAY()))-(MAX(DATE(2029,8,1),Mitarbeiter!$C182))+1),MAX(0,NETWORKDAYS(MAX(DATE(2029,8,1),Mitarbeiter!$C182),MIN(DATE(2029,9,0),IF(Mitarbeiter!$D182="",DATE(2029,9,0),Mitarbeiter!$D182),TODAY()),Einstellungen!$F$13:$F$67)))*N(Mitarbeiter!$E182)/IF(Einstellungen!$C$11="7 Tage",7,5),N('Ist-Stunden'!AW182)),MAX(IF(Einstellungen!$C$11="7 Tage",MAX(0,(MIN(DATE(2029,9,0),IF(Mitarbeiter!$D182="",DATE(2029,9,0),Mitarbeiter!$D182),TODAY()))-(MAX(DATE(2029,8,1),Mitarbeiter!$C182))+1),MAX(0,NETWORKDAYS(MAX(DATE(2029,8,1),Mitarbeiter!$C182),MIN(DATE(2029,9,0),IF(Mitarbeiter!$D182="",DATE(2029,9,0),Mitarbeiter!$D182),TODAY()),Einstellungen!$F$13:$F$67)))*N(Mitarbeiter!$E182)/IF(Einstellungen!$C$11="7 Tage",7,5),N('Ist-Stunden'!AW182)+(N(Krankheitstage!CH182)+N(Krankheitstage!CT182))*N($C182))))</f>
        <v/>
      </c>
      <c r="CB182" s="76">
        <f>IF($B182="",0,IF(Einstellungen!$C$10="Ja",MAX(IF(Einstellungen!$C$11="7 Tage",MAX(0,(MIN(DATE(2029,10,0),IF(Mitarbeiter!$D182="",DATE(2029,10,0),Mitarbeiter!$D182),TODAY()))-(MAX(DATE(2029,9,1),Mitarbeiter!$C182))+1),MAX(0,NETWORKDAYS(MAX(DATE(2029,9,1),Mitarbeiter!$C182),MIN(DATE(2029,10,0),IF(Mitarbeiter!$D182="",DATE(2029,10,0),Mitarbeiter!$D182),TODAY()),Einstellungen!$F$13:$F$67)))*N(Mitarbeiter!$E182)/IF(Einstellungen!$C$11="7 Tage",7,5),N('Ist-Stunden'!AX182)),MAX(IF(Einstellungen!$C$11="7 Tage",MAX(0,(MIN(DATE(2029,10,0),IF(Mitarbeiter!$D182="",DATE(2029,10,0),Mitarbeiter!$D182),TODAY()))-(MAX(DATE(2029,9,1),Mitarbeiter!$C182))+1),MAX(0,NETWORKDAYS(MAX(DATE(2029,9,1),Mitarbeiter!$C182),MIN(DATE(2029,10,0),IF(Mitarbeiter!$D182="",DATE(2029,10,0),Mitarbeiter!$D182),TODAY()),Einstellungen!$F$13:$F$67)))*N(Mitarbeiter!$E182)/IF(Einstellungen!$C$11="7 Tage",7,5),N('Ist-Stunden'!AX182)+(N(Krankheitstage!CI182)+N(Krankheitstage!CU182))*N($C182))))</f>
        <v/>
      </c>
      <c r="CC182" s="76">
        <f>IF($B182="",0,IF(Einstellungen!$C$10="Ja",MAX(IF(Einstellungen!$C$11="7 Tage",MAX(0,(MIN(DATE(2029,11,0),IF(Mitarbeiter!$D182="",DATE(2029,11,0),Mitarbeiter!$D182),TODAY()))-(MAX(DATE(2029,10,1),Mitarbeiter!$C182))+1),MAX(0,NETWORKDAYS(MAX(DATE(2029,10,1),Mitarbeiter!$C182),MIN(DATE(2029,11,0),IF(Mitarbeiter!$D182="",DATE(2029,11,0),Mitarbeiter!$D182),TODAY()),Einstellungen!$F$13:$F$67)))*N(Mitarbeiter!$E182)/IF(Einstellungen!$C$11="7 Tage",7,5),N('Ist-Stunden'!AY182)),MAX(IF(Einstellungen!$C$11="7 Tage",MAX(0,(MIN(DATE(2029,11,0),IF(Mitarbeiter!$D182="",DATE(2029,11,0),Mitarbeiter!$D182),TODAY()))-(MAX(DATE(2029,10,1),Mitarbeiter!$C182))+1),MAX(0,NETWORKDAYS(MAX(DATE(2029,10,1),Mitarbeiter!$C182),MIN(DATE(2029,11,0),IF(Mitarbeiter!$D182="",DATE(2029,11,0),Mitarbeiter!$D182),TODAY()),Einstellungen!$F$13:$F$67)))*N(Mitarbeiter!$E182)/IF(Einstellungen!$C$11="7 Tage",7,5),N('Ist-Stunden'!AY182)+(N(Krankheitstage!CJ182)+N(Krankheitstage!CV182))*N($C182))))</f>
        <v/>
      </c>
      <c r="CD182" s="76">
        <f>IF($B182="",0,IF(Einstellungen!$C$10="Ja",MAX(IF(Einstellungen!$C$11="7 Tage",MAX(0,(MIN(DATE(2029,12,0),IF(Mitarbeiter!$D182="",DATE(2029,12,0),Mitarbeiter!$D182),TODAY()))-(MAX(DATE(2029,11,1),Mitarbeiter!$C182))+1),MAX(0,NETWORKDAYS(MAX(DATE(2029,11,1),Mitarbeiter!$C182),MIN(DATE(2029,12,0),IF(Mitarbeiter!$D182="",DATE(2029,12,0),Mitarbeiter!$D182),TODAY()),Einstellungen!$F$13:$F$67)))*N(Mitarbeiter!$E182)/IF(Einstellungen!$C$11="7 Tage",7,5),N('Ist-Stunden'!AZ182)),MAX(IF(Einstellungen!$C$11="7 Tage",MAX(0,(MIN(DATE(2029,12,0),IF(Mitarbeiter!$D182="",DATE(2029,12,0),Mitarbeiter!$D182),TODAY()))-(MAX(DATE(2029,11,1),Mitarbeiter!$C182))+1),MAX(0,NETWORKDAYS(MAX(DATE(2029,11,1),Mitarbeiter!$C182),MIN(DATE(2029,12,0),IF(Mitarbeiter!$D182="",DATE(2029,12,0),Mitarbeiter!$D182),TODAY()),Einstellungen!$F$13:$F$67)))*N(Mitarbeiter!$E182)/IF(Einstellungen!$C$11="7 Tage",7,5),N('Ist-Stunden'!AZ182)+(N(Krankheitstage!CK182)+N(Krankheitstage!CW182))*N($C182))))</f>
        <v/>
      </c>
      <c r="CE182" s="76">
        <f>IF($B182="",0,IF(Einstellungen!$C$10="Ja",MAX(IF(Einstellungen!$C$11="7 Tage",MAX(0,(MIN(DATE(2029,13,0),IF(Mitarbeiter!$D182="",DATE(2029,13,0),Mitarbeiter!$D182),TODAY()))-(MAX(DATE(2029,12,1),Mitarbeiter!$C182))+1),MAX(0,NETWORKDAYS(MAX(DATE(2029,12,1),Mitarbeiter!$C182),MIN(DATE(2029,13,0),IF(Mitarbeiter!$D182="",DATE(2029,13,0),Mitarbeiter!$D182),TODAY()),Einstellungen!$F$13:$F$67)))*N(Mitarbeiter!$E182)/IF(Einstellungen!$C$11="7 Tage",7,5),N('Ist-Stunden'!BA182)),MAX(IF(Einstellungen!$C$11="7 Tage",MAX(0,(MIN(DATE(2029,13,0),IF(Mitarbeiter!$D182="",DATE(2029,13,0),Mitarbeiter!$D182),TODAY()))-(MAX(DATE(2029,12,1),Mitarbeiter!$C182))+1),MAX(0,NETWORKDAYS(MAX(DATE(2029,12,1),Mitarbeiter!$C182),MIN(DATE(2029,13,0),IF(Mitarbeiter!$D182="",DATE(2029,13,0),Mitarbeiter!$D182),TODAY()),Einstellungen!$F$13:$F$67)))*N(Mitarbeiter!$E182)/IF(Einstellungen!$C$11="7 Tage",7,5),N('Ist-Stunden'!BA182)+(N(Krankheitstage!CL182)+N(Krankheitstage!CX182))*N($C182))))</f>
        <v/>
      </c>
      <c r="CF182" s="76">
        <f>IF($B182="",0,IF(Einstellungen!$C$10="Ja",MAX(IF(Einstellungen!$C$11="7 Tage",MAX(0,(MIN(DATE(2030,2,0),IF(Mitarbeiter!$D182="",DATE(2030,2,0),Mitarbeiter!$D182),TODAY()))-(MAX(DATE(2030,1,1),Mitarbeiter!$C182))+1),MAX(0,NETWORKDAYS(MAX(DATE(2030,1,1),Mitarbeiter!$C182),MIN(DATE(2030,2,0),IF(Mitarbeiter!$D182="",DATE(2030,2,0),Mitarbeiter!$D182),TODAY()),Einstellungen!$F$13:$F$67)))*N(Mitarbeiter!$E182)/IF(Einstellungen!$C$11="7 Tage",7,5),N('Ist-Stunden'!BB182)),MAX(IF(Einstellungen!$C$11="7 Tage",MAX(0,(MIN(DATE(2030,2,0),IF(Mitarbeiter!$D182="",DATE(2030,2,0),Mitarbeiter!$D182),TODAY()))-(MAX(DATE(2030,1,1),Mitarbeiter!$C182))+1),MAX(0,NETWORKDAYS(MAX(DATE(2030,1,1),Mitarbeiter!$C182),MIN(DATE(2030,2,0),IF(Mitarbeiter!$D182="",DATE(2030,2,0),Mitarbeiter!$D182),TODAY()),Einstellungen!$F$13:$F$67)))*N(Mitarbeiter!$E182)/IF(Einstellungen!$C$11="7 Tage",7,5),N('Ist-Stunden'!BB182)+(N(Krankheitstage!CY182)+N(Krankheitstage!DK182))*N($C182))))</f>
        <v/>
      </c>
      <c r="CG182" s="76">
        <f>IF($B182="",0,IF(Einstellungen!$C$10="Ja",MAX(IF(Einstellungen!$C$11="7 Tage",MAX(0,(MIN(DATE(2030,3,0),IF(Mitarbeiter!$D182="",DATE(2030,3,0),Mitarbeiter!$D182),TODAY()))-(MAX(DATE(2030,2,1),Mitarbeiter!$C182))+1),MAX(0,NETWORKDAYS(MAX(DATE(2030,2,1),Mitarbeiter!$C182),MIN(DATE(2030,3,0),IF(Mitarbeiter!$D182="",DATE(2030,3,0),Mitarbeiter!$D182),TODAY()),Einstellungen!$F$13:$F$67)))*N(Mitarbeiter!$E182)/IF(Einstellungen!$C$11="7 Tage",7,5),N('Ist-Stunden'!BC182)),MAX(IF(Einstellungen!$C$11="7 Tage",MAX(0,(MIN(DATE(2030,3,0),IF(Mitarbeiter!$D182="",DATE(2030,3,0),Mitarbeiter!$D182),TODAY()))-(MAX(DATE(2030,2,1),Mitarbeiter!$C182))+1),MAX(0,NETWORKDAYS(MAX(DATE(2030,2,1),Mitarbeiter!$C182),MIN(DATE(2030,3,0),IF(Mitarbeiter!$D182="",DATE(2030,3,0),Mitarbeiter!$D182),TODAY()),Einstellungen!$F$13:$F$67)))*N(Mitarbeiter!$E182)/IF(Einstellungen!$C$11="7 Tage",7,5),N('Ist-Stunden'!BC182)+(N(Krankheitstage!CZ182)+N(Krankheitstage!DL182))*N($C182))))</f>
        <v/>
      </c>
      <c r="CH182" s="76">
        <f>IF($B182="",0,IF(Einstellungen!$C$10="Ja",MAX(IF(Einstellungen!$C$11="7 Tage",MAX(0,(MIN(DATE(2030,4,0),IF(Mitarbeiter!$D182="",DATE(2030,4,0),Mitarbeiter!$D182),TODAY()))-(MAX(DATE(2030,3,1),Mitarbeiter!$C182))+1),MAX(0,NETWORKDAYS(MAX(DATE(2030,3,1),Mitarbeiter!$C182),MIN(DATE(2030,4,0),IF(Mitarbeiter!$D182="",DATE(2030,4,0),Mitarbeiter!$D182),TODAY()),Einstellungen!$F$13:$F$67)))*N(Mitarbeiter!$E182)/IF(Einstellungen!$C$11="7 Tage",7,5),N('Ist-Stunden'!BD182)),MAX(IF(Einstellungen!$C$11="7 Tage",MAX(0,(MIN(DATE(2030,4,0),IF(Mitarbeiter!$D182="",DATE(2030,4,0),Mitarbeiter!$D182),TODAY()))-(MAX(DATE(2030,3,1),Mitarbeiter!$C182))+1),MAX(0,NETWORKDAYS(MAX(DATE(2030,3,1),Mitarbeiter!$C182),MIN(DATE(2030,4,0),IF(Mitarbeiter!$D182="",DATE(2030,4,0),Mitarbeiter!$D182),TODAY()),Einstellungen!$F$13:$F$67)))*N(Mitarbeiter!$E182)/IF(Einstellungen!$C$11="7 Tage",7,5),N('Ist-Stunden'!BD182)+(N(Krankheitstage!DA182)+N(Krankheitstage!DM182))*N($C182))))</f>
        <v/>
      </c>
      <c r="CI182" s="76">
        <f>IF($B182="",0,IF(Einstellungen!$C$10="Ja",MAX(IF(Einstellungen!$C$11="7 Tage",MAX(0,(MIN(DATE(2030,5,0),IF(Mitarbeiter!$D182="",DATE(2030,5,0),Mitarbeiter!$D182),TODAY()))-(MAX(DATE(2030,4,1),Mitarbeiter!$C182))+1),MAX(0,NETWORKDAYS(MAX(DATE(2030,4,1),Mitarbeiter!$C182),MIN(DATE(2030,5,0),IF(Mitarbeiter!$D182="",DATE(2030,5,0),Mitarbeiter!$D182),TODAY()),Einstellungen!$F$13:$F$67)))*N(Mitarbeiter!$E182)/IF(Einstellungen!$C$11="7 Tage",7,5),N('Ist-Stunden'!BE182)),MAX(IF(Einstellungen!$C$11="7 Tage",MAX(0,(MIN(DATE(2030,5,0),IF(Mitarbeiter!$D182="",DATE(2030,5,0),Mitarbeiter!$D182),TODAY()))-(MAX(DATE(2030,4,1),Mitarbeiter!$C182))+1),MAX(0,NETWORKDAYS(MAX(DATE(2030,4,1),Mitarbeiter!$C182),MIN(DATE(2030,5,0),IF(Mitarbeiter!$D182="",DATE(2030,5,0),Mitarbeiter!$D182),TODAY()),Einstellungen!$F$13:$F$67)))*N(Mitarbeiter!$E182)/IF(Einstellungen!$C$11="7 Tage",7,5),N('Ist-Stunden'!BE182)+(N(Krankheitstage!DB182)+N(Krankheitstage!DN182))*N($C182))))</f>
        <v/>
      </c>
      <c r="CJ182" s="76">
        <f>IF($B182="",0,IF(Einstellungen!$C$10="Ja",MAX(IF(Einstellungen!$C$11="7 Tage",MAX(0,(MIN(DATE(2030,6,0),IF(Mitarbeiter!$D182="",DATE(2030,6,0),Mitarbeiter!$D182),TODAY()))-(MAX(DATE(2030,5,1),Mitarbeiter!$C182))+1),MAX(0,NETWORKDAYS(MAX(DATE(2030,5,1),Mitarbeiter!$C182),MIN(DATE(2030,6,0),IF(Mitarbeiter!$D182="",DATE(2030,6,0),Mitarbeiter!$D182),TODAY()),Einstellungen!$F$13:$F$67)))*N(Mitarbeiter!$E182)/IF(Einstellungen!$C$11="7 Tage",7,5),N('Ist-Stunden'!BF182)),MAX(IF(Einstellungen!$C$11="7 Tage",MAX(0,(MIN(DATE(2030,6,0),IF(Mitarbeiter!$D182="",DATE(2030,6,0),Mitarbeiter!$D182),TODAY()))-(MAX(DATE(2030,5,1),Mitarbeiter!$C182))+1),MAX(0,NETWORKDAYS(MAX(DATE(2030,5,1),Mitarbeiter!$C182),MIN(DATE(2030,6,0),IF(Mitarbeiter!$D182="",DATE(2030,6,0),Mitarbeiter!$D182),TODAY()),Einstellungen!$F$13:$F$67)))*N(Mitarbeiter!$E182)/IF(Einstellungen!$C$11="7 Tage",7,5),N('Ist-Stunden'!BF182)+(N(Krankheitstage!DC182)+N(Krankheitstage!DO182))*N($C182))))</f>
        <v/>
      </c>
      <c r="CK182" s="76">
        <f>IF($B182="",0,IF(Einstellungen!$C$10="Ja",MAX(IF(Einstellungen!$C$11="7 Tage",MAX(0,(MIN(DATE(2030,7,0),IF(Mitarbeiter!$D182="",DATE(2030,7,0),Mitarbeiter!$D182),TODAY()))-(MAX(DATE(2030,6,1),Mitarbeiter!$C182))+1),MAX(0,NETWORKDAYS(MAX(DATE(2030,6,1),Mitarbeiter!$C182),MIN(DATE(2030,7,0),IF(Mitarbeiter!$D182="",DATE(2030,7,0),Mitarbeiter!$D182),TODAY()),Einstellungen!$F$13:$F$67)))*N(Mitarbeiter!$E182)/IF(Einstellungen!$C$11="7 Tage",7,5),N('Ist-Stunden'!BG182)),MAX(IF(Einstellungen!$C$11="7 Tage",MAX(0,(MIN(DATE(2030,7,0),IF(Mitarbeiter!$D182="",DATE(2030,7,0),Mitarbeiter!$D182),TODAY()))-(MAX(DATE(2030,6,1),Mitarbeiter!$C182))+1),MAX(0,NETWORKDAYS(MAX(DATE(2030,6,1),Mitarbeiter!$C182),MIN(DATE(2030,7,0),IF(Mitarbeiter!$D182="",DATE(2030,7,0),Mitarbeiter!$D182),TODAY()),Einstellungen!$F$13:$F$67)))*N(Mitarbeiter!$E182)/IF(Einstellungen!$C$11="7 Tage",7,5),N('Ist-Stunden'!BG182)+(N(Krankheitstage!DD182)+N(Krankheitstage!DP182))*N($C182))))</f>
        <v/>
      </c>
      <c r="CL182" s="76">
        <f>IF($B182="",0,IF(Einstellungen!$C$10="Ja",MAX(IF(Einstellungen!$C$11="7 Tage",MAX(0,(MIN(DATE(2030,8,0),IF(Mitarbeiter!$D182="",DATE(2030,8,0),Mitarbeiter!$D182),TODAY()))-(MAX(DATE(2030,7,1),Mitarbeiter!$C182))+1),MAX(0,NETWORKDAYS(MAX(DATE(2030,7,1),Mitarbeiter!$C182),MIN(DATE(2030,8,0),IF(Mitarbeiter!$D182="",DATE(2030,8,0),Mitarbeiter!$D182),TODAY()),Einstellungen!$F$13:$F$67)))*N(Mitarbeiter!$E182)/IF(Einstellungen!$C$11="7 Tage",7,5),N('Ist-Stunden'!BH182)),MAX(IF(Einstellungen!$C$11="7 Tage",MAX(0,(MIN(DATE(2030,8,0),IF(Mitarbeiter!$D182="",DATE(2030,8,0),Mitarbeiter!$D182),TODAY()))-(MAX(DATE(2030,7,1),Mitarbeiter!$C182))+1),MAX(0,NETWORKDAYS(MAX(DATE(2030,7,1),Mitarbeiter!$C182),MIN(DATE(2030,8,0),IF(Mitarbeiter!$D182="",DATE(2030,8,0),Mitarbeiter!$D182),TODAY()),Einstellungen!$F$13:$F$67)))*N(Mitarbeiter!$E182)/IF(Einstellungen!$C$11="7 Tage",7,5),N('Ist-Stunden'!BH182)+(N(Krankheitstage!DE182)+N(Krankheitstage!DQ182))*N($C182))))</f>
        <v/>
      </c>
      <c r="CM182" s="76">
        <f>IF($B182="",0,IF(Einstellungen!$C$10="Ja",MAX(IF(Einstellungen!$C$11="7 Tage",MAX(0,(MIN(DATE(2030,9,0),IF(Mitarbeiter!$D182="",DATE(2030,9,0),Mitarbeiter!$D182),TODAY()))-(MAX(DATE(2030,8,1),Mitarbeiter!$C182))+1),MAX(0,NETWORKDAYS(MAX(DATE(2030,8,1),Mitarbeiter!$C182),MIN(DATE(2030,9,0),IF(Mitarbeiter!$D182="",DATE(2030,9,0),Mitarbeiter!$D182),TODAY()),Einstellungen!$F$13:$F$67)))*N(Mitarbeiter!$E182)/IF(Einstellungen!$C$11="7 Tage",7,5),N('Ist-Stunden'!BI182)),MAX(IF(Einstellungen!$C$11="7 Tage",MAX(0,(MIN(DATE(2030,9,0),IF(Mitarbeiter!$D182="",DATE(2030,9,0),Mitarbeiter!$D182),TODAY()))-(MAX(DATE(2030,8,1),Mitarbeiter!$C182))+1),MAX(0,NETWORKDAYS(MAX(DATE(2030,8,1),Mitarbeiter!$C182),MIN(DATE(2030,9,0),IF(Mitarbeiter!$D182="",DATE(2030,9,0),Mitarbeiter!$D182),TODAY()),Einstellungen!$F$13:$F$67)))*N(Mitarbeiter!$E182)/IF(Einstellungen!$C$11="7 Tage",7,5),N('Ist-Stunden'!BI182)+(N(Krankheitstage!DF182)+N(Krankheitstage!DR182))*N($C182))))</f>
        <v/>
      </c>
      <c r="CN182" s="76">
        <f>IF($B182="",0,IF(Einstellungen!$C$10="Ja",MAX(IF(Einstellungen!$C$11="7 Tage",MAX(0,(MIN(DATE(2030,10,0),IF(Mitarbeiter!$D182="",DATE(2030,10,0),Mitarbeiter!$D182),TODAY()))-(MAX(DATE(2030,9,1),Mitarbeiter!$C182))+1),MAX(0,NETWORKDAYS(MAX(DATE(2030,9,1),Mitarbeiter!$C182),MIN(DATE(2030,10,0),IF(Mitarbeiter!$D182="",DATE(2030,10,0),Mitarbeiter!$D182),TODAY()),Einstellungen!$F$13:$F$67)))*N(Mitarbeiter!$E182)/IF(Einstellungen!$C$11="7 Tage",7,5),N('Ist-Stunden'!BJ182)),MAX(IF(Einstellungen!$C$11="7 Tage",MAX(0,(MIN(DATE(2030,10,0),IF(Mitarbeiter!$D182="",DATE(2030,10,0),Mitarbeiter!$D182),TODAY()))-(MAX(DATE(2030,9,1),Mitarbeiter!$C182))+1),MAX(0,NETWORKDAYS(MAX(DATE(2030,9,1),Mitarbeiter!$C182),MIN(DATE(2030,10,0),IF(Mitarbeiter!$D182="",DATE(2030,10,0),Mitarbeiter!$D182),TODAY()),Einstellungen!$F$13:$F$67)))*N(Mitarbeiter!$E182)/IF(Einstellungen!$C$11="7 Tage",7,5),N('Ist-Stunden'!BJ182)+(N(Krankheitstage!DG182)+N(Krankheitstage!DS182))*N($C182))))</f>
        <v/>
      </c>
      <c r="CO182" s="76">
        <f>IF($B182="",0,IF(Einstellungen!$C$10="Ja",MAX(IF(Einstellungen!$C$11="7 Tage",MAX(0,(MIN(DATE(2030,11,0),IF(Mitarbeiter!$D182="",DATE(2030,11,0),Mitarbeiter!$D182),TODAY()))-(MAX(DATE(2030,10,1),Mitarbeiter!$C182))+1),MAX(0,NETWORKDAYS(MAX(DATE(2030,10,1),Mitarbeiter!$C182),MIN(DATE(2030,11,0),IF(Mitarbeiter!$D182="",DATE(2030,11,0),Mitarbeiter!$D182),TODAY()),Einstellungen!$F$13:$F$67)))*N(Mitarbeiter!$E182)/IF(Einstellungen!$C$11="7 Tage",7,5),N('Ist-Stunden'!BK182)),MAX(IF(Einstellungen!$C$11="7 Tage",MAX(0,(MIN(DATE(2030,11,0),IF(Mitarbeiter!$D182="",DATE(2030,11,0),Mitarbeiter!$D182),TODAY()))-(MAX(DATE(2030,10,1),Mitarbeiter!$C182))+1),MAX(0,NETWORKDAYS(MAX(DATE(2030,10,1),Mitarbeiter!$C182),MIN(DATE(2030,11,0),IF(Mitarbeiter!$D182="",DATE(2030,11,0),Mitarbeiter!$D182),TODAY()),Einstellungen!$F$13:$F$67)))*N(Mitarbeiter!$E182)/IF(Einstellungen!$C$11="7 Tage",7,5),N('Ist-Stunden'!BK182)+(N(Krankheitstage!DH182)+N(Krankheitstage!DT182))*N($C182))))</f>
        <v/>
      </c>
      <c r="CP182" s="76">
        <f>IF($B182="",0,IF(Einstellungen!$C$10="Ja",MAX(IF(Einstellungen!$C$11="7 Tage",MAX(0,(MIN(DATE(2030,12,0),IF(Mitarbeiter!$D182="",DATE(2030,12,0),Mitarbeiter!$D182),TODAY()))-(MAX(DATE(2030,11,1),Mitarbeiter!$C182))+1),MAX(0,NETWORKDAYS(MAX(DATE(2030,11,1),Mitarbeiter!$C182),MIN(DATE(2030,12,0),IF(Mitarbeiter!$D182="",DATE(2030,12,0),Mitarbeiter!$D182),TODAY()),Einstellungen!$F$13:$F$67)))*N(Mitarbeiter!$E182)/IF(Einstellungen!$C$11="7 Tage",7,5),N('Ist-Stunden'!BL182)),MAX(IF(Einstellungen!$C$11="7 Tage",MAX(0,(MIN(DATE(2030,12,0),IF(Mitarbeiter!$D182="",DATE(2030,12,0),Mitarbeiter!$D182),TODAY()))-(MAX(DATE(2030,11,1),Mitarbeiter!$C182))+1),MAX(0,NETWORKDAYS(MAX(DATE(2030,11,1),Mitarbeiter!$C182),MIN(DATE(2030,12,0),IF(Mitarbeiter!$D182="",DATE(2030,12,0),Mitarbeiter!$D182),TODAY()),Einstellungen!$F$13:$F$67)))*N(Mitarbeiter!$E182)/IF(Einstellungen!$C$11="7 Tage",7,5),N('Ist-Stunden'!BL182)+(N(Krankheitstage!DI182)+N(Krankheitstage!DU182))*N($C182))))</f>
        <v/>
      </c>
      <c r="CQ182" s="76">
        <f>IF($B182="",0,IF(Einstellungen!$C$10="Ja",MAX(IF(Einstellungen!$C$11="7 Tage",MAX(0,(MIN(DATE(2030,13,0),IF(Mitarbeiter!$D182="",DATE(2030,13,0),Mitarbeiter!$D182),TODAY()))-(MAX(DATE(2030,12,1),Mitarbeiter!$C182))+1),MAX(0,NETWORKDAYS(MAX(DATE(2030,12,1),Mitarbeiter!$C182),MIN(DATE(2030,13,0),IF(Mitarbeiter!$D182="",DATE(2030,13,0),Mitarbeiter!$D182),TODAY()),Einstellungen!$F$13:$F$67)))*N(Mitarbeiter!$E182)/IF(Einstellungen!$C$11="7 Tage",7,5),N('Ist-Stunden'!BM182)),MAX(IF(Einstellungen!$C$11="7 Tage",MAX(0,(MIN(DATE(2030,13,0),IF(Mitarbeiter!$D182="",DATE(2030,13,0),Mitarbeiter!$D182),TODAY()))-(MAX(DATE(2030,12,1),Mitarbeiter!$C182))+1),MAX(0,NETWORKDAYS(MAX(DATE(2030,12,1),Mitarbeiter!$C182),MIN(DATE(2030,13,0),IF(Mitarbeiter!$D182="",DATE(2030,13,0),Mitarbeiter!$D182),TODAY()),Einstellungen!$F$13:$F$67)))*N(Mitarbeiter!$E182)/IF(Einstellungen!$C$11="7 Tage",7,5),N('Ist-Stunden'!BM182)+(N(Krankheitstage!DJ182)+N(Krankheitstage!DV182))*N($C182))))</f>
        <v/>
      </c>
    </row>
    <row r="183">
      <c r="A183" s="73">
        <f>IF(Mitarbeiter!B183="","",Mitarbeiter!A183)</f>
        <v/>
      </c>
      <c r="B183" s="6">
        <f>IF(Mitarbeiter!B183="","",Mitarbeiter!B183)</f>
        <v/>
      </c>
      <c r="C183" s="74">
        <f>IF(Mitarbeiter!B183="","",Mitarbeiter!F183)</f>
        <v/>
      </c>
      <c r="D183" s="75">
        <f>N(INDEX(Krankheitstage!$G183:$DV183,1,(Einstellungen!$C$3-2026)*24+1))</f>
        <v/>
      </c>
      <c r="E183" s="75">
        <f>N(INDEX(Krankheitstage!$G183:$DV183,1,(Einstellungen!$C$3-2026)*24+2))</f>
        <v/>
      </c>
      <c r="F183" s="75">
        <f>N(INDEX(Krankheitstage!$G183:$DV183,1,(Einstellungen!$C$3-2026)*24+3))</f>
        <v/>
      </c>
      <c r="G183" s="75">
        <f>N(INDEX(Krankheitstage!$G183:$DV183,1,(Einstellungen!$C$3-2026)*24+4))</f>
        <v/>
      </c>
      <c r="H183" s="75">
        <f>N(INDEX(Krankheitstage!$G183:$DV183,1,(Einstellungen!$C$3-2026)*24+5))</f>
        <v/>
      </c>
      <c r="I183" s="75">
        <f>N(INDEX(Krankheitstage!$G183:$DV183,1,(Einstellungen!$C$3-2026)*24+6))</f>
        <v/>
      </c>
      <c r="J183" s="75">
        <f>N(INDEX(Krankheitstage!$G183:$DV183,1,(Einstellungen!$C$3-2026)*24+7))</f>
        <v/>
      </c>
      <c r="K183" s="75">
        <f>N(INDEX(Krankheitstage!$G183:$DV183,1,(Einstellungen!$C$3-2026)*24+8))</f>
        <v/>
      </c>
      <c r="L183" s="75">
        <f>N(INDEX(Krankheitstage!$G183:$DV183,1,(Einstellungen!$C$3-2026)*24+9))</f>
        <v/>
      </c>
      <c r="M183" s="75">
        <f>N(INDEX(Krankheitstage!$G183:$DV183,1,(Einstellungen!$C$3-2026)*24+10))</f>
        <v/>
      </c>
      <c r="N183" s="75">
        <f>N(INDEX(Krankheitstage!$G183:$DV183,1,(Einstellungen!$C$3-2026)*24+11))</f>
        <v/>
      </c>
      <c r="O183" s="75">
        <f>N(INDEX(Krankheitstage!$G183:$DV183,1,(Einstellungen!$C$3-2026)*24+12))</f>
        <v/>
      </c>
      <c r="P183" s="75">
        <f>IF($B183="","",SUM(D183:O183))</f>
        <v/>
      </c>
      <c r="Q183" s="75">
        <f>N(INDEX(Krankheitstage!$G183:$DV183,1,(Einstellungen!$C$3-2026)*24+13))</f>
        <v/>
      </c>
      <c r="R183" s="75">
        <f>N(INDEX(Krankheitstage!$G183:$DV183,1,(Einstellungen!$C$3-2026)*24+14))</f>
        <v/>
      </c>
      <c r="S183" s="75">
        <f>N(INDEX(Krankheitstage!$G183:$DV183,1,(Einstellungen!$C$3-2026)*24+15))</f>
        <v/>
      </c>
      <c r="T183" s="75">
        <f>N(INDEX(Krankheitstage!$G183:$DV183,1,(Einstellungen!$C$3-2026)*24+16))</f>
        <v/>
      </c>
      <c r="U183" s="75">
        <f>N(INDEX(Krankheitstage!$G183:$DV183,1,(Einstellungen!$C$3-2026)*24+17))</f>
        <v/>
      </c>
      <c r="V183" s="75">
        <f>N(INDEX(Krankheitstage!$G183:$DV183,1,(Einstellungen!$C$3-2026)*24+18))</f>
        <v/>
      </c>
      <c r="W183" s="75">
        <f>N(INDEX(Krankheitstage!$G183:$DV183,1,(Einstellungen!$C$3-2026)*24+19))</f>
        <v/>
      </c>
      <c r="X183" s="75">
        <f>N(INDEX(Krankheitstage!$G183:$DV183,1,(Einstellungen!$C$3-2026)*24+20))</f>
        <v/>
      </c>
      <c r="Y183" s="75">
        <f>N(INDEX(Krankheitstage!$G183:$DV183,1,(Einstellungen!$C$3-2026)*24+21))</f>
        <v/>
      </c>
      <c r="Z183" s="75">
        <f>N(INDEX(Krankheitstage!$G183:$DV183,1,(Einstellungen!$C$3-2026)*24+22))</f>
        <v/>
      </c>
      <c r="AA183" s="75">
        <f>N(INDEX(Krankheitstage!$G183:$DV183,1,(Einstellungen!$C$3-2026)*24+23))</f>
        <v/>
      </c>
      <c r="AB183" s="75">
        <f>N(INDEX(Krankheitstage!$G183:$DV183,1,(Einstellungen!$C$3-2026)*24+24))</f>
        <v/>
      </c>
      <c r="AC183" s="75">
        <f>IF($B183="","",SUM(Q183:AB183))</f>
        <v/>
      </c>
      <c r="AD183" s="75">
        <f>IF($B183="","",SUM(P183,AC183))</f>
        <v/>
      </c>
      <c r="AE183" s="76">
        <f>IF($B183="","",AD183*N(C183))</f>
        <v/>
      </c>
      <c r="AF183" s="75">
        <f>IF($B183="","",Krankheitstage!E183)</f>
        <v/>
      </c>
      <c r="AG183" s="76">
        <f>IF($B183="","",AF183*N(C183))</f>
        <v/>
      </c>
      <c r="AH183" s="76">
        <f>IF($B183="","",INDEX($AJ183:$CQ183,1,(Einstellungen!$C$3-2026)*12+1)+INDEX($AJ183:$CQ183,1,(Einstellungen!$C$3-2026)*12+2)+INDEX($AJ183:$CQ183,1,(Einstellungen!$C$3-2026)*12+3)+INDEX($AJ183:$CQ183,1,(Einstellungen!$C$3-2026)*12+4)+INDEX($AJ183:$CQ183,1,(Einstellungen!$C$3-2026)*12+5)+INDEX($AJ183:$CQ183,1,(Einstellungen!$C$3-2026)*12+6)+INDEX($AJ183:$CQ183,1,(Einstellungen!$C$3-2026)*12+7)+INDEX($AJ183:$CQ183,1,(Einstellungen!$C$3-2026)*12+8)+INDEX($AJ183:$CQ183,1,(Einstellungen!$C$3-2026)*12+9)+INDEX($AJ183:$CQ183,1,(Einstellungen!$C$3-2026)*12+10)+INDEX($AJ183:$CQ183,1,(Einstellungen!$C$3-2026)*12+11)+INDEX($AJ183:$CQ183,1,(Einstellungen!$C$3-2026)*12+12))</f>
        <v/>
      </c>
      <c r="AI183" s="76">
        <f>IF($B183="","",SUM($AJ183:$CQ183))</f>
        <v/>
      </c>
      <c r="AJ183" s="76">
        <f>IF($B183="",0,IF(Einstellungen!$C$10="Ja",MAX(IF(Einstellungen!$C$11="7 Tage",MAX(0,(MIN(DATE(2026,2,0),IF(Mitarbeiter!$D183="",DATE(2026,2,0),Mitarbeiter!$D183),TODAY()))-(MAX(DATE(2026,1,1),Mitarbeiter!$C183))+1),MAX(0,NETWORKDAYS(MAX(DATE(2026,1,1),Mitarbeiter!$C183),MIN(DATE(2026,2,0),IF(Mitarbeiter!$D183="",DATE(2026,2,0),Mitarbeiter!$D183),TODAY()),Einstellungen!$F$13:$F$67)))*N(Mitarbeiter!$E183)/IF(Einstellungen!$C$11="7 Tage",7,5),N('Ist-Stunden'!F183)),MAX(IF(Einstellungen!$C$11="7 Tage",MAX(0,(MIN(DATE(2026,2,0),IF(Mitarbeiter!$D183="",DATE(2026,2,0),Mitarbeiter!$D183),TODAY()))-(MAX(DATE(2026,1,1),Mitarbeiter!$C183))+1),MAX(0,NETWORKDAYS(MAX(DATE(2026,1,1),Mitarbeiter!$C183),MIN(DATE(2026,2,0),IF(Mitarbeiter!$D183="",DATE(2026,2,0),Mitarbeiter!$D183),TODAY()),Einstellungen!$F$13:$F$67)))*N(Mitarbeiter!$E183)/IF(Einstellungen!$C$11="7 Tage",7,5),N('Ist-Stunden'!F183)+(N(Krankheitstage!G183)+N(Krankheitstage!S183))*N($C183))))</f>
        <v/>
      </c>
      <c r="AK183" s="76">
        <f>IF($B183="",0,IF(Einstellungen!$C$10="Ja",MAX(IF(Einstellungen!$C$11="7 Tage",MAX(0,(MIN(DATE(2026,3,0),IF(Mitarbeiter!$D183="",DATE(2026,3,0),Mitarbeiter!$D183),TODAY()))-(MAX(DATE(2026,2,1),Mitarbeiter!$C183))+1),MAX(0,NETWORKDAYS(MAX(DATE(2026,2,1),Mitarbeiter!$C183),MIN(DATE(2026,3,0),IF(Mitarbeiter!$D183="",DATE(2026,3,0),Mitarbeiter!$D183),TODAY()),Einstellungen!$F$13:$F$67)))*N(Mitarbeiter!$E183)/IF(Einstellungen!$C$11="7 Tage",7,5),N('Ist-Stunden'!G183)),MAX(IF(Einstellungen!$C$11="7 Tage",MAX(0,(MIN(DATE(2026,3,0),IF(Mitarbeiter!$D183="",DATE(2026,3,0),Mitarbeiter!$D183),TODAY()))-(MAX(DATE(2026,2,1),Mitarbeiter!$C183))+1),MAX(0,NETWORKDAYS(MAX(DATE(2026,2,1),Mitarbeiter!$C183),MIN(DATE(2026,3,0),IF(Mitarbeiter!$D183="",DATE(2026,3,0),Mitarbeiter!$D183),TODAY()),Einstellungen!$F$13:$F$67)))*N(Mitarbeiter!$E183)/IF(Einstellungen!$C$11="7 Tage",7,5),N('Ist-Stunden'!G183)+(N(Krankheitstage!H183)+N(Krankheitstage!T183))*N($C183))))</f>
        <v/>
      </c>
      <c r="AL183" s="76">
        <f>IF($B183="",0,IF(Einstellungen!$C$10="Ja",MAX(IF(Einstellungen!$C$11="7 Tage",MAX(0,(MIN(DATE(2026,4,0),IF(Mitarbeiter!$D183="",DATE(2026,4,0),Mitarbeiter!$D183),TODAY()))-(MAX(DATE(2026,3,1),Mitarbeiter!$C183))+1),MAX(0,NETWORKDAYS(MAX(DATE(2026,3,1),Mitarbeiter!$C183),MIN(DATE(2026,4,0),IF(Mitarbeiter!$D183="",DATE(2026,4,0),Mitarbeiter!$D183),TODAY()),Einstellungen!$F$13:$F$67)))*N(Mitarbeiter!$E183)/IF(Einstellungen!$C$11="7 Tage",7,5),N('Ist-Stunden'!H183)),MAX(IF(Einstellungen!$C$11="7 Tage",MAX(0,(MIN(DATE(2026,4,0),IF(Mitarbeiter!$D183="",DATE(2026,4,0),Mitarbeiter!$D183),TODAY()))-(MAX(DATE(2026,3,1),Mitarbeiter!$C183))+1),MAX(0,NETWORKDAYS(MAX(DATE(2026,3,1),Mitarbeiter!$C183),MIN(DATE(2026,4,0),IF(Mitarbeiter!$D183="",DATE(2026,4,0),Mitarbeiter!$D183),TODAY()),Einstellungen!$F$13:$F$67)))*N(Mitarbeiter!$E183)/IF(Einstellungen!$C$11="7 Tage",7,5),N('Ist-Stunden'!H183)+(N(Krankheitstage!I183)+N(Krankheitstage!U183))*N($C183))))</f>
        <v/>
      </c>
      <c r="AM183" s="76">
        <f>IF($B183="",0,IF(Einstellungen!$C$10="Ja",MAX(IF(Einstellungen!$C$11="7 Tage",MAX(0,(MIN(DATE(2026,5,0),IF(Mitarbeiter!$D183="",DATE(2026,5,0),Mitarbeiter!$D183),TODAY()))-(MAX(DATE(2026,4,1),Mitarbeiter!$C183))+1),MAX(0,NETWORKDAYS(MAX(DATE(2026,4,1),Mitarbeiter!$C183),MIN(DATE(2026,5,0),IF(Mitarbeiter!$D183="",DATE(2026,5,0),Mitarbeiter!$D183),TODAY()),Einstellungen!$F$13:$F$67)))*N(Mitarbeiter!$E183)/IF(Einstellungen!$C$11="7 Tage",7,5),N('Ist-Stunden'!I183)),MAX(IF(Einstellungen!$C$11="7 Tage",MAX(0,(MIN(DATE(2026,5,0),IF(Mitarbeiter!$D183="",DATE(2026,5,0),Mitarbeiter!$D183),TODAY()))-(MAX(DATE(2026,4,1),Mitarbeiter!$C183))+1),MAX(0,NETWORKDAYS(MAX(DATE(2026,4,1),Mitarbeiter!$C183),MIN(DATE(2026,5,0),IF(Mitarbeiter!$D183="",DATE(2026,5,0),Mitarbeiter!$D183),TODAY()),Einstellungen!$F$13:$F$67)))*N(Mitarbeiter!$E183)/IF(Einstellungen!$C$11="7 Tage",7,5),N('Ist-Stunden'!I183)+(N(Krankheitstage!J183)+N(Krankheitstage!V183))*N($C183))))</f>
        <v/>
      </c>
      <c r="AN183" s="76">
        <f>IF($B183="",0,IF(Einstellungen!$C$10="Ja",MAX(IF(Einstellungen!$C$11="7 Tage",MAX(0,(MIN(DATE(2026,6,0),IF(Mitarbeiter!$D183="",DATE(2026,6,0),Mitarbeiter!$D183),TODAY()))-(MAX(DATE(2026,5,1),Mitarbeiter!$C183))+1),MAX(0,NETWORKDAYS(MAX(DATE(2026,5,1),Mitarbeiter!$C183),MIN(DATE(2026,6,0),IF(Mitarbeiter!$D183="",DATE(2026,6,0),Mitarbeiter!$D183),TODAY()),Einstellungen!$F$13:$F$67)))*N(Mitarbeiter!$E183)/IF(Einstellungen!$C$11="7 Tage",7,5),N('Ist-Stunden'!J183)),MAX(IF(Einstellungen!$C$11="7 Tage",MAX(0,(MIN(DATE(2026,6,0),IF(Mitarbeiter!$D183="",DATE(2026,6,0),Mitarbeiter!$D183),TODAY()))-(MAX(DATE(2026,5,1),Mitarbeiter!$C183))+1),MAX(0,NETWORKDAYS(MAX(DATE(2026,5,1),Mitarbeiter!$C183),MIN(DATE(2026,6,0),IF(Mitarbeiter!$D183="",DATE(2026,6,0),Mitarbeiter!$D183),TODAY()),Einstellungen!$F$13:$F$67)))*N(Mitarbeiter!$E183)/IF(Einstellungen!$C$11="7 Tage",7,5),N('Ist-Stunden'!J183)+(N(Krankheitstage!K183)+N(Krankheitstage!W183))*N($C183))))</f>
        <v/>
      </c>
      <c r="AO183" s="76">
        <f>IF($B183="",0,IF(Einstellungen!$C$10="Ja",MAX(IF(Einstellungen!$C$11="7 Tage",MAX(0,(MIN(DATE(2026,7,0),IF(Mitarbeiter!$D183="",DATE(2026,7,0),Mitarbeiter!$D183),TODAY()))-(MAX(DATE(2026,6,1),Mitarbeiter!$C183))+1),MAX(0,NETWORKDAYS(MAX(DATE(2026,6,1),Mitarbeiter!$C183),MIN(DATE(2026,7,0),IF(Mitarbeiter!$D183="",DATE(2026,7,0),Mitarbeiter!$D183),TODAY()),Einstellungen!$F$13:$F$67)))*N(Mitarbeiter!$E183)/IF(Einstellungen!$C$11="7 Tage",7,5),N('Ist-Stunden'!K183)),MAX(IF(Einstellungen!$C$11="7 Tage",MAX(0,(MIN(DATE(2026,7,0),IF(Mitarbeiter!$D183="",DATE(2026,7,0),Mitarbeiter!$D183),TODAY()))-(MAX(DATE(2026,6,1),Mitarbeiter!$C183))+1),MAX(0,NETWORKDAYS(MAX(DATE(2026,6,1),Mitarbeiter!$C183),MIN(DATE(2026,7,0),IF(Mitarbeiter!$D183="",DATE(2026,7,0),Mitarbeiter!$D183),TODAY()),Einstellungen!$F$13:$F$67)))*N(Mitarbeiter!$E183)/IF(Einstellungen!$C$11="7 Tage",7,5),N('Ist-Stunden'!K183)+(N(Krankheitstage!L183)+N(Krankheitstage!X183))*N($C183))))</f>
        <v/>
      </c>
      <c r="AP183" s="76">
        <f>IF($B183="",0,IF(Einstellungen!$C$10="Ja",MAX(IF(Einstellungen!$C$11="7 Tage",MAX(0,(MIN(DATE(2026,8,0),IF(Mitarbeiter!$D183="",DATE(2026,8,0),Mitarbeiter!$D183),TODAY()))-(MAX(DATE(2026,7,1),Mitarbeiter!$C183))+1),MAX(0,NETWORKDAYS(MAX(DATE(2026,7,1),Mitarbeiter!$C183),MIN(DATE(2026,8,0),IF(Mitarbeiter!$D183="",DATE(2026,8,0),Mitarbeiter!$D183),TODAY()),Einstellungen!$F$13:$F$67)))*N(Mitarbeiter!$E183)/IF(Einstellungen!$C$11="7 Tage",7,5),N('Ist-Stunden'!L183)),MAX(IF(Einstellungen!$C$11="7 Tage",MAX(0,(MIN(DATE(2026,8,0),IF(Mitarbeiter!$D183="",DATE(2026,8,0),Mitarbeiter!$D183),TODAY()))-(MAX(DATE(2026,7,1),Mitarbeiter!$C183))+1),MAX(0,NETWORKDAYS(MAX(DATE(2026,7,1),Mitarbeiter!$C183),MIN(DATE(2026,8,0),IF(Mitarbeiter!$D183="",DATE(2026,8,0),Mitarbeiter!$D183),TODAY()),Einstellungen!$F$13:$F$67)))*N(Mitarbeiter!$E183)/IF(Einstellungen!$C$11="7 Tage",7,5),N('Ist-Stunden'!L183)+(N(Krankheitstage!M183)+N(Krankheitstage!Y183))*N($C183))))</f>
        <v/>
      </c>
      <c r="AQ183" s="76">
        <f>IF($B183="",0,IF(Einstellungen!$C$10="Ja",MAX(IF(Einstellungen!$C$11="7 Tage",MAX(0,(MIN(DATE(2026,9,0),IF(Mitarbeiter!$D183="",DATE(2026,9,0),Mitarbeiter!$D183),TODAY()))-(MAX(DATE(2026,8,1),Mitarbeiter!$C183))+1),MAX(0,NETWORKDAYS(MAX(DATE(2026,8,1),Mitarbeiter!$C183),MIN(DATE(2026,9,0),IF(Mitarbeiter!$D183="",DATE(2026,9,0),Mitarbeiter!$D183),TODAY()),Einstellungen!$F$13:$F$67)))*N(Mitarbeiter!$E183)/IF(Einstellungen!$C$11="7 Tage",7,5),N('Ist-Stunden'!M183)),MAX(IF(Einstellungen!$C$11="7 Tage",MAX(0,(MIN(DATE(2026,9,0),IF(Mitarbeiter!$D183="",DATE(2026,9,0),Mitarbeiter!$D183),TODAY()))-(MAX(DATE(2026,8,1),Mitarbeiter!$C183))+1),MAX(0,NETWORKDAYS(MAX(DATE(2026,8,1),Mitarbeiter!$C183),MIN(DATE(2026,9,0),IF(Mitarbeiter!$D183="",DATE(2026,9,0),Mitarbeiter!$D183),TODAY()),Einstellungen!$F$13:$F$67)))*N(Mitarbeiter!$E183)/IF(Einstellungen!$C$11="7 Tage",7,5),N('Ist-Stunden'!M183)+(N(Krankheitstage!N183)+N(Krankheitstage!Z183))*N($C183))))</f>
        <v/>
      </c>
      <c r="AR183" s="76">
        <f>IF($B183="",0,IF(Einstellungen!$C$10="Ja",MAX(IF(Einstellungen!$C$11="7 Tage",MAX(0,(MIN(DATE(2026,10,0),IF(Mitarbeiter!$D183="",DATE(2026,10,0),Mitarbeiter!$D183),TODAY()))-(MAX(DATE(2026,9,1),Mitarbeiter!$C183))+1),MAX(0,NETWORKDAYS(MAX(DATE(2026,9,1),Mitarbeiter!$C183),MIN(DATE(2026,10,0),IF(Mitarbeiter!$D183="",DATE(2026,10,0),Mitarbeiter!$D183),TODAY()),Einstellungen!$F$13:$F$67)))*N(Mitarbeiter!$E183)/IF(Einstellungen!$C$11="7 Tage",7,5),N('Ist-Stunden'!N183)),MAX(IF(Einstellungen!$C$11="7 Tage",MAX(0,(MIN(DATE(2026,10,0),IF(Mitarbeiter!$D183="",DATE(2026,10,0),Mitarbeiter!$D183),TODAY()))-(MAX(DATE(2026,9,1),Mitarbeiter!$C183))+1),MAX(0,NETWORKDAYS(MAX(DATE(2026,9,1),Mitarbeiter!$C183),MIN(DATE(2026,10,0),IF(Mitarbeiter!$D183="",DATE(2026,10,0),Mitarbeiter!$D183),TODAY()),Einstellungen!$F$13:$F$67)))*N(Mitarbeiter!$E183)/IF(Einstellungen!$C$11="7 Tage",7,5),N('Ist-Stunden'!N183)+(N(Krankheitstage!O183)+N(Krankheitstage!AA183))*N($C183))))</f>
        <v/>
      </c>
      <c r="AS183" s="76">
        <f>IF($B183="",0,IF(Einstellungen!$C$10="Ja",MAX(IF(Einstellungen!$C$11="7 Tage",MAX(0,(MIN(DATE(2026,11,0),IF(Mitarbeiter!$D183="",DATE(2026,11,0),Mitarbeiter!$D183),TODAY()))-(MAX(DATE(2026,10,1),Mitarbeiter!$C183))+1),MAX(0,NETWORKDAYS(MAX(DATE(2026,10,1),Mitarbeiter!$C183),MIN(DATE(2026,11,0),IF(Mitarbeiter!$D183="",DATE(2026,11,0),Mitarbeiter!$D183),TODAY()),Einstellungen!$F$13:$F$67)))*N(Mitarbeiter!$E183)/IF(Einstellungen!$C$11="7 Tage",7,5),N('Ist-Stunden'!O183)),MAX(IF(Einstellungen!$C$11="7 Tage",MAX(0,(MIN(DATE(2026,11,0),IF(Mitarbeiter!$D183="",DATE(2026,11,0),Mitarbeiter!$D183),TODAY()))-(MAX(DATE(2026,10,1),Mitarbeiter!$C183))+1),MAX(0,NETWORKDAYS(MAX(DATE(2026,10,1),Mitarbeiter!$C183),MIN(DATE(2026,11,0),IF(Mitarbeiter!$D183="",DATE(2026,11,0),Mitarbeiter!$D183),TODAY()),Einstellungen!$F$13:$F$67)))*N(Mitarbeiter!$E183)/IF(Einstellungen!$C$11="7 Tage",7,5),N('Ist-Stunden'!O183)+(N(Krankheitstage!P183)+N(Krankheitstage!AB183))*N($C183))))</f>
        <v/>
      </c>
      <c r="AT183" s="76">
        <f>IF($B183="",0,IF(Einstellungen!$C$10="Ja",MAX(IF(Einstellungen!$C$11="7 Tage",MAX(0,(MIN(DATE(2026,12,0),IF(Mitarbeiter!$D183="",DATE(2026,12,0),Mitarbeiter!$D183),TODAY()))-(MAX(DATE(2026,11,1),Mitarbeiter!$C183))+1),MAX(0,NETWORKDAYS(MAX(DATE(2026,11,1),Mitarbeiter!$C183),MIN(DATE(2026,12,0),IF(Mitarbeiter!$D183="",DATE(2026,12,0),Mitarbeiter!$D183),TODAY()),Einstellungen!$F$13:$F$67)))*N(Mitarbeiter!$E183)/IF(Einstellungen!$C$11="7 Tage",7,5),N('Ist-Stunden'!P183)),MAX(IF(Einstellungen!$C$11="7 Tage",MAX(0,(MIN(DATE(2026,12,0),IF(Mitarbeiter!$D183="",DATE(2026,12,0),Mitarbeiter!$D183),TODAY()))-(MAX(DATE(2026,11,1),Mitarbeiter!$C183))+1),MAX(0,NETWORKDAYS(MAX(DATE(2026,11,1),Mitarbeiter!$C183),MIN(DATE(2026,12,0),IF(Mitarbeiter!$D183="",DATE(2026,12,0),Mitarbeiter!$D183),TODAY()),Einstellungen!$F$13:$F$67)))*N(Mitarbeiter!$E183)/IF(Einstellungen!$C$11="7 Tage",7,5),N('Ist-Stunden'!P183)+(N(Krankheitstage!Q183)+N(Krankheitstage!AC183))*N($C183))))</f>
        <v/>
      </c>
      <c r="AU183" s="76">
        <f>IF($B183="",0,IF(Einstellungen!$C$10="Ja",MAX(IF(Einstellungen!$C$11="7 Tage",MAX(0,(MIN(DATE(2026,13,0),IF(Mitarbeiter!$D183="",DATE(2026,13,0),Mitarbeiter!$D183),TODAY()))-(MAX(DATE(2026,12,1),Mitarbeiter!$C183))+1),MAX(0,NETWORKDAYS(MAX(DATE(2026,12,1),Mitarbeiter!$C183),MIN(DATE(2026,13,0),IF(Mitarbeiter!$D183="",DATE(2026,13,0),Mitarbeiter!$D183),TODAY()),Einstellungen!$F$13:$F$67)))*N(Mitarbeiter!$E183)/IF(Einstellungen!$C$11="7 Tage",7,5),N('Ist-Stunden'!Q183)),MAX(IF(Einstellungen!$C$11="7 Tage",MAX(0,(MIN(DATE(2026,13,0),IF(Mitarbeiter!$D183="",DATE(2026,13,0),Mitarbeiter!$D183),TODAY()))-(MAX(DATE(2026,12,1),Mitarbeiter!$C183))+1),MAX(0,NETWORKDAYS(MAX(DATE(2026,12,1),Mitarbeiter!$C183),MIN(DATE(2026,13,0),IF(Mitarbeiter!$D183="",DATE(2026,13,0),Mitarbeiter!$D183),TODAY()),Einstellungen!$F$13:$F$67)))*N(Mitarbeiter!$E183)/IF(Einstellungen!$C$11="7 Tage",7,5),N('Ist-Stunden'!Q183)+(N(Krankheitstage!R183)+N(Krankheitstage!AD183))*N($C183))))</f>
        <v/>
      </c>
      <c r="AV183" s="76">
        <f>IF($B183="",0,IF(Einstellungen!$C$10="Ja",MAX(IF(Einstellungen!$C$11="7 Tage",MAX(0,(MIN(DATE(2027,2,0),IF(Mitarbeiter!$D183="",DATE(2027,2,0),Mitarbeiter!$D183),TODAY()))-(MAX(DATE(2027,1,1),Mitarbeiter!$C183))+1),MAX(0,NETWORKDAYS(MAX(DATE(2027,1,1),Mitarbeiter!$C183),MIN(DATE(2027,2,0),IF(Mitarbeiter!$D183="",DATE(2027,2,0),Mitarbeiter!$D183),TODAY()),Einstellungen!$F$13:$F$67)))*N(Mitarbeiter!$E183)/IF(Einstellungen!$C$11="7 Tage",7,5),N('Ist-Stunden'!R183)),MAX(IF(Einstellungen!$C$11="7 Tage",MAX(0,(MIN(DATE(2027,2,0),IF(Mitarbeiter!$D183="",DATE(2027,2,0),Mitarbeiter!$D183),TODAY()))-(MAX(DATE(2027,1,1),Mitarbeiter!$C183))+1),MAX(0,NETWORKDAYS(MAX(DATE(2027,1,1),Mitarbeiter!$C183),MIN(DATE(2027,2,0),IF(Mitarbeiter!$D183="",DATE(2027,2,0),Mitarbeiter!$D183),TODAY()),Einstellungen!$F$13:$F$67)))*N(Mitarbeiter!$E183)/IF(Einstellungen!$C$11="7 Tage",7,5),N('Ist-Stunden'!R183)+(N(Krankheitstage!AE183)+N(Krankheitstage!AQ183))*N($C183))))</f>
        <v/>
      </c>
      <c r="AW183" s="76">
        <f>IF($B183="",0,IF(Einstellungen!$C$10="Ja",MAX(IF(Einstellungen!$C$11="7 Tage",MAX(0,(MIN(DATE(2027,3,0),IF(Mitarbeiter!$D183="",DATE(2027,3,0),Mitarbeiter!$D183),TODAY()))-(MAX(DATE(2027,2,1),Mitarbeiter!$C183))+1),MAX(0,NETWORKDAYS(MAX(DATE(2027,2,1),Mitarbeiter!$C183),MIN(DATE(2027,3,0),IF(Mitarbeiter!$D183="",DATE(2027,3,0),Mitarbeiter!$D183),TODAY()),Einstellungen!$F$13:$F$67)))*N(Mitarbeiter!$E183)/IF(Einstellungen!$C$11="7 Tage",7,5),N('Ist-Stunden'!S183)),MAX(IF(Einstellungen!$C$11="7 Tage",MAX(0,(MIN(DATE(2027,3,0),IF(Mitarbeiter!$D183="",DATE(2027,3,0),Mitarbeiter!$D183),TODAY()))-(MAX(DATE(2027,2,1),Mitarbeiter!$C183))+1),MAX(0,NETWORKDAYS(MAX(DATE(2027,2,1),Mitarbeiter!$C183),MIN(DATE(2027,3,0),IF(Mitarbeiter!$D183="",DATE(2027,3,0),Mitarbeiter!$D183),TODAY()),Einstellungen!$F$13:$F$67)))*N(Mitarbeiter!$E183)/IF(Einstellungen!$C$11="7 Tage",7,5),N('Ist-Stunden'!S183)+(N(Krankheitstage!AF183)+N(Krankheitstage!AR183))*N($C183))))</f>
        <v/>
      </c>
      <c r="AX183" s="76">
        <f>IF($B183="",0,IF(Einstellungen!$C$10="Ja",MAX(IF(Einstellungen!$C$11="7 Tage",MAX(0,(MIN(DATE(2027,4,0),IF(Mitarbeiter!$D183="",DATE(2027,4,0),Mitarbeiter!$D183),TODAY()))-(MAX(DATE(2027,3,1),Mitarbeiter!$C183))+1),MAX(0,NETWORKDAYS(MAX(DATE(2027,3,1),Mitarbeiter!$C183),MIN(DATE(2027,4,0),IF(Mitarbeiter!$D183="",DATE(2027,4,0),Mitarbeiter!$D183),TODAY()),Einstellungen!$F$13:$F$67)))*N(Mitarbeiter!$E183)/IF(Einstellungen!$C$11="7 Tage",7,5),N('Ist-Stunden'!T183)),MAX(IF(Einstellungen!$C$11="7 Tage",MAX(0,(MIN(DATE(2027,4,0),IF(Mitarbeiter!$D183="",DATE(2027,4,0),Mitarbeiter!$D183),TODAY()))-(MAX(DATE(2027,3,1),Mitarbeiter!$C183))+1),MAX(0,NETWORKDAYS(MAX(DATE(2027,3,1),Mitarbeiter!$C183),MIN(DATE(2027,4,0),IF(Mitarbeiter!$D183="",DATE(2027,4,0),Mitarbeiter!$D183),TODAY()),Einstellungen!$F$13:$F$67)))*N(Mitarbeiter!$E183)/IF(Einstellungen!$C$11="7 Tage",7,5),N('Ist-Stunden'!T183)+(N(Krankheitstage!AG183)+N(Krankheitstage!AS183))*N($C183))))</f>
        <v/>
      </c>
      <c r="AY183" s="76">
        <f>IF($B183="",0,IF(Einstellungen!$C$10="Ja",MAX(IF(Einstellungen!$C$11="7 Tage",MAX(0,(MIN(DATE(2027,5,0),IF(Mitarbeiter!$D183="",DATE(2027,5,0),Mitarbeiter!$D183),TODAY()))-(MAX(DATE(2027,4,1),Mitarbeiter!$C183))+1),MAX(0,NETWORKDAYS(MAX(DATE(2027,4,1),Mitarbeiter!$C183),MIN(DATE(2027,5,0),IF(Mitarbeiter!$D183="",DATE(2027,5,0),Mitarbeiter!$D183),TODAY()),Einstellungen!$F$13:$F$67)))*N(Mitarbeiter!$E183)/IF(Einstellungen!$C$11="7 Tage",7,5),N('Ist-Stunden'!U183)),MAX(IF(Einstellungen!$C$11="7 Tage",MAX(0,(MIN(DATE(2027,5,0),IF(Mitarbeiter!$D183="",DATE(2027,5,0),Mitarbeiter!$D183),TODAY()))-(MAX(DATE(2027,4,1),Mitarbeiter!$C183))+1),MAX(0,NETWORKDAYS(MAX(DATE(2027,4,1),Mitarbeiter!$C183),MIN(DATE(2027,5,0),IF(Mitarbeiter!$D183="",DATE(2027,5,0),Mitarbeiter!$D183),TODAY()),Einstellungen!$F$13:$F$67)))*N(Mitarbeiter!$E183)/IF(Einstellungen!$C$11="7 Tage",7,5),N('Ist-Stunden'!U183)+(N(Krankheitstage!AH183)+N(Krankheitstage!AT183))*N($C183))))</f>
        <v/>
      </c>
      <c r="AZ183" s="76">
        <f>IF($B183="",0,IF(Einstellungen!$C$10="Ja",MAX(IF(Einstellungen!$C$11="7 Tage",MAX(0,(MIN(DATE(2027,6,0),IF(Mitarbeiter!$D183="",DATE(2027,6,0),Mitarbeiter!$D183),TODAY()))-(MAX(DATE(2027,5,1),Mitarbeiter!$C183))+1),MAX(0,NETWORKDAYS(MAX(DATE(2027,5,1),Mitarbeiter!$C183),MIN(DATE(2027,6,0),IF(Mitarbeiter!$D183="",DATE(2027,6,0),Mitarbeiter!$D183),TODAY()),Einstellungen!$F$13:$F$67)))*N(Mitarbeiter!$E183)/IF(Einstellungen!$C$11="7 Tage",7,5),N('Ist-Stunden'!V183)),MAX(IF(Einstellungen!$C$11="7 Tage",MAX(0,(MIN(DATE(2027,6,0),IF(Mitarbeiter!$D183="",DATE(2027,6,0),Mitarbeiter!$D183),TODAY()))-(MAX(DATE(2027,5,1),Mitarbeiter!$C183))+1),MAX(0,NETWORKDAYS(MAX(DATE(2027,5,1),Mitarbeiter!$C183),MIN(DATE(2027,6,0),IF(Mitarbeiter!$D183="",DATE(2027,6,0),Mitarbeiter!$D183),TODAY()),Einstellungen!$F$13:$F$67)))*N(Mitarbeiter!$E183)/IF(Einstellungen!$C$11="7 Tage",7,5),N('Ist-Stunden'!V183)+(N(Krankheitstage!AI183)+N(Krankheitstage!AU183))*N($C183))))</f>
        <v/>
      </c>
      <c r="BA183" s="76">
        <f>IF($B183="",0,IF(Einstellungen!$C$10="Ja",MAX(IF(Einstellungen!$C$11="7 Tage",MAX(0,(MIN(DATE(2027,7,0),IF(Mitarbeiter!$D183="",DATE(2027,7,0),Mitarbeiter!$D183),TODAY()))-(MAX(DATE(2027,6,1),Mitarbeiter!$C183))+1),MAX(0,NETWORKDAYS(MAX(DATE(2027,6,1),Mitarbeiter!$C183),MIN(DATE(2027,7,0),IF(Mitarbeiter!$D183="",DATE(2027,7,0),Mitarbeiter!$D183),TODAY()),Einstellungen!$F$13:$F$67)))*N(Mitarbeiter!$E183)/IF(Einstellungen!$C$11="7 Tage",7,5),N('Ist-Stunden'!W183)),MAX(IF(Einstellungen!$C$11="7 Tage",MAX(0,(MIN(DATE(2027,7,0),IF(Mitarbeiter!$D183="",DATE(2027,7,0),Mitarbeiter!$D183),TODAY()))-(MAX(DATE(2027,6,1),Mitarbeiter!$C183))+1),MAX(0,NETWORKDAYS(MAX(DATE(2027,6,1),Mitarbeiter!$C183),MIN(DATE(2027,7,0),IF(Mitarbeiter!$D183="",DATE(2027,7,0),Mitarbeiter!$D183),TODAY()),Einstellungen!$F$13:$F$67)))*N(Mitarbeiter!$E183)/IF(Einstellungen!$C$11="7 Tage",7,5),N('Ist-Stunden'!W183)+(N(Krankheitstage!AJ183)+N(Krankheitstage!AV183))*N($C183))))</f>
        <v/>
      </c>
      <c r="BB183" s="76">
        <f>IF($B183="",0,IF(Einstellungen!$C$10="Ja",MAX(IF(Einstellungen!$C$11="7 Tage",MAX(0,(MIN(DATE(2027,8,0),IF(Mitarbeiter!$D183="",DATE(2027,8,0),Mitarbeiter!$D183),TODAY()))-(MAX(DATE(2027,7,1),Mitarbeiter!$C183))+1),MAX(0,NETWORKDAYS(MAX(DATE(2027,7,1),Mitarbeiter!$C183),MIN(DATE(2027,8,0),IF(Mitarbeiter!$D183="",DATE(2027,8,0),Mitarbeiter!$D183),TODAY()),Einstellungen!$F$13:$F$67)))*N(Mitarbeiter!$E183)/IF(Einstellungen!$C$11="7 Tage",7,5),N('Ist-Stunden'!X183)),MAX(IF(Einstellungen!$C$11="7 Tage",MAX(0,(MIN(DATE(2027,8,0),IF(Mitarbeiter!$D183="",DATE(2027,8,0),Mitarbeiter!$D183),TODAY()))-(MAX(DATE(2027,7,1),Mitarbeiter!$C183))+1),MAX(0,NETWORKDAYS(MAX(DATE(2027,7,1),Mitarbeiter!$C183),MIN(DATE(2027,8,0),IF(Mitarbeiter!$D183="",DATE(2027,8,0),Mitarbeiter!$D183),TODAY()),Einstellungen!$F$13:$F$67)))*N(Mitarbeiter!$E183)/IF(Einstellungen!$C$11="7 Tage",7,5),N('Ist-Stunden'!X183)+(N(Krankheitstage!AK183)+N(Krankheitstage!AW183))*N($C183))))</f>
        <v/>
      </c>
      <c r="BC183" s="76">
        <f>IF($B183="",0,IF(Einstellungen!$C$10="Ja",MAX(IF(Einstellungen!$C$11="7 Tage",MAX(0,(MIN(DATE(2027,9,0),IF(Mitarbeiter!$D183="",DATE(2027,9,0),Mitarbeiter!$D183),TODAY()))-(MAX(DATE(2027,8,1),Mitarbeiter!$C183))+1),MAX(0,NETWORKDAYS(MAX(DATE(2027,8,1),Mitarbeiter!$C183),MIN(DATE(2027,9,0),IF(Mitarbeiter!$D183="",DATE(2027,9,0),Mitarbeiter!$D183),TODAY()),Einstellungen!$F$13:$F$67)))*N(Mitarbeiter!$E183)/IF(Einstellungen!$C$11="7 Tage",7,5),N('Ist-Stunden'!Y183)),MAX(IF(Einstellungen!$C$11="7 Tage",MAX(0,(MIN(DATE(2027,9,0),IF(Mitarbeiter!$D183="",DATE(2027,9,0),Mitarbeiter!$D183),TODAY()))-(MAX(DATE(2027,8,1),Mitarbeiter!$C183))+1),MAX(0,NETWORKDAYS(MAX(DATE(2027,8,1),Mitarbeiter!$C183),MIN(DATE(2027,9,0),IF(Mitarbeiter!$D183="",DATE(2027,9,0),Mitarbeiter!$D183),TODAY()),Einstellungen!$F$13:$F$67)))*N(Mitarbeiter!$E183)/IF(Einstellungen!$C$11="7 Tage",7,5),N('Ist-Stunden'!Y183)+(N(Krankheitstage!AL183)+N(Krankheitstage!AX183))*N($C183))))</f>
        <v/>
      </c>
      <c r="BD183" s="76">
        <f>IF($B183="",0,IF(Einstellungen!$C$10="Ja",MAX(IF(Einstellungen!$C$11="7 Tage",MAX(0,(MIN(DATE(2027,10,0),IF(Mitarbeiter!$D183="",DATE(2027,10,0),Mitarbeiter!$D183),TODAY()))-(MAX(DATE(2027,9,1),Mitarbeiter!$C183))+1),MAX(0,NETWORKDAYS(MAX(DATE(2027,9,1),Mitarbeiter!$C183),MIN(DATE(2027,10,0),IF(Mitarbeiter!$D183="",DATE(2027,10,0),Mitarbeiter!$D183),TODAY()),Einstellungen!$F$13:$F$67)))*N(Mitarbeiter!$E183)/IF(Einstellungen!$C$11="7 Tage",7,5),N('Ist-Stunden'!Z183)),MAX(IF(Einstellungen!$C$11="7 Tage",MAX(0,(MIN(DATE(2027,10,0),IF(Mitarbeiter!$D183="",DATE(2027,10,0),Mitarbeiter!$D183),TODAY()))-(MAX(DATE(2027,9,1),Mitarbeiter!$C183))+1),MAX(0,NETWORKDAYS(MAX(DATE(2027,9,1),Mitarbeiter!$C183),MIN(DATE(2027,10,0),IF(Mitarbeiter!$D183="",DATE(2027,10,0),Mitarbeiter!$D183),TODAY()),Einstellungen!$F$13:$F$67)))*N(Mitarbeiter!$E183)/IF(Einstellungen!$C$11="7 Tage",7,5),N('Ist-Stunden'!Z183)+(N(Krankheitstage!AM183)+N(Krankheitstage!AY183))*N($C183))))</f>
        <v/>
      </c>
      <c r="BE183" s="76">
        <f>IF($B183="",0,IF(Einstellungen!$C$10="Ja",MAX(IF(Einstellungen!$C$11="7 Tage",MAX(0,(MIN(DATE(2027,11,0),IF(Mitarbeiter!$D183="",DATE(2027,11,0),Mitarbeiter!$D183),TODAY()))-(MAX(DATE(2027,10,1),Mitarbeiter!$C183))+1),MAX(0,NETWORKDAYS(MAX(DATE(2027,10,1),Mitarbeiter!$C183),MIN(DATE(2027,11,0),IF(Mitarbeiter!$D183="",DATE(2027,11,0),Mitarbeiter!$D183),TODAY()),Einstellungen!$F$13:$F$67)))*N(Mitarbeiter!$E183)/IF(Einstellungen!$C$11="7 Tage",7,5),N('Ist-Stunden'!AA183)),MAX(IF(Einstellungen!$C$11="7 Tage",MAX(0,(MIN(DATE(2027,11,0),IF(Mitarbeiter!$D183="",DATE(2027,11,0),Mitarbeiter!$D183),TODAY()))-(MAX(DATE(2027,10,1),Mitarbeiter!$C183))+1),MAX(0,NETWORKDAYS(MAX(DATE(2027,10,1),Mitarbeiter!$C183),MIN(DATE(2027,11,0),IF(Mitarbeiter!$D183="",DATE(2027,11,0),Mitarbeiter!$D183),TODAY()),Einstellungen!$F$13:$F$67)))*N(Mitarbeiter!$E183)/IF(Einstellungen!$C$11="7 Tage",7,5),N('Ist-Stunden'!AA183)+(N(Krankheitstage!AN183)+N(Krankheitstage!AZ183))*N($C183))))</f>
        <v/>
      </c>
      <c r="BF183" s="76">
        <f>IF($B183="",0,IF(Einstellungen!$C$10="Ja",MAX(IF(Einstellungen!$C$11="7 Tage",MAX(0,(MIN(DATE(2027,12,0),IF(Mitarbeiter!$D183="",DATE(2027,12,0),Mitarbeiter!$D183),TODAY()))-(MAX(DATE(2027,11,1),Mitarbeiter!$C183))+1),MAX(0,NETWORKDAYS(MAX(DATE(2027,11,1),Mitarbeiter!$C183),MIN(DATE(2027,12,0),IF(Mitarbeiter!$D183="",DATE(2027,12,0),Mitarbeiter!$D183),TODAY()),Einstellungen!$F$13:$F$67)))*N(Mitarbeiter!$E183)/IF(Einstellungen!$C$11="7 Tage",7,5),N('Ist-Stunden'!AB183)),MAX(IF(Einstellungen!$C$11="7 Tage",MAX(0,(MIN(DATE(2027,12,0),IF(Mitarbeiter!$D183="",DATE(2027,12,0),Mitarbeiter!$D183),TODAY()))-(MAX(DATE(2027,11,1),Mitarbeiter!$C183))+1),MAX(0,NETWORKDAYS(MAX(DATE(2027,11,1),Mitarbeiter!$C183),MIN(DATE(2027,12,0),IF(Mitarbeiter!$D183="",DATE(2027,12,0),Mitarbeiter!$D183),TODAY()),Einstellungen!$F$13:$F$67)))*N(Mitarbeiter!$E183)/IF(Einstellungen!$C$11="7 Tage",7,5),N('Ist-Stunden'!AB183)+(N(Krankheitstage!AO183)+N(Krankheitstage!BA183))*N($C183))))</f>
        <v/>
      </c>
      <c r="BG183" s="76">
        <f>IF($B183="",0,IF(Einstellungen!$C$10="Ja",MAX(IF(Einstellungen!$C$11="7 Tage",MAX(0,(MIN(DATE(2027,13,0),IF(Mitarbeiter!$D183="",DATE(2027,13,0),Mitarbeiter!$D183),TODAY()))-(MAX(DATE(2027,12,1),Mitarbeiter!$C183))+1),MAX(0,NETWORKDAYS(MAX(DATE(2027,12,1),Mitarbeiter!$C183),MIN(DATE(2027,13,0),IF(Mitarbeiter!$D183="",DATE(2027,13,0),Mitarbeiter!$D183),TODAY()),Einstellungen!$F$13:$F$67)))*N(Mitarbeiter!$E183)/IF(Einstellungen!$C$11="7 Tage",7,5),N('Ist-Stunden'!AC183)),MAX(IF(Einstellungen!$C$11="7 Tage",MAX(0,(MIN(DATE(2027,13,0),IF(Mitarbeiter!$D183="",DATE(2027,13,0),Mitarbeiter!$D183),TODAY()))-(MAX(DATE(2027,12,1),Mitarbeiter!$C183))+1),MAX(0,NETWORKDAYS(MAX(DATE(2027,12,1),Mitarbeiter!$C183),MIN(DATE(2027,13,0),IF(Mitarbeiter!$D183="",DATE(2027,13,0),Mitarbeiter!$D183),TODAY()),Einstellungen!$F$13:$F$67)))*N(Mitarbeiter!$E183)/IF(Einstellungen!$C$11="7 Tage",7,5),N('Ist-Stunden'!AC183)+(N(Krankheitstage!AP183)+N(Krankheitstage!BB183))*N($C183))))</f>
        <v/>
      </c>
      <c r="BH183" s="76">
        <f>IF($B183="",0,IF(Einstellungen!$C$10="Ja",MAX(IF(Einstellungen!$C$11="7 Tage",MAX(0,(MIN(DATE(2028,2,0),IF(Mitarbeiter!$D183="",DATE(2028,2,0),Mitarbeiter!$D183),TODAY()))-(MAX(DATE(2028,1,1),Mitarbeiter!$C183))+1),MAX(0,NETWORKDAYS(MAX(DATE(2028,1,1),Mitarbeiter!$C183),MIN(DATE(2028,2,0),IF(Mitarbeiter!$D183="",DATE(2028,2,0),Mitarbeiter!$D183),TODAY()),Einstellungen!$F$13:$F$67)))*N(Mitarbeiter!$E183)/IF(Einstellungen!$C$11="7 Tage",7,5),N('Ist-Stunden'!AD183)),MAX(IF(Einstellungen!$C$11="7 Tage",MAX(0,(MIN(DATE(2028,2,0),IF(Mitarbeiter!$D183="",DATE(2028,2,0),Mitarbeiter!$D183),TODAY()))-(MAX(DATE(2028,1,1),Mitarbeiter!$C183))+1),MAX(0,NETWORKDAYS(MAX(DATE(2028,1,1),Mitarbeiter!$C183),MIN(DATE(2028,2,0),IF(Mitarbeiter!$D183="",DATE(2028,2,0),Mitarbeiter!$D183),TODAY()),Einstellungen!$F$13:$F$67)))*N(Mitarbeiter!$E183)/IF(Einstellungen!$C$11="7 Tage",7,5),N('Ist-Stunden'!AD183)+(N(Krankheitstage!BC183)+N(Krankheitstage!BO183))*N($C183))))</f>
        <v/>
      </c>
      <c r="BI183" s="76">
        <f>IF($B183="",0,IF(Einstellungen!$C$10="Ja",MAX(IF(Einstellungen!$C$11="7 Tage",MAX(0,(MIN(DATE(2028,3,0),IF(Mitarbeiter!$D183="",DATE(2028,3,0),Mitarbeiter!$D183),TODAY()))-(MAX(DATE(2028,2,1),Mitarbeiter!$C183))+1),MAX(0,NETWORKDAYS(MAX(DATE(2028,2,1),Mitarbeiter!$C183),MIN(DATE(2028,3,0),IF(Mitarbeiter!$D183="",DATE(2028,3,0),Mitarbeiter!$D183),TODAY()),Einstellungen!$F$13:$F$67)))*N(Mitarbeiter!$E183)/IF(Einstellungen!$C$11="7 Tage",7,5),N('Ist-Stunden'!AE183)),MAX(IF(Einstellungen!$C$11="7 Tage",MAX(0,(MIN(DATE(2028,3,0),IF(Mitarbeiter!$D183="",DATE(2028,3,0),Mitarbeiter!$D183),TODAY()))-(MAX(DATE(2028,2,1),Mitarbeiter!$C183))+1),MAX(0,NETWORKDAYS(MAX(DATE(2028,2,1),Mitarbeiter!$C183),MIN(DATE(2028,3,0),IF(Mitarbeiter!$D183="",DATE(2028,3,0),Mitarbeiter!$D183),TODAY()),Einstellungen!$F$13:$F$67)))*N(Mitarbeiter!$E183)/IF(Einstellungen!$C$11="7 Tage",7,5),N('Ist-Stunden'!AE183)+(N(Krankheitstage!BD183)+N(Krankheitstage!BP183))*N($C183))))</f>
        <v/>
      </c>
      <c r="BJ183" s="76">
        <f>IF($B183="",0,IF(Einstellungen!$C$10="Ja",MAX(IF(Einstellungen!$C$11="7 Tage",MAX(0,(MIN(DATE(2028,4,0),IF(Mitarbeiter!$D183="",DATE(2028,4,0),Mitarbeiter!$D183),TODAY()))-(MAX(DATE(2028,3,1),Mitarbeiter!$C183))+1),MAX(0,NETWORKDAYS(MAX(DATE(2028,3,1),Mitarbeiter!$C183),MIN(DATE(2028,4,0),IF(Mitarbeiter!$D183="",DATE(2028,4,0),Mitarbeiter!$D183),TODAY()),Einstellungen!$F$13:$F$67)))*N(Mitarbeiter!$E183)/IF(Einstellungen!$C$11="7 Tage",7,5),N('Ist-Stunden'!AF183)),MAX(IF(Einstellungen!$C$11="7 Tage",MAX(0,(MIN(DATE(2028,4,0),IF(Mitarbeiter!$D183="",DATE(2028,4,0),Mitarbeiter!$D183),TODAY()))-(MAX(DATE(2028,3,1),Mitarbeiter!$C183))+1),MAX(0,NETWORKDAYS(MAX(DATE(2028,3,1),Mitarbeiter!$C183),MIN(DATE(2028,4,0),IF(Mitarbeiter!$D183="",DATE(2028,4,0),Mitarbeiter!$D183),TODAY()),Einstellungen!$F$13:$F$67)))*N(Mitarbeiter!$E183)/IF(Einstellungen!$C$11="7 Tage",7,5),N('Ist-Stunden'!AF183)+(N(Krankheitstage!BE183)+N(Krankheitstage!BQ183))*N($C183))))</f>
        <v/>
      </c>
      <c r="BK183" s="76">
        <f>IF($B183="",0,IF(Einstellungen!$C$10="Ja",MAX(IF(Einstellungen!$C$11="7 Tage",MAX(0,(MIN(DATE(2028,5,0),IF(Mitarbeiter!$D183="",DATE(2028,5,0),Mitarbeiter!$D183),TODAY()))-(MAX(DATE(2028,4,1),Mitarbeiter!$C183))+1),MAX(0,NETWORKDAYS(MAX(DATE(2028,4,1),Mitarbeiter!$C183),MIN(DATE(2028,5,0),IF(Mitarbeiter!$D183="",DATE(2028,5,0),Mitarbeiter!$D183),TODAY()),Einstellungen!$F$13:$F$67)))*N(Mitarbeiter!$E183)/IF(Einstellungen!$C$11="7 Tage",7,5),N('Ist-Stunden'!AG183)),MAX(IF(Einstellungen!$C$11="7 Tage",MAX(0,(MIN(DATE(2028,5,0),IF(Mitarbeiter!$D183="",DATE(2028,5,0),Mitarbeiter!$D183),TODAY()))-(MAX(DATE(2028,4,1),Mitarbeiter!$C183))+1),MAX(0,NETWORKDAYS(MAX(DATE(2028,4,1),Mitarbeiter!$C183),MIN(DATE(2028,5,0),IF(Mitarbeiter!$D183="",DATE(2028,5,0),Mitarbeiter!$D183),TODAY()),Einstellungen!$F$13:$F$67)))*N(Mitarbeiter!$E183)/IF(Einstellungen!$C$11="7 Tage",7,5),N('Ist-Stunden'!AG183)+(N(Krankheitstage!BF183)+N(Krankheitstage!BR183))*N($C183))))</f>
        <v/>
      </c>
      <c r="BL183" s="76">
        <f>IF($B183="",0,IF(Einstellungen!$C$10="Ja",MAX(IF(Einstellungen!$C$11="7 Tage",MAX(0,(MIN(DATE(2028,6,0),IF(Mitarbeiter!$D183="",DATE(2028,6,0),Mitarbeiter!$D183),TODAY()))-(MAX(DATE(2028,5,1),Mitarbeiter!$C183))+1),MAX(0,NETWORKDAYS(MAX(DATE(2028,5,1),Mitarbeiter!$C183),MIN(DATE(2028,6,0),IF(Mitarbeiter!$D183="",DATE(2028,6,0),Mitarbeiter!$D183),TODAY()),Einstellungen!$F$13:$F$67)))*N(Mitarbeiter!$E183)/IF(Einstellungen!$C$11="7 Tage",7,5),N('Ist-Stunden'!AH183)),MAX(IF(Einstellungen!$C$11="7 Tage",MAX(0,(MIN(DATE(2028,6,0),IF(Mitarbeiter!$D183="",DATE(2028,6,0),Mitarbeiter!$D183),TODAY()))-(MAX(DATE(2028,5,1),Mitarbeiter!$C183))+1),MAX(0,NETWORKDAYS(MAX(DATE(2028,5,1),Mitarbeiter!$C183),MIN(DATE(2028,6,0),IF(Mitarbeiter!$D183="",DATE(2028,6,0),Mitarbeiter!$D183),TODAY()),Einstellungen!$F$13:$F$67)))*N(Mitarbeiter!$E183)/IF(Einstellungen!$C$11="7 Tage",7,5),N('Ist-Stunden'!AH183)+(N(Krankheitstage!BG183)+N(Krankheitstage!BS183))*N($C183))))</f>
        <v/>
      </c>
      <c r="BM183" s="76">
        <f>IF($B183="",0,IF(Einstellungen!$C$10="Ja",MAX(IF(Einstellungen!$C$11="7 Tage",MAX(0,(MIN(DATE(2028,7,0),IF(Mitarbeiter!$D183="",DATE(2028,7,0),Mitarbeiter!$D183),TODAY()))-(MAX(DATE(2028,6,1),Mitarbeiter!$C183))+1),MAX(0,NETWORKDAYS(MAX(DATE(2028,6,1),Mitarbeiter!$C183),MIN(DATE(2028,7,0),IF(Mitarbeiter!$D183="",DATE(2028,7,0),Mitarbeiter!$D183),TODAY()),Einstellungen!$F$13:$F$67)))*N(Mitarbeiter!$E183)/IF(Einstellungen!$C$11="7 Tage",7,5),N('Ist-Stunden'!AI183)),MAX(IF(Einstellungen!$C$11="7 Tage",MAX(0,(MIN(DATE(2028,7,0),IF(Mitarbeiter!$D183="",DATE(2028,7,0),Mitarbeiter!$D183),TODAY()))-(MAX(DATE(2028,6,1),Mitarbeiter!$C183))+1),MAX(0,NETWORKDAYS(MAX(DATE(2028,6,1),Mitarbeiter!$C183),MIN(DATE(2028,7,0),IF(Mitarbeiter!$D183="",DATE(2028,7,0),Mitarbeiter!$D183),TODAY()),Einstellungen!$F$13:$F$67)))*N(Mitarbeiter!$E183)/IF(Einstellungen!$C$11="7 Tage",7,5),N('Ist-Stunden'!AI183)+(N(Krankheitstage!BH183)+N(Krankheitstage!BT183))*N($C183))))</f>
        <v/>
      </c>
      <c r="BN183" s="76">
        <f>IF($B183="",0,IF(Einstellungen!$C$10="Ja",MAX(IF(Einstellungen!$C$11="7 Tage",MAX(0,(MIN(DATE(2028,8,0),IF(Mitarbeiter!$D183="",DATE(2028,8,0),Mitarbeiter!$D183),TODAY()))-(MAX(DATE(2028,7,1),Mitarbeiter!$C183))+1),MAX(0,NETWORKDAYS(MAX(DATE(2028,7,1),Mitarbeiter!$C183),MIN(DATE(2028,8,0),IF(Mitarbeiter!$D183="",DATE(2028,8,0),Mitarbeiter!$D183),TODAY()),Einstellungen!$F$13:$F$67)))*N(Mitarbeiter!$E183)/IF(Einstellungen!$C$11="7 Tage",7,5),N('Ist-Stunden'!AJ183)),MAX(IF(Einstellungen!$C$11="7 Tage",MAX(0,(MIN(DATE(2028,8,0),IF(Mitarbeiter!$D183="",DATE(2028,8,0),Mitarbeiter!$D183),TODAY()))-(MAX(DATE(2028,7,1),Mitarbeiter!$C183))+1),MAX(0,NETWORKDAYS(MAX(DATE(2028,7,1),Mitarbeiter!$C183),MIN(DATE(2028,8,0),IF(Mitarbeiter!$D183="",DATE(2028,8,0),Mitarbeiter!$D183),TODAY()),Einstellungen!$F$13:$F$67)))*N(Mitarbeiter!$E183)/IF(Einstellungen!$C$11="7 Tage",7,5),N('Ist-Stunden'!AJ183)+(N(Krankheitstage!BI183)+N(Krankheitstage!BU183))*N($C183))))</f>
        <v/>
      </c>
      <c r="BO183" s="76">
        <f>IF($B183="",0,IF(Einstellungen!$C$10="Ja",MAX(IF(Einstellungen!$C$11="7 Tage",MAX(0,(MIN(DATE(2028,9,0),IF(Mitarbeiter!$D183="",DATE(2028,9,0),Mitarbeiter!$D183),TODAY()))-(MAX(DATE(2028,8,1),Mitarbeiter!$C183))+1),MAX(0,NETWORKDAYS(MAX(DATE(2028,8,1),Mitarbeiter!$C183),MIN(DATE(2028,9,0),IF(Mitarbeiter!$D183="",DATE(2028,9,0),Mitarbeiter!$D183),TODAY()),Einstellungen!$F$13:$F$67)))*N(Mitarbeiter!$E183)/IF(Einstellungen!$C$11="7 Tage",7,5),N('Ist-Stunden'!AK183)),MAX(IF(Einstellungen!$C$11="7 Tage",MAX(0,(MIN(DATE(2028,9,0),IF(Mitarbeiter!$D183="",DATE(2028,9,0),Mitarbeiter!$D183),TODAY()))-(MAX(DATE(2028,8,1),Mitarbeiter!$C183))+1),MAX(0,NETWORKDAYS(MAX(DATE(2028,8,1),Mitarbeiter!$C183),MIN(DATE(2028,9,0),IF(Mitarbeiter!$D183="",DATE(2028,9,0),Mitarbeiter!$D183),TODAY()),Einstellungen!$F$13:$F$67)))*N(Mitarbeiter!$E183)/IF(Einstellungen!$C$11="7 Tage",7,5),N('Ist-Stunden'!AK183)+(N(Krankheitstage!BJ183)+N(Krankheitstage!BV183))*N($C183))))</f>
        <v/>
      </c>
      <c r="BP183" s="76">
        <f>IF($B183="",0,IF(Einstellungen!$C$10="Ja",MAX(IF(Einstellungen!$C$11="7 Tage",MAX(0,(MIN(DATE(2028,10,0),IF(Mitarbeiter!$D183="",DATE(2028,10,0),Mitarbeiter!$D183),TODAY()))-(MAX(DATE(2028,9,1),Mitarbeiter!$C183))+1),MAX(0,NETWORKDAYS(MAX(DATE(2028,9,1),Mitarbeiter!$C183),MIN(DATE(2028,10,0),IF(Mitarbeiter!$D183="",DATE(2028,10,0),Mitarbeiter!$D183),TODAY()),Einstellungen!$F$13:$F$67)))*N(Mitarbeiter!$E183)/IF(Einstellungen!$C$11="7 Tage",7,5),N('Ist-Stunden'!AL183)),MAX(IF(Einstellungen!$C$11="7 Tage",MAX(0,(MIN(DATE(2028,10,0),IF(Mitarbeiter!$D183="",DATE(2028,10,0),Mitarbeiter!$D183),TODAY()))-(MAX(DATE(2028,9,1),Mitarbeiter!$C183))+1),MAX(0,NETWORKDAYS(MAX(DATE(2028,9,1),Mitarbeiter!$C183),MIN(DATE(2028,10,0),IF(Mitarbeiter!$D183="",DATE(2028,10,0),Mitarbeiter!$D183),TODAY()),Einstellungen!$F$13:$F$67)))*N(Mitarbeiter!$E183)/IF(Einstellungen!$C$11="7 Tage",7,5),N('Ist-Stunden'!AL183)+(N(Krankheitstage!BK183)+N(Krankheitstage!BW183))*N($C183))))</f>
        <v/>
      </c>
      <c r="BQ183" s="76">
        <f>IF($B183="",0,IF(Einstellungen!$C$10="Ja",MAX(IF(Einstellungen!$C$11="7 Tage",MAX(0,(MIN(DATE(2028,11,0),IF(Mitarbeiter!$D183="",DATE(2028,11,0),Mitarbeiter!$D183),TODAY()))-(MAX(DATE(2028,10,1),Mitarbeiter!$C183))+1),MAX(0,NETWORKDAYS(MAX(DATE(2028,10,1),Mitarbeiter!$C183),MIN(DATE(2028,11,0),IF(Mitarbeiter!$D183="",DATE(2028,11,0),Mitarbeiter!$D183),TODAY()),Einstellungen!$F$13:$F$67)))*N(Mitarbeiter!$E183)/IF(Einstellungen!$C$11="7 Tage",7,5),N('Ist-Stunden'!AM183)),MAX(IF(Einstellungen!$C$11="7 Tage",MAX(0,(MIN(DATE(2028,11,0),IF(Mitarbeiter!$D183="",DATE(2028,11,0),Mitarbeiter!$D183),TODAY()))-(MAX(DATE(2028,10,1),Mitarbeiter!$C183))+1),MAX(0,NETWORKDAYS(MAX(DATE(2028,10,1),Mitarbeiter!$C183),MIN(DATE(2028,11,0),IF(Mitarbeiter!$D183="",DATE(2028,11,0),Mitarbeiter!$D183),TODAY()),Einstellungen!$F$13:$F$67)))*N(Mitarbeiter!$E183)/IF(Einstellungen!$C$11="7 Tage",7,5),N('Ist-Stunden'!AM183)+(N(Krankheitstage!BL183)+N(Krankheitstage!BX183))*N($C183))))</f>
        <v/>
      </c>
      <c r="BR183" s="76">
        <f>IF($B183="",0,IF(Einstellungen!$C$10="Ja",MAX(IF(Einstellungen!$C$11="7 Tage",MAX(0,(MIN(DATE(2028,12,0),IF(Mitarbeiter!$D183="",DATE(2028,12,0),Mitarbeiter!$D183),TODAY()))-(MAX(DATE(2028,11,1),Mitarbeiter!$C183))+1),MAX(0,NETWORKDAYS(MAX(DATE(2028,11,1),Mitarbeiter!$C183),MIN(DATE(2028,12,0),IF(Mitarbeiter!$D183="",DATE(2028,12,0),Mitarbeiter!$D183),TODAY()),Einstellungen!$F$13:$F$67)))*N(Mitarbeiter!$E183)/IF(Einstellungen!$C$11="7 Tage",7,5),N('Ist-Stunden'!AN183)),MAX(IF(Einstellungen!$C$11="7 Tage",MAX(0,(MIN(DATE(2028,12,0),IF(Mitarbeiter!$D183="",DATE(2028,12,0),Mitarbeiter!$D183),TODAY()))-(MAX(DATE(2028,11,1),Mitarbeiter!$C183))+1),MAX(0,NETWORKDAYS(MAX(DATE(2028,11,1),Mitarbeiter!$C183),MIN(DATE(2028,12,0),IF(Mitarbeiter!$D183="",DATE(2028,12,0),Mitarbeiter!$D183),TODAY()),Einstellungen!$F$13:$F$67)))*N(Mitarbeiter!$E183)/IF(Einstellungen!$C$11="7 Tage",7,5),N('Ist-Stunden'!AN183)+(N(Krankheitstage!BM183)+N(Krankheitstage!BY183))*N($C183))))</f>
        <v/>
      </c>
      <c r="BS183" s="76">
        <f>IF($B183="",0,IF(Einstellungen!$C$10="Ja",MAX(IF(Einstellungen!$C$11="7 Tage",MAX(0,(MIN(DATE(2028,13,0),IF(Mitarbeiter!$D183="",DATE(2028,13,0),Mitarbeiter!$D183),TODAY()))-(MAX(DATE(2028,12,1),Mitarbeiter!$C183))+1),MAX(0,NETWORKDAYS(MAX(DATE(2028,12,1),Mitarbeiter!$C183),MIN(DATE(2028,13,0),IF(Mitarbeiter!$D183="",DATE(2028,13,0),Mitarbeiter!$D183),TODAY()),Einstellungen!$F$13:$F$67)))*N(Mitarbeiter!$E183)/IF(Einstellungen!$C$11="7 Tage",7,5),N('Ist-Stunden'!AO183)),MAX(IF(Einstellungen!$C$11="7 Tage",MAX(0,(MIN(DATE(2028,13,0),IF(Mitarbeiter!$D183="",DATE(2028,13,0),Mitarbeiter!$D183),TODAY()))-(MAX(DATE(2028,12,1),Mitarbeiter!$C183))+1),MAX(0,NETWORKDAYS(MAX(DATE(2028,12,1),Mitarbeiter!$C183),MIN(DATE(2028,13,0),IF(Mitarbeiter!$D183="",DATE(2028,13,0),Mitarbeiter!$D183),TODAY()),Einstellungen!$F$13:$F$67)))*N(Mitarbeiter!$E183)/IF(Einstellungen!$C$11="7 Tage",7,5),N('Ist-Stunden'!AO183)+(N(Krankheitstage!BN183)+N(Krankheitstage!BZ183))*N($C183))))</f>
        <v/>
      </c>
      <c r="BT183" s="76">
        <f>IF($B183="",0,IF(Einstellungen!$C$10="Ja",MAX(IF(Einstellungen!$C$11="7 Tage",MAX(0,(MIN(DATE(2029,2,0),IF(Mitarbeiter!$D183="",DATE(2029,2,0),Mitarbeiter!$D183),TODAY()))-(MAX(DATE(2029,1,1),Mitarbeiter!$C183))+1),MAX(0,NETWORKDAYS(MAX(DATE(2029,1,1),Mitarbeiter!$C183),MIN(DATE(2029,2,0),IF(Mitarbeiter!$D183="",DATE(2029,2,0),Mitarbeiter!$D183),TODAY()),Einstellungen!$F$13:$F$67)))*N(Mitarbeiter!$E183)/IF(Einstellungen!$C$11="7 Tage",7,5),N('Ist-Stunden'!AP183)),MAX(IF(Einstellungen!$C$11="7 Tage",MAX(0,(MIN(DATE(2029,2,0),IF(Mitarbeiter!$D183="",DATE(2029,2,0),Mitarbeiter!$D183),TODAY()))-(MAX(DATE(2029,1,1),Mitarbeiter!$C183))+1),MAX(0,NETWORKDAYS(MAX(DATE(2029,1,1),Mitarbeiter!$C183),MIN(DATE(2029,2,0),IF(Mitarbeiter!$D183="",DATE(2029,2,0),Mitarbeiter!$D183),TODAY()),Einstellungen!$F$13:$F$67)))*N(Mitarbeiter!$E183)/IF(Einstellungen!$C$11="7 Tage",7,5),N('Ist-Stunden'!AP183)+(N(Krankheitstage!CA183)+N(Krankheitstage!CM183))*N($C183))))</f>
        <v/>
      </c>
      <c r="BU183" s="76">
        <f>IF($B183="",0,IF(Einstellungen!$C$10="Ja",MAX(IF(Einstellungen!$C$11="7 Tage",MAX(0,(MIN(DATE(2029,3,0),IF(Mitarbeiter!$D183="",DATE(2029,3,0),Mitarbeiter!$D183),TODAY()))-(MAX(DATE(2029,2,1),Mitarbeiter!$C183))+1),MAX(0,NETWORKDAYS(MAX(DATE(2029,2,1),Mitarbeiter!$C183),MIN(DATE(2029,3,0),IF(Mitarbeiter!$D183="",DATE(2029,3,0),Mitarbeiter!$D183),TODAY()),Einstellungen!$F$13:$F$67)))*N(Mitarbeiter!$E183)/IF(Einstellungen!$C$11="7 Tage",7,5),N('Ist-Stunden'!AQ183)),MAX(IF(Einstellungen!$C$11="7 Tage",MAX(0,(MIN(DATE(2029,3,0),IF(Mitarbeiter!$D183="",DATE(2029,3,0),Mitarbeiter!$D183),TODAY()))-(MAX(DATE(2029,2,1),Mitarbeiter!$C183))+1),MAX(0,NETWORKDAYS(MAX(DATE(2029,2,1),Mitarbeiter!$C183),MIN(DATE(2029,3,0),IF(Mitarbeiter!$D183="",DATE(2029,3,0),Mitarbeiter!$D183),TODAY()),Einstellungen!$F$13:$F$67)))*N(Mitarbeiter!$E183)/IF(Einstellungen!$C$11="7 Tage",7,5),N('Ist-Stunden'!AQ183)+(N(Krankheitstage!CB183)+N(Krankheitstage!CN183))*N($C183))))</f>
        <v/>
      </c>
      <c r="BV183" s="76">
        <f>IF($B183="",0,IF(Einstellungen!$C$10="Ja",MAX(IF(Einstellungen!$C$11="7 Tage",MAX(0,(MIN(DATE(2029,4,0),IF(Mitarbeiter!$D183="",DATE(2029,4,0),Mitarbeiter!$D183),TODAY()))-(MAX(DATE(2029,3,1),Mitarbeiter!$C183))+1),MAX(0,NETWORKDAYS(MAX(DATE(2029,3,1),Mitarbeiter!$C183),MIN(DATE(2029,4,0),IF(Mitarbeiter!$D183="",DATE(2029,4,0),Mitarbeiter!$D183),TODAY()),Einstellungen!$F$13:$F$67)))*N(Mitarbeiter!$E183)/IF(Einstellungen!$C$11="7 Tage",7,5),N('Ist-Stunden'!AR183)),MAX(IF(Einstellungen!$C$11="7 Tage",MAX(0,(MIN(DATE(2029,4,0),IF(Mitarbeiter!$D183="",DATE(2029,4,0),Mitarbeiter!$D183),TODAY()))-(MAX(DATE(2029,3,1),Mitarbeiter!$C183))+1),MAX(0,NETWORKDAYS(MAX(DATE(2029,3,1),Mitarbeiter!$C183),MIN(DATE(2029,4,0),IF(Mitarbeiter!$D183="",DATE(2029,4,0),Mitarbeiter!$D183),TODAY()),Einstellungen!$F$13:$F$67)))*N(Mitarbeiter!$E183)/IF(Einstellungen!$C$11="7 Tage",7,5),N('Ist-Stunden'!AR183)+(N(Krankheitstage!CC183)+N(Krankheitstage!CO183))*N($C183))))</f>
        <v/>
      </c>
      <c r="BW183" s="76">
        <f>IF($B183="",0,IF(Einstellungen!$C$10="Ja",MAX(IF(Einstellungen!$C$11="7 Tage",MAX(0,(MIN(DATE(2029,5,0),IF(Mitarbeiter!$D183="",DATE(2029,5,0),Mitarbeiter!$D183),TODAY()))-(MAX(DATE(2029,4,1),Mitarbeiter!$C183))+1),MAX(0,NETWORKDAYS(MAX(DATE(2029,4,1),Mitarbeiter!$C183),MIN(DATE(2029,5,0),IF(Mitarbeiter!$D183="",DATE(2029,5,0),Mitarbeiter!$D183),TODAY()),Einstellungen!$F$13:$F$67)))*N(Mitarbeiter!$E183)/IF(Einstellungen!$C$11="7 Tage",7,5),N('Ist-Stunden'!AS183)),MAX(IF(Einstellungen!$C$11="7 Tage",MAX(0,(MIN(DATE(2029,5,0),IF(Mitarbeiter!$D183="",DATE(2029,5,0),Mitarbeiter!$D183),TODAY()))-(MAX(DATE(2029,4,1),Mitarbeiter!$C183))+1),MAX(0,NETWORKDAYS(MAX(DATE(2029,4,1),Mitarbeiter!$C183),MIN(DATE(2029,5,0),IF(Mitarbeiter!$D183="",DATE(2029,5,0),Mitarbeiter!$D183),TODAY()),Einstellungen!$F$13:$F$67)))*N(Mitarbeiter!$E183)/IF(Einstellungen!$C$11="7 Tage",7,5),N('Ist-Stunden'!AS183)+(N(Krankheitstage!CD183)+N(Krankheitstage!CP183))*N($C183))))</f>
        <v/>
      </c>
      <c r="BX183" s="76">
        <f>IF($B183="",0,IF(Einstellungen!$C$10="Ja",MAX(IF(Einstellungen!$C$11="7 Tage",MAX(0,(MIN(DATE(2029,6,0),IF(Mitarbeiter!$D183="",DATE(2029,6,0),Mitarbeiter!$D183),TODAY()))-(MAX(DATE(2029,5,1),Mitarbeiter!$C183))+1),MAX(0,NETWORKDAYS(MAX(DATE(2029,5,1),Mitarbeiter!$C183),MIN(DATE(2029,6,0),IF(Mitarbeiter!$D183="",DATE(2029,6,0),Mitarbeiter!$D183),TODAY()),Einstellungen!$F$13:$F$67)))*N(Mitarbeiter!$E183)/IF(Einstellungen!$C$11="7 Tage",7,5),N('Ist-Stunden'!AT183)),MAX(IF(Einstellungen!$C$11="7 Tage",MAX(0,(MIN(DATE(2029,6,0),IF(Mitarbeiter!$D183="",DATE(2029,6,0),Mitarbeiter!$D183),TODAY()))-(MAX(DATE(2029,5,1),Mitarbeiter!$C183))+1),MAX(0,NETWORKDAYS(MAX(DATE(2029,5,1),Mitarbeiter!$C183),MIN(DATE(2029,6,0),IF(Mitarbeiter!$D183="",DATE(2029,6,0),Mitarbeiter!$D183),TODAY()),Einstellungen!$F$13:$F$67)))*N(Mitarbeiter!$E183)/IF(Einstellungen!$C$11="7 Tage",7,5),N('Ist-Stunden'!AT183)+(N(Krankheitstage!CE183)+N(Krankheitstage!CQ183))*N($C183))))</f>
        <v/>
      </c>
      <c r="BY183" s="76">
        <f>IF($B183="",0,IF(Einstellungen!$C$10="Ja",MAX(IF(Einstellungen!$C$11="7 Tage",MAX(0,(MIN(DATE(2029,7,0),IF(Mitarbeiter!$D183="",DATE(2029,7,0),Mitarbeiter!$D183),TODAY()))-(MAX(DATE(2029,6,1),Mitarbeiter!$C183))+1),MAX(0,NETWORKDAYS(MAX(DATE(2029,6,1),Mitarbeiter!$C183),MIN(DATE(2029,7,0),IF(Mitarbeiter!$D183="",DATE(2029,7,0),Mitarbeiter!$D183),TODAY()),Einstellungen!$F$13:$F$67)))*N(Mitarbeiter!$E183)/IF(Einstellungen!$C$11="7 Tage",7,5),N('Ist-Stunden'!AU183)),MAX(IF(Einstellungen!$C$11="7 Tage",MAX(0,(MIN(DATE(2029,7,0),IF(Mitarbeiter!$D183="",DATE(2029,7,0),Mitarbeiter!$D183),TODAY()))-(MAX(DATE(2029,6,1),Mitarbeiter!$C183))+1),MAX(0,NETWORKDAYS(MAX(DATE(2029,6,1),Mitarbeiter!$C183),MIN(DATE(2029,7,0),IF(Mitarbeiter!$D183="",DATE(2029,7,0),Mitarbeiter!$D183),TODAY()),Einstellungen!$F$13:$F$67)))*N(Mitarbeiter!$E183)/IF(Einstellungen!$C$11="7 Tage",7,5),N('Ist-Stunden'!AU183)+(N(Krankheitstage!CF183)+N(Krankheitstage!CR183))*N($C183))))</f>
        <v/>
      </c>
      <c r="BZ183" s="76">
        <f>IF($B183="",0,IF(Einstellungen!$C$10="Ja",MAX(IF(Einstellungen!$C$11="7 Tage",MAX(0,(MIN(DATE(2029,8,0),IF(Mitarbeiter!$D183="",DATE(2029,8,0),Mitarbeiter!$D183),TODAY()))-(MAX(DATE(2029,7,1),Mitarbeiter!$C183))+1),MAX(0,NETWORKDAYS(MAX(DATE(2029,7,1),Mitarbeiter!$C183),MIN(DATE(2029,8,0),IF(Mitarbeiter!$D183="",DATE(2029,8,0),Mitarbeiter!$D183),TODAY()),Einstellungen!$F$13:$F$67)))*N(Mitarbeiter!$E183)/IF(Einstellungen!$C$11="7 Tage",7,5),N('Ist-Stunden'!AV183)),MAX(IF(Einstellungen!$C$11="7 Tage",MAX(0,(MIN(DATE(2029,8,0),IF(Mitarbeiter!$D183="",DATE(2029,8,0),Mitarbeiter!$D183),TODAY()))-(MAX(DATE(2029,7,1),Mitarbeiter!$C183))+1),MAX(0,NETWORKDAYS(MAX(DATE(2029,7,1),Mitarbeiter!$C183),MIN(DATE(2029,8,0),IF(Mitarbeiter!$D183="",DATE(2029,8,0),Mitarbeiter!$D183),TODAY()),Einstellungen!$F$13:$F$67)))*N(Mitarbeiter!$E183)/IF(Einstellungen!$C$11="7 Tage",7,5),N('Ist-Stunden'!AV183)+(N(Krankheitstage!CG183)+N(Krankheitstage!CS183))*N($C183))))</f>
        <v/>
      </c>
      <c r="CA183" s="76">
        <f>IF($B183="",0,IF(Einstellungen!$C$10="Ja",MAX(IF(Einstellungen!$C$11="7 Tage",MAX(0,(MIN(DATE(2029,9,0),IF(Mitarbeiter!$D183="",DATE(2029,9,0),Mitarbeiter!$D183),TODAY()))-(MAX(DATE(2029,8,1),Mitarbeiter!$C183))+1),MAX(0,NETWORKDAYS(MAX(DATE(2029,8,1),Mitarbeiter!$C183),MIN(DATE(2029,9,0),IF(Mitarbeiter!$D183="",DATE(2029,9,0),Mitarbeiter!$D183),TODAY()),Einstellungen!$F$13:$F$67)))*N(Mitarbeiter!$E183)/IF(Einstellungen!$C$11="7 Tage",7,5),N('Ist-Stunden'!AW183)),MAX(IF(Einstellungen!$C$11="7 Tage",MAX(0,(MIN(DATE(2029,9,0),IF(Mitarbeiter!$D183="",DATE(2029,9,0),Mitarbeiter!$D183),TODAY()))-(MAX(DATE(2029,8,1),Mitarbeiter!$C183))+1),MAX(0,NETWORKDAYS(MAX(DATE(2029,8,1),Mitarbeiter!$C183),MIN(DATE(2029,9,0),IF(Mitarbeiter!$D183="",DATE(2029,9,0),Mitarbeiter!$D183),TODAY()),Einstellungen!$F$13:$F$67)))*N(Mitarbeiter!$E183)/IF(Einstellungen!$C$11="7 Tage",7,5),N('Ist-Stunden'!AW183)+(N(Krankheitstage!CH183)+N(Krankheitstage!CT183))*N($C183))))</f>
        <v/>
      </c>
      <c r="CB183" s="76">
        <f>IF($B183="",0,IF(Einstellungen!$C$10="Ja",MAX(IF(Einstellungen!$C$11="7 Tage",MAX(0,(MIN(DATE(2029,10,0),IF(Mitarbeiter!$D183="",DATE(2029,10,0),Mitarbeiter!$D183),TODAY()))-(MAX(DATE(2029,9,1),Mitarbeiter!$C183))+1),MAX(0,NETWORKDAYS(MAX(DATE(2029,9,1),Mitarbeiter!$C183),MIN(DATE(2029,10,0),IF(Mitarbeiter!$D183="",DATE(2029,10,0),Mitarbeiter!$D183),TODAY()),Einstellungen!$F$13:$F$67)))*N(Mitarbeiter!$E183)/IF(Einstellungen!$C$11="7 Tage",7,5),N('Ist-Stunden'!AX183)),MAX(IF(Einstellungen!$C$11="7 Tage",MAX(0,(MIN(DATE(2029,10,0),IF(Mitarbeiter!$D183="",DATE(2029,10,0),Mitarbeiter!$D183),TODAY()))-(MAX(DATE(2029,9,1),Mitarbeiter!$C183))+1),MAX(0,NETWORKDAYS(MAX(DATE(2029,9,1),Mitarbeiter!$C183),MIN(DATE(2029,10,0),IF(Mitarbeiter!$D183="",DATE(2029,10,0),Mitarbeiter!$D183),TODAY()),Einstellungen!$F$13:$F$67)))*N(Mitarbeiter!$E183)/IF(Einstellungen!$C$11="7 Tage",7,5),N('Ist-Stunden'!AX183)+(N(Krankheitstage!CI183)+N(Krankheitstage!CU183))*N($C183))))</f>
        <v/>
      </c>
      <c r="CC183" s="76">
        <f>IF($B183="",0,IF(Einstellungen!$C$10="Ja",MAX(IF(Einstellungen!$C$11="7 Tage",MAX(0,(MIN(DATE(2029,11,0),IF(Mitarbeiter!$D183="",DATE(2029,11,0),Mitarbeiter!$D183),TODAY()))-(MAX(DATE(2029,10,1),Mitarbeiter!$C183))+1),MAX(0,NETWORKDAYS(MAX(DATE(2029,10,1),Mitarbeiter!$C183),MIN(DATE(2029,11,0),IF(Mitarbeiter!$D183="",DATE(2029,11,0),Mitarbeiter!$D183),TODAY()),Einstellungen!$F$13:$F$67)))*N(Mitarbeiter!$E183)/IF(Einstellungen!$C$11="7 Tage",7,5),N('Ist-Stunden'!AY183)),MAX(IF(Einstellungen!$C$11="7 Tage",MAX(0,(MIN(DATE(2029,11,0),IF(Mitarbeiter!$D183="",DATE(2029,11,0),Mitarbeiter!$D183),TODAY()))-(MAX(DATE(2029,10,1),Mitarbeiter!$C183))+1),MAX(0,NETWORKDAYS(MAX(DATE(2029,10,1),Mitarbeiter!$C183),MIN(DATE(2029,11,0),IF(Mitarbeiter!$D183="",DATE(2029,11,0),Mitarbeiter!$D183),TODAY()),Einstellungen!$F$13:$F$67)))*N(Mitarbeiter!$E183)/IF(Einstellungen!$C$11="7 Tage",7,5),N('Ist-Stunden'!AY183)+(N(Krankheitstage!CJ183)+N(Krankheitstage!CV183))*N($C183))))</f>
        <v/>
      </c>
      <c r="CD183" s="76">
        <f>IF($B183="",0,IF(Einstellungen!$C$10="Ja",MAX(IF(Einstellungen!$C$11="7 Tage",MAX(0,(MIN(DATE(2029,12,0),IF(Mitarbeiter!$D183="",DATE(2029,12,0),Mitarbeiter!$D183),TODAY()))-(MAX(DATE(2029,11,1),Mitarbeiter!$C183))+1),MAX(0,NETWORKDAYS(MAX(DATE(2029,11,1),Mitarbeiter!$C183),MIN(DATE(2029,12,0),IF(Mitarbeiter!$D183="",DATE(2029,12,0),Mitarbeiter!$D183),TODAY()),Einstellungen!$F$13:$F$67)))*N(Mitarbeiter!$E183)/IF(Einstellungen!$C$11="7 Tage",7,5),N('Ist-Stunden'!AZ183)),MAX(IF(Einstellungen!$C$11="7 Tage",MAX(0,(MIN(DATE(2029,12,0),IF(Mitarbeiter!$D183="",DATE(2029,12,0),Mitarbeiter!$D183),TODAY()))-(MAX(DATE(2029,11,1),Mitarbeiter!$C183))+1),MAX(0,NETWORKDAYS(MAX(DATE(2029,11,1),Mitarbeiter!$C183),MIN(DATE(2029,12,0),IF(Mitarbeiter!$D183="",DATE(2029,12,0),Mitarbeiter!$D183),TODAY()),Einstellungen!$F$13:$F$67)))*N(Mitarbeiter!$E183)/IF(Einstellungen!$C$11="7 Tage",7,5),N('Ist-Stunden'!AZ183)+(N(Krankheitstage!CK183)+N(Krankheitstage!CW183))*N($C183))))</f>
        <v/>
      </c>
      <c r="CE183" s="76">
        <f>IF($B183="",0,IF(Einstellungen!$C$10="Ja",MAX(IF(Einstellungen!$C$11="7 Tage",MAX(0,(MIN(DATE(2029,13,0),IF(Mitarbeiter!$D183="",DATE(2029,13,0),Mitarbeiter!$D183),TODAY()))-(MAX(DATE(2029,12,1),Mitarbeiter!$C183))+1),MAX(0,NETWORKDAYS(MAX(DATE(2029,12,1),Mitarbeiter!$C183),MIN(DATE(2029,13,0),IF(Mitarbeiter!$D183="",DATE(2029,13,0),Mitarbeiter!$D183),TODAY()),Einstellungen!$F$13:$F$67)))*N(Mitarbeiter!$E183)/IF(Einstellungen!$C$11="7 Tage",7,5),N('Ist-Stunden'!BA183)),MAX(IF(Einstellungen!$C$11="7 Tage",MAX(0,(MIN(DATE(2029,13,0),IF(Mitarbeiter!$D183="",DATE(2029,13,0),Mitarbeiter!$D183),TODAY()))-(MAX(DATE(2029,12,1),Mitarbeiter!$C183))+1),MAX(0,NETWORKDAYS(MAX(DATE(2029,12,1),Mitarbeiter!$C183),MIN(DATE(2029,13,0),IF(Mitarbeiter!$D183="",DATE(2029,13,0),Mitarbeiter!$D183),TODAY()),Einstellungen!$F$13:$F$67)))*N(Mitarbeiter!$E183)/IF(Einstellungen!$C$11="7 Tage",7,5),N('Ist-Stunden'!BA183)+(N(Krankheitstage!CL183)+N(Krankheitstage!CX183))*N($C183))))</f>
        <v/>
      </c>
      <c r="CF183" s="76">
        <f>IF($B183="",0,IF(Einstellungen!$C$10="Ja",MAX(IF(Einstellungen!$C$11="7 Tage",MAX(0,(MIN(DATE(2030,2,0),IF(Mitarbeiter!$D183="",DATE(2030,2,0),Mitarbeiter!$D183),TODAY()))-(MAX(DATE(2030,1,1),Mitarbeiter!$C183))+1),MAX(0,NETWORKDAYS(MAX(DATE(2030,1,1),Mitarbeiter!$C183),MIN(DATE(2030,2,0),IF(Mitarbeiter!$D183="",DATE(2030,2,0),Mitarbeiter!$D183),TODAY()),Einstellungen!$F$13:$F$67)))*N(Mitarbeiter!$E183)/IF(Einstellungen!$C$11="7 Tage",7,5),N('Ist-Stunden'!BB183)),MAX(IF(Einstellungen!$C$11="7 Tage",MAX(0,(MIN(DATE(2030,2,0),IF(Mitarbeiter!$D183="",DATE(2030,2,0),Mitarbeiter!$D183),TODAY()))-(MAX(DATE(2030,1,1),Mitarbeiter!$C183))+1),MAX(0,NETWORKDAYS(MAX(DATE(2030,1,1),Mitarbeiter!$C183),MIN(DATE(2030,2,0),IF(Mitarbeiter!$D183="",DATE(2030,2,0),Mitarbeiter!$D183),TODAY()),Einstellungen!$F$13:$F$67)))*N(Mitarbeiter!$E183)/IF(Einstellungen!$C$11="7 Tage",7,5),N('Ist-Stunden'!BB183)+(N(Krankheitstage!CY183)+N(Krankheitstage!DK183))*N($C183))))</f>
        <v/>
      </c>
      <c r="CG183" s="76">
        <f>IF($B183="",0,IF(Einstellungen!$C$10="Ja",MAX(IF(Einstellungen!$C$11="7 Tage",MAX(0,(MIN(DATE(2030,3,0),IF(Mitarbeiter!$D183="",DATE(2030,3,0),Mitarbeiter!$D183),TODAY()))-(MAX(DATE(2030,2,1),Mitarbeiter!$C183))+1),MAX(0,NETWORKDAYS(MAX(DATE(2030,2,1),Mitarbeiter!$C183),MIN(DATE(2030,3,0),IF(Mitarbeiter!$D183="",DATE(2030,3,0),Mitarbeiter!$D183),TODAY()),Einstellungen!$F$13:$F$67)))*N(Mitarbeiter!$E183)/IF(Einstellungen!$C$11="7 Tage",7,5),N('Ist-Stunden'!BC183)),MAX(IF(Einstellungen!$C$11="7 Tage",MAX(0,(MIN(DATE(2030,3,0),IF(Mitarbeiter!$D183="",DATE(2030,3,0),Mitarbeiter!$D183),TODAY()))-(MAX(DATE(2030,2,1),Mitarbeiter!$C183))+1),MAX(0,NETWORKDAYS(MAX(DATE(2030,2,1),Mitarbeiter!$C183),MIN(DATE(2030,3,0),IF(Mitarbeiter!$D183="",DATE(2030,3,0),Mitarbeiter!$D183),TODAY()),Einstellungen!$F$13:$F$67)))*N(Mitarbeiter!$E183)/IF(Einstellungen!$C$11="7 Tage",7,5),N('Ist-Stunden'!BC183)+(N(Krankheitstage!CZ183)+N(Krankheitstage!DL183))*N($C183))))</f>
        <v/>
      </c>
      <c r="CH183" s="76">
        <f>IF($B183="",0,IF(Einstellungen!$C$10="Ja",MAX(IF(Einstellungen!$C$11="7 Tage",MAX(0,(MIN(DATE(2030,4,0),IF(Mitarbeiter!$D183="",DATE(2030,4,0),Mitarbeiter!$D183),TODAY()))-(MAX(DATE(2030,3,1),Mitarbeiter!$C183))+1),MAX(0,NETWORKDAYS(MAX(DATE(2030,3,1),Mitarbeiter!$C183),MIN(DATE(2030,4,0),IF(Mitarbeiter!$D183="",DATE(2030,4,0),Mitarbeiter!$D183),TODAY()),Einstellungen!$F$13:$F$67)))*N(Mitarbeiter!$E183)/IF(Einstellungen!$C$11="7 Tage",7,5),N('Ist-Stunden'!BD183)),MAX(IF(Einstellungen!$C$11="7 Tage",MAX(0,(MIN(DATE(2030,4,0),IF(Mitarbeiter!$D183="",DATE(2030,4,0),Mitarbeiter!$D183),TODAY()))-(MAX(DATE(2030,3,1),Mitarbeiter!$C183))+1),MAX(0,NETWORKDAYS(MAX(DATE(2030,3,1),Mitarbeiter!$C183),MIN(DATE(2030,4,0),IF(Mitarbeiter!$D183="",DATE(2030,4,0),Mitarbeiter!$D183),TODAY()),Einstellungen!$F$13:$F$67)))*N(Mitarbeiter!$E183)/IF(Einstellungen!$C$11="7 Tage",7,5),N('Ist-Stunden'!BD183)+(N(Krankheitstage!DA183)+N(Krankheitstage!DM183))*N($C183))))</f>
        <v/>
      </c>
      <c r="CI183" s="76">
        <f>IF($B183="",0,IF(Einstellungen!$C$10="Ja",MAX(IF(Einstellungen!$C$11="7 Tage",MAX(0,(MIN(DATE(2030,5,0),IF(Mitarbeiter!$D183="",DATE(2030,5,0),Mitarbeiter!$D183),TODAY()))-(MAX(DATE(2030,4,1),Mitarbeiter!$C183))+1),MAX(0,NETWORKDAYS(MAX(DATE(2030,4,1),Mitarbeiter!$C183),MIN(DATE(2030,5,0),IF(Mitarbeiter!$D183="",DATE(2030,5,0),Mitarbeiter!$D183),TODAY()),Einstellungen!$F$13:$F$67)))*N(Mitarbeiter!$E183)/IF(Einstellungen!$C$11="7 Tage",7,5),N('Ist-Stunden'!BE183)),MAX(IF(Einstellungen!$C$11="7 Tage",MAX(0,(MIN(DATE(2030,5,0),IF(Mitarbeiter!$D183="",DATE(2030,5,0),Mitarbeiter!$D183),TODAY()))-(MAX(DATE(2030,4,1),Mitarbeiter!$C183))+1),MAX(0,NETWORKDAYS(MAX(DATE(2030,4,1),Mitarbeiter!$C183),MIN(DATE(2030,5,0),IF(Mitarbeiter!$D183="",DATE(2030,5,0),Mitarbeiter!$D183),TODAY()),Einstellungen!$F$13:$F$67)))*N(Mitarbeiter!$E183)/IF(Einstellungen!$C$11="7 Tage",7,5),N('Ist-Stunden'!BE183)+(N(Krankheitstage!DB183)+N(Krankheitstage!DN183))*N($C183))))</f>
        <v/>
      </c>
      <c r="CJ183" s="76">
        <f>IF($B183="",0,IF(Einstellungen!$C$10="Ja",MAX(IF(Einstellungen!$C$11="7 Tage",MAX(0,(MIN(DATE(2030,6,0),IF(Mitarbeiter!$D183="",DATE(2030,6,0),Mitarbeiter!$D183),TODAY()))-(MAX(DATE(2030,5,1),Mitarbeiter!$C183))+1),MAX(0,NETWORKDAYS(MAX(DATE(2030,5,1),Mitarbeiter!$C183),MIN(DATE(2030,6,0),IF(Mitarbeiter!$D183="",DATE(2030,6,0),Mitarbeiter!$D183),TODAY()),Einstellungen!$F$13:$F$67)))*N(Mitarbeiter!$E183)/IF(Einstellungen!$C$11="7 Tage",7,5),N('Ist-Stunden'!BF183)),MAX(IF(Einstellungen!$C$11="7 Tage",MAX(0,(MIN(DATE(2030,6,0),IF(Mitarbeiter!$D183="",DATE(2030,6,0),Mitarbeiter!$D183),TODAY()))-(MAX(DATE(2030,5,1),Mitarbeiter!$C183))+1),MAX(0,NETWORKDAYS(MAX(DATE(2030,5,1),Mitarbeiter!$C183),MIN(DATE(2030,6,0),IF(Mitarbeiter!$D183="",DATE(2030,6,0),Mitarbeiter!$D183),TODAY()),Einstellungen!$F$13:$F$67)))*N(Mitarbeiter!$E183)/IF(Einstellungen!$C$11="7 Tage",7,5),N('Ist-Stunden'!BF183)+(N(Krankheitstage!DC183)+N(Krankheitstage!DO183))*N($C183))))</f>
        <v/>
      </c>
      <c r="CK183" s="76">
        <f>IF($B183="",0,IF(Einstellungen!$C$10="Ja",MAX(IF(Einstellungen!$C$11="7 Tage",MAX(0,(MIN(DATE(2030,7,0),IF(Mitarbeiter!$D183="",DATE(2030,7,0),Mitarbeiter!$D183),TODAY()))-(MAX(DATE(2030,6,1),Mitarbeiter!$C183))+1),MAX(0,NETWORKDAYS(MAX(DATE(2030,6,1),Mitarbeiter!$C183),MIN(DATE(2030,7,0),IF(Mitarbeiter!$D183="",DATE(2030,7,0),Mitarbeiter!$D183),TODAY()),Einstellungen!$F$13:$F$67)))*N(Mitarbeiter!$E183)/IF(Einstellungen!$C$11="7 Tage",7,5),N('Ist-Stunden'!BG183)),MAX(IF(Einstellungen!$C$11="7 Tage",MAX(0,(MIN(DATE(2030,7,0),IF(Mitarbeiter!$D183="",DATE(2030,7,0),Mitarbeiter!$D183),TODAY()))-(MAX(DATE(2030,6,1),Mitarbeiter!$C183))+1),MAX(0,NETWORKDAYS(MAX(DATE(2030,6,1),Mitarbeiter!$C183),MIN(DATE(2030,7,0),IF(Mitarbeiter!$D183="",DATE(2030,7,0),Mitarbeiter!$D183),TODAY()),Einstellungen!$F$13:$F$67)))*N(Mitarbeiter!$E183)/IF(Einstellungen!$C$11="7 Tage",7,5),N('Ist-Stunden'!BG183)+(N(Krankheitstage!DD183)+N(Krankheitstage!DP183))*N($C183))))</f>
        <v/>
      </c>
      <c r="CL183" s="76">
        <f>IF($B183="",0,IF(Einstellungen!$C$10="Ja",MAX(IF(Einstellungen!$C$11="7 Tage",MAX(0,(MIN(DATE(2030,8,0),IF(Mitarbeiter!$D183="",DATE(2030,8,0),Mitarbeiter!$D183),TODAY()))-(MAX(DATE(2030,7,1),Mitarbeiter!$C183))+1),MAX(0,NETWORKDAYS(MAX(DATE(2030,7,1),Mitarbeiter!$C183),MIN(DATE(2030,8,0),IF(Mitarbeiter!$D183="",DATE(2030,8,0),Mitarbeiter!$D183),TODAY()),Einstellungen!$F$13:$F$67)))*N(Mitarbeiter!$E183)/IF(Einstellungen!$C$11="7 Tage",7,5),N('Ist-Stunden'!BH183)),MAX(IF(Einstellungen!$C$11="7 Tage",MAX(0,(MIN(DATE(2030,8,0),IF(Mitarbeiter!$D183="",DATE(2030,8,0),Mitarbeiter!$D183),TODAY()))-(MAX(DATE(2030,7,1),Mitarbeiter!$C183))+1),MAX(0,NETWORKDAYS(MAX(DATE(2030,7,1),Mitarbeiter!$C183),MIN(DATE(2030,8,0),IF(Mitarbeiter!$D183="",DATE(2030,8,0),Mitarbeiter!$D183),TODAY()),Einstellungen!$F$13:$F$67)))*N(Mitarbeiter!$E183)/IF(Einstellungen!$C$11="7 Tage",7,5),N('Ist-Stunden'!BH183)+(N(Krankheitstage!DE183)+N(Krankheitstage!DQ183))*N($C183))))</f>
        <v/>
      </c>
      <c r="CM183" s="76">
        <f>IF($B183="",0,IF(Einstellungen!$C$10="Ja",MAX(IF(Einstellungen!$C$11="7 Tage",MAX(0,(MIN(DATE(2030,9,0),IF(Mitarbeiter!$D183="",DATE(2030,9,0),Mitarbeiter!$D183),TODAY()))-(MAX(DATE(2030,8,1),Mitarbeiter!$C183))+1),MAX(0,NETWORKDAYS(MAX(DATE(2030,8,1),Mitarbeiter!$C183),MIN(DATE(2030,9,0),IF(Mitarbeiter!$D183="",DATE(2030,9,0),Mitarbeiter!$D183),TODAY()),Einstellungen!$F$13:$F$67)))*N(Mitarbeiter!$E183)/IF(Einstellungen!$C$11="7 Tage",7,5),N('Ist-Stunden'!BI183)),MAX(IF(Einstellungen!$C$11="7 Tage",MAX(0,(MIN(DATE(2030,9,0),IF(Mitarbeiter!$D183="",DATE(2030,9,0),Mitarbeiter!$D183),TODAY()))-(MAX(DATE(2030,8,1),Mitarbeiter!$C183))+1),MAX(0,NETWORKDAYS(MAX(DATE(2030,8,1),Mitarbeiter!$C183),MIN(DATE(2030,9,0),IF(Mitarbeiter!$D183="",DATE(2030,9,0),Mitarbeiter!$D183),TODAY()),Einstellungen!$F$13:$F$67)))*N(Mitarbeiter!$E183)/IF(Einstellungen!$C$11="7 Tage",7,5),N('Ist-Stunden'!BI183)+(N(Krankheitstage!DF183)+N(Krankheitstage!DR183))*N($C183))))</f>
        <v/>
      </c>
      <c r="CN183" s="76">
        <f>IF($B183="",0,IF(Einstellungen!$C$10="Ja",MAX(IF(Einstellungen!$C$11="7 Tage",MAX(0,(MIN(DATE(2030,10,0),IF(Mitarbeiter!$D183="",DATE(2030,10,0),Mitarbeiter!$D183),TODAY()))-(MAX(DATE(2030,9,1),Mitarbeiter!$C183))+1),MAX(0,NETWORKDAYS(MAX(DATE(2030,9,1),Mitarbeiter!$C183),MIN(DATE(2030,10,0),IF(Mitarbeiter!$D183="",DATE(2030,10,0),Mitarbeiter!$D183),TODAY()),Einstellungen!$F$13:$F$67)))*N(Mitarbeiter!$E183)/IF(Einstellungen!$C$11="7 Tage",7,5),N('Ist-Stunden'!BJ183)),MAX(IF(Einstellungen!$C$11="7 Tage",MAX(0,(MIN(DATE(2030,10,0),IF(Mitarbeiter!$D183="",DATE(2030,10,0),Mitarbeiter!$D183),TODAY()))-(MAX(DATE(2030,9,1),Mitarbeiter!$C183))+1),MAX(0,NETWORKDAYS(MAX(DATE(2030,9,1),Mitarbeiter!$C183),MIN(DATE(2030,10,0),IF(Mitarbeiter!$D183="",DATE(2030,10,0),Mitarbeiter!$D183),TODAY()),Einstellungen!$F$13:$F$67)))*N(Mitarbeiter!$E183)/IF(Einstellungen!$C$11="7 Tage",7,5),N('Ist-Stunden'!BJ183)+(N(Krankheitstage!DG183)+N(Krankheitstage!DS183))*N($C183))))</f>
        <v/>
      </c>
      <c r="CO183" s="76">
        <f>IF($B183="",0,IF(Einstellungen!$C$10="Ja",MAX(IF(Einstellungen!$C$11="7 Tage",MAX(0,(MIN(DATE(2030,11,0),IF(Mitarbeiter!$D183="",DATE(2030,11,0),Mitarbeiter!$D183),TODAY()))-(MAX(DATE(2030,10,1),Mitarbeiter!$C183))+1),MAX(0,NETWORKDAYS(MAX(DATE(2030,10,1),Mitarbeiter!$C183),MIN(DATE(2030,11,0),IF(Mitarbeiter!$D183="",DATE(2030,11,0),Mitarbeiter!$D183),TODAY()),Einstellungen!$F$13:$F$67)))*N(Mitarbeiter!$E183)/IF(Einstellungen!$C$11="7 Tage",7,5),N('Ist-Stunden'!BK183)),MAX(IF(Einstellungen!$C$11="7 Tage",MAX(0,(MIN(DATE(2030,11,0),IF(Mitarbeiter!$D183="",DATE(2030,11,0),Mitarbeiter!$D183),TODAY()))-(MAX(DATE(2030,10,1),Mitarbeiter!$C183))+1),MAX(0,NETWORKDAYS(MAX(DATE(2030,10,1),Mitarbeiter!$C183),MIN(DATE(2030,11,0),IF(Mitarbeiter!$D183="",DATE(2030,11,0),Mitarbeiter!$D183),TODAY()),Einstellungen!$F$13:$F$67)))*N(Mitarbeiter!$E183)/IF(Einstellungen!$C$11="7 Tage",7,5),N('Ist-Stunden'!BK183)+(N(Krankheitstage!DH183)+N(Krankheitstage!DT183))*N($C183))))</f>
        <v/>
      </c>
      <c r="CP183" s="76">
        <f>IF($B183="",0,IF(Einstellungen!$C$10="Ja",MAX(IF(Einstellungen!$C$11="7 Tage",MAX(0,(MIN(DATE(2030,12,0),IF(Mitarbeiter!$D183="",DATE(2030,12,0),Mitarbeiter!$D183),TODAY()))-(MAX(DATE(2030,11,1),Mitarbeiter!$C183))+1),MAX(0,NETWORKDAYS(MAX(DATE(2030,11,1),Mitarbeiter!$C183),MIN(DATE(2030,12,0),IF(Mitarbeiter!$D183="",DATE(2030,12,0),Mitarbeiter!$D183),TODAY()),Einstellungen!$F$13:$F$67)))*N(Mitarbeiter!$E183)/IF(Einstellungen!$C$11="7 Tage",7,5),N('Ist-Stunden'!BL183)),MAX(IF(Einstellungen!$C$11="7 Tage",MAX(0,(MIN(DATE(2030,12,0),IF(Mitarbeiter!$D183="",DATE(2030,12,0),Mitarbeiter!$D183),TODAY()))-(MAX(DATE(2030,11,1),Mitarbeiter!$C183))+1),MAX(0,NETWORKDAYS(MAX(DATE(2030,11,1),Mitarbeiter!$C183),MIN(DATE(2030,12,0),IF(Mitarbeiter!$D183="",DATE(2030,12,0),Mitarbeiter!$D183),TODAY()),Einstellungen!$F$13:$F$67)))*N(Mitarbeiter!$E183)/IF(Einstellungen!$C$11="7 Tage",7,5),N('Ist-Stunden'!BL183)+(N(Krankheitstage!DI183)+N(Krankheitstage!DU183))*N($C183))))</f>
        <v/>
      </c>
      <c r="CQ183" s="76">
        <f>IF($B183="",0,IF(Einstellungen!$C$10="Ja",MAX(IF(Einstellungen!$C$11="7 Tage",MAX(0,(MIN(DATE(2030,13,0),IF(Mitarbeiter!$D183="",DATE(2030,13,0),Mitarbeiter!$D183),TODAY()))-(MAX(DATE(2030,12,1),Mitarbeiter!$C183))+1),MAX(0,NETWORKDAYS(MAX(DATE(2030,12,1),Mitarbeiter!$C183),MIN(DATE(2030,13,0),IF(Mitarbeiter!$D183="",DATE(2030,13,0),Mitarbeiter!$D183),TODAY()),Einstellungen!$F$13:$F$67)))*N(Mitarbeiter!$E183)/IF(Einstellungen!$C$11="7 Tage",7,5),N('Ist-Stunden'!BM183)),MAX(IF(Einstellungen!$C$11="7 Tage",MAX(0,(MIN(DATE(2030,13,0),IF(Mitarbeiter!$D183="",DATE(2030,13,0),Mitarbeiter!$D183),TODAY()))-(MAX(DATE(2030,12,1),Mitarbeiter!$C183))+1),MAX(0,NETWORKDAYS(MAX(DATE(2030,12,1),Mitarbeiter!$C183),MIN(DATE(2030,13,0),IF(Mitarbeiter!$D183="",DATE(2030,13,0),Mitarbeiter!$D183),TODAY()),Einstellungen!$F$13:$F$67)))*N(Mitarbeiter!$E183)/IF(Einstellungen!$C$11="7 Tage",7,5),N('Ist-Stunden'!BM183)+(N(Krankheitstage!DJ183)+N(Krankheitstage!DV183))*N($C183))))</f>
        <v/>
      </c>
    </row>
    <row r="184">
      <c r="A184" s="73">
        <f>IF(Mitarbeiter!B184="","",Mitarbeiter!A184)</f>
        <v/>
      </c>
      <c r="B184" s="6">
        <f>IF(Mitarbeiter!B184="","",Mitarbeiter!B184)</f>
        <v/>
      </c>
      <c r="C184" s="74">
        <f>IF(Mitarbeiter!B184="","",Mitarbeiter!F184)</f>
        <v/>
      </c>
      <c r="D184" s="75">
        <f>N(INDEX(Krankheitstage!$G184:$DV184,1,(Einstellungen!$C$3-2026)*24+1))</f>
        <v/>
      </c>
      <c r="E184" s="75">
        <f>N(INDEX(Krankheitstage!$G184:$DV184,1,(Einstellungen!$C$3-2026)*24+2))</f>
        <v/>
      </c>
      <c r="F184" s="75">
        <f>N(INDEX(Krankheitstage!$G184:$DV184,1,(Einstellungen!$C$3-2026)*24+3))</f>
        <v/>
      </c>
      <c r="G184" s="75">
        <f>N(INDEX(Krankheitstage!$G184:$DV184,1,(Einstellungen!$C$3-2026)*24+4))</f>
        <v/>
      </c>
      <c r="H184" s="75">
        <f>N(INDEX(Krankheitstage!$G184:$DV184,1,(Einstellungen!$C$3-2026)*24+5))</f>
        <v/>
      </c>
      <c r="I184" s="75">
        <f>N(INDEX(Krankheitstage!$G184:$DV184,1,(Einstellungen!$C$3-2026)*24+6))</f>
        <v/>
      </c>
      <c r="J184" s="75">
        <f>N(INDEX(Krankheitstage!$G184:$DV184,1,(Einstellungen!$C$3-2026)*24+7))</f>
        <v/>
      </c>
      <c r="K184" s="75">
        <f>N(INDEX(Krankheitstage!$G184:$DV184,1,(Einstellungen!$C$3-2026)*24+8))</f>
        <v/>
      </c>
      <c r="L184" s="75">
        <f>N(INDEX(Krankheitstage!$G184:$DV184,1,(Einstellungen!$C$3-2026)*24+9))</f>
        <v/>
      </c>
      <c r="M184" s="75">
        <f>N(INDEX(Krankheitstage!$G184:$DV184,1,(Einstellungen!$C$3-2026)*24+10))</f>
        <v/>
      </c>
      <c r="N184" s="75">
        <f>N(INDEX(Krankheitstage!$G184:$DV184,1,(Einstellungen!$C$3-2026)*24+11))</f>
        <v/>
      </c>
      <c r="O184" s="75">
        <f>N(INDEX(Krankheitstage!$G184:$DV184,1,(Einstellungen!$C$3-2026)*24+12))</f>
        <v/>
      </c>
      <c r="P184" s="75">
        <f>IF($B184="","",SUM(D184:O184))</f>
        <v/>
      </c>
      <c r="Q184" s="75">
        <f>N(INDEX(Krankheitstage!$G184:$DV184,1,(Einstellungen!$C$3-2026)*24+13))</f>
        <v/>
      </c>
      <c r="R184" s="75">
        <f>N(INDEX(Krankheitstage!$G184:$DV184,1,(Einstellungen!$C$3-2026)*24+14))</f>
        <v/>
      </c>
      <c r="S184" s="75">
        <f>N(INDEX(Krankheitstage!$G184:$DV184,1,(Einstellungen!$C$3-2026)*24+15))</f>
        <v/>
      </c>
      <c r="T184" s="75">
        <f>N(INDEX(Krankheitstage!$G184:$DV184,1,(Einstellungen!$C$3-2026)*24+16))</f>
        <v/>
      </c>
      <c r="U184" s="75">
        <f>N(INDEX(Krankheitstage!$G184:$DV184,1,(Einstellungen!$C$3-2026)*24+17))</f>
        <v/>
      </c>
      <c r="V184" s="75">
        <f>N(INDEX(Krankheitstage!$G184:$DV184,1,(Einstellungen!$C$3-2026)*24+18))</f>
        <v/>
      </c>
      <c r="W184" s="75">
        <f>N(INDEX(Krankheitstage!$G184:$DV184,1,(Einstellungen!$C$3-2026)*24+19))</f>
        <v/>
      </c>
      <c r="X184" s="75">
        <f>N(INDEX(Krankheitstage!$G184:$DV184,1,(Einstellungen!$C$3-2026)*24+20))</f>
        <v/>
      </c>
      <c r="Y184" s="75">
        <f>N(INDEX(Krankheitstage!$G184:$DV184,1,(Einstellungen!$C$3-2026)*24+21))</f>
        <v/>
      </c>
      <c r="Z184" s="75">
        <f>N(INDEX(Krankheitstage!$G184:$DV184,1,(Einstellungen!$C$3-2026)*24+22))</f>
        <v/>
      </c>
      <c r="AA184" s="75">
        <f>N(INDEX(Krankheitstage!$G184:$DV184,1,(Einstellungen!$C$3-2026)*24+23))</f>
        <v/>
      </c>
      <c r="AB184" s="75">
        <f>N(INDEX(Krankheitstage!$G184:$DV184,1,(Einstellungen!$C$3-2026)*24+24))</f>
        <v/>
      </c>
      <c r="AC184" s="75">
        <f>IF($B184="","",SUM(Q184:AB184))</f>
        <v/>
      </c>
      <c r="AD184" s="75">
        <f>IF($B184="","",SUM(P184,AC184))</f>
        <v/>
      </c>
      <c r="AE184" s="76">
        <f>IF($B184="","",AD184*N(C184))</f>
        <v/>
      </c>
      <c r="AF184" s="75">
        <f>IF($B184="","",Krankheitstage!E184)</f>
        <v/>
      </c>
      <c r="AG184" s="76">
        <f>IF($B184="","",AF184*N(C184))</f>
        <v/>
      </c>
      <c r="AH184" s="76">
        <f>IF($B184="","",INDEX($AJ184:$CQ184,1,(Einstellungen!$C$3-2026)*12+1)+INDEX($AJ184:$CQ184,1,(Einstellungen!$C$3-2026)*12+2)+INDEX($AJ184:$CQ184,1,(Einstellungen!$C$3-2026)*12+3)+INDEX($AJ184:$CQ184,1,(Einstellungen!$C$3-2026)*12+4)+INDEX($AJ184:$CQ184,1,(Einstellungen!$C$3-2026)*12+5)+INDEX($AJ184:$CQ184,1,(Einstellungen!$C$3-2026)*12+6)+INDEX($AJ184:$CQ184,1,(Einstellungen!$C$3-2026)*12+7)+INDEX($AJ184:$CQ184,1,(Einstellungen!$C$3-2026)*12+8)+INDEX($AJ184:$CQ184,1,(Einstellungen!$C$3-2026)*12+9)+INDEX($AJ184:$CQ184,1,(Einstellungen!$C$3-2026)*12+10)+INDEX($AJ184:$CQ184,1,(Einstellungen!$C$3-2026)*12+11)+INDEX($AJ184:$CQ184,1,(Einstellungen!$C$3-2026)*12+12))</f>
        <v/>
      </c>
      <c r="AI184" s="76">
        <f>IF($B184="","",SUM($AJ184:$CQ184))</f>
        <v/>
      </c>
      <c r="AJ184" s="76">
        <f>IF($B184="",0,IF(Einstellungen!$C$10="Ja",MAX(IF(Einstellungen!$C$11="7 Tage",MAX(0,(MIN(DATE(2026,2,0),IF(Mitarbeiter!$D184="",DATE(2026,2,0),Mitarbeiter!$D184),TODAY()))-(MAX(DATE(2026,1,1),Mitarbeiter!$C184))+1),MAX(0,NETWORKDAYS(MAX(DATE(2026,1,1),Mitarbeiter!$C184),MIN(DATE(2026,2,0),IF(Mitarbeiter!$D184="",DATE(2026,2,0),Mitarbeiter!$D184),TODAY()),Einstellungen!$F$13:$F$67)))*N(Mitarbeiter!$E184)/IF(Einstellungen!$C$11="7 Tage",7,5),N('Ist-Stunden'!F184)),MAX(IF(Einstellungen!$C$11="7 Tage",MAX(0,(MIN(DATE(2026,2,0),IF(Mitarbeiter!$D184="",DATE(2026,2,0),Mitarbeiter!$D184),TODAY()))-(MAX(DATE(2026,1,1),Mitarbeiter!$C184))+1),MAX(0,NETWORKDAYS(MAX(DATE(2026,1,1),Mitarbeiter!$C184),MIN(DATE(2026,2,0),IF(Mitarbeiter!$D184="",DATE(2026,2,0),Mitarbeiter!$D184),TODAY()),Einstellungen!$F$13:$F$67)))*N(Mitarbeiter!$E184)/IF(Einstellungen!$C$11="7 Tage",7,5),N('Ist-Stunden'!F184)+(N(Krankheitstage!G184)+N(Krankheitstage!S184))*N($C184))))</f>
        <v/>
      </c>
      <c r="AK184" s="76">
        <f>IF($B184="",0,IF(Einstellungen!$C$10="Ja",MAX(IF(Einstellungen!$C$11="7 Tage",MAX(0,(MIN(DATE(2026,3,0),IF(Mitarbeiter!$D184="",DATE(2026,3,0),Mitarbeiter!$D184),TODAY()))-(MAX(DATE(2026,2,1),Mitarbeiter!$C184))+1),MAX(0,NETWORKDAYS(MAX(DATE(2026,2,1),Mitarbeiter!$C184),MIN(DATE(2026,3,0),IF(Mitarbeiter!$D184="",DATE(2026,3,0),Mitarbeiter!$D184),TODAY()),Einstellungen!$F$13:$F$67)))*N(Mitarbeiter!$E184)/IF(Einstellungen!$C$11="7 Tage",7,5),N('Ist-Stunden'!G184)),MAX(IF(Einstellungen!$C$11="7 Tage",MAX(0,(MIN(DATE(2026,3,0),IF(Mitarbeiter!$D184="",DATE(2026,3,0),Mitarbeiter!$D184),TODAY()))-(MAX(DATE(2026,2,1),Mitarbeiter!$C184))+1),MAX(0,NETWORKDAYS(MAX(DATE(2026,2,1),Mitarbeiter!$C184),MIN(DATE(2026,3,0),IF(Mitarbeiter!$D184="",DATE(2026,3,0),Mitarbeiter!$D184),TODAY()),Einstellungen!$F$13:$F$67)))*N(Mitarbeiter!$E184)/IF(Einstellungen!$C$11="7 Tage",7,5),N('Ist-Stunden'!G184)+(N(Krankheitstage!H184)+N(Krankheitstage!T184))*N($C184))))</f>
        <v/>
      </c>
      <c r="AL184" s="76">
        <f>IF($B184="",0,IF(Einstellungen!$C$10="Ja",MAX(IF(Einstellungen!$C$11="7 Tage",MAX(0,(MIN(DATE(2026,4,0),IF(Mitarbeiter!$D184="",DATE(2026,4,0),Mitarbeiter!$D184),TODAY()))-(MAX(DATE(2026,3,1),Mitarbeiter!$C184))+1),MAX(0,NETWORKDAYS(MAX(DATE(2026,3,1),Mitarbeiter!$C184),MIN(DATE(2026,4,0),IF(Mitarbeiter!$D184="",DATE(2026,4,0),Mitarbeiter!$D184),TODAY()),Einstellungen!$F$13:$F$67)))*N(Mitarbeiter!$E184)/IF(Einstellungen!$C$11="7 Tage",7,5),N('Ist-Stunden'!H184)),MAX(IF(Einstellungen!$C$11="7 Tage",MAX(0,(MIN(DATE(2026,4,0),IF(Mitarbeiter!$D184="",DATE(2026,4,0),Mitarbeiter!$D184),TODAY()))-(MAX(DATE(2026,3,1),Mitarbeiter!$C184))+1),MAX(0,NETWORKDAYS(MAX(DATE(2026,3,1),Mitarbeiter!$C184),MIN(DATE(2026,4,0),IF(Mitarbeiter!$D184="",DATE(2026,4,0),Mitarbeiter!$D184),TODAY()),Einstellungen!$F$13:$F$67)))*N(Mitarbeiter!$E184)/IF(Einstellungen!$C$11="7 Tage",7,5),N('Ist-Stunden'!H184)+(N(Krankheitstage!I184)+N(Krankheitstage!U184))*N($C184))))</f>
        <v/>
      </c>
      <c r="AM184" s="76">
        <f>IF($B184="",0,IF(Einstellungen!$C$10="Ja",MAX(IF(Einstellungen!$C$11="7 Tage",MAX(0,(MIN(DATE(2026,5,0),IF(Mitarbeiter!$D184="",DATE(2026,5,0),Mitarbeiter!$D184),TODAY()))-(MAX(DATE(2026,4,1),Mitarbeiter!$C184))+1),MAX(0,NETWORKDAYS(MAX(DATE(2026,4,1),Mitarbeiter!$C184),MIN(DATE(2026,5,0),IF(Mitarbeiter!$D184="",DATE(2026,5,0),Mitarbeiter!$D184),TODAY()),Einstellungen!$F$13:$F$67)))*N(Mitarbeiter!$E184)/IF(Einstellungen!$C$11="7 Tage",7,5),N('Ist-Stunden'!I184)),MAX(IF(Einstellungen!$C$11="7 Tage",MAX(0,(MIN(DATE(2026,5,0),IF(Mitarbeiter!$D184="",DATE(2026,5,0),Mitarbeiter!$D184),TODAY()))-(MAX(DATE(2026,4,1),Mitarbeiter!$C184))+1),MAX(0,NETWORKDAYS(MAX(DATE(2026,4,1),Mitarbeiter!$C184),MIN(DATE(2026,5,0),IF(Mitarbeiter!$D184="",DATE(2026,5,0),Mitarbeiter!$D184),TODAY()),Einstellungen!$F$13:$F$67)))*N(Mitarbeiter!$E184)/IF(Einstellungen!$C$11="7 Tage",7,5),N('Ist-Stunden'!I184)+(N(Krankheitstage!J184)+N(Krankheitstage!V184))*N($C184))))</f>
        <v/>
      </c>
      <c r="AN184" s="76">
        <f>IF($B184="",0,IF(Einstellungen!$C$10="Ja",MAX(IF(Einstellungen!$C$11="7 Tage",MAX(0,(MIN(DATE(2026,6,0),IF(Mitarbeiter!$D184="",DATE(2026,6,0),Mitarbeiter!$D184),TODAY()))-(MAX(DATE(2026,5,1),Mitarbeiter!$C184))+1),MAX(0,NETWORKDAYS(MAX(DATE(2026,5,1),Mitarbeiter!$C184),MIN(DATE(2026,6,0),IF(Mitarbeiter!$D184="",DATE(2026,6,0),Mitarbeiter!$D184),TODAY()),Einstellungen!$F$13:$F$67)))*N(Mitarbeiter!$E184)/IF(Einstellungen!$C$11="7 Tage",7,5),N('Ist-Stunden'!J184)),MAX(IF(Einstellungen!$C$11="7 Tage",MAX(0,(MIN(DATE(2026,6,0),IF(Mitarbeiter!$D184="",DATE(2026,6,0),Mitarbeiter!$D184),TODAY()))-(MAX(DATE(2026,5,1),Mitarbeiter!$C184))+1),MAX(0,NETWORKDAYS(MAX(DATE(2026,5,1),Mitarbeiter!$C184),MIN(DATE(2026,6,0),IF(Mitarbeiter!$D184="",DATE(2026,6,0),Mitarbeiter!$D184),TODAY()),Einstellungen!$F$13:$F$67)))*N(Mitarbeiter!$E184)/IF(Einstellungen!$C$11="7 Tage",7,5),N('Ist-Stunden'!J184)+(N(Krankheitstage!K184)+N(Krankheitstage!W184))*N($C184))))</f>
        <v/>
      </c>
      <c r="AO184" s="76">
        <f>IF($B184="",0,IF(Einstellungen!$C$10="Ja",MAX(IF(Einstellungen!$C$11="7 Tage",MAX(0,(MIN(DATE(2026,7,0),IF(Mitarbeiter!$D184="",DATE(2026,7,0),Mitarbeiter!$D184),TODAY()))-(MAX(DATE(2026,6,1),Mitarbeiter!$C184))+1),MAX(0,NETWORKDAYS(MAX(DATE(2026,6,1),Mitarbeiter!$C184),MIN(DATE(2026,7,0),IF(Mitarbeiter!$D184="",DATE(2026,7,0),Mitarbeiter!$D184),TODAY()),Einstellungen!$F$13:$F$67)))*N(Mitarbeiter!$E184)/IF(Einstellungen!$C$11="7 Tage",7,5),N('Ist-Stunden'!K184)),MAX(IF(Einstellungen!$C$11="7 Tage",MAX(0,(MIN(DATE(2026,7,0),IF(Mitarbeiter!$D184="",DATE(2026,7,0),Mitarbeiter!$D184),TODAY()))-(MAX(DATE(2026,6,1),Mitarbeiter!$C184))+1),MAX(0,NETWORKDAYS(MAX(DATE(2026,6,1),Mitarbeiter!$C184),MIN(DATE(2026,7,0),IF(Mitarbeiter!$D184="",DATE(2026,7,0),Mitarbeiter!$D184),TODAY()),Einstellungen!$F$13:$F$67)))*N(Mitarbeiter!$E184)/IF(Einstellungen!$C$11="7 Tage",7,5),N('Ist-Stunden'!K184)+(N(Krankheitstage!L184)+N(Krankheitstage!X184))*N($C184))))</f>
        <v/>
      </c>
      <c r="AP184" s="76">
        <f>IF($B184="",0,IF(Einstellungen!$C$10="Ja",MAX(IF(Einstellungen!$C$11="7 Tage",MAX(0,(MIN(DATE(2026,8,0),IF(Mitarbeiter!$D184="",DATE(2026,8,0),Mitarbeiter!$D184),TODAY()))-(MAX(DATE(2026,7,1),Mitarbeiter!$C184))+1),MAX(0,NETWORKDAYS(MAX(DATE(2026,7,1),Mitarbeiter!$C184),MIN(DATE(2026,8,0),IF(Mitarbeiter!$D184="",DATE(2026,8,0),Mitarbeiter!$D184),TODAY()),Einstellungen!$F$13:$F$67)))*N(Mitarbeiter!$E184)/IF(Einstellungen!$C$11="7 Tage",7,5),N('Ist-Stunden'!L184)),MAX(IF(Einstellungen!$C$11="7 Tage",MAX(0,(MIN(DATE(2026,8,0),IF(Mitarbeiter!$D184="",DATE(2026,8,0),Mitarbeiter!$D184),TODAY()))-(MAX(DATE(2026,7,1),Mitarbeiter!$C184))+1),MAX(0,NETWORKDAYS(MAX(DATE(2026,7,1),Mitarbeiter!$C184),MIN(DATE(2026,8,0),IF(Mitarbeiter!$D184="",DATE(2026,8,0),Mitarbeiter!$D184),TODAY()),Einstellungen!$F$13:$F$67)))*N(Mitarbeiter!$E184)/IF(Einstellungen!$C$11="7 Tage",7,5),N('Ist-Stunden'!L184)+(N(Krankheitstage!M184)+N(Krankheitstage!Y184))*N($C184))))</f>
        <v/>
      </c>
      <c r="AQ184" s="76">
        <f>IF($B184="",0,IF(Einstellungen!$C$10="Ja",MAX(IF(Einstellungen!$C$11="7 Tage",MAX(0,(MIN(DATE(2026,9,0),IF(Mitarbeiter!$D184="",DATE(2026,9,0),Mitarbeiter!$D184),TODAY()))-(MAX(DATE(2026,8,1),Mitarbeiter!$C184))+1),MAX(0,NETWORKDAYS(MAX(DATE(2026,8,1),Mitarbeiter!$C184),MIN(DATE(2026,9,0),IF(Mitarbeiter!$D184="",DATE(2026,9,0),Mitarbeiter!$D184),TODAY()),Einstellungen!$F$13:$F$67)))*N(Mitarbeiter!$E184)/IF(Einstellungen!$C$11="7 Tage",7,5),N('Ist-Stunden'!M184)),MAX(IF(Einstellungen!$C$11="7 Tage",MAX(0,(MIN(DATE(2026,9,0),IF(Mitarbeiter!$D184="",DATE(2026,9,0),Mitarbeiter!$D184),TODAY()))-(MAX(DATE(2026,8,1),Mitarbeiter!$C184))+1),MAX(0,NETWORKDAYS(MAX(DATE(2026,8,1),Mitarbeiter!$C184),MIN(DATE(2026,9,0),IF(Mitarbeiter!$D184="",DATE(2026,9,0),Mitarbeiter!$D184),TODAY()),Einstellungen!$F$13:$F$67)))*N(Mitarbeiter!$E184)/IF(Einstellungen!$C$11="7 Tage",7,5),N('Ist-Stunden'!M184)+(N(Krankheitstage!N184)+N(Krankheitstage!Z184))*N($C184))))</f>
        <v/>
      </c>
      <c r="AR184" s="76">
        <f>IF($B184="",0,IF(Einstellungen!$C$10="Ja",MAX(IF(Einstellungen!$C$11="7 Tage",MAX(0,(MIN(DATE(2026,10,0),IF(Mitarbeiter!$D184="",DATE(2026,10,0),Mitarbeiter!$D184),TODAY()))-(MAX(DATE(2026,9,1),Mitarbeiter!$C184))+1),MAX(0,NETWORKDAYS(MAX(DATE(2026,9,1),Mitarbeiter!$C184),MIN(DATE(2026,10,0),IF(Mitarbeiter!$D184="",DATE(2026,10,0),Mitarbeiter!$D184),TODAY()),Einstellungen!$F$13:$F$67)))*N(Mitarbeiter!$E184)/IF(Einstellungen!$C$11="7 Tage",7,5),N('Ist-Stunden'!N184)),MAX(IF(Einstellungen!$C$11="7 Tage",MAX(0,(MIN(DATE(2026,10,0),IF(Mitarbeiter!$D184="",DATE(2026,10,0),Mitarbeiter!$D184),TODAY()))-(MAX(DATE(2026,9,1),Mitarbeiter!$C184))+1),MAX(0,NETWORKDAYS(MAX(DATE(2026,9,1),Mitarbeiter!$C184),MIN(DATE(2026,10,0),IF(Mitarbeiter!$D184="",DATE(2026,10,0),Mitarbeiter!$D184),TODAY()),Einstellungen!$F$13:$F$67)))*N(Mitarbeiter!$E184)/IF(Einstellungen!$C$11="7 Tage",7,5),N('Ist-Stunden'!N184)+(N(Krankheitstage!O184)+N(Krankheitstage!AA184))*N($C184))))</f>
        <v/>
      </c>
      <c r="AS184" s="76">
        <f>IF($B184="",0,IF(Einstellungen!$C$10="Ja",MAX(IF(Einstellungen!$C$11="7 Tage",MAX(0,(MIN(DATE(2026,11,0),IF(Mitarbeiter!$D184="",DATE(2026,11,0),Mitarbeiter!$D184),TODAY()))-(MAX(DATE(2026,10,1),Mitarbeiter!$C184))+1),MAX(0,NETWORKDAYS(MAX(DATE(2026,10,1),Mitarbeiter!$C184),MIN(DATE(2026,11,0),IF(Mitarbeiter!$D184="",DATE(2026,11,0),Mitarbeiter!$D184),TODAY()),Einstellungen!$F$13:$F$67)))*N(Mitarbeiter!$E184)/IF(Einstellungen!$C$11="7 Tage",7,5),N('Ist-Stunden'!O184)),MAX(IF(Einstellungen!$C$11="7 Tage",MAX(0,(MIN(DATE(2026,11,0),IF(Mitarbeiter!$D184="",DATE(2026,11,0),Mitarbeiter!$D184),TODAY()))-(MAX(DATE(2026,10,1),Mitarbeiter!$C184))+1),MAX(0,NETWORKDAYS(MAX(DATE(2026,10,1),Mitarbeiter!$C184),MIN(DATE(2026,11,0),IF(Mitarbeiter!$D184="",DATE(2026,11,0),Mitarbeiter!$D184),TODAY()),Einstellungen!$F$13:$F$67)))*N(Mitarbeiter!$E184)/IF(Einstellungen!$C$11="7 Tage",7,5),N('Ist-Stunden'!O184)+(N(Krankheitstage!P184)+N(Krankheitstage!AB184))*N($C184))))</f>
        <v/>
      </c>
      <c r="AT184" s="76">
        <f>IF($B184="",0,IF(Einstellungen!$C$10="Ja",MAX(IF(Einstellungen!$C$11="7 Tage",MAX(0,(MIN(DATE(2026,12,0),IF(Mitarbeiter!$D184="",DATE(2026,12,0),Mitarbeiter!$D184),TODAY()))-(MAX(DATE(2026,11,1),Mitarbeiter!$C184))+1),MAX(0,NETWORKDAYS(MAX(DATE(2026,11,1),Mitarbeiter!$C184),MIN(DATE(2026,12,0),IF(Mitarbeiter!$D184="",DATE(2026,12,0),Mitarbeiter!$D184),TODAY()),Einstellungen!$F$13:$F$67)))*N(Mitarbeiter!$E184)/IF(Einstellungen!$C$11="7 Tage",7,5),N('Ist-Stunden'!P184)),MAX(IF(Einstellungen!$C$11="7 Tage",MAX(0,(MIN(DATE(2026,12,0),IF(Mitarbeiter!$D184="",DATE(2026,12,0),Mitarbeiter!$D184),TODAY()))-(MAX(DATE(2026,11,1),Mitarbeiter!$C184))+1),MAX(0,NETWORKDAYS(MAX(DATE(2026,11,1),Mitarbeiter!$C184),MIN(DATE(2026,12,0),IF(Mitarbeiter!$D184="",DATE(2026,12,0),Mitarbeiter!$D184),TODAY()),Einstellungen!$F$13:$F$67)))*N(Mitarbeiter!$E184)/IF(Einstellungen!$C$11="7 Tage",7,5),N('Ist-Stunden'!P184)+(N(Krankheitstage!Q184)+N(Krankheitstage!AC184))*N($C184))))</f>
        <v/>
      </c>
      <c r="AU184" s="76">
        <f>IF($B184="",0,IF(Einstellungen!$C$10="Ja",MAX(IF(Einstellungen!$C$11="7 Tage",MAX(0,(MIN(DATE(2026,13,0),IF(Mitarbeiter!$D184="",DATE(2026,13,0),Mitarbeiter!$D184),TODAY()))-(MAX(DATE(2026,12,1),Mitarbeiter!$C184))+1),MAX(0,NETWORKDAYS(MAX(DATE(2026,12,1),Mitarbeiter!$C184),MIN(DATE(2026,13,0),IF(Mitarbeiter!$D184="",DATE(2026,13,0),Mitarbeiter!$D184),TODAY()),Einstellungen!$F$13:$F$67)))*N(Mitarbeiter!$E184)/IF(Einstellungen!$C$11="7 Tage",7,5),N('Ist-Stunden'!Q184)),MAX(IF(Einstellungen!$C$11="7 Tage",MAX(0,(MIN(DATE(2026,13,0),IF(Mitarbeiter!$D184="",DATE(2026,13,0),Mitarbeiter!$D184),TODAY()))-(MAX(DATE(2026,12,1),Mitarbeiter!$C184))+1),MAX(0,NETWORKDAYS(MAX(DATE(2026,12,1),Mitarbeiter!$C184),MIN(DATE(2026,13,0),IF(Mitarbeiter!$D184="",DATE(2026,13,0),Mitarbeiter!$D184),TODAY()),Einstellungen!$F$13:$F$67)))*N(Mitarbeiter!$E184)/IF(Einstellungen!$C$11="7 Tage",7,5),N('Ist-Stunden'!Q184)+(N(Krankheitstage!R184)+N(Krankheitstage!AD184))*N($C184))))</f>
        <v/>
      </c>
      <c r="AV184" s="76">
        <f>IF($B184="",0,IF(Einstellungen!$C$10="Ja",MAX(IF(Einstellungen!$C$11="7 Tage",MAX(0,(MIN(DATE(2027,2,0),IF(Mitarbeiter!$D184="",DATE(2027,2,0),Mitarbeiter!$D184),TODAY()))-(MAX(DATE(2027,1,1),Mitarbeiter!$C184))+1),MAX(0,NETWORKDAYS(MAX(DATE(2027,1,1),Mitarbeiter!$C184),MIN(DATE(2027,2,0),IF(Mitarbeiter!$D184="",DATE(2027,2,0),Mitarbeiter!$D184),TODAY()),Einstellungen!$F$13:$F$67)))*N(Mitarbeiter!$E184)/IF(Einstellungen!$C$11="7 Tage",7,5),N('Ist-Stunden'!R184)),MAX(IF(Einstellungen!$C$11="7 Tage",MAX(0,(MIN(DATE(2027,2,0),IF(Mitarbeiter!$D184="",DATE(2027,2,0),Mitarbeiter!$D184),TODAY()))-(MAX(DATE(2027,1,1),Mitarbeiter!$C184))+1),MAX(0,NETWORKDAYS(MAX(DATE(2027,1,1),Mitarbeiter!$C184),MIN(DATE(2027,2,0),IF(Mitarbeiter!$D184="",DATE(2027,2,0),Mitarbeiter!$D184),TODAY()),Einstellungen!$F$13:$F$67)))*N(Mitarbeiter!$E184)/IF(Einstellungen!$C$11="7 Tage",7,5),N('Ist-Stunden'!R184)+(N(Krankheitstage!AE184)+N(Krankheitstage!AQ184))*N($C184))))</f>
        <v/>
      </c>
      <c r="AW184" s="76">
        <f>IF($B184="",0,IF(Einstellungen!$C$10="Ja",MAX(IF(Einstellungen!$C$11="7 Tage",MAX(0,(MIN(DATE(2027,3,0),IF(Mitarbeiter!$D184="",DATE(2027,3,0),Mitarbeiter!$D184),TODAY()))-(MAX(DATE(2027,2,1),Mitarbeiter!$C184))+1),MAX(0,NETWORKDAYS(MAX(DATE(2027,2,1),Mitarbeiter!$C184),MIN(DATE(2027,3,0),IF(Mitarbeiter!$D184="",DATE(2027,3,0),Mitarbeiter!$D184),TODAY()),Einstellungen!$F$13:$F$67)))*N(Mitarbeiter!$E184)/IF(Einstellungen!$C$11="7 Tage",7,5),N('Ist-Stunden'!S184)),MAX(IF(Einstellungen!$C$11="7 Tage",MAX(0,(MIN(DATE(2027,3,0),IF(Mitarbeiter!$D184="",DATE(2027,3,0),Mitarbeiter!$D184),TODAY()))-(MAX(DATE(2027,2,1),Mitarbeiter!$C184))+1),MAX(0,NETWORKDAYS(MAX(DATE(2027,2,1),Mitarbeiter!$C184),MIN(DATE(2027,3,0),IF(Mitarbeiter!$D184="",DATE(2027,3,0),Mitarbeiter!$D184),TODAY()),Einstellungen!$F$13:$F$67)))*N(Mitarbeiter!$E184)/IF(Einstellungen!$C$11="7 Tage",7,5),N('Ist-Stunden'!S184)+(N(Krankheitstage!AF184)+N(Krankheitstage!AR184))*N($C184))))</f>
        <v/>
      </c>
      <c r="AX184" s="76">
        <f>IF($B184="",0,IF(Einstellungen!$C$10="Ja",MAX(IF(Einstellungen!$C$11="7 Tage",MAX(0,(MIN(DATE(2027,4,0),IF(Mitarbeiter!$D184="",DATE(2027,4,0),Mitarbeiter!$D184),TODAY()))-(MAX(DATE(2027,3,1),Mitarbeiter!$C184))+1),MAX(0,NETWORKDAYS(MAX(DATE(2027,3,1),Mitarbeiter!$C184),MIN(DATE(2027,4,0),IF(Mitarbeiter!$D184="",DATE(2027,4,0),Mitarbeiter!$D184),TODAY()),Einstellungen!$F$13:$F$67)))*N(Mitarbeiter!$E184)/IF(Einstellungen!$C$11="7 Tage",7,5),N('Ist-Stunden'!T184)),MAX(IF(Einstellungen!$C$11="7 Tage",MAX(0,(MIN(DATE(2027,4,0),IF(Mitarbeiter!$D184="",DATE(2027,4,0),Mitarbeiter!$D184),TODAY()))-(MAX(DATE(2027,3,1),Mitarbeiter!$C184))+1),MAX(0,NETWORKDAYS(MAX(DATE(2027,3,1),Mitarbeiter!$C184),MIN(DATE(2027,4,0),IF(Mitarbeiter!$D184="",DATE(2027,4,0),Mitarbeiter!$D184),TODAY()),Einstellungen!$F$13:$F$67)))*N(Mitarbeiter!$E184)/IF(Einstellungen!$C$11="7 Tage",7,5),N('Ist-Stunden'!T184)+(N(Krankheitstage!AG184)+N(Krankheitstage!AS184))*N($C184))))</f>
        <v/>
      </c>
      <c r="AY184" s="76">
        <f>IF($B184="",0,IF(Einstellungen!$C$10="Ja",MAX(IF(Einstellungen!$C$11="7 Tage",MAX(0,(MIN(DATE(2027,5,0),IF(Mitarbeiter!$D184="",DATE(2027,5,0),Mitarbeiter!$D184),TODAY()))-(MAX(DATE(2027,4,1),Mitarbeiter!$C184))+1),MAX(0,NETWORKDAYS(MAX(DATE(2027,4,1),Mitarbeiter!$C184),MIN(DATE(2027,5,0),IF(Mitarbeiter!$D184="",DATE(2027,5,0),Mitarbeiter!$D184),TODAY()),Einstellungen!$F$13:$F$67)))*N(Mitarbeiter!$E184)/IF(Einstellungen!$C$11="7 Tage",7,5),N('Ist-Stunden'!U184)),MAX(IF(Einstellungen!$C$11="7 Tage",MAX(0,(MIN(DATE(2027,5,0),IF(Mitarbeiter!$D184="",DATE(2027,5,0),Mitarbeiter!$D184),TODAY()))-(MAX(DATE(2027,4,1),Mitarbeiter!$C184))+1),MAX(0,NETWORKDAYS(MAX(DATE(2027,4,1),Mitarbeiter!$C184),MIN(DATE(2027,5,0),IF(Mitarbeiter!$D184="",DATE(2027,5,0),Mitarbeiter!$D184),TODAY()),Einstellungen!$F$13:$F$67)))*N(Mitarbeiter!$E184)/IF(Einstellungen!$C$11="7 Tage",7,5),N('Ist-Stunden'!U184)+(N(Krankheitstage!AH184)+N(Krankheitstage!AT184))*N($C184))))</f>
        <v/>
      </c>
      <c r="AZ184" s="76">
        <f>IF($B184="",0,IF(Einstellungen!$C$10="Ja",MAX(IF(Einstellungen!$C$11="7 Tage",MAX(0,(MIN(DATE(2027,6,0),IF(Mitarbeiter!$D184="",DATE(2027,6,0),Mitarbeiter!$D184),TODAY()))-(MAX(DATE(2027,5,1),Mitarbeiter!$C184))+1),MAX(0,NETWORKDAYS(MAX(DATE(2027,5,1),Mitarbeiter!$C184),MIN(DATE(2027,6,0),IF(Mitarbeiter!$D184="",DATE(2027,6,0),Mitarbeiter!$D184),TODAY()),Einstellungen!$F$13:$F$67)))*N(Mitarbeiter!$E184)/IF(Einstellungen!$C$11="7 Tage",7,5),N('Ist-Stunden'!V184)),MAX(IF(Einstellungen!$C$11="7 Tage",MAX(0,(MIN(DATE(2027,6,0),IF(Mitarbeiter!$D184="",DATE(2027,6,0),Mitarbeiter!$D184),TODAY()))-(MAX(DATE(2027,5,1),Mitarbeiter!$C184))+1),MAX(0,NETWORKDAYS(MAX(DATE(2027,5,1),Mitarbeiter!$C184),MIN(DATE(2027,6,0),IF(Mitarbeiter!$D184="",DATE(2027,6,0),Mitarbeiter!$D184),TODAY()),Einstellungen!$F$13:$F$67)))*N(Mitarbeiter!$E184)/IF(Einstellungen!$C$11="7 Tage",7,5),N('Ist-Stunden'!V184)+(N(Krankheitstage!AI184)+N(Krankheitstage!AU184))*N($C184))))</f>
        <v/>
      </c>
      <c r="BA184" s="76">
        <f>IF($B184="",0,IF(Einstellungen!$C$10="Ja",MAX(IF(Einstellungen!$C$11="7 Tage",MAX(0,(MIN(DATE(2027,7,0),IF(Mitarbeiter!$D184="",DATE(2027,7,0),Mitarbeiter!$D184),TODAY()))-(MAX(DATE(2027,6,1),Mitarbeiter!$C184))+1),MAX(0,NETWORKDAYS(MAX(DATE(2027,6,1),Mitarbeiter!$C184),MIN(DATE(2027,7,0),IF(Mitarbeiter!$D184="",DATE(2027,7,0),Mitarbeiter!$D184),TODAY()),Einstellungen!$F$13:$F$67)))*N(Mitarbeiter!$E184)/IF(Einstellungen!$C$11="7 Tage",7,5),N('Ist-Stunden'!W184)),MAX(IF(Einstellungen!$C$11="7 Tage",MAX(0,(MIN(DATE(2027,7,0),IF(Mitarbeiter!$D184="",DATE(2027,7,0),Mitarbeiter!$D184),TODAY()))-(MAX(DATE(2027,6,1),Mitarbeiter!$C184))+1),MAX(0,NETWORKDAYS(MAX(DATE(2027,6,1),Mitarbeiter!$C184),MIN(DATE(2027,7,0),IF(Mitarbeiter!$D184="",DATE(2027,7,0),Mitarbeiter!$D184),TODAY()),Einstellungen!$F$13:$F$67)))*N(Mitarbeiter!$E184)/IF(Einstellungen!$C$11="7 Tage",7,5),N('Ist-Stunden'!W184)+(N(Krankheitstage!AJ184)+N(Krankheitstage!AV184))*N($C184))))</f>
        <v/>
      </c>
      <c r="BB184" s="76">
        <f>IF($B184="",0,IF(Einstellungen!$C$10="Ja",MAX(IF(Einstellungen!$C$11="7 Tage",MAX(0,(MIN(DATE(2027,8,0),IF(Mitarbeiter!$D184="",DATE(2027,8,0),Mitarbeiter!$D184),TODAY()))-(MAX(DATE(2027,7,1),Mitarbeiter!$C184))+1),MAX(0,NETWORKDAYS(MAX(DATE(2027,7,1),Mitarbeiter!$C184),MIN(DATE(2027,8,0),IF(Mitarbeiter!$D184="",DATE(2027,8,0),Mitarbeiter!$D184),TODAY()),Einstellungen!$F$13:$F$67)))*N(Mitarbeiter!$E184)/IF(Einstellungen!$C$11="7 Tage",7,5),N('Ist-Stunden'!X184)),MAX(IF(Einstellungen!$C$11="7 Tage",MAX(0,(MIN(DATE(2027,8,0),IF(Mitarbeiter!$D184="",DATE(2027,8,0),Mitarbeiter!$D184),TODAY()))-(MAX(DATE(2027,7,1),Mitarbeiter!$C184))+1),MAX(0,NETWORKDAYS(MAX(DATE(2027,7,1),Mitarbeiter!$C184),MIN(DATE(2027,8,0),IF(Mitarbeiter!$D184="",DATE(2027,8,0),Mitarbeiter!$D184),TODAY()),Einstellungen!$F$13:$F$67)))*N(Mitarbeiter!$E184)/IF(Einstellungen!$C$11="7 Tage",7,5),N('Ist-Stunden'!X184)+(N(Krankheitstage!AK184)+N(Krankheitstage!AW184))*N($C184))))</f>
        <v/>
      </c>
      <c r="BC184" s="76">
        <f>IF($B184="",0,IF(Einstellungen!$C$10="Ja",MAX(IF(Einstellungen!$C$11="7 Tage",MAX(0,(MIN(DATE(2027,9,0),IF(Mitarbeiter!$D184="",DATE(2027,9,0),Mitarbeiter!$D184),TODAY()))-(MAX(DATE(2027,8,1),Mitarbeiter!$C184))+1),MAX(0,NETWORKDAYS(MAX(DATE(2027,8,1),Mitarbeiter!$C184),MIN(DATE(2027,9,0),IF(Mitarbeiter!$D184="",DATE(2027,9,0),Mitarbeiter!$D184),TODAY()),Einstellungen!$F$13:$F$67)))*N(Mitarbeiter!$E184)/IF(Einstellungen!$C$11="7 Tage",7,5),N('Ist-Stunden'!Y184)),MAX(IF(Einstellungen!$C$11="7 Tage",MAX(0,(MIN(DATE(2027,9,0),IF(Mitarbeiter!$D184="",DATE(2027,9,0),Mitarbeiter!$D184),TODAY()))-(MAX(DATE(2027,8,1),Mitarbeiter!$C184))+1),MAX(0,NETWORKDAYS(MAX(DATE(2027,8,1),Mitarbeiter!$C184),MIN(DATE(2027,9,0),IF(Mitarbeiter!$D184="",DATE(2027,9,0),Mitarbeiter!$D184),TODAY()),Einstellungen!$F$13:$F$67)))*N(Mitarbeiter!$E184)/IF(Einstellungen!$C$11="7 Tage",7,5),N('Ist-Stunden'!Y184)+(N(Krankheitstage!AL184)+N(Krankheitstage!AX184))*N($C184))))</f>
        <v/>
      </c>
      <c r="BD184" s="76">
        <f>IF($B184="",0,IF(Einstellungen!$C$10="Ja",MAX(IF(Einstellungen!$C$11="7 Tage",MAX(0,(MIN(DATE(2027,10,0),IF(Mitarbeiter!$D184="",DATE(2027,10,0),Mitarbeiter!$D184),TODAY()))-(MAX(DATE(2027,9,1),Mitarbeiter!$C184))+1),MAX(0,NETWORKDAYS(MAX(DATE(2027,9,1),Mitarbeiter!$C184),MIN(DATE(2027,10,0),IF(Mitarbeiter!$D184="",DATE(2027,10,0),Mitarbeiter!$D184),TODAY()),Einstellungen!$F$13:$F$67)))*N(Mitarbeiter!$E184)/IF(Einstellungen!$C$11="7 Tage",7,5),N('Ist-Stunden'!Z184)),MAX(IF(Einstellungen!$C$11="7 Tage",MAX(0,(MIN(DATE(2027,10,0),IF(Mitarbeiter!$D184="",DATE(2027,10,0),Mitarbeiter!$D184),TODAY()))-(MAX(DATE(2027,9,1),Mitarbeiter!$C184))+1),MAX(0,NETWORKDAYS(MAX(DATE(2027,9,1),Mitarbeiter!$C184),MIN(DATE(2027,10,0),IF(Mitarbeiter!$D184="",DATE(2027,10,0),Mitarbeiter!$D184),TODAY()),Einstellungen!$F$13:$F$67)))*N(Mitarbeiter!$E184)/IF(Einstellungen!$C$11="7 Tage",7,5),N('Ist-Stunden'!Z184)+(N(Krankheitstage!AM184)+N(Krankheitstage!AY184))*N($C184))))</f>
        <v/>
      </c>
      <c r="BE184" s="76">
        <f>IF($B184="",0,IF(Einstellungen!$C$10="Ja",MAX(IF(Einstellungen!$C$11="7 Tage",MAX(0,(MIN(DATE(2027,11,0),IF(Mitarbeiter!$D184="",DATE(2027,11,0),Mitarbeiter!$D184),TODAY()))-(MAX(DATE(2027,10,1),Mitarbeiter!$C184))+1),MAX(0,NETWORKDAYS(MAX(DATE(2027,10,1),Mitarbeiter!$C184),MIN(DATE(2027,11,0),IF(Mitarbeiter!$D184="",DATE(2027,11,0),Mitarbeiter!$D184),TODAY()),Einstellungen!$F$13:$F$67)))*N(Mitarbeiter!$E184)/IF(Einstellungen!$C$11="7 Tage",7,5),N('Ist-Stunden'!AA184)),MAX(IF(Einstellungen!$C$11="7 Tage",MAX(0,(MIN(DATE(2027,11,0),IF(Mitarbeiter!$D184="",DATE(2027,11,0),Mitarbeiter!$D184),TODAY()))-(MAX(DATE(2027,10,1),Mitarbeiter!$C184))+1),MAX(0,NETWORKDAYS(MAX(DATE(2027,10,1),Mitarbeiter!$C184),MIN(DATE(2027,11,0),IF(Mitarbeiter!$D184="",DATE(2027,11,0),Mitarbeiter!$D184),TODAY()),Einstellungen!$F$13:$F$67)))*N(Mitarbeiter!$E184)/IF(Einstellungen!$C$11="7 Tage",7,5),N('Ist-Stunden'!AA184)+(N(Krankheitstage!AN184)+N(Krankheitstage!AZ184))*N($C184))))</f>
        <v/>
      </c>
      <c r="BF184" s="76">
        <f>IF($B184="",0,IF(Einstellungen!$C$10="Ja",MAX(IF(Einstellungen!$C$11="7 Tage",MAX(0,(MIN(DATE(2027,12,0),IF(Mitarbeiter!$D184="",DATE(2027,12,0),Mitarbeiter!$D184),TODAY()))-(MAX(DATE(2027,11,1),Mitarbeiter!$C184))+1),MAX(0,NETWORKDAYS(MAX(DATE(2027,11,1),Mitarbeiter!$C184),MIN(DATE(2027,12,0),IF(Mitarbeiter!$D184="",DATE(2027,12,0),Mitarbeiter!$D184),TODAY()),Einstellungen!$F$13:$F$67)))*N(Mitarbeiter!$E184)/IF(Einstellungen!$C$11="7 Tage",7,5),N('Ist-Stunden'!AB184)),MAX(IF(Einstellungen!$C$11="7 Tage",MAX(0,(MIN(DATE(2027,12,0),IF(Mitarbeiter!$D184="",DATE(2027,12,0),Mitarbeiter!$D184),TODAY()))-(MAX(DATE(2027,11,1),Mitarbeiter!$C184))+1),MAX(0,NETWORKDAYS(MAX(DATE(2027,11,1),Mitarbeiter!$C184),MIN(DATE(2027,12,0),IF(Mitarbeiter!$D184="",DATE(2027,12,0),Mitarbeiter!$D184),TODAY()),Einstellungen!$F$13:$F$67)))*N(Mitarbeiter!$E184)/IF(Einstellungen!$C$11="7 Tage",7,5),N('Ist-Stunden'!AB184)+(N(Krankheitstage!AO184)+N(Krankheitstage!BA184))*N($C184))))</f>
        <v/>
      </c>
      <c r="BG184" s="76">
        <f>IF($B184="",0,IF(Einstellungen!$C$10="Ja",MAX(IF(Einstellungen!$C$11="7 Tage",MAX(0,(MIN(DATE(2027,13,0),IF(Mitarbeiter!$D184="",DATE(2027,13,0),Mitarbeiter!$D184),TODAY()))-(MAX(DATE(2027,12,1),Mitarbeiter!$C184))+1),MAX(0,NETWORKDAYS(MAX(DATE(2027,12,1),Mitarbeiter!$C184),MIN(DATE(2027,13,0),IF(Mitarbeiter!$D184="",DATE(2027,13,0),Mitarbeiter!$D184),TODAY()),Einstellungen!$F$13:$F$67)))*N(Mitarbeiter!$E184)/IF(Einstellungen!$C$11="7 Tage",7,5),N('Ist-Stunden'!AC184)),MAX(IF(Einstellungen!$C$11="7 Tage",MAX(0,(MIN(DATE(2027,13,0),IF(Mitarbeiter!$D184="",DATE(2027,13,0),Mitarbeiter!$D184),TODAY()))-(MAX(DATE(2027,12,1),Mitarbeiter!$C184))+1),MAX(0,NETWORKDAYS(MAX(DATE(2027,12,1),Mitarbeiter!$C184),MIN(DATE(2027,13,0),IF(Mitarbeiter!$D184="",DATE(2027,13,0),Mitarbeiter!$D184),TODAY()),Einstellungen!$F$13:$F$67)))*N(Mitarbeiter!$E184)/IF(Einstellungen!$C$11="7 Tage",7,5),N('Ist-Stunden'!AC184)+(N(Krankheitstage!AP184)+N(Krankheitstage!BB184))*N($C184))))</f>
        <v/>
      </c>
      <c r="BH184" s="76">
        <f>IF($B184="",0,IF(Einstellungen!$C$10="Ja",MAX(IF(Einstellungen!$C$11="7 Tage",MAX(0,(MIN(DATE(2028,2,0),IF(Mitarbeiter!$D184="",DATE(2028,2,0),Mitarbeiter!$D184),TODAY()))-(MAX(DATE(2028,1,1),Mitarbeiter!$C184))+1),MAX(0,NETWORKDAYS(MAX(DATE(2028,1,1),Mitarbeiter!$C184),MIN(DATE(2028,2,0),IF(Mitarbeiter!$D184="",DATE(2028,2,0),Mitarbeiter!$D184),TODAY()),Einstellungen!$F$13:$F$67)))*N(Mitarbeiter!$E184)/IF(Einstellungen!$C$11="7 Tage",7,5),N('Ist-Stunden'!AD184)),MAX(IF(Einstellungen!$C$11="7 Tage",MAX(0,(MIN(DATE(2028,2,0),IF(Mitarbeiter!$D184="",DATE(2028,2,0),Mitarbeiter!$D184),TODAY()))-(MAX(DATE(2028,1,1),Mitarbeiter!$C184))+1),MAX(0,NETWORKDAYS(MAX(DATE(2028,1,1),Mitarbeiter!$C184),MIN(DATE(2028,2,0),IF(Mitarbeiter!$D184="",DATE(2028,2,0),Mitarbeiter!$D184),TODAY()),Einstellungen!$F$13:$F$67)))*N(Mitarbeiter!$E184)/IF(Einstellungen!$C$11="7 Tage",7,5),N('Ist-Stunden'!AD184)+(N(Krankheitstage!BC184)+N(Krankheitstage!BO184))*N($C184))))</f>
        <v/>
      </c>
      <c r="BI184" s="76">
        <f>IF($B184="",0,IF(Einstellungen!$C$10="Ja",MAX(IF(Einstellungen!$C$11="7 Tage",MAX(0,(MIN(DATE(2028,3,0),IF(Mitarbeiter!$D184="",DATE(2028,3,0),Mitarbeiter!$D184),TODAY()))-(MAX(DATE(2028,2,1),Mitarbeiter!$C184))+1),MAX(0,NETWORKDAYS(MAX(DATE(2028,2,1),Mitarbeiter!$C184),MIN(DATE(2028,3,0),IF(Mitarbeiter!$D184="",DATE(2028,3,0),Mitarbeiter!$D184),TODAY()),Einstellungen!$F$13:$F$67)))*N(Mitarbeiter!$E184)/IF(Einstellungen!$C$11="7 Tage",7,5),N('Ist-Stunden'!AE184)),MAX(IF(Einstellungen!$C$11="7 Tage",MAX(0,(MIN(DATE(2028,3,0),IF(Mitarbeiter!$D184="",DATE(2028,3,0),Mitarbeiter!$D184),TODAY()))-(MAX(DATE(2028,2,1),Mitarbeiter!$C184))+1),MAX(0,NETWORKDAYS(MAX(DATE(2028,2,1),Mitarbeiter!$C184),MIN(DATE(2028,3,0),IF(Mitarbeiter!$D184="",DATE(2028,3,0),Mitarbeiter!$D184),TODAY()),Einstellungen!$F$13:$F$67)))*N(Mitarbeiter!$E184)/IF(Einstellungen!$C$11="7 Tage",7,5),N('Ist-Stunden'!AE184)+(N(Krankheitstage!BD184)+N(Krankheitstage!BP184))*N($C184))))</f>
        <v/>
      </c>
      <c r="BJ184" s="76">
        <f>IF($B184="",0,IF(Einstellungen!$C$10="Ja",MAX(IF(Einstellungen!$C$11="7 Tage",MAX(0,(MIN(DATE(2028,4,0),IF(Mitarbeiter!$D184="",DATE(2028,4,0),Mitarbeiter!$D184),TODAY()))-(MAX(DATE(2028,3,1),Mitarbeiter!$C184))+1),MAX(0,NETWORKDAYS(MAX(DATE(2028,3,1),Mitarbeiter!$C184),MIN(DATE(2028,4,0),IF(Mitarbeiter!$D184="",DATE(2028,4,0),Mitarbeiter!$D184),TODAY()),Einstellungen!$F$13:$F$67)))*N(Mitarbeiter!$E184)/IF(Einstellungen!$C$11="7 Tage",7,5),N('Ist-Stunden'!AF184)),MAX(IF(Einstellungen!$C$11="7 Tage",MAX(0,(MIN(DATE(2028,4,0),IF(Mitarbeiter!$D184="",DATE(2028,4,0),Mitarbeiter!$D184),TODAY()))-(MAX(DATE(2028,3,1),Mitarbeiter!$C184))+1),MAX(0,NETWORKDAYS(MAX(DATE(2028,3,1),Mitarbeiter!$C184),MIN(DATE(2028,4,0),IF(Mitarbeiter!$D184="",DATE(2028,4,0),Mitarbeiter!$D184),TODAY()),Einstellungen!$F$13:$F$67)))*N(Mitarbeiter!$E184)/IF(Einstellungen!$C$11="7 Tage",7,5),N('Ist-Stunden'!AF184)+(N(Krankheitstage!BE184)+N(Krankheitstage!BQ184))*N($C184))))</f>
        <v/>
      </c>
      <c r="BK184" s="76">
        <f>IF($B184="",0,IF(Einstellungen!$C$10="Ja",MAX(IF(Einstellungen!$C$11="7 Tage",MAX(0,(MIN(DATE(2028,5,0),IF(Mitarbeiter!$D184="",DATE(2028,5,0),Mitarbeiter!$D184),TODAY()))-(MAX(DATE(2028,4,1),Mitarbeiter!$C184))+1),MAX(0,NETWORKDAYS(MAX(DATE(2028,4,1),Mitarbeiter!$C184),MIN(DATE(2028,5,0),IF(Mitarbeiter!$D184="",DATE(2028,5,0),Mitarbeiter!$D184),TODAY()),Einstellungen!$F$13:$F$67)))*N(Mitarbeiter!$E184)/IF(Einstellungen!$C$11="7 Tage",7,5),N('Ist-Stunden'!AG184)),MAX(IF(Einstellungen!$C$11="7 Tage",MAX(0,(MIN(DATE(2028,5,0),IF(Mitarbeiter!$D184="",DATE(2028,5,0),Mitarbeiter!$D184),TODAY()))-(MAX(DATE(2028,4,1),Mitarbeiter!$C184))+1),MAX(0,NETWORKDAYS(MAX(DATE(2028,4,1),Mitarbeiter!$C184),MIN(DATE(2028,5,0),IF(Mitarbeiter!$D184="",DATE(2028,5,0),Mitarbeiter!$D184),TODAY()),Einstellungen!$F$13:$F$67)))*N(Mitarbeiter!$E184)/IF(Einstellungen!$C$11="7 Tage",7,5),N('Ist-Stunden'!AG184)+(N(Krankheitstage!BF184)+N(Krankheitstage!BR184))*N($C184))))</f>
        <v/>
      </c>
      <c r="BL184" s="76">
        <f>IF($B184="",0,IF(Einstellungen!$C$10="Ja",MAX(IF(Einstellungen!$C$11="7 Tage",MAX(0,(MIN(DATE(2028,6,0),IF(Mitarbeiter!$D184="",DATE(2028,6,0),Mitarbeiter!$D184),TODAY()))-(MAX(DATE(2028,5,1),Mitarbeiter!$C184))+1),MAX(0,NETWORKDAYS(MAX(DATE(2028,5,1),Mitarbeiter!$C184),MIN(DATE(2028,6,0),IF(Mitarbeiter!$D184="",DATE(2028,6,0),Mitarbeiter!$D184),TODAY()),Einstellungen!$F$13:$F$67)))*N(Mitarbeiter!$E184)/IF(Einstellungen!$C$11="7 Tage",7,5),N('Ist-Stunden'!AH184)),MAX(IF(Einstellungen!$C$11="7 Tage",MAX(0,(MIN(DATE(2028,6,0),IF(Mitarbeiter!$D184="",DATE(2028,6,0),Mitarbeiter!$D184),TODAY()))-(MAX(DATE(2028,5,1),Mitarbeiter!$C184))+1),MAX(0,NETWORKDAYS(MAX(DATE(2028,5,1),Mitarbeiter!$C184),MIN(DATE(2028,6,0),IF(Mitarbeiter!$D184="",DATE(2028,6,0),Mitarbeiter!$D184),TODAY()),Einstellungen!$F$13:$F$67)))*N(Mitarbeiter!$E184)/IF(Einstellungen!$C$11="7 Tage",7,5),N('Ist-Stunden'!AH184)+(N(Krankheitstage!BG184)+N(Krankheitstage!BS184))*N($C184))))</f>
        <v/>
      </c>
      <c r="BM184" s="76">
        <f>IF($B184="",0,IF(Einstellungen!$C$10="Ja",MAX(IF(Einstellungen!$C$11="7 Tage",MAX(0,(MIN(DATE(2028,7,0),IF(Mitarbeiter!$D184="",DATE(2028,7,0),Mitarbeiter!$D184),TODAY()))-(MAX(DATE(2028,6,1),Mitarbeiter!$C184))+1),MAX(0,NETWORKDAYS(MAX(DATE(2028,6,1),Mitarbeiter!$C184),MIN(DATE(2028,7,0),IF(Mitarbeiter!$D184="",DATE(2028,7,0),Mitarbeiter!$D184),TODAY()),Einstellungen!$F$13:$F$67)))*N(Mitarbeiter!$E184)/IF(Einstellungen!$C$11="7 Tage",7,5),N('Ist-Stunden'!AI184)),MAX(IF(Einstellungen!$C$11="7 Tage",MAX(0,(MIN(DATE(2028,7,0),IF(Mitarbeiter!$D184="",DATE(2028,7,0),Mitarbeiter!$D184),TODAY()))-(MAX(DATE(2028,6,1),Mitarbeiter!$C184))+1),MAX(0,NETWORKDAYS(MAX(DATE(2028,6,1),Mitarbeiter!$C184),MIN(DATE(2028,7,0),IF(Mitarbeiter!$D184="",DATE(2028,7,0),Mitarbeiter!$D184),TODAY()),Einstellungen!$F$13:$F$67)))*N(Mitarbeiter!$E184)/IF(Einstellungen!$C$11="7 Tage",7,5),N('Ist-Stunden'!AI184)+(N(Krankheitstage!BH184)+N(Krankheitstage!BT184))*N($C184))))</f>
        <v/>
      </c>
      <c r="BN184" s="76">
        <f>IF($B184="",0,IF(Einstellungen!$C$10="Ja",MAX(IF(Einstellungen!$C$11="7 Tage",MAX(0,(MIN(DATE(2028,8,0),IF(Mitarbeiter!$D184="",DATE(2028,8,0),Mitarbeiter!$D184),TODAY()))-(MAX(DATE(2028,7,1),Mitarbeiter!$C184))+1),MAX(0,NETWORKDAYS(MAX(DATE(2028,7,1),Mitarbeiter!$C184),MIN(DATE(2028,8,0),IF(Mitarbeiter!$D184="",DATE(2028,8,0),Mitarbeiter!$D184),TODAY()),Einstellungen!$F$13:$F$67)))*N(Mitarbeiter!$E184)/IF(Einstellungen!$C$11="7 Tage",7,5),N('Ist-Stunden'!AJ184)),MAX(IF(Einstellungen!$C$11="7 Tage",MAX(0,(MIN(DATE(2028,8,0),IF(Mitarbeiter!$D184="",DATE(2028,8,0),Mitarbeiter!$D184),TODAY()))-(MAX(DATE(2028,7,1),Mitarbeiter!$C184))+1),MAX(0,NETWORKDAYS(MAX(DATE(2028,7,1),Mitarbeiter!$C184),MIN(DATE(2028,8,0),IF(Mitarbeiter!$D184="",DATE(2028,8,0),Mitarbeiter!$D184),TODAY()),Einstellungen!$F$13:$F$67)))*N(Mitarbeiter!$E184)/IF(Einstellungen!$C$11="7 Tage",7,5),N('Ist-Stunden'!AJ184)+(N(Krankheitstage!BI184)+N(Krankheitstage!BU184))*N($C184))))</f>
        <v/>
      </c>
      <c r="BO184" s="76">
        <f>IF($B184="",0,IF(Einstellungen!$C$10="Ja",MAX(IF(Einstellungen!$C$11="7 Tage",MAX(0,(MIN(DATE(2028,9,0),IF(Mitarbeiter!$D184="",DATE(2028,9,0),Mitarbeiter!$D184),TODAY()))-(MAX(DATE(2028,8,1),Mitarbeiter!$C184))+1),MAX(0,NETWORKDAYS(MAX(DATE(2028,8,1),Mitarbeiter!$C184),MIN(DATE(2028,9,0),IF(Mitarbeiter!$D184="",DATE(2028,9,0),Mitarbeiter!$D184),TODAY()),Einstellungen!$F$13:$F$67)))*N(Mitarbeiter!$E184)/IF(Einstellungen!$C$11="7 Tage",7,5),N('Ist-Stunden'!AK184)),MAX(IF(Einstellungen!$C$11="7 Tage",MAX(0,(MIN(DATE(2028,9,0),IF(Mitarbeiter!$D184="",DATE(2028,9,0),Mitarbeiter!$D184),TODAY()))-(MAX(DATE(2028,8,1),Mitarbeiter!$C184))+1),MAX(0,NETWORKDAYS(MAX(DATE(2028,8,1),Mitarbeiter!$C184),MIN(DATE(2028,9,0),IF(Mitarbeiter!$D184="",DATE(2028,9,0),Mitarbeiter!$D184),TODAY()),Einstellungen!$F$13:$F$67)))*N(Mitarbeiter!$E184)/IF(Einstellungen!$C$11="7 Tage",7,5),N('Ist-Stunden'!AK184)+(N(Krankheitstage!BJ184)+N(Krankheitstage!BV184))*N($C184))))</f>
        <v/>
      </c>
      <c r="BP184" s="76">
        <f>IF($B184="",0,IF(Einstellungen!$C$10="Ja",MAX(IF(Einstellungen!$C$11="7 Tage",MAX(0,(MIN(DATE(2028,10,0),IF(Mitarbeiter!$D184="",DATE(2028,10,0),Mitarbeiter!$D184),TODAY()))-(MAX(DATE(2028,9,1),Mitarbeiter!$C184))+1),MAX(0,NETWORKDAYS(MAX(DATE(2028,9,1),Mitarbeiter!$C184),MIN(DATE(2028,10,0),IF(Mitarbeiter!$D184="",DATE(2028,10,0),Mitarbeiter!$D184),TODAY()),Einstellungen!$F$13:$F$67)))*N(Mitarbeiter!$E184)/IF(Einstellungen!$C$11="7 Tage",7,5),N('Ist-Stunden'!AL184)),MAX(IF(Einstellungen!$C$11="7 Tage",MAX(0,(MIN(DATE(2028,10,0),IF(Mitarbeiter!$D184="",DATE(2028,10,0),Mitarbeiter!$D184),TODAY()))-(MAX(DATE(2028,9,1),Mitarbeiter!$C184))+1),MAX(0,NETWORKDAYS(MAX(DATE(2028,9,1),Mitarbeiter!$C184),MIN(DATE(2028,10,0),IF(Mitarbeiter!$D184="",DATE(2028,10,0),Mitarbeiter!$D184),TODAY()),Einstellungen!$F$13:$F$67)))*N(Mitarbeiter!$E184)/IF(Einstellungen!$C$11="7 Tage",7,5),N('Ist-Stunden'!AL184)+(N(Krankheitstage!BK184)+N(Krankheitstage!BW184))*N($C184))))</f>
        <v/>
      </c>
      <c r="BQ184" s="76">
        <f>IF($B184="",0,IF(Einstellungen!$C$10="Ja",MAX(IF(Einstellungen!$C$11="7 Tage",MAX(0,(MIN(DATE(2028,11,0),IF(Mitarbeiter!$D184="",DATE(2028,11,0),Mitarbeiter!$D184),TODAY()))-(MAX(DATE(2028,10,1),Mitarbeiter!$C184))+1),MAX(0,NETWORKDAYS(MAX(DATE(2028,10,1),Mitarbeiter!$C184),MIN(DATE(2028,11,0),IF(Mitarbeiter!$D184="",DATE(2028,11,0),Mitarbeiter!$D184),TODAY()),Einstellungen!$F$13:$F$67)))*N(Mitarbeiter!$E184)/IF(Einstellungen!$C$11="7 Tage",7,5),N('Ist-Stunden'!AM184)),MAX(IF(Einstellungen!$C$11="7 Tage",MAX(0,(MIN(DATE(2028,11,0),IF(Mitarbeiter!$D184="",DATE(2028,11,0),Mitarbeiter!$D184),TODAY()))-(MAX(DATE(2028,10,1),Mitarbeiter!$C184))+1),MAX(0,NETWORKDAYS(MAX(DATE(2028,10,1),Mitarbeiter!$C184),MIN(DATE(2028,11,0),IF(Mitarbeiter!$D184="",DATE(2028,11,0),Mitarbeiter!$D184),TODAY()),Einstellungen!$F$13:$F$67)))*N(Mitarbeiter!$E184)/IF(Einstellungen!$C$11="7 Tage",7,5),N('Ist-Stunden'!AM184)+(N(Krankheitstage!BL184)+N(Krankheitstage!BX184))*N($C184))))</f>
        <v/>
      </c>
      <c r="BR184" s="76">
        <f>IF($B184="",0,IF(Einstellungen!$C$10="Ja",MAX(IF(Einstellungen!$C$11="7 Tage",MAX(0,(MIN(DATE(2028,12,0),IF(Mitarbeiter!$D184="",DATE(2028,12,0),Mitarbeiter!$D184),TODAY()))-(MAX(DATE(2028,11,1),Mitarbeiter!$C184))+1),MAX(0,NETWORKDAYS(MAX(DATE(2028,11,1),Mitarbeiter!$C184),MIN(DATE(2028,12,0),IF(Mitarbeiter!$D184="",DATE(2028,12,0),Mitarbeiter!$D184),TODAY()),Einstellungen!$F$13:$F$67)))*N(Mitarbeiter!$E184)/IF(Einstellungen!$C$11="7 Tage",7,5),N('Ist-Stunden'!AN184)),MAX(IF(Einstellungen!$C$11="7 Tage",MAX(0,(MIN(DATE(2028,12,0),IF(Mitarbeiter!$D184="",DATE(2028,12,0),Mitarbeiter!$D184),TODAY()))-(MAX(DATE(2028,11,1),Mitarbeiter!$C184))+1),MAX(0,NETWORKDAYS(MAX(DATE(2028,11,1),Mitarbeiter!$C184),MIN(DATE(2028,12,0),IF(Mitarbeiter!$D184="",DATE(2028,12,0),Mitarbeiter!$D184),TODAY()),Einstellungen!$F$13:$F$67)))*N(Mitarbeiter!$E184)/IF(Einstellungen!$C$11="7 Tage",7,5),N('Ist-Stunden'!AN184)+(N(Krankheitstage!BM184)+N(Krankheitstage!BY184))*N($C184))))</f>
        <v/>
      </c>
      <c r="BS184" s="76">
        <f>IF($B184="",0,IF(Einstellungen!$C$10="Ja",MAX(IF(Einstellungen!$C$11="7 Tage",MAX(0,(MIN(DATE(2028,13,0),IF(Mitarbeiter!$D184="",DATE(2028,13,0),Mitarbeiter!$D184),TODAY()))-(MAX(DATE(2028,12,1),Mitarbeiter!$C184))+1),MAX(0,NETWORKDAYS(MAX(DATE(2028,12,1),Mitarbeiter!$C184),MIN(DATE(2028,13,0),IF(Mitarbeiter!$D184="",DATE(2028,13,0),Mitarbeiter!$D184),TODAY()),Einstellungen!$F$13:$F$67)))*N(Mitarbeiter!$E184)/IF(Einstellungen!$C$11="7 Tage",7,5),N('Ist-Stunden'!AO184)),MAX(IF(Einstellungen!$C$11="7 Tage",MAX(0,(MIN(DATE(2028,13,0),IF(Mitarbeiter!$D184="",DATE(2028,13,0),Mitarbeiter!$D184),TODAY()))-(MAX(DATE(2028,12,1),Mitarbeiter!$C184))+1),MAX(0,NETWORKDAYS(MAX(DATE(2028,12,1),Mitarbeiter!$C184),MIN(DATE(2028,13,0),IF(Mitarbeiter!$D184="",DATE(2028,13,0),Mitarbeiter!$D184),TODAY()),Einstellungen!$F$13:$F$67)))*N(Mitarbeiter!$E184)/IF(Einstellungen!$C$11="7 Tage",7,5),N('Ist-Stunden'!AO184)+(N(Krankheitstage!BN184)+N(Krankheitstage!BZ184))*N($C184))))</f>
        <v/>
      </c>
      <c r="BT184" s="76">
        <f>IF($B184="",0,IF(Einstellungen!$C$10="Ja",MAX(IF(Einstellungen!$C$11="7 Tage",MAX(0,(MIN(DATE(2029,2,0),IF(Mitarbeiter!$D184="",DATE(2029,2,0),Mitarbeiter!$D184),TODAY()))-(MAX(DATE(2029,1,1),Mitarbeiter!$C184))+1),MAX(0,NETWORKDAYS(MAX(DATE(2029,1,1),Mitarbeiter!$C184),MIN(DATE(2029,2,0),IF(Mitarbeiter!$D184="",DATE(2029,2,0),Mitarbeiter!$D184),TODAY()),Einstellungen!$F$13:$F$67)))*N(Mitarbeiter!$E184)/IF(Einstellungen!$C$11="7 Tage",7,5),N('Ist-Stunden'!AP184)),MAX(IF(Einstellungen!$C$11="7 Tage",MAX(0,(MIN(DATE(2029,2,0),IF(Mitarbeiter!$D184="",DATE(2029,2,0),Mitarbeiter!$D184),TODAY()))-(MAX(DATE(2029,1,1),Mitarbeiter!$C184))+1),MAX(0,NETWORKDAYS(MAX(DATE(2029,1,1),Mitarbeiter!$C184),MIN(DATE(2029,2,0),IF(Mitarbeiter!$D184="",DATE(2029,2,0),Mitarbeiter!$D184),TODAY()),Einstellungen!$F$13:$F$67)))*N(Mitarbeiter!$E184)/IF(Einstellungen!$C$11="7 Tage",7,5),N('Ist-Stunden'!AP184)+(N(Krankheitstage!CA184)+N(Krankheitstage!CM184))*N($C184))))</f>
        <v/>
      </c>
      <c r="BU184" s="76">
        <f>IF($B184="",0,IF(Einstellungen!$C$10="Ja",MAX(IF(Einstellungen!$C$11="7 Tage",MAX(0,(MIN(DATE(2029,3,0),IF(Mitarbeiter!$D184="",DATE(2029,3,0),Mitarbeiter!$D184),TODAY()))-(MAX(DATE(2029,2,1),Mitarbeiter!$C184))+1),MAX(0,NETWORKDAYS(MAX(DATE(2029,2,1),Mitarbeiter!$C184),MIN(DATE(2029,3,0),IF(Mitarbeiter!$D184="",DATE(2029,3,0),Mitarbeiter!$D184),TODAY()),Einstellungen!$F$13:$F$67)))*N(Mitarbeiter!$E184)/IF(Einstellungen!$C$11="7 Tage",7,5),N('Ist-Stunden'!AQ184)),MAX(IF(Einstellungen!$C$11="7 Tage",MAX(0,(MIN(DATE(2029,3,0),IF(Mitarbeiter!$D184="",DATE(2029,3,0),Mitarbeiter!$D184),TODAY()))-(MAX(DATE(2029,2,1),Mitarbeiter!$C184))+1),MAX(0,NETWORKDAYS(MAX(DATE(2029,2,1),Mitarbeiter!$C184),MIN(DATE(2029,3,0),IF(Mitarbeiter!$D184="",DATE(2029,3,0),Mitarbeiter!$D184),TODAY()),Einstellungen!$F$13:$F$67)))*N(Mitarbeiter!$E184)/IF(Einstellungen!$C$11="7 Tage",7,5),N('Ist-Stunden'!AQ184)+(N(Krankheitstage!CB184)+N(Krankheitstage!CN184))*N($C184))))</f>
        <v/>
      </c>
      <c r="BV184" s="76">
        <f>IF($B184="",0,IF(Einstellungen!$C$10="Ja",MAX(IF(Einstellungen!$C$11="7 Tage",MAX(0,(MIN(DATE(2029,4,0),IF(Mitarbeiter!$D184="",DATE(2029,4,0),Mitarbeiter!$D184),TODAY()))-(MAX(DATE(2029,3,1),Mitarbeiter!$C184))+1),MAX(0,NETWORKDAYS(MAX(DATE(2029,3,1),Mitarbeiter!$C184),MIN(DATE(2029,4,0),IF(Mitarbeiter!$D184="",DATE(2029,4,0),Mitarbeiter!$D184),TODAY()),Einstellungen!$F$13:$F$67)))*N(Mitarbeiter!$E184)/IF(Einstellungen!$C$11="7 Tage",7,5),N('Ist-Stunden'!AR184)),MAX(IF(Einstellungen!$C$11="7 Tage",MAX(0,(MIN(DATE(2029,4,0),IF(Mitarbeiter!$D184="",DATE(2029,4,0),Mitarbeiter!$D184),TODAY()))-(MAX(DATE(2029,3,1),Mitarbeiter!$C184))+1),MAX(0,NETWORKDAYS(MAX(DATE(2029,3,1),Mitarbeiter!$C184),MIN(DATE(2029,4,0),IF(Mitarbeiter!$D184="",DATE(2029,4,0),Mitarbeiter!$D184),TODAY()),Einstellungen!$F$13:$F$67)))*N(Mitarbeiter!$E184)/IF(Einstellungen!$C$11="7 Tage",7,5),N('Ist-Stunden'!AR184)+(N(Krankheitstage!CC184)+N(Krankheitstage!CO184))*N($C184))))</f>
        <v/>
      </c>
      <c r="BW184" s="76">
        <f>IF($B184="",0,IF(Einstellungen!$C$10="Ja",MAX(IF(Einstellungen!$C$11="7 Tage",MAX(0,(MIN(DATE(2029,5,0),IF(Mitarbeiter!$D184="",DATE(2029,5,0),Mitarbeiter!$D184),TODAY()))-(MAX(DATE(2029,4,1),Mitarbeiter!$C184))+1),MAX(0,NETWORKDAYS(MAX(DATE(2029,4,1),Mitarbeiter!$C184),MIN(DATE(2029,5,0),IF(Mitarbeiter!$D184="",DATE(2029,5,0),Mitarbeiter!$D184),TODAY()),Einstellungen!$F$13:$F$67)))*N(Mitarbeiter!$E184)/IF(Einstellungen!$C$11="7 Tage",7,5),N('Ist-Stunden'!AS184)),MAX(IF(Einstellungen!$C$11="7 Tage",MAX(0,(MIN(DATE(2029,5,0),IF(Mitarbeiter!$D184="",DATE(2029,5,0),Mitarbeiter!$D184),TODAY()))-(MAX(DATE(2029,4,1),Mitarbeiter!$C184))+1),MAX(0,NETWORKDAYS(MAX(DATE(2029,4,1),Mitarbeiter!$C184),MIN(DATE(2029,5,0),IF(Mitarbeiter!$D184="",DATE(2029,5,0),Mitarbeiter!$D184),TODAY()),Einstellungen!$F$13:$F$67)))*N(Mitarbeiter!$E184)/IF(Einstellungen!$C$11="7 Tage",7,5),N('Ist-Stunden'!AS184)+(N(Krankheitstage!CD184)+N(Krankheitstage!CP184))*N($C184))))</f>
        <v/>
      </c>
      <c r="BX184" s="76">
        <f>IF($B184="",0,IF(Einstellungen!$C$10="Ja",MAX(IF(Einstellungen!$C$11="7 Tage",MAX(0,(MIN(DATE(2029,6,0),IF(Mitarbeiter!$D184="",DATE(2029,6,0),Mitarbeiter!$D184),TODAY()))-(MAX(DATE(2029,5,1),Mitarbeiter!$C184))+1),MAX(0,NETWORKDAYS(MAX(DATE(2029,5,1),Mitarbeiter!$C184),MIN(DATE(2029,6,0),IF(Mitarbeiter!$D184="",DATE(2029,6,0),Mitarbeiter!$D184),TODAY()),Einstellungen!$F$13:$F$67)))*N(Mitarbeiter!$E184)/IF(Einstellungen!$C$11="7 Tage",7,5),N('Ist-Stunden'!AT184)),MAX(IF(Einstellungen!$C$11="7 Tage",MAX(0,(MIN(DATE(2029,6,0),IF(Mitarbeiter!$D184="",DATE(2029,6,0),Mitarbeiter!$D184),TODAY()))-(MAX(DATE(2029,5,1),Mitarbeiter!$C184))+1),MAX(0,NETWORKDAYS(MAX(DATE(2029,5,1),Mitarbeiter!$C184),MIN(DATE(2029,6,0),IF(Mitarbeiter!$D184="",DATE(2029,6,0),Mitarbeiter!$D184),TODAY()),Einstellungen!$F$13:$F$67)))*N(Mitarbeiter!$E184)/IF(Einstellungen!$C$11="7 Tage",7,5),N('Ist-Stunden'!AT184)+(N(Krankheitstage!CE184)+N(Krankheitstage!CQ184))*N($C184))))</f>
        <v/>
      </c>
      <c r="BY184" s="76">
        <f>IF($B184="",0,IF(Einstellungen!$C$10="Ja",MAX(IF(Einstellungen!$C$11="7 Tage",MAX(0,(MIN(DATE(2029,7,0),IF(Mitarbeiter!$D184="",DATE(2029,7,0),Mitarbeiter!$D184),TODAY()))-(MAX(DATE(2029,6,1),Mitarbeiter!$C184))+1),MAX(0,NETWORKDAYS(MAX(DATE(2029,6,1),Mitarbeiter!$C184),MIN(DATE(2029,7,0),IF(Mitarbeiter!$D184="",DATE(2029,7,0),Mitarbeiter!$D184),TODAY()),Einstellungen!$F$13:$F$67)))*N(Mitarbeiter!$E184)/IF(Einstellungen!$C$11="7 Tage",7,5),N('Ist-Stunden'!AU184)),MAX(IF(Einstellungen!$C$11="7 Tage",MAX(0,(MIN(DATE(2029,7,0),IF(Mitarbeiter!$D184="",DATE(2029,7,0),Mitarbeiter!$D184),TODAY()))-(MAX(DATE(2029,6,1),Mitarbeiter!$C184))+1),MAX(0,NETWORKDAYS(MAX(DATE(2029,6,1),Mitarbeiter!$C184),MIN(DATE(2029,7,0),IF(Mitarbeiter!$D184="",DATE(2029,7,0),Mitarbeiter!$D184),TODAY()),Einstellungen!$F$13:$F$67)))*N(Mitarbeiter!$E184)/IF(Einstellungen!$C$11="7 Tage",7,5),N('Ist-Stunden'!AU184)+(N(Krankheitstage!CF184)+N(Krankheitstage!CR184))*N($C184))))</f>
        <v/>
      </c>
      <c r="BZ184" s="76">
        <f>IF($B184="",0,IF(Einstellungen!$C$10="Ja",MAX(IF(Einstellungen!$C$11="7 Tage",MAX(0,(MIN(DATE(2029,8,0),IF(Mitarbeiter!$D184="",DATE(2029,8,0),Mitarbeiter!$D184),TODAY()))-(MAX(DATE(2029,7,1),Mitarbeiter!$C184))+1),MAX(0,NETWORKDAYS(MAX(DATE(2029,7,1),Mitarbeiter!$C184),MIN(DATE(2029,8,0),IF(Mitarbeiter!$D184="",DATE(2029,8,0),Mitarbeiter!$D184),TODAY()),Einstellungen!$F$13:$F$67)))*N(Mitarbeiter!$E184)/IF(Einstellungen!$C$11="7 Tage",7,5),N('Ist-Stunden'!AV184)),MAX(IF(Einstellungen!$C$11="7 Tage",MAX(0,(MIN(DATE(2029,8,0),IF(Mitarbeiter!$D184="",DATE(2029,8,0),Mitarbeiter!$D184),TODAY()))-(MAX(DATE(2029,7,1),Mitarbeiter!$C184))+1),MAX(0,NETWORKDAYS(MAX(DATE(2029,7,1),Mitarbeiter!$C184),MIN(DATE(2029,8,0),IF(Mitarbeiter!$D184="",DATE(2029,8,0),Mitarbeiter!$D184),TODAY()),Einstellungen!$F$13:$F$67)))*N(Mitarbeiter!$E184)/IF(Einstellungen!$C$11="7 Tage",7,5),N('Ist-Stunden'!AV184)+(N(Krankheitstage!CG184)+N(Krankheitstage!CS184))*N($C184))))</f>
        <v/>
      </c>
      <c r="CA184" s="76">
        <f>IF($B184="",0,IF(Einstellungen!$C$10="Ja",MAX(IF(Einstellungen!$C$11="7 Tage",MAX(0,(MIN(DATE(2029,9,0),IF(Mitarbeiter!$D184="",DATE(2029,9,0),Mitarbeiter!$D184),TODAY()))-(MAX(DATE(2029,8,1),Mitarbeiter!$C184))+1),MAX(0,NETWORKDAYS(MAX(DATE(2029,8,1),Mitarbeiter!$C184),MIN(DATE(2029,9,0),IF(Mitarbeiter!$D184="",DATE(2029,9,0),Mitarbeiter!$D184),TODAY()),Einstellungen!$F$13:$F$67)))*N(Mitarbeiter!$E184)/IF(Einstellungen!$C$11="7 Tage",7,5),N('Ist-Stunden'!AW184)),MAX(IF(Einstellungen!$C$11="7 Tage",MAX(0,(MIN(DATE(2029,9,0),IF(Mitarbeiter!$D184="",DATE(2029,9,0),Mitarbeiter!$D184),TODAY()))-(MAX(DATE(2029,8,1),Mitarbeiter!$C184))+1),MAX(0,NETWORKDAYS(MAX(DATE(2029,8,1),Mitarbeiter!$C184),MIN(DATE(2029,9,0),IF(Mitarbeiter!$D184="",DATE(2029,9,0),Mitarbeiter!$D184),TODAY()),Einstellungen!$F$13:$F$67)))*N(Mitarbeiter!$E184)/IF(Einstellungen!$C$11="7 Tage",7,5),N('Ist-Stunden'!AW184)+(N(Krankheitstage!CH184)+N(Krankheitstage!CT184))*N($C184))))</f>
        <v/>
      </c>
      <c r="CB184" s="76">
        <f>IF($B184="",0,IF(Einstellungen!$C$10="Ja",MAX(IF(Einstellungen!$C$11="7 Tage",MAX(0,(MIN(DATE(2029,10,0),IF(Mitarbeiter!$D184="",DATE(2029,10,0),Mitarbeiter!$D184),TODAY()))-(MAX(DATE(2029,9,1),Mitarbeiter!$C184))+1),MAX(0,NETWORKDAYS(MAX(DATE(2029,9,1),Mitarbeiter!$C184),MIN(DATE(2029,10,0),IF(Mitarbeiter!$D184="",DATE(2029,10,0),Mitarbeiter!$D184),TODAY()),Einstellungen!$F$13:$F$67)))*N(Mitarbeiter!$E184)/IF(Einstellungen!$C$11="7 Tage",7,5),N('Ist-Stunden'!AX184)),MAX(IF(Einstellungen!$C$11="7 Tage",MAX(0,(MIN(DATE(2029,10,0),IF(Mitarbeiter!$D184="",DATE(2029,10,0),Mitarbeiter!$D184),TODAY()))-(MAX(DATE(2029,9,1),Mitarbeiter!$C184))+1),MAX(0,NETWORKDAYS(MAX(DATE(2029,9,1),Mitarbeiter!$C184),MIN(DATE(2029,10,0),IF(Mitarbeiter!$D184="",DATE(2029,10,0),Mitarbeiter!$D184),TODAY()),Einstellungen!$F$13:$F$67)))*N(Mitarbeiter!$E184)/IF(Einstellungen!$C$11="7 Tage",7,5),N('Ist-Stunden'!AX184)+(N(Krankheitstage!CI184)+N(Krankheitstage!CU184))*N($C184))))</f>
        <v/>
      </c>
      <c r="CC184" s="76">
        <f>IF($B184="",0,IF(Einstellungen!$C$10="Ja",MAX(IF(Einstellungen!$C$11="7 Tage",MAX(0,(MIN(DATE(2029,11,0),IF(Mitarbeiter!$D184="",DATE(2029,11,0),Mitarbeiter!$D184),TODAY()))-(MAX(DATE(2029,10,1),Mitarbeiter!$C184))+1),MAX(0,NETWORKDAYS(MAX(DATE(2029,10,1),Mitarbeiter!$C184),MIN(DATE(2029,11,0),IF(Mitarbeiter!$D184="",DATE(2029,11,0),Mitarbeiter!$D184),TODAY()),Einstellungen!$F$13:$F$67)))*N(Mitarbeiter!$E184)/IF(Einstellungen!$C$11="7 Tage",7,5),N('Ist-Stunden'!AY184)),MAX(IF(Einstellungen!$C$11="7 Tage",MAX(0,(MIN(DATE(2029,11,0),IF(Mitarbeiter!$D184="",DATE(2029,11,0),Mitarbeiter!$D184),TODAY()))-(MAX(DATE(2029,10,1),Mitarbeiter!$C184))+1),MAX(0,NETWORKDAYS(MAX(DATE(2029,10,1),Mitarbeiter!$C184),MIN(DATE(2029,11,0),IF(Mitarbeiter!$D184="",DATE(2029,11,0),Mitarbeiter!$D184),TODAY()),Einstellungen!$F$13:$F$67)))*N(Mitarbeiter!$E184)/IF(Einstellungen!$C$11="7 Tage",7,5),N('Ist-Stunden'!AY184)+(N(Krankheitstage!CJ184)+N(Krankheitstage!CV184))*N($C184))))</f>
        <v/>
      </c>
      <c r="CD184" s="76">
        <f>IF($B184="",0,IF(Einstellungen!$C$10="Ja",MAX(IF(Einstellungen!$C$11="7 Tage",MAX(0,(MIN(DATE(2029,12,0),IF(Mitarbeiter!$D184="",DATE(2029,12,0),Mitarbeiter!$D184),TODAY()))-(MAX(DATE(2029,11,1),Mitarbeiter!$C184))+1),MAX(0,NETWORKDAYS(MAX(DATE(2029,11,1),Mitarbeiter!$C184),MIN(DATE(2029,12,0),IF(Mitarbeiter!$D184="",DATE(2029,12,0),Mitarbeiter!$D184),TODAY()),Einstellungen!$F$13:$F$67)))*N(Mitarbeiter!$E184)/IF(Einstellungen!$C$11="7 Tage",7,5),N('Ist-Stunden'!AZ184)),MAX(IF(Einstellungen!$C$11="7 Tage",MAX(0,(MIN(DATE(2029,12,0),IF(Mitarbeiter!$D184="",DATE(2029,12,0),Mitarbeiter!$D184),TODAY()))-(MAX(DATE(2029,11,1),Mitarbeiter!$C184))+1),MAX(0,NETWORKDAYS(MAX(DATE(2029,11,1),Mitarbeiter!$C184),MIN(DATE(2029,12,0),IF(Mitarbeiter!$D184="",DATE(2029,12,0),Mitarbeiter!$D184),TODAY()),Einstellungen!$F$13:$F$67)))*N(Mitarbeiter!$E184)/IF(Einstellungen!$C$11="7 Tage",7,5),N('Ist-Stunden'!AZ184)+(N(Krankheitstage!CK184)+N(Krankheitstage!CW184))*N($C184))))</f>
        <v/>
      </c>
      <c r="CE184" s="76">
        <f>IF($B184="",0,IF(Einstellungen!$C$10="Ja",MAX(IF(Einstellungen!$C$11="7 Tage",MAX(0,(MIN(DATE(2029,13,0),IF(Mitarbeiter!$D184="",DATE(2029,13,0),Mitarbeiter!$D184),TODAY()))-(MAX(DATE(2029,12,1),Mitarbeiter!$C184))+1),MAX(0,NETWORKDAYS(MAX(DATE(2029,12,1),Mitarbeiter!$C184),MIN(DATE(2029,13,0),IF(Mitarbeiter!$D184="",DATE(2029,13,0),Mitarbeiter!$D184),TODAY()),Einstellungen!$F$13:$F$67)))*N(Mitarbeiter!$E184)/IF(Einstellungen!$C$11="7 Tage",7,5),N('Ist-Stunden'!BA184)),MAX(IF(Einstellungen!$C$11="7 Tage",MAX(0,(MIN(DATE(2029,13,0),IF(Mitarbeiter!$D184="",DATE(2029,13,0),Mitarbeiter!$D184),TODAY()))-(MAX(DATE(2029,12,1),Mitarbeiter!$C184))+1),MAX(0,NETWORKDAYS(MAX(DATE(2029,12,1),Mitarbeiter!$C184),MIN(DATE(2029,13,0),IF(Mitarbeiter!$D184="",DATE(2029,13,0),Mitarbeiter!$D184),TODAY()),Einstellungen!$F$13:$F$67)))*N(Mitarbeiter!$E184)/IF(Einstellungen!$C$11="7 Tage",7,5),N('Ist-Stunden'!BA184)+(N(Krankheitstage!CL184)+N(Krankheitstage!CX184))*N($C184))))</f>
        <v/>
      </c>
      <c r="CF184" s="76">
        <f>IF($B184="",0,IF(Einstellungen!$C$10="Ja",MAX(IF(Einstellungen!$C$11="7 Tage",MAX(0,(MIN(DATE(2030,2,0),IF(Mitarbeiter!$D184="",DATE(2030,2,0),Mitarbeiter!$D184),TODAY()))-(MAX(DATE(2030,1,1),Mitarbeiter!$C184))+1),MAX(0,NETWORKDAYS(MAX(DATE(2030,1,1),Mitarbeiter!$C184),MIN(DATE(2030,2,0),IF(Mitarbeiter!$D184="",DATE(2030,2,0),Mitarbeiter!$D184),TODAY()),Einstellungen!$F$13:$F$67)))*N(Mitarbeiter!$E184)/IF(Einstellungen!$C$11="7 Tage",7,5),N('Ist-Stunden'!BB184)),MAX(IF(Einstellungen!$C$11="7 Tage",MAX(0,(MIN(DATE(2030,2,0),IF(Mitarbeiter!$D184="",DATE(2030,2,0),Mitarbeiter!$D184),TODAY()))-(MAX(DATE(2030,1,1),Mitarbeiter!$C184))+1),MAX(0,NETWORKDAYS(MAX(DATE(2030,1,1),Mitarbeiter!$C184),MIN(DATE(2030,2,0),IF(Mitarbeiter!$D184="",DATE(2030,2,0),Mitarbeiter!$D184),TODAY()),Einstellungen!$F$13:$F$67)))*N(Mitarbeiter!$E184)/IF(Einstellungen!$C$11="7 Tage",7,5),N('Ist-Stunden'!BB184)+(N(Krankheitstage!CY184)+N(Krankheitstage!DK184))*N($C184))))</f>
        <v/>
      </c>
      <c r="CG184" s="76">
        <f>IF($B184="",0,IF(Einstellungen!$C$10="Ja",MAX(IF(Einstellungen!$C$11="7 Tage",MAX(0,(MIN(DATE(2030,3,0),IF(Mitarbeiter!$D184="",DATE(2030,3,0),Mitarbeiter!$D184),TODAY()))-(MAX(DATE(2030,2,1),Mitarbeiter!$C184))+1),MAX(0,NETWORKDAYS(MAX(DATE(2030,2,1),Mitarbeiter!$C184),MIN(DATE(2030,3,0),IF(Mitarbeiter!$D184="",DATE(2030,3,0),Mitarbeiter!$D184),TODAY()),Einstellungen!$F$13:$F$67)))*N(Mitarbeiter!$E184)/IF(Einstellungen!$C$11="7 Tage",7,5),N('Ist-Stunden'!BC184)),MAX(IF(Einstellungen!$C$11="7 Tage",MAX(0,(MIN(DATE(2030,3,0),IF(Mitarbeiter!$D184="",DATE(2030,3,0),Mitarbeiter!$D184),TODAY()))-(MAX(DATE(2030,2,1),Mitarbeiter!$C184))+1),MAX(0,NETWORKDAYS(MAX(DATE(2030,2,1),Mitarbeiter!$C184),MIN(DATE(2030,3,0),IF(Mitarbeiter!$D184="",DATE(2030,3,0),Mitarbeiter!$D184),TODAY()),Einstellungen!$F$13:$F$67)))*N(Mitarbeiter!$E184)/IF(Einstellungen!$C$11="7 Tage",7,5),N('Ist-Stunden'!BC184)+(N(Krankheitstage!CZ184)+N(Krankheitstage!DL184))*N($C184))))</f>
        <v/>
      </c>
      <c r="CH184" s="76">
        <f>IF($B184="",0,IF(Einstellungen!$C$10="Ja",MAX(IF(Einstellungen!$C$11="7 Tage",MAX(0,(MIN(DATE(2030,4,0),IF(Mitarbeiter!$D184="",DATE(2030,4,0),Mitarbeiter!$D184),TODAY()))-(MAX(DATE(2030,3,1),Mitarbeiter!$C184))+1),MAX(0,NETWORKDAYS(MAX(DATE(2030,3,1),Mitarbeiter!$C184),MIN(DATE(2030,4,0),IF(Mitarbeiter!$D184="",DATE(2030,4,0),Mitarbeiter!$D184),TODAY()),Einstellungen!$F$13:$F$67)))*N(Mitarbeiter!$E184)/IF(Einstellungen!$C$11="7 Tage",7,5),N('Ist-Stunden'!BD184)),MAX(IF(Einstellungen!$C$11="7 Tage",MAX(0,(MIN(DATE(2030,4,0),IF(Mitarbeiter!$D184="",DATE(2030,4,0),Mitarbeiter!$D184),TODAY()))-(MAX(DATE(2030,3,1),Mitarbeiter!$C184))+1),MAX(0,NETWORKDAYS(MAX(DATE(2030,3,1),Mitarbeiter!$C184),MIN(DATE(2030,4,0),IF(Mitarbeiter!$D184="",DATE(2030,4,0),Mitarbeiter!$D184),TODAY()),Einstellungen!$F$13:$F$67)))*N(Mitarbeiter!$E184)/IF(Einstellungen!$C$11="7 Tage",7,5),N('Ist-Stunden'!BD184)+(N(Krankheitstage!DA184)+N(Krankheitstage!DM184))*N($C184))))</f>
        <v/>
      </c>
      <c r="CI184" s="76">
        <f>IF($B184="",0,IF(Einstellungen!$C$10="Ja",MAX(IF(Einstellungen!$C$11="7 Tage",MAX(0,(MIN(DATE(2030,5,0),IF(Mitarbeiter!$D184="",DATE(2030,5,0),Mitarbeiter!$D184),TODAY()))-(MAX(DATE(2030,4,1),Mitarbeiter!$C184))+1),MAX(0,NETWORKDAYS(MAX(DATE(2030,4,1),Mitarbeiter!$C184),MIN(DATE(2030,5,0),IF(Mitarbeiter!$D184="",DATE(2030,5,0),Mitarbeiter!$D184),TODAY()),Einstellungen!$F$13:$F$67)))*N(Mitarbeiter!$E184)/IF(Einstellungen!$C$11="7 Tage",7,5),N('Ist-Stunden'!BE184)),MAX(IF(Einstellungen!$C$11="7 Tage",MAX(0,(MIN(DATE(2030,5,0),IF(Mitarbeiter!$D184="",DATE(2030,5,0),Mitarbeiter!$D184),TODAY()))-(MAX(DATE(2030,4,1),Mitarbeiter!$C184))+1),MAX(0,NETWORKDAYS(MAX(DATE(2030,4,1),Mitarbeiter!$C184),MIN(DATE(2030,5,0),IF(Mitarbeiter!$D184="",DATE(2030,5,0),Mitarbeiter!$D184),TODAY()),Einstellungen!$F$13:$F$67)))*N(Mitarbeiter!$E184)/IF(Einstellungen!$C$11="7 Tage",7,5),N('Ist-Stunden'!BE184)+(N(Krankheitstage!DB184)+N(Krankheitstage!DN184))*N($C184))))</f>
        <v/>
      </c>
      <c r="CJ184" s="76">
        <f>IF($B184="",0,IF(Einstellungen!$C$10="Ja",MAX(IF(Einstellungen!$C$11="7 Tage",MAX(0,(MIN(DATE(2030,6,0),IF(Mitarbeiter!$D184="",DATE(2030,6,0),Mitarbeiter!$D184),TODAY()))-(MAX(DATE(2030,5,1),Mitarbeiter!$C184))+1),MAX(0,NETWORKDAYS(MAX(DATE(2030,5,1),Mitarbeiter!$C184),MIN(DATE(2030,6,0),IF(Mitarbeiter!$D184="",DATE(2030,6,0),Mitarbeiter!$D184),TODAY()),Einstellungen!$F$13:$F$67)))*N(Mitarbeiter!$E184)/IF(Einstellungen!$C$11="7 Tage",7,5),N('Ist-Stunden'!BF184)),MAX(IF(Einstellungen!$C$11="7 Tage",MAX(0,(MIN(DATE(2030,6,0),IF(Mitarbeiter!$D184="",DATE(2030,6,0),Mitarbeiter!$D184),TODAY()))-(MAX(DATE(2030,5,1),Mitarbeiter!$C184))+1),MAX(0,NETWORKDAYS(MAX(DATE(2030,5,1),Mitarbeiter!$C184),MIN(DATE(2030,6,0),IF(Mitarbeiter!$D184="",DATE(2030,6,0),Mitarbeiter!$D184),TODAY()),Einstellungen!$F$13:$F$67)))*N(Mitarbeiter!$E184)/IF(Einstellungen!$C$11="7 Tage",7,5),N('Ist-Stunden'!BF184)+(N(Krankheitstage!DC184)+N(Krankheitstage!DO184))*N($C184))))</f>
        <v/>
      </c>
      <c r="CK184" s="76">
        <f>IF($B184="",0,IF(Einstellungen!$C$10="Ja",MAX(IF(Einstellungen!$C$11="7 Tage",MAX(0,(MIN(DATE(2030,7,0),IF(Mitarbeiter!$D184="",DATE(2030,7,0),Mitarbeiter!$D184),TODAY()))-(MAX(DATE(2030,6,1),Mitarbeiter!$C184))+1),MAX(0,NETWORKDAYS(MAX(DATE(2030,6,1),Mitarbeiter!$C184),MIN(DATE(2030,7,0),IF(Mitarbeiter!$D184="",DATE(2030,7,0),Mitarbeiter!$D184),TODAY()),Einstellungen!$F$13:$F$67)))*N(Mitarbeiter!$E184)/IF(Einstellungen!$C$11="7 Tage",7,5),N('Ist-Stunden'!BG184)),MAX(IF(Einstellungen!$C$11="7 Tage",MAX(0,(MIN(DATE(2030,7,0),IF(Mitarbeiter!$D184="",DATE(2030,7,0),Mitarbeiter!$D184),TODAY()))-(MAX(DATE(2030,6,1),Mitarbeiter!$C184))+1),MAX(0,NETWORKDAYS(MAX(DATE(2030,6,1),Mitarbeiter!$C184),MIN(DATE(2030,7,0),IF(Mitarbeiter!$D184="",DATE(2030,7,0),Mitarbeiter!$D184),TODAY()),Einstellungen!$F$13:$F$67)))*N(Mitarbeiter!$E184)/IF(Einstellungen!$C$11="7 Tage",7,5),N('Ist-Stunden'!BG184)+(N(Krankheitstage!DD184)+N(Krankheitstage!DP184))*N($C184))))</f>
        <v/>
      </c>
      <c r="CL184" s="76">
        <f>IF($B184="",0,IF(Einstellungen!$C$10="Ja",MAX(IF(Einstellungen!$C$11="7 Tage",MAX(0,(MIN(DATE(2030,8,0),IF(Mitarbeiter!$D184="",DATE(2030,8,0),Mitarbeiter!$D184),TODAY()))-(MAX(DATE(2030,7,1),Mitarbeiter!$C184))+1),MAX(0,NETWORKDAYS(MAX(DATE(2030,7,1),Mitarbeiter!$C184),MIN(DATE(2030,8,0),IF(Mitarbeiter!$D184="",DATE(2030,8,0),Mitarbeiter!$D184),TODAY()),Einstellungen!$F$13:$F$67)))*N(Mitarbeiter!$E184)/IF(Einstellungen!$C$11="7 Tage",7,5),N('Ist-Stunden'!BH184)),MAX(IF(Einstellungen!$C$11="7 Tage",MAX(0,(MIN(DATE(2030,8,0),IF(Mitarbeiter!$D184="",DATE(2030,8,0),Mitarbeiter!$D184),TODAY()))-(MAX(DATE(2030,7,1),Mitarbeiter!$C184))+1),MAX(0,NETWORKDAYS(MAX(DATE(2030,7,1),Mitarbeiter!$C184),MIN(DATE(2030,8,0),IF(Mitarbeiter!$D184="",DATE(2030,8,0),Mitarbeiter!$D184),TODAY()),Einstellungen!$F$13:$F$67)))*N(Mitarbeiter!$E184)/IF(Einstellungen!$C$11="7 Tage",7,5),N('Ist-Stunden'!BH184)+(N(Krankheitstage!DE184)+N(Krankheitstage!DQ184))*N($C184))))</f>
        <v/>
      </c>
      <c r="CM184" s="76">
        <f>IF($B184="",0,IF(Einstellungen!$C$10="Ja",MAX(IF(Einstellungen!$C$11="7 Tage",MAX(0,(MIN(DATE(2030,9,0),IF(Mitarbeiter!$D184="",DATE(2030,9,0),Mitarbeiter!$D184),TODAY()))-(MAX(DATE(2030,8,1),Mitarbeiter!$C184))+1),MAX(0,NETWORKDAYS(MAX(DATE(2030,8,1),Mitarbeiter!$C184),MIN(DATE(2030,9,0),IF(Mitarbeiter!$D184="",DATE(2030,9,0),Mitarbeiter!$D184),TODAY()),Einstellungen!$F$13:$F$67)))*N(Mitarbeiter!$E184)/IF(Einstellungen!$C$11="7 Tage",7,5),N('Ist-Stunden'!BI184)),MAX(IF(Einstellungen!$C$11="7 Tage",MAX(0,(MIN(DATE(2030,9,0),IF(Mitarbeiter!$D184="",DATE(2030,9,0),Mitarbeiter!$D184),TODAY()))-(MAX(DATE(2030,8,1),Mitarbeiter!$C184))+1),MAX(0,NETWORKDAYS(MAX(DATE(2030,8,1),Mitarbeiter!$C184),MIN(DATE(2030,9,0),IF(Mitarbeiter!$D184="",DATE(2030,9,0),Mitarbeiter!$D184),TODAY()),Einstellungen!$F$13:$F$67)))*N(Mitarbeiter!$E184)/IF(Einstellungen!$C$11="7 Tage",7,5),N('Ist-Stunden'!BI184)+(N(Krankheitstage!DF184)+N(Krankheitstage!DR184))*N($C184))))</f>
        <v/>
      </c>
      <c r="CN184" s="76">
        <f>IF($B184="",0,IF(Einstellungen!$C$10="Ja",MAX(IF(Einstellungen!$C$11="7 Tage",MAX(0,(MIN(DATE(2030,10,0),IF(Mitarbeiter!$D184="",DATE(2030,10,0),Mitarbeiter!$D184),TODAY()))-(MAX(DATE(2030,9,1),Mitarbeiter!$C184))+1),MAX(0,NETWORKDAYS(MAX(DATE(2030,9,1),Mitarbeiter!$C184),MIN(DATE(2030,10,0),IF(Mitarbeiter!$D184="",DATE(2030,10,0),Mitarbeiter!$D184),TODAY()),Einstellungen!$F$13:$F$67)))*N(Mitarbeiter!$E184)/IF(Einstellungen!$C$11="7 Tage",7,5),N('Ist-Stunden'!BJ184)),MAX(IF(Einstellungen!$C$11="7 Tage",MAX(0,(MIN(DATE(2030,10,0),IF(Mitarbeiter!$D184="",DATE(2030,10,0),Mitarbeiter!$D184),TODAY()))-(MAX(DATE(2030,9,1),Mitarbeiter!$C184))+1),MAX(0,NETWORKDAYS(MAX(DATE(2030,9,1),Mitarbeiter!$C184),MIN(DATE(2030,10,0),IF(Mitarbeiter!$D184="",DATE(2030,10,0),Mitarbeiter!$D184),TODAY()),Einstellungen!$F$13:$F$67)))*N(Mitarbeiter!$E184)/IF(Einstellungen!$C$11="7 Tage",7,5),N('Ist-Stunden'!BJ184)+(N(Krankheitstage!DG184)+N(Krankheitstage!DS184))*N($C184))))</f>
        <v/>
      </c>
      <c r="CO184" s="76">
        <f>IF($B184="",0,IF(Einstellungen!$C$10="Ja",MAX(IF(Einstellungen!$C$11="7 Tage",MAX(0,(MIN(DATE(2030,11,0),IF(Mitarbeiter!$D184="",DATE(2030,11,0),Mitarbeiter!$D184),TODAY()))-(MAX(DATE(2030,10,1),Mitarbeiter!$C184))+1),MAX(0,NETWORKDAYS(MAX(DATE(2030,10,1),Mitarbeiter!$C184),MIN(DATE(2030,11,0),IF(Mitarbeiter!$D184="",DATE(2030,11,0),Mitarbeiter!$D184),TODAY()),Einstellungen!$F$13:$F$67)))*N(Mitarbeiter!$E184)/IF(Einstellungen!$C$11="7 Tage",7,5),N('Ist-Stunden'!BK184)),MAX(IF(Einstellungen!$C$11="7 Tage",MAX(0,(MIN(DATE(2030,11,0),IF(Mitarbeiter!$D184="",DATE(2030,11,0),Mitarbeiter!$D184),TODAY()))-(MAX(DATE(2030,10,1),Mitarbeiter!$C184))+1),MAX(0,NETWORKDAYS(MAX(DATE(2030,10,1),Mitarbeiter!$C184),MIN(DATE(2030,11,0),IF(Mitarbeiter!$D184="",DATE(2030,11,0),Mitarbeiter!$D184),TODAY()),Einstellungen!$F$13:$F$67)))*N(Mitarbeiter!$E184)/IF(Einstellungen!$C$11="7 Tage",7,5),N('Ist-Stunden'!BK184)+(N(Krankheitstage!DH184)+N(Krankheitstage!DT184))*N($C184))))</f>
        <v/>
      </c>
      <c r="CP184" s="76">
        <f>IF($B184="",0,IF(Einstellungen!$C$10="Ja",MAX(IF(Einstellungen!$C$11="7 Tage",MAX(0,(MIN(DATE(2030,12,0),IF(Mitarbeiter!$D184="",DATE(2030,12,0),Mitarbeiter!$D184),TODAY()))-(MAX(DATE(2030,11,1),Mitarbeiter!$C184))+1),MAX(0,NETWORKDAYS(MAX(DATE(2030,11,1),Mitarbeiter!$C184),MIN(DATE(2030,12,0),IF(Mitarbeiter!$D184="",DATE(2030,12,0),Mitarbeiter!$D184),TODAY()),Einstellungen!$F$13:$F$67)))*N(Mitarbeiter!$E184)/IF(Einstellungen!$C$11="7 Tage",7,5),N('Ist-Stunden'!BL184)),MAX(IF(Einstellungen!$C$11="7 Tage",MAX(0,(MIN(DATE(2030,12,0),IF(Mitarbeiter!$D184="",DATE(2030,12,0),Mitarbeiter!$D184),TODAY()))-(MAX(DATE(2030,11,1),Mitarbeiter!$C184))+1),MAX(0,NETWORKDAYS(MAX(DATE(2030,11,1),Mitarbeiter!$C184),MIN(DATE(2030,12,0),IF(Mitarbeiter!$D184="",DATE(2030,12,0),Mitarbeiter!$D184),TODAY()),Einstellungen!$F$13:$F$67)))*N(Mitarbeiter!$E184)/IF(Einstellungen!$C$11="7 Tage",7,5),N('Ist-Stunden'!BL184)+(N(Krankheitstage!DI184)+N(Krankheitstage!DU184))*N($C184))))</f>
        <v/>
      </c>
      <c r="CQ184" s="76">
        <f>IF($B184="",0,IF(Einstellungen!$C$10="Ja",MAX(IF(Einstellungen!$C$11="7 Tage",MAX(0,(MIN(DATE(2030,13,0),IF(Mitarbeiter!$D184="",DATE(2030,13,0),Mitarbeiter!$D184),TODAY()))-(MAX(DATE(2030,12,1),Mitarbeiter!$C184))+1),MAX(0,NETWORKDAYS(MAX(DATE(2030,12,1),Mitarbeiter!$C184),MIN(DATE(2030,13,0),IF(Mitarbeiter!$D184="",DATE(2030,13,0),Mitarbeiter!$D184),TODAY()),Einstellungen!$F$13:$F$67)))*N(Mitarbeiter!$E184)/IF(Einstellungen!$C$11="7 Tage",7,5),N('Ist-Stunden'!BM184)),MAX(IF(Einstellungen!$C$11="7 Tage",MAX(0,(MIN(DATE(2030,13,0),IF(Mitarbeiter!$D184="",DATE(2030,13,0),Mitarbeiter!$D184),TODAY()))-(MAX(DATE(2030,12,1),Mitarbeiter!$C184))+1),MAX(0,NETWORKDAYS(MAX(DATE(2030,12,1),Mitarbeiter!$C184),MIN(DATE(2030,13,0),IF(Mitarbeiter!$D184="",DATE(2030,13,0),Mitarbeiter!$D184),TODAY()),Einstellungen!$F$13:$F$67)))*N(Mitarbeiter!$E184)/IF(Einstellungen!$C$11="7 Tage",7,5),N('Ist-Stunden'!BM184)+(N(Krankheitstage!DJ184)+N(Krankheitstage!DV184))*N($C184))))</f>
        <v/>
      </c>
    </row>
    <row r="185">
      <c r="A185" s="73">
        <f>IF(Mitarbeiter!B185="","",Mitarbeiter!A185)</f>
        <v/>
      </c>
      <c r="B185" s="6">
        <f>IF(Mitarbeiter!B185="","",Mitarbeiter!B185)</f>
        <v/>
      </c>
      <c r="C185" s="74">
        <f>IF(Mitarbeiter!B185="","",Mitarbeiter!F185)</f>
        <v/>
      </c>
      <c r="D185" s="75">
        <f>N(INDEX(Krankheitstage!$G185:$DV185,1,(Einstellungen!$C$3-2026)*24+1))</f>
        <v/>
      </c>
      <c r="E185" s="75">
        <f>N(INDEX(Krankheitstage!$G185:$DV185,1,(Einstellungen!$C$3-2026)*24+2))</f>
        <v/>
      </c>
      <c r="F185" s="75">
        <f>N(INDEX(Krankheitstage!$G185:$DV185,1,(Einstellungen!$C$3-2026)*24+3))</f>
        <v/>
      </c>
      <c r="G185" s="75">
        <f>N(INDEX(Krankheitstage!$G185:$DV185,1,(Einstellungen!$C$3-2026)*24+4))</f>
        <v/>
      </c>
      <c r="H185" s="75">
        <f>N(INDEX(Krankheitstage!$G185:$DV185,1,(Einstellungen!$C$3-2026)*24+5))</f>
        <v/>
      </c>
      <c r="I185" s="75">
        <f>N(INDEX(Krankheitstage!$G185:$DV185,1,(Einstellungen!$C$3-2026)*24+6))</f>
        <v/>
      </c>
      <c r="J185" s="75">
        <f>N(INDEX(Krankheitstage!$G185:$DV185,1,(Einstellungen!$C$3-2026)*24+7))</f>
        <v/>
      </c>
      <c r="K185" s="75">
        <f>N(INDEX(Krankheitstage!$G185:$DV185,1,(Einstellungen!$C$3-2026)*24+8))</f>
        <v/>
      </c>
      <c r="L185" s="75">
        <f>N(INDEX(Krankheitstage!$G185:$DV185,1,(Einstellungen!$C$3-2026)*24+9))</f>
        <v/>
      </c>
      <c r="M185" s="75">
        <f>N(INDEX(Krankheitstage!$G185:$DV185,1,(Einstellungen!$C$3-2026)*24+10))</f>
        <v/>
      </c>
      <c r="N185" s="75">
        <f>N(INDEX(Krankheitstage!$G185:$DV185,1,(Einstellungen!$C$3-2026)*24+11))</f>
        <v/>
      </c>
      <c r="O185" s="75">
        <f>N(INDEX(Krankheitstage!$G185:$DV185,1,(Einstellungen!$C$3-2026)*24+12))</f>
        <v/>
      </c>
      <c r="P185" s="75">
        <f>IF($B185="","",SUM(D185:O185))</f>
        <v/>
      </c>
      <c r="Q185" s="75">
        <f>N(INDEX(Krankheitstage!$G185:$DV185,1,(Einstellungen!$C$3-2026)*24+13))</f>
        <v/>
      </c>
      <c r="R185" s="75">
        <f>N(INDEX(Krankheitstage!$G185:$DV185,1,(Einstellungen!$C$3-2026)*24+14))</f>
        <v/>
      </c>
      <c r="S185" s="75">
        <f>N(INDEX(Krankheitstage!$G185:$DV185,1,(Einstellungen!$C$3-2026)*24+15))</f>
        <v/>
      </c>
      <c r="T185" s="75">
        <f>N(INDEX(Krankheitstage!$G185:$DV185,1,(Einstellungen!$C$3-2026)*24+16))</f>
        <v/>
      </c>
      <c r="U185" s="75">
        <f>N(INDEX(Krankheitstage!$G185:$DV185,1,(Einstellungen!$C$3-2026)*24+17))</f>
        <v/>
      </c>
      <c r="V185" s="75">
        <f>N(INDEX(Krankheitstage!$G185:$DV185,1,(Einstellungen!$C$3-2026)*24+18))</f>
        <v/>
      </c>
      <c r="W185" s="75">
        <f>N(INDEX(Krankheitstage!$G185:$DV185,1,(Einstellungen!$C$3-2026)*24+19))</f>
        <v/>
      </c>
      <c r="X185" s="75">
        <f>N(INDEX(Krankheitstage!$G185:$DV185,1,(Einstellungen!$C$3-2026)*24+20))</f>
        <v/>
      </c>
      <c r="Y185" s="75">
        <f>N(INDEX(Krankheitstage!$G185:$DV185,1,(Einstellungen!$C$3-2026)*24+21))</f>
        <v/>
      </c>
      <c r="Z185" s="75">
        <f>N(INDEX(Krankheitstage!$G185:$DV185,1,(Einstellungen!$C$3-2026)*24+22))</f>
        <v/>
      </c>
      <c r="AA185" s="75">
        <f>N(INDEX(Krankheitstage!$G185:$DV185,1,(Einstellungen!$C$3-2026)*24+23))</f>
        <v/>
      </c>
      <c r="AB185" s="75">
        <f>N(INDEX(Krankheitstage!$G185:$DV185,1,(Einstellungen!$C$3-2026)*24+24))</f>
        <v/>
      </c>
      <c r="AC185" s="75">
        <f>IF($B185="","",SUM(Q185:AB185))</f>
        <v/>
      </c>
      <c r="AD185" s="75">
        <f>IF($B185="","",SUM(P185,AC185))</f>
        <v/>
      </c>
      <c r="AE185" s="76">
        <f>IF($B185="","",AD185*N(C185))</f>
        <v/>
      </c>
      <c r="AF185" s="75">
        <f>IF($B185="","",Krankheitstage!E185)</f>
        <v/>
      </c>
      <c r="AG185" s="76">
        <f>IF($B185="","",AF185*N(C185))</f>
        <v/>
      </c>
      <c r="AH185" s="76">
        <f>IF($B185="","",INDEX($AJ185:$CQ185,1,(Einstellungen!$C$3-2026)*12+1)+INDEX($AJ185:$CQ185,1,(Einstellungen!$C$3-2026)*12+2)+INDEX($AJ185:$CQ185,1,(Einstellungen!$C$3-2026)*12+3)+INDEX($AJ185:$CQ185,1,(Einstellungen!$C$3-2026)*12+4)+INDEX($AJ185:$CQ185,1,(Einstellungen!$C$3-2026)*12+5)+INDEX($AJ185:$CQ185,1,(Einstellungen!$C$3-2026)*12+6)+INDEX($AJ185:$CQ185,1,(Einstellungen!$C$3-2026)*12+7)+INDEX($AJ185:$CQ185,1,(Einstellungen!$C$3-2026)*12+8)+INDEX($AJ185:$CQ185,1,(Einstellungen!$C$3-2026)*12+9)+INDEX($AJ185:$CQ185,1,(Einstellungen!$C$3-2026)*12+10)+INDEX($AJ185:$CQ185,1,(Einstellungen!$C$3-2026)*12+11)+INDEX($AJ185:$CQ185,1,(Einstellungen!$C$3-2026)*12+12))</f>
        <v/>
      </c>
      <c r="AI185" s="76">
        <f>IF($B185="","",SUM($AJ185:$CQ185))</f>
        <v/>
      </c>
      <c r="AJ185" s="76">
        <f>IF($B185="",0,IF(Einstellungen!$C$10="Ja",MAX(IF(Einstellungen!$C$11="7 Tage",MAX(0,(MIN(DATE(2026,2,0),IF(Mitarbeiter!$D185="",DATE(2026,2,0),Mitarbeiter!$D185),TODAY()))-(MAX(DATE(2026,1,1),Mitarbeiter!$C185))+1),MAX(0,NETWORKDAYS(MAX(DATE(2026,1,1),Mitarbeiter!$C185),MIN(DATE(2026,2,0),IF(Mitarbeiter!$D185="",DATE(2026,2,0),Mitarbeiter!$D185),TODAY()),Einstellungen!$F$13:$F$67)))*N(Mitarbeiter!$E185)/IF(Einstellungen!$C$11="7 Tage",7,5),N('Ist-Stunden'!F185)),MAX(IF(Einstellungen!$C$11="7 Tage",MAX(0,(MIN(DATE(2026,2,0),IF(Mitarbeiter!$D185="",DATE(2026,2,0),Mitarbeiter!$D185),TODAY()))-(MAX(DATE(2026,1,1),Mitarbeiter!$C185))+1),MAX(0,NETWORKDAYS(MAX(DATE(2026,1,1),Mitarbeiter!$C185),MIN(DATE(2026,2,0),IF(Mitarbeiter!$D185="",DATE(2026,2,0),Mitarbeiter!$D185),TODAY()),Einstellungen!$F$13:$F$67)))*N(Mitarbeiter!$E185)/IF(Einstellungen!$C$11="7 Tage",7,5),N('Ist-Stunden'!F185)+(N(Krankheitstage!G185)+N(Krankheitstage!S185))*N($C185))))</f>
        <v/>
      </c>
      <c r="AK185" s="76">
        <f>IF($B185="",0,IF(Einstellungen!$C$10="Ja",MAX(IF(Einstellungen!$C$11="7 Tage",MAX(0,(MIN(DATE(2026,3,0),IF(Mitarbeiter!$D185="",DATE(2026,3,0),Mitarbeiter!$D185),TODAY()))-(MAX(DATE(2026,2,1),Mitarbeiter!$C185))+1),MAX(0,NETWORKDAYS(MAX(DATE(2026,2,1),Mitarbeiter!$C185),MIN(DATE(2026,3,0),IF(Mitarbeiter!$D185="",DATE(2026,3,0),Mitarbeiter!$D185),TODAY()),Einstellungen!$F$13:$F$67)))*N(Mitarbeiter!$E185)/IF(Einstellungen!$C$11="7 Tage",7,5),N('Ist-Stunden'!G185)),MAX(IF(Einstellungen!$C$11="7 Tage",MAX(0,(MIN(DATE(2026,3,0),IF(Mitarbeiter!$D185="",DATE(2026,3,0),Mitarbeiter!$D185),TODAY()))-(MAX(DATE(2026,2,1),Mitarbeiter!$C185))+1),MAX(0,NETWORKDAYS(MAX(DATE(2026,2,1),Mitarbeiter!$C185),MIN(DATE(2026,3,0),IF(Mitarbeiter!$D185="",DATE(2026,3,0),Mitarbeiter!$D185),TODAY()),Einstellungen!$F$13:$F$67)))*N(Mitarbeiter!$E185)/IF(Einstellungen!$C$11="7 Tage",7,5),N('Ist-Stunden'!G185)+(N(Krankheitstage!H185)+N(Krankheitstage!T185))*N($C185))))</f>
        <v/>
      </c>
      <c r="AL185" s="76">
        <f>IF($B185="",0,IF(Einstellungen!$C$10="Ja",MAX(IF(Einstellungen!$C$11="7 Tage",MAX(0,(MIN(DATE(2026,4,0),IF(Mitarbeiter!$D185="",DATE(2026,4,0),Mitarbeiter!$D185),TODAY()))-(MAX(DATE(2026,3,1),Mitarbeiter!$C185))+1),MAX(0,NETWORKDAYS(MAX(DATE(2026,3,1),Mitarbeiter!$C185),MIN(DATE(2026,4,0),IF(Mitarbeiter!$D185="",DATE(2026,4,0),Mitarbeiter!$D185),TODAY()),Einstellungen!$F$13:$F$67)))*N(Mitarbeiter!$E185)/IF(Einstellungen!$C$11="7 Tage",7,5),N('Ist-Stunden'!H185)),MAX(IF(Einstellungen!$C$11="7 Tage",MAX(0,(MIN(DATE(2026,4,0),IF(Mitarbeiter!$D185="",DATE(2026,4,0),Mitarbeiter!$D185),TODAY()))-(MAX(DATE(2026,3,1),Mitarbeiter!$C185))+1),MAX(0,NETWORKDAYS(MAX(DATE(2026,3,1),Mitarbeiter!$C185),MIN(DATE(2026,4,0),IF(Mitarbeiter!$D185="",DATE(2026,4,0),Mitarbeiter!$D185),TODAY()),Einstellungen!$F$13:$F$67)))*N(Mitarbeiter!$E185)/IF(Einstellungen!$C$11="7 Tage",7,5),N('Ist-Stunden'!H185)+(N(Krankheitstage!I185)+N(Krankheitstage!U185))*N($C185))))</f>
        <v/>
      </c>
      <c r="AM185" s="76">
        <f>IF($B185="",0,IF(Einstellungen!$C$10="Ja",MAX(IF(Einstellungen!$C$11="7 Tage",MAX(0,(MIN(DATE(2026,5,0),IF(Mitarbeiter!$D185="",DATE(2026,5,0),Mitarbeiter!$D185),TODAY()))-(MAX(DATE(2026,4,1),Mitarbeiter!$C185))+1),MAX(0,NETWORKDAYS(MAX(DATE(2026,4,1),Mitarbeiter!$C185),MIN(DATE(2026,5,0),IF(Mitarbeiter!$D185="",DATE(2026,5,0),Mitarbeiter!$D185),TODAY()),Einstellungen!$F$13:$F$67)))*N(Mitarbeiter!$E185)/IF(Einstellungen!$C$11="7 Tage",7,5),N('Ist-Stunden'!I185)),MAX(IF(Einstellungen!$C$11="7 Tage",MAX(0,(MIN(DATE(2026,5,0),IF(Mitarbeiter!$D185="",DATE(2026,5,0),Mitarbeiter!$D185),TODAY()))-(MAX(DATE(2026,4,1),Mitarbeiter!$C185))+1),MAX(0,NETWORKDAYS(MAX(DATE(2026,4,1),Mitarbeiter!$C185),MIN(DATE(2026,5,0),IF(Mitarbeiter!$D185="",DATE(2026,5,0),Mitarbeiter!$D185),TODAY()),Einstellungen!$F$13:$F$67)))*N(Mitarbeiter!$E185)/IF(Einstellungen!$C$11="7 Tage",7,5),N('Ist-Stunden'!I185)+(N(Krankheitstage!J185)+N(Krankheitstage!V185))*N($C185))))</f>
        <v/>
      </c>
      <c r="AN185" s="76">
        <f>IF($B185="",0,IF(Einstellungen!$C$10="Ja",MAX(IF(Einstellungen!$C$11="7 Tage",MAX(0,(MIN(DATE(2026,6,0),IF(Mitarbeiter!$D185="",DATE(2026,6,0),Mitarbeiter!$D185),TODAY()))-(MAX(DATE(2026,5,1),Mitarbeiter!$C185))+1),MAX(0,NETWORKDAYS(MAX(DATE(2026,5,1),Mitarbeiter!$C185),MIN(DATE(2026,6,0),IF(Mitarbeiter!$D185="",DATE(2026,6,0),Mitarbeiter!$D185),TODAY()),Einstellungen!$F$13:$F$67)))*N(Mitarbeiter!$E185)/IF(Einstellungen!$C$11="7 Tage",7,5),N('Ist-Stunden'!J185)),MAX(IF(Einstellungen!$C$11="7 Tage",MAX(0,(MIN(DATE(2026,6,0),IF(Mitarbeiter!$D185="",DATE(2026,6,0),Mitarbeiter!$D185),TODAY()))-(MAX(DATE(2026,5,1),Mitarbeiter!$C185))+1),MAX(0,NETWORKDAYS(MAX(DATE(2026,5,1),Mitarbeiter!$C185),MIN(DATE(2026,6,0),IF(Mitarbeiter!$D185="",DATE(2026,6,0),Mitarbeiter!$D185),TODAY()),Einstellungen!$F$13:$F$67)))*N(Mitarbeiter!$E185)/IF(Einstellungen!$C$11="7 Tage",7,5),N('Ist-Stunden'!J185)+(N(Krankheitstage!K185)+N(Krankheitstage!W185))*N($C185))))</f>
        <v/>
      </c>
      <c r="AO185" s="76">
        <f>IF($B185="",0,IF(Einstellungen!$C$10="Ja",MAX(IF(Einstellungen!$C$11="7 Tage",MAX(0,(MIN(DATE(2026,7,0),IF(Mitarbeiter!$D185="",DATE(2026,7,0),Mitarbeiter!$D185),TODAY()))-(MAX(DATE(2026,6,1),Mitarbeiter!$C185))+1),MAX(0,NETWORKDAYS(MAX(DATE(2026,6,1),Mitarbeiter!$C185),MIN(DATE(2026,7,0),IF(Mitarbeiter!$D185="",DATE(2026,7,0),Mitarbeiter!$D185),TODAY()),Einstellungen!$F$13:$F$67)))*N(Mitarbeiter!$E185)/IF(Einstellungen!$C$11="7 Tage",7,5),N('Ist-Stunden'!K185)),MAX(IF(Einstellungen!$C$11="7 Tage",MAX(0,(MIN(DATE(2026,7,0),IF(Mitarbeiter!$D185="",DATE(2026,7,0),Mitarbeiter!$D185),TODAY()))-(MAX(DATE(2026,6,1),Mitarbeiter!$C185))+1),MAX(0,NETWORKDAYS(MAX(DATE(2026,6,1),Mitarbeiter!$C185),MIN(DATE(2026,7,0),IF(Mitarbeiter!$D185="",DATE(2026,7,0),Mitarbeiter!$D185),TODAY()),Einstellungen!$F$13:$F$67)))*N(Mitarbeiter!$E185)/IF(Einstellungen!$C$11="7 Tage",7,5),N('Ist-Stunden'!K185)+(N(Krankheitstage!L185)+N(Krankheitstage!X185))*N($C185))))</f>
        <v/>
      </c>
      <c r="AP185" s="76">
        <f>IF($B185="",0,IF(Einstellungen!$C$10="Ja",MAX(IF(Einstellungen!$C$11="7 Tage",MAX(0,(MIN(DATE(2026,8,0),IF(Mitarbeiter!$D185="",DATE(2026,8,0),Mitarbeiter!$D185),TODAY()))-(MAX(DATE(2026,7,1),Mitarbeiter!$C185))+1),MAX(0,NETWORKDAYS(MAX(DATE(2026,7,1),Mitarbeiter!$C185),MIN(DATE(2026,8,0),IF(Mitarbeiter!$D185="",DATE(2026,8,0),Mitarbeiter!$D185),TODAY()),Einstellungen!$F$13:$F$67)))*N(Mitarbeiter!$E185)/IF(Einstellungen!$C$11="7 Tage",7,5),N('Ist-Stunden'!L185)),MAX(IF(Einstellungen!$C$11="7 Tage",MAX(0,(MIN(DATE(2026,8,0),IF(Mitarbeiter!$D185="",DATE(2026,8,0),Mitarbeiter!$D185),TODAY()))-(MAX(DATE(2026,7,1),Mitarbeiter!$C185))+1),MAX(0,NETWORKDAYS(MAX(DATE(2026,7,1),Mitarbeiter!$C185),MIN(DATE(2026,8,0),IF(Mitarbeiter!$D185="",DATE(2026,8,0),Mitarbeiter!$D185),TODAY()),Einstellungen!$F$13:$F$67)))*N(Mitarbeiter!$E185)/IF(Einstellungen!$C$11="7 Tage",7,5),N('Ist-Stunden'!L185)+(N(Krankheitstage!M185)+N(Krankheitstage!Y185))*N($C185))))</f>
        <v/>
      </c>
      <c r="AQ185" s="76">
        <f>IF($B185="",0,IF(Einstellungen!$C$10="Ja",MAX(IF(Einstellungen!$C$11="7 Tage",MAX(0,(MIN(DATE(2026,9,0),IF(Mitarbeiter!$D185="",DATE(2026,9,0),Mitarbeiter!$D185),TODAY()))-(MAX(DATE(2026,8,1),Mitarbeiter!$C185))+1),MAX(0,NETWORKDAYS(MAX(DATE(2026,8,1),Mitarbeiter!$C185),MIN(DATE(2026,9,0),IF(Mitarbeiter!$D185="",DATE(2026,9,0),Mitarbeiter!$D185),TODAY()),Einstellungen!$F$13:$F$67)))*N(Mitarbeiter!$E185)/IF(Einstellungen!$C$11="7 Tage",7,5),N('Ist-Stunden'!M185)),MAX(IF(Einstellungen!$C$11="7 Tage",MAX(0,(MIN(DATE(2026,9,0),IF(Mitarbeiter!$D185="",DATE(2026,9,0),Mitarbeiter!$D185),TODAY()))-(MAX(DATE(2026,8,1),Mitarbeiter!$C185))+1),MAX(0,NETWORKDAYS(MAX(DATE(2026,8,1),Mitarbeiter!$C185),MIN(DATE(2026,9,0),IF(Mitarbeiter!$D185="",DATE(2026,9,0),Mitarbeiter!$D185),TODAY()),Einstellungen!$F$13:$F$67)))*N(Mitarbeiter!$E185)/IF(Einstellungen!$C$11="7 Tage",7,5),N('Ist-Stunden'!M185)+(N(Krankheitstage!N185)+N(Krankheitstage!Z185))*N($C185))))</f>
        <v/>
      </c>
      <c r="AR185" s="76">
        <f>IF($B185="",0,IF(Einstellungen!$C$10="Ja",MAX(IF(Einstellungen!$C$11="7 Tage",MAX(0,(MIN(DATE(2026,10,0),IF(Mitarbeiter!$D185="",DATE(2026,10,0),Mitarbeiter!$D185),TODAY()))-(MAX(DATE(2026,9,1),Mitarbeiter!$C185))+1),MAX(0,NETWORKDAYS(MAX(DATE(2026,9,1),Mitarbeiter!$C185),MIN(DATE(2026,10,0),IF(Mitarbeiter!$D185="",DATE(2026,10,0),Mitarbeiter!$D185),TODAY()),Einstellungen!$F$13:$F$67)))*N(Mitarbeiter!$E185)/IF(Einstellungen!$C$11="7 Tage",7,5),N('Ist-Stunden'!N185)),MAX(IF(Einstellungen!$C$11="7 Tage",MAX(0,(MIN(DATE(2026,10,0),IF(Mitarbeiter!$D185="",DATE(2026,10,0),Mitarbeiter!$D185),TODAY()))-(MAX(DATE(2026,9,1),Mitarbeiter!$C185))+1),MAX(0,NETWORKDAYS(MAX(DATE(2026,9,1),Mitarbeiter!$C185),MIN(DATE(2026,10,0),IF(Mitarbeiter!$D185="",DATE(2026,10,0),Mitarbeiter!$D185),TODAY()),Einstellungen!$F$13:$F$67)))*N(Mitarbeiter!$E185)/IF(Einstellungen!$C$11="7 Tage",7,5),N('Ist-Stunden'!N185)+(N(Krankheitstage!O185)+N(Krankheitstage!AA185))*N($C185))))</f>
        <v/>
      </c>
      <c r="AS185" s="76">
        <f>IF($B185="",0,IF(Einstellungen!$C$10="Ja",MAX(IF(Einstellungen!$C$11="7 Tage",MAX(0,(MIN(DATE(2026,11,0),IF(Mitarbeiter!$D185="",DATE(2026,11,0),Mitarbeiter!$D185),TODAY()))-(MAX(DATE(2026,10,1),Mitarbeiter!$C185))+1),MAX(0,NETWORKDAYS(MAX(DATE(2026,10,1),Mitarbeiter!$C185),MIN(DATE(2026,11,0),IF(Mitarbeiter!$D185="",DATE(2026,11,0),Mitarbeiter!$D185),TODAY()),Einstellungen!$F$13:$F$67)))*N(Mitarbeiter!$E185)/IF(Einstellungen!$C$11="7 Tage",7,5),N('Ist-Stunden'!O185)),MAX(IF(Einstellungen!$C$11="7 Tage",MAX(0,(MIN(DATE(2026,11,0),IF(Mitarbeiter!$D185="",DATE(2026,11,0),Mitarbeiter!$D185),TODAY()))-(MAX(DATE(2026,10,1),Mitarbeiter!$C185))+1),MAX(0,NETWORKDAYS(MAX(DATE(2026,10,1),Mitarbeiter!$C185),MIN(DATE(2026,11,0),IF(Mitarbeiter!$D185="",DATE(2026,11,0),Mitarbeiter!$D185),TODAY()),Einstellungen!$F$13:$F$67)))*N(Mitarbeiter!$E185)/IF(Einstellungen!$C$11="7 Tage",7,5),N('Ist-Stunden'!O185)+(N(Krankheitstage!P185)+N(Krankheitstage!AB185))*N($C185))))</f>
        <v/>
      </c>
      <c r="AT185" s="76">
        <f>IF($B185="",0,IF(Einstellungen!$C$10="Ja",MAX(IF(Einstellungen!$C$11="7 Tage",MAX(0,(MIN(DATE(2026,12,0),IF(Mitarbeiter!$D185="",DATE(2026,12,0),Mitarbeiter!$D185),TODAY()))-(MAX(DATE(2026,11,1),Mitarbeiter!$C185))+1),MAX(0,NETWORKDAYS(MAX(DATE(2026,11,1),Mitarbeiter!$C185),MIN(DATE(2026,12,0),IF(Mitarbeiter!$D185="",DATE(2026,12,0),Mitarbeiter!$D185),TODAY()),Einstellungen!$F$13:$F$67)))*N(Mitarbeiter!$E185)/IF(Einstellungen!$C$11="7 Tage",7,5),N('Ist-Stunden'!P185)),MAX(IF(Einstellungen!$C$11="7 Tage",MAX(0,(MIN(DATE(2026,12,0),IF(Mitarbeiter!$D185="",DATE(2026,12,0),Mitarbeiter!$D185),TODAY()))-(MAX(DATE(2026,11,1),Mitarbeiter!$C185))+1),MAX(0,NETWORKDAYS(MAX(DATE(2026,11,1),Mitarbeiter!$C185),MIN(DATE(2026,12,0),IF(Mitarbeiter!$D185="",DATE(2026,12,0),Mitarbeiter!$D185),TODAY()),Einstellungen!$F$13:$F$67)))*N(Mitarbeiter!$E185)/IF(Einstellungen!$C$11="7 Tage",7,5),N('Ist-Stunden'!P185)+(N(Krankheitstage!Q185)+N(Krankheitstage!AC185))*N($C185))))</f>
        <v/>
      </c>
      <c r="AU185" s="76">
        <f>IF($B185="",0,IF(Einstellungen!$C$10="Ja",MAX(IF(Einstellungen!$C$11="7 Tage",MAX(0,(MIN(DATE(2026,13,0),IF(Mitarbeiter!$D185="",DATE(2026,13,0),Mitarbeiter!$D185),TODAY()))-(MAX(DATE(2026,12,1),Mitarbeiter!$C185))+1),MAX(0,NETWORKDAYS(MAX(DATE(2026,12,1),Mitarbeiter!$C185),MIN(DATE(2026,13,0),IF(Mitarbeiter!$D185="",DATE(2026,13,0),Mitarbeiter!$D185),TODAY()),Einstellungen!$F$13:$F$67)))*N(Mitarbeiter!$E185)/IF(Einstellungen!$C$11="7 Tage",7,5),N('Ist-Stunden'!Q185)),MAX(IF(Einstellungen!$C$11="7 Tage",MAX(0,(MIN(DATE(2026,13,0),IF(Mitarbeiter!$D185="",DATE(2026,13,0),Mitarbeiter!$D185),TODAY()))-(MAX(DATE(2026,12,1),Mitarbeiter!$C185))+1),MAX(0,NETWORKDAYS(MAX(DATE(2026,12,1),Mitarbeiter!$C185),MIN(DATE(2026,13,0),IF(Mitarbeiter!$D185="",DATE(2026,13,0),Mitarbeiter!$D185),TODAY()),Einstellungen!$F$13:$F$67)))*N(Mitarbeiter!$E185)/IF(Einstellungen!$C$11="7 Tage",7,5),N('Ist-Stunden'!Q185)+(N(Krankheitstage!R185)+N(Krankheitstage!AD185))*N($C185))))</f>
        <v/>
      </c>
      <c r="AV185" s="76">
        <f>IF($B185="",0,IF(Einstellungen!$C$10="Ja",MAX(IF(Einstellungen!$C$11="7 Tage",MAX(0,(MIN(DATE(2027,2,0),IF(Mitarbeiter!$D185="",DATE(2027,2,0),Mitarbeiter!$D185),TODAY()))-(MAX(DATE(2027,1,1),Mitarbeiter!$C185))+1),MAX(0,NETWORKDAYS(MAX(DATE(2027,1,1),Mitarbeiter!$C185),MIN(DATE(2027,2,0),IF(Mitarbeiter!$D185="",DATE(2027,2,0),Mitarbeiter!$D185),TODAY()),Einstellungen!$F$13:$F$67)))*N(Mitarbeiter!$E185)/IF(Einstellungen!$C$11="7 Tage",7,5),N('Ist-Stunden'!R185)),MAX(IF(Einstellungen!$C$11="7 Tage",MAX(0,(MIN(DATE(2027,2,0),IF(Mitarbeiter!$D185="",DATE(2027,2,0),Mitarbeiter!$D185),TODAY()))-(MAX(DATE(2027,1,1),Mitarbeiter!$C185))+1),MAX(0,NETWORKDAYS(MAX(DATE(2027,1,1),Mitarbeiter!$C185),MIN(DATE(2027,2,0),IF(Mitarbeiter!$D185="",DATE(2027,2,0),Mitarbeiter!$D185),TODAY()),Einstellungen!$F$13:$F$67)))*N(Mitarbeiter!$E185)/IF(Einstellungen!$C$11="7 Tage",7,5),N('Ist-Stunden'!R185)+(N(Krankheitstage!AE185)+N(Krankheitstage!AQ185))*N($C185))))</f>
        <v/>
      </c>
      <c r="AW185" s="76">
        <f>IF($B185="",0,IF(Einstellungen!$C$10="Ja",MAX(IF(Einstellungen!$C$11="7 Tage",MAX(0,(MIN(DATE(2027,3,0),IF(Mitarbeiter!$D185="",DATE(2027,3,0),Mitarbeiter!$D185),TODAY()))-(MAX(DATE(2027,2,1),Mitarbeiter!$C185))+1),MAX(0,NETWORKDAYS(MAX(DATE(2027,2,1),Mitarbeiter!$C185),MIN(DATE(2027,3,0),IF(Mitarbeiter!$D185="",DATE(2027,3,0),Mitarbeiter!$D185),TODAY()),Einstellungen!$F$13:$F$67)))*N(Mitarbeiter!$E185)/IF(Einstellungen!$C$11="7 Tage",7,5),N('Ist-Stunden'!S185)),MAX(IF(Einstellungen!$C$11="7 Tage",MAX(0,(MIN(DATE(2027,3,0),IF(Mitarbeiter!$D185="",DATE(2027,3,0),Mitarbeiter!$D185),TODAY()))-(MAX(DATE(2027,2,1),Mitarbeiter!$C185))+1),MAX(0,NETWORKDAYS(MAX(DATE(2027,2,1),Mitarbeiter!$C185),MIN(DATE(2027,3,0),IF(Mitarbeiter!$D185="",DATE(2027,3,0),Mitarbeiter!$D185),TODAY()),Einstellungen!$F$13:$F$67)))*N(Mitarbeiter!$E185)/IF(Einstellungen!$C$11="7 Tage",7,5),N('Ist-Stunden'!S185)+(N(Krankheitstage!AF185)+N(Krankheitstage!AR185))*N($C185))))</f>
        <v/>
      </c>
      <c r="AX185" s="76">
        <f>IF($B185="",0,IF(Einstellungen!$C$10="Ja",MAX(IF(Einstellungen!$C$11="7 Tage",MAX(0,(MIN(DATE(2027,4,0),IF(Mitarbeiter!$D185="",DATE(2027,4,0),Mitarbeiter!$D185),TODAY()))-(MAX(DATE(2027,3,1),Mitarbeiter!$C185))+1),MAX(0,NETWORKDAYS(MAX(DATE(2027,3,1),Mitarbeiter!$C185),MIN(DATE(2027,4,0),IF(Mitarbeiter!$D185="",DATE(2027,4,0),Mitarbeiter!$D185),TODAY()),Einstellungen!$F$13:$F$67)))*N(Mitarbeiter!$E185)/IF(Einstellungen!$C$11="7 Tage",7,5),N('Ist-Stunden'!T185)),MAX(IF(Einstellungen!$C$11="7 Tage",MAX(0,(MIN(DATE(2027,4,0),IF(Mitarbeiter!$D185="",DATE(2027,4,0),Mitarbeiter!$D185),TODAY()))-(MAX(DATE(2027,3,1),Mitarbeiter!$C185))+1),MAX(0,NETWORKDAYS(MAX(DATE(2027,3,1),Mitarbeiter!$C185),MIN(DATE(2027,4,0),IF(Mitarbeiter!$D185="",DATE(2027,4,0),Mitarbeiter!$D185),TODAY()),Einstellungen!$F$13:$F$67)))*N(Mitarbeiter!$E185)/IF(Einstellungen!$C$11="7 Tage",7,5),N('Ist-Stunden'!T185)+(N(Krankheitstage!AG185)+N(Krankheitstage!AS185))*N($C185))))</f>
        <v/>
      </c>
      <c r="AY185" s="76">
        <f>IF($B185="",0,IF(Einstellungen!$C$10="Ja",MAX(IF(Einstellungen!$C$11="7 Tage",MAX(0,(MIN(DATE(2027,5,0),IF(Mitarbeiter!$D185="",DATE(2027,5,0),Mitarbeiter!$D185),TODAY()))-(MAX(DATE(2027,4,1),Mitarbeiter!$C185))+1),MAX(0,NETWORKDAYS(MAX(DATE(2027,4,1),Mitarbeiter!$C185),MIN(DATE(2027,5,0),IF(Mitarbeiter!$D185="",DATE(2027,5,0),Mitarbeiter!$D185),TODAY()),Einstellungen!$F$13:$F$67)))*N(Mitarbeiter!$E185)/IF(Einstellungen!$C$11="7 Tage",7,5),N('Ist-Stunden'!U185)),MAX(IF(Einstellungen!$C$11="7 Tage",MAX(0,(MIN(DATE(2027,5,0),IF(Mitarbeiter!$D185="",DATE(2027,5,0),Mitarbeiter!$D185),TODAY()))-(MAX(DATE(2027,4,1),Mitarbeiter!$C185))+1),MAX(0,NETWORKDAYS(MAX(DATE(2027,4,1),Mitarbeiter!$C185),MIN(DATE(2027,5,0),IF(Mitarbeiter!$D185="",DATE(2027,5,0),Mitarbeiter!$D185),TODAY()),Einstellungen!$F$13:$F$67)))*N(Mitarbeiter!$E185)/IF(Einstellungen!$C$11="7 Tage",7,5),N('Ist-Stunden'!U185)+(N(Krankheitstage!AH185)+N(Krankheitstage!AT185))*N($C185))))</f>
        <v/>
      </c>
      <c r="AZ185" s="76">
        <f>IF($B185="",0,IF(Einstellungen!$C$10="Ja",MAX(IF(Einstellungen!$C$11="7 Tage",MAX(0,(MIN(DATE(2027,6,0),IF(Mitarbeiter!$D185="",DATE(2027,6,0),Mitarbeiter!$D185),TODAY()))-(MAX(DATE(2027,5,1),Mitarbeiter!$C185))+1),MAX(0,NETWORKDAYS(MAX(DATE(2027,5,1),Mitarbeiter!$C185),MIN(DATE(2027,6,0),IF(Mitarbeiter!$D185="",DATE(2027,6,0),Mitarbeiter!$D185),TODAY()),Einstellungen!$F$13:$F$67)))*N(Mitarbeiter!$E185)/IF(Einstellungen!$C$11="7 Tage",7,5),N('Ist-Stunden'!V185)),MAX(IF(Einstellungen!$C$11="7 Tage",MAX(0,(MIN(DATE(2027,6,0),IF(Mitarbeiter!$D185="",DATE(2027,6,0),Mitarbeiter!$D185),TODAY()))-(MAX(DATE(2027,5,1),Mitarbeiter!$C185))+1),MAX(0,NETWORKDAYS(MAX(DATE(2027,5,1),Mitarbeiter!$C185),MIN(DATE(2027,6,0),IF(Mitarbeiter!$D185="",DATE(2027,6,0),Mitarbeiter!$D185),TODAY()),Einstellungen!$F$13:$F$67)))*N(Mitarbeiter!$E185)/IF(Einstellungen!$C$11="7 Tage",7,5),N('Ist-Stunden'!V185)+(N(Krankheitstage!AI185)+N(Krankheitstage!AU185))*N($C185))))</f>
        <v/>
      </c>
      <c r="BA185" s="76">
        <f>IF($B185="",0,IF(Einstellungen!$C$10="Ja",MAX(IF(Einstellungen!$C$11="7 Tage",MAX(0,(MIN(DATE(2027,7,0),IF(Mitarbeiter!$D185="",DATE(2027,7,0),Mitarbeiter!$D185),TODAY()))-(MAX(DATE(2027,6,1),Mitarbeiter!$C185))+1),MAX(0,NETWORKDAYS(MAX(DATE(2027,6,1),Mitarbeiter!$C185),MIN(DATE(2027,7,0),IF(Mitarbeiter!$D185="",DATE(2027,7,0),Mitarbeiter!$D185),TODAY()),Einstellungen!$F$13:$F$67)))*N(Mitarbeiter!$E185)/IF(Einstellungen!$C$11="7 Tage",7,5),N('Ist-Stunden'!W185)),MAX(IF(Einstellungen!$C$11="7 Tage",MAX(0,(MIN(DATE(2027,7,0),IF(Mitarbeiter!$D185="",DATE(2027,7,0),Mitarbeiter!$D185),TODAY()))-(MAX(DATE(2027,6,1),Mitarbeiter!$C185))+1),MAX(0,NETWORKDAYS(MAX(DATE(2027,6,1),Mitarbeiter!$C185),MIN(DATE(2027,7,0),IF(Mitarbeiter!$D185="",DATE(2027,7,0),Mitarbeiter!$D185),TODAY()),Einstellungen!$F$13:$F$67)))*N(Mitarbeiter!$E185)/IF(Einstellungen!$C$11="7 Tage",7,5),N('Ist-Stunden'!W185)+(N(Krankheitstage!AJ185)+N(Krankheitstage!AV185))*N($C185))))</f>
        <v/>
      </c>
      <c r="BB185" s="76">
        <f>IF($B185="",0,IF(Einstellungen!$C$10="Ja",MAX(IF(Einstellungen!$C$11="7 Tage",MAX(0,(MIN(DATE(2027,8,0),IF(Mitarbeiter!$D185="",DATE(2027,8,0),Mitarbeiter!$D185),TODAY()))-(MAX(DATE(2027,7,1),Mitarbeiter!$C185))+1),MAX(0,NETWORKDAYS(MAX(DATE(2027,7,1),Mitarbeiter!$C185),MIN(DATE(2027,8,0),IF(Mitarbeiter!$D185="",DATE(2027,8,0),Mitarbeiter!$D185),TODAY()),Einstellungen!$F$13:$F$67)))*N(Mitarbeiter!$E185)/IF(Einstellungen!$C$11="7 Tage",7,5),N('Ist-Stunden'!X185)),MAX(IF(Einstellungen!$C$11="7 Tage",MAX(0,(MIN(DATE(2027,8,0),IF(Mitarbeiter!$D185="",DATE(2027,8,0),Mitarbeiter!$D185),TODAY()))-(MAX(DATE(2027,7,1),Mitarbeiter!$C185))+1),MAX(0,NETWORKDAYS(MAX(DATE(2027,7,1),Mitarbeiter!$C185),MIN(DATE(2027,8,0),IF(Mitarbeiter!$D185="",DATE(2027,8,0),Mitarbeiter!$D185),TODAY()),Einstellungen!$F$13:$F$67)))*N(Mitarbeiter!$E185)/IF(Einstellungen!$C$11="7 Tage",7,5),N('Ist-Stunden'!X185)+(N(Krankheitstage!AK185)+N(Krankheitstage!AW185))*N($C185))))</f>
        <v/>
      </c>
      <c r="BC185" s="76">
        <f>IF($B185="",0,IF(Einstellungen!$C$10="Ja",MAX(IF(Einstellungen!$C$11="7 Tage",MAX(0,(MIN(DATE(2027,9,0),IF(Mitarbeiter!$D185="",DATE(2027,9,0),Mitarbeiter!$D185),TODAY()))-(MAX(DATE(2027,8,1),Mitarbeiter!$C185))+1),MAX(0,NETWORKDAYS(MAX(DATE(2027,8,1),Mitarbeiter!$C185),MIN(DATE(2027,9,0),IF(Mitarbeiter!$D185="",DATE(2027,9,0),Mitarbeiter!$D185),TODAY()),Einstellungen!$F$13:$F$67)))*N(Mitarbeiter!$E185)/IF(Einstellungen!$C$11="7 Tage",7,5),N('Ist-Stunden'!Y185)),MAX(IF(Einstellungen!$C$11="7 Tage",MAX(0,(MIN(DATE(2027,9,0),IF(Mitarbeiter!$D185="",DATE(2027,9,0),Mitarbeiter!$D185),TODAY()))-(MAX(DATE(2027,8,1),Mitarbeiter!$C185))+1),MAX(0,NETWORKDAYS(MAX(DATE(2027,8,1),Mitarbeiter!$C185),MIN(DATE(2027,9,0),IF(Mitarbeiter!$D185="",DATE(2027,9,0),Mitarbeiter!$D185),TODAY()),Einstellungen!$F$13:$F$67)))*N(Mitarbeiter!$E185)/IF(Einstellungen!$C$11="7 Tage",7,5),N('Ist-Stunden'!Y185)+(N(Krankheitstage!AL185)+N(Krankheitstage!AX185))*N($C185))))</f>
        <v/>
      </c>
      <c r="BD185" s="76">
        <f>IF($B185="",0,IF(Einstellungen!$C$10="Ja",MAX(IF(Einstellungen!$C$11="7 Tage",MAX(0,(MIN(DATE(2027,10,0),IF(Mitarbeiter!$D185="",DATE(2027,10,0),Mitarbeiter!$D185),TODAY()))-(MAX(DATE(2027,9,1),Mitarbeiter!$C185))+1),MAX(0,NETWORKDAYS(MAX(DATE(2027,9,1),Mitarbeiter!$C185),MIN(DATE(2027,10,0),IF(Mitarbeiter!$D185="",DATE(2027,10,0),Mitarbeiter!$D185),TODAY()),Einstellungen!$F$13:$F$67)))*N(Mitarbeiter!$E185)/IF(Einstellungen!$C$11="7 Tage",7,5),N('Ist-Stunden'!Z185)),MAX(IF(Einstellungen!$C$11="7 Tage",MAX(0,(MIN(DATE(2027,10,0),IF(Mitarbeiter!$D185="",DATE(2027,10,0),Mitarbeiter!$D185),TODAY()))-(MAX(DATE(2027,9,1),Mitarbeiter!$C185))+1),MAX(0,NETWORKDAYS(MAX(DATE(2027,9,1),Mitarbeiter!$C185),MIN(DATE(2027,10,0),IF(Mitarbeiter!$D185="",DATE(2027,10,0),Mitarbeiter!$D185),TODAY()),Einstellungen!$F$13:$F$67)))*N(Mitarbeiter!$E185)/IF(Einstellungen!$C$11="7 Tage",7,5),N('Ist-Stunden'!Z185)+(N(Krankheitstage!AM185)+N(Krankheitstage!AY185))*N($C185))))</f>
        <v/>
      </c>
      <c r="BE185" s="76">
        <f>IF($B185="",0,IF(Einstellungen!$C$10="Ja",MAX(IF(Einstellungen!$C$11="7 Tage",MAX(0,(MIN(DATE(2027,11,0),IF(Mitarbeiter!$D185="",DATE(2027,11,0),Mitarbeiter!$D185),TODAY()))-(MAX(DATE(2027,10,1),Mitarbeiter!$C185))+1),MAX(0,NETWORKDAYS(MAX(DATE(2027,10,1),Mitarbeiter!$C185),MIN(DATE(2027,11,0),IF(Mitarbeiter!$D185="",DATE(2027,11,0),Mitarbeiter!$D185),TODAY()),Einstellungen!$F$13:$F$67)))*N(Mitarbeiter!$E185)/IF(Einstellungen!$C$11="7 Tage",7,5),N('Ist-Stunden'!AA185)),MAX(IF(Einstellungen!$C$11="7 Tage",MAX(0,(MIN(DATE(2027,11,0),IF(Mitarbeiter!$D185="",DATE(2027,11,0),Mitarbeiter!$D185),TODAY()))-(MAX(DATE(2027,10,1),Mitarbeiter!$C185))+1),MAX(0,NETWORKDAYS(MAX(DATE(2027,10,1),Mitarbeiter!$C185),MIN(DATE(2027,11,0),IF(Mitarbeiter!$D185="",DATE(2027,11,0),Mitarbeiter!$D185),TODAY()),Einstellungen!$F$13:$F$67)))*N(Mitarbeiter!$E185)/IF(Einstellungen!$C$11="7 Tage",7,5),N('Ist-Stunden'!AA185)+(N(Krankheitstage!AN185)+N(Krankheitstage!AZ185))*N($C185))))</f>
        <v/>
      </c>
      <c r="BF185" s="76">
        <f>IF($B185="",0,IF(Einstellungen!$C$10="Ja",MAX(IF(Einstellungen!$C$11="7 Tage",MAX(0,(MIN(DATE(2027,12,0),IF(Mitarbeiter!$D185="",DATE(2027,12,0),Mitarbeiter!$D185),TODAY()))-(MAX(DATE(2027,11,1),Mitarbeiter!$C185))+1),MAX(0,NETWORKDAYS(MAX(DATE(2027,11,1),Mitarbeiter!$C185),MIN(DATE(2027,12,0),IF(Mitarbeiter!$D185="",DATE(2027,12,0),Mitarbeiter!$D185),TODAY()),Einstellungen!$F$13:$F$67)))*N(Mitarbeiter!$E185)/IF(Einstellungen!$C$11="7 Tage",7,5),N('Ist-Stunden'!AB185)),MAX(IF(Einstellungen!$C$11="7 Tage",MAX(0,(MIN(DATE(2027,12,0),IF(Mitarbeiter!$D185="",DATE(2027,12,0),Mitarbeiter!$D185),TODAY()))-(MAX(DATE(2027,11,1),Mitarbeiter!$C185))+1),MAX(0,NETWORKDAYS(MAX(DATE(2027,11,1),Mitarbeiter!$C185),MIN(DATE(2027,12,0),IF(Mitarbeiter!$D185="",DATE(2027,12,0),Mitarbeiter!$D185),TODAY()),Einstellungen!$F$13:$F$67)))*N(Mitarbeiter!$E185)/IF(Einstellungen!$C$11="7 Tage",7,5),N('Ist-Stunden'!AB185)+(N(Krankheitstage!AO185)+N(Krankheitstage!BA185))*N($C185))))</f>
        <v/>
      </c>
      <c r="BG185" s="76">
        <f>IF($B185="",0,IF(Einstellungen!$C$10="Ja",MAX(IF(Einstellungen!$C$11="7 Tage",MAX(0,(MIN(DATE(2027,13,0),IF(Mitarbeiter!$D185="",DATE(2027,13,0),Mitarbeiter!$D185),TODAY()))-(MAX(DATE(2027,12,1),Mitarbeiter!$C185))+1),MAX(0,NETWORKDAYS(MAX(DATE(2027,12,1),Mitarbeiter!$C185),MIN(DATE(2027,13,0),IF(Mitarbeiter!$D185="",DATE(2027,13,0),Mitarbeiter!$D185),TODAY()),Einstellungen!$F$13:$F$67)))*N(Mitarbeiter!$E185)/IF(Einstellungen!$C$11="7 Tage",7,5),N('Ist-Stunden'!AC185)),MAX(IF(Einstellungen!$C$11="7 Tage",MAX(0,(MIN(DATE(2027,13,0),IF(Mitarbeiter!$D185="",DATE(2027,13,0),Mitarbeiter!$D185),TODAY()))-(MAX(DATE(2027,12,1),Mitarbeiter!$C185))+1),MAX(0,NETWORKDAYS(MAX(DATE(2027,12,1),Mitarbeiter!$C185),MIN(DATE(2027,13,0),IF(Mitarbeiter!$D185="",DATE(2027,13,0),Mitarbeiter!$D185),TODAY()),Einstellungen!$F$13:$F$67)))*N(Mitarbeiter!$E185)/IF(Einstellungen!$C$11="7 Tage",7,5),N('Ist-Stunden'!AC185)+(N(Krankheitstage!AP185)+N(Krankheitstage!BB185))*N($C185))))</f>
        <v/>
      </c>
      <c r="BH185" s="76">
        <f>IF($B185="",0,IF(Einstellungen!$C$10="Ja",MAX(IF(Einstellungen!$C$11="7 Tage",MAX(0,(MIN(DATE(2028,2,0),IF(Mitarbeiter!$D185="",DATE(2028,2,0),Mitarbeiter!$D185),TODAY()))-(MAX(DATE(2028,1,1),Mitarbeiter!$C185))+1),MAX(0,NETWORKDAYS(MAX(DATE(2028,1,1),Mitarbeiter!$C185),MIN(DATE(2028,2,0),IF(Mitarbeiter!$D185="",DATE(2028,2,0),Mitarbeiter!$D185),TODAY()),Einstellungen!$F$13:$F$67)))*N(Mitarbeiter!$E185)/IF(Einstellungen!$C$11="7 Tage",7,5),N('Ist-Stunden'!AD185)),MAX(IF(Einstellungen!$C$11="7 Tage",MAX(0,(MIN(DATE(2028,2,0),IF(Mitarbeiter!$D185="",DATE(2028,2,0),Mitarbeiter!$D185),TODAY()))-(MAX(DATE(2028,1,1),Mitarbeiter!$C185))+1),MAX(0,NETWORKDAYS(MAX(DATE(2028,1,1),Mitarbeiter!$C185),MIN(DATE(2028,2,0),IF(Mitarbeiter!$D185="",DATE(2028,2,0),Mitarbeiter!$D185),TODAY()),Einstellungen!$F$13:$F$67)))*N(Mitarbeiter!$E185)/IF(Einstellungen!$C$11="7 Tage",7,5),N('Ist-Stunden'!AD185)+(N(Krankheitstage!BC185)+N(Krankheitstage!BO185))*N($C185))))</f>
        <v/>
      </c>
      <c r="BI185" s="76">
        <f>IF($B185="",0,IF(Einstellungen!$C$10="Ja",MAX(IF(Einstellungen!$C$11="7 Tage",MAX(0,(MIN(DATE(2028,3,0),IF(Mitarbeiter!$D185="",DATE(2028,3,0),Mitarbeiter!$D185),TODAY()))-(MAX(DATE(2028,2,1),Mitarbeiter!$C185))+1),MAX(0,NETWORKDAYS(MAX(DATE(2028,2,1),Mitarbeiter!$C185),MIN(DATE(2028,3,0),IF(Mitarbeiter!$D185="",DATE(2028,3,0),Mitarbeiter!$D185),TODAY()),Einstellungen!$F$13:$F$67)))*N(Mitarbeiter!$E185)/IF(Einstellungen!$C$11="7 Tage",7,5),N('Ist-Stunden'!AE185)),MAX(IF(Einstellungen!$C$11="7 Tage",MAX(0,(MIN(DATE(2028,3,0),IF(Mitarbeiter!$D185="",DATE(2028,3,0),Mitarbeiter!$D185),TODAY()))-(MAX(DATE(2028,2,1),Mitarbeiter!$C185))+1),MAX(0,NETWORKDAYS(MAX(DATE(2028,2,1),Mitarbeiter!$C185),MIN(DATE(2028,3,0),IF(Mitarbeiter!$D185="",DATE(2028,3,0),Mitarbeiter!$D185),TODAY()),Einstellungen!$F$13:$F$67)))*N(Mitarbeiter!$E185)/IF(Einstellungen!$C$11="7 Tage",7,5),N('Ist-Stunden'!AE185)+(N(Krankheitstage!BD185)+N(Krankheitstage!BP185))*N($C185))))</f>
        <v/>
      </c>
      <c r="BJ185" s="76">
        <f>IF($B185="",0,IF(Einstellungen!$C$10="Ja",MAX(IF(Einstellungen!$C$11="7 Tage",MAX(0,(MIN(DATE(2028,4,0),IF(Mitarbeiter!$D185="",DATE(2028,4,0),Mitarbeiter!$D185),TODAY()))-(MAX(DATE(2028,3,1),Mitarbeiter!$C185))+1),MAX(0,NETWORKDAYS(MAX(DATE(2028,3,1),Mitarbeiter!$C185),MIN(DATE(2028,4,0),IF(Mitarbeiter!$D185="",DATE(2028,4,0),Mitarbeiter!$D185),TODAY()),Einstellungen!$F$13:$F$67)))*N(Mitarbeiter!$E185)/IF(Einstellungen!$C$11="7 Tage",7,5),N('Ist-Stunden'!AF185)),MAX(IF(Einstellungen!$C$11="7 Tage",MAX(0,(MIN(DATE(2028,4,0),IF(Mitarbeiter!$D185="",DATE(2028,4,0),Mitarbeiter!$D185),TODAY()))-(MAX(DATE(2028,3,1),Mitarbeiter!$C185))+1),MAX(0,NETWORKDAYS(MAX(DATE(2028,3,1),Mitarbeiter!$C185),MIN(DATE(2028,4,0),IF(Mitarbeiter!$D185="",DATE(2028,4,0),Mitarbeiter!$D185),TODAY()),Einstellungen!$F$13:$F$67)))*N(Mitarbeiter!$E185)/IF(Einstellungen!$C$11="7 Tage",7,5),N('Ist-Stunden'!AF185)+(N(Krankheitstage!BE185)+N(Krankheitstage!BQ185))*N($C185))))</f>
        <v/>
      </c>
      <c r="BK185" s="76">
        <f>IF($B185="",0,IF(Einstellungen!$C$10="Ja",MAX(IF(Einstellungen!$C$11="7 Tage",MAX(0,(MIN(DATE(2028,5,0),IF(Mitarbeiter!$D185="",DATE(2028,5,0),Mitarbeiter!$D185),TODAY()))-(MAX(DATE(2028,4,1),Mitarbeiter!$C185))+1),MAX(0,NETWORKDAYS(MAX(DATE(2028,4,1),Mitarbeiter!$C185),MIN(DATE(2028,5,0),IF(Mitarbeiter!$D185="",DATE(2028,5,0),Mitarbeiter!$D185),TODAY()),Einstellungen!$F$13:$F$67)))*N(Mitarbeiter!$E185)/IF(Einstellungen!$C$11="7 Tage",7,5),N('Ist-Stunden'!AG185)),MAX(IF(Einstellungen!$C$11="7 Tage",MAX(0,(MIN(DATE(2028,5,0),IF(Mitarbeiter!$D185="",DATE(2028,5,0),Mitarbeiter!$D185),TODAY()))-(MAX(DATE(2028,4,1),Mitarbeiter!$C185))+1),MAX(0,NETWORKDAYS(MAX(DATE(2028,4,1),Mitarbeiter!$C185),MIN(DATE(2028,5,0),IF(Mitarbeiter!$D185="",DATE(2028,5,0),Mitarbeiter!$D185),TODAY()),Einstellungen!$F$13:$F$67)))*N(Mitarbeiter!$E185)/IF(Einstellungen!$C$11="7 Tage",7,5),N('Ist-Stunden'!AG185)+(N(Krankheitstage!BF185)+N(Krankheitstage!BR185))*N($C185))))</f>
        <v/>
      </c>
      <c r="BL185" s="76">
        <f>IF($B185="",0,IF(Einstellungen!$C$10="Ja",MAX(IF(Einstellungen!$C$11="7 Tage",MAX(0,(MIN(DATE(2028,6,0),IF(Mitarbeiter!$D185="",DATE(2028,6,0),Mitarbeiter!$D185),TODAY()))-(MAX(DATE(2028,5,1),Mitarbeiter!$C185))+1),MAX(0,NETWORKDAYS(MAX(DATE(2028,5,1),Mitarbeiter!$C185),MIN(DATE(2028,6,0),IF(Mitarbeiter!$D185="",DATE(2028,6,0),Mitarbeiter!$D185),TODAY()),Einstellungen!$F$13:$F$67)))*N(Mitarbeiter!$E185)/IF(Einstellungen!$C$11="7 Tage",7,5),N('Ist-Stunden'!AH185)),MAX(IF(Einstellungen!$C$11="7 Tage",MAX(0,(MIN(DATE(2028,6,0),IF(Mitarbeiter!$D185="",DATE(2028,6,0),Mitarbeiter!$D185),TODAY()))-(MAX(DATE(2028,5,1),Mitarbeiter!$C185))+1),MAX(0,NETWORKDAYS(MAX(DATE(2028,5,1),Mitarbeiter!$C185),MIN(DATE(2028,6,0),IF(Mitarbeiter!$D185="",DATE(2028,6,0),Mitarbeiter!$D185),TODAY()),Einstellungen!$F$13:$F$67)))*N(Mitarbeiter!$E185)/IF(Einstellungen!$C$11="7 Tage",7,5),N('Ist-Stunden'!AH185)+(N(Krankheitstage!BG185)+N(Krankheitstage!BS185))*N($C185))))</f>
        <v/>
      </c>
      <c r="BM185" s="76">
        <f>IF($B185="",0,IF(Einstellungen!$C$10="Ja",MAX(IF(Einstellungen!$C$11="7 Tage",MAX(0,(MIN(DATE(2028,7,0),IF(Mitarbeiter!$D185="",DATE(2028,7,0),Mitarbeiter!$D185),TODAY()))-(MAX(DATE(2028,6,1),Mitarbeiter!$C185))+1),MAX(0,NETWORKDAYS(MAX(DATE(2028,6,1),Mitarbeiter!$C185),MIN(DATE(2028,7,0),IF(Mitarbeiter!$D185="",DATE(2028,7,0),Mitarbeiter!$D185),TODAY()),Einstellungen!$F$13:$F$67)))*N(Mitarbeiter!$E185)/IF(Einstellungen!$C$11="7 Tage",7,5),N('Ist-Stunden'!AI185)),MAX(IF(Einstellungen!$C$11="7 Tage",MAX(0,(MIN(DATE(2028,7,0),IF(Mitarbeiter!$D185="",DATE(2028,7,0),Mitarbeiter!$D185),TODAY()))-(MAX(DATE(2028,6,1),Mitarbeiter!$C185))+1),MAX(0,NETWORKDAYS(MAX(DATE(2028,6,1),Mitarbeiter!$C185),MIN(DATE(2028,7,0),IF(Mitarbeiter!$D185="",DATE(2028,7,0),Mitarbeiter!$D185),TODAY()),Einstellungen!$F$13:$F$67)))*N(Mitarbeiter!$E185)/IF(Einstellungen!$C$11="7 Tage",7,5),N('Ist-Stunden'!AI185)+(N(Krankheitstage!BH185)+N(Krankheitstage!BT185))*N($C185))))</f>
        <v/>
      </c>
      <c r="BN185" s="76">
        <f>IF($B185="",0,IF(Einstellungen!$C$10="Ja",MAX(IF(Einstellungen!$C$11="7 Tage",MAX(0,(MIN(DATE(2028,8,0),IF(Mitarbeiter!$D185="",DATE(2028,8,0),Mitarbeiter!$D185),TODAY()))-(MAX(DATE(2028,7,1),Mitarbeiter!$C185))+1),MAX(0,NETWORKDAYS(MAX(DATE(2028,7,1),Mitarbeiter!$C185),MIN(DATE(2028,8,0),IF(Mitarbeiter!$D185="",DATE(2028,8,0),Mitarbeiter!$D185),TODAY()),Einstellungen!$F$13:$F$67)))*N(Mitarbeiter!$E185)/IF(Einstellungen!$C$11="7 Tage",7,5),N('Ist-Stunden'!AJ185)),MAX(IF(Einstellungen!$C$11="7 Tage",MAX(0,(MIN(DATE(2028,8,0),IF(Mitarbeiter!$D185="",DATE(2028,8,0),Mitarbeiter!$D185),TODAY()))-(MAX(DATE(2028,7,1),Mitarbeiter!$C185))+1),MAX(0,NETWORKDAYS(MAX(DATE(2028,7,1),Mitarbeiter!$C185),MIN(DATE(2028,8,0),IF(Mitarbeiter!$D185="",DATE(2028,8,0),Mitarbeiter!$D185),TODAY()),Einstellungen!$F$13:$F$67)))*N(Mitarbeiter!$E185)/IF(Einstellungen!$C$11="7 Tage",7,5),N('Ist-Stunden'!AJ185)+(N(Krankheitstage!BI185)+N(Krankheitstage!BU185))*N($C185))))</f>
        <v/>
      </c>
      <c r="BO185" s="76">
        <f>IF($B185="",0,IF(Einstellungen!$C$10="Ja",MAX(IF(Einstellungen!$C$11="7 Tage",MAX(0,(MIN(DATE(2028,9,0),IF(Mitarbeiter!$D185="",DATE(2028,9,0),Mitarbeiter!$D185),TODAY()))-(MAX(DATE(2028,8,1),Mitarbeiter!$C185))+1),MAX(0,NETWORKDAYS(MAX(DATE(2028,8,1),Mitarbeiter!$C185),MIN(DATE(2028,9,0),IF(Mitarbeiter!$D185="",DATE(2028,9,0),Mitarbeiter!$D185),TODAY()),Einstellungen!$F$13:$F$67)))*N(Mitarbeiter!$E185)/IF(Einstellungen!$C$11="7 Tage",7,5),N('Ist-Stunden'!AK185)),MAX(IF(Einstellungen!$C$11="7 Tage",MAX(0,(MIN(DATE(2028,9,0),IF(Mitarbeiter!$D185="",DATE(2028,9,0),Mitarbeiter!$D185),TODAY()))-(MAX(DATE(2028,8,1),Mitarbeiter!$C185))+1),MAX(0,NETWORKDAYS(MAX(DATE(2028,8,1),Mitarbeiter!$C185),MIN(DATE(2028,9,0),IF(Mitarbeiter!$D185="",DATE(2028,9,0),Mitarbeiter!$D185),TODAY()),Einstellungen!$F$13:$F$67)))*N(Mitarbeiter!$E185)/IF(Einstellungen!$C$11="7 Tage",7,5),N('Ist-Stunden'!AK185)+(N(Krankheitstage!BJ185)+N(Krankheitstage!BV185))*N($C185))))</f>
        <v/>
      </c>
      <c r="BP185" s="76">
        <f>IF($B185="",0,IF(Einstellungen!$C$10="Ja",MAX(IF(Einstellungen!$C$11="7 Tage",MAX(0,(MIN(DATE(2028,10,0),IF(Mitarbeiter!$D185="",DATE(2028,10,0),Mitarbeiter!$D185),TODAY()))-(MAX(DATE(2028,9,1),Mitarbeiter!$C185))+1),MAX(0,NETWORKDAYS(MAX(DATE(2028,9,1),Mitarbeiter!$C185),MIN(DATE(2028,10,0),IF(Mitarbeiter!$D185="",DATE(2028,10,0),Mitarbeiter!$D185),TODAY()),Einstellungen!$F$13:$F$67)))*N(Mitarbeiter!$E185)/IF(Einstellungen!$C$11="7 Tage",7,5),N('Ist-Stunden'!AL185)),MAX(IF(Einstellungen!$C$11="7 Tage",MAX(0,(MIN(DATE(2028,10,0),IF(Mitarbeiter!$D185="",DATE(2028,10,0),Mitarbeiter!$D185),TODAY()))-(MAX(DATE(2028,9,1),Mitarbeiter!$C185))+1),MAX(0,NETWORKDAYS(MAX(DATE(2028,9,1),Mitarbeiter!$C185),MIN(DATE(2028,10,0),IF(Mitarbeiter!$D185="",DATE(2028,10,0),Mitarbeiter!$D185),TODAY()),Einstellungen!$F$13:$F$67)))*N(Mitarbeiter!$E185)/IF(Einstellungen!$C$11="7 Tage",7,5),N('Ist-Stunden'!AL185)+(N(Krankheitstage!BK185)+N(Krankheitstage!BW185))*N($C185))))</f>
        <v/>
      </c>
      <c r="BQ185" s="76">
        <f>IF($B185="",0,IF(Einstellungen!$C$10="Ja",MAX(IF(Einstellungen!$C$11="7 Tage",MAX(0,(MIN(DATE(2028,11,0),IF(Mitarbeiter!$D185="",DATE(2028,11,0),Mitarbeiter!$D185),TODAY()))-(MAX(DATE(2028,10,1),Mitarbeiter!$C185))+1),MAX(0,NETWORKDAYS(MAX(DATE(2028,10,1),Mitarbeiter!$C185),MIN(DATE(2028,11,0),IF(Mitarbeiter!$D185="",DATE(2028,11,0),Mitarbeiter!$D185),TODAY()),Einstellungen!$F$13:$F$67)))*N(Mitarbeiter!$E185)/IF(Einstellungen!$C$11="7 Tage",7,5),N('Ist-Stunden'!AM185)),MAX(IF(Einstellungen!$C$11="7 Tage",MAX(0,(MIN(DATE(2028,11,0),IF(Mitarbeiter!$D185="",DATE(2028,11,0),Mitarbeiter!$D185),TODAY()))-(MAX(DATE(2028,10,1),Mitarbeiter!$C185))+1),MAX(0,NETWORKDAYS(MAX(DATE(2028,10,1),Mitarbeiter!$C185),MIN(DATE(2028,11,0),IF(Mitarbeiter!$D185="",DATE(2028,11,0),Mitarbeiter!$D185),TODAY()),Einstellungen!$F$13:$F$67)))*N(Mitarbeiter!$E185)/IF(Einstellungen!$C$11="7 Tage",7,5),N('Ist-Stunden'!AM185)+(N(Krankheitstage!BL185)+N(Krankheitstage!BX185))*N($C185))))</f>
        <v/>
      </c>
      <c r="BR185" s="76">
        <f>IF($B185="",0,IF(Einstellungen!$C$10="Ja",MAX(IF(Einstellungen!$C$11="7 Tage",MAX(0,(MIN(DATE(2028,12,0),IF(Mitarbeiter!$D185="",DATE(2028,12,0),Mitarbeiter!$D185),TODAY()))-(MAX(DATE(2028,11,1),Mitarbeiter!$C185))+1),MAX(0,NETWORKDAYS(MAX(DATE(2028,11,1),Mitarbeiter!$C185),MIN(DATE(2028,12,0),IF(Mitarbeiter!$D185="",DATE(2028,12,0),Mitarbeiter!$D185),TODAY()),Einstellungen!$F$13:$F$67)))*N(Mitarbeiter!$E185)/IF(Einstellungen!$C$11="7 Tage",7,5),N('Ist-Stunden'!AN185)),MAX(IF(Einstellungen!$C$11="7 Tage",MAX(0,(MIN(DATE(2028,12,0),IF(Mitarbeiter!$D185="",DATE(2028,12,0),Mitarbeiter!$D185),TODAY()))-(MAX(DATE(2028,11,1),Mitarbeiter!$C185))+1),MAX(0,NETWORKDAYS(MAX(DATE(2028,11,1),Mitarbeiter!$C185),MIN(DATE(2028,12,0),IF(Mitarbeiter!$D185="",DATE(2028,12,0),Mitarbeiter!$D185),TODAY()),Einstellungen!$F$13:$F$67)))*N(Mitarbeiter!$E185)/IF(Einstellungen!$C$11="7 Tage",7,5),N('Ist-Stunden'!AN185)+(N(Krankheitstage!BM185)+N(Krankheitstage!BY185))*N($C185))))</f>
        <v/>
      </c>
      <c r="BS185" s="76">
        <f>IF($B185="",0,IF(Einstellungen!$C$10="Ja",MAX(IF(Einstellungen!$C$11="7 Tage",MAX(0,(MIN(DATE(2028,13,0),IF(Mitarbeiter!$D185="",DATE(2028,13,0),Mitarbeiter!$D185),TODAY()))-(MAX(DATE(2028,12,1),Mitarbeiter!$C185))+1),MAX(0,NETWORKDAYS(MAX(DATE(2028,12,1),Mitarbeiter!$C185),MIN(DATE(2028,13,0),IF(Mitarbeiter!$D185="",DATE(2028,13,0),Mitarbeiter!$D185),TODAY()),Einstellungen!$F$13:$F$67)))*N(Mitarbeiter!$E185)/IF(Einstellungen!$C$11="7 Tage",7,5),N('Ist-Stunden'!AO185)),MAX(IF(Einstellungen!$C$11="7 Tage",MAX(0,(MIN(DATE(2028,13,0),IF(Mitarbeiter!$D185="",DATE(2028,13,0),Mitarbeiter!$D185),TODAY()))-(MAX(DATE(2028,12,1),Mitarbeiter!$C185))+1),MAX(0,NETWORKDAYS(MAX(DATE(2028,12,1),Mitarbeiter!$C185),MIN(DATE(2028,13,0),IF(Mitarbeiter!$D185="",DATE(2028,13,0),Mitarbeiter!$D185),TODAY()),Einstellungen!$F$13:$F$67)))*N(Mitarbeiter!$E185)/IF(Einstellungen!$C$11="7 Tage",7,5),N('Ist-Stunden'!AO185)+(N(Krankheitstage!BN185)+N(Krankheitstage!BZ185))*N($C185))))</f>
        <v/>
      </c>
      <c r="BT185" s="76">
        <f>IF($B185="",0,IF(Einstellungen!$C$10="Ja",MAX(IF(Einstellungen!$C$11="7 Tage",MAX(0,(MIN(DATE(2029,2,0),IF(Mitarbeiter!$D185="",DATE(2029,2,0),Mitarbeiter!$D185),TODAY()))-(MAX(DATE(2029,1,1),Mitarbeiter!$C185))+1),MAX(0,NETWORKDAYS(MAX(DATE(2029,1,1),Mitarbeiter!$C185),MIN(DATE(2029,2,0),IF(Mitarbeiter!$D185="",DATE(2029,2,0),Mitarbeiter!$D185),TODAY()),Einstellungen!$F$13:$F$67)))*N(Mitarbeiter!$E185)/IF(Einstellungen!$C$11="7 Tage",7,5),N('Ist-Stunden'!AP185)),MAX(IF(Einstellungen!$C$11="7 Tage",MAX(0,(MIN(DATE(2029,2,0),IF(Mitarbeiter!$D185="",DATE(2029,2,0),Mitarbeiter!$D185),TODAY()))-(MAX(DATE(2029,1,1),Mitarbeiter!$C185))+1),MAX(0,NETWORKDAYS(MAX(DATE(2029,1,1),Mitarbeiter!$C185),MIN(DATE(2029,2,0),IF(Mitarbeiter!$D185="",DATE(2029,2,0),Mitarbeiter!$D185),TODAY()),Einstellungen!$F$13:$F$67)))*N(Mitarbeiter!$E185)/IF(Einstellungen!$C$11="7 Tage",7,5),N('Ist-Stunden'!AP185)+(N(Krankheitstage!CA185)+N(Krankheitstage!CM185))*N($C185))))</f>
        <v/>
      </c>
      <c r="BU185" s="76">
        <f>IF($B185="",0,IF(Einstellungen!$C$10="Ja",MAX(IF(Einstellungen!$C$11="7 Tage",MAX(0,(MIN(DATE(2029,3,0),IF(Mitarbeiter!$D185="",DATE(2029,3,0),Mitarbeiter!$D185),TODAY()))-(MAX(DATE(2029,2,1),Mitarbeiter!$C185))+1),MAX(0,NETWORKDAYS(MAX(DATE(2029,2,1),Mitarbeiter!$C185),MIN(DATE(2029,3,0),IF(Mitarbeiter!$D185="",DATE(2029,3,0),Mitarbeiter!$D185),TODAY()),Einstellungen!$F$13:$F$67)))*N(Mitarbeiter!$E185)/IF(Einstellungen!$C$11="7 Tage",7,5),N('Ist-Stunden'!AQ185)),MAX(IF(Einstellungen!$C$11="7 Tage",MAX(0,(MIN(DATE(2029,3,0),IF(Mitarbeiter!$D185="",DATE(2029,3,0),Mitarbeiter!$D185),TODAY()))-(MAX(DATE(2029,2,1),Mitarbeiter!$C185))+1),MAX(0,NETWORKDAYS(MAX(DATE(2029,2,1),Mitarbeiter!$C185),MIN(DATE(2029,3,0),IF(Mitarbeiter!$D185="",DATE(2029,3,0),Mitarbeiter!$D185),TODAY()),Einstellungen!$F$13:$F$67)))*N(Mitarbeiter!$E185)/IF(Einstellungen!$C$11="7 Tage",7,5),N('Ist-Stunden'!AQ185)+(N(Krankheitstage!CB185)+N(Krankheitstage!CN185))*N($C185))))</f>
        <v/>
      </c>
      <c r="BV185" s="76">
        <f>IF($B185="",0,IF(Einstellungen!$C$10="Ja",MAX(IF(Einstellungen!$C$11="7 Tage",MAX(0,(MIN(DATE(2029,4,0),IF(Mitarbeiter!$D185="",DATE(2029,4,0),Mitarbeiter!$D185),TODAY()))-(MAX(DATE(2029,3,1),Mitarbeiter!$C185))+1),MAX(0,NETWORKDAYS(MAX(DATE(2029,3,1),Mitarbeiter!$C185),MIN(DATE(2029,4,0),IF(Mitarbeiter!$D185="",DATE(2029,4,0),Mitarbeiter!$D185),TODAY()),Einstellungen!$F$13:$F$67)))*N(Mitarbeiter!$E185)/IF(Einstellungen!$C$11="7 Tage",7,5),N('Ist-Stunden'!AR185)),MAX(IF(Einstellungen!$C$11="7 Tage",MAX(0,(MIN(DATE(2029,4,0),IF(Mitarbeiter!$D185="",DATE(2029,4,0),Mitarbeiter!$D185),TODAY()))-(MAX(DATE(2029,3,1),Mitarbeiter!$C185))+1),MAX(0,NETWORKDAYS(MAX(DATE(2029,3,1),Mitarbeiter!$C185),MIN(DATE(2029,4,0),IF(Mitarbeiter!$D185="",DATE(2029,4,0),Mitarbeiter!$D185),TODAY()),Einstellungen!$F$13:$F$67)))*N(Mitarbeiter!$E185)/IF(Einstellungen!$C$11="7 Tage",7,5),N('Ist-Stunden'!AR185)+(N(Krankheitstage!CC185)+N(Krankheitstage!CO185))*N($C185))))</f>
        <v/>
      </c>
      <c r="BW185" s="76">
        <f>IF($B185="",0,IF(Einstellungen!$C$10="Ja",MAX(IF(Einstellungen!$C$11="7 Tage",MAX(0,(MIN(DATE(2029,5,0),IF(Mitarbeiter!$D185="",DATE(2029,5,0),Mitarbeiter!$D185),TODAY()))-(MAX(DATE(2029,4,1),Mitarbeiter!$C185))+1),MAX(0,NETWORKDAYS(MAX(DATE(2029,4,1),Mitarbeiter!$C185),MIN(DATE(2029,5,0),IF(Mitarbeiter!$D185="",DATE(2029,5,0),Mitarbeiter!$D185),TODAY()),Einstellungen!$F$13:$F$67)))*N(Mitarbeiter!$E185)/IF(Einstellungen!$C$11="7 Tage",7,5),N('Ist-Stunden'!AS185)),MAX(IF(Einstellungen!$C$11="7 Tage",MAX(0,(MIN(DATE(2029,5,0),IF(Mitarbeiter!$D185="",DATE(2029,5,0),Mitarbeiter!$D185),TODAY()))-(MAX(DATE(2029,4,1),Mitarbeiter!$C185))+1),MAX(0,NETWORKDAYS(MAX(DATE(2029,4,1),Mitarbeiter!$C185),MIN(DATE(2029,5,0),IF(Mitarbeiter!$D185="",DATE(2029,5,0),Mitarbeiter!$D185),TODAY()),Einstellungen!$F$13:$F$67)))*N(Mitarbeiter!$E185)/IF(Einstellungen!$C$11="7 Tage",7,5),N('Ist-Stunden'!AS185)+(N(Krankheitstage!CD185)+N(Krankheitstage!CP185))*N($C185))))</f>
        <v/>
      </c>
      <c r="BX185" s="76">
        <f>IF($B185="",0,IF(Einstellungen!$C$10="Ja",MAX(IF(Einstellungen!$C$11="7 Tage",MAX(0,(MIN(DATE(2029,6,0),IF(Mitarbeiter!$D185="",DATE(2029,6,0),Mitarbeiter!$D185),TODAY()))-(MAX(DATE(2029,5,1),Mitarbeiter!$C185))+1),MAX(0,NETWORKDAYS(MAX(DATE(2029,5,1),Mitarbeiter!$C185),MIN(DATE(2029,6,0),IF(Mitarbeiter!$D185="",DATE(2029,6,0),Mitarbeiter!$D185),TODAY()),Einstellungen!$F$13:$F$67)))*N(Mitarbeiter!$E185)/IF(Einstellungen!$C$11="7 Tage",7,5),N('Ist-Stunden'!AT185)),MAX(IF(Einstellungen!$C$11="7 Tage",MAX(0,(MIN(DATE(2029,6,0),IF(Mitarbeiter!$D185="",DATE(2029,6,0),Mitarbeiter!$D185),TODAY()))-(MAX(DATE(2029,5,1),Mitarbeiter!$C185))+1),MAX(0,NETWORKDAYS(MAX(DATE(2029,5,1),Mitarbeiter!$C185),MIN(DATE(2029,6,0),IF(Mitarbeiter!$D185="",DATE(2029,6,0),Mitarbeiter!$D185),TODAY()),Einstellungen!$F$13:$F$67)))*N(Mitarbeiter!$E185)/IF(Einstellungen!$C$11="7 Tage",7,5),N('Ist-Stunden'!AT185)+(N(Krankheitstage!CE185)+N(Krankheitstage!CQ185))*N($C185))))</f>
        <v/>
      </c>
      <c r="BY185" s="76">
        <f>IF($B185="",0,IF(Einstellungen!$C$10="Ja",MAX(IF(Einstellungen!$C$11="7 Tage",MAX(0,(MIN(DATE(2029,7,0),IF(Mitarbeiter!$D185="",DATE(2029,7,0),Mitarbeiter!$D185),TODAY()))-(MAX(DATE(2029,6,1),Mitarbeiter!$C185))+1),MAX(0,NETWORKDAYS(MAX(DATE(2029,6,1),Mitarbeiter!$C185),MIN(DATE(2029,7,0),IF(Mitarbeiter!$D185="",DATE(2029,7,0),Mitarbeiter!$D185),TODAY()),Einstellungen!$F$13:$F$67)))*N(Mitarbeiter!$E185)/IF(Einstellungen!$C$11="7 Tage",7,5),N('Ist-Stunden'!AU185)),MAX(IF(Einstellungen!$C$11="7 Tage",MAX(0,(MIN(DATE(2029,7,0),IF(Mitarbeiter!$D185="",DATE(2029,7,0),Mitarbeiter!$D185),TODAY()))-(MAX(DATE(2029,6,1),Mitarbeiter!$C185))+1),MAX(0,NETWORKDAYS(MAX(DATE(2029,6,1),Mitarbeiter!$C185),MIN(DATE(2029,7,0),IF(Mitarbeiter!$D185="",DATE(2029,7,0),Mitarbeiter!$D185),TODAY()),Einstellungen!$F$13:$F$67)))*N(Mitarbeiter!$E185)/IF(Einstellungen!$C$11="7 Tage",7,5),N('Ist-Stunden'!AU185)+(N(Krankheitstage!CF185)+N(Krankheitstage!CR185))*N($C185))))</f>
        <v/>
      </c>
      <c r="BZ185" s="76">
        <f>IF($B185="",0,IF(Einstellungen!$C$10="Ja",MAX(IF(Einstellungen!$C$11="7 Tage",MAX(0,(MIN(DATE(2029,8,0),IF(Mitarbeiter!$D185="",DATE(2029,8,0),Mitarbeiter!$D185),TODAY()))-(MAX(DATE(2029,7,1),Mitarbeiter!$C185))+1),MAX(0,NETWORKDAYS(MAX(DATE(2029,7,1),Mitarbeiter!$C185),MIN(DATE(2029,8,0),IF(Mitarbeiter!$D185="",DATE(2029,8,0),Mitarbeiter!$D185),TODAY()),Einstellungen!$F$13:$F$67)))*N(Mitarbeiter!$E185)/IF(Einstellungen!$C$11="7 Tage",7,5),N('Ist-Stunden'!AV185)),MAX(IF(Einstellungen!$C$11="7 Tage",MAX(0,(MIN(DATE(2029,8,0),IF(Mitarbeiter!$D185="",DATE(2029,8,0),Mitarbeiter!$D185),TODAY()))-(MAX(DATE(2029,7,1),Mitarbeiter!$C185))+1),MAX(0,NETWORKDAYS(MAX(DATE(2029,7,1),Mitarbeiter!$C185),MIN(DATE(2029,8,0),IF(Mitarbeiter!$D185="",DATE(2029,8,0),Mitarbeiter!$D185),TODAY()),Einstellungen!$F$13:$F$67)))*N(Mitarbeiter!$E185)/IF(Einstellungen!$C$11="7 Tage",7,5),N('Ist-Stunden'!AV185)+(N(Krankheitstage!CG185)+N(Krankheitstage!CS185))*N($C185))))</f>
        <v/>
      </c>
      <c r="CA185" s="76">
        <f>IF($B185="",0,IF(Einstellungen!$C$10="Ja",MAX(IF(Einstellungen!$C$11="7 Tage",MAX(0,(MIN(DATE(2029,9,0),IF(Mitarbeiter!$D185="",DATE(2029,9,0),Mitarbeiter!$D185),TODAY()))-(MAX(DATE(2029,8,1),Mitarbeiter!$C185))+1),MAX(0,NETWORKDAYS(MAX(DATE(2029,8,1),Mitarbeiter!$C185),MIN(DATE(2029,9,0),IF(Mitarbeiter!$D185="",DATE(2029,9,0),Mitarbeiter!$D185),TODAY()),Einstellungen!$F$13:$F$67)))*N(Mitarbeiter!$E185)/IF(Einstellungen!$C$11="7 Tage",7,5),N('Ist-Stunden'!AW185)),MAX(IF(Einstellungen!$C$11="7 Tage",MAX(0,(MIN(DATE(2029,9,0),IF(Mitarbeiter!$D185="",DATE(2029,9,0),Mitarbeiter!$D185),TODAY()))-(MAX(DATE(2029,8,1),Mitarbeiter!$C185))+1),MAX(0,NETWORKDAYS(MAX(DATE(2029,8,1),Mitarbeiter!$C185),MIN(DATE(2029,9,0),IF(Mitarbeiter!$D185="",DATE(2029,9,0),Mitarbeiter!$D185),TODAY()),Einstellungen!$F$13:$F$67)))*N(Mitarbeiter!$E185)/IF(Einstellungen!$C$11="7 Tage",7,5),N('Ist-Stunden'!AW185)+(N(Krankheitstage!CH185)+N(Krankheitstage!CT185))*N($C185))))</f>
        <v/>
      </c>
      <c r="CB185" s="76">
        <f>IF($B185="",0,IF(Einstellungen!$C$10="Ja",MAX(IF(Einstellungen!$C$11="7 Tage",MAX(0,(MIN(DATE(2029,10,0),IF(Mitarbeiter!$D185="",DATE(2029,10,0),Mitarbeiter!$D185),TODAY()))-(MAX(DATE(2029,9,1),Mitarbeiter!$C185))+1),MAX(0,NETWORKDAYS(MAX(DATE(2029,9,1),Mitarbeiter!$C185),MIN(DATE(2029,10,0),IF(Mitarbeiter!$D185="",DATE(2029,10,0),Mitarbeiter!$D185),TODAY()),Einstellungen!$F$13:$F$67)))*N(Mitarbeiter!$E185)/IF(Einstellungen!$C$11="7 Tage",7,5),N('Ist-Stunden'!AX185)),MAX(IF(Einstellungen!$C$11="7 Tage",MAX(0,(MIN(DATE(2029,10,0),IF(Mitarbeiter!$D185="",DATE(2029,10,0),Mitarbeiter!$D185),TODAY()))-(MAX(DATE(2029,9,1),Mitarbeiter!$C185))+1),MAX(0,NETWORKDAYS(MAX(DATE(2029,9,1),Mitarbeiter!$C185),MIN(DATE(2029,10,0),IF(Mitarbeiter!$D185="",DATE(2029,10,0),Mitarbeiter!$D185),TODAY()),Einstellungen!$F$13:$F$67)))*N(Mitarbeiter!$E185)/IF(Einstellungen!$C$11="7 Tage",7,5),N('Ist-Stunden'!AX185)+(N(Krankheitstage!CI185)+N(Krankheitstage!CU185))*N($C185))))</f>
        <v/>
      </c>
      <c r="CC185" s="76">
        <f>IF($B185="",0,IF(Einstellungen!$C$10="Ja",MAX(IF(Einstellungen!$C$11="7 Tage",MAX(0,(MIN(DATE(2029,11,0),IF(Mitarbeiter!$D185="",DATE(2029,11,0),Mitarbeiter!$D185),TODAY()))-(MAX(DATE(2029,10,1),Mitarbeiter!$C185))+1),MAX(0,NETWORKDAYS(MAX(DATE(2029,10,1),Mitarbeiter!$C185),MIN(DATE(2029,11,0),IF(Mitarbeiter!$D185="",DATE(2029,11,0),Mitarbeiter!$D185),TODAY()),Einstellungen!$F$13:$F$67)))*N(Mitarbeiter!$E185)/IF(Einstellungen!$C$11="7 Tage",7,5),N('Ist-Stunden'!AY185)),MAX(IF(Einstellungen!$C$11="7 Tage",MAX(0,(MIN(DATE(2029,11,0),IF(Mitarbeiter!$D185="",DATE(2029,11,0),Mitarbeiter!$D185),TODAY()))-(MAX(DATE(2029,10,1),Mitarbeiter!$C185))+1),MAX(0,NETWORKDAYS(MAX(DATE(2029,10,1),Mitarbeiter!$C185),MIN(DATE(2029,11,0),IF(Mitarbeiter!$D185="",DATE(2029,11,0),Mitarbeiter!$D185),TODAY()),Einstellungen!$F$13:$F$67)))*N(Mitarbeiter!$E185)/IF(Einstellungen!$C$11="7 Tage",7,5),N('Ist-Stunden'!AY185)+(N(Krankheitstage!CJ185)+N(Krankheitstage!CV185))*N($C185))))</f>
        <v/>
      </c>
      <c r="CD185" s="76">
        <f>IF($B185="",0,IF(Einstellungen!$C$10="Ja",MAX(IF(Einstellungen!$C$11="7 Tage",MAX(0,(MIN(DATE(2029,12,0),IF(Mitarbeiter!$D185="",DATE(2029,12,0),Mitarbeiter!$D185),TODAY()))-(MAX(DATE(2029,11,1),Mitarbeiter!$C185))+1),MAX(0,NETWORKDAYS(MAX(DATE(2029,11,1),Mitarbeiter!$C185),MIN(DATE(2029,12,0),IF(Mitarbeiter!$D185="",DATE(2029,12,0),Mitarbeiter!$D185),TODAY()),Einstellungen!$F$13:$F$67)))*N(Mitarbeiter!$E185)/IF(Einstellungen!$C$11="7 Tage",7,5),N('Ist-Stunden'!AZ185)),MAX(IF(Einstellungen!$C$11="7 Tage",MAX(0,(MIN(DATE(2029,12,0),IF(Mitarbeiter!$D185="",DATE(2029,12,0),Mitarbeiter!$D185),TODAY()))-(MAX(DATE(2029,11,1),Mitarbeiter!$C185))+1),MAX(0,NETWORKDAYS(MAX(DATE(2029,11,1),Mitarbeiter!$C185),MIN(DATE(2029,12,0),IF(Mitarbeiter!$D185="",DATE(2029,12,0),Mitarbeiter!$D185),TODAY()),Einstellungen!$F$13:$F$67)))*N(Mitarbeiter!$E185)/IF(Einstellungen!$C$11="7 Tage",7,5),N('Ist-Stunden'!AZ185)+(N(Krankheitstage!CK185)+N(Krankheitstage!CW185))*N($C185))))</f>
        <v/>
      </c>
      <c r="CE185" s="76">
        <f>IF($B185="",0,IF(Einstellungen!$C$10="Ja",MAX(IF(Einstellungen!$C$11="7 Tage",MAX(0,(MIN(DATE(2029,13,0),IF(Mitarbeiter!$D185="",DATE(2029,13,0),Mitarbeiter!$D185),TODAY()))-(MAX(DATE(2029,12,1),Mitarbeiter!$C185))+1),MAX(0,NETWORKDAYS(MAX(DATE(2029,12,1),Mitarbeiter!$C185),MIN(DATE(2029,13,0),IF(Mitarbeiter!$D185="",DATE(2029,13,0),Mitarbeiter!$D185),TODAY()),Einstellungen!$F$13:$F$67)))*N(Mitarbeiter!$E185)/IF(Einstellungen!$C$11="7 Tage",7,5),N('Ist-Stunden'!BA185)),MAX(IF(Einstellungen!$C$11="7 Tage",MAX(0,(MIN(DATE(2029,13,0),IF(Mitarbeiter!$D185="",DATE(2029,13,0),Mitarbeiter!$D185),TODAY()))-(MAX(DATE(2029,12,1),Mitarbeiter!$C185))+1),MAX(0,NETWORKDAYS(MAX(DATE(2029,12,1),Mitarbeiter!$C185),MIN(DATE(2029,13,0),IF(Mitarbeiter!$D185="",DATE(2029,13,0),Mitarbeiter!$D185),TODAY()),Einstellungen!$F$13:$F$67)))*N(Mitarbeiter!$E185)/IF(Einstellungen!$C$11="7 Tage",7,5),N('Ist-Stunden'!BA185)+(N(Krankheitstage!CL185)+N(Krankheitstage!CX185))*N($C185))))</f>
        <v/>
      </c>
      <c r="CF185" s="76">
        <f>IF($B185="",0,IF(Einstellungen!$C$10="Ja",MAX(IF(Einstellungen!$C$11="7 Tage",MAX(0,(MIN(DATE(2030,2,0),IF(Mitarbeiter!$D185="",DATE(2030,2,0),Mitarbeiter!$D185),TODAY()))-(MAX(DATE(2030,1,1),Mitarbeiter!$C185))+1),MAX(0,NETWORKDAYS(MAX(DATE(2030,1,1),Mitarbeiter!$C185),MIN(DATE(2030,2,0),IF(Mitarbeiter!$D185="",DATE(2030,2,0),Mitarbeiter!$D185),TODAY()),Einstellungen!$F$13:$F$67)))*N(Mitarbeiter!$E185)/IF(Einstellungen!$C$11="7 Tage",7,5),N('Ist-Stunden'!BB185)),MAX(IF(Einstellungen!$C$11="7 Tage",MAX(0,(MIN(DATE(2030,2,0),IF(Mitarbeiter!$D185="",DATE(2030,2,0),Mitarbeiter!$D185),TODAY()))-(MAX(DATE(2030,1,1),Mitarbeiter!$C185))+1),MAX(0,NETWORKDAYS(MAX(DATE(2030,1,1),Mitarbeiter!$C185),MIN(DATE(2030,2,0),IF(Mitarbeiter!$D185="",DATE(2030,2,0),Mitarbeiter!$D185),TODAY()),Einstellungen!$F$13:$F$67)))*N(Mitarbeiter!$E185)/IF(Einstellungen!$C$11="7 Tage",7,5),N('Ist-Stunden'!BB185)+(N(Krankheitstage!CY185)+N(Krankheitstage!DK185))*N($C185))))</f>
        <v/>
      </c>
      <c r="CG185" s="76">
        <f>IF($B185="",0,IF(Einstellungen!$C$10="Ja",MAX(IF(Einstellungen!$C$11="7 Tage",MAX(0,(MIN(DATE(2030,3,0),IF(Mitarbeiter!$D185="",DATE(2030,3,0),Mitarbeiter!$D185),TODAY()))-(MAX(DATE(2030,2,1),Mitarbeiter!$C185))+1),MAX(0,NETWORKDAYS(MAX(DATE(2030,2,1),Mitarbeiter!$C185),MIN(DATE(2030,3,0),IF(Mitarbeiter!$D185="",DATE(2030,3,0),Mitarbeiter!$D185),TODAY()),Einstellungen!$F$13:$F$67)))*N(Mitarbeiter!$E185)/IF(Einstellungen!$C$11="7 Tage",7,5),N('Ist-Stunden'!BC185)),MAX(IF(Einstellungen!$C$11="7 Tage",MAX(0,(MIN(DATE(2030,3,0),IF(Mitarbeiter!$D185="",DATE(2030,3,0),Mitarbeiter!$D185),TODAY()))-(MAX(DATE(2030,2,1),Mitarbeiter!$C185))+1),MAX(0,NETWORKDAYS(MAX(DATE(2030,2,1),Mitarbeiter!$C185),MIN(DATE(2030,3,0),IF(Mitarbeiter!$D185="",DATE(2030,3,0),Mitarbeiter!$D185),TODAY()),Einstellungen!$F$13:$F$67)))*N(Mitarbeiter!$E185)/IF(Einstellungen!$C$11="7 Tage",7,5),N('Ist-Stunden'!BC185)+(N(Krankheitstage!CZ185)+N(Krankheitstage!DL185))*N($C185))))</f>
        <v/>
      </c>
      <c r="CH185" s="76">
        <f>IF($B185="",0,IF(Einstellungen!$C$10="Ja",MAX(IF(Einstellungen!$C$11="7 Tage",MAX(0,(MIN(DATE(2030,4,0),IF(Mitarbeiter!$D185="",DATE(2030,4,0),Mitarbeiter!$D185),TODAY()))-(MAX(DATE(2030,3,1),Mitarbeiter!$C185))+1),MAX(0,NETWORKDAYS(MAX(DATE(2030,3,1),Mitarbeiter!$C185),MIN(DATE(2030,4,0),IF(Mitarbeiter!$D185="",DATE(2030,4,0),Mitarbeiter!$D185),TODAY()),Einstellungen!$F$13:$F$67)))*N(Mitarbeiter!$E185)/IF(Einstellungen!$C$11="7 Tage",7,5),N('Ist-Stunden'!BD185)),MAX(IF(Einstellungen!$C$11="7 Tage",MAX(0,(MIN(DATE(2030,4,0),IF(Mitarbeiter!$D185="",DATE(2030,4,0),Mitarbeiter!$D185),TODAY()))-(MAX(DATE(2030,3,1),Mitarbeiter!$C185))+1),MAX(0,NETWORKDAYS(MAX(DATE(2030,3,1),Mitarbeiter!$C185),MIN(DATE(2030,4,0),IF(Mitarbeiter!$D185="",DATE(2030,4,0),Mitarbeiter!$D185),TODAY()),Einstellungen!$F$13:$F$67)))*N(Mitarbeiter!$E185)/IF(Einstellungen!$C$11="7 Tage",7,5),N('Ist-Stunden'!BD185)+(N(Krankheitstage!DA185)+N(Krankheitstage!DM185))*N($C185))))</f>
        <v/>
      </c>
      <c r="CI185" s="76">
        <f>IF($B185="",0,IF(Einstellungen!$C$10="Ja",MAX(IF(Einstellungen!$C$11="7 Tage",MAX(0,(MIN(DATE(2030,5,0),IF(Mitarbeiter!$D185="",DATE(2030,5,0),Mitarbeiter!$D185),TODAY()))-(MAX(DATE(2030,4,1),Mitarbeiter!$C185))+1),MAX(0,NETWORKDAYS(MAX(DATE(2030,4,1),Mitarbeiter!$C185),MIN(DATE(2030,5,0),IF(Mitarbeiter!$D185="",DATE(2030,5,0),Mitarbeiter!$D185),TODAY()),Einstellungen!$F$13:$F$67)))*N(Mitarbeiter!$E185)/IF(Einstellungen!$C$11="7 Tage",7,5),N('Ist-Stunden'!BE185)),MAX(IF(Einstellungen!$C$11="7 Tage",MAX(0,(MIN(DATE(2030,5,0),IF(Mitarbeiter!$D185="",DATE(2030,5,0),Mitarbeiter!$D185),TODAY()))-(MAX(DATE(2030,4,1),Mitarbeiter!$C185))+1),MAX(0,NETWORKDAYS(MAX(DATE(2030,4,1),Mitarbeiter!$C185),MIN(DATE(2030,5,0),IF(Mitarbeiter!$D185="",DATE(2030,5,0),Mitarbeiter!$D185),TODAY()),Einstellungen!$F$13:$F$67)))*N(Mitarbeiter!$E185)/IF(Einstellungen!$C$11="7 Tage",7,5),N('Ist-Stunden'!BE185)+(N(Krankheitstage!DB185)+N(Krankheitstage!DN185))*N($C185))))</f>
        <v/>
      </c>
      <c r="CJ185" s="76">
        <f>IF($B185="",0,IF(Einstellungen!$C$10="Ja",MAX(IF(Einstellungen!$C$11="7 Tage",MAX(0,(MIN(DATE(2030,6,0),IF(Mitarbeiter!$D185="",DATE(2030,6,0),Mitarbeiter!$D185),TODAY()))-(MAX(DATE(2030,5,1),Mitarbeiter!$C185))+1),MAX(0,NETWORKDAYS(MAX(DATE(2030,5,1),Mitarbeiter!$C185),MIN(DATE(2030,6,0),IF(Mitarbeiter!$D185="",DATE(2030,6,0),Mitarbeiter!$D185),TODAY()),Einstellungen!$F$13:$F$67)))*N(Mitarbeiter!$E185)/IF(Einstellungen!$C$11="7 Tage",7,5),N('Ist-Stunden'!BF185)),MAX(IF(Einstellungen!$C$11="7 Tage",MAX(0,(MIN(DATE(2030,6,0),IF(Mitarbeiter!$D185="",DATE(2030,6,0),Mitarbeiter!$D185),TODAY()))-(MAX(DATE(2030,5,1),Mitarbeiter!$C185))+1),MAX(0,NETWORKDAYS(MAX(DATE(2030,5,1),Mitarbeiter!$C185),MIN(DATE(2030,6,0),IF(Mitarbeiter!$D185="",DATE(2030,6,0),Mitarbeiter!$D185),TODAY()),Einstellungen!$F$13:$F$67)))*N(Mitarbeiter!$E185)/IF(Einstellungen!$C$11="7 Tage",7,5),N('Ist-Stunden'!BF185)+(N(Krankheitstage!DC185)+N(Krankheitstage!DO185))*N($C185))))</f>
        <v/>
      </c>
      <c r="CK185" s="76">
        <f>IF($B185="",0,IF(Einstellungen!$C$10="Ja",MAX(IF(Einstellungen!$C$11="7 Tage",MAX(0,(MIN(DATE(2030,7,0),IF(Mitarbeiter!$D185="",DATE(2030,7,0),Mitarbeiter!$D185),TODAY()))-(MAX(DATE(2030,6,1),Mitarbeiter!$C185))+1),MAX(0,NETWORKDAYS(MAX(DATE(2030,6,1),Mitarbeiter!$C185),MIN(DATE(2030,7,0),IF(Mitarbeiter!$D185="",DATE(2030,7,0),Mitarbeiter!$D185),TODAY()),Einstellungen!$F$13:$F$67)))*N(Mitarbeiter!$E185)/IF(Einstellungen!$C$11="7 Tage",7,5),N('Ist-Stunden'!BG185)),MAX(IF(Einstellungen!$C$11="7 Tage",MAX(0,(MIN(DATE(2030,7,0),IF(Mitarbeiter!$D185="",DATE(2030,7,0),Mitarbeiter!$D185),TODAY()))-(MAX(DATE(2030,6,1),Mitarbeiter!$C185))+1),MAX(0,NETWORKDAYS(MAX(DATE(2030,6,1),Mitarbeiter!$C185),MIN(DATE(2030,7,0),IF(Mitarbeiter!$D185="",DATE(2030,7,0),Mitarbeiter!$D185),TODAY()),Einstellungen!$F$13:$F$67)))*N(Mitarbeiter!$E185)/IF(Einstellungen!$C$11="7 Tage",7,5),N('Ist-Stunden'!BG185)+(N(Krankheitstage!DD185)+N(Krankheitstage!DP185))*N($C185))))</f>
        <v/>
      </c>
      <c r="CL185" s="76">
        <f>IF($B185="",0,IF(Einstellungen!$C$10="Ja",MAX(IF(Einstellungen!$C$11="7 Tage",MAX(0,(MIN(DATE(2030,8,0),IF(Mitarbeiter!$D185="",DATE(2030,8,0),Mitarbeiter!$D185),TODAY()))-(MAX(DATE(2030,7,1),Mitarbeiter!$C185))+1),MAX(0,NETWORKDAYS(MAX(DATE(2030,7,1),Mitarbeiter!$C185),MIN(DATE(2030,8,0),IF(Mitarbeiter!$D185="",DATE(2030,8,0),Mitarbeiter!$D185),TODAY()),Einstellungen!$F$13:$F$67)))*N(Mitarbeiter!$E185)/IF(Einstellungen!$C$11="7 Tage",7,5),N('Ist-Stunden'!BH185)),MAX(IF(Einstellungen!$C$11="7 Tage",MAX(0,(MIN(DATE(2030,8,0),IF(Mitarbeiter!$D185="",DATE(2030,8,0),Mitarbeiter!$D185),TODAY()))-(MAX(DATE(2030,7,1),Mitarbeiter!$C185))+1),MAX(0,NETWORKDAYS(MAX(DATE(2030,7,1),Mitarbeiter!$C185),MIN(DATE(2030,8,0),IF(Mitarbeiter!$D185="",DATE(2030,8,0),Mitarbeiter!$D185),TODAY()),Einstellungen!$F$13:$F$67)))*N(Mitarbeiter!$E185)/IF(Einstellungen!$C$11="7 Tage",7,5),N('Ist-Stunden'!BH185)+(N(Krankheitstage!DE185)+N(Krankheitstage!DQ185))*N($C185))))</f>
        <v/>
      </c>
      <c r="CM185" s="76">
        <f>IF($B185="",0,IF(Einstellungen!$C$10="Ja",MAX(IF(Einstellungen!$C$11="7 Tage",MAX(0,(MIN(DATE(2030,9,0),IF(Mitarbeiter!$D185="",DATE(2030,9,0),Mitarbeiter!$D185),TODAY()))-(MAX(DATE(2030,8,1),Mitarbeiter!$C185))+1),MAX(0,NETWORKDAYS(MAX(DATE(2030,8,1),Mitarbeiter!$C185),MIN(DATE(2030,9,0),IF(Mitarbeiter!$D185="",DATE(2030,9,0),Mitarbeiter!$D185),TODAY()),Einstellungen!$F$13:$F$67)))*N(Mitarbeiter!$E185)/IF(Einstellungen!$C$11="7 Tage",7,5),N('Ist-Stunden'!BI185)),MAX(IF(Einstellungen!$C$11="7 Tage",MAX(0,(MIN(DATE(2030,9,0),IF(Mitarbeiter!$D185="",DATE(2030,9,0),Mitarbeiter!$D185),TODAY()))-(MAX(DATE(2030,8,1),Mitarbeiter!$C185))+1),MAX(0,NETWORKDAYS(MAX(DATE(2030,8,1),Mitarbeiter!$C185),MIN(DATE(2030,9,0),IF(Mitarbeiter!$D185="",DATE(2030,9,0),Mitarbeiter!$D185),TODAY()),Einstellungen!$F$13:$F$67)))*N(Mitarbeiter!$E185)/IF(Einstellungen!$C$11="7 Tage",7,5),N('Ist-Stunden'!BI185)+(N(Krankheitstage!DF185)+N(Krankheitstage!DR185))*N($C185))))</f>
        <v/>
      </c>
      <c r="CN185" s="76">
        <f>IF($B185="",0,IF(Einstellungen!$C$10="Ja",MAX(IF(Einstellungen!$C$11="7 Tage",MAX(0,(MIN(DATE(2030,10,0),IF(Mitarbeiter!$D185="",DATE(2030,10,0),Mitarbeiter!$D185),TODAY()))-(MAX(DATE(2030,9,1),Mitarbeiter!$C185))+1),MAX(0,NETWORKDAYS(MAX(DATE(2030,9,1),Mitarbeiter!$C185),MIN(DATE(2030,10,0),IF(Mitarbeiter!$D185="",DATE(2030,10,0),Mitarbeiter!$D185),TODAY()),Einstellungen!$F$13:$F$67)))*N(Mitarbeiter!$E185)/IF(Einstellungen!$C$11="7 Tage",7,5),N('Ist-Stunden'!BJ185)),MAX(IF(Einstellungen!$C$11="7 Tage",MAX(0,(MIN(DATE(2030,10,0),IF(Mitarbeiter!$D185="",DATE(2030,10,0),Mitarbeiter!$D185),TODAY()))-(MAX(DATE(2030,9,1),Mitarbeiter!$C185))+1),MAX(0,NETWORKDAYS(MAX(DATE(2030,9,1),Mitarbeiter!$C185),MIN(DATE(2030,10,0),IF(Mitarbeiter!$D185="",DATE(2030,10,0),Mitarbeiter!$D185),TODAY()),Einstellungen!$F$13:$F$67)))*N(Mitarbeiter!$E185)/IF(Einstellungen!$C$11="7 Tage",7,5),N('Ist-Stunden'!BJ185)+(N(Krankheitstage!DG185)+N(Krankheitstage!DS185))*N($C185))))</f>
        <v/>
      </c>
      <c r="CO185" s="76">
        <f>IF($B185="",0,IF(Einstellungen!$C$10="Ja",MAX(IF(Einstellungen!$C$11="7 Tage",MAX(0,(MIN(DATE(2030,11,0),IF(Mitarbeiter!$D185="",DATE(2030,11,0),Mitarbeiter!$D185),TODAY()))-(MAX(DATE(2030,10,1),Mitarbeiter!$C185))+1),MAX(0,NETWORKDAYS(MAX(DATE(2030,10,1),Mitarbeiter!$C185),MIN(DATE(2030,11,0),IF(Mitarbeiter!$D185="",DATE(2030,11,0),Mitarbeiter!$D185),TODAY()),Einstellungen!$F$13:$F$67)))*N(Mitarbeiter!$E185)/IF(Einstellungen!$C$11="7 Tage",7,5),N('Ist-Stunden'!BK185)),MAX(IF(Einstellungen!$C$11="7 Tage",MAX(0,(MIN(DATE(2030,11,0),IF(Mitarbeiter!$D185="",DATE(2030,11,0),Mitarbeiter!$D185),TODAY()))-(MAX(DATE(2030,10,1),Mitarbeiter!$C185))+1),MAX(0,NETWORKDAYS(MAX(DATE(2030,10,1),Mitarbeiter!$C185),MIN(DATE(2030,11,0),IF(Mitarbeiter!$D185="",DATE(2030,11,0),Mitarbeiter!$D185),TODAY()),Einstellungen!$F$13:$F$67)))*N(Mitarbeiter!$E185)/IF(Einstellungen!$C$11="7 Tage",7,5),N('Ist-Stunden'!BK185)+(N(Krankheitstage!DH185)+N(Krankheitstage!DT185))*N($C185))))</f>
        <v/>
      </c>
      <c r="CP185" s="76">
        <f>IF($B185="",0,IF(Einstellungen!$C$10="Ja",MAX(IF(Einstellungen!$C$11="7 Tage",MAX(0,(MIN(DATE(2030,12,0),IF(Mitarbeiter!$D185="",DATE(2030,12,0),Mitarbeiter!$D185),TODAY()))-(MAX(DATE(2030,11,1),Mitarbeiter!$C185))+1),MAX(0,NETWORKDAYS(MAX(DATE(2030,11,1),Mitarbeiter!$C185),MIN(DATE(2030,12,0),IF(Mitarbeiter!$D185="",DATE(2030,12,0),Mitarbeiter!$D185),TODAY()),Einstellungen!$F$13:$F$67)))*N(Mitarbeiter!$E185)/IF(Einstellungen!$C$11="7 Tage",7,5),N('Ist-Stunden'!BL185)),MAX(IF(Einstellungen!$C$11="7 Tage",MAX(0,(MIN(DATE(2030,12,0),IF(Mitarbeiter!$D185="",DATE(2030,12,0),Mitarbeiter!$D185),TODAY()))-(MAX(DATE(2030,11,1),Mitarbeiter!$C185))+1),MAX(0,NETWORKDAYS(MAX(DATE(2030,11,1),Mitarbeiter!$C185),MIN(DATE(2030,12,0),IF(Mitarbeiter!$D185="",DATE(2030,12,0),Mitarbeiter!$D185),TODAY()),Einstellungen!$F$13:$F$67)))*N(Mitarbeiter!$E185)/IF(Einstellungen!$C$11="7 Tage",7,5),N('Ist-Stunden'!BL185)+(N(Krankheitstage!DI185)+N(Krankheitstage!DU185))*N($C185))))</f>
        <v/>
      </c>
      <c r="CQ185" s="76">
        <f>IF($B185="",0,IF(Einstellungen!$C$10="Ja",MAX(IF(Einstellungen!$C$11="7 Tage",MAX(0,(MIN(DATE(2030,13,0),IF(Mitarbeiter!$D185="",DATE(2030,13,0),Mitarbeiter!$D185),TODAY()))-(MAX(DATE(2030,12,1),Mitarbeiter!$C185))+1),MAX(0,NETWORKDAYS(MAX(DATE(2030,12,1),Mitarbeiter!$C185),MIN(DATE(2030,13,0),IF(Mitarbeiter!$D185="",DATE(2030,13,0),Mitarbeiter!$D185),TODAY()),Einstellungen!$F$13:$F$67)))*N(Mitarbeiter!$E185)/IF(Einstellungen!$C$11="7 Tage",7,5),N('Ist-Stunden'!BM185)),MAX(IF(Einstellungen!$C$11="7 Tage",MAX(0,(MIN(DATE(2030,13,0),IF(Mitarbeiter!$D185="",DATE(2030,13,0),Mitarbeiter!$D185),TODAY()))-(MAX(DATE(2030,12,1),Mitarbeiter!$C185))+1),MAX(0,NETWORKDAYS(MAX(DATE(2030,12,1),Mitarbeiter!$C185),MIN(DATE(2030,13,0),IF(Mitarbeiter!$D185="",DATE(2030,13,0),Mitarbeiter!$D185),TODAY()),Einstellungen!$F$13:$F$67)))*N(Mitarbeiter!$E185)/IF(Einstellungen!$C$11="7 Tage",7,5),N('Ist-Stunden'!BM185)+(N(Krankheitstage!DJ185)+N(Krankheitstage!DV185))*N($C185))))</f>
        <v/>
      </c>
    </row>
    <row r="186">
      <c r="A186" s="73">
        <f>IF(Mitarbeiter!B186="","",Mitarbeiter!A186)</f>
        <v/>
      </c>
      <c r="B186" s="6">
        <f>IF(Mitarbeiter!B186="","",Mitarbeiter!B186)</f>
        <v/>
      </c>
      <c r="C186" s="74">
        <f>IF(Mitarbeiter!B186="","",Mitarbeiter!F186)</f>
        <v/>
      </c>
      <c r="D186" s="75">
        <f>N(INDEX(Krankheitstage!$G186:$DV186,1,(Einstellungen!$C$3-2026)*24+1))</f>
        <v/>
      </c>
      <c r="E186" s="75">
        <f>N(INDEX(Krankheitstage!$G186:$DV186,1,(Einstellungen!$C$3-2026)*24+2))</f>
        <v/>
      </c>
      <c r="F186" s="75">
        <f>N(INDEX(Krankheitstage!$G186:$DV186,1,(Einstellungen!$C$3-2026)*24+3))</f>
        <v/>
      </c>
      <c r="G186" s="75">
        <f>N(INDEX(Krankheitstage!$G186:$DV186,1,(Einstellungen!$C$3-2026)*24+4))</f>
        <v/>
      </c>
      <c r="H186" s="75">
        <f>N(INDEX(Krankheitstage!$G186:$DV186,1,(Einstellungen!$C$3-2026)*24+5))</f>
        <v/>
      </c>
      <c r="I186" s="75">
        <f>N(INDEX(Krankheitstage!$G186:$DV186,1,(Einstellungen!$C$3-2026)*24+6))</f>
        <v/>
      </c>
      <c r="J186" s="75">
        <f>N(INDEX(Krankheitstage!$G186:$DV186,1,(Einstellungen!$C$3-2026)*24+7))</f>
        <v/>
      </c>
      <c r="K186" s="75">
        <f>N(INDEX(Krankheitstage!$G186:$DV186,1,(Einstellungen!$C$3-2026)*24+8))</f>
        <v/>
      </c>
      <c r="L186" s="75">
        <f>N(INDEX(Krankheitstage!$G186:$DV186,1,(Einstellungen!$C$3-2026)*24+9))</f>
        <v/>
      </c>
      <c r="M186" s="75">
        <f>N(INDEX(Krankheitstage!$G186:$DV186,1,(Einstellungen!$C$3-2026)*24+10))</f>
        <v/>
      </c>
      <c r="N186" s="75">
        <f>N(INDEX(Krankheitstage!$G186:$DV186,1,(Einstellungen!$C$3-2026)*24+11))</f>
        <v/>
      </c>
      <c r="O186" s="75">
        <f>N(INDEX(Krankheitstage!$G186:$DV186,1,(Einstellungen!$C$3-2026)*24+12))</f>
        <v/>
      </c>
      <c r="P186" s="75">
        <f>IF($B186="","",SUM(D186:O186))</f>
        <v/>
      </c>
      <c r="Q186" s="75">
        <f>N(INDEX(Krankheitstage!$G186:$DV186,1,(Einstellungen!$C$3-2026)*24+13))</f>
        <v/>
      </c>
      <c r="R186" s="75">
        <f>N(INDEX(Krankheitstage!$G186:$DV186,1,(Einstellungen!$C$3-2026)*24+14))</f>
        <v/>
      </c>
      <c r="S186" s="75">
        <f>N(INDEX(Krankheitstage!$G186:$DV186,1,(Einstellungen!$C$3-2026)*24+15))</f>
        <v/>
      </c>
      <c r="T186" s="75">
        <f>N(INDEX(Krankheitstage!$G186:$DV186,1,(Einstellungen!$C$3-2026)*24+16))</f>
        <v/>
      </c>
      <c r="U186" s="75">
        <f>N(INDEX(Krankheitstage!$G186:$DV186,1,(Einstellungen!$C$3-2026)*24+17))</f>
        <v/>
      </c>
      <c r="V186" s="75">
        <f>N(INDEX(Krankheitstage!$G186:$DV186,1,(Einstellungen!$C$3-2026)*24+18))</f>
        <v/>
      </c>
      <c r="W186" s="75">
        <f>N(INDEX(Krankheitstage!$G186:$DV186,1,(Einstellungen!$C$3-2026)*24+19))</f>
        <v/>
      </c>
      <c r="X186" s="75">
        <f>N(INDEX(Krankheitstage!$G186:$DV186,1,(Einstellungen!$C$3-2026)*24+20))</f>
        <v/>
      </c>
      <c r="Y186" s="75">
        <f>N(INDEX(Krankheitstage!$G186:$DV186,1,(Einstellungen!$C$3-2026)*24+21))</f>
        <v/>
      </c>
      <c r="Z186" s="75">
        <f>N(INDEX(Krankheitstage!$G186:$DV186,1,(Einstellungen!$C$3-2026)*24+22))</f>
        <v/>
      </c>
      <c r="AA186" s="75">
        <f>N(INDEX(Krankheitstage!$G186:$DV186,1,(Einstellungen!$C$3-2026)*24+23))</f>
        <v/>
      </c>
      <c r="AB186" s="75">
        <f>N(INDEX(Krankheitstage!$G186:$DV186,1,(Einstellungen!$C$3-2026)*24+24))</f>
        <v/>
      </c>
      <c r="AC186" s="75">
        <f>IF($B186="","",SUM(Q186:AB186))</f>
        <v/>
      </c>
      <c r="AD186" s="75">
        <f>IF($B186="","",SUM(P186,AC186))</f>
        <v/>
      </c>
      <c r="AE186" s="76">
        <f>IF($B186="","",AD186*N(C186))</f>
        <v/>
      </c>
      <c r="AF186" s="75">
        <f>IF($B186="","",Krankheitstage!E186)</f>
        <v/>
      </c>
      <c r="AG186" s="76">
        <f>IF($B186="","",AF186*N(C186))</f>
        <v/>
      </c>
      <c r="AH186" s="76">
        <f>IF($B186="","",INDEX($AJ186:$CQ186,1,(Einstellungen!$C$3-2026)*12+1)+INDEX($AJ186:$CQ186,1,(Einstellungen!$C$3-2026)*12+2)+INDEX($AJ186:$CQ186,1,(Einstellungen!$C$3-2026)*12+3)+INDEX($AJ186:$CQ186,1,(Einstellungen!$C$3-2026)*12+4)+INDEX($AJ186:$CQ186,1,(Einstellungen!$C$3-2026)*12+5)+INDEX($AJ186:$CQ186,1,(Einstellungen!$C$3-2026)*12+6)+INDEX($AJ186:$CQ186,1,(Einstellungen!$C$3-2026)*12+7)+INDEX($AJ186:$CQ186,1,(Einstellungen!$C$3-2026)*12+8)+INDEX($AJ186:$CQ186,1,(Einstellungen!$C$3-2026)*12+9)+INDEX($AJ186:$CQ186,1,(Einstellungen!$C$3-2026)*12+10)+INDEX($AJ186:$CQ186,1,(Einstellungen!$C$3-2026)*12+11)+INDEX($AJ186:$CQ186,1,(Einstellungen!$C$3-2026)*12+12))</f>
        <v/>
      </c>
      <c r="AI186" s="76">
        <f>IF($B186="","",SUM($AJ186:$CQ186))</f>
        <v/>
      </c>
      <c r="AJ186" s="76">
        <f>IF($B186="",0,IF(Einstellungen!$C$10="Ja",MAX(IF(Einstellungen!$C$11="7 Tage",MAX(0,(MIN(DATE(2026,2,0),IF(Mitarbeiter!$D186="",DATE(2026,2,0),Mitarbeiter!$D186),TODAY()))-(MAX(DATE(2026,1,1),Mitarbeiter!$C186))+1),MAX(0,NETWORKDAYS(MAX(DATE(2026,1,1),Mitarbeiter!$C186),MIN(DATE(2026,2,0),IF(Mitarbeiter!$D186="",DATE(2026,2,0),Mitarbeiter!$D186),TODAY()),Einstellungen!$F$13:$F$67)))*N(Mitarbeiter!$E186)/IF(Einstellungen!$C$11="7 Tage",7,5),N('Ist-Stunden'!F186)),MAX(IF(Einstellungen!$C$11="7 Tage",MAX(0,(MIN(DATE(2026,2,0),IF(Mitarbeiter!$D186="",DATE(2026,2,0),Mitarbeiter!$D186),TODAY()))-(MAX(DATE(2026,1,1),Mitarbeiter!$C186))+1),MAX(0,NETWORKDAYS(MAX(DATE(2026,1,1),Mitarbeiter!$C186),MIN(DATE(2026,2,0),IF(Mitarbeiter!$D186="",DATE(2026,2,0),Mitarbeiter!$D186),TODAY()),Einstellungen!$F$13:$F$67)))*N(Mitarbeiter!$E186)/IF(Einstellungen!$C$11="7 Tage",7,5),N('Ist-Stunden'!F186)+(N(Krankheitstage!G186)+N(Krankheitstage!S186))*N($C186))))</f>
        <v/>
      </c>
      <c r="AK186" s="76">
        <f>IF($B186="",0,IF(Einstellungen!$C$10="Ja",MAX(IF(Einstellungen!$C$11="7 Tage",MAX(0,(MIN(DATE(2026,3,0),IF(Mitarbeiter!$D186="",DATE(2026,3,0),Mitarbeiter!$D186),TODAY()))-(MAX(DATE(2026,2,1),Mitarbeiter!$C186))+1),MAX(0,NETWORKDAYS(MAX(DATE(2026,2,1),Mitarbeiter!$C186),MIN(DATE(2026,3,0),IF(Mitarbeiter!$D186="",DATE(2026,3,0),Mitarbeiter!$D186),TODAY()),Einstellungen!$F$13:$F$67)))*N(Mitarbeiter!$E186)/IF(Einstellungen!$C$11="7 Tage",7,5),N('Ist-Stunden'!G186)),MAX(IF(Einstellungen!$C$11="7 Tage",MAX(0,(MIN(DATE(2026,3,0),IF(Mitarbeiter!$D186="",DATE(2026,3,0),Mitarbeiter!$D186),TODAY()))-(MAX(DATE(2026,2,1),Mitarbeiter!$C186))+1),MAX(0,NETWORKDAYS(MAX(DATE(2026,2,1),Mitarbeiter!$C186),MIN(DATE(2026,3,0),IF(Mitarbeiter!$D186="",DATE(2026,3,0),Mitarbeiter!$D186),TODAY()),Einstellungen!$F$13:$F$67)))*N(Mitarbeiter!$E186)/IF(Einstellungen!$C$11="7 Tage",7,5),N('Ist-Stunden'!G186)+(N(Krankheitstage!H186)+N(Krankheitstage!T186))*N($C186))))</f>
        <v/>
      </c>
      <c r="AL186" s="76">
        <f>IF($B186="",0,IF(Einstellungen!$C$10="Ja",MAX(IF(Einstellungen!$C$11="7 Tage",MAX(0,(MIN(DATE(2026,4,0),IF(Mitarbeiter!$D186="",DATE(2026,4,0),Mitarbeiter!$D186),TODAY()))-(MAX(DATE(2026,3,1),Mitarbeiter!$C186))+1),MAX(0,NETWORKDAYS(MAX(DATE(2026,3,1),Mitarbeiter!$C186),MIN(DATE(2026,4,0),IF(Mitarbeiter!$D186="",DATE(2026,4,0),Mitarbeiter!$D186),TODAY()),Einstellungen!$F$13:$F$67)))*N(Mitarbeiter!$E186)/IF(Einstellungen!$C$11="7 Tage",7,5),N('Ist-Stunden'!H186)),MAX(IF(Einstellungen!$C$11="7 Tage",MAX(0,(MIN(DATE(2026,4,0),IF(Mitarbeiter!$D186="",DATE(2026,4,0),Mitarbeiter!$D186),TODAY()))-(MAX(DATE(2026,3,1),Mitarbeiter!$C186))+1),MAX(0,NETWORKDAYS(MAX(DATE(2026,3,1),Mitarbeiter!$C186),MIN(DATE(2026,4,0),IF(Mitarbeiter!$D186="",DATE(2026,4,0),Mitarbeiter!$D186),TODAY()),Einstellungen!$F$13:$F$67)))*N(Mitarbeiter!$E186)/IF(Einstellungen!$C$11="7 Tage",7,5),N('Ist-Stunden'!H186)+(N(Krankheitstage!I186)+N(Krankheitstage!U186))*N($C186))))</f>
        <v/>
      </c>
      <c r="AM186" s="76">
        <f>IF($B186="",0,IF(Einstellungen!$C$10="Ja",MAX(IF(Einstellungen!$C$11="7 Tage",MAX(0,(MIN(DATE(2026,5,0),IF(Mitarbeiter!$D186="",DATE(2026,5,0),Mitarbeiter!$D186),TODAY()))-(MAX(DATE(2026,4,1),Mitarbeiter!$C186))+1),MAX(0,NETWORKDAYS(MAX(DATE(2026,4,1),Mitarbeiter!$C186),MIN(DATE(2026,5,0),IF(Mitarbeiter!$D186="",DATE(2026,5,0),Mitarbeiter!$D186),TODAY()),Einstellungen!$F$13:$F$67)))*N(Mitarbeiter!$E186)/IF(Einstellungen!$C$11="7 Tage",7,5),N('Ist-Stunden'!I186)),MAX(IF(Einstellungen!$C$11="7 Tage",MAX(0,(MIN(DATE(2026,5,0),IF(Mitarbeiter!$D186="",DATE(2026,5,0),Mitarbeiter!$D186),TODAY()))-(MAX(DATE(2026,4,1),Mitarbeiter!$C186))+1),MAX(0,NETWORKDAYS(MAX(DATE(2026,4,1),Mitarbeiter!$C186),MIN(DATE(2026,5,0),IF(Mitarbeiter!$D186="",DATE(2026,5,0),Mitarbeiter!$D186),TODAY()),Einstellungen!$F$13:$F$67)))*N(Mitarbeiter!$E186)/IF(Einstellungen!$C$11="7 Tage",7,5),N('Ist-Stunden'!I186)+(N(Krankheitstage!J186)+N(Krankheitstage!V186))*N($C186))))</f>
        <v/>
      </c>
      <c r="AN186" s="76">
        <f>IF($B186="",0,IF(Einstellungen!$C$10="Ja",MAX(IF(Einstellungen!$C$11="7 Tage",MAX(0,(MIN(DATE(2026,6,0),IF(Mitarbeiter!$D186="",DATE(2026,6,0),Mitarbeiter!$D186),TODAY()))-(MAX(DATE(2026,5,1),Mitarbeiter!$C186))+1),MAX(0,NETWORKDAYS(MAX(DATE(2026,5,1),Mitarbeiter!$C186),MIN(DATE(2026,6,0),IF(Mitarbeiter!$D186="",DATE(2026,6,0),Mitarbeiter!$D186),TODAY()),Einstellungen!$F$13:$F$67)))*N(Mitarbeiter!$E186)/IF(Einstellungen!$C$11="7 Tage",7,5),N('Ist-Stunden'!J186)),MAX(IF(Einstellungen!$C$11="7 Tage",MAX(0,(MIN(DATE(2026,6,0),IF(Mitarbeiter!$D186="",DATE(2026,6,0),Mitarbeiter!$D186),TODAY()))-(MAX(DATE(2026,5,1),Mitarbeiter!$C186))+1),MAX(0,NETWORKDAYS(MAX(DATE(2026,5,1),Mitarbeiter!$C186),MIN(DATE(2026,6,0),IF(Mitarbeiter!$D186="",DATE(2026,6,0),Mitarbeiter!$D186),TODAY()),Einstellungen!$F$13:$F$67)))*N(Mitarbeiter!$E186)/IF(Einstellungen!$C$11="7 Tage",7,5),N('Ist-Stunden'!J186)+(N(Krankheitstage!K186)+N(Krankheitstage!W186))*N($C186))))</f>
        <v/>
      </c>
      <c r="AO186" s="76">
        <f>IF($B186="",0,IF(Einstellungen!$C$10="Ja",MAX(IF(Einstellungen!$C$11="7 Tage",MAX(0,(MIN(DATE(2026,7,0),IF(Mitarbeiter!$D186="",DATE(2026,7,0),Mitarbeiter!$D186),TODAY()))-(MAX(DATE(2026,6,1),Mitarbeiter!$C186))+1),MAX(0,NETWORKDAYS(MAX(DATE(2026,6,1),Mitarbeiter!$C186),MIN(DATE(2026,7,0),IF(Mitarbeiter!$D186="",DATE(2026,7,0),Mitarbeiter!$D186),TODAY()),Einstellungen!$F$13:$F$67)))*N(Mitarbeiter!$E186)/IF(Einstellungen!$C$11="7 Tage",7,5),N('Ist-Stunden'!K186)),MAX(IF(Einstellungen!$C$11="7 Tage",MAX(0,(MIN(DATE(2026,7,0),IF(Mitarbeiter!$D186="",DATE(2026,7,0),Mitarbeiter!$D186),TODAY()))-(MAX(DATE(2026,6,1),Mitarbeiter!$C186))+1),MAX(0,NETWORKDAYS(MAX(DATE(2026,6,1),Mitarbeiter!$C186),MIN(DATE(2026,7,0),IF(Mitarbeiter!$D186="",DATE(2026,7,0),Mitarbeiter!$D186),TODAY()),Einstellungen!$F$13:$F$67)))*N(Mitarbeiter!$E186)/IF(Einstellungen!$C$11="7 Tage",7,5),N('Ist-Stunden'!K186)+(N(Krankheitstage!L186)+N(Krankheitstage!X186))*N($C186))))</f>
        <v/>
      </c>
      <c r="AP186" s="76">
        <f>IF($B186="",0,IF(Einstellungen!$C$10="Ja",MAX(IF(Einstellungen!$C$11="7 Tage",MAX(0,(MIN(DATE(2026,8,0),IF(Mitarbeiter!$D186="",DATE(2026,8,0),Mitarbeiter!$D186),TODAY()))-(MAX(DATE(2026,7,1),Mitarbeiter!$C186))+1),MAX(0,NETWORKDAYS(MAX(DATE(2026,7,1),Mitarbeiter!$C186),MIN(DATE(2026,8,0),IF(Mitarbeiter!$D186="",DATE(2026,8,0),Mitarbeiter!$D186),TODAY()),Einstellungen!$F$13:$F$67)))*N(Mitarbeiter!$E186)/IF(Einstellungen!$C$11="7 Tage",7,5),N('Ist-Stunden'!L186)),MAX(IF(Einstellungen!$C$11="7 Tage",MAX(0,(MIN(DATE(2026,8,0),IF(Mitarbeiter!$D186="",DATE(2026,8,0),Mitarbeiter!$D186),TODAY()))-(MAX(DATE(2026,7,1),Mitarbeiter!$C186))+1),MAX(0,NETWORKDAYS(MAX(DATE(2026,7,1),Mitarbeiter!$C186),MIN(DATE(2026,8,0),IF(Mitarbeiter!$D186="",DATE(2026,8,0),Mitarbeiter!$D186),TODAY()),Einstellungen!$F$13:$F$67)))*N(Mitarbeiter!$E186)/IF(Einstellungen!$C$11="7 Tage",7,5),N('Ist-Stunden'!L186)+(N(Krankheitstage!M186)+N(Krankheitstage!Y186))*N($C186))))</f>
        <v/>
      </c>
      <c r="AQ186" s="76">
        <f>IF($B186="",0,IF(Einstellungen!$C$10="Ja",MAX(IF(Einstellungen!$C$11="7 Tage",MAX(0,(MIN(DATE(2026,9,0),IF(Mitarbeiter!$D186="",DATE(2026,9,0),Mitarbeiter!$D186),TODAY()))-(MAX(DATE(2026,8,1),Mitarbeiter!$C186))+1),MAX(0,NETWORKDAYS(MAX(DATE(2026,8,1),Mitarbeiter!$C186),MIN(DATE(2026,9,0),IF(Mitarbeiter!$D186="",DATE(2026,9,0),Mitarbeiter!$D186),TODAY()),Einstellungen!$F$13:$F$67)))*N(Mitarbeiter!$E186)/IF(Einstellungen!$C$11="7 Tage",7,5),N('Ist-Stunden'!M186)),MAX(IF(Einstellungen!$C$11="7 Tage",MAX(0,(MIN(DATE(2026,9,0),IF(Mitarbeiter!$D186="",DATE(2026,9,0),Mitarbeiter!$D186),TODAY()))-(MAX(DATE(2026,8,1),Mitarbeiter!$C186))+1),MAX(0,NETWORKDAYS(MAX(DATE(2026,8,1),Mitarbeiter!$C186),MIN(DATE(2026,9,0),IF(Mitarbeiter!$D186="",DATE(2026,9,0),Mitarbeiter!$D186),TODAY()),Einstellungen!$F$13:$F$67)))*N(Mitarbeiter!$E186)/IF(Einstellungen!$C$11="7 Tage",7,5),N('Ist-Stunden'!M186)+(N(Krankheitstage!N186)+N(Krankheitstage!Z186))*N($C186))))</f>
        <v/>
      </c>
      <c r="AR186" s="76">
        <f>IF($B186="",0,IF(Einstellungen!$C$10="Ja",MAX(IF(Einstellungen!$C$11="7 Tage",MAX(0,(MIN(DATE(2026,10,0),IF(Mitarbeiter!$D186="",DATE(2026,10,0),Mitarbeiter!$D186),TODAY()))-(MAX(DATE(2026,9,1),Mitarbeiter!$C186))+1),MAX(0,NETWORKDAYS(MAX(DATE(2026,9,1),Mitarbeiter!$C186),MIN(DATE(2026,10,0),IF(Mitarbeiter!$D186="",DATE(2026,10,0),Mitarbeiter!$D186),TODAY()),Einstellungen!$F$13:$F$67)))*N(Mitarbeiter!$E186)/IF(Einstellungen!$C$11="7 Tage",7,5),N('Ist-Stunden'!N186)),MAX(IF(Einstellungen!$C$11="7 Tage",MAX(0,(MIN(DATE(2026,10,0),IF(Mitarbeiter!$D186="",DATE(2026,10,0),Mitarbeiter!$D186),TODAY()))-(MAX(DATE(2026,9,1),Mitarbeiter!$C186))+1),MAX(0,NETWORKDAYS(MAX(DATE(2026,9,1),Mitarbeiter!$C186),MIN(DATE(2026,10,0),IF(Mitarbeiter!$D186="",DATE(2026,10,0),Mitarbeiter!$D186),TODAY()),Einstellungen!$F$13:$F$67)))*N(Mitarbeiter!$E186)/IF(Einstellungen!$C$11="7 Tage",7,5),N('Ist-Stunden'!N186)+(N(Krankheitstage!O186)+N(Krankheitstage!AA186))*N($C186))))</f>
        <v/>
      </c>
      <c r="AS186" s="76">
        <f>IF($B186="",0,IF(Einstellungen!$C$10="Ja",MAX(IF(Einstellungen!$C$11="7 Tage",MAX(0,(MIN(DATE(2026,11,0),IF(Mitarbeiter!$D186="",DATE(2026,11,0),Mitarbeiter!$D186),TODAY()))-(MAX(DATE(2026,10,1),Mitarbeiter!$C186))+1),MAX(0,NETWORKDAYS(MAX(DATE(2026,10,1),Mitarbeiter!$C186),MIN(DATE(2026,11,0),IF(Mitarbeiter!$D186="",DATE(2026,11,0),Mitarbeiter!$D186),TODAY()),Einstellungen!$F$13:$F$67)))*N(Mitarbeiter!$E186)/IF(Einstellungen!$C$11="7 Tage",7,5),N('Ist-Stunden'!O186)),MAX(IF(Einstellungen!$C$11="7 Tage",MAX(0,(MIN(DATE(2026,11,0),IF(Mitarbeiter!$D186="",DATE(2026,11,0),Mitarbeiter!$D186),TODAY()))-(MAX(DATE(2026,10,1),Mitarbeiter!$C186))+1),MAX(0,NETWORKDAYS(MAX(DATE(2026,10,1),Mitarbeiter!$C186),MIN(DATE(2026,11,0),IF(Mitarbeiter!$D186="",DATE(2026,11,0),Mitarbeiter!$D186),TODAY()),Einstellungen!$F$13:$F$67)))*N(Mitarbeiter!$E186)/IF(Einstellungen!$C$11="7 Tage",7,5),N('Ist-Stunden'!O186)+(N(Krankheitstage!P186)+N(Krankheitstage!AB186))*N($C186))))</f>
        <v/>
      </c>
      <c r="AT186" s="76">
        <f>IF($B186="",0,IF(Einstellungen!$C$10="Ja",MAX(IF(Einstellungen!$C$11="7 Tage",MAX(0,(MIN(DATE(2026,12,0),IF(Mitarbeiter!$D186="",DATE(2026,12,0),Mitarbeiter!$D186),TODAY()))-(MAX(DATE(2026,11,1),Mitarbeiter!$C186))+1),MAX(0,NETWORKDAYS(MAX(DATE(2026,11,1),Mitarbeiter!$C186),MIN(DATE(2026,12,0),IF(Mitarbeiter!$D186="",DATE(2026,12,0),Mitarbeiter!$D186),TODAY()),Einstellungen!$F$13:$F$67)))*N(Mitarbeiter!$E186)/IF(Einstellungen!$C$11="7 Tage",7,5),N('Ist-Stunden'!P186)),MAX(IF(Einstellungen!$C$11="7 Tage",MAX(0,(MIN(DATE(2026,12,0),IF(Mitarbeiter!$D186="",DATE(2026,12,0),Mitarbeiter!$D186),TODAY()))-(MAX(DATE(2026,11,1),Mitarbeiter!$C186))+1),MAX(0,NETWORKDAYS(MAX(DATE(2026,11,1),Mitarbeiter!$C186),MIN(DATE(2026,12,0),IF(Mitarbeiter!$D186="",DATE(2026,12,0),Mitarbeiter!$D186),TODAY()),Einstellungen!$F$13:$F$67)))*N(Mitarbeiter!$E186)/IF(Einstellungen!$C$11="7 Tage",7,5),N('Ist-Stunden'!P186)+(N(Krankheitstage!Q186)+N(Krankheitstage!AC186))*N($C186))))</f>
        <v/>
      </c>
      <c r="AU186" s="76">
        <f>IF($B186="",0,IF(Einstellungen!$C$10="Ja",MAX(IF(Einstellungen!$C$11="7 Tage",MAX(0,(MIN(DATE(2026,13,0),IF(Mitarbeiter!$D186="",DATE(2026,13,0),Mitarbeiter!$D186),TODAY()))-(MAX(DATE(2026,12,1),Mitarbeiter!$C186))+1),MAX(0,NETWORKDAYS(MAX(DATE(2026,12,1),Mitarbeiter!$C186),MIN(DATE(2026,13,0),IF(Mitarbeiter!$D186="",DATE(2026,13,0),Mitarbeiter!$D186),TODAY()),Einstellungen!$F$13:$F$67)))*N(Mitarbeiter!$E186)/IF(Einstellungen!$C$11="7 Tage",7,5),N('Ist-Stunden'!Q186)),MAX(IF(Einstellungen!$C$11="7 Tage",MAX(0,(MIN(DATE(2026,13,0),IF(Mitarbeiter!$D186="",DATE(2026,13,0),Mitarbeiter!$D186),TODAY()))-(MAX(DATE(2026,12,1),Mitarbeiter!$C186))+1),MAX(0,NETWORKDAYS(MAX(DATE(2026,12,1),Mitarbeiter!$C186),MIN(DATE(2026,13,0),IF(Mitarbeiter!$D186="",DATE(2026,13,0),Mitarbeiter!$D186),TODAY()),Einstellungen!$F$13:$F$67)))*N(Mitarbeiter!$E186)/IF(Einstellungen!$C$11="7 Tage",7,5),N('Ist-Stunden'!Q186)+(N(Krankheitstage!R186)+N(Krankheitstage!AD186))*N($C186))))</f>
        <v/>
      </c>
      <c r="AV186" s="76">
        <f>IF($B186="",0,IF(Einstellungen!$C$10="Ja",MAX(IF(Einstellungen!$C$11="7 Tage",MAX(0,(MIN(DATE(2027,2,0),IF(Mitarbeiter!$D186="",DATE(2027,2,0),Mitarbeiter!$D186),TODAY()))-(MAX(DATE(2027,1,1),Mitarbeiter!$C186))+1),MAX(0,NETWORKDAYS(MAX(DATE(2027,1,1),Mitarbeiter!$C186),MIN(DATE(2027,2,0),IF(Mitarbeiter!$D186="",DATE(2027,2,0),Mitarbeiter!$D186),TODAY()),Einstellungen!$F$13:$F$67)))*N(Mitarbeiter!$E186)/IF(Einstellungen!$C$11="7 Tage",7,5),N('Ist-Stunden'!R186)),MAX(IF(Einstellungen!$C$11="7 Tage",MAX(0,(MIN(DATE(2027,2,0),IF(Mitarbeiter!$D186="",DATE(2027,2,0),Mitarbeiter!$D186),TODAY()))-(MAX(DATE(2027,1,1),Mitarbeiter!$C186))+1),MAX(0,NETWORKDAYS(MAX(DATE(2027,1,1),Mitarbeiter!$C186),MIN(DATE(2027,2,0),IF(Mitarbeiter!$D186="",DATE(2027,2,0),Mitarbeiter!$D186),TODAY()),Einstellungen!$F$13:$F$67)))*N(Mitarbeiter!$E186)/IF(Einstellungen!$C$11="7 Tage",7,5),N('Ist-Stunden'!R186)+(N(Krankheitstage!AE186)+N(Krankheitstage!AQ186))*N($C186))))</f>
        <v/>
      </c>
      <c r="AW186" s="76">
        <f>IF($B186="",0,IF(Einstellungen!$C$10="Ja",MAX(IF(Einstellungen!$C$11="7 Tage",MAX(0,(MIN(DATE(2027,3,0),IF(Mitarbeiter!$D186="",DATE(2027,3,0),Mitarbeiter!$D186),TODAY()))-(MAX(DATE(2027,2,1),Mitarbeiter!$C186))+1),MAX(0,NETWORKDAYS(MAX(DATE(2027,2,1),Mitarbeiter!$C186),MIN(DATE(2027,3,0),IF(Mitarbeiter!$D186="",DATE(2027,3,0),Mitarbeiter!$D186),TODAY()),Einstellungen!$F$13:$F$67)))*N(Mitarbeiter!$E186)/IF(Einstellungen!$C$11="7 Tage",7,5),N('Ist-Stunden'!S186)),MAX(IF(Einstellungen!$C$11="7 Tage",MAX(0,(MIN(DATE(2027,3,0),IF(Mitarbeiter!$D186="",DATE(2027,3,0),Mitarbeiter!$D186),TODAY()))-(MAX(DATE(2027,2,1),Mitarbeiter!$C186))+1),MAX(0,NETWORKDAYS(MAX(DATE(2027,2,1),Mitarbeiter!$C186),MIN(DATE(2027,3,0),IF(Mitarbeiter!$D186="",DATE(2027,3,0),Mitarbeiter!$D186),TODAY()),Einstellungen!$F$13:$F$67)))*N(Mitarbeiter!$E186)/IF(Einstellungen!$C$11="7 Tage",7,5),N('Ist-Stunden'!S186)+(N(Krankheitstage!AF186)+N(Krankheitstage!AR186))*N($C186))))</f>
        <v/>
      </c>
      <c r="AX186" s="76">
        <f>IF($B186="",0,IF(Einstellungen!$C$10="Ja",MAX(IF(Einstellungen!$C$11="7 Tage",MAX(0,(MIN(DATE(2027,4,0),IF(Mitarbeiter!$D186="",DATE(2027,4,0),Mitarbeiter!$D186),TODAY()))-(MAX(DATE(2027,3,1),Mitarbeiter!$C186))+1),MAX(0,NETWORKDAYS(MAX(DATE(2027,3,1),Mitarbeiter!$C186),MIN(DATE(2027,4,0),IF(Mitarbeiter!$D186="",DATE(2027,4,0),Mitarbeiter!$D186),TODAY()),Einstellungen!$F$13:$F$67)))*N(Mitarbeiter!$E186)/IF(Einstellungen!$C$11="7 Tage",7,5),N('Ist-Stunden'!T186)),MAX(IF(Einstellungen!$C$11="7 Tage",MAX(0,(MIN(DATE(2027,4,0),IF(Mitarbeiter!$D186="",DATE(2027,4,0),Mitarbeiter!$D186),TODAY()))-(MAX(DATE(2027,3,1),Mitarbeiter!$C186))+1),MAX(0,NETWORKDAYS(MAX(DATE(2027,3,1),Mitarbeiter!$C186),MIN(DATE(2027,4,0),IF(Mitarbeiter!$D186="",DATE(2027,4,0),Mitarbeiter!$D186),TODAY()),Einstellungen!$F$13:$F$67)))*N(Mitarbeiter!$E186)/IF(Einstellungen!$C$11="7 Tage",7,5),N('Ist-Stunden'!T186)+(N(Krankheitstage!AG186)+N(Krankheitstage!AS186))*N($C186))))</f>
        <v/>
      </c>
      <c r="AY186" s="76">
        <f>IF($B186="",0,IF(Einstellungen!$C$10="Ja",MAX(IF(Einstellungen!$C$11="7 Tage",MAX(0,(MIN(DATE(2027,5,0),IF(Mitarbeiter!$D186="",DATE(2027,5,0),Mitarbeiter!$D186),TODAY()))-(MAX(DATE(2027,4,1),Mitarbeiter!$C186))+1),MAX(0,NETWORKDAYS(MAX(DATE(2027,4,1),Mitarbeiter!$C186),MIN(DATE(2027,5,0),IF(Mitarbeiter!$D186="",DATE(2027,5,0),Mitarbeiter!$D186),TODAY()),Einstellungen!$F$13:$F$67)))*N(Mitarbeiter!$E186)/IF(Einstellungen!$C$11="7 Tage",7,5),N('Ist-Stunden'!U186)),MAX(IF(Einstellungen!$C$11="7 Tage",MAX(0,(MIN(DATE(2027,5,0),IF(Mitarbeiter!$D186="",DATE(2027,5,0),Mitarbeiter!$D186),TODAY()))-(MAX(DATE(2027,4,1),Mitarbeiter!$C186))+1),MAX(0,NETWORKDAYS(MAX(DATE(2027,4,1),Mitarbeiter!$C186),MIN(DATE(2027,5,0),IF(Mitarbeiter!$D186="",DATE(2027,5,0),Mitarbeiter!$D186),TODAY()),Einstellungen!$F$13:$F$67)))*N(Mitarbeiter!$E186)/IF(Einstellungen!$C$11="7 Tage",7,5),N('Ist-Stunden'!U186)+(N(Krankheitstage!AH186)+N(Krankheitstage!AT186))*N($C186))))</f>
        <v/>
      </c>
      <c r="AZ186" s="76">
        <f>IF($B186="",0,IF(Einstellungen!$C$10="Ja",MAX(IF(Einstellungen!$C$11="7 Tage",MAX(0,(MIN(DATE(2027,6,0),IF(Mitarbeiter!$D186="",DATE(2027,6,0),Mitarbeiter!$D186),TODAY()))-(MAX(DATE(2027,5,1),Mitarbeiter!$C186))+1),MAX(0,NETWORKDAYS(MAX(DATE(2027,5,1),Mitarbeiter!$C186),MIN(DATE(2027,6,0),IF(Mitarbeiter!$D186="",DATE(2027,6,0),Mitarbeiter!$D186),TODAY()),Einstellungen!$F$13:$F$67)))*N(Mitarbeiter!$E186)/IF(Einstellungen!$C$11="7 Tage",7,5),N('Ist-Stunden'!V186)),MAX(IF(Einstellungen!$C$11="7 Tage",MAX(0,(MIN(DATE(2027,6,0),IF(Mitarbeiter!$D186="",DATE(2027,6,0),Mitarbeiter!$D186),TODAY()))-(MAX(DATE(2027,5,1),Mitarbeiter!$C186))+1),MAX(0,NETWORKDAYS(MAX(DATE(2027,5,1),Mitarbeiter!$C186),MIN(DATE(2027,6,0),IF(Mitarbeiter!$D186="",DATE(2027,6,0),Mitarbeiter!$D186),TODAY()),Einstellungen!$F$13:$F$67)))*N(Mitarbeiter!$E186)/IF(Einstellungen!$C$11="7 Tage",7,5),N('Ist-Stunden'!V186)+(N(Krankheitstage!AI186)+N(Krankheitstage!AU186))*N($C186))))</f>
        <v/>
      </c>
      <c r="BA186" s="76">
        <f>IF($B186="",0,IF(Einstellungen!$C$10="Ja",MAX(IF(Einstellungen!$C$11="7 Tage",MAX(0,(MIN(DATE(2027,7,0),IF(Mitarbeiter!$D186="",DATE(2027,7,0),Mitarbeiter!$D186),TODAY()))-(MAX(DATE(2027,6,1),Mitarbeiter!$C186))+1),MAX(0,NETWORKDAYS(MAX(DATE(2027,6,1),Mitarbeiter!$C186),MIN(DATE(2027,7,0),IF(Mitarbeiter!$D186="",DATE(2027,7,0),Mitarbeiter!$D186),TODAY()),Einstellungen!$F$13:$F$67)))*N(Mitarbeiter!$E186)/IF(Einstellungen!$C$11="7 Tage",7,5),N('Ist-Stunden'!W186)),MAX(IF(Einstellungen!$C$11="7 Tage",MAX(0,(MIN(DATE(2027,7,0),IF(Mitarbeiter!$D186="",DATE(2027,7,0),Mitarbeiter!$D186),TODAY()))-(MAX(DATE(2027,6,1),Mitarbeiter!$C186))+1),MAX(0,NETWORKDAYS(MAX(DATE(2027,6,1),Mitarbeiter!$C186),MIN(DATE(2027,7,0),IF(Mitarbeiter!$D186="",DATE(2027,7,0),Mitarbeiter!$D186),TODAY()),Einstellungen!$F$13:$F$67)))*N(Mitarbeiter!$E186)/IF(Einstellungen!$C$11="7 Tage",7,5),N('Ist-Stunden'!W186)+(N(Krankheitstage!AJ186)+N(Krankheitstage!AV186))*N($C186))))</f>
        <v/>
      </c>
      <c r="BB186" s="76">
        <f>IF($B186="",0,IF(Einstellungen!$C$10="Ja",MAX(IF(Einstellungen!$C$11="7 Tage",MAX(0,(MIN(DATE(2027,8,0),IF(Mitarbeiter!$D186="",DATE(2027,8,0),Mitarbeiter!$D186),TODAY()))-(MAX(DATE(2027,7,1),Mitarbeiter!$C186))+1),MAX(0,NETWORKDAYS(MAX(DATE(2027,7,1),Mitarbeiter!$C186),MIN(DATE(2027,8,0),IF(Mitarbeiter!$D186="",DATE(2027,8,0),Mitarbeiter!$D186),TODAY()),Einstellungen!$F$13:$F$67)))*N(Mitarbeiter!$E186)/IF(Einstellungen!$C$11="7 Tage",7,5),N('Ist-Stunden'!X186)),MAX(IF(Einstellungen!$C$11="7 Tage",MAX(0,(MIN(DATE(2027,8,0),IF(Mitarbeiter!$D186="",DATE(2027,8,0),Mitarbeiter!$D186),TODAY()))-(MAX(DATE(2027,7,1),Mitarbeiter!$C186))+1),MAX(0,NETWORKDAYS(MAX(DATE(2027,7,1),Mitarbeiter!$C186),MIN(DATE(2027,8,0),IF(Mitarbeiter!$D186="",DATE(2027,8,0),Mitarbeiter!$D186),TODAY()),Einstellungen!$F$13:$F$67)))*N(Mitarbeiter!$E186)/IF(Einstellungen!$C$11="7 Tage",7,5),N('Ist-Stunden'!X186)+(N(Krankheitstage!AK186)+N(Krankheitstage!AW186))*N($C186))))</f>
        <v/>
      </c>
      <c r="BC186" s="76">
        <f>IF($B186="",0,IF(Einstellungen!$C$10="Ja",MAX(IF(Einstellungen!$C$11="7 Tage",MAX(0,(MIN(DATE(2027,9,0),IF(Mitarbeiter!$D186="",DATE(2027,9,0),Mitarbeiter!$D186),TODAY()))-(MAX(DATE(2027,8,1),Mitarbeiter!$C186))+1),MAX(0,NETWORKDAYS(MAX(DATE(2027,8,1),Mitarbeiter!$C186),MIN(DATE(2027,9,0),IF(Mitarbeiter!$D186="",DATE(2027,9,0),Mitarbeiter!$D186),TODAY()),Einstellungen!$F$13:$F$67)))*N(Mitarbeiter!$E186)/IF(Einstellungen!$C$11="7 Tage",7,5),N('Ist-Stunden'!Y186)),MAX(IF(Einstellungen!$C$11="7 Tage",MAX(0,(MIN(DATE(2027,9,0),IF(Mitarbeiter!$D186="",DATE(2027,9,0),Mitarbeiter!$D186),TODAY()))-(MAX(DATE(2027,8,1),Mitarbeiter!$C186))+1),MAX(0,NETWORKDAYS(MAX(DATE(2027,8,1),Mitarbeiter!$C186),MIN(DATE(2027,9,0),IF(Mitarbeiter!$D186="",DATE(2027,9,0),Mitarbeiter!$D186),TODAY()),Einstellungen!$F$13:$F$67)))*N(Mitarbeiter!$E186)/IF(Einstellungen!$C$11="7 Tage",7,5),N('Ist-Stunden'!Y186)+(N(Krankheitstage!AL186)+N(Krankheitstage!AX186))*N($C186))))</f>
        <v/>
      </c>
      <c r="BD186" s="76">
        <f>IF($B186="",0,IF(Einstellungen!$C$10="Ja",MAX(IF(Einstellungen!$C$11="7 Tage",MAX(0,(MIN(DATE(2027,10,0),IF(Mitarbeiter!$D186="",DATE(2027,10,0),Mitarbeiter!$D186),TODAY()))-(MAX(DATE(2027,9,1),Mitarbeiter!$C186))+1),MAX(0,NETWORKDAYS(MAX(DATE(2027,9,1),Mitarbeiter!$C186),MIN(DATE(2027,10,0),IF(Mitarbeiter!$D186="",DATE(2027,10,0),Mitarbeiter!$D186),TODAY()),Einstellungen!$F$13:$F$67)))*N(Mitarbeiter!$E186)/IF(Einstellungen!$C$11="7 Tage",7,5),N('Ist-Stunden'!Z186)),MAX(IF(Einstellungen!$C$11="7 Tage",MAX(0,(MIN(DATE(2027,10,0),IF(Mitarbeiter!$D186="",DATE(2027,10,0),Mitarbeiter!$D186),TODAY()))-(MAX(DATE(2027,9,1),Mitarbeiter!$C186))+1),MAX(0,NETWORKDAYS(MAX(DATE(2027,9,1),Mitarbeiter!$C186),MIN(DATE(2027,10,0),IF(Mitarbeiter!$D186="",DATE(2027,10,0),Mitarbeiter!$D186),TODAY()),Einstellungen!$F$13:$F$67)))*N(Mitarbeiter!$E186)/IF(Einstellungen!$C$11="7 Tage",7,5),N('Ist-Stunden'!Z186)+(N(Krankheitstage!AM186)+N(Krankheitstage!AY186))*N($C186))))</f>
        <v/>
      </c>
      <c r="BE186" s="76">
        <f>IF($B186="",0,IF(Einstellungen!$C$10="Ja",MAX(IF(Einstellungen!$C$11="7 Tage",MAX(0,(MIN(DATE(2027,11,0),IF(Mitarbeiter!$D186="",DATE(2027,11,0),Mitarbeiter!$D186),TODAY()))-(MAX(DATE(2027,10,1),Mitarbeiter!$C186))+1),MAX(0,NETWORKDAYS(MAX(DATE(2027,10,1),Mitarbeiter!$C186),MIN(DATE(2027,11,0),IF(Mitarbeiter!$D186="",DATE(2027,11,0),Mitarbeiter!$D186),TODAY()),Einstellungen!$F$13:$F$67)))*N(Mitarbeiter!$E186)/IF(Einstellungen!$C$11="7 Tage",7,5),N('Ist-Stunden'!AA186)),MAX(IF(Einstellungen!$C$11="7 Tage",MAX(0,(MIN(DATE(2027,11,0),IF(Mitarbeiter!$D186="",DATE(2027,11,0),Mitarbeiter!$D186),TODAY()))-(MAX(DATE(2027,10,1),Mitarbeiter!$C186))+1),MAX(0,NETWORKDAYS(MAX(DATE(2027,10,1),Mitarbeiter!$C186),MIN(DATE(2027,11,0),IF(Mitarbeiter!$D186="",DATE(2027,11,0),Mitarbeiter!$D186),TODAY()),Einstellungen!$F$13:$F$67)))*N(Mitarbeiter!$E186)/IF(Einstellungen!$C$11="7 Tage",7,5),N('Ist-Stunden'!AA186)+(N(Krankheitstage!AN186)+N(Krankheitstage!AZ186))*N($C186))))</f>
        <v/>
      </c>
      <c r="BF186" s="76">
        <f>IF($B186="",0,IF(Einstellungen!$C$10="Ja",MAX(IF(Einstellungen!$C$11="7 Tage",MAX(0,(MIN(DATE(2027,12,0),IF(Mitarbeiter!$D186="",DATE(2027,12,0),Mitarbeiter!$D186),TODAY()))-(MAX(DATE(2027,11,1),Mitarbeiter!$C186))+1),MAX(0,NETWORKDAYS(MAX(DATE(2027,11,1),Mitarbeiter!$C186),MIN(DATE(2027,12,0),IF(Mitarbeiter!$D186="",DATE(2027,12,0),Mitarbeiter!$D186),TODAY()),Einstellungen!$F$13:$F$67)))*N(Mitarbeiter!$E186)/IF(Einstellungen!$C$11="7 Tage",7,5),N('Ist-Stunden'!AB186)),MAX(IF(Einstellungen!$C$11="7 Tage",MAX(0,(MIN(DATE(2027,12,0),IF(Mitarbeiter!$D186="",DATE(2027,12,0),Mitarbeiter!$D186),TODAY()))-(MAX(DATE(2027,11,1),Mitarbeiter!$C186))+1),MAX(0,NETWORKDAYS(MAX(DATE(2027,11,1),Mitarbeiter!$C186),MIN(DATE(2027,12,0),IF(Mitarbeiter!$D186="",DATE(2027,12,0),Mitarbeiter!$D186),TODAY()),Einstellungen!$F$13:$F$67)))*N(Mitarbeiter!$E186)/IF(Einstellungen!$C$11="7 Tage",7,5),N('Ist-Stunden'!AB186)+(N(Krankheitstage!AO186)+N(Krankheitstage!BA186))*N($C186))))</f>
        <v/>
      </c>
      <c r="BG186" s="76">
        <f>IF($B186="",0,IF(Einstellungen!$C$10="Ja",MAX(IF(Einstellungen!$C$11="7 Tage",MAX(0,(MIN(DATE(2027,13,0),IF(Mitarbeiter!$D186="",DATE(2027,13,0),Mitarbeiter!$D186),TODAY()))-(MAX(DATE(2027,12,1),Mitarbeiter!$C186))+1),MAX(0,NETWORKDAYS(MAX(DATE(2027,12,1),Mitarbeiter!$C186),MIN(DATE(2027,13,0),IF(Mitarbeiter!$D186="",DATE(2027,13,0),Mitarbeiter!$D186),TODAY()),Einstellungen!$F$13:$F$67)))*N(Mitarbeiter!$E186)/IF(Einstellungen!$C$11="7 Tage",7,5),N('Ist-Stunden'!AC186)),MAX(IF(Einstellungen!$C$11="7 Tage",MAX(0,(MIN(DATE(2027,13,0),IF(Mitarbeiter!$D186="",DATE(2027,13,0),Mitarbeiter!$D186),TODAY()))-(MAX(DATE(2027,12,1),Mitarbeiter!$C186))+1),MAX(0,NETWORKDAYS(MAX(DATE(2027,12,1),Mitarbeiter!$C186),MIN(DATE(2027,13,0),IF(Mitarbeiter!$D186="",DATE(2027,13,0),Mitarbeiter!$D186),TODAY()),Einstellungen!$F$13:$F$67)))*N(Mitarbeiter!$E186)/IF(Einstellungen!$C$11="7 Tage",7,5),N('Ist-Stunden'!AC186)+(N(Krankheitstage!AP186)+N(Krankheitstage!BB186))*N($C186))))</f>
        <v/>
      </c>
      <c r="BH186" s="76">
        <f>IF($B186="",0,IF(Einstellungen!$C$10="Ja",MAX(IF(Einstellungen!$C$11="7 Tage",MAX(0,(MIN(DATE(2028,2,0),IF(Mitarbeiter!$D186="",DATE(2028,2,0),Mitarbeiter!$D186),TODAY()))-(MAX(DATE(2028,1,1),Mitarbeiter!$C186))+1),MAX(0,NETWORKDAYS(MAX(DATE(2028,1,1),Mitarbeiter!$C186),MIN(DATE(2028,2,0),IF(Mitarbeiter!$D186="",DATE(2028,2,0),Mitarbeiter!$D186),TODAY()),Einstellungen!$F$13:$F$67)))*N(Mitarbeiter!$E186)/IF(Einstellungen!$C$11="7 Tage",7,5),N('Ist-Stunden'!AD186)),MAX(IF(Einstellungen!$C$11="7 Tage",MAX(0,(MIN(DATE(2028,2,0),IF(Mitarbeiter!$D186="",DATE(2028,2,0),Mitarbeiter!$D186),TODAY()))-(MAX(DATE(2028,1,1),Mitarbeiter!$C186))+1),MAX(0,NETWORKDAYS(MAX(DATE(2028,1,1),Mitarbeiter!$C186),MIN(DATE(2028,2,0),IF(Mitarbeiter!$D186="",DATE(2028,2,0),Mitarbeiter!$D186),TODAY()),Einstellungen!$F$13:$F$67)))*N(Mitarbeiter!$E186)/IF(Einstellungen!$C$11="7 Tage",7,5),N('Ist-Stunden'!AD186)+(N(Krankheitstage!BC186)+N(Krankheitstage!BO186))*N($C186))))</f>
        <v/>
      </c>
      <c r="BI186" s="76">
        <f>IF($B186="",0,IF(Einstellungen!$C$10="Ja",MAX(IF(Einstellungen!$C$11="7 Tage",MAX(0,(MIN(DATE(2028,3,0),IF(Mitarbeiter!$D186="",DATE(2028,3,0),Mitarbeiter!$D186),TODAY()))-(MAX(DATE(2028,2,1),Mitarbeiter!$C186))+1),MAX(0,NETWORKDAYS(MAX(DATE(2028,2,1),Mitarbeiter!$C186),MIN(DATE(2028,3,0),IF(Mitarbeiter!$D186="",DATE(2028,3,0),Mitarbeiter!$D186),TODAY()),Einstellungen!$F$13:$F$67)))*N(Mitarbeiter!$E186)/IF(Einstellungen!$C$11="7 Tage",7,5),N('Ist-Stunden'!AE186)),MAX(IF(Einstellungen!$C$11="7 Tage",MAX(0,(MIN(DATE(2028,3,0),IF(Mitarbeiter!$D186="",DATE(2028,3,0),Mitarbeiter!$D186),TODAY()))-(MAX(DATE(2028,2,1),Mitarbeiter!$C186))+1),MAX(0,NETWORKDAYS(MAX(DATE(2028,2,1),Mitarbeiter!$C186),MIN(DATE(2028,3,0),IF(Mitarbeiter!$D186="",DATE(2028,3,0),Mitarbeiter!$D186),TODAY()),Einstellungen!$F$13:$F$67)))*N(Mitarbeiter!$E186)/IF(Einstellungen!$C$11="7 Tage",7,5),N('Ist-Stunden'!AE186)+(N(Krankheitstage!BD186)+N(Krankheitstage!BP186))*N($C186))))</f>
        <v/>
      </c>
      <c r="BJ186" s="76">
        <f>IF($B186="",0,IF(Einstellungen!$C$10="Ja",MAX(IF(Einstellungen!$C$11="7 Tage",MAX(0,(MIN(DATE(2028,4,0),IF(Mitarbeiter!$D186="",DATE(2028,4,0),Mitarbeiter!$D186),TODAY()))-(MAX(DATE(2028,3,1),Mitarbeiter!$C186))+1),MAX(0,NETWORKDAYS(MAX(DATE(2028,3,1),Mitarbeiter!$C186),MIN(DATE(2028,4,0),IF(Mitarbeiter!$D186="",DATE(2028,4,0),Mitarbeiter!$D186),TODAY()),Einstellungen!$F$13:$F$67)))*N(Mitarbeiter!$E186)/IF(Einstellungen!$C$11="7 Tage",7,5),N('Ist-Stunden'!AF186)),MAX(IF(Einstellungen!$C$11="7 Tage",MAX(0,(MIN(DATE(2028,4,0),IF(Mitarbeiter!$D186="",DATE(2028,4,0),Mitarbeiter!$D186),TODAY()))-(MAX(DATE(2028,3,1),Mitarbeiter!$C186))+1),MAX(0,NETWORKDAYS(MAX(DATE(2028,3,1),Mitarbeiter!$C186),MIN(DATE(2028,4,0),IF(Mitarbeiter!$D186="",DATE(2028,4,0),Mitarbeiter!$D186),TODAY()),Einstellungen!$F$13:$F$67)))*N(Mitarbeiter!$E186)/IF(Einstellungen!$C$11="7 Tage",7,5),N('Ist-Stunden'!AF186)+(N(Krankheitstage!BE186)+N(Krankheitstage!BQ186))*N($C186))))</f>
        <v/>
      </c>
      <c r="BK186" s="76">
        <f>IF($B186="",0,IF(Einstellungen!$C$10="Ja",MAX(IF(Einstellungen!$C$11="7 Tage",MAX(0,(MIN(DATE(2028,5,0),IF(Mitarbeiter!$D186="",DATE(2028,5,0),Mitarbeiter!$D186),TODAY()))-(MAX(DATE(2028,4,1),Mitarbeiter!$C186))+1),MAX(0,NETWORKDAYS(MAX(DATE(2028,4,1),Mitarbeiter!$C186),MIN(DATE(2028,5,0),IF(Mitarbeiter!$D186="",DATE(2028,5,0),Mitarbeiter!$D186),TODAY()),Einstellungen!$F$13:$F$67)))*N(Mitarbeiter!$E186)/IF(Einstellungen!$C$11="7 Tage",7,5),N('Ist-Stunden'!AG186)),MAX(IF(Einstellungen!$C$11="7 Tage",MAX(0,(MIN(DATE(2028,5,0),IF(Mitarbeiter!$D186="",DATE(2028,5,0),Mitarbeiter!$D186),TODAY()))-(MAX(DATE(2028,4,1),Mitarbeiter!$C186))+1),MAX(0,NETWORKDAYS(MAX(DATE(2028,4,1),Mitarbeiter!$C186),MIN(DATE(2028,5,0),IF(Mitarbeiter!$D186="",DATE(2028,5,0),Mitarbeiter!$D186),TODAY()),Einstellungen!$F$13:$F$67)))*N(Mitarbeiter!$E186)/IF(Einstellungen!$C$11="7 Tage",7,5),N('Ist-Stunden'!AG186)+(N(Krankheitstage!BF186)+N(Krankheitstage!BR186))*N($C186))))</f>
        <v/>
      </c>
      <c r="BL186" s="76">
        <f>IF($B186="",0,IF(Einstellungen!$C$10="Ja",MAX(IF(Einstellungen!$C$11="7 Tage",MAX(0,(MIN(DATE(2028,6,0),IF(Mitarbeiter!$D186="",DATE(2028,6,0),Mitarbeiter!$D186),TODAY()))-(MAX(DATE(2028,5,1),Mitarbeiter!$C186))+1),MAX(0,NETWORKDAYS(MAX(DATE(2028,5,1),Mitarbeiter!$C186),MIN(DATE(2028,6,0),IF(Mitarbeiter!$D186="",DATE(2028,6,0),Mitarbeiter!$D186),TODAY()),Einstellungen!$F$13:$F$67)))*N(Mitarbeiter!$E186)/IF(Einstellungen!$C$11="7 Tage",7,5),N('Ist-Stunden'!AH186)),MAX(IF(Einstellungen!$C$11="7 Tage",MAX(0,(MIN(DATE(2028,6,0),IF(Mitarbeiter!$D186="",DATE(2028,6,0),Mitarbeiter!$D186),TODAY()))-(MAX(DATE(2028,5,1),Mitarbeiter!$C186))+1),MAX(0,NETWORKDAYS(MAX(DATE(2028,5,1),Mitarbeiter!$C186),MIN(DATE(2028,6,0),IF(Mitarbeiter!$D186="",DATE(2028,6,0),Mitarbeiter!$D186),TODAY()),Einstellungen!$F$13:$F$67)))*N(Mitarbeiter!$E186)/IF(Einstellungen!$C$11="7 Tage",7,5),N('Ist-Stunden'!AH186)+(N(Krankheitstage!BG186)+N(Krankheitstage!BS186))*N($C186))))</f>
        <v/>
      </c>
      <c r="BM186" s="76">
        <f>IF($B186="",0,IF(Einstellungen!$C$10="Ja",MAX(IF(Einstellungen!$C$11="7 Tage",MAX(0,(MIN(DATE(2028,7,0),IF(Mitarbeiter!$D186="",DATE(2028,7,0),Mitarbeiter!$D186),TODAY()))-(MAX(DATE(2028,6,1),Mitarbeiter!$C186))+1),MAX(0,NETWORKDAYS(MAX(DATE(2028,6,1),Mitarbeiter!$C186),MIN(DATE(2028,7,0),IF(Mitarbeiter!$D186="",DATE(2028,7,0),Mitarbeiter!$D186),TODAY()),Einstellungen!$F$13:$F$67)))*N(Mitarbeiter!$E186)/IF(Einstellungen!$C$11="7 Tage",7,5),N('Ist-Stunden'!AI186)),MAX(IF(Einstellungen!$C$11="7 Tage",MAX(0,(MIN(DATE(2028,7,0),IF(Mitarbeiter!$D186="",DATE(2028,7,0),Mitarbeiter!$D186),TODAY()))-(MAX(DATE(2028,6,1),Mitarbeiter!$C186))+1),MAX(0,NETWORKDAYS(MAX(DATE(2028,6,1),Mitarbeiter!$C186),MIN(DATE(2028,7,0),IF(Mitarbeiter!$D186="",DATE(2028,7,0),Mitarbeiter!$D186),TODAY()),Einstellungen!$F$13:$F$67)))*N(Mitarbeiter!$E186)/IF(Einstellungen!$C$11="7 Tage",7,5),N('Ist-Stunden'!AI186)+(N(Krankheitstage!BH186)+N(Krankheitstage!BT186))*N($C186))))</f>
        <v/>
      </c>
      <c r="BN186" s="76">
        <f>IF($B186="",0,IF(Einstellungen!$C$10="Ja",MAX(IF(Einstellungen!$C$11="7 Tage",MAX(0,(MIN(DATE(2028,8,0),IF(Mitarbeiter!$D186="",DATE(2028,8,0),Mitarbeiter!$D186),TODAY()))-(MAX(DATE(2028,7,1),Mitarbeiter!$C186))+1),MAX(0,NETWORKDAYS(MAX(DATE(2028,7,1),Mitarbeiter!$C186),MIN(DATE(2028,8,0),IF(Mitarbeiter!$D186="",DATE(2028,8,0),Mitarbeiter!$D186),TODAY()),Einstellungen!$F$13:$F$67)))*N(Mitarbeiter!$E186)/IF(Einstellungen!$C$11="7 Tage",7,5),N('Ist-Stunden'!AJ186)),MAX(IF(Einstellungen!$C$11="7 Tage",MAX(0,(MIN(DATE(2028,8,0),IF(Mitarbeiter!$D186="",DATE(2028,8,0),Mitarbeiter!$D186),TODAY()))-(MAX(DATE(2028,7,1),Mitarbeiter!$C186))+1),MAX(0,NETWORKDAYS(MAX(DATE(2028,7,1),Mitarbeiter!$C186),MIN(DATE(2028,8,0),IF(Mitarbeiter!$D186="",DATE(2028,8,0),Mitarbeiter!$D186),TODAY()),Einstellungen!$F$13:$F$67)))*N(Mitarbeiter!$E186)/IF(Einstellungen!$C$11="7 Tage",7,5),N('Ist-Stunden'!AJ186)+(N(Krankheitstage!BI186)+N(Krankheitstage!BU186))*N($C186))))</f>
        <v/>
      </c>
      <c r="BO186" s="76">
        <f>IF($B186="",0,IF(Einstellungen!$C$10="Ja",MAX(IF(Einstellungen!$C$11="7 Tage",MAX(0,(MIN(DATE(2028,9,0),IF(Mitarbeiter!$D186="",DATE(2028,9,0),Mitarbeiter!$D186),TODAY()))-(MAX(DATE(2028,8,1),Mitarbeiter!$C186))+1),MAX(0,NETWORKDAYS(MAX(DATE(2028,8,1),Mitarbeiter!$C186),MIN(DATE(2028,9,0),IF(Mitarbeiter!$D186="",DATE(2028,9,0),Mitarbeiter!$D186),TODAY()),Einstellungen!$F$13:$F$67)))*N(Mitarbeiter!$E186)/IF(Einstellungen!$C$11="7 Tage",7,5),N('Ist-Stunden'!AK186)),MAX(IF(Einstellungen!$C$11="7 Tage",MAX(0,(MIN(DATE(2028,9,0),IF(Mitarbeiter!$D186="",DATE(2028,9,0),Mitarbeiter!$D186),TODAY()))-(MAX(DATE(2028,8,1),Mitarbeiter!$C186))+1),MAX(0,NETWORKDAYS(MAX(DATE(2028,8,1),Mitarbeiter!$C186),MIN(DATE(2028,9,0),IF(Mitarbeiter!$D186="",DATE(2028,9,0),Mitarbeiter!$D186),TODAY()),Einstellungen!$F$13:$F$67)))*N(Mitarbeiter!$E186)/IF(Einstellungen!$C$11="7 Tage",7,5),N('Ist-Stunden'!AK186)+(N(Krankheitstage!BJ186)+N(Krankheitstage!BV186))*N($C186))))</f>
        <v/>
      </c>
      <c r="BP186" s="76">
        <f>IF($B186="",0,IF(Einstellungen!$C$10="Ja",MAX(IF(Einstellungen!$C$11="7 Tage",MAX(0,(MIN(DATE(2028,10,0),IF(Mitarbeiter!$D186="",DATE(2028,10,0),Mitarbeiter!$D186),TODAY()))-(MAX(DATE(2028,9,1),Mitarbeiter!$C186))+1),MAX(0,NETWORKDAYS(MAX(DATE(2028,9,1),Mitarbeiter!$C186),MIN(DATE(2028,10,0),IF(Mitarbeiter!$D186="",DATE(2028,10,0),Mitarbeiter!$D186),TODAY()),Einstellungen!$F$13:$F$67)))*N(Mitarbeiter!$E186)/IF(Einstellungen!$C$11="7 Tage",7,5),N('Ist-Stunden'!AL186)),MAX(IF(Einstellungen!$C$11="7 Tage",MAX(0,(MIN(DATE(2028,10,0),IF(Mitarbeiter!$D186="",DATE(2028,10,0),Mitarbeiter!$D186),TODAY()))-(MAX(DATE(2028,9,1),Mitarbeiter!$C186))+1),MAX(0,NETWORKDAYS(MAX(DATE(2028,9,1),Mitarbeiter!$C186),MIN(DATE(2028,10,0),IF(Mitarbeiter!$D186="",DATE(2028,10,0),Mitarbeiter!$D186),TODAY()),Einstellungen!$F$13:$F$67)))*N(Mitarbeiter!$E186)/IF(Einstellungen!$C$11="7 Tage",7,5),N('Ist-Stunden'!AL186)+(N(Krankheitstage!BK186)+N(Krankheitstage!BW186))*N($C186))))</f>
        <v/>
      </c>
      <c r="BQ186" s="76">
        <f>IF($B186="",0,IF(Einstellungen!$C$10="Ja",MAX(IF(Einstellungen!$C$11="7 Tage",MAX(0,(MIN(DATE(2028,11,0),IF(Mitarbeiter!$D186="",DATE(2028,11,0),Mitarbeiter!$D186),TODAY()))-(MAX(DATE(2028,10,1),Mitarbeiter!$C186))+1),MAX(0,NETWORKDAYS(MAX(DATE(2028,10,1),Mitarbeiter!$C186),MIN(DATE(2028,11,0),IF(Mitarbeiter!$D186="",DATE(2028,11,0),Mitarbeiter!$D186),TODAY()),Einstellungen!$F$13:$F$67)))*N(Mitarbeiter!$E186)/IF(Einstellungen!$C$11="7 Tage",7,5),N('Ist-Stunden'!AM186)),MAX(IF(Einstellungen!$C$11="7 Tage",MAX(0,(MIN(DATE(2028,11,0),IF(Mitarbeiter!$D186="",DATE(2028,11,0),Mitarbeiter!$D186),TODAY()))-(MAX(DATE(2028,10,1),Mitarbeiter!$C186))+1),MAX(0,NETWORKDAYS(MAX(DATE(2028,10,1),Mitarbeiter!$C186),MIN(DATE(2028,11,0),IF(Mitarbeiter!$D186="",DATE(2028,11,0),Mitarbeiter!$D186),TODAY()),Einstellungen!$F$13:$F$67)))*N(Mitarbeiter!$E186)/IF(Einstellungen!$C$11="7 Tage",7,5),N('Ist-Stunden'!AM186)+(N(Krankheitstage!BL186)+N(Krankheitstage!BX186))*N($C186))))</f>
        <v/>
      </c>
      <c r="BR186" s="76">
        <f>IF($B186="",0,IF(Einstellungen!$C$10="Ja",MAX(IF(Einstellungen!$C$11="7 Tage",MAX(0,(MIN(DATE(2028,12,0),IF(Mitarbeiter!$D186="",DATE(2028,12,0),Mitarbeiter!$D186),TODAY()))-(MAX(DATE(2028,11,1),Mitarbeiter!$C186))+1),MAX(0,NETWORKDAYS(MAX(DATE(2028,11,1),Mitarbeiter!$C186),MIN(DATE(2028,12,0),IF(Mitarbeiter!$D186="",DATE(2028,12,0),Mitarbeiter!$D186),TODAY()),Einstellungen!$F$13:$F$67)))*N(Mitarbeiter!$E186)/IF(Einstellungen!$C$11="7 Tage",7,5),N('Ist-Stunden'!AN186)),MAX(IF(Einstellungen!$C$11="7 Tage",MAX(0,(MIN(DATE(2028,12,0),IF(Mitarbeiter!$D186="",DATE(2028,12,0),Mitarbeiter!$D186),TODAY()))-(MAX(DATE(2028,11,1),Mitarbeiter!$C186))+1),MAX(0,NETWORKDAYS(MAX(DATE(2028,11,1),Mitarbeiter!$C186),MIN(DATE(2028,12,0),IF(Mitarbeiter!$D186="",DATE(2028,12,0),Mitarbeiter!$D186),TODAY()),Einstellungen!$F$13:$F$67)))*N(Mitarbeiter!$E186)/IF(Einstellungen!$C$11="7 Tage",7,5),N('Ist-Stunden'!AN186)+(N(Krankheitstage!BM186)+N(Krankheitstage!BY186))*N($C186))))</f>
        <v/>
      </c>
      <c r="BS186" s="76">
        <f>IF($B186="",0,IF(Einstellungen!$C$10="Ja",MAX(IF(Einstellungen!$C$11="7 Tage",MAX(0,(MIN(DATE(2028,13,0),IF(Mitarbeiter!$D186="",DATE(2028,13,0),Mitarbeiter!$D186),TODAY()))-(MAX(DATE(2028,12,1),Mitarbeiter!$C186))+1),MAX(0,NETWORKDAYS(MAX(DATE(2028,12,1),Mitarbeiter!$C186),MIN(DATE(2028,13,0),IF(Mitarbeiter!$D186="",DATE(2028,13,0),Mitarbeiter!$D186),TODAY()),Einstellungen!$F$13:$F$67)))*N(Mitarbeiter!$E186)/IF(Einstellungen!$C$11="7 Tage",7,5),N('Ist-Stunden'!AO186)),MAX(IF(Einstellungen!$C$11="7 Tage",MAX(0,(MIN(DATE(2028,13,0),IF(Mitarbeiter!$D186="",DATE(2028,13,0),Mitarbeiter!$D186),TODAY()))-(MAX(DATE(2028,12,1),Mitarbeiter!$C186))+1),MAX(0,NETWORKDAYS(MAX(DATE(2028,12,1),Mitarbeiter!$C186),MIN(DATE(2028,13,0),IF(Mitarbeiter!$D186="",DATE(2028,13,0),Mitarbeiter!$D186),TODAY()),Einstellungen!$F$13:$F$67)))*N(Mitarbeiter!$E186)/IF(Einstellungen!$C$11="7 Tage",7,5),N('Ist-Stunden'!AO186)+(N(Krankheitstage!BN186)+N(Krankheitstage!BZ186))*N($C186))))</f>
        <v/>
      </c>
      <c r="BT186" s="76">
        <f>IF($B186="",0,IF(Einstellungen!$C$10="Ja",MAX(IF(Einstellungen!$C$11="7 Tage",MAX(0,(MIN(DATE(2029,2,0),IF(Mitarbeiter!$D186="",DATE(2029,2,0),Mitarbeiter!$D186),TODAY()))-(MAX(DATE(2029,1,1),Mitarbeiter!$C186))+1),MAX(0,NETWORKDAYS(MAX(DATE(2029,1,1),Mitarbeiter!$C186),MIN(DATE(2029,2,0),IF(Mitarbeiter!$D186="",DATE(2029,2,0),Mitarbeiter!$D186),TODAY()),Einstellungen!$F$13:$F$67)))*N(Mitarbeiter!$E186)/IF(Einstellungen!$C$11="7 Tage",7,5),N('Ist-Stunden'!AP186)),MAX(IF(Einstellungen!$C$11="7 Tage",MAX(0,(MIN(DATE(2029,2,0),IF(Mitarbeiter!$D186="",DATE(2029,2,0),Mitarbeiter!$D186),TODAY()))-(MAX(DATE(2029,1,1),Mitarbeiter!$C186))+1),MAX(0,NETWORKDAYS(MAX(DATE(2029,1,1),Mitarbeiter!$C186),MIN(DATE(2029,2,0),IF(Mitarbeiter!$D186="",DATE(2029,2,0),Mitarbeiter!$D186),TODAY()),Einstellungen!$F$13:$F$67)))*N(Mitarbeiter!$E186)/IF(Einstellungen!$C$11="7 Tage",7,5),N('Ist-Stunden'!AP186)+(N(Krankheitstage!CA186)+N(Krankheitstage!CM186))*N($C186))))</f>
        <v/>
      </c>
      <c r="BU186" s="76">
        <f>IF($B186="",0,IF(Einstellungen!$C$10="Ja",MAX(IF(Einstellungen!$C$11="7 Tage",MAX(0,(MIN(DATE(2029,3,0),IF(Mitarbeiter!$D186="",DATE(2029,3,0),Mitarbeiter!$D186),TODAY()))-(MAX(DATE(2029,2,1),Mitarbeiter!$C186))+1),MAX(0,NETWORKDAYS(MAX(DATE(2029,2,1),Mitarbeiter!$C186),MIN(DATE(2029,3,0),IF(Mitarbeiter!$D186="",DATE(2029,3,0),Mitarbeiter!$D186),TODAY()),Einstellungen!$F$13:$F$67)))*N(Mitarbeiter!$E186)/IF(Einstellungen!$C$11="7 Tage",7,5),N('Ist-Stunden'!AQ186)),MAX(IF(Einstellungen!$C$11="7 Tage",MAX(0,(MIN(DATE(2029,3,0),IF(Mitarbeiter!$D186="",DATE(2029,3,0),Mitarbeiter!$D186),TODAY()))-(MAX(DATE(2029,2,1),Mitarbeiter!$C186))+1),MAX(0,NETWORKDAYS(MAX(DATE(2029,2,1),Mitarbeiter!$C186),MIN(DATE(2029,3,0),IF(Mitarbeiter!$D186="",DATE(2029,3,0),Mitarbeiter!$D186),TODAY()),Einstellungen!$F$13:$F$67)))*N(Mitarbeiter!$E186)/IF(Einstellungen!$C$11="7 Tage",7,5),N('Ist-Stunden'!AQ186)+(N(Krankheitstage!CB186)+N(Krankheitstage!CN186))*N($C186))))</f>
        <v/>
      </c>
      <c r="BV186" s="76">
        <f>IF($B186="",0,IF(Einstellungen!$C$10="Ja",MAX(IF(Einstellungen!$C$11="7 Tage",MAX(0,(MIN(DATE(2029,4,0),IF(Mitarbeiter!$D186="",DATE(2029,4,0),Mitarbeiter!$D186),TODAY()))-(MAX(DATE(2029,3,1),Mitarbeiter!$C186))+1),MAX(0,NETWORKDAYS(MAX(DATE(2029,3,1),Mitarbeiter!$C186),MIN(DATE(2029,4,0),IF(Mitarbeiter!$D186="",DATE(2029,4,0),Mitarbeiter!$D186),TODAY()),Einstellungen!$F$13:$F$67)))*N(Mitarbeiter!$E186)/IF(Einstellungen!$C$11="7 Tage",7,5),N('Ist-Stunden'!AR186)),MAX(IF(Einstellungen!$C$11="7 Tage",MAX(0,(MIN(DATE(2029,4,0),IF(Mitarbeiter!$D186="",DATE(2029,4,0),Mitarbeiter!$D186),TODAY()))-(MAX(DATE(2029,3,1),Mitarbeiter!$C186))+1),MAX(0,NETWORKDAYS(MAX(DATE(2029,3,1),Mitarbeiter!$C186),MIN(DATE(2029,4,0),IF(Mitarbeiter!$D186="",DATE(2029,4,0),Mitarbeiter!$D186),TODAY()),Einstellungen!$F$13:$F$67)))*N(Mitarbeiter!$E186)/IF(Einstellungen!$C$11="7 Tage",7,5),N('Ist-Stunden'!AR186)+(N(Krankheitstage!CC186)+N(Krankheitstage!CO186))*N($C186))))</f>
        <v/>
      </c>
      <c r="BW186" s="76">
        <f>IF($B186="",0,IF(Einstellungen!$C$10="Ja",MAX(IF(Einstellungen!$C$11="7 Tage",MAX(0,(MIN(DATE(2029,5,0),IF(Mitarbeiter!$D186="",DATE(2029,5,0),Mitarbeiter!$D186),TODAY()))-(MAX(DATE(2029,4,1),Mitarbeiter!$C186))+1),MAX(0,NETWORKDAYS(MAX(DATE(2029,4,1),Mitarbeiter!$C186),MIN(DATE(2029,5,0),IF(Mitarbeiter!$D186="",DATE(2029,5,0),Mitarbeiter!$D186),TODAY()),Einstellungen!$F$13:$F$67)))*N(Mitarbeiter!$E186)/IF(Einstellungen!$C$11="7 Tage",7,5),N('Ist-Stunden'!AS186)),MAX(IF(Einstellungen!$C$11="7 Tage",MAX(0,(MIN(DATE(2029,5,0),IF(Mitarbeiter!$D186="",DATE(2029,5,0),Mitarbeiter!$D186),TODAY()))-(MAX(DATE(2029,4,1),Mitarbeiter!$C186))+1),MAX(0,NETWORKDAYS(MAX(DATE(2029,4,1),Mitarbeiter!$C186),MIN(DATE(2029,5,0),IF(Mitarbeiter!$D186="",DATE(2029,5,0),Mitarbeiter!$D186),TODAY()),Einstellungen!$F$13:$F$67)))*N(Mitarbeiter!$E186)/IF(Einstellungen!$C$11="7 Tage",7,5),N('Ist-Stunden'!AS186)+(N(Krankheitstage!CD186)+N(Krankheitstage!CP186))*N($C186))))</f>
        <v/>
      </c>
      <c r="BX186" s="76">
        <f>IF($B186="",0,IF(Einstellungen!$C$10="Ja",MAX(IF(Einstellungen!$C$11="7 Tage",MAX(0,(MIN(DATE(2029,6,0),IF(Mitarbeiter!$D186="",DATE(2029,6,0),Mitarbeiter!$D186),TODAY()))-(MAX(DATE(2029,5,1),Mitarbeiter!$C186))+1),MAX(0,NETWORKDAYS(MAX(DATE(2029,5,1),Mitarbeiter!$C186),MIN(DATE(2029,6,0),IF(Mitarbeiter!$D186="",DATE(2029,6,0),Mitarbeiter!$D186),TODAY()),Einstellungen!$F$13:$F$67)))*N(Mitarbeiter!$E186)/IF(Einstellungen!$C$11="7 Tage",7,5),N('Ist-Stunden'!AT186)),MAX(IF(Einstellungen!$C$11="7 Tage",MAX(0,(MIN(DATE(2029,6,0),IF(Mitarbeiter!$D186="",DATE(2029,6,0),Mitarbeiter!$D186),TODAY()))-(MAX(DATE(2029,5,1),Mitarbeiter!$C186))+1),MAX(0,NETWORKDAYS(MAX(DATE(2029,5,1),Mitarbeiter!$C186),MIN(DATE(2029,6,0),IF(Mitarbeiter!$D186="",DATE(2029,6,0),Mitarbeiter!$D186),TODAY()),Einstellungen!$F$13:$F$67)))*N(Mitarbeiter!$E186)/IF(Einstellungen!$C$11="7 Tage",7,5),N('Ist-Stunden'!AT186)+(N(Krankheitstage!CE186)+N(Krankheitstage!CQ186))*N($C186))))</f>
        <v/>
      </c>
      <c r="BY186" s="76">
        <f>IF($B186="",0,IF(Einstellungen!$C$10="Ja",MAX(IF(Einstellungen!$C$11="7 Tage",MAX(0,(MIN(DATE(2029,7,0),IF(Mitarbeiter!$D186="",DATE(2029,7,0),Mitarbeiter!$D186),TODAY()))-(MAX(DATE(2029,6,1),Mitarbeiter!$C186))+1),MAX(0,NETWORKDAYS(MAX(DATE(2029,6,1),Mitarbeiter!$C186),MIN(DATE(2029,7,0),IF(Mitarbeiter!$D186="",DATE(2029,7,0),Mitarbeiter!$D186),TODAY()),Einstellungen!$F$13:$F$67)))*N(Mitarbeiter!$E186)/IF(Einstellungen!$C$11="7 Tage",7,5),N('Ist-Stunden'!AU186)),MAX(IF(Einstellungen!$C$11="7 Tage",MAX(0,(MIN(DATE(2029,7,0),IF(Mitarbeiter!$D186="",DATE(2029,7,0),Mitarbeiter!$D186),TODAY()))-(MAX(DATE(2029,6,1),Mitarbeiter!$C186))+1),MAX(0,NETWORKDAYS(MAX(DATE(2029,6,1),Mitarbeiter!$C186),MIN(DATE(2029,7,0),IF(Mitarbeiter!$D186="",DATE(2029,7,0),Mitarbeiter!$D186),TODAY()),Einstellungen!$F$13:$F$67)))*N(Mitarbeiter!$E186)/IF(Einstellungen!$C$11="7 Tage",7,5),N('Ist-Stunden'!AU186)+(N(Krankheitstage!CF186)+N(Krankheitstage!CR186))*N($C186))))</f>
        <v/>
      </c>
      <c r="BZ186" s="76">
        <f>IF($B186="",0,IF(Einstellungen!$C$10="Ja",MAX(IF(Einstellungen!$C$11="7 Tage",MAX(0,(MIN(DATE(2029,8,0),IF(Mitarbeiter!$D186="",DATE(2029,8,0),Mitarbeiter!$D186),TODAY()))-(MAX(DATE(2029,7,1),Mitarbeiter!$C186))+1),MAX(0,NETWORKDAYS(MAX(DATE(2029,7,1),Mitarbeiter!$C186),MIN(DATE(2029,8,0),IF(Mitarbeiter!$D186="",DATE(2029,8,0),Mitarbeiter!$D186),TODAY()),Einstellungen!$F$13:$F$67)))*N(Mitarbeiter!$E186)/IF(Einstellungen!$C$11="7 Tage",7,5),N('Ist-Stunden'!AV186)),MAX(IF(Einstellungen!$C$11="7 Tage",MAX(0,(MIN(DATE(2029,8,0),IF(Mitarbeiter!$D186="",DATE(2029,8,0),Mitarbeiter!$D186),TODAY()))-(MAX(DATE(2029,7,1),Mitarbeiter!$C186))+1),MAX(0,NETWORKDAYS(MAX(DATE(2029,7,1),Mitarbeiter!$C186),MIN(DATE(2029,8,0),IF(Mitarbeiter!$D186="",DATE(2029,8,0),Mitarbeiter!$D186),TODAY()),Einstellungen!$F$13:$F$67)))*N(Mitarbeiter!$E186)/IF(Einstellungen!$C$11="7 Tage",7,5),N('Ist-Stunden'!AV186)+(N(Krankheitstage!CG186)+N(Krankheitstage!CS186))*N($C186))))</f>
        <v/>
      </c>
      <c r="CA186" s="76">
        <f>IF($B186="",0,IF(Einstellungen!$C$10="Ja",MAX(IF(Einstellungen!$C$11="7 Tage",MAX(0,(MIN(DATE(2029,9,0),IF(Mitarbeiter!$D186="",DATE(2029,9,0),Mitarbeiter!$D186),TODAY()))-(MAX(DATE(2029,8,1),Mitarbeiter!$C186))+1),MAX(0,NETWORKDAYS(MAX(DATE(2029,8,1),Mitarbeiter!$C186),MIN(DATE(2029,9,0),IF(Mitarbeiter!$D186="",DATE(2029,9,0),Mitarbeiter!$D186),TODAY()),Einstellungen!$F$13:$F$67)))*N(Mitarbeiter!$E186)/IF(Einstellungen!$C$11="7 Tage",7,5),N('Ist-Stunden'!AW186)),MAX(IF(Einstellungen!$C$11="7 Tage",MAX(0,(MIN(DATE(2029,9,0),IF(Mitarbeiter!$D186="",DATE(2029,9,0),Mitarbeiter!$D186),TODAY()))-(MAX(DATE(2029,8,1),Mitarbeiter!$C186))+1),MAX(0,NETWORKDAYS(MAX(DATE(2029,8,1),Mitarbeiter!$C186),MIN(DATE(2029,9,0),IF(Mitarbeiter!$D186="",DATE(2029,9,0),Mitarbeiter!$D186),TODAY()),Einstellungen!$F$13:$F$67)))*N(Mitarbeiter!$E186)/IF(Einstellungen!$C$11="7 Tage",7,5),N('Ist-Stunden'!AW186)+(N(Krankheitstage!CH186)+N(Krankheitstage!CT186))*N($C186))))</f>
        <v/>
      </c>
      <c r="CB186" s="76">
        <f>IF($B186="",0,IF(Einstellungen!$C$10="Ja",MAX(IF(Einstellungen!$C$11="7 Tage",MAX(0,(MIN(DATE(2029,10,0),IF(Mitarbeiter!$D186="",DATE(2029,10,0),Mitarbeiter!$D186),TODAY()))-(MAX(DATE(2029,9,1),Mitarbeiter!$C186))+1),MAX(0,NETWORKDAYS(MAX(DATE(2029,9,1),Mitarbeiter!$C186),MIN(DATE(2029,10,0),IF(Mitarbeiter!$D186="",DATE(2029,10,0),Mitarbeiter!$D186),TODAY()),Einstellungen!$F$13:$F$67)))*N(Mitarbeiter!$E186)/IF(Einstellungen!$C$11="7 Tage",7,5),N('Ist-Stunden'!AX186)),MAX(IF(Einstellungen!$C$11="7 Tage",MAX(0,(MIN(DATE(2029,10,0),IF(Mitarbeiter!$D186="",DATE(2029,10,0),Mitarbeiter!$D186),TODAY()))-(MAX(DATE(2029,9,1),Mitarbeiter!$C186))+1),MAX(0,NETWORKDAYS(MAX(DATE(2029,9,1),Mitarbeiter!$C186),MIN(DATE(2029,10,0),IF(Mitarbeiter!$D186="",DATE(2029,10,0),Mitarbeiter!$D186),TODAY()),Einstellungen!$F$13:$F$67)))*N(Mitarbeiter!$E186)/IF(Einstellungen!$C$11="7 Tage",7,5),N('Ist-Stunden'!AX186)+(N(Krankheitstage!CI186)+N(Krankheitstage!CU186))*N($C186))))</f>
        <v/>
      </c>
      <c r="CC186" s="76">
        <f>IF($B186="",0,IF(Einstellungen!$C$10="Ja",MAX(IF(Einstellungen!$C$11="7 Tage",MAX(0,(MIN(DATE(2029,11,0),IF(Mitarbeiter!$D186="",DATE(2029,11,0),Mitarbeiter!$D186),TODAY()))-(MAX(DATE(2029,10,1),Mitarbeiter!$C186))+1),MAX(0,NETWORKDAYS(MAX(DATE(2029,10,1),Mitarbeiter!$C186),MIN(DATE(2029,11,0),IF(Mitarbeiter!$D186="",DATE(2029,11,0),Mitarbeiter!$D186),TODAY()),Einstellungen!$F$13:$F$67)))*N(Mitarbeiter!$E186)/IF(Einstellungen!$C$11="7 Tage",7,5),N('Ist-Stunden'!AY186)),MAX(IF(Einstellungen!$C$11="7 Tage",MAX(0,(MIN(DATE(2029,11,0),IF(Mitarbeiter!$D186="",DATE(2029,11,0),Mitarbeiter!$D186),TODAY()))-(MAX(DATE(2029,10,1),Mitarbeiter!$C186))+1),MAX(0,NETWORKDAYS(MAX(DATE(2029,10,1),Mitarbeiter!$C186),MIN(DATE(2029,11,0),IF(Mitarbeiter!$D186="",DATE(2029,11,0),Mitarbeiter!$D186),TODAY()),Einstellungen!$F$13:$F$67)))*N(Mitarbeiter!$E186)/IF(Einstellungen!$C$11="7 Tage",7,5),N('Ist-Stunden'!AY186)+(N(Krankheitstage!CJ186)+N(Krankheitstage!CV186))*N($C186))))</f>
        <v/>
      </c>
      <c r="CD186" s="76">
        <f>IF($B186="",0,IF(Einstellungen!$C$10="Ja",MAX(IF(Einstellungen!$C$11="7 Tage",MAX(0,(MIN(DATE(2029,12,0),IF(Mitarbeiter!$D186="",DATE(2029,12,0),Mitarbeiter!$D186),TODAY()))-(MAX(DATE(2029,11,1),Mitarbeiter!$C186))+1),MAX(0,NETWORKDAYS(MAX(DATE(2029,11,1),Mitarbeiter!$C186),MIN(DATE(2029,12,0),IF(Mitarbeiter!$D186="",DATE(2029,12,0),Mitarbeiter!$D186),TODAY()),Einstellungen!$F$13:$F$67)))*N(Mitarbeiter!$E186)/IF(Einstellungen!$C$11="7 Tage",7,5),N('Ist-Stunden'!AZ186)),MAX(IF(Einstellungen!$C$11="7 Tage",MAX(0,(MIN(DATE(2029,12,0),IF(Mitarbeiter!$D186="",DATE(2029,12,0),Mitarbeiter!$D186),TODAY()))-(MAX(DATE(2029,11,1),Mitarbeiter!$C186))+1),MAX(0,NETWORKDAYS(MAX(DATE(2029,11,1),Mitarbeiter!$C186),MIN(DATE(2029,12,0),IF(Mitarbeiter!$D186="",DATE(2029,12,0),Mitarbeiter!$D186),TODAY()),Einstellungen!$F$13:$F$67)))*N(Mitarbeiter!$E186)/IF(Einstellungen!$C$11="7 Tage",7,5),N('Ist-Stunden'!AZ186)+(N(Krankheitstage!CK186)+N(Krankheitstage!CW186))*N($C186))))</f>
        <v/>
      </c>
      <c r="CE186" s="76">
        <f>IF($B186="",0,IF(Einstellungen!$C$10="Ja",MAX(IF(Einstellungen!$C$11="7 Tage",MAX(0,(MIN(DATE(2029,13,0),IF(Mitarbeiter!$D186="",DATE(2029,13,0),Mitarbeiter!$D186),TODAY()))-(MAX(DATE(2029,12,1),Mitarbeiter!$C186))+1),MAX(0,NETWORKDAYS(MAX(DATE(2029,12,1),Mitarbeiter!$C186),MIN(DATE(2029,13,0),IF(Mitarbeiter!$D186="",DATE(2029,13,0),Mitarbeiter!$D186),TODAY()),Einstellungen!$F$13:$F$67)))*N(Mitarbeiter!$E186)/IF(Einstellungen!$C$11="7 Tage",7,5),N('Ist-Stunden'!BA186)),MAX(IF(Einstellungen!$C$11="7 Tage",MAX(0,(MIN(DATE(2029,13,0),IF(Mitarbeiter!$D186="",DATE(2029,13,0),Mitarbeiter!$D186),TODAY()))-(MAX(DATE(2029,12,1),Mitarbeiter!$C186))+1),MAX(0,NETWORKDAYS(MAX(DATE(2029,12,1),Mitarbeiter!$C186),MIN(DATE(2029,13,0),IF(Mitarbeiter!$D186="",DATE(2029,13,0),Mitarbeiter!$D186),TODAY()),Einstellungen!$F$13:$F$67)))*N(Mitarbeiter!$E186)/IF(Einstellungen!$C$11="7 Tage",7,5),N('Ist-Stunden'!BA186)+(N(Krankheitstage!CL186)+N(Krankheitstage!CX186))*N($C186))))</f>
        <v/>
      </c>
      <c r="CF186" s="76">
        <f>IF($B186="",0,IF(Einstellungen!$C$10="Ja",MAX(IF(Einstellungen!$C$11="7 Tage",MAX(0,(MIN(DATE(2030,2,0),IF(Mitarbeiter!$D186="",DATE(2030,2,0),Mitarbeiter!$D186),TODAY()))-(MAX(DATE(2030,1,1),Mitarbeiter!$C186))+1),MAX(0,NETWORKDAYS(MAX(DATE(2030,1,1),Mitarbeiter!$C186),MIN(DATE(2030,2,0),IF(Mitarbeiter!$D186="",DATE(2030,2,0),Mitarbeiter!$D186),TODAY()),Einstellungen!$F$13:$F$67)))*N(Mitarbeiter!$E186)/IF(Einstellungen!$C$11="7 Tage",7,5),N('Ist-Stunden'!BB186)),MAX(IF(Einstellungen!$C$11="7 Tage",MAX(0,(MIN(DATE(2030,2,0),IF(Mitarbeiter!$D186="",DATE(2030,2,0),Mitarbeiter!$D186),TODAY()))-(MAX(DATE(2030,1,1),Mitarbeiter!$C186))+1),MAX(0,NETWORKDAYS(MAX(DATE(2030,1,1),Mitarbeiter!$C186),MIN(DATE(2030,2,0),IF(Mitarbeiter!$D186="",DATE(2030,2,0),Mitarbeiter!$D186),TODAY()),Einstellungen!$F$13:$F$67)))*N(Mitarbeiter!$E186)/IF(Einstellungen!$C$11="7 Tage",7,5),N('Ist-Stunden'!BB186)+(N(Krankheitstage!CY186)+N(Krankheitstage!DK186))*N($C186))))</f>
        <v/>
      </c>
      <c r="CG186" s="76">
        <f>IF($B186="",0,IF(Einstellungen!$C$10="Ja",MAX(IF(Einstellungen!$C$11="7 Tage",MAX(0,(MIN(DATE(2030,3,0),IF(Mitarbeiter!$D186="",DATE(2030,3,0),Mitarbeiter!$D186),TODAY()))-(MAX(DATE(2030,2,1),Mitarbeiter!$C186))+1),MAX(0,NETWORKDAYS(MAX(DATE(2030,2,1),Mitarbeiter!$C186),MIN(DATE(2030,3,0),IF(Mitarbeiter!$D186="",DATE(2030,3,0),Mitarbeiter!$D186),TODAY()),Einstellungen!$F$13:$F$67)))*N(Mitarbeiter!$E186)/IF(Einstellungen!$C$11="7 Tage",7,5),N('Ist-Stunden'!BC186)),MAX(IF(Einstellungen!$C$11="7 Tage",MAX(0,(MIN(DATE(2030,3,0),IF(Mitarbeiter!$D186="",DATE(2030,3,0),Mitarbeiter!$D186),TODAY()))-(MAX(DATE(2030,2,1),Mitarbeiter!$C186))+1),MAX(0,NETWORKDAYS(MAX(DATE(2030,2,1),Mitarbeiter!$C186),MIN(DATE(2030,3,0),IF(Mitarbeiter!$D186="",DATE(2030,3,0),Mitarbeiter!$D186),TODAY()),Einstellungen!$F$13:$F$67)))*N(Mitarbeiter!$E186)/IF(Einstellungen!$C$11="7 Tage",7,5),N('Ist-Stunden'!BC186)+(N(Krankheitstage!CZ186)+N(Krankheitstage!DL186))*N($C186))))</f>
        <v/>
      </c>
      <c r="CH186" s="76">
        <f>IF($B186="",0,IF(Einstellungen!$C$10="Ja",MAX(IF(Einstellungen!$C$11="7 Tage",MAX(0,(MIN(DATE(2030,4,0),IF(Mitarbeiter!$D186="",DATE(2030,4,0),Mitarbeiter!$D186),TODAY()))-(MAX(DATE(2030,3,1),Mitarbeiter!$C186))+1),MAX(0,NETWORKDAYS(MAX(DATE(2030,3,1),Mitarbeiter!$C186),MIN(DATE(2030,4,0),IF(Mitarbeiter!$D186="",DATE(2030,4,0),Mitarbeiter!$D186),TODAY()),Einstellungen!$F$13:$F$67)))*N(Mitarbeiter!$E186)/IF(Einstellungen!$C$11="7 Tage",7,5),N('Ist-Stunden'!BD186)),MAX(IF(Einstellungen!$C$11="7 Tage",MAX(0,(MIN(DATE(2030,4,0),IF(Mitarbeiter!$D186="",DATE(2030,4,0),Mitarbeiter!$D186),TODAY()))-(MAX(DATE(2030,3,1),Mitarbeiter!$C186))+1),MAX(0,NETWORKDAYS(MAX(DATE(2030,3,1),Mitarbeiter!$C186),MIN(DATE(2030,4,0),IF(Mitarbeiter!$D186="",DATE(2030,4,0),Mitarbeiter!$D186),TODAY()),Einstellungen!$F$13:$F$67)))*N(Mitarbeiter!$E186)/IF(Einstellungen!$C$11="7 Tage",7,5),N('Ist-Stunden'!BD186)+(N(Krankheitstage!DA186)+N(Krankheitstage!DM186))*N($C186))))</f>
        <v/>
      </c>
      <c r="CI186" s="76">
        <f>IF($B186="",0,IF(Einstellungen!$C$10="Ja",MAX(IF(Einstellungen!$C$11="7 Tage",MAX(0,(MIN(DATE(2030,5,0),IF(Mitarbeiter!$D186="",DATE(2030,5,0),Mitarbeiter!$D186),TODAY()))-(MAX(DATE(2030,4,1),Mitarbeiter!$C186))+1),MAX(0,NETWORKDAYS(MAX(DATE(2030,4,1),Mitarbeiter!$C186),MIN(DATE(2030,5,0),IF(Mitarbeiter!$D186="",DATE(2030,5,0),Mitarbeiter!$D186),TODAY()),Einstellungen!$F$13:$F$67)))*N(Mitarbeiter!$E186)/IF(Einstellungen!$C$11="7 Tage",7,5),N('Ist-Stunden'!BE186)),MAX(IF(Einstellungen!$C$11="7 Tage",MAX(0,(MIN(DATE(2030,5,0),IF(Mitarbeiter!$D186="",DATE(2030,5,0),Mitarbeiter!$D186),TODAY()))-(MAX(DATE(2030,4,1),Mitarbeiter!$C186))+1),MAX(0,NETWORKDAYS(MAX(DATE(2030,4,1),Mitarbeiter!$C186),MIN(DATE(2030,5,0),IF(Mitarbeiter!$D186="",DATE(2030,5,0),Mitarbeiter!$D186),TODAY()),Einstellungen!$F$13:$F$67)))*N(Mitarbeiter!$E186)/IF(Einstellungen!$C$11="7 Tage",7,5),N('Ist-Stunden'!BE186)+(N(Krankheitstage!DB186)+N(Krankheitstage!DN186))*N($C186))))</f>
        <v/>
      </c>
      <c r="CJ186" s="76">
        <f>IF($B186="",0,IF(Einstellungen!$C$10="Ja",MAX(IF(Einstellungen!$C$11="7 Tage",MAX(0,(MIN(DATE(2030,6,0),IF(Mitarbeiter!$D186="",DATE(2030,6,0),Mitarbeiter!$D186),TODAY()))-(MAX(DATE(2030,5,1),Mitarbeiter!$C186))+1),MAX(0,NETWORKDAYS(MAX(DATE(2030,5,1),Mitarbeiter!$C186),MIN(DATE(2030,6,0),IF(Mitarbeiter!$D186="",DATE(2030,6,0),Mitarbeiter!$D186),TODAY()),Einstellungen!$F$13:$F$67)))*N(Mitarbeiter!$E186)/IF(Einstellungen!$C$11="7 Tage",7,5),N('Ist-Stunden'!BF186)),MAX(IF(Einstellungen!$C$11="7 Tage",MAX(0,(MIN(DATE(2030,6,0),IF(Mitarbeiter!$D186="",DATE(2030,6,0),Mitarbeiter!$D186),TODAY()))-(MAX(DATE(2030,5,1),Mitarbeiter!$C186))+1),MAX(0,NETWORKDAYS(MAX(DATE(2030,5,1),Mitarbeiter!$C186),MIN(DATE(2030,6,0),IF(Mitarbeiter!$D186="",DATE(2030,6,0),Mitarbeiter!$D186),TODAY()),Einstellungen!$F$13:$F$67)))*N(Mitarbeiter!$E186)/IF(Einstellungen!$C$11="7 Tage",7,5),N('Ist-Stunden'!BF186)+(N(Krankheitstage!DC186)+N(Krankheitstage!DO186))*N($C186))))</f>
        <v/>
      </c>
      <c r="CK186" s="76">
        <f>IF($B186="",0,IF(Einstellungen!$C$10="Ja",MAX(IF(Einstellungen!$C$11="7 Tage",MAX(0,(MIN(DATE(2030,7,0),IF(Mitarbeiter!$D186="",DATE(2030,7,0),Mitarbeiter!$D186),TODAY()))-(MAX(DATE(2030,6,1),Mitarbeiter!$C186))+1),MAX(0,NETWORKDAYS(MAX(DATE(2030,6,1),Mitarbeiter!$C186),MIN(DATE(2030,7,0),IF(Mitarbeiter!$D186="",DATE(2030,7,0),Mitarbeiter!$D186),TODAY()),Einstellungen!$F$13:$F$67)))*N(Mitarbeiter!$E186)/IF(Einstellungen!$C$11="7 Tage",7,5),N('Ist-Stunden'!BG186)),MAX(IF(Einstellungen!$C$11="7 Tage",MAX(0,(MIN(DATE(2030,7,0),IF(Mitarbeiter!$D186="",DATE(2030,7,0),Mitarbeiter!$D186),TODAY()))-(MAX(DATE(2030,6,1),Mitarbeiter!$C186))+1),MAX(0,NETWORKDAYS(MAX(DATE(2030,6,1),Mitarbeiter!$C186),MIN(DATE(2030,7,0),IF(Mitarbeiter!$D186="",DATE(2030,7,0),Mitarbeiter!$D186),TODAY()),Einstellungen!$F$13:$F$67)))*N(Mitarbeiter!$E186)/IF(Einstellungen!$C$11="7 Tage",7,5),N('Ist-Stunden'!BG186)+(N(Krankheitstage!DD186)+N(Krankheitstage!DP186))*N($C186))))</f>
        <v/>
      </c>
      <c r="CL186" s="76">
        <f>IF($B186="",0,IF(Einstellungen!$C$10="Ja",MAX(IF(Einstellungen!$C$11="7 Tage",MAX(0,(MIN(DATE(2030,8,0),IF(Mitarbeiter!$D186="",DATE(2030,8,0),Mitarbeiter!$D186),TODAY()))-(MAX(DATE(2030,7,1),Mitarbeiter!$C186))+1),MAX(0,NETWORKDAYS(MAX(DATE(2030,7,1),Mitarbeiter!$C186),MIN(DATE(2030,8,0),IF(Mitarbeiter!$D186="",DATE(2030,8,0),Mitarbeiter!$D186),TODAY()),Einstellungen!$F$13:$F$67)))*N(Mitarbeiter!$E186)/IF(Einstellungen!$C$11="7 Tage",7,5),N('Ist-Stunden'!BH186)),MAX(IF(Einstellungen!$C$11="7 Tage",MAX(0,(MIN(DATE(2030,8,0),IF(Mitarbeiter!$D186="",DATE(2030,8,0),Mitarbeiter!$D186),TODAY()))-(MAX(DATE(2030,7,1),Mitarbeiter!$C186))+1),MAX(0,NETWORKDAYS(MAX(DATE(2030,7,1),Mitarbeiter!$C186),MIN(DATE(2030,8,0),IF(Mitarbeiter!$D186="",DATE(2030,8,0),Mitarbeiter!$D186),TODAY()),Einstellungen!$F$13:$F$67)))*N(Mitarbeiter!$E186)/IF(Einstellungen!$C$11="7 Tage",7,5),N('Ist-Stunden'!BH186)+(N(Krankheitstage!DE186)+N(Krankheitstage!DQ186))*N($C186))))</f>
        <v/>
      </c>
      <c r="CM186" s="76">
        <f>IF($B186="",0,IF(Einstellungen!$C$10="Ja",MAX(IF(Einstellungen!$C$11="7 Tage",MAX(0,(MIN(DATE(2030,9,0),IF(Mitarbeiter!$D186="",DATE(2030,9,0),Mitarbeiter!$D186),TODAY()))-(MAX(DATE(2030,8,1),Mitarbeiter!$C186))+1),MAX(0,NETWORKDAYS(MAX(DATE(2030,8,1),Mitarbeiter!$C186),MIN(DATE(2030,9,0),IF(Mitarbeiter!$D186="",DATE(2030,9,0),Mitarbeiter!$D186),TODAY()),Einstellungen!$F$13:$F$67)))*N(Mitarbeiter!$E186)/IF(Einstellungen!$C$11="7 Tage",7,5),N('Ist-Stunden'!BI186)),MAX(IF(Einstellungen!$C$11="7 Tage",MAX(0,(MIN(DATE(2030,9,0),IF(Mitarbeiter!$D186="",DATE(2030,9,0),Mitarbeiter!$D186),TODAY()))-(MAX(DATE(2030,8,1),Mitarbeiter!$C186))+1),MAX(0,NETWORKDAYS(MAX(DATE(2030,8,1),Mitarbeiter!$C186),MIN(DATE(2030,9,0),IF(Mitarbeiter!$D186="",DATE(2030,9,0),Mitarbeiter!$D186),TODAY()),Einstellungen!$F$13:$F$67)))*N(Mitarbeiter!$E186)/IF(Einstellungen!$C$11="7 Tage",7,5),N('Ist-Stunden'!BI186)+(N(Krankheitstage!DF186)+N(Krankheitstage!DR186))*N($C186))))</f>
        <v/>
      </c>
      <c r="CN186" s="76">
        <f>IF($B186="",0,IF(Einstellungen!$C$10="Ja",MAX(IF(Einstellungen!$C$11="7 Tage",MAX(0,(MIN(DATE(2030,10,0),IF(Mitarbeiter!$D186="",DATE(2030,10,0),Mitarbeiter!$D186),TODAY()))-(MAX(DATE(2030,9,1),Mitarbeiter!$C186))+1),MAX(0,NETWORKDAYS(MAX(DATE(2030,9,1),Mitarbeiter!$C186),MIN(DATE(2030,10,0),IF(Mitarbeiter!$D186="",DATE(2030,10,0),Mitarbeiter!$D186),TODAY()),Einstellungen!$F$13:$F$67)))*N(Mitarbeiter!$E186)/IF(Einstellungen!$C$11="7 Tage",7,5),N('Ist-Stunden'!BJ186)),MAX(IF(Einstellungen!$C$11="7 Tage",MAX(0,(MIN(DATE(2030,10,0),IF(Mitarbeiter!$D186="",DATE(2030,10,0),Mitarbeiter!$D186),TODAY()))-(MAX(DATE(2030,9,1),Mitarbeiter!$C186))+1),MAX(0,NETWORKDAYS(MAX(DATE(2030,9,1),Mitarbeiter!$C186),MIN(DATE(2030,10,0),IF(Mitarbeiter!$D186="",DATE(2030,10,0),Mitarbeiter!$D186),TODAY()),Einstellungen!$F$13:$F$67)))*N(Mitarbeiter!$E186)/IF(Einstellungen!$C$11="7 Tage",7,5),N('Ist-Stunden'!BJ186)+(N(Krankheitstage!DG186)+N(Krankheitstage!DS186))*N($C186))))</f>
        <v/>
      </c>
      <c r="CO186" s="76">
        <f>IF($B186="",0,IF(Einstellungen!$C$10="Ja",MAX(IF(Einstellungen!$C$11="7 Tage",MAX(0,(MIN(DATE(2030,11,0),IF(Mitarbeiter!$D186="",DATE(2030,11,0),Mitarbeiter!$D186),TODAY()))-(MAX(DATE(2030,10,1),Mitarbeiter!$C186))+1),MAX(0,NETWORKDAYS(MAX(DATE(2030,10,1),Mitarbeiter!$C186),MIN(DATE(2030,11,0),IF(Mitarbeiter!$D186="",DATE(2030,11,0),Mitarbeiter!$D186),TODAY()),Einstellungen!$F$13:$F$67)))*N(Mitarbeiter!$E186)/IF(Einstellungen!$C$11="7 Tage",7,5),N('Ist-Stunden'!BK186)),MAX(IF(Einstellungen!$C$11="7 Tage",MAX(0,(MIN(DATE(2030,11,0),IF(Mitarbeiter!$D186="",DATE(2030,11,0),Mitarbeiter!$D186),TODAY()))-(MAX(DATE(2030,10,1),Mitarbeiter!$C186))+1),MAX(0,NETWORKDAYS(MAX(DATE(2030,10,1),Mitarbeiter!$C186),MIN(DATE(2030,11,0),IF(Mitarbeiter!$D186="",DATE(2030,11,0),Mitarbeiter!$D186),TODAY()),Einstellungen!$F$13:$F$67)))*N(Mitarbeiter!$E186)/IF(Einstellungen!$C$11="7 Tage",7,5),N('Ist-Stunden'!BK186)+(N(Krankheitstage!DH186)+N(Krankheitstage!DT186))*N($C186))))</f>
        <v/>
      </c>
      <c r="CP186" s="76">
        <f>IF($B186="",0,IF(Einstellungen!$C$10="Ja",MAX(IF(Einstellungen!$C$11="7 Tage",MAX(0,(MIN(DATE(2030,12,0),IF(Mitarbeiter!$D186="",DATE(2030,12,0),Mitarbeiter!$D186),TODAY()))-(MAX(DATE(2030,11,1),Mitarbeiter!$C186))+1),MAX(0,NETWORKDAYS(MAX(DATE(2030,11,1),Mitarbeiter!$C186),MIN(DATE(2030,12,0),IF(Mitarbeiter!$D186="",DATE(2030,12,0),Mitarbeiter!$D186),TODAY()),Einstellungen!$F$13:$F$67)))*N(Mitarbeiter!$E186)/IF(Einstellungen!$C$11="7 Tage",7,5),N('Ist-Stunden'!BL186)),MAX(IF(Einstellungen!$C$11="7 Tage",MAX(0,(MIN(DATE(2030,12,0),IF(Mitarbeiter!$D186="",DATE(2030,12,0),Mitarbeiter!$D186),TODAY()))-(MAX(DATE(2030,11,1),Mitarbeiter!$C186))+1),MAX(0,NETWORKDAYS(MAX(DATE(2030,11,1),Mitarbeiter!$C186),MIN(DATE(2030,12,0),IF(Mitarbeiter!$D186="",DATE(2030,12,0),Mitarbeiter!$D186),TODAY()),Einstellungen!$F$13:$F$67)))*N(Mitarbeiter!$E186)/IF(Einstellungen!$C$11="7 Tage",7,5),N('Ist-Stunden'!BL186)+(N(Krankheitstage!DI186)+N(Krankheitstage!DU186))*N($C186))))</f>
        <v/>
      </c>
      <c r="CQ186" s="76">
        <f>IF($B186="",0,IF(Einstellungen!$C$10="Ja",MAX(IF(Einstellungen!$C$11="7 Tage",MAX(0,(MIN(DATE(2030,13,0),IF(Mitarbeiter!$D186="",DATE(2030,13,0),Mitarbeiter!$D186),TODAY()))-(MAX(DATE(2030,12,1),Mitarbeiter!$C186))+1),MAX(0,NETWORKDAYS(MAX(DATE(2030,12,1),Mitarbeiter!$C186),MIN(DATE(2030,13,0),IF(Mitarbeiter!$D186="",DATE(2030,13,0),Mitarbeiter!$D186),TODAY()),Einstellungen!$F$13:$F$67)))*N(Mitarbeiter!$E186)/IF(Einstellungen!$C$11="7 Tage",7,5),N('Ist-Stunden'!BM186)),MAX(IF(Einstellungen!$C$11="7 Tage",MAX(0,(MIN(DATE(2030,13,0),IF(Mitarbeiter!$D186="",DATE(2030,13,0),Mitarbeiter!$D186),TODAY()))-(MAX(DATE(2030,12,1),Mitarbeiter!$C186))+1),MAX(0,NETWORKDAYS(MAX(DATE(2030,12,1),Mitarbeiter!$C186),MIN(DATE(2030,13,0),IF(Mitarbeiter!$D186="",DATE(2030,13,0),Mitarbeiter!$D186),TODAY()),Einstellungen!$F$13:$F$67)))*N(Mitarbeiter!$E186)/IF(Einstellungen!$C$11="7 Tage",7,5),N('Ist-Stunden'!BM186)+(N(Krankheitstage!DJ186)+N(Krankheitstage!DV186))*N($C186))))</f>
        <v/>
      </c>
    </row>
    <row r="187">
      <c r="A187" s="73">
        <f>IF(Mitarbeiter!B187="","",Mitarbeiter!A187)</f>
        <v/>
      </c>
      <c r="B187" s="6">
        <f>IF(Mitarbeiter!B187="","",Mitarbeiter!B187)</f>
        <v/>
      </c>
      <c r="C187" s="74">
        <f>IF(Mitarbeiter!B187="","",Mitarbeiter!F187)</f>
        <v/>
      </c>
      <c r="D187" s="75">
        <f>N(INDEX(Krankheitstage!$G187:$DV187,1,(Einstellungen!$C$3-2026)*24+1))</f>
        <v/>
      </c>
      <c r="E187" s="75">
        <f>N(INDEX(Krankheitstage!$G187:$DV187,1,(Einstellungen!$C$3-2026)*24+2))</f>
        <v/>
      </c>
      <c r="F187" s="75">
        <f>N(INDEX(Krankheitstage!$G187:$DV187,1,(Einstellungen!$C$3-2026)*24+3))</f>
        <v/>
      </c>
      <c r="G187" s="75">
        <f>N(INDEX(Krankheitstage!$G187:$DV187,1,(Einstellungen!$C$3-2026)*24+4))</f>
        <v/>
      </c>
      <c r="H187" s="75">
        <f>N(INDEX(Krankheitstage!$G187:$DV187,1,(Einstellungen!$C$3-2026)*24+5))</f>
        <v/>
      </c>
      <c r="I187" s="75">
        <f>N(INDEX(Krankheitstage!$G187:$DV187,1,(Einstellungen!$C$3-2026)*24+6))</f>
        <v/>
      </c>
      <c r="J187" s="75">
        <f>N(INDEX(Krankheitstage!$G187:$DV187,1,(Einstellungen!$C$3-2026)*24+7))</f>
        <v/>
      </c>
      <c r="K187" s="75">
        <f>N(INDEX(Krankheitstage!$G187:$DV187,1,(Einstellungen!$C$3-2026)*24+8))</f>
        <v/>
      </c>
      <c r="L187" s="75">
        <f>N(INDEX(Krankheitstage!$G187:$DV187,1,(Einstellungen!$C$3-2026)*24+9))</f>
        <v/>
      </c>
      <c r="M187" s="75">
        <f>N(INDEX(Krankheitstage!$G187:$DV187,1,(Einstellungen!$C$3-2026)*24+10))</f>
        <v/>
      </c>
      <c r="N187" s="75">
        <f>N(INDEX(Krankheitstage!$G187:$DV187,1,(Einstellungen!$C$3-2026)*24+11))</f>
        <v/>
      </c>
      <c r="O187" s="75">
        <f>N(INDEX(Krankheitstage!$G187:$DV187,1,(Einstellungen!$C$3-2026)*24+12))</f>
        <v/>
      </c>
      <c r="P187" s="75">
        <f>IF($B187="","",SUM(D187:O187))</f>
        <v/>
      </c>
      <c r="Q187" s="75">
        <f>N(INDEX(Krankheitstage!$G187:$DV187,1,(Einstellungen!$C$3-2026)*24+13))</f>
        <v/>
      </c>
      <c r="R187" s="75">
        <f>N(INDEX(Krankheitstage!$G187:$DV187,1,(Einstellungen!$C$3-2026)*24+14))</f>
        <v/>
      </c>
      <c r="S187" s="75">
        <f>N(INDEX(Krankheitstage!$G187:$DV187,1,(Einstellungen!$C$3-2026)*24+15))</f>
        <v/>
      </c>
      <c r="T187" s="75">
        <f>N(INDEX(Krankheitstage!$G187:$DV187,1,(Einstellungen!$C$3-2026)*24+16))</f>
        <v/>
      </c>
      <c r="U187" s="75">
        <f>N(INDEX(Krankheitstage!$G187:$DV187,1,(Einstellungen!$C$3-2026)*24+17))</f>
        <v/>
      </c>
      <c r="V187" s="75">
        <f>N(INDEX(Krankheitstage!$G187:$DV187,1,(Einstellungen!$C$3-2026)*24+18))</f>
        <v/>
      </c>
      <c r="W187" s="75">
        <f>N(INDEX(Krankheitstage!$G187:$DV187,1,(Einstellungen!$C$3-2026)*24+19))</f>
        <v/>
      </c>
      <c r="X187" s="75">
        <f>N(INDEX(Krankheitstage!$G187:$DV187,1,(Einstellungen!$C$3-2026)*24+20))</f>
        <v/>
      </c>
      <c r="Y187" s="75">
        <f>N(INDEX(Krankheitstage!$G187:$DV187,1,(Einstellungen!$C$3-2026)*24+21))</f>
        <v/>
      </c>
      <c r="Z187" s="75">
        <f>N(INDEX(Krankheitstage!$G187:$DV187,1,(Einstellungen!$C$3-2026)*24+22))</f>
        <v/>
      </c>
      <c r="AA187" s="75">
        <f>N(INDEX(Krankheitstage!$G187:$DV187,1,(Einstellungen!$C$3-2026)*24+23))</f>
        <v/>
      </c>
      <c r="AB187" s="75">
        <f>N(INDEX(Krankheitstage!$G187:$DV187,1,(Einstellungen!$C$3-2026)*24+24))</f>
        <v/>
      </c>
      <c r="AC187" s="75">
        <f>IF($B187="","",SUM(Q187:AB187))</f>
        <v/>
      </c>
      <c r="AD187" s="75">
        <f>IF($B187="","",SUM(P187,AC187))</f>
        <v/>
      </c>
      <c r="AE187" s="76">
        <f>IF($B187="","",AD187*N(C187))</f>
        <v/>
      </c>
      <c r="AF187" s="75">
        <f>IF($B187="","",Krankheitstage!E187)</f>
        <v/>
      </c>
      <c r="AG187" s="76">
        <f>IF($B187="","",AF187*N(C187))</f>
        <v/>
      </c>
      <c r="AH187" s="76">
        <f>IF($B187="","",INDEX($AJ187:$CQ187,1,(Einstellungen!$C$3-2026)*12+1)+INDEX($AJ187:$CQ187,1,(Einstellungen!$C$3-2026)*12+2)+INDEX($AJ187:$CQ187,1,(Einstellungen!$C$3-2026)*12+3)+INDEX($AJ187:$CQ187,1,(Einstellungen!$C$3-2026)*12+4)+INDEX($AJ187:$CQ187,1,(Einstellungen!$C$3-2026)*12+5)+INDEX($AJ187:$CQ187,1,(Einstellungen!$C$3-2026)*12+6)+INDEX($AJ187:$CQ187,1,(Einstellungen!$C$3-2026)*12+7)+INDEX($AJ187:$CQ187,1,(Einstellungen!$C$3-2026)*12+8)+INDEX($AJ187:$CQ187,1,(Einstellungen!$C$3-2026)*12+9)+INDEX($AJ187:$CQ187,1,(Einstellungen!$C$3-2026)*12+10)+INDEX($AJ187:$CQ187,1,(Einstellungen!$C$3-2026)*12+11)+INDEX($AJ187:$CQ187,1,(Einstellungen!$C$3-2026)*12+12))</f>
        <v/>
      </c>
      <c r="AI187" s="76">
        <f>IF($B187="","",SUM($AJ187:$CQ187))</f>
        <v/>
      </c>
      <c r="AJ187" s="76">
        <f>IF($B187="",0,IF(Einstellungen!$C$10="Ja",MAX(IF(Einstellungen!$C$11="7 Tage",MAX(0,(MIN(DATE(2026,2,0),IF(Mitarbeiter!$D187="",DATE(2026,2,0),Mitarbeiter!$D187),TODAY()))-(MAX(DATE(2026,1,1),Mitarbeiter!$C187))+1),MAX(0,NETWORKDAYS(MAX(DATE(2026,1,1),Mitarbeiter!$C187),MIN(DATE(2026,2,0),IF(Mitarbeiter!$D187="",DATE(2026,2,0),Mitarbeiter!$D187),TODAY()),Einstellungen!$F$13:$F$67)))*N(Mitarbeiter!$E187)/IF(Einstellungen!$C$11="7 Tage",7,5),N('Ist-Stunden'!F187)),MAX(IF(Einstellungen!$C$11="7 Tage",MAX(0,(MIN(DATE(2026,2,0),IF(Mitarbeiter!$D187="",DATE(2026,2,0),Mitarbeiter!$D187),TODAY()))-(MAX(DATE(2026,1,1),Mitarbeiter!$C187))+1),MAX(0,NETWORKDAYS(MAX(DATE(2026,1,1),Mitarbeiter!$C187),MIN(DATE(2026,2,0),IF(Mitarbeiter!$D187="",DATE(2026,2,0),Mitarbeiter!$D187),TODAY()),Einstellungen!$F$13:$F$67)))*N(Mitarbeiter!$E187)/IF(Einstellungen!$C$11="7 Tage",7,5),N('Ist-Stunden'!F187)+(N(Krankheitstage!G187)+N(Krankheitstage!S187))*N($C187))))</f>
        <v/>
      </c>
      <c r="AK187" s="76">
        <f>IF($B187="",0,IF(Einstellungen!$C$10="Ja",MAX(IF(Einstellungen!$C$11="7 Tage",MAX(0,(MIN(DATE(2026,3,0),IF(Mitarbeiter!$D187="",DATE(2026,3,0),Mitarbeiter!$D187),TODAY()))-(MAX(DATE(2026,2,1),Mitarbeiter!$C187))+1),MAX(0,NETWORKDAYS(MAX(DATE(2026,2,1),Mitarbeiter!$C187),MIN(DATE(2026,3,0),IF(Mitarbeiter!$D187="",DATE(2026,3,0),Mitarbeiter!$D187),TODAY()),Einstellungen!$F$13:$F$67)))*N(Mitarbeiter!$E187)/IF(Einstellungen!$C$11="7 Tage",7,5),N('Ist-Stunden'!G187)),MAX(IF(Einstellungen!$C$11="7 Tage",MAX(0,(MIN(DATE(2026,3,0),IF(Mitarbeiter!$D187="",DATE(2026,3,0),Mitarbeiter!$D187),TODAY()))-(MAX(DATE(2026,2,1),Mitarbeiter!$C187))+1),MAX(0,NETWORKDAYS(MAX(DATE(2026,2,1),Mitarbeiter!$C187),MIN(DATE(2026,3,0),IF(Mitarbeiter!$D187="",DATE(2026,3,0),Mitarbeiter!$D187),TODAY()),Einstellungen!$F$13:$F$67)))*N(Mitarbeiter!$E187)/IF(Einstellungen!$C$11="7 Tage",7,5),N('Ist-Stunden'!G187)+(N(Krankheitstage!H187)+N(Krankheitstage!T187))*N($C187))))</f>
        <v/>
      </c>
      <c r="AL187" s="76">
        <f>IF($B187="",0,IF(Einstellungen!$C$10="Ja",MAX(IF(Einstellungen!$C$11="7 Tage",MAX(0,(MIN(DATE(2026,4,0),IF(Mitarbeiter!$D187="",DATE(2026,4,0),Mitarbeiter!$D187),TODAY()))-(MAX(DATE(2026,3,1),Mitarbeiter!$C187))+1),MAX(0,NETWORKDAYS(MAX(DATE(2026,3,1),Mitarbeiter!$C187),MIN(DATE(2026,4,0),IF(Mitarbeiter!$D187="",DATE(2026,4,0),Mitarbeiter!$D187),TODAY()),Einstellungen!$F$13:$F$67)))*N(Mitarbeiter!$E187)/IF(Einstellungen!$C$11="7 Tage",7,5),N('Ist-Stunden'!H187)),MAX(IF(Einstellungen!$C$11="7 Tage",MAX(0,(MIN(DATE(2026,4,0),IF(Mitarbeiter!$D187="",DATE(2026,4,0),Mitarbeiter!$D187),TODAY()))-(MAX(DATE(2026,3,1),Mitarbeiter!$C187))+1),MAX(0,NETWORKDAYS(MAX(DATE(2026,3,1),Mitarbeiter!$C187),MIN(DATE(2026,4,0),IF(Mitarbeiter!$D187="",DATE(2026,4,0),Mitarbeiter!$D187),TODAY()),Einstellungen!$F$13:$F$67)))*N(Mitarbeiter!$E187)/IF(Einstellungen!$C$11="7 Tage",7,5),N('Ist-Stunden'!H187)+(N(Krankheitstage!I187)+N(Krankheitstage!U187))*N($C187))))</f>
        <v/>
      </c>
      <c r="AM187" s="76">
        <f>IF($B187="",0,IF(Einstellungen!$C$10="Ja",MAX(IF(Einstellungen!$C$11="7 Tage",MAX(0,(MIN(DATE(2026,5,0),IF(Mitarbeiter!$D187="",DATE(2026,5,0),Mitarbeiter!$D187),TODAY()))-(MAX(DATE(2026,4,1),Mitarbeiter!$C187))+1),MAX(0,NETWORKDAYS(MAX(DATE(2026,4,1),Mitarbeiter!$C187),MIN(DATE(2026,5,0),IF(Mitarbeiter!$D187="",DATE(2026,5,0),Mitarbeiter!$D187),TODAY()),Einstellungen!$F$13:$F$67)))*N(Mitarbeiter!$E187)/IF(Einstellungen!$C$11="7 Tage",7,5),N('Ist-Stunden'!I187)),MAX(IF(Einstellungen!$C$11="7 Tage",MAX(0,(MIN(DATE(2026,5,0),IF(Mitarbeiter!$D187="",DATE(2026,5,0),Mitarbeiter!$D187),TODAY()))-(MAX(DATE(2026,4,1),Mitarbeiter!$C187))+1),MAX(0,NETWORKDAYS(MAX(DATE(2026,4,1),Mitarbeiter!$C187),MIN(DATE(2026,5,0),IF(Mitarbeiter!$D187="",DATE(2026,5,0),Mitarbeiter!$D187),TODAY()),Einstellungen!$F$13:$F$67)))*N(Mitarbeiter!$E187)/IF(Einstellungen!$C$11="7 Tage",7,5),N('Ist-Stunden'!I187)+(N(Krankheitstage!J187)+N(Krankheitstage!V187))*N($C187))))</f>
        <v/>
      </c>
      <c r="AN187" s="76">
        <f>IF($B187="",0,IF(Einstellungen!$C$10="Ja",MAX(IF(Einstellungen!$C$11="7 Tage",MAX(0,(MIN(DATE(2026,6,0),IF(Mitarbeiter!$D187="",DATE(2026,6,0),Mitarbeiter!$D187),TODAY()))-(MAX(DATE(2026,5,1),Mitarbeiter!$C187))+1),MAX(0,NETWORKDAYS(MAX(DATE(2026,5,1),Mitarbeiter!$C187),MIN(DATE(2026,6,0),IF(Mitarbeiter!$D187="",DATE(2026,6,0),Mitarbeiter!$D187),TODAY()),Einstellungen!$F$13:$F$67)))*N(Mitarbeiter!$E187)/IF(Einstellungen!$C$11="7 Tage",7,5),N('Ist-Stunden'!J187)),MAX(IF(Einstellungen!$C$11="7 Tage",MAX(0,(MIN(DATE(2026,6,0),IF(Mitarbeiter!$D187="",DATE(2026,6,0),Mitarbeiter!$D187),TODAY()))-(MAX(DATE(2026,5,1),Mitarbeiter!$C187))+1),MAX(0,NETWORKDAYS(MAX(DATE(2026,5,1),Mitarbeiter!$C187),MIN(DATE(2026,6,0),IF(Mitarbeiter!$D187="",DATE(2026,6,0),Mitarbeiter!$D187),TODAY()),Einstellungen!$F$13:$F$67)))*N(Mitarbeiter!$E187)/IF(Einstellungen!$C$11="7 Tage",7,5),N('Ist-Stunden'!J187)+(N(Krankheitstage!K187)+N(Krankheitstage!W187))*N($C187))))</f>
        <v/>
      </c>
      <c r="AO187" s="76">
        <f>IF($B187="",0,IF(Einstellungen!$C$10="Ja",MAX(IF(Einstellungen!$C$11="7 Tage",MAX(0,(MIN(DATE(2026,7,0),IF(Mitarbeiter!$D187="",DATE(2026,7,0),Mitarbeiter!$D187),TODAY()))-(MAX(DATE(2026,6,1),Mitarbeiter!$C187))+1),MAX(0,NETWORKDAYS(MAX(DATE(2026,6,1),Mitarbeiter!$C187),MIN(DATE(2026,7,0),IF(Mitarbeiter!$D187="",DATE(2026,7,0),Mitarbeiter!$D187),TODAY()),Einstellungen!$F$13:$F$67)))*N(Mitarbeiter!$E187)/IF(Einstellungen!$C$11="7 Tage",7,5),N('Ist-Stunden'!K187)),MAX(IF(Einstellungen!$C$11="7 Tage",MAX(0,(MIN(DATE(2026,7,0),IF(Mitarbeiter!$D187="",DATE(2026,7,0),Mitarbeiter!$D187),TODAY()))-(MAX(DATE(2026,6,1),Mitarbeiter!$C187))+1),MAX(0,NETWORKDAYS(MAX(DATE(2026,6,1),Mitarbeiter!$C187),MIN(DATE(2026,7,0),IF(Mitarbeiter!$D187="",DATE(2026,7,0),Mitarbeiter!$D187),TODAY()),Einstellungen!$F$13:$F$67)))*N(Mitarbeiter!$E187)/IF(Einstellungen!$C$11="7 Tage",7,5),N('Ist-Stunden'!K187)+(N(Krankheitstage!L187)+N(Krankheitstage!X187))*N($C187))))</f>
        <v/>
      </c>
      <c r="AP187" s="76">
        <f>IF($B187="",0,IF(Einstellungen!$C$10="Ja",MAX(IF(Einstellungen!$C$11="7 Tage",MAX(0,(MIN(DATE(2026,8,0),IF(Mitarbeiter!$D187="",DATE(2026,8,0),Mitarbeiter!$D187),TODAY()))-(MAX(DATE(2026,7,1),Mitarbeiter!$C187))+1),MAX(0,NETWORKDAYS(MAX(DATE(2026,7,1),Mitarbeiter!$C187),MIN(DATE(2026,8,0),IF(Mitarbeiter!$D187="",DATE(2026,8,0),Mitarbeiter!$D187),TODAY()),Einstellungen!$F$13:$F$67)))*N(Mitarbeiter!$E187)/IF(Einstellungen!$C$11="7 Tage",7,5),N('Ist-Stunden'!L187)),MAX(IF(Einstellungen!$C$11="7 Tage",MAX(0,(MIN(DATE(2026,8,0),IF(Mitarbeiter!$D187="",DATE(2026,8,0),Mitarbeiter!$D187),TODAY()))-(MAX(DATE(2026,7,1),Mitarbeiter!$C187))+1),MAX(0,NETWORKDAYS(MAX(DATE(2026,7,1),Mitarbeiter!$C187),MIN(DATE(2026,8,0),IF(Mitarbeiter!$D187="",DATE(2026,8,0),Mitarbeiter!$D187),TODAY()),Einstellungen!$F$13:$F$67)))*N(Mitarbeiter!$E187)/IF(Einstellungen!$C$11="7 Tage",7,5),N('Ist-Stunden'!L187)+(N(Krankheitstage!M187)+N(Krankheitstage!Y187))*N($C187))))</f>
        <v/>
      </c>
      <c r="AQ187" s="76">
        <f>IF($B187="",0,IF(Einstellungen!$C$10="Ja",MAX(IF(Einstellungen!$C$11="7 Tage",MAX(0,(MIN(DATE(2026,9,0),IF(Mitarbeiter!$D187="",DATE(2026,9,0),Mitarbeiter!$D187),TODAY()))-(MAX(DATE(2026,8,1),Mitarbeiter!$C187))+1),MAX(0,NETWORKDAYS(MAX(DATE(2026,8,1),Mitarbeiter!$C187),MIN(DATE(2026,9,0),IF(Mitarbeiter!$D187="",DATE(2026,9,0),Mitarbeiter!$D187),TODAY()),Einstellungen!$F$13:$F$67)))*N(Mitarbeiter!$E187)/IF(Einstellungen!$C$11="7 Tage",7,5),N('Ist-Stunden'!M187)),MAX(IF(Einstellungen!$C$11="7 Tage",MAX(0,(MIN(DATE(2026,9,0),IF(Mitarbeiter!$D187="",DATE(2026,9,0),Mitarbeiter!$D187),TODAY()))-(MAX(DATE(2026,8,1),Mitarbeiter!$C187))+1),MAX(0,NETWORKDAYS(MAX(DATE(2026,8,1),Mitarbeiter!$C187),MIN(DATE(2026,9,0),IF(Mitarbeiter!$D187="",DATE(2026,9,0),Mitarbeiter!$D187),TODAY()),Einstellungen!$F$13:$F$67)))*N(Mitarbeiter!$E187)/IF(Einstellungen!$C$11="7 Tage",7,5),N('Ist-Stunden'!M187)+(N(Krankheitstage!N187)+N(Krankheitstage!Z187))*N($C187))))</f>
        <v/>
      </c>
      <c r="AR187" s="76">
        <f>IF($B187="",0,IF(Einstellungen!$C$10="Ja",MAX(IF(Einstellungen!$C$11="7 Tage",MAX(0,(MIN(DATE(2026,10,0),IF(Mitarbeiter!$D187="",DATE(2026,10,0),Mitarbeiter!$D187),TODAY()))-(MAX(DATE(2026,9,1),Mitarbeiter!$C187))+1),MAX(0,NETWORKDAYS(MAX(DATE(2026,9,1),Mitarbeiter!$C187),MIN(DATE(2026,10,0),IF(Mitarbeiter!$D187="",DATE(2026,10,0),Mitarbeiter!$D187),TODAY()),Einstellungen!$F$13:$F$67)))*N(Mitarbeiter!$E187)/IF(Einstellungen!$C$11="7 Tage",7,5),N('Ist-Stunden'!N187)),MAX(IF(Einstellungen!$C$11="7 Tage",MAX(0,(MIN(DATE(2026,10,0),IF(Mitarbeiter!$D187="",DATE(2026,10,0),Mitarbeiter!$D187),TODAY()))-(MAX(DATE(2026,9,1),Mitarbeiter!$C187))+1),MAX(0,NETWORKDAYS(MAX(DATE(2026,9,1),Mitarbeiter!$C187),MIN(DATE(2026,10,0),IF(Mitarbeiter!$D187="",DATE(2026,10,0),Mitarbeiter!$D187),TODAY()),Einstellungen!$F$13:$F$67)))*N(Mitarbeiter!$E187)/IF(Einstellungen!$C$11="7 Tage",7,5),N('Ist-Stunden'!N187)+(N(Krankheitstage!O187)+N(Krankheitstage!AA187))*N($C187))))</f>
        <v/>
      </c>
      <c r="AS187" s="76">
        <f>IF($B187="",0,IF(Einstellungen!$C$10="Ja",MAX(IF(Einstellungen!$C$11="7 Tage",MAX(0,(MIN(DATE(2026,11,0),IF(Mitarbeiter!$D187="",DATE(2026,11,0),Mitarbeiter!$D187),TODAY()))-(MAX(DATE(2026,10,1),Mitarbeiter!$C187))+1),MAX(0,NETWORKDAYS(MAX(DATE(2026,10,1),Mitarbeiter!$C187),MIN(DATE(2026,11,0),IF(Mitarbeiter!$D187="",DATE(2026,11,0),Mitarbeiter!$D187),TODAY()),Einstellungen!$F$13:$F$67)))*N(Mitarbeiter!$E187)/IF(Einstellungen!$C$11="7 Tage",7,5),N('Ist-Stunden'!O187)),MAX(IF(Einstellungen!$C$11="7 Tage",MAX(0,(MIN(DATE(2026,11,0),IF(Mitarbeiter!$D187="",DATE(2026,11,0),Mitarbeiter!$D187),TODAY()))-(MAX(DATE(2026,10,1),Mitarbeiter!$C187))+1),MAX(0,NETWORKDAYS(MAX(DATE(2026,10,1),Mitarbeiter!$C187),MIN(DATE(2026,11,0),IF(Mitarbeiter!$D187="",DATE(2026,11,0),Mitarbeiter!$D187),TODAY()),Einstellungen!$F$13:$F$67)))*N(Mitarbeiter!$E187)/IF(Einstellungen!$C$11="7 Tage",7,5),N('Ist-Stunden'!O187)+(N(Krankheitstage!P187)+N(Krankheitstage!AB187))*N($C187))))</f>
        <v/>
      </c>
      <c r="AT187" s="76">
        <f>IF($B187="",0,IF(Einstellungen!$C$10="Ja",MAX(IF(Einstellungen!$C$11="7 Tage",MAX(0,(MIN(DATE(2026,12,0),IF(Mitarbeiter!$D187="",DATE(2026,12,0),Mitarbeiter!$D187),TODAY()))-(MAX(DATE(2026,11,1),Mitarbeiter!$C187))+1),MAX(0,NETWORKDAYS(MAX(DATE(2026,11,1),Mitarbeiter!$C187),MIN(DATE(2026,12,0),IF(Mitarbeiter!$D187="",DATE(2026,12,0),Mitarbeiter!$D187),TODAY()),Einstellungen!$F$13:$F$67)))*N(Mitarbeiter!$E187)/IF(Einstellungen!$C$11="7 Tage",7,5),N('Ist-Stunden'!P187)),MAX(IF(Einstellungen!$C$11="7 Tage",MAX(0,(MIN(DATE(2026,12,0),IF(Mitarbeiter!$D187="",DATE(2026,12,0),Mitarbeiter!$D187),TODAY()))-(MAX(DATE(2026,11,1),Mitarbeiter!$C187))+1),MAX(0,NETWORKDAYS(MAX(DATE(2026,11,1),Mitarbeiter!$C187),MIN(DATE(2026,12,0),IF(Mitarbeiter!$D187="",DATE(2026,12,0),Mitarbeiter!$D187),TODAY()),Einstellungen!$F$13:$F$67)))*N(Mitarbeiter!$E187)/IF(Einstellungen!$C$11="7 Tage",7,5),N('Ist-Stunden'!P187)+(N(Krankheitstage!Q187)+N(Krankheitstage!AC187))*N($C187))))</f>
        <v/>
      </c>
      <c r="AU187" s="76">
        <f>IF($B187="",0,IF(Einstellungen!$C$10="Ja",MAX(IF(Einstellungen!$C$11="7 Tage",MAX(0,(MIN(DATE(2026,13,0),IF(Mitarbeiter!$D187="",DATE(2026,13,0),Mitarbeiter!$D187),TODAY()))-(MAX(DATE(2026,12,1),Mitarbeiter!$C187))+1),MAX(0,NETWORKDAYS(MAX(DATE(2026,12,1),Mitarbeiter!$C187),MIN(DATE(2026,13,0),IF(Mitarbeiter!$D187="",DATE(2026,13,0),Mitarbeiter!$D187),TODAY()),Einstellungen!$F$13:$F$67)))*N(Mitarbeiter!$E187)/IF(Einstellungen!$C$11="7 Tage",7,5),N('Ist-Stunden'!Q187)),MAX(IF(Einstellungen!$C$11="7 Tage",MAX(0,(MIN(DATE(2026,13,0),IF(Mitarbeiter!$D187="",DATE(2026,13,0),Mitarbeiter!$D187),TODAY()))-(MAX(DATE(2026,12,1),Mitarbeiter!$C187))+1),MAX(0,NETWORKDAYS(MAX(DATE(2026,12,1),Mitarbeiter!$C187),MIN(DATE(2026,13,0),IF(Mitarbeiter!$D187="",DATE(2026,13,0),Mitarbeiter!$D187),TODAY()),Einstellungen!$F$13:$F$67)))*N(Mitarbeiter!$E187)/IF(Einstellungen!$C$11="7 Tage",7,5),N('Ist-Stunden'!Q187)+(N(Krankheitstage!R187)+N(Krankheitstage!AD187))*N($C187))))</f>
        <v/>
      </c>
      <c r="AV187" s="76">
        <f>IF($B187="",0,IF(Einstellungen!$C$10="Ja",MAX(IF(Einstellungen!$C$11="7 Tage",MAX(0,(MIN(DATE(2027,2,0),IF(Mitarbeiter!$D187="",DATE(2027,2,0),Mitarbeiter!$D187),TODAY()))-(MAX(DATE(2027,1,1),Mitarbeiter!$C187))+1),MAX(0,NETWORKDAYS(MAX(DATE(2027,1,1),Mitarbeiter!$C187),MIN(DATE(2027,2,0),IF(Mitarbeiter!$D187="",DATE(2027,2,0),Mitarbeiter!$D187),TODAY()),Einstellungen!$F$13:$F$67)))*N(Mitarbeiter!$E187)/IF(Einstellungen!$C$11="7 Tage",7,5),N('Ist-Stunden'!R187)),MAX(IF(Einstellungen!$C$11="7 Tage",MAX(0,(MIN(DATE(2027,2,0),IF(Mitarbeiter!$D187="",DATE(2027,2,0),Mitarbeiter!$D187),TODAY()))-(MAX(DATE(2027,1,1),Mitarbeiter!$C187))+1),MAX(0,NETWORKDAYS(MAX(DATE(2027,1,1),Mitarbeiter!$C187),MIN(DATE(2027,2,0),IF(Mitarbeiter!$D187="",DATE(2027,2,0),Mitarbeiter!$D187),TODAY()),Einstellungen!$F$13:$F$67)))*N(Mitarbeiter!$E187)/IF(Einstellungen!$C$11="7 Tage",7,5),N('Ist-Stunden'!R187)+(N(Krankheitstage!AE187)+N(Krankheitstage!AQ187))*N($C187))))</f>
        <v/>
      </c>
      <c r="AW187" s="76">
        <f>IF($B187="",0,IF(Einstellungen!$C$10="Ja",MAX(IF(Einstellungen!$C$11="7 Tage",MAX(0,(MIN(DATE(2027,3,0),IF(Mitarbeiter!$D187="",DATE(2027,3,0),Mitarbeiter!$D187),TODAY()))-(MAX(DATE(2027,2,1),Mitarbeiter!$C187))+1),MAX(0,NETWORKDAYS(MAX(DATE(2027,2,1),Mitarbeiter!$C187),MIN(DATE(2027,3,0),IF(Mitarbeiter!$D187="",DATE(2027,3,0),Mitarbeiter!$D187),TODAY()),Einstellungen!$F$13:$F$67)))*N(Mitarbeiter!$E187)/IF(Einstellungen!$C$11="7 Tage",7,5),N('Ist-Stunden'!S187)),MAX(IF(Einstellungen!$C$11="7 Tage",MAX(0,(MIN(DATE(2027,3,0),IF(Mitarbeiter!$D187="",DATE(2027,3,0),Mitarbeiter!$D187),TODAY()))-(MAX(DATE(2027,2,1),Mitarbeiter!$C187))+1),MAX(0,NETWORKDAYS(MAX(DATE(2027,2,1),Mitarbeiter!$C187),MIN(DATE(2027,3,0),IF(Mitarbeiter!$D187="",DATE(2027,3,0),Mitarbeiter!$D187),TODAY()),Einstellungen!$F$13:$F$67)))*N(Mitarbeiter!$E187)/IF(Einstellungen!$C$11="7 Tage",7,5),N('Ist-Stunden'!S187)+(N(Krankheitstage!AF187)+N(Krankheitstage!AR187))*N($C187))))</f>
        <v/>
      </c>
      <c r="AX187" s="76">
        <f>IF($B187="",0,IF(Einstellungen!$C$10="Ja",MAX(IF(Einstellungen!$C$11="7 Tage",MAX(0,(MIN(DATE(2027,4,0),IF(Mitarbeiter!$D187="",DATE(2027,4,0),Mitarbeiter!$D187),TODAY()))-(MAX(DATE(2027,3,1),Mitarbeiter!$C187))+1),MAX(0,NETWORKDAYS(MAX(DATE(2027,3,1),Mitarbeiter!$C187),MIN(DATE(2027,4,0),IF(Mitarbeiter!$D187="",DATE(2027,4,0),Mitarbeiter!$D187),TODAY()),Einstellungen!$F$13:$F$67)))*N(Mitarbeiter!$E187)/IF(Einstellungen!$C$11="7 Tage",7,5),N('Ist-Stunden'!T187)),MAX(IF(Einstellungen!$C$11="7 Tage",MAX(0,(MIN(DATE(2027,4,0),IF(Mitarbeiter!$D187="",DATE(2027,4,0),Mitarbeiter!$D187),TODAY()))-(MAX(DATE(2027,3,1),Mitarbeiter!$C187))+1),MAX(0,NETWORKDAYS(MAX(DATE(2027,3,1),Mitarbeiter!$C187),MIN(DATE(2027,4,0),IF(Mitarbeiter!$D187="",DATE(2027,4,0),Mitarbeiter!$D187),TODAY()),Einstellungen!$F$13:$F$67)))*N(Mitarbeiter!$E187)/IF(Einstellungen!$C$11="7 Tage",7,5),N('Ist-Stunden'!T187)+(N(Krankheitstage!AG187)+N(Krankheitstage!AS187))*N($C187))))</f>
        <v/>
      </c>
      <c r="AY187" s="76">
        <f>IF($B187="",0,IF(Einstellungen!$C$10="Ja",MAX(IF(Einstellungen!$C$11="7 Tage",MAX(0,(MIN(DATE(2027,5,0),IF(Mitarbeiter!$D187="",DATE(2027,5,0),Mitarbeiter!$D187),TODAY()))-(MAX(DATE(2027,4,1),Mitarbeiter!$C187))+1),MAX(0,NETWORKDAYS(MAX(DATE(2027,4,1),Mitarbeiter!$C187),MIN(DATE(2027,5,0),IF(Mitarbeiter!$D187="",DATE(2027,5,0),Mitarbeiter!$D187),TODAY()),Einstellungen!$F$13:$F$67)))*N(Mitarbeiter!$E187)/IF(Einstellungen!$C$11="7 Tage",7,5),N('Ist-Stunden'!U187)),MAX(IF(Einstellungen!$C$11="7 Tage",MAX(0,(MIN(DATE(2027,5,0),IF(Mitarbeiter!$D187="",DATE(2027,5,0),Mitarbeiter!$D187),TODAY()))-(MAX(DATE(2027,4,1),Mitarbeiter!$C187))+1),MAX(0,NETWORKDAYS(MAX(DATE(2027,4,1),Mitarbeiter!$C187),MIN(DATE(2027,5,0),IF(Mitarbeiter!$D187="",DATE(2027,5,0),Mitarbeiter!$D187),TODAY()),Einstellungen!$F$13:$F$67)))*N(Mitarbeiter!$E187)/IF(Einstellungen!$C$11="7 Tage",7,5),N('Ist-Stunden'!U187)+(N(Krankheitstage!AH187)+N(Krankheitstage!AT187))*N($C187))))</f>
        <v/>
      </c>
      <c r="AZ187" s="76">
        <f>IF($B187="",0,IF(Einstellungen!$C$10="Ja",MAX(IF(Einstellungen!$C$11="7 Tage",MAX(0,(MIN(DATE(2027,6,0),IF(Mitarbeiter!$D187="",DATE(2027,6,0),Mitarbeiter!$D187),TODAY()))-(MAX(DATE(2027,5,1),Mitarbeiter!$C187))+1),MAX(0,NETWORKDAYS(MAX(DATE(2027,5,1),Mitarbeiter!$C187),MIN(DATE(2027,6,0),IF(Mitarbeiter!$D187="",DATE(2027,6,0),Mitarbeiter!$D187),TODAY()),Einstellungen!$F$13:$F$67)))*N(Mitarbeiter!$E187)/IF(Einstellungen!$C$11="7 Tage",7,5),N('Ist-Stunden'!V187)),MAX(IF(Einstellungen!$C$11="7 Tage",MAX(0,(MIN(DATE(2027,6,0),IF(Mitarbeiter!$D187="",DATE(2027,6,0),Mitarbeiter!$D187),TODAY()))-(MAX(DATE(2027,5,1),Mitarbeiter!$C187))+1),MAX(0,NETWORKDAYS(MAX(DATE(2027,5,1),Mitarbeiter!$C187),MIN(DATE(2027,6,0),IF(Mitarbeiter!$D187="",DATE(2027,6,0),Mitarbeiter!$D187),TODAY()),Einstellungen!$F$13:$F$67)))*N(Mitarbeiter!$E187)/IF(Einstellungen!$C$11="7 Tage",7,5),N('Ist-Stunden'!V187)+(N(Krankheitstage!AI187)+N(Krankheitstage!AU187))*N($C187))))</f>
        <v/>
      </c>
      <c r="BA187" s="76">
        <f>IF($B187="",0,IF(Einstellungen!$C$10="Ja",MAX(IF(Einstellungen!$C$11="7 Tage",MAX(0,(MIN(DATE(2027,7,0),IF(Mitarbeiter!$D187="",DATE(2027,7,0),Mitarbeiter!$D187),TODAY()))-(MAX(DATE(2027,6,1),Mitarbeiter!$C187))+1),MAX(0,NETWORKDAYS(MAX(DATE(2027,6,1),Mitarbeiter!$C187),MIN(DATE(2027,7,0),IF(Mitarbeiter!$D187="",DATE(2027,7,0),Mitarbeiter!$D187),TODAY()),Einstellungen!$F$13:$F$67)))*N(Mitarbeiter!$E187)/IF(Einstellungen!$C$11="7 Tage",7,5),N('Ist-Stunden'!W187)),MAX(IF(Einstellungen!$C$11="7 Tage",MAX(0,(MIN(DATE(2027,7,0),IF(Mitarbeiter!$D187="",DATE(2027,7,0),Mitarbeiter!$D187),TODAY()))-(MAX(DATE(2027,6,1),Mitarbeiter!$C187))+1),MAX(0,NETWORKDAYS(MAX(DATE(2027,6,1),Mitarbeiter!$C187),MIN(DATE(2027,7,0),IF(Mitarbeiter!$D187="",DATE(2027,7,0),Mitarbeiter!$D187),TODAY()),Einstellungen!$F$13:$F$67)))*N(Mitarbeiter!$E187)/IF(Einstellungen!$C$11="7 Tage",7,5),N('Ist-Stunden'!W187)+(N(Krankheitstage!AJ187)+N(Krankheitstage!AV187))*N($C187))))</f>
        <v/>
      </c>
      <c r="BB187" s="76">
        <f>IF($B187="",0,IF(Einstellungen!$C$10="Ja",MAX(IF(Einstellungen!$C$11="7 Tage",MAX(0,(MIN(DATE(2027,8,0),IF(Mitarbeiter!$D187="",DATE(2027,8,0),Mitarbeiter!$D187),TODAY()))-(MAX(DATE(2027,7,1),Mitarbeiter!$C187))+1),MAX(0,NETWORKDAYS(MAX(DATE(2027,7,1),Mitarbeiter!$C187),MIN(DATE(2027,8,0),IF(Mitarbeiter!$D187="",DATE(2027,8,0),Mitarbeiter!$D187),TODAY()),Einstellungen!$F$13:$F$67)))*N(Mitarbeiter!$E187)/IF(Einstellungen!$C$11="7 Tage",7,5),N('Ist-Stunden'!X187)),MAX(IF(Einstellungen!$C$11="7 Tage",MAX(0,(MIN(DATE(2027,8,0),IF(Mitarbeiter!$D187="",DATE(2027,8,0),Mitarbeiter!$D187),TODAY()))-(MAX(DATE(2027,7,1),Mitarbeiter!$C187))+1),MAX(0,NETWORKDAYS(MAX(DATE(2027,7,1),Mitarbeiter!$C187),MIN(DATE(2027,8,0),IF(Mitarbeiter!$D187="",DATE(2027,8,0),Mitarbeiter!$D187),TODAY()),Einstellungen!$F$13:$F$67)))*N(Mitarbeiter!$E187)/IF(Einstellungen!$C$11="7 Tage",7,5),N('Ist-Stunden'!X187)+(N(Krankheitstage!AK187)+N(Krankheitstage!AW187))*N($C187))))</f>
        <v/>
      </c>
      <c r="BC187" s="76">
        <f>IF($B187="",0,IF(Einstellungen!$C$10="Ja",MAX(IF(Einstellungen!$C$11="7 Tage",MAX(0,(MIN(DATE(2027,9,0),IF(Mitarbeiter!$D187="",DATE(2027,9,0),Mitarbeiter!$D187),TODAY()))-(MAX(DATE(2027,8,1),Mitarbeiter!$C187))+1),MAX(0,NETWORKDAYS(MAX(DATE(2027,8,1),Mitarbeiter!$C187),MIN(DATE(2027,9,0),IF(Mitarbeiter!$D187="",DATE(2027,9,0),Mitarbeiter!$D187),TODAY()),Einstellungen!$F$13:$F$67)))*N(Mitarbeiter!$E187)/IF(Einstellungen!$C$11="7 Tage",7,5),N('Ist-Stunden'!Y187)),MAX(IF(Einstellungen!$C$11="7 Tage",MAX(0,(MIN(DATE(2027,9,0),IF(Mitarbeiter!$D187="",DATE(2027,9,0),Mitarbeiter!$D187),TODAY()))-(MAX(DATE(2027,8,1),Mitarbeiter!$C187))+1),MAX(0,NETWORKDAYS(MAX(DATE(2027,8,1),Mitarbeiter!$C187),MIN(DATE(2027,9,0),IF(Mitarbeiter!$D187="",DATE(2027,9,0),Mitarbeiter!$D187),TODAY()),Einstellungen!$F$13:$F$67)))*N(Mitarbeiter!$E187)/IF(Einstellungen!$C$11="7 Tage",7,5),N('Ist-Stunden'!Y187)+(N(Krankheitstage!AL187)+N(Krankheitstage!AX187))*N($C187))))</f>
        <v/>
      </c>
      <c r="BD187" s="76">
        <f>IF($B187="",0,IF(Einstellungen!$C$10="Ja",MAX(IF(Einstellungen!$C$11="7 Tage",MAX(0,(MIN(DATE(2027,10,0),IF(Mitarbeiter!$D187="",DATE(2027,10,0),Mitarbeiter!$D187),TODAY()))-(MAX(DATE(2027,9,1),Mitarbeiter!$C187))+1),MAX(0,NETWORKDAYS(MAX(DATE(2027,9,1),Mitarbeiter!$C187),MIN(DATE(2027,10,0),IF(Mitarbeiter!$D187="",DATE(2027,10,0),Mitarbeiter!$D187),TODAY()),Einstellungen!$F$13:$F$67)))*N(Mitarbeiter!$E187)/IF(Einstellungen!$C$11="7 Tage",7,5),N('Ist-Stunden'!Z187)),MAX(IF(Einstellungen!$C$11="7 Tage",MAX(0,(MIN(DATE(2027,10,0),IF(Mitarbeiter!$D187="",DATE(2027,10,0),Mitarbeiter!$D187),TODAY()))-(MAX(DATE(2027,9,1),Mitarbeiter!$C187))+1),MAX(0,NETWORKDAYS(MAX(DATE(2027,9,1),Mitarbeiter!$C187),MIN(DATE(2027,10,0),IF(Mitarbeiter!$D187="",DATE(2027,10,0),Mitarbeiter!$D187),TODAY()),Einstellungen!$F$13:$F$67)))*N(Mitarbeiter!$E187)/IF(Einstellungen!$C$11="7 Tage",7,5),N('Ist-Stunden'!Z187)+(N(Krankheitstage!AM187)+N(Krankheitstage!AY187))*N($C187))))</f>
        <v/>
      </c>
      <c r="BE187" s="76">
        <f>IF($B187="",0,IF(Einstellungen!$C$10="Ja",MAX(IF(Einstellungen!$C$11="7 Tage",MAX(0,(MIN(DATE(2027,11,0),IF(Mitarbeiter!$D187="",DATE(2027,11,0),Mitarbeiter!$D187),TODAY()))-(MAX(DATE(2027,10,1),Mitarbeiter!$C187))+1),MAX(0,NETWORKDAYS(MAX(DATE(2027,10,1),Mitarbeiter!$C187),MIN(DATE(2027,11,0),IF(Mitarbeiter!$D187="",DATE(2027,11,0),Mitarbeiter!$D187),TODAY()),Einstellungen!$F$13:$F$67)))*N(Mitarbeiter!$E187)/IF(Einstellungen!$C$11="7 Tage",7,5),N('Ist-Stunden'!AA187)),MAX(IF(Einstellungen!$C$11="7 Tage",MAX(0,(MIN(DATE(2027,11,0),IF(Mitarbeiter!$D187="",DATE(2027,11,0),Mitarbeiter!$D187),TODAY()))-(MAX(DATE(2027,10,1),Mitarbeiter!$C187))+1),MAX(0,NETWORKDAYS(MAX(DATE(2027,10,1),Mitarbeiter!$C187),MIN(DATE(2027,11,0),IF(Mitarbeiter!$D187="",DATE(2027,11,0),Mitarbeiter!$D187),TODAY()),Einstellungen!$F$13:$F$67)))*N(Mitarbeiter!$E187)/IF(Einstellungen!$C$11="7 Tage",7,5),N('Ist-Stunden'!AA187)+(N(Krankheitstage!AN187)+N(Krankheitstage!AZ187))*N($C187))))</f>
        <v/>
      </c>
      <c r="BF187" s="76">
        <f>IF($B187="",0,IF(Einstellungen!$C$10="Ja",MAX(IF(Einstellungen!$C$11="7 Tage",MAX(0,(MIN(DATE(2027,12,0),IF(Mitarbeiter!$D187="",DATE(2027,12,0),Mitarbeiter!$D187),TODAY()))-(MAX(DATE(2027,11,1),Mitarbeiter!$C187))+1),MAX(0,NETWORKDAYS(MAX(DATE(2027,11,1),Mitarbeiter!$C187),MIN(DATE(2027,12,0),IF(Mitarbeiter!$D187="",DATE(2027,12,0),Mitarbeiter!$D187),TODAY()),Einstellungen!$F$13:$F$67)))*N(Mitarbeiter!$E187)/IF(Einstellungen!$C$11="7 Tage",7,5),N('Ist-Stunden'!AB187)),MAX(IF(Einstellungen!$C$11="7 Tage",MAX(0,(MIN(DATE(2027,12,0),IF(Mitarbeiter!$D187="",DATE(2027,12,0),Mitarbeiter!$D187),TODAY()))-(MAX(DATE(2027,11,1),Mitarbeiter!$C187))+1),MAX(0,NETWORKDAYS(MAX(DATE(2027,11,1),Mitarbeiter!$C187),MIN(DATE(2027,12,0),IF(Mitarbeiter!$D187="",DATE(2027,12,0),Mitarbeiter!$D187),TODAY()),Einstellungen!$F$13:$F$67)))*N(Mitarbeiter!$E187)/IF(Einstellungen!$C$11="7 Tage",7,5),N('Ist-Stunden'!AB187)+(N(Krankheitstage!AO187)+N(Krankheitstage!BA187))*N($C187))))</f>
        <v/>
      </c>
      <c r="BG187" s="76">
        <f>IF($B187="",0,IF(Einstellungen!$C$10="Ja",MAX(IF(Einstellungen!$C$11="7 Tage",MAX(0,(MIN(DATE(2027,13,0),IF(Mitarbeiter!$D187="",DATE(2027,13,0),Mitarbeiter!$D187),TODAY()))-(MAX(DATE(2027,12,1),Mitarbeiter!$C187))+1),MAX(0,NETWORKDAYS(MAX(DATE(2027,12,1),Mitarbeiter!$C187),MIN(DATE(2027,13,0),IF(Mitarbeiter!$D187="",DATE(2027,13,0),Mitarbeiter!$D187),TODAY()),Einstellungen!$F$13:$F$67)))*N(Mitarbeiter!$E187)/IF(Einstellungen!$C$11="7 Tage",7,5),N('Ist-Stunden'!AC187)),MAX(IF(Einstellungen!$C$11="7 Tage",MAX(0,(MIN(DATE(2027,13,0),IF(Mitarbeiter!$D187="",DATE(2027,13,0),Mitarbeiter!$D187),TODAY()))-(MAX(DATE(2027,12,1),Mitarbeiter!$C187))+1),MAX(0,NETWORKDAYS(MAX(DATE(2027,12,1),Mitarbeiter!$C187),MIN(DATE(2027,13,0),IF(Mitarbeiter!$D187="",DATE(2027,13,0),Mitarbeiter!$D187),TODAY()),Einstellungen!$F$13:$F$67)))*N(Mitarbeiter!$E187)/IF(Einstellungen!$C$11="7 Tage",7,5),N('Ist-Stunden'!AC187)+(N(Krankheitstage!AP187)+N(Krankheitstage!BB187))*N($C187))))</f>
        <v/>
      </c>
      <c r="BH187" s="76">
        <f>IF($B187="",0,IF(Einstellungen!$C$10="Ja",MAX(IF(Einstellungen!$C$11="7 Tage",MAX(0,(MIN(DATE(2028,2,0),IF(Mitarbeiter!$D187="",DATE(2028,2,0),Mitarbeiter!$D187),TODAY()))-(MAX(DATE(2028,1,1),Mitarbeiter!$C187))+1),MAX(0,NETWORKDAYS(MAX(DATE(2028,1,1),Mitarbeiter!$C187),MIN(DATE(2028,2,0),IF(Mitarbeiter!$D187="",DATE(2028,2,0),Mitarbeiter!$D187),TODAY()),Einstellungen!$F$13:$F$67)))*N(Mitarbeiter!$E187)/IF(Einstellungen!$C$11="7 Tage",7,5),N('Ist-Stunden'!AD187)),MAX(IF(Einstellungen!$C$11="7 Tage",MAX(0,(MIN(DATE(2028,2,0),IF(Mitarbeiter!$D187="",DATE(2028,2,0),Mitarbeiter!$D187),TODAY()))-(MAX(DATE(2028,1,1),Mitarbeiter!$C187))+1),MAX(0,NETWORKDAYS(MAX(DATE(2028,1,1),Mitarbeiter!$C187),MIN(DATE(2028,2,0),IF(Mitarbeiter!$D187="",DATE(2028,2,0),Mitarbeiter!$D187),TODAY()),Einstellungen!$F$13:$F$67)))*N(Mitarbeiter!$E187)/IF(Einstellungen!$C$11="7 Tage",7,5),N('Ist-Stunden'!AD187)+(N(Krankheitstage!BC187)+N(Krankheitstage!BO187))*N($C187))))</f>
        <v/>
      </c>
      <c r="BI187" s="76">
        <f>IF($B187="",0,IF(Einstellungen!$C$10="Ja",MAX(IF(Einstellungen!$C$11="7 Tage",MAX(0,(MIN(DATE(2028,3,0),IF(Mitarbeiter!$D187="",DATE(2028,3,0),Mitarbeiter!$D187),TODAY()))-(MAX(DATE(2028,2,1),Mitarbeiter!$C187))+1),MAX(0,NETWORKDAYS(MAX(DATE(2028,2,1),Mitarbeiter!$C187),MIN(DATE(2028,3,0),IF(Mitarbeiter!$D187="",DATE(2028,3,0),Mitarbeiter!$D187),TODAY()),Einstellungen!$F$13:$F$67)))*N(Mitarbeiter!$E187)/IF(Einstellungen!$C$11="7 Tage",7,5),N('Ist-Stunden'!AE187)),MAX(IF(Einstellungen!$C$11="7 Tage",MAX(0,(MIN(DATE(2028,3,0),IF(Mitarbeiter!$D187="",DATE(2028,3,0),Mitarbeiter!$D187),TODAY()))-(MAX(DATE(2028,2,1),Mitarbeiter!$C187))+1),MAX(0,NETWORKDAYS(MAX(DATE(2028,2,1),Mitarbeiter!$C187),MIN(DATE(2028,3,0),IF(Mitarbeiter!$D187="",DATE(2028,3,0),Mitarbeiter!$D187),TODAY()),Einstellungen!$F$13:$F$67)))*N(Mitarbeiter!$E187)/IF(Einstellungen!$C$11="7 Tage",7,5),N('Ist-Stunden'!AE187)+(N(Krankheitstage!BD187)+N(Krankheitstage!BP187))*N($C187))))</f>
        <v/>
      </c>
      <c r="BJ187" s="76">
        <f>IF($B187="",0,IF(Einstellungen!$C$10="Ja",MAX(IF(Einstellungen!$C$11="7 Tage",MAX(0,(MIN(DATE(2028,4,0),IF(Mitarbeiter!$D187="",DATE(2028,4,0),Mitarbeiter!$D187),TODAY()))-(MAX(DATE(2028,3,1),Mitarbeiter!$C187))+1),MAX(0,NETWORKDAYS(MAX(DATE(2028,3,1),Mitarbeiter!$C187),MIN(DATE(2028,4,0),IF(Mitarbeiter!$D187="",DATE(2028,4,0),Mitarbeiter!$D187),TODAY()),Einstellungen!$F$13:$F$67)))*N(Mitarbeiter!$E187)/IF(Einstellungen!$C$11="7 Tage",7,5),N('Ist-Stunden'!AF187)),MAX(IF(Einstellungen!$C$11="7 Tage",MAX(0,(MIN(DATE(2028,4,0),IF(Mitarbeiter!$D187="",DATE(2028,4,0),Mitarbeiter!$D187),TODAY()))-(MAX(DATE(2028,3,1),Mitarbeiter!$C187))+1),MAX(0,NETWORKDAYS(MAX(DATE(2028,3,1),Mitarbeiter!$C187),MIN(DATE(2028,4,0),IF(Mitarbeiter!$D187="",DATE(2028,4,0),Mitarbeiter!$D187),TODAY()),Einstellungen!$F$13:$F$67)))*N(Mitarbeiter!$E187)/IF(Einstellungen!$C$11="7 Tage",7,5),N('Ist-Stunden'!AF187)+(N(Krankheitstage!BE187)+N(Krankheitstage!BQ187))*N($C187))))</f>
        <v/>
      </c>
      <c r="BK187" s="76">
        <f>IF($B187="",0,IF(Einstellungen!$C$10="Ja",MAX(IF(Einstellungen!$C$11="7 Tage",MAX(0,(MIN(DATE(2028,5,0),IF(Mitarbeiter!$D187="",DATE(2028,5,0),Mitarbeiter!$D187),TODAY()))-(MAX(DATE(2028,4,1),Mitarbeiter!$C187))+1),MAX(0,NETWORKDAYS(MAX(DATE(2028,4,1),Mitarbeiter!$C187),MIN(DATE(2028,5,0),IF(Mitarbeiter!$D187="",DATE(2028,5,0),Mitarbeiter!$D187),TODAY()),Einstellungen!$F$13:$F$67)))*N(Mitarbeiter!$E187)/IF(Einstellungen!$C$11="7 Tage",7,5),N('Ist-Stunden'!AG187)),MAX(IF(Einstellungen!$C$11="7 Tage",MAX(0,(MIN(DATE(2028,5,0),IF(Mitarbeiter!$D187="",DATE(2028,5,0),Mitarbeiter!$D187),TODAY()))-(MAX(DATE(2028,4,1),Mitarbeiter!$C187))+1),MAX(0,NETWORKDAYS(MAX(DATE(2028,4,1),Mitarbeiter!$C187),MIN(DATE(2028,5,0),IF(Mitarbeiter!$D187="",DATE(2028,5,0),Mitarbeiter!$D187),TODAY()),Einstellungen!$F$13:$F$67)))*N(Mitarbeiter!$E187)/IF(Einstellungen!$C$11="7 Tage",7,5),N('Ist-Stunden'!AG187)+(N(Krankheitstage!BF187)+N(Krankheitstage!BR187))*N($C187))))</f>
        <v/>
      </c>
      <c r="BL187" s="76">
        <f>IF($B187="",0,IF(Einstellungen!$C$10="Ja",MAX(IF(Einstellungen!$C$11="7 Tage",MAX(0,(MIN(DATE(2028,6,0),IF(Mitarbeiter!$D187="",DATE(2028,6,0),Mitarbeiter!$D187),TODAY()))-(MAX(DATE(2028,5,1),Mitarbeiter!$C187))+1),MAX(0,NETWORKDAYS(MAX(DATE(2028,5,1),Mitarbeiter!$C187),MIN(DATE(2028,6,0),IF(Mitarbeiter!$D187="",DATE(2028,6,0),Mitarbeiter!$D187),TODAY()),Einstellungen!$F$13:$F$67)))*N(Mitarbeiter!$E187)/IF(Einstellungen!$C$11="7 Tage",7,5),N('Ist-Stunden'!AH187)),MAX(IF(Einstellungen!$C$11="7 Tage",MAX(0,(MIN(DATE(2028,6,0),IF(Mitarbeiter!$D187="",DATE(2028,6,0),Mitarbeiter!$D187),TODAY()))-(MAX(DATE(2028,5,1),Mitarbeiter!$C187))+1),MAX(0,NETWORKDAYS(MAX(DATE(2028,5,1),Mitarbeiter!$C187),MIN(DATE(2028,6,0),IF(Mitarbeiter!$D187="",DATE(2028,6,0),Mitarbeiter!$D187),TODAY()),Einstellungen!$F$13:$F$67)))*N(Mitarbeiter!$E187)/IF(Einstellungen!$C$11="7 Tage",7,5),N('Ist-Stunden'!AH187)+(N(Krankheitstage!BG187)+N(Krankheitstage!BS187))*N($C187))))</f>
        <v/>
      </c>
      <c r="BM187" s="76">
        <f>IF($B187="",0,IF(Einstellungen!$C$10="Ja",MAX(IF(Einstellungen!$C$11="7 Tage",MAX(0,(MIN(DATE(2028,7,0),IF(Mitarbeiter!$D187="",DATE(2028,7,0),Mitarbeiter!$D187),TODAY()))-(MAX(DATE(2028,6,1),Mitarbeiter!$C187))+1),MAX(0,NETWORKDAYS(MAX(DATE(2028,6,1),Mitarbeiter!$C187),MIN(DATE(2028,7,0),IF(Mitarbeiter!$D187="",DATE(2028,7,0),Mitarbeiter!$D187),TODAY()),Einstellungen!$F$13:$F$67)))*N(Mitarbeiter!$E187)/IF(Einstellungen!$C$11="7 Tage",7,5),N('Ist-Stunden'!AI187)),MAX(IF(Einstellungen!$C$11="7 Tage",MAX(0,(MIN(DATE(2028,7,0),IF(Mitarbeiter!$D187="",DATE(2028,7,0),Mitarbeiter!$D187),TODAY()))-(MAX(DATE(2028,6,1),Mitarbeiter!$C187))+1),MAX(0,NETWORKDAYS(MAX(DATE(2028,6,1),Mitarbeiter!$C187),MIN(DATE(2028,7,0),IF(Mitarbeiter!$D187="",DATE(2028,7,0),Mitarbeiter!$D187),TODAY()),Einstellungen!$F$13:$F$67)))*N(Mitarbeiter!$E187)/IF(Einstellungen!$C$11="7 Tage",7,5),N('Ist-Stunden'!AI187)+(N(Krankheitstage!BH187)+N(Krankheitstage!BT187))*N($C187))))</f>
        <v/>
      </c>
      <c r="BN187" s="76">
        <f>IF($B187="",0,IF(Einstellungen!$C$10="Ja",MAX(IF(Einstellungen!$C$11="7 Tage",MAX(0,(MIN(DATE(2028,8,0),IF(Mitarbeiter!$D187="",DATE(2028,8,0),Mitarbeiter!$D187),TODAY()))-(MAX(DATE(2028,7,1),Mitarbeiter!$C187))+1),MAX(0,NETWORKDAYS(MAX(DATE(2028,7,1),Mitarbeiter!$C187),MIN(DATE(2028,8,0),IF(Mitarbeiter!$D187="",DATE(2028,8,0),Mitarbeiter!$D187),TODAY()),Einstellungen!$F$13:$F$67)))*N(Mitarbeiter!$E187)/IF(Einstellungen!$C$11="7 Tage",7,5),N('Ist-Stunden'!AJ187)),MAX(IF(Einstellungen!$C$11="7 Tage",MAX(0,(MIN(DATE(2028,8,0),IF(Mitarbeiter!$D187="",DATE(2028,8,0),Mitarbeiter!$D187),TODAY()))-(MAX(DATE(2028,7,1),Mitarbeiter!$C187))+1),MAX(0,NETWORKDAYS(MAX(DATE(2028,7,1),Mitarbeiter!$C187),MIN(DATE(2028,8,0),IF(Mitarbeiter!$D187="",DATE(2028,8,0),Mitarbeiter!$D187),TODAY()),Einstellungen!$F$13:$F$67)))*N(Mitarbeiter!$E187)/IF(Einstellungen!$C$11="7 Tage",7,5),N('Ist-Stunden'!AJ187)+(N(Krankheitstage!BI187)+N(Krankheitstage!BU187))*N($C187))))</f>
        <v/>
      </c>
      <c r="BO187" s="76">
        <f>IF($B187="",0,IF(Einstellungen!$C$10="Ja",MAX(IF(Einstellungen!$C$11="7 Tage",MAX(0,(MIN(DATE(2028,9,0),IF(Mitarbeiter!$D187="",DATE(2028,9,0),Mitarbeiter!$D187),TODAY()))-(MAX(DATE(2028,8,1),Mitarbeiter!$C187))+1),MAX(0,NETWORKDAYS(MAX(DATE(2028,8,1),Mitarbeiter!$C187),MIN(DATE(2028,9,0),IF(Mitarbeiter!$D187="",DATE(2028,9,0),Mitarbeiter!$D187),TODAY()),Einstellungen!$F$13:$F$67)))*N(Mitarbeiter!$E187)/IF(Einstellungen!$C$11="7 Tage",7,5),N('Ist-Stunden'!AK187)),MAX(IF(Einstellungen!$C$11="7 Tage",MAX(0,(MIN(DATE(2028,9,0),IF(Mitarbeiter!$D187="",DATE(2028,9,0),Mitarbeiter!$D187),TODAY()))-(MAX(DATE(2028,8,1),Mitarbeiter!$C187))+1),MAX(0,NETWORKDAYS(MAX(DATE(2028,8,1),Mitarbeiter!$C187),MIN(DATE(2028,9,0),IF(Mitarbeiter!$D187="",DATE(2028,9,0),Mitarbeiter!$D187),TODAY()),Einstellungen!$F$13:$F$67)))*N(Mitarbeiter!$E187)/IF(Einstellungen!$C$11="7 Tage",7,5),N('Ist-Stunden'!AK187)+(N(Krankheitstage!BJ187)+N(Krankheitstage!BV187))*N($C187))))</f>
        <v/>
      </c>
      <c r="BP187" s="76">
        <f>IF($B187="",0,IF(Einstellungen!$C$10="Ja",MAX(IF(Einstellungen!$C$11="7 Tage",MAX(0,(MIN(DATE(2028,10,0),IF(Mitarbeiter!$D187="",DATE(2028,10,0),Mitarbeiter!$D187),TODAY()))-(MAX(DATE(2028,9,1),Mitarbeiter!$C187))+1),MAX(0,NETWORKDAYS(MAX(DATE(2028,9,1),Mitarbeiter!$C187),MIN(DATE(2028,10,0),IF(Mitarbeiter!$D187="",DATE(2028,10,0),Mitarbeiter!$D187),TODAY()),Einstellungen!$F$13:$F$67)))*N(Mitarbeiter!$E187)/IF(Einstellungen!$C$11="7 Tage",7,5),N('Ist-Stunden'!AL187)),MAX(IF(Einstellungen!$C$11="7 Tage",MAX(0,(MIN(DATE(2028,10,0),IF(Mitarbeiter!$D187="",DATE(2028,10,0),Mitarbeiter!$D187),TODAY()))-(MAX(DATE(2028,9,1),Mitarbeiter!$C187))+1),MAX(0,NETWORKDAYS(MAX(DATE(2028,9,1),Mitarbeiter!$C187),MIN(DATE(2028,10,0),IF(Mitarbeiter!$D187="",DATE(2028,10,0),Mitarbeiter!$D187),TODAY()),Einstellungen!$F$13:$F$67)))*N(Mitarbeiter!$E187)/IF(Einstellungen!$C$11="7 Tage",7,5),N('Ist-Stunden'!AL187)+(N(Krankheitstage!BK187)+N(Krankheitstage!BW187))*N($C187))))</f>
        <v/>
      </c>
      <c r="BQ187" s="76">
        <f>IF($B187="",0,IF(Einstellungen!$C$10="Ja",MAX(IF(Einstellungen!$C$11="7 Tage",MAX(0,(MIN(DATE(2028,11,0),IF(Mitarbeiter!$D187="",DATE(2028,11,0),Mitarbeiter!$D187),TODAY()))-(MAX(DATE(2028,10,1),Mitarbeiter!$C187))+1),MAX(0,NETWORKDAYS(MAX(DATE(2028,10,1),Mitarbeiter!$C187),MIN(DATE(2028,11,0),IF(Mitarbeiter!$D187="",DATE(2028,11,0),Mitarbeiter!$D187),TODAY()),Einstellungen!$F$13:$F$67)))*N(Mitarbeiter!$E187)/IF(Einstellungen!$C$11="7 Tage",7,5),N('Ist-Stunden'!AM187)),MAX(IF(Einstellungen!$C$11="7 Tage",MAX(0,(MIN(DATE(2028,11,0),IF(Mitarbeiter!$D187="",DATE(2028,11,0),Mitarbeiter!$D187),TODAY()))-(MAX(DATE(2028,10,1),Mitarbeiter!$C187))+1),MAX(0,NETWORKDAYS(MAX(DATE(2028,10,1),Mitarbeiter!$C187),MIN(DATE(2028,11,0),IF(Mitarbeiter!$D187="",DATE(2028,11,0),Mitarbeiter!$D187),TODAY()),Einstellungen!$F$13:$F$67)))*N(Mitarbeiter!$E187)/IF(Einstellungen!$C$11="7 Tage",7,5),N('Ist-Stunden'!AM187)+(N(Krankheitstage!BL187)+N(Krankheitstage!BX187))*N($C187))))</f>
        <v/>
      </c>
      <c r="BR187" s="76">
        <f>IF($B187="",0,IF(Einstellungen!$C$10="Ja",MAX(IF(Einstellungen!$C$11="7 Tage",MAX(0,(MIN(DATE(2028,12,0),IF(Mitarbeiter!$D187="",DATE(2028,12,0),Mitarbeiter!$D187),TODAY()))-(MAX(DATE(2028,11,1),Mitarbeiter!$C187))+1),MAX(0,NETWORKDAYS(MAX(DATE(2028,11,1),Mitarbeiter!$C187),MIN(DATE(2028,12,0),IF(Mitarbeiter!$D187="",DATE(2028,12,0),Mitarbeiter!$D187),TODAY()),Einstellungen!$F$13:$F$67)))*N(Mitarbeiter!$E187)/IF(Einstellungen!$C$11="7 Tage",7,5),N('Ist-Stunden'!AN187)),MAX(IF(Einstellungen!$C$11="7 Tage",MAX(0,(MIN(DATE(2028,12,0),IF(Mitarbeiter!$D187="",DATE(2028,12,0),Mitarbeiter!$D187),TODAY()))-(MAX(DATE(2028,11,1),Mitarbeiter!$C187))+1),MAX(0,NETWORKDAYS(MAX(DATE(2028,11,1),Mitarbeiter!$C187),MIN(DATE(2028,12,0),IF(Mitarbeiter!$D187="",DATE(2028,12,0),Mitarbeiter!$D187),TODAY()),Einstellungen!$F$13:$F$67)))*N(Mitarbeiter!$E187)/IF(Einstellungen!$C$11="7 Tage",7,5),N('Ist-Stunden'!AN187)+(N(Krankheitstage!BM187)+N(Krankheitstage!BY187))*N($C187))))</f>
        <v/>
      </c>
      <c r="BS187" s="76">
        <f>IF($B187="",0,IF(Einstellungen!$C$10="Ja",MAX(IF(Einstellungen!$C$11="7 Tage",MAX(0,(MIN(DATE(2028,13,0),IF(Mitarbeiter!$D187="",DATE(2028,13,0),Mitarbeiter!$D187),TODAY()))-(MAX(DATE(2028,12,1),Mitarbeiter!$C187))+1),MAX(0,NETWORKDAYS(MAX(DATE(2028,12,1),Mitarbeiter!$C187),MIN(DATE(2028,13,0),IF(Mitarbeiter!$D187="",DATE(2028,13,0),Mitarbeiter!$D187),TODAY()),Einstellungen!$F$13:$F$67)))*N(Mitarbeiter!$E187)/IF(Einstellungen!$C$11="7 Tage",7,5),N('Ist-Stunden'!AO187)),MAX(IF(Einstellungen!$C$11="7 Tage",MAX(0,(MIN(DATE(2028,13,0),IF(Mitarbeiter!$D187="",DATE(2028,13,0),Mitarbeiter!$D187),TODAY()))-(MAX(DATE(2028,12,1),Mitarbeiter!$C187))+1),MAX(0,NETWORKDAYS(MAX(DATE(2028,12,1),Mitarbeiter!$C187),MIN(DATE(2028,13,0),IF(Mitarbeiter!$D187="",DATE(2028,13,0),Mitarbeiter!$D187),TODAY()),Einstellungen!$F$13:$F$67)))*N(Mitarbeiter!$E187)/IF(Einstellungen!$C$11="7 Tage",7,5),N('Ist-Stunden'!AO187)+(N(Krankheitstage!BN187)+N(Krankheitstage!BZ187))*N($C187))))</f>
        <v/>
      </c>
      <c r="BT187" s="76">
        <f>IF($B187="",0,IF(Einstellungen!$C$10="Ja",MAX(IF(Einstellungen!$C$11="7 Tage",MAX(0,(MIN(DATE(2029,2,0),IF(Mitarbeiter!$D187="",DATE(2029,2,0),Mitarbeiter!$D187),TODAY()))-(MAX(DATE(2029,1,1),Mitarbeiter!$C187))+1),MAX(0,NETWORKDAYS(MAX(DATE(2029,1,1),Mitarbeiter!$C187),MIN(DATE(2029,2,0),IF(Mitarbeiter!$D187="",DATE(2029,2,0),Mitarbeiter!$D187),TODAY()),Einstellungen!$F$13:$F$67)))*N(Mitarbeiter!$E187)/IF(Einstellungen!$C$11="7 Tage",7,5),N('Ist-Stunden'!AP187)),MAX(IF(Einstellungen!$C$11="7 Tage",MAX(0,(MIN(DATE(2029,2,0),IF(Mitarbeiter!$D187="",DATE(2029,2,0),Mitarbeiter!$D187),TODAY()))-(MAX(DATE(2029,1,1),Mitarbeiter!$C187))+1),MAX(0,NETWORKDAYS(MAX(DATE(2029,1,1),Mitarbeiter!$C187),MIN(DATE(2029,2,0),IF(Mitarbeiter!$D187="",DATE(2029,2,0),Mitarbeiter!$D187),TODAY()),Einstellungen!$F$13:$F$67)))*N(Mitarbeiter!$E187)/IF(Einstellungen!$C$11="7 Tage",7,5),N('Ist-Stunden'!AP187)+(N(Krankheitstage!CA187)+N(Krankheitstage!CM187))*N($C187))))</f>
        <v/>
      </c>
      <c r="BU187" s="76">
        <f>IF($B187="",0,IF(Einstellungen!$C$10="Ja",MAX(IF(Einstellungen!$C$11="7 Tage",MAX(0,(MIN(DATE(2029,3,0),IF(Mitarbeiter!$D187="",DATE(2029,3,0),Mitarbeiter!$D187),TODAY()))-(MAX(DATE(2029,2,1),Mitarbeiter!$C187))+1),MAX(0,NETWORKDAYS(MAX(DATE(2029,2,1),Mitarbeiter!$C187),MIN(DATE(2029,3,0),IF(Mitarbeiter!$D187="",DATE(2029,3,0),Mitarbeiter!$D187),TODAY()),Einstellungen!$F$13:$F$67)))*N(Mitarbeiter!$E187)/IF(Einstellungen!$C$11="7 Tage",7,5),N('Ist-Stunden'!AQ187)),MAX(IF(Einstellungen!$C$11="7 Tage",MAX(0,(MIN(DATE(2029,3,0),IF(Mitarbeiter!$D187="",DATE(2029,3,0),Mitarbeiter!$D187),TODAY()))-(MAX(DATE(2029,2,1),Mitarbeiter!$C187))+1),MAX(0,NETWORKDAYS(MAX(DATE(2029,2,1),Mitarbeiter!$C187),MIN(DATE(2029,3,0),IF(Mitarbeiter!$D187="",DATE(2029,3,0),Mitarbeiter!$D187),TODAY()),Einstellungen!$F$13:$F$67)))*N(Mitarbeiter!$E187)/IF(Einstellungen!$C$11="7 Tage",7,5),N('Ist-Stunden'!AQ187)+(N(Krankheitstage!CB187)+N(Krankheitstage!CN187))*N($C187))))</f>
        <v/>
      </c>
      <c r="BV187" s="76">
        <f>IF($B187="",0,IF(Einstellungen!$C$10="Ja",MAX(IF(Einstellungen!$C$11="7 Tage",MAX(0,(MIN(DATE(2029,4,0),IF(Mitarbeiter!$D187="",DATE(2029,4,0),Mitarbeiter!$D187),TODAY()))-(MAX(DATE(2029,3,1),Mitarbeiter!$C187))+1),MAX(0,NETWORKDAYS(MAX(DATE(2029,3,1),Mitarbeiter!$C187),MIN(DATE(2029,4,0),IF(Mitarbeiter!$D187="",DATE(2029,4,0),Mitarbeiter!$D187),TODAY()),Einstellungen!$F$13:$F$67)))*N(Mitarbeiter!$E187)/IF(Einstellungen!$C$11="7 Tage",7,5),N('Ist-Stunden'!AR187)),MAX(IF(Einstellungen!$C$11="7 Tage",MAX(0,(MIN(DATE(2029,4,0),IF(Mitarbeiter!$D187="",DATE(2029,4,0),Mitarbeiter!$D187),TODAY()))-(MAX(DATE(2029,3,1),Mitarbeiter!$C187))+1),MAX(0,NETWORKDAYS(MAX(DATE(2029,3,1),Mitarbeiter!$C187),MIN(DATE(2029,4,0),IF(Mitarbeiter!$D187="",DATE(2029,4,0),Mitarbeiter!$D187),TODAY()),Einstellungen!$F$13:$F$67)))*N(Mitarbeiter!$E187)/IF(Einstellungen!$C$11="7 Tage",7,5),N('Ist-Stunden'!AR187)+(N(Krankheitstage!CC187)+N(Krankheitstage!CO187))*N($C187))))</f>
        <v/>
      </c>
      <c r="BW187" s="76">
        <f>IF($B187="",0,IF(Einstellungen!$C$10="Ja",MAX(IF(Einstellungen!$C$11="7 Tage",MAX(0,(MIN(DATE(2029,5,0),IF(Mitarbeiter!$D187="",DATE(2029,5,0),Mitarbeiter!$D187),TODAY()))-(MAX(DATE(2029,4,1),Mitarbeiter!$C187))+1),MAX(0,NETWORKDAYS(MAX(DATE(2029,4,1),Mitarbeiter!$C187),MIN(DATE(2029,5,0),IF(Mitarbeiter!$D187="",DATE(2029,5,0),Mitarbeiter!$D187),TODAY()),Einstellungen!$F$13:$F$67)))*N(Mitarbeiter!$E187)/IF(Einstellungen!$C$11="7 Tage",7,5),N('Ist-Stunden'!AS187)),MAX(IF(Einstellungen!$C$11="7 Tage",MAX(0,(MIN(DATE(2029,5,0),IF(Mitarbeiter!$D187="",DATE(2029,5,0),Mitarbeiter!$D187),TODAY()))-(MAX(DATE(2029,4,1),Mitarbeiter!$C187))+1),MAX(0,NETWORKDAYS(MAX(DATE(2029,4,1),Mitarbeiter!$C187),MIN(DATE(2029,5,0),IF(Mitarbeiter!$D187="",DATE(2029,5,0),Mitarbeiter!$D187),TODAY()),Einstellungen!$F$13:$F$67)))*N(Mitarbeiter!$E187)/IF(Einstellungen!$C$11="7 Tage",7,5),N('Ist-Stunden'!AS187)+(N(Krankheitstage!CD187)+N(Krankheitstage!CP187))*N($C187))))</f>
        <v/>
      </c>
      <c r="BX187" s="76">
        <f>IF($B187="",0,IF(Einstellungen!$C$10="Ja",MAX(IF(Einstellungen!$C$11="7 Tage",MAX(0,(MIN(DATE(2029,6,0),IF(Mitarbeiter!$D187="",DATE(2029,6,0),Mitarbeiter!$D187),TODAY()))-(MAX(DATE(2029,5,1),Mitarbeiter!$C187))+1),MAX(0,NETWORKDAYS(MAX(DATE(2029,5,1),Mitarbeiter!$C187),MIN(DATE(2029,6,0),IF(Mitarbeiter!$D187="",DATE(2029,6,0),Mitarbeiter!$D187),TODAY()),Einstellungen!$F$13:$F$67)))*N(Mitarbeiter!$E187)/IF(Einstellungen!$C$11="7 Tage",7,5),N('Ist-Stunden'!AT187)),MAX(IF(Einstellungen!$C$11="7 Tage",MAX(0,(MIN(DATE(2029,6,0),IF(Mitarbeiter!$D187="",DATE(2029,6,0),Mitarbeiter!$D187),TODAY()))-(MAX(DATE(2029,5,1),Mitarbeiter!$C187))+1),MAX(0,NETWORKDAYS(MAX(DATE(2029,5,1),Mitarbeiter!$C187),MIN(DATE(2029,6,0),IF(Mitarbeiter!$D187="",DATE(2029,6,0),Mitarbeiter!$D187),TODAY()),Einstellungen!$F$13:$F$67)))*N(Mitarbeiter!$E187)/IF(Einstellungen!$C$11="7 Tage",7,5),N('Ist-Stunden'!AT187)+(N(Krankheitstage!CE187)+N(Krankheitstage!CQ187))*N($C187))))</f>
        <v/>
      </c>
      <c r="BY187" s="76">
        <f>IF($B187="",0,IF(Einstellungen!$C$10="Ja",MAX(IF(Einstellungen!$C$11="7 Tage",MAX(0,(MIN(DATE(2029,7,0),IF(Mitarbeiter!$D187="",DATE(2029,7,0),Mitarbeiter!$D187),TODAY()))-(MAX(DATE(2029,6,1),Mitarbeiter!$C187))+1),MAX(0,NETWORKDAYS(MAX(DATE(2029,6,1),Mitarbeiter!$C187),MIN(DATE(2029,7,0),IF(Mitarbeiter!$D187="",DATE(2029,7,0),Mitarbeiter!$D187),TODAY()),Einstellungen!$F$13:$F$67)))*N(Mitarbeiter!$E187)/IF(Einstellungen!$C$11="7 Tage",7,5),N('Ist-Stunden'!AU187)),MAX(IF(Einstellungen!$C$11="7 Tage",MAX(0,(MIN(DATE(2029,7,0),IF(Mitarbeiter!$D187="",DATE(2029,7,0),Mitarbeiter!$D187),TODAY()))-(MAX(DATE(2029,6,1),Mitarbeiter!$C187))+1),MAX(0,NETWORKDAYS(MAX(DATE(2029,6,1),Mitarbeiter!$C187),MIN(DATE(2029,7,0),IF(Mitarbeiter!$D187="",DATE(2029,7,0),Mitarbeiter!$D187),TODAY()),Einstellungen!$F$13:$F$67)))*N(Mitarbeiter!$E187)/IF(Einstellungen!$C$11="7 Tage",7,5),N('Ist-Stunden'!AU187)+(N(Krankheitstage!CF187)+N(Krankheitstage!CR187))*N($C187))))</f>
        <v/>
      </c>
      <c r="BZ187" s="76">
        <f>IF($B187="",0,IF(Einstellungen!$C$10="Ja",MAX(IF(Einstellungen!$C$11="7 Tage",MAX(0,(MIN(DATE(2029,8,0),IF(Mitarbeiter!$D187="",DATE(2029,8,0),Mitarbeiter!$D187),TODAY()))-(MAX(DATE(2029,7,1),Mitarbeiter!$C187))+1),MAX(0,NETWORKDAYS(MAX(DATE(2029,7,1),Mitarbeiter!$C187),MIN(DATE(2029,8,0),IF(Mitarbeiter!$D187="",DATE(2029,8,0),Mitarbeiter!$D187),TODAY()),Einstellungen!$F$13:$F$67)))*N(Mitarbeiter!$E187)/IF(Einstellungen!$C$11="7 Tage",7,5),N('Ist-Stunden'!AV187)),MAX(IF(Einstellungen!$C$11="7 Tage",MAX(0,(MIN(DATE(2029,8,0),IF(Mitarbeiter!$D187="",DATE(2029,8,0),Mitarbeiter!$D187),TODAY()))-(MAX(DATE(2029,7,1),Mitarbeiter!$C187))+1),MAX(0,NETWORKDAYS(MAX(DATE(2029,7,1),Mitarbeiter!$C187),MIN(DATE(2029,8,0),IF(Mitarbeiter!$D187="",DATE(2029,8,0),Mitarbeiter!$D187),TODAY()),Einstellungen!$F$13:$F$67)))*N(Mitarbeiter!$E187)/IF(Einstellungen!$C$11="7 Tage",7,5),N('Ist-Stunden'!AV187)+(N(Krankheitstage!CG187)+N(Krankheitstage!CS187))*N($C187))))</f>
        <v/>
      </c>
      <c r="CA187" s="76">
        <f>IF($B187="",0,IF(Einstellungen!$C$10="Ja",MAX(IF(Einstellungen!$C$11="7 Tage",MAX(0,(MIN(DATE(2029,9,0),IF(Mitarbeiter!$D187="",DATE(2029,9,0),Mitarbeiter!$D187),TODAY()))-(MAX(DATE(2029,8,1),Mitarbeiter!$C187))+1),MAX(0,NETWORKDAYS(MAX(DATE(2029,8,1),Mitarbeiter!$C187),MIN(DATE(2029,9,0),IF(Mitarbeiter!$D187="",DATE(2029,9,0),Mitarbeiter!$D187),TODAY()),Einstellungen!$F$13:$F$67)))*N(Mitarbeiter!$E187)/IF(Einstellungen!$C$11="7 Tage",7,5),N('Ist-Stunden'!AW187)),MAX(IF(Einstellungen!$C$11="7 Tage",MAX(0,(MIN(DATE(2029,9,0),IF(Mitarbeiter!$D187="",DATE(2029,9,0),Mitarbeiter!$D187),TODAY()))-(MAX(DATE(2029,8,1),Mitarbeiter!$C187))+1),MAX(0,NETWORKDAYS(MAX(DATE(2029,8,1),Mitarbeiter!$C187),MIN(DATE(2029,9,0),IF(Mitarbeiter!$D187="",DATE(2029,9,0),Mitarbeiter!$D187),TODAY()),Einstellungen!$F$13:$F$67)))*N(Mitarbeiter!$E187)/IF(Einstellungen!$C$11="7 Tage",7,5),N('Ist-Stunden'!AW187)+(N(Krankheitstage!CH187)+N(Krankheitstage!CT187))*N($C187))))</f>
        <v/>
      </c>
      <c r="CB187" s="76">
        <f>IF($B187="",0,IF(Einstellungen!$C$10="Ja",MAX(IF(Einstellungen!$C$11="7 Tage",MAX(0,(MIN(DATE(2029,10,0),IF(Mitarbeiter!$D187="",DATE(2029,10,0),Mitarbeiter!$D187),TODAY()))-(MAX(DATE(2029,9,1),Mitarbeiter!$C187))+1),MAX(0,NETWORKDAYS(MAX(DATE(2029,9,1),Mitarbeiter!$C187),MIN(DATE(2029,10,0),IF(Mitarbeiter!$D187="",DATE(2029,10,0),Mitarbeiter!$D187),TODAY()),Einstellungen!$F$13:$F$67)))*N(Mitarbeiter!$E187)/IF(Einstellungen!$C$11="7 Tage",7,5),N('Ist-Stunden'!AX187)),MAX(IF(Einstellungen!$C$11="7 Tage",MAX(0,(MIN(DATE(2029,10,0),IF(Mitarbeiter!$D187="",DATE(2029,10,0),Mitarbeiter!$D187),TODAY()))-(MAX(DATE(2029,9,1),Mitarbeiter!$C187))+1),MAX(0,NETWORKDAYS(MAX(DATE(2029,9,1),Mitarbeiter!$C187),MIN(DATE(2029,10,0),IF(Mitarbeiter!$D187="",DATE(2029,10,0),Mitarbeiter!$D187),TODAY()),Einstellungen!$F$13:$F$67)))*N(Mitarbeiter!$E187)/IF(Einstellungen!$C$11="7 Tage",7,5),N('Ist-Stunden'!AX187)+(N(Krankheitstage!CI187)+N(Krankheitstage!CU187))*N($C187))))</f>
        <v/>
      </c>
      <c r="CC187" s="76">
        <f>IF($B187="",0,IF(Einstellungen!$C$10="Ja",MAX(IF(Einstellungen!$C$11="7 Tage",MAX(0,(MIN(DATE(2029,11,0),IF(Mitarbeiter!$D187="",DATE(2029,11,0),Mitarbeiter!$D187),TODAY()))-(MAX(DATE(2029,10,1),Mitarbeiter!$C187))+1),MAX(0,NETWORKDAYS(MAX(DATE(2029,10,1),Mitarbeiter!$C187),MIN(DATE(2029,11,0),IF(Mitarbeiter!$D187="",DATE(2029,11,0),Mitarbeiter!$D187),TODAY()),Einstellungen!$F$13:$F$67)))*N(Mitarbeiter!$E187)/IF(Einstellungen!$C$11="7 Tage",7,5),N('Ist-Stunden'!AY187)),MAX(IF(Einstellungen!$C$11="7 Tage",MAX(0,(MIN(DATE(2029,11,0),IF(Mitarbeiter!$D187="",DATE(2029,11,0),Mitarbeiter!$D187),TODAY()))-(MAX(DATE(2029,10,1),Mitarbeiter!$C187))+1),MAX(0,NETWORKDAYS(MAX(DATE(2029,10,1),Mitarbeiter!$C187),MIN(DATE(2029,11,0),IF(Mitarbeiter!$D187="",DATE(2029,11,0),Mitarbeiter!$D187),TODAY()),Einstellungen!$F$13:$F$67)))*N(Mitarbeiter!$E187)/IF(Einstellungen!$C$11="7 Tage",7,5),N('Ist-Stunden'!AY187)+(N(Krankheitstage!CJ187)+N(Krankheitstage!CV187))*N($C187))))</f>
        <v/>
      </c>
      <c r="CD187" s="76">
        <f>IF($B187="",0,IF(Einstellungen!$C$10="Ja",MAX(IF(Einstellungen!$C$11="7 Tage",MAX(0,(MIN(DATE(2029,12,0),IF(Mitarbeiter!$D187="",DATE(2029,12,0),Mitarbeiter!$D187),TODAY()))-(MAX(DATE(2029,11,1),Mitarbeiter!$C187))+1),MAX(0,NETWORKDAYS(MAX(DATE(2029,11,1),Mitarbeiter!$C187),MIN(DATE(2029,12,0),IF(Mitarbeiter!$D187="",DATE(2029,12,0),Mitarbeiter!$D187),TODAY()),Einstellungen!$F$13:$F$67)))*N(Mitarbeiter!$E187)/IF(Einstellungen!$C$11="7 Tage",7,5),N('Ist-Stunden'!AZ187)),MAX(IF(Einstellungen!$C$11="7 Tage",MAX(0,(MIN(DATE(2029,12,0),IF(Mitarbeiter!$D187="",DATE(2029,12,0),Mitarbeiter!$D187),TODAY()))-(MAX(DATE(2029,11,1),Mitarbeiter!$C187))+1),MAX(0,NETWORKDAYS(MAX(DATE(2029,11,1),Mitarbeiter!$C187),MIN(DATE(2029,12,0),IF(Mitarbeiter!$D187="",DATE(2029,12,0),Mitarbeiter!$D187),TODAY()),Einstellungen!$F$13:$F$67)))*N(Mitarbeiter!$E187)/IF(Einstellungen!$C$11="7 Tage",7,5),N('Ist-Stunden'!AZ187)+(N(Krankheitstage!CK187)+N(Krankheitstage!CW187))*N($C187))))</f>
        <v/>
      </c>
      <c r="CE187" s="76">
        <f>IF($B187="",0,IF(Einstellungen!$C$10="Ja",MAX(IF(Einstellungen!$C$11="7 Tage",MAX(0,(MIN(DATE(2029,13,0),IF(Mitarbeiter!$D187="",DATE(2029,13,0),Mitarbeiter!$D187),TODAY()))-(MAX(DATE(2029,12,1),Mitarbeiter!$C187))+1),MAX(0,NETWORKDAYS(MAX(DATE(2029,12,1),Mitarbeiter!$C187),MIN(DATE(2029,13,0),IF(Mitarbeiter!$D187="",DATE(2029,13,0),Mitarbeiter!$D187),TODAY()),Einstellungen!$F$13:$F$67)))*N(Mitarbeiter!$E187)/IF(Einstellungen!$C$11="7 Tage",7,5),N('Ist-Stunden'!BA187)),MAX(IF(Einstellungen!$C$11="7 Tage",MAX(0,(MIN(DATE(2029,13,0),IF(Mitarbeiter!$D187="",DATE(2029,13,0),Mitarbeiter!$D187),TODAY()))-(MAX(DATE(2029,12,1),Mitarbeiter!$C187))+1),MAX(0,NETWORKDAYS(MAX(DATE(2029,12,1),Mitarbeiter!$C187),MIN(DATE(2029,13,0),IF(Mitarbeiter!$D187="",DATE(2029,13,0),Mitarbeiter!$D187),TODAY()),Einstellungen!$F$13:$F$67)))*N(Mitarbeiter!$E187)/IF(Einstellungen!$C$11="7 Tage",7,5),N('Ist-Stunden'!BA187)+(N(Krankheitstage!CL187)+N(Krankheitstage!CX187))*N($C187))))</f>
        <v/>
      </c>
      <c r="CF187" s="76">
        <f>IF($B187="",0,IF(Einstellungen!$C$10="Ja",MAX(IF(Einstellungen!$C$11="7 Tage",MAX(0,(MIN(DATE(2030,2,0),IF(Mitarbeiter!$D187="",DATE(2030,2,0),Mitarbeiter!$D187),TODAY()))-(MAX(DATE(2030,1,1),Mitarbeiter!$C187))+1),MAX(0,NETWORKDAYS(MAX(DATE(2030,1,1),Mitarbeiter!$C187),MIN(DATE(2030,2,0),IF(Mitarbeiter!$D187="",DATE(2030,2,0),Mitarbeiter!$D187),TODAY()),Einstellungen!$F$13:$F$67)))*N(Mitarbeiter!$E187)/IF(Einstellungen!$C$11="7 Tage",7,5),N('Ist-Stunden'!BB187)),MAX(IF(Einstellungen!$C$11="7 Tage",MAX(0,(MIN(DATE(2030,2,0),IF(Mitarbeiter!$D187="",DATE(2030,2,0),Mitarbeiter!$D187),TODAY()))-(MAX(DATE(2030,1,1),Mitarbeiter!$C187))+1),MAX(0,NETWORKDAYS(MAX(DATE(2030,1,1),Mitarbeiter!$C187),MIN(DATE(2030,2,0),IF(Mitarbeiter!$D187="",DATE(2030,2,0),Mitarbeiter!$D187),TODAY()),Einstellungen!$F$13:$F$67)))*N(Mitarbeiter!$E187)/IF(Einstellungen!$C$11="7 Tage",7,5),N('Ist-Stunden'!BB187)+(N(Krankheitstage!CY187)+N(Krankheitstage!DK187))*N($C187))))</f>
        <v/>
      </c>
      <c r="CG187" s="76">
        <f>IF($B187="",0,IF(Einstellungen!$C$10="Ja",MAX(IF(Einstellungen!$C$11="7 Tage",MAX(0,(MIN(DATE(2030,3,0),IF(Mitarbeiter!$D187="",DATE(2030,3,0),Mitarbeiter!$D187),TODAY()))-(MAX(DATE(2030,2,1),Mitarbeiter!$C187))+1),MAX(0,NETWORKDAYS(MAX(DATE(2030,2,1),Mitarbeiter!$C187),MIN(DATE(2030,3,0),IF(Mitarbeiter!$D187="",DATE(2030,3,0),Mitarbeiter!$D187),TODAY()),Einstellungen!$F$13:$F$67)))*N(Mitarbeiter!$E187)/IF(Einstellungen!$C$11="7 Tage",7,5),N('Ist-Stunden'!BC187)),MAX(IF(Einstellungen!$C$11="7 Tage",MAX(0,(MIN(DATE(2030,3,0),IF(Mitarbeiter!$D187="",DATE(2030,3,0),Mitarbeiter!$D187),TODAY()))-(MAX(DATE(2030,2,1),Mitarbeiter!$C187))+1),MAX(0,NETWORKDAYS(MAX(DATE(2030,2,1),Mitarbeiter!$C187),MIN(DATE(2030,3,0),IF(Mitarbeiter!$D187="",DATE(2030,3,0),Mitarbeiter!$D187),TODAY()),Einstellungen!$F$13:$F$67)))*N(Mitarbeiter!$E187)/IF(Einstellungen!$C$11="7 Tage",7,5),N('Ist-Stunden'!BC187)+(N(Krankheitstage!CZ187)+N(Krankheitstage!DL187))*N($C187))))</f>
        <v/>
      </c>
      <c r="CH187" s="76">
        <f>IF($B187="",0,IF(Einstellungen!$C$10="Ja",MAX(IF(Einstellungen!$C$11="7 Tage",MAX(0,(MIN(DATE(2030,4,0),IF(Mitarbeiter!$D187="",DATE(2030,4,0),Mitarbeiter!$D187),TODAY()))-(MAX(DATE(2030,3,1),Mitarbeiter!$C187))+1),MAX(0,NETWORKDAYS(MAX(DATE(2030,3,1),Mitarbeiter!$C187),MIN(DATE(2030,4,0),IF(Mitarbeiter!$D187="",DATE(2030,4,0),Mitarbeiter!$D187),TODAY()),Einstellungen!$F$13:$F$67)))*N(Mitarbeiter!$E187)/IF(Einstellungen!$C$11="7 Tage",7,5),N('Ist-Stunden'!BD187)),MAX(IF(Einstellungen!$C$11="7 Tage",MAX(0,(MIN(DATE(2030,4,0),IF(Mitarbeiter!$D187="",DATE(2030,4,0),Mitarbeiter!$D187),TODAY()))-(MAX(DATE(2030,3,1),Mitarbeiter!$C187))+1),MAX(0,NETWORKDAYS(MAX(DATE(2030,3,1),Mitarbeiter!$C187),MIN(DATE(2030,4,0),IF(Mitarbeiter!$D187="",DATE(2030,4,0),Mitarbeiter!$D187),TODAY()),Einstellungen!$F$13:$F$67)))*N(Mitarbeiter!$E187)/IF(Einstellungen!$C$11="7 Tage",7,5),N('Ist-Stunden'!BD187)+(N(Krankheitstage!DA187)+N(Krankheitstage!DM187))*N($C187))))</f>
        <v/>
      </c>
      <c r="CI187" s="76">
        <f>IF($B187="",0,IF(Einstellungen!$C$10="Ja",MAX(IF(Einstellungen!$C$11="7 Tage",MAX(0,(MIN(DATE(2030,5,0),IF(Mitarbeiter!$D187="",DATE(2030,5,0),Mitarbeiter!$D187),TODAY()))-(MAX(DATE(2030,4,1),Mitarbeiter!$C187))+1),MAX(0,NETWORKDAYS(MAX(DATE(2030,4,1),Mitarbeiter!$C187),MIN(DATE(2030,5,0),IF(Mitarbeiter!$D187="",DATE(2030,5,0),Mitarbeiter!$D187),TODAY()),Einstellungen!$F$13:$F$67)))*N(Mitarbeiter!$E187)/IF(Einstellungen!$C$11="7 Tage",7,5),N('Ist-Stunden'!BE187)),MAX(IF(Einstellungen!$C$11="7 Tage",MAX(0,(MIN(DATE(2030,5,0),IF(Mitarbeiter!$D187="",DATE(2030,5,0),Mitarbeiter!$D187),TODAY()))-(MAX(DATE(2030,4,1),Mitarbeiter!$C187))+1),MAX(0,NETWORKDAYS(MAX(DATE(2030,4,1),Mitarbeiter!$C187),MIN(DATE(2030,5,0),IF(Mitarbeiter!$D187="",DATE(2030,5,0),Mitarbeiter!$D187),TODAY()),Einstellungen!$F$13:$F$67)))*N(Mitarbeiter!$E187)/IF(Einstellungen!$C$11="7 Tage",7,5),N('Ist-Stunden'!BE187)+(N(Krankheitstage!DB187)+N(Krankheitstage!DN187))*N($C187))))</f>
        <v/>
      </c>
      <c r="CJ187" s="76">
        <f>IF($B187="",0,IF(Einstellungen!$C$10="Ja",MAX(IF(Einstellungen!$C$11="7 Tage",MAX(0,(MIN(DATE(2030,6,0),IF(Mitarbeiter!$D187="",DATE(2030,6,0),Mitarbeiter!$D187),TODAY()))-(MAX(DATE(2030,5,1),Mitarbeiter!$C187))+1),MAX(0,NETWORKDAYS(MAX(DATE(2030,5,1),Mitarbeiter!$C187),MIN(DATE(2030,6,0),IF(Mitarbeiter!$D187="",DATE(2030,6,0),Mitarbeiter!$D187),TODAY()),Einstellungen!$F$13:$F$67)))*N(Mitarbeiter!$E187)/IF(Einstellungen!$C$11="7 Tage",7,5),N('Ist-Stunden'!BF187)),MAX(IF(Einstellungen!$C$11="7 Tage",MAX(0,(MIN(DATE(2030,6,0),IF(Mitarbeiter!$D187="",DATE(2030,6,0),Mitarbeiter!$D187),TODAY()))-(MAX(DATE(2030,5,1),Mitarbeiter!$C187))+1),MAX(0,NETWORKDAYS(MAX(DATE(2030,5,1),Mitarbeiter!$C187),MIN(DATE(2030,6,0),IF(Mitarbeiter!$D187="",DATE(2030,6,0),Mitarbeiter!$D187),TODAY()),Einstellungen!$F$13:$F$67)))*N(Mitarbeiter!$E187)/IF(Einstellungen!$C$11="7 Tage",7,5),N('Ist-Stunden'!BF187)+(N(Krankheitstage!DC187)+N(Krankheitstage!DO187))*N($C187))))</f>
        <v/>
      </c>
      <c r="CK187" s="76">
        <f>IF($B187="",0,IF(Einstellungen!$C$10="Ja",MAX(IF(Einstellungen!$C$11="7 Tage",MAX(0,(MIN(DATE(2030,7,0),IF(Mitarbeiter!$D187="",DATE(2030,7,0),Mitarbeiter!$D187),TODAY()))-(MAX(DATE(2030,6,1),Mitarbeiter!$C187))+1),MAX(0,NETWORKDAYS(MAX(DATE(2030,6,1),Mitarbeiter!$C187),MIN(DATE(2030,7,0),IF(Mitarbeiter!$D187="",DATE(2030,7,0),Mitarbeiter!$D187),TODAY()),Einstellungen!$F$13:$F$67)))*N(Mitarbeiter!$E187)/IF(Einstellungen!$C$11="7 Tage",7,5),N('Ist-Stunden'!BG187)),MAX(IF(Einstellungen!$C$11="7 Tage",MAX(0,(MIN(DATE(2030,7,0),IF(Mitarbeiter!$D187="",DATE(2030,7,0),Mitarbeiter!$D187),TODAY()))-(MAX(DATE(2030,6,1),Mitarbeiter!$C187))+1),MAX(0,NETWORKDAYS(MAX(DATE(2030,6,1),Mitarbeiter!$C187),MIN(DATE(2030,7,0),IF(Mitarbeiter!$D187="",DATE(2030,7,0),Mitarbeiter!$D187),TODAY()),Einstellungen!$F$13:$F$67)))*N(Mitarbeiter!$E187)/IF(Einstellungen!$C$11="7 Tage",7,5),N('Ist-Stunden'!BG187)+(N(Krankheitstage!DD187)+N(Krankheitstage!DP187))*N($C187))))</f>
        <v/>
      </c>
      <c r="CL187" s="76">
        <f>IF($B187="",0,IF(Einstellungen!$C$10="Ja",MAX(IF(Einstellungen!$C$11="7 Tage",MAX(0,(MIN(DATE(2030,8,0),IF(Mitarbeiter!$D187="",DATE(2030,8,0),Mitarbeiter!$D187),TODAY()))-(MAX(DATE(2030,7,1),Mitarbeiter!$C187))+1),MAX(0,NETWORKDAYS(MAX(DATE(2030,7,1),Mitarbeiter!$C187),MIN(DATE(2030,8,0),IF(Mitarbeiter!$D187="",DATE(2030,8,0),Mitarbeiter!$D187),TODAY()),Einstellungen!$F$13:$F$67)))*N(Mitarbeiter!$E187)/IF(Einstellungen!$C$11="7 Tage",7,5),N('Ist-Stunden'!BH187)),MAX(IF(Einstellungen!$C$11="7 Tage",MAX(0,(MIN(DATE(2030,8,0),IF(Mitarbeiter!$D187="",DATE(2030,8,0),Mitarbeiter!$D187),TODAY()))-(MAX(DATE(2030,7,1),Mitarbeiter!$C187))+1),MAX(0,NETWORKDAYS(MAX(DATE(2030,7,1),Mitarbeiter!$C187),MIN(DATE(2030,8,0),IF(Mitarbeiter!$D187="",DATE(2030,8,0),Mitarbeiter!$D187),TODAY()),Einstellungen!$F$13:$F$67)))*N(Mitarbeiter!$E187)/IF(Einstellungen!$C$11="7 Tage",7,5),N('Ist-Stunden'!BH187)+(N(Krankheitstage!DE187)+N(Krankheitstage!DQ187))*N($C187))))</f>
        <v/>
      </c>
      <c r="CM187" s="76">
        <f>IF($B187="",0,IF(Einstellungen!$C$10="Ja",MAX(IF(Einstellungen!$C$11="7 Tage",MAX(0,(MIN(DATE(2030,9,0),IF(Mitarbeiter!$D187="",DATE(2030,9,0),Mitarbeiter!$D187),TODAY()))-(MAX(DATE(2030,8,1),Mitarbeiter!$C187))+1),MAX(0,NETWORKDAYS(MAX(DATE(2030,8,1),Mitarbeiter!$C187),MIN(DATE(2030,9,0),IF(Mitarbeiter!$D187="",DATE(2030,9,0),Mitarbeiter!$D187),TODAY()),Einstellungen!$F$13:$F$67)))*N(Mitarbeiter!$E187)/IF(Einstellungen!$C$11="7 Tage",7,5),N('Ist-Stunden'!BI187)),MAX(IF(Einstellungen!$C$11="7 Tage",MAX(0,(MIN(DATE(2030,9,0),IF(Mitarbeiter!$D187="",DATE(2030,9,0),Mitarbeiter!$D187),TODAY()))-(MAX(DATE(2030,8,1),Mitarbeiter!$C187))+1),MAX(0,NETWORKDAYS(MAX(DATE(2030,8,1),Mitarbeiter!$C187),MIN(DATE(2030,9,0),IF(Mitarbeiter!$D187="",DATE(2030,9,0),Mitarbeiter!$D187),TODAY()),Einstellungen!$F$13:$F$67)))*N(Mitarbeiter!$E187)/IF(Einstellungen!$C$11="7 Tage",7,5),N('Ist-Stunden'!BI187)+(N(Krankheitstage!DF187)+N(Krankheitstage!DR187))*N($C187))))</f>
        <v/>
      </c>
      <c r="CN187" s="76">
        <f>IF($B187="",0,IF(Einstellungen!$C$10="Ja",MAX(IF(Einstellungen!$C$11="7 Tage",MAX(0,(MIN(DATE(2030,10,0),IF(Mitarbeiter!$D187="",DATE(2030,10,0),Mitarbeiter!$D187),TODAY()))-(MAX(DATE(2030,9,1),Mitarbeiter!$C187))+1),MAX(0,NETWORKDAYS(MAX(DATE(2030,9,1),Mitarbeiter!$C187),MIN(DATE(2030,10,0),IF(Mitarbeiter!$D187="",DATE(2030,10,0),Mitarbeiter!$D187),TODAY()),Einstellungen!$F$13:$F$67)))*N(Mitarbeiter!$E187)/IF(Einstellungen!$C$11="7 Tage",7,5),N('Ist-Stunden'!BJ187)),MAX(IF(Einstellungen!$C$11="7 Tage",MAX(0,(MIN(DATE(2030,10,0),IF(Mitarbeiter!$D187="",DATE(2030,10,0),Mitarbeiter!$D187),TODAY()))-(MAX(DATE(2030,9,1),Mitarbeiter!$C187))+1),MAX(0,NETWORKDAYS(MAX(DATE(2030,9,1),Mitarbeiter!$C187),MIN(DATE(2030,10,0),IF(Mitarbeiter!$D187="",DATE(2030,10,0),Mitarbeiter!$D187),TODAY()),Einstellungen!$F$13:$F$67)))*N(Mitarbeiter!$E187)/IF(Einstellungen!$C$11="7 Tage",7,5),N('Ist-Stunden'!BJ187)+(N(Krankheitstage!DG187)+N(Krankheitstage!DS187))*N($C187))))</f>
        <v/>
      </c>
      <c r="CO187" s="76">
        <f>IF($B187="",0,IF(Einstellungen!$C$10="Ja",MAX(IF(Einstellungen!$C$11="7 Tage",MAX(0,(MIN(DATE(2030,11,0),IF(Mitarbeiter!$D187="",DATE(2030,11,0),Mitarbeiter!$D187),TODAY()))-(MAX(DATE(2030,10,1),Mitarbeiter!$C187))+1),MAX(0,NETWORKDAYS(MAX(DATE(2030,10,1),Mitarbeiter!$C187),MIN(DATE(2030,11,0),IF(Mitarbeiter!$D187="",DATE(2030,11,0),Mitarbeiter!$D187),TODAY()),Einstellungen!$F$13:$F$67)))*N(Mitarbeiter!$E187)/IF(Einstellungen!$C$11="7 Tage",7,5),N('Ist-Stunden'!BK187)),MAX(IF(Einstellungen!$C$11="7 Tage",MAX(0,(MIN(DATE(2030,11,0),IF(Mitarbeiter!$D187="",DATE(2030,11,0),Mitarbeiter!$D187),TODAY()))-(MAX(DATE(2030,10,1),Mitarbeiter!$C187))+1),MAX(0,NETWORKDAYS(MAX(DATE(2030,10,1),Mitarbeiter!$C187),MIN(DATE(2030,11,0),IF(Mitarbeiter!$D187="",DATE(2030,11,0),Mitarbeiter!$D187),TODAY()),Einstellungen!$F$13:$F$67)))*N(Mitarbeiter!$E187)/IF(Einstellungen!$C$11="7 Tage",7,5),N('Ist-Stunden'!BK187)+(N(Krankheitstage!DH187)+N(Krankheitstage!DT187))*N($C187))))</f>
        <v/>
      </c>
      <c r="CP187" s="76">
        <f>IF($B187="",0,IF(Einstellungen!$C$10="Ja",MAX(IF(Einstellungen!$C$11="7 Tage",MAX(0,(MIN(DATE(2030,12,0),IF(Mitarbeiter!$D187="",DATE(2030,12,0),Mitarbeiter!$D187),TODAY()))-(MAX(DATE(2030,11,1),Mitarbeiter!$C187))+1),MAX(0,NETWORKDAYS(MAX(DATE(2030,11,1),Mitarbeiter!$C187),MIN(DATE(2030,12,0),IF(Mitarbeiter!$D187="",DATE(2030,12,0),Mitarbeiter!$D187),TODAY()),Einstellungen!$F$13:$F$67)))*N(Mitarbeiter!$E187)/IF(Einstellungen!$C$11="7 Tage",7,5),N('Ist-Stunden'!BL187)),MAX(IF(Einstellungen!$C$11="7 Tage",MAX(0,(MIN(DATE(2030,12,0),IF(Mitarbeiter!$D187="",DATE(2030,12,0),Mitarbeiter!$D187),TODAY()))-(MAX(DATE(2030,11,1),Mitarbeiter!$C187))+1),MAX(0,NETWORKDAYS(MAX(DATE(2030,11,1),Mitarbeiter!$C187),MIN(DATE(2030,12,0),IF(Mitarbeiter!$D187="",DATE(2030,12,0),Mitarbeiter!$D187),TODAY()),Einstellungen!$F$13:$F$67)))*N(Mitarbeiter!$E187)/IF(Einstellungen!$C$11="7 Tage",7,5),N('Ist-Stunden'!BL187)+(N(Krankheitstage!DI187)+N(Krankheitstage!DU187))*N($C187))))</f>
        <v/>
      </c>
      <c r="CQ187" s="76">
        <f>IF($B187="",0,IF(Einstellungen!$C$10="Ja",MAX(IF(Einstellungen!$C$11="7 Tage",MAX(0,(MIN(DATE(2030,13,0),IF(Mitarbeiter!$D187="",DATE(2030,13,0),Mitarbeiter!$D187),TODAY()))-(MAX(DATE(2030,12,1),Mitarbeiter!$C187))+1),MAX(0,NETWORKDAYS(MAX(DATE(2030,12,1),Mitarbeiter!$C187),MIN(DATE(2030,13,0),IF(Mitarbeiter!$D187="",DATE(2030,13,0),Mitarbeiter!$D187),TODAY()),Einstellungen!$F$13:$F$67)))*N(Mitarbeiter!$E187)/IF(Einstellungen!$C$11="7 Tage",7,5),N('Ist-Stunden'!BM187)),MAX(IF(Einstellungen!$C$11="7 Tage",MAX(0,(MIN(DATE(2030,13,0),IF(Mitarbeiter!$D187="",DATE(2030,13,0),Mitarbeiter!$D187),TODAY()))-(MAX(DATE(2030,12,1),Mitarbeiter!$C187))+1),MAX(0,NETWORKDAYS(MAX(DATE(2030,12,1),Mitarbeiter!$C187),MIN(DATE(2030,13,0),IF(Mitarbeiter!$D187="",DATE(2030,13,0),Mitarbeiter!$D187),TODAY()),Einstellungen!$F$13:$F$67)))*N(Mitarbeiter!$E187)/IF(Einstellungen!$C$11="7 Tage",7,5),N('Ist-Stunden'!BM187)+(N(Krankheitstage!DJ187)+N(Krankheitstage!DV187))*N($C187))))</f>
        <v/>
      </c>
    </row>
    <row r="188">
      <c r="A188" s="73">
        <f>IF(Mitarbeiter!B188="","",Mitarbeiter!A188)</f>
        <v/>
      </c>
      <c r="B188" s="6">
        <f>IF(Mitarbeiter!B188="","",Mitarbeiter!B188)</f>
        <v/>
      </c>
      <c r="C188" s="74">
        <f>IF(Mitarbeiter!B188="","",Mitarbeiter!F188)</f>
        <v/>
      </c>
      <c r="D188" s="75">
        <f>N(INDEX(Krankheitstage!$G188:$DV188,1,(Einstellungen!$C$3-2026)*24+1))</f>
        <v/>
      </c>
      <c r="E188" s="75">
        <f>N(INDEX(Krankheitstage!$G188:$DV188,1,(Einstellungen!$C$3-2026)*24+2))</f>
        <v/>
      </c>
      <c r="F188" s="75">
        <f>N(INDEX(Krankheitstage!$G188:$DV188,1,(Einstellungen!$C$3-2026)*24+3))</f>
        <v/>
      </c>
      <c r="G188" s="75">
        <f>N(INDEX(Krankheitstage!$G188:$DV188,1,(Einstellungen!$C$3-2026)*24+4))</f>
        <v/>
      </c>
      <c r="H188" s="75">
        <f>N(INDEX(Krankheitstage!$G188:$DV188,1,(Einstellungen!$C$3-2026)*24+5))</f>
        <v/>
      </c>
      <c r="I188" s="75">
        <f>N(INDEX(Krankheitstage!$G188:$DV188,1,(Einstellungen!$C$3-2026)*24+6))</f>
        <v/>
      </c>
      <c r="J188" s="75">
        <f>N(INDEX(Krankheitstage!$G188:$DV188,1,(Einstellungen!$C$3-2026)*24+7))</f>
        <v/>
      </c>
      <c r="K188" s="75">
        <f>N(INDEX(Krankheitstage!$G188:$DV188,1,(Einstellungen!$C$3-2026)*24+8))</f>
        <v/>
      </c>
      <c r="L188" s="75">
        <f>N(INDEX(Krankheitstage!$G188:$DV188,1,(Einstellungen!$C$3-2026)*24+9))</f>
        <v/>
      </c>
      <c r="M188" s="75">
        <f>N(INDEX(Krankheitstage!$G188:$DV188,1,(Einstellungen!$C$3-2026)*24+10))</f>
        <v/>
      </c>
      <c r="N188" s="75">
        <f>N(INDEX(Krankheitstage!$G188:$DV188,1,(Einstellungen!$C$3-2026)*24+11))</f>
        <v/>
      </c>
      <c r="O188" s="75">
        <f>N(INDEX(Krankheitstage!$G188:$DV188,1,(Einstellungen!$C$3-2026)*24+12))</f>
        <v/>
      </c>
      <c r="P188" s="75">
        <f>IF($B188="","",SUM(D188:O188))</f>
        <v/>
      </c>
      <c r="Q188" s="75">
        <f>N(INDEX(Krankheitstage!$G188:$DV188,1,(Einstellungen!$C$3-2026)*24+13))</f>
        <v/>
      </c>
      <c r="R188" s="75">
        <f>N(INDEX(Krankheitstage!$G188:$DV188,1,(Einstellungen!$C$3-2026)*24+14))</f>
        <v/>
      </c>
      <c r="S188" s="75">
        <f>N(INDEX(Krankheitstage!$G188:$DV188,1,(Einstellungen!$C$3-2026)*24+15))</f>
        <v/>
      </c>
      <c r="T188" s="75">
        <f>N(INDEX(Krankheitstage!$G188:$DV188,1,(Einstellungen!$C$3-2026)*24+16))</f>
        <v/>
      </c>
      <c r="U188" s="75">
        <f>N(INDEX(Krankheitstage!$G188:$DV188,1,(Einstellungen!$C$3-2026)*24+17))</f>
        <v/>
      </c>
      <c r="V188" s="75">
        <f>N(INDEX(Krankheitstage!$G188:$DV188,1,(Einstellungen!$C$3-2026)*24+18))</f>
        <v/>
      </c>
      <c r="W188" s="75">
        <f>N(INDEX(Krankheitstage!$G188:$DV188,1,(Einstellungen!$C$3-2026)*24+19))</f>
        <v/>
      </c>
      <c r="X188" s="75">
        <f>N(INDEX(Krankheitstage!$G188:$DV188,1,(Einstellungen!$C$3-2026)*24+20))</f>
        <v/>
      </c>
      <c r="Y188" s="75">
        <f>N(INDEX(Krankheitstage!$G188:$DV188,1,(Einstellungen!$C$3-2026)*24+21))</f>
        <v/>
      </c>
      <c r="Z188" s="75">
        <f>N(INDEX(Krankheitstage!$G188:$DV188,1,(Einstellungen!$C$3-2026)*24+22))</f>
        <v/>
      </c>
      <c r="AA188" s="75">
        <f>N(INDEX(Krankheitstage!$G188:$DV188,1,(Einstellungen!$C$3-2026)*24+23))</f>
        <v/>
      </c>
      <c r="AB188" s="75">
        <f>N(INDEX(Krankheitstage!$G188:$DV188,1,(Einstellungen!$C$3-2026)*24+24))</f>
        <v/>
      </c>
      <c r="AC188" s="75">
        <f>IF($B188="","",SUM(Q188:AB188))</f>
        <v/>
      </c>
      <c r="AD188" s="75">
        <f>IF($B188="","",SUM(P188,AC188))</f>
        <v/>
      </c>
      <c r="AE188" s="76">
        <f>IF($B188="","",AD188*N(C188))</f>
        <v/>
      </c>
      <c r="AF188" s="75">
        <f>IF($B188="","",Krankheitstage!E188)</f>
        <v/>
      </c>
      <c r="AG188" s="76">
        <f>IF($B188="","",AF188*N(C188))</f>
        <v/>
      </c>
      <c r="AH188" s="76">
        <f>IF($B188="","",INDEX($AJ188:$CQ188,1,(Einstellungen!$C$3-2026)*12+1)+INDEX($AJ188:$CQ188,1,(Einstellungen!$C$3-2026)*12+2)+INDEX($AJ188:$CQ188,1,(Einstellungen!$C$3-2026)*12+3)+INDEX($AJ188:$CQ188,1,(Einstellungen!$C$3-2026)*12+4)+INDEX($AJ188:$CQ188,1,(Einstellungen!$C$3-2026)*12+5)+INDEX($AJ188:$CQ188,1,(Einstellungen!$C$3-2026)*12+6)+INDEX($AJ188:$CQ188,1,(Einstellungen!$C$3-2026)*12+7)+INDEX($AJ188:$CQ188,1,(Einstellungen!$C$3-2026)*12+8)+INDEX($AJ188:$CQ188,1,(Einstellungen!$C$3-2026)*12+9)+INDEX($AJ188:$CQ188,1,(Einstellungen!$C$3-2026)*12+10)+INDEX($AJ188:$CQ188,1,(Einstellungen!$C$3-2026)*12+11)+INDEX($AJ188:$CQ188,1,(Einstellungen!$C$3-2026)*12+12))</f>
        <v/>
      </c>
      <c r="AI188" s="76">
        <f>IF($B188="","",SUM($AJ188:$CQ188))</f>
        <v/>
      </c>
      <c r="AJ188" s="76">
        <f>IF($B188="",0,IF(Einstellungen!$C$10="Ja",MAX(IF(Einstellungen!$C$11="7 Tage",MAX(0,(MIN(DATE(2026,2,0),IF(Mitarbeiter!$D188="",DATE(2026,2,0),Mitarbeiter!$D188),TODAY()))-(MAX(DATE(2026,1,1),Mitarbeiter!$C188))+1),MAX(0,NETWORKDAYS(MAX(DATE(2026,1,1),Mitarbeiter!$C188),MIN(DATE(2026,2,0),IF(Mitarbeiter!$D188="",DATE(2026,2,0),Mitarbeiter!$D188),TODAY()),Einstellungen!$F$13:$F$67)))*N(Mitarbeiter!$E188)/IF(Einstellungen!$C$11="7 Tage",7,5),N('Ist-Stunden'!F188)),MAX(IF(Einstellungen!$C$11="7 Tage",MAX(0,(MIN(DATE(2026,2,0),IF(Mitarbeiter!$D188="",DATE(2026,2,0),Mitarbeiter!$D188),TODAY()))-(MAX(DATE(2026,1,1),Mitarbeiter!$C188))+1),MAX(0,NETWORKDAYS(MAX(DATE(2026,1,1),Mitarbeiter!$C188),MIN(DATE(2026,2,0),IF(Mitarbeiter!$D188="",DATE(2026,2,0),Mitarbeiter!$D188),TODAY()),Einstellungen!$F$13:$F$67)))*N(Mitarbeiter!$E188)/IF(Einstellungen!$C$11="7 Tage",7,5),N('Ist-Stunden'!F188)+(N(Krankheitstage!G188)+N(Krankheitstage!S188))*N($C188))))</f>
        <v/>
      </c>
      <c r="AK188" s="76">
        <f>IF($B188="",0,IF(Einstellungen!$C$10="Ja",MAX(IF(Einstellungen!$C$11="7 Tage",MAX(0,(MIN(DATE(2026,3,0),IF(Mitarbeiter!$D188="",DATE(2026,3,0),Mitarbeiter!$D188),TODAY()))-(MAX(DATE(2026,2,1),Mitarbeiter!$C188))+1),MAX(0,NETWORKDAYS(MAX(DATE(2026,2,1),Mitarbeiter!$C188),MIN(DATE(2026,3,0),IF(Mitarbeiter!$D188="",DATE(2026,3,0),Mitarbeiter!$D188),TODAY()),Einstellungen!$F$13:$F$67)))*N(Mitarbeiter!$E188)/IF(Einstellungen!$C$11="7 Tage",7,5),N('Ist-Stunden'!G188)),MAX(IF(Einstellungen!$C$11="7 Tage",MAX(0,(MIN(DATE(2026,3,0),IF(Mitarbeiter!$D188="",DATE(2026,3,0),Mitarbeiter!$D188),TODAY()))-(MAX(DATE(2026,2,1),Mitarbeiter!$C188))+1),MAX(0,NETWORKDAYS(MAX(DATE(2026,2,1),Mitarbeiter!$C188),MIN(DATE(2026,3,0),IF(Mitarbeiter!$D188="",DATE(2026,3,0),Mitarbeiter!$D188),TODAY()),Einstellungen!$F$13:$F$67)))*N(Mitarbeiter!$E188)/IF(Einstellungen!$C$11="7 Tage",7,5),N('Ist-Stunden'!G188)+(N(Krankheitstage!H188)+N(Krankheitstage!T188))*N($C188))))</f>
        <v/>
      </c>
      <c r="AL188" s="76">
        <f>IF($B188="",0,IF(Einstellungen!$C$10="Ja",MAX(IF(Einstellungen!$C$11="7 Tage",MAX(0,(MIN(DATE(2026,4,0),IF(Mitarbeiter!$D188="",DATE(2026,4,0),Mitarbeiter!$D188),TODAY()))-(MAX(DATE(2026,3,1),Mitarbeiter!$C188))+1),MAX(0,NETWORKDAYS(MAX(DATE(2026,3,1),Mitarbeiter!$C188),MIN(DATE(2026,4,0),IF(Mitarbeiter!$D188="",DATE(2026,4,0),Mitarbeiter!$D188),TODAY()),Einstellungen!$F$13:$F$67)))*N(Mitarbeiter!$E188)/IF(Einstellungen!$C$11="7 Tage",7,5),N('Ist-Stunden'!H188)),MAX(IF(Einstellungen!$C$11="7 Tage",MAX(0,(MIN(DATE(2026,4,0),IF(Mitarbeiter!$D188="",DATE(2026,4,0),Mitarbeiter!$D188),TODAY()))-(MAX(DATE(2026,3,1),Mitarbeiter!$C188))+1),MAX(0,NETWORKDAYS(MAX(DATE(2026,3,1),Mitarbeiter!$C188),MIN(DATE(2026,4,0),IF(Mitarbeiter!$D188="",DATE(2026,4,0),Mitarbeiter!$D188),TODAY()),Einstellungen!$F$13:$F$67)))*N(Mitarbeiter!$E188)/IF(Einstellungen!$C$11="7 Tage",7,5),N('Ist-Stunden'!H188)+(N(Krankheitstage!I188)+N(Krankheitstage!U188))*N($C188))))</f>
        <v/>
      </c>
      <c r="AM188" s="76">
        <f>IF($B188="",0,IF(Einstellungen!$C$10="Ja",MAX(IF(Einstellungen!$C$11="7 Tage",MAX(0,(MIN(DATE(2026,5,0),IF(Mitarbeiter!$D188="",DATE(2026,5,0),Mitarbeiter!$D188),TODAY()))-(MAX(DATE(2026,4,1),Mitarbeiter!$C188))+1),MAX(0,NETWORKDAYS(MAX(DATE(2026,4,1),Mitarbeiter!$C188),MIN(DATE(2026,5,0),IF(Mitarbeiter!$D188="",DATE(2026,5,0),Mitarbeiter!$D188),TODAY()),Einstellungen!$F$13:$F$67)))*N(Mitarbeiter!$E188)/IF(Einstellungen!$C$11="7 Tage",7,5),N('Ist-Stunden'!I188)),MAX(IF(Einstellungen!$C$11="7 Tage",MAX(0,(MIN(DATE(2026,5,0),IF(Mitarbeiter!$D188="",DATE(2026,5,0),Mitarbeiter!$D188),TODAY()))-(MAX(DATE(2026,4,1),Mitarbeiter!$C188))+1),MAX(0,NETWORKDAYS(MAX(DATE(2026,4,1),Mitarbeiter!$C188),MIN(DATE(2026,5,0),IF(Mitarbeiter!$D188="",DATE(2026,5,0),Mitarbeiter!$D188),TODAY()),Einstellungen!$F$13:$F$67)))*N(Mitarbeiter!$E188)/IF(Einstellungen!$C$11="7 Tage",7,5),N('Ist-Stunden'!I188)+(N(Krankheitstage!J188)+N(Krankheitstage!V188))*N($C188))))</f>
        <v/>
      </c>
      <c r="AN188" s="76">
        <f>IF($B188="",0,IF(Einstellungen!$C$10="Ja",MAX(IF(Einstellungen!$C$11="7 Tage",MAX(0,(MIN(DATE(2026,6,0),IF(Mitarbeiter!$D188="",DATE(2026,6,0),Mitarbeiter!$D188),TODAY()))-(MAX(DATE(2026,5,1),Mitarbeiter!$C188))+1),MAX(0,NETWORKDAYS(MAX(DATE(2026,5,1),Mitarbeiter!$C188),MIN(DATE(2026,6,0),IF(Mitarbeiter!$D188="",DATE(2026,6,0),Mitarbeiter!$D188),TODAY()),Einstellungen!$F$13:$F$67)))*N(Mitarbeiter!$E188)/IF(Einstellungen!$C$11="7 Tage",7,5),N('Ist-Stunden'!J188)),MAX(IF(Einstellungen!$C$11="7 Tage",MAX(0,(MIN(DATE(2026,6,0),IF(Mitarbeiter!$D188="",DATE(2026,6,0),Mitarbeiter!$D188),TODAY()))-(MAX(DATE(2026,5,1),Mitarbeiter!$C188))+1),MAX(0,NETWORKDAYS(MAX(DATE(2026,5,1),Mitarbeiter!$C188),MIN(DATE(2026,6,0),IF(Mitarbeiter!$D188="",DATE(2026,6,0),Mitarbeiter!$D188),TODAY()),Einstellungen!$F$13:$F$67)))*N(Mitarbeiter!$E188)/IF(Einstellungen!$C$11="7 Tage",7,5),N('Ist-Stunden'!J188)+(N(Krankheitstage!K188)+N(Krankheitstage!W188))*N($C188))))</f>
        <v/>
      </c>
      <c r="AO188" s="76">
        <f>IF($B188="",0,IF(Einstellungen!$C$10="Ja",MAX(IF(Einstellungen!$C$11="7 Tage",MAX(0,(MIN(DATE(2026,7,0),IF(Mitarbeiter!$D188="",DATE(2026,7,0),Mitarbeiter!$D188),TODAY()))-(MAX(DATE(2026,6,1),Mitarbeiter!$C188))+1),MAX(0,NETWORKDAYS(MAX(DATE(2026,6,1),Mitarbeiter!$C188),MIN(DATE(2026,7,0),IF(Mitarbeiter!$D188="",DATE(2026,7,0),Mitarbeiter!$D188),TODAY()),Einstellungen!$F$13:$F$67)))*N(Mitarbeiter!$E188)/IF(Einstellungen!$C$11="7 Tage",7,5),N('Ist-Stunden'!K188)),MAX(IF(Einstellungen!$C$11="7 Tage",MAX(0,(MIN(DATE(2026,7,0),IF(Mitarbeiter!$D188="",DATE(2026,7,0),Mitarbeiter!$D188),TODAY()))-(MAX(DATE(2026,6,1),Mitarbeiter!$C188))+1),MAX(0,NETWORKDAYS(MAX(DATE(2026,6,1),Mitarbeiter!$C188),MIN(DATE(2026,7,0),IF(Mitarbeiter!$D188="",DATE(2026,7,0),Mitarbeiter!$D188),TODAY()),Einstellungen!$F$13:$F$67)))*N(Mitarbeiter!$E188)/IF(Einstellungen!$C$11="7 Tage",7,5),N('Ist-Stunden'!K188)+(N(Krankheitstage!L188)+N(Krankheitstage!X188))*N($C188))))</f>
        <v/>
      </c>
      <c r="AP188" s="76">
        <f>IF($B188="",0,IF(Einstellungen!$C$10="Ja",MAX(IF(Einstellungen!$C$11="7 Tage",MAX(0,(MIN(DATE(2026,8,0),IF(Mitarbeiter!$D188="",DATE(2026,8,0),Mitarbeiter!$D188),TODAY()))-(MAX(DATE(2026,7,1),Mitarbeiter!$C188))+1),MAX(0,NETWORKDAYS(MAX(DATE(2026,7,1),Mitarbeiter!$C188),MIN(DATE(2026,8,0),IF(Mitarbeiter!$D188="",DATE(2026,8,0),Mitarbeiter!$D188),TODAY()),Einstellungen!$F$13:$F$67)))*N(Mitarbeiter!$E188)/IF(Einstellungen!$C$11="7 Tage",7,5),N('Ist-Stunden'!L188)),MAX(IF(Einstellungen!$C$11="7 Tage",MAX(0,(MIN(DATE(2026,8,0),IF(Mitarbeiter!$D188="",DATE(2026,8,0),Mitarbeiter!$D188),TODAY()))-(MAX(DATE(2026,7,1),Mitarbeiter!$C188))+1),MAX(0,NETWORKDAYS(MAX(DATE(2026,7,1),Mitarbeiter!$C188),MIN(DATE(2026,8,0),IF(Mitarbeiter!$D188="",DATE(2026,8,0),Mitarbeiter!$D188),TODAY()),Einstellungen!$F$13:$F$67)))*N(Mitarbeiter!$E188)/IF(Einstellungen!$C$11="7 Tage",7,5),N('Ist-Stunden'!L188)+(N(Krankheitstage!M188)+N(Krankheitstage!Y188))*N($C188))))</f>
        <v/>
      </c>
      <c r="AQ188" s="76">
        <f>IF($B188="",0,IF(Einstellungen!$C$10="Ja",MAX(IF(Einstellungen!$C$11="7 Tage",MAX(0,(MIN(DATE(2026,9,0),IF(Mitarbeiter!$D188="",DATE(2026,9,0),Mitarbeiter!$D188),TODAY()))-(MAX(DATE(2026,8,1),Mitarbeiter!$C188))+1),MAX(0,NETWORKDAYS(MAX(DATE(2026,8,1),Mitarbeiter!$C188),MIN(DATE(2026,9,0),IF(Mitarbeiter!$D188="",DATE(2026,9,0),Mitarbeiter!$D188),TODAY()),Einstellungen!$F$13:$F$67)))*N(Mitarbeiter!$E188)/IF(Einstellungen!$C$11="7 Tage",7,5),N('Ist-Stunden'!M188)),MAX(IF(Einstellungen!$C$11="7 Tage",MAX(0,(MIN(DATE(2026,9,0),IF(Mitarbeiter!$D188="",DATE(2026,9,0),Mitarbeiter!$D188),TODAY()))-(MAX(DATE(2026,8,1),Mitarbeiter!$C188))+1),MAX(0,NETWORKDAYS(MAX(DATE(2026,8,1),Mitarbeiter!$C188),MIN(DATE(2026,9,0),IF(Mitarbeiter!$D188="",DATE(2026,9,0),Mitarbeiter!$D188),TODAY()),Einstellungen!$F$13:$F$67)))*N(Mitarbeiter!$E188)/IF(Einstellungen!$C$11="7 Tage",7,5),N('Ist-Stunden'!M188)+(N(Krankheitstage!N188)+N(Krankheitstage!Z188))*N($C188))))</f>
        <v/>
      </c>
      <c r="AR188" s="76">
        <f>IF($B188="",0,IF(Einstellungen!$C$10="Ja",MAX(IF(Einstellungen!$C$11="7 Tage",MAX(0,(MIN(DATE(2026,10,0),IF(Mitarbeiter!$D188="",DATE(2026,10,0),Mitarbeiter!$D188),TODAY()))-(MAX(DATE(2026,9,1),Mitarbeiter!$C188))+1),MAX(0,NETWORKDAYS(MAX(DATE(2026,9,1),Mitarbeiter!$C188),MIN(DATE(2026,10,0),IF(Mitarbeiter!$D188="",DATE(2026,10,0),Mitarbeiter!$D188),TODAY()),Einstellungen!$F$13:$F$67)))*N(Mitarbeiter!$E188)/IF(Einstellungen!$C$11="7 Tage",7,5),N('Ist-Stunden'!N188)),MAX(IF(Einstellungen!$C$11="7 Tage",MAX(0,(MIN(DATE(2026,10,0),IF(Mitarbeiter!$D188="",DATE(2026,10,0),Mitarbeiter!$D188),TODAY()))-(MAX(DATE(2026,9,1),Mitarbeiter!$C188))+1),MAX(0,NETWORKDAYS(MAX(DATE(2026,9,1),Mitarbeiter!$C188),MIN(DATE(2026,10,0),IF(Mitarbeiter!$D188="",DATE(2026,10,0),Mitarbeiter!$D188),TODAY()),Einstellungen!$F$13:$F$67)))*N(Mitarbeiter!$E188)/IF(Einstellungen!$C$11="7 Tage",7,5),N('Ist-Stunden'!N188)+(N(Krankheitstage!O188)+N(Krankheitstage!AA188))*N($C188))))</f>
        <v/>
      </c>
      <c r="AS188" s="76">
        <f>IF($B188="",0,IF(Einstellungen!$C$10="Ja",MAX(IF(Einstellungen!$C$11="7 Tage",MAX(0,(MIN(DATE(2026,11,0),IF(Mitarbeiter!$D188="",DATE(2026,11,0),Mitarbeiter!$D188),TODAY()))-(MAX(DATE(2026,10,1),Mitarbeiter!$C188))+1),MAX(0,NETWORKDAYS(MAX(DATE(2026,10,1),Mitarbeiter!$C188),MIN(DATE(2026,11,0),IF(Mitarbeiter!$D188="",DATE(2026,11,0),Mitarbeiter!$D188),TODAY()),Einstellungen!$F$13:$F$67)))*N(Mitarbeiter!$E188)/IF(Einstellungen!$C$11="7 Tage",7,5),N('Ist-Stunden'!O188)),MAX(IF(Einstellungen!$C$11="7 Tage",MAX(0,(MIN(DATE(2026,11,0),IF(Mitarbeiter!$D188="",DATE(2026,11,0),Mitarbeiter!$D188),TODAY()))-(MAX(DATE(2026,10,1),Mitarbeiter!$C188))+1),MAX(0,NETWORKDAYS(MAX(DATE(2026,10,1),Mitarbeiter!$C188),MIN(DATE(2026,11,0),IF(Mitarbeiter!$D188="",DATE(2026,11,0),Mitarbeiter!$D188),TODAY()),Einstellungen!$F$13:$F$67)))*N(Mitarbeiter!$E188)/IF(Einstellungen!$C$11="7 Tage",7,5),N('Ist-Stunden'!O188)+(N(Krankheitstage!P188)+N(Krankheitstage!AB188))*N($C188))))</f>
        <v/>
      </c>
      <c r="AT188" s="76">
        <f>IF($B188="",0,IF(Einstellungen!$C$10="Ja",MAX(IF(Einstellungen!$C$11="7 Tage",MAX(0,(MIN(DATE(2026,12,0),IF(Mitarbeiter!$D188="",DATE(2026,12,0),Mitarbeiter!$D188),TODAY()))-(MAX(DATE(2026,11,1),Mitarbeiter!$C188))+1),MAX(0,NETWORKDAYS(MAX(DATE(2026,11,1),Mitarbeiter!$C188),MIN(DATE(2026,12,0),IF(Mitarbeiter!$D188="",DATE(2026,12,0),Mitarbeiter!$D188),TODAY()),Einstellungen!$F$13:$F$67)))*N(Mitarbeiter!$E188)/IF(Einstellungen!$C$11="7 Tage",7,5),N('Ist-Stunden'!P188)),MAX(IF(Einstellungen!$C$11="7 Tage",MAX(0,(MIN(DATE(2026,12,0),IF(Mitarbeiter!$D188="",DATE(2026,12,0),Mitarbeiter!$D188),TODAY()))-(MAX(DATE(2026,11,1),Mitarbeiter!$C188))+1),MAX(0,NETWORKDAYS(MAX(DATE(2026,11,1),Mitarbeiter!$C188),MIN(DATE(2026,12,0),IF(Mitarbeiter!$D188="",DATE(2026,12,0),Mitarbeiter!$D188),TODAY()),Einstellungen!$F$13:$F$67)))*N(Mitarbeiter!$E188)/IF(Einstellungen!$C$11="7 Tage",7,5),N('Ist-Stunden'!P188)+(N(Krankheitstage!Q188)+N(Krankheitstage!AC188))*N($C188))))</f>
        <v/>
      </c>
      <c r="AU188" s="76">
        <f>IF($B188="",0,IF(Einstellungen!$C$10="Ja",MAX(IF(Einstellungen!$C$11="7 Tage",MAX(0,(MIN(DATE(2026,13,0),IF(Mitarbeiter!$D188="",DATE(2026,13,0),Mitarbeiter!$D188),TODAY()))-(MAX(DATE(2026,12,1),Mitarbeiter!$C188))+1),MAX(0,NETWORKDAYS(MAX(DATE(2026,12,1),Mitarbeiter!$C188),MIN(DATE(2026,13,0),IF(Mitarbeiter!$D188="",DATE(2026,13,0),Mitarbeiter!$D188),TODAY()),Einstellungen!$F$13:$F$67)))*N(Mitarbeiter!$E188)/IF(Einstellungen!$C$11="7 Tage",7,5),N('Ist-Stunden'!Q188)),MAX(IF(Einstellungen!$C$11="7 Tage",MAX(0,(MIN(DATE(2026,13,0),IF(Mitarbeiter!$D188="",DATE(2026,13,0),Mitarbeiter!$D188),TODAY()))-(MAX(DATE(2026,12,1),Mitarbeiter!$C188))+1),MAX(0,NETWORKDAYS(MAX(DATE(2026,12,1),Mitarbeiter!$C188),MIN(DATE(2026,13,0),IF(Mitarbeiter!$D188="",DATE(2026,13,0),Mitarbeiter!$D188),TODAY()),Einstellungen!$F$13:$F$67)))*N(Mitarbeiter!$E188)/IF(Einstellungen!$C$11="7 Tage",7,5),N('Ist-Stunden'!Q188)+(N(Krankheitstage!R188)+N(Krankheitstage!AD188))*N($C188))))</f>
        <v/>
      </c>
      <c r="AV188" s="76">
        <f>IF($B188="",0,IF(Einstellungen!$C$10="Ja",MAX(IF(Einstellungen!$C$11="7 Tage",MAX(0,(MIN(DATE(2027,2,0),IF(Mitarbeiter!$D188="",DATE(2027,2,0),Mitarbeiter!$D188),TODAY()))-(MAX(DATE(2027,1,1),Mitarbeiter!$C188))+1),MAX(0,NETWORKDAYS(MAX(DATE(2027,1,1),Mitarbeiter!$C188),MIN(DATE(2027,2,0),IF(Mitarbeiter!$D188="",DATE(2027,2,0),Mitarbeiter!$D188),TODAY()),Einstellungen!$F$13:$F$67)))*N(Mitarbeiter!$E188)/IF(Einstellungen!$C$11="7 Tage",7,5),N('Ist-Stunden'!R188)),MAX(IF(Einstellungen!$C$11="7 Tage",MAX(0,(MIN(DATE(2027,2,0),IF(Mitarbeiter!$D188="",DATE(2027,2,0),Mitarbeiter!$D188),TODAY()))-(MAX(DATE(2027,1,1),Mitarbeiter!$C188))+1),MAX(0,NETWORKDAYS(MAX(DATE(2027,1,1),Mitarbeiter!$C188),MIN(DATE(2027,2,0),IF(Mitarbeiter!$D188="",DATE(2027,2,0),Mitarbeiter!$D188),TODAY()),Einstellungen!$F$13:$F$67)))*N(Mitarbeiter!$E188)/IF(Einstellungen!$C$11="7 Tage",7,5),N('Ist-Stunden'!R188)+(N(Krankheitstage!AE188)+N(Krankheitstage!AQ188))*N($C188))))</f>
        <v/>
      </c>
      <c r="AW188" s="76">
        <f>IF($B188="",0,IF(Einstellungen!$C$10="Ja",MAX(IF(Einstellungen!$C$11="7 Tage",MAX(0,(MIN(DATE(2027,3,0),IF(Mitarbeiter!$D188="",DATE(2027,3,0),Mitarbeiter!$D188),TODAY()))-(MAX(DATE(2027,2,1),Mitarbeiter!$C188))+1),MAX(0,NETWORKDAYS(MAX(DATE(2027,2,1),Mitarbeiter!$C188),MIN(DATE(2027,3,0),IF(Mitarbeiter!$D188="",DATE(2027,3,0),Mitarbeiter!$D188),TODAY()),Einstellungen!$F$13:$F$67)))*N(Mitarbeiter!$E188)/IF(Einstellungen!$C$11="7 Tage",7,5),N('Ist-Stunden'!S188)),MAX(IF(Einstellungen!$C$11="7 Tage",MAX(0,(MIN(DATE(2027,3,0),IF(Mitarbeiter!$D188="",DATE(2027,3,0),Mitarbeiter!$D188),TODAY()))-(MAX(DATE(2027,2,1),Mitarbeiter!$C188))+1),MAX(0,NETWORKDAYS(MAX(DATE(2027,2,1),Mitarbeiter!$C188),MIN(DATE(2027,3,0),IF(Mitarbeiter!$D188="",DATE(2027,3,0),Mitarbeiter!$D188),TODAY()),Einstellungen!$F$13:$F$67)))*N(Mitarbeiter!$E188)/IF(Einstellungen!$C$11="7 Tage",7,5),N('Ist-Stunden'!S188)+(N(Krankheitstage!AF188)+N(Krankheitstage!AR188))*N($C188))))</f>
        <v/>
      </c>
      <c r="AX188" s="76">
        <f>IF($B188="",0,IF(Einstellungen!$C$10="Ja",MAX(IF(Einstellungen!$C$11="7 Tage",MAX(0,(MIN(DATE(2027,4,0),IF(Mitarbeiter!$D188="",DATE(2027,4,0),Mitarbeiter!$D188),TODAY()))-(MAX(DATE(2027,3,1),Mitarbeiter!$C188))+1),MAX(0,NETWORKDAYS(MAX(DATE(2027,3,1),Mitarbeiter!$C188),MIN(DATE(2027,4,0),IF(Mitarbeiter!$D188="",DATE(2027,4,0),Mitarbeiter!$D188),TODAY()),Einstellungen!$F$13:$F$67)))*N(Mitarbeiter!$E188)/IF(Einstellungen!$C$11="7 Tage",7,5),N('Ist-Stunden'!T188)),MAX(IF(Einstellungen!$C$11="7 Tage",MAX(0,(MIN(DATE(2027,4,0),IF(Mitarbeiter!$D188="",DATE(2027,4,0),Mitarbeiter!$D188),TODAY()))-(MAX(DATE(2027,3,1),Mitarbeiter!$C188))+1),MAX(0,NETWORKDAYS(MAX(DATE(2027,3,1),Mitarbeiter!$C188),MIN(DATE(2027,4,0),IF(Mitarbeiter!$D188="",DATE(2027,4,0),Mitarbeiter!$D188),TODAY()),Einstellungen!$F$13:$F$67)))*N(Mitarbeiter!$E188)/IF(Einstellungen!$C$11="7 Tage",7,5),N('Ist-Stunden'!T188)+(N(Krankheitstage!AG188)+N(Krankheitstage!AS188))*N($C188))))</f>
        <v/>
      </c>
      <c r="AY188" s="76">
        <f>IF($B188="",0,IF(Einstellungen!$C$10="Ja",MAX(IF(Einstellungen!$C$11="7 Tage",MAX(0,(MIN(DATE(2027,5,0),IF(Mitarbeiter!$D188="",DATE(2027,5,0),Mitarbeiter!$D188),TODAY()))-(MAX(DATE(2027,4,1),Mitarbeiter!$C188))+1),MAX(0,NETWORKDAYS(MAX(DATE(2027,4,1),Mitarbeiter!$C188),MIN(DATE(2027,5,0),IF(Mitarbeiter!$D188="",DATE(2027,5,0),Mitarbeiter!$D188),TODAY()),Einstellungen!$F$13:$F$67)))*N(Mitarbeiter!$E188)/IF(Einstellungen!$C$11="7 Tage",7,5),N('Ist-Stunden'!U188)),MAX(IF(Einstellungen!$C$11="7 Tage",MAX(0,(MIN(DATE(2027,5,0),IF(Mitarbeiter!$D188="",DATE(2027,5,0),Mitarbeiter!$D188),TODAY()))-(MAX(DATE(2027,4,1),Mitarbeiter!$C188))+1),MAX(0,NETWORKDAYS(MAX(DATE(2027,4,1),Mitarbeiter!$C188),MIN(DATE(2027,5,0),IF(Mitarbeiter!$D188="",DATE(2027,5,0),Mitarbeiter!$D188),TODAY()),Einstellungen!$F$13:$F$67)))*N(Mitarbeiter!$E188)/IF(Einstellungen!$C$11="7 Tage",7,5),N('Ist-Stunden'!U188)+(N(Krankheitstage!AH188)+N(Krankheitstage!AT188))*N($C188))))</f>
        <v/>
      </c>
      <c r="AZ188" s="76">
        <f>IF($B188="",0,IF(Einstellungen!$C$10="Ja",MAX(IF(Einstellungen!$C$11="7 Tage",MAX(0,(MIN(DATE(2027,6,0),IF(Mitarbeiter!$D188="",DATE(2027,6,0),Mitarbeiter!$D188),TODAY()))-(MAX(DATE(2027,5,1),Mitarbeiter!$C188))+1),MAX(0,NETWORKDAYS(MAX(DATE(2027,5,1),Mitarbeiter!$C188),MIN(DATE(2027,6,0),IF(Mitarbeiter!$D188="",DATE(2027,6,0),Mitarbeiter!$D188),TODAY()),Einstellungen!$F$13:$F$67)))*N(Mitarbeiter!$E188)/IF(Einstellungen!$C$11="7 Tage",7,5),N('Ist-Stunden'!V188)),MAX(IF(Einstellungen!$C$11="7 Tage",MAX(0,(MIN(DATE(2027,6,0),IF(Mitarbeiter!$D188="",DATE(2027,6,0),Mitarbeiter!$D188),TODAY()))-(MAX(DATE(2027,5,1),Mitarbeiter!$C188))+1),MAX(0,NETWORKDAYS(MAX(DATE(2027,5,1),Mitarbeiter!$C188),MIN(DATE(2027,6,0),IF(Mitarbeiter!$D188="",DATE(2027,6,0),Mitarbeiter!$D188),TODAY()),Einstellungen!$F$13:$F$67)))*N(Mitarbeiter!$E188)/IF(Einstellungen!$C$11="7 Tage",7,5),N('Ist-Stunden'!V188)+(N(Krankheitstage!AI188)+N(Krankheitstage!AU188))*N($C188))))</f>
        <v/>
      </c>
      <c r="BA188" s="76">
        <f>IF($B188="",0,IF(Einstellungen!$C$10="Ja",MAX(IF(Einstellungen!$C$11="7 Tage",MAX(0,(MIN(DATE(2027,7,0),IF(Mitarbeiter!$D188="",DATE(2027,7,0),Mitarbeiter!$D188),TODAY()))-(MAX(DATE(2027,6,1),Mitarbeiter!$C188))+1),MAX(0,NETWORKDAYS(MAX(DATE(2027,6,1),Mitarbeiter!$C188),MIN(DATE(2027,7,0),IF(Mitarbeiter!$D188="",DATE(2027,7,0),Mitarbeiter!$D188),TODAY()),Einstellungen!$F$13:$F$67)))*N(Mitarbeiter!$E188)/IF(Einstellungen!$C$11="7 Tage",7,5),N('Ist-Stunden'!W188)),MAX(IF(Einstellungen!$C$11="7 Tage",MAX(0,(MIN(DATE(2027,7,0),IF(Mitarbeiter!$D188="",DATE(2027,7,0),Mitarbeiter!$D188),TODAY()))-(MAX(DATE(2027,6,1),Mitarbeiter!$C188))+1),MAX(0,NETWORKDAYS(MAX(DATE(2027,6,1),Mitarbeiter!$C188),MIN(DATE(2027,7,0),IF(Mitarbeiter!$D188="",DATE(2027,7,0),Mitarbeiter!$D188),TODAY()),Einstellungen!$F$13:$F$67)))*N(Mitarbeiter!$E188)/IF(Einstellungen!$C$11="7 Tage",7,5),N('Ist-Stunden'!W188)+(N(Krankheitstage!AJ188)+N(Krankheitstage!AV188))*N($C188))))</f>
        <v/>
      </c>
      <c r="BB188" s="76">
        <f>IF($B188="",0,IF(Einstellungen!$C$10="Ja",MAX(IF(Einstellungen!$C$11="7 Tage",MAX(0,(MIN(DATE(2027,8,0),IF(Mitarbeiter!$D188="",DATE(2027,8,0),Mitarbeiter!$D188),TODAY()))-(MAX(DATE(2027,7,1),Mitarbeiter!$C188))+1),MAX(0,NETWORKDAYS(MAX(DATE(2027,7,1),Mitarbeiter!$C188),MIN(DATE(2027,8,0),IF(Mitarbeiter!$D188="",DATE(2027,8,0),Mitarbeiter!$D188),TODAY()),Einstellungen!$F$13:$F$67)))*N(Mitarbeiter!$E188)/IF(Einstellungen!$C$11="7 Tage",7,5),N('Ist-Stunden'!X188)),MAX(IF(Einstellungen!$C$11="7 Tage",MAX(0,(MIN(DATE(2027,8,0),IF(Mitarbeiter!$D188="",DATE(2027,8,0),Mitarbeiter!$D188),TODAY()))-(MAX(DATE(2027,7,1),Mitarbeiter!$C188))+1),MAX(0,NETWORKDAYS(MAX(DATE(2027,7,1),Mitarbeiter!$C188),MIN(DATE(2027,8,0),IF(Mitarbeiter!$D188="",DATE(2027,8,0),Mitarbeiter!$D188),TODAY()),Einstellungen!$F$13:$F$67)))*N(Mitarbeiter!$E188)/IF(Einstellungen!$C$11="7 Tage",7,5),N('Ist-Stunden'!X188)+(N(Krankheitstage!AK188)+N(Krankheitstage!AW188))*N($C188))))</f>
        <v/>
      </c>
      <c r="BC188" s="76">
        <f>IF($B188="",0,IF(Einstellungen!$C$10="Ja",MAX(IF(Einstellungen!$C$11="7 Tage",MAX(0,(MIN(DATE(2027,9,0),IF(Mitarbeiter!$D188="",DATE(2027,9,0),Mitarbeiter!$D188),TODAY()))-(MAX(DATE(2027,8,1),Mitarbeiter!$C188))+1),MAX(0,NETWORKDAYS(MAX(DATE(2027,8,1),Mitarbeiter!$C188),MIN(DATE(2027,9,0),IF(Mitarbeiter!$D188="",DATE(2027,9,0),Mitarbeiter!$D188),TODAY()),Einstellungen!$F$13:$F$67)))*N(Mitarbeiter!$E188)/IF(Einstellungen!$C$11="7 Tage",7,5),N('Ist-Stunden'!Y188)),MAX(IF(Einstellungen!$C$11="7 Tage",MAX(0,(MIN(DATE(2027,9,0),IF(Mitarbeiter!$D188="",DATE(2027,9,0),Mitarbeiter!$D188),TODAY()))-(MAX(DATE(2027,8,1),Mitarbeiter!$C188))+1),MAX(0,NETWORKDAYS(MAX(DATE(2027,8,1),Mitarbeiter!$C188),MIN(DATE(2027,9,0),IF(Mitarbeiter!$D188="",DATE(2027,9,0),Mitarbeiter!$D188),TODAY()),Einstellungen!$F$13:$F$67)))*N(Mitarbeiter!$E188)/IF(Einstellungen!$C$11="7 Tage",7,5),N('Ist-Stunden'!Y188)+(N(Krankheitstage!AL188)+N(Krankheitstage!AX188))*N($C188))))</f>
        <v/>
      </c>
      <c r="BD188" s="76">
        <f>IF($B188="",0,IF(Einstellungen!$C$10="Ja",MAX(IF(Einstellungen!$C$11="7 Tage",MAX(0,(MIN(DATE(2027,10,0),IF(Mitarbeiter!$D188="",DATE(2027,10,0),Mitarbeiter!$D188),TODAY()))-(MAX(DATE(2027,9,1),Mitarbeiter!$C188))+1),MAX(0,NETWORKDAYS(MAX(DATE(2027,9,1),Mitarbeiter!$C188),MIN(DATE(2027,10,0),IF(Mitarbeiter!$D188="",DATE(2027,10,0),Mitarbeiter!$D188),TODAY()),Einstellungen!$F$13:$F$67)))*N(Mitarbeiter!$E188)/IF(Einstellungen!$C$11="7 Tage",7,5),N('Ist-Stunden'!Z188)),MAX(IF(Einstellungen!$C$11="7 Tage",MAX(0,(MIN(DATE(2027,10,0),IF(Mitarbeiter!$D188="",DATE(2027,10,0),Mitarbeiter!$D188),TODAY()))-(MAX(DATE(2027,9,1),Mitarbeiter!$C188))+1),MAX(0,NETWORKDAYS(MAX(DATE(2027,9,1),Mitarbeiter!$C188),MIN(DATE(2027,10,0),IF(Mitarbeiter!$D188="",DATE(2027,10,0),Mitarbeiter!$D188),TODAY()),Einstellungen!$F$13:$F$67)))*N(Mitarbeiter!$E188)/IF(Einstellungen!$C$11="7 Tage",7,5),N('Ist-Stunden'!Z188)+(N(Krankheitstage!AM188)+N(Krankheitstage!AY188))*N($C188))))</f>
        <v/>
      </c>
      <c r="BE188" s="76">
        <f>IF($B188="",0,IF(Einstellungen!$C$10="Ja",MAX(IF(Einstellungen!$C$11="7 Tage",MAX(0,(MIN(DATE(2027,11,0),IF(Mitarbeiter!$D188="",DATE(2027,11,0),Mitarbeiter!$D188),TODAY()))-(MAX(DATE(2027,10,1),Mitarbeiter!$C188))+1),MAX(0,NETWORKDAYS(MAX(DATE(2027,10,1),Mitarbeiter!$C188),MIN(DATE(2027,11,0),IF(Mitarbeiter!$D188="",DATE(2027,11,0),Mitarbeiter!$D188),TODAY()),Einstellungen!$F$13:$F$67)))*N(Mitarbeiter!$E188)/IF(Einstellungen!$C$11="7 Tage",7,5),N('Ist-Stunden'!AA188)),MAX(IF(Einstellungen!$C$11="7 Tage",MAX(0,(MIN(DATE(2027,11,0),IF(Mitarbeiter!$D188="",DATE(2027,11,0),Mitarbeiter!$D188),TODAY()))-(MAX(DATE(2027,10,1),Mitarbeiter!$C188))+1),MAX(0,NETWORKDAYS(MAX(DATE(2027,10,1),Mitarbeiter!$C188),MIN(DATE(2027,11,0),IF(Mitarbeiter!$D188="",DATE(2027,11,0),Mitarbeiter!$D188),TODAY()),Einstellungen!$F$13:$F$67)))*N(Mitarbeiter!$E188)/IF(Einstellungen!$C$11="7 Tage",7,5),N('Ist-Stunden'!AA188)+(N(Krankheitstage!AN188)+N(Krankheitstage!AZ188))*N($C188))))</f>
        <v/>
      </c>
      <c r="BF188" s="76">
        <f>IF($B188="",0,IF(Einstellungen!$C$10="Ja",MAX(IF(Einstellungen!$C$11="7 Tage",MAX(0,(MIN(DATE(2027,12,0),IF(Mitarbeiter!$D188="",DATE(2027,12,0),Mitarbeiter!$D188),TODAY()))-(MAX(DATE(2027,11,1),Mitarbeiter!$C188))+1),MAX(0,NETWORKDAYS(MAX(DATE(2027,11,1),Mitarbeiter!$C188),MIN(DATE(2027,12,0),IF(Mitarbeiter!$D188="",DATE(2027,12,0),Mitarbeiter!$D188),TODAY()),Einstellungen!$F$13:$F$67)))*N(Mitarbeiter!$E188)/IF(Einstellungen!$C$11="7 Tage",7,5),N('Ist-Stunden'!AB188)),MAX(IF(Einstellungen!$C$11="7 Tage",MAX(0,(MIN(DATE(2027,12,0),IF(Mitarbeiter!$D188="",DATE(2027,12,0),Mitarbeiter!$D188),TODAY()))-(MAX(DATE(2027,11,1),Mitarbeiter!$C188))+1),MAX(0,NETWORKDAYS(MAX(DATE(2027,11,1),Mitarbeiter!$C188),MIN(DATE(2027,12,0),IF(Mitarbeiter!$D188="",DATE(2027,12,0),Mitarbeiter!$D188),TODAY()),Einstellungen!$F$13:$F$67)))*N(Mitarbeiter!$E188)/IF(Einstellungen!$C$11="7 Tage",7,5),N('Ist-Stunden'!AB188)+(N(Krankheitstage!AO188)+N(Krankheitstage!BA188))*N($C188))))</f>
        <v/>
      </c>
      <c r="BG188" s="76">
        <f>IF($B188="",0,IF(Einstellungen!$C$10="Ja",MAX(IF(Einstellungen!$C$11="7 Tage",MAX(0,(MIN(DATE(2027,13,0),IF(Mitarbeiter!$D188="",DATE(2027,13,0),Mitarbeiter!$D188),TODAY()))-(MAX(DATE(2027,12,1),Mitarbeiter!$C188))+1),MAX(0,NETWORKDAYS(MAX(DATE(2027,12,1),Mitarbeiter!$C188),MIN(DATE(2027,13,0),IF(Mitarbeiter!$D188="",DATE(2027,13,0),Mitarbeiter!$D188),TODAY()),Einstellungen!$F$13:$F$67)))*N(Mitarbeiter!$E188)/IF(Einstellungen!$C$11="7 Tage",7,5),N('Ist-Stunden'!AC188)),MAX(IF(Einstellungen!$C$11="7 Tage",MAX(0,(MIN(DATE(2027,13,0),IF(Mitarbeiter!$D188="",DATE(2027,13,0),Mitarbeiter!$D188),TODAY()))-(MAX(DATE(2027,12,1),Mitarbeiter!$C188))+1),MAX(0,NETWORKDAYS(MAX(DATE(2027,12,1),Mitarbeiter!$C188),MIN(DATE(2027,13,0),IF(Mitarbeiter!$D188="",DATE(2027,13,0),Mitarbeiter!$D188),TODAY()),Einstellungen!$F$13:$F$67)))*N(Mitarbeiter!$E188)/IF(Einstellungen!$C$11="7 Tage",7,5),N('Ist-Stunden'!AC188)+(N(Krankheitstage!AP188)+N(Krankheitstage!BB188))*N($C188))))</f>
        <v/>
      </c>
      <c r="BH188" s="76">
        <f>IF($B188="",0,IF(Einstellungen!$C$10="Ja",MAX(IF(Einstellungen!$C$11="7 Tage",MAX(0,(MIN(DATE(2028,2,0),IF(Mitarbeiter!$D188="",DATE(2028,2,0),Mitarbeiter!$D188),TODAY()))-(MAX(DATE(2028,1,1),Mitarbeiter!$C188))+1),MAX(0,NETWORKDAYS(MAX(DATE(2028,1,1),Mitarbeiter!$C188),MIN(DATE(2028,2,0),IF(Mitarbeiter!$D188="",DATE(2028,2,0),Mitarbeiter!$D188),TODAY()),Einstellungen!$F$13:$F$67)))*N(Mitarbeiter!$E188)/IF(Einstellungen!$C$11="7 Tage",7,5),N('Ist-Stunden'!AD188)),MAX(IF(Einstellungen!$C$11="7 Tage",MAX(0,(MIN(DATE(2028,2,0),IF(Mitarbeiter!$D188="",DATE(2028,2,0),Mitarbeiter!$D188),TODAY()))-(MAX(DATE(2028,1,1),Mitarbeiter!$C188))+1),MAX(0,NETWORKDAYS(MAX(DATE(2028,1,1),Mitarbeiter!$C188),MIN(DATE(2028,2,0),IF(Mitarbeiter!$D188="",DATE(2028,2,0),Mitarbeiter!$D188),TODAY()),Einstellungen!$F$13:$F$67)))*N(Mitarbeiter!$E188)/IF(Einstellungen!$C$11="7 Tage",7,5),N('Ist-Stunden'!AD188)+(N(Krankheitstage!BC188)+N(Krankheitstage!BO188))*N($C188))))</f>
        <v/>
      </c>
      <c r="BI188" s="76">
        <f>IF($B188="",0,IF(Einstellungen!$C$10="Ja",MAX(IF(Einstellungen!$C$11="7 Tage",MAX(0,(MIN(DATE(2028,3,0),IF(Mitarbeiter!$D188="",DATE(2028,3,0),Mitarbeiter!$D188),TODAY()))-(MAX(DATE(2028,2,1),Mitarbeiter!$C188))+1),MAX(0,NETWORKDAYS(MAX(DATE(2028,2,1),Mitarbeiter!$C188),MIN(DATE(2028,3,0),IF(Mitarbeiter!$D188="",DATE(2028,3,0),Mitarbeiter!$D188),TODAY()),Einstellungen!$F$13:$F$67)))*N(Mitarbeiter!$E188)/IF(Einstellungen!$C$11="7 Tage",7,5),N('Ist-Stunden'!AE188)),MAX(IF(Einstellungen!$C$11="7 Tage",MAX(0,(MIN(DATE(2028,3,0),IF(Mitarbeiter!$D188="",DATE(2028,3,0),Mitarbeiter!$D188),TODAY()))-(MAX(DATE(2028,2,1),Mitarbeiter!$C188))+1),MAX(0,NETWORKDAYS(MAX(DATE(2028,2,1),Mitarbeiter!$C188),MIN(DATE(2028,3,0),IF(Mitarbeiter!$D188="",DATE(2028,3,0),Mitarbeiter!$D188),TODAY()),Einstellungen!$F$13:$F$67)))*N(Mitarbeiter!$E188)/IF(Einstellungen!$C$11="7 Tage",7,5),N('Ist-Stunden'!AE188)+(N(Krankheitstage!BD188)+N(Krankheitstage!BP188))*N($C188))))</f>
        <v/>
      </c>
      <c r="BJ188" s="76">
        <f>IF($B188="",0,IF(Einstellungen!$C$10="Ja",MAX(IF(Einstellungen!$C$11="7 Tage",MAX(0,(MIN(DATE(2028,4,0),IF(Mitarbeiter!$D188="",DATE(2028,4,0),Mitarbeiter!$D188),TODAY()))-(MAX(DATE(2028,3,1),Mitarbeiter!$C188))+1),MAX(0,NETWORKDAYS(MAX(DATE(2028,3,1),Mitarbeiter!$C188),MIN(DATE(2028,4,0),IF(Mitarbeiter!$D188="",DATE(2028,4,0),Mitarbeiter!$D188),TODAY()),Einstellungen!$F$13:$F$67)))*N(Mitarbeiter!$E188)/IF(Einstellungen!$C$11="7 Tage",7,5),N('Ist-Stunden'!AF188)),MAX(IF(Einstellungen!$C$11="7 Tage",MAX(0,(MIN(DATE(2028,4,0),IF(Mitarbeiter!$D188="",DATE(2028,4,0),Mitarbeiter!$D188),TODAY()))-(MAX(DATE(2028,3,1),Mitarbeiter!$C188))+1),MAX(0,NETWORKDAYS(MAX(DATE(2028,3,1),Mitarbeiter!$C188),MIN(DATE(2028,4,0),IF(Mitarbeiter!$D188="",DATE(2028,4,0),Mitarbeiter!$D188),TODAY()),Einstellungen!$F$13:$F$67)))*N(Mitarbeiter!$E188)/IF(Einstellungen!$C$11="7 Tage",7,5),N('Ist-Stunden'!AF188)+(N(Krankheitstage!BE188)+N(Krankheitstage!BQ188))*N($C188))))</f>
        <v/>
      </c>
      <c r="BK188" s="76">
        <f>IF($B188="",0,IF(Einstellungen!$C$10="Ja",MAX(IF(Einstellungen!$C$11="7 Tage",MAX(0,(MIN(DATE(2028,5,0),IF(Mitarbeiter!$D188="",DATE(2028,5,0),Mitarbeiter!$D188),TODAY()))-(MAX(DATE(2028,4,1),Mitarbeiter!$C188))+1),MAX(0,NETWORKDAYS(MAX(DATE(2028,4,1),Mitarbeiter!$C188),MIN(DATE(2028,5,0),IF(Mitarbeiter!$D188="",DATE(2028,5,0),Mitarbeiter!$D188),TODAY()),Einstellungen!$F$13:$F$67)))*N(Mitarbeiter!$E188)/IF(Einstellungen!$C$11="7 Tage",7,5),N('Ist-Stunden'!AG188)),MAX(IF(Einstellungen!$C$11="7 Tage",MAX(0,(MIN(DATE(2028,5,0),IF(Mitarbeiter!$D188="",DATE(2028,5,0),Mitarbeiter!$D188),TODAY()))-(MAX(DATE(2028,4,1),Mitarbeiter!$C188))+1),MAX(0,NETWORKDAYS(MAX(DATE(2028,4,1),Mitarbeiter!$C188),MIN(DATE(2028,5,0),IF(Mitarbeiter!$D188="",DATE(2028,5,0),Mitarbeiter!$D188),TODAY()),Einstellungen!$F$13:$F$67)))*N(Mitarbeiter!$E188)/IF(Einstellungen!$C$11="7 Tage",7,5),N('Ist-Stunden'!AG188)+(N(Krankheitstage!BF188)+N(Krankheitstage!BR188))*N($C188))))</f>
        <v/>
      </c>
      <c r="BL188" s="76">
        <f>IF($B188="",0,IF(Einstellungen!$C$10="Ja",MAX(IF(Einstellungen!$C$11="7 Tage",MAX(0,(MIN(DATE(2028,6,0),IF(Mitarbeiter!$D188="",DATE(2028,6,0),Mitarbeiter!$D188),TODAY()))-(MAX(DATE(2028,5,1),Mitarbeiter!$C188))+1),MAX(0,NETWORKDAYS(MAX(DATE(2028,5,1),Mitarbeiter!$C188),MIN(DATE(2028,6,0),IF(Mitarbeiter!$D188="",DATE(2028,6,0),Mitarbeiter!$D188),TODAY()),Einstellungen!$F$13:$F$67)))*N(Mitarbeiter!$E188)/IF(Einstellungen!$C$11="7 Tage",7,5),N('Ist-Stunden'!AH188)),MAX(IF(Einstellungen!$C$11="7 Tage",MAX(0,(MIN(DATE(2028,6,0),IF(Mitarbeiter!$D188="",DATE(2028,6,0),Mitarbeiter!$D188),TODAY()))-(MAX(DATE(2028,5,1),Mitarbeiter!$C188))+1),MAX(0,NETWORKDAYS(MAX(DATE(2028,5,1),Mitarbeiter!$C188),MIN(DATE(2028,6,0),IF(Mitarbeiter!$D188="",DATE(2028,6,0),Mitarbeiter!$D188),TODAY()),Einstellungen!$F$13:$F$67)))*N(Mitarbeiter!$E188)/IF(Einstellungen!$C$11="7 Tage",7,5),N('Ist-Stunden'!AH188)+(N(Krankheitstage!BG188)+N(Krankheitstage!BS188))*N($C188))))</f>
        <v/>
      </c>
      <c r="BM188" s="76">
        <f>IF($B188="",0,IF(Einstellungen!$C$10="Ja",MAX(IF(Einstellungen!$C$11="7 Tage",MAX(0,(MIN(DATE(2028,7,0),IF(Mitarbeiter!$D188="",DATE(2028,7,0),Mitarbeiter!$D188),TODAY()))-(MAX(DATE(2028,6,1),Mitarbeiter!$C188))+1),MAX(0,NETWORKDAYS(MAX(DATE(2028,6,1),Mitarbeiter!$C188),MIN(DATE(2028,7,0),IF(Mitarbeiter!$D188="",DATE(2028,7,0),Mitarbeiter!$D188),TODAY()),Einstellungen!$F$13:$F$67)))*N(Mitarbeiter!$E188)/IF(Einstellungen!$C$11="7 Tage",7,5),N('Ist-Stunden'!AI188)),MAX(IF(Einstellungen!$C$11="7 Tage",MAX(0,(MIN(DATE(2028,7,0),IF(Mitarbeiter!$D188="",DATE(2028,7,0),Mitarbeiter!$D188),TODAY()))-(MAX(DATE(2028,6,1),Mitarbeiter!$C188))+1),MAX(0,NETWORKDAYS(MAX(DATE(2028,6,1),Mitarbeiter!$C188),MIN(DATE(2028,7,0),IF(Mitarbeiter!$D188="",DATE(2028,7,0),Mitarbeiter!$D188),TODAY()),Einstellungen!$F$13:$F$67)))*N(Mitarbeiter!$E188)/IF(Einstellungen!$C$11="7 Tage",7,5),N('Ist-Stunden'!AI188)+(N(Krankheitstage!BH188)+N(Krankheitstage!BT188))*N($C188))))</f>
        <v/>
      </c>
      <c r="BN188" s="76">
        <f>IF($B188="",0,IF(Einstellungen!$C$10="Ja",MAX(IF(Einstellungen!$C$11="7 Tage",MAX(0,(MIN(DATE(2028,8,0),IF(Mitarbeiter!$D188="",DATE(2028,8,0),Mitarbeiter!$D188),TODAY()))-(MAX(DATE(2028,7,1),Mitarbeiter!$C188))+1),MAX(0,NETWORKDAYS(MAX(DATE(2028,7,1),Mitarbeiter!$C188),MIN(DATE(2028,8,0),IF(Mitarbeiter!$D188="",DATE(2028,8,0),Mitarbeiter!$D188),TODAY()),Einstellungen!$F$13:$F$67)))*N(Mitarbeiter!$E188)/IF(Einstellungen!$C$11="7 Tage",7,5),N('Ist-Stunden'!AJ188)),MAX(IF(Einstellungen!$C$11="7 Tage",MAX(0,(MIN(DATE(2028,8,0),IF(Mitarbeiter!$D188="",DATE(2028,8,0),Mitarbeiter!$D188),TODAY()))-(MAX(DATE(2028,7,1),Mitarbeiter!$C188))+1),MAX(0,NETWORKDAYS(MAX(DATE(2028,7,1),Mitarbeiter!$C188),MIN(DATE(2028,8,0),IF(Mitarbeiter!$D188="",DATE(2028,8,0),Mitarbeiter!$D188),TODAY()),Einstellungen!$F$13:$F$67)))*N(Mitarbeiter!$E188)/IF(Einstellungen!$C$11="7 Tage",7,5),N('Ist-Stunden'!AJ188)+(N(Krankheitstage!BI188)+N(Krankheitstage!BU188))*N($C188))))</f>
        <v/>
      </c>
      <c r="BO188" s="76">
        <f>IF($B188="",0,IF(Einstellungen!$C$10="Ja",MAX(IF(Einstellungen!$C$11="7 Tage",MAX(0,(MIN(DATE(2028,9,0),IF(Mitarbeiter!$D188="",DATE(2028,9,0),Mitarbeiter!$D188),TODAY()))-(MAX(DATE(2028,8,1),Mitarbeiter!$C188))+1),MAX(0,NETWORKDAYS(MAX(DATE(2028,8,1),Mitarbeiter!$C188),MIN(DATE(2028,9,0),IF(Mitarbeiter!$D188="",DATE(2028,9,0),Mitarbeiter!$D188),TODAY()),Einstellungen!$F$13:$F$67)))*N(Mitarbeiter!$E188)/IF(Einstellungen!$C$11="7 Tage",7,5),N('Ist-Stunden'!AK188)),MAX(IF(Einstellungen!$C$11="7 Tage",MAX(0,(MIN(DATE(2028,9,0),IF(Mitarbeiter!$D188="",DATE(2028,9,0),Mitarbeiter!$D188),TODAY()))-(MAX(DATE(2028,8,1),Mitarbeiter!$C188))+1),MAX(0,NETWORKDAYS(MAX(DATE(2028,8,1),Mitarbeiter!$C188),MIN(DATE(2028,9,0),IF(Mitarbeiter!$D188="",DATE(2028,9,0),Mitarbeiter!$D188),TODAY()),Einstellungen!$F$13:$F$67)))*N(Mitarbeiter!$E188)/IF(Einstellungen!$C$11="7 Tage",7,5),N('Ist-Stunden'!AK188)+(N(Krankheitstage!BJ188)+N(Krankheitstage!BV188))*N($C188))))</f>
        <v/>
      </c>
      <c r="BP188" s="76">
        <f>IF($B188="",0,IF(Einstellungen!$C$10="Ja",MAX(IF(Einstellungen!$C$11="7 Tage",MAX(0,(MIN(DATE(2028,10,0),IF(Mitarbeiter!$D188="",DATE(2028,10,0),Mitarbeiter!$D188),TODAY()))-(MAX(DATE(2028,9,1),Mitarbeiter!$C188))+1),MAX(0,NETWORKDAYS(MAX(DATE(2028,9,1),Mitarbeiter!$C188),MIN(DATE(2028,10,0),IF(Mitarbeiter!$D188="",DATE(2028,10,0),Mitarbeiter!$D188),TODAY()),Einstellungen!$F$13:$F$67)))*N(Mitarbeiter!$E188)/IF(Einstellungen!$C$11="7 Tage",7,5),N('Ist-Stunden'!AL188)),MAX(IF(Einstellungen!$C$11="7 Tage",MAX(0,(MIN(DATE(2028,10,0),IF(Mitarbeiter!$D188="",DATE(2028,10,0),Mitarbeiter!$D188),TODAY()))-(MAX(DATE(2028,9,1),Mitarbeiter!$C188))+1),MAX(0,NETWORKDAYS(MAX(DATE(2028,9,1),Mitarbeiter!$C188),MIN(DATE(2028,10,0),IF(Mitarbeiter!$D188="",DATE(2028,10,0),Mitarbeiter!$D188),TODAY()),Einstellungen!$F$13:$F$67)))*N(Mitarbeiter!$E188)/IF(Einstellungen!$C$11="7 Tage",7,5),N('Ist-Stunden'!AL188)+(N(Krankheitstage!BK188)+N(Krankheitstage!BW188))*N($C188))))</f>
        <v/>
      </c>
      <c r="BQ188" s="76">
        <f>IF($B188="",0,IF(Einstellungen!$C$10="Ja",MAX(IF(Einstellungen!$C$11="7 Tage",MAX(0,(MIN(DATE(2028,11,0),IF(Mitarbeiter!$D188="",DATE(2028,11,0),Mitarbeiter!$D188),TODAY()))-(MAX(DATE(2028,10,1),Mitarbeiter!$C188))+1),MAX(0,NETWORKDAYS(MAX(DATE(2028,10,1),Mitarbeiter!$C188),MIN(DATE(2028,11,0),IF(Mitarbeiter!$D188="",DATE(2028,11,0),Mitarbeiter!$D188),TODAY()),Einstellungen!$F$13:$F$67)))*N(Mitarbeiter!$E188)/IF(Einstellungen!$C$11="7 Tage",7,5),N('Ist-Stunden'!AM188)),MAX(IF(Einstellungen!$C$11="7 Tage",MAX(0,(MIN(DATE(2028,11,0),IF(Mitarbeiter!$D188="",DATE(2028,11,0),Mitarbeiter!$D188),TODAY()))-(MAX(DATE(2028,10,1),Mitarbeiter!$C188))+1),MAX(0,NETWORKDAYS(MAX(DATE(2028,10,1),Mitarbeiter!$C188),MIN(DATE(2028,11,0),IF(Mitarbeiter!$D188="",DATE(2028,11,0),Mitarbeiter!$D188),TODAY()),Einstellungen!$F$13:$F$67)))*N(Mitarbeiter!$E188)/IF(Einstellungen!$C$11="7 Tage",7,5),N('Ist-Stunden'!AM188)+(N(Krankheitstage!BL188)+N(Krankheitstage!BX188))*N($C188))))</f>
        <v/>
      </c>
      <c r="BR188" s="76">
        <f>IF($B188="",0,IF(Einstellungen!$C$10="Ja",MAX(IF(Einstellungen!$C$11="7 Tage",MAX(0,(MIN(DATE(2028,12,0),IF(Mitarbeiter!$D188="",DATE(2028,12,0),Mitarbeiter!$D188),TODAY()))-(MAX(DATE(2028,11,1),Mitarbeiter!$C188))+1),MAX(0,NETWORKDAYS(MAX(DATE(2028,11,1),Mitarbeiter!$C188),MIN(DATE(2028,12,0),IF(Mitarbeiter!$D188="",DATE(2028,12,0),Mitarbeiter!$D188),TODAY()),Einstellungen!$F$13:$F$67)))*N(Mitarbeiter!$E188)/IF(Einstellungen!$C$11="7 Tage",7,5),N('Ist-Stunden'!AN188)),MAX(IF(Einstellungen!$C$11="7 Tage",MAX(0,(MIN(DATE(2028,12,0),IF(Mitarbeiter!$D188="",DATE(2028,12,0),Mitarbeiter!$D188),TODAY()))-(MAX(DATE(2028,11,1),Mitarbeiter!$C188))+1),MAX(0,NETWORKDAYS(MAX(DATE(2028,11,1),Mitarbeiter!$C188),MIN(DATE(2028,12,0),IF(Mitarbeiter!$D188="",DATE(2028,12,0),Mitarbeiter!$D188),TODAY()),Einstellungen!$F$13:$F$67)))*N(Mitarbeiter!$E188)/IF(Einstellungen!$C$11="7 Tage",7,5),N('Ist-Stunden'!AN188)+(N(Krankheitstage!BM188)+N(Krankheitstage!BY188))*N($C188))))</f>
        <v/>
      </c>
      <c r="BS188" s="76">
        <f>IF($B188="",0,IF(Einstellungen!$C$10="Ja",MAX(IF(Einstellungen!$C$11="7 Tage",MAX(0,(MIN(DATE(2028,13,0),IF(Mitarbeiter!$D188="",DATE(2028,13,0),Mitarbeiter!$D188),TODAY()))-(MAX(DATE(2028,12,1),Mitarbeiter!$C188))+1),MAX(0,NETWORKDAYS(MAX(DATE(2028,12,1),Mitarbeiter!$C188),MIN(DATE(2028,13,0),IF(Mitarbeiter!$D188="",DATE(2028,13,0),Mitarbeiter!$D188),TODAY()),Einstellungen!$F$13:$F$67)))*N(Mitarbeiter!$E188)/IF(Einstellungen!$C$11="7 Tage",7,5),N('Ist-Stunden'!AO188)),MAX(IF(Einstellungen!$C$11="7 Tage",MAX(0,(MIN(DATE(2028,13,0),IF(Mitarbeiter!$D188="",DATE(2028,13,0),Mitarbeiter!$D188),TODAY()))-(MAX(DATE(2028,12,1),Mitarbeiter!$C188))+1),MAX(0,NETWORKDAYS(MAX(DATE(2028,12,1),Mitarbeiter!$C188),MIN(DATE(2028,13,0),IF(Mitarbeiter!$D188="",DATE(2028,13,0),Mitarbeiter!$D188),TODAY()),Einstellungen!$F$13:$F$67)))*N(Mitarbeiter!$E188)/IF(Einstellungen!$C$11="7 Tage",7,5),N('Ist-Stunden'!AO188)+(N(Krankheitstage!BN188)+N(Krankheitstage!BZ188))*N($C188))))</f>
        <v/>
      </c>
      <c r="BT188" s="76">
        <f>IF($B188="",0,IF(Einstellungen!$C$10="Ja",MAX(IF(Einstellungen!$C$11="7 Tage",MAX(0,(MIN(DATE(2029,2,0),IF(Mitarbeiter!$D188="",DATE(2029,2,0),Mitarbeiter!$D188),TODAY()))-(MAX(DATE(2029,1,1),Mitarbeiter!$C188))+1),MAX(0,NETWORKDAYS(MAX(DATE(2029,1,1),Mitarbeiter!$C188),MIN(DATE(2029,2,0),IF(Mitarbeiter!$D188="",DATE(2029,2,0),Mitarbeiter!$D188),TODAY()),Einstellungen!$F$13:$F$67)))*N(Mitarbeiter!$E188)/IF(Einstellungen!$C$11="7 Tage",7,5),N('Ist-Stunden'!AP188)),MAX(IF(Einstellungen!$C$11="7 Tage",MAX(0,(MIN(DATE(2029,2,0),IF(Mitarbeiter!$D188="",DATE(2029,2,0),Mitarbeiter!$D188),TODAY()))-(MAX(DATE(2029,1,1),Mitarbeiter!$C188))+1),MAX(0,NETWORKDAYS(MAX(DATE(2029,1,1),Mitarbeiter!$C188),MIN(DATE(2029,2,0),IF(Mitarbeiter!$D188="",DATE(2029,2,0),Mitarbeiter!$D188),TODAY()),Einstellungen!$F$13:$F$67)))*N(Mitarbeiter!$E188)/IF(Einstellungen!$C$11="7 Tage",7,5),N('Ist-Stunden'!AP188)+(N(Krankheitstage!CA188)+N(Krankheitstage!CM188))*N($C188))))</f>
        <v/>
      </c>
      <c r="BU188" s="76">
        <f>IF($B188="",0,IF(Einstellungen!$C$10="Ja",MAX(IF(Einstellungen!$C$11="7 Tage",MAX(0,(MIN(DATE(2029,3,0),IF(Mitarbeiter!$D188="",DATE(2029,3,0),Mitarbeiter!$D188),TODAY()))-(MAX(DATE(2029,2,1),Mitarbeiter!$C188))+1),MAX(0,NETWORKDAYS(MAX(DATE(2029,2,1),Mitarbeiter!$C188),MIN(DATE(2029,3,0),IF(Mitarbeiter!$D188="",DATE(2029,3,0),Mitarbeiter!$D188),TODAY()),Einstellungen!$F$13:$F$67)))*N(Mitarbeiter!$E188)/IF(Einstellungen!$C$11="7 Tage",7,5),N('Ist-Stunden'!AQ188)),MAX(IF(Einstellungen!$C$11="7 Tage",MAX(0,(MIN(DATE(2029,3,0),IF(Mitarbeiter!$D188="",DATE(2029,3,0),Mitarbeiter!$D188),TODAY()))-(MAX(DATE(2029,2,1),Mitarbeiter!$C188))+1),MAX(0,NETWORKDAYS(MAX(DATE(2029,2,1),Mitarbeiter!$C188),MIN(DATE(2029,3,0),IF(Mitarbeiter!$D188="",DATE(2029,3,0),Mitarbeiter!$D188),TODAY()),Einstellungen!$F$13:$F$67)))*N(Mitarbeiter!$E188)/IF(Einstellungen!$C$11="7 Tage",7,5),N('Ist-Stunden'!AQ188)+(N(Krankheitstage!CB188)+N(Krankheitstage!CN188))*N($C188))))</f>
        <v/>
      </c>
      <c r="BV188" s="76">
        <f>IF($B188="",0,IF(Einstellungen!$C$10="Ja",MAX(IF(Einstellungen!$C$11="7 Tage",MAX(0,(MIN(DATE(2029,4,0),IF(Mitarbeiter!$D188="",DATE(2029,4,0),Mitarbeiter!$D188),TODAY()))-(MAX(DATE(2029,3,1),Mitarbeiter!$C188))+1),MAX(0,NETWORKDAYS(MAX(DATE(2029,3,1),Mitarbeiter!$C188),MIN(DATE(2029,4,0),IF(Mitarbeiter!$D188="",DATE(2029,4,0),Mitarbeiter!$D188),TODAY()),Einstellungen!$F$13:$F$67)))*N(Mitarbeiter!$E188)/IF(Einstellungen!$C$11="7 Tage",7,5),N('Ist-Stunden'!AR188)),MAX(IF(Einstellungen!$C$11="7 Tage",MAX(0,(MIN(DATE(2029,4,0),IF(Mitarbeiter!$D188="",DATE(2029,4,0),Mitarbeiter!$D188),TODAY()))-(MAX(DATE(2029,3,1),Mitarbeiter!$C188))+1),MAX(0,NETWORKDAYS(MAX(DATE(2029,3,1),Mitarbeiter!$C188),MIN(DATE(2029,4,0),IF(Mitarbeiter!$D188="",DATE(2029,4,0),Mitarbeiter!$D188),TODAY()),Einstellungen!$F$13:$F$67)))*N(Mitarbeiter!$E188)/IF(Einstellungen!$C$11="7 Tage",7,5),N('Ist-Stunden'!AR188)+(N(Krankheitstage!CC188)+N(Krankheitstage!CO188))*N($C188))))</f>
        <v/>
      </c>
      <c r="BW188" s="76">
        <f>IF($B188="",0,IF(Einstellungen!$C$10="Ja",MAX(IF(Einstellungen!$C$11="7 Tage",MAX(0,(MIN(DATE(2029,5,0),IF(Mitarbeiter!$D188="",DATE(2029,5,0),Mitarbeiter!$D188),TODAY()))-(MAX(DATE(2029,4,1),Mitarbeiter!$C188))+1),MAX(0,NETWORKDAYS(MAX(DATE(2029,4,1),Mitarbeiter!$C188),MIN(DATE(2029,5,0),IF(Mitarbeiter!$D188="",DATE(2029,5,0),Mitarbeiter!$D188),TODAY()),Einstellungen!$F$13:$F$67)))*N(Mitarbeiter!$E188)/IF(Einstellungen!$C$11="7 Tage",7,5),N('Ist-Stunden'!AS188)),MAX(IF(Einstellungen!$C$11="7 Tage",MAX(0,(MIN(DATE(2029,5,0),IF(Mitarbeiter!$D188="",DATE(2029,5,0),Mitarbeiter!$D188),TODAY()))-(MAX(DATE(2029,4,1),Mitarbeiter!$C188))+1),MAX(0,NETWORKDAYS(MAX(DATE(2029,4,1),Mitarbeiter!$C188),MIN(DATE(2029,5,0),IF(Mitarbeiter!$D188="",DATE(2029,5,0),Mitarbeiter!$D188),TODAY()),Einstellungen!$F$13:$F$67)))*N(Mitarbeiter!$E188)/IF(Einstellungen!$C$11="7 Tage",7,5),N('Ist-Stunden'!AS188)+(N(Krankheitstage!CD188)+N(Krankheitstage!CP188))*N($C188))))</f>
        <v/>
      </c>
      <c r="BX188" s="76">
        <f>IF($B188="",0,IF(Einstellungen!$C$10="Ja",MAX(IF(Einstellungen!$C$11="7 Tage",MAX(0,(MIN(DATE(2029,6,0),IF(Mitarbeiter!$D188="",DATE(2029,6,0),Mitarbeiter!$D188),TODAY()))-(MAX(DATE(2029,5,1),Mitarbeiter!$C188))+1),MAX(0,NETWORKDAYS(MAX(DATE(2029,5,1),Mitarbeiter!$C188),MIN(DATE(2029,6,0),IF(Mitarbeiter!$D188="",DATE(2029,6,0),Mitarbeiter!$D188),TODAY()),Einstellungen!$F$13:$F$67)))*N(Mitarbeiter!$E188)/IF(Einstellungen!$C$11="7 Tage",7,5),N('Ist-Stunden'!AT188)),MAX(IF(Einstellungen!$C$11="7 Tage",MAX(0,(MIN(DATE(2029,6,0),IF(Mitarbeiter!$D188="",DATE(2029,6,0),Mitarbeiter!$D188),TODAY()))-(MAX(DATE(2029,5,1),Mitarbeiter!$C188))+1),MAX(0,NETWORKDAYS(MAX(DATE(2029,5,1),Mitarbeiter!$C188),MIN(DATE(2029,6,0),IF(Mitarbeiter!$D188="",DATE(2029,6,0),Mitarbeiter!$D188),TODAY()),Einstellungen!$F$13:$F$67)))*N(Mitarbeiter!$E188)/IF(Einstellungen!$C$11="7 Tage",7,5),N('Ist-Stunden'!AT188)+(N(Krankheitstage!CE188)+N(Krankheitstage!CQ188))*N($C188))))</f>
        <v/>
      </c>
      <c r="BY188" s="76">
        <f>IF($B188="",0,IF(Einstellungen!$C$10="Ja",MAX(IF(Einstellungen!$C$11="7 Tage",MAX(0,(MIN(DATE(2029,7,0),IF(Mitarbeiter!$D188="",DATE(2029,7,0),Mitarbeiter!$D188),TODAY()))-(MAX(DATE(2029,6,1),Mitarbeiter!$C188))+1),MAX(0,NETWORKDAYS(MAX(DATE(2029,6,1),Mitarbeiter!$C188),MIN(DATE(2029,7,0),IF(Mitarbeiter!$D188="",DATE(2029,7,0),Mitarbeiter!$D188),TODAY()),Einstellungen!$F$13:$F$67)))*N(Mitarbeiter!$E188)/IF(Einstellungen!$C$11="7 Tage",7,5),N('Ist-Stunden'!AU188)),MAX(IF(Einstellungen!$C$11="7 Tage",MAX(0,(MIN(DATE(2029,7,0),IF(Mitarbeiter!$D188="",DATE(2029,7,0),Mitarbeiter!$D188),TODAY()))-(MAX(DATE(2029,6,1),Mitarbeiter!$C188))+1),MAX(0,NETWORKDAYS(MAX(DATE(2029,6,1),Mitarbeiter!$C188),MIN(DATE(2029,7,0),IF(Mitarbeiter!$D188="",DATE(2029,7,0),Mitarbeiter!$D188),TODAY()),Einstellungen!$F$13:$F$67)))*N(Mitarbeiter!$E188)/IF(Einstellungen!$C$11="7 Tage",7,5),N('Ist-Stunden'!AU188)+(N(Krankheitstage!CF188)+N(Krankheitstage!CR188))*N($C188))))</f>
        <v/>
      </c>
      <c r="BZ188" s="76">
        <f>IF($B188="",0,IF(Einstellungen!$C$10="Ja",MAX(IF(Einstellungen!$C$11="7 Tage",MAX(0,(MIN(DATE(2029,8,0),IF(Mitarbeiter!$D188="",DATE(2029,8,0),Mitarbeiter!$D188),TODAY()))-(MAX(DATE(2029,7,1),Mitarbeiter!$C188))+1),MAX(0,NETWORKDAYS(MAX(DATE(2029,7,1),Mitarbeiter!$C188),MIN(DATE(2029,8,0),IF(Mitarbeiter!$D188="",DATE(2029,8,0),Mitarbeiter!$D188),TODAY()),Einstellungen!$F$13:$F$67)))*N(Mitarbeiter!$E188)/IF(Einstellungen!$C$11="7 Tage",7,5),N('Ist-Stunden'!AV188)),MAX(IF(Einstellungen!$C$11="7 Tage",MAX(0,(MIN(DATE(2029,8,0),IF(Mitarbeiter!$D188="",DATE(2029,8,0),Mitarbeiter!$D188),TODAY()))-(MAX(DATE(2029,7,1),Mitarbeiter!$C188))+1),MAX(0,NETWORKDAYS(MAX(DATE(2029,7,1),Mitarbeiter!$C188),MIN(DATE(2029,8,0),IF(Mitarbeiter!$D188="",DATE(2029,8,0),Mitarbeiter!$D188),TODAY()),Einstellungen!$F$13:$F$67)))*N(Mitarbeiter!$E188)/IF(Einstellungen!$C$11="7 Tage",7,5),N('Ist-Stunden'!AV188)+(N(Krankheitstage!CG188)+N(Krankheitstage!CS188))*N($C188))))</f>
        <v/>
      </c>
      <c r="CA188" s="76">
        <f>IF($B188="",0,IF(Einstellungen!$C$10="Ja",MAX(IF(Einstellungen!$C$11="7 Tage",MAX(0,(MIN(DATE(2029,9,0),IF(Mitarbeiter!$D188="",DATE(2029,9,0),Mitarbeiter!$D188),TODAY()))-(MAX(DATE(2029,8,1),Mitarbeiter!$C188))+1),MAX(0,NETWORKDAYS(MAX(DATE(2029,8,1),Mitarbeiter!$C188),MIN(DATE(2029,9,0),IF(Mitarbeiter!$D188="",DATE(2029,9,0),Mitarbeiter!$D188),TODAY()),Einstellungen!$F$13:$F$67)))*N(Mitarbeiter!$E188)/IF(Einstellungen!$C$11="7 Tage",7,5),N('Ist-Stunden'!AW188)),MAX(IF(Einstellungen!$C$11="7 Tage",MAX(0,(MIN(DATE(2029,9,0),IF(Mitarbeiter!$D188="",DATE(2029,9,0),Mitarbeiter!$D188),TODAY()))-(MAX(DATE(2029,8,1),Mitarbeiter!$C188))+1),MAX(0,NETWORKDAYS(MAX(DATE(2029,8,1),Mitarbeiter!$C188),MIN(DATE(2029,9,0),IF(Mitarbeiter!$D188="",DATE(2029,9,0),Mitarbeiter!$D188),TODAY()),Einstellungen!$F$13:$F$67)))*N(Mitarbeiter!$E188)/IF(Einstellungen!$C$11="7 Tage",7,5),N('Ist-Stunden'!AW188)+(N(Krankheitstage!CH188)+N(Krankheitstage!CT188))*N($C188))))</f>
        <v/>
      </c>
      <c r="CB188" s="76">
        <f>IF($B188="",0,IF(Einstellungen!$C$10="Ja",MAX(IF(Einstellungen!$C$11="7 Tage",MAX(0,(MIN(DATE(2029,10,0),IF(Mitarbeiter!$D188="",DATE(2029,10,0),Mitarbeiter!$D188),TODAY()))-(MAX(DATE(2029,9,1),Mitarbeiter!$C188))+1),MAX(0,NETWORKDAYS(MAX(DATE(2029,9,1),Mitarbeiter!$C188),MIN(DATE(2029,10,0),IF(Mitarbeiter!$D188="",DATE(2029,10,0),Mitarbeiter!$D188),TODAY()),Einstellungen!$F$13:$F$67)))*N(Mitarbeiter!$E188)/IF(Einstellungen!$C$11="7 Tage",7,5),N('Ist-Stunden'!AX188)),MAX(IF(Einstellungen!$C$11="7 Tage",MAX(0,(MIN(DATE(2029,10,0),IF(Mitarbeiter!$D188="",DATE(2029,10,0),Mitarbeiter!$D188),TODAY()))-(MAX(DATE(2029,9,1),Mitarbeiter!$C188))+1),MAX(0,NETWORKDAYS(MAX(DATE(2029,9,1),Mitarbeiter!$C188),MIN(DATE(2029,10,0),IF(Mitarbeiter!$D188="",DATE(2029,10,0),Mitarbeiter!$D188),TODAY()),Einstellungen!$F$13:$F$67)))*N(Mitarbeiter!$E188)/IF(Einstellungen!$C$11="7 Tage",7,5),N('Ist-Stunden'!AX188)+(N(Krankheitstage!CI188)+N(Krankheitstage!CU188))*N($C188))))</f>
        <v/>
      </c>
      <c r="CC188" s="76">
        <f>IF($B188="",0,IF(Einstellungen!$C$10="Ja",MAX(IF(Einstellungen!$C$11="7 Tage",MAX(0,(MIN(DATE(2029,11,0),IF(Mitarbeiter!$D188="",DATE(2029,11,0),Mitarbeiter!$D188),TODAY()))-(MAX(DATE(2029,10,1),Mitarbeiter!$C188))+1),MAX(0,NETWORKDAYS(MAX(DATE(2029,10,1),Mitarbeiter!$C188),MIN(DATE(2029,11,0),IF(Mitarbeiter!$D188="",DATE(2029,11,0),Mitarbeiter!$D188),TODAY()),Einstellungen!$F$13:$F$67)))*N(Mitarbeiter!$E188)/IF(Einstellungen!$C$11="7 Tage",7,5),N('Ist-Stunden'!AY188)),MAX(IF(Einstellungen!$C$11="7 Tage",MAX(0,(MIN(DATE(2029,11,0),IF(Mitarbeiter!$D188="",DATE(2029,11,0),Mitarbeiter!$D188),TODAY()))-(MAX(DATE(2029,10,1),Mitarbeiter!$C188))+1),MAX(0,NETWORKDAYS(MAX(DATE(2029,10,1),Mitarbeiter!$C188),MIN(DATE(2029,11,0),IF(Mitarbeiter!$D188="",DATE(2029,11,0),Mitarbeiter!$D188),TODAY()),Einstellungen!$F$13:$F$67)))*N(Mitarbeiter!$E188)/IF(Einstellungen!$C$11="7 Tage",7,5),N('Ist-Stunden'!AY188)+(N(Krankheitstage!CJ188)+N(Krankheitstage!CV188))*N($C188))))</f>
        <v/>
      </c>
      <c r="CD188" s="76">
        <f>IF($B188="",0,IF(Einstellungen!$C$10="Ja",MAX(IF(Einstellungen!$C$11="7 Tage",MAX(0,(MIN(DATE(2029,12,0),IF(Mitarbeiter!$D188="",DATE(2029,12,0),Mitarbeiter!$D188),TODAY()))-(MAX(DATE(2029,11,1),Mitarbeiter!$C188))+1),MAX(0,NETWORKDAYS(MAX(DATE(2029,11,1),Mitarbeiter!$C188),MIN(DATE(2029,12,0),IF(Mitarbeiter!$D188="",DATE(2029,12,0),Mitarbeiter!$D188),TODAY()),Einstellungen!$F$13:$F$67)))*N(Mitarbeiter!$E188)/IF(Einstellungen!$C$11="7 Tage",7,5),N('Ist-Stunden'!AZ188)),MAX(IF(Einstellungen!$C$11="7 Tage",MAX(0,(MIN(DATE(2029,12,0),IF(Mitarbeiter!$D188="",DATE(2029,12,0),Mitarbeiter!$D188),TODAY()))-(MAX(DATE(2029,11,1),Mitarbeiter!$C188))+1),MAX(0,NETWORKDAYS(MAX(DATE(2029,11,1),Mitarbeiter!$C188),MIN(DATE(2029,12,0),IF(Mitarbeiter!$D188="",DATE(2029,12,0),Mitarbeiter!$D188),TODAY()),Einstellungen!$F$13:$F$67)))*N(Mitarbeiter!$E188)/IF(Einstellungen!$C$11="7 Tage",7,5),N('Ist-Stunden'!AZ188)+(N(Krankheitstage!CK188)+N(Krankheitstage!CW188))*N($C188))))</f>
        <v/>
      </c>
      <c r="CE188" s="76">
        <f>IF($B188="",0,IF(Einstellungen!$C$10="Ja",MAX(IF(Einstellungen!$C$11="7 Tage",MAX(0,(MIN(DATE(2029,13,0),IF(Mitarbeiter!$D188="",DATE(2029,13,0),Mitarbeiter!$D188),TODAY()))-(MAX(DATE(2029,12,1),Mitarbeiter!$C188))+1),MAX(0,NETWORKDAYS(MAX(DATE(2029,12,1),Mitarbeiter!$C188),MIN(DATE(2029,13,0),IF(Mitarbeiter!$D188="",DATE(2029,13,0),Mitarbeiter!$D188),TODAY()),Einstellungen!$F$13:$F$67)))*N(Mitarbeiter!$E188)/IF(Einstellungen!$C$11="7 Tage",7,5),N('Ist-Stunden'!BA188)),MAX(IF(Einstellungen!$C$11="7 Tage",MAX(0,(MIN(DATE(2029,13,0),IF(Mitarbeiter!$D188="",DATE(2029,13,0),Mitarbeiter!$D188),TODAY()))-(MAX(DATE(2029,12,1),Mitarbeiter!$C188))+1),MAX(0,NETWORKDAYS(MAX(DATE(2029,12,1),Mitarbeiter!$C188),MIN(DATE(2029,13,0),IF(Mitarbeiter!$D188="",DATE(2029,13,0),Mitarbeiter!$D188),TODAY()),Einstellungen!$F$13:$F$67)))*N(Mitarbeiter!$E188)/IF(Einstellungen!$C$11="7 Tage",7,5),N('Ist-Stunden'!BA188)+(N(Krankheitstage!CL188)+N(Krankheitstage!CX188))*N($C188))))</f>
        <v/>
      </c>
      <c r="CF188" s="76">
        <f>IF($B188="",0,IF(Einstellungen!$C$10="Ja",MAX(IF(Einstellungen!$C$11="7 Tage",MAX(0,(MIN(DATE(2030,2,0),IF(Mitarbeiter!$D188="",DATE(2030,2,0),Mitarbeiter!$D188),TODAY()))-(MAX(DATE(2030,1,1),Mitarbeiter!$C188))+1),MAX(0,NETWORKDAYS(MAX(DATE(2030,1,1),Mitarbeiter!$C188),MIN(DATE(2030,2,0),IF(Mitarbeiter!$D188="",DATE(2030,2,0),Mitarbeiter!$D188),TODAY()),Einstellungen!$F$13:$F$67)))*N(Mitarbeiter!$E188)/IF(Einstellungen!$C$11="7 Tage",7,5),N('Ist-Stunden'!BB188)),MAX(IF(Einstellungen!$C$11="7 Tage",MAX(0,(MIN(DATE(2030,2,0),IF(Mitarbeiter!$D188="",DATE(2030,2,0),Mitarbeiter!$D188),TODAY()))-(MAX(DATE(2030,1,1),Mitarbeiter!$C188))+1),MAX(0,NETWORKDAYS(MAX(DATE(2030,1,1),Mitarbeiter!$C188),MIN(DATE(2030,2,0),IF(Mitarbeiter!$D188="",DATE(2030,2,0),Mitarbeiter!$D188),TODAY()),Einstellungen!$F$13:$F$67)))*N(Mitarbeiter!$E188)/IF(Einstellungen!$C$11="7 Tage",7,5),N('Ist-Stunden'!BB188)+(N(Krankheitstage!CY188)+N(Krankheitstage!DK188))*N($C188))))</f>
        <v/>
      </c>
      <c r="CG188" s="76">
        <f>IF($B188="",0,IF(Einstellungen!$C$10="Ja",MAX(IF(Einstellungen!$C$11="7 Tage",MAX(0,(MIN(DATE(2030,3,0),IF(Mitarbeiter!$D188="",DATE(2030,3,0),Mitarbeiter!$D188),TODAY()))-(MAX(DATE(2030,2,1),Mitarbeiter!$C188))+1),MAX(0,NETWORKDAYS(MAX(DATE(2030,2,1),Mitarbeiter!$C188),MIN(DATE(2030,3,0),IF(Mitarbeiter!$D188="",DATE(2030,3,0),Mitarbeiter!$D188),TODAY()),Einstellungen!$F$13:$F$67)))*N(Mitarbeiter!$E188)/IF(Einstellungen!$C$11="7 Tage",7,5),N('Ist-Stunden'!BC188)),MAX(IF(Einstellungen!$C$11="7 Tage",MAX(0,(MIN(DATE(2030,3,0),IF(Mitarbeiter!$D188="",DATE(2030,3,0),Mitarbeiter!$D188),TODAY()))-(MAX(DATE(2030,2,1),Mitarbeiter!$C188))+1),MAX(0,NETWORKDAYS(MAX(DATE(2030,2,1),Mitarbeiter!$C188),MIN(DATE(2030,3,0),IF(Mitarbeiter!$D188="",DATE(2030,3,0),Mitarbeiter!$D188),TODAY()),Einstellungen!$F$13:$F$67)))*N(Mitarbeiter!$E188)/IF(Einstellungen!$C$11="7 Tage",7,5),N('Ist-Stunden'!BC188)+(N(Krankheitstage!CZ188)+N(Krankheitstage!DL188))*N($C188))))</f>
        <v/>
      </c>
      <c r="CH188" s="76">
        <f>IF($B188="",0,IF(Einstellungen!$C$10="Ja",MAX(IF(Einstellungen!$C$11="7 Tage",MAX(0,(MIN(DATE(2030,4,0),IF(Mitarbeiter!$D188="",DATE(2030,4,0),Mitarbeiter!$D188),TODAY()))-(MAX(DATE(2030,3,1),Mitarbeiter!$C188))+1),MAX(0,NETWORKDAYS(MAX(DATE(2030,3,1),Mitarbeiter!$C188),MIN(DATE(2030,4,0),IF(Mitarbeiter!$D188="",DATE(2030,4,0),Mitarbeiter!$D188),TODAY()),Einstellungen!$F$13:$F$67)))*N(Mitarbeiter!$E188)/IF(Einstellungen!$C$11="7 Tage",7,5),N('Ist-Stunden'!BD188)),MAX(IF(Einstellungen!$C$11="7 Tage",MAX(0,(MIN(DATE(2030,4,0),IF(Mitarbeiter!$D188="",DATE(2030,4,0),Mitarbeiter!$D188),TODAY()))-(MAX(DATE(2030,3,1),Mitarbeiter!$C188))+1),MAX(0,NETWORKDAYS(MAX(DATE(2030,3,1),Mitarbeiter!$C188),MIN(DATE(2030,4,0),IF(Mitarbeiter!$D188="",DATE(2030,4,0),Mitarbeiter!$D188),TODAY()),Einstellungen!$F$13:$F$67)))*N(Mitarbeiter!$E188)/IF(Einstellungen!$C$11="7 Tage",7,5),N('Ist-Stunden'!BD188)+(N(Krankheitstage!DA188)+N(Krankheitstage!DM188))*N($C188))))</f>
        <v/>
      </c>
      <c r="CI188" s="76">
        <f>IF($B188="",0,IF(Einstellungen!$C$10="Ja",MAX(IF(Einstellungen!$C$11="7 Tage",MAX(0,(MIN(DATE(2030,5,0),IF(Mitarbeiter!$D188="",DATE(2030,5,0),Mitarbeiter!$D188),TODAY()))-(MAX(DATE(2030,4,1),Mitarbeiter!$C188))+1),MAX(0,NETWORKDAYS(MAX(DATE(2030,4,1),Mitarbeiter!$C188),MIN(DATE(2030,5,0),IF(Mitarbeiter!$D188="",DATE(2030,5,0),Mitarbeiter!$D188),TODAY()),Einstellungen!$F$13:$F$67)))*N(Mitarbeiter!$E188)/IF(Einstellungen!$C$11="7 Tage",7,5),N('Ist-Stunden'!BE188)),MAX(IF(Einstellungen!$C$11="7 Tage",MAX(0,(MIN(DATE(2030,5,0),IF(Mitarbeiter!$D188="",DATE(2030,5,0),Mitarbeiter!$D188),TODAY()))-(MAX(DATE(2030,4,1),Mitarbeiter!$C188))+1),MAX(0,NETWORKDAYS(MAX(DATE(2030,4,1),Mitarbeiter!$C188),MIN(DATE(2030,5,0),IF(Mitarbeiter!$D188="",DATE(2030,5,0),Mitarbeiter!$D188),TODAY()),Einstellungen!$F$13:$F$67)))*N(Mitarbeiter!$E188)/IF(Einstellungen!$C$11="7 Tage",7,5),N('Ist-Stunden'!BE188)+(N(Krankheitstage!DB188)+N(Krankheitstage!DN188))*N($C188))))</f>
        <v/>
      </c>
      <c r="CJ188" s="76">
        <f>IF($B188="",0,IF(Einstellungen!$C$10="Ja",MAX(IF(Einstellungen!$C$11="7 Tage",MAX(0,(MIN(DATE(2030,6,0),IF(Mitarbeiter!$D188="",DATE(2030,6,0),Mitarbeiter!$D188),TODAY()))-(MAX(DATE(2030,5,1),Mitarbeiter!$C188))+1),MAX(0,NETWORKDAYS(MAX(DATE(2030,5,1),Mitarbeiter!$C188),MIN(DATE(2030,6,0),IF(Mitarbeiter!$D188="",DATE(2030,6,0),Mitarbeiter!$D188),TODAY()),Einstellungen!$F$13:$F$67)))*N(Mitarbeiter!$E188)/IF(Einstellungen!$C$11="7 Tage",7,5),N('Ist-Stunden'!BF188)),MAX(IF(Einstellungen!$C$11="7 Tage",MAX(0,(MIN(DATE(2030,6,0),IF(Mitarbeiter!$D188="",DATE(2030,6,0),Mitarbeiter!$D188),TODAY()))-(MAX(DATE(2030,5,1),Mitarbeiter!$C188))+1),MAX(0,NETWORKDAYS(MAX(DATE(2030,5,1),Mitarbeiter!$C188),MIN(DATE(2030,6,0),IF(Mitarbeiter!$D188="",DATE(2030,6,0),Mitarbeiter!$D188),TODAY()),Einstellungen!$F$13:$F$67)))*N(Mitarbeiter!$E188)/IF(Einstellungen!$C$11="7 Tage",7,5),N('Ist-Stunden'!BF188)+(N(Krankheitstage!DC188)+N(Krankheitstage!DO188))*N($C188))))</f>
        <v/>
      </c>
      <c r="CK188" s="76">
        <f>IF($B188="",0,IF(Einstellungen!$C$10="Ja",MAX(IF(Einstellungen!$C$11="7 Tage",MAX(0,(MIN(DATE(2030,7,0),IF(Mitarbeiter!$D188="",DATE(2030,7,0),Mitarbeiter!$D188),TODAY()))-(MAX(DATE(2030,6,1),Mitarbeiter!$C188))+1),MAX(0,NETWORKDAYS(MAX(DATE(2030,6,1),Mitarbeiter!$C188),MIN(DATE(2030,7,0),IF(Mitarbeiter!$D188="",DATE(2030,7,0),Mitarbeiter!$D188),TODAY()),Einstellungen!$F$13:$F$67)))*N(Mitarbeiter!$E188)/IF(Einstellungen!$C$11="7 Tage",7,5),N('Ist-Stunden'!BG188)),MAX(IF(Einstellungen!$C$11="7 Tage",MAX(0,(MIN(DATE(2030,7,0),IF(Mitarbeiter!$D188="",DATE(2030,7,0),Mitarbeiter!$D188),TODAY()))-(MAX(DATE(2030,6,1),Mitarbeiter!$C188))+1),MAX(0,NETWORKDAYS(MAX(DATE(2030,6,1),Mitarbeiter!$C188),MIN(DATE(2030,7,0),IF(Mitarbeiter!$D188="",DATE(2030,7,0),Mitarbeiter!$D188),TODAY()),Einstellungen!$F$13:$F$67)))*N(Mitarbeiter!$E188)/IF(Einstellungen!$C$11="7 Tage",7,5),N('Ist-Stunden'!BG188)+(N(Krankheitstage!DD188)+N(Krankheitstage!DP188))*N($C188))))</f>
        <v/>
      </c>
      <c r="CL188" s="76">
        <f>IF($B188="",0,IF(Einstellungen!$C$10="Ja",MAX(IF(Einstellungen!$C$11="7 Tage",MAX(0,(MIN(DATE(2030,8,0),IF(Mitarbeiter!$D188="",DATE(2030,8,0),Mitarbeiter!$D188),TODAY()))-(MAX(DATE(2030,7,1),Mitarbeiter!$C188))+1),MAX(0,NETWORKDAYS(MAX(DATE(2030,7,1),Mitarbeiter!$C188),MIN(DATE(2030,8,0),IF(Mitarbeiter!$D188="",DATE(2030,8,0),Mitarbeiter!$D188),TODAY()),Einstellungen!$F$13:$F$67)))*N(Mitarbeiter!$E188)/IF(Einstellungen!$C$11="7 Tage",7,5),N('Ist-Stunden'!BH188)),MAX(IF(Einstellungen!$C$11="7 Tage",MAX(0,(MIN(DATE(2030,8,0),IF(Mitarbeiter!$D188="",DATE(2030,8,0),Mitarbeiter!$D188),TODAY()))-(MAX(DATE(2030,7,1),Mitarbeiter!$C188))+1),MAX(0,NETWORKDAYS(MAX(DATE(2030,7,1),Mitarbeiter!$C188),MIN(DATE(2030,8,0),IF(Mitarbeiter!$D188="",DATE(2030,8,0),Mitarbeiter!$D188),TODAY()),Einstellungen!$F$13:$F$67)))*N(Mitarbeiter!$E188)/IF(Einstellungen!$C$11="7 Tage",7,5),N('Ist-Stunden'!BH188)+(N(Krankheitstage!DE188)+N(Krankheitstage!DQ188))*N($C188))))</f>
        <v/>
      </c>
      <c r="CM188" s="76">
        <f>IF($B188="",0,IF(Einstellungen!$C$10="Ja",MAX(IF(Einstellungen!$C$11="7 Tage",MAX(0,(MIN(DATE(2030,9,0),IF(Mitarbeiter!$D188="",DATE(2030,9,0),Mitarbeiter!$D188),TODAY()))-(MAX(DATE(2030,8,1),Mitarbeiter!$C188))+1),MAX(0,NETWORKDAYS(MAX(DATE(2030,8,1),Mitarbeiter!$C188),MIN(DATE(2030,9,0),IF(Mitarbeiter!$D188="",DATE(2030,9,0),Mitarbeiter!$D188),TODAY()),Einstellungen!$F$13:$F$67)))*N(Mitarbeiter!$E188)/IF(Einstellungen!$C$11="7 Tage",7,5),N('Ist-Stunden'!BI188)),MAX(IF(Einstellungen!$C$11="7 Tage",MAX(0,(MIN(DATE(2030,9,0),IF(Mitarbeiter!$D188="",DATE(2030,9,0),Mitarbeiter!$D188),TODAY()))-(MAX(DATE(2030,8,1),Mitarbeiter!$C188))+1),MAX(0,NETWORKDAYS(MAX(DATE(2030,8,1),Mitarbeiter!$C188),MIN(DATE(2030,9,0),IF(Mitarbeiter!$D188="",DATE(2030,9,0),Mitarbeiter!$D188),TODAY()),Einstellungen!$F$13:$F$67)))*N(Mitarbeiter!$E188)/IF(Einstellungen!$C$11="7 Tage",7,5),N('Ist-Stunden'!BI188)+(N(Krankheitstage!DF188)+N(Krankheitstage!DR188))*N($C188))))</f>
        <v/>
      </c>
      <c r="CN188" s="76">
        <f>IF($B188="",0,IF(Einstellungen!$C$10="Ja",MAX(IF(Einstellungen!$C$11="7 Tage",MAX(0,(MIN(DATE(2030,10,0),IF(Mitarbeiter!$D188="",DATE(2030,10,0),Mitarbeiter!$D188),TODAY()))-(MAX(DATE(2030,9,1),Mitarbeiter!$C188))+1),MAX(0,NETWORKDAYS(MAX(DATE(2030,9,1),Mitarbeiter!$C188),MIN(DATE(2030,10,0),IF(Mitarbeiter!$D188="",DATE(2030,10,0),Mitarbeiter!$D188),TODAY()),Einstellungen!$F$13:$F$67)))*N(Mitarbeiter!$E188)/IF(Einstellungen!$C$11="7 Tage",7,5),N('Ist-Stunden'!BJ188)),MAX(IF(Einstellungen!$C$11="7 Tage",MAX(0,(MIN(DATE(2030,10,0),IF(Mitarbeiter!$D188="",DATE(2030,10,0),Mitarbeiter!$D188),TODAY()))-(MAX(DATE(2030,9,1),Mitarbeiter!$C188))+1),MAX(0,NETWORKDAYS(MAX(DATE(2030,9,1),Mitarbeiter!$C188),MIN(DATE(2030,10,0),IF(Mitarbeiter!$D188="",DATE(2030,10,0),Mitarbeiter!$D188),TODAY()),Einstellungen!$F$13:$F$67)))*N(Mitarbeiter!$E188)/IF(Einstellungen!$C$11="7 Tage",7,5),N('Ist-Stunden'!BJ188)+(N(Krankheitstage!DG188)+N(Krankheitstage!DS188))*N($C188))))</f>
        <v/>
      </c>
      <c r="CO188" s="76">
        <f>IF($B188="",0,IF(Einstellungen!$C$10="Ja",MAX(IF(Einstellungen!$C$11="7 Tage",MAX(0,(MIN(DATE(2030,11,0),IF(Mitarbeiter!$D188="",DATE(2030,11,0),Mitarbeiter!$D188),TODAY()))-(MAX(DATE(2030,10,1),Mitarbeiter!$C188))+1),MAX(0,NETWORKDAYS(MAX(DATE(2030,10,1),Mitarbeiter!$C188),MIN(DATE(2030,11,0),IF(Mitarbeiter!$D188="",DATE(2030,11,0),Mitarbeiter!$D188),TODAY()),Einstellungen!$F$13:$F$67)))*N(Mitarbeiter!$E188)/IF(Einstellungen!$C$11="7 Tage",7,5),N('Ist-Stunden'!BK188)),MAX(IF(Einstellungen!$C$11="7 Tage",MAX(0,(MIN(DATE(2030,11,0),IF(Mitarbeiter!$D188="",DATE(2030,11,0),Mitarbeiter!$D188),TODAY()))-(MAX(DATE(2030,10,1),Mitarbeiter!$C188))+1),MAX(0,NETWORKDAYS(MAX(DATE(2030,10,1),Mitarbeiter!$C188),MIN(DATE(2030,11,0),IF(Mitarbeiter!$D188="",DATE(2030,11,0),Mitarbeiter!$D188),TODAY()),Einstellungen!$F$13:$F$67)))*N(Mitarbeiter!$E188)/IF(Einstellungen!$C$11="7 Tage",7,5),N('Ist-Stunden'!BK188)+(N(Krankheitstage!DH188)+N(Krankheitstage!DT188))*N($C188))))</f>
        <v/>
      </c>
      <c r="CP188" s="76">
        <f>IF($B188="",0,IF(Einstellungen!$C$10="Ja",MAX(IF(Einstellungen!$C$11="7 Tage",MAX(0,(MIN(DATE(2030,12,0),IF(Mitarbeiter!$D188="",DATE(2030,12,0),Mitarbeiter!$D188),TODAY()))-(MAX(DATE(2030,11,1),Mitarbeiter!$C188))+1),MAX(0,NETWORKDAYS(MAX(DATE(2030,11,1),Mitarbeiter!$C188),MIN(DATE(2030,12,0),IF(Mitarbeiter!$D188="",DATE(2030,12,0),Mitarbeiter!$D188),TODAY()),Einstellungen!$F$13:$F$67)))*N(Mitarbeiter!$E188)/IF(Einstellungen!$C$11="7 Tage",7,5),N('Ist-Stunden'!BL188)),MAX(IF(Einstellungen!$C$11="7 Tage",MAX(0,(MIN(DATE(2030,12,0),IF(Mitarbeiter!$D188="",DATE(2030,12,0),Mitarbeiter!$D188),TODAY()))-(MAX(DATE(2030,11,1),Mitarbeiter!$C188))+1),MAX(0,NETWORKDAYS(MAX(DATE(2030,11,1),Mitarbeiter!$C188),MIN(DATE(2030,12,0),IF(Mitarbeiter!$D188="",DATE(2030,12,0),Mitarbeiter!$D188),TODAY()),Einstellungen!$F$13:$F$67)))*N(Mitarbeiter!$E188)/IF(Einstellungen!$C$11="7 Tage",7,5),N('Ist-Stunden'!BL188)+(N(Krankheitstage!DI188)+N(Krankheitstage!DU188))*N($C188))))</f>
        <v/>
      </c>
      <c r="CQ188" s="76">
        <f>IF($B188="",0,IF(Einstellungen!$C$10="Ja",MAX(IF(Einstellungen!$C$11="7 Tage",MAX(0,(MIN(DATE(2030,13,0),IF(Mitarbeiter!$D188="",DATE(2030,13,0),Mitarbeiter!$D188),TODAY()))-(MAX(DATE(2030,12,1),Mitarbeiter!$C188))+1),MAX(0,NETWORKDAYS(MAX(DATE(2030,12,1),Mitarbeiter!$C188),MIN(DATE(2030,13,0),IF(Mitarbeiter!$D188="",DATE(2030,13,0),Mitarbeiter!$D188),TODAY()),Einstellungen!$F$13:$F$67)))*N(Mitarbeiter!$E188)/IF(Einstellungen!$C$11="7 Tage",7,5),N('Ist-Stunden'!BM188)),MAX(IF(Einstellungen!$C$11="7 Tage",MAX(0,(MIN(DATE(2030,13,0),IF(Mitarbeiter!$D188="",DATE(2030,13,0),Mitarbeiter!$D188),TODAY()))-(MAX(DATE(2030,12,1),Mitarbeiter!$C188))+1),MAX(0,NETWORKDAYS(MAX(DATE(2030,12,1),Mitarbeiter!$C188),MIN(DATE(2030,13,0),IF(Mitarbeiter!$D188="",DATE(2030,13,0),Mitarbeiter!$D188),TODAY()),Einstellungen!$F$13:$F$67)))*N(Mitarbeiter!$E188)/IF(Einstellungen!$C$11="7 Tage",7,5),N('Ist-Stunden'!BM188)+(N(Krankheitstage!DJ188)+N(Krankheitstage!DV188))*N($C188))))</f>
        <v/>
      </c>
    </row>
    <row r="189">
      <c r="A189" s="73">
        <f>IF(Mitarbeiter!B189="","",Mitarbeiter!A189)</f>
        <v/>
      </c>
      <c r="B189" s="6">
        <f>IF(Mitarbeiter!B189="","",Mitarbeiter!B189)</f>
        <v/>
      </c>
      <c r="C189" s="74">
        <f>IF(Mitarbeiter!B189="","",Mitarbeiter!F189)</f>
        <v/>
      </c>
      <c r="D189" s="75">
        <f>N(INDEX(Krankheitstage!$G189:$DV189,1,(Einstellungen!$C$3-2026)*24+1))</f>
        <v/>
      </c>
      <c r="E189" s="75">
        <f>N(INDEX(Krankheitstage!$G189:$DV189,1,(Einstellungen!$C$3-2026)*24+2))</f>
        <v/>
      </c>
      <c r="F189" s="75">
        <f>N(INDEX(Krankheitstage!$G189:$DV189,1,(Einstellungen!$C$3-2026)*24+3))</f>
        <v/>
      </c>
      <c r="G189" s="75">
        <f>N(INDEX(Krankheitstage!$G189:$DV189,1,(Einstellungen!$C$3-2026)*24+4))</f>
        <v/>
      </c>
      <c r="H189" s="75">
        <f>N(INDEX(Krankheitstage!$G189:$DV189,1,(Einstellungen!$C$3-2026)*24+5))</f>
        <v/>
      </c>
      <c r="I189" s="75">
        <f>N(INDEX(Krankheitstage!$G189:$DV189,1,(Einstellungen!$C$3-2026)*24+6))</f>
        <v/>
      </c>
      <c r="J189" s="75">
        <f>N(INDEX(Krankheitstage!$G189:$DV189,1,(Einstellungen!$C$3-2026)*24+7))</f>
        <v/>
      </c>
      <c r="K189" s="75">
        <f>N(INDEX(Krankheitstage!$G189:$DV189,1,(Einstellungen!$C$3-2026)*24+8))</f>
        <v/>
      </c>
      <c r="L189" s="75">
        <f>N(INDEX(Krankheitstage!$G189:$DV189,1,(Einstellungen!$C$3-2026)*24+9))</f>
        <v/>
      </c>
      <c r="M189" s="75">
        <f>N(INDEX(Krankheitstage!$G189:$DV189,1,(Einstellungen!$C$3-2026)*24+10))</f>
        <v/>
      </c>
      <c r="N189" s="75">
        <f>N(INDEX(Krankheitstage!$G189:$DV189,1,(Einstellungen!$C$3-2026)*24+11))</f>
        <v/>
      </c>
      <c r="O189" s="75">
        <f>N(INDEX(Krankheitstage!$G189:$DV189,1,(Einstellungen!$C$3-2026)*24+12))</f>
        <v/>
      </c>
      <c r="P189" s="75">
        <f>IF($B189="","",SUM(D189:O189))</f>
        <v/>
      </c>
      <c r="Q189" s="75">
        <f>N(INDEX(Krankheitstage!$G189:$DV189,1,(Einstellungen!$C$3-2026)*24+13))</f>
        <v/>
      </c>
      <c r="R189" s="75">
        <f>N(INDEX(Krankheitstage!$G189:$DV189,1,(Einstellungen!$C$3-2026)*24+14))</f>
        <v/>
      </c>
      <c r="S189" s="75">
        <f>N(INDEX(Krankheitstage!$G189:$DV189,1,(Einstellungen!$C$3-2026)*24+15))</f>
        <v/>
      </c>
      <c r="T189" s="75">
        <f>N(INDEX(Krankheitstage!$G189:$DV189,1,(Einstellungen!$C$3-2026)*24+16))</f>
        <v/>
      </c>
      <c r="U189" s="75">
        <f>N(INDEX(Krankheitstage!$G189:$DV189,1,(Einstellungen!$C$3-2026)*24+17))</f>
        <v/>
      </c>
      <c r="V189" s="75">
        <f>N(INDEX(Krankheitstage!$G189:$DV189,1,(Einstellungen!$C$3-2026)*24+18))</f>
        <v/>
      </c>
      <c r="W189" s="75">
        <f>N(INDEX(Krankheitstage!$G189:$DV189,1,(Einstellungen!$C$3-2026)*24+19))</f>
        <v/>
      </c>
      <c r="X189" s="75">
        <f>N(INDEX(Krankheitstage!$G189:$DV189,1,(Einstellungen!$C$3-2026)*24+20))</f>
        <v/>
      </c>
      <c r="Y189" s="75">
        <f>N(INDEX(Krankheitstage!$G189:$DV189,1,(Einstellungen!$C$3-2026)*24+21))</f>
        <v/>
      </c>
      <c r="Z189" s="75">
        <f>N(INDEX(Krankheitstage!$G189:$DV189,1,(Einstellungen!$C$3-2026)*24+22))</f>
        <v/>
      </c>
      <c r="AA189" s="75">
        <f>N(INDEX(Krankheitstage!$G189:$DV189,1,(Einstellungen!$C$3-2026)*24+23))</f>
        <v/>
      </c>
      <c r="AB189" s="75">
        <f>N(INDEX(Krankheitstage!$G189:$DV189,1,(Einstellungen!$C$3-2026)*24+24))</f>
        <v/>
      </c>
      <c r="AC189" s="75">
        <f>IF($B189="","",SUM(Q189:AB189))</f>
        <v/>
      </c>
      <c r="AD189" s="75">
        <f>IF($B189="","",SUM(P189,AC189))</f>
        <v/>
      </c>
      <c r="AE189" s="76">
        <f>IF($B189="","",AD189*N(C189))</f>
        <v/>
      </c>
      <c r="AF189" s="75">
        <f>IF($B189="","",Krankheitstage!E189)</f>
        <v/>
      </c>
      <c r="AG189" s="76">
        <f>IF($B189="","",AF189*N(C189))</f>
        <v/>
      </c>
      <c r="AH189" s="76">
        <f>IF($B189="","",INDEX($AJ189:$CQ189,1,(Einstellungen!$C$3-2026)*12+1)+INDEX($AJ189:$CQ189,1,(Einstellungen!$C$3-2026)*12+2)+INDEX($AJ189:$CQ189,1,(Einstellungen!$C$3-2026)*12+3)+INDEX($AJ189:$CQ189,1,(Einstellungen!$C$3-2026)*12+4)+INDEX($AJ189:$CQ189,1,(Einstellungen!$C$3-2026)*12+5)+INDEX($AJ189:$CQ189,1,(Einstellungen!$C$3-2026)*12+6)+INDEX($AJ189:$CQ189,1,(Einstellungen!$C$3-2026)*12+7)+INDEX($AJ189:$CQ189,1,(Einstellungen!$C$3-2026)*12+8)+INDEX($AJ189:$CQ189,1,(Einstellungen!$C$3-2026)*12+9)+INDEX($AJ189:$CQ189,1,(Einstellungen!$C$3-2026)*12+10)+INDEX($AJ189:$CQ189,1,(Einstellungen!$C$3-2026)*12+11)+INDEX($AJ189:$CQ189,1,(Einstellungen!$C$3-2026)*12+12))</f>
        <v/>
      </c>
      <c r="AI189" s="76">
        <f>IF($B189="","",SUM($AJ189:$CQ189))</f>
        <v/>
      </c>
      <c r="AJ189" s="76">
        <f>IF($B189="",0,IF(Einstellungen!$C$10="Ja",MAX(IF(Einstellungen!$C$11="7 Tage",MAX(0,(MIN(DATE(2026,2,0),IF(Mitarbeiter!$D189="",DATE(2026,2,0),Mitarbeiter!$D189),TODAY()))-(MAX(DATE(2026,1,1),Mitarbeiter!$C189))+1),MAX(0,NETWORKDAYS(MAX(DATE(2026,1,1),Mitarbeiter!$C189),MIN(DATE(2026,2,0),IF(Mitarbeiter!$D189="",DATE(2026,2,0),Mitarbeiter!$D189),TODAY()),Einstellungen!$F$13:$F$67)))*N(Mitarbeiter!$E189)/IF(Einstellungen!$C$11="7 Tage",7,5),N('Ist-Stunden'!F189)),MAX(IF(Einstellungen!$C$11="7 Tage",MAX(0,(MIN(DATE(2026,2,0),IF(Mitarbeiter!$D189="",DATE(2026,2,0),Mitarbeiter!$D189),TODAY()))-(MAX(DATE(2026,1,1),Mitarbeiter!$C189))+1),MAX(0,NETWORKDAYS(MAX(DATE(2026,1,1),Mitarbeiter!$C189),MIN(DATE(2026,2,0),IF(Mitarbeiter!$D189="",DATE(2026,2,0),Mitarbeiter!$D189),TODAY()),Einstellungen!$F$13:$F$67)))*N(Mitarbeiter!$E189)/IF(Einstellungen!$C$11="7 Tage",7,5),N('Ist-Stunden'!F189)+(N(Krankheitstage!G189)+N(Krankheitstage!S189))*N($C189))))</f>
        <v/>
      </c>
      <c r="AK189" s="76">
        <f>IF($B189="",0,IF(Einstellungen!$C$10="Ja",MAX(IF(Einstellungen!$C$11="7 Tage",MAX(0,(MIN(DATE(2026,3,0),IF(Mitarbeiter!$D189="",DATE(2026,3,0),Mitarbeiter!$D189),TODAY()))-(MAX(DATE(2026,2,1),Mitarbeiter!$C189))+1),MAX(0,NETWORKDAYS(MAX(DATE(2026,2,1),Mitarbeiter!$C189),MIN(DATE(2026,3,0),IF(Mitarbeiter!$D189="",DATE(2026,3,0),Mitarbeiter!$D189),TODAY()),Einstellungen!$F$13:$F$67)))*N(Mitarbeiter!$E189)/IF(Einstellungen!$C$11="7 Tage",7,5),N('Ist-Stunden'!G189)),MAX(IF(Einstellungen!$C$11="7 Tage",MAX(0,(MIN(DATE(2026,3,0),IF(Mitarbeiter!$D189="",DATE(2026,3,0),Mitarbeiter!$D189),TODAY()))-(MAX(DATE(2026,2,1),Mitarbeiter!$C189))+1),MAX(0,NETWORKDAYS(MAX(DATE(2026,2,1),Mitarbeiter!$C189),MIN(DATE(2026,3,0),IF(Mitarbeiter!$D189="",DATE(2026,3,0),Mitarbeiter!$D189),TODAY()),Einstellungen!$F$13:$F$67)))*N(Mitarbeiter!$E189)/IF(Einstellungen!$C$11="7 Tage",7,5),N('Ist-Stunden'!G189)+(N(Krankheitstage!H189)+N(Krankheitstage!T189))*N($C189))))</f>
        <v/>
      </c>
      <c r="AL189" s="76">
        <f>IF($B189="",0,IF(Einstellungen!$C$10="Ja",MAX(IF(Einstellungen!$C$11="7 Tage",MAX(0,(MIN(DATE(2026,4,0),IF(Mitarbeiter!$D189="",DATE(2026,4,0),Mitarbeiter!$D189),TODAY()))-(MAX(DATE(2026,3,1),Mitarbeiter!$C189))+1),MAX(0,NETWORKDAYS(MAX(DATE(2026,3,1),Mitarbeiter!$C189),MIN(DATE(2026,4,0),IF(Mitarbeiter!$D189="",DATE(2026,4,0),Mitarbeiter!$D189),TODAY()),Einstellungen!$F$13:$F$67)))*N(Mitarbeiter!$E189)/IF(Einstellungen!$C$11="7 Tage",7,5),N('Ist-Stunden'!H189)),MAX(IF(Einstellungen!$C$11="7 Tage",MAX(0,(MIN(DATE(2026,4,0),IF(Mitarbeiter!$D189="",DATE(2026,4,0),Mitarbeiter!$D189),TODAY()))-(MAX(DATE(2026,3,1),Mitarbeiter!$C189))+1),MAX(0,NETWORKDAYS(MAX(DATE(2026,3,1),Mitarbeiter!$C189),MIN(DATE(2026,4,0),IF(Mitarbeiter!$D189="",DATE(2026,4,0),Mitarbeiter!$D189),TODAY()),Einstellungen!$F$13:$F$67)))*N(Mitarbeiter!$E189)/IF(Einstellungen!$C$11="7 Tage",7,5),N('Ist-Stunden'!H189)+(N(Krankheitstage!I189)+N(Krankheitstage!U189))*N($C189))))</f>
        <v/>
      </c>
      <c r="AM189" s="76">
        <f>IF($B189="",0,IF(Einstellungen!$C$10="Ja",MAX(IF(Einstellungen!$C$11="7 Tage",MAX(0,(MIN(DATE(2026,5,0),IF(Mitarbeiter!$D189="",DATE(2026,5,0),Mitarbeiter!$D189),TODAY()))-(MAX(DATE(2026,4,1),Mitarbeiter!$C189))+1),MAX(0,NETWORKDAYS(MAX(DATE(2026,4,1),Mitarbeiter!$C189),MIN(DATE(2026,5,0),IF(Mitarbeiter!$D189="",DATE(2026,5,0),Mitarbeiter!$D189),TODAY()),Einstellungen!$F$13:$F$67)))*N(Mitarbeiter!$E189)/IF(Einstellungen!$C$11="7 Tage",7,5),N('Ist-Stunden'!I189)),MAX(IF(Einstellungen!$C$11="7 Tage",MAX(0,(MIN(DATE(2026,5,0),IF(Mitarbeiter!$D189="",DATE(2026,5,0),Mitarbeiter!$D189),TODAY()))-(MAX(DATE(2026,4,1),Mitarbeiter!$C189))+1),MAX(0,NETWORKDAYS(MAX(DATE(2026,4,1),Mitarbeiter!$C189),MIN(DATE(2026,5,0),IF(Mitarbeiter!$D189="",DATE(2026,5,0),Mitarbeiter!$D189),TODAY()),Einstellungen!$F$13:$F$67)))*N(Mitarbeiter!$E189)/IF(Einstellungen!$C$11="7 Tage",7,5),N('Ist-Stunden'!I189)+(N(Krankheitstage!J189)+N(Krankheitstage!V189))*N($C189))))</f>
        <v/>
      </c>
      <c r="AN189" s="76">
        <f>IF($B189="",0,IF(Einstellungen!$C$10="Ja",MAX(IF(Einstellungen!$C$11="7 Tage",MAX(0,(MIN(DATE(2026,6,0),IF(Mitarbeiter!$D189="",DATE(2026,6,0),Mitarbeiter!$D189),TODAY()))-(MAX(DATE(2026,5,1),Mitarbeiter!$C189))+1),MAX(0,NETWORKDAYS(MAX(DATE(2026,5,1),Mitarbeiter!$C189),MIN(DATE(2026,6,0),IF(Mitarbeiter!$D189="",DATE(2026,6,0),Mitarbeiter!$D189),TODAY()),Einstellungen!$F$13:$F$67)))*N(Mitarbeiter!$E189)/IF(Einstellungen!$C$11="7 Tage",7,5),N('Ist-Stunden'!J189)),MAX(IF(Einstellungen!$C$11="7 Tage",MAX(0,(MIN(DATE(2026,6,0),IF(Mitarbeiter!$D189="",DATE(2026,6,0),Mitarbeiter!$D189),TODAY()))-(MAX(DATE(2026,5,1),Mitarbeiter!$C189))+1),MAX(0,NETWORKDAYS(MAX(DATE(2026,5,1),Mitarbeiter!$C189),MIN(DATE(2026,6,0),IF(Mitarbeiter!$D189="",DATE(2026,6,0),Mitarbeiter!$D189),TODAY()),Einstellungen!$F$13:$F$67)))*N(Mitarbeiter!$E189)/IF(Einstellungen!$C$11="7 Tage",7,5),N('Ist-Stunden'!J189)+(N(Krankheitstage!K189)+N(Krankheitstage!W189))*N($C189))))</f>
        <v/>
      </c>
      <c r="AO189" s="76">
        <f>IF($B189="",0,IF(Einstellungen!$C$10="Ja",MAX(IF(Einstellungen!$C$11="7 Tage",MAX(0,(MIN(DATE(2026,7,0),IF(Mitarbeiter!$D189="",DATE(2026,7,0),Mitarbeiter!$D189),TODAY()))-(MAX(DATE(2026,6,1),Mitarbeiter!$C189))+1),MAX(0,NETWORKDAYS(MAX(DATE(2026,6,1),Mitarbeiter!$C189),MIN(DATE(2026,7,0),IF(Mitarbeiter!$D189="",DATE(2026,7,0),Mitarbeiter!$D189),TODAY()),Einstellungen!$F$13:$F$67)))*N(Mitarbeiter!$E189)/IF(Einstellungen!$C$11="7 Tage",7,5),N('Ist-Stunden'!K189)),MAX(IF(Einstellungen!$C$11="7 Tage",MAX(0,(MIN(DATE(2026,7,0),IF(Mitarbeiter!$D189="",DATE(2026,7,0),Mitarbeiter!$D189),TODAY()))-(MAX(DATE(2026,6,1),Mitarbeiter!$C189))+1),MAX(0,NETWORKDAYS(MAX(DATE(2026,6,1),Mitarbeiter!$C189),MIN(DATE(2026,7,0),IF(Mitarbeiter!$D189="",DATE(2026,7,0),Mitarbeiter!$D189),TODAY()),Einstellungen!$F$13:$F$67)))*N(Mitarbeiter!$E189)/IF(Einstellungen!$C$11="7 Tage",7,5),N('Ist-Stunden'!K189)+(N(Krankheitstage!L189)+N(Krankheitstage!X189))*N($C189))))</f>
        <v/>
      </c>
      <c r="AP189" s="76">
        <f>IF($B189="",0,IF(Einstellungen!$C$10="Ja",MAX(IF(Einstellungen!$C$11="7 Tage",MAX(0,(MIN(DATE(2026,8,0),IF(Mitarbeiter!$D189="",DATE(2026,8,0),Mitarbeiter!$D189),TODAY()))-(MAX(DATE(2026,7,1),Mitarbeiter!$C189))+1),MAX(0,NETWORKDAYS(MAX(DATE(2026,7,1),Mitarbeiter!$C189),MIN(DATE(2026,8,0),IF(Mitarbeiter!$D189="",DATE(2026,8,0),Mitarbeiter!$D189),TODAY()),Einstellungen!$F$13:$F$67)))*N(Mitarbeiter!$E189)/IF(Einstellungen!$C$11="7 Tage",7,5),N('Ist-Stunden'!L189)),MAX(IF(Einstellungen!$C$11="7 Tage",MAX(0,(MIN(DATE(2026,8,0),IF(Mitarbeiter!$D189="",DATE(2026,8,0),Mitarbeiter!$D189),TODAY()))-(MAX(DATE(2026,7,1),Mitarbeiter!$C189))+1),MAX(0,NETWORKDAYS(MAX(DATE(2026,7,1),Mitarbeiter!$C189),MIN(DATE(2026,8,0),IF(Mitarbeiter!$D189="",DATE(2026,8,0),Mitarbeiter!$D189),TODAY()),Einstellungen!$F$13:$F$67)))*N(Mitarbeiter!$E189)/IF(Einstellungen!$C$11="7 Tage",7,5),N('Ist-Stunden'!L189)+(N(Krankheitstage!M189)+N(Krankheitstage!Y189))*N($C189))))</f>
        <v/>
      </c>
      <c r="AQ189" s="76">
        <f>IF($B189="",0,IF(Einstellungen!$C$10="Ja",MAX(IF(Einstellungen!$C$11="7 Tage",MAX(0,(MIN(DATE(2026,9,0),IF(Mitarbeiter!$D189="",DATE(2026,9,0),Mitarbeiter!$D189),TODAY()))-(MAX(DATE(2026,8,1),Mitarbeiter!$C189))+1),MAX(0,NETWORKDAYS(MAX(DATE(2026,8,1),Mitarbeiter!$C189),MIN(DATE(2026,9,0),IF(Mitarbeiter!$D189="",DATE(2026,9,0),Mitarbeiter!$D189),TODAY()),Einstellungen!$F$13:$F$67)))*N(Mitarbeiter!$E189)/IF(Einstellungen!$C$11="7 Tage",7,5),N('Ist-Stunden'!M189)),MAX(IF(Einstellungen!$C$11="7 Tage",MAX(0,(MIN(DATE(2026,9,0),IF(Mitarbeiter!$D189="",DATE(2026,9,0),Mitarbeiter!$D189),TODAY()))-(MAX(DATE(2026,8,1),Mitarbeiter!$C189))+1),MAX(0,NETWORKDAYS(MAX(DATE(2026,8,1),Mitarbeiter!$C189),MIN(DATE(2026,9,0),IF(Mitarbeiter!$D189="",DATE(2026,9,0),Mitarbeiter!$D189),TODAY()),Einstellungen!$F$13:$F$67)))*N(Mitarbeiter!$E189)/IF(Einstellungen!$C$11="7 Tage",7,5),N('Ist-Stunden'!M189)+(N(Krankheitstage!N189)+N(Krankheitstage!Z189))*N($C189))))</f>
        <v/>
      </c>
      <c r="AR189" s="76">
        <f>IF($B189="",0,IF(Einstellungen!$C$10="Ja",MAX(IF(Einstellungen!$C$11="7 Tage",MAX(0,(MIN(DATE(2026,10,0),IF(Mitarbeiter!$D189="",DATE(2026,10,0),Mitarbeiter!$D189),TODAY()))-(MAX(DATE(2026,9,1),Mitarbeiter!$C189))+1),MAX(0,NETWORKDAYS(MAX(DATE(2026,9,1),Mitarbeiter!$C189),MIN(DATE(2026,10,0),IF(Mitarbeiter!$D189="",DATE(2026,10,0),Mitarbeiter!$D189),TODAY()),Einstellungen!$F$13:$F$67)))*N(Mitarbeiter!$E189)/IF(Einstellungen!$C$11="7 Tage",7,5),N('Ist-Stunden'!N189)),MAX(IF(Einstellungen!$C$11="7 Tage",MAX(0,(MIN(DATE(2026,10,0),IF(Mitarbeiter!$D189="",DATE(2026,10,0),Mitarbeiter!$D189),TODAY()))-(MAX(DATE(2026,9,1),Mitarbeiter!$C189))+1),MAX(0,NETWORKDAYS(MAX(DATE(2026,9,1),Mitarbeiter!$C189),MIN(DATE(2026,10,0),IF(Mitarbeiter!$D189="",DATE(2026,10,0),Mitarbeiter!$D189),TODAY()),Einstellungen!$F$13:$F$67)))*N(Mitarbeiter!$E189)/IF(Einstellungen!$C$11="7 Tage",7,5),N('Ist-Stunden'!N189)+(N(Krankheitstage!O189)+N(Krankheitstage!AA189))*N($C189))))</f>
        <v/>
      </c>
      <c r="AS189" s="76">
        <f>IF($B189="",0,IF(Einstellungen!$C$10="Ja",MAX(IF(Einstellungen!$C$11="7 Tage",MAX(0,(MIN(DATE(2026,11,0),IF(Mitarbeiter!$D189="",DATE(2026,11,0),Mitarbeiter!$D189),TODAY()))-(MAX(DATE(2026,10,1),Mitarbeiter!$C189))+1),MAX(0,NETWORKDAYS(MAX(DATE(2026,10,1),Mitarbeiter!$C189),MIN(DATE(2026,11,0),IF(Mitarbeiter!$D189="",DATE(2026,11,0),Mitarbeiter!$D189),TODAY()),Einstellungen!$F$13:$F$67)))*N(Mitarbeiter!$E189)/IF(Einstellungen!$C$11="7 Tage",7,5),N('Ist-Stunden'!O189)),MAX(IF(Einstellungen!$C$11="7 Tage",MAX(0,(MIN(DATE(2026,11,0),IF(Mitarbeiter!$D189="",DATE(2026,11,0),Mitarbeiter!$D189),TODAY()))-(MAX(DATE(2026,10,1),Mitarbeiter!$C189))+1),MAX(0,NETWORKDAYS(MAX(DATE(2026,10,1),Mitarbeiter!$C189),MIN(DATE(2026,11,0),IF(Mitarbeiter!$D189="",DATE(2026,11,0),Mitarbeiter!$D189),TODAY()),Einstellungen!$F$13:$F$67)))*N(Mitarbeiter!$E189)/IF(Einstellungen!$C$11="7 Tage",7,5),N('Ist-Stunden'!O189)+(N(Krankheitstage!P189)+N(Krankheitstage!AB189))*N($C189))))</f>
        <v/>
      </c>
      <c r="AT189" s="76">
        <f>IF($B189="",0,IF(Einstellungen!$C$10="Ja",MAX(IF(Einstellungen!$C$11="7 Tage",MAX(0,(MIN(DATE(2026,12,0),IF(Mitarbeiter!$D189="",DATE(2026,12,0),Mitarbeiter!$D189),TODAY()))-(MAX(DATE(2026,11,1),Mitarbeiter!$C189))+1),MAX(0,NETWORKDAYS(MAX(DATE(2026,11,1),Mitarbeiter!$C189),MIN(DATE(2026,12,0),IF(Mitarbeiter!$D189="",DATE(2026,12,0),Mitarbeiter!$D189),TODAY()),Einstellungen!$F$13:$F$67)))*N(Mitarbeiter!$E189)/IF(Einstellungen!$C$11="7 Tage",7,5),N('Ist-Stunden'!P189)),MAX(IF(Einstellungen!$C$11="7 Tage",MAX(0,(MIN(DATE(2026,12,0),IF(Mitarbeiter!$D189="",DATE(2026,12,0),Mitarbeiter!$D189),TODAY()))-(MAX(DATE(2026,11,1),Mitarbeiter!$C189))+1),MAX(0,NETWORKDAYS(MAX(DATE(2026,11,1),Mitarbeiter!$C189),MIN(DATE(2026,12,0),IF(Mitarbeiter!$D189="",DATE(2026,12,0),Mitarbeiter!$D189),TODAY()),Einstellungen!$F$13:$F$67)))*N(Mitarbeiter!$E189)/IF(Einstellungen!$C$11="7 Tage",7,5),N('Ist-Stunden'!P189)+(N(Krankheitstage!Q189)+N(Krankheitstage!AC189))*N($C189))))</f>
        <v/>
      </c>
      <c r="AU189" s="76">
        <f>IF($B189="",0,IF(Einstellungen!$C$10="Ja",MAX(IF(Einstellungen!$C$11="7 Tage",MAX(0,(MIN(DATE(2026,13,0),IF(Mitarbeiter!$D189="",DATE(2026,13,0),Mitarbeiter!$D189),TODAY()))-(MAX(DATE(2026,12,1),Mitarbeiter!$C189))+1),MAX(0,NETWORKDAYS(MAX(DATE(2026,12,1),Mitarbeiter!$C189),MIN(DATE(2026,13,0),IF(Mitarbeiter!$D189="",DATE(2026,13,0),Mitarbeiter!$D189),TODAY()),Einstellungen!$F$13:$F$67)))*N(Mitarbeiter!$E189)/IF(Einstellungen!$C$11="7 Tage",7,5),N('Ist-Stunden'!Q189)),MAX(IF(Einstellungen!$C$11="7 Tage",MAX(0,(MIN(DATE(2026,13,0),IF(Mitarbeiter!$D189="",DATE(2026,13,0),Mitarbeiter!$D189),TODAY()))-(MAX(DATE(2026,12,1),Mitarbeiter!$C189))+1),MAX(0,NETWORKDAYS(MAX(DATE(2026,12,1),Mitarbeiter!$C189),MIN(DATE(2026,13,0),IF(Mitarbeiter!$D189="",DATE(2026,13,0),Mitarbeiter!$D189),TODAY()),Einstellungen!$F$13:$F$67)))*N(Mitarbeiter!$E189)/IF(Einstellungen!$C$11="7 Tage",7,5),N('Ist-Stunden'!Q189)+(N(Krankheitstage!R189)+N(Krankheitstage!AD189))*N($C189))))</f>
        <v/>
      </c>
      <c r="AV189" s="76">
        <f>IF($B189="",0,IF(Einstellungen!$C$10="Ja",MAX(IF(Einstellungen!$C$11="7 Tage",MAX(0,(MIN(DATE(2027,2,0),IF(Mitarbeiter!$D189="",DATE(2027,2,0),Mitarbeiter!$D189),TODAY()))-(MAX(DATE(2027,1,1),Mitarbeiter!$C189))+1),MAX(0,NETWORKDAYS(MAX(DATE(2027,1,1),Mitarbeiter!$C189),MIN(DATE(2027,2,0),IF(Mitarbeiter!$D189="",DATE(2027,2,0),Mitarbeiter!$D189),TODAY()),Einstellungen!$F$13:$F$67)))*N(Mitarbeiter!$E189)/IF(Einstellungen!$C$11="7 Tage",7,5),N('Ist-Stunden'!R189)),MAX(IF(Einstellungen!$C$11="7 Tage",MAX(0,(MIN(DATE(2027,2,0),IF(Mitarbeiter!$D189="",DATE(2027,2,0),Mitarbeiter!$D189),TODAY()))-(MAX(DATE(2027,1,1),Mitarbeiter!$C189))+1),MAX(0,NETWORKDAYS(MAX(DATE(2027,1,1),Mitarbeiter!$C189),MIN(DATE(2027,2,0),IF(Mitarbeiter!$D189="",DATE(2027,2,0),Mitarbeiter!$D189),TODAY()),Einstellungen!$F$13:$F$67)))*N(Mitarbeiter!$E189)/IF(Einstellungen!$C$11="7 Tage",7,5),N('Ist-Stunden'!R189)+(N(Krankheitstage!AE189)+N(Krankheitstage!AQ189))*N($C189))))</f>
        <v/>
      </c>
      <c r="AW189" s="76">
        <f>IF($B189="",0,IF(Einstellungen!$C$10="Ja",MAX(IF(Einstellungen!$C$11="7 Tage",MAX(0,(MIN(DATE(2027,3,0),IF(Mitarbeiter!$D189="",DATE(2027,3,0),Mitarbeiter!$D189),TODAY()))-(MAX(DATE(2027,2,1),Mitarbeiter!$C189))+1),MAX(0,NETWORKDAYS(MAX(DATE(2027,2,1),Mitarbeiter!$C189),MIN(DATE(2027,3,0),IF(Mitarbeiter!$D189="",DATE(2027,3,0),Mitarbeiter!$D189),TODAY()),Einstellungen!$F$13:$F$67)))*N(Mitarbeiter!$E189)/IF(Einstellungen!$C$11="7 Tage",7,5),N('Ist-Stunden'!S189)),MAX(IF(Einstellungen!$C$11="7 Tage",MAX(0,(MIN(DATE(2027,3,0),IF(Mitarbeiter!$D189="",DATE(2027,3,0),Mitarbeiter!$D189),TODAY()))-(MAX(DATE(2027,2,1),Mitarbeiter!$C189))+1),MAX(0,NETWORKDAYS(MAX(DATE(2027,2,1),Mitarbeiter!$C189),MIN(DATE(2027,3,0),IF(Mitarbeiter!$D189="",DATE(2027,3,0),Mitarbeiter!$D189),TODAY()),Einstellungen!$F$13:$F$67)))*N(Mitarbeiter!$E189)/IF(Einstellungen!$C$11="7 Tage",7,5),N('Ist-Stunden'!S189)+(N(Krankheitstage!AF189)+N(Krankheitstage!AR189))*N($C189))))</f>
        <v/>
      </c>
      <c r="AX189" s="76">
        <f>IF($B189="",0,IF(Einstellungen!$C$10="Ja",MAX(IF(Einstellungen!$C$11="7 Tage",MAX(0,(MIN(DATE(2027,4,0),IF(Mitarbeiter!$D189="",DATE(2027,4,0),Mitarbeiter!$D189),TODAY()))-(MAX(DATE(2027,3,1),Mitarbeiter!$C189))+1),MAX(0,NETWORKDAYS(MAX(DATE(2027,3,1),Mitarbeiter!$C189),MIN(DATE(2027,4,0),IF(Mitarbeiter!$D189="",DATE(2027,4,0),Mitarbeiter!$D189),TODAY()),Einstellungen!$F$13:$F$67)))*N(Mitarbeiter!$E189)/IF(Einstellungen!$C$11="7 Tage",7,5),N('Ist-Stunden'!T189)),MAX(IF(Einstellungen!$C$11="7 Tage",MAX(0,(MIN(DATE(2027,4,0),IF(Mitarbeiter!$D189="",DATE(2027,4,0),Mitarbeiter!$D189),TODAY()))-(MAX(DATE(2027,3,1),Mitarbeiter!$C189))+1),MAX(0,NETWORKDAYS(MAX(DATE(2027,3,1),Mitarbeiter!$C189),MIN(DATE(2027,4,0),IF(Mitarbeiter!$D189="",DATE(2027,4,0),Mitarbeiter!$D189),TODAY()),Einstellungen!$F$13:$F$67)))*N(Mitarbeiter!$E189)/IF(Einstellungen!$C$11="7 Tage",7,5),N('Ist-Stunden'!T189)+(N(Krankheitstage!AG189)+N(Krankheitstage!AS189))*N($C189))))</f>
        <v/>
      </c>
      <c r="AY189" s="76">
        <f>IF($B189="",0,IF(Einstellungen!$C$10="Ja",MAX(IF(Einstellungen!$C$11="7 Tage",MAX(0,(MIN(DATE(2027,5,0),IF(Mitarbeiter!$D189="",DATE(2027,5,0),Mitarbeiter!$D189),TODAY()))-(MAX(DATE(2027,4,1),Mitarbeiter!$C189))+1),MAX(0,NETWORKDAYS(MAX(DATE(2027,4,1),Mitarbeiter!$C189),MIN(DATE(2027,5,0),IF(Mitarbeiter!$D189="",DATE(2027,5,0),Mitarbeiter!$D189),TODAY()),Einstellungen!$F$13:$F$67)))*N(Mitarbeiter!$E189)/IF(Einstellungen!$C$11="7 Tage",7,5),N('Ist-Stunden'!U189)),MAX(IF(Einstellungen!$C$11="7 Tage",MAX(0,(MIN(DATE(2027,5,0),IF(Mitarbeiter!$D189="",DATE(2027,5,0),Mitarbeiter!$D189),TODAY()))-(MAX(DATE(2027,4,1),Mitarbeiter!$C189))+1),MAX(0,NETWORKDAYS(MAX(DATE(2027,4,1),Mitarbeiter!$C189),MIN(DATE(2027,5,0),IF(Mitarbeiter!$D189="",DATE(2027,5,0),Mitarbeiter!$D189),TODAY()),Einstellungen!$F$13:$F$67)))*N(Mitarbeiter!$E189)/IF(Einstellungen!$C$11="7 Tage",7,5),N('Ist-Stunden'!U189)+(N(Krankheitstage!AH189)+N(Krankheitstage!AT189))*N($C189))))</f>
        <v/>
      </c>
      <c r="AZ189" s="76">
        <f>IF($B189="",0,IF(Einstellungen!$C$10="Ja",MAX(IF(Einstellungen!$C$11="7 Tage",MAX(0,(MIN(DATE(2027,6,0),IF(Mitarbeiter!$D189="",DATE(2027,6,0),Mitarbeiter!$D189),TODAY()))-(MAX(DATE(2027,5,1),Mitarbeiter!$C189))+1),MAX(0,NETWORKDAYS(MAX(DATE(2027,5,1),Mitarbeiter!$C189),MIN(DATE(2027,6,0),IF(Mitarbeiter!$D189="",DATE(2027,6,0),Mitarbeiter!$D189),TODAY()),Einstellungen!$F$13:$F$67)))*N(Mitarbeiter!$E189)/IF(Einstellungen!$C$11="7 Tage",7,5),N('Ist-Stunden'!V189)),MAX(IF(Einstellungen!$C$11="7 Tage",MAX(0,(MIN(DATE(2027,6,0),IF(Mitarbeiter!$D189="",DATE(2027,6,0),Mitarbeiter!$D189),TODAY()))-(MAX(DATE(2027,5,1),Mitarbeiter!$C189))+1),MAX(0,NETWORKDAYS(MAX(DATE(2027,5,1),Mitarbeiter!$C189),MIN(DATE(2027,6,0),IF(Mitarbeiter!$D189="",DATE(2027,6,0),Mitarbeiter!$D189),TODAY()),Einstellungen!$F$13:$F$67)))*N(Mitarbeiter!$E189)/IF(Einstellungen!$C$11="7 Tage",7,5),N('Ist-Stunden'!V189)+(N(Krankheitstage!AI189)+N(Krankheitstage!AU189))*N($C189))))</f>
        <v/>
      </c>
      <c r="BA189" s="76">
        <f>IF($B189="",0,IF(Einstellungen!$C$10="Ja",MAX(IF(Einstellungen!$C$11="7 Tage",MAX(0,(MIN(DATE(2027,7,0),IF(Mitarbeiter!$D189="",DATE(2027,7,0),Mitarbeiter!$D189),TODAY()))-(MAX(DATE(2027,6,1),Mitarbeiter!$C189))+1),MAX(0,NETWORKDAYS(MAX(DATE(2027,6,1),Mitarbeiter!$C189),MIN(DATE(2027,7,0),IF(Mitarbeiter!$D189="",DATE(2027,7,0),Mitarbeiter!$D189),TODAY()),Einstellungen!$F$13:$F$67)))*N(Mitarbeiter!$E189)/IF(Einstellungen!$C$11="7 Tage",7,5),N('Ist-Stunden'!W189)),MAX(IF(Einstellungen!$C$11="7 Tage",MAX(0,(MIN(DATE(2027,7,0),IF(Mitarbeiter!$D189="",DATE(2027,7,0),Mitarbeiter!$D189),TODAY()))-(MAX(DATE(2027,6,1),Mitarbeiter!$C189))+1),MAX(0,NETWORKDAYS(MAX(DATE(2027,6,1),Mitarbeiter!$C189),MIN(DATE(2027,7,0),IF(Mitarbeiter!$D189="",DATE(2027,7,0),Mitarbeiter!$D189),TODAY()),Einstellungen!$F$13:$F$67)))*N(Mitarbeiter!$E189)/IF(Einstellungen!$C$11="7 Tage",7,5),N('Ist-Stunden'!W189)+(N(Krankheitstage!AJ189)+N(Krankheitstage!AV189))*N($C189))))</f>
        <v/>
      </c>
      <c r="BB189" s="76">
        <f>IF($B189="",0,IF(Einstellungen!$C$10="Ja",MAX(IF(Einstellungen!$C$11="7 Tage",MAX(0,(MIN(DATE(2027,8,0),IF(Mitarbeiter!$D189="",DATE(2027,8,0),Mitarbeiter!$D189),TODAY()))-(MAX(DATE(2027,7,1),Mitarbeiter!$C189))+1),MAX(0,NETWORKDAYS(MAX(DATE(2027,7,1),Mitarbeiter!$C189),MIN(DATE(2027,8,0),IF(Mitarbeiter!$D189="",DATE(2027,8,0),Mitarbeiter!$D189),TODAY()),Einstellungen!$F$13:$F$67)))*N(Mitarbeiter!$E189)/IF(Einstellungen!$C$11="7 Tage",7,5),N('Ist-Stunden'!X189)),MAX(IF(Einstellungen!$C$11="7 Tage",MAX(0,(MIN(DATE(2027,8,0),IF(Mitarbeiter!$D189="",DATE(2027,8,0),Mitarbeiter!$D189),TODAY()))-(MAX(DATE(2027,7,1),Mitarbeiter!$C189))+1),MAX(0,NETWORKDAYS(MAX(DATE(2027,7,1),Mitarbeiter!$C189),MIN(DATE(2027,8,0),IF(Mitarbeiter!$D189="",DATE(2027,8,0),Mitarbeiter!$D189),TODAY()),Einstellungen!$F$13:$F$67)))*N(Mitarbeiter!$E189)/IF(Einstellungen!$C$11="7 Tage",7,5),N('Ist-Stunden'!X189)+(N(Krankheitstage!AK189)+N(Krankheitstage!AW189))*N($C189))))</f>
        <v/>
      </c>
      <c r="BC189" s="76">
        <f>IF($B189="",0,IF(Einstellungen!$C$10="Ja",MAX(IF(Einstellungen!$C$11="7 Tage",MAX(0,(MIN(DATE(2027,9,0),IF(Mitarbeiter!$D189="",DATE(2027,9,0),Mitarbeiter!$D189),TODAY()))-(MAX(DATE(2027,8,1),Mitarbeiter!$C189))+1),MAX(0,NETWORKDAYS(MAX(DATE(2027,8,1),Mitarbeiter!$C189),MIN(DATE(2027,9,0),IF(Mitarbeiter!$D189="",DATE(2027,9,0),Mitarbeiter!$D189),TODAY()),Einstellungen!$F$13:$F$67)))*N(Mitarbeiter!$E189)/IF(Einstellungen!$C$11="7 Tage",7,5),N('Ist-Stunden'!Y189)),MAX(IF(Einstellungen!$C$11="7 Tage",MAX(0,(MIN(DATE(2027,9,0),IF(Mitarbeiter!$D189="",DATE(2027,9,0),Mitarbeiter!$D189),TODAY()))-(MAX(DATE(2027,8,1),Mitarbeiter!$C189))+1),MAX(0,NETWORKDAYS(MAX(DATE(2027,8,1),Mitarbeiter!$C189),MIN(DATE(2027,9,0),IF(Mitarbeiter!$D189="",DATE(2027,9,0),Mitarbeiter!$D189),TODAY()),Einstellungen!$F$13:$F$67)))*N(Mitarbeiter!$E189)/IF(Einstellungen!$C$11="7 Tage",7,5),N('Ist-Stunden'!Y189)+(N(Krankheitstage!AL189)+N(Krankheitstage!AX189))*N($C189))))</f>
        <v/>
      </c>
      <c r="BD189" s="76">
        <f>IF($B189="",0,IF(Einstellungen!$C$10="Ja",MAX(IF(Einstellungen!$C$11="7 Tage",MAX(0,(MIN(DATE(2027,10,0),IF(Mitarbeiter!$D189="",DATE(2027,10,0),Mitarbeiter!$D189),TODAY()))-(MAX(DATE(2027,9,1),Mitarbeiter!$C189))+1),MAX(0,NETWORKDAYS(MAX(DATE(2027,9,1),Mitarbeiter!$C189),MIN(DATE(2027,10,0),IF(Mitarbeiter!$D189="",DATE(2027,10,0),Mitarbeiter!$D189),TODAY()),Einstellungen!$F$13:$F$67)))*N(Mitarbeiter!$E189)/IF(Einstellungen!$C$11="7 Tage",7,5),N('Ist-Stunden'!Z189)),MAX(IF(Einstellungen!$C$11="7 Tage",MAX(0,(MIN(DATE(2027,10,0),IF(Mitarbeiter!$D189="",DATE(2027,10,0),Mitarbeiter!$D189),TODAY()))-(MAX(DATE(2027,9,1),Mitarbeiter!$C189))+1),MAX(0,NETWORKDAYS(MAX(DATE(2027,9,1),Mitarbeiter!$C189),MIN(DATE(2027,10,0),IF(Mitarbeiter!$D189="",DATE(2027,10,0),Mitarbeiter!$D189),TODAY()),Einstellungen!$F$13:$F$67)))*N(Mitarbeiter!$E189)/IF(Einstellungen!$C$11="7 Tage",7,5),N('Ist-Stunden'!Z189)+(N(Krankheitstage!AM189)+N(Krankheitstage!AY189))*N($C189))))</f>
        <v/>
      </c>
      <c r="BE189" s="76">
        <f>IF($B189="",0,IF(Einstellungen!$C$10="Ja",MAX(IF(Einstellungen!$C$11="7 Tage",MAX(0,(MIN(DATE(2027,11,0),IF(Mitarbeiter!$D189="",DATE(2027,11,0),Mitarbeiter!$D189),TODAY()))-(MAX(DATE(2027,10,1),Mitarbeiter!$C189))+1),MAX(0,NETWORKDAYS(MAX(DATE(2027,10,1),Mitarbeiter!$C189),MIN(DATE(2027,11,0),IF(Mitarbeiter!$D189="",DATE(2027,11,0),Mitarbeiter!$D189),TODAY()),Einstellungen!$F$13:$F$67)))*N(Mitarbeiter!$E189)/IF(Einstellungen!$C$11="7 Tage",7,5),N('Ist-Stunden'!AA189)),MAX(IF(Einstellungen!$C$11="7 Tage",MAX(0,(MIN(DATE(2027,11,0),IF(Mitarbeiter!$D189="",DATE(2027,11,0),Mitarbeiter!$D189),TODAY()))-(MAX(DATE(2027,10,1),Mitarbeiter!$C189))+1),MAX(0,NETWORKDAYS(MAX(DATE(2027,10,1),Mitarbeiter!$C189),MIN(DATE(2027,11,0),IF(Mitarbeiter!$D189="",DATE(2027,11,0),Mitarbeiter!$D189),TODAY()),Einstellungen!$F$13:$F$67)))*N(Mitarbeiter!$E189)/IF(Einstellungen!$C$11="7 Tage",7,5),N('Ist-Stunden'!AA189)+(N(Krankheitstage!AN189)+N(Krankheitstage!AZ189))*N($C189))))</f>
        <v/>
      </c>
      <c r="BF189" s="76">
        <f>IF($B189="",0,IF(Einstellungen!$C$10="Ja",MAX(IF(Einstellungen!$C$11="7 Tage",MAX(0,(MIN(DATE(2027,12,0),IF(Mitarbeiter!$D189="",DATE(2027,12,0),Mitarbeiter!$D189),TODAY()))-(MAX(DATE(2027,11,1),Mitarbeiter!$C189))+1),MAX(0,NETWORKDAYS(MAX(DATE(2027,11,1),Mitarbeiter!$C189),MIN(DATE(2027,12,0),IF(Mitarbeiter!$D189="",DATE(2027,12,0),Mitarbeiter!$D189),TODAY()),Einstellungen!$F$13:$F$67)))*N(Mitarbeiter!$E189)/IF(Einstellungen!$C$11="7 Tage",7,5),N('Ist-Stunden'!AB189)),MAX(IF(Einstellungen!$C$11="7 Tage",MAX(0,(MIN(DATE(2027,12,0),IF(Mitarbeiter!$D189="",DATE(2027,12,0),Mitarbeiter!$D189),TODAY()))-(MAX(DATE(2027,11,1),Mitarbeiter!$C189))+1),MAX(0,NETWORKDAYS(MAX(DATE(2027,11,1),Mitarbeiter!$C189),MIN(DATE(2027,12,0),IF(Mitarbeiter!$D189="",DATE(2027,12,0),Mitarbeiter!$D189),TODAY()),Einstellungen!$F$13:$F$67)))*N(Mitarbeiter!$E189)/IF(Einstellungen!$C$11="7 Tage",7,5),N('Ist-Stunden'!AB189)+(N(Krankheitstage!AO189)+N(Krankheitstage!BA189))*N($C189))))</f>
        <v/>
      </c>
      <c r="BG189" s="76">
        <f>IF($B189="",0,IF(Einstellungen!$C$10="Ja",MAX(IF(Einstellungen!$C$11="7 Tage",MAX(0,(MIN(DATE(2027,13,0),IF(Mitarbeiter!$D189="",DATE(2027,13,0),Mitarbeiter!$D189),TODAY()))-(MAX(DATE(2027,12,1),Mitarbeiter!$C189))+1),MAX(0,NETWORKDAYS(MAX(DATE(2027,12,1),Mitarbeiter!$C189),MIN(DATE(2027,13,0),IF(Mitarbeiter!$D189="",DATE(2027,13,0),Mitarbeiter!$D189),TODAY()),Einstellungen!$F$13:$F$67)))*N(Mitarbeiter!$E189)/IF(Einstellungen!$C$11="7 Tage",7,5),N('Ist-Stunden'!AC189)),MAX(IF(Einstellungen!$C$11="7 Tage",MAX(0,(MIN(DATE(2027,13,0),IF(Mitarbeiter!$D189="",DATE(2027,13,0),Mitarbeiter!$D189),TODAY()))-(MAX(DATE(2027,12,1),Mitarbeiter!$C189))+1),MAX(0,NETWORKDAYS(MAX(DATE(2027,12,1),Mitarbeiter!$C189),MIN(DATE(2027,13,0),IF(Mitarbeiter!$D189="",DATE(2027,13,0),Mitarbeiter!$D189),TODAY()),Einstellungen!$F$13:$F$67)))*N(Mitarbeiter!$E189)/IF(Einstellungen!$C$11="7 Tage",7,5),N('Ist-Stunden'!AC189)+(N(Krankheitstage!AP189)+N(Krankheitstage!BB189))*N($C189))))</f>
        <v/>
      </c>
      <c r="BH189" s="76">
        <f>IF($B189="",0,IF(Einstellungen!$C$10="Ja",MAX(IF(Einstellungen!$C$11="7 Tage",MAX(0,(MIN(DATE(2028,2,0),IF(Mitarbeiter!$D189="",DATE(2028,2,0),Mitarbeiter!$D189),TODAY()))-(MAX(DATE(2028,1,1),Mitarbeiter!$C189))+1),MAX(0,NETWORKDAYS(MAX(DATE(2028,1,1),Mitarbeiter!$C189),MIN(DATE(2028,2,0),IF(Mitarbeiter!$D189="",DATE(2028,2,0),Mitarbeiter!$D189),TODAY()),Einstellungen!$F$13:$F$67)))*N(Mitarbeiter!$E189)/IF(Einstellungen!$C$11="7 Tage",7,5),N('Ist-Stunden'!AD189)),MAX(IF(Einstellungen!$C$11="7 Tage",MAX(0,(MIN(DATE(2028,2,0),IF(Mitarbeiter!$D189="",DATE(2028,2,0),Mitarbeiter!$D189),TODAY()))-(MAX(DATE(2028,1,1),Mitarbeiter!$C189))+1),MAX(0,NETWORKDAYS(MAX(DATE(2028,1,1),Mitarbeiter!$C189),MIN(DATE(2028,2,0),IF(Mitarbeiter!$D189="",DATE(2028,2,0),Mitarbeiter!$D189),TODAY()),Einstellungen!$F$13:$F$67)))*N(Mitarbeiter!$E189)/IF(Einstellungen!$C$11="7 Tage",7,5),N('Ist-Stunden'!AD189)+(N(Krankheitstage!BC189)+N(Krankheitstage!BO189))*N($C189))))</f>
        <v/>
      </c>
      <c r="BI189" s="76">
        <f>IF($B189="",0,IF(Einstellungen!$C$10="Ja",MAX(IF(Einstellungen!$C$11="7 Tage",MAX(0,(MIN(DATE(2028,3,0),IF(Mitarbeiter!$D189="",DATE(2028,3,0),Mitarbeiter!$D189),TODAY()))-(MAX(DATE(2028,2,1),Mitarbeiter!$C189))+1),MAX(0,NETWORKDAYS(MAX(DATE(2028,2,1),Mitarbeiter!$C189),MIN(DATE(2028,3,0),IF(Mitarbeiter!$D189="",DATE(2028,3,0),Mitarbeiter!$D189),TODAY()),Einstellungen!$F$13:$F$67)))*N(Mitarbeiter!$E189)/IF(Einstellungen!$C$11="7 Tage",7,5),N('Ist-Stunden'!AE189)),MAX(IF(Einstellungen!$C$11="7 Tage",MAX(0,(MIN(DATE(2028,3,0),IF(Mitarbeiter!$D189="",DATE(2028,3,0),Mitarbeiter!$D189),TODAY()))-(MAX(DATE(2028,2,1),Mitarbeiter!$C189))+1),MAX(0,NETWORKDAYS(MAX(DATE(2028,2,1),Mitarbeiter!$C189),MIN(DATE(2028,3,0),IF(Mitarbeiter!$D189="",DATE(2028,3,0),Mitarbeiter!$D189),TODAY()),Einstellungen!$F$13:$F$67)))*N(Mitarbeiter!$E189)/IF(Einstellungen!$C$11="7 Tage",7,5),N('Ist-Stunden'!AE189)+(N(Krankheitstage!BD189)+N(Krankheitstage!BP189))*N($C189))))</f>
        <v/>
      </c>
      <c r="BJ189" s="76">
        <f>IF($B189="",0,IF(Einstellungen!$C$10="Ja",MAX(IF(Einstellungen!$C$11="7 Tage",MAX(0,(MIN(DATE(2028,4,0),IF(Mitarbeiter!$D189="",DATE(2028,4,0),Mitarbeiter!$D189),TODAY()))-(MAX(DATE(2028,3,1),Mitarbeiter!$C189))+1),MAX(0,NETWORKDAYS(MAX(DATE(2028,3,1),Mitarbeiter!$C189),MIN(DATE(2028,4,0),IF(Mitarbeiter!$D189="",DATE(2028,4,0),Mitarbeiter!$D189),TODAY()),Einstellungen!$F$13:$F$67)))*N(Mitarbeiter!$E189)/IF(Einstellungen!$C$11="7 Tage",7,5),N('Ist-Stunden'!AF189)),MAX(IF(Einstellungen!$C$11="7 Tage",MAX(0,(MIN(DATE(2028,4,0),IF(Mitarbeiter!$D189="",DATE(2028,4,0),Mitarbeiter!$D189),TODAY()))-(MAX(DATE(2028,3,1),Mitarbeiter!$C189))+1),MAX(0,NETWORKDAYS(MAX(DATE(2028,3,1),Mitarbeiter!$C189),MIN(DATE(2028,4,0),IF(Mitarbeiter!$D189="",DATE(2028,4,0),Mitarbeiter!$D189),TODAY()),Einstellungen!$F$13:$F$67)))*N(Mitarbeiter!$E189)/IF(Einstellungen!$C$11="7 Tage",7,5),N('Ist-Stunden'!AF189)+(N(Krankheitstage!BE189)+N(Krankheitstage!BQ189))*N($C189))))</f>
        <v/>
      </c>
      <c r="BK189" s="76">
        <f>IF($B189="",0,IF(Einstellungen!$C$10="Ja",MAX(IF(Einstellungen!$C$11="7 Tage",MAX(0,(MIN(DATE(2028,5,0),IF(Mitarbeiter!$D189="",DATE(2028,5,0),Mitarbeiter!$D189),TODAY()))-(MAX(DATE(2028,4,1),Mitarbeiter!$C189))+1),MAX(0,NETWORKDAYS(MAX(DATE(2028,4,1),Mitarbeiter!$C189),MIN(DATE(2028,5,0),IF(Mitarbeiter!$D189="",DATE(2028,5,0),Mitarbeiter!$D189),TODAY()),Einstellungen!$F$13:$F$67)))*N(Mitarbeiter!$E189)/IF(Einstellungen!$C$11="7 Tage",7,5),N('Ist-Stunden'!AG189)),MAX(IF(Einstellungen!$C$11="7 Tage",MAX(0,(MIN(DATE(2028,5,0),IF(Mitarbeiter!$D189="",DATE(2028,5,0),Mitarbeiter!$D189),TODAY()))-(MAX(DATE(2028,4,1),Mitarbeiter!$C189))+1),MAX(0,NETWORKDAYS(MAX(DATE(2028,4,1),Mitarbeiter!$C189),MIN(DATE(2028,5,0),IF(Mitarbeiter!$D189="",DATE(2028,5,0),Mitarbeiter!$D189),TODAY()),Einstellungen!$F$13:$F$67)))*N(Mitarbeiter!$E189)/IF(Einstellungen!$C$11="7 Tage",7,5),N('Ist-Stunden'!AG189)+(N(Krankheitstage!BF189)+N(Krankheitstage!BR189))*N($C189))))</f>
        <v/>
      </c>
      <c r="BL189" s="76">
        <f>IF($B189="",0,IF(Einstellungen!$C$10="Ja",MAX(IF(Einstellungen!$C$11="7 Tage",MAX(0,(MIN(DATE(2028,6,0),IF(Mitarbeiter!$D189="",DATE(2028,6,0),Mitarbeiter!$D189),TODAY()))-(MAX(DATE(2028,5,1),Mitarbeiter!$C189))+1),MAX(0,NETWORKDAYS(MAX(DATE(2028,5,1),Mitarbeiter!$C189),MIN(DATE(2028,6,0),IF(Mitarbeiter!$D189="",DATE(2028,6,0),Mitarbeiter!$D189),TODAY()),Einstellungen!$F$13:$F$67)))*N(Mitarbeiter!$E189)/IF(Einstellungen!$C$11="7 Tage",7,5),N('Ist-Stunden'!AH189)),MAX(IF(Einstellungen!$C$11="7 Tage",MAX(0,(MIN(DATE(2028,6,0),IF(Mitarbeiter!$D189="",DATE(2028,6,0),Mitarbeiter!$D189),TODAY()))-(MAX(DATE(2028,5,1),Mitarbeiter!$C189))+1),MAX(0,NETWORKDAYS(MAX(DATE(2028,5,1),Mitarbeiter!$C189),MIN(DATE(2028,6,0),IF(Mitarbeiter!$D189="",DATE(2028,6,0),Mitarbeiter!$D189),TODAY()),Einstellungen!$F$13:$F$67)))*N(Mitarbeiter!$E189)/IF(Einstellungen!$C$11="7 Tage",7,5),N('Ist-Stunden'!AH189)+(N(Krankheitstage!BG189)+N(Krankheitstage!BS189))*N($C189))))</f>
        <v/>
      </c>
      <c r="BM189" s="76">
        <f>IF($B189="",0,IF(Einstellungen!$C$10="Ja",MAX(IF(Einstellungen!$C$11="7 Tage",MAX(0,(MIN(DATE(2028,7,0),IF(Mitarbeiter!$D189="",DATE(2028,7,0),Mitarbeiter!$D189),TODAY()))-(MAX(DATE(2028,6,1),Mitarbeiter!$C189))+1),MAX(0,NETWORKDAYS(MAX(DATE(2028,6,1),Mitarbeiter!$C189),MIN(DATE(2028,7,0),IF(Mitarbeiter!$D189="",DATE(2028,7,0),Mitarbeiter!$D189),TODAY()),Einstellungen!$F$13:$F$67)))*N(Mitarbeiter!$E189)/IF(Einstellungen!$C$11="7 Tage",7,5),N('Ist-Stunden'!AI189)),MAX(IF(Einstellungen!$C$11="7 Tage",MAX(0,(MIN(DATE(2028,7,0),IF(Mitarbeiter!$D189="",DATE(2028,7,0),Mitarbeiter!$D189),TODAY()))-(MAX(DATE(2028,6,1),Mitarbeiter!$C189))+1),MAX(0,NETWORKDAYS(MAX(DATE(2028,6,1),Mitarbeiter!$C189),MIN(DATE(2028,7,0),IF(Mitarbeiter!$D189="",DATE(2028,7,0),Mitarbeiter!$D189),TODAY()),Einstellungen!$F$13:$F$67)))*N(Mitarbeiter!$E189)/IF(Einstellungen!$C$11="7 Tage",7,5),N('Ist-Stunden'!AI189)+(N(Krankheitstage!BH189)+N(Krankheitstage!BT189))*N($C189))))</f>
        <v/>
      </c>
      <c r="BN189" s="76">
        <f>IF($B189="",0,IF(Einstellungen!$C$10="Ja",MAX(IF(Einstellungen!$C$11="7 Tage",MAX(0,(MIN(DATE(2028,8,0),IF(Mitarbeiter!$D189="",DATE(2028,8,0),Mitarbeiter!$D189),TODAY()))-(MAX(DATE(2028,7,1),Mitarbeiter!$C189))+1),MAX(0,NETWORKDAYS(MAX(DATE(2028,7,1),Mitarbeiter!$C189),MIN(DATE(2028,8,0),IF(Mitarbeiter!$D189="",DATE(2028,8,0),Mitarbeiter!$D189),TODAY()),Einstellungen!$F$13:$F$67)))*N(Mitarbeiter!$E189)/IF(Einstellungen!$C$11="7 Tage",7,5),N('Ist-Stunden'!AJ189)),MAX(IF(Einstellungen!$C$11="7 Tage",MAX(0,(MIN(DATE(2028,8,0),IF(Mitarbeiter!$D189="",DATE(2028,8,0),Mitarbeiter!$D189),TODAY()))-(MAX(DATE(2028,7,1),Mitarbeiter!$C189))+1),MAX(0,NETWORKDAYS(MAX(DATE(2028,7,1),Mitarbeiter!$C189),MIN(DATE(2028,8,0),IF(Mitarbeiter!$D189="",DATE(2028,8,0),Mitarbeiter!$D189),TODAY()),Einstellungen!$F$13:$F$67)))*N(Mitarbeiter!$E189)/IF(Einstellungen!$C$11="7 Tage",7,5),N('Ist-Stunden'!AJ189)+(N(Krankheitstage!BI189)+N(Krankheitstage!BU189))*N($C189))))</f>
        <v/>
      </c>
      <c r="BO189" s="76">
        <f>IF($B189="",0,IF(Einstellungen!$C$10="Ja",MAX(IF(Einstellungen!$C$11="7 Tage",MAX(0,(MIN(DATE(2028,9,0),IF(Mitarbeiter!$D189="",DATE(2028,9,0),Mitarbeiter!$D189),TODAY()))-(MAX(DATE(2028,8,1),Mitarbeiter!$C189))+1),MAX(0,NETWORKDAYS(MAX(DATE(2028,8,1),Mitarbeiter!$C189),MIN(DATE(2028,9,0),IF(Mitarbeiter!$D189="",DATE(2028,9,0),Mitarbeiter!$D189),TODAY()),Einstellungen!$F$13:$F$67)))*N(Mitarbeiter!$E189)/IF(Einstellungen!$C$11="7 Tage",7,5),N('Ist-Stunden'!AK189)),MAX(IF(Einstellungen!$C$11="7 Tage",MAX(0,(MIN(DATE(2028,9,0),IF(Mitarbeiter!$D189="",DATE(2028,9,0),Mitarbeiter!$D189),TODAY()))-(MAX(DATE(2028,8,1),Mitarbeiter!$C189))+1),MAX(0,NETWORKDAYS(MAX(DATE(2028,8,1),Mitarbeiter!$C189),MIN(DATE(2028,9,0),IF(Mitarbeiter!$D189="",DATE(2028,9,0),Mitarbeiter!$D189),TODAY()),Einstellungen!$F$13:$F$67)))*N(Mitarbeiter!$E189)/IF(Einstellungen!$C$11="7 Tage",7,5),N('Ist-Stunden'!AK189)+(N(Krankheitstage!BJ189)+N(Krankheitstage!BV189))*N($C189))))</f>
        <v/>
      </c>
      <c r="BP189" s="76">
        <f>IF($B189="",0,IF(Einstellungen!$C$10="Ja",MAX(IF(Einstellungen!$C$11="7 Tage",MAX(0,(MIN(DATE(2028,10,0),IF(Mitarbeiter!$D189="",DATE(2028,10,0),Mitarbeiter!$D189),TODAY()))-(MAX(DATE(2028,9,1),Mitarbeiter!$C189))+1),MAX(0,NETWORKDAYS(MAX(DATE(2028,9,1),Mitarbeiter!$C189),MIN(DATE(2028,10,0),IF(Mitarbeiter!$D189="",DATE(2028,10,0),Mitarbeiter!$D189),TODAY()),Einstellungen!$F$13:$F$67)))*N(Mitarbeiter!$E189)/IF(Einstellungen!$C$11="7 Tage",7,5),N('Ist-Stunden'!AL189)),MAX(IF(Einstellungen!$C$11="7 Tage",MAX(0,(MIN(DATE(2028,10,0),IF(Mitarbeiter!$D189="",DATE(2028,10,0),Mitarbeiter!$D189),TODAY()))-(MAX(DATE(2028,9,1),Mitarbeiter!$C189))+1),MAX(0,NETWORKDAYS(MAX(DATE(2028,9,1),Mitarbeiter!$C189),MIN(DATE(2028,10,0),IF(Mitarbeiter!$D189="",DATE(2028,10,0),Mitarbeiter!$D189),TODAY()),Einstellungen!$F$13:$F$67)))*N(Mitarbeiter!$E189)/IF(Einstellungen!$C$11="7 Tage",7,5),N('Ist-Stunden'!AL189)+(N(Krankheitstage!BK189)+N(Krankheitstage!BW189))*N($C189))))</f>
        <v/>
      </c>
      <c r="BQ189" s="76">
        <f>IF($B189="",0,IF(Einstellungen!$C$10="Ja",MAX(IF(Einstellungen!$C$11="7 Tage",MAX(0,(MIN(DATE(2028,11,0),IF(Mitarbeiter!$D189="",DATE(2028,11,0),Mitarbeiter!$D189),TODAY()))-(MAX(DATE(2028,10,1),Mitarbeiter!$C189))+1),MAX(0,NETWORKDAYS(MAX(DATE(2028,10,1),Mitarbeiter!$C189),MIN(DATE(2028,11,0),IF(Mitarbeiter!$D189="",DATE(2028,11,0),Mitarbeiter!$D189),TODAY()),Einstellungen!$F$13:$F$67)))*N(Mitarbeiter!$E189)/IF(Einstellungen!$C$11="7 Tage",7,5),N('Ist-Stunden'!AM189)),MAX(IF(Einstellungen!$C$11="7 Tage",MAX(0,(MIN(DATE(2028,11,0),IF(Mitarbeiter!$D189="",DATE(2028,11,0),Mitarbeiter!$D189),TODAY()))-(MAX(DATE(2028,10,1),Mitarbeiter!$C189))+1),MAX(0,NETWORKDAYS(MAX(DATE(2028,10,1),Mitarbeiter!$C189),MIN(DATE(2028,11,0),IF(Mitarbeiter!$D189="",DATE(2028,11,0),Mitarbeiter!$D189),TODAY()),Einstellungen!$F$13:$F$67)))*N(Mitarbeiter!$E189)/IF(Einstellungen!$C$11="7 Tage",7,5),N('Ist-Stunden'!AM189)+(N(Krankheitstage!BL189)+N(Krankheitstage!BX189))*N($C189))))</f>
        <v/>
      </c>
      <c r="BR189" s="76">
        <f>IF($B189="",0,IF(Einstellungen!$C$10="Ja",MAX(IF(Einstellungen!$C$11="7 Tage",MAX(0,(MIN(DATE(2028,12,0),IF(Mitarbeiter!$D189="",DATE(2028,12,0),Mitarbeiter!$D189),TODAY()))-(MAX(DATE(2028,11,1),Mitarbeiter!$C189))+1),MAX(0,NETWORKDAYS(MAX(DATE(2028,11,1),Mitarbeiter!$C189),MIN(DATE(2028,12,0),IF(Mitarbeiter!$D189="",DATE(2028,12,0),Mitarbeiter!$D189),TODAY()),Einstellungen!$F$13:$F$67)))*N(Mitarbeiter!$E189)/IF(Einstellungen!$C$11="7 Tage",7,5),N('Ist-Stunden'!AN189)),MAX(IF(Einstellungen!$C$11="7 Tage",MAX(0,(MIN(DATE(2028,12,0),IF(Mitarbeiter!$D189="",DATE(2028,12,0),Mitarbeiter!$D189),TODAY()))-(MAX(DATE(2028,11,1),Mitarbeiter!$C189))+1),MAX(0,NETWORKDAYS(MAX(DATE(2028,11,1),Mitarbeiter!$C189),MIN(DATE(2028,12,0),IF(Mitarbeiter!$D189="",DATE(2028,12,0),Mitarbeiter!$D189),TODAY()),Einstellungen!$F$13:$F$67)))*N(Mitarbeiter!$E189)/IF(Einstellungen!$C$11="7 Tage",7,5),N('Ist-Stunden'!AN189)+(N(Krankheitstage!BM189)+N(Krankheitstage!BY189))*N($C189))))</f>
        <v/>
      </c>
      <c r="BS189" s="76">
        <f>IF($B189="",0,IF(Einstellungen!$C$10="Ja",MAX(IF(Einstellungen!$C$11="7 Tage",MAX(0,(MIN(DATE(2028,13,0),IF(Mitarbeiter!$D189="",DATE(2028,13,0),Mitarbeiter!$D189),TODAY()))-(MAX(DATE(2028,12,1),Mitarbeiter!$C189))+1),MAX(0,NETWORKDAYS(MAX(DATE(2028,12,1),Mitarbeiter!$C189),MIN(DATE(2028,13,0),IF(Mitarbeiter!$D189="",DATE(2028,13,0),Mitarbeiter!$D189),TODAY()),Einstellungen!$F$13:$F$67)))*N(Mitarbeiter!$E189)/IF(Einstellungen!$C$11="7 Tage",7,5),N('Ist-Stunden'!AO189)),MAX(IF(Einstellungen!$C$11="7 Tage",MAX(0,(MIN(DATE(2028,13,0),IF(Mitarbeiter!$D189="",DATE(2028,13,0),Mitarbeiter!$D189),TODAY()))-(MAX(DATE(2028,12,1),Mitarbeiter!$C189))+1),MAX(0,NETWORKDAYS(MAX(DATE(2028,12,1),Mitarbeiter!$C189),MIN(DATE(2028,13,0),IF(Mitarbeiter!$D189="",DATE(2028,13,0),Mitarbeiter!$D189),TODAY()),Einstellungen!$F$13:$F$67)))*N(Mitarbeiter!$E189)/IF(Einstellungen!$C$11="7 Tage",7,5),N('Ist-Stunden'!AO189)+(N(Krankheitstage!BN189)+N(Krankheitstage!BZ189))*N($C189))))</f>
        <v/>
      </c>
      <c r="BT189" s="76">
        <f>IF($B189="",0,IF(Einstellungen!$C$10="Ja",MAX(IF(Einstellungen!$C$11="7 Tage",MAX(0,(MIN(DATE(2029,2,0),IF(Mitarbeiter!$D189="",DATE(2029,2,0),Mitarbeiter!$D189),TODAY()))-(MAX(DATE(2029,1,1),Mitarbeiter!$C189))+1),MAX(0,NETWORKDAYS(MAX(DATE(2029,1,1),Mitarbeiter!$C189),MIN(DATE(2029,2,0),IF(Mitarbeiter!$D189="",DATE(2029,2,0),Mitarbeiter!$D189),TODAY()),Einstellungen!$F$13:$F$67)))*N(Mitarbeiter!$E189)/IF(Einstellungen!$C$11="7 Tage",7,5),N('Ist-Stunden'!AP189)),MAX(IF(Einstellungen!$C$11="7 Tage",MAX(0,(MIN(DATE(2029,2,0),IF(Mitarbeiter!$D189="",DATE(2029,2,0),Mitarbeiter!$D189),TODAY()))-(MAX(DATE(2029,1,1),Mitarbeiter!$C189))+1),MAX(0,NETWORKDAYS(MAX(DATE(2029,1,1),Mitarbeiter!$C189),MIN(DATE(2029,2,0),IF(Mitarbeiter!$D189="",DATE(2029,2,0),Mitarbeiter!$D189),TODAY()),Einstellungen!$F$13:$F$67)))*N(Mitarbeiter!$E189)/IF(Einstellungen!$C$11="7 Tage",7,5),N('Ist-Stunden'!AP189)+(N(Krankheitstage!CA189)+N(Krankheitstage!CM189))*N($C189))))</f>
        <v/>
      </c>
      <c r="BU189" s="76">
        <f>IF($B189="",0,IF(Einstellungen!$C$10="Ja",MAX(IF(Einstellungen!$C$11="7 Tage",MAX(0,(MIN(DATE(2029,3,0),IF(Mitarbeiter!$D189="",DATE(2029,3,0),Mitarbeiter!$D189),TODAY()))-(MAX(DATE(2029,2,1),Mitarbeiter!$C189))+1),MAX(0,NETWORKDAYS(MAX(DATE(2029,2,1),Mitarbeiter!$C189),MIN(DATE(2029,3,0),IF(Mitarbeiter!$D189="",DATE(2029,3,0),Mitarbeiter!$D189),TODAY()),Einstellungen!$F$13:$F$67)))*N(Mitarbeiter!$E189)/IF(Einstellungen!$C$11="7 Tage",7,5),N('Ist-Stunden'!AQ189)),MAX(IF(Einstellungen!$C$11="7 Tage",MAX(0,(MIN(DATE(2029,3,0),IF(Mitarbeiter!$D189="",DATE(2029,3,0),Mitarbeiter!$D189),TODAY()))-(MAX(DATE(2029,2,1),Mitarbeiter!$C189))+1),MAX(0,NETWORKDAYS(MAX(DATE(2029,2,1),Mitarbeiter!$C189),MIN(DATE(2029,3,0),IF(Mitarbeiter!$D189="",DATE(2029,3,0),Mitarbeiter!$D189),TODAY()),Einstellungen!$F$13:$F$67)))*N(Mitarbeiter!$E189)/IF(Einstellungen!$C$11="7 Tage",7,5),N('Ist-Stunden'!AQ189)+(N(Krankheitstage!CB189)+N(Krankheitstage!CN189))*N($C189))))</f>
        <v/>
      </c>
      <c r="BV189" s="76">
        <f>IF($B189="",0,IF(Einstellungen!$C$10="Ja",MAX(IF(Einstellungen!$C$11="7 Tage",MAX(0,(MIN(DATE(2029,4,0),IF(Mitarbeiter!$D189="",DATE(2029,4,0),Mitarbeiter!$D189),TODAY()))-(MAX(DATE(2029,3,1),Mitarbeiter!$C189))+1),MAX(0,NETWORKDAYS(MAX(DATE(2029,3,1),Mitarbeiter!$C189),MIN(DATE(2029,4,0),IF(Mitarbeiter!$D189="",DATE(2029,4,0),Mitarbeiter!$D189),TODAY()),Einstellungen!$F$13:$F$67)))*N(Mitarbeiter!$E189)/IF(Einstellungen!$C$11="7 Tage",7,5),N('Ist-Stunden'!AR189)),MAX(IF(Einstellungen!$C$11="7 Tage",MAX(0,(MIN(DATE(2029,4,0),IF(Mitarbeiter!$D189="",DATE(2029,4,0),Mitarbeiter!$D189),TODAY()))-(MAX(DATE(2029,3,1),Mitarbeiter!$C189))+1),MAX(0,NETWORKDAYS(MAX(DATE(2029,3,1),Mitarbeiter!$C189),MIN(DATE(2029,4,0),IF(Mitarbeiter!$D189="",DATE(2029,4,0),Mitarbeiter!$D189),TODAY()),Einstellungen!$F$13:$F$67)))*N(Mitarbeiter!$E189)/IF(Einstellungen!$C$11="7 Tage",7,5),N('Ist-Stunden'!AR189)+(N(Krankheitstage!CC189)+N(Krankheitstage!CO189))*N($C189))))</f>
        <v/>
      </c>
      <c r="BW189" s="76">
        <f>IF($B189="",0,IF(Einstellungen!$C$10="Ja",MAX(IF(Einstellungen!$C$11="7 Tage",MAX(0,(MIN(DATE(2029,5,0),IF(Mitarbeiter!$D189="",DATE(2029,5,0),Mitarbeiter!$D189),TODAY()))-(MAX(DATE(2029,4,1),Mitarbeiter!$C189))+1),MAX(0,NETWORKDAYS(MAX(DATE(2029,4,1),Mitarbeiter!$C189),MIN(DATE(2029,5,0),IF(Mitarbeiter!$D189="",DATE(2029,5,0),Mitarbeiter!$D189),TODAY()),Einstellungen!$F$13:$F$67)))*N(Mitarbeiter!$E189)/IF(Einstellungen!$C$11="7 Tage",7,5),N('Ist-Stunden'!AS189)),MAX(IF(Einstellungen!$C$11="7 Tage",MAX(0,(MIN(DATE(2029,5,0),IF(Mitarbeiter!$D189="",DATE(2029,5,0),Mitarbeiter!$D189),TODAY()))-(MAX(DATE(2029,4,1),Mitarbeiter!$C189))+1),MAX(0,NETWORKDAYS(MAX(DATE(2029,4,1),Mitarbeiter!$C189),MIN(DATE(2029,5,0),IF(Mitarbeiter!$D189="",DATE(2029,5,0),Mitarbeiter!$D189),TODAY()),Einstellungen!$F$13:$F$67)))*N(Mitarbeiter!$E189)/IF(Einstellungen!$C$11="7 Tage",7,5),N('Ist-Stunden'!AS189)+(N(Krankheitstage!CD189)+N(Krankheitstage!CP189))*N($C189))))</f>
        <v/>
      </c>
      <c r="BX189" s="76">
        <f>IF($B189="",0,IF(Einstellungen!$C$10="Ja",MAX(IF(Einstellungen!$C$11="7 Tage",MAX(0,(MIN(DATE(2029,6,0),IF(Mitarbeiter!$D189="",DATE(2029,6,0),Mitarbeiter!$D189),TODAY()))-(MAX(DATE(2029,5,1),Mitarbeiter!$C189))+1),MAX(0,NETWORKDAYS(MAX(DATE(2029,5,1),Mitarbeiter!$C189),MIN(DATE(2029,6,0),IF(Mitarbeiter!$D189="",DATE(2029,6,0),Mitarbeiter!$D189),TODAY()),Einstellungen!$F$13:$F$67)))*N(Mitarbeiter!$E189)/IF(Einstellungen!$C$11="7 Tage",7,5),N('Ist-Stunden'!AT189)),MAX(IF(Einstellungen!$C$11="7 Tage",MAX(0,(MIN(DATE(2029,6,0),IF(Mitarbeiter!$D189="",DATE(2029,6,0),Mitarbeiter!$D189),TODAY()))-(MAX(DATE(2029,5,1),Mitarbeiter!$C189))+1),MAX(0,NETWORKDAYS(MAX(DATE(2029,5,1),Mitarbeiter!$C189),MIN(DATE(2029,6,0),IF(Mitarbeiter!$D189="",DATE(2029,6,0),Mitarbeiter!$D189),TODAY()),Einstellungen!$F$13:$F$67)))*N(Mitarbeiter!$E189)/IF(Einstellungen!$C$11="7 Tage",7,5),N('Ist-Stunden'!AT189)+(N(Krankheitstage!CE189)+N(Krankheitstage!CQ189))*N($C189))))</f>
        <v/>
      </c>
      <c r="BY189" s="76">
        <f>IF($B189="",0,IF(Einstellungen!$C$10="Ja",MAX(IF(Einstellungen!$C$11="7 Tage",MAX(0,(MIN(DATE(2029,7,0),IF(Mitarbeiter!$D189="",DATE(2029,7,0),Mitarbeiter!$D189),TODAY()))-(MAX(DATE(2029,6,1),Mitarbeiter!$C189))+1),MAX(0,NETWORKDAYS(MAX(DATE(2029,6,1),Mitarbeiter!$C189),MIN(DATE(2029,7,0),IF(Mitarbeiter!$D189="",DATE(2029,7,0),Mitarbeiter!$D189),TODAY()),Einstellungen!$F$13:$F$67)))*N(Mitarbeiter!$E189)/IF(Einstellungen!$C$11="7 Tage",7,5),N('Ist-Stunden'!AU189)),MAX(IF(Einstellungen!$C$11="7 Tage",MAX(0,(MIN(DATE(2029,7,0),IF(Mitarbeiter!$D189="",DATE(2029,7,0),Mitarbeiter!$D189),TODAY()))-(MAX(DATE(2029,6,1),Mitarbeiter!$C189))+1),MAX(0,NETWORKDAYS(MAX(DATE(2029,6,1),Mitarbeiter!$C189),MIN(DATE(2029,7,0),IF(Mitarbeiter!$D189="",DATE(2029,7,0),Mitarbeiter!$D189),TODAY()),Einstellungen!$F$13:$F$67)))*N(Mitarbeiter!$E189)/IF(Einstellungen!$C$11="7 Tage",7,5),N('Ist-Stunden'!AU189)+(N(Krankheitstage!CF189)+N(Krankheitstage!CR189))*N($C189))))</f>
        <v/>
      </c>
      <c r="BZ189" s="76">
        <f>IF($B189="",0,IF(Einstellungen!$C$10="Ja",MAX(IF(Einstellungen!$C$11="7 Tage",MAX(0,(MIN(DATE(2029,8,0),IF(Mitarbeiter!$D189="",DATE(2029,8,0),Mitarbeiter!$D189),TODAY()))-(MAX(DATE(2029,7,1),Mitarbeiter!$C189))+1),MAX(0,NETWORKDAYS(MAX(DATE(2029,7,1),Mitarbeiter!$C189),MIN(DATE(2029,8,0),IF(Mitarbeiter!$D189="",DATE(2029,8,0),Mitarbeiter!$D189),TODAY()),Einstellungen!$F$13:$F$67)))*N(Mitarbeiter!$E189)/IF(Einstellungen!$C$11="7 Tage",7,5),N('Ist-Stunden'!AV189)),MAX(IF(Einstellungen!$C$11="7 Tage",MAX(0,(MIN(DATE(2029,8,0),IF(Mitarbeiter!$D189="",DATE(2029,8,0),Mitarbeiter!$D189),TODAY()))-(MAX(DATE(2029,7,1),Mitarbeiter!$C189))+1),MAX(0,NETWORKDAYS(MAX(DATE(2029,7,1),Mitarbeiter!$C189),MIN(DATE(2029,8,0),IF(Mitarbeiter!$D189="",DATE(2029,8,0),Mitarbeiter!$D189),TODAY()),Einstellungen!$F$13:$F$67)))*N(Mitarbeiter!$E189)/IF(Einstellungen!$C$11="7 Tage",7,5),N('Ist-Stunden'!AV189)+(N(Krankheitstage!CG189)+N(Krankheitstage!CS189))*N($C189))))</f>
        <v/>
      </c>
      <c r="CA189" s="76">
        <f>IF($B189="",0,IF(Einstellungen!$C$10="Ja",MAX(IF(Einstellungen!$C$11="7 Tage",MAX(0,(MIN(DATE(2029,9,0),IF(Mitarbeiter!$D189="",DATE(2029,9,0),Mitarbeiter!$D189),TODAY()))-(MAX(DATE(2029,8,1),Mitarbeiter!$C189))+1),MAX(0,NETWORKDAYS(MAX(DATE(2029,8,1),Mitarbeiter!$C189),MIN(DATE(2029,9,0),IF(Mitarbeiter!$D189="",DATE(2029,9,0),Mitarbeiter!$D189),TODAY()),Einstellungen!$F$13:$F$67)))*N(Mitarbeiter!$E189)/IF(Einstellungen!$C$11="7 Tage",7,5),N('Ist-Stunden'!AW189)),MAX(IF(Einstellungen!$C$11="7 Tage",MAX(0,(MIN(DATE(2029,9,0),IF(Mitarbeiter!$D189="",DATE(2029,9,0),Mitarbeiter!$D189),TODAY()))-(MAX(DATE(2029,8,1),Mitarbeiter!$C189))+1),MAX(0,NETWORKDAYS(MAX(DATE(2029,8,1),Mitarbeiter!$C189),MIN(DATE(2029,9,0),IF(Mitarbeiter!$D189="",DATE(2029,9,0),Mitarbeiter!$D189),TODAY()),Einstellungen!$F$13:$F$67)))*N(Mitarbeiter!$E189)/IF(Einstellungen!$C$11="7 Tage",7,5),N('Ist-Stunden'!AW189)+(N(Krankheitstage!CH189)+N(Krankheitstage!CT189))*N($C189))))</f>
        <v/>
      </c>
      <c r="CB189" s="76">
        <f>IF($B189="",0,IF(Einstellungen!$C$10="Ja",MAX(IF(Einstellungen!$C$11="7 Tage",MAX(0,(MIN(DATE(2029,10,0),IF(Mitarbeiter!$D189="",DATE(2029,10,0),Mitarbeiter!$D189),TODAY()))-(MAX(DATE(2029,9,1),Mitarbeiter!$C189))+1),MAX(0,NETWORKDAYS(MAX(DATE(2029,9,1),Mitarbeiter!$C189),MIN(DATE(2029,10,0),IF(Mitarbeiter!$D189="",DATE(2029,10,0),Mitarbeiter!$D189),TODAY()),Einstellungen!$F$13:$F$67)))*N(Mitarbeiter!$E189)/IF(Einstellungen!$C$11="7 Tage",7,5),N('Ist-Stunden'!AX189)),MAX(IF(Einstellungen!$C$11="7 Tage",MAX(0,(MIN(DATE(2029,10,0),IF(Mitarbeiter!$D189="",DATE(2029,10,0),Mitarbeiter!$D189),TODAY()))-(MAX(DATE(2029,9,1),Mitarbeiter!$C189))+1),MAX(0,NETWORKDAYS(MAX(DATE(2029,9,1),Mitarbeiter!$C189),MIN(DATE(2029,10,0),IF(Mitarbeiter!$D189="",DATE(2029,10,0),Mitarbeiter!$D189),TODAY()),Einstellungen!$F$13:$F$67)))*N(Mitarbeiter!$E189)/IF(Einstellungen!$C$11="7 Tage",7,5),N('Ist-Stunden'!AX189)+(N(Krankheitstage!CI189)+N(Krankheitstage!CU189))*N($C189))))</f>
        <v/>
      </c>
      <c r="CC189" s="76">
        <f>IF($B189="",0,IF(Einstellungen!$C$10="Ja",MAX(IF(Einstellungen!$C$11="7 Tage",MAX(0,(MIN(DATE(2029,11,0),IF(Mitarbeiter!$D189="",DATE(2029,11,0),Mitarbeiter!$D189),TODAY()))-(MAX(DATE(2029,10,1),Mitarbeiter!$C189))+1),MAX(0,NETWORKDAYS(MAX(DATE(2029,10,1),Mitarbeiter!$C189),MIN(DATE(2029,11,0),IF(Mitarbeiter!$D189="",DATE(2029,11,0),Mitarbeiter!$D189),TODAY()),Einstellungen!$F$13:$F$67)))*N(Mitarbeiter!$E189)/IF(Einstellungen!$C$11="7 Tage",7,5),N('Ist-Stunden'!AY189)),MAX(IF(Einstellungen!$C$11="7 Tage",MAX(0,(MIN(DATE(2029,11,0),IF(Mitarbeiter!$D189="",DATE(2029,11,0),Mitarbeiter!$D189),TODAY()))-(MAX(DATE(2029,10,1),Mitarbeiter!$C189))+1),MAX(0,NETWORKDAYS(MAX(DATE(2029,10,1),Mitarbeiter!$C189),MIN(DATE(2029,11,0),IF(Mitarbeiter!$D189="",DATE(2029,11,0),Mitarbeiter!$D189),TODAY()),Einstellungen!$F$13:$F$67)))*N(Mitarbeiter!$E189)/IF(Einstellungen!$C$11="7 Tage",7,5),N('Ist-Stunden'!AY189)+(N(Krankheitstage!CJ189)+N(Krankheitstage!CV189))*N($C189))))</f>
        <v/>
      </c>
      <c r="CD189" s="76">
        <f>IF($B189="",0,IF(Einstellungen!$C$10="Ja",MAX(IF(Einstellungen!$C$11="7 Tage",MAX(0,(MIN(DATE(2029,12,0),IF(Mitarbeiter!$D189="",DATE(2029,12,0),Mitarbeiter!$D189),TODAY()))-(MAX(DATE(2029,11,1),Mitarbeiter!$C189))+1),MAX(0,NETWORKDAYS(MAX(DATE(2029,11,1),Mitarbeiter!$C189),MIN(DATE(2029,12,0),IF(Mitarbeiter!$D189="",DATE(2029,12,0),Mitarbeiter!$D189),TODAY()),Einstellungen!$F$13:$F$67)))*N(Mitarbeiter!$E189)/IF(Einstellungen!$C$11="7 Tage",7,5),N('Ist-Stunden'!AZ189)),MAX(IF(Einstellungen!$C$11="7 Tage",MAX(0,(MIN(DATE(2029,12,0),IF(Mitarbeiter!$D189="",DATE(2029,12,0),Mitarbeiter!$D189),TODAY()))-(MAX(DATE(2029,11,1),Mitarbeiter!$C189))+1),MAX(0,NETWORKDAYS(MAX(DATE(2029,11,1),Mitarbeiter!$C189),MIN(DATE(2029,12,0),IF(Mitarbeiter!$D189="",DATE(2029,12,0),Mitarbeiter!$D189),TODAY()),Einstellungen!$F$13:$F$67)))*N(Mitarbeiter!$E189)/IF(Einstellungen!$C$11="7 Tage",7,5),N('Ist-Stunden'!AZ189)+(N(Krankheitstage!CK189)+N(Krankheitstage!CW189))*N($C189))))</f>
        <v/>
      </c>
      <c r="CE189" s="76">
        <f>IF($B189="",0,IF(Einstellungen!$C$10="Ja",MAX(IF(Einstellungen!$C$11="7 Tage",MAX(0,(MIN(DATE(2029,13,0),IF(Mitarbeiter!$D189="",DATE(2029,13,0),Mitarbeiter!$D189),TODAY()))-(MAX(DATE(2029,12,1),Mitarbeiter!$C189))+1),MAX(0,NETWORKDAYS(MAX(DATE(2029,12,1),Mitarbeiter!$C189),MIN(DATE(2029,13,0),IF(Mitarbeiter!$D189="",DATE(2029,13,0),Mitarbeiter!$D189),TODAY()),Einstellungen!$F$13:$F$67)))*N(Mitarbeiter!$E189)/IF(Einstellungen!$C$11="7 Tage",7,5),N('Ist-Stunden'!BA189)),MAX(IF(Einstellungen!$C$11="7 Tage",MAX(0,(MIN(DATE(2029,13,0),IF(Mitarbeiter!$D189="",DATE(2029,13,0),Mitarbeiter!$D189),TODAY()))-(MAX(DATE(2029,12,1),Mitarbeiter!$C189))+1),MAX(0,NETWORKDAYS(MAX(DATE(2029,12,1),Mitarbeiter!$C189),MIN(DATE(2029,13,0),IF(Mitarbeiter!$D189="",DATE(2029,13,0),Mitarbeiter!$D189),TODAY()),Einstellungen!$F$13:$F$67)))*N(Mitarbeiter!$E189)/IF(Einstellungen!$C$11="7 Tage",7,5),N('Ist-Stunden'!BA189)+(N(Krankheitstage!CL189)+N(Krankheitstage!CX189))*N($C189))))</f>
        <v/>
      </c>
      <c r="CF189" s="76">
        <f>IF($B189="",0,IF(Einstellungen!$C$10="Ja",MAX(IF(Einstellungen!$C$11="7 Tage",MAX(0,(MIN(DATE(2030,2,0),IF(Mitarbeiter!$D189="",DATE(2030,2,0),Mitarbeiter!$D189),TODAY()))-(MAX(DATE(2030,1,1),Mitarbeiter!$C189))+1),MAX(0,NETWORKDAYS(MAX(DATE(2030,1,1),Mitarbeiter!$C189),MIN(DATE(2030,2,0),IF(Mitarbeiter!$D189="",DATE(2030,2,0),Mitarbeiter!$D189),TODAY()),Einstellungen!$F$13:$F$67)))*N(Mitarbeiter!$E189)/IF(Einstellungen!$C$11="7 Tage",7,5),N('Ist-Stunden'!BB189)),MAX(IF(Einstellungen!$C$11="7 Tage",MAX(0,(MIN(DATE(2030,2,0),IF(Mitarbeiter!$D189="",DATE(2030,2,0),Mitarbeiter!$D189),TODAY()))-(MAX(DATE(2030,1,1),Mitarbeiter!$C189))+1),MAX(0,NETWORKDAYS(MAX(DATE(2030,1,1),Mitarbeiter!$C189),MIN(DATE(2030,2,0),IF(Mitarbeiter!$D189="",DATE(2030,2,0),Mitarbeiter!$D189),TODAY()),Einstellungen!$F$13:$F$67)))*N(Mitarbeiter!$E189)/IF(Einstellungen!$C$11="7 Tage",7,5),N('Ist-Stunden'!BB189)+(N(Krankheitstage!CY189)+N(Krankheitstage!DK189))*N($C189))))</f>
        <v/>
      </c>
      <c r="CG189" s="76">
        <f>IF($B189="",0,IF(Einstellungen!$C$10="Ja",MAX(IF(Einstellungen!$C$11="7 Tage",MAX(0,(MIN(DATE(2030,3,0),IF(Mitarbeiter!$D189="",DATE(2030,3,0),Mitarbeiter!$D189),TODAY()))-(MAX(DATE(2030,2,1),Mitarbeiter!$C189))+1),MAX(0,NETWORKDAYS(MAX(DATE(2030,2,1),Mitarbeiter!$C189),MIN(DATE(2030,3,0),IF(Mitarbeiter!$D189="",DATE(2030,3,0),Mitarbeiter!$D189),TODAY()),Einstellungen!$F$13:$F$67)))*N(Mitarbeiter!$E189)/IF(Einstellungen!$C$11="7 Tage",7,5),N('Ist-Stunden'!BC189)),MAX(IF(Einstellungen!$C$11="7 Tage",MAX(0,(MIN(DATE(2030,3,0),IF(Mitarbeiter!$D189="",DATE(2030,3,0),Mitarbeiter!$D189),TODAY()))-(MAX(DATE(2030,2,1),Mitarbeiter!$C189))+1),MAX(0,NETWORKDAYS(MAX(DATE(2030,2,1),Mitarbeiter!$C189),MIN(DATE(2030,3,0),IF(Mitarbeiter!$D189="",DATE(2030,3,0),Mitarbeiter!$D189),TODAY()),Einstellungen!$F$13:$F$67)))*N(Mitarbeiter!$E189)/IF(Einstellungen!$C$11="7 Tage",7,5),N('Ist-Stunden'!BC189)+(N(Krankheitstage!CZ189)+N(Krankheitstage!DL189))*N($C189))))</f>
        <v/>
      </c>
      <c r="CH189" s="76">
        <f>IF($B189="",0,IF(Einstellungen!$C$10="Ja",MAX(IF(Einstellungen!$C$11="7 Tage",MAX(0,(MIN(DATE(2030,4,0),IF(Mitarbeiter!$D189="",DATE(2030,4,0),Mitarbeiter!$D189),TODAY()))-(MAX(DATE(2030,3,1),Mitarbeiter!$C189))+1),MAX(0,NETWORKDAYS(MAX(DATE(2030,3,1),Mitarbeiter!$C189),MIN(DATE(2030,4,0),IF(Mitarbeiter!$D189="",DATE(2030,4,0),Mitarbeiter!$D189),TODAY()),Einstellungen!$F$13:$F$67)))*N(Mitarbeiter!$E189)/IF(Einstellungen!$C$11="7 Tage",7,5),N('Ist-Stunden'!BD189)),MAX(IF(Einstellungen!$C$11="7 Tage",MAX(0,(MIN(DATE(2030,4,0),IF(Mitarbeiter!$D189="",DATE(2030,4,0),Mitarbeiter!$D189),TODAY()))-(MAX(DATE(2030,3,1),Mitarbeiter!$C189))+1),MAX(0,NETWORKDAYS(MAX(DATE(2030,3,1),Mitarbeiter!$C189),MIN(DATE(2030,4,0),IF(Mitarbeiter!$D189="",DATE(2030,4,0),Mitarbeiter!$D189),TODAY()),Einstellungen!$F$13:$F$67)))*N(Mitarbeiter!$E189)/IF(Einstellungen!$C$11="7 Tage",7,5),N('Ist-Stunden'!BD189)+(N(Krankheitstage!DA189)+N(Krankheitstage!DM189))*N($C189))))</f>
        <v/>
      </c>
      <c r="CI189" s="76">
        <f>IF($B189="",0,IF(Einstellungen!$C$10="Ja",MAX(IF(Einstellungen!$C$11="7 Tage",MAX(0,(MIN(DATE(2030,5,0),IF(Mitarbeiter!$D189="",DATE(2030,5,0),Mitarbeiter!$D189),TODAY()))-(MAX(DATE(2030,4,1),Mitarbeiter!$C189))+1),MAX(0,NETWORKDAYS(MAX(DATE(2030,4,1),Mitarbeiter!$C189),MIN(DATE(2030,5,0),IF(Mitarbeiter!$D189="",DATE(2030,5,0),Mitarbeiter!$D189),TODAY()),Einstellungen!$F$13:$F$67)))*N(Mitarbeiter!$E189)/IF(Einstellungen!$C$11="7 Tage",7,5),N('Ist-Stunden'!BE189)),MAX(IF(Einstellungen!$C$11="7 Tage",MAX(0,(MIN(DATE(2030,5,0),IF(Mitarbeiter!$D189="",DATE(2030,5,0),Mitarbeiter!$D189),TODAY()))-(MAX(DATE(2030,4,1),Mitarbeiter!$C189))+1),MAX(0,NETWORKDAYS(MAX(DATE(2030,4,1),Mitarbeiter!$C189),MIN(DATE(2030,5,0),IF(Mitarbeiter!$D189="",DATE(2030,5,0),Mitarbeiter!$D189),TODAY()),Einstellungen!$F$13:$F$67)))*N(Mitarbeiter!$E189)/IF(Einstellungen!$C$11="7 Tage",7,5),N('Ist-Stunden'!BE189)+(N(Krankheitstage!DB189)+N(Krankheitstage!DN189))*N($C189))))</f>
        <v/>
      </c>
      <c r="CJ189" s="76">
        <f>IF($B189="",0,IF(Einstellungen!$C$10="Ja",MAX(IF(Einstellungen!$C$11="7 Tage",MAX(0,(MIN(DATE(2030,6,0),IF(Mitarbeiter!$D189="",DATE(2030,6,0),Mitarbeiter!$D189),TODAY()))-(MAX(DATE(2030,5,1),Mitarbeiter!$C189))+1),MAX(0,NETWORKDAYS(MAX(DATE(2030,5,1),Mitarbeiter!$C189),MIN(DATE(2030,6,0),IF(Mitarbeiter!$D189="",DATE(2030,6,0),Mitarbeiter!$D189),TODAY()),Einstellungen!$F$13:$F$67)))*N(Mitarbeiter!$E189)/IF(Einstellungen!$C$11="7 Tage",7,5),N('Ist-Stunden'!BF189)),MAX(IF(Einstellungen!$C$11="7 Tage",MAX(0,(MIN(DATE(2030,6,0),IF(Mitarbeiter!$D189="",DATE(2030,6,0),Mitarbeiter!$D189),TODAY()))-(MAX(DATE(2030,5,1),Mitarbeiter!$C189))+1),MAX(0,NETWORKDAYS(MAX(DATE(2030,5,1),Mitarbeiter!$C189),MIN(DATE(2030,6,0),IF(Mitarbeiter!$D189="",DATE(2030,6,0),Mitarbeiter!$D189),TODAY()),Einstellungen!$F$13:$F$67)))*N(Mitarbeiter!$E189)/IF(Einstellungen!$C$11="7 Tage",7,5),N('Ist-Stunden'!BF189)+(N(Krankheitstage!DC189)+N(Krankheitstage!DO189))*N($C189))))</f>
        <v/>
      </c>
      <c r="CK189" s="76">
        <f>IF($B189="",0,IF(Einstellungen!$C$10="Ja",MAX(IF(Einstellungen!$C$11="7 Tage",MAX(0,(MIN(DATE(2030,7,0),IF(Mitarbeiter!$D189="",DATE(2030,7,0),Mitarbeiter!$D189),TODAY()))-(MAX(DATE(2030,6,1),Mitarbeiter!$C189))+1),MAX(0,NETWORKDAYS(MAX(DATE(2030,6,1),Mitarbeiter!$C189),MIN(DATE(2030,7,0),IF(Mitarbeiter!$D189="",DATE(2030,7,0),Mitarbeiter!$D189),TODAY()),Einstellungen!$F$13:$F$67)))*N(Mitarbeiter!$E189)/IF(Einstellungen!$C$11="7 Tage",7,5),N('Ist-Stunden'!BG189)),MAX(IF(Einstellungen!$C$11="7 Tage",MAX(0,(MIN(DATE(2030,7,0),IF(Mitarbeiter!$D189="",DATE(2030,7,0),Mitarbeiter!$D189),TODAY()))-(MAX(DATE(2030,6,1),Mitarbeiter!$C189))+1),MAX(0,NETWORKDAYS(MAX(DATE(2030,6,1),Mitarbeiter!$C189),MIN(DATE(2030,7,0),IF(Mitarbeiter!$D189="",DATE(2030,7,0),Mitarbeiter!$D189),TODAY()),Einstellungen!$F$13:$F$67)))*N(Mitarbeiter!$E189)/IF(Einstellungen!$C$11="7 Tage",7,5),N('Ist-Stunden'!BG189)+(N(Krankheitstage!DD189)+N(Krankheitstage!DP189))*N($C189))))</f>
        <v/>
      </c>
      <c r="CL189" s="76">
        <f>IF($B189="",0,IF(Einstellungen!$C$10="Ja",MAX(IF(Einstellungen!$C$11="7 Tage",MAX(0,(MIN(DATE(2030,8,0),IF(Mitarbeiter!$D189="",DATE(2030,8,0),Mitarbeiter!$D189),TODAY()))-(MAX(DATE(2030,7,1),Mitarbeiter!$C189))+1),MAX(0,NETWORKDAYS(MAX(DATE(2030,7,1),Mitarbeiter!$C189),MIN(DATE(2030,8,0),IF(Mitarbeiter!$D189="",DATE(2030,8,0),Mitarbeiter!$D189),TODAY()),Einstellungen!$F$13:$F$67)))*N(Mitarbeiter!$E189)/IF(Einstellungen!$C$11="7 Tage",7,5),N('Ist-Stunden'!BH189)),MAX(IF(Einstellungen!$C$11="7 Tage",MAX(0,(MIN(DATE(2030,8,0),IF(Mitarbeiter!$D189="",DATE(2030,8,0),Mitarbeiter!$D189),TODAY()))-(MAX(DATE(2030,7,1),Mitarbeiter!$C189))+1),MAX(0,NETWORKDAYS(MAX(DATE(2030,7,1),Mitarbeiter!$C189),MIN(DATE(2030,8,0),IF(Mitarbeiter!$D189="",DATE(2030,8,0),Mitarbeiter!$D189),TODAY()),Einstellungen!$F$13:$F$67)))*N(Mitarbeiter!$E189)/IF(Einstellungen!$C$11="7 Tage",7,5),N('Ist-Stunden'!BH189)+(N(Krankheitstage!DE189)+N(Krankheitstage!DQ189))*N($C189))))</f>
        <v/>
      </c>
      <c r="CM189" s="76">
        <f>IF($B189="",0,IF(Einstellungen!$C$10="Ja",MAX(IF(Einstellungen!$C$11="7 Tage",MAX(0,(MIN(DATE(2030,9,0),IF(Mitarbeiter!$D189="",DATE(2030,9,0),Mitarbeiter!$D189),TODAY()))-(MAX(DATE(2030,8,1),Mitarbeiter!$C189))+1),MAX(0,NETWORKDAYS(MAX(DATE(2030,8,1),Mitarbeiter!$C189),MIN(DATE(2030,9,0),IF(Mitarbeiter!$D189="",DATE(2030,9,0),Mitarbeiter!$D189),TODAY()),Einstellungen!$F$13:$F$67)))*N(Mitarbeiter!$E189)/IF(Einstellungen!$C$11="7 Tage",7,5),N('Ist-Stunden'!BI189)),MAX(IF(Einstellungen!$C$11="7 Tage",MAX(0,(MIN(DATE(2030,9,0),IF(Mitarbeiter!$D189="",DATE(2030,9,0),Mitarbeiter!$D189),TODAY()))-(MAX(DATE(2030,8,1),Mitarbeiter!$C189))+1),MAX(0,NETWORKDAYS(MAX(DATE(2030,8,1),Mitarbeiter!$C189),MIN(DATE(2030,9,0),IF(Mitarbeiter!$D189="",DATE(2030,9,0),Mitarbeiter!$D189),TODAY()),Einstellungen!$F$13:$F$67)))*N(Mitarbeiter!$E189)/IF(Einstellungen!$C$11="7 Tage",7,5),N('Ist-Stunden'!BI189)+(N(Krankheitstage!DF189)+N(Krankheitstage!DR189))*N($C189))))</f>
        <v/>
      </c>
      <c r="CN189" s="76">
        <f>IF($B189="",0,IF(Einstellungen!$C$10="Ja",MAX(IF(Einstellungen!$C$11="7 Tage",MAX(0,(MIN(DATE(2030,10,0),IF(Mitarbeiter!$D189="",DATE(2030,10,0),Mitarbeiter!$D189),TODAY()))-(MAX(DATE(2030,9,1),Mitarbeiter!$C189))+1),MAX(0,NETWORKDAYS(MAX(DATE(2030,9,1),Mitarbeiter!$C189),MIN(DATE(2030,10,0),IF(Mitarbeiter!$D189="",DATE(2030,10,0),Mitarbeiter!$D189),TODAY()),Einstellungen!$F$13:$F$67)))*N(Mitarbeiter!$E189)/IF(Einstellungen!$C$11="7 Tage",7,5),N('Ist-Stunden'!BJ189)),MAX(IF(Einstellungen!$C$11="7 Tage",MAX(0,(MIN(DATE(2030,10,0),IF(Mitarbeiter!$D189="",DATE(2030,10,0),Mitarbeiter!$D189),TODAY()))-(MAX(DATE(2030,9,1),Mitarbeiter!$C189))+1),MAX(0,NETWORKDAYS(MAX(DATE(2030,9,1),Mitarbeiter!$C189),MIN(DATE(2030,10,0),IF(Mitarbeiter!$D189="",DATE(2030,10,0),Mitarbeiter!$D189),TODAY()),Einstellungen!$F$13:$F$67)))*N(Mitarbeiter!$E189)/IF(Einstellungen!$C$11="7 Tage",7,5),N('Ist-Stunden'!BJ189)+(N(Krankheitstage!DG189)+N(Krankheitstage!DS189))*N($C189))))</f>
        <v/>
      </c>
      <c r="CO189" s="76">
        <f>IF($B189="",0,IF(Einstellungen!$C$10="Ja",MAX(IF(Einstellungen!$C$11="7 Tage",MAX(0,(MIN(DATE(2030,11,0),IF(Mitarbeiter!$D189="",DATE(2030,11,0),Mitarbeiter!$D189),TODAY()))-(MAX(DATE(2030,10,1),Mitarbeiter!$C189))+1),MAX(0,NETWORKDAYS(MAX(DATE(2030,10,1),Mitarbeiter!$C189),MIN(DATE(2030,11,0),IF(Mitarbeiter!$D189="",DATE(2030,11,0),Mitarbeiter!$D189),TODAY()),Einstellungen!$F$13:$F$67)))*N(Mitarbeiter!$E189)/IF(Einstellungen!$C$11="7 Tage",7,5),N('Ist-Stunden'!BK189)),MAX(IF(Einstellungen!$C$11="7 Tage",MAX(0,(MIN(DATE(2030,11,0),IF(Mitarbeiter!$D189="",DATE(2030,11,0),Mitarbeiter!$D189),TODAY()))-(MAX(DATE(2030,10,1),Mitarbeiter!$C189))+1),MAX(0,NETWORKDAYS(MAX(DATE(2030,10,1),Mitarbeiter!$C189),MIN(DATE(2030,11,0),IF(Mitarbeiter!$D189="",DATE(2030,11,0),Mitarbeiter!$D189),TODAY()),Einstellungen!$F$13:$F$67)))*N(Mitarbeiter!$E189)/IF(Einstellungen!$C$11="7 Tage",7,5),N('Ist-Stunden'!BK189)+(N(Krankheitstage!DH189)+N(Krankheitstage!DT189))*N($C189))))</f>
        <v/>
      </c>
      <c r="CP189" s="76">
        <f>IF($B189="",0,IF(Einstellungen!$C$10="Ja",MAX(IF(Einstellungen!$C$11="7 Tage",MAX(0,(MIN(DATE(2030,12,0),IF(Mitarbeiter!$D189="",DATE(2030,12,0),Mitarbeiter!$D189),TODAY()))-(MAX(DATE(2030,11,1),Mitarbeiter!$C189))+1),MAX(0,NETWORKDAYS(MAX(DATE(2030,11,1),Mitarbeiter!$C189),MIN(DATE(2030,12,0),IF(Mitarbeiter!$D189="",DATE(2030,12,0),Mitarbeiter!$D189),TODAY()),Einstellungen!$F$13:$F$67)))*N(Mitarbeiter!$E189)/IF(Einstellungen!$C$11="7 Tage",7,5),N('Ist-Stunden'!BL189)),MAX(IF(Einstellungen!$C$11="7 Tage",MAX(0,(MIN(DATE(2030,12,0),IF(Mitarbeiter!$D189="",DATE(2030,12,0),Mitarbeiter!$D189),TODAY()))-(MAX(DATE(2030,11,1),Mitarbeiter!$C189))+1),MAX(0,NETWORKDAYS(MAX(DATE(2030,11,1),Mitarbeiter!$C189),MIN(DATE(2030,12,0),IF(Mitarbeiter!$D189="",DATE(2030,12,0),Mitarbeiter!$D189),TODAY()),Einstellungen!$F$13:$F$67)))*N(Mitarbeiter!$E189)/IF(Einstellungen!$C$11="7 Tage",7,5),N('Ist-Stunden'!BL189)+(N(Krankheitstage!DI189)+N(Krankheitstage!DU189))*N($C189))))</f>
        <v/>
      </c>
      <c r="CQ189" s="76">
        <f>IF($B189="",0,IF(Einstellungen!$C$10="Ja",MAX(IF(Einstellungen!$C$11="7 Tage",MAX(0,(MIN(DATE(2030,13,0),IF(Mitarbeiter!$D189="",DATE(2030,13,0),Mitarbeiter!$D189),TODAY()))-(MAX(DATE(2030,12,1),Mitarbeiter!$C189))+1),MAX(0,NETWORKDAYS(MAX(DATE(2030,12,1),Mitarbeiter!$C189),MIN(DATE(2030,13,0),IF(Mitarbeiter!$D189="",DATE(2030,13,0),Mitarbeiter!$D189),TODAY()),Einstellungen!$F$13:$F$67)))*N(Mitarbeiter!$E189)/IF(Einstellungen!$C$11="7 Tage",7,5),N('Ist-Stunden'!BM189)),MAX(IF(Einstellungen!$C$11="7 Tage",MAX(0,(MIN(DATE(2030,13,0),IF(Mitarbeiter!$D189="",DATE(2030,13,0),Mitarbeiter!$D189),TODAY()))-(MAX(DATE(2030,12,1),Mitarbeiter!$C189))+1),MAX(0,NETWORKDAYS(MAX(DATE(2030,12,1),Mitarbeiter!$C189),MIN(DATE(2030,13,0),IF(Mitarbeiter!$D189="",DATE(2030,13,0),Mitarbeiter!$D189),TODAY()),Einstellungen!$F$13:$F$67)))*N(Mitarbeiter!$E189)/IF(Einstellungen!$C$11="7 Tage",7,5),N('Ist-Stunden'!BM189)+(N(Krankheitstage!DJ189)+N(Krankheitstage!DV189))*N($C189))))</f>
        <v/>
      </c>
    </row>
    <row r="190">
      <c r="A190" s="73">
        <f>IF(Mitarbeiter!B190="","",Mitarbeiter!A190)</f>
        <v/>
      </c>
      <c r="B190" s="6">
        <f>IF(Mitarbeiter!B190="","",Mitarbeiter!B190)</f>
        <v/>
      </c>
      <c r="C190" s="74">
        <f>IF(Mitarbeiter!B190="","",Mitarbeiter!F190)</f>
        <v/>
      </c>
      <c r="D190" s="75">
        <f>N(INDEX(Krankheitstage!$G190:$DV190,1,(Einstellungen!$C$3-2026)*24+1))</f>
        <v/>
      </c>
      <c r="E190" s="75">
        <f>N(INDEX(Krankheitstage!$G190:$DV190,1,(Einstellungen!$C$3-2026)*24+2))</f>
        <v/>
      </c>
      <c r="F190" s="75">
        <f>N(INDEX(Krankheitstage!$G190:$DV190,1,(Einstellungen!$C$3-2026)*24+3))</f>
        <v/>
      </c>
      <c r="G190" s="75">
        <f>N(INDEX(Krankheitstage!$G190:$DV190,1,(Einstellungen!$C$3-2026)*24+4))</f>
        <v/>
      </c>
      <c r="H190" s="75">
        <f>N(INDEX(Krankheitstage!$G190:$DV190,1,(Einstellungen!$C$3-2026)*24+5))</f>
        <v/>
      </c>
      <c r="I190" s="75">
        <f>N(INDEX(Krankheitstage!$G190:$DV190,1,(Einstellungen!$C$3-2026)*24+6))</f>
        <v/>
      </c>
      <c r="J190" s="75">
        <f>N(INDEX(Krankheitstage!$G190:$DV190,1,(Einstellungen!$C$3-2026)*24+7))</f>
        <v/>
      </c>
      <c r="K190" s="75">
        <f>N(INDEX(Krankheitstage!$G190:$DV190,1,(Einstellungen!$C$3-2026)*24+8))</f>
        <v/>
      </c>
      <c r="L190" s="75">
        <f>N(INDEX(Krankheitstage!$G190:$DV190,1,(Einstellungen!$C$3-2026)*24+9))</f>
        <v/>
      </c>
      <c r="M190" s="75">
        <f>N(INDEX(Krankheitstage!$G190:$DV190,1,(Einstellungen!$C$3-2026)*24+10))</f>
        <v/>
      </c>
      <c r="N190" s="75">
        <f>N(INDEX(Krankheitstage!$G190:$DV190,1,(Einstellungen!$C$3-2026)*24+11))</f>
        <v/>
      </c>
      <c r="O190" s="75">
        <f>N(INDEX(Krankheitstage!$G190:$DV190,1,(Einstellungen!$C$3-2026)*24+12))</f>
        <v/>
      </c>
      <c r="P190" s="75">
        <f>IF($B190="","",SUM(D190:O190))</f>
        <v/>
      </c>
      <c r="Q190" s="75">
        <f>N(INDEX(Krankheitstage!$G190:$DV190,1,(Einstellungen!$C$3-2026)*24+13))</f>
        <v/>
      </c>
      <c r="R190" s="75">
        <f>N(INDEX(Krankheitstage!$G190:$DV190,1,(Einstellungen!$C$3-2026)*24+14))</f>
        <v/>
      </c>
      <c r="S190" s="75">
        <f>N(INDEX(Krankheitstage!$G190:$DV190,1,(Einstellungen!$C$3-2026)*24+15))</f>
        <v/>
      </c>
      <c r="T190" s="75">
        <f>N(INDEX(Krankheitstage!$G190:$DV190,1,(Einstellungen!$C$3-2026)*24+16))</f>
        <v/>
      </c>
      <c r="U190" s="75">
        <f>N(INDEX(Krankheitstage!$G190:$DV190,1,(Einstellungen!$C$3-2026)*24+17))</f>
        <v/>
      </c>
      <c r="V190" s="75">
        <f>N(INDEX(Krankheitstage!$G190:$DV190,1,(Einstellungen!$C$3-2026)*24+18))</f>
        <v/>
      </c>
      <c r="W190" s="75">
        <f>N(INDEX(Krankheitstage!$G190:$DV190,1,(Einstellungen!$C$3-2026)*24+19))</f>
        <v/>
      </c>
      <c r="X190" s="75">
        <f>N(INDEX(Krankheitstage!$G190:$DV190,1,(Einstellungen!$C$3-2026)*24+20))</f>
        <v/>
      </c>
      <c r="Y190" s="75">
        <f>N(INDEX(Krankheitstage!$G190:$DV190,1,(Einstellungen!$C$3-2026)*24+21))</f>
        <v/>
      </c>
      <c r="Z190" s="75">
        <f>N(INDEX(Krankheitstage!$G190:$DV190,1,(Einstellungen!$C$3-2026)*24+22))</f>
        <v/>
      </c>
      <c r="AA190" s="75">
        <f>N(INDEX(Krankheitstage!$G190:$DV190,1,(Einstellungen!$C$3-2026)*24+23))</f>
        <v/>
      </c>
      <c r="AB190" s="75">
        <f>N(INDEX(Krankheitstage!$G190:$DV190,1,(Einstellungen!$C$3-2026)*24+24))</f>
        <v/>
      </c>
      <c r="AC190" s="75">
        <f>IF($B190="","",SUM(Q190:AB190))</f>
        <v/>
      </c>
      <c r="AD190" s="75">
        <f>IF($B190="","",SUM(P190,AC190))</f>
        <v/>
      </c>
      <c r="AE190" s="76">
        <f>IF($B190="","",AD190*N(C190))</f>
        <v/>
      </c>
      <c r="AF190" s="75">
        <f>IF($B190="","",Krankheitstage!E190)</f>
        <v/>
      </c>
      <c r="AG190" s="76">
        <f>IF($B190="","",AF190*N(C190))</f>
        <v/>
      </c>
      <c r="AH190" s="76">
        <f>IF($B190="","",INDEX($AJ190:$CQ190,1,(Einstellungen!$C$3-2026)*12+1)+INDEX($AJ190:$CQ190,1,(Einstellungen!$C$3-2026)*12+2)+INDEX($AJ190:$CQ190,1,(Einstellungen!$C$3-2026)*12+3)+INDEX($AJ190:$CQ190,1,(Einstellungen!$C$3-2026)*12+4)+INDEX($AJ190:$CQ190,1,(Einstellungen!$C$3-2026)*12+5)+INDEX($AJ190:$CQ190,1,(Einstellungen!$C$3-2026)*12+6)+INDEX($AJ190:$CQ190,1,(Einstellungen!$C$3-2026)*12+7)+INDEX($AJ190:$CQ190,1,(Einstellungen!$C$3-2026)*12+8)+INDEX($AJ190:$CQ190,1,(Einstellungen!$C$3-2026)*12+9)+INDEX($AJ190:$CQ190,1,(Einstellungen!$C$3-2026)*12+10)+INDEX($AJ190:$CQ190,1,(Einstellungen!$C$3-2026)*12+11)+INDEX($AJ190:$CQ190,1,(Einstellungen!$C$3-2026)*12+12))</f>
        <v/>
      </c>
      <c r="AI190" s="76">
        <f>IF($B190="","",SUM($AJ190:$CQ190))</f>
        <v/>
      </c>
      <c r="AJ190" s="76">
        <f>IF($B190="",0,IF(Einstellungen!$C$10="Ja",MAX(IF(Einstellungen!$C$11="7 Tage",MAX(0,(MIN(DATE(2026,2,0),IF(Mitarbeiter!$D190="",DATE(2026,2,0),Mitarbeiter!$D190),TODAY()))-(MAX(DATE(2026,1,1),Mitarbeiter!$C190))+1),MAX(0,NETWORKDAYS(MAX(DATE(2026,1,1),Mitarbeiter!$C190),MIN(DATE(2026,2,0),IF(Mitarbeiter!$D190="",DATE(2026,2,0),Mitarbeiter!$D190),TODAY()),Einstellungen!$F$13:$F$67)))*N(Mitarbeiter!$E190)/IF(Einstellungen!$C$11="7 Tage",7,5),N('Ist-Stunden'!F190)),MAX(IF(Einstellungen!$C$11="7 Tage",MAX(0,(MIN(DATE(2026,2,0),IF(Mitarbeiter!$D190="",DATE(2026,2,0),Mitarbeiter!$D190),TODAY()))-(MAX(DATE(2026,1,1),Mitarbeiter!$C190))+1),MAX(0,NETWORKDAYS(MAX(DATE(2026,1,1),Mitarbeiter!$C190),MIN(DATE(2026,2,0),IF(Mitarbeiter!$D190="",DATE(2026,2,0),Mitarbeiter!$D190),TODAY()),Einstellungen!$F$13:$F$67)))*N(Mitarbeiter!$E190)/IF(Einstellungen!$C$11="7 Tage",7,5),N('Ist-Stunden'!F190)+(N(Krankheitstage!G190)+N(Krankheitstage!S190))*N($C190))))</f>
        <v/>
      </c>
      <c r="AK190" s="76">
        <f>IF($B190="",0,IF(Einstellungen!$C$10="Ja",MAX(IF(Einstellungen!$C$11="7 Tage",MAX(0,(MIN(DATE(2026,3,0),IF(Mitarbeiter!$D190="",DATE(2026,3,0),Mitarbeiter!$D190),TODAY()))-(MAX(DATE(2026,2,1),Mitarbeiter!$C190))+1),MAX(0,NETWORKDAYS(MAX(DATE(2026,2,1),Mitarbeiter!$C190),MIN(DATE(2026,3,0),IF(Mitarbeiter!$D190="",DATE(2026,3,0),Mitarbeiter!$D190),TODAY()),Einstellungen!$F$13:$F$67)))*N(Mitarbeiter!$E190)/IF(Einstellungen!$C$11="7 Tage",7,5),N('Ist-Stunden'!G190)),MAX(IF(Einstellungen!$C$11="7 Tage",MAX(0,(MIN(DATE(2026,3,0),IF(Mitarbeiter!$D190="",DATE(2026,3,0),Mitarbeiter!$D190),TODAY()))-(MAX(DATE(2026,2,1),Mitarbeiter!$C190))+1),MAX(0,NETWORKDAYS(MAX(DATE(2026,2,1),Mitarbeiter!$C190),MIN(DATE(2026,3,0),IF(Mitarbeiter!$D190="",DATE(2026,3,0),Mitarbeiter!$D190),TODAY()),Einstellungen!$F$13:$F$67)))*N(Mitarbeiter!$E190)/IF(Einstellungen!$C$11="7 Tage",7,5),N('Ist-Stunden'!G190)+(N(Krankheitstage!H190)+N(Krankheitstage!T190))*N($C190))))</f>
        <v/>
      </c>
      <c r="AL190" s="76">
        <f>IF($B190="",0,IF(Einstellungen!$C$10="Ja",MAX(IF(Einstellungen!$C$11="7 Tage",MAX(0,(MIN(DATE(2026,4,0),IF(Mitarbeiter!$D190="",DATE(2026,4,0),Mitarbeiter!$D190),TODAY()))-(MAX(DATE(2026,3,1),Mitarbeiter!$C190))+1),MAX(0,NETWORKDAYS(MAX(DATE(2026,3,1),Mitarbeiter!$C190),MIN(DATE(2026,4,0),IF(Mitarbeiter!$D190="",DATE(2026,4,0),Mitarbeiter!$D190),TODAY()),Einstellungen!$F$13:$F$67)))*N(Mitarbeiter!$E190)/IF(Einstellungen!$C$11="7 Tage",7,5),N('Ist-Stunden'!H190)),MAX(IF(Einstellungen!$C$11="7 Tage",MAX(0,(MIN(DATE(2026,4,0),IF(Mitarbeiter!$D190="",DATE(2026,4,0),Mitarbeiter!$D190),TODAY()))-(MAX(DATE(2026,3,1),Mitarbeiter!$C190))+1),MAX(0,NETWORKDAYS(MAX(DATE(2026,3,1),Mitarbeiter!$C190),MIN(DATE(2026,4,0),IF(Mitarbeiter!$D190="",DATE(2026,4,0),Mitarbeiter!$D190),TODAY()),Einstellungen!$F$13:$F$67)))*N(Mitarbeiter!$E190)/IF(Einstellungen!$C$11="7 Tage",7,5),N('Ist-Stunden'!H190)+(N(Krankheitstage!I190)+N(Krankheitstage!U190))*N($C190))))</f>
        <v/>
      </c>
      <c r="AM190" s="76">
        <f>IF($B190="",0,IF(Einstellungen!$C$10="Ja",MAX(IF(Einstellungen!$C$11="7 Tage",MAX(0,(MIN(DATE(2026,5,0),IF(Mitarbeiter!$D190="",DATE(2026,5,0),Mitarbeiter!$D190),TODAY()))-(MAX(DATE(2026,4,1),Mitarbeiter!$C190))+1),MAX(0,NETWORKDAYS(MAX(DATE(2026,4,1),Mitarbeiter!$C190),MIN(DATE(2026,5,0),IF(Mitarbeiter!$D190="",DATE(2026,5,0),Mitarbeiter!$D190),TODAY()),Einstellungen!$F$13:$F$67)))*N(Mitarbeiter!$E190)/IF(Einstellungen!$C$11="7 Tage",7,5),N('Ist-Stunden'!I190)),MAX(IF(Einstellungen!$C$11="7 Tage",MAX(0,(MIN(DATE(2026,5,0),IF(Mitarbeiter!$D190="",DATE(2026,5,0),Mitarbeiter!$D190),TODAY()))-(MAX(DATE(2026,4,1),Mitarbeiter!$C190))+1),MAX(0,NETWORKDAYS(MAX(DATE(2026,4,1),Mitarbeiter!$C190),MIN(DATE(2026,5,0),IF(Mitarbeiter!$D190="",DATE(2026,5,0),Mitarbeiter!$D190),TODAY()),Einstellungen!$F$13:$F$67)))*N(Mitarbeiter!$E190)/IF(Einstellungen!$C$11="7 Tage",7,5),N('Ist-Stunden'!I190)+(N(Krankheitstage!J190)+N(Krankheitstage!V190))*N($C190))))</f>
        <v/>
      </c>
      <c r="AN190" s="76">
        <f>IF($B190="",0,IF(Einstellungen!$C$10="Ja",MAX(IF(Einstellungen!$C$11="7 Tage",MAX(0,(MIN(DATE(2026,6,0),IF(Mitarbeiter!$D190="",DATE(2026,6,0),Mitarbeiter!$D190),TODAY()))-(MAX(DATE(2026,5,1),Mitarbeiter!$C190))+1),MAX(0,NETWORKDAYS(MAX(DATE(2026,5,1),Mitarbeiter!$C190),MIN(DATE(2026,6,0),IF(Mitarbeiter!$D190="",DATE(2026,6,0),Mitarbeiter!$D190),TODAY()),Einstellungen!$F$13:$F$67)))*N(Mitarbeiter!$E190)/IF(Einstellungen!$C$11="7 Tage",7,5),N('Ist-Stunden'!J190)),MAX(IF(Einstellungen!$C$11="7 Tage",MAX(0,(MIN(DATE(2026,6,0),IF(Mitarbeiter!$D190="",DATE(2026,6,0),Mitarbeiter!$D190),TODAY()))-(MAX(DATE(2026,5,1),Mitarbeiter!$C190))+1),MAX(0,NETWORKDAYS(MAX(DATE(2026,5,1),Mitarbeiter!$C190),MIN(DATE(2026,6,0),IF(Mitarbeiter!$D190="",DATE(2026,6,0),Mitarbeiter!$D190),TODAY()),Einstellungen!$F$13:$F$67)))*N(Mitarbeiter!$E190)/IF(Einstellungen!$C$11="7 Tage",7,5),N('Ist-Stunden'!J190)+(N(Krankheitstage!K190)+N(Krankheitstage!W190))*N($C190))))</f>
        <v/>
      </c>
      <c r="AO190" s="76">
        <f>IF($B190="",0,IF(Einstellungen!$C$10="Ja",MAX(IF(Einstellungen!$C$11="7 Tage",MAX(0,(MIN(DATE(2026,7,0),IF(Mitarbeiter!$D190="",DATE(2026,7,0),Mitarbeiter!$D190),TODAY()))-(MAX(DATE(2026,6,1),Mitarbeiter!$C190))+1),MAX(0,NETWORKDAYS(MAX(DATE(2026,6,1),Mitarbeiter!$C190),MIN(DATE(2026,7,0),IF(Mitarbeiter!$D190="",DATE(2026,7,0),Mitarbeiter!$D190),TODAY()),Einstellungen!$F$13:$F$67)))*N(Mitarbeiter!$E190)/IF(Einstellungen!$C$11="7 Tage",7,5),N('Ist-Stunden'!K190)),MAX(IF(Einstellungen!$C$11="7 Tage",MAX(0,(MIN(DATE(2026,7,0),IF(Mitarbeiter!$D190="",DATE(2026,7,0),Mitarbeiter!$D190),TODAY()))-(MAX(DATE(2026,6,1),Mitarbeiter!$C190))+1),MAX(0,NETWORKDAYS(MAX(DATE(2026,6,1),Mitarbeiter!$C190),MIN(DATE(2026,7,0),IF(Mitarbeiter!$D190="",DATE(2026,7,0),Mitarbeiter!$D190),TODAY()),Einstellungen!$F$13:$F$67)))*N(Mitarbeiter!$E190)/IF(Einstellungen!$C$11="7 Tage",7,5),N('Ist-Stunden'!K190)+(N(Krankheitstage!L190)+N(Krankheitstage!X190))*N($C190))))</f>
        <v/>
      </c>
      <c r="AP190" s="76">
        <f>IF($B190="",0,IF(Einstellungen!$C$10="Ja",MAX(IF(Einstellungen!$C$11="7 Tage",MAX(0,(MIN(DATE(2026,8,0),IF(Mitarbeiter!$D190="",DATE(2026,8,0),Mitarbeiter!$D190),TODAY()))-(MAX(DATE(2026,7,1),Mitarbeiter!$C190))+1),MAX(0,NETWORKDAYS(MAX(DATE(2026,7,1),Mitarbeiter!$C190),MIN(DATE(2026,8,0),IF(Mitarbeiter!$D190="",DATE(2026,8,0),Mitarbeiter!$D190),TODAY()),Einstellungen!$F$13:$F$67)))*N(Mitarbeiter!$E190)/IF(Einstellungen!$C$11="7 Tage",7,5),N('Ist-Stunden'!L190)),MAX(IF(Einstellungen!$C$11="7 Tage",MAX(0,(MIN(DATE(2026,8,0),IF(Mitarbeiter!$D190="",DATE(2026,8,0),Mitarbeiter!$D190),TODAY()))-(MAX(DATE(2026,7,1),Mitarbeiter!$C190))+1),MAX(0,NETWORKDAYS(MAX(DATE(2026,7,1),Mitarbeiter!$C190),MIN(DATE(2026,8,0),IF(Mitarbeiter!$D190="",DATE(2026,8,0),Mitarbeiter!$D190),TODAY()),Einstellungen!$F$13:$F$67)))*N(Mitarbeiter!$E190)/IF(Einstellungen!$C$11="7 Tage",7,5),N('Ist-Stunden'!L190)+(N(Krankheitstage!M190)+N(Krankheitstage!Y190))*N($C190))))</f>
        <v/>
      </c>
      <c r="AQ190" s="76">
        <f>IF($B190="",0,IF(Einstellungen!$C$10="Ja",MAX(IF(Einstellungen!$C$11="7 Tage",MAX(0,(MIN(DATE(2026,9,0),IF(Mitarbeiter!$D190="",DATE(2026,9,0),Mitarbeiter!$D190),TODAY()))-(MAX(DATE(2026,8,1),Mitarbeiter!$C190))+1),MAX(0,NETWORKDAYS(MAX(DATE(2026,8,1),Mitarbeiter!$C190),MIN(DATE(2026,9,0),IF(Mitarbeiter!$D190="",DATE(2026,9,0),Mitarbeiter!$D190),TODAY()),Einstellungen!$F$13:$F$67)))*N(Mitarbeiter!$E190)/IF(Einstellungen!$C$11="7 Tage",7,5),N('Ist-Stunden'!M190)),MAX(IF(Einstellungen!$C$11="7 Tage",MAX(0,(MIN(DATE(2026,9,0),IF(Mitarbeiter!$D190="",DATE(2026,9,0),Mitarbeiter!$D190),TODAY()))-(MAX(DATE(2026,8,1),Mitarbeiter!$C190))+1),MAX(0,NETWORKDAYS(MAX(DATE(2026,8,1),Mitarbeiter!$C190),MIN(DATE(2026,9,0),IF(Mitarbeiter!$D190="",DATE(2026,9,0),Mitarbeiter!$D190),TODAY()),Einstellungen!$F$13:$F$67)))*N(Mitarbeiter!$E190)/IF(Einstellungen!$C$11="7 Tage",7,5),N('Ist-Stunden'!M190)+(N(Krankheitstage!N190)+N(Krankheitstage!Z190))*N($C190))))</f>
        <v/>
      </c>
      <c r="AR190" s="76">
        <f>IF($B190="",0,IF(Einstellungen!$C$10="Ja",MAX(IF(Einstellungen!$C$11="7 Tage",MAX(0,(MIN(DATE(2026,10,0),IF(Mitarbeiter!$D190="",DATE(2026,10,0),Mitarbeiter!$D190),TODAY()))-(MAX(DATE(2026,9,1),Mitarbeiter!$C190))+1),MAX(0,NETWORKDAYS(MAX(DATE(2026,9,1),Mitarbeiter!$C190),MIN(DATE(2026,10,0),IF(Mitarbeiter!$D190="",DATE(2026,10,0),Mitarbeiter!$D190),TODAY()),Einstellungen!$F$13:$F$67)))*N(Mitarbeiter!$E190)/IF(Einstellungen!$C$11="7 Tage",7,5),N('Ist-Stunden'!N190)),MAX(IF(Einstellungen!$C$11="7 Tage",MAX(0,(MIN(DATE(2026,10,0),IF(Mitarbeiter!$D190="",DATE(2026,10,0),Mitarbeiter!$D190),TODAY()))-(MAX(DATE(2026,9,1),Mitarbeiter!$C190))+1),MAX(0,NETWORKDAYS(MAX(DATE(2026,9,1),Mitarbeiter!$C190),MIN(DATE(2026,10,0),IF(Mitarbeiter!$D190="",DATE(2026,10,0),Mitarbeiter!$D190),TODAY()),Einstellungen!$F$13:$F$67)))*N(Mitarbeiter!$E190)/IF(Einstellungen!$C$11="7 Tage",7,5),N('Ist-Stunden'!N190)+(N(Krankheitstage!O190)+N(Krankheitstage!AA190))*N($C190))))</f>
        <v/>
      </c>
      <c r="AS190" s="76">
        <f>IF($B190="",0,IF(Einstellungen!$C$10="Ja",MAX(IF(Einstellungen!$C$11="7 Tage",MAX(0,(MIN(DATE(2026,11,0),IF(Mitarbeiter!$D190="",DATE(2026,11,0),Mitarbeiter!$D190),TODAY()))-(MAX(DATE(2026,10,1),Mitarbeiter!$C190))+1),MAX(0,NETWORKDAYS(MAX(DATE(2026,10,1),Mitarbeiter!$C190),MIN(DATE(2026,11,0),IF(Mitarbeiter!$D190="",DATE(2026,11,0),Mitarbeiter!$D190),TODAY()),Einstellungen!$F$13:$F$67)))*N(Mitarbeiter!$E190)/IF(Einstellungen!$C$11="7 Tage",7,5),N('Ist-Stunden'!O190)),MAX(IF(Einstellungen!$C$11="7 Tage",MAX(0,(MIN(DATE(2026,11,0),IF(Mitarbeiter!$D190="",DATE(2026,11,0),Mitarbeiter!$D190),TODAY()))-(MAX(DATE(2026,10,1),Mitarbeiter!$C190))+1),MAX(0,NETWORKDAYS(MAX(DATE(2026,10,1),Mitarbeiter!$C190),MIN(DATE(2026,11,0),IF(Mitarbeiter!$D190="",DATE(2026,11,0),Mitarbeiter!$D190),TODAY()),Einstellungen!$F$13:$F$67)))*N(Mitarbeiter!$E190)/IF(Einstellungen!$C$11="7 Tage",7,5),N('Ist-Stunden'!O190)+(N(Krankheitstage!P190)+N(Krankheitstage!AB190))*N($C190))))</f>
        <v/>
      </c>
      <c r="AT190" s="76">
        <f>IF($B190="",0,IF(Einstellungen!$C$10="Ja",MAX(IF(Einstellungen!$C$11="7 Tage",MAX(0,(MIN(DATE(2026,12,0),IF(Mitarbeiter!$D190="",DATE(2026,12,0),Mitarbeiter!$D190),TODAY()))-(MAX(DATE(2026,11,1),Mitarbeiter!$C190))+1),MAX(0,NETWORKDAYS(MAX(DATE(2026,11,1),Mitarbeiter!$C190),MIN(DATE(2026,12,0),IF(Mitarbeiter!$D190="",DATE(2026,12,0),Mitarbeiter!$D190),TODAY()),Einstellungen!$F$13:$F$67)))*N(Mitarbeiter!$E190)/IF(Einstellungen!$C$11="7 Tage",7,5),N('Ist-Stunden'!P190)),MAX(IF(Einstellungen!$C$11="7 Tage",MAX(0,(MIN(DATE(2026,12,0),IF(Mitarbeiter!$D190="",DATE(2026,12,0),Mitarbeiter!$D190),TODAY()))-(MAX(DATE(2026,11,1),Mitarbeiter!$C190))+1),MAX(0,NETWORKDAYS(MAX(DATE(2026,11,1),Mitarbeiter!$C190),MIN(DATE(2026,12,0),IF(Mitarbeiter!$D190="",DATE(2026,12,0),Mitarbeiter!$D190),TODAY()),Einstellungen!$F$13:$F$67)))*N(Mitarbeiter!$E190)/IF(Einstellungen!$C$11="7 Tage",7,5),N('Ist-Stunden'!P190)+(N(Krankheitstage!Q190)+N(Krankheitstage!AC190))*N($C190))))</f>
        <v/>
      </c>
      <c r="AU190" s="76">
        <f>IF($B190="",0,IF(Einstellungen!$C$10="Ja",MAX(IF(Einstellungen!$C$11="7 Tage",MAX(0,(MIN(DATE(2026,13,0),IF(Mitarbeiter!$D190="",DATE(2026,13,0),Mitarbeiter!$D190),TODAY()))-(MAX(DATE(2026,12,1),Mitarbeiter!$C190))+1),MAX(0,NETWORKDAYS(MAX(DATE(2026,12,1),Mitarbeiter!$C190),MIN(DATE(2026,13,0),IF(Mitarbeiter!$D190="",DATE(2026,13,0),Mitarbeiter!$D190),TODAY()),Einstellungen!$F$13:$F$67)))*N(Mitarbeiter!$E190)/IF(Einstellungen!$C$11="7 Tage",7,5),N('Ist-Stunden'!Q190)),MAX(IF(Einstellungen!$C$11="7 Tage",MAX(0,(MIN(DATE(2026,13,0),IF(Mitarbeiter!$D190="",DATE(2026,13,0),Mitarbeiter!$D190),TODAY()))-(MAX(DATE(2026,12,1),Mitarbeiter!$C190))+1),MAX(0,NETWORKDAYS(MAX(DATE(2026,12,1),Mitarbeiter!$C190),MIN(DATE(2026,13,0),IF(Mitarbeiter!$D190="",DATE(2026,13,0),Mitarbeiter!$D190),TODAY()),Einstellungen!$F$13:$F$67)))*N(Mitarbeiter!$E190)/IF(Einstellungen!$C$11="7 Tage",7,5),N('Ist-Stunden'!Q190)+(N(Krankheitstage!R190)+N(Krankheitstage!AD190))*N($C190))))</f>
        <v/>
      </c>
      <c r="AV190" s="76">
        <f>IF($B190="",0,IF(Einstellungen!$C$10="Ja",MAX(IF(Einstellungen!$C$11="7 Tage",MAX(0,(MIN(DATE(2027,2,0),IF(Mitarbeiter!$D190="",DATE(2027,2,0),Mitarbeiter!$D190),TODAY()))-(MAX(DATE(2027,1,1),Mitarbeiter!$C190))+1),MAX(0,NETWORKDAYS(MAX(DATE(2027,1,1),Mitarbeiter!$C190),MIN(DATE(2027,2,0),IF(Mitarbeiter!$D190="",DATE(2027,2,0),Mitarbeiter!$D190),TODAY()),Einstellungen!$F$13:$F$67)))*N(Mitarbeiter!$E190)/IF(Einstellungen!$C$11="7 Tage",7,5),N('Ist-Stunden'!R190)),MAX(IF(Einstellungen!$C$11="7 Tage",MAX(0,(MIN(DATE(2027,2,0),IF(Mitarbeiter!$D190="",DATE(2027,2,0),Mitarbeiter!$D190),TODAY()))-(MAX(DATE(2027,1,1),Mitarbeiter!$C190))+1),MAX(0,NETWORKDAYS(MAX(DATE(2027,1,1),Mitarbeiter!$C190),MIN(DATE(2027,2,0),IF(Mitarbeiter!$D190="",DATE(2027,2,0),Mitarbeiter!$D190),TODAY()),Einstellungen!$F$13:$F$67)))*N(Mitarbeiter!$E190)/IF(Einstellungen!$C$11="7 Tage",7,5),N('Ist-Stunden'!R190)+(N(Krankheitstage!AE190)+N(Krankheitstage!AQ190))*N($C190))))</f>
        <v/>
      </c>
      <c r="AW190" s="76">
        <f>IF($B190="",0,IF(Einstellungen!$C$10="Ja",MAX(IF(Einstellungen!$C$11="7 Tage",MAX(0,(MIN(DATE(2027,3,0),IF(Mitarbeiter!$D190="",DATE(2027,3,0),Mitarbeiter!$D190),TODAY()))-(MAX(DATE(2027,2,1),Mitarbeiter!$C190))+1),MAX(0,NETWORKDAYS(MAX(DATE(2027,2,1),Mitarbeiter!$C190),MIN(DATE(2027,3,0),IF(Mitarbeiter!$D190="",DATE(2027,3,0),Mitarbeiter!$D190),TODAY()),Einstellungen!$F$13:$F$67)))*N(Mitarbeiter!$E190)/IF(Einstellungen!$C$11="7 Tage",7,5),N('Ist-Stunden'!S190)),MAX(IF(Einstellungen!$C$11="7 Tage",MAX(0,(MIN(DATE(2027,3,0),IF(Mitarbeiter!$D190="",DATE(2027,3,0),Mitarbeiter!$D190),TODAY()))-(MAX(DATE(2027,2,1),Mitarbeiter!$C190))+1),MAX(0,NETWORKDAYS(MAX(DATE(2027,2,1),Mitarbeiter!$C190),MIN(DATE(2027,3,0),IF(Mitarbeiter!$D190="",DATE(2027,3,0),Mitarbeiter!$D190),TODAY()),Einstellungen!$F$13:$F$67)))*N(Mitarbeiter!$E190)/IF(Einstellungen!$C$11="7 Tage",7,5),N('Ist-Stunden'!S190)+(N(Krankheitstage!AF190)+N(Krankheitstage!AR190))*N($C190))))</f>
        <v/>
      </c>
      <c r="AX190" s="76">
        <f>IF($B190="",0,IF(Einstellungen!$C$10="Ja",MAX(IF(Einstellungen!$C$11="7 Tage",MAX(0,(MIN(DATE(2027,4,0),IF(Mitarbeiter!$D190="",DATE(2027,4,0),Mitarbeiter!$D190),TODAY()))-(MAX(DATE(2027,3,1),Mitarbeiter!$C190))+1),MAX(0,NETWORKDAYS(MAX(DATE(2027,3,1),Mitarbeiter!$C190),MIN(DATE(2027,4,0),IF(Mitarbeiter!$D190="",DATE(2027,4,0),Mitarbeiter!$D190),TODAY()),Einstellungen!$F$13:$F$67)))*N(Mitarbeiter!$E190)/IF(Einstellungen!$C$11="7 Tage",7,5),N('Ist-Stunden'!T190)),MAX(IF(Einstellungen!$C$11="7 Tage",MAX(0,(MIN(DATE(2027,4,0),IF(Mitarbeiter!$D190="",DATE(2027,4,0),Mitarbeiter!$D190),TODAY()))-(MAX(DATE(2027,3,1),Mitarbeiter!$C190))+1),MAX(0,NETWORKDAYS(MAX(DATE(2027,3,1),Mitarbeiter!$C190),MIN(DATE(2027,4,0),IF(Mitarbeiter!$D190="",DATE(2027,4,0),Mitarbeiter!$D190),TODAY()),Einstellungen!$F$13:$F$67)))*N(Mitarbeiter!$E190)/IF(Einstellungen!$C$11="7 Tage",7,5),N('Ist-Stunden'!T190)+(N(Krankheitstage!AG190)+N(Krankheitstage!AS190))*N($C190))))</f>
        <v/>
      </c>
      <c r="AY190" s="76">
        <f>IF($B190="",0,IF(Einstellungen!$C$10="Ja",MAX(IF(Einstellungen!$C$11="7 Tage",MAX(0,(MIN(DATE(2027,5,0),IF(Mitarbeiter!$D190="",DATE(2027,5,0),Mitarbeiter!$D190),TODAY()))-(MAX(DATE(2027,4,1),Mitarbeiter!$C190))+1),MAX(0,NETWORKDAYS(MAX(DATE(2027,4,1),Mitarbeiter!$C190),MIN(DATE(2027,5,0),IF(Mitarbeiter!$D190="",DATE(2027,5,0),Mitarbeiter!$D190),TODAY()),Einstellungen!$F$13:$F$67)))*N(Mitarbeiter!$E190)/IF(Einstellungen!$C$11="7 Tage",7,5),N('Ist-Stunden'!U190)),MAX(IF(Einstellungen!$C$11="7 Tage",MAX(0,(MIN(DATE(2027,5,0),IF(Mitarbeiter!$D190="",DATE(2027,5,0),Mitarbeiter!$D190),TODAY()))-(MAX(DATE(2027,4,1),Mitarbeiter!$C190))+1),MAX(0,NETWORKDAYS(MAX(DATE(2027,4,1),Mitarbeiter!$C190),MIN(DATE(2027,5,0),IF(Mitarbeiter!$D190="",DATE(2027,5,0),Mitarbeiter!$D190),TODAY()),Einstellungen!$F$13:$F$67)))*N(Mitarbeiter!$E190)/IF(Einstellungen!$C$11="7 Tage",7,5),N('Ist-Stunden'!U190)+(N(Krankheitstage!AH190)+N(Krankheitstage!AT190))*N($C190))))</f>
        <v/>
      </c>
      <c r="AZ190" s="76">
        <f>IF($B190="",0,IF(Einstellungen!$C$10="Ja",MAX(IF(Einstellungen!$C$11="7 Tage",MAX(0,(MIN(DATE(2027,6,0),IF(Mitarbeiter!$D190="",DATE(2027,6,0),Mitarbeiter!$D190),TODAY()))-(MAX(DATE(2027,5,1),Mitarbeiter!$C190))+1),MAX(0,NETWORKDAYS(MAX(DATE(2027,5,1),Mitarbeiter!$C190),MIN(DATE(2027,6,0),IF(Mitarbeiter!$D190="",DATE(2027,6,0),Mitarbeiter!$D190),TODAY()),Einstellungen!$F$13:$F$67)))*N(Mitarbeiter!$E190)/IF(Einstellungen!$C$11="7 Tage",7,5),N('Ist-Stunden'!V190)),MAX(IF(Einstellungen!$C$11="7 Tage",MAX(0,(MIN(DATE(2027,6,0),IF(Mitarbeiter!$D190="",DATE(2027,6,0),Mitarbeiter!$D190),TODAY()))-(MAX(DATE(2027,5,1),Mitarbeiter!$C190))+1),MAX(0,NETWORKDAYS(MAX(DATE(2027,5,1),Mitarbeiter!$C190),MIN(DATE(2027,6,0),IF(Mitarbeiter!$D190="",DATE(2027,6,0),Mitarbeiter!$D190),TODAY()),Einstellungen!$F$13:$F$67)))*N(Mitarbeiter!$E190)/IF(Einstellungen!$C$11="7 Tage",7,5),N('Ist-Stunden'!V190)+(N(Krankheitstage!AI190)+N(Krankheitstage!AU190))*N($C190))))</f>
        <v/>
      </c>
      <c r="BA190" s="76">
        <f>IF($B190="",0,IF(Einstellungen!$C$10="Ja",MAX(IF(Einstellungen!$C$11="7 Tage",MAX(0,(MIN(DATE(2027,7,0),IF(Mitarbeiter!$D190="",DATE(2027,7,0),Mitarbeiter!$D190),TODAY()))-(MAX(DATE(2027,6,1),Mitarbeiter!$C190))+1),MAX(0,NETWORKDAYS(MAX(DATE(2027,6,1),Mitarbeiter!$C190),MIN(DATE(2027,7,0),IF(Mitarbeiter!$D190="",DATE(2027,7,0),Mitarbeiter!$D190),TODAY()),Einstellungen!$F$13:$F$67)))*N(Mitarbeiter!$E190)/IF(Einstellungen!$C$11="7 Tage",7,5),N('Ist-Stunden'!W190)),MAX(IF(Einstellungen!$C$11="7 Tage",MAX(0,(MIN(DATE(2027,7,0),IF(Mitarbeiter!$D190="",DATE(2027,7,0),Mitarbeiter!$D190),TODAY()))-(MAX(DATE(2027,6,1),Mitarbeiter!$C190))+1),MAX(0,NETWORKDAYS(MAX(DATE(2027,6,1),Mitarbeiter!$C190),MIN(DATE(2027,7,0),IF(Mitarbeiter!$D190="",DATE(2027,7,0),Mitarbeiter!$D190),TODAY()),Einstellungen!$F$13:$F$67)))*N(Mitarbeiter!$E190)/IF(Einstellungen!$C$11="7 Tage",7,5),N('Ist-Stunden'!W190)+(N(Krankheitstage!AJ190)+N(Krankheitstage!AV190))*N($C190))))</f>
        <v/>
      </c>
      <c r="BB190" s="76">
        <f>IF($B190="",0,IF(Einstellungen!$C$10="Ja",MAX(IF(Einstellungen!$C$11="7 Tage",MAX(0,(MIN(DATE(2027,8,0),IF(Mitarbeiter!$D190="",DATE(2027,8,0),Mitarbeiter!$D190),TODAY()))-(MAX(DATE(2027,7,1),Mitarbeiter!$C190))+1),MAX(0,NETWORKDAYS(MAX(DATE(2027,7,1),Mitarbeiter!$C190),MIN(DATE(2027,8,0),IF(Mitarbeiter!$D190="",DATE(2027,8,0),Mitarbeiter!$D190),TODAY()),Einstellungen!$F$13:$F$67)))*N(Mitarbeiter!$E190)/IF(Einstellungen!$C$11="7 Tage",7,5),N('Ist-Stunden'!X190)),MAX(IF(Einstellungen!$C$11="7 Tage",MAX(0,(MIN(DATE(2027,8,0),IF(Mitarbeiter!$D190="",DATE(2027,8,0),Mitarbeiter!$D190),TODAY()))-(MAX(DATE(2027,7,1),Mitarbeiter!$C190))+1),MAX(0,NETWORKDAYS(MAX(DATE(2027,7,1),Mitarbeiter!$C190),MIN(DATE(2027,8,0),IF(Mitarbeiter!$D190="",DATE(2027,8,0),Mitarbeiter!$D190),TODAY()),Einstellungen!$F$13:$F$67)))*N(Mitarbeiter!$E190)/IF(Einstellungen!$C$11="7 Tage",7,5),N('Ist-Stunden'!X190)+(N(Krankheitstage!AK190)+N(Krankheitstage!AW190))*N($C190))))</f>
        <v/>
      </c>
      <c r="BC190" s="76">
        <f>IF($B190="",0,IF(Einstellungen!$C$10="Ja",MAX(IF(Einstellungen!$C$11="7 Tage",MAX(0,(MIN(DATE(2027,9,0),IF(Mitarbeiter!$D190="",DATE(2027,9,0),Mitarbeiter!$D190),TODAY()))-(MAX(DATE(2027,8,1),Mitarbeiter!$C190))+1),MAX(0,NETWORKDAYS(MAX(DATE(2027,8,1),Mitarbeiter!$C190),MIN(DATE(2027,9,0),IF(Mitarbeiter!$D190="",DATE(2027,9,0),Mitarbeiter!$D190),TODAY()),Einstellungen!$F$13:$F$67)))*N(Mitarbeiter!$E190)/IF(Einstellungen!$C$11="7 Tage",7,5),N('Ist-Stunden'!Y190)),MAX(IF(Einstellungen!$C$11="7 Tage",MAX(0,(MIN(DATE(2027,9,0),IF(Mitarbeiter!$D190="",DATE(2027,9,0),Mitarbeiter!$D190),TODAY()))-(MAX(DATE(2027,8,1),Mitarbeiter!$C190))+1),MAX(0,NETWORKDAYS(MAX(DATE(2027,8,1),Mitarbeiter!$C190),MIN(DATE(2027,9,0),IF(Mitarbeiter!$D190="",DATE(2027,9,0),Mitarbeiter!$D190),TODAY()),Einstellungen!$F$13:$F$67)))*N(Mitarbeiter!$E190)/IF(Einstellungen!$C$11="7 Tage",7,5),N('Ist-Stunden'!Y190)+(N(Krankheitstage!AL190)+N(Krankheitstage!AX190))*N($C190))))</f>
        <v/>
      </c>
      <c r="BD190" s="76">
        <f>IF($B190="",0,IF(Einstellungen!$C$10="Ja",MAX(IF(Einstellungen!$C$11="7 Tage",MAX(0,(MIN(DATE(2027,10,0),IF(Mitarbeiter!$D190="",DATE(2027,10,0),Mitarbeiter!$D190),TODAY()))-(MAX(DATE(2027,9,1),Mitarbeiter!$C190))+1),MAX(0,NETWORKDAYS(MAX(DATE(2027,9,1),Mitarbeiter!$C190),MIN(DATE(2027,10,0),IF(Mitarbeiter!$D190="",DATE(2027,10,0),Mitarbeiter!$D190),TODAY()),Einstellungen!$F$13:$F$67)))*N(Mitarbeiter!$E190)/IF(Einstellungen!$C$11="7 Tage",7,5),N('Ist-Stunden'!Z190)),MAX(IF(Einstellungen!$C$11="7 Tage",MAX(0,(MIN(DATE(2027,10,0),IF(Mitarbeiter!$D190="",DATE(2027,10,0),Mitarbeiter!$D190),TODAY()))-(MAX(DATE(2027,9,1),Mitarbeiter!$C190))+1),MAX(0,NETWORKDAYS(MAX(DATE(2027,9,1),Mitarbeiter!$C190),MIN(DATE(2027,10,0),IF(Mitarbeiter!$D190="",DATE(2027,10,0),Mitarbeiter!$D190),TODAY()),Einstellungen!$F$13:$F$67)))*N(Mitarbeiter!$E190)/IF(Einstellungen!$C$11="7 Tage",7,5),N('Ist-Stunden'!Z190)+(N(Krankheitstage!AM190)+N(Krankheitstage!AY190))*N($C190))))</f>
        <v/>
      </c>
      <c r="BE190" s="76">
        <f>IF($B190="",0,IF(Einstellungen!$C$10="Ja",MAX(IF(Einstellungen!$C$11="7 Tage",MAX(0,(MIN(DATE(2027,11,0),IF(Mitarbeiter!$D190="",DATE(2027,11,0),Mitarbeiter!$D190),TODAY()))-(MAX(DATE(2027,10,1),Mitarbeiter!$C190))+1),MAX(0,NETWORKDAYS(MAX(DATE(2027,10,1),Mitarbeiter!$C190),MIN(DATE(2027,11,0),IF(Mitarbeiter!$D190="",DATE(2027,11,0),Mitarbeiter!$D190),TODAY()),Einstellungen!$F$13:$F$67)))*N(Mitarbeiter!$E190)/IF(Einstellungen!$C$11="7 Tage",7,5),N('Ist-Stunden'!AA190)),MAX(IF(Einstellungen!$C$11="7 Tage",MAX(0,(MIN(DATE(2027,11,0),IF(Mitarbeiter!$D190="",DATE(2027,11,0),Mitarbeiter!$D190),TODAY()))-(MAX(DATE(2027,10,1),Mitarbeiter!$C190))+1),MAX(0,NETWORKDAYS(MAX(DATE(2027,10,1),Mitarbeiter!$C190),MIN(DATE(2027,11,0),IF(Mitarbeiter!$D190="",DATE(2027,11,0),Mitarbeiter!$D190),TODAY()),Einstellungen!$F$13:$F$67)))*N(Mitarbeiter!$E190)/IF(Einstellungen!$C$11="7 Tage",7,5),N('Ist-Stunden'!AA190)+(N(Krankheitstage!AN190)+N(Krankheitstage!AZ190))*N($C190))))</f>
        <v/>
      </c>
      <c r="BF190" s="76">
        <f>IF($B190="",0,IF(Einstellungen!$C$10="Ja",MAX(IF(Einstellungen!$C$11="7 Tage",MAX(0,(MIN(DATE(2027,12,0),IF(Mitarbeiter!$D190="",DATE(2027,12,0),Mitarbeiter!$D190),TODAY()))-(MAX(DATE(2027,11,1),Mitarbeiter!$C190))+1),MAX(0,NETWORKDAYS(MAX(DATE(2027,11,1),Mitarbeiter!$C190),MIN(DATE(2027,12,0),IF(Mitarbeiter!$D190="",DATE(2027,12,0),Mitarbeiter!$D190),TODAY()),Einstellungen!$F$13:$F$67)))*N(Mitarbeiter!$E190)/IF(Einstellungen!$C$11="7 Tage",7,5),N('Ist-Stunden'!AB190)),MAX(IF(Einstellungen!$C$11="7 Tage",MAX(0,(MIN(DATE(2027,12,0),IF(Mitarbeiter!$D190="",DATE(2027,12,0),Mitarbeiter!$D190),TODAY()))-(MAX(DATE(2027,11,1),Mitarbeiter!$C190))+1),MAX(0,NETWORKDAYS(MAX(DATE(2027,11,1),Mitarbeiter!$C190),MIN(DATE(2027,12,0),IF(Mitarbeiter!$D190="",DATE(2027,12,0),Mitarbeiter!$D190),TODAY()),Einstellungen!$F$13:$F$67)))*N(Mitarbeiter!$E190)/IF(Einstellungen!$C$11="7 Tage",7,5),N('Ist-Stunden'!AB190)+(N(Krankheitstage!AO190)+N(Krankheitstage!BA190))*N($C190))))</f>
        <v/>
      </c>
      <c r="BG190" s="76">
        <f>IF($B190="",0,IF(Einstellungen!$C$10="Ja",MAX(IF(Einstellungen!$C$11="7 Tage",MAX(0,(MIN(DATE(2027,13,0),IF(Mitarbeiter!$D190="",DATE(2027,13,0),Mitarbeiter!$D190),TODAY()))-(MAX(DATE(2027,12,1),Mitarbeiter!$C190))+1),MAX(0,NETWORKDAYS(MAX(DATE(2027,12,1),Mitarbeiter!$C190),MIN(DATE(2027,13,0),IF(Mitarbeiter!$D190="",DATE(2027,13,0),Mitarbeiter!$D190),TODAY()),Einstellungen!$F$13:$F$67)))*N(Mitarbeiter!$E190)/IF(Einstellungen!$C$11="7 Tage",7,5),N('Ist-Stunden'!AC190)),MAX(IF(Einstellungen!$C$11="7 Tage",MAX(0,(MIN(DATE(2027,13,0),IF(Mitarbeiter!$D190="",DATE(2027,13,0),Mitarbeiter!$D190),TODAY()))-(MAX(DATE(2027,12,1),Mitarbeiter!$C190))+1),MAX(0,NETWORKDAYS(MAX(DATE(2027,12,1),Mitarbeiter!$C190),MIN(DATE(2027,13,0),IF(Mitarbeiter!$D190="",DATE(2027,13,0),Mitarbeiter!$D190),TODAY()),Einstellungen!$F$13:$F$67)))*N(Mitarbeiter!$E190)/IF(Einstellungen!$C$11="7 Tage",7,5),N('Ist-Stunden'!AC190)+(N(Krankheitstage!AP190)+N(Krankheitstage!BB190))*N($C190))))</f>
        <v/>
      </c>
      <c r="BH190" s="76">
        <f>IF($B190="",0,IF(Einstellungen!$C$10="Ja",MAX(IF(Einstellungen!$C$11="7 Tage",MAX(0,(MIN(DATE(2028,2,0),IF(Mitarbeiter!$D190="",DATE(2028,2,0),Mitarbeiter!$D190),TODAY()))-(MAX(DATE(2028,1,1),Mitarbeiter!$C190))+1),MAX(0,NETWORKDAYS(MAX(DATE(2028,1,1),Mitarbeiter!$C190),MIN(DATE(2028,2,0),IF(Mitarbeiter!$D190="",DATE(2028,2,0),Mitarbeiter!$D190),TODAY()),Einstellungen!$F$13:$F$67)))*N(Mitarbeiter!$E190)/IF(Einstellungen!$C$11="7 Tage",7,5),N('Ist-Stunden'!AD190)),MAX(IF(Einstellungen!$C$11="7 Tage",MAX(0,(MIN(DATE(2028,2,0),IF(Mitarbeiter!$D190="",DATE(2028,2,0),Mitarbeiter!$D190),TODAY()))-(MAX(DATE(2028,1,1),Mitarbeiter!$C190))+1),MAX(0,NETWORKDAYS(MAX(DATE(2028,1,1),Mitarbeiter!$C190),MIN(DATE(2028,2,0),IF(Mitarbeiter!$D190="",DATE(2028,2,0),Mitarbeiter!$D190),TODAY()),Einstellungen!$F$13:$F$67)))*N(Mitarbeiter!$E190)/IF(Einstellungen!$C$11="7 Tage",7,5),N('Ist-Stunden'!AD190)+(N(Krankheitstage!BC190)+N(Krankheitstage!BO190))*N($C190))))</f>
        <v/>
      </c>
      <c r="BI190" s="76">
        <f>IF($B190="",0,IF(Einstellungen!$C$10="Ja",MAX(IF(Einstellungen!$C$11="7 Tage",MAX(0,(MIN(DATE(2028,3,0),IF(Mitarbeiter!$D190="",DATE(2028,3,0),Mitarbeiter!$D190),TODAY()))-(MAX(DATE(2028,2,1),Mitarbeiter!$C190))+1),MAX(0,NETWORKDAYS(MAX(DATE(2028,2,1),Mitarbeiter!$C190),MIN(DATE(2028,3,0),IF(Mitarbeiter!$D190="",DATE(2028,3,0),Mitarbeiter!$D190),TODAY()),Einstellungen!$F$13:$F$67)))*N(Mitarbeiter!$E190)/IF(Einstellungen!$C$11="7 Tage",7,5),N('Ist-Stunden'!AE190)),MAX(IF(Einstellungen!$C$11="7 Tage",MAX(0,(MIN(DATE(2028,3,0),IF(Mitarbeiter!$D190="",DATE(2028,3,0),Mitarbeiter!$D190),TODAY()))-(MAX(DATE(2028,2,1),Mitarbeiter!$C190))+1),MAX(0,NETWORKDAYS(MAX(DATE(2028,2,1),Mitarbeiter!$C190),MIN(DATE(2028,3,0),IF(Mitarbeiter!$D190="",DATE(2028,3,0),Mitarbeiter!$D190),TODAY()),Einstellungen!$F$13:$F$67)))*N(Mitarbeiter!$E190)/IF(Einstellungen!$C$11="7 Tage",7,5),N('Ist-Stunden'!AE190)+(N(Krankheitstage!BD190)+N(Krankheitstage!BP190))*N($C190))))</f>
        <v/>
      </c>
      <c r="BJ190" s="76">
        <f>IF($B190="",0,IF(Einstellungen!$C$10="Ja",MAX(IF(Einstellungen!$C$11="7 Tage",MAX(0,(MIN(DATE(2028,4,0),IF(Mitarbeiter!$D190="",DATE(2028,4,0),Mitarbeiter!$D190),TODAY()))-(MAX(DATE(2028,3,1),Mitarbeiter!$C190))+1),MAX(0,NETWORKDAYS(MAX(DATE(2028,3,1),Mitarbeiter!$C190),MIN(DATE(2028,4,0),IF(Mitarbeiter!$D190="",DATE(2028,4,0),Mitarbeiter!$D190),TODAY()),Einstellungen!$F$13:$F$67)))*N(Mitarbeiter!$E190)/IF(Einstellungen!$C$11="7 Tage",7,5),N('Ist-Stunden'!AF190)),MAX(IF(Einstellungen!$C$11="7 Tage",MAX(0,(MIN(DATE(2028,4,0),IF(Mitarbeiter!$D190="",DATE(2028,4,0),Mitarbeiter!$D190),TODAY()))-(MAX(DATE(2028,3,1),Mitarbeiter!$C190))+1),MAX(0,NETWORKDAYS(MAX(DATE(2028,3,1),Mitarbeiter!$C190),MIN(DATE(2028,4,0),IF(Mitarbeiter!$D190="",DATE(2028,4,0),Mitarbeiter!$D190),TODAY()),Einstellungen!$F$13:$F$67)))*N(Mitarbeiter!$E190)/IF(Einstellungen!$C$11="7 Tage",7,5),N('Ist-Stunden'!AF190)+(N(Krankheitstage!BE190)+N(Krankheitstage!BQ190))*N($C190))))</f>
        <v/>
      </c>
      <c r="BK190" s="76">
        <f>IF($B190="",0,IF(Einstellungen!$C$10="Ja",MAX(IF(Einstellungen!$C$11="7 Tage",MAX(0,(MIN(DATE(2028,5,0),IF(Mitarbeiter!$D190="",DATE(2028,5,0),Mitarbeiter!$D190),TODAY()))-(MAX(DATE(2028,4,1),Mitarbeiter!$C190))+1),MAX(0,NETWORKDAYS(MAX(DATE(2028,4,1),Mitarbeiter!$C190),MIN(DATE(2028,5,0),IF(Mitarbeiter!$D190="",DATE(2028,5,0),Mitarbeiter!$D190),TODAY()),Einstellungen!$F$13:$F$67)))*N(Mitarbeiter!$E190)/IF(Einstellungen!$C$11="7 Tage",7,5),N('Ist-Stunden'!AG190)),MAX(IF(Einstellungen!$C$11="7 Tage",MAX(0,(MIN(DATE(2028,5,0),IF(Mitarbeiter!$D190="",DATE(2028,5,0),Mitarbeiter!$D190),TODAY()))-(MAX(DATE(2028,4,1),Mitarbeiter!$C190))+1),MAX(0,NETWORKDAYS(MAX(DATE(2028,4,1),Mitarbeiter!$C190),MIN(DATE(2028,5,0),IF(Mitarbeiter!$D190="",DATE(2028,5,0),Mitarbeiter!$D190),TODAY()),Einstellungen!$F$13:$F$67)))*N(Mitarbeiter!$E190)/IF(Einstellungen!$C$11="7 Tage",7,5),N('Ist-Stunden'!AG190)+(N(Krankheitstage!BF190)+N(Krankheitstage!BR190))*N($C190))))</f>
        <v/>
      </c>
      <c r="BL190" s="76">
        <f>IF($B190="",0,IF(Einstellungen!$C$10="Ja",MAX(IF(Einstellungen!$C$11="7 Tage",MAX(0,(MIN(DATE(2028,6,0),IF(Mitarbeiter!$D190="",DATE(2028,6,0),Mitarbeiter!$D190),TODAY()))-(MAX(DATE(2028,5,1),Mitarbeiter!$C190))+1),MAX(0,NETWORKDAYS(MAX(DATE(2028,5,1),Mitarbeiter!$C190),MIN(DATE(2028,6,0),IF(Mitarbeiter!$D190="",DATE(2028,6,0),Mitarbeiter!$D190),TODAY()),Einstellungen!$F$13:$F$67)))*N(Mitarbeiter!$E190)/IF(Einstellungen!$C$11="7 Tage",7,5),N('Ist-Stunden'!AH190)),MAX(IF(Einstellungen!$C$11="7 Tage",MAX(0,(MIN(DATE(2028,6,0),IF(Mitarbeiter!$D190="",DATE(2028,6,0),Mitarbeiter!$D190),TODAY()))-(MAX(DATE(2028,5,1),Mitarbeiter!$C190))+1),MAX(0,NETWORKDAYS(MAX(DATE(2028,5,1),Mitarbeiter!$C190),MIN(DATE(2028,6,0),IF(Mitarbeiter!$D190="",DATE(2028,6,0),Mitarbeiter!$D190),TODAY()),Einstellungen!$F$13:$F$67)))*N(Mitarbeiter!$E190)/IF(Einstellungen!$C$11="7 Tage",7,5),N('Ist-Stunden'!AH190)+(N(Krankheitstage!BG190)+N(Krankheitstage!BS190))*N($C190))))</f>
        <v/>
      </c>
      <c r="BM190" s="76">
        <f>IF($B190="",0,IF(Einstellungen!$C$10="Ja",MAX(IF(Einstellungen!$C$11="7 Tage",MAX(0,(MIN(DATE(2028,7,0),IF(Mitarbeiter!$D190="",DATE(2028,7,0),Mitarbeiter!$D190),TODAY()))-(MAX(DATE(2028,6,1),Mitarbeiter!$C190))+1),MAX(0,NETWORKDAYS(MAX(DATE(2028,6,1),Mitarbeiter!$C190),MIN(DATE(2028,7,0),IF(Mitarbeiter!$D190="",DATE(2028,7,0),Mitarbeiter!$D190),TODAY()),Einstellungen!$F$13:$F$67)))*N(Mitarbeiter!$E190)/IF(Einstellungen!$C$11="7 Tage",7,5),N('Ist-Stunden'!AI190)),MAX(IF(Einstellungen!$C$11="7 Tage",MAX(0,(MIN(DATE(2028,7,0),IF(Mitarbeiter!$D190="",DATE(2028,7,0),Mitarbeiter!$D190),TODAY()))-(MAX(DATE(2028,6,1),Mitarbeiter!$C190))+1),MAX(0,NETWORKDAYS(MAX(DATE(2028,6,1),Mitarbeiter!$C190),MIN(DATE(2028,7,0),IF(Mitarbeiter!$D190="",DATE(2028,7,0),Mitarbeiter!$D190),TODAY()),Einstellungen!$F$13:$F$67)))*N(Mitarbeiter!$E190)/IF(Einstellungen!$C$11="7 Tage",7,5),N('Ist-Stunden'!AI190)+(N(Krankheitstage!BH190)+N(Krankheitstage!BT190))*N($C190))))</f>
        <v/>
      </c>
      <c r="BN190" s="76">
        <f>IF($B190="",0,IF(Einstellungen!$C$10="Ja",MAX(IF(Einstellungen!$C$11="7 Tage",MAX(0,(MIN(DATE(2028,8,0),IF(Mitarbeiter!$D190="",DATE(2028,8,0),Mitarbeiter!$D190),TODAY()))-(MAX(DATE(2028,7,1),Mitarbeiter!$C190))+1),MAX(0,NETWORKDAYS(MAX(DATE(2028,7,1),Mitarbeiter!$C190),MIN(DATE(2028,8,0),IF(Mitarbeiter!$D190="",DATE(2028,8,0),Mitarbeiter!$D190),TODAY()),Einstellungen!$F$13:$F$67)))*N(Mitarbeiter!$E190)/IF(Einstellungen!$C$11="7 Tage",7,5),N('Ist-Stunden'!AJ190)),MAX(IF(Einstellungen!$C$11="7 Tage",MAX(0,(MIN(DATE(2028,8,0),IF(Mitarbeiter!$D190="",DATE(2028,8,0),Mitarbeiter!$D190),TODAY()))-(MAX(DATE(2028,7,1),Mitarbeiter!$C190))+1),MAX(0,NETWORKDAYS(MAX(DATE(2028,7,1),Mitarbeiter!$C190),MIN(DATE(2028,8,0),IF(Mitarbeiter!$D190="",DATE(2028,8,0),Mitarbeiter!$D190),TODAY()),Einstellungen!$F$13:$F$67)))*N(Mitarbeiter!$E190)/IF(Einstellungen!$C$11="7 Tage",7,5),N('Ist-Stunden'!AJ190)+(N(Krankheitstage!BI190)+N(Krankheitstage!BU190))*N($C190))))</f>
        <v/>
      </c>
      <c r="BO190" s="76">
        <f>IF($B190="",0,IF(Einstellungen!$C$10="Ja",MAX(IF(Einstellungen!$C$11="7 Tage",MAX(0,(MIN(DATE(2028,9,0),IF(Mitarbeiter!$D190="",DATE(2028,9,0),Mitarbeiter!$D190),TODAY()))-(MAX(DATE(2028,8,1),Mitarbeiter!$C190))+1),MAX(0,NETWORKDAYS(MAX(DATE(2028,8,1),Mitarbeiter!$C190),MIN(DATE(2028,9,0),IF(Mitarbeiter!$D190="",DATE(2028,9,0),Mitarbeiter!$D190),TODAY()),Einstellungen!$F$13:$F$67)))*N(Mitarbeiter!$E190)/IF(Einstellungen!$C$11="7 Tage",7,5),N('Ist-Stunden'!AK190)),MAX(IF(Einstellungen!$C$11="7 Tage",MAX(0,(MIN(DATE(2028,9,0),IF(Mitarbeiter!$D190="",DATE(2028,9,0),Mitarbeiter!$D190),TODAY()))-(MAX(DATE(2028,8,1),Mitarbeiter!$C190))+1),MAX(0,NETWORKDAYS(MAX(DATE(2028,8,1),Mitarbeiter!$C190),MIN(DATE(2028,9,0),IF(Mitarbeiter!$D190="",DATE(2028,9,0),Mitarbeiter!$D190),TODAY()),Einstellungen!$F$13:$F$67)))*N(Mitarbeiter!$E190)/IF(Einstellungen!$C$11="7 Tage",7,5),N('Ist-Stunden'!AK190)+(N(Krankheitstage!BJ190)+N(Krankheitstage!BV190))*N($C190))))</f>
        <v/>
      </c>
      <c r="BP190" s="76">
        <f>IF($B190="",0,IF(Einstellungen!$C$10="Ja",MAX(IF(Einstellungen!$C$11="7 Tage",MAX(0,(MIN(DATE(2028,10,0),IF(Mitarbeiter!$D190="",DATE(2028,10,0),Mitarbeiter!$D190),TODAY()))-(MAX(DATE(2028,9,1),Mitarbeiter!$C190))+1),MAX(0,NETWORKDAYS(MAX(DATE(2028,9,1),Mitarbeiter!$C190),MIN(DATE(2028,10,0),IF(Mitarbeiter!$D190="",DATE(2028,10,0),Mitarbeiter!$D190),TODAY()),Einstellungen!$F$13:$F$67)))*N(Mitarbeiter!$E190)/IF(Einstellungen!$C$11="7 Tage",7,5),N('Ist-Stunden'!AL190)),MAX(IF(Einstellungen!$C$11="7 Tage",MAX(0,(MIN(DATE(2028,10,0),IF(Mitarbeiter!$D190="",DATE(2028,10,0),Mitarbeiter!$D190),TODAY()))-(MAX(DATE(2028,9,1),Mitarbeiter!$C190))+1),MAX(0,NETWORKDAYS(MAX(DATE(2028,9,1),Mitarbeiter!$C190),MIN(DATE(2028,10,0),IF(Mitarbeiter!$D190="",DATE(2028,10,0),Mitarbeiter!$D190),TODAY()),Einstellungen!$F$13:$F$67)))*N(Mitarbeiter!$E190)/IF(Einstellungen!$C$11="7 Tage",7,5),N('Ist-Stunden'!AL190)+(N(Krankheitstage!BK190)+N(Krankheitstage!BW190))*N($C190))))</f>
        <v/>
      </c>
      <c r="BQ190" s="76">
        <f>IF($B190="",0,IF(Einstellungen!$C$10="Ja",MAX(IF(Einstellungen!$C$11="7 Tage",MAX(0,(MIN(DATE(2028,11,0),IF(Mitarbeiter!$D190="",DATE(2028,11,0),Mitarbeiter!$D190),TODAY()))-(MAX(DATE(2028,10,1),Mitarbeiter!$C190))+1),MAX(0,NETWORKDAYS(MAX(DATE(2028,10,1),Mitarbeiter!$C190),MIN(DATE(2028,11,0),IF(Mitarbeiter!$D190="",DATE(2028,11,0),Mitarbeiter!$D190),TODAY()),Einstellungen!$F$13:$F$67)))*N(Mitarbeiter!$E190)/IF(Einstellungen!$C$11="7 Tage",7,5),N('Ist-Stunden'!AM190)),MAX(IF(Einstellungen!$C$11="7 Tage",MAX(0,(MIN(DATE(2028,11,0),IF(Mitarbeiter!$D190="",DATE(2028,11,0),Mitarbeiter!$D190),TODAY()))-(MAX(DATE(2028,10,1),Mitarbeiter!$C190))+1),MAX(0,NETWORKDAYS(MAX(DATE(2028,10,1),Mitarbeiter!$C190),MIN(DATE(2028,11,0),IF(Mitarbeiter!$D190="",DATE(2028,11,0),Mitarbeiter!$D190),TODAY()),Einstellungen!$F$13:$F$67)))*N(Mitarbeiter!$E190)/IF(Einstellungen!$C$11="7 Tage",7,5),N('Ist-Stunden'!AM190)+(N(Krankheitstage!BL190)+N(Krankheitstage!BX190))*N($C190))))</f>
        <v/>
      </c>
      <c r="BR190" s="76">
        <f>IF($B190="",0,IF(Einstellungen!$C$10="Ja",MAX(IF(Einstellungen!$C$11="7 Tage",MAX(0,(MIN(DATE(2028,12,0),IF(Mitarbeiter!$D190="",DATE(2028,12,0),Mitarbeiter!$D190),TODAY()))-(MAX(DATE(2028,11,1),Mitarbeiter!$C190))+1),MAX(0,NETWORKDAYS(MAX(DATE(2028,11,1),Mitarbeiter!$C190),MIN(DATE(2028,12,0),IF(Mitarbeiter!$D190="",DATE(2028,12,0),Mitarbeiter!$D190),TODAY()),Einstellungen!$F$13:$F$67)))*N(Mitarbeiter!$E190)/IF(Einstellungen!$C$11="7 Tage",7,5),N('Ist-Stunden'!AN190)),MAX(IF(Einstellungen!$C$11="7 Tage",MAX(0,(MIN(DATE(2028,12,0),IF(Mitarbeiter!$D190="",DATE(2028,12,0),Mitarbeiter!$D190),TODAY()))-(MAX(DATE(2028,11,1),Mitarbeiter!$C190))+1),MAX(0,NETWORKDAYS(MAX(DATE(2028,11,1),Mitarbeiter!$C190),MIN(DATE(2028,12,0),IF(Mitarbeiter!$D190="",DATE(2028,12,0),Mitarbeiter!$D190),TODAY()),Einstellungen!$F$13:$F$67)))*N(Mitarbeiter!$E190)/IF(Einstellungen!$C$11="7 Tage",7,5),N('Ist-Stunden'!AN190)+(N(Krankheitstage!BM190)+N(Krankheitstage!BY190))*N($C190))))</f>
        <v/>
      </c>
      <c r="BS190" s="76">
        <f>IF($B190="",0,IF(Einstellungen!$C$10="Ja",MAX(IF(Einstellungen!$C$11="7 Tage",MAX(0,(MIN(DATE(2028,13,0),IF(Mitarbeiter!$D190="",DATE(2028,13,0),Mitarbeiter!$D190),TODAY()))-(MAX(DATE(2028,12,1),Mitarbeiter!$C190))+1),MAX(0,NETWORKDAYS(MAX(DATE(2028,12,1),Mitarbeiter!$C190),MIN(DATE(2028,13,0),IF(Mitarbeiter!$D190="",DATE(2028,13,0),Mitarbeiter!$D190),TODAY()),Einstellungen!$F$13:$F$67)))*N(Mitarbeiter!$E190)/IF(Einstellungen!$C$11="7 Tage",7,5),N('Ist-Stunden'!AO190)),MAX(IF(Einstellungen!$C$11="7 Tage",MAX(0,(MIN(DATE(2028,13,0),IF(Mitarbeiter!$D190="",DATE(2028,13,0),Mitarbeiter!$D190),TODAY()))-(MAX(DATE(2028,12,1),Mitarbeiter!$C190))+1),MAX(0,NETWORKDAYS(MAX(DATE(2028,12,1),Mitarbeiter!$C190),MIN(DATE(2028,13,0),IF(Mitarbeiter!$D190="",DATE(2028,13,0),Mitarbeiter!$D190),TODAY()),Einstellungen!$F$13:$F$67)))*N(Mitarbeiter!$E190)/IF(Einstellungen!$C$11="7 Tage",7,5),N('Ist-Stunden'!AO190)+(N(Krankheitstage!BN190)+N(Krankheitstage!BZ190))*N($C190))))</f>
        <v/>
      </c>
      <c r="BT190" s="76">
        <f>IF($B190="",0,IF(Einstellungen!$C$10="Ja",MAX(IF(Einstellungen!$C$11="7 Tage",MAX(0,(MIN(DATE(2029,2,0),IF(Mitarbeiter!$D190="",DATE(2029,2,0),Mitarbeiter!$D190),TODAY()))-(MAX(DATE(2029,1,1),Mitarbeiter!$C190))+1),MAX(0,NETWORKDAYS(MAX(DATE(2029,1,1),Mitarbeiter!$C190),MIN(DATE(2029,2,0),IF(Mitarbeiter!$D190="",DATE(2029,2,0),Mitarbeiter!$D190),TODAY()),Einstellungen!$F$13:$F$67)))*N(Mitarbeiter!$E190)/IF(Einstellungen!$C$11="7 Tage",7,5),N('Ist-Stunden'!AP190)),MAX(IF(Einstellungen!$C$11="7 Tage",MAX(0,(MIN(DATE(2029,2,0),IF(Mitarbeiter!$D190="",DATE(2029,2,0),Mitarbeiter!$D190),TODAY()))-(MAX(DATE(2029,1,1),Mitarbeiter!$C190))+1),MAX(0,NETWORKDAYS(MAX(DATE(2029,1,1),Mitarbeiter!$C190),MIN(DATE(2029,2,0),IF(Mitarbeiter!$D190="",DATE(2029,2,0),Mitarbeiter!$D190),TODAY()),Einstellungen!$F$13:$F$67)))*N(Mitarbeiter!$E190)/IF(Einstellungen!$C$11="7 Tage",7,5),N('Ist-Stunden'!AP190)+(N(Krankheitstage!CA190)+N(Krankheitstage!CM190))*N($C190))))</f>
        <v/>
      </c>
      <c r="BU190" s="76">
        <f>IF($B190="",0,IF(Einstellungen!$C$10="Ja",MAX(IF(Einstellungen!$C$11="7 Tage",MAX(0,(MIN(DATE(2029,3,0),IF(Mitarbeiter!$D190="",DATE(2029,3,0),Mitarbeiter!$D190),TODAY()))-(MAX(DATE(2029,2,1),Mitarbeiter!$C190))+1),MAX(0,NETWORKDAYS(MAX(DATE(2029,2,1),Mitarbeiter!$C190),MIN(DATE(2029,3,0),IF(Mitarbeiter!$D190="",DATE(2029,3,0),Mitarbeiter!$D190),TODAY()),Einstellungen!$F$13:$F$67)))*N(Mitarbeiter!$E190)/IF(Einstellungen!$C$11="7 Tage",7,5),N('Ist-Stunden'!AQ190)),MAX(IF(Einstellungen!$C$11="7 Tage",MAX(0,(MIN(DATE(2029,3,0),IF(Mitarbeiter!$D190="",DATE(2029,3,0),Mitarbeiter!$D190),TODAY()))-(MAX(DATE(2029,2,1),Mitarbeiter!$C190))+1),MAX(0,NETWORKDAYS(MAX(DATE(2029,2,1),Mitarbeiter!$C190),MIN(DATE(2029,3,0),IF(Mitarbeiter!$D190="",DATE(2029,3,0),Mitarbeiter!$D190),TODAY()),Einstellungen!$F$13:$F$67)))*N(Mitarbeiter!$E190)/IF(Einstellungen!$C$11="7 Tage",7,5),N('Ist-Stunden'!AQ190)+(N(Krankheitstage!CB190)+N(Krankheitstage!CN190))*N($C190))))</f>
        <v/>
      </c>
      <c r="BV190" s="76">
        <f>IF($B190="",0,IF(Einstellungen!$C$10="Ja",MAX(IF(Einstellungen!$C$11="7 Tage",MAX(0,(MIN(DATE(2029,4,0),IF(Mitarbeiter!$D190="",DATE(2029,4,0),Mitarbeiter!$D190),TODAY()))-(MAX(DATE(2029,3,1),Mitarbeiter!$C190))+1),MAX(0,NETWORKDAYS(MAX(DATE(2029,3,1),Mitarbeiter!$C190),MIN(DATE(2029,4,0),IF(Mitarbeiter!$D190="",DATE(2029,4,0),Mitarbeiter!$D190),TODAY()),Einstellungen!$F$13:$F$67)))*N(Mitarbeiter!$E190)/IF(Einstellungen!$C$11="7 Tage",7,5),N('Ist-Stunden'!AR190)),MAX(IF(Einstellungen!$C$11="7 Tage",MAX(0,(MIN(DATE(2029,4,0),IF(Mitarbeiter!$D190="",DATE(2029,4,0),Mitarbeiter!$D190),TODAY()))-(MAX(DATE(2029,3,1),Mitarbeiter!$C190))+1),MAX(0,NETWORKDAYS(MAX(DATE(2029,3,1),Mitarbeiter!$C190),MIN(DATE(2029,4,0),IF(Mitarbeiter!$D190="",DATE(2029,4,0),Mitarbeiter!$D190),TODAY()),Einstellungen!$F$13:$F$67)))*N(Mitarbeiter!$E190)/IF(Einstellungen!$C$11="7 Tage",7,5),N('Ist-Stunden'!AR190)+(N(Krankheitstage!CC190)+N(Krankheitstage!CO190))*N($C190))))</f>
        <v/>
      </c>
      <c r="BW190" s="76">
        <f>IF($B190="",0,IF(Einstellungen!$C$10="Ja",MAX(IF(Einstellungen!$C$11="7 Tage",MAX(0,(MIN(DATE(2029,5,0),IF(Mitarbeiter!$D190="",DATE(2029,5,0),Mitarbeiter!$D190),TODAY()))-(MAX(DATE(2029,4,1),Mitarbeiter!$C190))+1),MAX(0,NETWORKDAYS(MAX(DATE(2029,4,1),Mitarbeiter!$C190),MIN(DATE(2029,5,0),IF(Mitarbeiter!$D190="",DATE(2029,5,0),Mitarbeiter!$D190),TODAY()),Einstellungen!$F$13:$F$67)))*N(Mitarbeiter!$E190)/IF(Einstellungen!$C$11="7 Tage",7,5),N('Ist-Stunden'!AS190)),MAX(IF(Einstellungen!$C$11="7 Tage",MAX(0,(MIN(DATE(2029,5,0),IF(Mitarbeiter!$D190="",DATE(2029,5,0),Mitarbeiter!$D190),TODAY()))-(MAX(DATE(2029,4,1),Mitarbeiter!$C190))+1),MAX(0,NETWORKDAYS(MAX(DATE(2029,4,1),Mitarbeiter!$C190),MIN(DATE(2029,5,0),IF(Mitarbeiter!$D190="",DATE(2029,5,0),Mitarbeiter!$D190),TODAY()),Einstellungen!$F$13:$F$67)))*N(Mitarbeiter!$E190)/IF(Einstellungen!$C$11="7 Tage",7,5),N('Ist-Stunden'!AS190)+(N(Krankheitstage!CD190)+N(Krankheitstage!CP190))*N($C190))))</f>
        <v/>
      </c>
      <c r="BX190" s="76">
        <f>IF($B190="",0,IF(Einstellungen!$C$10="Ja",MAX(IF(Einstellungen!$C$11="7 Tage",MAX(0,(MIN(DATE(2029,6,0),IF(Mitarbeiter!$D190="",DATE(2029,6,0),Mitarbeiter!$D190),TODAY()))-(MAX(DATE(2029,5,1),Mitarbeiter!$C190))+1),MAX(0,NETWORKDAYS(MAX(DATE(2029,5,1),Mitarbeiter!$C190),MIN(DATE(2029,6,0),IF(Mitarbeiter!$D190="",DATE(2029,6,0),Mitarbeiter!$D190),TODAY()),Einstellungen!$F$13:$F$67)))*N(Mitarbeiter!$E190)/IF(Einstellungen!$C$11="7 Tage",7,5),N('Ist-Stunden'!AT190)),MAX(IF(Einstellungen!$C$11="7 Tage",MAX(0,(MIN(DATE(2029,6,0),IF(Mitarbeiter!$D190="",DATE(2029,6,0),Mitarbeiter!$D190),TODAY()))-(MAX(DATE(2029,5,1),Mitarbeiter!$C190))+1),MAX(0,NETWORKDAYS(MAX(DATE(2029,5,1),Mitarbeiter!$C190),MIN(DATE(2029,6,0),IF(Mitarbeiter!$D190="",DATE(2029,6,0),Mitarbeiter!$D190),TODAY()),Einstellungen!$F$13:$F$67)))*N(Mitarbeiter!$E190)/IF(Einstellungen!$C$11="7 Tage",7,5),N('Ist-Stunden'!AT190)+(N(Krankheitstage!CE190)+N(Krankheitstage!CQ190))*N($C190))))</f>
        <v/>
      </c>
      <c r="BY190" s="76">
        <f>IF($B190="",0,IF(Einstellungen!$C$10="Ja",MAX(IF(Einstellungen!$C$11="7 Tage",MAX(0,(MIN(DATE(2029,7,0),IF(Mitarbeiter!$D190="",DATE(2029,7,0),Mitarbeiter!$D190),TODAY()))-(MAX(DATE(2029,6,1),Mitarbeiter!$C190))+1),MAX(0,NETWORKDAYS(MAX(DATE(2029,6,1),Mitarbeiter!$C190),MIN(DATE(2029,7,0),IF(Mitarbeiter!$D190="",DATE(2029,7,0),Mitarbeiter!$D190),TODAY()),Einstellungen!$F$13:$F$67)))*N(Mitarbeiter!$E190)/IF(Einstellungen!$C$11="7 Tage",7,5),N('Ist-Stunden'!AU190)),MAX(IF(Einstellungen!$C$11="7 Tage",MAX(0,(MIN(DATE(2029,7,0),IF(Mitarbeiter!$D190="",DATE(2029,7,0),Mitarbeiter!$D190),TODAY()))-(MAX(DATE(2029,6,1),Mitarbeiter!$C190))+1),MAX(0,NETWORKDAYS(MAX(DATE(2029,6,1),Mitarbeiter!$C190),MIN(DATE(2029,7,0),IF(Mitarbeiter!$D190="",DATE(2029,7,0),Mitarbeiter!$D190),TODAY()),Einstellungen!$F$13:$F$67)))*N(Mitarbeiter!$E190)/IF(Einstellungen!$C$11="7 Tage",7,5),N('Ist-Stunden'!AU190)+(N(Krankheitstage!CF190)+N(Krankheitstage!CR190))*N($C190))))</f>
        <v/>
      </c>
      <c r="BZ190" s="76">
        <f>IF($B190="",0,IF(Einstellungen!$C$10="Ja",MAX(IF(Einstellungen!$C$11="7 Tage",MAX(0,(MIN(DATE(2029,8,0),IF(Mitarbeiter!$D190="",DATE(2029,8,0),Mitarbeiter!$D190),TODAY()))-(MAX(DATE(2029,7,1),Mitarbeiter!$C190))+1),MAX(0,NETWORKDAYS(MAX(DATE(2029,7,1),Mitarbeiter!$C190),MIN(DATE(2029,8,0),IF(Mitarbeiter!$D190="",DATE(2029,8,0),Mitarbeiter!$D190),TODAY()),Einstellungen!$F$13:$F$67)))*N(Mitarbeiter!$E190)/IF(Einstellungen!$C$11="7 Tage",7,5),N('Ist-Stunden'!AV190)),MAX(IF(Einstellungen!$C$11="7 Tage",MAX(0,(MIN(DATE(2029,8,0),IF(Mitarbeiter!$D190="",DATE(2029,8,0),Mitarbeiter!$D190),TODAY()))-(MAX(DATE(2029,7,1),Mitarbeiter!$C190))+1),MAX(0,NETWORKDAYS(MAX(DATE(2029,7,1),Mitarbeiter!$C190),MIN(DATE(2029,8,0),IF(Mitarbeiter!$D190="",DATE(2029,8,0),Mitarbeiter!$D190),TODAY()),Einstellungen!$F$13:$F$67)))*N(Mitarbeiter!$E190)/IF(Einstellungen!$C$11="7 Tage",7,5),N('Ist-Stunden'!AV190)+(N(Krankheitstage!CG190)+N(Krankheitstage!CS190))*N($C190))))</f>
        <v/>
      </c>
      <c r="CA190" s="76">
        <f>IF($B190="",0,IF(Einstellungen!$C$10="Ja",MAX(IF(Einstellungen!$C$11="7 Tage",MAX(0,(MIN(DATE(2029,9,0),IF(Mitarbeiter!$D190="",DATE(2029,9,0),Mitarbeiter!$D190),TODAY()))-(MAX(DATE(2029,8,1),Mitarbeiter!$C190))+1),MAX(0,NETWORKDAYS(MAX(DATE(2029,8,1),Mitarbeiter!$C190),MIN(DATE(2029,9,0),IF(Mitarbeiter!$D190="",DATE(2029,9,0),Mitarbeiter!$D190),TODAY()),Einstellungen!$F$13:$F$67)))*N(Mitarbeiter!$E190)/IF(Einstellungen!$C$11="7 Tage",7,5),N('Ist-Stunden'!AW190)),MAX(IF(Einstellungen!$C$11="7 Tage",MAX(0,(MIN(DATE(2029,9,0),IF(Mitarbeiter!$D190="",DATE(2029,9,0),Mitarbeiter!$D190),TODAY()))-(MAX(DATE(2029,8,1),Mitarbeiter!$C190))+1),MAX(0,NETWORKDAYS(MAX(DATE(2029,8,1),Mitarbeiter!$C190),MIN(DATE(2029,9,0),IF(Mitarbeiter!$D190="",DATE(2029,9,0),Mitarbeiter!$D190),TODAY()),Einstellungen!$F$13:$F$67)))*N(Mitarbeiter!$E190)/IF(Einstellungen!$C$11="7 Tage",7,5),N('Ist-Stunden'!AW190)+(N(Krankheitstage!CH190)+N(Krankheitstage!CT190))*N($C190))))</f>
        <v/>
      </c>
      <c r="CB190" s="76">
        <f>IF($B190="",0,IF(Einstellungen!$C$10="Ja",MAX(IF(Einstellungen!$C$11="7 Tage",MAX(0,(MIN(DATE(2029,10,0),IF(Mitarbeiter!$D190="",DATE(2029,10,0),Mitarbeiter!$D190),TODAY()))-(MAX(DATE(2029,9,1),Mitarbeiter!$C190))+1),MAX(0,NETWORKDAYS(MAX(DATE(2029,9,1),Mitarbeiter!$C190),MIN(DATE(2029,10,0),IF(Mitarbeiter!$D190="",DATE(2029,10,0),Mitarbeiter!$D190),TODAY()),Einstellungen!$F$13:$F$67)))*N(Mitarbeiter!$E190)/IF(Einstellungen!$C$11="7 Tage",7,5),N('Ist-Stunden'!AX190)),MAX(IF(Einstellungen!$C$11="7 Tage",MAX(0,(MIN(DATE(2029,10,0),IF(Mitarbeiter!$D190="",DATE(2029,10,0),Mitarbeiter!$D190),TODAY()))-(MAX(DATE(2029,9,1),Mitarbeiter!$C190))+1),MAX(0,NETWORKDAYS(MAX(DATE(2029,9,1),Mitarbeiter!$C190),MIN(DATE(2029,10,0),IF(Mitarbeiter!$D190="",DATE(2029,10,0),Mitarbeiter!$D190),TODAY()),Einstellungen!$F$13:$F$67)))*N(Mitarbeiter!$E190)/IF(Einstellungen!$C$11="7 Tage",7,5),N('Ist-Stunden'!AX190)+(N(Krankheitstage!CI190)+N(Krankheitstage!CU190))*N($C190))))</f>
        <v/>
      </c>
      <c r="CC190" s="76">
        <f>IF($B190="",0,IF(Einstellungen!$C$10="Ja",MAX(IF(Einstellungen!$C$11="7 Tage",MAX(0,(MIN(DATE(2029,11,0),IF(Mitarbeiter!$D190="",DATE(2029,11,0),Mitarbeiter!$D190),TODAY()))-(MAX(DATE(2029,10,1),Mitarbeiter!$C190))+1),MAX(0,NETWORKDAYS(MAX(DATE(2029,10,1),Mitarbeiter!$C190),MIN(DATE(2029,11,0),IF(Mitarbeiter!$D190="",DATE(2029,11,0),Mitarbeiter!$D190),TODAY()),Einstellungen!$F$13:$F$67)))*N(Mitarbeiter!$E190)/IF(Einstellungen!$C$11="7 Tage",7,5),N('Ist-Stunden'!AY190)),MAX(IF(Einstellungen!$C$11="7 Tage",MAX(0,(MIN(DATE(2029,11,0),IF(Mitarbeiter!$D190="",DATE(2029,11,0),Mitarbeiter!$D190),TODAY()))-(MAX(DATE(2029,10,1),Mitarbeiter!$C190))+1),MAX(0,NETWORKDAYS(MAX(DATE(2029,10,1),Mitarbeiter!$C190),MIN(DATE(2029,11,0),IF(Mitarbeiter!$D190="",DATE(2029,11,0),Mitarbeiter!$D190),TODAY()),Einstellungen!$F$13:$F$67)))*N(Mitarbeiter!$E190)/IF(Einstellungen!$C$11="7 Tage",7,5),N('Ist-Stunden'!AY190)+(N(Krankheitstage!CJ190)+N(Krankheitstage!CV190))*N($C190))))</f>
        <v/>
      </c>
      <c r="CD190" s="76">
        <f>IF($B190="",0,IF(Einstellungen!$C$10="Ja",MAX(IF(Einstellungen!$C$11="7 Tage",MAX(0,(MIN(DATE(2029,12,0),IF(Mitarbeiter!$D190="",DATE(2029,12,0),Mitarbeiter!$D190),TODAY()))-(MAX(DATE(2029,11,1),Mitarbeiter!$C190))+1),MAX(0,NETWORKDAYS(MAX(DATE(2029,11,1),Mitarbeiter!$C190),MIN(DATE(2029,12,0),IF(Mitarbeiter!$D190="",DATE(2029,12,0),Mitarbeiter!$D190),TODAY()),Einstellungen!$F$13:$F$67)))*N(Mitarbeiter!$E190)/IF(Einstellungen!$C$11="7 Tage",7,5),N('Ist-Stunden'!AZ190)),MAX(IF(Einstellungen!$C$11="7 Tage",MAX(0,(MIN(DATE(2029,12,0),IF(Mitarbeiter!$D190="",DATE(2029,12,0),Mitarbeiter!$D190),TODAY()))-(MAX(DATE(2029,11,1),Mitarbeiter!$C190))+1),MAX(0,NETWORKDAYS(MAX(DATE(2029,11,1),Mitarbeiter!$C190),MIN(DATE(2029,12,0),IF(Mitarbeiter!$D190="",DATE(2029,12,0),Mitarbeiter!$D190),TODAY()),Einstellungen!$F$13:$F$67)))*N(Mitarbeiter!$E190)/IF(Einstellungen!$C$11="7 Tage",7,5),N('Ist-Stunden'!AZ190)+(N(Krankheitstage!CK190)+N(Krankheitstage!CW190))*N($C190))))</f>
        <v/>
      </c>
      <c r="CE190" s="76">
        <f>IF($B190="",0,IF(Einstellungen!$C$10="Ja",MAX(IF(Einstellungen!$C$11="7 Tage",MAX(0,(MIN(DATE(2029,13,0),IF(Mitarbeiter!$D190="",DATE(2029,13,0),Mitarbeiter!$D190),TODAY()))-(MAX(DATE(2029,12,1),Mitarbeiter!$C190))+1),MAX(0,NETWORKDAYS(MAX(DATE(2029,12,1),Mitarbeiter!$C190),MIN(DATE(2029,13,0),IF(Mitarbeiter!$D190="",DATE(2029,13,0),Mitarbeiter!$D190),TODAY()),Einstellungen!$F$13:$F$67)))*N(Mitarbeiter!$E190)/IF(Einstellungen!$C$11="7 Tage",7,5),N('Ist-Stunden'!BA190)),MAX(IF(Einstellungen!$C$11="7 Tage",MAX(0,(MIN(DATE(2029,13,0),IF(Mitarbeiter!$D190="",DATE(2029,13,0),Mitarbeiter!$D190),TODAY()))-(MAX(DATE(2029,12,1),Mitarbeiter!$C190))+1),MAX(0,NETWORKDAYS(MAX(DATE(2029,12,1),Mitarbeiter!$C190),MIN(DATE(2029,13,0),IF(Mitarbeiter!$D190="",DATE(2029,13,0),Mitarbeiter!$D190),TODAY()),Einstellungen!$F$13:$F$67)))*N(Mitarbeiter!$E190)/IF(Einstellungen!$C$11="7 Tage",7,5),N('Ist-Stunden'!BA190)+(N(Krankheitstage!CL190)+N(Krankheitstage!CX190))*N($C190))))</f>
        <v/>
      </c>
      <c r="CF190" s="76">
        <f>IF($B190="",0,IF(Einstellungen!$C$10="Ja",MAX(IF(Einstellungen!$C$11="7 Tage",MAX(0,(MIN(DATE(2030,2,0),IF(Mitarbeiter!$D190="",DATE(2030,2,0),Mitarbeiter!$D190),TODAY()))-(MAX(DATE(2030,1,1),Mitarbeiter!$C190))+1),MAX(0,NETWORKDAYS(MAX(DATE(2030,1,1),Mitarbeiter!$C190),MIN(DATE(2030,2,0),IF(Mitarbeiter!$D190="",DATE(2030,2,0),Mitarbeiter!$D190),TODAY()),Einstellungen!$F$13:$F$67)))*N(Mitarbeiter!$E190)/IF(Einstellungen!$C$11="7 Tage",7,5),N('Ist-Stunden'!BB190)),MAX(IF(Einstellungen!$C$11="7 Tage",MAX(0,(MIN(DATE(2030,2,0),IF(Mitarbeiter!$D190="",DATE(2030,2,0),Mitarbeiter!$D190),TODAY()))-(MAX(DATE(2030,1,1),Mitarbeiter!$C190))+1),MAX(0,NETWORKDAYS(MAX(DATE(2030,1,1),Mitarbeiter!$C190),MIN(DATE(2030,2,0),IF(Mitarbeiter!$D190="",DATE(2030,2,0),Mitarbeiter!$D190),TODAY()),Einstellungen!$F$13:$F$67)))*N(Mitarbeiter!$E190)/IF(Einstellungen!$C$11="7 Tage",7,5),N('Ist-Stunden'!BB190)+(N(Krankheitstage!CY190)+N(Krankheitstage!DK190))*N($C190))))</f>
        <v/>
      </c>
      <c r="CG190" s="76">
        <f>IF($B190="",0,IF(Einstellungen!$C$10="Ja",MAX(IF(Einstellungen!$C$11="7 Tage",MAX(0,(MIN(DATE(2030,3,0),IF(Mitarbeiter!$D190="",DATE(2030,3,0),Mitarbeiter!$D190),TODAY()))-(MAX(DATE(2030,2,1),Mitarbeiter!$C190))+1),MAX(0,NETWORKDAYS(MAX(DATE(2030,2,1),Mitarbeiter!$C190),MIN(DATE(2030,3,0),IF(Mitarbeiter!$D190="",DATE(2030,3,0),Mitarbeiter!$D190),TODAY()),Einstellungen!$F$13:$F$67)))*N(Mitarbeiter!$E190)/IF(Einstellungen!$C$11="7 Tage",7,5),N('Ist-Stunden'!BC190)),MAX(IF(Einstellungen!$C$11="7 Tage",MAX(0,(MIN(DATE(2030,3,0),IF(Mitarbeiter!$D190="",DATE(2030,3,0),Mitarbeiter!$D190),TODAY()))-(MAX(DATE(2030,2,1),Mitarbeiter!$C190))+1),MAX(0,NETWORKDAYS(MAX(DATE(2030,2,1),Mitarbeiter!$C190),MIN(DATE(2030,3,0),IF(Mitarbeiter!$D190="",DATE(2030,3,0),Mitarbeiter!$D190),TODAY()),Einstellungen!$F$13:$F$67)))*N(Mitarbeiter!$E190)/IF(Einstellungen!$C$11="7 Tage",7,5),N('Ist-Stunden'!BC190)+(N(Krankheitstage!CZ190)+N(Krankheitstage!DL190))*N($C190))))</f>
        <v/>
      </c>
      <c r="CH190" s="76">
        <f>IF($B190="",0,IF(Einstellungen!$C$10="Ja",MAX(IF(Einstellungen!$C$11="7 Tage",MAX(0,(MIN(DATE(2030,4,0),IF(Mitarbeiter!$D190="",DATE(2030,4,0),Mitarbeiter!$D190),TODAY()))-(MAX(DATE(2030,3,1),Mitarbeiter!$C190))+1),MAX(0,NETWORKDAYS(MAX(DATE(2030,3,1),Mitarbeiter!$C190),MIN(DATE(2030,4,0),IF(Mitarbeiter!$D190="",DATE(2030,4,0),Mitarbeiter!$D190),TODAY()),Einstellungen!$F$13:$F$67)))*N(Mitarbeiter!$E190)/IF(Einstellungen!$C$11="7 Tage",7,5),N('Ist-Stunden'!BD190)),MAX(IF(Einstellungen!$C$11="7 Tage",MAX(0,(MIN(DATE(2030,4,0),IF(Mitarbeiter!$D190="",DATE(2030,4,0),Mitarbeiter!$D190),TODAY()))-(MAX(DATE(2030,3,1),Mitarbeiter!$C190))+1),MAX(0,NETWORKDAYS(MAX(DATE(2030,3,1),Mitarbeiter!$C190),MIN(DATE(2030,4,0),IF(Mitarbeiter!$D190="",DATE(2030,4,0),Mitarbeiter!$D190),TODAY()),Einstellungen!$F$13:$F$67)))*N(Mitarbeiter!$E190)/IF(Einstellungen!$C$11="7 Tage",7,5),N('Ist-Stunden'!BD190)+(N(Krankheitstage!DA190)+N(Krankheitstage!DM190))*N($C190))))</f>
        <v/>
      </c>
      <c r="CI190" s="76">
        <f>IF($B190="",0,IF(Einstellungen!$C$10="Ja",MAX(IF(Einstellungen!$C$11="7 Tage",MAX(0,(MIN(DATE(2030,5,0),IF(Mitarbeiter!$D190="",DATE(2030,5,0),Mitarbeiter!$D190),TODAY()))-(MAX(DATE(2030,4,1),Mitarbeiter!$C190))+1),MAX(0,NETWORKDAYS(MAX(DATE(2030,4,1),Mitarbeiter!$C190),MIN(DATE(2030,5,0),IF(Mitarbeiter!$D190="",DATE(2030,5,0),Mitarbeiter!$D190),TODAY()),Einstellungen!$F$13:$F$67)))*N(Mitarbeiter!$E190)/IF(Einstellungen!$C$11="7 Tage",7,5),N('Ist-Stunden'!BE190)),MAX(IF(Einstellungen!$C$11="7 Tage",MAX(0,(MIN(DATE(2030,5,0),IF(Mitarbeiter!$D190="",DATE(2030,5,0),Mitarbeiter!$D190),TODAY()))-(MAX(DATE(2030,4,1),Mitarbeiter!$C190))+1),MAX(0,NETWORKDAYS(MAX(DATE(2030,4,1),Mitarbeiter!$C190),MIN(DATE(2030,5,0),IF(Mitarbeiter!$D190="",DATE(2030,5,0),Mitarbeiter!$D190),TODAY()),Einstellungen!$F$13:$F$67)))*N(Mitarbeiter!$E190)/IF(Einstellungen!$C$11="7 Tage",7,5),N('Ist-Stunden'!BE190)+(N(Krankheitstage!DB190)+N(Krankheitstage!DN190))*N($C190))))</f>
        <v/>
      </c>
      <c r="CJ190" s="76">
        <f>IF($B190="",0,IF(Einstellungen!$C$10="Ja",MAX(IF(Einstellungen!$C$11="7 Tage",MAX(0,(MIN(DATE(2030,6,0),IF(Mitarbeiter!$D190="",DATE(2030,6,0),Mitarbeiter!$D190),TODAY()))-(MAX(DATE(2030,5,1),Mitarbeiter!$C190))+1),MAX(0,NETWORKDAYS(MAX(DATE(2030,5,1),Mitarbeiter!$C190),MIN(DATE(2030,6,0),IF(Mitarbeiter!$D190="",DATE(2030,6,0),Mitarbeiter!$D190),TODAY()),Einstellungen!$F$13:$F$67)))*N(Mitarbeiter!$E190)/IF(Einstellungen!$C$11="7 Tage",7,5),N('Ist-Stunden'!BF190)),MAX(IF(Einstellungen!$C$11="7 Tage",MAX(0,(MIN(DATE(2030,6,0),IF(Mitarbeiter!$D190="",DATE(2030,6,0),Mitarbeiter!$D190),TODAY()))-(MAX(DATE(2030,5,1),Mitarbeiter!$C190))+1),MAX(0,NETWORKDAYS(MAX(DATE(2030,5,1),Mitarbeiter!$C190),MIN(DATE(2030,6,0),IF(Mitarbeiter!$D190="",DATE(2030,6,0),Mitarbeiter!$D190),TODAY()),Einstellungen!$F$13:$F$67)))*N(Mitarbeiter!$E190)/IF(Einstellungen!$C$11="7 Tage",7,5),N('Ist-Stunden'!BF190)+(N(Krankheitstage!DC190)+N(Krankheitstage!DO190))*N($C190))))</f>
        <v/>
      </c>
      <c r="CK190" s="76">
        <f>IF($B190="",0,IF(Einstellungen!$C$10="Ja",MAX(IF(Einstellungen!$C$11="7 Tage",MAX(0,(MIN(DATE(2030,7,0),IF(Mitarbeiter!$D190="",DATE(2030,7,0),Mitarbeiter!$D190),TODAY()))-(MAX(DATE(2030,6,1),Mitarbeiter!$C190))+1),MAX(0,NETWORKDAYS(MAX(DATE(2030,6,1),Mitarbeiter!$C190),MIN(DATE(2030,7,0),IF(Mitarbeiter!$D190="",DATE(2030,7,0),Mitarbeiter!$D190),TODAY()),Einstellungen!$F$13:$F$67)))*N(Mitarbeiter!$E190)/IF(Einstellungen!$C$11="7 Tage",7,5),N('Ist-Stunden'!BG190)),MAX(IF(Einstellungen!$C$11="7 Tage",MAX(0,(MIN(DATE(2030,7,0),IF(Mitarbeiter!$D190="",DATE(2030,7,0),Mitarbeiter!$D190),TODAY()))-(MAX(DATE(2030,6,1),Mitarbeiter!$C190))+1),MAX(0,NETWORKDAYS(MAX(DATE(2030,6,1),Mitarbeiter!$C190),MIN(DATE(2030,7,0),IF(Mitarbeiter!$D190="",DATE(2030,7,0),Mitarbeiter!$D190),TODAY()),Einstellungen!$F$13:$F$67)))*N(Mitarbeiter!$E190)/IF(Einstellungen!$C$11="7 Tage",7,5),N('Ist-Stunden'!BG190)+(N(Krankheitstage!DD190)+N(Krankheitstage!DP190))*N($C190))))</f>
        <v/>
      </c>
      <c r="CL190" s="76">
        <f>IF($B190="",0,IF(Einstellungen!$C$10="Ja",MAX(IF(Einstellungen!$C$11="7 Tage",MAX(0,(MIN(DATE(2030,8,0),IF(Mitarbeiter!$D190="",DATE(2030,8,0),Mitarbeiter!$D190),TODAY()))-(MAX(DATE(2030,7,1),Mitarbeiter!$C190))+1),MAX(0,NETWORKDAYS(MAX(DATE(2030,7,1),Mitarbeiter!$C190),MIN(DATE(2030,8,0),IF(Mitarbeiter!$D190="",DATE(2030,8,0),Mitarbeiter!$D190),TODAY()),Einstellungen!$F$13:$F$67)))*N(Mitarbeiter!$E190)/IF(Einstellungen!$C$11="7 Tage",7,5),N('Ist-Stunden'!BH190)),MAX(IF(Einstellungen!$C$11="7 Tage",MAX(0,(MIN(DATE(2030,8,0),IF(Mitarbeiter!$D190="",DATE(2030,8,0),Mitarbeiter!$D190),TODAY()))-(MAX(DATE(2030,7,1),Mitarbeiter!$C190))+1),MAX(0,NETWORKDAYS(MAX(DATE(2030,7,1),Mitarbeiter!$C190),MIN(DATE(2030,8,0),IF(Mitarbeiter!$D190="",DATE(2030,8,0),Mitarbeiter!$D190),TODAY()),Einstellungen!$F$13:$F$67)))*N(Mitarbeiter!$E190)/IF(Einstellungen!$C$11="7 Tage",7,5),N('Ist-Stunden'!BH190)+(N(Krankheitstage!DE190)+N(Krankheitstage!DQ190))*N($C190))))</f>
        <v/>
      </c>
      <c r="CM190" s="76">
        <f>IF($B190="",0,IF(Einstellungen!$C$10="Ja",MAX(IF(Einstellungen!$C$11="7 Tage",MAX(0,(MIN(DATE(2030,9,0),IF(Mitarbeiter!$D190="",DATE(2030,9,0),Mitarbeiter!$D190),TODAY()))-(MAX(DATE(2030,8,1),Mitarbeiter!$C190))+1),MAX(0,NETWORKDAYS(MAX(DATE(2030,8,1),Mitarbeiter!$C190),MIN(DATE(2030,9,0),IF(Mitarbeiter!$D190="",DATE(2030,9,0),Mitarbeiter!$D190),TODAY()),Einstellungen!$F$13:$F$67)))*N(Mitarbeiter!$E190)/IF(Einstellungen!$C$11="7 Tage",7,5),N('Ist-Stunden'!BI190)),MAX(IF(Einstellungen!$C$11="7 Tage",MAX(0,(MIN(DATE(2030,9,0),IF(Mitarbeiter!$D190="",DATE(2030,9,0),Mitarbeiter!$D190),TODAY()))-(MAX(DATE(2030,8,1),Mitarbeiter!$C190))+1),MAX(0,NETWORKDAYS(MAX(DATE(2030,8,1),Mitarbeiter!$C190),MIN(DATE(2030,9,0),IF(Mitarbeiter!$D190="",DATE(2030,9,0),Mitarbeiter!$D190),TODAY()),Einstellungen!$F$13:$F$67)))*N(Mitarbeiter!$E190)/IF(Einstellungen!$C$11="7 Tage",7,5),N('Ist-Stunden'!BI190)+(N(Krankheitstage!DF190)+N(Krankheitstage!DR190))*N($C190))))</f>
        <v/>
      </c>
      <c r="CN190" s="76">
        <f>IF($B190="",0,IF(Einstellungen!$C$10="Ja",MAX(IF(Einstellungen!$C$11="7 Tage",MAX(0,(MIN(DATE(2030,10,0),IF(Mitarbeiter!$D190="",DATE(2030,10,0),Mitarbeiter!$D190),TODAY()))-(MAX(DATE(2030,9,1),Mitarbeiter!$C190))+1),MAX(0,NETWORKDAYS(MAX(DATE(2030,9,1),Mitarbeiter!$C190),MIN(DATE(2030,10,0),IF(Mitarbeiter!$D190="",DATE(2030,10,0),Mitarbeiter!$D190),TODAY()),Einstellungen!$F$13:$F$67)))*N(Mitarbeiter!$E190)/IF(Einstellungen!$C$11="7 Tage",7,5),N('Ist-Stunden'!BJ190)),MAX(IF(Einstellungen!$C$11="7 Tage",MAX(0,(MIN(DATE(2030,10,0),IF(Mitarbeiter!$D190="",DATE(2030,10,0),Mitarbeiter!$D190),TODAY()))-(MAX(DATE(2030,9,1),Mitarbeiter!$C190))+1),MAX(0,NETWORKDAYS(MAX(DATE(2030,9,1),Mitarbeiter!$C190),MIN(DATE(2030,10,0),IF(Mitarbeiter!$D190="",DATE(2030,10,0),Mitarbeiter!$D190),TODAY()),Einstellungen!$F$13:$F$67)))*N(Mitarbeiter!$E190)/IF(Einstellungen!$C$11="7 Tage",7,5),N('Ist-Stunden'!BJ190)+(N(Krankheitstage!DG190)+N(Krankheitstage!DS190))*N($C190))))</f>
        <v/>
      </c>
      <c r="CO190" s="76">
        <f>IF($B190="",0,IF(Einstellungen!$C$10="Ja",MAX(IF(Einstellungen!$C$11="7 Tage",MAX(0,(MIN(DATE(2030,11,0),IF(Mitarbeiter!$D190="",DATE(2030,11,0),Mitarbeiter!$D190),TODAY()))-(MAX(DATE(2030,10,1),Mitarbeiter!$C190))+1),MAX(0,NETWORKDAYS(MAX(DATE(2030,10,1),Mitarbeiter!$C190),MIN(DATE(2030,11,0),IF(Mitarbeiter!$D190="",DATE(2030,11,0),Mitarbeiter!$D190),TODAY()),Einstellungen!$F$13:$F$67)))*N(Mitarbeiter!$E190)/IF(Einstellungen!$C$11="7 Tage",7,5),N('Ist-Stunden'!BK190)),MAX(IF(Einstellungen!$C$11="7 Tage",MAX(0,(MIN(DATE(2030,11,0),IF(Mitarbeiter!$D190="",DATE(2030,11,0),Mitarbeiter!$D190),TODAY()))-(MAX(DATE(2030,10,1),Mitarbeiter!$C190))+1),MAX(0,NETWORKDAYS(MAX(DATE(2030,10,1),Mitarbeiter!$C190),MIN(DATE(2030,11,0),IF(Mitarbeiter!$D190="",DATE(2030,11,0),Mitarbeiter!$D190),TODAY()),Einstellungen!$F$13:$F$67)))*N(Mitarbeiter!$E190)/IF(Einstellungen!$C$11="7 Tage",7,5),N('Ist-Stunden'!BK190)+(N(Krankheitstage!DH190)+N(Krankheitstage!DT190))*N($C190))))</f>
        <v/>
      </c>
      <c r="CP190" s="76">
        <f>IF($B190="",0,IF(Einstellungen!$C$10="Ja",MAX(IF(Einstellungen!$C$11="7 Tage",MAX(0,(MIN(DATE(2030,12,0),IF(Mitarbeiter!$D190="",DATE(2030,12,0),Mitarbeiter!$D190),TODAY()))-(MAX(DATE(2030,11,1),Mitarbeiter!$C190))+1),MAX(0,NETWORKDAYS(MAX(DATE(2030,11,1),Mitarbeiter!$C190),MIN(DATE(2030,12,0),IF(Mitarbeiter!$D190="",DATE(2030,12,0),Mitarbeiter!$D190),TODAY()),Einstellungen!$F$13:$F$67)))*N(Mitarbeiter!$E190)/IF(Einstellungen!$C$11="7 Tage",7,5),N('Ist-Stunden'!BL190)),MAX(IF(Einstellungen!$C$11="7 Tage",MAX(0,(MIN(DATE(2030,12,0),IF(Mitarbeiter!$D190="",DATE(2030,12,0),Mitarbeiter!$D190),TODAY()))-(MAX(DATE(2030,11,1),Mitarbeiter!$C190))+1),MAX(0,NETWORKDAYS(MAX(DATE(2030,11,1),Mitarbeiter!$C190),MIN(DATE(2030,12,0),IF(Mitarbeiter!$D190="",DATE(2030,12,0),Mitarbeiter!$D190),TODAY()),Einstellungen!$F$13:$F$67)))*N(Mitarbeiter!$E190)/IF(Einstellungen!$C$11="7 Tage",7,5),N('Ist-Stunden'!BL190)+(N(Krankheitstage!DI190)+N(Krankheitstage!DU190))*N($C190))))</f>
        <v/>
      </c>
      <c r="CQ190" s="76">
        <f>IF($B190="",0,IF(Einstellungen!$C$10="Ja",MAX(IF(Einstellungen!$C$11="7 Tage",MAX(0,(MIN(DATE(2030,13,0),IF(Mitarbeiter!$D190="",DATE(2030,13,0),Mitarbeiter!$D190),TODAY()))-(MAX(DATE(2030,12,1),Mitarbeiter!$C190))+1),MAX(0,NETWORKDAYS(MAX(DATE(2030,12,1),Mitarbeiter!$C190),MIN(DATE(2030,13,0),IF(Mitarbeiter!$D190="",DATE(2030,13,0),Mitarbeiter!$D190),TODAY()),Einstellungen!$F$13:$F$67)))*N(Mitarbeiter!$E190)/IF(Einstellungen!$C$11="7 Tage",7,5),N('Ist-Stunden'!BM190)),MAX(IF(Einstellungen!$C$11="7 Tage",MAX(0,(MIN(DATE(2030,13,0),IF(Mitarbeiter!$D190="",DATE(2030,13,0),Mitarbeiter!$D190),TODAY()))-(MAX(DATE(2030,12,1),Mitarbeiter!$C190))+1),MAX(0,NETWORKDAYS(MAX(DATE(2030,12,1),Mitarbeiter!$C190),MIN(DATE(2030,13,0),IF(Mitarbeiter!$D190="",DATE(2030,13,0),Mitarbeiter!$D190),TODAY()),Einstellungen!$F$13:$F$67)))*N(Mitarbeiter!$E190)/IF(Einstellungen!$C$11="7 Tage",7,5),N('Ist-Stunden'!BM190)+(N(Krankheitstage!DJ190)+N(Krankheitstage!DV190))*N($C190))))</f>
        <v/>
      </c>
    </row>
    <row r="191">
      <c r="A191" s="73">
        <f>IF(Mitarbeiter!B191="","",Mitarbeiter!A191)</f>
        <v/>
      </c>
      <c r="B191" s="6">
        <f>IF(Mitarbeiter!B191="","",Mitarbeiter!B191)</f>
        <v/>
      </c>
      <c r="C191" s="74">
        <f>IF(Mitarbeiter!B191="","",Mitarbeiter!F191)</f>
        <v/>
      </c>
      <c r="D191" s="75">
        <f>N(INDEX(Krankheitstage!$G191:$DV191,1,(Einstellungen!$C$3-2026)*24+1))</f>
        <v/>
      </c>
      <c r="E191" s="75">
        <f>N(INDEX(Krankheitstage!$G191:$DV191,1,(Einstellungen!$C$3-2026)*24+2))</f>
        <v/>
      </c>
      <c r="F191" s="75">
        <f>N(INDEX(Krankheitstage!$G191:$DV191,1,(Einstellungen!$C$3-2026)*24+3))</f>
        <v/>
      </c>
      <c r="G191" s="75">
        <f>N(INDEX(Krankheitstage!$G191:$DV191,1,(Einstellungen!$C$3-2026)*24+4))</f>
        <v/>
      </c>
      <c r="H191" s="75">
        <f>N(INDEX(Krankheitstage!$G191:$DV191,1,(Einstellungen!$C$3-2026)*24+5))</f>
        <v/>
      </c>
      <c r="I191" s="75">
        <f>N(INDEX(Krankheitstage!$G191:$DV191,1,(Einstellungen!$C$3-2026)*24+6))</f>
        <v/>
      </c>
      <c r="J191" s="75">
        <f>N(INDEX(Krankheitstage!$G191:$DV191,1,(Einstellungen!$C$3-2026)*24+7))</f>
        <v/>
      </c>
      <c r="K191" s="75">
        <f>N(INDEX(Krankheitstage!$G191:$DV191,1,(Einstellungen!$C$3-2026)*24+8))</f>
        <v/>
      </c>
      <c r="L191" s="75">
        <f>N(INDEX(Krankheitstage!$G191:$DV191,1,(Einstellungen!$C$3-2026)*24+9))</f>
        <v/>
      </c>
      <c r="M191" s="75">
        <f>N(INDEX(Krankheitstage!$G191:$DV191,1,(Einstellungen!$C$3-2026)*24+10))</f>
        <v/>
      </c>
      <c r="N191" s="75">
        <f>N(INDEX(Krankheitstage!$G191:$DV191,1,(Einstellungen!$C$3-2026)*24+11))</f>
        <v/>
      </c>
      <c r="O191" s="75">
        <f>N(INDEX(Krankheitstage!$G191:$DV191,1,(Einstellungen!$C$3-2026)*24+12))</f>
        <v/>
      </c>
      <c r="P191" s="75">
        <f>IF($B191="","",SUM(D191:O191))</f>
        <v/>
      </c>
      <c r="Q191" s="75">
        <f>N(INDEX(Krankheitstage!$G191:$DV191,1,(Einstellungen!$C$3-2026)*24+13))</f>
        <v/>
      </c>
      <c r="R191" s="75">
        <f>N(INDEX(Krankheitstage!$G191:$DV191,1,(Einstellungen!$C$3-2026)*24+14))</f>
        <v/>
      </c>
      <c r="S191" s="75">
        <f>N(INDEX(Krankheitstage!$G191:$DV191,1,(Einstellungen!$C$3-2026)*24+15))</f>
        <v/>
      </c>
      <c r="T191" s="75">
        <f>N(INDEX(Krankheitstage!$G191:$DV191,1,(Einstellungen!$C$3-2026)*24+16))</f>
        <v/>
      </c>
      <c r="U191" s="75">
        <f>N(INDEX(Krankheitstage!$G191:$DV191,1,(Einstellungen!$C$3-2026)*24+17))</f>
        <v/>
      </c>
      <c r="V191" s="75">
        <f>N(INDEX(Krankheitstage!$G191:$DV191,1,(Einstellungen!$C$3-2026)*24+18))</f>
        <v/>
      </c>
      <c r="W191" s="75">
        <f>N(INDEX(Krankheitstage!$G191:$DV191,1,(Einstellungen!$C$3-2026)*24+19))</f>
        <v/>
      </c>
      <c r="X191" s="75">
        <f>N(INDEX(Krankheitstage!$G191:$DV191,1,(Einstellungen!$C$3-2026)*24+20))</f>
        <v/>
      </c>
      <c r="Y191" s="75">
        <f>N(INDEX(Krankheitstage!$G191:$DV191,1,(Einstellungen!$C$3-2026)*24+21))</f>
        <v/>
      </c>
      <c r="Z191" s="75">
        <f>N(INDEX(Krankheitstage!$G191:$DV191,1,(Einstellungen!$C$3-2026)*24+22))</f>
        <v/>
      </c>
      <c r="AA191" s="75">
        <f>N(INDEX(Krankheitstage!$G191:$DV191,1,(Einstellungen!$C$3-2026)*24+23))</f>
        <v/>
      </c>
      <c r="AB191" s="75">
        <f>N(INDEX(Krankheitstage!$G191:$DV191,1,(Einstellungen!$C$3-2026)*24+24))</f>
        <v/>
      </c>
      <c r="AC191" s="75">
        <f>IF($B191="","",SUM(Q191:AB191))</f>
        <v/>
      </c>
      <c r="AD191" s="75">
        <f>IF($B191="","",SUM(P191,AC191))</f>
        <v/>
      </c>
      <c r="AE191" s="76">
        <f>IF($B191="","",AD191*N(C191))</f>
        <v/>
      </c>
      <c r="AF191" s="75">
        <f>IF($B191="","",Krankheitstage!E191)</f>
        <v/>
      </c>
      <c r="AG191" s="76">
        <f>IF($B191="","",AF191*N(C191))</f>
        <v/>
      </c>
      <c r="AH191" s="76">
        <f>IF($B191="","",INDEX($AJ191:$CQ191,1,(Einstellungen!$C$3-2026)*12+1)+INDEX($AJ191:$CQ191,1,(Einstellungen!$C$3-2026)*12+2)+INDEX($AJ191:$CQ191,1,(Einstellungen!$C$3-2026)*12+3)+INDEX($AJ191:$CQ191,1,(Einstellungen!$C$3-2026)*12+4)+INDEX($AJ191:$CQ191,1,(Einstellungen!$C$3-2026)*12+5)+INDEX($AJ191:$CQ191,1,(Einstellungen!$C$3-2026)*12+6)+INDEX($AJ191:$CQ191,1,(Einstellungen!$C$3-2026)*12+7)+INDEX($AJ191:$CQ191,1,(Einstellungen!$C$3-2026)*12+8)+INDEX($AJ191:$CQ191,1,(Einstellungen!$C$3-2026)*12+9)+INDEX($AJ191:$CQ191,1,(Einstellungen!$C$3-2026)*12+10)+INDEX($AJ191:$CQ191,1,(Einstellungen!$C$3-2026)*12+11)+INDEX($AJ191:$CQ191,1,(Einstellungen!$C$3-2026)*12+12))</f>
        <v/>
      </c>
      <c r="AI191" s="76">
        <f>IF($B191="","",SUM($AJ191:$CQ191))</f>
        <v/>
      </c>
      <c r="AJ191" s="76">
        <f>IF($B191="",0,IF(Einstellungen!$C$10="Ja",MAX(IF(Einstellungen!$C$11="7 Tage",MAX(0,(MIN(DATE(2026,2,0),IF(Mitarbeiter!$D191="",DATE(2026,2,0),Mitarbeiter!$D191),TODAY()))-(MAX(DATE(2026,1,1),Mitarbeiter!$C191))+1),MAX(0,NETWORKDAYS(MAX(DATE(2026,1,1),Mitarbeiter!$C191),MIN(DATE(2026,2,0),IF(Mitarbeiter!$D191="",DATE(2026,2,0),Mitarbeiter!$D191),TODAY()),Einstellungen!$F$13:$F$67)))*N(Mitarbeiter!$E191)/IF(Einstellungen!$C$11="7 Tage",7,5),N('Ist-Stunden'!F191)),MAX(IF(Einstellungen!$C$11="7 Tage",MAX(0,(MIN(DATE(2026,2,0),IF(Mitarbeiter!$D191="",DATE(2026,2,0),Mitarbeiter!$D191),TODAY()))-(MAX(DATE(2026,1,1),Mitarbeiter!$C191))+1),MAX(0,NETWORKDAYS(MAX(DATE(2026,1,1),Mitarbeiter!$C191),MIN(DATE(2026,2,0),IF(Mitarbeiter!$D191="",DATE(2026,2,0),Mitarbeiter!$D191),TODAY()),Einstellungen!$F$13:$F$67)))*N(Mitarbeiter!$E191)/IF(Einstellungen!$C$11="7 Tage",7,5),N('Ist-Stunden'!F191)+(N(Krankheitstage!G191)+N(Krankheitstage!S191))*N($C191))))</f>
        <v/>
      </c>
      <c r="AK191" s="76">
        <f>IF($B191="",0,IF(Einstellungen!$C$10="Ja",MAX(IF(Einstellungen!$C$11="7 Tage",MAX(0,(MIN(DATE(2026,3,0),IF(Mitarbeiter!$D191="",DATE(2026,3,0),Mitarbeiter!$D191),TODAY()))-(MAX(DATE(2026,2,1),Mitarbeiter!$C191))+1),MAX(0,NETWORKDAYS(MAX(DATE(2026,2,1),Mitarbeiter!$C191),MIN(DATE(2026,3,0),IF(Mitarbeiter!$D191="",DATE(2026,3,0),Mitarbeiter!$D191),TODAY()),Einstellungen!$F$13:$F$67)))*N(Mitarbeiter!$E191)/IF(Einstellungen!$C$11="7 Tage",7,5),N('Ist-Stunden'!G191)),MAX(IF(Einstellungen!$C$11="7 Tage",MAX(0,(MIN(DATE(2026,3,0),IF(Mitarbeiter!$D191="",DATE(2026,3,0),Mitarbeiter!$D191),TODAY()))-(MAX(DATE(2026,2,1),Mitarbeiter!$C191))+1),MAX(0,NETWORKDAYS(MAX(DATE(2026,2,1),Mitarbeiter!$C191),MIN(DATE(2026,3,0),IF(Mitarbeiter!$D191="",DATE(2026,3,0),Mitarbeiter!$D191),TODAY()),Einstellungen!$F$13:$F$67)))*N(Mitarbeiter!$E191)/IF(Einstellungen!$C$11="7 Tage",7,5),N('Ist-Stunden'!G191)+(N(Krankheitstage!H191)+N(Krankheitstage!T191))*N($C191))))</f>
        <v/>
      </c>
      <c r="AL191" s="76">
        <f>IF($B191="",0,IF(Einstellungen!$C$10="Ja",MAX(IF(Einstellungen!$C$11="7 Tage",MAX(0,(MIN(DATE(2026,4,0),IF(Mitarbeiter!$D191="",DATE(2026,4,0),Mitarbeiter!$D191),TODAY()))-(MAX(DATE(2026,3,1),Mitarbeiter!$C191))+1),MAX(0,NETWORKDAYS(MAX(DATE(2026,3,1),Mitarbeiter!$C191),MIN(DATE(2026,4,0),IF(Mitarbeiter!$D191="",DATE(2026,4,0),Mitarbeiter!$D191),TODAY()),Einstellungen!$F$13:$F$67)))*N(Mitarbeiter!$E191)/IF(Einstellungen!$C$11="7 Tage",7,5),N('Ist-Stunden'!H191)),MAX(IF(Einstellungen!$C$11="7 Tage",MAX(0,(MIN(DATE(2026,4,0),IF(Mitarbeiter!$D191="",DATE(2026,4,0),Mitarbeiter!$D191),TODAY()))-(MAX(DATE(2026,3,1),Mitarbeiter!$C191))+1),MAX(0,NETWORKDAYS(MAX(DATE(2026,3,1),Mitarbeiter!$C191),MIN(DATE(2026,4,0),IF(Mitarbeiter!$D191="",DATE(2026,4,0),Mitarbeiter!$D191),TODAY()),Einstellungen!$F$13:$F$67)))*N(Mitarbeiter!$E191)/IF(Einstellungen!$C$11="7 Tage",7,5),N('Ist-Stunden'!H191)+(N(Krankheitstage!I191)+N(Krankheitstage!U191))*N($C191))))</f>
        <v/>
      </c>
      <c r="AM191" s="76">
        <f>IF($B191="",0,IF(Einstellungen!$C$10="Ja",MAX(IF(Einstellungen!$C$11="7 Tage",MAX(0,(MIN(DATE(2026,5,0),IF(Mitarbeiter!$D191="",DATE(2026,5,0),Mitarbeiter!$D191),TODAY()))-(MAX(DATE(2026,4,1),Mitarbeiter!$C191))+1),MAX(0,NETWORKDAYS(MAX(DATE(2026,4,1),Mitarbeiter!$C191),MIN(DATE(2026,5,0),IF(Mitarbeiter!$D191="",DATE(2026,5,0),Mitarbeiter!$D191),TODAY()),Einstellungen!$F$13:$F$67)))*N(Mitarbeiter!$E191)/IF(Einstellungen!$C$11="7 Tage",7,5),N('Ist-Stunden'!I191)),MAX(IF(Einstellungen!$C$11="7 Tage",MAX(0,(MIN(DATE(2026,5,0),IF(Mitarbeiter!$D191="",DATE(2026,5,0),Mitarbeiter!$D191),TODAY()))-(MAX(DATE(2026,4,1),Mitarbeiter!$C191))+1),MAX(0,NETWORKDAYS(MAX(DATE(2026,4,1),Mitarbeiter!$C191),MIN(DATE(2026,5,0),IF(Mitarbeiter!$D191="",DATE(2026,5,0),Mitarbeiter!$D191),TODAY()),Einstellungen!$F$13:$F$67)))*N(Mitarbeiter!$E191)/IF(Einstellungen!$C$11="7 Tage",7,5),N('Ist-Stunden'!I191)+(N(Krankheitstage!J191)+N(Krankheitstage!V191))*N($C191))))</f>
        <v/>
      </c>
      <c r="AN191" s="76">
        <f>IF($B191="",0,IF(Einstellungen!$C$10="Ja",MAX(IF(Einstellungen!$C$11="7 Tage",MAX(0,(MIN(DATE(2026,6,0),IF(Mitarbeiter!$D191="",DATE(2026,6,0),Mitarbeiter!$D191),TODAY()))-(MAX(DATE(2026,5,1),Mitarbeiter!$C191))+1),MAX(0,NETWORKDAYS(MAX(DATE(2026,5,1),Mitarbeiter!$C191),MIN(DATE(2026,6,0),IF(Mitarbeiter!$D191="",DATE(2026,6,0),Mitarbeiter!$D191),TODAY()),Einstellungen!$F$13:$F$67)))*N(Mitarbeiter!$E191)/IF(Einstellungen!$C$11="7 Tage",7,5),N('Ist-Stunden'!J191)),MAX(IF(Einstellungen!$C$11="7 Tage",MAX(0,(MIN(DATE(2026,6,0),IF(Mitarbeiter!$D191="",DATE(2026,6,0),Mitarbeiter!$D191),TODAY()))-(MAX(DATE(2026,5,1),Mitarbeiter!$C191))+1),MAX(0,NETWORKDAYS(MAX(DATE(2026,5,1),Mitarbeiter!$C191),MIN(DATE(2026,6,0),IF(Mitarbeiter!$D191="",DATE(2026,6,0),Mitarbeiter!$D191),TODAY()),Einstellungen!$F$13:$F$67)))*N(Mitarbeiter!$E191)/IF(Einstellungen!$C$11="7 Tage",7,5),N('Ist-Stunden'!J191)+(N(Krankheitstage!K191)+N(Krankheitstage!W191))*N($C191))))</f>
        <v/>
      </c>
      <c r="AO191" s="76">
        <f>IF($B191="",0,IF(Einstellungen!$C$10="Ja",MAX(IF(Einstellungen!$C$11="7 Tage",MAX(0,(MIN(DATE(2026,7,0),IF(Mitarbeiter!$D191="",DATE(2026,7,0),Mitarbeiter!$D191),TODAY()))-(MAX(DATE(2026,6,1),Mitarbeiter!$C191))+1),MAX(0,NETWORKDAYS(MAX(DATE(2026,6,1),Mitarbeiter!$C191),MIN(DATE(2026,7,0),IF(Mitarbeiter!$D191="",DATE(2026,7,0),Mitarbeiter!$D191),TODAY()),Einstellungen!$F$13:$F$67)))*N(Mitarbeiter!$E191)/IF(Einstellungen!$C$11="7 Tage",7,5),N('Ist-Stunden'!K191)),MAX(IF(Einstellungen!$C$11="7 Tage",MAX(0,(MIN(DATE(2026,7,0),IF(Mitarbeiter!$D191="",DATE(2026,7,0),Mitarbeiter!$D191),TODAY()))-(MAX(DATE(2026,6,1),Mitarbeiter!$C191))+1),MAX(0,NETWORKDAYS(MAX(DATE(2026,6,1),Mitarbeiter!$C191),MIN(DATE(2026,7,0),IF(Mitarbeiter!$D191="",DATE(2026,7,0),Mitarbeiter!$D191),TODAY()),Einstellungen!$F$13:$F$67)))*N(Mitarbeiter!$E191)/IF(Einstellungen!$C$11="7 Tage",7,5),N('Ist-Stunden'!K191)+(N(Krankheitstage!L191)+N(Krankheitstage!X191))*N($C191))))</f>
        <v/>
      </c>
      <c r="AP191" s="76">
        <f>IF($B191="",0,IF(Einstellungen!$C$10="Ja",MAX(IF(Einstellungen!$C$11="7 Tage",MAX(0,(MIN(DATE(2026,8,0),IF(Mitarbeiter!$D191="",DATE(2026,8,0),Mitarbeiter!$D191),TODAY()))-(MAX(DATE(2026,7,1),Mitarbeiter!$C191))+1),MAX(0,NETWORKDAYS(MAX(DATE(2026,7,1),Mitarbeiter!$C191),MIN(DATE(2026,8,0),IF(Mitarbeiter!$D191="",DATE(2026,8,0),Mitarbeiter!$D191),TODAY()),Einstellungen!$F$13:$F$67)))*N(Mitarbeiter!$E191)/IF(Einstellungen!$C$11="7 Tage",7,5),N('Ist-Stunden'!L191)),MAX(IF(Einstellungen!$C$11="7 Tage",MAX(0,(MIN(DATE(2026,8,0),IF(Mitarbeiter!$D191="",DATE(2026,8,0),Mitarbeiter!$D191),TODAY()))-(MAX(DATE(2026,7,1),Mitarbeiter!$C191))+1),MAX(0,NETWORKDAYS(MAX(DATE(2026,7,1),Mitarbeiter!$C191),MIN(DATE(2026,8,0),IF(Mitarbeiter!$D191="",DATE(2026,8,0),Mitarbeiter!$D191),TODAY()),Einstellungen!$F$13:$F$67)))*N(Mitarbeiter!$E191)/IF(Einstellungen!$C$11="7 Tage",7,5),N('Ist-Stunden'!L191)+(N(Krankheitstage!M191)+N(Krankheitstage!Y191))*N($C191))))</f>
        <v/>
      </c>
      <c r="AQ191" s="76">
        <f>IF($B191="",0,IF(Einstellungen!$C$10="Ja",MAX(IF(Einstellungen!$C$11="7 Tage",MAX(0,(MIN(DATE(2026,9,0),IF(Mitarbeiter!$D191="",DATE(2026,9,0),Mitarbeiter!$D191),TODAY()))-(MAX(DATE(2026,8,1),Mitarbeiter!$C191))+1),MAX(0,NETWORKDAYS(MAX(DATE(2026,8,1),Mitarbeiter!$C191),MIN(DATE(2026,9,0),IF(Mitarbeiter!$D191="",DATE(2026,9,0),Mitarbeiter!$D191),TODAY()),Einstellungen!$F$13:$F$67)))*N(Mitarbeiter!$E191)/IF(Einstellungen!$C$11="7 Tage",7,5),N('Ist-Stunden'!M191)),MAX(IF(Einstellungen!$C$11="7 Tage",MAX(0,(MIN(DATE(2026,9,0),IF(Mitarbeiter!$D191="",DATE(2026,9,0),Mitarbeiter!$D191),TODAY()))-(MAX(DATE(2026,8,1),Mitarbeiter!$C191))+1),MAX(0,NETWORKDAYS(MAX(DATE(2026,8,1),Mitarbeiter!$C191),MIN(DATE(2026,9,0),IF(Mitarbeiter!$D191="",DATE(2026,9,0),Mitarbeiter!$D191),TODAY()),Einstellungen!$F$13:$F$67)))*N(Mitarbeiter!$E191)/IF(Einstellungen!$C$11="7 Tage",7,5),N('Ist-Stunden'!M191)+(N(Krankheitstage!N191)+N(Krankheitstage!Z191))*N($C191))))</f>
        <v/>
      </c>
      <c r="AR191" s="76">
        <f>IF($B191="",0,IF(Einstellungen!$C$10="Ja",MAX(IF(Einstellungen!$C$11="7 Tage",MAX(0,(MIN(DATE(2026,10,0),IF(Mitarbeiter!$D191="",DATE(2026,10,0),Mitarbeiter!$D191),TODAY()))-(MAX(DATE(2026,9,1),Mitarbeiter!$C191))+1),MAX(0,NETWORKDAYS(MAX(DATE(2026,9,1),Mitarbeiter!$C191),MIN(DATE(2026,10,0),IF(Mitarbeiter!$D191="",DATE(2026,10,0),Mitarbeiter!$D191),TODAY()),Einstellungen!$F$13:$F$67)))*N(Mitarbeiter!$E191)/IF(Einstellungen!$C$11="7 Tage",7,5),N('Ist-Stunden'!N191)),MAX(IF(Einstellungen!$C$11="7 Tage",MAX(0,(MIN(DATE(2026,10,0),IF(Mitarbeiter!$D191="",DATE(2026,10,0),Mitarbeiter!$D191),TODAY()))-(MAX(DATE(2026,9,1),Mitarbeiter!$C191))+1),MAX(0,NETWORKDAYS(MAX(DATE(2026,9,1),Mitarbeiter!$C191),MIN(DATE(2026,10,0),IF(Mitarbeiter!$D191="",DATE(2026,10,0),Mitarbeiter!$D191),TODAY()),Einstellungen!$F$13:$F$67)))*N(Mitarbeiter!$E191)/IF(Einstellungen!$C$11="7 Tage",7,5),N('Ist-Stunden'!N191)+(N(Krankheitstage!O191)+N(Krankheitstage!AA191))*N($C191))))</f>
        <v/>
      </c>
      <c r="AS191" s="76">
        <f>IF($B191="",0,IF(Einstellungen!$C$10="Ja",MAX(IF(Einstellungen!$C$11="7 Tage",MAX(0,(MIN(DATE(2026,11,0),IF(Mitarbeiter!$D191="",DATE(2026,11,0),Mitarbeiter!$D191),TODAY()))-(MAX(DATE(2026,10,1),Mitarbeiter!$C191))+1),MAX(0,NETWORKDAYS(MAX(DATE(2026,10,1),Mitarbeiter!$C191),MIN(DATE(2026,11,0),IF(Mitarbeiter!$D191="",DATE(2026,11,0),Mitarbeiter!$D191),TODAY()),Einstellungen!$F$13:$F$67)))*N(Mitarbeiter!$E191)/IF(Einstellungen!$C$11="7 Tage",7,5),N('Ist-Stunden'!O191)),MAX(IF(Einstellungen!$C$11="7 Tage",MAX(0,(MIN(DATE(2026,11,0),IF(Mitarbeiter!$D191="",DATE(2026,11,0),Mitarbeiter!$D191),TODAY()))-(MAX(DATE(2026,10,1),Mitarbeiter!$C191))+1),MAX(0,NETWORKDAYS(MAX(DATE(2026,10,1),Mitarbeiter!$C191),MIN(DATE(2026,11,0),IF(Mitarbeiter!$D191="",DATE(2026,11,0),Mitarbeiter!$D191),TODAY()),Einstellungen!$F$13:$F$67)))*N(Mitarbeiter!$E191)/IF(Einstellungen!$C$11="7 Tage",7,5),N('Ist-Stunden'!O191)+(N(Krankheitstage!P191)+N(Krankheitstage!AB191))*N($C191))))</f>
        <v/>
      </c>
      <c r="AT191" s="76">
        <f>IF($B191="",0,IF(Einstellungen!$C$10="Ja",MAX(IF(Einstellungen!$C$11="7 Tage",MAX(0,(MIN(DATE(2026,12,0),IF(Mitarbeiter!$D191="",DATE(2026,12,0),Mitarbeiter!$D191),TODAY()))-(MAX(DATE(2026,11,1),Mitarbeiter!$C191))+1),MAX(0,NETWORKDAYS(MAX(DATE(2026,11,1),Mitarbeiter!$C191),MIN(DATE(2026,12,0),IF(Mitarbeiter!$D191="",DATE(2026,12,0),Mitarbeiter!$D191),TODAY()),Einstellungen!$F$13:$F$67)))*N(Mitarbeiter!$E191)/IF(Einstellungen!$C$11="7 Tage",7,5),N('Ist-Stunden'!P191)),MAX(IF(Einstellungen!$C$11="7 Tage",MAX(0,(MIN(DATE(2026,12,0),IF(Mitarbeiter!$D191="",DATE(2026,12,0),Mitarbeiter!$D191),TODAY()))-(MAX(DATE(2026,11,1),Mitarbeiter!$C191))+1),MAX(0,NETWORKDAYS(MAX(DATE(2026,11,1),Mitarbeiter!$C191),MIN(DATE(2026,12,0),IF(Mitarbeiter!$D191="",DATE(2026,12,0),Mitarbeiter!$D191),TODAY()),Einstellungen!$F$13:$F$67)))*N(Mitarbeiter!$E191)/IF(Einstellungen!$C$11="7 Tage",7,5),N('Ist-Stunden'!P191)+(N(Krankheitstage!Q191)+N(Krankheitstage!AC191))*N($C191))))</f>
        <v/>
      </c>
      <c r="AU191" s="76">
        <f>IF($B191="",0,IF(Einstellungen!$C$10="Ja",MAX(IF(Einstellungen!$C$11="7 Tage",MAX(0,(MIN(DATE(2026,13,0),IF(Mitarbeiter!$D191="",DATE(2026,13,0),Mitarbeiter!$D191),TODAY()))-(MAX(DATE(2026,12,1),Mitarbeiter!$C191))+1),MAX(0,NETWORKDAYS(MAX(DATE(2026,12,1),Mitarbeiter!$C191),MIN(DATE(2026,13,0),IF(Mitarbeiter!$D191="",DATE(2026,13,0),Mitarbeiter!$D191),TODAY()),Einstellungen!$F$13:$F$67)))*N(Mitarbeiter!$E191)/IF(Einstellungen!$C$11="7 Tage",7,5),N('Ist-Stunden'!Q191)),MAX(IF(Einstellungen!$C$11="7 Tage",MAX(0,(MIN(DATE(2026,13,0),IF(Mitarbeiter!$D191="",DATE(2026,13,0),Mitarbeiter!$D191),TODAY()))-(MAX(DATE(2026,12,1),Mitarbeiter!$C191))+1),MAX(0,NETWORKDAYS(MAX(DATE(2026,12,1),Mitarbeiter!$C191),MIN(DATE(2026,13,0),IF(Mitarbeiter!$D191="",DATE(2026,13,0),Mitarbeiter!$D191),TODAY()),Einstellungen!$F$13:$F$67)))*N(Mitarbeiter!$E191)/IF(Einstellungen!$C$11="7 Tage",7,5),N('Ist-Stunden'!Q191)+(N(Krankheitstage!R191)+N(Krankheitstage!AD191))*N($C191))))</f>
        <v/>
      </c>
      <c r="AV191" s="76">
        <f>IF($B191="",0,IF(Einstellungen!$C$10="Ja",MAX(IF(Einstellungen!$C$11="7 Tage",MAX(0,(MIN(DATE(2027,2,0),IF(Mitarbeiter!$D191="",DATE(2027,2,0),Mitarbeiter!$D191),TODAY()))-(MAX(DATE(2027,1,1),Mitarbeiter!$C191))+1),MAX(0,NETWORKDAYS(MAX(DATE(2027,1,1),Mitarbeiter!$C191),MIN(DATE(2027,2,0),IF(Mitarbeiter!$D191="",DATE(2027,2,0),Mitarbeiter!$D191),TODAY()),Einstellungen!$F$13:$F$67)))*N(Mitarbeiter!$E191)/IF(Einstellungen!$C$11="7 Tage",7,5),N('Ist-Stunden'!R191)),MAX(IF(Einstellungen!$C$11="7 Tage",MAX(0,(MIN(DATE(2027,2,0),IF(Mitarbeiter!$D191="",DATE(2027,2,0),Mitarbeiter!$D191),TODAY()))-(MAX(DATE(2027,1,1),Mitarbeiter!$C191))+1),MAX(0,NETWORKDAYS(MAX(DATE(2027,1,1),Mitarbeiter!$C191),MIN(DATE(2027,2,0),IF(Mitarbeiter!$D191="",DATE(2027,2,0),Mitarbeiter!$D191),TODAY()),Einstellungen!$F$13:$F$67)))*N(Mitarbeiter!$E191)/IF(Einstellungen!$C$11="7 Tage",7,5),N('Ist-Stunden'!R191)+(N(Krankheitstage!AE191)+N(Krankheitstage!AQ191))*N($C191))))</f>
        <v/>
      </c>
      <c r="AW191" s="76">
        <f>IF($B191="",0,IF(Einstellungen!$C$10="Ja",MAX(IF(Einstellungen!$C$11="7 Tage",MAX(0,(MIN(DATE(2027,3,0),IF(Mitarbeiter!$D191="",DATE(2027,3,0),Mitarbeiter!$D191),TODAY()))-(MAX(DATE(2027,2,1),Mitarbeiter!$C191))+1),MAX(0,NETWORKDAYS(MAX(DATE(2027,2,1),Mitarbeiter!$C191),MIN(DATE(2027,3,0),IF(Mitarbeiter!$D191="",DATE(2027,3,0),Mitarbeiter!$D191),TODAY()),Einstellungen!$F$13:$F$67)))*N(Mitarbeiter!$E191)/IF(Einstellungen!$C$11="7 Tage",7,5),N('Ist-Stunden'!S191)),MAX(IF(Einstellungen!$C$11="7 Tage",MAX(0,(MIN(DATE(2027,3,0),IF(Mitarbeiter!$D191="",DATE(2027,3,0),Mitarbeiter!$D191),TODAY()))-(MAX(DATE(2027,2,1),Mitarbeiter!$C191))+1),MAX(0,NETWORKDAYS(MAX(DATE(2027,2,1),Mitarbeiter!$C191),MIN(DATE(2027,3,0),IF(Mitarbeiter!$D191="",DATE(2027,3,0),Mitarbeiter!$D191),TODAY()),Einstellungen!$F$13:$F$67)))*N(Mitarbeiter!$E191)/IF(Einstellungen!$C$11="7 Tage",7,5),N('Ist-Stunden'!S191)+(N(Krankheitstage!AF191)+N(Krankheitstage!AR191))*N($C191))))</f>
        <v/>
      </c>
      <c r="AX191" s="76">
        <f>IF($B191="",0,IF(Einstellungen!$C$10="Ja",MAX(IF(Einstellungen!$C$11="7 Tage",MAX(0,(MIN(DATE(2027,4,0),IF(Mitarbeiter!$D191="",DATE(2027,4,0),Mitarbeiter!$D191),TODAY()))-(MAX(DATE(2027,3,1),Mitarbeiter!$C191))+1),MAX(0,NETWORKDAYS(MAX(DATE(2027,3,1),Mitarbeiter!$C191),MIN(DATE(2027,4,0),IF(Mitarbeiter!$D191="",DATE(2027,4,0),Mitarbeiter!$D191),TODAY()),Einstellungen!$F$13:$F$67)))*N(Mitarbeiter!$E191)/IF(Einstellungen!$C$11="7 Tage",7,5),N('Ist-Stunden'!T191)),MAX(IF(Einstellungen!$C$11="7 Tage",MAX(0,(MIN(DATE(2027,4,0),IF(Mitarbeiter!$D191="",DATE(2027,4,0),Mitarbeiter!$D191),TODAY()))-(MAX(DATE(2027,3,1),Mitarbeiter!$C191))+1),MAX(0,NETWORKDAYS(MAX(DATE(2027,3,1),Mitarbeiter!$C191),MIN(DATE(2027,4,0),IF(Mitarbeiter!$D191="",DATE(2027,4,0),Mitarbeiter!$D191),TODAY()),Einstellungen!$F$13:$F$67)))*N(Mitarbeiter!$E191)/IF(Einstellungen!$C$11="7 Tage",7,5),N('Ist-Stunden'!T191)+(N(Krankheitstage!AG191)+N(Krankheitstage!AS191))*N($C191))))</f>
        <v/>
      </c>
      <c r="AY191" s="76">
        <f>IF($B191="",0,IF(Einstellungen!$C$10="Ja",MAX(IF(Einstellungen!$C$11="7 Tage",MAX(0,(MIN(DATE(2027,5,0),IF(Mitarbeiter!$D191="",DATE(2027,5,0),Mitarbeiter!$D191),TODAY()))-(MAX(DATE(2027,4,1),Mitarbeiter!$C191))+1),MAX(0,NETWORKDAYS(MAX(DATE(2027,4,1),Mitarbeiter!$C191),MIN(DATE(2027,5,0),IF(Mitarbeiter!$D191="",DATE(2027,5,0),Mitarbeiter!$D191),TODAY()),Einstellungen!$F$13:$F$67)))*N(Mitarbeiter!$E191)/IF(Einstellungen!$C$11="7 Tage",7,5),N('Ist-Stunden'!U191)),MAX(IF(Einstellungen!$C$11="7 Tage",MAX(0,(MIN(DATE(2027,5,0),IF(Mitarbeiter!$D191="",DATE(2027,5,0),Mitarbeiter!$D191),TODAY()))-(MAX(DATE(2027,4,1),Mitarbeiter!$C191))+1),MAX(0,NETWORKDAYS(MAX(DATE(2027,4,1),Mitarbeiter!$C191),MIN(DATE(2027,5,0),IF(Mitarbeiter!$D191="",DATE(2027,5,0),Mitarbeiter!$D191),TODAY()),Einstellungen!$F$13:$F$67)))*N(Mitarbeiter!$E191)/IF(Einstellungen!$C$11="7 Tage",7,5),N('Ist-Stunden'!U191)+(N(Krankheitstage!AH191)+N(Krankheitstage!AT191))*N($C191))))</f>
        <v/>
      </c>
      <c r="AZ191" s="76">
        <f>IF($B191="",0,IF(Einstellungen!$C$10="Ja",MAX(IF(Einstellungen!$C$11="7 Tage",MAX(0,(MIN(DATE(2027,6,0),IF(Mitarbeiter!$D191="",DATE(2027,6,0),Mitarbeiter!$D191),TODAY()))-(MAX(DATE(2027,5,1),Mitarbeiter!$C191))+1),MAX(0,NETWORKDAYS(MAX(DATE(2027,5,1),Mitarbeiter!$C191),MIN(DATE(2027,6,0),IF(Mitarbeiter!$D191="",DATE(2027,6,0),Mitarbeiter!$D191),TODAY()),Einstellungen!$F$13:$F$67)))*N(Mitarbeiter!$E191)/IF(Einstellungen!$C$11="7 Tage",7,5),N('Ist-Stunden'!V191)),MAX(IF(Einstellungen!$C$11="7 Tage",MAX(0,(MIN(DATE(2027,6,0),IF(Mitarbeiter!$D191="",DATE(2027,6,0),Mitarbeiter!$D191),TODAY()))-(MAX(DATE(2027,5,1),Mitarbeiter!$C191))+1),MAX(0,NETWORKDAYS(MAX(DATE(2027,5,1),Mitarbeiter!$C191),MIN(DATE(2027,6,0),IF(Mitarbeiter!$D191="",DATE(2027,6,0),Mitarbeiter!$D191),TODAY()),Einstellungen!$F$13:$F$67)))*N(Mitarbeiter!$E191)/IF(Einstellungen!$C$11="7 Tage",7,5),N('Ist-Stunden'!V191)+(N(Krankheitstage!AI191)+N(Krankheitstage!AU191))*N($C191))))</f>
        <v/>
      </c>
      <c r="BA191" s="76">
        <f>IF($B191="",0,IF(Einstellungen!$C$10="Ja",MAX(IF(Einstellungen!$C$11="7 Tage",MAX(0,(MIN(DATE(2027,7,0),IF(Mitarbeiter!$D191="",DATE(2027,7,0),Mitarbeiter!$D191),TODAY()))-(MAX(DATE(2027,6,1),Mitarbeiter!$C191))+1),MAX(0,NETWORKDAYS(MAX(DATE(2027,6,1),Mitarbeiter!$C191),MIN(DATE(2027,7,0),IF(Mitarbeiter!$D191="",DATE(2027,7,0),Mitarbeiter!$D191),TODAY()),Einstellungen!$F$13:$F$67)))*N(Mitarbeiter!$E191)/IF(Einstellungen!$C$11="7 Tage",7,5),N('Ist-Stunden'!W191)),MAX(IF(Einstellungen!$C$11="7 Tage",MAX(0,(MIN(DATE(2027,7,0),IF(Mitarbeiter!$D191="",DATE(2027,7,0),Mitarbeiter!$D191),TODAY()))-(MAX(DATE(2027,6,1),Mitarbeiter!$C191))+1),MAX(0,NETWORKDAYS(MAX(DATE(2027,6,1),Mitarbeiter!$C191),MIN(DATE(2027,7,0),IF(Mitarbeiter!$D191="",DATE(2027,7,0),Mitarbeiter!$D191),TODAY()),Einstellungen!$F$13:$F$67)))*N(Mitarbeiter!$E191)/IF(Einstellungen!$C$11="7 Tage",7,5),N('Ist-Stunden'!W191)+(N(Krankheitstage!AJ191)+N(Krankheitstage!AV191))*N($C191))))</f>
        <v/>
      </c>
      <c r="BB191" s="76">
        <f>IF($B191="",0,IF(Einstellungen!$C$10="Ja",MAX(IF(Einstellungen!$C$11="7 Tage",MAX(0,(MIN(DATE(2027,8,0),IF(Mitarbeiter!$D191="",DATE(2027,8,0),Mitarbeiter!$D191),TODAY()))-(MAX(DATE(2027,7,1),Mitarbeiter!$C191))+1),MAX(0,NETWORKDAYS(MAX(DATE(2027,7,1),Mitarbeiter!$C191),MIN(DATE(2027,8,0),IF(Mitarbeiter!$D191="",DATE(2027,8,0),Mitarbeiter!$D191),TODAY()),Einstellungen!$F$13:$F$67)))*N(Mitarbeiter!$E191)/IF(Einstellungen!$C$11="7 Tage",7,5),N('Ist-Stunden'!X191)),MAX(IF(Einstellungen!$C$11="7 Tage",MAX(0,(MIN(DATE(2027,8,0),IF(Mitarbeiter!$D191="",DATE(2027,8,0),Mitarbeiter!$D191),TODAY()))-(MAX(DATE(2027,7,1),Mitarbeiter!$C191))+1),MAX(0,NETWORKDAYS(MAX(DATE(2027,7,1),Mitarbeiter!$C191),MIN(DATE(2027,8,0),IF(Mitarbeiter!$D191="",DATE(2027,8,0),Mitarbeiter!$D191),TODAY()),Einstellungen!$F$13:$F$67)))*N(Mitarbeiter!$E191)/IF(Einstellungen!$C$11="7 Tage",7,5),N('Ist-Stunden'!X191)+(N(Krankheitstage!AK191)+N(Krankheitstage!AW191))*N($C191))))</f>
        <v/>
      </c>
      <c r="BC191" s="76">
        <f>IF($B191="",0,IF(Einstellungen!$C$10="Ja",MAX(IF(Einstellungen!$C$11="7 Tage",MAX(0,(MIN(DATE(2027,9,0),IF(Mitarbeiter!$D191="",DATE(2027,9,0),Mitarbeiter!$D191),TODAY()))-(MAX(DATE(2027,8,1),Mitarbeiter!$C191))+1),MAX(0,NETWORKDAYS(MAX(DATE(2027,8,1),Mitarbeiter!$C191),MIN(DATE(2027,9,0),IF(Mitarbeiter!$D191="",DATE(2027,9,0),Mitarbeiter!$D191),TODAY()),Einstellungen!$F$13:$F$67)))*N(Mitarbeiter!$E191)/IF(Einstellungen!$C$11="7 Tage",7,5),N('Ist-Stunden'!Y191)),MAX(IF(Einstellungen!$C$11="7 Tage",MAX(0,(MIN(DATE(2027,9,0),IF(Mitarbeiter!$D191="",DATE(2027,9,0),Mitarbeiter!$D191),TODAY()))-(MAX(DATE(2027,8,1),Mitarbeiter!$C191))+1),MAX(0,NETWORKDAYS(MAX(DATE(2027,8,1),Mitarbeiter!$C191),MIN(DATE(2027,9,0),IF(Mitarbeiter!$D191="",DATE(2027,9,0),Mitarbeiter!$D191),TODAY()),Einstellungen!$F$13:$F$67)))*N(Mitarbeiter!$E191)/IF(Einstellungen!$C$11="7 Tage",7,5),N('Ist-Stunden'!Y191)+(N(Krankheitstage!AL191)+N(Krankheitstage!AX191))*N($C191))))</f>
        <v/>
      </c>
      <c r="BD191" s="76">
        <f>IF($B191="",0,IF(Einstellungen!$C$10="Ja",MAX(IF(Einstellungen!$C$11="7 Tage",MAX(0,(MIN(DATE(2027,10,0),IF(Mitarbeiter!$D191="",DATE(2027,10,0),Mitarbeiter!$D191),TODAY()))-(MAX(DATE(2027,9,1),Mitarbeiter!$C191))+1),MAX(0,NETWORKDAYS(MAX(DATE(2027,9,1),Mitarbeiter!$C191),MIN(DATE(2027,10,0),IF(Mitarbeiter!$D191="",DATE(2027,10,0),Mitarbeiter!$D191),TODAY()),Einstellungen!$F$13:$F$67)))*N(Mitarbeiter!$E191)/IF(Einstellungen!$C$11="7 Tage",7,5),N('Ist-Stunden'!Z191)),MAX(IF(Einstellungen!$C$11="7 Tage",MAX(0,(MIN(DATE(2027,10,0),IF(Mitarbeiter!$D191="",DATE(2027,10,0),Mitarbeiter!$D191),TODAY()))-(MAX(DATE(2027,9,1),Mitarbeiter!$C191))+1),MAX(0,NETWORKDAYS(MAX(DATE(2027,9,1),Mitarbeiter!$C191),MIN(DATE(2027,10,0),IF(Mitarbeiter!$D191="",DATE(2027,10,0),Mitarbeiter!$D191),TODAY()),Einstellungen!$F$13:$F$67)))*N(Mitarbeiter!$E191)/IF(Einstellungen!$C$11="7 Tage",7,5),N('Ist-Stunden'!Z191)+(N(Krankheitstage!AM191)+N(Krankheitstage!AY191))*N($C191))))</f>
        <v/>
      </c>
      <c r="BE191" s="76">
        <f>IF($B191="",0,IF(Einstellungen!$C$10="Ja",MAX(IF(Einstellungen!$C$11="7 Tage",MAX(0,(MIN(DATE(2027,11,0),IF(Mitarbeiter!$D191="",DATE(2027,11,0),Mitarbeiter!$D191),TODAY()))-(MAX(DATE(2027,10,1),Mitarbeiter!$C191))+1),MAX(0,NETWORKDAYS(MAX(DATE(2027,10,1),Mitarbeiter!$C191),MIN(DATE(2027,11,0),IF(Mitarbeiter!$D191="",DATE(2027,11,0),Mitarbeiter!$D191),TODAY()),Einstellungen!$F$13:$F$67)))*N(Mitarbeiter!$E191)/IF(Einstellungen!$C$11="7 Tage",7,5),N('Ist-Stunden'!AA191)),MAX(IF(Einstellungen!$C$11="7 Tage",MAX(0,(MIN(DATE(2027,11,0),IF(Mitarbeiter!$D191="",DATE(2027,11,0),Mitarbeiter!$D191),TODAY()))-(MAX(DATE(2027,10,1),Mitarbeiter!$C191))+1),MAX(0,NETWORKDAYS(MAX(DATE(2027,10,1),Mitarbeiter!$C191),MIN(DATE(2027,11,0),IF(Mitarbeiter!$D191="",DATE(2027,11,0),Mitarbeiter!$D191),TODAY()),Einstellungen!$F$13:$F$67)))*N(Mitarbeiter!$E191)/IF(Einstellungen!$C$11="7 Tage",7,5),N('Ist-Stunden'!AA191)+(N(Krankheitstage!AN191)+N(Krankheitstage!AZ191))*N($C191))))</f>
        <v/>
      </c>
      <c r="BF191" s="76">
        <f>IF($B191="",0,IF(Einstellungen!$C$10="Ja",MAX(IF(Einstellungen!$C$11="7 Tage",MAX(0,(MIN(DATE(2027,12,0),IF(Mitarbeiter!$D191="",DATE(2027,12,0),Mitarbeiter!$D191),TODAY()))-(MAX(DATE(2027,11,1),Mitarbeiter!$C191))+1),MAX(0,NETWORKDAYS(MAX(DATE(2027,11,1),Mitarbeiter!$C191),MIN(DATE(2027,12,0),IF(Mitarbeiter!$D191="",DATE(2027,12,0),Mitarbeiter!$D191),TODAY()),Einstellungen!$F$13:$F$67)))*N(Mitarbeiter!$E191)/IF(Einstellungen!$C$11="7 Tage",7,5),N('Ist-Stunden'!AB191)),MAX(IF(Einstellungen!$C$11="7 Tage",MAX(0,(MIN(DATE(2027,12,0),IF(Mitarbeiter!$D191="",DATE(2027,12,0),Mitarbeiter!$D191),TODAY()))-(MAX(DATE(2027,11,1),Mitarbeiter!$C191))+1),MAX(0,NETWORKDAYS(MAX(DATE(2027,11,1),Mitarbeiter!$C191),MIN(DATE(2027,12,0),IF(Mitarbeiter!$D191="",DATE(2027,12,0),Mitarbeiter!$D191),TODAY()),Einstellungen!$F$13:$F$67)))*N(Mitarbeiter!$E191)/IF(Einstellungen!$C$11="7 Tage",7,5),N('Ist-Stunden'!AB191)+(N(Krankheitstage!AO191)+N(Krankheitstage!BA191))*N($C191))))</f>
        <v/>
      </c>
      <c r="BG191" s="76">
        <f>IF($B191="",0,IF(Einstellungen!$C$10="Ja",MAX(IF(Einstellungen!$C$11="7 Tage",MAX(0,(MIN(DATE(2027,13,0),IF(Mitarbeiter!$D191="",DATE(2027,13,0),Mitarbeiter!$D191),TODAY()))-(MAX(DATE(2027,12,1),Mitarbeiter!$C191))+1),MAX(0,NETWORKDAYS(MAX(DATE(2027,12,1),Mitarbeiter!$C191),MIN(DATE(2027,13,0),IF(Mitarbeiter!$D191="",DATE(2027,13,0),Mitarbeiter!$D191),TODAY()),Einstellungen!$F$13:$F$67)))*N(Mitarbeiter!$E191)/IF(Einstellungen!$C$11="7 Tage",7,5),N('Ist-Stunden'!AC191)),MAX(IF(Einstellungen!$C$11="7 Tage",MAX(0,(MIN(DATE(2027,13,0),IF(Mitarbeiter!$D191="",DATE(2027,13,0),Mitarbeiter!$D191),TODAY()))-(MAX(DATE(2027,12,1),Mitarbeiter!$C191))+1),MAX(0,NETWORKDAYS(MAX(DATE(2027,12,1),Mitarbeiter!$C191),MIN(DATE(2027,13,0),IF(Mitarbeiter!$D191="",DATE(2027,13,0),Mitarbeiter!$D191),TODAY()),Einstellungen!$F$13:$F$67)))*N(Mitarbeiter!$E191)/IF(Einstellungen!$C$11="7 Tage",7,5),N('Ist-Stunden'!AC191)+(N(Krankheitstage!AP191)+N(Krankheitstage!BB191))*N($C191))))</f>
        <v/>
      </c>
      <c r="BH191" s="76">
        <f>IF($B191="",0,IF(Einstellungen!$C$10="Ja",MAX(IF(Einstellungen!$C$11="7 Tage",MAX(0,(MIN(DATE(2028,2,0),IF(Mitarbeiter!$D191="",DATE(2028,2,0),Mitarbeiter!$D191),TODAY()))-(MAX(DATE(2028,1,1),Mitarbeiter!$C191))+1),MAX(0,NETWORKDAYS(MAX(DATE(2028,1,1),Mitarbeiter!$C191),MIN(DATE(2028,2,0),IF(Mitarbeiter!$D191="",DATE(2028,2,0),Mitarbeiter!$D191),TODAY()),Einstellungen!$F$13:$F$67)))*N(Mitarbeiter!$E191)/IF(Einstellungen!$C$11="7 Tage",7,5),N('Ist-Stunden'!AD191)),MAX(IF(Einstellungen!$C$11="7 Tage",MAX(0,(MIN(DATE(2028,2,0),IF(Mitarbeiter!$D191="",DATE(2028,2,0),Mitarbeiter!$D191),TODAY()))-(MAX(DATE(2028,1,1),Mitarbeiter!$C191))+1),MAX(0,NETWORKDAYS(MAX(DATE(2028,1,1),Mitarbeiter!$C191),MIN(DATE(2028,2,0),IF(Mitarbeiter!$D191="",DATE(2028,2,0),Mitarbeiter!$D191),TODAY()),Einstellungen!$F$13:$F$67)))*N(Mitarbeiter!$E191)/IF(Einstellungen!$C$11="7 Tage",7,5),N('Ist-Stunden'!AD191)+(N(Krankheitstage!BC191)+N(Krankheitstage!BO191))*N($C191))))</f>
        <v/>
      </c>
      <c r="BI191" s="76">
        <f>IF($B191="",0,IF(Einstellungen!$C$10="Ja",MAX(IF(Einstellungen!$C$11="7 Tage",MAX(0,(MIN(DATE(2028,3,0),IF(Mitarbeiter!$D191="",DATE(2028,3,0),Mitarbeiter!$D191),TODAY()))-(MAX(DATE(2028,2,1),Mitarbeiter!$C191))+1),MAX(0,NETWORKDAYS(MAX(DATE(2028,2,1),Mitarbeiter!$C191),MIN(DATE(2028,3,0),IF(Mitarbeiter!$D191="",DATE(2028,3,0),Mitarbeiter!$D191),TODAY()),Einstellungen!$F$13:$F$67)))*N(Mitarbeiter!$E191)/IF(Einstellungen!$C$11="7 Tage",7,5),N('Ist-Stunden'!AE191)),MAX(IF(Einstellungen!$C$11="7 Tage",MAX(0,(MIN(DATE(2028,3,0),IF(Mitarbeiter!$D191="",DATE(2028,3,0),Mitarbeiter!$D191),TODAY()))-(MAX(DATE(2028,2,1),Mitarbeiter!$C191))+1),MAX(0,NETWORKDAYS(MAX(DATE(2028,2,1),Mitarbeiter!$C191),MIN(DATE(2028,3,0),IF(Mitarbeiter!$D191="",DATE(2028,3,0),Mitarbeiter!$D191),TODAY()),Einstellungen!$F$13:$F$67)))*N(Mitarbeiter!$E191)/IF(Einstellungen!$C$11="7 Tage",7,5),N('Ist-Stunden'!AE191)+(N(Krankheitstage!BD191)+N(Krankheitstage!BP191))*N($C191))))</f>
        <v/>
      </c>
      <c r="BJ191" s="76">
        <f>IF($B191="",0,IF(Einstellungen!$C$10="Ja",MAX(IF(Einstellungen!$C$11="7 Tage",MAX(0,(MIN(DATE(2028,4,0),IF(Mitarbeiter!$D191="",DATE(2028,4,0),Mitarbeiter!$D191),TODAY()))-(MAX(DATE(2028,3,1),Mitarbeiter!$C191))+1),MAX(0,NETWORKDAYS(MAX(DATE(2028,3,1),Mitarbeiter!$C191),MIN(DATE(2028,4,0),IF(Mitarbeiter!$D191="",DATE(2028,4,0),Mitarbeiter!$D191),TODAY()),Einstellungen!$F$13:$F$67)))*N(Mitarbeiter!$E191)/IF(Einstellungen!$C$11="7 Tage",7,5),N('Ist-Stunden'!AF191)),MAX(IF(Einstellungen!$C$11="7 Tage",MAX(0,(MIN(DATE(2028,4,0),IF(Mitarbeiter!$D191="",DATE(2028,4,0),Mitarbeiter!$D191),TODAY()))-(MAX(DATE(2028,3,1),Mitarbeiter!$C191))+1),MAX(0,NETWORKDAYS(MAX(DATE(2028,3,1),Mitarbeiter!$C191),MIN(DATE(2028,4,0),IF(Mitarbeiter!$D191="",DATE(2028,4,0),Mitarbeiter!$D191),TODAY()),Einstellungen!$F$13:$F$67)))*N(Mitarbeiter!$E191)/IF(Einstellungen!$C$11="7 Tage",7,5),N('Ist-Stunden'!AF191)+(N(Krankheitstage!BE191)+N(Krankheitstage!BQ191))*N($C191))))</f>
        <v/>
      </c>
      <c r="BK191" s="76">
        <f>IF($B191="",0,IF(Einstellungen!$C$10="Ja",MAX(IF(Einstellungen!$C$11="7 Tage",MAX(0,(MIN(DATE(2028,5,0),IF(Mitarbeiter!$D191="",DATE(2028,5,0),Mitarbeiter!$D191),TODAY()))-(MAX(DATE(2028,4,1),Mitarbeiter!$C191))+1),MAX(0,NETWORKDAYS(MAX(DATE(2028,4,1),Mitarbeiter!$C191),MIN(DATE(2028,5,0),IF(Mitarbeiter!$D191="",DATE(2028,5,0),Mitarbeiter!$D191),TODAY()),Einstellungen!$F$13:$F$67)))*N(Mitarbeiter!$E191)/IF(Einstellungen!$C$11="7 Tage",7,5),N('Ist-Stunden'!AG191)),MAX(IF(Einstellungen!$C$11="7 Tage",MAX(0,(MIN(DATE(2028,5,0),IF(Mitarbeiter!$D191="",DATE(2028,5,0),Mitarbeiter!$D191),TODAY()))-(MAX(DATE(2028,4,1),Mitarbeiter!$C191))+1),MAX(0,NETWORKDAYS(MAX(DATE(2028,4,1),Mitarbeiter!$C191),MIN(DATE(2028,5,0),IF(Mitarbeiter!$D191="",DATE(2028,5,0),Mitarbeiter!$D191),TODAY()),Einstellungen!$F$13:$F$67)))*N(Mitarbeiter!$E191)/IF(Einstellungen!$C$11="7 Tage",7,5),N('Ist-Stunden'!AG191)+(N(Krankheitstage!BF191)+N(Krankheitstage!BR191))*N($C191))))</f>
        <v/>
      </c>
      <c r="BL191" s="76">
        <f>IF($B191="",0,IF(Einstellungen!$C$10="Ja",MAX(IF(Einstellungen!$C$11="7 Tage",MAX(0,(MIN(DATE(2028,6,0),IF(Mitarbeiter!$D191="",DATE(2028,6,0),Mitarbeiter!$D191),TODAY()))-(MAX(DATE(2028,5,1),Mitarbeiter!$C191))+1),MAX(0,NETWORKDAYS(MAX(DATE(2028,5,1),Mitarbeiter!$C191),MIN(DATE(2028,6,0),IF(Mitarbeiter!$D191="",DATE(2028,6,0),Mitarbeiter!$D191),TODAY()),Einstellungen!$F$13:$F$67)))*N(Mitarbeiter!$E191)/IF(Einstellungen!$C$11="7 Tage",7,5),N('Ist-Stunden'!AH191)),MAX(IF(Einstellungen!$C$11="7 Tage",MAX(0,(MIN(DATE(2028,6,0),IF(Mitarbeiter!$D191="",DATE(2028,6,0),Mitarbeiter!$D191),TODAY()))-(MAX(DATE(2028,5,1),Mitarbeiter!$C191))+1),MAX(0,NETWORKDAYS(MAX(DATE(2028,5,1),Mitarbeiter!$C191),MIN(DATE(2028,6,0),IF(Mitarbeiter!$D191="",DATE(2028,6,0),Mitarbeiter!$D191),TODAY()),Einstellungen!$F$13:$F$67)))*N(Mitarbeiter!$E191)/IF(Einstellungen!$C$11="7 Tage",7,5),N('Ist-Stunden'!AH191)+(N(Krankheitstage!BG191)+N(Krankheitstage!BS191))*N($C191))))</f>
        <v/>
      </c>
      <c r="BM191" s="76">
        <f>IF($B191="",0,IF(Einstellungen!$C$10="Ja",MAX(IF(Einstellungen!$C$11="7 Tage",MAX(0,(MIN(DATE(2028,7,0),IF(Mitarbeiter!$D191="",DATE(2028,7,0),Mitarbeiter!$D191),TODAY()))-(MAX(DATE(2028,6,1),Mitarbeiter!$C191))+1),MAX(0,NETWORKDAYS(MAX(DATE(2028,6,1),Mitarbeiter!$C191),MIN(DATE(2028,7,0),IF(Mitarbeiter!$D191="",DATE(2028,7,0),Mitarbeiter!$D191),TODAY()),Einstellungen!$F$13:$F$67)))*N(Mitarbeiter!$E191)/IF(Einstellungen!$C$11="7 Tage",7,5),N('Ist-Stunden'!AI191)),MAX(IF(Einstellungen!$C$11="7 Tage",MAX(0,(MIN(DATE(2028,7,0),IF(Mitarbeiter!$D191="",DATE(2028,7,0),Mitarbeiter!$D191),TODAY()))-(MAX(DATE(2028,6,1),Mitarbeiter!$C191))+1),MAX(0,NETWORKDAYS(MAX(DATE(2028,6,1),Mitarbeiter!$C191),MIN(DATE(2028,7,0),IF(Mitarbeiter!$D191="",DATE(2028,7,0),Mitarbeiter!$D191),TODAY()),Einstellungen!$F$13:$F$67)))*N(Mitarbeiter!$E191)/IF(Einstellungen!$C$11="7 Tage",7,5),N('Ist-Stunden'!AI191)+(N(Krankheitstage!BH191)+N(Krankheitstage!BT191))*N($C191))))</f>
        <v/>
      </c>
      <c r="BN191" s="76">
        <f>IF($B191="",0,IF(Einstellungen!$C$10="Ja",MAX(IF(Einstellungen!$C$11="7 Tage",MAX(0,(MIN(DATE(2028,8,0),IF(Mitarbeiter!$D191="",DATE(2028,8,0),Mitarbeiter!$D191),TODAY()))-(MAX(DATE(2028,7,1),Mitarbeiter!$C191))+1),MAX(0,NETWORKDAYS(MAX(DATE(2028,7,1),Mitarbeiter!$C191),MIN(DATE(2028,8,0),IF(Mitarbeiter!$D191="",DATE(2028,8,0),Mitarbeiter!$D191),TODAY()),Einstellungen!$F$13:$F$67)))*N(Mitarbeiter!$E191)/IF(Einstellungen!$C$11="7 Tage",7,5),N('Ist-Stunden'!AJ191)),MAX(IF(Einstellungen!$C$11="7 Tage",MAX(0,(MIN(DATE(2028,8,0),IF(Mitarbeiter!$D191="",DATE(2028,8,0),Mitarbeiter!$D191),TODAY()))-(MAX(DATE(2028,7,1),Mitarbeiter!$C191))+1),MAX(0,NETWORKDAYS(MAX(DATE(2028,7,1),Mitarbeiter!$C191),MIN(DATE(2028,8,0),IF(Mitarbeiter!$D191="",DATE(2028,8,0),Mitarbeiter!$D191),TODAY()),Einstellungen!$F$13:$F$67)))*N(Mitarbeiter!$E191)/IF(Einstellungen!$C$11="7 Tage",7,5),N('Ist-Stunden'!AJ191)+(N(Krankheitstage!BI191)+N(Krankheitstage!BU191))*N($C191))))</f>
        <v/>
      </c>
      <c r="BO191" s="76">
        <f>IF($B191="",0,IF(Einstellungen!$C$10="Ja",MAX(IF(Einstellungen!$C$11="7 Tage",MAX(0,(MIN(DATE(2028,9,0),IF(Mitarbeiter!$D191="",DATE(2028,9,0),Mitarbeiter!$D191),TODAY()))-(MAX(DATE(2028,8,1),Mitarbeiter!$C191))+1),MAX(0,NETWORKDAYS(MAX(DATE(2028,8,1),Mitarbeiter!$C191),MIN(DATE(2028,9,0),IF(Mitarbeiter!$D191="",DATE(2028,9,0),Mitarbeiter!$D191),TODAY()),Einstellungen!$F$13:$F$67)))*N(Mitarbeiter!$E191)/IF(Einstellungen!$C$11="7 Tage",7,5),N('Ist-Stunden'!AK191)),MAX(IF(Einstellungen!$C$11="7 Tage",MAX(0,(MIN(DATE(2028,9,0),IF(Mitarbeiter!$D191="",DATE(2028,9,0),Mitarbeiter!$D191),TODAY()))-(MAX(DATE(2028,8,1),Mitarbeiter!$C191))+1),MAX(0,NETWORKDAYS(MAX(DATE(2028,8,1),Mitarbeiter!$C191),MIN(DATE(2028,9,0),IF(Mitarbeiter!$D191="",DATE(2028,9,0),Mitarbeiter!$D191),TODAY()),Einstellungen!$F$13:$F$67)))*N(Mitarbeiter!$E191)/IF(Einstellungen!$C$11="7 Tage",7,5),N('Ist-Stunden'!AK191)+(N(Krankheitstage!BJ191)+N(Krankheitstage!BV191))*N($C191))))</f>
        <v/>
      </c>
      <c r="BP191" s="76">
        <f>IF($B191="",0,IF(Einstellungen!$C$10="Ja",MAX(IF(Einstellungen!$C$11="7 Tage",MAX(0,(MIN(DATE(2028,10,0),IF(Mitarbeiter!$D191="",DATE(2028,10,0),Mitarbeiter!$D191),TODAY()))-(MAX(DATE(2028,9,1),Mitarbeiter!$C191))+1),MAX(0,NETWORKDAYS(MAX(DATE(2028,9,1),Mitarbeiter!$C191),MIN(DATE(2028,10,0),IF(Mitarbeiter!$D191="",DATE(2028,10,0),Mitarbeiter!$D191),TODAY()),Einstellungen!$F$13:$F$67)))*N(Mitarbeiter!$E191)/IF(Einstellungen!$C$11="7 Tage",7,5),N('Ist-Stunden'!AL191)),MAX(IF(Einstellungen!$C$11="7 Tage",MAX(0,(MIN(DATE(2028,10,0),IF(Mitarbeiter!$D191="",DATE(2028,10,0),Mitarbeiter!$D191),TODAY()))-(MAX(DATE(2028,9,1),Mitarbeiter!$C191))+1),MAX(0,NETWORKDAYS(MAX(DATE(2028,9,1),Mitarbeiter!$C191),MIN(DATE(2028,10,0),IF(Mitarbeiter!$D191="",DATE(2028,10,0),Mitarbeiter!$D191),TODAY()),Einstellungen!$F$13:$F$67)))*N(Mitarbeiter!$E191)/IF(Einstellungen!$C$11="7 Tage",7,5),N('Ist-Stunden'!AL191)+(N(Krankheitstage!BK191)+N(Krankheitstage!BW191))*N($C191))))</f>
        <v/>
      </c>
      <c r="BQ191" s="76">
        <f>IF($B191="",0,IF(Einstellungen!$C$10="Ja",MAX(IF(Einstellungen!$C$11="7 Tage",MAX(0,(MIN(DATE(2028,11,0),IF(Mitarbeiter!$D191="",DATE(2028,11,0),Mitarbeiter!$D191),TODAY()))-(MAX(DATE(2028,10,1),Mitarbeiter!$C191))+1),MAX(0,NETWORKDAYS(MAX(DATE(2028,10,1),Mitarbeiter!$C191),MIN(DATE(2028,11,0),IF(Mitarbeiter!$D191="",DATE(2028,11,0),Mitarbeiter!$D191),TODAY()),Einstellungen!$F$13:$F$67)))*N(Mitarbeiter!$E191)/IF(Einstellungen!$C$11="7 Tage",7,5),N('Ist-Stunden'!AM191)),MAX(IF(Einstellungen!$C$11="7 Tage",MAX(0,(MIN(DATE(2028,11,0),IF(Mitarbeiter!$D191="",DATE(2028,11,0),Mitarbeiter!$D191),TODAY()))-(MAX(DATE(2028,10,1),Mitarbeiter!$C191))+1),MAX(0,NETWORKDAYS(MAX(DATE(2028,10,1),Mitarbeiter!$C191),MIN(DATE(2028,11,0),IF(Mitarbeiter!$D191="",DATE(2028,11,0),Mitarbeiter!$D191),TODAY()),Einstellungen!$F$13:$F$67)))*N(Mitarbeiter!$E191)/IF(Einstellungen!$C$11="7 Tage",7,5),N('Ist-Stunden'!AM191)+(N(Krankheitstage!BL191)+N(Krankheitstage!BX191))*N($C191))))</f>
        <v/>
      </c>
      <c r="BR191" s="76">
        <f>IF($B191="",0,IF(Einstellungen!$C$10="Ja",MAX(IF(Einstellungen!$C$11="7 Tage",MAX(0,(MIN(DATE(2028,12,0),IF(Mitarbeiter!$D191="",DATE(2028,12,0),Mitarbeiter!$D191),TODAY()))-(MAX(DATE(2028,11,1),Mitarbeiter!$C191))+1),MAX(0,NETWORKDAYS(MAX(DATE(2028,11,1),Mitarbeiter!$C191),MIN(DATE(2028,12,0),IF(Mitarbeiter!$D191="",DATE(2028,12,0),Mitarbeiter!$D191),TODAY()),Einstellungen!$F$13:$F$67)))*N(Mitarbeiter!$E191)/IF(Einstellungen!$C$11="7 Tage",7,5),N('Ist-Stunden'!AN191)),MAX(IF(Einstellungen!$C$11="7 Tage",MAX(0,(MIN(DATE(2028,12,0),IF(Mitarbeiter!$D191="",DATE(2028,12,0),Mitarbeiter!$D191),TODAY()))-(MAX(DATE(2028,11,1),Mitarbeiter!$C191))+1),MAX(0,NETWORKDAYS(MAX(DATE(2028,11,1),Mitarbeiter!$C191),MIN(DATE(2028,12,0),IF(Mitarbeiter!$D191="",DATE(2028,12,0),Mitarbeiter!$D191),TODAY()),Einstellungen!$F$13:$F$67)))*N(Mitarbeiter!$E191)/IF(Einstellungen!$C$11="7 Tage",7,5),N('Ist-Stunden'!AN191)+(N(Krankheitstage!BM191)+N(Krankheitstage!BY191))*N($C191))))</f>
        <v/>
      </c>
      <c r="BS191" s="76">
        <f>IF($B191="",0,IF(Einstellungen!$C$10="Ja",MAX(IF(Einstellungen!$C$11="7 Tage",MAX(0,(MIN(DATE(2028,13,0),IF(Mitarbeiter!$D191="",DATE(2028,13,0),Mitarbeiter!$D191),TODAY()))-(MAX(DATE(2028,12,1),Mitarbeiter!$C191))+1),MAX(0,NETWORKDAYS(MAX(DATE(2028,12,1),Mitarbeiter!$C191),MIN(DATE(2028,13,0),IF(Mitarbeiter!$D191="",DATE(2028,13,0),Mitarbeiter!$D191),TODAY()),Einstellungen!$F$13:$F$67)))*N(Mitarbeiter!$E191)/IF(Einstellungen!$C$11="7 Tage",7,5),N('Ist-Stunden'!AO191)),MAX(IF(Einstellungen!$C$11="7 Tage",MAX(0,(MIN(DATE(2028,13,0),IF(Mitarbeiter!$D191="",DATE(2028,13,0),Mitarbeiter!$D191),TODAY()))-(MAX(DATE(2028,12,1),Mitarbeiter!$C191))+1),MAX(0,NETWORKDAYS(MAX(DATE(2028,12,1),Mitarbeiter!$C191),MIN(DATE(2028,13,0),IF(Mitarbeiter!$D191="",DATE(2028,13,0),Mitarbeiter!$D191),TODAY()),Einstellungen!$F$13:$F$67)))*N(Mitarbeiter!$E191)/IF(Einstellungen!$C$11="7 Tage",7,5),N('Ist-Stunden'!AO191)+(N(Krankheitstage!BN191)+N(Krankheitstage!BZ191))*N($C191))))</f>
        <v/>
      </c>
      <c r="BT191" s="76">
        <f>IF($B191="",0,IF(Einstellungen!$C$10="Ja",MAX(IF(Einstellungen!$C$11="7 Tage",MAX(0,(MIN(DATE(2029,2,0),IF(Mitarbeiter!$D191="",DATE(2029,2,0),Mitarbeiter!$D191),TODAY()))-(MAX(DATE(2029,1,1),Mitarbeiter!$C191))+1),MAX(0,NETWORKDAYS(MAX(DATE(2029,1,1),Mitarbeiter!$C191),MIN(DATE(2029,2,0),IF(Mitarbeiter!$D191="",DATE(2029,2,0),Mitarbeiter!$D191),TODAY()),Einstellungen!$F$13:$F$67)))*N(Mitarbeiter!$E191)/IF(Einstellungen!$C$11="7 Tage",7,5),N('Ist-Stunden'!AP191)),MAX(IF(Einstellungen!$C$11="7 Tage",MAX(0,(MIN(DATE(2029,2,0),IF(Mitarbeiter!$D191="",DATE(2029,2,0),Mitarbeiter!$D191),TODAY()))-(MAX(DATE(2029,1,1),Mitarbeiter!$C191))+1),MAX(0,NETWORKDAYS(MAX(DATE(2029,1,1),Mitarbeiter!$C191),MIN(DATE(2029,2,0),IF(Mitarbeiter!$D191="",DATE(2029,2,0),Mitarbeiter!$D191),TODAY()),Einstellungen!$F$13:$F$67)))*N(Mitarbeiter!$E191)/IF(Einstellungen!$C$11="7 Tage",7,5),N('Ist-Stunden'!AP191)+(N(Krankheitstage!CA191)+N(Krankheitstage!CM191))*N($C191))))</f>
        <v/>
      </c>
      <c r="BU191" s="76">
        <f>IF($B191="",0,IF(Einstellungen!$C$10="Ja",MAX(IF(Einstellungen!$C$11="7 Tage",MAX(0,(MIN(DATE(2029,3,0),IF(Mitarbeiter!$D191="",DATE(2029,3,0),Mitarbeiter!$D191),TODAY()))-(MAX(DATE(2029,2,1),Mitarbeiter!$C191))+1),MAX(0,NETWORKDAYS(MAX(DATE(2029,2,1),Mitarbeiter!$C191),MIN(DATE(2029,3,0),IF(Mitarbeiter!$D191="",DATE(2029,3,0),Mitarbeiter!$D191),TODAY()),Einstellungen!$F$13:$F$67)))*N(Mitarbeiter!$E191)/IF(Einstellungen!$C$11="7 Tage",7,5),N('Ist-Stunden'!AQ191)),MAX(IF(Einstellungen!$C$11="7 Tage",MAX(0,(MIN(DATE(2029,3,0),IF(Mitarbeiter!$D191="",DATE(2029,3,0),Mitarbeiter!$D191),TODAY()))-(MAX(DATE(2029,2,1),Mitarbeiter!$C191))+1),MAX(0,NETWORKDAYS(MAX(DATE(2029,2,1),Mitarbeiter!$C191),MIN(DATE(2029,3,0),IF(Mitarbeiter!$D191="",DATE(2029,3,0),Mitarbeiter!$D191),TODAY()),Einstellungen!$F$13:$F$67)))*N(Mitarbeiter!$E191)/IF(Einstellungen!$C$11="7 Tage",7,5),N('Ist-Stunden'!AQ191)+(N(Krankheitstage!CB191)+N(Krankheitstage!CN191))*N($C191))))</f>
        <v/>
      </c>
      <c r="BV191" s="76">
        <f>IF($B191="",0,IF(Einstellungen!$C$10="Ja",MAX(IF(Einstellungen!$C$11="7 Tage",MAX(0,(MIN(DATE(2029,4,0),IF(Mitarbeiter!$D191="",DATE(2029,4,0),Mitarbeiter!$D191),TODAY()))-(MAX(DATE(2029,3,1),Mitarbeiter!$C191))+1),MAX(0,NETWORKDAYS(MAX(DATE(2029,3,1),Mitarbeiter!$C191),MIN(DATE(2029,4,0),IF(Mitarbeiter!$D191="",DATE(2029,4,0),Mitarbeiter!$D191),TODAY()),Einstellungen!$F$13:$F$67)))*N(Mitarbeiter!$E191)/IF(Einstellungen!$C$11="7 Tage",7,5),N('Ist-Stunden'!AR191)),MAX(IF(Einstellungen!$C$11="7 Tage",MAX(0,(MIN(DATE(2029,4,0),IF(Mitarbeiter!$D191="",DATE(2029,4,0),Mitarbeiter!$D191),TODAY()))-(MAX(DATE(2029,3,1),Mitarbeiter!$C191))+1),MAX(0,NETWORKDAYS(MAX(DATE(2029,3,1),Mitarbeiter!$C191),MIN(DATE(2029,4,0),IF(Mitarbeiter!$D191="",DATE(2029,4,0),Mitarbeiter!$D191),TODAY()),Einstellungen!$F$13:$F$67)))*N(Mitarbeiter!$E191)/IF(Einstellungen!$C$11="7 Tage",7,5),N('Ist-Stunden'!AR191)+(N(Krankheitstage!CC191)+N(Krankheitstage!CO191))*N($C191))))</f>
        <v/>
      </c>
      <c r="BW191" s="76">
        <f>IF($B191="",0,IF(Einstellungen!$C$10="Ja",MAX(IF(Einstellungen!$C$11="7 Tage",MAX(0,(MIN(DATE(2029,5,0),IF(Mitarbeiter!$D191="",DATE(2029,5,0),Mitarbeiter!$D191),TODAY()))-(MAX(DATE(2029,4,1),Mitarbeiter!$C191))+1),MAX(0,NETWORKDAYS(MAX(DATE(2029,4,1),Mitarbeiter!$C191),MIN(DATE(2029,5,0),IF(Mitarbeiter!$D191="",DATE(2029,5,0),Mitarbeiter!$D191),TODAY()),Einstellungen!$F$13:$F$67)))*N(Mitarbeiter!$E191)/IF(Einstellungen!$C$11="7 Tage",7,5),N('Ist-Stunden'!AS191)),MAX(IF(Einstellungen!$C$11="7 Tage",MAX(0,(MIN(DATE(2029,5,0),IF(Mitarbeiter!$D191="",DATE(2029,5,0),Mitarbeiter!$D191),TODAY()))-(MAX(DATE(2029,4,1),Mitarbeiter!$C191))+1),MAX(0,NETWORKDAYS(MAX(DATE(2029,4,1),Mitarbeiter!$C191),MIN(DATE(2029,5,0),IF(Mitarbeiter!$D191="",DATE(2029,5,0),Mitarbeiter!$D191),TODAY()),Einstellungen!$F$13:$F$67)))*N(Mitarbeiter!$E191)/IF(Einstellungen!$C$11="7 Tage",7,5),N('Ist-Stunden'!AS191)+(N(Krankheitstage!CD191)+N(Krankheitstage!CP191))*N($C191))))</f>
        <v/>
      </c>
      <c r="BX191" s="76">
        <f>IF($B191="",0,IF(Einstellungen!$C$10="Ja",MAX(IF(Einstellungen!$C$11="7 Tage",MAX(0,(MIN(DATE(2029,6,0),IF(Mitarbeiter!$D191="",DATE(2029,6,0),Mitarbeiter!$D191),TODAY()))-(MAX(DATE(2029,5,1),Mitarbeiter!$C191))+1),MAX(0,NETWORKDAYS(MAX(DATE(2029,5,1),Mitarbeiter!$C191),MIN(DATE(2029,6,0),IF(Mitarbeiter!$D191="",DATE(2029,6,0),Mitarbeiter!$D191),TODAY()),Einstellungen!$F$13:$F$67)))*N(Mitarbeiter!$E191)/IF(Einstellungen!$C$11="7 Tage",7,5),N('Ist-Stunden'!AT191)),MAX(IF(Einstellungen!$C$11="7 Tage",MAX(0,(MIN(DATE(2029,6,0),IF(Mitarbeiter!$D191="",DATE(2029,6,0),Mitarbeiter!$D191),TODAY()))-(MAX(DATE(2029,5,1),Mitarbeiter!$C191))+1),MAX(0,NETWORKDAYS(MAX(DATE(2029,5,1),Mitarbeiter!$C191),MIN(DATE(2029,6,0),IF(Mitarbeiter!$D191="",DATE(2029,6,0),Mitarbeiter!$D191),TODAY()),Einstellungen!$F$13:$F$67)))*N(Mitarbeiter!$E191)/IF(Einstellungen!$C$11="7 Tage",7,5),N('Ist-Stunden'!AT191)+(N(Krankheitstage!CE191)+N(Krankheitstage!CQ191))*N($C191))))</f>
        <v/>
      </c>
      <c r="BY191" s="76">
        <f>IF($B191="",0,IF(Einstellungen!$C$10="Ja",MAX(IF(Einstellungen!$C$11="7 Tage",MAX(0,(MIN(DATE(2029,7,0),IF(Mitarbeiter!$D191="",DATE(2029,7,0),Mitarbeiter!$D191),TODAY()))-(MAX(DATE(2029,6,1),Mitarbeiter!$C191))+1),MAX(0,NETWORKDAYS(MAX(DATE(2029,6,1),Mitarbeiter!$C191),MIN(DATE(2029,7,0),IF(Mitarbeiter!$D191="",DATE(2029,7,0),Mitarbeiter!$D191),TODAY()),Einstellungen!$F$13:$F$67)))*N(Mitarbeiter!$E191)/IF(Einstellungen!$C$11="7 Tage",7,5),N('Ist-Stunden'!AU191)),MAX(IF(Einstellungen!$C$11="7 Tage",MAX(0,(MIN(DATE(2029,7,0),IF(Mitarbeiter!$D191="",DATE(2029,7,0),Mitarbeiter!$D191),TODAY()))-(MAX(DATE(2029,6,1),Mitarbeiter!$C191))+1),MAX(0,NETWORKDAYS(MAX(DATE(2029,6,1),Mitarbeiter!$C191),MIN(DATE(2029,7,0),IF(Mitarbeiter!$D191="",DATE(2029,7,0),Mitarbeiter!$D191),TODAY()),Einstellungen!$F$13:$F$67)))*N(Mitarbeiter!$E191)/IF(Einstellungen!$C$11="7 Tage",7,5),N('Ist-Stunden'!AU191)+(N(Krankheitstage!CF191)+N(Krankheitstage!CR191))*N($C191))))</f>
        <v/>
      </c>
      <c r="BZ191" s="76">
        <f>IF($B191="",0,IF(Einstellungen!$C$10="Ja",MAX(IF(Einstellungen!$C$11="7 Tage",MAX(0,(MIN(DATE(2029,8,0),IF(Mitarbeiter!$D191="",DATE(2029,8,0),Mitarbeiter!$D191),TODAY()))-(MAX(DATE(2029,7,1),Mitarbeiter!$C191))+1),MAX(0,NETWORKDAYS(MAX(DATE(2029,7,1),Mitarbeiter!$C191),MIN(DATE(2029,8,0),IF(Mitarbeiter!$D191="",DATE(2029,8,0),Mitarbeiter!$D191),TODAY()),Einstellungen!$F$13:$F$67)))*N(Mitarbeiter!$E191)/IF(Einstellungen!$C$11="7 Tage",7,5),N('Ist-Stunden'!AV191)),MAX(IF(Einstellungen!$C$11="7 Tage",MAX(0,(MIN(DATE(2029,8,0),IF(Mitarbeiter!$D191="",DATE(2029,8,0),Mitarbeiter!$D191),TODAY()))-(MAX(DATE(2029,7,1),Mitarbeiter!$C191))+1),MAX(0,NETWORKDAYS(MAX(DATE(2029,7,1),Mitarbeiter!$C191),MIN(DATE(2029,8,0),IF(Mitarbeiter!$D191="",DATE(2029,8,0),Mitarbeiter!$D191),TODAY()),Einstellungen!$F$13:$F$67)))*N(Mitarbeiter!$E191)/IF(Einstellungen!$C$11="7 Tage",7,5),N('Ist-Stunden'!AV191)+(N(Krankheitstage!CG191)+N(Krankheitstage!CS191))*N($C191))))</f>
        <v/>
      </c>
      <c r="CA191" s="76">
        <f>IF($B191="",0,IF(Einstellungen!$C$10="Ja",MAX(IF(Einstellungen!$C$11="7 Tage",MAX(0,(MIN(DATE(2029,9,0),IF(Mitarbeiter!$D191="",DATE(2029,9,0),Mitarbeiter!$D191),TODAY()))-(MAX(DATE(2029,8,1),Mitarbeiter!$C191))+1),MAX(0,NETWORKDAYS(MAX(DATE(2029,8,1),Mitarbeiter!$C191),MIN(DATE(2029,9,0),IF(Mitarbeiter!$D191="",DATE(2029,9,0),Mitarbeiter!$D191),TODAY()),Einstellungen!$F$13:$F$67)))*N(Mitarbeiter!$E191)/IF(Einstellungen!$C$11="7 Tage",7,5),N('Ist-Stunden'!AW191)),MAX(IF(Einstellungen!$C$11="7 Tage",MAX(0,(MIN(DATE(2029,9,0),IF(Mitarbeiter!$D191="",DATE(2029,9,0),Mitarbeiter!$D191),TODAY()))-(MAX(DATE(2029,8,1),Mitarbeiter!$C191))+1),MAX(0,NETWORKDAYS(MAX(DATE(2029,8,1),Mitarbeiter!$C191),MIN(DATE(2029,9,0),IF(Mitarbeiter!$D191="",DATE(2029,9,0),Mitarbeiter!$D191),TODAY()),Einstellungen!$F$13:$F$67)))*N(Mitarbeiter!$E191)/IF(Einstellungen!$C$11="7 Tage",7,5),N('Ist-Stunden'!AW191)+(N(Krankheitstage!CH191)+N(Krankheitstage!CT191))*N($C191))))</f>
        <v/>
      </c>
      <c r="CB191" s="76">
        <f>IF($B191="",0,IF(Einstellungen!$C$10="Ja",MAX(IF(Einstellungen!$C$11="7 Tage",MAX(0,(MIN(DATE(2029,10,0),IF(Mitarbeiter!$D191="",DATE(2029,10,0),Mitarbeiter!$D191),TODAY()))-(MAX(DATE(2029,9,1),Mitarbeiter!$C191))+1),MAX(0,NETWORKDAYS(MAX(DATE(2029,9,1),Mitarbeiter!$C191),MIN(DATE(2029,10,0),IF(Mitarbeiter!$D191="",DATE(2029,10,0),Mitarbeiter!$D191),TODAY()),Einstellungen!$F$13:$F$67)))*N(Mitarbeiter!$E191)/IF(Einstellungen!$C$11="7 Tage",7,5),N('Ist-Stunden'!AX191)),MAX(IF(Einstellungen!$C$11="7 Tage",MAX(0,(MIN(DATE(2029,10,0),IF(Mitarbeiter!$D191="",DATE(2029,10,0),Mitarbeiter!$D191),TODAY()))-(MAX(DATE(2029,9,1),Mitarbeiter!$C191))+1),MAX(0,NETWORKDAYS(MAX(DATE(2029,9,1),Mitarbeiter!$C191),MIN(DATE(2029,10,0),IF(Mitarbeiter!$D191="",DATE(2029,10,0),Mitarbeiter!$D191),TODAY()),Einstellungen!$F$13:$F$67)))*N(Mitarbeiter!$E191)/IF(Einstellungen!$C$11="7 Tage",7,5),N('Ist-Stunden'!AX191)+(N(Krankheitstage!CI191)+N(Krankheitstage!CU191))*N($C191))))</f>
        <v/>
      </c>
      <c r="CC191" s="76">
        <f>IF($B191="",0,IF(Einstellungen!$C$10="Ja",MAX(IF(Einstellungen!$C$11="7 Tage",MAX(0,(MIN(DATE(2029,11,0),IF(Mitarbeiter!$D191="",DATE(2029,11,0),Mitarbeiter!$D191),TODAY()))-(MAX(DATE(2029,10,1),Mitarbeiter!$C191))+1),MAX(0,NETWORKDAYS(MAX(DATE(2029,10,1),Mitarbeiter!$C191),MIN(DATE(2029,11,0),IF(Mitarbeiter!$D191="",DATE(2029,11,0),Mitarbeiter!$D191),TODAY()),Einstellungen!$F$13:$F$67)))*N(Mitarbeiter!$E191)/IF(Einstellungen!$C$11="7 Tage",7,5),N('Ist-Stunden'!AY191)),MAX(IF(Einstellungen!$C$11="7 Tage",MAX(0,(MIN(DATE(2029,11,0),IF(Mitarbeiter!$D191="",DATE(2029,11,0),Mitarbeiter!$D191),TODAY()))-(MAX(DATE(2029,10,1),Mitarbeiter!$C191))+1),MAX(0,NETWORKDAYS(MAX(DATE(2029,10,1),Mitarbeiter!$C191),MIN(DATE(2029,11,0),IF(Mitarbeiter!$D191="",DATE(2029,11,0),Mitarbeiter!$D191),TODAY()),Einstellungen!$F$13:$F$67)))*N(Mitarbeiter!$E191)/IF(Einstellungen!$C$11="7 Tage",7,5),N('Ist-Stunden'!AY191)+(N(Krankheitstage!CJ191)+N(Krankheitstage!CV191))*N($C191))))</f>
        <v/>
      </c>
      <c r="CD191" s="76">
        <f>IF($B191="",0,IF(Einstellungen!$C$10="Ja",MAX(IF(Einstellungen!$C$11="7 Tage",MAX(0,(MIN(DATE(2029,12,0),IF(Mitarbeiter!$D191="",DATE(2029,12,0),Mitarbeiter!$D191),TODAY()))-(MAX(DATE(2029,11,1),Mitarbeiter!$C191))+1),MAX(0,NETWORKDAYS(MAX(DATE(2029,11,1),Mitarbeiter!$C191),MIN(DATE(2029,12,0),IF(Mitarbeiter!$D191="",DATE(2029,12,0),Mitarbeiter!$D191),TODAY()),Einstellungen!$F$13:$F$67)))*N(Mitarbeiter!$E191)/IF(Einstellungen!$C$11="7 Tage",7,5),N('Ist-Stunden'!AZ191)),MAX(IF(Einstellungen!$C$11="7 Tage",MAX(0,(MIN(DATE(2029,12,0),IF(Mitarbeiter!$D191="",DATE(2029,12,0),Mitarbeiter!$D191),TODAY()))-(MAX(DATE(2029,11,1),Mitarbeiter!$C191))+1),MAX(0,NETWORKDAYS(MAX(DATE(2029,11,1),Mitarbeiter!$C191),MIN(DATE(2029,12,0),IF(Mitarbeiter!$D191="",DATE(2029,12,0),Mitarbeiter!$D191),TODAY()),Einstellungen!$F$13:$F$67)))*N(Mitarbeiter!$E191)/IF(Einstellungen!$C$11="7 Tage",7,5),N('Ist-Stunden'!AZ191)+(N(Krankheitstage!CK191)+N(Krankheitstage!CW191))*N($C191))))</f>
        <v/>
      </c>
      <c r="CE191" s="76">
        <f>IF($B191="",0,IF(Einstellungen!$C$10="Ja",MAX(IF(Einstellungen!$C$11="7 Tage",MAX(0,(MIN(DATE(2029,13,0),IF(Mitarbeiter!$D191="",DATE(2029,13,0),Mitarbeiter!$D191),TODAY()))-(MAX(DATE(2029,12,1),Mitarbeiter!$C191))+1),MAX(0,NETWORKDAYS(MAX(DATE(2029,12,1),Mitarbeiter!$C191),MIN(DATE(2029,13,0),IF(Mitarbeiter!$D191="",DATE(2029,13,0),Mitarbeiter!$D191),TODAY()),Einstellungen!$F$13:$F$67)))*N(Mitarbeiter!$E191)/IF(Einstellungen!$C$11="7 Tage",7,5),N('Ist-Stunden'!BA191)),MAX(IF(Einstellungen!$C$11="7 Tage",MAX(0,(MIN(DATE(2029,13,0),IF(Mitarbeiter!$D191="",DATE(2029,13,0),Mitarbeiter!$D191),TODAY()))-(MAX(DATE(2029,12,1),Mitarbeiter!$C191))+1),MAX(0,NETWORKDAYS(MAX(DATE(2029,12,1),Mitarbeiter!$C191),MIN(DATE(2029,13,0),IF(Mitarbeiter!$D191="",DATE(2029,13,0),Mitarbeiter!$D191),TODAY()),Einstellungen!$F$13:$F$67)))*N(Mitarbeiter!$E191)/IF(Einstellungen!$C$11="7 Tage",7,5),N('Ist-Stunden'!BA191)+(N(Krankheitstage!CL191)+N(Krankheitstage!CX191))*N($C191))))</f>
        <v/>
      </c>
      <c r="CF191" s="76">
        <f>IF($B191="",0,IF(Einstellungen!$C$10="Ja",MAX(IF(Einstellungen!$C$11="7 Tage",MAX(0,(MIN(DATE(2030,2,0),IF(Mitarbeiter!$D191="",DATE(2030,2,0),Mitarbeiter!$D191),TODAY()))-(MAX(DATE(2030,1,1),Mitarbeiter!$C191))+1),MAX(0,NETWORKDAYS(MAX(DATE(2030,1,1),Mitarbeiter!$C191),MIN(DATE(2030,2,0),IF(Mitarbeiter!$D191="",DATE(2030,2,0),Mitarbeiter!$D191),TODAY()),Einstellungen!$F$13:$F$67)))*N(Mitarbeiter!$E191)/IF(Einstellungen!$C$11="7 Tage",7,5),N('Ist-Stunden'!BB191)),MAX(IF(Einstellungen!$C$11="7 Tage",MAX(0,(MIN(DATE(2030,2,0),IF(Mitarbeiter!$D191="",DATE(2030,2,0),Mitarbeiter!$D191),TODAY()))-(MAX(DATE(2030,1,1),Mitarbeiter!$C191))+1),MAX(0,NETWORKDAYS(MAX(DATE(2030,1,1),Mitarbeiter!$C191),MIN(DATE(2030,2,0),IF(Mitarbeiter!$D191="",DATE(2030,2,0),Mitarbeiter!$D191),TODAY()),Einstellungen!$F$13:$F$67)))*N(Mitarbeiter!$E191)/IF(Einstellungen!$C$11="7 Tage",7,5),N('Ist-Stunden'!BB191)+(N(Krankheitstage!CY191)+N(Krankheitstage!DK191))*N($C191))))</f>
        <v/>
      </c>
      <c r="CG191" s="76">
        <f>IF($B191="",0,IF(Einstellungen!$C$10="Ja",MAX(IF(Einstellungen!$C$11="7 Tage",MAX(0,(MIN(DATE(2030,3,0),IF(Mitarbeiter!$D191="",DATE(2030,3,0),Mitarbeiter!$D191),TODAY()))-(MAX(DATE(2030,2,1),Mitarbeiter!$C191))+1),MAX(0,NETWORKDAYS(MAX(DATE(2030,2,1),Mitarbeiter!$C191),MIN(DATE(2030,3,0),IF(Mitarbeiter!$D191="",DATE(2030,3,0),Mitarbeiter!$D191),TODAY()),Einstellungen!$F$13:$F$67)))*N(Mitarbeiter!$E191)/IF(Einstellungen!$C$11="7 Tage",7,5),N('Ist-Stunden'!BC191)),MAX(IF(Einstellungen!$C$11="7 Tage",MAX(0,(MIN(DATE(2030,3,0),IF(Mitarbeiter!$D191="",DATE(2030,3,0),Mitarbeiter!$D191),TODAY()))-(MAX(DATE(2030,2,1),Mitarbeiter!$C191))+1),MAX(0,NETWORKDAYS(MAX(DATE(2030,2,1),Mitarbeiter!$C191),MIN(DATE(2030,3,0),IF(Mitarbeiter!$D191="",DATE(2030,3,0),Mitarbeiter!$D191),TODAY()),Einstellungen!$F$13:$F$67)))*N(Mitarbeiter!$E191)/IF(Einstellungen!$C$11="7 Tage",7,5),N('Ist-Stunden'!BC191)+(N(Krankheitstage!CZ191)+N(Krankheitstage!DL191))*N($C191))))</f>
        <v/>
      </c>
      <c r="CH191" s="76">
        <f>IF($B191="",0,IF(Einstellungen!$C$10="Ja",MAX(IF(Einstellungen!$C$11="7 Tage",MAX(0,(MIN(DATE(2030,4,0),IF(Mitarbeiter!$D191="",DATE(2030,4,0),Mitarbeiter!$D191),TODAY()))-(MAX(DATE(2030,3,1),Mitarbeiter!$C191))+1),MAX(0,NETWORKDAYS(MAX(DATE(2030,3,1),Mitarbeiter!$C191),MIN(DATE(2030,4,0),IF(Mitarbeiter!$D191="",DATE(2030,4,0),Mitarbeiter!$D191),TODAY()),Einstellungen!$F$13:$F$67)))*N(Mitarbeiter!$E191)/IF(Einstellungen!$C$11="7 Tage",7,5),N('Ist-Stunden'!BD191)),MAX(IF(Einstellungen!$C$11="7 Tage",MAX(0,(MIN(DATE(2030,4,0),IF(Mitarbeiter!$D191="",DATE(2030,4,0),Mitarbeiter!$D191),TODAY()))-(MAX(DATE(2030,3,1),Mitarbeiter!$C191))+1),MAX(0,NETWORKDAYS(MAX(DATE(2030,3,1),Mitarbeiter!$C191),MIN(DATE(2030,4,0),IF(Mitarbeiter!$D191="",DATE(2030,4,0),Mitarbeiter!$D191),TODAY()),Einstellungen!$F$13:$F$67)))*N(Mitarbeiter!$E191)/IF(Einstellungen!$C$11="7 Tage",7,5),N('Ist-Stunden'!BD191)+(N(Krankheitstage!DA191)+N(Krankheitstage!DM191))*N($C191))))</f>
        <v/>
      </c>
      <c r="CI191" s="76">
        <f>IF($B191="",0,IF(Einstellungen!$C$10="Ja",MAX(IF(Einstellungen!$C$11="7 Tage",MAX(0,(MIN(DATE(2030,5,0),IF(Mitarbeiter!$D191="",DATE(2030,5,0),Mitarbeiter!$D191),TODAY()))-(MAX(DATE(2030,4,1),Mitarbeiter!$C191))+1),MAX(0,NETWORKDAYS(MAX(DATE(2030,4,1),Mitarbeiter!$C191),MIN(DATE(2030,5,0),IF(Mitarbeiter!$D191="",DATE(2030,5,0),Mitarbeiter!$D191),TODAY()),Einstellungen!$F$13:$F$67)))*N(Mitarbeiter!$E191)/IF(Einstellungen!$C$11="7 Tage",7,5),N('Ist-Stunden'!BE191)),MAX(IF(Einstellungen!$C$11="7 Tage",MAX(0,(MIN(DATE(2030,5,0),IF(Mitarbeiter!$D191="",DATE(2030,5,0),Mitarbeiter!$D191),TODAY()))-(MAX(DATE(2030,4,1),Mitarbeiter!$C191))+1),MAX(0,NETWORKDAYS(MAX(DATE(2030,4,1),Mitarbeiter!$C191),MIN(DATE(2030,5,0),IF(Mitarbeiter!$D191="",DATE(2030,5,0),Mitarbeiter!$D191),TODAY()),Einstellungen!$F$13:$F$67)))*N(Mitarbeiter!$E191)/IF(Einstellungen!$C$11="7 Tage",7,5),N('Ist-Stunden'!BE191)+(N(Krankheitstage!DB191)+N(Krankheitstage!DN191))*N($C191))))</f>
        <v/>
      </c>
      <c r="CJ191" s="76">
        <f>IF($B191="",0,IF(Einstellungen!$C$10="Ja",MAX(IF(Einstellungen!$C$11="7 Tage",MAX(0,(MIN(DATE(2030,6,0),IF(Mitarbeiter!$D191="",DATE(2030,6,0),Mitarbeiter!$D191),TODAY()))-(MAX(DATE(2030,5,1),Mitarbeiter!$C191))+1),MAX(0,NETWORKDAYS(MAX(DATE(2030,5,1),Mitarbeiter!$C191),MIN(DATE(2030,6,0),IF(Mitarbeiter!$D191="",DATE(2030,6,0),Mitarbeiter!$D191),TODAY()),Einstellungen!$F$13:$F$67)))*N(Mitarbeiter!$E191)/IF(Einstellungen!$C$11="7 Tage",7,5),N('Ist-Stunden'!BF191)),MAX(IF(Einstellungen!$C$11="7 Tage",MAX(0,(MIN(DATE(2030,6,0),IF(Mitarbeiter!$D191="",DATE(2030,6,0),Mitarbeiter!$D191),TODAY()))-(MAX(DATE(2030,5,1),Mitarbeiter!$C191))+1),MAX(0,NETWORKDAYS(MAX(DATE(2030,5,1),Mitarbeiter!$C191),MIN(DATE(2030,6,0),IF(Mitarbeiter!$D191="",DATE(2030,6,0),Mitarbeiter!$D191),TODAY()),Einstellungen!$F$13:$F$67)))*N(Mitarbeiter!$E191)/IF(Einstellungen!$C$11="7 Tage",7,5),N('Ist-Stunden'!BF191)+(N(Krankheitstage!DC191)+N(Krankheitstage!DO191))*N($C191))))</f>
        <v/>
      </c>
      <c r="CK191" s="76">
        <f>IF($B191="",0,IF(Einstellungen!$C$10="Ja",MAX(IF(Einstellungen!$C$11="7 Tage",MAX(0,(MIN(DATE(2030,7,0),IF(Mitarbeiter!$D191="",DATE(2030,7,0),Mitarbeiter!$D191),TODAY()))-(MAX(DATE(2030,6,1),Mitarbeiter!$C191))+1),MAX(0,NETWORKDAYS(MAX(DATE(2030,6,1),Mitarbeiter!$C191),MIN(DATE(2030,7,0),IF(Mitarbeiter!$D191="",DATE(2030,7,0),Mitarbeiter!$D191),TODAY()),Einstellungen!$F$13:$F$67)))*N(Mitarbeiter!$E191)/IF(Einstellungen!$C$11="7 Tage",7,5),N('Ist-Stunden'!BG191)),MAX(IF(Einstellungen!$C$11="7 Tage",MAX(0,(MIN(DATE(2030,7,0),IF(Mitarbeiter!$D191="",DATE(2030,7,0),Mitarbeiter!$D191),TODAY()))-(MAX(DATE(2030,6,1),Mitarbeiter!$C191))+1),MAX(0,NETWORKDAYS(MAX(DATE(2030,6,1),Mitarbeiter!$C191),MIN(DATE(2030,7,0),IF(Mitarbeiter!$D191="",DATE(2030,7,0),Mitarbeiter!$D191),TODAY()),Einstellungen!$F$13:$F$67)))*N(Mitarbeiter!$E191)/IF(Einstellungen!$C$11="7 Tage",7,5),N('Ist-Stunden'!BG191)+(N(Krankheitstage!DD191)+N(Krankheitstage!DP191))*N($C191))))</f>
        <v/>
      </c>
      <c r="CL191" s="76">
        <f>IF($B191="",0,IF(Einstellungen!$C$10="Ja",MAX(IF(Einstellungen!$C$11="7 Tage",MAX(0,(MIN(DATE(2030,8,0),IF(Mitarbeiter!$D191="",DATE(2030,8,0),Mitarbeiter!$D191),TODAY()))-(MAX(DATE(2030,7,1),Mitarbeiter!$C191))+1),MAX(0,NETWORKDAYS(MAX(DATE(2030,7,1),Mitarbeiter!$C191),MIN(DATE(2030,8,0),IF(Mitarbeiter!$D191="",DATE(2030,8,0),Mitarbeiter!$D191),TODAY()),Einstellungen!$F$13:$F$67)))*N(Mitarbeiter!$E191)/IF(Einstellungen!$C$11="7 Tage",7,5),N('Ist-Stunden'!BH191)),MAX(IF(Einstellungen!$C$11="7 Tage",MAX(0,(MIN(DATE(2030,8,0),IF(Mitarbeiter!$D191="",DATE(2030,8,0),Mitarbeiter!$D191),TODAY()))-(MAX(DATE(2030,7,1),Mitarbeiter!$C191))+1),MAX(0,NETWORKDAYS(MAX(DATE(2030,7,1),Mitarbeiter!$C191),MIN(DATE(2030,8,0),IF(Mitarbeiter!$D191="",DATE(2030,8,0),Mitarbeiter!$D191),TODAY()),Einstellungen!$F$13:$F$67)))*N(Mitarbeiter!$E191)/IF(Einstellungen!$C$11="7 Tage",7,5),N('Ist-Stunden'!BH191)+(N(Krankheitstage!DE191)+N(Krankheitstage!DQ191))*N($C191))))</f>
        <v/>
      </c>
      <c r="CM191" s="76">
        <f>IF($B191="",0,IF(Einstellungen!$C$10="Ja",MAX(IF(Einstellungen!$C$11="7 Tage",MAX(0,(MIN(DATE(2030,9,0),IF(Mitarbeiter!$D191="",DATE(2030,9,0),Mitarbeiter!$D191),TODAY()))-(MAX(DATE(2030,8,1),Mitarbeiter!$C191))+1),MAX(0,NETWORKDAYS(MAX(DATE(2030,8,1),Mitarbeiter!$C191),MIN(DATE(2030,9,0),IF(Mitarbeiter!$D191="",DATE(2030,9,0),Mitarbeiter!$D191),TODAY()),Einstellungen!$F$13:$F$67)))*N(Mitarbeiter!$E191)/IF(Einstellungen!$C$11="7 Tage",7,5),N('Ist-Stunden'!BI191)),MAX(IF(Einstellungen!$C$11="7 Tage",MAX(0,(MIN(DATE(2030,9,0),IF(Mitarbeiter!$D191="",DATE(2030,9,0),Mitarbeiter!$D191),TODAY()))-(MAX(DATE(2030,8,1),Mitarbeiter!$C191))+1),MAX(0,NETWORKDAYS(MAX(DATE(2030,8,1),Mitarbeiter!$C191),MIN(DATE(2030,9,0),IF(Mitarbeiter!$D191="",DATE(2030,9,0),Mitarbeiter!$D191),TODAY()),Einstellungen!$F$13:$F$67)))*N(Mitarbeiter!$E191)/IF(Einstellungen!$C$11="7 Tage",7,5),N('Ist-Stunden'!BI191)+(N(Krankheitstage!DF191)+N(Krankheitstage!DR191))*N($C191))))</f>
        <v/>
      </c>
      <c r="CN191" s="76">
        <f>IF($B191="",0,IF(Einstellungen!$C$10="Ja",MAX(IF(Einstellungen!$C$11="7 Tage",MAX(0,(MIN(DATE(2030,10,0),IF(Mitarbeiter!$D191="",DATE(2030,10,0),Mitarbeiter!$D191),TODAY()))-(MAX(DATE(2030,9,1),Mitarbeiter!$C191))+1),MAX(0,NETWORKDAYS(MAX(DATE(2030,9,1),Mitarbeiter!$C191),MIN(DATE(2030,10,0),IF(Mitarbeiter!$D191="",DATE(2030,10,0),Mitarbeiter!$D191),TODAY()),Einstellungen!$F$13:$F$67)))*N(Mitarbeiter!$E191)/IF(Einstellungen!$C$11="7 Tage",7,5),N('Ist-Stunden'!BJ191)),MAX(IF(Einstellungen!$C$11="7 Tage",MAX(0,(MIN(DATE(2030,10,0),IF(Mitarbeiter!$D191="",DATE(2030,10,0),Mitarbeiter!$D191),TODAY()))-(MAX(DATE(2030,9,1),Mitarbeiter!$C191))+1),MAX(0,NETWORKDAYS(MAX(DATE(2030,9,1),Mitarbeiter!$C191),MIN(DATE(2030,10,0),IF(Mitarbeiter!$D191="",DATE(2030,10,0),Mitarbeiter!$D191),TODAY()),Einstellungen!$F$13:$F$67)))*N(Mitarbeiter!$E191)/IF(Einstellungen!$C$11="7 Tage",7,5),N('Ist-Stunden'!BJ191)+(N(Krankheitstage!DG191)+N(Krankheitstage!DS191))*N($C191))))</f>
        <v/>
      </c>
      <c r="CO191" s="76">
        <f>IF($B191="",0,IF(Einstellungen!$C$10="Ja",MAX(IF(Einstellungen!$C$11="7 Tage",MAX(0,(MIN(DATE(2030,11,0),IF(Mitarbeiter!$D191="",DATE(2030,11,0),Mitarbeiter!$D191),TODAY()))-(MAX(DATE(2030,10,1),Mitarbeiter!$C191))+1),MAX(0,NETWORKDAYS(MAX(DATE(2030,10,1),Mitarbeiter!$C191),MIN(DATE(2030,11,0),IF(Mitarbeiter!$D191="",DATE(2030,11,0),Mitarbeiter!$D191),TODAY()),Einstellungen!$F$13:$F$67)))*N(Mitarbeiter!$E191)/IF(Einstellungen!$C$11="7 Tage",7,5),N('Ist-Stunden'!BK191)),MAX(IF(Einstellungen!$C$11="7 Tage",MAX(0,(MIN(DATE(2030,11,0),IF(Mitarbeiter!$D191="",DATE(2030,11,0),Mitarbeiter!$D191),TODAY()))-(MAX(DATE(2030,10,1),Mitarbeiter!$C191))+1),MAX(0,NETWORKDAYS(MAX(DATE(2030,10,1),Mitarbeiter!$C191),MIN(DATE(2030,11,0),IF(Mitarbeiter!$D191="",DATE(2030,11,0),Mitarbeiter!$D191),TODAY()),Einstellungen!$F$13:$F$67)))*N(Mitarbeiter!$E191)/IF(Einstellungen!$C$11="7 Tage",7,5),N('Ist-Stunden'!BK191)+(N(Krankheitstage!DH191)+N(Krankheitstage!DT191))*N($C191))))</f>
        <v/>
      </c>
      <c r="CP191" s="76">
        <f>IF($B191="",0,IF(Einstellungen!$C$10="Ja",MAX(IF(Einstellungen!$C$11="7 Tage",MAX(0,(MIN(DATE(2030,12,0),IF(Mitarbeiter!$D191="",DATE(2030,12,0),Mitarbeiter!$D191),TODAY()))-(MAX(DATE(2030,11,1),Mitarbeiter!$C191))+1),MAX(0,NETWORKDAYS(MAX(DATE(2030,11,1),Mitarbeiter!$C191),MIN(DATE(2030,12,0),IF(Mitarbeiter!$D191="",DATE(2030,12,0),Mitarbeiter!$D191),TODAY()),Einstellungen!$F$13:$F$67)))*N(Mitarbeiter!$E191)/IF(Einstellungen!$C$11="7 Tage",7,5),N('Ist-Stunden'!BL191)),MAX(IF(Einstellungen!$C$11="7 Tage",MAX(0,(MIN(DATE(2030,12,0),IF(Mitarbeiter!$D191="",DATE(2030,12,0),Mitarbeiter!$D191),TODAY()))-(MAX(DATE(2030,11,1),Mitarbeiter!$C191))+1),MAX(0,NETWORKDAYS(MAX(DATE(2030,11,1),Mitarbeiter!$C191),MIN(DATE(2030,12,0),IF(Mitarbeiter!$D191="",DATE(2030,12,0),Mitarbeiter!$D191),TODAY()),Einstellungen!$F$13:$F$67)))*N(Mitarbeiter!$E191)/IF(Einstellungen!$C$11="7 Tage",7,5),N('Ist-Stunden'!BL191)+(N(Krankheitstage!DI191)+N(Krankheitstage!DU191))*N($C191))))</f>
        <v/>
      </c>
      <c r="CQ191" s="76">
        <f>IF($B191="",0,IF(Einstellungen!$C$10="Ja",MAX(IF(Einstellungen!$C$11="7 Tage",MAX(0,(MIN(DATE(2030,13,0),IF(Mitarbeiter!$D191="",DATE(2030,13,0),Mitarbeiter!$D191),TODAY()))-(MAX(DATE(2030,12,1),Mitarbeiter!$C191))+1),MAX(0,NETWORKDAYS(MAX(DATE(2030,12,1),Mitarbeiter!$C191),MIN(DATE(2030,13,0),IF(Mitarbeiter!$D191="",DATE(2030,13,0),Mitarbeiter!$D191),TODAY()),Einstellungen!$F$13:$F$67)))*N(Mitarbeiter!$E191)/IF(Einstellungen!$C$11="7 Tage",7,5),N('Ist-Stunden'!BM191)),MAX(IF(Einstellungen!$C$11="7 Tage",MAX(0,(MIN(DATE(2030,13,0),IF(Mitarbeiter!$D191="",DATE(2030,13,0),Mitarbeiter!$D191),TODAY()))-(MAX(DATE(2030,12,1),Mitarbeiter!$C191))+1),MAX(0,NETWORKDAYS(MAX(DATE(2030,12,1),Mitarbeiter!$C191),MIN(DATE(2030,13,0),IF(Mitarbeiter!$D191="",DATE(2030,13,0),Mitarbeiter!$D191),TODAY()),Einstellungen!$F$13:$F$67)))*N(Mitarbeiter!$E191)/IF(Einstellungen!$C$11="7 Tage",7,5),N('Ist-Stunden'!BM191)+(N(Krankheitstage!DJ191)+N(Krankheitstage!DV191))*N($C191))))</f>
        <v/>
      </c>
    </row>
    <row r="192">
      <c r="A192" s="73">
        <f>IF(Mitarbeiter!B192="","",Mitarbeiter!A192)</f>
        <v/>
      </c>
      <c r="B192" s="6">
        <f>IF(Mitarbeiter!B192="","",Mitarbeiter!B192)</f>
        <v/>
      </c>
      <c r="C192" s="74">
        <f>IF(Mitarbeiter!B192="","",Mitarbeiter!F192)</f>
        <v/>
      </c>
      <c r="D192" s="75">
        <f>N(INDEX(Krankheitstage!$G192:$DV192,1,(Einstellungen!$C$3-2026)*24+1))</f>
        <v/>
      </c>
      <c r="E192" s="75">
        <f>N(INDEX(Krankheitstage!$G192:$DV192,1,(Einstellungen!$C$3-2026)*24+2))</f>
        <v/>
      </c>
      <c r="F192" s="75">
        <f>N(INDEX(Krankheitstage!$G192:$DV192,1,(Einstellungen!$C$3-2026)*24+3))</f>
        <v/>
      </c>
      <c r="G192" s="75">
        <f>N(INDEX(Krankheitstage!$G192:$DV192,1,(Einstellungen!$C$3-2026)*24+4))</f>
        <v/>
      </c>
      <c r="H192" s="75">
        <f>N(INDEX(Krankheitstage!$G192:$DV192,1,(Einstellungen!$C$3-2026)*24+5))</f>
        <v/>
      </c>
      <c r="I192" s="75">
        <f>N(INDEX(Krankheitstage!$G192:$DV192,1,(Einstellungen!$C$3-2026)*24+6))</f>
        <v/>
      </c>
      <c r="J192" s="75">
        <f>N(INDEX(Krankheitstage!$G192:$DV192,1,(Einstellungen!$C$3-2026)*24+7))</f>
        <v/>
      </c>
      <c r="K192" s="75">
        <f>N(INDEX(Krankheitstage!$G192:$DV192,1,(Einstellungen!$C$3-2026)*24+8))</f>
        <v/>
      </c>
      <c r="L192" s="75">
        <f>N(INDEX(Krankheitstage!$G192:$DV192,1,(Einstellungen!$C$3-2026)*24+9))</f>
        <v/>
      </c>
      <c r="M192" s="75">
        <f>N(INDEX(Krankheitstage!$G192:$DV192,1,(Einstellungen!$C$3-2026)*24+10))</f>
        <v/>
      </c>
      <c r="N192" s="75">
        <f>N(INDEX(Krankheitstage!$G192:$DV192,1,(Einstellungen!$C$3-2026)*24+11))</f>
        <v/>
      </c>
      <c r="O192" s="75">
        <f>N(INDEX(Krankheitstage!$G192:$DV192,1,(Einstellungen!$C$3-2026)*24+12))</f>
        <v/>
      </c>
      <c r="P192" s="75">
        <f>IF($B192="","",SUM(D192:O192))</f>
        <v/>
      </c>
      <c r="Q192" s="75">
        <f>N(INDEX(Krankheitstage!$G192:$DV192,1,(Einstellungen!$C$3-2026)*24+13))</f>
        <v/>
      </c>
      <c r="R192" s="75">
        <f>N(INDEX(Krankheitstage!$G192:$DV192,1,(Einstellungen!$C$3-2026)*24+14))</f>
        <v/>
      </c>
      <c r="S192" s="75">
        <f>N(INDEX(Krankheitstage!$G192:$DV192,1,(Einstellungen!$C$3-2026)*24+15))</f>
        <v/>
      </c>
      <c r="T192" s="75">
        <f>N(INDEX(Krankheitstage!$G192:$DV192,1,(Einstellungen!$C$3-2026)*24+16))</f>
        <v/>
      </c>
      <c r="U192" s="75">
        <f>N(INDEX(Krankheitstage!$G192:$DV192,1,(Einstellungen!$C$3-2026)*24+17))</f>
        <v/>
      </c>
      <c r="V192" s="75">
        <f>N(INDEX(Krankheitstage!$G192:$DV192,1,(Einstellungen!$C$3-2026)*24+18))</f>
        <v/>
      </c>
      <c r="W192" s="75">
        <f>N(INDEX(Krankheitstage!$G192:$DV192,1,(Einstellungen!$C$3-2026)*24+19))</f>
        <v/>
      </c>
      <c r="X192" s="75">
        <f>N(INDEX(Krankheitstage!$G192:$DV192,1,(Einstellungen!$C$3-2026)*24+20))</f>
        <v/>
      </c>
      <c r="Y192" s="75">
        <f>N(INDEX(Krankheitstage!$G192:$DV192,1,(Einstellungen!$C$3-2026)*24+21))</f>
        <v/>
      </c>
      <c r="Z192" s="75">
        <f>N(INDEX(Krankheitstage!$G192:$DV192,1,(Einstellungen!$C$3-2026)*24+22))</f>
        <v/>
      </c>
      <c r="AA192" s="75">
        <f>N(INDEX(Krankheitstage!$G192:$DV192,1,(Einstellungen!$C$3-2026)*24+23))</f>
        <v/>
      </c>
      <c r="AB192" s="75">
        <f>N(INDEX(Krankheitstage!$G192:$DV192,1,(Einstellungen!$C$3-2026)*24+24))</f>
        <v/>
      </c>
      <c r="AC192" s="75">
        <f>IF($B192="","",SUM(Q192:AB192))</f>
        <v/>
      </c>
      <c r="AD192" s="75">
        <f>IF($B192="","",SUM(P192,AC192))</f>
        <v/>
      </c>
      <c r="AE192" s="76">
        <f>IF($B192="","",AD192*N(C192))</f>
        <v/>
      </c>
      <c r="AF192" s="75">
        <f>IF($B192="","",Krankheitstage!E192)</f>
        <v/>
      </c>
      <c r="AG192" s="76">
        <f>IF($B192="","",AF192*N(C192))</f>
        <v/>
      </c>
      <c r="AH192" s="76">
        <f>IF($B192="","",INDEX($AJ192:$CQ192,1,(Einstellungen!$C$3-2026)*12+1)+INDEX($AJ192:$CQ192,1,(Einstellungen!$C$3-2026)*12+2)+INDEX($AJ192:$CQ192,1,(Einstellungen!$C$3-2026)*12+3)+INDEX($AJ192:$CQ192,1,(Einstellungen!$C$3-2026)*12+4)+INDEX($AJ192:$CQ192,1,(Einstellungen!$C$3-2026)*12+5)+INDEX($AJ192:$CQ192,1,(Einstellungen!$C$3-2026)*12+6)+INDEX($AJ192:$CQ192,1,(Einstellungen!$C$3-2026)*12+7)+INDEX($AJ192:$CQ192,1,(Einstellungen!$C$3-2026)*12+8)+INDEX($AJ192:$CQ192,1,(Einstellungen!$C$3-2026)*12+9)+INDEX($AJ192:$CQ192,1,(Einstellungen!$C$3-2026)*12+10)+INDEX($AJ192:$CQ192,1,(Einstellungen!$C$3-2026)*12+11)+INDEX($AJ192:$CQ192,1,(Einstellungen!$C$3-2026)*12+12))</f>
        <v/>
      </c>
      <c r="AI192" s="76">
        <f>IF($B192="","",SUM($AJ192:$CQ192))</f>
        <v/>
      </c>
      <c r="AJ192" s="76">
        <f>IF($B192="",0,IF(Einstellungen!$C$10="Ja",MAX(IF(Einstellungen!$C$11="7 Tage",MAX(0,(MIN(DATE(2026,2,0),IF(Mitarbeiter!$D192="",DATE(2026,2,0),Mitarbeiter!$D192),TODAY()))-(MAX(DATE(2026,1,1),Mitarbeiter!$C192))+1),MAX(0,NETWORKDAYS(MAX(DATE(2026,1,1),Mitarbeiter!$C192),MIN(DATE(2026,2,0),IF(Mitarbeiter!$D192="",DATE(2026,2,0),Mitarbeiter!$D192),TODAY()),Einstellungen!$F$13:$F$67)))*N(Mitarbeiter!$E192)/IF(Einstellungen!$C$11="7 Tage",7,5),N('Ist-Stunden'!F192)),MAX(IF(Einstellungen!$C$11="7 Tage",MAX(0,(MIN(DATE(2026,2,0),IF(Mitarbeiter!$D192="",DATE(2026,2,0),Mitarbeiter!$D192),TODAY()))-(MAX(DATE(2026,1,1),Mitarbeiter!$C192))+1),MAX(0,NETWORKDAYS(MAX(DATE(2026,1,1),Mitarbeiter!$C192),MIN(DATE(2026,2,0),IF(Mitarbeiter!$D192="",DATE(2026,2,0),Mitarbeiter!$D192),TODAY()),Einstellungen!$F$13:$F$67)))*N(Mitarbeiter!$E192)/IF(Einstellungen!$C$11="7 Tage",7,5),N('Ist-Stunden'!F192)+(N(Krankheitstage!G192)+N(Krankheitstage!S192))*N($C192))))</f>
        <v/>
      </c>
      <c r="AK192" s="76">
        <f>IF($B192="",0,IF(Einstellungen!$C$10="Ja",MAX(IF(Einstellungen!$C$11="7 Tage",MAX(0,(MIN(DATE(2026,3,0),IF(Mitarbeiter!$D192="",DATE(2026,3,0),Mitarbeiter!$D192),TODAY()))-(MAX(DATE(2026,2,1),Mitarbeiter!$C192))+1),MAX(0,NETWORKDAYS(MAX(DATE(2026,2,1),Mitarbeiter!$C192),MIN(DATE(2026,3,0),IF(Mitarbeiter!$D192="",DATE(2026,3,0),Mitarbeiter!$D192),TODAY()),Einstellungen!$F$13:$F$67)))*N(Mitarbeiter!$E192)/IF(Einstellungen!$C$11="7 Tage",7,5),N('Ist-Stunden'!G192)),MAX(IF(Einstellungen!$C$11="7 Tage",MAX(0,(MIN(DATE(2026,3,0),IF(Mitarbeiter!$D192="",DATE(2026,3,0),Mitarbeiter!$D192),TODAY()))-(MAX(DATE(2026,2,1),Mitarbeiter!$C192))+1),MAX(0,NETWORKDAYS(MAX(DATE(2026,2,1),Mitarbeiter!$C192),MIN(DATE(2026,3,0),IF(Mitarbeiter!$D192="",DATE(2026,3,0),Mitarbeiter!$D192),TODAY()),Einstellungen!$F$13:$F$67)))*N(Mitarbeiter!$E192)/IF(Einstellungen!$C$11="7 Tage",7,5),N('Ist-Stunden'!G192)+(N(Krankheitstage!H192)+N(Krankheitstage!T192))*N($C192))))</f>
        <v/>
      </c>
      <c r="AL192" s="76">
        <f>IF($B192="",0,IF(Einstellungen!$C$10="Ja",MAX(IF(Einstellungen!$C$11="7 Tage",MAX(0,(MIN(DATE(2026,4,0),IF(Mitarbeiter!$D192="",DATE(2026,4,0),Mitarbeiter!$D192),TODAY()))-(MAX(DATE(2026,3,1),Mitarbeiter!$C192))+1),MAX(0,NETWORKDAYS(MAX(DATE(2026,3,1),Mitarbeiter!$C192),MIN(DATE(2026,4,0),IF(Mitarbeiter!$D192="",DATE(2026,4,0),Mitarbeiter!$D192),TODAY()),Einstellungen!$F$13:$F$67)))*N(Mitarbeiter!$E192)/IF(Einstellungen!$C$11="7 Tage",7,5),N('Ist-Stunden'!H192)),MAX(IF(Einstellungen!$C$11="7 Tage",MAX(0,(MIN(DATE(2026,4,0),IF(Mitarbeiter!$D192="",DATE(2026,4,0),Mitarbeiter!$D192),TODAY()))-(MAX(DATE(2026,3,1),Mitarbeiter!$C192))+1),MAX(0,NETWORKDAYS(MAX(DATE(2026,3,1),Mitarbeiter!$C192),MIN(DATE(2026,4,0),IF(Mitarbeiter!$D192="",DATE(2026,4,0),Mitarbeiter!$D192),TODAY()),Einstellungen!$F$13:$F$67)))*N(Mitarbeiter!$E192)/IF(Einstellungen!$C$11="7 Tage",7,5),N('Ist-Stunden'!H192)+(N(Krankheitstage!I192)+N(Krankheitstage!U192))*N($C192))))</f>
        <v/>
      </c>
      <c r="AM192" s="76">
        <f>IF($B192="",0,IF(Einstellungen!$C$10="Ja",MAX(IF(Einstellungen!$C$11="7 Tage",MAX(0,(MIN(DATE(2026,5,0),IF(Mitarbeiter!$D192="",DATE(2026,5,0),Mitarbeiter!$D192),TODAY()))-(MAX(DATE(2026,4,1),Mitarbeiter!$C192))+1),MAX(0,NETWORKDAYS(MAX(DATE(2026,4,1),Mitarbeiter!$C192),MIN(DATE(2026,5,0),IF(Mitarbeiter!$D192="",DATE(2026,5,0),Mitarbeiter!$D192),TODAY()),Einstellungen!$F$13:$F$67)))*N(Mitarbeiter!$E192)/IF(Einstellungen!$C$11="7 Tage",7,5),N('Ist-Stunden'!I192)),MAX(IF(Einstellungen!$C$11="7 Tage",MAX(0,(MIN(DATE(2026,5,0),IF(Mitarbeiter!$D192="",DATE(2026,5,0),Mitarbeiter!$D192),TODAY()))-(MAX(DATE(2026,4,1),Mitarbeiter!$C192))+1),MAX(0,NETWORKDAYS(MAX(DATE(2026,4,1),Mitarbeiter!$C192),MIN(DATE(2026,5,0),IF(Mitarbeiter!$D192="",DATE(2026,5,0),Mitarbeiter!$D192),TODAY()),Einstellungen!$F$13:$F$67)))*N(Mitarbeiter!$E192)/IF(Einstellungen!$C$11="7 Tage",7,5),N('Ist-Stunden'!I192)+(N(Krankheitstage!J192)+N(Krankheitstage!V192))*N($C192))))</f>
        <v/>
      </c>
      <c r="AN192" s="76">
        <f>IF($B192="",0,IF(Einstellungen!$C$10="Ja",MAX(IF(Einstellungen!$C$11="7 Tage",MAX(0,(MIN(DATE(2026,6,0),IF(Mitarbeiter!$D192="",DATE(2026,6,0),Mitarbeiter!$D192),TODAY()))-(MAX(DATE(2026,5,1),Mitarbeiter!$C192))+1),MAX(0,NETWORKDAYS(MAX(DATE(2026,5,1),Mitarbeiter!$C192),MIN(DATE(2026,6,0),IF(Mitarbeiter!$D192="",DATE(2026,6,0),Mitarbeiter!$D192),TODAY()),Einstellungen!$F$13:$F$67)))*N(Mitarbeiter!$E192)/IF(Einstellungen!$C$11="7 Tage",7,5),N('Ist-Stunden'!J192)),MAX(IF(Einstellungen!$C$11="7 Tage",MAX(0,(MIN(DATE(2026,6,0),IF(Mitarbeiter!$D192="",DATE(2026,6,0),Mitarbeiter!$D192),TODAY()))-(MAX(DATE(2026,5,1),Mitarbeiter!$C192))+1),MAX(0,NETWORKDAYS(MAX(DATE(2026,5,1),Mitarbeiter!$C192),MIN(DATE(2026,6,0),IF(Mitarbeiter!$D192="",DATE(2026,6,0),Mitarbeiter!$D192),TODAY()),Einstellungen!$F$13:$F$67)))*N(Mitarbeiter!$E192)/IF(Einstellungen!$C$11="7 Tage",7,5),N('Ist-Stunden'!J192)+(N(Krankheitstage!K192)+N(Krankheitstage!W192))*N($C192))))</f>
        <v/>
      </c>
      <c r="AO192" s="76">
        <f>IF($B192="",0,IF(Einstellungen!$C$10="Ja",MAX(IF(Einstellungen!$C$11="7 Tage",MAX(0,(MIN(DATE(2026,7,0),IF(Mitarbeiter!$D192="",DATE(2026,7,0),Mitarbeiter!$D192),TODAY()))-(MAX(DATE(2026,6,1),Mitarbeiter!$C192))+1),MAX(0,NETWORKDAYS(MAX(DATE(2026,6,1),Mitarbeiter!$C192),MIN(DATE(2026,7,0),IF(Mitarbeiter!$D192="",DATE(2026,7,0),Mitarbeiter!$D192),TODAY()),Einstellungen!$F$13:$F$67)))*N(Mitarbeiter!$E192)/IF(Einstellungen!$C$11="7 Tage",7,5),N('Ist-Stunden'!K192)),MAX(IF(Einstellungen!$C$11="7 Tage",MAX(0,(MIN(DATE(2026,7,0),IF(Mitarbeiter!$D192="",DATE(2026,7,0),Mitarbeiter!$D192),TODAY()))-(MAX(DATE(2026,6,1),Mitarbeiter!$C192))+1),MAX(0,NETWORKDAYS(MAX(DATE(2026,6,1),Mitarbeiter!$C192),MIN(DATE(2026,7,0),IF(Mitarbeiter!$D192="",DATE(2026,7,0),Mitarbeiter!$D192),TODAY()),Einstellungen!$F$13:$F$67)))*N(Mitarbeiter!$E192)/IF(Einstellungen!$C$11="7 Tage",7,5),N('Ist-Stunden'!K192)+(N(Krankheitstage!L192)+N(Krankheitstage!X192))*N($C192))))</f>
        <v/>
      </c>
      <c r="AP192" s="76">
        <f>IF($B192="",0,IF(Einstellungen!$C$10="Ja",MAX(IF(Einstellungen!$C$11="7 Tage",MAX(0,(MIN(DATE(2026,8,0),IF(Mitarbeiter!$D192="",DATE(2026,8,0),Mitarbeiter!$D192),TODAY()))-(MAX(DATE(2026,7,1),Mitarbeiter!$C192))+1),MAX(0,NETWORKDAYS(MAX(DATE(2026,7,1),Mitarbeiter!$C192),MIN(DATE(2026,8,0),IF(Mitarbeiter!$D192="",DATE(2026,8,0),Mitarbeiter!$D192),TODAY()),Einstellungen!$F$13:$F$67)))*N(Mitarbeiter!$E192)/IF(Einstellungen!$C$11="7 Tage",7,5),N('Ist-Stunden'!L192)),MAX(IF(Einstellungen!$C$11="7 Tage",MAX(0,(MIN(DATE(2026,8,0),IF(Mitarbeiter!$D192="",DATE(2026,8,0),Mitarbeiter!$D192),TODAY()))-(MAX(DATE(2026,7,1),Mitarbeiter!$C192))+1),MAX(0,NETWORKDAYS(MAX(DATE(2026,7,1),Mitarbeiter!$C192),MIN(DATE(2026,8,0),IF(Mitarbeiter!$D192="",DATE(2026,8,0),Mitarbeiter!$D192),TODAY()),Einstellungen!$F$13:$F$67)))*N(Mitarbeiter!$E192)/IF(Einstellungen!$C$11="7 Tage",7,5),N('Ist-Stunden'!L192)+(N(Krankheitstage!M192)+N(Krankheitstage!Y192))*N($C192))))</f>
        <v/>
      </c>
      <c r="AQ192" s="76">
        <f>IF($B192="",0,IF(Einstellungen!$C$10="Ja",MAX(IF(Einstellungen!$C$11="7 Tage",MAX(0,(MIN(DATE(2026,9,0),IF(Mitarbeiter!$D192="",DATE(2026,9,0),Mitarbeiter!$D192),TODAY()))-(MAX(DATE(2026,8,1),Mitarbeiter!$C192))+1),MAX(0,NETWORKDAYS(MAX(DATE(2026,8,1),Mitarbeiter!$C192),MIN(DATE(2026,9,0),IF(Mitarbeiter!$D192="",DATE(2026,9,0),Mitarbeiter!$D192),TODAY()),Einstellungen!$F$13:$F$67)))*N(Mitarbeiter!$E192)/IF(Einstellungen!$C$11="7 Tage",7,5),N('Ist-Stunden'!M192)),MAX(IF(Einstellungen!$C$11="7 Tage",MAX(0,(MIN(DATE(2026,9,0),IF(Mitarbeiter!$D192="",DATE(2026,9,0),Mitarbeiter!$D192),TODAY()))-(MAX(DATE(2026,8,1),Mitarbeiter!$C192))+1),MAX(0,NETWORKDAYS(MAX(DATE(2026,8,1),Mitarbeiter!$C192),MIN(DATE(2026,9,0),IF(Mitarbeiter!$D192="",DATE(2026,9,0),Mitarbeiter!$D192),TODAY()),Einstellungen!$F$13:$F$67)))*N(Mitarbeiter!$E192)/IF(Einstellungen!$C$11="7 Tage",7,5),N('Ist-Stunden'!M192)+(N(Krankheitstage!N192)+N(Krankheitstage!Z192))*N($C192))))</f>
        <v/>
      </c>
      <c r="AR192" s="76">
        <f>IF($B192="",0,IF(Einstellungen!$C$10="Ja",MAX(IF(Einstellungen!$C$11="7 Tage",MAX(0,(MIN(DATE(2026,10,0),IF(Mitarbeiter!$D192="",DATE(2026,10,0),Mitarbeiter!$D192),TODAY()))-(MAX(DATE(2026,9,1),Mitarbeiter!$C192))+1),MAX(0,NETWORKDAYS(MAX(DATE(2026,9,1),Mitarbeiter!$C192),MIN(DATE(2026,10,0),IF(Mitarbeiter!$D192="",DATE(2026,10,0),Mitarbeiter!$D192),TODAY()),Einstellungen!$F$13:$F$67)))*N(Mitarbeiter!$E192)/IF(Einstellungen!$C$11="7 Tage",7,5),N('Ist-Stunden'!N192)),MAX(IF(Einstellungen!$C$11="7 Tage",MAX(0,(MIN(DATE(2026,10,0),IF(Mitarbeiter!$D192="",DATE(2026,10,0),Mitarbeiter!$D192),TODAY()))-(MAX(DATE(2026,9,1),Mitarbeiter!$C192))+1),MAX(0,NETWORKDAYS(MAX(DATE(2026,9,1),Mitarbeiter!$C192),MIN(DATE(2026,10,0),IF(Mitarbeiter!$D192="",DATE(2026,10,0),Mitarbeiter!$D192),TODAY()),Einstellungen!$F$13:$F$67)))*N(Mitarbeiter!$E192)/IF(Einstellungen!$C$11="7 Tage",7,5),N('Ist-Stunden'!N192)+(N(Krankheitstage!O192)+N(Krankheitstage!AA192))*N($C192))))</f>
        <v/>
      </c>
      <c r="AS192" s="76">
        <f>IF($B192="",0,IF(Einstellungen!$C$10="Ja",MAX(IF(Einstellungen!$C$11="7 Tage",MAX(0,(MIN(DATE(2026,11,0),IF(Mitarbeiter!$D192="",DATE(2026,11,0),Mitarbeiter!$D192),TODAY()))-(MAX(DATE(2026,10,1),Mitarbeiter!$C192))+1),MAX(0,NETWORKDAYS(MAX(DATE(2026,10,1),Mitarbeiter!$C192),MIN(DATE(2026,11,0),IF(Mitarbeiter!$D192="",DATE(2026,11,0),Mitarbeiter!$D192),TODAY()),Einstellungen!$F$13:$F$67)))*N(Mitarbeiter!$E192)/IF(Einstellungen!$C$11="7 Tage",7,5),N('Ist-Stunden'!O192)),MAX(IF(Einstellungen!$C$11="7 Tage",MAX(0,(MIN(DATE(2026,11,0),IF(Mitarbeiter!$D192="",DATE(2026,11,0),Mitarbeiter!$D192),TODAY()))-(MAX(DATE(2026,10,1),Mitarbeiter!$C192))+1),MAX(0,NETWORKDAYS(MAX(DATE(2026,10,1),Mitarbeiter!$C192),MIN(DATE(2026,11,0),IF(Mitarbeiter!$D192="",DATE(2026,11,0),Mitarbeiter!$D192),TODAY()),Einstellungen!$F$13:$F$67)))*N(Mitarbeiter!$E192)/IF(Einstellungen!$C$11="7 Tage",7,5),N('Ist-Stunden'!O192)+(N(Krankheitstage!P192)+N(Krankheitstage!AB192))*N($C192))))</f>
        <v/>
      </c>
      <c r="AT192" s="76">
        <f>IF($B192="",0,IF(Einstellungen!$C$10="Ja",MAX(IF(Einstellungen!$C$11="7 Tage",MAX(0,(MIN(DATE(2026,12,0),IF(Mitarbeiter!$D192="",DATE(2026,12,0),Mitarbeiter!$D192),TODAY()))-(MAX(DATE(2026,11,1),Mitarbeiter!$C192))+1),MAX(0,NETWORKDAYS(MAX(DATE(2026,11,1),Mitarbeiter!$C192),MIN(DATE(2026,12,0),IF(Mitarbeiter!$D192="",DATE(2026,12,0),Mitarbeiter!$D192),TODAY()),Einstellungen!$F$13:$F$67)))*N(Mitarbeiter!$E192)/IF(Einstellungen!$C$11="7 Tage",7,5),N('Ist-Stunden'!P192)),MAX(IF(Einstellungen!$C$11="7 Tage",MAX(0,(MIN(DATE(2026,12,0),IF(Mitarbeiter!$D192="",DATE(2026,12,0),Mitarbeiter!$D192),TODAY()))-(MAX(DATE(2026,11,1),Mitarbeiter!$C192))+1),MAX(0,NETWORKDAYS(MAX(DATE(2026,11,1),Mitarbeiter!$C192),MIN(DATE(2026,12,0),IF(Mitarbeiter!$D192="",DATE(2026,12,0),Mitarbeiter!$D192),TODAY()),Einstellungen!$F$13:$F$67)))*N(Mitarbeiter!$E192)/IF(Einstellungen!$C$11="7 Tage",7,5),N('Ist-Stunden'!P192)+(N(Krankheitstage!Q192)+N(Krankheitstage!AC192))*N($C192))))</f>
        <v/>
      </c>
      <c r="AU192" s="76">
        <f>IF($B192="",0,IF(Einstellungen!$C$10="Ja",MAX(IF(Einstellungen!$C$11="7 Tage",MAX(0,(MIN(DATE(2026,13,0),IF(Mitarbeiter!$D192="",DATE(2026,13,0),Mitarbeiter!$D192),TODAY()))-(MAX(DATE(2026,12,1),Mitarbeiter!$C192))+1),MAX(0,NETWORKDAYS(MAX(DATE(2026,12,1),Mitarbeiter!$C192),MIN(DATE(2026,13,0),IF(Mitarbeiter!$D192="",DATE(2026,13,0),Mitarbeiter!$D192),TODAY()),Einstellungen!$F$13:$F$67)))*N(Mitarbeiter!$E192)/IF(Einstellungen!$C$11="7 Tage",7,5),N('Ist-Stunden'!Q192)),MAX(IF(Einstellungen!$C$11="7 Tage",MAX(0,(MIN(DATE(2026,13,0),IF(Mitarbeiter!$D192="",DATE(2026,13,0),Mitarbeiter!$D192),TODAY()))-(MAX(DATE(2026,12,1),Mitarbeiter!$C192))+1),MAX(0,NETWORKDAYS(MAX(DATE(2026,12,1),Mitarbeiter!$C192),MIN(DATE(2026,13,0),IF(Mitarbeiter!$D192="",DATE(2026,13,0),Mitarbeiter!$D192),TODAY()),Einstellungen!$F$13:$F$67)))*N(Mitarbeiter!$E192)/IF(Einstellungen!$C$11="7 Tage",7,5),N('Ist-Stunden'!Q192)+(N(Krankheitstage!R192)+N(Krankheitstage!AD192))*N($C192))))</f>
        <v/>
      </c>
      <c r="AV192" s="76">
        <f>IF($B192="",0,IF(Einstellungen!$C$10="Ja",MAX(IF(Einstellungen!$C$11="7 Tage",MAX(0,(MIN(DATE(2027,2,0),IF(Mitarbeiter!$D192="",DATE(2027,2,0),Mitarbeiter!$D192),TODAY()))-(MAX(DATE(2027,1,1),Mitarbeiter!$C192))+1),MAX(0,NETWORKDAYS(MAX(DATE(2027,1,1),Mitarbeiter!$C192),MIN(DATE(2027,2,0),IF(Mitarbeiter!$D192="",DATE(2027,2,0),Mitarbeiter!$D192),TODAY()),Einstellungen!$F$13:$F$67)))*N(Mitarbeiter!$E192)/IF(Einstellungen!$C$11="7 Tage",7,5),N('Ist-Stunden'!R192)),MAX(IF(Einstellungen!$C$11="7 Tage",MAX(0,(MIN(DATE(2027,2,0),IF(Mitarbeiter!$D192="",DATE(2027,2,0),Mitarbeiter!$D192),TODAY()))-(MAX(DATE(2027,1,1),Mitarbeiter!$C192))+1),MAX(0,NETWORKDAYS(MAX(DATE(2027,1,1),Mitarbeiter!$C192),MIN(DATE(2027,2,0),IF(Mitarbeiter!$D192="",DATE(2027,2,0),Mitarbeiter!$D192),TODAY()),Einstellungen!$F$13:$F$67)))*N(Mitarbeiter!$E192)/IF(Einstellungen!$C$11="7 Tage",7,5),N('Ist-Stunden'!R192)+(N(Krankheitstage!AE192)+N(Krankheitstage!AQ192))*N($C192))))</f>
        <v/>
      </c>
      <c r="AW192" s="76">
        <f>IF($B192="",0,IF(Einstellungen!$C$10="Ja",MAX(IF(Einstellungen!$C$11="7 Tage",MAX(0,(MIN(DATE(2027,3,0),IF(Mitarbeiter!$D192="",DATE(2027,3,0),Mitarbeiter!$D192),TODAY()))-(MAX(DATE(2027,2,1),Mitarbeiter!$C192))+1),MAX(0,NETWORKDAYS(MAX(DATE(2027,2,1),Mitarbeiter!$C192),MIN(DATE(2027,3,0),IF(Mitarbeiter!$D192="",DATE(2027,3,0),Mitarbeiter!$D192),TODAY()),Einstellungen!$F$13:$F$67)))*N(Mitarbeiter!$E192)/IF(Einstellungen!$C$11="7 Tage",7,5),N('Ist-Stunden'!S192)),MAX(IF(Einstellungen!$C$11="7 Tage",MAX(0,(MIN(DATE(2027,3,0),IF(Mitarbeiter!$D192="",DATE(2027,3,0),Mitarbeiter!$D192),TODAY()))-(MAX(DATE(2027,2,1),Mitarbeiter!$C192))+1),MAX(0,NETWORKDAYS(MAX(DATE(2027,2,1),Mitarbeiter!$C192),MIN(DATE(2027,3,0),IF(Mitarbeiter!$D192="",DATE(2027,3,0),Mitarbeiter!$D192),TODAY()),Einstellungen!$F$13:$F$67)))*N(Mitarbeiter!$E192)/IF(Einstellungen!$C$11="7 Tage",7,5),N('Ist-Stunden'!S192)+(N(Krankheitstage!AF192)+N(Krankheitstage!AR192))*N($C192))))</f>
        <v/>
      </c>
      <c r="AX192" s="76">
        <f>IF($B192="",0,IF(Einstellungen!$C$10="Ja",MAX(IF(Einstellungen!$C$11="7 Tage",MAX(0,(MIN(DATE(2027,4,0),IF(Mitarbeiter!$D192="",DATE(2027,4,0),Mitarbeiter!$D192),TODAY()))-(MAX(DATE(2027,3,1),Mitarbeiter!$C192))+1),MAX(0,NETWORKDAYS(MAX(DATE(2027,3,1),Mitarbeiter!$C192),MIN(DATE(2027,4,0),IF(Mitarbeiter!$D192="",DATE(2027,4,0),Mitarbeiter!$D192),TODAY()),Einstellungen!$F$13:$F$67)))*N(Mitarbeiter!$E192)/IF(Einstellungen!$C$11="7 Tage",7,5),N('Ist-Stunden'!T192)),MAX(IF(Einstellungen!$C$11="7 Tage",MAX(0,(MIN(DATE(2027,4,0),IF(Mitarbeiter!$D192="",DATE(2027,4,0),Mitarbeiter!$D192),TODAY()))-(MAX(DATE(2027,3,1),Mitarbeiter!$C192))+1),MAX(0,NETWORKDAYS(MAX(DATE(2027,3,1),Mitarbeiter!$C192),MIN(DATE(2027,4,0),IF(Mitarbeiter!$D192="",DATE(2027,4,0),Mitarbeiter!$D192),TODAY()),Einstellungen!$F$13:$F$67)))*N(Mitarbeiter!$E192)/IF(Einstellungen!$C$11="7 Tage",7,5),N('Ist-Stunden'!T192)+(N(Krankheitstage!AG192)+N(Krankheitstage!AS192))*N($C192))))</f>
        <v/>
      </c>
      <c r="AY192" s="76">
        <f>IF($B192="",0,IF(Einstellungen!$C$10="Ja",MAX(IF(Einstellungen!$C$11="7 Tage",MAX(0,(MIN(DATE(2027,5,0),IF(Mitarbeiter!$D192="",DATE(2027,5,0),Mitarbeiter!$D192),TODAY()))-(MAX(DATE(2027,4,1),Mitarbeiter!$C192))+1),MAX(0,NETWORKDAYS(MAX(DATE(2027,4,1),Mitarbeiter!$C192),MIN(DATE(2027,5,0),IF(Mitarbeiter!$D192="",DATE(2027,5,0),Mitarbeiter!$D192),TODAY()),Einstellungen!$F$13:$F$67)))*N(Mitarbeiter!$E192)/IF(Einstellungen!$C$11="7 Tage",7,5),N('Ist-Stunden'!U192)),MAX(IF(Einstellungen!$C$11="7 Tage",MAX(0,(MIN(DATE(2027,5,0),IF(Mitarbeiter!$D192="",DATE(2027,5,0),Mitarbeiter!$D192),TODAY()))-(MAX(DATE(2027,4,1),Mitarbeiter!$C192))+1),MAX(0,NETWORKDAYS(MAX(DATE(2027,4,1),Mitarbeiter!$C192),MIN(DATE(2027,5,0),IF(Mitarbeiter!$D192="",DATE(2027,5,0),Mitarbeiter!$D192),TODAY()),Einstellungen!$F$13:$F$67)))*N(Mitarbeiter!$E192)/IF(Einstellungen!$C$11="7 Tage",7,5),N('Ist-Stunden'!U192)+(N(Krankheitstage!AH192)+N(Krankheitstage!AT192))*N($C192))))</f>
        <v/>
      </c>
      <c r="AZ192" s="76">
        <f>IF($B192="",0,IF(Einstellungen!$C$10="Ja",MAX(IF(Einstellungen!$C$11="7 Tage",MAX(0,(MIN(DATE(2027,6,0),IF(Mitarbeiter!$D192="",DATE(2027,6,0),Mitarbeiter!$D192),TODAY()))-(MAX(DATE(2027,5,1),Mitarbeiter!$C192))+1),MAX(0,NETWORKDAYS(MAX(DATE(2027,5,1),Mitarbeiter!$C192),MIN(DATE(2027,6,0),IF(Mitarbeiter!$D192="",DATE(2027,6,0),Mitarbeiter!$D192),TODAY()),Einstellungen!$F$13:$F$67)))*N(Mitarbeiter!$E192)/IF(Einstellungen!$C$11="7 Tage",7,5),N('Ist-Stunden'!V192)),MAX(IF(Einstellungen!$C$11="7 Tage",MAX(0,(MIN(DATE(2027,6,0),IF(Mitarbeiter!$D192="",DATE(2027,6,0),Mitarbeiter!$D192),TODAY()))-(MAX(DATE(2027,5,1),Mitarbeiter!$C192))+1),MAX(0,NETWORKDAYS(MAX(DATE(2027,5,1),Mitarbeiter!$C192),MIN(DATE(2027,6,0),IF(Mitarbeiter!$D192="",DATE(2027,6,0),Mitarbeiter!$D192),TODAY()),Einstellungen!$F$13:$F$67)))*N(Mitarbeiter!$E192)/IF(Einstellungen!$C$11="7 Tage",7,5),N('Ist-Stunden'!V192)+(N(Krankheitstage!AI192)+N(Krankheitstage!AU192))*N($C192))))</f>
        <v/>
      </c>
      <c r="BA192" s="76">
        <f>IF($B192="",0,IF(Einstellungen!$C$10="Ja",MAX(IF(Einstellungen!$C$11="7 Tage",MAX(0,(MIN(DATE(2027,7,0),IF(Mitarbeiter!$D192="",DATE(2027,7,0),Mitarbeiter!$D192),TODAY()))-(MAX(DATE(2027,6,1),Mitarbeiter!$C192))+1),MAX(0,NETWORKDAYS(MAX(DATE(2027,6,1),Mitarbeiter!$C192),MIN(DATE(2027,7,0),IF(Mitarbeiter!$D192="",DATE(2027,7,0),Mitarbeiter!$D192),TODAY()),Einstellungen!$F$13:$F$67)))*N(Mitarbeiter!$E192)/IF(Einstellungen!$C$11="7 Tage",7,5),N('Ist-Stunden'!W192)),MAX(IF(Einstellungen!$C$11="7 Tage",MAX(0,(MIN(DATE(2027,7,0),IF(Mitarbeiter!$D192="",DATE(2027,7,0),Mitarbeiter!$D192),TODAY()))-(MAX(DATE(2027,6,1),Mitarbeiter!$C192))+1),MAX(0,NETWORKDAYS(MAX(DATE(2027,6,1),Mitarbeiter!$C192),MIN(DATE(2027,7,0),IF(Mitarbeiter!$D192="",DATE(2027,7,0),Mitarbeiter!$D192),TODAY()),Einstellungen!$F$13:$F$67)))*N(Mitarbeiter!$E192)/IF(Einstellungen!$C$11="7 Tage",7,5),N('Ist-Stunden'!W192)+(N(Krankheitstage!AJ192)+N(Krankheitstage!AV192))*N($C192))))</f>
        <v/>
      </c>
      <c r="BB192" s="76">
        <f>IF($B192="",0,IF(Einstellungen!$C$10="Ja",MAX(IF(Einstellungen!$C$11="7 Tage",MAX(0,(MIN(DATE(2027,8,0),IF(Mitarbeiter!$D192="",DATE(2027,8,0),Mitarbeiter!$D192),TODAY()))-(MAX(DATE(2027,7,1),Mitarbeiter!$C192))+1),MAX(0,NETWORKDAYS(MAX(DATE(2027,7,1),Mitarbeiter!$C192),MIN(DATE(2027,8,0),IF(Mitarbeiter!$D192="",DATE(2027,8,0),Mitarbeiter!$D192),TODAY()),Einstellungen!$F$13:$F$67)))*N(Mitarbeiter!$E192)/IF(Einstellungen!$C$11="7 Tage",7,5),N('Ist-Stunden'!X192)),MAX(IF(Einstellungen!$C$11="7 Tage",MAX(0,(MIN(DATE(2027,8,0),IF(Mitarbeiter!$D192="",DATE(2027,8,0),Mitarbeiter!$D192),TODAY()))-(MAX(DATE(2027,7,1),Mitarbeiter!$C192))+1),MAX(0,NETWORKDAYS(MAX(DATE(2027,7,1),Mitarbeiter!$C192),MIN(DATE(2027,8,0),IF(Mitarbeiter!$D192="",DATE(2027,8,0),Mitarbeiter!$D192),TODAY()),Einstellungen!$F$13:$F$67)))*N(Mitarbeiter!$E192)/IF(Einstellungen!$C$11="7 Tage",7,5),N('Ist-Stunden'!X192)+(N(Krankheitstage!AK192)+N(Krankheitstage!AW192))*N($C192))))</f>
        <v/>
      </c>
      <c r="BC192" s="76">
        <f>IF($B192="",0,IF(Einstellungen!$C$10="Ja",MAX(IF(Einstellungen!$C$11="7 Tage",MAX(0,(MIN(DATE(2027,9,0),IF(Mitarbeiter!$D192="",DATE(2027,9,0),Mitarbeiter!$D192),TODAY()))-(MAX(DATE(2027,8,1),Mitarbeiter!$C192))+1),MAX(0,NETWORKDAYS(MAX(DATE(2027,8,1),Mitarbeiter!$C192),MIN(DATE(2027,9,0),IF(Mitarbeiter!$D192="",DATE(2027,9,0),Mitarbeiter!$D192),TODAY()),Einstellungen!$F$13:$F$67)))*N(Mitarbeiter!$E192)/IF(Einstellungen!$C$11="7 Tage",7,5),N('Ist-Stunden'!Y192)),MAX(IF(Einstellungen!$C$11="7 Tage",MAX(0,(MIN(DATE(2027,9,0),IF(Mitarbeiter!$D192="",DATE(2027,9,0),Mitarbeiter!$D192),TODAY()))-(MAX(DATE(2027,8,1),Mitarbeiter!$C192))+1),MAX(0,NETWORKDAYS(MAX(DATE(2027,8,1),Mitarbeiter!$C192),MIN(DATE(2027,9,0),IF(Mitarbeiter!$D192="",DATE(2027,9,0),Mitarbeiter!$D192),TODAY()),Einstellungen!$F$13:$F$67)))*N(Mitarbeiter!$E192)/IF(Einstellungen!$C$11="7 Tage",7,5),N('Ist-Stunden'!Y192)+(N(Krankheitstage!AL192)+N(Krankheitstage!AX192))*N($C192))))</f>
        <v/>
      </c>
      <c r="BD192" s="76">
        <f>IF($B192="",0,IF(Einstellungen!$C$10="Ja",MAX(IF(Einstellungen!$C$11="7 Tage",MAX(0,(MIN(DATE(2027,10,0),IF(Mitarbeiter!$D192="",DATE(2027,10,0),Mitarbeiter!$D192),TODAY()))-(MAX(DATE(2027,9,1),Mitarbeiter!$C192))+1),MAX(0,NETWORKDAYS(MAX(DATE(2027,9,1),Mitarbeiter!$C192),MIN(DATE(2027,10,0),IF(Mitarbeiter!$D192="",DATE(2027,10,0),Mitarbeiter!$D192),TODAY()),Einstellungen!$F$13:$F$67)))*N(Mitarbeiter!$E192)/IF(Einstellungen!$C$11="7 Tage",7,5),N('Ist-Stunden'!Z192)),MAX(IF(Einstellungen!$C$11="7 Tage",MAX(0,(MIN(DATE(2027,10,0),IF(Mitarbeiter!$D192="",DATE(2027,10,0),Mitarbeiter!$D192),TODAY()))-(MAX(DATE(2027,9,1),Mitarbeiter!$C192))+1),MAX(0,NETWORKDAYS(MAX(DATE(2027,9,1),Mitarbeiter!$C192),MIN(DATE(2027,10,0),IF(Mitarbeiter!$D192="",DATE(2027,10,0),Mitarbeiter!$D192),TODAY()),Einstellungen!$F$13:$F$67)))*N(Mitarbeiter!$E192)/IF(Einstellungen!$C$11="7 Tage",7,5),N('Ist-Stunden'!Z192)+(N(Krankheitstage!AM192)+N(Krankheitstage!AY192))*N($C192))))</f>
        <v/>
      </c>
      <c r="BE192" s="76">
        <f>IF($B192="",0,IF(Einstellungen!$C$10="Ja",MAX(IF(Einstellungen!$C$11="7 Tage",MAX(0,(MIN(DATE(2027,11,0),IF(Mitarbeiter!$D192="",DATE(2027,11,0),Mitarbeiter!$D192),TODAY()))-(MAX(DATE(2027,10,1),Mitarbeiter!$C192))+1),MAX(0,NETWORKDAYS(MAX(DATE(2027,10,1),Mitarbeiter!$C192),MIN(DATE(2027,11,0),IF(Mitarbeiter!$D192="",DATE(2027,11,0),Mitarbeiter!$D192),TODAY()),Einstellungen!$F$13:$F$67)))*N(Mitarbeiter!$E192)/IF(Einstellungen!$C$11="7 Tage",7,5),N('Ist-Stunden'!AA192)),MAX(IF(Einstellungen!$C$11="7 Tage",MAX(0,(MIN(DATE(2027,11,0),IF(Mitarbeiter!$D192="",DATE(2027,11,0),Mitarbeiter!$D192),TODAY()))-(MAX(DATE(2027,10,1),Mitarbeiter!$C192))+1),MAX(0,NETWORKDAYS(MAX(DATE(2027,10,1),Mitarbeiter!$C192),MIN(DATE(2027,11,0),IF(Mitarbeiter!$D192="",DATE(2027,11,0),Mitarbeiter!$D192),TODAY()),Einstellungen!$F$13:$F$67)))*N(Mitarbeiter!$E192)/IF(Einstellungen!$C$11="7 Tage",7,5),N('Ist-Stunden'!AA192)+(N(Krankheitstage!AN192)+N(Krankheitstage!AZ192))*N($C192))))</f>
        <v/>
      </c>
      <c r="BF192" s="76">
        <f>IF($B192="",0,IF(Einstellungen!$C$10="Ja",MAX(IF(Einstellungen!$C$11="7 Tage",MAX(0,(MIN(DATE(2027,12,0),IF(Mitarbeiter!$D192="",DATE(2027,12,0),Mitarbeiter!$D192),TODAY()))-(MAX(DATE(2027,11,1),Mitarbeiter!$C192))+1),MAX(0,NETWORKDAYS(MAX(DATE(2027,11,1),Mitarbeiter!$C192),MIN(DATE(2027,12,0),IF(Mitarbeiter!$D192="",DATE(2027,12,0),Mitarbeiter!$D192),TODAY()),Einstellungen!$F$13:$F$67)))*N(Mitarbeiter!$E192)/IF(Einstellungen!$C$11="7 Tage",7,5),N('Ist-Stunden'!AB192)),MAX(IF(Einstellungen!$C$11="7 Tage",MAX(0,(MIN(DATE(2027,12,0),IF(Mitarbeiter!$D192="",DATE(2027,12,0),Mitarbeiter!$D192),TODAY()))-(MAX(DATE(2027,11,1),Mitarbeiter!$C192))+1),MAX(0,NETWORKDAYS(MAX(DATE(2027,11,1),Mitarbeiter!$C192),MIN(DATE(2027,12,0),IF(Mitarbeiter!$D192="",DATE(2027,12,0),Mitarbeiter!$D192),TODAY()),Einstellungen!$F$13:$F$67)))*N(Mitarbeiter!$E192)/IF(Einstellungen!$C$11="7 Tage",7,5),N('Ist-Stunden'!AB192)+(N(Krankheitstage!AO192)+N(Krankheitstage!BA192))*N($C192))))</f>
        <v/>
      </c>
      <c r="BG192" s="76">
        <f>IF($B192="",0,IF(Einstellungen!$C$10="Ja",MAX(IF(Einstellungen!$C$11="7 Tage",MAX(0,(MIN(DATE(2027,13,0),IF(Mitarbeiter!$D192="",DATE(2027,13,0),Mitarbeiter!$D192),TODAY()))-(MAX(DATE(2027,12,1),Mitarbeiter!$C192))+1),MAX(0,NETWORKDAYS(MAX(DATE(2027,12,1),Mitarbeiter!$C192),MIN(DATE(2027,13,0),IF(Mitarbeiter!$D192="",DATE(2027,13,0),Mitarbeiter!$D192),TODAY()),Einstellungen!$F$13:$F$67)))*N(Mitarbeiter!$E192)/IF(Einstellungen!$C$11="7 Tage",7,5),N('Ist-Stunden'!AC192)),MAX(IF(Einstellungen!$C$11="7 Tage",MAX(0,(MIN(DATE(2027,13,0),IF(Mitarbeiter!$D192="",DATE(2027,13,0),Mitarbeiter!$D192),TODAY()))-(MAX(DATE(2027,12,1),Mitarbeiter!$C192))+1),MAX(0,NETWORKDAYS(MAX(DATE(2027,12,1),Mitarbeiter!$C192),MIN(DATE(2027,13,0),IF(Mitarbeiter!$D192="",DATE(2027,13,0),Mitarbeiter!$D192),TODAY()),Einstellungen!$F$13:$F$67)))*N(Mitarbeiter!$E192)/IF(Einstellungen!$C$11="7 Tage",7,5),N('Ist-Stunden'!AC192)+(N(Krankheitstage!AP192)+N(Krankheitstage!BB192))*N($C192))))</f>
        <v/>
      </c>
      <c r="BH192" s="76">
        <f>IF($B192="",0,IF(Einstellungen!$C$10="Ja",MAX(IF(Einstellungen!$C$11="7 Tage",MAX(0,(MIN(DATE(2028,2,0),IF(Mitarbeiter!$D192="",DATE(2028,2,0),Mitarbeiter!$D192),TODAY()))-(MAX(DATE(2028,1,1),Mitarbeiter!$C192))+1),MAX(0,NETWORKDAYS(MAX(DATE(2028,1,1),Mitarbeiter!$C192),MIN(DATE(2028,2,0),IF(Mitarbeiter!$D192="",DATE(2028,2,0),Mitarbeiter!$D192),TODAY()),Einstellungen!$F$13:$F$67)))*N(Mitarbeiter!$E192)/IF(Einstellungen!$C$11="7 Tage",7,5),N('Ist-Stunden'!AD192)),MAX(IF(Einstellungen!$C$11="7 Tage",MAX(0,(MIN(DATE(2028,2,0),IF(Mitarbeiter!$D192="",DATE(2028,2,0),Mitarbeiter!$D192),TODAY()))-(MAX(DATE(2028,1,1),Mitarbeiter!$C192))+1),MAX(0,NETWORKDAYS(MAX(DATE(2028,1,1),Mitarbeiter!$C192),MIN(DATE(2028,2,0),IF(Mitarbeiter!$D192="",DATE(2028,2,0),Mitarbeiter!$D192),TODAY()),Einstellungen!$F$13:$F$67)))*N(Mitarbeiter!$E192)/IF(Einstellungen!$C$11="7 Tage",7,5),N('Ist-Stunden'!AD192)+(N(Krankheitstage!BC192)+N(Krankheitstage!BO192))*N($C192))))</f>
        <v/>
      </c>
      <c r="BI192" s="76">
        <f>IF($B192="",0,IF(Einstellungen!$C$10="Ja",MAX(IF(Einstellungen!$C$11="7 Tage",MAX(0,(MIN(DATE(2028,3,0),IF(Mitarbeiter!$D192="",DATE(2028,3,0),Mitarbeiter!$D192),TODAY()))-(MAX(DATE(2028,2,1),Mitarbeiter!$C192))+1),MAX(0,NETWORKDAYS(MAX(DATE(2028,2,1),Mitarbeiter!$C192),MIN(DATE(2028,3,0),IF(Mitarbeiter!$D192="",DATE(2028,3,0),Mitarbeiter!$D192),TODAY()),Einstellungen!$F$13:$F$67)))*N(Mitarbeiter!$E192)/IF(Einstellungen!$C$11="7 Tage",7,5),N('Ist-Stunden'!AE192)),MAX(IF(Einstellungen!$C$11="7 Tage",MAX(0,(MIN(DATE(2028,3,0),IF(Mitarbeiter!$D192="",DATE(2028,3,0),Mitarbeiter!$D192),TODAY()))-(MAX(DATE(2028,2,1),Mitarbeiter!$C192))+1),MAX(0,NETWORKDAYS(MAX(DATE(2028,2,1),Mitarbeiter!$C192),MIN(DATE(2028,3,0),IF(Mitarbeiter!$D192="",DATE(2028,3,0),Mitarbeiter!$D192),TODAY()),Einstellungen!$F$13:$F$67)))*N(Mitarbeiter!$E192)/IF(Einstellungen!$C$11="7 Tage",7,5),N('Ist-Stunden'!AE192)+(N(Krankheitstage!BD192)+N(Krankheitstage!BP192))*N($C192))))</f>
        <v/>
      </c>
      <c r="BJ192" s="76">
        <f>IF($B192="",0,IF(Einstellungen!$C$10="Ja",MAX(IF(Einstellungen!$C$11="7 Tage",MAX(0,(MIN(DATE(2028,4,0),IF(Mitarbeiter!$D192="",DATE(2028,4,0),Mitarbeiter!$D192),TODAY()))-(MAX(DATE(2028,3,1),Mitarbeiter!$C192))+1),MAX(0,NETWORKDAYS(MAX(DATE(2028,3,1),Mitarbeiter!$C192),MIN(DATE(2028,4,0),IF(Mitarbeiter!$D192="",DATE(2028,4,0),Mitarbeiter!$D192),TODAY()),Einstellungen!$F$13:$F$67)))*N(Mitarbeiter!$E192)/IF(Einstellungen!$C$11="7 Tage",7,5),N('Ist-Stunden'!AF192)),MAX(IF(Einstellungen!$C$11="7 Tage",MAX(0,(MIN(DATE(2028,4,0),IF(Mitarbeiter!$D192="",DATE(2028,4,0),Mitarbeiter!$D192),TODAY()))-(MAX(DATE(2028,3,1),Mitarbeiter!$C192))+1),MAX(0,NETWORKDAYS(MAX(DATE(2028,3,1),Mitarbeiter!$C192),MIN(DATE(2028,4,0),IF(Mitarbeiter!$D192="",DATE(2028,4,0),Mitarbeiter!$D192),TODAY()),Einstellungen!$F$13:$F$67)))*N(Mitarbeiter!$E192)/IF(Einstellungen!$C$11="7 Tage",7,5),N('Ist-Stunden'!AF192)+(N(Krankheitstage!BE192)+N(Krankheitstage!BQ192))*N($C192))))</f>
        <v/>
      </c>
      <c r="BK192" s="76">
        <f>IF($B192="",0,IF(Einstellungen!$C$10="Ja",MAX(IF(Einstellungen!$C$11="7 Tage",MAX(0,(MIN(DATE(2028,5,0),IF(Mitarbeiter!$D192="",DATE(2028,5,0),Mitarbeiter!$D192),TODAY()))-(MAX(DATE(2028,4,1),Mitarbeiter!$C192))+1),MAX(0,NETWORKDAYS(MAX(DATE(2028,4,1),Mitarbeiter!$C192),MIN(DATE(2028,5,0),IF(Mitarbeiter!$D192="",DATE(2028,5,0),Mitarbeiter!$D192),TODAY()),Einstellungen!$F$13:$F$67)))*N(Mitarbeiter!$E192)/IF(Einstellungen!$C$11="7 Tage",7,5),N('Ist-Stunden'!AG192)),MAX(IF(Einstellungen!$C$11="7 Tage",MAX(0,(MIN(DATE(2028,5,0),IF(Mitarbeiter!$D192="",DATE(2028,5,0),Mitarbeiter!$D192),TODAY()))-(MAX(DATE(2028,4,1),Mitarbeiter!$C192))+1),MAX(0,NETWORKDAYS(MAX(DATE(2028,4,1),Mitarbeiter!$C192),MIN(DATE(2028,5,0),IF(Mitarbeiter!$D192="",DATE(2028,5,0),Mitarbeiter!$D192),TODAY()),Einstellungen!$F$13:$F$67)))*N(Mitarbeiter!$E192)/IF(Einstellungen!$C$11="7 Tage",7,5),N('Ist-Stunden'!AG192)+(N(Krankheitstage!BF192)+N(Krankheitstage!BR192))*N($C192))))</f>
        <v/>
      </c>
      <c r="BL192" s="76">
        <f>IF($B192="",0,IF(Einstellungen!$C$10="Ja",MAX(IF(Einstellungen!$C$11="7 Tage",MAX(0,(MIN(DATE(2028,6,0),IF(Mitarbeiter!$D192="",DATE(2028,6,0),Mitarbeiter!$D192),TODAY()))-(MAX(DATE(2028,5,1),Mitarbeiter!$C192))+1),MAX(0,NETWORKDAYS(MAX(DATE(2028,5,1),Mitarbeiter!$C192),MIN(DATE(2028,6,0),IF(Mitarbeiter!$D192="",DATE(2028,6,0),Mitarbeiter!$D192),TODAY()),Einstellungen!$F$13:$F$67)))*N(Mitarbeiter!$E192)/IF(Einstellungen!$C$11="7 Tage",7,5),N('Ist-Stunden'!AH192)),MAX(IF(Einstellungen!$C$11="7 Tage",MAX(0,(MIN(DATE(2028,6,0),IF(Mitarbeiter!$D192="",DATE(2028,6,0),Mitarbeiter!$D192),TODAY()))-(MAX(DATE(2028,5,1),Mitarbeiter!$C192))+1),MAX(0,NETWORKDAYS(MAX(DATE(2028,5,1),Mitarbeiter!$C192),MIN(DATE(2028,6,0),IF(Mitarbeiter!$D192="",DATE(2028,6,0),Mitarbeiter!$D192),TODAY()),Einstellungen!$F$13:$F$67)))*N(Mitarbeiter!$E192)/IF(Einstellungen!$C$11="7 Tage",7,5),N('Ist-Stunden'!AH192)+(N(Krankheitstage!BG192)+N(Krankheitstage!BS192))*N($C192))))</f>
        <v/>
      </c>
      <c r="BM192" s="76">
        <f>IF($B192="",0,IF(Einstellungen!$C$10="Ja",MAX(IF(Einstellungen!$C$11="7 Tage",MAX(0,(MIN(DATE(2028,7,0),IF(Mitarbeiter!$D192="",DATE(2028,7,0),Mitarbeiter!$D192),TODAY()))-(MAX(DATE(2028,6,1),Mitarbeiter!$C192))+1),MAX(0,NETWORKDAYS(MAX(DATE(2028,6,1),Mitarbeiter!$C192),MIN(DATE(2028,7,0),IF(Mitarbeiter!$D192="",DATE(2028,7,0),Mitarbeiter!$D192),TODAY()),Einstellungen!$F$13:$F$67)))*N(Mitarbeiter!$E192)/IF(Einstellungen!$C$11="7 Tage",7,5),N('Ist-Stunden'!AI192)),MAX(IF(Einstellungen!$C$11="7 Tage",MAX(0,(MIN(DATE(2028,7,0),IF(Mitarbeiter!$D192="",DATE(2028,7,0),Mitarbeiter!$D192),TODAY()))-(MAX(DATE(2028,6,1),Mitarbeiter!$C192))+1),MAX(0,NETWORKDAYS(MAX(DATE(2028,6,1),Mitarbeiter!$C192),MIN(DATE(2028,7,0),IF(Mitarbeiter!$D192="",DATE(2028,7,0),Mitarbeiter!$D192),TODAY()),Einstellungen!$F$13:$F$67)))*N(Mitarbeiter!$E192)/IF(Einstellungen!$C$11="7 Tage",7,5),N('Ist-Stunden'!AI192)+(N(Krankheitstage!BH192)+N(Krankheitstage!BT192))*N($C192))))</f>
        <v/>
      </c>
      <c r="BN192" s="76">
        <f>IF($B192="",0,IF(Einstellungen!$C$10="Ja",MAX(IF(Einstellungen!$C$11="7 Tage",MAX(0,(MIN(DATE(2028,8,0),IF(Mitarbeiter!$D192="",DATE(2028,8,0),Mitarbeiter!$D192),TODAY()))-(MAX(DATE(2028,7,1),Mitarbeiter!$C192))+1),MAX(0,NETWORKDAYS(MAX(DATE(2028,7,1),Mitarbeiter!$C192),MIN(DATE(2028,8,0),IF(Mitarbeiter!$D192="",DATE(2028,8,0),Mitarbeiter!$D192),TODAY()),Einstellungen!$F$13:$F$67)))*N(Mitarbeiter!$E192)/IF(Einstellungen!$C$11="7 Tage",7,5),N('Ist-Stunden'!AJ192)),MAX(IF(Einstellungen!$C$11="7 Tage",MAX(0,(MIN(DATE(2028,8,0),IF(Mitarbeiter!$D192="",DATE(2028,8,0),Mitarbeiter!$D192),TODAY()))-(MAX(DATE(2028,7,1),Mitarbeiter!$C192))+1),MAX(0,NETWORKDAYS(MAX(DATE(2028,7,1),Mitarbeiter!$C192),MIN(DATE(2028,8,0),IF(Mitarbeiter!$D192="",DATE(2028,8,0),Mitarbeiter!$D192),TODAY()),Einstellungen!$F$13:$F$67)))*N(Mitarbeiter!$E192)/IF(Einstellungen!$C$11="7 Tage",7,5),N('Ist-Stunden'!AJ192)+(N(Krankheitstage!BI192)+N(Krankheitstage!BU192))*N($C192))))</f>
        <v/>
      </c>
      <c r="BO192" s="76">
        <f>IF($B192="",0,IF(Einstellungen!$C$10="Ja",MAX(IF(Einstellungen!$C$11="7 Tage",MAX(0,(MIN(DATE(2028,9,0),IF(Mitarbeiter!$D192="",DATE(2028,9,0),Mitarbeiter!$D192),TODAY()))-(MAX(DATE(2028,8,1),Mitarbeiter!$C192))+1),MAX(0,NETWORKDAYS(MAX(DATE(2028,8,1),Mitarbeiter!$C192),MIN(DATE(2028,9,0),IF(Mitarbeiter!$D192="",DATE(2028,9,0),Mitarbeiter!$D192),TODAY()),Einstellungen!$F$13:$F$67)))*N(Mitarbeiter!$E192)/IF(Einstellungen!$C$11="7 Tage",7,5),N('Ist-Stunden'!AK192)),MAX(IF(Einstellungen!$C$11="7 Tage",MAX(0,(MIN(DATE(2028,9,0),IF(Mitarbeiter!$D192="",DATE(2028,9,0),Mitarbeiter!$D192),TODAY()))-(MAX(DATE(2028,8,1),Mitarbeiter!$C192))+1),MAX(0,NETWORKDAYS(MAX(DATE(2028,8,1),Mitarbeiter!$C192),MIN(DATE(2028,9,0),IF(Mitarbeiter!$D192="",DATE(2028,9,0),Mitarbeiter!$D192),TODAY()),Einstellungen!$F$13:$F$67)))*N(Mitarbeiter!$E192)/IF(Einstellungen!$C$11="7 Tage",7,5),N('Ist-Stunden'!AK192)+(N(Krankheitstage!BJ192)+N(Krankheitstage!BV192))*N($C192))))</f>
        <v/>
      </c>
      <c r="BP192" s="76">
        <f>IF($B192="",0,IF(Einstellungen!$C$10="Ja",MAX(IF(Einstellungen!$C$11="7 Tage",MAX(0,(MIN(DATE(2028,10,0),IF(Mitarbeiter!$D192="",DATE(2028,10,0),Mitarbeiter!$D192),TODAY()))-(MAX(DATE(2028,9,1),Mitarbeiter!$C192))+1),MAX(0,NETWORKDAYS(MAX(DATE(2028,9,1),Mitarbeiter!$C192),MIN(DATE(2028,10,0),IF(Mitarbeiter!$D192="",DATE(2028,10,0),Mitarbeiter!$D192),TODAY()),Einstellungen!$F$13:$F$67)))*N(Mitarbeiter!$E192)/IF(Einstellungen!$C$11="7 Tage",7,5),N('Ist-Stunden'!AL192)),MAX(IF(Einstellungen!$C$11="7 Tage",MAX(0,(MIN(DATE(2028,10,0),IF(Mitarbeiter!$D192="",DATE(2028,10,0),Mitarbeiter!$D192),TODAY()))-(MAX(DATE(2028,9,1),Mitarbeiter!$C192))+1),MAX(0,NETWORKDAYS(MAX(DATE(2028,9,1),Mitarbeiter!$C192),MIN(DATE(2028,10,0),IF(Mitarbeiter!$D192="",DATE(2028,10,0),Mitarbeiter!$D192),TODAY()),Einstellungen!$F$13:$F$67)))*N(Mitarbeiter!$E192)/IF(Einstellungen!$C$11="7 Tage",7,5),N('Ist-Stunden'!AL192)+(N(Krankheitstage!BK192)+N(Krankheitstage!BW192))*N($C192))))</f>
        <v/>
      </c>
      <c r="BQ192" s="76">
        <f>IF($B192="",0,IF(Einstellungen!$C$10="Ja",MAX(IF(Einstellungen!$C$11="7 Tage",MAX(0,(MIN(DATE(2028,11,0),IF(Mitarbeiter!$D192="",DATE(2028,11,0),Mitarbeiter!$D192),TODAY()))-(MAX(DATE(2028,10,1),Mitarbeiter!$C192))+1),MAX(0,NETWORKDAYS(MAX(DATE(2028,10,1),Mitarbeiter!$C192),MIN(DATE(2028,11,0),IF(Mitarbeiter!$D192="",DATE(2028,11,0),Mitarbeiter!$D192),TODAY()),Einstellungen!$F$13:$F$67)))*N(Mitarbeiter!$E192)/IF(Einstellungen!$C$11="7 Tage",7,5),N('Ist-Stunden'!AM192)),MAX(IF(Einstellungen!$C$11="7 Tage",MAX(0,(MIN(DATE(2028,11,0),IF(Mitarbeiter!$D192="",DATE(2028,11,0),Mitarbeiter!$D192),TODAY()))-(MAX(DATE(2028,10,1),Mitarbeiter!$C192))+1),MAX(0,NETWORKDAYS(MAX(DATE(2028,10,1),Mitarbeiter!$C192),MIN(DATE(2028,11,0),IF(Mitarbeiter!$D192="",DATE(2028,11,0),Mitarbeiter!$D192),TODAY()),Einstellungen!$F$13:$F$67)))*N(Mitarbeiter!$E192)/IF(Einstellungen!$C$11="7 Tage",7,5),N('Ist-Stunden'!AM192)+(N(Krankheitstage!BL192)+N(Krankheitstage!BX192))*N($C192))))</f>
        <v/>
      </c>
      <c r="BR192" s="76">
        <f>IF($B192="",0,IF(Einstellungen!$C$10="Ja",MAX(IF(Einstellungen!$C$11="7 Tage",MAX(0,(MIN(DATE(2028,12,0),IF(Mitarbeiter!$D192="",DATE(2028,12,0),Mitarbeiter!$D192),TODAY()))-(MAX(DATE(2028,11,1),Mitarbeiter!$C192))+1),MAX(0,NETWORKDAYS(MAX(DATE(2028,11,1),Mitarbeiter!$C192),MIN(DATE(2028,12,0),IF(Mitarbeiter!$D192="",DATE(2028,12,0),Mitarbeiter!$D192),TODAY()),Einstellungen!$F$13:$F$67)))*N(Mitarbeiter!$E192)/IF(Einstellungen!$C$11="7 Tage",7,5),N('Ist-Stunden'!AN192)),MAX(IF(Einstellungen!$C$11="7 Tage",MAX(0,(MIN(DATE(2028,12,0),IF(Mitarbeiter!$D192="",DATE(2028,12,0),Mitarbeiter!$D192),TODAY()))-(MAX(DATE(2028,11,1),Mitarbeiter!$C192))+1),MAX(0,NETWORKDAYS(MAX(DATE(2028,11,1),Mitarbeiter!$C192),MIN(DATE(2028,12,0),IF(Mitarbeiter!$D192="",DATE(2028,12,0),Mitarbeiter!$D192),TODAY()),Einstellungen!$F$13:$F$67)))*N(Mitarbeiter!$E192)/IF(Einstellungen!$C$11="7 Tage",7,5),N('Ist-Stunden'!AN192)+(N(Krankheitstage!BM192)+N(Krankheitstage!BY192))*N($C192))))</f>
        <v/>
      </c>
      <c r="BS192" s="76">
        <f>IF($B192="",0,IF(Einstellungen!$C$10="Ja",MAX(IF(Einstellungen!$C$11="7 Tage",MAX(0,(MIN(DATE(2028,13,0),IF(Mitarbeiter!$D192="",DATE(2028,13,0),Mitarbeiter!$D192),TODAY()))-(MAX(DATE(2028,12,1),Mitarbeiter!$C192))+1),MAX(0,NETWORKDAYS(MAX(DATE(2028,12,1),Mitarbeiter!$C192),MIN(DATE(2028,13,0),IF(Mitarbeiter!$D192="",DATE(2028,13,0),Mitarbeiter!$D192),TODAY()),Einstellungen!$F$13:$F$67)))*N(Mitarbeiter!$E192)/IF(Einstellungen!$C$11="7 Tage",7,5),N('Ist-Stunden'!AO192)),MAX(IF(Einstellungen!$C$11="7 Tage",MAX(0,(MIN(DATE(2028,13,0),IF(Mitarbeiter!$D192="",DATE(2028,13,0),Mitarbeiter!$D192),TODAY()))-(MAX(DATE(2028,12,1),Mitarbeiter!$C192))+1),MAX(0,NETWORKDAYS(MAX(DATE(2028,12,1),Mitarbeiter!$C192),MIN(DATE(2028,13,0),IF(Mitarbeiter!$D192="",DATE(2028,13,0),Mitarbeiter!$D192),TODAY()),Einstellungen!$F$13:$F$67)))*N(Mitarbeiter!$E192)/IF(Einstellungen!$C$11="7 Tage",7,5),N('Ist-Stunden'!AO192)+(N(Krankheitstage!BN192)+N(Krankheitstage!BZ192))*N($C192))))</f>
        <v/>
      </c>
      <c r="BT192" s="76">
        <f>IF($B192="",0,IF(Einstellungen!$C$10="Ja",MAX(IF(Einstellungen!$C$11="7 Tage",MAX(0,(MIN(DATE(2029,2,0),IF(Mitarbeiter!$D192="",DATE(2029,2,0),Mitarbeiter!$D192),TODAY()))-(MAX(DATE(2029,1,1),Mitarbeiter!$C192))+1),MAX(0,NETWORKDAYS(MAX(DATE(2029,1,1),Mitarbeiter!$C192),MIN(DATE(2029,2,0),IF(Mitarbeiter!$D192="",DATE(2029,2,0),Mitarbeiter!$D192),TODAY()),Einstellungen!$F$13:$F$67)))*N(Mitarbeiter!$E192)/IF(Einstellungen!$C$11="7 Tage",7,5),N('Ist-Stunden'!AP192)),MAX(IF(Einstellungen!$C$11="7 Tage",MAX(0,(MIN(DATE(2029,2,0),IF(Mitarbeiter!$D192="",DATE(2029,2,0),Mitarbeiter!$D192),TODAY()))-(MAX(DATE(2029,1,1),Mitarbeiter!$C192))+1),MAX(0,NETWORKDAYS(MAX(DATE(2029,1,1),Mitarbeiter!$C192),MIN(DATE(2029,2,0),IF(Mitarbeiter!$D192="",DATE(2029,2,0),Mitarbeiter!$D192),TODAY()),Einstellungen!$F$13:$F$67)))*N(Mitarbeiter!$E192)/IF(Einstellungen!$C$11="7 Tage",7,5),N('Ist-Stunden'!AP192)+(N(Krankheitstage!CA192)+N(Krankheitstage!CM192))*N($C192))))</f>
        <v/>
      </c>
      <c r="BU192" s="76">
        <f>IF($B192="",0,IF(Einstellungen!$C$10="Ja",MAX(IF(Einstellungen!$C$11="7 Tage",MAX(0,(MIN(DATE(2029,3,0),IF(Mitarbeiter!$D192="",DATE(2029,3,0),Mitarbeiter!$D192),TODAY()))-(MAX(DATE(2029,2,1),Mitarbeiter!$C192))+1),MAX(0,NETWORKDAYS(MAX(DATE(2029,2,1),Mitarbeiter!$C192),MIN(DATE(2029,3,0),IF(Mitarbeiter!$D192="",DATE(2029,3,0),Mitarbeiter!$D192),TODAY()),Einstellungen!$F$13:$F$67)))*N(Mitarbeiter!$E192)/IF(Einstellungen!$C$11="7 Tage",7,5),N('Ist-Stunden'!AQ192)),MAX(IF(Einstellungen!$C$11="7 Tage",MAX(0,(MIN(DATE(2029,3,0),IF(Mitarbeiter!$D192="",DATE(2029,3,0),Mitarbeiter!$D192),TODAY()))-(MAX(DATE(2029,2,1),Mitarbeiter!$C192))+1),MAX(0,NETWORKDAYS(MAX(DATE(2029,2,1),Mitarbeiter!$C192),MIN(DATE(2029,3,0),IF(Mitarbeiter!$D192="",DATE(2029,3,0),Mitarbeiter!$D192),TODAY()),Einstellungen!$F$13:$F$67)))*N(Mitarbeiter!$E192)/IF(Einstellungen!$C$11="7 Tage",7,5),N('Ist-Stunden'!AQ192)+(N(Krankheitstage!CB192)+N(Krankheitstage!CN192))*N($C192))))</f>
        <v/>
      </c>
      <c r="BV192" s="76">
        <f>IF($B192="",0,IF(Einstellungen!$C$10="Ja",MAX(IF(Einstellungen!$C$11="7 Tage",MAX(0,(MIN(DATE(2029,4,0),IF(Mitarbeiter!$D192="",DATE(2029,4,0),Mitarbeiter!$D192),TODAY()))-(MAX(DATE(2029,3,1),Mitarbeiter!$C192))+1),MAX(0,NETWORKDAYS(MAX(DATE(2029,3,1),Mitarbeiter!$C192),MIN(DATE(2029,4,0),IF(Mitarbeiter!$D192="",DATE(2029,4,0),Mitarbeiter!$D192),TODAY()),Einstellungen!$F$13:$F$67)))*N(Mitarbeiter!$E192)/IF(Einstellungen!$C$11="7 Tage",7,5),N('Ist-Stunden'!AR192)),MAX(IF(Einstellungen!$C$11="7 Tage",MAX(0,(MIN(DATE(2029,4,0),IF(Mitarbeiter!$D192="",DATE(2029,4,0),Mitarbeiter!$D192),TODAY()))-(MAX(DATE(2029,3,1),Mitarbeiter!$C192))+1),MAX(0,NETWORKDAYS(MAX(DATE(2029,3,1),Mitarbeiter!$C192),MIN(DATE(2029,4,0),IF(Mitarbeiter!$D192="",DATE(2029,4,0),Mitarbeiter!$D192),TODAY()),Einstellungen!$F$13:$F$67)))*N(Mitarbeiter!$E192)/IF(Einstellungen!$C$11="7 Tage",7,5),N('Ist-Stunden'!AR192)+(N(Krankheitstage!CC192)+N(Krankheitstage!CO192))*N($C192))))</f>
        <v/>
      </c>
      <c r="BW192" s="76">
        <f>IF($B192="",0,IF(Einstellungen!$C$10="Ja",MAX(IF(Einstellungen!$C$11="7 Tage",MAX(0,(MIN(DATE(2029,5,0),IF(Mitarbeiter!$D192="",DATE(2029,5,0),Mitarbeiter!$D192),TODAY()))-(MAX(DATE(2029,4,1),Mitarbeiter!$C192))+1),MAX(0,NETWORKDAYS(MAX(DATE(2029,4,1),Mitarbeiter!$C192),MIN(DATE(2029,5,0),IF(Mitarbeiter!$D192="",DATE(2029,5,0),Mitarbeiter!$D192),TODAY()),Einstellungen!$F$13:$F$67)))*N(Mitarbeiter!$E192)/IF(Einstellungen!$C$11="7 Tage",7,5),N('Ist-Stunden'!AS192)),MAX(IF(Einstellungen!$C$11="7 Tage",MAX(0,(MIN(DATE(2029,5,0),IF(Mitarbeiter!$D192="",DATE(2029,5,0),Mitarbeiter!$D192),TODAY()))-(MAX(DATE(2029,4,1),Mitarbeiter!$C192))+1),MAX(0,NETWORKDAYS(MAX(DATE(2029,4,1),Mitarbeiter!$C192),MIN(DATE(2029,5,0),IF(Mitarbeiter!$D192="",DATE(2029,5,0),Mitarbeiter!$D192),TODAY()),Einstellungen!$F$13:$F$67)))*N(Mitarbeiter!$E192)/IF(Einstellungen!$C$11="7 Tage",7,5),N('Ist-Stunden'!AS192)+(N(Krankheitstage!CD192)+N(Krankheitstage!CP192))*N($C192))))</f>
        <v/>
      </c>
      <c r="BX192" s="76">
        <f>IF($B192="",0,IF(Einstellungen!$C$10="Ja",MAX(IF(Einstellungen!$C$11="7 Tage",MAX(0,(MIN(DATE(2029,6,0),IF(Mitarbeiter!$D192="",DATE(2029,6,0),Mitarbeiter!$D192),TODAY()))-(MAX(DATE(2029,5,1),Mitarbeiter!$C192))+1),MAX(0,NETWORKDAYS(MAX(DATE(2029,5,1),Mitarbeiter!$C192),MIN(DATE(2029,6,0),IF(Mitarbeiter!$D192="",DATE(2029,6,0),Mitarbeiter!$D192),TODAY()),Einstellungen!$F$13:$F$67)))*N(Mitarbeiter!$E192)/IF(Einstellungen!$C$11="7 Tage",7,5),N('Ist-Stunden'!AT192)),MAX(IF(Einstellungen!$C$11="7 Tage",MAX(0,(MIN(DATE(2029,6,0),IF(Mitarbeiter!$D192="",DATE(2029,6,0),Mitarbeiter!$D192),TODAY()))-(MAX(DATE(2029,5,1),Mitarbeiter!$C192))+1),MAX(0,NETWORKDAYS(MAX(DATE(2029,5,1),Mitarbeiter!$C192),MIN(DATE(2029,6,0),IF(Mitarbeiter!$D192="",DATE(2029,6,0),Mitarbeiter!$D192),TODAY()),Einstellungen!$F$13:$F$67)))*N(Mitarbeiter!$E192)/IF(Einstellungen!$C$11="7 Tage",7,5),N('Ist-Stunden'!AT192)+(N(Krankheitstage!CE192)+N(Krankheitstage!CQ192))*N($C192))))</f>
        <v/>
      </c>
      <c r="BY192" s="76">
        <f>IF($B192="",0,IF(Einstellungen!$C$10="Ja",MAX(IF(Einstellungen!$C$11="7 Tage",MAX(0,(MIN(DATE(2029,7,0),IF(Mitarbeiter!$D192="",DATE(2029,7,0),Mitarbeiter!$D192),TODAY()))-(MAX(DATE(2029,6,1),Mitarbeiter!$C192))+1),MAX(0,NETWORKDAYS(MAX(DATE(2029,6,1),Mitarbeiter!$C192),MIN(DATE(2029,7,0),IF(Mitarbeiter!$D192="",DATE(2029,7,0),Mitarbeiter!$D192),TODAY()),Einstellungen!$F$13:$F$67)))*N(Mitarbeiter!$E192)/IF(Einstellungen!$C$11="7 Tage",7,5),N('Ist-Stunden'!AU192)),MAX(IF(Einstellungen!$C$11="7 Tage",MAX(0,(MIN(DATE(2029,7,0),IF(Mitarbeiter!$D192="",DATE(2029,7,0),Mitarbeiter!$D192),TODAY()))-(MAX(DATE(2029,6,1),Mitarbeiter!$C192))+1),MAX(0,NETWORKDAYS(MAX(DATE(2029,6,1),Mitarbeiter!$C192),MIN(DATE(2029,7,0),IF(Mitarbeiter!$D192="",DATE(2029,7,0),Mitarbeiter!$D192),TODAY()),Einstellungen!$F$13:$F$67)))*N(Mitarbeiter!$E192)/IF(Einstellungen!$C$11="7 Tage",7,5),N('Ist-Stunden'!AU192)+(N(Krankheitstage!CF192)+N(Krankheitstage!CR192))*N($C192))))</f>
        <v/>
      </c>
      <c r="BZ192" s="76">
        <f>IF($B192="",0,IF(Einstellungen!$C$10="Ja",MAX(IF(Einstellungen!$C$11="7 Tage",MAX(0,(MIN(DATE(2029,8,0),IF(Mitarbeiter!$D192="",DATE(2029,8,0),Mitarbeiter!$D192),TODAY()))-(MAX(DATE(2029,7,1),Mitarbeiter!$C192))+1),MAX(0,NETWORKDAYS(MAX(DATE(2029,7,1),Mitarbeiter!$C192),MIN(DATE(2029,8,0),IF(Mitarbeiter!$D192="",DATE(2029,8,0),Mitarbeiter!$D192),TODAY()),Einstellungen!$F$13:$F$67)))*N(Mitarbeiter!$E192)/IF(Einstellungen!$C$11="7 Tage",7,5),N('Ist-Stunden'!AV192)),MAX(IF(Einstellungen!$C$11="7 Tage",MAX(0,(MIN(DATE(2029,8,0),IF(Mitarbeiter!$D192="",DATE(2029,8,0),Mitarbeiter!$D192),TODAY()))-(MAX(DATE(2029,7,1),Mitarbeiter!$C192))+1),MAX(0,NETWORKDAYS(MAX(DATE(2029,7,1),Mitarbeiter!$C192),MIN(DATE(2029,8,0),IF(Mitarbeiter!$D192="",DATE(2029,8,0),Mitarbeiter!$D192),TODAY()),Einstellungen!$F$13:$F$67)))*N(Mitarbeiter!$E192)/IF(Einstellungen!$C$11="7 Tage",7,5),N('Ist-Stunden'!AV192)+(N(Krankheitstage!CG192)+N(Krankheitstage!CS192))*N($C192))))</f>
        <v/>
      </c>
      <c r="CA192" s="76">
        <f>IF($B192="",0,IF(Einstellungen!$C$10="Ja",MAX(IF(Einstellungen!$C$11="7 Tage",MAX(0,(MIN(DATE(2029,9,0),IF(Mitarbeiter!$D192="",DATE(2029,9,0),Mitarbeiter!$D192),TODAY()))-(MAX(DATE(2029,8,1),Mitarbeiter!$C192))+1),MAX(0,NETWORKDAYS(MAX(DATE(2029,8,1),Mitarbeiter!$C192),MIN(DATE(2029,9,0),IF(Mitarbeiter!$D192="",DATE(2029,9,0),Mitarbeiter!$D192),TODAY()),Einstellungen!$F$13:$F$67)))*N(Mitarbeiter!$E192)/IF(Einstellungen!$C$11="7 Tage",7,5),N('Ist-Stunden'!AW192)),MAX(IF(Einstellungen!$C$11="7 Tage",MAX(0,(MIN(DATE(2029,9,0),IF(Mitarbeiter!$D192="",DATE(2029,9,0),Mitarbeiter!$D192),TODAY()))-(MAX(DATE(2029,8,1),Mitarbeiter!$C192))+1),MAX(0,NETWORKDAYS(MAX(DATE(2029,8,1),Mitarbeiter!$C192),MIN(DATE(2029,9,0),IF(Mitarbeiter!$D192="",DATE(2029,9,0),Mitarbeiter!$D192),TODAY()),Einstellungen!$F$13:$F$67)))*N(Mitarbeiter!$E192)/IF(Einstellungen!$C$11="7 Tage",7,5),N('Ist-Stunden'!AW192)+(N(Krankheitstage!CH192)+N(Krankheitstage!CT192))*N($C192))))</f>
        <v/>
      </c>
      <c r="CB192" s="76">
        <f>IF($B192="",0,IF(Einstellungen!$C$10="Ja",MAX(IF(Einstellungen!$C$11="7 Tage",MAX(0,(MIN(DATE(2029,10,0),IF(Mitarbeiter!$D192="",DATE(2029,10,0),Mitarbeiter!$D192),TODAY()))-(MAX(DATE(2029,9,1),Mitarbeiter!$C192))+1),MAX(0,NETWORKDAYS(MAX(DATE(2029,9,1),Mitarbeiter!$C192),MIN(DATE(2029,10,0),IF(Mitarbeiter!$D192="",DATE(2029,10,0),Mitarbeiter!$D192),TODAY()),Einstellungen!$F$13:$F$67)))*N(Mitarbeiter!$E192)/IF(Einstellungen!$C$11="7 Tage",7,5),N('Ist-Stunden'!AX192)),MAX(IF(Einstellungen!$C$11="7 Tage",MAX(0,(MIN(DATE(2029,10,0),IF(Mitarbeiter!$D192="",DATE(2029,10,0),Mitarbeiter!$D192),TODAY()))-(MAX(DATE(2029,9,1),Mitarbeiter!$C192))+1),MAX(0,NETWORKDAYS(MAX(DATE(2029,9,1),Mitarbeiter!$C192),MIN(DATE(2029,10,0),IF(Mitarbeiter!$D192="",DATE(2029,10,0),Mitarbeiter!$D192),TODAY()),Einstellungen!$F$13:$F$67)))*N(Mitarbeiter!$E192)/IF(Einstellungen!$C$11="7 Tage",7,5),N('Ist-Stunden'!AX192)+(N(Krankheitstage!CI192)+N(Krankheitstage!CU192))*N($C192))))</f>
        <v/>
      </c>
      <c r="CC192" s="76">
        <f>IF($B192="",0,IF(Einstellungen!$C$10="Ja",MAX(IF(Einstellungen!$C$11="7 Tage",MAX(0,(MIN(DATE(2029,11,0),IF(Mitarbeiter!$D192="",DATE(2029,11,0),Mitarbeiter!$D192),TODAY()))-(MAX(DATE(2029,10,1),Mitarbeiter!$C192))+1),MAX(0,NETWORKDAYS(MAX(DATE(2029,10,1),Mitarbeiter!$C192),MIN(DATE(2029,11,0),IF(Mitarbeiter!$D192="",DATE(2029,11,0),Mitarbeiter!$D192),TODAY()),Einstellungen!$F$13:$F$67)))*N(Mitarbeiter!$E192)/IF(Einstellungen!$C$11="7 Tage",7,5),N('Ist-Stunden'!AY192)),MAX(IF(Einstellungen!$C$11="7 Tage",MAX(0,(MIN(DATE(2029,11,0),IF(Mitarbeiter!$D192="",DATE(2029,11,0),Mitarbeiter!$D192),TODAY()))-(MAX(DATE(2029,10,1),Mitarbeiter!$C192))+1),MAX(0,NETWORKDAYS(MAX(DATE(2029,10,1),Mitarbeiter!$C192),MIN(DATE(2029,11,0),IF(Mitarbeiter!$D192="",DATE(2029,11,0),Mitarbeiter!$D192),TODAY()),Einstellungen!$F$13:$F$67)))*N(Mitarbeiter!$E192)/IF(Einstellungen!$C$11="7 Tage",7,5),N('Ist-Stunden'!AY192)+(N(Krankheitstage!CJ192)+N(Krankheitstage!CV192))*N($C192))))</f>
        <v/>
      </c>
      <c r="CD192" s="76">
        <f>IF($B192="",0,IF(Einstellungen!$C$10="Ja",MAX(IF(Einstellungen!$C$11="7 Tage",MAX(0,(MIN(DATE(2029,12,0),IF(Mitarbeiter!$D192="",DATE(2029,12,0),Mitarbeiter!$D192),TODAY()))-(MAX(DATE(2029,11,1),Mitarbeiter!$C192))+1),MAX(0,NETWORKDAYS(MAX(DATE(2029,11,1),Mitarbeiter!$C192),MIN(DATE(2029,12,0),IF(Mitarbeiter!$D192="",DATE(2029,12,0),Mitarbeiter!$D192),TODAY()),Einstellungen!$F$13:$F$67)))*N(Mitarbeiter!$E192)/IF(Einstellungen!$C$11="7 Tage",7,5),N('Ist-Stunden'!AZ192)),MAX(IF(Einstellungen!$C$11="7 Tage",MAX(0,(MIN(DATE(2029,12,0),IF(Mitarbeiter!$D192="",DATE(2029,12,0),Mitarbeiter!$D192),TODAY()))-(MAX(DATE(2029,11,1),Mitarbeiter!$C192))+1),MAX(0,NETWORKDAYS(MAX(DATE(2029,11,1),Mitarbeiter!$C192),MIN(DATE(2029,12,0),IF(Mitarbeiter!$D192="",DATE(2029,12,0),Mitarbeiter!$D192),TODAY()),Einstellungen!$F$13:$F$67)))*N(Mitarbeiter!$E192)/IF(Einstellungen!$C$11="7 Tage",7,5),N('Ist-Stunden'!AZ192)+(N(Krankheitstage!CK192)+N(Krankheitstage!CW192))*N($C192))))</f>
        <v/>
      </c>
      <c r="CE192" s="76">
        <f>IF($B192="",0,IF(Einstellungen!$C$10="Ja",MAX(IF(Einstellungen!$C$11="7 Tage",MAX(0,(MIN(DATE(2029,13,0),IF(Mitarbeiter!$D192="",DATE(2029,13,0),Mitarbeiter!$D192),TODAY()))-(MAX(DATE(2029,12,1),Mitarbeiter!$C192))+1),MAX(0,NETWORKDAYS(MAX(DATE(2029,12,1),Mitarbeiter!$C192),MIN(DATE(2029,13,0),IF(Mitarbeiter!$D192="",DATE(2029,13,0),Mitarbeiter!$D192),TODAY()),Einstellungen!$F$13:$F$67)))*N(Mitarbeiter!$E192)/IF(Einstellungen!$C$11="7 Tage",7,5),N('Ist-Stunden'!BA192)),MAX(IF(Einstellungen!$C$11="7 Tage",MAX(0,(MIN(DATE(2029,13,0),IF(Mitarbeiter!$D192="",DATE(2029,13,0),Mitarbeiter!$D192),TODAY()))-(MAX(DATE(2029,12,1),Mitarbeiter!$C192))+1),MAX(0,NETWORKDAYS(MAX(DATE(2029,12,1),Mitarbeiter!$C192),MIN(DATE(2029,13,0),IF(Mitarbeiter!$D192="",DATE(2029,13,0),Mitarbeiter!$D192),TODAY()),Einstellungen!$F$13:$F$67)))*N(Mitarbeiter!$E192)/IF(Einstellungen!$C$11="7 Tage",7,5),N('Ist-Stunden'!BA192)+(N(Krankheitstage!CL192)+N(Krankheitstage!CX192))*N($C192))))</f>
        <v/>
      </c>
      <c r="CF192" s="76">
        <f>IF($B192="",0,IF(Einstellungen!$C$10="Ja",MAX(IF(Einstellungen!$C$11="7 Tage",MAX(0,(MIN(DATE(2030,2,0),IF(Mitarbeiter!$D192="",DATE(2030,2,0),Mitarbeiter!$D192),TODAY()))-(MAX(DATE(2030,1,1),Mitarbeiter!$C192))+1),MAX(0,NETWORKDAYS(MAX(DATE(2030,1,1),Mitarbeiter!$C192),MIN(DATE(2030,2,0),IF(Mitarbeiter!$D192="",DATE(2030,2,0),Mitarbeiter!$D192),TODAY()),Einstellungen!$F$13:$F$67)))*N(Mitarbeiter!$E192)/IF(Einstellungen!$C$11="7 Tage",7,5),N('Ist-Stunden'!BB192)),MAX(IF(Einstellungen!$C$11="7 Tage",MAX(0,(MIN(DATE(2030,2,0),IF(Mitarbeiter!$D192="",DATE(2030,2,0),Mitarbeiter!$D192),TODAY()))-(MAX(DATE(2030,1,1),Mitarbeiter!$C192))+1),MAX(0,NETWORKDAYS(MAX(DATE(2030,1,1),Mitarbeiter!$C192),MIN(DATE(2030,2,0),IF(Mitarbeiter!$D192="",DATE(2030,2,0),Mitarbeiter!$D192),TODAY()),Einstellungen!$F$13:$F$67)))*N(Mitarbeiter!$E192)/IF(Einstellungen!$C$11="7 Tage",7,5),N('Ist-Stunden'!BB192)+(N(Krankheitstage!CY192)+N(Krankheitstage!DK192))*N($C192))))</f>
        <v/>
      </c>
      <c r="CG192" s="76">
        <f>IF($B192="",0,IF(Einstellungen!$C$10="Ja",MAX(IF(Einstellungen!$C$11="7 Tage",MAX(0,(MIN(DATE(2030,3,0),IF(Mitarbeiter!$D192="",DATE(2030,3,0),Mitarbeiter!$D192),TODAY()))-(MAX(DATE(2030,2,1),Mitarbeiter!$C192))+1),MAX(0,NETWORKDAYS(MAX(DATE(2030,2,1),Mitarbeiter!$C192),MIN(DATE(2030,3,0),IF(Mitarbeiter!$D192="",DATE(2030,3,0),Mitarbeiter!$D192),TODAY()),Einstellungen!$F$13:$F$67)))*N(Mitarbeiter!$E192)/IF(Einstellungen!$C$11="7 Tage",7,5),N('Ist-Stunden'!BC192)),MAX(IF(Einstellungen!$C$11="7 Tage",MAX(0,(MIN(DATE(2030,3,0),IF(Mitarbeiter!$D192="",DATE(2030,3,0),Mitarbeiter!$D192),TODAY()))-(MAX(DATE(2030,2,1),Mitarbeiter!$C192))+1),MAX(0,NETWORKDAYS(MAX(DATE(2030,2,1),Mitarbeiter!$C192),MIN(DATE(2030,3,0),IF(Mitarbeiter!$D192="",DATE(2030,3,0),Mitarbeiter!$D192),TODAY()),Einstellungen!$F$13:$F$67)))*N(Mitarbeiter!$E192)/IF(Einstellungen!$C$11="7 Tage",7,5),N('Ist-Stunden'!BC192)+(N(Krankheitstage!CZ192)+N(Krankheitstage!DL192))*N($C192))))</f>
        <v/>
      </c>
      <c r="CH192" s="76">
        <f>IF($B192="",0,IF(Einstellungen!$C$10="Ja",MAX(IF(Einstellungen!$C$11="7 Tage",MAX(0,(MIN(DATE(2030,4,0),IF(Mitarbeiter!$D192="",DATE(2030,4,0),Mitarbeiter!$D192),TODAY()))-(MAX(DATE(2030,3,1),Mitarbeiter!$C192))+1),MAX(0,NETWORKDAYS(MAX(DATE(2030,3,1),Mitarbeiter!$C192),MIN(DATE(2030,4,0),IF(Mitarbeiter!$D192="",DATE(2030,4,0),Mitarbeiter!$D192),TODAY()),Einstellungen!$F$13:$F$67)))*N(Mitarbeiter!$E192)/IF(Einstellungen!$C$11="7 Tage",7,5),N('Ist-Stunden'!BD192)),MAX(IF(Einstellungen!$C$11="7 Tage",MAX(0,(MIN(DATE(2030,4,0),IF(Mitarbeiter!$D192="",DATE(2030,4,0),Mitarbeiter!$D192),TODAY()))-(MAX(DATE(2030,3,1),Mitarbeiter!$C192))+1),MAX(0,NETWORKDAYS(MAX(DATE(2030,3,1),Mitarbeiter!$C192),MIN(DATE(2030,4,0),IF(Mitarbeiter!$D192="",DATE(2030,4,0),Mitarbeiter!$D192),TODAY()),Einstellungen!$F$13:$F$67)))*N(Mitarbeiter!$E192)/IF(Einstellungen!$C$11="7 Tage",7,5),N('Ist-Stunden'!BD192)+(N(Krankheitstage!DA192)+N(Krankheitstage!DM192))*N($C192))))</f>
        <v/>
      </c>
      <c r="CI192" s="76">
        <f>IF($B192="",0,IF(Einstellungen!$C$10="Ja",MAX(IF(Einstellungen!$C$11="7 Tage",MAX(0,(MIN(DATE(2030,5,0),IF(Mitarbeiter!$D192="",DATE(2030,5,0),Mitarbeiter!$D192),TODAY()))-(MAX(DATE(2030,4,1),Mitarbeiter!$C192))+1),MAX(0,NETWORKDAYS(MAX(DATE(2030,4,1),Mitarbeiter!$C192),MIN(DATE(2030,5,0),IF(Mitarbeiter!$D192="",DATE(2030,5,0),Mitarbeiter!$D192),TODAY()),Einstellungen!$F$13:$F$67)))*N(Mitarbeiter!$E192)/IF(Einstellungen!$C$11="7 Tage",7,5),N('Ist-Stunden'!BE192)),MAX(IF(Einstellungen!$C$11="7 Tage",MAX(0,(MIN(DATE(2030,5,0),IF(Mitarbeiter!$D192="",DATE(2030,5,0),Mitarbeiter!$D192),TODAY()))-(MAX(DATE(2030,4,1),Mitarbeiter!$C192))+1),MAX(0,NETWORKDAYS(MAX(DATE(2030,4,1),Mitarbeiter!$C192),MIN(DATE(2030,5,0),IF(Mitarbeiter!$D192="",DATE(2030,5,0),Mitarbeiter!$D192),TODAY()),Einstellungen!$F$13:$F$67)))*N(Mitarbeiter!$E192)/IF(Einstellungen!$C$11="7 Tage",7,5),N('Ist-Stunden'!BE192)+(N(Krankheitstage!DB192)+N(Krankheitstage!DN192))*N($C192))))</f>
        <v/>
      </c>
      <c r="CJ192" s="76">
        <f>IF($B192="",0,IF(Einstellungen!$C$10="Ja",MAX(IF(Einstellungen!$C$11="7 Tage",MAX(0,(MIN(DATE(2030,6,0),IF(Mitarbeiter!$D192="",DATE(2030,6,0),Mitarbeiter!$D192),TODAY()))-(MAX(DATE(2030,5,1),Mitarbeiter!$C192))+1),MAX(0,NETWORKDAYS(MAX(DATE(2030,5,1),Mitarbeiter!$C192),MIN(DATE(2030,6,0),IF(Mitarbeiter!$D192="",DATE(2030,6,0),Mitarbeiter!$D192),TODAY()),Einstellungen!$F$13:$F$67)))*N(Mitarbeiter!$E192)/IF(Einstellungen!$C$11="7 Tage",7,5),N('Ist-Stunden'!BF192)),MAX(IF(Einstellungen!$C$11="7 Tage",MAX(0,(MIN(DATE(2030,6,0),IF(Mitarbeiter!$D192="",DATE(2030,6,0),Mitarbeiter!$D192),TODAY()))-(MAX(DATE(2030,5,1),Mitarbeiter!$C192))+1),MAX(0,NETWORKDAYS(MAX(DATE(2030,5,1),Mitarbeiter!$C192),MIN(DATE(2030,6,0),IF(Mitarbeiter!$D192="",DATE(2030,6,0),Mitarbeiter!$D192),TODAY()),Einstellungen!$F$13:$F$67)))*N(Mitarbeiter!$E192)/IF(Einstellungen!$C$11="7 Tage",7,5),N('Ist-Stunden'!BF192)+(N(Krankheitstage!DC192)+N(Krankheitstage!DO192))*N($C192))))</f>
        <v/>
      </c>
      <c r="CK192" s="76">
        <f>IF($B192="",0,IF(Einstellungen!$C$10="Ja",MAX(IF(Einstellungen!$C$11="7 Tage",MAX(0,(MIN(DATE(2030,7,0),IF(Mitarbeiter!$D192="",DATE(2030,7,0),Mitarbeiter!$D192),TODAY()))-(MAX(DATE(2030,6,1),Mitarbeiter!$C192))+1),MAX(0,NETWORKDAYS(MAX(DATE(2030,6,1),Mitarbeiter!$C192),MIN(DATE(2030,7,0),IF(Mitarbeiter!$D192="",DATE(2030,7,0),Mitarbeiter!$D192),TODAY()),Einstellungen!$F$13:$F$67)))*N(Mitarbeiter!$E192)/IF(Einstellungen!$C$11="7 Tage",7,5),N('Ist-Stunden'!BG192)),MAX(IF(Einstellungen!$C$11="7 Tage",MAX(0,(MIN(DATE(2030,7,0),IF(Mitarbeiter!$D192="",DATE(2030,7,0),Mitarbeiter!$D192),TODAY()))-(MAX(DATE(2030,6,1),Mitarbeiter!$C192))+1),MAX(0,NETWORKDAYS(MAX(DATE(2030,6,1),Mitarbeiter!$C192),MIN(DATE(2030,7,0),IF(Mitarbeiter!$D192="",DATE(2030,7,0),Mitarbeiter!$D192),TODAY()),Einstellungen!$F$13:$F$67)))*N(Mitarbeiter!$E192)/IF(Einstellungen!$C$11="7 Tage",7,5),N('Ist-Stunden'!BG192)+(N(Krankheitstage!DD192)+N(Krankheitstage!DP192))*N($C192))))</f>
        <v/>
      </c>
      <c r="CL192" s="76">
        <f>IF($B192="",0,IF(Einstellungen!$C$10="Ja",MAX(IF(Einstellungen!$C$11="7 Tage",MAX(0,(MIN(DATE(2030,8,0),IF(Mitarbeiter!$D192="",DATE(2030,8,0),Mitarbeiter!$D192),TODAY()))-(MAX(DATE(2030,7,1),Mitarbeiter!$C192))+1),MAX(0,NETWORKDAYS(MAX(DATE(2030,7,1),Mitarbeiter!$C192),MIN(DATE(2030,8,0),IF(Mitarbeiter!$D192="",DATE(2030,8,0),Mitarbeiter!$D192),TODAY()),Einstellungen!$F$13:$F$67)))*N(Mitarbeiter!$E192)/IF(Einstellungen!$C$11="7 Tage",7,5),N('Ist-Stunden'!BH192)),MAX(IF(Einstellungen!$C$11="7 Tage",MAX(0,(MIN(DATE(2030,8,0),IF(Mitarbeiter!$D192="",DATE(2030,8,0),Mitarbeiter!$D192),TODAY()))-(MAX(DATE(2030,7,1),Mitarbeiter!$C192))+1),MAX(0,NETWORKDAYS(MAX(DATE(2030,7,1),Mitarbeiter!$C192),MIN(DATE(2030,8,0),IF(Mitarbeiter!$D192="",DATE(2030,8,0),Mitarbeiter!$D192),TODAY()),Einstellungen!$F$13:$F$67)))*N(Mitarbeiter!$E192)/IF(Einstellungen!$C$11="7 Tage",7,5),N('Ist-Stunden'!BH192)+(N(Krankheitstage!DE192)+N(Krankheitstage!DQ192))*N($C192))))</f>
        <v/>
      </c>
      <c r="CM192" s="76">
        <f>IF($B192="",0,IF(Einstellungen!$C$10="Ja",MAX(IF(Einstellungen!$C$11="7 Tage",MAX(0,(MIN(DATE(2030,9,0),IF(Mitarbeiter!$D192="",DATE(2030,9,0),Mitarbeiter!$D192),TODAY()))-(MAX(DATE(2030,8,1),Mitarbeiter!$C192))+1),MAX(0,NETWORKDAYS(MAX(DATE(2030,8,1),Mitarbeiter!$C192),MIN(DATE(2030,9,0),IF(Mitarbeiter!$D192="",DATE(2030,9,0),Mitarbeiter!$D192),TODAY()),Einstellungen!$F$13:$F$67)))*N(Mitarbeiter!$E192)/IF(Einstellungen!$C$11="7 Tage",7,5),N('Ist-Stunden'!BI192)),MAX(IF(Einstellungen!$C$11="7 Tage",MAX(0,(MIN(DATE(2030,9,0),IF(Mitarbeiter!$D192="",DATE(2030,9,0),Mitarbeiter!$D192),TODAY()))-(MAX(DATE(2030,8,1),Mitarbeiter!$C192))+1),MAX(0,NETWORKDAYS(MAX(DATE(2030,8,1),Mitarbeiter!$C192),MIN(DATE(2030,9,0),IF(Mitarbeiter!$D192="",DATE(2030,9,0),Mitarbeiter!$D192),TODAY()),Einstellungen!$F$13:$F$67)))*N(Mitarbeiter!$E192)/IF(Einstellungen!$C$11="7 Tage",7,5),N('Ist-Stunden'!BI192)+(N(Krankheitstage!DF192)+N(Krankheitstage!DR192))*N($C192))))</f>
        <v/>
      </c>
      <c r="CN192" s="76">
        <f>IF($B192="",0,IF(Einstellungen!$C$10="Ja",MAX(IF(Einstellungen!$C$11="7 Tage",MAX(0,(MIN(DATE(2030,10,0),IF(Mitarbeiter!$D192="",DATE(2030,10,0),Mitarbeiter!$D192),TODAY()))-(MAX(DATE(2030,9,1),Mitarbeiter!$C192))+1),MAX(0,NETWORKDAYS(MAX(DATE(2030,9,1),Mitarbeiter!$C192),MIN(DATE(2030,10,0),IF(Mitarbeiter!$D192="",DATE(2030,10,0),Mitarbeiter!$D192),TODAY()),Einstellungen!$F$13:$F$67)))*N(Mitarbeiter!$E192)/IF(Einstellungen!$C$11="7 Tage",7,5),N('Ist-Stunden'!BJ192)),MAX(IF(Einstellungen!$C$11="7 Tage",MAX(0,(MIN(DATE(2030,10,0),IF(Mitarbeiter!$D192="",DATE(2030,10,0),Mitarbeiter!$D192),TODAY()))-(MAX(DATE(2030,9,1),Mitarbeiter!$C192))+1),MAX(0,NETWORKDAYS(MAX(DATE(2030,9,1),Mitarbeiter!$C192),MIN(DATE(2030,10,0),IF(Mitarbeiter!$D192="",DATE(2030,10,0),Mitarbeiter!$D192),TODAY()),Einstellungen!$F$13:$F$67)))*N(Mitarbeiter!$E192)/IF(Einstellungen!$C$11="7 Tage",7,5),N('Ist-Stunden'!BJ192)+(N(Krankheitstage!DG192)+N(Krankheitstage!DS192))*N($C192))))</f>
        <v/>
      </c>
      <c r="CO192" s="76">
        <f>IF($B192="",0,IF(Einstellungen!$C$10="Ja",MAX(IF(Einstellungen!$C$11="7 Tage",MAX(0,(MIN(DATE(2030,11,0),IF(Mitarbeiter!$D192="",DATE(2030,11,0),Mitarbeiter!$D192),TODAY()))-(MAX(DATE(2030,10,1),Mitarbeiter!$C192))+1),MAX(0,NETWORKDAYS(MAX(DATE(2030,10,1),Mitarbeiter!$C192),MIN(DATE(2030,11,0),IF(Mitarbeiter!$D192="",DATE(2030,11,0),Mitarbeiter!$D192),TODAY()),Einstellungen!$F$13:$F$67)))*N(Mitarbeiter!$E192)/IF(Einstellungen!$C$11="7 Tage",7,5),N('Ist-Stunden'!BK192)),MAX(IF(Einstellungen!$C$11="7 Tage",MAX(0,(MIN(DATE(2030,11,0),IF(Mitarbeiter!$D192="",DATE(2030,11,0),Mitarbeiter!$D192),TODAY()))-(MAX(DATE(2030,10,1),Mitarbeiter!$C192))+1),MAX(0,NETWORKDAYS(MAX(DATE(2030,10,1),Mitarbeiter!$C192),MIN(DATE(2030,11,0),IF(Mitarbeiter!$D192="",DATE(2030,11,0),Mitarbeiter!$D192),TODAY()),Einstellungen!$F$13:$F$67)))*N(Mitarbeiter!$E192)/IF(Einstellungen!$C$11="7 Tage",7,5),N('Ist-Stunden'!BK192)+(N(Krankheitstage!DH192)+N(Krankheitstage!DT192))*N($C192))))</f>
        <v/>
      </c>
      <c r="CP192" s="76">
        <f>IF($B192="",0,IF(Einstellungen!$C$10="Ja",MAX(IF(Einstellungen!$C$11="7 Tage",MAX(0,(MIN(DATE(2030,12,0),IF(Mitarbeiter!$D192="",DATE(2030,12,0),Mitarbeiter!$D192),TODAY()))-(MAX(DATE(2030,11,1),Mitarbeiter!$C192))+1),MAX(0,NETWORKDAYS(MAX(DATE(2030,11,1),Mitarbeiter!$C192),MIN(DATE(2030,12,0),IF(Mitarbeiter!$D192="",DATE(2030,12,0),Mitarbeiter!$D192),TODAY()),Einstellungen!$F$13:$F$67)))*N(Mitarbeiter!$E192)/IF(Einstellungen!$C$11="7 Tage",7,5),N('Ist-Stunden'!BL192)),MAX(IF(Einstellungen!$C$11="7 Tage",MAX(0,(MIN(DATE(2030,12,0),IF(Mitarbeiter!$D192="",DATE(2030,12,0),Mitarbeiter!$D192),TODAY()))-(MAX(DATE(2030,11,1),Mitarbeiter!$C192))+1),MAX(0,NETWORKDAYS(MAX(DATE(2030,11,1),Mitarbeiter!$C192),MIN(DATE(2030,12,0),IF(Mitarbeiter!$D192="",DATE(2030,12,0),Mitarbeiter!$D192),TODAY()),Einstellungen!$F$13:$F$67)))*N(Mitarbeiter!$E192)/IF(Einstellungen!$C$11="7 Tage",7,5),N('Ist-Stunden'!BL192)+(N(Krankheitstage!DI192)+N(Krankheitstage!DU192))*N($C192))))</f>
        <v/>
      </c>
      <c r="CQ192" s="76">
        <f>IF($B192="",0,IF(Einstellungen!$C$10="Ja",MAX(IF(Einstellungen!$C$11="7 Tage",MAX(0,(MIN(DATE(2030,13,0),IF(Mitarbeiter!$D192="",DATE(2030,13,0),Mitarbeiter!$D192),TODAY()))-(MAX(DATE(2030,12,1),Mitarbeiter!$C192))+1),MAX(0,NETWORKDAYS(MAX(DATE(2030,12,1),Mitarbeiter!$C192),MIN(DATE(2030,13,0),IF(Mitarbeiter!$D192="",DATE(2030,13,0),Mitarbeiter!$D192),TODAY()),Einstellungen!$F$13:$F$67)))*N(Mitarbeiter!$E192)/IF(Einstellungen!$C$11="7 Tage",7,5),N('Ist-Stunden'!BM192)),MAX(IF(Einstellungen!$C$11="7 Tage",MAX(0,(MIN(DATE(2030,13,0),IF(Mitarbeiter!$D192="",DATE(2030,13,0),Mitarbeiter!$D192),TODAY()))-(MAX(DATE(2030,12,1),Mitarbeiter!$C192))+1),MAX(0,NETWORKDAYS(MAX(DATE(2030,12,1),Mitarbeiter!$C192),MIN(DATE(2030,13,0),IF(Mitarbeiter!$D192="",DATE(2030,13,0),Mitarbeiter!$D192),TODAY()),Einstellungen!$F$13:$F$67)))*N(Mitarbeiter!$E192)/IF(Einstellungen!$C$11="7 Tage",7,5),N('Ist-Stunden'!BM192)+(N(Krankheitstage!DJ192)+N(Krankheitstage!DV192))*N($C192))))</f>
        <v/>
      </c>
    </row>
    <row r="193">
      <c r="A193" s="73">
        <f>IF(Mitarbeiter!B193="","",Mitarbeiter!A193)</f>
        <v/>
      </c>
      <c r="B193" s="6">
        <f>IF(Mitarbeiter!B193="","",Mitarbeiter!B193)</f>
        <v/>
      </c>
      <c r="C193" s="74">
        <f>IF(Mitarbeiter!B193="","",Mitarbeiter!F193)</f>
        <v/>
      </c>
      <c r="D193" s="75">
        <f>N(INDEX(Krankheitstage!$G193:$DV193,1,(Einstellungen!$C$3-2026)*24+1))</f>
        <v/>
      </c>
      <c r="E193" s="75">
        <f>N(INDEX(Krankheitstage!$G193:$DV193,1,(Einstellungen!$C$3-2026)*24+2))</f>
        <v/>
      </c>
      <c r="F193" s="75">
        <f>N(INDEX(Krankheitstage!$G193:$DV193,1,(Einstellungen!$C$3-2026)*24+3))</f>
        <v/>
      </c>
      <c r="G193" s="75">
        <f>N(INDEX(Krankheitstage!$G193:$DV193,1,(Einstellungen!$C$3-2026)*24+4))</f>
        <v/>
      </c>
      <c r="H193" s="75">
        <f>N(INDEX(Krankheitstage!$G193:$DV193,1,(Einstellungen!$C$3-2026)*24+5))</f>
        <v/>
      </c>
      <c r="I193" s="75">
        <f>N(INDEX(Krankheitstage!$G193:$DV193,1,(Einstellungen!$C$3-2026)*24+6))</f>
        <v/>
      </c>
      <c r="J193" s="75">
        <f>N(INDEX(Krankheitstage!$G193:$DV193,1,(Einstellungen!$C$3-2026)*24+7))</f>
        <v/>
      </c>
      <c r="K193" s="75">
        <f>N(INDEX(Krankheitstage!$G193:$DV193,1,(Einstellungen!$C$3-2026)*24+8))</f>
        <v/>
      </c>
      <c r="L193" s="75">
        <f>N(INDEX(Krankheitstage!$G193:$DV193,1,(Einstellungen!$C$3-2026)*24+9))</f>
        <v/>
      </c>
      <c r="M193" s="75">
        <f>N(INDEX(Krankheitstage!$G193:$DV193,1,(Einstellungen!$C$3-2026)*24+10))</f>
        <v/>
      </c>
      <c r="N193" s="75">
        <f>N(INDEX(Krankheitstage!$G193:$DV193,1,(Einstellungen!$C$3-2026)*24+11))</f>
        <v/>
      </c>
      <c r="O193" s="75">
        <f>N(INDEX(Krankheitstage!$G193:$DV193,1,(Einstellungen!$C$3-2026)*24+12))</f>
        <v/>
      </c>
      <c r="P193" s="75">
        <f>IF($B193="","",SUM(D193:O193))</f>
        <v/>
      </c>
      <c r="Q193" s="75">
        <f>N(INDEX(Krankheitstage!$G193:$DV193,1,(Einstellungen!$C$3-2026)*24+13))</f>
        <v/>
      </c>
      <c r="R193" s="75">
        <f>N(INDEX(Krankheitstage!$G193:$DV193,1,(Einstellungen!$C$3-2026)*24+14))</f>
        <v/>
      </c>
      <c r="S193" s="75">
        <f>N(INDEX(Krankheitstage!$G193:$DV193,1,(Einstellungen!$C$3-2026)*24+15))</f>
        <v/>
      </c>
      <c r="T193" s="75">
        <f>N(INDEX(Krankheitstage!$G193:$DV193,1,(Einstellungen!$C$3-2026)*24+16))</f>
        <v/>
      </c>
      <c r="U193" s="75">
        <f>N(INDEX(Krankheitstage!$G193:$DV193,1,(Einstellungen!$C$3-2026)*24+17))</f>
        <v/>
      </c>
      <c r="V193" s="75">
        <f>N(INDEX(Krankheitstage!$G193:$DV193,1,(Einstellungen!$C$3-2026)*24+18))</f>
        <v/>
      </c>
      <c r="W193" s="75">
        <f>N(INDEX(Krankheitstage!$G193:$DV193,1,(Einstellungen!$C$3-2026)*24+19))</f>
        <v/>
      </c>
      <c r="X193" s="75">
        <f>N(INDEX(Krankheitstage!$G193:$DV193,1,(Einstellungen!$C$3-2026)*24+20))</f>
        <v/>
      </c>
      <c r="Y193" s="75">
        <f>N(INDEX(Krankheitstage!$G193:$DV193,1,(Einstellungen!$C$3-2026)*24+21))</f>
        <v/>
      </c>
      <c r="Z193" s="75">
        <f>N(INDEX(Krankheitstage!$G193:$DV193,1,(Einstellungen!$C$3-2026)*24+22))</f>
        <v/>
      </c>
      <c r="AA193" s="75">
        <f>N(INDEX(Krankheitstage!$G193:$DV193,1,(Einstellungen!$C$3-2026)*24+23))</f>
        <v/>
      </c>
      <c r="AB193" s="75">
        <f>N(INDEX(Krankheitstage!$G193:$DV193,1,(Einstellungen!$C$3-2026)*24+24))</f>
        <v/>
      </c>
      <c r="AC193" s="75">
        <f>IF($B193="","",SUM(Q193:AB193))</f>
        <v/>
      </c>
      <c r="AD193" s="75">
        <f>IF($B193="","",SUM(P193,AC193))</f>
        <v/>
      </c>
      <c r="AE193" s="76">
        <f>IF($B193="","",AD193*N(C193))</f>
        <v/>
      </c>
      <c r="AF193" s="75">
        <f>IF($B193="","",Krankheitstage!E193)</f>
        <v/>
      </c>
      <c r="AG193" s="76">
        <f>IF($B193="","",AF193*N(C193))</f>
        <v/>
      </c>
      <c r="AH193" s="76">
        <f>IF($B193="","",INDEX($AJ193:$CQ193,1,(Einstellungen!$C$3-2026)*12+1)+INDEX($AJ193:$CQ193,1,(Einstellungen!$C$3-2026)*12+2)+INDEX($AJ193:$CQ193,1,(Einstellungen!$C$3-2026)*12+3)+INDEX($AJ193:$CQ193,1,(Einstellungen!$C$3-2026)*12+4)+INDEX($AJ193:$CQ193,1,(Einstellungen!$C$3-2026)*12+5)+INDEX($AJ193:$CQ193,1,(Einstellungen!$C$3-2026)*12+6)+INDEX($AJ193:$CQ193,1,(Einstellungen!$C$3-2026)*12+7)+INDEX($AJ193:$CQ193,1,(Einstellungen!$C$3-2026)*12+8)+INDEX($AJ193:$CQ193,1,(Einstellungen!$C$3-2026)*12+9)+INDEX($AJ193:$CQ193,1,(Einstellungen!$C$3-2026)*12+10)+INDEX($AJ193:$CQ193,1,(Einstellungen!$C$3-2026)*12+11)+INDEX($AJ193:$CQ193,1,(Einstellungen!$C$3-2026)*12+12))</f>
        <v/>
      </c>
      <c r="AI193" s="76">
        <f>IF($B193="","",SUM($AJ193:$CQ193))</f>
        <v/>
      </c>
      <c r="AJ193" s="76">
        <f>IF($B193="",0,IF(Einstellungen!$C$10="Ja",MAX(IF(Einstellungen!$C$11="7 Tage",MAX(0,(MIN(DATE(2026,2,0),IF(Mitarbeiter!$D193="",DATE(2026,2,0),Mitarbeiter!$D193),TODAY()))-(MAX(DATE(2026,1,1),Mitarbeiter!$C193))+1),MAX(0,NETWORKDAYS(MAX(DATE(2026,1,1),Mitarbeiter!$C193),MIN(DATE(2026,2,0),IF(Mitarbeiter!$D193="",DATE(2026,2,0),Mitarbeiter!$D193),TODAY()),Einstellungen!$F$13:$F$67)))*N(Mitarbeiter!$E193)/IF(Einstellungen!$C$11="7 Tage",7,5),N('Ist-Stunden'!F193)),MAX(IF(Einstellungen!$C$11="7 Tage",MAX(0,(MIN(DATE(2026,2,0),IF(Mitarbeiter!$D193="",DATE(2026,2,0),Mitarbeiter!$D193),TODAY()))-(MAX(DATE(2026,1,1),Mitarbeiter!$C193))+1),MAX(0,NETWORKDAYS(MAX(DATE(2026,1,1),Mitarbeiter!$C193),MIN(DATE(2026,2,0),IF(Mitarbeiter!$D193="",DATE(2026,2,0),Mitarbeiter!$D193),TODAY()),Einstellungen!$F$13:$F$67)))*N(Mitarbeiter!$E193)/IF(Einstellungen!$C$11="7 Tage",7,5),N('Ist-Stunden'!F193)+(N(Krankheitstage!G193)+N(Krankheitstage!S193))*N($C193))))</f>
        <v/>
      </c>
      <c r="AK193" s="76">
        <f>IF($B193="",0,IF(Einstellungen!$C$10="Ja",MAX(IF(Einstellungen!$C$11="7 Tage",MAX(0,(MIN(DATE(2026,3,0),IF(Mitarbeiter!$D193="",DATE(2026,3,0),Mitarbeiter!$D193),TODAY()))-(MAX(DATE(2026,2,1),Mitarbeiter!$C193))+1),MAX(0,NETWORKDAYS(MAX(DATE(2026,2,1),Mitarbeiter!$C193),MIN(DATE(2026,3,0),IF(Mitarbeiter!$D193="",DATE(2026,3,0),Mitarbeiter!$D193),TODAY()),Einstellungen!$F$13:$F$67)))*N(Mitarbeiter!$E193)/IF(Einstellungen!$C$11="7 Tage",7,5),N('Ist-Stunden'!G193)),MAX(IF(Einstellungen!$C$11="7 Tage",MAX(0,(MIN(DATE(2026,3,0),IF(Mitarbeiter!$D193="",DATE(2026,3,0),Mitarbeiter!$D193),TODAY()))-(MAX(DATE(2026,2,1),Mitarbeiter!$C193))+1),MAX(0,NETWORKDAYS(MAX(DATE(2026,2,1),Mitarbeiter!$C193),MIN(DATE(2026,3,0),IF(Mitarbeiter!$D193="",DATE(2026,3,0),Mitarbeiter!$D193),TODAY()),Einstellungen!$F$13:$F$67)))*N(Mitarbeiter!$E193)/IF(Einstellungen!$C$11="7 Tage",7,5),N('Ist-Stunden'!G193)+(N(Krankheitstage!H193)+N(Krankheitstage!T193))*N($C193))))</f>
        <v/>
      </c>
      <c r="AL193" s="76">
        <f>IF($B193="",0,IF(Einstellungen!$C$10="Ja",MAX(IF(Einstellungen!$C$11="7 Tage",MAX(0,(MIN(DATE(2026,4,0),IF(Mitarbeiter!$D193="",DATE(2026,4,0),Mitarbeiter!$D193),TODAY()))-(MAX(DATE(2026,3,1),Mitarbeiter!$C193))+1),MAX(0,NETWORKDAYS(MAX(DATE(2026,3,1),Mitarbeiter!$C193),MIN(DATE(2026,4,0),IF(Mitarbeiter!$D193="",DATE(2026,4,0),Mitarbeiter!$D193),TODAY()),Einstellungen!$F$13:$F$67)))*N(Mitarbeiter!$E193)/IF(Einstellungen!$C$11="7 Tage",7,5),N('Ist-Stunden'!H193)),MAX(IF(Einstellungen!$C$11="7 Tage",MAX(0,(MIN(DATE(2026,4,0),IF(Mitarbeiter!$D193="",DATE(2026,4,0),Mitarbeiter!$D193),TODAY()))-(MAX(DATE(2026,3,1),Mitarbeiter!$C193))+1),MAX(0,NETWORKDAYS(MAX(DATE(2026,3,1),Mitarbeiter!$C193),MIN(DATE(2026,4,0),IF(Mitarbeiter!$D193="",DATE(2026,4,0),Mitarbeiter!$D193),TODAY()),Einstellungen!$F$13:$F$67)))*N(Mitarbeiter!$E193)/IF(Einstellungen!$C$11="7 Tage",7,5),N('Ist-Stunden'!H193)+(N(Krankheitstage!I193)+N(Krankheitstage!U193))*N($C193))))</f>
        <v/>
      </c>
      <c r="AM193" s="76">
        <f>IF($B193="",0,IF(Einstellungen!$C$10="Ja",MAX(IF(Einstellungen!$C$11="7 Tage",MAX(0,(MIN(DATE(2026,5,0),IF(Mitarbeiter!$D193="",DATE(2026,5,0),Mitarbeiter!$D193),TODAY()))-(MAX(DATE(2026,4,1),Mitarbeiter!$C193))+1),MAX(0,NETWORKDAYS(MAX(DATE(2026,4,1),Mitarbeiter!$C193),MIN(DATE(2026,5,0),IF(Mitarbeiter!$D193="",DATE(2026,5,0),Mitarbeiter!$D193),TODAY()),Einstellungen!$F$13:$F$67)))*N(Mitarbeiter!$E193)/IF(Einstellungen!$C$11="7 Tage",7,5),N('Ist-Stunden'!I193)),MAX(IF(Einstellungen!$C$11="7 Tage",MAX(0,(MIN(DATE(2026,5,0),IF(Mitarbeiter!$D193="",DATE(2026,5,0),Mitarbeiter!$D193),TODAY()))-(MAX(DATE(2026,4,1),Mitarbeiter!$C193))+1),MAX(0,NETWORKDAYS(MAX(DATE(2026,4,1),Mitarbeiter!$C193),MIN(DATE(2026,5,0),IF(Mitarbeiter!$D193="",DATE(2026,5,0),Mitarbeiter!$D193),TODAY()),Einstellungen!$F$13:$F$67)))*N(Mitarbeiter!$E193)/IF(Einstellungen!$C$11="7 Tage",7,5),N('Ist-Stunden'!I193)+(N(Krankheitstage!J193)+N(Krankheitstage!V193))*N($C193))))</f>
        <v/>
      </c>
      <c r="AN193" s="76">
        <f>IF($B193="",0,IF(Einstellungen!$C$10="Ja",MAX(IF(Einstellungen!$C$11="7 Tage",MAX(0,(MIN(DATE(2026,6,0),IF(Mitarbeiter!$D193="",DATE(2026,6,0),Mitarbeiter!$D193),TODAY()))-(MAX(DATE(2026,5,1),Mitarbeiter!$C193))+1),MAX(0,NETWORKDAYS(MAX(DATE(2026,5,1),Mitarbeiter!$C193),MIN(DATE(2026,6,0),IF(Mitarbeiter!$D193="",DATE(2026,6,0),Mitarbeiter!$D193),TODAY()),Einstellungen!$F$13:$F$67)))*N(Mitarbeiter!$E193)/IF(Einstellungen!$C$11="7 Tage",7,5),N('Ist-Stunden'!J193)),MAX(IF(Einstellungen!$C$11="7 Tage",MAX(0,(MIN(DATE(2026,6,0),IF(Mitarbeiter!$D193="",DATE(2026,6,0),Mitarbeiter!$D193),TODAY()))-(MAX(DATE(2026,5,1),Mitarbeiter!$C193))+1),MAX(0,NETWORKDAYS(MAX(DATE(2026,5,1),Mitarbeiter!$C193),MIN(DATE(2026,6,0),IF(Mitarbeiter!$D193="",DATE(2026,6,0),Mitarbeiter!$D193),TODAY()),Einstellungen!$F$13:$F$67)))*N(Mitarbeiter!$E193)/IF(Einstellungen!$C$11="7 Tage",7,5),N('Ist-Stunden'!J193)+(N(Krankheitstage!K193)+N(Krankheitstage!W193))*N($C193))))</f>
        <v/>
      </c>
      <c r="AO193" s="76">
        <f>IF($B193="",0,IF(Einstellungen!$C$10="Ja",MAX(IF(Einstellungen!$C$11="7 Tage",MAX(0,(MIN(DATE(2026,7,0),IF(Mitarbeiter!$D193="",DATE(2026,7,0),Mitarbeiter!$D193),TODAY()))-(MAX(DATE(2026,6,1),Mitarbeiter!$C193))+1),MAX(0,NETWORKDAYS(MAX(DATE(2026,6,1),Mitarbeiter!$C193),MIN(DATE(2026,7,0),IF(Mitarbeiter!$D193="",DATE(2026,7,0),Mitarbeiter!$D193),TODAY()),Einstellungen!$F$13:$F$67)))*N(Mitarbeiter!$E193)/IF(Einstellungen!$C$11="7 Tage",7,5),N('Ist-Stunden'!K193)),MAX(IF(Einstellungen!$C$11="7 Tage",MAX(0,(MIN(DATE(2026,7,0),IF(Mitarbeiter!$D193="",DATE(2026,7,0),Mitarbeiter!$D193),TODAY()))-(MAX(DATE(2026,6,1),Mitarbeiter!$C193))+1),MAX(0,NETWORKDAYS(MAX(DATE(2026,6,1),Mitarbeiter!$C193),MIN(DATE(2026,7,0),IF(Mitarbeiter!$D193="",DATE(2026,7,0),Mitarbeiter!$D193),TODAY()),Einstellungen!$F$13:$F$67)))*N(Mitarbeiter!$E193)/IF(Einstellungen!$C$11="7 Tage",7,5),N('Ist-Stunden'!K193)+(N(Krankheitstage!L193)+N(Krankheitstage!X193))*N($C193))))</f>
        <v/>
      </c>
      <c r="AP193" s="76">
        <f>IF($B193="",0,IF(Einstellungen!$C$10="Ja",MAX(IF(Einstellungen!$C$11="7 Tage",MAX(0,(MIN(DATE(2026,8,0),IF(Mitarbeiter!$D193="",DATE(2026,8,0),Mitarbeiter!$D193),TODAY()))-(MAX(DATE(2026,7,1),Mitarbeiter!$C193))+1),MAX(0,NETWORKDAYS(MAX(DATE(2026,7,1),Mitarbeiter!$C193),MIN(DATE(2026,8,0),IF(Mitarbeiter!$D193="",DATE(2026,8,0),Mitarbeiter!$D193),TODAY()),Einstellungen!$F$13:$F$67)))*N(Mitarbeiter!$E193)/IF(Einstellungen!$C$11="7 Tage",7,5),N('Ist-Stunden'!L193)),MAX(IF(Einstellungen!$C$11="7 Tage",MAX(0,(MIN(DATE(2026,8,0),IF(Mitarbeiter!$D193="",DATE(2026,8,0),Mitarbeiter!$D193),TODAY()))-(MAX(DATE(2026,7,1),Mitarbeiter!$C193))+1),MAX(0,NETWORKDAYS(MAX(DATE(2026,7,1),Mitarbeiter!$C193),MIN(DATE(2026,8,0),IF(Mitarbeiter!$D193="",DATE(2026,8,0),Mitarbeiter!$D193),TODAY()),Einstellungen!$F$13:$F$67)))*N(Mitarbeiter!$E193)/IF(Einstellungen!$C$11="7 Tage",7,5),N('Ist-Stunden'!L193)+(N(Krankheitstage!M193)+N(Krankheitstage!Y193))*N($C193))))</f>
        <v/>
      </c>
      <c r="AQ193" s="76">
        <f>IF($B193="",0,IF(Einstellungen!$C$10="Ja",MAX(IF(Einstellungen!$C$11="7 Tage",MAX(0,(MIN(DATE(2026,9,0),IF(Mitarbeiter!$D193="",DATE(2026,9,0),Mitarbeiter!$D193),TODAY()))-(MAX(DATE(2026,8,1),Mitarbeiter!$C193))+1),MAX(0,NETWORKDAYS(MAX(DATE(2026,8,1),Mitarbeiter!$C193),MIN(DATE(2026,9,0),IF(Mitarbeiter!$D193="",DATE(2026,9,0),Mitarbeiter!$D193),TODAY()),Einstellungen!$F$13:$F$67)))*N(Mitarbeiter!$E193)/IF(Einstellungen!$C$11="7 Tage",7,5),N('Ist-Stunden'!M193)),MAX(IF(Einstellungen!$C$11="7 Tage",MAX(0,(MIN(DATE(2026,9,0),IF(Mitarbeiter!$D193="",DATE(2026,9,0),Mitarbeiter!$D193),TODAY()))-(MAX(DATE(2026,8,1),Mitarbeiter!$C193))+1),MAX(0,NETWORKDAYS(MAX(DATE(2026,8,1),Mitarbeiter!$C193),MIN(DATE(2026,9,0),IF(Mitarbeiter!$D193="",DATE(2026,9,0),Mitarbeiter!$D193),TODAY()),Einstellungen!$F$13:$F$67)))*N(Mitarbeiter!$E193)/IF(Einstellungen!$C$11="7 Tage",7,5),N('Ist-Stunden'!M193)+(N(Krankheitstage!N193)+N(Krankheitstage!Z193))*N($C193))))</f>
        <v/>
      </c>
      <c r="AR193" s="76">
        <f>IF($B193="",0,IF(Einstellungen!$C$10="Ja",MAX(IF(Einstellungen!$C$11="7 Tage",MAX(0,(MIN(DATE(2026,10,0),IF(Mitarbeiter!$D193="",DATE(2026,10,0),Mitarbeiter!$D193),TODAY()))-(MAX(DATE(2026,9,1),Mitarbeiter!$C193))+1),MAX(0,NETWORKDAYS(MAX(DATE(2026,9,1),Mitarbeiter!$C193),MIN(DATE(2026,10,0),IF(Mitarbeiter!$D193="",DATE(2026,10,0),Mitarbeiter!$D193),TODAY()),Einstellungen!$F$13:$F$67)))*N(Mitarbeiter!$E193)/IF(Einstellungen!$C$11="7 Tage",7,5),N('Ist-Stunden'!N193)),MAX(IF(Einstellungen!$C$11="7 Tage",MAX(0,(MIN(DATE(2026,10,0),IF(Mitarbeiter!$D193="",DATE(2026,10,0),Mitarbeiter!$D193),TODAY()))-(MAX(DATE(2026,9,1),Mitarbeiter!$C193))+1),MAX(0,NETWORKDAYS(MAX(DATE(2026,9,1),Mitarbeiter!$C193),MIN(DATE(2026,10,0),IF(Mitarbeiter!$D193="",DATE(2026,10,0),Mitarbeiter!$D193),TODAY()),Einstellungen!$F$13:$F$67)))*N(Mitarbeiter!$E193)/IF(Einstellungen!$C$11="7 Tage",7,5),N('Ist-Stunden'!N193)+(N(Krankheitstage!O193)+N(Krankheitstage!AA193))*N($C193))))</f>
        <v/>
      </c>
      <c r="AS193" s="76">
        <f>IF($B193="",0,IF(Einstellungen!$C$10="Ja",MAX(IF(Einstellungen!$C$11="7 Tage",MAX(0,(MIN(DATE(2026,11,0),IF(Mitarbeiter!$D193="",DATE(2026,11,0),Mitarbeiter!$D193),TODAY()))-(MAX(DATE(2026,10,1),Mitarbeiter!$C193))+1),MAX(0,NETWORKDAYS(MAX(DATE(2026,10,1),Mitarbeiter!$C193),MIN(DATE(2026,11,0),IF(Mitarbeiter!$D193="",DATE(2026,11,0),Mitarbeiter!$D193),TODAY()),Einstellungen!$F$13:$F$67)))*N(Mitarbeiter!$E193)/IF(Einstellungen!$C$11="7 Tage",7,5),N('Ist-Stunden'!O193)),MAX(IF(Einstellungen!$C$11="7 Tage",MAX(0,(MIN(DATE(2026,11,0),IF(Mitarbeiter!$D193="",DATE(2026,11,0),Mitarbeiter!$D193),TODAY()))-(MAX(DATE(2026,10,1),Mitarbeiter!$C193))+1),MAX(0,NETWORKDAYS(MAX(DATE(2026,10,1),Mitarbeiter!$C193),MIN(DATE(2026,11,0),IF(Mitarbeiter!$D193="",DATE(2026,11,0),Mitarbeiter!$D193),TODAY()),Einstellungen!$F$13:$F$67)))*N(Mitarbeiter!$E193)/IF(Einstellungen!$C$11="7 Tage",7,5),N('Ist-Stunden'!O193)+(N(Krankheitstage!P193)+N(Krankheitstage!AB193))*N($C193))))</f>
        <v/>
      </c>
      <c r="AT193" s="76">
        <f>IF($B193="",0,IF(Einstellungen!$C$10="Ja",MAX(IF(Einstellungen!$C$11="7 Tage",MAX(0,(MIN(DATE(2026,12,0),IF(Mitarbeiter!$D193="",DATE(2026,12,0),Mitarbeiter!$D193),TODAY()))-(MAX(DATE(2026,11,1),Mitarbeiter!$C193))+1),MAX(0,NETWORKDAYS(MAX(DATE(2026,11,1),Mitarbeiter!$C193),MIN(DATE(2026,12,0),IF(Mitarbeiter!$D193="",DATE(2026,12,0),Mitarbeiter!$D193),TODAY()),Einstellungen!$F$13:$F$67)))*N(Mitarbeiter!$E193)/IF(Einstellungen!$C$11="7 Tage",7,5),N('Ist-Stunden'!P193)),MAX(IF(Einstellungen!$C$11="7 Tage",MAX(0,(MIN(DATE(2026,12,0),IF(Mitarbeiter!$D193="",DATE(2026,12,0),Mitarbeiter!$D193),TODAY()))-(MAX(DATE(2026,11,1),Mitarbeiter!$C193))+1),MAX(0,NETWORKDAYS(MAX(DATE(2026,11,1),Mitarbeiter!$C193),MIN(DATE(2026,12,0),IF(Mitarbeiter!$D193="",DATE(2026,12,0),Mitarbeiter!$D193),TODAY()),Einstellungen!$F$13:$F$67)))*N(Mitarbeiter!$E193)/IF(Einstellungen!$C$11="7 Tage",7,5),N('Ist-Stunden'!P193)+(N(Krankheitstage!Q193)+N(Krankheitstage!AC193))*N($C193))))</f>
        <v/>
      </c>
      <c r="AU193" s="76">
        <f>IF($B193="",0,IF(Einstellungen!$C$10="Ja",MAX(IF(Einstellungen!$C$11="7 Tage",MAX(0,(MIN(DATE(2026,13,0),IF(Mitarbeiter!$D193="",DATE(2026,13,0),Mitarbeiter!$D193),TODAY()))-(MAX(DATE(2026,12,1),Mitarbeiter!$C193))+1),MAX(0,NETWORKDAYS(MAX(DATE(2026,12,1),Mitarbeiter!$C193),MIN(DATE(2026,13,0),IF(Mitarbeiter!$D193="",DATE(2026,13,0),Mitarbeiter!$D193),TODAY()),Einstellungen!$F$13:$F$67)))*N(Mitarbeiter!$E193)/IF(Einstellungen!$C$11="7 Tage",7,5),N('Ist-Stunden'!Q193)),MAX(IF(Einstellungen!$C$11="7 Tage",MAX(0,(MIN(DATE(2026,13,0),IF(Mitarbeiter!$D193="",DATE(2026,13,0),Mitarbeiter!$D193),TODAY()))-(MAX(DATE(2026,12,1),Mitarbeiter!$C193))+1),MAX(0,NETWORKDAYS(MAX(DATE(2026,12,1),Mitarbeiter!$C193),MIN(DATE(2026,13,0),IF(Mitarbeiter!$D193="",DATE(2026,13,0),Mitarbeiter!$D193),TODAY()),Einstellungen!$F$13:$F$67)))*N(Mitarbeiter!$E193)/IF(Einstellungen!$C$11="7 Tage",7,5),N('Ist-Stunden'!Q193)+(N(Krankheitstage!R193)+N(Krankheitstage!AD193))*N($C193))))</f>
        <v/>
      </c>
      <c r="AV193" s="76">
        <f>IF($B193="",0,IF(Einstellungen!$C$10="Ja",MAX(IF(Einstellungen!$C$11="7 Tage",MAX(0,(MIN(DATE(2027,2,0),IF(Mitarbeiter!$D193="",DATE(2027,2,0),Mitarbeiter!$D193),TODAY()))-(MAX(DATE(2027,1,1),Mitarbeiter!$C193))+1),MAX(0,NETWORKDAYS(MAX(DATE(2027,1,1),Mitarbeiter!$C193),MIN(DATE(2027,2,0),IF(Mitarbeiter!$D193="",DATE(2027,2,0),Mitarbeiter!$D193),TODAY()),Einstellungen!$F$13:$F$67)))*N(Mitarbeiter!$E193)/IF(Einstellungen!$C$11="7 Tage",7,5),N('Ist-Stunden'!R193)),MAX(IF(Einstellungen!$C$11="7 Tage",MAX(0,(MIN(DATE(2027,2,0),IF(Mitarbeiter!$D193="",DATE(2027,2,0),Mitarbeiter!$D193),TODAY()))-(MAX(DATE(2027,1,1),Mitarbeiter!$C193))+1),MAX(0,NETWORKDAYS(MAX(DATE(2027,1,1),Mitarbeiter!$C193),MIN(DATE(2027,2,0),IF(Mitarbeiter!$D193="",DATE(2027,2,0),Mitarbeiter!$D193),TODAY()),Einstellungen!$F$13:$F$67)))*N(Mitarbeiter!$E193)/IF(Einstellungen!$C$11="7 Tage",7,5),N('Ist-Stunden'!R193)+(N(Krankheitstage!AE193)+N(Krankheitstage!AQ193))*N($C193))))</f>
        <v/>
      </c>
      <c r="AW193" s="76">
        <f>IF($B193="",0,IF(Einstellungen!$C$10="Ja",MAX(IF(Einstellungen!$C$11="7 Tage",MAX(0,(MIN(DATE(2027,3,0),IF(Mitarbeiter!$D193="",DATE(2027,3,0),Mitarbeiter!$D193),TODAY()))-(MAX(DATE(2027,2,1),Mitarbeiter!$C193))+1),MAX(0,NETWORKDAYS(MAX(DATE(2027,2,1),Mitarbeiter!$C193),MIN(DATE(2027,3,0),IF(Mitarbeiter!$D193="",DATE(2027,3,0),Mitarbeiter!$D193),TODAY()),Einstellungen!$F$13:$F$67)))*N(Mitarbeiter!$E193)/IF(Einstellungen!$C$11="7 Tage",7,5),N('Ist-Stunden'!S193)),MAX(IF(Einstellungen!$C$11="7 Tage",MAX(0,(MIN(DATE(2027,3,0),IF(Mitarbeiter!$D193="",DATE(2027,3,0),Mitarbeiter!$D193),TODAY()))-(MAX(DATE(2027,2,1),Mitarbeiter!$C193))+1),MAX(0,NETWORKDAYS(MAX(DATE(2027,2,1),Mitarbeiter!$C193),MIN(DATE(2027,3,0),IF(Mitarbeiter!$D193="",DATE(2027,3,0),Mitarbeiter!$D193),TODAY()),Einstellungen!$F$13:$F$67)))*N(Mitarbeiter!$E193)/IF(Einstellungen!$C$11="7 Tage",7,5),N('Ist-Stunden'!S193)+(N(Krankheitstage!AF193)+N(Krankheitstage!AR193))*N($C193))))</f>
        <v/>
      </c>
      <c r="AX193" s="76">
        <f>IF($B193="",0,IF(Einstellungen!$C$10="Ja",MAX(IF(Einstellungen!$C$11="7 Tage",MAX(0,(MIN(DATE(2027,4,0),IF(Mitarbeiter!$D193="",DATE(2027,4,0),Mitarbeiter!$D193),TODAY()))-(MAX(DATE(2027,3,1),Mitarbeiter!$C193))+1),MAX(0,NETWORKDAYS(MAX(DATE(2027,3,1),Mitarbeiter!$C193),MIN(DATE(2027,4,0),IF(Mitarbeiter!$D193="",DATE(2027,4,0),Mitarbeiter!$D193),TODAY()),Einstellungen!$F$13:$F$67)))*N(Mitarbeiter!$E193)/IF(Einstellungen!$C$11="7 Tage",7,5),N('Ist-Stunden'!T193)),MAX(IF(Einstellungen!$C$11="7 Tage",MAX(0,(MIN(DATE(2027,4,0),IF(Mitarbeiter!$D193="",DATE(2027,4,0),Mitarbeiter!$D193),TODAY()))-(MAX(DATE(2027,3,1),Mitarbeiter!$C193))+1),MAX(0,NETWORKDAYS(MAX(DATE(2027,3,1),Mitarbeiter!$C193),MIN(DATE(2027,4,0),IF(Mitarbeiter!$D193="",DATE(2027,4,0),Mitarbeiter!$D193),TODAY()),Einstellungen!$F$13:$F$67)))*N(Mitarbeiter!$E193)/IF(Einstellungen!$C$11="7 Tage",7,5),N('Ist-Stunden'!T193)+(N(Krankheitstage!AG193)+N(Krankheitstage!AS193))*N($C193))))</f>
        <v/>
      </c>
      <c r="AY193" s="76">
        <f>IF($B193="",0,IF(Einstellungen!$C$10="Ja",MAX(IF(Einstellungen!$C$11="7 Tage",MAX(0,(MIN(DATE(2027,5,0),IF(Mitarbeiter!$D193="",DATE(2027,5,0),Mitarbeiter!$D193),TODAY()))-(MAX(DATE(2027,4,1),Mitarbeiter!$C193))+1),MAX(0,NETWORKDAYS(MAX(DATE(2027,4,1),Mitarbeiter!$C193),MIN(DATE(2027,5,0),IF(Mitarbeiter!$D193="",DATE(2027,5,0),Mitarbeiter!$D193),TODAY()),Einstellungen!$F$13:$F$67)))*N(Mitarbeiter!$E193)/IF(Einstellungen!$C$11="7 Tage",7,5),N('Ist-Stunden'!U193)),MAX(IF(Einstellungen!$C$11="7 Tage",MAX(0,(MIN(DATE(2027,5,0),IF(Mitarbeiter!$D193="",DATE(2027,5,0),Mitarbeiter!$D193),TODAY()))-(MAX(DATE(2027,4,1),Mitarbeiter!$C193))+1),MAX(0,NETWORKDAYS(MAX(DATE(2027,4,1),Mitarbeiter!$C193),MIN(DATE(2027,5,0),IF(Mitarbeiter!$D193="",DATE(2027,5,0),Mitarbeiter!$D193),TODAY()),Einstellungen!$F$13:$F$67)))*N(Mitarbeiter!$E193)/IF(Einstellungen!$C$11="7 Tage",7,5),N('Ist-Stunden'!U193)+(N(Krankheitstage!AH193)+N(Krankheitstage!AT193))*N($C193))))</f>
        <v/>
      </c>
      <c r="AZ193" s="76">
        <f>IF($B193="",0,IF(Einstellungen!$C$10="Ja",MAX(IF(Einstellungen!$C$11="7 Tage",MAX(0,(MIN(DATE(2027,6,0),IF(Mitarbeiter!$D193="",DATE(2027,6,0),Mitarbeiter!$D193),TODAY()))-(MAX(DATE(2027,5,1),Mitarbeiter!$C193))+1),MAX(0,NETWORKDAYS(MAX(DATE(2027,5,1),Mitarbeiter!$C193),MIN(DATE(2027,6,0),IF(Mitarbeiter!$D193="",DATE(2027,6,0),Mitarbeiter!$D193),TODAY()),Einstellungen!$F$13:$F$67)))*N(Mitarbeiter!$E193)/IF(Einstellungen!$C$11="7 Tage",7,5),N('Ist-Stunden'!V193)),MAX(IF(Einstellungen!$C$11="7 Tage",MAX(0,(MIN(DATE(2027,6,0),IF(Mitarbeiter!$D193="",DATE(2027,6,0),Mitarbeiter!$D193),TODAY()))-(MAX(DATE(2027,5,1),Mitarbeiter!$C193))+1),MAX(0,NETWORKDAYS(MAX(DATE(2027,5,1),Mitarbeiter!$C193),MIN(DATE(2027,6,0),IF(Mitarbeiter!$D193="",DATE(2027,6,0),Mitarbeiter!$D193),TODAY()),Einstellungen!$F$13:$F$67)))*N(Mitarbeiter!$E193)/IF(Einstellungen!$C$11="7 Tage",7,5),N('Ist-Stunden'!V193)+(N(Krankheitstage!AI193)+N(Krankheitstage!AU193))*N($C193))))</f>
        <v/>
      </c>
      <c r="BA193" s="76">
        <f>IF($B193="",0,IF(Einstellungen!$C$10="Ja",MAX(IF(Einstellungen!$C$11="7 Tage",MAX(0,(MIN(DATE(2027,7,0),IF(Mitarbeiter!$D193="",DATE(2027,7,0),Mitarbeiter!$D193),TODAY()))-(MAX(DATE(2027,6,1),Mitarbeiter!$C193))+1),MAX(0,NETWORKDAYS(MAX(DATE(2027,6,1),Mitarbeiter!$C193),MIN(DATE(2027,7,0),IF(Mitarbeiter!$D193="",DATE(2027,7,0),Mitarbeiter!$D193),TODAY()),Einstellungen!$F$13:$F$67)))*N(Mitarbeiter!$E193)/IF(Einstellungen!$C$11="7 Tage",7,5),N('Ist-Stunden'!W193)),MAX(IF(Einstellungen!$C$11="7 Tage",MAX(0,(MIN(DATE(2027,7,0),IF(Mitarbeiter!$D193="",DATE(2027,7,0),Mitarbeiter!$D193),TODAY()))-(MAX(DATE(2027,6,1),Mitarbeiter!$C193))+1),MAX(0,NETWORKDAYS(MAX(DATE(2027,6,1),Mitarbeiter!$C193),MIN(DATE(2027,7,0),IF(Mitarbeiter!$D193="",DATE(2027,7,0),Mitarbeiter!$D193),TODAY()),Einstellungen!$F$13:$F$67)))*N(Mitarbeiter!$E193)/IF(Einstellungen!$C$11="7 Tage",7,5),N('Ist-Stunden'!W193)+(N(Krankheitstage!AJ193)+N(Krankheitstage!AV193))*N($C193))))</f>
        <v/>
      </c>
      <c r="BB193" s="76">
        <f>IF($B193="",0,IF(Einstellungen!$C$10="Ja",MAX(IF(Einstellungen!$C$11="7 Tage",MAX(0,(MIN(DATE(2027,8,0),IF(Mitarbeiter!$D193="",DATE(2027,8,0),Mitarbeiter!$D193),TODAY()))-(MAX(DATE(2027,7,1),Mitarbeiter!$C193))+1),MAX(0,NETWORKDAYS(MAX(DATE(2027,7,1),Mitarbeiter!$C193),MIN(DATE(2027,8,0),IF(Mitarbeiter!$D193="",DATE(2027,8,0),Mitarbeiter!$D193),TODAY()),Einstellungen!$F$13:$F$67)))*N(Mitarbeiter!$E193)/IF(Einstellungen!$C$11="7 Tage",7,5),N('Ist-Stunden'!X193)),MAX(IF(Einstellungen!$C$11="7 Tage",MAX(0,(MIN(DATE(2027,8,0),IF(Mitarbeiter!$D193="",DATE(2027,8,0),Mitarbeiter!$D193),TODAY()))-(MAX(DATE(2027,7,1),Mitarbeiter!$C193))+1),MAX(0,NETWORKDAYS(MAX(DATE(2027,7,1),Mitarbeiter!$C193),MIN(DATE(2027,8,0),IF(Mitarbeiter!$D193="",DATE(2027,8,0),Mitarbeiter!$D193),TODAY()),Einstellungen!$F$13:$F$67)))*N(Mitarbeiter!$E193)/IF(Einstellungen!$C$11="7 Tage",7,5),N('Ist-Stunden'!X193)+(N(Krankheitstage!AK193)+N(Krankheitstage!AW193))*N($C193))))</f>
        <v/>
      </c>
      <c r="BC193" s="76">
        <f>IF($B193="",0,IF(Einstellungen!$C$10="Ja",MAX(IF(Einstellungen!$C$11="7 Tage",MAX(0,(MIN(DATE(2027,9,0),IF(Mitarbeiter!$D193="",DATE(2027,9,0),Mitarbeiter!$D193),TODAY()))-(MAX(DATE(2027,8,1),Mitarbeiter!$C193))+1),MAX(0,NETWORKDAYS(MAX(DATE(2027,8,1),Mitarbeiter!$C193),MIN(DATE(2027,9,0),IF(Mitarbeiter!$D193="",DATE(2027,9,0),Mitarbeiter!$D193),TODAY()),Einstellungen!$F$13:$F$67)))*N(Mitarbeiter!$E193)/IF(Einstellungen!$C$11="7 Tage",7,5),N('Ist-Stunden'!Y193)),MAX(IF(Einstellungen!$C$11="7 Tage",MAX(0,(MIN(DATE(2027,9,0),IF(Mitarbeiter!$D193="",DATE(2027,9,0),Mitarbeiter!$D193),TODAY()))-(MAX(DATE(2027,8,1),Mitarbeiter!$C193))+1),MAX(0,NETWORKDAYS(MAX(DATE(2027,8,1),Mitarbeiter!$C193),MIN(DATE(2027,9,0),IF(Mitarbeiter!$D193="",DATE(2027,9,0),Mitarbeiter!$D193),TODAY()),Einstellungen!$F$13:$F$67)))*N(Mitarbeiter!$E193)/IF(Einstellungen!$C$11="7 Tage",7,5),N('Ist-Stunden'!Y193)+(N(Krankheitstage!AL193)+N(Krankheitstage!AX193))*N($C193))))</f>
        <v/>
      </c>
      <c r="BD193" s="76">
        <f>IF($B193="",0,IF(Einstellungen!$C$10="Ja",MAX(IF(Einstellungen!$C$11="7 Tage",MAX(0,(MIN(DATE(2027,10,0),IF(Mitarbeiter!$D193="",DATE(2027,10,0),Mitarbeiter!$D193),TODAY()))-(MAX(DATE(2027,9,1),Mitarbeiter!$C193))+1),MAX(0,NETWORKDAYS(MAX(DATE(2027,9,1),Mitarbeiter!$C193),MIN(DATE(2027,10,0),IF(Mitarbeiter!$D193="",DATE(2027,10,0),Mitarbeiter!$D193),TODAY()),Einstellungen!$F$13:$F$67)))*N(Mitarbeiter!$E193)/IF(Einstellungen!$C$11="7 Tage",7,5),N('Ist-Stunden'!Z193)),MAX(IF(Einstellungen!$C$11="7 Tage",MAX(0,(MIN(DATE(2027,10,0),IF(Mitarbeiter!$D193="",DATE(2027,10,0),Mitarbeiter!$D193),TODAY()))-(MAX(DATE(2027,9,1),Mitarbeiter!$C193))+1),MAX(0,NETWORKDAYS(MAX(DATE(2027,9,1),Mitarbeiter!$C193),MIN(DATE(2027,10,0),IF(Mitarbeiter!$D193="",DATE(2027,10,0),Mitarbeiter!$D193),TODAY()),Einstellungen!$F$13:$F$67)))*N(Mitarbeiter!$E193)/IF(Einstellungen!$C$11="7 Tage",7,5),N('Ist-Stunden'!Z193)+(N(Krankheitstage!AM193)+N(Krankheitstage!AY193))*N($C193))))</f>
        <v/>
      </c>
      <c r="BE193" s="76">
        <f>IF($B193="",0,IF(Einstellungen!$C$10="Ja",MAX(IF(Einstellungen!$C$11="7 Tage",MAX(0,(MIN(DATE(2027,11,0),IF(Mitarbeiter!$D193="",DATE(2027,11,0),Mitarbeiter!$D193),TODAY()))-(MAX(DATE(2027,10,1),Mitarbeiter!$C193))+1),MAX(0,NETWORKDAYS(MAX(DATE(2027,10,1),Mitarbeiter!$C193),MIN(DATE(2027,11,0),IF(Mitarbeiter!$D193="",DATE(2027,11,0),Mitarbeiter!$D193),TODAY()),Einstellungen!$F$13:$F$67)))*N(Mitarbeiter!$E193)/IF(Einstellungen!$C$11="7 Tage",7,5),N('Ist-Stunden'!AA193)),MAX(IF(Einstellungen!$C$11="7 Tage",MAX(0,(MIN(DATE(2027,11,0),IF(Mitarbeiter!$D193="",DATE(2027,11,0),Mitarbeiter!$D193),TODAY()))-(MAX(DATE(2027,10,1),Mitarbeiter!$C193))+1),MAX(0,NETWORKDAYS(MAX(DATE(2027,10,1),Mitarbeiter!$C193),MIN(DATE(2027,11,0),IF(Mitarbeiter!$D193="",DATE(2027,11,0),Mitarbeiter!$D193),TODAY()),Einstellungen!$F$13:$F$67)))*N(Mitarbeiter!$E193)/IF(Einstellungen!$C$11="7 Tage",7,5),N('Ist-Stunden'!AA193)+(N(Krankheitstage!AN193)+N(Krankheitstage!AZ193))*N($C193))))</f>
        <v/>
      </c>
      <c r="BF193" s="76">
        <f>IF($B193="",0,IF(Einstellungen!$C$10="Ja",MAX(IF(Einstellungen!$C$11="7 Tage",MAX(0,(MIN(DATE(2027,12,0),IF(Mitarbeiter!$D193="",DATE(2027,12,0),Mitarbeiter!$D193),TODAY()))-(MAX(DATE(2027,11,1),Mitarbeiter!$C193))+1),MAX(0,NETWORKDAYS(MAX(DATE(2027,11,1),Mitarbeiter!$C193),MIN(DATE(2027,12,0),IF(Mitarbeiter!$D193="",DATE(2027,12,0),Mitarbeiter!$D193),TODAY()),Einstellungen!$F$13:$F$67)))*N(Mitarbeiter!$E193)/IF(Einstellungen!$C$11="7 Tage",7,5),N('Ist-Stunden'!AB193)),MAX(IF(Einstellungen!$C$11="7 Tage",MAX(0,(MIN(DATE(2027,12,0),IF(Mitarbeiter!$D193="",DATE(2027,12,0),Mitarbeiter!$D193),TODAY()))-(MAX(DATE(2027,11,1),Mitarbeiter!$C193))+1),MAX(0,NETWORKDAYS(MAX(DATE(2027,11,1),Mitarbeiter!$C193),MIN(DATE(2027,12,0),IF(Mitarbeiter!$D193="",DATE(2027,12,0),Mitarbeiter!$D193),TODAY()),Einstellungen!$F$13:$F$67)))*N(Mitarbeiter!$E193)/IF(Einstellungen!$C$11="7 Tage",7,5),N('Ist-Stunden'!AB193)+(N(Krankheitstage!AO193)+N(Krankheitstage!BA193))*N($C193))))</f>
        <v/>
      </c>
      <c r="BG193" s="76">
        <f>IF($B193="",0,IF(Einstellungen!$C$10="Ja",MAX(IF(Einstellungen!$C$11="7 Tage",MAX(0,(MIN(DATE(2027,13,0),IF(Mitarbeiter!$D193="",DATE(2027,13,0),Mitarbeiter!$D193),TODAY()))-(MAX(DATE(2027,12,1),Mitarbeiter!$C193))+1),MAX(0,NETWORKDAYS(MAX(DATE(2027,12,1),Mitarbeiter!$C193),MIN(DATE(2027,13,0),IF(Mitarbeiter!$D193="",DATE(2027,13,0),Mitarbeiter!$D193),TODAY()),Einstellungen!$F$13:$F$67)))*N(Mitarbeiter!$E193)/IF(Einstellungen!$C$11="7 Tage",7,5),N('Ist-Stunden'!AC193)),MAX(IF(Einstellungen!$C$11="7 Tage",MAX(0,(MIN(DATE(2027,13,0),IF(Mitarbeiter!$D193="",DATE(2027,13,0),Mitarbeiter!$D193),TODAY()))-(MAX(DATE(2027,12,1),Mitarbeiter!$C193))+1),MAX(0,NETWORKDAYS(MAX(DATE(2027,12,1),Mitarbeiter!$C193),MIN(DATE(2027,13,0),IF(Mitarbeiter!$D193="",DATE(2027,13,0),Mitarbeiter!$D193),TODAY()),Einstellungen!$F$13:$F$67)))*N(Mitarbeiter!$E193)/IF(Einstellungen!$C$11="7 Tage",7,5),N('Ist-Stunden'!AC193)+(N(Krankheitstage!AP193)+N(Krankheitstage!BB193))*N($C193))))</f>
        <v/>
      </c>
      <c r="BH193" s="76">
        <f>IF($B193="",0,IF(Einstellungen!$C$10="Ja",MAX(IF(Einstellungen!$C$11="7 Tage",MAX(0,(MIN(DATE(2028,2,0),IF(Mitarbeiter!$D193="",DATE(2028,2,0),Mitarbeiter!$D193),TODAY()))-(MAX(DATE(2028,1,1),Mitarbeiter!$C193))+1),MAX(0,NETWORKDAYS(MAX(DATE(2028,1,1),Mitarbeiter!$C193),MIN(DATE(2028,2,0),IF(Mitarbeiter!$D193="",DATE(2028,2,0),Mitarbeiter!$D193),TODAY()),Einstellungen!$F$13:$F$67)))*N(Mitarbeiter!$E193)/IF(Einstellungen!$C$11="7 Tage",7,5),N('Ist-Stunden'!AD193)),MAX(IF(Einstellungen!$C$11="7 Tage",MAX(0,(MIN(DATE(2028,2,0),IF(Mitarbeiter!$D193="",DATE(2028,2,0),Mitarbeiter!$D193),TODAY()))-(MAX(DATE(2028,1,1),Mitarbeiter!$C193))+1),MAX(0,NETWORKDAYS(MAX(DATE(2028,1,1),Mitarbeiter!$C193),MIN(DATE(2028,2,0),IF(Mitarbeiter!$D193="",DATE(2028,2,0),Mitarbeiter!$D193),TODAY()),Einstellungen!$F$13:$F$67)))*N(Mitarbeiter!$E193)/IF(Einstellungen!$C$11="7 Tage",7,5),N('Ist-Stunden'!AD193)+(N(Krankheitstage!BC193)+N(Krankheitstage!BO193))*N($C193))))</f>
        <v/>
      </c>
      <c r="BI193" s="76">
        <f>IF($B193="",0,IF(Einstellungen!$C$10="Ja",MAX(IF(Einstellungen!$C$11="7 Tage",MAX(0,(MIN(DATE(2028,3,0),IF(Mitarbeiter!$D193="",DATE(2028,3,0),Mitarbeiter!$D193),TODAY()))-(MAX(DATE(2028,2,1),Mitarbeiter!$C193))+1),MAX(0,NETWORKDAYS(MAX(DATE(2028,2,1),Mitarbeiter!$C193),MIN(DATE(2028,3,0),IF(Mitarbeiter!$D193="",DATE(2028,3,0),Mitarbeiter!$D193),TODAY()),Einstellungen!$F$13:$F$67)))*N(Mitarbeiter!$E193)/IF(Einstellungen!$C$11="7 Tage",7,5),N('Ist-Stunden'!AE193)),MAX(IF(Einstellungen!$C$11="7 Tage",MAX(0,(MIN(DATE(2028,3,0),IF(Mitarbeiter!$D193="",DATE(2028,3,0),Mitarbeiter!$D193),TODAY()))-(MAX(DATE(2028,2,1),Mitarbeiter!$C193))+1),MAX(0,NETWORKDAYS(MAX(DATE(2028,2,1),Mitarbeiter!$C193),MIN(DATE(2028,3,0),IF(Mitarbeiter!$D193="",DATE(2028,3,0),Mitarbeiter!$D193),TODAY()),Einstellungen!$F$13:$F$67)))*N(Mitarbeiter!$E193)/IF(Einstellungen!$C$11="7 Tage",7,5),N('Ist-Stunden'!AE193)+(N(Krankheitstage!BD193)+N(Krankheitstage!BP193))*N($C193))))</f>
        <v/>
      </c>
      <c r="BJ193" s="76">
        <f>IF($B193="",0,IF(Einstellungen!$C$10="Ja",MAX(IF(Einstellungen!$C$11="7 Tage",MAX(0,(MIN(DATE(2028,4,0),IF(Mitarbeiter!$D193="",DATE(2028,4,0),Mitarbeiter!$D193),TODAY()))-(MAX(DATE(2028,3,1),Mitarbeiter!$C193))+1),MAX(0,NETWORKDAYS(MAX(DATE(2028,3,1),Mitarbeiter!$C193),MIN(DATE(2028,4,0),IF(Mitarbeiter!$D193="",DATE(2028,4,0),Mitarbeiter!$D193),TODAY()),Einstellungen!$F$13:$F$67)))*N(Mitarbeiter!$E193)/IF(Einstellungen!$C$11="7 Tage",7,5),N('Ist-Stunden'!AF193)),MAX(IF(Einstellungen!$C$11="7 Tage",MAX(0,(MIN(DATE(2028,4,0),IF(Mitarbeiter!$D193="",DATE(2028,4,0),Mitarbeiter!$D193),TODAY()))-(MAX(DATE(2028,3,1),Mitarbeiter!$C193))+1),MAX(0,NETWORKDAYS(MAX(DATE(2028,3,1),Mitarbeiter!$C193),MIN(DATE(2028,4,0),IF(Mitarbeiter!$D193="",DATE(2028,4,0),Mitarbeiter!$D193),TODAY()),Einstellungen!$F$13:$F$67)))*N(Mitarbeiter!$E193)/IF(Einstellungen!$C$11="7 Tage",7,5),N('Ist-Stunden'!AF193)+(N(Krankheitstage!BE193)+N(Krankheitstage!BQ193))*N($C193))))</f>
        <v/>
      </c>
      <c r="BK193" s="76">
        <f>IF($B193="",0,IF(Einstellungen!$C$10="Ja",MAX(IF(Einstellungen!$C$11="7 Tage",MAX(0,(MIN(DATE(2028,5,0),IF(Mitarbeiter!$D193="",DATE(2028,5,0),Mitarbeiter!$D193),TODAY()))-(MAX(DATE(2028,4,1),Mitarbeiter!$C193))+1),MAX(0,NETWORKDAYS(MAX(DATE(2028,4,1),Mitarbeiter!$C193),MIN(DATE(2028,5,0),IF(Mitarbeiter!$D193="",DATE(2028,5,0),Mitarbeiter!$D193),TODAY()),Einstellungen!$F$13:$F$67)))*N(Mitarbeiter!$E193)/IF(Einstellungen!$C$11="7 Tage",7,5),N('Ist-Stunden'!AG193)),MAX(IF(Einstellungen!$C$11="7 Tage",MAX(0,(MIN(DATE(2028,5,0),IF(Mitarbeiter!$D193="",DATE(2028,5,0),Mitarbeiter!$D193),TODAY()))-(MAX(DATE(2028,4,1),Mitarbeiter!$C193))+1),MAX(0,NETWORKDAYS(MAX(DATE(2028,4,1),Mitarbeiter!$C193),MIN(DATE(2028,5,0),IF(Mitarbeiter!$D193="",DATE(2028,5,0),Mitarbeiter!$D193),TODAY()),Einstellungen!$F$13:$F$67)))*N(Mitarbeiter!$E193)/IF(Einstellungen!$C$11="7 Tage",7,5),N('Ist-Stunden'!AG193)+(N(Krankheitstage!BF193)+N(Krankheitstage!BR193))*N($C193))))</f>
        <v/>
      </c>
      <c r="BL193" s="76">
        <f>IF($B193="",0,IF(Einstellungen!$C$10="Ja",MAX(IF(Einstellungen!$C$11="7 Tage",MAX(0,(MIN(DATE(2028,6,0),IF(Mitarbeiter!$D193="",DATE(2028,6,0),Mitarbeiter!$D193),TODAY()))-(MAX(DATE(2028,5,1),Mitarbeiter!$C193))+1),MAX(0,NETWORKDAYS(MAX(DATE(2028,5,1),Mitarbeiter!$C193),MIN(DATE(2028,6,0),IF(Mitarbeiter!$D193="",DATE(2028,6,0),Mitarbeiter!$D193),TODAY()),Einstellungen!$F$13:$F$67)))*N(Mitarbeiter!$E193)/IF(Einstellungen!$C$11="7 Tage",7,5),N('Ist-Stunden'!AH193)),MAX(IF(Einstellungen!$C$11="7 Tage",MAX(0,(MIN(DATE(2028,6,0),IF(Mitarbeiter!$D193="",DATE(2028,6,0),Mitarbeiter!$D193),TODAY()))-(MAX(DATE(2028,5,1),Mitarbeiter!$C193))+1),MAX(0,NETWORKDAYS(MAX(DATE(2028,5,1),Mitarbeiter!$C193),MIN(DATE(2028,6,0),IF(Mitarbeiter!$D193="",DATE(2028,6,0),Mitarbeiter!$D193),TODAY()),Einstellungen!$F$13:$F$67)))*N(Mitarbeiter!$E193)/IF(Einstellungen!$C$11="7 Tage",7,5),N('Ist-Stunden'!AH193)+(N(Krankheitstage!BG193)+N(Krankheitstage!BS193))*N($C193))))</f>
        <v/>
      </c>
      <c r="BM193" s="76">
        <f>IF($B193="",0,IF(Einstellungen!$C$10="Ja",MAX(IF(Einstellungen!$C$11="7 Tage",MAX(0,(MIN(DATE(2028,7,0),IF(Mitarbeiter!$D193="",DATE(2028,7,0),Mitarbeiter!$D193),TODAY()))-(MAX(DATE(2028,6,1),Mitarbeiter!$C193))+1),MAX(0,NETWORKDAYS(MAX(DATE(2028,6,1),Mitarbeiter!$C193),MIN(DATE(2028,7,0),IF(Mitarbeiter!$D193="",DATE(2028,7,0),Mitarbeiter!$D193),TODAY()),Einstellungen!$F$13:$F$67)))*N(Mitarbeiter!$E193)/IF(Einstellungen!$C$11="7 Tage",7,5),N('Ist-Stunden'!AI193)),MAX(IF(Einstellungen!$C$11="7 Tage",MAX(0,(MIN(DATE(2028,7,0),IF(Mitarbeiter!$D193="",DATE(2028,7,0),Mitarbeiter!$D193),TODAY()))-(MAX(DATE(2028,6,1),Mitarbeiter!$C193))+1),MAX(0,NETWORKDAYS(MAX(DATE(2028,6,1),Mitarbeiter!$C193),MIN(DATE(2028,7,0),IF(Mitarbeiter!$D193="",DATE(2028,7,0),Mitarbeiter!$D193),TODAY()),Einstellungen!$F$13:$F$67)))*N(Mitarbeiter!$E193)/IF(Einstellungen!$C$11="7 Tage",7,5),N('Ist-Stunden'!AI193)+(N(Krankheitstage!BH193)+N(Krankheitstage!BT193))*N($C193))))</f>
        <v/>
      </c>
      <c r="BN193" s="76">
        <f>IF($B193="",0,IF(Einstellungen!$C$10="Ja",MAX(IF(Einstellungen!$C$11="7 Tage",MAX(0,(MIN(DATE(2028,8,0),IF(Mitarbeiter!$D193="",DATE(2028,8,0),Mitarbeiter!$D193),TODAY()))-(MAX(DATE(2028,7,1),Mitarbeiter!$C193))+1),MAX(0,NETWORKDAYS(MAX(DATE(2028,7,1),Mitarbeiter!$C193),MIN(DATE(2028,8,0),IF(Mitarbeiter!$D193="",DATE(2028,8,0),Mitarbeiter!$D193),TODAY()),Einstellungen!$F$13:$F$67)))*N(Mitarbeiter!$E193)/IF(Einstellungen!$C$11="7 Tage",7,5),N('Ist-Stunden'!AJ193)),MAX(IF(Einstellungen!$C$11="7 Tage",MAX(0,(MIN(DATE(2028,8,0),IF(Mitarbeiter!$D193="",DATE(2028,8,0),Mitarbeiter!$D193),TODAY()))-(MAX(DATE(2028,7,1),Mitarbeiter!$C193))+1),MAX(0,NETWORKDAYS(MAX(DATE(2028,7,1),Mitarbeiter!$C193),MIN(DATE(2028,8,0),IF(Mitarbeiter!$D193="",DATE(2028,8,0),Mitarbeiter!$D193),TODAY()),Einstellungen!$F$13:$F$67)))*N(Mitarbeiter!$E193)/IF(Einstellungen!$C$11="7 Tage",7,5),N('Ist-Stunden'!AJ193)+(N(Krankheitstage!BI193)+N(Krankheitstage!BU193))*N($C193))))</f>
        <v/>
      </c>
      <c r="BO193" s="76">
        <f>IF($B193="",0,IF(Einstellungen!$C$10="Ja",MAX(IF(Einstellungen!$C$11="7 Tage",MAX(0,(MIN(DATE(2028,9,0),IF(Mitarbeiter!$D193="",DATE(2028,9,0),Mitarbeiter!$D193),TODAY()))-(MAX(DATE(2028,8,1),Mitarbeiter!$C193))+1),MAX(0,NETWORKDAYS(MAX(DATE(2028,8,1),Mitarbeiter!$C193),MIN(DATE(2028,9,0),IF(Mitarbeiter!$D193="",DATE(2028,9,0),Mitarbeiter!$D193),TODAY()),Einstellungen!$F$13:$F$67)))*N(Mitarbeiter!$E193)/IF(Einstellungen!$C$11="7 Tage",7,5),N('Ist-Stunden'!AK193)),MAX(IF(Einstellungen!$C$11="7 Tage",MAX(0,(MIN(DATE(2028,9,0),IF(Mitarbeiter!$D193="",DATE(2028,9,0),Mitarbeiter!$D193),TODAY()))-(MAX(DATE(2028,8,1),Mitarbeiter!$C193))+1),MAX(0,NETWORKDAYS(MAX(DATE(2028,8,1),Mitarbeiter!$C193),MIN(DATE(2028,9,0),IF(Mitarbeiter!$D193="",DATE(2028,9,0),Mitarbeiter!$D193),TODAY()),Einstellungen!$F$13:$F$67)))*N(Mitarbeiter!$E193)/IF(Einstellungen!$C$11="7 Tage",7,5),N('Ist-Stunden'!AK193)+(N(Krankheitstage!BJ193)+N(Krankheitstage!BV193))*N($C193))))</f>
        <v/>
      </c>
      <c r="BP193" s="76">
        <f>IF($B193="",0,IF(Einstellungen!$C$10="Ja",MAX(IF(Einstellungen!$C$11="7 Tage",MAX(0,(MIN(DATE(2028,10,0),IF(Mitarbeiter!$D193="",DATE(2028,10,0),Mitarbeiter!$D193),TODAY()))-(MAX(DATE(2028,9,1),Mitarbeiter!$C193))+1),MAX(0,NETWORKDAYS(MAX(DATE(2028,9,1),Mitarbeiter!$C193),MIN(DATE(2028,10,0),IF(Mitarbeiter!$D193="",DATE(2028,10,0),Mitarbeiter!$D193),TODAY()),Einstellungen!$F$13:$F$67)))*N(Mitarbeiter!$E193)/IF(Einstellungen!$C$11="7 Tage",7,5),N('Ist-Stunden'!AL193)),MAX(IF(Einstellungen!$C$11="7 Tage",MAX(0,(MIN(DATE(2028,10,0),IF(Mitarbeiter!$D193="",DATE(2028,10,0),Mitarbeiter!$D193),TODAY()))-(MAX(DATE(2028,9,1),Mitarbeiter!$C193))+1),MAX(0,NETWORKDAYS(MAX(DATE(2028,9,1),Mitarbeiter!$C193),MIN(DATE(2028,10,0),IF(Mitarbeiter!$D193="",DATE(2028,10,0),Mitarbeiter!$D193),TODAY()),Einstellungen!$F$13:$F$67)))*N(Mitarbeiter!$E193)/IF(Einstellungen!$C$11="7 Tage",7,5),N('Ist-Stunden'!AL193)+(N(Krankheitstage!BK193)+N(Krankheitstage!BW193))*N($C193))))</f>
        <v/>
      </c>
      <c r="BQ193" s="76">
        <f>IF($B193="",0,IF(Einstellungen!$C$10="Ja",MAX(IF(Einstellungen!$C$11="7 Tage",MAX(0,(MIN(DATE(2028,11,0),IF(Mitarbeiter!$D193="",DATE(2028,11,0),Mitarbeiter!$D193),TODAY()))-(MAX(DATE(2028,10,1),Mitarbeiter!$C193))+1),MAX(0,NETWORKDAYS(MAX(DATE(2028,10,1),Mitarbeiter!$C193),MIN(DATE(2028,11,0),IF(Mitarbeiter!$D193="",DATE(2028,11,0),Mitarbeiter!$D193),TODAY()),Einstellungen!$F$13:$F$67)))*N(Mitarbeiter!$E193)/IF(Einstellungen!$C$11="7 Tage",7,5),N('Ist-Stunden'!AM193)),MAX(IF(Einstellungen!$C$11="7 Tage",MAX(0,(MIN(DATE(2028,11,0),IF(Mitarbeiter!$D193="",DATE(2028,11,0),Mitarbeiter!$D193),TODAY()))-(MAX(DATE(2028,10,1),Mitarbeiter!$C193))+1),MAX(0,NETWORKDAYS(MAX(DATE(2028,10,1),Mitarbeiter!$C193),MIN(DATE(2028,11,0),IF(Mitarbeiter!$D193="",DATE(2028,11,0),Mitarbeiter!$D193),TODAY()),Einstellungen!$F$13:$F$67)))*N(Mitarbeiter!$E193)/IF(Einstellungen!$C$11="7 Tage",7,5),N('Ist-Stunden'!AM193)+(N(Krankheitstage!BL193)+N(Krankheitstage!BX193))*N($C193))))</f>
        <v/>
      </c>
      <c r="BR193" s="76">
        <f>IF($B193="",0,IF(Einstellungen!$C$10="Ja",MAX(IF(Einstellungen!$C$11="7 Tage",MAX(0,(MIN(DATE(2028,12,0),IF(Mitarbeiter!$D193="",DATE(2028,12,0),Mitarbeiter!$D193),TODAY()))-(MAX(DATE(2028,11,1),Mitarbeiter!$C193))+1),MAX(0,NETWORKDAYS(MAX(DATE(2028,11,1),Mitarbeiter!$C193),MIN(DATE(2028,12,0),IF(Mitarbeiter!$D193="",DATE(2028,12,0),Mitarbeiter!$D193),TODAY()),Einstellungen!$F$13:$F$67)))*N(Mitarbeiter!$E193)/IF(Einstellungen!$C$11="7 Tage",7,5),N('Ist-Stunden'!AN193)),MAX(IF(Einstellungen!$C$11="7 Tage",MAX(0,(MIN(DATE(2028,12,0),IF(Mitarbeiter!$D193="",DATE(2028,12,0),Mitarbeiter!$D193),TODAY()))-(MAX(DATE(2028,11,1),Mitarbeiter!$C193))+1),MAX(0,NETWORKDAYS(MAX(DATE(2028,11,1),Mitarbeiter!$C193),MIN(DATE(2028,12,0),IF(Mitarbeiter!$D193="",DATE(2028,12,0),Mitarbeiter!$D193),TODAY()),Einstellungen!$F$13:$F$67)))*N(Mitarbeiter!$E193)/IF(Einstellungen!$C$11="7 Tage",7,5),N('Ist-Stunden'!AN193)+(N(Krankheitstage!BM193)+N(Krankheitstage!BY193))*N($C193))))</f>
        <v/>
      </c>
      <c r="BS193" s="76">
        <f>IF($B193="",0,IF(Einstellungen!$C$10="Ja",MAX(IF(Einstellungen!$C$11="7 Tage",MAX(0,(MIN(DATE(2028,13,0),IF(Mitarbeiter!$D193="",DATE(2028,13,0),Mitarbeiter!$D193),TODAY()))-(MAX(DATE(2028,12,1),Mitarbeiter!$C193))+1),MAX(0,NETWORKDAYS(MAX(DATE(2028,12,1),Mitarbeiter!$C193),MIN(DATE(2028,13,0),IF(Mitarbeiter!$D193="",DATE(2028,13,0),Mitarbeiter!$D193),TODAY()),Einstellungen!$F$13:$F$67)))*N(Mitarbeiter!$E193)/IF(Einstellungen!$C$11="7 Tage",7,5),N('Ist-Stunden'!AO193)),MAX(IF(Einstellungen!$C$11="7 Tage",MAX(0,(MIN(DATE(2028,13,0),IF(Mitarbeiter!$D193="",DATE(2028,13,0),Mitarbeiter!$D193),TODAY()))-(MAX(DATE(2028,12,1),Mitarbeiter!$C193))+1),MAX(0,NETWORKDAYS(MAX(DATE(2028,12,1),Mitarbeiter!$C193),MIN(DATE(2028,13,0),IF(Mitarbeiter!$D193="",DATE(2028,13,0),Mitarbeiter!$D193),TODAY()),Einstellungen!$F$13:$F$67)))*N(Mitarbeiter!$E193)/IF(Einstellungen!$C$11="7 Tage",7,5),N('Ist-Stunden'!AO193)+(N(Krankheitstage!BN193)+N(Krankheitstage!BZ193))*N($C193))))</f>
        <v/>
      </c>
      <c r="BT193" s="76">
        <f>IF($B193="",0,IF(Einstellungen!$C$10="Ja",MAX(IF(Einstellungen!$C$11="7 Tage",MAX(0,(MIN(DATE(2029,2,0),IF(Mitarbeiter!$D193="",DATE(2029,2,0),Mitarbeiter!$D193),TODAY()))-(MAX(DATE(2029,1,1),Mitarbeiter!$C193))+1),MAX(0,NETWORKDAYS(MAX(DATE(2029,1,1),Mitarbeiter!$C193),MIN(DATE(2029,2,0),IF(Mitarbeiter!$D193="",DATE(2029,2,0),Mitarbeiter!$D193),TODAY()),Einstellungen!$F$13:$F$67)))*N(Mitarbeiter!$E193)/IF(Einstellungen!$C$11="7 Tage",7,5),N('Ist-Stunden'!AP193)),MAX(IF(Einstellungen!$C$11="7 Tage",MAX(0,(MIN(DATE(2029,2,0),IF(Mitarbeiter!$D193="",DATE(2029,2,0),Mitarbeiter!$D193),TODAY()))-(MAX(DATE(2029,1,1),Mitarbeiter!$C193))+1),MAX(0,NETWORKDAYS(MAX(DATE(2029,1,1),Mitarbeiter!$C193),MIN(DATE(2029,2,0),IF(Mitarbeiter!$D193="",DATE(2029,2,0),Mitarbeiter!$D193),TODAY()),Einstellungen!$F$13:$F$67)))*N(Mitarbeiter!$E193)/IF(Einstellungen!$C$11="7 Tage",7,5),N('Ist-Stunden'!AP193)+(N(Krankheitstage!CA193)+N(Krankheitstage!CM193))*N($C193))))</f>
        <v/>
      </c>
      <c r="BU193" s="76">
        <f>IF($B193="",0,IF(Einstellungen!$C$10="Ja",MAX(IF(Einstellungen!$C$11="7 Tage",MAX(0,(MIN(DATE(2029,3,0),IF(Mitarbeiter!$D193="",DATE(2029,3,0),Mitarbeiter!$D193),TODAY()))-(MAX(DATE(2029,2,1),Mitarbeiter!$C193))+1),MAX(0,NETWORKDAYS(MAX(DATE(2029,2,1),Mitarbeiter!$C193),MIN(DATE(2029,3,0),IF(Mitarbeiter!$D193="",DATE(2029,3,0),Mitarbeiter!$D193),TODAY()),Einstellungen!$F$13:$F$67)))*N(Mitarbeiter!$E193)/IF(Einstellungen!$C$11="7 Tage",7,5),N('Ist-Stunden'!AQ193)),MAX(IF(Einstellungen!$C$11="7 Tage",MAX(0,(MIN(DATE(2029,3,0),IF(Mitarbeiter!$D193="",DATE(2029,3,0),Mitarbeiter!$D193),TODAY()))-(MAX(DATE(2029,2,1),Mitarbeiter!$C193))+1),MAX(0,NETWORKDAYS(MAX(DATE(2029,2,1),Mitarbeiter!$C193),MIN(DATE(2029,3,0),IF(Mitarbeiter!$D193="",DATE(2029,3,0),Mitarbeiter!$D193),TODAY()),Einstellungen!$F$13:$F$67)))*N(Mitarbeiter!$E193)/IF(Einstellungen!$C$11="7 Tage",7,5),N('Ist-Stunden'!AQ193)+(N(Krankheitstage!CB193)+N(Krankheitstage!CN193))*N($C193))))</f>
        <v/>
      </c>
      <c r="BV193" s="76">
        <f>IF($B193="",0,IF(Einstellungen!$C$10="Ja",MAX(IF(Einstellungen!$C$11="7 Tage",MAX(0,(MIN(DATE(2029,4,0),IF(Mitarbeiter!$D193="",DATE(2029,4,0),Mitarbeiter!$D193),TODAY()))-(MAX(DATE(2029,3,1),Mitarbeiter!$C193))+1),MAX(0,NETWORKDAYS(MAX(DATE(2029,3,1),Mitarbeiter!$C193),MIN(DATE(2029,4,0),IF(Mitarbeiter!$D193="",DATE(2029,4,0),Mitarbeiter!$D193),TODAY()),Einstellungen!$F$13:$F$67)))*N(Mitarbeiter!$E193)/IF(Einstellungen!$C$11="7 Tage",7,5),N('Ist-Stunden'!AR193)),MAX(IF(Einstellungen!$C$11="7 Tage",MAX(0,(MIN(DATE(2029,4,0),IF(Mitarbeiter!$D193="",DATE(2029,4,0),Mitarbeiter!$D193),TODAY()))-(MAX(DATE(2029,3,1),Mitarbeiter!$C193))+1),MAX(0,NETWORKDAYS(MAX(DATE(2029,3,1),Mitarbeiter!$C193),MIN(DATE(2029,4,0),IF(Mitarbeiter!$D193="",DATE(2029,4,0),Mitarbeiter!$D193),TODAY()),Einstellungen!$F$13:$F$67)))*N(Mitarbeiter!$E193)/IF(Einstellungen!$C$11="7 Tage",7,5),N('Ist-Stunden'!AR193)+(N(Krankheitstage!CC193)+N(Krankheitstage!CO193))*N($C193))))</f>
        <v/>
      </c>
      <c r="BW193" s="76">
        <f>IF($B193="",0,IF(Einstellungen!$C$10="Ja",MAX(IF(Einstellungen!$C$11="7 Tage",MAX(0,(MIN(DATE(2029,5,0),IF(Mitarbeiter!$D193="",DATE(2029,5,0),Mitarbeiter!$D193),TODAY()))-(MAX(DATE(2029,4,1),Mitarbeiter!$C193))+1),MAX(0,NETWORKDAYS(MAX(DATE(2029,4,1),Mitarbeiter!$C193),MIN(DATE(2029,5,0),IF(Mitarbeiter!$D193="",DATE(2029,5,0),Mitarbeiter!$D193),TODAY()),Einstellungen!$F$13:$F$67)))*N(Mitarbeiter!$E193)/IF(Einstellungen!$C$11="7 Tage",7,5),N('Ist-Stunden'!AS193)),MAX(IF(Einstellungen!$C$11="7 Tage",MAX(0,(MIN(DATE(2029,5,0),IF(Mitarbeiter!$D193="",DATE(2029,5,0),Mitarbeiter!$D193),TODAY()))-(MAX(DATE(2029,4,1),Mitarbeiter!$C193))+1),MAX(0,NETWORKDAYS(MAX(DATE(2029,4,1),Mitarbeiter!$C193),MIN(DATE(2029,5,0),IF(Mitarbeiter!$D193="",DATE(2029,5,0),Mitarbeiter!$D193),TODAY()),Einstellungen!$F$13:$F$67)))*N(Mitarbeiter!$E193)/IF(Einstellungen!$C$11="7 Tage",7,5),N('Ist-Stunden'!AS193)+(N(Krankheitstage!CD193)+N(Krankheitstage!CP193))*N($C193))))</f>
        <v/>
      </c>
      <c r="BX193" s="76">
        <f>IF($B193="",0,IF(Einstellungen!$C$10="Ja",MAX(IF(Einstellungen!$C$11="7 Tage",MAX(0,(MIN(DATE(2029,6,0),IF(Mitarbeiter!$D193="",DATE(2029,6,0),Mitarbeiter!$D193),TODAY()))-(MAX(DATE(2029,5,1),Mitarbeiter!$C193))+1),MAX(0,NETWORKDAYS(MAX(DATE(2029,5,1),Mitarbeiter!$C193),MIN(DATE(2029,6,0),IF(Mitarbeiter!$D193="",DATE(2029,6,0),Mitarbeiter!$D193),TODAY()),Einstellungen!$F$13:$F$67)))*N(Mitarbeiter!$E193)/IF(Einstellungen!$C$11="7 Tage",7,5),N('Ist-Stunden'!AT193)),MAX(IF(Einstellungen!$C$11="7 Tage",MAX(0,(MIN(DATE(2029,6,0),IF(Mitarbeiter!$D193="",DATE(2029,6,0),Mitarbeiter!$D193),TODAY()))-(MAX(DATE(2029,5,1),Mitarbeiter!$C193))+1),MAX(0,NETWORKDAYS(MAX(DATE(2029,5,1),Mitarbeiter!$C193),MIN(DATE(2029,6,0),IF(Mitarbeiter!$D193="",DATE(2029,6,0),Mitarbeiter!$D193),TODAY()),Einstellungen!$F$13:$F$67)))*N(Mitarbeiter!$E193)/IF(Einstellungen!$C$11="7 Tage",7,5),N('Ist-Stunden'!AT193)+(N(Krankheitstage!CE193)+N(Krankheitstage!CQ193))*N($C193))))</f>
        <v/>
      </c>
      <c r="BY193" s="76">
        <f>IF($B193="",0,IF(Einstellungen!$C$10="Ja",MAX(IF(Einstellungen!$C$11="7 Tage",MAX(0,(MIN(DATE(2029,7,0),IF(Mitarbeiter!$D193="",DATE(2029,7,0),Mitarbeiter!$D193),TODAY()))-(MAX(DATE(2029,6,1),Mitarbeiter!$C193))+1),MAX(0,NETWORKDAYS(MAX(DATE(2029,6,1),Mitarbeiter!$C193),MIN(DATE(2029,7,0),IF(Mitarbeiter!$D193="",DATE(2029,7,0),Mitarbeiter!$D193),TODAY()),Einstellungen!$F$13:$F$67)))*N(Mitarbeiter!$E193)/IF(Einstellungen!$C$11="7 Tage",7,5),N('Ist-Stunden'!AU193)),MAX(IF(Einstellungen!$C$11="7 Tage",MAX(0,(MIN(DATE(2029,7,0),IF(Mitarbeiter!$D193="",DATE(2029,7,0),Mitarbeiter!$D193),TODAY()))-(MAX(DATE(2029,6,1),Mitarbeiter!$C193))+1),MAX(0,NETWORKDAYS(MAX(DATE(2029,6,1),Mitarbeiter!$C193),MIN(DATE(2029,7,0),IF(Mitarbeiter!$D193="",DATE(2029,7,0),Mitarbeiter!$D193),TODAY()),Einstellungen!$F$13:$F$67)))*N(Mitarbeiter!$E193)/IF(Einstellungen!$C$11="7 Tage",7,5),N('Ist-Stunden'!AU193)+(N(Krankheitstage!CF193)+N(Krankheitstage!CR193))*N($C193))))</f>
        <v/>
      </c>
      <c r="BZ193" s="76">
        <f>IF($B193="",0,IF(Einstellungen!$C$10="Ja",MAX(IF(Einstellungen!$C$11="7 Tage",MAX(0,(MIN(DATE(2029,8,0),IF(Mitarbeiter!$D193="",DATE(2029,8,0),Mitarbeiter!$D193),TODAY()))-(MAX(DATE(2029,7,1),Mitarbeiter!$C193))+1),MAX(0,NETWORKDAYS(MAX(DATE(2029,7,1),Mitarbeiter!$C193),MIN(DATE(2029,8,0),IF(Mitarbeiter!$D193="",DATE(2029,8,0),Mitarbeiter!$D193),TODAY()),Einstellungen!$F$13:$F$67)))*N(Mitarbeiter!$E193)/IF(Einstellungen!$C$11="7 Tage",7,5),N('Ist-Stunden'!AV193)),MAX(IF(Einstellungen!$C$11="7 Tage",MAX(0,(MIN(DATE(2029,8,0),IF(Mitarbeiter!$D193="",DATE(2029,8,0),Mitarbeiter!$D193),TODAY()))-(MAX(DATE(2029,7,1),Mitarbeiter!$C193))+1),MAX(0,NETWORKDAYS(MAX(DATE(2029,7,1),Mitarbeiter!$C193),MIN(DATE(2029,8,0),IF(Mitarbeiter!$D193="",DATE(2029,8,0),Mitarbeiter!$D193),TODAY()),Einstellungen!$F$13:$F$67)))*N(Mitarbeiter!$E193)/IF(Einstellungen!$C$11="7 Tage",7,5),N('Ist-Stunden'!AV193)+(N(Krankheitstage!CG193)+N(Krankheitstage!CS193))*N($C193))))</f>
        <v/>
      </c>
      <c r="CA193" s="76">
        <f>IF($B193="",0,IF(Einstellungen!$C$10="Ja",MAX(IF(Einstellungen!$C$11="7 Tage",MAX(0,(MIN(DATE(2029,9,0),IF(Mitarbeiter!$D193="",DATE(2029,9,0),Mitarbeiter!$D193),TODAY()))-(MAX(DATE(2029,8,1),Mitarbeiter!$C193))+1),MAX(0,NETWORKDAYS(MAX(DATE(2029,8,1),Mitarbeiter!$C193),MIN(DATE(2029,9,0),IF(Mitarbeiter!$D193="",DATE(2029,9,0),Mitarbeiter!$D193),TODAY()),Einstellungen!$F$13:$F$67)))*N(Mitarbeiter!$E193)/IF(Einstellungen!$C$11="7 Tage",7,5),N('Ist-Stunden'!AW193)),MAX(IF(Einstellungen!$C$11="7 Tage",MAX(0,(MIN(DATE(2029,9,0),IF(Mitarbeiter!$D193="",DATE(2029,9,0),Mitarbeiter!$D193),TODAY()))-(MAX(DATE(2029,8,1),Mitarbeiter!$C193))+1),MAX(0,NETWORKDAYS(MAX(DATE(2029,8,1),Mitarbeiter!$C193),MIN(DATE(2029,9,0),IF(Mitarbeiter!$D193="",DATE(2029,9,0),Mitarbeiter!$D193),TODAY()),Einstellungen!$F$13:$F$67)))*N(Mitarbeiter!$E193)/IF(Einstellungen!$C$11="7 Tage",7,5),N('Ist-Stunden'!AW193)+(N(Krankheitstage!CH193)+N(Krankheitstage!CT193))*N($C193))))</f>
        <v/>
      </c>
      <c r="CB193" s="76">
        <f>IF($B193="",0,IF(Einstellungen!$C$10="Ja",MAX(IF(Einstellungen!$C$11="7 Tage",MAX(0,(MIN(DATE(2029,10,0),IF(Mitarbeiter!$D193="",DATE(2029,10,0),Mitarbeiter!$D193),TODAY()))-(MAX(DATE(2029,9,1),Mitarbeiter!$C193))+1),MAX(0,NETWORKDAYS(MAX(DATE(2029,9,1),Mitarbeiter!$C193),MIN(DATE(2029,10,0),IF(Mitarbeiter!$D193="",DATE(2029,10,0),Mitarbeiter!$D193),TODAY()),Einstellungen!$F$13:$F$67)))*N(Mitarbeiter!$E193)/IF(Einstellungen!$C$11="7 Tage",7,5),N('Ist-Stunden'!AX193)),MAX(IF(Einstellungen!$C$11="7 Tage",MAX(0,(MIN(DATE(2029,10,0),IF(Mitarbeiter!$D193="",DATE(2029,10,0),Mitarbeiter!$D193),TODAY()))-(MAX(DATE(2029,9,1),Mitarbeiter!$C193))+1),MAX(0,NETWORKDAYS(MAX(DATE(2029,9,1),Mitarbeiter!$C193),MIN(DATE(2029,10,0),IF(Mitarbeiter!$D193="",DATE(2029,10,0),Mitarbeiter!$D193),TODAY()),Einstellungen!$F$13:$F$67)))*N(Mitarbeiter!$E193)/IF(Einstellungen!$C$11="7 Tage",7,5),N('Ist-Stunden'!AX193)+(N(Krankheitstage!CI193)+N(Krankheitstage!CU193))*N($C193))))</f>
        <v/>
      </c>
      <c r="CC193" s="76">
        <f>IF($B193="",0,IF(Einstellungen!$C$10="Ja",MAX(IF(Einstellungen!$C$11="7 Tage",MAX(0,(MIN(DATE(2029,11,0),IF(Mitarbeiter!$D193="",DATE(2029,11,0),Mitarbeiter!$D193),TODAY()))-(MAX(DATE(2029,10,1),Mitarbeiter!$C193))+1),MAX(0,NETWORKDAYS(MAX(DATE(2029,10,1),Mitarbeiter!$C193),MIN(DATE(2029,11,0),IF(Mitarbeiter!$D193="",DATE(2029,11,0),Mitarbeiter!$D193),TODAY()),Einstellungen!$F$13:$F$67)))*N(Mitarbeiter!$E193)/IF(Einstellungen!$C$11="7 Tage",7,5),N('Ist-Stunden'!AY193)),MAX(IF(Einstellungen!$C$11="7 Tage",MAX(0,(MIN(DATE(2029,11,0),IF(Mitarbeiter!$D193="",DATE(2029,11,0),Mitarbeiter!$D193),TODAY()))-(MAX(DATE(2029,10,1),Mitarbeiter!$C193))+1),MAX(0,NETWORKDAYS(MAX(DATE(2029,10,1),Mitarbeiter!$C193),MIN(DATE(2029,11,0),IF(Mitarbeiter!$D193="",DATE(2029,11,0),Mitarbeiter!$D193),TODAY()),Einstellungen!$F$13:$F$67)))*N(Mitarbeiter!$E193)/IF(Einstellungen!$C$11="7 Tage",7,5),N('Ist-Stunden'!AY193)+(N(Krankheitstage!CJ193)+N(Krankheitstage!CV193))*N($C193))))</f>
        <v/>
      </c>
      <c r="CD193" s="76">
        <f>IF($B193="",0,IF(Einstellungen!$C$10="Ja",MAX(IF(Einstellungen!$C$11="7 Tage",MAX(0,(MIN(DATE(2029,12,0),IF(Mitarbeiter!$D193="",DATE(2029,12,0),Mitarbeiter!$D193),TODAY()))-(MAX(DATE(2029,11,1),Mitarbeiter!$C193))+1),MAX(0,NETWORKDAYS(MAX(DATE(2029,11,1),Mitarbeiter!$C193),MIN(DATE(2029,12,0),IF(Mitarbeiter!$D193="",DATE(2029,12,0),Mitarbeiter!$D193),TODAY()),Einstellungen!$F$13:$F$67)))*N(Mitarbeiter!$E193)/IF(Einstellungen!$C$11="7 Tage",7,5),N('Ist-Stunden'!AZ193)),MAX(IF(Einstellungen!$C$11="7 Tage",MAX(0,(MIN(DATE(2029,12,0),IF(Mitarbeiter!$D193="",DATE(2029,12,0),Mitarbeiter!$D193),TODAY()))-(MAX(DATE(2029,11,1),Mitarbeiter!$C193))+1),MAX(0,NETWORKDAYS(MAX(DATE(2029,11,1),Mitarbeiter!$C193),MIN(DATE(2029,12,0),IF(Mitarbeiter!$D193="",DATE(2029,12,0),Mitarbeiter!$D193),TODAY()),Einstellungen!$F$13:$F$67)))*N(Mitarbeiter!$E193)/IF(Einstellungen!$C$11="7 Tage",7,5),N('Ist-Stunden'!AZ193)+(N(Krankheitstage!CK193)+N(Krankheitstage!CW193))*N($C193))))</f>
        <v/>
      </c>
      <c r="CE193" s="76">
        <f>IF($B193="",0,IF(Einstellungen!$C$10="Ja",MAX(IF(Einstellungen!$C$11="7 Tage",MAX(0,(MIN(DATE(2029,13,0),IF(Mitarbeiter!$D193="",DATE(2029,13,0),Mitarbeiter!$D193),TODAY()))-(MAX(DATE(2029,12,1),Mitarbeiter!$C193))+1),MAX(0,NETWORKDAYS(MAX(DATE(2029,12,1),Mitarbeiter!$C193),MIN(DATE(2029,13,0),IF(Mitarbeiter!$D193="",DATE(2029,13,0),Mitarbeiter!$D193),TODAY()),Einstellungen!$F$13:$F$67)))*N(Mitarbeiter!$E193)/IF(Einstellungen!$C$11="7 Tage",7,5),N('Ist-Stunden'!BA193)),MAX(IF(Einstellungen!$C$11="7 Tage",MAX(0,(MIN(DATE(2029,13,0),IF(Mitarbeiter!$D193="",DATE(2029,13,0),Mitarbeiter!$D193),TODAY()))-(MAX(DATE(2029,12,1),Mitarbeiter!$C193))+1),MAX(0,NETWORKDAYS(MAX(DATE(2029,12,1),Mitarbeiter!$C193),MIN(DATE(2029,13,0),IF(Mitarbeiter!$D193="",DATE(2029,13,0),Mitarbeiter!$D193),TODAY()),Einstellungen!$F$13:$F$67)))*N(Mitarbeiter!$E193)/IF(Einstellungen!$C$11="7 Tage",7,5),N('Ist-Stunden'!BA193)+(N(Krankheitstage!CL193)+N(Krankheitstage!CX193))*N($C193))))</f>
        <v/>
      </c>
      <c r="CF193" s="76">
        <f>IF($B193="",0,IF(Einstellungen!$C$10="Ja",MAX(IF(Einstellungen!$C$11="7 Tage",MAX(0,(MIN(DATE(2030,2,0),IF(Mitarbeiter!$D193="",DATE(2030,2,0),Mitarbeiter!$D193),TODAY()))-(MAX(DATE(2030,1,1),Mitarbeiter!$C193))+1),MAX(0,NETWORKDAYS(MAX(DATE(2030,1,1),Mitarbeiter!$C193),MIN(DATE(2030,2,0),IF(Mitarbeiter!$D193="",DATE(2030,2,0),Mitarbeiter!$D193),TODAY()),Einstellungen!$F$13:$F$67)))*N(Mitarbeiter!$E193)/IF(Einstellungen!$C$11="7 Tage",7,5),N('Ist-Stunden'!BB193)),MAX(IF(Einstellungen!$C$11="7 Tage",MAX(0,(MIN(DATE(2030,2,0),IF(Mitarbeiter!$D193="",DATE(2030,2,0),Mitarbeiter!$D193),TODAY()))-(MAX(DATE(2030,1,1),Mitarbeiter!$C193))+1),MAX(0,NETWORKDAYS(MAX(DATE(2030,1,1),Mitarbeiter!$C193),MIN(DATE(2030,2,0),IF(Mitarbeiter!$D193="",DATE(2030,2,0),Mitarbeiter!$D193),TODAY()),Einstellungen!$F$13:$F$67)))*N(Mitarbeiter!$E193)/IF(Einstellungen!$C$11="7 Tage",7,5),N('Ist-Stunden'!BB193)+(N(Krankheitstage!CY193)+N(Krankheitstage!DK193))*N($C193))))</f>
        <v/>
      </c>
      <c r="CG193" s="76">
        <f>IF($B193="",0,IF(Einstellungen!$C$10="Ja",MAX(IF(Einstellungen!$C$11="7 Tage",MAX(0,(MIN(DATE(2030,3,0),IF(Mitarbeiter!$D193="",DATE(2030,3,0),Mitarbeiter!$D193),TODAY()))-(MAX(DATE(2030,2,1),Mitarbeiter!$C193))+1),MAX(0,NETWORKDAYS(MAX(DATE(2030,2,1),Mitarbeiter!$C193),MIN(DATE(2030,3,0),IF(Mitarbeiter!$D193="",DATE(2030,3,0),Mitarbeiter!$D193),TODAY()),Einstellungen!$F$13:$F$67)))*N(Mitarbeiter!$E193)/IF(Einstellungen!$C$11="7 Tage",7,5),N('Ist-Stunden'!BC193)),MAX(IF(Einstellungen!$C$11="7 Tage",MAX(0,(MIN(DATE(2030,3,0),IF(Mitarbeiter!$D193="",DATE(2030,3,0),Mitarbeiter!$D193),TODAY()))-(MAX(DATE(2030,2,1),Mitarbeiter!$C193))+1),MAX(0,NETWORKDAYS(MAX(DATE(2030,2,1),Mitarbeiter!$C193),MIN(DATE(2030,3,0),IF(Mitarbeiter!$D193="",DATE(2030,3,0),Mitarbeiter!$D193),TODAY()),Einstellungen!$F$13:$F$67)))*N(Mitarbeiter!$E193)/IF(Einstellungen!$C$11="7 Tage",7,5),N('Ist-Stunden'!BC193)+(N(Krankheitstage!CZ193)+N(Krankheitstage!DL193))*N($C193))))</f>
        <v/>
      </c>
      <c r="CH193" s="76">
        <f>IF($B193="",0,IF(Einstellungen!$C$10="Ja",MAX(IF(Einstellungen!$C$11="7 Tage",MAX(0,(MIN(DATE(2030,4,0),IF(Mitarbeiter!$D193="",DATE(2030,4,0),Mitarbeiter!$D193),TODAY()))-(MAX(DATE(2030,3,1),Mitarbeiter!$C193))+1),MAX(0,NETWORKDAYS(MAX(DATE(2030,3,1),Mitarbeiter!$C193),MIN(DATE(2030,4,0),IF(Mitarbeiter!$D193="",DATE(2030,4,0),Mitarbeiter!$D193),TODAY()),Einstellungen!$F$13:$F$67)))*N(Mitarbeiter!$E193)/IF(Einstellungen!$C$11="7 Tage",7,5),N('Ist-Stunden'!BD193)),MAX(IF(Einstellungen!$C$11="7 Tage",MAX(0,(MIN(DATE(2030,4,0),IF(Mitarbeiter!$D193="",DATE(2030,4,0),Mitarbeiter!$D193),TODAY()))-(MAX(DATE(2030,3,1),Mitarbeiter!$C193))+1),MAX(0,NETWORKDAYS(MAX(DATE(2030,3,1),Mitarbeiter!$C193),MIN(DATE(2030,4,0),IF(Mitarbeiter!$D193="",DATE(2030,4,0),Mitarbeiter!$D193),TODAY()),Einstellungen!$F$13:$F$67)))*N(Mitarbeiter!$E193)/IF(Einstellungen!$C$11="7 Tage",7,5),N('Ist-Stunden'!BD193)+(N(Krankheitstage!DA193)+N(Krankheitstage!DM193))*N($C193))))</f>
        <v/>
      </c>
      <c r="CI193" s="76">
        <f>IF($B193="",0,IF(Einstellungen!$C$10="Ja",MAX(IF(Einstellungen!$C$11="7 Tage",MAX(0,(MIN(DATE(2030,5,0),IF(Mitarbeiter!$D193="",DATE(2030,5,0),Mitarbeiter!$D193),TODAY()))-(MAX(DATE(2030,4,1),Mitarbeiter!$C193))+1),MAX(0,NETWORKDAYS(MAX(DATE(2030,4,1),Mitarbeiter!$C193),MIN(DATE(2030,5,0),IF(Mitarbeiter!$D193="",DATE(2030,5,0),Mitarbeiter!$D193),TODAY()),Einstellungen!$F$13:$F$67)))*N(Mitarbeiter!$E193)/IF(Einstellungen!$C$11="7 Tage",7,5),N('Ist-Stunden'!BE193)),MAX(IF(Einstellungen!$C$11="7 Tage",MAX(0,(MIN(DATE(2030,5,0),IF(Mitarbeiter!$D193="",DATE(2030,5,0),Mitarbeiter!$D193),TODAY()))-(MAX(DATE(2030,4,1),Mitarbeiter!$C193))+1),MAX(0,NETWORKDAYS(MAX(DATE(2030,4,1),Mitarbeiter!$C193),MIN(DATE(2030,5,0),IF(Mitarbeiter!$D193="",DATE(2030,5,0),Mitarbeiter!$D193),TODAY()),Einstellungen!$F$13:$F$67)))*N(Mitarbeiter!$E193)/IF(Einstellungen!$C$11="7 Tage",7,5),N('Ist-Stunden'!BE193)+(N(Krankheitstage!DB193)+N(Krankheitstage!DN193))*N($C193))))</f>
        <v/>
      </c>
      <c r="CJ193" s="76">
        <f>IF($B193="",0,IF(Einstellungen!$C$10="Ja",MAX(IF(Einstellungen!$C$11="7 Tage",MAX(0,(MIN(DATE(2030,6,0),IF(Mitarbeiter!$D193="",DATE(2030,6,0),Mitarbeiter!$D193),TODAY()))-(MAX(DATE(2030,5,1),Mitarbeiter!$C193))+1),MAX(0,NETWORKDAYS(MAX(DATE(2030,5,1),Mitarbeiter!$C193),MIN(DATE(2030,6,0),IF(Mitarbeiter!$D193="",DATE(2030,6,0),Mitarbeiter!$D193),TODAY()),Einstellungen!$F$13:$F$67)))*N(Mitarbeiter!$E193)/IF(Einstellungen!$C$11="7 Tage",7,5),N('Ist-Stunden'!BF193)),MAX(IF(Einstellungen!$C$11="7 Tage",MAX(0,(MIN(DATE(2030,6,0),IF(Mitarbeiter!$D193="",DATE(2030,6,0),Mitarbeiter!$D193),TODAY()))-(MAX(DATE(2030,5,1),Mitarbeiter!$C193))+1),MAX(0,NETWORKDAYS(MAX(DATE(2030,5,1),Mitarbeiter!$C193),MIN(DATE(2030,6,0),IF(Mitarbeiter!$D193="",DATE(2030,6,0),Mitarbeiter!$D193),TODAY()),Einstellungen!$F$13:$F$67)))*N(Mitarbeiter!$E193)/IF(Einstellungen!$C$11="7 Tage",7,5),N('Ist-Stunden'!BF193)+(N(Krankheitstage!DC193)+N(Krankheitstage!DO193))*N($C193))))</f>
        <v/>
      </c>
      <c r="CK193" s="76">
        <f>IF($B193="",0,IF(Einstellungen!$C$10="Ja",MAX(IF(Einstellungen!$C$11="7 Tage",MAX(0,(MIN(DATE(2030,7,0),IF(Mitarbeiter!$D193="",DATE(2030,7,0),Mitarbeiter!$D193),TODAY()))-(MAX(DATE(2030,6,1),Mitarbeiter!$C193))+1),MAX(0,NETWORKDAYS(MAX(DATE(2030,6,1),Mitarbeiter!$C193),MIN(DATE(2030,7,0),IF(Mitarbeiter!$D193="",DATE(2030,7,0),Mitarbeiter!$D193),TODAY()),Einstellungen!$F$13:$F$67)))*N(Mitarbeiter!$E193)/IF(Einstellungen!$C$11="7 Tage",7,5),N('Ist-Stunden'!BG193)),MAX(IF(Einstellungen!$C$11="7 Tage",MAX(0,(MIN(DATE(2030,7,0),IF(Mitarbeiter!$D193="",DATE(2030,7,0),Mitarbeiter!$D193),TODAY()))-(MAX(DATE(2030,6,1),Mitarbeiter!$C193))+1),MAX(0,NETWORKDAYS(MAX(DATE(2030,6,1),Mitarbeiter!$C193),MIN(DATE(2030,7,0),IF(Mitarbeiter!$D193="",DATE(2030,7,0),Mitarbeiter!$D193),TODAY()),Einstellungen!$F$13:$F$67)))*N(Mitarbeiter!$E193)/IF(Einstellungen!$C$11="7 Tage",7,5),N('Ist-Stunden'!BG193)+(N(Krankheitstage!DD193)+N(Krankheitstage!DP193))*N($C193))))</f>
        <v/>
      </c>
      <c r="CL193" s="76">
        <f>IF($B193="",0,IF(Einstellungen!$C$10="Ja",MAX(IF(Einstellungen!$C$11="7 Tage",MAX(0,(MIN(DATE(2030,8,0),IF(Mitarbeiter!$D193="",DATE(2030,8,0),Mitarbeiter!$D193),TODAY()))-(MAX(DATE(2030,7,1),Mitarbeiter!$C193))+1),MAX(0,NETWORKDAYS(MAX(DATE(2030,7,1),Mitarbeiter!$C193),MIN(DATE(2030,8,0),IF(Mitarbeiter!$D193="",DATE(2030,8,0),Mitarbeiter!$D193),TODAY()),Einstellungen!$F$13:$F$67)))*N(Mitarbeiter!$E193)/IF(Einstellungen!$C$11="7 Tage",7,5),N('Ist-Stunden'!BH193)),MAX(IF(Einstellungen!$C$11="7 Tage",MAX(0,(MIN(DATE(2030,8,0),IF(Mitarbeiter!$D193="",DATE(2030,8,0),Mitarbeiter!$D193),TODAY()))-(MAX(DATE(2030,7,1),Mitarbeiter!$C193))+1),MAX(0,NETWORKDAYS(MAX(DATE(2030,7,1),Mitarbeiter!$C193),MIN(DATE(2030,8,0),IF(Mitarbeiter!$D193="",DATE(2030,8,0),Mitarbeiter!$D193),TODAY()),Einstellungen!$F$13:$F$67)))*N(Mitarbeiter!$E193)/IF(Einstellungen!$C$11="7 Tage",7,5),N('Ist-Stunden'!BH193)+(N(Krankheitstage!DE193)+N(Krankheitstage!DQ193))*N($C193))))</f>
        <v/>
      </c>
      <c r="CM193" s="76">
        <f>IF($B193="",0,IF(Einstellungen!$C$10="Ja",MAX(IF(Einstellungen!$C$11="7 Tage",MAX(0,(MIN(DATE(2030,9,0),IF(Mitarbeiter!$D193="",DATE(2030,9,0),Mitarbeiter!$D193),TODAY()))-(MAX(DATE(2030,8,1),Mitarbeiter!$C193))+1),MAX(0,NETWORKDAYS(MAX(DATE(2030,8,1),Mitarbeiter!$C193),MIN(DATE(2030,9,0),IF(Mitarbeiter!$D193="",DATE(2030,9,0),Mitarbeiter!$D193),TODAY()),Einstellungen!$F$13:$F$67)))*N(Mitarbeiter!$E193)/IF(Einstellungen!$C$11="7 Tage",7,5),N('Ist-Stunden'!BI193)),MAX(IF(Einstellungen!$C$11="7 Tage",MAX(0,(MIN(DATE(2030,9,0),IF(Mitarbeiter!$D193="",DATE(2030,9,0),Mitarbeiter!$D193),TODAY()))-(MAX(DATE(2030,8,1),Mitarbeiter!$C193))+1),MAX(0,NETWORKDAYS(MAX(DATE(2030,8,1),Mitarbeiter!$C193),MIN(DATE(2030,9,0),IF(Mitarbeiter!$D193="",DATE(2030,9,0),Mitarbeiter!$D193),TODAY()),Einstellungen!$F$13:$F$67)))*N(Mitarbeiter!$E193)/IF(Einstellungen!$C$11="7 Tage",7,5),N('Ist-Stunden'!BI193)+(N(Krankheitstage!DF193)+N(Krankheitstage!DR193))*N($C193))))</f>
        <v/>
      </c>
      <c r="CN193" s="76">
        <f>IF($B193="",0,IF(Einstellungen!$C$10="Ja",MAX(IF(Einstellungen!$C$11="7 Tage",MAX(0,(MIN(DATE(2030,10,0),IF(Mitarbeiter!$D193="",DATE(2030,10,0),Mitarbeiter!$D193),TODAY()))-(MAX(DATE(2030,9,1),Mitarbeiter!$C193))+1),MAX(0,NETWORKDAYS(MAX(DATE(2030,9,1),Mitarbeiter!$C193),MIN(DATE(2030,10,0),IF(Mitarbeiter!$D193="",DATE(2030,10,0),Mitarbeiter!$D193),TODAY()),Einstellungen!$F$13:$F$67)))*N(Mitarbeiter!$E193)/IF(Einstellungen!$C$11="7 Tage",7,5),N('Ist-Stunden'!BJ193)),MAX(IF(Einstellungen!$C$11="7 Tage",MAX(0,(MIN(DATE(2030,10,0),IF(Mitarbeiter!$D193="",DATE(2030,10,0),Mitarbeiter!$D193),TODAY()))-(MAX(DATE(2030,9,1),Mitarbeiter!$C193))+1),MAX(0,NETWORKDAYS(MAX(DATE(2030,9,1),Mitarbeiter!$C193),MIN(DATE(2030,10,0),IF(Mitarbeiter!$D193="",DATE(2030,10,0),Mitarbeiter!$D193),TODAY()),Einstellungen!$F$13:$F$67)))*N(Mitarbeiter!$E193)/IF(Einstellungen!$C$11="7 Tage",7,5),N('Ist-Stunden'!BJ193)+(N(Krankheitstage!DG193)+N(Krankheitstage!DS193))*N($C193))))</f>
        <v/>
      </c>
      <c r="CO193" s="76">
        <f>IF($B193="",0,IF(Einstellungen!$C$10="Ja",MAX(IF(Einstellungen!$C$11="7 Tage",MAX(0,(MIN(DATE(2030,11,0),IF(Mitarbeiter!$D193="",DATE(2030,11,0),Mitarbeiter!$D193),TODAY()))-(MAX(DATE(2030,10,1),Mitarbeiter!$C193))+1),MAX(0,NETWORKDAYS(MAX(DATE(2030,10,1),Mitarbeiter!$C193),MIN(DATE(2030,11,0),IF(Mitarbeiter!$D193="",DATE(2030,11,0),Mitarbeiter!$D193),TODAY()),Einstellungen!$F$13:$F$67)))*N(Mitarbeiter!$E193)/IF(Einstellungen!$C$11="7 Tage",7,5),N('Ist-Stunden'!BK193)),MAX(IF(Einstellungen!$C$11="7 Tage",MAX(0,(MIN(DATE(2030,11,0),IF(Mitarbeiter!$D193="",DATE(2030,11,0),Mitarbeiter!$D193),TODAY()))-(MAX(DATE(2030,10,1),Mitarbeiter!$C193))+1),MAX(0,NETWORKDAYS(MAX(DATE(2030,10,1),Mitarbeiter!$C193),MIN(DATE(2030,11,0),IF(Mitarbeiter!$D193="",DATE(2030,11,0),Mitarbeiter!$D193),TODAY()),Einstellungen!$F$13:$F$67)))*N(Mitarbeiter!$E193)/IF(Einstellungen!$C$11="7 Tage",7,5),N('Ist-Stunden'!BK193)+(N(Krankheitstage!DH193)+N(Krankheitstage!DT193))*N($C193))))</f>
        <v/>
      </c>
      <c r="CP193" s="76">
        <f>IF($B193="",0,IF(Einstellungen!$C$10="Ja",MAX(IF(Einstellungen!$C$11="7 Tage",MAX(0,(MIN(DATE(2030,12,0),IF(Mitarbeiter!$D193="",DATE(2030,12,0),Mitarbeiter!$D193),TODAY()))-(MAX(DATE(2030,11,1),Mitarbeiter!$C193))+1),MAX(0,NETWORKDAYS(MAX(DATE(2030,11,1),Mitarbeiter!$C193),MIN(DATE(2030,12,0),IF(Mitarbeiter!$D193="",DATE(2030,12,0),Mitarbeiter!$D193),TODAY()),Einstellungen!$F$13:$F$67)))*N(Mitarbeiter!$E193)/IF(Einstellungen!$C$11="7 Tage",7,5),N('Ist-Stunden'!BL193)),MAX(IF(Einstellungen!$C$11="7 Tage",MAX(0,(MIN(DATE(2030,12,0),IF(Mitarbeiter!$D193="",DATE(2030,12,0),Mitarbeiter!$D193),TODAY()))-(MAX(DATE(2030,11,1),Mitarbeiter!$C193))+1),MAX(0,NETWORKDAYS(MAX(DATE(2030,11,1),Mitarbeiter!$C193),MIN(DATE(2030,12,0),IF(Mitarbeiter!$D193="",DATE(2030,12,0),Mitarbeiter!$D193),TODAY()),Einstellungen!$F$13:$F$67)))*N(Mitarbeiter!$E193)/IF(Einstellungen!$C$11="7 Tage",7,5),N('Ist-Stunden'!BL193)+(N(Krankheitstage!DI193)+N(Krankheitstage!DU193))*N($C193))))</f>
        <v/>
      </c>
      <c r="CQ193" s="76">
        <f>IF($B193="",0,IF(Einstellungen!$C$10="Ja",MAX(IF(Einstellungen!$C$11="7 Tage",MAX(0,(MIN(DATE(2030,13,0),IF(Mitarbeiter!$D193="",DATE(2030,13,0),Mitarbeiter!$D193),TODAY()))-(MAX(DATE(2030,12,1),Mitarbeiter!$C193))+1),MAX(0,NETWORKDAYS(MAX(DATE(2030,12,1),Mitarbeiter!$C193),MIN(DATE(2030,13,0),IF(Mitarbeiter!$D193="",DATE(2030,13,0),Mitarbeiter!$D193),TODAY()),Einstellungen!$F$13:$F$67)))*N(Mitarbeiter!$E193)/IF(Einstellungen!$C$11="7 Tage",7,5),N('Ist-Stunden'!BM193)),MAX(IF(Einstellungen!$C$11="7 Tage",MAX(0,(MIN(DATE(2030,13,0),IF(Mitarbeiter!$D193="",DATE(2030,13,0),Mitarbeiter!$D193),TODAY()))-(MAX(DATE(2030,12,1),Mitarbeiter!$C193))+1),MAX(0,NETWORKDAYS(MAX(DATE(2030,12,1),Mitarbeiter!$C193),MIN(DATE(2030,13,0),IF(Mitarbeiter!$D193="",DATE(2030,13,0),Mitarbeiter!$D193),TODAY()),Einstellungen!$F$13:$F$67)))*N(Mitarbeiter!$E193)/IF(Einstellungen!$C$11="7 Tage",7,5),N('Ist-Stunden'!BM193)+(N(Krankheitstage!DJ193)+N(Krankheitstage!DV193))*N($C193))))</f>
        <v/>
      </c>
    </row>
    <row r="194">
      <c r="A194" s="73">
        <f>IF(Mitarbeiter!B194="","",Mitarbeiter!A194)</f>
        <v/>
      </c>
      <c r="B194" s="6">
        <f>IF(Mitarbeiter!B194="","",Mitarbeiter!B194)</f>
        <v/>
      </c>
      <c r="C194" s="74">
        <f>IF(Mitarbeiter!B194="","",Mitarbeiter!F194)</f>
        <v/>
      </c>
      <c r="D194" s="75">
        <f>N(INDEX(Krankheitstage!$G194:$DV194,1,(Einstellungen!$C$3-2026)*24+1))</f>
        <v/>
      </c>
      <c r="E194" s="75">
        <f>N(INDEX(Krankheitstage!$G194:$DV194,1,(Einstellungen!$C$3-2026)*24+2))</f>
        <v/>
      </c>
      <c r="F194" s="75">
        <f>N(INDEX(Krankheitstage!$G194:$DV194,1,(Einstellungen!$C$3-2026)*24+3))</f>
        <v/>
      </c>
      <c r="G194" s="75">
        <f>N(INDEX(Krankheitstage!$G194:$DV194,1,(Einstellungen!$C$3-2026)*24+4))</f>
        <v/>
      </c>
      <c r="H194" s="75">
        <f>N(INDEX(Krankheitstage!$G194:$DV194,1,(Einstellungen!$C$3-2026)*24+5))</f>
        <v/>
      </c>
      <c r="I194" s="75">
        <f>N(INDEX(Krankheitstage!$G194:$DV194,1,(Einstellungen!$C$3-2026)*24+6))</f>
        <v/>
      </c>
      <c r="J194" s="75">
        <f>N(INDEX(Krankheitstage!$G194:$DV194,1,(Einstellungen!$C$3-2026)*24+7))</f>
        <v/>
      </c>
      <c r="K194" s="75">
        <f>N(INDEX(Krankheitstage!$G194:$DV194,1,(Einstellungen!$C$3-2026)*24+8))</f>
        <v/>
      </c>
      <c r="L194" s="75">
        <f>N(INDEX(Krankheitstage!$G194:$DV194,1,(Einstellungen!$C$3-2026)*24+9))</f>
        <v/>
      </c>
      <c r="M194" s="75">
        <f>N(INDEX(Krankheitstage!$G194:$DV194,1,(Einstellungen!$C$3-2026)*24+10))</f>
        <v/>
      </c>
      <c r="N194" s="75">
        <f>N(INDEX(Krankheitstage!$G194:$DV194,1,(Einstellungen!$C$3-2026)*24+11))</f>
        <v/>
      </c>
      <c r="O194" s="75">
        <f>N(INDEX(Krankheitstage!$G194:$DV194,1,(Einstellungen!$C$3-2026)*24+12))</f>
        <v/>
      </c>
      <c r="P194" s="75">
        <f>IF($B194="","",SUM(D194:O194))</f>
        <v/>
      </c>
      <c r="Q194" s="75">
        <f>N(INDEX(Krankheitstage!$G194:$DV194,1,(Einstellungen!$C$3-2026)*24+13))</f>
        <v/>
      </c>
      <c r="R194" s="75">
        <f>N(INDEX(Krankheitstage!$G194:$DV194,1,(Einstellungen!$C$3-2026)*24+14))</f>
        <v/>
      </c>
      <c r="S194" s="75">
        <f>N(INDEX(Krankheitstage!$G194:$DV194,1,(Einstellungen!$C$3-2026)*24+15))</f>
        <v/>
      </c>
      <c r="T194" s="75">
        <f>N(INDEX(Krankheitstage!$G194:$DV194,1,(Einstellungen!$C$3-2026)*24+16))</f>
        <v/>
      </c>
      <c r="U194" s="75">
        <f>N(INDEX(Krankheitstage!$G194:$DV194,1,(Einstellungen!$C$3-2026)*24+17))</f>
        <v/>
      </c>
      <c r="V194" s="75">
        <f>N(INDEX(Krankheitstage!$G194:$DV194,1,(Einstellungen!$C$3-2026)*24+18))</f>
        <v/>
      </c>
      <c r="W194" s="75">
        <f>N(INDEX(Krankheitstage!$G194:$DV194,1,(Einstellungen!$C$3-2026)*24+19))</f>
        <v/>
      </c>
      <c r="X194" s="75">
        <f>N(INDEX(Krankheitstage!$G194:$DV194,1,(Einstellungen!$C$3-2026)*24+20))</f>
        <v/>
      </c>
      <c r="Y194" s="75">
        <f>N(INDEX(Krankheitstage!$G194:$DV194,1,(Einstellungen!$C$3-2026)*24+21))</f>
        <v/>
      </c>
      <c r="Z194" s="75">
        <f>N(INDEX(Krankheitstage!$G194:$DV194,1,(Einstellungen!$C$3-2026)*24+22))</f>
        <v/>
      </c>
      <c r="AA194" s="75">
        <f>N(INDEX(Krankheitstage!$G194:$DV194,1,(Einstellungen!$C$3-2026)*24+23))</f>
        <v/>
      </c>
      <c r="AB194" s="75">
        <f>N(INDEX(Krankheitstage!$G194:$DV194,1,(Einstellungen!$C$3-2026)*24+24))</f>
        <v/>
      </c>
      <c r="AC194" s="75">
        <f>IF($B194="","",SUM(Q194:AB194))</f>
        <v/>
      </c>
      <c r="AD194" s="75">
        <f>IF($B194="","",SUM(P194,AC194))</f>
        <v/>
      </c>
      <c r="AE194" s="76">
        <f>IF($B194="","",AD194*N(C194))</f>
        <v/>
      </c>
      <c r="AF194" s="75">
        <f>IF($B194="","",Krankheitstage!E194)</f>
        <v/>
      </c>
      <c r="AG194" s="76">
        <f>IF($B194="","",AF194*N(C194))</f>
        <v/>
      </c>
      <c r="AH194" s="76">
        <f>IF($B194="","",INDEX($AJ194:$CQ194,1,(Einstellungen!$C$3-2026)*12+1)+INDEX($AJ194:$CQ194,1,(Einstellungen!$C$3-2026)*12+2)+INDEX($AJ194:$CQ194,1,(Einstellungen!$C$3-2026)*12+3)+INDEX($AJ194:$CQ194,1,(Einstellungen!$C$3-2026)*12+4)+INDEX($AJ194:$CQ194,1,(Einstellungen!$C$3-2026)*12+5)+INDEX($AJ194:$CQ194,1,(Einstellungen!$C$3-2026)*12+6)+INDEX($AJ194:$CQ194,1,(Einstellungen!$C$3-2026)*12+7)+INDEX($AJ194:$CQ194,1,(Einstellungen!$C$3-2026)*12+8)+INDEX($AJ194:$CQ194,1,(Einstellungen!$C$3-2026)*12+9)+INDEX($AJ194:$CQ194,1,(Einstellungen!$C$3-2026)*12+10)+INDEX($AJ194:$CQ194,1,(Einstellungen!$C$3-2026)*12+11)+INDEX($AJ194:$CQ194,1,(Einstellungen!$C$3-2026)*12+12))</f>
        <v/>
      </c>
      <c r="AI194" s="76">
        <f>IF($B194="","",SUM($AJ194:$CQ194))</f>
        <v/>
      </c>
      <c r="AJ194" s="76">
        <f>IF($B194="",0,IF(Einstellungen!$C$10="Ja",MAX(IF(Einstellungen!$C$11="7 Tage",MAX(0,(MIN(DATE(2026,2,0),IF(Mitarbeiter!$D194="",DATE(2026,2,0),Mitarbeiter!$D194),TODAY()))-(MAX(DATE(2026,1,1),Mitarbeiter!$C194))+1),MAX(0,NETWORKDAYS(MAX(DATE(2026,1,1),Mitarbeiter!$C194),MIN(DATE(2026,2,0),IF(Mitarbeiter!$D194="",DATE(2026,2,0),Mitarbeiter!$D194),TODAY()),Einstellungen!$F$13:$F$67)))*N(Mitarbeiter!$E194)/IF(Einstellungen!$C$11="7 Tage",7,5),N('Ist-Stunden'!F194)),MAX(IF(Einstellungen!$C$11="7 Tage",MAX(0,(MIN(DATE(2026,2,0),IF(Mitarbeiter!$D194="",DATE(2026,2,0),Mitarbeiter!$D194),TODAY()))-(MAX(DATE(2026,1,1),Mitarbeiter!$C194))+1),MAX(0,NETWORKDAYS(MAX(DATE(2026,1,1),Mitarbeiter!$C194),MIN(DATE(2026,2,0),IF(Mitarbeiter!$D194="",DATE(2026,2,0),Mitarbeiter!$D194),TODAY()),Einstellungen!$F$13:$F$67)))*N(Mitarbeiter!$E194)/IF(Einstellungen!$C$11="7 Tage",7,5),N('Ist-Stunden'!F194)+(N(Krankheitstage!G194)+N(Krankheitstage!S194))*N($C194))))</f>
        <v/>
      </c>
      <c r="AK194" s="76">
        <f>IF($B194="",0,IF(Einstellungen!$C$10="Ja",MAX(IF(Einstellungen!$C$11="7 Tage",MAX(0,(MIN(DATE(2026,3,0),IF(Mitarbeiter!$D194="",DATE(2026,3,0),Mitarbeiter!$D194),TODAY()))-(MAX(DATE(2026,2,1),Mitarbeiter!$C194))+1),MAX(0,NETWORKDAYS(MAX(DATE(2026,2,1),Mitarbeiter!$C194),MIN(DATE(2026,3,0),IF(Mitarbeiter!$D194="",DATE(2026,3,0),Mitarbeiter!$D194),TODAY()),Einstellungen!$F$13:$F$67)))*N(Mitarbeiter!$E194)/IF(Einstellungen!$C$11="7 Tage",7,5),N('Ist-Stunden'!G194)),MAX(IF(Einstellungen!$C$11="7 Tage",MAX(0,(MIN(DATE(2026,3,0),IF(Mitarbeiter!$D194="",DATE(2026,3,0),Mitarbeiter!$D194),TODAY()))-(MAX(DATE(2026,2,1),Mitarbeiter!$C194))+1),MAX(0,NETWORKDAYS(MAX(DATE(2026,2,1),Mitarbeiter!$C194),MIN(DATE(2026,3,0),IF(Mitarbeiter!$D194="",DATE(2026,3,0),Mitarbeiter!$D194),TODAY()),Einstellungen!$F$13:$F$67)))*N(Mitarbeiter!$E194)/IF(Einstellungen!$C$11="7 Tage",7,5),N('Ist-Stunden'!G194)+(N(Krankheitstage!H194)+N(Krankheitstage!T194))*N($C194))))</f>
        <v/>
      </c>
      <c r="AL194" s="76">
        <f>IF($B194="",0,IF(Einstellungen!$C$10="Ja",MAX(IF(Einstellungen!$C$11="7 Tage",MAX(0,(MIN(DATE(2026,4,0),IF(Mitarbeiter!$D194="",DATE(2026,4,0),Mitarbeiter!$D194),TODAY()))-(MAX(DATE(2026,3,1),Mitarbeiter!$C194))+1),MAX(0,NETWORKDAYS(MAX(DATE(2026,3,1),Mitarbeiter!$C194),MIN(DATE(2026,4,0),IF(Mitarbeiter!$D194="",DATE(2026,4,0),Mitarbeiter!$D194),TODAY()),Einstellungen!$F$13:$F$67)))*N(Mitarbeiter!$E194)/IF(Einstellungen!$C$11="7 Tage",7,5),N('Ist-Stunden'!H194)),MAX(IF(Einstellungen!$C$11="7 Tage",MAX(0,(MIN(DATE(2026,4,0),IF(Mitarbeiter!$D194="",DATE(2026,4,0),Mitarbeiter!$D194),TODAY()))-(MAX(DATE(2026,3,1),Mitarbeiter!$C194))+1),MAX(0,NETWORKDAYS(MAX(DATE(2026,3,1),Mitarbeiter!$C194),MIN(DATE(2026,4,0),IF(Mitarbeiter!$D194="",DATE(2026,4,0),Mitarbeiter!$D194),TODAY()),Einstellungen!$F$13:$F$67)))*N(Mitarbeiter!$E194)/IF(Einstellungen!$C$11="7 Tage",7,5),N('Ist-Stunden'!H194)+(N(Krankheitstage!I194)+N(Krankheitstage!U194))*N($C194))))</f>
        <v/>
      </c>
      <c r="AM194" s="76">
        <f>IF($B194="",0,IF(Einstellungen!$C$10="Ja",MAX(IF(Einstellungen!$C$11="7 Tage",MAX(0,(MIN(DATE(2026,5,0),IF(Mitarbeiter!$D194="",DATE(2026,5,0),Mitarbeiter!$D194),TODAY()))-(MAX(DATE(2026,4,1),Mitarbeiter!$C194))+1),MAX(0,NETWORKDAYS(MAX(DATE(2026,4,1),Mitarbeiter!$C194),MIN(DATE(2026,5,0),IF(Mitarbeiter!$D194="",DATE(2026,5,0),Mitarbeiter!$D194),TODAY()),Einstellungen!$F$13:$F$67)))*N(Mitarbeiter!$E194)/IF(Einstellungen!$C$11="7 Tage",7,5),N('Ist-Stunden'!I194)),MAX(IF(Einstellungen!$C$11="7 Tage",MAX(0,(MIN(DATE(2026,5,0),IF(Mitarbeiter!$D194="",DATE(2026,5,0),Mitarbeiter!$D194),TODAY()))-(MAX(DATE(2026,4,1),Mitarbeiter!$C194))+1),MAX(0,NETWORKDAYS(MAX(DATE(2026,4,1),Mitarbeiter!$C194),MIN(DATE(2026,5,0),IF(Mitarbeiter!$D194="",DATE(2026,5,0),Mitarbeiter!$D194),TODAY()),Einstellungen!$F$13:$F$67)))*N(Mitarbeiter!$E194)/IF(Einstellungen!$C$11="7 Tage",7,5),N('Ist-Stunden'!I194)+(N(Krankheitstage!J194)+N(Krankheitstage!V194))*N($C194))))</f>
        <v/>
      </c>
      <c r="AN194" s="76">
        <f>IF($B194="",0,IF(Einstellungen!$C$10="Ja",MAX(IF(Einstellungen!$C$11="7 Tage",MAX(0,(MIN(DATE(2026,6,0),IF(Mitarbeiter!$D194="",DATE(2026,6,0),Mitarbeiter!$D194),TODAY()))-(MAX(DATE(2026,5,1),Mitarbeiter!$C194))+1),MAX(0,NETWORKDAYS(MAX(DATE(2026,5,1),Mitarbeiter!$C194),MIN(DATE(2026,6,0),IF(Mitarbeiter!$D194="",DATE(2026,6,0),Mitarbeiter!$D194),TODAY()),Einstellungen!$F$13:$F$67)))*N(Mitarbeiter!$E194)/IF(Einstellungen!$C$11="7 Tage",7,5),N('Ist-Stunden'!J194)),MAX(IF(Einstellungen!$C$11="7 Tage",MAX(0,(MIN(DATE(2026,6,0),IF(Mitarbeiter!$D194="",DATE(2026,6,0),Mitarbeiter!$D194),TODAY()))-(MAX(DATE(2026,5,1),Mitarbeiter!$C194))+1),MAX(0,NETWORKDAYS(MAX(DATE(2026,5,1),Mitarbeiter!$C194),MIN(DATE(2026,6,0),IF(Mitarbeiter!$D194="",DATE(2026,6,0),Mitarbeiter!$D194),TODAY()),Einstellungen!$F$13:$F$67)))*N(Mitarbeiter!$E194)/IF(Einstellungen!$C$11="7 Tage",7,5),N('Ist-Stunden'!J194)+(N(Krankheitstage!K194)+N(Krankheitstage!W194))*N($C194))))</f>
        <v/>
      </c>
      <c r="AO194" s="76">
        <f>IF($B194="",0,IF(Einstellungen!$C$10="Ja",MAX(IF(Einstellungen!$C$11="7 Tage",MAX(0,(MIN(DATE(2026,7,0),IF(Mitarbeiter!$D194="",DATE(2026,7,0),Mitarbeiter!$D194),TODAY()))-(MAX(DATE(2026,6,1),Mitarbeiter!$C194))+1),MAX(0,NETWORKDAYS(MAX(DATE(2026,6,1),Mitarbeiter!$C194),MIN(DATE(2026,7,0),IF(Mitarbeiter!$D194="",DATE(2026,7,0),Mitarbeiter!$D194),TODAY()),Einstellungen!$F$13:$F$67)))*N(Mitarbeiter!$E194)/IF(Einstellungen!$C$11="7 Tage",7,5),N('Ist-Stunden'!K194)),MAX(IF(Einstellungen!$C$11="7 Tage",MAX(0,(MIN(DATE(2026,7,0),IF(Mitarbeiter!$D194="",DATE(2026,7,0),Mitarbeiter!$D194),TODAY()))-(MAX(DATE(2026,6,1),Mitarbeiter!$C194))+1),MAX(0,NETWORKDAYS(MAX(DATE(2026,6,1),Mitarbeiter!$C194),MIN(DATE(2026,7,0),IF(Mitarbeiter!$D194="",DATE(2026,7,0),Mitarbeiter!$D194),TODAY()),Einstellungen!$F$13:$F$67)))*N(Mitarbeiter!$E194)/IF(Einstellungen!$C$11="7 Tage",7,5),N('Ist-Stunden'!K194)+(N(Krankheitstage!L194)+N(Krankheitstage!X194))*N($C194))))</f>
        <v/>
      </c>
      <c r="AP194" s="76">
        <f>IF($B194="",0,IF(Einstellungen!$C$10="Ja",MAX(IF(Einstellungen!$C$11="7 Tage",MAX(0,(MIN(DATE(2026,8,0),IF(Mitarbeiter!$D194="",DATE(2026,8,0),Mitarbeiter!$D194),TODAY()))-(MAX(DATE(2026,7,1),Mitarbeiter!$C194))+1),MAX(0,NETWORKDAYS(MAX(DATE(2026,7,1),Mitarbeiter!$C194),MIN(DATE(2026,8,0),IF(Mitarbeiter!$D194="",DATE(2026,8,0),Mitarbeiter!$D194),TODAY()),Einstellungen!$F$13:$F$67)))*N(Mitarbeiter!$E194)/IF(Einstellungen!$C$11="7 Tage",7,5),N('Ist-Stunden'!L194)),MAX(IF(Einstellungen!$C$11="7 Tage",MAX(0,(MIN(DATE(2026,8,0),IF(Mitarbeiter!$D194="",DATE(2026,8,0),Mitarbeiter!$D194),TODAY()))-(MAX(DATE(2026,7,1),Mitarbeiter!$C194))+1),MAX(0,NETWORKDAYS(MAX(DATE(2026,7,1),Mitarbeiter!$C194),MIN(DATE(2026,8,0),IF(Mitarbeiter!$D194="",DATE(2026,8,0),Mitarbeiter!$D194),TODAY()),Einstellungen!$F$13:$F$67)))*N(Mitarbeiter!$E194)/IF(Einstellungen!$C$11="7 Tage",7,5),N('Ist-Stunden'!L194)+(N(Krankheitstage!M194)+N(Krankheitstage!Y194))*N($C194))))</f>
        <v/>
      </c>
      <c r="AQ194" s="76">
        <f>IF($B194="",0,IF(Einstellungen!$C$10="Ja",MAX(IF(Einstellungen!$C$11="7 Tage",MAX(0,(MIN(DATE(2026,9,0),IF(Mitarbeiter!$D194="",DATE(2026,9,0),Mitarbeiter!$D194),TODAY()))-(MAX(DATE(2026,8,1),Mitarbeiter!$C194))+1),MAX(0,NETWORKDAYS(MAX(DATE(2026,8,1),Mitarbeiter!$C194),MIN(DATE(2026,9,0),IF(Mitarbeiter!$D194="",DATE(2026,9,0),Mitarbeiter!$D194),TODAY()),Einstellungen!$F$13:$F$67)))*N(Mitarbeiter!$E194)/IF(Einstellungen!$C$11="7 Tage",7,5),N('Ist-Stunden'!M194)),MAX(IF(Einstellungen!$C$11="7 Tage",MAX(0,(MIN(DATE(2026,9,0),IF(Mitarbeiter!$D194="",DATE(2026,9,0),Mitarbeiter!$D194),TODAY()))-(MAX(DATE(2026,8,1),Mitarbeiter!$C194))+1),MAX(0,NETWORKDAYS(MAX(DATE(2026,8,1),Mitarbeiter!$C194),MIN(DATE(2026,9,0),IF(Mitarbeiter!$D194="",DATE(2026,9,0),Mitarbeiter!$D194),TODAY()),Einstellungen!$F$13:$F$67)))*N(Mitarbeiter!$E194)/IF(Einstellungen!$C$11="7 Tage",7,5),N('Ist-Stunden'!M194)+(N(Krankheitstage!N194)+N(Krankheitstage!Z194))*N($C194))))</f>
        <v/>
      </c>
      <c r="AR194" s="76">
        <f>IF($B194="",0,IF(Einstellungen!$C$10="Ja",MAX(IF(Einstellungen!$C$11="7 Tage",MAX(0,(MIN(DATE(2026,10,0),IF(Mitarbeiter!$D194="",DATE(2026,10,0),Mitarbeiter!$D194),TODAY()))-(MAX(DATE(2026,9,1),Mitarbeiter!$C194))+1),MAX(0,NETWORKDAYS(MAX(DATE(2026,9,1),Mitarbeiter!$C194),MIN(DATE(2026,10,0),IF(Mitarbeiter!$D194="",DATE(2026,10,0),Mitarbeiter!$D194),TODAY()),Einstellungen!$F$13:$F$67)))*N(Mitarbeiter!$E194)/IF(Einstellungen!$C$11="7 Tage",7,5),N('Ist-Stunden'!N194)),MAX(IF(Einstellungen!$C$11="7 Tage",MAX(0,(MIN(DATE(2026,10,0),IF(Mitarbeiter!$D194="",DATE(2026,10,0),Mitarbeiter!$D194),TODAY()))-(MAX(DATE(2026,9,1),Mitarbeiter!$C194))+1),MAX(0,NETWORKDAYS(MAX(DATE(2026,9,1),Mitarbeiter!$C194),MIN(DATE(2026,10,0),IF(Mitarbeiter!$D194="",DATE(2026,10,0),Mitarbeiter!$D194),TODAY()),Einstellungen!$F$13:$F$67)))*N(Mitarbeiter!$E194)/IF(Einstellungen!$C$11="7 Tage",7,5),N('Ist-Stunden'!N194)+(N(Krankheitstage!O194)+N(Krankheitstage!AA194))*N($C194))))</f>
        <v/>
      </c>
      <c r="AS194" s="76">
        <f>IF($B194="",0,IF(Einstellungen!$C$10="Ja",MAX(IF(Einstellungen!$C$11="7 Tage",MAX(0,(MIN(DATE(2026,11,0),IF(Mitarbeiter!$D194="",DATE(2026,11,0),Mitarbeiter!$D194),TODAY()))-(MAX(DATE(2026,10,1),Mitarbeiter!$C194))+1),MAX(0,NETWORKDAYS(MAX(DATE(2026,10,1),Mitarbeiter!$C194),MIN(DATE(2026,11,0),IF(Mitarbeiter!$D194="",DATE(2026,11,0),Mitarbeiter!$D194),TODAY()),Einstellungen!$F$13:$F$67)))*N(Mitarbeiter!$E194)/IF(Einstellungen!$C$11="7 Tage",7,5),N('Ist-Stunden'!O194)),MAX(IF(Einstellungen!$C$11="7 Tage",MAX(0,(MIN(DATE(2026,11,0),IF(Mitarbeiter!$D194="",DATE(2026,11,0),Mitarbeiter!$D194),TODAY()))-(MAX(DATE(2026,10,1),Mitarbeiter!$C194))+1),MAX(0,NETWORKDAYS(MAX(DATE(2026,10,1),Mitarbeiter!$C194),MIN(DATE(2026,11,0),IF(Mitarbeiter!$D194="",DATE(2026,11,0),Mitarbeiter!$D194),TODAY()),Einstellungen!$F$13:$F$67)))*N(Mitarbeiter!$E194)/IF(Einstellungen!$C$11="7 Tage",7,5),N('Ist-Stunden'!O194)+(N(Krankheitstage!P194)+N(Krankheitstage!AB194))*N($C194))))</f>
        <v/>
      </c>
      <c r="AT194" s="76">
        <f>IF($B194="",0,IF(Einstellungen!$C$10="Ja",MAX(IF(Einstellungen!$C$11="7 Tage",MAX(0,(MIN(DATE(2026,12,0),IF(Mitarbeiter!$D194="",DATE(2026,12,0),Mitarbeiter!$D194),TODAY()))-(MAX(DATE(2026,11,1),Mitarbeiter!$C194))+1),MAX(0,NETWORKDAYS(MAX(DATE(2026,11,1),Mitarbeiter!$C194),MIN(DATE(2026,12,0),IF(Mitarbeiter!$D194="",DATE(2026,12,0),Mitarbeiter!$D194),TODAY()),Einstellungen!$F$13:$F$67)))*N(Mitarbeiter!$E194)/IF(Einstellungen!$C$11="7 Tage",7,5),N('Ist-Stunden'!P194)),MAX(IF(Einstellungen!$C$11="7 Tage",MAX(0,(MIN(DATE(2026,12,0),IF(Mitarbeiter!$D194="",DATE(2026,12,0),Mitarbeiter!$D194),TODAY()))-(MAX(DATE(2026,11,1),Mitarbeiter!$C194))+1),MAX(0,NETWORKDAYS(MAX(DATE(2026,11,1),Mitarbeiter!$C194),MIN(DATE(2026,12,0),IF(Mitarbeiter!$D194="",DATE(2026,12,0),Mitarbeiter!$D194),TODAY()),Einstellungen!$F$13:$F$67)))*N(Mitarbeiter!$E194)/IF(Einstellungen!$C$11="7 Tage",7,5),N('Ist-Stunden'!P194)+(N(Krankheitstage!Q194)+N(Krankheitstage!AC194))*N($C194))))</f>
        <v/>
      </c>
      <c r="AU194" s="76">
        <f>IF($B194="",0,IF(Einstellungen!$C$10="Ja",MAX(IF(Einstellungen!$C$11="7 Tage",MAX(0,(MIN(DATE(2026,13,0),IF(Mitarbeiter!$D194="",DATE(2026,13,0),Mitarbeiter!$D194),TODAY()))-(MAX(DATE(2026,12,1),Mitarbeiter!$C194))+1),MAX(0,NETWORKDAYS(MAX(DATE(2026,12,1),Mitarbeiter!$C194),MIN(DATE(2026,13,0),IF(Mitarbeiter!$D194="",DATE(2026,13,0),Mitarbeiter!$D194),TODAY()),Einstellungen!$F$13:$F$67)))*N(Mitarbeiter!$E194)/IF(Einstellungen!$C$11="7 Tage",7,5),N('Ist-Stunden'!Q194)),MAX(IF(Einstellungen!$C$11="7 Tage",MAX(0,(MIN(DATE(2026,13,0),IF(Mitarbeiter!$D194="",DATE(2026,13,0),Mitarbeiter!$D194),TODAY()))-(MAX(DATE(2026,12,1),Mitarbeiter!$C194))+1),MAX(0,NETWORKDAYS(MAX(DATE(2026,12,1),Mitarbeiter!$C194),MIN(DATE(2026,13,0),IF(Mitarbeiter!$D194="",DATE(2026,13,0),Mitarbeiter!$D194),TODAY()),Einstellungen!$F$13:$F$67)))*N(Mitarbeiter!$E194)/IF(Einstellungen!$C$11="7 Tage",7,5),N('Ist-Stunden'!Q194)+(N(Krankheitstage!R194)+N(Krankheitstage!AD194))*N($C194))))</f>
        <v/>
      </c>
      <c r="AV194" s="76">
        <f>IF($B194="",0,IF(Einstellungen!$C$10="Ja",MAX(IF(Einstellungen!$C$11="7 Tage",MAX(0,(MIN(DATE(2027,2,0),IF(Mitarbeiter!$D194="",DATE(2027,2,0),Mitarbeiter!$D194),TODAY()))-(MAX(DATE(2027,1,1),Mitarbeiter!$C194))+1),MAX(0,NETWORKDAYS(MAX(DATE(2027,1,1),Mitarbeiter!$C194),MIN(DATE(2027,2,0),IF(Mitarbeiter!$D194="",DATE(2027,2,0),Mitarbeiter!$D194),TODAY()),Einstellungen!$F$13:$F$67)))*N(Mitarbeiter!$E194)/IF(Einstellungen!$C$11="7 Tage",7,5),N('Ist-Stunden'!R194)),MAX(IF(Einstellungen!$C$11="7 Tage",MAX(0,(MIN(DATE(2027,2,0),IF(Mitarbeiter!$D194="",DATE(2027,2,0),Mitarbeiter!$D194),TODAY()))-(MAX(DATE(2027,1,1),Mitarbeiter!$C194))+1),MAX(0,NETWORKDAYS(MAX(DATE(2027,1,1),Mitarbeiter!$C194),MIN(DATE(2027,2,0),IF(Mitarbeiter!$D194="",DATE(2027,2,0),Mitarbeiter!$D194),TODAY()),Einstellungen!$F$13:$F$67)))*N(Mitarbeiter!$E194)/IF(Einstellungen!$C$11="7 Tage",7,5),N('Ist-Stunden'!R194)+(N(Krankheitstage!AE194)+N(Krankheitstage!AQ194))*N($C194))))</f>
        <v/>
      </c>
      <c r="AW194" s="76">
        <f>IF($B194="",0,IF(Einstellungen!$C$10="Ja",MAX(IF(Einstellungen!$C$11="7 Tage",MAX(0,(MIN(DATE(2027,3,0),IF(Mitarbeiter!$D194="",DATE(2027,3,0),Mitarbeiter!$D194),TODAY()))-(MAX(DATE(2027,2,1),Mitarbeiter!$C194))+1),MAX(0,NETWORKDAYS(MAX(DATE(2027,2,1),Mitarbeiter!$C194),MIN(DATE(2027,3,0),IF(Mitarbeiter!$D194="",DATE(2027,3,0),Mitarbeiter!$D194),TODAY()),Einstellungen!$F$13:$F$67)))*N(Mitarbeiter!$E194)/IF(Einstellungen!$C$11="7 Tage",7,5),N('Ist-Stunden'!S194)),MAX(IF(Einstellungen!$C$11="7 Tage",MAX(0,(MIN(DATE(2027,3,0),IF(Mitarbeiter!$D194="",DATE(2027,3,0),Mitarbeiter!$D194),TODAY()))-(MAX(DATE(2027,2,1),Mitarbeiter!$C194))+1),MAX(0,NETWORKDAYS(MAX(DATE(2027,2,1),Mitarbeiter!$C194),MIN(DATE(2027,3,0),IF(Mitarbeiter!$D194="",DATE(2027,3,0),Mitarbeiter!$D194),TODAY()),Einstellungen!$F$13:$F$67)))*N(Mitarbeiter!$E194)/IF(Einstellungen!$C$11="7 Tage",7,5),N('Ist-Stunden'!S194)+(N(Krankheitstage!AF194)+N(Krankheitstage!AR194))*N($C194))))</f>
        <v/>
      </c>
      <c r="AX194" s="76">
        <f>IF($B194="",0,IF(Einstellungen!$C$10="Ja",MAX(IF(Einstellungen!$C$11="7 Tage",MAX(0,(MIN(DATE(2027,4,0),IF(Mitarbeiter!$D194="",DATE(2027,4,0),Mitarbeiter!$D194),TODAY()))-(MAX(DATE(2027,3,1),Mitarbeiter!$C194))+1),MAX(0,NETWORKDAYS(MAX(DATE(2027,3,1),Mitarbeiter!$C194),MIN(DATE(2027,4,0),IF(Mitarbeiter!$D194="",DATE(2027,4,0),Mitarbeiter!$D194),TODAY()),Einstellungen!$F$13:$F$67)))*N(Mitarbeiter!$E194)/IF(Einstellungen!$C$11="7 Tage",7,5),N('Ist-Stunden'!T194)),MAX(IF(Einstellungen!$C$11="7 Tage",MAX(0,(MIN(DATE(2027,4,0),IF(Mitarbeiter!$D194="",DATE(2027,4,0),Mitarbeiter!$D194),TODAY()))-(MAX(DATE(2027,3,1),Mitarbeiter!$C194))+1),MAX(0,NETWORKDAYS(MAX(DATE(2027,3,1),Mitarbeiter!$C194),MIN(DATE(2027,4,0),IF(Mitarbeiter!$D194="",DATE(2027,4,0),Mitarbeiter!$D194),TODAY()),Einstellungen!$F$13:$F$67)))*N(Mitarbeiter!$E194)/IF(Einstellungen!$C$11="7 Tage",7,5),N('Ist-Stunden'!T194)+(N(Krankheitstage!AG194)+N(Krankheitstage!AS194))*N($C194))))</f>
        <v/>
      </c>
      <c r="AY194" s="76">
        <f>IF($B194="",0,IF(Einstellungen!$C$10="Ja",MAX(IF(Einstellungen!$C$11="7 Tage",MAX(0,(MIN(DATE(2027,5,0),IF(Mitarbeiter!$D194="",DATE(2027,5,0),Mitarbeiter!$D194),TODAY()))-(MAX(DATE(2027,4,1),Mitarbeiter!$C194))+1),MAX(0,NETWORKDAYS(MAX(DATE(2027,4,1),Mitarbeiter!$C194),MIN(DATE(2027,5,0),IF(Mitarbeiter!$D194="",DATE(2027,5,0),Mitarbeiter!$D194),TODAY()),Einstellungen!$F$13:$F$67)))*N(Mitarbeiter!$E194)/IF(Einstellungen!$C$11="7 Tage",7,5),N('Ist-Stunden'!U194)),MAX(IF(Einstellungen!$C$11="7 Tage",MAX(0,(MIN(DATE(2027,5,0),IF(Mitarbeiter!$D194="",DATE(2027,5,0),Mitarbeiter!$D194),TODAY()))-(MAX(DATE(2027,4,1),Mitarbeiter!$C194))+1),MAX(0,NETWORKDAYS(MAX(DATE(2027,4,1),Mitarbeiter!$C194),MIN(DATE(2027,5,0),IF(Mitarbeiter!$D194="",DATE(2027,5,0),Mitarbeiter!$D194),TODAY()),Einstellungen!$F$13:$F$67)))*N(Mitarbeiter!$E194)/IF(Einstellungen!$C$11="7 Tage",7,5),N('Ist-Stunden'!U194)+(N(Krankheitstage!AH194)+N(Krankheitstage!AT194))*N($C194))))</f>
        <v/>
      </c>
      <c r="AZ194" s="76">
        <f>IF($B194="",0,IF(Einstellungen!$C$10="Ja",MAX(IF(Einstellungen!$C$11="7 Tage",MAX(0,(MIN(DATE(2027,6,0),IF(Mitarbeiter!$D194="",DATE(2027,6,0),Mitarbeiter!$D194),TODAY()))-(MAX(DATE(2027,5,1),Mitarbeiter!$C194))+1),MAX(0,NETWORKDAYS(MAX(DATE(2027,5,1),Mitarbeiter!$C194),MIN(DATE(2027,6,0),IF(Mitarbeiter!$D194="",DATE(2027,6,0),Mitarbeiter!$D194),TODAY()),Einstellungen!$F$13:$F$67)))*N(Mitarbeiter!$E194)/IF(Einstellungen!$C$11="7 Tage",7,5),N('Ist-Stunden'!V194)),MAX(IF(Einstellungen!$C$11="7 Tage",MAX(0,(MIN(DATE(2027,6,0),IF(Mitarbeiter!$D194="",DATE(2027,6,0),Mitarbeiter!$D194),TODAY()))-(MAX(DATE(2027,5,1),Mitarbeiter!$C194))+1),MAX(0,NETWORKDAYS(MAX(DATE(2027,5,1),Mitarbeiter!$C194),MIN(DATE(2027,6,0),IF(Mitarbeiter!$D194="",DATE(2027,6,0),Mitarbeiter!$D194),TODAY()),Einstellungen!$F$13:$F$67)))*N(Mitarbeiter!$E194)/IF(Einstellungen!$C$11="7 Tage",7,5),N('Ist-Stunden'!V194)+(N(Krankheitstage!AI194)+N(Krankheitstage!AU194))*N($C194))))</f>
        <v/>
      </c>
      <c r="BA194" s="76">
        <f>IF($B194="",0,IF(Einstellungen!$C$10="Ja",MAX(IF(Einstellungen!$C$11="7 Tage",MAX(0,(MIN(DATE(2027,7,0),IF(Mitarbeiter!$D194="",DATE(2027,7,0),Mitarbeiter!$D194),TODAY()))-(MAX(DATE(2027,6,1),Mitarbeiter!$C194))+1),MAX(0,NETWORKDAYS(MAX(DATE(2027,6,1),Mitarbeiter!$C194),MIN(DATE(2027,7,0),IF(Mitarbeiter!$D194="",DATE(2027,7,0),Mitarbeiter!$D194),TODAY()),Einstellungen!$F$13:$F$67)))*N(Mitarbeiter!$E194)/IF(Einstellungen!$C$11="7 Tage",7,5),N('Ist-Stunden'!W194)),MAX(IF(Einstellungen!$C$11="7 Tage",MAX(0,(MIN(DATE(2027,7,0),IF(Mitarbeiter!$D194="",DATE(2027,7,0),Mitarbeiter!$D194),TODAY()))-(MAX(DATE(2027,6,1),Mitarbeiter!$C194))+1),MAX(0,NETWORKDAYS(MAX(DATE(2027,6,1),Mitarbeiter!$C194),MIN(DATE(2027,7,0),IF(Mitarbeiter!$D194="",DATE(2027,7,0),Mitarbeiter!$D194),TODAY()),Einstellungen!$F$13:$F$67)))*N(Mitarbeiter!$E194)/IF(Einstellungen!$C$11="7 Tage",7,5),N('Ist-Stunden'!W194)+(N(Krankheitstage!AJ194)+N(Krankheitstage!AV194))*N($C194))))</f>
        <v/>
      </c>
      <c r="BB194" s="76">
        <f>IF($B194="",0,IF(Einstellungen!$C$10="Ja",MAX(IF(Einstellungen!$C$11="7 Tage",MAX(0,(MIN(DATE(2027,8,0),IF(Mitarbeiter!$D194="",DATE(2027,8,0),Mitarbeiter!$D194),TODAY()))-(MAX(DATE(2027,7,1),Mitarbeiter!$C194))+1),MAX(0,NETWORKDAYS(MAX(DATE(2027,7,1),Mitarbeiter!$C194),MIN(DATE(2027,8,0),IF(Mitarbeiter!$D194="",DATE(2027,8,0),Mitarbeiter!$D194),TODAY()),Einstellungen!$F$13:$F$67)))*N(Mitarbeiter!$E194)/IF(Einstellungen!$C$11="7 Tage",7,5),N('Ist-Stunden'!X194)),MAX(IF(Einstellungen!$C$11="7 Tage",MAX(0,(MIN(DATE(2027,8,0),IF(Mitarbeiter!$D194="",DATE(2027,8,0),Mitarbeiter!$D194),TODAY()))-(MAX(DATE(2027,7,1),Mitarbeiter!$C194))+1),MAX(0,NETWORKDAYS(MAX(DATE(2027,7,1),Mitarbeiter!$C194),MIN(DATE(2027,8,0),IF(Mitarbeiter!$D194="",DATE(2027,8,0),Mitarbeiter!$D194),TODAY()),Einstellungen!$F$13:$F$67)))*N(Mitarbeiter!$E194)/IF(Einstellungen!$C$11="7 Tage",7,5),N('Ist-Stunden'!X194)+(N(Krankheitstage!AK194)+N(Krankheitstage!AW194))*N($C194))))</f>
        <v/>
      </c>
      <c r="BC194" s="76">
        <f>IF($B194="",0,IF(Einstellungen!$C$10="Ja",MAX(IF(Einstellungen!$C$11="7 Tage",MAX(0,(MIN(DATE(2027,9,0),IF(Mitarbeiter!$D194="",DATE(2027,9,0),Mitarbeiter!$D194),TODAY()))-(MAX(DATE(2027,8,1),Mitarbeiter!$C194))+1),MAX(0,NETWORKDAYS(MAX(DATE(2027,8,1),Mitarbeiter!$C194),MIN(DATE(2027,9,0),IF(Mitarbeiter!$D194="",DATE(2027,9,0),Mitarbeiter!$D194),TODAY()),Einstellungen!$F$13:$F$67)))*N(Mitarbeiter!$E194)/IF(Einstellungen!$C$11="7 Tage",7,5),N('Ist-Stunden'!Y194)),MAX(IF(Einstellungen!$C$11="7 Tage",MAX(0,(MIN(DATE(2027,9,0),IF(Mitarbeiter!$D194="",DATE(2027,9,0),Mitarbeiter!$D194),TODAY()))-(MAX(DATE(2027,8,1),Mitarbeiter!$C194))+1),MAX(0,NETWORKDAYS(MAX(DATE(2027,8,1),Mitarbeiter!$C194),MIN(DATE(2027,9,0),IF(Mitarbeiter!$D194="",DATE(2027,9,0),Mitarbeiter!$D194),TODAY()),Einstellungen!$F$13:$F$67)))*N(Mitarbeiter!$E194)/IF(Einstellungen!$C$11="7 Tage",7,5),N('Ist-Stunden'!Y194)+(N(Krankheitstage!AL194)+N(Krankheitstage!AX194))*N($C194))))</f>
        <v/>
      </c>
      <c r="BD194" s="76">
        <f>IF($B194="",0,IF(Einstellungen!$C$10="Ja",MAX(IF(Einstellungen!$C$11="7 Tage",MAX(0,(MIN(DATE(2027,10,0),IF(Mitarbeiter!$D194="",DATE(2027,10,0),Mitarbeiter!$D194),TODAY()))-(MAX(DATE(2027,9,1),Mitarbeiter!$C194))+1),MAX(0,NETWORKDAYS(MAX(DATE(2027,9,1),Mitarbeiter!$C194),MIN(DATE(2027,10,0),IF(Mitarbeiter!$D194="",DATE(2027,10,0),Mitarbeiter!$D194),TODAY()),Einstellungen!$F$13:$F$67)))*N(Mitarbeiter!$E194)/IF(Einstellungen!$C$11="7 Tage",7,5),N('Ist-Stunden'!Z194)),MAX(IF(Einstellungen!$C$11="7 Tage",MAX(0,(MIN(DATE(2027,10,0),IF(Mitarbeiter!$D194="",DATE(2027,10,0),Mitarbeiter!$D194),TODAY()))-(MAX(DATE(2027,9,1),Mitarbeiter!$C194))+1),MAX(0,NETWORKDAYS(MAX(DATE(2027,9,1),Mitarbeiter!$C194),MIN(DATE(2027,10,0),IF(Mitarbeiter!$D194="",DATE(2027,10,0),Mitarbeiter!$D194),TODAY()),Einstellungen!$F$13:$F$67)))*N(Mitarbeiter!$E194)/IF(Einstellungen!$C$11="7 Tage",7,5),N('Ist-Stunden'!Z194)+(N(Krankheitstage!AM194)+N(Krankheitstage!AY194))*N($C194))))</f>
        <v/>
      </c>
      <c r="BE194" s="76">
        <f>IF($B194="",0,IF(Einstellungen!$C$10="Ja",MAX(IF(Einstellungen!$C$11="7 Tage",MAX(0,(MIN(DATE(2027,11,0),IF(Mitarbeiter!$D194="",DATE(2027,11,0),Mitarbeiter!$D194),TODAY()))-(MAX(DATE(2027,10,1),Mitarbeiter!$C194))+1),MAX(0,NETWORKDAYS(MAX(DATE(2027,10,1),Mitarbeiter!$C194),MIN(DATE(2027,11,0),IF(Mitarbeiter!$D194="",DATE(2027,11,0),Mitarbeiter!$D194),TODAY()),Einstellungen!$F$13:$F$67)))*N(Mitarbeiter!$E194)/IF(Einstellungen!$C$11="7 Tage",7,5),N('Ist-Stunden'!AA194)),MAX(IF(Einstellungen!$C$11="7 Tage",MAX(0,(MIN(DATE(2027,11,0),IF(Mitarbeiter!$D194="",DATE(2027,11,0),Mitarbeiter!$D194),TODAY()))-(MAX(DATE(2027,10,1),Mitarbeiter!$C194))+1),MAX(0,NETWORKDAYS(MAX(DATE(2027,10,1),Mitarbeiter!$C194),MIN(DATE(2027,11,0),IF(Mitarbeiter!$D194="",DATE(2027,11,0),Mitarbeiter!$D194),TODAY()),Einstellungen!$F$13:$F$67)))*N(Mitarbeiter!$E194)/IF(Einstellungen!$C$11="7 Tage",7,5),N('Ist-Stunden'!AA194)+(N(Krankheitstage!AN194)+N(Krankheitstage!AZ194))*N($C194))))</f>
        <v/>
      </c>
      <c r="BF194" s="76">
        <f>IF($B194="",0,IF(Einstellungen!$C$10="Ja",MAX(IF(Einstellungen!$C$11="7 Tage",MAX(0,(MIN(DATE(2027,12,0),IF(Mitarbeiter!$D194="",DATE(2027,12,0),Mitarbeiter!$D194),TODAY()))-(MAX(DATE(2027,11,1),Mitarbeiter!$C194))+1),MAX(0,NETWORKDAYS(MAX(DATE(2027,11,1),Mitarbeiter!$C194),MIN(DATE(2027,12,0),IF(Mitarbeiter!$D194="",DATE(2027,12,0),Mitarbeiter!$D194),TODAY()),Einstellungen!$F$13:$F$67)))*N(Mitarbeiter!$E194)/IF(Einstellungen!$C$11="7 Tage",7,5),N('Ist-Stunden'!AB194)),MAX(IF(Einstellungen!$C$11="7 Tage",MAX(0,(MIN(DATE(2027,12,0),IF(Mitarbeiter!$D194="",DATE(2027,12,0),Mitarbeiter!$D194),TODAY()))-(MAX(DATE(2027,11,1),Mitarbeiter!$C194))+1),MAX(0,NETWORKDAYS(MAX(DATE(2027,11,1),Mitarbeiter!$C194),MIN(DATE(2027,12,0),IF(Mitarbeiter!$D194="",DATE(2027,12,0),Mitarbeiter!$D194),TODAY()),Einstellungen!$F$13:$F$67)))*N(Mitarbeiter!$E194)/IF(Einstellungen!$C$11="7 Tage",7,5),N('Ist-Stunden'!AB194)+(N(Krankheitstage!AO194)+N(Krankheitstage!BA194))*N($C194))))</f>
        <v/>
      </c>
      <c r="BG194" s="76">
        <f>IF($B194="",0,IF(Einstellungen!$C$10="Ja",MAX(IF(Einstellungen!$C$11="7 Tage",MAX(0,(MIN(DATE(2027,13,0),IF(Mitarbeiter!$D194="",DATE(2027,13,0),Mitarbeiter!$D194),TODAY()))-(MAX(DATE(2027,12,1),Mitarbeiter!$C194))+1),MAX(0,NETWORKDAYS(MAX(DATE(2027,12,1),Mitarbeiter!$C194),MIN(DATE(2027,13,0),IF(Mitarbeiter!$D194="",DATE(2027,13,0),Mitarbeiter!$D194),TODAY()),Einstellungen!$F$13:$F$67)))*N(Mitarbeiter!$E194)/IF(Einstellungen!$C$11="7 Tage",7,5),N('Ist-Stunden'!AC194)),MAX(IF(Einstellungen!$C$11="7 Tage",MAX(0,(MIN(DATE(2027,13,0),IF(Mitarbeiter!$D194="",DATE(2027,13,0),Mitarbeiter!$D194),TODAY()))-(MAX(DATE(2027,12,1),Mitarbeiter!$C194))+1),MAX(0,NETWORKDAYS(MAX(DATE(2027,12,1),Mitarbeiter!$C194),MIN(DATE(2027,13,0),IF(Mitarbeiter!$D194="",DATE(2027,13,0),Mitarbeiter!$D194),TODAY()),Einstellungen!$F$13:$F$67)))*N(Mitarbeiter!$E194)/IF(Einstellungen!$C$11="7 Tage",7,5),N('Ist-Stunden'!AC194)+(N(Krankheitstage!AP194)+N(Krankheitstage!BB194))*N($C194))))</f>
        <v/>
      </c>
      <c r="BH194" s="76">
        <f>IF($B194="",0,IF(Einstellungen!$C$10="Ja",MAX(IF(Einstellungen!$C$11="7 Tage",MAX(0,(MIN(DATE(2028,2,0),IF(Mitarbeiter!$D194="",DATE(2028,2,0),Mitarbeiter!$D194),TODAY()))-(MAX(DATE(2028,1,1),Mitarbeiter!$C194))+1),MAX(0,NETWORKDAYS(MAX(DATE(2028,1,1),Mitarbeiter!$C194),MIN(DATE(2028,2,0),IF(Mitarbeiter!$D194="",DATE(2028,2,0),Mitarbeiter!$D194),TODAY()),Einstellungen!$F$13:$F$67)))*N(Mitarbeiter!$E194)/IF(Einstellungen!$C$11="7 Tage",7,5),N('Ist-Stunden'!AD194)),MAX(IF(Einstellungen!$C$11="7 Tage",MAX(0,(MIN(DATE(2028,2,0),IF(Mitarbeiter!$D194="",DATE(2028,2,0),Mitarbeiter!$D194),TODAY()))-(MAX(DATE(2028,1,1),Mitarbeiter!$C194))+1),MAX(0,NETWORKDAYS(MAX(DATE(2028,1,1),Mitarbeiter!$C194),MIN(DATE(2028,2,0),IF(Mitarbeiter!$D194="",DATE(2028,2,0),Mitarbeiter!$D194),TODAY()),Einstellungen!$F$13:$F$67)))*N(Mitarbeiter!$E194)/IF(Einstellungen!$C$11="7 Tage",7,5),N('Ist-Stunden'!AD194)+(N(Krankheitstage!BC194)+N(Krankheitstage!BO194))*N($C194))))</f>
        <v/>
      </c>
      <c r="BI194" s="76">
        <f>IF($B194="",0,IF(Einstellungen!$C$10="Ja",MAX(IF(Einstellungen!$C$11="7 Tage",MAX(0,(MIN(DATE(2028,3,0),IF(Mitarbeiter!$D194="",DATE(2028,3,0),Mitarbeiter!$D194),TODAY()))-(MAX(DATE(2028,2,1),Mitarbeiter!$C194))+1),MAX(0,NETWORKDAYS(MAX(DATE(2028,2,1),Mitarbeiter!$C194),MIN(DATE(2028,3,0),IF(Mitarbeiter!$D194="",DATE(2028,3,0),Mitarbeiter!$D194),TODAY()),Einstellungen!$F$13:$F$67)))*N(Mitarbeiter!$E194)/IF(Einstellungen!$C$11="7 Tage",7,5),N('Ist-Stunden'!AE194)),MAX(IF(Einstellungen!$C$11="7 Tage",MAX(0,(MIN(DATE(2028,3,0),IF(Mitarbeiter!$D194="",DATE(2028,3,0),Mitarbeiter!$D194),TODAY()))-(MAX(DATE(2028,2,1),Mitarbeiter!$C194))+1),MAX(0,NETWORKDAYS(MAX(DATE(2028,2,1),Mitarbeiter!$C194),MIN(DATE(2028,3,0),IF(Mitarbeiter!$D194="",DATE(2028,3,0),Mitarbeiter!$D194),TODAY()),Einstellungen!$F$13:$F$67)))*N(Mitarbeiter!$E194)/IF(Einstellungen!$C$11="7 Tage",7,5),N('Ist-Stunden'!AE194)+(N(Krankheitstage!BD194)+N(Krankheitstage!BP194))*N($C194))))</f>
        <v/>
      </c>
      <c r="BJ194" s="76">
        <f>IF($B194="",0,IF(Einstellungen!$C$10="Ja",MAX(IF(Einstellungen!$C$11="7 Tage",MAX(0,(MIN(DATE(2028,4,0),IF(Mitarbeiter!$D194="",DATE(2028,4,0),Mitarbeiter!$D194),TODAY()))-(MAX(DATE(2028,3,1),Mitarbeiter!$C194))+1),MAX(0,NETWORKDAYS(MAX(DATE(2028,3,1),Mitarbeiter!$C194),MIN(DATE(2028,4,0),IF(Mitarbeiter!$D194="",DATE(2028,4,0),Mitarbeiter!$D194),TODAY()),Einstellungen!$F$13:$F$67)))*N(Mitarbeiter!$E194)/IF(Einstellungen!$C$11="7 Tage",7,5),N('Ist-Stunden'!AF194)),MAX(IF(Einstellungen!$C$11="7 Tage",MAX(0,(MIN(DATE(2028,4,0),IF(Mitarbeiter!$D194="",DATE(2028,4,0),Mitarbeiter!$D194),TODAY()))-(MAX(DATE(2028,3,1),Mitarbeiter!$C194))+1),MAX(0,NETWORKDAYS(MAX(DATE(2028,3,1),Mitarbeiter!$C194),MIN(DATE(2028,4,0),IF(Mitarbeiter!$D194="",DATE(2028,4,0),Mitarbeiter!$D194),TODAY()),Einstellungen!$F$13:$F$67)))*N(Mitarbeiter!$E194)/IF(Einstellungen!$C$11="7 Tage",7,5),N('Ist-Stunden'!AF194)+(N(Krankheitstage!BE194)+N(Krankheitstage!BQ194))*N($C194))))</f>
        <v/>
      </c>
      <c r="BK194" s="76">
        <f>IF($B194="",0,IF(Einstellungen!$C$10="Ja",MAX(IF(Einstellungen!$C$11="7 Tage",MAX(0,(MIN(DATE(2028,5,0),IF(Mitarbeiter!$D194="",DATE(2028,5,0),Mitarbeiter!$D194),TODAY()))-(MAX(DATE(2028,4,1),Mitarbeiter!$C194))+1),MAX(0,NETWORKDAYS(MAX(DATE(2028,4,1),Mitarbeiter!$C194),MIN(DATE(2028,5,0),IF(Mitarbeiter!$D194="",DATE(2028,5,0),Mitarbeiter!$D194),TODAY()),Einstellungen!$F$13:$F$67)))*N(Mitarbeiter!$E194)/IF(Einstellungen!$C$11="7 Tage",7,5),N('Ist-Stunden'!AG194)),MAX(IF(Einstellungen!$C$11="7 Tage",MAX(0,(MIN(DATE(2028,5,0),IF(Mitarbeiter!$D194="",DATE(2028,5,0),Mitarbeiter!$D194),TODAY()))-(MAX(DATE(2028,4,1),Mitarbeiter!$C194))+1),MAX(0,NETWORKDAYS(MAX(DATE(2028,4,1),Mitarbeiter!$C194),MIN(DATE(2028,5,0),IF(Mitarbeiter!$D194="",DATE(2028,5,0),Mitarbeiter!$D194),TODAY()),Einstellungen!$F$13:$F$67)))*N(Mitarbeiter!$E194)/IF(Einstellungen!$C$11="7 Tage",7,5),N('Ist-Stunden'!AG194)+(N(Krankheitstage!BF194)+N(Krankheitstage!BR194))*N($C194))))</f>
        <v/>
      </c>
      <c r="BL194" s="76">
        <f>IF($B194="",0,IF(Einstellungen!$C$10="Ja",MAX(IF(Einstellungen!$C$11="7 Tage",MAX(0,(MIN(DATE(2028,6,0),IF(Mitarbeiter!$D194="",DATE(2028,6,0),Mitarbeiter!$D194),TODAY()))-(MAX(DATE(2028,5,1),Mitarbeiter!$C194))+1),MAX(0,NETWORKDAYS(MAX(DATE(2028,5,1),Mitarbeiter!$C194),MIN(DATE(2028,6,0),IF(Mitarbeiter!$D194="",DATE(2028,6,0),Mitarbeiter!$D194),TODAY()),Einstellungen!$F$13:$F$67)))*N(Mitarbeiter!$E194)/IF(Einstellungen!$C$11="7 Tage",7,5),N('Ist-Stunden'!AH194)),MAX(IF(Einstellungen!$C$11="7 Tage",MAX(0,(MIN(DATE(2028,6,0),IF(Mitarbeiter!$D194="",DATE(2028,6,0),Mitarbeiter!$D194),TODAY()))-(MAX(DATE(2028,5,1),Mitarbeiter!$C194))+1),MAX(0,NETWORKDAYS(MAX(DATE(2028,5,1),Mitarbeiter!$C194),MIN(DATE(2028,6,0),IF(Mitarbeiter!$D194="",DATE(2028,6,0),Mitarbeiter!$D194),TODAY()),Einstellungen!$F$13:$F$67)))*N(Mitarbeiter!$E194)/IF(Einstellungen!$C$11="7 Tage",7,5),N('Ist-Stunden'!AH194)+(N(Krankheitstage!BG194)+N(Krankheitstage!BS194))*N($C194))))</f>
        <v/>
      </c>
      <c r="BM194" s="76">
        <f>IF($B194="",0,IF(Einstellungen!$C$10="Ja",MAX(IF(Einstellungen!$C$11="7 Tage",MAX(0,(MIN(DATE(2028,7,0),IF(Mitarbeiter!$D194="",DATE(2028,7,0),Mitarbeiter!$D194),TODAY()))-(MAX(DATE(2028,6,1),Mitarbeiter!$C194))+1),MAX(0,NETWORKDAYS(MAX(DATE(2028,6,1),Mitarbeiter!$C194),MIN(DATE(2028,7,0),IF(Mitarbeiter!$D194="",DATE(2028,7,0),Mitarbeiter!$D194),TODAY()),Einstellungen!$F$13:$F$67)))*N(Mitarbeiter!$E194)/IF(Einstellungen!$C$11="7 Tage",7,5),N('Ist-Stunden'!AI194)),MAX(IF(Einstellungen!$C$11="7 Tage",MAX(0,(MIN(DATE(2028,7,0),IF(Mitarbeiter!$D194="",DATE(2028,7,0),Mitarbeiter!$D194),TODAY()))-(MAX(DATE(2028,6,1),Mitarbeiter!$C194))+1),MAX(0,NETWORKDAYS(MAX(DATE(2028,6,1),Mitarbeiter!$C194),MIN(DATE(2028,7,0),IF(Mitarbeiter!$D194="",DATE(2028,7,0),Mitarbeiter!$D194),TODAY()),Einstellungen!$F$13:$F$67)))*N(Mitarbeiter!$E194)/IF(Einstellungen!$C$11="7 Tage",7,5),N('Ist-Stunden'!AI194)+(N(Krankheitstage!BH194)+N(Krankheitstage!BT194))*N($C194))))</f>
        <v/>
      </c>
      <c r="BN194" s="76">
        <f>IF($B194="",0,IF(Einstellungen!$C$10="Ja",MAX(IF(Einstellungen!$C$11="7 Tage",MAX(0,(MIN(DATE(2028,8,0),IF(Mitarbeiter!$D194="",DATE(2028,8,0),Mitarbeiter!$D194),TODAY()))-(MAX(DATE(2028,7,1),Mitarbeiter!$C194))+1),MAX(0,NETWORKDAYS(MAX(DATE(2028,7,1),Mitarbeiter!$C194),MIN(DATE(2028,8,0),IF(Mitarbeiter!$D194="",DATE(2028,8,0),Mitarbeiter!$D194),TODAY()),Einstellungen!$F$13:$F$67)))*N(Mitarbeiter!$E194)/IF(Einstellungen!$C$11="7 Tage",7,5),N('Ist-Stunden'!AJ194)),MAX(IF(Einstellungen!$C$11="7 Tage",MAX(0,(MIN(DATE(2028,8,0),IF(Mitarbeiter!$D194="",DATE(2028,8,0),Mitarbeiter!$D194),TODAY()))-(MAX(DATE(2028,7,1),Mitarbeiter!$C194))+1),MAX(0,NETWORKDAYS(MAX(DATE(2028,7,1),Mitarbeiter!$C194),MIN(DATE(2028,8,0),IF(Mitarbeiter!$D194="",DATE(2028,8,0),Mitarbeiter!$D194),TODAY()),Einstellungen!$F$13:$F$67)))*N(Mitarbeiter!$E194)/IF(Einstellungen!$C$11="7 Tage",7,5),N('Ist-Stunden'!AJ194)+(N(Krankheitstage!BI194)+N(Krankheitstage!BU194))*N($C194))))</f>
        <v/>
      </c>
      <c r="BO194" s="76">
        <f>IF($B194="",0,IF(Einstellungen!$C$10="Ja",MAX(IF(Einstellungen!$C$11="7 Tage",MAX(0,(MIN(DATE(2028,9,0),IF(Mitarbeiter!$D194="",DATE(2028,9,0),Mitarbeiter!$D194),TODAY()))-(MAX(DATE(2028,8,1),Mitarbeiter!$C194))+1),MAX(0,NETWORKDAYS(MAX(DATE(2028,8,1),Mitarbeiter!$C194),MIN(DATE(2028,9,0),IF(Mitarbeiter!$D194="",DATE(2028,9,0),Mitarbeiter!$D194),TODAY()),Einstellungen!$F$13:$F$67)))*N(Mitarbeiter!$E194)/IF(Einstellungen!$C$11="7 Tage",7,5),N('Ist-Stunden'!AK194)),MAX(IF(Einstellungen!$C$11="7 Tage",MAX(0,(MIN(DATE(2028,9,0),IF(Mitarbeiter!$D194="",DATE(2028,9,0),Mitarbeiter!$D194),TODAY()))-(MAX(DATE(2028,8,1),Mitarbeiter!$C194))+1),MAX(0,NETWORKDAYS(MAX(DATE(2028,8,1),Mitarbeiter!$C194),MIN(DATE(2028,9,0),IF(Mitarbeiter!$D194="",DATE(2028,9,0),Mitarbeiter!$D194),TODAY()),Einstellungen!$F$13:$F$67)))*N(Mitarbeiter!$E194)/IF(Einstellungen!$C$11="7 Tage",7,5),N('Ist-Stunden'!AK194)+(N(Krankheitstage!BJ194)+N(Krankheitstage!BV194))*N($C194))))</f>
        <v/>
      </c>
      <c r="BP194" s="76">
        <f>IF($B194="",0,IF(Einstellungen!$C$10="Ja",MAX(IF(Einstellungen!$C$11="7 Tage",MAX(0,(MIN(DATE(2028,10,0),IF(Mitarbeiter!$D194="",DATE(2028,10,0),Mitarbeiter!$D194),TODAY()))-(MAX(DATE(2028,9,1),Mitarbeiter!$C194))+1),MAX(0,NETWORKDAYS(MAX(DATE(2028,9,1),Mitarbeiter!$C194),MIN(DATE(2028,10,0),IF(Mitarbeiter!$D194="",DATE(2028,10,0),Mitarbeiter!$D194),TODAY()),Einstellungen!$F$13:$F$67)))*N(Mitarbeiter!$E194)/IF(Einstellungen!$C$11="7 Tage",7,5),N('Ist-Stunden'!AL194)),MAX(IF(Einstellungen!$C$11="7 Tage",MAX(0,(MIN(DATE(2028,10,0),IF(Mitarbeiter!$D194="",DATE(2028,10,0),Mitarbeiter!$D194),TODAY()))-(MAX(DATE(2028,9,1),Mitarbeiter!$C194))+1),MAX(0,NETWORKDAYS(MAX(DATE(2028,9,1),Mitarbeiter!$C194),MIN(DATE(2028,10,0),IF(Mitarbeiter!$D194="",DATE(2028,10,0),Mitarbeiter!$D194),TODAY()),Einstellungen!$F$13:$F$67)))*N(Mitarbeiter!$E194)/IF(Einstellungen!$C$11="7 Tage",7,5),N('Ist-Stunden'!AL194)+(N(Krankheitstage!BK194)+N(Krankheitstage!BW194))*N($C194))))</f>
        <v/>
      </c>
      <c r="BQ194" s="76">
        <f>IF($B194="",0,IF(Einstellungen!$C$10="Ja",MAX(IF(Einstellungen!$C$11="7 Tage",MAX(0,(MIN(DATE(2028,11,0),IF(Mitarbeiter!$D194="",DATE(2028,11,0),Mitarbeiter!$D194),TODAY()))-(MAX(DATE(2028,10,1),Mitarbeiter!$C194))+1),MAX(0,NETWORKDAYS(MAX(DATE(2028,10,1),Mitarbeiter!$C194),MIN(DATE(2028,11,0),IF(Mitarbeiter!$D194="",DATE(2028,11,0),Mitarbeiter!$D194),TODAY()),Einstellungen!$F$13:$F$67)))*N(Mitarbeiter!$E194)/IF(Einstellungen!$C$11="7 Tage",7,5),N('Ist-Stunden'!AM194)),MAX(IF(Einstellungen!$C$11="7 Tage",MAX(0,(MIN(DATE(2028,11,0),IF(Mitarbeiter!$D194="",DATE(2028,11,0),Mitarbeiter!$D194),TODAY()))-(MAX(DATE(2028,10,1),Mitarbeiter!$C194))+1),MAX(0,NETWORKDAYS(MAX(DATE(2028,10,1),Mitarbeiter!$C194),MIN(DATE(2028,11,0),IF(Mitarbeiter!$D194="",DATE(2028,11,0),Mitarbeiter!$D194),TODAY()),Einstellungen!$F$13:$F$67)))*N(Mitarbeiter!$E194)/IF(Einstellungen!$C$11="7 Tage",7,5),N('Ist-Stunden'!AM194)+(N(Krankheitstage!BL194)+N(Krankheitstage!BX194))*N($C194))))</f>
        <v/>
      </c>
      <c r="BR194" s="76">
        <f>IF($B194="",0,IF(Einstellungen!$C$10="Ja",MAX(IF(Einstellungen!$C$11="7 Tage",MAX(0,(MIN(DATE(2028,12,0),IF(Mitarbeiter!$D194="",DATE(2028,12,0),Mitarbeiter!$D194),TODAY()))-(MAX(DATE(2028,11,1),Mitarbeiter!$C194))+1),MAX(0,NETWORKDAYS(MAX(DATE(2028,11,1),Mitarbeiter!$C194),MIN(DATE(2028,12,0),IF(Mitarbeiter!$D194="",DATE(2028,12,0),Mitarbeiter!$D194),TODAY()),Einstellungen!$F$13:$F$67)))*N(Mitarbeiter!$E194)/IF(Einstellungen!$C$11="7 Tage",7,5),N('Ist-Stunden'!AN194)),MAX(IF(Einstellungen!$C$11="7 Tage",MAX(0,(MIN(DATE(2028,12,0),IF(Mitarbeiter!$D194="",DATE(2028,12,0),Mitarbeiter!$D194),TODAY()))-(MAX(DATE(2028,11,1),Mitarbeiter!$C194))+1),MAX(0,NETWORKDAYS(MAX(DATE(2028,11,1),Mitarbeiter!$C194),MIN(DATE(2028,12,0),IF(Mitarbeiter!$D194="",DATE(2028,12,0),Mitarbeiter!$D194),TODAY()),Einstellungen!$F$13:$F$67)))*N(Mitarbeiter!$E194)/IF(Einstellungen!$C$11="7 Tage",7,5),N('Ist-Stunden'!AN194)+(N(Krankheitstage!BM194)+N(Krankheitstage!BY194))*N($C194))))</f>
        <v/>
      </c>
      <c r="BS194" s="76">
        <f>IF($B194="",0,IF(Einstellungen!$C$10="Ja",MAX(IF(Einstellungen!$C$11="7 Tage",MAX(0,(MIN(DATE(2028,13,0),IF(Mitarbeiter!$D194="",DATE(2028,13,0),Mitarbeiter!$D194),TODAY()))-(MAX(DATE(2028,12,1),Mitarbeiter!$C194))+1),MAX(0,NETWORKDAYS(MAX(DATE(2028,12,1),Mitarbeiter!$C194),MIN(DATE(2028,13,0),IF(Mitarbeiter!$D194="",DATE(2028,13,0),Mitarbeiter!$D194),TODAY()),Einstellungen!$F$13:$F$67)))*N(Mitarbeiter!$E194)/IF(Einstellungen!$C$11="7 Tage",7,5),N('Ist-Stunden'!AO194)),MAX(IF(Einstellungen!$C$11="7 Tage",MAX(0,(MIN(DATE(2028,13,0),IF(Mitarbeiter!$D194="",DATE(2028,13,0),Mitarbeiter!$D194),TODAY()))-(MAX(DATE(2028,12,1),Mitarbeiter!$C194))+1),MAX(0,NETWORKDAYS(MAX(DATE(2028,12,1),Mitarbeiter!$C194),MIN(DATE(2028,13,0),IF(Mitarbeiter!$D194="",DATE(2028,13,0),Mitarbeiter!$D194),TODAY()),Einstellungen!$F$13:$F$67)))*N(Mitarbeiter!$E194)/IF(Einstellungen!$C$11="7 Tage",7,5),N('Ist-Stunden'!AO194)+(N(Krankheitstage!BN194)+N(Krankheitstage!BZ194))*N($C194))))</f>
        <v/>
      </c>
      <c r="BT194" s="76">
        <f>IF($B194="",0,IF(Einstellungen!$C$10="Ja",MAX(IF(Einstellungen!$C$11="7 Tage",MAX(0,(MIN(DATE(2029,2,0),IF(Mitarbeiter!$D194="",DATE(2029,2,0),Mitarbeiter!$D194),TODAY()))-(MAX(DATE(2029,1,1),Mitarbeiter!$C194))+1),MAX(0,NETWORKDAYS(MAX(DATE(2029,1,1),Mitarbeiter!$C194),MIN(DATE(2029,2,0),IF(Mitarbeiter!$D194="",DATE(2029,2,0),Mitarbeiter!$D194),TODAY()),Einstellungen!$F$13:$F$67)))*N(Mitarbeiter!$E194)/IF(Einstellungen!$C$11="7 Tage",7,5),N('Ist-Stunden'!AP194)),MAX(IF(Einstellungen!$C$11="7 Tage",MAX(0,(MIN(DATE(2029,2,0),IF(Mitarbeiter!$D194="",DATE(2029,2,0),Mitarbeiter!$D194),TODAY()))-(MAX(DATE(2029,1,1),Mitarbeiter!$C194))+1),MAX(0,NETWORKDAYS(MAX(DATE(2029,1,1),Mitarbeiter!$C194),MIN(DATE(2029,2,0),IF(Mitarbeiter!$D194="",DATE(2029,2,0),Mitarbeiter!$D194),TODAY()),Einstellungen!$F$13:$F$67)))*N(Mitarbeiter!$E194)/IF(Einstellungen!$C$11="7 Tage",7,5),N('Ist-Stunden'!AP194)+(N(Krankheitstage!CA194)+N(Krankheitstage!CM194))*N($C194))))</f>
        <v/>
      </c>
      <c r="BU194" s="76">
        <f>IF($B194="",0,IF(Einstellungen!$C$10="Ja",MAX(IF(Einstellungen!$C$11="7 Tage",MAX(0,(MIN(DATE(2029,3,0),IF(Mitarbeiter!$D194="",DATE(2029,3,0),Mitarbeiter!$D194),TODAY()))-(MAX(DATE(2029,2,1),Mitarbeiter!$C194))+1),MAX(0,NETWORKDAYS(MAX(DATE(2029,2,1),Mitarbeiter!$C194),MIN(DATE(2029,3,0),IF(Mitarbeiter!$D194="",DATE(2029,3,0),Mitarbeiter!$D194),TODAY()),Einstellungen!$F$13:$F$67)))*N(Mitarbeiter!$E194)/IF(Einstellungen!$C$11="7 Tage",7,5),N('Ist-Stunden'!AQ194)),MAX(IF(Einstellungen!$C$11="7 Tage",MAX(0,(MIN(DATE(2029,3,0),IF(Mitarbeiter!$D194="",DATE(2029,3,0),Mitarbeiter!$D194),TODAY()))-(MAX(DATE(2029,2,1),Mitarbeiter!$C194))+1),MAX(0,NETWORKDAYS(MAX(DATE(2029,2,1),Mitarbeiter!$C194),MIN(DATE(2029,3,0),IF(Mitarbeiter!$D194="",DATE(2029,3,0),Mitarbeiter!$D194),TODAY()),Einstellungen!$F$13:$F$67)))*N(Mitarbeiter!$E194)/IF(Einstellungen!$C$11="7 Tage",7,5),N('Ist-Stunden'!AQ194)+(N(Krankheitstage!CB194)+N(Krankheitstage!CN194))*N($C194))))</f>
        <v/>
      </c>
      <c r="BV194" s="76">
        <f>IF($B194="",0,IF(Einstellungen!$C$10="Ja",MAX(IF(Einstellungen!$C$11="7 Tage",MAX(0,(MIN(DATE(2029,4,0),IF(Mitarbeiter!$D194="",DATE(2029,4,0),Mitarbeiter!$D194),TODAY()))-(MAX(DATE(2029,3,1),Mitarbeiter!$C194))+1),MAX(0,NETWORKDAYS(MAX(DATE(2029,3,1),Mitarbeiter!$C194),MIN(DATE(2029,4,0),IF(Mitarbeiter!$D194="",DATE(2029,4,0),Mitarbeiter!$D194),TODAY()),Einstellungen!$F$13:$F$67)))*N(Mitarbeiter!$E194)/IF(Einstellungen!$C$11="7 Tage",7,5),N('Ist-Stunden'!AR194)),MAX(IF(Einstellungen!$C$11="7 Tage",MAX(0,(MIN(DATE(2029,4,0),IF(Mitarbeiter!$D194="",DATE(2029,4,0),Mitarbeiter!$D194),TODAY()))-(MAX(DATE(2029,3,1),Mitarbeiter!$C194))+1),MAX(0,NETWORKDAYS(MAX(DATE(2029,3,1),Mitarbeiter!$C194),MIN(DATE(2029,4,0),IF(Mitarbeiter!$D194="",DATE(2029,4,0),Mitarbeiter!$D194),TODAY()),Einstellungen!$F$13:$F$67)))*N(Mitarbeiter!$E194)/IF(Einstellungen!$C$11="7 Tage",7,5),N('Ist-Stunden'!AR194)+(N(Krankheitstage!CC194)+N(Krankheitstage!CO194))*N($C194))))</f>
        <v/>
      </c>
      <c r="BW194" s="76">
        <f>IF($B194="",0,IF(Einstellungen!$C$10="Ja",MAX(IF(Einstellungen!$C$11="7 Tage",MAX(0,(MIN(DATE(2029,5,0),IF(Mitarbeiter!$D194="",DATE(2029,5,0),Mitarbeiter!$D194),TODAY()))-(MAX(DATE(2029,4,1),Mitarbeiter!$C194))+1),MAX(0,NETWORKDAYS(MAX(DATE(2029,4,1),Mitarbeiter!$C194),MIN(DATE(2029,5,0),IF(Mitarbeiter!$D194="",DATE(2029,5,0),Mitarbeiter!$D194),TODAY()),Einstellungen!$F$13:$F$67)))*N(Mitarbeiter!$E194)/IF(Einstellungen!$C$11="7 Tage",7,5),N('Ist-Stunden'!AS194)),MAX(IF(Einstellungen!$C$11="7 Tage",MAX(0,(MIN(DATE(2029,5,0),IF(Mitarbeiter!$D194="",DATE(2029,5,0),Mitarbeiter!$D194),TODAY()))-(MAX(DATE(2029,4,1),Mitarbeiter!$C194))+1),MAX(0,NETWORKDAYS(MAX(DATE(2029,4,1),Mitarbeiter!$C194),MIN(DATE(2029,5,0),IF(Mitarbeiter!$D194="",DATE(2029,5,0),Mitarbeiter!$D194),TODAY()),Einstellungen!$F$13:$F$67)))*N(Mitarbeiter!$E194)/IF(Einstellungen!$C$11="7 Tage",7,5),N('Ist-Stunden'!AS194)+(N(Krankheitstage!CD194)+N(Krankheitstage!CP194))*N($C194))))</f>
        <v/>
      </c>
      <c r="BX194" s="76">
        <f>IF($B194="",0,IF(Einstellungen!$C$10="Ja",MAX(IF(Einstellungen!$C$11="7 Tage",MAX(0,(MIN(DATE(2029,6,0),IF(Mitarbeiter!$D194="",DATE(2029,6,0),Mitarbeiter!$D194),TODAY()))-(MAX(DATE(2029,5,1),Mitarbeiter!$C194))+1),MAX(0,NETWORKDAYS(MAX(DATE(2029,5,1),Mitarbeiter!$C194),MIN(DATE(2029,6,0),IF(Mitarbeiter!$D194="",DATE(2029,6,0),Mitarbeiter!$D194),TODAY()),Einstellungen!$F$13:$F$67)))*N(Mitarbeiter!$E194)/IF(Einstellungen!$C$11="7 Tage",7,5),N('Ist-Stunden'!AT194)),MAX(IF(Einstellungen!$C$11="7 Tage",MAX(0,(MIN(DATE(2029,6,0),IF(Mitarbeiter!$D194="",DATE(2029,6,0),Mitarbeiter!$D194),TODAY()))-(MAX(DATE(2029,5,1),Mitarbeiter!$C194))+1),MAX(0,NETWORKDAYS(MAX(DATE(2029,5,1),Mitarbeiter!$C194),MIN(DATE(2029,6,0),IF(Mitarbeiter!$D194="",DATE(2029,6,0),Mitarbeiter!$D194),TODAY()),Einstellungen!$F$13:$F$67)))*N(Mitarbeiter!$E194)/IF(Einstellungen!$C$11="7 Tage",7,5),N('Ist-Stunden'!AT194)+(N(Krankheitstage!CE194)+N(Krankheitstage!CQ194))*N($C194))))</f>
        <v/>
      </c>
      <c r="BY194" s="76">
        <f>IF($B194="",0,IF(Einstellungen!$C$10="Ja",MAX(IF(Einstellungen!$C$11="7 Tage",MAX(0,(MIN(DATE(2029,7,0),IF(Mitarbeiter!$D194="",DATE(2029,7,0),Mitarbeiter!$D194),TODAY()))-(MAX(DATE(2029,6,1),Mitarbeiter!$C194))+1),MAX(0,NETWORKDAYS(MAX(DATE(2029,6,1),Mitarbeiter!$C194),MIN(DATE(2029,7,0),IF(Mitarbeiter!$D194="",DATE(2029,7,0),Mitarbeiter!$D194),TODAY()),Einstellungen!$F$13:$F$67)))*N(Mitarbeiter!$E194)/IF(Einstellungen!$C$11="7 Tage",7,5),N('Ist-Stunden'!AU194)),MAX(IF(Einstellungen!$C$11="7 Tage",MAX(0,(MIN(DATE(2029,7,0),IF(Mitarbeiter!$D194="",DATE(2029,7,0),Mitarbeiter!$D194),TODAY()))-(MAX(DATE(2029,6,1),Mitarbeiter!$C194))+1),MAX(0,NETWORKDAYS(MAX(DATE(2029,6,1),Mitarbeiter!$C194),MIN(DATE(2029,7,0),IF(Mitarbeiter!$D194="",DATE(2029,7,0),Mitarbeiter!$D194),TODAY()),Einstellungen!$F$13:$F$67)))*N(Mitarbeiter!$E194)/IF(Einstellungen!$C$11="7 Tage",7,5),N('Ist-Stunden'!AU194)+(N(Krankheitstage!CF194)+N(Krankheitstage!CR194))*N($C194))))</f>
        <v/>
      </c>
      <c r="BZ194" s="76">
        <f>IF($B194="",0,IF(Einstellungen!$C$10="Ja",MAX(IF(Einstellungen!$C$11="7 Tage",MAX(0,(MIN(DATE(2029,8,0),IF(Mitarbeiter!$D194="",DATE(2029,8,0),Mitarbeiter!$D194),TODAY()))-(MAX(DATE(2029,7,1),Mitarbeiter!$C194))+1),MAX(0,NETWORKDAYS(MAX(DATE(2029,7,1),Mitarbeiter!$C194),MIN(DATE(2029,8,0),IF(Mitarbeiter!$D194="",DATE(2029,8,0),Mitarbeiter!$D194),TODAY()),Einstellungen!$F$13:$F$67)))*N(Mitarbeiter!$E194)/IF(Einstellungen!$C$11="7 Tage",7,5),N('Ist-Stunden'!AV194)),MAX(IF(Einstellungen!$C$11="7 Tage",MAX(0,(MIN(DATE(2029,8,0),IF(Mitarbeiter!$D194="",DATE(2029,8,0),Mitarbeiter!$D194),TODAY()))-(MAX(DATE(2029,7,1),Mitarbeiter!$C194))+1),MAX(0,NETWORKDAYS(MAX(DATE(2029,7,1),Mitarbeiter!$C194),MIN(DATE(2029,8,0),IF(Mitarbeiter!$D194="",DATE(2029,8,0),Mitarbeiter!$D194),TODAY()),Einstellungen!$F$13:$F$67)))*N(Mitarbeiter!$E194)/IF(Einstellungen!$C$11="7 Tage",7,5),N('Ist-Stunden'!AV194)+(N(Krankheitstage!CG194)+N(Krankheitstage!CS194))*N($C194))))</f>
        <v/>
      </c>
      <c r="CA194" s="76">
        <f>IF($B194="",0,IF(Einstellungen!$C$10="Ja",MAX(IF(Einstellungen!$C$11="7 Tage",MAX(0,(MIN(DATE(2029,9,0),IF(Mitarbeiter!$D194="",DATE(2029,9,0),Mitarbeiter!$D194),TODAY()))-(MAX(DATE(2029,8,1),Mitarbeiter!$C194))+1),MAX(0,NETWORKDAYS(MAX(DATE(2029,8,1),Mitarbeiter!$C194),MIN(DATE(2029,9,0),IF(Mitarbeiter!$D194="",DATE(2029,9,0),Mitarbeiter!$D194),TODAY()),Einstellungen!$F$13:$F$67)))*N(Mitarbeiter!$E194)/IF(Einstellungen!$C$11="7 Tage",7,5),N('Ist-Stunden'!AW194)),MAX(IF(Einstellungen!$C$11="7 Tage",MAX(0,(MIN(DATE(2029,9,0),IF(Mitarbeiter!$D194="",DATE(2029,9,0),Mitarbeiter!$D194),TODAY()))-(MAX(DATE(2029,8,1),Mitarbeiter!$C194))+1),MAX(0,NETWORKDAYS(MAX(DATE(2029,8,1),Mitarbeiter!$C194),MIN(DATE(2029,9,0),IF(Mitarbeiter!$D194="",DATE(2029,9,0),Mitarbeiter!$D194),TODAY()),Einstellungen!$F$13:$F$67)))*N(Mitarbeiter!$E194)/IF(Einstellungen!$C$11="7 Tage",7,5),N('Ist-Stunden'!AW194)+(N(Krankheitstage!CH194)+N(Krankheitstage!CT194))*N($C194))))</f>
        <v/>
      </c>
      <c r="CB194" s="76">
        <f>IF($B194="",0,IF(Einstellungen!$C$10="Ja",MAX(IF(Einstellungen!$C$11="7 Tage",MAX(0,(MIN(DATE(2029,10,0),IF(Mitarbeiter!$D194="",DATE(2029,10,0),Mitarbeiter!$D194),TODAY()))-(MAX(DATE(2029,9,1),Mitarbeiter!$C194))+1),MAX(0,NETWORKDAYS(MAX(DATE(2029,9,1),Mitarbeiter!$C194),MIN(DATE(2029,10,0),IF(Mitarbeiter!$D194="",DATE(2029,10,0),Mitarbeiter!$D194),TODAY()),Einstellungen!$F$13:$F$67)))*N(Mitarbeiter!$E194)/IF(Einstellungen!$C$11="7 Tage",7,5),N('Ist-Stunden'!AX194)),MAX(IF(Einstellungen!$C$11="7 Tage",MAX(0,(MIN(DATE(2029,10,0),IF(Mitarbeiter!$D194="",DATE(2029,10,0),Mitarbeiter!$D194),TODAY()))-(MAX(DATE(2029,9,1),Mitarbeiter!$C194))+1),MAX(0,NETWORKDAYS(MAX(DATE(2029,9,1),Mitarbeiter!$C194),MIN(DATE(2029,10,0),IF(Mitarbeiter!$D194="",DATE(2029,10,0),Mitarbeiter!$D194),TODAY()),Einstellungen!$F$13:$F$67)))*N(Mitarbeiter!$E194)/IF(Einstellungen!$C$11="7 Tage",7,5),N('Ist-Stunden'!AX194)+(N(Krankheitstage!CI194)+N(Krankheitstage!CU194))*N($C194))))</f>
        <v/>
      </c>
      <c r="CC194" s="76">
        <f>IF($B194="",0,IF(Einstellungen!$C$10="Ja",MAX(IF(Einstellungen!$C$11="7 Tage",MAX(0,(MIN(DATE(2029,11,0),IF(Mitarbeiter!$D194="",DATE(2029,11,0),Mitarbeiter!$D194),TODAY()))-(MAX(DATE(2029,10,1),Mitarbeiter!$C194))+1),MAX(0,NETWORKDAYS(MAX(DATE(2029,10,1),Mitarbeiter!$C194),MIN(DATE(2029,11,0),IF(Mitarbeiter!$D194="",DATE(2029,11,0),Mitarbeiter!$D194),TODAY()),Einstellungen!$F$13:$F$67)))*N(Mitarbeiter!$E194)/IF(Einstellungen!$C$11="7 Tage",7,5),N('Ist-Stunden'!AY194)),MAX(IF(Einstellungen!$C$11="7 Tage",MAX(0,(MIN(DATE(2029,11,0),IF(Mitarbeiter!$D194="",DATE(2029,11,0),Mitarbeiter!$D194),TODAY()))-(MAX(DATE(2029,10,1),Mitarbeiter!$C194))+1),MAX(0,NETWORKDAYS(MAX(DATE(2029,10,1),Mitarbeiter!$C194),MIN(DATE(2029,11,0),IF(Mitarbeiter!$D194="",DATE(2029,11,0),Mitarbeiter!$D194),TODAY()),Einstellungen!$F$13:$F$67)))*N(Mitarbeiter!$E194)/IF(Einstellungen!$C$11="7 Tage",7,5),N('Ist-Stunden'!AY194)+(N(Krankheitstage!CJ194)+N(Krankheitstage!CV194))*N($C194))))</f>
        <v/>
      </c>
      <c r="CD194" s="76">
        <f>IF($B194="",0,IF(Einstellungen!$C$10="Ja",MAX(IF(Einstellungen!$C$11="7 Tage",MAX(0,(MIN(DATE(2029,12,0),IF(Mitarbeiter!$D194="",DATE(2029,12,0),Mitarbeiter!$D194),TODAY()))-(MAX(DATE(2029,11,1),Mitarbeiter!$C194))+1),MAX(0,NETWORKDAYS(MAX(DATE(2029,11,1),Mitarbeiter!$C194),MIN(DATE(2029,12,0),IF(Mitarbeiter!$D194="",DATE(2029,12,0),Mitarbeiter!$D194),TODAY()),Einstellungen!$F$13:$F$67)))*N(Mitarbeiter!$E194)/IF(Einstellungen!$C$11="7 Tage",7,5),N('Ist-Stunden'!AZ194)),MAX(IF(Einstellungen!$C$11="7 Tage",MAX(0,(MIN(DATE(2029,12,0),IF(Mitarbeiter!$D194="",DATE(2029,12,0),Mitarbeiter!$D194),TODAY()))-(MAX(DATE(2029,11,1),Mitarbeiter!$C194))+1),MAX(0,NETWORKDAYS(MAX(DATE(2029,11,1),Mitarbeiter!$C194),MIN(DATE(2029,12,0),IF(Mitarbeiter!$D194="",DATE(2029,12,0),Mitarbeiter!$D194),TODAY()),Einstellungen!$F$13:$F$67)))*N(Mitarbeiter!$E194)/IF(Einstellungen!$C$11="7 Tage",7,5),N('Ist-Stunden'!AZ194)+(N(Krankheitstage!CK194)+N(Krankheitstage!CW194))*N($C194))))</f>
        <v/>
      </c>
      <c r="CE194" s="76">
        <f>IF($B194="",0,IF(Einstellungen!$C$10="Ja",MAX(IF(Einstellungen!$C$11="7 Tage",MAX(0,(MIN(DATE(2029,13,0),IF(Mitarbeiter!$D194="",DATE(2029,13,0),Mitarbeiter!$D194),TODAY()))-(MAX(DATE(2029,12,1),Mitarbeiter!$C194))+1),MAX(0,NETWORKDAYS(MAX(DATE(2029,12,1),Mitarbeiter!$C194),MIN(DATE(2029,13,0),IF(Mitarbeiter!$D194="",DATE(2029,13,0),Mitarbeiter!$D194),TODAY()),Einstellungen!$F$13:$F$67)))*N(Mitarbeiter!$E194)/IF(Einstellungen!$C$11="7 Tage",7,5),N('Ist-Stunden'!BA194)),MAX(IF(Einstellungen!$C$11="7 Tage",MAX(0,(MIN(DATE(2029,13,0),IF(Mitarbeiter!$D194="",DATE(2029,13,0),Mitarbeiter!$D194),TODAY()))-(MAX(DATE(2029,12,1),Mitarbeiter!$C194))+1),MAX(0,NETWORKDAYS(MAX(DATE(2029,12,1),Mitarbeiter!$C194),MIN(DATE(2029,13,0),IF(Mitarbeiter!$D194="",DATE(2029,13,0),Mitarbeiter!$D194),TODAY()),Einstellungen!$F$13:$F$67)))*N(Mitarbeiter!$E194)/IF(Einstellungen!$C$11="7 Tage",7,5),N('Ist-Stunden'!BA194)+(N(Krankheitstage!CL194)+N(Krankheitstage!CX194))*N($C194))))</f>
        <v/>
      </c>
      <c r="CF194" s="76">
        <f>IF($B194="",0,IF(Einstellungen!$C$10="Ja",MAX(IF(Einstellungen!$C$11="7 Tage",MAX(0,(MIN(DATE(2030,2,0),IF(Mitarbeiter!$D194="",DATE(2030,2,0),Mitarbeiter!$D194),TODAY()))-(MAX(DATE(2030,1,1),Mitarbeiter!$C194))+1),MAX(0,NETWORKDAYS(MAX(DATE(2030,1,1),Mitarbeiter!$C194),MIN(DATE(2030,2,0),IF(Mitarbeiter!$D194="",DATE(2030,2,0),Mitarbeiter!$D194),TODAY()),Einstellungen!$F$13:$F$67)))*N(Mitarbeiter!$E194)/IF(Einstellungen!$C$11="7 Tage",7,5),N('Ist-Stunden'!BB194)),MAX(IF(Einstellungen!$C$11="7 Tage",MAX(0,(MIN(DATE(2030,2,0),IF(Mitarbeiter!$D194="",DATE(2030,2,0),Mitarbeiter!$D194),TODAY()))-(MAX(DATE(2030,1,1),Mitarbeiter!$C194))+1),MAX(0,NETWORKDAYS(MAX(DATE(2030,1,1),Mitarbeiter!$C194),MIN(DATE(2030,2,0),IF(Mitarbeiter!$D194="",DATE(2030,2,0),Mitarbeiter!$D194),TODAY()),Einstellungen!$F$13:$F$67)))*N(Mitarbeiter!$E194)/IF(Einstellungen!$C$11="7 Tage",7,5),N('Ist-Stunden'!BB194)+(N(Krankheitstage!CY194)+N(Krankheitstage!DK194))*N($C194))))</f>
        <v/>
      </c>
      <c r="CG194" s="76">
        <f>IF($B194="",0,IF(Einstellungen!$C$10="Ja",MAX(IF(Einstellungen!$C$11="7 Tage",MAX(0,(MIN(DATE(2030,3,0),IF(Mitarbeiter!$D194="",DATE(2030,3,0),Mitarbeiter!$D194),TODAY()))-(MAX(DATE(2030,2,1),Mitarbeiter!$C194))+1),MAX(0,NETWORKDAYS(MAX(DATE(2030,2,1),Mitarbeiter!$C194),MIN(DATE(2030,3,0),IF(Mitarbeiter!$D194="",DATE(2030,3,0),Mitarbeiter!$D194),TODAY()),Einstellungen!$F$13:$F$67)))*N(Mitarbeiter!$E194)/IF(Einstellungen!$C$11="7 Tage",7,5),N('Ist-Stunden'!BC194)),MAX(IF(Einstellungen!$C$11="7 Tage",MAX(0,(MIN(DATE(2030,3,0),IF(Mitarbeiter!$D194="",DATE(2030,3,0),Mitarbeiter!$D194),TODAY()))-(MAX(DATE(2030,2,1),Mitarbeiter!$C194))+1),MAX(0,NETWORKDAYS(MAX(DATE(2030,2,1),Mitarbeiter!$C194),MIN(DATE(2030,3,0),IF(Mitarbeiter!$D194="",DATE(2030,3,0),Mitarbeiter!$D194),TODAY()),Einstellungen!$F$13:$F$67)))*N(Mitarbeiter!$E194)/IF(Einstellungen!$C$11="7 Tage",7,5),N('Ist-Stunden'!BC194)+(N(Krankheitstage!CZ194)+N(Krankheitstage!DL194))*N($C194))))</f>
        <v/>
      </c>
      <c r="CH194" s="76">
        <f>IF($B194="",0,IF(Einstellungen!$C$10="Ja",MAX(IF(Einstellungen!$C$11="7 Tage",MAX(0,(MIN(DATE(2030,4,0),IF(Mitarbeiter!$D194="",DATE(2030,4,0),Mitarbeiter!$D194),TODAY()))-(MAX(DATE(2030,3,1),Mitarbeiter!$C194))+1),MAX(0,NETWORKDAYS(MAX(DATE(2030,3,1),Mitarbeiter!$C194),MIN(DATE(2030,4,0),IF(Mitarbeiter!$D194="",DATE(2030,4,0),Mitarbeiter!$D194),TODAY()),Einstellungen!$F$13:$F$67)))*N(Mitarbeiter!$E194)/IF(Einstellungen!$C$11="7 Tage",7,5),N('Ist-Stunden'!BD194)),MAX(IF(Einstellungen!$C$11="7 Tage",MAX(0,(MIN(DATE(2030,4,0),IF(Mitarbeiter!$D194="",DATE(2030,4,0),Mitarbeiter!$D194),TODAY()))-(MAX(DATE(2030,3,1),Mitarbeiter!$C194))+1),MAX(0,NETWORKDAYS(MAX(DATE(2030,3,1),Mitarbeiter!$C194),MIN(DATE(2030,4,0),IF(Mitarbeiter!$D194="",DATE(2030,4,0),Mitarbeiter!$D194),TODAY()),Einstellungen!$F$13:$F$67)))*N(Mitarbeiter!$E194)/IF(Einstellungen!$C$11="7 Tage",7,5),N('Ist-Stunden'!BD194)+(N(Krankheitstage!DA194)+N(Krankheitstage!DM194))*N($C194))))</f>
        <v/>
      </c>
      <c r="CI194" s="76">
        <f>IF($B194="",0,IF(Einstellungen!$C$10="Ja",MAX(IF(Einstellungen!$C$11="7 Tage",MAX(0,(MIN(DATE(2030,5,0),IF(Mitarbeiter!$D194="",DATE(2030,5,0),Mitarbeiter!$D194),TODAY()))-(MAX(DATE(2030,4,1),Mitarbeiter!$C194))+1),MAX(0,NETWORKDAYS(MAX(DATE(2030,4,1),Mitarbeiter!$C194),MIN(DATE(2030,5,0),IF(Mitarbeiter!$D194="",DATE(2030,5,0),Mitarbeiter!$D194),TODAY()),Einstellungen!$F$13:$F$67)))*N(Mitarbeiter!$E194)/IF(Einstellungen!$C$11="7 Tage",7,5),N('Ist-Stunden'!BE194)),MAX(IF(Einstellungen!$C$11="7 Tage",MAX(0,(MIN(DATE(2030,5,0),IF(Mitarbeiter!$D194="",DATE(2030,5,0),Mitarbeiter!$D194),TODAY()))-(MAX(DATE(2030,4,1),Mitarbeiter!$C194))+1),MAX(0,NETWORKDAYS(MAX(DATE(2030,4,1),Mitarbeiter!$C194),MIN(DATE(2030,5,0),IF(Mitarbeiter!$D194="",DATE(2030,5,0),Mitarbeiter!$D194),TODAY()),Einstellungen!$F$13:$F$67)))*N(Mitarbeiter!$E194)/IF(Einstellungen!$C$11="7 Tage",7,5),N('Ist-Stunden'!BE194)+(N(Krankheitstage!DB194)+N(Krankheitstage!DN194))*N($C194))))</f>
        <v/>
      </c>
      <c r="CJ194" s="76">
        <f>IF($B194="",0,IF(Einstellungen!$C$10="Ja",MAX(IF(Einstellungen!$C$11="7 Tage",MAX(0,(MIN(DATE(2030,6,0),IF(Mitarbeiter!$D194="",DATE(2030,6,0),Mitarbeiter!$D194),TODAY()))-(MAX(DATE(2030,5,1),Mitarbeiter!$C194))+1),MAX(0,NETWORKDAYS(MAX(DATE(2030,5,1),Mitarbeiter!$C194),MIN(DATE(2030,6,0),IF(Mitarbeiter!$D194="",DATE(2030,6,0),Mitarbeiter!$D194),TODAY()),Einstellungen!$F$13:$F$67)))*N(Mitarbeiter!$E194)/IF(Einstellungen!$C$11="7 Tage",7,5),N('Ist-Stunden'!BF194)),MAX(IF(Einstellungen!$C$11="7 Tage",MAX(0,(MIN(DATE(2030,6,0),IF(Mitarbeiter!$D194="",DATE(2030,6,0),Mitarbeiter!$D194),TODAY()))-(MAX(DATE(2030,5,1),Mitarbeiter!$C194))+1),MAX(0,NETWORKDAYS(MAX(DATE(2030,5,1),Mitarbeiter!$C194),MIN(DATE(2030,6,0),IF(Mitarbeiter!$D194="",DATE(2030,6,0),Mitarbeiter!$D194),TODAY()),Einstellungen!$F$13:$F$67)))*N(Mitarbeiter!$E194)/IF(Einstellungen!$C$11="7 Tage",7,5),N('Ist-Stunden'!BF194)+(N(Krankheitstage!DC194)+N(Krankheitstage!DO194))*N($C194))))</f>
        <v/>
      </c>
      <c r="CK194" s="76">
        <f>IF($B194="",0,IF(Einstellungen!$C$10="Ja",MAX(IF(Einstellungen!$C$11="7 Tage",MAX(0,(MIN(DATE(2030,7,0),IF(Mitarbeiter!$D194="",DATE(2030,7,0),Mitarbeiter!$D194),TODAY()))-(MAX(DATE(2030,6,1),Mitarbeiter!$C194))+1),MAX(0,NETWORKDAYS(MAX(DATE(2030,6,1),Mitarbeiter!$C194),MIN(DATE(2030,7,0),IF(Mitarbeiter!$D194="",DATE(2030,7,0),Mitarbeiter!$D194),TODAY()),Einstellungen!$F$13:$F$67)))*N(Mitarbeiter!$E194)/IF(Einstellungen!$C$11="7 Tage",7,5),N('Ist-Stunden'!BG194)),MAX(IF(Einstellungen!$C$11="7 Tage",MAX(0,(MIN(DATE(2030,7,0),IF(Mitarbeiter!$D194="",DATE(2030,7,0),Mitarbeiter!$D194),TODAY()))-(MAX(DATE(2030,6,1),Mitarbeiter!$C194))+1),MAX(0,NETWORKDAYS(MAX(DATE(2030,6,1),Mitarbeiter!$C194),MIN(DATE(2030,7,0),IF(Mitarbeiter!$D194="",DATE(2030,7,0),Mitarbeiter!$D194),TODAY()),Einstellungen!$F$13:$F$67)))*N(Mitarbeiter!$E194)/IF(Einstellungen!$C$11="7 Tage",7,5),N('Ist-Stunden'!BG194)+(N(Krankheitstage!DD194)+N(Krankheitstage!DP194))*N($C194))))</f>
        <v/>
      </c>
      <c r="CL194" s="76">
        <f>IF($B194="",0,IF(Einstellungen!$C$10="Ja",MAX(IF(Einstellungen!$C$11="7 Tage",MAX(0,(MIN(DATE(2030,8,0),IF(Mitarbeiter!$D194="",DATE(2030,8,0),Mitarbeiter!$D194),TODAY()))-(MAX(DATE(2030,7,1),Mitarbeiter!$C194))+1),MAX(0,NETWORKDAYS(MAX(DATE(2030,7,1),Mitarbeiter!$C194),MIN(DATE(2030,8,0),IF(Mitarbeiter!$D194="",DATE(2030,8,0),Mitarbeiter!$D194),TODAY()),Einstellungen!$F$13:$F$67)))*N(Mitarbeiter!$E194)/IF(Einstellungen!$C$11="7 Tage",7,5),N('Ist-Stunden'!BH194)),MAX(IF(Einstellungen!$C$11="7 Tage",MAX(0,(MIN(DATE(2030,8,0),IF(Mitarbeiter!$D194="",DATE(2030,8,0),Mitarbeiter!$D194),TODAY()))-(MAX(DATE(2030,7,1),Mitarbeiter!$C194))+1),MAX(0,NETWORKDAYS(MAX(DATE(2030,7,1),Mitarbeiter!$C194),MIN(DATE(2030,8,0),IF(Mitarbeiter!$D194="",DATE(2030,8,0),Mitarbeiter!$D194),TODAY()),Einstellungen!$F$13:$F$67)))*N(Mitarbeiter!$E194)/IF(Einstellungen!$C$11="7 Tage",7,5),N('Ist-Stunden'!BH194)+(N(Krankheitstage!DE194)+N(Krankheitstage!DQ194))*N($C194))))</f>
        <v/>
      </c>
      <c r="CM194" s="76">
        <f>IF($B194="",0,IF(Einstellungen!$C$10="Ja",MAX(IF(Einstellungen!$C$11="7 Tage",MAX(0,(MIN(DATE(2030,9,0),IF(Mitarbeiter!$D194="",DATE(2030,9,0),Mitarbeiter!$D194),TODAY()))-(MAX(DATE(2030,8,1),Mitarbeiter!$C194))+1),MAX(0,NETWORKDAYS(MAX(DATE(2030,8,1),Mitarbeiter!$C194),MIN(DATE(2030,9,0),IF(Mitarbeiter!$D194="",DATE(2030,9,0),Mitarbeiter!$D194),TODAY()),Einstellungen!$F$13:$F$67)))*N(Mitarbeiter!$E194)/IF(Einstellungen!$C$11="7 Tage",7,5),N('Ist-Stunden'!BI194)),MAX(IF(Einstellungen!$C$11="7 Tage",MAX(0,(MIN(DATE(2030,9,0),IF(Mitarbeiter!$D194="",DATE(2030,9,0),Mitarbeiter!$D194),TODAY()))-(MAX(DATE(2030,8,1),Mitarbeiter!$C194))+1),MAX(0,NETWORKDAYS(MAX(DATE(2030,8,1),Mitarbeiter!$C194),MIN(DATE(2030,9,0),IF(Mitarbeiter!$D194="",DATE(2030,9,0),Mitarbeiter!$D194),TODAY()),Einstellungen!$F$13:$F$67)))*N(Mitarbeiter!$E194)/IF(Einstellungen!$C$11="7 Tage",7,5),N('Ist-Stunden'!BI194)+(N(Krankheitstage!DF194)+N(Krankheitstage!DR194))*N($C194))))</f>
        <v/>
      </c>
      <c r="CN194" s="76">
        <f>IF($B194="",0,IF(Einstellungen!$C$10="Ja",MAX(IF(Einstellungen!$C$11="7 Tage",MAX(0,(MIN(DATE(2030,10,0),IF(Mitarbeiter!$D194="",DATE(2030,10,0),Mitarbeiter!$D194),TODAY()))-(MAX(DATE(2030,9,1),Mitarbeiter!$C194))+1),MAX(0,NETWORKDAYS(MAX(DATE(2030,9,1),Mitarbeiter!$C194),MIN(DATE(2030,10,0),IF(Mitarbeiter!$D194="",DATE(2030,10,0),Mitarbeiter!$D194),TODAY()),Einstellungen!$F$13:$F$67)))*N(Mitarbeiter!$E194)/IF(Einstellungen!$C$11="7 Tage",7,5),N('Ist-Stunden'!BJ194)),MAX(IF(Einstellungen!$C$11="7 Tage",MAX(0,(MIN(DATE(2030,10,0),IF(Mitarbeiter!$D194="",DATE(2030,10,0),Mitarbeiter!$D194),TODAY()))-(MAX(DATE(2030,9,1),Mitarbeiter!$C194))+1),MAX(0,NETWORKDAYS(MAX(DATE(2030,9,1),Mitarbeiter!$C194),MIN(DATE(2030,10,0),IF(Mitarbeiter!$D194="",DATE(2030,10,0),Mitarbeiter!$D194),TODAY()),Einstellungen!$F$13:$F$67)))*N(Mitarbeiter!$E194)/IF(Einstellungen!$C$11="7 Tage",7,5),N('Ist-Stunden'!BJ194)+(N(Krankheitstage!DG194)+N(Krankheitstage!DS194))*N($C194))))</f>
        <v/>
      </c>
      <c r="CO194" s="76">
        <f>IF($B194="",0,IF(Einstellungen!$C$10="Ja",MAX(IF(Einstellungen!$C$11="7 Tage",MAX(0,(MIN(DATE(2030,11,0),IF(Mitarbeiter!$D194="",DATE(2030,11,0),Mitarbeiter!$D194),TODAY()))-(MAX(DATE(2030,10,1),Mitarbeiter!$C194))+1),MAX(0,NETWORKDAYS(MAX(DATE(2030,10,1),Mitarbeiter!$C194),MIN(DATE(2030,11,0),IF(Mitarbeiter!$D194="",DATE(2030,11,0),Mitarbeiter!$D194),TODAY()),Einstellungen!$F$13:$F$67)))*N(Mitarbeiter!$E194)/IF(Einstellungen!$C$11="7 Tage",7,5),N('Ist-Stunden'!BK194)),MAX(IF(Einstellungen!$C$11="7 Tage",MAX(0,(MIN(DATE(2030,11,0),IF(Mitarbeiter!$D194="",DATE(2030,11,0),Mitarbeiter!$D194),TODAY()))-(MAX(DATE(2030,10,1),Mitarbeiter!$C194))+1),MAX(0,NETWORKDAYS(MAX(DATE(2030,10,1),Mitarbeiter!$C194),MIN(DATE(2030,11,0),IF(Mitarbeiter!$D194="",DATE(2030,11,0),Mitarbeiter!$D194),TODAY()),Einstellungen!$F$13:$F$67)))*N(Mitarbeiter!$E194)/IF(Einstellungen!$C$11="7 Tage",7,5),N('Ist-Stunden'!BK194)+(N(Krankheitstage!DH194)+N(Krankheitstage!DT194))*N($C194))))</f>
        <v/>
      </c>
      <c r="CP194" s="76">
        <f>IF($B194="",0,IF(Einstellungen!$C$10="Ja",MAX(IF(Einstellungen!$C$11="7 Tage",MAX(0,(MIN(DATE(2030,12,0),IF(Mitarbeiter!$D194="",DATE(2030,12,0),Mitarbeiter!$D194),TODAY()))-(MAX(DATE(2030,11,1),Mitarbeiter!$C194))+1),MAX(0,NETWORKDAYS(MAX(DATE(2030,11,1),Mitarbeiter!$C194),MIN(DATE(2030,12,0),IF(Mitarbeiter!$D194="",DATE(2030,12,0),Mitarbeiter!$D194),TODAY()),Einstellungen!$F$13:$F$67)))*N(Mitarbeiter!$E194)/IF(Einstellungen!$C$11="7 Tage",7,5),N('Ist-Stunden'!BL194)),MAX(IF(Einstellungen!$C$11="7 Tage",MAX(0,(MIN(DATE(2030,12,0),IF(Mitarbeiter!$D194="",DATE(2030,12,0),Mitarbeiter!$D194),TODAY()))-(MAX(DATE(2030,11,1),Mitarbeiter!$C194))+1),MAX(0,NETWORKDAYS(MAX(DATE(2030,11,1),Mitarbeiter!$C194),MIN(DATE(2030,12,0),IF(Mitarbeiter!$D194="",DATE(2030,12,0),Mitarbeiter!$D194),TODAY()),Einstellungen!$F$13:$F$67)))*N(Mitarbeiter!$E194)/IF(Einstellungen!$C$11="7 Tage",7,5),N('Ist-Stunden'!BL194)+(N(Krankheitstage!DI194)+N(Krankheitstage!DU194))*N($C194))))</f>
        <v/>
      </c>
      <c r="CQ194" s="76">
        <f>IF($B194="",0,IF(Einstellungen!$C$10="Ja",MAX(IF(Einstellungen!$C$11="7 Tage",MAX(0,(MIN(DATE(2030,13,0),IF(Mitarbeiter!$D194="",DATE(2030,13,0),Mitarbeiter!$D194),TODAY()))-(MAX(DATE(2030,12,1),Mitarbeiter!$C194))+1),MAX(0,NETWORKDAYS(MAX(DATE(2030,12,1),Mitarbeiter!$C194),MIN(DATE(2030,13,0),IF(Mitarbeiter!$D194="",DATE(2030,13,0),Mitarbeiter!$D194),TODAY()),Einstellungen!$F$13:$F$67)))*N(Mitarbeiter!$E194)/IF(Einstellungen!$C$11="7 Tage",7,5),N('Ist-Stunden'!BM194)),MAX(IF(Einstellungen!$C$11="7 Tage",MAX(0,(MIN(DATE(2030,13,0),IF(Mitarbeiter!$D194="",DATE(2030,13,0),Mitarbeiter!$D194),TODAY()))-(MAX(DATE(2030,12,1),Mitarbeiter!$C194))+1),MAX(0,NETWORKDAYS(MAX(DATE(2030,12,1),Mitarbeiter!$C194),MIN(DATE(2030,13,0),IF(Mitarbeiter!$D194="",DATE(2030,13,0),Mitarbeiter!$D194),TODAY()),Einstellungen!$F$13:$F$67)))*N(Mitarbeiter!$E194)/IF(Einstellungen!$C$11="7 Tage",7,5),N('Ist-Stunden'!BM194)+(N(Krankheitstage!DJ194)+N(Krankheitstage!DV194))*N($C194))))</f>
        <v/>
      </c>
    </row>
    <row r="195">
      <c r="A195" s="73">
        <f>IF(Mitarbeiter!B195="","",Mitarbeiter!A195)</f>
        <v/>
      </c>
      <c r="B195" s="6">
        <f>IF(Mitarbeiter!B195="","",Mitarbeiter!B195)</f>
        <v/>
      </c>
      <c r="C195" s="74">
        <f>IF(Mitarbeiter!B195="","",Mitarbeiter!F195)</f>
        <v/>
      </c>
      <c r="D195" s="75">
        <f>N(INDEX(Krankheitstage!$G195:$DV195,1,(Einstellungen!$C$3-2026)*24+1))</f>
        <v/>
      </c>
      <c r="E195" s="75">
        <f>N(INDEX(Krankheitstage!$G195:$DV195,1,(Einstellungen!$C$3-2026)*24+2))</f>
        <v/>
      </c>
      <c r="F195" s="75">
        <f>N(INDEX(Krankheitstage!$G195:$DV195,1,(Einstellungen!$C$3-2026)*24+3))</f>
        <v/>
      </c>
      <c r="G195" s="75">
        <f>N(INDEX(Krankheitstage!$G195:$DV195,1,(Einstellungen!$C$3-2026)*24+4))</f>
        <v/>
      </c>
      <c r="H195" s="75">
        <f>N(INDEX(Krankheitstage!$G195:$DV195,1,(Einstellungen!$C$3-2026)*24+5))</f>
        <v/>
      </c>
      <c r="I195" s="75">
        <f>N(INDEX(Krankheitstage!$G195:$DV195,1,(Einstellungen!$C$3-2026)*24+6))</f>
        <v/>
      </c>
      <c r="J195" s="75">
        <f>N(INDEX(Krankheitstage!$G195:$DV195,1,(Einstellungen!$C$3-2026)*24+7))</f>
        <v/>
      </c>
      <c r="K195" s="75">
        <f>N(INDEX(Krankheitstage!$G195:$DV195,1,(Einstellungen!$C$3-2026)*24+8))</f>
        <v/>
      </c>
      <c r="L195" s="75">
        <f>N(INDEX(Krankheitstage!$G195:$DV195,1,(Einstellungen!$C$3-2026)*24+9))</f>
        <v/>
      </c>
      <c r="M195" s="75">
        <f>N(INDEX(Krankheitstage!$G195:$DV195,1,(Einstellungen!$C$3-2026)*24+10))</f>
        <v/>
      </c>
      <c r="N195" s="75">
        <f>N(INDEX(Krankheitstage!$G195:$DV195,1,(Einstellungen!$C$3-2026)*24+11))</f>
        <v/>
      </c>
      <c r="O195" s="75">
        <f>N(INDEX(Krankheitstage!$G195:$DV195,1,(Einstellungen!$C$3-2026)*24+12))</f>
        <v/>
      </c>
      <c r="P195" s="75">
        <f>IF($B195="","",SUM(D195:O195))</f>
        <v/>
      </c>
      <c r="Q195" s="75">
        <f>N(INDEX(Krankheitstage!$G195:$DV195,1,(Einstellungen!$C$3-2026)*24+13))</f>
        <v/>
      </c>
      <c r="R195" s="75">
        <f>N(INDEX(Krankheitstage!$G195:$DV195,1,(Einstellungen!$C$3-2026)*24+14))</f>
        <v/>
      </c>
      <c r="S195" s="75">
        <f>N(INDEX(Krankheitstage!$G195:$DV195,1,(Einstellungen!$C$3-2026)*24+15))</f>
        <v/>
      </c>
      <c r="T195" s="75">
        <f>N(INDEX(Krankheitstage!$G195:$DV195,1,(Einstellungen!$C$3-2026)*24+16))</f>
        <v/>
      </c>
      <c r="U195" s="75">
        <f>N(INDEX(Krankheitstage!$G195:$DV195,1,(Einstellungen!$C$3-2026)*24+17))</f>
        <v/>
      </c>
      <c r="V195" s="75">
        <f>N(INDEX(Krankheitstage!$G195:$DV195,1,(Einstellungen!$C$3-2026)*24+18))</f>
        <v/>
      </c>
      <c r="W195" s="75">
        <f>N(INDEX(Krankheitstage!$G195:$DV195,1,(Einstellungen!$C$3-2026)*24+19))</f>
        <v/>
      </c>
      <c r="X195" s="75">
        <f>N(INDEX(Krankheitstage!$G195:$DV195,1,(Einstellungen!$C$3-2026)*24+20))</f>
        <v/>
      </c>
      <c r="Y195" s="75">
        <f>N(INDEX(Krankheitstage!$G195:$DV195,1,(Einstellungen!$C$3-2026)*24+21))</f>
        <v/>
      </c>
      <c r="Z195" s="75">
        <f>N(INDEX(Krankheitstage!$G195:$DV195,1,(Einstellungen!$C$3-2026)*24+22))</f>
        <v/>
      </c>
      <c r="AA195" s="75">
        <f>N(INDEX(Krankheitstage!$G195:$DV195,1,(Einstellungen!$C$3-2026)*24+23))</f>
        <v/>
      </c>
      <c r="AB195" s="75">
        <f>N(INDEX(Krankheitstage!$G195:$DV195,1,(Einstellungen!$C$3-2026)*24+24))</f>
        <v/>
      </c>
      <c r="AC195" s="75">
        <f>IF($B195="","",SUM(Q195:AB195))</f>
        <v/>
      </c>
      <c r="AD195" s="75">
        <f>IF($B195="","",SUM(P195,AC195))</f>
        <v/>
      </c>
      <c r="AE195" s="76">
        <f>IF($B195="","",AD195*N(C195))</f>
        <v/>
      </c>
      <c r="AF195" s="75">
        <f>IF($B195="","",Krankheitstage!E195)</f>
        <v/>
      </c>
      <c r="AG195" s="76">
        <f>IF($B195="","",AF195*N(C195))</f>
        <v/>
      </c>
      <c r="AH195" s="76">
        <f>IF($B195="","",INDEX($AJ195:$CQ195,1,(Einstellungen!$C$3-2026)*12+1)+INDEX($AJ195:$CQ195,1,(Einstellungen!$C$3-2026)*12+2)+INDEX($AJ195:$CQ195,1,(Einstellungen!$C$3-2026)*12+3)+INDEX($AJ195:$CQ195,1,(Einstellungen!$C$3-2026)*12+4)+INDEX($AJ195:$CQ195,1,(Einstellungen!$C$3-2026)*12+5)+INDEX($AJ195:$CQ195,1,(Einstellungen!$C$3-2026)*12+6)+INDEX($AJ195:$CQ195,1,(Einstellungen!$C$3-2026)*12+7)+INDEX($AJ195:$CQ195,1,(Einstellungen!$C$3-2026)*12+8)+INDEX($AJ195:$CQ195,1,(Einstellungen!$C$3-2026)*12+9)+INDEX($AJ195:$CQ195,1,(Einstellungen!$C$3-2026)*12+10)+INDEX($AJ195:$CQ195,1,(Einstellungen!$C$3-2026)*12+11)+INDEX($AJ195:$CQ195,1,(Einstellungen!$C$3-2026)*12+12))</f>
        <v/>
      </c>
      <c r="AI195" s="76">
        <f>IF($B195="","",SUM($AJ195:$CQ195))</f>
        <v/>
      </c>
      <c r="AJ195" s="76">
        <f>IF($B195="",0,IF(Einstellungen!$C$10="Ja",MAX(IF(Einstellungen!$C$11="7 Tage",MAX(0,(MIN(DATE(2026,2,0),IF(Mitarbeiter!$D195="",DATE(2026,2,0),Mitarbeiter!$D195),TODAY()))-(MAX(DATE(2026,1,1),Mitarbeiter!$C195))+1),MAX(0,NETWORKDAYS(MAX(DATE(2026,1,1),Mitarbeiter!$C195),MIN(DATE(2026,2,0),IF(Mitarbeiter!$D195="",DATE(2026,2,0),Mitarbeiter!$D195),TODAY()),Einstellungen!$F$13:$F$67)))*N(Mitarbeiter!$E195)/IF(Einstellungen!$C$11="7 Tage",7,5),N('Ist-Stunden'!F195)),MAX(IF(Einstellungen!$C$11="7 Tage",MAX(0,(MIN(DATE(2026,2,0),IF(Mitarbeiter!$D195="",DATE(2026,2,0),Mitarbeiter!$D195),TODAY()))-(MAX(DATE(2026,1,1),Mitarbeiter!$C195))+1),MAX(0,NETWORKDAYS(MAX(DATE(2026,1,1),Mitarbeiter!$C195),MIN(DATE(2026,2,0),IF(Mitarbeiter!$D195="",DATE(2026,2,0),Mitarbeiter!$D195),TODAY()),Einstellungen!$F$13:$F$67)))*N(Mitarbeiter!$E195)/IF(Einstellungen!$C$11="7 Tage",7,5),N('Ist-Stunden'!F195)+(N(Krankheitstage!G195)+N(Krankheitstage!S195))*N($C195))))</f>
        <v/>
      </c>
      <c r="AK195" s="76">
        <f>IF($B195="",0,IF(Einstellungen!$C$10="Ja",MAX(IF(Einstellungen!$C$11="7 Tage",MAX(0,(MIN(DATE(2026,3,0),IF(Mitarbeiter!$D195="",DATE(2026,3,0),Mitarbeiter!$D195),TODAY()))-(MAX(DATE(2026,2,1),Mitarbeiter!$C195))+1),MAX(0,NETWORKDAYS(MAX(DATE(2026,2,1),Mitarbeiter!$C195),MIN(DATE(2026,3,0),IF(Mitarbeiter!$D195="",DATE(2026,3,0),Mitarbeiter!$D195),TODAY()),Einstellungen!$F$13:$F$67)))*N(Mitarbeiter!$E195)/IF(Einstellungen!$C$11="7 Tage",7,5),N('Ist-Stunden'!G195)),MAX(IF(Einstellungen!$C$11="7 Tage",MAX(0,(MIN(DATE(2026,3,0),IF(Mitarbeiter!$D195="",DATE(2026,3,0),Mitarbeiter!$D195),TODAY()))-(MAX(DATE(2026,2,1),Mitarbeiter!$C195))+1),MAX(0,NETWORKDAYS(MAX(DATE(2026,2,1),Mitarbeiter!$C195),MIN(DATE(2026,3,0),IF(Mitarbeiter!$D195="",DATE(2026,3,0),Mitarbeiter!$D195),TODAY()),Einstellungen!$F$13:$F$67)))*N(Mitarbeiter!$E195)/IF(Einstellungen!$C$11="7 Tage",7,5),N('Ist-Stunden'!G195)+(N(Krankheitstage!H195)+N(Krankheitstage!T195))*N($C195))))</f>
        <v/>
      </c>
      <c r="AL195" s="76">
        <f>IF($B195="",0,IF(Einstellungen!$C$10="Ja",MAX(IF(Einstellungen!$C$11="7 Tage",MAX(0,(MIN(DATE(2026,4,0),IF(Mitarbeiter!$D195="",DATE(2026,4,0),Mitarbeiter!$D195),TODAY()))-(MAX(DATE(2026,3,1),Mitarbeiter!$C195))+1),MAX(0,NETWORKDAYS(MAX(DATE(2026,3,1),Mitarbeiter!$C195),MIN(DATE(2026,4,0),IF(Mitarbeiter!$D195="",DATE(2026,4,0),Mitarbeiter!$D195),TODAY()),Einstellungen!$F$13:$F$67)))*N(Mitarbeiter!$E195)/IF(Einstellungen!$C$11="7 Tage",7,5),N('Ist-Stunden'!H195)),MAX(IF(Einstellungen!$C$11="7 Tage",MAX(0,(MIN(DATE(2026,4,0),IF(Mitarbeiter!$D195="",DATE(2026,4,0),Mitarbeiter!$D195),TODAY()))-(MAX(DATE(2026,3,1),Mitarbeiter!$C195))+1),MAX(0,NETWORKDAYS(MAX(DATE(2026,3,1),Mitarbeiter!$C195),MIN(DATE(2026,4,0),IF(Mitarbeiter!$D195="",DATE(2026,4,0),Mitarbeiter!$D195),TODAY()),Einstellungen!$F$13:$F$67)))*N(Mitarbeiter!$E195)/IF(Einstellungen!$C$11="7 Tage",7,5),N('Ist-Stunden'!H195)+(N(Krankheitstage!I195)+N(Krankheitstage!U195))*N($C195))))</f>
        <v/>
      </c>
      <c r="AM195" s="76">
        <f>IF($B195="",0,IF(Einstellungen!$C$10="Ja",MAX(IF(Einstellungen!$C$11="7 Tage",MAX(0,(MIN(DATE(2026,5,0),IF(Mitarbeiter!$D195="",DATE(2026,5,0),Mitarbeiter!$D195),TODAY()))-(MAX(DATE(2026,4,1),Mitarbeiter!$C195))+1),MAX(0,NETWORKDAYS(MAX(DATE(2026,4,1),Mitarbeiter!$C195),MIN(DATE(2026,5,0),IF(Mitarbeiter!$D195="",DATE(2026,5,0),Mitarbeiter!$D195),TODAY()),Einstellungen!$F$13:$F$67)))*N(Mitarbeiter!$E195)/IF(Einstellungen!$C$11="7 Tage",7,5),N('Ist-Stunden'!I195)),MAX(IF(Einstellungen!$C$11="7 Tage",MAX(0,(MIN(DATE(2026,5,0),IF(Mitarbeiter!$D195="",DATE(2026,5,0),Mitarbeiter!$D195),TODAY()))-(MAX(DATE(2026,4,1),Mitarbeiter!$C195))+1),MAX(0,NETWORKDAYS(MAX(DATE(2026,4,1),Mitarbeiter!$C195),MIN(DATE(2026,5,0),IF(Mitarbeiter!$D195="",DATE(2026,5,0),Mitarbeiter!$D195),TODAY()),Einstellungen!$F$13:$F$67)))*N(Mitarbeiter!$E195)/IF(Einstellungen!$C$11="7 Tage",7,5),N('Ist-Stunden'!I195)+(N(Krankheitstage!J195)+N(Krankheitstage!V195))*N($C195))))</f>
        <v/>
      </c>
      <c r="AN195" s="76">
        <f>IF($B195="",0,IF(Einstellungen!$C$10="Ja",MAX(IF(Einstellungen!$C$11="7 Tage",MAX(0,(MIN(DATE(2026,6,0),IF(Mitarbeiter!$D195="",DATE(2026,6,0),Mitarbeiter!$D195),TODAY()))-(MAX(DATE(2026,5,1),Mitarbeiter!$C195))+1),MAX(0,NETWORKDAYS(MAX(DATE(2026,5,1),Mitarbeiter!$C195),MIN(DATE(2026,6,0),IF(Mitarbeiter!$D195="",DATE(2026,6,0),Mitarbeiter!$D195),TODAY()),Einstellungen!$F$13:$F$67)))*N(Mitarbeiter!$E195)/IF(Einstellungen!$C$11="7 Tage",7,5),N('Ist-Stunden'!J195)),MAX(IF(Einstellungen!$C$11="7 Tage",MAX(0,(MIN(DATE(2026,6,0),IF(Mitarbeiter!$D195="",DATE(2026,6,0),Mitarbeiter!$D195),TODAY()))-(MAX(DATE(2026,5,1),Mitarbeiter!$C195))+1),MAX(0,NETWORKDAYS(MAX(DATE(2026,5,1),Mitarbeiter!$C195),MIN(DATE(2026,6,0),IF(Mitarbeiter!$D195="",DATE(2026,6,0),Mitarbeiter!$D195),TODAY()),Einstellungen!$F$13:$F$67)))*N(Mitarbeiter!$E195)/IF(Einstellungen!$C$11="7 Tage",7,5),N('Ist-Stunden'!J195)+(N(Krankheitstage!K195)+N(Krankheitstage!W195))*N($C195))))</f>
        <v/>
      </c>
      <c r="AO195" s="76">
        <f>IF($B195="",0,IF(Einstellungen!$C$10="Ja",MAX(IF(Einstellungen!$C$11="7 Tage",MAX(0,(MIN(DATE(2026,7,0),IF(Mitarbeiter!$D195="",DATE(2026,7,0),Mitarbeiter!$D195),TODAY()))-(MAX(DATE(2026,6,1),Mitarbeiter!$C195))+1),MAX(0,NETWORKDAYS(MAX(DATE(2026,6,1),Mitarbeiter!$C195),MIN(DATE(2026,7,0),IF(Mitarbeiter!$D195="",DATE(2026,7,0),Mitarbeiter!$D195),TODAY()),Einstellungen!$F$13:$F$67)))*N(Mitarbeiter!$E195)/IF(Einstellungen!$C$11="7 Tage",7,5),N('Ist-Stunden'!K195)),MAX(IF(Einstellungen!$C$11="7 Tage",MAX(0,(MIN(DATE(2026,7,0),IF(Mitarbeiter!$D195="",DATE(2026,7,0),Mitarbeiter!$D195),TODAY()))-(MAX(DATE(2026,6,1),Mitarbeiter!$C195))+1),MAX(0,NETWORKDAYS(MAX(DATE(2026,6,1),Mitarbeiter!$C195),MIN(DATE(2026,7,0),IF(Mitarbeiter!$D195="",DATE(2026,7,0),Mitarbeiter!$D195),TODAY()),Einstellungen!$F$13:$F$67)))*N(Mitarbeiter!$E195)/IF(Einstellungen!$C$11="7 Tage",7,5),N('Ist-Stunden'!K195)+(N(Krankheitstage!L195)+N(Krankheitstage!X195))*N($C195))))</f>
        <v/>
      </c>
      <c r="AP195" s="76">
        <f>IF($B195="",0,IF(Einstellungen!$C$10="Ja",MAX(IF(Einstellungen!$C$11="7 Tage",MAX(0,(MIN(DATE(2026,8,0),IF(Mitarbeiter!$D195="",DATE(2026,8,0),Mitarbeiter!$D195),TODAY()))-(MAX(DATE(2026,7,1),Mitarbeiter!$C195))+1),MAX(0,NETWORKDAYS(MAX(DATE(2026,7,1),Mitarbeiter!$C195),MIN(DATE(2026,8,0),IF(Mitarbeiter!$D195="",DATE(2026,8,0),Mitarbeiter!$D195),TODAY()),Einstellungen!$F$13:$F$67)))*N(Mitarbeiter!$E195)/IF(Einstellungen!$C$11="7 Tage",7,5),N('Ist-Stunden'!L195)),MAX(IF(Einstellungen!$C$11="7 Tage",MAX(0,(MIN(DATE(2026,8,0),IF(Mitarbeiter!$D195="",DATE(2026,8,0),Mitarbeiter!$D195),TODAY()))-(MAX(DATE(2026,7,1),Mitarbeiter!$C195))+1),MAX(0,NETWORKDAYS(MAX(DATE(2026,7,1),Mitarbeiter!$C195),MIN(DATE(2026,8,0),IF(Mitarbeiter!$D195="",DATE(2026,8,0),Mitarbeiter!$D195),TODAY()),Einstellungen!$F$13:$F$67)))*N(Mitarbeiter!$E195)/IF(Einstellungen!$C$11="7 Tage",7,5),N('Ist-Stunden'!L195)+(N(Krankheitstage!M195)+N(Krankheitstage!Y195))*N($C195))))</f>
        <v/>
      </c>
      <c r="AQ195" s="76">
        <f>IF($B195="",0,IF(Einstellungen!$C$10="Ja",MAX(IF(Einstellungen!$C$11="7 Tage",MAX(0,(MIN(DATE(2026,9,0),IF(Mitarbeiter!$D195="",DATE(2026,9,0),Mitarbeiter!$D195),TODAY()))-(MAX(DATE(2026,8,1),Mitarbeiter!$C195))+1),MAX(0,NETWORKDAYS(MAX(DATE(2026,8,1),Mitarbeiter!$C195),MIN(DATE(2026,9,0),IF(Mitarbeiter!$D195="",DATE(2026,9,0),Mitarbeiter!$D195),TODAY()),Einstellungen!$F$13:$F$67)))*N(Mitarbeiter!$E195)/IF(Einstellungen!$C$11="7 Tage",7,5),N('Ist-Stunden'!M195)),MAX(IF(Einstellungen!$C$11="7 Tage",MAX(0,(MIN(DATE(2026,9,0),IF(Mitarbeiter!$D195="",DATE(2026,9,0),Mitarbeiter!$D195),TODAY()))-(MAX(DATE(2026,8,1),Mitarbeiter!$C195))+1),MAX(0,NETWORKDAYS(MAX(DATE(2026,8,1),Mitarbeiter!$C195),MIN(DATE(2026,9,0),IF(Mitarbeiter!$D195="",DATE(2026,9,0),Mitarbeiter!$D195),TODAY()),Einstellungen!$F$13:$F$67)))*N(Mitarbeiter!$E195)/IF(Einstellungen!$C$11="7 Tage",7,5),N('Ist-Stunden'!M195)+(N(Krankheitstage!N195)+N(Krankheitstage!Z195))*N($C195))))</f>
        <v/>
      </c>
      <c r="AR195" s="76">
        <f>IF($B195="",0,IF(Einstellungen!$C$10="Ja",MAX(IF(Einstellungen!$C$11="7 Tage",MAX(0,(MIN(DATE(2026,10,0),IF(Mitarbeiter!$D195="",DATE(2026,10,0),Mitarbeiter!$D195),TODAY()))-(MAX(DATE(2026,9,1),Mitarbeiter!$C195))+1),MAX(0,NETWORKDAYS(MAX(DATE(2026,9,1),Mitarbeiter!$C195),MIN(DATE(2026,10,0),IF(Mitarbeiter!$D195="",DATE(2026,10,0),Mitarbeiter!$D195),TODAY()),Einstellungen!$F$13:$F$67)))*N(Mitarbeiter!$E195)/IF(Einstellungen!$C$11="7 Tage",7,5),N('Ist-Stunden'!N195)),MAX(IF(Einstellungen!$C$11="7 Tage",MAX(0,(MIN(DATE(2026,10,0),IF(Mitarbeiter!$D195="",DATE(2026,10,0),Mitarbeiter!$D195),TODAY()))-(MAX(DATE(2026,9,1),Mitarbeiter!$C195))+1),MAX(0,NETWORKDAYS(MAX(DATE(2026,9,1),Mitarbeiter!$C195),MIN(DATE(2026,10,0),IF(Mitarbeiter!$D195="",DATE(2026,10,0),Mitarbeiter!$D195),TODAY()),Einstellungen!$F$13:$F$67)))*N(Mitarbeiter!$E195)/IF(Einstellungen!$C$11="7 Tage",7,5),N('Ist-Stunden'!N195)+(N(Krankheitstage!O195)+N(Krankheitstage!AA195))*N($C195))))</f>
        <v/>
      </c>
      <c r="AS195" s="76">
        <f>IF($B195="",0,IF(Einstellungen!$C$10="Ja",MAX(IF(Einstellungen!$C$11="7 Tage",MAX(0,(MIN(DATE(2026,11,0),IF(Mitarbeiter!$D195="",DATE(2026,11,0),Mitarbeiter!$D195),TODAY()))-(MAX(DATE(2026,10,1),Mitarbeiter!$C195))+1),MAX(0,NETWORKDAYS(MAX(DATE(2026,10,1),Mitarbeiter!$C195),MIN(DATE(2026,11,0),IF(Mitarbeiter!$D195="",DATE(2026,11,0),Mitarbeiter!$D195),TODAY()),Einstellungen!$F$13:$F$67)))*N(Mitarbeiter!$E195)/IF(Einstellungen!$C$11="7 Tage",7,5),N('Ist-Stunden'!O195)),MAX(IF(Einstellungen!$C$11="7 Tage",MAX(0,(MIN(DATE(2026,11,0),IF(Mitarbeiter!$D195="",DATE(2026,11,0),Mitarbeiter!$D195),TODAY()))-(MAX(DATE(2026,10,1),Mitarbeiter!$C195))+1),MAX(0,NETWORKDAYS(MAX(DATE(2026,10,1),Mitarbeiter!$C195),MIN(DATE(2026,11,0),IF(Mitarbeiter!$D195="",DATE(2026,11,0),Mitarbeiter!$D195),TODAY()),Einstellungen!$F$13:$F$67)))*N(Mitarbeiter!$E195)/IF(Einstellungen!$C$11="7 Tage",7,5),N('Ist-Stunden'!O195)+(N(Krankheitstage!P195)+N(Krankheitstage!AB195))*N($C195))))</f>
        <v/>
      </c>
      <c r="AT195" s="76">
        <f>IF($B195="",0,IF(Einstellungen!$C$10="Ja",MAX(IF(Einstellungen!$C$11="7 Tage",MAX(0,(MIN(DATE(2026,12,0),IF(Mitarbeiter!$D195="",DATE(2026,12,0),Mitarbeiter!$D195),TODAY()))-(MAX(DATE(2026,11,1),Mitarbeiter!$C195))+1),MAX(0,NETWORKDAYS(MAX(DATE(2026,11,1),Mitarbeiter!$C195),MIN(DATE(2026,12,0),IF(Mitarbeiter!$D195="",DATE(2026,12,0),Mitarbeiter!$D195),TODAY()),Einstellungen!$F$13:$F$67)))*N(Mitarbeiter!$E195)/IF(Einstellungen!$C$11="7 Tage",7,5),N('Ist-Stunden'!P195)),MAX(IF(Einstellungen!$C$11="7 Tage",MAX(0,(MIN(DATE(2026,12,0),IF(Mitarbeiter!$D195="",DATE(2026,12,0),Mitarbeiter!$D195),TODAY()))-(MAX(DATE(2026,11,1),Mitarbeiter!$C195))+1),MAX(0,NETWORKDAYS(MAX(DATE(2026,11,1),Mitarbeiter!$C195),MIN(DATE(2026,12,0),IF(Mitarbeiter!$D195="",DATE(2026,12,0),Mitarbeiter!$D195),TODAY()),Einstellungen!$F$13:$F$67)))*N(Mitarbeiter!$E195)/IF(Einstellungen!$C$11="7 Tage",7,5),N('Ist-Stunden'!P195)+(N(Krankheitstage!Q195)+N(Krankheitstage!AC195))*N($C195))))</f>
        <v/>
      </c>
      <c r="AU195" s="76">
        <f>IF($B195="",0,IF(Einstellungen!$C$10="Ja",MAX(IF(Einstellungen!$C$11="7 Tage",MAX(0,(MIN(DATE(2026,13,0),IF(Mitarbeiter!$D195="",DATE(2026,13,0),Mitarbeiter!$D195),TODAY()))-(MAX(DATE(2026,12,1),Mitarbeiter!$C195))+1),MAX(0,NETWORKDAYS(MAX(DATE(2026,12,1),Mitarbeiter!$C195),MIN(DATE(2026,13,0),IF(Mitarbeiter!$D195="",DATE(2026,13,0),Mitarbeiter!$D195),TODAY()),Einstellungen!$F$13:$F$67)))*N(Mitarbeiter!$E195)/IF(Einstellungen!$C$11="7 Tage",7,5),N('Ist-Stunden'!Q195)),MAX(IF(Einstellungen!$C$11="7 Tage",MAX(0,(MIN(DATE(2026,13,0),IF(Mitarbeiter!$D195="",DATE(2026,13,0),Mitarbeiter!$D195),TODAY()))-(MAX(DATE(2026,12,1),Mitarbeiter!$C195))+1),MAX(0,NETWORKDAYS(MAX(DATE(2026,12,1),Mitarbeiter!$C195),MIN(DATE(2026,13,0),IF(Mitarbeiter!$D195="",DATE(2026,13,0),Mitarbeiter!$D195),TODAY()),Einstellungen!$F$13:$F$67)))*N(Mitarbeiter!$E195)/IF(Einstellungen!$C$11="7 Tage",7,5),N('Ist-Stunden'!Q195)+(N(Krankheitstage!R195)+N(Krankheitstage!AD195))*N($C195))))</f>
        <v/>
      </c>
      <c r="AV195" s="76">
        <f>IF($B195="",0,IF(Einstellungen!$C$10="Ja",MAX(IF(Einstellungen!$C$11="7 Tage",MAX(0,(MIN(DATE(2027,2,0),IF(Mitarbeiter!$D195="",DATE(2027,2,0),Mitarbeiter!$D195),TODAY()))-(MAX(DATE(2027,1,1),Mitarbeiter!$C195))+1),MAX(0,NETWORKDAYS(MAX(DATE(2027,1,1),Mitarbeiter!$C195),MIN(DATE(2027,2,0),IF(Mitarbeiter!$D195="",DATE(2027,2,0),Mitarbeiter!$D195),TODAY()),Einstellungen!$F$13:$F$67)))*N(Mitarbeiter!$E195)/IF(Einstellungen!$C$11="7 Tage",7,5),N('Ist-Stunden'!R195)),MAX(IF(Einstellungen!$C$11="7 Tage",MAX(0,(MIN(DATE(2027,2,0),IF(Mitarbeiter!$D195="",DATE(2027,2,0),Mitarbeiter!$D195),TODAY()))-(MAX(DATE(2027,1,1),Mitarbeiter!$C195))+1),MAX(0,NETWORKDAYS(MAX(DATE(2027,1,1),Mitarbeiter!$C195),MIN(DATE(2027,2,0),IF(Mitarbeiter!$D195="",DATE(2027,2,0),Mitarbeiter!$D195),TODAY()),Einstellungen!$F$13:$F$67)))*N(Mitarbeiter!$E195)/IF(Einstellungen!$C$11="7 Tage",7,5),N('Ist-Stunden'!R195)+(N(Krankheitstage!AE195)+N(Krankheitstage!AQ195))*N($C195))))</f>
        <v/>
      </c>
      <c r="AW195" s="76">
        <f>IF($B195="",0,IF(Einstellungen!$C$10="Ja",MAX(IF(Einstellungen!$C$11="7 Tage",MAX(0,(MIN(DATE(2027,3,0),IF(Mitarbeiter!$D195="",DATE(2027,3,0),Mitarbeiter!$D195),TODAY()))-(MAX(DATE(2027,2,1),Mitarbeiter!$C195))+1),MAX(0,NETWORKDAYS(MAX(DATE(2027,2,1),Mitarbeiter!$C195),MIN(DATE(2027,3,0),IF(Mitarbeiter!$D195="",DATE(2027,3,0),Mitarbeiter!$D195),TODAY()),Einstellungen!$F$13:$F$67)))*N(Mitarbeiter!$E195)/IF(Einstellungen!$C$11="7 Tage",7,5),N('Ist-Stunden'!S195)),MAX(IF(Einstellungen!$C$11="7 Tage",MAX(0,(MIN(DATE(2027,3,0),IF(Mitarbeiter!$D195="",DATE(2027,3,0),Mitarbeiter!$D195),TODAY()))-(MAX(DATE(2027,2,1),Mitarbeiter!$C195))+1),MAX(0,NETWORKDAYS(MAX(DATE(2027,2,1),Mitarbeiter!$C195),MIN(DATE(2027,3,0),IF(Mitarbeiter!$D195="",DATE(2027,3,0),Mitarbeiter!$D195),TODAY()),Einstellungen!$F$13:$F$67)))*N(Mitarbeiter!$E195)/IF(Einstellungen!$C$11="7 Tage",7,5),N('Ist-Stunden'!S195)+(N(Krankheitstage!AF195)+N(Krankheitstage!AR195))*N($C195))))</f>
        <v/>
      </c>
      <c r="AX195" s="76">
        <f>IF($B195="",0,IF(Einstellungen!$C$10="Ja",MAX(IF(Einstellungen!$C$11="7 Tage",MAX(0,(MIN(DATE(2027,4,0),IF(Mitarbeiter!$D195="",DATE(2027,4,0),Mitarbeiter!$D195),TODAY()))-(MAX(DATE(2027,3,1),Mitarbeiter!$C195))+1),MAX(0,NETWORKDAYS(MAX(DATE(2027,3,1),Mitarbeiter!$C195),MIN(DATE(2027,4,0),IF(Mitarbeiter!$D195="",DATE(2027,4,0),Mitarbeiter!$D195),TODAY()),Einstellungen!$F$13:$F$67)))*N(Mitarbeiter!$E195)/IF(Einstellungen!$C$11="7 Tage",7,5),N('Ist-Stunden'!T195)),MAX(IF(Einstellungen!$C$11="7 Tage",MAX(0,(MIN(DATE(2027,4,0),IF(Mitarbeiter!$D195="",DATE(2027,4,0),Mitarbeiter!$D195),TODAY()))-(MAX(DATE(2027,3,1),Mitarbeiter!$C195))+1),MAX(0,NETWORKDAYS(MAX(DATE(2027,3,1),Mitarbeiter!$C195),MIN(DATE(2027,4,0),IF(Mitarbeiter!$D195="",DATE(2027,4,0),Mitarbeiter!$D195),TODAY()),Einstellungen!$F$13:$F$67)))*N(Mitarbeiter!$E195)/IF(Einstellungen!$C$11="7 Tage",7,5),N('Ist-Stunden'!T195)+(N(Krankheitstage!AG195)+N(Krankheitstage!AS195))*N($C195))))</f>
        <v/>
      </c>
      <c r="AY195" s="76">
        <f>IF($B195="",0,IF(Einstellungen!$C$10="Ja",MAX(IF(Einstellungen!$C$11="7 Tage",MAX(0,(MIN(DATE(2027,5,0),IF(Mitarbeiter!$D195="",DATE(2027,5,0),Mitarbeiter!$D195),TODAY()))-(MAX(DATE(2027,4,1),Mitarbeiter!$C195))+1),MAX(0,NETWORKDAYS(MAX(DATE(2027,4,1),Mitarbeiter!$C195),MIN(DATE(2027,5,0),IF(Mitarbeiter!$D195="",DATE(2027,5,0),Mitarbeiter!$D195),TODAY()),Einstellungen!$F$13:$F$67)))*N(Mitarbeiter!$E195)/IF(Einstellungen!$C$11="7 Tage",7,5),N('Ist-Stunden'!U195)),MAX(IF(Einstellungen!$C$11="7 Tage",MAX(0,(MIN(DATE(2027,5,0),IF(Mitarbeiter!$D195="",DATE(2027,5,0),Mitarbeiter!$D195),TODAY()))-(MAX(DATE(2027,4,1),Mitarbeiter!$C195))+1),MAX(0,NETWORKDAYS(MAX(DATE(2027,4,1),Mitarbeiter!$C195),MIN(DATE(2027,5,0),IF(Mitarbeiter!$D195="",DATE(2027,5,0),Mitarbeiter!$D195),TODAY()),Einstellungen!$F$13:$F$67)))*N(Mitarbeiter!$E195)/IF(Einstellungen!$C$11="7 Tage",7,5),N('Ist-Stunden'!U195)+(N(Krankheitstage!AH195)+N(Krankheitstage!AT195))*N($C195))))</f>
        <v/>
      </c>
      <c r="AZ195" s="76">
        <f>IF($B195="",0,IF(Einstellungen!$C$10="Ja",MAX(IF(Einstellungen!$C$11="7 Tage",MAX(0,(MIN(DATE(2027,6,0),IF(Mitarbeiter!$D195="",DATE(2027,6,0),Mitarbeiter!$D195),TODAY()))-(MAX(DATE(2027,5,1),Mitarbeiter!$C195))+1),MAX(0,NETWORKDAYS(MAX(DATE(2027,5,1),Mitarbeiter!$C195),MIN(DATE(2027,6,0),IF(Mitarbeiter!$D195="",DATE(2027,6,0),Mitarbeiter!$D195),TODAY()),Einstellungen!$F$13:$F$67)))*N(Mitarbeiter!$E195)/IF(Einstellungen!$C$11="7 Tage",7,5),N('Ist-Stunden'!V195)),MAX(IF(Einstellungen!$C$11="7 Tage",MAX(0,(MIN(DATE(2027,6,0),IF(Mitarbeiter!$D195="",DATE(2027,6,0),Mitarbeiter!$D195),TODAY()))-(MAX(DATE(2027,5,1),Mitarbeiter!$C195))+1),MAX(0,NETWORKDAYS(MAX(DATE(2027,5,1),Mitarbeiter!$C195),MIN(DATE(2027,6,0),IF(Mitarbeiter!$D195="",DATE(2027,6,0),Mitarbeiter!$D195),TODAY()),Einstellungen!$F$13:$F$67)))*N(Mitarbeiter!$E195)/IF(Einstellungen!$C$11="7 Tage",7,5),N('Ist-Stunden'!V195)+(N(Krankheitstage!AI195)+N(Krankheitstage!AU195))*N($C195))))</f>
        <v/>
      </c>
      <c r="BA195" s="76">
        <f>IF($B195="",0,IF(Einstellungen!$C$10="Ja",MAX(IF(Einstellungen!$C$11="7 Tage",MAX(0,(MIN(DATE(2027,7,0),IF(Mitarbeiter!$D195="",DATE(2027,7,0),Mitarbeiter!$D195),TODAY()))-(MAX(DATE(2027,6,1),Mitarbeiter!$C195))+1),MAX(0,NETWORKDAYS(MAX(DATE(2027,6,1),Mitarbeiter!$C195),MIN(DATE(2027,7,0),IF(Mitarbeiter!$D195="",DATE(2027,7,0),Mitarbeiter!$D195),TODAY()),Einstellungen!$F$13:$F$67)))*N(Mitarbeiter!$E195)/IF(Einstellungen!$C$11="7 Tage",7,5),N('Ist-Stunden'!W195)),MAX(IF(Einstellungen!$C$11="7 Tage",MAX(0,(MIN(DATE(2027,7,0),IF(Mitarbeiter!$D195="",DATE(2027,7,0),Mitarbeiter!$D195),TODAY()))-(MAX(DATE(2027,6,1),Mitarbeiter!$C195))+1),MAX(0,NETWORKDAYS(MAX(DATE(2027,6,1),Mitarbeiter!$C195),MIN(DATE(2027,7,0),IF(Mitarbeiter!$D195="",DATE(2027,7,0),Mitarbeiter!$D195),TODAY()),Einstellungen!$F$13:$F$67)))*N(Mitarbeiter!$E195)/IF(Einstellungen!$C$11="7 Tage",7,5),N('Ist-Stunden'!W195)+(N(Krankheitstage!AJ195)+N(Krankheitstage!AV195))*N($C195))))</f>
        <v/>
      </c>
      <c r="BB195" s="76">
        <f>IF($B195="",0,IF(Einstellungen!$C$10="Ja",MAX(IF(Einstellungen!$C$11="7 Tage",MAX(0,(MIN(DATE(2027,8,0),IF(Mitarbeiter!$D195="",DATE(2027,8,0),Mitarbeiter!$D195),TODAY()))-(MAX(DATE(2027,7,1),Mitarbeiter!$C195))+1),MAX(0,NETWORKDAYS(MAX(DATE(2027,7,1),Mitarbeiter!$C195),MIN(DATE(2027,8,0),IF(Mitarbeiter!$D195="",DATE(2027,8,0),Mitarbeiter!$D195),TODAY()),Einstellungen!$F$13:$F$67)))*N(Mitarbeiter!$E195)/IF(Einstellungen!$C$11="7 Tage",7,5),N('Ist-Stunden'!X195)),MAX(IF(Einstellungen!$C$11="7 Tage",MAX(0,(MIN(DATE(2027,8,0),IF(Mitarbeiter!$D195="",DATE(2027,8,0),Mitarbeiter!$D195),TODAY()))-(MAX(DATE(2027,7,1),Mitarbeiter!$C195))+1),MAX(0,NETWORKDAYS(MAX(DATE(2027,7,1),Mitarbeiter!$C195),MIN(DATE(2027,8,0),IF(Mitarbeiter!$D195="",DATE(2027,8,0),Mitarbeiter!$D195),TODAY()),Einstellungen!$F$13:$F$67)))*N(Mitarbeiter!$E195)/IF(Einstellungen!$C$11="7 Tage",7,5),N('Ist-Stunden'!X195)+(N(Krankheitstage!AK195)+N(Krankheitstage!AW195))*N($C195))))</f>
        <v/>
      </c>
      <c r="BC195" s="76">
        <f>IF($B195="",0,IF(Einstellungen!$C$10="Ja",MAX(IF(Einstellungen!$C$11="7 Tage",MAX(0,(MIN(DATE(2027,9,0),IF(Mitarbeiter!$D195="",DATE(2027,9,0),Mitarbeiter!$D195),TODAY()))-(MAX(DATE(2027,8,1),Mitarbeiter!$C195))+1),MAX(0,NETWORKDAYS(MAX(DATE(2027,8,1),Mitarbeiter!$C195),MIN(DATE(2027,9,0),IF(Mitarbeiter!$D195="",DATE(2027,9,0),Mitarbeiter!$D195),TODAY()),Einstellungen!$F$13:$F$67)))*N(Mitarbeiter!$E195)/IF(Einstellungen!$C$11="7 Tage",7,5),N('Ist-Stunden'!Y195)),MAX(IF(Einstellungen!$C$11="7 Tage",MAX(0,(MIN(DATE(2027,9,0),IF(Mitarbeiter!$D195="",DATE(2027,9,0),Mitarbeiter!$D195),TODAY()))-(MAX(DATE(2027,8,1),Mitarbeiter!$C195))+1),MAX(0,NETWORKDAYS(MAX(DATE(2027,8,1),Mitarbeiter!$C195),MIN(DATE(2027,9,0),IF(Mitarbeiter!$D195="",DATE(2027,9,0),Mitarbeiter!$D195),TODAY()),Einstellungen!$F$13:$F$67)))*N(Mitarbeiter!$E195)/IF(Einstellungen!$C$11="7 Tage",7,5),N('Ist-Stunden'!Y195)+(N(Krankheitstage!AL195)+N(Krankheitstage!AX195))*N($C195))))</f>
        <v/>
      </c>
      <c r="BD195" s="76">
        <f>IF($B195="",0,IF(Einstellungen!$C$10="Ja",MAX(IF(Einstellungen!$C$11="7 Tage",MAX(0,(MIN(DATE(2027,10,0),IF(Mitarbeiter!$D195="",DATE(2027,10,0),Mitarbeiter!$D195),TODAY()))-(MAX(DATE(2027,9,1),Mitarbeiter!$C195))+1),MAX(0,NETWORKDAYS(MAX(DATE(2027,9,1),Mitarbeiter!$C195),MIN(DATE(2027,10,0),IF(Mitarbeiter!$D195="",DATE(2027,10,0),Mitarbeiter!$D195),TODAY()),Einstellungen!$F$13:$F$67)))*N(Mitarbeiter!$E195)/IF(Einstellungen!$C$11="7 Tage",7,5),N('Ist-Stunden'!Z195)),MAX(IF(Einstellungen!$C$11="7 Tage",MAX(0,(MIN(DATE(2027,10,0),IF(Mitarbeiter!$D195="",DATE(2027,10,0),Mitarbeiter!$D195),TODAY()))-(MAX(DATE(2027,9,1),Mitarbeiter!$C195))+1),MAX(0,NETWORKDAYS(MAX(DATE(2027,9,1),Mitarbeiter!$C195),MIN(DATE(2027,10,0),IF(Mitarbeiter!$D195="",DATE(2027,10,0),Mitarbeiter!$D195),TODAY()),Einstellungen!$F$13:$F$67)))*N(Mitarbeiter!$E195)/IF(Einstellungen!$C$11="7 Tage",7,5),N('Ist-Stunden'!Z195)+(N(Krankheitstage!AM195)+N(Krankheitstage!AY195))*N($C195))))</f>
        <v/>
      </c>
      <c r="BE195" s="76">
        <f>IF($B195="",0,IF(Einstellungen!$C$10="Ja",MAX(IF(Einstellungen!$C$11="7 Tage",MAX(0,(MIN(DATE(2027,11,0),IF(Mitarbeiter!$D195="",DATE(2027,11,0),Mitarbeiter!$D195),TODAY()))-(MAX(DATE(2027,10,1),Mitarbeiter!$C195))+1),MAX(0,NETWORKDAYS(MAX(DATE(2027,10,1),Mitarbeiter!$C195),MIN(DATE(2027,11,0),IF(Mitarbeiter!$D195="",DATE(2027,11,0),Mitarbeiter!$D195),TODAY()),Einstellungen!$F$13:$F$67)))*N(Mitarbeiter!$E195)/IF(Einstellungen!$C$11="7 Tage",7,5),N('Ist-Stunden'!AA195)),MAX(IF(Einstellungen!$C$11="7 Tage",MAX(0,(MIN(DATE(2027,11,0),IF(Mitarbeiter!$D195="",DATE(2027,11,0),Mitarbeiter!$D195),TODAY()))-(MAX(DATE(2027,10,1),Mitarbeiter!$C195))+1),MAX(0,NETWORKDAYS(MAX(DATE(2027,10,1),Mitarbeiter!$C195),MIN(DATE(2027,11,0),IF(Mitarbeiter!$D195="",DATE(2027,11,0),Mitarbeiter!$D195),TODAY()),Einstellungen!$F$13:$F$67)))*N(Mitarbeiter!$E195)/IF(Einstellungen!$C$11="7 Tage",7,5),N('Ist-Stunden'!AA195)+(N(Krankheitstage!AN195)+N(Krankheitstage!AZ195))*N($C195))))</f>
        <v/>
      </c>
      <c r="BF195" s="76">
        <f>IF($B195="",0,IF(Einstellungen!$C$10="Ja",MAX(IF(Einstellungen!$C$11="7 Tage",MAX(0,(MIN(DATE(2027,12,0),IF(Mitarbeiter!$D195="",DATE(2027,12,0),Mitarbeiter!$D195),TODAY()))-(MAX(DATE(2027,11,1),Mitarbeiter!$C195))+1),MAX(0,NETWORKDAYS(MAX(DATE(2027,11,1),Mitarbeiter!$C195),MIN(DATE(2027,12,0),IF(Mitarbeiter!$D195="",DATE(2027,12,0),Mitarbeiter!$D195),TODAY()),Einstellungen!$F$13:$F$67)))*N(Mitarbeiter!$E195)/IF(Einstellungen!$C$11="7 Tage",7,5),N('Ist-Stunden'!AB195)),MAX(IF(Einstellungen!$C$11="7 Tage",MAX(0,(MIN(DATE(2027,12,0),IF(Mitarbeiter!$D195="",DATE(2027,12,0),Mitarbeiter!$D195),TODAY()))-(MAX(DATE(2027,11,1),Mitarbeiter!$C195))+1),MAX(0,NETWORKDAYS(MAX(DATE(2027,11,1),Mitarbeiter!$C195),MIN(DATE(2027,12,0),IF(Mitarbeiter!$D195="",DATE(2027,12,0),Mitarbeiter!$D195),TODAY()),Einstellungen!$F$13:$F$67)))*N(Mitarbeiter!$E195)/IF(Einstellungen!$C$11="7 Tage",7,5),N('Ist-Stunden'!AB195)+(N(Krankheitstage!AO195)+N(Krankheitstage!BA195))*N($C195))))</f>
        <v/>
      </c>
      <c r="BG195" s="76">
        <f>IF($B195="",0,IF(Einstellungen!$C$10="Ja",MAX(IF(Einstellungen!$C$11="7 Tage",MAX(0,(MIN(DATE(2027,13,0),IF(Mitarbeiter!$D195="",DATE(2027,13,0),Mitarbeiter!$D195),TODAY()))-(MAX(DATE(2027,12,1),Mitarbeiter!$C195))+1),MAX(0,NETWORKDAYS(MAX(DATE(2027,12,1),Mitarbeiter!$C195),MIN(DATE(2027,13,0),IF(Mitarbeiter!$D195="",DATE(2027,13,0),Mitarbeiter!$D195),TODAY()),Einstellungen!$F$13:$F$67)))*N(Mitarbeiter!$E195)/IF(Einstellungen!$C$11="7 Tage",7,5),N('Ist-Stunden'!AC195)),MAX(IF(Einstellungen!$C$11="7 Tage",MAX(0,(MIN(DATE(2027,13,0),IF(Mitarbeiter!$D195="",DATE(2027,13,0),Mitarbeiter!$D195),TODAY()))-(MAX(DATE(2027,12,1),Mitarbeiter!$C195))+1),MAX(0,NETWORKDAYS(MAX(DATE(2027,12,1),Mitarbeiter!$C195),MIN(DATE(2027,13,0),IF(Mitarbeiter!$D195="",DATE(2027,13,0),Mitarbeiter!$D195),TODAY()),Einstellungen!$F$13:$F$67)))*N(Mitarbeiter!$E195)/IF(Einstellungen!$C$11="7 Tage",7,5),N('Ist-Stunden'!AC195)+(N(Krankheitstage!AP195)+N(Krankheitstage!BB195))*N($C195))))</f>
        <v/>
      </c>
      <c r="BH195" s="76">
        <f>IF($B195="",0,IF(Einstellungen!$C$10="Ja",MAX(IF(Einstellungen!$C$11="7 Tage",MAX(0,(MIN(DATE(2028,2,0),IF(Mitarbeiter!$D195="",DATE(2028,2,0),Mitarbeiter!$D195),TODAY()))-(MAX(DATE(2028,1,1),Mitarbeiter!$C195))+1),MAX(0,NETWORKDAYS(MAX(DATE(2028,1,1),Mitarbeiter!$C195),MIN(DATE(2028,2,0),IF(Mitarbeiter!$D195="",DATE(2028,2,0),Mitarbeiter!$D195),TODAY()),Einstellungen!$F$13:$F$67)))*N(Mitarbeiter!$E195)/IF(Einstellungen!$C$11="7 Tage",7,5),N('Ist-Stunden'!AD195)),MAX(IF(Einstellungen!$C$11="7 Tage",MAX(0,(MIN(DATE(2028,2,0),IF(Mitarbeiter!$D195="",DATE(2028,2,0),Mitarbeiter!$D195),TODAY()))-(MAX(DATE(2028,1,1),Mitarbeiter!$C195))+1),MAX(0,NETWORKDAYS(MAX(DATE(2028,1,1),Mitarbeiter!$C195),MIN(DATE(2028,2,0),IF(Mitarbeiter!$D195="",DATE(2028,2,0),Mitarbeiter!$D195),TODAY()),Einstellungen!$F$13:$F$67)))*N(Mitarbeiter!$E195)/IF(Einstellungen!$C$11="7 Tage",7,5),N('Ist-Stunden'!AD195)+(N(Krankheitstage!BC195)+N(Krankheitstage!BO195))*N($C195))))</f>
        <v/>
      </c>
      <c r="BI195" s="76">
        <f>IF($B195="",0,IF(Einstellungen!$C$10="Ja",MAX(IF(Einstellungen!$C$11="7 Tage",MAX(0,(MIN(DATE(2028,3,0),IF(Mitarbeiter!$D195="",DATE(2028,3,0),Mitarbeiter!$D195),TODAY()))-(MAX(DATE(2028,2,1),Mitarbeiter!$C195))+1),MAX(0,NETWORKDAYS(MAX(DATE(2028,2,1),Mitarbeiter!$C195),MIN(DATE(2028,3,0),IF(Mitarbeiter!$D195="",DATE(2028,3,0),Mitarbeiter!$D195),TODAY()),Einstellungen!$F$13:$F$67)))*N(Mitarbeiter!$E195)/IF(Einstellungen!$C$11="7 Tage",7,5),N('Ist-Stunden'!AE195)),MAX(IF(Einstellungen!$C$11="7 Tage",MAX(0,(MIN(DATE(2028,3,0),IF(Mitarbeiter!$D195="",DATE(2028,3,0),Mitarbeiter!$D195),TODAY()))-(MAX(DATE(2028,2,1),Mitarbeiter!$C195))+1),MAX(0,NETWORKDAYS(MAX(DATE(2028,2,1),Mitarbeiter!$C195),MIN(DATE(2028,3,0),IF(Mitarbeiter!$D195="",DATE(2028,3,0),Mitarbeiter!$D195),TODAY()),Einstellungen!$F$13:$F$67)))*N(Mitarbeiter!$E195)/IF(Einstellungen!$C$11="7 Tage",7,5),N('Ist-Stunden'!AE195)+(N(Krankheitstage!BD195)+N(Krankheitstage!BP195))*N($C195))))</f>
        <v/>
      </c>
      <c r="BJ195" s="76">
        <f>IF($B195="",0,IF(Einstellungen!$C$10="Ja",MAX(IF(Einstellungen!$C$11="7 Tage",MAX(0,(MIN(DATE(2028,4,0),IF(Mitarbeiter!$D195="",DATE(2028,4,0),Mitarbeiter!$D195),TODAY()))-(MAX(DATE(2028,3,1),Mitarbeiter!$C195))+1),MAX(0,NETWORKDAYS(MAX(DATE(2028,3,1),Mitarbeiter!$C195),MIN(DATE(2028,4,0),IF(Mitarbeiter!$D195="",DATE(2028,4,0),Mitarbeiter!$D195),TODAY()),Einstellungen!$F$13:$F$67)))*N(Mitarbeiter!$E195)/IF(Einstellungen!$C$11="7 Tage",7,5),N('Ist-Stunden'!AF195)),MAX(IF(Einstellungen!$C$11="7 Tage",MAX(0,(MIN(DATE(2028,4,0),IF(Mitarbeiter!$D195="",DATE(2028,4,0),Mitarbeiter!$D195),TODAY()))-(MAX(DATE(2028,3,1),Mitarbeiter!$C195))+1),MAX(0,NETWORKDAYS(MAX(DATE(2028,3,1),Mitarbeiter!$C195),MIN(DATE(2028,4,0),IF(Mitarbeiter!$D195="",DATE(2028,4,0),Mitarbeiter!$D195),TODAY()),Einstellungen!$F$13:$F$67)))*N(Mitarbeiter!$E195)/IF(Einstellungen!$C$11="7 Tage",7,5),N('Ist-Stunden'!AF195)+(N(Krankheitstage!BE195)+N(Krankheitstage!BQ195))*N($C195))))</f>
        <v/>
      </c>
      <c r="BK195" s="76">
        <f>IF($B195="",0,IF(Einstellungen!$C$10="Ja",MAX(IF(Einstellungen!$C$11="7 Tage",MAX(0,(MIN(DATE(2028,5,0),IF(Mitarbeiter!$D195="",DATE(2028,5,0),Mitarbeiter!$D195),TODAY()))-(MAX(DATE(2028,4,1),Mitarbeiter!$C195))+1),MAX(0,NETWORKDAYS(MAX(DATE(2028,4,1),Mitarbeiter!$C195),MIN(DATE(2028,5,0),IF(Mitarbeiter!$D195="",DATE(2028,5,0),Mitarbeiter!$D195),TODAY()),Einstellungen!$F$13:$F$67)))*N(Mitarbeiter!$E195)/IF(Einstellungen!$C$11="7 Tage",7,5),N('Ist-Stunden'!AG195)),MAX(IF(Einstellungen!$C$11="7 Tage",MAX(0,(MIN(DATE(2028,5,0),IF(Mitarbeiter!$D195="",DATE(2028,5,0),Mitarbeiter!$D195),TODAY()))-(MAX(DATE(2028,4,1),Mitarbeiter!$C195))+1),MAX(0,NETWORKDAYS(MAX(DATE(2028,4,1),Mitarbeiter!$C195),MIN(DATE(2028,5,0),IF(Mitarbeiter!$D195="",DATE(2028,5,0),Mitarbeiter!$D195),TODAY()),Einstellungen!$F$13:$F$67)))*N(Mitarbeiter!$E195)/IF(Einstellungen!$C$11="7 Tage",7,5),N('Ist-Stunden'!AG195)+(N(Krankheitstage!BF195)+N(Krankheitstage!BR195))*N($C195))))</f>
        <v/>
      </c>
      <c r="BL195" s="76">
        <f>IF($B195="",0,IF(Einstellungen!$C$10="Ja",MAX(IF(Einstellungen!$C$11="7 Tage",MAX(0,(MIN(DATE(2028,6,0),IF(Mitarbeiter!$D195="",DATE(2028,6,0),Mitarbeiter!$D195),TODAY()))-(MAX(DATE(2028,5,1),Mitarbeiter!$C195))+1),MAX(0,NETWORKDAYS(MAX(DATE(2028,5,1),Mitarbeiter!$C195),MIN(DATE(2028,6,0),IF(Mitarbeiter!$D195="",DATE(2028,6,0),Mitarbeiter!$D195),TODAY()),Einstellungen!$F$13:$F$67)))*N(Mitarbeiter!$E195)/IF(Einstellungen!$C$11="7 Tage",7,5),N('Ist-Stunden'!AH195)),MAX(IF(Einstellungen!$C$11="7 Tage",MAX(0,(MIN(DATE(2028,6,0),IF(Mitarbeiter!$D195="",DATE(2028,6,0),Mitarbeiter!$D195),TODAY()))-(MAX(DATE(2028,5,1),Mitarbeiter!$C195))+1),MAX(0,NETWORKDAYS(MAX(DATE(2028,5,1),Mitarbeiter!$C195),MIN(DATE(2028,6,0),IF(Mitarbeiter!$D195="",DATE(2028,6,0),Mitarbeiter!$D195),TODAY()),Einstellungen!$F$13:$F$67)))*N(Mitarbeiter!$E195)/IF(Einstellungen!$C$11="7 Tage",7,5),N('Ist-Stunden'!AH195)+(N(Krankheitstage!BG195)+N(Krankheitstage!BS195))*N($C195))))</f>
        <v/>
      </c>
      <c r="BM195" s="76">
        <f>IF($B195="",0,IF(Einstellungen!$C$10="Ja",MAX(IF(Einstellungen!$C$11="7 Tage",MAX(0,(MIN(DATE(2028,7,0),IF(Mitarbeiter!$D195="",DATE(2028,7,0),Mitarbeiter!$D195),TODAY()))-(MAX(DATE(2028,6,1),Mitarbeiter!$C195))+1),MAX(0,NETWORKDAYS(MAX(DATE(2028,6,1),Mitarbeiter!$C195),MIN(DATE(2028,7,0),IF(Mitarbeiter!$D195="",DATE(2028,7,0),Mitarbeiter!$D195),TODAY()),Einstellungen!$F$13:$F$67)))*N(Mitarbeiter!$E195)/IF(Einstellungen!$C$11="7 Tage",7,5),N('Ist-Stunden'!AI195)),MAX(IF(Einstellungen!$C$11="7 Tage",MAX(0,(MIN(DATE(2028,7,0),IF(Mitarbeiter!$D195="",DATE(2028,7,0),Mitarbeiter!$D195),TODAY()))-(MAX(DATE(2028,6,1),Mitarbeiter!$C195))+1),MAX(0,NETWORKDAYS(MAX(DATE(2028,6,1),Mitarbeiter!$C195),MIN(DATE(2028,7,0),IF(Mitarbeiter!$D195="",DATE(2028,7,0),Mitarbeiter!$D195),TODAY()),Einstellungen!$F$13:$F$67)))*N(Mitarbeiter!$E195)/IF(Einstellungen!$C$11="7 Tage",7,5),N('Ist-Stunden'!AI195)+(N(Krankheitstage!BH195)+N(Krankheitstage!BT195))*N($C195))))</f>
        <v/>
      </c>
      <c r="BN195" s="76">
        <f>IF($B195="",0,IF(Einstellungen!$C$10="Ja",MAX(IF(Einstellungen!$C$11="7 Tage",MAX(0,(MIN(DATE(2028,8,0),IF(Mitarbeiter!$D195="",DATE(2028,8,0),Mitarbeiter!$D195),TODAY()))-(MAX(DATE(2028,7,1),Mitarbeiter!$C195))+1),MAX(0,NETWORKDAYS(MAX(DATE(2028,7,1),Mitarbeiter!$C195),MIN(DATE(2028,8,0),IF(Mitarbeiter!$D195="",DATE(2028,8,0),Mitarbeiter!$D195),TODAY()),Einstellungen!$F$13:$F$67)))*N(Mitarbeiter!$E195)/IF(Einstellungen!$C$11="7 Tage",7,5),N('Ist-Stunden'!AJ195)),MAX(IF(Einstellungen!$C$11="7 Tage",MAX(0,(MIN(DATE(2028,8,0),IF(Mitarbeiter!$D195="",DATE(2028,8,0),Mitarbeiter!$D195),TODAY()))-(MAX(DATE(2028,7,1),Mitarbeiter!$C195))+1),MAX(0,NETWORKDAYS(MAX(DATE(2028,7,1),Mitarbeiter!$C195),MIN(DATE(2028,8,0),IF(Mitarbeiter!$D195="",DATE(2028,8,0),Mitarbeiter!$D195),TODAY()),Einstellungen!$F$13:$F$67)))*N(Mitarbeiter!$E195)/IF(Einstellungen!$C$11="7 Tage",7,5),N('Ist-Stunden'!AJ195)+(N(Krankheitstage!BI195)+N(Krankheitstage!BU195))*N($C195))))</f>
        <v/>
      </c>
      <c r="BO195" s="76">
        <f>IF($B195="",0,IF(Einstellungen!$C$10="Ja",MAX(IF(Einstellungen!$C$11="7 Tage",MAX(0,(MIN(DATE(2028,9,0),IF(Mitarbeiter!$D195="",DATE(2028,9,0),Mitarbeiter!$D195),TODAY()))-(MAX(DATE(2028,8,1),Mitarbeiter!$C195))+1),MAX(0,NETWORKDAYS(MAX(DATE(2028,8,1),Mitarbeiter!$C195),MIN(DATE(2028,9,0),IF(Mitarbeiter!$D195="",DATE(2028,9,0),Mitarbeiter!$D195),TODAY()),Einstellungen!$F$13:$F$67)))*N(Mitarbeiter!$E195)/IF(Einstellungen!$C$11="7 Tage",7,5),N('Ist-Stunden'!AK195)),MAX(IF(Einstellungen!$C$11="7 Tage",MAX(0,(MIN(DATE(2028,9,0),IF(Mitarbeiter!$D195="",DATE(2028,9,0),Mitarbeiter!$D195),TODAY()))-(MAX(DATE(2028,8,1),Mitarbeiter!$C195))+1),MAX(0,NETWORKDAYS(MAX(DATE(2028,8,1),Mitarbeiter!$C195),MIN(DATE(2028,9,0),IF(Mitarbeiter!$D195="",DATE(2028,9,0),Mitarbeiter!$D195),TODAY()),Einstellungen!$F$13:$F$67)))*N(Mitarbeiter!$E195)/IF(Einstellungen!$C$11="7 Tage",7,5),N('Ist-Stunden'!AK195)+(N(Krankheitstage!BJ195)+N(Krankheitstage!BV195))*N($C195))))</f>
        <v/>
      </c>
      <c r="BP195" s="76">
        <f>IF($B195="",0,IF(Einstellungen!$C$10="Ja",MAX(IF(Einstellungen!$C$11="7 Tage",MAX(0,(MIN(DATE(2028,10,0),IF(Mitarbeiter!$D195="",DATE(2028,10,0),Mitarbeiter!$D195),TODAY()))-(MAX(DATE(2028,9,1),Mitarbeiter!$C195))+1),MAX(0,NETWORKDAYS(MAX(DATE(2028,9,1),Mitarbeiter!$C195),MIN(DATE(2028,10,0),IF(Mitarbeiter!$D195="",DATE(2028,10,0),Mitarbeiter!$D195),TODAY()),Einstellungen!$F$13:$F$67)))*N(Mitarbeiter!$E195)/IF(Einstellungen!$C$11="7 Tage",7,5),N('Ist-Stunden'!AL195)),MAX(IF(Einstellungen!$C$11="7 Tage",MAX(0,(MIN(DATE(2028,10,0),IF(Mitarbeiter!$D195="",DATE(2028,10,0),Mitarbeiter!$D195),TODAY()))-(MAX(DATE(2028,9,1),Mitarbeiter!$C195))+1),MAX(0,NETWORKDAYS(MAX(DATE(2028,9,1),Mitarbeiter!$C195),MIN(DATE(2028,10,0),IF(Mitarbeiter!$D195="",DATE(2028,10,0),Mitarbeiter!$D195),TODAY()),Einstellungen!$F$13:$F$67)))*N(Mitarbeiter!$E195)/IF(Einstellungen!$C$11="7 Tage",7,5),N('Ist-Stunden'!AL195)+(N(Krankheitstage!BK195)+N(Krankheitstage!BW195))*N($C195))))</f>
        <v/>
      </c>
      <c r="BQ195" s="76">
        <f>IF($B195="",0,IF(Einstellungen!$C$10="Ja",MAX(IF(Einstellungen!$C$11="7 Tage",MAX(0,(MIN(DATE(2028,11,0),IF(Mitarbeiter!$D195="",DATE(2028,11,0),Mitarbeiter!$D195),TODAY()))-(MAX(DATE(2028,10,1),Mitarbeiter!$C195))+1),MAX(0,NETWORKDAYS(MAX(DATE(2028,10,1),Mitarbeiter!$C195),MIN(DATE(2028,11,0),IF(Mitarbeiter!$D195="",DATE(2028,11,0),Mitarbeiter!$D195),TODAY()),Einstellungen!$F$13:$F$67)))*N(Mitarbeiter!$E195)/IF(Einstellungen!$C$11="7 Tage",7,5),N('Ist-Stunden'!AM195)),MAX(IF(Einstellungen!$C$11="7 Tage",MAX(0,(MIN(DATE(2028,11,0),IF(Mitarbeiter!$D195="",DATE(2028,11,0),Mitarbeiter!$D195),TODAY()))-(MAX(DATE(2028,10,1),Mitarbeiter!$C195))+1),MAX(0,NETWORKDAYS(MAX(DATE(2028,10,1),Mitarbeiter!$C195),MIN(DATE(2028,11,0),IF(Mitarbeiter!$D195="",DATE(2028,11,0),Mitarbeiter!$D195),TODAY()),Einstellungen!$F$13:$F$67)))*N(Mitarbeiter!$E195)/IF(Einstellungen!$C$11="7 Tage",7,5),N('Ist-Stunden'!AM195)+(N(Krankheitstage!BL195)+N(Krankheitstage!BX195))*N($C195))))</f>
        <v/>
      </c>
      <c r="BR195" s="76">
        <f>IF($B195="",0,IF(Einstellungen!$C$10="Ja",MAX(IF(Einstellungen!$C$11="7 Tage",MAX(0,(MIN(DATE(2028,12,0),IF(Mitarbeiter!$D195="",DATE(2028,12,0),Mitarbeiter!$D195),TODAY()))-(MAX(DATE(2028,11,1),Mitarbeiter!$C195))+1),MAX(0,NETWORKDAYS(MAX(DATE(2028,11,1),Mitarbeiter!$C195),MIN(DATE(2028,12,0),IF(Mitarbeiter!$D195="",DATE(2028,12,0),Mitarbeiter!$D195),TODAY()),Einstellungen!$F$13:$F$67)))*N(Mitarbeiter!$E195)/IF(Einstellungen!$C$11="7 Tage",7,5),N('Ist-Stunden'!AN195)),MAX(IF(Einstellungen!$C$11="7 Tage",MAX(0,(MIN(DATE(2028,12,0),IF(Mitarbeiter!$D195="",DATE(2028,12,0),Mitarbeiter!$D195),TODAY()))-(MAX(DATE(2028,11,1),Mitarbeiter!$C195))+1),MAX(0,NETWORKDAYS(MAX(DATE(2028,11,1),Mitarbeiter!$C195),MIN(DATE(2028,12,0),IF(Mitarbeiter!$D195="",DATE(2028,12,0),Mitarbeiter!$D195),TODAY()),Einstellungen!$F$13:$F$67)))*N(Mitarbeiter!$E195)/IF(Einstellungen!$C$11="7 Tage",7,5),N('Ist-Stunden'!AN195)+(N(Krankheitstage!BM195)+N(Krankheitstage!BY195))*N($C195))))</f>
        <v/>
      </c>
      <c r="BS195" s="76">
        <f>IF($B195="",0,IF(Einstellungen!$C$10="Ja",MAX(IF(Einstellungen!$C$11="7 Tage",MAX(0,(MIN(DATE(2028,13,0),IF(Mitarbeiter!$D195="",DATE(2028,13,0),Mitarbeiter!$D195),TODAY()))-(MAX(DATE(2028,12,1),Mitarbeiter!$C195))+1),MAX(0,NETWORKDAYS(MAX(DATE(2028,12,1),Mitarbeiter!$C195),MIN(DATE(2028,13,0),IF(Mitarbeiter!$D195="",DATE(2028,13,0),Mitarbeiter!$D195),TODAY()),Einstellungen!$F$13:$F$67)))*N(Mitarbeiter!$E195)/IF(Einstellungen!$C$11="7 Tage",7,5),N('Ist-Stunden'!AO195)),MAX(IF(Einstellungen!$C$11="7 Tage",MAX(0,(MIN(DATE(2028,13,0),IF(Mitarbeiter!$D195="",DATE(2028,13,0),Mitarbeiter!$D195),TODAY()))-(MAX(DATE(2028,12,1),Mitarbeiter!$C195))+1),MAX(0,NETWORKDAYS(MAX(DATE(2028,12,1),Mitarbeiter!$C195),MIN(DATE(2028,13,0),IF(Mitarbeiter!$D195="",DATE(2028,13,0),Mitarbeiter!$D195),TODAY()),Einstellungen!$F$13:$F$67)))*N(Mitarbeiter!$E195)/IF(Einstellungen!$C$11="7 Tage",7,5),N('Ist-Stunden'!AO195)+(N(Krankheitstage!BN195)+N(Krankheitstage!BZ195))*N($C195))))</f>
        <v/>
      </c>
      <c r="BT195" s="76">
        <f>IF($B195="",0,IF(Einstellungen!$C$10="Ja",MAX(IF(Einstellungen!$C$11="7 Tage",MAX(0,(MIN(DATE(2029,2,0),IF(Mitarbeiter!$D195="",DATE(2029,2,0),Mitarbeiter!$D195),TODAY()))-(MAX(DATE(2029,1,1),Mitarbeiter!$C195))+1),MAX(0,NETWORKDAYS(MAX(DATE(2029,1,1),Mitarbeiter!$C195),MIN(DATE(2029,2,0),IF(Mitarbeiter!$D195="",DATE(2029,2,0),Mitarbeiter!$D195),TODAY()),Einstellungen!$F$13:$F$67)))*N(Mitarbeiter!$E195)/IF(Einstellungen!$C$11="7 Tage",7,5),N('Ist-Stunden'!AP195)),MAX(IF(Einstellungen!$C$11="7 Tage",MAX(0,(MIN(DATE(2029,2,0),IF(Mitarbeiter!$D195="",DATE(2029,2,0),Mitarbeiter!$D195),TODAY()))-(MAX(DATE(2029,1,1),Mitarbeiter!$C195))+1),MAX(0,NETWORKDAYS(MAX(DATE(2029,1,1),Mitarbeiter!$C195),MIN(DATE(2029,2,0),IF(Mitarbeiter!$D195="",DATE(2029,2,0),Mitarbeiter!$D195),TODAY()),Einstellungen!$F$13:$F$67)))*N(Mitarbeiter!$E195)/IF(Einstellungen!$C$11="7 Tage",7,5),N('Ist-Stunden'!AP195)+(N(Krankheitstage!CA195)+N(Krankheitstage!CM195))*N($C195))))</f>
        <v/>
      </c>
      <c r="BU195" s="76">
        <f>IF($B195="",0,IF(Einstellungen!$C$10="Ja",MAX(IF(Einstellungen!$C$11="7 Tage",MAX(0,(MIN(DATE(2029,3,0),IF(Mitarbeiter!$D195="",DATE(2029,3,0),Mitarbeiter!$D195),TODAY()))-(MAX(DATE(2029,2,1),Mitarbeiter!$C195))+1),MAX(0,NETWORKDAYS(MAX(DATE(2029,2,1),Mitarbeiter!$C195),MIN(DATE(2029,3,0),IF(Mitarbeiter!$D195="",DATE(2029,3,0),Mitarbeiter!$D195),TODAY()),Einstellungen!$F$13:$F$67)))*N(Mitarbeiter!$E195)/IF(Einstellungen!$C$11="7 Tage",7,5),N('Ist-Stunden'!AQ195)),MAX(IF(Einstellungen!$C$11="7 Tage",MAX(0,(MIN(DATE(2029,3,0),IF(Mitarbeiter!$D195="",DATE(2029,3,0),Mitarbeiter!$D195),TODAY()))-(MAX(DATE(2029,2,1),Mitarbeiter!$C195))+1),MAX(0,NETWORKDAYS(MAX(DATE(2029,2,1),Mitarbeiter!$C195),MIN(DATE(2029,3,0),IF(Mitarbeiter!$D195="",DATE(2029,3,0),Mitarbeiter!$D195),TODAY()),Einstellungen!$F$13:$F$67)))*N(Mitarbeiter!$E195)/IF(Einstellungen!$C$11="7 Tage",7,5),N('Ist-Stunden'!AQ195)+(N(Krankheitstage!CB195)+N(Krankheitstage!CN195))*N($C195))))</f>
        <v/>
      </c>
      <c r="BV195" s="76">
        <f>IF($B195="",0,IF(Einstellungen!$C$10="Ja",MAX(IF(Einstellungen!$C$11="7 Tage",MAX(0,(MIN(DATE(2029,4,0),IF(Mitarbeiter!$D195="",DATE(2029,4,0),Mitarbeiter!$D195),TODAY()))-(MAX(DATE(2029,3,1),Mitarbeiter!$C195))+1),MAX(0,NETWORKDAYS(MAX(DATE(2029,3,1),Mitarbeiter!$C195),MIN(DATE(2029,4,0),IF(Mitarbeiter!$D195="",DATE(2029,4,0),Mitarbeiter!$D195),TODAY()),Einstellungen!$F$13:$F$67)))*N(Mitarbeiter!$E195)/IF(Einstellungen!$C$11="7 Tage",7,5),N('Ist-Stunden'!AR195)),MAX(IF(Einstellungen!$C$11="7 Tage",MAX(0,(MIN(DATE(2029,4,0),IF(Mitarbeiter!$D195="",DATE(2029,4,0),Mitarbeiter!$D195),TODAY()))-(MAX(DATE(2029,3,1),Mitarbeiter!$C195))+1),MAX(0,NETWORKDAYS(MAX(DATE(2029,3,1),Mitarbeiter!$C195),MIN(DATE(2029,4,0),IF(Mitarbeiter!$D195="",DATE(2029,4,0),Mitarbeiter!$D195),TODAY()),Einstellungen!$F$13:$F$67)))*N(Mitarbeiter!$E195)/IF(Einstellungen!$C$11="7 Tage",7,5),N('Ist-Stunden'!AR195)+(N(Krankheitstage!CC195)+N(Krankheitstage!CO195))*N($C195))))</f>
        <v/>
      </c>
      <c r="BW195" s="76">
        <f>IF($B195="",0,IF(Einstellungen!$C$10="Ja",MAX(IF(Einstellungen!$C$11="7 Tage",MAX(0,(MIN(DATE(2029,5,0),IF(Mitarbeiter!$D195="",DATE(2029,5,0),Mitarbeiter!$D195),TODAY()))-(MAX(DATE(2029,4,1),Mitarbeiter!$C195))+1),MAX(0,NETWORKDAYS(MAX(DATE(2029,4,1),Mitarbeiter!$C195),MIN(DATE(2029,5,0),IF(Mitarbeiter!$D195="",DATE(2029,5,0),Mitarbeiter!$D195),TODAY()),Einstellungen!$F$13:$F$67)))*N(Mitarbeiter!$E195)/IF(Einstellungen!$C$11="7 Tage",7,5),N('Ist-Stunden'!AS195)),MAX(IF(Einstellungen!$C$11="7 Tage",MAX(0,(MIN(DATE(2029,5,0),IF(Mitarbeiter!$D195="",DATE(2029,5,0),Mitarbeiter!$D195),TODAY()))-(MAX(DATE(2029,4,1),Mitarbeiter!$C195))+1),MAX(0,NETWORKDAYS(MAX(DATE(2029,4,1),Mitarbeiter!$C195),MIN(DATE(2029,5,0),IF(Mitarbeiter!$D195="",DATE(2029,5,0),Mitarbeiter!$D195),TODAY()),Einstellungen!$F$13:$F$67)))*N(Mitarbeiter!$E195)/IF(Einstellungen!$C$11="7 Tage",7,5),N('Ist-Stunden'!AS195)+(N(Krankheitstage!CD195)+N(Krankheitstage!CP195))*N($C195))))</f>
        <v/>
      </c>
      <c r="BX195" s="76">
        <f>IF($B195="",0,IF(Einstellungen!$C$10="Ja",MAX(IF(Einstellungen!$C$11="7 Tage",MAX(0,(MIN(DATE(2029,6,0),IF(Mitarbeiter!$D195="",DATE(2029,6,0),Mitarbeiter!$D195),TODAY()))-(MAX(DATE(2029,5,1),Mitarbeiter!$C195))+1),MAX(0,NETWORKDAYS(MAX(DATE(2029,5,1),Mitarbeiter!$C195),MIN(DATE(2029,6,0),IF(Mitarbeiter!$D195="",DATE(2029,6,0),Mitarbeiter!$D195),TODAY()),Einstellungen!$F$13:$F$67)))*N(Mitarbeiter!$E195)/IF(Einstellungen!$C$11="7 Tage",7,5),N('Ist-Stunden'!AT195)),MAX(IF(Einstellungen!$C$11="7 Tage",MAX(0,(MIN(DATE(2029,6,0),IF(Mitarbeiter!$D195="",DATE(2029,6,0),Mitarbeiter!$D195),TODAY()))-(MAX(DATE(2029,5,1),Mitarbeiter!$C195))+1),MAX(0,NETWORKDAYS(MAX(DATE(2029,5,1),Mitarbeiter!$C195),MIN(DATE(2029,6,0),IF(Mitarbeiter!$D195="",DATE(2029,6,0),Mitarbeiter!$D195),TODAY()),Einstellungen!$F$13:$F$67)))*N(Mitarbeiter!$E195)/IF(Einstellungen!$C$11="7 Tage",7,5),N('Ist-Stunden'!AT195)+(N(Krankheitstage!CE195)+N(Krankheitstage!CQ195))*N($C195))))</f>
        <v/>
      </c>
      <c r="BY195" s="76">
        <f>IF($B195="",0,IF(Einstellungen!$C$10="Ja",MAX(IF(Einstellungen!$C$11="7 Tage",MAX(0,(MIN(DATE(2029,7,0),IF(Mitarbeiter!$D195="",DATE(2029,7,0),Mitarbeiter!$D195),TODAY()))-(MAX(DATE(2029,6,1),Mitarbeiter!$C195))+1),MAX(0,NETWORKDAYS(MAX(DATE(2029,6,1),Mitarbeiter!$C195),MIN(DATE(2029,7,0),IF(Mitarbeiter!$D195="",DATE(2029,7,0),Mitarbeiter!$D195),TODAY()),Einstellungen!$F$13:$F$67)))*N(Mitarbeiter!$E195)/IF(Einstellungen!$C$11="7 Tage",7,5),N('Ist-Stunden'!AU195)),MAX(IF(Einstellungen!$C$11="7 Tage",MAX(0,(MIN(DATE(2029,7,0),IF(Mitarbeiter!$D195="",DATE(2029,7,0),Mitarbeiter!$D195),TODAY()))-(MAX(DATE(2029,6,1),Mitarbeiter!$C195))+1),MAX(0,NETWORKDAYS(MAX(DATE(2029,6,1),Mitarbeiter!$C195),MIN(DATE(2029,7,0),IF(Mitarbeiter!$D195="",DATE(2029,7,0),Mitarbeiter!$D195),TODAY()),Einstellungen!$F$13:$F$67)))*N(Mitarbeiter!$E195)/IF(Einstellungen!$C$11="7 Tage",7,5),N('Ist-Stunden'!AU195)+(N(Krankheitstage!CF195)+N(Krankheitstage!CR195))*N($C195))))</f>
        <v/>
      </c>
      <c r="BZ195" s="76">
        <f>IF($B195="",0,IF(Einstellungen!$C$10="Ja",MAX(IF(Einstellungen!$C$11="7 Tage",MAX(0,(MIN(DATE(2029,8,0),IF(Mitarbeiter!$D195="",DATE(2029,8,0),Mitarbeiter!$D195),TODAY()))-(MAX(DATE(2029,7,1),Mitarbeiter!$C195))+1),MAX(0,NETWORKDAYS(MAX(DATE(2029,7,1),Mitarbeiter!$C195),MIN(DATE(2029,8,0),IF(Mitarbeiter!$D195="",DATE(2029,8,0),Mitarbeiter!$D195),TODAY()),Einstellungen!$F$13:$F$67)))*N(Mitarbeiter!$E195)/IF(Einstellungen!$C$11="7 Tage",7,5),N('Ist-Stunden'!AV195)),MAX(IF(Einstellungen!$C$11="7 Tage",MAX(0,(MIN(DATE(2029,8,0),IF(Mitarbeiter!$D195="",DATE(2029,8,0),Mitarbeiter!$D195),TODAY()))-(MAX(DATE(2029,7,1),Mitarbeiter!$C195))+1),MAX(0,NETWORKDAYS(MAX(DATE(2029,7,1),Mitarbeiter!$C195),MIN(DATE(2029,8,0),IF(Mitarbeiter!$D195="",DATE(2029,8,0),Mitarbeiter!$D195),TODAY()),Einstellungen!$F$13:$F$67)))*N(Mitarbeiter!$E195)/IF(Einstellungen!$C$11="7 Tage",7,5),N('Ist-Stunden'!AV195)+(N(Krankheitstage!CG195)+N(Krankheitstage!CS195))*N($C195))))</f>
        <v/>
      </c>
      <c r="CA195" s="76">
        <f>IF($B195="",0,IF(Einstellungen!$C$10="Ja",MAX(IF(Einstellungen!$C$11="7 Tage",MAX(0,(MIN(DATE(2029,9,0),IF(Mitarbeiter!$D195="",DATE(2029,9,0),Mitarbeiter!$D195),TODAY()))-(MAX(DATE(2029,8,1),Mitarbeiter!$C195))+1),MAX(0,NETWORKDAYS(MAX(DATE(2029,8,1),Mitarbeiter!$C195),MIN(DATE(2029,9,0),IF(Mitarbeiter!$D195="",DATE(2029,9,0),Mitarbeiter!$D195),TODAY()),Einstellungen!$F$13:$F$67)))*N(Mitarbeiter!$E195)/IF(Einstellungen!$C$11="7 Tage",7,5),N('Ist-Stunden'!AW195)),MAX(IF(Einstellungen!$C$11="7 Tage",MAX(0,(MIN(DATE(2029,9,0),IF(Mitarbeiter!$D195="",DATE(2029,9,0),Mitarbeiter!$D195),TODAY()))-(MAX(DATE(2029,8,1),Mitarbeiter!$C195))+1),MAX(0,NETWORKDAYS(MAX(DATE(2029,8,1),Mitarbeiter!$C195),MIN(DATE(2029,9,0),IF(Mitarbeiter!$D195="",DATE(2029,9,0),Mitarbeiter!$D195),TODAY()),Einstellungen!$F$13:$F$67)))*N(Mitarbeiter!$E195)/IF(Einstellungen!$C$11="7 Tage",7,5),N('Ist-Stunden'!AW195)+(N(Krankheitstage!CH195)+N(Krankheitstage!CT195))*N($C195))))</f>
        <v/>
      </c>
      <c r="CB195" s="76">
        <f>IF($B195="",0,IF(Einstellungen!$C$10="Ja",MAX(IF(Einstellungen!$C$11="7 Tage",MAX(0,(MIN(DATE(2029,10,0),IF(Mitarbeiter!$D195="",DATE(2029,10,0),Mitarbeiter!$D195),TODAY()))-(MAX(DATE(2029,9,1),Mitarbeiter!$C195))+1),MAX(0,NETWORKDAYS(MAX(DATE(2029,9,1),Mitarbeiter!$C195),MIN(DATE(2029,10,0),IF(Mitarbeiter!$D195="",DATE(2029,10,0),Mitarbeiter!$D195),TODAY()),Einstellungen!$F$13:$F$67)))*N(Mitarbeiter!$E195)/IF(Einstellungen!$C$11="7 Tage",7,5),N('Ist-Stunden'!AX195)),MAX(IF(Einstellungen!$C$11="7 Tage",MAX(0,(MIN(DATE(2029,10,0),IF(Mitarbeiter!$D195="",DATE(2029,10,0),Mitarbeiter!$D195),TODAY()))-(MAX(DATE(2029,9,1),Mitarbeiter!$C195))+1),MAX(0,NETWORKDAYS(MAX(DATE(2029,9,1),Mitarbeiter!$C195),MIN(DATE(2029,10,0),IF(Mitarbeiter!$D195="",DATE(2029,10,0),Mitarbeiter!$D195),TODAY()),Einstellungen!$F$13:$F$67)))*N(Mitarbeiter!$E195)/IF(Einstellungen!$C$11="7 Tage",7,5),N('Ist-Stunden'!AX195)+(N(Krankheitstage!CI195)+N(Krankheitstage!CU195))*N($C195))))</f>
        <v/>
      </c>
      <c r="CC195" s="76">
        <f>IF($B195="",0,IF(Einstellungen!$C$10="Ja",MAX(IF(Einstellungen!$C$11="7 Tage",MAX(0,(MIN(DATE(2029,11,0),IF(Mitarbeiter!$D195="",DATE(2029,11,0),Mitarbeiter!$D195),TODAY()))-(MAX(DATE(2029,10,1),Mitarbeiter!$C195))+1),MAX(0,NETWORKDAYS(MAX(DATE(2029,10,1),Mitarbeiter!$C195),MIN(DATE(2029,11,0),IF(Mitarbeiter!$D195="",DATE(2029,11,0),Mitarbeiter!$D195),TODAY()),Einstellungen!$F$13:$F$67)))*N(Mitarbeiter!$E195)/IF(Einstellungen!$C$11="7 Tage",7,5),N('Ist-Stunden'!AY195)),MAX(IF(Einstellungen!$C$11="7 Tage",MAX(0,(MIN(DATE(2029,11,0),IF(Mitarbeiter!$D195="",DATE(2029,11,0),Mitarbeiter!$D195),TODAY()))-(MAX(DATE(2029,10,1),Mitarbeiter!$C195))+1),MAX(0,NETWORKDAYS(MAX(DATE(2029,10,1),Mitarbeiter!$C195),MIN(DATE(2029,11,0),IF(Mitarbeiter!$D195="",DATE(2029,11,0),Mitarbeiter!$D195),TODAY()),Einstellungen!$F$13:$F$67)))*N(Mitarbeiter!$E195)/IF(Einstellungen!$C$11="7 Tage",7,5),N('Ist-Stunden'!AY195)+(N(Krankheitstage!CJ195)+N(Krankheitstage!CV195))*N($C195))))</f>
        <v/>
      </c>
      <c r="CD195" s="76">
        <f>IF($B195="",0,IF(Einstellungen!$C$10="Ja",MAX(IF(Einstellungen!$C$11="7 Tage",MAX(0,(MIN(DATE(2029,12,0),IF(Mitarbeiter!$D195="",DATE(2029,12,0),Mitarbeiter!$D195),TODAY()))-(MAX(DATE(2029,11,1),Mitarbeiter!$C195))+1),MAX(0,NETWORKDAYS(MAX(DATE(2029,11,1),Mitarbeiter!$C195),MIN(DATE(2029,12,0),IF(Mitarbeiter!$D195="",DATE(2029,12,0),Mitarbeiter!$D195),TODAY()),Einstellungen!$F$13:$F$67)))*N(Mitarbeiter!$E195)/IF(Einstellungen!$C$11="7 Tage",7,5),N('Ist-Stunden'!AZ195)),MAX(IF(Einstellungen!$C$11="7 Tage",MAX(0,(MIN(DATE(2029,12,0),IF(Mitarbeiter!$D195="",DATE(2029,12,0),Mitarbeiter!$D195),TODAY()))-(MAX(DATE(2029,11,1),Mitarbeiter!$C195))+1),MAX(0,NETWORKDAYS(MAX(DATE(2029,11,1),Mitarbeiter!$C195),MIN(DATE(2029,12,0),IF(Mitarbeiter!$D195="",DATE(2029,12,0),Mitarbeiter!$D195),TODAY()),Einstellungen!$F$13:$F$67)))*N(Mitarbeiter!$E195)/IF(Einstellungen!$C$11="7 Tage",7,5),N('Ist-Stunden'!AZ195)+(N(Krankheitstage!CK195)+N(Krankheitstage!CW195))*N($C195))))</f>
        <v/>
      </c>
      <c r="CE195" s="76">
        <f>IF($B195="",0,IF(Einstellungen!$C$10="Ja",MAX(IF(Einstellungen!$C$11="7 Tage",MAX(0,(MIN(DATE(2029,13,0),IF(Mitarbeiter!$D195="",DATE(2029,13,0),Mitarbeiter!$D195),TODAY()))-(MAX(DATE(2029,12,1),Mitarbeiter!$C195))+1),MAX(0,NETWORKDAYS(MAX(DATE(2029,12,1),Mitarbeiter!$C195),MIN(DATE(2029,13,0),IF(Mitarbeiter!$D195="",DATE(2029,13,0),Mitarbeiter!$D195),TODAY()),Einstellungen!$F$13:$F$67)))*N(Mitarbeiter!$E195)/IF(Einstellungen!$C$11="7 Tage",7,5),N('Ist-Stunden'!BA195)),MAX(IF(Einstellungen!$C$11="7 Tage",MAX(0,(MIN(DATE(2029,13,0),IF(Mitarbeiter!$D195="",DATE(2029,13,0),Mitarbeiter!$D195),TODAY()))-(MAX(DATE(2029,12,1),Mitarbeiter!$C195))+1),MAX(0,NETWORKDAYS(MAX(DATE(2029,12,1),Mitarbeiter!$C195),MIN(DATE(2029,13,0),IF(Mitarbeiter!$D195="",DATE(2029,13,0),Mitarbeiter!$D195),TODAY()),Einstellungen!$F$13:$F$67)))*N(Mitarbeiter!$E195)/IF(Einstellungen!$C$11="7 Tage",7,5),N('Ist-Stunden'!BA195)+(N(Krankheitstage!CL195)+N(Krankheitstage!CX195))*N($C195))))</f>
        <v/>
      </c>
      <c r="CF195" s="76">
        <f>IF($B195="",0,IF(Einstellungen!$C$10="Ja",MAX(IF(Einstellungen!$C$11="7 Tage",MAX(0,(MIN(DATE(2030,2,0),IF(Mitarbeiter!$D195="",DATE(2030,2,0),Mitarbeiter!$D195),TODAY()))-(MAX(DATE(2030,1,1),Mitarbeiter!$C195))+1),MAX(0,NETWORKDAYS(MAX(DATE(2030,1,1),Mitarbeiter!$C195),MIN(DATE(2030,2,0),IF(Mitarbeiter!$D195="",DATE(2030,2,0),Mitarbeiter!$D195),TODAY()),Einstellungen!$F$13:$F$67)))*N(Mitarbeiter!$E195)/IF(Einstellungen!$C$11="7 Tage",7,5),N('Ist-Stunden'!BB195)),MAX(IF(Einstellungen!$C$11="7 Tage",MAX(0,(MIN(DATE(2030,2,0),IF(Mitarbeiter!$D195="",DATE(2030,2,0),Mitarbeiter!$D195),TODAY()))-(MAX(DATE(2030,1,1),Mitarbeiter!$C195))+1),MAX(0,NETWORKDAYS(MAX(DATE(2030,1,1),Mitarbeiter!$C195),MIN(DATE(2030,2,0),IF(Mitarbeiter!$D195="",DATE(2030,2,0),Mitarbeiter!$D195),TODAY()),Einstellungen!$F$13:$F$67)))*N(Mitarbeiter!$E195)/IF(Einstellungen!$C$11="7 Tage",7,5),N('Ist-Stunden'!BB195)+(N(Krankheitstage!CY195)+N(Krankheitstage!DK195))*N($C195))))</f>
        <v/>
      </c>
      <c r="CG195" s="76">
        <f>IF($B195="",0,IF(Einstellungen!$C$10="Ja",MAX(IF(Einstellungen!$C$11="7 Tage",MAX(0,(MIN(DATE(2030,3,0),IF(Mitarbeiter!$D195="",DATE(2030,3,0),Mitarbeiter!$D195),TODAY()))-(MAX(DATE(2030,2,1),Mitarbeiter!$C195))+1),MAX(0,NETWORKDAYS(MAX(DATE(2030,2,1),Mitarbeiter!$C195),MIN(DATE(2030,3,0),IF(Mitarbeiter!$D195="",DATE(2030,3,0),Mitarbeiter!$D195),TODAY()),Einstellungen!$F$13:$F$67)))*N(Mitarbeiter!$E195)/IF(Einstellungen!$C$11="7 Tage",7,5),N('Ist-Stunden'!BC195)),MAX(IF(Einstellungen!$C$11="7 Tage",MAX(0,(MIN(DATE(2030,3,0),IF(Mitarbeiter!$D195="",DATE(2030,3,0),Mitarbeiter!$D195),TODAY()))-(MAX(DATE(2030,2,1),Mitarbeiter!$C195))+1),MAX(0,NETWORKDAYS(MAX(DATE(2030,2,1),Mitarbeiter!$C195),MIN(DATE(2030,3,0),IF(Mitarbeiter!$D195="",DATE(2030,3,0),Mitarbeiter!$D195),TODAY()),Einstellungen!$F$13:$F$67)))*N(Mitarbeiter!$E195)/IF(Einstellungen!$C$11="7 Tage",7,5),N('Ist-Stunden'!BC195)+(N(Krankheitstage!CZ195)+N(Krankheitstage!DL195))*N($C195))))</f>
        <v/>
      </c>
      <c r="CH195" s="76">
        <f>IF($B195="",0,IF(Einstellungen!$C$10="Ja",MAX(IF(Einstellungen!$C$11="7 Tage",MAX(0,(MIN(DATE(2030,4,0),IF(Mitarbeiter!$D195="",DATE(2030,4,0),Mitarbeiter!$D195),TODAY()))-(MAX(DATE(2030,3,1),Mitarbeiter!$C195))+1),MAX(0,NETWORKDAYS(MAX(DATE(2030,3,1),Mitarbeiter!$C195),MIN(DATE(2030,4,0),IF(Mitarbeiter!$D195="",DATE(2030,4,0),Mitarbeiter!$D195),TODAY()),Einstellungen!$F$13:$F$67)))*N(Mitarbeiter!$E195)/IF(Einstellungen!$C$11="7 Tage",7,5),N('Ist-Stunden'!BD195)),MAX(IF(Einstellungen!$C$11="7 Tage",MAX(0,(MIN(DATE(2030,4,0),IF(Mitarbeiter!$D195="",DATE(2030,4,0),Mitarbeiter!$D195),TODAY()))-(MAX(DATE(2030,3,1),Mitarbeiter!$C195))+1),MAX(0,NETWORKDAYS(MAX(DATE(2030,3,1),Mitarbeiter!$C195),MIN(DATE(2030,4,0),IF(Mitarbeiter!$D195="",DATE(2030,4,0),Mitarbeiter!$D195),TODAY()),Einstellungen!$F$13:$F$67)))*N(Mitarbeiter!$E195)/IF(Einstellungen!$C$11="7 Tage",7,5),N('Ist-Stunden'!BD195)+(N(Krankheitstage!DA195)+N(Krankheitstage!DM195))*N($C195))))</f>
        <v/>
      </c>
      <c r="CI195" s="76">
        <f>IF($B195="",0,IF(Einstellungen!$C$10="Ja",MAX(IF(Einstellungen!$C$11="7 Tage",MAX(0,(MIN(DATE(2030,5,0),IF(Mitarbeiter!$D195="",DATE(2030,5,0),Mitarbeiter!$D195),TODAY()))-(MAX(DATE(2030,4,1),Mitarbeiter!$C195))+1),MAX(0,NETWORKDAYS(MAX(DATE(2030,4,1),Mitarbeiter!$C195),MIN(DATE(2030,5,0),IF(Mitarbeiter!$D195="",DATE(2030,5,0),Mitarbeiter!$D195),TODAY()),Einstellungen!$F$13:$F$67)))*N(Mitarbeiter!$E195)/IF(Einstellungen!$C$11="7 Tage",7,5),N('Ist-Stunden'!BE195)),MAX(IF(Einstellungen!$C$11="7 Tage",MAX(0,(MIN(DATE(2030,5,0),IF(Mitarbeiter!$D195="",DATE(2030,5,0),Mitarbeiter!$D195),TODAY()))-(MAX(DATE(2030,4,1),Mitarbeiter!$C195))+1),MAX(0,NETWORKDAYS(MAX(DATE(2030,4,1),Mitarbeiter!$C195),MIN(DATE(2030,5,0),IF(Mitarbeiter!$D195="",DATE(2030,5,0),Mitarbeiter!$D195),TODAY()),Einstellungen!$F$13:$F$67)))*N(Mitarbeiter!$E195)/IF(Einstellungen!$C$11="7 Tage",7,5),N('Ist-Stunden'!BE195)+(N(Krankheitstage!DB195)+N(Krankheitstage!DN195))*N($C195))))</f>
        <v/>
      </c>
      <c r="CJ195" s="76">
        <f>IF($B195="",0,IF(Einstellungen!$C$10="Ja",MAX(IF(Einstellungen!$C$11="7 Tage",MAX(0,(MIN(DATE(2030,6,0),IF(Mitarbeiter!$D195="",DATE(2030,6,0),Mitarbeiter!$D195),TODAY()))-(MAX(DATE(2030,5,1),Mitarbeiter!$C195))+1),MAX(0,NETWORKDAYS(MAX(DATE(2030,5,1),Mitarbeiter!$C195),MIN(DATE(2030,6,0),IF(Mitarbeiter!$D195="",DATE(2030,6,0),Mitarbeiter!$D195),TODAY()),Einstellungen!$F$13:$F$67)))*N(Mitarbeiter!$E195)/IF(Einstellungen!$C$11="7 Tage",7,5),N('Ist-Stunden'!BF195)),MAX(IF(Einstellungen!$C$11="7 Tage",MAX(0,(MIN(DATE(2030,6,0),IF(Mitarbeiter!$D195="",DATE(2030,6,0),Mitarbeiter!$D195),TODAY()))-(MAX(DATE(2030,5,1),Mitarbeiter!$C195))+1),MAX(0,NETWORKDAYS(MAX(DATE(2030,5,1),Mitarbeiter!$C195),MIN(DATE(2030,6,0),IF(Mitarbeiter!$D195="",DATE(2030,6,0),Mitarbeiter!$D195),TODAY()),Einstellungen!$F$13:$F$67)))*N(Mitarbeiter!$E195)/IF(Einstellungen!$C$11="7 Tage",7,5),N('Ist-Stunden'!BF195)+(N(Krankheitstage!DC195)+N(Krankheitstage!DO195))*N($C195))))</f>
        <v/>
      </c>
      <c r="CK195" s="76">
        <f>IF($B195="",0,IF(Einstellungen!$C$10="Ja",MAX(IF(Einstellungen!$C$11="7 Tage",MAX(0,(MIN(DATE(2030,7,0),IF(Mitarbeiter!$D195="",DATE(2030,7,0),Mitarbeiter!$D195),TODAY()))-(MAX(DATE(2030,6,1),Mitarbeiter!$C195))+1),MAX(0,NETWORKDAYS(MAX(DATE(2030,6,1),Mitarbeiter!$C195),MIN(DATE(2030,7,0),IF(Mitarbeiter!$D195="",DATE(2030,7,0),Mitarbeiter!$D195),TODAY()),Einstellungen!$F$13:$F$67)))*N(Mitarbeiter!$E195)/IF(Einstellungen!$C$11="7 Tage",7,5),N('Ist-Stunden'!BG195)),MAX(IF(Einstellungen!$C$11="7 Tage",MAX(0,(MIN(DATE(2030,7,0),IF(Mitarbeiter!$D195="",DATE(2030,7,0),Mitarbeiter!$D195),TODAY()))-(MAX(DATE(2030,6,1),Mitarbeiter!$C195))+1),MAX(0,NETWORKDAYS(MAX(DATE(2030,6,1),Mitarbeiter!$C195),MIN(DATE(2030,7,0),IF(Mitarbeiter!$D195="",DATE(2030,7,0),Mitarbeiter!$D195),TODAY()),Einstellungen!$F$13:$F$67)))*N(Mitarbeiter!$E195)/IF(Einstellungen!$C$11="7 Tage",7,5),N('Ist-Stunden'!BG195)+(N(Krankheitstage!DD195)+N(Krankheitstage!DP195))*N($C195))))</f>
        <v/>
      </c>
      <c r="CL195" s="76">
        <f>IF($B195="",0,IF(Einstellungen!$C$10="Ja",MAX(IF(Einstellungen!$C$11="7 Tage",MAX(0,(MIN(DATE(2030,8,0),IF(Mitarbeiter!$D195="",DATE(2030,8,0),Mitarbeiter!$D195),TODAY()))-(MAX(DATE(2030,7,1),Mitarbeiter!$C195))+1),MAX(0,NETWORKDAYS(MAX(DATE(2030,7,1),Mitarbeiter!$C195),MIN(DATE(2030,8,0),IF(Mitarbeiter!$D195="",DATE(2030,8,0),Mitarbeiter!$D195),TODAY()),Einstellungen!$F$13:$F$67)))*N(Mitarbeiter!$E195)/IF(Einstellungen!$C$11="7 Tage",7,5),N('Ist-Stunden'!BH195)),MAX(IF(Einstellungen!$C$11="7 Tage",MAX(0,(MIN(DATE(2030,8,0),IF(Mitarbeiter!$D195="",DATE(2030,8,0),Mitarbeiter!$D195),TODAY()))-(MAX(DATE(2030,7,1),Mitarbeiter!$C195))+1),MAX(0,NETWORKDAYS(MAX(DATE(2030,7,1),Mitarbeiter!$C195),MIN(DATE(2030,8,0),IF(Mitarbeiter!$D195="",DATE(2030,8,0),Mitarbeiter!$D195),TODAY()),Einstellungen!$F$13:$F$67)))*N(Mitarbeiter!$E195)/IF(Einstellungen!$C$11="7 Tage",7,5),N('Ist-Stunden'!BH195)+(N(Krankheitstage!DE195)+N(Krankheitstage!DQ195))*N($C195))))</f>
        <v/>
      </c>
      <c r="CM195" s="76">
        <f>IF($B195="",0,IF(Einstellungen!$C$10="Ja",MAX(IF(Einstellungen!$C$11="7 Tage",MAX(0,(MIN(DATE(2030,9,0),IF(Mitarbeiter!$D195="",DATE(2030,9,0),Mitarbeiter!$D195),TODAY()))-(MAX(DATE(2030,8,1),Mitarbeiter!$C195))+1),MAX(0,NETWORKDAYS(MAX(DATE(2030,8,1),Mitarbeiter!$C195),MIN(DATE(2030,9,0),IF(Mitarbeiter!$D195="",DATE(2030,9,0),Mitarbeiter!$D195),TODAY()),Einstellungen!$F$13:$F$67)))*N(Mitarbeiter!$E195)/IF(Einstellungen!$C$11="7 Tage",7,5),N('Ist-Stunden'!BI195)),MAX(IF(Einstellungen!$C$11="7 Tage",MAX(0,(MIN(DATE(2030,9,0),IF(Mitarbeiter!$D195="",DATE(2030,9,0),Mitarbeiter!$D195),TODAY()))-(MAX(DATE(2030,8,1),Mitarbeiter!$C195))+1),MAX(0,NETWORKDAYS(MAX(DATE(2030,8,1),Mitarbeiter!$C195),MIN(DATE(2030,9,0),IF(Mitarbeiter!$D195="",DATE(2030,9,0),Mitarbeiter!$D195),TODAY()),Einstellungen!$F$13:$F$67)))*N(Mitarbeiter!$E195)/IF(Einstellungen!$C$11="7 Tage",7,5),N('Ist-Stunden'!BI195)+(N(Krankheitstage!DF195)+N(Krankheitstage!DR195))*N($C195))))</f>
        <v/>
      </c>
      <c r="CN195" s="76">
        <f>IF($B195="",0,IF(Einstellungen!$C$10="Ja",MAX(IF(Einstellungen!$C$11="7 Tage",MAX(0,(MIN(DATE(2030,10,0),IF(Mitarbeiter!$D195="",DATE(2030,10,0),Mitarbeiter!$D195),TODAY()))-(MAX(DATE(2030,9,1),Mitarbeiter!$C195))+1),MAX(0,NETWORKDAYS(MAX(DATE(2030,9,1),Mitarbeiter!$C195),MIN(DATE(2030,10,0),IF(Mitarbeiter!$D195="",DATE(2030,10,0),Mitarbeiter!$D195),TODAY()),Einstellungen!$F$13:$F$67)))*N(Mitarbeiter!$E195)/IF(Einstellungen!$C$11="7 Tage",7,5),N('Ist-Stunden'!BJ195)),MAX(IF(Einstellungen!$C$11="7 Tage",MAX(0,(MIN(DATE(2030,10,0),IF(Mitarbeiter!$D195="",DATE(2030,10,0),Mitarbeiter!$D195),TODAY()))-(MAX(DATE(2030,9,1),Mitarbeiter!$C195))+1),MAX(0,NETWORKDAYS(MAX(DATE(2030,9,1),Mitarbeiter!$C195),MIN(DATE(2030,10,0),IF(Mitarbeiter!$D195="",DATE(2030,10,0),Mitarbeiter!$D195),TODAY()),Einstellungen!$F$13:$F$67)))*N(Mitarbeiter!$E195)/IF(Einstellungen!$C$11="7 Tage",7,5),N('Ist-Stunden'!BJ195)+(N(Krankheitstage!DG195)+N(Krankheitstage!DS195))*N($C195))))</f>
        <v/>
      </c>
      <c r="CO195" s="76">
        <f>IF($B195="",0,IF(Einstellungen!$C$10="Ja",MAX(IF(Einstellungen!$C$11="7 Tage",MAX(0,(MIN(DATE(2030,11,0),IF(Mitarbeiter!$D195="",DATE(2030,11,0),Mitarbeiter!$D195),TODAY()))-(MAX(DATE(2030,10,1),Mitarbeiter!$C195))+1),MAX(0,NETWORKDAYS(MAX(DATE(2030,10,1),Mitarbeiter!$C195),MIN(DATE(2030,11,0),IF(Mitarbeiter!$D195="",DATE(2030,11,0),Mitarbeiter!$D195),TODAY()),Einstellungen!$F$13:$F$67)))*N(Mitarbeiter!$E195)/IF(Einstellungen!$C$11="7 Tage",7,5),N('Ist-Stunden'!BK195)),MAX(IF(Einstellungen!$C$11="7 Tage",MAX(0,(MIN(DATE(2030,11,0),IF(Mitarbeiter!$D195="",DATE(2030,11,0),Mitarbeiter!$D195),TODAY()))-(MAX(DATE(2030,10,1),Mitarbeiter!$C195))+1),MAX(0,NETWORKDAYS(MAX(DATE(2030,10,1),Mitarbeiter!$C195),MIN(DATE(2030,11,0),IF(Mitarbeiter!$D195="",DATE(2030,11,0),Mitarbeiter!$D195),TODAY()),Einstellungen!$F$13:$F$67)))*N(Mitarbeiter!$E195)/IF(Einstellungen!$C$11="7 Tage",7,5),N('Ist-Stunden'!BK195)+(N(Krankheitstage!DH195)+N(Krankheitstage!DT195))*N($C195))))</f>
        <v/>
      </c>
      <c r="CP195" s="76">
        <f>IF($B195="",0,IF(Einstellungen!$C$10="Ja",MAX(IF(Einstellungen!$C$11="7 Tage",MAX(0,(MIN(DATE(2030,12,0),IF(Mitarbeiter!$D195="",DATE(2030,12,0),Mitarbeiter!$D195),TODAY()))-(MAX(DATE(2030,11,1),Mitarbeiter!$C195))+1),MAX(0,NETWORKDAYS(MAX(DATE(2030,11,1),Mitarbeiter!$C195),MIN(DATE(2030,12,0),IF(Mitarbeiter!$D195="",DATE(2030,12,0),Mitarbeiter!$D195),TODAY()),Einstellungen!$F$13:$F$67)))*N(Mitarbeiter!$E195)/IF(Einstellungen!$C$11="7 Tage",7,5),N('Ist-Stunden'!BL195)),MAX(IF(Einstellungen!$C$11="7 Tage",MAX(0,(MIN(DATE(2030,12,0),IF(Mitarbeiter!$D195="",DATE(2030,12,0),Mitarbeiter!$D195),TODAY()))-(MAX(DATE(2030,11,1),Mitarbeiter!$C195))+1),MAX(0,NETWORKDAYS(MAX(DATE(2030,11,1),Mitarbeiter!$C195),MIN(DATE(2030,12,0),IF(Mitarbeiter!$D195="",DATE(2030,12,0),Mitarbeiter!$D195),TODAY()),Einstellungen!$F$13:$F$67)))*N(Mitarbeiter!$E195)/IF(Einstellungen!$C$11="7 Tage",7,5),N('Ist-Stunden'!BL195)+(N(Krankheitstage!DI195)+N(Krankheitstage!DU195))*N($C195))))</f>
        <v/>
      </c>
      <c r="CQ195" s="76">
        <f>IF($B195="",0,IF(Einstellungen!$C$10="Ja",MAX(IF(Einstellungen!$C$11="7 Tage",MAX(0,(MIN(DATE(2030,13,0),IF(Mitarbeiter!$D195="",DATE(2030,13,0),Mitarbeiter!$D195),TODAY()))-(MAX(DATE(2030,12,1),Mitarbeiter!$C195))+1),MAX(0,NETWORKDAYS(MAX(DATE(2030,12,1),Mitarbeiter!$C195),MIN(DATE(2030,13,0),IF(Mitarbeiter!$D195="",DATE(2030,13,0),Mitarbeiter!$D195),TODAY()),Einstellungen!$F$13:$F$67)))*N(Mitarbeiter!$E195)/IF(Einstellungen!$C$11="7 Tage",7,5),N('Ist-Stunden'!BM195)),MAX(IF(Einstellungen!$C$11="7 Tage",MAX(0,(MIN(DATE(2030,13,0),IF(Mitarbeiter!$D195="",DATE(2030,13,0),Mitarbeiter!$D195),TODAY()))-(MAX(DATE(2030,12,1),Mitarbeiter!$C195))+1),MAX(0,NETWORKDAYS(MAX(DATE(2030,12,1),Mitarbeiter!$C195),MIN(DATE(2030,13,0),IF(Mitarbeiter!$D195="",DATE(2030,13,0),Mitarbeiter!$D195),TODAY()),Einstellungen!$F$13:$F$67)))*N(Mitarbeiter!$E195)/IF(Einstellungen!$C$11="7 Tage",7,5),N('Ist-Stunden'!BM195)+(N(Krankheitstage!DJ195)+N(Krankheitstage!DV195))*N($C195))))</f>
        <v/>
      </c>
    </row>
    <row r="196">
      <c r="A196" s="73">
        <f>IF(Mitarbeiter!B196="","",Mitarbeiter!A196)</f>
        <v/>
      </c>
      <c r="B196" s="6">
        <f>IF(Mitarbeiter!B196="","",Mitarbeiter!B196)</f>
        <v/>
      </c>
      <c r="C196" s="74">
        <f>IF(Mitarbeiter!B196="","",Mitarbeiter!F196)</f>
        <v/>
      </c>
      <c r="D196" s="75">
        <f>N(INDEX(Krankheitstage!$G196:$DV196,1,(Einstellungen!$C$3-2026)*24+1))</f>
        <v/>
      </c>
      <c r="E196" s="75">
        <f>N(INDEX(Krankheitstage!$G196:$DV196,1,(Einstellungen!$C$3-2026)*24+2))</f>
        <v/>
      </c>
      <c r="F196" s="75">
        <f>N(INDEX(Krankheitstage!$G196:$DV196,1,(Einstellungen!$C$3-2026)*24+3))</f>
        <v/>
      </c>
      <c r="G196" s="75">
        <f>N(INDEX(Krankheitstage!$G196:$DV196,1,(Einstellungen!$C$3-2026)*24+4))</f>
        <v/>
      </c>
      <c r="H196" s="75">
        <f>N(INDEX(Krankheitstage!$G196:$DV196,1,(Einstellungen!$C$3-2026)*24+5))</f>
        <v/>
      </c>
      <c r="I196" s="75">
        <f>N(INDEX(Krankheitstage!$G196:$DV196,1,(Einstellungen!$C$3-2026)*24+6))</f>
        <v/>
      </c>
      <c r="J196" s="75">
        <f>N(INDEX(Krankheitstage!$G196:$DV196,1,(Einstellungen!$C$3-2026)*24+7))</f>
        <v/>
      </c>
      <c r="K196" s="75">
        <f>N(INDEX(Krankheitstage!$G196:$DV196,1,(Einstellungen!$C$3-2026)*24+8))</f>
        <v/>
      </c>
      <c r="L196" s="75">
        <f>N(INDEX(Krankheitstage!$G196:$DV196,1,(Einstellungen!$C$3-2026)*24+9))</f>
        <v/>
      </c>
      <c r="M196" s="75">
        <f>N(INDEX(Krankheitstage!$G196:$DV196,1,(Einstellungen!$C$3-2026)*24+10))</f>
        <v/>
      </c>
      <c r="N196" s="75">
        <f>N(INDEX(Krankheitstage!$G196:$DV196,1,(Einstellungen!$C$3-2026)*24+11))</f>
        <v/>
      </c>
      <c r="O196" s="75">
        <f>N(INDEX(Krankheitstage!$G196:$DV196,1,(Einstellungen!$C$3-2026)*24+12))</f>
        <v/>
      </c>
      <c r="P196" s="75">
        <f>IF($B196="","",SUM(D196:O196))</f>
        <v/>
      </c>
      <c r="Q196" s="75">
        <f>N(INDEX(Krankheitstage!$G196:$DV196,1,(Einstellungen!$C$3-2026)*24+13))</f>
        <v/>
      </c>
      <c r="R196" s="75">
        <f>N(INDEX(Krankheitstage!$G196:$DV196,1,(Einstellungen!$C$3-2026)*24+14))</f>
        <v/>
      </c>
      <c r="S196" s="75">
        <f>N(INDEX(Krankheitstage!$G196:$DV196,1,(Einstellungen!$C$3-2026)*24+15))</f>
        <v/>
      </c>
      <c r="T196" s="75">
        <f>N(INDEX(Krankheitstage!$G196:$DV196,1,(Einstellungen!$C$3-2026)*24+16))</f>
        <v/>
      </c>
      <c r="U196" s="75">
        <f>N(INDEX(Krankheitstage!$G196:$DV196,1,(Einstellungen!$C$3-2026)*24+17))</f>
        <v/>
      </c>
      <c r="V196" s="75">
        <f>N(INDEX(Krankheitstage!$G196:$DV196,1,(Einstellungen!$C$3-2026)*24+18))</f>
        <v/>
      </c>
      <c r="W196" s="75">
        <f>N(INDEX(Krankheitstage!$G196:$DV196,1,(Einstellungen!$C$3-2026)*24+19))</f>
        <v/>
      </c>
      <c r="X196" s="75">
        <f>N(INDEX(Krankheitstage!$G196:$DV196,1,(Einstellungen!$C$3-2026)*24+20))</f>
        <v/>
      </c>
      <c r="Y196" s="75">
        <f>N(INDEX(Krankheitstage!$G196:$DV196,1,(Einstellungen!$C$3-2026)*24+21))</f>
        <v/>
      </c>
      <c r="Z196" s="75">
        <f>N(INDEX(Krankheitstage!$G196:$DV196,1,(Einstellungen!$C$3-2026)*24+22))</f>
        <v/>
      </c>
      <c r="AA196" s="75">
        <f>N(INDEX(Krankheitstage!$G196:$DV196,1,(Einstellungen!$C$3-2026)*24+23))</f>
        <v/>
      </c>
      <c r="AB196" s="75">
        <f>N(INDEX(Krankheitstage!$G196:$DV196,1,(Einstellungen!$C$3-2026)*24+24))</f>
        <v/>
      </c>
      <c r="AC196" s="75">
        <f>IF($B196="","",SUM(Q196:AB196))</f>
        <v/>
      </c>
      <c r="AD196" s="75">
        <f>IF($B196="","",SUM(P196,AC196))</f>
        <v/>
      </c>
      <c r="AE196" s="76">
        <f>IF($B196="","",AD196*N(C196))</f>
        <v/>
      </c>
      <c r="AF196" s="75">
        <f>IF($B196="","",Krankheitstage!E196)</f>
        <v/>
      </c>
      <c r="AG196" s="76">
        <f>IF($B196="","",AF196*N(C196))</f>
        <v/>
      </c>
      <c r="AH196" s="76">
        <f>IF($B196="","",INDEX($AJ196:$CQ196,1,(Einstellungen!$C$3-2026)*12+1)+INDEX($AJ196:$CQ196,1,(Einstellungen!$C$3-2026)*12+2)+INDEX($AJ196:$CQ196,1,(Einstellungen!$C$3-2026)*12+3)+INDEX($AJ196:$CQ196,1,(Einstellungen!$C$3-2026)*12+4)+INDEX($AJ196:$CQ196,1,(Einstellungen!$C$3-2026)*12+5)+INDEX($AJ196:$CQ196,1,(Einstellungen!$C$3-2026)*12+6)+INDEX($AJ196:$CQ196,1,(Einstellungen!$C$3-2026)*12+7)+INDEX($AJ196:$CQ196,1,(Einstellungen!$C$3-2026)*12+8)+INDEX($AJ196:$CQ196,1,(Einstellungen!$C$3-2026)*12+9)+INDEX($AJ196:$CQ196,1,(Einstellungen!$C$3-2026)*12+10)+INDEX($AJ196:$CQ196,1,(Einstellungen!$C$3-2026)*12+11)+INDEX($AJ196:$CQ196,1,(Einstellungen!$C$3-2026)*12+12))</f>
        <v/>
      </c>
      <c r="AI196" s="76">
        <f>IF($B196="","",SUM($AJ196:$CQ196))</f>
        <v/>
      </c>
      <c r="AJ196" s="76">
        <f>IF($B196="",0,IF(Einstellungen!$C$10="Ja",MAX(IF(Einstellungen!$C$11="7 Tage",MAX(0,(MIN(DATE(2026,2,0),IF(Mitarbeiter!$D196="",DATE(2026,2,0),Mitarbeiter!$D196),TODAY()))-(MAX(DATE(2026,1,1),Mitarbeiter!$C196))+1),MAX(0,NETWORKDAYS(MAX(DATE(2026,1,1),Mitarbeiter!$C196),MIN(DATE(2026,2,0),IF(Mitarbeiter!$D196="",DATE(2026,2,0),Mitarbeiter!$D196),TODAY()),Einstellungen!$F$13:$F$67)))*N(Mitarbeiter!$E196)/IF(Einstellungen!$C$11="7 Tage",7,5),N('Ist-Stunden'!F196)),MAX(IF(Einstellungen!$C$11="7 Tage",MAX(0,(MIN(DATE(2026,2,0),IF(Mitarbeiter!$D196="",DATE(2026,2,0),Mitarbeiter!$D196),TODAY()))-(MAX(DATE(2026,1,1),Mitarbeiter!$C196))+1),MAX(0,NETWORKDAYS(MAX(DATE(2026,1,1),Mitarbeiter!$C196),MIN(DATE(2026,2,0),IF(Mitarbeiter!$D196="",DATE(2026,2,0),Mitarbeiter!$D196),TODAY()),Einstellungen!$F$13:$F$67)))*N(Mitarbeiter!$E196)/IF(Einstellungen!$C$11="7 Tage",7,5),N('Ist-Stunden'!F196)+(N(Krankheitstage!G196)+N(Krankheitstage!S196))*N($C196))))</f>
        <v/>
      </c>
      <c r="AK196" s="76">
        <f>IF($B196="",0,IF(Einstellungen!$C$10="Ja",MAX(IF(Einstellungen!$C$11="7 Tage",MAX(0,(MIN(DATE(2026,3,0),IF(Mitarbeiter!$D196="",DATE(2026,3,0),Mitarbeiter!$D196),TODAY()))-(MAX(DATE(2026,2,1),Mitarbeiter!$C196))+1),MAX(0,NETWORKDAYS(MAX(DATE(2026,2,1),Mitarbeiter!$C196),MIN(DATE(2026,3,0),IF(Mitarbeiter!$D196="",DATE(2026,3,0),Mitarbeiter!$D196),TODAY()),Einstellungen!$F$13:$F$67)))*N(Mitarbeiter!$E196)/IF(Einstellungen!$C$11="7 Tage",7,5),N('Ist-Stunden'!G196)),MAX(IF(Einstellungen!$C$11="7 Tage",MAX(0,(MIN(DATE(2026,3,0),IF(Mitarbeiter!$D196="",DATE(2026,3,0),Mitarbeiter!$D196),TODAY()))-(MAX(DATE(2026,2,1),Mitarbeiter!$C196))+1),MAX(0,NETWORKDAYS(MAX(DATE(2026,2,1),Mitarbeiter!$C196),MIN(DATE(2026,3,0),IF(Mitarbeiter!$D196="",DATE(2026,3,0),Mitarbeiter!$D196),TODAY()),Einstellungen!$F$13:$F$67)))*N(Mitarbeiter!$E196)/IF(Einstellungen!$C$11="7 Tage",7,5),N('Ist-Stunden'!G196)+(N(Krankheitstage!H196)+N(Krankheitstage!T196))*N($C196))))</f>
        <v/>
      </c>
      <c r="AL196" s="76">
        <f>IF($B196="",0,IF(Einstellungen!$C$10="Ja",MAX(IF(Einstellungen!$C$11="7 Tage",MAX(0,(MIN(DATE(2026,4,0),IF(Mitarbeiter!$D196="",DATE(2026,4,0),Mitarbeiter!$D196),TODAY()))-(MAX(DATE(2026,3,1),Mitarbeiter!$C196))+1),MAX(0,NETWORKDAYS(MAX(DATE(2026,3,1),Mitarbeiter!$C196),MIN(DATE(2026,4,0),IF(Mitarbeiter!$D196="",DATE(2026,4,0),Mitarbeiter!$D196),TODAY()),Einstellungen!$F$13:$F$67)))*N(Mitarbeiter!$E196)/IF(Einstellungen!$C$11="7 Tage",7,5),N('Ist-Stunden'!H196)),MAX(IF(Einstellungen!$C$11="7 Tage",MAX(0,(MIN(DATE(2026,4,0),IF(Mitarbeiter!$D196="",DATE(2026,4,0),Mitarbeiter!$D196),TODAY()))-(MAX(DATE(2026,3,1),Mitarbeiter!$C196))+1),MAX(0,NETWORKDAYS(MAX(DATE(2026,3,1),Mitarbeiter!$C196),MIN(DATE(2026,4,0),IF(Mitarbeiter!$D196="",DATE(2026,4,0),Mitarbeiter!$D196),TODAY()),Einstellungen!$F$13:$F$67)))*N(Mitarbeiter!$E196)/IF(Einstellungen!$C$11="7 Tage",7,5),N('Ist-Stunden'!H196)+(N(Krankheitstage!I196)+N(Krankheitstage!U196))*N($C196))))</f>
        <v/>
      </c>
      <c r="AM196" s="76">
        <f>IF($B196="",0,IF(Einstellungen!$C$10="Ja",MAX(IF(Einstellungen!$C$11="7 Tage",MAX(0,(MIN(DATE(2026,5,0),IF(Mitarbeiter!$D196="",DATE(2026,5,0),Mitarbeiter!$D196),TODAY()))-(MAX(DATE(2026,4,1),Mitarbeiter!$C196))+1),MAX(0,NETWORKDAYS(MAX(DATE(2026,4,1),Mitarbeiter!$C196),MIN(DATE(2026,5,0),IF(Mitarbeiter!$D196="",DATE(2026,5,0),Mitarbeiter!$D196),TODAY()),Einstellungen!$F$13:$F$67)))*N(Mitarbeiter!$E196)/IF(Einstellungen!$C$11="7 Tage",7,5),N('Ist-Stunden'!I196)),MAX(IF(Einstellungen!$C$11="7 Tage",MAX(0,(MIN(DATE(2026,5,0),IF(Mitarbeiter!$D196="",DATE(2026,5,0),Mitarbeiter!$D196),TODAY()))-(MAX(DATE(2026,4,1),Mitarbeiter!$C196))+1),MAX(0,NETWORKDAYS(MAX(DATE(2026,4,1),Mitarbeiter!$C196),MIN(DATE(2026,5,0),IF(Mitarbeiter!$D196="",DATE(2026,5,0),Mitarbeiter!$D196),TODAY()),Einstellungen!$F$13:$F$67)))*N(Mitarbeiter!$E196)/IF(Einstellungen!$C$11="7 Tage",7,5),N('Ist-Stunden'!I196)+(N(Krankheitstage!J196)+N(Krankheitstage!V196))*N($C196))))</f>
        <v/>
      </c>
      <c r="AN196" s="76">
        <f>IF($B196="",0,IF(Einstellungen!$C$10="Ja",MAX(IF(Einstellungen!$C$11="7 Tage",MAX(0,(MIN(DATE(2026,6,0),IF(Mitarbeiter!$D196="",DATE(2026,6,0),Mitarbeiter!$D196),TODAY()))-(MAX(DATE(2026,5,1),Mitarbeiter!$C196))+1),MAX(0,NETWORKDAYS(MAX(DATE(2026,5,1),Mitarbeiter!$C196),MIN(DATE(2026,6,0),IF(Mitarbeiter!$D196="",DATE(2026,6,0),Mitarbeiter!$D196),TODAY()),Einstellungen!$F$13:$F$67)))*N(Mitarbeiter!$E196)/IF(Einstellungen!$C$11="7 Tage",7,5),N('Ist-Stunden'!J196)),MAX(IF(Einstellungen!$C$11="7 Tage",MAX(0,(MIN(DATE(2026,6,0),IF(Mitarbeiter!$D196="",DATE(2026,6,0),Mitarbeiter!$D196),TODAY()))-(MAX(DATE(2026,5,1),Mitarbeiter!$C196))+1),MAX(0,NETWORKDAYS(MAX(DATE(2026,5,1),Mitarbeiter!$C196),MIN(DATE(2026,6,0),IF(Mitarbeiter!$D196="",DATE(2026,6,0),Mitarbeiter!$D196),TODAY()),Einstellungen!$F$13:$F$67)))*N(Mitarbeiter!$E196)/IF(Einstellungen!$C$11="7 Tage",7,5),N('Ist-Stunden'!J196)+(N(Krankheitstage!K196)+N(Krankheitstage!W196))*N($C196))))</f>
        <v/>
      </c>
      <c r="AO196" s="76">
        <f>IF($B196="",0,IF(Einstellungen!$C$10="Ja",MAX(IF(Einstellungen!$C$11="7 Tage",MAX(0,(MIN(DATE(2026,7,0),IF(Mitarbeiter!$D196="",DATE(2026,7,0),Mitarbeiter!$D196),TODAY()))-(MAX(DATE(2026,6,1),Mitarbeiter!$C196))+1),MAX(0,NETWORKDAYS(MAX(DATE(2026,6,1),Mitarbeiter!$C196),MIN(DATE(2026,7,0),IF(Mitarbeiter!$D196="",DATE(2026,7,0),Mitarbeiter!$D196),TODAY()),Einstellungen!$F$13:$F$67)))*N(Mitarbeiter!$E196)/IF(Einstellungen!$C$11="7 Tage",7,5),N('Ist-Stunden'!K196)),MAX(IF(Einstellungen!$C$11="7 Tage",MAX(0,(MIN(DATE(2026,7,0),IF(Mitarbeiter!$D196="",DATE(2026,7,0),Mitarbeiter!$D196),TODAY()))-(MAX(DATE(2026,6,1),Mitarbeiter!$C196))+1),MAX(0,NETWORKDAYS(MAX(DATE(2026,6,1),Mitarbeiter!$C196),MIN(DATE(2026,7,0),IF(Mitarbeiter!$D196="",DATE(2026,7,0),Mitarbeiter!$D196),TODAY()),Einstellungen!$F$13:$F$67)))*N(Mitarbeiter!$E196)/IF(Einstellungen!$C$11="7 Tage",7,5),N('Ist-Stunden'!K196)+(N(Krankheitstage!L196)+N(Krankheitstage!X196))*N($C196))))</f>
        <v/>
      </c>
      <c r="AP196" s="76">
        <f>IF($B196="",0,IF(Einstellungen!$C$10="Ja",MAX(IF(Einstellungen!$C$11="7 Tage",MAX(0,(MIN(DATE(2026,8,0),IF(Mitarbeiter!$D196="",DATE(2026,8,0),Mitarbeiter!$D196),TODAY()))-(MAX(DATE(2026,7,1),Mitarbeiter!$C196))+1),MAX(0,NETWORKDAYS(MAX(DATE(2026,7,1),Mitarbeiter!$C196),MIN(DATE(2026,8,0),IF(Mitarbeiter!$D196="",DATE(2026,8,0),Mitarbeiter!$D196),TODAY()),Einstellungen!$F$13:$F$67)))*N(Mitarbeiter!$E196)/IF(Einstellungen!$C$11="7 Tage",7,5),N('Ist-Stunden'!L196)),MAX(IF(Einstellungen!$C$11="7 Tage",MAX(0,(MIN(DATE(2026,8,0),IF(Mitarbeiter!$D196="",DATE(2026,8,0),Mitarbeiter!$D196),TODAY()))-(MAX(DATE(2026,7,1),Mitarbeiter!$C196))+1),MAX(0,NETWORKDAYS(MAX(DATE(2026,7,1),Mitarbeiter!$C196),MIN(DATE(2026,8,0),IF(Mitarbeiter!$D196="",DATE(2026,8,0),Mitarbeiter!$D196),TODAY()),Einstellungen!$F$13:$F$67)))*N(Mitarbeiter!$E196)/IF(Einstellungen!$C$11="7 Tage",7,5),N('Ist-Stunden'!L196)+(N(Krankheitstage!M196)+N(Krankheitstage!Y196))*N($C196))))</f>
        <v/>
      </c>
      <c r="AQ196" s="76">
        <f>IF($B196="",0,IF(Einstellungen!$C$10="Ja",MAX(IF(Einstellungen!$C$11="7 Tage",MAX(0,(MIN(DATE(2026,9,0),IF(Mitarbeiter!$D196="",DATE(2026,9,0),Mitarbeiter!$D196),TODAY()))-(MAX(DATE(2026,8,1),Mitarbeiter!$C196))+1),MAX(0,NETWORKDAYS(MAX(DATE(2026,8,1),Mitarbeiter!$C196),MIN(DATE(2026,9,0),IF(Mitarbeiter!$D196="",DATE(2026,9,0),Mitarbeiter!$D196),TODAY()),Einstellungen!$F$13:$F$67)))*N(Mitarbeiter!$E196)/IF(Einstellungen!$C$11="7 Tage",7,5),N('Ist-Stunden'!M196)),MAX(IF(Einstellungen!$C$11="7 Tage",MAX(0,(MIN(DATE(2026,9,0),IF(Mitarbeiter!$D196="",DATE(2026,9,0),Mitarbeiter!$D196),TODAY()))-(MAX(DATE(2026,8,1),Mitarbeiter!$C196))+1),MAX(0,NETWORKDAYS(MAX(DATE(2026,8,1),Mitarbeiter!$C196),MIN(DATE(2026,9,0),IF(Mitarbeiter!$D196="",DATE(2026,9,0),Mitarbeiter!$D196),TODAY()),Einstellungen!$F$13:$F$67)))*N(Mitarbeiter!$E196)/IF(Einstellungen!$C$11="7 Tage",7,5),N('Ist-Stunden'!M196)+(N(Krankheitstage!N196)+N(Krankheitstage!Z196))*N($C196))))</f>
        <v/>
      </c>
      <c r="AR196" s="76">
        <f>IF($B196="",0,IF(Einstellungen!$C$10="Ja",MAX(IF(Einstellungen!$C$11="7 Tage",MAX(0,(MIN(DATE(2026,10,0),IF(Mitarbeiter!$D196="",DATE(2026,10,0),Mitarbeiter!$D196),TODAY()))-(MAX(DATE(2026,9,1),Mitarbeiter!$C196))+1),MAX(0,NETWORKDAYS(MAX(DATE(2026,9,1),Mitarbeiter!$C196),MIN(DATE(2026,10,0),IF(Mitarbeiter!$D196="",DATE(2026,10,0),Mitarbeiter!$D196),TODAY()),Einstellungen!$F$13:$F$67)))*N(Mitarbeiter!$E196)/IF(Einstellungen!$C$11="7 Tage",7,5),N('Ist-Stunden'!N196)),MAX(IF(Einstellungen!$C$11="7 Tage",MAX(0,(MIN(DATE(2026,10,0),IF(Mitarbeiter!$D196="",DATE(2026,10,0),Mitarbeiter!$D196),TODAY()))-(MAX(DATE(2026,9,1),Mitarbeiter!$C196))+1),MAX(0,NETWORKDAYS(MAX(DATE(2026,9,1),Mitarbeiter!$C196),MIN(DATE(2026,10,0),IF(Mitarbeiter!$D196="",DATE(2026,10,0),Mitarbeiter!$D196),TODAY()),Einstellungen!$F$13:$F$67)))*N(Mitarbeiter!$E196)/IF(Einstellungen!$C$11="7 Tage",7,5),N('Ist-Stunden'!N196)+(N(Krankheitstage!O196)+N(Krankheitstage!AA196))*N($C196))))</f>
        <v/>
      </c>
      <c r="AS196" s="76">
        <f>IF($B196="",0,IF(Einstellungen!$C$10="Ja",MAX(IF(Einstellungen!$C$11="7 Tage",MAX(0,(MIN(DATE(2026,11,0),IF(Mitarbeiter!$D196="",DATE(2026,11,0),Mitarbeiter!$D196),TODAY()))-(MAX(DATE(2026,10,1),Mitarbeiter!$C196))+1),MAX(0,NETWORKDAYS(MAX(DATE(2026,10,1),Mitarbeiter!$C196),MIN(DATE(2026,11,0),IF(Mitarbeiter!$D196="",DATE(2026,11,0),Mitarbeiter!$D196),TODAY()),Einstellungen!$F$13:$F$67)))*N(Mitarbeiter!$E196)/IF(Einstellungen!$C$11="7 Tage",7,5),N('Ist-Stunden'!O196)),MAX(IF(Einstellungen!$C$11="7 Tage",MAX(0,(MIN(DATE(2026,11,0),IF(Mitarbeiter!$D196="",DATE(2026,11,0),Mitarbeiter!$D196),TODAY()))-(MAX(DATE(2026,10,1),Mitarbeiter!$C196))+1),MAX(0,NETWORKDAYS(MAX(DATE(2026,10,1),Mitarbeiter!$C196),MIN(DATE(2026,11,0),IF(Mitarbeiter!$D196="",DATE(2026,11,0),Mitarbeiter!$D196),TODAY()),Einstellungen!$F$13:$F$67)))*N(Mitarbeiter!$E196)/IF(Einstellungen!$C$11="7 Tage",7,5),N('Ist-Stunden'!O196)+(N(Krankheitstage!P196)+N(Krankheitstage!AB196))*N($C196))))</f>
        <v/>
      </c>
      <c r="AT196" s="76">
        <f>IF($B196="",0,IF(Einstellungen!$C$10="Ja",MAX(IF(Einstellungen!$C$11="7 Tage",MAX(0,(MIN(DATE(2026,12,0),IF(Mitarbeiter!$D196="",DATE(2026,12,0),Mitarbeiter!$D196),TODAY()))-(MAX(DATE(2026,11,1),Mitarbeiter!$C196))+1),MAX(0,NETWORKDAYS(MAX(DATE(2026,11,1),Mitarbeiter!$C196),MIN(DATE(2026,12,0),IF(Mitarbeiter!$D196="",DATE(2026,12,0),Mitarbeiter!$D196),TODAY()),Einstellungen!$F$13:$F$67)))*N(Mitarbeiter!$E196)/IF(Einstellungen!$C$11="7 Tage",7,5),N('Ist-Stunden'!P196)),MAX(IF(Einstellungen!$C$11="7 Tage",MAX(0,(MIN(DATE(2026,12,0),IF(Mitarbeiter!$D196="",DATE(2026,12,0),Mitarbeiter!$D196),TODAY()))-(MAX(DATE(2026,11,1),Mitarbeiter!$C196))+1),MAX(0,NETWORKDAYS(MAX(DATE(2026,11,1),Mitarbeiter!$C196),MIN(DATE(2026,12,0),IF(Mitarbeiter!$D196="",DATE(2026,12,0),Mitarbeiter!$D196),TODAY()),Einstellungen!$F$13:$F$67)))*N(Mitarbeiter!$E196)/IF(Einstellungen!$C$11="7 Tage",7,5),N('Ist-Stunden'!P196)+(N(Krankheitstage!Q196)+N(Krankheitstage!AC196))*N($C196))))</f>
        <v/>
      </c>
      <c r="AU196" s="76">
        <f>IF($B196="",0,IF(Einstellungen!$C$10="Ja",MAX(IF(Einstellungen!$C$11="7 Tage",MAX(0,(MIN(DATE(2026,13,0),IF(Mitarbeiter!$D196="",DATE(2026,13,0),Mitarbeiter!$D196),TODAY()))-(MAX(DATE(2026,12,1),Mitarbeiter!$C196))+1),MAX(0,NETWORKDAYS(MAX(DATE(2026,12,1),Mitarbeiter!$C196),MIN(DATE(2026,13,0),IF(Mitarbeiter!$D196="",DATE(2026,13,0),Mitarbeiter!$D196),TODAY()),Einstellungen!$F$13:$F$67)))*N(Mitarbeiter!$E196)/IF(Einstellungen!$C$11="7 Tage",7,5),N('Ist-Stunden'!Q196)),MAX(IF(Einstellungen!$C$11="7 Tage",MAX(0,(MIN(DATE(2026,13,0),IF(Mitarbeiter!$D196="",DATE(2026,13,0),Mitarbeiter!$D196),TODAY()))-(MAX(DATE(2026,12,1),Mitarbeiter!$C196))+1),MAX(0,NETWORKDAYS(MAX(DATE(2026,12,1),Mitarbeiter!$C196),MIN(DATE(2026,13,0),IF(Mitarbeiter!$D196="",DATE(2026,13,0),Mitarbeiter!$D196),TODAY()),Einstellungen!$F$13:$F$67)))*N(Mitarbeiter!$E196)/IF(Einstellungen!$C$11="7 Tage",7,5),N('Ist-Stunden'!Q196)+(N(Krankheitstage!R196)+N(Krankheitstage!AD196))*N($C196))))</f>
        <v/>
      </c>
      <c r="AV196" s="76">
        <f>IF($B196="",0,IF(Einstellungen!$C$10="Ja",MAX(IF(Einstellungen!$C$11="7 Tage",MAX(0,(MIN(DATE(2027,2,0),IF(Mitarbeiter!$D196="",DATE(2027,2,0),Mitarbeiter!$D196),TODAY()))-(MAX(DATE(2027,1,1),Mitarbeiter!$C196))+1),MAX(0,NETWORKDAYS(MAX(DATE(2027,1,1),Mitarbeiter!$C196),MIN(DATE(2027,2,0),IF(Mitarbeiter!$D196="",DATE(2027,2,0),Mitarbeiter!$D196),TODAY()),Einstellungen!$F$13:$F$67)))*N(Mitarbeiter!$E196)/IF(Einstellungen!$C$11="7 Tage",7,5),N('Ist-Stunden'!R196)),MAX(IF(Einstellungen!$C$11="7 Tage",MAX(0,(MIN(DATE(2027,2,0),IF(Mitarbeiter!$D196="",DATE(2027,2,0),Mitarbeiter!$D196),TODAY()))-(MAX(DATE(2027,1,1),Mitarbeiter!$C196))+1),MAX(0,NETWORKDAYS(MAX(DATE(2027,1,1),Mitarbeiter!$C196),MIN(DATE(2027,2,0),IF(Mitarbeiter!$D196="",DATE(2027,2,0),Mitarbeiter!$D196),TODAY()),Einstellungen!$F$13:$F$67)))*N(Mitarbeiter!$E196)/IF(Einstellungen!$C$11="7 Tage",7,5),N('Ist-Stunden'!R196)+(N(Krankheitstage!AE196)+N(Krankheitstage!AQ196))*N($C196))))</f>
        <v/>
      </c>
      <c r="AW196" s="76">
        <f>IF($B196="",0,IF(Einstellungen!$C$10="Ja",MAX(IF(Einstellungen!$C$11="7 Tage",MAX(0,(MIN(DATE(2027,3,0),IF(Mitarbeiter!$D196="",DATE(2027,3,0),Mitarbeiter!$D196),TODAY()))-(MAX(DATE(2027,2,1),Mitarbeiter!$C196))+1),MAX(0,NETWORKDAYS(MAX(DATE(2027,2,1),Mitarbeiter!$C196),MIN(DATE(2027,3,0),IF(Mitarbeiter!$D196="",DATE(2027,3,0),Mitarbeiter!$D196),TODAY()),Einstellungen!$F$13:$F$67)))*N(Mitarbeiter!$E196)/IF(Einstellungen!$C$11="7 Tage",7,5),N('Ist-Stunden'!S196)),MAX(IF(Einstellungen!$C$11="7 Tage",MAX(0,(MIN(DATE(2027,3,0),IF(Mitarbeiter!$D196="",DATE(2027,3,0),Mitarbeiter!$D196),TODAY()))-(MAX(DATE(2027,2,1),Mitarbeiter!$C196))+1),MAX(0,NETWORKDAYS(MAX(DATE(2027,2,1),Mitarbeiter!$C196),MIN(DATE(2027,3,0),IF(Mitarbeiter!$D196="",DATE(2027,3,0),Mitarbeiter!$D196),TODAY()),Einstellungen!$F$13:$F$67)))*N(Mitarbeiter!$E196)/IF(Einstellungen!$C$11="7 Tage",7,5),N('Ist-Stunden'!S196)+(N(Krankheitstage!AF196)+N(Krankheitstage!AR196))*N($C196))))</f>
        <v/>
      </c>
      <c r="AX196" s="76">
        <f>IF($B196="",0,IF(Einstellungen!$C$10="Ja",MAX(IF(Einstellungen!$C$11="7 Tage",MAX(0,(MIN(DATE(2027,4,0),IF(Mitarbeiter!$D196="",DATE(2027,4,0),Mitarbeiter!$D196),TODAY()))-(MAX(DATE(2027,3,1),Mitarbeiter!$C196))+1),MAX(0,NETWORKDAYS(MAX(DATE(2027,3,1),Mitarbeiter!$C196),MIN(DATE(2027,4,0),IF(Mitarbeiter!$D196="",DATE(2027,4,0),Mitarbeiter!$D196),TODAY()),Einstellungen!$F$13:$F$67)))*N(Mitarbeiter!$E196)/IF(Einstellungen!$C$11="7 Tage",7,5),N('Ist-Stunden'!T196)),MAX(IF(Einstellungen!$C$11="7 Tage",MAX(0,(MIN(DATE(2027,4,0),IF(Mitarbeiter!$D196="",DATE(2027,4,0),Mitarbeiter!$D196),TODAY()))-(MAX(DATE(2027,3,1),Mitarbeiter!$C196))+1),MAX(0,NETWORKDAYS(MAX(DATE(2027,3,1),Mitarbeiter!$C196),MIN(DATE(2027,4,0),IF(Mitarbeiter!$D196="",DATE(2027,4,0),Mitarbeiter!$D196),TODAY()),Einstellungen!$F$13:$F$67)))*N(Mitarbeiter!$E196)/IF(Einstellungen!$C$11="7 Tage",7,5),N('Ist-Stunden'!T196)+(N(Krankheitstage!AG196)+N(Krankheitstage!AS196))*N($C196))))</f>
        <v/>
      </c>
      <c r="AY196" s="76">
        <f>IF($B196="",0,IF(Einstellungen!$C$10="Ja",MAX(IF(Einstellungen!$C$11="7 Tage",MAX(0,(MIN(DATE(2027,5,0),IF(Mitarbeiter!$D196="",DATE(2027,5,0),Mitarbeiter!$D196),TODAY()))-(MAX(DATE(2027,4,1),Mitarbeiter!$C196))+1),MAX(0,NETWORKDAYS(MAX(DATE(2027,4,1),Mitarbeiter!$C196),MIN(DATE(2027,5,0),IF(Mitarbeiter!$D196="",DATE(2027,5,0),Mitarbeiter!$D196),TODAY()),Einstellungen!$F$13:$F$67)))*N(Mitarbeiter!$E196)/IF(Einstellungen!$C$11="7 Tage",7,5),N('Ist-Stunden'!U196)),MAX(IF(Einstellungen!$C$11="7 Tage",MAX(0,(MIN(DATE(2027,5,0),IF(Mitarbeiter!$D196="",DATE(2027,5,0),Mitarbeiter!$D196),TODAY()))-(MAX(DATE(2027,4,1),Mitarbeiter!$C196))+1),MAX(0,NETWORKDAYS(MAX(DATE(2027,4,1),Mitarbeiter!$C196),MIN(DATE(2027,5,0),IF(Mitarbeiter!$D196="",DATE(2027,5,0),Mitarbeiter!$D196),TODAY()),Einstellungen!$F$13:$F$67)))*N(Mitarbeiter!$E196)/IF(Einstellungen!$C$11="7 Tage",7,5),N('Ist-Stunden'!U196)+(N(Krankheitstage!AH196)+N(Krankheitstage!AT196))*N($C196))))</f>
        <v/>
      </c>
      <c r="AZ196" s="76">
        <f>IF($B196="",0,IF(Einstellungen!$C$10="Ja",MAX(IF(Einstellungen!$C$11="7 Tage",MAX(0,(MIN(DATE(2027,6,0),IF(Mitarbeiter!$D196="",DATE(2027,6,0),Mitarbeiter!$D196),TODAY()))-(MAX(DATE(2027,5,1),Mitarbeiter!$C196))+1),MAX(0,NETWORKDAYS(MAX(DATE(2027,5,1),Mitarbeiter!$C196),MIN(DATE(2027,6,0),IF(Mitarbeiter!$D196="",DATE(2027,6,0),Mitarbeiter!$D196),TODAY()),Einstellungen!$F$13:$F$67)))*N(Mitarbeiter!$E196)/IF(Einstellungen!$C$11="7 Tage",7,5),N('Ist-Stunden'!V196)),MAX(IF(Einstellungen!$C$11="7 Tage",MAX(0,(MIN(DATE(2027,6,0),IF(Mitarbeiter!$D196="",DATE(2027,6,0),Mitarbeiter!$D196),TODAY()))-(MAX(DATE(2027,5,1),Mitarbeiter!$C196))+1),MAX(0,NETWORKDAYS(MAX(DATE(2027,5,1),Mitarbeiter!$C196),MIN(DATE(2027,6,0),IF(Mitarbeiter!$D196="",DATE(2027,6,0),Mitarbeiter!$D196),TODAY()),Einstellungen!$F$13:$F$67)))*N(Mitarbeiter!$E196)/IF(Einstellungen!$C$11="7 Tage",7,5),N('Ist-Stunden'!V196)+(N(Krankheitstage!AI196)+N(Krankheitstage!AU196))*N($C196))))</f>
        <v/>
      </c>
      <c r="BA196" s="76">
        <f>IF($B196="",0,IF(Einstellungen!$C$10="Ja",MAX(IF(Einstellungen!$C$11="7 Tage",MAX(0,(MIN(DATE(2027,7,0),IF(Mitarbeiter!$D196="",DATE(2027,7,0),Mitarbeiter!$D196),TODAY()))-(MAX(DATE(2027,6,1),Mitarbeiter!$C196))+1),MAX(0,NETWORKDAYS(MAX(DATE(2027,6,1),Mitarbeiter!$C196),MIN(DATE(2027,7,0),IF(Mitarbeiter!$D196="",DATE(2027,7,0),Mitarbeiter!$D196),TODAY()),Einstellungen!$F$13:$F$67)))*N(Mitarbeiter!$E196)/IF(Einstellungen!$C$11="7 Tage",7,5),N('Ist-Stunden'!W196)),MAX(IF(Einstellungen!$C$11="7 Tage",MAX(0,(MIN(DATE(2027,7,0),IF(Mitarbeiter!$D196="",DATE(2027,7,0),Mitarbeiter!$D196),TODAY()))-(MAX(DATE(2027,6,1),Mitarbeiter!$C196))+1),MAX(0,NETWORKDAYS(MAX(DATE(2027,6,1),Mitarbeiter!$C196),MIN(DATE(2027,7,0),IF(Mitarbeiter!$D196="",DATE(2027,7,0),Mitarbeiter!$D196),TODAY()),Einstellungen!$F$13:$F$67)))*N(Mitarbeiter!$E196)/IF(Einstellungen!$C$11="7 Tage",7,5),N('Ist-Stunden'!W196)+(N(Krankheitstage!AJ196)+N(Krankheitstage!AV196))*N($C196))))</f>
        <v/>
      </c>
      <c r="BB196" s="76">
        <f>IF($B196="",0,IF(Einstellungen!$C$10="Ja",MAX(IF(Einstellungen!$C$11="7 Tage",MAX(0,(MIN(DATE(2027,8,0),IF(Mitarbeiter!$D196="",DATE(2027,8,0),Mitarbeiter!$D196),TODAY()))-(MAX(DATE(2027,7,1),Mitarbeiter!$C196))+1),MAX(0,NETWORKDAYS(MAX(DATE(2027,7,1),Mitarbeiter!$C196),MIN(DATE(2027,8,0),IF(Mitarbeiter!$D196="",DATE(2027,8,0),Mitarbeiter!$D196),TODAY()),Einstellungen!$F$13:$F$67)))*N(Mitarbeiter!$E196)/IF(Einstellungen!$C$11="7 Tage",7,5),N('Ist-Stunden'!X196)),MAX(IF(Einstellungen!$C$11="7 Tage",MAX(0,(MIN(DATE(2027,8,0),IF(Mitarbeiter!$D196="",DATE(2027,8,0),Mitarbeiter!$D196),TODAY()))-(MAX(DATE(2027,7,1),Mitarbeiter!$C196))+1),MAX(0,NETWORKDAYS(MAX(DATE(2027,7,1),Mitarbeiter!$C196),MIN(DATE(2027,8,0),IF(Mitarbeiter!$D196="",DATE(2027,8,0),Mitarbeiter!$D196),TODAY()),Einstellungen!$F$13:$F$67)))*N(Mitarbeiter!$E196)/IF(Einstellungen!$C$11="7 Tage",7,5),N('Ist-Stunden'!X196)+(N(Krankheitstage!AK196)+N(Krankheitstage!AW196))*N($C196))))</f>
        <v/>
      </c>
      <c r="BC196" s="76">
        <f>IF($B196="",0,IF(Einstellungen!$C$10="Ja",MAX(IF(Einstellungen!$C$11="7 Tage",MAX(0,(MIN(DATE(2027,9,0),IF(Mitarbeiter!$D196="",DATE(2027,9,0),Mitarbeiter!$D196),TODAY()))-(MAX(DATE(2027,8,1),Mitarbeiter!$C196))+1),MAX(0,NETWORKDAYS(MAX(DATE(2027,8,1),Mitarbeiter!$C196),MIN(DATE(2027,9,0),IF(Mitarbeiter!$D196="",DATE(2027,9,0),Mitarbeiter!$D196),TODAY()),Einstellungen!$F$13:$F$67)))*N(Mitarbeiter!$E196)/IF(Einstellungen!$C$11="7 Tage",7,5),N('Ist-Stunden'!Y196)),MAX(IF(Einstellungen!$C$11="7 Tage",MAX(0,(MIN(DATE(2027,9,0),IF(Mitarbeiter!$D196="",DATE(2027,9,0),Mitarbeiter!$D196),TODAY()))-(MAX(DATE(2027,8,1),Mitarbeiter!$C196))+1),MAX(0,NETWORKDAYS(MAX(DATE(2027,8,1),Mitarbeiter!$C196),MIN(DATE(2027,9,0),IF(Mitarbeiter!$D196="",DATE(2027,9,0),Mitarbeiter!$D196),TODAY()),Einstellungen!$F$13:$F$67)))*N(Mitarbeiter!$E196)/IF(Einstellungen!$C$11="7 Tage",7,5),N('Ist-Stunden'!Y196)+(N(Krankheitstage!AL196)+N(Krankheitstage!AX196))*N($C196))))</f>
        <v/>
      </c>
      <c r="BD196" s="76">
        <f>IF($B196="",0,IF(Einstellungen!$C$10="Ja",MAX(IF(Einstellungen!$C$11="7 Tage",MAX(0,(MIN(DATE(2027,10,0),IF(Mitarbeiter!$D196="",DATE(2027,10,0),Mitarbeiter!$D196),TODAY()))-(MAX(DATE(2027,9,1),Mitarbeiter!$C196))+1),MAX(0,NETWORKDAYS(MAX(DATE(2027,9,1),Mitarbeiter!$C196),MIN(DATE(2027,10,0),IF(Mitarbeiter!$D196="",DATE(2027,10,0),Mitarbeiter!$D196),TODAY()),Einstellungen!$F$13:$F$67)))*N(Mitarbeiter!$E196)/IF(Einstellungen!$C$11="7 Tage",7,5),N('Ist-Stunden'!Z196)),MAX(IF(Einstellungen!$C$11="7 Tage",MAX(0,(MIN(DATE(2027,10,0),IF(Mitarbeiter!$D196="",DATE(2027,10,0),Mitarbeiter!$D196),TODAY()))-(MAX(DATE(2027,9,1),Mitarbeiter!$C196))+1),MAX(0,NETWORKDAYS(MAX(DATE(2027,9,1),Mitarbeiter!$C196),MIN(DATE(2027,10,0),IF(Mitarbeiter!$D196="",DATE(2027,10,0),Mitarbeiter!$D196),TODAY()),Einstellungen!$F$13:$F$67)))*N(Mitarbeiter!$E196)/IF(Einstellungen!$C$11="7 Tage",7,5),N('Ist-Stunden'!Z196)+(N(Krankheitstage!AM196)+N(Krankheitstage!AY196))*N($C196))))</f>
        <v/>
      </c>
      <c r="BE196" s="76">
        <f>IF($B196="",0,IF(Einstellungen!$C$10="Ja",MAX(IF(Einstellungen!$C$11="7 Tage",MAX(0,(MIN(DATE(2027,11,0),IF(Mitarbeiter!$D196="",DATE(2027,11,0),Mitarbeiter!$D196),TODAY()))-(MAX(DATE(2027,10,1),Mitarbeiter!$C196))+1),MAX(0,NETWORKDAYS(MAX(DATE(2027,10,1),Mitarbeiter!$C196),MIN(DATE(2027,11,0),IF(Mitarbeiter!$D196="",DATE(2027,11,0),Mitarbeiter!$D196),TODAY()),Einstellungen!$F$13:$F$67)))*N(Mitarbeiter!$E196)/IF(Einstellungen!$C$11="7 Tage",7,5),N('Ist-Stunden'!AA196)),MAX(IF(Einstellungen!$C$11="7 Tage",MAX(0,(MIN(DATE(2027,11,0),IF(Mitarbeiter!$D196="",DATE(2027,11,0),Mitarbeiter!$D196),TODAY()))-(MAX(DATE(2027,10,1),Mitarbeiter!$C196))+1),MAX(0,NETWORKDAYS(MAX(DATE(2027,10,1),Mitarbeiter!$C196),MIN(DATE(2027,11,0),IF(Mitarbeiter!$D196="",DATE(2027,11,0),Mitarbeiter!$D196),TODAY()),Einstellungen!$F$13:$F$67)))*N(Mitarbeiter!$E196)/IF(Einstellungen!$C$11="7 Tage",7,5),N('Ist-Stunden'!AA196)+(N(Krankheitstage!AN196)+N(Krankheitstage!AZ196))*N($C196))))</f>
        <v/>
      </c>
      <c r="BF196" s="76">
        <f>IF($B196="",0,IF(Einstellungen!$C$10="Ja",MAX(IF(Einstellungen!$C$11="7 Tage",MAX(0,(MIN(DATE(2027,12,0),IF(Mitarbeiter!$D196="",DATE(2027,12,0),Mitarbeiter!$D196),TODAY()))-(MAX(DATE(2027,11,1),Mitarbeiter!$C196))+1),MAX(0,NETWORKDAYS(MAX(DATE(2027,11,1),Mitarbeiter!$C196),MIN(DATE(2027,12,0),IF(Mitarbeiter!$D196="",DATE(2027,12,0),Mitarbeiter!$D196),TODAY()),Einstellungen!$F$13:$F$67)))*N(Mitarbeiter!$E196)/IF(Einstellungen!$C$11="7 Tage",7,5),N('Ist-Stunden'!AB196)),MAX(IF(Einstellungen!$C$11="7 Tage",MAX(0,(MIN(DATE(2027,12,0),IF(Mitarbeiter!$D196="",DATE(2027,12,0),Mitarbeiter!$D196),TODAY()))-(MAX(DATE(2027,11,1),Mitarbeiter!$C196))+1),MAX(0,NETWORKDAYS(MAX(DATE(2027,11,1),Mitarbeiter!$C196),MIN(DATE(2027,12,0),IF(Mitarbeiter!$D196="",DATE(2027,12,0),Mitarbeiter!$D196),TODAY()),Einstellungen!$F$13:$F$67)))*N(Mitarbeiter!$E196)/IF(Einstellungen!$C$11="7 Tage",7,5),N('Ist-Stunden'!AB196)+(N(Krankheitstage!AO196)+N(Krankheitstage!BA196))*N($C196))))</f>
        <v/>
      </c>
      <c r="BG196" s="76">
        <f>IF($B196="",0,IF(Einstellungen!$C$10="Ja",MAX(IF(Einstellungen!$C$11="7 Tage",MAX(0,(MIN(DATE(2027,13,0),IF(Mitarbeiter!$D196="",DATE(2027,13,0),Mitarbeiter!$D196),TODAY()))-(MAX(DATE(2027,12,1),Mitarbeiter!$C196))+1),MAX(0,NETWORKDAYS(MAX(DATE(2027,12,1),Mitarbeiter!$C196),MIN(DATE(2027,13,0),IF(Mitarbeiter!$D196="",DATE(2027,13,0),Mitarbeiter!$D196),TODAY()),Einstellungen!$F$13:$F$67)))*N(Mitarbeiter!$E196)/IF(Einstellungen!$C$11="7 Tage",7,5),N('Ist-Stunden'!AC196)),MAX(IF(Einstellungen!$C$11="7 Tage",MAX(0,(MIN(DATE(2027,13,0),IF(Mitarbeiter!$D196="",DATE(2027,13,0),Mitarbeiter!$D196),TODAY()))-(MAX(DATE(2027,12,1),Mitarbeiter!$C196))+1),MAX(0,NETWORKDAYS(MAX(DATE(2027,12,1),Mitarbeiter!$C196),MIN(DATE(2027,13,0),IF(Mitarbeiter!$D196="",DATE(2027,13,0),Mitarbeiter!$D196),TODAY()),Einstellungen!$F$13:$F$67)))*N(Mitarbeiter!$E196)/IF(Einstellungen!$C$11="7 Tage",7,5),N('Ist-Stunden'!AC196)+(N(Krankheitstage!AP196)+N(Krankheitstage!BB196))*N($C196))))</f>
        <v/>
      </c>
      <c r="BH196" s="76">
        <f>IF($B196="",0,IF(Einstellungen!$C$10="Ja",MAX(IF(Einstellungen!$C$11="7 Tage",MAX(0,(MIN(DATE(2028,2,0),IF(Mitarbeiter!$D196="",DATE(2028,2,0),Mitarbeiter!$D196),TODAY()))-(MAX(DATE(2028,1,1),Mitarbeiter!$C196))+1),MAX(0,NETWORKDAYS(MAX(DATE(2028,1,1),Mitarbeiter!$C196),MIN(DATE(2028,2,0),IF(Mitarbeiter!$D196="",DATE(2028,2,0),Mitarbeiter!$D196),TODAY()),Einstellungen!$F$13:$F$67)))*N(Mitarbeiter!$E196)/IF(Einstellungen!$C$11="7 Tage",7,5),N('Ist-Stunden'!AD196)),MAX(IF(Einstellungen!$C$11="7 Tage",MAX(0,(MIN(DATE(2028,2,0),IF(Mitarbeiter!$D196="",DATE(2028,2,0),Mitarbeiter!$D196),TODAY()))-(MAX(DATE(2028,1,1),Mitarbeiter!$C196))+1),MAX(0,NETWORKDAYS(MAX(DATE(2028,1,1),Mitarbeiter!$C196),MIN(DATE(2028,2,0),IF(Mitarbeiter!$D196="",DATE(2028,2,0),Mitarbeiter!$D196),TODAY()),Einstellungen!$F$13:$F$67)))*N(Mitarbeiter!$E196)/IF(Einstellungen!$C$11="7 Tage",7,5),N('Ist-Stunden'!AD196)+(N(Krankheitstage!BC196)+N(Krankheitstage!BO196))*N($C196))))</f>
        <v/>
      </c>
      <c r="BI196" s="76">
        <f>IF($B196="",0,IF(Einstellungen!$C$10="Ja",MAX(IF(Einstellungen!$C$11="7 Tage",MAX(0,(MIN(DATE(2028,3,0),IF(Mitarbeiter!$D196="",DATE(2028,3,0),Mitarbeiter!$D196),TODAY()))-(MAX(DATE(2028,2,1),Mitarbeiter!$C196))+1),MAX(0,NETWORKDAYS(MAX(DATE(2028,2,1),Mitarbeiter!$C196),MIN(DATE(2028,3,0),IF(Mitarbeiter!$D196="",DATE(2028,3,0),Mitarbeiter!$D196),TODAY()),Einstellungen!$F$13:$F$67)))*N(Mitarbeiter!$E196)/IF(Einstellungen!$C$11="7 Tage",7,5),N('Ist-Stunden'!AE196)),MAX(IF(Einstellungen!$C$11="7 Tage",MAX(0,(MIN(DATE(2028,3,0),IF(Mitarbeiter!$D196="",DATE(2028,3,0),Mitarbeiter!$D196),TODAY()))-(MAX(DATE(2028,2,1),Mitarbeiter!$C196))+1),MAX(0,NETWORKDAYS(MAX(DATE(2028,2,1),Mitarbeiter!$C196),MIN(DATE(2028,3,0),IF(Mitarbeiter!$D196="",DATE(2028,3,0),Mitarbeiter!$D196),TODAY()),Einstellungen!$F$13:$F$67)))*N(Mitarbeiter!$E196)/IF(Einstellungen!$C$11="7 Tage",7,5),N('Ist-Stunden'!AE196)+(N(Krankheitstage!BD196)+N(Krankheitstage!BP196))*N($C196))))</f>
        <v/>
      </c>
      <c r="BJ196" s="76">
        <f>IF($B196="",0,IF(Einstellungen!$C$10="Ja",MAX(IF(Einstellungen!$C$11="7 Tage",MAX(0,(MIN(DATE(2028,4,0),IF(Mitarbeiter!$D196="",DATE(2028,4,0),Mitarbeiter!$D196),TODAY()))-(MAX(DATE(2028,3,1),Mitarbeiter!$C196))+1),MAX(0,NETWORKDAYS(MAX(DATE(2028,3,1),Mitarbeiter!$C196),MIN(DATE(2028,4,0),IF(Mitarbeiter!$D196="",DATE(2028,4,0),Mitarbeiter!$D196),TODAY()),Einstellungen!$F$13:$F$67)))*N(Mitarbeiter!$E196)/IF(Einstellungen!$C$11="7 Tage",7,5),N('Ist-Stunden'!AF196)),MAX(IF(Einstellungen!$C$11="7 Tage",MAX(0,(MIN(DATE(2028,4,0),IF(Mitarbeiter!$D196="",DATE(2028,4,0),Mitarbeiter!$D196),TODAY()))-(MAX(DATE(2028,3,1),Mitarbeiter!$C196))+1),MAX(0,NETWORKDAYS(MAX(DATE(2028,3,1),Mitarbeiter!$C196),MIN(DATE(2028,4,0),IF(Mitarbeiter!$D196="",DATE(2028,4,0),Mitarbeiter!$D196),TODAY()),Einstellungen!$F$13:$F$67)))*N(Mitarbeiter!$E196)/IF(Einstellungen!$C$11="7 Tage",7,5),N('Ist-Stunden'!AF196)+(N(Krankheitstage!BE196)+N(Krankheitstage!BQ196))*N($C196))))</f>
        <v/>
      </c>
      <c r="BK196" s="76">
        <f>IF($B196="",0,IF(Einstellungen!$C$10="Ja",MAX(IF(Einstellungen!$C$11="7 Tage",MAX(0,(MIN(DATE(2028,5,0),IF(Mitarbeiter!$D196="",DATE(2028,5,0),Mitarbeiter!$D196),TODAY()))-(MAX(DATE(2028,4,1),Mitarbeiter!$C196))+1),MAX(0,NETWORKDAYS(MAX(DATE(2028,4,1),Mitarbeiter!$C196),MIN(DATE(2028,5,0),IF(Mitarbeiter!$D196="",DATE(2028,5,0),Mitarbeiter!$D196),TODAY()),Einstellungen!$F$13:$F$67)))*N(Mitarbeiter!$E196)/IF(Einstellungen!$C$11="7 Tage",7,5),N('Ist-Stunden'!AG196)),MAX(IF(Einstellungen!$C$11="7 Tage",MAX(0,(MIN(DATE(2028,5,0),IF(Mitarbeiter!$D196="",DATE(2028,5,0),Mitarbeiter!$D196),TODAY()))-(MAX(DATE(2028,4,1),Mitarbeiter!$C196))+1),MAX(0,NETWORKDAYS(MAX(DATE(2028,4,1),Mitarbeiter!$C196),MIN(DATE(2028,5,0),IF(Mitarbeiter!$D196="",DATE(2028,5,0),Mitarbeiter!$D196),TODAY()),Einstellungen!$F$13:$F$67)))*N(Mitarbeiter!$E196)/IF(Einstellungen!$C$11="7 Tage",7,5),N('Ist-Stunden'!AG196)+(N(Krankheitstage!BF196)+N(Krankheitstage!BR196))*N($C196))))</f>
        <v/>
      </c>
      <c r="BL196" s="76">
        <f>IF($B196="",0,IF(Einstellungen!$C$10="Ja",MAX(IF(Einstellungen!$C$11="7 Tage",MAX(0,(MIN(DATE(2028,6,0),IF(Mitarbeiter!$D196="",DATE(2028,6,0),Mitarbeiter!$D196),TODAY()))-(MAX(DATE(2028,5,1),Mitarbeiter!$C196))+1),MAX(0,NETWORKDAYS(MAX(DATE(2028,5,1),Mitarbeiter!$C196),MIN(DATE(2028,6,0),IF(Mitarbeiter!$D196="",DATE(2028,6,0),Mitarbeiter!$D196),TODAY()),Einstellungen!$F$13:$F$67)))*N(Mitarbeiter!$E196)/IF(Einstellungen!$C$11="7 Tage",7,5),N('Ist-Stunden'!AH196)),MAX(IF(Einstellungen!$C$11="7 Tage",MAX(0,(MIN(DATE(2028,6,0),IF(Mitarbeiter!$D196="",DATE(2028,6,0),Mitarbeiter!$D196),TODAY()))-(MAX(DATE(2028,5,1),Mitarbeiter!$C196))+1),MAX(0,NETWORKDAYS(MAX(DATE(2028,5,1),Mitarbeiter!$C196),MIN(DATE(2028,6,0),IF(Mitarbeiter!$D196="",DATE(2028,6,0),Mitarbeiter!$D196),TODAY()),Einstellungen!$F$13:$F$67)))*N(Mitarbeiter!$E196)/IF(Einstellungen!$C$11="7 Tage",7,5),N('Ist-Stunden'!AH196)+(N(Krankheitstage!BG196)+N(Krankheitstage!BS196))*N($C196))))</f>
        <v/>
      </c>
      <c r="BM196" s="76">
        <f>IF($B196="",0,IF(Einstellungen!$C$10="Ja",MAX(IF(Einstellungen!$C$11="7 Tage",MAX(0,(MIN(DATE(2028,7,0),IF(Mitarbeiter!$D196="",DATE(2028,7,0),Mitarbeiter!$D196),TODAY()))-(MAX(DATE(2028,6,1),Mitarbeiter!$C196))+1),MAX(0,NETWORKDAYS(MAX(DATE(2028,6,1),Mitarbeiter!$C196),MIN(DATE(2028,7,0),IF(Mitarbeiter!$D196="",DATE(2028,7,0),Mitarbeiter!$D196),TODAY()),Einstellungen!$F$13:$F$67)))*N(Mitarbeiter!$E196)/IF(Einstellungen!$C$11="7 Tage",7,5),N('Ist-Stunden'!AI196)),MAX(IF(Einstellungen!$C$11="7 Tage",MAX(0,(MIN(DATE(2028,7,0),IF(Mitarbeiter!$D196="",DATE(2028,7,0),Mitarbeiter!$D196),TODAY()))-(MAX(DATE(2028,6,1),Mitarbeiter!$C196))+1),MAX(0,NETWORKDAYS(MAX(DATE(2028,6,1),Mitarbeiter!$C196),MIN(DATE(2028,7,0),IF(Mitarbeiter!$D196="",DATE(2028,7,0),Mitarbeiter!$D196),TODAY()),Einstellungen!$F$13:$F$67)))*N(Mitarbeiter!$E196)/IF(Einstellungen!$C$11="7 Tage",7,5),N('Ist-Stunden'!AI196)+(N(Krankheitstage!BH196)+N(Krankheitstage!BT196))*N($C196))))</f>
        <v/>
      </c>
      <c r="BN196" s="76">
        <f>IF($B196="",0,IF(Einstellungen!$C$10="Ja",MAX(IF(Einstellungen!$C$11="7 Tage",MAX(0,(MIN(DATE(2028,8,0),IF(Mitarbeiter!$D196="",DATE(2028,8,0),Mitarbeiter!$D196),TODAY()))-(MAX(DATE(2028,7,1),Mitarbeiter!$C196))+1),MAX(0,NETWORKDAYS(MAX(DATE(2028,7,1),Mitarbeiter!$C196),MIN(DATE(2028,8,0),IF(Mitarbeiter!$D196="",DATE(2028,8,0),Mitarbeiter!$D196),TODAY()),Einstellungen!$F$13:$F$67)))*N(Mitarbeiter!$E196)/IF(Einstellungen!$C$11="7 Tage",7,5),N('Ist-Stunden'!AJ196)),MAX(IF(Einstellungen!$C$11="7 Tage",MAX(0,(MIN(DATE(2028,8,0),IF(Mitarbeiter!$D196="",DATE(2028,8,0),Mitarbeiter!$D196),TODAY()))-(MAX(DATE(2028,7,1),Mitarbeiter!$C196))+1),MAX(0,NETWORKDAYS(MAX(DATE(2028,7,1),Mitarbeiter!$C196),MIN(DATE(2028,8,0),IF(Mitarbeiter!$D196="",DATE(2028,8,0),Mitarbeiter!$D196),TODAY()),Einstellungen!$F$13:$F$67)))*N(Mitarbeiter!$E196)/IF(Einstellungen!$C$11="7 Tage",7,5),N('Ist-Stunden'!AJ196)+(N(Krankheitstage!BI196)+N(Krankheitstage!BU196))*N($C196))))</f>
        <v/>
      </c>
      <c r="BO196" s="76">
        <f>IF($B196="",0,IF(Einstellungen!$C$10="Ja",MAX(IF(Einstellungen!$C$11="7 Tage",MAX(0,(MIN(DATE(2028,9,0),IF(Mitarbeiter!$D196="",DATE(2028,9,0),Mitarbeiter!$D196),TODAY()))-(MAX(DATE(2028,8,1),Mitarbeiter!$C196))+1),MAX(0,NETWORKDAYS(MAX(DATE(2028,8,1),Mitarbeiter!$C196),MIN(DATE(2028,9,0),IF(Mitarbeiter!$D196="",DATE(2028,9,0),Mitarbeiter!$D196),TODAY()),Einstellungen!$F$13:$F$67)))*N(Mitarbeiter!$E196)/IF(Einstellungen!$C$11="7 Tage",7,5),N('Ist-Stunden'!AK196)),MAX(IF(Einstellungen!$C$11="7 Tage",MAX(0,(MIN(DATE(2028,9,0),IF(Mitarbeiter!$D196="",DATE(2028,9,0),Mitarbeiter!$D196),TODAY()))-(MAX(DATE(2028,8,1),Mitarbeiter!$C196))+1),MAX(0,NETWORKDAYS(MAX(DATE(2028,8,1),Mitarbeiter!$C196),MIN(DATE(2028,9,0),IF(Mitarbeiter!$D196="",DATE(2028,9,0),Mitarbeiter!$D196),TODAY()),Einstellungen!$F$13:$F$67)))*N(Mitarbeiter!$E196)/IF(Einstellungen!$C$11="7 Tage",7,5),N('Ist-Stunden'!AK196)+(N(Krankheitstage!BJ196)+N(Krankheitstage!BV196))*N($C196))))</f>
        <v/>
      </c>
      <c r="BP196" s="76">
        <f>IF($B196="",0,IF(Einstellungen!$C$10="Ja",MAX(IF(Einstellungen!$C$11="7 Tage",MAX(0,(MIN(DATE(2028,10,0),IF(Mitarbeiter!$D196="",DATE(2028,10,0),Mitarbeiter!$D196),TODAY()))-(MAX(DATE(2028,9,1),Mitarbeiter!$C196))+1),MAX(0,NETWORKDAYS(MAX(DATE(2028,9,1),Mitarbeiter!$C196),MIN(DATE(2028,10,0),IF(Mitarbeiter!$D196="",DATE(2028,10,0),Mitarbeiter!$D196),TODAY()),Einstellungen!$F$13:$F$67)))*N(Mitarbeiter!$E196)/IF(Einstellungen!$C$11="7 Tage",7,5),N('Ist-Stunden'!AL196)),MAX(IF(Einstellungen!$C$11="7 Tage",MAX(0,(MIN(DATE(2028,10,0),IF(Mitarbeiter!$D196="",DATE(2028,10,0),Mitarbeiter!$D196),TODAY()))-(MAX(DATE(2028,9,1),Mitarbeiter!$C196))+1),MAX(0,NETWORKDAYS(MAX(DATE(2028,9,1),Mitarbeiter!$C196),MIN(DATE(2028,10,0),IF(Mitarbeiter!$D196="",DATE(2028,10,0),Mitarbeiter!$D196),TODAY()),Einstellungen!$F$13:$F$67)))*N(Mitarbeiter!$E196)/IF(Einstellungen!$C$11="7 Tage",7,5),N('Ist-Stunden'!AL196)+(N(Krankheitstage!BK196)+N(Krankheitstage!BW196))*N($C196))))</f>
        <v/>
      </c>
      <c r="BQ196" s="76">
        <f>IF($B196="",0,IF(Einstellungen!$C$10="Ja",MAX(IF(Einstellungen!$C$11="7 Tage",MAX(0,(MIN(DATE(2028,11,0),IF(Mitarbeiter!$D196="",DATE(2028,11,0),Mitarbeiter!$D196),TODAY()))-(MAX(DATE(2028,10,1),Mitarbeiter!$C196))+1),MAX(0,NETWORKDAYS(MAX(DATE(2028,10,1),Mitarbeiter!$C196),MIN(DATE(2028,11,0),IF(Mitarbeiter!$D196="",DATE(2028,11,0),Mitarbeiter!$D196),TODAY()),Einstellungen!$F$13:$F$67)))*N(Mitarbeiter!$E196)/IF(Einstellungen!$C$11="7 Tage",7,5),N('Ist-Stunden'!AM196)),MAX(IF(Einstellungen!$C$11="7 Tage",MAX(0,(MIN(DATE(2028,11,0),IF(Mitarbeiter!$D196="",DATE(2028,11,0),Mitarbeiter!$D196),TODAY()))-(MAX(DATE(2028,10,1),Mitarbeiter!$C196))+1),MAX(0,NETWORKDAYS(MAX(DATE(2028,10,1),Mitarbeiter!$C196),MIN(DATE(2028,11,0),IF(Mitarbeiter!$D196="",DATE(2028,11,0),Mitarbeiter!$D196),TODAY()),Einstellungen!$F$13:$F$67)))*N(Mitarbeiter!$E196)/IF(Einstellungen!$C$11="7 Tage",7,5),N('Ist-Stunden'!AM196)+(N(Krankheitstage!BL196)+N(Krankheitstage!BX196))*N($C196))))</f>
        <v/>
      </c>
      <c r="BR196" s="76">
        <f>IF($B196="",0,IF(Einstellungen!$C$10="Ja",MAX(IF(Einstellungen!$C$11="7 Tage",MAX(0,(MIN(DATE(2028,12,0),IF(Mitarbeiter!$D196="",DATE(2028,12,0),Mitarbeiter!$D196),TODAY()))-(MAX(DATE(2028,11,1),Mitarbeiter!$C196))+1),MAX(0,NETWORKDAYS(MAX(DATE(2028,11,1),Mitarbeiter!$C196),MIN(DATE(2028,12,0),IF(Mitarbeiter!$D196="",DATE(2028,12,0),Mitarbeiter!$D196),TODAY()),Einstellungen!$F$13:$F$67)))*N(Mitarbeiter!$E196)/IF(Einstellungen!$C$11="7 Tage",7,5),N('Ist-Stunden'!AN196)),MAX(IF(Einstellungen!$C$11="7 Tage",MAX(0,(MIN(DATE(2028,12,0),IF(Mitarbeiter!$D196="",DATE(2028,12,0),Mitarbeiter!$D196),TODAY()))-(MAX(DATE(2028,11,1),Mitarbeiter!$C196))+1),MAX(0,NETWORKDAYS(MAX(DATE(2028,11,1),Mitarbeiter!$C196),MIN(DATE(2028,12,0),IF(Mitarbeiter!$D196="",DATE(2028,12,0),Mitarbeiter!$D196),TODAY()),Einstellungen!$F$13:$F$67)))*N(Mitarbeiter!$E196)/IF(Einstellungen!$C$11="7 Tage",7,5),N('Ist-Stunden'!AN196)+(N(Krankheitstage!BM196)+N(Krankheitstage!BY196))*N($C196))))</f>
        <v/>
      </c>
      <c r="BS196" s="76">
        <f>IF($B196="",0,IF(Einstellungen!$C$10="Ja",MAX(IF(Einstellungen!$C$11="7 Tage",MAX(0,(MIN(DATE(2028,13,0),IF(Mitarbeiter!$D196="",DATE(2028,13,0),Mitarbeiter!$D196),TODAY()))-(MAX(DATE(2028,12,1),Mitarbeiter!$C196))+1),MAX(0,NETWORKDAYS(MAX(DATE(2028,12,1),Mitarbeiter!$C196),MIN(DATE(2028,13,0),IF(Mitarbeiter!$D196="",DATE(2028,13,0),Mitarbeiter!$D196),TODAY()),Einstellungen!$F$13:$F$67)))*N(Mitarbeiter!$E196)/IF(Einstellungen!$C$11="7 Tage",7,5),N('Ist-Stunden'!AO196)),MAX(IF(Einstellungen!$C$11="7 Tage",MAX(0,(MIN(DATE(2028,13,0),IF(Mitarbeiter!$D196="",DATE(2028,13,0),Mitarbeiter!$D196),TODAY()))-(MAX(DATE(2028,12,1),Mitarbeiter!$C196))+1),MAX(0,NETWORKDAYS(MAX(DATE(2028,12,1),Mitarbeiter!$C196),MIN(DATE(2028,13,0),IF(Mitarbeiter!$D196="",DATE(2028,13,0),Mitarbeiter!$D196),TODAY()),Einstellungen!$F$13:$F$67)))*N(Mitarbeiter!$E196)/IF(Einstellungen!$C$11="7 Tage",7,5),N('Ist-Stunden'!AO196)+(N(Krankheitstage!BN196)+N(Krankheitstage!BZ196))*N($C196))))</f>
        <v/>
      </c>
      <c r="BT196" s="76">
        <f>IF($B196="",0,IF(Einstellungen!$C$10="Ja",MAX(IF(Einstellungen!$C$11="7 Tage",MAX(0,(MIN(DATE(2029,2,0),IF(Mitarbeiter!$D196="",DATE(2029,2,0),Mitarbeiter!$D196),TODAY()))-(MAX(DATE(2029,1,1),Mitarbeiter!$C196))+1),MAX(0,NETWORKDAYS(MAX(DATE(2029,1,1),Mitarbeiter!$C196),MIN(DATE(2029,2,0),IF(Mitarbeiter!$D196="",DATE(2029,2,0),Mitarbeiter!$D196),TODAY()),Einstellungen!$F$13:$F$67)))*N(Mitarbeiter!$E196)/IF(Einstellungen!$C$11="7 Tage",7,5),N('Ist-Stunden'!AP196)),MAX(IF(Einstellungen!$C$11="7 Tage",MAX(0,(MIN(DATE(2029,2,0),IF(Mitarbeiter!$D196="",DATE(2029,2,0),Mitarbeiter!$D196),TODAY()))-(MAX(DATE(2029,1,1),Mitarbeiter!$C196))+1),MAX(0,NETWORKDAYS(MAX(DATE(2029,1,1),Mitarbeiter!$C196),MIN(DATE(2029,2,0),IF(Mitarbeiter!$D196="",DATE(2029,2,0),Mitarbeiter!$D196),TODAY()),Einstellungen!$F$13:$F$67)))*N(Mitarbeiter!$E196)/IF(Einstellungen!$C$11="7 Tage",7,5),N('Ist-Stunden'!AP196)+(N(Krankheitstage!CA196)+N(Krankheitstage!CM196))*N($C196))))</f>
        <v/>
      </c>
      <c r="BU196" s="76">
        <f>IF($B196="",0,IF(Einstellungen!$C$10="Ja",MAX(IF(Einstellungen!$C$11="7 Tage",MAX(0,(MIN(DATE(2029,3,0),IF(Mitarbeiter!$D196="",DATE(2029,3,0),Mitarbeiter!$D196),TODAY()))-(MAX(DATE(2029,2,1),Mitarbeiter!$C196))+1),MAX(0,NETWORKDAYS(MAX(DATE(2029,2,1),Mitarbeiter!$C196),MIN(DATE(2029,3,0),IF(Mitarbeiter!$D196="",DATE(2029,3,0),Mitarbeiter!$D196),TODAY()),Einstellungen!$F$13:$F$67)))*N(Mitarbeiter!$E196)/IF(Einstellungen!$C$11="7 Tage",7,5),N('Ist-Stunden'!AQ196)),MAX(IF(Einstellungen!$C$11="7 Tage",MAX(0,(MIN(DATE(2029,3,0),IF(Mitarbeiter!$D196="",DATE(2029,3,0),Mitarbeiter!$D196),TODAY()))-(MAX(DATE(2029,2,1),Mitarbeiter!$C196))+1),MAX(0,NETWORKDAYS(MAX(DATE(2029,2,1),Mitarbeiter!$C196),MIN(DATE(2029,3,0),IF(Mitarbeiter!$D196="",DATE(2029,3,0),Mitarbeiter!$D196),TODAY()),Einstellungen!$F$13:$F$67)))*N(Mitarbeiter!$E196)/IF(Einstellungen!$C$11="7 Tage",7,5),N('Ist-Stunden'!AQ196)+(N(Krankheitstage!CB196)+N(Krankheitstage!CN196))*N($C196))))</f>
        <v/>
      </c>
      <c r="BV196" s="76">
        <f>IF($B196="",0,IF(Einstellungen!$C$10="Ja",MAX(IF(Einstellungen!$C$11="7 Tage",MAX(0,(MIN(DATE(2029,4,0),IF(Mitarbeiter!$D196="",DATE(2029,4,0),Mitarbeiter!$D196),TODAY()))-(MAX(DATE(2029,3,1),Mitarbeiter!$C196))+1),MAX(0,NETWORKDAYS(MAX(DATE(2029,3,1),Mitarbeiter!$C196),MIN(DATE(2029,4,0),IF(Mitarbeiter!$D196="",DATE(2029,4,0),Mitarbeiter!$D196),TODAY()),Einstellungen!$F$13:$F$67)))*N(Mitarbeiter!$E196)/IF(Einstellungen!$C$11="7 Tage",7,5),N('Ist-Stunden'!AR196)),MAX(IF(Einstellungen!$C$11="7 Tage",MAX(0,(MIN(DATE(2029,4,0),IF(Mitarbeiter!$D196="",DATE(2029,4,0),Mitarbeiter!$D196),TODAY()))-(MAX(DATE(2029,3,1),Mitarbeiter!$C196))+1),MAX(0,NETWORKDAYS(MAX(DATE(2029,3,1),Mitarbeiter!$C196),MIN(DATE(2029,4,0),IF(Mitarbeiter!$D196="",DATE(2029,4,0),Mitarbeiter!$D196),TODAY()),Einstellungen!$F$13:$F$67)))*N(Mitarbeiter!$E196)/IF(Einstellungen!$C$11="7 Tage",7,5),N('Ist-Stunden'!AR196)+(N(Krankheitstage!CC196)+N(Krankheitstage!CO196))*N($C196))))</f>
        <v/>
      </c>
      <c r="BW196" s="76">
        <f>IF($B196="",0,IF(Einstellungen!$C$10="Ja",MAX(IF(Einstellungen!$C$11="7 Tage",MAX(0,(MIN(DATE(2029,5,0),IF(Mitarbeiter!$D196="",DATE(2029,5,0),Mitarbeiter!$D196),TODAY()))-(MAX(DATE(2029,4,1),Mitarbeiter!$C196))+1),MAX(0,NETWORKDAYS(MAX(DATE(2029,4,1),Mitarbeiter!$C196),MIN(DATE(2029,5,0),IF(Mitarbeiter!$D196="",DATE(2029,5,0),Mitarbeiter!$D196),TODAY()),Einstellungen!$F$13:$F$67)))*N(Mitarbeiter!$E196)/IF(Einstellungen!$C$11="7 Tage",7,5),N('Ist-Stunden'!AS196)),MAX(IF(Einstellungen!$C$11="7 Tage",MAX(0,(MIN(DATE(2029,5,0),IF(Mitarbeiter!$D196="",DATE(2029,5,0),Mitarbeiter!$D196),TODAY()))-(MAX(DATE(2029,4,1),Mitarbeiter!$C196))+1),MAX(0,NETWORKDAYS(MAX(DATE(2029,4,1),Mitarbeiter!$C196),MIN(DATE(2029,5,0),IF(Mitarbeiter!$D196="",DATE(2029,5,0),Mitarbeiter!$D196),TODAY()),Einstellungen!$F$13:$F$67)))*N(Mitarbeiter!$E196)/IF(Einstellungen!$C$11="7 Tage",7,5),N('Ist-Stunden'!AS196)+(N(Krankheitstage!CD196)+N(Krankheitstage!CP196))*N($C196))))</f>
        <v/>
      </c>
      <c r="BX196" s="76">
        <f>IF($B196="",0,IF(Einstellungen!$C$10="Ja",MAX(IF(Einstellungen!$C$11="7 Tage",MAX(0,(MIN(DATE(2029,6,0),IF(Mitarbeiter!$D196="",DATE(2029,6,0),Mitarbeiter!$D196),TODAY()))-(MAX(DATE(2029,5,1),Mitarbeiter!$C196))+1),MAX(0,NETWORKDAYS(MAX(DATE(2029,5,1),Mitarbeiter!$C196),MIN(DATE(2029,6,0),IF(Mitarbeiter!$D196="",DATE(2029,6,0),Mitarbeiter!$D196),TODAY()),Einstellungen!$F$13:$F$67)))*N(Mitarbeiter!$E196)/IF(Einstellungen!$C$11="7 Tage",7,5),N('Ist-Stunden'!AT196)),MAX(IF(Einstellungen!$C$11="7 Tage",MAX(0,(MIN(DATE(2029,6,0),IF(Mitarbeiter!$D196="",DATE(2029,6,0),Mitarbeiter!$D196),TODAY()))-(MAX(DATE(2029,5,1),Mitarbeiter!$C196))+1),MAX(0,NETWORKDAYS(MAX(DATE(2029,5,1),Mitarbeiter!$C196),MIN(DATE(2029,6,0),IF(Mitarbeiter!$D196="",DATE(2029,6,0),Mitarbeiter!$D196),TODAY()),Einstellungen!$F$13:$F$67)))*N(Mitarbeiter!$E196)/IF(Einstellungen!$C$11="7 Tage",7,5),N('Ist-Stunden'!AT196)+(N(Krankheitstage!CE196)+N(Krankheitstage!CQ196))*N($C196))))</f>
        <v/>
      </c>
      <c r="BY196" s="76">
        <f>IF($B196="",0,IF(Einstellungen!$C$10="Ja",MAX(IF(Einstellungen!$C$11="7 Tage",MAX(0,(MIN(DATE(2029,7,0),IF(Mitarbeiter!$D196="",DATE(2029,7,0),Mitarbeiter!$D196),TODAY()))-(MAX(DATE(2029,6,1),Mitarbeiter!$C196))+1),MAX(0,NETWORKDAYS(MAX(DATE(2029,6,1),Mitarbeiter!$C196),MIN(DATE(2029,7,0),IF(Mitarbeiter!$D196="",DATE(2029,7,0),Mitarbeiter!$D196),TODAY()),Einstellungen!$F$13:$F$67)))*N(Mitarbeiter!$E196)/IF(Einstellungen!$C$11="7 Tage",7,5),N('Ist-Stunden'!AU196)),MAX(IF(Einstellungen!$C$11="7 Tage",MAX(0,(MIN(DATE(2029,7,0),IF(Mitarbeiter!$D196="",DATE(2029,7,0),Mitarbeiter!$D196),TODAY()))-(MAX(DATE(2029,6,1),Mitarbeiter!$C196))+1),MAX(0,NETWORKDAYS(MAX(DATE(2029,6,1),Mitarbeiter!$C196),MIN(DATE(2029,7,0),IF(Mitarbeiter!$D196="",DATE(2029,7,0),Mitarbeiter!$D196),TODAY()),Einstellungen!$F$13:$F$67)))*N(Mitarbeiter!$E196)/IF(Einstellungen!$C$11="7 Tage",7,5),N('Ist-Stunden'!AU196)+(N(Krankheitstage!CF196)+N(Krankheitstage!CR196))*N($C196))))</f>
        <v/>
      </c>
      <c r="BZ196" s="76">
        <f>IF($B196="",0,IF(Einstellungen!$C$10="Ja",MAX(IF(Einstellungen!$C$11="7 Tage",MAX(0,(MIN(DATE(2029,8,0),IF(Mitarbeiter!$D196="",DATE(2029,8,0),Mitarbeiter!$D196),TODAY()))-(MAX(DATE(2029,7,1),Mitarbeiter!$C196))+1),MAX(0,NETWORKDAYS(MAX(DATE(2029,7,1),Mitarbeiter!$C196),MIN(DATE(2029,8,0),IF(Mitarbeiter!$D196="",DATE(2029,8,0),Mitarbeiter!$D196),TODAY()),Einstellungen!$F$13:$F$67)))*N(Mitarbeiter!$E196)/IF(Einstellungen!$C$11="7 Tage",7,5),N('Ist-Stunden'!AV196)),MAX(IF(Einstellungen!$C$11="7 Tage",MAX(0,(MIN(DATE(2029,8,0),IF(Mitarbeiter!$D196="",DATE(2029,8,0),Mitarbeiter!$D196),TODAY()))-(MAX(DATE(2029,7,1),Mitarbeiter!$C196))+1),MAX(0,NETWORKDAYS(MAX(DATE(2029,7,1),Mitarbeiter!$C196),MIN(DATE(2029,8,0),IF(Mitarbeiter!$D196="",DATE(2029,8,0),Mitarbeiter!$D196),TODAY()),Einstellungen!$F$13:$F$67)))*N(Mitarbeiter!$E196)/IF(Einstellungen!$C$11="7 Tage",7,5),N('Ist-Stunden'!AV196)+(N(Krankheitstage!CG196)+N(Krankheitstage!CS196))*N($C196))))</f>
        <v/>
      </c>
      <c r="CA196" s="76">
        <f>IF($B196="",0,IF(Einstellungen!$C$10="Ja",MAX(IF(Einstellungen!$C$11="7 Tage",MAX(0,(MIN(DATE(2029,9,0),IF(Mitarbeiter!$D196="",DATE(2029,9,0),Mitarbeiter!$D196),TODAY()))-(MAX(DATE(2029,8,1),Mitarbeiter!$C196))+1),MAX(0,NETWORKDAYS(MAX(DATE(2029,8,1),Mitarbeiter!$C196),MIN(DATE(2029,9,0),IF(Mitarbeiter!$D196="",DATE(2029,9,0),Mitarbeiter!$D196),TODAY()),Einstellungen!$F$13:$F$67)))*N(Mitarbeiter!$E196)/IF(Einstellungen!$C$11="7 Tage",7,5),N('Ist-Stunden'!AW196)),MAX(IF(Einstellungen!$C$11="7 Tage",MAX(0,(MIN(DATE(2029,9,0),IF(Mitarbeiter!$D196="",DATE(2029,9,0),Mitarbeiter!$D196),TODAY()))-(MAX(DATE(2029,8,1),Mitarbeiter!$C196))+1),MAX(0,NETWORKDAYS(MAX(DATE(2029,8,1),Mitarbeiter!$C196),MIN(DATE(2029,9,0),IF(Mitarbeiter!$D196="",DATE(2029,9,0),Mitarbeiter!$D196),TODAY()),Einstellungen!$F$13:$F$67)))*N(Mitarbeiter!$E196)/IF(Einstellungen!$C$11="7 Tage",7,5),N('Ist-Stunden'!AW196)+(N(Krankheitstage!CH196)+N(Krankheitstage!CT196))*N($C196))))</f>
        <v/>
      </c>
      <c r="CB196" s="76">
        <f>IF($B196="",0,IF(Einstellungen!$C$10="Ja",MAX(IF(Einstellungen!$C$11="7 Tage",MAX(0,(MIN(DATE(2029,10,0),IF(Mitarbeiter!$D196="",DATE(2029,10,0),Mitarbeiter!$D196),TODAY()))-(MAX(DATE(2029,9,1),Mitarbeiter!$C196))+1),MAX(0,NETWORKDAYS(MAX(DATE(2029,9,1),Mitarbeiter!$C196),MIN(DATE(2029,10,0),IF(Mitarbeiter!$D196="",DATE(2029,10,0),Mitarbeiter!$D196),TODAY()),Einstellungen!$F$13:$F$67)))*N(Mitarbeiter!$E196)/IF(Einstellungen!$C$11="7 Tage",7,5),N('Ist-Stunden'!AX196)),MAX(IF(Einstellungen!$C$11="7 Tage",MAX(0,(MIN(DATE(2029,10,0),IF(Mitarbeiter!$D196="",DATE(2029,10,0),Mitarbeiter!$D196),TODAY()))-(MAX(DATE(2029,9,1),Mitarbeiter!$C196))+1),MAX(0,NETWORKDAYS(MAX(DATE(2029,9,1),Mitarbeiter!$C196),MIN(DATE(2029,10,0),IF(Mitarbeiter!$D196="",DATE(2029,10,0),Mitarbeiter!$D196),TODAY()),Einstellungen!$F$13:$F$67)))*N(Mitarbeiter!$E196)/IF(Einstellungen!$C$11="7 Tage",7,5),N('Ist-Stunden'!AX196)+(N(Krankheitstage!CI196)+N(Krankheitstage!CU196))*N($C196))))</f>
        <v/>
      </c>
      <c r="CC196" s="76">
        <f>IF($B196="",0,IF(Einstellungen!$C$10="Ja",MAX(IF(Einstellungen!$C$11="7 Tage",MAX(0,(MIN(DATE(2029,11,0),IF(Mitarbeiter!$D196="",DATE(2029,11,0),Mitarbeiter!$D196),TODAY()))-(MAX(DATE(2029,10,1),Mitarbeiter!$C196))+1),MAX(0,NETWORKDAYS(MAX(DATE(2029,10,1),Mitarbeiter!$C196),MIN(DATE(2029,11,0),IF(Mitarbeiter!$D196="",DATE(2029,11,0),Mitarbeiter!$D196),TODAY()),Einstellungen!$F$13:$F$67)))*N(Mitarbeiter!$E196)/IF(Einstellungen!$C$11="7 Tage",7,5),N('Ist-Stunden'!AY196)),MAX(IF(Einstellungen!$C$11="7 Tage",MAX(0,(MIN(DATE(2029,11,0),IF(Mitarbeiter!$D196="",DATE(2029,11,0),Mitarbeiter!$D196),TODAY()))-(MAX(DATE(2029,10,1),Mitarbeiter!$C196))+1),MAX(0,NETWORKDAYS(MAX(DATE(2029,10,1),Mitarbeiter!$C196),MIN(DATE(2029,11,0),IF(Mitarbeiter!$D196="",DATE(2029,11,0),Mitarbeiter!$D196),TODAY()),Einstellungen!$F$13:$F$67)))*N(Mitarbeiter!$E196)/IF(Einstellungen!$C$11="7 Tage",7,5),N('Ist-Stunden'!AY196)+(N(Krankheitstage!CJ196)+N(Krankheitstage!CV196))*N($C196))))</f>
        <v/>
      </c>
      <c r="CD196" s="76">
        <f>IF($B196="",0,IF(Einstellungen!$C$10="Ja",MAX(IF(Einstellungen!$C$11="7 Tage",MAX(0,(MIN(DATE(2029,12,0),IF(Mitarbeiter!$D196="",DATE(2029,12,0),Mitarbeiter!$D196),TODAY()))-(MAX(DATE(2029,11,1),Mitarbeiter!$C196))+1),MAX(0,NETWORKDAYS(MAX(DATE(2029,11,1),Mitarbeiter!$C196),MIN(DATE(2029,12,0),IF(Mitarbeiter!$D196="",DATE(2029,12,0),Mitarbeiter!$D196),TODAY()),Einstellungen!$F$13:$F$67)))*N(Mitarbeiter!$E196)/IF(Einstellungen!$C$11="7 Tage",7,5),N('Ist-Stunden'!AZ196)),MAX(IF(Einstellungen!$C$11="7 Tage",MAX(0,(MIN(DATE(2029,12,0),IF(Mitarbeiter!$D196="",DATE(2029,12,0),Mitarbeiter!$D196),TODAY()))-(MAX(DATE(2029,11,1),Mitarbeiter!$C196))+1),MAX(0,NETWORKDAYS(MAX(DATE(2029,11,1),Mitarbeiter!$C196),MIN(DATE(2029,12,0),IF(Mitarbeiter!$D196="",DATE(2029,12,0),Mitarbeiter!$D196),TODAY()),Einstellungen!$F$13:$F$67)))*N(Mitarbeiter!$E196)/IF(Einstellungen!$C$11="7 Tage",7,5),N('Ist-Stunden'!AZ196)+(N(Krankheitstage!CK196)+N(Krankheitstage!CW196))*N($C196))))</f>
        <v/>
      </c>
      <c r="CE196" s="76">
        <f>IF($B196="",0,IF(Einstellungen!$C$10="Ja",MAX(IF(Einstellungen!$C$11="7 Tage",MAX(0,(MIN(DATE(2029,13,0),IF(Mitarbeiter!$D196="",DATE(2029,13,0),Mitarbeiter!$D196),TODAY()))-(MAX(DATE(2029,12,1),Mitarbeiter!$C196))+1),MAX(0,NETWORKDAYS(MAX(DATE(2029,12,1),Mitarbeiter!$C196),MIN(DATE(2029,13,0),IF(Mitarbeiter!$D196="",DATE(2029,13,0),Mitarbeiter!$D196),TODAY()),Einstellungen!$F$13:$F$67)))*N(Mitarbeiter!$E196)/IF(Einstellungen!$C$11="7 Tage",7,5),N('Ist-Stunden'!BA196)),MAX(IF(Einstellungen!$C$11="7 Tage",MAX(0,(MIN(DATE(2029,13,0),IF(Mitarbeiter!$D196="",DATE(2029,13,0),Mitarbeiter!$D196),TODAY()))-(MAX(DATE(2029,12,1),Mitarbeiter!$C196))+1),MAX(0,NETWORKDAYS(MAX(DATE(2029,12,1),Mitarbeiter!$C196),MIN(DATE(2029,13,0),IF(Mitarbeiter!$D196="",DATE(2029,13,0),Mitarbeiter!$D196),TODAY()),Einstellungen!$F$13:$F$67)))*N(Mitarbeiter!$E196)/IF(Einstellungen!$C$11="7 Tage",7,5),N('Ist-Stunden'!BA196)+(N(Krankheitstage!CL196)+N(Krankheitstage!CX196))*N($C196))))</f>
        <v/>
      </c>
      <c r="CF196" s="76">
        <f>IF($B196="",0,IF(Einstellungen!$C$10="Ja",MAX(IF(Einstellungen!$C$11="7 Tage",MAX(0,(MIN(DATE(2030,2,0),IF(Mitarbeiter!$D196="",DATE(2030,2,0),Mitarbeiter!$D196),TODAY()))-(MAX(DATE(2030,1,1),Mitarbeiter!$C196))+1),MAX(0,NETWORKDAYS(MAX(DATE(2030,1,1),Mitarbeiter!$C196),MIN(DATE(2030,2,0),IF(Mitarbeiter!$D196="",DATE(2030,2,0),Mitarbeiter!$D196),TODAY()),Einstellungen!$F$13:$F$67)))*N(Mitarbeiter!$E196)/IF(Einstellungen!$C$11="7 Tage",7,5),N('Ist-Stunden'!BB196)),MAX(IF(Einstellungen!$C$11="7 Tage",MAX(0,(MIN(DATE(2030,2,0),IF(Mitarbeiter!$D196="",DATE(2030,2,0),Mitarbeiter!$D196),TODAY()))-(MAX(DATE(2030,1,1),Mitarbeiter!$C196))+1),MAX(0,NETWORKDAYS(MAX(DATE(2030,1,1),Mitarbeiter!$C196),MIN(DATE(2030,2,0),IF(Mitarbeiter!$D196="",DATE(2030,2,0),Mitarbeiter!$D196),TODAY()),Einstellungen!$F$13:$F$67)))*N(Mitarbeiter!$E196)/IF(Einstellungen!$C$11="7 Tage",7,5),N('Ist-Stunden'!BB196)+(N(Krankheitstage!CY196)+N(Krankheitstage!DK196))*N($C196))))</f>
        <v/>
      </c>
      <c r="CG196" s="76">
        <f>IF($B196="",0,IF(Einstellungen!$C$10="Ja",MAX(IF(Einstellungen!$C$11="7 Tage",MAX(0,(MIN(DATE(2030,3,0),IF(Mitarbeiter!$D196="",DATE(2030,3,0),Mitarbeiter!$D196),TODAY()))-(MAX(DATE(2030,2,1),Mitarbeiter!$C196))+1),MAX(0,NETWORKDAYS(MAX(DATE(2030,2,1),Mitarbeiter!$C196),MIN(DATE(2030,3,0),IF(Mitarbeiter!$D196="",DATE(2030,3,0),Mitarbeiter!$D196),TODAY()),Einstellungen!$F$13:$F$67)))*N(Mitarbeiter!$E196)/IF(Einstellungen!$C$11="7 Tage",7,5),N('Ist-Stunden'!BC196)),MAX(IF(Einstellungen!$C$11="7 Tage",MAX(0,(MIN(DATE(2030,3,0),IF(Mitarbeiter!$D196="",DATE(2030,3,0),Mitarbeiter!$D196),TODAY()))-(MAX(DATE(2030,2,1),Mitarbeiter!$C196))+1),MAX(0,NETWORKDAYS(MAX(DATE(2030,2,1),Mitarbeiter!$C196),MIN(DATE(2030,3,0),IF(Mitarbeiter!$D196="",DATE(2030,3,0),Mitarbeiter!$D196),TODAY()),Einstellungen!$F$13:$F$67)))*N(Mitarbeiter!$E196)/IF(Einstellungen!$C$11="7 Tage",7,5),N('Ist-Stunden'!BC196)+(N(Krankheitstage!CZ196)+N(Krankheitstage!DL196))*N($C196))))</f>
        <v/>
      </c>
      <c r="CH196" s="76">
        <f>IF($B196="",0,IF(Einstellungen!$C$10="Ja",MAX(IF(Einstellungen!$C$11="7 Tage",MAX(0,(MIN(DATE(2030,4,0),IF(Mitarbeiter!$D196="",DATE(2030,4,0),Mitarbeiter!$D196),TODAY()))-(MAX(DATE(2030,3,1),Mitarbeiter!$C196))+1),MAX(0,NETWORKDAYS(MAX(DATE(2030,3,1),Mitarbeiter!$C196),MIN(DATE(2030,4,0),IF(Mitarbeiter!$D196="",DATE(2030,4,0),Mitarbeiter!$D196),TODAY()),Einstellungen!$F$13:$F$67)))*N(Mitarbeiter!$E196)/IF(Einstellungen!$C$11="7 Tage",7,5),N('Ist-Stunden'!BD196)),MAX(IF(Einstellungen!$C$11="7 Tage",MAX(0,(MIN(DATE(2030,4,0),IF(Mitarbeiter!$D196="",DATE(2030,4,0),Mitarbeiter!$D196),TODAY()))-(MAX(DATE(2030,3,1),Mitarbeiter!$C196))+1),MAX(0,NETWORKDAYS(MAX(DATE(2030,3,1),Mitarbeiter!$C196),MIN(DATE(2030,4,0),IF(Mitarbeiter!$D196="",DATE(2030,4,0),Mitarbeiter!$D196),TODAY()),Einstellungen!$F$13:$F$67)))*N(Mitarbeiter!$E196)/IF(Einstellungen!$C$11="7 Tage",7,5),N('Ist-Stunden'!BD196)+(N(Krankheitstage!DA196)+N(Krankheitstage!DM196))*N($C196))))</f>
        <v/>
      </c>
      <c r="CI196" s="76">
        <f>IF($B196="",0,IF(Einstellungen!$C$10="Ja",MAX(IF(Einstellungen!$C$11="7 Tage",MAX(0,(MIN(DATE(2030,5,0),IF(Mitarbeiter!$D196="",DATE(2030,5,0),Mitarbeiter!$D196),TODAY()))-(MAX(DATE(2030,4,1),Mitarbeiter!$C196))+1),MAX(0,NETWORKDAYS(MAX(DATE(2030,4,1),Mitarbeiter!$C196),MIN(DATE(2030,5,0),IF(Mitarbeiter!$D196="",DATE(2030,5,0),Mitarbeiter!$D196),TODAY()),Einstellungen!$F$13:$F$67)))*N(Mitarbeiter!$E196)/IF(Einstellungen!$C$11="7 Tage",7,5),N('Ist-Stunden'!BE196)),MAX(IF(Einstellungen!$C$11="7 Tage",MAX(0,(MIN(DATE(2030,5,0),IF(Mitarbeiter!$D196="",DATE(2030,5,0),Mitarbeiter!$D196),TODAY()))-(MAX(DATE(2030,4,1),Mitarbeiter!$C196))+1),MAX(0,NETWORKDAYS(MAX(DATE(2030,4,1),Mitarbeiter!$C196),MIN(DATE(2030,5,0),IF(Mitarbeiter!$D196="",DATE(2030,5,0),Mitarbeiter!$D196),TODAY()),Einstellungen!$F$13:$F$67)))*N(Mitarbeiter!$E196)/IF(Einstellungen!$C$11="7 Tage",7,5),N('Ist-Stunden'!BE196)+(N(Krankheitstage!DB196)+N(Krankheitstage!DN196))*N($C196))))</f>
        <v/>
      </c>
      <c r="CJ196" s="76">
        <f>IF($B196="",0,IF(Einstellungen!$C$10="Ja",MAX(IF(Einstellungen!$C$11="7 Tage",MAX(0,(MIN(DATE(2030,6,0),IF(Mitarbeiter!$D196="",DATE(2030,6,0),Mitarbeiter!$D196),TODAY()))-(MAX(DATE(2030,5,1),Mitarbeiter!$C196))+1),MAX(0,NETWORKDAYS(MAX(DATE(2030,5,1),Mitarbeiter!$C196),MIN(DATE(2030,6,0),IF(Mitarbeiter!$D196="",DATE(2030,6,0),Mitarbeiter!$D196),TODAY()),Einstellungen!$F$13:$F$67)))*N(Mitarbeiter!$E196)/IF(Einstellungen!$C$11="7 Tage",7,5),N('Ist-Stunden'!BF196)),MAX(IF(Einstellungen!$C$11="7 Tage",MAX(0,(MIN(DATE(2030,6,0),IF(Mitarbeiter!$D196="",DATE(2030,6,0),Mitarbeiter!$D196),TODAY()))-(MAX(DATE(2030,5,1),Mitarbeiter!$C196))+1),MAX(0,NETWORKDAYS(MAX(DATE(2030,5,1),Mitarbeiter!$C196),MIN(DATE(2030,6,0),IF(Mitarbeiter!$D196="",DATE(2030,6,0),Mitarbeiter!$D196),TODAY()),Einstellungen!$F$13:$F$67)))*N(Mitarbeiter!$E196)/IF(Einstellungen!$C$11="7 Tage",7,5),N('Ist-Stunden'!BF196)+(N(Krankheitstage!DC196)+N(Krankheitstage!DO196))*N($C196))))</f>
        <v/>
      </c>
      <c r="CK196" s="76">
        <f>IF($B196="",0,IF(Einstellungen!$C$10="Ja",MAX(IF(Einstellungen!$C$11="7 Tage",MAX(0,(MIN(DATE(2030,7,0),IF(Mitarbeiter!$D196="",DATE(2030,7,0),Mitarbeiter!$D196),TODAY()))-(MAX(DATE(2030,6,1),Mitarbeiter!$C196))+1),MAX(0,NETWORKDAYS(MAX(DATE(2030,6,1),Mitarbeiter!$C196),MIN(DATE(2030,7,0),IF(Mitarbeiter!$D196="",DATE(2030,7,0),Mitarbeiter!$D196),TODAY()),Einstellungen!$F$13:$F$67)))*N(Mitarbeiter!$E196)/IF(Einstellungen!$C$11="7 Tage",7,5),N('Ist-Stunden'!BG196)),MAX(IF(Einstellungen!$C$11="7 Tage",MAX(0,(MIN(DATE(2030,7,0),IF(Mitarbeiter!$D196="",DATE(2030,7,0),Mitarbeiter!$D196),TODAY()))-(MAX(DATE(2030,6,1),Mitarbeiter!$C196))+1),MAX(0,NETWORKDAYS(MAX(DATE(2030,6,1),Mitarbeiter!$C196),MIN(DATE(2030,7,0),IF(Mitarbeiter!$D196="",DATE(2030,7,0),Mitarbeiter!$D196),TODAY()),Einstellungen!$F$13:$F$67)))*N(Mitarbeiter!$E196)/IF(Einstellungen!$C$11="7 Tage",7,5),N('Ist-Stunden'!BG196)+(N(Krankheitstage!DD196)+N(Krankheitstage!DP196))*N($C196))))</f>
        <v/>
      </c>
      <c r="CL196" s="76">
        <f>IF($B196="",0,IF(Einstellungen!$C$10="Ja",MAX(IF(Einstellungen!$C$11="7 Tage",MAX(0,(MIN(DATE(2030,8,0),IF(Mitarbeiter!$D196="",DATE(2030,8,0),Mitarbeiter!$D196),TODAY()))-(MAX(DATE(2030,7,1),Mitarbeiter!$C196))+1),MAX(0,NETWORKDAYS(MAX(DATE(2030,7,1),Mitarbeiter!$C196),MIN(DATE(2030,8,0),IF(Mitarbeiter!$D196="",DATE(2030,8,0),Mitarbeiter!$D196),TODAY()),Einstellungen!$F$13:$F$67)))*N(Mitarbeiter!$E196)/IF(Einstellungen!$C$11="7 Tage",7,5),N('Ist-Stunden'!BH196)),MAX(IF(Einstellungen!$C$11="7 Tage",MAX(0,(MIN(DATE(2030,8,0),IF(Mitarbeiter!$D196="",DATE(2030,8,0),Mitarbeiter!$D196),TODAY()))-(MAX(DATE(2030,7,1),Mitarbeiter!$C196))+1),MAX(0,NETWORKDAYS(MAX(DATE(2030,7,1),Mitarbeiter!$C196),MIN(DATE(2030,8,0),IF(Mitarbeiter!$D196="",DATE(2030,8,0),Mitarbeiter!$D196),TODAY()),Einstellungen!$F$13:$F$67)))*N(Mitarbeiter!$E196)/IF(Einstellungen!$C$11="7 Tage",7,5),N('Ist-Stunden'!BH196)+(N(Krankheitstage!DE196)+N(Krankheitstage!DQ196))*N($C196))))</f>
        <v/>
      </c>
      <c r="CM196" s="76">
        <f>IF($B196="",0,IF(Einstellungen!$C$10="Ja",MAX(IF(Einstellungen!$C$11="7 Tage",MAX(0,(MIN(DATE(2030,9,0),IF(Mitarbeiter!$D196="",DATE(2030,9,0),Mitarbeiter!$D196),TODAY()))-(MAX(DATE(2030,8,1),Mitarbeiter!$C196))+1),MAX(0,NETWORKDAYS(MAX(DATE(2030,8,1),Mitarbeiter!$C196),MIN(DATE(2030,9,0),IF(Mitarbeiter!$D196="",DATE(2030,9,0),Mitarbeiter!$D196),TODAY()),Einstellungen!$F$13:$F$67)))*N(Mitarbeiter!$E196)/IF(Einstellungen!$C$11="7 Tage",7,5),N('Ist-Stunden'!BI196)),MAX(IF(Einstellungen!$C$11="7 Tage",MAX(0,(MIN(DATE(2030,9,0),IF(Mitarbeiter!$D196="",DATE(2030,9,0),Mitarbeiter!$D196),TODAY()))-(MAX(DATE(2030,8,1),Mitarbeiter!$C196))+1),MAX(0,NETWORKDAYS(MAX(DATE(2030,8,1),Mitarbeiter!$C196),MIN(DATE(2030,9,0),IF(Mitarbeiter!$D196="",DATE(2030,9,0),Mitarbeiter!$D196),TODAY()),Einstellungen!$F$13:$F$67)))*N(Mitarbeiter!$E196)/IF(Einstellungen!$C$11="7 Tage",7,5),N('Ist-Stunden'!BI196)+(N(Krankheitstage!DF196)+N(Krankheitstage!DR196))*N($C196))))</f>
        <v/>
      </c>
      <c r="CN196" s="76">
        <f>IF($B196="",0,IF(Einstellungen!$C$10="Ja",MAX(IF(Einstellungen!$C$11="7 Tage",MAX(0,(MIN(DATE(2030,10,0),IF(Mitarbeiter!$D196="",DATE(2030,10,0),Mitarbeiter!$D196),TODAY()))-(MAX(DATE(2030,9,1),Mitarbeiter!$C196))+1),MAX(0,NETWORKDAYS(MAX(DATE(2030,9,1),Mitarbeiter!$C196),MIN(DATE(2030,10,0),IF(Mitarbeiter!$D196="",DATE(2030,10,0),Mitarbeiter!$D196),TODAY()),Einstellungen!$F$13:$F$67)))*N(Mitarbeiter!$E196)/IF(Einstellungen!$C$11="7 Tage",7,5),N('Ist-Stunden'!BJ196)),MAX(IF(Einstellungen!$C$11="7 Tage",MAX(0,(MIN(DATE(2030,10,0),IF(Mitarbeiter!$D196="",DATE(2030,10,0),Mitarbeiter!$D196),TODAY()))-(MAX(DATE(2030,9,1),Mitarbeiter!$C196))+1),MAX(0,NETWORKDAYS(MAX(DATE(2030,9,1),Mitarbeiter!$C196),MIN(DATE(2030,10,0),IF(Mitarbeiter!$D196="",DATE(2030,10,0),Mitarbeiter!$D196),TODAY()),Einstellungen!$F$13:$F$67)))*N(Mitarbeiter!$E196)/IF(Einstellungen!$C$11="7 Tage",7,5),N('Ist-Stunden'!BJ196)+(N(Krankheitstage!DG196)+N(Krankheitstage!DS196))*N($C196))))</f>
        <v/>
      </c>
      <c r="CO196" s="76">
        <f>IF($B196="",0,IF(Einstellungen!$C$10="Ja",MAX(IF(Einstellungen!$C$11="7 Tage",MAX(0,(MIN(DATE(2030,11,0),IF(Mitarbeiter!$D196="",DATE(2030,11,0),Mitarbeiter!$D196),TODAY()))-(MAX(DATE(2030,10,1),Mitarbeiter!$C196))+1),MAX(0,NETWORKDAYS(MAX(DATE(2030,10,1),Mitarbeiter!$C196),MIN(DATE(2030,11,0),IF(Mitarbeiter!$D196="",DATE(2030,11,0),Mitarbeiter!$D196),TODAY()),Einstellungen!$F$13:$F$67)))*N(Mitarbeiter!$E196)/IF(Einstellungen!$C$11="7 Tage",7,5),N('Ist-Stunden'!BK196)),MAX(IF(Einstellungen!$C$11="7 Tage",MAX(0,(MIN(DATE(2030,11,0),IF(Mitarbeiter!$D196="",DATE(2030,11,0),Mitarbeiter!$D196),TODAY()))-(MAX(DATE(2030,10,1),Mitarbeiter!$C196))+1),MAX(0,NETWORKDAYS(MAX(DATE(2030,10,1),Mitarbeiter!$C196),MIN(DATE(2030,11,0),IF(Mitarbeiter!$D196="",DATE(2030,11,0),Mitarbeiter!$D196),TODAY()),Einstellungen!$F$13:$F$67)))*N(Mitarbeiter!$E196)/IF(Einstellungen!$C$11="7 Tage",7,5),N('Ist-Stunden'!BK196)+(N(Krankheitstage!DH196)+N(Krankheitstage!DT196))*N($C196))))</f>
        <v/>
      </c>
      <c r="CP196" s="76">
        <f>IF($B196="",0,IF(Einstellungen!$C$10="Ja",MAX(IF(Einstellungen!$C$11="7 Tage",MAX(0,(MIN(DATE(2030,12,0),IF(Mitarbeiter!$D196="",DATE(2030,12,0),Mitarbeiter!$D196),TODAY()))-(MAX(DATE(2030,11,1),Mitarbeiter!$C196))+1),MAX(0,NETWORKDAYS(MAX(DATE(2030,11,1),Mitarbeiter!$C196),MIN(DATE(2030,12,0),IF(Mitarbeiter!$D196="",DATE(2030,12,0),Mitarbeiter!$D196),TODAY()),Einstellungen!$F$13:$F$67)))*N(Mitarbeiter!$E196)/IF(Einstellungen!$C$11="7 Tage",7,5),N('Ist-Stunden'!BL196)),MAX(IF(Einstellungen!$C$11="7 Tage",MAX(0,(MIN(DATE(2030,12,0),IF(Mitarbeiter!$D196="",DATE(2030,12,0),Mitarbeiter!$D196),TODAY()))-(MAX(DATE(2030,11,1),Mitarbeiter!$C196))+1),MAX(0,NETWORKDAYS(MAX(DATE(2030,11,1),Mitarbeiter!$C196),MIN(DATE(2030,12,0),IF(Mitarbeiter!$D196="",DATE(2030,12,0),Mitarbeiter!$D196),TODAY()),Einstellungen!$F$13:$F$67)))*N(Mitarbeiter!$E196)/IF(Einstellungen!$C$11="7 Tage",7,5),N('Ist-Stunden'!BL196)+(N(Krankheitstage!DI196)+N(Krankheitstage!DU196))*N($C196))))</f>
        <v/>
      </c>
      <c r="CQ196" s="76">
        <f>IF($B196="",0,IF(Einstellungen!$C$10="Ja",MAX(IF(Einstellungen!$C$11="7 Tage",MAX(0,(MIN(DATE(2030,13,0),IF(Mitarbeiter!$D196="",DATE(2030,13,0),Mitarbeiter!$D196),TODAY()))-(MAX(DATE(2030,12,1),Mitarbeiter!$C196))+1),MAX(0,NETWORKDAYS(MAX(DATE(2030,12,1),Mitarbeiter!$C196),MIN(DATE(2030,13,0),IF(Mitarbeiter!$D196="",DATE(2030,13,0),Mitarbeiter!$D196),TODAY()),Einstellungen!$F$13:$F$67)))*N(Mitarbeiter!$E196)/IF(Einstellungen!$C$11="7 Tage",7,5),N('Ist-Stunden'!BM196)),MAX(IF(Einstellungen!$C$11="7 Tage",MAX(0,(MIN(DATE(2030,13,0),IF(Mitarbeiter!$D196="",DATE(2030,13,0),Mitarbeiter!$D196),TODAY()))-(MAX(DATE(2030,12,1),Mitarbeiter!$C196))+1),MAX(0,NETWORKDAYS(MAX(DATE(2030,12,1),Mitarbeiter!$C196),MIN(DATE(2030,13,0),IF(Mitarbeiter!$D196="",DATE(2030,13,0),Mitarbeiter!$D196),TODAY()),Einstellungen!$F$13:$F$67)))*N(Mitarbeiter!$E196)/IF(Einstellungen!$C$11="7 Tage",7,5),N('Ist-Stunden'!BM196)+(N(Krankheitstage!DJ196)+N(Krankheitstage!DV196))*N($C196))))</f>
        <v/>
      </c>
    </row>
    <row r="197">
      <c r="A197" s="73">
        <f>IF(Mitarbeiter!B197="","",Mitarbeiter!A197)</f>
        <v/>
      </c>
      <c r="B197" s="6">
        <f>IF(Mitarbeiter!B197="","",Mitarbeiter!B197)</f>
        <v/>
      </c>
      <c r="C197" s="74">
        <f>IF(Mitarbeiter!B197="","",Mitarbeiter!F197)</f>
        <v/>
      </c>
      <c r="D197" s="75">
        <f>N(INDEX(Krankheitstage!$G197:$DV197,1,(Einstellungen!$C$3-2026)*24+1))</f>
        <v/>
      </c>
      <c r="E197" s="75">
        <f>N(INDEX(Krankheitstage!$G197:$DV197,1,(Einstellungen!$C$3-2026)*24+2))</f>
        <v/>
      </c>
      <c r="F197" s="75">
        <f>N(INDEX(Krankheitstage!$G197:$DV197,1,(Einstellungen!$C$3-2026)*24+3))</f>
        <v/>
      </c>
      <c r="G197" s="75">
        <f>N(INDEX(Krankheitstage!$G197:$DV197,1,(Einstellungen!$C$3-2026)*24+4))</f>
        <v/>
      </c>
      <c r="H197" s="75">
        <f>N(INDEX(Krankheitstage!$G197:$DV197,1,(Einstellungen!$C$3-2026)*24+5))</f>
        <v/>
      </c>
      <c r="I197" s="75">
        <f>N(INDEX(Krankheitstage!$G197:$DV197,1,(Einstellungen!$C$3-2026)*24+6))</f>
        <v/>
      </c>
      <c r="J197" s="75">
        <f>N(INDEX(Krankheitstage!$G197:$DV197,1,(Einstellungen!$C$3-2026)*24+7))</f>
        <v/>
      </c>
      <c r="K197" s="75">
        <f>N(INDEX(Krankheitstage!$G197:$DV197,1,(Einstellungen!$C$3-2026)*24+8))</f>
        <v/>
      </c>
      <c r="L197" s="75">
        <f>N(INDEX(Krankheitstage!$G197:$DV197,1,(Einstellungen!$C$3-2026)*24+9))</f>
        <v/>
      </c>
      <c r="M197" s="75">
        <f>N(INDEX(Krankheitstage!$G197:$DV197,1,(Einstellungen!$C$3-2026)*24+10))</f>
        <v/>
      </c>
      <c r="N197" s="75">
        <f>N(INDEX(Krankheitstage!$G197:$DV197,1,(Einstellungen!$C$3-2026)*24+11))</f>
        <v/>
      </c>
      <c r="O197" s="75">
        <f>N(INDEX(Krankheitstage!$G197:$DV197,1,(Einstellungen!$C$3-2026)*24+12))</f>
        <v/>
      </c>
      <c r="P197" s="75">
        <f>IF($B197="","",SUM(D197:O197))</f>
        <v/>
      </c>
      <c r="Q197" s="75">
        <f>N(INDEX(Krankheitstage!$G197:$DV197,1,(Einstellungen!$C$3-2026)*24+13))</f>
        <v/>
      </c>
      <c r="R197" s="75">
        <f>N(INDEX(Krankheitstage!$G197:$DV197,1,(Einstellungen!$C$3-2026)*24+14))</f>
        <v/>
      </c>
      <c r="S197" s="75">
        <f>N(INDEX(Krankheitstage!$G197:$DV197,1,(Einstellungen!$C$3-2026)*24+15))</f>
        <v/>
      </c>
      <c r="T197" s="75">
        <f>N(INDEX(Krankheitstage!$G197:$DV197,1,(Einstellungen!$C$3-2026)*24+16))</f>
        <v/>
      </c>
      <c r="U197" s="75">
        <f>N(INDEX(Krankheitstage!$G197:$DV197,1,(Einstellungen!$C$3-2026)*24+17))</f>
        <v/>
      </c>
      <c r="V197" s="75">
        <f>N(INDEX(Krankheitstage!$G197:$DV197,1,(Einstellungen!$C$3-2026)*24+18))</f>
        <v/>
      </c>
      <c r="W197" s="75">
        <f>N(INDEX(Krankheitstage!$G197:$DV197,1,(Einstellungen!$C$3-2026)*24+19))</f>
        <v/>
      </c>
      <c r="X197" s="75">
        <f>N(INDEX(Krankheitstage!$G197:$DV197,1,(Einstellungen!$C$3-2026)*24+20))</f>
        <v/>
      </c>
      <c r="Y197" s="75">
        <f>N(INDEX(Krankheitstage!$G197:$DV197,1,(Einstellungen!$C$3-2026)*24+21))</f>
        <v/>
      </c>
      <c r="Z197" s="75">
        <f>N(INDEX(Krankheitstage!$G197:$DV197,1,(Einstellungen!$C$3-2026)*24+22))</f>
        <v/>
      </c>
      <c r="AA197" s="75">
        <f>N(INDEX(Krankheitstage!$G197:$DV197,1,(Einstellungen!$C$3-2026)*24+23))</f>
        <v/>
      </c>
      <c r="AB197" s="75">
        <f>N(INDEX(Krankheitstage!$G197:$DV197,1,(Einstellungen!$C$3-2026)*24+24))</f>
        <v/>
      </c>
      <c r="AC197" s="75">
        <f>IF($B197="","",SUM(Q197:AB197))</f>
        <v/>
      </c>
      <c r="AD197" s="75">
        <f>IF($B197="","",SUM(P197,AC197))</f>
        <v/>
      </c>
      <c r="AE197" s="76">
        <f>IF($B197="","",AD197*N(C197))</f>
        <v/>
      </c>
      <c r="AF197" s="75">
        <f>IF($B197="","",Krankheitstage!E197)</f>
        <v/>
      </c>
      <c r="AG197" s="76">
        <f>IF($B197="","",AF197*N(C197))</f>
        <v/>
      </c>
      <c r="AH197" s="76">
        <f>IF($B197="","",INDEX($AJ197:$CQ197,1,(Einstellungen!$C$3-2026)*12+1)+INDEX($AJ197:$CQ197,1,(Einstellungen!$C$3-2026)*12+2)+INDEX($AJ197:$CQ197,1,(Einstellungen!$C$3-2026)*12+3)+INDEX($AJ197:$CQ197,1,(Einstellungen!$C$3-2026)*12+4)+INDEX($AJ197:$CQ197,1,(Einstellungen!$C$3-2026)*12+5)+INDEX($AJ197:$CQ197,1,(Einstellungen!$C$3-2026)*12+6)+INDEX($AJ197:$CQ197,1,(Einstellungen!$C$3-2026)*12+7)+INDEX($AJ197:$CQ197,1,(Einstellungen!$C$3-2026)*12+8)+INDEX($AJ197:$CQ197,1,(Einstellungen!$C$3-2026)*12+9)+INDEX($AJ197:$CQ197,1,(Einstellungen!$C$3-2026)*12+10)+INDEX($AJ197:$CQ197,1,(Einstellungen!$C$3-2026)*12+11)+INDEX($AJ197:$CQ197,1,(Einstellungen!$C$3-2026)*12+12))</f>
        <v/>
      </c>
      <c r="AI197" s="76">
        <f>IF($B197="","",SUM($AJ197:$CQ197))</f>
        <v/>
      </c>
      <c r="AJ197" s="76">
        <f>IF($B197="",0,IF(Einstellungen!$C$10="Ja",MAX(IF(Einstellungen!$C$11="7 Tage",MAX(0,(MIN(DATE(2026,2,0),IF(Mitarbeiter!$D197="",DATE(2026,2,0),Mitarbeiter!$D197),TODAY()))-(MAX(DATE(2026,1,1),Mitarbeiter!$C197))+1),MAX(0,NETWORKDAYS(MAX(DATE(2026,1,1),Mitarbeiter!$C197),MIN(DATE(2026,2,0),IF(Mitarbeiter!$D197="",DATE(2026,2,0),Mitarbeiter!$D197),TODAY()),Einstellungen!$F$13:$F$67)))*N(Mitarbeiter!$E197)/IF(Einstellungen!$C$11="7 Tage",7,5),N('Ist-Stunden'!F197)),MAX(IF(Einstellungen!$C$11="7 Tage",MAX(0,(MIN(DATE(2026,2,0),IF(Mitarbeiter!$D197="",DATE(2026,2,0),Mitarbeiter!$D197),TODAY()))-(MAX(DATE(2026,1,1),Mitarbeiter!$C197))+1),MAX(0,NETWORKDAYS(MAX(DATE(2026,1,1),Mitarbeiter!$C197),MIN(DATE(2026,2,0),IF(Mitarbeiter!$D197="",DATE(2026,2,0),Mitarbeiter!$D197),TODAY()),Einstellungen!$F$13:$F$67)))*N(Mitarbeiter!$E197)/IF(Einstellungen!$C$11="7 Tage",7,5),N('Ist-Stunden'!F197)+(N(Krankheitstage!G197)+N(Krankheitstage!S197))*N($C197))))</f>
        <v/>
      </c>
      <c r="AK197" s="76">
        <f>IF($B197="",0,IF(Einstellungen!$C$10="Ja",MAX(IF(Einstellungen!$C$11="7 Tage",MAX(0,(MIN(DATE(2026,3,0),IF(Mitarbeiter!$D197="",DATE(2026,3,0),Mitarbeiter!$D197),TODAY()))-(MAX(DATE(2026,2,1),Mitarbeiter!$C197))+1),MAX(0,NETWORKDAYS(MAX(DATE(2026,2,1),Mitarbeiter!$C197),MIN(DATE(2026,3,0),IF(Mitarbeiter!$D197="",DATE(2026,3,0),Mitarbeiter!$D197),TODAY()),Einstellungen!$F$13:$F$67)))*N(Mitarbeiter!$E197)/IF(Einstellungen!$C$11="7 Tage",7,5),N('Ist-Stunden'!G197)),MAX(IF(Einstellungen!$C$11="7 Tage",MAX(0,(MIN(DATE(2026,3,0),IF(Mitarbeiter!$D197="",DATE(2026,3,0),Mitarbeiter!$D197),TODAY()))-(MAX(DATE(2026,2,1),Mitarbeiter!$C197))+1),MAX(0,NETWORKDAYS(MAX(DATE(2026,2,1),Mitarbeiter!$C197),MIN(DATE(2026,3,0),IF(Mitarbeiter!$D197="",DATE(2026,3,0),Mitarbeiter!$D197),TODAY()),Einstellungen!$F$13:$F$67)))*N(Mitarbeiter!$E197)/IF(Einstellungen!$C$11="7 Tage",7,5),N('Ist-Stunden'!G197)+(N(Krankheitstage!H197)+N(Krankheitstage!T197))*N($C197))))</f>
        <v/>
      </c>
      <c r="AL197" s="76">
        <f>IF($B197="",0,IF(Einstellungen!$C$10="Ja",MAX(IF(Einstellungen!$C$11="7 Tage",MAX(0,(MIN(DATE(2026,4,0),IF(Mitarbeiter!$D197="",DATE(2026,4,0),Mitarbeiter!$D197),TODAY()))-(MAX(DATE(2026,3,1),Mitarbeiter!$C197))+1),MAX(0,NETWORKDAYS(MAX(DATE(2026,3,1),Mitarbeiter!$C197),MIN(DATE(2026,4,0),IF(Mitarbeiter!$D197="",DATE(2026,4,0),Mitarbeiter!$D197),TODAY()),Einstellungen!$F$13:$F$67)))*N(Mitarbeiter!$E197)/IF(Einstellungen!$C$11="7 Tage",7,5),N('Ist-Stunden'!H197)),MAX(IF(Einstellungen!$C$11="7 Tage",MAX(0,(MIN(DATE(2026,4,0),IF(Mitarbeiter!$D197="",DATE(2026,4,0),Mitarbeiter!$D197),TODAY()))-(MAX(DATE(2026,3,1),Mitarbeiter!$C197))+1),MAX(0,NETWORKDAYS(MAX(DATE(2026,3,1),Mitarbeiter!$C197),MIN(DATE(2026,4,0),IF(Mitarbeiter!$D197="",DATE(2026,4,0),Mitarbeiter!$D197),TODAY()),Einstellungen!$F$13:$F$67)))*N(Mitarbeiter!$E197)/IF(Einstellungen!$C$11="7 Tage",7,5),N('Ist-Stunden'!H197)+(N(Krankheitstage!I197)+N(Krankheitstage!U197))*N($C197))))</f>
        <v/>
      </c>
      <c r="AM197" s="76">
        <f>IF($B197="",0,IF(Einstellungen!$C$10="Ja",MAX(IF(Einstellungen!$C$11="7 Tage",MAX(0,(MIN(DATE(2026,5,0),IF(Mitarbeiter!$D197="",DATE(2026,5,0),Mitarbeiter!$D197),TODAY()))-(MAX(DATE(2026,4,1),Mitarbeiter!$C197))+1),MAX(0,NETWORKDAYS(MAX(DATE(2026,4,1),Mitarbeiter!$C197),MIN(DATE(2026,5,0),IF(Mitarbeiter!$D197="",DATE(2026,5,0),Mitarbeiter!$D197),TODAY()),Einstellungen!$F$13:$F$67)))*N(Mitarbeiter!$E197)/IF(Einstellungen!$C$11="7 Tage",7,5),N('Ist-Stunden'!I197)),MAX(IF(Einstellungen!$C$11="7 Tage",MAX(0,(MIN(DATE(2026,5,0),IF(Mitarbeiter!$D197="",DATE(2026,5,0),Mitarbeiter!$D197),TODAY()))-(MAX(DATE(2026,4,1),Mitarbeiter!$C197))+1),MAX(0,NETWORKDAYS(MAX(DATE(2026,4,1),Mitarbeiter!$C197),MIN(DATE(2026,5,0),IF(Mitarbeiter!$D197="",DATE(2026,5,0),Mitarbeiter!$D197),TODAY()),Einstellungen!$F$13:$F$67)))*N(Mitarbeiter!$E197)/IF(Einstellungen!$C$11="7 Tage",7,5),N('Ist-Stunden'!I197)+(N(Krankheitstage!J197)+N(Krankheitstage!V197))*N($C197))))</f>
        <v/>
      </c>
      <c r="AN197" s="76">
        <f>IF($B197="",0,IF(Einstellungen!$C$10="Ja",MAX(IF(Einstellungen!$C$11="7 Tage",MAX(0,(MIN(DATE(2026,6,0),IF(Mitarbeiter!$D197="",DATE(2026,6,0),Mitarbeiter!$D197),TODAY()))-(MAX(DATE(2026,5,1),Mitarbeiter!$C197))+1),MAX(0,NETWORKDAYS(MAX(DATE(2026,5,1),Mitarbeiter!$C197),MIN(DATE(2026,6,0),IF(Mitarbeiter!$D197="",DATE(2026,6,0),Mitarbeiter!$D197),TODAY()),Einstellungen!$F$13:$F$67)))*N(Mitarbeiter!$E197)/IF(Einstellungen!$C$11="7 Tage",7,5),N('Ist-Stunden'!J197)),MAX(IF(Einstellungen!$C$11="7 Tage",MAX(0,(MIN(DATE(2026,6,0),IF(Mitarbeiter!$D197="",DATE(2026,6,0),Mitarbeiter!$D197),TODAY()))-(MAX(DATE(2026,5,1),Mitarbeiter!$C197))+1),MAX(0,NETWORKDAYS(MAX(DATE(2026,5,1),Mitarbeiter!$C197),MIN(DATE(2026,6,0),IF(Mitarbeiter!$D197="",DATE(2026,6,0),Mitarbeiter!$D197),TODAY()),Einstellungen!$F$13:$F$67)))*N(Mitarbeiter!$E197)/IF(Einstellungen!$C$11="7 Tage",7,5),N('Ist-Stunden'!J197)+(N(Krankheitstage!K197)+N(Krankheitstage!W197))*N($C197))))</f>
        <v/>
      </c>
      <c r="AO197" s="76">
        <f>IF($B197="",0,IF(Einstellungen!$C$10="Ja",MAX(IF(Einstellungen!$C$11="7 Tage",MAX(0,(MIN(DATE(2026,7,0),IF(Mitarbeiter!$D197="",DATE(2026,7,0),Mitarbeiter!$D197),TODAY()))-(MAX(DATE(2026,6,1),Mitarbeiter!$C197))+1),MAX(0,NETWORKDAYS(MAX(DATE(2026,6,1),Mitarbeiter!$C197),MIN(DATE(2026,7,0),IF(Mitarbeiter!$D197="",DATE(2026,7,0),Mitarbeiter!$D197),TODAY()),Einstellungen!$F$13:$F$67)))*N(Mitarbeiter!$E197)/IF(Einstellungen!$C$11="7 Tage",7,5),N('Ist-Stunden'!K197)),MAX(IF(Einstellungen!$C$11="7 Tage",MAX(0,(MIN(DATE(2026,7,0),IF(Mitarbeiter!$D197="",DATE(2026,7,0),Mitarbeiter!$D197),TODAY()))-(MAX(DATE(2026,6,1),Mitarbeiter!$C197))+1),MAX(0,NETWORKDAYS(MAX(DATE(2026,6,1),Mitarbeiter!$C197),MIN(DATE(2026,7,0),IF(Mitarbeiter!$D197="",DATE(2026,7,0),Mitarbeiter!$D197),TODAY()),Einstellungen!$F$13:$F$67)))*N(Mitarbeiter!$E197)/IF(Einstellungen!$C$11="7 Tage",7,5),N('Ist-Stunden'!K197)+(N(Krankheitstage!L197)+N(Krankheitstage!X197))*N($C197))))</f>
        <v/>
      </c>
      <c r="AP197" s="76">
        <f>IF($B197="",0,IF(Einstellungen!$C$10="Ja",MAX(IF(Einstellungen!$C$11="7 Tage",MAX(0,(MIN(DATE(2026,8,0),IF(Mitarbeiter!$D197="",DATE(2026,8,0),Mitarbeiter!$D197),TODAY()))-(MAX(DATE(2026,7,1),Mitarbeiter!$C197))+1),MAX(0,NETWORKDAYS(MAX(DATE(2026,7,1),Mitarbeiter!$C197),MIN(DATE(2026,8,0),IF(Mitarbeiter!$D197="",DATE(2026,8,0),Mitarbeiter!$D197),TODAY()),Einstellungen!$F$13:$F$67)))*N(Mitarbeiter!$E197)/IF(Einstellungen!$C$11="7 Tage",7,5),N('Ist-Stunden'!L197)),MAX(IF(Einstellungen!$C$11="7 Tage",MAX(0,(MIN(DATE(2026,8,0),IF(Mitarbeiter!$D197="",DATE(2026,8,0),Mitarbeiter!$D197),TODAY()))-(MAX(DATE(2026,7,1),Mitarbeiter!$C197))+1),MAX(0,NETWORKDAYS(MAX(DATE(2026,7,1),Mitarbeiter!$C197),MIN(DATE(2026,8,0),IF(Mitarbeiter!$D197="",DATE(2026,8,0),Mitarbeiter!$D197),TODAY()),Einstellungen!$F$13:$F$67)))*N(Mitarbeiter!$E197)/IF(Einstellungen!$C$11="7 Tage",7,5),N('Ist-Stunden'!L197)+(N(Krankheitstage!M197)+N(Krankheitstage!Y197))*N($C197))))</f>
        <v/>
      </c>
      <c r="AQ197" s="76">
        <f>IF($B197="",0,IF(Einstellungen!$C$10="Ja",MAX(IF(Einstellungen!$C$11="7 Tage",MAX(0,(MIN(DATE(2026,9,0),IF(Mitarbeiter!$D197="",DATE(2026,9,0),Mitarbeiter!$D197),TODAY()))-(MAX(DATE(2026,8,1),Mitarbeiter!$C197))+1),MAX(0,NETWORKDAYS(MAX(DATE(2026,8,1),Mitarbeiter!$C197),MIN(DATE(2026,9,0),IF(Mitarbeiter!$D197="",DATE(2026,9,0),Mitarbeiter!$D197),TODAY()),Einstellungen!$F$13:$F$67)))*N(Mitarbeiter!$E197)/IF(Einstellungen!$C$11="7 Tage",7,5),N('Ist-Stunden'!M197)),MAX(IF(Einstellungen!$C$11="7 Tage",MAX(0,(MIN(DATE(2026,9,0),IF(Mitarbeiter!$D197="",DATE(2026,9,0),Mitarbeiter!$D197),TODAY()))-(MAX(DATE(2026,8,1),Mitarbeiter!$C197))+1),MAX(0,NETWORKDAYS(MAX(DATE(2026,8,1),Mitarbeiter!$C197),MIN(DATE(2026,9,0),IF(Mitarbeiter!$D197="",DATE(2026,9,0),Mitarbeiter!$D197),TODAY()),Einstellungen!$F$13:$F$67)))*N(Mitarbeiter!$E197)/IF(Einstellungen!$C$11="7 Tage",7,5),N('Ist-Stunden'!M197)+(N(Krankheitstage!N197)+N(Krankheitstage!Z197))*N($C197))))</f>
        <v/>
      </c>
      <c r="AR197" s="76">
        <f>IF($B197="",0,IF(Einstellungen!$C$10="Ja",MAX(IF(Einstellungen!$C$11="7 Tage",MAX(0,(MIN(DATE(2026,10,0),IF(Mitarbeiter!$D197="",DATE(2026,10,0),Mitarbeiter!$D197),TODAY()))-(MAX(DATE(2026,9,1),Mitarbeiter!$C197))+1),MAX(0,NETWORKDAYS(MAX(DATE(2026,9,1),Mitarbeiter!$C197),MIN(DATE(2026,10,0),IF(Mitarbeiter!$D197="",DATE(2026,10,0),Mitarbeiter!$D197),TODAY()),Einstellungen!$F$13:$F$67)))*N(Mitarbeiter!$E197)/IF(Einstellungen!$C$11="7 Tage",7,5),N('Ist-Stunden'!N197)),MAX(IF(Einstellungen!$C$11="7 Tage",MAX(0,(MIN(DATE(2026,10,0),IF(Mitarbeiter!$D197="",DATE(2026,10,0),Mitarbeiter!$D197),TODAY()))-(MAX(DATE(2026,9,1),Mitarbeiter!$C197))+1),MAX(0,NETWORKDAYS(MAX(DATE(2026,9,1),Mitarbeiter!$C197),MIN(DATE(2026,10,0),IF(Mitarbeiter!$D197="",DATE(2026,10,0),Mitarbeiter!$D197),TODAY()),Einstellungen!$F$13:$F$67)))*N(Mitarbeiter!$E197)/IF(Einstellungen!$C$11="7 Tage",7,5),N('Ist-Stunden'!N197)+(N(Krankheitstage!O197)+N(Krankheitstage!AA197))*N($C197))))</f>
        <v/>
      </c>
      <c r="AS197" s="76">
        <f>IF($B197="",0,IF(Einstellungen!$C$10="Ja",MAX(IF(Einstellungen!$C$11="7 Tage",MAX(0,(MIN(DATE(2026,11,0),IF(Mitarbeiter!$D197="",DATE(2026,11,0),Mitarbeiter!$D197),TODAY()))-(MAX(DATE(2026,10,1),Mitarbeiter!$C197))+1),MAX(0,NETWORKDAYS(MAX(DATE(2026,10,1),Mitarbeiter!$C197),MIN(DATE(2026,11,0),IF(Mitarbeiter!$D197="",DATE(2026,11,0),Mitarbeiter!$D197),TODAY()),Einstellungen!$F$13:$F$67)))*N(Mitarbeiter!$E197)/IF(Einstellungen!$C$11="7 Tage",7,5),N('Ist-Stunden'!O197)),MAX(IF(Einstellungen!$C$11="7 Tage",MAX(0,(MIN(DATE(2026,11,0),IF(Mitarbeiter!$D197="",DATE(2026,11,0),Mitarbeiter!$D197),TODAY()))-(MAX(DATE(2026,10,1),Mitarbeiter!$C197))+1),MAX(0,NETWORKDAYS(MAX(DATE(2026,10,1),Mitarbeiter!$C197),MIN(DATE(2026,11,0),IF(Mitarbeiter!$D197="",DATE(2026,11,0),Mitarbeiter!$D197),TODAY()),Einstellungen!$F$13:$F$67)))*N(Mitarbeiter!$E197)/IF(Einstellungen!$C$11="7 Tage",7,5),N('Ist-Stunden'!O197)+(N(Krankheitstage!P197)+N(Krankheitstage!AB197))*N($C197))))</f>
        <v/>
      </c>
      <c r="AT197" s="76">
        <f>IF($B197="",0,IF(Einstellungen!$C$10="Ja",MAX(IF(Einstellungen!$C$11="7 Tage",MAX(0,(MIN(DATE(2026,12,0),IF(Mitarbeiter!$D197="",DATE(2026,12,0),Mitarbeiter!$D197),TODAY()))-(MAX(DATE(2026,11,1),Mitarbeiter!$C197))+1),MAX(0,NETWORKDAYS(MAX(DATE(2026,11,1),Mitarbeiter!$C197),MIN(DATE(2026,12,0),IF(Mitarbeiter!$D197="",DATE(2026,12,0),Mitarbeiter!$D197),TODAY()),Einstellungen!$F$13:$F$67)))*N(Mitarbeiter!$E197)/IF(Einstellungen!$C$11="7 Tage",7,5),N('Ist-Stunden'!P197)),MAX(IF(Einstellungen!$C$11="7 Tage",MAX(0,(MIN(DATE(2026,12,0),IF(Mitarbeiter!$D197="",DATE(2026,12,0),Mitarbeiter!$D197),TODAY()))-(MAX(DATE(2026,11,1),Mitarbeiter!$C197))+1),MAX(0,NETWORKDAYS(MAX(DATE(2026,11,1),Mitarbeiter!$C197),MIN(DATE(2026,12,0),IF(Mitarbeiter!$D197="",DATE(2026,12,0),Mitarbeiter!$D197),TODAY()),Einstellungen!$F$13:$F$67)))*N(Mitarbeiter!$E197)/IF(Einstellungen!$C$11="7 Tage",7,5),N('Ist-Stunden'!P197)+(N(Krankheitstage!Q197)+N(Krankheitstage!AC197))*N($C197))))</f>
        <v/>
      </c>
      <c r="AU197" s="76">
        <f>IF($B197="",0,IF(Einstellungen!$C$10="Ja",MAX(IF(Einstellungen!$C$11="7 Tage",MAX(0,(MIN(DATE(2026,13,0),IF(Mitarbeiter!$D197="",DATE(2026,13,0),Mitarbeiter!$D197),TODAY()))-(MAX(DATE(2026,12,1),Mitarbeiter!$C197))+1),MAX(0,NETWORKDAYS(MAX(DATE(2026,12,1),Mitarbeiter!$C197),MIN(DATE(2026,13,0),IF(Mitarbeiter!$D197="",DATE(2026,13,0),Mitarbeiter!$D197),TODAY()),Einstellungen!$F$13:$F$67)))*N(Mitarbeiter!$E197)/IF(Einstellungen!$C$11="7 Tage",7,5),N('Ist-Stunden'!Q197)),MAX(IF(Einstellungen!$C$11="7 Tage",MAX(0,(MIN(DATE(2026,13,0),IF(Mitarbeiter!$D197="",DATE(2026,13,0),Mitarbeiter!$D197),TODAY()))-(MAX(DATE(2026,12,1),Mitarbeiter!$C197))+1),MAX(0,NETWORKDAYS(MAX(DATE(2026,12,1),Mitarbeiter!$C197),MIN(DATE(2026,13,0),IF(Mitarbeiter!$D197="",DATE(2026,13,0),Mitarbeiter!$D197),TODAY()),Einstellungen!$F$13:$F$67)))*N(Mitarbeiter!$E197)/IF(Einstellungen!$C$11="7 Tage",7,5),N('Ist-Stunden'!Q197)+(N(Krankheitstage!R197)+N(Krankheitstage!AD197))*N($C197))))</f>
        <v/>
      </c>
      <c r="AV197" s="76">
        <f>IF($B197="",0,IF(Einstellungen!$C$10="Ja",MAX(IF(Einstellungen!$C$11="7 Tage",MAX(0,(MIN(DATE(2027,2,0),IF(Mitarbeiter!$D197="",DATE(2027,2,0),Mitarbeiter!$D197),TODAY()))-(MAX(DATE(2027,1,1),Mitarbeiter!$C197))+1),MAX(0,NETWORKDAYS(MAX(DATE(2027,1,1),Mitarbeiter!$C197),MIN(DATE(2027,2,0),IF(Mitarbeiter!$D197="",DATE(2027,2,0),Mitarbeiter!$D197),TODAY()),Einstellungen!$F$13:$F$67)))*N(Mitarbeiter!$E197)/IF(Einstellungen!$C$11="7 Tage",7,5),N('Ist-Stunden'!R197)),MAX(IF(Einstellungen!$C$11="7 Tage",MAX(0,(MIN(DATE(2027,2,0),IF(Mitarbeiter!$D197="",DATE(2027,2,0),Mitarbeiter!$D197),TODAY()))-(MAX(DATE(2027,1,1),Mitarbeiter!$C197))+1),MAX(0,NETWORKDAYS(MAX(DATE(2027,1,1),Mitarbeiter!$C197),MIN(DATE(2027,2,0),IF(Mitarbeiter!$D197="",DATE(2027,2,0),Mitarbeiter!$D197),TODAY()),Einstellungen!$F$13:$F$67)))*N(Mitarbeiter!$E197)/IF(Einstellungen!$C$11="7 Tage",7,5),N('Ist-Stunden'!R197)+(N(Krankheitstage!AE197)+N(Krankheitstage!AQ197))*N($C197))))</f>
        <v/>
      </c>
      <c r="AW197" s="76">
        <f>IF($B197="",0,IF(Einstellungen!$C$10="Ja",MAX(IF(Einstellungen!$C$11="7 Tage",MAX(0,(MIN(DATE(2027,3,0),IF(Mitarbeiter!$D197="",DATE(2027,3,0),Mitarbeiter!$D197),TODAY()))-(MAX(DATE(2027,2,1),Mitarbeiter!$C197))+1),MAX(0,NETWORKDAYS(MAX(DATE(2027,2,1),Mitarbeiter!$C197),MIN(DATE(2027,3,0),IF(Mitarbeiter!$D197="",DATE(2027,3,0),Mitarbeiter!$D197),TODAY()),Einstellungen!$F$13:$F$67)))*N(Mitarbeiter!$E197)/IF(Einstellungen!$C$11="7 Tage",7,5),N('Ist-Stunden'!S197)),MAX(IF(Einstellungen!$C$11="7 Tage",MAX(0,(MIN(DATE(2027,3,0),IF(Mitarbeiter!$D197="",DATE(2027,3,0),Mitarbeiter!$D197),TODAY()))-(MAX(DATE(2027,2,1),Mitarbeiter!$C197))+1),MAX(0,NETWORKDAYS(MAX(DATE(2027,2,1),Mitarbeiter!$C197),MIN(DATE(2027,3,0),IF(Mitarbeiter!$D197="",DATE(2027,3,0),Mitarbeiter!$D197),TODAY()),Einstellungen!$F$13:$F$67)))*N(Mitarbeiter!$E197)/IF(Einstellungen!$C$11="7 Tage",7,5),N('Ist-Stunden'!S197)+(N(Krankheitstage!AF197)+N(Krankheitstage!AR197))*N($C197))))</f>
        <v/>
      </c>
      <c r="AX197" s="76">
        <f>IF($B197="",0,IF(Einstellungen!$C$10="Ja",MAX(IF(Einstellungen!$C$11="7 Tage",MAX(0,(MIN(DATE(2027,4,0),IF(Mitarbeiter!$D197="",DATE(2027,4,0),Mitarbeiter!$D197),TODAY()))-(MAX(DATE(2027,3,1),Mitarbeiter!$C197))+1),MAX(0,NETWORKDAYS(MAX(DATE(2027,3,1),Mitarbeiter!$C197),MIN(DATE(2027,4,0),IF(Mitarbeiter!$D197="",DATE(2027,4,0),Mitarbeiter!$D197),TODAY()),Einstellungen!$F$13:$F$67)))*N(Mitarbeiter!$E197)/IF(Einstellungen!$C$11="7 Tage",7,5),N('Ist-Stunden'!T197)),MAX(IF(Einstellungen!$C$11="7 Tage",MAX(0,(MIN(DATE(2027,4,0),IF(Mitarbeiter!$D197="",DATE(2027,4,0),Mitarbeiter!$D197),TODAY()))-(MAX(DATE(2027,3,1),Mitarbeiter!$C197))+1),MAX(0,NETWORKDAYS(MAX(DATE(2027,3,1),Mitarbeiter!$C197),MIN(DATE(2027,4,0),IF(Mitarbeiter!$D197="",DATE(2027,4,0),Mitarbeiter!$D197),TODAY()),Einstellungen!$F$13:$F$67)))*N(Mitarbeiter!$E197)/IF(Einstellungen!$C$11="7 Tage",7,5),N('Ist-Stunden'!T197)+(N(Krankheitstage!AG197)+N(Krankheitstage!AS197))*N($C197))))</f>
        <v/>
      </c>
      <c r="AY197" s="76">
        <f>IF($B197="",0,IF(Einstellungen!$C$10="Ja",MAX(IF(Einstellungen!$C$11="7 Tage",MAX(0,(MIN(DATE(2027,5,0),IF(Mitarbeiter!$D197="",DATE(2027,5,0),Mitarbeiter!$D197),TODAY()))-(MAX(DATE(2027,4,1),Mitarbeiter!$C197))+1),MAX(0,NETWORKDAYS(MAX(DATE(2027,4,1),Mitarbeiter!$C197),MIN(DATE(2027,5,0),IF(Mitarbeiter!$D197="",DATE(2027,5,0),Mitarbeiter!$D197),TODAY()),Einstellungen!$F$13:$F$67)))*N(Mitarbeiter!$E197)/IF(Einstellungen!$C$11="7 Tage",7,5),N('Ist-Stunden'!U197)),MAX(IF(Einstellungen!$C$11="7 Tage",MAX(0,(MIN(DATE(2027,5,0),IF(Mitarbeiter!$D197="",DATE(2027,5,0),Mitarbeiter!$D197),TODAY()))-(MAX(DATE(2027,4,1),Mitarbeiter!$C197))+1),MAX(0,NETWORKDAYS(MAX(DATE(2027,4,1),Mitarbeiter!$C197),MIN(DATE(2027,5,0),IF(Mitarbeiter!$D197="",DATE(2027,5,0),Mitarbeiter!$D197),TODAY()),Einstellungen!$F$13:$F$67)))*N(Mitarbeiter!$E197)/IF(Einstellungen!$C$11="7 Tage",7,5),N('Ist-Stunden'!U197)+(N(Krankheitstage!AH197)+N(Krankheitstage!AT197))*N($C197))))</f>
        <v/>
      </c>
      <c r="AZ197" s="76">
        <f>IF($B197="",0,IF(Einstellungen!$C$10="Ja",MAX(IF(Einstellungen!$C$11="7 Tage",MAX(0,(MIN(DATE(2027,6,0),IF(Mitarbeiter!$D197="",DATE(2027,6,0),Mitarbeiter!$D197),TODAY()))-(MAX(DATE(2027,5,1),Mitarbeiter!$C197))+1),MAX(0,NETWORKDAYS(MAX(DATE(2027,5,1),Mitarbeiter!$C197),MIN(DATE(2027,6,0),IF(Mitarbeiter!$D197="",DATE(2027,6,0),Mitarbeiter!$D197),TODAY()),Einstellungen!$F$13:$F$67)))*N(Mitarbeiter!$E197)/IF(Einstellungen!$C$11="7 Tage",7,5),N('Ist-Stunden'!V197)),MAX(IF(Einstellungen!$C$11="7 Tage",MAX(0,(MIN(DATE(2027,6,0),IF(Mitarbeiter!$D197="",DATE(2027,6,0),Mitarbeiter!$D197),TODAY()))-(MAX(DATE(2027,5,1),Mitarbeiter!$C197))+1),MAX(0,NETWORKDAYS(MAX(DATE(2027,5,1),Mitarbeiter!$C197),MIN(DATE(2027,6,0),IF(Mitarbeiter!$D197="",DATE(2027,6,0),Mitarbeiter!$D197),TODAY()),Einstellungen!$F$13:$F$67)))*N(Mitarbeiter!$E197)/IF(Einstellungen!$C$11="7 Tage",7,5),N('Ist-Stunden'!V197)+(N(Krankheitstage!AI197)+N(Krankheitstage!AU197))*N($C197))))</f>
        <v/>
      </c>
      <c r="BA197" s="76">
        <f>IF($B197="",0,IF(Einstellungen!$C$10="Ja",MAX(IF(Einstellungen!$C$11="7 Tage",MAX(0,(MIN(DATE(2027,7,0),IF(Mitarbeiter!$D197="",DATE(2027,7,0),Mitarbeiter!$D197),TODAY()))-(MAX(DATE(2027,6,1),Mitarbeiter!$C197))+1),MAX(0,NETWORKDAYS(MAX(DATE(2027,6,1),Mitarbeiter!$C197),MIN(DATE(2027,7,0),IF(Mitarbeiter!$D197="",DATE(2027,7,0),Mitarbeiter!$D197),TODAY()),Einstellungen!$F$13:$F$67)))*N(Mitarbeiter!$E197)/IF(Einstellungen!$C$11="7 Tage",7,5),N('Ist-Stunden'!W197)),MAX(IF(Einstellungen!$C$11="7 Tage",MAX(0,(MIN(DATE(2027,7,0),IF(Mitarbeiter!$D197="",DATE(2027,7,0),Mitarbeiter!$D197),TODAY()))-(MAX(DATE(2027,6,1),Mitarbeiter!$C197))+1),MAX(0,NETWORKDAYS(MAX(DATE(2027,6,1),Mitarbeiter!$C197),MIN(DATE(2027,7,0),IF(Mitarbeiter!$D197="",DATE(2027,7,0),Mitarbeiter!$D197),TODAY()),Einstellungen!$F$13:$F$67)))*N(Mitarbeiter!$E197)/IF(Einstellungen!$C$11="7 Tage",7,5),N('Ist-Stunden'!W197)+(N(Krankheitstage!AJ197)+N(Krankheitstage!AV197))*N($C197))))</f>
        <v/>
      </c>
      <c r="BB197" s="76">
        <f>IF($B197="",0,IF(Einstellungen!$C$10="Ja",MAX(IF(Einstellungen!$C$11="7 Tage",MAX(0,(MIN(DATE(2027,8,0),IF(Mitarbeiter!$D197="",DATE(2027,8,0),Mitarbeiter!$D197),TODAY()))-(MAX(DATE(2027,7,1),Mitarbeiter!$C197))+1),MAX(0,NETWORKDAYS(MAX(DATE(2027,7,1),Mitarbeiter!$C197),MIN(DATE(2027,8,0),IF(Mitarbeiter!$D197="",DATE(2027,8,0),Mitarbeiter!$D197),TODAY()),Einstellungen!$F$13:$F$67)))*N(Mitarbeiter!$E197)/IF(Einstellungen!$C$11="7 Tage",7,5),N('Ist-Stunden'!X197)),MAX(IF(Einstellungen!$C$11="7 Tage",MAX(0,(MIN(DATE(2027,8,0),IF(Mitarbeiter!$D197="",DATE(2027,8,0),Mitarbeiter!$D197),TODAY()))-(MAX(DATE(2027,7,1),Mitarbeiter!$C197))+1),MAX(0,NETWORKDAYS(MAX(DATE(2027,7,1),Mitarbeiter!$C197),MIN(DATE(2027,8,0),IF(Mitarbeiter!$D197="",DATE(2027,8,0),Mitarbeiter!$D197),TODAY()),Einstellungen!$F$13:$F$67)))*N(Mitarbeiter!$E197)/IF(Einstellungen!$C$11="7 Tage",7,5),N('Ist-Stunden'!X197)+(N(Krankheitstage!AK197)+N(Krankheitstage!AW197))*N($C197))))</f>
        <v/>
      </c>
      <c r="BC197" s="76">
        <f>IF($B197="",0,IF(Einstellungen!$C$10="Ja",MAX(IF(Einstellungen!$C$11="7 Tage",MAX(0,(MIN(DATE(2027,9,0),IF(Mitarbeiter!$D197="",DATE(2027,9,0),Mitarbeiter!$D197),TODAY()))-(MAX(DATE(2027,8,1),Mitarbeiter!$C197))+1),MAX(0,NETWORKDAYS(MAX(DATE(2027,8,1),Mitarbeiter!$C197),MIN(DATE(2027,9,0),IF(Mitarbeiter!$D197="",DATE(2027,9,0),Mitarbeiter!$D197),TODAY()),Einstellungen!$F$13:$F$67)))*N(Mitarbeiter!$E197)/IF(Einstellungen!$C$11="7 Tage",7,5),N('Ist-Stunden'!Y197)),MAX(IF(Einstellungen!$C$11="7 Tage",MAX(0,(MIN(DATE(2027,9,0),IF(Mitarbeiter!$D197="",DATE(2027,9,0),Mitarbeiter!$D197),TODAY()))-(MAX(DATE(2027,8,1),Mitarbeiter!$C197))+1),MAX(0,NETWORKDAYS(MAX(DATE(2027,8,1),Mitarbeiter!$C197),MIN(DATE(2027,9,0),IF(Mitarbeiter!$D197="",DATE(2027,9,0),Mitarbeiter!$D197),TODAY()),Einstellungen!$F$13:$F$67)))*N(Mitarbeiter!$E197)/IF(Einstellungen!$C$11="7 Tage",7,5),N('Ist-Stunden'!Y197)+(N(Krankheitstage!AL197)+N(Krankheitstage!AX197))*N($C197))))</f>
        <v/>
      </c>
      <c r="BD197" s="76">
        <f>IF($B197="",0,IF(Einstellungen!$C$10="Ja",MAX(IF(Einstellungen!$C$11="7 Tage",MAX(0,(MIN(DATE(2027,10,0),IF(Mitarbeiter!$D197="",DATE(2027,10,0),Mitarbeiter!$D197),TODAY()))-(MAX(DATE(2027,9,1),Mitarbeiter!$C197))+1),MAX(0,NETWORKDAYS(MAX(DATE(2027,9,1),Mitarbeiter!$C197),MIN(DATE(2027,10,0),IF(Mitarbeiter!$D197="",DATE(2027,10,0),Mitarbeiter!$D197),TODAY()),Einstellungen!$F$13:$F$67)))*N(Mitarbeiter!$E197)/IF(Einstellungen!$C$11="7 Tage",7,5),N('Ist-Stunden'!Z197)),MAX(IF(Einstellungen!$C$11="7 Tage",MAX(0,(MIN(DATE(2027,10,0),IF(Mitarbeiter!$D197="",DATE(2027,10,0),Mitarbeiter!$D197),TODAY()))-(MAX(DATE(2027,9,1),Mitarbeiter!$C197))+1),MAX(0,NETWORKDAYS(MAX(DATE(2027,9,1),Mitarbeiter!$C197),MIN(DATE(2027,10,0),IF(Mitarbeiter!$D197="",DATE(2027,10,0),Mitarbeiter!$D197),TODAY()),Einstellungen!$F$13:$F$67)))*N(Mitarbeiter!$E197)/IF(Einstellungen!$C$11="7 Tage",7,5),N('Ist-Stunden'!Z197)+(N(Krankheitstage!AM197)+N(Krankheitstage!AY197))*N($C197))))</f>
        <v/>
      </c>
      <c r="BE197" s="76">
        <f>IF($B197="",0,IF(Einstellungen!$C$10="Ja",MAX(IF(Einstellungen!$C$11="7 Tage",MAX(0,(MIN(DATE(2027,11,0),IF(Mitarbeiter!$D197="",DATE(2027,11,0),Mitarbeiter!$D197),TODAY()))-(MAX(DATE(2027,10,1),Mitarbeiter!$C197))+1),MAX(0,NETWORKDAYS(MAX(DATE(2027,10,1),Mitarbeiter!$C197),MIN(DATE(2027,11,0),IF(Mitarbeiter!$D197="",DATE(2027,11,0),Mitarbeiter!$D197),TODAY()),Einstellungen!$F$13:$F$67)))*N(Mitarbeiter!$E197)/IF(Einstellungen!$C$11="7 Tage",7,5),N('Ist-Stunden'!AA197)),MAX(IF(Einstellungen!$C$11="7 Tage",MAX(0,(MIN(DATE(2027,11,0),IF(Mitarbeiter!$D197="",DATE(2027,11,0),Mitarbeiter!$D197),TODAY()))-(MAX(DATE(2027,10,1),Mitarbeiter!$C197))+1),MAX(0,NETWORKDAYS(MAX(DATE(2027,10,1),Mitarbeiter!$C197),MIN(DATE(2027,11,0),IF(Mitarbeiter!$D197="",DATE(2027,11,0),Mitarbeiter!$D197),TODAY()),Einstellungen!$F$13:$F$67)))*N(Mitarbeiter!$E197)/IF(Einstellungen!$C$11="7 Tage",7,5),N('Ist-Stunden'!AA197)+(N(Krankheitstage!AN197)+N(Krankheitstage!AZ197))*N($C197))))</f>
        <v/>
      </c>
      <c r="BF197" s="76">
        <f>IF($B197="",0,IF(Einstellungen!$C$10="Ja",MAX(IF(Einstellungen!$C$11="7 Tage",MAX(0,(MIN(DATE(2027,12,0),IF(Mitarbeiter!$D197="",DATE(2027,12,0),Mitarbeiter!$D197),TODAY()))-(MAX(DATE(2027,11,1),Mitarbeiter!$C197))+1),MAX(0,NETWORKDAYS(MAX(DATE(2027,11,1),Mitarbeiter!$C197),MIN(DATE(2027,12,0),IF(Mitarbeiter!$D197="",DATE(2027,12,0),Mitarbeiter!$D197),TODAY()),Einstellungen!$F$13:$F$67)))*N(Mitarbeiter!$E197)/IF(Einstellungen!$C$11="7 Tage",7,5),N('Ist-Stunden'!AB197)),MAX(IF(Einstellungen!$C$11="7 Tage",MAX(0,(MIN(DATE(2027,12,0),IF(Mitarbeiter!$D197="",DATE(2027,12,0),Mitarbeiter!$D197),TODAY()))-(MAX(DATE(2027,11,1),Mitarbeiter!$C197))+1),MAX(0,NETWORKDAYS(MAX(DATE(2027,11,1),Mitarbeiter!$C197),MIN(DATE(2027,12,0),IF(Mitarbeiter!$D197="",DATE(2027,12,0),Mitarbeiter!$D197),TODAY()),Einstellungen!$F$13:$F$67)))*N(Mitarbeiter!$E197)/IF(Einstellungen!$C$11="7 Tage",7,5),N('Ist-Stunden'!AB197)+(N(Krankheitstage!AO197)+N(Krankheitstage!BA197))*N($C197))))</f>
        <v/>
      </c>
      <c r="BG197" s="76">
        <f>IF($B197="",0,IF(Einstellungen!$C$10="Ja",MAX(IF(Einstellungen!$C$11="7 Tage",MAX(0,(MIN(DATE(2027,13,0),IF(Mitarbeiter!$D197="",DATE(2027,13,0),Mitarbeiter!$D197),TODAY()))-(MAX(DATE(2027,12,1),Mitarbeiter!$C197))+1),MAX(0,NETWORKDAYS(MAX(DATE(2027,12,1),Mitarbeiter!$C197),MIN(DATE(2027,13,0),IF(Mitarbeiter!$D197="",DATE(2027,13,0),Mitarbeiter!$D197),TODAY()),Einstellungen!$F$13:$F$67)))*N(Mitarbeiter!$E197)/IF(Einstellungen!$C$11="7 Tage",7,5),N('Ist-Stunden'!AC197)),MAX(IF(Einstellungen!$C$11="7 Tage",MAX(0,(MIN(DATE(2027,13,0),IF(Mitarbeiter!$D197="",DATE(2027,13,0),Mitarbeiter!$D197),TODAY()))-(MAX(DATE(2027,12,1),Mitarbeiter!$C197))+1),MAX(0,NETWORKDAYS(MAX(DATE(2027,12,1),Mitarbeiter!$C197),MIN(DATE(2027,13,0),IF(Mitarbeiter!$D197="",DATE(2027,13,0),Mitarbeiter!$D197),TODAY()),Einstellungen!$F$13:$F$67)))*N(Mitarbeiter!$E197)/IF(Einstellungen!$C$11="7 Tage",7,5),N('Ist-Stunden'!AC197)+(N(Krankheitstage!AP197)+N(Krankheitstage!BB197))*N($C197))))</f>
        <v/>
      </c>
      <c r="BH197" s="76">
        <f>IF($B197="",0,IF(Einstellungen!$C$10="Ja",MAX(IF(Einstellungen!$C$11="7 Tage",MAX(0,(MIN(DATE(2028,2,0),IF(Mitarbeiter!$D197="",DATE(2028,2,0),Mitarbeiter!$D197),TODAY()))-(MAX(DATE(2028,1,1),Mitarbeiter!$C197))+1),MAX(0,NETWORKDAYS(MAX(DATE(2028,1,1),Mitarbeiter!$C197),MIN(DATE(2028,2,0),IF(Mitarbeiter!$D197="",DATE(2028,2,0),Mitarbeiter!$D197),TODAY()),Einstellungen!$F$13:$F$67)))*N(Mitarbeiter!$E197)/IF(Einstellungen!$C$11="7 Tage",7,5),N('Ist-Stunden'!AD197)),MAX(IF(Einstellungen!$C$11="7 Tage",MAX(0,(MIN(DATE(2028,2,0),IF(Mitarbeiter!$D197="",DATE(2028,2,0),Mitarbeiter!$D197),TODAY()))-(MAX(DATE(2028,1,1),Mitarbeiter!$C197))+1),MAX(0,NETWORKDAYS(MAX(DATE(2028,1,1),Mitarbeiter!$C197),MIN(DATE(2028,2,0),IF(Mitarbeiter!$D197="",DATE(2028,2,0),Mitarbeiter!$D197),TODAY()),Einstellungen!$F$13:$F$67)))*N(Mitarbeiter!$E197)/IF(Einstellungen!$C$11="7 Tage",7,5),N('Ist-Stunden'!AD197)+(N(Krankheitstage!BC197)+N(Krankheitstage!BO197))*N($C197))))</f>
        <v/>
      </c>
      <c r="BI197" s="76">
        <f>IF($B197="",0,IF(Einstellungen!$C$10="Ja",MAX(IF(Einstellungen!$C$11="7 Tage",MAX(0,(MIN(DATE(2028,3,0),IF(Mitarbeiter!$D197="",DATE(2028,3,0),Mitarbeiter!$D197),TODAY()))-(MAX(DATE(2028,2,1),Mitarbeiter!$C197))+1),MAX(0,NETWORKDAYS(MAX(DATE(2028,2,1),Mitarbeiter!$C197),MIN(DATE(2028,3,0),IF(Mitarbeiter!$D197="",DATE(2028,3,0),Mitarbeiter!$D197),TODAY()),Einstellungen!$F$13:$F$67)))*N(Mitarbeiter!$E197)/IF(Einstellungen!$C$11="7 Tage",7,5),N('Ist-Stunden'!AE197)),MAX(IF(Einstellungen!$C$11="7 Tage",MAX(0,(MIN(DATE(2028,3,0),IF(Mitarbeiter!$D197="",DATE(2028,3,0),Mitarbeiter!$D197),TODAY()))-(MAX(DATE(2028,2,1),Mitarbeiter!$C197))+1),MAX(0,NETWORKDAYS(MAX(DATE(2028,2,1),Mitarbeiter!$C197),MIN(DATE(2028,3,0),IF(Mitarbeiter!$D197="",DATE(2028,3,0),Mitarbeiter!$D197),TODAY()),Einstellungen!$F$13:$F$67)))*N(Mitarbeiter!$E197)/IF(Einstellungen!$C$11="7 Tage",7,5),N('Ist-Stunden'!AE197)+(N(Krankheitstage!BD197)+N(Krankheitstage!BP197))*N($C197))))</f>
        <v/>
      </c>
      <c r="BJ197" s="76">
        <f>IF($B197="",0,IF(Einstellungen!$C$10="Ja",MAX(IF(Einstellungen!$C$11="7 Tage",MAX(0,(MIN(DATE(2028,4,0),IF(Mitarbeiter!$D197="",DATE(2028,4,0),Mitarbeiter!$D197),TODAY()))-(MAX(DATE(2028,3,1),Mitarbeiter!$C197))+1),MAX(0,NETWORKDAYS(MAX(DATE(2028,3,1),Mitarbeiter!$C197),MIN(DATE(2028,4,0),IF(Mitarbeiter!$D197="",DATE(2028,4,0),Mitarbeiter!$D197),TODAY()),Einstellungen!$F$13:$F$67)))*N(Mitarbeiter!$E197)/IF(Einstellungen!$C$11="7 Tage",7,5),N('Ist-Stunden'!AF197)),MAX(IF(Einstellungen!$C$11="7 Tage",MAX(0,(MIN(DATE(2028,4,0),IF(Mitarbeiter!$D197="",DATE(2028,4,0),Mitarbeiter!$D197),TODAY()))-(MAX(DATE(2028,3,1),Mitarbeiter!$C197))+1),MAX(0,NETWORKDAYS(MAX(DATE(2028,3,1),Mitarbeiter!$C197),MIN(DATE(2028,4,0),IF(Mitarbeiter!$D197="",DATE(2028,4,0),Mitarbeiter!$D197),TODAY()),Einstellungen!$F$13:$F$67)))*N(Mitarbeiter!$E197)/IF(Einstellungen!$C$11="7 Tage",7,5),N('Ist-Stunden'!AF197)+(N(Krankheitstage!BE197)+N(Krankheitstage!BQ197))*N($C197))))</f>
        <v/>
      </c>
      <c r="BK197" s="76">
        <f>IF($B197="",0,IF(Einstellungen!$C$10="Ja",MAX(IF(Einstellungen!$C$11="7 Tage",MAX(0,(MIN(DATE(2028,5,0),IF(Mitarbeiter!$D197="",DATE(2028,5,0),Mitarbeiter!$D197),TODAY()))-(MAX(DATE(2028,4,1),Mitarbeiter!$C197))+1),MAX(0,NETWORKDAYS(MAX(DATE(2028,4,1),Mitarbeiter!$C197),MIN(DATE(2028,5,0),IF(Mitarbeiter!$D197="",DATE(2028,5,0),Mitarbeiter!$D197),TODAY()),Einstellungen!$F$13:$F$67)))*N(Mitarbeiter!$E197)/IF(Einstellungen!$C$11="7 Tage",7,5),N('Ist-Stunden'!AG197)),MAX(IF(Einstellungen!$C$11="7 Tage",MAX(0,(MIN(DATE(2028,5,0),IF(Mitarbeiter!$D197="",DATE(2028,5,0),Mitarbeiter!$D197),TODAY()))-(MAX(DATE(2028,4,1),Mitarbeiter!$C197))+1),MAX(0,NETWORKDAYS(MAX(DATE(2028,4,1),Mitarbeiter!$C197),MIN(DATE(2028,5,0),IF(Mitarbeiter!$D197="",DATE(2028,5,0),Mitarbeiter!$D197),TODAY()),Einstellungen!$F$13:$F$67)))*N(Mitarbeiter!$E197)/IF(Einstellungen!$C$11="7 Tage",7,5),N('Ist-Stunden'!AG197)+(N(Krankheitstage!BF197)+N(Krankheitstage!BR197))*N($C197))))</f>
        <v/>
      </c>
      <c r="BL197" s="76">
        <f>IF($B197="",0,IF(Einstellungen!$C$10="Ja",MAX(IF(Einstellungen!$C$11="7 Tage",MAX(0,(MIN(DATE(2028,6,0),IF(Mitarbeiter!$D197="",DATE(2028,6,0),Mitarbeiter!$D197),TODAY()))-(MAX(DATE(2028,5,1),Mitarbeiter!$C197))+1),MAX(0,NETWORKDAYS(MAX(DATE(2028,5,1),Mitarbeiter!$C197),MIN(DATE(2028,6,0),IF(Mitarbeiter!$D197="",DATE(2028,6,0),Mitarbeiter!$D197),TODAY()),Einstellungen!$F$13:$F$67)))*N(Mitarbeiter!$E197)/IF(Einstellungen!$C$11="7 Tage",7,5),N('Ist-Stunden'!AH197)),MAX(IF(Einstellungen!$C$11="7 Tage",MAX(0,(MIN(DATE(2028,6,0),IF(Mitarbeiter!$D197="",DATE(2028,6,0),Mitarbeiter!$D197),TODAY()))-(MAX(DATE(2028,5,1),Mitarbeiter!$C197))+1),MAX(0,NETWORKDAYS(MAX(DATE(2028,5,1),Mitarbeiter!$C197),MIN(DATE(2028,6,0),IF(Mitarbeiter!$D197="",DATE(2028,6,0),Mitarbeiter!$D197),TODAY()),Einstellungen!$F$13:$F$67)))*N(Mitarbeiter!$E197)/IF(Einstellungen!$C$11="7 Tage",7,5),N('Ist-Stunden'!AH197)+(N(Krankheitstage!BG197)+N(Krankheitstage!BS197))*N($C197))))</f>
        <v/>
      </c>
      <c r="BM197" s="76">
        <f>IF($B197="",0,IF(Einstellungen!$C$10="Ja",MAX(IF(Einstellungen!$C$11="7 Tage",MAX(0,(MIN(DATE(2028,7,0),IF(Mitarbeiter!$D197="",DATE(2028,7,0),Mitarbeiter!$D197),TODAY()))-(MAX(DATE(2028,6,1),Mitarbeiter!$C197))+1),MAX(0,NETWORKDAYS(MAX(DATE(2028,6,1),Mitarbeiter!$C197),MIN(DATE(2028,7,0),IF(Mitarbeiter!$D197="",DATE(2028,7,0),Mitarbeiter!$D197),TODAY()),Einstellungen!$F$13:$F$67)))*N(Mitarbeiter!$E197)/IF(Einstellungen!$C$11="7 Tage",7,5),N('Ist-Stunden'!AI197)),MAX(IF(Einstellungen!$C$11="7 Tage",MAX(0,(MIN(DATE(2028,7,0),IF(Mitarbeiter!$D197="",DATE(2028,7,0),Mitarbeiter!$D197),TODAY()))-(MAX(DATE(2028,6,1),Mitarbeiter!$C197))+1),MAX(0,NETWORKDAYS(MAX(DATE(2028,6,1),Mitarbeiter!$C197),MIN(DATE(2028,7,0),IF(Mitarbeiter!$D197="",DATE(2028,7,0),Mitarbeiter!$D197),TODAY()),Einstellungen!$F$13:$F$67)))*N(Mitarbeiter!$E197)/IF(Einstellungen!$C$11="7 Tage",7,5),N('Ist-Stunden'!AI197)+(N(Krankheitstage!BH197)+N(Krankheitstage!BT197))*N($C197))))</f>
        <v/>
      </c>
      <c r="BN197" s="76">
        <f>IF($B197="",0,IF(Einstellungen!$C$10="Ja",MAX(IF(Einstellungen!$C$11="7 Tage",MAX(0,(MIN(DATE(2028,8,0),IF(Mitarbeiter!$D197="",DATE(2028,8,0),Mitarbeiter!$D197),TODAY()))-(MAX(DATE(2028,7,1),Mitarbeiter!$C197))+1),MAX(0,NETWORKDAYS(MAX(DATE(2028,7,1),Mitarbeiter!$C197),MIN(DATE(2028,8,0),IF(Mitarbeiter!$D197="",DATE(2028,8,0),Mitarbeiter!$D197),TODAY()),Einstellungen!$F$13:$F$67)))*N(Mitarbeiter!$E197)/IF(Einstellungen!$C$11="7 Tage",7,5),N('Ist-Stunden'!AJ197)),MAX(IF(Einstellungen!$C$11="7 Tage",MAX(0,(MIN(DATE(2028,8,0),IF(Mitarbeiter!$D197="",DATE(2028,8,0),Mitarbeiter!$D197),TODAY()))-(MAX(DATE(2028,7,1),Mitarbeiter!$C197))+1),MAX(0,NETWORKDAYS(MAX(DATE(2028,7,1),Mitarbeiter!$C197),MIN(DATE(2028,8,0),IF(Mitarbeiter!$D197="",DATE(2028,8,0),Mitarbeiter!$D197),TODAY()),Einstellungen!$F$13:$F$67)))*N(Mitarbeiter!$E197)/IF(Einstellungen!$C$11="7 Tage",7,5),N('Ist-Stunden'!AJ197)+(N(Krankheitstage!BI197)+N(Krankheitstage!BU197))*N($C197))))</f>
        <v/>
      </c>
      <c r="BO197" s="76">
        <f>IF($B197="",0,IF(Einstellungen!$C$10="Ja",MAX(IF(Einstellungen!$C$11="7 Tage",MAX(0,(MIN(DATE(2028,9,0),IF(Mitarbeiter!$D197="",DATE(2028,9,0),Mitarbeiter!$D197),TODAY()))-(MAX(DATE(2028,8,1),Mitarbeiter!$C197))+1),MAX(0,NETWORKDAYS(MAX(DATE(2028,8,1),Mitarbeiter!$C197),MIN(DATE(2028,9,0),IF(Mitarbeiter!$D197="",DATE(2028,9,0),Mitarbeiter!$D197),TODAY()),Einstellungen!$F$13:$F$67)))*N(Mitarbeiter!$E197)/IF(Einstellungen!$C$11="7 Tage",7,5),N('Ist-Stunden'!AK197)),MAX(IF(Einstellungen!$C$11="7 Tage",MAX(0,(MIN(DATE(2028,9,0),IF(Mitarbeiter!$D197="",DATE(2028,9,0),Mitarbeiter!$D197),TODAY()))-(MAX(DATE(2028,8,1),Mitarbeiter!$C197))+1),MAX(0,NETWORKDAYS(MAX(DATE(2028,8,1),Mitarbeiter!$C197),MIN(DATE(2028,9,0),IF(Mitarbeiter!$D197="",DATE(2028,9,0),Mitarbeiter!$D197),TODAY()),Einstellungen!$F$13:$F$67)))*N(Mitarbeiter!$E197)/IF(Einstellungen!$C$11="7 Tage",7,5),N('Ist-Stunden'!AK197)+(N(Krankheitstage!BJ197)+N(Krankheitstage!BV197))*N($C197))))</f>
        <v/>
      </c>
      <c r="BP197" s="76">
        <f>IF($B197="",0,IF(Einstellungen!$C$10="Ja",MAX(IF(Einstellungen!$C$11="7 Tage",MAX(0,(MIN(DATE(2028,10,0),IF(Mitarbeiter!$D197="",DATE(2028,10,0),Mitarbeiter!$D197),TODAY()))-(MAX(DATE(2028,9,1),Mitarbeiter!$C197))+1),MAX(0,NETWORKDAYS(MAX(DATE(2028,9,1),Mitarbeiter!$C197),MIN(DATE(2028,10,0),IF(Mitarbeiter!$D197="",DATE(2028,10,0),Mitarbeiter!$D197),TODAY()),Einstellungen!$F$13:$F$67)))*N(Mitarbeiter!$E197)/IF(Einstellungen!$C$11="7 Tage",7,5),N('Ist-Stunden'!AL197)),MAX(IF(Einstellungen!$C$11="7 Tage",MAX(0,(MIN(DATE(2028,10,0),IF(Mitarbeiter!$D197="",DATE(2028,10,0),Mitarbeiter!$D197),TODAY()))-(MAX(DATE(2028,9,1),Mitarbeiter!$C197))+1),MAX(0,NETWORKDAYS(MAX(DATE(2028,9,1),Mitarbeiter!$C197),MIN(DATE(2028,10,0),IF(Mitarbeiter!$D197="",DATE(2028,10,0),Mitarbeiter!$D197),TODAY()),Einstellungen!$F$13:$F$67)))*N(Mitarbeiter!$E197)/IF(Einstellungen!$C$11="7 Tage",7,5),N('Ist-Stunden'!AL197)+(N(Krankheitstage!BK197)+N(Krankheitstage!BW197))*N($C197))))</f>
        <v/>
      </c>
      <c r="BQ197" s="76">
        <f>IF($B197="",0,IF(Einstellungen!$C$10="Ja",MAX(IF(Einstellungen!$C$11="7 Tage",MAX(0,(MIN(DATE(2028,11,0),IF(Mitarbeiter!$D197="",DATE(2028,11,0),Mitarbeiter!$D197),TODAY()))-(MAX(DATE(2028,10,1),Mitarbeiter!$C197))+1),MAX(0,NETWORKDAYS(MAX(DATE(2028,10,1),Mitarbeiter!$C197),MIN(DATE(2028,11,0),IF(Mitarbeiter!$D197="",DATE(2028,11,0),Mitarbeiter!$D197),TODAY()),Einstellungen!$F$13:$F$67)))*N(Mitarbeiter!$E197)/IF(Einstellungen!$C$11="7 Tage",7,5),N('Ist-Stunden'!AM197)),MAX(IF(Einstellungen!$C$11="7 Tage",MAX(0,(MIN(DATE(2028,11,0),IF(Mitarbeiter!$D197="",DATE(2028,11,0),Mitarbeiter!$D197),TODAY()))-(MAX(DATE(2028,10,1),Mitarbeiter!$C197))+1),MAX(0,NETWORKDAYS(MAX(DATE(2028,10,1),Mitarbeiter!$C197),MIN(DATE(2028,11,0),IF(Mitarbeiter!$D197="",DATE(2028,11,0),Mitarbeiter!$D197),TODAY()),Einstellungen!$F$13:$F$67)))*N(Mitarbeiter!$E197)/IF(Einstellungen!$C$11="7 Tage",7,5),N('Ist-Stunden'!AM197)+(N(Krankheitstage!BL197)+N(Krankheitstage!BX197))*N($C197))))</f>
        <v/>
      </c>
      <c r="BR197" s="76">
        <f>IF($B197="",0,IF(Einstellungen!$C$10="Ja",MAX(IF(Einstellungen!$C$11="7 Tage",MAX(0,(MIN(DATE(2028,12,0),IF(Mitarbeiter!$D197="",DATE(2028,12,0),Mitarbeiter!$D197),TODAY()))-(MAX(DATE(2028,11,1),Mitarbeiter!$C197))+1),MAX(0,NETWORKDAYS(MAX(DATE(2028,11,1),Mitarbeiter!$C197),MIN(DATE(2028,12,0),IF(Mitarbeiter!$D197="",DATE(2028,12,0),Mitarbeiter!$D197),TODAY()),Einstellungen!$F$13:$F$67)))*N(Mitarbeiter!$E197)/IF(Einstellungen!$C$11="7 Tage",7,5),N('Ist-Stunden'!AN197)),MAX(IF(Einstellungen!$C$11="7 Tage",MAX(0,(MIN(DATE(2028,12,0),IF(Mitarbeiter!$D197="",DATE(2028,12,0),Mitarbeiter!$D197),TODAY()))-(MAX(DATE(2028,11,1),Mitarbeiter!$C197))+1),MAX(0,NETWORKDAYS(MAX(DATE(2028,11,1),Mitarbeiter!$C197),MIN(DATE(2028,12,0),IF(Mitarbeiter!$D197="",DATE(2028,12,0),Mitarbeiter!$D197),TODAY()),Einstellungen!$F$13:$F$67)))*N(Mitarbeiter!$E197)/IF(Einstellungen!$C$11="7 Tage",7,5),N('Ist-Stunden'!AN197)+(N(Krankheitstage!BM197)+N(Krankheitstage!BY197))*N($C197))))</f>
        <v/>
      </c>
      <c r="BS197" s="76">
        <f>IF($B197="",0,IF(Einstellungen!$C$10="Ja",MAX(IF(Einstellungen!$C$11="7 Tage",MAX(0,(MIN(DATE(2028,13,0),IF(Mitarbeiter!$D197="",DATE(2028,13,0),Mitarbeiter!$D197),TODAY()))-(MAX(DATE(2028,12,1),Mitarbeiter!$C197))+1),MAX(0,NETWORKDAYS(MAX(DATE(2028,12,1),Mitarbeiter!$C197),MIN(DATE(2028,13,0),IF(Mitarbeiter!$D197="",DATE(2028,13,0),Mitarbeiter!$D197),TODAY()),Einstellungen!$F$13:$F$67)))*N(Mitarbeiter!$E197)/IF(Einstellungen!$C$11="7 Tage",7,5),N('Ist-Stunden'!AO197)),MAX(IF(Einstellungen!$C$11="7 Tage",MAX(0,(MIN(DATE(2028,13,0),IF(Mitarbeiter!$D197="",DATE(2028,13,0),Mitarbeiter!$D197),TODAY()))-(MAX(DATE(2028,12,1),Mitarbeiter!$C197))+1),MAX(0,NETWORKDAYS(MAX(DATE(2028,12,1),Mitarbeiter!$C197),MIN(DATE(2028,13,0),IF(Mitarbeiter!$D197="",DATE(2028,13,0),Mitarbeiter!$D197),TODAY()),Einstellungen!$F$13:$F$67)))*N(Mitarbeiter!$E197)/IF(Einstellungen!$C$11="7 Tage",7,5),N('Ist-Stunden'!AO197)+(N(Krankheitstage!BN197)+N(Krankheitstage!BZ197))*N($C197))))</f>
        <v/>
      </c>
      <c r="BT197" s="76">
        <f>IF($B197="",0,IF(Einstellungen!$C$10="Ja",MAX(IF(Einstellungen!$C$11="7 Tage",MAX(0,(MIN(DATE(2029,2,0),IF(Mitarbeiter!$D197="",DATE(2029,2,0),Mitarbeiter!$D197),TODAY()))-(MAX(DATE(2029,1,1),Mitarbeiter!$C197))+1),MAX(0,NETWORKDAYS(MAX(DATE(2029,1,1),Mitarbeiter!$C197),MIN(DATE(2029,2,0),IF(Mitarbeiter!$D197="",DATE(2029,2,0),Mitarbeiter!$D197),TODAY()),Einstellungen!$F$13:$F$67)))*N(Mitarbeiter!$E197)/IF(Einstellungen!$C$11="7 Tage",7,5),N('Ist-Stunden'!AP197)),MAX(IF(Einstellungen!$C$11="7 Tage",MAX(0,(MIN(DATE(2029,2,0),IF(Mitarbeiter!$D197="",DATE(2029,2,0),Mitarbeiter!$D197),TODAY()))-(MAX(DATE(2029,1,1),Mitarbeiter!$C197))+1),MAX(0,NETWORKDAYS(MAX(DATE(2029,1,1),Mitarbeiter!$C197),MIN(DATE(2029,2,0),IF(Mitarbeiter!$D197="",DATE(2029,2,0),Mitarbeiter!$D197),TODAY()),Einstellungen!$F$13:$F$67)))*N(Mitarbeiter!$E197)/IF(Einstellungen!$C$11="7 Tage",7,5),N('Ist-Stunden'!AP197)+(N(Krankheitstage!CA197)+N(Krankheitstage!CM197))*N($C197))))</f>
        <v/>
      </c>
      <c r="BU197" s="76">
        <f>IF($B197="",0,IF(Einstellungen!$C$10="Ja",MAX(IF(Einstellungen!$C$11="7 Tage",MAX(0,(MIN(DATE(2029,3,0),IF(Mitarbeiter!$D197="",DATE(2029,3,0),Mitarbeiter!$D197),TODAY()))-(MAX(DATE(2029,2,1),Mitarbeiter!$C197))+1),MAX(0,NETWORKDAYS(MAX(DATE(2029,2,1),Mitarbeiter!$C197),MIN(DATE(2029,3,0),IF(Mitarbeiter!$D197="",DATE(2029,3,0),Mitarbeiter!$D197),TODAY()),Einstellungen!$F$13:$F$67)))*N(Mitarbeiter!$E197)/IF(Einstellungen!$C$11="7 Tage",7,5),N('Ist-Stunden'!AQ197)),MAX(IF(Einstellungen!$C$11="7 Tage",MAX(0,(MIN(DATE(2029,3,0),IF(Mitarbeiter!$D197="",DATE(2029,3,0),Mitarbeiter!$D197),TODAY()))-(MAX(DATE(2029,2,1),Mitarbeiter!$C197))+1),MAX(0,NETWORKDAYS(MAX(DATE(2029,2,1),Mitarbeiter!$C197),MIN(DATE(2029,3,0),IF(Mitarbeiter!$D197="",DATE(2029,3,0),Mitarbeiter!$D197),TODAY()),Einstellungen!$F$13:$F$67)))*N(Mitarbeiter!$E197)/IF(Einstellungen!$C$11="7 Tage",7,5),N('Ist-Stunden'!AQ197)+(N(Krankheitstage!CB197)+N(Krankheitstage!CN197))*N($C197))))</f>
        <v/>
      </c>
      <c r="BV197" s="76">
        <f>IF($B197="",0,IF(Einstellungen!$C$10="Ja",MAX(IF(Einstellungen!$C$11="7 Tage",MAX(0,(MIN(DATE(2029,4,0),IF(Mitarbeiter!$D197="",DATE(2029,4,0),Mitarbeiter!$D197),TODAY()))-(MAX(DATE(2029,3,1),Mitarbeiter!$C197))+1),MAX(0,NETWORKDAYS(MAX(DATE(2029,3,1),Mitarbeiter!$C197),MIN(DATE(2029,4,0),IF(Mitarbeiter!$D197="",DATE(2029,4,0),Mitarbeiter!$D197),TODAY()),Einstellungen!$F$13:$F$67)))*N(Mitarbeiter!$E197)/IF(Einstellungen!$C$11="7 Tage",7,5),N('Ist-Stunden'!AR197)),MAX(IF(Einstellungen!$C$11="7 Tage",MAX(0,(MIN(DATE(2029,4,0),IF(Mitarbeiter!$D197="",DATE(2029,4,0),Mitarbeiter!$D197),TODAY()))-(MAX(DATE(2029,3,1),Mitarbeiter!$C197))+1),MAX(0,NETWORKDAYS(MAX(DATE(2029,3,1),Mitarbeiter!$C197),MIN(DATE(2029,4,0),IF(Mitarbeiter!$D197="",DATE(2029,4,0),Mitarbeiter!$D197),TODAY()),Einstellungen!$F$13:$F$67)))*N(Mitarbeiter!$E197)/IF(Einstellungen!$C$11="7 Tage",7,5),N('Ist-Stunden'!AR197)+(N(Krankheitstage!CC197)+N(Krankheitstage!CO197))*N($C197))))</f>
        <v/>
      </c>
      <c r="BW197" s="76">
        <f>IF($B197="",0,IF(Einstellungen!$C$10="Ja",MAX(IF(Einstellungen!$C$11="7 Tage",MAX(0,(MIN(DATE(2029,5,0),IF(Mitarbeiter!$D197="",DATE(2029,5,0),Mitarbeiter!$D197),TODAY()))-(MAX(DATE(2029,4,1),Mitarbeiter!$C197))+1),MAX(0,NETWORKDAYS(MAX(DATE(2029,4,1),Mitarbeiter!$C197),MIN(DATE(2029,5,0),IF(Mitarbeiter!$D197="",DATE(2029,5,0),Mitarbeiter!$D197),TODAY()),Einstellungen!$F$13:$F$67)))*N(Mitarbeiter!$E197)/IF(Einstellungen!$C$11="7 Tage",7,5),N('Ist-Stunden'!AS197)),MAX(IF(Einstellungen!$C$11="7 Tage",MAX(0,(MIN(DATE(2029,5,0),IF(Mitarbeiter!$D197="",DATE(2029,5,0),Mitarbeiter!$D197),TODAY()))-(MAX(DATE(2029,4,1),Mitarbeiter!$C197))+1),MAX(0,NETWORKDAYS(MAX(DATE(2029,4,1),Mitarbeiter!$C197),MIN(DATE(2029,5,0),IF(Mitarbeiter!$D197="",DATE(2029,5,0),Mitarbeiter!$D197),TODAY()),Einstellungen!$F$13:$F$67)))*N(Mitarbeiter!$E197)/IF(Einstellungen!$C$11="7 Tage",7,5),N('Ist-Stunden'!AS197)+(N(Krankheitstage!CD197)+N(Krankheitstage!CP197))*N($C197))))</f>
        <v/>
      </c>
      <c r="BX197" s="76">
        <f>IF($B197="",0,IF(Einstellungen!$C$10="Ja",MAX(IF(Einstellungen!$C$11="7 Tage",MAX(0,(MIN(DATE(2029,6,0),IF(Mitarbeiter!$D197="",DATE(2029,6,0),Mitarbeiter!$D197),TODAY()))-(MAX(DATE(2029,5,1),Mitarbeiter!$C197))+1),MAX(0,NETWORKDAYS(MAX(DATE(2029,5,1),Mitarbeiter!$C197),MIN(DATE(2029,6,0),IF(Mitarbeiter!$D197="",DATE(2029,6,0),Mitarbeiter!$D197),TODAY()),Einstellungen!$F$13:$F$67)))*N(Mitarbeiter!$E197)/IF(Einstellungen!$C$11="7 Tage",7,5),N('Ist-Stunden'!AT197)),MAX(IF(Einstellungen!$C$11="7 Tage",MAX(0,(MIN(DATE(2029,6,0),IF(Mitarbeiter!$D197="",DATE(2029,6,0),Mitarbeiter!$D197),TODAY()))-(MAX(DATE(2029,5,1),Mitarbeiter!$C197))+1),MAX(0,NETWORKDAYS(MAX(DATE(2029,5,1),Mitarbeiter!$C197),MIN(DATE(2029,6,0),IF(Mitarbeiter!$D197="",DATE(2029,6,0),Mitarbeiter!$D197),TODAY()),Einstellungen!$F$13:$F$67)))*N(Mitarbeiter!$E197)/IF(Einstellungen!$C$11="7 Tage",7,5),N('Ist-Stunden'!AT197)+(N(Krankheitstage!CE197)+N(Krankheitstage!CQ197))*N($C197))))</f>
        <v/>
      </c>
      <c r="BY197" s="76">
        <f>IF($B197="",0,IF(Einstellungen!$C$10="Ja",MAX(IF(Einstellungen!$C$11="7 Tage",MAX(0,(MIN(DATE(2029,7,0),IF(Mitarbeiter!$D197="",DATE(2029,7,0),Mitarbeiter!$D197),TODAY()))-(MAX(DATE(2029,6,1),Mitarbeiter!$C197))+1),MAX(0,NETWORKDAYS(MAX(DATE(2029,6,1),Mitarbeiter!$C197),MIN(DATE(2029,7,0),IF(Mitarbeiter!$D197="",DATE(2029,7,0),Mitarbeiter!$D197),TODAY()),Einstellungen!$F$13:$F$67)))*N(Mitarbeiter!$E197)/IF(Einstellungen!$C$11="7 Tage",7,5),N('Ist-Stunden'!AU197)),MAX(IF(Einstellungen!$C$11="7 Tage",MAX(0,(MIN(DATE(2029,7,0),IF(Mitarbeiter!$D197="",DATE(2029,7,0),Mitarbeiter!$D197),TODAY()))-(MAX(DATE(2029,6,1),Mitarbeiter!$C197))+1),MAX(0,NETWORKDAYS(MAX(DATE(2029,6,1),Mitarbeiter!$C197),MIN(DATE(2029,7,0),IF(Mitarbeiter!$D197="",DATE(2029,7,0),Mitarbeiter!$D197),TODAY()),Einstellungen!$F$13:$F$67)))*N(Mitarbeiter!$E197)/IF(Einstellungen!$C$11="7 Tage",7,5),N('Ist-Stunden'!AU197)+(N(Krankheitstage!CF197)+N(Krankheitstage!CR197))*N($C197))))</f>
        <v/>
      </c>
      <c r="BZ197" s="76">
        <f>IF($B197="",0,IF(Einstellungen!$C$10="Ja",MAX(IF(Einstellungen!$C$11="7 Tage",MAX(0,(MIN(DATE(2029,8,0),IF(Mitarbeiter!$D197="",DATE(2029,8,0),Mitarbeiter!$D197),TODAY()))-(MAX(DATE(2029,7,1),Mitarbeiter!$C197))+1),MAX(0,NETWORKDAYS(MAX(DATE(2029,7,1),Mitarbeiter!$C197),MIN(DATE(2029,8,0),IF(Mitarbeiter!$D197="",DATE(2029,8,0),Mitarbeiter!$D197),TODAY()),Einstellungen!$F$13:$F$67)))*N(Mitarbeiter!$E197)/IF(Einstellungen!$C$11="7 Tage",7,5),N('Ist-Stunden'!AV197)),MAX(IF(Einstellungen!$C$11="7 Tage",MAX(0,(MIN(DATE(2029,8,0),IF(Mitarbeiter!$D197="",DATE(2029,8,0),Mitarbeiter!$D197),TODAY()))-(MAX(DATE(2029,7,1),Mitarbeiter!$C197))+1),MAX(0,NETWORKDAYS(MAX(DATE(2029,7,1),Mitarbeiter!$C197),MIN(DATE(2029,8,0),IF(Mitarbeiter!$D197="",DATE(2029,8,0),Mitarbeiter!$D197),TODAY()),Einstellungen!$F$13:$F$67)))*N(Mitarbeiter!$E197)/IF(Einstellungen!$C$11="7 Tage",7,5),N('Ist-Stunden'!AV197)+(N(Krankheitstage!CG197)+N(Krankheitstage!CS197))*N($C197))))</f>
        <v/>
      </c>
      <c r="CA197" s="76">
        <f>IF($B197="",0,IF(Einstellungen!$C$10="Ja",MAX(IF(Einstellungen!$C$11="7 Tage",MAX(0,(MIN(DATE(2029,9,0),IF(Mitarbeiter!$D197="",DATE(2029,9,0),Mitarbeiter!$D197),TODAY()))-(MAX(DATE(2029,8,1),Mitarbeiter!$C197))+1),MAX(0,NETWORKDAYS(MAX(DATE(2029,8,1),Mitarbeiter!$C197),MIN(DATE(2029,9,0),IF(Mitarbeiter!$D197="",DATE(2029,9,0),Mitarbeiter!$D197),TODAY()),Einstellungen!$F$13:$F$67)))*N(Mitarbeiter!$E197)/IF(Einstellungen!$C$11="7 Tage",7,5),N('Ist-Stunden'!AW197)),MAX(IF(Einstellungen!$C$11="7 Tage",MAX(0,(MIN(DATE(2029,9,0),IF(Mitarbeiter!$D197="",DATE(2029,9,0),Mitarbeiter!$D197),TODAY()))-(MAX(DATE(2029,8,1),Mitarbeiter!$C197))+1),MAX(0,NETWORKDAYS(MAX(DATE(2029,8,1),Mitarbeiter!$C197),MIN(DATE(2029,9,0),IF(Mitarbeiter!$D197="",DATE(2029,9,0),Mitarbeiter!$D197),TODAY()),Einstellungen!$F$13:$F$67)))*N(Mitarbeiter!$E197)/IF(Einstellungen!$C$11="7 Tage",7,5),N('Ist-Stunden'!AW197)+(N(Krankheitstage!CH197)+N(Krankheitstage!CT197))*N($C197))))</f>
        <v/>
      </c>
      <c r="CB197" s="76">
        <f>IF($B197="",0,IF(Einstellungen!$C$10="Ja",MAX(IF(Einstellungen!$C$11="7 Tage",MAX(0,(MIN(DATE(2029,10,0),IF(Mitarbeiter!$D197="",DATE(2029,10,0),Mitarbeiter!$D197),TODAY()))-(MAX(DATE(2029,9,1),Mitarbeiter!$C197))+1),MAX(0,NETWORKDAYS(MAX(DATE(2029,9,1),Mitarbeiter!$C197),MIN(DATE(2029,10,0),IF(Mitarbeiter!$D197="",DATE(2029,10,0),Mitarbeiter!$D197),TODAY()),Einstellungen!$F$13:$F$67)))*N(Mitarbeiter!$E197)/IF(Einstellungen!$C$11="7 Tage",7,5),N('Ist-Stunden'!AX197)),MAX(IF(Einstellungen!$C$11="7 Tage",MAX(0,(MIN(DATE(2029,10,0),IF(Mitarbeiter!$D197="",DATE(2029,10,0),Mitarbeiter!$D197),TODAY()))-(MAX(DATE(2029,9,1),Mitarbeiter!$C197))+1),MAX(0,NETWORKDAYS(MAX(DATE(2029,9,1),Mitarbeiter!$C197),MIN(DATE(2029,10,0),IF(Mitarbeiter!$D197="",DATE(2029,10,0),Mitarbeiter!$D197),TODAY()),Einstellungen!$F$13:$F$67)))*N(Mitarbeiter!$E197)/IF(Einstellungen!$C$11="7 Tage",7,5),N('Ist-Stunden'!AX197)+(N(Krankheitstage!CI197)+N(Krankheitstage!CU197))*N($C197))))</f>
        <v/>
      </c>
      <c r="CC197" s="76">
        <f>IF($B197="",0,IF(Einstellungen!$C$10="Ja",MAX(IF(Einstellungen!$C$11="7 Tage",MAX(0,(MIN(DATE(2029,11,0),IF(Mitarbeiter!$D197="",DATE(2029,11,0),Mitarbeiter!$D197),TODAY()))-(MAX(DATE(2029,10,1),Mitarbeiter!$C197))+1),MAX(0,NETWORKDAYS(MAX(DATE(2029,10,1),Mitarbeiter!$C197),MIN(DATE(2029,11,0),IF(Mitarbeiter!$D197="",DATE(2029,11,0),Mitarbeiter!$D197),TODAY()),Einstellungen!$F$13:$F$67)))*N(Mitarbeiter!$E197)/IF(Einstellungen!$C$11="7 Tage",7,5),N('Ist-Stunden'!AY197)),MAX(IF(Einstellungen!$C$11="7 Tage",MAX(0,(MIN(DATE(2029,11,0),IF(Mitarbeiter!$D197="",DATE(2029,11,0),Mitarbeiter!$D197),TODAY()))-(MAX(DATE(2029,10,1),Mitarbeiter!$C197))+1),MAX(0,NETWORKDAYS(MAX(DATE(2029,10,1),Mitarbeiter!$C197),MIN(DATE(2029,11,0),IF(Mitarbeiter!$D197="",DATE(2029,11,0),Mitarbeiter!$D197),TODAY()),Einstellungen!$F$13:$F$67)))*N(Mitarbeiter!$E197)/IF(Einstellungen!$C$11="7 Tage",7,5),N('Ist-Stunden'!AY197)+(N(Krankheitstage!CJ197)+N(Krankheitstage!CV197))*N($C197))))</f>
        <v/>
      </c>
      <c r="CD197" s="76">
        <f>IF($B197="",0,IF(Einstellungen!$C$10="Ja",MAX(IF(Einstellungen!$C$11="7 Tage",MAX(0,(MIN(DATE(2029,12,0),IF(Mitarbeiter!$D197="",DATE(2029,12,0),Mitarbeiter!$D197),TODAY()))-(MAX(DATE(2029,11,1),Mitarbeiter!$C197))+1),MAX(0,NETWORKDAYS(MAX(DATE(2029,11,1),Mitarbeiter!$C197),MIN(DATE(2029,12,0),IF(Mitarbeiter!$D197="",DATE(2029,12,0),Mitarbeiter!$D197),TODAY()),Einstellungen!$F$13:$F$67)))*N(Mitarbeiter!$E197)/IF(Einstellungen!$C$11="7 Tage",7,5),N('Ist-Stunden'!AZ197)),MAX(IF(Einstellungen!$C$11="7 Tage",MAX(0,(MIN(DATE(2029,12,0),IF(Mitarbeiter!$D197="",DATE(2029,12,0),Mitarbeiter!$D197),TODAY()))-(MAX(DATE(2029,11,1),Mitarbeiter!$C197))+1),MAX(0,NETWORKDAYS(MAX(DATE(2029,11,1),Mitarbeiter!$C197),MIN(DATE(2029,12,0),IF(Mitarbeiter!$D197="",DATE(2029,12,0),Mitarbeiter!$D197),TODAY()),Einstellungen!$F$13:$F$67)))*N(Mitarbeiter!$E197)/IF(Einstellungen!$C$11="7 Tage",7,5),N('Ist-Stunden'!AZ197)+(N(Krankheitstage!CK197)+N(Krankheitstage!CW197))*N($C197))))</f>
        <v/>
      </c>
      <c r="CE197" s="76">
        <f>IF($B197="",0,IF(Einstellungen!$C$10="Ja",MAX(IF(Einstellungen!$C$11="7 Tage",MAX(0,(MIN(DATE(2029,13,0),IF(Mitarbeiter!$D197="",DATE(2029,13,0),Mitarbeiter!$D197),TODAY()))-(MAX(DATE(2029,12,1),Mitarbeiter!$C197))+1),MAX(0,NETWORKDAYS(MAX(DATE(2029,12,1),Mitarbeiter!$C197),MIN(DATE(2029,13,0),IF(Mitarbeiter!$D197="",DATE(2029,13,0),Mitarbeiter!$D197),TODAY()),Einstellungen!$F$13:$F$67)))*N(Mitarbeiter!$E197)/IF(Einstellungen!$C$11="7 Tage",7,5),N('Ist-Stunden'!BA197)),MAX(IF(Einstellungen!$C$11="7 Tage",MAX(0,(MIN(DATE(2029,13,0),IF(Mitarbeiter!$D197="",DATE(2029,13,0),Mitarbeiter!$D197),TODAY()))-(MAX(DATE(2029,12,1),Mitarbeiter!$C197))+1),MAX(0,NETWORKDAYS(MAX(DATE(2029,12,1),Mitarbeiter!$C197),MIN(DATE(2029,13,0),IF(Mitarbeiter!$D197="",DATE(2029,13,0),Mitarbeiter!$D197),TODAY()),Einstellungen!$F$13:$F$67)))*N(Mitarbeiter!$E197)/IF(Einstellungen!$C$11="7 Tage",7,5),N('Ist-Stunden'!BA197)+(N(Krankheitstage!CL197)+N(Krankheitstage!CX197))*N($C197))))</f>
        <v/>
      </c>
      <c r="CF197" s="76">
        <f>IF($B197="",0,IF(Einstellungen!$C$10="Ja",MAX(IF(Einstellungen!$C$11="7 Tage",MAX(0,(MIN(DATE(2030,2,0),IF(Mitarbeiter!$D197="",DATE(2030,2,0),Mitarbeiter!$D197),TODAY()))-(MAX(DATE(2030,1,1),Mitarbeiter!$C197))+1),MAX(0,NETWORKDAYS(MAX(DATE(2030,1,1),Mitarbeiter!$C197),MIN(DATE(2030,2,0),IF(Mitarbeiter!$D197="",DATE(2030,2,0),Mitarbeiter!$D197),TODAY()),Einstellungen!$F$13:$F$67)))*N(Mitarbeiter!$E197)/IF(Einstellungen!$C$11="7 Tage",7,5),N('Ist-Stunden'!BB197)),MAX(IF(Einstellungen!$C$11="7 Tage",MAX(0,(MIN(DATE(2030,2,0),IF(Mitarbeiter!$D197="",DATE(2030,2,0),Mitarbeiter!$D197),TODAY()))-(MAX(DATE(2030,1,1),Mitarbeiter!$C197))+1),MAX(0,NETWORKDAYS(MAX(DATE(2030,1,1),Mitarbeiter!$C197),MIN(DATE(2030,2,0),IF(Mitarbeiter!$D197="",DATE(2030,2,0),Mitarbeiter!$D197),TODAY()),Einstellungen!$F$13:$F$67)))*N(Mitarbeiter!$E197)/IF(Einstellungen!$C$11="7 Tage",7,5),N('Ist-Stunden'!BB197)+(N(Krankheitstage!CY197)+N(Krankheitstage!DK197))*N($C197))))</f>
        <v/>
      </c>
      <c r="CG197" s="76">
        <f>IF($B197="",0,IF(Einstellungen!$C$10="Ja",MAX(IF(Einstellungen!$C$11="7 Tage",MAX(0,(MIN(DATE(2030,3,0),IF(Mitarbeiter!$D197="",DATE(2030,3,0),Mitarbeiter!$D197),TODAY()))-(MAX(DATE(2030,2,1),Mitarbeiter!$C197))+1),MAX(0,NETWORKDAYS(MAX(DATE(2030,2,1),Mitarbeiter!$C197),MIN(DATE(2030,3,0),IF(Mitarbeiter!$D197="",DATE(2030,3,0),Mitarbeiter!$D197),TODAY()),Einstellungen!$F$13:$F$67)))*N(Mitarbeiter!$E197)/IF(Einstellungen!$C$11="7 Tage",7,5),N('Ist-Stunden'!BC197)),MAX(IF(Einstellungen!$C$11="7 Tage",MAX(0,(MIN(DATE(2030,3,0),IF(Mitarbeiter!$D197="",DATE(2030,3,0),Mitarbeiter!$D197),TODAY()))-(MAX(DATE(2030,2,1),Mitarbeiter!$C197))+1),MAX(0,NETWORKDAYS(MAX(DATE(2030,2,1),Mitarbeiter!$C197),MIN(DATE(2030,3,0),IF(Mitarbeiter!$D197="",DATE(2030,3,0),Mitarbeiter!$D197),TODAY()),Einstellungen!$F$13:$F$67)))*N(Mitarbeiter!$E197)/IF(Einstellungen!$C$11="7 Tage",7,5),N('Ist-Stunden'!BC197)+(N(Krankheitstage!CZ197)+N(Krankheitstage!DL197))*N($C197))))</f>
        <v/>
      </c>
      <c r="CH197" s="76">
        <f>IF($B197="",0,IF(Einstellungen!$C$10="Ja",MAX(IF(Einstellungen!$C$11="7 Tage",MAX(0,(MIN(DATE(2030,4,0),IF(Mitarbeiter!$D197="",DATE(2030,4,0),Mitarbeiter!$D197),TODAY()))-(MAX(DATE(2030,3,1),Mitarbeiter!$C197))+1),MAX(0,NETWORKDAYS(MAX(DATE(2030,3,1),Mitarbeiter!$C197),MIN(DATE(2030,4,0),IF(Mitarbeiter!$D197="",DATE(2030,4,0),Mitarbeiter!$D197),TODAY()),Einstellungen!$F$13:$F$67)))*N(Mitarbeiter!$E197)/IF(Einstellungen!$C$11="7 Tage",7,5),N('Ist-Stunden'!BD197)),MAX(IF(Einstellungen!$C$11="7 Tage",MAX(0,(MIN(DATE(2030,4,0),IF(Mitarbeiter!$D197="",DATE(2030,4,0),Mitarbeiter!$D197),TODAY()))-(MAX(DATE(2030,3,1),Mitarbeiter!$C197))+1),MAX(0,NETWORKDAYS(MAX(DATE(2030,3,1),Mitarbeiter!$C197),MIN(DATE(2030,4,0),IF(Mitarbeiter!$D197="",DATE(2030,4,0),Mitarbeiter!$D197),TODAY()),Einstellungen!$F$13:$F$67)))*N(Mitarbeiter!$E197)/IF(Einstellungen!$C$11="7 Tage",7,5),N('Ist-Stunden'!BD197)+(N(Krankheitstage!DA197)+N(Krankheitstage!DM197))*N($C197))))</f>
        <v/>
      </c>
      <c r="CI197" s="76">
        <f>IF($B197="",0,IF(Einstellungen!$C$10="Ja",MAX(IF(Einstellungen!$C$11="7 Tage",MAX(0,(MIN(DATE(2030,5,0),IF(Mitarbeiter!$D197="",DATE(2030,5,0),Mitarbeiter!$D197),TODAY()))-(MAX(DATE(2030,4,1),Mitarbeiter!$C197))+1),MAX(0,NETWORKDAYS(MAX(DATE(2030,4,1),Mitarbeiter!$C197),MIN(DATE(2030,5,0),IF(Mitarbeiter!$D197="",DATE(2030,5,0),Mitarbeiter!$D197),TODAY()),Einstellungen!$F$13:$F$67)))*N(Mitarbeiter!$E197)/IF(Einstellungen!$C$11="7 Tage",7,5),N('Ist-Stunden'!BE197)),MAX(IF(Einstellungen!$C$11="7 Tage",MAX(0,(MIN(DATE(2030,5,0),IF(Mitarbeiter!$D197="",DATE(2030,5,0),Mitarbeiter!$D197),TODAY()))-(MAX(DATE(2030,4,1),Mitarbeiter!$C197))+1),MAX(0,NETWORKDAYS(MAX(DATE(2030,4,1),Mitarbeiter!$C197),MIN(DATE(2030,5,0),IF(Mitarbeiter!$D197="",DATE(2030,5,0),Mitarbeiter!$D197),TODAY()),Einstellungen!$F$13:$F$67)))*N(Mitarbeiter!$E197)/IF(Einstellungen!$C$11="7 Tage",7,5),N('Ist-Stunden'!BE197)+(N(Krankheitstage!DB197)+N(Krankheitstage!DN197))*N($C197))))</f>
        <v/>
      </c>
      <c r="CJ197" s="76">
        <f>IF($B197="",0,IF(Einstellungen!$C$10="Ja",MAX(IF(Einstellungen!$C$11="7 Tage",MAX(0,(MIN(DATE(2030,6,0),IF(Mitarbeiter!$D197="",DATE(2030,6,0),Mitarbeiter!$D197),TODAY()))-(MAX(DATE(2030,5,1),Mitarbeiter!$C197))+1),MAX(0,NETWORKDAYS(MAX(DATE(2030,5,1),Mitarbeiter!$C197),MIN(DATE(2030,6,0),IF(Mitarbeiter!$D197="",DATE(2030,6,0),Mitarbeiter!$D197),TODAY()),Einstellungen!$F$13:$F$67)))*N(Mitarbeiter!$E197)/IF(Einstellungen!$C$11="7 Tage",7,5),N('Ist-Stunden'!BF197)),MAX(IF(Einstellungen!$C$11="7 Tage",MAX(0,(MIN(DATE(2030,6,0),IF(Mitarbeiter!$D197="",DATE(2030,6,0),Mitarbeiter!$D197),TODAY()))-(MAX(DATE(2030,5,1),Mitarbeiter!$C197))+1),MAX(0,NETWORKDAYS(MAX(DATE(2030,5,1),Mitarbeiter!$C197),MIN(DATE(2030,6,0),IF(Mitarbeiter!$D197="",DATE(2030,6,0),Mitarbeiter!$D197),TODAY()),Einstellungen!$F$13:$F$67)))*N(Mitarbeiter!$E197)/IF(Einstellungen!$C$11="7 Tage",7,5),N('Ist-Stunden'!BF197)+(N(Krankheitstage!DC197)+N(Krankheitstage!DO197))*N($C197))))</f>
        <v/>
      </c>
      <c r="CK197" s="76">
        <f>IF($B197="",0,IF(Einstellungen!$C$10="Ja",MAX(IF(Einstellungen!$C$11="7 Tage",MAX(0,(MIN(DATE(2030,7,0),IF(Mitarbeiter!$D197="",DATE(2030,7,0),Mitarbeiter!$D197),TODAY()))-(MAX(DATE(2030,6,1),Mitarbeiter!$C197))+1),MAX(0,NETWORKDAYS(MAX(DATE(2030,6,1),Mitarbeiter!$C197),MIN(DATE(2030,7,0),IF(Mitarbeiter!$D197="",DATE(2030,7,0),Mitarbeiter!$D197),TODAY()),Einstellungen!$F$13:$F$67)))*N(Mitarbeiter!$E197)/IF(Einstellungen!$C$11="7 Tage",7,5),N('Ist-Stunden'!BG197)),MAX(IF(Einstellungen!$C$11="7 Tage",MAX(0,(MIN(DATE(2030,7,0),IF(Mitarbeiter!$D197="",DATE(2030,7,0),Mitarbeiter!$D197),TODAY()))-(MAX(DATE(2030,6,1),Mitarbeiter!$C197))+1),MAX(0,NETWORKDAYS(MAX(DATE(2030,6,1),Mitarbeiter!$C197),MIN(DATE(2030,7,0),IF(Mitarbeiter!$D197="",DATE(2030,7,0),Mitarbeiter!$D197),TODAY()),Einstellungen!$F$13:$F$67)))*N(Mitarbeiter!$E197)/IF(Einstellungen!$C$11="7 Tage",7,5),N('Ist-Stunden'!BG197)+(N(Krankheitstage!DD197)+N(Krankheitstage!DP197))*N($C197))))</f>
        <v/>
      </c>
      <c r="CL197" s="76">
        <f>IF($B197="",0,IF(Einstellungen!$C$10="Ja",MAX(IF(Einstellungen!$C$11="7 Tage",MAX(0,(MIN(DATE(2030,8,0),IF(Mitarbeiter!$D197="",DATE(2030,8,0),Mitarbeiter!$D197),TODAY()))-(MAX(DATE(2030,7,1),Mitarbeiter!$C197))+1),MAX(0,NETWORKDAYS(MAX(DATE(2030,7,1),Mitarbeiter!$C197),MIN(DATE(2030,8,0),IF(Mitarbeiter!$D197="",DATE(2030,8,0),Mitarbeiter!$D197),TODAY()),Einstellungen!$F$13:$F$67)))*N(Mitarbeiter!$E197)/IF(Einstellungen!$C$11="7 Tage",7,5),N('Ist-Stunden'!BH197)),MAX(IF(Einstellungen!$C$11="7 Tage",MAX(0,(MIN(DATE(2030,8,0),IF(Mitarbeiter!$D197="",DATE(2030,8,0),Mitarbeiter!$D197),TODAY()))-(MAX(DATE(2030,7,1),Mitarbeiter!$C197))+1),MAX(0,NETWORKDAYS(MAX(DATE(2030,7,1),Mitarbeiter!$C197),MIN(DATE(2030,8,0),IF(Mitarbeiter!$D197="",DATE(2030,8,0),Mitarbeiter!$D197),TODAY()),Einstellungen!$F$13:$F$67)))*N(Mitarbeiter!$E197)/IF(Einstellungen!$C$11="7 Tage",7,5),N('Ist-Stunden'!BH197)+(N(Krankheitstage!DE197)+N(Krankheitstage!DQ197))*N($C197))))</f>
        <v/>
      </c>
      <c r="CM197" s="76">
        <f>IF($B197="",0,IF(Einstellungen!$C$10="Ja",MAX(IF(Einstellungen!$C$11="7 Tage",MAX(0,(MIN(DATE(2030,9,0),IF(Mitarbeiter!$D197="",DATE(2030,9,0),Mitarbeiter!$D197),TODAY()))-(MAX(DATE(2030,8,1),Mitarbeiter!$C197))+1),MAX(0,NETWORKDAYS(MAX(DATE(2030,8,1),Mitarbeiter!$C197),MIN(DATE(2030,9,0),IF(Mitarbeiter!$D197="",DATE(2030,9,0),Mitarbeiter!$D197),TODAY()),Einstellungen!$F$13:$F$67)))*N(Mitarbeiter!$E197)/IF(Einstellungen!$C$11="7 Tage",7,5),N('Ist-Stunden'!BI197)),MAX(IF(Einstellungen!$C$11="7 Tage",MAX(0,(MIN(DATE(2030,9,0),IF(Mitarbeiter!$D197="",DATE(2030,9,0),Mitarbeiter!$D197),TODAY()))-(MAX(DATE(2030,8,1),Mitarbeiter!$C197))+1),MAX(0,NETWORKDAYS(MAX(DATE(2030,8,1),Mitarbeiter!$C197),MIN(DATE(2030,9,0),IF(Mitarbeiter!$D197="",DATE(2030,9,0),Mitarbeiter!$D197),TODAY()),Einstellungen!$F$13:$F$67)))*N(Mitarbeiter!$E197)/IF(Einstellungen!$C$11="7 Tage",7,5),N('Ist-Stunden'!BI197)+(N(Krankheitstage!DF197)+N(Krankheitstage!DR197))*N($C197))))</f>
        <v/>
      </c>
      <c r="CN197" s="76">
        <f>IF($B197="",0,IF(Einstellungen!$C$10="Ja",MAX(IF(Einstellungen!$C$11="7 Tage",MAX(0,(MIN(DATE(2030,10,0),IF(Mitarbeiter!$D197="",DATE(2030,10,0),Mitarbeiter!$D197),TODAY()))-(MAX(DATE(2030,9,1),Mitarbeiter!$C197))+1),MAX(0,NETWORKDAYS(MAX(DATE(2030,9,1),Mitarbeiter!$C197),MIN(DATE(2030,10,0),IF(Mitarbeiter!$D197="",DATE(2030,10,0),Mitarbeiter!$D197),TODAY()),Einstellungen!$F$13:$F$67)))*N(Mitarbeiter!$E197)/IF(Einstellungen!$C$11="7 Tage",7,5),N('Ist-Stunden'!BJ197)),MAX(IF(Einstellungen!$C$11="7 Tage",MAX(0,(MIN(DATE(2030,10,0),IF(Mitarbeiter!$D197="",DATE(2030,10,0),Mitarbeiter!$D197),TODAY()))-(MAX(DATE(2030,9,1),Mitarbeiter!$C197))+1),MAX(0,NETWORKDAYS(MAX(DATE(2030,9,1),Mitarbeiter!$C197),MIN(DATE(2030,10,0),IF(Mitarbeiter!$D197="",DATE(2030,10,0),Mitarbeiter!$D197),TODAY()),Einstellungen!$F$13:$F$67)))*N(Mitarbeiter!$E197)/IF(Einstellungen!$C$11="7 Tage",7,5),N('Ist-Stunden'!BJ197)+(N(Krankheitstage!DG197)+N(Krankheitstage!DS197))*N($C197))))</f>
        <v/>
      </c>
      <c r="CO197" s="76">
        <f>IF($B197="",0,IF(Einstellungen!$C$10="Ja",MAX(IF(Einstellungen!$C$11="7 Tage",MAX(0,(MIN(DATE(2030,11,0),IF(Mitarbeiter!$D197="",DATE(2030,11,0),Mitarbeiter!$D197),TODAY()))-(MAX(DATE(2030,10,1),Mitarbeiter!$C197))+1),MAX(0,NETWORKDAYS(MAX(DATE(2030,10,1),Mitarbeiter!$C197),MIN(DATE(2030,11,0),IF(Mitarbeiter!$D197="",DATE(2030,11,0),Mitarbeiter!$D197),TODAY()),Einstellungen!$F$13:$F$67)))*N(Mitarbeiter!$E197)/IF(Einstellungen!$C$11="7 Tage",7,5),N('Ist-Stunden'!BK197)),MAX(IF(Einstellungen!$C$11="7 Tage",MAX(0,(MIN(DATE(2030,11,0),IF(Mitarbeiter!$D197="",DATE(2030,11,0),Mitarbeiter!$D197),TODAY()))-(MAX(DATE(2030,10,1),Mitarbeiter!$C197))+1),MAX(0,NETWORKDAYS(MAX(DATE(2030,10,1),Mitarbeiter!$C197),MIN(DATE(2030,11,0),IF(Mitarbeiter!$D197="",DATE(2030,11,0),Mitarbeiter!$D197),TODAY()),Einstellungen!$F$13:$F$67)))*N(Mitarbeiter!$E197)/IF(Einstellungen!$C$11="7 Tage",7,5),N('Ist-Stunden'!BK197)+(N(Krankheitstage!DH197)+N(Krankheitstage!DT197))*N($C197))))</f>
        <v/>
      </c>
      <c r="CP197" s="76">
        <f>IF($B197="",0,IF(Einstellungen!$C$10="Ja",MAX(IF(Einstellungen!$C$11="7 Tage",MAX(0,(MIN(DATE(2030,12,0),IF(Mitarbeiter!$D197="",DATE(2030,12,0),Mitarbeiter!$D197),TODAY()))-(MAX(DATE(2030,11,1),Mitarbeiter!$C197))+1),MAX(0,NETWORKDAYS(MAX(DATE(2030,11,1),Mitarbeiter!$C197),MIN(DATE(2030,12,0),IF(Mitarbeiter!$D197="",DATE(2030,12,0),Mitarbeiter!$D197),TODAY()),Einstellungen!$F$13:$F$67)))*N(Mitarbeiter!$E197)/IF(Einstellungen!$C$11="7 Tage",7,5),N('Ist-Stunden'!BL197)),MAX(IF(Einstellungen!$C$11="7 Tage",MAX(0,(MIN(DATE(2030,12,0),IF(Mitarbeiter!$D197="",DATE(2030,12,0),Mitarbeiter!$D197),TODAY()))-(MAX(DATE(2030,11,1),Mitarbeiter!$C197))+1),MAX(0,NETWORKDAYS(MAX(DATE(2030,11,1),Mitarbeiter!$C197),MIN(DATE(2030,12,0),IF(Mitarbeiter!$D197="",DATE(2030,12,0),Mitarbeiter!$D197),TODAY()),Einstellungen!$F$13:$F$67)))*N(Mitarbeiter!$E197)/IF(Einstellungen!$C$11="7 Tage",7,5),N('Ist-Stunden'!BL197)+(N(Krankheitstage!DI197)+N(Krankheitstage!DU197))*N($C197))))</f>
        <v/>
      </c>
      <c r="CQ197" s="76">
        <f>IF($B197="",0,IF(Einstellungen!$C$10="Ja",MAX(IF(Einstellungen!$C$11="7 Tage",MAX(0,(MIN(DATE(2030,13,0),IF(Mitarbeiter!$D197="",DATE(2030,13,0),Mitarbeiter!$D197),TODAY()))-(MAX(DATE(2030,12,1),Mitarbeiter!$C197))+1),MAX(0,NETWORKDAYS(MAX(DATE(2030,12,1),Mitarbeiter!$C197),MIN(DATE(2030,13,0),IF(Mitarbeiter!$D197="",DATE(2030,13,0),Mitarbeiter!$D197),TODAY()),Einstellungen!$F$13:$F$67)))*N(Mitarbeiter!$E197)/IF(Einstellungen!$C$11="7 Tage",7,5),N('Ist-Stunden'!BM197)),MAX(IF(Einstellungen!$C$11="7 Tage",MAX(0,(MIN(DATE(2030,13,0),IF(Mitarbeiter!$D197="",DATE(2030,13,0),Mitarbeiter!$D197),TODAY()))-(MAX(DATE(2030,12,1),Mitarbeiter!$C197))+1),MAX(0,NETWORKDAYS(MAX(DATE(2030,12,1),Mitarbeiter!$C197),MIN(DATE(2030,13,0),IF(Mitarbeiter!$D197="",DATE(2030,13,0),Mitarbeiter!$D197),TODAY()),Einstellungen!$F$13:$F$67)))*N(Mitarbeiter!$E197)/IF(Einstellungen!$C$11="7 Tage",7,5),N('Ist-Stunden'!BM197)+(N(Krankheitstage!DJ197)+N(Krankheitstage!DV197))*N($C197))))</f>
        <v/>
      </c>
    </row>
    <row r="198">
      <c r="A198" s="73">
        <f>IF(Mitarbeiter!B198="","",Mitarbeiter!A198)</f>
        <v/>
      </c>
      <c r="B198" s="6">
        <f>IF(Mitarbeiter!B198="","",Mitarbeiter!B198)</f>
        <v/>
      </c>
      <c r="C198" s="74">
        <f>IF(Mitarbeiter!B198="","",Mitarbeiter!F198)</f>
        <v/>
      </c>
      <c r="D198" s="75">
        <f>N(INDEX(Krankheitstage!$G198:$DV198,1,(Einstellungen!$C$3-2026)*24+1))</f>
        <v/>
      </c>
      <c r="E198" s="75">
        <f>N(INDEX(Krankheitstage!$G198:$DV198,1,(Einstellungen!$C$3-2026)*24+2))</f>
        <v/>
      </c>
      <c r="F198" s="75">
        <f>N(INDEX(Krankheitstage!$G198:$DV198,1,(Einstellungen!$C$3-2026)*24+3))</f>
        <v/>
      </c>
      <c r="G198" s="75">
        <f>N(INDEX(Krankheitstage!$G198:$DV198,1,(Einstellungen!$C$3-2026)*24+4))</f>
        <v/>
      </c>
      <c r="H198" s="75">
        <f>N(INDEX(Krankheitstage!$G198:$DV198,1,(Einstellungen!$C$3-2026)*24+5))</f>
        <v/>
      </c>
      <c r="I198" s="75">
        <f>N(INDEX(Krankheitstage!$G198:$DV198,1,(Einstellungen!$C$3-2026)*24+6))</f>
        <v/>
      </c>
      <c r="J198" s="75">
        <f>N(INDEX(Krankheitstage!$G198:$DV198,1,(Einstellungen!$C$3-2026)*24+7))</f>
        <v/>
      </c>
      <c r="K198" s="75">
        <f>N(INDEX(Krankheitstage!$G198:$DV198,1,(Einstellungen!$C$3-2026)*24+8))</f>
        <v/>
      </c>
      <c r="L198" s="75">
        <f>N(INDEX(Krankheitstage!$G198:$DV198,1,(Einstellungen!$C$3-2026)*24+9))</f>
        <v/>
      </c>
      <c r="M198" s="75">
        <f>N(INDEX(Krankheitstage!$G198:$DV198,1,(Einstellungen!$C$3-2026)*24+10))</f>
        <v/>
      </c>
      <c r="N198" s="75">
        <f>N(INDEX(Krankheitstage!$G198:$DV198,1,(Einstellungen!$C$3-2026)*24+11))</f>
        <v/>
      </c>
      <c r="O198" s="75">
        <f>N(INDEX(Krankheitstage!$G198:$DV198,1,(Einstellungen!$C$3-2026)*24+12))</f>
        <v/>
      </c>
      <c r="P198" s="75">
        <f>IF($B198="","",SUM(D198:O198))</f>
        <v/>
      </c>
      <c r="Q198" s="75">
        <f>N(INDEX(Krankheitstage!$G198:$DV198,1,(Einstellungen!$C$3-2026)*24+13))</f>
        <v/>
      </c>
      <c r="R198" s="75">
        <f>N(INDEX(Krankheitstage!$G198:$DV198,1,(Einstellungen!$C$3-2026)*24+14))</f>
        <v/>
      </c>
      <c r="S198" s="75">
        <f>N(INDEX(Krankheitstage!$G198:$DV198,1,(Einstellungen!$C$3-2026)*24+15))</f>
        <v/>
      </c>
      <c r="T198" s="75">
        <f>N(INDEX(Krankheitstage!$G198:$DV198,1,(Einstellungen!$C$3-2026)*24+16))</f>
        <v/>
      </c>
      <c r="U198" s="75">
        <f>N(INDEX(Krankheitstage!$G198:$DV198,1,(Einstellungen!$C$3-2026)*24+17))</f>
        <v/>
      </c>
      <c r="V198" s="75">
        <f>N(INDEX(Krankheitstage!$G198:$DV198,1,(Einstellungen!$C$3-2026)*24+18))</f>
        <v/>
      </c>
      <c r="W198" s="75">
        <f>N(INDEX(Krankheitstage!$G198:$DV198,1,(Einstellungen!$C$3-2026)*24+19))</f>
        <v/>
      </c>
      <c r="X198" s="75">
        <f>N(INDEX(Krankheitstage!$G198:$DV198,1,(Einstellungen!$C$3-2026)*24+20))</f>
        <v/>
      </c>
      <c r="Y198" s="75">
        <f>N(INDEX(Krankheitstage!$G198:$DV198,1,(Einstellungen!$C$3-2026)*24+21))</f>
        <v/>
      </c>
      <c r="Z198" s="75">
        <f>N(INDEX(Krankheitstage!$G198:$DV198,1,(Einstellungen!$C$3-2026)*24+22))</f>
        <v/>
      </c>
      <c r="AA198" s="75">
        <f>N(INDEX(Krankheitstage!$G198:$DV198,1,(Einstellungen!$C$3-2026)*24+23))</f>
        <v/>
      </c>
      <c r="AB198" s="75">
        <f>N(INDEX(Krankheitstage!$G198:$DV198,1,(Einstellungen!$C$3-2026)*24+24))</f>
        <v/>
      </c>
      <c r="AC198" s="75">
        <f>IF($B198="","",SUM(Q198:AB198))</f>
        <v/>
      </c>
      <c r="AD198" s="75">
        <f>IF($B198="","",SUM(P198,AC198))</f>
        <v/>
      </c>
      <c r="AE198" s="76">
        <f>IF($B198="","",AD198*N(C198))</f>
        <v/>
      </c>
      <c r="AF198" s="75">
        <f>IF($B198="","",Krankheitstage!E198)</f>
        <v/>
      </c>
      <c r="AG198" s="76">
        <f>IF($B198="","",AF198*N(C198))</f>
        <v/>
      </c>
      <c r="AH198" s="76">
        <f>IF($B198="","",INDEX($AJ198:$CQ198,1,(Einstellungen!$C$3-2026)*12+1)+INDEX($AJ198:$CQ198,1,(Einstellungen!$C$3-2026)*12+2)+INDEX($AJ198:$CQ198,1,(Einstellungen!$C$3-2026)*12+3)+INDEX($AJ198:$CQ198,1,(Einstellungen!$C$3-2026)*12+4)+INDEX($AJ198:$CQ198,1,(Einstellungen!$C$3-2026)*12+5)+INDEX($AJ198:$CQ198,1,(Einstellungen!$C$3-2026)*12+6)+INDEX($AJ198:$CQ198,1,(Einstellungen!$C$3-2026)*12+7)+INDEX($AJ198:$CQ198,1,(Einstellungen!$C$3-2026)*12+8)+INDEX($AJ198:$CQ198,1,(Einstellungen!$C$3-2026)*12+9)+INDEX($AJ198:$CQ198,1,(Einstellungen!$C$3-2026)*12+10)+INDEX($AJ198:$CQ198,1,(Einstellungen!$C$3-2026)*12+11)+INDEX($AJ198:$CQ198,1,(Einstellungen!$C$3-2026)*12+12))</f>
        <v/>
      </c>
      <c r="AI198" s="76">
        <f>IF($B198="","",SUM($AJ198:$CQ198))</f>
        <v/>
      </c>
      <c r="AJ198" s="76">
        <f>IF($B198="",0,IF(Einstellungen!$C$10="Ja",MAX(IF(Einstellungen!$C$11="7 Tage",MAX(0,(MIN(DATE(2026,2,0),IF(Mitarbeiter!$D198="",DATE(2026,2,0),Mitarbeiter!$D198),TODAY()))-(MAX(DATE(2026,1,1),Mitarbeiter!$C198))+1),MAX(0,NETWORKDAYS(MAX(DATE(2026,1,1),Mitarbeiter!$C198),MIN(DATE(2026,2,0),IF(Mitarbeiter!$D198="",DATE(2026,2,0),Mitarbeiter!$D198),TODAY()),Einstellungen!$F$13:$F$67)))*N(Mitarbeiter!$E198)/IF(Einstellungen!$C$11="7 Tage",7,5),N('Ist-Stunden'!F198)),MAX(IF(Einstellungen!$C$11="7 Tage",MAX(0,(MIN(DATE(2026,2,0),IF(Mitarbeiter!$D198="",DATE(2026,2,0),Mitarbeiter!$D198),TODAY()))-(MAX(DATE(2026,1,1),Mitarbeiter!$C198))+1),MAX(0,NETWORKDAYS(MAX(DATE(2026,1,1),Mitarbeiter!$C198),MIN(DATE(2026,2,0),IF(Mitarbeiter!$D198="",DATE(2026,2,0),Mitarbeiter!$D198),TODAY()),Einstellungen!$F$13:$F$67)))*N(Mitarbeiter!$E198)/IF(Einstellungen!$C$11="7 Tage",7,5),N('Ist-Stunden'!F198)+(N(Krankheitstage!G198)+N(Krankheitstage!S198))*N($C198))))</f>
        <v/>
      </c>
      <c r="AK198" s="76">
        <f>IF($B198="",0,IF(Einstellungen!$C$10="Ja",MAX(IF(Einstellungen!$C$11="7 Tage",MAX(0,(MIN(DATE(2026,3,0),IF(Mitarbeiter!$D198="",DATE(2026,3,0),Mitarbeiter!$D198),TODAY()))-(MAX(DATE(2026,2,1),Mitarbeiter!$C198))+1),MAX(0,NETWORKDAYS(MAX(DATE(2026,2,1),Mitarbeiter!$C198),MIN(DATE(2026,3,0),IF(Mitarbeiter!$D198="",DATE(2026,3,0),Mitarbeiter!$D198),TODAY()),Einstellungen!$F$13:$F$67)))*N(Mitarbeiter!$E198)/IF(Einstellungen!$C$11="7 Tage",7,5),N('Ist-Stunden'!G198)),MAX(IF(Einstellungen!$C$11="7 Tage",MAX(0,(MIN(DATE(2026,3,0),IF(Mitarbeiter!$D198="",DATE(2026,3,0),Mitarbeiter!$D198),TODAY()))-(MAX(DATE(2026,2,1),Mitarbeiter!$C198))+1),MAX(0,NETWORKDAYS(MAX(DATE(2026,2,1),Mitarbeiter!$C198),MIN(DATE(2026,3,0),IF(Mitarbeiter!$D198="",DATE(2026,3,0),Mitarbeiter!$D198),TODAY()),Einstellungen!$F$13:$F$67)))*N(Mitarbeiter!$E198)/IF(Einstellungen!$C$11="7 Tage",7,5),N('Ist-Stunden'!G198)+(N(Krankheitstage!H198)+N(Krankheitstage!T198))*N($C198))))</f>
        <v/>
      </c>
      <c r="AL198" s="76">
        <f>IF($B198="",0,IF(Einstellungen!$C$10="Ja",MAX(IF(Einstellungen!$C$11="7 Tage",MAX(0,(MIN(DATE(2026,4,0),IF(Mitarbeiter!$D198="",DATE(2026,4,0),Mitarbeiter!$D198),TODAY()))-(MAX(DATE(2026,3,1),Mitarbeiter!$C198))+1),MAX(0,NETWORKDAYS(MAX(DATE(2026,3,1),Mitarbeiter!$C198),MIN(DATE(2026,4,0),IF(Mitarbeiter!$D198="",DATE(2026,4,0),Mitarbeiter!$D198),TODAY()),Einstellungen!$F$13:$F$67)))*N(Mitarbeiter!$E198)/IF(Einstellungen!$C$11="7 Tage",7,5),N('Ist-Stunden'!H198)),MAX(IF(Einstellungen!$C$11="7 Tage",MAX(0,(MIN(DATE(2026,4,0),IF(Mitarbeiter!$D198="",DATE(2026,4,0),Mitarbeiter!$D198),TODAY()))-(MAX(DATE(2026,3,1),Mitarbeiter!$C198))+1),MAX(0,NETWORKDAYS(MAX(DATE(2026,3,1),Mitarbeiter!$C198),MIN(DATE(2026,4,0),IF(Mitarbeiter!$D198="",DATE(2026,4,0),Mitarbeiter!$D198),TODAY()),Einstellungen!$F$13:$F$67)))*N(Mitarbeiter!$E198)/IF(Einstellungen!$C$11="7 Tage",7,5),N('Ist-Stunden'!H198)+(N(Krankheitstage!I198)+N(Krankheitstage!U198))*N($C198))))</f>
        <v/>
      </c>
      <c r="AM198" s="76">
        <f>IF($B198="",0,IF(Einstellungen!$C$10="Ja",MAX(IF(Einstellungen!$C$11="7 Tage",MAX(0,(MIN(DATE(2026,5,0),IF(Mitarbeiter!$D198="",DATE(2026,5,0),Mitarbeiter!$D198),TODAY()))-(MAX(DATE(2026,4,1),Mitarbeiter!$C198))+1),MAX(0,NETWORKDAYS(MAX(DATE(2026,4,1),Mitarbeiter!$C198),MIN(DATE(2026,5,0),IF(Mitarbeiter!$D198="",DATE(2026,5,0),Mitarbeiter!$D198),TODAY()),Einstellungen!$F$13:$F$67)))*N(Mitarbeiter!$E198)/IF(Einstellungen!$C$11="7 Tage",7,5),N('Ist-Stunden'!I198)),MAX(IF(Einstellungen!$C$11="7 Tage",MAX(0,(MIN(DATE(2026,5,0),IF(Mitarbeiter!$D198="",DATE(2026,5,0),Mitarbeiter!$D198),TODAY()))-(MAX(DATE(2026,4,1),Mitarbeiter!$C198))+1),MAX(0,NETWORKDAYS(MAX(DATE(2026,4,1),Mitarbeiter!$C198),MIN(DATE(2026,5,0),IF(Mitarbeiter!$D198="",DATE(2026,5,0),Mitarbeiter!$D198),TODAY()),Einstellungen!$F$13:$F$67)))*N(Mitarbeiter!$E198)/IF(Einstellungen!$C$11="7 Tage",7,5),N('Ist-Stunden'!I198)+(N(Krankheitstage!J198)+N(Krankheitstage!V198))*N($C198))))</f>
        <v/>
      </c>
      <c r="AN198" s="76">
        <f>IF($B198="",0,IF(Einstellungen!$C$10="Ja",MAX(IF(Einstellungen!$C$11="7 Tage",MAX(0,(MIN(DATE(2026,6,0),IF(Mitarbeiter!$D198="",DATE(2026,6,0),Mitarbeiter!$D198),TODAY()))-(MAX(DATE(2026,5,1),Mitarbeiter!$C198))+1),MAX(0,NETWORKDAYS(MAX(DATE(2026,5,1),Mitarbeiter!$C198),MIN(DATE(2026,6,0),IF(Mitarbeiter!$D198="",DATE(2026,6,0),Mitarbeiter!$D198),TODAY()),Einstellungen!$F$13:$F$67)))*N(Mitarbeiter!$E198)/IF(Einstellungen!$C$11="7 Tage",7,5),N('Ist-Stunden'!J198)),MAX(IF(Einstellungen!$C$11="7 Tage",MAX(0,(MIN(DATE(2026,6,0),IF(Mitarbeiter!$D198="",DATE(2026,6,0),Mitarbeiter!$D198),TODAY()))-(MAX(DATE(2026,5,1),Mitarbeiter!$C198))+1),MAX(0,NETWORKDAYS(MAX(DATE(2026,5,1),Mitarbeiter!$C198),MIN(DATE(2026,6,0),IF(Mitarbeiter!$D198="",DATE(2026,6,0),Mitarbeiter!$D198),TODAY()),Einstellungen!$F$13:$F$67)))*N(Mitarbeiter!$E198)/IF(Einstellungen!$C$11="7 Tage",7,5),N('Ist-Stunden'!J198)+(N(Krankheitstage!K198)+N(Krankheitstage!W198))*N($C198))))</f>
        <v/>
      </c>
      <c r="AO198" s="76">
        <f>IF($B198="",0,IF(Einstellungen!$C$10="Ja",MAX(IF(Einstellungen!$C$11="7 Tage",MAX(0,(MIN(DATE(2026,7,0),IF(Mitarbeiter!$D198="",DATE(2026,7,0),Mitarbeiter!$D198),TODAY()))-(MAX(DATE(2026,6,1),Mitarbeiter!$C198))+1),MAX(0,NETWORKDAYS(MAX(DATE(2026,6,1),Mitarbeiter!$C198),MIN(DATE(2026,7,0),IF(Mitarbeiter!$D198="",DATE(2026,7,0),Mitarbeiter!$D198),TODAY()),Einstellungen!$F$13:$F$67)))*N(Mitarbeiter!$E198)/IF(Einstellungen!$C$11="7 Tage",7,5),N('Ist-Stunden'!K198)),MAX(IF(Einstellungen!$C$11="7 Tage",MAX(0,(MIN(DATE(2026,7,0),IF(Mitarbeiter!$D198="",DATE(2026,7,0),Mitarbeiter!$D198),TODAY()))-(MAX(DATE(2026,6,1),Mitarbeiter!$C198))+1),MAX(0,NETWORKDAYS(MAX(DATE(2026,6,1),Mitarbeiter!$C198),MIN(DATE(2026,7,0),IF(Mitarbeiter!$D198="",DATE(2026,7,0),Mitarbeiter!$D198),TODAY()),Einstellungen!$F$13:$F$67)))*N(Mitarbeiter!$E198)/IF(Einstellungen!$C$11="7 Tage",7,5),N('Ist-Stunden'!K198)+(N(Krankheitstage!L198)+N(Krankheitstage!X198))*N($C198))))</f>
        <v/>
      </c>
      <c r="AP198" s="76">
        <f>IF($B198="",0,IF(Einstellungen!$C$10="Ja",MAX(IF(Einstellungen!$C$11="7 Tage",MAX(0,(MIN(DATE(2026,8,0),IF(Mitarbeiter!$D198="",DATE(2026,8,0),Mitarbeiter!$D198),TODAY()))-(MAX(DATE(2026,7,1),Mitarbeiter!$C198))+1),MAX(0,NETWORKDAYS(MAX(DATE(2026,7,1),Mitarbeiter!$C198),MIN(DATE(2026,8,0),IF(Mitarbeiter!$D198="",DATE(2026,8,0),Mitarbeiter!$D198),TODAY()),Einstellungen!$F$13:$F$67)))*N(Mitarbeiter!$E198)/IF(Einstellungen!$C$11="7 Tage",7,5),N('Ist-Stunden'!L198)),MAX(IF(Einstellungen!$C$11="7 Tage",MAX(0,(MIN(DATE(2026,8,0),IF(Mitarbeiter!$D198="",DATE(2026,8,0),Mitarbeiter!$D198),TODAY()))-(MAX(DATE(2026,7,1),Mitarbeiter!$C198))+1),MAX(0,NETWORKDAYS(MAX(DATE(2026,7,1),Mitarbeiter!$C198),MIN(DATE(2026,8,0),IF(Mitarbeiter!$D198="",DATE(2026,8,0),Mitarbeiter!$D198),TODAY()),Einstellungen!$F$13:$F$67)))*N(Mitarbeiter!$E198)/IF(Einstellungen!$C$11="7 Tage",7,5),N('Ist-Stunden'!L198)+(N(Krankheitstage!M198)+N(Krankheitstage!Y198))*N($C198))))</f>
        <v/>
      </c>
      <c r="AQ198" s="76">
        <f>IF($B198="",0,IF(Einstellungen!$C$10="Ja",MAX(IF(Einstellungen!$C$11="7 Tage",MAX(0,(MIN(DATE(2026,9,0),IF(Mitarbeiter!$D198="",DATE(2026,9,0),Mitarbeiter!$D198),TODAY()))-(MAX(DATE(2026,8,1),Mitarbeiter!$C198))+1),MAX(0,NETWORKDAYS(MAX(DATE(2026,8,1),Mitarbeiter!$C198),MIN(DATE(2026,9,0),IF(Mitarbeiter!$D198="",DATE(2026,9,0),Mitarbeiter!$D198),TODAY()),Einstellungen!$F$13:$F$67)))*N(Mitarbeiter!$E198)/IF(Einstellungen!$C$11="7 Tage",7,5),N('Ist-Stunden'!M198)),MAX(IF(Einstellungen!$C$11="7 Tage",MAX(0,(MIN(DATE(2026,9,0),IF(Mitarbeiter!$D198="",DATE(2026,9,0),Mitarbeiter!$D198),TODAY()))-(MAX(DATE(2026,8,1),Mitarbeiter!$C198))+1),MAX(0,NETWORKDAYS(MAX(DATE(2026,8,1),Mitarbeiter!$C198),MIN(DATE(2026,9,0),IF(Mitarbeiter!$D198="",DATE(2026,9,0),Mitarbeiter!$D198),TODAY()),Einstellungen!$F$13:$F$67)))*N(Mitarbeiter!$E198)/IF(Einstellungen!$C$11="7 Tage",7,5),N('Ist-Stunden'!M198)+(N(Krankheitstage!N198)+N(Krankheitstage!Z198))*N($C198))))</f>
        <v/>
      </c>
      <c r="AR198" s="76">
        <f>IF($B198="",0,IF(Einstellungen!$C$10="Ja",MAX(IF(Einstellungen!$C$11="7 Tage",MAX(0,(MIN(DATE(2026,10,0),IF(Mitarbeiter!$D198="",DATE(2026,10,0),Mitarbeiter!$D198),TODAY()))-(MAX(DATE(2026,9,1),Mitarbeiter!$C198))+1),MAX(0,NETWORKDAYS(MAX(DATE(2026,9,1),Mitarbeiter!$C198),MIN(DATE(2026,10,0),IF(Mitarbeiter!$D198="",DATE(2026,10,0),Mitarbeiter!$D198),TODAY()),Einstellungen!$F$13:$F$67)))*N(Mitarbeiter!$E198)/IF(Einstellungen!$C$11="7 Tage",7,5),N('Ist-Stunden'!N198)),MAX(IF(Einstellungen!$C$11="7 Tage",MAX(0,(MIN(DATE(2026,10,0),IF(Mitarbeiter!$D198="",DATE(2026,10,0),Mitarbeiter!$D198),TODAY()))-(MAX(DATE(2026,9,1),Mitarbeiter!$C198))+1),MAX(0,NETWORKDAYS(MAX(DATE(2026,9,1),Mitarbeiter!$C198),MIN(DATE(2026,10,0),IF(Mitarbeiter!$D198="",DATE(2026,10,0),Mitarbeiter!$D198),TODAY()),Einstellungen!$F$13:$F$67)))*N(Mitarbeiter!$E198)/IF(Einstellungen!$C$11="7 Tage",7,5),N('Ist-Stunden'!N198)+(N(Krankheitstage!O198)+N(Krankheitstage!AA198))*N($C198))))</f>
        <v/>
      </c>
      <c r="AS198" s="76">
        <f>IF($B198="",0,IF(Einstellungen!$C$10="Ja",MAX(IF(Einstellungen!$C$11="7 Tage",MAX(0,(MIN(DATE(2026,11,0),IF(Mitarbeiter!$D198="",DATE(2026,11,0),Mitarbeiter!$D198),TODAY()))-(MAX(DATE(2026,10,1),Mitarbeiter!$C198))+1),MAX(0,NETWORKDAYS(MAX(DATE(2026,10,1),Mitarbeiter!$C198),MIN(DATE(2026,11,0),IF(Mitarbeiter!$D198="",DATE(2026,11,0),Mitarbeiter!$D198),TODAY()),Einstellungen!$F$13:$F$67)))*N(Mitarbeiter!$E198)/IF(Einstellungen!$C$11="7 Tage",7,5),N('Ist-Stunden'!O198)),MAX(IF(Einstellungen!$C$11="7 Tage",MAX(0,(MIN(DATE(2026,11,0),IF(Mitarbeiter!$D198="",DATE(2026,11,0),Mitarbeiter!$D198),TODAY()))-(MAX(DATE(2026,10,1),Mitarbeiter!$C198))+1),MAX(0,NETWORKDAYS(MAX(DATE(2026,10,1),Mitarbeiter!$C198),MIN(DATE(2026,11,0),IF(Mitarbeiter!$D198="",DATE(2026,11,0),Mitarbeiter!$D198),TODAY()),Einstellungen!$F$13:$F$67)))*N(Mitarbeiter!$E198)/IF(Einstellungen!$C$11="7 Tage",7,5),N('Ist-Stunden'!O198)+(N(Krankheitstage!P198)+N(Krankheitstage!AB198))*N($C198))))</f>
        <v/>
      </c>
      <c r="AT198" s="76">
        <f>IF($B198="",0,IF(Einstellungen!$C$10="Ja",MAX(IF(Einstellungen!$C$11="7 Tage",MAX(0,(MIN(DATE(2026,12,0),IF(Mitarbeiter!$D198="",DATE(2026,12,0),Mitarbeiter!$D198),TODAY()))-(MAX(DATE(2026,11,1),Mitarbeiter!$C198))+1),MAX(0,NETWORKDAYS(MAX(DATE(2026,11,1),Mitarbeiter!$C198),MIN(DATE(2026,12,0),IF(Mitarbeiter!$D198="",DATE(2026,12,0),Mitarbeiter!$D198),TODAY()),Einstellungen!$F$13:$F$67)))*N(Mitarbeiter!$E198)/IF(Einstellungen!$C$11="7 Tage",7,5),N('Ist-Stunden'!P198)),MAX(IF(Einstellungen!$C$11="7 Tage",MAX(0,(MIN(DATE(2026,12,0),IF(Mitarbeiter!$D198="",DATE(2026,12,0),Mitarbeiter!$D198),TODAY()))-(MAX(DATE(2026,11,1),Mitarbeiter!$C198))+1),MAX(0,NETWORKDAYS(MAX(DATE(2026,11,1),Mitarbeiter!$C198),MIN(DATE(2026,12,0),IF(Mitarbeiter!$D198="",DATE(2026,12,0),Mitarbeiter!$D198),TODAY()),Einstellungen!$F$13:$F$67)))*N(Mitarbeiter!$E198)/IF(Einstellungen!$C$11="7 Tage",7,5),N('Ist-Stunden'!P198)+(N(Krankheitstage!Q198)+N(Krankheitstage!AC198))*N($C198))))</f>
        <v/>
      </c>
      <c r="AU198" s="76">
        <f>IF($B198="",0,IF(Einstellungen!$C$10="Ja",MAX(IF(Einstellungen!$C$11="7 Tage",MAX(0,(MIN(DATE(2026,13,0),IF(Mitarbeiter!$D198="",DATE(2026,13,0),Mitarbeiter!$D198),TODAY()))-(MAX(DATE(2026,12,1),Mitarbeiter!$C198))+1),MAX(0,NETWORKDAYS(MAX(DATE(2026,12,1),Mitarbeiter!$C198),MIN(DATE(2026,13,0),IF(Mitarbeiter!$D198="",DATE(2026,13,0),Mitarbeiter!$D198),TODAY()),Einstellungen!$F$13:$F$67)))*N(Mitarbeiter!$E198)/IF(Einstellungen!$C$11="7 Tage",7,5),N('Ist-Stunden'!Q198)),MAX(IF(Einstellungen!$C$11="7 Tage",MAX(0,(MIN(DATE(2026,13,0),IF(Mitarbeiter!$D198="",DATE(2026,13,0),Mitarbeiter!$D198),TODAY()))-(MAX(DATE(2026,12,1),Mitarbeiter!$C198))+1),MAX(0,NETWORKDAYS(MAX(DATE(2026,12,1),Mitarbeiter!$C198),MIN(DATE(2026,13,0),IF(Mitarbeiter!$D198="",DATE(2026,13,0),Mitarbeiter!$D198),TODAY()),Einstellungen!$F$13:$F$67)))*N(Mitarbeiter!$E198)/IF(Einstellungen!$C$11="7 Tage",7,5),N('Ist-Stunden'!Q198)+(N(Krankheitstage!R198)+N(Krankheitstage!AD198))*N($C198))))</f>
        <v/>
      </c>
      <c r="AV198" s="76">
        <f>IF($B198="",0,IF(Einstellungen!$C$10="Ja",MAX(IF(Einstellungen!$C$11="7 Tage",MAX(0,(MIN(DATE(2027,2,0),IF(Mitarbeiter!$D198="",DATE(2027,2,0),Mitarbeiter!$D198),TODAY()))-(MAX(DATE(2027,1,1),Mitarbeiter!$C198))+1),MAX(0,NETWORKDAYS(MAX(DATE(2027,1,1),Mitarbeiter!$C198),MIN(DATE(2027,2,0),IF(Mitarbeiter!$D198="",DATE(2027,2,0),Mitarbeiter!$D198),TODAY()),Einstellungen!$F$13:$F$67)))*N(Mitarbeiter!$E198)/IF(Einstellungen!$C$11="7 Tage",7,5),N('Ist-Stunden'!R198)),MAX(IF(Einstellungen!$C$11="7 Tage",MAX(0,(MIN(DATE(2027,2,0),IF(Mitarbeiter!$D198="",DATE(2027,2,0),Mitarbeiter!$D198),TODAY()))-(MAX(DATE(2027,1,1),Mitarbeiter!$C198))+1),MAX(0,NETWORKDAYS(MAX(DATE(2027,1,1),Mitarbeiter!$C198),MIN(DATE(2027,2,0),IF(Mitarbeiter!$D198="",DATE(2027,2,0),Mitarbeiter!$D198),TODAY()),Einstellungen!$F$13:$F$67)))*N(Mitarbeiter!$E198)/IF(Einstellungen!$C$11="7 Tage",7,5),N('Ist-Stunden'!R198)+(N(Krankheitstage!AE198)+N(Krankheitstage!AQ198))*N($C198))))</f>
        <v/>
      </c>
      <c r="AW198" s="76">
        <f>IF($B198="",0,IF(Einstellungen!$C$10="Ja",MAX(IF(Einstellungen!$C$11="7 Tage",MAX(0,(MIN(DATE(2027,3,0),IF(Mitarbeiter!$D198="",DATE(2027,3,0),Mitarbeiter!$D198),TODAY()))-(MAX(DATE(2027,2,1),Mitarbeiter!$C198))+1),MAX(0,NETWORKDAYS(MAX(DATE(2027,2,1),Mitarbeiter!$C198),MIN(DATE(2027,3,0),IF(Mitarbeiter!$D198="",DATE(2027,3,0),Mitarbeiter!$D198),TODAY()),Einstellungen!$F$13:$F$67)))*N(Mitarbeiter!$E198)/IF(Einstellungen!$C$11="7 Tage",7,5),N('Ist-Stunden'!S198)),MAX(IF(Einstellungen!$C$11="7 Tage",MAX(0,(MIN(DATE(2027,3,0),IF(Mitarbeiter!$D198="",DATE(2027,3,0),Mitarbeiter!$D198),TODAY()))-(MAX(DATE(2027,2,1),Mitarbeiter!$C198))+1),MAX(0,NETWORKDAYS(MAX(DATE(2027,2,1),Mitarbeiter!$C198),MIN(DATE(2027,3,0),IF(Mitarbeiter!$D198="",DATE(2027,3,0),Mitarbeiter!$D198),TODAY()),Einstellungen!$F$13:$F$67)))*N(Mitarbeiter!$E198)/IF(Einstellungen!$C$11="7 Tage",7,5),N('Ist-Stunden'!S198)+(N(Krankheitstage!AF198)+N(Krankheitstage!AR198))*N($C198))))</f>
        <v/>
      </c>
      <c r="AX198" s="76">
        <f>IF($B198="",0,IF(Einstellungen!$C$10="Ja",MAX(IF(Einstellungen!$C$11="7 Tage",MAX(0,(MIN(DATE(2027,4,0),IF(Mitarbeiter!$D198="",DATE(2027,4,0),Mitarbeiter!$D198),TODAY()))-(MAX(DATE(2027,3,1),Mitarbeiter!$C198))+1),MAX(0,NETWORKDAYS(MAX(DATE(2027,3,1),Mitarbeiter!$C198),MIN(DATE(2027,4,0),IF(Mitarbeiter!$D198="",DATE(2027,4,0),Mitarbeiter!$D198),TODAY()),Einstellungen!$F$13:$F$67)))*N(Mitarbeiter!$E198)/IF(Einstellungen!$C$11="7 Tage",7,5),N('Ist-Stunden'!T198)),MAX(IF(Einstellungen!$C$11="7 Tage",MAX(0,(MIN(DATE(2027,4,0),IF(Mitarbeiter!$D198="",DATE(2027,4,0),Mitarbeiter!$D198),TODAY()))-(MAX(DATE(2027,3,1),Mitarbeiter!$C198))+1),MAX(0,NETWORKDAYS(MAX(DATE(2027,3,1),Mitarbeiter!$C198),MIN(DATE(2027,4,0),IF(Mitarbeiter!$D198="",DATE(2027,4,0),Mitarbeiter!$D198),TODAY()),Einstellungen!$F$13:$F$67)))*N(Mitarbeiter!$E198)/IF(Einstellungen!$C$11="7 Tage",7,5),N('Ist-Stunden'!T198)+(N(Krankheitstage!AG198)+N(Krankheitstage!AS198))*N($C198))))</f>
        <v/>
      </c>
      <c r="AY198" s="76">
        <f>IF($B198="",0,IF(Einstellungen!$C$10="Ja",MAX(IF(Einstellungen!$C$11="7 Tage",MAX(0,(MIN(DATE(2027,5,0),IF(Mitarbeiter!$D198="",DATE(2027,5,0),Mitarbeiter!$D198),TODAY()))-(MAX(DATE(2027,4,1),Mitarbeiter!$C198))+1),MAX(0,NETWORKDAYS(MAX(DATE(2027,4,1),Mitarbeiter!$C198),MIN(DATE(2027,5,0),IF(Mitarbeiter!$D198="",DATE(2027,5,0),Mitarbeiter!$D198),TODAY()),Einstellungen!$F$13:$F$67)))*N(Mitarbeiter!$E198)/IF(Einstellungen!$C$11="7 Tage",7,5),N('Ist-Stunden'!U198)),MAX(IF(Einstellungen!$C$11="7 Tage",MAX(0,(MIN(DATE(2027,5,0),IF(Mitarbeiter!$D198="",DATE(2027,5,0),Mitarbeiter!$D198),TODAY()))-(MAX(DATE(2027,4,1),Mitarbeiter!$C198))+1),MAX(0,NETWORKDAYS(MAX(DATE(2027,4,1),Mitarbeiter!$C198),MIN(DATE(2027,5,0),IF(Mitarbeiter!$D198="",DATE(2027,5,0),Mitarbeiter!$D198),TODAY()),Einstellungen!$F$13:$F$67)))*N(Mitarbeiter!$E198)/IF(Einstellungen!$C$11="7 Tage",7,5),N('Ist-Stunden'!U198)+(N(Krankheitstage!AH198)+N(Krankheitstage!AT198))*N($C198))))</f>
        <v/>
      </c>
      <c r="AZ198" s="76">
        <f>IF($B198="",0,IF(Einstellungen!$C$10="Ja",MAX(IF(Einstellungen!$C$11="7 Tage",MAX(0,(MIN(DATE(2027,6,0),IF(Mitarbeiter!$D198="",DATE(2027,6,0),Mitarbeiter!$D198),TODAY()))-(MAX(DATE(2027,5,1),Mitarbeiter!$C198))+1),MAX(0,NETWORKDAYS(MAX(DATE(2027,5,1),Mitarbeiter!$C198),MIN(DATE(2027,6,0),IF(Mitarbeiter!$D198="",DATE(2027,6,0),Mitarbeiter!$D198),TODAY()),Einstellungen!$F$13:$F$67)))*N(Mitarbeiter!$E198)/IF(Einstellungen!$C$11="7 Tage",7,5),N('Ist-Stunden'!V198)),MAX(IF(Einstellungen!$C$11="7 Tage",MAX(0,(MIN(DATE(2027,6,0),IF(Mitarbeiter!$D198="",DATE(2027,6,0),Mitarbeiter!$D198),TODAY()))-(MAX(DATE(2027,5,1),Mitarbeiter!$C198))+1),MAX(0,NETWORKDAYS(MAX(DATE(2027,5,1),Mitarbeiter!$C198),MIN(DATE(2027,6,0),IF(Mitarbeiter!$D198="",DATE(2027,6,0),Mitarbeiter!$D198),TODAY()),Einstellungen!$F$13:$F$67)))*N(Mitarbeiter!$E198)/IF(Einstellungen!$C$11="7 Tage",7,5),N('Ist-Stunden'!V198)+(N(Krankheitstage!AI198)+N(Krankheitstage!AU198))*N($C198))))</f>
        <v/>
      </c>
      <c r="BA198" s="76">
        <f>IF($B198="",0,IF(Einstellungen!$C$10="Ja",MAX(IF(Einstellungen!$C$11="7 Tage",MAX(0,(MIN(DATE(2027,7,0),IF(Mitarbeiter!$D198="",DATE(2027,7,0),Mitarbeiter!$D198),TODAY()))-(MAX(DATE(2027,6,1),Mitarbeiter!$C198))+1),MAX(0,NETWORKDAYS(MAX(DATE(2027,6,1),Mitarbeiter!$C198),MIN(DATE(2027,7,0),IF(Mitarbeiter!$D198="",DATE(2027,7,0),Mitarbeiter!$D198),TODAY()),Einstellungen!$F$13:$F$67)))*N(Mitarbeiter!$E198)/IF(Einstellungen!$C$11="7 Tage",7,5),N('Ist-Stunden'!W198)),MAX(IF(Einstellungen!$C$11="7 Tage",MAX(0,(MIN(DATE(2027,7,0),IF(Mitarbeiter!$D198="",DATE(2027,7,0),Mitarbeiter!$D198),TODAY()))-(MAX(DATE(2027,6,1),Mitarbeiter!$C198))+1),MAX(0,NETWORKDAYS(MAX(DATE(2027,6,1),Mitarbeiter!$C198),MIN(DATE(2027,7,0),IF(Mitarbeiter!$D198="",DATE(2027,7,0),Mitarbeiter!$D198),TODAY()),Einstellungen!$F$13:$F$67)))*N(Mitarbeiter!$E198)/IF(Einstellungen!$C$11="7 Tage",7,5),N('Ist-Stunden'!W198)+(N(Krankheitstage!AJ198)+N(Krankheitstage!AV198))*N($C198))))</f>
        <v/>
      </c>
      <c r="BB198" s="76">
        <f>IF($B198="",0,IF(Einstellungen!$C$10="Ja",MAX(IF(Einstellungen!$C$11="7 Tage",MAX(0,(MIN(DATE(2027,8,0),IF(Mitarbeiter!$D198="",DATE(2027,8,0),Mitarbeiter!$D198),TODAY()))-(MAX(DATE(2027,7,1),Mitarbeiter!$C198))+1),MAX(0,NETWORKDAYS(MAX(DATE(2027,7,1),Mitarbeiter!$C198),MIN(DATE(2027,8,0),IF(Mitarbeiter!$D198="",DATE(2027,8,0),Mitarbeiter!$D198),TODAY()),Einstellungen!$F$13:$F$67)))*N(Mitarbeiter!$E198)/IF(Einstellungen!$C$11="7 Tage",7,5),N('Ist-Stunden'!X198)),MAX(IF(Einstellungen!$C$11="7 Tage",MAX(0,(MIN(DATE(2027,8,0),IF(Mitarbeiter!$D198="",DATE(2027,8,0),Mitarbeiter!$D198),TODAY()))-(MAX(DATE(2027,7,1),Mitarbeiter!$C198))+1),MAX(0,NETWORKDAYS(MAX(DATE(2027,7,1),Mitarbeiter!$C198),MIN(DATE(2027,8,0),IF(Mitarbeiter!$D198="",DATE(2027,8,0),Mitarbeiter!$D198),TODAY()),Einstellungen!$F$13:$F$67)))*N(Mitarbeiter!$E198)/IF(Einstellungen!$C$11="7 Tage",7,5),N('Ist-Stunden'!X198)+(N(Krankheitstage!AK198)+N(Krankheitstage!AW198))*N($C198))))</f>
        <v/>
      </c>
      <c r="BC198" s="76">
        <f>IF($B198="",0,IF(Einstellungen!$C$10="Ja",MAX(IF(Einstellungen!$C$11="7 Tage",MAX(0,(MIN(DATE(2027,9,0),IF(Mitarbeiter!$D198="",DATE(2027,9,0),Mitarbeiter!$D198),TODAY()))-(MAX(DATE(2027,8,1),Mitarbeiter!$C198))+1),MAX(0,NETWORKDAYS(MAX(DATE(2027,8,1),Mitarbeiter!$C198),MIN(DATE(2027,9,0),IF(Mitarbeiter!$D198="",DATE(2027,9,0),Mitarbeiter!$D198),TODAY()),Einstellungen!$F$13:$F$67)))*N(Mitarbeiter!$E198)/IF(Einstellungen!$C$11="7 Tage",7,5),N('Ist-Stunden'!Y198)),MAX(IF(Einstellungen!$C$11="7 Tage",MAX(0,(MIN(DATE(2027,9,0),IF(Mitarbeiter!$D198="",DATE(2027,9,0),Mitarbeiter!$D198),TODAY()))-(MAX(DATE(2027,8,1),Mitarbeiter!$C198))+1),MAX(0,NETWORKDAYS(MAX(DATE(2027,8,1),Mitarbeiter!$C198),MIN(DATE(2027,9,0),IF(Mitarbeiter!$D198="",DATE(2027,9,0),Mitarbeiter!$D198),TODAY()),Einstellungen!$F$13:$F$67)))*N(Mitarbeiter!$E198)/IF(Einstellungen!$C$11="7 Tage",7,5),N('Ist-Stunden'!Y198)+(N(Krankheitstage!AL198)+N(Krankheitstage!AX198))*N($C198))))</f>
        <v/>
      </c>
      <c r="BD198" s="76">
        <f>IF($B198="",0,IF(Einstellungen!$C$10="Ja",MAX(IF(Einstellungen!$C$11="7 Tage",MAX(0,(MIN(DATE(2027,10,0),IF(Mitarbeiter!$D198="",DATE(2027,10,0),Mitarbeiter!$D198),TODAY()))-(MAX(DATE(2027,9,1),Mitarbeiter!$C198))+1),MAX(0,NETWORKDAYS(MAX(DATE(2027,9,1),Mitarbeiter!$C198),MIN(DATE(2027,10,0),IF(Mitarbeiter!$D198="",DATE(2027,10,0),Mitarbeiter!$D198),TODAY()),Einstellungen!$F$13:$F$67)))*N(Mitarbeiter!$E198)/IF(Einstellungen!$C$11="7 Tage",7,5),N('Ist-Stunden'!Z198)),MAX(IF(Einstellungen!$C$11="7 Tage",MAX(0,(MIN(DATE(2027,10,0),IF(Mitarbeiter!$D198="",DATE(2027,10,0),Mitarbeiter!$D198),TODAY()))-(MAX(DATE(2027,9,1),Mitarbeiter!$C198))+1),MAX(0,NETWORKDAYS(MAX(DATE(2027,9,1),Mitarbeiter!$C198),MIN(DATE(2027,10,0),IF(Mitarbeiter!$D198="",DATE(2027,10,0),Mitarbeiter!$D198),TODAY()),Einstellungen!$F$13:$F$67)))*N(Mitarbeiter!$E198)/IF(Einstellungen!$C$11="7 Tage",7,5),N('Ist-Stunden'!Z198)+(N(Krankheitstage!AM198)+N(Krankheitstage!AY198))*N($C198))))</f>
        <v/>
      </c>
      <c r="BE198" s="76">
        <f>IF($B198="",0,IF(Einstellungen!$C$10="Ja",MAX(IF(Einstellungen!$C$11="7 Tage",MAX(0,(MIN(DATE(2027,11,0),IF(Mitarbeiter!$D198="",DATE(2027,11,0),Mitarbeiter!$D198),TODAY()))-(MAX(DATE(2027,10,1),Mitarbeiter!$C198))+1),MAX(0,NETWORKDAYS(MAX(DATE(2027,10,1),Mitarbeiter!$C198),MIN(DATE(2027,11,0),IF(Mitarbeiter!$D198="",DATE(2027,11,0),Mitarbeiter!$D198),TODAY()),Einstellungen!$F$13:$F$67)))*N(Mitarbeiter!$E198)/IF(Einstellungen!$C$11="7 Tage",7,5),N('Ist-Stunden'!AA198)),MAX(IF(Einstellungen!$C$11="7 Tage",MAX(0,(MIN(DATE(2027,11,0),IF(Mitarbeiter!$D198="",DATE(2027,11,0),Mitarbeiter!$D198),TODAY()))-(MAX(DATE(2027,10,1),Mitarbeiter!$C198))+1),MAX(0,NETWORKDAYS(MAX(DATE(2027,10,1),Mitarbeiter!$C198),MIN(DATE(2027,11,0),IF(Mitarbeiter!$D198="",DATE(2027,11,0),Mitarbeiter!$D198),TODAY()),Einstellungen!$F$13:$F$67)))*N(Mitarbeiter!$E198)/IF(Einstellungen!$C$11="7 Tage",7,5),N('Ist-Stunden'!AA198)+(N(Krankheitstage!AN198)+N(Krankheitstage!AZ198))*N($C198))))</f>
        <v/>
      </c>
      <c r="BF198" s="76">
        <f>IF($B198="",0,IF(Einstellungen!$C$10="Ja",MAX(IF(Einstellungen!$C$11="7 Tage",MAX(0,(MIN(DATE(2027,12,0),IF(Mitarbeiter!$D198="",DATE(2027,12,0),Mitarbeiter!$D198),TODAY()))-(MAX(DATE(2027,11,1),Mitarbeiter!$C198))+1),MAX(0,NETWORKDAYS(MAX(DATE(2027,11,1),Mitarbeiter!$C198),MIN(DATE(2027,12,0),IF(Mitarbeiter!$D198="",DATE(2027,12,0),Mitarbeiter!$D198),TODAY()),Einstellungen!$F$13:$F$67)))*N(Mitarbeiter!$E198)/IF(Einstellungen!$C$11="7 Tage",7,5),N('Ist-Stunden'!AB198)),MAX(IF(Einstellungen!$C$11="7 Tage",MAX(0,(MIN(DATE(2027,12,0),IF(Mitarbeiter!$D198="",DATE(2027,12,0),Mitarbeiter!$D198),TODAY()))-(MAX(DATE(2027,11,1),Mitarbeiter!$C198))+1),MAX(0,NETWORKDAYS(MAX(DATE(2027,11,1),Mitarbeiter!$C198),MIN(DATE(2027,12,0),IF(Mitarbeiter!$D198="",DATE(2027,12,0),Mitarbeiter!$D198),TODAY()),Einstellungen!$F$13:$F$67)))*N(Mitarbeiter!$E198)/IF(Einstellungen!$C$11="7 Tage",7,5),N('Ist-Stunden'!AB198)+(N(Krankheitstage!AO198)+N(Krankheitstage!BA198))*N($C198))))</f>
        <v/>
      </c>
      <c r="BG198" s="76">
        <f>IF($B198="",0,IF(Einstellungen!$C$10="Ja",MAX(IF(Einstellungen!$C$11="7 Tage",MAX(0,(MIN(DATE(2027,13,0),IF(Mitarbeiter!$D198="",DATE(2027,13,0),Mitarbeiter!$D198),TODAY()))-(MAX(DATE(2027,12,1),Mitarbeiter!$C198))+1),MAX(0,NETWORKDAYS(MAX(DATE(2027,12,1),Mitarbeiter!$C198),MIN(DATE(2027,13,0),IF(Mitarbeiter!$D198="",DATE(2027,13,0),Mitarbeiter!$D198),TODAY()),Einstellungen!$F$13:$F$67)))*N(Mitarbeiter!$E198)/IF(Einstellungen!$C$11="7 Tage",7,5),N('Ist-Stunden'!AC198)),MAX(IF(Einstellungen!$C$11="7 Tage",MAX(0,(MIN(DATE(2027,13,0),IF(Mitarbeiter!$D198="",DATE(2027,13,0),Mitarbeiter!$D198),TODAY()))-(MAX(DATE(2027,12,1),Mitarbeiter!$C198))+1),MAX(0,NETWORKDAYS(MAX(DATE(2027,12,1),Mitarbeiter!$C198),MIN(DATE(2027,13,0),IF(Mitarbeiter!$D198="",DATE(2027,13,0),Mitarbeiter!$D198),TODAY()),Einstellungen!$F$13:$F$67)))*N(Mitarbeiter!$E198)/IF(Einstellungen!$C$11="7 Tage",7,5),N('Ist-Stunden'!AC198)+(N(Krankheitstage!AP198)+N(Krankheitstage!BB198))*N($C198))))</f>
        <v/>
      </c>
      <c r="BH198" s="76">
        <f>IF($B198="",0,IF(Einstellungen!$C$10="Ja",MAX(IF(Einstellungen!$C$11="7 Tage",MAX(0,(MIN(DATE(2028,2,0),IF(Mitarbeiter!$D198="",DATE(2028,2,0),Mitarbeiter!$D198),TODAY()))-(MAX(DATE(2028,1,1),Mitarbeiter!$C198))+1),MAX(0,NETWORKDAYS(MAX(DATE(2028,1,1),Mitarbeiter!$C198),MIN(DATE(2028,2,0),IF(Mitarbeiter!$D198="",DATE(2028,2,0),Mitarbeiter!$D198),TODAY()),Einstellungen!$F$13:$F$67)))*N(Mitarbeiter!$E198)/IF(Einstellungen!$C$11="7 Tage",7,5),N('Ist-Stunden'!AD198)),MAX(IF(Einstellungen!$C$11="7 Tage",MAX(0,(MIN(DATE(2028,2,0),IF(Mitarbeiter!$D198="",DATE(2028,2,0),Mitarbeiter!$D198),TODAY()))-(MAX(DATE(2028,1,1),Mitarbeiter!$C198))+1),MAX(0,NETWORKDAYS(MAX(DATE(2028,1,1),Mitarbeiter!$C198),MIN(DATE(2028,2,0),IF(Mitarbeiter!$D198="",DATE(2028,2,0),Mitarbeiter!$D198),TODAY()),Einstellungen!$F$13:$F$67)))*N(Mitarbeiter!$E198)/IF(Einstellungen!$C$11="7 Tage",7,5),N('Ist-Stunden'!AD198)+(N(Krankheitstage!BC198)+N(Krankheitstage!BO198))*N($C198))))</f>
        <v/>
      </c>
      <c r="BI198" s="76">
        <f>IF($B198="",0,IF(Einstellungen!$C$10="Ja",MAX(IF(Einstellungen!$C$11="7 Tage",MAX(0,(MIN(DATE(2028,3,0),IF(Mitarbeiter!$D198="",DATE(2028,3,0),Mitarbeiter!$D198),TODAY()))-(MAX(DATE(2028,2,1),Mitarbeiter!$C198))+1),MAX(0,NETWORKDAYS(MAX(DATE(2028,2,1),Mitarbeiter!$C198),MIN(DATE(2028,3,0),IF(Mitarbeiter!$D198="",DATE(2028,3,0),Mitarbeiter!$D198),TODAY()),Einstellungen!$F$13:$F$67)))*N(Mitarbeiter!$E198)/IF(Einstellungen!$C$11="7 Tage",7,5),N('Ist-Stunden'!AE198)),MAX(IF(Einstellungen!$C$11="7 Tage",MAX(0,(MIN(DATE(2028,3,0),IF(Mitarbeiter!$D198="",DATE(2028,3,0),Mitarbeiter!$D198),TODAY()))-(MAX(DATE(2028,2,1),Mitarbeiter!$C198))+1),MAX(0,NETWORKDAYS(MAX(DATE(2028,2,1),Mitarbeiter!$C198),MIN(DATE(2028,3,0),IF(Mitarbeiter!$D198="",DATE(2028,3,0),Mitarbeiter!$D198),TODAY()),Einstellungen!$F$13:$F$67)))*N(Mitarbeiter!$E198)/IF(Einstellungen!$C$11="7 Tage",7,5),N('Ist-Stunden'!AE198)+(N(Krankheitstage!BD198)+N(Krankheitstage!BP198))*N($C198))))</f>
        <v/>
      </c>
      <c r="BJ198" s="76">
        <f>IF($B198="",0,IF(Einstellungen!$C$10="Ja",MAX(IF(Einstellungen!$C$11="7 Tage",MAX(0,(MIN(DATE(2028,4,0),IF(Mitarbeiter!$D198="",DATE(2028,4,0),Mitarbeiter!$D198),TODAY()))-(MAX(DATE(2028,3,1),Mitarbeiter!$C198))+1),MAX(0,NETWORKDAYS(MAX(DATE(2028,3,1),Mitarbeiter!$C198),MIN(DATE(2028,4,0),IF(Mitarbeiter!$D198="",DATE(2028,4,0),Mitarbeiter!$D198),TODAY()),Einstellungen!$F$13:$F$67)))*N(Mitarbeiter!$E198)/IF(Einstellungen!$C$11="7 Tage",7,5),N('Ist-Stunden'!AF198)),MAX(IF(Einstellungen!$C$11="7 Tage",MAX(0,(MIN(DATE(2028,4,0),IF(Mitarbeiter!$D198="",DATE(2028,4,0),Mitarbeiter!$D198),TODAY()))-(MAX(DATE(2028,3,1),Mitarbeiter!$C198))+1),MAX(0,NETWORKDAYS(MAX(DATE(2028,3,1),Mitarbeiter!$C198),MIN(DATE(2028,4,0),IF(Mitarbeiter!$D198="",DATE(2028,4,0),Mitarbeiter!$D198),TODAY()),Einstellungen!$F$13:$F$67)))*N(Mitarbeiter!$E198)/IF(Einstellungen!$C$11="7 Tage",7,5),N('Ist-Stunden'!AF198)+(N(Krankheitstage!BE198)+N(Krankheitstage!BQ198))*N($C198))))</f>
        <v/>
      </c>
      <c r="BK198" s="76">
        <f>IF($B198="",0,IF(Einstellungen!$C$10="Ja",MAX(IF(Einstellungen!$C$11="7 Tage",MAX(0,(MIN(DATE(2028,5,0),IF(Mitarbeiter!$D198="",DATE(2028,5,0),Mitarbeiter!$D198),TODAY()))-(MAX(DATE(2028,4,1),Mitarbeiter!$C198))+1),MAX(0,NETWORKDAYS(MAX(DATE(2028,4,1),Mitarbeiter!$C198),MIN(DATE(2028,5,0),IF(Mitarbeiter!$D198="",DATE(2028,5,0),Mitarbeiter!$D198),TODAY()),Einstellungen!$F$13:$F$67)))*N(Mitarbeiter!$E198)/IF(Einstellungen!$C$11="7 Tage",7,5),N('Ist-Stunden'!AG198)),MAX(IF(Einstellungen!$C$11="7 Tage",MAX(0,(MIN(DATE(2028,5,0),IF(Mitarbeiter!$D198="",DATE(2028,5,0),Mitarbeiter!$D198),TODAY()))-(MAX(DATE(2028,4,1),Mitarbeiter!$C198))+1),MAX(0,NETWORKDAYS(MAX(DATE(2028,4,1),Mitarbeiter!$C198),MIN(DATE(2028,5,0),IF(Mitarbeiter!$D198="",DATE(2028,5,0),Mitarbeiter!$D198),TODAY()),Einstellungen!$F$13:$F$67)))*N(Mitarbeiter!$E198)/IF(Einstellungen!$C$11="7 Tage",7,5),N('Ist-Stunden'!AG198)+(N(Krankheitstage!BF198)+N(Krankheitstage!BR198))*N($C198))))</f>
        <v/>
      </c>
      <c r="BL198" s="76">
        <f>IF($B198="",0,IF(Einstellungen!$C$10="Ja",MAX(IF(Einstellungen!$C$11="7 Tage",MAX(0,(MIN(DATE(2028,6,0),IF(Mitarbeiter!$D198="",DATE(2028,6,0),Mitarbeiter!$D198),TODAY()))-(MAX(DATE(2028,5,1),Mitarbeiter!$C198))+1),MAX(0,NETWORKDAYS(MAX(DATE(2028,5,1),Mitarbeiter!$C198),MIN(DATE(2028,6,0),IF(Mitarbeiter!$D198="",DATE(2028,6,0),Mitarbeiter!$D198),TODAY()),Einstellungen!$F$13:$F$67)))*N(Mitarbeiter!$E198)/IF(Einstellungen!$C$11="7 Tage",7,5),N('Ist-Stunden'!AH198)),MAX(IF(Einstellungen!$C$11="7 Tage",MAX(0,(MIN(DATE(2028,6,0),IF(Mitarbeiter!$D198="",DATE(2028,6,0),Mitarbeiter!$D198),TODAY()))-(MAX(DATE(2028,5,1),Mitarbeiter!$C198))+1),MAX(0,NETWORKDAYS(MAX(DATE(2028,5,1),Mitarbeiter!$C198),MIN(DATE(2028,6,0),IF(Mitarbeiter!$D198="",DATE(2028,6,0),Mitarbeiter!$D198),TODAY()),Einstellungen!$F$13:$F$67)))*N(Mitarbeiter!$E198)/IF(Einstellungen!$C$11="7 Tage",7,5),N('Ist-Stunden'!AH198)+(N(Krankheitstage!BG198)+N(Krankheitstage!BS198))*N($C198))))</f>
        <v/>
      </c>
      <c r="BM198" s="76">
        <f>IF($B198="",0,IF(Einstellungen!$C$10="Ja",MAX(IF(Einstellungen!$C$11="7 Tage",MAX(0,(MIN(DATE(2028,7,0),IF(Mitarbeiter!$D198="",DATE(2028,7,0),Mitarbeiter!$D198),TODAY()))-(MAX(DATE(2028,6,1),Mitarbeiter!$C198))+1),MAX(0,NETWORKDAYS(MAX(DATE(2028,6,1),Mitarbeiter!$C198),MIN(DATE(2028,7,0),IF(Mitarbeiter!$D198="",DATE(2028,7,0),Mitarbeiter!$D198),TODAY()),Einstellungen!$F$13:$F$67)))*N(Mitarbeiter!$E198)/IF(Einstellungen!$C$11="7 Tage",7,5),N('Ist-Stunden'!AI198)),MAX(IF(Einstellungen!$C$11="7 Tage",MAX(0,(MIN(DATE(2028,7,0),IF(Mitarbeiter!$D198="",DATE(2028,7,0),Mitarbeiter!$D198),TODAY()))-(MAX(DATE(2028,6,1),Mitarbeiter!$C198))+1),MAX(0,NETWORKDAYS(MAX(DATE(2028,6,1),Mitarbeiter!$C198),MIN(DATE(2028,7,0),IF(Mitarbeiter!$D198="",DATE(2028,7,0),Mitarbeiter!$D198),TODAY()),Einstellungen!$F$13:$F$67)))*N(Mitarbeiter!$E198)/IF(Einstellungen!$C$11="7 Tage",7,5),N('Ist-Stunden'!AI198)+(N(Krankheitstage!BH198)+N(Krankheitstage!BT198))*N($C198))))</f>
        <v/>
      </c>
      <c r="BN198" s="76">
        <f>IF($B198="",0,IF(Einstellungen!$C$10="Ja",MAX(IF(Einstellungen!$C$11="7 Tage",MAX(0,(MIN(DATE(2028,8,0),IF(Mitarbeiter!$D198="",DATE(2028,8,0),Mitarbeiter!$D198),TODAY()))-(MAX(DATE(2028,7,1),Mitarbeiter!$C198))+1),MAX(0,NETWORKDAYS(MAX(DATE(2028,7,1),Mitarbeiter!$C198),MIN(DATE(2028,8,0),IF(Mitarbeiter!$D198="",DATE(2028,8,0),Mitarbeiter!$D198),TODAY()),Einstellungen!$F$13:$F$67)))*N(Mitarbeiter!$E198)/IF(Einstellungen!$C$11="7 Tage",7,5),N('Ist-Stunden'!AJ198)),MAX(IF(Einstellungen!$C$11="7 Tage",MAX(0,(MIN(DATE(2028,8,0),IF(Mitarbeiter!$D198="",DATE(2028,8,0),Mitarbeiter!$D198),TODAY()))-(MAX(DATE(2028,7,1),Mitarbeiter!$C198))+1),MAX(0,NETWORKDAYS(MAX(DATE(2028,7,1),Mitarbeiter!$C198),MIN(DATE(2028,8,0),IF(Mitarbeiter!$D198="",DATE(2028,8,0),Mitarbeiter!$D198),TODAY()),Einstellungen!$F$13:$F$67)))*N(Mitarbeiter!$E198)/IF(Einstellungen!$C$11="7 Tage",7,5),N('Ist-Stunden'!AJ198)+(N(Krankheitstage!BI198)+N(Krankheitstage!BU198))*N($C198))))</f>
        <v/>
      </c>
      <c r="BO198" s="76">
        <f>IF($B198="",0,IF(Einstellungen!$C$10="Ja",MAX(IF(Einstellungen!$C$11="7 Tage",MAX(0,(MIN(DATE(2028,9,0),IF(Mitarbeiter!$D198="",DATE(2028,9,0),Mitarbeiter!$D198),TODAY()))-(MAX(DATE(2028,8,1),Mitarbeiter!$C198))+1),MAX(0,NETWORKDAYS(MAX(DATE(2028,8,1),Mitarbeiter!$C198),MIN(DATE(2028,9,0),IF(Mitarbeiter!$D198="",DATE(2028,9,0),Mitarbeiter!$D198),TODAY()),Einstellungen!$F$13:$F$67)))*N(Mitarbeiter!$E198)/IF(Einstellungen!$C$11="7 Tage",7,5),N('Ist-Stunden'!AK198)),MAX(IF(Einstellungen!$C$11="7 Tage",MAX(0,(MIN(DATE(2028,9,0),IF(Mitarbeiter!$D198="",DATE(2028,9,0),Mitarbeiter!$D198),TODAY()))-(MAX(DATE(2028,8,1),Mitarbeiter!$C198))+1),MAX(0,NETWORKDAYS(MAX(DATE(2028,8,1),Mitarbeiter!$C198),MIN(DATE(2028,9,0),IF(Mitarbeiter!$D198="",DATE(2028,9,0),Mitarbeiter!$D198),TODAY()),Einstellungen!$F$13:$F$67)))*N(Mitarbeiter!$E198)/IF(Einstellungen!$C$11="7 Tage",7,5),N('Ist-Stunden'!AK198)+(N(Krankheitstage!BJ198)+N(Krankheitstage!BV198))*N($C198))))</f>
        <v/>
      </c>
      <c r="BP198" s="76">
        <f>IF($B198="",0,IF(Einstellungen!$C$10="Ja",MAX(IF(Einstellungen!$C$11="7 Tage",MAX(0,(MIN(DATE(2028,10,0),IF(Mitarbeiter!$D198="",DATE(2028,10,0),Mitarbeiter!$D198),TODAY()))-(MAX(DATE(2028,9,1),Mitarbeiter!$C198))+1),MAX(0,NETWORKDAYS(MAX(DATE(2028,9,1),Mitarbeiter!$C198),MIN(DATE(2028,10,0),IF(Mitarbeiter!$D198="",DATE(2028,10,0),Mitarbeiter!$D198),TODAY()),Einstellungen!$F$13:$F$67)))*N(Mitarbeiter!$E198)/IF(Einstellungen!$C$11="7 Tage",7,5),N('Ist-Stunden'!AL198)),MAX(IF(Einstellungen!$C$11="7 Tage",MAX(0,(MIN(DATE(2028,10,0),IF(Mitarbeiter!$D198="",DATE(2028,10,0),Mitarbeiter!$D198),TODAY()))-(MAX(DATE(2028,9,1),Mitarbeiter!$C198))+1),MAX(0,NETWORKDAYS(MAX(DATE(2028,9,1),Mitarbeiter!$C198),MIN(DATE(2028,10,0),IF(Mitarbeiter!$D198="",DATE(2028,10,0),Mitarbeiter!$D198),TODAY()),Einstellungen!$F$13:$F$67)))*N(Mitarbeiter!$E198)/IF(Einstellungen!$C$11="7 Tage",7,5),N('Ist-Stunden'!AL198)+(N(Krankheitstage!BK198)+N(Krankheitstage!BW198))*N($C198))))</f>
        <v/>
      </c>
      <c r="BQ198" s="76">
        <f>IF($B198="",0,IF(Einstellungen!$C$10="Ja",MAX(IF(Einstellungen!$C$11="7 Tage",MAX(0,(MIN(DATE(2028,11,0),IF(Mitarbeiter!$D198="",DATE(2028,11,0),Mitarbeiter!$D198),TODAY()))-(MAX(DATE(2028,10,1),Mitarbeiter!$C198))+1),MAX(0,NETWORKDAYS(MAX(DATE(2028,10,1),Mitarbeiter!$C198),MIN(DATE(2028,11,0),IF(Mitarbeiter!$D198="",DATE(2028,11,0),Mitarbeiter!$D198),TODAY()),Einstellungen!$F$13:$F$67)))*N(Mitarbeiter!$E198)/IF(Einstellungen!$C$11="7 Tage",7,5),N('Ist-Stunden'!AM198)),MAX(IF(Einstellungen!$C$11="7 Tage",MAX(0,(MIN(DATE(2028,11,0),IF(Mitarbeiter!$D198="",DATE(2028,11,0),Mitarbeiter!$D198),TODAY()))-(MAX(DATE(2028,10,1),Mitarbeiter!$C198))+1),MAX(0,NETWORKDAYS(MAX(DATE(2028,10,1),Mitarbeiter!$C198),MIN(DATE(2028,11,0),IF(Mitarbeiter!$D198="",DATE(2028,11,0),Mitarbeiter!$D198),TODAY()),Einstellungen!$F$13:$F$67)))*N(Mitarbeiter!$E198)/IF(Einstellungen!$C$11="7 Tage",7,5),N('Ist-Stunden'!AM198)+(N(Krankheitstage!BL198)+N(Krankheitstage!BX198))*N($C198))))</f>
        <v/>
      </c>
      <c r="BR198" s="76">
        <f>IF($B198="",0,IF(Einstellungen!$C$10="Ja",MAX(IF(Einstellungen!$C$11="7 Tage",MAX(0,(MIN(DATE(2028,12,0),IF(Mitarbeiter!$D198="",DATE(2028,12,0),Mitarbeiter!$D198),TODAY()))-(MAX(DATE(2028,11,1),Mitarbeiter!$C198))+1),MAX(0,NETWORKDAYS(MAX(DATE(2028,11,1),Mitarbeiter!$C198),MIN(DATE(2028,12,0),IF(Mitarbeiter!$D198="",DATE(2028,12,0),Mitarbeiter!$D198),TODAY()),Einstellungen!$F$13:$F$67)))*N(Mitarbeiter!$E198)/IF(Einstellungen!$C$11="7 Tage",7,5),N('Ist-Stunden'!AN198)),MAX(IF(Einstellungen!$C$11="7 Tage",MAX(0,(MIN(DATE(2028,12,0),IF(Mitarbeiter!$D198="",DATE(2028,12,0),Mitarbeiter!$D198),TODAY()))-(MAX(DATE(2028,11,1),Mitarbeiter!$C198))+1),MAX(0,NETWORKDAYS(MAX(DATE(2028,11,1),Mitarbeiter!$C198),MIN(DATE(2028,12,0),IF(Mitarbeiter!$D198="",DATE(2028,12,0),Mitarbeiter!$D198),TODAY()),Einstellungen!$F$13:$F$67)))*N(Mitarbeiter!$E198)/IF(Einstellungen!$C$11="7 Tage",7,5),N('Ist-Stunden'!AN198)+(N(Krankheitstage!BM198)+N(Krankheitstage!BY198))*N($C198))))</f>
        <v/>
      </c>
      <c r="BS198" s="76">
        <f>IF($B198="",0,IF(Einstellungen!$C$10="Ja",MAX(IF(Einstellungen!$C$11="7 Tage",MAX(0,(MIN(DATE(2028,13,0),IF(Mitarbeiter!$D198="",DATE(2028,13,0),Mitarbeiter!$D198),TODAY()))-(MAX(DATE(2028,12,1),Mitarbeiter!$C198))+1),MAX(0,NETWORKDAYS(MAX(DATE(2028,12,1),Mitarbeiter!$C198),MIN(DATE(2028,13,0),IF(Mitarbeiter!$D198="",DATE(2028,13,0),Mitarbeiter!$D198),TODAY()),Einstellungen!$F$13:$F$67)))*N(Mitarbeiter!$E198)/IF(Einstellungen!$C$11="7 Tage",7,5),N('Ist-Stunden'!AO198)),MAX(IF(Einstellungen!$C$11="7 Tage",MAX(0,(MIN(DATE(2028,13,0),IF(Mitarbeiter!$D198="",DATE(2028,13,0),Mitarbeiter!$D198),TODAY()))-(MAX(DATE(2028,12,1),Mitarbeiter!$C198))+1),MAX(0,NETWORKDAYS(MAX(DATE(2028,12,1),Mitarbeiter!$C198),MIN(DATE(2028,13,0),IF(Mitarbeiter!$D198="",DATE(2028,13,0),Mitarbeiter!$D198),TODAY()),Einstellungen!$F$13:$F$67)))*N(Mitarbeiter!$E198)/IF(Einstellungen!$C$11="7 Tage",7,5),N('Ist-Stunden'!AO198)+(N(Krankheitstage!BN198)+N(Krankheitstage!BZ198))*N($C198))))</f>
        <v/>
      </c>
      <c r="BT198" s="76">
        <f>IF($B198="",0,IF(Einstellungen!$C$10="Ja",MAX(IF(Einstellungen!$C$11="7 Tage",MAX(0,(MIN(DATE(2029,2,0),IF(Mitarbeiter!$D198="",DATE(2029,2,0),Mitarbeiter!$D198),TODAY()))-(MAX(DATE(2029,1,1),Mitarbeiter!$C198))+1),MAX(0,NETWORKDAYS(MAX(DATE(2029,1,1),Mitarbeiter!$C198),MIN(DATE(2029,2,0),IF(Mitarbeiter!$D198="",DATE(2029,2,0),Mitarbeiter!$D198),TODAY()),Einstellungen!$F$13:$F$67)))*N(Mitarbeiter!$E198)/IF(Einstellungen!$C$11="7 Tage",7,5),N('Ist-Stunden'!AP198)),MAX(IF(Einstellungen!$C$11="7 Tage",MAX(0,(MIN(DATE(2029,2,0),IF(Mitarbeiter!$D198="",DATE(2029,2,0),Mitarbeiter!$D198),TODAY()))-(MAX(DATE(2029,1,1),Mitarbeiter!$C198))+1),MAX(0,NETWORKDAYS(MAX(DATE(2029,1,1),Mitarbeiter!$C198),MIN(DATE(2029,2,0),IF(Mitarbeiter!$D198="",DATE(2029,2,0),Mitarbeiter!$D198),TODAY()),Einstellungen!$F$13:$F$67)))*N(Mitarbeiter!$E198)/IF(Einstellungen!$C$11="7 Tage",7,5),N('Ist-Stunden'!AP198)+(N(Krankheitstage!CA198)+N(Krankheitstage!CM198))*N($C198))))</f>
        <v/>
      </c>
      <c r="BU198" s="76">
        <f>IF($B198="",0,IF(Einstellungen!$C$10="Ja",MAX(IF(Einstellungen!$C$11="7 Tage",MAX(0,(MIN(DATE(2029,3,0),IF(Mitarbeiter!$D198="",DATE(2029,3,0),Mitarbeiter!$D198),TODAY()))-(MAX(DATE(2029,2,1),Mitarbeiter!$C198))+1),MAX(0,NETWORKDAYS(MAX(DATE(2029,2,1),Mitarbeiter!$C198),MIN(DATE(2029,3,0),IF(Mitarbeiter!$D198="",DATE(2029,3,0),Mitarbeiter!$D198),TODAY()),Einstellungen!$F$13:$F$67)))*N(Mitarbeiter!$E198)/IF(Einstellungen!$C$11="7 Tage",7,5),N('Ist-Stunden'!AQ198)),MAX(IF(Einstellungen!$C$11="7 Tage",MAX(0,(MIN(DATE(2029,3,0),IF(Mitarbeiter!$D198="",DATE(2029,3,0),Mitarbeiter!$D198),TODAY()))-(MAX(DATE(2029,2,1),Mitarbeiter!$C198))+1),MAX(0,NETWORKDAYS(MAX(DATE(2029,2,1),Mitarbeiter!$C198),MIN(DATE(2029,3,0),IF(Mitarbeiter!$D198="",DATE(2029,3,0),Mitarbeiter!$D198),TODAY()),Einstellungen!$F$13:$F$67)))*N(Mitarbeiter!$E198)/IF(Einstellungen!$C$11="7 Tage",7,5),N('Ist-Stunden'!AQ198)+(N(Krankheitstage!CB198)+N(Krankheitstage!CN198))*N($C198))))</f>
        <v/>
      </c>
      <c r="BV198" s="76">
        <f>IF($B198="",0,IF(Einstellungen!$C$10="Ja",MAX(IF(Einstellungen!$C$11="7 Tage",MAX(0,(MIN(DATE(2029,4,0),IF(Mitarbeiter!$D198="",DATE(2029,4,0),Mitarbeiter!$D198),TODAY()))-(MAX(DATE(2029,3,1),Mitarbeiter!$C198))+1),MAX(0,NETWORKDAYS(MAX(DATE(2029,3,1),Mitarbeiter!$C198),MIN(DATE(2029,4,0),IF(Mitarbeiter!$D198="",DATE(2029,4,0),Mitarbeiter!$D198),TODAY()),Einstellungen!$F$13:$F$67)))*N(Mitarbeiter!$E198)/IF(Einstellungen!$C$11="7 Tage",7,5),N('Ist-Stunden'!AR198)),MAX(IF(Einstellungen!$C$11="7 Tage",MAX(0,(MIN(DATE(2029,4,0),IF(Mitarbeiter!$D198="",DATE(2029,4,0),Mitarbeiter!$D198),TODAY()))-(MAX(DATE(2029,3,1),Mitarbeiter!$C198))+1),MAX(0,NETWORKDAYS(MAX(DATE(2029,3,1),Mitarbeiter!$C198),MIN(DATE(2029,4,0),IF(Mitarbeiter!$D198="",DATE(2029,4,0),Mitarbeiter!$D198),TODAY()),Einstellungen!$F$13:$F$67)))*N(Mitarbeiter!$E198)/IF(Einstellungen!$C$11="7 Tage",7,5),N('Ist-Stunden'!AR198)+(N(Krankheitstage!CC198)+N(Krankheitstage!CO198))*N($C198))))</f>
        <v/>
      </c>
      <c r="BW198" s="76">
        <f>IF($B198="",0,IF(Einstellungen!$C$10="Ja",MAX(IF(Einstellungen!$C$11="7 Tage",MAX(0,(MIN(DATE(2029,5,0),IF(Mitarbeiter!$D198="",DATE(2029,5,0),Mitarbeiter!$D198),TODAY()))-(MAX(DATE(2029,4,1),Mitarbeiter!$C198))+1),MAX(0,NETWORKDAYS(MAX(DATE(2029,4,1),Mitarbeiter!$C198),MIN(DATE(2029,5,0),IF(Mitarbeiter!$D198="",DATE(2029,5,0),Mitarbeiter!$D198),TODAY()),Einstellungen!$F$13:$F$67)))*N(Mitarbeiter!$E198)/IF(Einstellungen!$C$11="7 Tage",7,5),N('Ist-Stunden'!AS198)),MAX(IF(Einstellungen!$C$11="7 Tage",MAX(0,(MIN(DATE(2029,5,0),IF(Mitarbeiter!$D198="",DATE(2029,5,0),Mitarbeiter!$D198),TODAY()))-(MAX(DATE(2029,4,1),Mitarbeiter!$C198))+1),MAX(0,NETWORKDAYS(MAX(DATE(2029,4,1),Mitarbeiter!$C198),MIN(DATE(2029,5,0),IF(Mitarbeiter!$D198="",DATE(2029,5,0),Mitarbeiter!$D198),TODAY()),Einstellungen!$F$13:$F$67)))*N(Mitarbeiter!$E198)/IF(Einstellungen!$C$11="7 Tage",7,5),N('Ist-Stunden'!AS198)+(N(Krankheitstage!CD198)+N(Krankheitstage!CP198))*N($C198))))</f>
        <v/>
      </c>
      <c r="BX198" s="76">
        <f>IF($B198="",0,IF(Einstellungen!$C$10="Ja",MAX(IF(Einstellungen!$C$11="7 Tage",MAX(0,(MIN(DATE(2029,6,0),IF(Mitarbeiter!$D198="",DATE(2029,6,0),Mitarbeiter!$D198),TODAY()))-(MAX(DATE(2029,5,1),Mitarbeiter!$C198))+1),MAX(0,NETWORKDAYS(MAX(DATE(2029,5,1),Mitarbeiter!$C198),MIN(DATE(2029,6,0),IF(Mitarbeiter!$D198="",DATE(2029,6,0),Mitarbeiter!$D198),TODAY()),Einstellungen!$F$13:$F$67)))*N(Mitarbeiter!$E198)/IF(Einstellungen!$C$11="7 Tage",7,5),N('Ist-Stunden'!AT198)),MAX(IF(Einstellungen!$C$11="7 Tage",MAX(0,(MIN(DATE(2029,6,0),IF(Mitarbeiter!$D198="",DATE(2029,6,0),Mitarbeiter!$D198),TODAY()))-(MAX(DATE(2029,5,1),Mitarbeiter!$C198))+1),MAX(0,NETWORKDAYS(MAX(DATE(2029,5,1),Mitarbeiter!$C198),MIN(DATE(2029,6,0),IF(Mitarbeiter!$D198="",DATE(2029,6,0),Mitarbeiter!$D198),TODAY()),Einstellungen!$F$13:$F$67)))*N(Mitarbeiter!$E198)/IF(Einstellungen!$C$11="7 Tage",7,5),N('Ist-Stunden'!AT198)+(N(Krankheitstage!CE198)+N(Krankheitstage!CQ198))*N($C198))))</f>
        <v/>
      </c>
      <c r="BY198" s="76">
        <f>IF($B198="",0,IF(Einstellungen!$C$10="Ja",MAX(IF(Einstellungen!$C$11="7 Tage",MAX(0,(MIN(DATE(2029,7,0),IF(Mitarbeiter!$D198="",DATE(2029,7,0),Mitarbeiter!$D198),TODAY()))-(MAX(DATE(2029,6,1),Mitarbeiter!$C198))+1),MAX(0,NETWORKDAYS(MAX(DATE(2029,6,1),Mitarbeiter!$C198),MIN(DATE(2029,7,0),IF(Mitarbeiter!$D198="",DATE(2029,7,0),Mitarbeiter!$D198),TODAY()),Einstellungen!$F$13:$F$67)))*N(Mitarbeiter!$E198)/IF(Einstellungen!$C$11="7 Tage",7,5),N('Ist-Stunden'!AU198)),MAX(IF(Einstellungen!$C$11="7 Tage",MAX(0,(MIN(DATE(2029,7,0),IF(Mitarbeiter!$D198="",DATE(2029,7,0),Mitarbeiter!$D198),TODAY()))-(MAX(DATE(2029,6,1),Mitarbeiter!$C198))+1),MAX(0,NETWORKDAYS(MAX(DATE(2029,6,1),Mitarbeiter!$C198),MIN(DATE(2029,7,0),IF(Mitarbeiter!$D198="",DATE(2029,7,0),Mitarbeiter!$D198),TODAY()),Einstellungen!$F$13:$F$67)))*N(Mitarbeiter!$E198)/IF(Einstellungen!$C$11="7 Tage",7,5),N('Ist-Stunden'!AU198)+(N(Krankheitstage!CF198)+N(Krankheitstage!CR198))*N($C198))))</f>
        <v/>
      </c>
      <c r="BZ198" s="76">
        <f>IF($B198="",0,IF(Einstellungen!$C$10="Ja",MAX(IF(Einstellungen!$C$11="7 Tage",MAX(0,(MIN(DATE(2029,8,0),IF(Mitarbeiter!$D198="",DATE(2029,8,0),Mitarbeiter!$D198),TODAY()))-(MAX(DATE(2029,7,1),Mitarbeiter!$C198))+1),MAX(0,NETWORKDAYS(MAX(DATE(2029,7,1),Mitarbeiter!$C198),MIN(DATE(2029,8,0),IF(Mitarbeiter!$D198="",DATE(2029,8,0),Mitarbeiter!$D198),TODAY()),Einstellungen!$F$13:$F$67)))*N(Mitarbeiter!$E198)/IF(Einstellungen!$C$11="7 Tage",7,5),N('Ist-Stunden'!AV198)),MAX(IF(Einstellungen!$C$11="7 Tage",MAX(0,(MIN(DATE(2029,8,0),IF(Mitarbeiter!$D198="",DATE(2029,8,0),Mitarbeiter!$D198),TODAY()))-(MAX(DATE(2029,7,1),Mitarbeiter!$C198))+1),MAX(0,NETWORKDAYS(MAX(DATE(2029,7,1),Mitarbeiter!$C198),MIN(DATE(2029,8,0),IF(Mitarbeiter!$D198="",DATE(2029,8,0),Mitarbeiter!$D198),TODAY()),Einstellungen!$F$13:$F$67)))*N(Mitarbeiter!$E198)/IF(Einstellungen!$C$11="7 Tage",7,5),N('Ist-Stunden'!AV198)+(N(Krankheitstage!CG198)+N(Krankheitstage!CS198))*N($C198))))</f>
        <v/>
      </c>
      <c r="CA198" s="76">
        <f>IF($B198="",0,IF(Einstellungen!$C$10="Ja",MAX(IF(Einstellungen!$C$11="7 Tage",MAX(0,(MIN(DATE(2029,9,0),IF(Mitarbeiter!$D198="",DATE(2029,9,0),Mitarbeiter!$D198),TODAY()))-(MAX(DATE(2029,8,1),Mitarbeiter!$C198))+1),MAX(0,NETWORKDAYS(MAX(DATE(2029,8,1),Mitarbeiter!$C198),MIN(DATE(2029,9,0),IF(Mitarbeiter!$D198="",DATE(2029,9,0),Mitarbeiter!$D198),TODAY()),Einstellungen!$F$13:$F$67)))*N(Mitarbeiter!$E198)/IF(Einstellungen!$C$11="7 Tage",7,5),N('Ist-Stunden'!AW198)),MAX(IF(Einstellungen!$C$11="7 Tage",MAX(0,(MIN(DATE(2029,9,0),IF(Mitarbeiter!$D198="",DATE(2029,9,0),Mitarbeiter!$D198),TODAY()))-(MAX(DATE(2029,8,1),Mitarbeiter!$C198))+1),MAX(0,NETWORKDAYS(MAX(DATE(2029,8,1),Mitarbeiter!$C198),MIN(DATE(2029,9,0),IF(Mitarbeiter!$D198="",DATE(2029,9,0),Mitarbeiter!$D198),TODAY()),Einstellungen!$F$13:$F$67)))*N(Mitarbeiter!$E198)/IF(Einstellungen!$C$11="7 Tage",7,5),N('Ist-Stunden'!AW198)+(N(Krankheitstage!CH198)+N(Krankheitstage!CT198))*N($C198))))</f>
        <v/>
      </c>
      <c r="CB198" s="76">
        <f>IF($B198="",0,IF(Einstellungen!$C$10="Ja",MAX(IF(Einstellungen!$C$11="7 Tage",MAX(0,(MIN(DATE(2029,10,0),IF(Mitarbeiter!$D198="",DATE(2029,10,0),Mitarbeiter!$D198),TODAY()))-(MAX(DATE(2029,9,1),Mitarbeiter!$C198))+1),MAX(0,NETWORKDAYS(MAX(DATE(2029,9,1),Mitarbeiter!$C198),MIN(DATE(2029,10,0),IF(Mitarbeiter!$D198="",DATE(2029,10,0),Mitarbeiter!$D198),TODAY()),Einstellungen!$F$13:$F$67)))*N(Mitarbeiter!$E198)/IF(Einstellungen!$C$11="7 Tage",7,5),N('Ist-Stunden'!AX198)),MAX(IF(Einstellungen!$C$11="7 Tage",MAX(0,(MIN(DATE(2029,10,0),IF(Mitarbeiter!$D198="",DATE(2029,10,0),Mitarbeiter!$D198),TODAY()))-(MAX(DATE(2029,9,1),Mitarbeiter!$C198))+1),MAX(0,NETWORKDAYS(MAX(DATE(2029,9,1),Mitarbeiter!$C198),MIN(DATE(2029,10,0),IF(Mitarbeiter!$D198="",DATE(2029,10,0),Mitarbeiter!$D198),TODAY()),Einstellungen!$F$13:$F$67)))*N(Mitarbeiter!$E198)/IF(Einstellungen!$C$11="7 Tage",7,5),N('Ist-Stunden'!AX198)+(N(Krankheitstage!CI198)+N(Krankheitstage!CU198))*N($C198))))</f>
        <v/>
      </c>
      <c r="CC198" s="76">
        <f>IF($B198="",0,IF(Einstellungen!$C$10="Ja",MAX(IF(Einstellungen!$C$11="7 Tage",MAX(0,(MIN(DATE(2029,11,0),IF(Mitarbeiter!$D198="",DATE(2029,11,0),Mitarbeiter!$D198),TODAY()))-(MAX(DATE(2029,10,1),Mitarbeiter!$C198))+1),MAX(0,NETWORKDAYS(MAX(DATE(2029,10,1),Mitarbeiter!$C198),MIN(DATE(2029,11,0),IF(Mitarbeiter!$D198="",DATE(2029,11,0),Mitarbeiter!$D198),TODAY()),Einstellungen!$F$13:$F$67)))*N(Mitarbeiter!$E198)/IF(Einstellungen!$C$11="7 Tage",7,5),N('Ist-Stunden'!AY198)),MAX(IF(Einstellungen!$C$11="7 Tage",MAX(0,(MIN(DATE(2029,11,0),IF(Mitarbeiter!$D198="",DATE(2029,11,0),Mitarbeiter!$D198),TODAY()))-(MAX(DATE(2029,10,1),Mitarbeiter!$C198))+1),MAX(0,NETWORKDAYS(MAX(DATE(2029,10,1),Mitarbeiter!$C198),MIN(DATE(2029,11,0),IF(Mitarbeiter!$D198="",DATE(2029,11,0),Mitarbeiter!$D198),TODAY()),Einstellungen!$F$13:$F$67)))*N(Mitarbeiter!$E198)/IF(Einstellungen!$C$11="7 Tage",7,5),N('Ist-Stunden'!AY198)+(N(Krankheitstage!CJ198)+N(Krankheitstage!CV198))*N($C198))))</f>
        <v/>
      </c>
      <c r="CD198" s="76">
        <f>IF($B198="",0,IF(Einstellungen!$C$10="Ja",MAX(IF(Einstellungen!$C$11="7 Tage",MAX(0,(MIN(DATE(2029,12,0),IF(Mitarbeiter!$D198="",DATE(2029,12,0),Mitarbeiter!$D198),TODAY()))-(MAX(DATE(2029,11,1),Mitarbeiter!$C198))+1),MAX(0,NETWORKDAYS(MAX(DATE(2029,11,1),Mitarbeiter!$C198),MIN(DATE(2029,12,0),IF(Mitarbeiter!$D198="",DATE(2029,12,0),Mitarbeiter!$D198),TODAY()),Einstellungen!$F$13:$F$67)))*N(Mitarbeiter!$E198)/IF(Einstellungen!$C$11="7 Tage",7,5),N('Ist-Stunden'!AZ198)),MAX(IF(Einstellungen!$C$11="7 Tage",MAX(0,(MIN(DATE(2029,12,0),IF(Mitarbeiter!$D198="",DATE(2029,12,0),Mitarbeiter!$D198),TODAY()))-(MAX(DATE(2029,11,1),Mitarbeiter!$C198))+1),MAX(0,NETWORKDAYS(MAX(DATE(2029,11,1),Mitarbeiter!$C198),MIN(DATE(2029,12,0),IF(Mitarbeiter!$D198="",DATE(2029,12,0),Mitarbeiter!$D198),TODAY()),Einstellungen!$F$13:$F$67)))*N(Mitarbeiter!$E198)/IF(Einstellungen!$C$11="7 Tage",7,5),N('Ist-Stunden'!AZ198)+(N(Krankheitstage!CK198)+N(Krankheitstage!CW198))*N($C198))))</f>
        <v/>
      </c>
      <c r="CE198" s="76">
        <f>IF($B198="",0,IF(Einstellungen!$C$10="Ja",MAX(IF(Einstellungen!$C$11="7 Tage",MAX(0,(MIN(DATE(2029,13,0),IF(Mitarbeiter!$D198="",DATE(2029,13,0),Mitarbeiter!$D198),TODAY()))-(MAX(DATE(2029,12,1),Mitarbeiter!$C198))+1),MAX(0,NETWORKDAYS(MAX(DATE(2029,12,1),Mitarbeiter!$C198),MIN(DATE(2029,13,0),IF(Mitarbeiter!$D198="",DATE(2029,13,0),Mitarbeiter!$D198),TODAY()),Einstellungen!$F$13:$F$67)))*N(Mitarbeiter!$E198)/IF(Einstellungen!$C$11="7 Tage",7,5),N('Ist-Stunden'!BA198)),MAX(IF(Einstellungen!$C$11="7 Tage",MAX(0,(MIN(DATE(2029,13,0),IF(Mitarbeiter!$D198="",DATE(2029,13,0),Mitarbeiter!$D198),TODAY()))-(MAX(DATE(2029,12,1),Mitarbeiter!$C198))+1),MAX(0,NETWORKDAYS(MAX(DATE(2029,12,1),Mitarbeiter!$C198),MIN(DATE(2029,13,0),IF(Mitarbeiter!$D198="",DATE(2029,13,0),Mitarbeiter!$D198),TODAY()),Einstellungen!$F$13:$F$67)))*N(Mitarbeiter!$E198)/IF(Einstellungen!$C$11="7 Tage",7,5),N('Ist-Stunden'!BA198)+(N(Krankheitstage!CL198)+N(Krankheitstage!CX198))*N($C198))))</f>
        <v/>
      </c>
      <c r="CF198" s="76">
        <f>IF($B198="",0,IF(Einstellungen!$C$10="Ja",MAX(IF(Einstellungen!$C$11="7 Tage",MAX(0,(MIN(DATE(2030,2,0),IF(Mitarbeiter!$D198="",DATE(2030,2,0),Mitarbeiter!$D198),TODAY()))-(MAX(DATE(2030,1,1),Mitarbeiter!$C198))+1),MAX(0,NETWORKDAYS(MAX(DATE(2030,1,1),Mitarbeiter!$C198),MIN(DATE(2030,2,0),IF(Mitarbeiter!$D198="",DATE(2030,2,0),Mitarbeiter!$D198),TODAY()),Einstellungen!$F$13:$F$67)))*N(Mitarbeiter!$E198)/IF(Einstellungen!$C$11="7 Tage",7,5),N('Ist-Stunden'!BB198)),MAX(IF(Einstellungen!$C$11="7 Tage",MAX(0,(MIN(DATE(2030,2,0),IF(Mitarbeiter!$D198="",DATE(2030,2,0),Mitarbeiter!$D198),TODAY()))-(MAX(DATE(2030,1,1),Mitarbeiter!$C198))+1),MAX(0,NETWORKDAYS(MAX(DATE(2030,1,1),Mitarbeiter!$C198),MIN(DATE(2030,2,0),IF(Mitarbeiter!$D198="",DATE(2030,2,0),Mitarbeiter!$D198),TODAY()),Einstellungen!$F$13:$F$67)))*N(Mitarbeiter!$E198)/IF(Einstellungen!$C$11="7 Tage",7,5),N('Ist-Stunden'!BB198)+(N(Krankheitstage!CY198)+N(Krankheitstage!DK198))*N($C198))))</f>
        <v/>
      </c>
      <c r="CG198" s="76">
        <f>IF($B198="",0,IF(Einstellungen!$C$10="Ja",MAX(IF(Einstellungen!$C$11="7 Tage",MAX(0,(MIN(DATE(2030,3,0),IF(Mitarbeiter!$D198="",DATE(2030,3,0),Mitarbeiter!$D198),TODAY()))-(MAX(DATE(2030,2,1),Mitarbeiter!$C198))+1),MAX(0,NETWORKDAYS(MAX(DATE(2030,2,1),Mitarbeiter!$C198),MIN(DATE(2030,3,0),IF(Mitarbeiter!$D198="",DATE(2030,3,0),Mitarbeiter!$D198),TODAY()),Einstellungen!$F$13:$F$67)))*N(Mitarbeiter!$E198)/IF(Einstellungen!$C$11="7 Tage",7,5),N('Ist-Stunden'!BC198)),MAX(IF(Einstellungen!$C$11="7 Tage",MAX(0,(MIN(DATE(2030,3,0),IF(Mitarbeiter!$D198="",DATE(2030,3,0),Mitarbeiter!$D198),TODAY()))-(MAX(DATE(2030,2,1),Mitarbeiter!$C198))+1),MAX(0,NETWORKDAYS(MAX(DATE(2030,2,1),Mitarbeiter!$C198),MIN(DATE(2030,3,0),IF(Mitarbeiter!$D198="",DATE(2030,3,0),Mitarbeiter!$D198),TODAY()),Einstellungen!$F$13:$F$67)))*N(Mitarbeiter!$E198)/IF(Einstellungen!$C$11="7 Tage",7,5),N('Ist-Stunden'!BC198)+(N(Krankheitstage!CZ198)+N(Krankheitstage!DL198))*N($C198))))</f>
        <v/>
      </c>
      <c r="CH198" s="76">
        <f>IF($B198="",0,IF(Einstellungen!$C$10="Ja",MAX(IF(Einstellungen!$C$11="7 Tage",MAX(0,(MIN(DATE(2030,4,0),IF(Mitarbeiter!$D198="",DATE(2030,4,0),Mitarbeiter!$D198),TODAY()))-(MAX(DATE(2030,3,1),Mitarbeiter!$C198))+1),MAX(0,NETWORKDAYS(MAX(DATE(2030,3,1),Mitarbeiter!$C198),MIN(DATE(2030,4,0),IF(Mitarbeiter!$D198="",DATE(2030,4,0),Mitarbeiter!$D198),TODAY()),Einstellungen!$F$13:$F$67)))*N(Mitarbeiter!$E198)/IF(Einstellungen!$C$11="7 Tage",7,5),N('Ist-Stunden'!BD198)),MAX(IF(Einstellungen!$C$11="7 Tage",MAX(0,(MIN(DATE(2030,4,0),IF(Mitarbeiter!$D198="",DATE(2030,4,0),Mitarbeiter!$D198),TODAY()))-(MAX(DATE(2030,3,1),Mitarbeiter!$C198))+1),MAX(0,NETWORKDAYS(MAX(DATE(2030,3,1),Mitarbeiter!$C198),MIN(DATE(2030,4,0),IF(Mitarbeiter!$D198="",DATE(2030,4,0),Mitarbeiter!$D198),TODAY()),Einstellungen!$F$13:$F$67)))*N(Mitarbeiter!$E198)/IF(Einstellungen!$C$11="7 Tage",7,5),N('Ist-Stunden'!BD198)+(N(Krankheitstage!DA198)+N(Krankheitstage!DM198))*N($C198))))</f>
        <v/>
      </c>
      <c r="CI198" s="76">
        <f>IF($B198="",0,IF(Einstellungen!$C$10="Ja",MAX(IF(Einstellungen!$C$11="7 Tage",MAX(0,(MIN(DATE(2030,5,0),IF(Mitarbeiter!$D198="",DATE(2030,5,0),Mitarbeiter!$D198),TODAY()))-(MAX(DATE(2030,4,1),Mitarbeiter!$C198))+1),MAX(0,NETWORKDAYS(MAX(DATE(2030,4,1),Mitarbeiter!$C198),MIN(DATE(2030,5,0),IF(Mitarbeiter!$D198="",DATE(2030,5,0),Mitarbeiter!$D198),TODAY()),Einstellungen!$F$13:$F$67)))*N(Mitarbeiter!$E198)/IF(Einstellungen!$C$11="7 Tage",7,5),N('Ist-Stunden'!BE198)),MAX(IF(Einstellungen!$C$11="7 Tage",MAX(0,(MIN(DATE(2030,5,0),IF(Mitarbeiter!$D198="",DATE(2030,5,0),Mitarbeiter!$D198),TODAY()))-(MAX(DATE(2030,4,1),Mitarbeiter!$C198))+1),MAX(0,NETWORKDAYS(MAX(DATE(2030,4,1),Mitarbeiter!$C198),MIN(DATE(2030,5,0),IF(Mitarbeiter!$D198="",DATE(2030,5,0),Mitarbeiter!$D198),TODAY()),Einstellungen!$F$13:$F$67)))*N(Mitarbeiter!$E198)/IF(Einstellungen!$C$11="7 Tage",7,5),N('Ist-Stunden'!BE198)+(N(Krankheitstage!DB198)+N(Krankheitstage!DN198))*N($C198))))</f>
        <v/>
      </c>
      <c r="CJ198" s="76">
        <f>IF($B198="",0,IF(Einstellungen!$C$10="Ja",MAX(IF(Einstellungen!$C$11="7 Tage",MAX(0,(MIN(DATE(2030,6,0),IF(Mitarbeiter!$D198="",DATE(2030,6,0),Mitarbeiter!$D198),TODAY()))-(MAX(DATE(2030,5,1),Mitarbeiter!$C198))+1),MAX(0,NETWORKDAYS(MAX(DATE(2030,5,1),Mitarbeiter!$C198),MIN(DATE(2030,6,0),IF(Mitarbeiter!$D198="",DATE(2030,6,0),Mitarbeiter!$D198),TODAY()),Einstellungen!$F$13:$F$67)))*N(Mitarbeiter!$E198)/IF(Einstellungen!$C$11="7 Tage",7,5),N('Ist-Stunden'!BF198)),MAX(IF(Einstellungen!$C$11="7 Tage",MAX(0,(MIN(DATE(2030,6,0),IF(Mitarbeiter!$D198="",DATE(2030,6,0),Mitarbeiter!$D198),TODAY()))-(MAX(DATE(2030,5,1),Mitarbeiter!$C198))+1),MAX(0,NETWORKDAYS(MAX(DATE(2030,5,1),Mitarbeiter!$C198),MIN(DATE(2030,6,0),IF(Mitarbeiter!$D198="",DATE(2030,6,0),Mitarbeiter!$D198),TODAY()),Einstellungen!$F$13:$F$67)))*N(Mitarbeiter!$E198)/IF(Einstellungen!$C$11="7 Tage",7,5),N('Ist-Stunden'!BF198)+(N(Krankheitstage!DC198)+N(Krankheitstage!DO198))*N($C198))))</f>
        <v/>
      </c>
      <c r="CK198" s="76">
        <f>IF($B198="",0,IF(Einstellungen!$C$10="Ja",MAX(IF(Einstellungen!$C$11="7 Tage",MAX(0,(MIN(DATE(2030,7,0),IF(Mitarbeiter!$D198="",DATE(2030,7,0),Mitarbeiter!$D198),TODAY()))-(MAX(DATE(2030,6,1),Mitarbeiter!$C198))+1),MAX(0,NETWORKDAYS(MAX(DATE(2030,6,1),Mitarbeiter!$C198),MIN(DATE(2030,7,0),IF(Mitarbeiter!$D198="",DATE(2030,7,0),Mitarbeiter!$D198),TODAY()),Einstellungen!$F$13:$F$67)))*N(Mitarbeiter!$E198)/IF(Einstellungen!$C$11="7 Tage",7,5),N('Ist-Stunden'!BG198)),MAX(IF(Einstellungen!$C$11="7 Tage",MAX(0,(MIN(DATE(2030,7,0),IF(Mitarbeiter!$D198="",DATE(2030,7,0),Mitarbeiter!$D198),TODAY()))-(MAX(DATE(2030,6,1),Mitarbeiter!$C198))+1),MAX(0,NETWORKDAYS(MAX(DATE(2030,6,1),Mitarbeiter!$C198),MIN(DATE(2030,7,0),IF(Mitarbeiter!$D198="",DATE(2030,7,0),Mitarbeiter!$D198),TODAY()),Einstellungen!$F$13:$F$67)))*N(Mitarbeiter!$E198)/IF(Einstellungen!$C$11="7 Tage",7,5),N('Ist-Stunden'!BG198)+(N(Krankheitstage!DD198)+N(Krankheitstage!DP198))*N($C198))))</f>
        <v/>
      </c>
      <c r="CL198" s="76">
        <f>IF($B198="",0,IF(Einstellungen!$C$10="Ja",MAX(IF(Einstellungen!$C$11="7 Tage",MAX(0,(MIN(DATE(2030,8,0),IF(Mitarbeiter!$D198="",DATE(2030,8,0),Mitarbeiter!$D198),TODAY()))-(MAX(DATE(2030,7,1),Mitarbeiter!$C198))+1),MAX(0,NETWORKDAYS(MAX(DATE(2030,7,1),Mitarbeiter!$C198),MIN(DATE(2030,8,0),IF(Mitarbeiter!$D198="",DATE(2030,8,0),Mitarbeiter!$D198),TODAY()),Einstellungen!$F$13:$F$67)))*N(Mitarbeiter!$E198)/IF(Einstellungen!$C$11="7 Tage",7,5),N('Ist-Stunden'!BH198)),MAX(IF(Einstellungen!$C$11="7 Tage",MAX(0,(MIN(DATE(2030,8,0),IF(Mitarbeiter!$D198="",DATE(2030,8,0),Mitarbeiter!$D198),TODAY()))-(MAX(DATE(2030,7,1),Mitarbeiter!$C198))+1),MAX(0,NETWORKDAYS(MAX(DATE(2030,7,1),Mitarbeiter!$C198),MIN(DATE(2030,8,0),IF(Mitarbeiter!$D198="",DATE(2030,8,0),Mitarbeiter!$D198),TODAY()),Einstellungen!$F$13:$F$67)))*N(Mitarbeiter!$E198)/IF(Einstellungen!$C$11="7 Tage",7,5),N('Ist-Stunden'!BH198)+(N(Krankheitstage!DE198)+N(Krankheitstage!DQ198))*N($C198))))</f>
        <v/>
      </c>
      <c r="CM198" s="76">
        <f>IF($B198="",0,IF(Einstellungen!$C$10="Ja",MAX(IF(Einstellungen!$C$11="7 Tage",MAX(0,(MIN(DATE(2030,9,0),IF(Mitarbeiter!$D198="",DATE(2030,9,0),Mitarbeiter!$D198),TODAY()))-(MAX(DATE(2030,8,1),Mitarbeiter!$C198))+1),MAX(0,NETWORKDAYS(MAX(DATE(2030,8,1),Mitarbeiter!$C198),MIN(DATE(2030,9,0),IF(Mitarbeiter!$D198="",DATE(2030,9,0),Mitarbeiter!$D198),TODAY()),Einstellungen!$F$13:$F$67)))*N(Mitarbeiter!$E198)/IF(Einstellungen!$C$11="7 Tage",7,5),N('Ist-Stunden'!BI198)),MAX(IF(Einstellungen!$C$11="7 Tage",MAX(0,(MIN(DATE(2030,9,0),IF(Mitarbeiter!$D198="",DATE(2030,9,0),Mitarbeiter!$D198),TODAY()))-(MAX(DATE(2030,8,1),Mitarbeiter!$C198))+1),MAX(0,NETWORKDAYS(MAX(DATE(2030,8,1),Mitarbeiter!$C198),MIN(DATE(2030,9,0),IF(Mitarbeiter!$D198="",DATE(2030,9,0),Mitarbeiter!$D198),TODAY()),Einstellungen!$F$13:$F$67)))*N(Mitarbeiter!$E198)/IF(Einstellungen!$C$11="7 Tage",7,5),N('Ist-Stunden'!BI198)+(N(Krankheitstage!DF198)+N(Krankheitstage!DR198))*N($C198))))</f>
        <v/>
      </c>
      <c r="CN198" s="76">
        <f>IF($B198="",0,IF(Einstellungen!$C$10="Ja",MAX(IF(Einstellungen!$C$11="7 Tage",MAX(0,(MIN(DATE(2030,10,0),IF(Mitarbeiter!$D198="",DATE(2030,10,0),Mitarbeiter!$D198),TODAY()))-(MAX(DATE(2030,9,1),Mitarbeiter!$C198))+1),MAX(0,NETWORKDAYS(MAX(DATE(2030,9,1),Mitarbeiter!$C198),MIN(DATE(2030,10,0),IF(Mitarbeiter!$D198="",DATE(2030,10,0),Mitarbeiter!$D198),TODAY()),Einstellungen!$F$13:$F$67)))*N(Mitarbeiter!$E198)/IF(Einstellungen!$C$11="7 Tage",7,5),N('Ist-Stunden'!BJ198)),MAX(IF(Einstellungen!$C$11="7 Tage",MAX(0,(MIN(DATE(2030,10,0),IF(Mitarbeiter!$D198="",DATE(2030,10,0),Mitarbeiter!$D198),TODAY()))-(MAX(DATE(2030,9,1),Mitarbeiter!$C198))+1),MAX(0,NETWORKDAYS(MAX(DATE(2030,9,1),Mitarbeiter!$C198),MIN(DATE(2030,10,0),IF(Mitarbeiter!$D198="",DATE(2030,10,0),Mitarbeiter!$D198),TODAY()),Einstellungen!$F$13:$F$67)))*N(Mitarbeiter!$E198)/IF(Einstellungen!$C$11="7 Tage",7,5),N('Ist-Stunden'!BJ198)+(N(Krankheitstage!DG198)+N(Krankheitstage!DS198))*N($C198))))</f>
        <v/>
      </c>
      <c r="CO198" s="76">
        <f>IF($B198="",0,IF(Einstellungen!$C$10="Ja",MAX(IF(Einstellungen!$C$11="7 Tage",MAX(0,(MIN(DATE(2030,11,0),IF(Mitarbeiter!$D198="",DATE(2030,11,0),Mitarbeiter!$D198),TODAY()))-(MAX(DATE(2030,10,1),Mitarbeiter!$C198))+1),MAX(0,NETWORKDAYS(MAX(DATE(2030,10,1),Mitarbeiter!$C198),MIN(DATE(2030,11,0),IF(Mitarbeiter!$D198="",DATE(2030,11,0),Mitarbeiter!$D198),TODAY()),Einstellungen!$F$13:$F$67)))*N(Mitarbeiter!$E198)/IF(Einstellungen!$C$11="7 Tage",7,5),N('Ist-Stunden'!BK198)),MAX(IF(Einstellungen!$C$11="7 Tage",MAX(0,(MIN(DATE(2030,11,0),IF(Mitarbeiter!$D198="",DATE(2030,11,0),Mitarbeiter!$D198),TODAY()))-(MAX(DATE(2030,10,1),Mitarbeiter!$C198))+1),MAX(0,NETWORKDAYS(MAX(DATE(2030,10,1),Mitarbeiter!$C198),MIN(DATE(2030,11,0),IF(Mitarbeiter!$D198="",DATE(2030,11,0),Mitarbeiter!$D198),TODAY()),Einstellungen!$F$13:$F$67)))*N(Mitarbeiter!$E198)/IF(Einstellungen!$C$11="7 Tage",7,5),N('Ist-Stunden'!BK198)+(N(Krankheitstage!DH198)+N(Krankheitstage!DT198))*N($C198))))</f>
        <v/>
      </c>
      <c r="CP198" s="76">
        <f>IF($B198="",0,IF(Einstellungen!$C$10="Ja",MAX(IF(Einstellungen!$C$11="7 Tage",MAX(0,(MIN(DATE(2030,12,0),IF(Mitarbeiter!$D198="",DATE(2030,12,0),Mitarbeiter!$D198),TODAY()))-(MAX(DATE(2030,11,1),Mitarbeiter!$C198))+1),MAX(0,NETWORKDAYS(MAX(DATE(2030,11,1),Mitarbeiter!$C198),MIN(DATE(2030,12,0),IF(Mitarbeiter!$D198="",DATE(2030,12,0),Mitarbeiter!$D198),TODAY()),Einstellungen!$F$13:$F$67)))*N(Mitarbeiter!$E198)/IF(Einstellungen!$C$11="7 Tage",7,5),N('Ist-Stunden'!BL198)),MAX(IF(Einstellungen!$C$11="7 Tage",MAX(0,(MIN(DATE(2030,12,0),IF(Mitarbeiter!$D198="",DATE(2030,12,0),Mitarbeiter!$D198),TODAY()))-(MAX(DATE(2030,11,1),Mitarbeiter!$C198))+1),MAX(0,NETWORKDAYS(MAX(DATE(2030,11,1),Mitarbeiter!$C198),MIN(DATE(2030,12,0),IF(Mitarbeiter!$D198="",DATE(2030,12,0),Mitarbeiter!$D198),TODAY()),Einstellungen!$F$13:$F$67)))*N(Mitarbeiter!$E198)/IF(Einstellungen!$C$11="7 Tage",7,5),N('Ist-Stunden'!BL198)+(N(Krankheitstage!DI198)+N(Krankheitstage!DU198))*N($C198))))</f>
        <v/>
      </c>
      <c r="CQ198" s="76">
        <f>IF($B198="",0,IF(Einstellungen!$C$10="Ja",MAX(IF(Einstellungen!$C$11="7 Tage",MAX(0,(MIN(DATE(2030,13,0),IF(Mitarbeiter!$D198="",DATE(2030,13,0),Mitarbeiter!$D198),TODAY()))-(MAX(DATE(2030,12,1),Mitarbeiter!$C198))+1),MAX(0,NETWORKDAYS(MAX(DATE(2030,12,1),Mitarbeiter!$C198),MIN(DATE(2030,13,0),IF(Mitarbeiter!$D198="",DATE(2030,13,0),Mitarbeiter!$D198),TODAY()),Einstellungen!$F$13:$F$67)))*N(Mitarbeiter!$E198)/IF(Einstellungen!$C$11="7 Tage",7,5),N('Ist-Stunden'!BM198)),MAX(IF(Einstellungen!$C$11="7 Tage",MAX(0,(MIN(DATE(2030,13,0),IF(Mitarbeiter!$D198="",DATE(2030,13,0),Mitarbeiter!$D198),TODAY()))-(MAX(DATE(2030,12,1),Mitarbeiter!$C198))+1),MAX(0,NETWORKDAYS(MAX(DATE(2030,12,1),Mitarbeiter!$C198),MIN(DATE(2030,13,0),IF(Mitarbeiter!$D198="",DATE(2030,13,0),Mitarbeiter!$D198),TODAY()),Einstellungen!$F$13:$F$67)))*N(Mitarbeiter!$E198)/IF(Einstellungen!$C$11="7 Tage",7,5),N('Ist-Stunden'!BM198)+(N(Krankheitstage!DJ198)+N(Krankheitstage!DV198))*N($C198))))</f>
        <v/>
      </c>
    </row>
    <row r="199">
      <c r="A199" s="73">
        <f>IF(Mitarbeiter!B199="","",Mitarbeiter!A199)</f>
        <v/>
      </c>
      <c r="B199" s="6">
        <f>IF(Mitarbeiter!B199="","",Mitarbeiter!B199)</f>
        <v/>
      </c>
      <c r="C199" s="74">
        <f>IF(Mitarbeiter!B199="","",Mitarbeiter!F199)</f>
        <v/>
      </c>
      <c r="D199" s="75">
        <f>N(INDEX(Krankheitstage!$G199:$DV199,1,(Einstellungen!$C$3-2026)*24+1))</f>
        <v/>
      </c>
      <c r="E199" s="75">
        <f>N(INDEX(Krankheitstage!$G199:$DV199,1,(Einstellungen!$C$3-2026)*24+2))</f>
        <v/>
      </c>
      <c r="F199" s="75">
        <f>N(INDEX(Krankheitstage!$G199:$DV199,1,(Einstellungen!$C$3-2026)*24+3))</f>
        <v/>
      </c>
      <c r="G199" s="75">
        <f>N(INDEX(Krankheitstage!$G199:$DV199,1,(Einstellungen!$C$3-2026)*24+4))</f>
        <v/>
      </c>
      <c r="H199" s="75">
        <f>N(INDEX(Krankheitstage!$G199:$DV199,1,(Einstellungen!$C$3-2026)*24+5))</f>
        <v/>
      </c>
      <c r="I199" s="75">
        <f>N(INDEX(Krankheitstage!$G199:$DV199,1,(Einstellungen!$C$3-2026)*24+6))</f>
        <v/>
      </c>
      <c r="J199" s="75">
        <f>N(INDEX(Krankheitstage!$G199:$DV199,1,(Einstellungen!$C$3-2026)*24+7))</f>
        <v/>
      </c>
      <c r="K199" s="75">
        <f>N(INDEX(Krankheitstage!$G199:$DV199,1,(Einstellungen!$C$3-2026)*24+8))</f>
        <v/>
      </c>
      <c r="L199" s="75">
        <f>N(INDEX(Krankheitstage!$G199:$DV199,1,(Einstellungen!$C$3-2026)*24+9))</f>
        <v/>
      </c>
      <c r="M199" s="75">
        <f>N(INDEX(Krankheitstage!$G199:$DV199,1,(Einstellungen!$C$3-2026)*24+10))</f>
        <v/>
      </c>
      <c r="N199" s="75">
        <f>N(INDEX(Krankheitstage!$G199:$DV199,1,(Einstellungen!$C$3-2026)*24+11))</f>
        <v/>
      </c>
      <c r="O199" s="75">
        <f>N(INDEX(Krankheitstage!$G199:$DV199,1,(Einstellungen!$C$3-2026)*24+12))</f>
        <v/>
      </c>
      <c r="P199" s="75">
        <f>IF($B199="","",SUM(D199:O199))</f>
        <v/>
      </c>
      <c r="Q199" s="75">
        <f>N(INDEX(Krankheitstage!$G199:$DV199,1,(Einstellungen!$C$3-2026)*24+13))</f>
        <v/>
      </c>
      <c r="R199" s="75">
        <f>N(INDEX(Krankheitstage!$G199:$DV199,1,(Einstellungen!$C$3-2026)*24+14))</f>
        <v/>
      </c>
      <c r="S199" s="75">
        <f>N(INDEX(Krankheitstage!$G199:$DV199,1,(Einstellungen!$C$3-2026)*24+15))</f>
        <v/>
      </c>
      <c r="T199" s="75">
        <f>N(INDEX(Krankheitstage!$G199:$DV199,1,(Einstellungen!$C$3-2026)*24+16))</f>
        <v/>
      </c>
      <c r="U199" s="75">
        <f>N(INDEX(Krankheitstage!$G199:$DV199,1,(Einstellungen!$C$3-2026)*24+17))</f>
        <v/>
      </c>
      <c r="V199" s="75">
        <f>N(INDEX(Krankheitstage!$G199:$DV199,1,(Einstellungen!$C$3-2026)*24+18))</f>
        <v/>
      </c>
      <c r="W199" s="75">
        <f>N(INDEX(Krankheitstage!$G199:$DV199,1,(Einstellungen!$C$3-2026)*24+19))</f>
        <v/>
      </c>
      <c r="X199" s="75">
        <f>N(INDEX(Krankheitstage!$G199:$DV199,1,(Einstellungen!$C$3-2026)*24+20))</f>
        <v/>
      </c>
      <c r="Y199" s="75">
        <f>N(INDEX(Krankheitstage!$G199:$DV199,1,(Einstellungen!$C$3-2026)*24+21))</f>
        <v/>
      </c>
      <c r="Z199" s="75">
        <f>N(INDEX(Krankheitstage!$G199:$DV199,1,(Einstellungen!$C$3-2026)*24+22))</f>
        <v/>
      </c>
      <c r="AA199" s="75">
        <f>N(INDEX(Krankheitstage!$G199:$DV199,1,(Einstellungen!$C$3-2026)*24+23))</f>
        <v/>
      </c>
      <c r="AB199" s="75">
        <f>N(INDEX(Krankheitstage!$G199:$DV199,1,(Einstellungen!$C$3-2026)*24+24))</f>
        <v/>
      </c>
      <c r="AC199" s="75">
        <f>IF($B199="","",SUM(Q199:AB199))</f>
        <v/>
      </c>
      <c r="AD199" s="75">
        <f>IF($B199="","",SUM(P199,AC199))</f>
        <v/>
      </c>
      <c r="AE199" s="76">
        <f>IF($B199="","",AD199*N(C199))</f>
        <v/>
      </c>
      <c r="AF199" s="75">
        <f>IF($B199="","",Krankheitstage!E199)</f>
        <v/>
      </c>
      <c r="AG199" s="76">
        <f>IF($B199="","",AF199*N(C199))</f>
        <v/>
      </c>
      <c r="AH199" s="76">
        <f>IF($B199="","",INDEX($AJ199:$CQ199,1,(Einstellungen!$C$3-2026)*12+1)+INDEX($AJ199:$CQ199,1,(Einstellungen!$C$3-2026)*12+2)+INDEX($AJ199:$CQ199,1,(Einstellungen!$C$3-2026)*12+3)+INDEX($AJ199:$CQ199,1,(Einstellungen!$C$3-2026)*12+4)+INDEX($AJ199:$CQ199,1,(Einstellungen!$C$3-2026)*12+5)+INDEX($AJ199:$CQ199,1,(Einstellungen!$C$3-2026)*12+6)+INDEX($AJ199:$CQ199,1,(Einstellungen!$C$3-2026)*12+7)+INDEX($AJ199:$CQ199,1,(Einstellungen!$C$3-2026)*12+8)+INDEX($AJ199:$CQ199,1,(Einstellungen!$C$3-2026)*12+9)+INDEX($AJ199:$CQ199,1,(Einstellungen!$C$3-2026)*12+10)+INDEX($AJ199:$CQ199,1,(Einstellungen!$C$3-2026)*12+11)+INDEX($AJ199:$CQ199,1,(Einstellungen!$C$3-2026)*12+12))</f>
        <v/>
      </c>
      <c r="AI199" s="76">
        <f>IF($B199="","",SUM($AJ199:$CQ199))</f>
        <v/>
      </c>
      <c r="AJ199" s="76">
        <f>IF($B199="",0,IF(Einstellungen!$C$10="Ja",MAX(IF(Einstellungen!$C$11="7 Tage",MAX(0,(MIN(DATE(2026,2,0),IF(Mitarbeiter!$D199="",DATE(2026,2,0),Mitarbeiter!$D199),TODAY()))-(MAX(DATE(2026,1,1),Mitarbeiter!$C199))+1),MAX(0,NETWORKDAYS(MAX(DATE(2026,1,1),Mitarbeiter!$C199),MIN(DATE(2026,2,0),IF(Mitarbeiter!$D199="",DATE(2026,2,0),Mitarbeiter!$D199),TODAY()),Einstellungen!$F$13:$F$67)))*N(Mitarbeiter!$E199)/IF(Einstellungen!$C$11="7 Tage",7,5),N('Ist-Stunden'!F199)),MAX(IF(Einstellungen!$C$11="7 Tage",MAX(0,(MIN(DATE(2026,2,0),IF(Mitarbeiter!$D199="",DATE(2026,2,0),Mitarbeiter!$D199),TODAY()))-(MAX(DATE(2026,1,1),Mitarbeiter!$C199))+1),MAX(0,NETWORKDAYS(MAX(DATE(2026,1,1),Mitarbeiter!$C199),MIN(DATE(2026,2,0),IF(Mitarbeiter!$D199="",DATE(2026,2,0),Mitarbeiter!$D199),TODAY()),Einstellungen!$F$13:$F$67)))*N(Mitarbeiter!$E199)/IF(Einstellungen!$C$11="7 Tage",7,5),N('Ist-Stunden'!F199)+(N(Krankheitstage!G199)+N(Krankheitstage!S199))*N($C199))))</f>
        <v/>
      </c>
      <c r="AK199" s="76">
        <f>IF($B199="",0,IF(Einstellungen!$C$10="Ja",MAX(IF(Einstellungen!$C$11="7 Tage",MAX(0,(MIN(DATE(2026,3,0),IF(Mitarbeiter!$D199="",DATE(2026,3,0),Mitarbeiter!$D199),TODAY()))-(MAX(DATE(2026,2,1),Mitarbeiter!$C199))+1),MAX(0,NETWORKDAYS(MAX(DATE(2026,2,1),Mitarbeiter!$C199),MIN(DATE(2026,3,0),IF(Mitarbeiter!$D199="",DATE(2026,3,0),Mitarbeiter!$D199),TODAY()),Einstellungen!$F$13:$F$67)))*N(Mitarbeiter!$E199)/IF(Einstellungen!$C$11="7 Tage",7,5),N('Ist-Stunden'!G199)),MAX(IF(Einstellungen!$C$11="7 Tage",MAX(0,(MIN(DATE(2026,3,0),IF(Mitarbeiter!$D199="",DATE(2026,3,0),Mitarbeiter!$D199),TODAY()))-(MAX(DATE(2026,2,1),Mitarbeiter!$C199))+1),MAX(0,NETWORKDAYS(MAX(DATE(2026,2,1),Mitarbeiter!$C199),MIN(DATE(2026,3,0),IF(Mitarbeiter!$D199="",DATE(2026,3,0),Mitarbeiter!$D199),TODAY()),Einstellungen!$F$13:$F$67)))*N(Mitarbeiter!$E199)/IF(Einstellungen!$C$11="7 Tage",7,5),N('Ist-Stunden'!G199)+(N(Krankheitstage!H199)+N(Krankheitstage!T199))*N($C199))))</f>
        <v/>
      </c>
      <c r="AL199" s="76">
        <f>IF($B199="",0,IF(Einstellungen!$C$10="Ja",MAX(IF(Einstellungen!$C$11="7 Tage",MAX(0,(MIN(DATE(2026,4,0),IF(Mitarbeiter!$D199="",DATE(2026,4,0),Mitarbeiter!$D199),TODAY()))-(MAX(DATE(2026,3,1),Mitarbeiter!$C199))+1),MAX(0,NETWORKDAYS(MAX(DATE(2026,3,1),Mitarbeiter!$C199),MIN(DATE(2026,4,0),IF(Mitarbeiter!$D199="",DATE(2026,4,0),Mitarbeiter!$D199),TODAY()),Einstellungen!$F$13:$F$67)))*N(Mitarbeiter!$E199)/IF(Einstellungen!$C$11="7 Tage",7,5),N('Ist-Stunden'!H199)),MAX(IF(Einstellungen!$C$11="7 Tage",MAX(0,(MIN(DATE(2026,4,0),IF(Mitarbeiter!$D199="",DATE(2026,4,0),Mitarbeiter!$D199),TODAY()))-(MAX(DATE(2026,3,1),Mitarbeiter!$C199))+1),MAX(0,NETWORKDAYS(MAX(DATE(2026,3,1),Mitarbeiter!$C199),MIN(DATE(2026,4,0),IF(Mitarbeiter!$D199="",DATE(2026,4,0),Mitarbeiter!$D199),TODAY()),Einstellungen!$F$13:$F$67)))*N(Mitarbeiter!$E199)/IF(Einstellungen!$C$11="7 Tage",7,5),N('Ist-Stunden'!H199)+(N(Krankheitstage!I199)+N(Krankheitstage!U199))*N($C199))))</f>
        <v/>
      </c>
      <c r="AM199" s="76">
        <f>IF($B199="",0,IF(Einstellungen!$C$10="Ja",MAX(IF(Einstellungen!$C$11="7 Tage",MAX(0,(MIN(DATE(2026,5,0),IF(Mitarbeiter!$D199="",DATE(2026,5,0),Mitarbeiter!$D199),TODAY()))-(MAX(DATE(2026,4,1),Mitarbeiter!$C199))+1),MAX(0,NETWORKDAYS(MAX(DATE(2026,4,1),Mitarbeiter!$C199),MIN(DATE(2026,5,0),IF(Mitarbeiter!$D199="",DATE(2026,5,0),Mitarbeiter!$D199),TODAY()),Einstellungen!$F$13:$F$67)))*N(Mitarbeiter!$E199)/IF(Einstellungen!$C$11="7 Tage",7,5),N('Ist-Stunden'!I199)),MAX(IF(Einstellungen!$C$11="7 Tage",MAX(0,(MIN(DATE(2026,5,0),IF(Mitarbeiter!$D199="",DATE(2026,5,0),Mitarbeiter!$D199),TODAY()))-(MAX(DATE(2026,4,1),Mitarbeiter!$C199))+1),MAX(0,NETWORKDAYS(MAX(DATE(2026,4,1),Mitarbeiter!$C199),MIN(DATE(2026,5,0),IF(Mitarbeiter!$D199="",DATE(2026,5,0),Mitarbeiter!$D199),TODAY()),Einstellungen!$F$13:$F$67)))*N(Mitarbeiter!$E199)/IF(Einstellungen!$C$11="7 Tage",7,5),N('Ist-Stunden'!I199)+(N(Krankheitstage!J199)+N(Krankheitstage!V199))*N($C199))))</f>
        <v/>
      </c>
      <c r="AN199" s="76">
        <f>IF($B199="",0,IF(Einstellungen!$C$10="Ja",MAX(IF(Einstellungen!$C$11="7 Tage",MAX(0,(MIN(DATE(2026,6,0),IF(Mitarbeiter!$D199="",DATE(2026,6,0),Mitarbeiter!$D199),TODAY()))-(MAX(DATE(2026,5,1),Mitarbeiter!$C199))+1),MAX(0,NETWORKDAYS(MAX(DATE(2026,5,1),Mitarbeiter!$C199),MIN(DATE(2026,6,0),IF(Mitarbeiter!$D199="",DATE(2026,6,0),Mitarbeiter!$D199),TODAY()),Einstellungen!$F$13:$F$67)))*N(Mitarbeiter!$E199)/IF(Einstellungen!$C$11="7 Tage",7,5),N('Ist-Stunden'!J199)),MAX(IF(Einstellungen!$C$11="7 Tage",MAX(0,(MIN(DATE(2026,6,0),IF(Mitarbeiter!$D199="",DATE(2026,6,0),Mitarbeiter!$D199),TODAY()))-(MAX(DATE(2026,5,1),Mitarbeiter!$C199))+1),MAX(0,NETWORKDAYS(MAX(DATE(2026,5,1),Mitarbeiter!$C199),MIN(DATE(2026,6,0),IF(Mitarbeiter!$D199="",DATE(2026,6,0),Mitarbeiter!$D199),TODAY()),Einstellungen!$F$13:$F$67)))*N(Mitarbeiter!$E199)/IF(Einstellungen!$C$11="7 Tage",7,5),N('Ist-Stunden'!J199)+(N(Krankheitstage!K199)+N(Krankheitstage!W199))*N($C199))))</f>
        <v/>
      </c>
      <c r="AO199" s="76">
        <f>IF($B199="",0,IF(Einstellungen!$C$10="Ja",MAX(IF(Einstellungen!$C$11="7 Tage",MAX(0,(MIN(DATE(2026,7,0),IF(Mitarbeiter!$D199="",DATE(2026,7,0),Mitarbeiter!$D199),TODAY()))-(MAX(DATE(2026,6,1),Mitarbeiter!$C199))+1),MAX(0,NETWORKDAYS(MAX(DATE(2026,6,1),Mitarbeiter!$C199),MIN(DATE(2026,7,0),IF(Mitarbeiter!$D199="",DATE(2026,7,0),Mitarbeiter!$D199),TODAY()),Einstellungen!$F$13:$F$67)))*N(Mitarbeiter!$E199)/IF(Einstellungen!$C$11="7 Tage",7,5),N('Ist-Stunden'!K199)),MAX(IF(Einstellungen!$C$11="7 Tage",MAX(0,(MIN(DATE(2026,7,0),IF(Mitarbeiter!$D199="",DATE(2026,7,0),Mitarbeiter!$D199),TODAY()))-(MAX(DATE(2026,6,1),Mitarbeiter!$C199))+1),MAX(0,NETWORKDAYS(MAX(DATE(2026,6,1),Mitarbeiter!$C199),MIN(DATE(2026,7,0),IF(Mitarbeiter!$D199="",DATE(2026,7,0),Mitarbeiter!$D199),TODAY()),Einstellungen!$F$13:$F$67)))*N(Mitarbeiter!$E199)/IF(Einstellungen!$C$11="7 Tage",7,5),N('Ist-Stunden'!K199)+(N(Krankheitstage!L199)+N(Krankheitstage!X199))*N($C199))))</f>
        <v/>
      </c>
      <c r="AP199" s="76">
        <f>IF($B199="",0,IF(Einstellungen!$C$10="Ja",MAX(IF(Einstellungen!$C$11="7 Tage",MAX(0,(MIN(DATE(2026,8,0),IF(Mitarbeiter!$D199="",DATE(2026,8,0),Mitarbeiter!$D199),TODAY()))-(MAX(DATE(2026,7,1),Mitarbeiter!$C199))+1),MAX(0,NETWORKDAYS(MAX(DATE(2026,7,1),Mitarbeiter!$C199),MIN(DATE(2026,8,0),IF(Mitarbeiter!$D199="",DATE(2026,8,0),Mitarbeiter!$D199),TODAY()),Einstellungen!$F$13:$F$67)))*N(Mitarbeiter!$E199)/IF(Einstellungen!$C$11="7 Tage",7,5),N('Ist-Stunden'!L199)),MAX(IF(Einstellungen!$C$11="7 Tage",MAX(0,(MIN(DATE(2026,8,0),IF(Mitarbeiter!$D199="",DATE(2026,8,0),Mitarbeiter!$D199),TODAY()))-(MAX(DATE(2026,7,1),Mitarbeiter!$C199))+1),MAX(0,NETWORKDAYS(MAX(DATE(2026,7,1),Mitarbeiter!$C199),MIN(DATE(2026,8,0),IF(Mitarbeiter!$D199="",DATE(2026,8,0),Mitarbeiter!$D199),TODAY()),Einstellungen!$F$13:$F$67)))*N(Mitarbeiter!$E199)/IF(Einstellungen!$C$11="7 Tage",7,5),N('Ist-Stunden'!L199)+(N(Krankheitstage!M199)+N(Krankheitstage!Y199))*N($C199))))</f>
        <v/>
      </c>
      <c r="AQ199" s="76">
        <f>IF($B199="",0,IF(Einstellungen!$C$10="Ja",MAX(IF(Einstellungen!$C$11="7 Tage",MAX(0,(MIN(DATE(2026,9,0),IF(Mitarbeiter!$D199="",DATE(2026,9,0),Mitarbeiter!$D199),TODAY()))-(MAX(DATE(2026,8,1),Mitarbeiter!$C199))+1),MAX(0,NETWORKDAYS(MAX(DATE(2026,8,1),Mitarbeiter!$C199),MIN(DATE(2026,9,0),IF(Mitarbeiter!$D199="",DATE(2026,9,0),Mitarbeiter!$D199),TODAY()),Einstellungen!$F$13:$F$67)))*N(Mitarbeiter!$E199)/IF(Einstellungen!$C$11="7 Tage",7,5),N('Ist-Stunden'!M199)),MAX(IF(Einstellungen!$C$11="7 Tage",MAX(0,(MIN(DATE(2026,9,0),IF(Mitarbeiter!$D199="",DATE(2026,9,0),Mitarbeiter!$D199),TODAY()))-(MAX(DATE(2026,8,1),Mitarbeiter!$C199))+1),MAX(0,NETWORKDAYS(MAX(DATE(2026,8,1),Mitarbeiter!$C199),MIN(DATE(2026,9,0),IF(Mitarbeiter!$D199="",DATE(2026,9,0),Mitarbeiter!$D199),TODAY()),Einstellungen!$F$13:$F$67)))*N(Mitarbeiter!$E199)/IF(Einstellungen!$C$11="7 Tage",7,5),N('Ist-Stunden'!M199)+(N(Krankheitstage!N199)+N(Krankheitstage!Z199))*N($C199))))</f>
        <v/>
      </c>
      <c r="AR199" s="76">
        <f>IF($B199="",0,IF(Einstellungen!$C$10="Ja",MAX(IF(Einstellungen!$C$11="7 Tage",MAX(0,(MIN(DATE(2026,10,0),IF(Mitarbeiter!$D199="",DATE(2026,10,0),Mitarbeiter!$D199),TODAY()))-(MAX(DATE(2026,9,1),Mitarbeiter!$C199))+1),MAX(0,NETWORKDAYS(MAX(DATE(2026,9,1),Mitarbeiter!$C199),MIN(DATE(2026,10,0),IF(Mitarbeiter!$D199="",DATE(2026,10,0),Mitarbeiter!$D199),TODAY()),Einstellungen!$F$13:$F$67)))*N(Mitarbeiter!$E199)/IF(Einstellungen!$C$11="7 Tage",7,5),N('Ist-Stunden'!N199)),MAX(IF(Einstellungen!$C$11="7 Tage",MAX(0,(MIN(DATE(2026,10,0),IF(Mitarbeiter!$D199="",DATE(2026,10,0),Mitarbeiter!$D199),TODAY()))-(MAX(DATE(2026,9,1),Mitarbeiter!$C199))+1),MAX(0,NETWORKDAYS(MAX(DATE(2026,9,1),Mitarbeiter!$C199),MIN(DATE(2026,10,0),IF(Mitarbeiter!$D199="",DATE(2026,10,0),Mitarbeiter!$D199),TODAY()),Einstellungen!$F$13:$F$67)))*N(Mitarbeiter!$E199)/IF(Einstellungen!$C$11="7 Tage",7,5),N('Ist-Stunden'!N199)+(N(Krankheitstage!O199)+N(Krankheitstage!AA199))*N($C199))))</f>
        <v/>
      </c>
      <c r="AS199" s="76">
        <f>IF($B199="",0,IF(Einstellungen!$C$10="Ja",MAX(IF(Einstellungen!$C$11="7 Tage",MAX(0,(MIN(DATE(2026,11,0),IF(Mitarbeiter!$D199="",DATE(2026,11,0),Mitarbeiter!$D199),TODAY()))-(MAX(DATE(2026,10,1),Mitarbeiter!$C199))+1),MAX(0,NETWORKDAYS(MAX(DATE(2026,10,1),Mitarbeiter!$C199),MIN(DATE(2026,11,0),IF(Mitarbeiter!$D199="",DATE(2026,11,0),Mitarbeiter!$D199),TODAY()),Einstellungen!$F$13:$F$67)))*N(Mitarbeiter!$E199)/IF(Einstellungen!$C$11="7 Tage",7,5),N('Ist-Stunden'!O199)),MAX(IF(Einstellungen!$C$11="7 Tage",MAX(0,(MIN(DATE(2026,11,0),IF(Mitarbeiter!$D199="",DATE(2026,11,0),Mitarbeiter!$D199),TODAY()))-(MAX(DATE(2026,10,1),Mitarbeiter!$C199))+1),MAX(0,NETWORKDAYS(MAX(DATE(2026,10,1),Mitarbeiter!$C199),MIN(DATE(2026,11,0),IF(Mitarbeiter!$D199="",DATE(2026,11,0),Mitarbeiter!$D199),TODAY()),Einstellungen!$F$13:$F$67)))*N(Mitarbeiter!$E199)/IF(Einstellungen!$C$11="7 Tage",7,5),N('Ist-Stunden'!O199)+(N(Krankheitstage!P199)+N(Krankheitstage!AB199))*N($C199))))</f>
        <v/>
      </c>
      <c r="AT199" s="76">
        <f>IF($B199="",0,IF(Einstellungen!$C$10="Ja",MAX(IF(Einstellungen!$C$11="7 Tage",MAX(0,(MIN(DATE(2026,12,0),IF(Mitarbeiter!$D199="",DATE(2026,12,0),Mitarbeiter!$D199),TODAY()))-(MAX(DATE(2026,11,1),Mitarbeiter!$C199))+1),MAX(0,NETWORKDAYS(MAX(DATE(2026,11,1),Mitarbeiter!$C199),MIN(DATE(2026,12,0),IF(Mitarbeiter!$D199="",DATE(2026,12,0),Mitarbeiter!$D199),TODAY()),Einstellungen!$F$13:$F$67)))*N(Mitarbeiter!$E199)/IF(Einstellungen!$C$11="7 Tage",7,5),N('Ist-Stunden'!P199)),MAX(IF(Einstellungen!$C$11="7 Tage",MAX(0,(MIN(DATE(2026,12,0),IF(Mitarbeiter!$D199="",DATE(2026,12,0),Mitarbeiter!$D199),TODAY()))-(MAX(DATE(2026,11,1),Mitarbeiter!$C199))+1),MAX(0,NETWORKDAYS(MAX(DATE(2026,11,1),Mitarbeiter!$C199),MIN(DATE(2026,12,0),IF(Mitarbeiter!$D199="",DATE(2026,12,0),Mitarbeiter!$D199),TODAY()),Einstellungen!$F$13:$F$67)))*N(Mitarbeiter!$E199)/IF(Einstellungen!$C$11="7 Tage",7,5),N('Ist-Stunden'!P199)+(N(Krankheitstage!Q199)+N(Krankheitstage!AC199))*N($C199))))</f>
        <v/>
      </c>
      <c r="AU199" s="76">
        <f>IF($B199="",0,IF(Einstellungen!$C$10="Ja",MAX(IF(Einstellungen!$C$11="7 Tage",MAX(0,(MIN(DATE(2026,13,0),IF(Mitarbeiter!$D199="",DATE(2026,13,0),Mitarbeiter!$D199),TODAY()))-(MAX(DATE(2026,12,1),Mitarbeiter!$C199))+1),MAX(0,NETWORKDAYS(MAX(DATE(2026,12,1),Mitarbeiter!$C199),MIN(DATE(2026,13,0),IF(Mitarbeiter!$D199="",DATE(2026,13,0),Mitarbeiter!$D199),TODAY()),Einstellungen!$F$13:$F$67)))*N(Mitarbeiter!$E199)/IF(Einstellungen!$C$11="7 Tage",7,5),N('Ist-Stunden'!Q199)),MAX(IF(Einstellungen!$C$11="7 Tage",MAX(0,(MIN(DATE(2026,13,0),IF(Mitarbeiter!$D199="",DATE(2026,13,0),Mitarbeiter!$D199),TODAY()))-(MAX(DATE(2026,12,1),Mitarbeiter!$C199))+1),MAX(0,NETWORKDAYS(MAX(DATE(2026,12,1),Mitarbeiter!$C199),MIN(DATE(2026,13,0),IF(Mitarbeiter!$D199="",DATE(2026,13,0),Mitarbeiter!$D199),TODAY()),Einstellungen!$F$13:$F$67)))*N(Mitarbeiter!$E199)/IF(Einstellungen!$C$11="7 Tage",7,5),N('Ist-Stunden'!Q199)+(N(Krankheitstage!R199)+N(Krankheitstage!AD199))*N($C199))))</f>
        <v/>
      </c>
      <c r="AV199" s="76">
        <f>IF($B199="",0,IF(Einstellungen!$C$10="Ja",MAX(IF(Einstellungen!$C$11="7 Tage",MAX(0,(MIN(DATE(2027,2,0),IF(Mitarbeiter!$D199="",DATE(2027,2,0),Mitarbeiter!$D199),TODAY()))-(MAX(DATE(2027,1,1),Mitarbeiter!$C199))+1),MAX(0,NETWORKDAYS(MAX(DATE(2027,1,1),Mitarbeiter!$C199),MIN(DATE(2027,2,0),IF(Mitarbeiter!$D199="",DATE(2027,2,0),Mitarbeiter!$D199),TODAY()),Einstellungen!$F$13:$F$67)))*N(Mitarbeiter!$E199)/IF(Einstellungen!$C$11="7 Tage",7,5),N('Ist-Stunden'!R199)),MAX(IF(Einstellungen!$C$11="7 Tage",MAX(0,(MIN(DATE(2027,2,0),IF(Mitarbeiter!$D199="",DATE(2027,2,0),Mitarbeiter!$D199),TODAY()))-(MAX(DATE(2027,1,1),Mitarbeiter!$C199))+1),MAX(0,NETWORKDAYS(MAX(DATE(2027,1,1),Mitarbeiter!$C199),MIN(DATE(2027,2,0),IF(Mitarbeiter!$D199="",DATE(2027,2,0),Mitarbeiter!$D199),TODAY()),Einstellungen!$F$13:$F$67)))*N(Mitarbeiter!$E199)/IF(Einstellungen!$C$11="7 Tage",7,5),N('Ist-Stunden'!R199)+(N(Krankheitstage!AE199)+N(Krankheitstage!AQ199))*N($C199))))</f>
        <v/>
      </c>
      <c r="AW199" s="76">
        <f>IF($B199="",0,IF(Einstellungen!$C$10="Ja",MAX(IF(Einstellungen!$C$11="7 Tage",MAX(0,(MIN(DATE(2027,3,0),IF(Mitarbeiter!$D199="",DATE(2027,3,0),Mitarbeiter!$D199),TODAY()))-(MAX(DATE(2027,2,1),Mitarbeiter!$C199))+1),MAX(0,NETWORKDAYS(MAX(DATE(2027,2,1),Mitarbeiter!$C199),MIN(DATE(2027,3,0),IF(Mitarbeiter!$D199="",DATE(2027,3,0),Mitarbeiter!$D199),TODAY()),Einstellungen!$F$13:$F$67)))*N(Mitarbeiter!$E199)/IF(Einstellungen!$C$11="7 Tage",7,5),N('Ist-Stunden'!S199)),MAX(IF(Einstellungen!$C$11="7 Tage",MAX(0,(MIN(DATE(2027,3,0),IF(Mitarbeiter!$D199="",DATE(2027,3,0),Mitarbeiter!$D199),TODAY()))-(MAX(DATE(2027,2,1),Mitarbeiter!$C199))+1),MAX(0,NETWORKDAYS(MAX(DATE(2027,2,1),Mitarbeiter!$C199),MIN(DATE(2027,3,0),IF(Mitarbeiter!$D199="",DATE(2027,3,0),Mitarbeiter!$D199),TODAY()),Einstellungen!$F$13:$F$67)))*N(Mitarbeiter!$E199)/IF(Einstellungen!$C$11="7 Tage",7,5),N('Ist-Stunden'!S199)+(N(Krankheitstage!AF199)+N(Krankheitstage!AR199))*N($C199))))</f>
        <v/>
      </c>
      <c r="AX199" s="76">
        <f>IF($B199="",0,IF(Einstellungen!$C$10="Ja",MAX(IF(Einstellungen!$C$11="7 Tage",MAX(0,(MIN(DATE(2027,4,0),IF(Mitarbeiter!$D199="",DATE(2027,4,0),Mitarbeiter!$D199),TODAY()))-(MAX(DATE(2027,3,1),Mitarbeiter!$C199))+1),MAX(0,NETWORKDAYS(MAX(DATE(2027,3,1),Mitarbeiter!$C199),MIN(DATE(2027,4,0),IF(Mitarbeiter!$D199="",DATE(2027,4,0),Mitarbeiter!$D199),TODAY()),Einstellungen!$F$13:$F$67)))*N(Mitarbeiter!$E199)/IF(Einstellungen!$C$11="7 Tage",7,5),N('Ist-Stunden'!T199)),MAX(IF(Einstellungen!$C$11="7 Tage",MAX(0,(MIN(DATE(2027,4,0),IF(Mitarbeiter!$D199="",DATE(2027,4,0),Mitarbeiter!$D199),TODAY()))-(MAX(DATE(2027,3,1),Mitarbeiter!$C199))+1),MAX(0,NETWORKDAYS(MAX(DATE(2027,3,1),Mitarbeiter!$C199),MIN(DATE(2027,4,0),IF(Mitarbeiter!$D199="",DATE(2027,4,0),Mitarbeiter!$D199),TODAY()),Einstellungen!$F$13:$F$67)))*N(Mitarbeiter!$E199)/IF(Einstellungen!$C$11="7 Tage",7,5),N('Ist-Stunden'!T199)+(N(Krankheitstage!AG199)+N(Krankheitstage!AS199))*N($C199))))</f>
        <v/>
      </c>
      <c r="AY199" s="76">
        <f>IF($B199="",0,IF(Einstellungen!$C$10="Ja",MAX(IF(Einstellungen!$C$11="7 Tage",MAX(0,(MIN(DATE(2027,5,0),IF(Mitarbeiter!$D199="",DATE(2027,5,0),Mitarbeiter!$D199),TODAY()))-(MAX(DATE(2027,4,1),Mitarbeiter!$C199))+1),MAX(0,NETWORKDAYS(MAX(DATE(2027,4,1),Mitarbeiter!$C199),MIN(DATE(2027,5,0),IF(Mitarbeiter!$D199="",DATE(2027,5,0),Mitarbeiter!$D199),TODAY()),Einstellungen!$F$13:$F$67)))*N(Mitarbeiter!$E199)/IF(Einstellungen!$C$11="7 Tage",7,5),N('Ist-Stunden'!U199)),MAX(IF(Einstellungen!$C$11="7 Tage",MAX(0,(MIN(DATE(2027,5,0),IF(Mitarbeiter!$D199="",DATE(2027,5,0),Mitarbeiter!$D199),TODAY()))-(MAX(DATE(2027,4,1),Mitarbeiter!$C199))+1),MAX(0,NETWORKDAYS(MAX(DATE(2027,4,1),Mitarbeiter!$C199),MIN(DATE(2027,5,0),IF(Mitarbeiter!$D199="",DATE(2027,5,0),Mitarbeiter!$D199),TODAY()),Einstellungen!$F$13:$F$67)))*N(Mitarbeiter!$E199)/IF(Einstellungen!$C$11="7 Tage",7,5),N('Ist-Stunden'!U199)+(N(Krankheitstage!AH199)+N(Krankheitstage!AT199))*N($C199))))</f>
        <v/>
      </c>
      <c r="AZ199" s="76">
        <f>IF($B199="",0,IF(Einstellungen!$C$10="Ja",MAX(IF(Einstellungen!$C$11="7 Tage",MAX(0,(MIN(DATE(2027,6,0),IF(Mitarbeiter!$D199="",DATE(2027,6,0),Mitarbeiter!$D199),TODAY()))-(MAX(DATE(2027,5,1),Mitarbeiter!$C199))+1),MAX(0,NETWORKDAYS(MAX(DATE(2027,5,1),Mitarbeiter!$C199),MIN(DATE(2027,6,0),IF(Mitarbeiter!$D199="",DATE(2027,6,0),Mitarbeiter!$D199),TODAY()),Einstellungen!$F$13:$F$67)))*N(Mitarbeiter!$E199)/IF(Einstellungen!$C$11="7 Tage",7,5),N('Ist-Stunden'!V199)),MAX(IF(Einstellungen!$C$11="7 Tage",MAX(0,(MIN(DATE(2027,6,0),IF(Mitarbeiter!$D199="",DATE(2027,6,0),Mitarbeiter!$D199),TODAY()))-(MAX(DATE(2027,5,1),Mitarbeiter!$C199))+1),MAX(0,NETWORKDAYS(MAX(DATE(2027,5,1),Mitarbeiter!$C199),MIN(DATE(2027,6,0),IF(Mitarbeiter!$D199="",DATE(2027,6,0),Mitarbeiter!$D199),TODAY()),Einstellungen!$F$13:$F$67)))*N(Mitarbeiter!$E199)/IF(Einstellungen!$C$11="7 Tage",7,5),N('Ist-Stunden'!V199)+(N(Krankheitstage!AI199)+N(Krankheitstage!AU199))*N($C199))))</f>
        <v/>
      </c>
      <c r="BA199" s="76">
        <f>IF($B199="",0,IF(Einstellungen!$C$10="Ja",MAX(IF(Einstellungen!$C$11="7 Tage",MAX(0,(MIN(DATE(2027,7,0),IF(Mitarbeiter!$D199="",DATE(2027,7,0),Mitarbeiter!$D199),TODAY()))-(MAX(DATE(2027,6,1),Mitarbeiter!$C199))+1),MAX(0,NETWORKDAYS(MAX(DATE(2027,6,1),Mitarbeiter!$C199),MIN(DATE(2027,7,0),IF(Mitarbeiter!$D199="",DATE(2027,7,0),Mitarbeiter!$D199),TODAY()),Einstellungen!$F$13:$F$67)))*N(Mitarbeiter!$E199)/IF(Einstellungen!$C$11="7 Tage",7,5),N('Ist-Stunden'!W199)),MAX(IF(Einstellungen!$C$11="7 Tage",MAX(0,(MIN(DATE(2027,7,0),IF(Mitarbeiter!$D199="",DATE(2027,7,0),Mitarbeiter!$D199),TODAY()))-(MAX(DATE(2027,6,1),Mitarbeiter!$C199))+1),MAX(0,NETWORKDAYS(MAX(DATE(2027,6,1),Mitarbeiter!$C199),MIN(DATE(2027,7,0),IF(Mitarbeiter!$D199="",DATE(2027,7,0),Mitarbeiter!$D199),TODAY()),Einstellungen!$F$13:$F$67)))*N(Mitarbeiter!$E199)/IF(Einstellungen!$C$11="7 Tage",7,5),N('Ist-Stunden'!W199)+(N(Krankheitstage!AJ199)+N(Krankheitstage!AV199))*N($C199))))</f>
        <v/>
      </c>
      <c r="BB199" s="76">
        <f>IF($B199="",0,IF(Einstellungen!$C$10="Ja",MAX(IF(Einstellungen!$C$11="7 Tage",MAX(0,(MIN(DATE(2027,8,0),IF(Mitarbeiter!$D199="",DATE(2027,8,0),Mitarbeiter!$D199),TODAY()))-(MAX(DATE(2027,7,1),Mitarbeiter!$C199))+1),MAX(0,NETWORKDAYS(MAX(DATE(2027,7,1),Mitarbeiter!$C199),MIN(DATE(2027,8,0),IF(Mitarbeiter!$D199="",DATE(2027,8,0),Mitarbeiter!$D199),TODAY()),Einstellungen!$F$13:$F$67)))*N(Mitarbeiter!$E199)/IF(Einstellungen!$C$11="7 Tage",7,5),N('Ist-Stunden'!X199)),MAX(IF(Einstellungen!$C$11="7 Tage",MAX(0,(MIN(DATE(2027,8,0),IF(Mitarbeiter!$D199="",DATE(2027,8,0),Mitarbeiter!$D199),TODAY()))-(MAX(DATE(2027,7,1),Mitarbeiter!$C199))+1),MAX(0,NETWORKDAYS(MAX(DATE(2027,7,1),Mitarbeiter!$C199),MIN(DATE(2027,8,0),IF(Mitarbeiter!$D199="",DATE(2027,8,0),Mitarbeiter!$D199),TODAY()),Einstellungen!$F$13:$F$67)))*N(Mitarbeiter!$E199)/IF(Einstellungen!$C$11="7 Tage",7,5),N('Ist-Stunden'!X199)+(N(Krankheitstage!AK199)+N(Krankheitstage!AW199))*N($C199))))</f>
        <v/>
      </c>
      <c r="BC199" s="76">
        <f>IF($B199="",0,IF(Einstellungen!$C$10="Ja",MAX(IF(Einstellungen!$C$11="7 Tage",MAX(0,(MIN(DATE(2027,9,0),IF(Mitarbeiter!$D199="",DATE(2027,9,0),Mitarbeiter!$D199),TODAY()))-(MAX(DATE(2027,8,1),Mitarbeiter!$C199))+1),MAX(0,NETWORKDAYS(MAX(DATE(2027,8,1),Mitarbeiter!$C199),MIN(DATE(2027,9,0),IF(Mitarbeiter!$D199="",DATE(2027,9,0),Mitarbeiter!$D199),TODAY()),Einstellungen!$F$13:$F$67)))*N(Mitarbeiter!$E199)/IF(Einstellungen!$C$11="7 Tage",7,5),N('Ist-Stunden'!Y199)),MAX(IF(Einstellungen!$C$11="7 Tage",MAX(0,(MIN(DATE(2027,9,0),IF(Mitarbeiter!$D199="",DATE(2027,9,0),Mitarbeiter!$D199),TODAY()))-(MAX(DATE(2027,8,1),Mitarbeiter!$C199))+1),MAX(0,NETWORKDAYS(MAX(DATE(2027,8,1),Mitarbeiter!$C199),MIN(DATE(2027,9,0),IF(Mitarbeiter!$D199="",DATE(2027,9,0),Mitarbeiter!$D199),TODAY()),Einstellungen!$F$13:$F$67)))*N(Mitarbeiter!$E199)/IF(Einstellungen!$C$11="7 Tage",7,5),N('Ist-Stunden'!Y199)+(N(Krankheitstage!AL199)+N(Krankheitstage!AX199))*N($C199))))</f>
        <v/>
      </c>
      <c r="BD199" s="76">
        <f>IF($B199="",0,IF(Einstellungen!$C$10="Ja",MAX(IF(Einstellungen!$C$11="7 Tage",MAX(0,(MIN(DATE(2027,10,0),IF(Mitarbeiter!$D199="",DATE(2027,10,0),Mitarbeiter!$D199),TODAY()))-(MAX(DATE(2027,9,1),Mitarbeiter!$C199))+1),MAX(0,NETWORKDAYS(MAX(DATE(2027,9,1),Mitarbeiter!$C199),MIN(DATE(2027,10,0),IF(Mitarbeiter!$D199="",DATE(2027,10,0),Mitarbeiter!$D199),TODAY()),Einstellungen!$F$13:$F$67)))*N(Mitarbeiter!$E199)/IF(Einstellungen!$C$11="7 Tage",7,5),N('Ist-Stunden'!Z199)),MAX(IF(Einstellungen!$C$11="7 Tage",MAX(0,(MIN(DATE(2027,10,0),IF(Mitarbeiter!$D199="",DATE(2027,10,0),Mitarbeiter!$D199),TODAY()))-(MAX(DATE(2027,9,1),Mitarbeiter!$C199))+1),MAX(0,NETWORKDAYS(MAX(DATE(2027,9,1),Mitarbeiter!$C199),MIN(DATE(2027,10,0),IF(Mitarbeiter!$D199="",DATE(2027,10,0),Mitarbeiter!$D199),TODAY()),Einstellungen!$F$13:$F$67)))*N(Mitarbeiter!$E199)/IF(Einstellungen!$C$11="7 Tage",7,5),N('Ist-Stunden'!Z199)+(N(Krankheitstage!AM199)+N(Krankheitstage!AY199))*N($C199))))</f>
        <v/>
      </c>
      <c r="BE199" s="76">
        <f>IF($B199="",0,IF(Einstellungen!$C$10="Ja",MAX(IF(Einstellungen!$C$11="7 Tage",MAX(0,(MIN(DATE(2027,11,0),IF(Mitarbeiter!$D199="",DATE(2027,11,0),Mitarbeiter!$D199),TODAY()))-(MAX(DATE(2027,10,1),Mitarbeiter!$C199))+1),MAX(0,NETWORKDAYS(MAX(DATE(2027,10,1),Mitarbeiter!$C199),MIN(DATE(2027,11,0),IF(Mitarbeiter!$D199="",DATE(2027,11,0),Mitarbeiter!$D199),TODAY()),Einstellungen!$F$13:$F$67)))*N(Mitarbeiter!$E199)/IF(Einstellungen!$C$11="7 Tage",7,5),N('Ist-Stunden'!AA199)),MAX(IF(Einstellungen!$C$11="7 Tage",MAX(0,(MIN(DATE(2027,11,0),IF(Mitarbeiter!$D199="",DATE(2027,11,0),Mitarbeiter!$D199),TODAY()))-(MAX(DATE(2027,10,1),Mitarbeiter!$C199))+1),MAX(0,NETWORKDAYS(MAX(DATE(2027,10,1),Mitarbeiter!$C199),MIN(DATE(2027,11,0),IF(Mitarbeiter!$D199="",DATE(2027,11,0),Mitarbeiter!$D199),TODAY()),Einstellungen!$F$13:$F$67)))*N(Mitarbeiter!$E199)/IF(Einstellungen!$C$11="7 Tage",7,5),N('Ist-Stunden'!AA199)+(N(Krankheitstage!AN199)+N(Krankheitstage!AZ199))*N($C199))))</f>
        <v/>
      </c>
      <c r="BF199" s="76">
        <f>IF($B199="",0,IF(Einstellungen!$C$10="Ja",MAX(IF(Einstellungen!$C$11="7 Tage",MAX(0,(MIN(DATE(2027,12,0),IF(Mitarbeiter!$D199="",DATE(2027,12,0),Mitarbeiter!$D199),TODAY()))-(MAX(DATE(2027,11,1),Mitarbeiter!$C199))+1),MAX(0,NETWORKDAYS(MAX(DATE(2027,11,1),Mitarbeiter!$C199),MIN(DATE(2027,12,0),IF(Mitarbeiter!$D199="",DATE(2027,12,0),Mitarbeiter!$D199),TODAY()),Einstellungen!$F$13:$F$67)))*N(Mitarbeiter!$E199)/IF(Einstellungen!$C$11="7 Tage",7,5),N('Ist-Stunden'!AB199)),MAX(IF(Einstellungen!$C$11="7 Tage",MAX(0,(MIN(DATE(2027,12,0),IF(Mitarbeiter!$D199="",DATE(2027,12,0),Mitarbeiter!$D199),TODAY()))-(MAX(DATE(2027,11,1),Mitarbeiter!$C199))+1),MAX(0,NETWORKDAYS(MAX(DATE(2027,11,1),Mitarbeiter!$C199),MIN(DATE(2027,12,0),IF(Mitarbeiter!$D199="",DATE(2027,12,0),Mitarbeiter!$D199),TODAY()),Einstellungen!$F$13:$F$67)))*N(Mitarbeiter!$E199)/IF(Einstellungen!$C$11="7 Tage",7,5),N('Ist-Stunden'!AB199)+(N(Krankheitstage!AO199)+N(Krankheitstage!BA199))*N($C199))))</f>
        <v/>
      </c>
      <c r="BG199" s="76">
        <f>IF($B199="",0,IF(Einstellungen!$C$10="Ja",MAX(IF(Einstellungen!$C$11="7 Tage",MAX(0,(MIN(DATE(2027,13,0),IF(Mitarbeiter!$D199="",DATE(2027,13,0),Mitarbeiter!$D199),TODAY()))-(MAX(DATE(2027,12,1),Mitarbeiter!$C199))+1),MAX(0,NETWORKDAYS(MAX(DATE(2027,12,1),Mitarbeiter!$C199),MIN(DATE(2027,13,0),IF(Mitarbeiter!$D199="",DATE(2027,13,0),Mitarbeiter!$D199),TODAY()),Einstellungen!$F$13:$F$67)))*N(Mitarbeiter!$E199)/IF(Einstellungen!$C$11="7 Tage",7,5),N('Ist-Stunden'!AC199)),MAX(IF(Einstellungen!$C$11="7 Tage",MAX(0,(MIN(DATE(2027,13,0),IF(Mitarbeiter!$D199="",DATE(2027,13,0),Mitarbeiter!$D199),TODAY()))-(MAX(DATE(2027,12,1),Mitarbeiter!$C199))+1),MAX(0,NETWORKDAYS(MAX(DATE(2027,12,1),Mitarbeiter!$C199),MIN(DATE(2027,13,0),IF(Mitarbeiter!$D199="",DATE(2027,13,0),Mitarbeiter!$D199),TODAY()),Einstellungen!$F$13:$F$67)))*N(Mitarbeiter!$E199)/IF(Einstellungen!$C$11="7 Tage",7,5),N('Ist-Stunden'!AC199)+(N(Krankheitstage!AP199)+N(Krankheitstage!BB199))*N($C199))))</f>
        <v/>
      </c>
      <c r="BH199" s="76">
        <f>IF($B199="",0,IF(Einstellungen!$C$10="Ja",MAX(IF(Einstellungen!$C$11="7 Tage",MAX(0,(MIN(DATE(2028,2,0),IF(Mitarbeiter!$D199="",DATE(2028,2,0),Mitarbeiter!$D199),TODAY()))-(MAX(DATE(2028,1,1),Mitarbeiter!$C199))+1),MAX(0,NETWORKDAYS(MAX(DATE(2028,1,1),Mitarbeiter!$C199),MIN(DATE(2028,2,0),IF(Mitarbeiter!$D199="",DATE(2028,2,0),Mitarbeiter!$D199),TODAY()),Einstellungen!$F$13:$F$67)))*N(Mitarbeiter!$E199)/IF(Einstellungen!$C$11="7 Tage",7,5),N('Ist-Stunden'!AD199)),MAX(IF(Einstellungen!$C$11="7 Tage",MAX(0,(MIN(DATE(2028,2,0),IF(Mitarbeiter!$D199="",DATE(2028,2,0),Mitarbeiter!$D199),TODAY()))-(MAX(DATE(2028,1,1),Mitarbeiter!$C199))+1),MAX(0,NETWORKDAYS(MAX(DATE(2028,1,1),Mitarbeiter!$C199),MIN(DATE(2028,2,0),IF(Mitarbeiter!$D199="",DATE(2028,2,0),Mitarbeiter!$D199),TODAY()),Einstellungen!$F$13:$F$67)))*N(Mitarbeiter!$E199)/IF(Einstellungen!$C$11="7 Tage",7,5),N('Ist-Stunden'!AD199)+(N(Krankheitstage!BC199)+N(Krankheitstage!BO199))*N($C199))))</f>
        <v/>
      </c>
      <c r="BI199" s="76">
        <f>IF($B199="",0,IF(Einstellungen!$C$10="Ja",MAX(IF(Einstellungen!$C$11="7 Tage",MAX(0,(MIN(DATE(2028,3,0),IF(Mitarbeiter!$D199="",DATE(2028,3,0),Mitarbeiter!$D199),TODAY()))-(MAX(DATE(2028,2,1),Mitarbeiter!$C199))+1),MAX(0,NETWORKDAYS(MAX(DATE(2028,2,1),Mitarbeiter!$C199),MIN(DATE(2028,3,0),IF(Mitarbeiter!$D199="",DATE(2028,3,0),Mitarbeiter!$D199),TODAY()),Einstellungen!$F$13:$F$67)))*N(Mitarbeiter!$E199)/IF(Einstellungen!$C$11="7 Tage",7,5),N('Ist-Stunden'!AE199)),MAX(IF(Einstellungen!$C$11="7 Tage",MAX(0,(MIN(DATE(2028,3,0),IF(Mitarbeiter!$D199="",DATE(2028,3,0),Mitarbeiter!$D199),TODAY()))-(MAX(DATE(2028,2,1),Mitarbeiter!$C199))+1),MAX(0,NETWORKDAYS(MAX(DATE(2028,2,1),Mitarbeiter!$C199),MIN(DATE(2028,3,0),IF(Mitarbeiter!$D199="",DATE(2028,3,0),Mitarbeiter!$D199),TODAY()),Einstellungen!$F$13:$F$67)))*N(Mitarbeiter!$E199)/IF(Einstellungen!$C$11="7 Tage",7,5),N('Ist-Stunden'!AE199)+(N(Krankheitstage!BD199)+N(Krankheitstage!BP199))*N($C199))))</f>
        <v/>
      </c>
      <c r="BJ199" s="76">
        <f>IF($B199="",0,IF(Einstellungen!$C$10="Ja",MAX(IF(Einstellungen!$C$11="7 Tage",MAX(0,(MIN(DATE(2028,4,0),IF(Mitarbeiter!$D199="",DATE(2028,4,0),Mitarbeiter!$D199),TODAY()))-(MAX(DATE(2028,3,1),Mitarbeiter!$C199))+1),MAX(0,NETWORKDAYS(MAX(DATE(2028,3,1),Mitarbeiter!$C199),MIN(DATE(2028,4,0),IF(Mitarbeiter!$D199="",DATE(2028,4,0),Mitarbeiter!$D199),TODAY()),Einstellungen!$F$13:$F$67)))*N(Mitarbeiter!$E199)/IF(Einstellungen!$C$11="7 Tage",7,5),N('Ist-Stunden'!AF199)),MAX(IF(Einstellungen!$C$11="7 Tage",MAX(0,(MIN(DATE(2028,4,0),IF(Mitarbeiter!$D199="",DATE(2028,4,0),Mitarbeiter!$D199),TODAY()))-(MAX(DATE(2028,3,1),Mitarbeiter!$C199))+1),MAX(0,NETWORKDAYS(MAX(DATE(2028,3,1),Mitarbeiter!$C199),MIN(DATE(2028,4,0),IF(Mitarbeiter!$D199="",DATE(2028,4,0),Mitarbeiter!$D199),TODAY()),Einstellungen!$F$13:$F$67)))*N(Mitarbeiter!$E199)/IF(Einstellungen!$C$11="7 Tage",7,5),N('Ist-Stunden'!AF199)+(N(Krankheitstage!BE199)+N(Krankheitstage!BQ199))*N($C199))))</f>
        <v/>
      </c>
      <c r="BK199" s="76">
        <f>IF($B199="",0,IF(Einstellungen!$C$10="Ja",MAX(IF(Einstellungen!$C$11="7 Tage",MAX(0,(MIN(DATE(2028,5,0),IF(Mitarbeiter!$D199="",DATE(2028,5,0),Mitarbeiter!$D199),TODAY()))-(MAX(DATE(2028,4,1),Mitarbeiter!$C199))+1),MAX(0,NETWORKDAYS(MAX(DATE(2028,4,1),Mitarbeiter!$C199),MIN(DATE(2028,5,0),IF(Mitarbeiter!$D199="",DATE(2028,5,0),Mitarbeiter!$D199),TODAY()),Einstellungen!$F$13:$F$67)))*N(Mitarbeiter!$E199)/IF(Einstellungen!$C$11="7 Tage",7,5),N('Ist-Stunden'!AG199)),MAX(IF(Einstellungen!$C$11="7 Tage",MAX(0,(MIN(DATE(2028,5,0),IF(Mitarbeiter!$D199="",DATE(2028,5,0),Mitarbeiter!$D199),TODAY()))-(MAX(DATE(2028,4,1),Mitarbeiter!$C199))+1),MAX(0,NETWORKDAYS(MAX(DATE(2028,4,1),Mitarbeiter!$C199),MIN(DATE(2028,5,0),IF(Mitarbeiter!$D199="",DATE(2028,5,0),Mitarbeiter!$D199),TODAY()),Einstellungen!$F$13:$F$67)))*N(Mitarbeiter!$E199)/IF(Einstellungen!$C$11="7 Tage",7,5),N('Ist-Stunden'!AG199)+(N(Krankheitstage!BF199)+N(Krankheitstage!BR199))*N($C199))))</f>
        <v/>
      </c>
      <c r="BL199" s="76">
        <f>IF($B199="",0,IF(Einstellungen!$C$10="Ja",MAX(IF(Einstellungen!$C$11="7 Tage",MAX(0,(MIN(DATE(2028,6,0),IF(Mitarbeiter!$D199="",DATE(2028,6,0),Mitarbeiter!$D199),TODAY()))-(MAX(DATE(2028,5,1),Mitarbeiter!$C199))+1),MAX(0,NETWORKDAYS(MAX(DATE(2028,5,1),Mitarbeiter!$C199),MIN(DATE(2028,6,0),IF(Mitarbeiter!$D199="",DATE(2028,6,0),Mitarbeiter!$D199),TODAY()),Einstellungen!$F$13:$F$67)))*N(Mitarbeiter!$E199)/IF(Einstellungen!$C$11="7 Tage",7,5),N('Ist-Stunden'!AH199)),MAX(IF(Einstellungen!$C$11="7 Tage",MAX(0,(MIN(DATE(2028,6,0),IF(Mitarbeiter!$D199="",DATE(2028,6,0),Mitarbeiter!$D199),TODAY()))-(MAX(DATE(2028,5,1),Mitarbeiter!$C199))+1),MAX(0,NETWORKDAYS(MAX(DATE(2028,5,1),Mitarbeiter!$C199),MIN(DATE(2028,6,0),IF(Mitarbeiter!$D199="",DATE(2028,6,0),Mitarbeiter!$D199),TODAY()),Einstellungen!$F$13:$F$67)))*N(Mitarbeiter!$E199)/IF(Einstellungen!$C$11="7 Tage",7,5),N('Ist-Stunden'!AH199)+(N(Krankheitstage!BG199)+N(Krankheitstage!BS199))*N($C199))))</f>
        <v/>
      </c>
      <c r="BM199" s="76">
        <f>IF($B199="",0,IF(Einstellungen!$C$10="Ja",MAX(IF(Einstellungen!$C$11="7 Tage",MAX(0,(MIN(DATE(2028,7,0),IF(Mitarbeiter!$D199="",DATE(2028,7,0),Mitarbeiter!$D199),TODAY()))-(MAX(DATE(2028,6,1),Mitarbeiter!$C199))+1),MAX(0,NETWORKDAYS(MAX(DATE(2028,6,1),Mitarbeiter!$C199),MIN(DATE(2028,7,0),IF(Mitarbeiter!$D199="",DATE(2028,7,0),Mitarbeiter!$D199),TODAY()),Einstellungen!$F$13:$F$67)))*N(Mitarbeiter!$E199)/IF(Einstellungen!$C$11="7 Tage",7,5),N('Ist-Stunden'!AI199)),MAX(IF(Einstellungen!$C$11="7 Tage",MAX(0,(MIN(DATE(2028,7,0),IF(Mitarbeiter!$D199="",DATE(2028,7,0),Mitarbeiter!$D199),TODAY()))-(MAX(DATE(2028,6,1),Mitarbeiter!$C199))+1),MAX(0,NETWORKDAYS(MAX(DATE(2028,6,1),Mitarbeiter!$C199),MIN(DATE(2028,7,0),IF(Mitarbeiter!$D199="",DATE(2028,7,0),Mitarbeiter!$D199),TODAY()),Einstellungen!$F$13:$F$67)))*N(Mitarbeiter!$E199)/IF(Einstellungen!$C$11="7 Tage",7,5),N('Ist-Stunden'!AI199)+(N(Krankheitstage!BH199)+N(Krankheitstage!BT199))*N($C199))))</f>
        <v/>
      </c>
      <c r="BN199" s="76">
        <f>IF($B199="",0,IF(Einstellungen!$C$10="Ja",MAX(IF(Einstellungen!$C$11="7 Tage",MAX(0,(MIN(DATE(2028,8,0),IF(Mitarbeiter!$D199="",DATE(2028,8,0),Mitarbeiter!$D199),TODAY()))-(MAX(DATE(2028,7,1),Mitarbeiter!$C199))+1),MAX(0,NETWORKDAYS(MAX(DATE(2028,7,1),Mitarbeiter!$C199),MIN(DATE(2028,8,0),IF(Mitarbeiter!$D199="",DATE(2028,8,0),Mitarbeiter!$D199),TODAY()),Einstellungen!$F$13:$F$67)))*N(Mitarbeiter!$E199)/IF(Einstellungen!$C$11="7 Tage",7,5),N('Ist-Stunden'!AJ199)),MAX(IF(Einstellungen!$C$11="7 Tage",MAX(0,(MIN(DATE(2028,8,0),IF(Mitarbeiter!$D199="",DATE(2028,8,0),Mitarbeiter!$D199),TODAY()))-(MAX(DATE(2028,7,1),Mitarbeiter!$C199))+1),MAX(0,NETWORKDAYS(MAX(DATE(2028,7,1),Mitarbeiter!$C199),MIN(DATE(2028,8,0),IF(Mitarbeiter!$D199="",DATE(2028,8,0),Mitarbeiter!$D199),TODAY()),Einstellungen!$F$13:$F$67)))*N(Mitarbeiter!$E199)/IF(Einstellungen!$C$11="7 Tage",7,5),N('Ist-Stunden'!AJ199)+(N(Krankheitstage!BI199)+N(Krankheitstage!BU199))*N($C199))))</f>
        <v/>
      </c>
      <c r="BO199" s="76">
        <f>IF($B199="",0,IF(Einstellungen!$C$10="Ja",MAX(IF(Einstellungen!$C$11="7 Tage",MAX(0,(MIN(DATE(2028,9,0),IF(Mitarbeiter!$D199="",DATE(2028,9,0),Mitarbeiter!$D199),TODAY()))-(MAX(DATE(2028,8,1),Mitarbeiter!$C199))+1),MAX(0,NETWORKDAYS(MAX(DATE(2028,8,1),Mitarbeiter!$C199),MIN(DATE(2028,9,0),IF(Mitarbeiter!$D199="",DATE(2028,9,0),Mitarbeiter!$D199),TODAY()),Einstellungen!$F$13:$F$67)))*N(Mitarbeiter!$E199)/IF(Einstellungen!$C$11="7 Tage",7,5),N('Ist-Stunden'!AK199)),MAX(IF(Einstellungen!$C$11="7 Tage",MAX(0,(MIN(DATE(2028,9,0),IF(Mitarbeiter!$D199="",DATE(2028,9,0),Mitarbeiter!$D199),TODAY()))-(MAX(DATE(2028,8,1),Mitarbeiter!$C199))+1),MAX(0,NETWORKDAYS(MAX(DATE(2028,8,1),Mitarbeiter!$C199),MIN(DATE(2028,9,0),IF(Mitarbeiter!$D199="",DATE(2028,9,0),Mitarbeiter!$D199),TODAY()),Einstellungen!$F$13:$F$67)))*N(Mitarbeiter!$E199)/IF(Einstellungen!$C$11="7 Tage",7,5),N('Ist-Stunden'!AK199)+(N(Krankheitstage!BJ199)+N(Krankheitstage!BV199))*N($C199))))</f>
        <v/>
      </c>
      <c r="BP199" s="76">
        <f>IF($B199="",0,IF(Einstellungen!$C$10="Ja",MAX(IF(Einstellungen!$C$11="7 Tage",MAX(0,(MIN(DATE(2028,10,0),IF(Mitarbeiter!$D199="",DATE(2028,10,0),Mitarbeiter!$D199),TODAY()))-(MAX(DATE(2028,9,1),Mitarbeiter!$C199))+1),MAX(0,NETWORKDAYS(MAX(DATE(2028,9,1),Mitarbeiter!$C199),MIN(DATE(2028,10,0),IF(Mitarbeiter!$D199="",DATE(2028,10,0),Mitarbeiter!$D199),TODAY()),Einstellungen!$F$13:$F$67)))*N(Mitarbeiter!$E199)/IF(Einstellungen!$C$11="7 Tage",7,5),N('Ist-Stunden'!AL199)),MAX(IF(Einstellungen!$C$11="7 Tage",MAX(0,(MIN(DATE(2028,10,0),IF(Mitarbeiter!$D199="",DATE(2028,10,0),Mitarbeiter!$D199),TODAY()))-(MAX(DATE(2028,9,1),Mitarbeiter!$C199))+1),MAX(0,NETWORKDAYS(MAX(DATE(2028,9,1),Mitarbeiter!$C199),MIN(DATE(2028,10,0),IF(Mitarbeiter!$D199="",DATE(2028,10,0),Mitarbeiter!$D199),TODAY()),Einstellungen!$F$13:$F$67)))*N(Mitarbeiter!$E199)/IF(Einstellungen!$C$11="7 Tage",7,5),N('Ist-Stunden'!AL199)+(N(Krankheitstage!BK199)+N(Krankheitstage!BW199))*N($C199))))</f>
        <v/>
      </c>
      <c r="BQ199" s="76">
        <f>IF($B199="",0,IF(Einstellungen!$C$10="Ja",MAX(IF(Einstellungen!$C$11="7 Tage",MAX(0,(MIN(DATE(2028,11,0),IF(Mitarbeiter!$D199="",DATE(2028,11,0),Mitarbeiter!$D199),TODAY()))-(MAX(DATE(2028,10,1),Mitarbeiter!$C199))+1),MAX(0,NETWORKDAYS(MAX(DATE(2028,10,1),Mitarbeiter!$C199),MIN(DATE(2028,11,0),IF(Mitarbeiter!$D199="",DATE(2028,11,0),Mitarbeiter!$D199),TODAY()),Einstellungen!$F$13:$F$67)))*N(Mitarbeiter!$E199)/IF(Einstellungen!$C$11="7 Tage",7,5),N('Ist-Stunden'!AM199)),MAX(IF(Einstellungen!$C$11="7 Tage",MAX(0,(MIN(DATE(2028,11,0),IF(Mitarbeiter!$D199="",DATE(2028,11,0),Mitarbeiter!$D199),TODAY()))-(MAX(DATE(2028,10,1),Mitarbeiter!$C199))+1),MAX(0,NETWORKDAYS(MAX(DATE(2028,10,1),Mitarbeiter!$C199),MIN(DATE(2028,11,0),IF(Mitarbeiter!$D199="",DATE(2028,11,0),Mitarbeiter!$D199),TODAY()),Einstellungen!$F$13:$F$67)))*N(Mitarbeiter!$E199)/IF(Einstellungen!$C$11="7 Tage",7,5),N('Ist-Stunden'!AM199)+(N(Krankheitstage!BL199)+N(Krankheitstage!BX199))*N($C199))))</f>
        <v/>
      </c>
      <c r="BR199" s="76">
        <f>IF($B199="",0,IF(Einstellungen!$C$10="Ja",MAX(IF(Einstellungen!$C$11="7 Tage",MAX(0,(MIN(DATE(2028,12,0),IF(Mitarbeiter!$D199="",DATE(2028,12,0),Mitarbeiter!$D199),TODAY()))-(MAX(DATE(2028,11,1),Mitarbeiter!$C199))+1),MAX(0,NETWORKDAYS(MAX(DATE(2028,11,1),Mitarbeiter!$C199),MIN(DATE(2028,12,0),IF(Mitarbeiter!$D199="",DATE(2028,12,0),Mitarbeiter!$D199),TODAY()),Einstellungen!$F$13:$F$67)))*N(Mitarbeiter!$E199)/IF(Einstellungen!$C$11="7 Tage",7,5),N('Ist-Stunden'!AN199)),MAX(IF(Einstellungen!$C$11="7 Tage",MAX(0,(MIN(DATE(2028,12,0),IF(Mitarbeiter!$D199="",DATE(2028,12,0),Mitarbeiter!$D199),TODAY()))-(MAX(DATE(2028,11,1),Mitarbeiter!$C199))+1),MAX(0,NETWORKDAYS(MAX(DATE(2028,11,1),Mitarbeiter!$C199),MIN(DATE(2028,12,0),IF(Mitarbeiter!$D199="",DATE(2028,12,0),Mitarbeiter!$D199),TODAY()),Einstellungen!$F$13:$F$67)))*N(Mitarbeiter!$E199)/IF(Einstellungen!$C$11="7 Tage",7,5),N('Ist-Stunden'!AN199)+(N(Krankheitstage!BM199)+N(Krankheitstage!BY199))*N($C199))))</f>
        <v/>
      </c>
      <c r="BS199" s="76">
        <f>IF($B199="",0,IF(Einstellungen!$C$10="Ja",MAX(IF(Einstellungen!$C$11="7 Tage",MAX(0,(MIN(DATE(2028,13,0),IF(Mitarbeiter!$D199="",DATE(2028,13,0),Mitarbeiter!$D199),TODAY()))-(MAX(DATE(2028,12,1),Mitarbeiter!$C199))+1),MAX(0,NETWORKDAYS(MAX(DATE(2028,12,1),Mitarbeiter!$C199),MIN(DATE(2028,13,0),IF(Mitarbeiter!$D199="",DATE(2028,13,0),Mitarbeiter!$D199),TODAY()),Einstellungen!$F$13:$F$67)))*N(Mitarbeiter!$E199)/IF(Einstellungen!$C$11="7 Tage",7,5),N('Ist-Stunden'!AO199)),MAX(IF(Einstellungen!$C$11="7 Tage",MAX(0,(MIN(DATE(2028,13,0),IF(Mitarbeiter!$D199="",DATE(2028,13,0),Mitarbeiter!$D199),TODAY()))-(MAX(DATE(2028,12,1),Mitarbeiter!$C199))+1),MAX(0,NETWORKDAYS(MAX(DATE(2028,12,1),Mitarbeiter!$C199),MIN(DATE(2028,13,0),IF(Mitarbeiter!$D199="",DATE(2028,13,0),Mitarbeiter!$D199),TODAY()),Einstellungen!$F$13:$F$67)))*N(Mitarbeiter!$E199)/IF(Einstellungen!$C$11="7 Tage",7,5),N('Ist-Stunden'!AO199)+(N(Krankheitstage!BN199)+N(Krankheitstage!BZ199))*N($C199))))</f>
        <v/>
      </c>
      <c r="BT199" s="76">
        <f>IF($B199="",0,IF(Einstellungen!$C$10="Ja",MAX(IF(Einstellungen!$C$11="7 Tage",MAX(0,(MIN(DATE(2029,2,0),IF(Mitarbeiter!$D199="",DATE(2029,2,0),Mitarbeiter!$D199),TODAY()))-(MAX(DATE(2029,1,1),Mitarbeiter!$C199))+1),MAX(0,NETWORKDAYS(MAX(DATE(2029,1,1),Mitarbeiter!$C199),MIN(DATE(2029,2,0),IF(Mitarbeiter!$D199="",DATE(2029,2,0),Mitarbeiter!$D199),TODAY()),Einstellungen!$F$13:$F$67)))*N(Mitarbeiter!$E199)/IF(Einstellungen!$C$11="7 Tage",7,5),N('Ist-Stunden'!AP199)),MAX(IF(Einstellungen!$C$11="7 Tage",MAX(0,(MIN(DATE(2029,2,0),IF(Mitarbeiter!$D199="",DATE(2029,2,0),Mitarbeiter!$D199),TODAY()))-(MAX(DATE(2029,1,1),Mitarbeiter!$C199))+1),MAX(0,NETWORKDAYS(MAX(DATE(2029,1,1),Mitarbeiter!$C199),MIN(DATE(2029,2,0),IF(Mitarbeiter!$D199="",DATE(2029,2,0),Mitarbeiter!$D199),TODAY()),Einstellungen!$F$13:$F$67)))*N(Mitarbeiter!$E199)/IF(Einstellungen!$C$11="7 Tage",7,5),N('Ist-Stunden'!AP199)+(N(Krankheitstage!CA199)+N(Krankheitstage!CM199))*N($C199))))</f>
        <v/>
      </c>
      <c r="BU199" s="76">
        <f>IF($B199="",0,IF(Einstellungen!$C$10="Ja",MAX(IF(Einstellungen!$C$11="7 Tage",MAX(0,(MIN(DATE(2029,3,0),IF(Mitarbeiter!$D199="",DATE(2029,3,0),Mitarbeiter!$D199),TODAY()))-(MAX(DATE(2029,2,1),Mitarbeiter!$C199))+1),MAX(0,NETWORKDAYS(MAX(DATE(2029,2,1),Mitarbeiter!$C199),MIN(DATE(2029,3,0),IF(Mitarbeiter!$D199="",DATE(2029,3,0),Mitarbeiter!$D199),TODAY()),Einstellungen!$F$13:$F$67)))*N(Mitarbeiter!$E199)/IF(Einstellungen!$C$11="7 Tage",7,5),N('Ist-Stunden'!AQ199)),MAX(IF(Einstellungen!$C$11="7 Tage",MAX(0,(MIN(DATE(2029,3,0),IF(Mitarbeiter!$D199="",DATE(2029,3,0),Mitarbeiter!$D199),TODAY()))-(MAX(DATE(2029,2,1),Mitarbeiter!$C199))+1),MAX(0,NETWORKDAYS(MAX(DATE(2029,2,1),Mitarbeiter!$C199),MIN(DATE(2029,3,0),IF(Mitarbeiter!$D199="",DATE(2029,3,0),Mitarbeiter!$D199),TODAY()),Einstellungen!$F$13:$F$67)))*N(Mitarbeiter!$E199)/IF(Einstellungen!$C$11="7 Tage",7,5),N('Ist-Stunden'!AQ199)+(N(Krankheitstage!CB199)+N(Krankheitstage!CN199))*N($C199))))</f>
        <v/>
      </c>
      <c r="BV199" s="76">
        <f>IF($B199="",0,IF(Einstellungen!$C$10="Ja",MAX(IF(Einstellungen!$C$11="7 Tage",MAX(0,(MIN(DATE(2029,4,0),IF(Mitarbeiter!$D199="",DATE(2029,4,0),Mitarbeiter!$D199),TODAY()))-(MAX(DATE(2029,3,1),Mitarbeiter!$C199))+1),MAX(0,NETWORKDAYS(MAX(DATE(2029,3,1),Mitarbeiter!$C199),MIN(DATE(2029,4,0),IF(Mitarbeiter!$D199="",DATE(2029,4,0),Mitarbeiter!$D199),TODAY()),Einstellungen!$F$13:$F$67)))*N(Mitarbeiter!$E199)/IF(Einstellungen!$C$11="7 Tage",7,5),N('Ist-Stunden'!AR199)),MAX(IF(Einstellungen!$C$11="7 Tage",MAX(0,(MIN(DATE(2029,4,0),IF(Mitarbeiter!$D199="",DATE(2029,4,0),Mitarbeiter!$D199),TODAY()))-(MAX(DATE(2029,3,1),Mitarbeiter!$C199))+1),MAX(0,NETWORKDAYS(MAX(DATE(2029,3,1),Mitarbeiter!$C199),MIN(DATE(2029,4,0),IF(Mitarbeiter!$D199="",DATE(2029,4,0),Mitarbeiter!$D199),TODAY()),Einstellungen!$F$13:$F$67)))*N(Mitarbeiter!$E199)/IF(Einstellungen!$C$11="7 Tage",7,5),N('Ist-Stunden'!AR199)+(N(Krankheitstage!CC199)+N(Krankheitstage!CO199))*N($C199))))</f>
        <v/>
      </c>
      <c r="BW199" s="76">
        <f>IF($B199="",0,IF(Einstellungen!$C$10="Ja",MAX(IF(Einstellungen!$C$11="7 Tage",MAX(0,(MIN(DATE(2029,5,0),IF(Mitarbeiter!$D199="",DATE(2029,5,0),Mitarbeiter!$D199),TODAY()))-(MAX(DATE(2029,4,1),Mitarbeiter!$C199))+1),MAX(0,NETWORKDAYS(MAX(DATE(2029,4,1),Mitarbeiter!$C199),MIN(DATE(2029,5,0),IF(Mitarbeiter!$D199="",DATE(2029,5,0),Mitarbeiter!$D199),TODAY()),Einstellungen!$F$13:$F$67)))*N(Mitarbeiter!$E199)/IF(Einstellungen!$C$11="7 Tage",7,5),N('Ist-Stunden'!AS199)),MAX(IF(Einstellungen!$C$11="7 Tage",MAX(0,(MIN(DATE(2029,5,0),IF(Mitarbeiter!$D199="",DATE(2029,5,0),Mitarbeiter!$D199),TODAY()))-(MAX(DATE(2029,4,1),Mitarbeiter!$C199))+1),MAX(0,NETWORKDAYS(MAX(DATE(2029,4,1),Mitarbeiter!$C199),MIN(DATE(2029,5,0),IF(Mitarbeiter!$D199="",DATE(2029,5,0),Mitarbeiter!$D199),TODAY()),Einstellungen!$F$13:$F$67)))*N(Mitarbeiter!$E199)/IF(Einstellungen!$C$11="7 Tage",7,5),N('Ist-Stunden'!AS199)+(N(Krankheitstage!CD199)+N(Krankheitstage!CP199))*N($C199))))</f>
        <v/>
      </c>
      <c r="BX199" s="76">
        <f>IF($B199="",0,IF(Einstellungen!$C$10="Ja",MAX(IF(Einstellungen!$C$11="7 Tage",MAX(0,(MIN(DATE(2029,6,0),IF(Mitarbeiter!$D199="",DATE(2029,6,0),Mitarbeiter!$D199),TODAY()))-(MAX(DATE(2029,5,1),Mitarbeiter!$C199))+1),MAX(0,NETWORKDAYS(MAX(DATE(2029,5,1),Mitarbeiter!$C199),MIN(DATE(2029,6,0),IF(Mitarbeiter!$D199="",DATE(2029,6,0),Mitarbeiter!$D199),TODAY()),Einstellungen!$F$13:$F$67)))*N(Mitarbeiter!$E199)/IF(Einstellungen!$C$11="7 Tage",7,5),N('Ist-Stunden'!AT199)),MAX(IF(Einstellungen!$C$11="7 Tage",MAX(0,(MIN(DATE(2029,6,0),IF(Mitarbeiter!$D199="",DATE(2029,6,0),Mitarbeiter!$D199),TODAY()))-(MAX(DATE(2029,5,1),Mitarbeiter!$C199))+1),MAX(0,NETWORKDAYS(MAX(DATE(2029,5,1),Mitarbeiter!$C199),MIN(DATE(2029,6,0),IF(Mitarbeiter!$D199="",DATE(2029,6,0),Mitarbeiter!$D199),TODAY()),Einstellungen!$F$13:$F$67)))*N(Mitarbeiter!$E199)/IF(Einstellungen!$C$11="7 Tage",7,5),N('Ist-Stunden'!AT199)+(N(Krankheitstage!CE199)+N(Krankheitstage!CQ199))*N($C199))))</f>
        <v/>
      </c>
      <c r="BY199" s="76">
        <f>IF($B199="",0,IF(Einstellungen!$C$10="Ja",MAX(IF(Einstellungen!$C$11="7 Tage",MAX(0,(MIN(DATE(2029,7,0),IF(Mitarbeiter!$D199="",DATE(2029,7,0),Mitarbeiter!$D199),TODAY()))-(MAX(DATE(2029,6,1),Mitarbeiter!$C199))+1),MAX(0,NETWORKDAYS(MAX(DATE(2029,6,1),Mitarbeiter!$C199),MIN(DATE(2029,7,0),IF(Mitarbeiter!$D199="",DATE(2029,7,0),Mitarbeiter!$D199),TODAY()),Einstellungen!$F$13:$F$67)))*N(Mitarbeiter!$E199)/IF(Einstellungen!$C$11="7 Tage",7,5),N('Ist-Stunden'!AU199)),MAX(IF(Einstellungen!$C$11="7 Tage",MAX(0,(MIN(DATE(2029,7,0),IF(Mitarbeiter!$D199="",DATE(2029,7,0),Mitarbeiter!$D199),TODAY()))-(MAX(DATE(2029,6,1),Mitarbeiter!$C199))+1),MAX(0,NETWORKDAYS(MAX(DATE(2029,6,1),Mitarbeiter!$C199),MIN(DATE(2029,7,0),IF(Mitarbeiter!$D199="",DATE(2029,7,0),Mitarbeiter!$D199),TODAY()),Einstellungen!$F$13:$F$67)))*N(Mitarbeiter!$E199)/IF(Einstellungen!$C$11="7 Tage",7,5),N('Ist-Stunden'!AU199)+(N(Krankheitstage!CF199)+N(Krankheitstage!CR199))*N($C199))))</f>
        <v/>
      </c>
      <c r="BZ199" s="76">
        <f>IF($B199="",0,IF(Einstellungen!$C$10="Ja",MAX(IF(Einstellungen!$C$11="7 Tage",MAX(0,(MIN(DATE(2029,8,0),IF(Mitarbeiter!$D199="",DATE(2029,8,0),Mitarbeiter!$D199),TODAY()))-(MAX(DATE(2029,7,1),Mitarbeiter!$C199))+1),MAX(0,NETWORKDAYS(MAX(DATE(2029,7,1),Mitarbeiter!$C199),MIN(DATE(2029,8,0),IF(Mitarbeiter!$D199="",DATE(2029,8,0),Mitarbeiter!$D199),TODAY()),Einstellungen!$F$13:$F$67)))*N(Mitarbeiter!$E199)/IF(Einstellungen!$C$11="7 Tage",7,5),N('Ist-Stunden'!AV199)),MAX(IF(Einstellungen!$C$11="7 Tage",MAX(0,(MIN(DATE(2029,8,0),IF(Mitarbeiter!$D199="",DATE(2029,8,0),Mitarbeiter!$D199),TODAY()))-(MAX(DATE(2029,7,1),Mitarbeiter!$C199))+1),MAX(0,NETWORKDAYS(MAX(DATE(2029,7,1),Mitarbeiter!$C199),MIN(DATE(2029,8,0),IF(Mitarbeiter!$D199="",DATE(2029,8,0),Mitarbeiter!$D199),TODAY()),Einstellungen!$F$13:$F$67)))*N(Mitarbeiter!$E199)/IF(Einstellungen!$C$11="7 Tage",7,5),N('Ist-Stunden'!AV199)+(N(Krankheitstage!CG199)+N(Krankheitstage!CS199))*N($C199))))</f>
        <v/>
      </c>
      <c r="CA199" s="76">
        <f>IF($B199="",0,IF(Einstellungen!$C$10="Ja",MAX(IF(Einstellungen!$C$11="7 Tage",MAX(0,(MIN(DATE(2029,9,0),IF(Mitarbeiter!$D199="",DATE(2029,9,0),Mitarbeiter!$D199),TODAY()))-(MAX(DATE(2029,8,1),Mitarbeiter!$C199))+1),MAX(0,NETWORKDAYS(MAX(DATE(2029,8,1),Mitarbeiter!$C199),MIN(DATE(2029,9,0),IF(Mitarbeiter!$D199="",DATE(2029,9,0),Mitarbeiter!$D199),TODAY()),Einstellungen!$F$13:$F$67)))*N(Mitarbeiter!$E199)/IF(Einstellungen!$C$11="7 Tage",7,5),N('Ist-Stunden'!AW199)),MAX(IF(Einstellungen!$C$11="7 Tage",MAX(0,(MIN(DATE(2029,9,0),IF(Mitarbeiter!$D199="",DATE(2029,9,0),Mitarbeiter!$D199),TODAY()))-(MAX(DATE(2029,8,1),Mitarbeiter!$C199))+1),MAX(0,NETWORKDAYS(MAX(DATE(2029,8,1),Mitarbeiter!$C199),MIN(DATE(2029,9,0),IF(Mitarbeiter!$D199="",DATE(2029,9,0),Mitarbeiter!$D199),TODAY()),Einstellungen!$F$13:$F$67)))*N(Mitarbeiter!$E199)/IF(Einstellungen!$C$11="7 Tage",7,5),N('Ist-Stunden'!AW199)+(N(Krankheitstage!CH199)+N(Krankheitstage!CT199))*N($C199))))</f>
        <v/>
      </c>
      <c r="CB199" s="76">
        <f>IF($B199="",0,IF(Einstellungen!$C$10="Ja",MAX(IF(Einstellungen!$C$11="7 Tage",MAX(0,(MIN(DATE(2029,10,0),IF(Mitarbeiter!$D199="",DATE(2029,10,0),Mitarbeiter!$D199),TODAY()))-(MAX(DATE(2029,9,1),Mitarbeiter!$C199))+1),MAX(0,NETWORKDAYS(MAX(DATE(2029,9,1),Mitarbeiter!$C199),MIN(DATE(2029,10,0),IF(Mitarbeiter!$D199="",DATE(2029,10,0),Mitarbeiter!$D199),TODAY()),Einstellungen!$F$13:$F$67)))*N(Mitarbeiter!$E199)/IF(Einstellungen!$C$11="7 Tage",7,5),N('Ist-Stunden'!AX199)),MAX(IF(Einstellungen!$C$11="7 Tage",MAX(0,(MIN(DATE(2029,10,0),IF(Mitarbeiter!$D199="",DATE(2029,10,0),Mitarbeiter!$D199),TODAY()))-(MAX(DATE(2029,9,1),Mitarbeiter!$C199))+1),MAX(0,NETWORKDAYS(MAX(DATE(2029,9,1),Mitarbeiter!$C199),MIN(DATE(2029,10,0),IF(Mitarbeiter!$D199="",DATE(2029,10,0),Mitarbeiter!$D199),TODAY()),Einstellungen!$F$13:$F$67)))*N(Mitarbeiter!$E199)/IF(Einstellungen!$C$11="7 Tage",7,5),N('Ist-Stunden'!AX199)+(N(Krankheitstage!CI199)+N(Krankheitstage!CU199))*N($C199))))</f>
        <v/>
      </c>
      <c r="CC199" s="76">
        <f>IF($B199="",0,IF(Einstellungen!$C$10="Ja",MAX(IF(Einstellungen!$C$11="7 Tage",MAX(0,(MIN(DATE(2029,11,0),IF(Mitarbeiter!$D199="",DATE(2029,11,0),Mitarbeiter!$D199),TODAY()))-(MAX(DATE(2029,10,1),Mitarbeiter!$C199))+1),MAX(0,NETWORKDAYS(MAX(DATE(2029,10,1),Mitarbeiter!$C199),MIN(DATE(2029,11,0),IF(Mitarbeiter!$D199="",DATE(2029,11,0),Mitarbeiter!$D199),TODAY()),Einstellungen!$F$13:$F$67)))*N(Mitarbeiter!$E199)/IF(Einstellungen!$C$11="7 Tage",7,5),N('Ist-Stunden'!AY199)),MAX(IF(Einstellungen!$C$11="7 Tage",MAX(0,(MIN(DATE(2029,11,0),IF(Mitarbeiter!$D199="",DATE(2029,11,0),Mitarbeiter!$D199),TODAY()))-(MAX(DATE(2029,10,1),Mitarbeiter!$C199))+1),MAX(0,NETWORKDAYS(MAX(DATE(2029,10,1),Mitarbeiter!$C199),MIN(DATE(2029,11,0),IF(Mitarbeiter!$D199="",DATE(2029,11,0),Mitarbeiter!$D199),TODAY()),Einstellungen!$F$13:$F$67)))*N(Mitarbeiter!$E199)/IF(Einstellungen!$C$11="7 Tage",7,5),N('Ist-Stunden'!AY199)+(N(Krankheitstage!CJ199)+N(Krankheitstage!CV199))*N($C199))))</f>
        <v/>
      </c>
      <c r="CD199" s="76">
        <f>IF($B199="",0,IF(Einstellungen!$C$10="Ja",MAX(IF(Einstellungen!$C$11="7 Tage",MAX(0,(MIN(DATE(2029,12,0),IF(Mitarbeiter!$D199="",DATE(2029,12,0),Mitarbeiter!$D199),TODAY()))-(MAX(DATE(2029,11,1),Mitarbeiter!$C199))+1),MAX(0,NETWORKDAYS(MAX(DATE(2029,11,1),Mitarbeiter!$C199),MIN(DATE(2029,12,0),IF(Mitarbeiter!$D199="",DATE(2029,12,0),Mitarbeiter!$D199),TODAY()),Einstellungen!$F$13:$F$67)))*N(Mitarbeiter!$E199)/IF(Einstellungen!$C$11="7 Tage",7,5),N('Ist-Stunden'!AZ199)),MAX(IF(Einstellungen!$C$11="7 Tage",MAX(0,(MIN(DATE(2029,12,0),IF(Mitarbeiter!$D199="",DATE(2029,12,0),Mitarbeiter!$D199),TODAY()))-(MAX(DATE(2029,11,1),Mitarbeiter!$C199))+1),MAX(0,NETWORKDAYS(MAX(DATE(2029,11,1),Mitarbeiter!$C199),MIN(DATE(2029,12,0),IF(Mitarbeiter!$D199="",DATE(2029,12,0),Mitarbeiter!$D199),TODAY()),Einstellungen!$F$13:$F$67)))*N(Mitarbeiter!$E199)/IF(Einstellungen!$C$11="7 Tage",7,5),N('Ist-Stunden'!AZ199)+(N(Krankheitstage!CK199)+N(Krankheitstage!CW199))*N($C199))))</f>
        <v/>
      </c>
      <c r="CE199" s="76">
        <f>IF($B199="",0,IF(Einstellungen!$C$10="Ja",MAX(IF(Einstellungen!$C$11="7 Tage",MAX(0,(MIN(DATE(2029,13,0),IF(Mitarbeiter!$D199="",DATE(2029,13,0),Mitarbeiter!$D199),TODAY()))-(MAX(DATE(2029,12,1),Mitarbeiter!$C199))+1),MAX(0,NETWORKDAYS(MAX(DATE(2029,12,1),Mitarbeiter!$C199),MIN(DATE(2029,13,0),IF(Mitarbeiter!$D199="",DATE(2029,13,0),Mitarbeiter!$D199),TODAY()),Einstellungen!$F$13:$F$67)))*N(Mitarbeiter!$E199)/IF(Einstellungen!$C$11="7 Tage",7,5),N('Ist-Stunden'!BA199)),MAX(IF(Einstellungen!$C$11="7 Tage",MAX(0,(MIN(DATE(2029,13,0),IF(Mitarbeiter!$D199="",DATE(2029,13,0),Mitarbeiter!$D199),TODAY()))-(MAX(DATE(2029,12,1),Mitarbeiter!$C199))+1),MAX(0,NETWORKDAYS(MAX(DATE(2029,12,1),Mitarbeiter!$C199),MIN(DATE(2029,13,0),IF(Mitarbeiter!$D199="",DATE(2029,13,0),Mitarbeiter!$D199),TODAY()),Einstellungen!$F$13:$F$67)))*N(Mitarbeiter!$E199)/IF(Einstellungen!$C$11="7 Tage",7,5),N('Ist-Stunden'!BA199)+(N(Krankheitstage!CL199)+N(Krankheitstage!CX199))*N($C199))))</f>
        <v/>
      </c>
      <c r="CF199" s="76">
        <f>IF($B199="",0,IF(Einstellungen!$C$10="Ja",MAX(IF(Einstellungen!$C$11="7 Tage",MAX(0,(MIN(DATE(2030,2,0),IF(Mitarbeiter!$D199="",DATE(2030,2,0),Mitarbeiter!$D199),TODAY()))-(MAX(DATE(2030,1,1),Mitarbeiter!$C199))+1),MAX(0,NETWORKDAYS(MAX(DATE(2030,1,1),Mitarbeiter!$C199),MIN(DATE(2030,2,0),IF(Mitarbeiter!$D199="",DATE(2030,2,0),Mitarbeiter!$D199),TODAY()),Einstellungen!$F$13:$F$67)))*N(Mitarbeiter!$E199)/IF(Einstellungen!$C$11="7 Tage",7,5),N('Ist-Stunden'!BB199)),MAX(IF(Einstellungen!$C$11="7 Tage",MAX(0,(MIN(DATE(2030,2,0),IF(Mitarbeiter!$D199="",DATE(2030,2,0),Mitarbeiter!$D199),TODAY()))-(MAX(DATE(2030,1,1),Mitarbeiter!$C199))+1),MAX(0,NETWORKDAYS(MAX(DATE(2030,1,1),Mitarbeiter!$C199),MIN(DATE(2030,2,0),IF(Mitarbeiter!$D199="",DATE(2030,2,0),Mitarbeiter!$D199),TODAY()),Einstellungen!$F$13:$F$67)))*N(Mitarbeiter!$E199)/IF(Einstellungen!$C$11="7 Tage",7,5),N('Ist-Stunden'!BB199)+(N(Krankheitstage!CY199)+N(Krankheitstage!DK199))*N($C199))))</f>
        <v/>
      </c>
      <c r="CG199" s="76">
        <f>IF($B199="",0,IF(Einstellungen!$C$10="Ja",MAX(IF(Einstellungen!$C$11="7 Tage",MAX(0,(MIN(DATE(2030,3,0),IF(Mitarbeiter!$D199="",DATE(2030,3,0),Mitarbeiter!$D199),TODAY()))-(MAX(DATE(2030,2,1),Mitarbeiter!$C199))+1),MAX(0,NETWORKDAYS(MAX(DATE(2030,2,1),Mitarbeiter!$C199),MIN(DATE(2030,3,0),IF(Mitarbeiter!$D199="",DATE(2030,3,0),Mitarbeiter!$D199),TODAY()),Einstellungen!$F$13:$F$67)))*N(Mitarbeiter!$E199)/IF(Einstellungen!$C$11="7 Tage",7,5),N('Ist-Stunden'!BC199)),MAX(IF(Einstellungen!$C$11="7 Tage",MAX(0,(MIN(DATE(2030,3,0),IF(Mitarbeiter!$D199="",DATE(2030,3,0),Mitarbeiter!$D199),TODAY()))-(MAX(DATE(2030,2,1),Mitarbeiter!$C199))+1),MAX(0,NETWORKDAYS(MAX(DATE(2030,2,1),Mitarbeiter!$C199),MIN(DATE(2030,3,0),IF(Mitarbeiter!$D199="",DATE(2030,3,0),Mitarbeiter!$D199),TODAY()),Einstellungen!$F$13:$F$67)))*N(Mitarbeiter!$E199)/IF(Einstellungen!$C$11="7 Tage",7,5),N('Ist-Stunden'!BC199)+(N(Krankheitstage!CZ199)+N(Krankheitstage!DL199))*N($C199))))</f>
        <v/>
      </c>
      <c r="CH199" s="76">
        <f>IF($B199="",0,IF(Einstellungen!$C$10="Ja",MAX(IF(Einstellungen!$C$11="7 Tage",MAX(0,(MIN(DATE(2030,4,0),IF(Mitarbeiter!$D199="",DATE(2030,4,0),Mitarbeiter!$D199),TODAY()))-(MAX(DATE(2030,3,1),Mitarbeiter!$C199))+1),MAX(0,NETWORKDAYS(MAX(DATE(2030,3,1),Mitarbeiter!$C199),MIN(DATE(2030,4,0),IF(Mitarbeiter!$D199="",DATE(2030,4,0),Mitarbeiter!$D199),TODAY()),Einstellungen!$F$13:$F$67)))*N(Mitarbeiter!$E199)/IF(Einstellungen!$C$11="7 Tage",7,5),N('Ist-Stunden'!BD199)),MAX(IF(Einstellungen!$C$11="7 Tage",MAX(0,(MIN(DATE(2030,4,0),IF(Mitarbeiter!$D199="",DATE(2030,4,0),Mitarbeiter!$D199),TODAY()))-(MAX(DATE(2030,3,1),Mitarbeiter!$C199))+1),MAX(0,NETWORKDAYS(MAX(DATE(2030,3,1),Mitarbeiter!$C199),MIN(DATE(2030,4,0),IF(Mitarbeiter!$D199="",DATE(2030,4,0),Mitarbeiter!$D199),TODAY()),Einstellungen!$F$13:$F$67)))*N(Mitarbeiter!$E199)/IF(Einstellungen!$C$11="7 Tage",7,5),N('Ist-Stunden'!BD199)+(N(Krankheitstage!DA199)+N(Krankheitstage!DM199))*N($C199))))</f>
        <v/>
      </c>
      <c r="CI199" s="76">
        <f>IF($B199="",0,IF(Einstellungen!$C$10="Ja",MAX(IF(Einstellungen!$C$11="7 Tage",MAX(0,(MIN(DATE(2030,5,0),IF(Mitarbeiter!$D199="",DATE(2030,5,0),Mitarbeiter!$D199),TODAY()))-(MAX(DATE(2030,4,1),Mitarbeiter!$C199))+1),MAX(0,NETWORKDAYS(MAX(DATE(2030,4,1),Mitarbeiter!$C199),MIN(DATE(2030,5,0),IF(Mitarbeiter!$D199="",DATE(2030,5,0),Mitarbeiter!$D199),TODAY()),Einstellungen!$F$13:$F$67)))*N(Mitarbeiter!$E199)/IF(Einstellungen!$C$11="7 Tage",7,5),N('Ist-Stunden'!BE199)),MAX(IF(Einstellungen!$C$11="7 Tage",MAX(0,(MIN(DATE(2030,5,0),IF(Mitarbeiter!$D199="",DATE(2030,5,0),Mitarbeiter!$D199),TODAY()))-(MAX(DATE(2030,4,1),Mitarbeiter!$C199))+1),MAX(0,NETWORKDAYS(MAX(DATE(2030,4,1),Mitarbeiter!$C199),MIN(DATE(2030,5,0),IF(Mitarbeiter!$D199="",DATE(2030,5,0),Mitarbeiter!$D199),TODAY()),Einstellungen!$F$13:$F$67)))*N(Mitarbeiter!$E199)/IF(Einstellungen!$C$11="7 Tage",7,5),N('Ist-Stunden'!BE199)+(N(Krankheitstage!DB199)+N(Krankheitstage!DN199))*N($C199))))</f>
        <v/>
      </c>
      <c r="CJ199" s="76">
        <f>IF($B199="",0,IF(Einstellungen!$C$10="Ja",MAX(IF(Einstellungen!$C$11="7 Tage",MAX(0,(MIN(DATE(2030,6,0),IF(Mitarbeiter!$D199="",DATE(2030,6,0),Mitarbeiter!$D199),TODAY()))-(MAX(DATE(2030,5,1),Mitarbeiter!$C199))+1),MAX(0,NETWORKDAYS(MAX(DATE(2030,5,1),Mitarbeiter!$C199),MIN(DATE(2030,6,0),IF(Mitarbeiter!$D199="",DATE(2030,6,0),Mitarbeiter!$D199),TODAY()),Einstellungen!$F$13:$F$67)))*N(Mitarbeiter!$E199)/IF(Einstellungen!$C$11="7 Tage",7,5),N('Ist-Stunden'!BF199)),MAX(IF(Einstellungen!$C$11="7 Tage",MAX(0,(MIN(DATE(2030,6,0),IF(Mitarbeiter!$D199="",DATE(2030,6,0),Mitarbeiter!$D199),TODAY()))-(MAX(DATE(2030,5,1),Mitarbeiter!$C199))+1),MAX(0,NETWORKDAYS(MAX(DATE(2030,5,1),Mitarbeiter!$C199),MIN(DATE(2030,6,0),IF(Mitarbeiter!$D199="",DATE(2030,6,0),Mitarbeiter!$D199),TODAY()),Einstellungen!$F$13:$F$67)))*N(Mitarbeiter!$E199)/IF(Einstellungen!$C$11="7 Tage",7,5),N('Ist-Stunden'!BF199)+(N(Krankheitstage!DC199)+N(Krankheitstage!DO199))*N($C199))))</f>
        <v/>
      </c>
      <c r="CK199" s="76">
        <f>IF($B199="",0,IF(Einstellungen!$C$10="Ja",MAX(IF(Einstellungen!$C$11="7 Tage",MAX(0,(MIN(DATE(2030,7,0),IF(Mitarbeiter!$D199="",DATE(2030,7,0),Mitarbeiter!$D199),TODAY()))-(MAX(DATE(2030,6,1),Mitarbeiter!$C199))+1),MAX(0,NETWORKDAYS(MAX(DATE(2030,6,1),Mitarbeiter!$C199),MIN(DATE(2030,7,0),IF(Mitarbeiter!$D199="",DATE(2030,7,0),Mitarbeiter!$D199),TODAY()),Einstellungen!$F$13:$F$67)))*N(Mitarbeiter!$E199)/IF(Einstellungen!$C$11="7 Tage",7,5),N('Ist-Stunden'!BG199)),MAX(IF(Einstellungen!$C$11="7 Tage",MAX(0,(MIN(DATE(2030,7,0),IF(Mitarbeiter!$D199="",DATE(2030,7,0),Mitarbeiter!$D199),TODAY()))-(MAX(DATE(2030,6,1),Mitarbeiter!$C199))+1),MAX(0,NETWORKDAYS(MAX(DATE(2030,6,1),Mitarbeiter!$C199),MIN(DATE(2030,7,0),IF(Mitarbeiter!$D199="",DATE(2030,7,0),Mitarbeiter!$D199),TODAY()),Einstellungen!$F$13:$F$67)))*N(Mitarbeiter!$E199)/IF(Einstellungen!$C$11="7 Tage",7,5),N('Ist-Stunden'!BG199)+(N(Krankheitstage!DD199)+N(Krankheitstage!DP199))*N($C199))))</f>
        <v/>
      </c>
      <c r="CL199" s="76">
        <f>IF($B199="",0,IF(Einstellungen!$C$10="Ja",MAX(IF(Einstellungen!$C$11="7 Tage",MAX(0,(MIN(DATE(2030,8,0),IF(Mitarbeiter!$D199="",DATE(2030,8,0),Mitarbeiter!$D199),TODAY()))-(MAX(DATE(2030,7,1),Mitarbeiter!$C199))+1),MAX(0,NETWORKDAYS(MAX(DATE(2030,7,1),Mitarbeiter!$C199),MIN(DATE(2030,8,0),IF(Mitarbeiter!$D199="",DATE(2030,8,0),Mitarbeiter!$D199),TODAY()),Einstellungen!$F$13:$F$67)))*N(Mitarbeiter!$E199)/IF(Einstellungen!$C$11="7 Tage",7,5),N('Ist-Stunden'!BH199)),MAX(IF(Einstellungen!$C$11="7 Tage",MAX(0,(MIN(DATE(2030,8,0),IF(Mitarbeiter!$D199="",DATE(2030,8,0),Mitarbeiter!$D199),TODAY()))-(MAX(DATE(2030,7,1),Mitarbeiter!$C199))+1),MAX(0,NETWORKDAYS(MAX(DATE(2030,7,1),Mitarbeiter!$C199),MIN(DATE(2030,8,0),IF(Mitarbeiter!$D199="",DATE(2030,8,0),Mitarbeiter!$D199),TODAY()),Einstellungen!$F$13:$F$67)))*N(Mitarbeiter!$E199)/IF(Einstellungen!$C$11="7 Tage",7,5),N('Ist-Stunden'!BH199)+(N(Krankheitstage!DE199)+N(Krankheitstage!DQ199))*N($C199))))</f>
        <v/>
      </c>
      <c r="CM199" s="76">
        <f>IF($B199="",0,IF(Einstellungen!$C$10="Ja",MAX(IF(Einstellungen!$C$11="7 Tage",MAX(0,(MIN(DATE(2030,9,0),IF(Mitarbeiter!$D199="",DATE(2030,9,0),Mitarbeiter!$D199),TODAY()))-(MAX(DATE(2030,8,1),Mitarbeiter!$C199))+1),MAX(0,NETWORKDAYS(MAX(DATE(2030,8,1),Mitarbeiter!$C199),MIN(DATE(2030,9,0),IF(Mitarbeiter!$D199="",DATE(2030,9,0),Mitarbeiter!$D199),TODAY()),Einstellungen!$F$13:$F$67)))*N(Mitarbeiter!$E199)/IF(Einstellungen!$C$11="7 Tage",7,5),N('Ist-Stunden'!BI199)),MAX(IF(Einstellungen!$C$11="7 Tage",MAX(0,(MIN(DATE(2030,9,0),IF(Mitarbeiter!$D199="",DATE(2030,9,0),Mitarbeiter!$D199),TODAY()))-(MAX(DATE(2030,8,1),Mitarbeiter!$C199))+1),MAX(0,NETWORKDAYS(MAX(DATE(2030,8,1),Mitarbeiter!$C199),MIN(DATE(2030,9,0),IF(Mitarbeiter!$D199="",DATE(2030,9,0),Mitarbeiter!$D199),TODAY()),Einstellungen!$F$13:$F$67)))*N(Mitarbeiter!$E199)/IF(Einstellungen!$C$11="7 Tage",7,5),N('Ist-Stunden'!BI199)+(N(Krankheitstage!DF199)+N(Krankheitstage!DR199))*N($C199))))</f>
        <v/>
      </c>
      <c r="CN199" s="76">
        <f>IF($B199="",0,IF(Einstellungen!$C$10="Ja",MAX(IF(Einstellungen!$C$11="7 Tage",MAX(0,(MIN(DATE(2030,10,0),IF(Mitarbeiter!$D199="",DATE(2030,10,0),Mitarbeiter!$D199),TODAY()))-(MAX(DATE(2030,9,1),Mitarbeiter!$C199))+1),MAX(0,NETWORKDAYS(MAX(DATE(2030,9,1),Mitarbeiter!$C199),MIN(DATE(2030,10,0),IF(Mitarbeiter!$D199="",DATE(2030,10,0),Mitarbeiter!$D199),TODAY()),Einstellungen!$F$13:$F$67)))*N(Mitarbeiter!$E199)/IF(Einstellungen!$C$11="7 Tage",7,5),N('Ist-Stunden'!BJ199)),MAX(IF(Einstellungen!$C$11="7 Tage",MAX(0,(MIN(DATE(2030,10,0),IF(Mitarbeiter!$D199="",DATE(2030,10,0),Mitarbeiter!$D199),TODAY()))-(MAX(DATE(2030,9,1),Mitarbeiter!$C199))+1),MAX(0,NETWORKDAYS(MAX(DATE(2030,9,1),Mitarbeiter!$C199),MIN(DATE(2030,10,0),IF(Mitarbeiter!$D199="",DATE(2030,10,0),Mitarbeiter!$D199),TODAY()),Einstellungen!$F$13:$F$67)))*N(Mitarbeiter!$E199)/IF(Einstellungen!$C$11="7 Tage",7,5),N('Ist-Stunden'!BJ199)+(N(Krankheitstage!DG199)+N(Krankheitstage!DS199))*N($C199))))</f>
        <v/>
      </c>
      <c r="CO199" s="76">
        <f>IF($B199="",0,IF(Einstellungen!$C$10="Ja",MAX(IF(Einstellungen!$C$11="7 Tage",MAX(0,(MIN(DATE(2030,11,0),IF(Mitarbeiter!$D199="",DATE(2030,11,0),Mitarbeiter!$D199),TODAY()))-(MAX(DATE(2030,10,1),Mitarbeiter!$C199))+1),MAX(0,NETWORKDAYS(MAX(DATE(2030,10,1),Mitarbeiter!$C199),MIN(DATE(2030,11,0),IF(Mitarbeiter!$D199="",DATE(2030,11,0),Mitarbeiter!$D199),TODAY()),Einstellungen!$F$13:$F$67)))*N(Mitarbeiter!$E199)/IF(Einstellungen!$C$11="7 Tage",7,5),N('Ist-Stunden'!BK199)),MAX(IF(Einstellungen!$C$11="7 Tage",MAX(0,(MIN(DATE(2030,11,0),IF(Mitarbeiter!$D199="",DATE(2030,11,0),Mitarbeiter!$D199),TODAY()))-(MAX(DATE(2030,10,1),Mitarbeiter!$C199))+1),MAX(0,NETWORKDAYS(MAX(DATE(2030,10,1),Mitarbeiter!$C199),MIN(DATE(2030,11,0),IF(Mitarbeiter!$D199="",DATE(2030,11,0),Mitarbeiter!$D199),TODAY()),Einstellungen!$F$13:$F$67)))*N(Mitarbeiter!$E199)/IF(Einstellungen!$C$11="7 Tage",7,5),N('Ist-Stunden'!BK199)+(N(Krankheitstage!DH199)+N(Krankheitstage!DT199))*N($C199))))</f>
        <v/>
      </c>
      <c r="CP199" s="76">
        <f>IF($B199="",0,IF(Einstellungen!$C$10="Ja",MAX(IF(Einstellungen!$C$11="7 Tage",MAX(0,(MIN(DATE(2030,12,0),IF(Mitarbeiter!$D199="",DATE(2030,12,0),Mitarbeiter!$D199),TODAY()))-(MAX(DATE(2030,11,1),Mitarbeiter!$C199))+1),MAX(0,NETWORKDAYS(MAX(DATE(2030,11,1),Mitarbeiter!$C199),MIN(DATE(2030,12,0),IF(Mitarbeiter!$D199="",DATE(2030,12,0),Mitarbeiter!$D199),TODAY()),Einstellungen!$F$13:$F$67)))*N(Mitarbeiter!$E199)/IF(Einstellungen!$C$11="7 Tage",7,5),N('Ist-Stunden'!BL199)),MAX(IF(Einstellungen!$C$11="7 Tage",MAX(0,(MIN(DATE(2030,12,0),IF(Mitarbeiter!$D199="",DATE(2030,12,0),Mitarbeiter!$D199),TODAY()))-(MAX(DATE(2030,11,1),Mitarbeiter!$C199))+1),MAX(0,NETWORKDAYS(MAX(DATE(2030,11,1),Mitarbeiter!$C199),MIN(DATE(2030,12,0),IF(Mitarbeiter!$D199="",DATE(2030,12,0),Mitarbeiter!$D199),TODAY()),Einstellungen!$F$13:$F$67)))*N(Mitarbeiter!$E199)/IF(Einstellungen!$C$11="7 Tage",7,5),N('Ist-Stunden'!BL199)+(N(Krankheitstage!DI199)+N(Krankheitstage!DU199))*N($C199))))</f>
        <v/>
      </c>
      <c r="CQ199" s="76">
        <f>IF($B199="",0,IF(Einstellungen!$C$10="Ja",MAX(IF(Einstellungen!$C$11="7 Tage",MAX(0,(MIN(DATE(2030,13,0),IF(Mitarbeiter!$D199="",DATE(2030,13,0),Mitarbeiter!$D199),TODAY()))-(MAX(DATE(2030,12,1),Mitarbeiter!$C199))+1),MAX(0,NETWORKDAYS(MAX(DATE(2030,12,1),Mitarbeiter!$C199),MIN(DATE(2030,13,0),IF(Mitarbeiter!$D199="",DATE(2030,13,0),Mitarbeiter!$D199),TODAY()),Einstellungen!$F$13:$F$67)))*N(Mitarbeiter!$E199)/IF(Einstellungen!$C$11="7 Tage",7,5),N('Ist-Stunden'!BM199)),MAX(IF(Einstellungen!$C$11="7 Tage",MAX(0,(MIN(DATE(2030,13,0),IF(Mitarbeiter!$D199="",DATE(2030,13,0),Mitarbeiter!$D199),TODAY()))-(MAX(DATE(2030,12,1),Mitarbeiter!$C199))+1),MAX(0,NETWORKDAYS(MAX(DATE(2030,12,1),Mitarbeiter!$C199),MIN(DATE(2030,13,0),IF(Mitarbeiter!$D199="",DATE(2030,13,0),Mitarbeiter!$D199),TODAY()),Einstellungen!$F$13:$F$67)))*N(Mitarbeiter!$E199)/IF(Einstellungen!$C$11="7 Tage",7,5),N('Ist-Stunden'!BM199)+(N(Krankheitstage!DJ199)+N(Krankheitstage!DV199))*N($C199))))</f>
        <v/>
      </c>
    </row>
    <row r="200">
      <c r="A200" s="73">
        <f>IF(Mitarbeiter!B200="","",Mitarbeiter!A200)</f>
        <v/>
      </c>
      <c r="B200" s="6">
        <f>IF(Mitarbeiter!B200="","",Mitarbeiter!B200)</f>
        <v/>
      </c>
      <c r="C200" s="74">
        <f>IF(Mitarbeiter!B200="","",Mitarbeiter!F200)</f>
        <v/>
      </c>
      <c r="D200" s="75">
        <f>N(INDEX(Krankheitstage!$G200:$DV200,1,(Einstellungen!$C$3-2026)*24+1))</f>
        <v/>
      </c>
      <c r="E200" s="75">
        <f>N(INDEX(Krankheitstage!$G200:$DV200,1,(Einstellungen!$C$3-2026)*24+2))</f>
        <v/>
      </c>
      <c r="F200" s="75">
        <f>N(INDEX(Krankheitstage!$G200:$DV200,1,(Einstellungen!$C$3-2026)*24+3))</f>
        <v/>
      </c>
      <c r="G200" s="75">
        <f>N(INDEX(Krankheitstage!$G200:$DV200,1,(Einstellungen!$C$3-2026)*24+4))</f>
        <v/>
      </c>
      <c r="H200" s="75">
        <f>N(INDEX(Krankheitstage!$G200:$DV200,1,(Einstellungen!$C$3-2026)*24+5))</f>
        <v/>
      </c>
      <c r="I200" s="75">
        <f>N(INDEX(Krankheitstage!$G200:$DV200,1,(Einstellungen!$C$3-2026)*24+6))</f>
        <v/>
      </c>
      <c r="J200" s="75">
        <f>N(INDEX(Krankheitstage!$G200:$DV200,1,(Einstellungen!$C$3-2026)*24+7))</f>
        <v/>
      </c>
      <c r="K200" s="75">
        <f>N(INDEX(Krankheitstage!$G200:$DV200,1,(Einstellungen!$C$3-2026)*24+8))</f>
        <v/>
      </c>
      <c r="L200" s="75">
        <f>N(INDEX(Krankheitstage!$G200:$DV200,1,(Einstellungen!$C$3-2026)*24+9))</f>
        <v/>
      </c>
      <c r="M200" s="75">
        <f>N(INDEX(Krankheitstage!$G200:$DV200,1,(Einstellungen!$C$3-2026)*24+10))</f>
        <v/>
      </c>
      <c r="N200" s="75">
        <f>N(INDEX(Krankheitstage!$G200:$DV200,1,(Einstellungen!$C$3-2026)*24+11))</f>
        <v/>
      </c>
      <c r="O200" s="75">
        <f>N(INDEX(Krankheitstage!$G200:$DV200,1,(Einstellungen!$C$3-2026)*24+12))</f>
        <v/>
      </c>
      <c r="P200" s="75">
        <f>IF($B200="","",SUM(D200:O200))</f>
        <v/>
      </c>
      <c r="Q200" s="75">
        <f>N(INDEX(Krankheitstage!$G200:$DV200,1,(Einstellungen!$C$3-2026)*24+13))</f>
        <v/>
      </c>
      <c r="R200" s="75">
        <f>N(INDEX(Krankheitstage!$G200:$DV200,1,(Einstellungen!$C$3-2026)*24+14))</f>
        <v/>
      </c>
      <c r="S200" s="75">
        <f>N(INDEX(Krankheitstage!$G200:$DV200,1,(Einstellungen!$C$3-2026)*24+15))</f>
        <v/>
      </c>
      <c r="T200" s="75">
        <f>N(INDEX(Krankheitstage!$G200:$DV200,1,(Einstellungen!$C$3-2026)*24+16))</f>
        <v/>
      </c>
      <c r="U200" s="75">
        <f>N(INDEX(Krankheitstage!$G200:$DV200,1,(Einstellungen!$C$3-2026)*24+17))</f>
        <v/>
      </c>
      <c r="V200" s="75">
        <f>N(INDEX(Krankheitstage!$G200:$DV200,1,(Einstellungen!$C$3-2026)*24+18))</f>
        <v/>
      </c>
      <c r="W200" s="75">
        <f>N(INDEX(Krankheitstage!$G200:$DV200,1,(Einstellungen!$C$3-2026)*24+19))</f>
        <v/>
      </c>
      <c r="X200" s="75">
        <f>N(INDEX(Krankheitstage!$G200:$DV200,1,(Einstellungen!$C$3-2026)*24+20))</f>
        <v/>
      </c>
      <c r="Y200" s="75">
        <f>N(INDEX(Krankheitstage!$G200:$DV200,1,(Einstellungen!$C$3-2026)*24+21))</f>
        <v/>
      </c>
      <c r="Z200" s="75">
        <f>N(INDEX(Krankheitstage!$G200:$DV200,1,(Einstellungen!$C$3-2026)*24+22))</f>
        <v/>
      </c>
      <c r="AA200" s="75">
        <f>N(INDEX(Krankheitstage!$G200:$DV200,1,(Einstellungen!$C$3-2026)*24+23))</f>
        <v/>
      </c>
      <c r="AB200" s="75">
        <f>N(INDEX(Krankheitstage!$G200:$DV200,1,(Einstellungen!$C$3-2026)*24+24))</f>
        <v/>
      </c>
      <c r="AC200" s="75">
        <f>IF($B200="","",SUM(Q200:AB200))</f>
        <v/>
      </c>
      <c r="AD200" s="75">
        <f>IF($B200="","",SUM(P200,AC200))</f>
        <v/>
      </c>
      <c r="AE200" s="76">
        <f>IF($B200="","",AD200*N(C200))</f>
        <v/>
      </c>
      <c r="AF200" s="75">
        <f>IF($B200="","",Krankheitstage!E200)</f>
        <v/>
      </c>
      <c r="AG200" s="76">
        <f>IF($B200="","",AF200*N(C200))</f>
        <v/>
      </c>
      <c r="AH200" s="76">
        <f>IF($B200="","",INDEX($AJ200:$CQ200,1,(Einstellungen!$C$3-2026)*12+1)+INDEX($AJ200:$CQ200,1,(Einstellungen!$C$3-2026)*12+2)+INDEX($AJ200:$CQ200,1,(Einstellungen!$C$3-2026)*12+3)+INDEX($AJ200:$CQ200,1,(Einstellungen!$C$3-2026)*12+4)+INDEX($AJ200:$CQ200,1,(Einstellungen!$C$3-2026)*12+5)+INDEX($AJ200:$CQ200,1,(Einstellungen!$C$3-2026)*12+6)+INDEX($AJ200:$CQ200,1,(Einstellungen!$C$3-2026)*12+7)+INDEX($AJ200:$CQ200,1,(Einstellungen!$C$3-2026)*12+8)+INDEX($AJ200:$CQ200,1,(Einstellungen!$C$3-2026)*12+9)+INDEX($AJ200:$CQ200,1,(Einstellungen!$C$3-2026)*12+10)+INDEX($AJ200:$CQ200,1,(Einstellungen!$C$3-2026)*12+11)+INDEX($AJ200:$CQ200,1,(Einstellungen!$C$3-2026)*12+12))</f>
        <v/>
      </c>
      <c r="AI200" s="76">
        <f>IF($B200="","",SUM($AJ200:$CQ200))</f>
        <v/>
      </c>
      <c r="AJ200" s="76">
        <f>IF($B200="",0,IF(Einstellungen!$C$10="Ja",MAX(IF(Einstellungen!$C$11="7 Tage",MAX(0,(MIN(DATE(2026,2,0),IF(Mitarbeiter!$D200="",DATE(2026,2,0),Mitarbeiter!$D200),TODAY()))-(MAX(DATE(2026,1,1),Mitarbeiter!$C200))+1),MAX(0,NETWORKDAYS(MAX(DATE(2026,1,1),Mitarbeiter!$C200),MIN(DATE(2026,2,0),IF(Mitarbeiter!$D200="",DATE(2026,2,0),Mitarbeiter!$D200),TODAY()),Einstellungen!$F$13:$F$67)))*N(Mitarbeiter!$E200)/IF(Einstellungen!$C$11="7 Tage",7,5),N('Ist-Stunden'!F200)),MAX(IF(Einstellungen!$C$11="7 Tage",MAX(0,(MIN(DATE(2026,2,0),IF(Mitarbeiter!$D200="",DATE(2026,2,0),Mitarbeiter!$D200),TODAY()))-(MAX(DATE(2026,1,1),Mitarbeiter!$C200))+1),MAX(0,NETWORKDAYS(MAX(DATE(2026,1,1),Mitarbeiter!$C200),MIN(DATE(2026,2,0),IF(Mitarbeiter!$D200="",DATE(2026,2,0),Mitarbeiter!$D200),TODAY()),Einstellungen!$F$13:$F$67)))*N(Mitarbeiter!$E200)/IF(Einstellungen!$C$11="7 Tage",7,5),N('Ist-Stunden'!F200)+(N(Krankheitstage!G200)+N(Krankheitstage!S200))*N($C200))))</f>
        <v/>
      </c>
      <c r="AK200" s="76">
        <f>IF($B200="",0,IF(Einstellungen!$C$10="Ja",MAX(IF(Einstellungen!$C$11="7 Tage",MAX(0,(MIN(DATE(2026,3,0),IF(Mitarbeiter!$D200="",DATE(2026,3,0),Mitarbeiter!$D200),TODAY()))-(MAX(DATE(2026,2,1),Mitarbeiter!$C200))+1),MAX(0,NETWORKDAYS(MAX(DATE(2026,2,1),Mitarbeiter!$C200),MIN(DATE(2026,3,0),IF(Mitarbeiter!$D200="",DATE(2026,3,0),Mitarbeiter!$D200),TODAY()),Einstellungen!$F$13:$F$67)))*N(Mitarbeiter!$E200)/IF(Einstellungen!$C$11="7 Tage",7,5),N('Ist-Stunden'!G200)),MAX(IF(Einstellungen!$C$11="7 Tage",MAX(0,(MIN(DATE(2026,3,0),IF(Mitarbeiter!$D200="",DATE(2026,3,0),Mitarbeiter!$D200),TODAY()))-(MAX(DATE(2026,2,1),Mitarbeiter!$C200))+1),MAX(0,NETWORKDAYS(MAX(DATE(2026,2,1),Mitarbeiter!$C200),MIN(DATE(2026,3,0),IF(Mitarbeiter!$D200="",DATE(2026,3,0),Mitarbeiter!$D200),TODAY()),Einstellungen!$F$13:$F$67)))*N(Mitarbeiter!$E200)/IF(Einstellungen!$C$11="7 Tage",7,5),N('Ist-Stunden'!G200)+(N(Krankheitstage!H200)+N(Krankheitstage!T200))*N($C200))))</f>
        <v/>
      </c>
      <c r="AL200" s="76">
        <f>IF($B200="",0,IF(Einstellungen!$C$10="Ja",MAX(IF(Einstellungen!$C$11="7 Tage",MAX(0,(MIN(DATE(2026,4,0),IF(Mitarbeiter!$D200="",DATE(2026,4,0),Mitarbeiter!$D200),TODAY()))-(MAX(DATE(2026,3,1),Mitarbeiter!$C200))+1),MAX(0,NETWORKDAYS(MAX(DATE(2026,3,1),Mitarbeiter!$C200),MIN(DATE(2026,4,0),IF(Mitarbeiter!$D200="",DATE(2026,4,0),Mitarbeiter!$D200),TODAY()),Einstellungen!$F$13:$F$67)))*N(Mitarbeiter!$E200)/IF(Einstellungen!$C$11="7 Tage",7,5),N('Ist-Stunden'!H200)),MAX(IF(Einstellungen!$C$11="7 Tage",MAX(0,(MIN(DATE(2026,4,0),IF(Mitarbeiter!$D200="",DATE(2026,4,0),Mitarbeiter!$D200),TODAY()))-(MAX(DATE(2026,3,1),Mitarbeiter!$C200))+1),MAX(0,NETWORKDAYS(MAX(DATE(2026,3,1),Mitarbeiter!$C200),MIN(DATE(2026,4,0),IF(Mitarbeiter!$D200="",DATE(2026,4,0),Mitarbeiter!$D200),TODAY()),Einstellungen!$F$13:$F$67)))*N(Mitarbeiter!$E200)/IF(Einstellungen!$C$11="7 Tage",7,5),N('Ist-Stunden'!H200)+(N(Krankheitstage!I200)+N(Krankheitstage!U200))*N($C200))))</f>
        <v/>
      </c>
      <c r="AM200" s="76">
        <f>IF($B200="",0,IF(Einstellungen!$C$10="Ja",MAX(IF(Einstellungen!$C$11="7 Tage",MAX(0,(MIN(DATE(2026,5,0),IF(Mitarbeiter!$D200="",DATE(2026,5,0),Mitarbeiter!$D200),TODAY()))-(MAX(DATE(2026,4,1),Mitarbeiter!$C200))+1),MAX(0,NETWORKDAYS(MAX(DATE(2026,4,1),Mitarbeiter!$C200),MIN(DATE(2026,5,0),IF(Mitarbeiter!$D200="",DATE(2026,5,0),Mitarbeiter!$D200),TODAY()),Einstellungen!$F$13:$F$67)))*N(Mitarbeiter!$E200)/IF(Einstellungen!$C$11="7 Tage",7,5),N('Ist-Stunden'!I200)),MAX(IF(Einstellungen!$C$11="7 Tage",MAX(0,(MIN(DATE(2026,5,0),IF(Mitarbeiter!$D200="",DATE(2026,5,0),Mitarbeiter!$D200),TODAY()))-(MAX(DATE(2026,4,1),Mitarbeiter!$C200))+1),MAX(0,NETWORKDAYS(MAX(DATE(2026,4,1),Mitarbeiter!$C200),MIN(DATE(2026,5,0),IF(Mitarbeiter!$D200="",DATE(2026,5,0),Mitarbeiter!$D200),TODAY()),Einstellungen!$F$13:$F$67)))*N(Mitarbeiter!$E200)/IF(Einstellungen!$C$11="7 Tage",7,5),N('Ist-Stunden'!I200)+(N(Krankheitstage!J200)+N(Krankheitstage!V200))*N($C200))))</f>
        <v/>
      </c>
      <c r="AN200" s="76">
        <f>IF($B200="",0,IF(Einstellungen!$C$10="Ja",MAX(IF(Einstellungen!$C$11="7 Tage",MAX(0,(MIN(DATE(2026,6,0),IF(Mitarbeiter!$D200="",DATE(2026,6,0),Mitarbeiter!$D200),TODAY()))-(MAX(DATE(2026,5,1),Mitarbeiter!$C200))+1),MAX(0,NETWORKDAYS(MAX(DATE(2026,5,1),Mitarbeiter!$C200),MIN(DATE(2026,6,0),IF(Mitarbeiter!$D200="",DATE(2026,6,0),Mitarbeiter!$D200),TODAY()),Einstellungen!$F$13:$F$67)))*N(Mitarbeiter!$E200)/IF(Einstellungen!$C$11="7 Tage",7,5),N('Ist-Stunden'!J200)),MAX(IF(Einstellungen!$C$11="7 Tage",MAX(0,(MIN(DATE(2026,6,0),IF(Mitarbeiter!$D200="",DATE(2026,6,0),Mitarbeiter!$D200),TODAY()))-(MAX(DATE(2026,5,1),Mitarbeiter!$C200))+1),MAX(0,NETWORKDAYS(MAX(DATE(2026,5,1),Mitarbeiter!$C200),MIN(DATE(2026,6,0),IF(Mitarbeiter!$D200="",DATE(2026,6,0),Mitarbeiter!$D200),TODAY()),Einstellungen!$F$13:$F$67)))*N(Mitarbeiter!$E200)/IF(Einstellungen!$C$11="7 Tage",7,5),N('Ist-Stunden'!J200)+(N(Krankheitstage!K200)+N(Krankheitstage!W200))*N($C200))))</f>
        <v/>
      </c>
      <c r="AO200" s="76">
        <f>IF($B200="",0,IF(Einstellungen!$C$10="Ja",MAX(IF(Einstellungen!$C$11="7 Tage",MAX(0,(MIN(DATE(2026,7,0),IF(Mitarbeiter!$D200="",DATE(2026,7,0),Mitarbeiter!$D200),TODAY()))-(MAX(DATE(2026,6,1),Mitarbeiter!$C200))+1),MAX(0,NETWORKDAYS(MAX(DATE(2026,6,1),Mitarbeiter!$C200),MIN(DATE(2026,7,0),IF(Mitarbeiter!$D200="",DATE(2026,7,0),Mitarbeiter!$D200),TODAY()),Einstellungen!$F$13:$F$67)))*N(Mitarbeiter!$E200)/IF(Einstellungen!$C$11="7 Tage",7,5),N('Ist-Stunden'!K200)),MAX(IF(Einstellungen!$C$11="7 Tage",MAX(0,(MIN(DATE(2026,7,0),IF(Mitarbeiter!$D200="",DATE(2026,7,0),Mitarbeiter!$D200),TODAY()))-(MAX(DATE(2026,6,1),Mitarbeiter!$C200))+1),MAX(0,NETWORKDAYS(MAX(DATE(2026,6,1),Mitarbeiter!$C200),MIN(DATE(2026,7,0),IF(Mitarbeiter!$D200="",DATE(2026,7,0),Mitarbeiter!$D200),TODAY()),Einstellungen!$F$13:$F$67)))*N(Mitarbeiter!$E200)/IF(Einstellungen!$C$11="7 Tage",7,5),N('Ist-Stunden'!K200)+(N(Krankheitstage!L200)+N(Krankheitstage!X200))*N($C200))))</f>
        <v/>
      </c>
      <c r="AP200" s="76">
        <f>IF($B200="",0,IF(Einstellungen!$C$10="Ja",MAX(IF(Einstellungen!$C$11="7 Tage",MAX(0,(MIN(DATE(2026,8,0),IF(Mitarbeiter!$D200="",DATE(2026,8,0),Mitarbeiter!$D200),TODAY()))-(MAX(DATE(2026,7,1),Mitarbeiter!$C200))+1),MAX(0,NETWORKDAYS(MAX(DATE(2026,7,1),Mitarbeiter!$C200),MIN(DATE(2026,8,0),IF(Mitarbeiter!$D200="",DATE(2026,8,0),Mitarbeiter!$D200),TODAY()),Einstellungen!$F$13:$F$67)))*N(Mitarbeiter!$E200)/IF(Einstellungen!$C$11="7 Tage",7,5),N('Ist-Stunden'!L200)),MAX(IF(Einstellungen!$C$11="7 Tage",MAX(0,(MIN(DATE(2026,8,0),IF(Mitarbeiter!$D200="",DATE(2026,8,0),Mitarbeiter!$D200),TODAY()))-(MAX(DATE(2026,7,1),Mitarbeiter!$C200))+1),MAX(0,NETWORKDAYS(MAX(DATE(2026,7,1),Mitarbeiter!$C200),MIN(DATE(2026,8,0),IF(Mitarbeiter!$D200="",DATE(2026,8,0),Mitarbeiter!$D200),TODAY()),Einstellungen!$F$13:$F$67)))*N(Mitarbeiter!$E200)/IF(Einstellungen!$C$11="7 Tage",7,5),N('Ist-Stunden'!L200)+(N(Krankheitstage!M200)+N(Krankheitstage!Y200))*N($C200))))</f>
        <v/>
      </c>
      <c r="AQ200" s="76">
        <f>IF($B200="",0,IF(Einstellungen!$C$10="Ja",MAX(IF(Einstellungen!$C$11="7 Tage",MAX(0,(MIN(DATE(2026,9,0),IF(Mitarbeiter!$D200="",DATE(2026,9,0),Mitarbeiter!$D200),TODAY()))-(MAX(DATE(2026,8,1),Mitarbeiter!$C200))+1),MAX(0,NETWORKDAYS(MAX(DATE(2026,8,1),Mitarbeiter!$C200),MIN(DATE(2026,9,0),IF(Mitarbeiter!$D200="",DATE(2026,9,0),Mitarbeiter!$D200),TODAY()),Einstellungen!$F$13:$F$67)))*N(Mitarbeiter!$E200)/IF(Einstellungen!$C$11="7 Tage",7,5),N('Ist-Stunden'!M200)),MAX(IF(Einstellungen!$C$11="7 Tage",MAX(0,(MIN(DATE(2026,9,0),IF(Mitarbeiter!$D200="",DATE(2026,9,0),Mitarbeiter!$D200),TODAY()))-(MAX(DATE(2026,8,1),Mitarbeiter!$C200))+1),MAX(0,NETWORKDAYS(MAX(DATE(2026,8,1),Mitarbeiter!$C200),MIN(DATE(2026,9,0),IF(Mitarbeiter!$D200="",DATE(2026,9,0),Mitarbeiter!$D200),TODAY()),Einstellungen!$F$13:$F$67)))*N(Mitarbeiter!$E200)/IF(Einstellungen!$C$11="7 Tage",7,5),N('Ist-Stunden'!M200)+(N(Krankheitstage!N200)+N(Krankheitstage!Z200))*N($C200))))</f>
        <v/>
      </c>
      <c r="AR200" s="76">
        <f>IF($B200="",0,IF(Einstellungen!$C$10="Ja",MAX(IF(Einstellungen!$C$11="7 Tage",MAX(0,(MIN(DATE(2026,10,0),IF(Mitarbeiter!$D200="",DATE(2026,10,0),Mitarbeiter!$D200),TODAY()))-(MAX(DATE(2026,9,1),Mitarbeiter!$C200))+1),MAX(0,NETWORKDAYS(MAX(DATE(2026,9,1),Mitarbeiter!$C200),MIN(DATE(2026,10,0),IF(Mitarbeiter!$D200="",DATE(2026,10,0),Mitarbeiter!$D200),TODAY()),Einstellungen!$F$13:$F$67)))*N(Mitarbeiter!$E200)/IF(Einstellungen!$C$11="7 Tage",7,5),N('Ist-Stunden'!N200)),MAX(IF(Einstellungen!$C$11="7 Tage",MAX(0,(MIN(DATE(2026,10,0),IF(Mitarbeiter!$D200="",DATE(2026,10,0),Mitarbeiter!$D200),TODAY()))-(MAX(DATE(2026,9,1),Mitarbeiter!$C200))+1),MAX(0,NETWORKDAYS(MAX(DATE(2026,9,1),Mitarbeiter!$C200),MIN(DATE(2026,10,0),IF(Mitarbeiter!$D200="",DATE(2026,10,0),Mitarbeiter!$D200),TODAY()),Einstellungen!$F$13:$F$67)))*N(Mitarbeiter!$E200)/IF(Einstellungen!$C$11="7 Tage",7,5),N('Ist-Stunden'!N200)+(N(Krankheitstage!O200)+N(Krankheitstage!AA200))*N($C200))))</f>
        <v/>
      </c>
      <c r="AS200" s="76">
        <f>IF($B200="",0,IF(Einstellungen!$C$10="Ja",MAX(IF(Einstellungen!$C$11="7 Tage",MAX(0,(MIN(DATE(2026,11,0),IF(Mitarbeiter!$D200="",DATE(2026,11,0),Mitarbeiter!$D200),TODAY()))-(MAX(DATE(2026,10,1),Mitarbeiter!$C200))+1),MAX(0,NETWORKDAYS(MAX(DATE(2026,10,1),Mitarbeiter!$C200),MIN(DATE(2026,11,0),IF(Mitarbeiter!$D200="",DATE(2026,11,0),Mitarbeiter!$D200),TODAY()),Einstellungen!$F$13:$F$67)))*N(Mitarbeiter!$E200)/IF(Einstellungen!$C$11="7 Tage",7,5),N('Ist-Stunden'!O200)),MAX(IF(Einstellungen!$C$11="7 Tage",MAX(0,(MIN(DATE(2026,11,0),IF(Mitarbeiter!$D200="",DATE(2026,11,0),Mitarbeiter!$D200),TODAY()))-(MAX(DATE(2026,10,1),Mitarbeiter!$C200))+1),MAX(0,NETWORKDAYS(MAX(DATE(2026,10,1),Mitarbeiter!$C200),MIN(DATE(2026,11,0),IF(Mitarbeiter!$D200="",DATE(2026,11,0),Mitarbeiter!$D200),TODAY()),Einstellungen!$F$13:$F$67)))*N(Mitarbeiter!$E200)/IF(Einstellungen!$C$11="7 Tage",7,5),N('Ist-Stunden'!O200)+(N(Krankheitstage!P200)+N(Krankheitstage!AB200))*N($C200))))</f>
        <v/>
      </c>
      <c r="AT200" s="76">
        <f>IF($B200="",0,IF(Einstellungen!$C$10="Ja",MAX(IF(Einstellungen!$C$11="7 Tage",MAX(0,(MIN(DATE(2026,12,0),IF(Mitarbeiter!$D200="",DATE(2026,12,0),Mitarbeiter!$D200),TODAY()))-(MAX(DATE(2026,11,1),Mitarbeiter!$C200))+1),MAX(0,NETWORKDAYS(MAX(DATE(2026,11,1),Mitarbeiter!$C200),MIN(DATE(2026,12,0),IF(Mitarbeiter!$D200="",DATE(2026,12,0),Mitarbeiter!$D200),TODAY()),Einstellungen!$F$13:$F$67)))*N(Mitarbeiter!$E200)/IF(Einstellungen!$C$11="7 Tage",7,5),N('Ist-Stunden'!P200)),MAX(IF(Einstellungen!$C$11="7 Tage",MAX(0,(MIN(DATE(2026,12,0),IF(Mitarbeiter!$D200="",DATE(2026,12,0),Mitarbeiter!$D200),TODAY()))-(MAX(DATE(2026,11,1),Mitarbeiter!$C200))+1),MAX(0,NETWORKDAYS(MAX(DATE(2026,11,1),Mitarbeiter!$C200),MIN(DATE(2026,12,0),IF(Mitarbeiter!$D200="",DATE(2026,12,0),Mitarbeiter!$D200),TODAY()),Einstellungen!$F$13:$F$67)))*N(Mitarbeiter!$E200)/IF(Einstellungen!$C$11="7 Tage",7,5),N('Ist-Stunden'!P200)+(N(Krankheitstage!Q200)+N(Krankheitstage!AC200))*N($C200))))</f>
        <v/>
      </c>
      <c r="AU200" s="76">
        <f>IF($B200="",0,IF(Einstellungen!$C$10="Ja",MAX(IF(Einstellungen!$C$11="7 Tage",MAX(0,(MIN(DATE(2026,13,0),IF(Mitarbeiter!$D200="",DATE(2026,13,0),Mitarbeiter!$D200),TODAY()))-(MAX(DATE(2026,12,1),Mitarbeiter!$C200))+1),MAX(0,NETWORKDAYS(MAX(DATE(2026,12,1),Mitarbeiter!$C200),MIN(DATE(2026,13,0),IF(Mitarbeiter!$D200="",DATE(2026,13,0),Mitarbeiter!$D200),TODAY()),Einstellungen!$F$13:$F$67)))*N(Mitarbeiter!$E200)/IF(Einstellungen!$C$11="7 Tage",7,5),N('Ist-Stunden'!Q200)),MAX(IF(Einstellungen!$C$11="7 Tage",MAX(0,(MIN(DATE(2026,13,0),IF(Mitarbeiter!$D200="",DATE(2026,13,0),Mitarbeiter!$D200),TODAY()))-(MAX(DATE(2026,12,1),Mitarbeiter!$C200))+1),MAX(0,NETWORKDAYS(MAX(DATE(2026,12,1),Mitarbeiter!$C200),MIN(DATE(2026,13,0),IF(Mitarbeiter!$D200="",DATE(2026,13,0),Mitarbeiter!$D200),TODAY()),Einstellungen!$F$13:$F$67)))*N(Mitarbeiter!$E200)/IF(Einstellungen!$C$11="7 Tage",7,5),N('Ist-Stunden'!Q200)+(N(Krankheitstage!R200)+N(Krankheitstage!AD200))*N($C200))))</f>
        <v/>
      </c>
      <c r="AV200" s="76">
        <f>IF($B200="",0,IF(Einstellungen!$C$10="Ja",MAX(IF(Einstellungen!$C$11="7 Tage",MAX(0,(MIN(DATE(2027,2,0),IF(Mitarbeiter!$D200="",DATE(2027,2,0),Mitarbeiter!$D200),TODAY()))-(MAX(DATE(2027,1,1),Mitarbeiter!$C200))+1),MAX(0,NETWORKDAYS(MAX(DATE(2027,1,1),Mitarbeiter!$C200),MIN(DATE(2027,2,0),IF(Mitarbeiter!$D200="",DATE(2027,2,0),Mitarbeiter!$D200),TODAY()),Einstellungen!$F$13:$F$67)))*N(Mitarbeiter!$E200)/IF(Einstellungen!$C$11="7 Tage",7,5),N('Ist-Stunden'!R200)),MAX(IF(Einstellungen!$C$11="7 Tage",MAX(0,(MIN(DATE(2027,2,0),IF(Mitarbeiter!$D200="",DATE(2027,2,0),Mitarbeiter!$D200),TODAY()))-(MAX(DATE(2027,1,1),Mitarbeiter!$C200))+1),MAX(0,NETWORKDAYS(MAX(DATE(2027,1,1),Mitarbeiter!$C200),MIN(DATE(2027,2,0),IF(Mitarbeiter!$D200="",DATE(2027,2,0),Mitarbeiter!$D200),TODAY()),Einstellungen!$F$13:$F$67)))*N(Mitarbeiter!$E200)/IF(Einstellungen!$C$11="7 Tage",7,5),N('Ist-Stunden'!R200)+(N(Krankheitstage!AE200)+N(Krankheitstage!AQ200))*N($C200))))</f>
        <v/>
      </c>
      <c r="AW200" s="76">
        <f>IF($B200="",0,IF(Einstellungen!$C$10="Ja",MAX(IF(Einstellungen!$C$11="7 Tage",MAX(0,(MIN(DATE(2027,3,0),IF(Mitarbeiter!$D200="",DATE(2027,3,0),Mitarbeiter!$D200),TODAY()))-(MAX(DATE(2027,2,1),Mitarbeiter!$C200))+1),MAX(0,NETWORKDAYS(MAX(DATE(2027,2,1),Mitarbeiter!$C200),MIN(DATE(2027,3,0),IF(Mitarbeiter!$D200="",DATE(2027,3,0),Mitarbeiter!$D200),TODAY()),Einstellungen!$F$13:$F$67)))*N(Mitarbeiter!$E200)/IF(Einstellungen!$C$11="7 Tage",7,5),N('Ist-Stunden'!S200)),MAX(IF(Einstellungen!$C$11="7 Tage",MAX(0,(MIN(DATE(2027,3,0),IF(Mitarbeiter!$D200="",DATE(2027,3,0),Mitarbeiter!$D200),TODAY()))-(MAX(DATE(2027,2,1),Mitarbeiter!$C200))+1),MAX(0,NETWORKDAYS(MAX(DATE(2027,2,1),Mitarbeiter!$C200),MIN(DATE(2027,3,0),IF(Mitarbeiter!$D200="",DATE(2027,3,0),Mitarbeiter!$D200),TODAY()),Einstellungen!$F$13:$F$67)))*N(Mitarbeiter!$E200)/IF(Einstellungen!$C$11="7 Tage",7,5),N('Ist-Stunden'!S200)+(N(Krankheitstage!AF200)+N(Krankheitstage!AR200))*N($C200))))</f>
        <v/>
      </c>
      <c r="AX200" s="76">
        <f>IF($B200="",0,IF(Einstellungen!$C$10="Ja",MAX(IF(Einstellungen!$C$11="7 Tage",MAX(0,(MIN(DATE(2027,4,0),IF(Mitarbeiter!$D200="",DATE(2027,4,0),Mitarbeiter!$D200),TODAY()))-(MAX(DATE(2027,3,1),Mitarbeiter!$C200))+1),MAX(0,NETWORKDAYS(MAX(DATE(2027,3,1),Mitarbeiter!$C200),MIN(DATE(2027,4,0),IF(Mitarbeiter!$D200="",DATE(2027,4,0),Mitarbeiter!$D200),TODAY()),Einstellungen!$F$13:$F$67)))*N(Mitarbeiter!$E200)/IF(Einstellungen!$C$11="7 Tage",7,5),N('Ist-Stunden'!T200)),MAX(IF(Einstellungen!$C$11="7 Tage",MAX(0,(MIN(DATE(2027,4,0),IF(Mitarbeiter!$D200="",DATE(2027,4,0),Mitarbeiter!$D200),TODAY()))-(MAX(DATE(2027,3,1),Mitarbeiter!$C200))+1),MAX(0,NETWORKDAYS(MAX(DATE(2027,3,1),Mitarbeiter!$C200),MIN(DATE(2027,4,0),IF(Mitarbeiter!$D200="",DATE(2027,4,0),Mitarbeiter!$D200),TODAY()),Einstellungen!$F$13:$F$67)))*N(Mitarbeiter!$E200)/IF(Einstellungen!$C$11="7 Tage",7,5),N('Ist-Stunden'!T200)+(N(Krankheitstage!AG200)+N(Krankheitstage!AS200))*N($C200))))</f>
        <v/>
      </c>
      <c r="AY200" s="76">
        <f>IF($B200="",0,IF(Einstellungen!$C$10="Ja",MAX(IF(Einstellungen!$C$11="7 Tage",MAX(0,(MIN(DATE(2027,5,0),IF(Mitarbeiter!$D200="",DATE(2027,5,0),Mitarbeiter!$D200),TODAY()))-(MAX(DATE(2027,4,1),Mitarbeiter!$C200))+1),MAX(0,NETWORKDAYS(MAX(DATE(2027,4,1),Mitarbeiter!$C200),MIN(DATE(2027,5,0),IF(Mitarbeiter!$D200="",DATE(2027,5,0),Mitarbeiter!$D200),TODAY()),Einstellungen!$F$13:$F$67)))*N(Mitarbeiter!$E200)/IF(Einstellungen!$C$11="7 Tage",7,5),N('Ist-Stunden'!U200)),MAX(IF(Einstellungen!$C$11="7 Tage",MAX(0,(MIN(DATE(2027,5,0),IF(Mitarbeiter!$D200="",DATE(2027,5,0),Mitarbeiter!$D200),TODAY()))-(MAX(DATE(2027,4,1),Mitarbeiter!$C200))+1),MAX(0,NETWORKDAYS(MAX(DATE(2027,4,1),Mitarbeiter!$C200),MIN(DATE(2027,5,0),IF(Mitarbeiter!$D200="",DATE(2027,5,0),Mitarbeiter!$D200),TODAY()),Einstellungen!$F$13:$F$67)))*N(Mitarbeiter!$E200)/IF(Einstellungen!$C$11="7 Tage",7,5),N('Ist-Stunden'!U200)+(N(Krankheitstage!AH200)+N(Krankheitstage!AT200))*N($C200))))</f>
        <v/>
      </c>
      <c r="AZ200" s="76">
        <f>IF($B200="",0,IF(Einstellungen!$C$10="Ja",MAX(IF(Einstellungen!$C$11="7 Tage",MAX(0,(MIN(DATE(2027,6,0),IF(Mitarbeiter!$D200="",DATE(2027,6,0),Mitarbeiter!$D200),TODAY()))-(MAX(DATE(2027,5,1),Mitarbeiter!$C200))+1),MAX(0,NETWORKDAYS(MAX(DATE(2027,5,1),Mitarbeiter!$C200),MIN(DATE(2027,6,0),IF(Mitarbeiter!$D200="",DATE(2027,6,0),Mitarbeiter!$D200),TODAY()),Einstellungen!$F$13:$F$67)))*N(Mitarbeiter!$E200)/IF(Einstellungen!$C$11="7 Tage",7,5),N('Ist-Stunden'!V200)),MAX(IF(Einstellungen!$C$11="7 Tage",MAX(0,(MIN(DATE(2027,6,0),IF(Mitarbeiter!$D200="",DATE(2027,6,0),Mitarbeiter!$D200),TODAY()))-(MAX(DATE(2027,5,1),Mitarbeiter!$C200))+1),MAX(0,NETWORKDAYS(MAX(DATE(2027,5,1),Mitarbeiter!$C200),MIN(DATE(2027,6,0),IF(Mitarbeiter!$D200="",DATE(2027,6,0),Mitarbeiter!$D200),TODAY()),Einstellungen!$F$13:$F$67)))*N(Mitarbeiter!$E200)/IF(Einstellungen!$C$11="7 Tage",7,5),N('Ist-Stunden'!V200)+(N(Krankheitstage!AI200)+N(Krankheitstage!AU200))*N($C200))))</f>
        <v/>
      </c>
      <c r="BA200" s="76">
        <f>IF($B200="",0,IF(Einstellungen!$C$10="Ja",MAX(IF(Einstellungen!$C$11="7 Tage",MAX(0,(MIN(DATE(2027,7,0),IF(Mitarbeiter!$D200="",DATE(2027,7,0),Mitarbeiter!$D200),TODAY()))-(MAX(DATE(2027,6,1),Mitarbeiter!$C200))+1),MAX(0,NETWORKDAYS(MAX(DATE(2027,6,1),Mitarbeiter!$C200),MIN(DATE(2027,7,0),IF(Mitarbeiter!$D200="",DATE(2027,7,0),Mitarbeiter!$D200),TODAY()),Einstellungen!$F$13:$F$67)))*N(Mitarbeiter!$E200)/IF(Einstellungen!$C$11="7 Tage",7,5),N('Ist-Stunden'!W200)),MAX(IF(Einstellungen!$C$11="7 Tage",MAX(0,(MIN(DATE(2027,7,0),IF(Mitarbeiter!$D200="",DATE(2027,7,0),Mitarbeiter!$D200),TODAY()))-(MAX(DATE(2027,6,1),Mitarbeiter!$C200))+1),MAX(0,NETWORKDAYS(MAX(DATE(2027,6,1),Mitarbeiter!$C200),MIN(DATE(2027,7,0),IF(Mitarbeiter!$D200="",DATE(2027,7,0),Mitarbeiter!$D200),TODAY()),Einstellungen!$F$13:$F$67)))*N(Mitarbeiter!$E200)/IF(Einstellungen!$C$11="7 Tage",7,5),N('Ist-Stunden'!W200)+(N(Krankheitstage!AJ200)+N(Krankheitstage!AV200))*N($C200))))</f>
        <v/>
      </c>
      <c r="BB200" s="76">
        <f>IF($B200="",0,IF(Einstellungen!$C$10="Ja",MAX(IF(Einstellungen!$C$11="7 Tage",MAX(0,(MIN(DATE(2027,8,0),IF(Mitarbeiter!$D200="",DATE(2027,8,0),Mitarbeiter!$D200),TODAY()))-(MAX(DATE(2027,7,1),Mitarbeiter!$C200))+1),MAX(0,NETWORKDAYS(MAX(DATE(2027,7,1),Mitarbeiter!$C200),MIN(DATE(2027,8,0),IF(Mitarbeiter!$D200="",DATE(2027,8,0),Mitarbeiter!$D200),TODAY()),Einstellungen!$F$13:$F$67)))*N(Mitarbeiter!$E200)/IF(Einstellungen!$C$11="7 Tage",7,5),N('Ist-Stunden'!X200)),MAX(IF(Einstellungen!$C$11="7 Tage",MAX(0,(MIN(DATE(2027,8,0),IF(Mitarbeiter!$D200="",DATE(2027,8,0),Mitarbeiter!$D200),TODAY()))-(MAX(DATE(2027,7,1),Mitarbeiter!$C200))+1),MAX(0,NETWORKDAYS(MAX(DATE(2027,7,1),Mitarbeiter!$C200),MIN(DATE(2027,8,0),IF(Mitarbeiter!$D200="",DATE(2027,8,0),Mitarbeiter!$D200),TODAY()),Einstellungen!$F$13:$F$67)))*N(Mitarbeiter!$E200)/IF(Einstellungen!$C$11="7 Tage",7,5),N('Ist-Stunden'!X200)+(N(Krankheitstage!AK200)+N(Krankheitstage!AW200))*N($C200))))</f>
        <v/>
      </c>
      <c r="BC200" s="76">
        <f>IF($B200="",0,IF(Einstellungen!$C$10="Ja",MAX(IF(Einstellungen!$C$11="7 Tage",MAX(0,(MIN(DATE(2027,9,0),IF(Mitarbeiter!$D200="",DATE(2027,9,0),Mitarbeiter!$D200),TODAY()))-(MAX(DATE(2027,8,1),Mitarbeiter!$C200))+1),MAX(0,NETWORKDAYS(MAX(DATE(2027,8,1),Mitarbeiter!$C200),MIN(DATE(2027,9,0),IF(Mitarbeiter!$D200="",DATE(2027,9,0),Mitarbeiter!$D200),TODAY()),Einstellungen!$F$13:$F$67)))*N(Mitarbeiter!$E200)/IF(Einstellungen!$C$11="7 Tage",7,5),N('Ist-Stunden'!Y200)),MAX(IF(Einstellungen!$C$11="7 Tage",MAX(0,(MIN(DATE(2027,9,0),IF(Mitarbeiter!$D200="",DATE(2027,9,0),Mitarbeiter!$D200),TODAY()))-(MAX(DATE(2027,8,1),Mitarbeiter!$C200))+1),MAX(0,NETWORKDAYS(MAX(DATE(2027,8,1),Mitarbeiter!$C200),MIN(DATE(2027,9,0),IF(Mitarbeiter!$D200="",DATE(2027,9,0),Mitarbeiter!$D200),TODAY()),Einstellungen!$F$13:$F$67)))*N(Mitarbeiter!$E200)/IF(Einstellungen!$C$11="7 Tage",7,5),N('Ist-Stunden'!Y200)+(N(Krankheitstage!AL200)+N(Krankheitstage!AX200))*N($C200))))</f>
        <v/>
      </c>
      <c r="BD200" s="76">
        <f>IF($B200="",0,IF(Einstellungen!$C$10="Ja",MAX(IF(Einstellungen!$C$11="7 Tage",MAX(0,(MIN(DATE(2027,10,0),IF(Mitarbeiter!$D200="",DATE(2027,10,0),Mitarbeiter!$D200),TODAY()))-(MAX(DATE(2027,9,1),Mitarbeiter!$C200))+1),MAX(0,NETWORKDAYS(MAX(DATE(2027,9,1),Mitarbeiter!$C200),MIN(DATE(2027,10,0),IF(Mitarbeiter!$D200="",DATE(2027,10,0),Mitarbeiter!$D200),TODAY()),Einstellungen!$F$13:$F$67)))*N(Mitarbeiter!$E200)/IF(Einstellungen!$C$11="7 Tage",7,5),N('Ist-Stunden'!Z200)),MAX(IF(Einstellungen!$C$11="7 Tage",MAX(0,(MIN(DATE(2027,10,0),IF(Mitarbeiter!$D200="",DATE(2027,10,0),Mitarbeiter!$D200),TODAY()))-(MAX(DATE(2027,9,1),Mitarbeiter!$C200))+1),MAX(0,NETWORKDAYS(MAX(DATE(2027,9,1),Mitarbeiter!$C200),MIN(DATE(2027,10,0),IF(Mitarbeiter!$D200="",DATE(2027,10,0),Mitarbeiter!$D200),TODAY()),Einstellungen!$F$13:$F$67)))*N(Mitarbeiter!$E200)/IF(Einstellungen!$C$11="7 Tage",7,5),N('Ist-Stunden'!Z200)+(N(Krankheitstage!AM200)+N(Krankheitstage!AY200))*N($C200))))</f>
        <v/>
      </c>
      <c r="BE200" s="76">
        <f>IF($B200="",0,IF(Einstellungen!$C$10="Ja",MAX(IF(Einstellungen!$C$11="7 Tage",MAX(0,(MIN(DATE(2027,11,0),IF(Mitarbeiter!$D200="",DATE(2027,11,0),Mitarbeiter!$D200),TODAY()))-(MAX(DATE(2027,10,1),Mitarbeiter!$C200))+1),MAX(0,NETWORKDAYS(MAX(DATE(2027,10,1),Mitarbeiter!$C200),MIN(DATE(2027,11,0),IF(Mitarbeiter!$D200="",DATE(2027,11,0),Mitarbeiter!$D200),TODAY()),Einstellungen!$F$13:$F$67)))*N(Mitarbeiter!$E200)/IF(Einstellungen!$C$11="7 Tage",7,5),N('Ist-Stunden'!AA200)),MAX(IF(Einstellungen!$C$11="7 Tage",MAX(0,(MIN(DATE(2027,11,0),IF(Mitarbeiter!$D200="",DATE(2027,11,0),Mitarbeiter!$D200),TODAY()))-(MAX(DATE(2027,10,1),Mitarbeiter!$C200))+1),MAX(0,NETWORKDAYS(MAX(DATE(2027,10,1),Mitarbeiter!$C200),MIN(DATE(2027,11,0),IF(Mitarbeiter!$D200="",DATE(2027,11,0),Mitarbeiter!$D200),TODAY()),Einstellungen!$F$13:$F$67)))*N(Mitarbeiter!$E200)/IF(Einstellungen!$C$11="7 Tage",7,5),N('Ist-Stunden'!AA200)+(N(Krankheitstage!AN200)+N(Krankheitstage!AZ200))*N($C200))))</f>
        <v/>
      </c>
      <c r="BF200" s="76">
        <f>IF($B200="",0,IF(Einstellungen!$C$10="Ja",MAX(IF(Einstellungen!$C$11="7 Tage",MAX(0,(MIN(DATE(2027,12,0),IF(Mitarbeiter!$D200="",DATE(2027,12,0),Mitarbeiter!$D200),TODAY()))-(MAX(DATE(2027,11,1),Mitarbeiter!$C200))+1),MAX(0,NETWORKDAYS(MAX(DATE(2027,11,1),Mitarbeiter!$C200),MIN(DATE(2027,12,0),IF(Mitarbeiter!$D200="",DATE(2027,12,0),Mitarbeiter!$D200),TODAY()),Einstellungen!$F$13:$F$67)))*N(Mitarbeiter!$E200)/IF(Einstellungen!$C$11="7 Tage",7,5),N('Ist-Stunden'!AB200)),MAX(IF(Einstellungen!$C$11="7 Tage",MAX(0,(MIN(DATE(2027,12,0),IF(Mitarbeiter!$D200="",DATE(2027,12,0),Mitarbeiter!$D200),TODAY()))-(MAX(DATE(2027,11,1),Mitarbeiter!$C200))+1),MAX(0,NETWORKDAYS(MAX(DATE(2027,11,1),Mitarbeiter!$C200),MIN(DATE(2027,12,0),IF(Mitarbeiter!$D200="",DATE(2027,12,0),Mitarbeiter!$D200),TODAY()),Einstellungen!$F$13:$F$67)))*N(Mitarbeiter!$E200)/IF(Einstellungen!$C$11="7 Tage",7,5),N('Ist-Stunden'!AB200)+(N(Krankheitstage!AO200)+N(Krankheitstage!BA200))*N($C200))))</f>
        <v/>
      </c>
      <c r="BG200" s="76">
        <f>IF($B200="",0,IF(Einstellungen!$C$10="Ja",MAX(IF(Einstellungen!$C$11="7 Tage",MAX(0,(MIN(DATE(2027,13,0),IF(Mitarbeiter!$D200="",DATE(2027,13,0),Mitarbeiter!$D200),TODAY()))-(MAX(DATE(2027,12,1),Mitarbeiter!$C200))+1),MAX(0,NETWORKDAYS(MAX(DATE(2027,12,1),Mitarbeiter!$C200),MIN(DATE(2027,13,0),IF(Mitarbeiter!$D200="",DATE(2027,13,0),Mitarbeiter!$D200),TODAY()),Einstellungen!$F$13:$F$67)))*N(Mitarbeiter!$E200)/IF(Einstellungen!$C$11="7 Tage",7,5),N('Ist-Stunden'!AC200)),MAX(IF(Einstellungen!$C$11="7 Tage",MAX(0,(MIN(DATE(2027,13,0),IF(Mitarbeiter!$D200="",DATE(2027,13,0),Mitarbeiter!$D200),TODAY()))-(MAX(DATE(2027,12,1),Mitarbeiter!$C200))+1),MAX(0,NETWORKDAYS(MAX(DATE(2027,12,1),Mitarbeiter!$C200),MIN(DATE(2027,13,0),IF(Mitarbeiter!$D200="",DATE(2027,13,0),Mitarbeiter!$D200),TODAY()),Einstellungen!$F$13:$F$67)))*N(Mitarbeiter!$E200)/IF(Einstellungen!$C$11="7 Tage",7,5),N('Ist-Stunden'!AC200)+(N(Krankheitstage!AP200)+N(Krankheitstage!BB200))*N($C200))))</f>
        <v/>
      </c>
      <c r="BH200" s="76">
        <f>IF($B200="",0,IF(Einstellungen!$C$10="Ja",MAX(IF(Einstellungen!$C$11="7 Tage",MAX(0,(MIN(DATE(2028,2,0),IF(Mitarbeiter!$D200="",DATE(2028,2,0),Mitarbeiter!$D200),TODAY()))-(MAX(DATE(2028,1,1),Mitarbeiter!$C200))+1),MAX(0,NETWORKDAYS(MAX(DATE(2028,1,1),Mitarbeiter!$C200),MIN(DATE(2028,2,0),IF(Mitarbeiter!$D200="",DATE(2028,2,0),Mitarbeiter!$D200),TODAY()),Einstellungen!$F$13:$F$67)))*N(Mitarbeiter!$E200)/IF(Einstellungen!$C$11="7 Tage",7,5),N('Ist-Stunden'!AD200)),MAX(IF(Einstellungen!$C$11="7 Tage",MAX(0,(MIN(DATE(2028,2,0),IF(Mitarbeiter!$D200="",DATE(2028,2,0),Mitarbeiter!$D200),TODAY()))-(MAX(DATE(2028,1,1),Mitarbeiter!$C200))+1),MAX(0,NETWORKDAYS(MAX(DATE(2028,1,1),Mitarbeiter!$C200),MIN(DATE(2028,2,0),IF(Mitarbeiter!$D200="",DATE(2028,2,0),Mitarbeiter!$D200),TODAY()),Einstellungen!$F$13:$F$67)))*N(Mitarbeiter!$E200)/IF(Einstellungen!$C$11="7 Tage",7,5),N('Ist-Stunden'!AD200)+(N(Krankheitstage!BC200)+N(Krankheitstage!BO200))*N($C200))))</f>
        <v/>
      </c>
      <c r="BI200" s="76">
        <f>IF($B200="",0,IF(Einstellungen!$C$10="Ja",MAX(IF(Einstellungen!$C$11="7 Tage",MAX(0,(MIN(DATE(2028,3,0),IF(Mitarbeiter!$D200="",DATE(2028,3,0),Mitarbeiter!$D200),TODAY()))-(MAX(DATE(2028,2,1),Mitarbeiter!$C200))+1),MAX(0,NETWORKDAYS(MAX(DATE(2028,2,1),Mitarbeiter!$C200),MIN(DATE(2028,3,0),IF(Mitarbeiter!$D200="",DATE(2028,3,0),Mitarbeiter!$D200),TODAY()),Einstellungen!$F$13:$F$67)))*N(Mitarbeiter!$E200)/IF(Einstellungen!$C$11="7 Tage",7,5),N('Ist-Stunden'!AE200)),MAX(IF(Einstellungen!$C$11="7 Tage",MAX(0,(MIN(DATE(2028,3,0),IF(Mitarbeiter!$D200="",DATE(2028,3,0),Mitarbeiter!$D200),TODAY()))-(MAX(DATE(2028,2,1),Mitarbeiter!$C200))+1),MAX(0,NETWORKDAYS(MAX(DATE(2028,2,1),Mitarbeiter!$C200),MIN(DATE(2028,3,0),IF(Mitarbeiter!$D200="",DATE(2028,3,0),Mitarbeiter!$D200),TODAY()),Einstellungen!$F$13:$F$67)))*N(Mitarbeiter!$E200)/IF(Einstellungen!$C$11="7 Tage",7,5),N('Ist-Stunden'!AE200)+(N(Krankheitstage!BD200)+N(Krankheitstage!BP200))*N($C200))))</f>
        <v/>
      </c>
      <c r="BJ200" s="76">
        <f>IF($B200="",0,IF(Einstellungen!$C$10="Ja",MAX(IF(Einstellungen!$C$11="7 Tage",MAX(0,(MIN(DATE(2028,4,0),IF(Mitarbeiter!$D200="",DATE(2028,4,0),Mitarbeiter!$D200),TODAY()))-(MAX(DATE(2028,3,1),Mitarbeiter!$C200))+1),MAX(0,NETWORKDAYS(MAX(DATE(2028,3,1),Mitarbeiter!$C200),MIN(DATE(2028,4,0),IF(Mitarbeiter!$D200="",DATE(2028,4,0),Mitarbeiter!$D200),TODAY()),Einstellungen!$F$13:$F$67)))*N(Mitarbeiter!$E200)/IF(Einstellungen!$C$11="7 Tage",7,5),N('Ist-Stunden'!AF200)),MAX(IF(Einstellungen!$C$11="7 Tage",MAX(0,(MIN(DATE(2028,4,0),IF(Mitarbeiter!$D200="",DATE(2028,4,0),Mitarbeiter!$D200),TODAY()))-(MAX(DATE(2028,3,1),Mitarbeiter!$C200))+1),MAX(0,NETWORKDAYS(MAX(DATE(2028,3,1),Mitarbeiter!$C200),MIN(DATE(2028,4,0),IF(Mitarbeiter!$D200="",DATE(2028,4,0),Mitarbeiter!$D200),TODAY()),Einstellungen!$F$13:$F$67)))*N(Mitarbeiter!$E200)/IF(Einstellungen!$C$11="7 Tage",7,5),N('Ist-Stunden'!AF200)+(N(Krankheitstage!BE200)+N(Krankheitstage!BQ200))*N($C200))))</f>
        <v/>
      </c>
      <c r="BK200" s="76">
        <f>IF($B200="",0,IF(Einstellungen!$C$10="Ja",MAX(IF(Einstellungen!$C$11="7 Tage",MAX(0,(MIN(DATE(2028,5,0),IF(Mitarbeiter!$D200="",DATE(2028,5,0),Mitarbeiter!$D200),TODAY()))-(MAX(DATE(2028,4,1),Mitarbeiter!$C200))+1),MAX(0,NETWORKDAYS(MAX(DATE(2028,4,1),Mitarbeiter!$C200),MIN(DATE(2028,5,0),IF(Mitarbeiter!$D200="",DATE(2028,5,0),Mitarbeiter!$D200),TODAY()),Einstellungen!$F$13:$F$67)))*N(Mitarbeiter!$E200)/IF(Einstellungen!$C$11="7 Tage",7,5),N('Ist-Stunden'!AG200)),MAX(IF(Einstellungen!$C$11="7 Tage",MAX(0,(MIN(DATE(2028,5,0),IF(Mitarbeiter!$D200="",DATE(2028,5,0),Mitarbeiter!$D200),TODAY()))-(MAX(DATE(2028,4,1),Mitarbeiter!$C200))+1),MAX(0,NETWORKDAYS(MAX(DATE(2028,4,1),Mitarbeiter!$C200),MIN(DATE(2028,5,0),IF(Mitarbeiter!$D200="",DATE(2028,5,0),Mitarbeiter!$D200),TODAY()),Einstellungen!$F$13:$F$67)))*N(Mitarbeiter!$E200)/IF(Einstellungen!$C$11="7 Tage",7,5),N('Ist-Stunden'!AG200)+(N(Krankheitstage!BF200)+N(Krankheitstage!BR200))*N($C200))))</f>
        <v/>
      </c>
      <c r="BL200" s="76">
        <f>IF($B200="",0,IF(Einstellungen!$C$10="Ja",MAX(IF(Einstellungen!$C$11="7 Tage",MAX(0,(MIN(DATE(2028,6,0),IF(Mitarbeiter!$D200="",DATE(2028,6,0),Mitarbeiter!$D200),TODAY()))-(MAX(DATE(2028,5,1),Mitarbeiter!$C200))+1),MAX(0,NETWORKDAYS(MAX(DATE(2028,5,1),Mitarbeiter!$C200),MIN(DATE(2028,6,0),IF(Mitarbeiter!$D200="",DATE(2028,6,0),Mitarbeiter!$D200),TODAY()),Einstellungen!$F$13:$F$67)))*N(Mitarbeiter!$E200)/IF(Einstellungen!$C$11="7 Tage",7,5),N('Ist-Stunden'!AH200)),MAX(IF(Einstellungen!$C$11="7 Tage",MAX(0,(MIN(DATE(2028,6,0),IF(Mitarbeiter!$D200="",DATE(2028,6,0),Mitarbeiter!$D200),TODAY()))-(MAX(DATE(2028,5,1),Mitarbeiter!$C200))+1),MAX(0,NETWORKDAYS(MAX(DATE(2028,5,1),Mitarbeiter!$C200),MIN(DATE(2028,6,0),IF(Mitarbeiter!$D200="",DATE(2028,6,0),Mitarbeiter!$D200),TODAY()),Einstellungen!$F$13:$F$67)))*N(Mitarbeiter!$E200)/IF(Einstellungen!$C$11="7 Tage",7,5),N('Ist-Stunden'!AH200)+(N(Krankheitstage!BG200)+N(Krankheitstage!BS200))*N($C200))))</f>
        <v/>
      </c>
      <c r="BM200" s="76">
        <f>IF($B200="",0,IF(Einstellungen!$C$10="Ja",MAX(IF(Einstellungen!$C$11="7 Tage",MAX(0,(MIN(DATE(2028,7,0),IF(Mitarbeiter!$D200="",DATE(2028,7,0),Mitarbeiter!$D200),TODAY()))-(MAX(DATE(2028,6,1),Mitarbeiter!$C200))+1),MAX(0,NETWORKDAYS(MAX(DATE(2028,6,1),Mitarbeiter!$C200),MIN(DATE(2028,7,0),IF(Mitarbeiter!$D200="",DATE(2028,7,0),Mitarbeiter!$D200),TODAY()),Einstellungen!$F$13:$F$67)))*N(Mitarbeiter!$E200)/IF(Einstellungen!$C$11="7 Tage",7,5),N('Ist-Stunden'!AI200)),MAX(IF(Einstellungen!$C$11="7 Tage",MAX(0,(MIN(DATE(2028,7,0),IF(Mitarbeiter!$D200="",DATE(2028,7,0),Mitarbeiter!$D200),TODAY()))-(MAX(DATE(2028,6,1),Mitarbeiter!$C200))+1),MAX(0,NETWORKDAYS(MAX(DATE(2028,6,1),Mitarbeiter!$C200),MIN(DATE(2028,7,0),IF(Mitarbeiter!$D200="",DATE(2028,7,0),Mitarbeiter!$D200),TODAY()),Einstellungen!$F$13:$F$67)))*N(Mitarbeiter!$E200)/IF(Einstellungen!$C$11="7 Tage",7,5),N('Ist-Stunden'!AI200)+(N(Krankheitstage!BH200)+N(Krankheitstage!BT200))*N($C200))))</f>
        <v/>
      </c>
      <c r="BN200" s="76">
        <f>IF($B200="",0,IF(Einstellungen!$C$10="Ja",MAX(IF(Einstellungen!$C$11="7 Tage",MAX(0,(MIN(DATE(2028,8,0),IF(Mitarbeiter!$D200="",DATE(2028,8,0),Mitarbeiter!$D200),TODAY()))-(MAX(DATE(2028,7,1),Mitarbeiter!$C200))+1),MAX(0,NETWORKDAYS(MAX(DATE(2028,7,1),Mitarbeiter!$C200),MIN(DATE(2028,8,0),IF(Mitarbeiter!$D200="",DATE(2028,8,0),Mitarbeiter!$D200),TODAY()),Einstellungen!$F$13:$F$67)))*N(Mitarbeiter!$E200)/IF(Einstellungen!$C$11="7 Tage",7,5),N('Ist-Stunden'!AJ200)),MAX(IF(Einstellungen!$C$11="7 Tage",MAX(0,(MIN(DATE(2028,8,0),IF(Mitarbeiter!$D200="",DATE(2028,8,0),Mitarbeiter!$D200),TODAY()))-(MAX(DATE(2028,7,1),Mitarbeiter!$C200))+1),MAX(0,NETWORKDAYS(MAX(DATE(2028,7,1),Mitarbeiter!$C200),MIN(DATE(2028,8,0),IF(Mitarbeiter!$D200="",DATE(2028,8,0),Mitarbeiter!$D200),TODAY()),Einstellungen!$F$13:$F$67)))*N(Mitarbeiter!$E200)/IF(Einstellungen!$C$11="7 Tage",7,5),N('Ist-Stunden'!AJ200)+(N(Krankheitstage!BI200)+N(Krankheitstage!BU200))*N($C200))))</f>
        <v/>
      </c>
      <c r="BO200" s="76">
        <f>IF($B200="",0,IF(Einstellungen!$C$10="Ja",MAX(IF(Einstellungen!$C$11="7 Tage",MAX(0,(MIN(DATE(2028,9,0),IF(Mitarbeiter!$D200="",DATE(2028,9,0),Mitarbeiter!$D200),TODAY()))-(MAX(DATE(2028,8,1),Mitarbeiter!$C200))+1),MAX(0,NETWORKDAYS(MAX(DATE(2028,8,1),Mitarbeiter!$C200),MIN(DATE(2028,9,0),IF(Mitarbeiter!$D200="",DATE(2028,9,0),Mitarbeiter!$D200),TODAY()),Einstellungen!$F$13:$F$67)))*N(Mitarbeiter!$E200)/IF(Einstellungen!$C$11="7 Tage",7,5),N('Ist-Stunden'!AK200)),MAX(IF(Einstellungen!$C$11="7 Tage",MAX(0,(MIN(DATE(2028,9,0),IF(Mitarbeiter!$D200="",DATE(2028,9,0),Mitarbeiter!$D200),TODAY()))-(MAX(DATE(2028,8,1),Mitarbeiter!$C200))+1),MAX(0,NETWORKDAYS(MAX(DATE(2028,8,1),Mitarbeiter!$C200),MIN(DATE(2028,9,0),IF(Mitarbeiter!$D200="",DATE(2028,9,0),Mitarbeiter!$D200),TODAY()),Einstellungen!$F$13:$F$67)))*N(Mitarbeiter!$E200)/IF(Einstellungen!$C$11="7 Tage",7,5),N('Ist-Stunden'!AK200)+(N(Krankheitstage!BJ200)+N(Krankheitstage!BV200))*N($C200))))</f>
        <v/>
      </c>
      <c r="BP200" s="76">
        <f>IF($B200="",0,IF(Einstellungen!$C$10="Ja",MAX(IF(Einstellungen!$C$11="7 Tage",MAX(0,(MIN(DATE(2028,10,0),IF(Mitarbeiter!$D200="",DATE(2028,10,0),Mitarbeiter!$D200),TODAY()))-(MAX(DATE(2028,9,1),Mitarbeiter!$C200))+1),MAX(0,NETWORKDAYS(MAX(DATE(2028,9,1),Mitarbeiter!$C200),MIN(DATE(2028,10,0),IF(Mitarbeiter!$D200="",DATE(2028,10,0),Mitarbeiter!$D200),TODAY()),Einstellungen!$F$13:$F$67)))*N(Mitarbeiter!$E200)/IF(Einstellungen!$C$11="7 Tage",7,5),N('Ist-Stunden'!AL200)),MAX(IF(Einstellungen!$C$11="7 Tage",MAX(0,(MIN(DATE(2028,10,0),IF(Mitarbeiter!$D200="",DATE(2028,10,0),Mitarbeiter!$D200),TODAY()))-(MAX(DATE(2028,9,1),Mitarbeiter!$C200))+1),MAX(0,NETWORKDAYS(MAX(DATE(2028,9,1),Mitarbeiter!$C200),MIN(DATE(2028,10,0),IF(Mitarbeiter!$D200="",DATE(2028,10,0),Mitarbeiter!$D200),TODAY()),Einstellungen!$F$13:$F$67)))*N(Mitarbeiter!$E200)/IF(Einstellungen!$C$11="7 Tage",7,5),N('Ist-Stunden'!AL200)+(N(Krankheitstage!BK200)+N(Krankheitstage!BW200))*N($C200))))</f>
        <v/>
      </c>
      <c r="BQ200" s="76">
        <f>IF($B200="",0,IF(Einstellungen!$C$10="Ja",MAX(IF(Einstellungen!$C$11="7 Tage",MAX(0,(MIN(DATE(2028,11,0),IF(Mitarbeiter!$D200="",DATE(2028,11,0),Mitarbeiter!$D200),TODAY()))-(MAX(DATE(2028,10,1),Mitarbeiter!$C200))+1),MAX(0,NETWORKDAYS(MAX(DATE(2028,10,1),Mitarbeiter!$C200),MIN(DATE(2028,11,0),IF(Mitarbeiter!$D200="",DATE(2028,11,0),Mitarbeiter!$D200),TODAY()),Einstellungen!$F$13:$F$67)))*N(Mitarbeiter!$E200)/IF(Einstellungen!$C$11="7 Tage",7,5),N('Ist-Stunden'!AM200)),MAX(IF(Einstellungen!$C$11="7 Tage",MAX(0,(MIN(DATE(2028,11,0),IF(Mitarbeiter!$D200="",DATE(2028,11,0),Mitarbeiter!$D200),TODAY()))-(MAX(DATE(2028,10,1),Mitarbeiter!$C200))+1),MAX(0,NETWORKDAYS(MAX(DATE(2028,10,1),Mitarbeiter!$C200),MIN(DATE(2028,11,0),IF(Mitarbeiter!$D200="",DATE(2028,11,0),Mitarbeiter!$D200),TODAY()),Einstellungen!$F$13:$F$67)))*N(Mitarbeiter!$E200)/IF(Einstellungen!$C$11="7 Tage",7,5),N('Ist-Stunden'!AM200)+(N(Krankheitstage!BL200)+N(Krankheitstage!BX200))*N($C200))))</f>
        <v/>
      </c>
      <c r="BR200" s="76">
        <f>IF($B200="",0,IF(Einstellungen!$C$10="Ja",MAX(IF(Einstellungen!$C$11="7 Tage",MAX(0,(MIN(DATE(2028,12,0),IF(Mitarbeiter!$D200="",DATE(2028,12,0),Mitarbeiter!$D200),TODAY()))-(MAX(DATE(2028,11,1),Mitarbeiter!$C200))+1),MAX(0,NETWORKDAYS(MAX(DATE(2028,11,1),Mitarbeiter!$C200),MIN(DATE(2028,12,0),IF(Mitarbeiter!$D200="",DATE(2028,12,0),Mitarbeiter!$D200),TODAY()),Einstellungen!$F$13:$F$67)))*N(Mitarbeiter!$E200)/IF(Einstellungen!$C$11="7 Tage",7,5),N('Ist-Stunden'!AN200)),MAX(IF(Einstellungen!$C$11="7 Tage",MAX(0,(MIN(DATE(2028,12,0),IF(Mitarbeiter!$D200="",DATE(2028,12,0),Mitarbeiter!$D200),TODAY()))-(MAX(DATE(2028,11,1),Mitarbeiter!$C200))+1),MAX(0,NETWORKDAYS(MAX(DATE(2028,11,1),Mitarbeiter!$C200),MIN(DATE(2028,12,0),IF(Mitarbeiter!$D200="",DATE(2028,12,0),Mitarbeiter!$D200),TODAY()),Einstellungen!$F$13:$F$67)))*N(Mitarbeiter!$E200)/IF(Einstellungen!$C$11="7 Tage",7,5),N('Ist-Stunden'!AN200)+(N(Krankheitstage!BM200)+N(Krankheitstage!BY200))*N($C200))))</f>
        <v/>
      </c>
      <c r="BS200" s="76">
        <f>IF($B200="",0,IF(Einstellungen!$C$10="Ja",MAX(IF(Einstellungen!$C$11="7 Tage",MAX(0,(MIN(DATE(2028,13,0),IF(Mitarbeiter!$D200="",DATE(2028,13,0),Mitarbeiter!$D200),TODAY()))-(MAX(DATE(2028,12,1),Mitarbeiter!$C200))+1),MAX(0,NETWORKDAYS(MAX(DATE(2028,12,1),Mitarbeiter!$C200),MIN(DATE(2028,13,0),IF(Mitarbeiter!$D200="",DATE(2028,13,0),Mitarbeiter!$D200),TODAY()),Einstellungen!$F$13:$F$67)))*N(Mitarbeiter!$E200)/IF(Einstellungen!$C$11="7 Tage",7,5),N('Ist-Stunden'!AO200)),MAX(IF(Einstellungen!$C$11="7 Tage",MAX(0,(MIN(DATE(2028,13,0),IF(Mitarbeiter!$D200="",DATE(2028,13,0),Mitarbeiter!$D200),TODAY()))-(MAX(DATE(2028,12,1),Mitarbeiter!$C200))+1),MAX(0,NETWORKDAYS(MAX(DATE(2028,12,1),Mitarbeiter!$C200),MIN(DATE(2028,13,0),IF(Mitarbeiter!$D200="",DATE(2028,13,0),Mitarbeiter!$D200),TODAY()),Einstellungen!$F$13:$F$67)))*N(Mitarbeiter!$E200)/IF(Einstellungen!$C$11="7 Tage",7,5),N('Ist-Stunden'!AO200)+(N(Krankheitstage!BN200)+N(Krankheitstage!BZ200))*N($C200))))</f>
        <v/>
      </c>
      <c r="BT200" s="76">
        <f>IF($B200="",0,IF(Einstellungen!$C$10="Ja",MAX(IF(Einstellungen!$C$11="7 Tage",MAX(0,(MIN(DATE(2029,2,0),IF(Mitarbeiter!$D200="",DATE(2029,2,0),Mitarbeiter!$D200),TODAY()))-(MAX(DATE(2029,1,1),Mitarbeiter!$C200))+1),MAX(0,NETWORKDAYS(MAX(DATE(2029,1,1),Mitarbeiter!$C200),MIN(DATE(2029,2,0),IF(Mitarbeiter!$D200="",DATE(2029,2,0),Mitarbeiter!$D200),TODAY()),Einstellungen!$F$13:$F$67)))*N(Mitarbeiter!$E200)/IF(Einstellungen!$C$11="7 Tage",7,5),N('Ist-Stunden'!AP200)),MAX(IF(Einstellungen!$C$11="7 Tage",MAX(0,(MIN(DATE(2029,2,0),IF(Mitarbeiter!$D200="",DATE(2029,2,0),Mitarbeiter!$D200),TODAY()))-(MAX(DATE(2029,1,1),Mitarbeiter!$C200))+1),MAX(0,NETWORKDAYS(MAX(DATE(2029,1,1),Mitarbeiter!$C200),MIN(DATE(2029,2,0),IF(Mitarbeiter!$D200="",DATE(2029,2,0),Mitarbeiter!$D200),TODAY()),Einstellungen!$F$13:$F$67)))*N(Mitarbeiter!$E200)/IF(Einstellungen!$C$11="7 Tage",7,5),N('Ist-Stunden'!AP200)+(N(Krankheitstage!CA200)+N(Krankheitstage!CM200))*N($C200))))</f>
        <v/>
      </c>
      <c r="BU200" s="76">
        <f>IF($B200="",0,IF(Einstellungen!$C$10="Ja",MAX(IF(Einstellungen!$C$11="7 Tage",MAX(0,(MIN(DATE(2029,3,0),IF(Mitarbeiter!$D200="",DATE(2029,3,0),Mitarbeiter!$D200),TODAY()))-(MAX(DATE(2029,2,1),Mitarbeiter!$C200))+1),MAX(0,NETWORKDAYS(MAX(DATE(2029,2,1),Mitarbeiter!$C200),MIN(DATE(2029,3,0),IF(Mitarbeiter!$D200="",DATE(2029,3,0),Mitarbeiter!$D200),TODAY()),Einstellungen!$F$13:$F$67)))*N(Mitarbeiter!$E200)/IF(Einstellungen!$C$11="7 Tage",7,5),N('Ist-Stunden'!AQ200)),MAX(IF(Einstellungen!$C$11="7 Tage",MAX(0,(MIN(DATE(2029,3,0),IF(Mitarbeiter!$D200="",DATE(2029,3,0),Mitarbeiter!$D200),TODAY()))-(MAX(DATE(2029,2,1),Mitarbeiter!$C200))+1),MAX(0,NETWORKDAYS(MAX(DATE(2029,2,1),Mitarbeiter!$C200),MIN(DATE(2029,3,0),IF(Mitarbeiter!$D200="",DATE(2029,3,0),Mitarbeiter!$D200),TODAY()),Einstellungen!$F$13:$F$67)))*N(Mitarbeiter!$E200)/IF(Einstellungen!$C$11="7 Tage",7,5),N('Ist-Stunden'!AQ200)+(N(Krankheitstage!CB200)+N(Krankheitstage!CN200))*N($C200))))</f>
        <v/>
      </c>
      <c r="BV200" s="76">
        <f>IF($B200="",0,IF(Einstellungen!$C$10="Ja",MAX(IF(Einstellungen!$C$11="7 Tage",MAX(0,(MIN(DATE(2029,4,0),IF(Mitarbeiter!$D200="",DATE(2029,4,0),Mitarbeiter!$D200),TODAY()))-(MAX(DATE(2029,3,1),Mitarbeiter!$C200))+1),MAX(0,NETWORKDAYS(MAX(DATE(2029,3,1),Mitarbeiter!$C200),MIN(DATE(2029,4,0),IF(Mitarbeiter!$D200="",DATE(2029,4,0),Mitarbeiter!$D200),TODAY()),Einstellungen!$F$13:$F$67)))*N(Mitarbeiter!$E200)/IF(Einstellungen!$C$11="7 Tage",7,5),N('Ist-Stunden'!AR200)),MAX(IF(Einstellungen!$C$11="7 Tage",MAX(0,(MIN(DATE(2029,4,0),IF(Mitarbeiter!$D200="",DATE(2029,4,0),Mitarbeiter!$D200),TODAY()))-(MAX(DATE(2029,3,1),Mitarbeiter!$C200))+1),MAX(0,NETWORKDAYS(MAX(DATE(2029,3,1),Mitarbeiter!$C200),MIN(DATE(2029,4,0),IF(Mitarbeiter!$D200="",DATE(2029,4,0),Mitarbeiter!$D200),TODAY()),Einstellungen!$F$13:$F$67)))*N(Mitarbeiter!$E200)/IF(Einstellungen!$C$11="7 Tage",7,5),N('Ist-Stunden'!AR200)+(N(Krankheitstage!CC200)+N(Krankheitstage!CO200))*N($C200))))</f>
        <v/>
      </c>
      <c r="BW200" s="76">
        <f>IF($B200="",0,IF(Einstellungen!$C$10="Ja",MAX(IF(Einstellungen!$C$11="7 Tage",MAX(0,(MIN(DATE(2029,5,0),IF(Mitarbeiter!$D200="",DATE(2029,5,0),Mitarbeiter!$D200),TODAY()))-(MAX(DATE(2029,4,1),Mitarbeiter!$C200))+1),MAX(0,NETWORKDAYS(MAX(DATE(2029,4,1),Mitarbeiter!$C200),MIN(DATE(2029,5,0),IF(Mitarbeiter!$D200="",DATE(2029,5,0),Mitarbeiter!$D200),TODAY()),Einstellungen!$F$13:$F$67)))*N(Mitarbeiter!$E200)/IF(Einstellungen!$C$11="7 Tage",7,5),N('Ist-Stunden'!AS200)),MAX(IF(Einstellungen!$C$11="7 Tage",MAX(0,(MIN(DATE(2029,5,0),IF(Mitarbeiter!$D200="",DATE(2029,5,0),Mitarbeiter!$D200),TODAY()))-(MAX(DATE(2029,4,1),Mitarbeiter!$C200))+1),MAX(0,NETWORKDAYS(MAX(DATE(2029,4,1),Mitarbeiter!$C200),MIN(DATE(2029,5,0),IF(Mitarbeiter!$D200="",DATE(2029,5,0),Mitarbeiter!$D200),TODAY()),Einstellungen!$F$13:$F$67)))*N(Mitarbeiter!$E200)/IF(Einstellungen!$C$11="7 Tage",7,5),N('Ist-Stunden'!AS200)+(N(Krankheitstage!CD200)+N(Krankheitstage!CP200))*N($C200))))</f>
        <v/>
      </c>
      <c r="BX200" s="76">
        <f>IF($B200="",0,IF(Einstellungen!$C$10="Ja",MAX(IF(Einstellungen!$C$11="7 Tage",MAX(0,(MIN(DATE(2029,6,0),IF(Mitarbeiter!$D200="",DATE(2029,6,0),Mitarbeiter!$D200),TODAY()))-(MAX(DATE(2029,5,1),Mitarbeiter!$C200))+1),MAX(0,NETWORKDAYS(MAX(DATE(2029,5,1),Mitarbeiter!$C200),MIN(DATE(2029,6,0),IF(Mitarbeiter!$D200="",DATE(2029,6,0),Mitarbeiter!$D200),TODAY()),Einstellungen!$F$13:$F$67)))*N(Mitarbeiter!$E200)/IF(Einstellungen!$C$11="7 Tage",7,5),N('Ist-Stunden'!AT200)),MAX(IF(Einstellungen!$C$11="7 Tage",MAX(0,(MIN(DATE(2029,6,0),IF(Mitarbeiter!$D200="",DATE(2029,6,0),Mitarbeiter!$D200),TODAY()))-(MAX(DATE(2029,5,1),Mitarbeiter!$C200))+1),MAX(0,NETWORKDAYS(MAX(DATE(2029,5,1),Mitarbeiter!$C200),MIN(DATE(2029,6,0),IF(Mitarbeiter!$D200="",DATE(2029,6,0),Mitarbeiter!$D200),TODAY()),Einstellungen!$F$13:$F$67)))*N(Mitarbeiter!$E200)/IF(Einstellungen!$C$11="7 Tage",7,5),N('Ist-Stunden'!AT200)+(N(Krankheitstage!CE200)+N(Krankheitstage!CQ200))*N($C200))))</f>
        <v/>
      </c>
      <c r="BY200" s="76">
        <f>IF($B200="",0,IF(Einstellungen!$C$10="Ja",MAX(IF(Einstellungen!$C$11="7 Tage",MAX(0,(MIN(DATE(2029,7,0),IF(Mitarbeiter!$D200="",DATE(2029,7,0),Mitarbeiter!$D200),TODAY()))-(MAX(DATE(2029,6,1),Mitarbeiter!$C200))+1),MAX(0,NETWORKDAYS(MAX(DATE(2029,6,1),Mitarbeiter!$C200),MIN(DATE(2029,7,0),IF(Mitarbeiter!$D200="",DATE(2029,7,0),Mitarbeiter!$D200),TODAY()),Einstellungen!$F$13:$F$67)))*N(Mitarbeiter!$E200)/IF(Einstellungen!$C$11="7 Tage",7,5),N('Ist-Stunden'!AU200)),MAX(IF(Einstellungen!$C$11="7 Tage",MAX(0,(MIN(DATE(2029,7,0),IF(Mitarbeiter!$D200="",DATE(2029,7,0),Mitarbeiter!$D200),TODAY()))-(MAX(DATE(2029,6,1),Mitarbeiter!$C200))+1),MAX(0,NETWORKDAYS(MAX(DATE(2029,6,1),Mitarbeiter!$C200),MIN(DATE(2029,7,0),IF(Mitarbeiter!$D200="",DATE(2029,7,0),Mitarbeiter!$D200),TODAY()),Einstellungen!$F$13:$F$67)))*N(Mitarbeiter!$E200)/IF(Einstellungen!$C$11="7 Tage",7,5),N('Ist-Stunden'!AU200)+(N(Krankheitstage!CF200)+N(Krankheitstage!CR200))*N($C200))))</f>
        <v/>
      </c>
      <c r="BZ200" s="76">
        <f>IF($B200="",0,IF(Einstellungen!$C$10="Ja",MAX(IF(Einstellungen!$C$11="7 Tage",MAX(0,(MIN(DATE(2029,8,0),IF(Mitarbeiter!$D200="",DATE(2029,8,0),Mitarbeiter!$D200),TODAY()))-(MAX(DATE(2029,7,1),Mitarbeiter!$C200))+1),MAX(0,NETWORKDAYS(MAX(DATE(2029,7,1),Mitarbeiter!$C200),MIN(DATE(2029,8,0),IF(Mitarbeiter!$D200="",DATE(2029,8,0),Mitarbeiter!$D200),TODAY()),Einstellungen!$F$13:$F$67)))*N(Mitarbeiter!$E200)/IF(Einstellungen!$C$11="7 Tage",7,5),N('Ist-Stunden'!AV200)),MAX(IF(Einstellungen!$C$11="7 Tage",MAX(0,(MIN(DATE(2029,8,0),IF(Mitarbeiter!$D200="",DATE(2029,8,0),Mitarbeiter!$D200),TODAY()))-(MAX(DATE(2029,7,1),Mitarbeiter!$C200))+1),MAX(0,NETWORKDAYS(MAX(DATE(2029,7,1),Mitarbeiter!$C200),MIN(DATE(2029,8,0),IF(Mitarbeiter!$D200="",DATE(2029,8,0),Mitarbeiter!$D200),TODAY()),Einstellungen!$F$13:$F$67)))*N(Mitarbeiter!$E200)/IF(Einstellungen!$C$11="7 Tage",7,5),N('Ist-Stunden'!AV200)+(N(Krankheitstage!CG200)+N(Krankheitstage!CS200))*N($C200))))</f>
        <v/>
      </c>
      <c r="CA200" s="76">
        <f>IF($B200="",0,IF(Einstellungen!$C$10="Ja",MAX(IF(Einstellungen!$C$11="7 Tage",MAX(0,(MIN(DATE(2029,9,0),IF(Mitarbeiter!$D200="",DATE(2029,9,0),Mitarbeiter!$D200),TODAY()))-(MAX(DATE(2029,8,1),Mitarbeiter!$C200))+1),MAX(0,NETWORKDAYS(MAX(DATE(2029,8,1),Mitarbeiter!$C200),MIN(DATE(2029,9,0),IF(Mitarbeiter!$D200="",DATE(2029,9,0),Mitarbeiter!$D200),TODAY()),Einstellungen!$F$13:$F$67)))*N(Mitarbeiter!$E200)/IF(Einstellungen!$C$11="7 Tage",7,5),N('Ist-Stunden'!AW200)),MAX(IF(Einstellungen!$C$11="7 Tage",MAX(0,(MIN(DATE(2029,9,0),IF(Mitarbeiter!$D200="",DATE(2029,9,0),Mitarbeiter!$D200),TODAY()))-(MAX(DATE(2029,8,1),Mitarbeiter!$C200))+1),MAX(0,NETWORKDAYS(MAX(DATE(2029,8,1),Mitarbeiter!$C200),MIN(DATE(2029,9,0),IF(Mitarbeiter!$D200="",DATE(2029,9,0),Mitarbeiter!$D200),TODAY()),Einstellungen!$F$13:$F$67)))*N(Mitarbeiter!$E200)/IF(Einstellungen!$C$11="7 Tage",7,5),N('Ist-Stunden'!AW200)+(N(Krankheitstage!CH200)+N(Krankheitstage!CT200))*N($C200))))</f>
        <v/>
      </c>
      <c r="CB200" s="76">
        <f>IF($B200="",0,IF(Einstellungen!$C$10="Ja",MAX(IF(Einstellungen!$C$11="7 Tage",MAX(0,(MIN(DATE(2029,10,0),IF(Mitarbeiter!$D200="",DATE(2029,10,0),Mitarbeiter!$D200),TODAY()))-(MAX(DATE(2029,9,1),Mitarbeiter!$C200))+1),MAX(0,NETWORKDAYS(MAX(DATE(2029,9,1),Mitarbeiter!$C200),MIN(DATE(2029,10,0),IF(Mitarbeiter!$D200="",DATE(2029,10,0),Mitarbeiter!$D200),TODAY()),Einstellungen!$F$13:$F$67)))*N(Mitarbeiter!$E200)/IF(Einstellungen!$C$11="7 Tage",7,5),N('Ist-Stunden'!AX200)),MAX(IF(Einstellungen!$C$11="7 Tage",MAX(0,(MIN(DATE(2029,10,0),IF(Mitarbeiter!$D200="",DATE(2029,10,0),Mitarbeiter!$D200),TODAY()))-(MAX(DATE(2029,9,1),Mitarbeiter!$C200))+1),MAX(0,NETWORKDAYS(MAX(DATE(2029,9,1),Mitarbeiter!$C200),MIN(DATE(2029,10,0),IF(Mitarbeiter!$D200="",DATE(2029,10,0),Mitarbeiter!$D200),TODAY()),Einstellungen!$F$13:$F$67)))*N(Mitarbeiter!$E200)/IF(Einstellungen!$C$11="7 Tage",7,5),N('Ist-Stunden'!AX200)+(N(Krankheitstage!CI200)+N(Krankheitstage!CU200))*N($C200))))</f>
        <v/>
      </c>
      <c r="CC200" s="76">
        <f>IF($B200="",0,IF(Einstellungen!$C$10="Ja",MAX(IF(Einstellungen!$C$11="7 Tage",MAX(0,(MIN(DATE(2029,11,0),IF(Mitarbeiter!$D200="",DATE(2029,11,0),Mitarbeiter!$D200),TODAY()))-(MAX(DATE(2029,10,1),Mitarbeiter!$C200))+1),MAX(0,NETWORKDAYS(MAX(DATE(2029,10,1),Mitarbeiter!$C200),MIN(DATE(2029,11,0),IF(Mitarbeiter!$D200="",DATE(2029,11,0),Mitarbeiter!$D200),TODAY()),Einstellungen!$F$13:$F$67)))*N(Mitarbeiter!$E200)/IF(Einstellungen!$C$11="7 Tage",7,5),N('Ist-Stunden'!AY200)),MAX(IF(Einstellungen!$C$11="7 Tage",MAX(0,(MIN(DATE(2029,11,0),IF(Mitarbeiter!$D200="",DATE(2029,11,0),Mitarbeiter!$D200),TODAY()))-(MAX(DATE(2029,10,1),Mitarbeiter!$C200))+1),MAX(0,NETWORKDAYS(MAX(DATE(2029,10,1),Mitarbeiter!$C200),MIN(DATE(2029,11,0),IF(Mitarbeiter!$D200="",DATE(2029,11,0),Mitarbeiter!$D200),TODAY()),Einstellungen!$F$13:$F$67)))*N(Mitarbeiter!$E200)/IF(Einstellungen!$C$11="7 Tage",7,5),N('Ist-Stunden'!AY200)+(N(Krankheitstage!CJ200)+N(Krankheitstage!CV200))*N($C200))))</f>
        <v/>
      </c>
      <c r="CD200" s="76">
        <f>IF($B200="",0,IF(Einstellungen!$C$10="Ja",MAX(IF(Einstellungen!$C$11="7 Tage",MAX(0,(MIN(DATE(2029,12,0),IF(Mitarbeiter!$D200="",DATE(2029,12,0),Mitarbeiter!$D200),TODAY()))-(MAX(DATE(2029,11,1),Mitarbeiter!$C200))+1),MAX(0,NETWORKDAYS(MAX(DATE(2029,11,1),Mitarbeiter!$C200),MIN(DATE(2029,12,0),IF(Mitarbeiter!$D200="",DATE(2029,12,0),Mitarbeiter!$D200),TODAY()),Einstellungen!$F$13:$F$67)))*N(Mitarbeiter!$E200)/IF(Einstellungen!$C$11="7 Tage",7,5),N('Ist-Stunden'!AZ200)),MAX(IF(Einstellungen!$C$11="7 Tage",MAX(0,(MIN(DATE(2029,12,0),IF(Mitarbeiter!$D200="",DATE(2029,12,0),Mitarbeiter!$D200),TODAY()))-(MAX(DATE(2029,11,1),Mitarbeiter!$C200))+1),MAX(0,NETWORKDAYS(MAX(DATE(2029,11,1),Mitarbeiter!$C200),MIN(DATE(2029,12,0),IF(Mitarbeiter!$D200="",DATE(2029,12,0),Mitarbeiter!$D200),TODAY()),Einstellungen!$F$13:$F$67)))*N(Mitarbeiter!$E200)/IF(Einstellungen!$C$11="7 Tage",7,5),N('Ist-Stunden'!AZ200)+(N(Krankheitstage!CK200)+N(Krankheitstage!CW200))*N($C200))))</f>
        <v/>
      </c>
      <c r="CE200" s="76">
        <f>IF($B200="",0,IF(Einstellungen!$C$10="Ja",MAX(IF(Einstellungen!$C$11="7 Tage",MAX(0,(MIN(DATE(2029,13,0),IF(Mitarbeiter!$D200="",DATE(2029,13,0),Mitarbeiter!$D200),TODAY()))-(MAX(DATE(2029,12,1),Mitarbeiter!$C200))+1),MAX(0,NETWORKDAYS(MAX(DATE(2029,12,1),Mitarbeiter!$C200),MIN(DATE(2029,13,0),IF(Mitarbeiter!$D200="",DATE(2029,13,0),Mitarbeiter!$D200),TODAY()),Einstellungen!$F$13:$F$67)))*N(Mitarbeiter!$E200)/IF(Einstellungen!$C$11="7 Tage",7,5),N('Ist-Stunden'!BA200)),MAX(IF(Einstellungen!$C$11="7 Tage",MAX(0,(MIN(DATE(2029,13,0),IF(Mitarbeiter!$D200="",DATE(2029,13,0),Mitarbeiter!$D200),TODAY()))-(MAX(DATE(2029,12,1),Mitarbeiter!$C200))+1),MAX(0,NETWORKDAYS(MAX(DATE(2029,12,1),Mitarbeiter!$C200),MIN(DATE(2029,13,0),IF(Mitarbeiter!$D200="",DATE(2029,13,0),Mitarbeiter!$D200),TODAY()),Einstellungen!$F$13:$F$67)))*N(Mitarbeiter!$E200)/IF(Einstellungen!$C$11="7 Tage",7,5),N('Ist-Stunden'!BA200)+(N(Krankheitstage!CL200)+N(Krankheitstage!CX200))*N($C200))))</f>
        <v/>
      </c>
      <c r="CF200" s="76">
        <f>IF($B200="",0,IF(Einstellungen!$C$10="Ja",MAX(IF(Einstellungen!$C$11="7 Tage",MAX(0,(MIN(DATE(2030,2,0),IF(Mitarbeiter!$D200="",DATE(2030,2,0),Mitarbeiter!$D200),TODAY()))-(MAX(DATE(2030,1,1),Mitarbeiter!$C200))+1),MAX(0,NETWORKDAYS(MAX(DATE(2030,1,1),Mitarbeiter!$C200),MIN(DATE(2030,2,0),IF(Mitarbeiter!$D200="",DATE(2030,2,0),Mitarbeiter!$D200),TODAY()),Einstellungen!$F$13:$F$67)))*N(Mitarbeiter!$E200)/IF(Einstellungen!$C$11="7 Tage",7,5),N('Ist-Stunden'!BB200)),MAX(IF(Einstellungen!$C$11="7 Tage",MAX(0,(MIN(DATE(2030,2,0),IF(Mitarbeiter!$D200="",DATE(2030,2,0),Mitarbeiter!$D200),TODAY()))-(MAX(DATE(2030,1,1),Mitarbeiter!$C200))+1),MAX(0,NETWORKDAYS(MAX(DATE(2030,1,1),Mitarbeiter!$C200),MIN(DATE(2030,2,0),IF(Mitarbeiter!$D200="",DATE(2030,2,0),Mitarbeiter!$D200),TODAY()),Einstellungen!$F$13:$F$67)))*N(Mitarbeiter!$E200)/IF(Einstellungen!$C$11="7 Tage",7,5),N('Ist-Stunden'!BB200)+(N(Krankheitstage!CY200)+N(Krankheitstage!DK200))*N($C200))))</f>
        <v/>
      </c>
      <c r="CG200" s="76">
        <f>IF($B200="",0,IF(Einstellungen!$C$10="Ja",MAX(IF(Einstellungen!$C$11="7 Tage",MAX(0,(MIN(DATE(2030,3,0),IF(Mitarbeiter!$D200="",DATE(2030,3,0),Mitarbeiter!$D200),TODAY()))-(MAX(DATE(2030,2,1),Mitarbeiter!$C200))+1),MAX(0,NETWORKDAYS(MAX(DATE(2030,2,1),Mitarbeiter!$C200),MIN(DATE(2030,3,0),IF(Mitarbeiter!$D200="",DATE(2030,3,0),Mitarbeiter!$D200),TODAY()),Einstellungen!$F$13:$F$67)))*N(Mitarbeiter!$E200)/IF(Einstellungen!$C$11="7 Tage",7,5),N('Ist-Stunden'!BC200)),MAX(IF(Einstellungen!$C$11="7 Tage",MAX(0,(MIN(DATE(2030,3,0),IF(Mitarbeiter!$D200="",DATE(2030,3,0),Mitarbeiter!$D200),TODAY()))-(MAX(DATE(2030,2,1),Mitarbeiter!$C200))+1),MAX(0,NETWORKDAYS(MAX(DATE(2030,2,1),Mitarbeiter!$C200),MIN(DATE(2030,3,0),IF(Mitarbeiter!$D200="",DATE(2030,3,0),Mitarbeiter!$D200),TODAY()),Einstellungen!$F$13:$F$67)))*N(Mitarbeiter!$E200)/IF(Einstellungen!$C$11="7 Tage",7,5),N('Ist-Stunden'!BC200)+(N(Krankheitstage!CZ200)+N(Krankheitstage!DL200))*N($C200))))</f>
        <v/>
      </c>
      <c r="CH200" s="76">
        <f>IF($B200="",0,IF(Einstellungen!$C$10="Ja",MAX(IF(Einstellungen!$C$11="7 Tage",MAX(0,(MIN(DATE(2030,4,0),IF(Mitarbeiter!$D200="",DATE(2030,4,0),Mitarbeiter!$D200),TODAY()))-(MAX(DATE(2030,3,1),Mitarbeiter!$C200))+1),MAX(0,NETWORKDAYS(MAX(DATE(2030,3,1),Mitarbeiter!$C200),MIN(DATE(2030,4,0),IF(Mitarbeiter!$D200="",DATE(2030,4,0),Mitarbeiter!$D200),TODAY()),Einstellungen!$F$13:$F$67)))*N(Mitarbeiter!$E200)/IF(Einstellungen!$C$11="7 Tage",7,5),N('Ist-Stunden'!BD200)),MAX(IF(Einstellungen!$C$11="7 Tage",MAX(0,(MIN(DATE(2030,4,0),IF(Mitarbeiter!$D200="",DATE(2030,4,0),Mitarbeiter!$D200),TODAY()))-(MAX(DATE(2030,3,1),Mitarbeiter!$C200))+1),MAX(0,NETWORKDAYS(MAX(DATE(2030,3,1),Mitarbeiter!$C200),MIN(DATE(2030,4,0),IF(Mitarbeiter!$D200="",DATE(2030,4,0),Mitarbeiter!$D200),TODAY()),Einstellungen!$F$13:$F$67)))*N(Mitarbeiter!$E200)/IF(Einstellungen!$C$11="7 Tage",7,5),N('Ist-Stunden'!BD200)+(N(Krankheitstage!DA200)+N(Krankheitstage!DM200))*N($C200))))</f>
        <v/>
      </c>
      <c r="CI200" s="76">
        <f>IF($B200="",0,IF(Einstellungen!$C$10="Ja",MAX(IF(Einstellungen!$C$11="7 Tage",MAX(0,(MIN(DATE(2030,5,0),IF(Mitarbeiter!$D200="",DATE(2030,5,0),Mitarbeiter!$D200),TODAY()))-(MAX(DATE(2030,4,1),Mitarbeiter!$C200))+1),MAX(0,NETWORKDAYS(MAX(DATE(2030,4,1),Mitarbeiter!$C200),MIN(DATE(2030,5,0),IF(Mitarbeiter!$D200="",DATE(2030,5,0),Mitarbeiter!$D200),TODAY()),Einstellungen!$F$13:$F$67)))*N(Mitarbeiter!$E200)/IF(Einstellungen!$C$11="7 Tage",7,5),N('Ist-Stunden'!BE200)),MAX(IF(Einstellungen!$C$11="7 Tage",MAX(0,(MIN(DATE(2030,5,0),IF(Mitarbeiter!$D200="",DATE(2030,5,0),Mitarbeiter!$D200),TODAY()))-(MAX(DATE(2030,4,1),Mitarbeiter!$C200))+1),MAX(0,NETWORKDAYS(MAX(DATE(2030,4,1),Mitarbeiter!$C200),MIN(DATE(2030,5,0),IF(Mitarbeiter!$D200="",DATE(2030,5,0),Mitarbeiter!$D200),TODAY()),Einstellungen!$F$13:$F$67)))*N(Mitarbeiter!$E200)/IF(Einstellungen!$C$11="7 Tage",7,5),N('Ist-Stunden'!BE200)+(N(Krankheitstage!DB200)+N(Krankheitstage!DN200))*N($C200))))</f>
        <v/>
      </c>
      <c r="CJ200" s="76">
        <f>IF($B200="",0,IF(Einstellungen!$C$10="Ja",MAX(IF(Einstellungen!$C$11="7 Tage",MAX(0,(MIN(DATE(2030,6,0),IF(Mitarbeiter!$D200="",DATE(2030,6,0),Mitarbeiter!$D200),TODAY()))-(MAX(DATE(2030,5,1),Mitarbeiter!$C200))+1),MAX(0,NETWORKDAYS(MAX(DATE(2030,5,1),Mitarbeiter!$C200),MIN(DATE(2030,6,0),IF(Mitarbeiter!$D200="",DATE(2030,6,0),Mitarbeiter!$D200),TODAY()),Einstellungen!$F$13:$F$67)))*N(Mitarbeiter!$E200)/IF(Einstellungen!$C$11="7 Tage",7,5),N('Ist-Stunden'!BF200)),MAX(IF(Einstellungen!$C$11="7 Tage",MAX(0,(MIN(DATE(2030,6,0),IF(Mitarbeiter!$D200="",DATE(2030,6,0),Mitarbeiter!$D200),TODAY()))-(MAX(DATE(2030,5,1),Mitarbeiter!$C200))+1),MAX(0,NETWORKDAYS(MAX(DATE(2030,5,1),Mitarbeiter!$C200),MIN(DATE(2030,6,0),IF(Mitarbeiter!$D200="",DATE(2030,6,0),Mitarbeiter!$D200),TODAY()),Einstellungen!$F$13:$F$67)))*N(Mitarbeiter!$E200)/IF(Einstellungen!$C$11="7 Tage",7,5),N('Ist-Stunden'!BF200)+(N(Krankheitstage!DC200)+N(Krankheitstage!DO200))*N($C200))))</f>
        <v/>
      </c>
      <c r="CK200" s="76">
        <f>IF($B200="",0,IF(Einstellungen!$C$10="Ja",MAX(IF(Einstellungen!$C$11="7 Tage",MAX(0,(MIN(DATE(2030,7,0),IF(Mitarbeiter!$D200="",DATE(2030,7,0),Mitarbeiter!$D200),TODAY()))-(MAX(DATE(2030,6,1),Mitarbeiter!$C200))+1),MAX(0,NETWORKDAYS(MAX(DATE(2030,6,1),Mitarbeiter!$C200),MIN(DATE(2030,7,0),IF(Mitarbeiter!$D200="",DATE(2030,7,0),Mitarbeiter!$D200),TODAY()),Einstellungen!$F$13:$F$67)))*N(Mitarbeiter!$E200)/IF(Einstellungen!$C$11="7 Tage",7,5),N('Ist-Stunden'!BG200)),MAX(IF(Einstellungen!$C$11="7 Tage",MAX(0,(MIN(DATE(2030,7,0),IF(Mitarbeiter!$D200="",DATE(2030,7,0),Mitarbeiter!$D200),TODAY()))-(MAX(DATE(2030,6,1),Mitarbeiter!$C200))+1),MAX(0,NETWORKDAYS(MAX(DATE(2030,6,1),Mitarbeiter!$C200),MIN(DATE(2030,7,0),IF(Mitarbeiter!$D200="",DATE(2030,7,0),Mitarbeiter!$D200),TODAY()),Einstellungen!$F$13:$F$67)))*N(Mitarbeiter!$E200)/IF(Einstellungen!$C$11="7 Tage",7,5),N('Ist-Stunden'!BG200)+(N(Krankheitstage!DD200)+N(Krankheitstage!DP200))*N($C200))))</f>
        <v/>
      </c>
      <c r="CL200" s="76">
        <f>IF($B200="",0,IF(Einstellungen!$C$10="Ja",MAX(IF(Einstellungen!$C$11="7 Tage",MAX(0,(MIN(DATE(2030,8,0),IF(Mitarbeiter!$D200="",DATE(2030,8,0),Mitarbeiter!$D200),TODAY()))-(MAX(DATE(2030,7,1),Mitarbeiter!$C200))+1),MAX(0,NETWORKDAYS(MAX(DATE(2030,7,1),Mitarbeiter!$C200),MIN(DATE(2030,8,0),IF(Mitarbeiter!$D200="",DATE(2030,8,0),Mitarbeiter!$D200),TODAY()),Einstellungen!$F$13:$F$67)))*N(Mitarbeiter!$E200)/IF(Einstellungen!$C$11="7 Tage",7,5),N('Ist-Stunden'!BH200)),MAX(IF(Einstellungen!$C$11="7 Tage",MAX(0,(MIN(DATE(2030,8,0),IF(Mitarbeiter!$D200="",DATE(2030,8,0),Mitarbeiter!$D200),TODAY()))-(MAX(DATE(2030,7,1),Mitarbeiter!$C200))+1),MAX(0,NETWORKDAYS(MAX(DATE(2030,7,1),Mitarbeiter!$C200),MIN(DATE(2030,8,0),IF(Mitarbeiter!$D200="",DATE(2030,8,0),Mitarbeiter!$D200),TODAY()),Einstellungen!$F$13:$F$67)))*N(Mitarbeiter!$E200)/IF(Einstellungen!$C$11="7 Tage",7,5),N('Ist-Stunden'!BH200)+(N(Krankheitstage!DE200)+N(Krankheitstage!DQ200))*N($C200))))</f>
        <v/>
      </c>
      <c r="CM200" s="76">
        <f>IF($B200="",0,IF(Einstellungen!$C$10="Ja",MAX(IF(Einstellungen!$C$11="7 Tage",MAX(0,(MIN(DATE(2030,9,0),IF(Mitarbeiter!$D200="",DATE(2030,9,0),Mitarbeiter!$D200),TODAY()))-(MAX(DATE(2030,8,1),Mitarbeiter!$C200))+1),MAX(0,NETWORKDAYS(MAX(DATE(2030,8,1),Mitarbeiter!$C200),MIN(DATE(2030,9,0),IF(Mitarbeiter!$D200="",DATE(2030,9,0),Mitarbeiter!$D200),TODAY()),Einstellungen!$F$13:$F$67)))*N(Mitarbeiter!$E200)/IF(Einstellungen!$C$11="7 Tage",7,5),N('Ist-Stunden'!BI200)),MAX(IF(Einstellungen!$C$11="7 Tage",MAX(0,(MIN(DATE(2030,9,0),IF(Mitarbeiter!$D200="",DATE(2030,9,0),Mitarbeiter!$D200),TODAY()))-(MAX(DATE(2030,8,1),Mitarbeiter!$C200))+1),MAX(0,NETWORKDAYS(MAX(DATE(2030,8,1),Mitarbeiter!$C200),MIN(DATE(2030,9,0),IF(Mitarbeiter!$D200="",DATE(2030,9,0),Mitarbeiter!$D200),TODAY()),Einstellungen!$F$13:$F$67)))*N(Mitarbeiter!$E200)/IF(Einstellungen!$C$11="7 Tage",7,5),N('Ist-Stunden'!BI200)+(N(Krankheitstage!DF200)+N(Krankheitstage!DR200))*N($C200))))</f>
        <v/>
      </c>
      <c r="CN200" s="76">
        <f>IF($B200="",0,IF(Einstellungen!$C$10="Ja",MAX(IF(Einstellungen!$C$11="7 Tage",MAX(0,(MIN(DATE(2030,10,0),IF(Mitarbeiter!$D200="",DATE(2030,10,0),Mitarbeiter!$D200),TODAY()))-(MAX(DATE(2030,9,1),Mitarbeiter!$C200))+1),MAX(0,NETWORKDAYS(MAX(DATE(2030,9,1),Mitarbeiter!$C200),MIN(DATE(2030,10,0),IF(Mitarbeiter!$D200="",DATE(2030,10,0),Mitarbeiter!$D200),TODAY()),Einstellungen!$F$13:$F$67)))*N(Mitarbeiter!$E200)/IF(Einstellungen!$C$11="7 Tage",7,5),N('Ist-Stunden'!BJ200)),MAX(IF(Einstellungen!$C$11="7 Tage",MAX(0,(MIN(DATE(2030,10,0),IF(Mitarbeiter!$D200="",DATE(2030,10,0),Mitarbeiter!$D200),TODAY()))-(MAX(DATE(2030,9,1),Mitarbeiter!$C200))+1),MAX(0,NETWORKDAYS(MAX(DATE(2030,9,1),Mitarbeiter!$C200),MIN(DATE(2030,10,0),IF(Mitarbeiter!$D200="",DATE(2030,10,0),Mitarbeiter!$D200),TODAY()),Einstellungen!$F$13:$F$67)))*N(Mitarbeiter!$E200)/IF(Einstellungen!$C$11="7 Tage",7,5),N('Ist-Stunden'!BJ200)+(N(Krankheitstage!DG200)+N(Krankheitstage!DS200))*N($C200))))</f>
        <v/>
      </c>
      <c r="CO200" s="76">
        <f>IF($B200="",0,IF(Einstellungen!$C$10="Ja",MAX(IF(Einstellungen!$C$11="7 Tage",MAX(0,(MIN(DATE(2030,11,0),IF(Mitarbeiter!$D200="",DATE(2030,11,0),Mitarbeiter!$D200),TODAY()))-(MAX(DATE(2030,10,1),Mitarbeiter!$C200))+1),MAX(0,NETWORKDAYS(MAX(DATE(2030,10,1),Mitarbeiter!$C200),MIN(DATE(2030,11,0),IF(Mitarbeiter!$D200="",DATE(2030,11,0),Mitarbeiter!$D200),TODAY()),Einstellungen!$F$13:$F$67)))*N(Mitarbeiter!$E200)/IF(Einstellungen!$C$11="7 Tage",7,5),N('Ist-Stunden'!BK200)),MAX(IF(Einstellungen!$C$11="7 Tage",MAX(0,(MIN(DATE(2030,11,0),IF(Mitarbeiter!$D200="",DATE(2030,11,0),Mitarbeiter!$D200),TODAY()))-(MAX(DATE(2030,10,1),Mitarbeiter!$C200))+1),MAX(0,NETWORKDAYS(MAX(DATE(2030,10,1),Mitarbeiter!$C200),MIN(DATE(2030,11,0),IF(Mitarbeiter!$D200="",DATE(2030,11,0),Mitarbeiter!$D200),TODAY()),Einstellungen!$F$13:$F$67)))*N(Mitarbeiter!$E200)/IF(Einstellungen!$C$11="7 Tage",7,5),N('Ist-Stunden'!BK200)+(N(Krankheitstage!DH200)+N(Krankheitstage!DT200))*N($C200))))</f>
        <v/>
      </c>
      <c r="CP200" s="76">
        <f>IF($B200="",0,IF(Einstellungen!$C$10="Ja",MAX(IF(Einstellungen!$C$11="7 Tage",MAX(0,(MIN(DATE(2030,12,0),IF(Mitarbeiter!$D200="",DATE(2030,12,0),Mitarbeiter!$D200),TODAY()))-(MAX(DATE(2030,11,1),Mitarbeiter!$C200))+1),MAX(0,NETWORKDAYS(MAX(DATE(2030,11,1),Mitarbeiter!$C200),MIN(DATE(2030,12,0),IF(Mitarbeiter!$D200="",DATE(2030,12,0),Mitarbeiter!$D200),TODAY()),Einstellungen!$F$13:$F$67)))*N(Mitarbeiter!$E200)/IF(Einstellungen!$C$11="7 Tage",7,5),N('Ist-Stunden'!BL200)),MAX(IF(Einstellungen!$C$11="7 Tage",MAX(0,(MIN(DATE(2030,12,0),IF(Mitarbeiter!$D200="",DATE(2030,12,0),Mitarbeiter!$D200),TODAY()))-(MAX(DATE(2030,11,1),Mitarbeiter!$C200))+1),MAX(0,NETWORKDAYS(MAX(DATE(2030,11,1),Mitarbeiter!$C200),MIN(DATE(2030,12,0),IF(Mitarbeiter!$D200="",DATE(2030,12,0),Mitarbeiter!$D200),TODAY()),Einstellungen!$F$13:$F$67)))*N(Mitarbeiter!$E200)/IF(Einstellungen!$C$11="7 Tage",7,5),N('Ist-Stunden'!BL200)+(N(Krankheitstage!DI200)+N(Krankheitstage!DU200))*N($C200))))</f>
        <v/>
      </c>
      <c r="CQ200" s="76">
        <f>IF($B200="",0,IF(Einstellungen!$C$10="Ja",MAX(IF(Einstellungen!$C$11="7 Tage",MAX(0,(MIN(DATE(2030,13,0),IF(Mitarbeiter!$D200="",DATE(2030,13,0),Mitarbeiter!$D200),TODAY()))-(MAX(DATE(2030,12,1),Mitarbeiter!$C200))+1),MAX(0,NETWORKDAYS(MAX(DATE(2030,12,1),Mitarbeiter!$C200),MIN(DATE(2030,13,0),IF(Mitarbeiter!$D200="",DATE(2030,13,0),Mitarbeiter!$D200),TODAY()),Einstellungen!$F$13:$F$67)))*N(Mitarbeiter!$E200)/IF(Einstellungen!$C$11="7 Tage",7,5),N('Ist-Stunden'!BM200)),MAX(IF(Einstellungen!$C$11="7 Tage",MAX(0,(MIN(DATE(2030,13,0),IF(Mitarbeiter!$D200="",DATE(2030,13,0),Mitarbeiter!$D200),TODAY()))-(MAX(DATE(2030,12,1),Mitarbeiter!$C200))+1),MAX(0,NETWORKDAYS(MAX(DATE(2030,12,1),Mitarbeiter!$C200),MIN(DATE(2030,13,0),IF(Mitarbeiter!$D200="",DATE(2030,13,0),Mitarbeiter!$D200),TODAY()),Einstellungen!$F$13:$F$67)))*N(Mitarbeiter!$E200)/IF(Einstellungen!$C$11="7 Tage",7,5),N('Ist-Stunden'!BM200)+(N(Krankheitstage!DJ200)+N(Krankheitstage!DV200))*N($C200))))</f>
        <v/>
      </c>
    </row>
    <row r="201">
      <c r="A201" s="73">
        <f>IF(Mitarbeiter!B201="","",Mitarbeiter!A201)</f>
        <v/>
      </c>
      <c r="B201" s="6">
        <f>IF(Mitarbeiter!B201="","",Mitarbeiter!B201)</f>
        <v/>
      </c>
      <c r="C201" s="74">
        <f>IF(Mitarbeiter!B201="","",Mitarbeiter!F201)</f>
        <v/>
      </c>
      <c r="D201" s="75">
        <f>N(INDEX(Krankheitstage!$G201:$DV201,1,(Einstellungen!$C$3-2026)*24+1))</f>
        <v/>
      </c>
      <c r="E201" s="75">
        <f>N(INDEX(Krankheitstage!$G201:$DV201,1,(Einstellungen!$C$3-2026)*24+2))</f>
        <v/>
      </c>
      <c r="F201" s="75">
        <f>N(INDEX(Krankheitstage!$G201:$DV201,1,(Einstellungen!$C$3-2026)*24+3))</f>
        <v/>
      </c>
      <c r="G201" s="75">
        <f>N(INDEX(Krankheitstage!$G201:$DV201,1,(Einstellungen!$C$3-2026)*24+4))</f>
        <v/>
      </c>
      <c r="H201" s="75">
        <f>N(INDEX(Krankheitstage!$G201:$DV201,1,(Einstellungen!$C$3-2026)*24+5))</f>
        <v/>
      </c>
      <c r="I201" s="75">
        <f>N(INDEX(Krankheitstage!$G201:$DV201,1,(Einstellungen!$C$3-2026)*24+6))</f>
        <v/>
      </c>
      <c r="J201" s="75">
        <f>N(INDEX(Krankheitstage!$G201:$DV201,1,(Einstellungen!$C$3-2026)*24+7))</f>
        <v/>
      </c>
      <c r="K201" s="75">
        <f>N(INDEX(Krankheitstage!$G201:$DV201,1,(Einstellungen!$C$3-2026)*24+8))</f>
        <v/>
      </c>
      <c r="L201" s="75">
        <f>N(INDEX(Krankheitstage!$G201:$DV201,1,(Einstellungen!$C$3-2026)*24+9))</f>
        <v/>
      </c>
      <c r="M201" s="75">
        <f>N(INDEX(Krankheitstage!$G201:$DV201,1,(Einstellungen!$C$3-2026)*24+10))</f>
        <v/>
      </c>
      <c r="N201" s="75">
        <f>N(INDEX(Krankheitstage!$G201:$DV201,1,(Einstellungen!$C$3-2026)*24+11))</f>
        <v/>
      </c>
      <c r="O201" s="75">
        <f>N(INDEX(Krankheitstage!$G201:$DV201,1,(Einstellungen!$C$3-2026)*24+12))</f>
        <v/>
      </c>
      <c r="P201" s="75">
        <f>IF($B201="","",SUM(D201:O201))</f>
        <v/>
      </c>
      <c r="Q201" s="75">
        <f>N(INDEX(Krankheitstage!$G201:$DV201,1,(Einstellungen!$C$3-2026)*24+13))</f>
        <v/>
      </c>
      <c r="R201" s="75">
        <f>N(INDEX(Krankheitstage!$G201:$DV201,1,(Einstellungen!$C$3-2026)*24+14))</f>
        <v/>
      </c>
      <c r="S201" s="75">
        <f>N(INDEX(Krankheitstage!$G201:$DV201,1,(Einstellungen!$C$3-2026)*24+15))</f>
        <v/>
      </c>
      <c r="T201" s="75">
        <f>N(INDEX(Krankheitstage!$G201:$DV201,1,(Einstellungen!$C$3-2026)*24+16))</f>
        <v/>
      </c>
      <c r="U201" s="75">
        <f>N(INDEX(Krankheitstage!$G201:$DV201,1,(Einstellungen!$C$3-2026)*24+17))</f>
        <v/>
      </c>
      <c r="V201" s="75">
        <f>N(INDEX(Krankheitstage!$G201:$DV201,1,(Einstellungen!$C$3-2026)*24+18))</f>
        <v/>
      </c>
      <c r="W201" s="75">
        <f>N(INDEX(Krankheitstage!$G201:$DV201,1,(Einstellungen!$C$3-2026)*24+19))</f>
        <v/>
      </c>
      <c r="X201" s="75">
        <f>N(INDEX(Krankheitstage!$G201:$DV201,1,(Einstellungen!$C$3-2026)*24+20))</f>
        <v/>
      </c>
      <c r="Y201" s="75">
        <f>N(INDEX(Krankheitstage!$G201:$DV201,1,(Einstellungen!$C$3-2026)*24+21))</f>
        <v/>
      </c>
      <c r="Z201" s="75">
        <f>N(INDEX(Krankheitstage!$G201:$DV201,1,(Einstellungen!$C$3-2026)*24+22))</f>
        <v/>
      </c>
      <c r="AA201" s="75">
        <f>N(INDEX(Krankheitstage!$G201:$DV201,1,(Einstellungen!$C$3-2026)*24+23))</f>
        <v/>
      </c>
      <c r="AB201" s="75">
        <f>N(INDEX(Krankheitstage!$G201:$DV201,1,(Einstellungen!$C$3-2026)*24+24))</f>
        <v/>
      </c>
      <c r="AC201" s="75">
        <f>IF($B201="","",SUM(Q201:AB201))</f>
        <v/>
      </c>
      <c r="AD201" s="75">
        <f>IF($B201="","",SUM(P201,AC201))</f>
        <v/>
      </c>
      <c r="AE201" s="76">
        <f>IF($B201="","",AD201*N(C201))</f>
        <v/>
      </c>
      <c r="AF201" s="75">
        <f>IF($B201="","",Krankheitstage!E201)</f>
        <v/>
      </c>
      <c r="AG201" s="76">
        <f>IF($B201="","",AF201*N(C201))</f>
        <v/>
      </c>
      <c r="AH201" s="76">
        <f>IF($B201="","",INDEX($AJ201:$CQ201,1,(Einstellungen!$C$3-2026)*12+1)+INDEX($AJ201:$CQ201,1,(Einstellungen!$C$3-2026)*12+2)+INDEX($AJ201:$CQ201,1,(Einstellungen!$C$3-2026)*12+3)+INDEX($AJ201:$CQ201,1,(Einstellungen!$C$3-2026)*12+4)+INDEX($AJ201:$CQ201,1,(Einstellungen!$C$3-2026)*12+5)+INDEX($AJ201:$CQ201,1,(Einstellungen!$C$3-2026)*12+6)+INDEX($AJ201:$CQ201,1,(Einstellungen!$C$3-2026)*12+7)+INDEX($AJ201:$CQ201,1,(Einstellungen!$C$3-2026)*12+8)+INDEX($AJ201:$CQ201,1,(Einstellungen!$C$3-2026)*12+9)+INDEX($AJ201:$CQ201,1,(Einstellungen!$C$3-2026)*12+10)+INDEX($AJ201:$CQ201,1,(Einstellungen!$C$3-2026)*12+11)+INDEX($AJ201:$CQ201,1,(Einstellungen!$C$3-2026)*12+12))</f>
        <v/>
      </c>
      <c r="AI201" s="76">
        <f>IF($B201="","",SUM($AJ201:$CQ201))</f>
        <v/>
      </c>
      <c r="AJ201" s="76">
        <f>IF($B201="",0,IF(Einstellungen!$C$10="Ja",MAX(IF(Einstellungen!$C$11="7 Tage",MAX(0,(MIN(DATE(2026,2,0),IF(Mitarbeiter!$D201="",DATE(2026,2,0),Mitarbeiter!$D201),TODAY()))-(MAX(DATE(2026,1,1),Mitarbeiter!$C201))+1),MAX(0,NETWORKDAYS(MAX(DATE(2026,1,1),Mitarbeiter!$C201),MIN(DATE(2026,2,0),IF(Mitarbeiter!$D201="",DATE(2026,2,0),Mitarbeiter!$D201),TODAY()),Einstellungen!$F$13:$F$67)))*N(Mitarbeiter!$E201)/IF(Einstellungen!$C$11="7 Tage",7,5),N('Ist-Stunden'!F201)),MAX(IF(Einstellungen!$C$11="7 Tage",MAX(0,(MIN(DATE(2026,2,0),IF(Mitarbeiter!$D201="",DATE(2026,2,0),Mitarbeiter!$D201),TODAY()))-(MAX(DATE(2026,1,1),Mitarbeiter!$C201))+1),MAX(0,NETWORKDAYS(MAX(DATE(2026,1,1),Mitarbeiter!$C201),MIN(DATE(2026,2,0),IF(Mitarbeiter!$D201="",DATE(2026,2,0),Mitarbeiter!$D201),TODAY()),Einstellungen!$F$13:$F$67)))*N(Mitarbeiter!$E201)/IF(Einstellungen!$C$11="7 Tage",7,5),N('Ist-Stunden'!F201)+(N(Krankheitstage!G201)+N(Krankheitstage!S201))*N($C201))))</f>
        <v/>
      </c>
      <c r="AK201" s="76">
        <f>IF($B201="",0,IF(Einstellungen!$C$10="Ja",MAX(IF(Einstellungen!$C$11="7 Tage",MAX(0,(MIN(DATE(2026,3,0),IF(Mitarbeiter!$D201="",DATE(2026,3,0),Mitarbeiter!$D201),TODAY()))-(MAX(DATE(2026,2,1),Mitarbeiter!$C201))+1),MAX(0,NETWORKDAYS(MAX(DATE(2026,2,1),Mitarbeiter!$C201),MIN(DATE(2026,3,0),IF(Mitarbeiter!$D201="",DATE(2026,3,0),Mitarbeiter!$D201),TODAY()),Einstellungen!$F$13:$F$67)))*N(Mitarbeiter!$E201)/IF(Einstellungen!$C$11="7 Tage",7,5),N('Ist-Stunden'!G201)),MAX(IF(Einstellungen!$C$11="7 Tage",MAX(0,(MIN(DATE(2026,3,0),IF(Mitarbeiter!$D201="",DATE(2026,3,0),Mitarbeiter!$D201),TODAY()))-(MAX(DATE(2026,2,1),Mitarbeiter!$C201))+1),MAX(0,NETWORKDAYS(MAX(DATE(2026,2,1),Mitarbeiter!$C201),MIN(DATE(2026,3,0),IF(Mitarbeiter!$D201="",DATE(2026,3,0),Mitarbeiter!$D201),TODAY()),Einstellungen!$F$13:$F$67)))*N(Mitarbeiter!$E201)/IF(Einstellungen!$C$11="7 Tage",7,5),N('Ist-Stunden'!G201)+(N(Krankheitstage!H201)+N(Krankheitstage!T201))*N($C201))))</f>
        <v/>
      </c>
      <c r="AL201" s="76">
        <f>IF($B201="",0,IF(Einstellungen!$C$10="Ja",MAX(IF(Einstellungen!$C$11="7 Tage",MAX(0,(MIN(DATE(2026,4,0),IF(Mitarbeiter!$D201="",DATE(2026,4,0),Mitarbeiter!$D201),TODAY()))-(MAX(DATE(2026,3,1),Mitarbeiter!$C201))+1),MAX(0,NETWORKDAYS(MAX(DATE(2026,3,1),Mitarbeiter!$C201),MIN(DATE(2026,4,0),IF(Mitarbeiter!$D201="",DATE(2026,4,0),Mitarbeiter!$D201),TODAY()),Einstellungen!$F$13:$F$67)))*N(Mitarbeiter!$E201)/IF(Einstellungen!$C$11="7 Tage",7,5),N('Ist-Stunden'!H201)),MAX(IF(Einstellungen!$C$11="7 Tage",MAX(0,(MIN(DATE(2026,4,0),IF(Mitarbeiter!$D201="",DATE(2026,4,0),Mitarbeiter!$D201),TODAY()))-(MAX(DATE(2026,3,1),Mitarbeiter!$C201))+1),MAX(0,NETWORKDAYS(MAX(DATE(2026,3,1),Mitarbeiter!$C201),MIN(DATE(2026,4,0),IF(Mitarbeiter!$D201="",DATE(2026,4,0),Mitarbeiter!$D201),TODAY()),Einstellungen!$F$13:$F$67)))*N(Mitarbeiter!$E201)/IF(Einstellungen!$C$11="7 Tage",7,5),N('Ist-Stunden'!H201)+(N(Krankheitstage!I201)+N(Krankheitstage!U201))*N($C201))))</f>
        <v/>
      </c>
      <c r="AM201" s="76">
        <f>IF($B201="",0,IF(Einstellungen!$C$10="Ja",MAX(IF(Einstellungen!$C$11="7 Tage",MAX(0,(MIN(DATE(2026,5,0),IF(Mitarbeiter!$D201="",DATE(2026,5,0),Mitarbeiter!$D201),TODAY()))-(MAX(DATE(2026,4,1),Mitarbeiter!$C201))+1),MAX(0,NETWORKDAYS(MAX(DATE(2026,4,1),Mitarbeiter!$C201),MIN(DATE(2026,5,0),IF(Mitarbeiter!$D201="",DATE(2026,5,0),Mitarbeiter!$D201),TODAY()),Einstellungen!$F$13:$F$67)))*N(Mitarbeiter!$E201)/IF(Einstellungen!$C$11="7 Tage",7,5),N('Ist-Stunden'!I201)),MAX(IF(Einstellungen!$C$11="7 Tage",MAX(0,(MIN(DATE(2026,5,0),IF(Mitarbeiter!$D201="",DATE(2026,5,0),Mitarbeiter!$D201),TODAY()))-(MAX(DATE(2026,4,1),Mitarbeiter!$C201))+1),MAX(0,NETWORKDAYS(MAX(DATE(2026,4,1),Mitarbeiter!$C201),MIN(DATE(2026,5,0),IF(Mitarbeiter!$D201="",DATE(2026,5,0),Mitarbeiter!$D201),TODAY()),Einstellungen!$F$13:$F$67)))*N(Mitarbeiter!$E201)/IF(Einstellungen!$C$11="7 Tage",7,5),N('Ist-Stunden'!I201)+(N(Krankheitstage!J201)+N(Krankheitstage!V201))*N($C201))))</f>
        <v/>
      </c>
      <c r="AN201" s="76">
        <f>IF($B201="",0,IF(Einstellungen!$C$10="Ja",MAX(IF(Einstellungen!$C$11="7 Tage",MAX(0,(MIN(DATE(2026,6,0),IF(Mitarbeiter!$D201="",DATE(2026,6,0),Mitarbeiter!$D201),TODAY()))-(MAX(DATE(2026,5,1),Mitarbeiter!$C201))+1),MAX(0,NETWORKDAYS(MAX(DATE(2026,5,1),Mitarbeiter!$C201),MIN(DATE(2026,6,0),IF(Mitarbeiter!$D201="",DATE(2026,6,0),Mitarbeiter!$D201),TODAY()),Einstellungen!$F$13:$F$67)))*N(Mitarbeiter!$E201)/IF(Einstellungen!$C$11="7 Tage",7,5),N('Ist-Stunden'!J201)),MAX(IF(Einstellungen!$C$11="7 Tage",MAX(0,(MIN(DATE(2026,6,0),IF(Mitarbeiter!$D201="",DATE(2026,6,0),Mitarbeiter!$D201),TODAY()))-(MAX(DATE(2026,5,1),Mitarbeiter!$C201))+1),MAX(0,NETWORKDAYS(MAX(DATE(2026,5,1),Mitarbeiter!$C201),MIN(DATE(2026,6,0),IF(Mitarbeiter!$D201="",DATE(2026,6,0),Mitarbeiter!$D201),TODAY()),Einstellungen!$F$13:$F$67)))*N(Mitarbeiter!$E201)/IF(Einstellungen!$C$11="7 Tage",7,5),N('Ist-Stunden'!J201)+(N(Krankheitstage!K201)+N(Krankheitstage!W201))*N($C201))))</f>
        <v/>
      </c>
      <c r="AO201" s="76">
        <f>IF($B201="",0,IF(Einstellungen!$C$10="Ja",MAX(IF(Einstellungen!$C$11="7 Tage",MAX(0,(MIN(DATE(2026,7,0),IF(Mitarbeiter!$D201="",DATE(2026,7,0),Mitarbeiter!$D201),TODAY()))-(MAX(DATE(2026,6,1),Mitarbeiter!$C201))+1),MAX(0,NETWORKDAYS(MAX(DATE(2026,6,1),Mitarbeiter!$C201),MIN(DATE(2026,7,0),IF(Mitarbeiter!$D201="",DATE(2026,7,0),Mitarbeiter!$D201),TODAY()),Einstellungen!$F$13:$F$67)))*N(Mitarbeiter!$E201)/IF(Einstellungen!$C$11="7 Tage",7,5),N('Ist-Stunden'!K201)),MAX(IF(Einstellungen!$C$11="7 Tage",MAX(0,(MIN(DATE(2026,7,0),IF(Mitarbeiter!$D201="",DATE(2026,7,0),Mitarbeiter!$D201),TODAY()))-(MAX(DATE(2026,6,1),Mitarbeiter!$C201))+1),MAX(0,NETWORKDAYS(MAX(DATE(2026,6,1),Mitarbeiter!$C201),MIN(DATE(2026,7,0),IF(Mitarbeiter!$D201="",DATE(2026,7,0),Mitarbeiter!$D201),TODAY()),Einstellungen!$F$13:$F$67)))*N(Mitarbeiter!$E201)/IF(Einstellungen!$C$11="7 Tage",7,5),N('Ist-Stunden'!K201)+(N(Krankheitstage!L201)+N(Krankheitstage!X201))*N($C201))))</f>
        <v/>
      </c>
      <c r="AP201" s="76">
        <f>IF($B201="",0,IF(Einstellungen!$C$10="Ja",MAX(IF(Einstellungen!$C$11="7 Tage",MAX(0,(MIN(DATE(2026,8,0),IF(Mitarbeiter!$D201="",DATE(2026,8,0),Mitarbeiter!$D201),TODAY()))-(MAX(DATE(2026,7,1),Mitarbeiter!$C201))+1),MAX(0,NETWORKDAYS(MAX(DATE(2026,7,1),Mitarbeiter!$C201),MIN(DATE(2026,8,0),IF(Mitarbeiter!$D201="",DATE(2026,8,0),Mitarbeiter!$D201),TODAY()),Einstellungen!$F$13:$F$67)))*N(Mitarbeiter!$E201)/IF(Einstellungen!$C$11="7 Tage",7,5),N('Ist-Stunden'!L201)),MAX(IF(Einstellungen!$C$11="7 Tage",MAX(0,(MIN(DATE(2026,8,0),IF(Mitarbeiter!$D201="",DATE(2026,8,0),Mitarbeiter!$D201),TODAY()))-(MAX(DATE(2026,7,1),Mitarbeiter!$C201))+1),MAX(0,NETWORKDAYS(MAX(DATE(2026,7,1),Mitarbeiter!$C201),MIN(DATE(2026,8,0),IF(Mitarbeiter!$D201="",DATE(2026,8,0),Mitarbeiter!$D201),TODAY()),Einstellungen!$F$13:$F$67)))*N(Mitarbeiter!$E201)/IF(Einstellungen!$C$11="7 Tage",7,5),N('Ist-Stunden'!L201)+(N(Krankheitstage!M201)+N(Krankheitstage!Y201))*N($C201))))</f>
        <v/>
      </c>
      <c r="AQ201" s="76">
        <f>IF($B201="",0,IF(Einstellungen!$C$10="Ja",MAX(IF(Einstellungen!$C$11="7 Tage",MAX(0,(MIN(DATE(2026,9,0),IF(Mitarbeiter!$D201="",DATE(2026,9,0),Mitarbeiter!$D201),TODAY()))-(MAX(DATE(2026,8,1),Mitarbeiter!$C201))+1),MAX(0,NETWORKDAYS(MAX(DATE(2026,8,1),Mitarbeiter!$C201),MIN(DATE(2026,9,0),IF(Mitarbeiter!$D201="",DATE(2026,9,0),Mitarbeiter!$D201),TODAY()),Einstellungen!$F$13:$F$67)))*N(Mitarbeiter!$E201)/IF(Einstellungen!$C$11="7 Tage",7,5),N('Ist-Stunden'!M201)),MAX(IF(Einstellungen!$C$11="7 Tage",MAX(0,(MIN(DATE(2026,9,0),IF(Mitarbeiter!$D201="",DATE(2026,9,0),Mitarbeiter!$D201),TODAY()))-(MAX(DATE(2026,8,1),Mitarbeiter!$C201))+1),MAX(0,NETWORKDAYS(MAX(DATE(2026,8,1),Mitarbeiter!$C201),MIN(DATE(2026,9,0),IF(Mitarbeiter!$D201="",DATE(2026,9,0),Mitarbeiter!$D201),TODAY()),Einstellungen!$F$13:$F$67)))*N(Mitarbeiter!$E201)/IF(Einstellungen!$C$11="7 Tage",7,5),N('Ist-Stunden'!M201)+(N(Krankheitstage!N201)+N(Krankheitstage!Z201))*N($C201))))</f>
        <v/>
      </c>
      <c r="AR201" s="76">
        <f>IF($B201="",0,IF(Einstellungen!$C$10="Ja",MAX(IF(Einstellungen!$C$11="7 Tage",MAX(0,(MIN(DATE(2026,10,0),IF(Mitarbeiter!$D201="",DATE(2026,10,0),Mitarbeiter!$D201),TODAY()))-(MAX(DATE(2026,9,1),Mitarbeiter!$C201))+1),MAX(0,NETWORKDAYS(MAX(DATE(2026,9,1),Mitarbeiter!$C201),MIN(DATE(2026,10,0),IF(Mitarbeiter!$D201="",DATE(2026,10,0),Mitarbeiter!$D201),TODAY()),Einstellungen!$F$13:$F$67)))*N(Mitarbeiter!$E201)/IF(Einstellungen!$C$11="7 Tage",7,5),N('Ist-Stunden'!N201)),MAX(IF(Einstellungen!$C$11="7 Tage",MAX(0,(MIN(DATE(2026,10,0),IF(Mitarbeiter!$D201="",DATE(2026,10,0),Mitarbeiter!$D201),TODAY()))-(MAX(DATE(2026,9,1),Mitarbeiter!$C201))+1),MAX(0,NETWORKDAYS(MAX(DATE(2026,9,1),Mitarbeiter!$C201),MIN(DATE(2026,10,0),IF(Mitarbeiter!$D201="",DATE(2026,10,0),Mitarbeiter!$D201),TODAY()),Einstellungen!$F$13:$F$67)))*N(Mitarbeiter!$E201)/IF(Einstellungen!$C$11="7 Tage",7,5),N('Ist-Stunden'!N201)+(N(Krankheitstage!O201)+N(Krankheitstage!AA201))*N($C201))))</f>
        <v/>
      </c>
      <c r="AS201" s="76">
        <f>IF($B201="",0,IF(Einstellungen!$C$10="Ja",MAX(IF(Einstellungen!$C$11="7 Tage",MAX(0,(MIN(DATE(2026,11,0),IF(Mitarbeiter!$D201="",DATE(2026,11,0),Mitarbeiter!$D201),TODAY()))-(MAX(DATE(2026,10,1),Mitarbeiter!$C201))+1),MAX(0,NETWORKDAYS(MAX(DATE(2026,10,1),Mitarbeiter!$C201),MIN(DATE(2026,11,0),IF(Mitarbeiter!$D201="",DATE(2026,11,0),Mitarbeiter!$D201),TODAY()),Einstellungen!$F$13:$F$67)))*N(Mitarbeiter!$E201)/IF(Einstellungen!$C$11="7 Tage",7,5),N('Ist-Stunden'!O201)),MAX(IF(Einstellungen!$C$11="7 Tage",MAX(0,(MIN(DATE(2026,11,0),IF(Mitarbeiter!$D201="",DATE(2026,11,0),Mitarbeiter!$D201),TODAY()))-(MAX(DATE(2026,10,1),Mitarbeiter!$C201))+1),MAX(0,NETWORKDAYS(MAX(DATE(2026,10,1),Mitarbeiter!$C201),MIN(DATE(2026,11,0),IF(Mitarbeiter!$D201="",DATE(2026,11,0),Mitarbeiter!$D201),TODAY()),Einstellungen!$F$13:$F$67)))*N(Mitarbeiter!$E201)/IF(Einstellungen!$C$11="7 Tage",7,5),N('Ist-Stunden'!O201)+(N(Krankheitstage!P201)+N(Krankheitstage!AB201))*N($C201))))</f>
        <v/>
      </c>
      <c r="AT201" s="76">
        <f>IF($B201="",0,IF(Einstellungen!$C$10="Ja",MAX(IF(Einstellungen!$C$11="7 Tage",MAX(0,(MIN(DATE(2026,12,0),IF(Mitarbeiter!$D201="",DATE(2026,12,0),Mitarbeiter!$D201),TODAY()))-(MAX(DATE(2026,11,1),Mitarbeiter!$C201))+1),MAX(0,NETWORKDAYS(MAX(DATE(2026,11,1),Mitarbeiter!$C201),MIN(DATE(2026,12,0),IF(Mitarbeiter!$D201="",DATE(2026,12,0),Mitarbeiter!$D201),TODAY()),Einstellungen!$F$13:$F$67)))*N(Mitarbeiter!$E201)/IF(Einstellungen!$C$11="7 Tage",7,5),N('Ist-Stunden'!P201)),MAX(IF(Einstellungen!$C$11="7 Tage",MAX(0,(MIN(DATE(2026,12,0),IF(Mitarbeiter!$D201="",DATE(2026,12,0),Mitarbeiter!$D201),TODAY()))-(MAX(DATE(2026,11,1),Mitarbeiter!$C201))+1),MAX(0,NETWORKDAYS(MAX(DATE(2026,11,1),Mitarbeiter!$C201),MIN(DATE(2026,12,0),IF(Mitarbeiter!$D201="",DATE(2026,12,0),Mitarbeiter!$D201),TODAY()),Einstellungen!$F$13:$F$67)))*N(Mitarbeiter!$E201)/IF(Einstellungen!$C$11="7 Tage",7,5),N('Ist-Stunden'!P201)+(N(Krankheitstage!Q201)+N(Krankheitstage!AC201))*N($C201))))</f>
        <v/>
      </c>
      <c r="AU201" s="76">
        <f>IF($B201="",0,IF(Einstellungen!$C$10="Ja",MAX(IF(Einstellungen!$C$11="7 Tage",MAX(0,(MIN(DATE(2026,13,0),IF(Mitarbeiter!$D201="",DATE(2026,13,0),Mitarbeiter!$D201),TODAY()))-(MAX(DATE(2026,12,1),Mitarbeiter!$C201))+1),MAX(0,NETWORKDAYS(MAX(DATE(2026,12,1),Mitarbeiter!$C201),MIN(DATE(2026,13,0),IF(Mitarbeiter!$D201="",DATE(2026,13,0),Mitarbeiter!$D201),TODAY()),Einstellungen!$F$13:$F$67)))*N(Mitarbeiter!$E201)/IF(Einstellungen!$C$11="7 Tage",7,5),N('Ist-Stunden'!Q201)),MAX(IF(Einstellungen!$C$11="7 Tage",MAX(0,(MIN(DATE(2026,13,0),IF(Mitarbeiter!$D201="",DATE(2026,13,0),Mitarbeiter!$D201),TODAY()))-(MAX(DATE(2026,12,1),Mitarbeiter!$C201))+1),MAX(0,NETWORKDAYS(MAX(DATE(2026,12,1),Mitarbeiter!$C201),MIN(DATE(2026,13,0),IF(Mitarbeiter!$D201="",DATE(2026,13,0),Mitarbeiter!$D201),TODAY()),Einstellungen!$F$13:$F$67)))*N(Mitarbeiter!$E201)/IF(Einstellungen!$C$11="7 Tage",7,5),N('Ist-Stunden'!Q201)+(N(Krankheitstage!R201)+N(Krankheitstage!AD201))*N($C201))))</f>
        <v/>
      </c>
      <c r="AV201" s="76">
        <f>IF($B201="",0,IF(Einstellungen!$C$10="Ja",MAX(IF(Einstellungen!$C$11="7 Tage",MAX(0,(MIN(DATE(2027,2,0),IF(Mitarbeiter!$D201="",DATE(2027,2,0),Mitarbeiter!$D201),TODAY()))-(MAX(DATE(2027,1,1),Mitarbeiter!$C201))+1),MAX(0,NETWORKDAYS(MAX(DATE(2027,1,1),Mitarbeiter!$C201),MIN(DATE(2027,2,0),IF(Mitarbeiter!$D201="",DATE(2027,2,0),Mitarbeiter!$D201),TODAY()),Einstellungen!$F$13:$F$67)))*N(Mitarbeiter!$E201)/IF(Einstellungen!$C$11="7 Tage",7,5),N('Ist-Stunden'!R201)),MAX(IF(Einstellungen!$C$11="7 Tage",MAX(0,(MIN(DATE(2027,2,0),IF(Mitarbeiter!$D201="",DATE(2027,2,0),Mitarbeiter!$D201),TODAY()))-(MAX(DATE(2027,1,1),Mitarbeiter!$C201))+1),MAX(0,NETWORKDAYS(MAX(DATE(2027,1,1),Mitarbeiter!$C201),MIN(DATE(2027,2,0),IF(Mitarbeiter!$D201="",DATE(2027,2,0),Mitarbeiter!$D201),TODAY()),Einstellungen!$F$13:$F$67)))*N(Mitarbeiter!$E201)/IF(Einstellungen!$C$11="7 Tage",7,5),N('Ist-Stunden'!R201)+(N(Krankheitstage!AE201)+N(Krankheitstage!AQ201))*N($C201))))</f>
        <v/>
      </c>
      <c r="AW201" s="76">
        <f>IF($B201="",0,IF(Einstellungen!$C$10="Ja",MAX(IF(Einstellungen!$C$11="7 Tage",MAX(0,(MIN(DATE(2027,3,0),IF(Mitarbeiter!$D201="",DATE(2027,3,0),Mitarbeiter!$D201),TODAY()))-(MAX(DATE(2027,2,1),Mitarbeiter!$C201))+1),MAX(0,NETWORKDAYS(MAX(DATE(2027,2,1),Mitarbeiter!$C201),MIN(DATE(2027,3,0),IF(Mitarbeiter!$D201="",DATE(2027,3,0),Mitarbeiter!$D201),TODAY()),Einstellungen!$F$13:$F$67)))*N(Mitarbeiter!$E201)/IF(Einstellungen!$C$11="7 Tage",7,5),N('Ist-Stunden'!S201)),MAX(IF(Einstellungen!$C$11="7 Tage",MAX(0,(MIN(DATE(2027,3,0),IF(Mitarbeiter!$D201="",DATE(2027,3,0),Mitarbeiter!$D201),TODAY()))-(MAX(DATE(2027,2,1),Mitarbeiter!$C201))+1),MAX(0,NETWORKDAYS(MAX(DATE(2027,2,1),Mitarbeiter!$C201),MIN(DATE(2027,3,0),IF(Mitarbeiter!$D201="",DATE(2027,3,0),Mitarbeiter!$D201),TODAY()),Einstellungen!$F$13:$F$67)))*N(Mitarbeiter!$E201)/IF(Einstellungen!$C$11="7 Tage",7,5),N('Ist-Stunden'!S201)+(N(Krankheitstage!AF201)+N(Krankheitstage!AR201))*N($C201))))</f>
        <v/>
      </c>
      <c r="AX201" s="76">
        <f>IF($B201="",0,IF(Einstellungen!$C$10="Ja",MAX(IF(Einstellungen!$C$11="7 Tage",MAX(0,(MIN(DATE(2027,4,0),IF(Mitarbeiter!$D201="",DATE(2027,4,0),Mitarbeiter!$D201),TODAY()))-(MAX(DATE(2027,3,1),Mitarbeiter!$C201))+1),MAX(0,NETWORKDAYS(MAX(DATE(2027,3,1),Mitarbeiter!$C201),MIN(DATE(2027,4,0),IF(Mitarbeiter!$D201="",DATE(2027,4,0),Mitarbeiter!$D201),TODAY()),Einstellungen!$F$13:$F$67)))*N(Mitarbeiter!$E201)/IF(Einstellungen!$C$11="7 Tage",7,5),N('Ist-Stunden'!T201)),MAX(IF(Einstellungen!$C$11="7 Tage",MAX(0,(MIN(DATE(2027,4,0),IF(Mitarbeiter!$D201="",DATE(2027,4,0),Mitarbeiter!$D201),TODAY()))-(MAX(DATE(2027,3,1),Mitarbeiter!$C201))+1),MAX(0,NETWORKDAYS(MAX(DATE(2027,3,1),Mitarbeiter!$C201),MIN(DATE(2027,4,0),IF(Mitarbeiter!$D201="",DATE(2027,4,0),Mitarbeiter!$D201),TODAY()),Einstellungen!$F$13:$F$67)))*N(Mitarbeiter!$E201)/IF(Einstellungen!$C$11="7 Tage",7,5),N('Ist-Stunden'!T201)+(N(Krankheitstage!AG201)+N(Krankheitstage!AS201))*N($C201))))</f>
        <v/>
      </c>
      <c r="AY201" s="76">
        <f>IF($B201="",0,IF(Einstellungen!$C$10="Ja",MAX(IF(Einstellungen!$C$11="7 Tage",MAX(0,(MIN(DATE(2027,5,0),IF(Mitarbeiter!$D201="",DATE(2027,5,0),Mitarbeiter!$D201),TODAY()))-(MAX(DATE(2027,4,1),Mitarbeiter!$C201))+1),MAX(0,NETWORKDAYS(MAX(DATE(2027,4,1),Mitarbeiter!$C201),MIN(DATE(2027,5,0),IF(Mitarbeiter!$D201="",DATE(2027,5,0),Mitarbeiter!$D201),TODAY()),Einstellungen!$F$13:$F$67)))*N(Mitarbeiter!$E201)/IF(Einstellungen!$C$11="7 Tage",7,5),N('Ist-Stunden'!U201)),MAX(IF(Einstellungen!$C$11="7 Tage",MAX(0,(MIN(DATE(2027,5,0),IF(Mitarbeiter!$D201="",DATE(2027,5,0),Mitarbeiter!$D201),TODAY()))-(MAX(DATE(2027,4,1),Mitarbeiter!$C201))+1),MAX(0,NETWORKDAYS(MAX(DATE(2027,4,1),Mitarbeiter!$C201),MIN(DATE(2027,5,0),IF(Mitarbeiter!$D201="",DATE(2027,5,0),Mitarbeiter!$D201),TODAY()),Einstellungen!$F$13:$F$67)))*N(Mitarbeiter!$E201)/IF(Einstellungen!$C$11="7 Tage",7,5),N('Ist-Stunden'!U201)+(N(Krankheitstage!AH201)+N(Krankheitstage!AT201))*N($C201))))</f>
        <v/>
      </c>
      <c r="AZ201" s="76">
        <f>IF($B201="",0,IF(Einstellungen!$C$10="Ja",MAX(IF(Einstellungen!$C$11="7 Tage",MAX(0,(MIN(DATE(2027,6,0),IF(Mitarbeiter!$D201="",DATE(2027,6,0),Mitarbeiter!$D201),TODAY()))-(MAX(DATE(2027,5,1),Mitarbeiter!$C201))+1),MAX(0,NETWORKDAYS(MAX(DATE(2027,5,1),Mitarbeiter!$C201),MIN(DATE(2027,6,0),IF(Mitarbeiter!$D201="",DATE(2027,6,0),Mitarbeiter!$D201),TODAY()),Einstellungen!$F$13:$F$67)))*N(Mitarbeiter!$E201)/IF(Einstellungen!$C$11="7 Tage",7,5),N('Ist-Stunden'!V201)),MAX(IF(Einstellungen!$C$11="7 Tage",MAX(0,(MIN(DATE(2027,6,0),IF(Mitarbeiter!$D201="",DATE(2027,6,0),Mitarbeiter!$D201),TODAY()))-(MAX(DATE(2027,5,1),Mitarbeiter!$C201))+1),MAX(0,NETWORKDAYS(MAX(DATE(2027,5,1),Mitarbeiter!$C201),MIN(DATE(2027,6,0),IF(Mitarbeiter!$D201="",DATE(2027,6,0),Mitarbeiter!$D201),TODAY()),Einstellungen!$F$13:$F$67)))*N(Mitarbeiter!$E201)/IF(Einstellungen!$C$11="7 Tage",7,5),N('Ist-Stunden'!V201)+(N(Krankheitstage!AI201)+N(Krankheitstage!AU201))*N($C201))))</f>
        <v/>
      </c>
      <c r="BA201" s="76">
        <f>IF($B201="",0,IF(Einstellungen!$C$10="Ja",MAX(IF(Einstellungen!$C$11="7 Tage",MAX(0,(MIN(DATE(2027,7,0),IF(Mitarbeiter!$D201="",DATE(2027,7,0),Mitarbeiter!$D201),TODAY()))-(MAX(DATE(2027,6,1),Mitarbeiter!$C201))+1),MAX(0,NETWORKDAYS(MAX(DATE(2027,6,1),Mitarbeiter!$C201),MIN(DATE(2027,7,0),IF(Mitarbeiter!$D201="",DATE(2027,7,0),Mitarbeiter!$D201),TODAY()),Einstellungen!$F$13:$F$67)))*N(Mitarbeiter!$E201)/IF(Einstellungen!$C$11="7 Tage",7,5),N('Ist-Stunden'!W201)),MAX(IF(Einstellungen!$C$11="7 Tage",MAX(0,(MIN(DATE(2027,7,0),IF(Mitarbeiter!$D201="",DATE(2027,7,0),Mitarbeiter!$D201),TODAY()))-(MAX(DATE(2027,6,1),Mitarbeiter!$C201))+1),MAX(0,NETWORKDAYS(MAX(DATE(2027,6,1),Mitarbeiter!$C201),MIN(DATE(2027,7,0),IF(Mitarbeiter!$D201="",DATE(2027,7,0),Mitarbeiter!$D201),TODAY()),Einstellungen!$F$13:$F$67)))*N(Mitarbeiter!$E201)/IF(Einstellungen!$C$11="7 Tage",7,5),N('Ist-Stunden'!W201)+(N(Krankheitstage!AJ201)+N(Krankheitstage!AV201))*N($C201))))</f>
        <v/>
      </c>
      <c r="BB201" s="76">
        <f>IF($B201="",0,IF(Einstellungen!$C$10="Ja",MAX(IF(Einstellungen!$C$11="7 Tage",MAX(0,(MIN(DATE(2027,8,0),IF(Mitarbeiter!$D201="",DATE(2027,8,0),Mitarbeiter!$D201),TODAY()))-(MAX(DATE(2027,7,1),Mitarbeiter!$C201))+1),MAX(0,NETWORKDAYS(MAX(DATE(2027,7,1),Mitarbeiter!$C201),MIN(DATE(2027,8,0),IF(Mitarbeiter!$D201="",DATE(2027,8,0),Mitarbeiter!$D201),TODAY()),Einstellungen!$F$13:$F$67)))*N(Mitarbeiter!$E201)/IF(Einstellungen!$C$11="7 Tage",7,5),N('Ist-Stunden'!X201)),MAX(IF(Einstellungen!$C$11="7 Tage",MAX(0,(MIN(DATE(2027,8,0),IF(Mitarbeiter!$D201="",DATE(2027,8,0),Mitarbeiter!$D201),TODAY()))-(MAX(DATE(2027,7,1),Mitarbeiter!$C201))+1),MAX(0,NETWORKDAYS(MAX(DATE(2027,7,1),Mitarbeiter!$C201),MIN(DATE(2027,8,0),IF(Mitarbeiter!$D201="",DATE(2027,8,0),Mitarbeiter!$D201),TODAY()),Einstellungen!$F$13:$F$67)))*N(Mitarbeiter!$E201)/IF(Einstellungen!$C$11="7 Tage",7,5),N('Ist-Stunden'!X201)+(N(Krankheitstage!AK201)+N(Krankheitstage!AW201))*N($C201))))</f>
        <v/>
      </c>
      <c r="BC201" s="76">
        <f>IF($B201="",0,IF(Einstellungen!$C$10="Ja",MAX(IF(Einstellungen!$C$11="7 Tage",MAX(0,(MIN(DATE(2027,9,0),IF(Mitarbeiter!$D201="",DATE(2027,9,0),Mitarbeiter!$D201),TODAY()))-(MAX(DATE(2027,8,1),Mitarbeiter!$C201))+1),MAX(0,NETWORKDAYS(MAX(DATE(2027,8,1),Mitarbeiter!$C201),MIN(DATE(2027,9,0),IF(Mitarbeiter!$D201="",DATE(2027,9,0),Mitarbeiter!$D201),TODAY()),Einstellungen!$F$13:$F$67)))*N(Mitarbeiter!$E201)/IF(Einstellungen!$C$11="7 Tage",7,5),N('Ist-Stunden'!Y201)),MAX(IF(Einstellungen!$C$11="7 Tage",MAX(0,(MIN(DATE(2027,9,0),IF(Mitarbeiter!$D201="",DATE(2027,9,0),Mitarbeiter!$D201),TODAY()))-(MAX(DATE(2027,8,1),Mitarbeiter!$C201))+1),MAX(0,NETWORKDAYS(MAX(DATE(2027,8,1),Mitarbeiter!$C201),MIN(DATE(2027,9,0),IF(Mitarbeiter!$D201="",DATE(2027,9,0),Mitarbeiter!$D201),TODAY()),Einstellungen!$F$13:$F$67)))*N(Mitarbeiter!$E201)/IF(Einstellungen!$C$11="7 Tage",7,5),N('Ist-Stunden'!Y201)+(N(Krankheitstage!AL201)+N(Krankheitstage!AX201))*N($C201))))</f>
        <v/>
      </c>
      <c r="BD201" s="76">
        <f>IF($B201="",0,IF(Einstellungen!$C$10="Ja",MAX(IF(Einstellungen!$C$11="7 Tage",MAX(0,(MIN(DATE(2027,10,0),IF(Mitarbeiter!$D201="",DATE(2027,10,0),Mitarbeiter!$D201),TODAY()))-(MAX(DATE(2027,9,1),Mitarbeiter!$C201))+1),MAX(0,NETWORKDAYS(MAX(DATE(2027,9,1),Mitarbeiter!$C201),MIN(DATE(2027,10,0),IF(Mitarbeiter!$D201="",DATE(2027,10,0),Mitarbeiter!$D201),TODAY()),Einstellungen!$F$13:$F$67)))*N(Mitarbeiter!$E201)/IF(Einstellungen!$C$11="7 Tage",7,5),N('Ist-Stunden'!Z201)),MAX(IF(Einstellungen!$C$11="7 Tage",MAX(0,(MIN(DATE(2027,10,0),IF(Mitarbeiter!$D201="",DATE(2027,10,0),Mitarbeiter!$D201),TODAY()))-(MAX(DATE(2027,9,1),Mitarbeiter!$C201))+1),MAX(0,NETWORKDAYS(MAX(DATE(2027,9,1),Mitarbeiter!$C201),MIN(DATE(2027,10,0),IF(Mitarbeiter!$D201="",DATE(2027,10,0),Mitarbeiter!$D201),TODAY()),Einstellungen!$F$13:$F$67)))*N(Mitarbeiter!$E201)/IF(Einstellungen!$C$11="7 Tage",7,5),N('Ist-Stunden'!Z201)+(N(Krankheitstage!AM201)+N(Krankheitstage!AY201))*N($C201))))</f>
        <v/>
      </c>
      <c r="BE201" s="76">
        <f>IF($B201="",0,IF(Einstellungen!$C$10="Ja",MAX(IF(Einstellungen!$C$11="7 Tage",MAX(0,(MIN(DATE(2027,11,0),IF(Mitarbeiter!$D201="",DATE(2027,11,0),Mitarbeiter!$D201),TODAY()))-(MAX(DATE(2027,10,1),Mitarbeiter!$C201))+1),MAX(0,NETWORKDAYS(MAX(DATE(2027,10,1),Mitarbeiter!$C201),MIN(DATE(2027,11,0),IF(Mitarbeiter!$D201="",DATE(2027,11,0),Mitarbeiter!$D201),TODAY()),Einstellungen!$F$13:$F$67)))*N(Mitarbeiter!$E201)/IF(Einstellungen!$C$11="7 Tage",7,5),N('Ist-Stunden'!AA201)),MAX(IF(Einstellungen!$C$11="7 Tage",MAX(0,(MIN(DATE(2027,11,0),IF(Mitarbeiter!$D201="",DATE(2027,11,0),Mitarbeiter!$D201),TODAY()))-(MAX(DATE(2027,10,1),Mitarbeiter!$C201))+1),MAX(0,NETWORKDAYS(MAX(DATE(2027,10,1),Mitarbeiter!$C201),MIN(DATE(2027,11,0),IF(Mitarbeiter!$D201="",DATE(2027,11,0),Mitarbeiter!$D201),TODAY()),Einstellungen!$F$13:$F$67)))*N(Mitarbeiter!$E201)/IF(Einstellungen!$C$11="7 Tage",7,5),N('Ist-Stunden'!AA201)+(N(Krankheitstage!AN201)+N(Krankheitstage!AZ201))*N($C201))))</f>
        <v/>
      </c>
      <c r="BF201" s="76">
        <f>IF($B201="",0,IF(Einstellungen!$C$10="Ja",MAX(IF(Einstellungen!$C$11="7 Tage",MAX(0,(MIN(DATE(2027,12,0),IF(Mitarbeiter!$D201="",DATE(2027,12,0),Mitarbeiter!$D201),TODAY()))-(MAX(DATE(2027,11,1),Mitarbeiter!$C201))+1),MAX(0,NETWORKDAYS(MAX(DATE(2027,11,1),Mitarbeiter!$C201),MIN(DATE(2027,12,0),IF(Mitarbeiter!$D201="",DATE(2027,12,0),Mitarbeiter!$D201),TODAY()),Einstellungen!$F$13:$F$67)))*N(Mitarbeiter!$E201)/IF(Einstellungen!$C$11="7 Tage",7,5),N('Ist-Stunden'!AB201)),MAX(IF(Einstellungen!$C$11="7 Tage",MAX(0,(MIN(DATE(2027,12,0),IF(Mitarbeiter!$D201="",DATE(2027,12,0),Mitarbeiter!$D201),TODAY()))-(MAX(DATE(2027,11,1),Mitarbeiter!$C201))+1),MAX(0,NETWORKDAYS(MAX(DATE(2027,11,1),Mitarbeiter!$C201),MIN(DATE(2027,12,0),IF(Mitarbeiter!$D201="",DATE(2027,12,0),Mitarbeiter!$D201),TODAY()),Einstellungen!$F$13:$F$67)))*N(Mitarbeiter!$E201)/IF(Einstellungen!$C$11="7 Tage",7,5),N('Ist-Stunden'!AB201)+(N(Krankheitstage!AO201)+N(Krankheitstage!BA201))*N($C201))))</f>
        <v/>
      </c>
      <c r="BG201" s="76">
        <f>IF($B201="",0,IF(Einstellungen!$C$10="Ja",MAX(IF(Einstellungen!$C$11="7 Tage",MAX(0,(MIN(DATE(2027,13,0),IF(Mitarbeiter!$D201="",DATE(2027,13,0),Mitarbeiter!$D201),TODAY()))-(MAX(DATE(2027,12,1),Mitarbeiter!$C201))+1),MAX(0,NETWORKDAYS(MAX(DATE(2027,12,1),Mitarbeiter!$C201),MIN(DATE(2027,13,0),IF(Mitarbeiter!$D201="",DATE(2027,13,0),Mitarbeiter!$D201),TODAY()),Einstellungen!$F$13:$F$67)))*N(Mitarbeiter!$E201)/IF(Einstellungen!$C$11="7 Tage",7,5),N('Ist-Stunden'!AC201)),MAX(IF(Einstellungen!$C$11="7 Tage",MAX(0,(MIN(DATE(2027,13,0),IF(Mitarbeiter!$D201="",DATE(2027,13,0),Mitarbeiter!$D201),TODAY()))-(MAX(DATE(2027,12,1),Mitarbeiter!$C201))+1),MAX(0,NETWORKDAYS(MAX(DATE(2027,12,1),Mitarbeiter!$C201),MIN(DATE(2027,13,0),IF(Mitarbeiter!$D201="",DATE(2027,13,0),Mitarbeiter!$D201),TODAY()),Einstellungen!$F$13:$F$67)))*N(Mitarbeiter!$E201)/IF(Einstellungen!$C$11="7 Tage",7,5),N('Ist-Stunden'!AC201)+(N(Krankheitstage!AP201)+N(Krankheitstage!BB201))*N($C201))))</f>
        <v/>
      </c>
      <c r="BH201" s="76">
        <f>IF($B201="",0,IF(Einstellungen!$C$10="Ja",MAX(IF(Einstellungen!$C$11="7 Tage",MAX(0,(MIN(DATE(2028,2,0),IF(Mitarbeiter!$D201="",DATE(2028,2,0),Mitarbeiter!$D201),TODAY()))-(MAX(DATE(2028,1,1),Mitarbeiter!$C201))+1),MAX(0,NETWORKDAYS(MAX(DATE(2028,1,1),Mitarbeiter!$C201),MIN(DATE(2028,2,0),IF(Mitarbeiter!$D201="",DATE(2028,2,0),Mitarbeiter!$D201),TODAY()),Einstellungen!$F$13:$F$67)))*N(Mitarbeiter!$E201)/IF(Einstellungen!$C$11="7 Tage",7,5),N('Ist-Stunden'!AD201)),MAX(IF(Einstellungen!$C$11="7 Tage",MAX(0,(MIN(DATE(2028,2,0),IF(Mitarbeiter!$D201="",DATE(2028,2,0),Mitarbeiter!$D201),TODAY()))-(MAX(DATE(2028,1,1),Mitarbeiter!$C201))+1),MAX(0,NETWORKDAYS(MAX(DATE(2028,1,1),Mitarbeiter!$C201),MIN(DATE(2028,2,0),IF(Mitarbeiter!$D201="",DATE(2028,2,0),Mitarbeiter!$D201),TODAY()),Einstellungen!$F$13:$F$67)))*N(Mitarbeiter!$E201)/IF(Einstellungen!$C$11="7 Tage",7,5),N('Ist-Stunden'!AD201)+(N(Krankheitstage!BC201)+N(Krankheitstage!BO201))*N($C201))))</f>
        <v/>
      </c>
      <c r="BI201" s="76">
        <f>IF($B201="",0,IF(Einstellungen!$C$10="Ja",MAX(IF(Einstellungen!$C$11="7 Tage",MAX(0,(MIN(DATE(2028,3,0),IF(Mitarbeiter!$D201="",DATE(2028,3,0),Mitarbeiter!$D201),TODAY()))-(MAX(DATE(2028,2,1),Mitarbeiter!$C201))+1),MAX(0,NETWORKDAYS(MAX(DATE(2028,2,1),Mitarbeiter!$C201),MIN(DATE(2028,3,0),IF(Mitarbeiter!$D201="",DATE(2028,3,0),Mitarbeiter!$D201),TODAY()),Einstellungen!$F$13:$F$67)))*N(Mitarbeiter!$E201)/IF(Einstellungen!$C$11="7 Tage",7,5),N('Ist-Stunden'!AE201)),MAX(IF(Einstellungen!$C$11="7 Tage",MAX(0,(MIN(DATE(2028,3,0),IF(Mitarbeiter!$D201="",DATE(2028,3,0),Mitarbeiter!$D201),TODAY()))-(MAX(DATE(2028,2,1),Mitarbeiter!$C201))+1),MAX(0,NETWORKDAYS(MAX(DATE(2028,2,1),Mitarbeiter!$C201),MIN(DATE(2028,3,0),IF(Mitarbeiter!$D201="",DATE(2028,3,0),Mitarbeiter!$D201),TODAY()),Einstellungen!$F$13:$F$67)))*N(Mitarbeiter!$E201)/IF(Einstellungen!$C$11="7 Tage",7,5),N('Ist-Stunden'!AE201)+(N(Krankheitstage!BD201)+N(Krankheitstage!BP201))*N($C201))))</f>
        <v/>
      </c>
      <c r="BJ201" s="76">
        <f>IF($B201="",0,IF(Einstellungen!$C$10="Ja",MAX(IF(Einstellungen!$C$11="7 Tage",MAX(0,(MIN(DATE(2028,4,0),IF(Mitarbeiter!$D201="",DATE(2028,4,0),Mitarbeiter!$D201),TODAY()))-(MAX(DATE(2028,3,1),Mitarbeiter!$C201))+1),MAX(0,NETWORKDAYS(MAX(DATE(2028,3,1),Mitarbeiter!$C201),MIN(DATE(2028,4,0),IF(Mitarbeiter!$D201="",DATE(2028,4,0),Mitarbeiter!$D201),TODAY()),Einstellungen!$F$13:$F$67)))*N(Mitarbeiter!$E201)/IF(Einstellungen!$C$11="7 Tage",7,5),N('Ist-Stunden'!AF201)),MAX(IF(Einstellungen!$C$11="7 Tage",MAX(0,(MIN(DATE(2028,4,0),IF(Mitarbeiter!$D201="",DATE(2028,4,0),Mitarbeiter!$D201),TODAY()))-(MAX(DATE(2028,3,1),Mitarbeiter!$C201))+1),MAX(0,NETWORKDAYS(MAX(DATE(2028,3,1),Mitarbeiter!$C201),MIN(DATE(2028,4,0),IF(Mitarbeiter!$D201="",DATE(2028,4,0),Mitarbeiter!$D201),TODAY()),Einstellungen!$F$13:$F$67)))*N(Mitarbeiter!$E201)/IF(Einstellungen!$C$11="7 Tage",7,5),N('Ist-Stunden'!AF201)+(N(Krankheitstage!BE201)+N(Krankheitstage!BQ201))*N($C201))))</f>
        <v/>
      </c>
      <c r="BK201" s="76">
        <f>IF($B201="",0,IF(Einstellungen!$C$10="Ja",MAX(IF(Einstellungen!$C$11="7 Tage",MAX(0,(MIN(DATE(2028,5,0),IF(Mitarbeiter!$D201="",DATE(2028,5,0),Mitarbeiter!$D201),TODAY()))-(MAX(DATE(2028,4,1),Mitarbeiter!$C201))+1),MAX(0,NETWORKDAYS(MAX(DATE(2028,4,1),Mitarbeiter!$C201),MIN(DATE(2028,5,0),IF(Mitarbeiter!$D201="",DATE(2028,5,0),Mitarbeiter!$D201),TODAY()),Einstellungen!$F$13:$F$67)))*N(Mitarbeiter!$E201)/IF(Einstellungen!$C$11="7 Tage",7,5),N('Ist-Stunden'!AG201)),MAX(IF(Einstellungen!$C$11="7 Tage",MAX(0,(MIN(DATE(2028,5,0),IF(Mitarbeiter!$D201="",DATE(2028,5,0),Mitarbeiter!$D201),TODAY()))-(MAX(DATE(2028,4,1),Mitarbeiter!$C201))+1),MAX(0,NETWORKDAYS(MAX(DATE(2028,4,1),Mitarbeiter!$C201),MIN(DATE(2028,5,0),IF(Mitarbeiter!$D201="",DATE(2028,5,0),Mitarbeiter!$D201),TODAY()),Einstellungen!$F$13:$F$67)))*N(Mitarbeiter!$E201)/IF(Einstellungen!$C$11="7 Tage",7,5),N('Ist-Stunden'!AG201)+(N(Krankheitstage!BF201)+N(Krankheitstage!BR201))*N($C201))))</f>
        <v/>
      </c>
      <c r="BL201" s="76">
        <f>IF($B201="",0,IF(Einstellungen!$C$10="Ja",MAX(IF(Einstellungen!$C$11="7 Tage",MAX(0,(MIN(DATE(2028,6,0),IF(Mitarbeiter!$D201="",DATE(2028,6,0),Mitarbeiter!$D201),TODAY()))-(MAX(DATE(2028,5,1),Mitarbeiter!$C201))+1),MAX(0,NETWORKDAYS(MAX(DATE(2028,5,1),Mitarbeiter!$C201),MIN(DATE(2028,6,0),IF(Mitarbeiter!$D201="",DATE(2028,6,0),Mitarbeiter!$D201),TODAY()),Einstellungen!$F$13:$F$67)))*N(Mitarbeiter!$E201)/IF(Einstellungen!$C$11="7 Tage",7,5),N('Ist-Stunden'!AH201)),MAX(IF(Einstellungen!$C$11="7 Tage",MAX(0,(MIN(DATE(2028,6,0),IF(Mitarbeiter!$D201="",DATE(2028,6,0),Mitarbeiter!$D201),TODAY()))-(MAX(DATE(2028,5,1),Mitarbeiter!$C201))+1),MAX(0,NETWORKDAYS(MAX(DATE(2028,5,1),Mitarbeiter!$C201),MIN(DATE(2028,6,0),IF(Mitarbeiter!$D201="",DATE(2028,6,0),Mitarbeiter!$D201),TODAY()),Einstellungen!$F$13:$F$67)))*N(Mitarbeiter!$E201)/IF(Einstellungen!$C$11="7 Tage",7,5),N('Ist-Stunden'!AH201)+(N(Krankheitstage!BG201)+N(Krankheitstage!BS201))*N($C201))))</f>
        <v/>
      </c>
      <c r="BM201" s="76">
        <f>IF($B201="",0,IF(Einstellungen!$C$10="Ja",MAX(IF(Einstellungen!$C$11="7 Tage",MAX(0,(MIN(DATE(2028,7,0),IF(Mitarbeiter!$D201="",DATE(2028,7,0),Mitarbeiter!$D201),TODAY()))-(MAX(DATE(2028,6,1),Mitarbeiter!$C201))+1),MAX(0,NETWORKDAYS(MAX(DATE(2028,6,1),Mitarbeiter!$C201),MIN(DATE(2028,7,0),IF(Mitarbeiter!$D201="",DATE(2028,7,0),Mitarbeiter!$D201),TODAY()),Einstellungen!$F$13:$F$67)))*N(Mitarbeiter!$E201)/IF(Einstellungen!$C$11="7 Tage",7,5),N('Ist-Stunden'!AI201)),MAX(IF(Einstellungen!$C$11="7 Tage",MAX(0,(MIN(DATE(2028,7,0),IF(Mitarbeiter!$D201="",DATE(2028,7,0),Mitarbeiter!$D201),TODAY()))-(MAX(DATE(2028,6,1),Mitarbeiter!$C201))+1),MAX(0,NETWORKDAYS(MAX(DATE(2028,6,1),Mitarbeiter!$C201),MIN(DATE(2028,7,0),IF(Mitarbeiter!$D201="",DATE(2028,7,0),Mitarbeiter!$D201),TODAY()),Einstellungen!$F$13:$F$67)))*N(Mitarbeiter!$E201)/IF(Einstellungen!$C$11="7 Tage",7,5),N('Ist-Stunden'!AI201)+(N(Krankheitstage!BH201)+N(Krankheitstage!BT201))*N($C201))))</f>
        <v/>
      </c>
      <c r="BN201" s="76">
        <f>IF($B201="",0,IF(Einstellungen!$C$10="Ja",MAX(IF(Einstellungen!$C$11="7 Tage",MAX(0,(MIN(DATE(2028,8,0),IF(Mitarbeiter!$D201="",DATE(2028,8,0),Mitarbeiter!$D201),TODAY()))-(MAX(DATE(2028,7,1),Mitarbeiter!$C201))+1),MAX(0,NETWORKDAYS(MAX(DATE(2028,7,1),Mitarbeiter!$C201),MIN(DATE(2028,8,0),IF(Mitarbeiter!$D201="",DATE(2028,8,0),Mitarbeiter!$D201),TODAY()),Einstellungen!$F$13:$F$67)))*N(Mitarbeiter!$E201)/IF(Einstellungen!$C$11="7 Tage",7,5),N('Ist-Stunden'!AJ201)),MAX(IF(Einstellungen!$C$11="7 Tage",MAX(0,(MIN(DATE(2028,8,0),IF(Mitarbeiter!$D201="",DATE(2028,8,0),Mitarbeiter!$D201),TODAY()))-(MAX(DATE(2028,7,1),Mitarbeiter!$C201))+1),MAX(0,NETWORKDAYS(MAX(DATE(2028,7,1),Mitarbeiter!$C201),MIN(DATE(2028,8,0),IF(Mitarbeiter!$D201="",DATE(2028,8,0),Mitarbeiter!$D201),TODAY()),Einstellungen!$F$13:$F$67)))*N(Mitarbeiter!$E201)/IF(Einstellungen!$C$11="7 Tage",7,5),N('Ist-Stunden'!AJ201)+(N(Krankheitstage!BI201)+N(Krankheitstage!BU201))*N($C201))))</f>
        <v/>
      </c>
      <c r="BO201" s="76">
        <f>IF($B201="",0,IF(Einstellungen!$C$10="Ja",MAX(IF(Einstellungen!$C$11="7 Tage",MAX(0,(MIN(DATE(2028,9,0),IF(Mitarbeiter!$D201="",DATE(2028,9,0),Mitarbeiter!$D201),TODAY()))-(MAX(DATE(2028,8,1),Mitarbeiter!$C201))+1),MAX(0,NETWORKDAYS(MAX(DATE(2028,8,1),Mitarbeiter!$C201),MIN(DATE(2028,9,0),IF(Mitarbeiter!$D201="",DATE(2028,9,0),Mitarbeiter!$D201),TODAY()),Einstellungen!$F$13:$F$67)))*N(Mitarbeiter!$E201)/IF(Einstellungen!$C$11="7 Tage",7,5),N('Ist-Stunden'!AK201)),MAX(IF(Einstellungen!$C$11="7 Tage",MAX(0,(MIN(DATE(2028,9,0),IF(Mitarbeiter!$D201="",DATE(2028,9,0),Mitarbeiter!$D201),TODAY()))-(MAX(DATE(2028,8,1),Mitarbeiter!$C201))+1),MAX(0,NETWORKDAYS(MAX(DATE(2028,8,1),Mitarbeiter!$C201),MIN(DATE(2028,9,0),IF(Mitarbeiter!$D201="",DATE(2028,9,0),Mitarbeiter!$D201),TODAY()),Einstellungen!$F$13:$F$67)))*N(Mitarbeiter!$E201)/IF(Einstellungen!$C$11="7 Tage",7,5),N('Ist-Stunden'!AK201)+(N(Krankheitstage!BJ201)+N(Krankheitstage!BV201))*N($C201))))</f>
        <v/>
      </c>
      <c r="BP201" s="76">
        <f>IF($B201="",0,IF(Einstellungen!$C$10="Ja",MAX(IF(Einstellungen!$C$11="7 Tage",MAX(0,(MIN(DATE(2028,10,0),IF(Mitarbeiter!$D201="",DATE(2028,10,0),Mitarbeiter!$D201),TODAY()))-(MAX(DATE(2028,9,1),Mitarbeiter!$C201))+1),MAX(0,NETWORKDAYS(MAX(DATE(2028,9,1),Mitarbeiter!$C201),MIN(DATE(2028,10,0),IF(Mitarbeiter!$D201="",DATE(2028,10,0),Mitarbeiter!$D201),TODAY()),Einstellungen!$F$13:$F$67)))*N(Mitarbeiter!$E201)/IF(Einstellungen!$C$11="7 Tage",7,5),N('Ist-Stunden'!AL201)),MAX(IF(Einstellungen!$C$11="7 Tage",MAX(0,(MIN(DATE(2028,10,0),IF(Mitarbeiter!$D201="",DATE(2028,10,0),Mitarbeiter!$D201),TODAY()))-(MAX(DATE(2028,9,1),Mitarbeiter!$C201))+1),MAX(0,NETWORKDAYS(MAX(DATE(2028,9,1),Mitarbeiter!$C201),MIN(DATE(2028,10,0),IF(Mitarbeiter!$D201="",DATE(2028,10,0),Mitarbeiter!$D201),TODAY()),Einstellungen!$F$13:$F$67)))*N(Mitarbeiter!$E201)/IF(Einstellungen!$C$11="7 Tage",7,5),N('Ist-Stunden'!AL201)+(N(Krankheitstage!BK201)+N(Krankheitstage!BW201))*N($C201))))</f>
        <v/>
      </c>
      <c r="BQ201" s="76">
        <f>IF($B201="",0,IF(Einstellungen!$C$10="Ja",MAX(IF(Einstellungen!$C$11="7 Tage",MAX(0,(MIN(DATE(2028,11,0),IF(Mitarbeiter!$D201="",DATE(2028,11,0),Mitarbeiter!$D201),TODAY()))-(MAX(DATE(2028,10,1),Mitarbeiter!$C201))+1),MAX(0,NETWORKDAYS(MAX(DATE(2028,10,1),Mitarbeiter!$C201),MIN(DATE(2028,11,0),IF(Mitarbeiter!$D201="",DATE(2028,11,0),Mitarbeiter!$D201),TODAY()),Einstellungen!$F$13:$F$67)))*N(Mitarbeiter!$E201)/IF(Einstellungen!$C$11="7 Tage",7,5),N('Ist-Stunden'!AM201)),MAX(IF(Einstellungen!$C$11="7 Tage",MAX(0,(MIN(DATE(2028,11,0),IF(Mitarbeiter!$D201="",DATE(2028,11,0),Mitarbeiter!$D201),TODAY()))-(MAX(DATE(2028,10,1),Mitarbeiter!$C201))+1),MAX(0,NETWORKDAYS(MAX(DATE(2028,10,1),Mitarbeiter!$C201),MIN(DATE(2028,11,0),IF(Mitarbeiter!$D201="",DATE(2028,11,0),Mitarbeiter!$D201),TODAY()),Einstellungen!$F$13:$F$67)))*N(Mitarbeiter!$E201)/IF(Einstellungen!$C$11="7 Tage",7,5),N('Ist-Stunden'!AM201)+(N(Krankheitstage!BL201)+N(Krankheitstage!BX201))*N($C201))))</f>
        <v/>
      </c>
      <c r="BR201" s="76">
        <f>IF($B201="",0,IF(Einstellungen!$C$10="Ja",MAX(IF(Einstellungen!$C$11="7 Tage",MAX(0,(MIN(DATE(2028,12,0),IF(Mitarbeiter!$D201="",DATE(2028,12,0),Mitarbeiter!$D201),TODAY()))-(MAX(DATE(2028,11,1),Mitarbeiter!$C201))+1),MAX(0,NETWORKDAYS(MAX(DATE(2028,11,1),Mitarbeiter!$C201),MIN(DATE(2028,12,0),IF(Mitarbeiter!$D201="",DATE(2028,12,0),Mitarbeiter!$D201),TODAY()),Einstellungen!$F$13:$F$67)))*N(Mitarbeiter!$E201)/IF(Einstellungen!$C$11="7 Tage",7,5),N('Ist-Stunden'!AN201)),MAX(IF(Einstellungen!$C$11="7 Tage",MAX(0,(MIN(DATE(2028,12,0),IF(Mitarbeiter!$D201="",DATE(2028,12,0),Mitarbeiter!$D201),TODAY()))-(MAX(DATE(2028,11,1),Mitarbeiter!$C201))+1),MAX(0,NETWORKDAYS(MAX(DATE(2028,11,1),Mitarbeiter!$C201),MIN(DATE(2028,12,0),IF(Mitarbeiter!$D201="",DATE(2028,12,0),Mitarbeiter!$D201),TODAY()),Einstellungen!$F$13:$F$67)))*N(Mitarbeiter!$E201)/IF(Einstellungen!$C$11="7 Tage",7,5),N('Ist-Stunden'!AN201)+(N(Krankheitstage!BM201)+N(Krankheitstage!BY201))*N($C201))))</f>
        <v/>
      </c>
      <c r="BS201" s="76">
        <f>IF($B201="",0,IF(Einstellungen!$C$10="Ja",MAX(IF(Einstellungen!$C$11="7 Tage",MAX(0,(MIN(DATE(2028,13,0),IF(Mitarbeiter!$D201="",DATE(2028,13,0),Mitarbeiter!$D201),TODAY()))-(MAX(DATE(2028,12,1),Mitarbeiter!$C201))+1),MAX(0,NETWORKDAYS(MAX(DATE(2028,12,1),Mitarbeiter!$C201),MIN(DATE(2028,13,0),IF(Mitarbeiter!$D201="",DATE(2028,13,0),Mitarbeiter!$D201),TODAY()),Einstellungen!$F$13:$F$67)))*N(Mitarbeiter!$E201)/IF(Einstellungen!$C$11="7 Tage",7,5),N('Ist-Stunden'!AO201)),MAX(IF(Einstellungen!$C$11="7 Tage",MAX(0,(MIN(DATE(2028,13,0),IF(Mitarbeiter!$D201="",DATE(2028,13,0),Mitarbeiter!$D201),TODAY()))-(MAX(DATE(2028,12,1),Mitarbeiter!$C201))+1),MAX(0,NETWORKDAYS(MAX(DATE(2028,12,1),Mitarbeiter!$C201),MIN(DATE(2028,13,0),IF(Mitarbeiter!$D201="",DATE(2028,13,0),Mitarbeiter!$D201),TODAY()),Einstellungen!$F$13:$F$67)))*N(Mitarbeiter!$E201)/IF(Einstellungen!$C$11="7 Tage",7,5),N('Ist-Stunden'!AO201)+(N(Krankheitstage!BN201)+N(Krankheitstage!BZ201))*N($C201))))</f>
        <v/>
      </c>
      <c r="BT201" s="76">
        <f>IF($B201="",0,IF(Einstellungen!$C$10="Ja",MAX(IF(Einstellungen!$C$11="7 Tage",MAX(0,(MIN(DATE(2029,2,0),IF(Mitarbeiter!$D201="",DATE(2029,2,0),Mitarbeiter!$D201),TODAY()))-(MAX(DATE(2029,1,1),Mitarbeiter!$C201))+1),MAX(0,NETWORKDAYS(MAX(DATE(2029,1,1),Mitarbeiter!$C201),MIN(DATE(2029,2,0),IF(Mitarbeiter!$D201="",DATE(2029,2,0),Mitarbeiter!$D201),TODAY()),Einstellungen!$F$13:$F$67)))*N(Mitarbeiter!$E201)/IF(Einstellungen!$C$11="7 Tage",7,5),N('Ist-Stunden'!AP201)),MAX(IF(Einstellungen!$C$11="7 Tage",MAX(0,(MIN(DATE(2029,2,0),IF(Mitarbeiter!$D201="",DATE(2029,2,0),Mitarbeiter!$D201),TODAY()))-(MAX(DATE(2029,1,1),Mitarbeiter!$C201))+1),MAX(0,NETWORKDAYS(MAX(DATE(2029,1,1),Mitarbeiter!$C201),MIN(DATE(2029,2,0),IF(Mitarbeiter!$D201="",DATE(2029,2,0),Mitarbeiter!$D201),TODAY()),Einstellungen!$F$13:$F$67)))*N(Mitarbeiter!$E201)/IF(Einstellungen!$C$11="7 Tage",7,5),N('Ist-Stunden'!AP201)+(N(Krankheitstage!CA201)+N(Krankheitstage!CM201))*N($C201))))</f>
        <v/>
      </c>
      <c r="BU201" s="76">
        <f>IF($B201="",0,IF(Einstellungen!$C$10="Ja",MAX(IF(Einstellungen!$C$11="7 Tage",MAX(0,(MIN(DATE(2029,3,0),IF(Mitarbeiter!$D201="",DATE(2029,3,0),Mitarbeiter!$D201),TODAY()))-(MAX(DATE(2029,2,1),Mitarbeiter!$C201))+1),MAX(0,NETWORKDAYS(MAX(DATE(2029,2,1),Mitarbeiter!$C201),MIN(DATE(2029,3,0),IF(Mitarbeiter!$D201="",DATE(2029,3,0),Mitarbeiter!$D201),TODAY()),Einstellungen!$F$13:$F$67)))*N(Mitarbeiter!$E201)/IF(Einstellungen!$C$11="7 Tage",7,5),N('Ist-Stunden'!AQ201)),MAX(IF(Einstellungen!$C$11="7 Tage",MAX(0,(MIN(DATE(2029,3,0),IF(Mitarbeiter!$D201="",DATE(2029,3,0),Mitarbeiter!$D201),TODAY()))-(MAX(DATE(2029,2,1),Mitarbeiter!$C201))+1),MAX(0,NETWORKDAYS(MAX(DATE(2029,2,1),Mitarbeiter!$C201),MIN(DATE(2029,3,0),IF(Mitarbeiter!$D201="",DATE(2029,3,0),Mitarbeiter!$D201),TODAY()),Einstellungen!$F$13:$F$67)))*N(Mitarbeiter!$E201)/IF(Einstellungen!$C$11="7 Tage",7,5),N('Ist-Stunden'!AQ201)+(N(Krankheitstage!CB201)+N(Krankheitstage!CN201))*N($C201))))</f>
        <v/>
      </c>
      <c r="BV201" s="76">
        <f>IF($B201="",0,IF(Einstellungen!$C$10="Ja",MAX(IF(Einstellungen!$C$11="7 Tage",MAX(0,(MIN(DATE(2029,4,0),IF(Mitarbeiter!$D201="",DATE(2029,4,0),Mitarbeiter!$D201),TODAY()))-(MAX(DATE(2029,3,1),Mitarbeiter!$C201))+1),MAX(0,NETWORKDAYS(MAX(DATE(2029,3,1),Mitarbeiter!$C201),MIN(DATE(2029,4,0),IF(Mitarbeiter!$D201="",DATE(2029,4,0),Mitarbeiter!$D201),TODAY()),Einstellungen!$F$13:$F$67)))*N(Mitarbeiter!$E201)/IF(Einstellungen!$C$11="7 Tage",7,5),N('Ist-Stunden'!AR201)),MAX(IF(Einstellungen!$C$11="7 Tage",MAX(0,(MIN(DATE(2029,4,0),IF(Mitarbeiter!$D201="",DATE(2029,4,0),Mitarbeiter!$D201),TODAY()))-(MAX(DATE(2029,3,1),Mitarbeiter!$C201))+1),MAX(0,NETWORKDAYS(MAX(DATE(2029,3,1),Mitarbeiter!$C201),MIN(DATE(2029,4,0),IF(Mitarbeiter!$D201="",DATE(2029,4,0),Mitarbeiter!$D201),TODAY()),Einstellungen!$F$13:$F$67)))*N(Mitarbeiter!$E201)/IF(Einstellungen!$C$11="7 Tage",7,5),N('Ist-Stunden'!AR201)+(N(Krankheitstage!CC201)+N(Krankheitstage!CO201))*N($C201))))</f>
        <v/>
      </c>
      <c r="BW201" s="76">
        <f>IF($B201="",0,IF(Einstellungen!$C$10="Ja",MAX(IF(Einstellungen!$C$11="7 Tage",MAX(0,(MIN(DATE(2029,5,0),IF(Mitarbeiter!$D201="",DATE(2029,5,0),Mitarbeiter!$D201),TODAY()))-(MAX(DATE(2029,4,1),Mitarbeiter!$C201))+1),MAX(0,NETWORKDAYS(MAX(DATE(2029,4,1),Mitarbeiter!$C201),MIN(DATE(2029,5,0),IF(Mitarbeiter!$D201="",DATE(2029,5,0),Mitarbeiter!$D201),TODAY()),Einstellungen!$F$13:$F$67)))*N(Mitarbeiter!$E201)/IF(Einstellungen!$C$11="7 Tage",7,5),N('Ist-Stunden'!AS201)),MAX(IF(Einstellungen!$C$11="7 Tage",MAX(0,(MIN(DATE(2029,5,0),IF(Mitarbeiter!$D201="",DATE(2029,5,0),Mitarbeiter!$D201),TODAY()))-(MAX(DATE(2029,4,1),Mitarbeiter!$C201))+1),MAX(0,NETWORKDAYS(MAX(DATE(2029,4,1),Mitarbeiter!$C201),MIN(DATE(2029,5,0),IF(Mitarbeiter!$D201="",DATE(2029,5,0),Mitarbeiter!$D201),TODAY()),Einstellungen!$F$13:$F$67)))*N(Mitarbeiter!$E201)/IF(Einstellungen!$C$11="7 Tage",7,5),N('Ist-Stunden'!AS201)+(N(Krankheitstage!CD201)+N(Krankheitstage!CP201))*N($C201))))</f>
        <v/>
      </c>
      <c r="BX201" s="76">
        <f>IF($B201="",0,IF(Einstellungen!$C$10="Ja",MAX(IF(Einstellungen!$C$11="7 Tage",MAX(0,(MIN(DATE(2029,6,0),IF(Mitarbeiter!$D201="",DATE(2029,6,0),Mitarbeiter!$D201),TODAY()))-(MAX(DATE(2029,5,1),Mitarbeiter!$C201))+1),MAX(0,NETWORKDAYS(MAX(DATE(2029,5,1),Mitarbeiter!$C201),MIN(DATE(2029,6,0),IF(Mitarbeiter!$D201="",DATE(2029,6,0),Mitarbeiter!$D201),TODAY()),Einstellungen!$F$13:$F$67)))*N(Mitarbeiter!$E201)/IF(Einstellungen!$C$11="7 Tage",7,5),N('Ist-Stunden'!AT201)),MAX(IF(Einstellungen!$C$11="7 Tage",MAX(0,(MIN(DATE(2029,6,0),IF(Mitarbeiter!$D201="",DATE(2029,6,0),Mitarbeiter!$D201),TODAY()))-(MAX(DATE(2029,5,1),Mitarbeiter!$C201))+1),MAX(0,NETWORKDAYS(MAX(DATE(2029,5,1),Mitarbeiter!$C201),MIN(DATE(2029,6,0),IF(Mitarbeiter!$D201="",DATE(2029,6,0),Mitarbeiter!$D201),TODAY()),Einstellungen!$F$13:$F$67)))*N(Mitarbeiter!$E201)/IF(Einstellungen!$C$11="7 Tage",7,5),N('Ist-Stunden'!AT201)+(N(Krankheitstage!CE201)+N(Krankheitstage!CQ201))*N($C201))))</f>
        <v/>
      </c>
      <c r="BY201" s="76">
        <f>IF($B201="",0,IF(Einstellungen!$C$10="Ja",MAX(IF(Einstellungen!$C$11="7 Tage",MAX(0,(MIN(DATE(2029,7,0),IF(Mitarbeiter!$D201="",DATE(2029,7,0),Mitarbeiter!$D201),TODAY()))-(MAX(DATE(2029,6,1),Mitarbeiter!$C201))+1),MAX(0,NETWORKDAYS(MAX(DATE(2029,6,1),Mitarbeiter!$C201),MIN(DATE(2029,7,0),IF(Mitarbeiter!$D201="",DATE(2029,7,0),Mitarbeiter!$D201),TODAY()),Einstellungen!$F$13:$F$67)))*N(Mitarbeiter!$E201)/IF(Einstellungen!$C$11="7 Tage",7,5),N('Ist-Stunden'!AU201)),MAX(IF(Einstellungen!$C$11="7 Tage",MAX(0,(MIN(DATE(2029,7,0),IF(Mitarbeiter!$D201="",DATE(2029,7,0),Mitarbeiter!$D201),TODAY()))-(MAX(DATE(2029,6,1),Mitarbeiter!$C201))+1),MAX(0,NETWORKDAYS(MAX(DATE(2029,6,1),Mitarbeiter!$C201),MIN(DATE(2029,7,0),IF(Mitarbeiter!$D201="",DATE(2029,7,0),Mitarbeiter!$D201),TODAY()),Einstellungen!$F$13:$F$67)))*N(Mitarbeiter!$E201)/IF(Einstellungen!$C$11="7 Tage",7,5),N('Ist-Stunden'!AU201)+(N(Krankheitstage!CF201)+N(Krankheitstage!CR201))*N($C201))))</f>
        <v/>
      </c>
      <c r="BZ201" s="76">
        <f>IF($B201="",0,IF(Einstellungen!$C$10="Ja",MAX(IF(Einstellungen!$C$11="7 Tage",MAX(0,(MIN(DATE(2029,8,0),IF(Mitarbeiter!$D201="",DATE(2029,8,0),Mitarbeiter!$D201),TODAY()))-(MAX(DATE(2029,7,1),Mitarbeiter!$C201))+1),MAX(0,NETWORKDAYS(MAX(DATE(2029,7,1),Mitarbeiter!$C201),MIN(DATE(2029,8,0),IF(Mitarbeiter!$D201="",DATE(2029,8,0),Mitarbeiter!$D201),TODAY()),Einstellungen!$F$13:$F$67)))*N(Mitarbeiter!$E201)/IF(Einstellungen!$C$11="7 Tage",7,5),N('Ist-Stunden'!AV201)),MAX(IF(Einstellungen!$C$11="7 Tage",MAX(0,(MIN(DATE(2029,8,0),IF(Mitarbeiter!$D201="",DATE(2029,8,0),Mitarbeiter!$D201),TODAY()))-(MAX(DATE(2029,7,1),Mitarbeiter!$C201))+1),MAX(0,NETWORKDAYS(MAX(DATE(2029,7,1),Mitarbeiter!$C201),MIN(DATE(2029,8,0),IF(Mitarbeiter!$D201="",DATE(2029,8,0),Mitarbeiter!$D201),TODAY()),Einstellungen!$F$13:$F$67)))*N(Mitarbeiter!$E201)/IF(Einstellungen!$C$11="7 Tage",7,5),N('Ist-Stunden'!AV201)+(N(Krankheitstage!CG201)+N(Krankheitstage!CS201))*N($C201))))</f>
        <v/>
      </c>
      <c r="CA201" s="76">
        <f>IF($B201="",0,IF(Einstellungen!$C$10="Ja",MAX(IF(Einstellungen!$C$11="7 Tage",MAX(0,(MIN(DATE(2029,9,0),IF(Mitarbeiter!$D201="",DATE(2029,9,0),Mitarbeiter!$D201),TODAY()))-(MAX(DATE(2029,8,1),Mitarbeiter!$C201))+1),MAX(0,NETWORKDAYS(MAX(DATE(2029,8,1),Mitarbeiter!$C201),MIN(DATE(2029,9,0),IF(Mitarbeiter!$D201="",DATE(2029,9,0),Mitarbeiter!$D201),TODAY()),Einstellungen!$F$13:$F$67)))*N(Mitarbeiter!$E201)/IF(Einstellungen!$C$11="7 Tage",7,5),N('Ist-Stunden'!AW201)),MAX(IF(Einstellungen!$C$11="7 Tage",MAX(0,(MIN(DATE(2029,9,0),IF(Mitarbeiter!$D201="",DATE(2029,9,0),Mitarbeiter!$D201),TODAY()))-(MAX(DATE(2029,8,1),Mitarbeiter!$C201))+1),MAX(0,NETWORKDAYS(MAX(DATE(2029,8,1),Mitarbeiter!$C201),MIN(DATE(2029,9,0),IF(Mitarbeiter!$D201="",DATE(2029,9,0),Mitarbeiter!$D201),TODAY()),Einstellungen!$F$13:$F$67)))*N(Mitarbeiter!$E201)/IF(Einstellungen!$C$11="7 Tage",7,5),N('Ist-Stunden'!AW201)+(N(Krankheitstage!CH201)+N(Krankheitstage!CT201))*N($C201))))</f>
        <v/>
      </c>
      <c r="CB201" s="76">
        <f>IF($B201="",0,IF(Einstellungen!$C$10="Ja",MAX(IF(Einstellungen!$C$11="7 Tage",MAX(0,(MIN(DATE(2029,10,0),IF(Mitarbeiter!$D201="",DATE(2029,10,0),Mitarbeiter!$D201),TODAY()))-(MAX(DATE(2029,9,1),Mitarbeiter!$C201))+1),MAX(0,NETWORKDAYS(MAX(DATE(2029,9,1),Mitarbeiter!$C201),MIN(DATE(2029,10,0),IF(Mitarbeiter!$D201="",DATE(2029,10,0),Mitarbeiter!$D201),TODAY()),Einstellungen!$F$13:$F$67)))*N(Mitarbeiter!$E201)/IF(Einstellungen!$C$11="7 Tage",7,5),N('Ist-Stunden'!AX201)),MAX(IF(Einstellungen!$C$11="7 Tage",MAX(0,(MIN(DATE(2029,10,0),IF(Mitarbeiter!$D201="",DATE(2029,10,0),Mitarbeiter!$D201),TODAY()))-(MAX(DATE(2029,9,1),Mitarbeiter!$C201))+1),MAX(0,NETWORKDAYS(MAX(DATE(2029,9,1),Mitarbeiter!$C201),MIN(DATE(2029,10,0),IF(Mitarbeiter!$D201="",DATE(2029,10,0),Mitarbeiter!$D201),TODAY()),Einstellungen!$F$13:$F$67)))*N(Mitarbeiter!$E201)/IF(Einstellungen!$C$11="7 Tage",7,5),N('Ist-Stunden'!AX201)+(N(Krankheitstage!CI201)+N(Krankheitstage!CU201))*N($C201))))</f>
        <v/>
      </c>
      <c r="CC201" s="76">
        <f>IF($B201="",0,IF(Einstellungen!$C$10="Ja",MAX(IF(Einstellungen!$C$11="7 Tage",MAX(0,(MIN(DATE(2029,11,0),IF(Mitarbeiter!$D201="",DATE(2029,11,0),Mitarbeiter!$D201),TODAY()))-(MAX(DATE(2029,10,1),Mitarbeiter!$C201))+1),MAX(0,NETWORKDAYS(MAX(DATE(2029,10,1),Mitarbeiter!$C201),MIN(DATE(2029,11,0),IF(Mitarbeiter!$D201="",DATE(2029,11,0),Mitarbeiter!$D201),TODAY()),Einstellungen!$F$13:$F$67)))*N(Mitarbeiter!$E201)/IF(Einstellungen!$C$11="7 Tage",7,5),N('Ist-Stunden'!AY201)),MAX(IF(Einstellungen!$C$11="7 Tage",MAX(0,(MIN(DATE(2029,11,0),IF(Mitarbeiter!$D201="",DATE(2029,11,0),Mitarbeiter!$D201),TODAY()))-(MAX(DATE(2029,10,1),Mitarbeiter!$C201))+1),MAX(0,NETWORKDAYS(MAX(DATE(2029,10,1),Mitarbeiter!$C201),MIN(DATE(2029,11,0),IF(Mitarbeiter!$D201="",DATE(2029,11,0),Mitarbeiter!$D201),TODAY()),Einstellungen!$F$13:$F$67)))*N(Mitarbeiter!$E201)/IF(Einstellungen!$C$11="7 Tage",7,5),N('Ist-Stunden'!AY201)+(N(Krankheitstage!CJ201)+N(Krankheitstage!CV201))*N($C201))))</f>
        <v/>
      </c>
      <c r="CD201" s="76">
        <f>IF($B201="",0,IF(Einstellungen!$C$10="Ja",MAX(IF(Einstellungen!$C$11="7 Tage",MAX(0,(MIN(DATE(2029,12,0),IF(Mitarbeiter!$D201="",DATE(2029,12,0),Mitarbeiter!$D201),TODAY()))-(MAX(DATE(2029,11,1),Mitarbeiter!$C201))+1),MAX(0,NETWORKDAYS(MAX(DATE(2029,11,1),Mitarbeiter!$C201),MIN(DATE(2029,12,0),IF(Mitarbeiter!$D201="",DATE(2029,12,0),Mitarbeiter!$D201),TODAY()),Einstellungen!$F$13:$F$67)))*N(Mitarbeiter!$E201)/IF(Einstellungen!$C$11="7 Tage",7,5),N('Ist-Stunden'!AZ201)),MAX(IF(Einstellungen!$C$11="7 Tage",MAX(0,(MIN(DATE(2029,12,0),IF(Mitarbeiter!$D201="",DATE(2029,12,0),Mitarbeiter!$D201),TODAY()))-(MAX(DATE(2029,11,1),Mitarbeiter!$C201))+1),MAX(0,NETWORKDAYS(MAX(DATE(2029,11,1),Mitarbeiter!$C201),MIN(DATE(2029,12,0),IF(Mitarbeiter!$D201="",DATE(2029,12,0),Mitarbeiter!$D201),TODAY()),Einstellungen!$F$13:$F$67)))*N(Mitarbeiter!$E201)/IF(Einstellungen!$C$11="7 Tage",7,5),N('Ist-Stunden'!AZ201)+(N(Krankheitstage!CK201)+N(Krankheitstage!CW201))*N($C201))))</f>
        <v/>
      </c>
      <c r="CE201" s="76">
        <f>IF($B201="",0,IF(Einstellungen!$C$10="Ja",MAX(IF(Einstellungen!$C$11="7 Tage",MAX(0,(MIN(DATE(2029,13,0),IF(Mitarbeiter!$D201="",DATE(2029,13,0),Mitarbeiter!$D201),TODAY()))-(MAX(DATE(2029,12,1),Mitarbeiter!$C201))+1),MAX(0,NETWORKDAYS(MAX(DATE(2029,12,1),Mitarbeiter!$C201),MIN(DATE(2029,13,0),IF(Mitarbeiter!$D201="",DATE(2029,13,0),Mitarbeiter!$D201),TODAY()),Einstellungen!$F$13:$F$67)))*N(Mitarbeiter!$E201)/IF(Einstellungen!$C$11="7 Tage",7,5),N('Ist-Stunden'!BA201)),MAX(IF(Einstellungen!$C$11="7 Tage",MAX(0,(MIN(DATE(2029,13,0),IF(Mitarbeiter!$D201="",DATE(2029,13,0),Mitarbeiter!$D201),TODAY()))-(MAX(DATE(2029,12,1),Mitarbeiter!$C201))+1),MAX(0,NETWORKDAYS(MAX(DATE(2029,12,1),Mitarbeiter!$C201),MIN(DATE(2029,13,0),IF(Mitarbeiter!$D201="",DATE(2029,13,0),Mitarbeiter!$D201),TODAY()),Einstellungen!$F$13:$F$67)))*N(Mitarbeiter!$E201)/IF(Einstellungen!$C$11="7 Tage",7,5),N('Ist-Stunden'!BA201)+(N(Krankheitstage!CL201)+N(Krankheitstage!CX201))*N($C201))))</f>
        <v/>
      </c>
      <c r="CF201" s="76">
        <f>IF($B201="",0,IF(Einstellungen!$C$10="Ja",MAX(IF(Einstellungen!$C$11="7 Tage",MAX(0,(MIN(DATE(2030,2,0),IF(Mitarbeiter!$D201="",DATE(2030,2,0),Mitarbeiter!$D201),TODAY()))-(MAX(DATE(2030,1,1),Mitarbeiter!$C201))+1),MAX(0,NETWORKDAYS(MAX(DATE(2030,1,1),Mitarbeiter!$C201),MIN(DATE(2030,2,0),IF(Mitarbeiter!$D201="",DATE(2030,2,0),Mitarbeiter!$D201),TODAY()),Einstellungen!$F$13:$F$67)))*N(Mitarbeiter!$E201)/IF(Einstellungen!$C$11="7 Tage",7,5),N('Ist-Stunden'!BB201)),MAX(IF(Einstellungen!$C$11="7 Tage",MAX(0,(MIN(DATE(2030,2,0),IF(Mitarbeiter!$D201="",DATE(2030,2,0),Mitarbeiter!$D201),TODAY()))-(MAX(DATE(2030,1,1),Mitarbeiter!$C201))+1),MAX(0,NETWORKDAYS(MAX(DATE(2030,1,1),Mitarbeiter!$C201),MIN(DATE(2030,2,0),IF(Mitarbeiter!$D201="",DATE(2030,2,0),Mitarbeiter!$D201),TODAY()),Einstellungen!$F$13:$F$67)))*N(Mitarbeiter!$E201)/IF(Einstellungen!$C$11="7 Tage",7,5),N('Ist-Stunden'!BB201)+(N(Krankheitstage!CY201)+N(Krankheitstage!DK201))*N($C201))))</f>
        <v/>
      </c>
      <c r="CG201" s="76">
        <f>IF($B201="",0,IF(Einstellungen!$C$10="Ja",MAX(IF(Einstellungen!$C$11="7 Tage",MAX(0,(MIN(DATE(2030,3,0),IF(Mitarbeiter!$D201="",DATE(2030,3,0),Mitarbeiter!$D201),TODAY()))-(MAX(DATE(2030,2,1),Mitarbeiter!$C201))+1),MAX(0,NETWORKDAYS(MAX(DATE(2030,2,1),Mitarbeiter!$C201),MIN(DATE(2030,3,0),IF(Mitarbeiter!$D201="",DATE(2030,3,0),Mitarbeiter!$D201),TODAY()),Einstellungen!$F$13:$F$67)))*N(Mitarbeiter!$E201)/IF(Einstellungen!$C$11="7 Tage",7,5),N('Ist-Stunden'!BC201)),MAX(IF(Einstellungen!$C$11="7 Tage",MAX(0,(MIN(DATE(2030,3,0),IF(Mitarbeiter!$D201="",DATE(2030,3,0),Mitarbeiter!$D201),TODAY()))-(MAX(DATE(2030,2,1),Mitarbeiter!$C201))+1),MAX(0,NETWORKDAYS(MAX(DATE(2030,2,1),Mitarbeiter!$C201),MIN(DATE(2030,3,0),IF(Mitarbeiter!$D201="",DATE(2030,3,0),Mitarbeiter!$D201),TODAY()),Einstellungen!$F$13:$F$67)))*N(Mitarbeiter!$E201)/IF(Einstellungen!$C$11="7 Tage",7,5),N('Ist-Stunden'!BC201)+(N(Krankheitstage!CZ201)+N(Krankheitstage!DL201))*N($C201))))</f>
        <v/>
      </c>
      <c r="CH201" s="76">
        <f>IF($B201="",0,IF(Einstellungen!$C$10="Ja",MAX(IF(Einstellungen!$C$11="7 Tage",MAX(0,(MIN(DATE(2030,4,0),IF(Mitarbeiter!$D201="",DATE(2030,4,0),Mitarbeiter!$D201),TODAY()))-(MAX(DATE(2030,3,1),Mitarbeiter!$C201))+1),MAX(0,NETWORKDAYS(MAX(DATE(2030,3,1),Mitarbeiter!$C201),MIN(DATE(2030,4,0),IF(Mitarbeiter!$D201="",DATE(2030,4,0),Mitarbeiter!$D201),TODAY()),Einstellungen!$F$13:$F$67)))*N(Mitarbeiter!$E201)/IF(Einstellungen!$C$11="7 Tage",7,5),N('Ist-Stunden'!BD201)),MAX(IF(Einstellungen!$C$11="7 Tage",MAX(0,(MIN(DATE(2030,4,0),IF(Mitarbeiter!$D201="",DATE(2030,4,0),Mitarbeiter!$D201),TODAY()))-(MAX(DATE(2030,3,1),Mitarbeiter!$C201))+1),MAX(0,NETWORKDAYS(MAX(DATE(2030,3,1),Mitarbeiter!$C201),MIN(DATE(2030,4,0),IF(Mitarbeiter!$D201="",DATE(2030,4,0),Mitarbeiter!$D201),TODAY()),Einstellungen!$F$13:$F$67)))*N(Mitarbeiter!$E201)/IF(Einstellungen!$C$11="7 Tage",7,5),N('Ist-Stunden'!BD201)+(N(Krankheitstage!DA201)+N(Krankheitstage!DM201))*N($C201))))</f>
        <v/>
      </c>
      <c r="CI201" s="76">
        <f>IF($B201="",0,IF(Einstellungen!$C$10="Ja",MAX(IF(Einstellungen!$C$11="7 Tage",MAX(0,(MIN(DATE(2030,5,0),IF(Mitarbeiter!$D201="",DATE(2030,5,0),Mitarbeiter!$D201),TODAY()))-(MAX(DATE(2030,4,1),Mitarbeiter!$C201))+1),MAX(0,NETWORKDAYS(MAX(DATE(2030,4,1),Mitarbeiter!$C201),MIN(DATE(2030,5,0),IF(Mitarbeiter!$D201="",DATE(2030,5,0),Mitarbeiter!$D201),TODAY()),Einstellungen!$F$13:$F$67)))*N(Mitarbeiter!$E201)/IF(Einstellungen!$C$11="7 Tage",7,5),N('Ist-Stunden'!BE201)),MAX(IF(Einstellungen!$C$11="7 Tage",MAX(0,(MIN(DATE(2030,5,0),IF(Mitarbeiter!$D201="",DATE(2030,5,0),Mitarbeiter!$D201),TODAY()))-(MAX(DATE(2030,4,1),Mitarbeiter!$C201))+1),MAX(0,NETWORKDAYS(MAX(DATE(2030,4,1),Mitarbeiter!$C201),MIN(DATE(2030,5,0),IF(Mitarbeiter!$D201="",DATE(2030,5,0),Mitarbeiter!$D201),TODAY()),Einstellungen!$F$13:$F$67)))*N(Mitarbeiter!$E201)/IF(Einstellungen!$C$11="7 Tage",7,5),N('Ist-Stunden'!BE201)+(N(Krankheitstage!DB201)+N(Krankheitstage!DN201))*N($C201))))</f>
        <v/>
      </c>
      <c r="CJ201" s="76">
        <f>IF($B201="",0,IF(Einstellungen!$C$10="Ja",MAX(IF(Einstellungen!$C$11="7 Tage",MAX(0,(MIN(DATE(2030,6,0),IF(Mitarbeiter!$D201="",DATE(2030,6,0),Mitarbeiter!$D201),TODAY()))-(MAX(DATE(2030,5,1),Mitarbeiter!$C201))+1),MAX(0,NETWORKDAYS(MAX(DATE(2030,5,1),Mitarbeiter!$C201),MIN(DATE(2030,6,0),IF(Mitarbeiter!$D201="",DATE(2030,6,0),Mitarbeiter!$D201),TODAY()),Einstellungen!$F$13:$F$67)))*N(Mitarbeiter!$E201)/IF(Einstellungen!$C$11="7 Tage",7,5),N('Ist-Stunden'!BF201)),MAX(IF(Einstellungen!$C$11="7 Tage",MAX(0,(MIN(DATE(2030,6,0),IF(Mitarbeiter!$D201="",DATE(2030,6,0),Mitarbeiter!$D201),TODAY()))-(MAX(DATE(2030,5,1),Mitarbeiter!$C201))+1),MAX(0,NETWORKDAYS(MAX(DATE(2030,5,1),Mitarbeiter!$C201),MIN(DATE(2030,6,0),IF(Mitarbeiter!$D201="",DATE(2030,6,0),Mitarbeiter!$D201),TODAY()),Einstellungen!$F$13:$F$67)))*N(Mitarbeiter!$E201)/IF(Einstellungen!$C$11="7 Tage",7,5),N('Ist-Stunden'!BF201)+(N(Krankheitstage!DC201)+N(Krankheitstage!DO201))*N($C201))))</f>
        <v/>
      </c>
      <c r="CK201" s="76">
        <f>IF($B201="",0,IF(Einstellungen!$C$10="Ja",MAX(IF(Einstellungen!$C$11="7 Tage",MAX(0,(MIN(DATE(2030,7,0),IF(Mitarbeiter!$D201="",DATE(2030,7,0),Mitarbeiter!$D201),TODAY()))-(MAX(DATE(2030,6,1),Mitarbeiter!$C201))+1),MAX(0,NETWORKDAYS(MAX(DATE(2030,6,1),Mitarbeiter!$C201),MIN(DATE(2030,7,0),IF(Mitarbeiter!$D201="",DATE(2030,7,0),Mitarbeiter!$D201),TODAY()),Einstellungen!$F$13:$F$67)))*N(Mitarbeiter!$E201)/IF(Einstellungen!$C$11="7 Tage",7,5),N('Ist-Stunden'!BG201)),MAX(IF(Einstellungen!$C$11="7 Tage",MAX(0,(MIN(DATE(2030,7,0),IF(Mitarbeiter!$D201="",DATE(2030,7,0),Mitarbeiter!$D201),TODAY()))-(MAX(DATE(2030,6,1),Mitarbeiter!$C201))+1),MAX(0,NETWORKDAYS(MAX(DATE(2030,6,1),Mitarbeiter!$C201),MIN(DATE(2030,7,0),IF(Mitarbeiter!$D201="",DATE(2030,7,0),Mitarbeiter!$D201),TODAY()),Einstellungen!$F$13:$F$67)))*N(Mitarbeiter!$E201)/IF(Einstellungen!$C$11="7 Tage",7,5),N('Ist-Stunden'!BG201)+(N(Krankheitstage!DD201)+N(Krankheitstage!DP201))*N($C201))))</f>
        <v/>
      </c>
      <c r="CL201" s="76">
        <f>IF($B201="",0,IF(Einstellungen!$C$10="Ja",MAX(IF(Einstellungen!$C$11="7 Tage",MAX(0,(MIN(DATE(2030,8,0),IF(Mitarbeiter!$D201="",DATE(2030,8,0),Mitarbeiter!$D201),TODAY()))-(MAX(DATE(2030,7,1),Mitarbeiter!$C201))+1),MAX(0,NETWORKDAYS(MAX(DATE(2030,7,1),Mitarbeiter!$C201),MIN(DATE(2030,8,0),IF(Mitarbeiter!$D201="",DATE(2030,8,0),Mitarbeiter!$D201),TODAY()),Einstellungen!$F$13:$F$67)))*N(Mitarbeiter!$E201)/IF(Einstellungen!$C$11="7 Tage",7,5),N('Ist-Stunden'!BH201)),MAX(IF(Einstellungen!$C$11="7 Tage",MAX(0,(MIN(DATE(2030,8,0),IF(Mitarbeiter!$D201="",DATE(2030,8,0),Mitarbeiter!$D201),TODAY()))-(MAX(DATE(2030,7,1),Mitarbeiter!$C201))+1),MAX(0,NETWORKDAYS(MAX(DATE(2030,7,1),Mitarbeiter!$C201),MIN(DATE(2030,8,0),IF(Mitarbeiter!$D201="",DATE(2030,8,0),Mitarbeiter!$D201),TODAY()),Einstellungen!$F$13:$F$67)))*N(Mitarbeiter!$E201)/IF(Einstellungen!$C$11="7 Tage",7,5),N('Ist-Stunden'!BH201)+(N(Krankheitstage!DE201)+N(Krankheitstage!DQ201))*N($C201))))</f>
        <v/>
      </c>
      <c r="CM201" s="76">
        <f>IF($B201="",0,IF(Einstellungen!$C$10="Ja",MAX(IF(Einstellungen!$C$11="7 Tage",MAX(0,(MIN(DATE(2030,9,0),IF(Mitarbeiter!$D201="",DATE(2030,9,0),Mitarbeiter!$D201),TODAY()))-(MAX(DATE(2030,8,1),Mitarbeiter!$C201))+1),MAX(0,NETWORKDAYS(MAX(DATE(2030,8,1),Mitarbeiter!$C201),MIN(DATE(2030,9,0),IF(Mitarbeiter!$D201="",DATE(2030,9,0),Mitarbeiter!$D201),TODAY()),Einstellungen!$F$13:$F$67)))*N(Mitarbeiter!$E201)/IF(Einstellungen!$C$11="7 Tage",7,5),N('Ist-Stunden'!BI201)),MAX(IF(Einstellungen!$C$11="7 Tage",MAX(0,(MIN(DATE(2030,9,0),IF(Mitarbeiter!$D201="",DATE(2030,9,0),Mitarbeiter!$D201),TODAY()))-(MAX(DATE(2030,8,1),Mitarbeiter!$C201))+1),MAX(0,NETWORKDAYS(MAX(DATE(2030,8,1),Mitarbeiter!$C201),MIN(DATE(2030,9,0),IF(Mitarbeiter!$D201="",DATE(2030,9,0),Mitarbeiter!$D201),TODAY()),Einstellungen!$F$13:$F$67)))*N(Mitarbeiter!$E201)/IF(Einstellungen!$C$11="7 Tage",7,5),N('Ist-Stunden'!BI201)+(N(Krankheitstage!DF201)+N(Krankheitstage!DR201))*N($C201))))</f>
        <v/>
      </c>
      <c r="CN201" s="76">
        <f>IF($B201="",0,IF(Einstellungen!$C$10="Ja",MAX(IF(Einstellungen!$C$11="7 Tage",MAX(0,(MIN(DATE(2030,10,0),IF(Mitarbeiter!$D201="",DATE(2030,10,0),Mitarbeiter!$D201),TODAY()))-(MAX(DATE(2030,9,1),Mitarbeiter!$C201))+1),MAX(0,NETWORKDAYS(MAX(DATE(2030,9,1),Mitarbeiter!$C201),MIN(DATE(2030,10,0),IF(Mitarbeiter!$D201="",DATE(2030,10,0),Mitarbeiter!$D201),TODAY()),Einstellungen!$F$13:$F$67)))*N(Mitarbeiter!$E201)/IF(Einstellungen!$C$11="7 Tage",7,5),N('Ist-Stunden'!BJ201)),MAX(IF(Einstellungen!$C$11="7 Tage",MAX(0,(MIN(DATE(2030,10,0),IF(Mitarbeiter!$D201="",DATE(2030,10,0),Mitarbeiter!$D201),TODAY()))-(MAX(DATE(2030,9,1),Mitarbeiter!$C201))+1),MAX(0,NETWORKDAYS(MAX(DATE(2030,9,1),Mitarbeiter!$C201),MIN(DATE(2030,10,0),IF(Mitarbeiter!$D201="",DATE(2030,10,0),Mitarbeiter!$D201),TODAY()),Einstellungen!$F$13:$F$67)))*N(Mitarbeiter!$E201)/IF(Einstellungen!$C$11="7 Tage",7,5),N('Ist-Stunden'!BJ201)+(N(Krankheitstage!DG201)+N(Krankheitstage!DS201))*N($C201))))</f>
        <v/>
      </c>
      <c r="CO201" s="76">
        <f>IF($B201="",0,IF(Einstellungen!$C$10="Ja",MAX(IF(Einstellungen!$C$11="7 Tage",MAX(0,(MIN(DATE(2030,11,0),IF(Mitarbeiter!$D201="",DATE(2030,11,0),Mitarbeiter!$D201),TODAY()))-(MAX(DATE(2030,10,1),Mitarbeiter!$C201))+1),MAX(0,NETWORKDAYS(MAX(DATE(2030,10,1),Mitarbeiter!$C201),MIN(DATE(2030,11,0),IF(Mitarbeiter!$D201="",DATE(2030,11,0),Mitarbeiter!$D201),TODAY()),Einstellungen!$F$13:$F$67)))*N(Mitarbeiter!$E201)/IF(Einstellungen!$C$11="7 Tage",7,5),N('Ist-Stunden'!BK201)),MAX(IF(Einstellungen!$C$11="7 Tage",MAX(0,(MIN(DATE(2030,11,0),IF(Mitarbeiter!$D201="",DATE(2030,11,0),Mitarbeiter!$D201),TODAY()))-(MAX(DATE(2030,10,1),Mitarbeiter!$C201))+1),MAX(0,NETWORKDAYS(MAX(DATE(2030,10,1),Mitarbeiter!$C201),MIN(DATE(2030,11,0),IF(Mitarbeiter!$D201="",DATE(2030,11,0),Mitarbeiter!$D201),TODAY()),Einstellungen!$F$13:$F$67)))*N(Mitarbeiter!$E201)/IF(Einstellungen!$C$11="7 Tage",7,5),N('Ist-Stunden'!BK201)+(N(Krankheitstage!DH201)+N(Krankheitstage!DT201))*N($C201))))</f>
        <v/>
      </c>
      <c r="CP201" s="76">
        <f>IF($B201="",0,IF(Einstellungen!$C$10="Ja",MAX(IF(Einstellungen!$C$11="7 Tage",MAX(0,(MIN(DATE(2030,12,0),IF(Mitarbeiter!$D201="",DATE(2030,12,0),Mitarbeiter!$D201),TODAY()))-(MAX(DATE(2030,11,1),Mitarbeiter!$C201))+1),MAX(0,NETWORKDAYS(MAX(DATE(2030,11,1),Mitarbeiter!$C201),MIN(DATE(2030,12,0),IF(Mitarbeiter!$D201="",DATE(2030,12,0),Mitarbeiter!$D201),TODAY()),Einstellungen!$F$13:$F$67)))*N(Mitarbeiter!$E201)/IF(Einstellungen!$C$11="7 Tage",7,5),N('Ist-Stunden'!BL201)),MAX(IF(Einstellungen!$C$11="7 Tage",MAX(0,(MIN(DATE(2030,12,0),IF(Mitarbeiter!$D201="",DATE(2030,12,0),Mitarbeiter!$D201),TODAY()))-(MAX(DATE(2030,11,1),Mitarbeiter!$C201))+1),MAX(0,NETWORKDAYS(MAX(DATE(2030,11,1),Mitarbeiter!$C201),MIN(DATE(2030,12,0),IF(Mitarbeiter!$D201="",DATE(2030,12,0),Mitarbeiter!$D201),TODAY()),Einstellungen!$F$13:$F$67)))*N(Mitarbeiter!$E201)/IF(Einstellungen!$C$11="7 Tage",7,5),N('Ist-Stunden'!BL201)+(N(Krankheitstage!DI201)+N(Krankheitstage!DU201))*N($C201))))</f>
        <v/>
      </c>
      <c r="CQ201" s="76">
        <f>IF($B201="",0,IF(Einstellungen!$C$10="Ja",MAX(IF(Einstellungen!$C$11="7 Tage",MAX(0,(MIN(DATE(2030,13,0),IF(Mitarbeiter!$D201="",DATE(2030,13,0),Mitarbeiter!$D201),TODAY()))-(MAX(DATE(2030,12,1),Mitarbeiter!$C201))+1),MAX(0,NETWORKDAYS(MAX(DATE(2030,12,1),Mitarbeiter!$C201),MIN(DATE(2030,13,0),IF(Mitarbeiter!$D201="",DATE(2030,13,0),Mitarbeiter!$D201),TODAY()),Einstellungen!$F$13:$F$67)))*N(Mitarbeiter!$E201)/IF(Einstellungen!$C$11="7 Tage",7,5),N('Ist-Stunden'!BM201)),MAX(IF(Einstellungen!$C$11="7 Tage",MAX(0,(MIN(DATE(2030,13,0),IF(Mitarbeiter!$D201="",DATE(2030,13,0),Mitarbeiter!$D201),TODAY()))-(MAX(DATE(2030,12,1),Mitarbeiter!$C201))+1),MAX(0,NETWORKDAYS(MAX(DATE(2030,12,1),Mitarbeiter!$C201),MIN(DATE(2030,13,0),IF(Mitarbeiter!$D201="",DATE(2030,13,0),Mitarbeiter!$D201),TODAY()),Einstellungen!$F$13:$F$67)))*N(Mitarbeiter!$E201)/IF(Einstellungen!$C$11="7 Tage",7,5),N('Ist-Stunden'!BM201)+(N(Krankheitstage!DJ201)+N(Krankheitstage!DV201))*N($C201))))</f>
        <v/>
      </c>
    </row>
    <row r="202">
      <c r="A202" s="73">
        <f>IF(Mitarbeiter!B202="","",Mitarbeiter!A202)</f>
        <v/>
      </c>
      <c r="B202" s="6">
        <f>IF(Mitarbeiter!B202="","",Mitarbeiter!B202)</f>
        <v/>
      </c>
      <c r="C202" s="74">
        <f>IF(Mitarbeiter!B202="","",Mitarbeiter!F202)</f>
        <v/>
      </c>
      <c r="D202" s="75">
        <f>N(INDEX(Krankheitstage!$G202:$DV202,1,(Einstellungen!$C$3-2026)*24+1))</f>
        <v/>
      </c>
      <c r="E202" s="75">
        <f>N(INDEX(Krankheitstage!$G202:$DV202,1,(Einstellungen!$C$3-2026)*24+2))</f>
        <v/>
      </c>
      <c r="F202" s="75">
        <f>N(INDEX(Krankheitstage!$G202:$DV202,1,(Einstellungen!$C$3-2026)*24+3))</f>
        <v/>
      </c>
      <c r="G202" s="75">
        <f>N(INDEX(Krankheitstage!$G202:$DV202,1,(Einstellungen!$C$3-2026)*24+4))</f>
        <v/>
      </c>
      <c r="H202" s="75">
        <f>N(INDEX(Krankheitstage!$G202:$DV202,1,(Einstellungen!$C$3-2026)*24+5))</f>
        <v/>
      </c>
      <c r="I202" s="75">
        <f>N(INDEX(Krankheitstage!$G202:$DV202,1,(Einstellungen!$C$3-2026)*24+6))</f>
        <v/>
      </c>
      <c r="J202" s="75">
        <f>N(INDEX(Krankheitstage!$G202:$DV202,1,(Einstellungen!$C$3-2026)*24+7))</f>
        <v/>
      </c>
      <c r="K202" s="75">
        <f>N(INDEX(Krankheitstage!$G202:$DV202,1,(Einstellungen!$C$3-2026)*24+8))</f>
        <v/>
      </c>
      <c r="L202" s="75">
        <f>N(INDEX(Krankheitstage!$G202:$DV202,1,(Einstellungen!$C$3-2026)*24+9))</f>
        <v/>
      </c>
      <c r="M202" s="75">
        <f>N(INDEX(Krankheitstage!$G202:$DV202,1,(Einstellungen!$C$3-2026)*24+10))</f>
        <v/>
      </c>
      <c r="N202" s="75">
        <f>N(INDEX(Krankheitstage!$G202:$DV202,1,(Einstellungen!$C$3-2026)*24+11))</f>
        <v/>
      </c>
      <c r="O202" s="75">
        <f>N(INDEX(Krankheitstage!$G202:$DV202,1,(Einstellungen!$C$3-2026)*24+12))</f>
        <v/>
      </c>
      <c r="P202" s="75">
        <f>IF($B202="","",SUM(D202:O202))</f>
        <v/>
      </c>
      <c r="Q202" s="75">
        <f>N(INDEX(Krankheitstage!$G202:$DV202,1,(Einstellungen!$C$3-2026)*24+13))</f>
        <v/>
      </c>
      <c r="R202" s="75">
        <f>N(INDEX(Krankheitstage!$G202:$DV202,1,(Einstellungen!$C$3-2026)*24+14))</f>
        <v/>
      </c>
      <c r="S202" s="75">
        <f>N(INDEX(Krankheitstage!$G202:$DV202,1,(Einstellungen!$C$3-2026)*24+15))</f>
        <v/>
      </c>
      <c r="T202" s="75">
        <f>N(INDEX(Krankheitstage!$G202:$DV202,1,(Einstellungen!$C$3-2026)*24+16))</f>
        <v/>
      </c>
      <c r="U202" s="75">
        <f>N(INDEX(Krankheitstage!$G202:$DV202,1,(Einstellungen!$C$3-2026)*24+17))</f>
        <v/>
      </c>
      <c r="V202" s="75">
        <f>N(INDEX(Krankheitstage!$G202:$DV202,1,(Einstellungen!$C$3-2026)*24+18))</f>
        <v/>
      </c>
      <c r="W202" s="75">
        <f>N(INDEX(Krankheitstage!$G202:$DV202,1,(Einstellungen!$C$3-2026)*24+19))</f>
        <v/>
      </c>
      <c r="X202" s="75">
        <f>N(INDEX(Krankheitstage!$G202:$DV202,1,(Einstellungen!$C$3-2026)*24+20))</f>
        <v/>
      </c>
      <c r="Y202" s="75">
        <f>N(INDEX(Krankheitstage!$G202:$DV202,1,(Einstellungen!$C$3-2026)*24+21))</f>
        <v/>
      </c>
      <c r="Z202" s="75">
        <f>N(INDEX(Krankheitstage!$G202:$DV202,1,(Einstellungen!$C$3-2026)*24+22))</f>
        <v/>
      </c>
      <c r="AA202" s="75">
        <f>N(INDEX(Krankheitstage!$G202:$DV202,1,(Einstellungen!$C$3-2026)*24+23))</f>
        <v/>
      </c>
      <c r="AB202" s="75">
        <f>N(INDEX(Krankheitstage!$G202:$DV202,1,(Einstellungen!$C$3-2026)*24+24))</f>
        <v/>
      </c>
      <c r="AC202" s="75">
        <f>IF($B202="","",SUM(Q202:AB202))</f>
        <v/>
      </c>
      <c r="AD202" s="75">
        <f>IF($B202="","",SUM(P202,AC202))</f>
        <v/>
      </c>
      <c r="AE202" s="76">
        <f>IF($B202="","",AD202*N(C202))</f>
        <v/>
      </c>
      <c r="AF202" s="75">
        <f>IF($B202="","",Krankheitstage!E202)</f>
        <v/>
      </c>
      <c r="AG202" s="76">
        <f>IF($B202="","",AF202*N(C202))</f>
        <v/>
      </c>
      <c r="AH202" s="76">
        <f>IF($B202="","",INDEX($AJ202:$CQ202,1,(Einstellungen!$C$3-2026)*12+1)+INDEX($AJ202:$CQ202,1,(Einstellungen!$C$3-2026)*12+2)+INDEX($AJ202:$CQ202,1,(Einstellungen!$C$3-2026)*12+3)+INDEX($AJ202:$CQ202,1,(Einstellungen!$C$3-2026)*12+4)+INDEX($AJ202:$CQ202,1,(Einstellungen!$C$3-2026)*12+5)+INDEX($AJ202:$CQ202,1,(Einstellungen!$C$3-2026)*12+6)+INDEX($AJ202:$CQ202,1,(Einstellungen!$C$3-2026)*12+7)+INDEX($AJ202:$CQ202,1,(Einstellungen!$C$3-2026)*12+8)+INDEX($AJ202:$CQ202,1,(Einstellungen!$C$3-2026)*12+9)+INDEX($AJ202:$CQ202,1,(Einstellungen!$C$3-2026)*12+10)+INDEX($AJ202:$CQ202,1,(Einstellungen!$C$3-2026)*12+11)+INDEX($AJ202:$CQ202,1,(Einstellungen!$C$3-2026)*12+12))</f>
        <v/>
      </c>
      <c r="AI202" s="76">
        <f>IF($B202="","",SUM($AJ202:$CQ202))</f>
        <v/>
      </c>
      <c r="AJ202" s="76">
        <f>IF($B202="",0,IF(Einstellungen!$C$10="Ja",MAX(IF(Einstellungen!$C$11="7 Tage",MAX(0,(MIN(DATE(2026,2,0),IF(Mitarbeiter!$D202="",DATE(2026,2,0),Mitarbeiter!$D202),TODAY()))-(MAX(DATE(2026,1,1),Mitarbeiter!$C202))+1),MAX(0,NETWORKDAYS(MAX(DATE(2026,1,1),Mitarbeiter!$C202),MIN(DATE(2026,2,0),IF(Mitarbeiter!$D202="",DATE(2026,2,0),Mitarbeiter!$D202),TODAY()),Einstellungen!$F$13:$F$67)))*N(Mitarbeiter!$E202)/IF(Einstellungen!$C$11="7 Tage",7,5),N('Ist-Stunden'!F202)),MAX(IF(Einstellungen!$C$11="7 Tage",MAX(0,(MIN(DATE(2026,2,0),IF(Mitarbeiter!$D202="",DATE(2026,2,0),Mitarbeiter!$D202),TODAY()))-(MAX(DATE(2026,1,1),Mitarbeiter!$C202))+1),MAX(0,NETWORKDAYS(MAX(DATE(2026,1,1),Mitarbeiter!$C202),MIN(DATE(2026,2,0),IF(Mitarbeiter!$D202="",DATE(2026,2,0),Mitarbeiter!$D202),TODAY()),Einstellungen!$F$13:$F$67)))*N(Mitarbeiter!$E202)/IF(Einstellungen!$C$11="7 Tage",7,5),N('Ist-Stunden'!F202)+(N(Krankheitstage!G202)+N(Krankheitstage!S202))*N($C202))))</f>
        <v/>
      </c>
      <c r="AK202" s="76">
        <f>IF($B202="",0,IF(Einstellungen!$C$10="Ja",MAX(IF(Einstellungen!$C$11="7 Tage",MAX(0,(MIN(DATE(2026,3,0),IF(Mitarbeiter!$D202="",DATE(2026,3,0),Mitarbeiter!$D202),TODAY()))-(MAX(DATE(2026,2,1),Mitarbeiter!$C202))+1),MAX(0,NETWORKDAYS(MAX(DATE(2026,2,1),Mitarbeiter!$C202),MIN(DATE(2026,3,0),IF(Mitarbeiter!$D202="",DATE(2026,3,0),Mitarbeiter!$D202),TODAY()),Einstellungen!$F$13:$F$67)))*N(Mitarbeiter!$E202)/IF(Einstellungen!$C$11="7 Tage",7,5),N('Ist-Stunden'!G202)),MAX(IF(Einstellungen!$C$11="7 Tage",MAX(0,(MIN(DATE(2026,3,0),IF(Mitarbeiter!$D202="",DATE(2026,3,0),Mitarbeiter!$D202),TODAY()))-(MAX(DATE(2026,2,1),Mitarbeiter!$C202))+1),MAX(0,NETWORKDAYS(MAX(DATE(2026,2,1),Mitarbeiter!$C202),MIN(DATE(2026,3,0),IF(Mitarbeiter!$D202="",DATE(2026,3,0),Mitarbeiter!$D202),TODAY()),Einstellungen!$F$13:$F$67)))*N(Mitarbeiter!$E202)/IF(Einstellungen!$C$11="7 Tage",7,5),N('Ist-Stunden'!G202)+(N(Krankheitstage!H202)+N(Krankheitstage!T202))*N($C202))))</f>
        <v/>
      </c>
      <c r="AL202" s="76">
        <f>IF($B202="",0,IF(Einstellungen!$C$10="Ja",MAX(IF(Einstellungen!$C$11="7 Tage",MAX(0,(MIN(DATE(2026,4,0),IF(Mitarbeiter!$D202="",DATE(2026,4,0),Mitarbeiter!$D202),TODAY()))-(MAX(DATE(2026,3,1),Mitarbeiter!$C202))+1),MAX(0,NETWORKDAYS(MAX(DATE(2026,3,1),Mitarbeiter!$C202),MIN(DATE(2026,4,0),IF(Mitarbeiter!$D202="",DATE(2026,4,0),Mitarbeiter!$D202),TODAY()),Einstellungen!$F$13:$F$67)))*N(Mitarbeiter!$E202)/IF(Einstellungen!$C$11="7 Tage",7,5),N('Ist-Stunden'!H202)),MAX(IF(Einstellungen!$C$11="7 Tage",MAX(0,(MIN(DATE(2026,4,0),IF(Mitarbeiter!$D202="",DATE(2026,4,0),Mitarbeiter!$D202),TODAY()))-(MAX(DATE(2026,3,1),Mitarbeiter!$C202))+1),MAX(0,NETWORKDAYS(MAX(DATE(2026,3,1),Mitarbeiter!$C202),MIN(DATE(2026,4,0),IF(Mitarbeiter!$D202="",DATE(2026,4,0),Mitarbeiter!$D202),TODAY()),Einstellungen!$F$13:$F$67)))*N(Mitarbeiter!$E202)/IF(Einstellungen!$C$11="7 Tage",7,5),N('Ist-Stunden'!H202)+(N(Krankheitstage!I202)+N(Krankheitstage!U202))*N($C202))))</f>
        <v/>
      </c>
      <c r="AM202" s="76">
        <f>IF($B202="",0,IF(Einstellungen!$C$10="Ja",MAX(IF(Einstellungen!$C$11="7 Tage",MAX(0,(MIN(DATE(2026,5,0),IF(Mitarbeiter!$D202="",DATE(2026,5,0),Mitarbeiter!$D202),TODAY()))-(MAX(DATE(2026,4,1),Mitarbeiter!$C202))+1),MAX(0,NETWORKDAYS(MAX(DATE(2026,4,1),Mitarbeiter!$C202),MIN(DATE(2026,5,0),IF(Mitarbeiter!$D202="",DATE(2026,5,0),Mitarbeiter!$D202),TODAY()),Einstellungen!$F$13:$F$67)))*N(Mitarbeiter!$E202)/IF(Einstellungen!$C$11="7 Tage",7,5),N('Ist-Stunden'!I202)),MAX(IF(Einstellungen!$C$11="7 Tage",MAX(0,(MIN(DATE(2026,5,0),IF(Mitarbeiter!$D202="",DATE(2026,5,0),Mitarbeiter!$D202),TODAY()))-(MAX(DATE(2026,4,1),Mitarbeiter!$C202))+1),MAX(0,NETWORKDAYS(MAX(DATE(2026,4,1),Mitarbeiter!$C202),MIN(DATE(2026,5,0),IF(Mitarbeiter!$D202="",DATE(2026,5,0),Mitarbeiter!$D202),TODAY()),Einstellungen!$F$13:$F$67)))*N(Mitarbeiter!$E202)/IF(Einstellungen!$C$11="7 Tage",7,5),N('Ist-Stunden'!I202)+(N(Krankheitstage!J202)+N(Krankheitstage!V202))*N($C202))))</f>
        <v/>
      </c>
      <c r="AN202" s="76">
        <f>IF($B202="",0,IF(Einstellungen!$C$10="Ja",MAX(IF(Einstellungen!$C$11="7 Tage",MAX(0,(MIN(DATE(2026,6,0),IF(Mitarbeiter!$D202="",DATE(2026,6,0),Mitarbeiter!$D202),TODAY()))-(MAX(DATE(2026,5,1),Mitarbeiter!$C202))+1),MAX(0,NETWORKDAYS(MAX(DATE(2026,5,1),Mitarbeiter!$C202),MIN(DATE(2026,6,0),IF(Mitarbeiter!$D202="",DATE(2026,6,0),Mitarbeiter!$D202),TODAY()),Einstellungen!$F$13:$F$67)))*N(Mitarbeiter!$E202)/IF(Einstellungen!$C$11="7 Tage",7,5),N('Ist-Stunden'!J202)),MAX(IF(Einstellungen!$C$11="7 Tage",MAX(0,(MIN(DATE(2026,6,0),IF(Mitarbeiter!$D202="",DATE(2026,6,0),Mitarbeiter!$D202),TODAY()))-(MAX(DATE(2026,5,1),Mitarbeiter!$C202))+1),MAX(0,NETWORKDAYS(MAX(DATE(2026,5,1),Mitarbeiter!$C202),MIN(DATE(2026,6,0),IF(Mitarbeiter!$D202="",DATE(2026,6,0),Mitarbeiter!$D202),TODAY()),Einstellungen!$F$13:$F$67)))*N(Mitarbeiter!$E202)/IF(Einstellungen!$C$11="7 Tage",7,5),N('Ist-Stunden'!J202)+(N(Krankheitstage!K202)+N(Krankheitstage!W202))*N($C202))))</f>
        <v/>
      </c>
      <c r="AO202" s="76">
        <f>IF($B202="",0,IF(Einstellungen!$C$10="Ja",MAX(IF(Einstellungen!$C$11="7 Tage",MAX(0,(MIN(DATE(2026,7,0),IF(Mitarbeiter!$D202="",DATE(2026,7,0),Mitarbeiter!$D202),TODAY()))-(MAX(DATE(2026,6,1),Mitarbeiter!$C202))+1),MAX(0,NETWORKDAYS(MAX(DATE(2026,6,1),Mitarbeiter!$C202),MIN(DATE(2026,7,0),IF(Mitarbeiter!$D202="",DATE(2026,7,0),Mitarbeiter!$D202),TODAY()),Einstellungen!$F$13:$F$67)))*N(Mitarbeiter!$E202)/IF(Einstellungen!$C$11="7 Tage",7,5),N('Ist-Stunden'!K202)),MAX(IF(Einstellungen!$C$11="7 Tage",MAX(0,(MIN(DATE(2026,7,0),IF(Mitarbeiter!$D202="",DATE(2026,7,0),Mitarbeiter!$D202),TODAY()))-(MAX(DATE(2026,6,1),Mitarbeiter!$C202))+1),MAX(0,NETWORKDAYS(MAX(DATE(2026,6,1),Mitarbeiter!$C202),MIN(DATE(2026,7,0),IF(Mitarbeiter!$D202="",DATE(2026,7,0),Mitarbeiter!$D202),TODAY()),Einstellungen!$F$13:$F$67)))*N(Mitarbeiter!$E202)/IF(Einstellungen!$C$11="7 Tage",7,5),N('Ist-Stunden'!K202)+(N(Krankheitstage!L202)+N(Krankheitstage!X202))*N($C202))))</f>
        <v/>
      </c>
      <c r="AP202" s="76">
        <f>IF($B202="",0,IF(Einstellungen!$C$10="Ja",MAX(IF(Einstellungen!$C$11="7 Tage",MAX(0,(MIN(DATE(2026,8,0),IF(Mitarbeiter!$D202="",DATE(2026,8,0),Mitarbeiter!$D202),TODAY()))-(MAX(DATE(2026,7,1),Mitarbeiter!$C202))+1),MAX(0,NETWORKDAYS(MAX(DATE(2026,7,1),Mitarbeiter!$C202),MIN(DATE(2026,8,0),IF(Mitarbeiter!$D202="",DATE(2026,8,0),Mitarbeiter!$D202),TODAY()),Einstellungen!$F$13:$F$67)))*N(Mitarbeiter!$E202)/IF(Einstellungen!$C$11="7 Tage",7,5),N('Ist-Stunden'!L202)),MAX(IF(Einstellungen!$C$11="7 Tage",MAX(0,(MIN(DATE(2026,8,0),IF(Mitarbeiter!$D202="",DATE(2026,8,0),Mitarbeiter!$D202),TODAY()))-(MAX(DATE(2026,7,1),Mitarbeiter!$C202))+1),MAX(0,NETWORKDAYS(MAX(DATE(2026,7,1),Mitarbeiter!$C202),MIN(DATE(2026,8,0),IF(Mitarbeiter!$D202="",DATE(2026,8,0),Mitarbeiter!$D202),TODAY()),Einstellungen!$F$13:$F$67)))*N(Mitarbeiter!$E202)/IF(Einstellungen!$C$11="7 Tage",7,5),N('Ist-Stunden'!L202)+(N(Krankheitstage!M202)+N(Krankheitstage!Y202))*N($C202))))</f>
        <v/>
      </c>
      <c r="AQ202" s="76">
        <f>IF($B202="",0,IF(Einstellungen!$C$10="Ja",MAX(IF(Einstellungen!$C$11="7 Tage",MAX(0,(MIN(DATE(2026,9,0),IF(Mitarbeiter!$D202="",DATE(2026,9,0),Mitarbeiter!$D202),TODAY()))-(MAX(DATE(2026,8,1),Mitarbeiter!$C202))+1),MAX(0,NETWORKDAYS(MAX(DATE(2026,8,1),Mitarbeiter!$C202),MIN(DATE(2026,9,0),IF(Mitarbeiter!$D202="",DATE(2026,9,0),Mitarbeiter!$D202),TODAY()),Einstellungen!$F$13:$F$67)))*N(Mitarbeiter!$E202)/IF(Einstellungen!$C$11="7 Tage",7,5),N('Ist-Stunden'!M202)),MAX(IF(Einstellungen!$C$11="7 Tage",MAX(0,(MIN(DATE(2026,9,0),IF(Mitarbeiter!$D202="",DATE(2026,9,0),Mitarbeiter!$D202),TODAY()))-(MAX(DATE(2026,8,1),Mitarbeiter!$C202))+1),MAX(0,NETWORKDAYS(MAX(DATE(2026,8,1),Mitarbeiter!$C202),MIN(DATE(2026,9,0),IF(Mitarbeiter!$D202="",DATE(2026,9,0),Mitarbeiter!$D202),TODAY()),Einstellungen!$F$13:$F$67)))*N(Mitarbeiter!$E202)/IF(Einstellungen!$C$11="7 Tage",7,5),N('Ist-Stunden'!M202)+(N(Krankheitstage!N202)+N(Krankheitstage!Z202))*N($C202))))</f>
        <v/>
      </c>
      <c r="AR202" s="76">
        <f>IF($B202="",0,IF(Einstellungen!$C$10="Ja",MAX(IF(Einstellungen!$C$11="7 Tage",MAX(0,(MIN(DATE(2026,10,0),IF(Mitarbeiter!$D202="",DATE(2026,10,0),Mitarbeiter!$D202),TODAY()))-(MAX(DATE(2026,9,1),Mitarbeiter!$C202))+1),MAX(0,NETWORKDAYS(MAX(DATE(2026,9,1),Mitarbeiter!$C202),MIN(DATE(2026,10,0),IF(Mitarbeiter!$D202="",DATE(2026,10,0),Mitarbeiter!$D202),TODAY()),Einstellungen!$F$13:$F$67)))*N(Mitarbeiter!$E202)/IF(Einstellungen!$C$11="7 Tage",7,5),N('Ist-Stunden'!N202)),MAX(IF(Einstellungen!$C$11="7 Tage",MAX(0,(MIN(DATE(2026,10,0),IF(Mitarbeiter!$D202="",DATE(2026,10,0),Mitarbeiter!$D202),TODAY()))-(MAX(DATE(2026,9,1),Mitarbeiter!$C202))+1),MAX(0,NETWORKDAYS(MAX(DATE(2026,9,1),Mitarbeiter!$C202),MIN(DATE(2026,10,0),IF(Mitarbeiter!$D202="",DATE(2026,10,0),Mitarbeiter!$D202),TODAY()),Einstellungen!$F$13:$F$67)))*N(Mitarbeiter!$E202)/IF(Einstellungen!$C$11="7 Tage",7,5),N('Ist-Stunden'!N202)+(N(Krankheitstage!O202)+N(Krankheitstage!AA202))*N($C202))))</f>
        <v/>
      </c>
      <c r="AS202" s="76">
        <f>IF($B202="",0,IF(Einstellungen!$C$10="Ja",MAX(IF(Einstellungen!$C$11="7 Tage",MAX(0,(MIN(DATE(2026,11,0),IF(Mitarbeiter!$D202="",DATE(2026,11,0),Mitarbeiter!$D202),TODAY()))-(MAX(DATE(2026,10,1),Mitarbeiter!$C202))+1),MAX(0,NETWORKDAYS(MAX(DATE(2026,10,1),Mitarbeiter!$C202),MIN(DATE(2026,11,0),IF(Mitarbeiter!$D202="",DATE(2026,11,0),Mitarbeiter!$D202),TODAY()),Einstellungen!$F$13:$F$67)))*N(Mitarbeiter!$E202)/IF(Einstellungen!$C$11="7 Tage",7,5),N('Ist-Stunden'!O202)),MAX(IF(Einstellungen!$C$11="7 Tage",MAX(0,(MIN(DATE(2026,11,0),IF(Mitarbeiter!$D202="",DATE(2026,11,0),Mitarbeiter!$D202),TODAY()))-(MAX(DATE(2026,10,1),Mitarbeiter!$C202))+1),MAX(0,NETWORKDAYS(MAX(DATE(2026,10,1),Mitarbeiter!$C202),MIN(DATE(2026,11,0),IF(Mitarbeiter!$D202="",DATE(2026,11,0),Mitarbeiter!$D202),TODAY()),Einstellungen!$F$13:$F$67)))*N(Mitarbeiter!$E202)/IF(Einstellungen!$C$11="7 Tage",7,5),N('Ist-Stunden'!O202)+(N(Krankheitstage!P202)+N(Krankheitstage!AB202))*N($C202))))</f>
        <v/>
      </c>
      <c r="AT202" s="76">
        <f>IF($B202="",0,IF(Einstellungen!$C$10="Ja",MAX(IF(Einstellungen!$C$11="7 Tage",MAX(0,(MIN(DATE(2026,12,0),IF(Mitarbeiter!$D202="",DATE(2026,12,0),Mitarbeiter!$D202),TODAY()))-(MAX(DATE(2026,11,1),Mitarbeiter!$C202))+1),MAX(0,NETWORKDAYS(MAX(DATE(2026,11,1),Mitarbeiter!$C202),MIN(DATE(2026,12,0),IF(Mitarbeiter!$D202="",DATE(2026,12,0),Mitarbeiter!$D202),TODAY()),Einstellungen!$F$13:$F$67)))*N(Mitarbeiter!$E202)/IF(Einstellungen!$C$11="7 Tage",7,5),N('Ist-Stunden'!P202)),MAX(IF(Einstellungen!$C$11="7 Tage",MAX(0,(MIN(DATE(2026,12,0),IF(Mitarbeiter!$D202="",DATE(2026,12,0),Mitarbeiter!$D202),TODAY()))-(MAX(DATE(2026,11,1),Mitarbeiter!$C202))+1),MAX(0,NETWORKDAYS(MAX(DATE(2026,11,1),Mitarbeiter!$C202),MIN(DATE(2026,12,0),IF(Mitarbeiter!$D202="",DATE(2026,12,0),Mitarbeiter!$D202),TODAY()),Einstellungen!$F$13:$F$67)))*N(Mitarbeiter!$E202)/IF(Einstellungen!$C$11="7 Tage",7,5),N('Ist-Stunden'!P202)+(N(Krankheitstage!Q202)+N(Krankheitstage!AC202))*N($C202))))</f>
        <v/>
      </c>
      <c r="AU202" s="76">
        <f>IF($B202="",0,IF(Einstellungen!$C$10="Ja",MAX(IF(Einstellungen!$C$11="7 Tage",MAX(0,(MIN(DATE(2026,13,0),IF(Mitarbeiter!$D202="",DATE(2026,13,0),Mitarbeiter!$D202),TODAY()))-(MAX(DATE(2026,12,1),Mitarbeiter!$C202))+1),MAX(0,NETWORKDAYS(MAX(DATE(2026,12,1),Mitarbeiter!$C202),MIN(DATE(2026,13,0),IF(Mitarbeiter!$D202="",DATE(2026,13,0),Mitarbeiter!$D202),TODAY()),Einstellungen!$F$13:$F$67)))*N(Mitarbeiter!$E202)/IF(Einstellungen!$C$11="7 Tage",7,5),N('Ist-Stunden'!Q202)),MAX(IF(Einstellungen!$C$11="7 Tage",MAX(0,(MIN(DATE(2026,13,0),IF(Mitarbeiter!$D202="",DATE(2026,13,0),Mitarbeiter!$D202),TODAY()))-(MAX(DATE(2026,12,1),Mitarbeiter!$C202))+1),MAX(0,NETWORKDAYS(MAX(DATE(2026,12,1),Mitarbeiter!$C202),MIN(DATE(2026,13,0),IF(Mitarbeiter!$D202="",DATE(2026,13,0),Mitarbeiter!$D202),TODAY()),Einstellungen!$F$13:$F$67)))*N(Mitarbeiter!$E202)/IF(Einstellungen!$C$11="7 Tage",7,5),N('Ist-Stunden'!Q202)+(N(Krankheitstage!R202)+N(Krankheitstage!AD202))*N($C202))))</f>
        <v/>
      </c>
      <c r="AV202" s="76">
        <f>IF($B202="",0,IF(Einstellungen!$C$10="Ja",MAX(IF(Einstellungen!$C$11="7 Tage",MAX(0,(MIN(DATE(2027,2,0),IF(Mitarbeiter!$D202="",DATE(2027,2,0),Mitarbeiter!$D202),TODAY()))-(MAX(DATE(2027,1,1),Mitarbeiter!$C202))+1),MAX(0,NETWORKDAYS(MAX(DATE(2027,1,1),Mitarbeiter!$C202),MIN(DATE(2027,2,0),IF(Mitarbeiter!$D202="",DATE(2027,2,0),Mitarbeiter!$D202),TODAY()),Einstellungen!$F$13:$F$67)))*N(Mitarbeiter!$E202)/IF(Einstellungen!$C$11="7 Tage",7,5),N('Ist-Stunden'!R202)),MAX(IF(Einstellungen!$C$11="7 Tage",MAX(0,(MIN(DATE(2027,2,0),IF(Mitarbeiter!$D202="",DATE(2027,2,0),Mitarbeiter!$D202),TODAY()))-(MAX(DATE(2027,1,1),Mitarbeiter!$C202))+1),MAX(0,NETWORKDAYS(MAX(DATE(2027,1,1),Mitarbeiter!$C202),MIN(DATE(2027,2,0),IF(Mitarbeiter!$D202="",DATE(2027,2,0),Mitarbeiter!$D202),TODAY()),Einstellungen!$F$13:$F$67)))*N(Mitarbeiter!$E202)/IF(Einstellungen!$C$11="7 Tage",7,5),N('Ist-Stunden'!R202)+(N(Krankheitstage!AE202)+N(Krankheitstage!AQ202))*N($C202))))</f>
        <v/>
      </c>
      <c r="AW202" s="76">
        <f>IF($B202="",0,IF(Einstellungen!$C$10="Ja",MAX(IF(Einstellungen!$C$11="7 Tage",MAX(0,(MIN(DATE(2027,3,0),IF(Mitarbeiter!$D202="",DATE(2027,3,0),Mitarbeiter!$D202),TODAY()))-(MAX(DATE(2027,2,1),Mitarbeiter!$C202))+1),MAX(0,NETWORKDAYS(MAX(DATE(2027,2,1),Mitarbeiter!$C202),MIN(DATE(2027,3,0),IF(Mitarbeiter!$D202="",DATE(2027,3,0),Mitarbeiter!$D202),TODAY()),Einstellungen!$F$13:$F$67)))*N(Mitarbeiter!$E202)/IF(Einstellungen!$C$11="7 Tage",7,5),N('Ist-Stunden'!S202)),MAX(IF(Einstellungen!$C$11="7 Tage",MAX(0,(MIN(DATE(2027,3,0),IF(Mitarbeiter!$D202="",DATE(2027,3,0),Mitarbeiter!$D202),TODAY()))-(MAX(DATE(2027,2,1),Mitarbeiter!$C202))+1),MAX(0,NETWORKDAYS(MAX(DATE(2027,2,1),Mitarbeiter!$C202),MIN(DATE(2027,3,0),IF(Mitarbeiter!$D202="",DATE(2027,3,0),Mitarbeiter!$D202),TODAY()),Einstellungen!$F$13:$F$67)))*N(Mitarbeiter!$E202)/IF(Einstellungen!$C$11="7 Tage",7,5),N('Ist-Stunden'!S202)+(N(Krankheitstage!AF202)+N(Krankheitstage!AR202))*N($C202))))</f>
        <v/>
      </c>
      <c r="AX202" s="76">
        <f>IF($B202="",0,IF(Einstellungen!$C$10="Ja",MAX(IF(Einstellungen!$C$11="7 Tage",MAX(0,(MIN(DATE(2027,4,0),IF(Mitarbeiter!$D202="",DATE(2027,4,0),Mitarbeiter!$D202),TODAY()))-(MAX(DATE(2027,3,1),Mitarbeiter!$C202))+1),MAX(0,NETWORKDAYS(MAX(DATE(2027,3,1),Mitarbeiter!$C202),MIN(DATE(2027,4,0),IF(Mitarbeiter!$D202="",DATE(2027,4,0),Mitarbeiter!$D202),TODAY()),Einstellungen!$F$13:$F$67)))*N(Mitarbeiter!$E202)/IF(Einstellungen!$C$11="7 Tage",7,5),N('Ist-Stunden'!T202)),MAX(IF(Einstellungen!$C$11="7 Tage",MAX(0,(MIN(DATE(2027,4,0),IF(Mitarbeiter!$D202="",DATE(2027,4,0),Mitarbeiter!$D202),TODAY()))-(MAX(DATE(2027,3,1),Mitarbeiter!$C202))+1),MAX(0,NETWORKDAYS(MAX(DATE(2027,3,1),Mitarbeiter!$C202),MIN(DATE(2027,4,0),IF(Mitarbeiter!$D202="",DATE(2027,4,0),Mitarbeiter!$D202),TODAY()),Einstellungen!$F$13:$F$67)))*N(Mitarbeiter!$E202)/IF(Einstellungen!$C$11="7 Tage",7,5),N('Ist-Stunden'!T202)+(N(Krankheitstage!AG202)+N(Krankheitstage!AS202))*N($C202))))</f>
        <v/>
      </c>
      <c r="AY202" s="76">
        <f>IF($B202="",0,IF(Einstellungen!$C$10="Ja",MAX(IF(Einstellungen!$C$11="7 Tage",MAX(0,(MIN(DATE(2027,5,0),IF(Mitarbeiter!$D202="",DATE(2027,5,0),Mitarbeiter!$D202),TODAY()))-(MAX(DATE(2027,4,1),Mitarbeiter!$C202))+1),MAX(0,NETWORKDAYS(MAX(DATE(2027,4,1),Mitarbeiter!$C202),MIN(DATE(2027,5,0),IF(Mitarbeiter!$D202="",DATE(2027,5,0),Mitarbeiter!$D202),TODAY()),Einstellungen!$F$13:$F$67)))*N(Mitarbeiter!$E202)/IF(Einstellungen!$C$11="7 Tage",7,5),N('Ist-Stunden'!U202)),MAX(IF(Einstellungen!$C$11="7 Tage",MAX(0,(MIN(DATE(2027,5,0),IF(Mitarbeiter!$D202="",DATE(2027,5,0),Mitarbeiter!$D202),TODAY()))-(MAX(DATE(2027,4,1),Mitarbeiter!$C202))+1),MAX(0,NETWORKDAYS(MAX(DATE(2027,4,1),Mitarbeiter!$C202),MIN(DATE(2027,5,0),IF(Mitarbeiter!$D202="",DATE(2027,5,0),Mitarbeiter!$D202),TODAY()),Einstellungen!$F$13:$F$67)))*N(Mitarbeiter!$E202)/IF(Einstellungen!$C$11="7 Tage",7,5),N('Ist-Stunden'!U202)+(N(Krankheitstage!AH202)+N(Krankheitstage!AT202))*N($C202))))</f>
        <v/>
      </c>
      <c r="AZ202" s="76">
        <f>IF($B202="",0,IF(Einstellungen!$C$10="Ja",MAX(IF(Einstellungen!$C$11="7 Tage",MAX(0,(MIN(DATE(2027,6,0),IF(Mitarbeiter!$D202="",DATE(2027,6,0),Mitarbeiter!$D202),TODAY()))-(MAX(DATE(2027,5,1),Mitarbeiter!$C202))+1),MAX(0,NETWORKDAYS(MAX(DATE(2027,5,1),Mitarbeiter!$C202),MIN(DATE(2027,6,0),IF(Mitarbeiter!$D202="",DATE(2027,6,0),Mitarbeiter!$D202),TODAY()),Einstellungen!$F$13:$F$67)))*N(Mitarbeiter!$E202)/IF(Einstellungen!$C$11="7 Tage",7,5),N('Ist-Stunden'!V202)),MAX(IF(Einstellungen!$C$11="7 Tage",MAX(0,(MIN(DATE(2027,6,0),IF(Mitarbeiter!$D202="",DATE(2027,6,0),Mitarbeiter!$D202),TODAY()))-(MAX(DATE(2027,5,1),Mitarbeiter!$C202))+1),MAX(0,NETWORKDAYS(MAX(DATE(2027,5,1),Mitarbeiter!$C202),MIN(DATE(2027,6,0),IF(Mitarbeiter!$D202="",DATE(2027,6,0),Mitarbeiter!$D202),TODAY()),Einstellungen!$F$13:$F$67)))*N(Mitarbeiter!$E202)/IF(Einstellungen!$C$11="7 Tage",7,5),N('Ist-Stunden'!V202)+(N(Krankheitstage!AI202)+N(Krankheitstage!AU202))*N($C202))))</f>
        <v/>
      </c>
      <c r="BA202" s="76">
        <f>IF($B202="",0,IF(Einstellungen!$C$10="Ja",MAX(IF(Einstellungen!$C$11="7 Tage",MAX(0,(MIN(DATE(2027,7,0),IF(Mitarbeiter!$D202="",DATE(2027,7,0),Mitarbeiter!$D202),TODAY()))-(MAX(DATE(2027,6,1),Mitarbeiter!$C202))+1),MAX(0,NETWORKDAYS(MAX(DATE(2027,6,1),Mitarbeiter!$C202),MIN(DATE(2027,7,0),IF(Mitarbeiter!$D202="",DATE(2027,7,0),Mitarbeiter!$D202),TODAY()),Einstellungen!$F$13:$F$67)))*N(Mitarbeiter!$E202)/IF(Einstellungen!$C$11="7 Tage",7,5),N('Ist-Stunden'!W202)),MAX(IF(Einstellungen!$C$11="7 Tage",MAX(0,(MIN(DATE(2027,7,0),IF(Mitarbeiter!$D202="",DATE(2027,7,0),Mitarbeiter!$D202),TODAY()))-(MAX(DATE(2027,6,1),Mitarbeiter!$C202))+1),MAX(0,NETWORKDAYS(MAX(DATE(2027,6,1),Mitarbeiter!$C202),MIN(DATE(2027,7,0),IF(Mitarbeiter!$D202="",DATE(2027,7,0),Mitarbeiter!$D202),TODAY()),Einstellungen!$F$13:$F$67)))*N(Mitarbeiter!$E202)/IF(Einstellungen!$C$11="7 Tage",7,5),N('Ist-Stunden'!W202)+(N(Krankheitstage!AJ202)+N(Krankheitstage!AV202))*N($C202))))</f>
        <v/>
      </c>
      <c r="BB202" s="76">
        <f>IF($B202="",0,IF(Einstellungen!$C$10="Ja",MAX(IF(Einstellungen!$C$11="7 Tage",MAX(0,(MIN(DATE(2027,8,0),IF(Mitarbeiter!$D202="",DATE(2027,8,0),Mitarbeiter!$D202),TODAY()))-(MAX(DATE(2027,7,1),Mitarbeiter!$C202))+1),MAX(0,NETWORKDAYS(MAX(DATE(2027,7,1),Mitarbeiter!$C202),MIN(DATE(2027,8,0),IF(Mitarbeiter!$D202="",DATE(2027,8,0),Mitarbeiter!$D202),TODAY()),Einstellungen!$F$13:$F$67)))*N(Mitarbeiter!$E202)/IF(Einstellungen!$C$11="7 Tage",7,5),N('Ist-Stunden'!X202)),MAX(IF(Einstellungen!$C$11="7 Tage",MAX(0,(MIN(DATE(2027,8,0),IF(Mitarbeiter!$D202="",DATE(2027,8,0),Mitarbeiter!$D202),TODAY()))-(MAX(DATE(2027,7,1),Mitarbeiter!$C202))+1),MAX(0,NETWORKDAYS(MAX(DATE(2027,7,1),Mitarbeiter!$C202),MIN(DATE(2027,8,0),IF(Mitarbeiter!$D202="",DATE(2027,8,0),Mitarbeiter!$D202),TODAY()),Einstellungen!$F$13:$F$67)))*N(Mitarbeiter!$E202)/IF(Einstellungen!$C$11="7 Tage",7,5),N('Ist-Stunden'!X202)+(N(Krankheitstage!AK202)+N(Krankheitstage!AW202))*N($C202))))</f>
        <v/>
      </c>
      <c r="BC202" s="76">
        <f>IF($B202="",0,IF(Einstellungen!$C$10="Ja",MAX(IF(Einstellungen!$C$11="7 Tage",MAX(0,(MIN(DATE(2027,9,0),IF(Mitarbeiter!$D202="",DATE(2027,9,0),Mitarbeiter!$D202),TODAY()))-(MAX(DATE(2027,8,1),Mitarbeiter!$C202))+1),MAX(0,NETWORKDAYS(MAX(DATE(2027,8,1),Mitarbeiter!$C202),MIN(DATE(2027,9,0),IF(Mitarbeiter!$D202="",DATE(2027,9,0),Mitarbeiter!$D202),TODAY()),Einstellungen!$F$13:$F$67)))*N(Mitarbeiter!$E202)/IF(Einstellungen!$C$11="7 Tage",7,5),N('Ist-Stunden'!Y202)),MAX(IF(Einstellungen!$C$11="7 Tage",MAX(0,(MIN(DATE(2027,9,0),IF(Mitarbeiter!$D202="",DATE(2027,9,0),Mitarbeiter!$D202),TODAY()))-(MAX(DATE(2027,8,1),Mitarbeiter!$C202))+1),MAX(0,NETWORKDAYS(MAX(DATE(2027,8,1),Mitarbeiter!$C202),MIN(DATE(2027,9,0),IF(Mitarbeiter!$D202="",DATE(2027,9,0),Mitarbeiter!$D202),TODAY()),Einstellungen!$F$13:$F$67)))*N(Mitarbeiter!$E202)/IF(Einstellungen!$C$11="7 Tage",7,5),N('Ist-Stunden'!Y202)+(N(Krankheitstage!AL202)+N(Krankheitstage!AX202))*N($C202))))</f>
        <v/>
      </c>
      <c r="BD202" s="76">
        <f>IF($B202="",0,IF(Einstellungen!$C$10="Ja",MAX(IF(Einstellungen!$C$11="7 Tage",MAX(0,(MIN(DATE(2027,10,0),IF(Mitarbeiter!$D202="",DATE(2027,10,0),Mitarbeiter!$D202),TODAY()))-(MAX(DATE(2027,9,1),Mitarbeiter!$C202))+1),MAX(0,NETWORKDAYS(MAX(DATE(2027,9,1),Mitarbeiter!$C202),MIN(DATE(2027,10,0),IF(Mitarbeiter!$D202="",DATE(2027,10,0),Mitarbeiter!$D202),TODAY()),Einstellungen!$F$13:$F$67)))*N(Mitarbeiter!$E202)/IF(Einstellungen!$C$11="7 Tage",7,5),N('Ist-Stunden'!Z202)),MAX(IF(Einstellungen!$C$11="7 Tage",MAX(0,(MIN(DATE(2027,10,0),IF(Mitarbeiter!$D202="",DATE(2027,10,0),Mitarbeiter!$D202),TODAY()))-(MAX(DATE(2027,9,1),Mitarbeiter!$C202))+1),MAX(0,NETWORKDAYS(MAX(DATE(2027,9,1),Mitarbeiter!$C202),MIN(DATE(2027,10,0),IF(Mitarbeiter!$D202="",DATE(2027,10,0),Mitarbeiter!$D202),TODAY()),Einstellungen!$F$13:$F$67)))*N(Mitarbeiter!$E202)/IF(Einstellungen!$C$11="7 Tage",7,5),N('Ist-Stunden'!Z202)+(N(Krankheitstage!AM202)+N(Krankheitstage!AY202))*N($C202))))</f>
        <v/>
      </c>
      <c r="BE202" s="76">
        <f>IF($B202="",0,IF(Einstellungen!$C$10="Ja",MAX(IF(Einstellungen!$C$11="7 Tage",MAX(0,(MIN(DATE(2027,11,0),IF(Mitarbeiter!$D202="",DATE(2027,11,0),Mitarbeiter!$D202),TODAY()))-(MAX(DATE(2027,10,1),Mitarbeiter!$C202))+1),MAX(0,NETWORKDAYS(MAX(DATE(2027,10,1),Mitarbeiter!$C202),MIN(DATE(2027,11,0),IF(Mitarbeiter!$D202="",DATE(2027,11,0),Mitarbeiter!$D202),TODAY()),Einstellungen!$F$13:$F$67)))*N(Mitarbeiter!$E202)/IF(Einstellungen!$C$11="7 Tage",7,5),N('Ist-Stunden'!AA202)),MAX(IF(Einstellungen!$C$11="7 Tage",MAX(0,(MIN(DATE(2027,11,0),IF(Mitarbeiter!$D202="",DATE(2027,11,0),Mitarbeiter!$D202),TODAY()))-(MAX(DATE(2027,10,1),Mitarbeiter!$C202))+1),MAX(0,NETWORKDAYS(MAX(DATE(2027,10,1),Mitarbeiter!$C202),MIN(DATE(2027,11,0),IF(Mitarbeiter!$D202="",DATE(2027,11,0),Mitarbeiter!$D202),TODAY()),Einstellungen!$F$13:$F$67)))*N(Mitarbeiter!$E202)/IF(Einstellungen!$C$11="7 Tage",7,5),N('Ist-Stunden'!AA202)+(N(Krankheitstage!AN202)+N(Krankheitstage!AZ202))*N($C202))))</f>
        <v/>
      </c>
      <c r="BF202" s="76">
        <f>IF($B202="",0,IF(Einstellungen!$C$10="Ja",MAX(IF(Einstellungen!$C$11="7 Tage",MAX(0,(MIN(DATE(2027,12,0),IF(Mitarbeiter!$D202="",DATE(2027,12,0),Mitarbeiter!$D202),TODAY()))-(MAX(DATE(2027,11,1),Mitarbeiter!$C202))+1),MAX(0,NETWORKDAYS(MAX(DATE(2027,11,1),Mitarbeiter!$C202),MIN(DATE(2027,12,0),IF(Mitarbeiter!$D202="",DATE(2027,12,0),Mitarbeiter!$D202),TODAY()),Einstellungen!$F$13:$F$67)))*N(Mitarbeiter!$E202)/IF(Einstellungen!$C$11="7 Tage",7,5),N('Ist-Stunden'!AB202)),MAX(IF(Einstellungen!$C$11="7 Tage",MAX(0,(MIN(DATE(2027,12,0),IF(Mitarbeiter!$D202="",DATE(2027,12,0),Mitarbeiter!$D202),TODAY()))-(MAX(DATE(2027,11,1),Mitarbeiter!$C202))+1),MAX(0,NETWORKDAYS(MAX(DATE(2027,11,1),Mitarbeiter!$C202),MIN(DATE(2027,12,0),IF(Mitarbeiter!$D202="",DATE(2027,12,0),Mitarbeiter!$D202),TODAY()),Einstellungen!$F$13:$F$67)))*N(Mitarbeiter!$E202)/IF(Einstellungen!$C$11="7 Tage",7,5),N('Ist-Stunden'!AB202)+(N(Krankheitstage!AO202)+N(Krankheitstage!BA202))*N($C202))))</f>
        <v/>
      </c>
      <c r="BG202" s="76">
        <f>IF($B202="",0,IF(Einstellungen!$C$10="Ja",MAX(IF(Einstellungen!$C$11="7 Tage",MAX(0,(MIN(DATE(2027,13,0),IF(Mitarbeiter!$D202="",DATE(2027,13,0),Mitarbeiter!$D202),TODAY()))-(MAX(DATE(2027,12,1),Mitarbeiter!$C202))+1),MAX(0,NETWORKDAYS(MAX(DATE(2027,12,1),Mitarbeiter!$C202),MIN(DATE(2027,13,0),IF(Mitarbeiter!$D202="",DATE(2027,13,0),Mitarbeiter!$D202),TODAY()),Einstellungen!$F$13:$F$67)))*N(Mitarbeiter!$E202)/IF(Einstellungen!$C$11="7 Tage",7,5),N('Ist-Stunden'!AC202)),MAX(IF(Einstellungen!$C$11="7 Tage",MAX(0,(MIN(DATE(2027,13,0),IF(Mitarbeiter!$D202="",DATE(2027,13,0),Mitarbeiter!$D202),TODAY()))-(MAX(DATE(2027,12,1),Mitarbeiter!$C202))+1),MAX(0,NETWORKDAYS(MAX(DATE(2027,12,1),Mitarbeiter!$C202),MIN(DATE(2027,13,0),IF(Mitarbeiter!$D202="",DATE(2027,13,0),Mitarbeiter!$D202),TODAY()),Einstellungen!$F$13:$F$67)))*N(Mitarbeiter!$E202)/IF(Einstellungen!$C$11="7 Tage",7,5),N('Ist-Stunden'!AC202)+(N(Krankheitstage!AP202)+N(Krankheitstage!BB202))*N($C202))))</f>
        <v/>
      </c>
      <c r="BH202" s="76">
        <f>IF($B202="",0,IF(Einstellungen!$C$10="Ja",MAX(IF(Einstellungen!$C$11="7 Tage",MAX(0,(MIN(DATE(2028,2,0),IF(Mitarbeiter!$D202="",DATE(2028,2,0),Mitarbeiter!$D202),TODAY()))-(MAX(DATE(2028,1,1),Mitarbeiter!$C202))+1),MAX(0,NETWORKDAYS(MAX(DATE(2028,1,1),Mitarbeiter!$C202),MIN(DATE(2028,2,0),IF(Mitarbeiter!$D202="",DATE(2028,2,0),Mitarbeiter!$D202),TODAY()),Einstellungen!$F$13:$F$67)))*N(Mitarbeiter!$E202)/IF(Einstellungen!$C$11="7 Tage",7,5),N('Ist-Stunden'!AD202)),MAX(IF(Einstellungen!$C$11="7 Tage",MAX(0,(MIN(DATE(2028,2,0),IF(Mitarbeiter!$D202="",DATE(2028,2,0),Mitarbeiter!$D202),TODAY()))-(MAX(DATE(2028,1,1),Mitarbeiter!$C202))+1),MAX(0,NETWORKDAYS(MAX(DATE(2028,1,1),Mitarbeiter!$C202),MIN(DATE(2028,2,0),IF(Mitarbeiter!$D202="",DATE(2028,2,0),Mitarbeiter!$D202),TODAY()),Einstellungen!$F$13:$F$67)))*N(Mitarbeiter!$E202)/IF(Einstellungen!$C$11="7 Tage",7,5),N('Ist-Stunden'!AD202)+(N(Krankheitstage!BC202)+N(Krankheitstage!BO202))*N($C202))))</f>
        <v/>
      </c>
      <c r="BI202" s="76">
        <f>IF($B202="",0,IF(Einstellungen!$C$10="Ja",MAX(IF(Einstellungen!$C$11="7 Tage",MAX(0,(MIN(DATE(2028,3,0),IF(Mitarbeiter!$D202="",DATE(2028,3,0),Mitarbeiter!$D202),TODAY()))-(MAX(DATE(2028,2,1),Mitarbeiter!$C202))+1),MAX(0,NETWORKDAYS(MAX(DATE(2028,2,1),Mitarbeiter!$C202),MIN(DATE(2028,3,0),IF(Mitarbeiter!$D202="",DATE(2028,3,0),Mitarbeiter!$D202),TODAY()),Einstellungen!$F$13:$F$67)))*N(Mitarbeiter!$E202)/IF(Einstellungen!$C$11="7 Tage",7,5),N('Ist-Stunden'!AE202)),MAX(IF(Einstellungen!$C$11="7 Tage",MAX(0,(MIN(DATE(2028,3,0),IF(Mitarbeiter!$D202="",DATE(2028,3,0),Mitarbeiter!$D202),TODAY()))-(MAX(DATE(2028,2,1),Mitarbeiter!$C202))+1),MAX(0,NETWORKDAYS(MAX(DATE(2028,2,1),Mitarbeiter!$C202),MIN(DATE(2028,3,0),IF(Mitarbeiter!$D202="",DATE(2028,3,0),Mitarbeiter!$D202),TODAY()),Einstellungen!$F$13:$F$67)))*N(Mitarbeiter!$E202)/IF(Einstellungen!$C$11="7 Tage",7,5),N('Ist-Stunden'!AE202)+(N(Krankheitstage!BD202)+N(Krankheitstage!BP202))*N($C202))))</f>
        <v/>
      </c>
      <c r="BJ202" s="76">
        <f>IF($B202="",0,IF(Einstellungen!$C$10="Ja",MAX(IF(Einstellungen!$C$11="7 Tage",MAX(0,(MIN(DATE(2028,4,0),IF(Mitarbeiter!$D202="",DATE(2028,4,0),Mitarbeiter!$D202),TODAY()))-(MAX(DATE(2028,3,1),Mitarbeiter!$C202))+1),MAX(0,NETWORKDAYS(MAX(DATE(2028,3,1),Mitarbeiter!$C202),MIN(DATE(2028,4,0),IF(Mitarbeiter!$D202="",DATE(2028,4,0),Mitarbeiter!$D202),TODAY()),Einstellungen!$F$13:$F$67)))*N(Mitarbeiter!$E202)/IF(Einstellungen!$C$11="7 Tage",7,5),N('Ist-Stunden'!AF202)),MAX(IF(Einstellungen!$C$11="7 Tage",MAX(0,(MIN(DATE(2028,4,0),IF(Mitarbeiter!$D202="",DATE(2028,4,0),Mitarbeiter!$D202),TODAY()))-(MAX(DATE(2028,3,1),Mitarbeiter!$C202))+1),MAX(0,NETWORKDAYS(MAX(DATE(2028,3,1),Mitarbeiter!$C202),MIN(DATE(2028,4,0),IF(Mitarbeiter!$D202="",DATE(2028,4,0),Mitarbeiter!$D202),TODAY()),Einstellungen!$F$13:$F$67)))*N(Mitarbeiter!$E202)/IF(Einstellungen!$C$11="7 Tage",7,5),N('Ist-Stunden'!AF202)+(N(Krankheitstage!BE202)+N(Krankheitstage!BQ202))*N($C202))))</f>
        <v/>
      </c>
      <c r="BK202" s="76">
        <f>IF($B202="",0,IF(Einstellungen!$C$10="Ja",MAX(IF(Einstellungen!$C$11="7 Tage",MAX(0,(MIN(DATE(2028,5,0),IF(Mitarbeiter!$D202="",DATE(2028,5,0),Mitarbeiter!$D202),TODAY()))-(MAX(DATE(2028,4,1),Mitarbeiter!$C202))+1),MAX(0,NETWORKDAYS(MAX(DATE(2028,4,1),Mitarbeiter!$C202),MIN(DATE(2028,5,0),IF(Mitarbeiter!$D202="",DATE(2028,5,0),Mitarbeiter!$D202),TODAY()),Einstellungen!$F$13:$F$67)))*N(Mitarbeiter!$E202)/IF(Einstellungen!$C$11="7 Tage",7,5),N('Ist-Stunden'!AG202)),MAX(IF(Einstellungen!$C$11="7 Tage",MAX(0,(MIN(DATE(2028,5,0),IF(Mitarbeiter!$D202="",DATE(2028,5,0),Mitarbeiter!$D202),TODAY()))-(MAX(DATE(2028,4,1),Mitarbeiter!$C202))+1),MAX(0,NETWORKDAYS(MAX(DATE(2028,4,1),Mitarbeiter!$C202),MIN(DATE(2028,5,0),IF(Mitarbeiter!$D202="",DATE(2028,5,0),Mitarbeiter!$D202),TODAY()),Einstellungen!$F$13:$F$67)))*N(Mitarbeiter!$E202)/IF(Einstellungen!$C$11="7 Tage",7,5),N('Ist-Stunden'!AG202)+(N(Krankheitstage!BF202)+N(Krankheitstage!BR202))*N($C202))))</f>
        <v/>
      </c>
      <c r="BL202" s="76">
        <f>IF($B202="",0,IF(Einstellungen!$C$10="Ja",MAX(IF(Einstellungen!$C$11="7 Tage",MAX(0,(MIN(DATE(2028,6,0),IF(Mitarbeiter!$D202="",DATE(2028,6,0),Mitarbeiter!$D202),TODAY()))-(MAX(DATE(2028,5,1),Mitarbeiter!$C202))+1),MAX(0,NETWORKDAYS(MAX(DATE(2028,5,1),Mitarbeiter!$C202),MIN(DATE(2028,6,0),IF(Mitarbeiter!$D202="",DATE(2028,6,0),Mitarbeiter!$D202),TODAY()),Einstellungen!$F$13:$F$67)))*N(Mitarbeiter!$E202)/IF(Einstellungen!$C$11="7 Tage",7,5),N('Ist-Stunden'!AH202)),MAX(IF(Einstellungen!$C$11="7 Tage",MAX(0,(MIN(DATE(2028,6,0),IF(Mitarbeiter!$D202="",DATE(2028,6,0),Mitarbeiter!$D202),TODAY()))-(MAX(DATE(2028,5,1),Mitarbeiter!$C202))+1),MAX(0,NETWORKDAYS(MAX(DATE(2028,5,1),Mitarbeiter!$C202),MIN(DATE(2028,6,0),IF(Mitarbeiter!$D202="",DATE(2028,6,0),Mitarbeiter!$D202),TODAY()),Einstellungen!$F$13:$F$67)))*N(Mitarbeiter!$E202)/IF(Einstellungen!$C$11="7 Tage",7,5),N('Ist-Stunden'!AH202)+(N(Krankheitstage!BG202)+N(Krankheitstage!BS202))*N($C202))))</f>
        <v/>
      </c>
      <c r="BM202" s="76">
        <f>IF($B202="",0,IF(Einstellungen!$C$10="Ja",MAX(IF(Einstellungen!$C$11="7 Tage",MAX(0,(MIN(DATE(2028,7,0),IF(Mitarbeiter!$D202="",DATE(2028,7,0),Mitarbeiter!$D202),TODAY()))-(MAX(DATE(2028,6,1),Mitarbeiter!$C202))+1),MAX(0,NETWORKDAYS(MAX(DATE(2028,6,1),Mitarbeiter!$C202),MIN(DATE(2028,7,0),IF(Mitarbeiter!$D202="",DATE(2028,7,0),Mitarbeiter!$D202),TODAY()),Einstellungen!$F$13:$F$67)))*N(Mitarbeiter!$E202)/IF(Einstellungen!$C$11="7 Tage",7,5),N('Ist-Stunden'!AI202)),MAX(IF(Einstellungen!$C$11="7 Tage",MAX(0,(MIN(DATE(2028,7,0),IF(Mitarbeiter!$D202="",DATE(2028,7,0),Mitarbeiter!$D202),TODAY()))-(MAX(DATE(2028,6,1),Mitarbeiter!$C202))+1),MAX(0,NETWORKDAYS(MAX(DATE(2028,6,1),Mitarbeiter!$C202),MIN(DATE(2028,7,0),IF(Mitarbeiter!$D202="",DATE(2028,7,0),Mitarbeiter!$D202),TODAY()),Einstellungen!$F$13:$F$67)))*N(Mitarbeiter!$E202)/IF(Einstellungen!$C$11="7 Tage",7,5),N('Ist-Stunden'!AI202)+(N(Krankheitstage!BH202)+N(Krankheitstage!BT202))*N($C202))))</f>
        <v/>
      </c>
      <c r="BN202" s="76">
        <f>IF($B202="",0,IF(Einstellungen!$C$10="Ja",MAX(IF(Einstellungen!$C$11="7 Tage",MAX(0,(MIN(DATE(2028,8,0),IF(Mitarbeiter!$D202="",DATE(2028,8,0),Mitarbeiter!$D202),TODAY()))-(MAX(DATE(2028,7,1),Mitarbeiter!$C202))+1),MAX(0,NETWORKDAYS(MAX(DATE(2028,7,1),Mitarbeiter!$C202),MIN(DATE(2028,8,0),IF(Mitarbeiter!$D202="",DATE(2028,8,0),Mitarbeiter!$D202),TODAY()),Einstellungen!$F$13:$F$67)))*N(Mitarbeiter!$E202)/IF(Einstellungen!$C$11="7 Tage",7,5),N('Ist-Stunden'!AJ202)),MAX(IF(Einstellungen!$C$11="7 Tage",MAX(0,(MIN(DATE(2028,8,0),IF(Mitarbeiter!$D202="",DATE(2028,8,0),Mitarbeiter!$D202),TODAY()))-(MAX(DATE(2028,7,1),Mitarbeiter!$C202))+1),MAX(0,NETWORKDAYS(MAX(DATE(2028,7,1),Mitarbeiter!$C202),MIN(DATE(2028,8,0),IF(Mitarbeiter!$D202="",DATE(2028,8,0),Mitarbeiter!$D202),TODAY()),Einstellungen!$F$13:$F$67)))*N(Mitarbeiter!$E202)/IF(Einstellungen!$C$11="7 Tage",7,5),N('Ist-Stunden'!AJ202)+(N(Krankheitstage!BI202)+N(Krankheitstage!BU202))*N($C202))))</f>
        <v/>
      </c>
      <c r="BO202" s="76">
        <f>IF($B202="",0,IF(Einstellungen!$C$10="Ja",MAX(IF(Einstellungen!$C$11="7 Tage",MAX(0,(MIN(DATE(2028,9,0),IF(Mitarbeiter!$D202="",DATE(2028,9,0),Mitarbeiter!$D202),TODAY()))-(MAX(DATE(2028,8,1),Mitarbeiter!$C202))+1),MAX(0,NETWORKDAYS(MAX(DATE(2028,8,1),Mitarbeiter!$C202),MIN(DATE(2028,9,0),IF(Mitarbeiter!$D202="",DATE(2028,9,0),Mitarbeiter!$D202),TODAY()),Einstellungen!$F$13:$F$67)))*N(Mitarbeiter!$E202)/IF(Einstellungen!$C$11="7 Tage",7,5),N('Ist-Stunden'!AK202)),MAX(IF(Einstellungen!$C$11="7 Tage",MAX(0,(MIN(DATE(2028,9,0),IF(Mitarbeiter!$D202="",DATE(2028,9,0),Mitarbeiter!$D202),TODAY()))-(MAX(DATE(2028,8,1),Mitarbeiter!$C202))+1),MAX(0,NETWORKDAYS(MAX(DATE(2028,8,1),Mitarbeiter!$C202),MIN(DATE(2028,9,0),IF(Mitarbeiter!$D202="",DATE(2028,9,0),Mitarbeiter!$D202),TODAY()),Einstellungen!$F$13:$F$67)))*N(Mitarbeiter!$E202)/IF(Einstellungen!$C$11="7 Tage",7,5),N('Ist-Stunden'!AK202)+(N(Krankheitstage!BJ202)+N(Krankheitstage!BV202))*N($C202))))</f>
        <v/>
      </c>
      <c r="BP202" s="76">
        <f>IF($B202="",0,IF(Einstellungen!$C$10="Ja",MAX(IF(Einstellungen!$C$11="7 Tage",MAX(0,(MIN(DATE(2028,10,0),IF(Mitarbeiter!$D202="",DATE(2028,10,0),Mitarbeiter!$D202),TODAY()))-(MAX(DATE(2028,9,1),Mitarbeiter!$C202))+1),MAX(0,NETWORKDAYS(MAX(DATE(2028,9,1),Mitarbeiter!$C202),MIN(DATE(2028,10,0),IF(Mitarbeiter!$D202="",DATE(2028,10,0),Mitarbeiter!$D202),TODAY()),Einstellungen!$F$13:$F$67)))*N(Mitarbeiter!$E202)/IF(Einstellungen!$C$11="7 Tage",7,5),N('Ist-Stunden'!AL202)),MAX(IF(Einstellungen!$C$11="7 Tage",MAX(0,(MIN(DATE(2028,10,0),IF(Mitarbeiter!$D202="",DATE(2028,10,0),Mitarbeiter!$D202),TODAY()))-(MAX(DATE(2028,9,1),Mitarbeiter!$C202))+1),MAX(0,NETWORKDAYS(MAX(DATE(2028,9,1),Mitarbeiter!$C202),MIN(DATE(2028,10,0),IF(Mitarbeiter!$D202="",DATE(2028,10,0),Mitarbeiter!$D202),TODAY()),Einstellungen!$F$13:$F$67)))*N(Mitarbeiter!$E202)/IF(Einstellungen!$C$11="7 Tage",7,5),N('Ist-Stunden'!AL202)+(N(Krankheitstage!BK202)+N(Krankheitstage!BW202))*N($C202))))</f>
        <v/>
      </c>
      <c r="BQ202" s="76">
        <f>IF($B202="",0,IF(Einstellungen!$C$10="Ja",MAX(IF(Einstellungen!$C$11="7 Tage",MAX(0,(MIN(DATE(2028,11,0),IF(Mitarbeiter!$D202="",DATE(2028,11,0),Mitarbeiter!$D202),TODAY()))-(MAX(DATE(2028,10,1),Mitarbeiter!$C202))+1),MAX(0,NETWORKDAYS(MAX(DATE(2028,10,1),Mitarbeiter!$C202),MIN(DATE(2028,11,0),IF(Mitarbeiter!$D202="",DATE(2028,11,0),Mitarbeiter!$D202),TODAY()),Einstellungen!$F$13:$F$67)))*N(Mitarbeiter!$E202)/IF(Einstellungen!$C$11="7 Tage",7,5),N('Ist-Stunden'!AM202)),MAX(IF(Einstellungen!$C$11="7 Tage",MAX(0,(MIN(DATE(2028,11,0),IF(Mitarbeiter!$D202="",DATE(2028,11,0),Mitarbeiter!$D202),TODAY()))-(MAX(DATE(2028,10,1),Mitarbeiter!$C202))+1),MAX(0,NETWORKDAYS(MAX(DATE(2028,10,1),Mitarbeiter!$C202),MIN(DATE(2028,11,0),IF(Mitarbeiter!$D202="",DATE(2028,11,0),Mitarbeiter!$D202),TODAY()),Einstellungen!$F$13:$F$67)))*N(Mitarbeiter!$E202)/IF(Einstellungen!$C$11="7 Tage",7,5),N('Ist-Stunden'!AM202)+(N(Krankheitstage!BL202)+N(Krankheitstage!BX202))*N($C202))))</f>
        <v/>
      </c>
      <c r="BR202" s="76">
        <f>IF($B202="",0,IF(Einstellungen!$C$10="Ja",MAX(IF(Einstellungen!$C$11="7 Tage",MAX(0,(MIN(DATE(2028,12,0),IF(Mitarbeiter!$D202="",DATE(2028,12,0),Mitarbeiter!$D202),TODAY()))-(MAX(DATE(2028,11,1),Mitarbeiter!$C202))+1),MAX(0,NETWORKDAYS(MAX(DATE(2028,11,1),Mitarbeiter!$C202),MIN(DATE(2028,12,0),IF(Mitarbeiter!$D202="",DATE(2028,12,0),Mitarbeiter!$D202),TODAY()),Einstellungen!$F$13:$F$67)))*N(Mitarbeiter!$E202)/IF(Einstellungen!$C$11="7 Tage",7,5),N('Ist-Stunden'!AN202)),MAX(IF(Einstellungen!$C$11="7 Tage",MAX(0,(MIN(DATE(2028,12,0),IF(Mitarbeiter!$D202="",DATE(2028,12,0),Mitarbeiter!$D202),TODAY()))-(MAX(DATE(2028,11,1),Mitarbeiter!$C202))+1),MAX(0,NETWORKDAYS(MAX(DATE(2028,11,1),Mitarbeiter!$C202),MIN(DATE(2028,12,0),IF(Mitarbeiter!$D202="",DATE(2028,12,0),Mitarbeiter!$D202),TODAY()),Einstellungen!$F$13:$F$67)))*N(Mitarbeiter!$E202)/IF(Einstellungen!$C$11="7 Tage",7,5),N('Ist-Stunden'!AN202)+(N(Krankheitstage!BM202)+N(Krankheitstage!BY202))*N($C202))))</f>
        <v/>
      </c>
      <c r="BS202" s="76">
        <f>IF($B202="",0,IF(Einstellungen!$C$10="Ja",MAX(IF(Einstellungen!$C$11="7 Tage",MAX(0,(MIN(DATE(2028,13,0),IF(Mitarbeiter!$D202="",DATE(2028,13,0),Mitarbeiter!$D202),TODAY()))-(MAX(DATE(2028,12,1),Mitarbeiter!$C202))+1),MAX(0,NETWORKDAYS(MAX(DATE(2028,12,1),Mitarbeiter!$C202),MIN(DATE(2028,13,0),IF(Mitarbeiter!$D202="",DATE(2028,13,0),Mitarbeiter!$D202),TODAY()),Einstellungen!$F$13:$F$67)))*N(Mitarbeiter!$E202)/IF(Einstellungen!$C$11="7 Tage",7,5),N('Ist-Stunden'!AO202)),MAX(IF(Einstellungen!$C$11="7 Tage",MAX(0,(MIN(DATE(2028,13,0),IF(Mitarbeiter!$D202="",DATE(2028,13,0),Mitarbeiter!$D202),TODAY()))-(MAX(DATE(2028,12,1),Mitarbeiter!$C202))+1),MAX(0,NETWORKDAYS(MAX(DATE(2028,12,1),Mitarbeiter!$C202),MIN(DATE(2028,13,0),IF(Mitarbeiter!$D202="",DATE(2028,13,0),Mitarbeiter!$D202),TODAY()),Einstellungen!$F$13:$F$67)))*N(Mitarbeiter!$E202)/IF(Einstellungen!$C$11="7 Tage",7,5),N('Ist-Stunden'!AO202)+(N(Krankheitstage!BN202)+N(Krankheitstage!BZ202))*N($C202))))</f>
        <v/>
      </c>
      <c r="BT202" s="76">
        <f>IF($B202="",0,IF(Einstellungen!$C$10="Ja",MAX(IF(Einstellungen!$C$11="7 Tage",MAX(0,(MIN(DATE(2029,2,0),IF(Mitarbeiter!$D202="",DATE(2029,2,0),Mitarbeiter!$D202),TODAY()))-(MAX(DATE(2029,1,1),Mitarbeiter!$C202))+1),MAX(0,NETWORKDAYS(MAX(DATE(2029,1,1),Mitarbeiter!$C202),MIN(DATE(2029,2,0),IF(Mitarbeiter!$D202="",DATE(2029,2,0),Mitarbeiter!$D202),TODAY()),Einstellungen!$F$13:$F$67)))*N(Mitarbeiter!$E202)/IF(Einstellungen!$C$11="7 Tage",7,5),N('Ist-Stunden'!AP202)),MAX(IF(Einstellungen!$C$11="7 Tage",MAX(0,(MIN(DATE(2029,2,0),IF(Mitarbeiter!$D202="",DATE(2029,2,0),Mitarbeiter!$D202),TODAY()))-(MAX(DATE(2029,1,1),Mitarbeiter!$C202))+1),MAX(0,NETWORKDAYS(MAX(DATE(2029,1,1),Mitarbeiter!$C202),MIN(DATE(2029,2,0),IF(Mitarbeiter!$D202="",DATE(2029,2,0),Mitarbeiter!$D202),TODAY()),Einstellungen!$F$13:$F$67)))*N(Mitarbeiter!$E202)/IF(Einstellungen!$C$11="7 Tage",7,5),N('Ist-Stunden'!AP202)+(N(Krankheitstage!CA202)+N(Krankheitstage!CM202))*N($C202))))</f>
        <v/>
      </c>
      <c r="BU202" s="76">
        <f>IF($B202="",0,IF(Einstellungen!$C$10="Ja",MAX(IF(Einstellungen!$C$11="7 Tage",MAX(0,(MIN(DATE(2029,3,0),IF(Mitarbeiter!$D202="",DATE(2029,3,0),Mitarbeiter!$D202),TODAY()))-(MAX(DATE(2029,2,1),Mitarbeiter!$C202))+1),MAX(0,NETWORKDAYS(MAX(DATE(2029,2,1),Mitarbeiter!$C202),MIN(DATE(2029,3,0),IF(Mitarbeiter!$D202="",DATE(2029,3,0),Mitarbeiter!$D202),TODAY()),Einstellungen!$F$13:$F$67)))*N(Mitarbeiter!$E202)/IF(Einstellungen!$C$11="7 Tage",7,5),N('Ist-Stunden'!AQ202)),MAX(IF(Einstellungen!$C$11="7 Tage",MAX(0,(MIN(DATE(2029,3,0),IF(Mitarbeiter!$D202="",DATE(2029,3,0),Mitarbeiter!$D202),TODAY()))-(MAX(DATE(2029,2,1),Mitarbeiter!$C202))+1),MAX(0,NETWORKDAYS(MAX(DATE(2029,2,1),Mitarbeiter!$C202),MIN(DATE(2029,3,0),IF(Mitarbeiter!$D202="",DATE(2029,3,0),Mitarbeiter!$D202),TODAY()),Einstellungen!$F$13:$F$67)))*N(Mitarbeiter!$E202)/IF(Einstellungen!$C$11="7 Tage",7,5),N('Ist-Stunden'!AQ202)+(N(Krankheitstage!CB202)+N(Krankheitstage!CN202))*N($C202))))</f>
        <v/>
      </c>
      <c r="BV202" s="76">
        <f>IF($B202="",0,IF(Einstellungen!$C$10="Ja",MAX(IF(Einstellungen!$C$11="7 Tage",MAX(0,(MIN(DATE(2029,4,0),IF(Mitarbeiter!$D202="",DATE(2029,4,0),Mitarbeiter!$D202),TODAY()))-(MAX(DATE(2029,3,1),Mitarbeiter!$C202))+1),MAX(0,NETWORKDAYS(MAX(DATE(2029,3,1),Mitarbeiter!$C202),MIN(DATE(2029,4,0),IF(Mitarbeiter!$D202="",DATE(2029,4,0),Mitarbeiter!$D202),TODAY()),Einstellungen!$F$13:$F$67)))*N(Mitarbeiter!$E202)/IF(Einstellungen!$C$11="7 Tage",7,5),N('Ist-Stunden'!AR202)),MAX(IF(Einstellungen!$C$11="7 Tage",MAX(0,(MIN(DATE(2029,4,0),IF(Mitarbeiter!$D202="",DATE(2029,4,0),Mitarbeiter!$D202),TODAY()))-(MAX(DATE(2029,3,1),Mitarbeiter!$C202))+1),MAX(0,NETWORKDAYS(MAX(DATE(2029,3,1),Mitarbeiter!$C202),MIN(DATE(2029,4,0),IF(Mitarbeiter!$D202="",DATE(2029,4,0),Mitarbeiter!$D202),TODAY()),Einstellungen!$F$13:$F$67)))*N(Mitarbeiter!$E202)/IF(Einstellungen!$C$11="7 Tage",7,5),N('Ist-Stunden'!AR202)+(N(Krankheitstage!CC202)+N(Krankheitstage!CO202))*N($C202))))</f>
        <v/>
      </c>
      <c r="BW202" s="76">
        <f>IF($B202="",0,IF(Einstellungen!$C$10="Ja",MAX(IF(Einstellungen!$C$11="7 Tage",MAX(0,(MIN(DATE(2029,5,0),IF(Mitarbeiter!$D202="",DATE(2029,5,0),Mitarbeiter!$D202),TODAY()))-(MAX(DATE(2029,4,1),Mitarbeiter!$C202))+1),MAX(0,NETWORKDAYS(MAX(DATE(2029,4,1),Mitarbeiter!$C202),MIN(DATE(2029,5,0),IF(Mitarbeiter!$D202="",DATE(2029,5,0),Mitarbeiter!$D202),TODAY()),Einstellungen!$F$13:$F$67)))*N(Mitarbeiter!$E202)/IF(Einstellungen!$C$11="7 Tage",7,5),N('Ist-Stunden'!AS202)),MAX(IF(Einstellungen!$C$11="7 Tage",MAX(0,(MIN(DATE(2029,5,0),IF(Mitarbeiter!$D202="",DATE(2029,5,0),Mitarbeiter!$D202),TODAY()))-(MAX(DATE(2029,4,1),Mitarbeiter!$C202))+1),MAX(0,NETWORKDAYS(MAX(DATE(2029,4,1),Mitarbeiter!$C202),MIN(DATE(2029,5,0),IF(Mitarbeiter!$D202="",DATE(2029,5,0),Mitarbeiter!$D202),TODAY()),Einstellungen!$F$13:$F$67)))*N(Mitarbeiter!$E202)/IF(Einstellungen!$C$11="7 Tage",7,5),N('Ist-Stunden'!AS202)+(N(Krankheitstage!CD202)+N(Krankheitstage!CP202))*N($C202))))</f>
        <v/>
      </c>
      <c r="BX202" s="76">
        <f>IF($B202="",0,IF(Einstellungen!$C$10="Ja",MAX(IF(Einstellungen!$C$11="7 Tage",MAX(0,(MIN(DATE(2029,6,0),IF(Mitarbeiter!$D202="",DATE(2029,6,0),Mitarbeiter!$D202),TODAY()))-(MAX(DATE(2029,5,1),Mitarbeiter!$C202))+1),MAX(0,NETWORKDAYS(MAX(DATE(2029,5,1),Mitarbeiter!$C202),MIN(DATE(2029,6,0),IF(Mitarbeiter!$D202="",DATE(2029,6,0),Mitarbeiter!$D202),TODAY()),Einstellungen!$F$13:$F$67)))*N(Mitarbeiter!$E202)/IF(Einstellungen!$C$11="7 Tage",7,5),N('Ist-Stunden'!AT202)),MAX(IF(Einstellungen!$C$11="7 Tage",MAX(0,(MIN(DATE(2029,6,0),IF(Mitarbeiter!$D202="",DATE(2029,6,0),Mitarbeiter!$D202),TODAY()))-(MAX(DATE(2029,5,1),Mitarbeiter!$C202))+1),MAX(0,NETWORKDAYS(MAX(DATE(2029,5,1),Mitarbeiter!$C202),MIN(DATE(2029,6,0),IF(Mitarbeiter!$D202="",DATE(2029,6,0),Mitarbeiter!$D202),TODAY()),Einstellungen!$F$13:$F$67)))*N(Mitarbeiter!$E202)/IF(Einstellungen!$C$11="7 Tage",7,5),N('Ist-Stunden'!AT202)+(N(Krankheitstage!CE202)+N(Krankheitstage!CQ202))*N($C202))))</f>
        <v/>
      </c>
      <c r="BY202" s="76">
        <f>IF($B202="",0,IF(Einstellungen!$C$10="Ja",MAX(IF(Einstellungen!$C$11="7 Tage",MAX(0,(MIN(DATE(2029,7,0),IF(Mitarbeiter!$D202="",DATE(2029,7,0),Mitarbeiter!$D202),TODAY()))-(MAX(DATE(2029,6,1),Mitarbeiter!$C202))+1),MAX(0,NETWORKDAYS(MAX(DATE(2029,6,1),Mitarbeiter!$C202),MIN(DATE(2029,7,0),IF(Mitarbeiter!$D202="",DATE(2029,7,0),Mitarbeiter!$D202),TODAY()),Einstellungen!$F$13:$F$67)))*N(Mitarbeiter!$E202)/IF(Einstellungen!$C$11="7 Tage",7,5),N('Ist-Stunden'!AU202)),MAX(IF(Einstellungen!$C$11="7 Tage",MAX(0,(MIN(DATE(2029,7,0),IF(Mitarbeiter!$D202="",DATE(2029,7,0),Mitarbeiter!$D202),TODAY()))-(MAX(DATE(2029,6,1),Mitarbeiter!$C202))+1),MAX(0,NETWORKDAYS(MAX(DATE(2029,6,1),Mitarbeiter!$C202),MIN(DATE(2029,7,0),IF(Mitarbeiter!$D202="",DATE(2029,7,0),Mitarbeiter!$D202),TODAY()),Einstellungen!$F$13:$F$67)))*N(Mitarbeiter!$E202)/IF(Einstellungen!$C$11="7 Tage",7,5),N('Ist-Stunden'!AU202)+(N(Krankheitstage!CF202)+N(Krankheitstage!CR202))*N($C202))))</f>
        <v/>
      </c>
      <c r="BZ202" s="76">
        <f>IF($B202="",0,IF(Einstellungen!$C$10="Ja",MAX(IF(Einstellungen!$C$11="7 Tage",MAX(0,(MIN(DATE(2029,8,0),IF(Mitarbeiter!$D202="",DATE(2029,8,0),Mitarbeiter!$D202),TODAY()))-(MAX(DATE(2029,7,1),Mitarbeiter!$C202))+1),MAX(0,NETWORKDAYS(MAX(DATE(2029,7,1),Mitarbeiter!$C202),MIN(DATE(2029,8,0),IF(Mitarbeiter!$D202="",DATE(2029,8,0),Mitarbeiter!$D202),TODAY()),Einstellungen!$F$13:$F$67)))*N(Mitarbeiter!$E202)/IF(Einstellungen!$C$11="7 Tage",7,5),N('Ist-Stunden'!AV202)),MAX(IF(Einstellungen!$C$11="7 Tage",MAX(0,(MIN(DATE(2029,8,0),IF(Mitarbeiter!$D202="",DATE(2029,8,0),Mitarbeiter!$D202),TODAY()))-(MAX(DATE(2029,7,1),Mitarbeiter!$C202))+1),MAX(0,NETWORKDAYS(MAX(DATE(2029,7,1),Mitarbeiter!$C202),MIN(DATE(2029,8,0),IF(Mitarbeiter!$D202="",DATE(2029,8,0),Mitarbeiter!$D202),TODAY()),Einstellungen!$F$13:$F$67)))*N(Mitarbeiter!$E202)/IF(Einstellungen!$C$11="7 Tage",7,5),N('Ist-Stunden'!AV202)+(N(Krankheitstage!CG202)+N(Krankheitstage!CS202))*N($C202))))</f>
        <v/>
      </c>
      <c r="CA202" s="76">
        <f>IF($B202="",0,IF(Einstellungen!$C$10="Ja",MAX(IF(Einstellungen!$C$11="7 Tage",MAX(0,(MIN(DATE(2029,9,0),IF(Mitarbeiter!$D202="",DATE(2029,9,0),Mitarbeiter!$D202),TODAY()))-(MAX(DATE(2029,8,1),Mitarbeiter!$C202))+1),MAX(0,NETWORKDAYS(MAX(DATE(2029,8,1),Mitarbeiter!$C202),MIN(DATE(2029,9,0),IF(Mitarbeiter!$D202="",DATE(2029,9,0),Mitarbeiter!$D202),TODAY()),Einstellungen!$F$13:$F$67)))*N(Mitarbeiter!$E202)/IF(Einstellungen!$C$11="7 Tage",7,5),N('Ist-Stunden'!AW202)),MAX(IF(Einstellungen!$C$11="7 Tage",MAX(0,(MIN(DATE(2029,9,0),IF(Mitarbeiter!$D202="",DATE(2029,9,0),Mitarbeiter!$D202),TODAY()))-(MAX(DATE(2029,8,1),Mitarbeiter!$C202))+1),MAX(0,NETWORKDAYS(MAX(DATE(2029,8,1),Mitarbeiter!$C202),MIN(DATE(2029,9,0),IF(Mitarbeiter!$D202="",DATE(2029,9,0),Mitarbeiter!$D202),TODAY()),Einstellungen!$F$13:$F$67)))*N(Mitarbeiter!$E202)/IF(Einstellungen!$C$11="7 Tage",7,5),N('Ist-Stunden'!AW202)+(N(Krankheitstage!CH202)+N(Krankheitstage!CT202))*N($C202))))</f>
        <v/>
      </c>
      <c r="CB202" s="76">
        <f>IF($B202="",0,IF(Einstellungen!$C$10="Ja",MAX(IF(Einstellungen!$C$11="7 Tage",MAX(0,(MIN(DATE(2029,10,0),IF(Mitarbeiter!$D202="",DATE(2029,10,0),Mitarbeiter!$D202),TODAY()))-(MAX(DATE(2029,9,1),Mitarbeiter!$C202))+1),MAX(0,NETWORKDAYS(MAX(DATE(2029,9,1),Mitarbeiter!$C202),MIN(DATE(2029,10,0),IF(Mitarbeiter!$D202="",DATE(2029,10,0),Mitarbeiter!$D202),TODAY()),Einstellungen!$F$13:$F$67)))*N(Mitarbeiter!$E202)/IF(Einstellungen!$C$11="7 Tage",7,5),N('Ist-Stunden'!AX202)),MAX(IF(Einstellungen!$C$11="7 Tage",MAX(0,(MIN(DATE(2029,10,0),IF(Mitarbeiter!$D202="",DATE(2029,10,0),Mitarbeiter!$D202),TODAY()))-(MAX(DATE(2029,9,1),Mitarbeiter!$C202))+1),MAX(0,NETWORKDAYS(MAX(DATE(2029,9,1),Mitarbeiter!$C202),MIN(DATE(2029,10,0),IF(Mitarbeiter!$D202="",DATE(2029,10,0),Mitarbeiter!$D202),TODAY()),Einstellungen!$F$13:$F$67)))*N(Mitarbeiter!$E202)/IF(Einstellungen!$C$11="7 Tage",7,5),N('Ist-Stunden'!AX202)+(N(Krankheitstage!CI202)+N(Krankheitstage!CU202))*N($C202))))</f>
        <v/>
      </c>
      <c r="CC202" s="76">
        <f>IF($B202="",0,IF(Einstellungen!$C$10="Ja",MAX(IF(Einstellungen!$C$11="7 Tage",MAX(0,(MIN(DATE(2029,11,0),IF(Mitarbeiter!$D202="",DATE(2029,11,0),Mitarbeiter!$D202),TODAY()))-(MAX(DATE(2029,10,1),Mitarbeiter!$C202))+1),MAX(0,NETWORKDAYS(MAX(DATE(2029,10,1),Mitarbeiter!$C202),MIN(DATE(2029,11,0),IF(Mitarbeiter!$D202="",DATE(2029,11,0),Mitarbeiter!$D202),TODAY()),Einstellungen!$F$13:$F$67)))*N(Mitarbeiter!$E202)/IF(Einstellungen!$C$11="7 Tage",7,5),N('Ist-Stunden'!AY202)),MAX(IF(Einstellungen!$C$11="7 Tage",MAX(0,(MIN(DATE(2029,11,0),IF(Mitarbeiter!$D202="",DATE(2029,11,0),Mitarbeiter!$D202),TODAY()))-(MAX(DATE(2029,10,1),Mitarbeiter!$C202))+1),MAX(0,NETWORKDAYS(MAX(DATE(2029,10,1),Mitarbeiter!$C202),MIN(DATE(2029,11,0),IF(Mitarbeiter!$D202="",DATE(2029,11,0),Mitarbeiter!$D202),TODAY()),Einstellungen!$F$13:$F$67)))*N(Mitarbeiter!$E202)/IF(Einstellungen!$C$11="7 Tage",7,5),N('Ist-Stunden'!AY202)+(N(Krankheitstage!CJ202)+N(Krankheitstage!CV202))*N($C202))))</f>
        <v/>
      </c>
      <c r="CD202" s="76">
        <f>IF($B202="",0,IF(Einstellungen!$C$10="Ja",MAX(IF(Einstellungen!$C$11="7 Tage",MAX(0,(MIN(DATE(2029,12,0),IF(Mitarbeiter!$D202="",DATE(2029,12,0),Mitarbeiter!$D202),TODAY()))-(MAX(DATE(2029,11,1),Mitarbeiter!$C202))+1),MAX(0,NETWORKDAYS(MAX(DATE(2029,11,1),Mitarbeiter!$C202),MIN(DATE(2029,12,0),IF(Mitarbeiter!$D202="",DATE(2029,12,0),Mitarbeiter!$D202),TODAY()),Einstellungen!$F$13:$F$67)))*N(Mitarbeiter!$E202)/IF(Einstellungen!$C$11="7 Tage",7,5),N('Ist-Stunden'!AZ202)),MAX(IF(Einstellungen!$C$11="7 Tage",MAX(0,(MIN(DATE(2029,12,0),IF(Mitarbeiter!$D202="",DATE(2029,12,0),Mitarbeiter!$D202),TODAY()))-(MAX(DATE(2029,11,1),Mitarbeiter!$C202))+1),MAX(0,NETWORKDAYS(MAX(DATE(2029,11,1),Mitarbeiter!$C202),MIN(DATE(2029,12,0),IF(Mitarbeiter!$D202="",DATE(2029,12,0),Mitarbeiter!$D202),TODAY()),Einstellungen!$F$13:$F$67)))*N(Mitarbeiter!$E202)/IF(Einstellungen!$C$11="7 Tage",7,5),N('Ist-Stunden'!AZ202)+(N(Krankheitstage!CK202)+N(Krankheitstage!CW202))*N($C202))))</f>
        <v/>
      </c>
      <c r="CE202" s="76">
        <f>IF($B202="",0,IF(Einstellungen!$C$10="Ja",MAX(IF(Einstellungen!$C$11="7 Tage",MAX(0,(MIN(DATE(2029,13,0),IF(Mitarbeiter!$D202="",DATE(2029,13,0),Mitarbeiter!$D202),TODAY()))-(MAX(DATE(2029,12,1),Mitarbeiter!$C202))+1),MAX(0,NETWORKDAYS(MAX(DATE(2029,12,1),Mitarbeiter!$C202),MIN(DATE(2029,13,0),IF(Mitarbeiter!$D202="",DATE(2029,13,0),Mitarbeiter!$D202),TODAY()),Einstellungen!$F$13:$F$67)))*N(Mitarbeiter!$E202)/IF(Einstellungen!$C$11="7 Tage",7,5),N('Ist-Stunden'!BA202)),MAX(IF(Einstellungen!$C$11="7 Tage",MAX(0,(MIN(DATE(2029,13,0),IF(Mitarbeiter!$D202="",DATE(2029,13,0),Mitarbeiter!$D202),TODAY()))-(MAX(DATE(2029,12,1),Mitarbeiter!$C202))+1),MAX(0,NETWORKDAYS(MAX(DATE(2029,12,1),Mitarbeiter!$C202),MIN(DATE(2029,13,0),IF(Mitarbeiter!$D202="",DATE(2029,13,0),Mitarbeiter!$D202),TODAY()),Einstellungen!$F$13:$F$67)))*N(Mitarbeiter!$E202)/IF(Einstellungen!$C$11="7 Tage",7,5),N('Ist-Stunden'!BA202)+(N(Krankheitstage!CL202)+N(Krankheitstage!CX202))*N($C202))))</f>
        <v/>
      </c>
      <c r="CF202" s="76">
        <f>IF($B202="",0,IF(Einstellungen!$C$10="Ja",MAX(IF(Einstellungen!$C$11="7 Tage",MAX(0,(MIN(DATE(2030,2,0),IF(Mitarbeiter!$D202="",DATE(2030,2,0),Mitarbeiter!$D202),TODAY()))-(MAX(DATE(2030,1,1),Mitarbeiter!$C202))+1),MAX(0,NETWORKDAYS(MAX(DATE(2030,1,1),Mitarbeiter!$C202),MIN(DATE(2030,2,0),IF(Mitarbeiter!$D202="",DATE(2030,2,0),Mitarbeiter!$D202),TODAY()),Einstellungen!$F$13:$F$67)))*N(Mitarbeiter!$E202)/IF(Einstellungen!$C$11="7 Tage",7,5),N('Ist-Stunden'!BB202)),MAX(IF(Einstellungen!$C$11="7 Tage",MAX(0,(MIN(DATE(2030,2,0),IF(Mitarbeiter!$D202="",DATE(2030,2,0),Mitarbeiter!$D202),TODAY()))-(MAX(DATE(2030,1,1),Mitarbeiter!$C202))+1),MAX(0,NETWORKDAYS(MAX(DATE(2030,1,1),Mitarbeiter!$C202),MIN(DATE(2030,2,0),IF(Mitarbeiter!$D202="",DATE(2030,2,0),Mitarbeiter!$D202),TODAY()),Einstellungen!$F$13:$F$67)))*N(Mitarbeiter!$E202)/IF(Einstellungen!$C$11="7 Tage",7,5),N('Ist-Stunden'!BB202)+(N(Krankheitstage!CY202)+N(Krankheitstage!DK202))*N($C202))))</f>
        <v/>
      </c>
      <c r="CG202" s="76">
        <f>IF($B202="",0,IF(Einstellungen!$C$10="Ja",MAX(IF(Einstellungen!$C$11="7 Tage",MAX(0,(MIN(DATE(2030,3,0),IF(Mitarbeiter!$D202="",DATE(2030,3,0),Mitarbeiter!$D202),TODAY()))-(MAX(DATE(2030,2,1),Mitarbeiter!$C202))+1),MAX(0,NETWORKDAYS(MAX(DATE(2030,2,1),Mitarbeiter!$C202),MIN(DATE(2030,3,0),IF(Mitarbeiter!$D202="",DATE(2030,3,0),Mitarbeiter!$D202),TODAY()),Einstellungen!$F$13:$F$67)))*N(Mitarbeiter!$E202)/IF(Einstellungen!$C$11="7 Tage",7,5),N('Ist-Stunden'!BC202)),MAX(IF(Einstellungen!$C$11="7 Tage",MAX(0,(MIN(DATE(2030,3,0),IF(Mitarbeiter!$D202="",DATE(2030,3,0),Mitarbeiter!$D202),TODAY()))-(MAX(DATE(2030,2,1),Mitarbeiter!$C202))+1),MAX(0,NETWORKDAYS(MAX(DATE(2030,2,1),Mitarbeiter!$C202),MIN(DATE(2030,3,0),IF(Mitarbeiter!$D202="",DATE(2030,3,0),Mitarbeiter!$D202),TODAY()),Einstellungen!$F$13:$F$67)))*N(Mitarbeiter!$E202)/IF(Einstellungen!$C$11="7 Tage",7,5),N('Ist-Stunden'!BC202)+(N(Krankheitstage!CZ202)+N(Krankheitstage!DL202))*N($C202))))</f>
        <v/>
      </c>
      <c r="CH202" s="76">
        <f>IF($B202="",0,IF(Einstellungen!$C$10="Ja",MAX(IF(Einstellungen!$C$11="7 Tage",MAX(0,(MIN(DATE(2030,4,0),IF(Mitarbeiter!$D202="",DATE(2030,4,0),Mitarbeiter!$D202),TODAY()))-(MAX(DATE(2030,3,1),Mitarbeiter!$C202))+1),MAX(0,NETWORKDAYS(MAX(DATE(2030,3,1),Mitarbeiter!$C202),MIN(DATE(2030,4,0),IF(Mitarbeiter!$D202="",DATE(2030,4,0),Mitarbeiter!$D202),TODAY()),Einstellungen!$F$13:$F$67)))*N(Mitarbeiter!$E202)/IF(Einstellungen!$C$11="7 Tage",7,5),N('Ist-Stunden'!BD202)),MAX(IF(Einstellungen!$C$11="7 Tage",MAX(0,(MIN(DATE(2030,4,0),IF(Mitarbeiter!$D202="",DATE(2030,4,0),Mitarbeiter!$D202),TODAY()))-(MAX(DATE(2030,3,1),Mitarbeiter!$C202))+1),MAX(0,NETWORKDAYS(MAX(DATE(2030,3,1),Mitarbeiter!$C202),MIN(DATE(2030,4,0),IF(Mitarbeiter!$D202="",DATE(2030,4,0),Mitarbeiter!$D202),TODAY()),Einstellungen!$F$13:$F$67)))*N(Mitarbeiter!$E202)/IF(Einstellungen!$C$11="7 Tage",7,5),N('Ist-Stunden'!BD202)+(N(Krankheitstage!DA202)+N(Krankheitstage!DM202))*N($C202))))</f>
        <v/>
      </c>
      <c r="CI202" s="76">
        <f>IF($B202="",0,IF(Einstellungen!$C$10="Ja",MAX(IF(Einstellungen!$C$11="7 Tage",MAX(0,(MIN(DATE(2030,5,0),IF(Mitarbeiter!$D202="",DATE(2030,5,0),Mitarbeiter!$D202),TODAY()))-(MAX(DATE(2030,4,1),Mitarbeiter!$C202))+1),MAX(0,NETWORKDAYS(MAX(DATE(2030,4,1),Mitarbeiter!$C202),MIN(DATE(2030,5,0),IF(Mitarbeiter!$D202="",DATE(2030,5,0),Mitarbeiter!$D202),TODAY()),Einstellungen!$F$13:$F$67)))*N(Mitarbeiter!$E202)/IF(Einstellungen!$C$11="7 Tage",7,5),N('Ist-Stunden'!BE202)),MAX(IF(Einstellungen!$C$11="7 Tage",MAX(0,(MIN(DATE(2030,5,0),IF(Mitarbeiter!$D202="",DATE(2030,5,0),Mitarbeiter!$D202),TODAY()))-(MAX(DATE(2030,4,1),Mitarbeiter!$C202))+1),MAX(0,NETWORKDAYS(MAX(DATE(2030,4,1),Mitarbeiter!$C202),MIN(DATE(2030,5,0),IF(Mitarbeiter!$D202="",DATE(2030,5,0),Mitarbeiter!$D202),TODAY()),Einstellungen!$F$13:$F$67)))*N(Mitarbeiter!$E202)/IF(Einstellungen!$C$11="7 Tage",7,5),N('Ist-Stunden'!BE202)+(N(Krankheitstage!DB202)+N(Krankheitstage!DN202))*N($C202))))</f>
        <v/>
      </c>
      <c r="CJ202" s="76">
        <f>IF($B202="",0,IF(Einstellungen!$C$10="Ja",MAX(IF(Einstellungen!$C$11="7 Tage",MAX(0,(MIN(DATE(2030,6,0),IF(Mitarbeiter!$D202="",DATE(2030,6,0),Mitarbeiter!$D202),TODAY()))-(MAX(DATE(2030,5,1),Mitarbeiter!$C202))+1),MAX(0,NETWORKDAYS(MAX(DATE(2030,5,1),Mitarbeiter!$C202),MIN(DATE(2030,6,0),IF(Mitarbeiter!$D202="",DATE(2030,6,0),Mitarbeiter!$D202),TODAY()),Einstellungen!$F$13:$F$67)))*N(Mitarbeiter!$E202)/IF(Einstellungen!$C$11="7 Tage",7,5),N('Ist-Stunden'!BF202)),MAX(IF(Einstellungen!$C$11="7 Tage",MAX(0,(MIN(DATE(2030,6,0),IF(Mitarbeiter!$D202="",DATE(2030,6,0),Mitarbeiter!$D202),TODAY()))-(MAX(DATE(2030,5,1),Mitarbeiter!$C202))+1),MAX(0,NETWORKDAYS(MAX(DATE(2030,5,1),Mitarbeiter!$C202),MIN(DATE(2030,6,0),IF(Mitarbeiter!$D202="",DATE(2030,6,0),Mitarbeiter!$D202),TODAY()),Einstellungen!$F$13:$F$67)))*N(Mitarbeiter!$E202)/IF(Einstellungen!$C$11="7 Tage",7,5),N('Ist-Stunden'!BF202)+(N(Krankheitstage!DC202)+N(Krankheitstage!DO202))*N($C202))))</f>
        <v/>
      </c>
      <c r="CK202" s="76">
        <f>IF($B202="",0,IF(Einstellungen!$C$10="Ja",MAX(IF(Einstellungen!$C$11="7 Tage",MAX(0,(MIN(DATE(2030,7,0),IF(Mitarbeiter!$D202="",DATE(2030,7,0),Mitarbeiter!$D202),TODAY()))-(MAX(DATE(2030,6,1),Mitarbeiter!$C202))+1),MAX(0,NETWORKDAYS(MAX(DATE(2030,6,1),Mitarbeiter!$C202),MIN(DATE(2030,7,0),IF(Mitarbeiter!$D202="",DATE(2030,7,0),Mitarbeiter!$D202),TODAY()),Einstellungen!$F$13:$F$67)))*N(Mitarbeiter!$E202)/IF(Einstellungen!$C$11="7 Tage",7,5),N('Ist-Stunden'!BG202)),MAX(IF(Einstellungen!$C$11="7 Tage",MAX(0,(MIN(DATE(2030,7,0),IF(Mitarbeiter!$D202="",DATE(2030,7,0),Mitarbeiter!$D202),TODAY()))-(MAX(DATE(2030,6,1),Mitarbeiter!$C202))+1),MAX(0,NETWORKDAYS(MAX(DATE(2030,6,1),Mitarbeiter!$C202),MIN(DATE(2030,7,0),IF(Mitarbeiter!$D202="",DATE(2030,7,0),Mitarbeiter!$D202),TODAY()),Einstellungen!$F$13:$F$67)))*N(Mitarbeiter!$E202)/IF(Einstellungen!$C$11="7 Tage",7,5),N('Ist-Stunden'!BG202)+(N(Krankheitstage!DD202)+N(Krankheitstage!DP202))*N($C202))))</f>
        <v/>
      </c>
      <c r="CL202" s="76">
        <f>IF($B202="",0,IF(Einstellungen!$C$10="Ja",MAX(IF(Einstellungen!$C$11="7 Tage",MAX(0,(MIN(DATE(2030,8,0),IF(Mitarbeiter!$D202="",DATE(2030,8,0),Mitarbeiter!$D202),TODAY()))-(MAX(DATE(2030,7,1),Mitarbeiter!$C202))+1),MAX(0,NETWORKDAYS(MAX(DATE(2030,7,1),Mitarbeiter!$C202),MIN(DATE(2030,8,0),IF(Mitarbeiter!$D202="",DATE(2030,8,0),Mitarbeiter!$D202),TODAY()),Einstellungen!$F$13:$F$67)))*N(Mitarbeiter!$E202)/IF(Einstellungen!$C$11="7 Tage",7,5),N('Ist-Stunden'!BH202)),MAX(IF(Einstellungen!$C$11="7 Tage",MAX(0,(MIN(DATE(2030,8,0),IF(Mitarbeiter!$D202="",DATE(2030,8,0),Mitarbeiter!$D202),TODAY()))-(MAX(DATE(2030,7,1),Mitarbeiter!$C202))+1),MAX(0,NETWORKDAYS(MAX(DATE(2030,7,1),Mitarbeiter!$C202),MIN(DATE(2030,8,0),IF(Mitarbeiter!$D202="",DATE(2030,8,0),Mitarbeiter!$D202),TODAY()),Einstellungen!$F$13:$F$67)))*N(Mitarbeiter!$E202)/IF(Einstellungen!$C$11="7 Tage",7,5),N('Ist-Stunden'!BH202)+(N(Krankheitstage!DE202)+N(Krankheitstage!DQ202))*N($C202))))</f>
        <v/>
      </c>
      <c r="CM202" s="76">
        <f>IF($B202="",0,IF(Einstellungen!$C$10="Ja",MAX(IF(Einstellungen!$C$11="7 Tage",MAX(0,(MIN(DATE(2030,9,0),IF(Mitarbeiter!$D202="",DATE(2030,9,0),Mitarbeiter!$D202),TODAY()))-(MAX(DATE(2030,8,1),Mitarbeiter!$C202))+1),MAX(0,NETWORKDAYS(MAX(DATE(2030,8,1),Mitarbeiter!$C202),MIN(DATE(2030,9,0),IF(Mitarbeiter!$D202="",DATE(2030,9,0),Mitarbeiter!$D202),TODAY()),Einstellungen!$F$13:$F$67)))*N(Mitarbeiter!$E202)/IF(Einstellungen!$C$11="7 Tage",7,5),N('Ist-Stunden'!BI202)),MAX(IF(Einstellungen!$C$11="7 Tage",MAX(0,(MIN(DATE(2030,9,0),IF(Mitarbeiter!$D202="",DATE(2030,9,0),Mitarbeiter!$D202),TODAY()))-(MAX(DATE(2030,8,1),Mitarbeiter!$C202))+1),MAX(0,NETWORKDAYS(MAX(DATE(2030,8,1),Mitarbeiter!$C202),MIN(DATE(2030,9,0),IF(Mitarbeiter!$D202="",DATE(2030,9,0),Mitarbeiter!$D202),TODAY()),Einstellungen!$F$13:$F$67)))*N(Mitarbeiter!$E202)/IF(Einstellungen!$C$11="7 Tage",7,5),N('Ist-Stunden'!BI202)+(N(Krankheitstage!DF202)+N(Krankheitstage!DR202))*N($C202))))</f>
        <v/>
      </c>
      <c r="CN202" s="76">
        <f>IF($B202="",0,IF(Einstellungen!$C$10="Ja",MAX(IF(Einstellungen!$C$11="7 Tage",MAX(0,(MIN(DATE(2030,10,0),IF(Mitarbeiter!$D202="",DATE(2030,10,0),Mitarbeiter!$D202),TODAY()))-(MAX(DATE(2030,9,1),Mitarbeiter!$C202))+1),MAX(0,NETWORKDAYS(MAX(DATE(2030,9,1),Mitarbeiter!$C202),MIN(DATE(2030,10,0),IF(Mitarbeiter!$D202="",DATE(2030,10,0),Mitarbeiter!$D202),TODAY()),Einstellungen!$F$13:$F$67)))*N(Mitarbeiter!$E202)/IF(Einstellungen!$C$11="7 Tage",7,5),N('Ist-Stunden'!BJ202)),MAX(IF(Einstellungen!$C$11="7 Tage",MAX(0,(MIN(DATE(2030,10,0),IF(Mitarbeiter!$D202="",DATE(2030,10,0),Mitarbeiter!$D202),TODAY()))-(MAX(DATE(2030,9,1),Mitarbeiter!$C202))+1),MAX(0,NETWORKDAYS(MAX(DATE(2030,9,1),Mitarbeiter!$C202),MIN(DATE(2030,10,0),IF(Mitarbeiter!$D202="",DATE(2030,10,0),Mitarbeiter!$D202),TODAY()),Einstellungen!$F$13:$F$67)))*N(Mitarbeiter!$E202)/IF(Einstellungen!$C$11="7 Tage",7,5),N('Ist-Stunden'!BJ202)+(N(Krankheitstage!DG202)+N(Krankheitstage!DS202))*N($C202))))</f>
        <v/>
      </c>
      <c r="CO202" s="76">
        <f>IF($B202="",0,IF(Einstellungen!$C$10="Ja",MAX(IF(Einstellungen!$C$11="7 Tage",MAX(0,(MIN(DATE(2030,11,0),IF(Mitarbeiter!$D202="",DATE(2030,11,0),Mitarbeiter!$D202),TODAY()))-(MAX(DATE(2030,10,1),Mitarbeiter!$C202))+1),MAX(0,NETWORKDAYS(MAX(DATE(2030,10,1),Mitarbeiter!$C202),MIN(DATE(2030,11,0),IF(Mitarbeiter!$D202="",DATE(2030,11,0),Mitarbeiter!$D202),TODAY()),Einstellungen!$F$13:$F$67)))*N(Mitarbeiter!$E202)/IF(Einstellungen!$C$11="7 Tage",7,5),N('Ist-Stunden'!BK202)),MAX(IF(Einstellungen!$C$11="7 Tage",MAX(0,(MIN(DATE(2030,11,0),IF(Mitarbeiter!$D202="",DATE(2030,11,0),Mitarbeiter!$D202),TODAY()))-(MAX(DATE(2030,10,1),Mitarbeiter!$C202))+1),MAX(0,NETWORKDAYS(MAX(DATE(2030,10,1),Mitarbeiter!$C202),MIN(DATE(2030,11,0),IF(Mitarbeiter!$D202="",DATE(2030,11,0),Mitarbeiter!$D202),TODAY()),Einstellungen!$F$13:$F$67)))*N(Mitarbeiter!$E202)/IF(Einstellungen!$C$11="7 Tage",7,5),N('Ist-Stunden'!BK202)+(N(Krankheitstage!DH202)+N(Krankheitstage!DT202))*N($C202))))</f>
        <v/>
      </c>
      <c r="CP202" s="76">
        <f>IF($B202="",0,IF(Einstellungen!$C$10="Ja",MAX(IF(Einstellungen!$C$11="7 Tage",MAX(0,(MIN(DATE(2030,12,0),IF(Mitarbeiter!$D202="",DATE(2030,12,0),Mitarbeiter!$D202),TODAY()))-(MAX(DATE(2030,11,1),Mitarbeiter!$C202))+1),MAX(0,NETWORKDAYS(MAX(DATE(2030,11,1),Mitarbeiter!$C202),MIN(DATE(2030,12,0),IF(Mitarbeiter!$D202="",DATE(2030,12,0),Mitarbeiter!$D202),TODAY()),Einstellungen!$F$13:$F$67)))*N(Mitarbeiter!$E202)/IF(Einstellungen!$C$11="7 Tage",7,5),N('Ist-Stunden'!BL202)),MAX(IF(Einstellungen!$C$11="7 Tage",MAX(0,(MIN(DATE(2030,12,0),IF(Mitarbeiter!$D202="",DATE(2030,12,0),Mitarbeiter!$D202),TODAY()))-(MAX(DATE(2030,11,1),Mitarbeiter!$C202))+1),MAX(0,NETWORKDAYS(MAX(DATE(2030,11,1),Mitarbeiter!$C202),MIN(DATE(2030,12,0),IF(Mitarbeiter!$D202="",DATE(2030,12,0),Mitarbeiter!$D202),TODAY()),Einstellungen!$F$13:$F$67)))*N(Mitarbeiter!$E202)/IF(Einstellungen!$C$11="7 Tage",7,5),N('Ist-Stunden'!BL202)+(N(Krankheitstage!DI202)+N(Krankheitstage!DU202))*N($C202))))</f>
        <v/>
      </c>
      <c r="CQ202" s="76">
        <f>IF($B202="",0,IF(Einstellungen!$C$10="Ja",MAX(IF(Einstellungen!$C$11="7 Tage",MAX(0,(MIN(DATE(2030,13,0),IF(Mitarbeiter!$D202="",DATE(2030,13,0),Mitarbeiter!$D202),TODAY()))-(MAX(DATE(2030,12,1),Mitarbeiter!$C202))+1),MAX(0,NETWORKDAYS(MAX(DATE(2030,12,1),Mitarbeiter!$C202),MIN(DATE(2030,13,0),IF(Mitarbeiter!$D202="",DATE(2030,13,0),Mitarbeiter!$D202),TODAY()),Einstellungen!$F$13:$F$67)))*N(Mitarbeiter!$E202)/IF(Einstellungen!$C$11="7 Tage",7,5),N('Ist-Stunden'!BM202)),MAX(IF(Einstellungen!$C$11="7 Tage",MAX(0,(MIN(DATE(2030,13,0),IF(Mitarbeiter!$D202="",DATE(2030,13,0),Mitarbeiter!$D202),TODAY()))-(MAX(DATE(2030,12,1),Mitarbeiter!$C202))+1),MAX(0,NETWORKDAYS(MAX(DATE(2030,12,1),Mitarbeiter!$C202),MIN(DATE(2030,13,0),IF(Mitarbeiter!$D202="",DATE(2030,13,0),Mitarbeiter!$D202),TODAY()),Einstellungen!$F$13:$F$67)))*N(Mitarbeiter!$E202)/IF(Einstellungen!$C$11="7 Tage",7,5),N('Ist-Stunden'!BM202)+(N(Krankheitstage!DJ202)+N(Krankheitstage!DV202))*N($C202))))</f>
        <v/>
      </c>
    </row>
    <row r="203">
      <c r="A203" s="73">
        <f>IF(Mitarbeiter!B203="","",Mitarbeiter!A203)</f>
        <v/>
      </c>
      <c r="B203" s="6">
        <f>IF(Mitarbeiter!B203="","",Mitarbeiter!B203)</f>
        <v/>
      </c>
      <c r="C203" s="74">
        <f>IF(Mitarbeiter!B203="","",Mitarbeiter!F203)</f>
        <v/>
      </c>
      <c r="D203" s="75">
        <f>N(INDEX(Krankheitstage!$G203:$DV203,1,(Einstellungen!$C$3-2026)*24+1))</f>
        <v/>
      </c>
      <c r="E203" s="75">
        <f>N(INDEX(Krankheitstage!$G203:$DV203,1,(Einstellungen!$C$3-2026)*24+2))</f>
        <v/>
      </c>
      <c r="F203" s="75">
        <f>N(INDEX(Krankheitstage!$G203:$DV203,1,(Einstellungen!$C$3-2026)*24+3))</f>
        <v/>
      </c>
      <c r="G203" s="75">
        <f>N(INDEX(Krankheitstage!$G203:$DV203,1,(Einstellungen!$C$3-2026)*24+4))</f>
        <v/>
      </c>
      <c r="H203" s="75">
        <f>N(INDEX(Krankheitstage!$G203:$DV203,1,(Einstellungen!$C$3-2026)*24+5))</f>
        <v/>
      </c>
      <c r="I203" s="75">
        <f>N(INDEX(Krankheitstage!$G203:$DV203,1,(Einstellungen!$C$3-2026)*24+6))</f>
        <v/>
      </c>
      <c r="J203" s="75">
        <f>N(INDEX(Krankheitstage!$G203:$DV203,1,(Einstellungen!$C$3-2026)*24+7))</f>
        <v/>
      </c>
      <c r="K203" s="75">
        <f>N(INDEX(Krankheitstage!$G203:$DV203,1,(Einstellungen!$C$3-2026)*24+8))</f>
        <v/>
      </c>
      <c r="L203" s="75">
        <f>N(INDEX(Krankheitstage!$G203:$DV203,1,(Einstellungen!$C$3-2026)*24+9))</f>
        <v/>
      </c>
      <c r="M203" s="75">
        <f>N(INDEX(Krankheitstage!$G203:$DV203,1,(Einstellungen!$C$3-2026)*24+10))</f>
        <v/>
      </c>
      <c r="N203" s="75">
        <f>N(INDEX(Krankheitstage!$G203:$DV203,1,(Einstellungen!$C$3-2026)*24+11))</f>
        <v/>
      </c>
      <c r="O203" s="75">
        <f>N(INDEX(Krankheitstage!$G203:$DV203,1,(Einstellungen!$C$3-2026)*24+12))</f>
        <v/>
      </c>
      <c r="P203" s="75">
        <f>IF($B203="","",SUM(D203:O203))</f>
        <v/>
      </c>
      <c r="Q203" s="75">
        <f>N(INDEX(Krankheitstage!$G203:$DV203,1,(Einstellungen!$C$3-2026)*24+13))</f>
        <v/>
      </c>
      <c r="R203" s="75">
        <f>N(INDEX(Krankheitstage!$G203:$DV203,1,(Einstellungen!$C$3-2026)*24+14))</f>
        <v/>
      </c>
      <c r="S203" s="75">
        <f>N(INDEX(Krankheitstage!$G203:$DV203,1,(Einstellungen!$C$3-2026)*24+15))</f>
        <v/>
      </c>
      <c r="T203" s="75">
        <f>N(INDEX(Krankheitstage!$G203:$DV203,1,(Einstellungen!$C$3-2026)*24+16))</f>
        <v/>
      </c>
      <c r="U203" s="75">
        <f>N(INDEX(Krankheitstage!$G203:$DV203,1,(Einstellungen!$C$3-2026)*24+17))</f>
        <v/>
      </c>
      <c r="V203" s="75">
        <f>N(INDEX(Krankheitstage!$G203:$DV203,1,(Einstellungen!$C$3-2026)*24+18))</f>
        <v/>
      </c>
      <c r="W203" s="75">
        <f>N(INDEX(Krankheitstage!$G203:$DV203,1,(Einstellungen!$C$3-2026)*24+19))</f>
        <v/>
      </c>
      <c r="X203" s="75">
        <f>N(INDEX(Krankheitstage!$G203:$DV203,1,(Einstellungen!$C$3-2026)*24+20))</f>
        <v/>
      </c>
      <c r="Y203" s="75">
        <f>N(INDEX(Krankheitstage!$G203:$DV203,1,(Einstellungen!$C$3-2026)*24+21))</f>
        <v/>
      </c>
      <c r="Z203" s="75">
        <f>N(INDEX(Krankheitstage!$G203:$DV203,1,(Einstellungen!$C$3-2026)*24+22))</f>
        <v/>
      </c>
      <c r="AA203" s="75">
        <f>N(INDEX(Krankheitstage!$G203:$DV203,1,(Einstellungen!$C$3-2026)*24+23))</f>
        <v/>
      </c>
      <c r="AB203" s="75">
        <f>N(INDEX(Krankheitstage!$G203:$DV203,1,(Einstellungen!$C$3-2026)*24+24))</f>
        <v/>
      </c>
      <c r="AC203" s="75">
        <f>IF($B203="","",SUM(Q203:AB203))</f>
        <v/>
      </c>
      <c r="AD203" s="75">
        <f>IF($B203="","",SUM(P203,AC203))</f>
        <v/>
      </c>
      <c r="AE203" s="76">
        <f>IF($B203="","",AD203*N(C203))</f>
        <v/>
      </c>
      <c r="AF203" s="75">
        <f>IF($B203="","",Krankheitstage!E203)</f>
        <v/>
      </c>
      <c r="AG203" s="76">
        <f>IF($B203="","",AF203*N(C203))</f>
        <v/>
      </c>
      <c r="AH203" s="76">
        <f>IF($B203="","",INDEX($AJ203:$CQ203,1,(Einstellungen!$C$3-2026)*12+1)+INDEX($AJ203:$CQ203,1,(Einstellungen!$C$3-2026)*12+2)+INDEX($AJ203:$CQ203,1,(Einstellungen!$C$3-2026)*12+3)+INDEX($AJ203:$CQ203,1,(Einstellungen!$C$3-2026)*12+4)+INDEX($AJ203:$CQ203,1,(Einstellungen!$C$3-2026)*12+5)+INDEX($AJ203:$CQ203,1,(Einstellungen!$C$3-2026)*12+6)+INDEX($AJ203:$CQ203,1,(Einstellungen!$C$3-2026)*12+7)+INDEX($AJ203:$CQ203,1,(Einstellungen!$C$3-2026)*12+8)+INDEX($AJ203:$CQ203,1,(Einstellungen!$C$3-2026)*12+9)+INDEX($AJ203:$CQ203,1,(Einstellungen!$C$3-2026)*12+10)+INDEX($AJ203:$CQ203,1,(Einstellungen!$C$3-2026)*12+11)+INDEX($AJ203:$CQ203,1,(Einstellungen!$C$3-2026)*12+12))</f>
        <v/>
      </c>
      <c r="AI203" s="76">
        <f>IF($B203="","",SUM($AJ203:$CQ203))</f>
        <v/>
      </c>
      <c r="AJ203" s="76">
        <f>IF($B203="",0,IF(Einstellungen!$C$10="Ja",MAX(IF(Einstellungen!$C$11="7 Tage",MAX(0,(MIN(DATE(2026,2,0),IF(Mitarbeiter!$D203="",DATE(2026,2,0),Mitarbeiter!$D203),TODAY()))-(MAX(DATE(2026,1,1),Mitarbeiter!$C203))+1),MAX(0,NETWORKDAYS(MAX(DATE(2026,1,1),Mitarbeiter!$C203),MIN(DATE(2026,2,0),IF(Mitarbeiter!$D203="",DATE(2026,2,0),Mitarbeiter!$D203),TODAY()),Einstellungen!$F$13:$F$67)))*N(Mitarbeiter!$E203)/IF(Einstellungen!$C$11="7 Tage",7,5),N('Ist-Stunden'!F203)),MAX(IF(Einstellungen!$C$11="7 Tage",MAX(0,(MIN(DATE(2026,2,0),IF(Mitarbeiter!$D203="",DATE(2026,2,0),Mitarbeiter!$D203),TODAY()))-(MAX(DATE(2026,1,1),Mitarbeiter!$C203))+1),MAX(0,NETWORKDAYS(MAX(DATE(2026,1,1),Mitarbeiter!$C203),MIN(DATE(2026,2,0),IF(Mitarbeiter!$D203="",DATE(2026,2,0),Mitarbeiter!$D203),TODAY()),Einstellungen!$F$13:$F$67)))*N(Mitarbeiter!$E203)/IF(Einstellungen!$C$11="7 Tage",7,5),N('Ist-Stunden'!F203)+(N(Krankheitstage!G203)+N(Krankheitstage!S203))*N($C203))))</f>
        <v/>
      </c>
      <c r="AK203" s="76">
        <f>IF($B203="",0,IF(Einstellungen!$C$10="Ja",MAX(IF(Einstellungen!$C$11="7 Tage",MAX(0,(MIN(DATE(2026,3,0),IF(Mitarbeiter!$D203="",DATE(2026,3,0),Mitarbeiter!$D203),TODAY()))-(MAX(DATE(2026,2,1),Mitarbeiter!$C203))+1),MAX(0,NETWORKDAYS(MAX(DATE(2026,2,1),Mitarbeiter!$C203),MIN(DATE(2026,3,0),IF(Mitarbeiter!$D203="",DATE(2026,3,0),Mitarbeiter!$D203),TODAY()),Einstellungen!$F$13:$F$67)))*N(Mitarbeiter!$E203)/IF(Einstellungen!$C$11="7 Tage",7,5),N('Ist-Stunden'!G203)),MAX(IF(Einstellungen!$C$11="7 Tage",MAX(0,(MIN(DATE(2026,3,0),IF(Mitarbeiter!$D203="",DATE(2026,3,0),Mitarbeiter!$D203),TODAY()))-(MAX(DATE(2026,2,1),Mitarbeiter!$C203))+1),MAX(0,NETWORKDAYS(MAX(DATE(2026,2,1),Mitarbeiter!$C203),MIN(DATE(2026,3,0),IF(Mitarbeiter!$D203="",DATE(2026,3,0),Mitarbeiter!$D203),TODAY()),Einstellungen!$F$13:$F$67)))*N(Mitarbeiter!$E203)/IF(Einstellungen!$C$11="7 Tage",7,5),N('Ist-Stunden'!G203)+(N(Krankheitstage!H203)+N(Krankheitstage!T203))*N($C203))))</f>
        <v/>
      </c>
      <c r="AL203" s="76">
        <f>IF($B203="",0,IF(Einstellungen!$C$10="Ja",MAX(IF(Einstellungen!$C$11="7 Tage",MAX(0,(MIN(DATE(2026,4,0),IF(Mitarbeiter!$D203="",DATE(2026,4,0),Mitarbeiter!$D203),TODAY()))-(MAX(DATE(2026,3,1),Mitarbeiter!$C203))+1),MAX(0,NETWORKDAYS(MAX(DATE(2026,3,1),Mitarbeiter!$C203),MIN(DATE(2026,4,0),IF(Mitarbeiter!$D203="",DATE(2026,4,0),Mitarbeiter!$D203),TODAY()),Einstellungen!$F$13:$F$67)))*N(Mitarbeiter!$E203)/IF(Einstellungen!$C$11="7 Tage",7,5),N('Ist-Stunden'!H203)),MAX(IF(Einstellungen!$C$11="7 Tage",MAX(0,(MIN(DATE(2026,4,0),IF(Mitarbeiter!$D203="",DATE(2026,4,0),Mitarbeiter!$D203),TODAY()))-(MAX(DATE(2026,3,1),Mitarbeiter!$C203))+1),MAX(0,NETWORKDAYS(MAX(DATE(2026,3,1),Mitarbeiter!$C203),MIN(DATE(2026,4,0),IF(Mitarbeiter!$D203="",DATE(2026,4,0),Mitarbeiter!$D203),TODAY()),Einstellungen!$F$13:$F$67)))*N(Mitarbeiter!$E203)/IF(Einstellungen!$C$11="7 Tage",7,5),N('Ist-Stunden'!H203)+(N(Krankheitstage!I203)+N(Krankheitstage!U203))*N($C203))))</f>
        <v/>
      </c>
      <c r="AM203" s="76">
        <f>IF($B203="",0,IF(Einstellungen!$C$10="Ja",MAX(IF(Einstellungen!$C$11="7 Tage",MAX(0,(MIN(DATE(2026,5,0),IF(Mitarbeiter!$D203="",DATE(2026,5,0),Mitarbeiter!$D203),TODAY()))-(MAX(DATE(2026,4,1),Mitarbeiter!$C203))+1),MAX(0,NETWORKDAYS(MAX(DATE(2026,4,1),Mitarbeiter!$C203),MIN(DATE(2026,5,0),IF(Mitarbeiter!$D203="",DATE(2026,5,0),Mitarbeiter!$D203),TODAY()),Einstellungen!$F$13:$F$67)))*N(Mitarbeiter!$E203)/IF(Einstellungen!$C$11="7 Tage",7,5),N('Ist-Stunden'!I203)),MAX(IF(Einstellungen!$C$11="7 Tage",MAX(0,(MIN(DATE(2026,5,0),IF(Mitarbeiter!$D203="",DATE(2026,5,0),Mitarbeiter!$D203),TODAY()))-(MAX(DATE(2026,4,1),Mitarbeiter!$C203))+1),MAX(0,NETWORKDAYS(MAX(DATE(2026,4,1),Mitarbeiter!$C203),MIN(DATE(2026,5,0),IF(Mitarbeiter!$D203="",DATE(2026,5,0),Mitarbeiter!$D203),TODAY()),Einstellungen!$F$13:$F$67)))*N(Mitarbeiter!$E203)/IF(Einstellungen!$C$11="7 Tage",7,5),N('Ist-Stunden'!I203)+(N(Krankheitstage!J203)+N(Krankheitstage!V203))*N($C203))))</f>
        <v/>
      </c>
      <c r="AN203" s="76">
        <f>IF($B203="",0,IF(Einstellungen!$C$10="Ja",MAX(IF(Einstellungen!$C$11="7 Tage",MAX(0,(MIN(DATE(2026,6,0),IF(Mitarbeiter!$D203="",DATE(2026,6,0),Mitarbeiter!$D203),TODAY()))-(MAX(DATE(2026,5,1),Mitarbeiter!$C203))+1),MAX(0,NETWORKDAYS(MAX(DATE(2026,5,1),Mitarbeiter!$C203),MIN(DATE(2026,6,0),IF(Mitarbeiter!$D203="",DATE(2026,6,0),Mitarbeiter!$D203),TODAY()),Einstellungen!$F$13:$F$67)))*N(Mitarbeiter!$E203)/IF(Einstellungen!$C$11="7 Tage",7,5),N('Ist-Stunden'!J203)),MAX(IF(Einstellungen!$C$11="7 Tage",MAX(0,(MIN(DATE(2026,6,0),IF(Mitarbeiter!$D203="",DATE(2026,6,0),Mitarbeiter!$D203),TODAY()))-(MAX(DATE(2026,5,1),Mitarbeiter!$C203))+1),MAX(0,NETWORKDAYS(MAX(DATE(2026,5,1),Mitarbeiter!$C203),MIN(DATE(2026,6,0),IF(Mitarbeiter!$D203="",DATE(2026,6,0),Mitarbeiter!$D203),TODAY()),Einstellungen!$F$13:$F$67)))*N(Mitarbeiter!$E203)/IF(Einstellungen!$C$11="7 Tage",7,5),N('Ist-Stunden'!J203)+(N(Krankheitstage!K203)+N(Krankheitstage!W203))*N($C203))))</f>
        <v/>
      </c>
      <c r="AO203" s="76">
        <f>IF($B203="",0,IF(Einstellungen!$C$10="Ja",MAX(IF(Einstellungen!$C$11="7 Tage",MAX(0,(MIN(DATE(2026,7,0),IF(Mitarbeiter!$D203="",DATE(2026,7,0),Mitarbeiter!$D203),TODAY()))-(MAX(DATE(2026,6,1),Mitarbeiter!$C203))+1),MAX(0,NETWORKDAYS(MAX(DATE(2026,6,1),Mitarbeiter!$C203),MIN(DATE(2026,7,0),IF(Mitarbeiter!$D203="",DATE(2026,7,0),Mitarbeiter!$D203),TODAY()),Einstellungen!$F$13:$F$67)))*N(Mitarbeiter!$E203)/IF(Einstellungen!$C$11="7 Tage",7,5),N('Ist-Stunden'!K203)),MAX(IF(Einstellungen!$C$11="7 Tage",MAX(0,(MIN(DATE(2026,7,0),IF(Mitarbeiter!$D203="",DATE(2026,7,0),Mitarbeiter!$D203),TODAY()))-(MAX(DATE(2026,6,1),Mitarbeiter!$C203))+1),MAX(0,NETWORKDAYS(MAX(DATE(2026,6,1),Mitarbeiter!$C203),MIN(DATE(2026,7,0),IF(Mitarbeiter!$D203="",DATE(2026,7,0),Mitarbeiter!$D203),TODAY()),Einstellungen!$F$13:$F$67)))*N(Mitarbeiter!$E203)/IF(Einstellungen!$C$11="7 Tage",7,5),N('Ist-Stunden'!K203)+(N(Krankheitstage!L203)+N(Krankheitstage!X203))*N($C203))))</f>
        <v/>
      </c>
      <c r="AP203" s="76">
        <f>IF($B203="",0,IF(Einstellungen!$C$10="Ja",MAX(IF(Einstellungen!$C$11="7 Tage",MAX(0,(MIN(DATE(2026,8,0),IF(Mitarbeiter!$D203="",DATE(2026,8,0),Mitarbeiter!$D203),TODAY()))-(MAX(DATE(2026,7,1),Mitarbeiter!$C203))+1),MAX(0,NETWORKDAYS(MAX(DATE(2026,7,1),Mitarbeiter!$C203),MIN(DATE(2026,8,0),IF(Mitarbeiter!$D203="",DATE(2026,8,0),Mitarbeiter!$D203),TODAY()),Einstellungen!$F$13:$F$67)))*N(Mitarbeiter!$E203)/IF(Einstellungen!$C$11="7 Tage",7,5),N('Ist-Stunden'!L203)),MAX(IF(Einstellungen!$C$11="7 Tage",MAX(0,(MIN(DATE(2026,8,0),IF(Mitarbeiter!$D203="",DATE(2026,8,0),Mitarbeiter!$D203),TODAY()))-(MAX(DATE(2026,7,1),Mitarbeiter!$C203))+1),MAX(0,NETWORKDAYS(MAX(DATE(2026,7,1),Mitarbeiter!$C203),MIN(DATE(2026,8,0),IF(Mitarbeiter!$D203="",DATE(2026,8,0),Mitarbeiter!$D203),TODAY()),Einstellungen!$F$13:$F$67)))*N(Mitarbeiter!$E203)/IF(Einstellungen!$C$11="7 Tage",7,5),N('Ist-Stunden'!L203)+(N(Krankheitstage!M203)+N(Krankheitstage!Y203))*N($C203))))</f>
        <v/>
      </c>
      <c r="AQ203" s="76">
        <f>IF($B203="",0,IF(Einstellungen!$C$10="Ja",MAX(IF(Einstellungen!$C$11="7 Tage",MAX(0,(MIN(DATE(2026,9,0),IF(Mitarbeiter!$D203="",DATE(2026,9,0),Mitarbeiter!$D203),TODAY()))-(MAX(DATE(2026,8,1),Mitarbeiter!$C203))+1),MAX(0,NETWORKDAYS(MAX(DATE(2026,8,1),Mitarbeiter!$C203),MIN(DATE(2026,9,0),IF(Mitarbeiter!$D203="",DATE(2026,9,0),Mitarbeiter!$D203),TODAY()),Einstellungen!$F$13:$F$67)))*N(Mitarbeiter!$E203)/IF(Einstellungen!$C$11="7 Tage",7,5),N('Ist-Stunden'!M203)),MAX(IF(Einstellungen!$C$11="7 Tage",MAX(0,(MIN(DATE(2026,9,0),IF(Mitarbeiter!$D203="",DATE(2026,9,0),Mitarbeiter!$D203),TODAY()))-(MAX(DATE(2026,8,1),Mitarbeiter!$C203))+1),MAX(0,NETWORKDAYS(MAX(DATE(2026,8,1),Mitarbeiter!$C203),MIN(DATE(2026,9,0),IF(Mitarbeiter!$D203="",DATE(2026,9,0),Mitarbeiter!$D203),TODAY()),Einstellungen!$F$13:$F$67)))*N(Mitarbeiter!$E203)/IF(Einstellungen!$C$11="7 Tage",7,5),N('Ist-Stunden'!M203)+(N(Krankheitstage!N203)+N(Krankheitstage!Z203))*N($C203))))</f>
        <v/>
      </c>
      <c r="AR203" s="76">
        <f>IF($B203="",0,IF(Einstellungen!$C$10="Ja",MAX(IF(Einstellungen!$C$11="7 Tage",MAX(0,(MIN(DATE(2026,10,0),IF(Mitarbeiter!$D203="",DATE(2026,10,0),Mitarbeiter!$D203),TODAY()))-(MAX(DATE(2026,9,1),Mitarbeiter!$C203))+1),MAX(0,NETWORKDAYS(MAX(DATE(2026,9,1),Mitarbeiter!$C203),MIN(DATE(2026,10,0),IF(Mitarbeiter!$D203="",DATE(2026,10,0),Mitarbeiter!$D203),TODAY()),Einstellungen!$F$13:$F$67)))*N(Mitarbeiter!$E203)/IF(Einstellungen!$C$11="7 Tage",7,5),N('Ist-Stunden'!N203)),MAX(IF(Einstellungen!$C$11="7 Tage",MAX(0,(MIN(DATE(2026,10,0),IF(Mitarbeiter!$D203="",DATE(2026,10,0),Mitarbeiter!$D203),TODAY()))-(MAX(DATE(2026,9,1),Mitarbeiter!$C203))+1),MAX(0,NETWORKDAYS(MAX(DATE(2026,9,1),Mitarbeiter!$C203),MIN(DATE(2026,10,0),IF(Mitarbeiter!$D203="",DATE(2026,10,0),Mitarbeiter!$D203),TODAY()),Einstellungen!$F$13:$F$67)))*N(Mitarbeiter!$E203)/IF(Einstellungen!$C$11="7 Tage",7,5),N('Ist-Stunden'!N203)+(N(Krankheitstage!O203)+N(Krankheitstage!AA203))*N($C203))))</f>
        <v/>
      </c>
      <c r="AS203" s="76">
        <f>IF($B203="",0,IF(Einstellungen!$C$10="Ja",MAX(IF(Einstellungen!$C$11="7 Tage",MAX(0,(MIN(DATE(2026,11,0),IF(Mitarbeiter!$D203="",DATE(2026,11,0),Mitarbeiter!$D203),TODAY()))-(MAX(DATE(2026,10,1),Mitarbeiter!$C203))+1),MAX(0,NETWORKDAYS(MAX(DATE(2026,10,1),Mitarbeiter!$C203),MIN(DATE(2026,11,0),IF(Mitarbeiter!$D203="",DATE(2026,11,0),Mitarbeiter!$D203),TODAY()),Einstellungen!$F$13:$F$67)))*N(Mitarbeiter!$E203)/IF(Einstellungen!$C$11="7 Tage",7,5),N('Ist-Stunden'!O203)),MAX(IF(Einstellungen!$C$11="7 Tage",MAX(0,(MIN(DATE(2026,11,0),IF(Mitarbeiter!$D203="",DATE(2026,11,0),Mitarbeiter!$D203),TODAY()))-(MAX(DATE(2026,10,1),Mitarbeiter!$C203))+1),MAX(0,NETWORKDAYS(MAX(DATE(2026,10,1),Mitarbeiter!$C203),MIN(DATE(2026,11,0),IF(Mitarbeiter!$D203="",DATE(2026,11,0),Mitarbeiter!$D203),TODAY()),Einstellungen!$F$13:$F$67)))*N(Mitarbeiter!$E203)/IF(Einstellungen!$C$11="7 Tage",7,5),N('Ist-Stunden'!O203)+(N(Krankheitstage!P203)+N(Krankheitstage!AB203))*N($C203))))</f>
        <v/>
      </c>
      <c r="AT203" s="76">
        <f>IF($B203="",0,IF(Einstellungen!$C$10="Ja",MAX(IF(Einstellungen!$C$11="7 Tage",MAX(0,(MIN(DATE(2026,12,0),IF(Mitarbeiter!$D203="",DATE(2026,12,0),Mitarbeiter!$D203),TODAY()))-(MAX(DATE(2026,11,1),Mitarbeiter!$C203))+1),MAX(0,NETWORKDAYS(MAX(DATE(2026,11,1),Mitarbeiter!$C203),MIN(DATE(2026,12,0),IF(Mitarbeiter!$D203="",DATE(2026,12,0),Mitarbeiter!$D203),TODAY()),Einstellungen!$F$13:$F$67)))*N(Mitarbeiter!$E203)/IF(Einstellungen!$C$11="7 Tage",7,5),N('Ist-Stunden'!P203)),MAX(IF(Einstellungen!$C$11="7 Tage",MAX(0,(MIN(DATE(2026,12,0),IF(Mitarbeiter!$D203="",DATE(2026,12,0),Mitarbeiter!$D203),TODAY()))-(MAX(DATE(2026,11,1),Mitarbeiter!$C203))+1),MAX(0,NETWORKDAYS(MAX(DATE(2026,11,1),Mitarbeiter!$C203),MIN(DATE(2026,12,0),IF(Mitarbeiter!$D203="",DATE(2026,12,0),Mitarbeiter!$D203),TODAY()),Einstellungen!$F$13:$F$67)))*N(Mitarbeiter!$E203)/IF(Einstellungen!$C$11="7 Tage",7,5),N('Ist-Stunden'!P203)+(N(Krankheitstage!Q203)+N(Krankheitstage!AC203))*N($C203))))</f>
        <v/>
      </c>
      <c r="AU203" s="76">
        <f>IF($B203="",0,IF(Einstellungen!$C$10="Ja",MAX(IF(Einstellungen!$C$11="7 Tage",MAX(0,(MIN(DATE(2026,13,0),IF(Mitarbeiter!$D203="",DATE(2026,13,0),Mitarbeiter!$D203),TODAY()))-(MAX(DATE(2026,12,1),Mitarbeiter!$C203))+1),MAX(0,NETWORKDAYS(MAX(DATE(2026,12,1),Mitarbeiter!$C203),MIN(DATE(2026,13,0),IF(Mitarbeiter!$D203="",DATE(2026,13,0),Mitarbeiter!$D203),TODAY()),Einstellungen!$F$13:$F$67)))*N(Mitarbeiter!$E203)/IF(Einstellungen!$C$11="7 Tage",7,5),N('Ist-Stunden'!Q203)),MAX(IF(Einstellungen!$C$11="7 Tage",MAX(0,(MIN(DATE(2026,13,0),IF(Mitarbeiter!$D203="",DATE(2026,13,0),Mitarbeiter!$D203),TODAY()))-(MAX(DATE(2026,12,1),Mitarbeiter!$C203))+1),MAX(0,NETWORKDAYS(MAX(DATE(2026,12,1),Mitarbeiter!$C203),MIN(DATE(2026,13,0),IF(Mitarbeiter!$D203="",DATE(2026,13,0),Mitarbeiter!$D203),TODAY()),Einstellungen!$F$13:$F$67)))*N(Mitarbeiter!$E203)/IF(Einstellungen!$C$11="7 Tage",7,5),N('Ist-Stunden'!Q203)+(N(Krankheitstage!R203)+N(Krankheitstage!AD203))*N($C203))))</f>
        <v/>
      </c>
      <c r="AV203" s="76">
        <f>IF($B203="",0,IF(Einstellungen!$C$10="Ja",MAX(IF(Einstellungen!$C$11="7 Tage",MAX(0,(MIN(DATE(2027,2,0),IF(Mitarbeiter!$D203="",DATE(2027,2,0),Mitarbeiter!$D203),TODAY()))-(MAX(DATE(2027,1,1),Mitarbeiter!$C203))+1),MAX(0,NETWORKDAYS(MAX(DATE(2027,1,1),Mitarbeiter!$C203),MIN(DATE(2027,2,0),IF(Mitarbeiter!$D203="",DATE(2027,2,0),Mitarbeiter!$D203),TODAY()),Einstellungen!$F$13:$F$67)))*N(Mitarbeiter!$E203)/IF(Einstellungen!$C$11="7 Tage",7,5),N('Ist-Stunden'!R203)),MAX(IF(Einstellungen!$C$11="7 Tage",MAX(0,(MIN(DATE(2027,2,0),IF(Mitarbeiter!$D203="",DATE(2027,2,0),Mitarbeiter!$D203),TODAY()))-(MAX(DATE(2027,1,1),Mitarbeiter!$C203))+1),MAX(0,NETWORKDAYS(MAX(DATE(2027,1,1),Mitarbeiter!$C203),MIN(DATE(2027,2,0),IF(Mitarbeiter!$D203="",DATE(2027,2,0),Mitarbeiter!$D203),TODAY()),Einstellungen!$F$13:$F$67)))*N(Mitarbeiter!$E203)/IF(Einstellungen!$C$11="7 Tage",7,5),N('Ist-Stunden'!R203)+(N(Krankheitstage!AE203)+N(Krankheitstage!AQ203))*N($C203))))</f>
        <v/>
      </c>
      <c r="AW203" s="76">
        <f>IF($B203="",0,IF(Einstellungen!$C$10="Ja",MAX(IF(Einstellungen!$C$11="7 Tage",MAX(0,(MIN(DATE(2027,3,0),IF(Mitarbeiter!$D203="",DATE(2027,3,0),Mitarbeiter!$D203),TODAY()))-(MAX(DATE(2027,2,1),Mitarbeiter!$C203))+1),MAX(0,NETWORKDAYS(MAX(DATE(2027,2,1),Mitarbeiter!$C203),MIN(DATE(2027,3,0),IF(Mitarbeiter!$D203="",DATE(2027,3,0),Mitarbeiter!$D203),TODAY()),Einstellungen!$F$13:$F$67)))*N(Mitarbeiter!$E203)/IF(Einstellungen!$C$11="7 Tage",7,5),N('Ist-Stunden'!S203)),MAX(IF(Einstellungen!$C$11="7 Tage",MAX(0,(MIN(DATE(2027,3,0),IF(Mitarbeiter!$D203="",DATE(2027,3,0),Mitarbeiter!$D203),TODAY()))-(MAX(DATE(2027,2,1),Mitarbeiter!$C203))+1),MAX(0,NETWORKDAYS(MAX(DATE(2027,2,1),Mitarbeiter!$C203),MIN(DATE(2027,3,0),IF(Mitarbeiter!$D203="",DATE(2027,3,0),Mitarbeiter!$D203),TODAY()),Einstellungen!$F$13:$F$67)))*N(Mitarbeiter!$E203)/IF(Einstellungen!$C$11="7 Tage",7,5),N('Ist-Stunden'!S203)+(N(Krankheitstage!AF203)+N(Krankheitstage!AR203))*N($C203))))</f>
        <v/>
      </c>
      <c r="AX203" s="76">
        <f>IF($B203="",0,IF(Einstellungen!$C$10="Ja",MAX(IF(Einstellungen!$C$11="7 Tage",MAX(0,(MIN(DATE(2027,4,0),IF(Mitarbeiter!$D203="",DATE(2027,4,0),Mitarbeiter!$D203),TODAY()))-(MAX(DATE(2027,3,1),Mitarbeiter!$C203))+1),MAX(0,NETWORKDAYS(MAX(DATE(2027,3,1),Mitarbeiter!$C203),MIN(DATE(2027,4,0),IF(Mitarbeiter!$D203="",DATE(2027,4,0),Mitarbeiter!$D203),TODAY()),Einstellungen!$F$13:$F$67)))*N(Mitarbeiter!$E203)/IF(Einstellungen!$C$11="7 Tage",7,5),N('Ist-Stunden'!T203)),MAX(IF(Einstellungen!$C$11="7 Tage",MAX(0,(MIN(DATE(2027,4,0),IF(Mitarbeiter!$D203="",DATE(2027,4,0),Mitarbeiter!$D203),TODAY()))-(MAX(DATE(2027,3,1),Mitarbeiter!$C203))+1),MAX(0,NETWORKDAYS(MAX(DATE(2027,3,1),Mitarbeiter!$C203),MIN(DATE(2027,4,0),IF(Mitarbeiter!$D203="",DATE(2027,4,0),Mitarbeiter!$D203),TODAY()),Einstellungen!$F$13:$F$67)))*N(Mitarbeiter!$E203)/IF(Einstellungen!$C$11="7 Tage",7,5),N('Ist-Stunden'!T203)+(N(Krankheitstage!AG203)+N(Krankheitstage!AS203))*N($C203))))</f>
        <v/>
      </c>
      <c r="AY203" s="76">
        <f>IF($B203="",0,IF(Einstellungen!$C$10="Ja",MAX(IF(Einstellungen!$C$11="7 Tage",MAX(0,(MIN(DATE(2027,5,0),IF(Mitarbeiter!$D203="",DATE(2027,5,0),Mitarbeiter!$D203),TODAY()))-(MAX(DATE(2027,4,1),Mitarbeiter!$C203))+1),MAX(0,NETWORKDAYS(MAX(DATE(2027,4,1),Mitarbeiter!$C203),MIN(DATE(2027,5,0),IF(Mitarbeiter!$D203="",DATE(2027,5,0),Mitarbeiter!$D203),TODAY()),Einstellungen!$F$13:$F$67)))*N(Mitarbeiter!$E203)/IF(Einstellungen!$C$11="7 Tage",7,5),N('Ist-Stunden'!U203)),MAX(IF(Einstellungen!$C$11="7 Tage",MAX(0,(MIN(DATE(2027,5,0),IF(Mitarbeiter!$D203="",DATE(2027,5,0),Mitarbeiter!$D203),TODAY()))-(MAX(DATE(2027,4,1),Mitarbeiter!$C203))+1),MAX(0,NETWORKDAYS(MAX(DATE(2027,4,1),Mitarbeiter!$C203),MIN(DATE(2027,5,0),IF(Mitarbeiter!$D203="",DATE(2027,5,0),Mitarbeiter!$D203),TODAY()),Einstellungen!$F$13:$F$67)))*N(Mitarbeiter!$E203)/IF(Einstellungen!$C$11="7 Tage",7,5),N('Ist-Stunden'!U203)+(N(Krankheitstage!AH203)+N(Krankheitstage!AT203))*N($C203))))</f>
        <v/>
      </c>
      <c r="AZ203" s="76">
        <f>IF($B203="",0,IF(Einstellungen!$C$10="Ja",MAX(IF(Einstellungen!$C$11="7 Tage",MAX(0,(MIN(DATE(2027,6,0),IF(Mitarbeiter!$D203="",DATE(2027,6,0),Mitarbeiter!$D203),TODAY()))-(MAX(DATE(2027,5,1),Mitarbeiter!$C203))+1),MAX(0,NETWORKDAYS(MAX(DATE(2027,5,1),Mitarbeiter!$C203),MIN(DATE(2027,6,0),IF(Mitarbeiter!$D203="",DATE(2027,6,0),Mitarbeiter!$D203),TODAY()),Einstellungen!$F$13:$F$67)))*N(Mitarbeiter!$E203)/IF(Einstellungen!$C$11="7 Tage",7,5),N('Ist-Stunden'!V203)),MAX(IF(Einstellungen!$C$11="7 Tage",MAX(0,(MIN(DATE(2027,6,0),IF(Mitarbeiter!$D203="",DATE(2027,6,0),Mitarbeiter!$D203),TODAY()))-(MAX(DATE(2027,5,1),Mitarbeiter!$C203))+1),MAX(0,NETWORKDAYS(MAX(DATE(2027,5,1),Mitarbeiter!$C203),MIN(DATE(2027,6,0),IF(Mitarbeiter!$D203="",DATE(2027,6,0),Mitarbeiter!$D203),TODAY()),Einstellungen!$F$13:$F$67)))*N(Mitarbeiter!$E203)/IF(Einstellungen!$C$11="7 Tage",7,5),N('Ist-Stunden'!V203)+(N(Krankheitstage!AI203)+N(Krankheitstage!AU203))*N($C203))))</f>
        <v/>
      </c>
      <c r="BA203" s="76">
        <f>IF($B203="",0,IF(Einstellungen!$C$10="Ja",MAX(IF(Einstellungen!$C$11="7 Tage",MAX(0,(MIN(DATE(2027,7,0),IF(Mitarbeiter!$D203="",DATE(2027,7,0),Mitarbeiter!$D203),TODAY()))-(MAX(DATE(2027,6,1),Mitarbeiter!$C203))+1),MAX(0,NETWORKDAYS(MAX(DATE(2027,6,1),Mitarbeiter!$C203),MIN(DATE(2027,7,0),IF(Mitarbeiter!$D203="",DATE(2027,7,0),Mitarbeiter!$D203),TODAY()),Einstellungen!$F$13:$F$67)))*N(Mitarbeiter!$E203)/IF(Einstellungen!$C$11="7 Tage",7,5),N('Ist-Stunden'!W203)),MAX(IF(Einstellungen!$C$11="7 Tage",MAX(0,(MIN(DATE(2027,7,0),IF(Mitarbeiter!$D203="",DATE(2027,7,0),Mitarbeiter!$D203),TODAY()))-(MAX(DATE(2027,6,1),Mitarbeiter!$C203))+1),MAX(0,NETWORKDAYS(MAX(DATE(2027,6,1),Mitarbeiter!$C203),MIN(DATE(2027,7,0),IF(Mitarbeiter!$D203="",DATE(2027,7,0),Mitarbeiter!$D203),TODAY()),Einstellungen!$F$13:$F$67)))*N(Mitarbeiter!$E203)/IF(Einstellungen!$C$11="7 Tage",7,5),N('Ist-Stunden'!W203)+(N(Krankheitstage!AJ203)+N(Krankheitstage!AV203))*N($C203))))</f>
        <v/>
      </c>
      <c r="BB203" s="76">
        <f>IF($B203="",0,IF(Einstellungen!$C$10="Ja",MAX(IF(Einstellungen!$C$11="7 Tage",MAX(0,(MIN(DATE(2027,8,0),IF(Mitarbeiter!$D203="",DATE(2027,8,0),Mitarbeiter!$D203),TODAY()))-(MAX(DATE(2027,7,1),Mitarbeiter!$C203))+1),MAX(0,NETWORKDAYS(MAX(DATE(2027,7,1),Mitarbeiter!$C203),MIN(DATE(2027,8,0),IF(Mitarbeiter!$D203="",DATE(2027,8,0),Mitarbeiter!$D203),TODAY()),Einstellungen!$F$13:$F$67)))*N(Mitarbeiter!$E203)/IF(Einstellungen!$C$11="7 Tage",7,5),N('Ist-Stunden'!X203)),MAX(IF(Einstellungen!$C$11="7 Tage",MAX(0,(MIN(DATE(2027,8,0),IF(Mitarbeiter!$D203="",DATE(2027,8,0),Mitarbeiter!$D203),TODAY()))-(MAX(DATE(2027,7,1),Mitarbeiter!$C203))+1),MAX(0,NETWORKDAYS(MAX(DATE(2027,7,1),Mitarbeiter!$C203),MIN(DATE(2027,8,0),IF(Mitarbeiter!$D203="",DATE(2027,8,0),Mitarbeiter!$D203),TODAY()),Einstellungen!$F$13:$F$67)))*N(Mitarbeiter!$E203)/IF(Einstellungen!$C$11="7 Tage",7,5),N('Ist-Stunden'!X203)+(N(Krankheitstage!AK203)+N(Krankheitstage!AW203))*N($C203))))</f>
        <v/>
      </c>
      <c r="BC203" s="76">
        <f>IF($B203="",0,IF(Einstellungen!$C$10="Ja",MAX(IF(Einstellungen!$C$11="7 Tage",MAX(0,(MIN(DATE(2027,9,0),IF(Mitarbeiter!$D203="",DATE(2027,9,0),Mitarbeiter!$D203),TODAY()))-(MAX(DATE(2027,8,1),Mitarbeiter!$C203))+1),MAX(0,NETWORKDAYS(MAX(DATE(2027,8,1),Mitarbeiter!$C203),MIN(DATE(2027,9,0),IF(Mitarbeiter!$D203="",DATE(2027,9,0),Mitarbeiter!$D203),TODAY()),Einstellungen!$F$13:$F$67)))*N(Mitarbeiter!$E203)/IF(Einstellungen!$C$11="7 Tage",7,5),N('Ist-Stunden'!Y203)),MAX(IF(Einstellungen!$C$11="7 Tage",MAX(0,(MIN(DATE(2027,9,0),IF(Mitarbeiter!$D203="",DATE(2027,9,0),Mitarbeiter!$D203),TODAY()))-(MAX(DATE(2027,8,1),Mitarbeiter!$C203))+1),MAX(0,NETWORKDAYS(MAX(DATE(2027,8,1),Mitarbeiter!$C203),MIN(DATE(2027,9,0),IF(Mitarbeiter!$D203="",DATE(2027,9,0),Mitarbeiter!$D203),TODAY()),Einstellungen!$F$13:$F$67)))*N(Mitarbeiter!$E203)/IF(Einstellungen!$C$11="7 Tage",7,5),N('Ist-Stunden'!Y203)+(N(Krankheitstage!AL203)+N(Krankheitstage!AX203))*N($C203))))</f>
        <v/>
      </c>
      <c r="BD203" s="76">
        <f>IF($B203="",0,IF(Einstellungen!$C$10="Ja",MAX(IF(Einstellungen!$C$11="7 Tage",MAX(0,(MIN(DATE(2027,10,0),IF(Mitarbeiter!$D203="",DATE(2027,10,0),Mitarbeiter!$D203),TODAY()))-(MAX(DATE(2027,9,1),Mitarbeiter!$C203))+1),MAX(0,NETWORKDAYS(MAX(DATE(2027,9,1),Mitarbeiter!$C203),MIN(DATE(2027,10,0),IF(Mitarbeiter!$D203="",DATE(2027,10,0),Mitarbeiter!$D203),TODAY()),Einstellungen!$F$13:$F$67)))*N(Mitarbeiter!$E203)/IF(Einstellungen!$C$11="7 Tage",7,5),N('Ist-Stunden'!Z203)),MAX(IF(Einstellungen!$C$11="7 Tage",MAX(0,(MIN(DATE(2027,10,0),IF(Mitarbeiter!$D203="",DATE(2027,10,0),Mitarbeiter!$D203),TODAY()))-(MAX(DATE(2027,9,1),Mitarbeiter!$C203))+1),MAX(0,NETWORKDAYS(MAX(DATE(2027,9,1),Mitarbeiter!$C203),MIN(DATE(2027,10,0),IF(Mitarbeiter!$D203="",DATE(2027,10,0),Mitarbeiter!$D203),TODAY()),Einstellungen!$F$13:$F$67)))*N(Mitarbeiter!$E203)/IF(Einstellungen!$C$11="7 Tage",7,5),N('Ist-Stunden'!Z203)+(N(Krankheitstage!AM203)+N(Krankheitstage!AY203))*N($C203))))</f>
        <v/>
      </c>
      <c r="BE203" s="76">
        <f>IF($B203="",0,IF(Einstellungen!$C$10="Ja",MAX(IF(Einstellungen!$C$11="7 Tage",MAX(0,(MIN(DATE(2027,11,0),IF(Mitarbeiter!$D203="",DATE(2027,11,0),Mitarbeiter!$D203),TODAY()))-(MAX(DATE(2027,10,1),Mitarbeiter!$C203))+1),MAX(0,NETWORKDAYS(MAX(DATE(2027,10,1),Mitarbeiter!$C203),MIN(DATE(2027,11,0),IF(Mitarbeiter!$D203="",DATE(2027,11,0),Mitarbeiter!$D203),TODAY()),Einstellungen!$F$13:$F$67)))*N(Mitarbeiter!$E203)/IF(Einstellungen!$C$11="7 Tage",7,5),N('Ist-Stunden'!AA203)),MAX(IF(Einstellungen!$C$11="7 Tage",MAX(0,(MIN(DATE(2027,11,0),IF(Mitarbeiter!$D203="",DATE(2027,11,0),Mitarbeiter!$D203),TODAY()))-(MAX(DATE(2027,10,1),Mitarbeiter!$C203))+1),MAX(0,NETWORKDAYS(MAX(DATE(2027,10,1),Mitarbeiter!$C203),MIN(DATE(2027,11,0),IF(Mitarbeiter!$D203="",DATE(2027,11,0),Mitarbeiter!$D203),TODAY()),Einstellungen!$F$13:$F$67)))*N(Mitarbeiter!$E203)/IF(Einstellungen!$C$11="7 Tage",7,5),N('Ist-Stunden'!AA203)+(N(Krankheitstage!AN203)+N(Krankheitstage!AZ203))*N($C203))))</f>
        <v/>
      </c>
      <c r="BF203" s="76">
        <f>IF($B203="",0,IF(Einstellungen!$C$10="Ja",MAX(IF(Einstellungen!$C$11="7 Tage",MAX(0,(MIN(DATE(2027,12,0),IF(Mitarbeiter!$D203="",DATE(2027,12,0),Mitarbeiter!$D203),TODAY()))-(MAX(DATE(2027,11,1),Mitarbeiter!$C203))+1),MAX(0,NETWORKDAYS(MAX(DATE(2027,11,1),Mitarbeiter!$C203),MIN(DATE(2027,12,0),IF(Mitarbeiter!$D203="",DATE(2027,12,0),Mitarbeiter!$D203),TODAY()),Einstellungen!$F$13:$F$67)))*N(Mitarbeiter!$E203)/IF(Einstellungen!$C$11="7 Tage",7,5),N('Ist-Stunden'!AB203)),MAX(IF(Einstellungen!$C$11="7 Tage",MAX(0,(MIN(DATE(2027,12,0),IF(Mitarbeiter!$D203="",DATE(2027,12,0),Mitarbeiter!$D203),TODAY()))-(MAX(DATE(2027,11,1),Mitarbeiter!$C203))+1),MAX(0,NETWORKDAYS(MAX(DATE(2027,11,1),Mitarbeiter!$C203),MIN(DATE(2027,12,0),IF(Mitarbeiter!$D203="",DATE(2027,12,0),Mitarbeiter!$D203),TODAY()),Einstellungen!$F$13:$F$67)))*N(Mitarbeiter!$E203)/IF(Einstellungen!$C$11="7 Tage",7,5),N('Ist-Stunden'!AB203)+(N(Krankheitstage!AO203)+N(Krankheitstage!BA203))*N($C203))))</f>
        <v/>
      </c>
      <c r="BG203" s="76">
        <f>IF($B203="",0,IF(Einstellungen!$C$10="Ja",MAX(IF(Einstellungen!$C$11="7 Tage",MAX(0,(MIN(DATE(2027,13,0),IF(Mitarbeiter!$D203="",DATE(2027,13,0),Mitarbeiter!$D203),TODAY()))-(MAX(DATE(2027,12,1),Mitarbeiter!$C203))+1),MAX(0,NETWORKDAYS(MAX(DATE(2027,12,1),Mitarbeiter!$C203),MIN(DATE(2027,13,0),IF(Mitarbeiter!$D203="",DATE(2027,13,0),Mitarbeiter!$D203),TODAY()),Einstellungen!$F$13:$F$67)))*N(Mitarbeiter!$E203)/IF(Einstellungen!$C$11="7 Tage",7,5),N('Ist-Stunden'!AC203)),MAX(IF(Einstellungen!$C$11="7 Tage",MAX(0,(MIN(DATE(2027,13,0),IF(Mitarbeiter!$D203="",DATE(2027,13,0),Mitarbeiter!$D203),TODAY()))-(MAX(DATE(2027,12,1),Mitarbeiter!$C203))+1),MAX(0,NETWORKDAYS(MAX(DATE(2027,12,1),Mitarbeiter!$C203),MIN(DATE(2027,13,0),IF(Mitarbeiter!$D203="",DATE(2027,13,0),Mitarbeiter!$D203),TODAY()),Einstellungen!$F$13:$F$67)))*N(Mitarbeiter!$E203)/IF(Einstellungen!$C$11="7 Tage",7,5),N('Ist-Stunden'!AC203)+(N(Krankheitstage!AP203)+N(Krankheitstage!BB203))*N($C203))))</f>
        <v/>
      </c>
      <c r="BH203" s="76">
        <f>IF($B203="",0,IF(Einstellungen!$C$10="Ja",MAX(IF(Einstellungen!$C$11="7 Tage",MAX(0,(MIN(DATE(2028,2,0),IF(Mitarbeiter!$D203="",DATE(2028,2,0),Mitarbeiter!$D203),TODAY()))-(MAX(DATE(2028,1,1),Mitarbeiter!$C203))+1),MAX(0,NETWORKDAYS(MAX(DATE(2028,1,1),Mitarbeiter!$C203),MIN(DATE(2028,2,0),IF(Mitarbeiter!$D203="",DATE(2028,2,0),Mitarbeiter!$D203),TODAY()),Einstellungen!$F$13:$F$67)))*N(Mitarbeiter!$E203)/IF(Einstellungen!$C$11="7 Tage",7,5),N('Ist-Stunden'!AD203)),MAX(IF(Einstellungen!$C$11="7 Tage",MAX(0,(MIN(DATE(2028,2,0),IF(Mitarbeiter!$D203="",DATE(2028,2,0),Mitarbeiter!$D203),TODAY()))-(MAX(DATE(2028,1,1),Mitarbeiter!$C203))+1),MAX(0,NETWORKDAYS(MAX(DATE(2028,1,1),Mitarbeiter!$C203),MIN(DATE(2028,2,0),IF(Mitarbeiter!$D203="",DATE(2028,2,0),Mitarbeiter!$D203),TODAY()),Einstellungen!$F$13:$F$67)))*N(Mitarbeiter!$E203)/IF(Einstellungen!$C$11="7 Tage",7,5),N('Ist-Stunden'!AD203)+(N(Krankheitstage!BC203)+N(Krankheitstage!BO203))*N($C203))))</f>
        <v/>
      </c>
      <c r="BI203" s="76">
        <f>IF($B203="",0,IF(Einstellungen!$C$10="Ja",MAX(IF(Einstellungen!$C$11="7 Tage",MAX(0,(MIN(DATE(2028,3,0),IF(Mitarbeiter!$D203="",DATE(2028,3,0),Mitarbeiter!$D203),TODAY()))-(MAX(DATE(2028,2,1),Mitarbeiter!$C203))+1),MAX(0,NETWORKDAYS(MAX(DATE(2028,2,1),Mitarbeiter!$C203),MIN(DATE(2028,3,0),IF(Mitarbeiter!$D203="",DATE(2028,3,0),Mitarbeiter!$D203),TODAY()),Einstellungen!$F$13:$F$67)))*N(Mitarbeiter!$E203)/IF(Einstellungen!$C$11="7 Tage",7,5),N('Ist-Stunden'!AE203)),MAX(IF(Einstellungen!$C$11="7 Tage",MAX(0,(MIN(DATE(2028,3,0),IF(Mitarbeiter!$D203="",DATE(2028,3,0),Mitarbeiter!$D203),TODAY()))-(MAX(DATE(2028,2,1),Mitarbeiter!$C203))+1),MAX(0,NETWORKDAYS(MAX(DATE(2028,2,1),Mitarbeiter!$C203),MIN(DATE(2028,3,0),IF(Mitarbeiter!$D203="",DATE(2028,3,0),Mitarbeiter!$D203),TODAY()),Einstellungen!$F$13:$F$67)))*N(Mitarbeiter!$E203)/IF(Einstellungen!$C$11="7 Tage",7,5),N('Ist-Stunden'!AE203)+(N(Krankheitstage!BD203)+N(Krankheitstage!BP203))*N($C203))))</f>
        <v/>
      </c>
      <c r="BJ203" s="76">
        <f>IF($B203="",0,IF(Einstellungen!$C$10="Ja",MAX(IF(Einstellungen!$C$11="7 Tage",MAX(0,(MIN(DATE(2028,4,0),IF(Mitarbeiter!$D203="",DATE(2028,4,0),Mitarbeiter!$D203),TODAY()))-(MAX(DATE(2028,3,1),Mitarbeiter!$C203))+1),MAX(0,NETWORKDAYS(MAX(DATE(2028,3,1),Mitarbeiter!$C203),MIN(DATE(2028,4,0),IF(Mitarbeiter!$D203="",DATE(2028,4,0),Mitarbeiter!$D203),TODAY()),Einstellungen!$F$13:$F$67)))*N(Mitarbeiter!$E203)/IF(Einstellungen!$C$11="7 Tage",7,5),N('Ist-Stunden'!AF203)),MAX(IF(Einstellungen!$C$11="7 Tage",MAX(0,(MIN(DATE(2028,4,0),IF(Mitarbeiter!$D203="",DATE(2028,4,0),Mitarbeiter!$D203),TODAY()))-(MAX(DATE(2028,3,1),Mitarbeiter!$C203))+1),MAX(0,NETWORKDAYS(MAX(DATE(2028,3,1),Mitarbeiter!$C203),MIN(DATE(2028,4,0),IF(Mitarbeiter!$D203="",DATE(2028,4,0),Mitarbeiter!$D203),TODAY()),Einstellungen!$F$13:$F$67)))*N(Mitarbeiter!$E203)/IF(Einstellungen!$C$11="7 Tage",7,5),N('Ist-Stunden'!AF203)+(N(Krankheitstage!BE203)+N(Krankheitstage!BQ203))*N($C203))))</f>
        <v/>
      </c>
      <c r="BK203" s="76">
        <f>IF($B203="",0,IF(Einstellungen!$C$10="Ja",MAX(IF(Einstellungen!$C$11="7 Tage",MAX(0,(MIN(DATE(2028,5,0),IF(Mitarbeiter!$D203="",DATE(2028,5,0),Mitarbeiter!$D203),TODAY()))-(MAX(DATE(2028,4,1),Mitarbeiter!$C203))+1),MAX(0,NETWORKDAYS(MAX(DATE(2028,4,1),Mitarbeiter!$C203),MIN(DATE(2028,5,0),IF(Mitarbeiter!$D203="",DATE(2028,5,0),Mitarbeiter!$D203),TODAY()),Einstellungen!$F$13:$F$67)))*N(Mitarbeiter!$E203)/IF(Einstellungen!$C$11="7 Tage",7,5),N('Ist-Stunden'!AG203)),MAX(IF(Einstellungen!$C$11="7 Tage",MAX(0,(MIN(DATE(2028,5,0),IF(Mitarbeiter!$D203="",DATE(2028,5,0),Mitarbeiter!$D203),TODAY()))-(MAX(DATE(2028,4,1),Mitarbeiter!$C203))+1),MAX(0,NETWORKDAYS(MAX(DATE(2028,4,1),Mitarbeiter!$C203),MIN(DATE(2028,5,0),IF(Mitarbeiter!$D203="",DATE(2028,5,0),Mitarbeiter!$D203),TODAY()),Einstellungen!$F$13:$F$67)))*N(Mitarbeiter!$E203)/IF(Einstellungen!$C$11="7 Tage",7,5),N('Ist-Stunden'!AG203)+(N(Krankheitstage!BF203)+N(Krankheitstage!BR203))*N($C203))))</f>
        <v/>
      </c>
      <c r="BL203" s="76">
        <f>IF($B203="",0,IF(Einstellungen!$C$10="Ja",MAX(IF(Einstellungen!$C$11="7 Tage",MAX(0,(MIN(DATE(2028,6,0),IF(Mitarbeiter!$D203="",DATE(2028,6,0),Mitarbeiter!$D203),TODAY()))-(MAX(DATE(2028,5,1),Mitarbeiter!$C203))+1),MAX(0,NETWORKDAYS(MAX(DATE(2028,5,1),Mitarbeiter!$C203),MIN(DATE(2028,6,0),IF(Mitarbeiter!$D203="",DATE(2028,6,0),Mitarbeiter!$D203),TODAY()),Einstellungen!$F$13:$F$67)))*N(Mitarbeiter!$E203)/IF(Einstellungen!$C$11="7 Tage",7,5),N('Ist-Stunden'!AH203)),MAX(IF(Einstellungen!$C$11="7 Tage",MAX(0,(MIN(DATE(2028,6,0),IF(Mitarbeiter!$D203="",DATE(2028,6,0),Mitarbeiter!$D203),TODAY()))-(MAX(DATE(2028,5,1),Mitarbeiter!$C203))+1),MAX(0,NETWORKDAYS(MAX(DATE(2028,5,1),Mitarbeiter!$C203),MIN(DATE(2028,6,0),IF(Mitarbeiter!$D203="",DATE(2028,6,0),Mitarbeiter!$D203),TODAY()),Einstellungen!$F$13:$F$67)))*N(Mitarbeiter!$E203)/IF(Einstellungen!$C$11="7 Tage",7,5),N('Ist-Stunden'!AH203)+(N(Krankheitstage!BG203)+N(Krankheitstage!BS203))*N($C203))))</f>
        <v/>
      </c>
      <c r="BM203" s="76">
        <f>IF($B203="",0,IF(Einstellungen!$C$10="Ja",MAX(IF(Einstellungen!$C$11="7 Tage",MAX(0,(MIN(DATE(2028,7,0),IF(Mitarbeiter!$D203="",DATE(2028,7,0),Mitarbeiter!$D203),TODAY()))-(MAX(DATE(2028,6,1),Mitarbeiter!$C203))+1),MAX(0,NETWORKDAYS(MAX(DATE(2028,6,1),Mitarbeiter!$C203),MIN(DATE(2028,7,0),IF(Mitarbeiter!$D203="",DATE(2028,7,0),Mitarbeiter!$D203),TODAY()),Einstellungen!$F$13:$F$67)))*N(Mitarbeiter!$E203)/IF(Einstellungen!$C$11="7 Tage",7,5),N('Ist-Stunden'!AI203)),MAX(IF(Einstellungen!$C$11="7 Tage",MAX(0,(MIN(DATE(2028,7,0),IF(Mitarbeiter!$D203="",DATE(2028,7,0),Mitarbeiter!$D203),TODAY()))-(MAX(DATE(2028,6,1),Mitarbeiter!$C203))+1),MAX(0,NETWORKDAYS(MAX(DATE(2028,6,1),Mitarbeiter!$C203),MIN(DATE(2028,7,0),IF(Mitarbeiter!$D203="",DATE(2028,7,0),Mitarbeiter!$D203),TODAY()),Einstellungen!$F$13:$F$67)))*N(Mitarbeiter!$E203)/IF(Einstellungen!$C$11="7 Tage",7,5),N('Ist-Stunden'!AI203)+(N(Krankheitstage!BH203)+N(Krankheitstage!BT203))*N($C203))))</f>
        <v/>
      </c>
      <c r="BN203" s="76">
        <f>IF($B203="",0,IF(Einstellungen!$C$10="Ja",MAX(IF(Einstellungen!$C$11="7 Tage",MAX(0,(MIN(DATE(2028,8,0),IF(Mitarbeiter!$D203="",DATE(2028,8,0),Mitarbeiter!$D203),TODAY()))-(MAX(DATE(2028,7,1),Mitarbeiter!$C203))+1),MAX(0,NETWORKDAYS(MAX(DATE(2028,7,1),Mitarbeiter!$C203),MIN(DATE(2028,8,0),IF(Mitarbeiter!$D203="",DATE(2028,8,0),Mitarbeiter!$D203),TODAY()),Einstellungen!$F$13:$F$67)))*N(Mitarbeiter!$E203)/IF(Einstellungen!$C$11="7 Tage",7,5),N('Ist-Stunden'!AJ203)),MAX(IF(Einstellungen!$C$11="7 Tage",MAX(0,(MIN(DATE(2028,8,0),IF(Mitarbeiter!$D203="",DATE(2028,8,0),Mitarbeiter!$D203),TODAY()))-(MAX(DATE(2028,7,1),Mitarbeiter!$C203))+1),MAX(0,NETWORKDAYS(MAX(DATE(2028,7,1),Mitarbeiter!$C203),MIN(DATE(2028,8,0),IF(Mitarbeiter!$D203="",DATE(2028,8,0),Mitarbeiter!$D203),TODAY()),Einstellungen!$F$13:$F$67)))*N(Mitarbeiter!$E203)/IF(Einstellungen!$C$11="7 Tage",7,5),N('Ist-Stunden'!AJ203)+(N(Krankheitstage!BI203)+N(Krankheitstage!BU203))*N($C203))))</f>
        <v/>
      </c>
      <c r="BO203" s="76">
        <f>IF($B203="",0,IF(Einstellungen!$C$10="Ja",MAX(IF(Einstellungen!$C$11="7 Tage",MAX(0,(MIN(DATE(2028,9,0),IF(Mitarbeiter!$D203="",DATE(2028,9,0),Mitarbeiter!$D203),TODAY()))-(MAX(DATE(2028,8,1),Mitarbeiter!$C203))+1),MAX(0,NETWORKDAYS(MAX(DATE(2028,8,1),Mitarbeiter!$C203),MIN(DATE(2028,9,0),IF(Mitarbeiter!$D203="",DATE(2028,9,0),Mitarbeiter!$D203),TODAY()),Einstellungen!$F$13:$F$67)))*N(Mitarbeiter!$E203)/IF(Einstellungen!$C$11="7 Tage",7,5),N('Ist-Stunden'!AK203)),MAX(IF(Einstellungen!$C$11="7 Tage",MAX(0,(MIN(DATE(2028,9,0),IF(Mitarbeiter!$D203="",DATE(2028,9,0),Mitarbeiter!$D203),TODAY()))-(MAX(DATE(2028,8,1),Mitarbeiter!$C203))+1),MAX(0,NETWORKDAYS(MAX(DATE(2028,8,1),Mitarbeiter!$C203),MIN(DATE(2028,9,0),IF(Mitarbeiter!$D203="",DATE(2028,9,0),Mitarbeiter!$D203),TODAY()),Einstellungen!$F$13:$F$67)))*N(Mitarbeiter!$E203)/IF(Einstellungen!$C$11="7 Tage",7,5),N('Ist-Stunden'!AK203)+(N(Krankheitstage!BJ203)+N(Krankheitstage!BV203))*N($C203))))</f>
        <v/>
      </c>
      <c r="BP203" s="76">
        <f>IF($B203="",0,IF(Einstellungen!$C$10="Ja",MAX(IF(Einstellungen!$C$11="7 Tage",MAX(0,(MIN(DATE(2028,10,0),IF(Mitarbeiter!$D203="",DATE(2028,10,0),Mitarbeiter!$D203),TODAY()))-(MAX(DATE(2028,9,1),Mitarbeiter!$C203))+1),MAX(0,NETWORKDAYS(MAX(DATE(2028,9,1),Mitarbeiter!$C203),MIN(DATE(2028,10,0),IF(Mitarbeiter!$D203="",DATE(2028,10,0),Mitarbeiter!$D203),TODAY()),Einstellungen!$F$13:$F$67)))*N(Mitarbeiter!$E203)/IF(Einstellungen!$C$11="7 Tage",7,5),N('Ist-Stunden'!AL203)),MAX(IF(Einstellungen!$C$11="7 Tage",MAX(0,(MIN(DATE(2028,10,0),IF(Mitarbeiter!$D203="",DATE(2028,10,0),Mitarbeiter!$D203),TODAY()))-(MAX(DATE(2028,9,1),Mitarbeiter!$C203))+1),MAX(0,NETWORKDAYS(MAX(DATE(2028,9,1),Mitarbeiter!$C203),MIN(DATE(2028,10,0),IF(Mitarbeiter!$D203="",DATE(2028,10,0),Mitarbeiter!$D203),TODAY()),Einstellungen!$F$13:$F$67)))*N(Mitarbeiter!$E203)/IF(Einstellungen!$C$11="7 Tage",7,5),N('Ist-Stunden'!AL203)+(N(Krankheitstage!BK203)+N(Krankheitstage!BW203))*N($C203))))</f>
        <v/>
      </c>
      <c r="BQ203" s="76">
        <f>IF($B203="",0,IF(Einstellungen!$C$10="Ja",MAX(IF(Einstellungen!$C$11="7 Tage",MAX(0,(MIN(DATE(2028,11,0),IF(Mitarbeiter!$D203="",DATE(2028,11,0),Mitarbeiter!$D203),TODAY()))-(MAX(DATE(2028,10,1),Mitarbeiter!$C203))+1),MAX(0,NETWORKDAYS(MAX(DATE(2028,10,1),Mitarbeiter!$C203),MIN(DATE(2028,11,0),IF(Mitarbeiter!$D203="",DATE(2028,11,0),Mitarbeiter!$D203),TODAY()),Einstellungen!$F$13:$F$67)))*N(Mitarbeiter!$E203)/IF(Einstellungen!$C$11="7 Tage",7,5),N('Ist-Stunden'!AM203)),MAX(IF(Einstellungen!$C$11="7 Tage",MAX(0,(MIN(DATE(2028,11,0),IF(Mitarbeiter!$D203="",DATE(2028,11,0),Mitarbeiter!$D203),TODAY()))-(MAX(DATE(2028,10,1),Mitarbeiter!$C203))+1),MAX(0,NETWORKDAYS(MAX(DATE(2028,10,1),Mitarbeiter!$C203),MIN(DATE(2028,11,0),IF(Mitarbeiter!$D203="",DATE(2028,11,0),Mitarbeiter!$D203),TODAY()),Einstellungen!$F$13:$F$67)))*N(Mitarbeiter!$E203)/IF(Einstellungen!$C$11="7 Tage",7,5),N('Ist-Stunden'!AM203)+(N(Krankheitstage!BL203)+N(Krankheitstage!BX203))*N($C203))))</f>
        <v/>
      </c>
      <c r="BR203" s="76">
        <f>IF($B203="",0,IF(Einstellungen!$C$10="Ja",MAX(IF(Einstellungen!$C$11="7 Tage",MAX(0,(MIN(DATE(2028,12,0),IF(Mitarbeiter!$D203="",DATE(2028,12,0),Mitarbeiter!$D203),TODAY()))-(MAX(DATE(2028,11,1),Mitarbeiter!$C203))+1),MAX(0,NETWORKDAYS(MAX(DATE(2028,11,1),Mitarbeiter!$C203),MIN(DATE(2028,12,0),IF(Mitarbeiter!$D203="",DATE(2028,12,0),Mitarbeiter!$D203),TODAY()),Einstellungen!$F$13:$F$67)))*N(Mitarbeiter!$E203)/IF(Einstellungen!$C$11="7 Tage",7,5),N('Ist-Stunden'!AN203)),MAX(IF(Einstellungen!$C$11="7 Tage",MAX(0,(MIN(DATE(2028,12,0),IF(Mitarbeiter!$D203="",DATE(2028,12,0),Mitarbeiter!$D203),TODAY()))-(MAX(DATE(2028,11,1),Mitarbeiter!$C203))+1),MAX(0,NETWORKDAYS(MAX(DATE(2028,11,1),Mitarbeiter!$C203),MIN(DATE(2028,12,0),IF(Mitarbeiter!$D203="",DATE(2028,12,0),Mitarbeiter!$D203),TODAY()),Einstellungen!$F$13:$F$67)))*N(Mitarbeiter!$E203)/IF(Einstellungen!$C$11="7 Tage",7,5),N('Ist-Stunden'!AN203)+(N(Krankheitstage!BM203)+N(Krankheitstage!BY203))*N($C203))))</f>
        <v/>
      </c>
      <c r="BS203" s="76">
        <f>IF($B203="",0,IF(Einstellungen!$C$10="Ja",MAX(IF(Einstellungen!$C$11="7 Tage",MAX(0,(MIN(DATE(2028,13,0),IF(Mitarbeiter!$D203="",DATE(2028,13,0),Mitarbeiter!$D203),TODAY()))-(MAX(DATE(2028,12,1),Mitarbeiter!$C203))+1),MAX(0,NETWORKDAYS(MAX(DATE(2028,12,1),Mitarbeiter!$C203),MIN(DATE(2028,13,0),IF(Mitarbeiter!$D203="",DATE(2028,13,0),Mitarbeiter!$D203),TODAY()),Einstellungen!$F$13:$F$67)))*N(Mitarbeiter!$E203)/IF(Einstellungen!$C$11="7 Tage",7,5),N('Ist-Stunden'!AO203)),MAX(IF(Einstellungen!$C$11="7 Tage",MAX(0,(MIN(DATE(2028,13,0),IF(Mitarbeiter!$D203="",DATE(2028,13,0),Mitarbeiter!$D203),TODAY()))-(MAX(DATE(2028,12,1),Mitarbeiter!$C203))+1),MAX(0,NETWORKDAYS(MAX(DATE(2028,12,1),Mitarbeiter!$C203),MIN(DATE(2028,13,0),IF(Mitarbeiter!$D203="",DATE(2028,13,0),Mitarbeiter!$D203),TODAY()),Einstellungen!$F$13:$F$67)))*N(Mitarbeiter!$E203)/IF(Einstellungen!$C$11="7 Tage",7,5),N('Ist-Stunden'!AO203)+(N(Krankheitstage!BN203)+N(Krankheitstage!BZ203))*N($C203))))</f>
        <v/>
      </c>
      <c r="BT203" s="76">
        <f>IF($B203="",0,IF(Einstellungen!$C$10="Ja",MAX(IF(Einstellungen!$C$11="7 Tage",MAX(0,(MIN(DATE(2029,2,0),IF(Mitarbeiter!$D203="",DATE(2029,2,0),Mitarbeiter!$D203),TODAY()))-(MAX(DATE(2029,1,1),Mitarbeiter!$C203))+1),MAX(0,NETWORKDAYS(MAX(DATE(2029,1,1),Mitarbeiter!$C203),MIN(DATE(2029,2,0),IF(Mitarbeiter!$D203="",DATE(2029,2,0),Mitarbeiter!$D203),TODAY()),Einstellungen!$F$13:$F$67)))*N(Mitarbeiter!$E203)/IF(Einstellungen!$C$11="7 Tage",7,5),N('Ist-Stunden'!AP203)),MAX(IF(Einstellungen!$C$11="7 Tage",MAX(0,(MIN(DATE(2029,2,0),IF(Mitarbeiter!$D203="",DATE(2029,2,0),Mitarbeiter!$D203),TODAY()))-(MAX(DATE(2029,1,1),Mitarbeiter!$C203))+1),MAX(0,NETWORKDAYS(MAX(DATE(2029,1,1),Mitarbeiter!$C203),MIN(DATE(2029,2,0),IF(Mitarbeiter!$D203="",DATE(2029,2,0),Mitarbeiter!$D203),TODAY()),Einstellungen!$F$13:$F$67)))*N(Mitarbeiter!$E203)/IF(Einstellungen!$C$11="7 Tage",7,5),N('Ist-Stunden'!AP203)+(N(Krankheitstage!CA203)+N(Krankheitstage!CM203))*N($C203))))</f>
        <v/>
      </c>
      <c r="BU203" s="76">
        <f>IF($B203="",0,IF(Einstellungen!$C$10="Ja",MAX(IF(Einstellungen!$C$11="7 Tage",MAX(0,(MIN(DATE(2029,3,0),IF(Mitarbeiter!$D203="",DATE(2029,3,0),Mitarbeiter!$D203),TODAY()))-(MAX(DATE(2029,2,1),Mitarbeiter!$C203))+1),MAX(0,NETWORKDAYS(MAX(DATE(2029,2,1),Mitarbeiter!$C203),MIN(DATE(2029,3,0),IF(Mitarbeiter!$D203="",DATE(2029,3,0),Mitarbeiter!$D203),TODAY()),Einstellungen!$F$13:$F$67)))*N(Mitarbeiter!$E203)/IF(Einstellungen!$C$11="7 Tage",7,5),N('Ist-Stunden'!AQ203)),MAX(IF(Einstellungen!$C$11="7 Tage",MAX(0,(MIN(DATE(2029,3,0),IF(Mitarbeiter!$D203="",DATE(2029,3,0),Mitarbeiter!$D203),TODAY()))-(MAX(DATE(2029,2,1),Mitarbeiter!$C203))+1),MAX(0,NETWORKDAYS(MAX(DATE(2029,2,1),Mitarbeiter!$C203),MIN(DATE(2029,3,0),IF(Mitarbeiter!$D203="",DATE(2029,3,0),Mitarbeiter!$D203),TODAY()),Einstellungen!$F$13:$F$67)))*N(Mitarbeiter!$E203)/IF(Einstellungen!$C$11="7 Tage",7,5),N('Ist-Stunden'!AQ203)+(N(Krankheitstage!CB203)+N(Krankheitstage!CN203))*N($C203))))</f>
        <v/>
      </c>
      <c r="BV203" s="76">
        <f>IF($B203="",0,IF(Einstellungen!$C$10="Ja",MAX(IF(Einstellungen!$C$11="7 Tage",MAX(0,(MIN(DATE(2029,4,0),IF(Mitarbeiter!$D203="",DATE(2029,4,0),Mitarbeiter!$D203),TODAY()))-(MAX(DATE(2029,3,1),Mitarbeiter!$C203))+1),MAX(0,NETWORKDAYS(MAX(DATE(2029,3,1),Mitarbeiter!$C203),MIN(DATE(2029,4,0),IF(Mitarbeiter!$D203="",DATE(2029,4,0),Mitarbeiter!$D203),TODAY()),Einstellungen!$F$13:$F$67)))*N(Mitarbeiter!$E203)/IF(Einstellungen!$C$11="7 Tage",7,5),N('Ist-Stunden'!AR203)),MAX(IF(Einstellungen!$C$11="7 Tage",MAX(0,(MIN(DATE(2029,4,0),IF(Mitarbeiter!$D203="",DATE(2029,4,0),Mitarbeiter!$D203),TODAY()))-(MAX(DATE(2029,3,1),Mitarbeiter!$C203))+1),MAX(0,NETWORKDAYS(MAX(DATE(2029,3,1),Mitarbeiter!$C203),MIN(DATE(2029,4,0),IF(Mitarbeiter!$D203="",DATE(2029,4,0),Mitarbeiter!$D203),TODAY()),Einstellungen!$F$13:$F$67)))*N(Mitarbeiter!$E203)/IF(Einstellungen!$C$11="7 Tage",7,5),N('Ist-Stunden'!AR203)+(N(Krankheitstage!CC203)+N(Krankheitstage!CO203))*N($C203))))</f>
        <v/>
      </c>
      <c r="BW203" s="76">
        <f>IF($B203="",0,IF(Einstellungen!$C$10="Ja",MAX(IF(Einstellungen!$C$11="7 Tage",MAX(0,(MIN(DATE(2029,5,0),IF(Mitarbeiter!$D203="",DATE(2029,5,0),Mitarbeiter!$D203),TODAY()))-(MAX(DATE(2029,4,1),Mitarbeiter!$C203))+1),MAX(0,NETWORKDAYS(MAX(DATE(2029,4,1),Mitarbeiter!$C203),MIN(DATE(2029,5,0),IF(Mitarbeiter!$D203="",DATE(2029,5,0),Mitarbeiter!$D203),TODAY()),Einstellungen!$F$13:$F$67)))*N(Mitarbeiter!$E203)/IF(Einstellungen!$C$11="7 Tage",7,5),N('Ist-Stunden'!AS203)),MAX(IF(Einstellungen!$C$11="7 Tage",MAX(0,(MIN(DATE(2029,5,0),IF(Mitarbeiter!$D203="",DATE(2029,5,0),Mitarbeiter!$D203),TODAY()))-(MAX(DATE(2029,4,1),Mitarbeiter!$C203))+1),MAX(0,NETWORKDAYS(MAX(DATE(2029,4,1),Mitarbeiter!$C203),MIN(DATE(2029,5,0),IF(Mitarbeiter!$D203="",DATE(2029,5,0),Mitarbeiter!$D203),TODAY()),Einstellungen!$F$13:$F$67)))*N(Mitarbeiter!$E203)/IF(Einstellungen!$C$11="7 Tage",7,5),N('Ist-Stunden'!AS203)+(N(Krankheitstage!CD203)+N(Krankheitstage!CP203))*N($C203))))</f>
        <v/>
      </c>
      <c r="BX203" s="76">
        <f>IF($B203="",0,IF(Einstellungen!$C$10="Ja",MAX(IF(Einstellungen!$C$11="7 Tage",MAX(0,(MIN(DATE(2029,6,0),IF(Mitarbeiter!$D203="",DATE(2029,6,0),Mitarbeiter!$D203),TODAY()))-(MAX(DATE(2029,5,1),Mitarbeiter!$C203))+1),MAX(0,NETWORKDAYS(MAX(DATE(2029,5,1),Mitarbeiter!$C203),MIN(DATE(2029,6,0),IF(Mitarbeiter!$D203="",DATE(2029,6,0),Mitarbeiter!$D203),TODAY()),Einstellungen!$F$13:$F$67)))*N(Mitarbeiter!$E203)/IF(Einstellungen!$C$11="7 Tage",7,5),N('Ist-Stunden'!AT203)),MAX(IF(Einstellungen!$C$11="7 Tage",MAX(0,(MIN(DATE(2029,6,0),IF(Mitarbeiter!$D203="",DATE(2029,6,0),Mitarbeiter!$D203),TODAY()))-(MAX(DATE(2029,5,1),Mitarbeiter!$C203))+1),MAX(0,NETWORKDAYS(MAX(DATE(2029,5,1),Mitarbeiter!$C203),MIN(DATE(2029,6,0),IF(Mitarbeiter!$D203="",DATE(2029,6,0),Mitarbeiter!$D203),TODAY()),Einstellungen!$F$13:$F$67)))*N(Mitarbeiter!$E203)/IF(Einstellungen!$C$11="7 Tage",7,5),N('Ist-Stunden'!AT203)+(N(Krankheitstage!CE203)+N(Krankheitstage!CQ203))*N($C203))))</f>
        <v/>
      </c>
      <c r="BY203" s="76">
        <f>IF($B203="",0,IF(Einstellungen!$C$10="Ja",MAX(IF(Einstellungen!$C$11="7 Tage",MAX(0,(MIN(DATE(2029,7,0),IF(Mitarbeiter!$D203="",DATE(2029,7,0),Mitarbeiter!$D203),TODAY()))-(MAX(DATE(2029,6,1),Mitarbeiter!$C203))+1),MAX(0,NETWORKDAYS(MAX(DATE(2029,6,1),Mitarbeiter!$C203),MIN(DATE(2029,7,0),IF(Mitarbeiter!$D203="",DATE(2029,7,0),Mitarbeiter!$D203),TODAY()),Einstellungen!$F$13:$F$67)))*N(Mitarbeiter!$E203)/IF(Einstellungen!$C$11="7 Tage",7,5),N('Ist-Stunden'!AU203)),MAX(IF(Einstellungen!$C$11="7 Tage",MAX(0,(MIN(DATE(2029,7,0),IF(Mitarbeiter!$D203="",DATE(2029,7,0),Mitarbeiter!$D203),TODAY()))-(MAX(DATE(2029,6,1),Mitarbeiter!$C203))+1),MAX(0,NETWORKDAYS(MAX(DATE(2029,6,1),Mitarbeiter!$C203),MIN(DATE(2029,7,0),IF(Mitarbeiter!$D203="",DATE(2029,7,0),Mitarbeiter!$D203),TODAY()),Einstellungen!$F$13:$F$67)))*N(Mitarbeiter!$E203)/IF(Einstellungen!$C$11="7 Tage",7,5),N('Ist-Stunden'!AU203)+(N(Krankheitstage!CF203)+N(Krankheitstage!CR203))*N($C203))))</f>
        <v/>
      </c>
      <c r="BZ203" s="76">
        <f>IF($B203="",0,IF(Einstellungen!$C$10="Ja",MAX(IF(Einstellungen!$C$11="7 Tage",MAX(0,(MIN(DATE(2029,8,0),IF(Mitarbeiter!$D203="",DATE(2029,8,0),Mitarbeiter!$D203),TODAY()))-(MAX(DATE(2029,7,1),Mitarbeiter!$C203))+1),MAX(0,NETWORKDAYS(MAX(DATE(2029,7,1),Mitarbeiter!$C203),MIN(DATE(2029,8,0),IF(Mitarbeiter!$D203="",DATE(2029,8,0),Mitarbeiter!$D203),TODAY()),Einstellungen!$F$13:$F$67)))*N(Mitarbeiter!$E203)/IF(Einstellungen!$C$11="7 Tage",7,5),N('Ist-Stunden'!AV203)),MAX(IF(Einstellungen!$C$11="7 Tage",MAX(0,(MIN(DATE(2029,8,0),IF(Mitarbeiter!$D203="",DATE(2029,8,0),Mitarbeiter!$D203),TODAY()))-(MAX(DATE(2029,7,1),Mitarbeiter!$C203))+1),MAX(0,NETWORKDAYS(MAX(DATE(2029,7,1),Mitarbeiter!$C203),MIN(DATE(2029,8,0),IF(Mitarbeiter!$D203="",DATE(2029,8,0),Mitarbeiter!$D203),TODAY()),Einstellungen!$F$13:$F$67)))*N(Mitarbeiter!$E203)/IF(Einstellungen!$C$11="7 Tage",7,5),N('Ist-Stunden'!AV203)+(N(Krankheitstage!CG203)+N(Krankheitstage!CS203))*N($C203))))</f>
        <v/>
      </c>
      <c r="CA203" s="76">
        <f>IF($B203="",0,IF(Einstellungen!$C$10="Ja",MAX(IF(Einstellungen!$C$11="7 Tage",MAX(0,(MIN(DATE(2029,9,0),IF(Mitarbeiter!$D203="",DATE(2029,9,0),Mitarbeiter!$D203),TODAY()))-(MAX(DATE(2029,8,1),Mitarbeiter!$C203))+1),MAX(0,NETWORKDAYS(MAX(DATE(2029,8,1),Mitarbeiter!$C203),MIN(DATE(2029,9,0),IF(Mitarbeiter!$D203="",DATE(2029,9,0),Mitarbeiter!$D203),TODAY()),Einstellungen!$F$13:$F$67)))*N(Mitarbeiter!$E203)/IF(Einstellungen!$C$11="7 Tage",7,5),N('Ist-Stunden'!AW203)),MAX(IF(Einstellungen!$C$11="7 Tage",MAX(0,(MIN(DATE(2029,9,0),IF(Mitarbeiter!$D203="",DATE(2029,9,0),Mitarbeiter!$D203),TODAY()))-(MAX(DATE(2029,8,1),Mitarbeiter!$C203))+1),MAX(0,NETWORKDAYS(MAX(DATE(2029,8,1),Mitarbeiter!$C203),MIN(DATE(2029,9,0),IF(Mitarbeiter!$D203="",DATE(2029,9,0),Mitarbeiter!$D203),TODAY()),Einstellungen!$F$13:$F$67)))*N(Mitarbeiter!$E203)/IF(Einstellungen!$C$11="7 Tage",7,5),N('Ist-Stunden'!AW203)+(N(Krankheitstage!CH203)+N(Krankheitstage!CT203))*N($C203))))</f>
        <v/>
      </c>
      <c r="CB203" s="76">
        <f>IF($B203="",0,IF(Einstellungen!$C$10="Ja",MAX(IF(Einstellungen!$C$11="7 Tage",MAX(0,(MIN(DATE(2029,10,0),IF(Mitarbeiter!$D203="",DATE(2029,10,0),Mitarbeiter!$D203),TODAY()))-(MAX(DATE(2029,9,1),Mitarbeiter!$C203))+1),MAX(0,NETWORKDAYS(MAX(DATE(2029,9,1),Mitarbeiter!$C203),MIN(DATE(2029,10,0),IF(Mitarbeiter!$D203="",DATE(2029,10,0),Mitarbeiter!$D203),TODAY()),Einstellungen!$F$13:$F$67)))*N(Mitarbeiter!$E203)/IF(Einstellungen!$C$11="7 Tage",7,5),N('Ist-Stunden'!AX203)),MAX(IF(Einstellungen!$C$11="7 Tage",MAX(0,(MIN(DATE(2029,10,0),IF(Mitarbeiter!$D203="",DATE(2029,10,0),Mitarbeiter!$D203),TODAY()))-(MAX(DATE(2029,9,1),Mitarbeiter!$C203))+1),MAX(0,NETWORKDAYS(MAX(DATE(2029,9,1),Mitarbeiter!$C203),MIN(DATE(2029,10,0),IF(Mitarbeiter!$D203="",DATE(2029,10,0),Mitarbeiter!$D203),TODAY()),Einstellungen!$F$13:$F$67)))*N(Mitarbeiter!$E203)/IF(Einstellungen!$C$11="7 Tage",7,5),N('Ist-Stunden'!AX203)+(N(Krankheitstage!CI203)+N(Krankheitstage!CU203))*N($C203))))</f>
        <v/>
      </c>
      <c r="CC203" s="76">
        <f>IF($B203="",0,IF(Einstellungen!$C$10="Ja",MAX(IF(Einstellungen!$C$11="7 Tage",MAX(0,(MIN(DATE(2029,11,0),IF(Mitarbeiter!$D203="",DATE(2029,11,0),Mitarbeiter!$D203),TODAY()))-(MAX(DATE(2029,10,1),Mitarbeiter!$C203))+1),MAX(0,NETWORKDAYS(MAX(DATE(2029,10,1),Mitarbeiter!$C203),MIN(DATE(2029,11,0),IF(Mitarbeiter!$D203="",DATE(2029,11,0),Mitarbeiter!$D203),TODAY()),Einstellungen!$F$13:$F$67)))*N(Mitarbeiter!$E203)/IF(Einstellungen!$C$11="7 Tage",7,5),N('Ist-Stunden'!AY203)),MAX(IF(Einstellungen!$C$11="7 Tage",MAX(0,(MIN(DATE(2029,11,0),IF(Mitarbeiter!$D203="",DATE(2029,11,0),Mitarbeiter!$D203),TODAY()))-(MAX(DATE(2029,10,1),Mitarbeiter!$C203))+1),MAX(0,NETWORKDAYS(MAX(DATE(2029,10,1),Mitarbeiter!$C203),MIN(DATE(2029,11,0),IF(Mitarbeiter!$D203="",DATE(2029,11,0),Mitarbeiter!$D203),TODAY()),Einstellungen!$F$13:$F$67)))*N(Mitarbeiter!$E203)/IF(Einstellungen!$C$11="7 Tage",7,5),N('Ist-Stunden'!AY203)+(N(Krankheitstage!CJ203)+N(Krankheitstage!CV203))*N($C203))))</f>
        <v/>
      </c>
      <c r="CD203" s="76">
        <f>IF($B203="",0,IF(Einstellungen!$C$10="Ja",MAX(IF(Einstellungen!$C$11="7 Tage",MAX(0,(MIN(DATE(2029,12,0),IF(Mitarbeiter!$D203="",DATE(2029,12,0),Mitarbeiter!$D203),TODAY()))-(MAX(DATE(2029,11,1),Mitarbeiter!$C203))+1),MAX(0,NETWORKDAYS(MAX(DATE(2029,11,1),Mitarbeiter!$C203),MIN(DATE(2029,12,0),IF(Mitarbeiter!$D203="",DATE(2029,12,0),Mitarbeiter!$D203),TODAY()),Einstellungen!$F$13:$F$67)))*N(Mitarbeiter!$E203)/IF(Einstellungen!$C$11="7 Tage",7,5),N('Ist-Stunden'!AZ203)),MAX(IF(Einstellungen!$C$11="7 Tage",MAX(0,(MIN(DATE(2029,12,0),IF(Mitarbeiter!$D203="",DATE(2029,12,0),Mitarbeiter!$D203),TODAY()))-(MAX(DATE(2029,11,1),Mitarbeiter!$C203))+1),MAX(0,NETWORKDAYS(MAX(DATE(2029,11,1),Mitarbeiter!$C203),MIN(DATE(2029,12,0),IF(Mitarbeiter!$D203="",DATE(2029,12,0),Mitarbeiter!$D203),TODAY()),Einstellungen!$F$13:$F$67)))*N(Mitarbeiter!$E203)/IF(Einstellungen!$C$11="7 Tage",7,5),N('Ist-Stunden'!AZ203)+(N(Krankheitstage!CK203)+N(Krankheitstage!CW203))*N($C203))))</f>
        <v/>
      </c>
      <c r="CE203" s="76">
        <f>IF($B203="",0,IF(Einstellungen!$C$10="Ja",MAX(IF(Einstellungen!$C$11="7 Tage",MAX(0,(MIN(DATE(2029,13,0),IF(Mitarbeiter!$D203="",DATE(2029,13,0),Mitarbeiter!$D203),TODAY()))-(MAX(DATE(2029,12,1),Mitarbeiter!$C203))+1),MAX(0,NETWORKDAYS(MAX(DATE(2029,12,1),Mitarbeiter!$C203),MIN(DATE(2029,13,0),IF(Mitarbeiter!$D203="",DATE(2029,13,0),Mitarbeiter!$D203),TODAY()),Einstellungen!$F$13:$F$67)))*N(Mitarbeiter!$E203)/IF(Einstellungen!$C$11="7 Tage",7,5),N('Ist-Stunden'!BA203)),MAX(IF(Einstellungen!$C$11="7 Tage",MAX(0,(MIN(DATE(2029,13,0),IF(Mitarbeiter!$D203="",DATE(2029,13,0),Mitarbeiter!$D203),TODAY()))-(MAX(DATE(2029,12,1),Mitarbeiter!$C203))+1),MAX(0,NETWORKDAYS(MAX(DATE(2029,12,1),Mitarbeiter!$C203),MIN(DATE(2029,13,0),IF(Mitarbeiter!$D203="",DATE(2029,13,0),Mitarbeiter!$D203),TODAY()),Einstellungen!$F$13:$F$67)))*N(Mitarbeiter!$E203)/IF(Einstellungen!$C$11="7 Tage",7,5),N('Ist-Stunden'!BA203)+(N(Krankheitstage!CL203)+N(Krankheitstage!CX203))*N($C203))))</f>
        <v/>
      </c>
      <c r="CF203" s="76">
        <f>IF($B203="",0,IF(Einstellungen!$C$10="Ja",MAX(IF(Einstellungen!$C$11="7 Tage",MAX(0,(MIN(DATE(2030,2,0),IF(Mitarbeiter!$D203="",DATE(2030,2,0),Mitarbeiter!$D203),TODAY()))-(MAX(DATE(2030,1,1),Mitarbeiter!$C203))+1),MAX(0,NETWORKDAYS(MAX(DATE(2030,1,1),Mitarbeiter!$C203),MIN(DATE(2030,2,0),IF(Mitarbeiter!$D203="",DATE(2030,2,0),Mitarbeiter!$D203),TODAY()),Einstellungen!$F$13:$F$67)))*N(Mitarbeiter!$E203)/IF(Einstellungen!$C$11="7 Tage",7,5),N('Ist-Stunden'!BB203)),MAX(IF(Einstellungen!$C$11="7 Tage",MAX(0,(MIN(DATE(2030,2,0),IF(Mitarbeiter!$D203="",DATE(2030,2,0),Mitarbeiter!$D203),TODAY()))-(MAX(DATE(2030,1,1),Mitarbeiter!$C203))+1),MAX(0,NETWORKDAYS(MAX(DATE(2030,1,1),Mitarbeiter!$C203),MIN(DATE(2030,2,0),IF(Mitarbeiter!$D203="",DATE(2030,2,0),Mitarbeiter!$D203),TODAY()),Einstellungen!$F$13:$F$67)))*N(Mitarbeiter!$E203)/IF(Einstellungen!$C$11="7 Tage",7,5),N('Ist-Stunden'!BB203)+(N(Krankheitstage!CY203)+N(Krankheitstage!DK203))*N($C203))))</f>
        <v/>
      </c>
      <c r="CG203" s="76">
        <f>IF($B203="",0,IF(Einstellungen!$C$10="Ja",MAX(IF(Einstellungen!$C$11="7 Tage",MAX(0,(MIN(DATE(2030,3,0),IF(Mitarbeiter!$D203="",DATE(2030,3,0),Mitarbeiter!$D203),TODAY()))-(MAX(DATE(2030,2,1),Mitarbeiter!$C203))+1),MAX(0,NETWORKDAYS(MAX(DATE(2030,2,1),Mitarbeiter!$C203),MIN(DATE(2030,3,0),IF(Mitarbeiter!$D203="",DATE(2030,3,0),Mitarbeiter!$D203),TODAY()),Einstellungen!$F$13:$F$67)))*N(Mitarbeiter!$E203)/IF(Einstellungen!$C$11="7 Tage",7,5),N('Ist-Stunden'!BC203)),MAX(IF(Einstellungen!$C$11="7 Tage",MAX(0,(MIN(DATE(2030,3,0),IF(Mitarbeiter!$D203="",DATE(2030,3,0),Mitarbeiter!$D203),TODAY()))-(MAX(DATE(2030,2,1),Mitarbeiter!$C203))+1),MAX(0,NETWORKDAYS(MAX(DATE(2030,2,1),Mitarbeiter!$C203),MIN(DATE(2030,3,0),IF(Mitarbeiter!$D203="",DATE(2030,3,0),Mitarbeiter!$D203),TODAY()),Einstellungen!$F$13:$F$67)))*N(Mitarbeiter!$E203)/IF(Einstellungen!$C$11="7 Tage",7,5),N('Ist-Stunden'!BC203)+(N(Krankheitstage!CZ203)+N(Krankheitstage!DL203))*N($C203))))</f>
        <v/>
      </c>
      <c r="CH203" s="76">
        <f>IF($B203="",0,IF(Einstellungen!$C$10="Ja",MAX(IF(Einstellungen!$C$11="7 Tage",MAX(0,(MIN(DATE(2030,4,0),IF(Mitarbeiter!$D203="",DATE(2030,4,0),Mitarbeiter!$D203),TODAY()))-(MAX(DATE(2030,3,1),Mitarbeiter!$C203))+1),MAX(0,NETWORKDAYS(MAX(DATE(2030,3,1),Mitarbeiter!$C203),MIN(DATE(2030,4,0),IF(Mitarbeiter!$D203="",DATE(2030,4,0),Mitarbeiter!$D203),TODAY()),Einstellungen!$F$13:$F$67)))*N(Mitarbeiter!$E203)/IF(Einstellungen!$C$11="7 Tage",7,5),N('Ist-Stunden'!BD203)),MAX(IF(Einstellungen!$C$11="7 Tage",MAX(0,(MIN(DATE(2030,4,0),IF(Mitarbeiter!$D203="",DATE(2030,4,0),Mitarbeiter!$D203),TODAY()))-(MAX(DATE(2030,3,1),Mitarbeiter!$C203))+1),MAX(0,NETWORKDAYS(MAX(DATE(2030,3,1),Mitarbeiter!$C203),MIN(DATE(2030,4,0),IF(Mitarbeiter!$D203="",DATE(2030,4,0),Mitarbeiter!$D203),TODAY()),Einstellungen!$F$13:$F$67)))*N(Mitarbeiter!$E203)/IF(Einstellungen!$C$11="7 Tage",7,5),N('Ist-Stunden'!BD203)+(N(Krankheitstage!DA203)+N(Krankheitstage!DM203))*N($C203))))</f>
        <v/>
      </c>
      <c r="CI203" s="76">
        <f>IF($B203="",0,IF(Einstellungen!$C$10="Ja",MAX(IF(Einstellungen!$C$11="7 Tage",MAX(0,(MIN(DATE(2030,5,0),IF(Mitarbeiter!$D203="",DATE(2030,5,0),Mitarbeiter!$D203),TODAY()))-(MAX(DATE(2030,4,1),Mitarbeiter!$C203))+1),MAX(0,NETWORKDAYS(MAX(DATE(2030,4,1),Mitarbeiter!$C203),MIN(DATE(2030,5,0),IF(Mitarbeiter!$D203="",DATE(2030,5,0),Mitarbeiter!$D203),TODAY()),Einstellungen!$F$13:$F$67)))*N(Mitarbeiter!$E203)/IF(Einstellungen!$C$11="7 Tage",7,5),N('Ist-Stunden'!BE203)),MAX(IF(Einstellungen!$C$11="7 Tage",MAX(0,(MIN(DATE(2030,5,0),IF(Mitarbeiter!$D203="",DATE(2030,5,0),Mitarbeiter!$D203),TODAY()))-(MAX(DATE(2030,4,1),Mitarbeiter!$C203))+1),MAX(0,NETWORKDAYS(MAX(DATE(2030,4,1),Mitarbeiter!$C203),MIN(DATE(2030,5,0),IF(Mitarbeiter!$D203="",DATE(2030,5,0),Mitarbeiter!$D203),TODAY()),Einstellungen!$F$13:$F$67)))*N(Mitarbeiter!$E203)/IF(Einstellungen!$C$11="7 Tage",7,5),N('Ist-Stunden'!BE203)+(N(Krankheitstage!DB203)+N(Krankheitstage!DN203))*N($C203))))</f>
        <v/>
      </c>
      <c r="CJ203" s="76">
        <f>IF($B203="",0,IF(Einstellungen!$C$10="Ja",MAX(IF(Einstellungen!$C$11="7 Tage",MAX(0,(MIN(DATE(2030,6,0),IF(Mitarbeiter!$D203="",DATE(2030,6,0),Mitarbeiter!$D203),TODAY()))-(MAX(DATE(2030,5,1),Mitarbeiter!$C203))+1),MAX(0,NETWORKDAYS(MAX(DATE(2030,5,1),Mitarbeiter!$C203),MIN(DATE(2030,6,0),IF(Mitarbeiter!$D203="",DATE(2030,6,0),Mitarbeiter!$D203),TODAY()),Einstellungen!$F$13:$F$67)))*N(Mitarbeiter!$E203)/IF(Einstellungen!$C$11="7 Tage",7,5),N('Ist-Stunden'!BF203)),MAX(IF(Einstellungen!$C$11="7 Tage",MAX(0,(MIN(DATE(2030,6,0),IF(Mitarbeiter!$D203="",DATE(2030,6,0),Mitarbeiter!$D203),TODAY()))-(MAX(DATE(2030,5,1),Mitarbeiter!$C203))+1),MAX(0,NETWORKDAYS(MAX(DATE(2030,5,1),Mitarbeiter!$C203),MIN(DATE(2030,6,0),IF(Mitarbeiter!$D203="",DATE(2030,6,0),Mitarbeiter!$D203),TODAY()),Einstellungen!$F$13:$F$67)))*N(Mitarbeiter!$E203)/IF(Einstellungen!$C$11="7 Tage",7,5),N('Ist-Stunden'!BF203)+(N(Krankheitstage!DC203)+N(Krankheitstage!DO203))*N($C203))))</f>
        <v/>
      </c>
      <c r="CK203" s="76">
        <f>IF($B203="",0,IF(Einstellungen!$C$10="Ja",MAX(IF(Einstellungen!$C$11="7 Tage",MAX(0,(MIN(DATE(2030,7,0),IF(Mitarbeiter!$D203="",DATE(2030,7,0),Mitarbeiter!$D203),TODAY()))-(MAX(DATE(2030,6,1),Mitarbeiter!$C203))+1),MAX(0,NETWORKDAYS(MAX(DATE(2030,6,1),Mitarbeiter!$C203),MIN(DATE(2030,7,0),IF(Mitarbeiter!$D203="",DATE(2030,7,0),Mitarbeiter!$D203),TODAY()),Einstellungen!$F$13:$F$67)))*N(Mitarbeiter!$E203)/IF(Einstellungen!$C$11="7 Tage",7,5),N('Ist-Stunden'!BG203)),MAX(IF(Einstellungen!$C$11="7 Tage",MAX(0,(MIN(DATE(2030,7,0),IF(Mitarbeiter!$D203="",DATE(2030,7,0),Mitarbeiter!$D203),TODAY()))-(MAX(DATE(2030,6,1),Mitarbeiter!$C203))+1),MAX(0,NETWORKDAYS(MAX(DATE(2030,6,1),Mitarbeiter!$C203),MIN(DATE(2030,7,0),IF(Mitarbeiter!$D203="",DATE(2030,7,0),Mitarbeiter!$D203),TODAY()),Einstellungen!$F$13:$F$67)))*N(Mitarbeiter!$E203)/IF(Einstellungen!$C$11="7 Tage",7,5),N('Ist-Stunden'!BG203)+(N(Krankheitstage!DD203)+N(Krankheitstage!DP203))*N($C203))))</f>
        <v/>
      </c>
      <c r="CL203" s="76">
        <f>IF($B203="",0,IF(Einstellungen!$C$10="Ja",MAX(IF(Einstellungen!$C$11="7 Tage",MAX(0,(MIN(DATE(2030,8,0),IF(Mitarbeiter!$D203="",DATE(2030,8,0),Mitarbeiter!$D203),TODAY()))-(MAX(DATE(2030,7,1),Mitarbeiter!$C203))+1),MAX(0,NETWORKDAYS(MAX(DATE(2030,7,1),Mitarbeiter!$C203),MIN(DATE(2030,8,0),IF(Mitarbeiter!$D203="",DATE(2030,8,0),Mitarbeiter!$D203),TODAY()),Einstellungen!$F$13:$F$67)))*N(Mitarbeiter!$E203)/IF(Einstellungen!$C$11="7 Tage",7,5),N('Ist-Stunden'!BH203)),MAX(IF(Einstellungen!$C$11="7 Tage",MAX(0,(MIN(DATE(2030,8,0),IF(Mitarbeiter!$D203="",DATE(2030,8,0),Mitarbeiter!$D203),TODAY()))-(MAX(DATE(2030,7,1),Mitarbeiter!$C203))+1),MAX(0,NETWORKDAYS(MAX(DATE(2030,7,1),Mitarbeiter!$C203),MIN(DATE(2030,8,0),IF(Mitarbeiter!$D203="",DATE(2030,8,0),Mitarbeiter!$D203),TODAY()),Einstellungen!$F$13:$F$67)))*N(Mitarbeiter!$E203)/IF(Einstellungen!$C$11="7 Tage",7,5),N('Ist-Stunden'!BH203)+(N(Krankheitstage!DE203)+N(Krankheitstage!DQ203))*N($C203))))</f>
        <v/>
      </c>
      <c r="CM203" s="76">
        <f>IF($B203="",0,IF(Einstellungen!$C$10="Ja",MAX(IF(Einstellungen!$C$11="7 Tage",MAX(0,(MIN(DATE(2030,9,0),IF(Mitarbeiter!$D203="",DATE(2030,9,0),Mitarbeiter!$D203),TODAY()))-(MAX(DATE(2030,8,1),Mitarbeiter!$C203))+1),MAX(0,NETWORKDAYS(MAX(DATE(2030,8,1),Mitarbeiter!$C203),MIN(DATE(2030,9,0),IF(Mitarbeiter!$D203="",DATE(2030,9,0),Mitarbeiter!$D203),TODAY()),Einstellungen!$F$13:$F$67)))*N(Mitarbeiter!$E203)/IF(Einstellungen!$C$11="7 Tage",7,5),N('Ist-Stunden'!BI203)),MAX(IF(Einstellungen!$C$11="7 Tage",MAX(0,(MIN(DATE(2030,9,0),IF(Mitarbeiter!$D203="",DATE(2030,9,0),Mitarbeiter!$D203),TODAY()))-(MAX(DATE(2030,8,1),Mitarbeiter!$C203))+1),MAX(0,NETWORKDAYS(MAX(DATE(2030,8,1),Mitarbeiter!$C203),MIN(DATE(2030,9,0),IF(Mitarbeiter!$D203="",DATE(2030,9,0),Mitarbeiter!$D203),TODAY()),Einstellungen!$F$13:$F$67)))*N(Mitarbeiter!$E203)/IF(Einstellungen!$C$11="7 Tage",7,5),N('Ist-Stunden'!BI203)+(N(Krankheitstage!DF203)+N(Krankheitstage!DR203))*N($C203))))</f>
        <v/>
      </c>
      <c r="CN203" s="76">
        <f>IF($B203="",0,IF(Einstellungen!$C$10="Ja",MAX(IF(Einstellungen!$C$11="7 Tage",MAX(0,(MIN(DATE(2030,10,0),IF(Mitarbeiter!$D203="",DATE(2030,10,0),Mitarbeiter!$D203),TODAY()))-(MAX(DATE(2030,9,1),Mitarbeiter!$C203))+1),MAX(0,NETWORKDAYS(MAX(DATE(2030,9,1),Mitarbeiter!$C203),MIN(DATE(2030,10,0),IF(Mitarbeiter!$D203="",DATE(2030,10,0),Mitarbeiter!$D203),TODAY()),Einstellungen!$F$13:$F$67)))*N(Mitarbeiter!$E203)/IF(Einstellungen!$C$11="7 Tage",7,5),N('Ist-Stunden'!BJ203)),MAX(IF(Einstellungen!$C$11="7 Tage",MAX(0,(MIN(DATE(2030,10,0),IF(Mitarbeiter!$D203="",DATE(2030,10,0),Mitarbeiter!$D203),TODAY()))-(MAX(DATE(2030,9,1),Mitarbeiter!$C203))+1),MAX(0,NETWORKDAYS(MAX(DATE(2030,9,1),Mitarbeiter!$C203),MIN(DATE(2030,10,0),IF(Mitarbeiter!$D203="",DATE(2030,10,0),Mitarbeiter!$D203),TODAY()),Einstellungen!$F$13:$F$67)))*N(Mitarbeiter!$E203)/IF(Einstellungen!$C$11="7 Tage",7,5),N('Ist-Stunden'!BJ203)+(N(Krankheitstage!DG203)+N(Krankheitstage!DS203))*N($C203))))</f>
        <v/>
      </c>
      <c r="CO203" s="76">
        <f>IF($B203="",0,IF(Einstellungen!$C$10="Ja",MAX(IF(Einstellungen!$C$11="7 Tage",MAX(0,(MIN(DATE(2030,11,0),IF(Mitarbeiter!$D203="",DATE(2030,11,0),Mitarbeiter!$D203),TODAY()))-(MAX(DATE(2030,10,1),Mitarbeiter!$C203))+1),MAX(0,NETWORKDAYS(MAX(DATE(2030,10,1),Mitarbeiter!$C203),MIN(DATE(2030,11,0),IF(Mitarbeiter!$D203="",DATE(2030,11,0),Mitarbeiter!$D203),TODAY()),Einstellungen!$F$13:$F$67)))*N(Mitarbeiter!$E203)/IF(Einstellungen!$C$11="7 Tage",7,5),N('Ist-Stunden'!BK203)),MAX(IF(Einstellungen!$C$11="7 Tage",MAX(0,(MIN(DATE(2030,11,0),IF(Mitarbeiter!$D203="",DATE(2030,11,0),Mitarbeiter!$D203),TODAY()))-(MAX(DATE(2030,10,1),Mitarbeiter!$C203))+1),MAX(0,NETWORKDAYS(MAX(DATE(2030,10,1),Mitarbeiter!$C203),MIN(DATE(2030,11,0),IF(Mitarbeiter!$D203="",DATE(2030,11,0),Mitarbeiter!$D203),TODAY()),Einstellungen!$F$13:$F$67)))*N(Mitarbeiter!$E203)/IF(Einstellungen!$C$11="7 Tage",7,5),N('Ist-Stunden'!BK203)+(N(Krankheitstage!DH203)+N(Krankheitstage!DT203))*N($C203))))</f>
        <v/>
      </c>
      <c r="CP203" s="76">
        <f>IF($B203="",0,IF(Einstellungen!$C$10="Ja",MAX(IF(Einstellungen!$C$11="7 Tage",MAX(0,(MIN(DATE(2030,12,0),IF(Mitarbeiter!$D203="",DATE(2030,12,0),Mitarbeiter!$D203),TODAY()))-(MAX(DATE(2030,11,1),Mitarbeiter!$C203))+1),MAX(0,NETWORKDAYS(MAX(DATE(2030,11,1),Mitarbeiter!$C203),MIN(DATE(2030,12,0),IF(Mitarbeiter!$D203="",DATE(2030,12,0),Mitarbeiter!$D203),TODAY()),Einstellungen!$F$13:$F$67)))*N(Mitarbeiter!$E203)/IF(Einstellungen!$C$11="7 Tage",7,5),N('Ist-Stunden'!BL203)),MAX(IF(Einstellungen!$C$11="7 Tage",MAX(0,(MIN(DATE(2030,12,0),IF(Mitarbeiter!$D203="",DATE(2030,12,0),Mitarbeiter!$D203),TODAY()))-(MAX(DATE(2030,11,1),Mitarbeiter!$C203))+1),MAX(0,NETWORKDAYS(MAX(DATE(2030,11,1),Mitarbeiter!$C203),MIN(DATE(2030,12,0),IF(Mitarbeiter!$D203="",DATE(2030,12,0),Mitarbeiter!$D203),TODAY()),Einstellungen!$F$13:$F$67)))*N(Mitarbeiter!$E203)/IF(Einstellungen!$C$11="7 Tage",7,5),N('Ist-Stunden'!BL203)+(N(Krankheitstage!DI203)+N(Krankheitstage!DU203))*N($C203))))</f>
        <v/>
      </c>
      <c r="CQ203" s="76">
        <f>IF($B203="",0,IF(Einstellungen!$C$10="Ja",MAX(IF(Einstellungen!$C$11="7 Tage",MAX(0,(MIN(DATE(2030,13,0),IF(Mitarbeiter!$D203="",DATE(2030,13,0),Mitarbeiter!$D203),TODAY()))-(MAX(DATE(2030,12,1),Mitarbeiter!$C203))+1),MAX(0,NETWORKDAYS(MAX(DATE(2030,12,1),Mitarbeiter!$C203),MIN(DATE(2030,13,0),IF(Mitarbeiter!$D203="",DATE(2030,13,0),Mitarbeiter!$D203),TODAY()),Einstellungen!$F$13:$F$67)))*N(Mitarbeiter!$E203)/IF(Einstellungen!$C$11="7 Tage",7,5),N('Ist-Stunden'!BM203)),MAX(IF(Einstellungen!$C$11="7 Tage",MAX(0,(MIN(DATE(2030,13,0),IF(Mitarbeiter!$D203="",DATE(2030,13,0),Mitarbeiter!$D203),TODAY()))-(MAX(DATE(2030,12,1),Mitarbeiter!$C203))+1),MAX(0,NETWORKDAYS(MAX(DATE(2030,12,1),Mitarbeiter!$C203),MIN(DATE(2030,13,0),IF(Mitarbeiter!$D203="",DATE(2030,13,0),Mitarbeiter!$D203),TODAY()),Einstellungen!$F$13:$F$67)))*N(Mitarbeiter!$E203)/IF(Einstellungen!$C$11="7 Tage",7,5),N('Ist-Stunden'!BM203)+(N(Krankheitstage!DJ203)+N(Krankheitstage!DV203))*N($C203))))</f>
        <v/>
      </c>
    </row>
    <row r="204">
      <c r="A204" s="73">
        <f>IF(Mitarbeiter!B204="","",Mitarbeiter!A204)</f>
        <v/>
      </c>
      <c r="B204" s="6">
        <f>IF(Mitarbeiter!B204="","",Mitarbeiter!B204)</f>
        <v/>
      </c>
      <c r="C204" s="74">
        <f>IF(Mitarbeiter!B204="","",Mitarbeiter!F204)</f>
        <v/>
      </c>
      <c r="D204" s="75">
        <f>N(INDEX(Krankheitstage!$G204:$DV204,1,(Einstellungen!$C$3-2026)*24+1))</f>
        <v/>
      </c>
      <c r="E204" s="75">
        <f>N(INDEX(Krankheitstage!$G204:$DV204,1,(Einstellungen!$C$3-2026)*24+2))</f>
        <v/>
      </c>
      <c r="F204" s="75">
        <f>N(INDEX(Krankheitstage!$G204:$DV204,1,(Einstellungen!$C$3-2026)*24+3))</f>
        <v/>
      </c>
      <c r="G204" s="75">
        <f>N(INDEX(Krankheitstage!$G204:$DV204,1,(Einstellungen!$C$3-2026)*24+4))</f>
        <v/>
      </c>
      <c r="H204" s="75">
        <f>N(INDEX(Krankheitstage!$G204:$DV204,1,(Einstellungen!$C$3-2026)*24+5))</f>
        <v/>
      </c>
      <c r="I204" s="75">
        <f>N(INDEX(Krankheitstage!$G204:$DV204,1,(Einstellungen!$C$3-2026)*24+6))</f>
        <v/>
      </c>
      <c r="J204" s="75">
        <f>N(INDEX(Krankheitstage!$G204:$DV204,1,(Einstellungen!$C$3-2026)*24+7))</f>
        <v/>
      </c>
      <c r="K204" s="75">
        <f>N(INDEX(Krankheitstage!$G204:$DV204,1,(Einstellungen!$C$3-2026)*24+8))</f>
        <v/>
      </c>
      <c r="L204" s="75">
        <f>N(INDEX(Krankheitstage!$G204:$DV204,1,(Einstellungen!$C$3-2026)*24+9))</f>
        <v/>
      </c>
      <c r="M204" s="75">
        <f>N(INDEX(Krankheitstage!$G204:$DV204,1,(Einstellungen!$C$3-2026)*24+10))</f>
        <v/>
      </c>
      <c r="N204" s="75">
        <f>N(INDEX(Krankheitstage!$G204:$DV204,1,(Einstellungen!$C$3-2026)*24+11))</f>
        <v/>
      </c>
      <c r="O204" s="75">
        <f>N(INDEX(Krankheitstage!$G204:$DV204,1,(Einstellungen!$C$3-2026)*24+12))</f>
        <v/>
      </c>
      <c r="P204" s="75">
        <f>IF($B204="","",SUM(D204:O204))</f>
        <v/>
      </c>
      <c r="Q204" s="75">
        <f>N(INDEX(Krankheitstage!$G204:$DV204,1,(Einstellungen!$C$3-2026)*24+13))</f>
        <v/>
      </c>
      <c r="R204" s="75">
        <f>N(INDEX(Krankheitstage!$G204:$DV204,1,(Einstellungen!$C$3-2026)*24+14))</f>
        <v/>
      </c>
      <c r="S204" s="75">
        <f>N(INDEX(Krankheitstage!$G204:$DV204,1,(Einstellungen!$C$3-2026)*24+15))</f>
        <v/>
      </c>
      <c r="T204" s="75">
        <f>N(INDEX(Krankheitstage!$G204:$DV204,1,(Einstellungen!$C$3-2026)*24+16))</f>
        <v/>
      </c>
      <c r="U204" s="75">
        <f>N(INDEX(Krankheitstage!$G204:$DV204,1,(Einstellungen!$C$3-2026)*24+17))</f>
        <v/>
      </c>
      <c r="V204" s="75">
        <f>N(INDEX(Krankheitstage!$G204:$DV204,1,(Einstellungen!$C$3-2026)*24+18))</f>
        <v/>
      </c>
      <c r="W204" s="75">
        <f>N(INDEX(Krankheitstage!$G204:$DV204,1,(Einstellungen!$C$3-2026)*24+19))</f>
        <v/>
      </c>
      <c r="X204" s="75">
        <f>N(INDEX(Krankheitstage!$G204:$DV204,1,(Einstellungen!$C$3-2026)*24+20))</f>
        <v/>
      </c>
      <c r="Y204" s="75">
        <f>N(INDEX(Krankheitstage!$G204:$DV204,1,(Einstellungen!$C$3-2026)*24+21))</f>
        <v/>
      </c>
      <c r="Z204" s="75">
        <f>N(INDEX(Krankheitstage!$G204:$DV204,1,(Einstellungen!$C$3-2026)*24+22))</f>
        <v/>
      </c>
      <c r="AA204" s="75">
        <f>N(INDEX(Krankheitstage!$G204:$DV204,1,(Einstellungen!$C$3-2026)*24+23))</f>
        <v/>
      </c>
      <c r="AB204" s="75">
        <f>N(INDEX(Krankheitstage!$G204:$DV204,1,(Einstellungen!$C$3-2026)*24+24))</f>
        <v/>
      </c>
      <c r="AC204" s="75">
        <f>IF($B204="","",SUM(Q204:AB204))</f>
        <v/>
      </c>
      <c r="AD204" s="75">
        <f>IF($B204="","",SUM(P204,AC204))</f>
        <v/>
      </c>
      <c r="AE204" s="76">
        <f>IF($B204="","",AD204*N(C204))</f>
        <v/>
      </c>
      <c r="AF204" s="75">
        <f>IF($B204="","",Krankheitstage!E204)</f>
        <v/>
      </c>
      <c r="AG204" s="76">
        <f>IF($B204="","",AF204*N(C204))</f>
        <v/>
      </c>
      <c r="AH204" s="76">
        <f>IF($B204="","",INDEX($AJ204:$CQ204,1,(Einstellungen!$C$3-2026)*12+1)+INDEX($AJ204:$CQ204,1,(Einstellungen!$C$3-2026)*12+2)+INDEX($AJ204:$CQ204,1,(Einstellungen!$C$3-2026)*12+3)+INDEX($AJ204:$CQ204,1,(Einstellungen!$C$3-2026)*12+4)+INDEX($AJ204:$CQ204,1,(Einstellungen!$C$3-2026)*12+5)+INDEX($AJ204:$CQ204,1,(Einstellungen!$C$3-2026)*12+6)+INDEX($AJ204:$CQ204,1,(Einstellungen!$C$3-2026)*12+7)+INDEX($AJ204:$CQ204,1,(Einstellungen!$C$3-2026)*12+8)+INDEX($AJ204:$CQ204,1,(Einstellungen!$C$3-2026)*12+9)+INDEX($AJ204:$CQ204,1,(Einstellungen!$C$3-2026)*12+10)+INDEX($AJ204:$CQ204,1,(Einstellungen!$C$3-2026)*12+11)+INDEX($AJ204:$CQ204,1,(Einstellungen!$C$3-2026)*12+12))</f>
        <v/>
      </c>
      <c r="AI204" s="76">
        <f>IF($B204="","",SUM($AJ204:$CQ204))</f>
        <v/>
      </c>
      <c r="AJ204" s="76">
        <f>IF($B204="",0,IF(Einstellungen!$C$10="Ja",MAX(IF(Einstellungen!$C$11="7 Tage",MAX(0,(MIN(DATE(2026,2,0),IF(Mitarbeiter!$D204="",DATE(2026,2,0),Mitarbeiter!$D204),TODAY()))-(MAX(DATE(2026,1,1),Mitarbeiter!$C204))+1),MAX(0,NETWORKDAYS(MAX(DATE(2026,1,1),Mitarbeiter!$C204),MIN(DATE(2026,2,0),IF(Mitarbeiter!$D204="",DATE(2026,2,0),Mitarbeiter!$D204),TODAY()),Einstellungen!$F$13:$F$67)))*N(Mitarbeiter!$E204)/IF(Einstellungen!$C$11="7 Tage",7,5),N('Ist-Stunden'!F204)),MAX(IF(Einstellungen!$C$11="7 Tage",MAX(0,(MIN(DATE(2026,2,0),IF(Mitarbeiter!$D204="",DATE(2026,2,0),Mitarbeiter!$D204),TODAY()))-(MAX(DATE(2026,1,1),Mitarbeiter!$C204))+1),MAX(0,NETWORKDAYS(MAX(DATE(2026,1,1),Mitarbeiter!$C204),MIN(DATE(2026,2,0),IF(Mitarbeiter!$D204="",DATE(2026,2,0),Mitarbeiter!$D204),TODAY()),Einstellungen!$F$13:$F$67)))*N(Mitarbeiter!$E204)/IF(Einstellungen!$C$11="7 Tage",7,5),N('Ist-Stunden'!F204)+(N(Krankheitstage!G204)+N(Krankheitstage!S204))*N($C204))))</f>
        <v/>
      </c>
      <c r="AK204" s="76">
        <f>IF($B204="",0,IF(Einstellungen!$C$10="Ja",MAX(IF(Einstellungen!$C$11="7 Tage",MAX(0,(MIN(DATE(2026,3,0),IF(Mitarbeiter!$D204="",DATE(2026,3,0),Mitarbeiter!$D204),TODAY()))-(MAX(DATE(2026,2,1),Mitarbeiter!$C204))+1),MAX(0,NETWORKDAYS(MAX(DATE(2026,2,1),Mitarbeiter!$C204),MIN(DATE(2026,3,0),IF(Mitarbeiter!$D204="",DATE(2026,3,0),Mitarbeiter!$D204),TODAY()),Einstellungen!$F$13:$F$67)))*N(Mitarbeiter!$E204)/IF(Einstellungen!$C$11="7 Tage",7,5),N('Ist-Stunden'!G204)),MAX(IF(Einstellungen!$C$11="7 Tage",MAX(0,(MIN(DATE(2026,3,0),IF(Mitarbeiter!$D204="",DATE(2026,3,0),Mitarbeiter!$D204),TODAY()))-(MAX(DATE(2026,2,1),Mitarbeiter!$C204))+1),MAX(0,NETWORKDAYS(MAX(DATE(2026,2,1),Mitarbeiter!$C204),MIN(DATE(2026,3,0),IF(Mitarbeiter!$D204="",DATE(2026,3,0),Mitarbeiter!$D204),TODAY()),Einstellungen!$F$13:$F$67)))*N(Mitarbeiter!$E204)/IF(Einstellungen!$C$11="7 Tage",7,5),N('Ist-Stunden'!G204)+(N(Krankheitstage!H204)+N(Krankheitstage!T204))*N($C204))))</f>
        <v/>
      </c>
      <c r="AL204" s="76">
        <f>IF($B204="",0,IF(Einstellungen!$C$10="Ja",MAX(IF(Einstellungen!$C$11="7 Tage",MAX(0,(MIN(DATE(2026,4,0),IF(Mitarbeiter!$D204="",DATE(2026,4,0),Mitarbeiter!$D204),TODAY()))-(MAX(DATE(2026,3,1),Mitarbeiter!$C204))+1),MAX(0,NETWORKDAYS(MAX(DATE(2026,3,1),Mitarbeiter!$C204),MIN(DATE(2026,4,0),IF(Mitarbeiter!$D204="",DATE(2026,4,0),Mitarbeiter!$D204),TODAY()),Einstellungen!$F$13:$F$67)))*N(Mitarbeiter!$E204)/IF(Einstellungen!$C$11="7 Tage",7,5),N('Ist-Stunden'!H204)),MAX(IF(Einstellungen!$C$11="7 Tage",MAX(0,(MIN(DATE(2026,4,0),IF(Mitarbeiter!$D204="",DATE(2026,4,0),Mitarbeiter!$D204),TODAY()))-(MAX(DATE(2026,3,1),Mitarbeiter!$C204))+1),MAX(0,NETWORKDAYS(MAX(DATE(2026,3,1),Mitarbeiter!$C204),MIN(DATE(2026,4,0),IF(Mitarbeiter!$D204="",DATE(2026,4,0),Mitarbeiter!$D204),TODAY()),Einstellungen!$F$13:$F$67)))*N(Mitarbeiter!$E204)/IF(Einstellungen!$C$11="7 Tage",7,5),N('Ist-Stunden'!H204)+(N(Krankheitstage!I204)+N(Krankheitstage!U204))*N($C204))))</f>
        <v/>
      </c>
      <c r="AM204" s="76">
        <f>IF($B204="",0,IF(Einstellungen!$C$10="Ja",MAX(IF(Einstellungen!$C$11="7 Tage",MAX(0,(MIN(DATE(2026,5,0),IF(Mitarbeiter!$D204="",DATE(2026,5,0),Mitarbeiter!$D204),TODAY()))-(MAX(DATE(2026,4,1),Mitarbeiter!$C204))+1),MAX(0,NETWORKDAYS(MAX(DATE(2026,4,1),Mitarbeiter!$C204),MIN(DATE(2026,5,0),IF(Mitarbeiter!$D204="",DATE(2026,5,0),Mitarbeiter!$D204),TODAY()),Einstellungen!$F$13:$F$67)))*N(Mitarbeiter!$E204)/IF(Einstellungen!$C$11="7 Tage",7,5),N('Ist-Stunden'!I204)),MAX(IF(Einstellungen!$C$11="7 Tage",MAX(0,(MIN(DATE(2026,5,0),IF(Mitarbeiter!$D204="",DATE(2026,5,0),Mitarbeiter!$D204),TODAY()))-(MAX(DATE(2026,4,1),Mitarbeiter!$C204))+1),MAX(0,NETWORKDAYS(MAX(DATE(2026,4,1),Mitarbeiter!$C204),MIN(DATE(2026,5,0),IF(Mitarbeiter!$D204="",DATE(2026,5,0),Mitarbeiter!$D204),TODAY()),Einstellungen!$F$13:$F$67)))*N(Mitarbeiter!$E204)/IF(Einstellungen!$C$11="7 Tage",7,5),N('Ist-Stunden'!I204)+(N(Krankheitstage!J204)+N(Krankheitstage!V204))*N($C204))))</f>
        <v/>
      </c>
      <c r="AN204" s="76">
        <f>IF($B204="",0,IF(Einstellungen!$C$10="Ja",MAX(IF(Einstellungen!$C$11="7 Tage",MAX(0,(MIN(DATE(2026,6,0),IF(Mitarbeiter!$D204="",DATE(2026,6,0),Mitarbeiter!$D204),TODAY()))-(MAX(DATE(2026,5,1),Mitarbeiter!$C204))+1),MAX(0,NETWORKDAYS(MAX(DATE(2026,5,1),Mitarbeiter!$C204),MIN(DATE(2026,6,0),IF(Mitarbeiter!$D204="",DATE(2026,6,0),Mitarbeiter!$D204),TODAY()),Einstellungen!$F$13:$F$67)))*N(Mitarbeiter!$E204)/IF(Einstellungen!$C$11="7 Tage",7,5),N('Ist-Stunden'!J204)),MAX(IF(Einstellungen!$C$11="7 Tage",MAX(0,(MIN(DATE(2026,6,0),IF(Mitarbeiter!$D204="",DATE(2026,6,0),Mitarbeiter!$D204),TODAY()))-(MAX(DATE(2026,5,1),Mitarbeiter!$C204))+1),MAX(0,NETWORKDAYS(MAX(DATE(2026,5,1),Mitarbeiter!$C204),MIN(DATE(2026,6,0),IF(Mitarbeiter!$D204="",DATE(2026,6,0),Mitarbeiter!$D204),TODAY()),Einstellungen!$F$13:$F$67)))*N(Mitarbeiter!$E204)/IF(Einstellungen!$C$11="7 Tage",7,5),N('Ist-Stunden'!J204)+(N(Krankheitstage!K204)+N(Krankheitstage!W204))*N($C204))))</f>
        <v/>
      </c>
      <c r="AO204" s="76">
        <f>IF($B204="",0,IF(Einstellungen!$C$10="Ja",MAX(IF(Einstellungen!$C$11="7 Tage",MAX(0,(MIN(DATE(2026,7,0),IF(Mitarbeiter!$D204="",DATE(2026,7,0),Mitarbeiter!$D204),TODAY()))-(MAX(DATE(2026,6,1),Mitarbeiter!$C204))+1),MAX(0,NETWORKDAYS(MAX(DATE(2026,6,1),Mitarbeiter!$C204),MIN(DATE(2026,7,0),IF(Mitarbeiter!$D204="",DATE(2026,7,0),Mitarbeiter!$D204),TODAY()),Einstellungen!$F$13:$F$67)))*N(Mitarbeiter!$E204)/IF(Einstellungen!$C$11="7 Tage",7,5),N('Ist-Stunden'!K204)),MAX(IF(Einstellungen!$C$11="7 Tage",MAX(0,(MIN(DATE(2026,7,0),IF(Mitarbeiter!$D204="",DATE(2026,7,0),Mitarbeiter!$D204),TODAY()))-(MAX(DATE(2026,6,1),Mitarbeiter!$C204))+1),MAX(0,NETWORKDAYS(MAX(DATE(2026,6,1),Mitarbeiter!$C204),MIN(DATE(2026,7,0),IF(Mitarbeiter!$D204="",DATE(2026,7,0),Mitarbeiter!$D204),TODAY()),Einstellungen!$F$13:$F$67)))*N(Mitarbeiter!$E204)/IF(Einstellungen!$C$11="7 Tage",7,5),N('Ist-Stunden'!K204)+(N(Krankheitstage!L204)+N(Krankheitstage!X204))*N($C204))))</f>
        <v/>
      </c>
      <c r="AP204" s="76">
        <f>IF($B204="",0,IF(Einstellungen!$C$10="Ja",MAX(IF(Einstellungen!$C$11="7 Tage",MAX(0,(MIN(DATE(2026,8,0),IF(Mitarbeiter!$D204="",DATE(2026,8,0),Mitarbeiter!$D204),TODAY()))-(MAX(DATE(2026,7,1),Mitarbeiter!$C204))+1),MAX(0,NETWORKDAYS(MAX(DATE(2026,7,1),Mitarbeiter!$C204),MIN(DATE(2026,8,0),IF(Mitarbeiter!$D204="",DATE(2026,8,0),Mitarbeiter!$D204),TODAY()),Einstellungen!$F$13:$F$67)))*N(Mitarbeiter!$E204)/IF(Einstellungen!$C$11="7 Tage",7,5),N('Ist-Stunden'!L204)),MAX(IF(Einstellungen!$C$11="7 Tage",MAX(0,(MIN(DATE(2026,8,0),IF(Mitarbeiter!$D204="",DATE(2026,8,0),Mitarbeiter!$D204),TODAY()))-(MAX(DATE(2026,7,1),Mitarbeiter!$C204))+1),MAX(0,NETWORKDAYS(MAX(DATE(2026,7,1),Mitarbeiter!$C204),MIN(DATE(2026,8,0),IF(Mitarbeiter!$D204="",DATE(2026,8,0),Mitarbeiter!$D204),TODAY()),Einstellungen!$F$13:$F$67)))*N(Mitarbeiter!$E204)/IF(Einstellungen!$C$11="7 Tage",7,5),N('Ist-Stunden'!L204)+(N(Krankheitstage!M204)+N(Krankheitstage!Y204))*N($C204))))</f>
        <v/>
      </c>
      <c r="AQ204" s="76">
        <f>IF($B204="",0,IF(Einstellungen!$C$10="Ja",MAX(IF(Einstellungen!$C$11="7 Tage",MAX(0,(MIN(DATE(2026,9,0),IF(Mitarbeiter!$D204="",DATE(2026,9,0),Mitarbeiter!$D204),TODAY()))-(MAX(DATE(2026,8,1),Mitarbeiter!$C204))+1),MAX(0,NETWORKDAYS(MAX(DATE(2026,8,1),Mitarbeiter!$C204),MIN(DATE(2026,9,0),IF(Mitarbeiter!$D204="",DATE(2026,9,0),Mitarbeiter!$D204),TODAY()),Einstellungen!$F$13:$F$67)))*N(Mitarbeiter!$E204)/IF(Einstellungen!$C$11="7 Tage",7,5),N('Ist-Stunden'!M204)),MAX(IF(Einstellungen!$C$11="7 Tage",MAX(0,(MIN(DATE(2026,9,0),IF(Mitarbeiter!$D204="",DATE(2026,9,0),Mitarbeiter!$D204),TODAY()))-(MAX(DATE(2026,8,1),Mitarbeiter!$C204))+1),MAX(0,NETWORKDAYS(MAX(DATE(2026,8,1),Mitarbeiter!$C204),MIN(DATE(2026,9,0),IF(Mitarbeiter!$D204="",DATE(2026,9,0),Mitarbeiter!$D204),TODAY()),Einstellungen!$F$13:$F$67)))*N(Mitarbeiter!$E204)/IF(Einstellungen!$C$11="7 Tage",7,5),N('Ist-Stunden'!M204)+(N(Krankheitstage!N204)+N(Krankheitstage!Z204))*N($C204))))</f>
        <v/>
      </c>
      <c r="AR204" s="76">
        <f>IF($B204="",0,IF(Einstellungen!$C$10="Ja",MAX(IF(Einstellungen!$C$11="7 Tage",MAX(0,(MIN(DATE(2026,10,0),IF(Mitarbeiter!$D204="",DATE(2026,10,0),Mitarbeiter!$D204),TODAY()))-(MAX(DATE(2026,9,1),Mitarbeiter!$C204))+1),MAX(0,NETWORKDAYS(MAX(DATE(2026,9,1),Mitarbeiter!$C204),MIN(DATE(2026,10,0),IF(Mitarbeiter!$D204="",DATE(2026,10,0),Mitarbeiter!$D204),TODAY()),Einstellungen!$F$13:$F$67)))*N(Mitarbeiter!$E204)/IF(Einstellungen!$C$11="7 Tage",7,5),N('Ist-Stunden'!N204)),MAX(IF(Einstellungen!$C$11="7 Tage",MAX(0,(MIN(DATE(2026,10,0),IF(Mitarbeiter!$D204="",DATE(2026,10,0),Mitarbeiter!$D204),TODAY()))-(MAX(DATE(2026,9,1),Mitarbeiter!$C204))+1),MAX(0,NETWORKDAYS(MAX(DATE(2026,9,1),Mitarbeiter!$C204),MIN(DATE(2026,10,0),IF(Mitarbeiter!$D204="",DATE(2026,10,0),Mitarbeiter!$D204),TODAY()),Einstellungen!$F$13:$F$67)))*N(Mitarbeiter!$E204)/IF(Einstellungen!$C$11="7 Tage",7,5),N('Ist-Stunden'!N204)+(N(Krankheitstage!O204)+N(Krankheitstage!AA204))*N($C204))))</f>
        <v/>
      </c>
      <c r="AS204" s="76">
        <f>IF($B204="",0,IF(Einstellungen!$C$10="Ja",MAX(IF(Einstellungen!$C$11="7 Tage",MAX(0,(MIN(DATE(2026,11,0),IF(Mitarbeiter!$D204="",DATE(2026,11,0),Mitarbeiter!$D204),TODAY()))-(MAX(DATE(2026,10,1),Mitarbeiter!$C204))+1),MAX(0,NETWORKDAYS(MAX(DATE(2026,10,1),Mitarbeiter!$C204),MIN(DATE(2026,11,0),IF(Mitarbeiter!$D204="",DATE(2026,11,0),Mitarbeiter!$D204),TODAY()),Einstellungen!$F$13:$F$67)))*N(Mitarbeiter!$E204)/IF(Einstellungen!$C$11="7 Tage",7,5),N('Ist-Stunden'!O204)),MAX(IF(Einstellungen!$C$11="7 Tage",MAX(0,(MIN(DATE(2026,11,0),IF(Mitarbeiter!$D204="",DATE(2026,11,0),Mitarbeiter!$D204),TODAY()))-(MAX(DATE(2026,10,1),Mitarbeiter!$C204))+1),MAX(0,NETWORKDAYS(MAX(DATE(2026,10,1),Mitarbeiter!$C204),MIN(DATE(2026,11,0),IF(Mitarbeiter!$D204="",DATE(2026,11,0),Mitarbeiter!$D204),TODAY()),Einstellungen!$F$13:$F$67)))*N(Mitarbeiter!$E204)/IF(Einstellungen!$C$11="7 Tage",7,5),N('Ist-Stunden'!O204)+(N(Krankheitstage!P204)+N(Krankheitstage!AB204))*N($C204))))</f>
        <v/>
      </c>
      <c r="AT204" s="76">
        <f>IF($B204="",0,IF(Einstellungen!$C$10="Ja",MAX(IF(Einstellungen!$C$11="7 Tage",MAX(0,(MIN(DATE(2026,12,0),IF(Mitarbeiter!$D204="",DATE(2026,12,0),Mitarbeiter!$D204),TODAY()))-(MAX(DATE(2026,11,1),Mitarbeiter!$C204))+1),MAX(0,NETWORKDAYS(MAX(DATE(2026,11,1),Mitarbeiter!$C204),MIN(DATE(2026,12,0),IF(Mitarbeiter!$D204="",DATE(2026,12,0),Mitarbeiter!$D204),TODAY()),Einstellungen!$F$13:$F$67)))*N(Mitarbeiter!$E204)/IF(Einstellungen!$C$11="7 Tage",7,5),N('Ist-Stunden'!P204)),MAX(IF(Einstellungen!$C$11="7 Tage",MAX(0,(MIN(DATE(2026,12,0),IF(Mitarbeiter!$D204="",DATE(2026,12,0),Mitarbeiter!$D204),TODAY()))-(MAX(DATE(2026,11,1),Mitarbeiter!$C204))+1),MAX(0,NETWORKDAYS(MAX(DATE(2026,11,1),Mitarbeiter!$C204),MIN(DATE(2026,12,0),IF(Mitarbeiter!$D204="",DATE(2026,12,0),Mitarbeiter!$D204),TODAY()),Einstellungen!$F$13:$F$67)))*N(Mitarbeiter!$E204)/IF(Einstellungen!$C$11="7 Tage",7,5),N('Ist-Stunden'!P204)+(N(Krankheitstage!Q204)+N(Krankheitstage!AC204))*N($C204))))</f>
        <v/>
      </c>
      <c r="AU204" s="76">
        <f>IF($B204="",0,IF(Einstellungen!$C$10="Ja",MAX(IF(Einstellungen!$C$11="7 Tage",MAX(0,(MIN(DATE(2026,13,0),IF(Mitarbeiter!$D204="",DATE(2026,13,0),Mitarbeiter!$D204),TODAY()))-(MAX(DATE(2026,12,1),Mitarbeiter!$C204))+1),MAX(0,NETWORKDAYS(MAX(DATE(2026,12,1),Mitarbeiter!$C204),MIN(DATE(2026,13,0),IF(Mitarbeiter!$D204="",DATE(2026,13,0),Mitarbeiter!$D204),TODAY()),Einstellungen!$F$13:$F$67)))*N(Mitarbeiter!$E204)/IF(Einstellungen!$C$11="7 Tage",7,5),N('Ist-Stunden'!Q204)),MAX(IF(Einstellungen!$C$11="7 Tage",MAX(0,(MIN(DATE(2026,13,0),IF(Mitarbeiter!$D204="",DATE(2026,13,0),Mitarbeiter!$D204),TODAY()))-(MAX(DATE(2026,12,1),Mitarbeiter!$C204))+1),MAX(0,NETWORKDAYS(MAX(DATE(2026,12,1),Mitarbeiter!$C204),MIN(DATE(2026,13,0),IF(Mitarbeiter!$D204="",DATE(2026,13,0),Mitarbeiter!$D204),TODAY()),Einstellungen!$F$13:$F$67)))*N(Mitarbeiter!$E204)/IF(Einstellungen!$C$11="7 Tage",7,5),N('Ist-Stunden'!Q204)+(N(Krankheitstage!R204)+N(Krankheitstage!AD204))*N($C204))))</f>
        <v/>
      </c>
      <c r="AV204" s="76">
        <f>IF($B204="",0,IF(Einstellungen!$C$10="Ja",MAX(IF(Einstellungen!$C$11="7 Tage",MAX(0,(MIN(DATE(2027,2,0),IF(Mitarbeiter!$D204="",DATE(2027,2,0),Mitarbeiter!$D204),TODAY()))-(MAX(DATE(2027,1,1),Mitarbeiter!$C204))+1),MAX(0,NETWORKDAYS(MAX(DATE(2027,1,1),Mitarbeiter!$C204),MIN(DATE(2027,2,0),IF(Mitarbeiter!$D204="",DATE(2027,2,0),Mitarbeiter!$D204),TODAY()),Einstellungen!$F$13:$F$67)))*N(Mitarbeiter!$E204)/IF(Einstellungen!$C$11="7 Tage",7,5),N('Ist-Stunden'!R204)),MAX(IF(Einstellungen!$C$11="7 Tage",MAX(0,(MIN(DATE(2027,2,0),IF(Mitarbeiter!$D204="",DATE(2027,2,0),Mitarbeiter!$D204),TODAY()))-(MAX(DATE(2027,1,1),Mitarbeiter!$C204))+1),MAX(0,NETWORKDAYS(MAX(DATE(2027,1,1),Mitarbeiter!$C204),MIN(DATE(2027,2,0),IF(Mitarbeiter!$D204="",DATE(2027,2,0),Mitarbeiter!$D204),TODAY()),Einstellungen!$F$13:$F$67)))*N(Mitarbeiter!$E204)/IF(Einstellungen!$C$11="7 Tage",7,5),N('Ist-Stunden'!R204)+(N(Krankheitstage!AE204)+N(Krankheitstage!AQ204))*N($C204))))</f>
        <v/>
      </c>
      <c r="AW204" s="76">
        <f>IF($B204="",0,IF(Einstellungen!$C$10="Ja",MAX(IF(Einstellungen!$C$11="7 Tage",MAX(0,(MIN(DATE(2027,3,0),IF(Mitarbeiter!$D204="",DATE(2027,3,0),Mitarbeiter!$D204),TODAY()))-(MAX(DATE(2027,2,1),Mitarbeiter!$C204))+1),MAX(0,NETWORKDAYS(MAX(DATE(2027,2,1),Mitarbeiter!$C204),MIN(DATE(2027,3,0),IF(Mitarbeiter!$D204="",DATE(2027,3,0),Mitarbeiter!$D204),TODAY()),Einstellungen!$F$13:$F$67)))*N(Mitarbeiter!$E204)/IF(Einstellungen!$C$11="7 Tage",7,5),N('Ist-Stunden'!S204)),MAX(IF(Einstellungen!$C$11="7 Tage",MAX(0,(MIN(DATE(2027,3,0),IF(Mitarbeiter!$D204="",DATE(2027,3,0),Mitarbeiter!$D204),TODAY()))-(MAX(DATE(2027,2,1),Mitarbeiter!$C204))+1),MAX(0,NETWORKDAYS(MAX(DATE(2027,2,1),Mitarbeiter!$C204),MIN(DATE(2027,3,0),IF(Mitarbeiter!$D204="",DATE(2027,3,0),Mitarbeiter!$D204),TODAY()),Einstellungen!$F$13:$F$67)))*N(Mitarbeiter!$E204)/IF(Einstellungen!$C$11="7 Tage",7,5),N('Ist-Stunden'!S204)+(N(Krankheitstage!AF204)+N(Krankheitstage!AR204))*N($C204))))</f>
        <v/>
      </c>
      <c r="AX204" s="76">
        <f>IF($B204="",0,IF(Einstellungen!$C$10="Ja",MAX(IF(Einstellungen!$C$11="7 Tage",MAX(0,(MIN(DATE(2027,4,0),IF(Mitarbeiter!$D204="",DATE(2027,4,0),Mitarbeiter!$D204),TODAY()))-(MAX(DATE(2027,3,1),Mitarbeiter!$C204))+1),MAX(0,NETWORKDAYS(MAX(DATE(2027,3,1),Mitarbeiter!$C204),MIN(DATE(2027,4,0),IF(Mitarbeiter!$D204="",DATE(2027,4,0),Mitarbeiter!$D204),TODAY()),Einstellungen!$F$13:$F$67)))*N(Mitarbeiter!$E204)/IF(Einstellungen!$C$11="7 Tage",7,5),N('Ist-Stunden'!T204)),MAX(IF(Einstellungen!$C$11="7 Tage",MAX(0,(MIN(DATE(2027,4,0),IF(Mitarbeiter!$D204="",DATE(2027,4,0),Mitarbeiter!$D204),TODAY()))-(MAX(DATE(2027,3,1),Mitarbeiter!$C204))+1),MAX(0,NETWORKDAYS(MAX(DATE(2027,3,1),Mitarbeiter!$C204),MIN(DATE(2027,4,0),IF(Mitarbeiter!$D204="",DATE(2027,4,0),Mitarbeiter!$D204),TODAY()),Einstellungen!$F$13:$F$67)))*N(Mitarbeiter!$E204)/IF(Einstellungen!$C$11="7 Tage",7,5),N('Ist-Stunden'!T204)+(N(Krankheitstage!AG204)+N(Krankheitstage!AS204))*N($C204))))</f>
        <v/>
      </c>
      <c r="AY204" s="76">
        <f>IF($B204="",0,IF(Einstellungen!$C$10="Ja",MAX(IF(Einstellungen!$C$11="7 Tage",MAX(0,(MIN(DATE(2027,5,0),IF(Mitarbeiter!$D204="",DATE(2027,5,0),Mitarbeiter!$D204),TODAY()))-(MAX(DATE(2027,4,1),Mitarbeiter!$C204))+1),MAX(0,NETWORKDAYS(MAX(DATE(2027,4,1),Mitarbeiter!$C204),MIN(DATE(2027,5,0),IF(Mitarbeiter!$D204="",DATE(2027,5,0),Mitarbeiter!$D204),TODAY()),Einstellungen!$F$13:$F$67)))*N(Mitarbeiter!$E204)/IF(Einstellungen!$C$11="7 Tage",7,5),N('Ist-Stunden'!U204)),MAX(IF(Einstellungen!$C$11="7 Tage",MAX(0,(MIN(DATE(2027,5,0),IF(Mitarbeiter!$D204="",DATE(2027,5,0),Mitarbeiter!$D204),TODAY()))-(MAX(DATE(2027,4,1),Mitarbeiter!$C204))+1),MAX(0,NETWORKDAYS(MAX(DATE(2027,4,1),Mitarbeiter!$C204),MIN(DATE(2027,5,0),IF(Mitarbeiter!$D204="",DATE(2027,5,0),Mitarbeiter!$D204),TODAY()),Einstellungen!$F$13:$F$67)))*N(Mitarbeiter!$E204)/IF(Einstellungen!$C$11="7 Tage",7,5),N('Ist-Stunden'!U204)+(N(Krankheitstage!AH204)+N(Krankheitstage!AT204))*N($C204))))</f>
        <v/>
      </c>
      <c r="AZ204" s="76">
        <f>IF($B204="",0,IF(Einstellungen!$C$10="Ja",MAX(IF(Einstellungen!$C$11="7 Tage",MAX(0,(MIN(DATE(2027,6,0),IF(Mitarbeiter!$D204="",DATE(2027,6,0),Mitarbeiter!$D204),TODAY()))-(MAX(DATE(2027,5,1),Mitarbeiter!$C204))+1),MAX(0,NETWORKDAYS(MAX(DATE(2027,5,1),Mitarbeiter!$C204),MIN(DATE(2027,6,0),IF(Mitarbeiter!$D204="",DATE(2027,6,0),Mitarbeiter!$D204),TODAY()),Einstellungen!$F$13:$F$67)))*N(Mitarbeiter!$E204)/IF(Einstellungen!$C$11="7 Tage",7,5),N('Ist-Stunden'!V204)),MAX(IF(Einstellungen!$C$11="7 Tage",MAX(0,(MIN(DATE(2027,6,0),IF(Mitarbeiter!$D204="",DATE(2027,6,0),Mitarbeiter!$D204),TODAY()))-(MAX(DATE(2027,5,1),Mitarbeiter!$C204))+1),MAX(0,NETWORKDAYS(MAX(DATE(2027,5,1),Mitarbeiter!$C204),MIN(DATE(2027,6,0),IF(Mitarbeiter!$D204="",DATE(2027,6,0),Mitarbeiter!$D204),TODAY()),Einstellungen!$F$13:$F$67)))*N(Mitarbeiter!$E204)/IF(Einstellungen!$C$11="7 Tage",7,5),N('Ist-Stunden'!V204)+(N(Krankheitstage!AI204)+N(Krankheitstage!AU204))*N($C204))))</f>
        <v/>
      </c>
      <c r="BA204" s="76">
        <f>IF($B204="",0,IF(Einstellungen!$C$10="Ja",MAX(IF(Einstellungen!$C$11="7 Tage",MAX(0,(MIN(DATE(2027,7,0),IF(Mitarbeiter!$D204="",DATE(2027,7,0),Mitarbeiter!$D204),TODAY()))-(MAX(DATE(2027,6,1),Mitarbeiter!$C204))+1),MAX(0,NETWORKDAYS(MAX(DATE(2027,6,1),Mitarbeiter!$C204),MIN(DATE(2027,7,0),IF(Mitarbeiter!$D204="",DATE(2027,7,0),Mitarbeiter!$D204),TODAY()),Einstellungen!$F$13:$F$67)))*N(Mitarbeiter!$E204)/IF(Einstellungen!$C$11="7 Tage",7,5),N('Ist-Stunden'!W204)),MAX(IF(Einstellungen!$C$11="7 Tage",MAX(0,(MIN(DATE(2027,7,0),IF(Mitarbeiter!$D204="",DATE(2027,7,0),Mitarbeiter!$D204),TODAY()))-(MAX(DATE(2027,6,1),Mitarbeiter!$C204))+1),MAX(0,NETWORKDAYS(MAX(DATE(2027,6,1),Mitarbeiter!$C204),MIN(DATE(2027,7,0),IF(Mitarbeiter!$D204="",DATE(2027,7,0),Mitarbeiter!$D204),TODAY()),Einstellungen!$F$13:$F$67)))*N(Mitarbeiter!$E204)/IF(Einstellungen!$C$11="7 Tage",7,5),N('Ist-Stunden'!W204)+(N(Krankheitstage!AJ204)+N(Krankheitstage!AV204))*N($C204))))</f>
        <v/>
      </c>
      <c r="BB204" s="76">
        <f>IF($B204="",0,IF(Einstellungen!$C$10="Ja",MAX(IF(Einstellungen!$C$11="7 Tage",MAX(0,(MIN(DATE(2027,8,0),IF(Mitarbeiter!$D204="",DATE(2027,8,0),Mitarbeiter!$D204),TODAY()))-(MAX(DATE(2027,7,1),Mitarbeiter!$C204))+1),MAX(0,NETWORKDAYS(MAX(DATE(2027,7,1),Mitarbeiter!$C204),MIN(DATE(2027,8,0),IF(Mitarbeiter!$D204="",DATE(2027,8,0),Mitarbeiter!$D204),TODAY()),Einstellungen!$F$13:$F$67)))*N(Mitarbeiter!$E204)/IF(Einstellungen!$C$11="7 Tage",7,5),N('Ist-Stunden'!X204)),MAX(IF(Einstellungen!$C$11="7 Tage",MAX(0,(MIN(DATE(2027,8,0),IF(Mitarbeiter!$D204="",DATE(2027,8,0),Mitarbeiter!$D204),TODAY()))-(MAX(DATE(2027,7,1),Mitarbeiter!$C204))+1),MAX(0,NETWORKDAYS(MAX(DATE(2027,7,1),Mitarbeiter!$C204),MIN(DATE(2027,8,0),IF(Mitarbeiter!$D204="",DATE(2027,8,0),Mitarbeiter!$D204),TODAY()),Einstellungen!$F$13:$F$67)))*N(Mitarbeiter!$E204)/IF(Einstellungen!$C$11="7 Tage",7,5),N('Ist-Stunden'!X204)+(N(Krankheitstage!AK204)+N(Krankheitstage!AW204))*N($C204))))</f>
        <v/>
      </c>
      <c r="BC204" s="76">
        <f>IF($B204="",0,IF(Einstellungen!$C$10="Ja",MAX(IF(Einstellungen!$C$11="7 Tage",MAX(0,(MIN(DATE(2027,9,0),IF(Mitarbeiter!$D204="",DATE(2027,9,0),Mitarbeiter!$D204),TODAY()))-(MAX(DATE(2027,8,1),Mitarbeiter!$C204))+1),MAX(0,NETWORKDAYS(MAX(DATE(2027,8,1),Mitarbeiter!$C204),MIN(DATE(2027,9,0),IF(Mitarbeiter!$D204="",DATE(2027,9,0),Mitarbeiter!$D204),TODAY()),Einstellungen!$F$13:$F$67)))*N(Mitarbeiter!$E204)/IF(Einstellungen!$C$11="7 Tage",7,5),N('Ist-Stunden'!Y204)),MAX(IF(Einstellungen!$C$11="7 Tage",MAX(0,(MIN(DATE(2027,9,0),IF(Mitarbeiter!$D204="",DATE(2027,9,0),Mitarbeiter!$D204),TODAY()))-(MAX(DATE(2027,8,1),Mitarbeiter!$C204))+1),MAX(0,NETWORKDAYS(MAX(DATE(2027,8,1),Mitarbeiter!$C204),MIN(DATE(2027,9,0),IF(Mitarbeiter!$D204="",DATE(2027,9,0),Mitarbeiter!$D204),TODAY()),Einstellungen!$F$13:$F$67)))*N(Mitarbeiter!$E204)/IF(Einstellungen!$C$11="7 Tage",7,5),N('Ist-Stunden'!Y204)+(N(Krankheitstage!AL204)+N(Krankheitstage!AX204))*N($C204))))</f>
        <v/>
      </c>
      <c r="BD204" s="76">
        <f>IF($B204="",0,IF(Einstellungen!$C$10="Ja",MAX(IF(Einstellungen!$C$11="7 Tage",MAX(0,(MIN(DATE(2027,10,0),IF(Mitarbeiter!$D204="",DATE(2027,10,0),Mitarbeiter!$D204),TODAY()))-(MAX(DATE(2027,9,1),Mitarbeiter!$C204))+1),MAX(0,NETWORKDAYS(MAX(DATE(2027,9,1),Mitarbeiter!$C204),MIN(DATE(2027,10,0),IF(Mitarbeiter!$D204="",DATE(2027,10,0),Mitarbeiter!$D204),TODAY()),Einstellungen!$F$13:$F$67)))*N(Mitarbeiter!$E204)/IF(Einstellungen!$C$11="7 Tage",7,5),N('Ist-Stunden'!Z204)),MAX(IF(Einstellungen!$C$11="7 Tage",MAX(0,(MIN(DATE(2027,10,0),IF(Mitarbeiter!$D204="",DATE(2027,10,0),Mitarbeiter!$D204),TODAY()))-(MAX(DATE(2027,9,1),Mitarbeiter!$C204))+1),MAX(0,NETWORKDAYS(MAX(DATE(2027,9,1),Mitarbeiter!$C204),MIN(DATE(2027,10,0),IF(Mitarbeiter!$D204="",DATE(2027,10,0),Mitarbeiter!$D204),TODAY()),Einstellungen!$F$13:$F$67)))*N(Mitarbeiter!$E204)/IF(Einstellungen!$C$11="7 Tage",7,5),N('Ist-Stunden'!Z204)+(N(Krankheitstage!AM204)+N(Krankheitstage!AY204))*N($C204))))</f>
        <v/>
      </c>
      <c r="BE204" s="76">
        <f>IF($B204="",0,IF(Einstellungen!$C$10="Ja",MAX(IF(Einstellungen!$C$11="7 Tage",MAX(0,(MIN(DATE(2027,11,0),IF(Mitarbeiter!$D204="",DATE(2027,11,0),Mitarbeiter!$D204),TODAY()))-(MAX(DATE(2027,10,1),Mitarbeiter!$C204))+1),MAX(0,NETWORKDAYS(MAX(DATE(2027,10,1),Mitarbeiter!$C204),MIN(DATE(2027,11,0),IF(Mitarbeiter!$D204="",DATE(2027,11,0),Mitarbeiter!$D204),TODAY()),Einstellungen!$F$13:$F$67)))*N(Mitarbeiter!$E204)/IF(Einstellungen!$C$11="7 Tage",7,5),N('Ist-Stunden'!AA204)),MAX(IF(Einstellungen!$C$11="7 Tage",MAX(0,(MIN(DATE(2027,11,0),IF(Mitarbeiter!$D204="",DATE(2027,11,0),Mitarbeiter!$D204),TODAY()))-(MAX(DATE(2027,10,1),Mitarbeiter!$C204))+1),MAX(0,NETWORKDAYS(MAX(DATE(2027,10,1),Mitarbeiter!$C204),MIN(DATE(2027,11,0),IF(Mitarbeiter!$D204="",DATE(2027,11,0),Mitarbeiter!$D204),TODAY()),Einstellungen!$F$13:$F$67)))*N(Mitarbeiter!$E204)/IF(Einstellungen!$C$11="7 Tage",7,5),N('Ist-Stunden'!AA204)+(N(Krankheitstage!AN204)+N(Krankheitstage!AZ204))*N($C204))))</f>
        <v/>
      </c>
      <c r="BF204" s="76">
        <f>IF($B204="",0,IF(Einstellungen!$C$10="Ja",MAX(IF(Einstellungen!$C$11="7 Tage",MAX(0,(MIN(DATE(2027,12,0),IF(Mitarbeiter!$D204="",DATE(2027,12,0),Mitarbeiter!$D204),TODAY()))-(MAX(DATE(2027,11,1),Mitarbeiter!$C204))+1),MAX(0,NETWORKDAYS(MAX(DATE(2027,11,1),Mitarbeiter!$C204),MIN(DATE(2027,12,0),IF(Mitarbeiter!$D204="",DATE(2027,12,0),Mitarbeiter!$D204),TODAY()),Einstellungen!$F$13:$F$67)))*N(Mitarbeiter!$E204)/IF(Einstellungen!$C$11="7 Tage",7,5),N('Ist-Stunden'!AB204)),MAX(IF(Einstellungen!$C$11="7 Tage",MAX(0,(MIN(DATE(2027,12,0),IF(Mitarbeiter!$D204="",DATE(2027,12,0),Mitarbeiter!$D204),TODAY()))-(MAX(DATE(2027,11,1),Mitarbeiter!$C204))+1),MAX(0,NETWORKDAYS(MAX(DATE(2027,11,1),Mitarbeiter!$C204),MIN(DATE(2027,12,0),IF(Mitarbeiter!$D204="",DATE(2027,12,0),Mitarbeiter!$D204),TODAY()),Einstellungen!$F$13:$F$67)))*N(Mitarbeiter!$E204)/IF(Einstellungen!$C$11="7 Tage",7,5),N('Ist-Stunden'!AB204)+(N(Krankheitstage!AO204)+N(Krankheitstage!BA204))*N($C204))))</f>
        <v/>
      </c>
      <c r="BG204" s="76">
        <f>IF($B204="",0,IF(Einstellungen!$C$10="Ja",MAX(IF(Einstellungen!$C$11="7 Tage",MAX(0,(MIN(DATE(2027,13,0),IF(Mitarbeiter!$D204="",DATE(2027,13,0),Mitarbeiter!$D204),TODAY()))-(MAX(DATE(2027,12,1),Mitarbeiter!$C204))+1),MAX(0,NETWORKDAYS(MAX(DATE(2027,12,1),Mitarbeiter!$C204),MIN(DATE(2027,13,0),IF(Mitarbeiter!$D204="",DATE(2027,13,0),Mitarbeiter!$D204),TODAY()),Einstellungen!$F$13:$F$67)))*N(Mitarbeiter!$E204)/IF(Einstellungen!$C$11="7 Tage",7,5),N('Ist-Stunden'!AC204)),MAX(IF(Einstellungen!$C$11="7 Tage",MAX(0,(MIN(DATE(2027,13,0),IF(Mitarbeiter!$D204="",DATE(2027,13,0),Mitarbeiter!$D204),TODAY()))-(MAX(DATE(2027,12,1),Mitarbeiter!$C204))+1),MAX(0,NETWORKDAYS(MAX(DATE(2027,12,1),Mitarbeiter!$C204),MIN(DATE(2027,13,0),IF(Mitarbeiter!$D204="",DATE(2027,13,0),Mitarbeiter!$D204),TODAY()),Einstellungen!$F$13:$F$67)))*N(Mitarbeiter!$E204)/IF(Einstellungen!$C$11="7 Tage",7,5),N('Ist-Stunden'!AC204)+(N(Krankheitstage!AP204)+N(Krankheitstage!BB204))*N($C204))))</f>
        <v/>
      </c>
      <c r="BH204" s="76">
        <f>IF($B204="",0,IF(Einstellungen!$C$10="Ja",MAX(IF(Einstellungen!$C$11="7 Tage",MAX(0,(MIN(DATE(2028,2,0),IF(Mitarbeiter!$D204="",DATE(2028,2,0),Mitarbeiter!$D204),TODAY()))-(MAX(DATE(2028,1,1),Mitarbeiter!$C204))+1),MAX(0,NETWORKDAYS(MAX(DATE(2028,1,1),Mitarbeiter!$C204),MIN(DATE(2028,2,0),IF(Mitarbeiter!$D204="",DATE(2028,2,0),Mitarbeiter!$D204),TODAY()),Einstellungen!$F$13:$F$67)))*N(Mitarbeiter!$E204)/IF(Einstellungen!$C$11="7 Tage",7,5),N('Ist-Stunden'!AD204)),MAX(IF(Einstellungen!$C$11="7 Tage",MAX(0,(MIN(DATE(2028,2,0),IF(Mitarbeiter!$D204="",DATE(2028,2,0),Mitarbeiter!$D204),TODAY()))-(MAX(DATE(2028,1,1),Mitarbeiter!$C204))+1),MAX(0,NETWORKDAYS(MAX(DATE(2028,1,1),Mitarbeiter!$C204),MIN(DATE(2028,2,0),IF(Mitarbeiter!$D204="",DATE(2028,2,0),Mitarbeiter!$D204),TODAY()),Einstellungen!$F$13:$F$67)))*N(Mitarbeiter!$E204)/IF(Einstellungen!$C$11="7 Tage",7,5),N('Ist-Stunden'!AD204)+(N(Krankheitstage!BC204)+N(Krankheitstage!BO204))*N($C204))))</f>
        <v/>
      </c>
      <c r="BI204" s="76">
        <f>IF($B204="",0,IF(Einstellungen!$C$10="Ja",MAX(IF(Einstellungen!$C$11="7 Tage",MAX(0,(MIN(DATE(2028,3,0),IF(Mitarbeiter!$D204="",DATE(2028,3,0),Mitarbeiter!$D204),TODAY()))-(MAX(DATE(2028,2,1),Mitarbeiter!$C204))+1),MAX(0,NETWORKDAYS(MAX(DATE(2028,2,1),Mitarbeiter!$C204),MIN(DATE(2028,3,0),IF(Mitarbeiter!$D204="",DATE(2028,3,0),Mitarbeiter!$D204),TODAY()),Einstellungen!$F$13:$F$67)))*N(Mitarbeiter!$E204)/IF(Einstellungen!$C$11="7 Tage",7,5),N('Ist-Stunden'!AE204)),MAX(IF(Einstellungen!$C$11="7 Tage",MAX(0,(MIN(DATE(2028,3,0),IF(Mitarbeiter!$D204="",DATE(2028,3,0),Mitarbeiter!$D204),TODAY()))-(MAX(DATE(2028,2,1),Mitarbeiter!$C204))+1),MAX(0,NETWORKDAYS(MAX(DATE(2028,2,1),Mitarbeiter!$C204),MIN(DATE(2028,3,0),IF(Mitarbeiter!$D204="",DATE(2028,3,0),Mitarbeiter!$D204),TODAY()),Einstellungen!$F$13:$F$67)))*N(Mitarbeiter!$E204)/IF(Einstellungen!$C$11="7 Tage",7,5),N('Ist-Stunden'!AE204)+(N(Krankheitstage!BD204)+N(Krankheitstage!BP204))*N($C204))))</f>
        <v/>
      </c>
      <c r="BJ204" s="76">
        <f>IF($B204="",0,IF(Einstellungen!$C$10="Ja",MAX(IF(Einstellungen!$C$11="7 Tage",MAX(0,(MIN(DATE(2028,4,0),IF(Mitarbeiter!$D204="",DATE(2028,4,0),Mitarbeiter!$D204),TODAY()))-(MAX(DATE(2028,3,1),Mitarbeiter!$C204))+1),MAX(0,NETWORKDAYS(MAX(DATE(2028,3,1),Mitarbeiter!$C204),MIN(DATE(2028,4,0),IF(Mitarbeiter!$D204="",DATE(2028,4,0),Mitarbeiter!$D204),TODAY()),Einstellungen!$F$13:$F$67)))*N(Mitarbeiter!$E204)/IF(Einstellungen!$C$11="7 Tage",7,5),N('Ist-Stunden'!AF204)),MAX(IF(Einstellungen!$C$11="7 Tage",MAX(0,(MIN(DATE(2028,4,0),IF(Mitarbeiter!$D204="",DATE(2028,4,0),Mitarbeiter!$D204),TODAY()))-(MAX(DATE(2028,3,1),Mitarbeiter!$C204))+1),MAX(0,NETWORKDAYS(MAX(DATE(2028,3,1),Mitarbeiter!$C204),MIN(DATE(2028,4,0),IF(Mitarbeiter!$D204="",DATE(2028,4,0),Mitarbeiter!$D204),TODAY()),Einstellungen!$F$13:$F$67)))*N(Mitarbeiter!$E204)/IF(Einstellungen!$C$11="7 Tage",7,5),N('Ist-Stunden'!AF204)+(N(Krankheitstage!BE204)+N(Krankheitstage!BQ204))*N($C204))))</f>
        <v/>
      </c>
      <c r="BK204" s="76">
        <f>IF($B204="",0,IF(Einstellungen!$C$10="Ja",MAX(IF(Einstellungen!$C$11="7 Tage",MAX(0,(MIN(DATE(2028,5,0),IF(Mitarbeiter!$D204="",DATE(2028,5,0),Mitarbeiter!$D204),TODAY()))-(MAX(DATE(2028,4,1),Mitarbeiter!$C204))+1),MAX(0,NETWORKDAYS(MAX(DATE(2028,4,1),Mitarbeiter!$C204),MIN(DATE(2028,5,0),IF(Mitarbeiter!$D204="",DATE(2028,5,0),Mitarbeiter!$D204),TODAY()),Einstellungen!$F$13:$F$67)))*N(Mitarbeiter!$E204)/IF(Einstellungen!$C$11="7 Tage",7,5),N('Ist-Stunden'!AG204)),MAX(IF(Einstellungen!$C$11="7 Tage",MAX(0,(MIN(DATE(2028,5,0),IF(Mitarbeiter!$D204="",DATE(2028,5,0),Mitarbeiter!$D204),TODAY()))-(MAX(DATE(2028,4,1),Mitarbeiter!$C204))+1),MAX(0,NETWORKDAYS(MAX(DATE(2028,4,1),Mitarbeiter!$C204),MIN(DATE(2028,5,0),IF(Mitarbeiter!$D204="",DATE(2028,5,0),Mitarbeiter!$D204),TODAY()),Einstellungen!$F$13:$F$67)))*N(Mitarbeiter!$E204)/IF(Einstellungen!$C$11="7 Tage",7,5),N('Ist-Stunden'!AG204)+(N(Krankheitstage!BF204)+N(Krankheitstage!BR204))*N($C204))))</f>
        <v/>
      </c>
      <c r="BL204" s="76">
        <f>IF($B204="",0,IF(Einstellungen!$C$10="Ja",MAX(IF(Einstellungen!$C$11="7 Tage",MAX(0,(MIN(DATE(2028,6,0),IF(Mitarbeiter!$D204="",DATE(2028,6,0),Mitarbeiter!$D204),TODAY()))-(MAX(DATE(2028,5,1),Mitarbeiter!$C204))+1),MAX(0,NETWORKDAYS(MAX(DATE(2028,5,1),Mitarbeiter!$C204),MIN(DATE(2028,6,0),IF(Mitarbeiter!$D204="",DATE(2028,6,0),Mitarbeiter!$D204),TODAY()),Einstellungen!$F$13:$F$67)))*N(Mitarbeiter!$E204)/IF(Einstellungen!$C$11="7 Tage",7,5),N('Ist-Stunden'!AH204)),MAX(IF(Einstellungen!$C$11="7 Tage",MAX(0,(MIN(DATE(2028,6,0),IF(Mitarbeiter!$D204="",DATE(2028,6,0),Mitarbeiter!$D204),TODAY()))-(MAX(DATE(2028,5,1),Mitarbeiter!$C204))+1),MAX(0,NETWORKDAYS(MAX(DATE(2028,5,1),Mitarbeiter!$C204),MIN(DATE(2028,6,0),IF(Mitarbeiter!$D204="",DATE(2028,6,0),Mitarbeiter!$D204),TODAY()),Einstellungen!$F$13:$F$67)))*N(Mitarbeiter!$E204)/IF(Einstellungen!$C$11="7 Tage",7,5),N('Ist-Stunden'!AH204)+(N(Krankheitstage!BG204)+N(Krankheitstage!BS204))*N($C204))))</f>
        <v/>
      </c>
      <c r="BM204" s="76">
        <f>IF($B204="",0,IF(Einstellungen!$C$10="Ja",MAX(IF(Einstellungen!$C$11="7 Tage",MAX(0,(MIN(DATE(2028,7,0),IF(Mitarbeiter!$D204="",DATE(2028,7,0),Mitarbeiter!$D204),TODAY()))-(MAX(DATE(2028,6,1),Mitarbeiter!$C204))+1),MAX(0,NETWORKDAYS(MAX(DATE(2028,6,1),Mitarbeiter!$C204),MIN(DATE(2028,7,0),IF(Mitarbeiter!$D204="",DATE(2028,7,0),Mitarbeiter!$D204),TODAY()),Einstellungen!$F$13:$F$67)))*N(Mitarbeiter!$E204)/IF(Einstellungen!$C$11="7 Tage",7,5),N('Ist-Stunden'!AI204)),MAX(IF(Einstellungen!$C$11="7 Tage",MAX(0,(MIN(DATE(2028,7,0),IF(Mitarbeiter!$D204="",DATE(2028,7,0),Mitarbeiter!$D204),TODAY()))-(MAX(DATE(2028,6,1),Mitarbeiter!$C204))+1),MAX(0,NETWORKDAYS(MAX(DATE(2028,6,1),Mitarbeiter!$C204),MIN(DATE(2028,7,0),IF(Mitarbeiter!$D204="",DATE(2028,7,0),Mitarbeiter!$D204),TODAY()),Einstellungen!$F$13:$F$67)))*N(Mitarbeiter!$E204)/IF(Einstellungen!$C$11="7 Tage",7,5),N('Ist-Stunden'!AI204)+(N(Krankheitstage!BH204)+N(Krankheitstage!BT204))*N($C204))))</f>
        <v/>
      </c>
      <c r="BN204" s="76">
        <f>IF($B204="",0,IF(Einstellungen!$C$10="Ja",MAX(IF(Einstellungen!$C$11="7 Tage",MAX(0,(MIN(DATE(2028,8,0),IF(Mitarbeiter!$D204="",DATE(2028,8,0),Mitarbeiter!$D204),TODAY()))-(MAX(DATE(2028,7,1),Mitarbeiter!$C204))+1),MAX(0,NETWORKDAYS(MAX(DATE(2028,7,1),Mitarbeiter!$C204),MIN(DATE(2028,8,0),IF(Mitarbeiter!$D204="",DATE(2028,8,0),Mitarbeiter!$D204),TODAY()),Einstellungen!$F$13:$F$67)))*N(Mitarbeiter!$E204)/IF(Einstellungen!$C$11="7 Tage",7,5),N('Ist-Stunden'!AJ204)),MAX(IF(Einstellungen!$C$11="7 Tage",MAX(0,(MIN(DATE(2028,8,0),IF(Mitarbeiter!$D204="",DATE(2028,8,0),Mitarbeiter!$D204),TODAY()))-(MAX(DATE(2028,7,1),Mitarbeiter!$C204))+1),MAX(0,NETWORKDAYS(MAX(DATE(2028,7,1),Mitarbeiter!$C204),MIN(DATE(2028,8,0),IF(Mitarbeiter!$D204="",DATE(2028,8,0),Mitarbeiter!$D204),TODAY()),Einstellungen!$F$13:$F$67)))*N(Mitarbeiter!$E204)/IF(Einstellungen!$C$11="7 Tage",7,5),N('Ist-Stunden'!AJ204)+(N(Krankheitstage!BI204)+N(Krankheitstage!BU204))*N($C204))))</f>
        <v/>
      </c>
      <c r="BO204" s="76">
        <f>IF($B204="",0,IF(Einstellungen!$C$10="Ja",MAX(IF(Einstellungen!$C$11="7 Tage",MAX(0,(MIN(DATE(2028,9,0),IF(Mitarbeiter!$D204="",DATE(2028,9,0),Mitarbeiter!$D204),TODAY()))-(MAX(DATE(2028,8,1),Mitarbeiter!$C204))+1),MAX(0,NETWORKDAYS(MAX(DATE(2028,8,1),Mitarbeiter!$C204),MIN(DATE(2028,9,0),IF(Mitarbeiter!$D204="",DATE(2028,9,0),Mitarbeiter!$D204),TODAY()),Einstellungen!$F$13:$F$67)))*N(Mitarbeiter!$E204)/IF(Einstellungen!$C$11="7 Tage",7,5),N('Ist-Stunden'!AK204)),MAX(IF(Einstellungen!$C$11="7 Tage",MAX(0,(MIN(DATE(2028,9,0),IF(Mitarbeiter!$D204="",DATE(2028,9,0),Mitarbeiter!$D204),TODAY()))-(MAX(DATE(2028,8,1),Mitarbeiter!$C204))+1),MAX(0,NETWORKDAYS(MAX(DATE(2028,8,1),Mitarbeiter!$C204),MIN(DATE(2028,9,0),IF(Mitarbeiter!$D204="",DATE(2028,9,0),Mitarbeiter!$D204),TODAY()),Einstellungen!$F$13:$F$67)))*N(Mitarbeiter!$E204)/IF(Einstellungen!$C$11="7 Tage",7,5),N('Ist-Stunden'!AK204)+(N(Krankheitstage!BJ204)+N(Krankheitstage!BV204))*N($C204))))</f>
        <v/>
      </c>
      <c r="BP204" s="76">
        <f>IF($B204="",0,IF(Einstellungen!$C$10="Ja",MAX(IF(Einstellungen!$C$11="7 Tage",MAX(0,(MIN(DATE(2028,10,0),IF(Mitarbeiter!$D204="",DATE(2028,10,0),Mitarbeiter!$D204),TODAY()))-(MAX(DATE(2028,9,1),Mitarbeiter!$C204))+1),MAX(0,NETWORKDAYS(MAX(DATE(2028,9,1),Mitarbeiter!$C204),MIN(DATE(2028,10,0),IF(Mitarbeiter!$D204="",DATE(2028,10,0),Mitarbeiter!$D204),TODAY()),Einstellungen!$F$13:$F$67)))*N(Mitarbeiter!$E204)/IF(Einstellungen!$C$11="7 Tage",7,5),N('Ist-Stunden'!AL204)),MAX(IF(Einstellungen!$C$11="7 Tage",MAX(0,(MIN(DATE(2028,10,0),IF(Mitarbeiter!$D204="",DATE(2028,10,0),Mitarbeiter!$D204),TODAY()))-(MAX(DATE(2028,9,1),Mitarbeiter!$C204))+1),MAX(0,NETWORKDAYS(MAX(DATE(2028,9,1),Mitarbeiter!$C204),MIN(DATE(2028,10,0),IF(Mitarbeiter!$D204="",DATE(2028,10,0),Mitarbeiter!$D204),TODAY()),Einstellungen!$F$13:$F$67)))*N(Mitarbeiter!$E204)/IF(Einstellungen!$C$11="7 Tage",7,5),N('Ist-Stunden'!AL204)+(N(Krankheitstage!BK204)+N(Krankheitstage!BW204))*N($C204))))</f>
        <v/>
      </c>
      <c r="BQ204" s="76">
        <f>IF($B204="",0,IF(Einstellungen!$C$10="Ja",MAX(IF(Einstellungen!$C$11="7 Tage",MAX(0,(MIN(DATE(2028,11,0),IF(Mitarbeiter!$D204="",DATE(2028,11,0),Mitarbeiter!$D204),TODAY()))-(MAX(DATE(2028,10,1),Mitarbeiter!$C204))+1),MAX(0,NETWORKDAYS(MAX(DATE(2028,10,1),Mitarbeiter!$C204),MIN(DATE(2028,11,0),IF(Mitarbeiter!$D204="",DATE(2028,11,0),Mitarbeiter!$D204),TODAY()),Einstellungen!$F$13:$F$67)))*N(Mitarbeiter!$E204)/IF(Einstellungen!$C$11="7 Tage",7,5),N('Ist-Stunden'!AM204)),MAX(IF(Einstellungen!$C$11="7 Tage",MAX(0,(MIN(DATE(2028,11,0),IF(Mitarbeiter!$D204="",DATE(2028,11,0),Mitarbeiter!$D204),TODAY()))-(MAX(DATE(2028,10,1),Mitarbeiter!$C204))+1),MAX(0,NETWORKDAYS(MAX(DATE(2028,10,1),Mitarbeiter!$C204),MIN(DATE(2028,11,0),IF(Mitarbeiter!$D204="",DATE(2028,11,0),Mitarbeiter!$D204),TODAY()),Einstellungen!$F$13:$F$67)))*N(Mitarbeiter!$E204)/IF(Einstellungen!$C$11="7 Tage",7,5),N('Ist-Stunden'!AM204)+(N(Krankheitstage!BL204)+N(Krankheitstage!BX204))*N($C204))))</f>
        <v/>
      </c>
      <c r="BR204" s="76">
        <f>IF($B204="",0,IF(Einstellungen!$C$10="Ja",MAX(IF(Einstellungen!$C$11="7 Tage",MAX(0,(MIN(DATE(2028,12,0),IF(Mitarbeiter!$D204="",DATE(2028,12,0),Mitarbeiter!$D204),TODAY()))-(MAX(DATE(2028,11,1),Mitarbeiter!$C204))+1),MAX(0,NETWORKDAYS(MAX(DATE(2028,11,1),Mitarbeiter!$C204),MIN(DATE(2028,12,0),IF(Mitarbeiter!$D204="",DATE(2028,12,0),Mitarbeiter!$D204),TODAY()),Einstellungen!$F$13:$F$67)))*N(Mitarbeiter!$E204)/IF(Einstellungen!$C$11="7 Tage",7,5),N('Ist-Stunden'!AN204)),MAX(IF(Einstellungen!$C$11="7 Tage",MAX(0,(MIN(DATE(2028,12,0),IF(Mitarbeiter!$D204="",DATE(2028,12,0),Mitarbeiter!$D204),TODAY()))-(MAX(DATE(2028,11,1),Mitarbeiter!$C204))+1),MAX(0,NETWORKDAYS(MAX(DATE(2028,11,1),Mitarbeiter!$C204),MIN(DATE(2028,12,0),IF(Mitarbeiter!$D204="",DATE(2028,12,0),Mitarbeiter!$D204),TODAY()),Einstellungen!$F$13:$F$67)))*N(Mitarbeiter!$E204)/IF(Einstellungen!$C$11="7 Tage",7,5),N('Ist-Stunden'!AN204)+(N(Krankheitstage!BM204)+N(Krankheitstage!BY204))*N($C204))))</f>
        <v/>
      </c>
      <c r="BS204" s="76">
        <f>IF($B204="",0,IF(Einstellungen!$C$10="Ja",MAX(IF(Einstellungen!$C$11="7 Tage",MAX(0,(MIN(DATE(2028,13,0),IF(Mitarbeiter!$D204="",DATE(2028,13,0),Mitarbeiter!$D204),TODAY()))-(MAX(DATE(2028,12,1),Mitarbeiter!$C204))+1),MAX(0,NETWORKDAYS(MAX(DATE(2028,12,1),Mitarbeiter!$C204),MIN(DATE(2028,13,0),IF(Mitarbeiter!$D204="",DATE(2028,13,0),Mitarbeiter!$D204),TODAY()),Einstellungen!$F$13:$F$67)))*N(Mitarbeiter!$E204)/IF(Einstellungen!$C$11="7 Tage",7,5),N('Ist-Stunden'!AO204)),MAX(IF(Einstellungen!$C$11="7 Tage",MAX(0,(MIN(DATE(2028,13,0),IF(Mitarbeiter!$D204="",DATE(2028,13,0),Mitarbeiter!$D204),TODAY()))-(MAX(DATE(2028,12,1),Mitarbeiter!$C204))+1),MAX(0,NETWORKDAYS(MAX(DATE(2028,12,1),Mitarbeiter!$C204),MIN(DATE(2028,13,0),IF(Mitarbeiter!$D204="",DATE(2028,13,0),Mitarbeiter!$D204),TODAY()),Einstellungen!$F$13:$F$67)))*N(Mitarbeiter!$E204)/IF(Einstellungen!$C$11="7 Tage",7,5),N('Ist-Stunden'!AO204)+(N(Krankheitstage!BN204)+N(Krankheitstage!BZ204))*N($C204))))</f>
        <v/>
      </c>
      <c r="BT204" s="76">
        <f>IF($B204="",0,IF(Einstellungen!$C$10="Ja",MAX(IF(Einstellungen!$C$11="7 Tage",MAX(0,(MIN(DATE(2029,2,0),IF(Mitarbeiter!$D204="",DATE(2029,2,0),Mitarbeiter!$D204),TODAY()))-(MAX(DATE(2029,1,1),Mitarbeiter!$C204))+1),MAX(0,NETWORKDAYS(MAX(DATE(2029,1,1),Mitarbeiter!$C204),MIN(DATE(2029,2,0),IF(Mitarbeiter!$D204="",DATE(2029,2,0),Mitarbeiter!$D204),TODAY()),Einstellungen!$F$13:$F$67)))*N(Mitarbeiter!$E204)/IF(Einstellungen!$C$11="7 Tage",7,5),N('Ist-Stunden'!AP204)),MAX(IF(Einstellungen!$C$11="7 Tage",MAX(0,(MIN(DATE(2029,2,0),IF(Mitarbeiter!$D204="",DATE(2029,2,0),Mitarbeiter!$D204),TODAY()))-(MAX(DATE(2029,1,1),Mitarbeiter!$C204))+1),MAX(0,NETWORKDAYS(MAX(DATE(2029,1,1),Mitarbeiter!$C204),MIN(DATE(2029,2,0),IF(Mitarbeiter!$D204="",DATE(2029,2,0),Mitarbeiter!$D204),TODAY()),Einstellungen!$F$13:$F$67)))*N(Mitarbeiter!$E204)/IF(Einstellungen!$C$11="7 Tage",7,5),N('Ist-Stunden'!AP204)+(N(Krankheitstage!CA204)+N(Krankheitstage!CM204))*N($C204))))</f>
        <v/>
      </c>
      <c r="BU204" s="76">
        <f>IF($B204="",0,IF(Einstellungen!$C$10="Ja",MAX(IF(Einstellungen!$C$11="7 Tage",MAX(0,(MIN(DATE(2029,3,0),IF(Mitarbeiter!$D204="",DATE(2029,3,0),Mitarbeiter!$D204),TODAY()))-(MAX(DATE(2029,2,1),Mitarbeiter!$C204))+1),MAX(0,NETWORKDAYS(MAX(DATE(2029,2,1),Mitarbeiter!$C204),MIN(DATE(2029,3,0),IF(Mitarbeiter!$D204="",DATE(2029,3,0),Mitarbeiter!$D204),TODAY()),Einstellungen!$F$13:$F$67)))*N(Mitarbeiter!$E204)/IF(Einstellungen!$C$11="7 Tage",7,5),N('Ist-Stunden'!AQ204)),MAX(IF(Einstellungen!$C$11="7 Tage",MAX(0,(MIN(DATE(2029,3,0),IF(Mitarbeiter!$D204="",DATE(2029,3,0),Mitarbeiter!$D204),TODAY()))-(MAX(DATE(2029,2,1),Mitarbeiter!$C204))+1),MAX(0,NETWORKDAYS(MAX(DATE(2029,2,1),Mitarbeiter!$C204),MIN(DATE(2029,3,0),IF(Mitarbeiter!$D204="",DATE(2029,3,0),Mitarbeiter!$D204),TODAY()),Einstellungen!$F$13:$F$67)))*N(Mitarbeiter!$E204)/IF(Einstellungen!$C$11="7 Tage",7,5),N('Ist-Stunden'!AQ204)+(N(Krankheitstage!CB204)+N(Krankheitstage!CN204))*N($C204))))</f>
        <v/>
      </c>
      <c r="BV204" s="76">
        <f>IF($B204="",0,IF(Einstellungen!$C$10="Ja",MAX(IF(Einstellungen!$C$11="7 Tage",MAX(0,(MIN(DATE(2029,4,0),IF(Mitarbeiter!$D204="",DATE(2029,4,0),Mitarbeiter!$D204),TODAY()))-(MAX(DATE(2029,3,1),Mitarbeiter!$C204))+1),MAX(0,NETWORKDAYS(MAX(DATE(2029,3,1),Mitarbeiter!$C204),MIN(DATE(2029,4,0),IF(Mitarbeiter!$D204="",DATE(2029,4,0),Mitarbeiter!$D204),TODAY()),Einstellungen!$F$13:$F$67)))*N(Mitarbeiter!$E204)/IF(Einstellungen!$C$11="7 Tage",7,5),N('Ist-Stunden'!AR204)),MAX(IF(Einstellungen!$C$11="7 Tage",MAX(0,(MIN(DATE(2029,4,0),IF(Mitarbeiter!$D204="",DATE(2029,4,0),Mitarbeiter!$D204),TODAY()))-(MAX(DATE(2029,3,1),Mitarbeiter!$C204))+1),MAX(0,NETWORKDAYS(MAX(DATE(2029,3,1),Mitarbeiter!$C204),MIN(DATE(2029,4,0),IF(Mitarbeiter!$D204="",DATE(2029,4,0),Mitarbeiter!$D204),TODAY()),Einstellungen!$F$13:$F$67)))*N(Mitarbeiter!$E204)/IF(Einstellungen!$C$11="7 Tage",7,5),N('Ist-Stunden'!AR204)+(N(Krankheitstage!CC204)+N(Krankheitstage!CO204))*N($C204))))</f>
        <v/>
      </c>
      <c r="BW204" s="76">
        <f>IF($B204="",0,IF(Einstellungen!$C$10="Ja",MAX(IF(Einstellungen!$C$11="7 Tage",MAX(0,(MIN(DATE(2029,5,0),IF(Mitarbeiter!$D204="",DATE(2029,5,0),Mitarbeiter!$D204),TODAY()))-(MAX(DATE(2029,4,1),Mitarbeiter!$C204))+1),MAX(0,NETWORKDAYS(MAX(DATE(2029,4,1),Mitarbeiter!$C204),MIN(DATE(2029,5,0),IF(Mitarbeiter!$D204="",DATE(2029,5,0),Mitarbeiter!$D204),TODAY()),Einstellungen!$F$13:$F$67)))*N(Mitarbeiter!$E204)/IF(Einstellungen!$C$11="7 Tage",7,5),N('Ist-Stunden'!AS204)),MAX(IF(Einstellungen!$C$11="7 Tage",MAX(0,(MIN(DATE(2029,5,0),IF(Mitarbeiter!$D204="",DATE(2029,5,0),Mitarbeiter!$D204),TODAY()))-(MAX(DATE(2029,4,1),Mitarbeiter!$C204))+1),MAX(0,NETWORKDAYS(MAX(DATE(2029,4,1),Mitarbeiter!$C204),MIN(DATE(2029,5,0),IF(Mitarbeiter!$D204="",DATE(2029,5,0),Mitarbeiter!$D204),TODAY()),Einstellungen!$F$13:$F$67)))*N(Mitarbeiter!$E204)/IF(Einstellungen!$C$11="7 Tage",7,5),N('Ist-Stunden'!AS204)+(N(Krankheitstage!CD204)+N(Krankheitstage!CP204))*N($C204))))</f>
        <v/>
      </c>
      <c r="BX204" s="76">
        <f>IF($B204="",0,IF(Einstellungen!$C$10="Ja",MAX(IF(Einstellungen!$C$11="7 Tage",MAX(0,(MIN(DATE(2029,6,0),IF(Mitarbeiter!$D204="",DATE(2029,6,0),Mitarbeiter!$D204),TODAY()))-(MAX(DATE(2029,5,1),Mitarbeiter!$C204))+1),MAX(0,NETWORKDAYS(MAX(DATE(2029,5,1),Mitarbeiter!$C204),MIN(DATE(2029,6,0),IF(Mitarbeiter!$D204="",DATE(2029,6,0),Mitarbeiter!$D204),TODAY()),Einstellungen!$F$13:$F$67)))*N(Mitarbeiter!$E204)/IF(Einstellungen!$C$11="7 Tage",7,5),N('Ist-Stunden'!AT204)),MAX(IF(Einstellungen!$C$11="7 Tage",MAX(0,(MIN(DATE(2029,6,0),IF(Mitarbeiter!$D204="",DATE(2029,6,0),Mitarbeiter!$D204),TODAY()))-(MAX(DATE(2029,5,1),Mitarbeiter!$C204))+1),MAX(0,NETWORKDAYS(MAX(DATE(2029,5,1),Mitarbeiter!$C204),MIN(DATE(2029,6,0),IF(Mitarbeiter!$D204="",DATE(2029,6,0),Mitarbeiter!$D204),TODAY()),Einstellungen!$F$13:$F$67)))*N(Mitarbeiter!$E204)/IF(Einstellungen!$C$11="7 Tage",7,5),N('Ist-Stunden'!AT204)+(N(Krankheitstage!CE204)+N(Krankheitstage!CQ204))*N($C204))))</f>
        <v/>
      </c>
      <c r="BY204" s="76">
        <f>IF($B204="",0,IF(Einstellungen!$C$10="Ja",MAX(IF(Einstellungen!$C$11="7 Tage",MAX(0,(MIN(DATE(2029,7,0),IF(Mitarbeiter!$D204="",DATE(2029,7,0),Mitarbeiter!$D204),TODAY()))-(MAX(DATE(2029,6,1),Mitarbeiter!$C204))+1),MAX(0,NETWORKDAYS(MAX(DATE(2029,6,1),Mitarbeiter!$C204),MIN(DATE(2029,7,0),IF(Mitarbeiter!$D204="",DATE(2029,7,0),Mitarbeiter!$D204),TODAY()),Einstellungen!$F$13:$F$67)))*N(Mitarbeiter!$E204)/IF(Einstellungen!$C$11="7 Tage",7,5),N('Ist-Stunden'!AU204)),MAX(IF(Einstellungen!$C$11="7 Tage",MAX(0,(MIN(DATE(2029,7,0),IF(Mitarbeiter!$D204="",DATE(2029,7,0),Mitarbeiter!$D204),TODAY()))-(MAX(DATE(2029,6,1),Mitarbeiter!$C204))+1),MAX(0,NETWORKDAYS(MAX(DATE(2029,6,1),Mitarbeiter!$C204),MIN(DATE(2029,7,0),IF(Mitarbeiter!$D204="",DATE(2029,7,0),Mitarbeiter!$D204),TODAY()),Einstellungen!$F$13:$F$67)))*N(Mitarbeiter!$E204)/IF(Einstellungen!$C$11="7 Tage",7,5),N('Ist-Stunden'!AU204)+(N(Krankheitstage!CF204)+N(Krankheitstage!CR204))*N($C204))))</f>
        <v/>
      </c>
      <c r="BZ204" s="76">
        <f>IF($B204="",0,IF(Einstellungen!$C$10="Ja",MAX(IF(Einstellungen!$C$11="7 Tage",MAX(0,(MIN(DATE(2029,8,0),IF(Mitarbeiter!$D204="",DATE(2029,8,0),Mitarbeiter!$D204),TODAY()))-(MAX(DATE(2029,7,1),Mitarbeiter!$C204))+1),MAX(0,NETWORKDAYS(MAX(DATE(2029,7,1),Mitarbeiter!$C204),MIN(DATE(2029,8,0),IF(Mitarbeiter!$D204="",DATE(2029,8,0),Mitarbeiter!$D204),TODAY()),Einstellungen!$F$13:$F$67)))*N(Mitarbeiter!$E204)/IF(Einstellungen!$C$11="7 Tage",7,5),N('Ist-Stunden'!AV204)),MAX(IF(Einstellungen!$C$11="7 Tage",MAX(0,(MIN(DATE(2029,8,0),IF(Mitarbeiter!$D204="",DATE(2029,8,0),Mitarbeiter!$D204),TODAY()))-(MAX(DATE(2029,7,1),Mitarbeiter!$C204))+1),MAX(0,NETWORKDAYS(MAX(DATE(2029,7,1),Mitarbeiter!$C204),MIN(DATE(2029,8,0),IF(Mitarbeiter!$D204="",DATE(2029,8,0),Mitarbeiter!$D204),TODAY()),Einstellungen!$F$13:$F$67)))*N(Mitarbeiter!$E204)/IF(Einstellungen!$C$11="7 Tage",7,5),N('Ist-Stunden'!AV204)+(N(Krankheitstage!CG204)+N(Krankheitstage!CS204))*N($C204))))</f>
        <v/>
      </c>
      <c r="CA204" s="76">
        <f>IF($B204="",0,IF(Einstellungen!$C$10="Ja",MAX(IF(Einstellungen!$C$11="7 Tage",MAX(0,(MIN(DATE(2029,9,0),IF(Mitarbeiter!$D204="",DATE(2029,9,0),Mitarbeiter!$D204),TODAY()))-(MAX(DATE(2029,8,1),Mitarbeiter!$C204))+1),MAX(0,NETWORKDAYS(MAX(DATE(2029,8,1),Mitarbeiter!$C204),MIN(DATE(2029,9,0),IF(Mitarbeiter!$D204="",DATE(2029,9,0),Mitarbeiter!$D204),TODAY()),Einstellungen!$F$13:$F$67)))*N(Mitarbeiter!$E204)/IF(Einstellungen!$C$11="7 Tage",7,5),N('Ist-Stunden'!AW204)),MAX(IF(Einstellungen!$C$11="7 Tage",MAX(0,(MIN(DATE(2029,9,0),IF(Mitarbeiter!$D204="",DATE(2029,9,0),Mitarbeiter!$D204),TODAY()))-(MAX(DATE(2029,8,1),Mitarbeiter!$C204))+1),MAX(0,NETWORKDAYS(MAX(DATE(2029,8,1),Mitarbeiter!$C204),MIN(DATE(2029,9,0),IF(Mitarbeiter!$D204="",DATE(2029,9,0),Mitarbeiter!$D204),TODAY()),Einstellungen!$F$13:$F$67)))*N(Mitarbeiter!$E204)/IF(Einstellungen!$C$11="7 Tage",7,5),N('Ist-Stunden'!AW204)+(N(Krankheitstage!CH204)+N(Krankheitstage!CT204))*N($C204))))</f>
        <v/>
      </c>
      <c r="CB204" s="76">
        <f>IF($B204="",0,IF(Einstellungen!$C$10="Ja",MAX(IF(Einstellungen!$C$11="7 Tage",MAX(0,(MIN(DATE(2029,10,0),IF(Mitarbeiter!$D204="",DATE(2029,10,0),Mitarbeiter!$D204),TODAY()))-(MAX(DATE(2029,9,1),Mitarbeiter!$C204))+1),MAX(0,NETWORKDAYS(MAX(DATE(2029,9,1),Mitarbeiter!$C204),MIN(DATE(2029,10,0),IF(Mitarbeiter!$D204="",DATE(2029,10,0),Mitarbeiter!$D204),TODAY()),Einstellungen!$F$13:$F$67)))*N(Mitarbeiter!$E204)/IF(Einstellungen!$C$11="7 Tage",7,5),N('Ist-Stunden'!AX204)),MAX(IF(Einstellungen!$C$11="7 Tage",MAX(0,(MIN(DATE(2029,10,0),IF(Mitarbeiter!$D204="",DATE(2029,10,0),Mitarbeiter!$D204),TODAY()))-(MAX(DATE(2029,9,1),Mitarbeiter!$C204))+1),MAX(0,NETWORKDAYS(MAX(DATE(2029,9,1),Mitarbeiter!$C204),MIN(DATE(2029,10,0),IF(Mitarbeiter!$D204="",DATE(2029,10,0),Mitarbeiter!$D204),TODAY()),Einstellungen!$F$13:$F$67)))*N(Mitarbeiter!$E204)/IF(Einstellungen!$C$11="7 Tage",7,5),N('Ist-Stunden'!AX204)+(N(Krankheitstage!CI204)+N(Krankheitstage!CU204))*N($C204))))</f>
        <v/>
      </c>
      <c r="CC204" s="76">
        <f>IF($B204="",0,IF(Einstellungen!$C$10="Ja",MAX(IF(Einstellungen!$C$11="7 Tage",MAX(0,(MIN(DATE(2029,11,0),IF(Mitarbeiter!$D204="",DATE(2029,11,0),Mitarbeiter!$D204),TODAY()))-(MAX(DATE(2029,10,1),Mitarbeiter!$C204))+1),MAX(0,NETWORKDAYS(MAX(DATE(2029,10,1),Mitarbeiter!$C204),MIN(DATE(2029,11,0),IF(Mitarbeiter!$D204="",DATE(2029,11,0),Mitarbeiter!$D204),TODAY()),Einstellungen!$F$13:$F$67)))*N(Mitarbeiter!$E204)/IF(Einstellungen!$C$11="7 Tage",7,5),N('Ist-Stunden'!AY204)),MAX(IF(Einstellungen!$C$11="7 Tage",MAX(0,(MIN(DATE(2029,11,0),IF(Mitarbeiter!$D204="",DATE(2029,11,0),Mitarbeiter!$D204),TODAY()))-(MAX(DATE(2029,10,1),Mitarbeiter!$C204))+1),MAX(0,NETWORKDAYS(MAX(DATE(2029,10,1),Mitarbeiter!$C204),MIN(DATE(2029,11,0),IF(Mitarbeiter!$D204="",DATE(2029,11,0),Mitarbeiter!$D204),TODAY()),Einstellungen!$F$13:$F$67)))*N(Mitarbeiter!$E204)/IF(Einstellungen!$C$11="7 Tage",7,5),N('Ist-Stunden'!AY204)+(N(Krankheitstage!CJ204)+N(Krankheitstage!CV204))*N($C204))))</f>
        <v/>
      </c>
      <c r="CD204" s="76">
        <f>IF($B204="",0,IF(Einstellungen!$C$10="Ja",MAX(IF(Einstellungen!$C$11="7 Tage",MAX(0,(MIN(DATE(2029,12,0),IF(Mitarbeiter!$D204="",DATE(2029,12,0),Mitarbeiter!$D204),TODAY()))-(MAX(DATE(2029,11,1),Mitarbeiter!$C204))+1),MAX(0,NETWORKDAYS(MAX(DATE(2029,11,1),Mitarbeiter!$C204),MIN(DATE(2029,12,0),IF(Mitarbeiter!$D204="",DATE(2029,12,0),Mitarbeiter!$D204),TODAY()),Einstellungen!$F$13:$F$67)))*N(Mitarbeiter!$E204)/IF(Einstellungen!$C$11="7 Tage",7,5),N('Ist-Stunden'!AZ204)),MAX(IF(Einstellungen!$C$11="7 Tage",MAX(0,(MIN(DATE(2029,12,0),IF(Mitarbeiter!$D204="",DATE(2029,12,0),Mitarbeiter!$D204),TODAY()))-(MAX(DATE(2029,11,1),Mitarbeiter!$C204))+1),MAX(0,NETWORKDAYS(MAX(DATE(2029,11,1),Mitarbeiter!$C204),MIN(DATE(2029,12,0),IF(Mitarbeiter!$D204="",DATE(2029,12,0),Mitarbeiter!$D204),TODAY()),Einstellungen!$F$13:$F$67)))*N(Mitarbeiter!$E204)/IF(Einstellungen!$C$11="7 Tage",7,5),N('Ist-Stunden'!AZ204)+(N(Krankheitstage!CK204)+N(Krankheitstage!CW204))*N($C204))))</f>
        <v/>
      </c>
      <c r="CE204" s="76">
        <f>IF($B204="",0,IF(Einstellungen!$C$10="Ja",MAX(IF(Einstellungen!$C$11="7 Tage",MAX(0,(MIN(DATE(2029,13,0),IF(Mitarbeiter!$D204="",DATE(2029,13,0),Mitarbeiter!$D204),TODAY()))-(MAX(DATE(2029,12,1),Mitarbeiter!$C204))+1),MAX(0,NETWORKDAYS(MAX(DATE(2029,12,1),Mitarbeiter!$C204),MIN(DATE(2029,13,0),IF(Mitarbeiter!$D204="",DATE(2029,13,0),Mitarbeiter!$D204),TODAY()),Einstellungen!$F$13:$F$67)))*N(Mitarbeiter!$E204)/IF(Einstellungen!$C$11="7 Tage",7,5),N('Ist-Stunden'!BA204)),MAX(IF(Einstellungen!$C$11="7 Tage",MAX(0,(MIN(DATE(2029,13,0),IF(Mitarbeiter!$D204="",DATE(2029,13,0),Mitarbeiter!$D204),TODAY()))-(MAX(DATE(2029,12,1),Mitarbeiter!$C204))+1),MAX(0,NETWORKDAYS(MAX(DATE(2029,12,1),Mitarbeiter!$C204),MIN(DATE(2029,13,0),IF(Mitarbeiter!$D204="",DATE(2029,13,0),Mitarbeiter!$D204),TODAY()),Einstellungen!$F$13:$F$67)))*N(Mitarbeiter!$E204)/IF(Einstellungen!$C$11="7 Tage",7,5),N('Ist-Stunden'!BA204)+(N(Krankheitstage!CL204)+N(Krankheitstage!CX204))*N($C204))))</f>
        <v/>
      </c>
      <c r="CF204" s="76">
        <f>IF($B204="",0,IF(Einstellungen!$C$10="Ja",MAX(IF(Einstellungen!$C$11="7 Tage",MAX(0,(MIN(DATE(2030,2,0),IF(Mitarbeiter!$D204="",DATE(2030,2,0),Mitarbeiter!$D204),TODAY()))-(MAX(DATE(2030,1,1),Mitarbeiter!$C204))+1),MAX(0,NETWORKDAYS(MAX(DATE(2030,1,1),Mitarbeiter!$C204),MIN(DATE(2030,2,0),IF(Mitarbeiter!$D204="",DATE(2030,2,0),Mitarbeiter!$D204),TODAY()),Einstellungen!$F$13:$F$67)))*N(Mitarbeiter!$E204)/IF(Einstellungen!$C$11="7 Tage",7,5),N('Ist-Stunden'!BB204)),MAX(IF(Einstellungen!$C$11="7 Tage",MAX(0,(MIN(DATE(2030,2,0),IF(Mitarbeiter!$D204="",DATE(2030,2,0),Mitarbeiter!$D204),TODAY()))-(MAX(DATE(2030,1,1),Mitarbeiter!$C204))+1),MAX(0,NETWORKDAYS(MAX(DATE(2030,1,1),Mitarbeiter!$C204),MIN(DATE(2030,2,0),IF(Mitarbeiter!$D204="",DATE(2030,2,0),Mitarbeiter!$D204),TODAY()),Einstellungen!$F$13:$F$67)))*N(Mitarbeiter!$E204)/IF(Einstellungen!$C$11="7 Tage",7,5),N('Ist-Stunden'!BB204)+(N(Krankheitstage!CY204)+N(Krankheitstage!DK204))*N($C204))))</f>
        <v/>
      </c>
      <c r="CG204" s="76">
        <f>IF($B204="",0,IF(Einstellungen!$C$10="Ja",MAX(IF(Einstellungen!$C$11="7 Tage",MAX(0,(MIN(DATE(2030,3,0),IF(Mitarbeiter!$D204="",DATE(2030,3,0),Mitarbeiter!$D204),TODAY()))-(MAX(DATE(2030,2,1),Mitarbeiter!$C204))+1),MAX(0,NETWORKDAYS(MAX(DATE(2030,2,1),Mitarbeiter!$C204),MIN(DATE(2030,3,0),IF(Mitarbeiter!$D204="",DATE(2030,3,0),Mitarbeiter!$D204),TODAY()),Einstellungen!$F$13:$F$67)))*N(Mitarbeiter!$E204)/IF(Einstellungen!$C$11="7 Tage",7,5),N('Ist-Stunden'!BC204)),MAX(IF(Einstellungen!$C$11="7 Tage",MAX(0,(MIN(DATE(2030,3,0),IF(Mitarbeiter!$D204="",DATE(2030,3,0),Mitarbeiter!$D204),TODAY()))-(MAX(DATE(2030,2,1),Mitarbeiter!$C204))+1),MAX(0,NETWORKDAYS(MAX(DATE(2030,2,1),Mitarbeiter!$C204),MIN(DATE(2030,3,0),IF(Mitarbeiter!$D204="",DATE(2030,3,0),Mitarbeiter!$D204),TODAY()),Einstellungen!$F$13:$F$67)))*N(Mitarbeiter!$E204)/IF(Einstellungen!$C$11="7 Tage",7,5),N('Ist-Stunden'!BC204)+(N(Krankheitstage!CZ204)+N(Krankheitstage!DL204))*N($C204))))</f>
        <v/>
      </c>
      <c r="CH204" s="76">
        <f>IF($B204="",0,IF(Einstellungen!$C$10="Ja",MAX(IF(Einstellungen!$C$11="7 Tage",MAX(0,(MIN(DATE(2030,4,0),IF(Mitarbeiter!$D204="",DATE(2030,4,0),Mitarbeiter!$D204),TODAY()))-(MAX(DATE(2030,3,1),Mitarbeiter!$C204))+1),MAX(0,NETWORKDAYS(MAX(DATE(2030,3,1),Mitarbeiter!$C204),MIN(DATE(2030,4,0),IF(Mitarbeiter!$D204="",DATE(2030,4,0),Mitarbeiter!$D204),TODAY()),Einstellungen!$F$13:$F$67)))*N(Mitarbeiter!$E204)/IF(Einstellungen!$C$11="7 Tage",7,5),N('Ist-Stunden'!BD204)),MAX(IF(Einstellungen!$C$11="7 Tage",MAX(0,(MIN(DATE(2030,4,0),IF(Mitarbeiter!$D204="",DATE(2030,4,0),Mitarbeiter!$D204),TODAY()))-(MAX(DATE(2030,3,1),Mitarbeiter!$C204))+1),MAX(0,NETWORKDAYS(MAX(DATE(2030,3,1),Mitarbeiter!$C204),MIN(DATE(2030,4,0),IF(Mitarbeiter!$D204="",DATE(2030,4,0),Mitarbeiter!$D204),TODAY()),Einstellungen!$F$13:$F$67)))*N(Mitarbeiter!$E204)/IF(Einstellungen!$C$11="7 Tage",7,5),N('Ist-Stunden'!BD204)+(N(Krankheitstage!DA204)+N(Krankheitstage!DM204))*N($C204))))</f>
        <v/>
      </c>
      <c r="CI204" s="76">
        <f>IF($B204="",0,IF(Einstellungen!$C$10="Ja",MAX(IF(Einstellungen!$C$11="7 Tage",MAX(0,(MIN(DATE(2030,5,0),IF(Mitarbeiter!$D204="",DATE(2030,5,0),Mitarbeiter!$D204),TODAY()))-(MAX(DATE(2030,4,1),Mitarbeiter!$C204))+1),MAX(0,NETWORKDAYS(MAX(DATE(2030,4,1),Mitarbeiter!$C204),MIN(DATE(2030,5,0),IF(Mitarbeiter!$D204="",DATE(2030,5,0),Mitarbeiter!$D204),TODAY()),Einstellungen!$F$13:$F$67)))*N(Mitarbeiter!$E204)/IF(Einstellungen!$C$11="7 Tage",7,5),N('Ist-Stunden'!BE204)),MAX(IF(Einstellungen!$C$11="7 Tage",MAX(0,(MIN(DATE(2030,5,0),IF(Mitarbeiter!$D204="",DATE(2030,5,0),Mitarbeiter!$D204),TODAY()))-(MAX(DATE(2030,4,1),Mitarbeiter!$C204))+1),MAX(0,NETWORKDAYS(MAX(DATE(2030,4,1),Mitarbeiter!$C204),MIN(DATE(2030,5,0),IF(Mitarbeiter!$D204="",DATE(2030,5,0),Mitarbeiter!$D204),TODAY()),Einstellungen!$F$13:$F$67)))*N(Mitarbeiter!$E204)/IF(Einstellungen!$C$11="7 Tage",7,5),N('Ist-Stunden'!BE204)+(N(Krankheitstage!DB204)+N(Krankheitstage!DN204))*N($C204))))</f>
        <v/>
      </c>
      <c r="CJ204" s="76">
        <f>IF($B204="",0,IF(Einstellungen!$C$10="Ja",MAX(IF(Einstellungen!$C$11="7 Tage",MAX(0,(MIN(DATE(2030,6,0),IF(Mitarbeiter!$D204="",DATE(2030,6,0),Mitarbeiter!$D204),TODAY()))-(MAX(DATE(2030,5,1),Mitarbeiter!$C204))+1),MAX(0,NETWORKDAYS(MAX(DATE(2030,5,1),Mitarbeiter!$C204),MIN(DATE(2030,6,0),IF(Mitarbeiter!$D204="",DATE(2030,6,0),Mitarbeiter!$D204),TODAY()),Einstellungen!$F$13:$F$67)))*N(Mitarbeiter!$E204)/IF(Einstellungen!$C$11="7 Tage",7,5),N('Ist-Stunden'!BF204)),MAX(IF(Einstellungen!$C$11="7 Tage",MAX(0,(MIN(DATE(2030,6,0),IF(Mitarbeiter!$D204="",DATE(2030,6,0),Mitarbeiter!$D204),TODAY()))-(MAX(DATE(2030,5,1),Mitarbeiter!$C204))+1),MAX(0,NETWORKDAYS(MAX(DATE(2030,5,1),Mitarbeiter!$C204),MIN(DATE(2030,6,0),IF(Mitarbeiter!$D204="",DATE(2030,6,0),Mitarbeiter!$D204),TODAY()),Einstellungen!$F$13:$F$67)))*N(Mitarbeiter!$E204)/IF(Einstellungen!$C$11="7 Tage",7,5),N('Ist-Stunden'!BF204)+(N(Krankheitstage!DC204)+N(Krankheitstage!DO204))*N($C204))))</f>
        <v/>
      </c>
      <c r="CK204" s="76">
        <f>IF($B204="",0,IF(Einstellungen!$C$10="Ja",MAX(IF(Einstellungen!$C$11="7 Tage",MAX(0,(MIN(DATE(2030,7,0),IF(Mitarbeiter!$D204="",DATE(2030,7,0),Mitarbeiter!$D204),TODAY()))-(MAX(DATE(2030,6,1),Mitarbeiter!$C204))+1),MAX(0,NETWORKDAYS(MAX(DATE(2030,6,1),Mitarbeiter!$C204),MIN(DATE(2030,7,0),IF(Mitarbeiter!$D204="",DATE(2030,7,0),Mitarbeiter!$D204),TODAY()),Einstellungen!$F$13:$F$67)))*N(Mitarbeiter!$E204)/IF(Einstellungen!$C$11="7 Tage",7,5),N('Ist-Stunden'!BG204)),MAX(IF(Einstellungen!$C$11="7 Tage",MAX(0,(MIN(DATE(2030,7,0),IF(Mitarbeiter!$D204="",DATE(2030,7,0),Mitarbeiter!$D204),TODAY()))-(MAX(DATE(2030,6,1),Mitarbeiter!$C204))+1),MAX(0,NETWORKDAYS(MAX(DATE(2030,6,1),Mitarbeiter!$C204),MIN(DATE(2030,7,0),IF(Mitarbeiter!$D204="",DATE(2030,7,0),Mitarbeiter!$D204),TODAY()),Einstellungen!$F$13:$F$67)))*N(Mitarbeiter!$E204)/IF(Einstellungen!$C$11="7 Tage",7,5),N('Ist-Stunden'!BG204)+(N(Krankheitstage!DD204)+N(Krankheitstage!DP204))*N($C204))))</f>
        <v/>
      </c>
      <c r="CL204" s="76">
        <f>IF($B204="",0,IF(Einstellungen!$C$10="Ja",MAX(IF(Einstellungen!$C$11="7 Tage",MAX(0,(MIN(DATE(2030,8,0),IF(Mitarbeiter!$D204="",DATE(2030,8,0),Mitarbeiter!$D204),TODAY()))-(MAX(DATE(2030,7,1),Mitarbeiter!$C204))+1),MAX(0,NETWORKDAYS(MAX(DATE(2030,7,1),Mitarbeiter!$C204),MIN(DATE(2030,8,0),IF(Mitarbeiter!$D204="",DATE(2030,8,0),Mitarbeiter!$D204),TODAY()),Einstellungen!$F$13:$F$67)))*N(Mitarbeiter!$E204)/IF(Einstellungen!$C$11="7 Tage",7,5),N('Ist-Stunden'!BH204)),MAX(IF(Einstellungen!$C$11="7 Tage",MAX(0,(MIN(DATE(2030,8,0),IF(Mitarbeiter!$D204="",DATE(2030,8,0),Mitarbeiter!$D204),TODAY()))-(MAX(DATE(2030,7,1),Mitarbeiter!$C204))+1),MAX(0,NETWORKDAYS(MAX(DATE(2030,7,1),Mitarbeiter!$C204),MIN(DATE(2030,8,0),IF(Mitarbeiter!$D204="",DATE(2030,8,0),Mitarbeiter!$D204),TODAY()),Einstellungen!$F$13:$F$67)))*N(Mitarbeiter!$E204)/IF(Einstellungen!$C$11="7 Tage",7,5),N('Ist-Stunden'!BH204)+(N(Krankheitstage!DE204)+N(Krankheitstage!DQ204))*N($C204))))</f>
        <v/>
      </c>
      <c r="CM204" s="76">
        <f>IF($B204="",0,IF(Einstellungen!$C$10="Ja",MAX(IF(Einstellungen!$C$11="7 Tage",MAX(0,(MIN(DATE(2030,9,0),IF(Mitarbeiter!$D204="",DATE(2030,9,0),Mitarbeiter!$D204),TODAY()))-(MAX(DATE(2030,8,1),Mitarbeiter!$C204))+1),MAX(0,NETWORKDAYS(MAX(DATE(2030,8,1),Mitarbeiter!$C204),MIN(DATE(2030,9,0),IF(Mitarbeiter!$D204="",DATE(2030,9,0),Mitarbeiter!$D204),TODAY()),Einstellungen!$F$13:$F$67)))*N(Mitarbeiter!$E204)/IF(Einstellungen!$C$11="7 Tage",7,5),N('Ist-Stunden'!BI204)),MAX(IF(Einstellungen!$C$11="7 Tage",MAX(0,(MIN(DATE(2030,9,0),IF(Mitarbeiter!$D204="",DATE(2030,9,0),Mitarbeiter!$D204),TODAY()))-(MAX(DATE(2030,8,1),Mitarbeiter!$C204))+1),MAX(0,NETWORKDAYS(MAX(DATE(2030,8,1),Mitarbeiter!$C204),MIN(DATE(2030,9,0),IF(Mitarbeiter!$D204="",DATE(2030,9,0),Mitarbeiter!$D204),TODAY()),Einstellungen!$F$13:$F$67)))*N(Mitarbeiter!$E204)/IF(Einstellungen!$C$11="7 Tage",7,5),N('Ist-Stunden'!BI204)+(N(Krankheitstage!DF204)+N(Krankheitstage!DR204))*N($C204))))</f>
        <v/>
      </c>
      <c r="CN204" s="76">
        <f>IF($B204="",0,IF(Einstellungen!$C$10="Ja",MAX(IF(Einstellungen!$C$11="7 Tage",MAX(0,(MIN(DATE(2030,10,0),IF(Mitarbeiter!$D204="",DATE(2030,10,0),Mitarbeiter!$D204),TODAY()))-(MAX(DATE(2030,9,1),Mitarbeiter!$C204))+1),MAX(0,NETWORKDAYS(MAX(DATE(2030,9,1),Mitarbeiter!$C204),MIN(DATE(2030,10,0),IF(Mitarbeiter!$D204="",DATE(2030,10,0),Mitarbeiter!$D204),TODAY()),Einstellungen!$F$13:$F$67)))*N(Mitarbeiter!$E204)/IF(Einstellungen!$C$11="7 Tage",7,5),N('Ist-Stunden'!BJ204)),MAX(IF(Einstellungen!$C$11="7 Tage",MAX(0,(MIN(DATE(2030,10,0),IF(Mitarbeiter!$D204="",DATE(2030,10,0),Mitarbeiter!$D204),TODAY()))-(MAX(DATE(2030,9,1),Mitarbeiter!$C204))+1),MAX(0,NETWORKDAYS(MAX(DATE(2030,9,1),Mitarbeiter!$C204),MIN(DATE(2030,10,0),IF(Mitarbeiter!$D204="",DATE(2030,10,0),Mitarbeiter!$D204),TODAY()),Einstellungen!$F$13:$F$67)))*N(Mitarbeiter!$E204)/IF(Einstellungen!$C$11="7 Tage",7,5),N('Ist-Stunden'!BJ204)+(N(Krankheitstage!DG204)+N(Krankheitstage!DS204))*N($C204))))</f>
        <v/>
      </c>
      <c r="CO204" s="76">
        <f>IF($B204="",0,IF(Einstellungen!$C$10="Ja",MAX(IF(Einstellungen!$C$11="7 Tage",MAX(0,(MIN(DATE(2030,11,0),IF(Mitarbeiter!$D204="",DATE(2030,11,0),Mitarbeiter!$D204),TODAY()))-(MAX(DATE(2030,10,1),Mitarbeiter!$C204))+1),MAX(0,NETWORKDAYS(MAX(DATE(2030,10,1),Mitarbeiter!$C204),MIN(DATE(2030,11,0),IF(Mitarbeiter!$D204="",DATE(2030,11,0),Mitarbeiter!$D204),TODAY()),Einstellungen!$F$13:$F$67)))*N(Mitarbeiter!$E204)/IF(Einstellungen!$C$11="7 Tage",7,5),N('Ist-Stunden'!BK204)),MAX(IF(Einstellungen!$C$11="7 Tage",MAX(0,(MIN(DATE(2030,11,0),IF(Mitarbeiter!$D204="",DATE(2030,11,0),Mitarbeiter!$D204),TODAY()))-(MAX(DATE(2030,10,1),Mitarbeiter!$C204))+1),MAX(0,NETWORKDAYS(MAX(DATE(2030,10,1),Mitarbeiter!$C204),MIN(DATE(2030,11,0),IF(Mitarbeiter!$D204="",DATE(2030,11,0),Mitarbeiter!$D204),TODAY()),Einstellungen!$F$13:$F$67)))*N(Mitarbeiter!$E204)/IF(Einstellungen!$C$11="7 Tage",7,5),N('Ist-Stunden'!BK204)+(N(Krankheitstage!DH204)+N(Krankheitstage!DT204))*N($C204))))</f>
        <v/>
      </c>
      <c r="CP204" s="76">
        <f>IF($B204="",0,IF(Einstellungen!$C$10="Ja",MAX(IF(Einstellungen!$C$11="7 Tage",MAX(0,(MIN(DATE(2030,12,0),IF(Mitarbeiter!$D204="",DATE(2030,12,0),Mitarbeiter!$D204),TODAY()))-(MAX(DATE(2030,11,1),Mitarbeiter!$C204))+1),MAX(0,NETWORKDAYS(MAX(DATE(2030,11,1),Mitarbeiter!$C204),MIN(DATE(2030,12,0),IF(Mitarbeiter!$D204="",DATE(2030,12,0),Mitarbeiter!$D204),TODAY()),Einstellungen!$F$13:$F$67)))*N(Mitarbeiter!$E204)/IF(Einstellungen!$C$11="7 Tage",7,5),N('Ist-Stunden'!BL204)),MAX(IF(Einstellungen!$C$11="7 Tage",MAX(0,(MIN(DATE(2030,12,0),IF(Mitarbeiter!$D204="",DATE(2030,12,0),Mitarbeiter!$D204),TODAY()))-(MAX(DATE(2030,11,1),Mitarbeiter!$C204))+1),MAX(0,NETWORKDAYS(MAX(DATE(2030,11,1),Mitarbeiter!$C204),MIN(DATE(2030,12,0),IF(Mitarbeiter!$D204="",DATE(2030,12,0),Mitarbeiter!$D204),TODAY()),Einstellungen!$F$13:$F$67)))*N(Mitarbeiter!$E204)/IF(Einstellungen!$C$11="7 Tage",7,5),N('Ist-Stunden'!BL204)+(N(Krankheitstage!DI204)+N(Krankheitstage!DU204))*N($C204))))</f>
        <v/>
      </c>
      <c r="CQ204" s="76">
        <f>IF($B204="",0,IF(Einstellungen!$C$10="Ja",MAX(IF(Einstellungen!$C$11="7 Tage",MAX(0,(MIN(DATE(2030,13,0),IF(Mitarbeiter!$D204="",DATE(2030,13,0),Mitarbeiter!$D204),TODAY()))-(MAX(DATE(2030,12,1),Mitarbeiter!$C204))+1),MAX(0,NETWORKDAYS(MAX(DATE(2030,12,1),Mitarbeiter!$C204),MIN(DATE(2030,13,0),IF(Mitarbeiter!$D204="",DATE(2030,13,0),Mitarbeiter!$D204),TODAY()),Einstellungen!$F$13:$F$67)))*N(Mitarbeiter!$E204)/IF(Einstellungen!$C$11="7 Tage",7,5),N('Ist-Stunden'!BM204)),MAX(IF(Einstellungen!$C$11="7 Tage",MAX(0,(MIN(DATE(2030,13,0),IF(Mitarbeiter!$D204="",DATE(2030,13,0),Mitarbeiter!$D204),TODAY()))-(MAX(DATE(2030,12,1),Mitarbeiter!$C204))+1),MAX(0,NETWORKDAYS(MAX(DATE(2030,12,1),Mitarbeiter!$C204),MIN(DATE(2030,13,0),IF(Mitarbeiter!$D204="",DATE(2030,13,0),Mitarbeiter!$D204),TODAY()),Einstellungen!$F$13:$F$67)))*N(Mitarbeiter!$E204)/IF(Einstellungen!$C$11="7 Tage",7,5),N('Ist-Stunden'!BM204)+(N(Krankheitstage!DJ204)+N(Krankheitstage!DV204))*N($C204))))</f>
        <v/>
      </c>
    </row>
    <row r="205">
      <c r="A205" s="73">
        <f>IF(Mitarbeiter!B205="","",Mitarbeiter!A205)</f>
        <v/>
      </c>
      <c r="B205" s="6">
        <f>IF(Mitarbeiter!B205="","",Mitarbeiter!B205)</f>
        <v/>
      </c>
      <c r="C205" s="74">
        <f>IF(Mitarbeiter!B205="","",Mitarbeiter!F205)</f>
        <v/>
      </c>
      <c r="D205" s="75">
        <f>N(INDEX(Krankheitstage!$G205:$DV205,1,(Einstellungen!$C$3-2026)*24+1))</f>
        <v/>
      </c>
      <c r="E205" s="75">
        <f>N(INDEX(Krankheitstage!$G205:$DV205,1,(Einstellungen!$C$3-2026)*24+2))</f>
        <v/>
      </c>
      <c r="F205" s="75">
        <f>N(INDEX(Krankheitstage!$G205:$DV205,1,(Einstellungen!$C$3-2026)*24+3))</f>
        <v/>
      </c>
      <c r="G205" s="75">
        <f>N(INDEX(Krankheitstage!$G205:$DV205,1,(Einstellungen!$C$3-2026)*24+4))</f>
        <v/>
      </c>
      <c r="H205" s="75">
        <f>N(INDEX(Krankheitstage!$G205:$DV205,1,(Einstellungen!$C$3-2026)*24+5))</f>
        <v/>
      </c>
      <c r="I205" s="75">
        <f>N(INDEX(Krankheitstage!$G205:$DV205,1,(Einstellungen!$C$3-2026)*24+6))</f>
        <v/>
      </c>
      <c r="J205" s="75">
        <f>N(INDEX(Krankheitstage!$G205:$DV205,1,(Einstellungen!$C$3-2026)*24+7))</f>
        <v/>
      </c>
      <c r="K205" s="75">
        <f>N(INDEX(Krankheitstage!$G205:$DV205,1,(Einstellungen!$C$3-2026)*24+8))</f>
        <v/>
      </c>
      <c r="L205" s="75">
        <f>N(INDEX(Krankheitstage!$G205:$DV205,1,(Einstellungen!$C$3-2026)*24+9))</f>
        <v/>
      </c>
      <c r="M205" s="75">
        <f>N(INDEX(Krankheitstage!$G205:$DV205,1,(Einstellungen!$C$3-2026)*24+10))</f>
        <v/>
      </c>
      <c r="N205" s="75">
        <f>N(INDEX(Krankheitstage!$G205:$DV205,1,(Einstellungen!$C$3-2026)*24+11))</f>
        <v/>
      </c>
      <c r="O205" s="75">
        <f>N(INDEX(Krankheitstage!$G205:$DV205,1,(Einstellungen!$C$3-2026)*24+12))</f>
        <v/>
      </c>
      <c r="P205" s="75">
        <f>IF($B205="","",SUM(D205:O205))</f>
        <v/>
      </c>
      <c r="Q205" s="75">
        <f>N(INDEX(Krankheitstage!$G205:$DV205,1,(Einstellungen!$C$3-2026)*24+13))</f>
        <v/>
      </c>
      <c r="R205" s="75">
        <f>N(INDEX(Krankheitstage!$G205:$DV205,1,(Einstellungen!$C$3-2026)*24+14))</f>
        <v/>
      </c>
      <c r="S205" s="75">
        <f>N(INDEX(Krankheitstage!$G205:$DV205,1,(Einstellungen!$C$3-2026)*24+15))</f>
        <v/>
      </c>
      <c r="T205" s="75">
        <f>N(INDEX(Krankheitstage!$G205:$DV205,1,(Einstellungen!$C$3-2026)*24+16))</f>
        <v/>
      </c>
      <c r="U205" s="75">
        <f>N(INDEX(Krankheitstage!$G205:$DV205,1,(Einstellungen!$C$3-2026)*24+17))</f>
        <v/>
      </c>
      <c r="V205" s="75">
        <f>N(INDEX(Krankheitstage!$G205:$DV205,1,(Einstellungen!$C$3-2026)*24+18))</f>
        <v/>
      </c>
      <c r="W205" s="75">
        <f>N(INDEX(Krankheitstage!$G205:$DV205,1,(Einstellungen!$C$3-2026)*24+19))</f>
        <v/>
      </c>
      <c r="X205" s="75">
        <f>N(INDEX(Krankheitstage!$G205:$DV205,1,(Einstellungen!$C$3-2026)*24+20))</f>
        <v/>
      </c>
      <c r="Y205" s="75">
        <f>N(INDEX(Krankheitstage!$G205:$DV205,1,(Einstellungen!$C$3-2026)*24+21))</f>
        <v/>
      </c>
      <c r="Z205" s="75">
        <f>N(INDEX(Krankheitstage!$G205:$DV205,1,(Einstellungen!$C$3-2026)*24+22))</f>
        <v/>
      </c>
      <c r="AA205" s="75">
        <f>N(INDEX(Krankheitstage!$G205:$DV205,1,(Einstellungen!$C$3-2026)*24+23))</f>
        <v/>
      </c>
      <c r="AB205" s="75">
        <f>N(INDEX(Krankheitstage!$G205:$DV205,1,(Einstellungen!$C$3-2026)*24+24))</f>
        <v/>
      </c>
      <c r="AC205" s="75">
        <f>IF($B205="","",SUM(Q205:AB205))</f>
        <v/>
      </c>
      <c r="AD205" s="75">
        <f>IF($B205="","",SUM(P205,AC205))</f>
        <v/>
      </c>
      <c r="AE205" s="76">
        <f>IF($B205="","",AD205*N(C205))</f>
        <v/>
      </c>
      <c r="AF205" s="75">
        <f>IF($B205="","",Krankheitstage!E205)</f>
        <v/>
      </c>
      <c r="AG205" s="76">
        <f>IF($B205="","",AF205*N(C205))</f>
        <v/>
      </c>
      <c r="AH205" s="76">
        <f>IF($B205="","",INDEX($AJ205:$CQ205,1,(Einstellungen!$C$3-2026)*12+1)+INDEX($AJ205:$CQ205,1,(Einstellungen!$C$3-2026)*12+2)+INDEX($AJ205:$CQ205,1,(Einstellungen!$C$3-2026)*12+3)+INDEX($AJ205:$CQ205,1,(Einstellungen!$C$3-2026)*12+4)+INDEX($AJ205:$CQ205,1,(Einstellungen!$C$3-2026)*12+5)+INDEX($AJ205:$CQ205,1,(Einstellungen!$C$3-2026)*12+6)+INDEX($AJ205:$CQ205,1,(Einstellungen!$C$3-2026)*12+7)+INDEX($AJ205:$CQ205,1,(Einstellungen!$C$3-2026)*12+8)+INDEX($AJ205:$CQ205,1,(Einstellungen!$C$3-2026)*12+9)+INDEX($AJ205:$CQ205,1,(Einstellungen!$C$3-2026)*12+10)+INDEX($AJ205:$CQ205,1,(Einstellungen!$C$3-2026)*12+11)+INDEX($AJ205:$CQ205,1,(Einstellungen!$C$3-2026)*12+12))</f>
        <v/>
      </c>
      <c r="AI205" s="76">
        <f>IF($B205="","",SUM($AJ205:$CQ205))</f>
        <v/>
      </c>
      <c r="AJ205" s="76">
        <f>IF($B205="",0,IF(Einstellungen!$C$10="Ja",MAX(IF(Einstellungen!$C$11="7 Tage",MAX(0,(MIN(DATE(2026,2,0),IF(Mitarbeiter!$D205="",DATE(2026,2,0),Mitarbeiter!$D205),TODAY()))-(MAX(DATE(2026,1,1),Mitarbeiter!$C205))+1),MAX(0,NETWORKDAYS(MAX(DATE(2026,1,1),Mitarbeiter!$C205),MIN(DATE(2026,2,0),IF(Mitarbeiter!$D205="",DATE(2026,2,0),Mitarbeiter!$D205),TODAY()),Einstellungen!$F$13:$F$67)))*N(Mitarbeiter!$E205)/IF(Einstellungen!$C$11="7 Tage",7,5),N('Ist-Stunden'!F205)),MAX(IF(Einstellungen!$C$11="7 Tage",MAX(0,(MIN(DATE(2026,2,0),IF(Mitarbeiter!$D205="",DATE(2026,2,0),Mitarbeiter!$D205),TODAY()))-(MAX(DATE(2026,1,1),Mitarbeiter!$C205))+1),MAX(0,NETWORKDAYS(MAX(DATE(2026,1,1),Mitarbeiter!$C205),MIN(DATE(2026,2,0),IF(Mitarbeiter!$D205="",DATE(2026,2,0),Mitarbeiter!$D205),TODAY()),Einstellungen!$F$13:$F$67)))*N(Mitarbeiter!$E205)/IF(Einstellungen!$C$11="7 Tage",7,5),N('Ist-Stunden'!F205)+(N(Krankheitstage!G205)+N(Krankheitstage!S205))*N($C205))))</f>
        <v/>
      </c>
      <c r="AK205" s="76">
        <f>IF($B205="",0,IF(Einstellungen!$C$10="Ja",MAX(IF(Einstellungen!$C$11="7 Tage",MAX(0,(MIN(DATE(2026,3,0),IF(Mitarbeiter!$D205="",DATE(2026,3,0),Mitarbeiter!$D205),TODAY()))-(MAX(DATE(2026,2,1),Mitarbeiter!$C205))+1),MAX(0,NETWORKDAYS(MAX(DATE(2026,2,1),Mitarbeiter!$C205),MIN(DATE(2026,3,0),IF(Mitarbeiter!$D205="",DATE(2026,3,0),Mitarbeiter!$D205),TODAY()),Einstellungen!$F$13:$F$67)))*N(Mitarbeiter!$E205)/IF(Einstellungen!$C$11="7 Tage",7,5),N('Ist-Stunden'!G205)),MAX(IF(Einstellungen!$C$11="7 Tage",MAX(0,(MIN(DATE(2026,3,0),IF(Mitarbeiter!$D205="",DATE(2026,3,0),Mitarbeiter!$D205),TODAY()))-(MAX(DATE(2026,2,1),Mitarbeiter!$C205))+1),MAX(0,NETWORKDAYS(MAX(DATE(2026,2,1),Mitarbeiter!$C205),MIN(DATE(2026,3,0),IF(Mitarbeiter!$D205="",DATE(2026,3,0),Mitarbeiter!$D205),TODAY()),Einstellungen!$F$13:$F$67)))*N(Mitarbeiter!$E205)/IF(Einstellungen!$C$11="7 Tage",7,5),N('Ist-Stunden'!G205)+(N(Krankheitstage!H205)+N(Krankheitstage!T205))*N($C205))))</f>
        <v/>
      </c>
      <c r="AL205" s="76">
        <f>IF($B205="",0,IF(Einstellungen!$C$10="Ja",MAX(IF(Einstellungen!$C$11="7 Tage",MAX(0,(MIN(DATE(2026,4,0),IF(Mitarbeiter!$D205="",DATE(2026,4,0),Mitarbeiter!$D205),TODAY()))-(MAX(DATE(2026,3,1),Mitarbeiter!$C205))+1),MAX(0,NETWORKDAYS(MAX(DATE(2026,3,1),Mitarbeiter!$C205),MIN(DATE(2026,4,0),IF(Mitarbeiter!$D205="",DATE(2026,4,0),Mitarbeiter!$D205),TODAY()),Einstellungen!$F$13:$F$67)))*N(Mitarbeiter!$E205)/IF(Einstellungen!$C$11="7 Tage",7,5),N('Ist-Stunden'!H205)),MAX(IF(Einstellungen!$C$11="7 Tage",MAX(0,(MIN(DATE(2026,4,0),IF(Mitarbeiter!$D205="",DATE(2026,4,0),Mitarbeiter!$D205),TODAY()))-(MAX(DATE(2026,3,1),Mitarbeiter!$C205))+1),MAX(0,NETWORKDAYS(MAX(DATE(2026,3,1),Mitarbeiter!$C205),MIN(DATE(2026,4,0),IF(Mitarbeiter!$D205="",DATE(2026,4,0),Mitarbeiter!$D205),TODAY()),Einstellungen!$F$13:$F$67)))*N(Mitarbeiter!$E205)/IF(Einstellungen!$C$11="7 Tage",7,5),N('Ist-Stunden'!H205)+(N(Krankheitstage!I205)+N(Krankheitstage!U205))*N($C205))))</f>
        <v/>
      </c>
      <c r="AM205" s="76">
        <f>IF($B205="",0,IF(Einstellungen!$C$10="Ja",MAX(IF(Einstellungen!$C$11="7 Tage",MAX(0,(MIN(DATE(2026,5,0),IF(Mitarbeiter!$D205="",DATE(2026,5,0),Mitarbeiter!$D205),TODAY()))-(MAX(DATE(2026,4,1),Mitarbeiter!$C205))+1),MAX(0,NETWORKDAYS(MAX(DATE(2026,4,1),Mitarbeiter!$C205),MIN(DATE(2026,5,0),IF(Mitarbeiter!$D205="",DATE(2026,5,0),Mitarbeiter!$D205),TODAY()),Einstellungen!$F$13:$F$67)))*N(Mitarbeiter!$E205)/IF(Einstellungen!$C$11="7 Tage",7,5),N('Ist-Stunden'!I205)),MAX(IF(Einstellungen!$C$11="7 Tage",MAX(0,(MIN(DATE(2026,5,0),IF(Mitarbeiter!$D205="",DATE(2026,5,0),Mitarbeiter!$D205),TODAY()))-(MAX(DATE(2026,4,1),Mitarbeiter!$C205))+1),MAX(0,NETWORKDAYS(MAX(DATE(2026,4,1),Mitarbeiter!$C205),MIN(DATE(2026,5,0),IF(Mitarbeiter!$D205="",DATE(2026,5,0),Mitarbeiter!$D205),TODAY()),Einstellungen!$F$13:$F$67)))*N(Mitarbeiter!$E205)/IF(Einstellungen!$C$11="7 Tage",7,5),N('Ist-Stunden'!I205)+(N(Krankheitstage!J205)+N(Krankheitstage!V205))*N($C205))))</f>
        <v/>
      </c>
      <c r="AN205" s="76">
        <f>IF($B205="",0,IF(Einstellungen!$C$10="Ja",MAX(IF(Einstellungen!$C$11="7 Tage",MAX(0,(MIN(DATE(2026,6,0),IF(Mitarbeiter!$D205="",DATE(2026,6,0),Mitarbeiter!$D205),TODAY()))-(MAX(DATE(2026,5,1),Mitarbeiter!$C205))+1),MAX(0,NETWORKDAYS(MAX(DATE(2026,5,1),Mitarbeiter!$C205),MIN(DATE(2026,6,0),IF(Mitarbeiter!$D205="",DATE(2026,6,0),Mitarbeiter!$D205),TODAY()),Einstellungen!$F$13:$F$67)))*N(Mitarbeiter!$E205)/IF(Einstellungen!$C$11="7 Tage",7,5),N('Ist-Stunden'!J205)),MAX(IF(Einstellungen!$C$11="7 Tage",MAX(0,(MIN(DATE(2026,6,0),IF(Mitarbeiter!$D205="",DATE(2026,6,0),Mitarbeiter!$D205),TODAY()))-(MAX(DATE(2026,5,1),Mitarbeiter!$C205))+1),MAX(0,NETWORKDAYS(MAX(DATE(2026,5,1),Mitarbeiter!$C205),MIN(DATE(2026,6,0),IF(Mitarbeiter!$D205="",DATE(2026,6,0),Mitarbeiter!$D205),TODAY()),Einstellungen!$F$13:$F$67)))*N(Mitarbeiter!$E205)/IF(Einstellungen!$C$11="7 Tage",7,5),N('Ist-Stunden'!J205)+(N(Krankheitstage!K205)+N(Krankheitstage!W205))*N($C205))))</f>
        <v/>
      </c>
      <c r="AO205" s="76">
        <f>IF($B205="",0,IF(Einstellungen!$C$10="Ja",MAX(IF(Einstellungen!$C$11="7 Tage",MAX(0,(MIN(DATE(2026,7,0),IF(Mitarbeiter!$D205="",DATE(2026,7,0),Mitarbeiter!$D205),TODAY()))-(MAX(DATE(2026,6,1),Mitarbeiter!$C205))+1),MAX(0,NETWORKDAYS(MAX(DATE(2026,6,1),Mitarbeiter!$C205),MIN(DATE(2026,7,0),IF(Mitarbeiter!$D205="",DATE(2026,7,0),Mitarbeiter!$D205),TODAY()),Einstellungen!$F$13:$F$67)))*N(Mitarbeiter!$E205)/IF(Einstellungen!$C$11="7 Tage",7,5),N('Ist-Stunden'!K205)),MAX(IF(Einstellungen!$C$11="7 Tage",MAX(0,(MIN(DATE(2026,7,0),IF(Mitarbeiter!$D205="",DATE(2026,7,0),Mitarbeiter!$D205),TODAY()))-(MAX(DATE(2026,6,1),Mitarbeiter!$C205))+1),MAX(0,NETWORKDAYS(MAX(DATE(2026,6,1),Mitarbeiter!$C205),MIN(DATE(2026,7,0),IF(Mitarbeiter!$D205="",DATE(2026,7,0),Mitarbeiter!$D205),TODAY()),Einstellungen!$F$13:$F$67)))*N(Mitarbeiter!$E205)/IF(Einstellungen!$C$11="7 Tage",7,5),N('Ist-Stunden'!K205)+(N(Krankheitstage!L205)+N(Krankheitstage!X205))*N($C205))))</f>
        <v/>
      </c>
      <c r="AP205" s="76">
        <f>IF($B205="",0,IF(Einstellungen!$C$10="Ja",MAX(IF(Einstellungen!$C$11="7 Tage",MAX(0,(MIN(DATE(2026,8,0),IF(Mitarbeiter!$D205="",DATE(2026,8,0),Mitarbeiter!$D205),TODAY()))-(MAX(DATE(2026,7,1),Mitarbeiter!$C205))+1),MAX(0,NETWORKDAYS(MAX(DATE(2026,7,1),Mitarbeiter!$C205),MIN(DATE(2026,8,0),IF(Mitarbeiter!$D205="",DATE(2026,8,0),Mitarbeiter!$D205),TODAY()),Einstellungen!$F$13:$F$67)))*N(Mitarbeiter!$E205)/IF(Einstellungen!$C$11="7 Tage",7,5),N('Ist-Stunden'!L205)),MAX(IF(Einstellungen!$C$11="7 Tage",MAX(0,(MIN(DATE(2026,8,0),IF(Mitarbeiter!$D205="",DATE(2026,8,0),Mitarbeiter!$D205),TODAY()))-(MAX(DATE(2026,7,1),Mitarbeiter!$C205))+1),MAX(0,NETWORKDAYS(MAX(DATE(2026,7,1),Mitarbeiter!$C205),MIN(DATE(2026,8,0),IF(Mitarbeiter!$D205="",DATE(2026,8,0),Mitarbeiter!$D205),TODAY()),Einstellungen!$F$13:$F$67)))*N(Mitarbeiter!$E205)/IF(Einstellungen!$C$11="7 Tage",7,5),N('Ist-Stunden'!L205)+(N(Krankheitstage!M205)+N(Krankheitstage!Y205))*N($C205))))</f>
        <v/>
      </c>
      <c r="AQ205" s="76">
        <f>IF($B205="",0,IF(Einstellungen!$C$10="Ja",MAX(IF(Einstellungen!$C$11="7 Tage",MAX(0,(MIN(DATE(2026,9,0),IF(Mitarbeiter!$D205="",DATE(2026,9,0),Mitarbeiter!$D205),TODAY()))-(MAX(DATE(2026,8,1),Mitarbeiter!$C205))+1),MAX(0,NETWORKDAYS(MAX(DATE(2026,8,1),Mitarbeiter!$C205),MIN(DATE(2026,9,0),IF(Mitarbeiter!$D205="",DATE(2026,9,0),Mitarbeiter!$D205),TODAY()),Einstellungen!$F$13:$F$67)))*N(Mitarbeiter!$E205)/IF(Einstellungen!$C$11="7 Tage",7,5),N('Ist-Stunden'!M205)),MAX(IF(Einstellungen!$C$11="7 Tage",MAX(0,(MIN(DATE(2026,9,0),IF(Mitarbeiter!$D205="",DATE(2026,9,0),Mitarbeiter!$D205),TODAY()))-(MAX(DATE(2026,8,1),Mitarbeiter!$C205))+1),MAX(0,NETWORKDAYS(MAX(DATE(2026,8,1),Mitarbeiter!$C205),MIN(DATE(2026,9,0),IF(Mitarbeiter!$D205="",DATE(2026,9,0),Mitarbeiter!$D205),TODAY()),Einstellungen!$F$13:$F$67)))*N(Mitarbeiter!$E205)/IF(Einstellungen!$C$11="7 Tage",7,5),N('Ist-Stunden'!M205)+(N(Krankheitstage!N205)+N(Krankheitstage!Z205))*N($C205))))</f>
        <v/>
      </c>
      <c r="AR205" s="76">
        <f>IF($B205="",0,IF(Einstellungen!$C$10="Ja",MAX(IF(Einstellungen!$C$11="7 Tage",MAX(0,(MIN(DATE(2026,10,0),IF(Mitarbeiter!$D205="",DATE(2026,10,0),Mitarbeiter!$D205),TODAY()))-(MAX(DATE(2026,9,1),Mitarbeiter!$C205))+1),MAX(0,NETWORKDAYS(MAX(DATE(2026,9,1),Mitarbeiter!$C205),MIN(DATE(2026,10,0),IF(Mitarbeiter!$D205="",DATE(2026,10,0),Mitarbeiter!$D205),TODAY()),Einstellungen!$F$13:$F$67)))*N(Mitarbeiter!$E205)/IF(Einstellungen!$C$11="7 Tage",7,5),N('Ist-Stunden'!N205)),MAX(IF(Einstellungen!$C$11="7 Tage",MAX(0,(MIN(DATE(2026,10,0),IF(Mitarbeiter!$D205="",DATE(2026,10,0),Mitarbeiter!$D205),TODAY()))-(MAX(DATE(2026,9,1),Mitarbeiter!$C205))+1),MAX(0,NETWORKDAYS(MAX(DATE(2026,9,1),Mitarbeiter!$C205),MIN(DATE(2026,10,0),IF(Mitarbeiter!$D205="",DATE(2026,10,0),Mitarbeiter!$D205),TODAY()),Einstellungen!$F$13:$F$67)))*N(Mitarbeiter!$E205)/IF(Einstellungen!$C$11="7 Tage",7,5),N('Ist-Stunden'!N205)+(N(Krankheitstage!O205)+N(Krankheitstage!AA205))*N($C205))))</f>
        <v/>
      </c>
      <c r="AS205" s="76">
        <f>IF($B205="",0,IF(Einstellungen!$C$10="Ja",MAX(IF(Einstellungen!$C$11="7 Tage",MAX(0,(MIN(DATE(2026,11,0),IF(Mitarbeiter!$D205="",DATE(2026,11,0),Mitarbeiter!$D205),TODAY()))-(MAX(DATE(2026,10,1),Mitarbeiter!$C205))+1),MAX(0,NETWORKDAYS(MAX(DATE(2026,10,1),Mitarbeiter!$C205),MIN(DATE(2026,11,0),IF(Mitarbeiter!$D205="",DATE(2026,11,0),Mitarbeiter!$D205),TODAY()),Einstellungen!$F$13:$F$67)))*N(Mitarbeiter!$E205)/IF(Einstellungen!$C$11="7 Tage",7,5),N('Ist-Stunden'!O205)),MAX(IF(Einstellungen!$C$11="7 Tage",MAX(0,(MIN(DATE(2026,11,0),IF(Mitarbeiter!$D205="",DATE(2026,11,0),Mitarbeiter!$D205),TODAY()))-(MAX(DATE(2026,10,1),Mitarbeiter!$C205))+1),MAX(0,NETWORKDAYS(MAX(DATE(2026,10,1),Mitarbeiter!$C205),MIN(DATE(2026,11,0),IF(Mitarbeiter!$D205="",DATE(2026,11,0),Mitarbeiter!$D205),TODAY()),Einstellungen!$F$13:$F$67)))*N(Mitarbeiter!$E205)/IF(Einstellungen!$C$11="7 Tage",7,5),N('Ist-Stunden'!O205)+(N(Krankheitstage!P205)+N(Krankheitstage!AB205))*N($C205))))</f>
        <v/>
      </c>
      <c r="AT205" s="76">
        <f>IF($B205="",0,IF(Einstellungen!$C$10="Ja",MAX(IF(Einstellungen!$C$11="7 Tage",MAX(0,(MIN(DATE(2026,12,0),IF(Mitarbeiter!$D205="",DATE(2026,12,0),Mitarbeiter!$D205),TODAY()))-(MAX(DATE(2026,11,1),Mitarbeiter!$C205))+1),MAX(0,NETWORKDAYS(MAX(DATE(2026,11,1),Mitarbeiter!$C205),MIN(DATE(2026,12,0),IF(Mitarbeiter!$D205="",DATE(2026,12,0),Mitarbeiter!$D205),TODAY()),Einstellungen!$F$13:$F$67)))*N(Mitarbeiter!$E205)/IF(Einstellungen!$C$11="7 Tage",7,5),N('Ist-Stunden'!P205)),MAX(IF(Einstellungen!$C$11="7 Tage",MAX(0,(MIN(DATE(2026,12,0),IF(Mitarbeiter!$D205="",DATE(2026,12,0),Mitarbeiter!$D205),TODAY()))-(MAX(DATE(2026,11,1),Mitarbeiter!$C205))+1),MAX(0,NETWORKDAYS(MAX(DATE(2026,11,1),Mitarbeiter!$C205),MIN(DATE(2026,12,0),IF(Mitarbeiter!$D205="",DATE(2026,12,0),Mitarbeiter!$D205),TODAY()),Einstellungen!$F$13:$F$67)))*N(Mitarbeiter!$E205)/IF(Einstellungen!$C$11="7 Tage",7,5),N('Ist-Stunden'!P205)+(N(Krankheitstage!Q205)+N(Krankheitstage!AC205))*N($C205))))</f>
        <v/>
      </c>
      <c r="AU205" s="76">
        <f>IF($B205="",0,IF(Einstellungen!$C$10="Ja",MAX(IF(Einstellungen!$C$11="7 Tage",MAX(0,(MIN(DATE(2026,13,0),IF(Mitarbeiter!$D205="",DATE(2026,13,0),Mitarbeiter!$D205),TODAY()))-(MAX(DATE(2026,12,1),Mitarbeiter!$C205))+1),MAX(0,NETWORKDAYS(MAX(DATE(2026,12,1),Mitarbeiter!$C205),MIN(DATE(2026,13,0),IF(Mitarbeiter!$D205="",DATE(2026,13,0),Mitarbeiter!$D205),TODAY()),Einstellungen!$F$13:$F$67)))*N(Mitarbeiter!$E205)/IF(Einstellungen!$C$11="7 Tage",7,5),N('Ist-Stunden'!Q205)),MAX(IF(Einstellungen!$C$11="7 Tage",MAX(0,(MIN(DATE(2026,13,0),IF(Mitarbeiter!$D205="",DATE(2026,13,0),Mitarbeiter!$D205),TODAY()))-(MAX(DATE(2026,12,1),Mitarbeiter!$C205))+1),MAX(0,NETWORKDAYS(MAX(DATE(2026,12,1),Mitarbeiter!$C205),MIN(DATE(2026,13,0),IF(Mitarbeiter!$D205="",DATE(2026,13,0),Mitarbeiter!$D205),TODAY()),Einstellungen!$F$13:$F$67)))*N(Mitarbeiter!$E205)/IF(Einstellungen!$C$11="7 Tage",7,5),N('Ist-Stunden'!Q205)+(N(Krankheitstage!R205)+N(Krankheitstage!AD205))*N($C205))))</f>
        <v/>
      </c>
      <c r="AV205" s="76">
        <f>IF($B205="",0,IF(Einstellungen!$C$10="Ja",MAX(IF(Einstellungen!$C$11="7 Tage",MAX(0,(MIN(DATE(2027,2,0),IF(Mitarbeiter!$D205="",DATE(2027,2,0),Mitarbeiter!$D205),TODAY()))-(MAX(DATE(2027,1,1),Mitarbeiter!$C205))+1),MAX(0,NETWORKDAYS(MAX(DATE(2027,1,1),Mitarbeiter!$C205),MIN(DATE(2027,2,0),IF(Mitarbeiter!$D205="",DATE(2027,2,0),Mitarbeiter!$D205),TODAY()),Einstellungen!$F$13:$F$67)))*N(Mitarbeiter!$E205)/IF(Einstellungen!$C$11="7 Tage",7,5),N('Ist-Stunden'!R205)),MAX(IF(Einstellungen!$C$11="7 Tage",MAX(0,(MIN(DATE(2027,2,0),IF(Mitarbeiter!$D205="",DATE(2027,2,0),Mitarbeiter!$D205),TODAY()))-(MAX(DATE(2027,1,1),Mitarbeiter!$C205))+1),MAX(0,NETWORKDAYS(MAX(DATE(2027,1,1),Mitarbeiter!$C205),MIN(DATE(2027,2,0),IF(Mitarbeiter!$D205="",DATE(2027,2,0),Mitarbeiter!$D205),TODAY()),Einstellungen!$F$13:$F$67)))*N(Mitarbeiter!$E205)/IF(Einstellungen!$C$11="7 Tage",7,5),N('Ist-Stunden'!R205)+(N(Krankheitstage!AE205)+N(Krankheitstage!AQ205))*N($C205))))</f>
        <v/>
      </c>
      <c r="AW205" s="76">
        <f>IF($B205="",0,IF(Einstellungen!$C$10="Ja",MAX(IF(Einstellungen!$C$11="7 Tage",MAX(0,(MIN(DATE(2027,3,0),IF(Mitarbeiter!$D205="",DATE(2027,3,0),Mitarbeiter!$D205),TODAY()))-(MAX(DATE(2027,2,1),Mitarbeiter!$C205))+1),MAX(0,NETWORKDAYS(MAX(DATE(2027,2,1),Mitarbeiter!$C205),MIN(DATE(2027,3,0),IF(Mitarbeiter!$D205="",DATE(2027,3,0),Mitarbeiter!$D205),TODAY()),Einstellungen!$F$13:$F$67)))*N(Mitarbeiter!$E205)/IF(Einstellungen!$C$11="7 Tage",7,5),N('Ist-Stunden'!S205)),MAX(IF(Einstellungen!$C$11="7 Tage",MAX(0,(MIN(DATE(2027,3,0),IF(Mitarbeiter!$D205="",DATE(2027,3,0),Mitarbeiter!$D205),TODAY()))-(MAX(DATE(2027,2,1),Mitarbeiter!$C205))+1),MAX(0,NETWORKDAYS(MAX(DATE(2027,2,1),Mitarbeiter!$C205),MIN(DATE(2027,3,0),IF(Mitarbeiter!$D205="",DATE(2027,3,0),Mitarbeiter!$D205),TODAY()),Einstellungen!$F$13:$F$67)))*N(Mitarbeiter!$E205)/IF(Einstellungen!$C$11="7 Tage",7,5),N('Ist-Stunden'!S205)+(N(Krankheitstage!AF205)+N(Krankheitstage!AR205))*N($C205))))</f>
        <v/>
      </c>
      <c r="AX205" s="76">
        <f>IF($B205="",0,IF(Einstellungen!$C$10="Ja",MAX(IF(Einstellungen!$C$11="7 Tage",MAX(0,(MIN(DATE(2027,4,0),IF(Mitarbeiter!$D205="",DATE(2027,4,0),Mitarbeiter!$D205),TODAY()))-(MAX(DATE(2027,3,1),Mitarbeiter!$C205))+1),MAX(0,NETWORKDAYS(MAX(DATE(2027,3,1),Mitarbeiter!$C205),MIN(DATE(2027,4,0),IF(Mitarbeiter!$D205="",DATE(2027,4,0),Mitarbeiter!$D205),TODAY()),Einstellungen!$F$13:$F$67)))*N(Mitarbeiter!$E205)/IF(Einstellungen!$C$11="7 Tage",7,5),N('Ist-Stunden'!T205)),MAX(IF(Einstellungen!$C$11="7 Tage",MAX(0,(MIN(DATE(2027,4,0),IF(Mitarbeiter!$D205="",DATE(2027,4,0),Mitarbeiter!$D205),TODAY()))-(MAX(DATE(2027,3,1),Mitarbeiter!$C205))+1),MAX(0,NETWORKDAYS(MAX(DATE(2027,3,1),Mitarbeiter!$C205),MIN(DATE(2027,4,0),IF(Mitarbeiter!$D205="",DATE(2027,4,0),Mitarbeiter!$D205),TODAY()),Einstellungen!$F$13:$F$67)))*N(Mitarbeiter!$E205)/IF(Einstellungen!$C$11="7 Tage",7,5),N('Ist-Stunden'!T205)+(N(Krankheitstage!AG205)+N(Krankheitstage!AS205))*N($C205))))</f>
        <v/>
      </c>
      <c r="AY205" s="76">
        <f>IF($B205="",0,IF(Einstellungen!$C$10="Ja",MAX(IF(Einstellungen!$C$11="7 Tage",MAX(0,(MIN(DATE(2027,5,0),IF(Mitarbeiter!$D205="",DATE(2027,5,0),Mitarbeiter!$D205),TODAY()))-(MAX(DATE(2027,4,1),Mitarbeiter!$C205))+1),MAX(0,NETWORKDAYS(MAX(DATE(2027,4,1),Mitarbeiter!$C205),MIN(DATE(2027,5,0),IF(Mitarbeiter!$D205="",DATE(2027,5,0),Mitarbeiter!$D205),TODAY()),Einstellungen!$F$13:$F$67)))*N(Mitarbeiter!$E205)/IF(Einstellungen!$C$11="7 Tage",7,5),N('Ist-Stunden'!U205)),MAX(IF(Einstellungen!$C$11="7 Tage",MAX(0,(MIN(DATE(2027,5,0),IF(Mitarbeiter!$D205="",DATE(2027,5,0),Mitarbeiter!$D205),TODAY()))-(MAX(DATE(2027,4,1),Mitarbeiter!$C205))+1),MAX(0,NETWORKDAYS(MAX(DATE(2027,4,1),Mitarbeiter!$C205),MIN(DATE(2027,5,0),IF(Mitarbeiter!$D205="",DATE(2027,5,0),Mitarbeiter!$D205),TODAY()),Einstellungen!$F$13:$F$67)))*N(Mitarbeiter!$E205)/IF(Einstellungen!$C$11="7 Tage",7,5),N('Ist-Stunden'!U205)+(N(Krankheitstage!AH205)+N(Krankheitstage!AT205))*N($C205))))</f>
        <v/>
      </c>
      <c r="AZ205" s="76">
        <f>IF($B205="",0,IF(Einstellungen!$C$10="Ja",MAX(IF(Einstellungen!$C$11="7 Tage",MAX(0,(MIN(DATE(2027,6,0),IF(Mitarbeiter!$D205="",DATE(2027,6,0),Mitarbeiter!$D205),TODAY()))-(MAX(DATE(2027,5,1),Mitarbeiter!$C205))+1),MAX(0,NETWORKDAYS(MAX(DATE(2027,5,1),Mitarbeiter!$C205),MIN(DATE(2027,6,0),IF(Mitarbeiter!$D205="",DATE(2027,6,0),Mitarbeiter!$D205),TODAY()),Einstellungen!$F$13:$F$67)))*N(Mitarbeiter!$E205)/IF(Einstellungen!$C$11="7 Tage",7,5),N('Ist-Stunden'!V205)),MAX(IF(Einstellungen!$C$11="7 Tage",MAX(0,(MIN(DATE(2027,6,0),IF(Mitarbeiter!$D205="",DATE(2027,6,0),Mitarbeiter!$D205),TODAY()))-(MAX(DATE(2027,5,1),Mitarbeiter!$C205))+1),MAX(0,NETWORKDAYS(MAX(DATE(2027,5,1),Mitarbeiter!$C205),MIN(DATE(2027,6,0),IF(Mitarbeiter!$D205="",DATE(2027,6,0),Mitarbeiter!$D205),TODAY()),Einstellungen!$F$13:$F$67)))*N(Mitarbeiter!$E205)/IF(Einstellungen!$C$11="7 Tage",7,5),N('Ist-Stunden'!V205)+(N(Krankheitstage!AI205)+N(Krankheitstage!AU205))*N($C205))))</f>
        <v/>
      </c>
      <c r="BA205" s="76">
        <f>IF($B205="",0,IF(Einstellungen!$C$10="Ja",MAX(IF(Einstellungen!$C$11="7 Tage",MAX(0,(MIN(DATE(2027,7,0),IF(Mitarbeiter!$D205="",DATE(2027,7,0),Mitarbeiter!$D205),TODAY()))-(MAX(DATE(2027,6,1),Mitarbeiter!$C205))+1),MAX(0,NETWORKDAYS(MAX(DATE(2027,6,1),Mitarbeiter!$C205),MIN(DATE(2027,7,0),IF(Mitarbeiter!$D205="",DATE(2027,7,0),Mitarbeiter!$D205),TODAY()),Einstellungen!$F$13:$F$67)))*N(Mitarbeiter!$E205)/IF(Einstellungen!$C$11="7 Tage",7,5),N('Ist-Stunden'!W205)),MAX(IF(Einstellungen!$C$11="7 Tage",MAX(0,(MIN(DATE(2027,7,0),IF(Mitarbeiter!$D205="",DATE(2027,7,0),Mitarbeiter!$D205),TODAY()))-(MAX(DATE(2027,6,1),Mitarbeiter!$C205))+1),MAX(0,NETWORKDAYS(MAX(DATE(2027,6,1),Mitarbeiter!$C205),MIN(DATE(2027,7,0),IF(Mitarbeiter!$D205="",DATE(2027,7,0),Mitarbeiter!$D205),TODAY()),Einstellungen!$F$13:$F$67)))*N(Mitarbeiter!$E205)/IF(Einstellungen!$C$11="7 Tage",7,5),N('Ist-Stunden'!W205)+(N(Krankheitstage!AJ205)+N(Krankheitstage!AV205))*N($C205))))</f>
        <v/>
      </c>
      <c r="BB205" s="76">
        <f>IF($B205="",0,IF(Einstellungen!$C$10="Ja",MAX(IF(Einstellungen!$C$11="7 Tage",MAX(0,(MIN(DATE(2027,8,0),IF(Mitarbeiter!$D205="",DATE(2027,8,0),Mitarbeiter!$D205),TODAY()))-(MAX(DATE(2027,7,1),Mitarbeiter!$C205))+1),MAX(0,NETWORKDAYS(MAX(DATE(2027,7,1),Mitarbeiter!$C205),MIN(DATE(2027,8,0),IF(Mitarbeiter!$D205="",DATE(2027,8,0),Mitarbeiter!$D205),TODAY()),Einstellungen!$F$13:$F$67)))*N(Mitarbeiter!$E205)/IF(Einstellungen!$C$11="7 Tage",7,5),N('Ist-Stunden'!X205)),MAX(IF(Einstellungen!$C$11="7 Tage",MAX(0,(MIN(DATE(2027,8,0),IF(Mitarbeiter!$D205="",DATE(2027,8,0),Mitarbeiter!$D205),TODAY()))-(MAX(DATE(2027,7,1),Mitarbeiter!$C205))+1),MAX(0,NETWORKDAYS(MAX(DATE(2027,7,1),Mitarbeiter!$C205),MIN(DATE(2027,8,0),IF(Mitarbeiter!$D205="",DATE(2027,8,0),Mitarbeiter!$D205),TODAY()),Einstellungen!$F$13:$F$67)))*N(Mitarbeiter!$E205)/IF(Einstellungen!$C$11="7 Tage",7,5),N('Ist-Stunden'!X205)+(N(Krankheitstage!AK205)+N(Krankheitstage!AW205))*N($C205))))</f>
        <v/>
      </c>
      <c r="BC205" s="76">
        <f>IF($B205="",0,IF(Einstellungen!$C$10="Ja",MAX(IF(Einstellungen!$C$11="7 Tage",MAX(0,(MIN(DATE(2027,9,0),IF(Mitarbeiter!$D205="",DATE(2027,9,0),Mitarbeiter!$D205),TODAY()))-(MAX(DATE(2027,8,1),Mitarbeiter!$C205))+1),MAX(0,NETWORKDAYS(MAX(DATE(2027,8,1),Mitarbeiter!$C205),MIN(DATE(2027,9,0),IF(Mitarbeiter!$D205="",DATE(2027,9,0),Mitarbeiter!$D205),TODAY()),Einstellungen!$F$13:$F$67)))*N(Mitarbeiter!$E205)/IF(Einstellungen!$C$11="7 Tage",7,5),N('Ist-Stunden'!Y205)),MAX(IF(Einstellungen!$C$11="7 Tage",MAX(0,(MIN(DATE(2027,9,0),IF(Mitarbeiter!$D205="",DATE(2027,9,0),Mitarbeiter!$D205),TODAY()))-(MAX(DATE(2027,8,1),Mitarbeiter!$C205))+1),MAX(0,NETWORKDAYS(MAX(DATE(2027,8,1),Mitarbeiter!$C205),MIN(DATE(2027,9,0),IF(Mitarbeiter!$D205="",DATE(2027,9,0),Mitarbeiter!$D205),TODAY()),Einstellungen!$F$13:$F$67)))*N(Mitarbeiter!$E205)/IF(Einstellungen!$C$11="7 Tage",7,5),N('Ist-Stunden'!Y205)+(N(Krankheitstage!AL205)+N(Krankheitstage!AX205))*N($C205))))</f>
        <v/>
      </c>
      <c r="BD205" s="76">
        <f>IF($B205="",0,IF(Einstellungen!$C$10="Ja",MAX(IF(Einstellungen!$C$11="7 Tage",MAX(0,(MIN(DATE(2027,10,0),IF(Mitarbeiter!$D205="",DATE(2027,10,0),Mitarbeiter!$D205),TODAY()))-(MAX(DATE(2027,9,1),Mitarbeiter!$C205))+1),MAX(0,NETWORKDAYS(MAX(DATE(2027,9,1),Mitarbeiter!$C205),MIN(DATE(2027,10,0),IF(Mitarbeiter!$D205="",DATE(2027,10,0),Mitarbeiter!$D205),TODAY()),Einstellungen!$F$13:$F$67)))*N(Mitarbeiter!$E205)/IF(Einstellungen!$C$11="7 Tage",7,5),N('Ist-Stunden'!Z205)),MAX(IF(Einstellungen!$C$11="7 Tage",MAX(0,(MIN(DATE(2027,10,0),IF(Mitarbeiter!$D205="",DATE(2027,10,0),Mitarbeiter!$D205),TODAY()))-(MAX(DATE(2027,9,1),Mitarbeiter!$C205))+1),MAX(0,NETWORKDAYS(MAX(DATE(2027,9,1),Mitarbeiter!$C205),MIN(DATE(2027,10,0),IF(Mitarbeiter!$D205="",DATE(2027,10,0),Mitarbeiter!$D205),TODAY()),Einstellungen!$F$13:$F$67)))*N(Mitarbeiter!$E205)/IF(Einstellungen!$C$11="7 Tage",7,5),N('Ist-Stunden'!Z205)+(N(Krankheitstage!AM205)+N(Krankheitstage!AY205))*N($C205))))</f>
        <v/>
      </c>
      <c r="BE205" s="76">
        <f>IF($B205="",0,IF(Einstellungen!$C$10="Ja",MAX(IF(Einstellungen!$C$11="7 Tage",MAX(0,(MIN(DATE(2027,11,0),IF(Mitarbeiter!$D205="",DATE(2027,11,0),Mitarbeiter!$D205),TODAY()))-(MAX(DATE(2027,10,1),Mitarbeiter!$C205))+1),MAX(0,NETWORKDAYS(MAX(DATE(2027,10,1),Mitarbeiter!$C205),MIN(DATE(2027,11,0),IF(Mitarbeiter!$D205="",DATE(2027,11,0),Mitarbeiter!$D205),TODAY()),Einstellungen!$F$13:$F$67)))*N(Mitarbeiter!$E205)/IF(Einstellungen!$C$11="7 Tage",7,5),N('Ist-Stunden'!AA205)),MAX(IF(Einstellungen!$C$11="7 Tage",MAX(0,(MIN(DATE(2027,11,0),IF(Mitarbeiter!$D205="",DATE(2027,11,0),Mitarbeiter!$D205),TODAY()))-(MAX(DATE(2027,10,1),Mitarbeiter!$C205))+1),MAX(0,NETWORKDAYS(MAX(DATE(2027,10,1),Mitarbeiter!$C205),MIN(DATE(2027,11,0),IF(Mitarbeiter!$D205="",DATE(2027,11,0),Mitarbeiter!$D205),TODAY()),Einstellungen!$F$13:$F$67)))*N(Mitarbeiter!$E205)/IF(Einstellungen!$C$11="7 Tage",7,5),N('Ist-Stunden'!AA205)+(N(Krankheitstage!AN205)+N(Krankheitstage!AZ205))*N($C205))))</f>
        <v/>
      </c>
      <c r="BF205" s="76">
        <f>IF($B205="",0,IF(Einstellungen!$C$10="Ja",MAX(IF(Einstellungen!$C$11="7 Tage",MAX(0,(MIN(DATE(2027,12,0),IF(Mitarbeiter!$D205="",DATE(2027,12,0),Mitarbeiter!$D205),TODAY()))-(MAX(DATE(2027,11,1),Mitarbeiter!$C205))+1),MAX(0,NETWORKDAYS(MAX(DATE(2027,11,1),Mitarbeiter!$C205),MIN(DATE(2027,12,0),IF(Mitarbeiter!$D205="",DATE(2027,12,0),Mitarbeiter!$D205),TODAY()),Einstellungen!$F$13:$F$67)))*N(Mitarbeiter!$E205)/IF(Einstellungen!$C$11="7 Tage",7,5),N('Ist-Stunden'!AB205)),MAX(IF(Einstellungen!$C$11="7 Tage",MAX(0,(MIN(DATE(2027,12,0),IF(Mitarbeiter!$D205="",DATE(2027,12,0),Mitarbeiter!$D205),TODAY()))-(MAX(DATE(2027,11,1),Mitarbeiter!$C205))+1),MAX(0,NETWORKDAYS(MAX(DATE(2027,11,1),Mitarbeiter!$C205),MIN(DATE(2027,12,0),IF(Mitarbeiter!$D205="",DATE(2027,12,0),Mitarbeiter!$D205),TODAY()),Einstellungen!$F$13:$F$67)))*N(Mitarbeiter!$E205)/IF(Einstellungen!$C$11="7 Tage",7,5),N('Ist-Stunden'!AB205)+(N(Krankheitstage!AO205)+N(Krankheitstage!BA205))*N($C205))))</f>
        <v/>
      </c>
      <c r="BG205" s="76">
        <f>IF($B205="",0,IF(Einstellungen!$C$10="Ja",MAX(IF(Einstellungen!$C$11="7 Tage",MAX(0,(MIN(DATE(2027,13,0),IF(Mitarbeiter!$D205="",DATE(2027,13,0),Mitarbeiter!$D205),TODAY()))-(MAX(DATE(2027,12,1),Mitarbeiter!$C205))+1),MAX(0,NETWORKDAYS(MAX(DATE(2027,12,1),Mitarbeiter!$C205),MIN(DATE(2027,13,0),IF(Mitarbeiter!$D205="",DATE(2027,13,0),Mitarbeiter!$D205),TODAY()),Einstellungen!$F$13:$F$67)))*N(Mitarbeiter!$E205)/IF(Einstellungen!$C$11="7 Tage",7,5),N('Ist-Stunden'!AC205)),MAX(IF(Einstellungen!$C$11="7 Tage",MAX(0,(MIN(DATE(2027,13,0),IF(Mitarbeiter!$D205="",DATE(2027,13,0),Mitarbeiter!$D205),TODAY()))-(MAX(DATE(2027,12,1),Mitarbeiter!$C205))+1),MAX(0,NETWORKDAYS(MAX(DATE(2027,12,1),Mitarbeiter!$C205),MIN(DATE(2027,13,0),IF(Mitarbeiter!$D205="",DATE(2027,13,0),Mitarbeiter!$D205),TODAY()),Einstellungen!$F$13:$F$67)))*N(Mitarbeiter!$E205)/IF(Einstellungen!$C$11="7 Tage",7,5),N('Ist-Stunden'!AC205)+(N(Krankheitstage!AP205)+N(Krankheitstage!BB205))*N($C205))))</f>
        <v/>
      </c>
      <c r="BH205" s="76">
        <f>IF($B205="",0,IF(Einstellungen!$C$10="Ja",MAX(IF(Einstellungen!$C$11="7 Tage",MAX(0,(MIN(DATE(2028,2,0),IF(Mitarbeiter!$D205="",DATE(2028,2,0),Mitarbeiter!$D205),TODAY()))-(MAX(DATE(2028,1,1),Mitarbeiter!$C205))+1),MAX(0,NETWORKDAYS(MAX(DATE(2028,1,1),Mitarbeiter!$C205),MIN(DATE(2028,2,0),IF(Mitarbeiter!$D205="",DATE(2028,2,0),Mitarbeiter!$D205),TODAY()),Einstellungen!$F$13:$F$67)))*N(Mitarbeiter!$E205)/IF(Einstellungen!$C$11="7 Tage",7,5),N('Ist-Stunden'!AD205)),MAX(IF(Einstellungen!$C$11="7 Tage",MAX(0,(MIN(DATE(2028,2,0),IF(Mitarbeiter!$D205="",DATE(2028,2,0),Mitarbeiter!$D205),TODAY()))-(MAX(DATE(2028,1,1),Mitarbeiter!$C205))+1),MAX(0,NETWORKDAYS(MAX(DATE(2028,1,1),Mitarbeiter!$C205),MIN(DATE(2028,2,0),IF(Mitarbeiter!$D205="",DATE(2028,2,0),Mitarbeiter!$D205),TODAY()),Einstellungen!$F$13:$F$67)))*N(Mitarbeiter!$E205)/IF(Einstellungen!$C$11="7 Tage",7,5),N('Ist-Stunden'!AD205)+(N(Krankheitstage!BC205)+N(Krankheitstage!BO205))*N($C205))))</f>
        <v/>
      </c>
      <c r="BI205" s="76">
        <f>IF($B205="",0,IF(Einstellungen!$C$10="Ja",MAX(IF(Einstellungen!$C$11="7 Tage",MAX(0,(MIN(DATE(2028,3,0),IF(Mitarbeiter!$D205="",DATE(2028,3,0),Mitarbeiter!$D205),TODAY()))-(MAX(DATE(2028,2,1),Mitarbeiter!$C205))+1),MAX(0,NETWORKDAYS(MAX(DATE(2028,2,1),Mitarbeiter!$C205),MIN(DATE(2028,3,0),IF(Mitarbeiter!$D205="",DATE(2028,3,0),Mitarbeiter!$D205),TODAY()),Einstellungen!$F$13:$F$67)))*N(Mitarbeiter!$E205)/IF(Einstellungen!$C$11="7 Tage",7,5),N('Ist-Stunden'!AE205)),MAX(IF(Einstellungen!$C$11="7 Tage",MAX(0,(MIN(DATE(2028,3,0),IF(Mitarbeiter!$D205="",DATE(2028,3,0),Mitarbeiter!$D205),TODAY()))-(MAX(DATE(2028,2,1),Mitarbeiter!$C205))+1),MAX(0,NETWORKDAYS(MAX(DATE(2028,2,1),Mitarbeiter!$C205),MIN(DATE(2028,3,0),IF(Mitarbeiter!$D205="",DATE(2028,3,0),Mitarbeiter!$D205),TODAY()),Einstellungen!$F$13:$F$67)))*N(Mitarbeiter!$E205)/IF(Einstellungen!$C$11="7 Tage",7,5),N('Ist-Stunden'!AE205)+(N(Krankheitstage!BD205)+N(Krankheitstage!BP205))*N($C205))))</f>
        <v/>
      </c>
      <c r="BJ205" s="76">
        <f>IF($B205="",0,IF(Einstellungen!$C$10="Ja",MAX(IF(Einstellungen!$C$11="7 Tage",MAX(0,(MIN(DATE(2028,4,0),IF(Mitarbeiter!$D205="",DATE(2028,4,0),Mitarbeiter!$D205),TODAY()))-(MAX(DATE(2028,3,1),Mitarbeiter!$C205))+1),MAX(0,NETWORKDAYS(MAX(DATE(2028,3,1),Mitarbeiter!$C205),MIN(DATE(2028,4,0),IF(Mitarbeiter!$D205="",DATE(2028,4,0),Mitarbeiter!$D205),TODAY()),Einstellungen!$F$13:$F$67)))*N(Mitarbeiter!$E205)/IF(Einstellungen!$C$11="7 Tage",7,5),N('Ist-Stunden'!AF205)),MAX(IF(Einstellungen!$C$11="7 Tage",MAX(0,(MIN(DATE(2028,4,0),IF(Mitarbeiter!$D205="",DATE(2028,4,0),Mitarbeiter!$D205),TODAY()))-(MAX(DATE(2028,3,1),Mitarbeiter!$C205))+1),MAX(0,NETWORKDAYS(MAX(DATE(2028,3,1),Mitarbeiter!$C205),MIN(DATE(2028,4,0),IF(Mitarbeiter!$D205="",DATE(2028,4,0),Mitarbeiter!$D205),TODAY()),Einstellungen!$F$13:$F$67)))*N(Mitarbeiter!$E205)/IF(Einstellungen!$C$11="7 Tage",7,5),N('Ist-Stunden'!AF205)+(N(Krankheitstage!BE205)+N(Krankheitstage!BQ205))*N($C205))))</f>
        <v/>
      </c>
      <c r="BK205" s="76">
        <f>IF($B205="",0,IF(Einstellungen!$C$10="Ja",MAX(IF(Einstellungen!$C$11="7 Tage",MAX(0,(MIN(DATE(2028,5,0),IF(Mitarbeiter!$D205="",DATE(2028,5,0),Mitarbeiter!$D205),TODAY()))-(MAX(DATE(2028,4,1),Mitarbeiter!$C205))+1),MAX(0,NETWORKDAYS(MAX(DATE(2028,4,1),Mitarbeiter!$C205),MIN(DATE(2028,5,0),IF(Mitarbeiter!$D205="",DATE(2028,5,0),Mitarbeiter!$D205),TODAY()),Einstellungen!$F$13:$F$67)))*N(Mitarbeiter!$E205)/IF(Einstellungen!$C$11="7 Tage",7,5),N('Ist-Stunden'!AG205)),MAX(IF(Einstellungen!$C$11="7 Tage",MAX(0,(MIN(DATE(2028,5,0),IF(Mitarbeiter!$D205="",DATE(2028,5,0),Mitarbeiter!$D205),TODAY()))-(MAX(DATE(2028,4,1),Mitarbeiter!$C205))+1),MAX(0,NETWORKDAYS(MAX(DATE(2028,4,1),Mitarbeiter!$C205),MIN(DATE(2028,5,0),IF(Mitarbeiter!$D205="",DATE(2028,5,0),Mitarbeiter!$D205),TODAY()),Einstellungen!$F$13:$F$67)))*N(Mitarbeiter!$E205)/IF(Einstellungen!$C$11="7 Tage",7,5),N('Ist-Stunden'!AG205)+(N(Krankheitstage!BF205)+N(Krankheitstage!BR205))*N($C205))))</f>
        <v/>
      </c>
      <c r="BL205" s="76">
        <f>IF($B205="",0,IF(Einstellungen!$C$10="Ja",MAX(IF(Einstellungen!$C$11="7 Tage",MAX(0,(MIN(DATE(2028,6,0),IF(Mitarbeiter!$D205="",DATE(2028,6,0),Mitarbeiter!$D205),TODAY()))-(MAX(DATE(2028,5,1),Mitarbeiter!$C205))+1),MAX(0,NETWORKDAYS(MAX(DATE(2028,5,1),Mitarbeiter!$C205),MIN(DATE(2028,6,0),IF(Mitarbeiter!$D205="",DATE(2028,6,0),Mitarbeiter!$D205),TODAY()),Einstellungen!$F$13:$F$67)))*N(Mitarbeiter!$E205)/IF(Einstellungen!$C$11="7 Tage",7,5),N('Ist-Stunden'!AH205)),MAX(IF(Einstellungen!$C$11="7 Tage",MAX(0,(MIN(DATE(2028,6,0),IF(Mitarbeiter!$D205="",DATE(2028,6,0),Mitarbeiter!$D205),TODAY()))-(MAX(DATE(2028,5,1),Mitarbeiter!$C205))+1),MAX(0,NETWORKDAYS(MAX(DATE(2028,5,1),Mitarbeiter!$C205),MIN(DATE(2028,6,0),IF(Mitarbeiter!$D205="",DATE(2028,6,0),Mitarbeiter!$D205),TODAY()),Einstellungen!$F$13:$F$67)))*N(Mitarbeiter!$E205)/IF(Einstellungen!$C$11="7 Tage",7,5),N('Ist-Stunden'!AH205)+(N(Krankheitstage!BG205)+N(Krankheitstage!BS205))*N($C205))))</f>
        <v/>
      </c>
      <c r="BM205" s="76">
        <f>IF($B205="",0,IF(Einstellungen!$C$10="Ja",MAX(IF(Einstellungen!$C$11="7 Tage",MAX(0,(MIN(DATE(2028,7,0),IF(Mitarbeiter!$D205="",DATE(2028,7,0),Mitarbeiter!$D205),TODAY()))-(MAX(DATE(2028,6,1),Mitarbeiter!$C205))+1),MAX(0,NETWORKDAYS(MAX(DATE(2028,6,1),Mitarbeiter!$C205),MIN(DATE(2028,7,0),IF(Mitarbeiter!$D205="",DATE(2028,7,0),Mitarbeiter!$D205),TODAY()),Einstellungen!$F$13:$F$67)))*N(Mitarbeiter!$E205)/IF(Einstellungen!$C$11="7 Tage",7,5),N('Ist-Stunden'!AI205)),MAX(IF(Einstellungen!$C$11="7 Tage",MAX(0,(MIN(DATE(2028,7,0),IF(Mitarbeiter!$D205="",DATE(2028,7,0),Mitarbeiter!$D205),TODAY()))-(MAX(DATE(2028,6,1),Mitarbeiter!$C205))+1),MAX(0,NETWORKDAYS(MAX(DATE(2028,6,1),Mitarbeiter!$C205),MIN(DATE(2028,7,0),IF(Mitarbeiter!$D205="",DATE(2028,7,0),Mitarbeiter!$D205),TODAY()),Einstellungen!$F$13:$F$67)))*N(Mitarbeiter!$E205)/IF(Einstellungen!$C$11="7 Tage",7,5),N('Ist-Stunden'!AI205)+(N(Krankheitstage!BH205)+N(Krankheitstage!BT205))*N($C205))))</f>
        <v/>
      </c>
      <c r="BN205" s="76">
        <f>IF($B205="",0,IF(Einstellungen!$C$10="Ja",MAX(IF(Einstellungen!$C$11="7 Tage",MAX(0,(MIN(DATE(2028,8,0),IF(Mitarbeiter!$D205="",DATE(2028,8,0),Mitarbeiter!$D205),TODAY()))-(MAX(DATE(2028,7,1),Mitarbeiter!$C205))+1),MAX(0,NETWORKDAYS(MAX(DATE(2028,7,1),Mitarbeiter!$C205),MIN(DATE(2028,8,0),IF(Mitarbeiter!$D205="",DATE(2028,8,0),Mitarbeiter!$D205),TODAY()),Einstellungen!$F$13:$F$67)))*N(Mitarbeiter!$E205)/IF(Einstellungen!$C$11="7 Tage",7,5),N('Ist-Stunden'!AJ205)),MAX(IF(Einstellungen!$C$11="7 Tage",MAX(0,(MIN(DATE(2028,8,0),IF(Mitarbeiter!$D205="",DATE(2028,8,0),Mitarbeiter!$D205),TODAY()))-(MAX(DATE(2028,7,1),Mitarbeiter!$C205))+1),MAX(0,NETWORKDAYS(MAX(DATE(2028,7,1),Mitarbeiter!$C205),MIN(DATE(2028,8,0),IF(Mitarbeiter!$D205="",DATE(2028,8,0),Mitarbeiter!$D205),TODAY()),Einstellungen!$F$13:$F$67)))*N(Mitarbeiter!$E205)/IF(Einstellungen!$C$11="7 Tage",7,5),N('Ist-Stunden'!AJ205)+(N(Krankheitstage!BI205)+N(Krankheitstage!BU205))*N($C205))))</f>
        <v/>
      </c>
      <c r="BO205" s="76">
        <f>IF($B205="",0,IF(Einstellungen!$C$10="Ja",MAX(IF(Einstellungen!$C$11="7 Tage",MAX(0,(MIN(DATE(2028,9,0),IF(Mitarbeiter!$D205="",DATE(2028,9,0),Mitarbeiter!$D205),TODAY()))-(MAX(DATE(2028,8,1),Mitarbeiter!$C205))+1),MAX(0,NETWORKDAYS(MAX(DATE(2028,8,1),Mitarbeiter!$C205),MIN(DATE(2028,9,0),IF(Mitarbeiter!$D205="",DATE(2028,9,0),Mitarbeiter!$D205),TODAY()),Einstellungen!$F$13:$F$67)))*N(Mitarbeiter!$E205)/IF(Einstellungen!$C$11="7 Tage",7,5),N('Ist-Stunden'!AK205)),MAX(IF(Einstellungen!$C$11="7 Tage",MAX(0,(MIN(DATE(2028,9,0),IF(Mitarbeiter!$D205="",DATE(2028,9,0),Mitarbeiter!$D205),TODAY()))-(MAX(DATE(2028,8,1),Mitarbeiter!$C205))+1),MAX(0,NETWORKDAYS(MAX(DATE(2028,8,1),Mitarbeiter!$C205),MIN(DATE(2028,9,0),IF(Mitarbeiter!$D205="",DATE(2028,9,0),Mitarbeiter!$D205),TODAY()),Einstellungen!$F$13:$F$67)))*N(Mitarbeiter!$E205)/IF(Einstellungen!$C$11="7 Tage",7,5),N('Ist-Stunden'!AK205)+(N(Krankheitstage!BJ205)+N(Krankheitstage!BV205))*N($C205))))</f>
        <v/>
      </c>
      <c r="BP205" s="76">
        <f>IF($B205="",0,IF(Einstellungen!$C$10="Ja",MAX(IF(Einstellungen!$C$11="7 Tage",MAX(0,(MIN(DATE(2028,10,0),IF(Mitarbeiter!$D205="",DATE(2028,10,0),Mitarbeiter!$D205),TODAY()))-(MAX(DATE(2028,9,1),Mitarbeiter!$C205))+1),MAX(0,NETWORKDAYS(MAX(DATE(2028,9,1),Mitarbeiter!$C205),MIN(DATE(2028,10,0),IF(Mitarbeiter!$D205="",DATE(2028,10,0),Mitarbeiter!$D205),TODAY()),Einstellungen!$F$13:$F$67)))*N(Mitarbeiter!$E205)/IF(Einstellungen!$C$11="7 Tage",7,5),N('Ist-Stunden'!AL205)),MAX(IF(Einstellungen!$C$11="7 Tage",MAX(0,(MIN(DATE(2028,10,0),IF(Mitarbeiter!$D205="",DATE(2028,10,0),Mitarbeiter!$D205),TODAY()))-(MAX(DATE(2028,9,1),Mitarbeiter!$C205))+1),MAX(0,NETWORKDAYS(MAX(DATE(2028,9,1),Mitarbeiter!$C205),MIN(DATE(2028,10,0),IF(Mitarbeiter!$D205="",DATE(2028,10,0),Mitarbeiter!$D205),TODAY()),Einstellungen!$F$13:$F$67)))*N(Mitarbeiter!$E205)/IF(Einstellungen!$C$11="7 Tage",7,5),N('Ist-Stunden'!AL205)+(N(Krankheitstage!BK205)+N(Krankheitstage!BW205))*N($C205))))</f>
        <v/>
      </c>
      <c r="BQ205" s="76">
        <f>IF($B205="",0,IF(Einstellungen!$C$10="Ja",MAX(IF(Einstellungen!$C$11="7 Tage",MAX(0,(MIN(DATE(2028,11,0),IF(Mitarbeiter!$D205="",DATE(2028,11,0),Mitarbeiter!$D205),TODAY()))-(MAX(DATE(2028,10,1),Mitarbeiter!$C205))+1),MAX(0,NETWORKDAYS(MAX(DATE(2028,10,1),Mitarbeiter!$C205),MIN(DATE(2028,11,0),IF(Mitarbeiter!$D205="",DATE(2028,11,0),Mitarbeiter!$D205),TODAY()),Einstellungen!$F$13:$F$67)))*N(Mitarbeiter!$E205)/IF(Einstellungen!$C$11="7 Tage",7,5),N('Ist-Stunden'!AM205)),MAX(IF(Einstellungen!$C$11="7 Tage",MAX(0,(MIN(DATE(2028,11,0),IF(Mitarbeiter!$D205="",DATE(2028,11,0),Mitarbeiter!$D205),TODAY()))-(MAX(DATE(2028,10,1),Mitarbeiter!$C205))+1),MAX(0,NETWORKDAYS(MAX(DATE(2028,10,1),Mitarbeiter!$C205),MIN(DATE(2028,11,0),IF(Mitarbeiter!$D205="",DATE(2028,11,0),Mitarbeiter!$D205),TODAY()),Einstellungen!$F$13:$F$67)))*N(Mitarbeiter!$E205)/IF(Einstellungen!$C$11="7 Tage",7,5),N('Ist-Stunden'!AM205)+(N(Krankheitstage!BL205)+N(Krankheitstage!BX205))*N($C205))))</f>
        <v/>
      </c>
      <c r="BR205" s="76">
        <f>IF($B205="",0,IF(Einstellungen!$C$10="Ja",MAX(IF(Einstellungen!$C$11="7 Tage",MAX(0,(MIN(DATE(2028,12,0),IF(Mitarbeiter!$D205="",DATE(2028,12,0),Mitarbeiter!$D205),TODAY()))-(MAX(DATE(2028,11,1),Mitarbeiter!$C205))+1),MAX(0,NETWORKDAYS(MAX(DATE(2028,11,1),Mitarbeiter!$C205),MIN(DATE(2028,12,0),IF(Mitarbeiter!$D205="",DATE(2028,12,0),Mitarbeiter!$D205),TODAY()),Einstellungen!$F$13:$F$67)))*N(Mitarbeiter!$E205)/IF(Einstellungen!$C$11="7 Tage",7,5),N('Ist-Stunden'!AN205)),MAX(IF(Einstellungen!$C$11="7 Tage",MAX(0,(MIN(DATE(2028,12,0),IF(Mitarbeiter!$D205="",DATE(2028,12,0),Mitarbeiter!$D205),TODAY()))-(MAX(DATE(2028,11,1),Mitarbeiter!$C205))+1),MAX(0,NETWORKDAYS(MAX(DATE(2028,11,1),Mitarbeiter!$C205),MIN(DATE(2028,12,0),IF(Mitarbeiter!$D205="",DATE(2028,12,0),Mitarbeiter!$D205),TODAY()),Einstellungen!$F$13:$F$67)))*N(Mitarbeiter!$E205)/IF(Einstellungen!$C$11="7 Tage",7,5),N('Ist-Stunden'!AN205)+(N(Krankheitstage!BM205)+N(Krankheitstage!BY205))*N($C205))))</f>
        <v/>
      </c>
      <c r="BS205" s="76">
        <f>IF($B205="",0,IF(Einstellungen!$C$10="Ja",MAX(IF(Einstellungen!$C$11="7 Tage",MAX(0,(MIN(DATE(2028,13,0),IF(Mitarbeiter!$D205="",DATE(2028,13,0),Mitarbeiter!$D205),TODAY()))-(MAX(DATE(2028,12,1),Mitarbeiter!$C205))+1),MAX(0,NETWORKDAYS(MAX(DATE(2028,12,1),Mitarbeiter!$C205),MIN(DATE(2028,13,0),IF(Mitarbeiter!$D205="",DATE(2028,13,0),Mitarbeiter!$D205),TODAY()),Einstellungen!$F$13:$F$67)))*N(Mitarbeiter!$E205)/IF(Einstellungen!$C$11="7 Tage",7,5),N('Ist-Stunden'!AO205)),MAX(IF(Einstellungen!$C$11="7 Tage",MAX(0,(MIN(DATE(2028,13,0),IF(Mitarbeiter!$D205="",DATE(2028,13,0),Mitarbeiter!$D205),TODAY()))-(MAX(DATE(2028,12,1),Mitarbeiter!$C205))+1),MAX(0,NETWORKDAYS(MAX(DATE(2028,12,1),Mitarbeiter!$C205),MIN(DATE(2028,13,0),IF(Mitarbeiter!$D205="",DATE(2028,13,0),Mitarbeiter!$D205),TODAY()),Einstellungen!$F$13:$F$67)))*N(Mitarbeiter!$E205)/IF(Einstellungen!$C$11="7 Tage",7,5),N('Ist-Stunden'!AO205)+(N(Krankheitstage!BN205)+N(Krankheitstage!BZ205))*N($C205))))</f>
        <v/>
      </c>
      <c r="BT205" s="76">
        <f>IF($B205="",0,IF(Einstellungen!$C$10="Ja",MAX(IF(Einstellungen!$C$11="7 Tage",MAX(0,(MIN(DATE(2029,2,0),IF(Mitarbeiter!$D205="",DATE(2029,2,0),Mitarbeiter!$D205),TODAY()))-(MAX(DATE(2029,1,1),Mitarbeiter!$C205))+1),MAX(0,NETWORKDAYS(MAX(DATE(2029,1,1),Mitarbeiter!$C205),MIN(DATE(2029,2,0),IF(Mitarbeiter!$D205="",DATE(2029,2,0),Mitarbeiter!$D205),TODAY()),Einstellungen!$F$13:$F$67)))*N(Mitarbeiter!$E205)/IF(Einstellungen!$C$11="7 Tage",7,5),N('Ist-Stunden'!AP205)),MAX(IF(Einstellungen!$C$11="7 Tage",MAX(0,(MIN(DATE(2029,2,0),IF(Mitarbeiter!$D205="",DATE(2029,2,0),Mitarbeiter!$D205),TODAY()))-(MAX(DATE(2029,1,1),Mitarbeiter!$C205))+1),MAX(0,NETWORKDAYS(MAX(DATE(2029,1,1),Mitarbeiter!$C205),MIN(DATE(2029,2,0),IF(Mitarbeiter!$D205="",DATE(2029,2,0),Mitarbeiter!$D205),TODAY()),Einstellungen!$F$13:$F$67)))*N(Mitarbeiter!$E205)/IF(Einstellungen!$C$11="7 Tage",7,5),N('Ist-Stunden'!AP205)+(N(Krankheitstage!CA205)+N(Krankheitstage!CM205))*N($C205))))</f>
        <v/>
      </c>
      <c r="BU205" s="76">
        <f>IF($B205="",0,IF(Einstellungen!$C$10="Ja",MAX(IF(Einstellungen!$C$11="7 Tage",MAX(0,(MIN(DATE(2029,3,0),IF(Mitarbeiter!$D205="",DATE(2029,3,0),Mitarbeiter!$D205),TODAY()))-(MAX(DATE(2029,2,1),Mitarbeiter!$C205))+1),MAX(0,NETWORKDAYS(MAX(DATE(2029,2,1),Mitarbeiter!$C205),MIN(DATE(2029,3,0),IF(Mitarbeiter!$D205="",DATE(2029,3,0),Mitarbeiter!$D205),TODAY()),Einstellungen!$F$13:$F$67)))*N(Mitarbeiter!$E205)/IF(Einstellungen!$C$11="7 Tage",7,5),N('Ist-Stunden'!AQ205)),MAX(IF(Einstellungen!$C$11="7 Tage",MAX(0,(MIN(DATE(2029,3,0),IF(Mitarbeiter!$D205="",DATE(2029,3,0),Mitarbeiter!$D205),TODAY()))-(MAX(DATE(2029,2,1),Mitarbeiter!$C205))+1),MAX(0,NETWORKDAYS(MAX(DATE(2029,2,1),Mitarbeiter!$C205),MIN(DATE(2029,3,0),IF(Mitarbeiter!$D205="",DATE(2029,3,0),Mitarbeiter!$D205),TODAY()),Einstellungen!$F$13:$F$67)))*N(Mitarbeiter!$E205)/IF(Einstellungen!$C$11="7 Tage",7,5),N('Ist-Stunden'!AQ205)+(N(Krankheitstage!CB205)+N(Krankheitstage!CN205))*N($C205))))</f>
        <v/>
      </c>
      <c r="BV205" s="76">
        <f>IF($B205="",0,IF(Einstellungen!$C$10="Ja",MAX(IF(Einstellungen!$C$11="7 Tage",MAX(0,(MIN(DATE(2029,4,0),IF(Mitarbeiter!$D205="",DATE(2029,4,0),Mitarbeiter!$D205),TODAY()))-(MAX(DATE(2029,3,1),Mitarbeiter!$C205))+1),MAX(0,NETWORKDAYS(MAX(DATE(2029,3,1),Mitarbeiter!$C205),MIN(DATE(2029,4,0),IF(Mitarbeiter!$D205="",DATE(2029,4,0),Mitarbeiter!$D205),TODAY()),Einstellungen!$F$13:$F$67)))*N(Mitarbeiter!$E205)/IF(Einstellungen!$C$11="7 Tage",7,5),N('Ist-Stunden'!AR205)),MAX(IF(Einstellungen!$C$11="7 Tage",MAX(0,(MIN(DATE(2029,4,0),IF(Mitarbeiter!$D205="",DATE(2029,4,0),Mitarbeiter!$D205),TODAY()))-(MAX(DATE(2029,3,1),Mitarbeiter!$C205))+1),MAX(0,NETWORKDAYS(MAX(DATE(2029,3,1),Mitarbeiter!$C205),MIN(DATE(2029,4,0),IF(Mitarbeiter!$D205="",DATE(2029,4,0),Mitarbeiter!$D205),TODAY()),Einstellungen!$F$13:$F$67)))*N(Mitarbeiter!$E205)/IF(Einstellungen!$C$11="7 Tage",7,5),N('Ist-Stunden'!AR205)+(N(Krankheitstage!CC205)+N(Krankheitstage!CO205))*N($C205))))</f>
        <v/>
      </c>
      <c r="BW205" s="76">
        <f>IF($B205="",0,IF(Einstellungen!$C$10="Ja",MAX(IF(Einstellungen!$C$11="7 Tage",MAX(0,(MIN(DATE(2029,5,0),IF(Mitarbeiter!$D205="",DATE(2029,5,0),Mitarbeiter!$D205),TODAY()))-(MAX(DATE(2029,4,1),Mitarbeiter!$C205))+1),MAX(0,NETWORKDAYS(MAX(DATE(2029,4,1),Mitarbeiter!$C205),MIN(DATE(2029,5,0),IF(Mitarbeiter!$D205="",DATE(2029,5,0),Mitarbeiter!$D205),TODAY()),Einstellungen!$F$13:$F$67)))*N(Mitarbeiter!$E205)/IF(Einstellungen!$C$11="7 Tage",7,5),N('Ist-Stunden'!AS205)),MAX(IF(Einstellungen!$C$11="7 Tage",MAX(0,(MIN(DATE(2029,5,0),IF(Mitarbeiter!$D205="",DATE(2029,5,0),Mitarbeiter!$D205),TODAY()))-(MAX(DATE(2029,4,1),Mitarbeiter!$C205))+1),MAX(0,NETWORKDAYS(MAX(DATE(2029,4,1),Mitarbeiter!$C205),MIN(DATE(2029,5,0),IF(Mitarbeiter!$D205="",DATE(2029,5,0),Mitarbeiter!$D205),TODAY()),Einstellungen!$F$13:$F$67)))*N(Mitarbeiter!$E205)/IF(Einstellungen!$C$11="7 Tage",7,5),N('Ist-Stunden'!AS205)+(N(Krankheitstage!CD205)+N(Krankheitstage!CP205))*N($C205))))</f>
        <v/>
      </c>
      <c r="BX205" s="76">
        <f>IF($B205="",0,IF(Einstellungen!$C$10="Ja",MAX(IF(Einstellungen!$C$11="7 Tage",MAX(0,(MIN(DATE(2029,6,0),IF(Mitarbeiter!$D205="",DATE(2029,6,0),Mitarbeiter!$D205),TODAY()))-(MAX(DATE(2029,5,1),Mitarbeiter!$C205))+1),MAX(0,NETWORKDAYS(MAX(DATE(2029,5,1),Mitarbeiter!$C205),MIN(DATE(2029,6,0),IF(Mitarbeiter!$D205="",DATE(2029,6,0),Mitarbeiter!$D205),TODAY()),Einstellungen!$F$13:$F$67)))*N(Mitarbeiter!$E205)/IF(Einstellungen!$C$11="7 Tage",7,5),N('Ist-Stunden'!AT205)),MAX(IF(Einstellungen!$C$11="7 Tage",MAX(0,(MIN(DATE(2029,6,0),IF(Mitarbeiter!$D205="",DATE(2029,6,0),Mitarbeiter!$D205),TODAY()))-(MAX(DATE(2029,5,1),Mitarbeiter!$C205))+1),MAX(0,NETWORKDAYS(MAX(DATE(2029,5,1),Mitarbeiter!$C205),MIN(DATE(2029,6,0),IF(Mitarbeiter!$D205="",DATE(2029,6,0),Mitarbeiter!$D205),TODAY()),Einstellungen!$F$13:$F$67)))*N(Mitarbeiter!$E205)/IF(Einstellungen!$C$11="7 Tage",7,5),N('Ist-Stunden'!AT205)+(N(Krankheitstage!CE205)+N(Krankheitstage!CQ205))*N($C205))))</f>
        <v/>
      </c>
      <c r="BY205" s="76">
        <f>IF($B205="",0,IF(Einstellungen!$C$10="Ja",MAX(IF(Einstellungen!$C$11="7 Tage",MAX(0,(MIN(DATE(2029,7,0),IF(Mitarbeiter!$D205="",DATE(2029,7,0),Mitarbeiter!$D205),TODAY()))-(MAX(DATE(2029,6,1),Mitarbeiter!$C205))+1),MAX(0,NETWORKDAYS(MAX(DATE(2029,6,1),Mitarbeiter!$C205),MIN(DATE(2029,7,0),IF(Mitarbeiter!$D205="",DATE(2029,7,0),Mitarbeiter!$D205),TODAY()),Einstellungen!$F$13:$F$67)))*N(Mitarbeiter!$E205)/IF(Einstellungen!$C$11="7 Tage",7,5),N('Ist-Stunden'!AU205)),MAX(IF(Einstellungen!$C$11="7 Tage",MAX(0,(MIN(DATE(2029,7,0),IF(Mitarbeiter!$D205="",DATE(2029,7,0),Mitarbeiter!$D205),TODAY()))-(MAX(DATE(2029,6,1),Mitarbeiter!$C205))+1),MAX(0,NETWORKDAYS(MAX(DATE(2029,6,1),Mitarbeiter!$C205),MIN(DATE(2029,7,0),IF(Mitarbeiter!$D205="",DATE(2029,7,0),Mitarbeiter!$D205),TODAY()),Einstellungen!$F$13:$F$67)))*N(Mitarbeiter!$E205)/IF(Einstellungen!$C$11="7 Tage",7,5),N('Ist-Stunden'!AU205)+(N(Krankheitstage!CF205)+N(Krankheitstage!CR205))*N($C205))))</f>
        <v/>
      </c>
      <c r="BZ205" s="76">
        <f>IF($B205="",0,IF(Einstellungen!$C$10="Ja",MAX(IF(Einstellungen!$C$11="7 Tage",MAX(0,(MIN(DATE(2029,8,0),IF(Mitarbeiter!$D205="",DATE(2029,8,0),Mitarbeiter!$D205),TODAY()))-(MAX(DATE(2029,7,1),Mitarbeiter!$C205))+1),MAX(0,NETWORKDAYS(MAX(DATE(2029,7,1),Mitarbeiter!$C205),MIN(DATE(2029,8,0),IF(Mitarbeiter!$D205="",DATE(2029,8,0),Mitarbeiter!$D205),TODAY()),Einstellungen!$F$13:$F$67)))*N(Mitarbeiter!$E205)/IF(Einstellungen!$C$11="7 Tage",7,5),N('Ist-Stunden'!AV205)),MAX(IF(Einstellungen!$C$11="7 Tage",MAX(0,(MIN(DATE(2029,8,0),IF(Mitarbeiter!$D205="",DATE(2029,8,0),Mitarbeiter!$D205),TODAY()))-(MAX(DATE(2029,7,1),Mitarbeiter!$C205))+1),MAX(0,NETWORKDAYS(MAX(DATE(2029,7,1),Mitarbeiter!$C205),MIN(DATE(2029,8,0),IF(Mitarbeiter!$D205="",DATE(2029,8,0),Mitarbeiter!$D205),TODAY()),Einstellungen!$F$13:$F$67)))*N(Mitarbeiter!$E205)/IF(Einstellungen!$C$11="7 Tage",7,5),N('Ist-Stunden'!AV205)+(N(Krankheitstage!CG205)+N(Krankheitstage!CS205))*N($C205))))</f>
        <v/>
      </c>
      <c r="CA205" s="76">
        <f>IF($B205="",0,IF(Einstellungen!$C$10="Ja",MAX(IF(Einstellungen!$C$11="7 Tage",MAX(0,(MIN(DATE(2029,9,0),IF(Mitarbeiter!$D205="",DATE(2029,9,0),Mitarbeiter!$D205),TODAY()))-(MAX(DATE(2029,8,1),Mitarbeiter!$C205))+1),MAX(0,NETWORKDAYS(MAX(DATE(2029,8,1),Mitarbeiter!$C205),MIN(DATE(2029,9,0),IF(Mitarbeiter!$D205="",DATE(2029,9,0),Mitarbeiter!$D205),TODAY()),Einstellungen!$F$13:$F$67)))*N(Mitarbeiter!$E205)/IF(Einstellungen!$C$11="7 Tage",7,5),N('Ist-Stunden'!AW205)),MAX(IF(Einstellungen!$C$11="7 Tage",MAX(0,(MIN(DATE(2029,9,0),IF(Mitarbeiter!$D205="",DATE(2029,9,0),Mitarbeiter!$D205),TODAY()))-(MAX(DATE(2029,8,1),Mitarbeiter!$C205))+1),MAX(0,NETWORKDAYS(MAX(DATE(2029,8,1),Mitarbeiter!$C205),MIN(DATE(2029,9,0),IF(Mitarbeiter!$D205="",DATE(2029,9,0),Mitarbeiter!$D205),TODAY()),Einstellungen!$F$13:$F$67)))*N(Mitarbeiter!$E205)/IF(Einstellungen!$C$11="7 Tage",7,5),N('Ist-Stunden'!AW205)+(N(Krankheitstage!CH205)+N(Krankheitstage!CT205))*N($C205))))</f>
        <v/>
      </c>
      <c r="CB205" s="76">
        <f>IF($B205="",0,IF(Einstellungen!$C$10="Ja",MAX(IF(Einstellungen!$C$11="7 Tage",MAX(0,(MIN(DATE(2029,10,0),IF(Mitarbeiter!$D205="",DATE(2029,10,0),Mitarbeiter!$D205),TODAY()))-(MAX(DATE(2029,9,1),Mitarbeiter!$C205))+1),MAX(0,NETWORKDAYS(MAX(DATE(2029,9,1),Mitarbeiter!$C205),MIN(DATE(2029,10,0),IF(Mitarbeiter!$D205="",DATE(2029,10,0),Mitarbeiter!$D205),TODAY()),Einstellungen!$F$13:$F$67)))*N(Mitarbeiter!$E205)/IF(Einstellungen!$C$11="7 Tage",7,5),N('Ist-Stunden'!AX205)),MAX(IF(Einstellungen!$C$11="7 Tage",MAX(0,(MIN(DATE(2029,10,0),IF(Mitarbeiter!$D205="",DATE(2029,10,0),Mitarbeiter!$D205),TODAY()))-(MAX(DATE(2029,9,1),Mitarbeiter!$C205))+1),MAX(0,NETWORKDAYS(MAX(DATE(2029,9,1),Mitarbeiter!$C205),MIN(DATE(2029,10,0),IF(Mitarbeiter!$D205="",DATE(2029,10,0),Mitarbeiter!$D205),TODAY()),Einstellungen!$F$13:$F$67)))*N(Mitarbeiter!$E205)/IF(Einstellungen!$C$11="7 Tage",7,5),N('Ist-Stunden'!AX205)+(N(Krankheitstage!CI205)+N(Krankheitstage!CU205))*N($C205))))</f>
        <v/>
      </c>
      <c r="CC205" s="76">
        <f>IF($B205="",0,IF(Einstellungen!$C$10="Ja",MAX(IF(Einstellungen!$C$11="7 Tage",MAX(0,(MIN(DATE(2029,11,0),IF(Mitarbeiter!$D205="",DATE(2029,11,0),Mitarbeiter!$D205),TODAY()))-(MAX(DATE(2029,10,1),Mitarbeiter!$C205))+1),MAX(0,NETWORKDAYS(MAX(DATE(2029,10,1),Mitarbeiter!$C205),MIN(DATE(2029,11,0),IF(Mitarbeiter!$D205="",DATE(2029,11,0),Mitarbeiter!$D205),TODAY()),Einstellungen!$F$13:$F$67)))*N(Mitarbeiter!$E205)/IF(Einstellungen!$C$11="7 Tage",7,5),N('Ist-Stunden'!AY205)),MAX(IF(Einstellungen!$C$11="7 Tage",MAX(0,(MIN(DATE(2029,11,0),IF(Mitarbeiter!$D205="",DATE(2029,11,0),Mitarbeiter!$D205),TODAY()))-(MAX(DATE(2029,10,1),Mitarbeiter!$C205))+1),MAX(0,NETWORKDAYS(MAX(DATE(2029,10,1),Mitarbeiter!$C205),MIN(DATE(2029,11,0),IF(Mitarbeiter!$D205="",DATE(2029,11,0),Mitarbeiter!$D205),TODAY()),Einstellungen!$F$13:$F$67)))*N(Mitarbeiter!$E205)/IF(Einstellungen!$C$11="7 Tage",7,5),N('Ist-Stunden'!AY205)+(N(Krankheitstage!CJ205)+N(Krankheitstage!CV205))*N($C205))))</f>
        <v/>
      </c>
      <c r="CD205" s="76">
        <f>IF($B205="",0,IF(Einstellungen!$C$10="Ja",MAX(IF(Einstellungen!$C$11="7 Tage",MAX(0,(MIN(DATE(2029,12,0),IF(Mitarbeiter!$D205="",DATE(2029,12,0),Mitarbeiter!$D205),TODAY()))-(MAX(DATE(2029,11,1),Mitarbeiter!$C205))+1),MAX(0,NETWORKDAYS(MAX(DATE(2029,11,1),Mitarbeiter!$C205),MIN(DATE(2029,12,0),IF(Mitarbeiter!$D205="",DATE(2029,12,0),Mitarbeiter!$D205),TODAY()),Einstellungen!$F$13:$F$67)))*N(Mitarbeiter!$E205)/IF(Einstellungen!$C$11="7 Tage",7,5),N('Ist-Stunden'!AZ205)),MAX(IF(Einstellungen!$C$11="7 Tage",MAX(0,(MIN(DATE(2029,12,0),IF(Mitarbeiter!$D205="",DATE(2029,12,0),Mitarbeiter!$D205),TODAY()))-(MAX(DATE(2029,11,1),Mitarbeiter!$C205))+1),MAX(0,NETWORKDAYS(MAX(DATE(2029,11,1),Mitarbeiter!$C205),MIN(DATE(2029,12,0),IF(Mitarbeiter!$D205="",DATE(2029,12,0),Mitarbeiter!$D205),TODAY()),Einstellungen!$F$13:$F$67)))*N(Mitarbeiter!$E205)/IF(Einstellungen!$C$11="7 Tage",7,5),N('Ist-Stunden'!AZ205)+(N(Krankheitstage!CK205)+N(Krankheitstage!CW205))*N($C205))))</f>
        <v/>
      </c>
      <c r="CE205" s="76">
        <f>IF($B205="",0,IF(Einstellungen!$C$10="Ja",MAX(IF(Einstellungen!$C$11="7 Tage",MAX(0,(MIN(DATE(2029,13,0),IF(Mitarbeiter!$D205="",DATE(2029,13,0),Mitarbeiter!$D205),TODAY()))-(MAX(DATE(2029,12,1),Mitarbeiter!$C205))+1),MAX(0,NETWORKDAYS(MAX(DATE(2029,12,1),Mitarbeiter!$C205),MIN(DATE(2029,13,0),IF(Mitarbeiter!$D205="",DATE(2029,13,0),Mitarbeiter!$D205),TODAY()),Einstellungen!$F$13:$F$67)))*N(Mitarbeiter!$E205)/IF(Einstellungen!$C$11="7 Tage",7,5),N('Ist-Stunden'!BA205)),MAX(IF(Einstellungen!$C$11="7 Tage",MAX(0,(MIN(DATE(2029,13,0),IF(Mitarbeiter!$D205="",DATE(2029,13,0),Mitarbeiter!$D205),TODAY()))-(MAX(DATE(2029,12,1),Mitarbeiter!$C205))+1),MAX(0,NETWORKDAYS(MAX(DATE(2029,12,1),Mitarbeiter!$C205),MIN(DATE(2029,13,0),IF(Mitarbeiter!$D205="",DATE(2029,13,0),Mitarbeiter!$D205),TODAY()),Einstellungen!$F$13:$F$67)))*N(Mitarbeiter!$E205)/IF(Einstellungen!$C$11="7 Tage",7,5),N('Ist-Stunden'!BA205)+(N(Krankheitstage!CL205)+N(Krankheitstage!CX205))*N($C205))))</f>
        <v/>
      </c>
      <c r="CF205" s="76">
        <f>IF($B205="",0,IF(Einstellungen!$C$10="Ja",MAX(IF(Einstellungen!$C$11="7 Tage",MAX(0,(MIN(DATE(2030,2,0),IF(Mitarbeiter!$D205="",DATE(2030,2,0),Mitarbeiter!$D205),TODAY()))-(MAX(DATE(2030,1,1),Mitarbeiter!$C205))+1),MAX(0,NETWORKDAYS(MAX(DATE(2030,1,1),Mitarbeiter!$C205),MIN(DATE(2030,2,0),IF(Mitarbeiter!$D205="",DATE(2030,2,0),Mitarbeiter!$D205),TODAY()),Einstellungen!$F$13:$F$67)))*N(Mitarbeiter!$E205)/IF(Einstellungen!$C$11="7 Tage",7,5),N('Ist-Stunden'!BB205)),MAX(IF(Einstellungen!$C$11="7 Tage",MAX(0,(MIN(DATE(2030,2,0),IF(Mitarbeiter!$D205="",DATE(2030,2,0),Mitarbeiter!$D205),TODAY()))-(MAX(DATE(2030,1,1),Mitarbeiter!$C205))+1),MAX(0,NETWORKDAYS(MAX(DATE(2030,1,1),Mitarbeiter!$C205),MIN(DATE(2030,2,0),IF(Mitarbeiter!$D205="",DATE(2030,2,0),Mitarbeiter!$D205),TODAY()),Einstellungen!$F$13:$F$67)))*N(Mitarbeiter!$E205)/IF(Einstellungen!$C$11="7 Tage",7,5),N('Ist-Stunden'!BB205)+(N(Krankheitstage!CY205)+N(Krankheitstage!DK205))*N($C205))))</f>
        <v/>
      </c>
      <c r="CG205" s="76">
        <f>IF($B205="",0,IF(Einstellungen!$C$10="Ja",MAX(IF(Einstellungen!$C$11="7 Tage",MAX(0,(MIN(DATE(2030,3,0),IF(Mitarbeiter!$D205="",DATE(2030,3,0),Mitarbeiter!$D205),TODAY()))-(MAX(DATE(2030,2,1),Mitarbeiter!$C205))+1),MAX(0,NETWORKDAYS(MAX(DATE(2030,2,1),Mitarbeiter!$C205),MIN(DATE(2030,3,0),IF(Mitarbeiter!$D205="",DATE(2030,3,0),Mitarbeiter!$D205),TODAY()),Einstellungen!$F$13:$F$67)))*N(Mitarbeiter!$E205)/IF(Einstellungen!$C$11="7 Tage",7,5),N('Ist-Stunden'!BC205)),MAX(IF(Einstellungen!$C$11="7 Tage",MAX(0,(MIN(DATE(2030,3,0),IF(Mitarbeiter!$D205="",DATE(2030,3,0),Mitarbeiter!$D205),TODAY()))-(MAX(DATE(2030,2,1),Mitarbeiter!$C205))+1),MAX(0,NETWORKDAYS(MAX(DATE(2030,2,1),Mitarbeiter!$C205),MIN(DATE(2030,3,0),IF(Mitarbeiter!$D205="",DATE(2030,3,0),Mitarbeiter!$D205),TODAY()),Einstellungen!$F$13:$F$67)))*N(Mitarbeiter!$E205)/IF(Einstellungen!$C$11="7 Tage",7,5),N('Ist-Stunden'!BC205)+(N(Krankheitstage!CZ205)+N(Krankheitstage!DL205))*N($C205))))</f>
        <v/>
      </c>
      <c r="CH205" s="76">
        <f>IF($B205="",0,IF(Einstellungen!$C$10="Ja",MAX(IF(Einstellungen!$C$11="7 Tage",MAX(0,(MIN(DATE(2030,4,0),IF(Mitarbeiter!$D205="",DATE(2030,4,0),Mitarbeiter!$D205),TODAY()))-(MAX(DATE(2030,3,1),Mitarbeiter!$C205))+1),MAX(0,NETWORKDAYS(MAX(DATE(2030,3,1),Mitarbeiter!$C205),MIN(DATE(2030,4,0),IF(Mitarbeiter!$D205="",DATE(2030,4,0),Mitarbeiter!$D205),TODAY()),Einstellungen!$F$13:$F$67)))*N(Mitarbeiter!$E205)/IF(Einstellungen!$C$11="7 Tage",7,5),N('Ist-Stunden'!BD205)),MAX(IF(Einstellungen!$C$11="7 Tage",MAX(0,(MIN(DATE(2030,4,0),IF(Mitarbeiter!$D205="",DATE(2030,4,0),Mitarbeiter!$D205),TODAY()))-(MAX(DATE(2030,3,1),Mitarbeiter!$C205))+1),MAX(0,NETWORKDAYS(MAX(DATE(2030,3,1),Mitarbeiter!$C205),MIN(DATE(2030,4,0),IF(Mitarbeiter!$D205="",DATE(2030,4,0),Mitarbeiter!$D205),TODAY()),Einstellungen!$F$13:$F$67)))*N(Mitarbeiter!$E205)/IF(Einstellungen!$C$11="7 Tage",7,5),N('Ist-Stunden'!BD205)+(N(Krankheitstage!DA205)+N(Krankheitstage!DM205))*N($C205))))</f>
        <v/>
      </c>
      <c r="CI205" s="76">
        <f>IF($B205="",0,IF(Einstellungen!$C$10="Ja",MAX(IF(Einstellungen!$C$11="7 Tage",MAX(0,(MIN(DATE(2030,5,0),IF(Mitarbeiter!$D205="",DATE(2030,5,0),Mitarbeiter!$D205),TODAY()))-(MAX(DATE(2030,4,1),Mitarbeiter!$C205))+1),MAX(0,NETWORKDAYS(MAX(DATE(2030,4,1),Mitarbeiter!$C205),MIN(DATE(2030,5,0),IF(Mitarbeiter!$D205="",DATE(2030,5,0),Mitarbeiter!$D205),TODAY()),Einstellungen!$F$13:$F$67)))*N(Mitarbeiter!$E205)/IF(Einstellungen!$C$11="7 Tage",7,5),N('Ist-Stunden'!BE205)),MAX(IF(Einstellungen!$C$11="7 Tage",MAX(0,(MIN(DATE(2030,5,0),IF(Mitarbeiter!$D205="",DATE(2030,5,0),Mitarbeiter!$D205),TODAY()))-(MAX(DATE(2030,4,1),Mitarbeiter!$C205))+1),MAX(0,NETWORKDAYS(MAX(DATE(2030,4,1),Mitarbeiter!$C205),MIN(DATE(2030,5,0),IF(Mitarbeiter!$D205="",DATE(2030,5,0),Mitarbeiter!$D205),TODAY()),Einstellungen!$F$13:$F$67)))*N(Mitarbeiter!$E205)/IF(Einstellungen!$C$11="7 Tage",7,5),N('Ist-Stunden'!BE205)+(N(Krankheitstage!DB205)+N(Krankheitstage!DN205))*N($C205))))</f>
        <v/>
      </c>
      <c r="CJ205" s="76">
        <f>IF($B205="",0,IF(Einstellungen!$C$10="Ja",MAX(IF(Einstellungen!$C$11="7 Tage",MAX(0,(MIN(DATE(2030,6,0),IF(Mitarbeiter!$D205="",DATE(2030,6,0),Mitarbeiter!$D205),TODAY()))-(MAX(DATE(2030,5,1),Mitarbeiter!$C205))+1),MAX(0,NETWORKDAYS(MAX(DATE(2030,5,1),Mitarbeiter!$C205),MIN(DATE(2030,6,0),IF(Mitarbeiter!$D205="",DATE(2030,6,0),Mitarbeiter!$D205),TODAY()),Einstellungen!$F$13:$F$67)))*N(Mitarbeiter!$E205)/IF(Einstellungen!$C$11="7 Tage",7,5),N('Ist-Stunden'!BF205)),MAX(IF(Einstellungen!$C$11="7 Tage",MAX(0,(MIN(DATE(2030,6,0),IF(Mitarbeiter!$D205="",DATE(2030,6,0),Mitarbeiter!$D205),TODAY()))-(MAX(DATE(2030,5,1),Mitarbeiter!$C205))+1),MAX(0,NETWORKDAYS(MAX(DATE(2030,5,1),Mitarbeiter!$C205),MIN(DATE(2030,6,0),IF(Mitarbeiter!$D205="",DATE(2030,6,0),Mitarbeiter!$D205),TODAY()),Einstellungen!$F$13:$F$67)))*N(Mitarbeiter!$E205)/IF(Einstellungen!$C$11="7 Tage",7,5),N('Ist-Stunden'!BF205)+(N(Krankheitstage!DC205)+N(Krankheitstage!DO205))*N($C205))))</f>
        <v/>
      </c>
      <c r="CK205" s="76">
        <f>IF($B205="",0,IF(Einstellungen!$C$10="Ja",MAX(IF(Einstellungen!$C$11="7 Tage",MAX(0,(MIN(DATE(2030,7,0),IF(Mitarbeiter!$D205="",DATE(2030,7,0),Mitarbeiter!$D205),TODAY()))-(MAX(DATE(2030,6,1),Mitarbeiter!$C205))+1),MAX(0,NETWORKDAYS(MAX(DATE(2030,6,1),Mitarbeiter!$C205),MIN(DATE(2030,7,0),IF(Mitarbeiter!$D205="",DATE(2030,7,0),Mitarbeiter!$D205),TODAY()),Einstellungen!$F$13:$F$67)))*N(Mitarbeiter!$E205)/IF(Einstellungen!$C$11="7 Tage",7,5),N('Ist-Stunden'!BG205)),MAX(IF(Einstellungen!$C$11="7 Tage",MAX(0,(MIN(DATE(2030,7,0),IF(Mitarbeiter!$D205="",DATE(2030,7,0),Mitarbeiter!$D205),TODAY()))-(MAX(DATE(2030,6,1),Mitarbeiter!$C205))+1),MAX(0,NETWORKDAYS(MAX(DATE(2030,6,1),Mitarbeiter!$C205),MIN(DATE(2030,7,0),IF(Mitarbeiter!$D205="",DATE(2030,7,0),Mitarbeiter!$D205),TODAY()),Einstellungen!$F$13:$F$67)))*N(Mitarbeiter!$E205)/IF(Einstellungen!$C$11="7 Tage",7,5),N('Ist-Stunden'!BG205)+(N(Krankheitstage!DD205)+N(Krankheitstage!DP205))*N($C205))))</f>
        <v/>
      </c>
      <c r="CL205" s="76">
        <f>IF($B205="",0,IF(Einstellungen!$C$10="Ja",MAX(IF(Einstellungen!$C$11="7 Tage",MAX(0,(MIN(DATE(2030,8,0),IF(Mitarbeiter!$D205="",DATE(2030,8,0),Mitarbeiter!$D205),TODAY()))-(MAX(DATE(2030,7,1),Mitarbeiter!$C205))+1),MAX(0,NETWORKDAYS(MAX(DATE(2030,7,1),Mitarbeiter!$C205),MIN(DATE(2030,8,0),IF(Mitarbeiter!$D205="",DATE(2030,8,0),Mitarbeiter!$D205),TODAY()),Einstellungen!$F$13:$F$67)))*N(Mitarbeiter!$E205)/IF(Einstellungen!$C$11="7 Tage",7,5),N('Ist-Stunden'!BH205)),MAX(IF(Einstellungen!$C$11="7 Tage",MAX(0,(MIN(DATE(2030,8,0),IF(Mitarbeiter!$D205="",DATE(2030,8,0),Mitarbeiter!$D205),TODAY()))-(MAX(DATE(2030,7,1),Mitarbeiter!$C205))+1),MAX(0,NETWORKDAYS(MAX(DATE(2030,7,1),Mitarbeiter!$C205),MIN(DATE(2030,8,0),IF(Mitarbeiter!$D205="",DATE(2030,8,0),Mitarbeiter!$D205),TODAY()),Einstellungen!$F$13:$F$67)))*N(Mitarbeiter!$E205)/IF(Einstellungen!$C$11="7 Tage",7,5),N('Ist-Stunden'!BH205)+(N(Krankheitstage!DE205)+N(Krankheitstage!DQ205))*N($C205))))</f>
        <v/>
      </c>
      <c r="CM205" s="76">
        <f>IF($B205="",0,IF(Einstellungen!$C$10="Ja",MAX(IF(Einstellungen!$C$11="7 Tage",MAX(0,(MIN(DATE(2030,9,0),IF(Mitarbeiter!$D205="",DATE(2030,9,0),Mitarbeiter!$D205),TODAY()))-(MAX(DATE(2030,8,1),Mitarbeiter!$C205))+1),MAX(0,NETWORKDAYS(MAX(DATE(2030,8,1),Mitarbeiter!$C205),MIN(DATE(2030,9,0),IF(Mitarbeiter!$D205="",DATE(2030,9,0),Mitarbeiter!$D205),TODAY()),Einstellungen!$F$13:$F$67)))*N(Mitarbeiter!$E205)/IF(Einstellungen!$C$11="7 Tage",7,5),N('Ist-Stunden'!BI205)),MAX(IF(Einstellungen!$C$11="7 Tage",MAX(0,(MIN(DATE(2030,9,0),IF(Mitarbeiter!$D205="",DATE(2030,9,0),Mitarbeiter!$D205),TODAY()))-(MAX(DATE(2030,8,1),Mitarbeiter!$C205))+1),MAX(0,NETWORKDAYS(MAX(DATE(2030,8,1),Mitarbeiter!$C205),MIN(DATE(2030,9,0),IF(Mitarbeiter!$D205="",DATE(2030,9,0),Mitarbeiter!$D205),TODAY()),Einstellungen!$F$13:$F$67)))*N(Mitarbeiter!$E205)/IF(Einstellungen!$C$11="7 Tage",7,5),N('Ist-Stunden'!BI205)+(N(Krankheitstage!DF205)+N(Krankheitstage!DR205))*N($C205))))</f>
        <v/>
      </c>
      <c r="CN205" s="76">
        <f>IF($B205="",0,IF(Einstellungen!$C$10="Ja",MAX(IF(Einstellungen!$C$11="7 Tage",MAX(0,(MIN(DATE(2030,10,0),IF(Mitarbeiter!$D205="",DATE(2030,10,0),Mitarbeiter!$D205),TODAY()))-(MAX(DATE(2030,9,1),Mitarbeiter!$C205))+1),MAX(0,NETWORKDAYS(MAX(DATE(2030,9,1),Mitarbeiter!$C205),MIN(DATE(2030,10,0),IF(Mitarbeiter!$D205="",DATE(2030,10,0),Mitarbeiter!$D205),TODAY()),Einstellungen!$F$13:$F$67)))*N(Mitarbeiter!$E205)/IF(Einstellungen!$C$11="7 Tage",7,5),N('Ist-Stunden'!BJ205)),MAX(IF(Einstellungen!$C$11="7 Tage",MAX(0,(MIN(DATE(2030,10,0),IF(Mitarbeiter!$D205="",DATE(2030,10,0),Mitarbeiter!$D205),TODAY()))-(MAX(DATE(2030,9,1),Mitarbeiter!$C205))+1),MAX(0,NETWORKDAYS(MAX(DATE(2030,9,1),Mitarbeiter!$C205),MIN(DATE(2030,10,0),IF(Mitarbeiter!$D205="",DATE(2030,10,0),Mitarbeiter!$D205),TODAY()),Einstellungen!$F$13:$F$67)))*N(Mitarbeiter!$E205)/IF(Einstellungen!$C$11="7 Tage",7,5),N('Ist-Stunden'!BJ205)+(N(Krankheitstage!DG205)+N(Krankheitstage!DS205))*N($C205))))</f>
        <v/>
      </c>
      <c r="CO205" s="76">
        <f>IF($B205="",0,IF(Einstellungen!$C$10="Ja",MAX(IF(Einstellungen!$C$11="7 Tage",MAX(0,(MIN(DATE(2030,11,0),IF(Mitarbeiter!$D205="",DATE(2030,11,0),Mitarbeiter!$D205),TODAY()))-(MAX(DATE(2030,10,1),Mitarbeiter!$C205))+1),MAX(0,NETWORKDAYS(MAX(DATE(2030,10,1),Mitarbeiter!$C205),MIN(DATE(2030,11,0),IF(Mitarbeiter!$D205="",DATE(2030,11,0),Mitarbeiter!$D205),TODAY()),Einstellungen!$F$13:$F$67)))*N(Mitarbeiter!$E205)/IF(Einstellungen!$C$11="7 Tage",7,5),N('Ist-Stunden'!BK205)),MAX(IF(Einstellungen!$C$11="7 Tage",MAX(0,(MIN(DATE(2030,11,0),IF(Mitarbeiter!$D205="",DATE(2030,11,0),Mitarbeiter!$D205),TODAY()))-(MAX(DATE(2030,10,1),Mitarbeiter!$C205))+1),MAX(0,NETWORKDAYS(MAX(DATE(2030,10,1),Mitarbeiter!$C205),MIN(DATE(2030,11,0),IF(Mitarbeiter!$D205="",DATE(2030,11,0),Mitarbeiter!$D205),TODAY()),Einstellungen!$F$13:$F$67)))*N(Mitarbeiter!$E205)/IF(Einstellungen!$C$11="7 Tage",7,5),N('Ist-Stunden'!BK205)+(N(Krankheitstage!DH205)+N(Krankheitstage!DT205))*N($C205))))</f>
        <v/>
      </c>
      <c r="CP205" s="76">
        <f>IF($B205="",0,IF(Einstellungen!$C$10="Ja",MAX(IF(Einstellungen!$C$11="7 Tage",MAX(0,(MIN(DATE(2030,12,0),IF(Mitarbeiter!$D205="",DATE(2030,12,0),Mitarbeiter!$D205),TODAY()))-(MAX(DATE(2030,11,1),Mitarbeiter!$C205))+1),MAX(0,NETWORKDAYS(MAX(DATE(2030,11,1),Mitarbeiter!$C205),MIN(DATE(2030,12,0),IF(Mitarbeiter!$D205="",DATE(2030,12,0),Mitarbeiter!$D205),TODAY()),Einstellungen!$F$13:$F$67)))*N(Mitarbeiter!$E205)/IF(Einstellungen!$C$11="7 Tage",7,5),N('Ist-Stunden'!BL205)),MAX(IF(Einstellungen!$C$11="7 Tage",MAX(0,(MIN(DATE(2030,12,0),IF(Mitarbeiter!$D205="",DATE(2030,12,0),Mitarbeiter!$D205),TODAY()))-(MAX(DATE(2030,11,1),Mitarbeiter!$C205))+1),MAX(0,NETWORKDAYS(MAX(DATE(2030,11,1),Mitarbeiter!$C205),MIN(DATE(2030,12,0),IF(Mitarbeiter!$D205="",DATE(2030,12,0),Mitarbeiter!$D205),TODAY()),Einstellungen!$F$13:$F$67)))*N(Mitarbeiter!$E205)/IF(Einstellungen!$C$11="7 Tage",7,5),N('Ist-Stunden'!BL205)+(N(Krankheitstage!DI205)+N(Krankheitstage!DU205))*N($C205))))</f>
        <v/>
      </c>
      <c r="CQ205" s="76">
        <f>IF($B205="",0,IF(Einstellungen!$C$10="Ja",MAX(IF(Einstellungen!$C$11="7 Tage",MAX(0,(MIN(DATE(2030,13,0),IF(Mitarbeiter!$D205="",DATE(2030,13,0),Mitarbeiter!$D205),TODAY()))-(MAX(DATE(2030,12,1),Mitarbeiter!$C205))+1),MAX(0,NETWORKDAYS(MAX(DATE(2030,12,1),Mitarbeiter!$C205),MIN(DATE(2030,13,0),IF(Mitarbeiter!$D205="",DATE(2030,13,0),Mitarbeiter!$D205),TODAY()),Einstellungen!$F$13:$F$67)))*N(Mitarbeiter!$E205)/IF(Einstellungen!$C$11="7 Tage",7,5),N('Ist-Stunden'!BM205)),MAX(IF(Einstellungen!$C$11="7 Tage",MAX(0,(MIN(DATE(2030,13,0),IF(Mitarbeiter!$D205="",DATE(2030,13,0),Mitarbeiter!$D205),TODAY()))-(MAX(DATE(2030,12,1),Mitarbeiter!$C205))+1),MAX(0,NETWORKDAYS(MAX(DATE(2030,12,1),Mitarbeiter!$C205),MIN(DATE(2030,13,0),IF(Mitarbeiter!$D205="",DATE(2030,13,0),Mitarbeiter!$D205),TODAY()),Einstellungen!$F$13:$F$67)))*N(Mitarbeiter!$E205)/IF(Einstellungen!$C$11="7 Tage",7,5),N('Ist-Stunden'!BM205)+(N(Krankheitstage!DJ205)+N(Krankheitstage!DV205))*N($C205))))</f>
        <v/>
      </c>
    </row>
    <row r="206">
      <c r="A206" s="73">
        <f>IF(Mitarbeiter!B206="","",Mitarbeiter!A206)</f>
        <v/>
      </c>
      <c r="B206" s="6">
        <f>IF(Mitarbeiter!B206="","",Mitarbeiter!B206)</f>
        <v/>
      </c>
      <c r="C206" s="74">
        <f>IF(Mitarbeiter!B206="","",Mitarbeiter!F206)</f>
        <v/>
      </c>
      <c r="D206" s="75">
        <f>N(INDEX(Krankheitstage!$G206:$DV206,1,(Einstellungen!$C$3-2026)*24+1))</f>
        <v/>
      </c>
      <c r="E206" s="75">
        <f>N(INDEX(Krankheitstage!$G206:$DV206,1,(Einstellungen!$C$3-2026)*24+2))</f>
        <v/>
      </c>
      <c r="F206" s="75">
        <f>N(INDEX(Krankheitstage!$G206:$DV206,1,(Einstellungen!$C$3-2026)*24+3))</f>
        <v/>
      </c>
      <c r="G206" s="75">
        <f>N(INDEX(Krankheitstage!$G206:$DV206,1,(Einstellungen!$C$3-2026)*24+4))</f>
        <v/>
      </c>
      <c r="H206" s="75">
        <f>N(INDEX(Krankheitstage!$G206:$DV206,1,(Einstellungen!$C$3-2026)*24+5))</f>
        <v/>
      </c>
      <c r="I206" s="75">
        <f>N(INDEX(Krankheitstage!$G206:$DV206,1,(Einstellungen!$C$3-2026)*24+6))</f>
        <v/>
      </c>
      <c r="J206" s="75">
        <f>N(INDEX(Krankheitstage!$G206:$DV206,1,(Einstellungen!$C$3-2026)*24+7))</f>
        <v/>
      </c>
      <c r="K206" s="75">
        <f>N(INDEX(Krankheitstage!$G206:$DV206,1,(Einstellungen!$C$3-2026)*24+8))</f>
        <v/>
      </c>
      <c r="L206" s="75">
        <f>N(INDEX(Krankheitstage!$G206:$DV206,1,(Einstellungen!$C$3-2026)*24+9))</f>
        <v/>
      </c>
      <c r="M206" s="75">
        <f>N(INDEX(Krankheitstage!$G206:$DV206,1,(Einstellungen!$C$3-2026)*24+10))</f>
        <v/>
      </c>
      <c r="N206" s="75">
        <f>N(INDEX(Krankheitstage!$G206:$DV206,1,(Einstellungen!$C$3-2026)*24+11))</f>
        <v/>
      </c>
      <c r="O206" s="75">
        <f>N(INDEX(Krankheitstage!$G206:$DV206,1,(Einstellungen!$C$3-2026)*24+12))</f>
        <v/>
      </c>
      <c r="P206" s="75">
        <f>IF($B206="","",SUM(D206:O206))</f>
        <v/>
      </c>
      <c r="Q206" s="75">
        <f>N(INDEX(Krankheitstage!$G206:$DV206,1,(Einstellungen!$C$3-2026)*24+13))</f>
        <v/>
      </c>
      <c r="R206" s="75">
        <f>N(INDEX(Krankheitstage!$G206:$DV206,1,(Einstellungen!$C$3-2026)*24+14))</f>
        <v/>
      </c>
      <c r="S206" s="75">
        <f>N(INDEX(Krankheitstage!$G206:$DV206,1,(Einstellungen!$C$3-2026)*24+15))</f>
        <v/>
      </c>
      <c r="T206" s="75">
        <f>N(INDEX(Krankheitstage!$G206:$DV206,1,(Einstellungen!$C$3-2026)*24+16))</f>
        <v/>
      </c>
      <c r="U206" s="75">
        <f>N(INDEX(Krankheitstage!$G206:$DV206,1,(Einstellungen!$C$3-2026)*24+17))</f>
        <v/>
      </c>
      <c r="V206" s="75">
        <f>N(INDEX(Krankheitstage!$G206:$DV206,1,(Einstellungen!$C$3-2026)*24+18))</f>
        <v/>
      </c>
      <c r="W206" s="75">
        <f>N(INDEX(Krankheitstage!$G206:$DV206,1,(Einstellungen!$C$3-2026)*24+19))</f>
        <v/>
      </c>
      <c r="X206" s="75">
        <f>N(INDEX(Krankheitstage!$G206:$DV206,1,(Einstellungen!$C$3-2026)*24+20))</f>
        <v/>
      </c>
      <c r="Y206" s="75">
        <f>N(INDEX(Krankheitstage!$G206:$DV206,1,(Einstellungen!$C$3-2026)*24+21))</f>
        <v/>
      </c>
      <c r="Z206" s="75">
        <f>N(INDEX(Krankheitstage!$G206:$DV206,1,(Einstellungen!$C$3-2026)*24+22))</f>
        <v/>
      </c>
      <c r="AA206" s="75">
        <f>N(INDEX(Krankheitstage!$G206:$DV206,1,(Einstellungen!$C$3-2026)*24+23))</f>
        <v/>
      </c>
      <c r="AB206" s="75">
        <f>N(INDEX(Krankheitstage!$G206:$DV206,1,(Einstellungen!$C$3-2026)*24+24))</f>
        <v/>
      </c>
      <c r="AC206" s="75">
        <f>IF($B206="","",SUM(Q206:AB206))</f>
        <v/>
      </c>
      <c r="AD206" s="75">
        <f>IF($B206="","",SUM(P206,AC206))</f>
        <v/>
      </c>
      <c r="AE206" s="76">
        <f>IF($B206="","",AD206*N(C206))</f>
        <v/>
      </c>
      <c r="AF206" s="75">
        <f>IF($B206="","",Krankheitstage!E206)</f>
        <v/>
      </c>
      <c r="AG206" s="76">
        <f>IF($B206="","",AF206*N(C206))</f>
        <v/>
      </c>
      <c r="AH206" s="76">
        <f>IF($B206="","",INDEX($AJ206:$CQ206,1,(Einstellungen!$C$3-2026)*12+1)+INDEX($AJ206:$CQ206,1,(Einstellungen!$C$3-2026)*12+2)+INDEX($AJ206:$CQ206,1,(Einstellungen!$C$3-2026)*12+3)+INDEX($AJ206:$CQ206,1,(Einstellungen!$C$3-2026)*12+4)+INDEX($AJ206:$CQ206,1,(Einstellungen!$C$3-2026)*12+5)+INDEX($AJ206:$CQ206,1,(Einstellungen!$C$3-2026)*12+6)+INDEX($AJ206:$CQ206,1,(Einstellungen!$C$3-2026)*12+7)+INDEX($AJ206:$CQ206,1,(Einstellungen!$C$3-2026)*12+8)+INDEX($AJ206:$CQ206,1,(Einstellungen!$C$3-2026)*12+9)+INDEX($AJ206:$CQ206,1,(Einstellungen!$C$3-2026)*12+10)+INDEX($AJ206:$CQ206,1,(Einstellungen!$C$3-2026)*12+11)+INDEX($AJ206:$CQ206,1,(Einstellungen!$C$3-2026)*12+12))</f>
        <v/>
      </c>
      <c r="AI206" s="76">
        <f>IF($B206="","",SUM($AJ206:$CQ206))</f>
        <v/>
      </c>
      <c r="AJ206" s="76">
        <f>IF($B206="",0,IF(Einstellungen!$C$10="Ja",MAX(IF(Einstellungen!$C$11="7 Tage",MAX(0,(MIN(DATE(2026,2,0),IF(Mitarbeiter!$D206="",DATE(2026,2,0),Mitarbeiter!$D206),TODAY()))-(MAX(DATE(2026,1,1),Mitarbeiter!$C206))+1),MAX(0,NETWORKDAYS(MAX(DATE(2026,1,1),Mitarbeiter!$C206),MIN(DATE(2026,2,0),IF(Mitarbeiter!$D206="",DATE(2026,2,0),Mitarbeiter!$D206),TODAY()),Einstellungen!$F$13:$F$67)))*N(Mitarbeiter!$E206)/IF(Einstellungen!$C$11="7 Tage",7,5),N('Ist-Stunden'!F206)),MAX(IF(Einstellungen!$C$11="7 Tage",MAX(0,(MIN(DATE(2026,2,0),IF(Mitarbeiter!$D206="",DATE(2026,2,0),Mitarbeiter!$D206),TODAY()))-(MAX(DATE(2026,1,1),Mitarbeiter!$C206))+1),MAX(0,NETWORKDAYS(MAX(DATE(2026,1,1),Mitarbeiter!$C206),MIN(DATE(2026,2,0),IF(Mitarbeiter!$D206="",DATE(2026,2,0),Mitarbeiter!$D206),TODAY()),Einstellungen!$F$13:$F$67)))*N(Mitarbeiter!$E206)/IF(Einstellungen!$C$11="7 Tage",7,5),N('Ist-Stunden'!F206)+(N(Krankheitstage!G206)+N(Krankheitstage!S206))*N($C206))))</f>
        <v/>
      </c>
      <c r="AK206" s="76">
        <f>IF($B206="",0,IF(Einstellungen!$C$10="Ja",MAX(IF(Einstellungen!$C$11="7 Tage",MAX(0,(MIN(DATE(2026,3,0),IF(Mitarbeiter!$D206="",DATE(2026,3,0),Mitarbeiter!$D206),TODAY()))-(MAX(DATE(2026,2,1),Mitarbeiter!$C206))+1),MAX(0,NETWORKDAYS(MAX(DATE(2026,2,1),Mitarbeiter!$C206),MIN(DATE(2026,3,0),IF(Mitarbeiter!$D206="",DATE(2026,3,0),Mitarbeiter!$D206),TODAY()),Einstellungen!$F$13:$F$67)))*N(Mitarbeiter!$E206)/IF(Einstellungen!$C$11="7 Tage",7,5),N('Ist-Stunden'!G206)),MAX(IF(Einstellungen!$C$11="7 Tage",MAX(0,(MIN(DATE(2026,3,0),IF(Mitarbeiter!$D206="",DATE(2026,3,0),Mitarbeiter!$D206),TODAY()))-(MAX(DATE(2026,2,1),Mitarbeiter!$C206))+1),MAX(0,NETWORKDAYS(MAX(DATE(2026,2,1),Mitarbeiter!$C206),MIN(DATE(2026,3,0),IF(Mitarbeiter!$D206="",DATE(2026,3,0),Mitarbeiter!$D206),TODAY()),Einstellungen!$F$13:$F$67)))*N(Mitarbeiter!$E206)/IF(Einstellungen!$C$11="7 Tage",7,5),N('Ist-Stunden'!G206)+(N(Krankheitstage!H206)+N(Krankheitstage!T206))*N($C206))))</f>
        <v/>
      </c>
      <c r="AL206" s="76">
        <f>IF($B206="",0,IF(Einstellungen!$C$10="Ja",MAX(IF(Einstellungen!$C$11="7 Tage",MAX(0,(MIN(DATE(2026,4,0),IF(Mitarbeiter!$D206="",DATE(2026,4,0),Mitarbeiter!$D206),TODAY()))-(MAX(DATE(2026,3,1),Mitarbeiter!$C206))+1),MAX(0,NETWORKDAYS(MAX(DATE(2026,3,1),Mitarbeiter!$C206),MIN(DATE(2026,4,0),IF(Mitarbeiter!$D206="",DATE(2026,4,0),Mitarbeiter!$D206),TODAY()),Einstellungen!$F$13:$F$67)))*N(Mitarbeiter!$E206)/IF(Einstellungen!$C$11="7 Tage",7,5),N('Ist-Stunden'!H206)),MAX(IF(Einstellungen!$C$11="7 Tage",MAX(0,(MIN(DATE(2026,4,0),IF(Mitarbeiter!$D206="",DATE(2026,4,0),Mitarbeiter!$D206),TODAY()))-(MAX(DATE(2026,3,1),Mitarbeiter!$C206))+1),MAX(0,NETWORKDAYS(MAX(DATE(2026,3,1),Mitarbeiter!$C206),MIN(DATE(2026,4,0),IF(Mitarbeiter!$D206="",DATE(2026,4,0),Mitarbeiter!$D206),TODAY()),Einstellungen!$F$13:$F$67)))*N(Mitarbeiter!$E206)/IF(Einstellungen!$C$11="7 Tage",7,5),N('Ist-Stunden'!H206)+(N(Krankheitstage!I206)+N(Krankheitstage!U206))*N($C206))))</f>
        <v/>
      </c>
      <c r="AM206" s="76">
        <f>IF($B206="",0,IF(Einstellungen!$C$10="Ja",MAX(IF(Einstellungen!$C$11="7 Tage",MAX(0,(MIN(DATE(2026,5,0),IF(Mitarbeiter!$D206="",DATE(2026,5,0),Mitarbeiter!$D206),TODAY()))-(MAX(DATE(2026,4,1),Mitarbeiter!$C206))+1),MAX(0,NETWORKDAYS(MAX(DATE(2026,4,1),Mitarbeiter!$C206),MIN(DATE(2026,5,0),IF(Mitarbeiter!$D206="",DATE(2026,5,0),Mitarbeiter!$D206),TODAY()),Einstellungen!$F$13:$F$67)))*N(Mitarbeiter!$E206)/IF(Einstellungen!$C$11="7 Tage",7,5),N('Ist-Stunden'!I206)),MAX(IF(Einstellungen!$C$11="7 Tage",MAX(0,(MIN(DATE(2026,5,0),IF(Mitarbeiter!$D206="",DATE(2026,5,0),Mitarbeiter!$D206),TODAY()))-(MAX(DATE(2026,4,1),Mitarbeiter!$C206))+1),MAX(0,NETWORKDAYS(MAX(DATE(2026,4,1),Mitarbeiter!$C206),MIN(DATE(2026,5,0),IF(Mitarbeiter!$D206="",DATE(2026,5,0),Mitarbeiter!$D206),TODAY()),Einstellungen!$F$13:$F$67)))*N(Mitarbeiter!$E206)/IF(Einstellungen!$C$11="7 Tage",7,5),N('Ist-Stunden'!I206)+(N(Krankheitstage!J206)+N(Krankheitstage!V206))*N($C206))))</f>
        <v/>
      </c>
      <c r="AN206" s="76">
        <f>IF($B206="",0,IF(Einstellungen!$C$10="Ja",MAX(IF(Einstellungen!$C$11="7 Tage",MAX(0,(MIN(DATE(2026,6,0),IF(Mitarbeiter!$D206="",DATE(2026,6,0),Mitarbeiter!$D206),TODAY()))-(MAX(DATE(2026,5,1),Mitarbeiter!$C206))+1),MAX(0,NETWORKDAYS(MAX(DATE(2026,5,1),Mitarbeiter!$C206),MIN(DATE(2026,6,0),IF(Mitarbeiter!$D206="",DATE(2026,6,0),Mitarbeiter!$D206),TODAY()),Einstellungen!$F$13:$F$67)))*N(Mitarbeiter!$E206)/IF(Einstellungen!$C$11="7 Tage",7,5),N('Ist-Stunden'!J206)),MAX(IF(Einstellungen!$C$11="7 Tage",MAX(0,(MIN(DATE(2026,6,0),IF(Mitarbeiter!$D206="",DATE(2026,6,0),Mitarbeiter!$D206),TODAY()))-(MAX(DATE(2026,5,1),Mitarbeiter!$C206))+1),MAX(0,NETWORKDAYS(MAX(DATE(2026,5,1),Mitarbeiter!$C206),MIN(DATE(2026,6,0),IF(Mitarbeiter!$D206="",DATE(2026,6,0),Mitarbeiter!$D206),TODAY()),Einstellungen!$F$13:$F$67)))*N(Mitarbeiter!$E206)/IF(Einstellungen!$C$11="7 Tage",7,5),N('Ist-Stunden'!J206)+(N(Krankheitstage!K206)+N(Krankheitstage!W206))*N($C206))))</f>
        <v/>
      </c>
      <c r="AO206" s="76">
        <f>IF($B206="",0,IF(Einstellungen!$C$10="Ja",MAX(IF(Einstellungen!$C$11="7 Tage",MAX(0,(MIN(DATE(2026,7,0),IF(Mitarbeiter!$D206="",DATE(2026,7,0),Mitarbeiter!$D206),TODAY()))-(MAX(DATE(2026,6,1),Mitarbeiter!$C206))+1),MAX(0,NETWORKDAYS(MAX(DATE(2026,6,1),Mitarbeiter!$C206),MIN(DATE(2026,7,0),IF(Mitarbeiter!$D206="",DATE(2026,7,0),Mitarbeiter!$D206),TODAY()),Einstellungen!$F$13:$F$67)))*N(Mitarbeiter!$E206)/IF(Einstellungen!$C$11="7 Tage",7,5),N('Ist-Stunden'!K206)),MAX(IF(Einstellungen!$C$11="7 Tage",MAX(0,(MIN(DATE(2026,7,0),IF(Mitarbeiter!$D206="",DATE(2026,7,0),Mitarbeiter!$D206),TODAY()))-(MAX(DATE(2026,6,1),Mitarbeiter!$C206))+1),MAX(0,NETWORKDAYS(MAX(DATE(2026,6,1),Mitarbeiter!$C206),MIN(DATE(2026,7,0),IF(Mitarbeiter!$D206="",DATE(2026,7,0),Mitarbeiter!$D206),TODAY()),Einstellungen!$F$13:$F$67)))*N(Mitarbeiter!$E206)/IF(Einstellungen!$C$11="7 Tage",7,5),N('Ist-Stunden'!K206)+(N(Krankheitstage!L206)+N(Krankheitstage!X206))*N($C206))))</f>
        <v/>
      </c>
      <c r="AP206" s="76">
        <f>IF($B206="",0,IF(Einstellungen!$C$10="Ja",MAX(IF(Einstellungen!$C$11="7 Tage",MAX(0,(MIN(DATE(2026,8,0),IF(Mitarbeiter!$D206="",DATE(2026,8,0),Mitarbeiter!$D206),TODAY()))-(MAX(DATE(2026,7,1),Mitarbeiter!$C206))+1),MAX(0,NETWORKDAYS(MAX(DATE(2026,7,1),Mitarbeiter!$C206),MIN(DATE(2026,8,0),IF(Mitarbeiter!$D206="",DATE(2026,8,0),Mitarbeiter!$D206),TODAY()),Einstellungen!$F$13:$F$67)))*N(Mitarbeiter!$E206)/IF(Einstellungen!$C$11="7 Tage",7,5),N('Ist-Stunden'!L206)),MAX(IF(Einstellungen!$C$11="7 Tage",MAX(0,(MIN(DATE(2026,8,0),IF(Mitarbeiter!$D206="",DATE(2026,8,0),Mitarbeiter!$D206),TODAY()))-(MAX(DATE(2026,7,1),Mitarbeiter!$C206))+1),MAX(0,NETWORKDAYS(MAX(DATE(2026,7,1),Mitarbeiter!$C206),MIN(DATE(2026,8,0),IF(Mitarbeiter!$D206="",DATE(2026,8,0),Mitarbeiter!$D206),TODAY()),Einstellungen!$F$13:$F$67)))*N(Mitarbeiter!$E206)/IF(Einstellungen!$C$11="7 Tage",7,5),N('Ist-Stunden'!L206)+(N(Krankheitstage!M206)+N(Krankheitstage!Y206))*N($C206))))</f>
        <v/>
      </c>
      <c r="AQ206" s="76">
        <f>IF($B206="",0,IF(Einstellungen!$C$10="Ja",MAX(IF(Einstellungen!$C$11="7 Tage",MAX(0,(MIN(DATE(2026,9,0),IF(Mitarbeiter!$D206="",DATE(2026,9,0),Mitarbeiter!$D206),TODAY()))-(MAX(DATE(2026,8,1),Mitarbeiter!$C206))+1),MAX(0,NETWORKDAYS(MAX(DATE(2026,8,1),Mitarbeiter!$C206),MIN(DATE(2026,9,0),IF(Mitarbeiter!$D206="",DATE(2026,9,0),Mitarbeiter!$D206),TODAY()),Einstellungen!$F$13:$F$67)))*N(Mitarbeiter!$E206)/IF(Einstellungen!$C$11="7 Tage",7,5),N('Ist-Stunden'!M206)),MAX(IF(Einstellungen!$C$11="7 Tage",MAX(0,(MIN(DATE(2026,9,0),IF(Mitarbeiter!$D206="",DATE(2026,9,0),Mitarbeiter!$D206),TODAY()))-(MAX(DATE(2026,8,1),Mitarbeiter!$C206))+1),MAX(0,NETWORKDAYS(MAX(DATE(2026,8,1),Mitarbeiter!$C206),MIN(DATE(2026,9,0),IF(Mitarbeiter!$D206="",DATE(2026,9,0),Mitarbeiter!$D206),TODAY()),Einstellungen!$F$13:$F$67)))*N(Mitarbeiter!$E206)/IF(Einstellungen!$C$11="7 Tage",7,5),N('Ist-Stunden'!M206)+(N(Krankheitstage!N206)+N(Krankheitstage!Z206))*N($C206))))</f>
        <v/>
      </c>
      <c r="AR206" s="76">
        <f>IF($B206="",0,IF(Einstellungen!$C$10="Ja",MAX(IF(Einstellungen!$C$11="7 Tage",MAX(0,(MIN(DATE(2026,10,0),IF(Mitarbeiter!$D206="",DATE(2026,10,0),Mitarbeiter!$D206),TODAY()))-(MAX(DATE(2026,9,1),Mitarbeiter!$C206))+1),MAX(0,NETWORKDAYS(MAX(DATE(2026,9,1),Mitarbeiter!$C206),MIN(DATE(2026,10,0),IF(Mitarbeiter!$D206="",DATE(2026,10,0),Mitarbeiter!$D206),TODAY()),Einstellungen!$F$13:$F$67)))*N(Mitarbeiter!$E206)/IF(Einstellungen!$C$11="7 Tage",7,5),N('Ist-Stunden'!N206)),MAX(IF(Einstellungen!$C$11="7 Tage",MAX(0,(MIN(DATE(2026,10,0),IF(Mitarbeiter!$D206="",DATE(2026,10,0),Mitarbeiter!$D206),TODAY()))-(MAX(DATE(2026,9,1),Mitarbeiter!$C206))+1),MAX(0,NETWORKDAYS(MAX(DATE(2026,9,1),Mitarbeiter!$C206),MIN(DATE(2026,10,0),IF(Mitarbeiter!$D206="",DATE(2026,10,0),Mitarbeiter!$D206),TODAY()),Einstellungen!$F$13:$F$67)))*N(Mitarbeiter!$E206)/IF(Einstellungen!$C$11="7 Tage",7,5),N('Ist-Stunden'!N206)+(N(Krankheitstage!O206)+N(Krankheitstage!AA206))*N($C206))))</f>
        <v/>
      </c>
      <c r="AS206" s="76">
        <f>IF($B206="",0,IF(Einstellungen!$C$10="Ja",MAX(IF(Einstellungen!$C$11="7 Tage",MAX(0,(MIN(DATE(2026,11,0),IF(Mitarbeiter!$D206="",DATE(2026,11,0),Mitarbeiter!$D206),TODAY()))-(MAX(DATE(2026,10,1),Mitarbeiter!$C206))+1),MAX(0,NETWORKDAYS(MAX(DATE(2026,10,1),Mitarbeiter!$C206),MIN(DATE(2026,11,0),IF(Mitarbeiter!$D206="",DATE(2026,11,0),Mitarbeiter!$D206),TODAY()),Einstellungen!$F$13:$F$67)))*N(Mitarbeiter!$E206)/IF(Einstellungen!$C$11="7 Tage",7,5),N('Ist-Stunden'!O206)),MAX(IF(Einstellungen!$C$11="7 Tage",MAX(0,(MIN(DATE(2026,11,0),IF(Mitarbeiter!$D206="",DATE(2026,11,0),Mitarbeiter!$D206),TODAY()))-(MAX(DATE(2026,10,1),Mitarbeiter!$C206))+1),MAX(0,NETWORKDAYS(MAX(DATE(2026,10,1),Mitarbeiter!$C206),MIN(DATE(2026,11,0),IF(Mitarbeiter!$D206="",DATE(2026,11,0),Mitarbeiter!$D206),TODAY()),Einstellungen!$F$13:$F$67)))*N(Mitarbeiter!$E206)/IF(Einstellungen!$C$11="7 Tage",7,5),N('Ist-Stunden'!O206)+(N(Krankheitstage!P206)+N(Krankheitstage!AB206))*N($C206))))</f>
        <v/>
      </c>
      <c r="AT206" s="76">
        <f>IF($B206="",0,IF(Einstellungen!$C$10="Ja",MAX(IF(Einstellungen!$C$11="7 Tage",MAX(0,(MIN(DATE(2026,12,0),IF(Mitarbeiter!$D206="",DATE(2026,12,0),Mitarbeiter!$D206),TODAY()))-(MAX(DATE(2026,11,1),Mitarbeiter!$C206))+1),MAX(0,NETWORKDAYS(MAX(DATE(2026,11,1),Mitarbeiter!$C206),MIN(DATE(2026,12,0),IF(Mitarbeiter!$D206="",DATE(2026,12,0),Mitarbeiter!$D206),TODAY()),Einstellungen!$F$13:$F$67)))*N(Mitarbeiter!$E206)/IF(Einstellungen!$C$11="7 Tage",7,5),N('Ist-Stunden'!P206)),MAX(IF(Einstellungen!$C$11="7 Tage",MAX(0,(MIN(DATE(2026,12,0),IF(Mitarbeiter!$D206="",DATE(2026,12,0),Mitarbeiter!$D206),TODAY()))-(MAX(DATE(2026,11,1),Mitarbeiter!$C206))+1),MAX(0,NETWORKDAYS(MAX(DATE(2026,11,1),Mitarbeiter!$C206),MIN(DATE(2026,12,0),IF(Mitarbeiter!$D206="",DATE(2026,12,0),Mitarbeiter!$D206),TODAY()),Einstellungen!$F$13:$F$67)))*N(Mitarbeiter!$E206)/IF(Einstellungen!$C$11="7 Tage",7,5),N('Ist-Stunden'!P206)+(N(Krankheitstage!Q206)+N(Krankheitstage!AC206))*N($C206))))</f>
        <v/>
      </c>
      <c r="AU206" s="76">
        <f>IF($B206="",0,IF(Einstellungen!$C$10="Ja",MAX(IF(Einstellungen!$C$11="7 Tage",MAX(0,(MIN(DATE(2026,13,0),IF(Mitarbeiter!$D206="",DATE(2026,13,0),Mitarbeiter!$D206),TODAY()))-(MAX(DATE(2026,12,1),Mitarbeiter!$C206))+1),MAX(0,NETWORKDAYS(MAX(DATE(2026,12,1),Mitarbeiter!$C206),MIN(DATE(2026,13,0),IF(Mitarbeiter!$D206="",DATE(2026,13,0),Mitarbeiter!$D206),TODAY()),Einstellungen!$F$13:$F$67)))*N(Mitarbeiter!$E206)/IF(Einstellungen!$C$11="7 Tage",7,5),N('Ist-Stunden'!Q206)),MAX(IF(Einstellungen!$C$11="7 Tage",MAX(0,(MIN(DATE(2026,13,0),IF(Mitarbeiter!$D206="",DATE(2026,13,0),Mitarbeiter!$D206),TODAY()))-(MAX(DATE(2026,12,1),Mitarbeiter!$C206))+1),MAX(0,NETWORKDAYS(MAX(DATE(2026,12,1),Mitarbeiter!$C206),MIN(DATE(2026,13,0),IF(Mitarbeiter!$D206="",DATE(2026,13,0),Mitarbeiter!$D206),TODAY()),Einstellungen!$F$13:$F$67)))*N(Mitarbeiter!$E206)/IF(Einstellungen!$C$11="7 Tage",7,5),N('Ist-Stunden'!Q206)+(N(Krankheitstage!R206)+N(Krankheitstage!AD206))*N($C206))))</f>
        <v/>
      </c>
      <c r="AV206" s="76">
        <f>IF($B206="",0,IF(Einstellungen!$C$10="Ja",MAX(IF(Einstellungen!$C$11="7 Tage",MAX(0,(MIN(DATE(2027,2,0),IF(Mitarbeiter!$D206="",DATE(2027,2,0),Mitarbeiter!$D206),TODAY()))-(MAX(DATE(2027,1,1),Mitarbeiter!$C206))+1),MAX(0,NETWORKDAYS(MAX(DATE(2027,1,1),Mitarbeiter!$C206),MIN(DATE(2027,2,0),IF(Mitarbeiter!$D206="",DATE(2027,2,0),Mitarbeiter!$D206),TODAY()),Einstellungen!$F$13:$F$67)))*N(Mitarbeiter!$E206)/IF(Einstellungen!$C$11="7 Tage",7,5),N('Ist-Stunden'!R206)),MAX(IF(Einstellungen!$C$11="7 Tage",MAX(0,(MIN(DATE(2027,2,0),IF(Mitarbeiter!$D206="",DATE(2027,2,0),Mitarbeiter!$D206),TODAY()))-(MAX(DATE(2027,1,1),Mitarbeiter!$C206))+1),MAX(0,NETWORKDAYS(MAX(DATE(2027,1,1),Mitarbeiter!$C206),MIN(DATE(2027,2,0),IF(Mitarbeiter!$D206="",DATE(2027,2,0),Mitarbeiter!$D206),TODAY()),Einstellungen!$F$13:$F$67)))*N(Mitarbeiter!$E206)/IF(Einstellungen!$C$11="7 Tage",7,5),N('Ist-Stunden'!R206)+(N(Krankheitstage!AE206)+N(Krankheitstage!AQ206))*N($C206))))</f>
        <v/>
      </c>
      <c r="AW206" s="76">
        <f>IF($B206="",0,IF(Einstellungen!$C$10="Ja",MAX(IF(Einstellungen!$C$11="7 Tage",MAX(0,(MIN(DATE(2027,3,0),IF(Mitarbeiter!$D206="",DATE(2027,3,0),Mitarbeiter!$D206),TODAY()))-(MAX(DATE(2027,2,1),Mitarbeiter!$C206))+1),MAX(0,NETWORKDAYS(MAX(DATE(2027,2,1),Mitarbeiter!$C206),MIN(DATE(2027,3,0),IF(Mitarbeiter!$D206="",DATE(2027,3,0),Mitarbeiter!$D206),TODAY()),Einstellungen!$F$13:$F$67)))*N(Mitarbeiter!$E206)/IF(Einstellungen!$C$11="7 Tage",7,5),N('Ist-Stunden'!S206)),MAX(IF(Einstellungen!$C$11="7 Tage",MAX(0,(MIN(DATE(2027,3,0),IF(Mitarbeiter!$D206="",DATE(2027,3,0),Mitarbeiter!$D206),TODAY()))-(MAX(DATE(2027,2,1),Mitarbeiter!$C206))+1),MAX(0,NETWORKDAYS(MAX(DATE(2027,2,1),Mitarbeiter!$C206),MIN(DATE(2027,3,0),IF(Mitarbeiter!$D206="",DATE(2027,3,0),Mitarbeiter!$D206),TODAY()),Einstellungen!$F$13:$F$67)))*N(Mitarbeiter!$E206)/IF(Einstellungen!$C$11="7 Tage",7,5),N('Ist-Stunden'!S206)+(N(Krankheitstage!AF206)+N(Krankheitstage!AR206))*N($C206))))</f>
        <v/>
      </c>
      <c r="AX206" s="76">
        <f>IF($B206="",0,IF(Einstellungen!$C$10="Ja",MAX(IF(Einstellungen!$C$11="7 Tage",MAX(0,(MIN(DATE(2027,4,0),IF(Mitarbeiter!$D206="",DATE(2027,4,0),Mitarbeiter!$D206),TODAY()))-(MAX(DATE(2027,3,1),Mitarbeiter!$C206))+1),MAX(0,NETWORKDAYS(MAX(DATE(2027,3,1),Mitarbeiter!$C206),MIN(DATE(2027,4,0),IF(Mitarbeiter!$D206="",DATE(2027,4,0),Mitarbeiter!$D206),TODAY()),Einstellungen!$F$13:$F$67)))*N(Mitarbeiter!$E206)/IF(Einstellungen!$C$11="7 Tage",7,5),N('Ist-Stunden'!T206)),MAX(IF(Einstellungen!$C$11="7 Tage",MAX(0,(MIN(DATE(2027,4,0),IF(Mitarbeiter!$D206="",DATE(2027,4,0),Mitarbeiter!$D206),TODAY()))-(MAX(DATE(2027,3,1),Mitarbeiter!$C206))+1),MAX(0,NETWORKDAYS(MAX(DATE(2027,3,1),Mitarbeiter!$C206),MIN(DATE(2027,4,0),IF(Mitarbeiter!$D206="",DATE(2027,4,0),Mitarbeiter!$D206),TODAY()),Einstellungen!$F$13:$F$67)))*N(Mitarbeiter!$E206)/IF(Einstellungen!$C$11="7 Tage",7,5),N('Ist-Stunden'!T206)+(N(Krankheitstage!AG206)+N(Krankheitstage!AS206))*N($C206))))</f>
        <v/>
      </c>
      <c r="AY206" s="76">
        <f>IF($B206="",0,IF(Einstellungen!$C$10="Ja",MAX(IF(Einstellungen!$C$11="7 Tage",MAX(0,(MIN(DATE(2027,5,0),IF(Mitarbeiter!$D206="",DATE(2027,5,0),Mitarbeiter!$D206),TODAY()))-(MAX(DATE(2027,4,1),Mitarbeiter!$C206))+1),MAX(0,NETWORKDAYS(MAX(DATE(2027,4,1),Mitarbeiter!$C206),MIN(DATE(2027,5,0),IF(Mitarbeiter!$D206="",DATE(2027,5,0),Mitarbeiter!$D206),TODAY()),Einstellungen!$F$13:$F$67)))*N(Mitarbeiter!$E206)/IF(Einstellungen!$C$11="7 Tage",7,5),N('Ist-Stunden'!U206)),MAX(IF(Einstellungen!$C$11="7 Tage",MAX(0,(MIN(DATE(2027,5,0),IF(Mitarbeiter!$D206="",DATE(2027,5,0),Mitarbeiter!$D206),TODAY()))-(MAX(DATE(2027,4,1),Mitarbeiter!$C206))+1),MAX(0,NETWORKDAYS(MAX(DATE(2027,4,1),Mitarbeiter!$C206),MIN(DATE(2027,5,0),IF(Mitarbeiter!$D206="",DATE(2027,5,0),Mitarbeiter!$D206),TODAY()),Einstellungen!$F$13:$F$67)))*N(Mitarbeiter!$E206)/IF(Einstellungen!$C$11="7 Tage",7,5),N('Ist-Stunden'!U206)+(N(Krankheitstage!AH206)+N(Krankheitstage!AT206))*N($C206))))</f>
        <v/>
      </c>
      <c r="AZ206" s="76">
        <f>IF($B206="",0,IF(Einstellungen!$C$10="Ja",MAX(IF(Einstellungen!$C$11="7 Tage",MAX(0,(MIN(DATE(2027,6,0),IF(Mitarbeiter!$D206="",DATE(2027,6,0),Mitarbeiter!$D206),TODAY()))-(MAX(DATE(2027,5,1),Mitarbeiter!$C206))+1),MAX(0,NETWORKDAYS(MAX(DATE(2027,5,1),Mitarbeiter!$C206),MIN(DATE(2027,6,0),IF(Mitarbeiter!$D206="",DATE(2027,6,0),Mitarbeiter!$D206),TODAY()),Einstellungen!$F$13:$F$67)))*N(Mitarbeiter!$E206)/IF(Einstellungen!$C$11="7 Tage",7,5),N('Ist-Stunden'!V206)),MAX(IF(Einstellungen!$C$11="7 Tage",MAX(0,(MIN(DATE(2027,6,0),IF(Mitarbeiter!$D206="",DATE(2027,6,0),Mitarbeiter!$D206),TODAY()))-(MAX(DATE(2027,5,1),Mitarbeiter!$C206))+1),MAX(0,NETWORKDAYS(MAX(DATE(2027,5,1),Mitarbeiter!$C206),MIN(DATE(2027,6,0),IF(Mitarbeiter!$D206="",DATE(2027,6,0),Mitarbeiter!$D206),TODAY()),Einstellungen!$F$13:$F$67)))*N(Mitarbeiter!$E206)/IF(Einstellungen!$C$11="7 Tage",7,5),N('Ist-Stunden'!V206)+(N(Krankheitstage!AI206)+N(Krankheitstage!AU206))*N($C206))))</f>
        <v/>
      </c>
      <c r="BA206" s="76">
        <f>IF($B206="",0,IF(Einstellungen!$C$10="Ja",MAX(IF(Einstellungen!$C$11="7 Tage",MAX(0,(MIN(DATE(2027,7,0),IF(Mitarbeiter!$D206="",DATE(2027,7,0),Mitarbeiter!$D206),TODAY()))-(MAX(DATE(2027,6,1),Mitarbeiter!$C206))+1),MAX(0,NETWORKDAYS(MAX(DATE(2027,6,1),Mitarbeiter!$C206),MIN(DATE(2027,7,0),IF(Mitarbeiter!$D206="",DATE(2027,7,0),Mitarbeiter!$D206),TODAY()),Einstellungen!$F$13:$F$67)))*N(Mitarbeiter!$E206)/IF(Einstellungen!$C$11="7 Tage",7,5),N('Ist-Stunden'!W206)),MAX(IF(Einstellungen!$C$11="7 Tage",MAX(0,(MIN(DATE(2027,7,0),IF(Mitarbeiter!$D206="",DATE(2027,7,0),Mitarbeiter!$D206),TODAY()))-(MAX(DATE(2027,6,1),Mitarbeiter!$C206))+1),MAX(0,NETWORKDAYS(MAX(DATE(2027,6,1),Mitarbeiter!$C206),MIN(DATE(2027,7,0),IF(Mitarbeiter!$D206="",DATE(2027,7,0),Mitarbeiter!$D206),TODAY()),Einstellungen!$F$13:$F$67)))*N(Mitarbeiter!$E206)/IF(Einstellungen!$C$11="7 Tage",7,5),N('Ist-Stunden'!W206)+(N(Krankheitstage!AJ206)+N(Krankheitstage!AV206))*N($C206))))</f>
        <v/>
      </c>
      <c r="BB206" s="76">
        <f>IF($B206="",0,IF(Einstellungen!$C$10="Ja",MAX(IF(Einstellungen!$C$11="7 Tage",MAX(0,(MIN(DATE(2027,8,0),IF(Mitarbeiter!$D206="",DATE(2027,8,0),Mitarbeiter!$D206),TODAY()))-(MAX(DATE(2027,7,1),Mitarbeiter!$C206))+1),MAX(0,NETWORKDAYS(MAX(DATE(2027,7,1),Mitarbeiter!$C206),MIN(DATE(2027,8,0),IF(Mitarbeiter!$D206="",DATE(2027,8,0),Mitarbeiter!$D206),TODAY()),Einstellungen!$F$13:$F$67)))*N(Mitarbeiter!$E206)/IF(Einstellungen!$C$11="7 Tage",7,5),N('Ist-Stunden'!X206)),MAX(IF(Einstellungen!$C$11="7 Tage",MAX(0,(MIN(DATE(2027,8,0),IF(Mitarbeiter!$D206="",DATE(2027,8,0),Mitarbeiter!$D206),TODAY()))-(MAX(DATE(2027,7,1),Mitarbeiter!$C206))+1),MAX(0,NETWORKDAYS(MAX(DATE(2027,7,1),Mitarbeiter!$C206),MIN(DATE(2027,8,0),IF(Mitarbeiter!$D206="",DATE(2027,8,0),Mitarbeiter!$D206),TODAY()),Einstellungen!$F$13:$F$67)))*N(Mitarbeiter!$E206)/IF(Einstellungen!$C$11="7 Tage",7,5),N('Ist-Stunden'!X206)+(N(Krankheitstage!AK206)+N(Krankheitstage!AW206))*N($C206))))</f>
        <v/>
      </c>
      <c r="BC206" s="76">
        <f>IF($B206="",0,IF(Einstellungen!$C$10="Ja",MAX(IF(Einstellungen!$C$11="7 Tage",MAX(0,(MIN(DATE(2027,9,0),IF(Mitarbeiter!$D206="",DATE(2027,9,0),Mitarbeiter!$D206),TODAY()))-(MAX(DATE(2027,8,1),Mitarbeiter!$C206))+1),MAX(0,NETWORKDAYS(MAX(DATE(2027,8,1),Mitarbeiter!$C206),MIN(DATE(2027,9,0),IF(Mitarbeiter!$D206="",DATE(2027,9,0),Mitarbeiter!$D206),TODAY()),Einstellungen!$F$13:$F$67)))*N(Mitarbeiter!$E206)/IF(Einstellungen!$C$11="7 Tage",7,5),N('Ist-Stunden'!Y206)),MAX(IF(Einstellungen!$C$11="7 Tage",MAX(0,(MIN(DATE(2027,9,0),IF(Mitarbeiter!$D206="",DATE(2027,9,0),Mitarbeiter!$D206),TODAY()))-(MAX(DATE(2027,8,1),Mitarbeiter!$C206))+1),MAX(0,NETWORKDAYS(MAX(DATE(2027,8,1),Mitarbeiter!$C206),MIN(DATE(2027,9,0),IF(Mitarbeiter!$D206="",DATE(2027,9,0),Mitarbeiter!$D206),TODAY()),Einstellungen!$F$13:$F$67)))*N(Mitarbeiter!$E206)/IF(Einstellungen!$C$11="7 Tage",7,5),N('Ist-Stunden'!Y206)+(N(Krankheitstage!AL206)+N(Krankheitstage!AX206))*N($C206))))</f>
        <v/>
      </c>
      <c r="BD206" s="76">
        <f>IF($B206="",0,IF(Einstellungen!$C$10="Ja",MAX(IF(Einstellungen!$C$11="7 Tage",MAX(0,(MIN(DATE(2027,10,0),IF(Mitarbeiter!$D206="",DATE(2027,10,0),Mitarbeiter!$D206),TODAY()))-(MAX(DATE(2027,9,1),Mitarbeiter!$C206))+1),MAX(0,NETWORKDAYS(MAX(DATE(2027,9,1),Mitarbeiter!$C206),MIN(DATE(2027,10,0),IF(Mitarbeiter!$D206="",DATE(2027,10,0),Mitarbeiter!$D206),TODAY()),Einstellungen!$F$13:$F$67)))*N(Mitarbeiter!$E206)/IF(Einstellungen!$C$11="7 Tage",7,5),N('Ist-Stunden'!Z206)),MAX(IF(Einstellungen!$C$11="7 Tage",MAX(0,(MIN(DATE(2027,10,0),IF(Mitarbeiter!$D206="",DATE(2027,10,0),Mitarbeiter!$D206),TODAY()))-(MAX(DATE(2027,9,1),Mitarbeiter!$C206))+1),MAX(0,NETWORKDAYS(MAX(DATE(2027,9,1),Mitarbeiter!$C206),MIN(DATE(2027,10,0),IF(Mitarbeiter!$D206="",DATE(2027,10,0),Mitarbeiter!$D206),TODAY()),Einstellungen!$F$13:$F$67)))*N(Mitarbeiter!$E206)/IF(Einstellungen!$C$11="7 Tage",7,5),N('Ist-Stunden'!Z206)+(N(Krankheitstage!AM206)+N(Krankheitstage!AY206))*N($C206))))</f>
        <v/>
      </c>
      <c r="BE206" s="76">
        <f>IF($B206="",0,IF(Einstellungen!$C$10="Ja",MAX(IF(Einstellungen!$C$11="7 Tage",MAX(0,(MIN(DATE(2027,11,0),IF(Mitarbeiter!$D206="",DATE(2027,11,0),Mitarbeiter!$D206),TODAY()))-(MAX(DATE(2027,10,1),Mitarbeiter!$C206))+1),MAX(0,NETWORKDAYS(MAX(DATE(2027,10,1),Mitarbeiter!$C206),MIN(DATE(2027,11,0),IF(Mitarbeiter!$D206="",DATE(2027,11,0),Mitarbeiter!$D206),TODAY()),Einstellungen!$F$13:$F$67)))*N(Mitarbeiter!$E206)/IF(Einstellungen!$C$11="7 Tage",7,5),N('Ist-Stunden'!AA206)),MAX(IF(Einstellungen!$C$11="7 Tage",MAX(0,(MIN(DATE(2027,11,0),IF(Mitarbeiter!$D206="",DATE(2027,11,0),Mitarbeiter!$D206),TODAY()))-(MAX(DATE(2027,10,1),Mitarbeiter!$C206))+1),MAX(0,NETWORKDAYS(MAX(DATE(2027,10,1),Mitarbeiter!$C206),MIN(DATE(2027,11,0),IF(Mitarbeiter!$D206="",DATE(2027,11,0),Mitarbeiter!$D206),TODAY()),Einstellungen!$F$13:$F$67)))*N(Mitarbeiter!$E206)/IF(Einstellungen!$C$11="7 Tage",7,5),N('Ist-Stunden'!AA206)+(N(Krankheitstage!AN206)+N(Krankheitstage!AZ206))*N($C206))))</f>
        <v/>
      </c>
      <c r="BF206" s="76">
        <f>IF($B206="",0,IF(Einstellungen!$C$10="Ja",MAX(IF(Einstellungen!$C$11="7 Tage",MAX(0,(MIN(DATE(2027,12,0),IF(Mitarbeiter!$D206="",DATE(2027,12,0),Mitarbeiter!$D206),TODAY()))-(MAX(DATE(2027,11,1),Mitarbeiter!$C206))+1),MAX(0,NETWORKDAYS(MAX(DATE(2027,11,1),Mitarbeiter!$C206),MIN(DATE(2027,12,0),IF(Mitarbeiter!$D206="",DATE(2027,12,0),Mitarbeiter!$D206),TODAY()),Einstellungen!$F$13:$F$67)))*N(Mitarbeiter!$E206)/IF(Einstellungen!$C$11="7 Tage",7,5),N('Ist-Stunden'!AB206)),MAX(IF(Einstellungen!$C$11="7 Tage",MAX(0,(MIN(DATE(2027,12,0),IF(Mitarbeiter!$D206="",DATE(2027,12,0),Mitarbeiter!$D206),TODAY()))-(MAX(DATE(2027,11,1),Mitarbeiter!$C206))+1),MAX(0,NETWORKDAYS(MAX(DATE(2027,11,1),Mitarbeiter!$C206),MIN(DATE(2027,12,0),IF(Mitarbeiter!$D206="",DATE(2027,12,0),Mitarbeiter!$D206),TODAY()),Einstellungen!$F$13:$F$67)))*N(Mitarbeiter!$E206)/IF(Einstellungen!$C$11="7 Tage",7,5),N('Ist-Stunden'!AB206)+(N(Krankheitstage!AO206)+N(Krankheitstage!BA206))*N($C206))))</f>
        <v/>
      </c>
      <c r="BG206" s="76">
        <f>IF($B206="",0,IF(Einstellungen!$C$10="Ja",MAX(IF(Einstellungen!$C$11="7 Tage",MAX(0,(MIN(DATE(2027,13,0),IF(Mitarbeiter!$D206="",DATE(2027,13,0),Mitarbeiter!$D206),TODAY()))-(MAX(DATE(2027,12,1),Mitarbeiter!$C206))+1),MAX(0,NETWORKDAYS(MAX(DATE(2027,12,1),Mitarbeiter!$C206),MIN(DATE(2027,13,0),IF(Mitarbeiter!$D206="",DATE(2027,13,0),Mitarbeiter!$D206),TODAY()),Einstellungen!$F$13:$F$67)))*N(Mitarbeiter!$E206)/IF(Einstellungen!$C$11="7 Tage",7,5),N('Ist-Stunden'!AC206)),MAX(IF(Einstellungen!$C$11="7 Tage",MAX(0,(MIN(DATE(2027,13,0),IF(Mitarbeiter!$D206="",DATE(2027,13,0),Mitarbeiter!$D206),TODAY()))-(MAX(DATE(2027,12,1),Mitarbeiter!$C206))+1),MAX(0,NETWORKDAYS(MAX(DATE(2027,12,1),Mitarbeiter!$C206),MIN(DATE(2027,13,0),IF(Mitarbeiter!$D206="",DATE(2027,13,0),Mitarbeiter!$D206),TODAY()),Einstellungen!$F$13:$F$67)))*N(Mitarbeiter!$E206)/IF(Einstellungen!$C$11="7 Tage",7,5),N('Ist-Stunden'!AC206)+(N(Krankheitstage!AP206)+N(Krankheitstage!BB206))*N($C206))))</f>
        <v/>
      </c>
      <c r="BH206" s="76">
        <f>IF($B206="",0,IF(Einstellungen!$C$10="Ja",MAX(IF(Einstellungen!$C$11="7 Tage",MAX(0,(MIN(DATE(2028,2,0),IF(Mitarbeiter!$D206="",DATE(2028,2,0),Mitarbeiter!$D206),TODAY()))-(MAX(DATE(2028,1,1),Mitarbeiter!$C206))+1),MAX(0,NETWORKDAYS(MAX(DATE(2028,1,1),Mitarbeiter!$C206),MIN(DATE(2028,2,0),IF(Mitarbeiter!$D206="",DATE(2028,2,0),Mitarbeiter!$D206),TODAY()),Einstellungen!$F$13:$F$67)))*N(Mitarbeiter!$E206)/IF(Einstellungen!$C$11="7 Tage",7,5),N('Ist-Stunden'!AD206)),MAX(IF(Einstellungen!$C$11="7 Tage",MAX(0,(MIN(DATE(2028,2,0),IF(Mitarbeiter!$D206="",DATE(2028,2,0),Mitarbeiter!$D206),TODAY()))-(MAX(DATE(2028,1,1),Mitarbeiter!$C206))+1),MAX(0,NETWORKDAYS(MAX(DATE(2028,1,1),Mitarbeiter!$C206),MIN(DATE(2028,2,0),IF(Mitarbeiter!$D206="",DATE(2028,2,0),Mitarbeiter!$D206),TODAY()),Einstellungen!$F$13:$F$67)))*N(Mitarbeiter!$E206)/IF(Einstellungen!$C$11="7 Tage",7,5),N('Ist-Stunden'!AD206)+(N(Krankheitstage!BC206)+N(Krankheitstage!BO206))*N($C206))))</f>
        <v/>
      </c>
      <c r="BI206" s="76">
        <f>IF($B206="",0,IF(Einstellungen!$C$10="Ja",MAX(IF(Einstellungen!$C$11="7 Tage",MAX(0,(MIN(DATE(2028,3,0),IF(Mitarbeiter!$D206="",DATE(2028,3,0),Mitarbeiter!$D206),TODAY()))-(MAX(DATE(2028,2,1),Mitarbeiter!$C206))+1),MAX(0,NETWORKDAYS(MAX(DATE(2028,2,1),Mitarbeiter!$C206),MIN(DATE(2028,3,0),IF(Mitarbeiter!$D206="",DATE(2028,3,0),Mitarbeiter!$D206),TODAY()),Einstellungen!$F$13:$F$67)))*N(Mitarbeiter!$E206)/IF(Einstellungen!$C$11="7 Tage",7,5),N('Ist-Stunden'!AE206)),MAX(IF(Einstellungen!$C$11="7 Tage",MAX(0,(MIN(DATE(2028,3,0),IF(Mitarbeiter!$D206="",DATE(2028,3,0),Mitarbeiter!$D206),TODAY()))-(MAX(DATE(2028,2,1),Mitarbeiter!$C206))+1),MAX(0,NETWORKDAYS(MAX(DATE(2028,2,1),Mitarbeiter!$C206),MIN(DATE(2028,3,0),IF(Mitarbeiter!$D206="",DATE(2028,3,0),Mitarbeiter!$D206),TODAY()),Einstellungen!$F$13:$F$67)))*N(Mitarbeiter!$E206)/IF(Einstellungen!$C$11="7 Tage",7,5),N('Ist-Stunden'!AE206)+(N(Krankheitstage!BD206)+N(Krankheitstage!BP206))*N($C206))))</f>
        <v/>
      </c>
      <c r="BJ206" s="76">
        <f>IF($B206="",0,IF(Einstellungen!$C$10="Ja",MAX(IF(Einstellungen!$C$11="7 Tage",MAX(0,(MIN(DATE(2028,4,0),IF(Mitarbeiter!$D206="",DATE(2028,4,0),Mitarbeiter!$D206),TODAY()))-(MAX(DATE(2028,3,1),Mitarbeiter!$C206))+1),MAX(0,NETWORKDAYS(MAX(DATE(2028,3,1),Mitarbeiter!$C206),MIN(DATE(2028,4,0),IF(Mitarbeiter!$D206="",DATE(2028,4,0),Mitarbeiter!$D206),TODAY()),Einstellungen!$F$13:$F$67)))*N(Mitarbeiter!$E206)/IF(Einstellungen!$C$11="7 Tage",7,5),N('Ist-Stunden'!AF206)),MAX(IF(Einstellungen!$C$11="7 Tage",MAX(0,(MIN(DATE(2028,4,0),IF(Mitarbeiter!$D206="",DATE(2028,4,0),Mitarbeiter!$D206),TODAY()))-(MAX(DATE(2028,3,1),Mitarbeiter!$C206))+1),MAX(0,NETWORKDAYS(MAX(DATE(2028,3,1),Mitarbeiter!$C206),MIN(DATE(2028,4,0),IF(Mitarbeiter!$D206="",DATE(2028,4,0),Mitarbeiter!$D206),TODAY()),Einstellungen!$F$13:$F$67)))*N(Mitarbeiter!$E206)/IF(Einstellungen!$C$11="7 Tage",7,5),N('Ist-Stunden'!AF206)+(N(Krankheitstage!BE206)+N(Krankheitstage!BQ206))*N($C206))))</f>
        <v/>
      </c>
      <c r="BK206" s="76">
        <f>IF($B206="",0,IF(Einstellungen!$C$10="Ja",MAX(IF(Einstellungen!$C$11="7 Tage",MAX(0,(MIN(DATE(2028,5,0),IF(Mitarbeiter!$D206="",DATE(2028,5,0),Mitarbeiter!$D206),TODAY()))-(MAX(DATE(2028,4,1),Mitarbeiter!$C206))+1),MAX(0,NETWORKDAYS(MAX(DATE(2028,4,1),Mitarbeiter!$C206),MIN(DATE(2028,5,0),IF(Mitarbeiter!$D206="",DATE(2028,5,0),Mitarbeiter!$D206),TODAY()),Einstellungen!$F$13:$F$67)))*N(Mitarbeiter!$E206)/IF(Einstellungen!$C$11="7 Tage",7,5),N('Ist-Stunden'!AG206)),MAX(IF(Einstellungen!$C$11="7 Tage",MAX(0,(MIN(DATE(2028,5,0),IF(Mitarbeiter!$D206="",DATE(2028,5,0),Mitarbeiter!$D206),TODAY()))-(MAX(DATE(2028,4,1),Mitarbeiter!$C206))+1),MAX(0,NETWORKDAYS(MAX(DATE(2028,4,1),Mitarbeiter!$C206),MIN(DATE(2028,5,0),IF(Mitarbeiter!$D206="",DATE(2028,5,0),Mitarbeiter!$D206),TODAY()),Einstellungen!$F$13:$F$67)))*N(Mitarbeiter!$E206)/IF(Einstellungen!$C$11="7 Tage",7,5),N('Ist-Stunden'!AG206)+(N(Krankheitstage!BF206)+N(Krankheitstage!BR206))*N($C206))))</f>
        <v/>
      </c>
      <c r="BL206" s="76">
        <f>IF($B206="",0,IF(Einstellungen!$C$10="Ja",MAX(IF(Einstellungen!$C$11="7 Tage",MAX(0,(MIN(DATE(2028,6,0),IF(Mitarbeiter!$D206="",DATE(2028,6,0),Mitarbeiter!$D206),TODAY()))-(MAX(DATE(2028,5,1),Mitarbeiter!$C206))+1),MAX(0,NETWORKDAYS(MAX(DATE(2028,5,1),Mitarbeiter!$C206),MIN(DATE(2028,6,0),IF(Mitarbeiter!$D206="",DATE(2028,6,0),Mitarbeiter!$D206),TODAY()),Einstellungen!$F$13:$F$67)))*N(Mitarbeiter!$E206)/IF(Einstellungen!$C$11="7 Tage",7,5),N('Ist-Stunden'!AH206)),MAX(IF(Einstellungen!$C$11="7 Tage",MAX(0,(MIN(DATE(2028,6,0),IF(Mitarbeiter!$D206="",DATE(2028,6,0),Mitarbeiter!$D206),TODAY()))-(MAX(DATE(2028,5,1),Mitarbeiter!$C206))+1),MAX(0,NETWORKDAYS(MAX(DATE(2028,5,1),Mitarbeiter!$C206),MIN(DATE(2028,6,0),IF(Mitarbeiter!$D206="",DATE(2028,6,0),Mitarbeiter!$D206),TODAY()),Einstellungen!$F$13:$F$67)))*N(Mitarbeiter!$E206)/IF(Einstellungen!$C$11="7 Tage",7,5),N('Ist-Stunden'!AH206)+(N(Krankheitstage!BG206)+N(Krankheitstage!BS206))*N($C206))))</f>
        <v/>
      </c>
      <c r="BM206" s="76">
        <f>IF($B206="",0,IF(Einstellungen!$C$10="Ja",MAX(IF(Einstellungen!$C$11="7 Tage",MAX(0,(MIN(DATE(2028,7,0),IF(Mitarbeiter!$D206="",DATE(2028,7,0),Mitarbeiter!$D206),TODAY()))-(MAX(DATE(2028,6,1),Mitarbeiter!$C206))+1),MAX(0,NETWORKDAYS(MAX(DATE(2028,6,1),Mitarbeiter!$C206),MIN(DATE(2028,7,0),IF(Mitarbeiter!$D206="",DATE(2028,7,0),Mitarbeiter!$D206),TODAY()),Einstellungen!$F$13:$F$67)))*N(Mitarbeiter!$E206)/IF(Einstellungen!$C$11="7 Tage",7,5),N('Ist-Stunden'!AI206)),MAX(IF(Einstellungen!$C$11="7 Tage",MAX(0,(MIN(DATE(2028,7,0),IF(Mitarbeiter!$D206="",DATE(2028,7,0),Mitarbeiter!$D206),TODAY()))-(MAX(DATE(2028,6,1),Mitarbeiter!$C206))+1),MAX(0,NETWORKDAYS(MAX(DATE(2028,6,1),Mitarbeiter!$C206),MIN(DATE(2028,7,0),IF(Mitarbeiter!$D206="",DATE(2028,7,0),Mitarbeiter!$D206),TODAY()),Einstellungen!$F$13:$F$67)))*N(Mitarbeiter!$E206)/IF(Einstellungen!$C$11="7 Tage",7,5),N('Ist-Stunden'!AI206)+(N(Krankheitstage!BH206)+N(Krankheitstage!BT206))*N($C206))))</f>
        <v/>
      </c>
      <c r="BN206" s="76">
        <f>IF($B206="",0,IF(Einstellungen!$C$10="Ja",MAX(IF(Einstellungen!$C$11="7 Tage",MAX(0,(MIN(DATE(2028,8,0),IF(Mitarbeiter!$D206="",DATE(2028,8,0),Mitarbeiter!$D206),TODAY()))-(MAX(DATE(2028,7,1),Mitarbeiter!$C206))+1),MAX(0,NETWORKDAYS(MAX(DATE(2028,7,1),Mitarbeiter!$C206),MIN(DATE(2028,8,0),IF(Mitarbeiter!$D206="",DATE(2028,8,0),Mitarbeiter!$D206),TODAY()),Einstellungen!$F$13:$F$67)))*N(Mitarbeiter!$E206)/IF(Einstellungen!$C$11="7 Tage",7,5),N('Ist-Stunden'!AJ206)),MAX(IF(Einstellungen!$C$11="7 Tage",MAX(0,(MIN(DATE(2028,8,0),IF(Mitarbeiter!$D206="",DATE(2028,8,0),Mitarbeiter!$D206),TODAY()))-(MAX(DATE(2028,7,1),Mitarbeiter!$C206))+1),MAX(0,NETWORKDAYS(MAX(DATE(2028,7,1),Mitarbeiter!$C206),MIN(DATE(2028,8,0),IF(Mitarbeiter!$D206="",DATE(2028,8,0),Mitarbeiter!$D206),TODAY()),Einstellungen!$F$13:$F$67)))*N(Mitarbeiter!$E206)/IF(Einstellungen!$C$11="7 Tage",7,5),N('Ist-Stunden'!AJ206)+(N(Krankheitstage!BI206)+N(Krankheitstage!BU206))*N($C206))))</f>
        <v/>
      </c>
      <c r="BO206" s="76">
        <f>IF($B206="",0,IF(Einstellungen!$C$10="Ja",MAX(IF(Einstellungen!$C$11="7 Tage",MAX(0,(MIN(DATE(2028,9,0),IF(Mitarbeiter!$D206="",DATE(2028,9,0),Mitarbeiter!$D206),TODAY()))-(MAX(DATE(2028,8,1),Mitarbeiter!$C206))+1),MAX(0,NETWORKDAYS(MAX(DATE(2028,8,1),Mitarbeiter!$C206),MIN(DATE(2028,9,0),IF(Mitarbeiter!$D206="",DATE(2028,9,0),Mitarbeiter!$D206),TODAY()),Einstellungen!$F$13:$F$67)))*N(Mitarbeiter!$E206)/IF(Einstellungen!$C$11="7 Tage",7,5),N('Ist-Stunden'!AK206)),MAX(IF(Einstellungen!$C$11="7 Tage",MAX(0,(MIN(DATE(2028,9,0),IF(Mitarbeiter!$D206="",DATE(2028,9,0),Mitarbeiter!$D206),TODAY()))-(MAX(DATE(2028,8,1),Mitarbeiter!$C206))+1),MAX(0,NETWORKDAYS(MAX(DATE(2028,8,1),Mitarbeiter!$C206),MIN(DATE(2028,9,0),IF(Mitarbeiter!$D206="",DATE(2028,9,0),Mitarbeiter!$D206),TODAY()),Einstellungen!$F$13:$F$67)))*N(Mitarbeiter!$E206)/IF(Einstellungen!$C$11="7 Tage",7,5),N('Ist-Stunden'!AK206)+(N(Krankheitstage!BJ206)+N(Krankheitstage!BV206))*N($C206))))</f>
        <v/>
      </c>
      <c r="BP206" s="76">
        <f>IF($B206="",0,IF(Einstellungen!$C$10="Ja",MAX(IF(Einstellungen!$C$11="7 Tage",MAX(0,(MIN(DATE(2028,10,0),IF(Mitarbeiter!$D206="",DATE(2028,10,0),Mitarbeiter!$D206),TODAY()))-(MAX(DATE(2028,9,1),Mitarbeiter!$C206))+1),MAX(0,NETWORKDAYS(MAX(DATE(2028,9,1),Mitarbeiter!$C206),MIN(DATE(2028,10,0),IF(Mitarbeiter!$D206="",DATE(2028,10,0),Mitarbeiter!$D206),TODAY()),Einstellungen!$F$13:$F$67)))*N(Mitarbeiter!$E206)/IF(Einstellungen!$C$11="7 Tage",7,5),N('Ist-Stunden'!AL206)),MAX(IF(Einstellungen!$C$11="7 Tage",MAX(0,(MIN(DATE(2028,10,0),IF(Mitarbeiter!$D206="",DATE(2028,10,0),Mitarbeiter!$D206),TODAY()))-(MAX(DATE(2028,9,1),Mitarbeiter!$C206))+1),MAX(0,NETWORKDAYS(MAX(DATE(2028,9,1),Mitarbeiter!$C206),MIN(DATE(2028,10,0),IF(Mitarbeiter!$D206="",DATE(2028,10,0),Mitarbeiter!$D206),TODAY()),Einstellungen!$F$13:$F$67)))*N(Mitarbeiter!$E206)/IF(Einstellungen!$C$11="7 Tage",7,5),N('Ist-Stunden'!AL206)+(N(Krankheitstage!BK206)+N(Krankheitstage!BW206))*N($C206))))</f>
        <v/>
      </c>
      <c r="BQ206" s="76">
        <f>IF($B206="",0,IF(Einstellungen!$C$10="Ja",MAX(IF(Einstellungen!$C$11="7 Tage",MAX(0,(MIN(DATE(2028,11,0),IF(Mitarbeiter!$D206="",DATE(2028,11,0),Mitarbeiter!$D206),TODAY()))-(MAX(DATE(2028,10,1),Mitarbeiter!$C206))+1),MAX(0,NETWORKDAYS(MAX(DATE(2028,10,1),Mitarbeiter!$C206),MIN(DATE(2028,11,0),IF(Mitarbeiter!$D206="",DATE(2028,11,0),Mitarbeiter!$D206),TODAY()),Einstellungen!$F$13:$F$67)))*N(Mitarbeiter!$E206)/IF(Einstellungen!$C$11="7 Tage",7,5),N('Ist-Stunden'!AM206)),MAX(IF(Einstellungen!$C$11="7 Tage",MAX(0,(MIN(DATE(2028,11,0),IF(Mitarbeiter!$D206="",DATE(2028,11,0),Mitarbeiter!$D206),TODAY()))-(MAX(DATE(2028,10,1),Mitarbeiter!$C206))+1),MAX(0,NETWORKDAYS(MAX(DATE(2028,10,1),Mitarbeiter!$C206),MIN(DATE(2028,11,0),IF(Mitarbeiter!$D206="",DATE(2028,11,0),Mitarbeiter!$D206),TODAY()),Einstellungen!$F$13:$F$67)))*N(Mitarbeiter!$E206)/IF(Einstellungen!$C$11="7 Tage",7,5),N('Ist-Stunden'!AM206)+(N(Krankheitstage!BL206)+N(Krankheitstage!BX206))*N($C206))))</f>
        <v/>
      </c>
      <c r="BR206" s="76">
        <f>IF($B206="",0,IF(Einstellungen!$C$10="Ja",MAX(IF(Einstellungen!$C$11="7 Tage",MAX(0,(MIN(DATE(2028,12,0),IF(Mitarbeiter!$D206="",DATE(2028,12,0),Mitarbeiter!$D206),TODAY()))-(MAX(DATE(2028,11,1),Mitarbeiter!$C206))+1),MAX(0,NETWORKDAYS(MAX(DATE(2028,11,1),Mitarbeiter!$C206),MIN(DATE(2028,12,0),IF(Mitarbeiter!$D206="",DATE(2028,12,0),Mitarbeiter!$D206),TODAY()),Einstellungen!$F$13:$F$67)))*N(Mitarbeiter!$E206)/IF(Einstellungen!$C$11="7 Tage",7,5),N('Ist-Stunden'!AN206)),MAX(IF(Einstellungen!$C$11="7 Tage",MAX(0,(MIN(DATE(2028,12,0),IF(Mitarbeiter!$D206="",DATE(2028,12,0),Mitarbeiter!$D206),TODAY()))-(MAX(DATE(2028,11,1),Mitarbeiter!$C206))+1),MAX(0,NETWORKDAYS(MAX(DATE(2028,11,1),Mitarbeiter!$C206),MIN(DATE(2028,12,0),IF(Mitarbeiter!$D206="",DATE(2028,12,0),Mitarbeiter!$D206),TODAY()),Einstellungen!$F$13:$F$67)))*N(Mitarbeiter!$E206)/IF(Einstellungen!$C$11="7 Tage",7,5),N('Ist-Stunden'!AN206)+(N(Krankheitstage!BM206)+N(Krankheitstage!BY206))*N($C206))))</f>
        <v/>
      </c>
      <c r="BS206" s="76">
        <f>IF($B206="",0,IF(Einstellungen!$C$10="Ja",MAX(IF(Einstellungen!$C$11="7 Tage",MAX(0,(MIN(DATE(2028,13,0),IF(Mitarbeiter!$D206="",DATE(2028,13,0),Mitarbeiter!$D206),TODAY()))-(MAX(DATE(2028,12,1),Mitarbeiter!$C206))+1),MAX(0,NETWORKDAYS(MAX(DATE(2028,12,1),Mitarbeiter!$C206),MIN(DATE(2028,13,0),IF(Mitarbeiter!$D206="",DATE(2028,13,0),Mitarbeiter!$D206),TODAY()),Einstellungen!$F$13:$F$67)))*N(Mitarbeiter!$E206)/IF(Einstellungen!$C$11="7 Tage",7,5),N('Ist-Stunden'!AO206)),MAX(IF(Einstellungen!$C$11="7 Tage",MAX(0,(MIN(DATE(2028,13,0),IF(Mitarbeiter!$D206="",DATE(2028,13,0),Mitarbeiter!$D206),TODAY()))-(MAX(DATE(2028,12,1),Mitarbeiter!$C206))+1),MAX(0,NETWORKDAYS(MAX(DATE(2028,12,1),Mitarbeiter!$C206),MIN(DATE(2028,13,0),IF(Mitarbeiter!$D206="",DATE(2028,13,0),Mitarbeiter!$D206),TODAY()),Einstellungen!$F$13:$F$67)))*N(Mitarbeiter!$E206)/IF(Einstellungen!$C$11="7 Tage",7,5),N('Ist-Stunden'!AO206)+(N(Krankheitstage!BN206)+N(Krankheitstage!BZ206))*N($C206))))</f>
        <v/>
      </c>
      <c r="BT206" s="76">
        <f>IF($B206="",0,IF(Einstellungen!$C$10="Ja",MAX(IF(Einstellungen!$C$11="7 Tage",MAX(0,(MIN(DATE(2029,2,0),IF(Mitarbeiter!$D206="",DATE(2029,2,0),Mitarbeiter!$D206),TODAY()))-(MAX(DATE(2029,1,1),Mitarbeiter!$C206))+1),MAX(0,NETWORKDAYS(MAX(DATE(2029,1,1),Mitarbeiter!$C206),MIN(DATE(2029,2,0),IF(Mitarbeiter!$D206="",DATE(2029,2,0),Mitarbeiter!$D206),TODAY()),Einstellungen!$F$13:$F$67)))*N(Mitarbeiter!$E206)/IF(Einstellungen!$C$11="7 Tage",7,5),N('Ist-Stunden'!AP206)),MAX(IF(Einstellungen!$C$11="7 Tage",MAX(0,(MIN(DATE(2029,2,0),IF(Mitarbeiter!$D206="",DATE(2029,2,0),Mitarbeiter!$D206),TODAY()))-(MAX(DATE(2029,1,1),Mitarbeiter!$C206))+1),MAX(0,NETWORKDAYS(MAX(DATE(2029,1,1),Mitarbeiter!$C206),MIN(DATE(2029,2,0),IF(Mitarbeiter!$D206="",DATE(2029,2,0),Mitarbeiter!$D206),TODAY()),Einstellungen!$F$13:$F$67)))*N(Mitarbeiter!$E206)/IF(Einstellungen!$C$11="7 Tage",7,5),N('Ist-Stunden'!AP206)+(N(Krankheitstage!CA206)+N(Krankheitstage!CM206))*N($C206))))</f>
        <v/>
      </c>
      <c r="BU206" s="76">
        <f>IF($B206="",0,IF(Einstellungen!$C$10="Ja",MAX(IF(Einstellungen!$C$11="7 Tage",MAX(0,(MIN(DATE(2029,3,0),IF(Mitarbeiter!$D206="",DATE(2029,3,0),Mitarbeiter!$D206),TODAY()))-(MAX(DATE(2029,2,1),Mitarbeiter!$C206))+1),MAX(0,NETWORKDAYS(MAX(DATE(2029,2,1),Mitarbeiter!$C206),MIN(DATE(2029,3,0),IF(Mitarbeiter!$D206="",DATE(2029,3,0),Mitarbeiter!$D206),TODAY()),Einstellungen!$F$13:$F$67)))*N(Mitarbeiter!$E206)/IF(Einstellungen!$C$11="7 Tage",7,5),N('Ist-Stunden'!AQ206)),MAX(IF(Einstellungen!$C$11="7 Tage",MAX(0,(MIN(DATE(2029,3,0),IF(Mitarbeiter!$D206="",DATE(2029,3,0),Mitarbeiter!$D206),TODAY()))-(MAX(DATE(2029,2,1),Mitarbeiter!$C206))+1),MAX(0,NETWORKDAYS(MAX(DATE(2029,2,1),Mitarbeiter!$C206),MIN(DATE(2029,3,0),IF(Mitarbeiter!$D206="",DATE(2029,3,0),Mitarbeiter!$D206),TODAY()),Einstellungen!$F$13:$F$67)))*N(Mitarbeiter!$E206)/IF(Einstellungen!$C$11="7 Tage",7,5),N('Ist-Stunden'!AQ206)+(N(Krankheitstage!CB206)+N(Krankheitstage!CN206))*N($C206))))</f>
        <v/>
      </c>
      <c r="BV206" s="76">
        <f>IF($B206="",0,IF(Einstellungen!$C$10="Ja",MAX(IF(Einstellungen!$C$11="7 Tage",MAX(0,(MIN(DATE(2029,4,0),IF(Mitarbeiter!$D206="",DATE(2029,4,0),Mitarbeiter!$D206),TODAY()))-(MAX(DATE(2029,3,1),Mitarbeiter!$C206))+1),MAX(0,NETWORKDAYS(MAX(DATE(2029,3,1),Mitarbeiter!$C206),MIN(DATE(2029,4,0),IF(Mitarbeiter!$D206="",DATE(2029,4,0),Mitarbeiter!$D206),TODAY()),Einstellungen!$F$13:$F$67)))*N(Mitarbeiter!$E206)/IF(Einstellungen!$C$11="7 Tage",7,5),N('Ist-Stunden'!AR206)),MAX(IF(Einstellungen!$C$11="7 Tage",MAX(0,(MIN(DATE(2029,4,0),IF(Mitarbeiter!$D206="",DATE(2029,4,0),Mitarbeiter!$D206),TODAY()))-(MAX(DATE(2029,3,1),Mitarbeiter!$C206))+1),MAX(0,NETWORKDAYS(MAX(DATE(2029,3,1),Mitarbeiter!$C206),MIN(DATE(2029,4,0),IF(Mitarbeiter!$D206="",DATE(2029,4,0),Mitarbeiter!$D206),TODAY()),Einstellungen!$F$13:$F$67)))*N(Mitarbeiter!$E206)/IF(Einstellungen!$C$11="7 Tage",7,5),N('Ist-Stunden'!AR206)+(N(Krankheitstage!CC206)+N(Krankheitstage!CO206))*N($C206))))</f>
        <v/>
      </c>
      <c r="BW206" s="76">
        <f>IF($B206="",0,IF(Einstellungen!$C$10="Ja",MAX(IF(Einstellungen!$C$11="7 Tage",MAX(0,(MIN(DATE(2029,5,0),IF(Mitarbeiter!$D206="",DATE(2029,5,0),Mitarbeiter!$D206),TODAY()))-(MAX(DATE(2029,4,1),Mitarbeiter!$C206))+1),MAX(0,NETWORKDAYS(MAX(DATE(2029,4,1),Mitarbeiter!$C206),MIN(DATE(2029,5,0),IF(Mitarbeiter!$D206="",DATE(2029,5,0),Mitarbeiter!$D206),TODAY()),Einstellungen!$F$13:$F$67)))*N(Mitarbeiter!$E206)/IF(Einstellungen!$C$11="7 Tage",7,5),N('Ist-Stunden'!AS206)),MAX(IF(Einstellungen!$C$11="7 Tage",MAX(0,(MIN(DATE(2029,5,0),IF(Mitarbeiter!$D206="",DATE(2029,5,0),Mitarbeiter!$D206),TODAY()))-(MAX(DATE(2029,4,1),Mitarbeiter!$C206))+1),MAX(0,NETWORKDAYS(MAX(DATE(2029,4,1),Mitarbeiter!$C206),MIN(DATE(2029,5,0),IF(Mitarbeiter!$D206="",DATE(2029,5,0),Mitarbeiter!$D206),TODAY()),Einstellungen!$F$13:$F$67)))*N(Mitarbeiter!$E206)/IF(Einstellungen!$C$11="7 Tage",7,5),N('Ist-Stunden'!AS206)+(N(Krankheitstage!CD206)+N(Krankheitstage!CP206))*N($C206))))</f>
        <v/>
      </c>
      <c r="BX206" s="76">
        <f>IF($B206="",0,IF(Einstellungen!$C$10="Ja",MAX(IF(Einstellungen!$C$11="7 Tage",MAX(0,(MIN(DATE(2029,6,0),IF(Mitarbeiter!$D206="",DATE(2029,6,0),Mitarbeiter!$D206),TODAY()))-(MAX(DATE(2029,5,1),Mitarbeiter!$C206))+1),MAX(0,NETWORKDAYS(MAX(DATE(2029,5,1),Mitarbeiter!$C206),MIN(DATE(2029,6,0),IF(Mitarbeiter!$D206="",DATE(2029,6,0),Mitarbeiter!$D206),TODAY()),Einstellungen!$F$13:$F$67)))*N(Mitarbeiter!$E206)/IF(Einstellungen!$C$11="7 Tage",7,5),N('Ist-Stunden'!AT206)),MAX(IF(Einstellungen!$C$11="7 Tage",MAX(0,(MIN(DATE(2029,6,0),IF(Mitarbeiter!$D206="",DATE(2029,6,0),Mitarbeiter!$D206),TODAY()))-(MAX(DATE(2029,5,1),Mitarbeiter!$C206))+1),MAX(0,NETWORKDAYS(MAX(DATE(2029,5,1),Mitarbeiter!$C206),MIN(DATE(2029,6,0),IF(Mitarbeiter!$D206="",DATE(2029,6,0),Mitarbeiter!$D206),TODAY()),Einstellungen!$F$13:$F$67)))*N(Mitarbeiter!$E206)/IF(Einstellungen!$C$11="7 Tage",7,5),N('Ist-Stunden'!AT206)+(N(Krankheitstage!CE206)+N(Krankheitstage!CQ206))*N($C206))))</f>
        <v/>
      </c>
      <c r="BY206" s="76">
        <f>IF($B206="",0,IF(Einstellungen!$C$10="Ja",MAX(IF(Einstellungen!$C$11="7 Tage",MAX(0,(MIN(DATE(2029,7,0),IF(Mitarbeiter!$D206="",DATE(2029,7,0),Mitarbeiter!$D206),TODAY()))-(MAX(DATE(2029,6,1),Mitarbeiter!$C206))+1),MAX(0,NETWORKDAYS(MAX(DATE(2029,6,1),Mitarbeiter!$C206),MIN(DATE(2029,7,0),IF(Mitarbeiter!$D206="",DATE(2029,7,0),Mitarbeiter!$D206),TODAY()),Einstellungen!$F$13:$F$67)))*N(Mitarbeiter!$E206)/IF(Einstellungen!$C$11="7 Tage",7,5),N('Ist-Stunden'!AU206)),MAX(IF(Einstellungen!$C$11="7 Tage",MAX(0,(MIN(DATE(2029,7,0),IF(Mitarbeiter!$D206="",DATE(2029,7,0),Mitarbeiter!$D206),TODAY()))-(MAX(DATE(2029,6,1),Mitarbeiter!$C206))+1),MAX(0,NETWORKDAYS(MAX(DATE(2029,6,1),Mitarbeiter!$C206),MIN(DATE(2029,7,0),IF(Mitarbeiter!$D206="",DATE(2029,7,0),Mitarbeiter!$D206),TODAY()),Einstellungen!$F$13:$F$67)))*N(Mitarbeiter!$E206)/IF(Einstellungen!$C$11="7 Tage",7,5),N('Ist-Stunden'!AU206)+(N(Krankheitstage!CF206)+N(Krankheitstage!CR206))*N($C206))))</f>
        <v/>
      </c>
      <c r="BZ206" s="76">
        <f>IF($B206="",0,IF(Einstellungen!$C$10="Ja",MAX(IF(Einstellungen!$C$11="7 Tage",MAX(0,(MIN(DATE(2029,8,0),IF(Mitarbeiter!$D206="",DATE(2029,8,0),Mitarbeiter!$D206),TODAY()))-(MAX(DATE(2029,7,1),Mitarbeiter!$C206))+1),MAX(0,NETWORKDAYS(MAX(DATE(2029,7,1),Mitarbeiter!$C206),MIN(DATE(2029,8,0),IF(Mitarbeiter!$D206="",DATE(2029,8,0),Mitarbeiter!$D206),TODAY()),Einstellungen!$F$13:$F$67)))*N(Mitarbeiter!$E206)/IF(Einstellungen!$C$11="7 Tage",7,5),N('Ist-Stunden'!AV206)),MAX(IF(Einstellungen!$C$11="7 Tage",MAX(0,(MIN(DATE(2029,8,0),IF(Mitarbeiter!$D206="",DATE(2029,8,0),Mitarbeiter!$D206),TODAY()))-(MAX(DATE(2029,7,1),Mitarbeiter!$C206))+1),MAX(0,NETWORKDAYS(MAX(DATE(2029,7,1),Mitarbeiter!$C206),MIN(DATE(2029,8,0),IF(Mitarbeiter!$D206="",DATE(2029,8,0),Mitarbeiter!$D206),TODAY()),Einstellungen!$F$13:$F$67)))*N(Mitarbeiter!$E206)/IF(Einstellungen!$C$11="7 Tage",7,5),N('Ist-Stunden'!AV206)+(N(Krankheitstage!CG206)+N(Krankheitstage!CS206))*N($C206))))</f>
        <v/>
      </c>
      <c r="CA206" s="76">
        <f>IF($B206="",0,IF(Einstellungen!$C$10="Ja",MAX(IF(Einstellungen!$C$11="7 Tage",MAX(0,(MIN(DATE(2029,9,0),IF(Mitarbeiter!$D206="",DATE(2029,9,0),Mitarbeiter!$D206),TODAY()))-(MAX(DATE(2029,8,1),Mitarbeiter!$C206))+1),MAX(0,NETWORKDAYS(MAX(DATE(2029,8,1),Mitarbeiter!$C206),MIN(DATE(2029,9,0),IF(Mitarbeiter!$D206="",DATE(2029,9,0),Mitarbeiter!$D206),TODAY()),Einstellungen!$F$13:$F$67)))*N(Mitarbeiter!$E206)/IF(Einstellungen!$C$11="7 Tage",7,5),N('Ist-Stunden'!AW206)),MAX(IF(Einstellungen!$C$11="7 Tage",MAX(0,(MIN(DATE(2029,9,0),IF(Mitarbeiter!$D206="",DATE(2029,9,0),Mitarbeiter!$D206),TODAY()))-(MAX(DATE(2029,8,1),Mitarbeiter!$C206))+1),MAX(0,NETWORKDAYS(MAX(DATE(2029,8,1),Mitarbeiter!$C206),MIN(DATE(2029,9,0),IF(Mitarbeiter!$D206="",DATE(2029,9,0),Mitarbeiter!$D206),TODAY()),Einstellungen!$F$13:$F$67)))*N(Mitarbeiter!$E206)/IF(Einstellungen!$C$11="7 Tage",7,5),N('Ist-Stunden'!AW206)+(N(Krankheitstage!CH206)+N(Krankheitstage!CT206))*N($C206))))</f>
        <v/>
      </c>
      <c r="CB206" s="76">
        <f>IF($B206="",0,IF(Einstellungen!$C$10="Ja",MAX(IF(Einstellungen!$C$11="7 Tage",MAX(0,(MIN(DATE(2029,10,0),IF(Mitarbeiter!$D206="",DATE(2029,10,0),Mitarbeiter!$D206),TODAY()))-(MAX(DATE(2029,9,1),Mitarbeiter!$C206))+1),MAX(0,NETWORKDAYS(MAX(DATE(2029,9,1),Mitarbeiter!$C206),MIN(DATE(2029,10,0),IF(Mitarbeiter!$D206="",DATE(2029,10,0),Mitarbeiter!$D206),TODAY()),Einstellungen!$F$13:$F$67)))*N(Mitarbeiter!$E206)/IF(Einstellungen!$C$11="7 Tage",7,5),N('Ist-Stunden'!AX206)),MAX(IF(Einstellungen!$C$11="7 Tage",MAX(0,(MIN(DATE(2029,10,0),IF(Mitarbeiter!$D206="",DATE(2029,10,0),Mitarbeiter!$D206),TODAY()))-(MAX(DATE(2029,9,1),Mitarbeiter!$C206))+1),MAX(0,NETWORKDAYS(MAX(DATE(2029,9,1),Mitarbeiter!$C206),MIN(DATE(2029,10,0),IF(Mitarbeiter!$D206="",DATE(2029,10,0),Mitarbeiter!$D206),TODAY()),Einstellungen!$F$13:$F$67)))*N(Mitarbeiter!$E206)/IF(Einstellungen!$C$11="7 Tage",7,5),N('Ist-Stunden'!AX206)+(N(Krankheitstage!CI206)+N(Krankheitstage!CU206))*N($C206))))</f>
        <v/>
      </c>
      <c r="CC206" s="76">
        <f>IF($B206="",0,IF(Einstellungen!$C$10="Ja",MAX(IF(Einstellungen!$C$11="7 Tage",MAX(0,(MIN(DATE(2029,11,0),IF(Mitarbeiter!$D206="",DATE(2029,11,0),Mitarbeiter!$D206),TODAY()))-(MAX(DATE(2029,10,1),Mitarbeiter!$C206))+1),MAX(0,NETWORKDAYS(MAX(DATE(2029,10,1),Mitarbeiter!$C206),MIN(DATE(2029,11,0),IF(Mitarbeiter!$D206="",DATE(2029,11,0),Mitarbeiter!$D206),TODAY()),Einstellungen!$F$13:$F$67)))*N(Mitarbeiter!$E206)/IF(Einstellungen!$C$11="7 Tage",7,5),N('Ist-Stunden'!AY206)),MAX(IF(Einstellungen!$C$11="7 Tage",MAX(0,(MIN(DATE(2029,11,0),IF(Mitarbeiter!$D206="",DATE(2029,11,0),Mitarbeiter!$D206),TODAY()))-(MAX(DATE(2029,10,1),Mitarbeiter!$C206))+1),MAX(0,NETWORKDAYS(MAX(DATE(2029,10,1),Mitarbeiter!$C206),MIN(DATE(2029,11,0),IF(Mitarbeiter!$D206="",DATE(2029,11,0),Mitarbeiter!$D206),TODAY()),Einstellungen!$F$13:$F$67)))*N(Mitarbeiter!$E206)/IF(Einstellungen!$C$11="7 Tage",7,5),N('Ist-Stunden'!AY206)+(N(Krankheitstage!CJ206)+N(Krankheitstage!CV206))*N($C206))))</f>
        <v/>
      </c>
      <c r="CD206" s="76">
        <f>IF($B206="",0,IF(Einstellungen!$C$10="Ja",MAX(IF(Einstellungen!$C$11="7 Tage",MAX(0,(MIN(DATE(2029,12,0),IF(Mitarbeiter!$D206="",DATE(2029,12,0),Mitarbeiter!$D206),TODAY()))-(MAX(DATE(2029,11,1),Mitarbeiter!$C206))+1),MAX(0,NETWORKDAYS(MAX(DATE(2029,11,1),Mitarbeiter!$C206),MIN(DATE(2029,12,0),IF(Mitarbeiter!$D206="",DATE(2029,12,0),Mitarbeiter!$D206),TODAY()),Einstellungen!$F$13:$F$67)))*N(Mitarbeiter!$E206)/IF(Einstellungen!$C$11="7 Tage",7,5),N('Ist-Stunden'!AZ206)),MAX(IF(Einstellungen!$C$11="7 Tage",MAX(0,(MIN(DATE(2029,12,0),IF(Mitarbeiter!$D206="",DATE(2029,12,0),Mitarbeiter!$D206),TODAY()))-(MAX(DATE(2029,11,1),Mitarbeiter!$C206))+1),MAX(0,NETWORKDAYS(MAX(DATE(2029,11,1),Mitarbeiter!$C206),MIN(DATE(2029,12,0),IF(Mitarbeiter!$D206="",DATE(2029,12,0),Mitarbeiter!$D206),TODAY()),Einstellungen!$F$13:$F$67)))*N(Mitarbeiter!$E206)/IF(Einstellungen!$C$11="7 Tage",7,5),N('Ist-Stunden'!AZ206)+(N(Krankheitstage!CK206)+N(Krankheitstage!CW206))*N($C206))))</f>
        <v/>
      </c>
      <c r="CE206" s="76">
        <f>IF($B206="",0,IF(Einstellungen!$C$10="Ja",MAX(IF(Einstellungen!$C$11="7 Tage",MAX(0,(MIN(DATE(2029,13,0),IF(Mitarbeiter!$D206="",DATE(2029,13,0),Mitarbeiter!$D206),TODAY()))-(MAX(DATE(2029,12,1),Mitarbeiter!$C206))+1),MAX(0,NETWORKDAYS(MAX(DATE(2029,12,1),Mitarbeiter!$C206),MIN(DATE(2029,13,0),IF(Mitarbeiter!$D206="",DATE(2029,13,0),Mitarbeiter!$D206),TODAY()),Einstellungen!$F$13:$F$67)))*N(Mitarbeiter!$E206)/IF(Einstellungen!$C$11="7 Tage",7,5),N('Ist-Stunden'!BA206)),MAX(IF(Einstellungen!$C$11="7 Tage",MAX(0,(MIN(DATE(2029,13,0),IF(Mitarbeiter!$D206="",DATE(2029,13,0),Mitarbeiter!$D206),TODAY()))-(MAX(DATE(2029,12,1),Mitarbeiter!$C206))+1),MAX(0,NETWORKDAYS(MAX(DATE(2029,12,1),Mitarbeiter!$C206),MIN(DATE(2029,13,0),IF(Mitarbeiter!$D206="",DATE(2029,13,0),Mitarbeiter!$D206),TODAY()),Einstellungen!$F$13:$F$67)))*N(Mitarbeiter!$E206)/IF(Einstellungen!$C$11="7 Tage",7,5),N('Ist-Stunden'!BA206)+(N(Krankheitstage!CL206)+N(Krankheitstage!CX206))*N($C206))))</f>
        <v/>
      </c>
      <c r="CF206" s="76">
        <f>IF($B206="",0,IF(Einstellungen!$C$10="Ja",MAX(IF(Einstellungen!$C$11="7 Tage",MAX(0,(MIN(DATE(2030,2,0),IF(Mitarbeiter!$D206="",DATE(2030,2,0),Mitarbeiter!$D206),TODAY()))-(MAX(DATE(2030,1,1),Mitarbeiter!$C206))+1),MAX(0,NETWORKDAYS(MAX(DATE(2030,1,1),Mitarbeiter!$C206),MIN(DATE(2030,2,0),IF(Mitarbeiter!$D206="",DATE(2030,2,0),Mitarbeiter!$D206),TODAY()),Einstellungen!$F$13:$F$67)))*N(Mitarbeiter!$E206)/IF(Einstellungen!$C$11="7 Tage",7,5),N('Ist-Stunden'!BB206)),MAX(IF(Einstellungen!$C$11="7 Tage",MAX(0,(MIN(DATE(2030,2,0),IF(Mitarbeiter!$D206="",DATE(2030,2,0),Mitarbeiter!$D206),TODAY()))-(MAX(DATE(2030,1,1),Mitarbeiter!$C206))+1),MAX(0,NETWORKDAYS(MAX(DATE(2030,1,1),Mitarbeiter!$C206),MIN(DATE(2030,2,0),IF(Mitarbeiter!$D206="",DATE(2030,2,0),Mitarbeiter!$D206),TODAY()),Einstellungen!$F$13:$F$67)))*N(Mitarbeiter!$E206)/IF(Einstellungen!$C$11="7 Tage",7,5),N('Ist-Stunden'!BB206)+(N(Krankheitstage!CY206)+N(Krankheitstage!DK206))*N($C206))))</f>
        <v/>
      </c>
      <c r="CG206" s="76">
        <f>IF($B206="",0,IF(Einstellungen!$C$10="Ja",MAX(IF(Einstellungen!$C$11="7 Tage",MAX(0,(MIN(DATE(2030,3,0),IF(Mitarbeiter!$D206="",DATE(2030,3,0),Mitarbeiter!$D206),TODAY()))-(MAX(DATE(2030,2,1),Mitarbeiter!$C206))+1),MAX(0,NETWORKDAYS(MAX(DATE(2030,2,1),Mitarbeiter!$C206),MIN(DATE(2030,3,0),IF(Mitarbeiter!$D206="",DATE(2030,3,0),Mitarbeiter!$D206),TODAY()),Einstellungen!$F$13:$F$67)))*N(Mitarbeiter!$E206)/IF(Einstellungen!$C$11="7 Tage",7,5),N('Ist-Stunden'!BC206)),MAX(IF(Einstellungen!$C$11="7 Tage",MAX(0,(MIN(DATE(2030,3,0),IF(Mitarbeiter!$D206="",DATE(2030,3,0),Mitarbeiter!$D206),TODAY()))-(MAX(DATE(2030,2,1),Mitarbeiter!$C206))+1),MAX(0,NETWORKDAYS(MAX(DATE(2030,2,1),Mitarbeiter!$C206),MIN(DATE(2030,3,0),IF(Mitarbeiter!$D206="",DATE(2030,3,0),Mitarbeiter!$D206),TODAY()),Einstellungen!$F$13:$F$67)))*N(Mitarbeiter!$E206)/IF(Einstellungen!$C$11="7 Tage",7,5),N('Ist-Stunden'!BC206)+(N(Krankheitstage!CZ206)+N(Krankheitstage!DL206))*N($C206))))</f>
        <v/>
      </c>
      <c r="CH206" s="76">
        <f>IF($B206="",0,IF(Einstellungen!$C$10="Ja",MAX(IF(Einstellungen!$C$11="7 Tage",MAX(0,(MIN(DATE(2030,4,0),IF(Mitarbeiter!$D206="",DATE(2030,4,0),Mitarbeiter!$D206),TODAY()))-(MAX(DATE(2030,3,1),Mitarbeiter!$C206))+1),MAX(0,NETWORKDAYS(MAX(DATE(2030,3,1),Mitarbeiter!$C206),MIN(DATE(2030,4,0),IF(Mitarbeiter!$D206="",DATE(2030,4,0),Mitarbeiter!$D206),TODAY()),Einstellungen!$F$13:$F$67)))*N(Mitarbeiter!$E206)/IF(Einstellungen!$C$11="7 Tage",7,5),N('Ist-Stunden'!BD206)),MAX(IF(Einstellungen!$C$11="7 Tage",MAX(0,(MIN(DATE(2030,4,0),IF(Mitarbeiter!$D206="",DATE(2030,4,0),Mitarbeiter!$D206),TODAY()))-(MAX(DATE(2030,3,1),Mitarbeiter!$C206))+1),MAX(0,NETWORKDAYS(MAX(DATE(2030,3,1),Mitarbeiter!$C206),MIN(DATE(2030,4,0),IF(Mitarbeiter!$D206="",DATE(2030,4,0),Mitarbeiter!$D206),TODAY()),Einstellungen!$F$13:$F$67)))*N(Mitarbeiter!$E206)/IF(Einstellungen!$C$11="7 Tage",7,5),N('Ist-Stunden'!BD206)+(N(Krankheitstage!DA206)+N(Krankheitstage!DM206))*N($C206))))</f>
        <v/>
      </c>
      <c r="CI206" s="76">
        <f>IF($B206="",0,IF(Einstellungen!$C$10="Ja",MAX(IF(Einstellungen!$C$11="7 Tage",MAX(0,(MIN(DATE(2030,5,0),IF(Mitarbeiter!$D206="",DATE(2030,5,0),Mitarbeiter!$D206),TODAY()))-(MAX(DATE(2030,4,1),Mitarbeiter!$C206))+1),MAX(0,NETWORKDAYS(MAX(DATE(2030,4,1),Mitarbeiter!$C206),MIN(DATE(2030,5,0),IF(Mitarbeiter!$D206="",DATE(2030,5,0),Mitarbeiter!$D206),TODAY()),Einstellungen!$F$13:$F$67)))*N(Mitarbeiter!$E206)/IF(Einstellungen!$C$11="7 Tage",7,5),N('Ist-Stunden'!BE206)),MAX(IF(Einstellungen!$C$11="7 Tage",MAX(0,(MIN(DATE(2030,5,0),IF(Mitarbeiter!$D206="",DATE(2030,5,0),Mitarbeiter!$D206),TODAY()))-(MAX(DATE(2030,4,1),Mitarbeiter!$C206))+1),MAX(0,NETWORKDAYS(MAX(DATE(2030,4,1),Mitarbeiter!$C206),MIN(DATE(2030,5,0),IF(Mitarbeiter!$D206="",DATE(2030,5,0),Mitarbeiter!$D206),TODAY()),Einstellungen!$F$13:$F$67)))*N(Mitarbeiter!$E206)/IF(Einstellungen!$C$11="7 Tage",7,5),N('Ist-Stunden'!BE206)+(N(Krankheitstage!DB206)+N(Krankheitstage!DN206))*N($C206))))</f>
        <v/>
      </c>
      <c r="CJ206" s="76">
        <f>IF($B206="",0,IF(Einstellungen!$C$10="Ja",MAX(IF(Einstellungen!$C$11="7 Tage",MAX(0,(MIN(DATE(2030,6,0),IF(Mitarbeiter!$D206="",DATE(2030,6,0),Mitarbeiter!$D206),TODAY()))-(MAX(DATE(2030,5,1),Mitarbeiter!$C206))+1),MAX(0,NETWORKDAYS(MAX(DATE(2030,5,1),Mitarbeiter!$C206),MIN(DATE(2030,6,0),IF(Mitarbeiter!$D206="",DATE(2030,6,0),Mitarbeiter!$D206),TODAY()),Einstellungen!$F$13:$F$67)))*N(Mitarbeiter!$E206)/IF(Einstellungen!$C$11="7 Tage",7,5),N('Ist-Stunden'!BF206)),MAX(IF(Einstellungen!$C$11="7 Tage",MAX(0,(MIN(DATE(2030,6,0),IF(Mitarbeiter!$D206="",DATE(2030,6,0),Mitarbeiter!$D206),TODAY()))-(MAX(DATE(2030,5,1),Mitarbeiter!$C206))+1),MAX(0,NETWORKDAYS(MAX(DATE(2030,5,1),Mitarbeiter!$C206),MIN(DATE(2030,6,0),IF(Mitarbeiter!$D206="",DATE(2030,6,0),Mitarbeiter!$D206),TODAY()),Einstellungen!$F$13:$F$67)))*N(Mitarbeiter!$E206)/IF(Einstellungen!$C$11="7 Tage",7,5),N('Ist-Stunden'!BF206)+(N(Krankheitstage!DC206)+N(Krankheitstage!DO206))*N($C206))))</f>
        <v/>
      </c>
      <c r="CK206" s="76">
        <f>IF($B206="",0,IF(Einstellungen!$C$10="Ja",MAX(IF(Einstellungen!$C$11="7 Tage",MAX(0,(MIN(DATE(2030,7,0),IF(Mitarbeiter!$D206="",DATE(2030,7,0),Mitarbeiter!$D206),TODAY()))-(MAX(DATE(2030,6,1),Mitarbeiter!$C206))+1),MAX(0,NETWORKDAYS(MAX(DATE(2030,6,1),Mitarbeiter!$C206),MIN(DATE(2030,7,0),IF(Mitarbeiter!$D206="",DATE(2030,7,0),Mitarbeiter!$D206),TODAY()),Einstellungen!$F$13:$F$67)))*N(Mitarbeiter!$E206)/IF(Einstellungen!$C$11="7 Tage",7,5),N('Ist-Stunden'!BG206)),MAX(IF(Einstellungen!$C$11="7 Tage",MAX(0,(MIN(DATE(2030,7,0),IF(Mitarbeiter!$D206="",DATE(2030,7,0),Mitarbeiter!$D206),TODAY()))-(MAX(DATE(2030,6,1),Mitarbeiter!$C206))+1),MAX(0,NETWORKDAYS(MAX(DATE(2030,6,1),Mitarbeiter!$C206),MIN(DATE(2030,7,0),IF(Mitarbeiter!$D206="",DATE(2030,7,0),Mitarbeiter!$D206),TODAY()),Einstellungen!$F$13:$F$67)))*N(Mitarbeiter!$E206)/IF(Einstellungen!$C$11="7 Tage",7,5),N('Ist-Stunden'!BG206)+(N(Krankheitstage!DD206)+N(Krankheitstage!DP206))*N($C206))))</f>
        <v/>
      </c>
      <c r="CL206" s="76">
        <f>IF($B206="",0,IF(Einstellungen!$C$10="Ja",MAX(IF(Einstellungen!$C$11="7 Tage",MAX(0,(MIN(DATE(2030,8,0),IF(Mitarbeiter!$D206="",DATE(2030,8,0),Mitarbeiter!$D206),TODAY()))-(MAX(DATE(2030,7,1),Mitarbeiter!$C206))+1),MAX(0,NETWORKDAYS(MAX(DATE(2030,7,1),Mitarbeiter!$C206),MIN(DATE(2030,8,0),IF(Mitarbeiter!$D206="",DATE(2030,8,0),Mitarbeiter!$D206),TODAY()),Einstellungen!$F$13:$F$67)))*N(Mitarbeiter!$E206)/IF(Einstellungen!$C$11="7 Tage",7,5),N('Ist-Stunden'!BH206)),MAX(IF(Einstellungen!$C$11="7 Tage",MAX(0,(MIN(DATE(2030,8,0),IF(Mitarbeiter!$D206="",DATE(2030,8,0),Mitarbeiter!$D206),TODAY()))-(MAX(DATE(2030,7,1),Mitarbeiter!$C206))+1),MAX(0,NETWORKDAYS(MAX(DATE(2030,7,1),Mitarbeiter!$C206),MIN(DATE(2030,8,0),IF(Mitarbeiter!$D206="",DATE(2030,8,0),Mitarbeiter!$D206),TODAY()),Einstellungen!$F$13:$F$67)))*N(Mitarbeiter!$E206)/IF(Einstellungen!$C$11="7 Tage",7,5),N('Ist-Stunden'!BH206)+(N(Krankheitstage!DE206)+N(Krankheitstage!DQ206))*N($C206))))</f>
        <v/>
      </c>
      <c r="CM206" s="76">
        <f>IF($B206="",0,IF(Einstellungen!$C$10="Ja",MAX(IF(Einstellungen!$C$11="7 Tage",MAX(0,(MIN(DATE(2030,9,0),IF(Mitarbeiter!$D206="",DATE(2030,9,0),Mitarbeiter!$D206),TODAY()))-(MAX(DATE(2030,8,1),Mitarbeiter!$C206))+1),MAX(0,NETWORKDAYS(MAX(DATE(2030,8,1),Mitarbeiter!$C206),MIN(DATE(2030,9,0),IF(Mitarbeiter!$D206="",DATE(2030,9,0),Mitarbeiter!$D206),TODAY()),Einstellungen!$F$13:$F$67)))*N(Mitarbeiter!$E206)/IF(Einstellungen!$C$11="7 Tage",7,5),N('Ist-Stunden'!BI206)),MAX(IF(Einstellungen!$C$11="7 Tage",MAX(0,(MIN(DATE(2030,9,0),IF(Mitarbeiter!$D206="",DATE(2030,9,0),Mitarbeiter!$D206),TODAY()))-(MAX(DATE(2030,8,1),Mitarbeiter!$C206))+1),MAX(0,NETWORKDAYS(MAX(DATE(2030,8,1),Mitarbeiter!$C206),MIN(DATE(2030,9,0),IF(Mitarbeiter!$D206="",DATE(2030,9,0),Mitarbeiter!$D206),TODAY()),Einstellungen!$F$13:$F$67)))*N(Mitarbeiter!$E206)/IF(Einstellungen!$C$11="7 Tage",7,5),N('Ist-Stunden'!BI206)+(N(Krankheitstage!DF206)+N(Krankheitstage!DR206))*N($C206))))</f>
        <v/>
      </c>
      <c r="CN206" s="76">
        <f>IF($B206="",0,IF(Einstellungen!$C$10="Ja",MAX(IF(Einstellungen!$C$11="7 Tage",MAX(0,(MIN(DATE(2030,10,0),IF(Mitarbeiter!$D206="",DATE(2030,10,0),Mitarbeiter!$D206),TODAY()))-(MAX(DATE(2030,9,1),Mitarbeiter!$C206))+1),MAX(0,NETWORKDAYS(MAX(DATE(2030,9,1),Mitarbeiter!$C206),MIN(DATE(2030,10,0),IF(Mitarbeiter!$D206="",DATE(2030,10,0),Mitarbeiter!$D206),TODAY()),Einstellungen!$F$13:$F$67)))*N(Mitarbeiter!$E206)/IF(Einstellungen!$C$11="7 Tage",7,5),N('Ist-Stunden'!BJ206)),MAX(IF(Einstellungen!$C$11="7 Tage",MAX(0,(MIN(DATE(2030,10,0),IF(Mitarbeiter!$D206="",DATE(2030,10,0),Mitarbeiter!$D206),TODAY()))-(MAX(DATE(2030,9,1),Mitarbeiter!$C206))+1),MAX(0,NETWORKDAYS(MAX(DATE(2030,9,1),Mitarbeiter!$C206),MIN(DATE(2030,10,0),IF(Mitarbeiter!$D206="",DATE(2030,10,0),Mitarbeiter!$D206),TODAY()),Einstellungen!$F$13:$F$67)))*N(Mitarbeiter!$E206)/IF(Einstellungen!$C$11="7 Tage",7,5),N('Ist-Stunden'!BJ206)+(N(Krankheitstage!DG206)+N(Krankheitstage!DS206))*N($C206))))</f>
        <v/>
      </c>
      <c r="CO206" s="76">
        <f>IF($B206="",0,IF(Einstellungen!$C$10="Ja",MAX(IF(Einstellungen!$C$11="7 Tage",MAX(0,(MIN(DATE(2030,11,0),IF(Mitarbeiter!$D206="",DATE(2030,11,0),Mitarbeiter!$D206),TODAY()))-(MAX(DATE(2030,10,1),Mitarbeiter!$C206))+1),MAX(0,NETWORKDAYS(MAX(DATE(2030,10,1),Mitarbeiter!$C206),MIN(DATE(2030,11,0),IF(Mitarbeiter!$D206="",DATE(2030,11,0),Mitarbeiter!$D206),TODAY()),Einstellungen!$F$13:$F$67)))*N(Mitarbeiter!$E206)/IF(Einstellungen!$C$11="7 Tage",7,5),N('Ist-Stunden'!BK206)),MAX(IF(Einstellungen!$C$11="7 Tage",MAX(0,(MIN(DATE(2030,11,0),IF(Mitarbeiter!$D206="",DATE(2030,11,0),Mitarbeiter!$D206),TODAY()))-(MAX(DATE(2030,10,1),Mitarbeiter!$C206))+1),MAX(0,NETWORKDAYS(MAX(DATE(2030,10,1),Mitarbeiter!$C206),MIN(DATE(2030,11,0),IF(Mitarbeiter!$D206="",DATE(2030,11,0),Mitarbeiter!$D206),TODAY()),Einstellungen!$F$13:$F$67)))*N(Mitarbeiter!$E206)/IF(Einstellungen!$C$11="7 Tage",7,5),N('Ist-Stunden'!BK206)+(N(Krankheitstage!DH206)+N(Krankheitstage!DT206))*N($C206))))</f>
        <v/>
      </c>
      <c r="CP206" s="76">
        <f>IF($B206="",0,IF(Einstellungen!$C$10="Ja",MAX(IF(Einstellungen!$C$11="7 Tage",MAX(0,(MIN(DATE(2030,12,0),IF(Mitarbeiter!$D206="",DATE(2030,12,0),Mitarbeiter!$D206),TODAY()))-(MAX(DATE(2030,11,1),Mitarbeiter!$C206))+1),MAX(0,NETWORKDAYS(MAX(DATE(2030,11,1),Mitarbeiter!$C206),MIN(DATE(2030,12,0),IF(Mitarbeiter!$D206="",DATE(2030,12,0),Mitarbeiter!$D206),TODAY()),Einstellungen!$F$13:$F$67)))*N(Mitarbeiter!$E206)/IF(Einstellungen!$C$11="7 Tage",7,5),N('Ist-Stunden'!BL206)),MAX(IF(Einstellungen!$C$11="7 Tage",MAX(0,(MIN(DATE(2030,12,0),IF(Mitarbeiter!$D206="",DATE(2030,12,0),Mitarbeiter!$D206),TODAY()))-(MAX(DATE(2030,11,1),Mitarbeiter!$C206))+1),MAX(0,NETWORKDAYS(MAX(DATE(2030,11,1),Mitarbeiter!$C206),MIN(DATE(2030,12,0),IF(Mitarbeiter!$D206="",DATE(2030,12,0),Mitarbeiter!$D206),TODAY()),Einstellungen!$F$13:$F$67)))*N(Mitarbeiter!$E206)/IF(Einstellungen!$C$11="7 Tage",7,5),N('Ist-Stunden'!BL206)+(N(Krankheitstage!DI206)+N(Krankheitstage!DU206))*N($C206))))</f>
        <v/>
      </c>
      <c r="CQ206" s="76">
        <f>IF($B206="",0,IF(Einstellungen!$C$10="Ja",MAX(IF(Einstellungen!$C$11="7 Tage",MAX(0,(MIN(DATE(2030,13,0),IF(Mitarbeiter!$D206="",DATE(2030,13,0),Mitarbeiter!$D206),TODAY()))-(MAX(DATE(2030,12,1),Mitarbeiter!$C206))+1),MAX(0,NETWORKDAYS(MAX(DATE(2030,12,1),Mitarbeiter!$C206),MIN(DATE(2030,13,0),IF(Mitarbeiter!$D206="",DATE(2030,13,0),Mitarbeiter!$D206),TODAY()),Einstellungen!$F$13:$F$67)))*N(Mitarbeiter!$E206)/IF(Einstellungen!$C$11="7 Tage",7,5),N('Ist-Stunden'!BM206)),MAX(IF(Einstellungen!$C$11="7 Tage",MAX(0,(MIN(DATE(2030,13,0),IF(Mitarbeiter!$D206="",DATE(2030,13,0),Mitarbeiter!$D206),TODAY()))-(MAX(DATE(2030,12,1),Mitarbeiter!$C206))+1),MAX(0,NETWORKDAYS(MAX(DATE(2030,12,1),Mitarbeiter!$C206),MIN(DATE(2030,13,0),IF(Mitarbeiter!$D206="",DATE(2030,13,0),Mitarbeiter!$D206),TODAY()),Einstellungen!$F$13:$F$67)))*N(Mitarbeiter!$E206)/IF(Einstellungen!$C$11="7 Tage",7,5),N('Ist-Stunden'!BM206)+(N(Krankheitstage!DJ206)+N(Krankheitstage!DV206))*N($C206))))</f>
        <v/>
      </c>
    </row>
    <row r="207">
      <c r="A207" s="73">
        <f>IF(Mitarbeiter!B207="","",Mitarbeiter!A207)</f>
        <v/>
      </c>
      <c r="B207" s="6">
        <f>IF(Mitarbeiter!B207="","",Mitarbeiter!B207)</f>
        <v/>
      </c>
      <c r="C207" s="74">
        <f>IF(Mitarbeiter!B207="","",Mitarbeiter!F207)</f>
        <v/>
      </c>
      <c r="D207" s="75">
        <f>N(INDEX(Krankheitstage!$G207:$DV207,1,(Einstellungen!$C$3-2026)*24+1))</f>
        <v/>
      </c>
      <c r="E207" s="75">
        <f>N(INDEX(Krankheitstage!$G207:$DV207,1,(Einstellungen!$C$3-2026)*24+2))</f>
        <v/>
      </c>
      <c r="F207" s="75">
        <f>N(INDEX(Krankheitstage!$G207:$DV207,1,(Einstellungen!$C$3-2026)*24+3))</f>
        <v/>
      </c>
      <c r="G207" s="75">
        <f>N(INDEX(Krankheitstage!$G207:$DV207,1,(Einstellungen!$C$3-2026)*24+4))</f>
        <v/>
      </c>
      <c r="H207" s="75">
        <f>N(INDEX(Krankheitstage!$G207:$DV207,1,(Einstellungen!$C$3-2026)*24+5))</f>
        <v/>
      </c>
      <c r="I207" s="75">
        <f>N(INDEX(Krankheitstage!$G207:$DV207,1,(Einstellungen!$C$3-2026)*24+6))</f>
        <v/>
      </c>
      <c r="J207" s="75">
        <f>N(INDEX(Krankheitstage!$G207:$DV207,1,(Einstellungen!$C$3-2026)*24+7))</f>
        <v/>
      </c>
      <c r="K207" s="75">
        <f>N(INDEX(Krankheitstage!$G207:$DV207,1,(Einstellungen!$C$3-2026)*24+8))</f>
        <v/>
      </c>
      <c r="L207" s="75">
        <f>N(INDEX(Krankheitstage!$G207:$DV207,1,(Einstellungen!$C$3-2026)*24+9))</f>
        <v/>
      </c>
      <c r="M207" s="75">
        <f>N(INDEX(Krankheitstage!$G207:$DV207,1,(Einstellungen!$C$3-2026)*24+10))</f>
        <v/>
      </c>
      <c r="N207" s="75">
        <f>N(INDEX(Krankheitstage!$G207:$DV207,1,(Einstellungen!$C$3-2026)*24+11))</f>
        <v/>
      </c>
      <c r="O207" s="75">
        <f>N(INDEX(Krankheitstage!$G207:$DV207,1,(Einstellungen!$C$3-2026)*24+12))</f>
        <v/>
      </c>
      <c r="P207" s="75">
        <f>IF($B207="","",SUM(D207:O207))</f>
        <v/>
      </c>
      <c r="Q207" s="75">
        <f>N(INDEX(Krankheitstage!$G207:$DV207,1,(Einstellungen!$C$3-2026)*24+13))</f>
        <v/>
      </c>
      <c r="R207" s="75">
        <f>N(INDEX(Krankheitstage!$G207:$DV207,1,(Einstellungen!$C$3-2026)*24+14))</f>
        <v/>
      </c>
      <c r="S207" s="75">
        <f>N(INDEX(Krankheitstage!$G207:$DV207,1,(Einstellungen!$C$3-2026)*24+15))</f>
        <v/>
      </c>
      <c r="T207" s="75">
        <f>N(INDEX(Krankheitstage!$G207:$DV207,1,(Einstellungen!$C$3-2026)*24+16))</f>
        <v/>
      </c>
      <c r="U207" s="75">
        <f>N(INDEX(Krankheitstage!$G207:$DV207,1,(Einstellungen!$C$3-2026)*24+17))</f>
        <v/>
      </c>
      <c r="V207" s="75">
        <f>N(INDEX(Krankheitstage!$G207:$DV207,1,(Einstellungen!$C$3-2026)*24+18))</f>
        <v/>
      </c>
      <c r="W207" s="75">
        <f>N(INDEX(Krankheitstage!$G207:$DV207,1,(Einstellungen!$C$3-2026)*24+19))</f>
        <v/>
      </c>
      <c r="X207" s="75">
        <f>N(INDEX(Krankheitstage!$G207:$DV207,1,(Einstellungen!$C$3-2026)*24+20))</f>
        <v/>
      </c>
      <c r="Y207" s="75">
        <f>N(INDEX(Krankheitstage!$G207:$DV207,1,(Einstellungen!$C$3-2026)*24+21))</f>
        <v/>
      </c>
      <c r="Z207" s="75">
        <f>N(INDEX(Krankheitstage!$G207:$DV207,1,(Einstellungen!$C$3-2026)*24+22))</f>
        <v/>
      </c>
      <c r="AA207" s="75">
        <f>N(INDEX(Krankheitstage!$G207:$DV207,1,(Einstellungen!$C$3-2026)*24+23))</f>
        <v/>
      </c>
      <c r="AB207" s="75">
        <f>N(INDEX(Krankheitstage!$G207:$DV207,1,(Einstellungen!$C$3-2026)*24+24))</f>
        <v/>
      </c>
      <c r="AC207" s="75">
        <f>IF($B207="","",SUM(Q207:AB207))</f>
        <v/>
      </c>
      <c r="AD207" s="75">
        <f>IF($B207="","",SUM(P207,AC207))</f>
        <v/>
      </c>
      <c r="AE207" s="76">
        <f>IF($B207="","",AD207*N(C207))</f>
        <v/>
      </c>
      <c r="AF207" s="75">
        <f>IF($B207="","",Krankheitstage!E207)</f>
        <v/>
      </c>
      <c r="AG207" s="76">
        <f>IF($B207="","",AF207*N(C207))</f>
        <v/>
      </c>
      <c r="AH207" s="76">
        <f>IF($B207="","",INDEX($AJ207:$CQ207,1,(Einstellungen!$C$3-2026)*12+1)+INDEX($AJ207:$CQ207,1,(Einstellungen!$C$3-2026)*12+2)+INDEX($AJ207:$CQ207,1,(Einstellungen!$C$3-2026)*12+3)+INDEX($AJ207:$CQ207,1,(Einstellungen!$C$3-2026)*12+4)+INDEX($AJ207:$CQ207,1,(Einstellungen!$C$3-2026)*12+5)+INDEX($AJ207:$CQ207,1,(Einstellungen!$C$3-2026)*12+6)+INDEX($AJ207:$CQ207,1,(Einstellungen!$C$3-2026)*12+7)+INDEX($AJ207:$CQ207,1,(Einstellungen!$C$3-2026)*12+8)+INDEX($AJ207:$CQ207,1,(Einstellungen!$C$3-2026)*12+9)+INDEX($AJ207:$CQ207,1,(Einstellungen!$C$3-2026)*12+10)+INDEX($AJ207:$CQ207,1,(Einstellungen!$C$3-2026)*12+11)+INDEX($AJ207:$CQ207,1,(Einstellungen!$C$3-2026)*12+12))</f>
        <v/>
      </c>
      <c r="AI207" s="76">
        <f>IF($B207="","",SUM($AJ207:$CQ207))</f>
        <v/>
      </c>
      <c r="AJ207" s="76">
        <f>IF($B207="",0,IF(Einstellungen!$C$10="Ja",MAX(IF(Einstellungen!$C$11="7 Tage",MAX(0,(MIN(DATE(2026,2,0),IF(Mitarbeiter!$D207="",DATE(2026,2,0),Mitarbeiter!$D207),TODAY()))-(MAX(DATE(2026,1,1),Mitarbeiter!$C207))+1),MAX(0,NETWORKDAYS(MAX(DATE(2026,1,1),Mitarbeiter!$C207),MIN(DATE(2026,2,0),IF(Mitarbeiter!$D207="",DATE(2026,2,0),Mitarbeiter!$D207),TODAY()),Einstellungen!$F$13:$F$67)))*N(Mitarbeiter!$E207)/IF(Einstellungen!$C$11="7 Tage",7,5),N('Ist-Stunden'!F207)),MAX(IF(Einstellungen!$C$11="7 Tage",MAX(0,(MIN(DATE(2026,2,0),IF(Mitarbeiter!$D207="",DATE(2026,2,0),Mitarbeiter!$D207),TODAY()))-(MAX(DATE(2026,1,1),Mitarbeiter!$C207))+1),MAX(0,NETWORKDAYS(MAX(DATE(2026,1,1),Mitarbeiter!$C207),MIN(DATE(2026,2,0),IF(Mitarbeiter!$D207="",DATE(2026,2,0),Mitarbeiter!$D207),TODAY()),Einstellungen!$F$13:$F$67)))*N(Mitarbeiter!$E207)/IF(Einstellungen!$C$11="7 Tage",7,5),N('Ist-Stunden'!F207)+(N(Krankheitstage!G207)+N(Krankheitstage!S207))*N($C207))))</f>
        <v/>
      </c>
      <c r="AK207" s="76">
        <f>IF($B207="",0,IF(Einstellungen!$C$10="Ja",MAX(IF(Einstellungen!$C$11="7 Tage",MAX(0,(MIN(DATE(2026,3,0),IF(Mitarbeiter!$D207="",DATE(2026,3,0),Mitarbeiter!$D207),TODAY()))-(MAX(DATE(2026,2,1),Mitarbeiter!$C207))+1),MAX(0,NETWORKDAYS(MAX(DATE(2026,2,1),Mitarbeiter!$C207),MIN(DATE(2026,3,0),IF(Mitarbeiter!$D207="",DATE(2026,3,0),Mitarbeiter!$D207),TODAY()),Einstellungen!$F$13:$F$67)))*N(Mitarbeiter!$E207)/IF(Einstellungen!$C$11="7 Tage",7,5),N('Ist-Stunden'!G207)),MAX(IF(Einstellungen!$C$11="7 Tage",MAX(0,(MIN(DATE(2026,3,0),IF(Mitarbeiter!$D207="",DATE(2026,3,0),Mitarbeiter!$D207),TODAY()))-(MAX(DATE(2026,2,1),Mitarbeiter!$C207))+1),MAX(0,NETWORKDAYS(MAX(DATE(2026,2,1),Mitarbeiter!$C207),MIN(DATE(2026,3,0),IF(Mitarbeiter!$D207="",DATE(2026,3,0),Mitarbeiter!$D207),TODAY()),Einstellungen!$F$13:$F$67)))*N(Mitarbeiter!$E207)/IF(Einstellungen!$C$11="7 Tage",7,5),N('Ist-Stunden'!G207)+(N(Krankheitstage!H207)+N(Krankheitstage!T207))*N($C207))))</f>
        <v/>
      </c>
      <c r="AL207" s="76">
        <f>IF($B207="",0,IF(Einstellungen!$C$10="Ja",MAX(IF(Einstellungen!$C$11="7 Tage",MAX(0,(MIN(DATE(2026,4,0),IF(Mitarbeiter!$D207="",DATE(2026,4,0),Mitarbeiter!$D207),TODAY()))-(MAX(DATE(2026,3,1),Mitarbeiter!$C207))+1),MAX(0,NETWORKDAYS(MAX(DATE(2026,3,1),Mitarbeiter!$C207),MIN(DATE(2026,4,0),IF(Mitarbeiter!$D207="",DATE(2026,4,0),Mitarbeiter!$D207),TODAY()),Einstellungen!$F$13:$F$67)))*N(Mitarbeiter!$E207)/IF(Einstellungen!$C$11="7 Tage",7,5),N('Ist-Stunden'!H207)),MAX(IF(Einstellungen!$C$11="7 Tage",MAX(0,(MIN(DATE(2026,4,0),IF(Mitarbeiter!$D207="",DATE(2026,4,0),Mitarbeiter!$D207),TODAY()))-(MAX(DATE(2026,3,1),Mitarbeiter!$C207))+1),MAX(0,NETWORKDAYS(MAX(DATE(2026,3,1),Mitarbeiter!$C207),MIN(DATE(2026,4,0),IF(Mitarbeiter!$D207="",DATE(2026,4,0),Mitarbeiter!$D207),TODAY()),Einstellungen!$F$13:$F$67)))*N(Mitarbeiter!$E207)/IF(Einstellungen!$C$11="7 Tage",7,5),N('Ist-Stunden'!H207)+(N(Krankheitstage!I207)+N(Krankheitstage!U207))*N($C207))))</f>
        <v/>
      </c>
      <c r="AM207" s="76">
        <f>IF($B207="",0,IF(Einstellungen!$C$10="Ja",MAX(IF(Einstellungen!$C$11="7 Tage",MAX(0,(MIN(DATE(2026,5,0),IF(Mitarbeiter!$D207="",DATE(2026,5,0),Mitarbeiter!$D207),TODAY()))-(MAX(DATE(2026,4,1),Mitarbeiter!$C207))+1),MAX(0,NETWORKDAYS(MAX(DATE(2026,4,1),Mitarbeiter!$C207),MIN(DATE(2026,5,0),IF(Mitarbeiter!$D207="",DATE(2026,5,0),Mitarbeiter!$D207),TODAY()),Einstellungen!$F$13:$F$67)))*N(Mitarbeiter!$E207)/IF(Einstellungen!$C$11="7 Tage",7,5),N('Ist-Stunden'!I207)),MAX(IF(Einstellungen!$C$11="7 Tage",MAX(0,(MIN(DATE(2026,5,0),IF(Mitarbeiter!$D207="",DATE(2026,5,0),Mitarbeiter!$D207),TODAY()))-(MAX(DATE(2026,4,1),Mitarbeiter!$C207))+1),MAX(0,NETWORKDAYS(MAX(DATE(2026,4,1),Mitarbeiter!$C207),MIN(DATE(2026,5,0),IF(Mitarbeiter!$D207="",DATE(2026,5,0),Mitarbeiter!$D207),TODAY()),Einstellungen!$F$13:$F$67)))*N(Mitarbeiter!$E207)/IF(Einstellungen!$C$11="7 Tage",7,5),N('Ist-Stunden'!I207)+(N(Krankheitstage!J207)+N(Krankheitstage!V207))*N($C207))))</f>
        <v/>
      </c>
      <c r="AN207" s="76">
        <f>IF($B207="",0,IF(Einstellungen!$C$10="Ja",MAX(IF(Einstellungen!$C$11="7 Tage",MAX(0,(MIN(DATE(2026,6,0),IF(Mitarbeiter!$D207="",DATE(2026,6,0),Mitarbeiter!$D207),TODAY()))-(MAX(DATE(2026,5,1),Mitarbeiter!$C207))+1),MAX(0,NETWORKDAYS(MAX(DATE(2026,5,1),Mitarbeiter!$C207),MIN(DATE(2026,6,0),IF(Mitarbeiter!$D207="",DATE(2026,6,0),Mitarbeiter!$D207),TODAY()),Einstellungen!$F$13:$F$67)))*N(Mitarbeiter!$E207)/IF(Einstellungen!$C$11="7 Tage",7,5),N('Ist-Stunden'!J207)),MAX(IF(Einstellungen!$C$11="7 Tage",MAX(0,(MIN(DATE(2026,6,0),IF(Mitarbeiter!$D207="",DATE(2026,6,0),Mitarbeiter!$D207),TODAY()))-(MAX(DATE(2026,5,1),Mitarbeiter!$C207))+1),MAX(0,NETWORKDAYS(MAX(DATE(2026,5,1),Mitarbeiter!$C207),MIN(DATE(2026,6,0),IF(Mitarbeiter!$D207="",DATE(2026,6,0),Mitarbeiter!$D207),TODAY()),Einstellungen!$F$13:$F$67)))*N(Mitarbeiter!$E207)/IF(Einstellungen!$C$11="7 Tage",7,5),N('Ist-Stunden'!J207)+(N(Krankheitstage!K207)+N(Krankheitstage!W207))*N($C207))))</f>
        <v/>
      </c>
      <c r="AO207" s="76">
        <f>IF($B207="",0,IF(Einstellungen!$C$10="Ja",MAX(IF(Einstellungen!$C$11="7 Tage",MAX(0,(MIN(DATE(2026,7,0),IF(Mitarbeiter!$D207="",DATE(2026,7,0),Mitarbeiter!$D207),TODAY()))-(MAX(DATE(2026,6,1),Mitarbeiter!$C207))+1),MAX(0,NETWORKDAYS(MAX(DATE(2026,6,1),Mitarbeiter!$C207),MIN(DATE(2026,7,0),IF(Mitarbeiter!$D207="",DATE(2026,7,0),Mitarbeiter!$D207),TODAY()),Einstellungen!$F$13:$F$67)))*N(Mitarbeiter!$E207)/IF(Einstellungen!$C$11="7 Tage",7,5),N('Ist-Stunden'!K207)),MAX(IF(Einstellungen!$C$11="7 Tage",MAX(0,(MIN(DATE(2026,7,0),IF(Mitarbeiter!$D207="",DATE(2026,7,0),Mitarbeiter!$D207),TODAY()))-(MAX(DATE(2026,6,1),Mitarbeiter!$C207))+1),MAX(0,NETWORKDAYS(MAX(DATE(2026,6,1),Mitarbeiter!$C207),MIN(DATE(2026,7,0),IF(Mitarbeiter!$D207="",DATE(2026,7,0),Mitarbeiter!$D207),TODAY()),Einstellungen!$F$13:$F$67)))*N(Mitarbeiter!$E207)/IF(Einstellungen!$C$11="7 Tage",7,5),N('Ist-Stunden'!K207)+(N(Krankheitstage!L207)+N(Krankheitstage!X207))*N($C207))))</f>
        <v/>
      </c>
      <c r="AP207" s="76">
        <f>IF($B207="",0,IF(Einstellungen!$C$10="Ja",MAX(IF(Einstellungen!$C$11="7 Tage",MAX(0,(MIN(DATE(2026,8,0),IF(Mitarbeiter!$D207="",DATE(2026,8,0),Mitarbeiter!$D207),TODAY()))-(MAX(DATE(2026,7,1),Mitarbeiter!$C207))+1),MAX(0,NETWORKDAYS(MAX(DATE(2026,7,1),Mitarbeiter!$C207),MIN(DATE(2026,8,0),IF(Mitarbeiter!$D207="",DATE(2026,8,0),Mitarbeiter!$D207),TODAY()),Einstellungen!$F$13:$F$67)))*N(Mitarbeiter!$E207)/IF(Einstellungen!$C$11="7 Tage",7,5),N('Ist-Stunden'!L207)),MAX(IF(Einstellungen!$C$11="7 Tage",MAX(0,(MIN(DATE(2026,8,0),IF(Mitarbeiter!$D207="",DATE(2026,8,0),Mitarbeiter!$D207),TODAY()))-(MAX(DATE(2026,7,1),Mitarbeiter!$C207))+1),MAX(0,NETWORKDAYS(MAX(DATE(2026,7,1),Mitarbeiter!$C207),MIN(DATE(2026,8,0),IF(Mitarbeiter!$D207="",DATE(2026,8,0),Mitarbeiter!$D207),TODAY()),Einstellungen!$F$13:$F$67)))*N(Mitarbeiter!$E207)/IF(Einstellungen!$C$11="7 Tage",7,5),N('Ist-Stunden'!L207)+(N(Krankheitstage!M207)+N(Krankheitstage!Y207))*N($C207))))</f>
        <v/>
      </c>
      <c r="AQ207" s="76">
        <f>IF($B207="",0,IF(Einstellungen!$C$10="Ja",MAX(IF(Einstellungen!$C$11="7 Tage",MAX(0,(MIN(DATE(2026,9,0),IF(Mitarbeiter!$D207="",DATE(2026,9,0),Mitarbeiter!$D207),TODAY()))-(MAX(DATE(2026,8,1),Mitarbeiter!$C207))+1),MAX(0,NETWORKDAYS(MAX(DATE(2026,8,1),Mitarbeiter!$C207),MIN(DATE(2026,9,0),IF(Mitarbeiter!$D207="",DATE(2026,9,0),Mitarbeiter!$D207),TODAY()),Einstellungen!$F$13:$F$67)))*N(Mitarbeiter!$E207)/IF(Einstellungen!$C$11="7 Tage",7,5),N('Ist-Stunden'!M207)),MAX(IF(Einstellungen!$C$11="7 Tage",MAX(0,(MIN(DATE(2026,9,0),IF(Mitarbeiter!$D207="",DATE(2026,9,0),Mitarbeiter!$D207),TODAY()))-(MAX(DATE(2026,8,1),Mitarbeiter!$C207))+1),MAX(0,NETWORKDAYS(MAX(DATE(2026,8,1),Mitarbeiter!$C207),MIN(DATE(2026,9,0),IF(Mitarbeiter!$D207="",DATE(2026,9,0),Mitarbeiter!$D207),TODAY()),Einstellungen!$F$13:$F$67)))*N(Mitarbeiter!$E207)/IF(Einstellungen!$C$11="7 Tage",7,5),N('Ist-Stunden'!M207)+(N(Krankheitstage!N207)+N(Krankheitstage!Z207))*N($C207))))</f>
        <v/>
      </c>
      <c r="AR207" s="76">
        <f>IF($B207="",0,IF(Einstellungen!$C$10="Ja",MAX(IF(Einstellungen!$C$11="7 Tage",MAX(0,(MIN(DATE(2026,10,0),IF(Mitarbeiter!$D207="",DATE(2026,10,0),Mitarbeiter!$D207),TODAY()))-(MAX(DATE(2026,9,1),Mitarbeiter!$C207))+1),MAX(0,NETWORKDAYS(MAX(DATE(2026,9,1),Mitarbeiter!$C207),MIN(DATE(2026,10,0),IF(Mitarbeiter!$D207="",DATE(2026,10,0),Mitarbeiter!$D207),TODAY()),Einstellungen!$F$13:$F$67)))*N(Mitarbeiter!$E207)/IF(Einstellungen!$C$11="7 Tage",7,5),N('Ist-Stunden'!N207)),MAX(IF(Einstellungen!$C$11="7 Tage",MAX(0,(MIN(DATE(2026,10,0),IF(Mitarbeiter!$D207="",DATE(2026,10,0),Mitarbeiter!$D207),TODAY()))-(MAX(DATE(2026,9,1),Mitarbeiter!$C207))+1),MAX(0,NETWORKDAYS(MAX(DATE(2026,9,1),Mitarbeiter!$C207),MIN(DATE(2026,10,0),IF(Mitarbeiter!$D207="",DATE(2026,10,0),Mitarbeiter!$D207),TODAY()),Einstellungen!$F$13:$F$67)))*N(Mitarbeiter!$E207)/IF(Einstellungen!$C$11="7 Tage",7,5),N('Ist-Stunden'!N207)+(N(Krankheitstage!O207)+N(Krankheitstage!AA207))*N($C207))))</f>
        <v/>
      </c>
      <c r="AS207" s="76">
        <f>IF($B207="",0,IF(Einstellungen!$C$10="Ja",MAX(IF(Einstellungen!$C$11="7 Tage",MAX(0,(MIN(DATE(2026,11,0),IF(Mitarbeiter!$D207="",DATE(2026,11,0),Mitarbeiter!$D207),TODAY()))-(MAX(DATE(2026,10,1),Mitarbeiter!$C207))+1),MAX(0,NETWORKDAYS(MAX(DATE(2026,10,1),Mitarbeiter!$C207),MIN(DATE(2026,11,0),IF(Mitarbeiter!$D207="",DATE(2026,11,0),Mitarbeiter!$D207),TODAY()),Einstellungen!$F$13:$F$67)))*N(Mitarbeiter!$E207)/IF(Einstellungen!$C$11="7 Tage",7,5),N('Ist-Stunden'!O207)),MAX(IF(Einstellungen!$C$11="7 Tage",MAX(0,(MIN(DATE(2026,11,0),IF(Mitarbeiter!$D207="",DATE(2026,11,0),Mitarbeiter!$D207),TODAY()))-(MAX(DATE(2026,10,1),Mitarbeiter!$C207))+1),MAX(0,NETWORKDAYS(MAX(DATE(2026,10,1),Mitarbeiter!$C207),MIN(DATE(2026,11,0),IF(Mitarbeiter!$D207="",DATE(2026,11,0),Mitarbeiter!$D207),TODAY()),Einstellungen!$F$13:$F$67)))*N(Mitarbeiter!$E207)/IF(Einstellungen!$C$11="7 Tage",7,5),N('Ist-Stunden'!O207)+(N(Krankheitstage!P207)+N(Krankheitstage!AB207))*N($C207))))</f>
        <v/>
      </c>
      <c r="AT207" s="76">
        <f>IF($B207="",0,IF(Einstellungen!$C$10="Ja",MAX(IF(Einstellungen!$C$11="7 Tage",MAX(0,(MIN(DATE(2026,12,0),IF(Mitarbeiter!$D207="",DATE(2026,12,0),Mitarbeiter!$D207),TODAY()))-(MAX(DATE(2026,11,1),Mitarbeiter!$C207))+1),MAX(0,NETWORKDAYS(MAX(DATE(2026,11,1),Mitarbeiter!$C207),MIN(DATE(2026,12,0),IF(Mitarbeiter!$D207="",DATE(2026,12,0),Mitarbeiter!$D207),TODAY()),Einstellungen!$F$13:$F$67)))*N(Mitarbeiter!$E207)/IF(Einstellungen!$C$11="7 Tage",7,5),N('Ist-Stunden'!P207)),MAX(IF(Einstellungen!$C$11="7 Tage",MAX(0,(MIN(DATE(2026,12,0),IF(Mitarbeiter!$D207="",DATE(2026,12,0),Mitarbeiter!$D207),TODAY()))-(MAX(DATE(2026,11,1),Mitarbeiter!$C207))+1),MAX(0,NETWORKDAYS(MAX(DATE(2026,11,1),Mitarbeiter!$C207),MIN(DATE(2026,12,0),IF(Mitarbeiter!$D207="",DATE(2026,12,0),Mitarbeiter!$D207),TODAY()),Einstellungen!$F$13:$F$67)))*N(Mitarbeiter!$E207)/IF(Einstellungen!$C$11="7 Tage",7,5),N('Ist-Stunden'!P207)+(N(Krankheitstage!Q207)+N(Krankheitstage!AC207))*N($C207))))</f>
        <v/>
      </c>
      <c r="AU207" s="76">
        <f>IF($B207="",0,IF(Einstellungen!$C$10="Ja",MAX(IF(Einstellungen!$C$11="7 Tage",MAX(0,(MIN(DATE(2026,13,0),IF(Mitarbeiter!$D207="",DATE(2026,13,0),Mitarbeiter!$D207),TODAY()))-(MAX(DATE(2026,12,1),Mitarbeiter!$C207))+1),MAX(0,NETWORKDAYS(MAX(DATE(2026,12,1),Mitarbeiter!$C207),MIN(DATE(2026,13,0),IF(Mitarbeiter!$D207="",DATE(2026,13,0),Mitarbeiter!$D207),TODAY()),Einstellungen!$F$13:$F$67)))*N(Mitarbeiter!$E207)/IF(Einstellungen!$C$11="7 Tage",7,5),N('Ist-Stunden'!Q207)),MAX(IF(Einstellungen!$C$11="7 Tage",MAX(0,(MIN(DATE(2026,13,0),IF(Mitarbeiter!$D207="",DATE(2026,13,0),Mitarbeiter!$D207),TODAY()))-(MAX(DATE(2026,12,1),Mitarbeiter!$C207))+1),MAX(0,NETWORKDAYS(MAX(DATE(2026,12,1),Mitarbeiter!$C207),MIN(DATE(2026,13,0),IF(Mitarbeiter!$D207="",DATE(2026,13,0),Mitarbeiter!$D207),TODAY()),Einstellungen!$F$13:$F$67)))*N(Mitarbeiter!$E207)/IF(Einstellungen!$C$11="7 Tage",7,5),N('Ist-Stunden'!Q207)+(N(Krankheitstage!R207)+N(Krankheitstage!AD207))*N($C207))))</f>
        <v/>
      </c>
      <c r="AV207" s="76">
        <f>IF($B207="",0,IF(Einstellungen!$C$10="Ja",MAX(IF(Einstellungen!$C$11="7 Tage",MAX(0,(MIN(DATE(2027,2,0),IF(Mitarbeiter!$D207="",DATE(2027,2,0),Mitarbeiter!$D207),TODAY()))-(MAX(DATE(2027,1,1),Mitarbeiter!$C207))+1),MAX(0,NETWORKDAYS(MAX(DATE(2027,1,1),Mitarbeiter!$C207),MIN(DATE(2027,2,0),IF(Mitarbeiter!$D207="",DATE(2027,2,0),Mitarbeiter!$D207),TODAY()),Einstellungen!$F$13:$F$67)))*N(Mitarbeiter!$E207)/IF(Einstellungen!$C$11="7 Tage",7,5),N('Ist-Stunden'!R207)),MAX(IF(Einstellungen!$C$11="7 Tage",MAX(0,(MIN(DATE(2027,2,0),IF(Mitarbeiter!$D207="",DATE(2027,2,0),Mitarbeiter!$D207),TODAY()))-(MAX(DATE(2027,1,1),Mitarbeiter!$C207))+1),MAX(0,NETWORKDAYS(MAX(DATE(2027,1,1),Mitarbeiter!$C207),MIN(DATE(2027,2,0),IF(Mitarbeiter!$D207="",DATE(2027,2,0),Mitarbeiter!$D207),TODAY()),Einstellungen!$F$13:$F$67)))*N(Mitarbeiter!$E207)/IF(Einstellungen!$C$11="7 Tage",7,5),N('Ist-Stunden'!R207)+(N(Krankheitstage!AE207)+N(Krankheitstage!AQ207))*N($C207))))</f>
        <v/>
      </c>
      <c r="AW207" s="76">
        <f>IF($B207="",0,IF(Einstellungen!$C$10="Ja",MAX(IF(Einstellungen!$C$11="7 Tage",MAX(0,(MIN(DATE(2027,3,0),IF(Mitarbeiter!$D207="",DATE(2027,3,0),Mitarbeiter!$D207),TODAY()))-(MAX(DATE(2027,2,1),Mitarbeiter!$C207))+1),MAX(0,NETWORKDAYS(MAX(DATE(2027,2,1),Mitarbeiter!$C207),MIN(DATE(2027,3,0),IF(Mitarbeiter!$D207="",DATE(2027,3,0),Mitarbeiter!$D207),TODAY()),Einstellungen!$F$13:$F$67)))*N(Mitarbeiter!$E207)/IF(Einstellungen!$C$11="7 Tage",7,5),N('Ist-Stunden'!S207)),MAX(IF(Einstellungen!$C$11="7 Tage",MAX(0,(MIN(DATE(2027,3,0),IF(Mitarbeiter!$D207="",DATE(2027,3,0),Mitarbeiter!$D207),TODAY()))-(MAX(DATE(2027,2,1),Mitarbeiter!$C207))+1),MAX(0,NETWORKDAYS(MAX(DATE(2027,2,1),Mitarbeiter!$C207),MIN(DATE(2027,3,0),IF(Mitarbeiter!$D207="",DATE(2027,3,0),Mitarbeiter!$D207),TODAY()),Einstellungen!$F$13:$F$67)))*N(Mitarbeiter!$E207)/IF(Einstellungen!$C$11="7 Tage",7,5),N('Ist-Stunden'!S207)+(N(Krankheitstage!AF207)+N(Krankheitstage!AR207))*N($C207))))</f>
        <v/>
      </c>
      <c r="AX207" s="76">
        <f>IF($B207="",0,IF(Einstellungen!$C$10="Ja",MAX(IF(Einstellungen!$C$11="7 Tage",MAX(0,(MIN(DATE(2027,4,0),IF(Mitarbeiter!$D207="",DATE(2027,4,0),Mitarbeiter!$D207),TODAY()))-(MAX(DATE(2027,3,1),Mitarbeiter!$C207))+1),MAX(0,NETWORKDAYS(MAX(DATE(2027,3,1),Mitarbeiter!$C207),MIN(DATE(2027,4,0),IF(Mitarbeiter!$D207="",DATE(2027,4,0),Mitarbeiter!$D207),TODAY()),Einstellungen!$F$13:$F$67)))*N(Mitarbeiter!$E207)/IF(Einstellungen!$C$11="7 Tage",7,5),N('Ist-Stunden'!T207)),MAX(IF(Einstellungen!$C$11="7 Tage",MAX(0,(MIN(DATE(2027,4,0),IF(Mitarbeiter!$D207="",DATE(2027,4,0),Mitarbeiter!$D207),TODAY()))-(MAX(DATE(2027,3,1),Mitarbeiter!$C207))+1),MAX(0,NETWORKDAYS(MAX(DATE(2027,3,1),Mitarbeiter!$C207),MIN(DATE(2027,4,0),IF(Mitarbeiter!$D207="",DATE(2027,4,0),Mitarbeiter!$D207),TODAY()),Einstellungen!$F$13:$F$67)))*N(Mitarbeiter!$E207)/IF(Einstellungen!$C$11="7 Tage",7,5),N('Ist-Stunden'!T207)+(N(Krankheitstage!AG207)+N(Krankheitstage!AS207))*N($C207))))</f>
        <v/>
      </c>
      <c r="AY207" s="76">
        <f>IF($B207="",0,IF(Einstellungen!$C$10="Ja",MAX(IF(Einstellungen!$C$11="7 Tage",MAX(0,(MIN(DATE(2027,5,0),IF(Mitarbeiter!$D207="",DATE(2027,5,0),Mitarbeiter!$D207),TODAY()))-(MAX(DATE(2027,4,1),Mitarbeiter!$C207))+1),MAX(0,NETWORKDAYS(MAX(DATE(2027,4,1),Mitarbeiter!$C207),MIN(DATE(2027,5,0),IF(Mitarbeiter!$D207="",DATE(2027,5,0),Mitarbeiter!$D207),TODAY()),Einstellungen!$F$13:$F$67)))*N(Mitarbeiter!$E207)/IF(Einstellungen!$C$11="7 Tage",7,5),N('Ist-Stunden'!U207)),MAX(IF(Einstellungen!$C$11="7 Tage",MAX(0,(MIN(DATE(2027,5,0),IF(Mitarbeiter!$D207="",DATE(2027,5,0),Mitarbeiter!$D207),TODAY()))-(MAX(DATE(2027,4,1),Mitarbeiter!$C207))+1),MAX(0,NETWORKDAYS(MAX(DATE(2027,4,1),Mitarbeiter!$C207),MIN(DATE(2027,5,0),IF(Mitarbeiter!$D207="",DATE(2027,5,0),Mitarbeiter!$D207),TODAY()),Einstellungen!$F$13:$F$67)))*N(Mitarbeiter!$E207)/IF(Einstellungen!$C$11="7 Tage",7,5),N('Ist-Stunden'!U207)+(N(Krankheitstage!AH207)+N(Krankheitstage!AT207))*N($C207))))</f>
        <v/>
      </c>
      <c r="AZ207" s="76">
        <f>IF($B207="",0,IF(Einstellungen!$C$10="Ja",MAX(IF(Einstellungen!$C$11="7 Tage",MAX(0,(MIN(DATE(2027,6,0),IF(Mitarbeiter!$D207="",DATE(2027,6,0),Mitarbeiter!$D207),TODAY()))-(MAX(DATE(2027,5,1),Mitarbeiter!$C207))+1),MAX(0,NETWORKDAYS(MAX(DATE(2027,5,1),Mitarbeiter!$C207),MIN(DATE(2027,6,0),IF(Mitarbeiter!$D207="",DATE(2027,6,0),Mitarbeiter!$D207),TODAY()),Einstellungen!$F$13:$F$67)))*N(Mitarbeiter!$E207)/IF(Einstellungen!$C$11="7 Tage",7,5),N('Ist-Stunden'!V207)),MAX(IF(Einstellungen!$C$11="7 Tage",MAX(0,(MIN(DATE(2027,6,0),IF(Mitarbeiter!$D207="",DATE(2027,6,0),Mitarbeiter!$D207),TODAY()))-(MAX(DATE(2027,5,1),Mitarbeiter!$C207))+1),MAX(0,NETWORKDAYS(MAX(DATE(2027,5,1),Mitarbeiter!$C207),MIN(DATE(2027,6,0),IF(Mitarbeiter!$D207="",DATE(2027,6,0),Mitarbeiter!$D207),TODAY()),Einstellungen!$F$13:$F$67)))*N(Mitarbeiter!$E207)/IF(Einstellungen!$C$11="7 Tage",7,5),N('Ist-Stunden'!V207)+(N(Krankheitstage!AI207)+N(Krankheitstage!AU207))*N($C207))))</f>
        <v/>
      </c>
      <c r="BA207" s="76">
        <f>IF($B207="",0,IF(Einstellungen!$C$10="Ja",MAX(IF(Einstellungen!$C$11="7 Tage",MAX(0,(MIN(DATE(2027,7,0),IF(Mitarbeiter!$D207="",DATE(2027,7,0),Mitarbeiter!$D207),TODAY()))-(MAX(DATE(2027,6,1),Mitarbeiter!$C207))+1),MAX(0,NETWORKDAYS(MAX(DATE(2027,6,1),Mitarbeiter!$C207),MIN(DATE(2027,7,0),IF(Mitarbeiter!$D207="",DATE(2027,7,0),Mitarbeiter!$D207),TODAY()),Einstellungen!$F$13:$F$67)))*N(Mitarbeiter!$E207)/IF(Einstellungen!$C$11="7 Tage",7,5),N('Ist-Stunden'!W207)),MAX(IF(Einstellungen!$C$11="7 Tage",MAX(0,(MIN(DATE(2027,7,0),IF(Mitarbeiter!$D207="",DATE(2027,7,0),Mitarbeiter!$D207),TODAY()))-(MAX(DATE(2027,6,1),Mitarbeiter!$C207))+1),MAX(0,NETWORKDAYS(MAX(DATE(2027,6,1),Mitarbeiter!$C207),MIN(DATE(2027,7,0),IF(Mitarbeiter!$D207="",DATE(2027,7,0),Mitarbeiter!$D207),TODAY()),Einstellungen!$F$13:$F$67)))*N(Mitarbeiter!$E207)/IF(Einstellungen!$C$11="7 Tage",7,5),N('Ist-Stunden'!W207)+(N(Krankheitstage!AJ207)+N(Krankheitstage!AV207))*N($C207))))</f>
        <v/>
      </c>
      <c r="BB207" s="76">
        <f>IF($B207="",0,IF(Einstellungen!$C$10="Ja",MAX(IF(Einstellungen!$C$11="7 Tage",MAX(0,(MIN(DATE(2027,8,0),IF(Mitarbeiter!$D207="",DATE(2027,8,0),Mitarbeiter!$D207),TODAY()))-(MAX(DATE(2027,7,1),Mitarbeiter!$C207))+1),MAX(0,NETWORKDAYS(MAX(DATE(2027,7,1),Mitarbeiter!$C207),MIN(DATE(2027,8,0),IF(Mitarbeiter!$D207="",DATE(2027,8,0),Mitarbeiter!$D207),TODAY()),Einstellungen!$F$13:$F$67)))*N(Mitarbeiter!$E207)/IF(Einstellungen!$C$11="7 Tage",7,5),N('Ist-Stunden'!X207)),MAX(IF(Einstellungen!$C$11="7 Tage",MAX(0,(MIN(DATE(2027,8,0),IF(Mitarbeiter!$D207="",DATE(2027,8,0),Mitarbeiter!$D207),TODAY()))-(MAX(DATE(2027,7,1),Mitarbeiter!$C207))+1),MAX(0,NETWORKDAYS(MAX(DATE(2027,7,1),Mitarbeiter!$C207),MIN(DATE(2027,8,0),IF(Mitarbeiter!$D207="",DATE(2027,8,0),Mitarbeiter!$D207),TODAY()),Einstellungen!$F$13:$F$67)))*N(Mitarbeiter!$E207)/IF(Einstellungen!$C$11="7 Tage",7,5),N('Ist-Stunden'!X207)+(N(Krankheitstage!AK207)+N(Krankheitstage!AW207))*N($C207))))</f>
        <v/>
      </c>
      <c r="BC207" s="76">
        <f>IF($B207="",0,IF(Einstellungen!$C$10="Ja",MAX(IF(Einstellungen!$C$11="7 Tage",MAX(0,(MIN(DATE(2027,9,0),IF(Mitarbeiter!$D207="",DATE(2027,9,0),Mitarbeiter!$D207),TODAY()))-(MAX(DATE(2027,8,1),Mitarbeiter!$C207))+1),MAX(0,NETWORKDAYS(MAX(DATE(2027,8,1),Mitarbeiter!$C207),MIN(DATE(2027,9,0),IF(Mitarbeiter!$D207="",DATE(2027,9,0),Mitarbeiter!$D207),TODAY()),Einstellungen!$F$13:$F$67)))*N(Mitarbeiter!$E207)/IF(Einstellungen!$C$11="7 Tage",7,5),N('Ist-Stunden'!Y207)),MAX(IF(Einstellungen!$C$11="7 Tage",MAX(0,(MIN(DATE(2027,9,0),IF(Mitarbeiter!$D207="",DATE(2027,9,0),Mitarbeiter!$D207),TODAY()))-(MAX(DATE(2027,8,1),Mitarbeiter!$C207))+1),MAX(0,NETWORKDAYS(MAX(DATE(2027,8,1),Mitarbeiter!$C207),MIN(DATE(2027,9,0),IF(Mitarbeiter!$D207="",DATE(2027,9,0),Mitarbeiter!$D207),TODAY()),Einstellungen!$F$13:$F$67)))*N(Mitarbeiter!$E207)/IF(Einstellungen!$C$11="7 Tage",7,5),N('Ist-Stunden'!Y207)+(N(Krankheitstage!AL207)+N(Krankheitstage!AX207))*N($C207))))</f>
        <v/>
      </c>
      <c r="BD207" s="76">
        <f>IF($B207="",0,IF(Einstellungen!$C$10="Ja",MAX(IF(Einstellungen!$C$11="7 Tage",MAX(0,(MIN(DATE(2027,10,0),IF(Mitarbeiter!$D207="",DATE(2027,10,0),Mitarbeiter!$D207),TODAY()))-(MAX(DATE(2027,9,1),Mitarbeiter!$C207))+1),MAX(0,NETWORKDAYS(MAX(DATE(2027,9,1),Mitarbeiter!$C207),MIN(DATE(2027,10,0),IF(Mitarbeiter!$D207="",DATE(2027,10,0),Mitarbeiter!$D207),TODAY()),Einstellungen!$F$13:$F$67)))*N(Mitarbeiter!$E207)/IF(Einstellungen!$C$11="7 Tage",7,5),N('Ist-Stunden'!Z207)),MAX(IF(Einstellungen!$C$11="7 Tage",MAX(0,(MIN(DATE(2027,10,0),IF(Mitarbeiter!$D207="",DATE(2027,10,0),Mitarbeiter!$D207),TODAY()))-(MAX(DATE(2027,9,1),Mitarbeiter!$C207))+1),MAX(0,NETWORKDAYS(MAX(DATE(2027,9,1),Mitarbeiter!$C207),MIN(DATE(2027,10,0),IF(Mitarbeiter!$D207="",DATE(2027,10,0),Mitarbeiter!$D207),TODAY()),Einstellungen!$F$13:$F$67)))*N(Mitarbeiter!$E207)/IF(Einstellungen!$C$11="7 Tage",7,5),N('Ist-Stunden'!Z207)+(N(Krankheitstage!AM207)+N(Krankheitstage!AY207))*N($C207))))</f>
        <v/>
      </c>
      <c r="BE207" s="76">
        <f>IF($B207="",0,IF(Einstellungen!$C$10="Ja",MAX(IF(Einstellungen!$C$11="7 Tage",MAX(0,(MIN(DATE(2027,11,0),IF(Mitarbeiter!$D207="",DATE(2027,11,0),Mitarbeiter!$D207),TODAY()))-(MAX(DATE(2027,10,1),Mitarbeiter!$C207))+1),MAX(0,NETWORKDAYS(MAX(DATE(2027,10,1),Mitarbeiter!$C207),MIN(DATE(2027,11,0),IF(Mitarbeiter!$D207="",DATE(2027,11,0),Mitarbeiter!$D207),TODAY()),Einstellungen!$F$13:$F$67)))*N(Mitarbeiter!$E207)/IF(Einstellungen!$C$11="7 Tage",7,5),N('Ist-Stunden'!AA207)),MAX(IF(Einstellungen!$C$11="7 Tage",MAX(0,(MIN(DATE(2027,11,0),IF(Mitarbeiter!$D207="",DATE(2027,11,0),Mitarbeiter!$D207),TODAY()))-(MAX(DATE(2027,10,1),Mitarbeiter!$C207))+1),MAX(0,NETWORKDAYS(MAX(DATE(2027,10,1),Mitarbeiter!$C207),MIN(DATE(2027,11,0),IF(Mitarbeiter!$D207="",DATE(2027,11,0),Mitarbeiter!$D207),TODAY()),Einstellungen!$F$13:$F$67)))*N(Mitarbeiter!$E207)/IF(Einstellungen!$C$11="7 Tage",7,5),N('Ist-Stunden'!AA207)+(N(Krankheitstage!AN207)+N(Krankheitstage!AZ207))*N($C207))))</f>
        <v/>
      </c>
      <c r="BF207" s="76">
        <f>IF($B207="",0,IF(Einstellungen!$C$10="Ja",MAX(IF(Einstellungen!$C$11="7 Tage",MAX(0,(MIN(DATE(2027,12,0),IF(Mitarbeiter!$D207="",DATE(2027,12,0),Mitarbeiter!$D207),TODAY()))-(MAX(DATE(2027,11,1),Mitarbeiter!$C207))+1),MAX(0,NETWORKDAYS(MAX(DATE(2027,11,1),Mitarbeiter!$C207),MIN(DATE(2027,12,0),IF(Mitarbeiter!$D207="",DATE(2027,12,0),Mitarbeiter!$D207),TODAY()),Einstellungen!$F$13:$F$67)))*N(Mitarbeiter!$E207)/IF(Einstellungen!$C$11="7 Tage",7,5),N('Ist-Stunden'!AB207)),MAX(IF(Einstellungen!$C$11="7 Tage",MAX(0,(MIN(DATE(2027,12,0),IF(Mitarbeiter!$D207="",DATE(2027,12,0),Mitarbeiter!$D207),TODAY()))-(MAX(DATE(2027,11,1),Mitarbeiter!$C207))+1),MAX(0,NETWORKDAYS(MAX(DATE(2027,11,1),Mitarbeiter!$C207),MIN(DATE(2027,12,0),IF(Mitarbeiter!$D207="",DATE(2027,12,0),Mitarbeiter!$D207),TODAY()),Einstellungen!$F$13:$F$67)))*N(Mitarbeiter!$E207)/IF(Einstellungen!$C$11="7 Tage",7,5),N('Ist-Stunden'!AB207)+(N(Krankheitstage!AO207)+N(Krankheitstage!BA207))*N($C207))))</f>
        <v/>
      </c>
      <c r="BG207" s="76">
        <f>IF($B207="",0,IF(Einstellungen!$C$10="Ja",MAX(IF(Einstellungen!$C$11="7 Tage",MAX(0,(MIN(DATE(2027,13,0),IF(Mitarbeiter!$D207="",DATE(2027,13,0),Mitarbeiter!$D207),TODAY()))-(MAX(DATE(2027,12,1),Mitarbeiter!$C207))+1),MAX(0,NETWORKDAYS(MAX(DATE(2027,12,1),Mitarbeiter!$C207),MIN(DATE(2027,13,0),IF(Mitarbeiter!$D207="",DATE(2027,13,0),Mitarbeiter!$D207),TODAY()),Einstellungen!$F$13:$F$67)))*N(Mitarbeiter!$E207)/IF(Einstellungen!$C$11="7 Tage",7,5),N('Ist-Stunden'!AC207)),MAX(IF(Einstellungen!$C$11="7 Tage",MAX(0,(MIN(DATE(2027,13,0),IF(Mitarbeiter!$D207="",DATE(2027,13,0),Mitarbeiter!$D207),TODAY()))-(MAX(DATE(2027,12,1),Mitarbeiter!$C207))+1),MAX(0,NETWORKDAYS(MAX(DATE(2027,12,1),Mitarbeiter!$C207),MIN(DATE(2027,13,0),IF(Mitarbeiter!$D207="",DATE(2027,13,0),Mitarbeiter!$D207),TODAY()),Einstellungen!$F$13:$F$67)))*N(Mitarbeiter!$E207)/IF(Einstellungen!$C$11="7 Tage",7,5),N('Ist-Stunden'!AC207)+(N(Krankheitstage!AP207)+N(Krankheitstage!BB207))*N($C207))))</f>
        <v/>
      </c>
      <c r="BH207" s="76">
        <f>IF($B207="",0,IF(Einstellungen!$C$10="Ja",MAX(IF(Einstellungen!$C$11="7 Tage",MAX(0,(MIN(DATE(2028,2,0),IF(Mitarbeiter!$D207="",DATE(2028,2,0),Mitarbeiter!$D207),TODAY()))-(MAX(DATE(2028,1,1),Mitarbeiter!$C207))+1),MAX(0,NETWORKDAYS(MAX(DATE(2028,1,1),Mitarbeiter!$C207),MIN(DATE(2028,2,0),IF(Mitarbeiter!$D207="",DATE(2028,2,0),Mitarbeiter!$D207),TODAY()),Einstellungen!$F$13:$F$67)))*N(Mitarbeiter!$E207)/IF(Einstellungen!$C$11="7 Tage",7,5),N('Ist-Stunden'!AD207)),MAX(IF(Einstellungen!$C$11="7 Tage",MAX(0,(MIN(DATE(2028,2,0),IF(Mitarbeiter!$D207="",DATE(2028,2,0),Mitarbeiter!$D207),TODAY()))-(MAX(DATE(2028,1,1),Mitarbeiter!$C207))+1),MAX(0,NETWORKDAYS(MAX(DATE(2028,1,1),Mitarbeiter!$C207),MIN(DATE(2028,2,0),IF(Mitarbeiter!$D207="",DATE(2028,2,0),Mitarbeiter!$D207),TODAY()),Einstellungen!$F$13:$F$67)))*N(Mitarbeiter!$E207)/IF(Einstellungen!$C$11="7 Tage",7,5),N('Ist-Stunden'!AD207)+(N(Krankheitstage!BC207)+N(Krankheitstage!BO207))*N($C207))))</f>
        <v/>
      </c>
      <c r="BI207" s="76">
        <f>IF($B207="",0,IF(Einstellungen!$C$10="Ja",MAX(IF(Einstellungen!$C$11="7 Tage",MAX(0,(MIN(DATE(2028,3,0),IF(Mitarbeiter!$D207="",DATE(2028,3,0),Mitarbeiter!$D207),TODAY()))-(MAX(DATE(2028,2,1),Mitarbeiter!$C207))+1),MAX(0,NETWORKDAYS(MAX(DATE(2028,2,1),Mitarbeiter!$C207),MIN(DATE(2028,3,0),IF(Mitarbeiter!$D207="",DATE(2028,3,0),Mitarbeiter!$D207),TODAY()),Einstellungen!$F$13:$F$67)))*N(Mitarbeiter!$E207)/IF(Einstellungen!$C$11="7 Tage",7,5),N('Ist-Stunden'!AE207)),MAX(IF(Einstellungen!$C$11="7 Tage",MAX(0,(MIN(DATE(2028,3,0),IF(Mitarbeiter!$D207="",DATE(2028,3,0),Mitarbeiter!$D207),TODAY()))-(MAX(DATE(2028,2,1),Mitarbeiter!$C207))+1),MAX(0,NETWORKDAYS(MAX(DATE(2028,2,1),Mitarbeiter!$C207),MIN(DATE(2028,3,0),IF(Mitarbeiter!$D207="",DATE(2028,3,0),Mitarbeiter!$D207),TODAY()),Einstellungen!$F$13:$F$67)))*N(Mitarbeiter!$E207)/IF(Einstellungen!$C$11="7 Tage",7,5),N('Ist-Stunden'!AE207)+(N(Krankheitstage!BD207)+N(Krankheitstage!BP207))*N($C207))))</f>
        <v/>
      </c>
      <c r="BJ207" s="76">
        <f>IF($B207="",0,IF(Einstellungen!$C$10="Ja",MAX(IF(Einstellungen!$C$11="7 Tage",MAX(0,(MIN(DATE(2028,4,0),IF(Mitarbeiter!$D207="",DATE(2028,4,0),Mitarbeiter!$D207),TODAY()))-(MAX(DATE(2028,3,1),Mitarbeiter!$C207))+1),MAX(0,NETWORKDAYS(MAX(DATE(2028,3,1),Mitarbeiter!$C207),MIN(DATE(2028,4,0),IF(Mitarbeiter!$D207="",DATE(2028,4,0),Mitarbeiter!$D207),TODAY()),Einstellungen!$F$13:$F$67)))*N(Mitarbeiter!$E207)/IF(Einstellungen!$C$11="7 Tage",7,5),N('Ist-Stunden'!AF207)),MAX(IF(Einstellungen!$C$11="7 Tage",MAX(0,(MIN(DATE(2028,4,0),IF(Mitarbeiter!$D207="",DATE(2028,4,0),Mitarbeiter!$D207),TODAY()))-(MAX(DATE(2028,3,1),Mitarbeiter!$C207))+1),MAX(0,NETWORKDAYS(MAX(DATE(2028,3,1),Mitarbeiter!$C207),MIN(DATE(2028,4,0),IF(Mitarbeiter!$D207="",DATE(2028,4,0),Mitarbeiter!$D207),TODAY()),Einstellungen!$F$13:$F$67)))*N(Mitarbeiter!$E207)/IF(Einstellungen!$C$11="7 Tage",7,5),N('Ist-Stunden'!AF207)+(N(Krankheitstage!BE207)+N(Krankheitstage!BQ207))*N($C207))))</f>
        <v/>
      </c>
      <c r="BK207" s="76">
        <f>IF($B207="",0,IF(Einstellungen!$C$10="Ja",MAX(IF(Einstellungen!$C$11="7 Tage",MAX(0,(MIN(DATE(2028,5,0),IF(Mitarbeiter!$D207="",DATE(2028,5,0),Mitarbeiter!$D207),TODAY()))-(MAX(DATE(2028,4,1),Mitarbeiter!$C207))+1),MAX(0,NETWORKDAYS(MAX(DATE(2028,4,1),Mitarbeiter!$C207),MIN(DATE(2028,5,0),IF(Mitarbeiter!$D207="",DATE(2028,5,0),Mitarbeiter!$D207),TODAY()),Einstellungen!$F$13:$F$67)))*N(Mitarbeiter!$E207)/IF(Einstellungen!$C$11="7 Tage",7,5),N('Ist-Stunden'!AG207)),MAX(IF(Einstellungen!$C$11="7 Tage",MAX(0,(MIN(DATE(2028,5,0),IF(Mitarbeiter!$D207="",DATE(2028,5,0),Mitarbeiter!$D207),TODAY()))-(MAX(DATE(2028,4,1),Mitarbeiter!$C207))+1),MAX(0,NETWORKDAYS(MAX(DATE(2028,4,1),Mitarbeiter!$C207),MIN(DATE(2028,5,0),IF(Mitarbeiter!$D207="",DATE(2028,5,0),Mitarbeiter!$D207),TODAY()),Einstellungen!$F$13:$F$67)))*N(Mitarbeiter!$E207)/IF(Einstellungen!$C$11="7 Tage",7,5),N('Ist-Stunden'!AG207)+(N(Krankheitstage!BF207)+N(Krankheitstage!BR207))*N($C207))))</f>
        <v/>
      </c>
      <c r="BL207" s="76">
        <f>IF($B207="",0,IF(Einstellungen!$C$10="Ja",MAX(IF(Einstellungen!$C$11="7 Tage",MAX(0,(MIN(DATE(2028,6,0),IF(Mitarbeiter!$D207="",DATE(2028,6,0),Mitarbeiter!$D207),TODAY()))-(MAX(DATE(2028,5,1),Mitarbeiter!$C207))+1),MAX(0,NETWORKDAYS(MAX(DATE(2028,5,1),Mitarbeiter!$C207),MIN(DATE(2028,6,0),IF(Mitarbeiter!$D207="",DATE(2028,6,0),Mitarbeiter!$D207),TODAY()),Einstellungen!$F$13:$F$67)))*N(Mitarbeiter!$E207)/IF(Einstellungen!$C$11="7 Tage",7,5),N('Ist-Stunden'!AH207)),MAX(IF(Einstellungen!$C$11="7 Tage",MAX(0,(MIN(DATE(2028,6,0),IF(Mitarbeiter!$D207="",DATE(2028,6,0),Mitarbeiter!$D207),TODAY()))-(MAX(DATE(2028,5,1),Mitarbeiter!$C207))+1),MAX(0,NETWORKDAYS(MAX(DATE(2028,5,1),Mitarbeiter!$C207),MIN(DATE(2028,6,0),IF(Mitarbeiter!$D207="",DATE(2028,6,0),Mitarbeiter!$D207),TODAY()),Einstellungen!$F$13:$F$67)))*N(Mitarbeiter!$E207)/IF(Einstellungen!$C$11="7 Tage",7,5),N('Ist-Stunden'!AH207)+(N(Krankheitstage!BG207)+N(Krankheitstage!BS207))*N($C207))))</f>
        <v/>
      </c>
      <c r="BM207" s="76">
        <f>IF($B207="",0,IF(Einstellungen!$C$10="Ja",MAX(IF(Einstellungen!$C$11="7 Tage",MAX(0,(MIN(DATE(2028,7,0),IF(Mitarbeiter!$D207="",DATE(2028,7,0),Mitarbeiter!$D207),TODAY()))-(MAX(DATE(2028,6,1),Mitarbeiter!$C207))+1),MAX(0,NETWORKDAYS(MAX(DATE(2028,6,1),Mitarbeiter!$C207),MIN(DATE(2028,7,0),IF(Mitarbeiter!$D207="",DATE(2028,7,0),Mitarbeiter!$D207),TODAY()),Einstellungen!$F$13:$F$67)))*N(Mitarbeiter!$E207)/IF(Einstellungen!$C$11="7 Tage",7,5),N('Ist-Stunden'!AI207)),MAX(IF(Einstellungen!$C$11="7 Tage",MAX(0,(MIN(DATE(2028,7,0),IF(Mitarbeiter!$D207="",DATE(2028,7,0),Mitarbeiter!$D207),TODAY()))-(MAX(DATE(2028,6,1),Mitarbeiter!$C207))+1),MAX(0,NETWORKDAYS(MAX(DATE(2028,6,1),Mitarbeiter!$C207),MIN(DATE(2028,7,0),IF(Mitarbeiter!$D207="",DATE(2028,7,0),Mitarbeiter!$D207),TODAY()),Einstellungen!$F$13:$F$67)))*N(Mitarbeiter!$E207)/IF(Einstellungen!$C$11="7 Tage",7,5),N('Ist-Stunden'!AI207)+(N(Krankheitstage!BH207)+N(Krankheitstage!BT207))*N($C207))))</f>
        <v/>
      </c>
      <c r="BN207" s="76">
        <f>IF($B207="",0,IF(Einstellungen!$C$10="Ja",MAX(IF(Einstellungen!$C$11="7 Tage",MAX(0,(MIN(DATE(2028,8,0),IF(Mitarbeiter!$D207="",DATE(2028,8,0),Mitarbeiter!$D207),TODAY()))-(MAX(DATE(2028,7,1),Mitarbeiter!$C207))+1),MAX(0,NETWORKDAYS(MAX(DATE(2028,7,1),Mitarbeiter!$C207),MIN(DATE(2028,8,0),IF(Mitarbeiter!$D207="",DATE(2028,8,0),Mitarbeiter!$D207),TODAY()),Einstellungen!$F$13:$F$67)))*N(Mitarbeiter!$E207)/IF(Einstellungen!$C$11="7 Tage",7,5),N('Ist-Stunden'!AJ207)),MAX(IF(Einstellungen!$C$11="7 Tage",MAX(0,(MIN(DATE(2028,8,0),IF(Mitarbeiter!$D207="",DATE(2028,8,0),Mitarbeiter!$D207),TODAY()))-(MAX(DATE(2028,7,1),Mitarbeiter!$C207))+1),MAX(0,NETWORKDAYS(MAX(DATE(2028,7,1),Mitarbeiter!$C207),MIN(DATE(2028,8,0),IF(Mitarbeiter!$D207="",DATE(2028,8,0),Mitarbeiter!$D207),TODAY()),Einstellungen!$F$13:$F$67)))*N(Mitarbeiter!$E207)/IF(Einstellungen!$C$11="7 Tage",7,5),N('Ist-Stunden'!AJ207)+(N(Krankheitstage!BI207)+N(Krankheitstage!BU207))*N($C207))))</f>
        <v/>
      </c>
      <c r="BO207" s="76">
        <f>IF($B207="",0,IF(Einstellungen!$C$10="Ja",MAX(IF(Einstellungen!$C$11="7 Tage",MAX(0,(MIN(DATE(2028,9,0),IF(Mitarbeiter!$D207="",DATE(2028,9,0),Mitarbeiter!$D207),TODAY()))-(MAX(DATE(2028,8,1),Mitarbeiter!$C207))+1),MAX(0,NETWORKDAYS(MAX(DATE(2028,8,1),Mitarbeiter!$C207),MIN(DATE(2028,9,0),IF(Mitarbeiter!$D207="",DATE(2028,9,0),Mitarbeiter!$D207),TODAY()),Einstellungen!$F$13:$F$67)))*N(Mitarbeiter!$E207)/IF(Einstellungen!$C$11="7 Tage",7,5),N('Ist-Stunden'!AK207)),MAX(IF(Einstellungen!$C$11="7 Tage",MAX(0,(MIN(DATE(2028,9,0),IF(Mitarbeiter!$D207="",DATE(2028,9,0),Mitarbeiter!$D207),TODAY()))-(MAX(DATE(2028,8,1),Mitarbeiter!$C207))+1),MAX(0,NETWORKDAYS(MAX(DATE(2028,8,1),Mitarbeiter!$C207),MIN(DATE(2028,9,0),IF(Mitarbeiter!$D207="",DATE(2028,9,0),Mitarbeiter!$D207),TODAY()),Einstellungen!$F$13:$F$67)))*N(Mitarbeiter!$E207)/IF(Einstellungen!$C$11="7 Tage",7,5),N('Ist-Stunden'!AK207)+(N(Krankheitstage!BJ207)+N(Krankheitstage!BV207))*N($C207))))</f>
        <v/>
      </c>
      <c r="BP207" s="76">
        <f>IF($B207="",0,IF(Einstellungen!$C$10="Ja",MAX(IF(Einstellungen!$C$11="7 Tage",MAX(0,(MIN(DATE(2028,10,0),IF(Mitarbeiter!$D207="",DATE(2028,10,0),Mitarbeiter!$D207),TODAY()))-(MAX(DATE(2028,9,1),Mitarbeiter!$C207))+1),MAX(0,NETWORKDAYS(MAX(DATE(2028,9,1),Mitarbeiter!$C207),MIN(DATE(2028,10,0),IF(Mitarbeiter!$D207="",DATE(2028,10,0),Mitarbeiter!$D207),TODAY()),Einstellungen!$F$13:$F$67)))*N(Mitarbeiter!$E207)/IF(Einstellungen!$C$11="7 Tage",7,5),N('Ist-Stunden'!AL207)),MAX(IF(Einstellungen!$C$11="7 Tage",MAX(0,(MIN(DATE(2028,10,0),IF(Mitarbeiter!$D207="",DATE(2028,10,0),Mitarbeiter!$D207),TODAY()))-(MAX(DATE(2028,9,1),Mitarbeiter!$C207))+1),MAX(0,NETWORKDAYS(MAX(DATE(2028,9,1),Mitarbeiter!$C207),MIN(DATE(2028,10,0),IF(Mitarbeiter!$D207="",DATE(2028,10,0),Mitarbeiter!$D207),TODAY()),Einstellungen!$F$13:$F$67)))*N(Mitarbeiter!$E207)/IF(Einstellungen!$C$11="7 Tage",7,5),N('Ist-Stunden'!AL207)+(N(Krankheitstage!BK207)+N(Krankheitstage!BW207))*N($C207))))</f>
        <v/>
      </c>
      <c r="BQ207" s="76">
        <f>IF($B207="",0,IF(Einstellungen!$C$10="Ja",MAX(IF(Einstellungen!$C$11="7 Tage",MAX(0,(MIN(DATE(2028,11,0),IF(Mitarbeiter!$D207="",DATE(2028,11,0),Mitarbeiter!$D207),TODAY()))-(MAX(DATE(2028,10,1),Mitarbeiter!$C207))+1),MAX(0,NETWORKDAYS(MAX(DATE(2028,10,1),Mitarbeiter!$C207),MIN(DATE(2028,11,0),IF(Mitarbeiter!$D207="",DATE(2028,11,0),Mitarbeiter!$D207),TODAY()),Einstellungen!$F$13:$F$67)))*N(Mitarbeiter!$E207)/IF(Einstellungen!$C$11="7 Tage",7,5),N('Ist-Stunden'!AM207)),MAX(IF(Einstellungen!$C$11="7 Tage",MAX(0,(MIN(DATE(2028,11,0),IF(Mitarbeiter!$D207="",DATE(2028,11,0),Mitarbeiter!$D207),TODAY()))-(MAX(DATE(2028,10,1),Mitarbeiter!$C207))+1),MAX(0,NETWORKDAYS(MAX(DATE(2028,10,1),Mitarbeiter!$C207),MIN(DATE(2028,11,0),IF(Mitarbeiter!$D207="",DATE(2028,11,0),Mitarbeiter!$D207),TODAY()),Einstellungen!$F$13:$F$67)))*N(Mitarbeiter!$E207)/IF(Einstellungen!$C$11="7 Tage",7,5),N('Ist-Stunden'!AM207)+(N(Krankheitstage!BL207)+N(Krankheitstage!BX207))*N($C207))))</f>
        <v/>
      </c>
      <c r="BR207" s="76">
        <f>IF($B207="",0,IF(Einstellungen!$C$10="Ja",MAX(IF(Einstellungen!$C$11="7 Tage",MAX(0,(MIN(DATE(2028,12,0),IF(Mitarbeiter!$D207="",DATE(2028,12,0),Mitarbeiter!$D207),TODAY()))-(MAX(DATE(2028,11,1),Mitarbeiter!$C207))+1),MAX(0,NETWORKDAYS(MAX(DATE(2028,11,1),Mitarbeiter!$C207),MIN(DATE(2028,12,0),IF(Mitarbeiter!$D207="",DATE(2028,12,0),Mitarbeiter!$D207),TODAY()),Einstellungen!$F$13:$F$67)))*N(Mitarbeiter!$E207)/IF(Einstellungen!$C$11="7 Tage",7,5),N('Ist-Stunden'!AN207)),MAX(IF(Einstellungen!$C$11="7 Tage",MAX(0,(MIN(DATE(2028,12,0),IF(Mitarbeiter!$D207="",DATE(2028,12,0),Mitarbeiter!$D207),TODAY()))-(MAX(DATE(2028,11,1),Mitarbeiter!$C207))+1),MAX(0,NETWORKDAYS(MAX(DATE(2028,11,1),Mitarbeiter!$C207),MIN(DATE(2028,12,0),IF(Mitarbeiter!$D207="",DATE(2028,12,0),Mitarbeiter!$D207),TODAY()),Einstellungen!$F$13:$F$67)))*N(Mitarbeiter!$E207)/IF(Einstellungen!$C$11="7 Tage",7,5),N('Ist-Stunden'!AN207)+(N(Krankheitstage!BM207)+N(Krankheitstage!BY207))*N($C207))))</f>
        <v/>
      </c>
      <c r="BS207" s="76">
        <f>IF($B207="",0,IF(Einstellungen!$C$10="Ja",MAX(IF(Einstellungen!$C$11="7 Tage",MAX(0,(MIN(DATE(2028,13,0),IF(Mitarbeiter!$D207="",DATE(2028,13,0),Mitarbeiter!$D207),TODAY()))-(MAX(DATE(2028,12,1),Mitarbeiter!$C207))+1),MAX(0,NETWORKDAYS(MAX(DATE(2028,12,1),Mitarbeiter!$C207),MIN(DATE(2028,13,0),IF(Mitarbeiter!$D207="",DATE(2028,13,0),Mitarbeiter!$D207),TODAY()),Einstellungen!$F$13:$F$67)))*N(Mitarbeiter!$E207)/IF(Einstellungen!$C$11="7 Tage",7,5),N('Ist-Stunden'!AO207)),MAX(IF(Einstellungen!$C$11="7 Tage",MAX(0,(MIN(DATE(2028,13,0),IF(Mitarbeiter!$D207="",DATE(2028,13,0),Mitarbeiter!$D207),TODAY()))-(MAX(DATE(2028,12,1),Mitarbeiter!$C207))+1),MAX(0,NETWORKDAYS(MAX(DATE(2028,12,1),Mitarbeiter!$C207),MIN(DATE(2028,13,0),IF(Mitarbeiter!$D207="",DATE(2028,13,0),Mitarbeiter!$D207),TODAY()),Einstellungen!$F$13:$F$67)))*N(Mitarbeiter!$E207)/IF(Einstellungen!$C$11="7 Tage",7,5),N('Ist-Stunden'!AO207)+(N(Krankheitstage!BN207)+N(Krankheitstage!BZ207))*N($C207))))</f>
        <v/>
      </c>
      <c r="BT207" s="76">
        <f>IF($B207="",0,IF(Einstellungen!$C$10="Ja",MAX(IF(Einstellungen!$C$11="7 Tage",MAX(0,(MIN(DATE(2029,2,0),IF(Mitarbeiter!$D207="",DATE(2029,2,0),Mitarbeiter!$D207),TODAY()))-(MAX(DATE(2029,1,1),Mitarbeiter!$C207))+1),MAX(0,NETWORKDAYS(MAX(DATE(2029,1,1),Mitarbeiter!$C207),MIN(DATE(2029,2,0),IF(Mitarbeiter!$D207="",DATE(2029,2,0),Mitarbeiter!$D207),TODAY()),Einstellungen!$F$13:$F$67)))*N(Mitarbeiter!$E207)/IF(Einstellungen!$C$11="7 Tage",7,5),N('Ist-Stunden'!AP207)),MAX(IF(Einstellungen!$C$11="7 Tage",MAX(0,(MIN(DATE(2029,2,0),IF(Mitarbeiter!$D207="",DATE(2029,2,0),Mitarbeiter!$D207),TODAY()))-(MAX(DATE(2029,1,1),Mitarbeiter!$C207))+1),MAX(0,NETWORKDAYS(MAX(DATE(2029,1,1),Mitarbeiter!$C207),MIN(DATE(2029,2,0),IF(Mitarbeiter!$D207="",DATE(2029,2,0),Mitarbeiter!$D207),TODAY()),Einstellungen!$F$13:$F$67)))*N(Mitarbeiter!$E207)/IF(Einstellungen!$C$11="7 Tage",7,5),N('Ist-Stunden'!AP207)+(N(Krankheitstage!CA207)+N(Krankheitstage!CM207))*N($C207))))</f>
        <v/>
      </c>
      <c r="BU207" s="76">
        <f>IF($B207="",0,IF(Einstellungen!$C$10="Ja",MAX(IF(Einstellungen!$C$11="7 Tage",MAX(0,(MIN(DATE(2029,3,0),IF(Mitarbeiter!$D207="",DATE(2029,3,0),Mitarbeiter!$D207),TODAY()))-(MAX(DATE(2029,2,1),Mitarbeiter!$C207))+1),MAX(0,NETWORKDAYS(MAX(DATE(2029,2,1),Mitarbeiter!$C207),MIN(DATE(2029,3,0),IF(Mitarbeiter!$D207="",DATE(2029,3,0),Mitarbeiter!$D207),TODAY()),Einstellungen!$F$13:$F$67)))*N(Mitarbeiter!$E207)/IF(Einstellungen!$C$11="7 Tage",7,5),N('Ist-Stunden'!AQ207)),MAX(IF(Einstellungen!$C$11="7 Tage",MAX(0,(MIN(DATE(2029,3,0),IF(Mitarbeiter!$D207="",DATE(2029,3,0),Mitarbeiter!$D207),TODAY()))-(MAX(DATE(2029,2,1),Mitarbeiter!$C207))+1),MAX(0,NETWORKDAYS(MAX(DATE(2029,2,1),Mitarbeiter!$C207),MIN(DATE(2029,3,0),IF(Mitarbeiter!$D207="",DATE(2029,3,0),Mitarbeiter!$D207),TODAY()),Einstellungen!$F$13:$F$67)))*N(Mitarbeiter!$E207)/IF(Einstellungen!$C$11="7 Tage",7,5),N('Ist-Stunden'!AQ207)+(N(Krankheitstage!CB207)+N(Krankheitstage!CN207))*N($C207))))</f>
        <v/>
      </c>
      <c r="BV207" s="76">
        <f>IF($B207="",0,IF(Einstellungen!$C$10="Ja",MAX(IF(Einstellungen!$C$11="7 Tage",MAX(0,(MIN(DATE(2029,4,0),IF(Mitarbeiter!$D207="",DATE(2029,4,0),Mitarbeiter!$D207),TODAY()))-(MAX(DATE(2029,3,1),Mitarbeiter!$C207))+1),MAX(0,NETWORKDAYS(MAX(DATE(2029,3,1),Mitarbeiter!$C207),MIN(DATE(2029,4,0),IF(Mitarbeiter!$D207="",DATE(2029,4,0),Mitarbeiter!$D207),TODAY()),Einstellungen!$F$13:$F$67)))*N(Mitarbeiter!$E207)/IF(Einstellungen!$C$11="7 Tage",7,5),N('Ist-Stunden'!AR207)),MAX(IF(Einstellungen!$C$11="7 Tage",MAX(0,(MIN(DATE(2029,4,0),IF(Mitarbeiter!$D207="",DATE(2029,4,0),Mitarbeiter!$D207),TODAY()))-(MAX(DATE(2029,3,1),Mitarbeiter!$C207))+1),MAX(0,NETWORKDAYS(MAX(DATE(2029,3,1),Mitarbeiter!$C207),MIN(DATE(2029,4,0),IF(Mitarbeiter!$D207="",DATE(2029,4,0),Mitarbeiter!$D207),TODAY()),Einstellungen!$F$13:$F$67)))*N(Mitarbeiter!$E207)/IF(Einstellungen!$C$11="7 Tage",7,5),N('Ist-Stunden'!AR207)+(N(Krankheitstage!CC207)+N(Krankheitstage!CO207))*N($C207))))</f>
        <v/>
      </c>
      <c r="BW207" s="76">
        <f>IF($B207="",0,IF(Einstellungen!$C$10="Ja",MAX(IF(Einstellungen!$C$11="7 Tage",MAX(0,(MIN(DATE(2029,5,0),IF(Mitarbeiter!$D207="",DATE(2029,5,0),Mitarbeiter!$D207),TODAY()))-(MAX(DATE(2029,4,1),Mitarbeiter!$C207))+1),MAX(0,NETWORKDAYS(MAX(DATE(2029,4,1),Mitarbeiter!$C207),MIN(DATE(2029,5,0),IF(Mitarbeiter!$D207="",DATE(2029,5,0),Mitarbeiter!$D207),TODAY()),Einstellungen!$F$13:$F$67)))*N(Mitarbeiter!$E207)/IF(Einstellungen!$C$11="7 Tage",7,5),N('Ist-Stunden'!AS207)),MAX(IF(Einstellungen!$C$11="7 Tage",MAX(0,(MIN(DATE(2029,5,0),IF(Mitarbeiter!$D207="",DATE(2029,5,0),Mitarbeiter!$D207),TODAY()))-(MAX(DATE(2029,4,1),Mitarbeiter!$C207))+1),MAX(0,NETWORKDAYS(MAX(DATE(2029,4,1),Mitarbeiter!$C207),MIN(DATE(2029,5,0),IF(Mitarbeiter!$D207="",DATE(2029,5,0),Mitarbeiter!$D207),TODAY()),Einstellungen!$F$13:$F$67)))*N(Mitarbeiter!$E207)/IF(Einstellungen!$C$11="7 Tage",7,5),N('Ist-Stunden'!AS207)+(N(Krankheitstage!CD207)+N(Krankheitstage!CP207))*N($C207))))</f>
        <v/>
      </c>
      <c r="BX207" s="76">
        <f>IF($B207="",0,IF(Einstellungen!$C$10="Ja",MAX(IF(Einstellungen!$C$11="7 Tage",MAX(0,(MIN(DATE(2029,6,0),IF(Mitarbeiter!$D207="",DATE(2029,6,0),Mitarbeiter!$D207),TODAY()))-(MAX(DATE(2029,5,1),Mitarbeiter!$C207))+1),MAX(0,NETWORKDAYS(MAX(DATE(2029,5,1),Mitarbeiter!$C207),MIN(DATE(2029,6,0),IF(Mitarbeiter!$D207="",DATE(2029,6,0),Mitarbeiter!$D207),TODAY()),Einstellungen!$F$13:$F$67)))*N(Mitarbeiter!$E207)/IF(Einstellungen!$C$11="7 Tage",7,5),N('Ist-Stunden'!AT207)),MAX(IF(Einstellungen!$C$11="7 Tage",MAX(0,(MIN(DATE(2029,6,0),IF(Mitarbeiter!$D207="",DATE(2029,6,0),Mitarbeiter!$D207),TODAY()))-(MAX(DATE(2029,5,1),Mitarbeiter!$C207))+1),MAX(0,NETWORKDAYS(MAX(DATE(2029,5,1),Mitarbeiter!$C207),MIN(DATE(2029,6,0),IF(Mitarbeiter!$D207="",DATE(2029,6,0),Mitarbeiter!$D207),TODAY()),Einstellungen!$F$13:$F$67)))*N(Mitarbeiter!$E207)/IF(Einstellungen!$C$11="7 Tage",7,5),N('Ist-Stunden'!AT207)+(N(Krankheitstage!CE207)+N(Krankheitstage!CQ207))*N($C207))))</f>
        <v/>
      </c>
      <c r="BY207" s="76">
        <f>IF($B207="",0,IF(Einstellungen!$C$10="Ja",MAX(IF(Einstellungen!$C$11="7 Tage",MAX(0,(MIN(DATE(2029,7,0),IF(Mitarbeiter!$D207="",DATE(2029,7,0),Mitarbeiter!$D207),TODAY()))-(MAX(DATE(2029,6,1),Mitarbeiter!$C207))+1),MAX(0,NETWORKDAYS(MAX(DATE(2029,6,1),Mitarbeiter!$C207),MIN(DATE(2029,7,0),IF(Mitarbeiter!$D207="",DATE(2029,7,0),Mitarbeiter!$D207),TODAY()),Einstellungen!$F$13:$F$67)))*N(Mitarbeiter!$E207)/IF(Einstellungen!$C$11="7 Tage",7,5),N('Ist-Stunden'!AU207)),MAX(IF(Einstellungen!$C$11="7 Tage",MAX(0,(MIN(DATE(2029,7,0),IF(Mitarbeiter!$D207="",DATE(2029,7,0),Mitarbeiter!$D207),TODAY()))-(MAX(DATE(2029,6,1),Mitarbeiter!$C207))+1),MAX(0,NETWORKDAYS(MAX(DATE(2029,6,1),Mitarbeiter!$C207),MIN(DATE(2029,7,0),IF(Mitarbeiter!$D207="",DATE(2029,7,0),Mitarbeiter!$D207),TODAY()),Einstellungen!$F$13:$F$67)))*N(Mitarbeiter!$E207)/IF(Einstellungen!$C$11="7 Tage",7,5),N('Ist-Stunden'!AU207)+(N(Krankheitstage!CF207)+N(Krankheitstage!CR207))*N($C207))))</f>
        <v/>
      </c>
      <c r="BZ207" s="76">
        <f>IF($B207="",0,IF(Einstellungen!$C$10="Ja",MAX(IF(Einstellungen!$C$11="7 Tage",MAX(0,(MIN(DATE(2029,8,0),IF(Mitarbeiter!$D207="",DATE(2029,8,0),Mitarbeiter!$D207),TODAY()))-(MAX(DATE(2029,7,1),Mitarbeiter!$C207))+1),MAX(0,NETWORKDAYS(MAX(DATE(2029,7,1),Mitarbeiter!$C207),MIN(DATE(2029,8,0),IF(Mitarbeiter!$D207="",DATE(2029,8,0),Mitarbeiter!$D207),TODAY()),Einstellungen!$F$13:$F$67)))*N(Mitarbeiter!$E207)/IF(Einstellungen!$C$11="7 Tage",7,5),N('Ist-Stunden'!AV207)),MAX(IF(Einstellungen!$C$11="7 Tage",MAX(0,(MIN(DATE(2029,8,0),IF(Mitarbeiter!$D207="",DATE(2029,8,0),Mitarbeiter!$D207),TODAY()))-(MAX(DATE(2029,7,1),Mitarbeiter!$C207))+1),MAX(0,NETWORKDAYS(MAX(DATE(2029,7,1),Mitarbeiter!$C207),MIN(DATE(2029,8,0),IF(Mitarbeiter!$D207="",DATE(2029,8,0),Mitarbeiter!$D207),TODAY()),Einstellungen!$F$13:$F$67)))*N(Mitarbeiter!$E207)/IF(Einstellungen!$C$11="7 Tage",7,5),N('Ist-Stunden'!AV207)+(N(Krankheitstage!CG207)+N(Krankheitstage!CS207))*N($C207))))</f>
        <v/>
      </c>
      <c r="CA207" s="76">
        <f>IF($B207="",0,IF(Einstellungen!$C$10="Ja",MAX(IF(Einstellungen!$C$11="7 Tage",MAX(0,(MIN(DATE(2029,9,0),IF(Mitarbeiter!$D207="",DATE(2029,9,0),Mitarbeiter!$D207),TODAY()))-(MAX(DATE(2029,8,1),Mitarbeiter!$C207))+1),MAX(0,NETWORKDAYS(MAX(DATE(2029,8,1),Mitarbeiter!$C207),MIN(DATE(2029,9,0),IF(Mitarbeiter!$D207="",DATE(2029,9,0),Mitarbeiter!$D207),TODAY()),Einstellungen!$F$13:$F$67)))*N(Mitarbeiter!$E207)/IF(Einstellungen!$C$11="7 Tage",7,5),N('Ist-Stunden'!AW207)),MAX(IF(Einstellungen!$C$11="7 Tage",MAX(0,(MIN(DATE(2029,9,0),IF(Mitarbeiter!$D207="",DATE(2029,9,0),Mitarbeiter!$D207),TODAY()))-(MAX(DATE(2029,8,1),Mitarbeiter!$C207))+1),MAX(0,NETWORKDAYS(MAX(DATE(2029,8,1),Mitarbeiter!$C207),MIN(DATE(2029,9,0),IF(Mitarbeiter!$D207="",DATE(2029,9,0),Mitarbeiter!$D207),TODAY()),Einstellungen!$F$13:$F$67)))*N(Mitarbeiter!$E207)/IF(Einstellungen!$C$11="7 Tage",7,5),N('Ist-Stunden'!AW207)+(N(Krankheitstage!CH207)+N(Krankheitstage!CT207))*N($C207))))</f>
        <v/>
      </c>
      <c r="CB207" s="76">
        <f>IF($B207="",0,IF(Einstellungen!$C$10="Ja",MAX(IF(Einstellungen!$C$11="7 Tage",MAX(0,(MIN(DATE(2029,10,0),IF(Mitarbeiter!$D207="",DATE(2029,10,0),Mitarbeiter!$D207),TODAY()))-(MAX(DATE(2029,9,1),Mitarbeiter!$C207))+1),MAX(0,NETWORKDAYS(MAX(DATE(2029,9,1),Mitarbeiter!$C207),MIN(DATE(2029,10,0),IF(Mitarbeiter!$D207="",DATE(2029,10,0),Mitarbeiter!$D207),TODAY()),Einstellungen!$F$13:$F$67)))*N(Mitarbeiter!$E207)/IF(Einstellungen!$C$11="7 Tage",7,5),N('Ist-Stunden'!AX207)),MAX(IF(Einstellungen!$C$11="7 Tage",MAX(0,(MIN(DATE(2029,10,0),IF(Mitarbeiter!$D207="",DATE(2029,10,0),Mitarbeiter!$D207),TODAY()))-(MAX(DATE(2029,9,1),Mitarbeiter!$C207))+1),MAX(0,NETWORKDAYS(MAX(DATE(2029,9,1),Mitarbeiter!$C207),MIN(DATE(2029,10,0),IF(Mitarbeiter!$D207="",DATE(2029,10,0),Mitarbeiter!$D207),TODAY()),Einstellungen!$F$13:$F$67)))*N(Mitarbeiter!$E207)/IF(Einstellungen!$C$11="7 Tage",7,5),N('Ist-Stunden'!AX207)+(N(Krankheitstage!CI207)+N(Krankheitstage!CU207))*N($C207))))</f>
        <v/>
      </c>
      <c r="CC207" s="76">
        <f>IF($B207="",0,IF(Einstellungen!$C$10="Ja",MAX(IF(Einstellungen!$C$11="7 Tage",MAX(0,(MIN(DATE(2029,11,0),IF(Mitarbeiter!$D207="",DATE(2029,11,0),Mitarbeiter!$D207),TODAY()))-(MAX(DATE(2029,10,1),Mitarbeiter!$C207))+1),MAX(0,NETWORKDAYS(MAX(DATE(2029,10,1),Mitarbeiter!$C207),MIN(DATE(2029,11,0),IF(Mitarbeiter!$D207="",DATE(2029,11,0),Mitarbeiter!$D207),TODAY()),Einstellungen!$F$13:$F$67)))*N(Mitarbeiter!$E207)/IF(Einstellungen!$C$11="7 Tage",7,5),N('Ist-Stunden'!AY207)),MAX(IF(Einstellungen!$C$11="7 Tage",MAX(0,(MIN(DATE(2029,11,0),IF(Mitarbeiter!$D207="",DATE(2029,11,0),Mitarbeiter!$D207),TODAY()))-(MAX(DATE(2029,10,1),Mitarbeiter!$C207))+1),MAX(0,NETWORKDAYS(MAX(DATE(2029,10,1),Mitarbeiter!$C207),MIN(DATE(2029,11,0),IF(Mitarbeiter!$D207="",DATE(2029,11,0),Mitarbeiter!$D207),TODAY()),Einstellungen!$F$13:$F$67)))*N(Mitarbeiter!$E207)/IF(Einstellungen!$C$11="7 Tage",7,5),N('Ist-Stunden'!AY207)+(N(Krankheitstage!CJ207)+N(Krankheitstage!CV207))*N($C207))))</f>
        <v/>
      </c>
      <c r="CD207" s="76">
        <f>IF($B207="",0,IF(Einstellungen!$C$10="Ja",MAX(IF(Einstellungen!$C$11="7 Tage",MAX(0,(MIN(DATE(2029,12,0),IF(Mitarbeiter!$D207="",DATE(2029,12,0),Mitarbeiter!$D207),TODAY()))-(MAX(DATE(2029,11,1),Mitarbeiter!$C207))+1),MAX(0,NETWORKDAYS(MAX(DATE(2029,11,1),Mitarbeiter!$C207),MIN(DATE(2029,12,0),IF(Mitarbeiter!$D207="",DATE(2029,12,0),Mitarbeiter!$D207),TODAY()),Einstellungen!$F$13:$F$67)))*N(Mitarbeiter!$E207)/IF(Einstellungen!$C$11="7 Tage",7,5),N('Ist-Stunden'!AZ207)),MAX(IF(Einstellungen!$C$11="7 Tage",MAX(0,(MIN(DATE(2029,12,0),IF(Mitarbeiter!$D207="",DATE(2029,12,0),Mitarbeiter!$D207),TODAY()))-(MAX(DATE(2029,11,1),Mitarbeiter!$C207))+1),MAX(0,NETWORKDAYS(MAX(DATE(2029,11,1),Mitarbeiter!$C207),MIN(DATE(2029,12,0),IF(Mitarbeiter!$D207="",DATE(2029,12,0),Mitarbeiter!$D207),TODAY()),Einstellungen!$F$13:$F$67)))*N(Mitarbeiter!$E207)/IF(Einstellungen!$C$11="7 Tage",7,5),N('Ist-Stunden'!AZ207)+(N(Krankheitstage!CK207)+N(Krankheitstage!CW207))*N($C207))))</f>
        <v/>
      </c>
      <c r="CE207" s="76">
        <f>IF($B207="",0,IF(Einstellungen!$C$10="Ja",MAX(IF(Einstellungen!$C$11="7 Tage",MAX(0,(MIN(DATE(2029,13,0),IF(Mitarbeiter!$D207="",DATE(2029,13,0),Mitarbeiter!$D207),TODAY()))-(MAX(DATE(2029,12,1),Mitarbeiter!$C207))+1),MAX(0,NETWORKDAYS(MAX(DATE(2029,12,1),Mitarbeiter!$C207),MIN(DATE(2029,13,0),IF(Mitarbeiter!$D207="",DATE(2029,13,0),Mitarbeiter!$D207),TODAY()),Einstellungen!$F$13:$F$67)))*N(Mitarbeiter!$E207)/IF(Einstellungen!$C$11="7 Tage",7,5),N('Ist-Stunden'!BA207)),MAX(IF(Einstellungen!$C$11="7 Tage",MAX(0,(MIN(DATE(2029,13,0),IF(Mitarbeiter!$D207="",DATE(2029,13,0),Mitarbeiter!$D207),TODAY()))-(MAX(DATE(2029,12,1),Mitarbeiter!$C207))+1),MAX(0,NETWORKDAYS(MAX(DATE(2029,12,1),Mitarbeiter!$C207),MIN(DATE(2029,13,0),IF(Mitarbeiter!$D207="",DATE(2029,13,0),Mitarbeiter!$D207),TODAY()),Einstellungen!$F$13:$F$67)))*N(Mitarbeiter!$E207)/IF(Einstellungen!$C$11="7 Tage",7,5),N('Ist-Stunden'!BA207)+(N(Krankheitstage!CL207)+N(Krankheitstage!CX207))*N($C207))))</f>
        <v/>
      </c>
      <c r="CF207" s="76">
        <f>IF($B207="",0,IF(Einstellungen!$C$10="Ja",MAX(IF(Einstellungen!$C$11="7 Tage",MAX(0,(MIN(DATE(2030,2,0),IF(Mitarbeiter!$D207="",DATE(2030,2,0),Mitarbeiter!$D207),TODAY()))-(MAX(DATE(2030,1,1),Mitarbeiter!$C207))+1),MAX(0,NETWORKDAYS(MAX(DATE(2030,1,1),Mitarbeiter!$C207),MIN(DATE(2030,2,0),IF(Mitarbeiter!$D207="",DATE(2030,2,0),Mitarbeiter!$D207),TODAY()),Einstellungen!$F$13:$F$67)))*N(Mitarbeiter!$E207)/IF(Einstellungen!$C$11="7 Tage",7,5),N('Ist-Stunden'!BB207)),MAX(IF(Einstellungen!$C$11="7 Tage",MAX(0,(MIN(DATE(2030,2,0),IF(Mitarbeiter!$D207="",DATE(2030,2,0),Mitarbeiter!$D207),TODAY()))-(MAX(DATE(2030,1,1),Mitarbeiter!$C207))+1),MAX(0,NETWORKDAYS(MAX(DATE(2030,1,1),Mitarbeiter!$C207),MIN(DATE(2030,2,0),IF(Mitarbeiter!$D207="",DATE(2030,2,0),Mitarbeiter!$D207),TODAY()),Einstellungen!$F$13:$F$67)))*N(Mitarbeiter!$E207)/IF(Einstellungen!$C$11="7 Tage",7,5),N('Ist-Stunden'!BB207)+(N(Krankheitstage!CY207)+N(Krankheitstage!DK207))*N($C207))))</f>
        <v/>
      </c>
      <c r="CG207" s="76">
        <f>IF($B207="",0,IF(Einstellungen!$C$10="Ja",MAX(IF(Einstellungen!$C$11="7 Tage",MAX(0,(MIN(DATE(2030,3,0),IF(Mitarbeiter!$D207="",DATE(2030,3,0),Mitarbeiter!$D207),TODAY()))-(MAX(DATE(2030,2,1),Mitarbeiter!$C207))+1),MAX(0,NETWORKDAYS(MAX(DATE(2030,2,1),Mitarbeiter!$C207),MIN(DATE(2030,3,0),IF(Mitarbeiter!$D207="",DATE(2030,3,0),Mitarbeiter!$D207),TODAY()),Einstellungen!$F$13:$F$67)))*N(Mitarbeiter!$E207)/IF(Einstellungen!$C$11="7 Tage",7,5),N('Ist-Stunden'!BC207)),MAX(IF(Einstellungen!$C$11="7 Tage",MAX(0,(MIN(DATE(2030,3,0),IF(Mitarbeiter!$D207="",DATE(2030,3,0),Mitarbeiter!$D207),TODAY()))-(MAX(DATE(2030,2,1),Mitarbeiter!$C207))+1),MAX(0,NETWORKDAYS(MAX(DATE(2030,2,1),Mitarbeiter!$C207),MIN(DATE(2030,3,0),IF(Mitarbeiter!$D207="",DATE(2030,3,0),Mitarbeiter!$D207),TODAY()),Einstellungen!$F$13:$F$67)))*N(Mitarbeiter!$E207)/IF(Einstellungen!$C$11="7 Tage",7,5),N('Ist-Stunden'!BC207)+(N(Krankheitstage!CZ207)+N(Krankheitstage!DL207))*N($C207))))</f>
        <v/>
      </c>
      <c r="CH207" s="76">
        <f>IF($B207="",0,IF(Einstellungen!$C$10="Ja",MAX(IF(Einstellungen!$C$11="7 Tage",MAX(0,(MIN(DATE(2030,4,0),IF(Mitarbeiter!$D207="",DATE(2030,4,0),Mitarbeiter!$D207),TODAY()))-(MAX(DATE(2030,3,1),Mitarbeiter!$C207))+1),MAX(0,NETWORKDAYS(MAX(DATE(2030,3,1),Mitarbeiter!$C207),MIN(DATE(2030,4,0),IF(Mitarbeiter!$D207="",DATE(2030,4,0),Mitarbeiter!$D207),TODAY()),Einstellungen!$F$13:$F$67)))*N(Mitarbeiter!$E207)/IF(Einstellungen!$C$11="7 Tage",7,5),N('Ist-Stunden'!BD207)),MAX(IF(Einstellungen!$C$11="7 Tage",MAX(0,(MIN(DATE(2030,4,0),IF(Mitarbeiter!$D207="",DATE(2030,4,0),Mitarbeiter!$D207),TODAY()))-(MAX(DATE(2030,3,1),Mitarbeiter!$C207))+1),MAX(0,NETWORKDAYS(MAX(DATE(2030,3,1),Mitarbeiter!$C207),MIN(DATE(2030,4,0),IF(Mitarbeiter!$D207="",DATE(2030,4,0),Mitarbeiter!$D207),TODAY()),Einstellungen!$F$13:$F$67)))*N(Mitarbeiter!$E207)/IF(Einstellungen!$C$11="7 Tage",7,5),N('Ist-Stunden'!BD207)+(N(Krankheitstage!DA207)+N(Krankheitstage!DM207))*N($C207))))</f>
        <v/>
      </c>
      <c r="CI207" s="76">
        <f>IF($B207="",0,IF(Einstellungen!$C$10="Ja",MAX(IF(Einstellungen!$C$11="7 Tage",MAX(0,(MIN(DATE(2030,5,0),IF(Mitarbeiter!$D207="",DATE(2030,5,0),Mitarbeiter!$D207),TODAY()))-(MAX(DATE(2030,4,1),Mitarbeiter!$C207))+1),MAX(0,NETWORKDAYS(MAX(DATE(2030,4,1),Mitarbeiter!$C207),MIN(DATE(2030,5,0),IF(Mitarbeiter!$D207="",DATE(2030,5,0),Mitarbeiter!$D207),TODAY()),Einstellungen!$F$13:$F$67)))*N(Mitarbeiter!$E207)/IF(Einstellungen!$C$11="7 Tage",7,5),N('Ist-Stunden'!BE207)),MAX(IF(Einstellungen!$C$11="7 Tage",MAX(0,(MIN(DATE(2030,5,0),IF(Mitarbeiter!$D207="",DATE(2030,5,0),Mitarbeiter!$D207),TODAY()))-(MAX(DATE(2030,4,1),Mitarbeiter!$C207))+1),MAX(0,NETWORKDAYS(MAX(DATE(2030,4,1),Mitarbeiter!$C207),MIN(DATE(2030,5,0),IF(Mitarbeiter!$D207="",DATE(2030,5,0),Mitarbeiter!$D207),TODAY()),Einstellungen!$F$13:$F$67)))*N(Mitarbeiter!$E207)/IF(Einstellungen!$C$11="7 Tage",7,5),N('Ist-Stunden'!BE207)+(N(Krankheitstage!DB207)+N(Krankheitstage!DN207))*N($C207))))</f>
        <v/>
      </c>
      <c r="CJ207" s="76">
        <f>IF($B207="",0,IF(Einstellungen!$C$10="Ja",MAX(IF(Einstellungen!$C$11="7 Tage",MAX(0,(MIN(DATE(2030,6,0),IF(Mitarbeiter!$D207="",DATE(2030,6,0),Mitarbeiter!$D207),TODAY()))-(MAX(DATE(2030,5,1),Mitarbeiter!$C207))+1),MAX(0,NETWORKDAYS(MAX(DATE(2030,5,1),Mitarbeiter!$C207),MIN(DATE(2030,6,0),IF(Mitarbeiter!$D207="",DATE(2030,6,0),Mitarbeiter!$D207),TODAY()),Einstellungen!$F$13:$F$67)))*N(Mitarbeiter!$E207)/IF(Einstellungen!$C$11="7 Tage",7,5),N('Ist-Stunden'!BF207)),MAX(IF(Einstellungen!$C$11="7 Tage",MAX(0,(MIN(DATE(2030,6,0),IF(Mitarbeiter!$D207="",DATE(2030,6,0),Mitarbeiter!$D207),TODAY()))-(MAX(DATE(2030,5,1),Mitarbeiter!$C207))+1),MAX(0,NETWORKDAYS(MAX(DATE(2030,5,1),Mitarbeiter!$C207),MIN(DATE(2030,6,0),IF(Mitarbeiter!$D207="",DATE(2030,6,0),Mitarbeiter!$D207),TODAY()),Einstellungen!$F$13:$F$67)))*N(Mitarbeiter!$E207)/IF(Einstellungen!$C$11="7 Tage",7,5),N('Ist-Stunden'!BF207)+(N(Krankheitstage!DC207)+N(Krankheitstage!DO207))*N($C207))))</f>
        <v/>
      </c>
      <c r="CK207" s="76">
        <f>IF($B207="",0,IF(Einstellungen!$C$10="Ja",MAX(IF(Einstellungen!$C$11="7 Tage",MAX(0,(MIN(DATE(2030,7,0),IF(Mitarbeiter!$D207="",DATE(2030,7,0),Mitarbeiter!$D207),TODAY()))-(MAX(DATE(2030,6,1),Mitarbeiter!$C207))+1),MAX(0,NETWORKDAYS(MAX(DATE(2030,6,1),Mitarbeiter!$C207),MIN(DATE(2030,7,0),IF(Mitarbeiter!$D207="",DATE(2030,7,0),Mitarbeiter!$D207),TODAY()),Einstellungen!$F$13:$F$67)))*N(Mitarbeiter!$E207)/IF(Einstellungen!$C$11="7 Tage",7,5),N('Ist-Stunden'!BG207)),MAX(IF(Einstellungen!$C$11="7 Tage",MAX(0,(MIN(DATE(2030,7,0),IF(Mitarbeiter!$D207="",DATE(2030,7,0),Mitarbeiter!$D207),TODAY()))-(MAX(DATE(2030,6,1),Mitarbeiter!$C207))+1),MAX(0,NETWORKDAYS(MAX(DATE(2030,6,1),Mitarbeiter!$C207),MIN(DATE(2030,7,0),IF(Mitarbeiter!$D207="",DATE(2030,7,0),Mitarbeiter!$D207),TODAY()),Einstellungen!$F$13:$F$67)))*N(Mitarbeiter!$E207)/IF(Einstellungen!$C$11="7 Tage",7,5),N('Ist-Stunden'!BG207)+(N(Krankheitstage!DD207)+N(Krankheitstage!DP207))*N($C207))))</f>
        <v/>
      </c>
      <c r="CL207" s="76">
        <f>IF($B207="",0,IF(Einstellungen!$C$10="Ja",MAX(IF(Einstellungen!$C$11="7 Tage",MAX(0,(MIN(DATE(2030,8,0),IF(Mitarbeiter!$D207="",DATE(2030,8,0),Mitarbeiter!$D207),TODAY()))-(MAX(DATE(2030,7,1),Mitarbeiter!$C207))+1),MAX(0,NETWORKDAYS(MAX(DATE(2030,7,1),Mitarbeiter!$C207),MIN(DATE(2030,8,0),IF(Mitarbeiter!$D207="",DATE(2030,8,0),Mitarbeiter!$D207),TODAY()),Einstellungen!$F$13:$F$67)))*N(Mitarbeiter!$E207)/IF(Einstellungen!$C$11="7 Tage",7,5),N('Ist-Stunden'!BH207)),MAX(IF(Einstellungen!$C$11="7 Tage",MAX(0,(MIN(DATE(2030,8,0),IF(Mitarbeiter!$D207="",DATE(2030,8,0),Mitarbeiter!$D207),TODAY()))-(MAX(DATE(2030,7,1),Mitarbeiter!$C207))+1),MAX(0,NETWORKDAYS(MAX(DATE(2030,7,1),Mitarbeiter!$C207),MIN(DATE(2030,8,0),IF(Mitarbeiter!$D207="",DATE(2030,8,0),Mitarbeiter!$D207),TODAY()),Einstellungen!$F$13:$F$67)))*N(Mitarbeiter!$E207)/IF(Einstellungen!$C$11="7 Tage",7,5),N('Ist-Stunden'!BH207)+(N(Krankheitstage!DE207)+N(Krankheitstage!DQ207))*N($C207))))</f>
        <v/>
      </c>
      <c r="CM207" s="76">
        <f>IF($B207="",0,IF(Einstellungen!$C$10="Ja",MAX(IF(Einstellungen!$C$11="7 Tage",MAX(0,(MIN(DATE(2030,9,0),IF(Mitarbeiter!$D207="",DATE(2030,9,0),Mitarbeiter!$D207),TODAY()))-(MAX(DATE(2030,8,1),Mitarbeiter!$C207))+1),MAX(0,NETWORKDAYS(MAX(DATE(2030,8,1),Mitarbeiter!$C207),MIN(DATE(2030,9,0),IF(Mitarbeiter!$D207="",DATE(2030,9,0),Mitarbeiter!$D207),TODAY()),Einstellungen!$F$13:$F$67)))*N(Mitarbeiter!$E207)/IF(Einstellungen!$C$11="7 Tage",7,5),N('Ist-Stunden'!BI207)),MAX(IF(Einstellungen!$C$11="7 Tage",MAX(0,(MIN(DATE(2030,9,0),IF(Mitarbeiter!$D207="",DATE(2030,9,0),Mitarbeiter!$D207),TODAY()))-(MAX(DATE(2030,8,1),Mitarbeiter!$C207))+1),MAX(0,NETWORKDAYS(MAX(DATE(2030,8,1),Mitarbeiter!$C207),MIN(DATE(2030,9,0),IF(Mitarbeiter!$D207="",DATE(2030,9,0),Mitarbeiter!$D207),TODAY()),Einstellungen!$F$13:$F$67)))*N(Mitarbeiter!$E207)/IF(Einstellungen!$C$11="7 Tage",7,5),N('Ist-Stunden'!BI207)+(N(Krankheitstage!DF207)+N(Krankheitstage!DR207))*N($C207))))</f>
        <v/>
      </c>
      <c r="CN207" s="76">
        <f>IF($B207="",0,IF(Einstellungen!$C$10="Ja",MAX(IF(Einstellungen!$C$11="7 Tage",MAX(0,(MIN(DATE(2030,10,0),IF(Mitarbeiter!$D207="",DATE(2030,10,0),Mitarbeiter!$D207),TODAY()))-(MAX(DATE(2030,9,1),Mitarbeiter!$C207))+1),MAX(0,NETWORKDAYS(MAX(DATE(2030,9,1),Mitarbeiter!$C207),MIN(DATE(2030,10,0),IF(Mitarbeiter!$D207="",DATE(2030,10,0),Mitarbeiter!$D207),TODAY()),Einstellungen!$F$13:$F$67)))*N(Mitarbeiter!$E207)/IF(Einstellungen!$C$11="7 Tage",7,5),N('Ist-Stunden'!BJ207)),MAX(IF(Einstellungen!$C$11="7 Tage",MAX(0,(MIN(DATE(2030,10,0),IF(Mitarbeiter!$D207="",DATE(2030,10,0),Mitarbeiter!$D207),TODAY()))-(MAX(DATE(2030,9,1),Mitarbeiter!$C207))+1),MAX(0,NETWORKDAYS(MAX(DATE(2030,9,1),Mitarbeiter!$C207),MIN(DATE(2030,10,0),IF(Mitarbeiter!$D207="",DATE(2030,10,0),Mitarbeiter!$D207),TODAY()),Einstellungen!$F$13:$F$67)))*N(Mitarbeiter!$E207)/IF(Einstellungen!$C$11="7 Tage",7,5),N('Ist-Stunden'!BJ207)+(N(Krankheitstage!DG207)+N(Krankheitstage!DS207))*N($C207))))</f>
        <v/>
      </c>
      <c r="CO207" s="76">
        <f>IF($B207="",0,IF(Einstellungen!$C$10="Ja",MAX(IF(Einstellungen!$C$11="7 Tage",MAX(0,(MIN(DATE(2030,11,0),IF(Mitarbeiter!$D207="",DATE(2030,11,0),Mitarbeiter!$D207),TODAY()))-(MAX(DATE(2030,10,1),Mitarbeiter!$C207))+1),MAX(0,NETWORKDAYS(MAX(DATE(2030,10,1),Mitarbeiter!$C207),MIN(DATE(2030,11,0),IF(Mitarbeiter!$D207="",DATE(2030,11,0),Mitarbeiter!$D207),TODAY()),Einstellungen!$F$13:$F$67)))*N(Mitarbeiter!$E207)/IF(Einstellungen!$C$11="7 Tage",7,5),N('Ist-Stunden'!BK207)),MAX(IF(Einstellungen!$C$11="7 Tage",MAX(0,(MIN(DATE(2030,11,0),IF(Mitarbeiter!$D207="",DATE(2030,11,0),Mitarbeiter!$D207),TODAY()))-(MAX(DATE(2030,10,1),Mitarbeiter!$C207))+1),MAX(0,NETWORKDAYS(MAX(DATE(2030,10,1),Mitarbeiter!$C207),MIN(DATE(2030,11,0),IF(Mitarbeiter!$D207="",DATE(2030,11,0),Mitarbeiter!$D207),TODAY()),Einstellungen!$F$13:$F$67)))*N(Mitarbeiter!$E207)/IF(Einstellungen!$C$11="7 Tage",7,5),N('Ist-Stunden'!BK207)+(N(Krankheitstage!DH207)+N(Krankheitstage!DT207))*N($C207))))</f>
        <v/>
      </c>
      <c r="CP207" s="76">
        <f>IF($B207="",0,IF(Einstellungen!$C$10="Ja",MAX(IF(Einstellungen!$C$11="7 Tage",MAX(0,(MIN(DATE(2030,12,0),IF(Mitarbeiter!$D207="",DATE(2030,12,0),Mitarbeiter!$D207),TODAY()))-(MAX(DATE(2030,11,1),Mitarbeiter!$C207))+1),MAX(0,NETWORKDAYS(MAX(DATE(2030,11,1),Mitarbeiter!$C207),MIN(DATE(2030,12,0),IF(Mitarbeiter!$D207="",DATE(2030,12,0),Mitarbeiter!$D207),TODAY()),Einstellungen!$F$13:$F$67)))*N(Mitarbeiter!$E207)/IF(Einstellungen!$C$11="7 Tage",7,5),N('Ist-Stunden'!BL207)),MAX(IF(Einstellungen!$C$11="7 Tage",MAX(0,(MIN(DATE(2030,12,0),IF(Mitarbeiter!$D207="",DATE(2030,12,0),Mitarbeiter!$D207),TODAY()))-(MAX(DATE(2030,11,1),Mitarbeiter!$C207))+1),MAX(0,NETWORKDAYS(MAX(DATE(2030,11,1),Mitarbeiter!$C207),MIN(DATE(2030,12,0),IF(Mitarbeiter!$D207="",DATE(2030,12,0),Mitarbeiter!$D207),TODAY()),Einstellungen!$F$13:$F$67)))*N(Mitarbeiter!$E207)/IF(Einstellungen!$C$11="7 Tage",7,5),N('Ist-Stunden'!BL207)+(N(Krankheitstage!DI207)+N(Krankheitstage!DU207))*N($C207))))</f>
        <v/>
      </c>
      <c r="CQ207" s="76">
        <f>IF($B207="",0,IF(Einstellungen!$C$10="Ja",MAX(IF(Einstellungen!$C$11="7 Tage",MAX(0,(MIN(DATE(2030,13,0),IF(Mitarbeiter!$D207="",DATE(2030,13,0),Mitarbeiter!$D207),TODAY()))-(MAX(DATE(2030,12,1),Mitarbeiter!$C207))+1),MAX(0,NETWORKDAYS(MAX(DATE(2030,12,1),Mitarbeiter!$C207),MIN(DATE(2030,13,0),IF(Mitarbeiter!$D207="",DATE(2030,13,0),Mitarbeiter!$D207),TODAY()),Einstellungen!$F$13:$F$67)))*N(Mitarbeiter!$E207)/IF(Einstellungen!$C$11="7 Tage",7,5),N('Ist-Stunden'!BM207)),MAX(IF(Einstellungen!$C$11="7 Tage",MAX(0,(MIN(DATE(2030,13,0),IF(Mitarbeiter!$D207="",DATE(2030,13,0),Mitarbeiter!$D207),TODAY()))-(MAX(DATE(2030,12,1),Mitarbeiter!$C207))+1),MAX(0,NETWORKDAYS(MAX(DATE(2030,12,1),Mitarbeiter!$C207),MIN(DATE(2030,13,0),IF(Mitarbeiter!$D207="",DATE(2030,13,0),Mitarbeiter!$D207),TODAY()),Einstellungen!$F$13:$F$67)))*N(Mitarbeiter!$E207)/IF(Einstellungen!$C$11="7 Tage",7,5),N('Ist-Stunden'!BM207)+(N(Krankheitstage!DJ207)+N(Krankheitstage!DV207))*N($C207))))</f>
        <v/>
      </c>
    </row>
    <row r="208">
      <c r="A208" s="73">
        <f>IF(Mitarbeiter!B208="","",Mitarbeiter!A208)</f>
        <v/>
      </c>
      <c r="B208" s="6">
        <f>IF(Mitarbeiter!B208="","",Mitarbeiter!B208)</f>
        <v/>
      </c>
      <c r="C208" s="74">
        <f>IF(Mitarbeiter!B208="","",Mitarbeiter!F208)</f>
        <v/>
      </c>
      <c r="D208" s="75">
        <f>N(INDEX(Krankheitstage!$G208:$DV208,1,(Einstellungen!$C$3-2026)*24+1))</f>
        <v/>
      </c>
      <c r="E208" s="75">
        <f>N(INDEX(Krankheitstage!$G208:$DV208,1,(Einstellungen!$C$3-2026)*24+2))</f>
        <v/>
      </c>
      <c r="F208" s="75">
        <f>N(INDEX(Krankheitstage!$G208:$DV208,1,(Einstellungen!$C$3-2026)*24+3))</f>
        <v/>
      </c>
      <c r="G208" s="75">
        <f>N(INDEX(Krankheitstage!$G208:$DV208,1,(Einstellungen!$C$3-2026)*24+4))</f>
        <v/>
      </c>
      <c r="H208" s="75">
        <f>N(INDEX(Krankheitstage!$G208:$DV208,1,(Einstellungen!$C$3-2026)*24+5))</f>
        <v/>
      </c>
      <c r="I208" s="75">
        <f>N(INDEX(Krankheitstage!$G208:$DV208,1,(Einstellungen!$C$3-2026)*24+6))</f>
        <v/>
      </c>
      <c r="J208" s="75">
        <f>N(INDEX(Krankheitstage!$G208:$DV208,1,(Einstellungen!$C$3-2026)*24+7))</f>
        <v/>
      </c>
      <c r="K208" s="75">
        <f>N(INDEX(Krankheitstage!$G208:$DV208,1,(Einstellungen!$C$3-2026)*24+8))</f>
        <v/>
      </c>
      <c r="L208" s="75">
        <f>N(INDEX(Krankheitstage!$G208:$DV208,1,(Einstellungen!$C$3-2026)*24+9))</f>
        <v/>
      </c>
      <c r="M208" s="75">
        <f>N(INDEX(Krankheitstage!$G208:$DV208,1,(Einstellungen!$C$3-2026)*24+10))</f>
        <v/>
      </c>
      <c r="N208" s="75">
        <f>N(INDEX(Krankheitstage!$G208:$DV208,1,(Einstellungen!$C$3-2026)*24+11))</f>
        <v/>
      </c>
      <c r="O208" s="75">
        <f>N(INDEX(Krankheitstage!$G208:$DV208,1,(Einstellungen!$C$3-2026)*24+12))</f>
        <v/>
      </c>
      <c r="P208" s="75">
        <f>IF($B208="","",SUM(D208:O208))</f>
        <v/>
      </c>
      <c r="Q208" s="75">
        <f>N(INDEX(Krankheitstage!$G208:$DV208,1,(Einstellungen!$C$3-2026)*24+13))</f>
        <v/>
      </c>
      <c r="R208" s="75">
        <f>N(INDEX(Krankheitstage!$G208:$DV208,1,(Einstellungen!$C$3-2026)*24+14))</f>
        <v/>
      </c>
      <c r="S208" s="75">
        <f>N(INDEX(Krankheitstage!$G208:$DV208,1,(Einstellungen!$C$3-2026)*24+15))</f>
        <v/>
      </c>
      <c r="T208" s="75">
        <f>N(INDEX(Krankheitstage!$G208:$DV208,1,(Einstellungen!$C$3-2026)*24+16))</f>
        <v/>
      </c>
      <c r="U208" s="75">
        <f>N(INDEX(Krankheitstage!$G208:$DV208,1,(Einstellungen!$C$3-2026)*24+17))</f>
        <v/>
      </c>
      <c r="V208" s="75">
        <f>N(INDEX(Krankheitstage!$G208:$DV208,1,(Einstellungen!$C$3-2026)*24+18))</f>
        <v/>
      </c>
      <c r="W208" s="75">
        <f>N(INDEX(Krankheitstage!$G208:$DV208,1,(Einstellungen!$C$3-2026)*24+19))</f>
        <v/>
      </c>
      <c r="X208" s="75">
        <f>N(INDEX(Krankheitstage!$G208:$DV208,1,(Einstellungen!$C$3-2026)*24+20))</f>
        <v/>
      </c>
      <c r="Y208" s="75">
        <f>N(INDEX(Krankheitstage!$G208:$DV208,1,(Einstellungen!$C$3-2026)*24+21))</f>
        <v/>
      </c>
      <c r="Z208" s="75">
        <f>N(INDEX(Krankheitstage!$G208:$DV208,1,(Einstellungen!$C$3-2026)*24+22))</f>
        <v/>
      </c>
      <c r="AA208" s="75">
        <f>N(INDEX(Krankheitstage!$G208:$DV208,1,(Einstellungen!$C$3-2026)*24+23))</f>
        <v/>
      </c>
      <c r="AB208" s="75">
        <f>N(INDEX(Krankheitstage!$G208:$DV208,1,(Einstellungen!$C$3-2026)*24+24))</f>
        <v/>
      </c>
      <c r="AC208" s="75">
        <f>IF($B208="","",SUM(Q208:AB208))</f>
        <v/>
      </c>
      <c r="AD208" s="75">
        <f>IF($B208="","",SUM(P208,AC208))</f>
        <v/>
      </c>
      <c r="AE208" s="76">
        <f>IF($B208="","",AD208*N(C208))</f>
        <v/>
      </c>
      <c r="AF208" s="75">
        <f>IF($B208="","",Krankheitstage!E208)</f>
        <v/>
      </c>
      <c r="AG208" s="76">
        <f>IF($B208="","",AF208*N(C208))</f>
        <v/>
      </c>
      <c r="AH208" s="76">
        <f>IF($B208="","",INDEX($AJ208:$CQ208,1,(Einstellungen!$C$3-2026)*12+1)+INDEX($AJ208:$CQ208,1,(Einstellungen!$C$3-2026)*12+2)+INDEX($AJ208:$CQ208,1,(Einstellungen!$C$3-2026)*12+3)+INDEX($AJ208:$CQ208,1,(Einstellungen!$C$3-2026)*12+4)+INDEX($AJ208:$CQ208,1,(Einstellungen!$C$3-2026)*12+5)+INDEX($AJ208:$CQ208,1,(Einstellungen!$C$3-2026)*12+6)+INDEX($AJ208:$CQ208,1,(Einstellungen!$C$3-2026)*12+7)+INDEX($AJ208:$CQ208,1,(Einstellungen!$C$3-2026)*12+8)+INDEX($AJ208:$CQ208,1,(Einstellungen!$C$3-2026)*12+9)+INDEX($AJ208:$CQ208,1,(Einstellungen!$C$3-2026)*12+10)+INDEX($AJ208:$CQ208,1,(Einstellungen!$C$3-2026)*12+11)+INDEX($AJ208:$CQ208,1,(Einstellungen!$C$3-2026)*12+12))</f>
        <v/>
      </c>
      <c r="AI208" s="76">
        <f>IF($B208="","",SUM($AJ208:$CQ208))</f>
        <v/>
      </c>
      <c r="AJ208" s="76">
        <f>IF($B208="",0,IF(Einstellungen!$C$10="Ja",MAX(IF(Einstellungen!$C$11="7 Tage",MAX(0,(MIN(DATE(2026,2,0),IF(Mitarbeiter!$D208="",DATE(2026,2,0),Mitarbeiter!$D208),TODAY()))-(MAX(DATE(2026,1,1),Mitarbeiter!$C208))+1),MAX(0,NETWORKDAYS(MAX(DATE(2026,1,1),Mitarbeiter!$C208),MIN(DATE(2026,2,0),IF(Mitarbeiter!$D208="",DATE(2026,2,0),Mitarbeiter!$D208),TODAY()),Einstellungen!$F$13:$F$67)))*N(Mitarbeiter!$E208)/IF(Einstellungen!$C$11="7 Tage",7,5),N('Ist-Stunden'!F208)),MAX(IF(Einstellungen!$C$11="7 Tage",MAX(0,(MIN(DATE(2026,2,0),IF(Mitarbeiter!$D208="",DATE(2026,2,0),Mitarbeiter!$D208),TODAY()))-(MAX(DATE(2026,1,1),Mitarbeiter!$C208))+1),MAX(0,NETWORKDAYS(MAX(DATE(2026,1,1),Mitarbeiter!$C208),MIN(DATE(2026,2,0),IF(Mitarbeiter!$D208="",DATE(2026,2,0),Mitarbeiter!$D208),TODAY()),Einstellungen!$F$13:$F$67)))*N(Mitarbeiter!$E208)/IF(Einstellungen!$C$11="7 Tage",7,5),N('Ist-Stunden'!F208)+(N(Krankheitstage!G208)+N(Krankheitstage!S208))*N($C208))))</f>
        <v/>
      </c>
      <c r="AK208" s="76">
        <f>IF($B208="",0,IF(Einstellungen!$C$10="Ja",MAX(IF(Einstellungen!$C$11="7 Tage",MAX(0,(MIN(DATE(2026,3,0),IF(Mitarbeiter!$D208="",DATE(2026,3,0),Mitarbeiter!$D208),TODAY()))-(MAX(DATE(2026,2,1),Mitarbeiter!$C208))+1),MAX(0,NETWORKDAYS(MAX(DATE(2026,2,1),Mitarbeiter!$C208),MIN(DATE(2026,3,0),IF(Mitarbeiter!$D208="",DATE(2026,3,0),Mitarbeiter!$D208),TODAY()),Einstellungen!$F$13:$F$67)))*N(Mitarbeiter!$E208)/IF(Einstellungen!$C$11="7 Tage",7,5),N('Ist-Stunden'!G208)),MAX(IF(Einstellungen!$C$11="7 Tage",MAX(0,(MIN(DATE(2026,3,0),IF(Mitarbeiter!$D208="",DATE(2026,3,0),Mitarbeiter!$D208),TODAY()))-(MAX(DATE(2026,2,1),Mitarbeiter!$C208))+1),MAX(0,NETWORKDAYS(MAX(DATE(2026,2,1),Mitarbeiter!$C208),MIN(DATE(2026,3,0),IF(Mitarbeiter!$D208="",DATE(2026,3,0),Mitarbeiter!$D208),TODAY()),Einstellungen!$F$13:$F$67)))*N(Mitarbeiter!$E208)/IF(Einstellungen!$C$11="7 Tage",7,5),N('Ist-Stunden'!G208)+(N(Krankheitstage!H208)+N(Krankheitstage!T208))*N($C208))))</f>
        <v/>
      </c>
      <c r="AL208" s="76">
        <f>IF($B208="",0,IF(Einstellungen!$C$10="Ja",MAX(IF(Einstellungen!$C$11="7 Tage",MAX(0,(MIN(DATE(2026,4,0),IF(Mitarbeiter!$D208="",DATE(2026,4,0),Mitarbeiter!$D208),TODAY()))-(MAX(DATE(2026,3,1),Mitarbeiter!$C208))+1),MAX(0,NETWORKDAYS(MAX(DATE(2026,3,1),Mitarbeiter!$C208),MIN(DATE(2026,4,0),IF(Mitarbeiter!$D208="",DATE(2026,4,0),Mitarbeiter!$D208),TODAY()),Einstellungen!$F$13:$F$67)))*N(Mitarbeiter!$E208)/IF(Einstellungen!$C$11="7 Tage",7,5),N('Ist-Stunden'!H208)),MAX(IF(Einstellungen!$C$11="7 Tage",MAX(0,(MIN(DATE(2026,4,0),IF(Mitarbeiter!$D208="",DATE(2026,4,0),Mitarbeiter!$D208),TODAY()))-(MAX(DATE(2026,3,1),Mitarbeiter!$C208))+1),MAX(0,NETWORKDAYS(MAX(DATE(2026,3,1),Mitarbeiter!$C208),MIN(DATE(2026,4,0),IF(Mitarbeiter!$D208="",DATE(2026,4,0),Mitarbeiter!$D208),TODAY()),Einstellungen!$F$13:$F$67)))*N(Mitarbeiter!$E208)/IF(Einstellungen!$C$11="7 Tage",7,5),N('Ist-Stunden'!H208)+(N(Krankheitstage!I208)+N(Krankheitstage!U208))*N($C208))))</f>
        <v/>
      </c>
      <c r="AM208" s="76">
        <f>IF($B208="",0,IF(Einstellungen!$C$10="Ja",MAX(IF(Einstellungen!$C$11="7 Tage",MAX(0,(MIN(DATE(2026,5,0),IF(Mitarbeiter!$D208="",DATE(2026,5,0),Mitarbeiter!$D208),TODAY()))-(MAX(DATE(2026,4,1),Mitarbeiter!$C208))+1),MAX(0,NETWORKDAYS(MAX(DATE(2026,4,1),Mitarbeiter!$C208),MIN(DATE(2026,5,0),IF(Mitarbeiter!$D208="",DATE(2026,5,0),Mitarbeiter!$D208),TODAY()),Einstellungen!$F$13:$F$67)))*N(Mitarbeiter!$E208)/IF(Einstellungen!$C$11="7 Tage",7,5),N('Ist-Stunden'!I208)),MAX(IF(Einstellungen!$C$11="7 Tage",MAX(0,(MIN(DATE(2026,5,0),IF(Mitarbeiter!$D208="",DATE(2026,5,0),Mitarbeiter!$D208),TODAY()))-(MAX(DATE(2026,4,1),Mitarbeiter!$C208))+1),MAX(0,NETWORKDAYS(MAX(DATE(2026,4,1),Mitarbeiter!$C208),MIN(DATE(2026,5,0),IF(Mitarbeiter!$D208="",DATE(2026,5,0),Mitarbeiter!$D208),TODAY()),Einstellungen!$F$13:$F$67)))*N(Mitarbeiter!$E208)/IF(Einstellungen!$C$11="7 Tage",7,5),N('Ist-Stunden'!I208)+(N(Krankheitstage!J208)+N(Krankheitstage!V208))*N($C208))))</f>
        <v/>
      </c>
      <c r="AN208" s="76">
        <f>IF($B208="",0,IF(Einstellungen!$C$10="Ja",MAX(IF(Einstellungen!$C$11="7 Tage",MAX(0,(MIN(DATE(2026,6,0),IF(Mitarbeiter!$D208="",DATE(2026,6,0),Mitarbeiter!$D208),TODAY()))-(MAX(DATE(2026,5,1),Mitarbeiter!$C208))+1),MAX(0,NETWORKDAYS(MAX(DATE(2026,5,1),Mitarbeiter!$C208),MIN(DATE(2026,6,0),IF(Mitarbeiter!$D208="",DATE(2026,6,0),Mitarbeiter!$D208),TODAY()),Einstellungen!$F$13:$F$67)))*N(Mitarbeiter!$E208)/IF(Einstellungen!$C$11="7 Tage",7,5),N('Ist-Stunden'!J208)),MAX(IF(Einstellungen!$C$11="7 Tage",MAX(0,(MIN(DATE(2026,6,0),IF(Mitarbeiter!$D208="",DATE(2026,6,0),Mitarbeiter!$D208),TODAY()))-(MAX(DATE(2026,5,1),Mitarbeiter!$C208))+1),MAX(0,NETWORKDAYS(MAX(DATE(2026,5,1),Mitarbeiter!$C208),MIN(DATE(2026,6,0),IF(Mitarbeiter!$D208="",DATE(2026,6,0),Mitarbeiter!$D208),TODAY()),Einstellungen!$F$13:$F$67)))*N(Mitarbeiter!$E208)/IF(Einstellungen!$C$11="7 Tage",7,5),N('Ist-Stunden'!J208)+(N(Krankheitstage!K208)+N(Krankheitstage!W208))*N($C208))))</f>
        <v/>
      </c>
      <c r="AO208" s="76">
        <f>IF($B208="",0,IF(Einstellungen!$C$10="Ja",MAX(IF(Einstellungen!$C$11="7 Tage",MAX(0,(MIN(DATE(2026,7,0),IF(Mitarbeiter!$D208="",DATE(2026,7,0),Mitarbeiter!$D208),TODAY()))-(MAX(DATE(2026,6,1),Mitarbeiter!$C208))+1),MAX(0,NETWORKDAYS(MAX(DATE(2026,6,1),Mitarbeiter!$C208),MIN(DATE(2026,7,0),IF(Mitarbeiter!$D208="",DATE(2026,7,0),Mitarbeiter!$D208),TODAY()),Einstellungen!$F$13:$F$67)))*N(Mitarbeiter!$E208)/IF(Einstellungen!$C$11="7 Tage",7,5),N('Ist-Stunden'!K208)),MAX(IF(Einstellungen!$C$11="7 Tage",MAX(0,(MIN(DATE(2026,7,0),IF(Mitarbeiter!$D208="",DATE(2026,7,0),Mitarbeiter!$D208),TODAY()))-(MAX(DATE(2026,6,1),Mitarbeiter!$C208))+1),MAX(0,NETWORKDAYS(MAX(DATE(2026,6,1),Mitarbeiter!$C208),MIN(DATE(2026,7,0),IF(Mitarbeiter!$D208="",DATE(2026,7,0),Mitarbeiter!$D208),TODAY()),Einstellungen!$F$13:$F$67)))*N(Mitarbeiter!$E208)/IF(Einstellungen!$C$11="7 Tage",7,5),N('Ist-Stunden'!K208)+(N(Krankheitstage!L208)+N(Krankheitstage!X208))*N($C208))))</f>
        <v/>
      </c>
      <c r="AP208" s="76">
        <f>IF($B208="",0,IF(Einstellungen!$C$10="Ja",MAX(IF(Einstellungen!$C$11="7 Tage",MAX(0,(MIN(DATE(2026,8,0),IF(Mitarbeiter!$D208="",DATE(2026,8,0),Mitarbeiter!$D208),TODAY()))-(MAX(DATE(2026,7,1),Mitarbeiter!$C208))+1),MAX(0,NETWORKDAYS(MAX(DATE(2026,7,1),Mitarbeiter!$C208),MIN(DATE(2026,8,0),IF(Mitarbeiter!$D208="",DATE(2026,8,0),Mitarbeiter!$D208),TODAY()),Einstellungen!$F$13:$F$67)))*N(Mitarbeiter!$E208)/IF(Einstellungen!$C$11="7 Tage",7,5),N('Ist-Stunden'!L208)),MAX(IF(Einstellungen!$C$11="7 Tage",MAX(0,(MIN(DATE(2026,8,0),IF(Mitarbeiter!$D208="",DATE(2026,8,0),Mitarbeiter!$D208),TODAY()))-(MAX(DATE(2026,7,1),Mitarbeiter!$C208))+1),MAX(0,NETWORKDAYS(MAX(DATE(2026,7,1),Mitarbeiter!$C208),MIN(DATE(2026,8,0),IF(Mitarbeiter!$D208="",DATE(2026,8,0),Mitarbeiter!$D208),TODAY()),Einstellungen!$F$13:$F$67)))*N(Mitarbeiter!$E208)/IF(Einstellungen!$C$11="7 Tage",7,5),N('Ist-Stunden'!L208)+(N(Krankheitstage!M208)+N(Krankheitstage!Y208))*N($C208))))</f>
        <v/>
      </c>
      <c r="AQ208" s="76">
        <f>IF($B208="",0,IF(Einstellungen!$C$10="Ja",MAX(IF(Einstellungen!$C$11="7 Tage",MAX(0,(MIN(DATE(2026,9,0),IF(Mitarbeiter!$D208="",DATE(2026,9,0),Mitarbeiter!$D208),TODAY()))-(MAX(DATE(2026,8,1),Mitarbeiter!$C208))+1),MAX(0,NETWORKDAYS(MAX(DATE(2026,8,1),Mitarbeiter!$C208),MIN(DATE(2026,9,0),IF(Mitarbeiter!$D208="",DATE(2026,9,0),Mitarbeiter!$D208),TODAY()),Einstellungen!$F$13:$F$67)))*N(Mitarbeiter!$E208)/IF(Einstellungen!$C$11="7 Tage",7,5),N('Ist-Stunden'!M208)),MAX(IF(Einstellungen!$C$11="7 Tage",MAX(0,(MIN(DATE(2026,9,0),IF(Mitarbeiter!$D208="",DATE(2026,9,0),Mitarbeiter!$D208),TODAY()))-(MAX(DATE(2026,8,1),Mitarbeiter!$C208))+1),MAX(0,NETWORKDAYS(MAX(DATE(2026,8,1),Mitarbeiter!$C208),MIN(DATE(2026,9,0),IF(Mitarbeiter!$D208="",DATE(2026,9,0),Mitarbeiter!$D208),TODAY()),Einstellungen!$F$13:$F$67)))*N(Mitarbeiter!$E208)/IF(Einstellungen!$C$11="7 Tage",7,5),N('Ist-Stunden'!M208)+(N(Krankheitstage!N208)+N(Krankheitstage!Z208))*N($C208))))</f>
        <v/>
      </c>
      <c r="AR208" s="76">
        <f>IF($B208="",0,IF(Einstellungen!$C$10="Ja",MAX(IF(Einstellungen!$C$11="7 Tage",MAX(0,(MIN(DATE(2026,10,0),IF(Mitarbeiter!$D208="",DATE(2026,10,0),Mitarbeiter!$D208),TODAY()))-(MAX(DATE(2026,9,1),Mitarbeiter!$C208))+1),MAX(0,NETWORKDAYS(MAX(DATE(2026,9,1),Mitarbeiter!$C208),MIN(DATE(2026,10,0),IF(Mitarbeiter!$D208="",DATE(2026,10,0),Mitarbeiter!$D208),TODAY()),Einstellungen!$F$13:$F$67)))*N(Mitarbeiter!$E208)/IF(Einstellungen!$C$11="7 Tage",7,5),N('Ist-Stunden'!N208)),MAX(IF(Einstellungen!$C$11="7 Tage",MAX(0,(MIN(DATE(2026,10,0),IF(Mitarbeiter!$D208="",DATE(2026,10,0),Mitarbeiter!$D208),TODAY()))-(MAX(DATE(2026,9,1),Mitarbeiter!$C208))+1),MAX(0,NETWORKDAYS(MAX(DATE(2026,9,1),Mitarbeiter!$C208),MIN(DATE(2026,10,0),IF(Mitarbeiter!$D208="",DATE(2026,10,0),Mitarbeiter!$D208),TODAY()),Einstellungen!$F$13:$F$67)))*N(Mitarbeiter!$E208)/IF(Einstellungen!$C$11="7 Tage",7,5),N('Ist-Stunden'!N208)+(N(Krankheitstage!O208)+N(Krankheitstage!AA208))*N($C208))))</f>
        <v/>
      </c>
      <c r="AS208" s="76">
        <f>IF($B208="",0,IF(Einstellungen!$C$10="Ja",MAX(IF(Einstellungen!$C$11="7 Tage",MAX(0,(MIN(DATE(2026,11,0),IF(Mitarbeiter!$D208="",DATE(2026,11,0),Mitarbeiter!$D208),TODAY()))-(MAX(DATE(2026,10,1),Mitarbeiter!$C208))+1),MAX(0,NETWORKDAYS(MAX(DATE(2026,10,1),Mitarbeiter!$C208),MIN(DATE(2026,11,0),IF(Mitarbeiter!$D208="",DATE(2026,11,0),Mitarbeiter!$D208),TODAY()),Einstellungen!$F$13:$F$67)))*N(Mitarbeiter!$E208)/IF(Einstellungen!$C$11="7 Tage",7,5),N('Ist-Stunden'!O208)),MAX(IF(Einstellungen!$C$11="7 Tage",MAX(0,(MIN(DATE(2026,11,0),IF(Mitarbeiter!$D208="",DATE(2026,11,0),Mitarbeiter!$D208),TODAY()))-(MAX(DATE(2026,10,1),Mitarbeiter!$C208))+1),MAX(0,NETWORKDAYS(MAX(DATE(2026,10,1),Mitarbeiter!$C208),MIN(DATE(2026,11,0),IF(Mitarbeiter!$D208="",DATE(2026,11,0),Mitarbeiter!$D208),TODAY()),Einstellungen!$F$13:$F$67)))*N(Mitarbeiter!$E208)/IF(Einstellungen!$C$11="7 Tage",7,5),N('Ist-Stunden'!O208)+(N(Krankheitstage!P208)+N(Krankheitstage!AB208))*N($C208))))</f>
        <v/>
      </c>
      <c r="AT208" s="76">
        <f>IF($B208="",0,IF(Einstellungen!$C$10="Ja",MAX(IF(Einstellungen!$C$11="7 Tage",MAX(0,(MIN(DATE(2026,12,0),IF(Mitarbeiter!$D208="",DATE(2026,12,0),Mitarbeiter!$D208),TODAY()))-(MAX(DATE(2026,11,1),Mitarbeiter!$C208))+1),MAX(0,NETWORKDAYS(MAX(DATE(2026,11,1),Mitarbeiter!$C208),MIN(DATE(2026,12,0),IF(Mitarbeiter!$D208="",DATE(2026,12,0),Mitarbeiter!$D208),TODAY()),Einstellungen!$F$13:$F$67)))*N(Mitarbeiter!$E208)/IF(Einstellungen!$C$11="7 Tage",7,5),N('Ist-Stunden'!P208)),MAX(IF(Einstellungen!$C$11="7 Tage",MAX(0,(MIN(DATE(2026,12,0),IF(Mitarbeiter!$D208="",DATE(2026,12,0),Mitarbeiter!$D208),TODAY()))-(MAX(DATE(2026,11,1),Mitarbeiter!$C208))+1),MAX(0,NETWORKDAYS(MAX(DATE(2026,11,1),Mitarbeiter!$C208),MIN(DATE(2026,12,0),IF(Mitarbeiter!$D208="",DATE(2026,12,0),Mitarbeiter!$D208),TODAY()),Einstellungen!$F$13:$F$67)))*N(Mitarbeiter!$E208)/IF(Einstellungen!$C$11="7 Tage",7,5),N('Ist-Stunden'!P208)+(N(Krankheitstage!Q208)+N(Krankheitstage!AC208))*N($C208))))</f>
        <v/>
      </c>
      <c r="AU208" s="76">
        <f>IF($B208="",0,IF(Einstellungen!$C$10="Ja",MAX(IF(Einstellungen!$C$11="7 Tage",MAX(0,(MIN(DATE(2026,13,0),IF(Mitarbeiter!$D208="",DATE(2026,13,0),Mitarbeiter!$D208),TODAY()))-(MAX(DATE(2026,12,1),Mitarbeiter!$C208))+1),MAX(0,NETWORKDAYS(MAX(DATE(2026,12,1),Mitarbeiter!$C208),MIN(DATE(2026,13,0),IF(Mitarbeiter!$D208="",DATE(2026,13,0),Mitarbeiter!$D208),TODAY()),Einstellungen!$F$13:$F$67)))*N(Mitarbeiter!$E208)/IF(Einstellungen!$C$11="7 Tage",7,5),N('Ist-Stunden'!Q208)),MAX(IF(Einstellungen!$C$11="7 Tage",MAX(0,(MIN(DATE(2026,13,0),IF(Mitarbeiter!$D208="",DATE(2026,13,0),Mitarbeiter!$D208),TODAY()))-(MAX(DATE(2026,12,1),Mitarbeiter!$C208))+1),MAX(0,NETWORKDAYS(MAX(DATE(2026,12,1),Mitarbeiter!$C208),MIN(DATE(2026,13,0),IF(Mitarbeiter!$D208="",DATE(2026,13,0),Mitarbeiter!$D208),TODAY()),Einstellungen!$F$13:$F$67)))*N(Mitarbeiter!$E208)/IF(Einstellungen!$C$11="7 Tage",7,5),N('Ist-Stunden'!Q208)+(N(Krankheitstage!R208)+N(Krankheitstage!AD208))*N($C208))))</f>
        <v/>
      </c>
      <c r="AV208" s="76">
        <f>IF($B208="",0,IF(Einstellungen!$C$10="Ja",MAX(IF(Einstellungen!$C$11="7 Tage",MAX(0,(MIN(DATE(2027,2,0),IF(Mitarbeiter!$D208="",DATE(2027,2,0),Mitarbeiter!$D208),TODAY()))-(MAX(DATE(2027,1,1),Mitarbeiter!$C208))+1),MAX(0,NETWORKDAYS(MAX(DATE(2027,1,1),Mitarbeiter!$C208),MIN(DATE(2027,2,0),IF(Mitarbeiter!$D208="",DATE(2027,2,0),Mitarbeiter!$D208),TODAY()),Einstellungen!$F$13:$F$67)))*N(Mitarbeiter!$E208)/IF(Einstellungen!$C$11="7 Tage",7,5),N('Ist-Stunden'!R208)),MAX(IF(Einstellungen!$C$11="7 Tage",MAX(0,(MIN(DATE(2027,2,0),IF(Mitarbeiter!$D208="",DATE(2027,2,0),Mitarbeiter!$D208),TODAY()))-(MAX(DATE(2027,1,1),Mitarbeiter!$C208))+1),MAX(0,NETWORKDAYS(MAX(DATE(2027,1,1),Mitarbeiter!$C208),MIN(DATE(2027,2,0),IF(Mitarbeiter!$D208="",DATE(2027,2,0),Mitarbeiter!$D208),TODAY()),Einstellungen!$F$13:$F$67)))*N(Mitarbeiter!$E208)/IF(Einstellungen!$C$11="7 Tage",7,5),N('Ist-Stunden'!R208)+(N(Krankheitstage!AE208)+N(Krankheitstage!AQ208))*N($C208))))</f>
        <v/>
      </c>
      <c r="AW208" s="76">
        <f>IF($B208="",0,IF(Einstellungen!$C$10="Ja",MAX(IF(Einstellungen!$C$11="7 Tage",MAX(0,(MIN(DATE(2027,3,0),IF(Mitarbeiter!$D208="",DATE(2027,3,0),Mitarbeiter!$D208),TODAY()))-(MAX(DATE(2027,2,1),Mitarbeiter!$C208))+1),MAX(0,NETWORKDAYS(MAX(DATE(2027,2,1),Mitarbeiter!$C208),MIN(DATE(2027,3,0),IF(Mitarbeiter!$D208="",DATE(2027,3,0),Mitarbeiter!$D208),TODAY()),Einstellungen!$F$13:$F$67)))*N(Mitarbeiter!$E208)/IF(Einstellungen!$C$11="7 Tage",7,5),N('Ist-Stunden'!S208)),MAX(IF(Einstellungen!$C$11="7 Tage",MAX(0,(MIN(DATE(2027,3,0),IF(Mitarbeiter!$D208="",DATE(2027,3,0),Mitarbeiter!$D208),TODAY()))-(MAX(DATE(2027,2,1),Mitarbeiter!$C208))+1),MAX(0,NETWORKDAYS(MAX(DATE(2027,2,1),Mitarbeiter!$C208),MIN(DATE(2027,3,0),IF(Mitarbeiter!$D208="",DATE(2027,3,0),Mitarbeiter!$D208),TODAY()),Einstellungen!$F$13:$F$67)))*N(Mitarbeiter!$E208)/IF(Einstellungen!$C$11="7 Tage",7,5),N('Ist-Stunden'!S208)+(N(Krankheitstage!AF208)+N(Krankheitstage!AR208))*N($C208))))</f>
        <v/>
      </c>
      <c r="AX208" s="76">
        <f>IF($B208="",0,IF(Einstellungen!$C$10="Ja",MAX(IF(Einstellungen!$C$11="7 Tage",MAX(0,(MIN(DATE(2027,4,0),IF(Mitarbeiter!$D208="",DATE(2027,4,0),Mitarbeiter!$D208),TODAY()))-(MAX(DATE(2027,3,1),Mitarbeiter!$C208))+1),MAX(0,NETWORKDAYS(MAX(DATE(2027,3,1),Mitarbeiter!$C208),MIN(DATE(2027,4,0),IF(Mitarbeiter!$D208="",DATE(2027,4,0),Mitarbeiter!$D208),TODAY()),Einstellungen!$F$13:$F$67)))*N(Mitarbeiter!$E208)/IF(Einstellungen!$C$11="7 Tage",7,5),N('Ist-Stunden'!T208)),MAX(IF(Einstellungen!$C$11="7 Tage",MAX(0,(MIN(DATE(2027,4,0),IF(Mitarbeiter!$D208="",DATE(2027,4,0),Mitarbeiter!$D208),TODAY()))-(MAX(DATE(2027,3,1),Mitarbeiter!$C208))+1),MAX(0,NETWORKDAYS(MAX(DATE(2027,3,1),Mitarbeiter!$C208),MIN(DATE(2027,4,0),IF(Mitarbeiter!$D208="",DATE(2027,4,0),Mitarbeiter!$D208),TODAY()),Einstellungen!$F$13:$F$67)))*N(Mitarbeiter!$E208)/IF(Einstellungen!$C$11="7 Tage",7,5),N('Ist-Stunden'!T208)+(N(Krankheitstage!AG208)+N(Krankheitstage!AS208))*N($C208))))</f>
        <v/>
      </c>
      <c r="AY208" s="76">
        <f>IF($B208="",0,IF(Einstellungen!$C$10="Ja",MAX(IF(Einstellungen!$C$11="7 Tage",MAX(0,(MIN(DATE(2027,5,0),IF(Mitarbeiter!$D208="",DATE(2027,5,0),Mitarbeiter!$D208),TODAY()))-(MAX(DATE(2027,4,1),Mitarbeiter!$C208))+1),MAX(0,NETWORKDAYS(MAX(DATE(2027,4,1),Mitarbeiter!$C208),MIN(DATE(2027,5,0),IF(Mitarbeiter!$D208="",DATE(2027,5,0),Mitarbeiter!$D208),TODAY()),Einstellungen!$F$13:$F$67)))*N(Mitarbeiter!$E208)/IF(Einstellungen!$C$11="7 Tage",7,5),N('Ist-Stunden'!U208)),MAX(IF(Einstellungen!$C$11="7 Tage",MAX(0,(MIN(DATE(2027,5,0),IF(Mitarbeiter!$D208="",DATE(2027,5,0),Mitarbeiter!$D208),TODAY()))-(MAX(DATE(2027,4,1),Mitarbeiter!$C208))+1),MAX(0,NETWORKDAYS(MAX(DATE(2027,4,1),Mitarbeiter!$C208),MIN(DATE(2027,5,0),IF(Mitarbeiter!$D208="",DATE(2027,5,0),Mitarbeiter!$D208),TODAY()),Einstellungen!$F$13:$F$67)))*N(Mitarbeiter!$E208)/IF(Einstellungen!$C$11="7 Tage",7,5),N('Ist-Stunden'!U208)+(N(Krankheitstage!AH208)+N(Krankheitstage!AT208))*N($C208))))</f>
        <v/>
      </c>
      <c r="AZ208" s="76">
        <f>IF($B208="",0,IF(Einstellungen!$C$10="Ja",MAX(IF(Einstellungen!$C$11="7 Tage",MAX(0,(MIN(DATE(2027,6,0),IF(Mitarbeiter!$D208="",DATE(2027,6,0),Mitarbeiter!$D208),TODAY()))-(MAX(DATE(2027,5,1),Mitarbeiter!$C208))+1),MAX(0,NETWORKDAYS(MAX(DATE(2027,5,1),Mitarbeiter!$C208),MIN(DATE(2027,6,0),IF(Mitarbeiter!$D208="",DATE(2027,6,0),Mitarbeiter!$D208),TODAY()),Einstellungen!$F$13:$F$67)))*N(Mitarbeiter!$E208)/IF(Einstellungen!$C$11="7 Tage",7,5),N('Ist-Stunden'!V208)),MAX(IF(Einstellungen!$C$11="7 Tage",MAX(0,(MIN(DATE(2027,6,0),IF(Mitarbeiter!$D208="",DATE(2027,6,0),Mitarbeiter!$D208),TODAY()))-(MAX(DATE(2027,5,1),Mitarbeiter!$C208))+1),MAX(0,NETWORKDAYS(MAX(DATE(2027,5,1),Mitarbeiter!$C208),MIN(DATE(2027,6,0),IF(Mitarbeiter!$D208="",DATE(2027,6,0),Mitarbeiter!$D208),TODAY()),Einstellungen!$F$13:$F$67)))*N(Mitarbeiter!$E208)/IF(Einstellungen!$C$11="7 Tage",7,5),N('Ist-Stunden'!V208)+(N(Krankheitstage!AI208)+N(Krankheitstage!AU208))*N($C208))))</f>
        <v/>
      </c>
      <c r="BA208" s="76">
        <f>IF($B208="",0,IF(Einstellungen!$C$10="Ja",MAX(IF(Einstellungen!$C$11="7 Tage",MAX(0,(MIN(DATE(2027,7,0),IF(Mitarbeiter!$D208="",DATE(2027,7,0),Mitarbeiter!$D208),TODAY()))-(MAX(DATE(2027,6,1),Mitarbeiter!$C208))+1),MAX(0,NETWORKDAYS(MAX(DATE(2027,6,1),Mitarbeiter!$C208),MIN(DATE(2027,7,0),IF(Mitarbeiter!$D208="",DATE(2027,7,0),Mitarbeiter!$D208),TODAY()),Einstellungen!$F$13:$F$67)))*N(Mitarbeiter!$E208)/IF(Einstellungen!$C$11="7 Tage",7,5),N('Ist-Stunden'!W208)),MAX(IF(Einstellungen!$C$11="7 Tage",MAX(0,(MIN(DATE(2027,7,0),IF(Mitarbeiter!$D208="",DATE(2027,7,0),Mitarbeiter!$D208),TODAY()))-(MAX(DATE(2027,6,1),Mitarbeiter!$C208))+1),MAX(0,NETWORKDAYS(MAX(DATE(2027,6,1),Mitarbeiter!$C208),MIN(DATE(2027,7,0),IF(Mitarbeiter!$D208="",DATE(2027,7,0),Mitarbeiter!$D208),TODAY()),Einstellungen!$F$13:$F$67)))*N(Mitarbeiter!$E208)/IF(Einstellungen!$C$11="7 Tage",7,5),N('Ist-Stunden'!W208)+(N(Krankheitstage!AJ208)+N(Krankheitstage!AV208))*N($C208))))</f>
        <v/>
      </c>
      <c r="BB208" s="76">
        <f>IF($B208="",0,IF(Einstellungen!$C$10="Ja",MAX(IF(Einstellungen!$C$11="7 Tage",MAX(0,(MIN(DATE(2027,8,0),IF(Mitarbeiter!$D208="",DATE(2027,8,0),Mitarbeiter!$D208),TODAY()))-(MAX(DATE(2027,7,1),Mitarbeiter!$C208))+1),MAX(0,NETWORKDAYS(MAX(DATE(2027,7,1),Mitarbeiter!$C208),MIN(DATE(2027,8,0),IF(Mitarbeiter!$D208="",DATE(2027,8,0),Mitarbeiter!$D208),TODAY()),Einstellungen!$F$13:$F$67)))*N(Mitarbeiter!$E208)/IF(Einstellungen!$C$11="7 Tage",7,5),N('Ist-Stunden'!X208)),MAX(IF(Einstellungen!$C$11="7 Tage",MAX(0,(MIN(DATE(2027,8,0),IF(Mitarbeiter!$D208="",DATE(2027,8,0),Mitarbeiter!$D208),TODAY()))-(MAX(DATE(2027,7,1),Mitarbeiter!$C208))+1),MAX(0,NETWORKDAYS(MAX(DATE(2027,7,1),Mitarbeiter!$C208),MIN(DATE(2027,8,0),IF(Mitarbeiter!$D208="",DATE(2027,8,0),Mitarbeiter!$D208),TODAY()),Einstellungen!$F$13:$F$67)))*N(Mitarbeiter!$E208)/IF(Einstellungen!$C$11="7 Tage",7,5),N('Ist-Stunden'!X208)+(N(Krankheitstage!AK208)+N(Krankheitstage!AW208))*N($C208))))</f>
        <v/>
      </c>
      <c r="BC208" s="76">
        <f>IF($B208="",0,IF(Einstellungen!$C$10="Ja",MAX(IF(Einstellungen!$C$11="7 Tage",MAX(0,(MIN(DATE(2027,9,0),IF(Mitarbeiter!$D208="",DATE(2027,9,0),Mitarbeiter!$D208),TODAY()))-(MAX(DATE(2027,8,1),Mitarbeiter!$C208))+1),MAX(0,NETWORKDAYS(MAX(DATE(2027,8,1),Mitarbeiter!$C208),MIN(DATE(2027,9,0),IF(Mitarbeiter!$D208="",DATE(2027,9,0),Mitarbeiter!$D208),TODAY()),Einstellungen!$F$13:$F$67)))*N(Mitarbeiter!$E208)/IF(Einstellungen!$C$11="7 Tage",7,5),N('Ist-Stunden'!Y208)),MAX(IF(Einstellungen!$C$11="7 Tage",MAX(0,(MIN(DATE(2027,9,0),IF(Mitarbeiter!$D208="",DATE(2027,9,0),Mitarbeiter!$D208),TODAY()))-(MAX(DATE(2027,8,1),Mitarbeiter!$C208))+1),MAX(0,NETWORKDAYS(MAX(DATE(2027,8,1),Mitarbeiter!$C208),MIN(DATE(2027,9,0),IF(Mitarbeiter!$D208="",DATE(2027,9,0),Mitarbeiter!$D208),TODAY()),Einstellungen!$F$13:$F$67)))*N(Mitarbeiter!$E208)/IF(Einstellungen!$C$11="7 Tage",7,5),N('Ist-Stunden'!Y208)+(N(Krankheitstage!AL208)+N(Krankheitstage!AX208))*N($C208))))</f>
        <v/>
      </c>
      <c r="BD208" s="76">
        <f>IF($B208="",0,IF(Einstellungen!$C$10="Ja",MAX(IF(Einstellungen!$C$11="7 Tage",MAX(0,(MIN(DATE(2027,10,0),IF(Mitarbeiter!$D208="",DATE(2027,10,0),Mitarbeiter!$D208),TODAY()))-(MAX(DATE(2027,9,1),Mitarbeiter!$C208))+1),MAX(0,NETWORKDAYS(MAX(DATE(2027,9,1),Mitarbeiter!$C208),MIN(DATE(2027,10,0),IF(Mitarbeiter!$D208="",DATE(2027,10,0),Mitarbeiter!$D208),TODAY()),Einstellungen!$F$13:$F$67)))*N(Mitarbeiter!$E208)/IF(Einstellungen!$C$11="7 Tage",7,5),N('Ist-Stunden'!Z208)),MAX(IF(Einstellungen!$C$11="7 Tage",MAX(0,(MIN(DATE(2027,10,0),IF(Mitarbeiter!$D208="",DATE(2027,10,0),Mitarbeiter!$D208),TODAY()))-(MAX(DATE(2027,9,1),Mitarbeiter!$C208))+1),MAX(0,NETWORKDAYS(MAX(DATE(2027,9,1),Mitarbeiter!$C208),MIN(DATE(2027,10,0),IF(Mitarbeiter!$D208="",DATE(2027,10,0),Mitarbeiter!$D208),TODAY()),Einstellungen!$F$13:$F$67)))*N(Mitarbeiter!$E208)/IF(Einstellungen!$C$11="7 Tage",7,5),N('Ist-Stunden'!Z208)+(N(Krankheitstage!AM208)+N(Krankheitstage!AY208))*N($C208))))</f>
        <v/>
      </c>
      <c r="BE208" s="76">
        <f>IF($B208="",0,IF(Einstellungen!$C$10="Ja",MAX(IF(Einstellungen!$C$11="7 Tage",MAX(0,(MIN(DATE(2027,11,0),IF(Mitarbeiter!$D208="",DATE(2027,11,0),Mitarbeiter!$D208),TODAY()))-(MAX(DATE(2027,10,1),Mitarbeiter!$C208))+1),MAX(0,NETWORKDAYS(MAX(DATE(2027,10,1),Mitarbeiter!$C208),MIN(DATE(2027,11,0),IF(Mitarbeiter!$D208="",DATE(2027,11,0),Mitarbeiter!$D208),TODAY()),Einstellungen!$F$13:$F$67)))*N(Mitarbeiter!$E208)/IF(Einstellungen!$C$11="7 Tage",7,5),N('Ist-Stunden'!AA208)),MAX(IF(Einstellungen!$C$11="7 Tage",MAX(0,(MIN(DATE(2027,11,0),IF(Mitarbeiter!$D208="",DATE(2027,11,0),Mitarbeiter!$D208),TODAY()))-(MAX(DATE(2027,10,1),Mitarbeiter!$C208))+1),MAX(0,NETWORKDAYS(MAX(DATE(2027,10,1),Mitarbeiter!$C208),MIN(DATE(2027,11,0),IF(Mitarbeiter!$D208="",DATE(2027,11,0),Mitarbeiter!$D208),TODAY()),Einstellungen!$F$13:$F$67)))*N(Mitarbeiter!$E208)/IF(Einstellungen!$C$11="7 Tage",7,5),N('Ist-Stunden'!AA208)+(N(Krankheitstage!AN208)+N(Krankheitstage!AZ208))*N($C208))))</f>
        <v/>
      </c>
      <c r="BF208" s="76">
        <f>IF($B208="",0,IF(Einstellungen!$C$10="Ja",MAX(IF(Einstellungen!$C$11="7 Tage",MAX(0,(MIN(DATE(2027,12,0),IF(Mitarbeiter!$D208="",DATE(2027,12,0),Mitarbeiter!$D208),TODAY()))-(MAX(DATE(2027,11,1),Mitarbeiter!$C208))+1),MAX(0,NETWORKDAYS(MAX(DATE(2027,11,1),Mitarbeiter!$C208),MIN(DATE(2027,12,0),IF(Mitarbeiter!$D208="",DATE(2027,12,0),Mitarbeiter!$D208),TODAY()),Einstellungen!$F$13:$F$67)))*N(Mitarbeiter!$E208)/IF(Einstellungen!$C$11="7 Tage",7,5),N('Ist-Stunden'!AB208)),MAX(IF(Einstellungen!$C$11="7 Tage",MAX(0,(MIN(DATE(2027,12,0),IF(Mitarbeiter!$D208="",DATE(2027,12,0),Mitarbeiter!$D208),TODAY()))-(MAX(DATE(2027,11,1),Mitarbeiter!$C208))+1),MAX(0,NETWORKDAYS(MAX(DATE(2027,11,1),Mitarbeiter!$C208),MIN(DATE(2027,12,0),IF(Mitarbeiter!$D208="",DATE(2027,12,0),Mitarbeiter!$D208),TODAY()),Einstellungen!$F$13:$F$67)))*N(Mitarbeiter!$E208)/IF(Einstellungen!$C$11="7 Tage",7,5),N('Ist-Stunden'!AB208)+(N(Krankheitstage!AO208)+N(Krankheitstage!BA208))*N($C208))))</f>
        <v/>
      </c>
      <c r="BG208" s="76">
        <f>IF($B208="",0,IF(Einstellungen!$C$10="Ja",MAX(IF(Einstellungen!$C$11="7 Tage",MAX(0,(MIN(DATE(2027,13,0),IF(Mitarbeiter!$D208="",DATE(2027,13,0),Mitarbeiter!$D208),TODAY()))-(MAX(DATE(2027,12,1),Mitarbeiter!$C208))+1),MAX(0,NETWORKDAYS(MAX(DATE(2027,12,1),Mitarbeiter!$C208),MIN(DATE(2027,13,0),IF(Mitarbeiter!$D208="",DATE(2027,13,0),Mitarbeiter!$D208),TODAY()),Einstellungen!$F$13:$F$67)))*N(Mitarbeiter!$E208)/IF(Einstellungen!$C$11="7 Tage",7,5),N('Ist-Stunden'!AC208)),MAX(IF(Einstellungen!$C$11="7 Tage",MAX(0,(MIN(DATE(2027,13,0),IF(Mitarbeiter!$D208="",DATE(2027,13,0),Mitarbeiter!$D208),TODAY()))-(MAX(DATE(2027,12,1),Mitarbeiter!$C208))+1),MAX(0,NETWORKDAYS(MAX(DATE(2027,12,1),Mitarbeiter!$C208),MIN(DATE(2027,13,0),IF(Mitarbeiter!$D208="",DATE(2027,13,0),Mitarbeiter!$D208),TODAY()),Einstellungen!$F$13:$F$67)))*N(Mitarbeiter!$E208)/IF(Einstellungen!$C$11="7 Tage",7,5),N('Ist-Stunden'!AC208)+(N(Krankheitstage!AP208)+N(Krankheitstage!BB208))*N($C208))))</f>
        <v/>
      </c>
      <c r="BH208" s="76">
        <f>IF($B208="",0,IF(Einstellungen!$C$10="Ja",MAX(IF(Einstellungen!$C$11="7 Tage",MAX(0,(MIN(DATE(2028,2,0),IF(Mitarbeiter!$D208="",DATE(2028,2,0),Mitarbeiter!$D208),TODAY()))-(MAX(DATE(2028,1,1),Mitarbeiter!$C208))+1),MAX(0,NETWORKDAYS(MAX(DATE(2028,1,1),Mitarbeiter!$C208),MIN(DATE(2028,2,0),IF(Mitarbeiter!$D208="",DATE(2028,2,0),Mitarbeiter!$D208),TODAY()),Einstellungen!$F$13:$F$67)))*N(Mitarbeiter!$E208)/IF(Einstellungen!$C$11="7 Tage",7,5),N('Ist-Stunden'!AD208)),MAX(IF(Einstellungen!$C$11="7 Tage",MAX(0,(MIN(DATE(2028,2,0),IF(Mitarbeiter!$D208="",DATE(2028,2,0),Mitarbeiter!$D208),TODAY()))-(MAX(DATE(2028,1,1),Mitarbeiter!$C208))+1),MAX(0,NETWORKDAYS(MAX(DATE(2028,1,1),Mitarbeiter!$C208),MIN(DATE(2028,2,0),IF(Mitarbeiter!$D208="",DATE(2028,2,0),Mitarbeiter!$D208),TODAY()),Einstellungen!$F$13:$F$67)))*N(Mitarbeiter!$E208)/IF(Einstellungen!$C$11="7 Tage",7,5),N('Ist-Stunden'!AD208)+(N(Krankheitstage!BC208)+N(Krankheitstage!BO208))*N($C208))))</f>
        <v/>
      </c>
      <c r="BI208" s="76">
        <f>IF($B208="",0,IF(Einstellungen!$C$10="Ja",MAX(IF(Einstellungen!$C$11="7 Tage",MAX(0,(MIN(DATE(2028,3,0),IF(Mitarbeiter!$D208="",DATE(2028,3,0),Mitarbeiter!$D208),TODAY()))-(MAX(DATE(2028,2,1),Mitarbeiter!$C208))+1),MAX(0,NETWORKDAYS(MAX(DATE(2028,2,1),Mitarbeiter!$C208),MIN(DATE(2028,3,0),IF(Mitarbeiter!$D208="",DATE(2028,3,0),Mitarbeiter!$D208),TODAY()),Einstellungen!$F$13:$F$67)))*N(Mitarbeiter!$E208)/IF(Einstellungen!$C$11="7 Tage",7,5),N('Ist-Stunden'!AE208)),MAX(IF(Einstellungen!$C$11="7 Tage",MAX(0,(MIN(DATE(2028,3,0),IF(Mitarbeiter!$D208="",DATE(2028,3,0),Mitarbeiter!$D208),TODAY()))-(MAX(DATE(2028,2,1),Mitarbeiter!$C208))+1),MAX(0,NETWORKDAYS(MAX(DATE(2028,2,1),Mitarbeiter!$C208),MIN(DATE(2028,3,0),IF(Mitarbeiter!$D208="",DATE(2028,3,0),Mitarbeiter!$D208),TODAY()),Einstellungen!$F$13:$F$67)))*N(Mitarbeiter!$E208)/IF(Einstellungen!$C$11="7 Tage",7,5),N('Ist-Stunden'!AE208)+(N(Krankheitstage!BD208)+N(Krankheitstage!BP208))*N($C208))))</f>
        <v/>
      </c>
      <c r="BJ208" s="76">
        <f>IF($B208="",0,IF(Einstellungen!$C$10="Ja",MAX(IF(Einstellungen!$C$11="7 Tage",MAX(0,(MIN(DATE(2028,4,0),IF(Mitarbeiter!$D208="",DATE(2028,4,0),Mitarbeiter!$D208),TODAY()))-(MAX(DATE(2028,3,1),Mitarbeiter!$C208))+1),MAX(0,NETWORKDAYS(MAX(DATE(2028,3,1),Mitarbeiter!$C208),MIN(DATE(2028,4,0),IF(Mitarbeiter!$D208="",DATE(2028,4,0),Mitarbeiter!$D208),TODAY()),Einstellungen!$F$13:$F$67)))*N(Mitarbeiter!$E208)/IF(Einstellungen!$C$11="7 Tage",7,5),N('Ist-Stunden'!AF208)),MAX(IF(Einstellungen!$C$11="7 Tage",MAX(0,(MIN(DATE(2028,4,0),IF(Mitarbeiter!$D208="",DATE(2028,4,0),Mitarbeiter!$D208),TODAY()))-(MAX(DATE(2028,3,1),Mitarbeiter!$C208))+1),MAX(0,NETWORKDAYS(MAX(DATE(2028,3,1),Mitarbeiter!$C208),MIN(DATE(2028,4,0),IF(Mitarbeiter!$D208="",DATE(2028,4,0),Mitarbeiter!$D208),TODAY()),Einstellungen!$F$13:$F$67)))*N(Mitarbeiter!$E208)/IF(Einstellungen!$C$11="7 Tage",7,5),N('Ist-Stunden'!AF208)+(N(Krankheitstage!BE208)+N(Krankheitstage!BQ208))*N($C208))))</f>
        <v/>
      </c>
      <c r="BK208" s="76">
        <f>IF($B208="",0,IF(Einstellungen!$C$10="Ja",MAX(IF(Einstellungen!$C$11="7 Tage",MAX(0,(MIN(DATE(2028,5,0),IF(Mitarbeiter!$D208="",DATE(2028,5,0),Mitarbeiter!$D208),TODAY()))-(MAX(DATE(2028,4,1),Mitarbeiter!$C208))+1),MAX(0,NETWORKDAYS(MAX(DATE(2028,4,1),Mitarbeiter!$C208),MIN(DATE(2028,5,0),IF(Mitarbeiter!$D208="",DATE(2028,5,0),Mitarbeiter!$D208),TODAY()),Einstellungen!$F$13:$F$67)))*N(Mitarbeiter!$E208)/IF(Einstellungen!$C$11="7 Tage",7,5),N('Ist-Stunden'!AG208)),MAX(IF(Einstellungen!$C$11="7 Tage",MAX(0,(MIN(DATE(2028,5,0),IF(Mitarbeiter!$D208="",DATE(2028,5,0),Mitarbeiter!$D208),TODAY()))-(MAX(DATE(2028,4,1),Mitarbeiter!$C208))+1),MAX(0,NETWORKDAYS(MAX(DATE(2028,4,1),Mitarbeiter!$C208),MIN(DATE(2028,5,0),IF(Mitarbeiter!$D208="",DATE(2028,5,0),Mitarbeiter!$D208),TODAY()),Einstellungen!$F$13:$F$67)))*N(Mitarbeiter!$E208)/IF(Einstellungen!$C$11="7 Tage",7,5),N('Ist-Stunden'!AG208)+(N(Krankheitstage!BF208)+N(Krankheitstage!BR208))*N($C208))))</f>
        <v/>
      </c>
      <c r="BL208" s="76">
        <f>IF($B208="",0,IF(Einstellungen!$C$10="Ja",MAX(IF(Einstellungen!$C$11="7 Tage",MAX(0,(MIN(DATE(2028,6,0),IF(Mitarbeiter!$D208="",DATE(2028,6,0),Mitarbeiter!$D208),TODAY()))-(MAX(DATE(2028,5,1),Mitarbeiter!$C208))+1),MAX(0,NETWORKDAYS(MAX(DATE(2028,5,1),Mitarbeiter!$C208),MIN(DATE(2028,6,0),IF(Mitarbeiter!$D208="",DATE(2028,6,0),Mitarbeiter!$D208),TODAY()),Einstellungen!$F$13:$F$67)))*N(Mitarbeiter!$E208)/IF(Einstellungen!$C$11="7 Tage",7,5),N('Ist-Stunden'!AH208)),MAX(IF(Einstellungen!$C$11="7 Tage",MAX(0,(MIN(DATE(2028,6,0),IF(Mitarbeiter!$D208="",DATE(2028,6,0),Mitarbeiter!$D208),TODAY()))-(MAX(DATE(2028,5,1),Mitarbeiter!$C208))+1),MAX(0,NETWORKDAYS(MAX(DATE(2028,5,1),Mitarbeiter!$C208),MIN(DATE(2028,6,0),IF(Mitarbeiter!$D208="",DATE(2028,6,0),Mitarbeiter!$D208),TODAY()),Einstellungen!$F$13:$F$67)))*N(Mitarbeiter!$E208)/IF(Einstellungen!$C$11="7 Tage",7,5),N('Ist-Stunden'!AH208)+(N(Krankheitstage!BG208)+N(Krankheitstage!BS208))*N($C208))))</f>
        <v/>
      </c>
      <c r="BM208" s="76">
        <f>IF($B208="",0,IF(Einstellungen!$C$10="Ja",MAX(IF(Einstellungen!$C$11="7 Tage",MAX(0,(MIN(DATE(2028,7,0),IF(Mitarbeiter!$D208="",DATE(2028,7,0),Mitarbeiter!$D208),TODAY()))-(MAX(DATE(2028,6,1),Mitarbeiter!$C208))+1),MAX(0,NETWORKDAYS(MAX(DATE(2028,6,1),Mitarbeiter!$C208),MIN(DATE(2028,7,0),IF(Mitarbeiter!$D208="",DATE(2028,7,0),Mitarbeiter!$D208),TODAY()),Einstellungen!$F$13:$F$67)))*N(Mitarbeiter!$E208)/IF(Einstellungen!$C$11="7 Tage",7,5),N('Ist-Stunden'!AI208)),MAX(IF(Einstellungen!$C$11="7 Tage",MAX(0,(MIN(DATE(2028,7,0),IF(Mitarbeiter!$D208="",DATE(2028,7,0),Mitarbeiter!$D208),TODAY()))-(MAX(DATE(2028,6,1),Mitarbeiter!$C208))+1),MAX(0,NETWORKDAYS(MAX(DATE(2028,6,1),Mitarbeiter!$C208),MIN(DATE(2028,7,0),IF(Mitarbeiter!$D208="",DATE(2028,7,0),Mitarbeiter!$D208),TODAY()),Einstellungen!$F$13:$F$67)))*N(Mitarbeiter!$E208)/IF(Einstellungen!$C$11="7 Tage",7,5),N('Ist-Stunden'!AI208)+(N(Krankheitstage!BH208)+N(Krankheitstage!BT208))*N($C208))))</f>
        <v/>
      </c>
      <c r="BN208" s="76">
        <f>IF($B208="",0,IF(Einstellungen!$C$10="Ja",MAX(IF(Einstellungen!$C$11="7 Tage",MAX(0,(MIN(DATE(2028,8,0),IF(Mitarbeiter!$D208="",DATE(2028,8,0),Mitarbeiter!$D208),TODAY()))-(MAX(DATE(2028,7,1),Mitarbeiter!$C208))+1),MAX(0,NETWORKDAYS(MAX(DATE(2028,7,1),Mitarbeiter!$C208),MIN(DATE(2028,8,0),IF(Mitarbeiter!$D208="",DATE(2028,8,0),Mitarbeiter!$D208),TODAY()),Einstellungen!$F$13:$F$67)))*N(Mitarbeiter!$E208)/IF(Einstellungen!$C$11="7 Tage",7,5),N('Ist-Stunden'!AJ208)),MAX(IF(Einstellungen!$C$11="7 Tage",MAX(0,(MIN(DATE(2028,8,0),IF(Mitarbeiter!$D208="",DATE(2028,8,0),Mitarbeiter!$D208),TODAY()))-(MAX(DATE(2028,7,1),Mitarbeiter!$C208))+1),MAX(0,NETWORKDAYS(MAX(DATE(2028,7,1),Mitarbeiter!$C208),MIN(DATE(2028,8,0),IF(Mitarbeiter!$D208="",DATE(2028,8,0),Mitarbeiter!$D208),TODAY()),Einstellungen!$F$13:$F$67)))*N(Mitarbeiter!$E208)/IF(Einstellungen!$C$11="7 Tage",7,5),N('Ist-Stunden'!AJ208)+(N(Krankheitstage!BI208)+N(Krankheitstage!BU208))*N($C208))))</f>
        <v/>
      </c>
      <c r="BO208" s="76">
        <f>IF($B208="",0,IF(Einstellungen!$C$10="Ja",MAX(IF(Einstellungen!$C$11="7 Tage",MAX(0,(MIN(DATE(2028,9,0),IF(Mitarbeiter!$D208="",DATE(2028,9,0),Mitarbeiter!$D208),TODAY()))-(MAX(DATE(2028,8,1),Mitarbeiter!$C208))+1),MAX(0,NETWORKDAYS(MAX(DATE(2028,8,1),Mitarbeiter!$C208),MIN(DATE(2028,9,0),IF(Mitarbeiter!$D208="",DATE(2028,9,0),Mitarbeiter!$D208),TODAY()),Einstellungen!$F$13:$F$67)))*N(Mitarbeiter!$E208)/IF(Einstellungen!$C$11="7 Tage",7,5),N('Ist-Stunden'!AK208)),MAX(IF(Einstellungen!$C$11="7 Tage",MAX(0,(MIN(DATE(2028,9,0),IF(Mitarbeiter!$D208="",DATE(2028,9,0),Mitarbeiter!$D208),TODAY()))-(MAX(DATE(2028,8,1),Mitarbeiter!$C208))+1),MAX(0,NETWORKDAYS(MAX(DATE(2028,8,1),Mitarbeiter!$C208),MIN(DATE(2028,9,0),IF(Mitarbeiter!$D208="",DATE(2028,9,0),Mitarbeiter!$D208),TODAY()),Einstellungen!$F$13:$F$67)))*N(Mitarbeiter!$E208)/IF(Einstellungen!$C$11="7 Tage",7,5),N('Ist-Stunden'!AK208)+(N(Krankheitstage!BJ208)+N(Krankheitstage!BV208))*N($C208))))</f>
        <v/>
      </c>
      <c r="BP208" s="76">
        <f>IF($B208="",0,IF(Einstellungen!$C$10="Ja",MAX(IF(Einstellungen!$C$11="7 Tage",MAX(0,(MIN(DATE(2028,10,0),IF(Mitarbeiter!$D208="",DATE(2028,10,0),Mitarbeiter!$D208),TODAY()))-(MAX(DATE(2028,9,1),Mitarbeiter!$C208))+1),MAX(0,NETWORKDAYS(MAX(DATE(2028,9,1),Mitarbeiter!$C208),MIN(DATE(2028,10,0),IF(Mitarbeiter!$D208="",DATE(2028,10,0),Mitarbeiter!$D208),TODAY()),Einstellungen!$F$13:$F$67)))*N(Mitarbeiter!$E208)/IF(Einstellungen!$C$11="7 Tage",7,5),N('Ist-Stunden'!AL208)),MAX(IF(Einstellungen!$C$11="7 Tage",MAX(0,(MIN(DATE(2028,10,0),IF(Mitarbeiter!$D208="",DATE(2028,10,0),Mitarbeiter!$D208),TODAY()))-(MAX(DATE(2028,9,1),Mitarbeiter!$C208))+1),MAX(0,NETWORKDAYS(MAX(DATE(2028,9,1),Mitarbeiter!$C208),MIN(DATE(2028,10,0),IF(Mitarbeiter!$D208="",DATE(2028,10,0),Mitarbeiter!$D208),TODAY()),Einstellungen!$F$13:$F$67)))*N(Mitarbeiter!$E208)/IF(Einstellungen!$C$11="7 Tage",7,5),N('Ist-Stunden'!AL208)+(N(Krankheitstage!BK208)+N(Krankheitstage!BW208))*N($C208))))</f>
        <v/>
      </c>
      <c r="BQ208" s="76">
        <f>IF($B208="",0,IF(Einstellungen!$C$10="Ja",MAX(IF(Einstellungen!$C$11="7 Tage",MAX(0,(MIN(DATE(2028,11,0),IF(Mitarbeiter!$D208="",DATE(2028,11,0),Mitarbeiter!$D208),TODAY()))-(MAX(DATE(2028,10,1),Mitarbeiter!$C208))+1),MAX(0,NETWORKDAYS(MAX(DATE(2028,10,1),Mitarbeiter!$C208),MIN(DATE(2028,11,0),IF(Mitarbeiter!$D208="",DATE(2028,11,0),Mitarbeiter!$D208),TODAY()),Einstellungen!$F$13:$F$67)))*N(Mitarbeiter!$E208)/IF(Einstellungen!$C$11="7 Tage",7,5),N('Ist-Stunden'!AM208)),MAX(IF(Einstellungen!$C$11="7 Tage",MAX(0,(MIN(DATE(2028,11,0),IF(Mitarbeiter!$D208="",DATE(2028,11,0),Mitarbeiter!$D208),TODAY()))-(MAX(DATE(2028,10,1),Mitarbeiter!$C208))+1),MAX(0,NETWORKDAYS(MAX(DATE(2028,10,1),Mitarbeiter!$C208),MIN(DATE(2028,11,0),IF(Mitarbeiter!$D208="",DATE(2028,11,0),Mitarbeiter!$D208),TODAY()),Einstellungen!$F$13:$F$67)))*N(Mitarbeiter!$E208)/IF(Einstellungen!$C$11="7 Tage",7,5),N('Ist-Stunden'!AM208)+(N(Krankheitstage!BL208)+N(Krankheitstage!BX208))*N($C208))))</f>
        <v/>
      </c>
      <c r="BR208" s="76">
        <f>IF($B208="",0,IF(Einstellungen!$C$10="Ja",MAX(IF(Einstellungen!$C$11="7 Tage",MAX(0,(MIN(DATE(2028,12,0),IF(Mitarbeiter!$D208="",DATE(2028,12,0),Mitarbeiter!$D208),TODAY()))-(MAX(DATE(2028,11,1),Mitarbeiter!$C208))+1),MAX(0,NETWORKDAYS(MAX(DATE(2028,11,1),Mitarbeiter!$C208),MIN(DATE(2028,12,0),IF(Mitarbeiter!$D208="",DATE(2028,12,0),Mitarbeiter!$D208),TODAY()),Einstellungen!$F$13:$F$67)))*N(Mitarbeiter!$E208)/IF(Einstellungen!$C$11="7 Tage",7,5),N('Ist-Stunden'!AN208)),MAX(IF(Einstellungen!$C$11="7 Tage",MAX(0,(MIN(DATE(2028,12,0),IF(Mitarbeiter!$D208="",DATE(2028,12,0),Mitarbeiter!$D208),TODAY()))-(MAX(DATE(2028,11,1),Mitarbeiter!$C208))+1),MAX(0,NETWORKDAYS(MAX(DATE(2028,11,1),Mitarbeiter!$C208),MIN(DATE(2028,12,0),IF(Mitarbeiter!$D208="",DATE(2028,12,0),Mitarbeiter!$D208),TODAY()),Einstellungen!$F$13:$F$67)))*N(Mitarbeiter!$E208)/IF(Einstellungen!$C$11="7 Tage",7,5),N('Ist-Stunden'!AN208)+(N(Krankheitstage!BM208)+N(Krankheitstage!BY208))*N($C208))))</f>
        <v/>
      </c>
      <c r="BS208" s="76">
        <f>IF($B208="",0,IF(Einstellungen!$C$10="Ja",MAX(IF(Einstellungen!$C$11="7 Tage",MAX(0,(MIN(DATE(2028,13,0),IF(Mitarbeiter!$D208="",DATE(2028,13,0),Mitarbeiter!$D208),TODAY()))-(MAX(DATE(2028,12,1),Mitarbeiter!$C208))+1),MAX(0,NETWORKDAYS(MAX(DATE(2028,12,1),Mitarbeiter!$C208),MIN(DATE(2028,13,0),IF(Mitarbeiter!$D208="",DATE(2028,13,0),Mitarbeiter!$D208),TODAY()),Einstellungen!$F$13:$F$67)))*N(Mitarbeiter!$E208)/IF(Einstellungen!$C$11="7 Tage",7,5),N('Ist-Stunden'!AO208)),MAX(IF(Einstellungen!$C$11="7 Tage",MAX(0,(MIN(DATE(2028,13,0),IF(Mitarbeiter!$D208="",DATE(2028,13,0),Mitarbeiter!$D208),TODAY()))-(MAX(DATE(2028,12,1),Mitarbeiter!$C208))+1),MAX(0,NETWORKDAYS(MAX(DATE(2028,12,1),Mitarbeiter!$C208),MIN(DATE(2028,13,0),IF(Mitarbeiter!$D208="",DATE(2028,13,0),Mitarbeiter!$D208),TODAY()),Einstellungen!$F$13:$F$67)))*N(Mitarbeiter!$E208)/IF(Einstellungen!$C$11="7 Tage",7,5),N('Ist-Stunden'!AO208)+(N(Krankheitstage!BN208)+N(Krankheitstage!BZ208))*N($C208))))</f>
        <v/>
      </c>
      <c r="BT208" s="76">
        <f>IF($B208="",0,IF(Einstellungen!$C$10="Ja",MAX(IF(Einstellungen!$C$11="7 Tage",MAX(0,(MIN(DATE(2029,2,0),IF(Mitarbeiter!$D208="",DATE(2029,2,0),Mitarbeiter!$D208),TODAY()))-(MAX(DATE(2029,1,1),Mitarbeiter!$C208))+1),MAX(0,NETWORKDAYS(MAX(DATE(2029,1,1),Mitarbeiter!$C208),MIN(DATE(2029,2,0),IF(Mitarbeiter!$D208="",DATE(2029,2,0),Mitarbeiter!$D208),TODAY()),Einstellungen!$F$13:$F$67)))*N(Mitarbeiter!$E208)/IF(Einstellungen!$C$11="7 Tage",7,5),N('Ist-Stunden'!AP208)),MAX(IF(Einstellungen!$C$11="7 Tage",MAX(0,(MIN(DATE(2029,2,0),IF(Mitarbeiter!$D208="",DATE(2029,2,0),Mitarbeiter!$D208),TODAY()))-(MAX(DATE(2029,1,1),Mitarbeiter!$C208))+1),MAX(0,NETWORKDAYS(MAX(DATE(2029,1,1),Mitarbeiter!$C208),MIN(DATE(2029,2,0),IF(Mitarbeiter!$D208="",DATE(2029,2,0),Mitarbeiter!$D208),TODAY()),Einstellungen!$F$13:$F$67)))*N(Mitarbeiter!$E208)/IF(Einstellungen!$C$11="7 Tage",7,5),N('Ist-Stunden'!AP208)+(N(Krankheitstage!CA208)+N(Krankheitstage!CM208))*N($C208))))</f>
        <v/>
      </c>
      <c r="BU208" s="76">
        <f>IF($B208="",0,IF(Einstellungen!$C$10="Ja",MAX(IF(Einstellungen!$C$11="7 Tage",MAX(0,(MIN(DATE(2029,3,0),IF(Mitarbeiter!$D208="",DATE(2029,3,0),Mitarbeiter!$D208),TODAY()))-(MAX(DATE(2029,2,1),Mitarbeiter!$C208))+1),MAX(0,NETWORKDAYS(MAX(DATE(2029,2,1),Mitarbeiter!$C208),MIN(DATE(2029,3,0),IF(Mitarbeiter!$D208="",DATE(2029,3,0),Mitarbeiter!$D208),TODAY()),Einstellungen!$F$13:$F$67)))*N(Mitarbeiter!$E208)/IF(Einstellungen!$C$11="7 Tage",7,5),N('Ist-Stunden'!AQ208)),MAX(IF(Einstellungen!$C$11="7 Tage",MAX(0,(MIN(DATE(2029,3,0),IF(Mitarbeiter!$D208="",DATE(2029,3,0),Mitarbeiter!$D208),TODAY()))-(MAX(DATE(2029,2,1),Mitarbeiter!$C208))+1),MAX(0,NETWORKDAYS(MAX(DATE(2029,2,1),Mitarbeiter!$C208),MIN(DATE(2029,3,0),IF(Mitarbeiter!$D208="",DATE(2029,3,0),Mitarbeiter!$D208),TODAY()),Einstellungen!$F$13:$F$67)))*N(Mitarbeiter!$E208)/IF(Einstellungen!$C$11="7 Tage",7,5),N('Ist-Stunden'!AQ208)+(N(Krankheitstage!CB208)+N(Krankheitstage!CN208))*N($C208))))</f>
        <v/>
      </c>
      <c r="BV208" s="76">
        <f>IF($B208="",0,IF(Einstellungen!$C$10="Ja",MAX(IF(Einstellungen!$C$11="7 Tage",MAX(0,(MIN(DATE(2029,4,0),IF(Mitarbeiter!$D208="",DATE(2029,4,0),Mitarbeiter!$D208),TODAY()))-(MAX(DATE(2029,3,1),Mitarbeiter!$C208))+1),MAX(0,NETWORKDAYS(MAX(DATE(2029,3,1),Mitarbeiter!$C208),MIN(DATE(2029,4,0),IF(Mitarbeiter!$D208="",DATE(2029,4,0),Mitarbeiter!$D208),TODAY()),Einstellungen!$F$13:$F$67)))*N(Mitarbeiter!$E208)/IF(Einstellungen!$C$11="7 Tage",7,5),N('Ist-Stunden'!AR208)),MAX(IF(Einstellungen!$C$11="7 Tage",MAX(0,(MIN(DATE(2029,4,0),IF(Mitarbeiter!$D208="",DATE(2029,4,0),Mitarbeiter!$D208),TODAY()))-(MAX(DATE(2029,3,1),Mitarbeiter!$C208))+1),MAX(0,NETWORKDAYS(MAX(DATE(2029,3,1),Mitarbeiter!$C208),MIN(DATE(2029,4,0),IF(Mitarbeiter!$D208="",DATE(2029,4,0),Mitarbeiter!$D208),TODAY()),Einstellungen!$F$13:$F$67)))*N(Mitarbeiter!$E208)/IF(Einstellungen!$C$11="7 Tage",7,5),N('Ist-Stunden'!AR208)+(N(Krankheitstage!CC208)+N(Krankheitstage!CO208))*N($C208))))</f>
        <v/>
      </c>
      <c r="BW208" s="76">
        <f>IF($B208="",0,IF(Einstellungen!$C$10="Ja",MAX(IF(Einstellungen!$C$11="7 Tage",MAX(0,(MIN(DATE(2029,5,0),IF(Mitarbeiter!$D208="",DATE(2029,5,0),Mitarbeiter!$D208),TODAY()))-(MAX(DATE(2029,4,1),Mitarbeiter!$C208))+1),MAX(0,NETWORKDAYS(MAX(DATE(2029,4,1),Mitarbeiter!$C208),MIN(DATE(2029,5,0),IF(Mitarbeiter!$D208="",DATE(2029,5,0),Mitarbeiter!$D208),TODAY()),Einstellungen!$F$13:$F$67)))*N(Mitarbeiter!$E208)/IF(Einstellungen!$C$11="7 Tage",7,5),N('Ist-Stunden'!AS208)),MAX(IF(Einstellungen!$C$11="7 Tage",MAX(0,(MIN(DATE(2029,5,0),IF(Mitarbeiter!$D208="",DATE(2029,5,0),Mitarbeiter!$D208),TODAY()))-(MAX(DATE(2029,4,1),Mitarbeiter!$C208))+1),MAX(0,NETWORKDAYS(MAX(DATE(2029,4,1),Mitarbeiter!$C208),MIN(DATE(2029,5,0),IF(Mitarbeiter!$D208="",DATE(2029,5,0),Mitarbeiter!$D208),TODAY()),Einstellungen!$F$13:$F$67)))*N(Mitarbeiter!$E208)/IF(Einstellungen!$C$11="7 Tage",7,5),N('Ist-Stunden'!AS208)+(N(Krankheitstage!CD208)+N(Krankheitstage!CP208))*N($C208))))</f>
        <v/>
      </c>
      <c r="BX208" s="76">
        <f>IF($B208="",0,IF(Einstellungen!$C$10="Ja",MAX(IF(Einstellungen!$C$11="7 Tage",MAX(0,(MIN(DATE(2029,6,0),IF(Mitarbeiter!$D208="",DATE(2029,6,0),Mitarbeiter!$D208),TODAY()))-(MAX(DATE(2029,5,1),Mitarbeiter!$C208))+1),MAX(0,NETWORKDAYS(MAX(DATE(2029,5,1),Mitarbeiter!$C208),MIN(DATE(2029,6,0),IF(Mitarbeiter!$D208="",DATE(2029,6,0),Mitarbeiter!$D208),TODAY()),Einstellungen!$F$13:$F$67)))*N(Mitarbeiter!$E208)/IF(Einstellungen!$C$11="7 Tage",7,5),N('Ist-Stunden'!AT208)),MAX(IF(Einstellungen!$C$11="7 Tage",MAX(0,(MIN(DATE(2029,6,0),IF(Mitarbeiter!$D208="",DATE(2029,6,0),Mitarbeiter!$D208),TODAY()))-(MAX(DATE(2029,5,1),Mitarbeiter!$C208))+1),MAX(0,NETWORKDAYS(MAX(DATE(2029,5,1),Mitarbeiter!$C208),MIN(DATE(2029,6,0),IF(Mitarbeiter!$D208="",DATE(2029,6,0),Mitarbeiter!$D208),TODAY()),Einstellungen!$F$13:$F$67)))*N(Mitarbeiter!$E208)/IF(Einstellungen!$C$11="7 Tage",7,5),N('Ist-Stunden'!AT208)+(N(Krankheitstage!CE208)+N(Krankheitstage!CQ208))*N($C208))))</f>
        <v/>
      </c>
      <c r="BY208" s="76">
        <f>IF($B208="",0,IF(Einstellungen!$C$10="Ja",MAX(IF(Einstellungen!$C$11="7 Tage",MAX(0,(MIN(DATE(2029,7,0),IF(Mitarbeiter!$D208="",DATE(2029,7,0),Mitarbeiter!$D208),TODAY()))-(MAX(DATE(2029,6,1),Mitarbeiter!$C208))+1),MAX(0,NETWORKDAYS(MAX(DATE(2029,6,1),Mitarbeiter!$C208),MIN(DATE(2029,7,0),IF(Mitarbeiter!$D208="",DATE(2029,7,0),Mitarbeiter!$D208),TODAY()),Einstellungen!$F$13:$F$67)))*N(Mitarbeiter!$E208)/IF(Einstellungen!$C$11="7 Tage",7,5),N('Ist-Stunden'!AU208)),MAX(IF(Einstellungen!$C$11="7 Tage",MAX(0,(MIN(DATE(2029,7,0),IF(Mitarbeiter!$D208="",DATE(2029,7,0),Mitarbeiter!$D208),TODAY()))-(MAX(DATE(2029,6,1),Mitarbeiter!$C208))+1),MAX(0,NETWORKDAYS(MAX(DATE(2029,6,1),Mitarbeiter!$C208),MIN(DATE(2029,7,0),IF(Mitarbeiter!$D208="",DATE(2029,7,0),Mitarbeiter!$D208),TODAY()),Einstellungen!$F$13:$F$67)))*N(Mitarbeiter!$E208)/IF(Einstellungen!$C$11="7 Tage",7,5),N('Ist-Stunden'!AU208)+(N(Krankheitstage!CF208)+N(Krankheitstage!CR208))*N($C208))))</f>
        <v/>
      </c>
      <c r="BZ208" s="76">
        <f>IF($B208="",0,IF(Einstellungen!$C$10="Ja",MAX(IF(Einstellungen!$C$11="7 Tage",MAX(0,(MIN(DATE(2029,8,0),IF(Mitarbeiter!$D208="",DATE(2029,8,0),Mitarbeiter!$D208),TODAY()))-(MAX(DATE(2029,7,1),Mitarbeiter!$C208))+1),MAX(0,NETWORKDAYS(MAX(DATE(2029,7,1),Mitarbeiter!$C208),MIN(DATE(2029,8,0),IF(Mitarbeiter!$D208="",DATE(2029,8,0),Mitarbeiter!$D208),TODAY()),Einstellungen!$F$13:$F$67)))*N(Mitarbeiter!$E208)/IF(Einstellungen!$C$11="7 Tage",7,5),N('Ist-Stunden'!AV208)),MAX(IF(Einstellungen!$C$11="7 Tage",MAX(0,(MIN(DATE(2029,8,0),IF(Mitarbeiter!$D208="",DATE(2029,8,0),Mitarbeiter!$D208),TODAY()))-(MAX(DATE(2029,7,1),Mitarbeiter!$C208))+1),MAX(0,NETWORKDAYS(MAX(DATE(2029,7,1),Mitarbeiter!$C208),MIN(DATE(2029,8,0),IF(Mitarbeiter!$D208="",DATE(2029,8,0),Mitarbeiter!$D208),TODAY()),Einstellungen!$F$13:$F$67)))*N(Mitarbeiter!$E208)/IF(Einstellungen!$C$11="7 Tage",7,5),N('Ist-Stunden'!AV208)+(N(Krankheitstage!CG208)+N(Krankheitstage!CS208))*N($C208))))</f>
        <v/>
      </c>
      <c r="CA208" s="76">
        <f>IF($B208="",0,IF(Einstellungen!$C$10="Ja",MAX(IF(Einstellungen!$C$11="7 Tage",MAX(0,(MIN(DATE(2029,9,0),IF(Mitarbeiter!$D208="",DATE(2029,9,0),Mitarbeiter!$D208),TODAY()))-(MAX(DATE(2029,8,1),Mitarbeiter!$C208))+1),MAX(0,NETWORKDAYS(MAX(DATE(2029,8,1),Mitarbeiter!$C208),MIN(DATE(2029,9,0),IF(Mitarbeiter!$D208="",DATE(2029,9,0),Mitarbeiter!$D208),TODAY()),Einstellungen!$F$13:$F$67)))*N(Mitarbeiter!$E208)/IF(Einstellungen!$C$11="7 Tage",7,5),N('Ist-Stunden'!AW208)),MAX(IF(Einstellungen!$C$11="7 Tage",MAX(0,(MIN(DATE(2029,9,0),IF(Mitarbeiter!$D208="",DATE(2029,9,0),Mitarbeiter!$D208),TODAY()))-(MAX(DATE(2029,8,1),Mitarbeiter!$C208))+1),MAX(0,NETWORKDAYS(MAX(DATE(2029,8,1),Mitarbeiter!$C208),MIN(DATE(2029,9,0),IF(Mitarbeiter!$D208="",DATE(2029,9,0),Mitarbeiter!$D208),TODAY()),Einstellungen!$F$13:$F$67)))*N(Mitarbeiter!$E208)/IF(Einstellungen!$C$11="7 Tage",7,5),N('Ist-Stunden'!AW208)+(N(Krankheitstage!CH208)+N(Krankheitstage!CT208))*N($C208))))</f>
        <v/>
      </c>
      <c r="CB208" s="76">
        <f>IF($B208="",0,IF(Einstellungen!$C$10="Ja",MAX(IF(Einstellungen!$C$11="7 Tage",MAX(0,(MIN(DATE(2029,10,0),IF(Mitarbeiter!$D208="",DATE(2029,10,0),Mitarbeiter!$D208),TODAY()))-(MAX(DATE(2029,9,1),Mitarbeiter!$C208))+1),MAX(0,NETWORKDAYS(MAX(DATE(2029,9,1),Mitarbeiter!$C208),MIN(DATE(2029,10,0),IF(Mitarbeiter!$D208="",DATE(2029,10,0),Mitarbeiter!$D208),TODAY()),Einstellungen!$F$13:$F$67)))*N(Mitarbeiter!$E208)/IF(Einstellungen!$C$11="7 Tage",7,5),N('Ist-Stunden'!AX208)),MAX(IF(Einstellungen!$C$11="7 Tage",MAX(0,(MIN(DATE(2029,10,0),IF(Mitarbeiter!$D208="",DATE(2029,10,0),Mitarbeiter!$D208),TODAY()))-(MAX(DATE(2029,9,1),Mitarbeiter!$C208))+1),MAX(0,NETWORKDAYS(MAX(DATE(2029,9,1),Mitarbeiter!$C208),MIN(DATE(2029,10,0),IF(Mitarbeiter!$D208="",DATE(2029,10,0),Mitarbeiter!$D208),TODAY()),Einstellungen!$F$13:$F$67)))*N(Mitarbeiter!$E208)/IF(Einstellungen!$C$11="7 Tage",7,5),N('Ist-Stunden'!AX208)+(N(Krankheitstage!CI208)+N(Krankheitstage!CU208))*N($C208))))</f>
        <v/>
      </c>
      <c r="CC208" s="76">
        <f>IF($B208="",0,IF(Einstellungen!$C$10="Ja",MAX(IF(Einstellungen!$C$11="7 Tage",MAX(0,(MIN(DATE(2029,11,0),IF(Mitarbeiter!$D208="",DATE(2029,11,0),Mitarbeiter!$D208),TODAY()))-(MAX(DATE(2029,10,1),Mitarbeiter!$C208))+1),MAX(0,NETWORKDAYS(MAX(DATE(2029,10,1),Mitarbeiter!$C208),MIN(DATE(2029,11,0),IF(Mitarbeiter!$D208="",DATE(2029,11,0),Mitarbeiter!$D208),TODAY()),Einstellungen!$F$13:$F$67)))*N(Mitarbeiter!$E208)/IF(Einstellungen!$C$11="7 Tage",7,5),N('Ist-Stunden'!AY208)),MAX(IF(Einstellungen!$C$11="7 Tage",MAX(0,(MIN(DATE(2029,11,0),IF(Mitarbeiter!$D208="",DATE(2029,11,0),Mitarbeiter!$D208),TODAY()))-(MAX(DATE(2029,10,1),Mitarbeiter!$C208))+1),MAX(0,NETWORKDAYS(MAX(DATE(2029,10,1),Mitarbeiter!$C208),MIN(DATE(2029,11,0),IF(Mitarbeiter!$D208="",DATE(2029,11,0),Mitarbeiter!$D208),TODAY()),Einstellungen!$F$13:$F$67)))*N(Mitarbeiter!$E208)/IF(Einstellungen!$C$11="7 Tage",7,5),N('Ist-Stunden'!AY208)+(N(Krankheitstage!CJ208)+N(Krankheitstage!CV208))*N($C208))))</f>
        <v/>
      </c>
      <c r="CD208" s="76">
        <f>IF($B208="",0,IF(Einstellungen!$C$10="Ja",MAX(IF(Einstellungen!$C$11="7 Tage",MAX(0,(MIN(DATE(2029,12,0),IF(Mitarbeiter!$D208="",DATE(2029,12,0),Mitarbeiter!$D208),TODAY()))-(MAX(DATE(2029,11,1),Mitarbeiter!$C208))+1),MAX(0,NETWORKDAYS(MAX(DATE(2029,11,1),Mitarbeiter!$C208),MIN(DATE(2029,12,0),IF(Mitarbeiter!$D208="",DATE(2029,12,0),Mitarbeiter!$D208),TODAY()),Einstellungen!$F$13:$F$67)))*N(Mitarbeiter!$E208)/IF(Einstellungen!$C$11="7 Tage",7,5),N('Ist-Stunden'!AZ208)),MAX(IF(Einstellungen!$C$11="7 Tage",MAX(0,(MIN(DATE(2029,12,0),IF(Mitarbeiter!$D208="",DATE(2029,12,0),Mitarbeiter!$D208),TODAY()))-(MAX(DATE(2029,11,1),Mitarbeiter!$C208))+1),MAX(0,NETWORKDAYS(MAX(DATE(2029,11,1),Mitarbeiter!$C208),MIN(DATE(2029,12,0),IF(Mitarbeiter!$D208="",DATE(2029,12,0),Mitarbeiter!$D208),TODAY()),Einstellungen!$F$13:$F$67)))*N(Mitarbeiter!$E208)/IF(Einstellungen!$C$11="7 Tage",7,5),N('Ist-Stunden'!AZ208)+(N(Krankheitstage!CK208)+N(Krankheitstage!CW208))*N($C208))))</f>
        <v/>
      </c>
      <c r="CE208" s="76">
        <f>IF($B208="",0,IF(Einstellungen!$C$10="Ja",MAX(IF(Einstellungen!$C$11="7 Tage",MAX(0,(MIN(DATE(2029,13,0),IF(Mitarbeiter!$D208="",DATE(2029,13,0),Mitarbeiter!$D208),TODAY()))-(MAX(DATE(2029,12,1),Mitarbeiter!$C208))+1),MAX(0,NETWORKDAYS(MAX(DATE(2029,12,1),Mitarbeiter!$C208),MIN(DATE(2029,13,0),IF(Mitarbeiter!$D208="",DATE(2029,13,0),Mitarbeiter!$D208),TODAY()),Einstellungen!$F$13:$F$67)))*N(Mitarbeiter!$E208)/IF(Einstellungen!$C$11="7 Tage",7,5),N('Ist-Stunden'!BA208)),MAX(IF(Einstellungen!$C$11="7 Tage",MAX(0,(MIN(DATE(2029,13,0),IF(Mitarbeiter!$D208="",DATE(2029,13,0),Mitarbeiter!$D208),TODAY()))-(MAX(DATE(2029,12,1),Mitarbeiter!$C208))+1),MAX(0,NETWORKDAYS(MAX(DATE(2029,12,1),Mitarbeiter!$C208),MIN(DATE(2029,13,0),IF(Mitarbeiter!$D208="",DATE(2029,13,0),Mitarbeiter!$D208),TODAY()),Einstellungen!$F$13:$F$67)))*N(Mitarbeiter!$E208)/IF(Einstellungen!$C$11="7 Tage",7,5),N('Ist-Stunden'!BA208)+(N(Krankheitstage!CL208)+N(Krankheitstage!CX208))*N($C208))))</f>
        <v/>
      </c>
      <c r="CF208" s="76">
        <f>IF($B208="",0,IF(Einstellungen!$C$10="Ja",MAX(IF(Einstellungen!$C$11="7 Tage",MAX(0,(MIN(DATE(2030,2,0),IF(Mitarbeiter!$D208="",DATE(2030,2,0),Mitarbeiter!$D208),TODAY()))-(MAX(DATE(2030,1,1),Mitarbeiter!$C208))+1),MAX(0,NETWORKDAYS(MAX(DATE(2030,1,1),Mitarbeiter!$C208),MIN(DATE(2030,2,0),IF(Mitarbeiter!$D208="",DATE(2030,2,0),Mitarbeiter!$D208),TODAY()),Einstellungen!$F$13:$F$67)))*N(Mitarbeiter!$E208)/IF(Einstellungen!$C$11="7 Tage",7,5),N('Ist-Stunden'!BB208)),MAX(IF(Einstellungen!$C$11="7 Tage",MAX(0,(MIN(DATE(2030,2,0),IF(Mitarbeiter!$D208="",DATE(2030,2,0),Mitarbeiter!$D208),TODAY()))-(MAX(DATE(2030,1,1),Mitarbeiter!$C208))+1),MAX(0,NETWORKDAYS(MAX(DATE(2030,1,1),Mitarbeiter!$C208),MIN(DATE(2030,2,0),IF(Mitarbeiter!$D208="",DATE(2030,2,0),Mitarbeiter!$D208),TODAY()),Einstellungen!$F$13:$F$67)))*N(Mitarbeiter!$E208)/IF(Einstellungen!$C$11="7 Tage",7,5),N('Ist-Stunden'!BB208)+(N(Krankheitstage!CY208)+N(Krankheitstage!DK208))*N($C208))))</f>
        <v/>
      </c>
      <c r="CG208" s="76">
        <f>IF($B208="",0,IF(Einstellungen!$C$10="Ja",MAX(IF(Einstellungen!$C$11="7 Tage",MAX(0,(MIN(DATE(2030,3,0),IF(Mitarbeiter!$D208="",DATE(2030,3,0),Mitarbeiter!$D208),TODAY()))-(MAX(DATE(2030,2,1),Mitarbeiter!$C208))+1),MAX(0,NETWORKDAYS(MAX(DATE(2030,2,1),Mitarbeiter!$C208),MIN(DATE(2030,3,0),IF(Mitarbeiter!$D208="",DATE(2030,3,0),Mitarbeiter!$D208),TODAY()),Einstellungen!$F$13:$F$67)))*N(Mitarbeiter!$E208)/IF(Einstellungen!$C$11="7 Tage",7,5),N('Ist-Stunden'!BC208)),MAX(IF(Einstellungen!$C$11="7 Tage",MAX(0,(MIN(DATE(2030,3,0),IF(Mitarbeiter!$D208="",DATE(2030,3,0),Mitarbeiter!$D208),TODAY()))-(MAX(DATE(2030,2,1),Mitarbeiter!$C208))+1),MAX(0,NETWORKDAYS(MAX(DATE(2030,2,1),Mitarbeiter!$C208),MIN(DATE(2030,3,0),IF(Mitarbeiter!$D208="",DATE(2030,3,0),Mitarbeiter!$D208),TODAY()),Einstellungen!$F$13:$F$67)))*N(Mitarbeiter!$E208)/IF(Einstellungen!$C$11="7 Tage",7,5),N('Ist-Stunden'!BC208)+(N(Krankheitstage!CZ208)+N(Krankheitstage!DL208))*N($C208))))</f>
        <v/>
      </c>
      <c r="CH208" s="76">
        <f>IF($B208="",0,IF(Einstellungen!$C$10="Ja",MAX(IF(Einstellungen!$C$11="7 Tage",MAX(0,(MIN(DATE(2030,4,0),IF(Mitarbeiter!$D208="",DATE(2030,4,0),Mitarbeiter!$D208),TODAY()))-(MAX(DATE(2030,3,1),Mitarbeiter!$C208))+1),MAX(0,NETWORKDAYS(MAX(DATE(2030,3,1),Mitarbeiter!$C208),MIN(DATE(2030,4,0),IF(Mitarbeiter!$D208="",DATE(2030,4,0),Mitarbeiter!$D208),TODAY()),Einstellungen!$F$13:$F$67)))*N(Mitarbeiter!$E208)/IF(Einstellungen!$C$11="7 Tage",7,5),N('Ist-Stunden'!BD208)),MAX(IF(Einstellungen!$C$11="7 Tage",MAX(0,(MIN(DATE(2030,4,0),IF(Mitarbeiter!$D208="",DATE(2030,4,0),Mitarbeiter!$D208),TODAY()))-(MAX(DATE(2030,3,1),Mitarbeiter!$C208))+1),MAX(0,NETWORKDAYS(MAX(DATE(2030,3,1),Mitarbeiter!$C208),MIN(DATE(2030,4,0),IF(Mitarbeiter!$D208="",DATE(2030,4,0),Mitarbeiter!$D208),TODAY()),Einstellungen!$F$13:$F$67)))*N(Mitarbeiter!$E208)/IF(Einstellungen!$C$11="7 Tage",7,5),N('Ist-Stunden'!BD208)+(N(Krankheitstage!DA208)+N(Krankheitstage!DM208))*N($C208))))</f>
        <v/>
      </c>
      <c r="CI208" s="76">
        <f>IF($B208="",0,IF(Einstellungen!$C$10="Ja",MAX(IF(Einstellungen!$C$11="7 Tage",MAX(0,(MIN(DATE(2030,5,0),IF(Mitarbeiter!$D208="",DATE(2030,5,0),Mitarbeiter!$D208),TODAY()))-(MAX(DATE(2030,4,1),Mitarbeiter!$C208))+1),MAX(0,NETWORKDAYS(MAX(DATE(2030,4,1),Mitarbeiter!$C208),MIN(DATE(2030,5,0),IF(Mitarbeiter!$D208="",DATE(2030,5,0),Mitarbeiter!$D208),TODAY()),Einstellungen!$F$13:$F$67)))*N(Mitarbeiter!$E208)/IF(Einstellungen!$C$11="7 Tage",7,5),N('Ist-Stunden'!BE208)),MAX(IF(Einstellungen!$C$11="7 Tage",MAX(0,(MIN(DATE(2030,5,0),IF(Mitarbeiter!$D208="",DATE(2030,5,0),Mitarbeiter!$D208),TODAY()))-(MAX(DATE(2030,4,1),Mitarbeiter!$C208))+1),MAX(0,NETWORKDAYS(MAX(DATE(2030,4,1),Mitarbeiter!$C208),MIN(DATE(2030,5,0),IF(Mitarbeiter!$D208="",DATE(2030,5,0),Mitarbeiter!$D208),TODAY()),Einstellungen!$F$13:$F$67)))*N(Mitarbeiter!$E208)/IF(Einstellungen!$C$11="7 Tage",7,5),N('Ist-Stunden'!BE208)+(N(Krankheitstage!DB208)+N(Krankheitstage!DN208))*N($C208))))</f>
        <v/>
      </c>
      <c r="CJ208" s="76">
        <f>IF($B208="",0,IF(Einstellungen!$C$10="Ja",MAX(IF(Einstellungen!$C$11="7 Tage",MAX(0,(MIN(DATE(2030,6,0),IF(Mitarbeiter!$D208="",DATE(2030,6,0),Mitarbeiter!$D208),TODAY()))-(MAX(DATE(2030,5,1),Mitarbeiter!$C208))+1),MAX(0,NETWORKDAYS(MAX(DATE(2030,5,1),Mitarbeiter!$C208),MIN(DATE(2030,6,0),IF(Mitarbeiter!$D208="",DATE(2030,6,0),Mitarbeiter!$D208),TODAY()),Einstellungen!$F$13:$F$67)))*N(Mitarbeiter!$E208)/IF(Einstellungen!$C$11="7 Tage",7,5),N('Ist-Stunden'!BF208)),MAX(IF(Einstellungen!$C$11="7 Tage",MAX(0,(MIN(DATE(2030,6,0),IF(Mitarbeiter!$D208="",DATE(2030,6,0),Mitarbeiter!$D208),TODAY()))-(MAX(DATE(2030,5,1),Mitarbeiter!$C208))+1),MAX(0,NETWORKDAYS(MAX(DATE(2030,5,1),Mitarbeiter!$C208),MIN(DATE(2030,6,0),IF(Mitarbeiter!$D208="",DATE(2030,6,0),Mitarbeiter!$D208),TODAY()),Einstellungen!$F$13:$F$67)))*N(Mitarbeiter!$E208)/IF(Einstellungen!$C$11="7 Tage",7,5),N('Ist-Stunden'!BF208)+(N(Krankheitstage!DC208)+N(Krankheitstage!DO208))*N($C208))))</f>
        <v/>
      </c>
      <c r="CK208" s="76">
        <f>IF($B208="",0,IF(Einstellungen!$C$10="Ja",MAX(IF(Einstellungen!$C$11="7 Tage",MAX(0,(MIN(DATE(2030,7,0),IF(Mitarbeiter!$D208="",DATE(2030,7,0),Mitarbeiter!$D208),TODAY()))-(MAX(DATE(2030,6,1),Mitarbeiter!$C208))+1),MAX(0,NETWORKDAYS(MAX(DATE(2030,6,1),Mitarbeiter!$C208),MIN(DATE(2030,7,0),IF(Mitarbeiter!$D208="",DATE(2030,7,0),Mitarbeiter!$D208),TODAY()),Einstellungen!$F$13:$F$67)))*N(Mitarbeiter!$E208)/IF(Einstellungen!$C$11="7 Tage",7,5),N('Ist-Stunden'!BG208)),MAX(IF(Einstellungen!$C$11="7 Tage",MAX(0,(MIN(DATE(2030,7,0),IF(Mitarbeiter!$D208="",DATE(2030,7,0),Mitarbeiter!$D208),TODAY()))-(MAX(DATE(2030,6,1),Mitarbeiter!$C208))+1),MAX(0,NETWORKDAYS(MAX(DATE(2030,6,1),Mitarbeiter!$C208),MIN(DATE(2030,7,0),IF(Mitarbeiter!$D208="",DATE(2030,7,0),Mitarbeiter!$D208),TODAY()),Einstellungen!$F$13:$F$67)))*N(Mitarbeiter!$E208)/IF(Einstellungen!$C$11="7 Tage",7,5),N('Ist-Stunden'!BG208)+(N(Krankheitstage!DD208)+N(Krankheitstage!DP208))*N($C208))))</f>
        <v/>
      </c>
      <c r="CL208" s="76">
        <f>IF($B208="",0,IF(Einstellungen!$C$10="Ja",MAX(IF(Einstellungen!$C$11="7 Tage",MAX(0,(MIN(DATE(2030,8,0),IF(Mitarbeiter!$D208="",DATE(2030,8,0),Mitarbeiter!$D208),TODAY()))-(MAX(DATE(2030,7,1),Mitarbeiter!$C208))+1),MAX(0,NETWORKDAYS(MAX(DATE(2030,7,1),Mitarbeiter!$C208),MIN(DATE(2030,8,0),IF(Mitarbeiter!$D208="",DATE(2030,8,0),Mitarbeiter!$D208),TODAY()),Einstellungen!$F$13:$F$67)))*N(Mitarbeiter!$E208)/IF(Einstellungen!$C$11="7 Tage",7,5),N('Ist-Stunden'!BH208)),MAX(IF(Einstellungen!$C$11="7 Tage",MAX(0,(MIN(DATE(2030,8,0),IF(Mitarbeiter!$D208="",DATE(2030,8,0),Mitarbeiter!$D208),TODAY()))-(MAX(DATE(2030,7,1),Mitarbeiter!$C208))+1),MAX(0,NETWORKDAYS(MAX(DATE(2030,7,1),Mitarbeiter!$C208),MIN(DATE(2030,8,0),IF(Mitarbeiter!$D208="",DATE(2030,8,0),Mitarbeiter!$D208),TODAY()),Einstellungen!$F$13:$F$67)))*N(Mitarbeiter!$E208)/IF(Einstellungen!$C$11="7 Tage",7,5),N('Ist-Stunden'!BH208)+(N(Krankheitstage!DE208)+N(Krankheitstage!DQ208))*N($C208))))</f>
        <v/>
      </c>
      <c r="CM208" s="76">
        <f>IF($B208="",0,IF(Einstellungen!$C$10="Ja",MAX(IF(Einstellungen!$C$11="7 Tage",MAX(0,(MIN(DATE(2030,9,0),IF(Mitarbeiter!$D208="",DATE(2030,9,0),Mitarbeiter!$D208),TODAY()))-(MAX(DATE(2030,8,1),Mitarbeiter!$C208))+1),MAX(0,NETWORKDAYS(MAX(DATE(2030,8,1),Mitarbeiter!$C208),MIN(DATE(2030,9,0),IF(Mitarbeiter!$D208="",DATE(2030,9,0),Mitarbeiter!$D208),TODAY()),Einstellungen!$F$13:$F$67)))*N(Mitarbeiter!$E208)/IF(Einstellungen!$C$11="7 Tage",7,5),N('Ist-Stunden'!BI208)),MAX(IF(Einstellungen!$C$11="7 Tage",MAX(0,(MIN(DATE(2030,9,0),IF(Mitarbeiter!$D208="",DATE(2030,9,0),Mitarbeiter!$D208),TODAY()))-(MAX(DATE(2030,8,1),Mitarbeiter!$C208))+1),MAX(0,NETWORKDAYS(MAX(DATE(2030,8,1),Mitarbeiter!$C208),MIN(DATE(2030,9,0),IF(Mitarbeiter!$D208="",DATE(2030,9,0),Mitarbeiter!$D208),TODAY()),Einstellungen!$F$13:$F$67)))*N(Mitarbeiter!$E208)/IF(Einstellungen!$C$11="7 Tage",7,5),N('Ist-Stunden'!BI208)+(N(Krankheitstage!DF208)+N(Krankheitstage!DR208))*N($C208))))</f>
        <v/>
      </c>
      <c r="CN208" s="76">
        <f>IF($B208="",0,IF(Einstellungen!$C$10="Ja",MAX(IF(Einstellungen!$C$11="7 Tage",MAX(0,(MIN(DATE(2030,10,0),IF(Mitarbeiter!$D208="",DATE(2030,10,0),Mitarbeiter!$D208),TODAY()))-(MAX(DATE(2030,9,1),Mitarbeiter!$C208))+1),MAX(0,NETWORKDAYS(MAX(DATE(2030,9,1),Mitarbeiter!$C208),MIN(DATE(2030,10,0),IF(Mitarbeiter!$D208="",DATE(2030,10,0),Mitarbeiter!$D208),TODAY()),Einstellungen!$F$13:$F$67)))*N(Mitarbeiter!$E208)/IF(Einstellungen!$C$11="7 Tage",7,5),N('Ist-Stunden'!BJ208)),MAX(IF(Einstellungen!$C$11="7 Tage",MAX(0,(MIN(DATE(2030,10,0),IF(Mitarbeiter!$D208="",DATE(2030,10,0),Mitarbeiter!$D208),TODAY()))-(MAX(DATE(2030,9,1),Mitarbeiter!$C208))+1),MAX(0,NETWORKDAYS(MAX(DATE(2030,9,1),Mitarbeiter!$C208),MIN(DATE(2030,10,0),IF(Mitarbeiter!$D208="",DATE(2030,10,0),Mitarbeiter!$D208),TODAY()),Einstellungen!$F$13:$F$67)))*N(Mitarbeiter!$E208)/IF(Einstellungen!$C$11="7 Tage",7,5),N('Ist-Stunden'!BJ208)+(N(Krankheitstage!DG208)+N(Krankheitstage!DS208))*N($C208))))</f>
        <v/>
      </c>
      <c r="CO208" s="76">
        <f>IF($B208="",0,IF(Einstellungen!$C$10="Ja",MAX(IF(Einstellungen!$C$11="7 Tage",MAX(0,(MIN(DATE(2030,11,0),IF(Mitarbeiter!$D208="",DATE(2030,11,0),Mitarbeiter!$D208),TODAY()))-(MAX(DATE(2030,10,1),Mitarbeiter!$C208))+1),MAX(0,NETWORKDAYS(MAX(DATE(2030,10,1),Mitarbeiter!$C208),MIN(DATE(2030,11,0),IF(Mitarbeiter!$D208="",DATE(2030,11,0),Mitarbeiter!$D208),TODAY()),Einstellungen!$F$13:$F$67)))*N(Mitarbeiter!$E208)/IF(Einstellungen!$C$11="7 Tage",7,5),N('Ist-Stunden'!BK208)),MAX(IF(Einstellungen!$C$11="7 Tage",MAX(0,(MIN(DATE(2030,11,0),IF(Mitarbeiter!$D208="",DATE(2030,11,0),Mitarbeiter!$D208),TODAY()))-(MAX(DATE(2030,10,1),Mitarbeiter!$C208))+1),MAX(0,NETWORKDAYS(MAX(DATE(2030,10,1),Mitarbeiter!$C208),MIN(DATE(2030,11,0),IF(Mitarbeiter!$D208="",DATE(2030,11,0),Mitarbeiter!$D208),TODAY()),Einstellungen!$F$13:$F$67)))*N(Mitarbeiter!$E208)/IF(Einstellungen!$C$11="7 Tage",7,5),N('Ist-Stunden'!BK208)+(N(Krankheitstage!DH208)+N(Krankheitstage!DT208))*N($C208))))</f>
        <v/>
      </c>
      <c r="CP208" s="76">
        <f>IF($B208="",0,IF(Einstellungen!$C$10="Ja",MAX(IF(Einstellungen!$C$11="7 Tage",MAX(0,(MIN(DATE(2030,12,0),IF(Mitarbeiter!$D208="",DATE(2030,12,0),Mitarbeiter!$D208),TODAY()))-(MAX(DATE(2030,11,1),Mitarbeiter!$C208))+1),MAX(0,NETWORKDAYS(MAX(DATE(2030,11,1),Mitarbeiter!$C208),MIN(DATE(2030,12,0),IF(Mitarbeiter!$D208="",DATE(2030,12,0),Mitarbeiter!$D208),TODAY()),Einstellungen!$F$13:$F$67)))*N(Mitarbeiter!$E208)/IF(Einstellungen!$C$11="7 Tage",7,5),N('Ist-Stunden'!BL208)),MAX(IF(Einstellungen!$C$11="7 Tage",MAX(0,(MIN(DATE(2030,12,0),IF(Mitarbeiter!$D208="",DATE(2030,12,0),Mitarbeiter!$D208),TODAY()))-(MAX(DATE(2030,11,1),Mitarbeiter!$C208))+1),MAX(0,NETWORKDAYS(MAX(DATE(2030,11,1),Mitarbeiter!$C208),MIN(DATE(2030,12,0),IF(Mitarbeiter!$D208="",DATE(2030,12,0),Mitarbeiter!$D208),TODAY()),Einstellungen!$F$13:$F$67)))*N(Mitarbeiter!$E208)/IF(Einstellungen!$C$11="7 Tage",7,5),N('Ist-Stunden'!BL208)+(N(Krankheitstage!DI208)+N(Krankheitstage!DU208))*N($C208))))</f>
        <v/>
      </c>
      <c r="CQ208" s="76">
        <f>IF($B208="",0,IF(Einstellungen!$C$10="Ja",MAX(IF(Einstellungen!$C$11="7 Tage",MAX(0,(MIN(DATE(2030,13,0),IF(Mitarbeiter!$D208="",DATE(2030,13,0),Mitarbeiter!$D208),TODAY()))-(MAX(DATE(2030,12,1),Mitarbeiter!$C208))+1),MAX(0,NETWORKDAYS(MAX(DATE(2030,12,1),Mitarbeiter!$C208),MIN(DATE(2030,13,0),IF(Mitarbeiter!$D208="",DATE(2030,13,0),Mitarbeiter!$D208),TODAY()),Einstellungen!$F$13:$F$67)))*N(Mitarbeiter!$E208)/IF(Einstellungen!$C$11="7 Tage",7,5),N('Ist-Stunden'!BM208)),MAX(IF(Einstellungen!$C$11="7 Tage",MAX(0,(MIN(DATE(2030,13,0),IF(Mitarbeiter!$D208="",DATE(2030,13,0),Mitarbeiter!$D208),TODAY()))-(MAX(DATE(2030,12,1),Mitarbeiter!$C208))+1),MAX(0,NETWORKDAYS(MAX(DATE(2030,12,1),Mitarbeiter!$C208),MIN(DATE(2030,13,0),IF(Mitarbeiter!$D208="",DATE(2030,13,0),Mitarbeiter!$D208),TODAY()),Einstellungen!$F$13:$F$67)))*N(Mitarbeiter!$E208)/IF(Einstellungen!$C$11="7 Tage",7,5),N('Ist-Stunden'!BM208)+(N(Krankheitstage!DJ208)+N(Krankheitstage!DV208))*N($C208))))</f>
        <v/>
      </c>
    </row>
    <row r="209">
      <c r="A209" s="73">
        <f>IF(Mitarbeiter!B209="","",Mitarbeiter!A209)</f>
        <v/>
      </c>
      <c r="B209" s="6">
        <f>IF(Mitarbeiter!B209="","",Mitarbeiter!B209)</f>
        <v/>
      </c>
      <c r="C209" s="74">
        <f>IF(Mitarbeiter!B209="","",Mitarbeiter!F209)</f>
        <v/>
      </c>
      <c r="D209" s="75">
        <f>N(INDEX(Krankheitstage!$G209:$DV209,1,(Einstellungen!$C$3-2026)*24+1))</f>
        <v/>
      </c>
      <c r="E209" s="75">
        <f>N(INDEX(Krankheitstage!$G209:$DV209,1,(Einstellungen!$C$3-2026)*24+2))</f>
        <v/>
      </c>
      <c r="F209" s="75">
        <f>N(INDEX(Krankheitstage!$G209:$DV209,1,(Einstellungen!$C$3-2026)*24+3))</f>
        <v/>
      </c>
      <c r="G209" s="75">
        <f>N(INDEX(Krankheitstage!$G209:$DV209,1,(Einstellungen!$C$3-2026)*24+4))</f>
        <v/>
      </c>
      <c r="H209" s="75">
        <f>N(INDEX(Krankheitstage!$G209:$DV209,1,(Einstellungen!$C$3-2026)*24+5))</f>
        <v/>
      </c>
      <c r="I209" s="75">
        <f>N(INDEX(Krankheitstage!$G209:$DV209,1,(Einstellungen!$C$3-2026)*24+6))</f>
        <v/>
      </c>
      <c r="J209" s="75">
        <f>N(INDEX(Krankheitstage!$G209:$DV209,1,(Einstellungen!$C$3-2026)*24+7))</f>
        <v/>
      </c>
      <c r="K209" s="75">
        <f>N(INDEX(Krankheitstage!$G209:$DV209,1,(Einstellungen!$C$3-2026)*24+8))</f>
        <v/>
      </c>
      <c r="L209" s="75">
        <f>N(INDEX(Krankheitstage!$G209:$DV209,1,(Einstellungen!$C$3-2026)*24+9))</f>
        <v/>
      </c>
      <c r="M209" s="75">
        <f>N(INDEX(Krankheitstage!$G209:$DV209,1,(Einstellungen!$C$3-2026)*24+10))</f>
        <v/>
      </c>
      <c r="N209" s="75">
        <f>N(INDEX(Krankheitstage!$G209:$DV209,1,(Einstellungen!$C$3-2026)*24+11))</f>
        <v/>
      </c>
      <c r="O209" s="75">
        <f>N(INDEX(Krankheitstage!$G209:$DV209,1,(Einstellungen!$C$3-2026)*24+12))</f>
        <v/>
      </c>
      <c r="P209" s="75">
        <f>IF($B209="","",SUM(D209:O209))</f>
        <v/>
      </c>
      <c r="Q209" s="75">
        <f>N(INDEX(Krankheitstage!$G209:$DV209,1,(Einstellungen!$C$3-2026)*24+13))</f>
        <v/>
      </c>
      <c r="R209" s="75">
        <f>N(INDEX(Krankheitstage!$G209:$DV209,1,(Einstellungen!$C$3-2026)*24+14))</f>
        <v/>
      </c>
      <c r="S209" s="75">
        <f>N(INDEX(Krankheitstage!$G209:$DV209,1,(Einstellungen!$C$3-2026)*24+15))</f>
        <v/>
      </c>
      <c r="T209" s="75">
        <f>N(INDEX(Krankheitstage!$G209:$DV209,1,(Einstellungen!$C$3-2026)*24+16))</f>
        <v/>
      </c>
      <c r="U209" s="75">
        <f>N(INDEX(Krankheitstage!$G209:$DV209,1,(Einstellungen!$C$3-2026)*24+17))</f>
        <v/>
      </c>
      <c r="V209" s="75">
        <f>N(INDEX(Krankheitstage!$G209:$DV209,1,(Einstellungen!$C$3-2026)*24+18))</f>
        <v/>
      </c>
      <c r="W209" s="75">
        <f>N(INDEX(Krankheitstage!$G209:$DV209,1,(Einstellungen!$C$3-2026)*24+19))</f>
        <v/>
      </c>
      <c r="X209" s="75">
        <f>N(INDEX(Krankheitstage!$G209:$DV209,1,(Einstellungen!$C$3-2026)*24+20))</f>
        <v/>
      </c>
      <c r="Y209" s="75">
        <f>N(INDEX(Krankheitstage!$G209:$DV209,1,(Einstellungen!$C$3-2026)*24+21))</f>
        <v/>
      </c>
      <c r="Z209" s="75">
        <f>N(INDEX(Krankheitstage!$G209:$DV209,1,(Einstellungen!$C$3-2026)*24+22))</f>
        <v/>
      </c>
      <c r="AA209" s="75">
        <f>N(INDEX(Krankheitstage!$G209:$DV209,1,(Einstellungen!$C$3-2026)*24+23))</f>
        <v/>
      </c>
      <c r="AB209" s="75">
        <f>N(INDEX(Krankheitstage!$G209:$DV209,1,(Einstellungen!$C$3-2026)*24+24))</f>
        <v/>
      </c>
      <c r="AC209" s="75">
        <f>IF($B209="","",SUM(Q209:AB209))</f>
        <v/>
      </c>
      <c r="AD209" s="75">
        <f>IF($B209="","",SUM(P209,AC209))</f>
        <v/>
      </c>
      <c r="AE209" s="76">
        <f>IF($B209="","",AD209*N(C209))</f>
        <v/>
      </c>
      <c r="AF209" s="75">
        <f>IF($B209="","",Krankheitstage!E209)</f>
        <v/>
      </c>
      <c r="AG209" s="76">
        <f>IF($B209="","",AF209*N(C209))</f>
        <v/>
      </c>
      <c r="AH209" s="76">
        <f>IF($B209="","",INDEX($AJ209:$CQ209,1,(Einstellungen!$C$3-2026)*12+1)+INDEX($AJ209:$CQ209,1,(Einstellungen!$C$3-2026)*12+2)+INDEX($AJ209:$CQ209,1,(Einstellungen!$C$3-2026)*12+3)+INDEX($AJ209:$CQ209,1,(Einstellungen!$C$3-2026)*12+4)+INDEX($AJ209:$CQ209,1,(Einstellungen!$C$3-2026)*12+5)+INDEX($AJ209:$CQ209,1,(Einstellungen!$C$3-2026)*12+6)+INDEX($AJ209:$CQ209,1,(Einstellungen!$C$3-2026)*12+7)+INDEX($AJ209:$CQ209,1,(Einstellungen!$C$3-2026)*12+8)+INDEX($AJ209:$CQ209,1,(Einstellungen!$C$3-2026)*12+9)+INDEX($AJ209:$CQ209,1,(Einstellungen!$C$3-2026)*12+10)+INDEX($AJ209:$CQ209,1,(Einstellungen!$C$3-2026)*12+11)+INDEX($AJ209:$CQ209,1,(Einstellungen!$C$3-2026)*12+12))</f>
        <v/>
      </c>
      <c r="AI209" s="76">
        <f>IF($B209="","",SUM($AJ209:$CQ209))</f>
        <v/>
      </c>
      <c r="AJ209" s="76">
        <f>IF($B209="",0,IF(Einstellungen!$C$10="Ja",MAX(IF(Einstellungen!$C$11="7 Tage",MAX(0,(MIN(DATE(2026,2,0),IF(Mitarbeiter!$D209="",DATE(2026,2,0),Mitarbeiter!$D209),TODAY()))-(MAX(DATE(2026,1,1),Mitarbeiter!$C209))+1),MAX(0,NETWORKDAYS(MAX(DATE(2026,1,1),Mitarbeiter!$C209),MIN(DATE(2026,2,0),IF(Mitarbeiter!$D209="",DATE(2026,2,0),Mitarbeiter!$D209),TODAY()),Einstellungen!$F$13:$F$67)))*N(Mitarbeiter!$E209)/IF(Einstellungen!$C$11="7 Tage",7,5),N('Ist-Stunden'!F209)),MAX(IF(Einstellungen!$C$11="7 Tage",MAX(0,(MIN(DATE(2026,2,0),IF(Mitarbeiter!$D209="",DATE(2026,2,0),Mitarbeiter!$D209),TODAY()))-(MAX(DATE(2026,1,1),Mitarbeiter!$C209))+1),MAX(0,NETWORKDAYS(MAX(DATE(2026,1,1),Mitarbeiter!$C209),MIN(DATE(2026,2,0),IF(Mitarbeiter!$D209="",DATE(2026,2,0),Mitarbeiter!$D209),TODAY()),Einstellungen!$F$13:$F$67)))*N(Mitarbeiter!$E209)/IF(Einstellungen!$C$11="7 Tage",7,5),N('Ist-Stunden'!F209)+(N(Krankheitstage!G209)+N(Krankheitstage!S209))*N($C209))))</f>
        <v/>
      </c>
      <c r="AK209" s="76">
        <f>IF($B209="",0,IF(Einstellungen!$C$10="Ja",MAX(IF(Einstellungen!$C$11="7 Tage",MAX(0,(MIN(DATE(2026,3,0),IF(Mitarbeiter!$D209="",DATE(2026,3,0),Mitarbeiter!$D209),TODAY()))-(MAX(DATE(2026,2,1),Mitarbeiter!$C209))+1),MAX(0,NETWORKDAYS(MAX(DATE(2026,2,1),Mitarbeiter!$C209),MIN(DATE(2026,3,0),IF(Mitarbeiter!$D209="",DATE(2026,3,0),Mitarbeiter!$D209),TODAY()),Einstellungen!$F$13:$F$67)))*N(Mitarbeiter!$E209)/IF(Einstellungen!$C$11="7 Tage",7,5),N('Ist-Stunden'!G209)),MAX(IF(Einstellungen!$C$11="7 Tage",MAX(0,(MIN(DATE(2026,3,0),IF(Mitarbeiter!$D209="",DATE(2026,3,0),Mitarbeiter!$D209),TODAY()))-(MAX(DATE(2026,2,1),Mitarbeiter!$C209))+1),MAX(0,NETWORKDAYS(MAX(DATE(2026,2,1),Mitarbeiter!$C209),MIN(DATE(2026,3,0),IF(Mitarbeiter!$D209="",DATE(2026,3,0),Mitarbeiter!$D209),TODAY()),Einstellungen!$F$13:$F$67)))*N(Mitarbeiter!$E209)/IF(Einstellungen!$C$11="7 Tage",7,5),N('Ist-Stunden'!G209)+(N(Krankheitstage!H209)+N(Krankheitstage!T209))*N($C209))))</f>
        <v/>
      </c>
      <c r="AL209" s="76">
        <f>IF($B209="",0,IF(Einstellungen!$C$10="Ja",MAX(IF(Einstellungen!$C$11="7 Tage",MAX(0,(MIN(DATE(2026,4,0),IF(Mitarbeiter!$D209="",DATE(2026,4,0),Mitarbeiter!$D209),TODAY()))-(MAX(DATE(2026,3,1),Mitarbeiter!$C209))+1),MAX(0,NETWORKDAYS(MAX(DATE(2026,3,1),Mitarbeiter!$C209),MIN(DATE(2026,4,0),IF(Mitarbeiter!$D209="",DATE(2026,4,0),Mitarbeiter!$D209),TODAY()),Einstellungen!$F$13:$F$67)))*N(Mitarbeiter!$E209)/IF(Einstellungen!$C$11="7 Tage",7,5),N('Ist-Stunden'!H209)),MAX(IF(Einstellungen!$C$11="7 Tage",MAX(0,(MIN(DATE(2026,4,0),IF(Mitarbeiter!$D209="",DATE(2026,4,0),Mitarbeiter!$D209),TODAY()))-(MAX(DATE(2026,3,1),Mitarbeiter!$C209))+1),MAX(0,NETWORKDAYS(MAX(DATE(2026,3,1),Mitarbeiter!$C209),MIN(DATE(2026,4,0),IF(Mitarbeiter!$D209="",DATE(2026,4,0),Mitarbeiter!$D209),TODAY()),Einstellungen!$F$13:$F$67)))*N(Mitarbeiter!$E209)/IF(Einstellungen!$C$11="7 Tage",7,5),N('Ist-Stunden'!H209)+(N(Krankheitstage!I209)+N(Krankheitstage!U209))*N($C209))))</f>
        <v/>
      </c>
      <c r="AM209" s="76">
        <f>IF($B209="",0,IF(Einstellungen!$C$10="Ja",MAX(IF(Einstellungen!$C$11="7 Tage",MAX(0,(MIN(DATE(2026,5,0),IF(Mitarbeiter!$D209="",DATE(2026,5,0),Mitarbeiter!$D209),TODAY()))-(MAX(DATE(2026,4,1),Mitarbeiter!$C209))+1),MAX(0,NETWORKDAYS(MAX(DATE(2026,4,1),Mitarbeiter!$C209),MIN(DATE(2026,5,0),IF(Mitarbeiter!$D209="",DATE(2026,5,0),Mitarbeiter!$D209),TODAY()),Einstellungen!$F$13:$F$67)))*N(Mitarbeiter!$E209)/IF(Einstellungen!$C$11="7 Tage",7,5),N('Ist-Stunden'!I209)),MAX(IF(Einstellungen!$C$11="7 Tage",MAX(0,(MIN(DATE(2026,5,0),IF(Mitarbeiter!$D209="",DATE(2026,5,0),Mitarbeiter!$D209),TODAY()))-(MAX(DATE(2026,4,1),Mitarbeiter!$C209))+1),MAX(0,NETWORKDAYS(MAX(DATE(2026,4,1),Mitarbeiter!$C209),MIN(DATE(2026,5,0),IF(Mitarbeiter!$D209="",DATE(2026,5,0),Mitarbeiter!$D209),TODAY()),Einstellungen!$F$13:$F$67)))*N(Mitarbeiter!$E209)/IF(Einstellungen!$C$11="7 Tage",7,5),N('Ist-Stunden'!I209)+(N(Krankheitstage!J209)+N(Krankheitstage!V209))*N($C209))))</f>
        <v/>
      </c>
      <c r="AN209" s="76">
        <f>IF($B209="",0,IF(Einstellungen!$C$10="Ja",MAX(IF(Einstellungen!$C$11="7 Tage",MAX(0,(MIN(DATE(2026,6,0),IF(Mitarbeiter!$D209="",DATE(2026,6,0),Mitarbeiter!$D209),TODAY()))-(MAX(DATE(2026,5,1),Mitarbeiter!$C209))+1),MAX(0,NETWORKDAYS(MAX(DATE(2026,5,1),Mitarbeiter!$C209),MIN(DATE(2026,6,0),IF(Mitarbeiter!$D209="",DATE(2026,6,0),Mitarbeiter!$D209),TODAY()),Einstellungen!$F$13:$F$67)))*N(Mitarbeiter!$E209)/IF(Einstellungen!$C$11="7 Tage",7,5),N('Ist-Stunden'!J209)),MAX(IF(Einstellungen!$C$11="7 Tage",MAX(0,(MIN(DATE(2026,6,0),IF(Mitarbeiter!$D209="",DATE(2026,6,0),Mitarbeiter!$D209),TODAY()))-(MAX(DATE(2026,5,1),Mitarbeiter!$C209))+1),MAX(0,NETWORKDAYS(MAX(DATE(2026,5,1),Mitarbeiter!$C209),MIN(DATE(2026,6,0),IF(Mitarbeiter!$D209="",DATE(2026,6,0),Mitarbeiter!$D209),TODAY()),Einstellungen!$F$13:$F$67)))*N(Mitarbeiter!$E209)/IF(Einstellungen!$C$11="7 Tage",7,5),N('Ist-Stunden'!J209)+(N(Krankheitstage!K209)+N(Krankheitstage!W209))*N($C209))))</f>
        <v/>
      </c>
      <c r="AO209" s="76">
        <f>IF($B209="",0,IF(Einstellungen!$C$10="Ja",MAX(IF(Einstellungen!$C$11="7 Tage",MAX(0,(MIN(DATE(2026,7,0),IF(Mitarbeiter!$D209="",DATE(2026,7,0),Mitarbeiter!$D209),TODAY()))-(MAX(DATE(2026,6,1),Mitarbeiter!$C209))+1),MAX(0,NETWORKDAYS(MAX(DATE(2026,6,1),Mitarbeiter!$C209),MIN(DATE(2026,7,0),IF(Mitarbeiter!$D209="",DATE(2026,7,0),Mitarbeiter!$D209),TODAY()),Einstellungen!$F$13:$F$67)))*N(Mitarbeiter!$E209)/IF(Einstellungen!$C$11="7 Tage",7,5),N('Ist-Stunden'!K209)),MAX(IF(Einstellungen!$C$11="7 Tage",MAX(0,(MIN(DATE(2026,7,0),IF(Mitarbeiter!$D209="",DATE(2026,7,0),Mitarbeiter!$D209),TODAY()))-(MAX(DATE(2026,6,1),Mitarbeiter!$C209))+1),MAX(0,NETWORKDAYS(MAX(DATE(2026,6,1),Mitarbeiter!$C209),MIN(DATE(2026,7,0),IF(Mitarbeiter!$D209="",DATE(2026,7,0),Mitarbeiter!$D209),TODAY()),Einstellungen!$F$13:$F$67)))*N(Mitarbeiter!$E209)/IF(Einstellungen!$C$11="7 Tage",7,5),N('Ist-Stunden'!K209)+(N(Krankheitstage!L209)+N(Krankheitstage!X209))*N($C209))))</f>
        <v/>
      </c>
      <c r="AP209" s="76">
        <f>IF($B209="",0,IF(Einstellungen!$C$10="Ja",MAX(IF(Einstellungen!$C$11="7 Tage",MAX(0,(MIN(DATE(2026,8,0),IF(Mitarbeiter!$D209="",DATE(2026,8,0),Mitarbeiter!$D209),TODAY()))-(MAX(DATE(2026,7,1),Mitarbeiter!$C209))+1),MAX(0,NETWORKDAYS(MAX(DATE(2026,7,1),Mitarbeiter!$C209),MIN(DATE(2026,8,0),IF(Mitarbeiter!$D209="",DATE(2026,8,0),Mitarbeiter!$D209),TODAY()),Einstellungen!$F$13:$F$67)))*N(Mitarbeiter!$E209)/IF(Einstellungen!$C$11="7 Tage",7,5),N('Ist-Stunden'!L209)),MAX(IF(Einstellungen!$C$11="7 Tage",MAX(0,(MIN(DATE(2026,8,0),IF(Mitarbeiter!$D209="",DATE(2026,8,0),Mitarbeiter!$D209),TODAY()))-(MAX(DATE(2026,7,1),Mitarbeiter!$C209))+1),MAX(0,NETWORKDAYS(MAX(DATE(2026,7,1),Mitarbeiter!$C209),MIN(DATE(2026,8,0),IF(Mitarbeiter!$D209="",DATE(2026,8,0),Mitarbeiter!$D209),TODAY()),Einstellungen!$F$13:$F$67)))*N(Mitarbeiter!$E209)/IF(Einstellungen!$C$11="7 Tage",7,5),N('Ist-Stunden'!L209)+(N(Krankheitstage!M209)+N(Krankheitstage!Y209))*N($C209))))</f>
        <v/>
      </c>
      <c r="AQ209" s="76">
        <f>IF($B209="",0,IF(Einstellungen!$C$10="Ja",MAX(IF(Einstellungen!$C$11="7 Tage",MAX(0,(MIN(DATE(2026,9,0),IF(Mitarbeiter!$D209="",DATE(2026,9,0),Mitarbeiter!$D209),TODAY()))-(MAX(DATE(2026,8,1),Mitarbeiter!$C209))+1),MAX(0,NETWORKDAYS(MAX(DATE(2026,8,1),Mitarbeiter!$C209),MIN(DATE(2026,9,0),IF(Mitarbeiter!$D209="",DATE(2026,9,0),Mitarbeiter!$D209),TODAY()),Einstellungen!$F$13:$F$67)))*N(Mitarbeiter!$E209)/IF(Einstellungen!$C$11="7 Tage",7,5),N('Ist-Stunden'!M209)),MAX(IF(Einstellungen!$C$11="7 Tage",MAX(0,(MIN(DATE(2026,9,0),IF(Mitarbeiter!$D209="",DATE(2026,9,0),Mitarbeiter!$D209),TODAY()))-(MAX(DATE(2026,8,1),Mitarbeiter!$C209))+1),MAX(0,NETWORKDAYS(MAX(DATE(2026,8,1),Mitarbeiter!$C209),MIN(DATE(2026,9,0),IF(Mitarbeiter!$D209="",DATE(2026,9,0),Mitarbeiter!$D209),TODAY()),Einstellungen!$F$13:$F$67)))*N(Mitarbeiter!$E209)/IF(Einstellungen!$C$11="7 Tage",7,5),N('Ist-Stunden'!M209)+(N(Krankheitstage!N209)+N(Krankheitstage!Z209))*N($C209))))</f>
        <v/>
      </c>
      <c r="AR209" s="76">
        <f>IF($B209="",0,IF(Einstellungen!$C$10="Ja",MAX(IF(Einstellungen!$C$11="7 Tage",MAX(0,(MIN(DATE(2026,10,0),IF(Mitarbeiter!$D209="",DATE(2026,10,0),Mitarbeiter!$D209),TODAY()))-(MAX(DATE(2026,9,1),Mitarbeiter!$C209))+1),MAX(0,NETWORKDAYS(MAX(DATE(2026,9,1),Mitarbeiter!$C209),MIN(DATE(2026,10,0),IF(Mitarbeiter!$D209="",DATE(2026,10,0),Mitarbeiter!$D209),TODAY()),Einstellungen!$F$13:$F$67)))*N(Mitarbeiter!$E209)/IF(Einstellungen!$C$11="7 Tage",7,5),N('Ist-Stunden'!N209)),MAX(IF(Einstellungen!$C$11="7 Tage",MAX(0,(MIN(DATE(2026,10,0),IF(Mitarbeiter!$D209="",DATE(2026,10,0),Mitarbeiter!$D209),TODAY()))-(MAX(DATE(2026,9,1),Mitarbeiter!$C209))+1),MAX(0,NETWORKDAYS(MAX(DATE(2026,9,1),Mitarbeiter!$C209),MIN(DATE(2026,10,0),IF(Mitarbeiter!$D209="",DATE(2026,10,0),Mitarbeiter!$D209),TODAY()),Einstellungen!$F$13:$F$67)))*N(Mitarbeiter!$E209)/IF(Einstellungen!$C$11="7 Tage",7,5),N('Ist-Stunden'!N209)+(N(Krankheitstage!O209)+N(Krankheitstage!AA209))*N($C209))))</f>
        <v/>
      </c>
      <c r="AS209" s="76">
        <f>IF($B209="",0,IF(Einstellungen!$C$10="Ja",MAX(IF(Einstellungen!$C$11="7 Tage",MAX(0,(MIN(DATE(2026,11,0),IF(Mitarbeiter!$D209="",DATE(2026,11,0),Mitarbeiter!$D209),TODAY()))-(MAX(DATE(2026,10,1),Mitarbeiter!$C209))+1),MAX(0,NETWORKDAYS(MAX(DATE(2026,10,1),Mitarbeiter!$C209),MIN(DATE(2026,11,0),IF(Mitarbeiter!$D209="",DATE(2026,11,0),Mitarbeiter!$D209),TODAY()),Einstellungen!$F$13:$F$67)))*N(Mitarbeiter!$E209)/IF(Einstellungen!$C$11="7 Tage",7,5),N('Ist-Stunden'!O209)),MAX(IF(Einstellungen!$C$11="7 Tage",MAX(0,(MIN(DATE(2026,11,0),IF(Mitarbeiter!$D209="",DATE(2026,11,0),Mitarbeiter!$D209),TODAY()))-(MAX(DATE(2026,10,1),Mitarbeiter!$C209))+1),MAX(0,NETWORKDAYS(MAX(DATE(2026,10,1),Mitarbeiter!$C209),MIN(DATE(2026,11,0),IF(Mitarbeiter!$D209="",DATE(2026,11,0),Mitarbeiter!$D209),TODAY()),Einstellungen!$F$13:$F$67)))*N(Mitarbeiter!$E209)/IF(Einstellungen!$C$11="7 Tage",7,5),N('Ist-Stunden'!O209)+(N(Krankheitstage!P209)+N(Krankheitstage!AB209))*N($C209))))</f>
        <v/>
      </c>
      <c r="AT209" s="76">
        <f>IF($B209="",0,IF(Einstellungen!$C$10="Ja",MAX(IF(Einstellungen!$C$11="7 Tage",MAX(0,(MIN(DATE(2026,12,0),IF(Mitarbeiter!$D209="",DATE(2026,12,0),Mitarbeiter!$D209),TODAY()))-(MAX(DATE(2026,11,1),Mitarbeiter!$C209))+1),MAX(0,NETWORKDAYS(MAX(DATE(2026,11,1),Mitarbeiter!$C209),MIN(DATE(2026,12,0),IF(Mitarbeiter!$D209="",DATE(2026,12,0),Mitarbeiter!$D209),TODAY()),Einstellungen!$F$13:$F$67)))*N(Mitarbeiter!$E209)/IF(Einstellungen!$C$11="7 Tage",7,5),N('Ist-Stunden'!P209)),MAX(IF(Einstellungen!$C$11="7 Tage",MAX(0,(MIN(DATE(2026,12,0),IF(Mitarbeiter!$D209="",DATE(2026,12,0),Mitarbeiter!$D209),TODAY()))-(MAX(DATE(2026,11,1),Mitarbeiter!$C209))+1),MAX(0,NETWORKDAYS(MAX(DATE(2026,11,1),Mitarbeiter!$C209),MIN(DATE(2026,12,0),IF(Mitarbeiter!$D209="",DATE(2026,12,0),Mitarbeiter!$D209),TODAY()),Einstellungen!$F$13:$F$67)))*N(Mitarbeiter!$E209)/IF(Einstellungen!$C$11="7 Tage",7,5),N('Ist-Stunden'!P209)+(N(Krankheitstage!Q209)+N(Krankheitstage!AC209))*N($C209))))</f>
        <v/>
      </c>
      <c r="AU209" s="76">
        <f>IF($B209="",0,IF(Einstellungen!$C$10="Ja",MAX(IF(Einstellungen!$C$11="7 Tage",MAX(0,(MIN(DATE(2026,13,0),IF(Mitarbeiter!$D209="",DATE(2026,13,0),Mitarbeiter!$D209),TODAY()))-(MAX(DATE(2026,12,1),Mitarbeiter!$C209))+1),MAX(0,NETWORKDAYS(MAX(DATE(2026,12,1),Mitarbeiter!$C209),MIN(DATE(2026,13,0),IF(Mitarbeiter!$D209="",DATE(2026,13,0),Mitarbeiter!$D209),TODAY()),Einstellungen!$F$13:$F$67)))*N(Mitarbeiter!$E209)/IF(Einstellungen!$C$11="7 Tage",7,5),N('Ist-Stunden'!Q209)),MAX(IF(Einstellungen!$C$11="7 Tage",MAX(0,(MIN(DATE(2026,13,0),IF(Mitarbeiter!$D209="",DATE(2026,13,0),Mitarbeiter!$D209),TODAY()))-(MAX(DATE(2026,12,1),Mitarbeiter!$C209))+1),MAX(0,NETWORKDAYS(MAX(DATE(2026,12,1),Mitarbeiter!$C209),MIN(DATE(2026,13,0),IF(Mitarbeiter!$D209="",DATE(2026,13,0),Mitarbeiter!$D209),TODAY()),Einstellungen!$F$13:$F$67)))*N(Mitarbeiter!$E209)/IF(Einstellungen!$C$11="7 Tage",7,5),N('Ist-Stunden'!Q209)+(N(Krankheitstage!R209)+N(Krankheitstage!AD209))*N($C209))))</f>
        <v/>
      </c>
      <c r="AV209" s="76">
        <f>IF($B209="",0,IF(Einstellungen!$C$10="Ja",MAX(IF(Einstellungen!$C$11="7 Tage",MAX(0,(MIN(DATE(2027,2,0),IF(Mitarbeiter!$D209="",DATE(2027,2,0),Mitarbeiter!$D209),TODAY()))-(MAX(DATE(2027,1,1),Mitarbeiter!$C209))+1),MAX(0,NETWORKDAYS(MAX(DATE(2027,1,1),Mitarbeiter!$C209),MIN(DATE(2027,2,0),IF(Mitarbeiter!$D209="",DATE(2027,2,0),Mitarbeiter!$D209),TODAY()),Einstellungen!$F$13:$F$67)))*N(Mitarbeiter!$E209)/IF(Einstellungen!$C$11="7 Tage",7,5),N('Ist-Stunden'!R209)),MAX(IF(Einstellungen!$C$11="7 Tage",MAX(0,(MIN(DATE(2027,2,0),IF(Mitarbeiter!$D209="",DATE(2027,2,0),Mitarbeiter!$D209),TODAY()))-(MAX(DATE(2027,1,1),Mitarbeiter!$C209))+1),MAX(0,NETWORKDAYS(MAX(DATE(2027,1,1),Mitarbeiter!$C209),MIN(DATE(2027,2,0),IF(Mitarbeiter!$D209="",DATE(2027,2,0),Mitarbeiter!$D209),TODAY()),Einstellungen!$F$13:$F$67)))*N(Mitarbeiter!$E209)/IF(Einstellungen!$C$11="7 Tage",7,5),N('Ist-Stunden'!R209)+(N(Krankheitstage!AE209)+N(Krankheitstage!AQ209))*N($C209))))</f>
        <v/>
      </c>
      <c r="AW209" s="76">
        <f>IF($B209="",0,IF(Einstellungen!$C$10="Ja",MAX(IF(Einstellungen!$C$11="7 Tage",MAX(0,(MIN(DATE(2027,3,0),IF(Mitarbeiter!$D209="",DATE(2027,3,0),Mitarbeiter!$D209),TODAY()))-(MAX(DATE(2027,2,1),Mitarbeiter!$C209))+1),MAX(0,NETWORKDAYS(MAX(DATE(2027,2,1),Mitarbeiter!$C209),MIN(DATE(2027,3,0),IF(Mitarbeiter!$D209="",DATE(2027,3,0),Mitarbeiter!$D209),TODAY()),Einstellungen!$F$13:$F$67)))*N(Mitarbeiter!$E209)/IF(Einstellungen!$C$11="7 Tage",7,5),N('Ist-Stunden'!S209)),MAX(IF(Einstellungen!$C$11="7 Tage",MAX(0,(MIN(DATE(2027,3,0),IF(Mitarbeiter!$D209="",DATE(2027,3,0),Mitarbeiter!$D209),TODAY()))-(MAX(DATE(2027,2,1),Mitarbeiter!$C209))+1),MAX(0,NETWORKDAYS(MAX(DATE(2027,2,1),Mitarbeiter!$C209),MIN(DATE(2027,3,0),IF(Mitarbeiter!$D209="",DATE(2027,3,0),Mitarbeiter!$D209),TODAY()),Einstellungen!$F$13:$F$67)))*N(Mitarbeiter!$E209)/IF(Einstellungen!$C$11="7 Tage",7,5),N('Ist-Stunden'!S209)+(N(Krankheitstage!AF209)+N(Krankheitstage!AR209))*N($C209))))</f>
        <v/>
      </c>
      <c r="AX209" s="76">
        <f>IF($B209="",0,IF(Einstellungen!$C$10="Ja",MAX(IF(Einstellungen!$C$11="7 Tage",MAX(0,(MIN(DATE(2027,4,0),IF(Mitarbeiter!$D209="",DATE(2027,4,0),Mitarbeiter!$D209),TODAY()))-(MAX(DATE(2027,3,1),Mitarbeiter!$C209))+1),MAX(0,NETWORKDAYS(MAX(DATE(2027,3,1),Mitarbeiter!$C209),MIN(DATE(2027,4,0),IF(Mitarbeiter!$D209="",DATE(2027,4,0),Mitarbeiter!$D209),TODAY()),Einstellungen!$F$13:$F$67)))*N(Mitarbeiter!$E209)/IF(Einstellungen!$C$11="7 Tage",7,5),N('Ist-Stunden'!T209)),MAX(IF(Einstellungen!$C$11="7 Tage",MAX(0,(MIN(DATE(2027,4,0),IF(Mitarbeiter!$D209="",DATE(2027,4,0),Mitarbeiter!$D209),TODAY()))-(MAX(DATE(2027,3,1),Mitarbeiter!$C209))+1),MAX(0,NETWORKDAYS(MAX(DATE(2027,3,1),Mitarbeiter!$C209),MIN(DATE(2027,4,0),IF(Mitarbeiter!$D209="",DATE(2027,4,0),Mitarbeiter!$D209),TODAY()),Einstellungen!$F$13:$F$67)))*N(Mitarbeiter!$E209)/IF(Einstellungen!$C$11="7 Tage",7,5),N('Ist-Stunden'!T209)+(N(Krankheitstage!AG209)+N(Krankheitstage!AS209))*N($C209))))</f>
        <v/>
      </c>
      <c r="AY209" s="76">
        <f>IF($B209="",0,IF(Einstellungen!$C$10="Ja",MAX(IF(Einstellungen!$C$11="7 Tage",MAX(0,(MIN(DATE(2027,5,0),IF(Mitarbeiter!$D209="",DATE(2027,5,0),Mitarbeiter!$D209),TODAY()))-(MAX(DATE(2027,4,1),Mitarbeiter!$C209))+1),MAX(0,NETWORKDAYS(MAX(DATE(2027,4,1),Mitarbeiter!$C209),MIN(DATE(2027,5,0),IF(Mitarbeiter!$D209="",DATE(2027,5,0),Mitarbeiter!$D209),TODAY()),Einstellungen!$F$13:$F$67)))*N(Mitarbeiter!$E209)/IF(Einstellungen!$C$11="7 Tage",7,5),N('Ist-Stunden'!U209)),MAX(IF(Einstellungen!$C$11="7 Tage",MAX(0,(MIN(DATE(2027,5,0),IF(Mitarbeiter!$D209="",DATE(2027,5,0),Mitarbeiter!$D209),TODAY()))-(MAX(DATE(2027,4,1),Mitarbeiter!$C209))+1),MAX(0,NETWORKDAYS(MAX(DATE(2027,4,1),Mitarbeiter!$C209),MIN(DATE(2027,5,0),IF(Mitarbeiter!$D209="",DATE(2027,5,0),Mitarbeiter!$D209),TODAY()),Einstellungen!$F$13:$F$67)))*N(Mitarbeiter!$E209)/IF(Einstellungen!$C$11="7 Tage",7,5),N('Ist-Stunden'!U209)+(N(Krankheitstage!AH209)+N(Krankheitstage!AT209))*N($C209))))</f>
        <v/>
      </c>
      <c r="AZ209" s="76">
        <f>IF($B209="",0,IF(Einstellungen!$C$10="Ja",MAX(IF(Einstellungen!$C$11="7 Tage",MAX(0,(MIN(DATE(2027,6,0),IF(Mitarbeiter!$D209="",DATE(2027,6,0),Mitarbeiter!$D209),TODAY()))-(MAX(DATE(2027,5,1),Mitarbeiter!$C209))+1),MAX(0,NETWORKDAYS(MAX(DATE(2027,5,1),Mitarbeiter!$C209),MIN(DATE(2027,6,0),IF(Mitarbeiter!$D209="",DATE(2027,6,0),Mitarbeiter!$D209),TODAY()),Einstellungen!$F$13:$F$67)))*N(Mitarbeiter!$E209)/IF(Einstellungen!$C$11="7 Tage",7,5),N('Ist-Stunden'!V209)),MAX(IF(Einstellungen!$C$11="7 Tage",MAX(0,(MIN(DATE(2027,6,0),IF(Mitarbeiter!$D209="",DATE(2027,6,0),Mitarbeiter!$D209),TODAY()))-(MAX(DATE(2027,5,1),Mitarbeiter!$C209))+1),MAX(0,NETWORKDAYS(MAX(DATE(2027,5,1),Mitarbeiter!$C209),MIN(DATE(2027,6,0),IF(Mitarbeiter!$D209="",DATE(2027,6,0),Mitarbeiter!$D209),TODAY()),Einstellungen!$F$13:$F$67)))*N(Mitarbeiter!$E209)/IF(Einstellungen!$C$11="7 Tage",7,5),N('Ist-Stunden'!V209)+(N(Krankheitstage!AI209)+N(Krankheitstage!AU209))*N($C209))))</f>
        <v/>
      </c>
      <c r="BA209" s="76">
        <f>IF($B209="",0,IF(Einstellungen!$C$10="Ja",MAX(IF(Einstellungen!$C$11="7 Tage",MAX(0,(MIN(DATE(2027,7,0),IF(Mitarbeiter!$D209="",DATE(2027,7,0),Mitarbeiter!$D209),TODAY()))-(MAX(DATE(2027,6,1),Mitarbeiter!$C209))+1),MAX(0,NETWORKDAYS(MAX(DATE(2027,6,1),Mitarbeiter!$C209),MIN(DATE(2027,7,0),IF(Mitarbeiter!$D209="",DATE(2027,7,0),Mitarbeiter!$D209),TODAY()),Einstellungen!$F$13:$F$67)))*N(Mitarbeiter!$E209)/IF(Einstellungen!$C$11="7 Tage",7,5),N('Ist-Stunden'!W209)),MAX(IF(Einstellungen!$C$11="7 Tage",MAX(0,(MIN(DATE(2027,7,0),IF(Mitarbeiter!$D209="",DATE(2027,7,0),Mitarbeiter!$D209),TODAY()))-(MAX(DATE(2027,6,1),Mitarbeiter!$C209))+1),MAX(0,NETWORKDAYS(MAX(DATE(2027,6,1),Mitarbeiter!$C209),MIN(DATE(2027,7,0),IF(Mitarbeiter!$D209="",DATE(2027,7,0),Mitarbeiter!$D209),TODAY()),Einstellungen!$F$13:$F$67)))*N(Mitarbeiter!$E209)/IF(Einstellungen!$C$11="7 Tage",7,5),N('Ist-Stunden'!W209)+(N(Krankheitstage!AJ209)+N(Krankheitstage!AV209))*N($C209))))</f>
        <v/>
      </c>
      <c r="BB209" s="76">
        <f>IF($B209="",0,IF(Einstellungen!$C$10="Ja",MAX(IF(Einstellungen!$C$11="7 Tage",MAX(0,(MIN(DATE(2027,8,0),IF(Mitarbeiter!$D209="",DATE(2027,8,0),Mitarbeiter!$D209),TODAY()))-(MAX(DATE(2027,7,1),Mitarbeiter!$C209))+1),MAX(0,NETWORKDAYS(MAX(DATE(2027,7,1),Mitarbeiter!$C209),MIN(DATE(2027,8,0),IF(Mitarbeiter!$D209="",DATE(2027,8,0),Mitarbeiter!$D209),TODAY()),Einstellungen!$F$13:$F$67)))*N(Mitarbeiter!$E209)/IF(Einstellungen!$C$11="7 Tage",7,5),N('Ist-Stunden'!X209)),MAX(IF(Einstellungen!$C$11="7 Tage",MAX(0,(MIN(DATE(2027,8,0),IF(Mitarbeiter!$D209="",DATE(2027,8,0),Mitarbeiter!$D209),TODAY()))-(MAX(DATE(2027,7,1),Mitarbeiter!$C209))+1),MAX(0,NETWORKDAYS(MAX(DATE(2027,7,1),Mitarbeiter!$C209),MIN(DATE(2027,8,0),IF(Mitarbeiter!$D209="",DATE(2027,8,0),Mitarbeiter!$D209),TODAY()),Einstellungen!$F$13:$F$67)))*N(Mitarbeiter!$E209)/IF(Einstellungen!$C$11="7 Tage",7,5),N('Ist-Stunden'!X209)+(N(Krankheitstage!AK209)+N(Krankheitstage!AW209))*N($C209))))</f>
        <v/>
      </c>
      <c r="BC209" s="76">
        <f>IF($B209="",0,IF(Einstellungen!$C$10="Ja",MAX(IF(Einstellungen!$C$11="7 Tage",MAX(0,(MIN(DATE(2027,9,0),IF(Mitarbeiter!$D209="",DATE(2027,9,0),Mitarbeiter!$D209),TODAY()))-(MAX(DATE(2027,8,1),Mitarbeiter!$C209))+1),MAX(0,NETWORKDAYS(MAX(DATE(2027,8,1),Mitarbeiter!$C209),MIN(DATE(2027,9,0),IF(Mitarbeiter!$D209="",DATE(2027,9,0),Mitarbeiter!$D209),TODAY()),Einstellungen!$F$13:$F$67)))*N(Mitarbeiter!$E209)/IF(Einstellungen!$C$11="7 Tage",7,5),N('Ist-Stunden'!Y209)),MAX(IF(Einstellungen!$C$11="7 Tage",MAX(0,(MIN(DATE(2027,9,0),IF(Mitarbeiter!$D209="",DATE(2027,9,0),Mitarbeiter!$D209),TODAY()))-(MAX(DATE(2027,8,1),Mitarbeiter!$C209))+1),MAX(0,NETWORKDAYS(MAX(DATE(2027,8,1),Mitarbeiter!$C209),MIN(DATE(2027,9,0),IF(Mitarbeiter!$D209="",DATE(2027,9,0),Mitarbeiter!$D209),TODAY()),Einstellungen!$F$13:$F$67)))*N(Mitarbeiter!$E209)/IF(Einstellungen!$C$11="7 Tage",7,5),N('Ist-Stunden'!Y209)+(N(Krankheitstage!AL209)+N(Krankheitstage!AX209))*N($C209))))</f>
        <v/>
      </c>
      <c r="BD209" s="76">
        <f>IF($B209="",0,IF(Einstellungen!$C$10="Ja",MAX(IF(Einstellungen!$C$11="7 Tage",MAX(0,(MIN(DATE(2027,10,0),IF(Mitarbeiter!$D209="",DATE(2027,10,0),Mitarbeiter!$D209),TODAY()))-(MAX(DATE(2027,9,1),Mitarbeiter!$C209))+1),MAX(0,NETWORKDAYS(MAX(DATE(2027,9,1),Mitarbeiter!$C209),MIN(DATE(2027,10,0),IF(Mitarbeiter!$D209="",DATE(2027,10,0),Mitarbeiter!$D209),TODAY()),Einstellungen!$F$13:$F$67)))*N(Mitarbeiter!$E209)/IF(Einstellungen!$C$11="7 Tage",7,5),N('Ist-Stunden'!Z209)),MAX(IF(Einstellungen!$C$11="7 Tage",MAX(0,(MIN(DATE(2027,10,0),IF(Mitarbeiter!$D209="",DATE(2027,10,0),Mitarbeiter!$D209),TODAY()))-(MAX(DATE(2027,9,1),Mitarbeiter!$C209))+1),MAX(0,NETWORKDAYS(MAX(DATE(2027,9,1),Mitarbeiter!$C209),MIN(DATE(2027,10,0),IF(Mitarbeiter!$D209="",DATE(2027,10,0),Mitarbeiter!$D209),TODAY()),Einstellungen!$F$13:$F$67)))*N(Mitarbeiter!$E209)/IF(Einstellungen!$C$11="7 Tage",7,5),N('Ist-Stunden'!Z209)+(N(Krankheitstage!AM209)+N(Krankheitstage!AY209))*N($C209))))</f>
        <v/>
      </c>
      <c r="BE209" s="76">
        <f>IF($B209="",0,IF(Einstellungen!$C$10="Ja",MAX(IF(Einstellungen!$C$11="7 Tage",MAX(0,(MIN(DATE(2027,11,0),IF(Mitarbeiter!$D209="",DATE(2027,11,0),Mitarbeiter!$D209),TODAY()))-(MAX(DATE(2027,10,1),Mitarbeiter!$C209))+1),MAX(0,NETWORKDAYS(MAX(DATE(2027,10,1),Mitarbeiter!$C209),MIN(DATE(2027,11,0),IF(Mitarbeiter!$D209="",DATE(2027,11,0),Mitarbeiter!$D209),TODAY()),Einstellungen!$F$13:$F$67)))*N(Mitarbeiter!$E209)/IF(Einstellungen!$C$11="7 Tage",7,5),N('Ist-Stunden'!AA209)),MAX(IF(Einstellungen!$C$11="7 Tage",MAX(0,(MIN(DATE(2027,11,0),IF(Mitarbeiter!$D209="",DATE(2027,11,0),Mitarbeiter!$D209),TODAY()))-(MAX(DATE(2027,10,1),Mitarbeiter!$C209))+1),MAX(0,NETWORKDAYS(MAX(DATE(2027,10,1),Mitarbeiter!$C209),MIN(DATE(2027,11,0),IF(Mitarbeiter!$D209="",DATE(2027,11,0),Mitarbeiter!$D209),TODAY()),Einstellungen!$F$13:$F$67)))*N(Mitarbeiter!$E209)/IF(Einstellungen!$C$11="7 Tage",7,5),N('Ist-Stunden'!AA209)+(N(Krankheitstage!AN209)+N(Krankheitstage!AZ209))*N($C209))))</f>
        <v/>
      </c>
      <c r="BF209" s="76">
        <f>IF($B209="",0,IF(Einstellungen!$C$10="Ja",MAX(IF(Einstellungen!$C$11="7 Tage",MAX(0,(MIN(DATE(2027,12,0),IF(Mitarbeiter!$D209="",DATE(2027,12,0),Mitarbeiter!$D209),TODAY()))-(MAX(DATE(2027,11,1),Mitarbeiter!$C209))+1),MAX(0,NETWORKDAYS(MAX(DATE(2027,11,1),Mitarbeiter!$C209),MIN(DATE(2027,12,0),IF(Mitarbeiter!$D209="",DATE(2027,12,0),Mitarbeiter!$D209),TODAY()),Einstellungen!$F$13:$F$67)))*N(Mitarbeiter!$E209)/IF(Einstellungen!$C$11="7 Tage",7,5),N('Ist-Stunden'!AB209)),MAX(IF(Einstellungen!$C$11="7 Tage",MAX(0,(MIN(DATE(2027,12,0),IF(Mitarbeiter!$D209="",DATE(2027,12,0),Mitarbeiter!$D209),TODAY()))-(MAX(DATE(2027,11,1),Mitarbeiter!$C209))+1),MAX(0,NETWORKDAYS(MAX(DATE(2027,11,1),Mitarbeiter!$C209),MIN(DATE(2027,12,0),IF(Mitarbeiter!$D209="",DATE(2027,12,0),Mitarbeiter!$D209),TODAY()),Einstellungen!$F$13:$F$67)))*N(Mitarbeiter!$E209)/IF(Einstellungen!$C$11="7 Tage",7,5),N('Ist-Stunden'!AB209)+(N(Krankheitstage!AO209)+N(Krankheitstage!BA209))*N($C209))))</f>
        <v/>
      </c>
      <c r="BG209" s="76">
        <f>IF($B209="",0,IF(Einstellungen!$C$10="Ja",MAX(IF(Einstellungen!$C$11="7 Tage",MAX(0,(MIN(DATE(2027,13,0),IF(Mitarbeiter!$D209="",DATE(2027,13,0),Mitarbeiter!$D209),TODAY()))-(MAX(DATE(2027,12,1),Mitarbeiter!$C209))+1),MAX(0,NETWORKDAYS(MAX(DATE(2027,12,1),Mitarbeiter!$C209),MIN(DATE(2027,13,0),IF(Mitarbeiter!$D209="",DATE(2027,13,0),Mitarbeiter!$D209),TODAY()),Einstellungen!$F$13:$F$67)))*N(Mitarbeiter!$E209)/IF(Einstellungen!$C$11="7 Tage",7,5),N('Ist-Stunden'!AC209)),MAX(IF(Einstellungen!$C$11="7 Tage",MAX(0,(MIN(DATE(2027,13,0),IF(Mitarbeiter!$D209="",DATE(2027,13,0),Mitarbeiter!$D209),TODAY()))-(MAX(DATE(2027,12,1),Mitarbeiter!$C209))+1),MAX(0,NETWORKDAYS(MAX(DATE(2027,12,1),Mitarbeiter!$C209),MIN(DATE(2027,13,0),IF(Mitarbeiter!$D209="",DATE(2027,13,0),Mitarbeiter!$D209),TODAY()),Einstellungen!$F$13:$F$67)))*N(Mitarbeiter!$E209)/IF(Einstellungen!$C$11="7 Tage",7,5),N('Ist-Stunden'!AC209)+(N(Krankheitstage!AP209)+N(Krankheitstage!BB209))*N($C209))))</f>
        <v/>
      </c>
      <c r="BH209" s="76">
        <f>IF($B209="",0,IF(Einstellungen!$C$10="Ja",MAX(IF(Einstellungen!$C$11="7 Tage",MAX(0,(MIN(DATE(2028,2,0),IF(Mitarbeiter!$D209="",DATE(2028,2,0),Mitarbeiter!$D209),TODAY()))-(MAX(DATE(2028,1,1),Mitarbeiter!$C209))+1),MAX(0,NETWORKDAYS(MAX(DATE(2028,1,1),Mitarbeiter!$C209),MIN(DATE(2028,2,0),IF(Mitarbeiter!$D209="",DATE(2028,2,0),Mitarbeiter!$D209),TODAY()),Einstellungen!$F$13:$F$67)))*N(Mitarbeiter!$E209)/IF(Einstellungen!$C$11="7 Tage",7,5),N('Ist-Stunden'!AD209)),MAX(IF(Einstellungen!$C$11="7 Tage",MAX(0,(MIN(DATE(2028,2,0),IF(Mitarbeiter!$D209="",DATE(2028,2,0),Mitarbeiter!$D209),TODAY()))-(MAX(DATE(2028,1,1),Mitarbeiter!$C209))+1),MAX(0,NETWORKDAYS(MAX(DATE(2028,1,1),Mitarbeiter!$C209),MIN(DATE(2028,2,0),IF(Mitarbeiter!$D209="",DATE(2028,2,0),Mitarbeiter!$D209),TODAY()),Einstellungen!$F$13:$F$67)))*N(Mitarbeiter!$E209)/IF(Einstellungen!$C$11="7 Tage",7,5),N('Ist-Stunden'!AD209)+(N(Krankheitstage!BC209)+N(Krankheitstage!BO209))*N($C209))))</f>
        <v/>
      </c>
      <c r="BI209" s="76">
        <f>IF($B209="",0,IF(Einstellungen!$C$10="Ja",MAX(IF(Einstellungen!$C$11="7 Tage",MAX(0,(MIN(DATE(2028,3,0),IF(Mitarbeiter!$D209="",DATE(2028,3,0),Mitarbeiter!$D209),TODAY()))-(MAX(DATE(2028,2,1),Mitarbeiter!$C209))+1),MAX(0,NETWORKDAYS(MAX(DATE(2028,2,1),Mitarbeiter!$C209),MIN(DATE(2028,3,0),IF(Mitarbeiter!$D209="",DATE(2028,3,0),Mitarbeiter!$D209),TODAY()),Einstellungen!$F$13:$F$67)))*N(Mitarbeiter!$E209)/IF(Einstellungen!$C$11="7 Tage",7,5),N('Ist-Stunden'!AE209)),MAX(IF(Einstellungen!$C$11="7 Tage",MAX(0,(MIN(DATE(2028,3,0),IF(Mitarbeiter!$D209="",DATE(2028,3,0),Mitarbeiter!$D209),TODAY()))-(MAX(DATE(2028,2,1),Mitarbeiter!$C209))+1),MAX(0,NETWORKDAYS(MAX(DATE(2028,2,1),Mitarbeiter!$C209),MIN(DATE(2028,3,0),IF(Mitarbeiter!$D209="",DATE(2028,3,0),Mitarbeiter!$D209),TODAY()),Einstellungen!$F$13:$F$67)))*N(Mitarbeiter!$E209)/IF(Einstellungen!$C$11="7 Tage",7,5),N('Ist-Stunden'!AE209)+(N(Krankheitstage!BD209)+N(Krankheitstage!BP209))*N($C209))))</f>
        <v/>
      </c>
      <c r="BJ209" s="76">
        <f>IF($B209="",0,IF(Einstellungen!$C$10="Ja",MAX(IF(Einstellungen!$C$11="7 Tage",MAX(0,(MIN(DATE(2028,4,0),IF(Mitarbeiter!$D209="",DATE(2028,4,0),Mitarbeiter!$D209),TODAY()))-(MAX(DATE(2028,3,1),Mitarbeiter!$C209))+1),MAX(0,NETWORKDAYS(MAX(DATE(2028,3,1),Mitarbeiter!$C209),MIN(DATE(2028,4,0),IF(Mitarbeiter!$D209="",DATE(2028,4,0),Mitarbeiter!$D209),TODAY()),Einstellungen!$F$13:$F$67)))*N(Mitarbeiter!$E209)/IF(Einstellungen!$C$11="7 Tage",7,5),N('Ist-Stunden'!AF209)),MAX(IF(Einstellungen!$C$11="7 Tage",MAX(0,(MIN(DATE(2028,4,0),IF(Mitarbeiter!$D209="",DATE(2028,4,0),Mitarbeiter!$D209),TODAY()))-(MAX(DATE(2028,3,1),Mitarbeiter!$C209))+1),MAX(0,NETWORKDAYS(MAX(DATE(2028,3,1),Mitarbeiter!$C209),MIN(DATE(2028,4,0),IF(Mitarbeiter!$D209="",DATE(2028,4,0),Mitarbeiter!$D209),TODAY()),Einstellungen!$F$13:$F$67)))*N(Mitarbeiter!$E209)/IF(Einstellungen!$C$11="7 Tage",7,5),N('Ist-Stunden'!AF209)+(N(Krankheitstage!BE209)+N(Krankheitstage!BQ209))*N($C209))))</f>
        <v/>
      </c>
      <c r="BK209" s="76">
        <f>IF($B209="",0,IF(Einstellungen!$C$10="Ja",MAX(IF(Einstellungen!$C$11="7 Tage",MAX(0,(MIN(DATE(2028,5,0),IF(Mitarbeiter!$D209="",DATE(2028,5,0),Mitarbeiter!$D209),TODAY()))-(MAX(DATE(2028,4,1),Mitarbeiter!$C209))+1),MAX(0,NETWORKDAYS(MAX(DATE(2028,4,1),Mitarbeiter!$C209),MIN(DATE(2028,5,0),IF(Mitarbeiter!$D209="",DATE(2028,5,0),Mitarbeiter!$D209),TODAY()),Einstellungen!$F$13:$F$67)))*N(Mitarbeiter!$E209)/IF(Einstellungen!$C$11="7 Tage",7,5),N('Ist-Stunden'!AG209)),MAX(IF(Einstellungen!$C$11="7 Tage",MAX(0,(MIN(DATE(2028,5,0),IF(Mitarbeiter!$D209="",DATE(2028,5,0),Mitarbeiter!$D209),TODAY()))-(MAX(DATE(2028,4,1),Mitarbeiter!$C209))+1),MAX(0,NETWORKDAYS(MAX(DATE(2028,4,1),Mitarbeiter!$C209),MIN(DATE(2028,5,0),IF(Mitarbeiter!$D209="",DATE(2028,5,0),Mitarbeiter!$D209),TODAY()),Einstellungen!$F$13:$F$67)))*N(Mitarbeiter!$E209)/IF(Einstellungen!$C$11="7 Tage",7,5),N('Ist-Stunden'!AG209)+(N(Krankheitstage!BF209)+N(Krankheitstage!BR209))*N($C209))))</f>
        <v/>
      </c>
      <c r="BL209" s="76">
        <f>IF($B209="",0,IF(Einstellungen!$C$10="Ja",MAX(IF(Einstellungen!$C$11="7 Tage",MAX(0,(MIN(DATE(2028,6,0),IF(Mitarbeiter!$D209="",DATE(2028,6,0),Mitarbeiter!$D209),TODAY()))-(MAX(DATE(2028,5,1),Mitarbeiter!$C209))+1),MAX(0,NETWORKDAYS(MAX(DATE(2028,5,1),Mitarbeiter!$C209),MIN(DATE(2028,6,0),IF(Mitarbeiter!$D209="",DATE(2028,6,0),Mitarbeiter!$D209),TODAY()),Einstellungen!$F$13:$F$67)))*N(Mitarbeiter!$E209)/IF(Einstellungen!$C$11="7 Tage",7,5),N('Ist-Stunden'!AH209)),MAX(IF(Einstellungen!$C$11="7 Tage",MAX(0,(MIN(DATE(2028,6,0),IF(Mitarbeiter!$D209="",DATE(2028,6,0),Mitarbeiter!$D209),TODAY()))-(MAX(DATE(2028,5,1),Mitarbeiter!$C209))+1),MAX(0,NETWORKDAYS(MAX(DATE(2028,5,1),Mitarbeiter!$C209),MIN(DATE(2028,6,0),IF(Mitarbeiter!$D209="",DATE(2028,6,0),Mitarbeiter!$D209),TODAY()),Einstellungen!$F$13:$F$67)))*N(Mitarbeiter!$E209)/IF(Einstellungen!$C$11="7 Tage",7,5),N('Ist-Stunden'!AH209)+(N(Krankheitstage!BG209)+N(Krankheitstage!BS209))*N($C209))))</f>
        <v/>
      </c>
      <c r="BM209" s="76">
        <f>IF($B209="",0,IF(Einstellungen!$C$10="Ja",MAX(IF(Einstellungen!$C$11="7 Tage",MAX(0,(MIN(DATE(2028,7,0),IF(Mitarbeiter!$D209="",DATE(2028,7,0),Mitarbeiter!$D209),TODAY()))-(MAX(DATE(2028,6,1),Mitarbeiter!$C209))+1),MAX(0,NETWORKDAYS(MAX(DATE(2028,6,1),Mitarbeiter!$C209),MIN(DATE(2028,7,0),IF(Mitarbeiter!$D209="",DATE(2028,7,0),Mitarbeiter!$D209),TODAY()),Einstellungen!$F$13:$F$67)))*N(Mitarbeiter!$E209)/IF(Einstellungen!$C$11="7 Tage",7,5),N('Ist-Stunden'!AI209)),MAX(IF(Einstellungen!$C$11="7 Tage",MAX(0,(MIN(DATE(2028,7,0),IF(Mitarbeiter!$D209="",DATE(2028,7,0),Mitarbeiter!$D209),TODAY()))-(MAX(DATE(2028,6,1),Mitarbeiter!$C209))+1),MAX(0,NETWORKDAYS(MAX(DATE(2028,6,1),Mitarbeiter!$C209),MIN(DATE(2028,7,0),IF(Mitarbeiter!$D209="",DATE(2028,7,0),Mitarbeiter!$D209),TODAY()),Einstellungen!$F$13:$F$67)))*N(Mitarbeiter!$E209)/IF(Einstellungen!$C$11="7 Tage",7,5),N('Ist-Stunden'!AI209)+(N(Krankheitstage!BH209)+N(Krankheitstage!BT209))*N($C209))))</f>
        <v/>
      </c>
      <c r="BN209" s="76">
        <f>IF($B209="",0,IF(Einstellungen!$C$10="Ja",MAX(IF(Einstellungen!$C$11="7 Tage",MAX(0,(MIN(DATE(2028,8,0),IF(Mitarbeiter!$D209="",DATE(2028,8,0),Mitarbeiter!$D209),TODAY()))-(MAX(DATE(2028,7,1),Mitarbeiter!$C209))+1),MAX(0,NETWORKDAYS(MAX(DATE(2028,7,1),Mitarbeiter!$C209),MIN(DATE(2028,8,0),IF(Mitarbeiter!$D209="",DATE(2028,8,0),Mitarbeiter!$D209),TODAY()),Einstellungen!$F$13:$F$67)))*N(Mitarbeiter!$E209)/IF(Einstellungen!$C$11="7 Tage",7,5),N('Ist-Stunden'!AJ209)),MAX(IF(Einstellungen!$C$11="7 Tage",MAX(0,(MIN(DATE(2028,8,0),IF(Mitarbeiter!$D209="",DATE(2028,8,0),Mitarbeiter!$D209),TODAY()))-(MAX(DATE(2028,7,1),Mitarbeiter!$C209))+1),MAX(0,NETWORKDAYS(MAX(DATE(2028,7,1),Mitarbeiter!$C209),MIN(DATE(2028,8,0),IF(Mitarbeiter!$D209="",DATE(2028,8,0),Mitarbeiter!$D209),TODAY()),Einstellungen!$F$13:$F$67)))*N(Mitarbeiter!$E209)/IF(Einstellungen!$C$11="7 Tage",7,5),N('Ist-Stunden'!AJ209)+(N(Krankheitstage!BI209)+N(Krankheitstage!BU209))*N($C209))))</f>
        <v/>
      </c>
      <c r="BO209" s="76">
        <f>IF($B209="",0,IF(Einstellungen!$C$10="Ja",MAX(IF(Einstellungen!$C$11="7 Tage",MAX(0,(MIN(DATE(2028,9,0),IF(Mitarbeiter!$D209="",DATE(2028,9,0),Mitarbeiter!$D209),TODAY()))-(MAX(DATE(2028,8,1),Mitarbeiter!$C209))+1),MAX(0,NETWORKDAYS(MAX(DATE(2028,8,1),Mitarbeiter!$C209),MIN(DATE(2028,9,0),IF(Mitarbeiter!$D209="",DATE(2028,9,0),Mitarbeiter!$D209),TODAY()),Einstellungen!$F$13:$F$67)))*N(Mitarbeiter!$E209)/IF(Einstellungen!$C$11="7 Tage",7,5),N('Ist-Stunden'!AK209)),MAX(IF(Einstellungen!$C$11="7 Tage",MAX(0,(MIN(DATE(2028,9,0),IF(Mitarbeiter!$D209="",DATE(2028,9,0),Mitarbeiter!$D209),TODAY()))-(MAX(DATE(2028,8,1),Mitarbeiter!$C209))+1),MAX(0,NETWORKDAYS(MAX(DATE(2028,8,1),Mitarbeiter!$C209),MIN(DATE(2028,9,0),IF(Mitarbeiter!$D209="",DATE(2028,9,0),Mitarbeiter!$D209),TODAY()),Einstellungen!$F$13:$F$67)))*N(Mitarbeiter!$E209)/IF(Einstellungen!$C$11="7 Tage",7,5),N('Ist-Stunden'!AK209)+(N(Krankheitstage!BJ209)+N(Krankheitstage!BV209))*N($C209))))</f>
        <v/>
      </c>
      <c r="BP209" s="76">
        <f>IF($B209="",0,IF(Einstellungen!$C$10="Ja",MAX(IF(Einstellungen!$C$11="7 Tage",MAX(0,(MIN(DATE(2028,10,0),IF(Mitarbeiter!$D209="",DATE(2028,10,0),Mitarbeiter!$D209),TODAY()))-(MAX(DATE(2028,9,1),Mitarbeiter!$C209))+1),MAX(0,NETWORKDAYS(MAX(DATE(2028,9,1),Mitarbeiter!$C209),MIN(DATE(2028,10,0),IF(Mitarbeiter!$D209="",DATE(2028,10,0),Mitarbeiter!$D209),TODAY()),Einstellungen!$F$13:$F$67)))*N(Mitarbeiter!$E209)/IF(Einstellungen!$C$11="7 Tage",7,5),N('Ist-Stunden'!AL209)),MAX(IF(Einstellungen!$C$11="7 Tage",MAX(0,(MIN(DATE(2028,10,0),IF(Mitarbeiter!$D209="",DATE(2028,10,0),Mitarbeiter!$D209),TODAY()))-(MAX(DATE(2028,9,1),Mitarbeiter!$C209))+1),MAX(0,NETWORKDAYS(MAX(DATE(2028,9,1),Mitarbeiter!$C209),MIN(DATE(2028,10,0),IF(Mitarbeiter!$D209="",DATE(2028,10,0),Mitarbeiter!$D209),TODAY()),Einstellungen!$F$13:$F$67)))*N(Mitarbeiter!$E209)/IF(Einstellungen!$C$11="7 Tage",7,5),N('Ist-Stunden'!AL209)+(N(Krankheitstage!BK209)+N(Krankheitstage!BW209))*N($C209))))</f>
        <v/>
      </c>
      <c r="BQ209" s="76">
        <f>IF($B209="",0,IF(Einstellungen!$C$10="Ja",MAX(IF(Einstellungen!$C$11="7 Tage",MAX(0,(MIN(DATE(2028,11,0),IF(Mitarbeiter!$D209="",DATE(2028,11,0),Mitarbeiter!$D209),TODAY()))-(MAX(DATE(2028,10,1),Mitarbeiter!$C209))+1),MAX(0,NETWORKDAYS(MAX(DATE(2028,10,1),Mitarbeiter!$C209),MIN(DATE(2028,11,0),IF(Mitarbeiter!$D209="",DATE(2028,11,0),Mitarbeiter!$D209),TODAY()),Einstellungen!$F$13:$F$67)))*N(Mitarbeiter!$E209)/IF(Einstellungen!$C$11="7 Tage",7,5),N('Ist-Stunden'!AM209)),MAX(IF(Einstellungen!$C$11="7 Tage",MAX(0,(MIN(DATE(2028,11,0),IF(Mitarbeiter!$D209="",DATE(2028,11,0),Mitarbeiter!$D209),TODAY()))-(MAX(DATE(2028,10,1),Mitarbeiter!$C209))+1),MAX(0,NETWORKDAYS(MAX(DATE(2028,10,1),Mitarbeiter!$C209),MIN(DATE(2028,11,0),IF(Mitarbeiter!$D209="",DATE(2028,11,0),Mitarbeiter!$D209),TODAY()),Einstellungen!$F$13:$F$67)))*N(Mitarbeiter!$E209)/IF(Einstellungen!$C$11="7 Tage",7,5),N('Ist-Stunden'!AM209)+(N(Krankheitstage!BL209)+N(Krankheitstage!BX209))*N($C209))))</f>
        <v/>
      </c>
      <c r="BR209" s="76">
        <f>IF($B209="",0,IF(Einstellungen!$C$10="Ja",MAX(IF(Einstellungen!$C$11="7 Tage",MAX(0,(MIN(DATE(2028,12,0),IF(Mitarbeiter!$D209="",DATE(2028,12,0),Mitarbeiter!$D209),TODAY()))-(MAX(DATE(2028,11,1),Mitarbeiter!$C209))+1),MAX(0,NETWORKDAYS(MAX(DATE(2028,11,1),Mitarbeiter!$C209),MIN(DATE(2028,12,0),IF(Mitarbeiter!$D209="",DATE(2028,12,0),Mitarbeiter!$D209),TODAY()),Einstellungen!$F$13:$F$67)))*N(Mitarbeiter!$E209)/IF(Einstellungen!$C$11="7 Tage",7,5),N('Ist-Stunden'!AN209)),MAX(IF(Einstellungen!$C$11="7 Tage",MAX(0,(MIN(DATE(2028,12,0),IF(Mitarbeiter!$D209="",DATE(2028,12,0),Mitarbeiter!$D209),TODAY()))-(MAX(DATE(2028,11,1),Mitarbeiter!$C209))+1),MAX(0,NETWORKDAYS(MAX(DATE(2028,11,1),Mitarbeiter!$C209),MIN(DATE(2028,12,0),IF(Mitarbeiter!$D209="",DATE(2028,12,0),Mitarbeiter!$D209),TODAY()),Einstellungen!$F$13:$F$67)))*N(Mitarbeiter!$E209)/IF(Einstellungen!$C$11="7 Tage",7,5),N('Ist-Stunden'!AN209)+(N(Krankheitstage!BM209)+N(Krankheitstage!BY209))*N($C209))))</f>
        <v/>
      </c>
      <c r="BS209" s="76">
        <f>IF($B209="",0,IF(Einstellungen!$C$10="Ja",MAX(IF(Einstellungen!$C$11="7 Tage",MAX(0,(MIN(DATE(2028,13,0),IF(Mitarbeiter!$D209="",DATE(2028,13,0),Mitarbeiter!$D209),TODAY()))-(MAX(DATE(2028,12,1),Mitarbeiter!$C209))+1),MAX(0,NETWORKDAYS(MAX(DATE(2028,12,1),Mitarbeiter!$C209),MIN(DATE(2028,13,0),IF(Mitarbeiter!$D209="",DATE(2028,13,0),Mitarbeiter!$D209),TODAY()),Einstellungen!$F$13:$F$67)))*N(Mitarbeiter!$E209)/IF(Einstellungen!$C$11="7 Tage",7,5),N('Ist-Stunden'!AO209)),MAX(IF(Einstellungen!$C$11="7 Tage",MAX(0,(MIN(DATE(2028,13,0),IF(Mitarbeiter!$D209="",DATE(2028,13,0),Mitarbeiter!$D209),TODAY()))-(MAX(DATE(2028,12,1),Mitarbeiter!$C209))+1),MAX(0,NETWORKDAYS(MAX(DATE(2028,12,1),Mitarbeiter!$C209),MIN(DATE(2028,13,0),IF(Mitarbeiter!$D209="",DATE(2028,13,0),Mitarbeiter!$D209),TODAY()),Einstellungen!$F$13:$F$67)))*N(Mitarbeiter!$E209)/IF(Einstellungen!$C$11="7 Tage",7,5),N('Ist-Stunden'!AO209)+(N(Krankheitstage!BN209)+N(Krankheitstage!BZ209))*N($C209))))</f>
        <v/>
      </c>
      <c r="BT209" s="76">
        <f>IF($B209="",0,IF(Einstellungen!$C$10="Ja",MAX(IF(Einstellungen!$C$11="7 Tage",MAX(0,(MIN(DATE(2029,2,0),IF(Mitarbeiter!$D209="",DATE(2029,2,0),Mitarbeiter!$D209),TODAY()))-(MAX(DATE(2029,1,1),Mitarbeiter!$C209))+1),MAX(0,NETWORKDAYS(MAX(DATE(2029,1,1),Mitarbeiter!$C209),MIN(DATE(2029,2,0),IF(Mitarbeiter!$D209="",DATE(2029,2,0),Mitarbeiter!$D209),TODAY()),Einstellungen!$F$13:$F$67)))*N(Mitarbeiter!$E209)/IF(Einstellungen!$C$11="7 Tage",7,5),N('Ist-Stunden'!AP209)),MAX(IF(Einstellungen!$C$11="7 Tage",MAX(0,(MIN(DATE(2029,2,0),IF(Mitarbeiter!$D209="",DATE(2029,2,0),Mitarbeiter!$D209),TODAY()))-(MAX(DATE(2029,1,1),Mitarbeiter!$C209))+1),MAX(0,NETWORKDAYS(MAX(DATE(2029,1,1),Mitarbeiter!$C209),MIN(DATE(2029,2,0),IF(Mitarbeiter!$D209="",DATE(2029,2,0),Mitarbeiter!$D209),TODAY()),Einstellungen!$F$13:$F$67)))*N(Mitarbeiter!$E209)/IF(Einstellungen!$C$11="7 Tage",7,5),N('Ist-Stunden'!AP209)+(N(Krankheitstage!CA209)+N(Krankheitstage!CM209))*N($C209))))</f>
        <v/>
      </c>
      <c r="BU209" s="76">
        <f>IF($B209="",0,IF(Einstellungen!$C$10="Ja",MAX(IF(Einstellungen!$C$11="7 Tage",MAX(0,(MIN(DATE(2029,3,0),IF(Mitarbeiter!$D209="",DATE(2029,3,0),Mitarbeiter!$D209),TODAY()))-(MAX(DATE(2029,2,1),Mitarbeiter!$C209))+1),MAX(0,NETWORKDAYS(MAX(DATE(2029,2,1),Mitarbeiter!$C209),MIN(DATE(2029,3,0),IF(Mitarbeiter!$D209="",DATE(2029,3,0),Mitarbeiter!$D209),TODAY()),Einstellungen!$F$13:$F$67)))*N(Mitarbeiter!$E209)/IF(Einstellungen!$C$11="7 Tage",7,5),N('Ist-Stunden'!AQ209)),MAX(IF(Einstellungen!$C$11="7 Tage",MAX(0,(MIN(DATE(2029,3,0),IF(Mitarbeiter!$D209="",DATE(2029,3,0),Mitarbeiter!$D209),TODAY()))-(MAX(DATE(2029,2,1),Mitarbeiter!$C209))+1),MAX(0,NETWORKDAYS(MAX(DATE(2029,2,1),Mitarbeiter!$C209),MIN(DATE(2029,3,0),IF(Mitarbeiter!$D209="",DATE(2029,3,0),Mitarbeiter!$D209),TODAY()),Einstellungen!$F$13:$F$67)))*N(Mitarbeiter!$E209)/IF(Einstellungen!$C$11="7 Tage",7,5),N('Ist-Stunden'!AQ209)+(N(Krankheitstage!CB209)+N(Krankheitstage!CN209))*N($C209))))</f>
        <v/>
      </c>
      <c r="BV209" s="76">
        <f>IF($B209="",0,IF(Einstellungen!$C$10="Ja",MAX(IF(Einstellungen!$C$11="7 Tage",MAX(0,(MIN(DATE(2029,4,0),IF(Mitarbeiter!$D209="",DATE(2029,4,0),Mitarbeiter!$D209),TODAY()))-(MAX(DATE(2029,3,1),Mitarbeiter!$C209))+1),MAX(0,NETWORKDAYS(MAX(DATE(2029,3,1),Mitarbeiter!$C209),MIN(DATE(2029,4,0),IF(Mitarbeiter!$D209="",DATE(2029,4,0),Mitarbeiter!$D209),TODAY()),Einstellungen!$F$13:$F$67)))*N(Mitarbeiter!$E209)/IF(Einstellungen!$C$11="7 Tage",7,5),N('Ist-Stunden'!AR209)),MAX(IF(Einstellungen!$C$11="7 Tage",MAX(0,(MIN(DATE(2029,4,0),IF(Mitarbeiter!$D209="",DATE(2029,4,0),Mitarbeiter!$D209),TODAY()))-(MAX(DATE(2029,3,1),Mitarbeiter!$C209))+1),MAX(0,NETWORKDAYS(MAX(DATE(2029,3,1),Mitarbeiter!$C209),MIN(DATE(2029,4,0),IF(Mitarbeiter!$D209="",DATE(2029,4,0),Mitarbeiter!$D209),TODAY()),Einstellungen!$F$13:$F$67)))*N(Mitarbeiter!$E209)/IF(Einstellungen!$C$11="7 Tage",7,5),N('Ist-Stunden'!AR209)+(N(Krankheitstage!CC209)+N(Krankheitstage!CO209))*N($C209))))</f>
        <v/>
      </c>
      <c r="BW209" s="76">
        <f>IF($B209="",0,IF(Einstellungen!$C$10="Ja",MAX(IF(Einstellungen!$C$11="7 Tage",MAX(0,(MIN(DATE(2029,5,0),IF(Mitarbeiter!$D209="",DATE(2029,5,0),Mitarbeiter!$D209),TODAY()))-(MAX(DATE(2029,4,1),Mitarbeiter!$C209))+1),MAX(0,NETWORKDAYS(MAX(DATE(2029,4,1),Mitarbeiter!$C209),MIN(DATE(2029,5,0),IF(Mitarbeiter!$D209="",DATE(2029,5,0),Mitarbeiter!$D209),TODAY()),Einstellungen!$F$13:$F$67)))*N(Mitarbeiter!$E209)/IF(Einstellungen!$C$11="7 Tage",7,5),N('Ist-Stunden'!AS209)),MAX(IF(Einstellungen!$C$11="7 Tage",MAX(0,(MIN(DATE(2029,5,0),IF(Mitarbeiter!$D209="",DATE(2029,5,0),Mitarbeiter!$D209),TODAY()))-(MAX(DATE(2029,4,1),Mitarbeiter!$C209))+1),MAX(0,NETWORKDAYS(MAX(DATE(2029,4,1),Mitarbeiter!$C209),MIN(DATE(2029,5,0),IF(Mitarbeiter!$D209="",DATE(2029,5,0),Mitarbeiter!$D209),TODAY()),Einstellungen!$F$13:$F$67)))*N(Mitarbeiter!$E209)/IF(Einstellungen!$C$11="7 Tage",7,5),N('Ist-Stunden'!AS209)+(N(Krankheitstage!CD209)+N(Krankheitstage!CP209))*N($C209))))</f>
        <v/>
      </c>
      <c r="BX209" s="76">
        <f>IF($B209="",0,IF(Einstellungen!$C$10="Ja",MAX(IF(Einstellungen!$C$11="7 Tage",MAX(0,(MIN(DATE(2029,6,0),IF(Mitarbeiter!$D209="",DATE(2029,6,0),Mitarbeiter!$D209),TODAY()))-(MAX(DATE(2029,5,1),Mitarbeiter!$C209))+1),MAX(0,NETWORKDAYS(MAX(DATE(2029,5,1),Mitarbeiter!$C209),MIN(DATE(2029,6,0),IF(Mitarbeiter!$D209="",DATE(2029,6,0),Mitarbeiter!$D209),TODAY()),Einstellungen!$F$13:$F$67)))*N(Mitarbeiter!$E209)/IF(Einstellungen!$C$11="7 Tage",7,5),N('Ist-Stunden'!AT209)),MAX(IF(Einstellungen!$C$11="7 Tage",MAX(0,(MIN(DATE(2029,6,0),IF(Mitarbeiter!$D209="",DATE(2029,6,0),Mitarbeiter!$D209),TODAY()))-(MAX(DATE(2029,5,1),Mitarbeiter!$C209))+1),MAX(0,NETWORKDAYS(MAX(DATE(2029,5,1),Mitarbeiter!$C209),MIN(DATE(2029,6,0),IF(Mitarbeiter!$D209="",DATE(2029,6,0),Mitarbeiter!$D209),TODAY()),Einstellungen!$F$13:$F$67)))*N(Mitarbeiter!$E209)/IF(Einstellungen!$C$11="7 Tage",7,5),N('Ist-Stunden'!AT209)+(N(Krankheitstage!CE209)+N(Krankheitstage!CQ209))*N($C209))))</f>
        <v/>
      </c>
      <c r="BY209" s="76">
        <f>IF($B209="",0,IF(Einstellungen!$C$10="Ja",MAX(IF(Einstellungen!$C$11="7 Tage",MAX(0,(MIN(DATE(2029,7,0),IF(Mitarbeiter!$D209="",DATE(2029,7,0),Mitarbeiter!$D209),TODAY()))-(MAX(DATE(2029,6,1),Mitarbeiter!$C209))+1),MAX(0,NETWORKDAYS(MAX(DATE(2029,6,1),Mitarbeiter!$C209),MIN(DATE(2029,7,0),IF(Mitarbeiter!$D209="",DATE(2029,7,0),Mitarbeiter!$D209),TODAY()),Einstellungen!$F$13:$F$67)))*N(Mitarbeiter!$E209)/IF(Einstellungen!$C$11="7 Tage",7,5),N('Ist-Stunden'!AU209)),MAX(IF(Einstellungen!$C$11="7 Tage",MAX(0,(MIN(DATE(2029,7,0),IF(Mitarbeiter!$D209="",DATE(2029,7,0),Mitarbeiter!$D209),TODAY()))-(MAX(DATE(2029,6,1),Mitarbeiter!$C209))+1),MAX(0,NETWORKDAYS(MAX(DATE(2029,6,1),Mitarbeiter!$C209),MIN(DATE(2029,7,0),IF(Mitarbeiter!$D209="",DATE(2029,7,0),Mitarbeiter!$D209),TODAY()),Einstellungen!$F$13:$F$67)))*N(Mitarbeiter!$E209)/IF(Einstellungen!$C$11="7 Tage",7,5),N('Ist-Stunden'!AU209)+(N(Krankheitstage!CF209)+N(Krankheitstage!CR209))*N($C209))))</f>
        <v/>
      </c>
      <c r="BZ209" s="76">
        <f>IF($B209="",0,IF(Einstellungen!$C$10="Ja",MAX(IF(Einstellungen!$C$11="7 Tage",MAX(0,(MIN(DATE(2029,8,0),IF(Mitarbeiter!$D209="",DATE(2029,8,0),Mitarbeiter!$D209),TODAY()))-(MAX(DATE(2029,7,1),Mitarbeiter!$C209))+1),MAX(0,NETWORKDAYS(MAX(DATE(2029,7,1),Mitarbeiter!$C209),MIN(DATE(2029,8,0),IF(Mitarbeiter!$D209="",DATE(2029,8,0),Mitarbeiter!$D209),TODAY()),Einstellungen!$F$13:$F$67)))*N(Mitarbeiter!$E209)/IF(Einstellungen!$C$11="7 Tage",7,5),N('Ist-Stunden'!AV209)),MAX(IF(Einstellungen!$C$11="7 Tage",MAX(0,(MIN(DATE(2029,8,0),IF(Mitarbeiter!$D209="",DATE(2029,8,0),Mitarbeiter!$D209),TODAY()))-(MAX(DATE(2029,7,1),Mitarbeiter!$C209))+1),MAX(0,NETWORKDAYS(MAX(DATE(2029,7,1),Mitarbeiter!$C209),MIN(DATE(2029,8,0),IF(Mitarbeiter!$D209="",DATE(2029,8,0),Mitarbeiter!$D209),TODAY()),Einstellungen!$F$13:$F$67)))*N(Mitarbeiter!$E209)/IF(Einstellungen!$C$11="7 Tage",7,5),N('Ist-Stunden'!AV209)+(N(Krankheitstage!CG209)+N(Krankheitstage!CS209))*N($C209))))</f>
        <v/>
      </c>
      <c r="CA209" s="76">
        <f>IF($B209="",0,IF(Einstellungen!$C$10="Ja",MAX(IF(Einstellungen!$C$11="7 Tage",MAX(0,(MIN(DATE(2029,9,0),IF(Mitarbeiter!$D209="",DATE(2029,9,0),Mitarbeiter!$D209),TODAY()))-(MAX(DATE(2029,8,1),Mitarbeiter!$C209))+1),MAX(0,NETWORKDAYS(MAX(DATE(2029,8,1),Mitarbeiter!$C209),MIN(DATE(2029,9,0),IF(Mitarbeiter!$D209="",DATE(2029,9,0),Mitarbeiter!$D209),TODAY()),Einstellungen!$F$13:$F$67)))*N(Mitarbeiter!$E209)/IF(Einstellungen!$C$11="7 Tage",7,5),N('Ist-Stunden'!AW209)),MAX(IF(Einstellungen!$C$11="7 Tage",MAX(0,(MIN(DATE(2029,9,0),IF(Mitarbeiter!$D209="",DATE(2029,9,0),Mitarbeiter!$D209),TODAY()))-(MAX(DATE(2029,8,1),Mitarbeiter!$C209))+1),MAX(0,NETWORKDAYS(MAX(DATE(2029,8,1),Mitarbeiter!$C209),MIN(DATE(2029,9,0),IF(Mitarbeiter!$D209="",DATE(2029,9,0),Mitarbeiter!$D209),TODAY()),Einstellungen!$F$13:$F$67)))*N(Mitarbeiter!$E209)/IF(Einstellungen!$C$11="7 Tage",7,5),N('Ist-Stunden'!AW209)+(N(Krankheitstage!CH209)+N(Krankheitstage!CT209))*N($C209))))</f>
        <v/>
      </c>
      <c r="CB209" s="76">
        <f>IF($B209="",0,IF(Einstellungen!$C$10="Ja",MAX(IF(Einstellungen!$C$11="7 Tage",MAX(0,(MIN(DATE(2029,10,0),IF(Mitarbeiter!$D209="",DATE(2029,10,0),Mitarbeiter!$D209),TODAY()))-(MAX(DATE(2029,9,1),Mitarbeiter!$C209))+1),MAX(0,NETWORKDAYS(MAX(DATE(2029,9,1),Mitarbeiter!$C209),MIN(DATE(2029,10,0),IF(Mitarbeiter!$D209="",DATE(2029,10,0),Mitarbeiter!$D209),TODAY()),Einstellungen!$F$13:$F$67)))*N(Mitarbeiter!$E209)/IF(Einstellungen!$C$11="7 Tage",7,5),N('Ist-Stunden'!AX209)),MAX(IF(Einstellungen!$C$11="7 Tage",MAX(0,(MIN(DATE(2029,10,0),IF(Mitarbeiter!$D209="",DATE(2029,10,0),Mitarbeiter!$D209),TODAY()))-(MAX(DATE(2029,9,1),Mitarbeiter!$C209))+1),MAX(0,NETWORKDAYS(MAX(DATE(2029,9,1),Mitarbeiter!$C209),MIN(DATE(2029,10,0),IF(Mitarbeiter!$D209="",DATE(2029,10,0),Mitarbeiter!$D209),TODAY()),Einstellungen!$F$13:$F$67)))*N(Mitarbeiter!$E209)/IF(Einstellungen!$C$11="7 Tage",7,5),N('Ist-Stunden'!AX209)+(N(Krankheitstage!CI209)+N(Krankheitstage!CU209))*N($C209))))</f>
        <v/>
      </c>
      <c r="CC209" s="76">
        <f>IF($B209="",0,IF(Einstellungen!$C$10="Ja",MAX(IF(Einstellungen!$C$11="7 Tage",MAX(0,(MIN(DATE(2029,11,0),IF(Mitarbeiter!$D209="",DATE(2029,11,0),Mitarbeiter!$D209),TODAY()))-(MAX(DATE(2029,10,1),Mitarbeiter!$C209))+1),MAX(0,NETWORKDAYS(MAX(DATE(2029,10,1),Mitarbeiter!$C209),MIN(DATE(2029,11,0),IF(Mitarbeiter!$D209="",DATE(2029,11,0),Mitarbeiter!$D209),TODAY()),Einstellungen!$F$13:$F$67)))*N(Mitarbeiter!$E209)/IF(Einstellungen!$C$11="7 Tage",7,5),N('Ist-Stunden'!AY209)),MAX(IF(Einstellungen!$C$11="7 Tage",MAX(0,(MIN(DATE(2029,11,0),IF(Mitarbeiter!$D209="",DATE(2029,11,0),Mitarbeiter!$D209),TODAY()))-(MAX(DATE(2029,10,1),Mitarbeiter!$C209))+1),MAX(0,NETWORKDAYS(MAX(DATE(2029,10,1),Mitarbeiter!$C209),MIN(DATE(2029,11,0),IF(Mitarbeiter!$D209="",DATE(2029,11,0),Mitarbeiter!$D209),TODAY()),Einstellungen!$F$13:$F$67)))*N(Mitarbeiter!$E209)/IF(Einstellungen!$C$11="7 Tage",7,5),N('Ist-Stunden'!AY209)+(N(Krankheitstage!CJ209)+N(Krankheitstage!CV209))*N($C209))))</f>
        <v/>
      </c>
      <c r="CD209" s="76">
        <f>IF($B209="",0,IF(Einstellungen!$C$10="Ja",MAX(IF(Einstellungen!$C$11="7 Tage",MAX(0,(MIN(DATE(2029,12,0),IF(Mitarbeiter!$D209="",DATE(2029,12,0),Mitarbeiter!$D209),TODAY()))-(MAX(DATE(2029,11,1),Mitarbeiter!$C209))+1),MAX(0,NETWORKDAYS(MAX(DATE(2029,11,1),Mitarbeiter!$C209),MIN(DATE(2029,12,0),IF(Mitarbeiter!$D209="",DATE(2029,12,0),Mitarbeiter!$D209),TODAY()),Einstellungen!$F$13:$F$67)))*N(Mitarbeiter!$E209)/IF(Einstellungen!$C$11="7 Tage",7,5),N('Ist-Stunden'!AZ209)),MAX(IF(Einstellungen!$C$11="7 Tage",MAX(0,(MIN(DATE(2029,12,0),IF(Mitarbeiter!$D209="",DATE(2029,12,0),Mitarbeiter!$D209),TODAY()))-(MAX(DATE(2029,11,1),Mitarbeiter!$C209))+1),MAX(0,NETWORKDAYS(MAX(DATE(2029,11,1),Mitarbeiter!$C209),MIN(DATE(2029,12,0),IF(Mitarbeiter!$D209="",DATE(2029,12,0),Mitarbeiter!$D209),TODAY()),Einstellungen!$F$13:$F$67)))*N(Mitarbeiter!$E209)/IF(Einstellungen!$C$11="7 Tage",7,5),N('Ist-Stunden'!AZ209)+(N(Krankheitstage!CK209)+N(Krankheitstage!CW209))*N($C209))))</f>
        <v/>
      </c>
      <c r="CE209" s="76">
        <f>IF($B209="",0,IF(Einstellungen!$C$10="Ja",MAX(IF(Einstellungen!$C$11="7 Tage",MAX(0,(MIN(DATE(2029,13,0),IF(Mitarbeiter!$D209="",DATE(2029,13,0),Mitarbeiter!$D209),TODAY()))-(MAX(DATE(2029,12,1),Mitarbeiter!$C209))+1),MAX(0,NETWORKDAYS(MAX(DATE(2029,12,1),Mitarbeiter!$C209),MIN(DATE(2029,13,0),IF(Mitarbeiter!$D209="",DATE(2029,13,0),Mitarbeiter!$D209),TODAY()),Einstellungen!$F$13:$F$67)))*N(Mitarbeiter!$E209)/IF(Einstellungen!$C$11="7 Tage",7,5),N('Ist-Stunden'!BA209)),MAX(IF(Einstellungen!$C$11="7 Tage",MAX(0,(MIN(DATE(2029,13,0),IF(Mitarbeiter!$D209="",DATE(2029,13,0),Mitarbeiter!$D209),TODAY()))-(MAX(DATE(2029,12,1),Mitarbeiter!$C209))+1),MAX(0,NETWORKDAYS(MAX(DATE(2029,12,1),Mitarbeiter!$C209),MIN(DATE(2029,13,0),IF(Mitarbeiter!$D209="",DATE(2029,13,0),Mitarbeiter!$D209),TODAY()),Einstellungen!$F$13:$F$67)))*N(Mitarbeiter!$E209)/IF(Einstellungen!$C$11="7 Tage",7,5),N('Ist-Stunden'!BA209)+(N(Krankheitstage!CL209)+N(Krankheitstage!CX209))*N($C209))))</f>
        <v/>
      </c>
      <c r="CF209" s="76">
        <f>IF($B209="",0,IF(Einstellungen!$C$10="Ja",MAX(IF(Einstellungen!$C$11="7 Tage",MAX(0,(MIN(DATE(2030,2,0),IF(Mitarbeiter!$D209="",DATE(2030,2,0),Mitarbeiter!$D209),TODAY()))-(MAX(DATE(2030,1,1),Mitarbeiter!$C209))+1),MAX(0,NETWORKDAYS(MAX(DATE(2030,1,1),Mitarbeiter!$C209),MIN(DATE(2030,2,0),IF(Mitarbeiter!$D209="",DATE(2030,2,0),Mitarbeiter!$D209),TODAY()),Einstellungen!$F$13:$F$67)))*N(Mitarbeiter!$E209)/IF(Einstellungen!$C$11="7 Tage",7,5),N('Ist-Stunden'!BB209)),MAX(IF(Einstellungen!$C$11="7 Tage",MAX(0,(MIN(DATE(2030,2,0),IF(Mitarbeiter!$D209="",DATE(2030,2,0),Mitarbeiter!$D209),TODAY()))-(MAX(DATE(2030,1,1),Mitarbeiter!$C209))+1),MAX(0,NETWORKDAYS(MAX(DATE(2030,1,1),Mitarbeiter!$C209),MIN(DATE(2030,2,0),IF(Mitarbeiter!$D209="",DATE(2030,2,0),Mitarbeiter!$D209),TODAY()),Einstellungen!$F$13:$F$67)))*N(Mitarbeiter!$E209)/IF(Einstellungen!$C$11="7 Tage",7,5),N('Ist-Stunden'!BB209)+(N(Krankheitstage!CY209)+N(Krankheitstage!DK209))*N($C209))))</f>
        <v/>
      </c>
      <c r="CG209" s="76">
        <f>IF($B209="",0,IF(Einstellungen!$C$10="Ja",MAX(IF(Einstellungen!$C$11="7 Tage",MAX(0,(MIN(DATE(2030,3,0),IF(Mitarbeiter!$D209="",DATE(2030,3,0),Mitarbeiter!$D209),TODAY()))-(MAX(DATE(2030,2,1),Mitarbeiter!$C209))+1),MAX(0,NETWORKDAYS(MAX(DATE(2030,2,1),Mitarbeiter!$C209),MIN(DATE(2030,3,0),IF(Mitarbeiter!$D209="",DATE(2030,3,0),Mitarbeiter!$D209),TODAY()),Einstellungen!$F$13:$F$67)))*N(Mitarbeiter!$E209)/IF(Einstellungen!$C$11="7 Tage",7,5),N('Ist-Stunden'!BC209)),MAX(IF(Einstellungen!$C$11="7 Tage",MAX(0,(MIN(DATE(2030,3,0),IF(Mitarbeiter!$D209="",DATE(2030,3,0),Mitarbeiter!$D209),TODAY()))-(MAX(DATE(2030,2,1),Mitarbeiter!$C209))+1),MAX(0,NETWORKDAYS(MAX(DATE(2030,2,1),Mitarbeiter!$C209),MIN(DATE(2030,3,0),IF(Mitarbeiter!$D209="",DATE(2030,3,0),Mitarbeiter!$D209),TODAY()),Einstellungen!$F$13:$F$67)))*N(Mitarbeiter!$E209)/IF(Einstellungen!$C$11="7 Tage",7,5),N('Ist-Stunden'!BC209)+(N(Krankheitstage!CZ209)+N(Krankheitstage!DL209))*N($C209))))</f>
        <v/>
      </c>
      <c r="CH209" s="76">
        <f>IF($B209="",0,IF(Einstellungen!$C$10="Ja",MAX(IF(Einstellungen!$C$11="7 Tage",MAX(0,(MIN(DATE(2030,4,0),IF(Mitarbeiter!$D209="",DATE(2030,4,0),Mitarbeiter!$D209),TODAY()))-(MAX(DATE(2030,3,1),Mitarbeiter!$C209))+1),MAX(0,NETWORKDAYS(MAX(DATE(2030,3,1),Mitarbeiter!$C209),MIN(DATE(2030,4,0),IF(Mitarbeiter!$D209="",DATE(2030,4,0),Mitarbeiter!$D209),TODAY()),Einstellungen!$F$13:$F$67)))*N(Mitarbeiter!$E209)/IF(Einstellungen!$C$11="7 Tage",7,5),N('Ist-Stunden'!BD209)),MAX(IF(Einstellungen!$C$11="7 Tage",MAX(0,(MIN(DATE(2030,4,0),IF(Mitarbeiter!$D209="",DATE(2030,4,0),Mitarbeiter!$D209),TODAY()))-(MAX(DATE(2030,3,1),Mitarbeiter!$C209))+1),MAX(0,NETWORKDAYS(MAX(DATE(2030,3,1),Mitarbeiter!$C209),MIN(DATE(2030,4,0),IF(Mitarbeiter!$D209="",DATE(2030,4,0),Mitarbeiter!$D209),TODAY()),Einstellungen!$F$13:$F$67)))*N(Mitarbeiter!$E209)/IF(Einstellungen!$C$11="7 Tage",7,5),N('Ist-Stunden'!BD209)+(N(Krankheitstage!DA209)+N(Krankheitstage!DM209))*N($C209))))</f>
        <v/>
      </c>
      <c r="CI209" s="76">
        <f>IF($B209="",0,IF(Einstellungen!$C$10="Ja",MAX(IF(Einstellungen!$C$11="7 Tage",MAX(0,(MIN(DATE(2030,5,0),IF(Mitarbeiter!$D209="",DATE(2030,5,0),Mitarbeiter!$D209),TODAY()))-(MAX(DATE(2030,4,1),Mitarbeiter!$C209))+1),MAX(0,NETWORKDAYS(MAX(DATE(2030,4,1),Mitarbeiter!$C209),MIN(DATE(2030,5,0),IF(Mitarbeiter!$D209="",DATE(2030,5,0),Mitarbeiter!$D209),TODAY()),Einstellungen!$F$13:$F$67)))*N(Mitarbeiter!$E209)/IF(Einstellungen!$C$11="7 Tage",7,5),N('Ist-Stunden'!BE209)),MAX(IF(Einstellungen!$C$11="7 Tage",MAX(0,(MIN(DATE(2030,5,0),IF(Mitarbeiter!$D209="",DATE(2030,5,0),Mitarbeiter!$D209),TODAY()))-(MAX(DATE(2030,4,1),Mitarbeiter!$C209))+1),MAX(0,NETWORKDAYS(MAX(DATE(2030,4,1),Mitarbeiter!$C209),MIN(DATE(2030,5,0),IF(Mitarbeiter!$D209="",DATE(2030,5,0),Mitarbeiter!$D209),TODAY()),Einstellungen!$F$13:$F$67)))*N(Mitarbeiter!$E209)/IF(Einstellungen!$C$11="7 Tage",7,5),N('Ist-Stunden'!BE209)+(N(Krankheitstage!DB209)+N(Krankheitstage!DN209))*N($C209))))</f>
        <v/>
      </c>
      <c r="CJ209" s="76">
        <f>IF($B209="",0,IF(Einstellungen!$C$10="Ja",MAX(IF(Einstellungen!$C$11="7 Tage",MAX(0,(MIN(DATE(2030,6,0),IF(Mitarbeiter!$D209="",DATE(2030,6,0),Mitarbeiter!$D209),TODAY()))-(MAX(DATE(2030,5,1),Mitarbeiter!$C209))+1),MAX(0,NETWORKDAYS(MAX(DATE(2030,5,1),Mitarbeiter!$C209),MIN(DATE(2030,6,0),IF(Mitarbeiter!$D209="",DATE(2030,6,0),Mitarbeiter!$D209),TODAY()),Einstellungen!$F$13:$F$67)))*N(Mitarbeiter!$E209)/IF(Einstellungen!$C$11="7 Tage",7,5),N('Ist-Stunden'!BF209)),MAX(IF(Einstellungen!$C$11="7 Tage",MAX(0,(MIN(DATE(2030,6,0),IF(Mitarbeiter!$D209="",DATE(2030,6,0),Mitarbeiter!$D209),TODAY()))-(MAX(DATE(2030,5,1),Mitarbeiter!$C209))+1),MAX(0,NETWORKDAYS(MAX(DATE(2030,5,1),Mitarbeiter!$C209),MIN(DATE(2030,6,0),IF(Mitarbeiter!$D209="",DATE(2030,6,0),Mitarbeiter!$D209),TODAY()),Einstellungen!$F$13:$F$67)))*N(Mitarbeiter!$E209)/IF(Einstellungen!$C$11="7 Tage",7,5),N('Ist-Stunden'!BF209)+(N(Krankheitstage!DC209)+N(Krankheitstage!DO209))*N($C209))))</f>
        <v/>
      </c>
      <c r="CK209" s="76">
        <f>IF($B209="",0,IF(Einstellungen!$C$10="Ja",MAX(IF(Einstellungen!$C$11="7 Tage",MAX(0,(MIN(DATE(2030,7,0),IF(Mitarbeiter!$D209="",DATE(2030,7,0),Mitarbeiter!$D209),TODAY()))-(MAX(DATE(2030,6,1),Mitarbeiter!$C209))+1),MAX(0,NETWORKDAYS(MAX(DATE(2030,6,1),Mitarbeiter!$C209),MIN(DATE(2030,7,0),IF(Mitarbeiter!$D209="",DATE(2030,7,0),Mitarbeiter!$D209),TODAY()),Einstellungen!$F$13:$F$67)))*N(Mitarbeiter!$E209)/IF(Einstellungen!$C$11="7 Tage",7,5),N('Ist-Stunden'!BG209)),MAX(IF(Einstellungen!$C$11="7 Tage",MAX(0,(MIN(DATE(2030,7,0),IF(Mitarbeiter!$D209="",DATE(2030,7,0),Mitarbeiter!$D209),TODAY()))-(MAX(DATE(2030,6,1),Mitarbeiter!$C209))+1),MAX(0,NETWORKDAYS(MAX(DATE(2030,6,1),Mitarbeiter!$C209),MIN(DATE(2030,7,0),IF(Mitarbeiter!$D209="",DATE(2030,7,0),Mitarbeiter!$D209),TODAY()),Einstellungen!$F$13:$F$67)))*N(Mitarbeiter!$E209)/IF(Einstellungen!$C$11="7 Tage",7,5),N('Ist-Stunden'!BG209)+(N(Krankheitstage!DD209)+N(Krankheitstage!DP209))*N($C209))))</f>
        <v/>
      </c>
      <c r="CL209" s="76">
        <f>IF($B209="",0,IF(Einstellungen!$C$10="Ja",MAX(IF(Einstellungen!$C$11="7 Tage",MAX(0,(MIN(DATE(2030,8,0),IF(Mitarbeiter!$D209="",DATE(2030,8,0),Mitarbeiter!$D209),TODAY()))-(MAX(DATE(2030,7,1),Mitarbeiter!$C209))+1),MAX(0,NETWORKDAYS(MAX(DATE(2030,7,1),Mitarbeiter!$C209),MIN(DATE(2030,8,0),IF(Mitarbeiter!$D209="",DATE(2030,8,0),Mitarbeiter!$D209),TODAY()),Einstellungen!$F$13:$F$67)))*N(Mitarbeiter!$E209)/IF(Einstellungen!$C$11="7 Tage",7,5),N('Ist-Stunden'!BH209)),MAX(IF(Einstellungen!$C$11="7 Tage",MAX(0,(MIN(DATE(2030,8,0),IF(Mitarbeiter!$D209="",DATE(2030,8,0),Mitarbeiter!$D209),TODAY()))-(MAX(DATE(2030,7,1),Mitarbeiter!$C209))+1),MAX(0,NETWORKDAYS(MAX(DATE(2030,7,1),Mitarbeiter!$C209),MIN(DATE(2030,8,0),IF(Mitarbeiter!$D209="",DATE(2030,8,0),Mitarbeiter!$D209),TODAY()),Einstellungen!$F$13:$F$67)))*N(Mitarbeiter!$E209)/IF(Einstellungen!$C$11="7 Tage",7,5),N('Ist-Stunden'!BH209)+(N(Krankheitstage!DE209)+N(Krankheitstage!DQ209))*N($C209))))</f>
        <v/>
      </c>
      <c r="CM209" s="76">
        <f>IF($B209="",0,IF(Einstellungen!$C$10="Ja",MAX(IF(Einstellungen!$C$11="7 Tage",MAX(0,(MIN(DATE(2030,9,0),IF(Mitarbeiter!$D209="",DATE(2030,9,0),Mitarbeiter!$D209),TODAY()))-(MAX(DATE(2030,8,1),Mitarbeiter!$C209))+1),MAX(0,NETWORKDAYS(MAX(DATE(2030,8,1),Mitarbeiter!$C209),MIN(DATE(2030,9,0),IF(Mitarbeiter!$D209="",DATE(2030,9,0),Mitarbeiter!$D209),TODAY()),Einstellungen!$F$13:$F$67)))*N(Mitarbeiter!$E209)/IF(Einstellungen!$C$11="7 Tage",7,5),N('Ist-Stunden'!BI209)),MAX(IF(Einstellungen!$C$11="7 Tage",MAX(0,(MIN(DATE(2030,9,0),IF(Mitarbeiter!$D209="",DATE(2030,9,0),Mitarbeiter!$D209),TODAY()))-(MAX(DATE(2030,8,1),Mitarbeiter!$C209))+1),MAX(0,NETWORKDAYS(MAX(DATE(2030,8,1),Mitarbeiter!$C209),MIN(DATE(2030,9,0),IF(Mitarbeiter!$D209="",DATE(2030,9,0),Mitarbeiter!$D209),TODAY()),Einstellungen!$F$13:$F$67)))*N(Mitarbeiter!$E209)/IF(Einstellungen!$C$11="7 Tage",7,5),N('Ist-Stunden'!BI209)+(N(Krankheitstage!DF209)+N(Krankheitstage!DR209))*N($C209))))</f>
        <v/>
      </c>
      <c r="CN209" s="76">
        <f>IF($B209="",0,IF(Einstellungen!$C$10="Ja",MAX(IF(Einstellungen!$C$11="7 Tage",MAX(0,(MIN(DATE(2030,10,0),IF(Mitarbeiter!$D209="",DATE(2030,10,0),Mitarbeiter!$D209),TODAY()))-(MAX(DATE(2030,9,1),Mitarbeiter!$C209))+1),MAX(0,NETWORKDAYS(MAX(DATE(2030,9,1),Mitarbeiter!$C209),MIN(DATE(2030,10,0),IF(Mitarbeiter!$D209="",DATE(2030,10,0),Mitarbeiter!$D209),TODAY()),Einstellungen!$F$13:$F$67)))*N(Mitarbeiter!$E209)/IF(Einstellungen!$C$11="7 Tage",7,5),N('Ist-Stunden'!BJ209)),MAX(IF(Einstellungen!$C$11="7 Tage",MAX(0,(MIN(DATE(2030,10,0),IF(Mitarbeiter!$D209="",DATE(2030,10,0),Mitarbeiter!$D209),TODAY()))-(MAX(DATE(2030,9,1),Mitarbeiter!$C209))+1),MAX(0,NETWORKDAYS(MAX(DATE(2030,9,1),Mitarbeiter!$C209),MIN(DATE(2030,10,0),IF(Mitarbeiter!$D209="",DATE(2030,10,0),Mitarbeiter!$D209),TODAY()),Einstellungen!$F$13:$F$67)))*N(Mitarbeiter!$E209)/IF(Einstellungen!$C$11="7 Tage",7,5),N('Ist-Stunden'!BJ209)+(N(Krankheitstage!DG209)+N(Krankheitstage!DS209))*N($C209))))</f>
        <v/>
      </c>
      <c r="CO209" s="76">
        <f>IF($B209="",0,IF(Einstellungen!$C$10="Ja",MAX(IF(Einstellungen!$C$11="7 Tage",MAX(0,(MIN(DATE(2030,11,0),IF(Mitarbeiter!$D209="",DATE(2030,11,0),Mitarbeiter!$D209),TODAY()))-(MAX(DATE(2030,10,1),Mitarbeiter!$C209))+1),MAX(0,NETWORKDAYS(MAX(DATE(2030,10,1),Mitarbeiter!$C209),MIN(DATE(2030,11,0),IF(Mitarbeiter!$D209="",DATE(2030,11,0),Mitarbeiter!$D209),TODAY()),Einstellungen!$F$13:$F$67)))*N(Mitarbeiter!$E209)/IF(Einstellungen!$C$11="7 Tage",7,5),N('Ist-Stunden'!BK209)),MAX(IF(Einstellungen!$C$11="7 Tage",MAX(0,(MIN(DATE(2030,11,0),IF(Mitarbeiter!$D209="",DATE(2030,11,0),Mitarbeiter!$D209),TODAY()))-(MAX(DATE(2030,10,1),Mitarbeiter!$C209))+1),MAX(0,NETWORKDAYS(MAX(DATE(2030,10,1),Mitarbeiter!$C209),MIN(DATE(2030,11,0),IF(Mitarbeiter!$D209="",DATE(2030,11,0),Mitarbeiter!$D209),TODAY()),Einstellungen!$F$13:$F$67)))*N(Mitarbeiter!$E209)/IF(Einstellungen!$C$11="7 Tage",7,5),N('Ist-Stunden'!BK209)+(N(Krankheitstage!DH209)+N(Krankheitstage!DT209))*N($C209))))</f>
        <v/>
      </c>
      <c r="CP209" s="76">
        <f>IF($B209="",0,IF(Einstellungen!$C$10="Ja",MAX(IF(Einstellungen!$C$11="7 Tage",MAX(0,(MIN(DATE(2030,12,0),IF(Mitarbeiter!$D209="",DATE(2030,12,0),Mitarbeiter!$D209),TODAY()))-(MAX(DATE(2030,11,1),Mitarbeiter!$C209))+1),MAX(0,NETWORKDAYS(MAX(DATE(2030,11,1),Mitarbeiter!$C209),MIN(DATE(2030,12,0),IF(Mitarbeiter!$D209="",DATE(2030,12,0),Mitarbeiter!$D209),TODAY()),Einstellungen!$F$13:$F$67)))*N(Mitarbeiter!$E209)/IF(Einstellungen!$C$11="7 Tage",7,5),N('Ist-Stunden'!BL209)),MAX(IF(Einstellungen!$C$11="7 Tage",MAX(0,(MIN(DATE(2030,12,0),IF(Mitarbeiter!$D209="",DATE(2030,12,0),Mitarbeiter!$D209),TODAY()))-(MAX(DATE(2030,11,1),Mitarbeiter!$C209))+1),MAX(0,NETWORKDAYS(MAX(DATE(2030,11,1),Mitarbeiter!$C209),MIN(DATE(2030,12,0),IF(Mitarbeiter!$D209="",DATE(2030,12,0),Mitarbeiter!$D209),TODAY()),Einstellungen!$F$13:$F$67)))*N(Mitarbeiter!$E209)/IF(Einstellungen!$C$11="7 Tage",7,5),N('Ist-Stunden'!BL209)+(N(Krankheitstage!DI209)+N(Krankheitstage!DU209))*N($C209))))</f>
        <v/>
      </c>
      <c r="CQ209" s="76">
        <f>IF($B209="",0,IF(Einstellungen!$C$10="Ja",MAX(IF(Einstellungen!$C$11="7 Tage",MAX(0,(MIN(DATE(2030,13,0),IF(Mitarbeiter!$D209="",DATE(2030,13,0),Mitarbeiter!$D209),TODAY()))-(MAX(DATE(2030,12,1),Mitarbeiter!$C209))+1),MAX(0,NETWORKDAYS(MAX(DATE(2030,12,1),Mitarbeiter!$C209),MIN(DATE(2030,13,0),IF(Mitarbeiter!$D209="",DATE(2030,13,0),Mitarbeiter!$D209),TODAY()),Einstellungen!$F$13:$F$67)))*N(Mitarbeiter!$E209)/IF(Einstellungen!$C$11="7 Tage",7,5),N('Ist-Stunden'!BM209)),MAX(IF(Einstellungen!$C$11="7 Tage",MAX(0,(MIN(DATE(2030,13,0),IF(Mitarbeiter!$D209="",DATE(2030,13,0),Mitarbeiter!$D209),TODAY()))-(MAX(DATE(2030,12,1),Mitarbeiter!$C209))+1),MAX(0,NETWORKDAYS(MAX(DATE(2030,12,1),Mitarbeiter!$C209),MIN(DATE(2030,13,0),IF(Mitarbeiter!$D209="",DATE(2030,13,0),Mitarbeiter!$D209),TODAY()),Einstellungen!$F$13:$F$67)))*N(Mitarbeiter!$E209)/IF(Einstellungen!$C$11="7 Tage",7,5),N('Ist-Stunden'!BM209)+(N(Krankheitstage!DJ209)+N(Krankheitstage!DV209))*N($C209))))</f>
        <v/>
      </c>
    </row>
    <row r="210">
      <c r="A210" s="73">
        <f>IF(Mitarbeiter!B210="","",Mitarbeiter!A210)</f>
        <v/>
      </c>
      <c r="B210" s="6">
        <f>IF(Mitarbeiter!B210="","",Mitarbeiter!B210)</f>
        <v/>
      </c>
      <c r="C210" s="74">
        <f>IF(Mitarbeiter!B210="","",Mitarbeiter!F210)</f>
        <v/>
      </c>
      <c r="D210" s="75">
        <f>N(INDEX(Krankheitstage!$G210:$DV210,1,(Einstellungen!$C$3-2026)*24+1))</f>
        <v/>
      </c>
      <c r="E210" s="75">
        <f>N(INDEX(Krankheitstage!$G210:$DV210,1,(Einstellungen!$C$3-2026)*24+2))</f>
        <v/>
      </c>
      <c r="F210" s="75">
        <f>N(INDEX(Krankheitstage!$G210:$DV210,1,(Einstellungen!$C$3-2026)*24+3))</f>
        <v/>
      </c>
      <c r="G210" s="75">
        <f>N(INDEX(Krankheitstage!$G210:$DV210,1,(Einstellungen!$C$3-2026)*24+4))</f>
        <v/>
      </c>
      <c r="H210" s="75">
        <f>N(INDEX(Krankheitstage!$G210:$DV210,1,(Einstellungen!$C$3-2026)*24+5))</f>
        <v/>
      </c>
      <c r="I210" s="75">
        <f>N(INDEX(Krankheitstage!$G210:$DV210,1,(Einstellungen!$C$3-2026)*24+6))</f>
        <v/>
      </c>
      <c r="J210" s="75">
        <f>N(INDEX(Krankheitstage!$G210:$DV210,1,(Einstellungen!$C$3-2026)*24+7))</f>
        <v/>
      </c>
      <c r="K210" s="75">
        <f>N(INDEX(Krankheitstage!$G210:$DV210,1,(Einstellungen!$C$3-2026)*24+8))</f>
        <v/>
      </c>
      <c r="L210" s="75">
        <f>N(INDEX(Krankheitstage!$G210:$DV210,1,(Einstellungen!$C$3-2026)*24+9))</f>
        <v/>
      </c>
      <c r="M210" s="75">
        <f>N(INDEX(Krankheitstage!$G210:$DV210,1,(Einstellungen!$C$3-2026)*24+10))</f>
        <v/>
      </c>
      <c r="N210" s="75">
        <f>N(INDEX(Krankheitstage!$G210:$DV210,1,(Einstellungen!$C$3-2026)*24+11))</f>
        <v/>
      </c>
      <c r="O210" s="75">
        <f>N(INDEX(Krankheitstage!$G210:$DV210,1,(Einstellungen!$C$3-2026)*24+12))</f>
        <v/>
      </c>
      <c r="P210" s="75">
        <f>IF($B210="","",SUM(D210:O210))</f>
        <v/>
      </c>
      <c r="Q210" s="75">
        <f>N(INDEX(Krankheitstage!$G210:$DV210,1,(Einstellungen!$C$3-2026)*24+13))</f>
        <v/>
      </c>
      <c r="R210" s="75">
        <f>N(INDEX(Krankheitstage!$G210:$DV210,1,(Einstellungen!$C$3-2026)*24+14))</f>
        <v/>
      </c>
      <c r="S210" s="75">
        <f>N(INDEX(Krankheitstage!$G210:$DV210,1,(Einstellungen!$C$3-2026)*24+15))</f>
        <v/>
      </c>
      <c r="T210" s="75">
        <f>N(INDEX(Krankheitstage!$G210:$DV210,1,(Einstellungen!$C$3-2026)*24+16))</f>
        <v/>
      </c>
      <c r="U210" s="75">
        <f>N(INDEX(Krankheitstage!$G210:$DV210,1,(Einstellungen!$C$3-2026)*24+17))</f>
        <v/>
      </c>
      <c r="V210" s="75">
        <f>N(INDEX(Krankheitstage!$G210:$DV210,1,(Einstellungen!$C$3-2026)*24+18))</f>
        <v/>
      </c>
      <c r="W210" s="75">
        <f>N(INDEX(Krankheitstage!$G210:$DV210,1,(Einstellungen!$C$3-2026)*24+19))</f>
        <v/>
      </c>
      <c r="X210" s="75">
        <f>N(INDEX(Krankheitstage!$G210:$DV210,1,(Einstellungen!$C$3-2026)*24+20))</f>
        <v/>
      </c>
      <c r="Y210" s="75">
        <f>N(INDEX(Krankheitstage!$G210:$DV210,1,(Einstellungen!$C$3-2026)*24+21))</f>
        <v/>
      </c>
      <c r="Z210" s="75">
        <f>N(INDEX(Krankheitstage!$G210:$DV210,1,(Einstellungen!$C$3-2026)*24+22))</f>
        <v/>
      </c>
      <c r="AA210" s="75">
        <f>N(INDEX(Krankheitstage!$G210:$DV210,1,(Einstellungen!$C$3-2026)*24+23))</f>
        <v/>
      </c>
      <c r="AB210" s="75">
        <f>N(INDEX(Krankheitstage!$G210:$DV210,1,(Einstellungen!$C$3-2026)*24+24))</f>
        <v/>
      </c>
      <c r="AC210" s="75">
        <f>IF($B210="","",SUM(Q210:AB210))</f>
        <v/>
      </c>
      <c r="AD210" s="75">
        <f>IF($B210="","",SUM(P210,AC210))</f>
        <v/>
      </c>
      <c r="AE210" s="76">
        <f>IF($B210="","",AD210*N(C210))</f>
        <v/>
      </c>
      <c r="AF210" s="75">
        <f>IF($B210="","",Krankheitstage!E210)</f>
        <v/>
      </c>
      <c r="AG210" s="76">
        <f>IF($B210="","",AF210*N(C210))</f>
        <v/>
      </c>
      <c r="AH210" s="76">
        <f>IF($B210="","",INDEX($AJ210:$CQ210,1,(Einstellungen!$C$3-2026)*12+1)+INDEX($AJ210:$CQ210,1,(Einstellungen!$C$3-2026)*12+2)+INDEX($AJ210:$CQ210,1,(Einstellungen!$C$3-2026)*12+3)+INDEX($AJ210:$CQ210,1,(Einstellungen!$C$3-2026)*12+4)+INDEX($AJ210:$CQ210,1,(Einstellungen!$C$3-2026)*12+5)+INDEX($AJ210:$CQ210,1,(Einstellungen!$C$3-2026)*12+6)+INDEX($AJ210:$CQ210,1,(Einstellungen!$C$3-2026)*12+7)+INDEX($AJ210:$CQ210,1,(Einstellungen!$C$3-2026)*12+8)+INDEX($AJ210:$CQ210,1,(Einstellungen!$C$3-2026)*12+9)+INDEX($AJ210:$CQ210,1,(Einstellungen!$C$3-2026)*12+10)+INDEX($AJ210:$CQ210,1,(Einstellungen!$C$3-2026)*12+11)+INDEX($AJ210:$CQ210,1,(Einstellungen!$C$3-2026)*12+12))</f>
        <v/>
      </c>
      <c r="AI210" s="76">
        <f>IF($B210="","",SUM($AJ210:$CQ210))</f>
        <v/>
      </c>
      <c r="AJ210" s="76">
        <f>IF($B210="",0,IF(Einstellungen!$C$10="Ja",MAX(IF(Einstellungen!$C$11="7 Tage",MAX(0,(MIN(DATE(2026,2,0),IF(Mitarbeiter!$D210="",DATE(2026,2,0),Mitarbeiter!$D210),TODAY()))-(MAX(DATE(2026,1,1),Mitarbeiter!$C210))+1),MAX(0,NETWORKDAYS(MAX(DATE(2026,1,1),Mitarbeiter!$C210),MIN(DATE(2026,2,0),IF(Mitarbeiter!$D210="",DATE(2026,2,0),Mitarbeiter!$D210),TODAY()),Einstellungen!$F$13:$F$67)))*N(Mitarbeiter!$E210)/IF(Einstellungen!$C$11="7 Tage",7,5),N('Ist-Stunden'!F210)),MAX(IF(Einstellungen!$C$11="7 Tage",MAX(0,(MIN(DATE(2026,2,0),IF(Mitarbeiter!$D210="",DATE(2026,2,0),Mitarbeiter!$D210),TODAY()))-(MAX(DATE(2026,1,1),Mitarbeiter!$C210))+1),MAX(0,NETWORKDAYS(MAX(DATE(2026,1,1),Mitarbeiter!$C210),MIN(DATE(2026,2,0),IF(Mitarbeiter!$D210="",DATE(2026,2,0),Mitarbeiter!$D210),TODAY()),Einstellungen!$F$13:$F$67)))*N(Mitarbeiter!$E210)/IF(Einstellungen!$C$11="7 Tage",7,5),N('Ist-Stunden'!F210)+(N(Krankheitstage!G210)+N(Krankheitstage!S210))*N($C210))))</f>
        <v/>
      </c>
      <c r="AK210" s="76">
        <f>IF($B210="",0,IF(Einstellungen!$C$10="Ja",MAX(IF(Einstellungen!$C$11="7 Tage",MAX(0,(MIN(DATE(2026,3,0),IF(Mitarbeiter!$D210="",DATE(2026,3,0),Mitarbeiter!$D210),TODAY()))-(MAX(DATE(2026,2,1),Mitarbeiter!$C210))+1),MAX(0,NETWORKDAYS(MAX(DATE(2026,2,1),Mitarbeiter!$C210),MIN(DATE(2026,3,0),IF(Mitarbeiter!$D210="",DATE(2026,3,0),Mitarbeiter!$D210),TODAY()),Einstellungen!$F$13:$F$67)))*N(Mitarbeiter!$E210)/IF(Einstellungen!$C$11="7 Tage",7,5),N('Ist-Stunden'!G210)),MAX(IF(Einstellungen!$C$11="7 Tage",MAX(0,(MIN(DATE(2026,3,0),IF(Mitarbeiter!$D210="",DATE(2026,3,0),Mitarbeiter!$D210),TODAY()))-(MAX(DATE(2026,2,1),Mitarbeiter!$C210))+1),MAX(0,NETWORKDAYS(MAX(DATE(2026,2,1),Mitarbeiter!$C210),MIN(DATE(2026,3,0),IF(Mitarbeiter!$D210="",DATE(2026,3,0),Mitarbeiter!$D210),TODAY()),Einstellungen!$F$13:$F$67)))*N(Mitarbeiter!$E210)/IF(Einstellungen!$C$11="7 Tage",7,5),N('Ist-Stunden'!G210)+(N(Krankheitstage!H210)+N(Krankheitstage!T210))*N($C210))))</f>
        <v/>
      </c>
      <c r="AL210" s="76">
        <f>IF($B210="",0,IF(Einstellungen!$C$10="Ja",MAX(IF(Einstellungen!$C$11="7 Tage",MAX(0,(MIN(DATE(2026,4,0),IF(Mitarbeiter!$D210="",DATE(2026,4,0),Mitarbeiter!$D210),TODAY()))-(MAX(DATE(2026,3,1),Mitarbeiter!$C210))+1),MAX(0,NETWORKDAYS(MAX(DATE(2026,3,1),Mitarbeiter!$C210),MIN(DATE(2026,4,0),IF(Mitarbeiter!$D210="",DATE(2026,4,0),Mitarbeiter!$D210),TODAY()),Einstellungen!$F$13:$F$67)))*N(Mitarbeiter!$E210)/IF(Einstellungen!$C$11="7 Tage",7,5),N('Ist-Stunden'!H210)),MAX(IF(Einstellungen!$C$11="7 Tage",MAX(0,(MIN(DATE(2026,4,0),IF(Mitarbeiter!$D210="",DATE(2026,4,0),Mitarbeiter!$D210),TODAY()))-(MAX(DATE(2026,3,1),Mitarbeiter!$C210))+1),MAX(0,NETWORKDAYS(MAX(DATE(2026,3,1),Mitarbeiter!$C210),MIN(DATE(2026,4,0),IF(Mitarbeiter!$D210="",DATE(2026,4,0),Mitarbeiter!$D210),TODAY()),Einstellungen!$F$13:$F$67)))*N(Mitarbeiter!$E210)/IF(Einstellungen!$C$11="7 Tage",7,5),N('Ist-Stunden'!H210)+(N(Krankheitstage!I210)+N(Krankheitstage!U210))*N($C210))))</f>
        <v/>
      </c>
      <c r="AM210" s="76">
        <f>IF($B210="",0,IF(Einstellungen!$C$10="Ja",MAX(IF(Einstellungen!$C$11="7 Tage",MAX(0,(MIN(DATE(2026,5,0),IF(Mitarbeiter!$D210="",DATE(2026,5,0),Mitarbeiter!$D210),TODAY()))-(MAX(DATE(2026,4,1),Mitarbeiter!$C210))+1),MAX(0,NETWORKDAYS(MAX(DATE(2026,4,1),Mitarbeiter!$C210),MIN(DATE(2026,5,0),IF(Mitarbeiter!$D210="",DATE(2026,5,0),Mitarbeiter!$D210),TODAY()),Einstellungen!$F$13:$F$67)))*N(Mitarbeiter!$E210)/IF(Einstellungen!$C$11="7 Tage",7,5),N('Ist-Stunden'!I210)),MAX(IF(Einstellungen!$C$11="7 Tage",MAX(0,(MIN(DATE(2026,5,0),IF(Mitarbeiter!$D210="",DATE(2026,5,0),Mitarbeiter!$D210),TODAY()))-(MAX(DATE(2026,4,1),Mitarbeiter!$C210))+1),MAX(0,NETWORKDAYS(MAX(DATE(2026,4,1),Mitarbeiter!$C210),MIN(DATE(2026,5,0),IF(Mitarbeiter!$D210="",DATE(2026,5,0),Mitarbeiter!$D210),TODAY()),Einstellungen!$F$13:$F$67)))*N(Mitarbeiter!$E210)/IF(Einstellungen!$C$11="7 Tage",7,5),N('Ist-Stunden'!I210)+(N(Krankheitstage!J210)+N(Krankheitstage!V210))*N($C210))))</f>
        <v/>
      </c>
      <c r="AN210" s="76">
        <f>IF($B210="",0,IF(Einstellungen!$C$10="Ja",MAX(IF(Einstellungen!$C$11="7 Tage",MAX(0,(MIN(DATE(2026,6,0),IF(Mitarbeiter!$D210="",DATE(2026,6,0),Mitarbeiter!$D210),TODAY()))-(MAX(DATE(2026,5,1),Mitarbeiter!$C210))+1),MAX(0,NETWORKDAYS(MAX(DATE(2026,5,1),Mitarbeiter!$C210),MIN(DATE(2026,6,0),IF(Mitarbeiter!$D210="",DATE(2026,6,0),Mitarbeiter!$D210),TODAY()),Einstellungen!$F$13:$F$67)))*N(Mitarbeiter!$E210)/IF(Einstellungen!$C$11="7 Tage",7,5),N('Ist-Stunden'!J210)),MAX(IF(Einstellungen!$C$11="7 Tage",MAX(0,(MIN(DATE(2026,6,0),IF(Mitarbeiter!$D210="",DATE(2026,6,0),Mitarbeiter!$D210),TODAY()))-(MAX(DATE(2026,5,1),Mitarbeiter!$C210))+1),MAX(0,NETWORKDAYS(MAX(DATE(2026,5,1),Mitarbeiter!$C210),MIN(DATE(2026,6,0),IF(Mitarbeiter!$D210="",DATE(2026,6,0),Mitarbeiter!$D210),TODAY()),Einstellungen!$F$13:$F$67)))*N(Mitarbeiter!$E210)/IF(Einstellungen!$C$11="7 Tage",7,5),N('Ist-Stunden'!J210)+(N(Krankheitstage!K210)+N(Krankheitstage!W210))*N($C210))))</f>
        <v/>
      </c>
      <c r="AO210" s="76">
        <f>IF($B210="",0,IF(Einstellungen!$C$10="Ja",MAX(IF(Einstellungen!$C$11="7 Tage",MAX(0,(MIN(DATE(2026,7,0),IF(Mitarbeiter!$D210="",DATE(2026,7,0),Mitarbeiter!$D210),TODAY()))-(MAX(DATE(2026,6,1),Mitarbeiter!$C210))+1),MAX(0,NETWORKDAYS(MAX(DATE(2026,6,1),Mitarbeiter!$C210),MIN(DATE(2026,7,0),IF(Mitarbeiter!$D210="",DATE(2026,7,0),Mitarbeiter!$D210),TODAY()),Einstellungen!$F$13:$F$67)))*N(Mitarbeiter!$E210)/IF(Einstellungen!$C$11="7 Tage",7,5),N('Ist-Stunden'!K210)),MAX(IF(Einstellungen!$C$11="7 Tage",MAX(0,(MIN(DATE(2026,7,0),IF(Mitarbeiter!$D210="",DATE(2026,7,0),Mitarbeiter!$D210),TODAY()))-(MAX(DATE(2026,6,1),Mitarbeiter!$C210))+1),MAX(0,NETWORKDAYS(MAX(DATE(2026,6,1),Mitarbeiter!$C210),MIN(DATE(2026,7,0),IF(Mitarbeiter!$D210="",DATE(2026,7,0),Mitarbeiter!$D210),TODAY()),Einstellungen!$F$13:$F$67)))*N(Mitarbeiter!$E210)/IF(Einstellungen!$C$11="7 Tage",7,5),N('Ist-Stunden'!K210)+(N(Krankheitstage!L210)+N(Krankheitstage!X210))*N($C210))))</f>
        <v/>
      </c>
      <c r="AP210" s="76">
        <f>IF($B210="",0,IF(Einstellungen!$C$10="Ja",MAX(IF(Einstellungen!$C$11="7 Tage",MAX(0,(MIN(DATE(2026,8,0),IF(Mitarbeiter!$D210="",DATE(2026,8,0),Mitarbeiter!$D210),TODAY()))-(MAX(DATE(2026,7,1),Mitarbeiter!$C210))+1),MAX(0,NETWORKDAYS(MAX(DATE(2026,7,1),Mitarbeiter!$C210),MIN(DATE(2026,8,0),IF(Mitarbeiter!$D210="",DATE(2026,8,0),Mitarbeiter!$D210),TODAY()),Einstellungen!$F$13:$F$67)))*N(Mitarbeiter!$E210)/IF(Einstellungen!$C$11="7 Tage",7,5),N('Ist-Stunden'!L210)),MAX(IF(Einstellungen!$C$11="7 Tage",MAX(0,(MIN(DATE(2026,8,0),IF(Mitarbeiter!$D210="",DATE(2026,8,0),Mitarbeiter!$D210),TODAY()))-(MAX(DATE(2026,7,1),Mitarbeiter!$C210))+1),MAX(0,NETWORKDAYS(MAX(DATE(2026,7,1),Mitarbeiter!$C210),MIN(DATE(2026,8,0),IF(Mitarbeiter!$D210="",DATE(2026,8,0),Mitarbeiter!$D210),TODAY()),Einstellungen!$F$13:$F$67)))*N(Mitarbeiter!$E210)/IF(Einstellungen!$C$11="7 Tage",7,5),N('Ist-Stunden'!L210)+(N(Krankheitstage!M210)+N(Krankheitstage!Y210))*N($C210))))</f>
        <v/>
      </c>
      <c r="AQ210" s="76">
        <f>IF($B210="",0,IF(Einstellungen!$C$10="Ja",MAX(IF(Einstellungen!$C$11="7 Tage",MAX(0,(MIN(DATE(2026,9,0),IF(Mitarbeiter!$D210="",DATE(2026,9,0),Mitarbeiter!$D210),TODAY()))-(MAX(DATE(2026,8,1),Mitarbeiter!$C210))+1),MAX(0,NETWORKDAYS(MAX(DATE(2026,8,1),Mitarbeiter!$C210),MIN(DATE(2026,9,0),IF(Mitarbeiter!$D210="",DATE(2026,9,0),Mitarbeiter!$D210),TODAY()),Einstellungen!$F$13:$F$67)))*N(Mitarbeiter!$E210)/IF(Einstellungen!$C$11="7 Tage",7,5),N('Ist-Stunden'!M210)),MAX(IF(Einstellungen!$C$11="7 Tage",MAX(0,(MIN(DATE(2026,9,0),IF(Mitarbeiter!$D210="",DATE(2026,9,0),Mitarbeiter!$D210),TODAY()))-(MAX(DATE(2026,8,1),Mitarbeiter!$C210))+1),MAX(0,NETWORKDAYS(MAX(DATE(2026,8,1),Mitarbeiter!$C210),MIN(DATE(2026,9,0),IF(Mitarbeiter!$D210="",DATE(2026,9,0),Mitarbeiter!$D210),TODAY()),Einstellungen!$F$13:$F$67)))*N(Mitarbeiter!$E210)/IF(Einstellungen!$C$11="7 Tage",7,5),N('Ist-Stunden'!M210)+(N(Krankheitstage!N210)+N(Krankheitstage!Z210))*N($C210))))</f>
        <v/>
      </c>
      <c r="AR210" s="76">
        <f>IF($B210="",0,IF(Einstellungen!$C$10="Ja",MAX(IF(Einstellungen!$C$11="7 Tage",MAX(0,(MIN(DATE(2026,10,0),IF(Mitarbeiter!$D210="",DATE(2026,10,0),Mitarbeiter!$D210),TODAY()))-(MAX(DATE(2026,9,1),Mitarbeiter!$C210))+1),MAX(0,NETWORKDAYS(MAX(DATE(2026,9,1),Mitarbeiter!$C210),MIN(DATE(2026,10,0),IF(Mitarbeiter!$D210="",DATE(2026,10,0),Mitarbeiter!$D210),TODAY()),Einstellungen!$F$13:$F$67)))*N(Mitarbeiter!$E210)/IF(Einstellungen!$C$11="7 Tage",7,5),N('Ist-Stunden'!N210)),MAX(IF(Einstellungen!$C$11="7 Tage",MAX(0,(MIN(DATE(2026,10,0),IF(Mitarbeiter!$D210="",DATE(2026,10,0),Mitarbeiter!$D210),TODAY()))-(MAX(DATE(2026,9,1),Mitarbeiter!$C210))+1),MAX(0,NETWORKDAYS(MAX(DATE(2026,9,1),Mitarbeiter!$C210),MIN(DATE(2026,10,0),IF(Mitarbeiter!$D210="",DATE(2026,10,0),Mitarbeiter!$D210),TODAY()),Einstellungen!$F$13:$F$67)))*N(Mitarbeiter!$E210)/IF(Einstellungen!$C$11="7 Tage",7,5),N('Ist-Stunden'!N210)+(N(Krankheitstage!O210)+N(Krankheitstage!AA210))*N($C210))))</f>
        <v/>
      </c>
      <c r="AS210" s="76">
        <f>IF($B210="",0,IF(Einstellungen!$C$10="Ja",MAX(IF(Einstellungen!$C$11="7 Tage",MAX(0,(MIN(DATE(2026,11,0),IF(Mitarbeiter!$D210="",DATE(2026,11,0),Mitarbeiter!$D210),TODAY()))-(MAX(DATE(2026,10,1),Mitarbeiter!$C210))+1),MAX(0,NETWORKDAYS(MAX(DATE(2026,10,1),Mitarbeiter!$C210),MIN(DATE(2026,11,0),IF(Mitarbeiter!$D210="",DATE(2026,11,0),Mitarbeiter!$D210),TODAY()),Einstellungen!$F$13:$F$67)))*N(Mitarbeiter!$E210)/IF(Einstellungen!$C$11="7 Tage",7,5),N('Ist-Stunden'!O210)),MAX(IF(Einstellungen!$C$11="7 Tage",MAX(0,(MIN(DATE(2026,11,0),IF(Mitarbeiter!$D210="",DATE(2026,11,0),Mitarbeiter!$D210),TODAY()))-(MAX(DATE(2026,10,1),Mitarbeiter!$C210))+1),MAX(0,NETWORKDAYS(MAX(DATE(2026,10,1),Mitarbeiter!$C210),MIN(DATE(2026,11,0),IF(Mitarbeiter!$D210="",DATE(2026,11,0),Mitarbeiter!$D210),TODAY()),Einstellungen!$F$13:$F$67)))*N(Mitarbeiter!$E210)/IF(Einstellungen!$C$11="7 Tage",7,5),N('Ist-Stunden'!O210)+(N(Krankheitstage!P210)+N(Krankheitstage!AB210))*N($C210))))</f>
        <v/>
      </c>
      <c r="AT210" s="76">
        <f>IF($B210="",0,IF(Einstellungen!$C$10="Ja",MAX(IF(Einstellungen!$C$11="7 Tage",MAX(0,(MIN(DATE(2026,12,0),IF(Mitarbeiter!$D210="",DATE(2026,12,0),Mitarbeiter!$D210),TODAY()))-(MAX(DATE(2026,11,1),Mitarbeiter!$C210))+1),MAX(0,NETWORKDAYS(MAX(DATE(2026,11,1),Mitarbeiter!$C210),MIN(DATE(2026,12,0),IF(Mitarbeiter!$D210="",DATE(2026,12,0),Mitarbeiter!$D210),TODAY()),Einstellungen!$F$13:$F$67)))*N(Mitarbeiter!$E210)/IF(Einstellungen!$C$11="7 Tage",7,5),N('Ist-Stunden'!P210)),MAX(IF(Einstellungen!$C$11="7 Tage",MAX(0,(MIN(DATE(2026,12,0),IF(Mitarbeiter!$D210="",DATE(2026,12,0),Mitarbeiter!$D210),TODAY()))-(MAX(DATE(2026,11,1),Mitarbeiter!$C210))+1),MAX(0,NETWORKDAYS(MAX(DATE(2026,11,1),Mitarbeiter!$C210),MIN(DATE(2026,12,0),IF(Mitarbeiter!$D210="",DATE(2026,12,0),Mitarbeiter!$D210),TODAY()),Einstellungen!$F$13:$F$67)))*N(Mitarbeiter!$E210)/IF(Einstellungen!$C$11="7 Tage",7,5),N('Ist-Stunden'!P210)+(N(Krankheitstage!Q210)+N(Krankheitstage!AC210))*N($C210))))</f>
        <v/>
      </c>
      <c r="AU210" s="76">
        <f>IF($B210="",0,IF(Einstellungen!$C$10="Ja",MAX(IF(Einstellungen!$C$11="7 Tage",MAX(0,(MIN(DATE(2026,13,0),IF(Mitarbeiter!$D210="",DATE(2026,13,0),Mitarbeiter!$D210),TODAY()))-(MAX(DATE(2026,12,1),Mitarbeiter!$C210))+1),MAX(0,NETWORKDAYS(MAX(DATE(2026,12,1),Mitarbeiter!$C210),MIN(DATE(2026,13,0),IF(Mitarbeiter!$D210="",DATE(2026,13,0),Mitarbeiter!$D210),TODAY()),Einstellungen!$F$13:$F$67)))*N(Mitarbeiter!$E210)/IF(Einstellungen!$C$11="7 Tage",7,5),N('Ist-Stunden'!Q210)),MAX(IF(Einstellungen!$C$11="7 Tage",MAX(0,(MIN(DATE(2026,13,0),IF(Mitarbeiter!$D210="",DATE(2026,13,0),Mitarbeiter!$D210),TODAY()))-(MAX(DATE(2026,12,1),Mitarbeiter!$C210))+1),MAX(0,NETWORKDAYS(MAX(DATE(2026,12,1),Mitarbeiter!$C210),MIN(DATE(2026,13,0),IF(Mitarbeiter!$D210="",DATE(2026,13,0),Mitarbeiter!$D210),TODAY()),Einstellungen!$F$13:$F$67)))*N(Mitarbeiter!$E210)/IF(Einstellungen!$C$11="7 Tage",7,5),N('Ist-Stunden'!Q210)+(N(Krankheitstage!R210)+N(Krankheitstage!AD210))*N($C210))))</f>
        <v/>
      </c>
      <c r="AV210" s="76">
        <f>IF($B210="",0,IF(Einstellungen!$C$10="Ja",MAX(IF(Einstellungen!$C$11="7 Tage",MAX(0,(MIN(DATE(2027,2,0),IF(Mitarbeiter!$D210="",DATE(2027,2,0),Mitarbeiter!$D210),TODAY()))-(MAX(DATE(2027,1,1),Mitarbeiter!$C210))+1),MAX(0,NETWORKDAYS(MAX(DATE(2027,1,1),Mitarbeiter!$C210),MIN(DATE(2027,2,0),IF(Mitarbeiter!$D210="",DATE(2027,2,0),Mitarbeiter!$D210),TODAY()),Einstellungen!$F$13:$F$67)))*N(Mitarbeiter!$E210)/IF(Einstellungen!$C$11="7 Tage",7,5),N('Ist-Stunden'!R210)),MAX(IF(Einstellungen!$C$11="7 Tage",MAX(0,(MIN(DATE(2027,2,0),IF(Mitarbeiter!$D210="",DATE(2027,2,0),Mitarbeiter!$D210),TODAY()))-(MAX(DATE(2027,1,1),Mitarbeiter!$C210))+1),MAX(0,NETWORKDAYS(MAX(DATE(2027,1,1),Mitarbeiter!$C210),MIN(DATE(2027,2,0),IF(Mitarbeiter!$D210="",DATE(2027,2,0),Mitarbeiter!$D210),TODAY()),Einstellungen!$F$13:$F$67)))*N(Mitarbeiter!$E210)/IF(Einstellungen!$C$11="7 Tage",7,5),N('Ist-Stunden'!R210)+(N(Krankheitstage!AE210)+N(Krankheitstage!AQ210))*N($C210))))</f>
        <v/>
      </c>
      <c r="AW210" s="76">
        <f>IF($B210="",0,IF(Einstellungen!$C$10="Ja",MAX(IF(Einstellungen!$C$11="7 Tage",MAX(0,(MIN(DATE(2027,3,0),IF(Mitarbeiter!$D210="",DATE(2027,3,0),Mitarbeiter!$D210),TODAY()))-(MAX(DATE(2027,2,1),Mitarbeiter!$C210))+1),MAX(0,NETWORKDAYS(MAX(DATE(2027,2,1),Mitarbeiter!$C210),MIN(DATE(2027,3,0),IF(Mitarbeiter!$D210="",DATE(2027,3,0),Mitarbeiter!$D210),TODAY()),Einstellungen!$F$13:$F$67)))*N(Mitarbeiter!$E210)/IF(Einstellungen!$C$11="7 Tage",7,5),N('Ist-Stunden'!S210)),MAX(IF(Einstellungen!$C$11="7 Tage",MAX(0,(MIN(DATE(2027,3,0),IF(Mitarbeiter!$D210="",DATE(2027,3,0),Mitarbeiter!$D210),TODAY()))-(MAX(DATE(2027,2,1),Mitarbeiter!$C210))+1),MAX(0,NETWORKDAYS(MAX(DATE(2027,2,1),Mitarbeiter!$C210),MIN(DATE(2027,3,0),IF(Mitarbeiter!$D210="",DATE(2027,3,0),Mitarbeiter!$D210),TODAY()),Einstellungen!$F$13:$F$67)))*N(Mitarbeiter!$E210)/IF(Einstellungen!$C$11="7 Tage",7,5),N('Ist-Stunden'!S210)+(N(Krankheitstage!AF210)+N(Krankheitstage!AR210))*N($C210))))</f>
        <v/>
      </c>
      <c r="AX210" s="76">
        <f>IF($B210="",0,IF(Einstellungen!$C$10="Ja",MAX(IF(Einstellungen!$C$11="7 Tage",MAX(0,(MIN(DATE(2027,4,0),IF(Mitarbeiter!$D210="",DATE(2027,4,0),Mitarbeiter!$D210),TODAY()))-(MAX(DATE(2027,3,1),Mitarbeiter!$C210))+1),MAX(0,NETWORKDAYS(MAX(DATE(2027,3,1),Mitarbeiter!$C210),MIN(DATE(2027,4,0),IF(Mitarbeiter!$D210="",DATE(2027,4,0),Mitarbeiter!$D210),TODAY()),Einstellungen!$F$13:$F$67)))*N(Mitarbeiter!$E210)/IF(Einstellungen!$C$11="7 Tage",7,5),N('Ist-Stunden'!T210)),MAX(IF(Einstellungen!$C$11="7 Tage",MAX(0,(MIN(DATE(2027,4,0),IF(Mitarbeiter!$D210="",DATE(2027,4,0),Mitarbeiter!$D210),TODAY()))-(MAX(DATE(2027,3,1),Mitarbeiter!$C210))+1),MAX(0,NETWORKDAYS(MAX(DATE(2027,3,1),Mitarbeiter!$C210),MIN(DATE(2027,4,0),IF(Mitarbeiter!$D210="",DATE(2027,4,0),Mitarbeiter!$D210),TODAY()),Einstellungen!$F$13:$F$67)))*N(Mitarbeiter!$E210)/IF(Einstellungen!$C$11="7 Tage",7,5),N('Ist-Stunden'!T210)+(N(Krankheitstage!AG210)+N(Krankheitstage!AS210))*N($C210))))</f>
        <v/>
      </c>
      <c r="AY210" s="76">
        <f>IF($B210="",0,IF(Einstellungen!$C$10="Ja",MAX(IF(Einstellungen!$C$11="7 Tage",MAX(0,(MIN(DATE(2027,5,0),IF(Mitarbeiter!$D210="",DATE(2027,5,0),Mitarbeiter!$D210),TODAY()))-(MAX(DATE(2027,4,1),Mitarbeiter!$C210))+1),MAX(0,NETWORKDAYS(MAX(DATE(2027,4,1),Mitarbeiter!$C210),MIN(DATE(2027,5,0),IF(Mitarbeiter!$D210="",DATE(2027,5,0),Mitarbeiter!$D210),TODAY()),Einstellungen!$F$13:$F$67)))*N(Mitarbeiter!$E210)/IF(Einstellungen!$C$11="7 Tage",7,5),N('Ist-Stunden'!U210)),MAX(IF(Einstellungen!$C$11="7 Tage",MAX(0,(MIN(DATE(2027,5,0),IF(Mitarbeiter!$D210="",DATE(2027,5,0),Mitarbeiter!$D210),TODAY()))-(MAX(DATE(2027,4,1),Mitarbeiter!$C210))+1),MAX(0,NETWORKDAYS(MAX(DATE(2027,4,1),Mitarbeiter!$C210),MIN(DATE(2027,5,0),IF(Mitarbeiter!$D210="",DATE(2027,5,0),Mitarbeiter!$D210),TODAY()),Einstellungen!$F$13:$F$67)))*N(Mitarbeiter!$E210)/IF(Einstellungen!$C$11="7 Tage",7,5),N('Ist-Stunden'!U210)+(N(Krankheitstage!AH210)+N(Krankheitstage!AT210))*N($C210))))</f>
        <v/>
      </c>
      <c r="AZ210" s="76">
        <f>IF($B210="",0,IF(Einstellungen!$C$10="Ja",MAX(IF(Einstellungen!$C$11="7 Tage",MAX(0,(MIN(DATE(2027,6,0),IF(Mitarbeiter!$D210="",DATE(2027,6,0),Mitarbeiter!$D210),TODAY()))-(MAX(DATE(2027,5,1),Mitarbeiter!$C210))+1),MAX(0,NETWORKDAYS(MAX(DATE(2027,5,1),Mitarbeiter!$C210),MIN(DATE(2027,6,0),IF(Mitarbeiter!$D210="",DATE(2027,6,0),Mitarbeiter!$D210),TODAY()),Einstellungen!$F$13:$F$67)))*N(Mitarbeiter!$E210)/IF(Einstellungen!$C$11="7 Tage",7,5),N('Ist-Stunden'!V210)),MAX(IF(Einstellungen!$C$11="7 Tage",MAX(0,(MIN(DATE(2027,6,0),IF(Mitarbeiter!$D210="",DATE(2027,6,0),Mitarbeiter!$D210),TODAY()))-(MAX(DATE(2027,5,1),Mitarbeiter!$C210))+1),MAX(0,NETWORKDAYS(MAX(DATE(2027,5,1),Mitarbeiter!$C210),MIN(DATE(2027,6,0),IF(Mitarbeiter!$D210="",DATE(2027,6,0),Mitarbeiter!$D210),TODAY()),Einstellungen!$F$13:$F$67)))*N(Mitarbeiter!$E210)/IF(Einstellungen!$C$11="7 Tage",7,5),N('Ist-Stunden'!V210)+(N(Krankheitstage!AI210)+N(Krankheitstage!AU210))*N($C210))))</f>
        <v/>
      </c>
      <c r="BA210" s="76">
        <f>IF($B210="",0,IF(Einstellungen!$C$10="Ja",MAX(IF(Einstellungen!$C$11="7 Tage",MAX(0,(MIN(DATE(2027,7,0),IF(Mitarbeiter!$D210="",DATE(2027,7,0),Mitarbeiter!$D210),TODAY()))-(MAX(DATE(2027,6,1),Mitarbeiter!$C210))+1),MAX(0,NETWORKDAYS(MAX(DATE(2027,6,1),Mitarbeiter!$C210),MIN(DATE(2027,7,0),IF(Mitarbeiter!$D210="",DATE(2027,7,0),Mitarbeiter!$D210),TODAY()),Einstellungen!$F$13:$F$67)))*N(Mitarbeiter!$E210)/IF(Einstellungen!$C$11="7 Tage",7,5),N('Ist-Stunden'!W210)),MAX(IF(Einstellungen!$C$11="7 Tage",MAX(0,(MIN(DATE(2027,7,0),IF(Mitarbeiter!$D210="",DATE(2027,7,0),Mitarbeiter!$D210),TODAY()))-(MAX(DATE(2027,6,1),Mitarbeiter!$C210))+1),MAX(0,NETWORKDAYS(MAX(DATE(2027,6,1),Mitarbeiter!$C210),MIN(DATE(2027,7,0),IF(Mitarbeiter!$D210="",DATE(2027,7,0),Mitarbeiter!$D210),TODAY()),Einstellungen!$F$13:$F$67)))*N(Mitarbeiter!$E210)/IF(Einstellungen!$C$11="7 Tage",7,5),N('Ist-Stunden'!W210)+(N(Krankheitstage!AJ210)+N(Krankheitstage!AV210))*N($C210))))</f>
        <v/>
      </c>
      <c r="BB210" s="76">
        <f>IF($B210="",0,IF(Einstellungen!$C$10="Ja",MAX(IF(Einstellungen!$C$11="7 Tage",MAX(0,(MIN(DATE(2027,8,0),IF(Mitarbeiter!$D210="",DATE(2027,8,0),Mitarbeiter!$D210),TODAY()))-(MAX(DATE(2027,7,1),Mitarbeiter!$C210))+1),MAX(0,NETWORKDAYS(MAX(DATE(2027,7,1),Mitarbeiter!$C210),MIN(DATE(2027,8,0),IF(Mitarbeiter!$D210="",DATE(2027,8,0),Mitarbeiter!$D210),TODAY()),Einstellungen!$F$13:$F$67)))*N(Mitarbeiter!$E210)/IF(Einstellungen!$C$11="7 Tage",7,5),N('Ist-Stunden'!X210)),MAX(IF(Einstellungen!$C$11="7 Tage",MAX(0,(MIN(DATE(2027,8,0),IF(Mitarbeiter!$D210="",DATE(2027,8,0),Mitarbeiter!$D210),TODAY()))-(MAX(DATE(2027,7,1),Mitarbeiter!$C210))+1),MAX(0,NETWORKDAYS(MAX(DATE(2027,7,1),Mitarbeiter!$C210),MIN(DATE(2027,8,0),IF(Mitarbeiter!$D210="",DATE(2027,8,0),Mitarbeiter!$D210),TODAY()),Einstellungen!$F$13:$F$67)))*N(Mitarbeiter!$E210)/IF(Einstellungen!$C$11="7 Tage",7,5),N('Ist-Stunden'!X210)+(N(Krankheitstage!AK210)+N(Krankheitstage!AW210))*N($C210))))</f>
        <v/>
      </c>
      <c r="BC210" s="76">
        <f>IF($B210="",0,IF(Einstellungen!$C$10="Ja",MAX(IF(Einstellungen!$C$11="7 Tage",MAX(0,(MIN(DATE(2027,9,0),IF(Mitarbeiter!$D210="",DATE(2027,9,0),Mitarbeiter!$D210),TODAY()))-(MAX(DATE(2027,8,1),Mitarbeiter!$C210))+1),MAX(0,NETWORKDAYS(MAX(DATE(2027,8,1),Mitarbeiter!$C210),MIN(DATE(2027,9,0),IF(Mitarbeiter!$D210="",DATE(2027,9,0),Mitarbeiter!$D210),TODAY()),Einstellungen!$F$13:$F$67)))*N(Mitarbeiter!$E210)/IF(Einstellungen!$C$11="7 Tage",7,5),N('Ist-Stunden'!Y210)),MAX(IF(Einstellungen!$C$11="7 Tage",MAX(0,(MIN(DATE(2027,9,0),IF(Mitarbeiter!$D210="",DATE(2027,9,0),Mitarbeiter!$D210),TODAY()))-(MAX(DATE(2027,8,1),Mitarbeiter!$C210))+1),MAX(0,NETWORKDAYS(MAX(DATE(2027,8,1),Mitarbeiter!$C210),MIN(DATE(2027,9,0),IF(Mitarbeiter!$D210="",DATE(2027,9,0),Mitarbeiter!$D210),TODAY()),Einstellungen!$F$13:$F$67)))*N(Mitarbeiter!$E210)/IF(Einstellungen!$C$11="7 Tage",7,5),N('Ist-Stunden'!Y210)+(N(Krankheitstage!AL210)+N(Krankheitstage!AX210))*N($C210))))</f>
        <v/>
      </c>
      <c r="BD210" s="76">
        <f>IF($B210="",0,IF(Einstellungen!$C$10="Ja",MAX(IF(Einstellungen!$C$11="7 Tage",MAX(0,(MIN(DATE(2027,10,0),IF(Mitarbeiter!$D210="",DATE(2027,10,0),Mitarbeiter!$D210),TODAY()))-(MAX(DATE(2027,9,1),Mitarbeiter!$C210))+1),MAX(0,NETWORKDAYS(MAX(DATE(2027,9,1),Mitarbeiter!$C210),MIN(DATE(2027,10,0),IF(Mitarbeiter!$D210="",DATE(2027,10,0),Mitarbeiter!$D210),TODAY()),Einstellungen!$F$13:$F$67)))*N(Mitarbeiter!$E210)/IF(Einstellungen!$C$11="7 Tage",7,5),N('Ist-Stunden'!Z210)),MAX(IF(Einstellungen!$C$11="7 Tage",MAX(0,(MIN(DATE(2027,10,0),IF(Mitarbeiter!$D210="",DATE(2027,10,0),Mitarbeiter!$D210),TODAY()))-(MAX(DATE(2027,9,1),Mitarbeiter!$C210))+1),MAX(0,NETWORKDAYS(MAX(DATE(2027,9,1),Mitarbeiter!$C210),MIN(DATE(2027,10,0),IF(Mitarbeiter!$D210="",DATE(2027,10,0),Mitarbeiter!$D210),TODAY()),Einstellungen!$F$13:$F$67)))*N(Mitarbeiter!$E210)/IF(Einstellungen!$C$11="7 Tage",7,5),N('Ist-Stunden'!Z210)+(N(Krankheitstage!AM210)+N(Krankheitstage!AY210))*N($C210))))</f>
        <v/>
      </c>
      <c r="BE210" s="76">
        <f>IF($B210="",0,IF(Einstellungen!$C$10="Ja",MAX(IF(Einstellungen!$C$11="7 Tage",MAX(0,(MIN(DATE(2027,11,0),IF(Mitarbeiter!$D210="",DATE(2027,11,0),Mitarbeiter!$D210),TODAY()))-(MAX(DATE(2027,10,1),Mitarbeiter!$C210))+1),MAX(0,NETWORKDAYS(MAX(DATE(2027,10,1),Mitarbeiter!$C210),MIN(DATE(2027,11,0),IF(Mitarbeiter!$D210="",DATE(2027,11,0),Mitarbeiter!$D210),TODAY()),Einstellungen!$F$13:$F$67)))*N(Mitarbeiter!$E210)/IF(Einstellungen!$C$11="7 Tage",7,5),N('Ist-Stunden'!AA210)),MAX(IF(Einstellungen!$C$11="7 Tage",MAX(0,(MIN(DATE(2027,11,0),IF(Mitarbeiter!$D210="",DATE(2027,11,0),Mitarbeiter!$D210),TODAY()))-(MAX(DATE(2027,10,1),Mitarbeiter!$C210))+1),MAX(0,NETWORKDAYS(MAX(DATE(2027,10,1),Mitarbeiter!$C210),MIN(DATE(2027,11,0),IF(Mitarbeiter!$D210="",DATE(2027,11,0),Mitarbeiter!$D210),TODAY()),Einstellungen!$F$13:$F$67)))*N(Mitarbeiter!$E210)/IF(Einstellungen!$C$11="7 Tage",7,5),N('Ist-Stunden'!AA210)+(N(Krankheitstage!AN210)+N(Krankheitstage!AZ210))*N($C210))))</f>
        <v/>
      </c>
      <c r="BF210" s="76">
        <f>IF($B210="",0,IF(Einstellungen!$C$10="Ja",MAX(IF(Einstellungen!$C$11="7 Tage",MAX(0,(MIN(DATE(2027,12,0),IF(Mitarbeiter!$D210="",DATE(2027,12,0),Mitarbeiter!$D210),TODAY()))-(MAX(DATE(2027,11,1),Mitarbeiter!$C210))+1),MAX(0,NETWORKDAYS(MAX(DATE(2027,11,1),Mitarbeiter!$C210),MIN(DATE(2027,12,0),IF(Mitarbeiter!$D210="",DATE(2027,12,0),Mitarbeiter!$D210),TODAY()),Einstellungen!$F$13:$F$67)))*N(Mitarbeiter!$E210)/IF(Einstellungen!$C$11="7 Tage",7,5),N('Ist-Stunden'!AB210)),MAX(IF(Einstellungen!$C$11="7 Tage",MAX(0,(MIN(DATE(2027,12,0),IF(Mitarbeiter!$D210="",DATE(2027,12,0),Mitarbeiter!$D210),TODAY()))-(MAX(DATE(2027,11,1),Mitarbeiter!$C210))+1),MAX(0,NETWORKDAYS(MAX(DATE(2027,11,1),Mitarbeiter!$C210),MIN(DATE(2027,12,0),IF(Mitarbeiter!$D210="",DATE(2027,12,0),Mitarbeiter!$D210),TODAY()),Einstellungen!$F$13:$F$67)))*N(Mitarbeiter!$E210)/IF(Einstellungen!$C$11="7 Tage",7,5),N('Ist-Stunden'!AB210)+(N(Krankheitstage!AO210)+N(Krankheitstage!BA210))*N($C210))))</f>
        <v/>
      </c>
      <c r="BG210" s="76">
        <f>IF($B210="",0,IF(Einstellungen!$C$10="Ja",MAX(IF(Einstellungen!$C$11="7 Tage",MAX(0,(MIN(DATE(2027,13,0),IF(Mitarbeiter!$D210="",DATE(2027,13,0),Mitarbeiter!$D210),TODAY()))-(MAX(DATE(2027,12,1),Mitarbeiter!$C210))+1),MAX(0,NETWORKDAYS(MAX(DATE(2027,12,1),Mitarbeiter!$C210),MIN(DATE(2027,13,0),IF(Mitarbeiter!$D210="",DATE(2027,13,0),Mitarbeiter!$D210),TODAY()),Einstellungen!$F$13:$F$67)))*N(Mitarbeiter!$E210)/IF(Einstellungen!$C$11="7 Tage",7,5),N('Ist-Stunden'!AC210)),MAX(IF(Einstellungen!$C$11="7 Tage",MAX(0,(MIN(DATE(2027,13,0),IF(Mitarbeiter!$D210="",DATE(2027,13,0),Mitarbeiter!$D210),TODAY()))-(MAX(DATE(2027,12,1),Mitarbeiter!$C210))+1),MAX(0,NETWORKDAYS(MAX(DATE(2027,12,1),Mitarbeiter!$C210),MIN(DATE(2027,13,0),IF(Mitarbeiter!$D210="",DATE(2027,13,0),Mitarbeiter!$D210),TODAY()),Einstellungen!$F$13:$F$67)))*N(Mitarbeiter!$E210)/IF(Einstellungen!$C$11="7 Tage",7,5),N('Ist-Stunden'!AC210)+(N(Krankheitstage!AP210)+N(Krankheitstage!BB210))*N($C210))))</f>
        <v/>
      </c>
      <c r="BH210" s="76">
        <f>IF($B210="",0,IF(Einstellungen!$C$10="Ja",MAX(IF(Einstellungen!$C$11="7 Tage",MAX(0,(MIN(DATE(2028,2,0),IF(Mitarbeiter!$D210="",DATE(2028,2,0),Mitarbeiter!$D210),TODAY()))-(MAX(DATE(2028,1,1),Mitarbeiter!$C210))+1),MAX(0,NETWORKDAYS(MAX(DATE(2028,1,1),Mitarbeiter!$C210),MIN(DATE(2028,2,0),IF(Mitarbeiter!$D210="",DATE(2028,2,0),Mitarbeiter!$D210),TODAY()),Einstellungen!$F$13:$F$67)))*N(Mitarbeiter!$E210)/IF(Einstellungen!$C$11="7 Tage",7,5),N('Ist-Stunden'!AD210)),MAX(IF(Einstellungen!$C$11="7 Tage",MAX(0,(MIN(DATE(2028,2,0),IF(Mitarbeiter!$D210="",DATE(2028,2,0),Mitarbeiter!$D210),TODAY()))-(MAX(DATE(2028,1,1),Mitarbeiter!$C210))+1),MAX(0,NETWORKDAYS(MAX(DATE(2028,1,1),Mitarbeiter!$C210),MIN(DATE(2028,2,0),IF(Mitarbeiter!$D210="",DATE(2028,2,0),Mitarbeiter!$D210),TODAY()),Einstellungen!$F$13:$F$67)))*N(Mitarbeiter!$E210)/IF(Einstellungen!$C$11="7 Tage",7,5),N('Ist-Stunden'!AD210)+(N(Krankheitstage!BC210)+N(Krankheitstage!BO210))*N($C210))))</f>
        <v/>
      </c>
      <c r="BI210" s="76">
        <f>IF($B210="",0,IF(Einstellungen!$C$10="Ja",MAX(IF(Einstellungen!$C$11="7 Tage",MAX(0,(MIN(DATE(2028,3,0),IF(Mitarbeiter!$D210="",DATE(2028,3,0),Mitarbeiter!$D210),TODAY()))-(MAX(DATE(2028,2,1),Mitarbeiter!$C210))+1),MAX(0,NETWORKDAYS(MAX(DATE(2028,2,1),Mitarbeiter!$C210),MIN(DATE(2028,3,0),IF(Mitarbeiter!$D210="",DATE(2028,3,0),Mitarbeiter!$D210),TODAY()),Einstellungen!$F$13:$F$67)))*N(Mitarbeiter!$E210)/IF(Einstellungen!$C$11="7 Tage",7,5),N('Ist-Stunden'!AE210)),MAX(IF(Einstellungen!$C$11="7 Tage",MAX(0,(MIN(DATE(2028,3,0),IF(Mitarbeiter!$D210="",DATE(2028,3,0),Mitarbeiter!$D210),TODAY()))-(MAX(DATE(2028,2,1),Mitarbeiter!$C210))+1),MAX(0,NETWORKDAYS(MAX(DATE(2028,2,1),Mitarbeiter!$C210),MIN(DATE(2028,3,0),IF(Mitarbeiter!$D210="",DATE(2028,3,0),Mitarbeiter!$D210),TODAY()),Einstellungen!$F$13:$F$67)))*N(Mitarbeiter!$E210)/IF(Einstellungen!$C$11="7 Tage",7,5),N('Ist-Stunden'!AE210)+(N(Krankheitstage!BD210)+N(Krankheitstage!BP210))*N($C210))))</f>
        <v/>
      </c>
      <c r="BJ210" s="76">
        <f>IF($B210="",0,IF(Einstellungen!$C$10="Ja",MAX(IF(Einstellungen!$C$11="7 Tage",MAX(0,(MIN(DATE(2028,4,0),IF(Mitarbeiter!$D210="",DATE(2028,4,0),Mitarbeiter!$D210),TODAY()))-(MAX(DATE(2028,3,1),Mitarbeiter!$C210))+1),MAX(0,NETWORKDAYS(MAX(DATE(2028,3,1),Mitarbeiter!$C210),MIN(DATE(2028,4,0),IF(Mitarbeiter!$D210="",DATE(2028,4,0),Mitarbeiter!$D210),TODAY()),Einstellungen!$F$13:$F$67)))*N(Mitarbeiter!$E210)/IF(Einstellungen!$C$11="7 Tage",7,5),N('Ist-Stunden'!AF210)),MAX(IF(Einstellungen!$C$11="7 Tage",MAX(0,(MIN(DATE(2028,4,0),IF(Mitarbeiter!$D210="",DATE(2028,4,0),Mitarbeiter!$D210),TODAY()))-(MAX(DATE(2028,3,1),Mitarbeiter!$C210))+1),MAX(0,NETWORKDAYS(MAX(DATE(2028,3,1),Mitarbeiter!$C210),MIN(DATE(2028,4,0),IF(Mitarbeiter!$D210="",DATE(2028,4,0),Mitarbeiter!$D210),TODAY()),Einstellungen!$F$13:$F$67)))*N(Mitarbeiter!$E210)/IF(Einstellungen!$C$11="7 Tage",7,5),N('Ist-Stunden'!AF210)+(N(Krankheitstage!BE210)+N(Krankheitstage!BQ210))*N($C210))))</f>
        <v/>
      </c>
      <c r="BK210" s="76">
        <f>IF($B210="",0,IF(Einstellungen!$C$10="Ja",MAX(IF(Einstellungen!$C$11="7 Tage",MAX(0,(MIN(DATE(2028,5,0),IF(Mitarbeiter!$D210="",DATE(2028,5,0),Mitarbeiter!$D210),TODAY()))-(MAX(DATE(2028,4,1),Mitarbeiter!$C210))+1),MAX(0,NETWORKDAYS(MAX(DATE(2028,4,1),Mitarbeiter!$C210),MIN(DATE(2028,5,0),IF(Mitarbeiter!$D210="",DATE(2028,5,0),Mitarbeiter!$D210),TODAY()),Einstellungen!$F$13:$F$67)))*N(Mitarbeiter!$E210)/IF(Einstellungen!$C$11="7 Tage",7,5),N('Ist-Stunden'!AG210)),MAX(IF(Einstellungen!$C$11="7 Tage",MAX(0,(MIN(DATE(2028,5,0),IF(Mitarbeiter!$D210="",DATE(2028,5,0),Mitarbeiter!$D210),TODAY()))-(MAX(DATE(2028,4,1),Mitarbeiter!$C210))+1),MAX(0,NETWORKDAYS(MAX(DATE(2028,4,1),Mitarbeiter!$C210),MIN(DATE(2028,5,0),IF(Mitarbeiter!$D210="",DATE(2028,5,0),Mitarbeiter!$D210),TODAY()),Einstellungen!$F$13:$F$67)))*N(Mitarbeiter!$E210)/IF(Einstellungen!$C$11="7 Tage",7,5),N('Ist-Stunden'!AG210)+(N(Krankheitstage!BF210)+N(Krankheitstage!BR210))*N($C210))))</f>
        <v/>
      </c>
      <c r="BL210" s="76">
        <f>IF($B210="",0,IF(Einstellungen!$C$10="Ja",MAX(IF(Einstellungen!$C$11="7 Tage",MAX(0,(MIN(DATE(2028,6,0),IF(Mitarbeiter!$D210="",DATE(2028,6,0),Mitarbeiter!$D210),TODAY()))-(MAX(DATE(2028,5,1),Mitarbeiter!$C210))+1),MAX(0,NETWORKDAYS(MAX(DATE(2028,5,1),Mitarbeiter!$C210),MIN(DATE(2028,6,0),IF(Mitarbeiter!$D210="",DATE(2028,6,0),Mitarbeiter!$D210),TODAY()),Einstellungen!$F$13:$F$67)))*N(Mitarbeiter!$E210)/IF(Einstellungen!$C$11="7 Tage",7,5),N('Ist-Stunden'!AH210)),MAX(IF(Einstellungen!$C$11="7 Tage",MAX(0,(MIN(DATE(2028,6,0),IF(Mitarbeiter!$D210="",DATE(2028,6,0),Mitarbeiter!$D210),TODAY()))-(MAX(DATE(2028,5,1),Mitarbeiter!$C210))+1),MAX(0,NETWORKDAYS(MAX(DATE(2028,5,1),Mitarbeiter!$C210),MIN(DATE(2028,6,0),IF(Mitarbeiter!$D210="",DATE(2028,6,0),Mitarbeiter!$D210),TODAY()),Einstellungen!$F$13:$F$67)))*N(Mitarbeiter!$E210)/IF(Einstellungen!$C$11="7 Tage",7,5),N('Ist-Stunden'!AH210)+(N(Krankheitstage!BG210)+N(Krankheitstage!BS210))*N($C210))))</f>
        <v/>
      </c>
      <c r="BM210" s="76">
        <f>IF($B210="",0,IF(Einstellungen!$C$10="Ja",MAX(IF(Einstellungen!$C$11="7 Tage",MAX(0,(MIN(DATE(2028,7,0),IF(Mitarbeiter!$D210="",DATE(2028,7,0),Mitarbeiter!$D210),TODAY()))-(MAX(DATE(2028,6,1),Mitarbeiter!$C210))+1),MAX(0,NETWORKDAYS(MAX(DATE(2028,6,1),Mitarbeiter!$C210),MIN(DATE(2028,7,0),IF(Mitarbeiter!$D210="",DATE(2028,7,0),Mitarbeiter!$D210),TODAY()),Einstellungen!$F$13:$F$67)))*N(Mitarbeiter!$E210)/IF(Einstellungen!$C$11="7 Tage",7,5),N('Ist-Stunden'!AI210)),MAX(IF(Einstellungen!$C$11="7 Tage",MAX(0,(MIN(DATE(2028,7,0),IF(Mitarbeiter!$D210="",DATE(2028,7,0),Mitarbeiter!$D210),TODAY()))-(MAX(DATE(2028,6,1),Mitarbeiter!$C210))+1),MAX(0,NETWORKDAYS(MAX(DATE(2028,6,1),Mitarbeiter!$C210),MIN(DATE(2028,7,0),IF(Mitarbeiter!$D210="",DATE(2028,7,0),Mitarbeiter!$D210),TODAY()),Einstellungen!$F$13:$F$67)))*N(Mitarbeiter!$E210)/IF(Einstellungen!$C$11="7 Tage",7,5),N('Ist-Stunden'!AI210)+(N(Krankheitstage!BH210)+N(Krankheitstage!BT210))*N($C210))))</f>
        <v/>
      </c>
      <c r="BN210" s="76">
        <f>IF($B210="",0,IF(Einstellungen!$C$10="Ja",MAX(IF(Einstellungen!$C$11="7 Tage",MAX(0,(MIN(DATE(2028,8,0),IF(Mitarbeiter!$D210="",DATE(2028,8,0),Mitarbeiter!$D210),TODAY()))-(MAX(DATE(2028,7,1),Mitarbeiter!$C210))+1),MAX(0,NETWORKDAYS(MAX(DATE(2028,7,1),Mitarbeiter!$C210),MIN(DATE(2028,8,0),IF(Mitarbeiter!$D210="",DATE(2028,8,0),Mitarbeiter!$D210),TODAY()),Einstellungen!$F$13:$F$67)))*N(Mitarbeiter!$E210)/IF(Einstellungen!$C$11="7 Tage",7,5),N('Ist-Stunden'!AJ210)),MAX(IF(Einstellungen!$C$11="7 Tage",MAX(0,(MIN(DATE(2028,8,0),IF(Mitarbeiter!$D210="",DATE(2028,8,0),Mitarbeiter!$D210),TODAY()))-(MAX(DATE(2028,7,1),Mitarbeiter!$C210))+1),MAX(0,NETWORKDAYS(MAX(DATE(2028,7,1),Mitarbeiter!$C210),MIN(DATE(2028,8,0),IF(Mitarbeiter!$D210="",DATE(2028,8,0),Mitarbeiter!$D210),TODAY()),Einstellungen!$F$13:$F$67)))*N(Mitarbeiter!$E210)/IF(Einstellungen!$C$11="7 Tage",7,5),N('Ist-Stunden'!AJ210)+(N(Krankheitstage!BI210)+N(Krankheitstage!BU210))*N($C210))))</f>
        <v/>
      </c>
      <c r="BO210" s="76">
        <f>IF($B210="",0,IF(Einstellungen!$C$10="Ja",MAX(IF(Einstellungen!$C$11="7 Tage",MAX(0,(MIN(DATE(2028,9,0),IF(Mitarbeiter!$D210="",DATE(2028,9,0),Mitarbeiter!$D210),TODAY()))-(MAX(DATE(2028,8,1),Mitarbeiter!$C210))+1),MAX(0,NETWORKDAYS(MAX(DATE(2028,8,1),Mitarbeiter!$C210),MIN(DATE(2028,9,0),IF(Mitarbeiter!$D210="",DATE(2028,9,0),Mitarbeiter!$D210),TODAY()),Einstellungen!$F$13:$F$67)))*N(Mitarbeiter!$E210)/IF(Einstellungen!$C$11="7 Tage",7,5),N('Ist-Stunden'!AK210)),MAX(IF(Einstellungen!$C$11="7 Tage",MAX(0,(MIN(DATE(2028,9,0),IF(Mitarbeiter!$D210="",DATE(2028,9,0),Mitarbeiter!$D210),TODAY()))-(MAX(DATE(2028,8,1),Mitarbeiter!$C210))+1),MAX(0,NETWORKDAYS(MAX(DATE(2028,8,1),Mitarbeiter!$C210),MIN(DATE(2028,9,0),IF(Mitarbeiter!$D210="",DATE(2028,9,0),Mitarbeiter!$D210),TODAY()),Einstellungen!$F$13:$F$67)))*N(Mitarbeiter!$E210)/IF(Einstellungen!$C$11="7 Tage",7,5),N('Ist-Stunden'!AK210)+(N(Krankheitstage!BJ210)+N(Krankheitstage!BV210))*N($C210))))</f>
        <v/>
      </c>
      <c r="BP210" s="76">
        <f>IF($B210="",0,IF(Einstellungen!$C$10="Ja",MAX(IF(Einstellungen!$C$11="7 Tage",MAX(0,(MIN(DATE(2028,10,0),IF(Mitarbeiter!$D210="",DATE(2028,10,0),Mitarbeiter!$D210),TODAY()))-(MAX(DATE(2028,9,1),Mitarbeiter!$C210))+1),MAX(0,NETWORKDAYS(MAX(DATE(2028,9,1),Mitarbeiter!$C210),MIN(DATE(2028,10,0),IF(Mitarbeiter!$D210="",DATE(2028,10,0),Mitarbeiter!$D210),TODAY()),Einstellungen!$F$13:$F$67)))*N(Mitarbeiter!$E210)/IF(Einstellungen!$C$11="7 Tage",7,5),N('Ist-Stunden'!AL210)),MAX(IF(Einstellungen!$C$11="7 Tage",MAX(0,(MIN(DATE(2028,10,0),IF(Mitarbeiter!$D210="",DATE(2028,10,0),Mitarbeiter!$D210),TODAY()))-(MAX(DATE(2028,9,1),Mitarbeiter!$C210))+1),MAX(0,NETWORKDAYS(MAX(DATE(2028,9,1),Mitarbeiter!$C210),MIN(DATE(2028,10,0),IF(Mitarbeiter!$D210="",DATE(2028,10,0),Mitarbeiter!$D210),TODAY()),Einstellungen!$F$13:$F$67)))*N(Mitarbeiter!$E210)/IF(Einstellungen!$C$11="7 Tage",7,5),N('Ist-Stunden'!AL210)+(N(Krankheitstage!BK210)+N(Krankheitstage!BW210))*N($C210))))</f>
        <v/>
      </c>
      <c r="BQ210" s="76">
        <f>IF($B210="",0,IF(Einstellungen!$C$10="Ja",MAX(IF(Einstellungen!$C$11="7 Tage",MAX(0,(MIN(DATE(2028,11,0),IF(Mitarbeiter!$D210="",DATE(2028,11,0),Mitarbeiter!$D210),TODAY()))-(MAX(DATE(2028,10,1),Mitarbeiter!$C210))+1),MAX(0,NETWORKDAYS(MAX(DATE(2028,10,1),Mitarbeiter!$C210),MIN(DATE(2028,11,0),IF(Mitarbeiter!$D210="",DATE(2028,11,0),Mitarbeiter!$D210),TODAY()),Einstellungen!$F$13:$F$67)))*N(Mitarbeiter!$E210)/IF(Einstellungen!$C$11="7 Tage",7,5),N('Ist-Stunden'!AM210)),MAX(IF(Einstellungen!$C$11="7 Tage",MAX(0,(MIN(DATE(2028,11,0),IF(Mitarbeiter!$D210="",DATE(2028,11,0),Mitarbeiter!$D210),TODAY()))-(MAX(DATE(2028,10,1),Mitarbeiter!$C210))+1),MAX(0,NETWORKDAYS(MAX(DATE(2028,10,1),Mitarbeiter!$C210),MIN(DATE(2028,11,0),IF(Mitarbeiter!$D210="",DATE(2028,11,0),Mitarbeiter!$D210),TODAY()),Einstellungen!$F$13:$F$67)))*N(Mitarbeiter!$E210)/IF(Einstellungen!$C$11="7 Tage",7,5),N('Ist-Stunden'!AM210)+(N(Krankheitstage!BL210)+N(Krankheitstage!BX210))*N($C210))))</f>
        <v/>
      </c>
      <c r="BR210" s="76">
        <f>IF($B210="",0,IF(Einstellungen!$C$10="Ja",MAX(IF(Einstellungen!$C$11="7 Tage",MAX(0,(MIN(DATE(2028,12,0),IF(Mitarbeiter!$D210="",DATE(2028,12,0),Mitarbeiter!$D210),TODAY()))-(MAX(DATE(2028,11,1),Mitarbeiter!$C210))+1),MAX(0,NETWORKDAYS(MAX(DATE(2028,11,1),Mitarbeiter!$C210),MIN(DATE(2028,12,0),IF(Mitarbeiter!$D210="",DATE(2028,12,0),Mitarbeiter!$D210),TODAY()),Einstellungen!$F$13:$F$67)))*N(Mitarbeiter!$E210)/IF(Einstellungen!$C$11="7 Tage",7,5),N('Ist-Stunden'!AN210)),MAX(IF(Einstellungen!$C$11="7 Tage",MAX(0,(MIN(DATE(2028,12,0),IF(Mitarbeiter!$D210="",DATE(2028,12,0),Mitarbeiter!$D210),TODAY()))-(MAX(DATE(2028,11,1),Mitarbeiter!$C210))+1),MAX(0,NETWORKDAYS(MAX(DATE(2028,11,1),Mitarbeiter!$C210),MIN(DATE(2028,12,0),IF(Mitarbeiter!$D210="",DATE(2028,12,0),Mitarbeiter!$D210),TODAY()),Einstellungen!$F$13:$F$67)))*N(Mitarbeiter!$E210)/IF(Einstellungen!$C$11="7 Tage",7,5),N('Ist-Stunden'!AN210)+(N(Krankheitstage!BM210)+N(Krankheitstage!BY210))*N($C210))))</f>
        <v/>
      </c>
      <c r="BS210" s="76">
        <f>IF($B210="",0,IF(Einstellungen!$C$10="Ja",MAX(IF(Einstellungen!$C$11="7 Tage",MAX(0,(MIN(DATE(2028,13,0),IF(Mitarbeiter!$D210="",DATE(2028,13,0),Mitarbeiter!$D210),TODAY()))-(MAX(DATE(2028,12,1),Mitarbeiter!$C210))+1),MAX(0,NETWORKDAYS(MAX(DATE(2028,12,1),Mitarbeiter!$C210),MIN(DATE(2028,13,0),IF(Mitarbeiter!$D210="",DATE(2028,13,0),Mitarbeiter!$D210),TODAY()),Einstellungen!$F$13:$F$67)))*N(Mitarbeiter!$E210)/IF(Einstellungen!$C$11="7 Tage",7,5),N('Ist-Stunden'!AO210)),MAX(IF(Einstellungen!$C$11="7 Tage",MAX(0,(MIN(DATE(2028,13,0),IF(Mitarbeiter!$D210="",DATE(2028,13,0),Mitarbeiter!$D210),TODAY()))-(MAX(DATE(2028,12,1),Mitarbeiter!$C210))+1),MAX(0,NETWORKDAYS(MAX(DATE(2028,12,1),Mitarbeiter!$C210),MIN(DATE(2028,13,0),IF(Mitarbeiter!$D210="",DATE(2028,13,0),Mitarbeiter!$D210),TODAY()),Einstellungen!$F$13:$F$67)))*N(Mitarbeiter!$E210)/IF(Einstellungen!$C$11="7 Tage",7,5),N('Ist-Stunden'!AO210)+(N(Krankheitstage!BN210)+N(Krankheitstage!BZ210))*N($C210))))</f>
        <v/>
      </c>
      <c r="BT210" s="76">
        <f>IF($B210="",0,IF(Einstellungen!$C$10="Ja",MAX(IF(Einstellungen!$C$11="7 Tage",MAX(0,(MIN(DATE(2029,2,0),IF(Mitarbeiter!$D210="",DATE(2029,2,0),Mitarbeiter!$D210),TODAY()))-(MAX(DATE(2029,1,1),Mitarbeiter!$C210))+1),MAX(0,NETWORKDAYS(MAX(DATE(2029,1,1),Mitarbeiter!$C210),MIN(DATE(2029,2,0),IF(Mitarbeiter!$D210="",DATE(2029,2,0),Mitarbeiter!$D210),TODAY()),Einstellungen!$F$13:$F$67)))*N(Mitarbeiter!$E210)/IF(Einstellungen!$C$11="7 Tage",7,5),N('Ist-Stunden'!AP210)),MAX(IF(Einstellungen!$C$11="7 Tage",MAX(0,(MIN(DATE(2029,2,0),IF(Mitarbeiter!$D210="",DATE(2029,2,0),Mitarbeiter!$D210),TODAY()))-(MAX(DATE(2029,1,1),Mitarbeiter!$C210))+1),MAX(0,NETWORKDAYS(MAX(DATE(2029,1,1),Mitarbeiter!$C210),MIN(DATE(2029,2,0),IF(Mitarbeiter!$D210="",DATE(2029,2,0),Mitarbeiter!$D210),TODAY()),Einstellungen!$F$13:$F$67)))*N(Mitarbeiter!$E210)/IF(Einstellungen!$C$11="7 Tage",7,5),N('Ist-Stunden'!AP210)+(N(Krankheitstage!CA210)+N(Krankheitstage!CM210))*N($C210))))</f>
        <v/>
      </c>
      <c r="BU210" s="76">
        <f>IF($B210="",0,IF(Einstellungen!$C$10="Ja",MAX(IF(Einstellungen!$C$11="7 Tage",MAX(0,(MIN(DATE(2029,3,0),IF(Mitarbeiter!$D210="",DATE(2029,3,0),Mitarbeiter!$D210),TODAY()))-(MAX(DATE(2029,2,1),Mitarbeiter!$C210))+1),MAX(0,NETWORKDAYS(MAX(DATE(2029,2,1),Mitarbeiter!$C210),MIN(DATE(2029,3,0),IF(Mitarbeiter!$D210="",DATE(2029,3,0),Mitarbeiter!$D210),TODAY()),Einstellungen!$F$13:$F$67)))*N(Mitarbeiter!$E210)/IF(Einstellungen!$C$11="7 Tage",7,5),N('Ist-Stunden'!AQ210)),MAX(IF(Einstellungen!$C$11="7 Tage",MAX(0,(MIN(DATE(2029,3,0),IF(Mitarbeiter!$D210="",DATE(2029,3,0),Mitarbeiter!$D210),TODAY()))-(MAX(DATE(2029,2,1),Mitarbeiter!$C210))+1),MAX(0,NETWORKDAYS(MAX(DATE(2029,2,1),Mitarbeiter!$C210),MIN(DATE(2029,3,0),IF(Mitarbeiter!$D210="",DATE(2029,3,0),Mitarbeiter!$D210),TODAY()),Einstellungen!$F$13:$F$67)))*N(Mitarbeiter!$E210)/IF(Einstellungen!$C$11="7 Tage",7,5),N('Ist-Stunden'!AQ210)+(N(Krankheitstage!CB210)+N(Krankheitstage!CN210))*N($C210))))</f>
        <v/>
      </c>
      <c r="BV210" s="76">
        <f>IF($B210="",0,IF(Einstellungen!$C$10="Ja",MAX(IF(Einstellungen!$C$11="7 Tage",MAX(0,(MIN(DATE(2029,4,0),IF(Mitarbeiter!$D210="",DATE(2029,4,0),Mitarbeiter!$D210),TODAY()))-(MAX(DATE(2029,3,1),Mitarbeiter!$C210))+1),MAX(0,NETWORKDAYS(MAX(DATE(2029,3,1),Mitarbeiter!$C210),MIN(DATE(2029,4,0),IF(Mitarbeiter!$D210="",DATE(2029,4,0),Mitarbeiter!$D210),TODAY()),Einstellungen!$F$13:$F$67)))*N(Mitarbeiter!$E210)/IF(Einstellungen!$C$11="7 Tage",7,5),N('Ist-Stunden'!AR210)),MAX(IF(Einstellungen!$C$11="7 Tage",MAX(0,(MIN(DATE(2029,4,0),IF(Mitarbeiter!$D210="",DATE(2029,4,0),Mitarbeiter!$D210),TODAY()))-(MAX(DATE(2029,3,1),Mitarbeiter!$C210))+1),MAX(0,NETWORKDAYS(MAX(DATE(2029,3,1),Mitarbeiter!$C210),MIN(DATE(2029,4,0),IF(Mitarbeiter!$D210="",DATE(2029,4,0),Mitarbeiter!$D210),TODAY()),Einstellungen!$F$13:$F$67)))*N(Mitarbeiter!$E210)/IF(Einstellungen!$C$11="7 Tage",7,5),N('Ist-Stunden'!AR210)+(N(Krankheitstage!CC210)+N(Krankheitstage!CO210))*N($C210))))</f>
        <v/>
      </c>
      <c r="BW210" s="76">
        <f>IF($B210="",0,IF(Einstellungen!$C$10="Ja",MAX(IF(Einstellungen!$C$11="7 Tage",MAX(0,(MIN(DATE(2029,5,0),IF(Mitarbeiter!$D210="",DATE(2029,5,0),Mitarbeiter!$D210),TODAY()))-(MAX(DATE(2029,4,1),Mitarbeiter!$C210))+1),MAX(0,NETWORKDAYS(MAX(DATE(2029,4,1),Mitarbeiter!$C210),MIN(DATE(2029,5,0),IF(Mitarbeiter!$D210="",DATE(2029,5,0),Mitarbeiter!$D210),TODAY()),Einstellungen!$F$13:$F$67)))*N(Mitarbeiter!$E210)/IF(Einstellungen!$C$11="7 Tage",7,5),N('Ist-Stunden'!AS210)),MAX(IF(Einstellungen!$C$11="7 Tage",MAX(0,(MIN(DATE(2029,5,0),IF(Mitarbeiter!$D210="",DATE(2029,5,0),Mitarbeiter!$D210),TODAY()))-(MAX(DATE(2029,4,1),Mitarbeiter!$C210))+1),MAX(0,NETWORKDAYS(MAX(DATE(2029,4,1),Mitarbeiter!$C210),MIN(DATE(2029,5,0),IF(Mitarbeiter!$D210="",DATE(2029,5,0),Mitarbeiter!$D210),TODAY()),Einstellungen!$F$13:$F$67)))*N(Mitarbeiter!$E210)/IF(Einstellungen!$C$11="7 Tage",7,5),N('Ist-Stunden'!AS210)+(N(Krankheitstage!CD210)+N(Krankheitstage!CP210))*N($C210))))</f>
        <v/>
      </c>
      <c r="BX210" s="76">
        <f>IF($B210="",0,IF(Einstellungen!$C$10="Ja",MAX(IF(Einstellungen!$C$11="7 Tage",MAX(0,(MIN(DATE(2029,6,0),IF(Mitarbeiter!$D210="",DATE(2029,6,0),Mitarbeiter!$D210),TODAY()))-(MAX(DATE(2029,5,1),Mitarbeiter!$C210))+1),MAX(0,NETWORKDAYS(MAX(DATE(2029,5,1),Mitarbeiter!$C210),MIN(DATE(2029,6,0),IF(Mitarbeiter!$D210="",DATE(2029,6,0),Mitarbeiter!$D210),TODAY()),Einstellungen!$F$13:$F$67)))*N(Mitarbeiter!$E210)/IF(Einstellungen!$C$11="7 Tage",7,5),N('Ist-Stunden'!AT210)),MAX(IF(Einstellungen!$C$11="7 Tage",MAX(0,(MIN(DATE(2029,6,0),IF(Mitarbeiter!$D210="",DATE(2029,6,0),Mitarbeiter!$D210),TODAY()))-(MAX(DATE(2029,5,1),Mitarbeiter!$C210))+1),MAX(0,NETWORKDAYS(MAX(DATE(2029,5,1),Mitarbeiter!$C210),MIN(DATE(2029,6,0),IF(Mitarbeiter!$D210="",DATE(2029,6,0),Mitarbeiter!$D210),TODAY()),Einstellungen!$F$13:$F$67)))*N(Mitarbeiter!$E210)/IF(Einstellungen!$C$11="7 Tage",7,5),N('Ist-Stunden'!AT210)+(N(Krankheitstage!CE210)+N(Krankheitstage!CQ210))*N($C210))))</f>
        <v/>
      </c>
      <c r="BY210" s="76">
        <f>IF($B210="",0,IF(Einstellungen!$C$10="Ja",MAX(IF(Einstellungen!$C$11="7 Tage",MAX(0,(MIN(DATE(2029,7,0),IF(Mitarbeiter!$D210="",DATE(2029,7,0),Mitarbeiter!$D210),TODAY()))-(MAX(DATE(2029,6,1),Mitarbeiter!$C210))+1),MAX(0,NETWORKDAYS(MAX(DATE(2029,6,1),Mitarbeiter!$C210),MIN(DATE(2029,7,0),IF(Mitarbeiter!$D210="",DATE(2029,7,0),Mitarbeiter!$D210),TODAY()),Einstellungen!$F$13:$F$67)))*N(Mitarbeiter!$E210)/IF(Einstellungen!$C$11="7 Tage",7,5),N('Ist-Stunden'!AU210)),MAX(IF(Einstellungen!$C$11="7 Tage",MAX(0,(MIN(DATE(2029,7,0),IF(Mitarbeiter!$D210="",DATE(2029,7,0),Mitarbeiter!$D210),TODAY()))-(MAX(DATE(2029,6,1),Mitarbeiter!$C210))+1),MAX(0,NETWORKDAYS(MAX(DATE(2029,6,1),Mitarbeiter!$C210),MIN(DATE(2029,7,0),IF(Mitarbeiter!$D210="",DATE(2029,7,0),Mitarbeiter!$D210),TODAY()),Einstellungen!$F$13:$F$67)))*N(Mitarbeiter!$E210)/IF(Einstellungen!$C$11="7 Tage",7,5),N('Ist-Stunden'!AU210)+(N(Krankheitstage!CF210)+N(Krankheitstage!CR210))*N($C210))))</f>
        <v/>
      </c>
      <c r="BZ210" s="76">
        <f>IF($B210="",0,IF(Einstellungen!$C$10="Ja",MAX(IF(Einstellungen!$C$11="7 Tage",MAX(0,(MIN(DATE(2029,8,0),IF(Mitarbeiter!$D210="",DATE(2029,8,0),Mitarbeiter!$D210),TODAY()))-(MAX(DATE(2029,7,1),Mitarbeiter!$C210))+1),MAX(0,NETWORKDAYS(MAX(DATE(2029,7,1),Mitarbeiter!$C210),MIN(DATE(2029,8,0),IF(Mitarbeiter!$D210="",DATE(2029,8,0),Mitarbeiter!$D210),TODAY()),Einstellungen!$F$13:$F$67)))*N(Mitarbeiter!$E210)/IF(Einstellungen!$C$11="7 Tage",7,5),N('Ist-Stunden'!AV210)),MAX(IF(Einstellungen!$C$11="7 Tage",MAX(0,(MIN(DATE(2029,8,0),IF(Mitarbeiter!$D210="",DATE(2029,8,0),Mitarbeiter!$D210),TODAY()))-(MAX(DATE(2029,7,1),Mitarbeiter!$C210))+1),MAX(0,NETWORKDAYS(MAX(DATE(2029,7,1),Mitarbeiter!$C210),MIN(DATE(2029,8,0),IF(Mitarbeiter!$D210="",DATE(2029,8,0),Mitarbeiter!$D210),TODAY()),Einstellungen!$F$13:$F$67)))*N(Mitarbeiter!$E210)/IF(Einstellungen!$C$11="7 Tage",7,5),N('Ist-Stunden'!AV210)+(N(Krankheitstage!CG210)+N(Krankheitstage!CS210))*N($C210))))</f>
        <v/>
      </c>
      <c r="CA210" s="76">
        <f>IF($B210="",0,IF(Einstellungen!$C$10="Ja",MAX(IF(Einstellungen!$C$11="7 Tage",MAX(0,(MIN(DATE(2029,9,0),IF(Mitarbeiter!$D210="",DATE(2029,9,0),Mitarbeiter!$D210),TODAY()))-(MAX(DATE(2029,8,1),Mitarbeiter!$C210))+1),MAX(0,NETWORKDAYS(MAX(DATE(2029,8,1),Mitarbeiter!$C210),MIN(DATE(2029,9,0),IF(Mitarbeiter!$D210="",DATE(2029,9,0),Mitarbeiter!$D210),TODAY()),Einstellungen!$F$13:$F$67)))*N(Mitarbeiter!$E210)/IF(Einstellungen!$C$11="7 Tage",7,5),N('Ist-Stunden'!AW210)),MAX(IF(Einstellungen!$C$11="7 Tage",MAX(0,(MIN(DATE(2029,9,0),IF(Mitarbeiter!$D210="",DATE(2029,9,0),Mitarbeiter!$D210),TODAY()))-(MAX(DATE(2029,8,1),Mitarbeiter!$C210))+1),MAX(0,NETWORKDAYS(MAX(DATE(2029,8,1),Mitarbeiter!$C210),MIN(DATE(2029,9,0),IF(Mitarbeiter!$D210="",DATE(2029,9,0),Mitarbeiter!$D210),TODAY()),Einstellungen!$F$13:$F$67)))*N(Mitarbeiter!$E210)/IF(Einstellungen!$C$11="7 Tage",7,5),N('Ist-Stunden'!AW210)+(N(Krankheitstage!CH210)+N(Krankheitstage!CT210))*N($C210))))</f>
        <v/>
      </c>
      <c r="CB210" s="76">
        <f>IF($B210="",0,IF(Einstellungen!$C$10="Ja",MAX(IF(Einstellungen!$C$11="7 Tage",MAX(0,(MIN(DATE(2029,10,0),IF(Mitarbeiter!$D210="",DATE(2029,10,0),Mitarbeiter!$D210),TODAY()))-(MAX(DATE(2029,9,1),Mitarbeiter!$C210))+1),MAX(0,NETWORKDAYS(MAX(DATE(2029,9,1),Mitarbeiter!$C210),MIN(DATE(2029,10,0),IF(Mitarbeiter!$D210="",DATE(2029,10,0),Mitarbeiter!$D210),TODAY()),Einstellungen!$F$13:$F$67)))*N(Mitarbeiter!$E210)/IF(Einstellungen!$C$11="7 Tage",7,5),N('Ist-Stunden'!AX210)),MAX(IF(Einstellungen!$C$11="7 Tage",MAX(0,(MIN(DATE(2029,10,0),IF(Mitarbeiter!$D210="",DATE(2029,10,0),Mitarbeiter!$D210),TODAY()))-(MAX(DATE(2029,9,1),Mitarbeiter!$C210))+1),MAX(0,NETWORKDAYS(MAX(DATE(2029,9,1),Mitarbeiter!$C210),MIN(DATE(2029,10,0),IF(Mitarbeiter!$D210="",DATE(2029,10,0),Mitarbeiter!$D210),TODAY()),Einstellungen!$F$13:$F$67)))*N(Mitarbeiter!$E210)/IF(Einstellungen!$C$11="7 Tage",7,5),N('Ist-Stunden'!AX210)+(N(Krankheitstage!CI210)+N(Krankheitstage!CU210))*N($C210))))</f>
        <v/>
      </c>
      <c r="CC210" s="76">
        <f>IF($B210="",0,IF(Einstellungen!$C$10="Ja",MAX(IF(Einstellungen!$C$11="7 Tage",MAX(0,(MIN(DATE(2029,11,0),IF(Mitarbeiter!$D210="",DATE(2029,11,0),Mitarbeiter!$D210),TODAY()))-(MAX(DATE(2029,10,1),Mitarbeiter!$C210))+1),MAX(0,NETWORKDAYS(MAX(DATE(2029,10,1),Mitarbeiter!$C210),MIN(DATE(2029,11,0),IF(Mitarbeiter!$D210="",DATE(2029,11,0),Mitarbeiter!$D210),TODAY()),Einstellungen!$F$13:$F$67)))*N(Mitarbeiter!$E210)/IF(Einstellungen!$C$11="7 Tage",7,5),N('Ist-Stunden'!AY210)),MAX(IF(Einstellungen!$C$11="7 Tage",MAX(0,(MIN(DATE(2029,11,0),IF(Mitarbeiter!$D210="",DATE(2029,11,0),Mitarbeiter!$D210),TODAY()))-(MAX(DATE(2029,10,1),Mitarbeiter!$C210))+1),MAX(0,NETWORKDAYS(MAX(DATE(2029,10,1),Mitarbeiter!$C210),MIN(DATE(2029,11,0),IF(Mitarbeiter!$D210="",DATE(2029,11,0),Mitarbeiter!$D210),TODAY()),Einstellungen!$F$13:$F$67)))*N(Mitarbeiter!$E210)/IF(Einstellungen!$C$11="7 Tage",7,5),N('Ist-Stunden'!AY210)+(N(Krankheitstage!CJ210)+N(Krankheitstage!CV210))*N($C210))))</f>
        <v/>
      </c>
      <c r="CD210" s="76">
        <f>IF($B210="",0,IF(Einstellungen!$C$10="Ja",MAX(IF(Einstellungen!$C$11="7 Tage",MAX(0,(MIN(DATE(2029,12,0),IF(Mitarbeiter!$D210="",DATE(2029,12,0),Mitarbeiter!$D210),TODAY()))-(MAX(DATE(2029,11,1),Mitarbeiter!$C210))+1),MAX(0,NETWORKDAYS(MAX(DATE(2029,11,1),Mitarbeiter!$C210),MIN(DATE(2029,12,0),IF(Mitarbeiter!$D210="",DATE(2029,12,0),Mitarbeiter!$D210),TODAY()),Einstellungen!$F$13:$F$67)))*N(Mitarbeiter!$E210)/IF(Einstellungen!$C$11="7 Tage",7,5),N('Ist-Stunden'!AZ210)),MAX(IF(Einstellungen!$C$11="7 Tage",MAX(0,(MIN(DATE(2029,12,0),IF(Mitarbeiter!$D210="",DATE(2029,12,0),Mitarbeiter!$D210),TODAY()))-(MAX(DATE(2029,11,1),Mitarbeiter!$C210))+1),MAX(0,NETWORKDAYS(MAX(DATE(2029,11,1),Mitarbeiter!$C210),MIN(DATE(2029,12,0),IF(Mitarbeiter!$D210="",DATE(2029,12,0),Mitarbeiter!$D210),TODAY()),Einstellungen!$F$13:$F$67)))*N(Mitarbeiter!$E210)/IF(Einstellungen!$C$11="7 Tage",7,5),N('Ist-Stunden'!AZ210)+(N(Krankheitstage!CK210)+N(Krankheitstage!CW210))*N($C210))))</f>
        <v/>
      </c>
      <c r="CE210" s="76">
        <f>IF($B210="",0,IF(Einstellungen!$C$10="Ja",MAX(IF(Einstellungen!$C$11="7 Tage",MAX(0,(MIN(DATE(2029,13,0),IF(Mitarbeiter!$D210="",DATE(2029,13,0),Mitarbeiter!$D210),TODAY()))-(MAX(DATE(2029,12,1),Mitarbeiter!$C210))+1),MAX(0,NETWORKDAYS(MAX(DATE(2029,12,1),Mitarbeiter!$C210),MIN(DATE(2029,13,0),IF(Mitarbeiter!$D210="",DATE(2029,13,0),Mitarbeiter!$D210),TODAY()),Einstellungen!$F$13:$F$67)))*N(Mitarbeiter!$E210)/IF(Einstellungen!$C$11="7 Tage",7,5),N('Ist-Stunden'!BA210)),MAX(IF(Einstellungen!$C$11="7 Tage",MAX(0,(MIN(DATE(2029,13,0),IF(Mitarbeiter!$D210="",DATE(2029,13,0),Mitarbeiter!$D210),TODAY()))-(MAX(DATE(2029,12,1),Mitarbeiter!$C210))+1),MAX(0,NETWORKDAYS(MAX(DATE(2029,12,1),Mitarbeiter!$C210),MIN(DATE(2029,13,0),IF(Mitarbeiter!$D210="",DATE(2029,13,0),Mitarbeiter!$D210),TODAY()),Einstellungen!$F$13:$F$67)))*N(Mitarbeiter!$E210)/IF(Einstellungen!$C$11="7 Tage",7,5),N('Ist-Stunden'!BA210)+(N(Krankheitstage!CL210)+N(Krankheitstage!CX210))*N($C210))))</f>
        <v/>
      </c>
      <c r="CF210" s="76">
        <f>IF($B210="",0,IF(Einstellungen!$C$10="Ja",MAX(IF(Einstellungen!$C$11="7 Tage",MAX(0,(MIN(DATE(2030,2,0),IF(Mitarbeiter!$D210="",DATE(2030,2,0),Mitarbeiter!$D210),TODAY()))-(MAX(DATE(2030,1,1),Mitarbeiter!$C210))+1),MAX(0,NETWORKDAYS(MAX(DATE(2030,1,1),Mitarbeiter!$C210),MIN(DATE(2030,2,0),IF(Mitarbeiter!$D210="",DATE(2030,2,0),Mitarbeiter!$D210),TODAY()),Einstellungen!$F$13:$F$67)))*N(Mitarbeiter!$E210)/IF(Einstellungen!$C$11="7 Tage",7,5),N('Ist-Stunden'!BB210)),MAX(IF(Einstellungen!$C$11="7 Tage",MAX(0,(MIN(DATE(2030,2,0),IF(Mitarbeiter!$D210="",DATE(2030,2,0),Mitarbeiter!$D210),TODAY()))-(MAX(DATE(2030,1,1),Mitarbeiter!$C210))+1),MAX(0,NETWORKDAYS(MAX(DATE(2030,1,1),Mitarbeiter!$C210),MIN(DATE(2030,2,0),IF(Mitarbeiter!$D210="",DATE(2030,2,0),Mitarbeiter!$D210),TODAY()),Einstellungen!$F$13:$F$67)))*N(Mitarbeiter!$E210)/IF(Einstellungen!$C$11="7 Tage",7,5),N('Ist-Stunden'!BB210)+(N(Krankheitstage!CY210)+N(Krankheitstage!DK210))*N($C210))))</f>
        <v/>
      </c>
      <c r="CG210" s="76">
        <f>IF($B210="",0,IF(Einstellungen!$C$10="Ja",MAX(IF(Einstellungen!$C$11="7 Tage",MAX(0,(MIN(DATE(2030,3,0),IF(Mitarbeiter!$D210="",DATE(2030,3,0),Mitarbeiter!$D210),TODAY()))-(MAX(DATE(2030,2,1),Mitarbeiter!$C210))+1),MAX(0,NETWORKDAYS(MAX(DATE(2030,2,1),Mitarbeiter!$C210),MIN(DATE(2030,3,0),IF(Mitarbeiter!$D210="",DATE(2030,3,0),Mitarbeiter!$D210),TODAY()),Einstellungen!$F$13:$F$67)))*N(Mitarbeiter!$E210)/IF(Einstellungen!$C$11="7 Tage",7,5),N('Ist-Stunden'!BC210)),MAX(IF(Einstellungen!$C$11="7 Tage",MAX(0,(MIN(DATE(2030,3,0),IF(Mitarbeiter!$D210="",DATE(2030,3,0),Mitarbeiter!$D210),TODAY()))-(MAX(DATE(2030,2,1),Mitarbeiter!$C210))+1),MAX(0,NETWORKDAYS(MAX(DATE(2030,2,1),Mitarbeiter!$C210),MIN(DATE(2030,3,0),IF(Mitarbeiter!$D210="",DATE(2030,3,0),Mitarbeiter!$D210),TODAY()),Einstellungen!$F$13:$F$67)))*N(Mitarbeiter!$E210)/IF(Einstellungen!$C$11="7 Tage",7,5),N('Ist-Stunden'!BC210)+(N(Krankheitstage!CZ210)+N(Krankheitstage!DL210))*N($C210))))</f>
        <v/>
      </c>
      <c r="CH210" s="76">
        <f>IF($B210="",0,IF(Einstellungen!$C$10="Ja",MAX(IF(Einstellungen!$C$11="7 Tage",MAX(0,(MIN(DATE(2030,4,0),IF(Mitarbeiter!$D210="",DATE(2030,4,0),Mitarbeiter!$D210),TODAY()))-(MAX(DATE(2030,3,1),Mitarbeiter!$C210))+1),MAX(0,NETWORKDAYS(MAX(DATE(2030,3,1),Mitarbeiter!$C210),MIN(DATE(2030,4,0),IF(Mitarbeiter!$D210="",DATE(2030,4,0),Mitarbeiter!$D210),TODAY()),Einstellungen!$F$13:$F$67)))*N(Mitarbeiter!$E210)/IF(Einstellungen!$C$11="7 Tage",7,5),N('Ist-Stunden'!BD210)),MAX(IF(Einstellungen!$C$11="7 Tage",MAX(0,(MIN(DATE(2030,4,0),IF(Mitarbeiter!$D210="",DATE(2030,4,0),Mitarbeiter!$D210),TODAY()))-(MAX(DATE(2030,3,1),Mitarbeiter!$C210))+1),MAX(0,NETWORKDAYS(MAX(DATE(2030,3,1),Mitarbeiter!$C210),MIN(DATE(2030,4,0),IF(Mitarbeiter!$D210="",DATE(2030,4,0),Mitarbeiter!$D210),TODAY()),Einstellungen!$F$13:$F$67)))*N(Mitarbeiter!$E210)/IF(Einstellungen!$C$11="7 Tage",7,5),N('Ist-Stunden'!BD210)+(N(Krankheitstage!DA210)+N(Krankheitstage!DM210))*N($C210))))</f>
        <v/>
      </c>
      <c r="CI210" s="76">
        <f>IF($B210="",0,IF(Einstellungen!$C$10="Ja",MAX(IF(Einstellungen!$C$11="7 Tage",MAX(0,(MIN(DATE(2030,5,0),IF(Mitarbeiter!$D210="",DATE(2030,5,0),Mitarbeiter!$D210),TODAY()))-(MAX(DATE(2030,4,1),Mitarbeiter!$C210))+1),MAX(0,NETWORKDAYS(MAX(DATE(2030,4,1),Mitarbeiter!$C210),MIN(DATE(2030,5,0),IF(Mitarbeiter!$D210="",DATE(2030,5,0),Mitarbeiter!$D210),TODAY()),Einstellungen!$F$13:$F$67)))*N(Mitarbeiter!$E210)/IF(Einstellungen!$C$11="7 Tage",7,5),N('Ist-Stunden'!BE210)),MAX(IF(Einstellungen!$C$11="7 Tage",MAX(0,(MIN(DATE(2030,5,0),IF(Mitarbeiter!$D210="",DATE(2030,5,0),Mitarbeiter!$D210),TODAY()))-(MAX(DATE(2030,4,1),Mitarbeiter!$C210))+1),MAX(0,NETWORKDAYS(MAX(DATE(2030,4,1),Mitarbeiter!$C210),MIN(DATE(2030,5,0),IF(Mitarbeiter!$D210="",DATE(2030,5,0),Mitarbeiter!$D210),TODAY()),Einstellungen!$F$13:$F$67)))*N(Mitarbeiter!$E210)/IF(Einstellungen!$C$11="7 Tage",7,5),N('Ist-Stunden'!BE210)+(N(Krankheitstage!DB210)+N(Krankheitstage!DN210))*N($C210))))</f>
        <v/>
      </c>
      <c r="CJ210" s="76">
        <f>IF($B210="",0,IF(Einstellungen!$C$10="Ja",MAX(IF(Einstellungen!$C$11="7 Tage",MAX(0,(MIN(DATE(2030,6,0),IF(Mitarbeiter!$D210="",DATE(2030,6,0),Mitarbeiter!$D210),TODAY()))-(MAX(DATE(2030,5,1),Mitarbeiter!$C210))+1),MAX(0,NETWORKDAYS(MAX(DATE(2030,5,1),Mitarbeiter!$C210),MIN(DATE(2030,6,0),IF(Mitarbeiter!$D210="",DATE(2030,6,0),Mitarbeiter!$D210),TODAY()),Einstellungen!$F$13:$F$67)))*N(Mitarbeiter!$E210)/IF(Einstellungen!$C$11="7 Tage",7,5),N('Ist-Stunden'!BF210)),MAX(IF(Einstellungen!$C$11="7 Tage",MAX(0,(MIN(DATE(2030,6,0),IF(Mitarbeiter!$D210="",DATE(2030,6,0),Mitarbeiter!$D210),TODAY()))-(MAX(DATE(2030,5,1),Mitarbeiter!$C210))+1),MAX(0,NETWORKDAYS(MAX(DATE(2030,5,1),Mitarbeiter!$C210),MIN(DATE(2030,6,0),IF(Mitarbeiter!$D210="",DATE(2030,6,0),Mitarbeiter!$D210),TODAY()),Einstellungen!$F$13:$F$67)))*N(Mitarbeiter!$E210)/IF(Einstellungen!$C$11="7 Tage",7,5),N('Ist-Stunden'!BF210)+(N(Krankheitstage!DC210)+N(Krankheitstage!DO210))*N($C210))))</f>
        <v/>
      </c>
      <c r="CK210" s="76">
        <f>IF($B210="",0,IF(Einstellungen!$C$10="Ja",MAX(IF(Einstellungen!$C$11="7 Tage",MAX(0,(MIN(DATE(2030,7,0),IF(Mitarbeiter!$D210="",DATE(2030,7,0),Mitarbeiter!$D210),TODAY()))-(MAX(DATE(2030,6,1),Mitarbeiter!$C210))+1),MAX(0,NETWORKDAYS(MAX(DATE(2030,6,1),Mitarbeiter!$C210),MIN(DATE(2030,7,0),IF(Mitarbeiter!$D210="",DATE(2030,7,0),Mitarbeiter!$D210),TODAY()),Einstellungen!$F$13:$F$67)))*N(Mitarbeiter!$E210)/IF(Einstellungen!$C$11="7 Tage",7,5),N('Ist-Stunden'!BG210)),MAX(IF(Einstellungen!$C$11="7 Tage",MAX(0,(MIN(DATE(2030,7,0),IF(Mitarbeiter!$D210="",DATE(2030,7,0),Mitarbeiter!$D210),TODAY()))-(MAX(DATE(2030,6,1),Mitarbeiter!$C210))+1),MAX(0,NETWORKDAYS(MAX(DATE(2030,6,1),Mitarbeiter!$C210),MIN(DATE(2030,7,0),IF(Mitarbeiter!$D210="",DATE(2030,7,0),Mitarbeiter!$D210),TODAY()),Einstellungen!$F$13:$F$67)))*N(Mitarbeiter!$E210)/IF(Einstellungen!$C$11="7 Tage",7,5),N('Ist-Stunden'!BG210)+(N(Krankheitstage!DD210)+N(Krankheitstage!DP210))*N($C210))))</f>
        <v/>
      </c>
      <c r="CL210" s="76">
        <f>IF($B210="",0,IF(Einstellungen!$C$10="Ja",MAX(IF(Einstellungen!$C$11="7 Tage",MAX(0,(MIN(DATE(2030,8,0),IF(Mitarbeiter!$D210="",DATE(2030,8,0),Mitarbeiter!$D210),TODAY()))-(MAX(DATE(2030,7,1),Mitarbeiter!$C210))+1),MAX(0,NETWORKDAYS(MAX(DATE(2030,7,1),Mitarbeiter!$C210),MIN(DATE(2030,8,0),IF(Mitarbeiter!$D210="",DATE(2030,8,0),Mitarbeiter!$D210),TODAY()),Einstellungen!$F$13:$F$67)))*N(Mitarbeiter!$E210)/IF(Einstellungen!$C$11="7 Tage",7,5),N('Ist-Stunden'!BH210)),MAX(IF(Einstellungen!$C$11="7 Tage",MAX(0,(MIN(DATE(2030,8,0),IF(Mitarbeiter!$D210="",DATE(2030,8,0),Mitarbeiter!$D210),TODAY()))-(MAX(DATE(2030,7,1),Mitarbeiter!$C210))+1),MAX(0,NETWORKDAYS(MAX(DATE(2030,7,1),Mitarbeiter!$C210),MIN(DATE(2030,8,0),IF(Mitarbeiter!$D210="",DATE(2030,8,0),Mitarbeiter!$D210),TODAY()),Einstellungen!$F$13:$F$67)))*N(Mitarbeiter!$E210)/IF(Einstellungen!$C$11="7 Tage",7,5),N('Ist-Stunden'!BH210)+(N(Krankheitstage!DE210)+N(Krankheitstage!DQ210))*N($C210))))</f>
        <v/>
      </c>
      <c r="CM210" s="76">
        <f>IF($B210="",0,IF(Einstellungen!$C$10="Ja",MAX(IF(Einstellungen!$C$11="7 Tage",MAX(0,(MIN(DATE(2030,9,0),IF(Mitarbeiter!$D210="",DATE(2030,9,0),Mitarbeiter!$D210),TODAY()))-(MAX(DATE(2030,8,1),Mitarbeiter!$C210))+1),MAX(0,NETWORKDAYS(MAX(DATE(2030,8,1),Mitarbeiter!$C210),MIN(DATE(2030,9,0),IF(Mitarbeiter!$D210="",DATE(2030,9,0),Mitarbeiter!$D210),TODAY()),Einstellungen!$F$13:$F$67)))*N(Mitarbeiter!$E210)/IF(Einstellungen!$C$11="7 Tage",7,5),N('Ist-Stunden'!BI210)),MAX(IF(Einstellungen!$C$11="7 Tage",MAX(0,(MIN(DATE(2030,9,0),IF(Mitarbeiter!$D210="",DATE(2030,9,0),Mitarbeiter!$D210),TODAY()))-(MAX(DATE(2030,8,1),Mitarbeiter!$C210))+1),MAX(0,NETWORKDAYS(MAX(DATE(2030,8,1),Mitarbeiter!$C210),MIN(DATE(2030,9,0),IF(Mitarbeiter!$D210="",DATE(2030,9,0),Mitarbeiter!$D210),TODAY()),Einstellungen!$F$13:$F$67)))*N(Mitarbeiter!$E210)/IF(Einstellungen!$C$11="7 Tage",7,5),N('Ist-Stunden'!BI210)+(N(Krankheitstage!DF210)+N(Krankheitstage!DR210))*N($C210))))</f>
        <v/>
      </c>
      <c r="CN210" s="76">
        <f>IF($B210="",0,IF(Einstellungen!$C$10="Ja",MAX(IF(Einstellungen!$C$11="7 Tage",MAX(0,(MIN(DATE(2030,10,0),IF(Mitarbeiter!$D210="",DATE(2030,10,0),Mitarbeiter!$D210),TODAY()))-(MAX(DATE(2030,9,1),Mitarbeiter!$C210))+1),MAX(0,NETWORKDAYS(MAX(DATE(2030,9,1),Mitarbeiter!$C210),MIN(DATE(2030,10,0),IF(Mitarbeiter!$D210="",DATE(2030,10,0),Mitarbeiter!$D210),TODAY()),Einstellungen!$F$13:$F$67)))*N(Mitarbeiter!$E210)/IF(Einstellungen!$C$11="7 Tage",7,5),N('Ist-Stunden'!BJ210)),MAX(IF(Einstellungen!$C$11="7 Tage",MAX(0,(MIN(DATE(2030,10,0),IF(Mitarbeiter!$D210="",DATE(2030,10,0),Mitarbeiter!$D210),TODAY()))-(MAX(DATE(2030,9,1),Mitarbeiter!$C210))+1),MAX(0,NETWORKDAYS(MAX(DATE(2030,9,1),Mitarbeiter!$C210),MIN(DATE(2030,10,0),IF(Mitarbeiter!$D210="",DATE(2030,10,0),Mitarbeiter!$D210),TODAY()),Einstellungen!$F$13:$F$67)))*N(Mitarbeiter!$E210)/IF(Einstellungen!$C$11="7 Tage",7,5),N('Ist-Stunden'!BJ210)+(N(Krankheitstage!DG210)+N(Krankheitstage!DS210))*N($C210))))</f>
        <v/>
      </c>
      <c r="CO210" s="76">
        <f>IF($B210="",0,IF(Einstellungen!$C$10="Ja",MAX(IF(Einstellungen!$C$11="7 Tage",MAX(0,(MIN(DATE(2030,11,0),IF(Mitarbeiter!$D210="",DATE(2030,11,0),Mitarbeiter!$D210),TODAY()))-(MAX(DATE(2030,10,1),Mitarbeiter!$C210))+1),MAX(0,NETWORKDAYS(MAX(DATE(2030,10,1),Mitarbeiter!$C210),MIN(DATE(2030,11,0),IF(Mitarbeiter!$D210="",DATE(2030,11,0),Mitarbeiter!$D210),TODAY()),Einstellungen!$F$13:$F$67)))*N(Mitarbeiter!$E210)/IF(Einstellungen!$C$11="7 Tage",7,5),N('Ist-Stunden'!BK210)),MAX(IF(Einstellungen!$C$11="7 Tage",MAX(0,(MIN(DATE(2030,11,0),IF(Mitarbeiter!$D210="",DATE(2030,11,0),Mitarbeiter!$D210),TODAY()))-(MAX(DATE(2030,10,1),Mitarbeiter!$C210))+1),MAX(0,NETWORKDAYS(MAX(DATE(2030,10,1),Mitarbeiter!$C210),MIN(DATE(2030,11,0),IF(Mitarbeiter!$D210="",DATE(2030,11,0),Mitarbeiter!$D210),TODAY()),Einstellungen!$F$13:$F$67)))*N(Mitarbeiter!$E210)/IF(Einstellungen!$C$11="7 Tage",7,5),N('Ist-Stunden'!BK210)+(N(Krankheitstage!DH210)+N(Krankheitstage!DT210))*N($C210))))</f>
        <v/>
      </c>
      <c r="CP210" s="76">
        <f>IF($B210="",0,IF(Einstellungen!$C$10="Ja",MAX(IF(Einstellungen!$C$11="7 Tage",MAX(0,(MIN(DATE(2030,12,0),IF(Mitarbeiter!$D210="",DATE(2030,12,0),Mitarbeiter!$D210),TODAY()))-(MAX(DATE(2030,11,1),Mitarbeiter!$C210))+1),MAX(0,NETWORKDAYS(MAX(DATE(2030,11,1),Mitarbeiter!$C210),MIN(DATE(2030,12,0),IF(Mitarbeiter!$D210="",DATE(2030,12,0),Mitarbeiter!$D210),TODAY()),Einstellungen!$F$13:$F$67)))*N(Mitarbeiter!$E210)/IF(Einstellungen!$C$11="7 Tage",7,5),N('Ist-Stunden'!BL210)),MAX(IF(Einstellungen!$C$11="7 Tage",MAX(0,(MIN(DATE(2030,12,0),IF(Mitarbeiter!$D210="",DATE(2030,12,0),Mitarbeiter!$D210),TODAY()))-(MAX(DATE(2030,11,1),Mitarbeiter!$C210))+1),MAX(0,NETWORKDAYS(MAX(DATE(2030,11,1),Mitarbeiter!$C210),MIN(DATE(2030,12,0),IF(Mitarbeiter!$D210="",DATE(2030,12,0),Mitarbeiter!$D210),TODAY()),Einstellungen!$F$13:$F$67)))*N(Mitarbeiter!$E210)/IF(Einstellungen!$C$11="7 Tage",7,5),N('Ist-Stunden'!BL210)+(N(Krankheitstage!DI210)+N(Krankheitstage!DU210))*N($C210))))</f>
        <v/>
      </c>
      <c r="CQ210" s="76">
        <f>IF($B210="",0,IF(Einstellungen!$C$10="Ja",MAX(IF(Einstellungen!$C$11="7 Tage",MAX(0,(MIN(DATE(2030,13,0),IF(Mitarbeiter!$D210="",DATE(2030,13,0),Mitarbeiter!$D210),TODAY()))-(MAX(DATE(2030,12,1),Mitarbeiter!$C210))+1),MAX(0,NETWORKDAYS(MAX(DATE(2030,12,1),Mitarbeiter!$C210),MIN(DATE(2030,13,0),IF(Mitarbeiter!$D210="",DATE(2030,13,0),Mitarbeiter!$D210),TODAY()),Einstellungen!$F$13:$F$67)))*N(Mitarbeiter!$E210)/IF(Einstellungen!$C$11="7 Tage",7,5),N('Ist-Stunden'!BM210)),MAX(IF(Einstellungen!$C$11="7 Tage",MAX(0,(MIN(DATE(2030,13,0),IF(Mitarbeiter!$D210="",DATE(2030,13,0),Mitarbeiter!$D210),TODAY()))-(MAX(DATE(2030,12,1),Mitarbeiter!$C210))+1),MAX(0,NETWORKDAYS(MAX(DATE(2030,12,1),Mitarbeiter!$C210),MIN(DATE(2030,13,0),IF(Mitarbeiter!$D210="",DATE(2030,13,0),Mitarbeiter!$D210),TODAY()),Einstellungen!$F$13:$F$67)))*N(Mitarbeiter!$E210)/IF(Einstellungen!$C$11="7 Tage",7,5),N('Ist-Stunden'!BM210)+(N(Krankheitstage!DJ210)+N(Krankheitstage!DV210))*N($C210))))</f>
        <v/>
      </c>
    </row>
    <row r="211">
      <c r="A211" s="73">
        <f>IF(Mitarbeiter!B211="","",Mitarbeiter!A211)</f>
        <v/>
      </c>
      <c r="B211" s="6">
        <f>IF(Mitarbeiter!B211="","",Mitarbeiter!B211)</f>
        <v/>
      </c>
      <c r="C211" s="74">
        <f>IF(Mitarbeiter!B211="","",Mitarbeiter!F211)</f>
        <v/>
      </c>
      <c r="D211" s="75">
        <f>N(INDEX(Krankheitstage!$G211:$DV211,1,(Einstellungen!$C$3-2026)*24+1))</f>
        <v/>
      </c>
      <c r="E211" s="75">
        <f>N(INDEX(Krankheitstage!$G211:$DV211,1,(Einstellungen!$C$3-2026)*24+2))</f>
        <v/>
      </c>
      <c r="F211" s="75">
        <f>N(INDEX(Krankheitstage!$G211:$DV211,1,(Einstellungen!$C$3-2026)*24+3))</f>
        <v/>
      </c>
      <c r="G211" s="75">
        <f>N(INDEX(Krankheitstage!$G211:$DV211,1,(Einstellungen!$C$3-2026)*24+4))</f>
        <v/>
      </c>
      <c r="H211" s="75">
        <f>N(INDEX(Krankheitstage!$G211:$DV211,1,(Einstellungen!$C$3-2026)*24+5))</f>
        <v/>
      </c>
      <c r="I211" s="75">
        <f>N(INDEX(Krankheitstage!$G211:$DV211,1,(Einstellungen!$C$3-2026)*24+6))</f>
        <v/>
      </c>
      <c r="J211" s="75">
        <f>N(INDEX(Krankheitstage!$G211:$DV211,1,(Einstellungen!$C$3-2026)*24+7))</f>
        <v/>
      </c>
      <c r="K211" s="75">
        <f>N(INDEX(Krankheitstage!$G211:$DV211,1,(Einstellungen!$C$3-2026)*24+8))</f>
        <v/>
      </c>
      <c r="L211" s="75">
        <f>N(INDEX(Krankheitstage!$G211:$DV211,1,(Einstellungen!$C$3-2026)*24+9))</f>
        <v/>
      </c>
      <c r="M211" s="75">
        <f>N(INDEX(Krankheitstage!$G211:$DV211,1,(Einstellungen!$C$3-2026)*24+10))</f>
        <v/>
      </c>
      <c r="N211" s="75">
        <f>N(INDEX(Krankheitstage!$G211:$DV211,1,(Einstellungen!$C$3-2026)*24+11))</f>
        <v/>
      </c>
      <c r="O211" s="75">
        <f>N(INDEX(Krankheitstage!$G211:$DV211,1,(Einstellungen!$C$3-2026)*24+12))</f>
        <v/>
      </c>
      <c r="P211" s="75">
        <f>IF($B211="","",SUM(D211:O211))</f>
        <v/>
      </c>
      <c r="Q211" s="75">
        <f>N(INDEX(Krankheitstage!$G211:$DV211,1,(Einstellungen!$C$3-2026)*24+13))</f>
        <v/>
      </c>
      <c r="R211" s="75">
        <f>N(INDEX(Krankheitstage!$G211:$DV211,1,(Einstellungen!$C$3-2026)*24+14))</f>
        <v/>
      </c>
      <c r="S211" s="75">
        <f>N(INDEX(Krankheitstage!$G211:$DV211,1,(Einstellungen!$C$3-2026)*24+15))</f>
        <v/>
      </c>
      <c r="T211" s="75">
        <f>N(INDEX(Krankheitstage!$G211:$DV211,1,(Einstellungen!$C$3-2026)*24+16))</f>
        <v/>
      </c>
      <c r="U211" s="75">
        <f>N(INDEX(Krankheitstage!$G211:$DV211,1,(Einstellungen!$C$3-2026)*24+17))</f>
        <v/>
      </c>
      <c r="V211" s="75">
        <f>N(INDEX(Krankheitstage!$G211:$DV211,1,(Einstellungen!$C$3-2026)*24+18))</f>
        <v/>
      </c>
      <c r="W211" s="75">
        <f>N(INDEX(Krankheitstage!$G211:$DV211,1,(Einstellungen!$C$3-2026)*24+19))</f>
        <v/>
      </c>
      <c r="X211" s="75">
        <f>N(INDEX(Krankheitstage!$G211:$DV211,1,(Einstellungen!$C$3-2026)*24+20))</f>
        <v/>
      </c>
      <c r="Y211" s="75">
        <f>N(INDEX(Krankheitstage!$G211:$DV211,1,(Einstellungen!$C$3-2026)*24+21))</f>
        <v/>
      </c>
      <c r="Z211" s="75">
        <f>N(INDEX(Krankheitstage!$G211:$DV211,1,(Einstellungen!$C$3-2026)*24+22))</f>
        <v/>
      </c>
      <c r="AA211" s="75">
        <f>N(INDEX(Krankheitstage!$G211:$DV211,1,(Einstellungen!$C$3-2026)*24+23))</f>
        <v/>
      </c>
      <c r="AB211" s="75">
        <f>N(INDEX(Krankheitstage!$G211:$DV211,1,(Einstellungen!$C$3-2026)*24+24))</f>
        <v/>
      </c>
      <c r="AC211" s="75">
        <f>IF($B211="","",SUM(Q211:AB211))</f>
        <v/>
      </c>
      <c r="AD211" s="75">
        <f>IF($B211="","",SUM(P211,AC211))</f>
        <v/>
      </c>
      <c r="AE211" s="76">
        <f>IF($B211="","",AD211*N(C211))</f>
        <v/>
      </c>
      <c r="AF211" s="75">
        <f>IF($B211="","",Krankheitstage!E211)</f>
        <v/>
      </c>
      <c r="AG211" s="76">
        <f>IF($B211="","",AF211*N(C211))</f>
        <v/>
      </c>
      <c r="AH211" s="76">
        <f>IF($B211="","",INDEX($AJ211:$CQ211,1,(Einstellungen!$C$3-2026)*12+1)+INDEX($AJ211:$CQ211,1,(Einstellungen!$C$3-2026)*12+2)+INDEX($AJ211:$CQ211,1,(Einstellungen!$C$3-2026)*12+3)+INDEX($AJ211:$CQ211,1,(Einstellungen!$C$3-2026)*12+4)+INDEX($AJ211:$CQ211,1,(Einstellungen!$C$3-2026)*12+5)+INDEX($AJ211:$CQ211,1,(Einstellungen!$C$3-2026)*12+6)+INDEX($AJ211:$CQ211,1,(Einstellungen!$C$3-2026)*12+7)+INDEX($AJ211:$CQ211,1,(Einstellungen!$C$3-2026)*12+8)+INDEX($AJ211:$CQ211,1,(Einstellungen!$C$3-2026)*12+9)+INDEX($AJ211:$CQ211,1,(Einstellungen!$C$3-2026)*12+10)+INDEX($AJ211:$CQ211,1,(Einstellungen!$C$3-2026)*12+11)+INDEX($AJ211:$CQ211,1,(Einstellungen!$C$3-2026)*12+12))</f>
        <v/>
      </c>
      <c r="AI211" s="76">
        <f>IF($B211="","",SUM($AJ211:$CQ211))</f>
        <v/>
      </c>
      <c r="AJ211" s="76">
        <f>IF($B211="",0,IF(Einstellungen!$C$10="Ja",MAX(IF(Einstellungen!$C$11="7 Tage",MAX(0,(MIN(DATE(2026,2,0),IF(Mitarbeiter!$D211="",DATE(2026,2,0),Mitarbeiter!$D211),TODAY()))-(MAX(DATE(2026,1,1),Mitarbeiter!$C211))+1),MAX(0,NETWORKDAYS(MAX(DATE(2026,1,1),Mitarbeiter!$C211),MIN(DATE(2026,2,0),IF(Mitarbeiter!$D211="",DATE(2026,2,0),Mitarbeiter!$D211),TODAY()),Einstellungen!$F$13:$F$67)))*N(Mitarbeiter!$E211)/IF(Einstellungen!$C$11="7 Tage",7,5),N('Ist-Stunden'!F211)),MAX(IF(Einstellungen!$C$11="7 Tage",MAX(0,(MIN(DATE(2026,2,0),IF(Mitarbeiter!$D211="",DATE(2026,2,0),Mitarbeiter!$D211),TODAY()))-(MAX(DATE(2026,1,1),Mitarbeiter!$C211))+1),MAX(0,NETWORKDAYS(MAX(DATE(2026,1,1),Mitarbeiter!$C211),MIN(DATE(2026,2,0),IF(Mitarbeiter!$D211="",DATE(2026,2,0),Mitarbeiter!$D211),TODAY()),Einstellungen!$F$13:$F$67)))*N(Mitarbeiter!$E211)/IF(Einstellungen!$C$11="7 Tage",7,5),N('Ist-Stunden'!F211)+(N(Krankheitstage!G211)+N(Krankheitstage!S211))*N($C211))))</f>
        <v/>
      </c>
      <c r="AK211" s="76">
        <f>IF($B211="",0,IF(Einstellungen!$C$10="Ja",MAX(IF(Einstellungen!$C$11="7 Tage",MAX(0,(MIN(DATE(2026,3,0),IF(Mitarbeiter!$D211="",DATE(2026,3,0),Mitarbeiter!$D211),TODAY()))-(MAX(DATE(2026,2,1),Mitarbeiter!$C211))+1),MAX(0,NETWORKDAYS(MAX(DATE(2026,2,1),Mitarbeiter!$C211),MIN(DATE(2026,3,0),IF(Mitarbeiter!$D211="",DATE(2026,3,0),Mitarbeiter!$D211),TODAY()),Einstellungen!$F$13:$F$67)))*N(Mitarbeiter!$E211)/IF(Einstellungen!$C$11="7 Tage",7,5),N('Ist-Stunden'!G211)),MAX(IF(Einstellungen!$C$11="7 Tage",MAX(0,(MIN(DATE(2026,3,0),IF(Mitarbeiter!$D211="",DATE(2026,3,0),Mitarbeiter!$D211),TODAY()))-(MAX(DATE(2026,2,1),Mitarbeiter!$C211))+1),MAX(0,NETWORKDAYS(MAX(DATE(2026,2,1),Mitarbeiter!$C211),MIN(DATE(2026,3,0),IF(Mitarbeiter!$D211="",DATE(2026,3,0),Mitarbeiter!$D211),TODAY()),Einstellungen!$F$13:$F$67)))*N(Mitarbeiter!$E211)/IF(Einstellungen!$C$11="7 Tage",7,5),N('Ist-Stunden'!G211)+(N(Krankheitstage!H211)+N(Krankheitstage!T211))*N($C211))))</f>
        <v/>
      </c>
      <c r="AL211" s="76">
        <f>IF($B211="",0,IF(Einstellungen!$C$10="Ja",MAX(IF(Einstellungen!$C$11="7 Tage",MAX(0,(MIN(DATE(2026,4,0),IF(Mitarbeiter!$D211="",DATE(2026,4,0),Mitarbeiter!$D211),TODAY()))-(MAX(DATE(2026,3,1),Mitarbeiter!$C211))+1),MAX(0,NETWORKDAYS(MAX(DATE(2026,3,1),Mitarbeiter!$C211),MIN(DATE(2026,4,0),IF(Mitarbeiter!$D211="",DATE(2026,4,0),Mitarbeiter!$D211),TODAY()),Einstellungen!$F$13:$F$67)))*N(Mitarbeiter!$E211)/IF(Einstellungen!$C$11="7 Tage",7,5),N('Ist-Stunden'!H211)),MAX(IF(Einstellungen!$C$11="7 Tage",MAX(0,(MIN(DATE(2026,4,0),IF(Mitarbeiter!$D211="",DATE(2026,4,0),Mitarbeiter!$D211),TODAY()))-(MAX(DATE(2026,3,1),Mitarbeiter!$C211))+1),MAX(0,NETWORKDAYS(MAX(DATE(2026,3,1),Mitarbeiter!$C211),MIN(DATE(2026,4,0),IF(Mitarbeiter!$D211="",DATE(2026,4,0),Mitarbeiter!$D211),TODAY()),Einstellungen!$F$13:$F$67)))*N(Mitarbeiter!$E211)/IF(Einstellungen!$C$11="7 Tage",7,5),N('Ist-Stunden'!H211)+(N(Krankheitstage!I211)+N(Krankheitstage!U211))*N($C211))))</f>
        <v/>
      </c>
      <c r="AM211" s="76">
        <f>IF($B211="",0,IF(Einstellungen!$C$10="Ja",MAX(IF(Einstellungen!$C$11="7 Tage",MAX(0,(MIN(DATE(2026,5,0),IF(Mitarbeiter!$D211="",DATE(2026,5,0),Mitarbeiter!$D211),TODAY()))-(MAX(DATE(2026,4,1),Mitarbeiter!$C211))+1),MAX(0,NETWORKDAYS(MAX(DATE(2026,4,1),Mitarbeiter!$C211),MIN(DATE(2026,5,0),IF(Mitarbeiter!$D211="",DATE(2026,5,0),Mitarbeiter!$D211),TODAY()),Einstellungen!$F$13:$F$67)))*N(Mitarbeiter!$E211)/IF(Einstellungen!$C$11="7 Tage",7,5),N('Ist-Stunden'!I211)),MAX(IF(Einstellungen!$C$11="7 Tage",MAX(0,(MIN(DATE(2026,5,0),IF(Mitarbeiter!$D211="",DATE(2026,5,0),Mitarbeiter!$D211),TODAY()))-(MAX(DATE(2026,4,1),Mitarbeiter!$C211))+1),MAX(0,NETWORKDAYS(MAX(DATE(2026,4,1),Mitarbeiter!$C211),MIN(DATE(2026,5,0),IF(Mitarbeiter!$D211="",DATE(2026,5,0),Mitarbeiter!$D211),TODAY()),Einstellungen!$F$13:$F$67)))*N(Mitarbeiter!$E211)/IF(Einstellungen!$C$11="7 Tage",7,5),N('Ist-Stunden'!I211)+(N(Krankheitstage!J211)+N(Krankheitstage!V211))*N($C211))))</f>
        <v/>
      </c>
      <c r="AN211" s="76">
        <f>IF($B211="",0,IF(Einstellungen!$C$10="Ja",MAX(IF(Einstellungen!$C$11="7 Tage",MAX(0,(MIN(DATE(2026,6,0),IF(Mitarbeiter!$D211="",DATE(2026,6,0),Mitarbeiter!$D211),TODAY()))-(MAX(DATE(2026,5,1),Mitarbeiter!$C211))+1),MAX(0,NETWORKDAYS(MAX(DATE(2026,5,1),Mitarbeiter!$C211),MIN(DATE(2026,6,0),IF(Mitarbeiter!$D211="",DATE(2026,6,0),Mitarbeiter!$D211),TODAY()),Einstellungen!$F$13:$F$67)))*N(Mitarbeiter!$E211)/IF(Einstellungen!$C$11="7 Tage",7,5),N('Ist-Stunden'!J211)),MAX(IF(Einstellungen!$C$11="7 Tage",MAX(0,(MIN(DATE(2026,6,0),IF(Mitarbeiter!$D211="",DATE(2026,6,0),Mitarbeiter!$D211),TODAY()))-(MAX(DATE(2026,5,1),Mitarbeiter!$C211))+1),MAX(0,NETWORKDAYS(MAX(DATE(2026,5,1),Mitarbeiter!$C211),MIN(DATE(2026,6,0),IF(Mitarbeiter!$D211="",DATE(2026,6,0),Mitarbeiter!$D211),TODAY()),Einstellungen!$F$13:$F$67)))*N(Mitarbeiter!$E211)/IF(Einstellungen!$C$11="7 Tage",7,5),N('Ist-Stunden'!J211)+(N(Krankheitstage!K211)+N(Krankheitstage!W211))*N($C211))))</f>
        <v/>
      </c>
      <c r="AO211" s="76">
        <f>IF($B211="",0,IF(Einstellungen!$C$10="Ja",MAX(IF(Einstellungen!$C$11="7 Tage",MAX(0,(MIN(DATE(2026,7,0),IF(Mitarbeiter!$D211="",DATE(2026,7,0),Mitarbeiter!$D211),TODAY()))-(MAX(DATE(2026,6,1),Mitarbeiter!$C211))+1),MAX(0,NETWORKDAYS(MAX(DATE(2026,6,1),Mitarbeiter!$C211),MIN(DATE(2026,7,0),IF(Mitarbeiter!$D211="",DATE(2026,7,0),Mitarbeiter!$D211),TODAY()),Einstellungen!$F$13:$F$67)))*N(Mitarbeiter!$E211)/IF(Einstellungen!$C$11="7 Tage",7,5),N('Ist-Stunden'!K211)),MAX(IF(Einstellungen!$C$11="7 Tage",MAX(0,(MIN(DATE(2026,7,0),IF(Mitarbeiter!$D211="",DATE(2026,7,0),Mitarbeiter!$D211),TODAY()))-(MAX(DATE(2026,6,1),Mitarbeiter!$C211))+1),MAX(0,NETWORKDAYS(MAX(DATE(2026,6,1),Mitarbeiter!$C211),MIN(DATE(2026,7,0),IF(Mitarbeiter!$D211="",DATE(2026,7,0),Mitarbeiter!$D211),TODAY()),Einstellungen!$F$13:$F$67)))*N(Mitarbeiter!$E211)/IF(Einstellungen!$C$11="7 Tage",7,5),N('Ist-Stunden'!K211)+(N(Krankheitstage!L211)+N(Krankheitstage!X211))*N($C211))))</f>
        <v/>
      </c>
      <c r="AP211" s="76">
        <f>IF($B211="",0,IF(Einstellungen!$C$10="Ja",MAX(IF(Einstellungen!$C$11="7 Tage",MAX(0,(MIN(DATE(2026,8,0),IF(Mitarbeiter!$D211="",DATE(2026,8,0),Mitarbeiter!$D211),TODAY()))-(MAX(DATE(2026,7,1),Mitarbeiter!$C211))+1),MAX(0,NETWORKDAYS(MAX(DATE(2026,7,1),Mitarbeiter!$C211),MIN(DATE(2026,8,0),IF(Mitarbeiter!$D211="",DATE(2026,8,0),Mitarbeiter!$D211),TODAY()),Einstellungen!$F$13:$F$67)))*N(Mitarbeiter!$E211)/IF(Einstellungen!$C$11="7 Tage",7,5),N('Ist-Stunden'!L211)),MAX(IF(Einstellungen!$C$11="7 Tage",MAX(0,(MIN(DATE(2026,8,0),IF(Mitarbeiter!$D211="",DATE(2026,8,0),Mitarbeiter!$D211),TODAY()))-(MAX(DATE(2026,7,1),Mitarbeiter!$C211))+1),MAX(0,NETWORKDAYS(MAX(DATE(2026,7,1),Mitarbeiter!$C211),MIN(DATE(2026,8,0),IF(Mitarbeiter!$D211="",DATE(2026,8,0),Mitarbeiter!$D211),TODAY()),Einstellungen!$F$13:$F$67)))*N(Mitarbeiter!$E211)/IF(Einstellungen!$C$11="7 Tage",7,5),N('Ist-Stunden'!L211)+(N(Krankheitstage!M211)+N(Krankheitstage!Y211))*N($C211))))</f>
        <v/>
      </c>
      <c r="AQ211" s="76">
        <f>IF($B211="",0,IF(Einstellungen!$C$10="Ja",MAX(IF(Einstellungen!$C$11="7 Tage",MAX(0,(MIN(DATE(2026,9,0),IF(Mitarbeiter!$D211="",DATE(2026,9,0),Mitarbeiter!$D211),TODAY()))-(MAX(DATE(2026,8,1),Mitarbeiter!$C211))+1),MAX(0,NETWORKDAYS(MAX(DATE(2026,8,1),Mitarbeiter!$C211),MIN(DATE(2026,9,0),IF(Mitarbeiter!$D211="",DATE(2026,9,0),Mitarbeiter!$D211),TODAY()),Einstellungen!$F$13:$F$67)))*N(Mitarbeiter!$E211)/IF(Einstellungen!$C$11="7 Tage",7,5),N('Ist-Stunden'!M211)),MAX(IF(Einstellungen!$C$11="7 Tage",MAX(0,(MIN(DATE(2026,9,0),IF(Mitarbeiter!$D211="",DATE(2026,9,0),Mitarbeiter!$D211),TODAY()))-(MAX(DATE(2026,8,1),Mitarbeiter!$C211))+1),MAX(0,NETWORKDAYS(MAX(DATE(2026,8,1),Mitarbeiter!$C211),MIN(DATE(2026,9,0),IF(Mitarbeiter!$D211="",DATE(2026,9,0),Mitarbeiter!$D211),TODAY()),Einstellungen!$F$13:$F$67)))*N(Mitarbeiter!$E211)/IF(Einstellungen!$C$11="7 Tage",7,5),N('Ist-Stunden'!M211)+(N(Krankheitstage!N211)+N(Krankheitstage!Z211))*N($C211))))</f>
        <v/>
      </c>
      <c r="AR211" s="76">
        <f>IF($B211="",0,IF(Einstellungen!$C$10="Ja",MAX(IF(Einstellungen!$C$11="7 Tage",MAX(0,(MIN(DATE(2026,10,0),IF(Mitarbeiter!$D211="",DATE(2026,10,0),Mitarbeiter!$D211),TODAY()))-(MAX(DATE(2026,9,1),Mitarbeiter!$C211))+1),MAX(0,NETWORKDAYS(MAX(DATE(2026,9,1),Mitarbeiter!$C211),MIN(DATE(2026,10,0),IF(Mitarbeiter!$D211="",DATE(2026,10,0),Mitarbeiter!$D211),TODAY()),Einstellungen!$F$13:$F$67)))*N(Mitarbeiter!$E211)/IF(Einstellungen!$C$11="7 Tage",7,5),N('Ist-Stunden'!N211)),MAX(IF(Einstellungen!$C$11="7 Tage",MAX(0,(MIN(DATE(2026,10,0),IF(Mitarbeiter!$D211="",DATE(2026,10,0),Mitarbeiter!$D211),TODAY()))-(MAX(DATE(2026,9,1),Mitarbeiter!$C211))+1),MAX(0,NETWORKDAYS(MAX(DATE(2026,9,1),Mitarbeiter!$C211),MIN(DATE(2026,10,0),IF(Mitarbeiter!$D211="",DATE(2026,10,0),Mitarbeiter!$D211),TODAY()),Einstellungen!$F$13:$F$67)))*N(Mitarbeiter!$E211)/IF(Einstellungen!$C$11="7 Tage",7,5),N('Ist-Stunden'!N211)+(N(Krankheitstage!O211)+N(Krankheitstage!AA211))*N($C211))))</f>
        <v/>
      </c>
      <c r="AS211" s="76">
        <f>IF($B211="",0,IF(Einstellungen!$C$10="Ja",MAX(IF(Einstellungen!$C$11="7 Tage",MAX(0,(MIN(DATE(2026,11,0),IF(Mitarbeiter!$D211="",DATE(2026,11,0),Mitarbeiter!$D211),TODAY()))-(MAX(DATE(2026,10,1),Mitarbeiter!$C211))+1),MAX(0,NETWORKDAYS(MAX(DATE(2026,10,1),Mitarbeiter!$C211),MIN(DATE(2026,11,0),IF(Mitarbeiter!$D211="",DATE(2026,11,0),Mitarbeiter!$D211),TODAY()),Einstellungen!$F$13:$F$67)))*N(Mitarbeiter!$E211)/IF(Einstellungen!$C$11="7 Tage",7,5),N('Ist-Stunden'!O211)),MAX(IF(Einstellungen!$C$11="7 Tage",MAX(0,(MIN(DATE(2026,11,0),IF(Mitarbeiter!$D211="",DATE(2026,11,0),Mitarbeiter!$D211),TODAY()))-(MAX(DATE(2026,10,1),Mitarbeiter!$C211))+1),MAX(0,NETWORKDAYS(MAX(DATE(2026,10,1),Mitarbeiter!$C211),MIN(DATE(2026,11,0),IF(Mitarbeiter!$D211="",DATE(2026,11,0),Mitarbeiter!$D211),TODAY()),Einstellungen!$F$13:$F$67)))*N(Mitarbeiter!$E211)/IF(Einstellungen!$C$11="7 Tage",7,5),N('Ist-Stunden'!O211)+(N(Krankheitstage!P211)+N(Krankheitstage!AB211))*N($C211))))</f>
        <v/>
      </c>
      <c r="AT211" s="76">
        <f>IF($B211="",0,IF(Einstellungen!$C$10="Ja",MAX(IF(Einstellungen!$C$11="7 Tage",MAX(0,(MIN(DATE(2026,12,0),IF(Mitarbeiter!$D211="",DATE(2026,12,0),Mitarbeiter!$D211),TODAY()))-(MAX(DATE(2026,11,1),Mitarbeiter!$C211))+1),MAX(0,NETWORKDAYS(MAX(DATE(2026,11,1),Mitarbeiter!$C211),MIN(DATE(2026,12,0),IF(Mitarbeiter!$D211="",DATE(2026,12,0),Mitarbeiter!$D211),TODAY()),Einstellungen!$F$13:$F$67)))*N(Mitarbeiter!$E211)/IF(Einstellungen!$C$11="7 Tage",7,5),N('Ist-Stunden'!P211)),MAX(IF(Einstellungen!$C$11="7 Tage",MAX(0,(MIN(DATE(2026,12,0),IF(Mitarbeiter!$D211="",DATE(2026,12,0),Mitarbeiter!$D211),TODAY()))-(MAX(DATE(2026,11,1),Mitarbeiter!$C211))+1),MAX(0,NETWORKDAYS(MAX(DATE(2026,11,1),Mitarbeiter!$C211),MIN(DATE(2026,12,0),IF(Mitarbeiter!$D211="",DATE(2026,12,0),Mitarbeiter!$D211),TODAY()),Einstellungen!$F$13:$F$67)))*N(Mitarbeiter!$E211)/IF(Einstellungen!$C$11="7 Tage",7,5),N('Ist-Stunden'!P211)+(N(Krankheitstage!Q211)+N(Krankheitstage!AC211))*N($C211))))</f>
        <v/>
      </c>
      <c r="AU211" s="76">
        <f>IF($B211="",0,IF(Einstellungen!$C$10="Ja",MAX(IF(Einstellungen!$C$11="7 Tage",MAX(0,(MIN(DATE(2026,13,0),IF(Mitarbeiter!$D211="",DATE(2026,13,0),Mitarbeiter!$D211),TODAY()))-(MAX(DATE(2026,12,1),Mitarbeiter!$C211))+1),MAX(0,NETWORKDAYS(MAX(DATE(2026,12,1),Mitarbeiter!$C211),MIN(DATE(2026,13,0),IF(Mitarbeiter!$D211="",DATE(2026,13,0),Mitarbeiter!$D211),TODAY()),Einstellungen!$F$13:$F$67)))*N(Mitarbeiter!$E211)/IF(Einstellungen!$C$11="7 Tage",7,5),N('Ist-Stunden'!Q211)),MAX(IF(Einstellungen!$C$11="7 Tage",MAX(0,(MIN(DATE(2026,13,0),IF(Mitarbeiter!$D211="",DATE(2026,13,0),Mitarbeiter!$D211),TODAY()))-(MAX(DATE(2026,12,1),Mitarbeiter!$C211))+1),MAX(0,NETWORKDAYS(MAX(DATE(2026,12,1),Mitarbeiter!$C211),MIN(DATE(2026,13,0),IF(Mitarbeiter!$D211="",DATE(2026,13,0),Mitarbeiter!$D211),TODAY()),Einstellungen!$F$13:$F$67)))*N(Mitarbeiter!$E211)/IF(Einstellungen!$C$11="7 Tage",7,5),N('Ist-Stunden'!Q211)+(N(Krankheitstage!R211)+N(Krankheitstage!AD211))*N($C211))))</f>
        <v/>
      </c>
      <c r="AV211" s="76">
        <f>IF($B211="",0,IF(Einstellungen!$C$10="Ja",MAX(IF(Einstellungen!$C$11="7 Tage",MAX(0,(MIN(DATE(2027,2,0),IF(Mitarbeiter!$D211="",DATE(2027,2,0),Mitarbeiter!$D211),TODAY()))-(MAX(DATE(2027,1,1),Mitarbeiter!$C211))+1),MAX(0,NETWORKDAYS(MAX(DATE(2027,1,1),Mitarbeiter!$C211),MIN(DATE(2027,2,0),IF(Mitarbeiter!$D211="",DATE(2027,2,0),Mitarbeiter!$D211),TODAY()),Einstellungen!$F$13:$F$67)))*N(Mitarbeiter!$E211)/IF(Einstellungen!$C$11="7 Tage",7,5),N('Ist-Stunden'!R211)),MAX(IF(Einstellungen!$C$11="7 Tage",MAX(0,(MIN(DATE(2027,2,0),IF(Mitarbeiter!$D211="",DATE(2027,2,0),Mitarbeiter!$D211),TODAY()))-(MAX(DATE(2027,1,1),Mitarbeiter!$C211))+1),MAX(0,NETWORKDAYS(MAX(DATE(2027,1,1),Mitarbeiter!$C211),MIN(DATE(2027,2,0),IF(Mitarbeiter!$D211="",DATE(2027,2,0),Mitarbeiter!$D211),TODAY()),Einstellungen!$F$13:$F$67)))*N(Mitarbeiter!$E211)/IF(Einstellungen!$C$11="7 Tage",7,5),N('Ist-Stunden'!R211)+(N(Krankheitstage!AE211)+N(Krankheitstage!AQ211))*N($C211))))</f>
        <v/>
      </c>
      <c r="AW211" s="76">
        <f>IF($B211="",0,IF(Einstellungen!$C$10="Ja",MAX(IF(Einstellungen!$C$11="7 Tage",MAX(0,(MIN(DATE(2027,3,0),IF(Mitarbeiter!$D211="",DATE(2027,3,0),Mitarbeiter!$D211),TODAY()))-(MAX(DATE(2027,2,1),Mitarbeiter!$C211))+1),MAX(0,NETWORKDAYS(MAX(DATE(2027,2,1),Mitarbeiter!$C211),MIN(DATE(2027,3,0),IF(Mitarbeiter!$D211="",DATE(2027,3,0),Mitarbeiter!$D211),TODAY()),Einstellungen!$F$13:$F$67)))*N(Mitarbeiter!$E211)/IF(Einstellungen!$C$11="7 Tage",7,5),N('Ist-Stunden'!S211)),MAX(IF(Einstellungen!$C$11="7 Tage",MAX(0,(MIN(DATE(2027,3,0),IF(Mitarbeiter!$D211="",DATE(2027,3,0),Mitarbeiter!$D211),TODAY()))-(MAX(DATE(2027,2,1),Mitarbeiter!$C211))+1),MAX(0,NETWORKDAYS(MAX(DATE(2027,2,1),Mitarbeiter!$C211),MIN(DATE(2027,3,0),IF(Mitarbeiter!$D211="",DATE(2027,3,0),Mitarbeiter!$D211),TODAY()),Einstellungen!$F$13:$F$67)))*N(Mitarbeiter!$E211)/IF(Einstellungen!$C$11="7 Tage",7,5),N('Ist-Stunden'!S211)+(N(Krankheitstage!AF211)+N(Krankheitstage!AR211))*N($C211))))</f>
        <v/>
      </c>
      <c r="AX211" s="76">
        <f>IF($B211="",0,IF(Einstellungen!$C$10="Ja",MAX(IF(Einstellungen!$C$11="7 Tage",MAX(0,(MIN(DATE(2027,4,0),IF(Mitarbeiter!$D211="",DATE(2027,4,0),Mitarbeiter!$D211),TODAY()))-(MAX(DATE(2027,3,1),Mitarbeiter!$C211))+1),MAX(0,NETWORKDAYS(MAX(DATE(2027,3,1),Mitarbeiter!$C211),MIN(DATE(2027,4,0),IF(Mitarbeiter!$D211="",DATE(2027,4,0),Mitarbeiter!$D211),TODAY()),Einstellungen!$F$13:$F$67)))*N(Mitarbeiter!$E211)/IF(Einstellungen!$C$11="7 Tage",7,5),N('Ist-Stunden'!T211)),MAX(IF(Einstellungen!$C$11="7 Tage",MAX(0,(MIN(DATE(2027,4,0),IF(Mitarbeiter!$D211="",DATE(2027,4,0),Mitarbeiter!$D211),TODAY()))-(MAX(DATE(2027,3,1),Mitarbeiter!$C211))+1),MAX(0,NETWORKDAYS(MAX(DATE(2027,3,1),Mitarbeiter!$C211),MIN(DATE(2027,4,0),IF(Mitarbeiter!$D211="",DATE(2027,4,0),Mitarbeiter!$D211),TODAY()),Einstellungen!$F$13:$F$67)))*N(Mitarbeiter!$E211)/IF(Einstellungen!$C$11="7 Tage",7,5),N('Ist-Stunden'!T211)+(N(Krankheitstage!AG211)+N(Krankheitstage!AS211))*N($C211))))</f>
        <v/>
      </c>
      <c r="AY211" s="76">
        <f>IF($B211="",0,IF(Einstellungen!$C$10="Ja",MAX(IF(Einstellungen!$C$11="7 Tage",MAX(0,(MIN(DATE(2027,5,0),IF(Mitarbeiter!$D211="",DATE(2027,5,0),Mitarbeiter!$D211),TODAY()))-(MAX(DATE(2027,4,1),Mitarbeiter!$C211))+1),MAX(0,NETWORKDAYS(MAX(DATE(2027,4,1),Mitarbeiter!$C211),MIN(DATE(2027,5,0),IF(Mitarbeiter!$D211="",DATE(2027,5,0),Mitarbeiter!$D211),TODAY()),Einstellungen!$F$13:$F$67)))*N(Mitarbeiter!$E211)/IF(Einstellungen!$C$11="7 Tage",7,5),N('Ist-Stunden'!U211)),MAX(IF(Einstellungen!$C$11="7 Tage",MAX(0,(MIN(DATE(2027,5,0),IF(Mitarbeiter!$D211="",DATE(2027,5,0),Mitarbeiter!$D211),TODAY()))-(MAX(DATE(2027,4,1),Mitarbeiter!$C211))+1),MAX(0,NETWORKDAYS(MAX(DATE(2027,4,1),Mitarbeiter!$C211),MIN(DATE(2027,5,0),IF(Mitarbeiter!$D211="",DATE(2027,5,0),Mitarbeiter!$D211),TODAY()),Einstellungen!$F$13:$F$67)))*N(Mitarbeiter!$E211)/IF(Einstellungen!$C$11="7 Tage",7,5),N('Ist-Stunden'!U211)+(N(Krankheitstage!AH211)+N(Krankheitstage!AT211))*N($C211))))</f>
        <v/>
      </c>
      <c r="AZ211" s="76">
        <f>IF($B211="",0,IF(Einstellungen!$C$10="Ja",MAX(IF(Einstellungen!$C$11="7 Tage",MAX(0,(MIN(DATE(2027,6,0),IF(Mitarbeiter!$D211="",DATE(2027,6,0),Mitarbeiter!$D211),TODAY()))-(MAX(DATE(2027,5,1),Mitarbeiter!$C211))+1),MAX(0,NETWORKDAYS(MAX(DATE(2027,5,1),Mitarbeiter!$C211),MIN(DATE(2027,6,0),IF(Mitarbeiter!$D211="",DATE(2027,6,0),Mitarbeiter!$D211),TODAY()),Einstellungen!$F$13:$F$67)))*N(Mitarbeiter!$E211)/IF(Einstellungen!$C$11="7 Tage",7,5),N('Ist-Stunden'!V211)),MAX(IF(Einstellungen!$C$11="7 Tage",MAX(0,(MIN(DATE(2027,6,0),IF(Mitarbeiter!$D211="",DATE(2027,6,0),Mitarbeiter!$D211),TODAY()))-(MAX(DATE(2027,5,1),Mitarbeiter!$C211))+1),MAX(0,NETWORKDAYS(MAX(DATE(2027,5,1),Mitarbeiter!$C211),MIN(DATE(2027,6,0),IF(Mitarbeiter!$D211="",DATE(2027,6,0),Mitarbeiter!$D211),TODAY()),Einstellungen!$F$13:$F$67)))*N(Mitarbeiter!$E211)/IF(Einstellungen!$C$11="7 Tage",7,5),N('Ist-Stunden'!V211)+(N(Krankheitstage!AI211)+N(Krankheitstage!AU211))*N($C211))))</f>
        <v/>
      </c>
      <c r="BA211" s="76">
        <f>IF($B211="",0,IF(Einstellungen!$C$10="Ja",MAX(IF(Einstellungen!$C$11="7 Tage",MAX(0,(MIN(DATE(2027,7,0),IF(Mitarbeiter!$D211="",DATE(2027,7,0),Mitarbeiter!$D211),TODAY()))-(MAX(DATE(2027,6,1),Mitarbeiter!$C211))+1),MAX(0,NETWORKDAYS(MAX(DATE(2027,6,1),Mitarbeiter!$C211),MIN(DATE(2027,7,0),IF(Mitarbeiter!$D211="",DATE(2027,7,0),Mitarbeiter!$D211),TODAY()),Einstellungen!$F$13:$F$67)))*N(Mitarbeiter!$E211)/IF(Einstellungen!$C$11="7 Tage",7,5),N('Ist-Stunden'!W211)),MAX(IF(Einstellungen!$C$11="7 Tage",MAX(0,(MIN(DATE(2027,7,0),IF(Mitarbeiter!$D211="",DATE(2027,7,0),Mitarbeiter!$D211),TODAY()))-(MAX(DATE(2027,6,1),Mitarbeiter!$C211))+1),MAX(0,NETWORKDAYS(MAX(DATE(2027,6,1),Mitarbeiter!$C211),MIN(DATE(2027,7,0),IF(Mitarbeiter!$D211="",DATE(2027,7,0),Mitarbeiter!$D211),TODAY()),Einstellungen!$F$13:$F$67)))*N(Mitarbeiter!$E211)/IF(Einstellungen!$C$11="7 Tage",7,5),N('Ist-Stunden'!W211)+(N(Krankheitstage!AJ211)+N(Krankheitstage!AV211))*N($C211))))</f>
        <v/>
      </c>
      <c r="BB211" s="76">
        <f>IF($B211="",0,IF(Einstellungen!$C$10="Ja",MAX(IF(Einstellungen!$C$11="7 Tage",MAX(0,(MIN(DATE(2027,8,0),IF(Mitarbeiter!$D211="",DATE(2027,8,0),Mitarbeiter!$D211),TODAY()))-(MAX(DATE(2027,7,1),Mitarbeiter!$C211))+1),MAX(0,NETWORKDAYS(MAX(DATE(2027,7,1),Mitarbeiter!$C211),MIN(DATE(2027,8,0),IF(Mitarbeiter!$D211="",DATE(2027,8,0),Mitarbeiter!$D211),TODAY()),Einstellungen!$F$13:$F$67)))*N(Mitarbeiter!$E211)/IF(Einstellungen!$C$11="7 Tage",7,5),N('Ist-Stunden'!X211)),MAX(IF(Einstellungen!$C$11="7 Tage",MAX(0,(MIN(DATE(2027,8,0),IF(Mitarbeiter!$D211="",DATE(2027,8,0),Mitarbeiter!$D211),TODAY()))-(MAX(DATE(2027,7,1),Mitarbeiter!$C211))+1),MAX(0,NETWORKDAYS(MAX(DATE(2027,7,1),Mitarbeiter!$C211),MIN(DATE(2027,8,0),IF(Mitarbeiter!$D211="",DATE(2027,8,0),Mitarbeiter!$D211),TODAY()),Einstellungen!$F$13:$F$67)))*N(Mitarbeiter!$E211)/IF(Einstellungen!$C$11="7 Tage",7,5),N('Ist-Stunden'!X211)+(N(Krankheitstage!AK211)+N(Krankheitstage!AW211))*N($C211))))</f>
        <v/>
      </c>
      <c r="BC211" s="76">
        <f>IF($B211="",0,IF(Einstellungen!$C$10="Ja",MAX(IF(Einstellungen!$C$11="7 Tage",MAX(0,(MIN(DATE(2027,9,0),IF(Mitarbeiter!$D211="",DATE(2027,9,0),Mitarbeiter!$D211),TODAY()))-(MAX(DATE(2027,8,1),Mitarbeiter!$C211))+1),MAX(0,NETWORKDAYS(MAX(DATE(2027,8,1),Mitarbeiter!$C211),MIN(DATE(2027,9,0),IF(Mitarbeiter!$D211="",DATE(2027,9,0),Mitarbeiter!$D211),TODAY()),Einstellungen!$F$13:$F$67)))*N(Mitarbeiter!$E211)/IF(Einstellungen!$C$11="7 Tage",7,5),N('Ist-Stunden'!Y211)),MAX(IF(Einstellungen!$C$11="7 Tage",MAX(0,(MIN(DATE(2027,9,0),IF(Mitarbeiter!$D211="",DATE(2027,9,0),Mitarbeiter!$D211),TODAY()))-(MAX(DATE(2027,8,1),Mitarbeiter!$C211))+1),MAX(0,NETWORKDAYS(MAX(DATE(2027,8,1),Mitarbeiter!$C211),MIN(DATE(2027,9,0),IF(Mitarbeiter!$D211="",DATE(2027,9,0),Mitarbeiter!$D211),TODAY()),Einstellungen!$F$13:$F$67)))*N(Mitarbeiter!$E211)/IF(Einstellungen!$C$11="7 Tage",7,5),N('Ist-Stunden'!Y211)+(N(Krankheitstage!AL211)+N(Krankheitstage!AX211))*N($C211))))</f>
        <v/>
      </c>
      <c r="BD211" s="76">
        <f>IF($B211="",0,IF(Einstellungen!$C$10="Ja",MAX(IF(Einstellungen!$C$11="7 Tage",MAX(0,(MIN(DATE(2027,10,0),IF(Mitarbeiter!$D211="",DATE(2027,10,0),Mitarbeiter!$D211),TODAY()))-(MAX(DATE(2027,9,1),Mitarbeiter!$C211))+1),MAX(0,NETWORKDAYS(MAX(DATE(2027,9,1),Mitarbeiter!$C211),MIN(DATE(2027,10,0),IF(Mitarbeiter!$D211="",DATE(2027,10,0),Mitarbeiter!$D211),TODAY()),Einstellungen!$F$13:$F$67)))*N(Mitarbeiter!$E211)/IF(Einstellungen!$C$11="7 Tage",7,5),N('Ist-Stunden'!Z211)),MAX(IF(Einstellungen!$C$11="7 Tage",MAX(0,(MIN(DATE(2027,10,0),IF(Mitarbeiter!$D211="",DATE(2027,10,0),Mitarbeiter!$D211),TODAY()))-(MAX(DATE(2027,9,1),Mitarbeiter!$C211))+1),MAX(0,NETWORKDAYS(MAX(DATE(2027,9,1),Mitarbeiter!$C211),MIN(DATE(2027,10,0),IF(Mitarbeiter!$D211="",DATE(2027,10,0),Mitarbeiter!$D211),TODAY()),Einstellungen!$F$13:$F$67)))*N(Mitarbeiter!$E211)/IF(Einstellungen!$C$11="7 Tage",7,5),N('Ist-Stunden'!Z211)+(N(Krankheitstage!AM211)+N(Krankheitstage!AY211))*N($C211))))</f>
        <v/>
      </c>
      <c r="BE211" s="76">
        <f>IF($B211="",0,IF(Einstellungen!$C$10="Ja",MAX(IF(Einstellungen!$C$11="7 Tage",MAX(0,(MIN(DATE(2027,11,0),IF(Mitarbeiter!$D211="",DATE(2027,11,0),Mitarbeiter!$D211),TODAY()))-(MAX(DATE(2027,10,1),Mitarbeiter!$C211))+1),MAX(0,NETWORKDAYS(MAX(DATE(2027,10,1),Mitarbeiter!$C211),MIN(DATE(2027,11,0),IF(Mitarbeiter!$D211="",DATE(2027,11,0),Mitarbeiter!$D211),TODAY()),Einstellungen!$F$13:$F$67)))*N(Mitarbeiter!$E211)/IF(Einstellungen!$C$11="7 Tage",7,5),N('Ist-Stunden'!AA211)),MAX(IF(Einstellungen!$C$11="7 Tage",MAX(0,(MIN(DATE(2027,11,0),IF(Mitarbeiter!$D211="",DATE(2027,11,0),Mitarbeiter!$D211),TODAY()))-(MAX(DATE(2027,10,1),Mitarbeiter!$C211))+1),MAX(0,NETWORKDAYS(MAX(DATE(2027,10,1),Mitarbeiter!$C211),MIN(DATE(2027,11,0),IF(Mitarbeiter!$D211="",DATE(2027,11,0),Mitarbeiter!$D211),TODAY()),Einstellungen!$F$13:$F$67)))*N(Mitarbeiter!$E211)/IF(Einstellungen!$C$11="7 Tage",7,5),N('Ist-Stunden'!AA211)+(N(Krankheitstage!AN211)+N(Krankheitstage!AZ211))*N($C211))))</f>
        <v/>
      </c>
      <c r="BF211" s="76">
        <f>IF($B211="",0,IF(Einstellungen!$C$10="Ja",MAX(IF(Einstellungen!$C$11="7 Tage",MAX(0,(MIN(DATE(2027,12,0),IF(Mitarbeiter!$D211="",DATE(2027,12,0),Mitarbeiter!$D211),TODAY()))-(MAX(DATE(2027,11,1),Mitarbeiter!$C211))+1),MAX(0,NETWORKDAYS(MAX(DATE(2027,11,1),Mitarbeiter!$C211),MIN(DATE(2027,12,0),IF(Mitarbeiter!$D211="",DATE(2027,12,0),Mitarbeiter!$D211),TODAY()),Einstellungen!$F$13:$F$67)))*N(Mitarbeiter!$E211)/IF(Einstellungen!$C$11="7 Tage",7,5),N('Ist-Stunden'!AB211)),MAX(IF(Einstellungen!$C$11="7 Tage",MAX(0,(MIN(DATE(2027,12,0),IF(Mitarbeiter!$D211="",DATE(2027,12,0),Mitarbeiter!$D211),TODAY()))-(MAX(DATE(2027,11,1),Mitarbeiter!$C211))+1),MAX(0,NETWORKDAYS(MAX(DATE(2027,11,1),Mitarbeiter!$C211),MIN(DATE(2027,12,0),IF(Mitarbeiter!$D211="",DATE(2027,12,0),Mitarbeiter!$D211),TODAY()),Einstellungen!$F$13:$F$67)))*N(Mitarbeiter!$E211)/IF(Einstellungen!$C$11="7 Tage",7,5),N('Ist-Stunden'!AB211)+(N(Krankheitstage!AO211)+N(Krankheitstage!BA211))*N($C211))))</f>
        <v/>
      </c>
      <c r="BG211" s="76">
        <f>IF($B211="",0,IF(Einstellungen!$C$10="Ja",MAX(IF(Einstellungen!$C$11="7 Tage",MAX(0,(MIN(DATE(2027,13,0),IF(Mitarbeiter!$D211="",DATE(2027,13,0),Mitarbeiter!$D211),TODAY()))-(MAX(DATE(2027,12,1),Mitarbeiter!$C211))+1),MAX(0,NETWORKDAYS(MAX(DATE(2027,12,1),Mitarbeiter!$C211),MIN(DATE(2027,13,0),IF(Mitarbeiter!$D211="",DATE(2027,13,0),Mitarbeiter!$D211),TODAY()),Einstellungen!$F$13:$F$67)))*N(Mitarbeiter!$E211)/IF(Einstellungen!$C$11="7 Tage",7,5),N('Ist-Stunden'!AC211)),MAX(IF(Einstellungen!$C$11="7 Tage",MAX(0,(MIN(DATE(2027,13,0),IF(Mitarbeiter!$D211="",DATE(2027,13,0),Mitarbeiter!$D211),TODAY()))-(MAX(DATE(2027,12,1),Mitarbeiter!$C211))+1),MAX(0,NETWORKDAYS(MAX(DATE(2027,12,1),Mitarbeiter!$C211),MIN(DATE(2027,13,0),IF(Mitarbeiter!$D211="",DATE(2027,13,0),Mitarbeiter!$D211),TODAY()),Einstellungen!$F$13:$F$67)))*N(Mitarbeiter!$E211)/IF(Einstellungen!$C$11="7 Tage",7,5),N('Ist-Stunden'!AC211)+(N(Krankheitstage!AP211)+N(Krankheitstage!BB211))*N($C211))))</f>
        <v/>
      </c>
      <c r="BH211" s="76">
        <f>IF($B211="",0,IF(Einstellungen!$C$10="Ja",MAX(IF(Einstellungen!$C$11="7 Tage",MAX(0,(MIN(DATE(2028,2,0),IF(Mitarbeiter!$D211="",DATE(2028,2,0),Mitarbeiter!$D211),TODAY()))-(MAX(DATE(2028,1,1),Mitarbeiter!$C211))+1),MAX(0,NETWORKDAYS(MAX(DATE(2028,1,1),Mitarbeiter!$C211),MIN(DATE(2028,2,0),IF(Mitarbeiter!$D211="",DATE(2028,2,0),Mitarbeiter!$D211),TODAY()),Einstellungen!$F$13:$F$67)))*N(Mitarbeiter!$E211)/IF(Einstellungen!$C$11="7 Tage",7,5),N('Ist-Stunden'!AD211)),MAX(IF(Einstellungen!$C$11="7 Tage",MAX(0,(MIN(DATE(2028,2,0),IF(Mitarbeiter!$D211="",DATE(2028,2,0),Mitarbeiter!$D211),TODAY()))-(MAX(DATE(2028,1,1),Mitarbeiter!$C211))+1),MAX(0,NETWORKDAYS(MAX(DATE(2028,1,1),Mitarbeiter!$C211),MIN(DATE(2028,2,0),IF(Mitarbeiter!$D211="",DATE(2028,2,0),Mitarbeiter!$D211),TODAY()),Einstellungen!$F$13:$F$67)))*N(Mitarbeiter!$E211)/IF(Einstellungen!$C$11="7 Tage",7,5),N('Ist-Stunden'!AD211)+(N(Krankheitstage!BC211)+N(Krankheitstage!BO211))*N($C211))))</f>
        <v/>
      </c>
      <c r="BI211" s="76">
        <f>IF($B211="",0,IF(Einstellungen!$C$10="Ja",MAX(IF(Einstellungen!$C$11="7 Tage",MAX(0,(MIN(DATE(2028,3,0),IF(Mitarbeiter!$D211="",DATE(2028,3,0),Mitarbeiter!$D211),TODAY()))-(MAX(DATE(2028,2,1),Mitarbeiter!$C211))+1),MAX(0,NETWORKDAYS(MAX(DATE(2028,2,1),Mitarbeiter!$C211),MIN(DATE(2028,3,0),IF(Mitarbeiter!$D211="",DATE(2028,3,0),Mitarbeiter!$D211),TODAY()),Einstellungen!$F$13:$F$67)))*N(Mitarbeiter!$E211)/IF(Einstellungen!$C$11="7 Tage",7,5),N('Ist-Stunden'!AE211)),MAX(IF(Einstellungen!$C$11="7 Tage",MAX(0,(MIN(DATE(2028,3,0),IF(Mitarbeiter!$D211="",DATE(2028,3,0),Mitarbeiter!$D211),TODAY()))-(MAX(DATE(2028,2,1),Mitarbeiter!$C211))+1),MAX(0,NETWORKDAYS(MAX(DATE(2028,2,1),Mitarbeiter!$C211),MIN(DATE(2028,3,0),IF(Mitarbeiter!$D211="",DATE(2028,3,0),Mitarbeiter!$D211),TODAY()),Einstellungen!$F$13:$F$67)))*N(Mitarbeiter!$E211)/IF(Einstellungen!$C$11="7 Tage",7,5),N('Ist-Stunden'!AE211)+(N(Krankheitstage!BD211)+N(Krankheitstage!BP211))*N($C211))))</f>
        <v/>
      </c>
      <c r="BJ211" s="76">
        <f>IF($B211="",0,IF(Einstellungen!$C$10="Ja",MAX(IF(Einstellungen!$C$11="7 Tage",MAX(0,(MIN(DATE(2028,4,0),IF(Mitarbeiter!$D211="",DATE(2028,4,0),Mitarbeiter!$D211),TODAY()))-(MAX(DATE(2028,3,1),Mitarbeiter!$C211))+1),MAX(0,NETWORKDAYS(MAX(DATE(2028,3,1),Mitarbeiter!$C211),MIN(DATE(2028,4,0),IF(Mitarbeiter!$D211="",DATE(2028,4,0),Mitarbeiter!$D211),TODAY()),Einstellungen!$F$13:$F$67)))*N(Mitarbeiter!$E211)/IF(Einstellungen!$C$11="7 Tage",7,5),N('Ist-Stunden'!AF211)),MAX(IF(Einstellungen!$C$11="7 Tage",MAX(0,(MIN(DATE(2028,4,0),IF(Mitarbeiter!$D211="",DATE(2028,4,0),Mitarbeiter!$D211),TODAY()))-(MAX(DATE(2028,3,1),Mitarbeiter!$C211))+1),MAX(0,NETWORKDAYS(MAX(DATE(2028,3,1),Mitarbeiter!$C211),MIN(DATE(2028,4,0),IF(Mitarbeiter!$D211="",DATE(2028,4,0),Mitarbeiter!$D211),TODAY()),Einstellungen!$F$13:$F$67)))*N(Mitarbeiter!$E211)/IF(Einstellungen!$C$11="7 Tage",7,5),N('Ist-Stunden'!AF211)+(N(Krankheitstage!BE211)+N(Krankheitstage!BQ211))*N($C211))))</f>
        <v/>
      </c>
      <c r="BK211" s="76">
        <f>IF($B211="",0,IF(Einstellungen!$C$10="Ja",MAX(IF(Einstellungen!$C$11="7 Tage",MAX(0,(MIN(DATE(2028,5,0),IF(Mitarbeiter!$D211="",DATE(2028,5,0),Mitarbeiter!$D211),TODAY()))-(MAX(DATE(2028,4,1),Mitarbeiter!$C211))+1),MAX(0,NETWORKDAYS(MAX(DATE(2028,4,1),Mitarbeiter!$C211),MIN(DATE(2028,5,0),IF(Mitarbeiter!$D211="",DATE(2028,5,0),Mitarbeiter!$D211),TODAY()),Einstellungen!$F$13:$F$67)))*N(Mitarbeiter!$E211)/IF(Einstellungen!$C$11="7 Tage",7,5),N('Ist-Stunden'!AG211)),MAX(IF(Einstellungen!$C$11="7 Tage",MAX(0,(MIN(DATE(2028,5,0),IF(Mitarbeiter!$D211="",DATE(2028,5,0),Mitarbeiter!$D211),TODAY()))-(MAX(DATE(2028,4,1),Mitarbeiter!$C211))+1),MAX(0,NETWORKDAYS(MAX(DATE(2028,4,1),Mitarbeiter!$C211),MIN(DATE(2028,5,0),IF(Mitarbeiter!$D211="",DATE(2028,5,0),Mitarbeiter!$D211),TODAY()),Einstellungen!$F$13:$F$67)))*N(Mitarbeiter!$E211)/IF(Einstellungen!$C$11="7 Tage",7,5),N('Ist-Stunden'!AG211)+(N(Krankheitstage!BF211)+N(Krankheitstage!BR211))*N($C211))))</f>
        <v/>
      </c>
      <c r="BL211" s="76">
        <f>IF($B211="",0,IF(Einstellungen!$C$10="Ja",MAX(IF(Einstellungen!$C$11="7 Tage",MAX(0,(MIN(DATE(2028,6,0),IF(Mitarbeiter!$D211="",DATE(2028,6,0),Mitarbeiter!$D211),TODAY()))-(MAX(DATE(2028,5,1),Mitarbeiter!$C211))+1),MAX(0,NETWORKDAYS(MAX(DATE(2028,5,1),Mitarbeiter!$C211),MIN(DATE(2028,6,0),IF(Mitarbeiter!$D211="",DATE(2028,6,0),Mitarbeiter!$D211),TODAY()),Einstellungen!$F$13:$F$67)))*N(Mitarbeiter!$E211)/IF(Einstellungen!$C$11="7 Tage",7,5),N('Ist-Stunden'!AH211)),MAX(IF(Einstellungen!$C$11="7 Tage",MAX(0,(MIN(DATE(2028,6,0),IF(Mitarbeiter!$D211="",DATE(2028,6,0),Mitarbeiter!$D211),TODAY()))-(MAX(DATE(2028,5,1),Mitarbeiter!$C211))+1),MAX(0,NETWORKDAYS(MAX(DATE(2028,5,1),Mitarbeiter!$C211),MIN(DATE(2028,6,0),IF(Mitarbeiter!$D211="",DATE(2028,6,0),Mitarbeiter!$D211),TODAY()),Einstellungen!$F$13:$F$67)))*N(Mitarbeiter!$E211)/IF(Einstellungen!$C$11="7 Tage",7,5),N('Ist-Stunden'!AH211)+(N(Krankheitstage!BG211)+N(Krankheitstage!BS211))*N($C211))))</f>
        <v/>
      </c>
      <c r="BM211" s="76">
        <f>IF($B211="",0,IF(Einstellungen!$C$10="Ja",MAX(IF(Einstellungen!$C$11="7 Tage",MAX(0,(MIN(DATE(2028,7,0),IF(Mitarbeiter!$D211="",DATE(2028,7,0),Mitarbeiter!$D211),TODAY()))-(MAX(DATE(2028,6,1),Mitarbeiter!$C211))+1),MAX(0,NETWORKDAYS(MAX(DATE(2028,6,1),Mitarbeiter!$C211),MIN(DATE(2028,7,0),IF(Mitarbeiter!$D211="",DATE(2028,7,0),Mitarbeiter!$D211),TODAY()),Einstellungen!$F$13:$F$67)))*N(Mitarbeiter!$E211)/IF(Einstellungen!$C$11="7 Tage",7,5),N('Ist-Stunden'!AI211)),MAX(IF(Einstellungen!$C$11="7 Tage",MAX(0,(MIN(DATE(2028,7,0),IF(Mitarbeiter!$D211="",DATE(2028,7,0),Mitarbeiter!$D211),TODAY()))-(MAX(DATE(2028,6,1),Mitarbeiter!$C211))+1),MAX(0,NETWORKDAYS(MAX(DATE(2028,6,1),Mitarbeiter!$C211),MIN(DATE(2028,7,0),IF(Mitarbeiter!$D211="",DATE(2028,7,0),Mitarbeiter!$D211),TODAY()),Einstellungen!$F$13:$F$67)))*N(Mitarbeiter!$E211)/IF(Einstellungen!$C$11="7 Tage",7,5),N('Ist-Stunden'!AI211)+(N(Krankheitstage!BH211)+N(Krankheitstage!BT211))*N($C211))))</f>
        <v/>
      </c>
      <c r="BN211" s="76">
        <f>IF($B211="",0,IF(Einstellungen!$C$10="Ja",MAX(IF(Einstellungen!$C$11="7 Tage",MAX(0,(MIN(DATE(2028,8,0),IF(Mitarbeiter!$D211="",DATE(2028,8,0),Mitarbeiter!$D211),TODAY()))-(MAX(DATE(2028,7,1),Mitarbeiter!$C211))+1),MAX(0,NETWORKDAYS(MAX(DATE(2028,7,1),Mitarbeiter!$C211),MIN(DATE(2028,8,0),IF(Mitarbeiter!$D211="",DATE(2028,8,0),Mitarbeiter!$D211),TODAY()),Einstellungen!$F$13:$F$67)))*N(Mitarbeiter!$E211)/IF(Einstellungen!$C$11="7 Tage",7,5),N('Ist-Stunden'!AJ211)),MAX(IF(Einstellungen!$C$11="7 Tage",MAX(0,(MIN(DATE(2028,8,0),IF(Mitarbeiter!$D211="",DATE(2028,8,0),Mitarbeiter!$D211),TODAY()))-(MAX(DATE(2028,7,1),Mitarbeiter!$C211))+1),MAX(0,NETWORKDAYS(MAX(DATE(2028,7,1),Mitarbeiter!$C211),MIN(DATE(2028,8,0),IF(Mitarbeiter!$D211="",DATE(2028,8,0),Mitarbeiter!$D211),TODAY()),Einstellungen!$F$13:$F$67)))*N(Mitarbeiter!$E211)/IF(Einstellungen!$C$11="7 Tage",7,5),N('Ist-Stunden'!AJ211)+(N(Krankheitstage!BI211)+N(Krankheitstage!BU211))*N($C211))))</f>
        <v/>
      </c>
      <c r="BO211" s="76">
        <f>IF($B211="",0,IF(Einstellungen!$C$10="Ja",MAX(IF(Einstellungen!$C$11="7 Tage",MAX(0,(MIN(DATE(2028,9,0),IF(Mitarbeiter!$D211="",DATE(2028,9,0),Mitarbeiter!$D211),TODAY()))-(MAX(DATE(2028,8,1),Mitarbeiter!$C211))+1),MAX(0,NETWORKDAYS(MAX(DATE(2028,8,1),Mitarbeiter!$C211),MIN(DATE(2028,9,0),IF(Mitarbeiter!$D211="",DATE(2028,9,0),Mitarbeiter!$D211),TODAY()),Einstellungen!$F$13:$F$67)))*N(Mitarbeiter!$E211)/IF(Einstellungen!$C$11="7 Tage",7,5),N('Ist-Stunden'!AK211)),MAX(IF(Einstellungen!$C$11="7 Tage",MAX(0,(MIN(DATE(2028,9,0),IF(Mitarbeiter!$D211="",DATE(2028,9,0),Mitarbeiter!$D211),TODAY()))-(MAX(DATE(2028,8,1),Mitarbeiter!$C211))+1),MAX(0,NETWORKDAYS(MAX(DATE(2028,8,1),Mitarbeiter!$C211),MIN(DATE(2028,9,0),IF(Mitarbeiter!$D211="",DATE(2028,9,0),Mitarbeiter!$D211),TODAY()),Einstellungen!$F$13:$F$67)))*N(Mitarbeiter!$E211)/IF(Einstellungen!$C$11="7 Tage",7,5),N('Ist-Stunden'!AK211)+(N(Krankheitstage!BJ211)+N(Krankheitstage!BV211))*N($C211))))</f>
        <v/>
      </c>
      <c r="BP211" s="76">
        <f>IF($B211="",0,IF(Einstellungen!$C$10="Ja",MAX(IF(Einstellungen!$C$11="7 Tage",MAX(0,(MIN(DATE(2028,10,0),IF(Mitarbeiter!$D211="",DATE(2028,10,0),Mitarbeiter!$D211),TODAY()))-(MAX(DATE(2028,9,1),Mitarbeiter!$C211))+1),MAX(0,NETWORKDAYS(MAX(DATE(2028,9,1),Mitarbeiter!$C211),MIN(DATE(2028,10,0),IF(Mitarbeiter!$D211="",DATE(2028,10,0),Mitarbeiter!$D211),TODAY()),Einstellungen!$F$13:$F$67)))*N(Mitarbeiter!$E211)/IF(Einstellungen!$C$11="7 Tage",7,5),N('Ist-Stunden'!AL211)),MAX(IF(Einstellungen!$C$11="7 Tage",MAX(0,(MIN(DATE(2028,10,0),IF(Mitarbeiter!$D211="",DATE(2028,10,0),Mitarbeiter!$D211),TODAY()))-(MAX(DATE(2028,9,1),Mitarbeiter!$C211))+1),MAX(0,NETWORKDAYS(MAX(DATE(2028,9,1),Mitarbeiter!$C211),MIN(DATE(2028,10,0),IF(Mitarbeiter!$D211="",DATE(2028,10,0),Mitarbeiter!$D211),TODAY()),Einstellungen!$F$13:$F$67)))*N(Mitarbeiter!$E211)/IF(Einstellungen!$C$11="7 Tage",7,5),N('Ist-Stunden'!AL211)+(N(Krankheitstage!BK211)+N(Krankheitstage!BW211))*N($C211))))</f>
        <v/>
      </c>
      <c r="BQ211" s="76">
        <f>IF($B211="",0,IF(Einstellungen!$C$10="Ja",MAX(IF(Einstellungen!$C$11="7 Tage",MAX(0,(MIN(DATE(2028,11,0),IF(Mitarbeiter!$D211="",DATE(2028,11,0),Mitarbeiter!$D211),TODAY()))-(MAX(DATE(2028,10,1),Mitarbeiter!$C211))+1),MAX(0,NETWORKDAYS(MAX(DATE(2028,10,1),Mitarbeiter!$C211),MIN(DATE(2028,11,0),IF(Mitarbeiter!$D211="",DATE(2028,11,0),Mitarbeiter!$D211),TODAY()),Einstellungen!$F$13:$F$67)))*N(Mitarbeiter!$E211)/IF(Einstellungen!$C$11="7 Tage",7,5),N('Ist-Stunden'!AM211)),MAX(IF(Einstellungen!$C$11="7 Tage",MAX(0,(MIN(DATE(2028,11,0),IF(Mitarbeiter!$D211="",DATE(2028,11,0),Mitarbeiter!$D211),TODAY()))-(MAX(DATE(2028,10,1),Mitarbeiter!$C211))+1),MAX(0,NETWORKDAYS(MAX(DATE(2028,10,1),Mitarbeiter!$C211),MIN(DATE(2028,11,0),IF(Mitarbeiter!$D211="",DATE(2028,11,0),Mitarbeiter!$D211),TODAY()),Einstellungen!$F$13:$F$67)))*N(Mitarbeiter!$E211)/IF(Einstellungen!$C$11="7 Tage",7,5),N('Ist-Stunden'!AM211)+(N(Krankheitstage!BL211)+N(Krankheitstage!BX211))*N($C211))))</f>
        <v/>
      </c>
      <c r="BR211" s="76">
        <f>IF($B211="",0,IF(Einstellungen!$C$10="Ja",MAX(IF(Einstellungen!$C$11="7 Tage",MAX(0,(MIN(DATE(2028,12,0),IF(Mitarbeiter!$D211="",DATE(2028,12,0),Mitarbeiter!$D211),TODAY()))-(MAX(DATE(2028,11,1),Mitarbeiter!$C211))+1),MAX(0,NETWORKDAYS(MAX(DATE(2028,11,1),Mitarbeiter!$C211),MIN(DATE(2028,12,0),IF(Mitarbeiter!$D211="",DATE(2028,12,0),Mitarbeiter!$D211),TODAY()),Einstellungen!$F$13:$F$67)))*N(Mitarbeiter!$E211)/IF(Einstellungen!$C$11="7 Tage",7,5),N('Ist-Stunden'!AN211)),MAX(IF(Einstellungen!$C$11="7 Tage",MAX(0,(MIN(DATE(2028,12,0),IF(Mitarbeiter!$D211="",DATE(2028,12,0),Mitarbeiter!$D211),TODAY()))-(MAX(DATE(2028,11,1),Mitarbeiter!$C211))+1),MAX(0,NETWORKDAYS(MAX(DATE(2028,11,1),Mitarbeiter!$C211),MIN(DATE(2028,12,0),IF(Mitarbeiter!$D211="",DATE(2028,12,0),Mitarbeiter!$D211),TODAY()),Einstellungen!$F$13:$F$67)))*N(Mitarbeiter!$E211)/IF(Einstellungen!$C$11="7 Tage",7,5),N('Ist-Stunden'!AN211)+(N(Krankheitstage!BM211)+N(Krankheitstage!BY211))*N($C211))))</f>
        <v/>
      </c>
      <c r="BS211" s="76">
        <f>IF($B211="",0,IF(Einstellungen!$C$10="Ja",MAX(IF(Einstellungen!$C$11="7 Tage",MAX(0,(MIN(DATE(2028,13,0),IF(Mitarbeiter!$D211="",DATE(2028,13,0),Mitarbeiter!$D211),TODAY()))-(MAX(DATE(2028,12,1),Mitarbeiter!$C211))+1),MAX(0,NETWORKDAYS(MAX(DATE(2028,12,1),Mitarbeiter!$C211),MIN(DATE(2028,13,0),IF(Mitarbeiter!$D211="",DATE(2028,13,0),Mitarbeiter!$D211),TODAY()),Einstellungen!$F$13:$F$67)))*N(Mitarbeiter!$E211)/IF(Einstellungen!$C$11="7 Tage",7,5),N('Ist-Stunden'!AO211)),MAX(IF(Einstellungen!$C$11="7 Tage",MAX(0,(MIN(DATE(2028,13,0),IF(Mitarbeiter!$D211="",DATE(2028,13,0),Mitarbeiter!$D211),TODAY()))-(MAX(DATE(2028,12,1),Mitarbeiter!$C211))+1),MAX(0,NETWORKDAYS(MAX(DATE(2028,12,1),Mitarbeiter!$C211),MIN(DATE(2028,13,0),IF(Mitarbeiter!$D211="",DATE(2028,13,0),Mitarbeiter!$D211),TODAY()),Einstellungen!$F$13:$F$67)))*N(Mitarbeiter!$E211)/IF(Einstellungen!$C$11="7 Tage",7,5),N('Ist-Stunden'!AO211)+(N(Krankheitstage!BN211)+N(Krankheitstage!BZ211))*N($C211))))</f>
        <v/>
      </c>
      <c r="BT211" s="76">
        <f>IF($B211="",0,IF(Einstellungen!$C$10="Ja",MAX(IF(Einstellungen!$C$11="7 Tage",MAX(0,(MIN(DATE(2029,2,0),IF(Mitarbeiter!$D211="",DATE(2029,2,0),Mitarbeiter!$D211),TODAY()))-(MAX(DATE(2029,1,1),Mitarbeiter!$C211))+1),MAX(0,NETWORKDAYS(MAX(DATE(2029,1,1),Mitarbeiter!$C211),MIN(DATE(2029,2,0),IF(Mitarbeiter!$D211="",DATE(2029,2,0),Mitarbeiter!$D211),TODAY()),Einstellungen!$F$13:$F$67)))*N(Mitarbeiter!$E211)/IF(Einstellungen!$C$11="7 Tage",7,5),N('Ist-Stunden'!AP211)),MAX(IF(Einstellungen!$C$11="7 Tage",MAX(0,(MIN(DATE(2029,2,0),IF(Mitarbeiter!$D211="",DATE(2029,2,0),Mitarbeiter!$D211),TODAY()))-(MAX(DATE(2029,1,1),Mitarbeiter!$C211))+1),MAX(0,NETWORKDAYS(MAX(DATE(2029,1,1),Mitarbeiter!$C211),MIN(DATE(2029,2,0),IF(Mitarbeiter!$D211="",DATE(2029,2,0),Mitarbeiter!$D211),TODAY()),Einstellungen!$F$13:$F$67)))*N(Mitarbeiter!$E211)/IF(Einstellungen!$C$11="7 Tage",7,5),N('Ist-Stunden'!AP211)+(N(Krankheitstage!CA211)+N(Krankheitstage!CM211))*N($C211))))</f>
        <v/>
      </c>
      <c r="BU211" s="76">
        <f>IF($B211="",0,IF(Einstellungen!$C$10="Ja",MAX(IF(Einstellungen!$C$11="7 Tage",MAX(0,(MIN(DATE(2029,3,0),IF(Mitarbeiter!$D211="",DATE(2029,3,0),Mitarbeiter!$D211),TODAY()))-(MAX(DATE(2029,2,1),Mitarbeiter!$C211))+1),MAX(0,NETWORKDAYS(MAX(DATE(2029,2,1),Mitarbeiter!$C211),MIN(DATE(2029,3,0),IF(Mitarbeiter!$D211="",DATE(2029,3,0),Mitarbeiter!$D211),TODAY()),Einstellungen!$F$13:$F$67)))*N(Mitarbeiter!$E211)/IF(Einstellungen!$C$11="7 Tage",7,5),N('Ist-Stunden'!AQ211)),MAX(IF(Einstellungen!$C$11="7 Tage",MAX(0,(MIN(DATE(2029,3,0),IF(Mitarbeiter!$D211="",DATE(2029,3,0),Mitarbeiter!$D211),TODAY()))-(MAX(DATE(2029,2,1),Mitarbeiter!$C211))+1),MAX(0,NETWORKDAYS(MAX(DATE(2029,2,1),Mitarbeiter!$C211),MIN(DATE(2029,3,0),IF(Mitarbeiter!$D211="",DATE(2029,3,0),Mitarbeiter!$D211),TODAY()),Einstellungen!$F$13:$F$67)))*N(Mitarbeiter!$E211)/IF(Einstellungen!$C$11="7 Tage",7,5),N('Ist-Stunden'!AQ211)+(N(Krankheitstage!CB211)+N(Krankheitstage!CN211))*N($C211))))</f>
        <v/>
      </c>
      <c r="BV211" s="76">
        <f>IF($B211="",0,IF(Einstellungen!$C$10="Ja",MAX(IF(Einstellungen!$C$11="7 Tage",MAX(0,(MIN(DATE(2029,4,0),IF(Mitarbeiter!$D211="",DATE(2029,4,0),Mitarbeiter!$D211),TODAY()))-(MAX(DATE(2029,3,1),Mitarbeiter!$C211))+1),MAX(0,NETWORKDAYS(MAX(DATE(2029,3,1),Mitarbeiter!$C211),MIN(DATE(2029,4,0),IF(Mitarbeiter!$D211="",DATE(2029,4,0),Mitarbeiter!$D211),TODAY()),Einstellungen!$F$13:$F$67)))*N(Mitarbeiter!$E211)/IF(Einstellungen!$C$11="7 Tage",7,5),N('Ist-Stunden'!AR211)),MAX(IF(Einstellungen!$C$11="7 Tage",MAX(0,(MIN(DATE(2029,4,0),IF(Mitarbeiter!$D211="",DATE(2029,4,0),Mitarbeiter!$D211),TODAY()))-(MAX(DATE(2029,3,1),Mitarbeiter!$C211))+1),MAX(0,NETWORKDAYS(MAX(DATE(2029,3,1),Mitarbeiter!$C211),MIN(DATE(2029,4,0),IF(Mitarbeiter!$D211="",DATE(2029,4,0),Mitarbeiter!$D211),TODAY()),Einstellungen!$F$13:$F$67)))*N(Mitarbeiter!$E211)/IF(Einstellungen!$C$11="7 Tage",7,5),N('Ist-Stunden'!AR211)+(N(Krankheitstage!CC211)+N(Krankheitstage!CO211))*N($C211))))</f>
        <v/>
      </c>
      <c r="BW211" s="76">
        <f>IF($B211="",0,IF(Einstellungen!$C$10="Ja",MAX(IF(Einstellungen!$C$11="7 Tage",MAX(0,(MIN(DATE(2029,5,0),IF(Mitarbeiter!$D211="",DATE(2029,5,0),Mitarbeiter!$D211),TODAY()))-(MAX(DATE(2029,4,1),Mitarbeiter!$C211))+1),MAX(0,NETWORKDAYS(MAX(DATE(2029,4,1),Mitarbeiter!$C211),MIN(DATE(2029,5,0),IF(Mitarbeiter!$D211="",DATE(2029,5,0),Mitarbeiter!$D211),TODAY()),Einstellungen!$F$13:$F$67)))*N(Mitarbeiter!$E211)/IF(Einstellungen!$C$11="7 Tage",7,5),N('Ist-Stunden'!AS211)),MAX(IF(Einstellungen!$C$11="7 Tage",MAX(0,(MIN(DATE(2029,5,0),IF(Mitarbeiter!$D211="",DATE(2029,5,0),Mitarbeiter!$D211),TODAY()))-(MAX(DATE(2029,4,1),Mitarbeiter!$C211))+1),MAX(0,NETWORKDAYS(MAX(DATE(2029,4,1),Mitarbeiter!$C211),MIN(DATE(2029,5,0),IF(Mitarbeiter!$D211="",DATE(2029,5,0),Mitarbeiter!$D211),TODAY()),Einstellungen!$F$13:$F$67)))*N(Mitarbeiter!$E211)/IF(Einstellungen!$C$11="7 Tage",7,5),N('Ist-Stunden'!AS211)+(N(Krankheitstage!CD211)+N(Krankheitstage!CP211))*N($C211))))</f>
        <v/>
      </c>
      <c r="BX211" s="76">
        <f>IF($B211="",0,IF(Einstellungen!$C$10="Ja",MAX(IF(Einstellungen!$C$11="7 Tage",MAX(0,(MIN(DATE(2029,6,0),IF(Mitarbeiter!$D211="",DATE(2029,6,0),Mitarbeiter!$D211),TODAY()))-(MAX(DATE(2029,5,1),Mitarbeiter!$C211))+1),MAX(0,NETWORKDAYS(MAX(DATE(2029,5,1),Mitarbeiter!$C211),MIN(DATE(2029,6,0),IF(Mitarbeiter!$D211="",DATE(2029,6,0),Mitarbeiter!$D211),TODAY()),Einstellungen!$F$13:$F$67)))*N(Mitarbeiter!$E211)/IF(Einstellungen!$C$11="7 Tage",7,5),N('Ist-Stunden'!AT211)),MAX(IF(Einstellungen!$C$11="7 Tage",MAX(0,(MIN(DATE(2029,6,0),IF(Mitarbeiter!$D211="",DATE(2029,6,0),Mitarbeiter!$D211),TODAY()))-(MAX(DATE(2029,5,1),Mitarbeiter!$C211))+1),MAX(0,NETWORKDAYS(MAX(DATE(2029,5,1),Mitarbeiter!$C211),MIN(DATE(2029,6,0),IF(Mitarbeiter!$D211="",DATE(2029,6,0),Mitarbeiter!$D211),TODAY()),Einstellungen!$F$13:$F$67)))*N(Mitarbeiter!$E211)/IF(Einstellungen!$C$11="7 Tage",7,5),N('Ist-Stunden'!AT211)+(N(Krankheitstage!CE211)+N(Krankheitstage!CQ211))*N($C211))))</f>
        <v/>
      </c>
      <c r="BY211" s="76">
        <f>IF($B211="",0,IF(Einstellungen!$C$10="Ja",MAX(IF(Einstellungen!$C$11="7 Tage",MAX(0,(MIN(DATE(2029,7,0),IF(Mitarbeiter!$D211="",DATE(2029,7,0),Mitarbeiter!$D211),TODAY()))-(MAX(DATE(2029,6,1),Mitarbeiter!$C211))+1),MAX(0,NETWORKDAYS(MAX(DATE(2029,6,1),Mitarbeiter!$C211),MIN(DATE(2029,7,0),IF(Mitarbeiter!$D211="",DATE(2029,7,0),Mitarbeiter!$D211),TODAY()),Einstellungen!$F$13:$F$67)))*N(Mitarbeiter!$E211)/IF(Einstellungen!$C$11="7 Tage",7,5),N('Ist-Stunden'!AU211)),MAX(IF(Einstellungen!$C$11="7 Tage",MAX(0,(MIN(DATE(2029,7,0),IF(Mitarbeiter!$D211="",DATE(2029,7,0),Mitarbeiter!$D211),TODAY()))-(MAX(DATE(2029,6,1),Mitarbeiter!$C211))+1),MAX(0,NETWORKDAYS(MAX(DATE(2029,6,1),Mitarbeiter!$C211),MIN(DATE(2029,7,0),IF(Mitarbeiter!$D211="",DATE(2029,7,0),Mitarbeiter!$D211),TODAY()),Einstellungen!$F$13:$F$67)))*N(Mitarbeiter!$E211)/IF(Einstellungen!$C$11="7 Tage",7,5),N('Ist-Stunden'!AU211)+(N(Krankheitstage!CF211)+N(Krankheitstage!CR211))*N($C211))))</f>
        <v/>
      </c>
      <c r="BZ211" s="76">
        <f>IF($B211="",0,IF(Einstellungen!$C$10="Ja",MAX(IF(Einstellungen!$C$11="7 Tage",MAX(0,(MIN(DATE(2029,8,0),IF(Mitarbeiter!$D211="",DATE(2029,8,0),Mitarbeiter!$D211),TODAY()))-(MAX(DATE(2029,7,1),Mitarbeiter!$C211))+1),MAX(0,NETWORKDAYS(MAX(DATE(2029,7,1),Mitarbeiter!$C211),MIN(DATE(2029,8,0),IF(Mitarbeiter!$D211="",DATE(2029,8,0),Mitarbeiter!$D211),TODAY()),Einstellungen!$F$13:$F$67)))*N(Mitarbeiter!$E211)/IF(Einstellungen!$C$11="7 Tage",7,5),N('Ist-Stunden'!AV211)),MAX(IF(Einstellungen!$C$11="7 Tage",MAX(0,(MIN(DATE(2029,8,0),IF(Mitarbeiter!$D211="",DATE(2029,8,0),Mitarbeiter!$D211),TODAY()))-(MAX(DATE(2029,7,1),Mitarbeiter!$C211))+1),MAX(0,NETWORKDAYS(MAX(DATE(2029,7,1),Mitarbeiter!$C211),MIN(DATE(2029,8,0),IF(Mitarbeiter!$D211="",DATE(2029,8,0),Mitarbeiter!$D211),TODAY()),Einstellungen!$F$13:$F$67)))*N(Mitarbeiter!$E211)/IF(Einstellungen!$C$11="7 Tage",7,5),N('Ist-Stunden'!AV211)+(N(Krankheitstage!CG211)+N(Krankheitstage!CS211))*N($C211))))</f>
        <v/>
      </c>
      <c r="CA211" s="76">
        <f>IF($B211="",0,IF(Einstellungen!$C$10="Ja",MAX(IF(Einstellungen!$C$11="7 Tage",MAX(0,(MIN(DATE(2029,9,0),IF(Mitarbeiter!$D211="",DATE(2029,9,0),Mitarbeiter!$D211),TODAY()))-(MAX(DATE(2029,8,1),Mitarbeiter!$C211))+1),MAX(0,NETWORKDAYS(MAX(DATE(2029,8,1),Mitarbeiter!$C211),MIN(DATE(2029,9,0),IF(Mitarbeiter!$D211="",DATE(2029,9,0),Mitarbeiter!$D211),TODAY()),Einstellungen!$F$13:$F$67)))*N(Mitarbeiter!$E211)/IF(Einstellungen!$C$11="7 Tage",7,5),N('Ist-Stunden'!AW211)),MAX(IF(Einstellungen!$C$11="7 Tage",MAX(0,(MIN(DATE(2029,9,0),IF(Mitarbeiter!$D211="",DATE(2029,9,0),Mitarbeiter!$D211),TODAY()))-(MAX(DATE(2029,8,1),Mitarbeiter!$C211))+1),MAX(0,NETWORKDAYS(MAX(DATE(2029,8,1),Mitarbeiter!$C211),MIN(DATE(2029,9,0),IF(Mitarbeiter!$D211="",DATE(2029,9,0),Mitarbeiter!$D211),TODAY()),Einstellungen!$F$13:$F$67)))*N(Mitarbeiter!$E211)/IF(Einstellungen!$C$11="7 Tage",7,5),N('Ist-Stunden'!AW211)+(N(Krankheitstage!CH211)+N(Krankheitstage!CT211))*N($C211))))</f>
        <v/>
      </c>
      <c r="CB211" s="76">
        <f>IF($B211="",0,IF(Einstellungen!$C$10="Ja",MAX(IF(Einstellungen!$C$11="7 Tage",MAX(0,(MIN(DATE(2029,10,0),IF(Mitarbeiter!$D211="",DATE(2029,10,0),Mitarbeiter!$D211),TODAY()))-(MAX(DATE(2029,9,1),Mitarbeiter!$C211))+1),MAX(0,NETWORKDAYS(MAX(DATE(2029,9,1),Mitarbeiter!$C211),MIN(DATE(2029,10,0),IF(Mitarbeiter!$D211="",DATE(2029,10,0),Mitarbeiter!$D211),TODAY()),Einstellungen!$F$13:$F$67)))*N(Mitarbeiter!$E211)/IF(Einstellungen!$C$11="7 Tage",7,5),N('Ist-Stunden'!AX211)),MAX(IF(Einstellungen!$C$11="7 Tage",MAX(0,(MIN(DATE(2029,10,0),IF(Mitarbeiter!$D211="",DATE(2029,10,0),Mitarbeiter!$D211),TODAY()))-(MAX(DATE(2029,9,1),Mitarbeiter!$C211))+1),MAX(0,NETWORKDAYS(MAX(DATE(2029,9,1),Mitarbeiter!$C211),MIN(DATE(2029,10,0),IF(Mitarbeiter!$D211="",DATE(2029,10,0),Mitarbeiter!$D211),TODAY()),Einstellungen!$F$13:$F$67)))*N(Mitarbeiter!$E211)/IF(Einstellungen!$C$11="7 Tage",7,5),N('Ist-Stunden'!AX211)+(N(Krankheitstage!CI211)+N(Krankheitstage!CU211))*N($C211))))</f>
        <v/>
      </c>
      <c r="CC211" s="76">
        <f>IF($B211="",0,IF(Einstellungen!$C$10="Ja",MAX(IF(Einstellungen!$C$11="7 Tage",MAX(0,(MIN(DATE(2029,11,0),IF(Mitarbeiter!$D211="",DATE(2029,11,0),Mitarbeiter!$D211),TODAY()))-(MAX(DATE(2029,10,1),Mitarbeiter!$C211))+1),MAX(0,NETWORKDAYS(MAX(DATE(2029,10,1),Mitarbeiter!$C211),MIN(DATE(2029,11,0),IF(Mitarbeiter!$D211="",DATE(2029,11,0),Mitarbeiter!$D211),TODAY()),Einstellungen!$F$13:$F$67)))*N(Mitarbeiter!$E211)/IF(Einstellungen!$C$11="7 Tage",7,5),N('Ist-Stunden'!AY211)),MAX(IF(Einstellungen!$C$11="7 Tage",MAX(0,(MIN(DATE(2029,11,0),IF(Mitarbeiter!$D211="",DATE(2029,11,0),Mitarbeiter!$D211),TODAY()))-(MAX(DATE(2029,10,1),Mitarbeiter!$C211))+1),MAX(0,NETWORKDAYS(MAX(DATE(2029,10,1),Mitarbeiter!$C211),MIN(DATE(2029,11,0),IF(Mitarbeiter!$D211="",DATE(2029,11,0),Mitarbeiter!$D211),TODAY()),Einstellungen!$F$13:$F$67)))*N(Mitarbeiter!$E211)/IF(Einstellungen!$C$11="7 Tage",7,5),N('Ist-Stunden'!AY211)+(N(Krankheitstage!CJ211)+N(Krankheitstage!CV211))*N($C211))))</f>
        <v/>
      </c>
      <c r="CD211" s="76">
        <f>IF($B211="",0,IF(Einstellungen!$C$10="Ja",MAX(IF(Einstellungen!$C$11="7 Tage",MAX(0,(MIN(DATE(2029,12,0),IF(Mitarbeiter!$D211="",DATE(2029,12,0),Mitarbeiter!$D211),TODAY()))-(MAX(DATE(2029,11,1),Mitarbeiter!$C211))+1),MAX(0,NETWORKDAYS(MAX(DATE(2029,11,1),Mitarbeiter!$C211),MIN(DATE(2029,12,0),IF(Mitarbeiter!$D211="",DATE(2029,12,0),Mitarbeiter!$D211),TODAY()),Einstellungen!$F$13:$F$67)))*N(Mitarbeiter!$E211)/IF(Einstellungen!$C$11="7 Tage",7,5),N('Ist-Stunden'!AZ211)),MAX(IF(Einstellungen!$C$11="7 Tage",MAX(0,(MIN(DATE(2029,12,0),IF(Mitarbeiter!$D211="",DATE(2029,12,0),Mitarbeiter!$D211),TODAY()))-(MAX(DATE(2029,11,1),Mitarbeiter!$C211))+1),MAX(0,NETWORKDAYS(MAX(DATE(2029,11,1),Mitarbeiter!$C211),MIN(DATE(2029,12,0),IF(Mitarbeiter!$D211="",DATE(2029,12,0),Mitarbeiter!$D211),TODAY()),Einstellungen!$F$13:$F$67)))*N(Mitarbeiter!$E211)/IF(Einstellungen!$C$11="7 Tage",7,5),N('Ist-Stunden'!AZ211)+(N(Krankheitstage!CK211)+N(Krankheitstage!CW211))*N($C211))))</f>
        <v/>
      </c>
      <c r="CE211" s="76">
        <f>IF($B211="",0,IF(Einstellungen!$C$10="Ja",MAX(IF(Einstellungen!$C$11="7 Tage",MAX(0,(MIN(DATE(2029,13,0),IF(Mitarbeiter!$D211="",DATE(2029,13,0),Mitarbeiter!$D211),TODAY()))-(MAX(DATE(2029,12,1),Mitarbeiter!$C211))+1),MAX(0,NETWORKDAYS(MAX(DATE(2029,12,1),Mitarbeiter!$C211),MIN(DATE(2029,13,0),IF(Mitarbeiter!$D211="",DATE(2029,13,0),Mitarbeiter!$D211),TODAY()),Einstellungen!$F$13:$F$67)))*N(Mitarbeiter!$E211)/IF(Einstellungen!$C$11="7 Tage",7,5),N('Ist-Stunden'!BA211)),MAX(IF(Einstellungen!$C$11="7 Tage",MAX(0,(MIN(DATE(2029,13,0),IF(Mitarbeiter!$D211="",DATE(2029,13,0),Mitarbeiter!$D211),TODAY()))-(MAX(DATE(2029,12,1),Mitarbeiter!$C211))+1),MAX(0,NETWORKDAYS(MAX(DATE(2029,12,1),Mitarbeiter!$C211),MIN(DATE(2029,13,0),IF(Mitarbeiter!$D211="",DATE(2029,13,0),Mitarbeiter!$D211),TODAY()),Einstellungen!$F$13:$F$67)))*N(Mitarbeiter!$E211)/IF(Einstellungen!$C$11="7 Tage",7,5),N('Ist-Stunden'!BA211)+(N(Krankheitstage!CL211)+N(Krankheitstage!CX211))*N($C211))))</f>
        <v/>
      </c>
      <c r="CF211" s="76">
        <f>IF($B211="",0,IF(Einstellungen!$C$10="Ja",MAX(IF(Einstellungen!$C$11="7 Tage",MAX(0,(MIN(DATE(2030,2,0),IF(Mitarbeiter!$D211="",DATE(2030,2,0),Mitarbeiter!$D211),TODAY()))-(MAX(DATE(2030,1,1),Mitarbeiter!$C211))+1),MAX(0,NETWORKDAYS(MAX(DATE(2030,1,1),Mitarbeiter!$C211),MIN(DATE(2030,2,0),IF(Mitarbeiter!$D211="",DATE(2030,2,0),Mitarbeiter!$D211),TODAY()),Einstellungen!$F$13:$F$67)))*N(Mitarbeiter!$E211)/IF(Einstellungen!$C$11="7 Tage",7,5),N('Ist-Stunden'!BB211)),MAX(IF(Einstellungen!$C$11="7 Tage",MAX(0,(MIN(DATE(2030,2,0),IF(Mitarbeiter!$D211="",DATE(2030,2,0),Mitarbeiter!$D211),TODAY()))-(MAX(DATE(2030,1,1),Mitarbeiter!$C211))+1),MAX(0,NETWORKDAYS(MAX(DATE(2030,1,1),Mitarbeiter!$C211),MIN(DATE(2030,2,0),IF(Mitarbeiter!$D211="",DATE(2030,2,0),Mitarbeiter!$D211),TODAY()),Einstellungen!$F$13:$F$67)))*N(Mitarbeiter!$E211)/IF(Einstellungen!$C$11="7 Tage",7,5),N('Ist-Stunden'!BB211)+(N(Krankheitstage!CY211)+N(Krankheitstage!DK211))*N($C211))))</f>
        <v/>
      </c>
      <c r="CG211" s="76">
        <f>IF($B211="",0,IF(Einstellungen!$C$10="Ja",MAX(IF(Einstellungen!$C$11="7 Tage",MAX(0,(MIN(DATE(2030,3,0),IF(Mitarbeiter!$D211="",DATE(2030,3,0),Mitarbeiter!$D211),TODAY()))-(MAX(DATE(2030,2,1),Mitarbeiter!$C211))+1),MAX(0,NETWORKDAYS(MAX(DATE(2030,2,1),Mitarbeiter!$C211),MIN(DATE(2030,3,0),IF(Mitarbeiter!$D211="",DATE(2030,3,0),Mitarbeiter!$D211),TODAY()),Einstellungen!$F$13:$F$67)))*N(Mitarbeiter!$E211)/IF(Einstellungen!$C$11="7 Tage",7,5),N('Ist-Stunden'!BC211)),MAX(IF(Einstellungen!$C$11="7 Tage",MAX(0,(MIN(DATE(2030,3,0),IF(Mitarbeiter!$D211="",DATE(2030,3,0),Mitarbeiter!$D211),TODAY()))-(MAX(DATE(2030,2,1),Mitarbeiter!$C211))+1),MAX(0,NETWORKDAYS(MAX(DATE(2030,2,1),Mitarbeiter!$C211),MIN(DATE(2030,3,0),IF(Mitarbeiter!$D211="",DATE(2030,3,0),Mitarbeiter!$D211),TODAY()),Einstellungen!$F$13:$F$67)))*N(Mitarbeiter!$E211)/IF(Einstellungen!$C$11="7 Tage",7,5),N('Ist-Stunden'!BC211)+(N(Krankheitstage!CZ211)+N(Krankheitstage!DL211))*N($C211))))</f>
        <v/>
      </c>
      <c r="CH211" s="76">
        <f>IF($B211="",0,IF(Einstellungen!$C$10="Ja",MAX(IF(Einstellungen!$C$11="7 Tage",MAX(0,(MIN(DATE(2030,4,0),IF(Mitarbeiter!$D211="",DATE(2030,4,0),Mitarbeiter!$D211),TODAY()))-(MAX(DATE(2030,3,1),Mitarbeiter!$C211))+1),MAX(0,NETWORKDAYS(MAX(DATE(2030,3,1),Mitarbeiter!$C211),MIN(DATE(2030,4,0),IF(Mitarbeiter!$D211="",DATE(2030,4,0),Mitarbeiter!$D211),TODAY()),Einstellungen!$F$13:$F$67)))*N(Mitarbeiter!$E211)/IF(Einstellungen!$C$11="7 Tage",7,5),N('Ist-Stunden'!BD211)),MAX(IF(Einstellungen!$C$11="7 Tage",MAX(0,(MIN(DATE(2030,4,0),IF(Mitarbeiter!$D211="",DATE(2030,4,0),Mitarbeiter!$D211),TODAY()))-(MAX(DATE(2030,3,1),Mitarbeiter!$C211))+1),MAX(0,NETWORKDAYS(MAX(DATE(2030,3,1),Mitarbeiter!$C211),MIN(DATE(2030,4,0),IF(Mitarbeiter!$D211="",DATE(2030,4,0),Mitarbeiter!$D211),TODAY()),Einstellungen!$F$13:$F$67)))*N(Mitarbeiter!$E211)/IF(Einstellungen!$C$11="7 Tage",7,5),N('Ist-Stunden'!BD211)+(N(Krankheitstage!DA211)+N(Krankheitstage!DM211))*N($C211))))</f>
        <v/>
      </c>
      <c r="CI211" s="76">
        <f>IF($B211="",0,IF(Einstellungen!$C$10="Ja",MAX(IF(Einstellungen!$C$11="7 Tage",MAX(0,(MIN(DATE(2030,5,0),IF(Mitarbeiter!$D211="",DATE(2030,5,0),Mitarbeiter!$D211),TODAY()))-(MAX(DATE(2030,4,1),Mitarbeiter!$C211))+1),MAX(0,NETWORKDAYS(MAX(DATE(2030,4,1),Mitarbeiter!$C211),MIN(DATE(2030,5,0),IF(Mitarbeiter!$D211="",DATE(2030,5,0),Mitarbeiter!$D211),TODAY()),Einstellungen!$F$13:$F$67)))*N(Mitarbeiter!$E211)/IF(Einstellungen!$C$11="7 Tage",7,5),N('Ist-Stunden'!BE211)),MAX(IF(Einstellungen!$C$11="7 Tage",MAX(0,(MIN(DATE(2030,5,0),IF(Mitarbeiter!$D211="",DATE(2030,5,0),Mitarbeiter!$D211),TODAY()))-(MAX(DATE(2030,4,1),Mitarbeiter!$C211))+1),MAX(0,NETWORKDAYS(MAX(DATE(2030,4,1),Mitarbeiter!$C211),MIN(DATE(2030,5,0),IF(Mitarbeiter!$D211="",DATE(2030,5,0),Mitarbeiter!$D211),TODAY()),Einstellungen!$F$13:$F$67)))*N(Mitarbeiter!$E211)/IF(Einstellungen!$C$11="7 Tage",7,5),N('Ist-Stunden'!BE211)+(N(Krankheitstage!DB211)+N(Krankheitstage!DN211))*N($C211))))</f>
        <v/>
      </c>
      <c r="CJ211" s="76">
        <f>IF($B211="",0,IF(Einstellungen!$C$10="Ja",MAX(IF(Einstellungen!$C$11="7 Tage",MAX(0,(MIN(DATE(2030,6,0),IF(Mitarbeiter!$D211="",DATE(2030,6,0),Mitarbeiter!$D211),TODAY()))-(MAX(DATE(2030,5,1),Mitarbeiter!$C211))+1),MAX(0,NETWORKDAYS(MAX(DATE(2030,5,1),Mitarbeiter!$C211),MIN(DATE(2030,6,0),IF(Mitarbeiter!$D211="",DATE(2030,6,0),Mitarbeiter!$D211),TODAY()),Einstellungen!$F$13:$F$67)))*N(Mitarbeiter!$E211)/IF(Einstellungen!$C$11="7 Tage",7,5),N('Ist-Stunden'!BF211)),MAX(IF(Einstellungen!$C$11="7 Tage",MAX(0,(MIN(DATE(2030,6,0),IF(Mitarbeiter!$D211="",DATE(2030,6,0),Mitarbeiter!$D211),TODAY()))-(MAX(DATE(2030,5,1),Mitarbeiter!$C211))+1),MAX(0,NETWORKDAYS(MAX(DATE(2030,5,1),Mitarbeiter!$C211),MIN(DATE(2030,6,0),IF(Mitarbeiter!$D211="",DATE(2030,6,0),Mitarbeiter!$D211),TODAY()),Einstellungen!$F$13:$F$67)))*N(Mitarbeiter!$E211)/IF(Einstellungen!$C$11="7 Tage",7,5),N('Ist-Stunden'!BF211)+(N(Krankheitstage!DC211)+N(Krankheitstage!DO211))*N($C211))))</f>
        <v/>
      </c>
      <c r="CK211" s="76">
        <f>IF($B211="",0,IF(Einstellungen!$C$10="Ja",MAX(IF(Einstellungen!$C$11="7 Tage",MAX(0,(MIN(DATE(2030,7,0),IF(Mitarbeiter!$D211="",DATE(2030,7,0),Mitarbeiter!$D211),TODAY()))-(MAX(DATE(2030,6,1),Mitarbeiter!$C211))+1),MAX(0,NETWORKDAYS(MAX(DATE(2030,6,1),Mitarbeiter!$C211),MIN(DATE(2030,7,0),IF(Mitarbeiter!$D211="",DATE(2030,7,0),Mitarbeiter!$D211),TODAY()),Einstellungen!$F$13:$F$67)))*N(Mitarbeiter!$E211)/IF(Einstellungen!$C$11="7 Tage",7,5),N('Ist-Stunden'!BG211)),MAX(IF(Einstellungen!$C$11="7 Tage",MAX(0,(MIN(DATE(2030,7,0),IF(Mitarbeiter!$D211="",DATE(2030,7,0),Mitarbeiter!$D211),TODAY()))-(MAX(DATE(2030,6,1),Mitarbeiter!$C211))+1),MAX(0,NETWORKDAYS(MAX(DATE(2030,6,1),Mitarbeiter!$C211),MIN(DATE(2030,7,0),IF(Mitarbeiter!$D211="",DATE(2030,7,0),Mitarbeiter!$D211),TODAY()),Einstellungen!$F$13:$F$67)))*N(Mitarbeiter!$E211)/IF(Einstellungen!$C$11="7 Tage",7,5),N('Ist-Stunden'!BG211)+(N(Krankheitstage!DD211)+N(Krankheitstage!DP211))*N($C211))))</f>
        <v/>
      </c>
      <c r="CL211" s="76">
        <f>IF($B211="",0,IF(Einstellungen!$C$10="Ja",MAX(IF(Einstellungen!$C$11="7 Tage",MAX(0,(MIN(DATE(2030,8,0),IF(Mitarbeiter!$D211="",DATE(2030,8,0),Mitarbeiter!$D211),TODAY()))-(MAX(DATE(2030,7,1),Mitarbeiter!$C211))+1),MAX(0,NETWORKDAYS(MAX(DATE(2030,7,1),Mitarbeiter!$C211),MIN(DATE(2030,8,0),IF(Mitarbeiter!$D211="",DATE(2030,8,0),Mitarbeiter!$D211),TODAY()),Einstellungen!$F$13:$F$67)))*N(Mitarbeiter!$E211)/IF(Einstellungen!$C$11="7 Tage",7,5),N('Ist-Stunden'!BH211)),MAX(IF(Einstellungen!$C$11="7 Tage",MAX(0,(MIN(DATE(2030,8,0),IF(Mitarbeiter!$D211="",DATE(2030,8,0),Mitarbeiter!$D211),TODAY()))-(MAX(DATE(2030,7,1),Mitarbeiter!$C211))+1),MAX(0,NETWORKDAYS(MAX(DATE(2030,7,1),Mitarbeiter!$C211),MIN(DATE(2030,8,0),IF(Mitarbeiter!$D211="",DATE(2030,8,0),Mitarbeiter!$D211),TODAY()),Einstellungen!$F$13:$F$67)))*N(Mitarbeiter!$E211)/IF(Einstellungen!$C$11="7 Tage",7,5),N('Ist-Stunden'!BH211)+(N(Krankheitstage!DE211)+N(Krankheitstage!DQ211))*N($C211))))</f>
        <v/>
      </c>
      <c r="CM211" s="76">
        <f>IF($B211="",0,IF(Einstellungen!$C$10="Ja",MAX(IF(Einstellungen!$C$11="7 Tage",MAX(0,(MIN(DATE(2030,9,0),IF(Mitarbeiter!$D211="",DATE(2030,9,0),Mitarbeiter!$D211),TODAY()))-(MAX(DATE(2030,8,1),Mitarbeiter!$C211))+1),MAX(0,NETWORKDAYS(MAX(DATE(2030,8,1),Mitarbeiter!$C211),MIN(DATE(2030,9,0),IF(Mitarbeiter!$D211="",DATE(2030,9,0),Mitarbeiter!$D211),TODAY()),Einstellungen!$F$13:$F$67)))*N(Mitarbeiter!$E211)/IF(Einstellungen!$C$11="7 Tage",7,5),N('Ist-Stunden'!BI211)),MAX(IF(Einstellungen!$C$11="7 Tage",MAX(0,(MIN(DATE(2030,9,0),IF(Mitarbeiter!$D211="",DATE(2030,9,0),Mitarbeiter!$D211),TODAY()))-(MAX(DATE(2030,8,1),Mitarbeiter!$C211))+1),MAX(0,NETWORKDAYS(MAX(DATE(2030,8,1),Mitarbeiter!$C211),MIN(DATE(2030,9,0),IF(Mitarbeiter!$D211="",DATE(2030,9,0),Mitarbeiter!$D211),TODAY()),Einstellungen!$F$13:$F$67)))*N(Mitarbeiter!$E211)/IF(Einstellungen!$C$11="7 Tage",7,5),N('Ist-Stunden'!BI211)+(N(Krankheitstage!DF211)+N(Krankheitstage!DR211))*N($C211))))</f>
        <v/>
      </c>
      <c r="CN211" s="76">
        <f>IF($B211="",0,IF(Einstellungen!$C$10="Ja",MAX(IF(Einstellungen!$C$11="7 Tage",MAX(0,(MIN(DATE(2030,10,0),IF(Mitarbeiter!$D211="",DATE(2030,10,0),Mitarbeiter!$D211),TODAY()))-(MAX(DATE(2030,9,1),Mitarbeiter!$C211))+1),MAX(0,NETWORKDAYS(MAX(DATE(2030,9,1),Mitarbeiter!$C211),MIN(DATE(2030,10,0),IF(Mitarbeiter!$D211="",DATE(2030,10,0),Mitarbeiter!$D211),TODAY()),Einstellungen!$F$13:$F$67)))*N(Mitarbeiter!$E211)/IF(Einstellungen!$C$11="7 Tage",7,5),N('Ist-Stunden'!BJ211)),MAX(IF(Einstellungen!$C$11="7 Tage",MAX(0,(MIN(DATE(2030,10,0),IF(Mitarbeiter!$D211="",DATE(2030,10,0),Mitarbeiter!$D211),TODAY()))-(MAX(DATE(2030,9,1),Mitarbeiter!$C211))+1),MAX(0,NETWORKDAYS(MAX(DATE(2030,9,1),Mitarbeiter!$C211),MIN(DATE(2030,10,0),IF(Mitarbeiter!$D211="",DATE(2030,10,0),Mitarbeiter!$D211),TODAY()),Einstellungen!$F$13:$F$67)))*N(Mitarbeiter!$E211)/IF(Einstellungen!$C$11="7 Tage",7,5),N('Ist-Stunden'!BJ211)+(N(Krankheitstage!DG211)+N(Krankheitstage!DS211))*N($C211))))</f>
        <v/>
      </c>
      <c r="CO211" s="76">
        <f>IF($B211="",0,IF(Einstellungen!$C$10="Ja",MAX(IF(Einstellungen!$C$11="7 Tage",MAX(0,(MIN(DATE(2030,11,0),IF(Mitarbeiter!$D211="",DATE(2030,11,0),Mitarbeiter!$D211),TODAY()))-(MAX(DATE(2030,10,1),Mitarbeiter!$C211))+1),MAX(0,NETWORKDAYS(MAX(DATE(2030,10,1),Mitarbeiter!$C211),MIN(DATE(2030,11,0),IF(Mitarbeiter!$D211="",DATE(2030,11,0),Mitarbeiter!$D211),TODAY()),Einstellungen!$F$13:$F$67)))*N(Mitarbeiter!$E211)/IF(Einstellungen!$C$11="7 Tage",7,5),N('Ist-Stunden'!BK211)),MAX(IF(Einstellungen!$C$11="7 Tage",MAX(0,(MIN(DATE(2030,11,0),IF(Mitarbeiter!$D211="",DATE(2030,11,0),Mitarbeiter!$D211),TODAY()))-(MAX(DATE(2030,10,1),Mitarbeiter!$C211))+1),MAX(0,NETWORKDAYS(MAX(DATE(2030,10,1),Mitarbeiter!$C211),MIN(DATE(2030,11,0),IF(Mitarbeiter!$D211="",DATE(2030,11,0),Mitarbeiter!$D211),TODAY()),Einstellungen!$F$13:$F$67)))*N(Mitarbeiter!$E211)/IF(Einstellungen!$C$11="7 Tage",7,5),N('Ist-Stunden'!BK211)+(N(Krankheitstage!DH211)+N(Krankheitstage!DT211))*N($C211))))</f>
        <v/>
      </c>
      <c r="CP211" s="76">
        <f>IF($B211="",0,IF(Einstellungen!$C$10="Ja",MAX(IF(Einstellungen!$C$11="7 Tage",MAX(0,(MIN(DATE(2030,12,0),IF(Mitarbeiter!$D211="",DATE(2030,12,0),Mitarbeiter!$D211),TODAY()))-(MAX(DATE(2030,11,1),Mitarbeiter!$C211))+1),MAX(0,NETWORKDAYS(MAX(DATE(2030,11,1),Mitarbeiter!$C211),MIN(DATE(2030,12,0),IF(Mitarbeiter!$D211="",DATE(2030,12,0),Mitarbeiter!$D211),TODAY()),Einstellungen!$F$13:$F$67)))*N(Mitarbeiter!$E211)/IF(Einstellungen!$C$11="7 Tage",7,5),N('Ist-Stunden'!BL211)),MAX(IF(Einstellungen!$C$11="7 Tage",MAX(0,(MIN(DATE(2030,12,0),IF(Mitarbeiter!$D211="",DATE(2030,12,0),Mitarbeiter!$D211),TODAY()))-(MAX(DATE(2030,11,1),Mitarbeiter!$C211))+1),MAX(0,NETWORKDAYS(MAX(DATE(2030,11,1),Mitarbeiter!$C211),MIN(DATE(2030,12,0),IF(Mitarbeiter!$D211="",DATE(2030,12,0),Mitarbeiter!$D211),TODAY()),Einstellungen!$F$13:$F$67)))*N(Mitarbeiter!$E211)/IF(Einstellungen!$C$11="7 Tage",7,5),N('Ist-Stunden'!BL211)+(N(Krankheitstage!DI211)+N(Krankheitstage!DU211))*N($C211))))</f>
        <v/>
      </c>
      <c r="CQ211" s="76">
        <f>IF($B211="",0,IF(Einstellungen!$C$10="Ja",MAX(IF(Einstellungen!$C$11="7 Tage",MAX(0,(MIN(DATE(2030,13,0),IF(Mitarbeiter!$D211="",DATE(2030,13,0),Mitarbeiter!$D211),TODAY()))-(MAX(DATE(2030,12,1),Mitarbeiter!$C211))+1),MAX(0,NETWORKDAYS(MAX(DATE(2030,12,1),Mitarbeiter!$C211),MIN(DATE(2030,13,0),IF(Mitarbeiter!$D211="",DATE(2030,13,0),Mitarbeiter!$D211),TODAY()),Einstellungen!$F$13:$F$67)))*N(Mitarbeiter!$E211)/IF(Einstellungen!$C$11="7 Tage",7,5),N('Ist-Stunden'!BM211)),MAX(IF(Einstellungen!$C$11="7 Tage",MAX(0,(MIN(DATE(2030,13,0),IF(Mitarbeiter!$D211="",DATE(2030,13,0),Mitarbeiter!$D211),TODAY()))-(MAX(DATE(2030,12,1),Mitarbeiter!$C211))+1),MAX(0,NETWORKDAYS(MAX(DATE(2030,12,1),Mitarbeiter!$C211),MIN(DATE(2030,13,0),IF(Mitarbeiter!$D211="",DATE(2030,13,0),Mitarbeiter!$D211),TODAY()),Einstellungen!$F$13:$F$67)))*N(Mitarbeiter!$E211)/IF(Einstellungen!$C$11="7 Tage",7,5),N('Ist-Stunden'!BM211)+(N(Krankheitstage!DJ211)+N(Krankheitstage!DV211))*N($C211))))</f>
        <v/>
      </c>
    </row>
    <row r="212">
      <c r="A212" s="73">
        <f>IF(Mitarbeiter!B212="","",Mitarbeiter!A212)</f>
        <v/>
      </c>
      <c r="B212" s="6">
        <f>IF(Mitarbeiter!B212="","",Mitarbeiter!B212)</f>
        <v/>
      </c>
      <c r="C212" s="74">
        <f>IF(Mitarbeiter!B212="","",Mitarbeiter!F212)</f>
        <v/>
      </c>
      <c r="D212" s="75">
        <f>N(INDEX(Krankheitstage!$G212:$DV212,1,(Einstellungen!$C$3-2026)*24+1))</f>
        <v/>
      </c>
      <c r="E212" s="75">
        <f>N(INDEX(Krankheitstage!$G212:$DV212,1,(Einstellungen!$C$3-2026)*24+2))</f>
        <v/>
      </c>
      <c r="F212" s="75">
        <f>N(INDEX(Krankheitstage!$G212:$DV212,1,(Einstellungen!$C$3-2026)*24+3))</f>
        <v/>
      </c>
      <c r="G212" s="75">
        <f>N(INDEX(Krankheitstage!$G212:$DV212,1,(Einstellungen!$C$3-2026)*24+4))</f>
        <v/>
      </c>
      <c r="H212" s="75">
        <f>N(INDEX(Krankheitstage!$G212:$DV212,1,(Einstellungen!$C$3-2026)*24+5))</f>
        <v/>
      </c>
      <c r="I212" s="75">
        <f>N(INDEX(Krankheitstage!$G212:$DV212,1,(Einstellungen!$C$3-2026)*24+6))</f>
        <v/>
      </c>
      <c r="J212" s="75">
        <f>N(INDEX(Krankheitstage!$G212:$DV212,1,(Einstellungen!$C$3-2026)*24+7))</f>
        <v/>
      </c>
      <c r="K212" s="75">
        <f>N(INDEX(Krankheitstage!$G212:$DV212,1,(Einstellungen!$C$3-2026)*24+8))</f>
        <v/>
      </c>
      <c r="L212" s="75">
        <f>N(INDEX(Krankheitstage!$G212:$DV212,1,(Einstellungen!$C$3-2026)*24+9))</f>
        <v/>
      </c>
      <c r="M212" s="75">
        <f>N(INDEX(Krankheitstage!$G212:$DV212,1,(Einstellungen!$C$3-2026)*24+10))</f>
        <v/>
      </c>
      <c r="N212" s="75">
        <f>N(INDEX(Krankheitstage!$G212:$DV212,1,(Einstellungen!$C$3-2026)*24+11))</f>
        <v/>
      </c>
      <c r="O212" s="75">
        <f>N(INDEX(Krankheitstage!$G212:$DV212,1,(Einstellungen!$C$3-2026)*24+12))</f>
        <v/>
      </c>
      <c r="P212" s="75">
        <f>IF($B212="","",SUM(D212:O212))</f>
        <v/>
      </c>
      <c r="Q212" s="75">
        <f>N(INDEX(Krankheitstage!$G212:$DV212,1,(Einstellungen!$C$3-2026)*24+13))</f>
        <v/>
      </c>
      <c r="R212" s="75">
        <f>N(INDEX(Krankheitstage!$G212:$DV212,1,(Einstellungen!$C$3-2026)*24+14))</f>
        <v/>
      </c>
      <c r="S212" s="75">
        <f>N(INDEX(Krankheitstage!$G212:$DV212,1,(Einstellungen!$C$3-2026)*24+15))</f>
        <v/>
      </c>
      <c r="T212" s="75">
        <f>N(INDEX(Krankheitstage!$G212:$DV212,1,(Einstellungen!$C$3-2026)*24+16))</f>
        <v/>
      </c>
      <c r="U212" s="75">
        <f>N(INDEX(Krankheitstage!$G212:$DV212,1,(Einstellungen!$C$3-2026)*24+17))</f>
        <v/>
      </c>
      <c r="V212" s="75">
        <f>N(INDEX(Krankheitstage!$G212:$DV212,1,(Einstellungen!$C$3-2026)*24+18))</f>
        <v/>
      </c>
      <c r="W212" s="75">
        <f>N(INDEX(Krankheitstage!$G212:$DV212,1,(Einstellungen!$C$3-2026)*24+19))</f>
        <v/>
      </c>
      <c r="X212" s="75">
        <f>N(INDEX(Krankheitstage!$G212:$DV212,1,(Einstellungen!$C$3-2026)*24+20))</f>
        <v/>
      </c>
      <c r="Y212" s="75">
        <f>N(INDEX(Krankheitstage!$G212:$DV212,1,(Einstellungen!$C$3-2026)*24+21))</f>
        <v/>
      </c>
      <c r="Z212" s="75">
        <f>N(INDEX(Krankheitstage!$G212:$DV212,1,(Einstellungen!$C$3-2026)*24+22))</f>
        <v/>
      </c>
      <c r="AA212" s="75">
        <f>N(INDEX(Krankheitstage!$G212:$DV212,1,(Einstellungen!$C$3-2026)*24+23))</f>
        <v/>
      </c>
      <c r="AB212" s="75">
        <f>N(INDEX(Krankheitstage!$G212:$DV212,1,(Einstellungen!$C$3-2026)*24+24))</f>
        <v/>
      </c>
      <c r="AC212" s="75">
        <f>IF($B212="","",SUM(Q212:AB212))</f>
        <v/>
      </c>
      <c r="AD212" s="75">
        <f>IF($B212="","",SUM(P212,AC212))</f>
        <v/>
      </c>
      <c r="AE212" s="76">
        <f>IF($B212="","",AD212*N(C212))</f>
        <v/>
      </c>
      <c r="AF212" s="75">
        <f>IF($B212="","",Krankheitstage!E212)</f>
        <v/>
      </c>
      <c r="AG212" s="76">
        <f>IF($B212="","",AF212*N(C212))</f>
        <v/>
      </c>
      <c r="AH212" s="76">
        <f>IF($B212="","",INDEX($AJ212:$CQ212,1,(Einstellungen!$C$3-2026)*12+1)+INDEX($AJ212:$CQ212,1,(Einstellungen!$C$3-2026)*12+2)+INDEX($AJ212:$CQ212,1,(Einstellungen!$C$3-2026)*12+3)+INDEX($AJ212:$CQ212,1,(Einstellungen!$C$3-2026)*12+4)+INDEX($AJ212:$CQ212,1,(Einstellungen!$C$3-2026)*12+5)+INDEX($AJ212:$CQ212,1,(Einstellungen!$C$3-2026)*12+6)+INDEX($AJ212:$CQ212,1,(Einstellungen!$C$3-2026)*12+7)+INDEX($AJ212:$CQ212,1,(Einstellungen!$C$3-2026)*12+8)+INDEX($AJ212:$CQ212,1,(Einstellungen!$C$3-2026)*12+9)+INDEX($AJ212:$CQ212,1,(Einstellungen!$C$3-2026)*12+10)+INDEX($AJ212:$CQ212,1,(Einstellungen!$C$3-2026)*12+11)+INDEX($AJ212:$CQ212,1,(Einstellungen!$C$3-2026)*12+12))</f>
        <v/>
      </c>
      <c r="AI212" s="76">
        <f>IF($B212="","",SUM($AJ212:$CQ212))</f>
        <v/>
      </c>
      <c r="AJ212" s="76">
        <f>IF($B212="",0,IF(Einstellungen!$C$10="Ja",MAX(IF(Einstellungen!$C$11="7 Tage",MAX(0,(MIN(DATE(2026,2,0),IF(Mitarbeiter!$D212="",DATE(2026,2,0),Mitarbeiter!$D212),TODAY()))-(MAX(DATE(2026,1,1),Mitarbeiter!$C212))+1),MAX(0,NETWORKDAYS(MAX(DATE(2026,1,1),Mitarbeiter!$C212),MIN(DATE(2026,2,0),IF(Mitarbeiter!$D212="",DATE(2026,2,0),Mitarbeiter!$D212),TODAY()),Einstellungen!$F$13:$F$67)))*N(Mitarbeiter!$E212)/IF(Einstellungen!$C$11="7 Tage",7,5),N('Ist-Stunden'!F212)),MAX(IF(Einstellungen!$C$11="7 Tage",MAX(0,(MIN(DATE(2026,2,0),IF(Mitarbeiter!$D212="",DATE(2026,2,0),Mitarbeiter!$D212),TODAY()))-(MAX(DATE(2026,1,1),Mitarbeiter!$C212))+1),MAX(0,NETWORKDAYS(MAX(DATE(2026,1,1),Mitarbeiter!$C212),MIN(DATE(2026,2,0),IF(Mitarbeiter!$D212="",DATE(2026,2,0),Mitarbeiter!$D212),TODAY()),Einstellungen!$F$13:$F$67)))*N(Mitarbeiter!$E212)/IF(Einstellungen!$C$11="7 Tage",7,5),N('Ist-Stunden'!F212)+(N(Krankheitstage!G212)+N(Krankheitstage!S212))*N($C212))))</f>
        <v/>
      </c>
      <c r="AK212" s="76">
        <f>IF($B212="",0,IF(Einstellungen!$C$10="Ja",MAX(IF(Einstellungen!$C$11="7 Tage",MAX(0,(MIN(DATE(2026,3,0),IF(Mitarbeiter!$D212="",DATE(2026,3,0),Mitarbeiter!$D212),TODAY()))-(MAX(DATE(2026,2,1),Mitarbeiter!$C212))+1),MAX(0,NETWORKDAYS(MAX(DATE(2026,2,1),Mitarbeiter!$C212),MIN(DATE(2026,3,0),IF(Mitarbeiter!$D212="",DATE(2026,3,0),Mitarbeiter!$D212),TODAY()),Einstellungen!$F$13:$F$67)))*N(Mitarbeiter!$E212)/IF(Einstellungen!$C$11="7 Tage",7,5),N('Ist-Stunden'!G212)),MAX(IF(Einstellungen!$C$11="7 Tage",MAX(0,(MIN(DATE(2026,3,0),IF(Mitarbeiter!$D212="",DATE(2026,3,0),Mitarbeiter!$D212),TODAY()))-(MAX(DATE(2026,2,1),Mitarbeiter!$C212))+1),MAX(0,NETWORKDAYS(MAX(DATE(2026,2,1),Mitarbeiter!$C212),MIN(DATE(2026,3,0),IF(Mitarbeiter!$D212="",DATE(2026,3,0),Mitarbeiter!$D212),TODAY()),Einstellungen!$F$13:$F$67)))*N(Mitarbeiter!$E212)/IF(Einstellungen!$C$11="7 Tage",7,5),N('Ist-Stunden'!G212)+(N(Krankheitstage!H212)+N(Krankheitstage!T212))*N($C212))))</f>
        <v/>
      </c>
      <c r="AL212" s="76">
        <f>IF($B212="",0,IF(Einstellungen!$C$10="Ja",MAX(IF(Einstellungen!$C$11="7 Tage",MAX(0,(MIN(DATE(2026,4,0),IF(Mitarbeiter!$D212="",DATE(2026,4,0),Mitarbeiter!$D212),TODAY()))-(MAX(DATE(2026,3,1),Mitarbeiter!$C212))+1),MAX(0,NETWORKDAYS(MAX(DATE(2026,3,1),Mitarbeiter!$C212),MIN(DATE(2026,4,0),IF(Mitarbeiter!$D212="",DATE(2026,4,0),Mitarbeiter!$D212),TODAY()),Einstellungen!$F$13:$F$67)))*N(Mitarbeiter!$E212)/IF(Einstellungen!$C$11="7 Tage",7,5),N('Ist-Stunden'!H212)),MAX(IF(Einstellungen!$C$11="7 Tage",MAX(0,(MIN(DATE(2026,4,0),IF(Mitarbeiter!$D212="",DATE(2026,4,0),Mitarbeiter!$D212),TODAY()))-(MAX(DATE(2026,3,1),Mitarbeiter!$C212))+1),MAX(0,NETWORKDAYS(MAX(DATE(2026,3,1),Mitarbeiter!$C212),MIN(DATE(2026,4,0),IF(Mitarbeiter!$D212="",DATE(2026,4,0),Mitarbeiter!$D212),TODAY()),Einstellungen!$F$13:$F$67)))*N(Mitarbeiter!$E212)/IF(Einstellungen!$C$11="7 Tage",7,5),N('Ist-Stunden'!H212)+(N(Krankheitstage!I212)+N(Krankheitstage!U212))*N($C212))))</f>
        <v/>
      </c>
      <c r="AM212" s="76">
        <f>IF($B212="",0,IF(Einstellungen!$C$10="Ja",MAX(IF(Einstellungen!$C$11="7 Tage",MAX(0,(MIN(DATE(2026,5,0),IF(Mitarbeiter!$D212="",DATE(2026,5,0),Mitarbeiter!$D212),TODAY()))-(MAX(DATE(2026,4,1),Mitarbeiter!$C212))+1),MAX(0,NETWORKDAYS(MAX(DATE(2026,4,1),Mitarbeiter!$C212),MIN(DATE(2026,5,0),IF(Mitarbeiter!$D212="",DATE(2026,5,0),Mitarbeiter!$D212),TODAY()),Einstellungen!$F$13:$F$67)))*N(Mitarbeiter!$E212)/IF(Einstellungen!$C$11="7 Tage",7,5),N('Ist-Stunden'!I212)),MAX(IF(Einstellungen!$C$11="7 Tage",MAX(0,(MIN(DATE(2026,5,0),IF(Mitarbeiter!$D212="",DATE(2026,5,0),Mitarbeiter!$D212),TODAY()))-(MAX(DATE(2026,4,1),Mitarbeiter!$C212))+1),MAX(0,NETWORKDAYS(MAX(DATE(2026,4,1),Mitarbeiter!$C212),MIN(DATE(2026,5,0),IF(Mitarbeiter!$D212="",DATE(2026,5,0),Mitarbeiter!$D212),TODAY()),Einstellungen!$F$13:$F$67)))*N(Mitarbeiter!$E212)/IF(Einstellungen!$C$11="7 Tage",7,5),N('Ist-Stunden'!I212)+(N(Krankheitstage!J212)+N(Krankheitstage!V212))*N($C212))))</f>
        <v/>
      </c>
      <c r="AN212" s="76">
        <f>IF($B212="",0,IF(Einstellungen!$C$10="Ja",MAX(IF(Einstellungen!$C$11="7 Tage",MAX(0,(MIN(DATE(2026,6,0),IF(Mitarbeiter!$D212="",DATE(2026,6,0),Mitarbeiter!$D212),TODAY()))-(MAX(DATE(2026,5,1),Mitarbeiter!$C212))+1),MAX(0,NETWORKDAYS(MAX(DATE(2026,5,1),Mitarbeiter!$C212),MIN(DATE(2026,6,0),IF(Mitarbeiter!$D212="",DATE(2026,6,0),Mitarbeiter!$D212),TODAY()),Einstellungen!$F$13:$F$67)))*N(Mitarbeiter!$E212)/IF(Einstellungen!$C$11="7 Tage",7,5),N('Ist-Stunden'!J212)),MAX(IF(Einstellungen!$C$11="7 Tage",MAX(0,(MIN(DATE(2026,6,0),IF(Mitarbeiter!$D212="",DATE(2026,6,0),Mitarbeiter!$D212),TODAY()))-(MAX(DATE(2026,5,1),Mitarbeiter!$C212))+1),MAX(0,NETWORKDAYS(MAX(DATE(2026,5,1),Mitarbeiter!$C212),MIN(DATE(2026,6,0),IF(Mitarbeiter!$D212="",DATE(2026,6,0),Mitarbeiter!$D212),TODAY()),Einstellungen!$F$13:$F$67)))*N(Mitarbeiter!$E212)/IF(Einstellungen!$C$11="7 Tage",7,5),N('Ist-Stunden'!J212)+(N(Krankheitstage!K212)+N(Krankheitstage!W212))*N($C212))))</f>
        <v/>
      </c>
      <c r="AO212" s="76">
        <f>IF($B212="",0,IF(Einstellungen!$C$10="Ja",MAX(IF(Einstellungen!$C$11="7 Tage",MAX(0,(MIN(DATE(2026,7,0),IF(Mitarbeiter!$D212="",DATE(2026,7,0),Mitarbeiter!$D212),TODAY()))-(MAX(DATE(2026,6,1),Mitarbeiter!$C212))+1),MAX(0,NETWORKDAYS(MAX(DATE(2026,6,1),Mitarbeiter!$C212),MIN(DATE(2026,7,0),IF(Mitarbeiter!$D212="",DATE(2026,7,0),Mitarbeiter!$D212),TODAY()),Einstellungen!$F$13:$F$67)))*N(Mitarbeiter!$E212)/IF(Einstellungen!$C$11="7 Tage",7,5),N('Ist-Stunden'!K212)),MAX(IF(Einstellungen!$C$11="7 Tage",MAX(0,(MIN(DATE(2026,7,0),IF(Mitarbeiter!$D212="",DATE(2026,7,0),Mitarbeiter!$D212),TODAY()))-(MAX(DATE(2026,6,1),Mitarbeiter!$C212))+1),MAX(0,NETWORKDAYS(MAX(DATE(2026,6,1),Mitarbeiter!$C212),MIN(DATE(2026,7,0),IF(Mitarbeiter!$D212="",DATE(2026,7,0),Mitarbeiter!$D212),TODAY()),Einstellungen!$F$13:$F$67)))*N(Mitarbeiter!$E212)/IF(Einstellungen!$C$11="7 Tage",7,5),N('Ist-Stunden'!K212)+(N(Krankheitstage!L212)+N(Krankheitstage!X212))*N($C212))))</f>
        <v/>
      </c>
      <c r="AP212" s="76">
        <f>IF($B212="",0,IF(Einstellungen!$C$10="Ja",MAX(IF(Einstellungen!$C$11="7 Tage",MAX(0,(MIN(DATE(2026,8,0),IF(Mitarbeiter!$D212="",DATE(2026,8,0),Mitarbeiter!$D212),TODAY()))-(MAX(DATE(2026,7,1),Mitarbeiter!$C212))+1),MAX(0,NETWORKDAYS(MAX(DATE(2026,7,1),Mitarbeiter!$C212),MIN(DATE(2026,8,0),IF(Mitarbeiter!$D212="",DATE(2026,8,0),Mitarbeiter!$D212),TODAY()),Einstellungen!$F$13:$F$67)))*N(Mitarbeiter!$E212)/IF(Einstellungen!$C$11="7 Tage",7,5),N('Ist-Stunden'!L212)),MAX(IF(Einstellungen!$C$11="7 Tage",MAX(0,(MIN(DATE(2026,8,0),IF(Mitarbeiter!$D212="",DATE(2026,8,0),Mitarbeiter!$D212),TODAY()))-(MAX(DATE(2026,7,1),Mitarbeiter!$C212))+1),MAX(0,NETWORKDAYS(MAX(DATE(2026,7,1),Mitarbeiter!$C212),MIN(DATE(2026,8,0),IF(Mitarbeiter!$D212="",DATE(2026,8,0),Mitarbeiter!$D212),TODAY()),Einstellungen!$F$13:$F$67)))*N(Mitarbeiter!$E212)/IF(Einstellungen!$C$11="7 Tage",7,5),N('Ist-Stunden'!L212)+(N(Krankheitstage!M212)+N(Krankheitstage!Y212))*N($C212))))</f>
        <v/>
      </c>
      <c r="AQ212" s="76">
        <f>IF($B212="",0,IF(Einstellungen!$C$10="Ja",MAX(IF(Einstellungen!$C$11="7 Tage",MAX(0,(MIN(DATE(2026,9,0),IF(Mitarbeiter!$D212="",DATE(2026,9,0),Mitarbeiter!$D212),TODAY()))-(MAX(DATE(2026,8,1),Mitarbeiter!$C212))+1),MAX(0,NETWORKDAYS(MAX(DATE(2026,8,1),Mitarbeiter!$C212),MIN(DATE(2026,9,0),IF(Mitarbeiter!$D212="",DATE(2026,9,0),Mitarbeiter!$D212),TODAY()),Einstellungen!$F$13:$F$67)))*N(Mitarbeiter!$E212)/IF(Einstellungen!$C$11="7 Tage",7,5),N('Ist-Stunden'!M212)),MAX(IF(Einstellungen!$C$11="7 Tage",MAX(0,(MIN(DATE(2026,9,0),IF(Mitarbeiter!$D212="",DATE(2026,9,0),Mitarbeiter!$D212),TODAY()))-(MAX(DATE(2026,8,1),Mitarbeiter!$C212))+1),MAX(0,NETWORKDAYS(MAX(DATE(2026,8,1),Mitarbeiter!$C212),MIN(DATE(2026,9,0),IF(Mitarbeiter!$D212="",DATE(2026,9,0),Mitarbeiter!$D212),TODAY()),Einstellungen!$F$13:$F$67)))*N(Mitarbeiter!$E212)/IF(Einstellungen!$C$11="7 Tage",7,5),N('Ist-Stunden'!M212)+(N(Krankheitstage!N212)+N(Krankheitstage!Z212))*N($C212))))</f>
        <v/>
      </c>
      <c r="AR212" s="76">
        <f>IF($B212="",0,IF(Einstellungen!$C$10="Ja",MAX(IF(Einstellungen!$C$11="7 Tage",MAX(0,(MIN(DATE(2026,10,0),IF(Mitarbeiter!$D212="",DATE(2026,10,0),Mitarbeiter!$D212),TODAY()))-(MAX(DATE(2026,9,1),Mitarbeiter!$C212))+1),MAX(0,NETWORKDAYS(MAX(DATE(2026,9,1),Mitarbeiter!$C212),MIN(DATE(2026,10,0),IF(Mitarbeiter!$D212="",DATE(2026,10,0),Mitarbeiter!$D212),TODAY()),Einstellungen!$F$13:$F$67)))*N(Mitarbeiter!$E212)/IF(Einstellungen!$C$11="7 Tage",7,5),N('Ist-Stunden'!N212)),MAX(IF(Einstellungen!$C$11="7 Tage",MAX(0,(MIN(DATE(2026,10,0),IF(Mitarbeiter!$D212="",DATE(2026,10,0),Mitarbeiter!$D212),TODAY()))-(MAX(DATE(2026,9,1),Mitarbeiter!$C212))+1),MAX(0,NETWORKDAYS(MAX(DATE(2026,9,1),Mitarbeiter!$C212),MIN(DATE(2026,10,0),IF(Mitarbeiter!$D212="",DATE(2026,10,0),Mitarbeiter!$D212),TODAY()),Einstellungen!$F$13:$F$67)))*N(Mitarbeiter!$E212)/IF(Einstellungen!$C$11="7 Tage",7,5),N('Ist-Stunden'!N212)+(N(Krankheitstage!O212)+N(Krankheitstage!AA212))*N($C212))))</f>
        <v/>
      </c>
      <c r="AS212" s="76">
        <f>IF($B212="",0,IF(Einstellungen!$C$10="Ja",MAX(IF(Einstellungen!$C$11="7 Tage",MAX(0,(MIN(DATE(2026,11,0),IF(Mitarbeiter!$D212="",DATE(2026,11,0),Mitarbeiter!$D212),TODAY()))-(MAX(DATE(2026,10,1),Mitarbeiter!$C212))+1),MAX(0,NETWORKDAYS(MAX(DATE(2026,10,1),Mitarbeiter!$C212),MIN(DATE(2026,11,0),IF(Mitarbeiter!$D212="",DATE(2026,11,0),Mitarbeiter!$D212),TODAY()),Einstellungen!$F$13:$F$67)))*N(Mitarbeiter!$E212)/IF(Einstellungen!$C$11="7 Tage",7,5),N('Ist-Stunden'!O212)),MAX(IF(Einstellungen!$C$11="7 Tage",MAX(0,(MIN(DATE(2026,11,0),IF(Mitarbeiter!$D212="",DATE(2026,11,0),Mitarbeiter!$D212),TODAY()))-(MAX(DATE(2026,10,1),Mitarbeiter!$C212))+1),MAX(0,NETWORKDAYS(MAX(DATE(2026,10,1),Mitarbeiter!$C212),MIN(DATE(2026,11,0),IF(Mitarbeiter!$D212="",DATE(2026,11,0),Mitarbeiter!$D212),TODAY()),Einstellungen!$F$13:$F$67)))*N(Mitarbeiter!$E212)/IF(Einstellungen!$C$11="7 Tage",7,5),N('Ist-Stunden'!O212)+(N(Krankheitstage!P212)+N(Krankheitstage!AB212))*N($C212))))</f>
        <v/>
      </c>
      <c r="AT212" s="76">
        <f>IF($B212="",0,IF(Einstellungen!$C$10="Ja",MAX(IF(Einstellungen!$C$11="7 Tage",MAX(0,(MIN(DATE(2026,12,0),IF(Mitarbeiter!$D212="",DATE(2026,12,0),Mitarbeiter!$D212),TODAY()))-(MAX(DATE(2026,11,1),Mitarbeiter!$C212))+1),MAX(0,NETWORKDAYS(MAX(DATE(2026,11,1),Mitarbeiter!$C212),MIN(DATE(2026,12,0),IF(Mitarbeiter!$D212="",DATE(2026,12,0),Mitarbeiter!$D212),TODAY()),Einstellungen!$F$13:$F$67)))*N(Mitarbeiter!$E212)/IF(Einstellungen!$C$11="7 Tage",7,5),N('Ist-Stunden'!P212)),MAX(IF(Einstellungen!$C$11="7 Tage",MAX(0,(MIN(DATE(2026,12,0),IF(Mitarbeiter!$D212="",DATE(2026,12,0),Mitarbeiter!$D212),TODAY()))-(MAX(DATE(2026,11,1),Mitarbeiter!$C212))+1),MAX(0,NETWORKDAYS(MAX(DATE(2026,11,1),Mitarbeiter!$C212),MIN(DATE(2026,12,0),IF(Mitarbeiter!$D212="",DATE(2026,12,0),Mitarbeiter!$D212),TODAY()),Einstellungen!$F$13:$F$67)))*N(Mitarbeiter!$E212)/IF(Einstellungen!$C$11="7 Tage",7,5),N('Ist-Stunden'!P212)+(N(Krankheitstage!Q212)+N(Krankheitstage!AC212))*N($C212))))</f>
        <v/>
      </c>
      <c r="AU212" s="76">
        <f>IF($B212="",0,IF(Einstellungen!$C$10="Ja",MAX(IF(Einstellungen!$C$11="7 Tage",MAX(0,(MIN(DATE(2026,13,0),IF(Mitarbeiter!$D212="",DATE(2026,13,0),Mitarbeiter!$D212),TODAY()))-(MAX(DATE(2026,12,1),Mitarbeiter!$C212))+1),MAX(0,NETWORKDAYS(MAX(DATE(2026,12,1),Mitarbeiter!$C212),MIN(DATE(2026,13,0),IF(Mitarbeiter!$D212="",DATE(2026,13,0),Mitarbeiter!$D212),TODAY()),Einstellungen!$F$13:$F$67)))*N(Mitarbeiter!$E212)/IF(Einstellungen!$C$11="7 Tage",7,5),N('Ist-Stunden'!Q212)),MAX(IF(Einstellungen!$C$11="7 Tage",MAX(0,(MIN(DATE(2026,13,0),IF(Mitarbeiter!$D212="",DATE(2026,13,0),Mitarbeiter!$D212),TODAY()))-(MAX(DATE(2026,12,1),Mitarbeiter!$C212))+1),MAX(0,NETWORKDAYS(MAX(DATE(2026,12,1),Mitarbeiter!$C212),MIN(DATE(2026,13,0),IF(Mitarbeiter!$D212="",DATE(2026,13,0),Mitarbeiter!$D212),TODAY()),Einstellungen!$F$13:$F$67)))*N(Mitarbeiter!$E212)/IF(Einstellungen!$C$11="7 Tage",7,5),N('Ist-Stunden'!Q212)+(N(Krankheitstage!R212)+N(Krankheitstage!AD212))*N($C212))))</f>
        <v/>
      </c>
      <c r="AV212" s="76">
        <f>IF($B212="",0,IF(Einstellungen!$C$10="Ja",MAX(IF(Einstellungen!$C$11="7 Tage",MAX(0,(MIN(DATE(2027,2,0),IF(Mitarbeiter!$D212="",DATE(2027,2,0),Mitarbeiter!$D212),TODAY()))-(MAX(DATE(2027,1,1),Mitarbeiter!$C212))+1),MAX(0,NETWORKDAYS(MAX(DATE(2027,1,1),Mitarbeiter!$C212),MIN(DATE(2027,2,0),IF(Mitarbeiter!$D212="",DATE(2027,2,0),Mitarbeiter!$D212),TODAY()),Einstellungen!$F$13:$F$67)))*N(Mitarbeiter!$E212)/IF(Einstellungen!$C$11="7 Tage",7,5),N('Ist-Stunden'!R212)),MAX(IF(Einstellungen!$C$11="7 Tage",MAX(0,(MIN(DATE(2027,2,0),IF(Mitarbeiter!$D212="",DATE(2027,2,0),Mitarbeiter!$D212),TODAY()))-(MAX(DATE(2027,1,1),Mitarbeiter!$C212))+1),MAX(0,NETWORKDAYS(MAX(DATE(2027,1,1),Mitarbeiter!$C212),MIN(DATE(2027,2,0),IF(Mitarbeiter!$D212="",DATE(2027,2,0),Mitarbeiter!$D212),TODAY()),Einstellungen!$F$13:$F$67)))*N(Mitarbeiter!$E212)/IF(Einstellungen!$C$11="7 Tage",7,5),N('Ist-Stunden'!R212)+(N(Krankheitstage!AE212)+N(Krankheitstage!AQ212))*N($C212))))</f>
        <v/>
      </c>
      <c r="AW212" s="76">
        <f>IF($B212="",0,IF(Einstellungen!$C$10="Ja",MAX(IF(Einstellungen!$C$11="7 Tage",MAX(0,(MIN(DATE(2027,3,0),IF(Mitarbeiter!$D212="",DATE(2027,3,0),Mitarbeiter!$D212),TODAY()))-(MAX(DATE(2027,2,1),Mitarbeiter!$C212))+1),MAX(0,NETWORKDAYS(MAX(DATE(2027,2,1),Mitarbeiter!$C212),MIN(DATE(2027,3,0),IF(Mitarbeiter!$D212="",DATE(2027,3,0),Mitarbeiter!$D212),TODAY()),Einstellungen!$F$13:$F$67)))*N(Mitarbeiter!$E212)/IF(Einstellungen!$C$11="7 Tage",7,5),N('Ist-Stunden'!S212)),MAX(IF(Einstellungen!$C$11="7 Tage",MAX(0,(MIN(DATE(2027,3,0),IF(Mitarbeiter!$D212="",DATE(2027,3,0),Mitarbeiter!$D212),TODAY()))-(MAX(DATE(2027,2,1),Mitarbeiter!$C212))+1),MAX(0,NETWORKDAYS(MAX(DATE(2027,2,1),Mitarbeiter!$C212),MIN(DATE(2027,3,0),IF(Mitarbeiter!$D212="",DATE(2027,3,0),Mitarbeiter!$D212),TODAY()),Einstellungen!$F$13:$F$67)))*N(Mitarbeiter!$E212)/IF(Einstellungen!$C$11="7 Tage",7,5),N('Ist-Stunden'!S212)+(N(Krankheitstage!AF212)+N(Krankheitstage!AR212))*N($C212))))</f>
        <v/>
      </c>
      <c r="AX212" s="76">
        <f>IF($B212="",0,IF(Einstellungen!$C$10="Ja",MAX(IF(Einstellungen!$C$11="7 Tage",MAX(0,(MIN(DATE(2027,4,0),IF(Mitarbeiter!$D212="",DATE(2027,4,0),Mitarbeiter!$D212),TODAY()))-(MAX(DATE(2027,3,1),Mitarbeiter!$C212))+1),MAX(0,NETWORKDAYS(MAX(DATE(2027,3,1),Mitarbeiter!$C212),MIN(DATE(2027,4,0),IF(Mitarbeiter!$D212="",DATE(2027,4,0),Mitarbeiter!$D212),TODAY()),Einstellungen!$F$13:$F$67)))*N(Mitarbeiter!$E212)/IF(Einstellungen!$C$11="7 Tage",7,5),N('Ist-Stunden'!T212)),MAX(IF(Einstellungen!$C$11="7 Tage",MAX(0,(MIN(DATE(2027,4,0),IF(Mitarbeiter!$D212="",DATE(2027,4,0),Mitarbeiter!$D212),TODAY()))-(MAX(DATE(2027,3,1),Mitarbeiter!$C212))+1),MAX(0,NETWORKDAYS(MAX(DATE(2027,3,1),Mitarbeiter!$C212),MIN(DATE(2027,4,0),IF(Mitarbeiter!$D212="",DATE(2027,4,0),Mitarbeiter!$D212),TODAY()),Einstellungen!$F$13:$F$67)))*N(Mitarbeiter!$E212)/IF(Einstellungen!$C$11="7 Tage",7,5),N('Ist-Stunden'!T212)+(N(Krankheitstage!AG212)+N(Krankheitstage!AS212))*N($C212))))</f>
        <v/>
      </c>
      <c r="AY212" s="76">
        <f>IF($B212="",0,IF(Einstellungen!$C$10="Ja",MAX(IF(Einstellungen!$C$11="7 Tage",MAX(0,(MIN(DATE(2027,5,0),IF(Mitarbeiter!$D212="",DATE(2027,5,0),Mitarbeiter!$D212),TODAY()))-(MAX(DATE(2027,4,1),Mitarbeiter!$C212))+1),MAX(0,NETWORKDAYS(MAX(DATE(2027,4,1),Mitarbeiter!$C212),MIN(DATE(2027,5,0),IF(Mitarbeiter!$D212="",DATE(2027,5,0),Mitarbeiter!$D212),TODAY()),Einstellungen!$F$13:$F$67)))*N(Mitarbeiter!$E212)/IF(Einstellungen!$C$11="7 Tage",7,5),N('Ist-Stunden'!U212)),MAX(IF(Einstellungen!$C$11="7 Tage",MAX(0,(MIN(DATE(2027,5,0),IF(Mitarbeiter!$D212="",DATE(2027,5,0),Mitarbeiter!$D212),TODAY()))-(MAX(DATE(2027,4,1),Mitarbeiter!$C212))+1),MAX(0,NETWORKDAYS(MAX(DATE(2027,4,1),Mitarbeiter!$C212),MIN(DATE(2027,5,0),IF(Mitarbeiter!$D212="",DATE(2027,5,0),Mitarbeiter!$D212),TODAY()),Einstellungen!$F$13:$F$67)))*N(Mitarbeiter!$E212)/IF(Einstellungen!$C$11="7 Tage",7,5),N('Ist-Stunden'!U212)+(N(Krankheitstage!AH212)+N(Krankheitstage!AT212))*N($C212))))</f>
        <v/>
      </c>
      <c r="AZ212" s="76">
        <f>IF($B212="",0,IF(Einstellungen!$C$10="Ja",MAX(IF(Einstellungen!$C$11="7 Tage",MAX(0,(MIN(DATE(2027,6,0),IF(Mitarbeiter!$D212="",DATE(2027,6,0),Mitarbeiter!$D212),TODAY()))-(MAX(DATE(2027,5,1),Mitarbeiter!$C212))+1),MAX(0,NETWORKDAYS(MAX(DATE(2027,5,1),Mitarbeiter!$C212),MIN(DATE(2027,6,0),IF(Mitarbeiter!$D212="",DATE(2027,6,0),Mitarbeiter!$D212),TODAY()),Einstellungen!$F$13:$F$67)))*N(Mitarbeiter!$E212)/IF(Einstellungen!$C$11="7 Tage",7,5),N('Ist-Stunden'!V212)),MAX(IF(Einstellungen!$C$11="7 Tage",MAX(0,(MIN(DATE(2027,6,0),IF(Mitarbeiter!$D212="",DATE(2027,6,0),Mitarbeiter!$D212),TODAY()))-(MAX(DATE(2027,5,1),Mitarbeiter!$C212))+1),MAX(0,NETWORKDAYS(MAX(DATE(2027,5,1),Mitarbeiter!$C212),MIN(DATE(2027,6,0),IF(Mitarbeiter!$D212="",DATE(2027,6,0),Mitarbeiter!$D212),TODAY()),Einstellungen!$F$13:$F$67)))*N(Mitarbeiter!$E212)/IF(Einstellungen!$C$11="7 Tage",7,5),N('Ist-Stunden'!V212)+(N(Krankheitstage!AI212)+N(Krankheitstage!AU212))*N($C212))))</f>
        <v/>
      </c>
      <c r="BA212" s="76">
        <f>IF($B212="",0,IF(Einstellungen!$C$10="Ja",MAX(IF(Einstellungen!$C$11="7 Tage",MAX(0,(MIN(DATE(2027,7,0),IF(Mitarbeiter!$D212="",DATE(2027,7,0),Mitarbeiter!$D212),TODAY()))-(MAX(DATE(2027,6,1),Mitarbeiter!$C212))+1),MAX(0,NETWORKDAYS(MAX(DATE(2027,6,1),Mitarbeiter!$C212),MIN(DATE(2027,7,0),IF(Mitarbeiter!$D212="",DATE(2027,7,0),Mitarbeiter!$D212),TODAY()),Einstellungen!$F$13:$F$67)))*N(Mitarbeiter!$E212)/IF(Einstellungen!$C$11="7 Tage",7,5),N('Ist-Stunden'!W212)),MAX(IF(Einstellungen!$C$11="7 Tage",MAX(0,(MIN(DATE(2027,7,0),IF(Mitarbeiter!$D212="",DATE(2027,7,0),Mitarbeiter!$D212),TODAY()))-(MAX(DATE(2027,6,1),Mitarbeiter!$C212))+1),MAX(0,NETWORKDAYS(MAX(DATE(2027,6,1),Mitarbeiter!$C212),MIN(DATE(2027,7,0),IF(Mitarbeiter!$D212="",DATE(2027,7,0),Mitarbeiter!$D212),TODAY()),Einstellungen!$F$13:$F$67)))*N(Mitarbeiter!$E212)/IF(Einstellungen!$C$11="7 Tage",7,5),N('Ist-Stunden'!W212)+(N(Krankheitstage!AJ212)+N(Krankheitstage!AV212))*N($C212))))</f>
        <v/>
      </c>
      <c r="BB212" s="76">
        <f>IF($B212="",0,IF(Einstellungen!$C$10="Ja",MAX(IF(Einstellungen!$C$11="7 Tage",MAX(0,(MIN(DATE(2027,8,0),IF(Mitarbeiter!$D212="",DATE(2027,8,0),Mitarbeiter!$D212),TODAY()))-(MAX(DATE(2027,7,1),Mitarbeiter!$C212))+1),MAX(0,NETWORKDAYS(MAX(DATE(2027,7,1),Mitarbeiter!$C212),MIN(DATE(2027,8,0),IF(Mitarbeiter!$D212="",DATE(2027,8,0),Mitarbeiter!$D212),TODAY()),Einstellungen!$F$13:$F$67)))*N(Mitarbeiter!$E212)/IF(Einstellungen!$C$11="7 Tage",7,5),N('Ist-Stunden'!X212)),MAX(IF(Einstellungen!$C$11="7 Tage",MAX(0,(MIN(DATE(2027,8,0),IF(Mitarbeiter!$D212="",DATE(2027,8,0),Mitarbeiter!$D212),TODAY()))-(MAX(DATE(2027,7,1),Mitarbeiter!$C212))+1),MAX(0,NETWORKDAYS(MAX(DATE(2027,7,1),Mitarbeiter!$C212),MIN(DATE(2027,8,0),IF(Mitarbeiter!$D212="",DATE(2027,8,0),Mitarbeiter!$D212),TODAY()),Einstellungen!$F$13:$F$67)))*N(Mitarbeiter!$E212)/IF(Einstellungen!$C$11="7 Tage",7,5),N('Ist-Stunden'!X212)+(N(Krankheitstage!AK212)+N(Krankheitstage!AW212))*N($C212))))</f>
        <v/>
      </c>
      <c r="BC212" s="76">
        <f>IF($B212="",0,IF(Einstellungen!$C$10="Ja",MAX(IF(Einstellungen!$C$11="7 Tage",MAX(0,(MIN(DATE(2027,9,0),IF(Mitarbeiter!$D212="",DATE(2027,9,0),Mitarbeiter!$D212),TODAY()))-(MAX(DATE(2027,8,1),Mitarbeiter!$C212))+1),MAX(0,NETWORKDAYS(MAX(DATE(2027,8,1),Mitarbeiter!$C212),MIN(DATE(2027,9,0),IF(Mitarbeiter!$D212="",DATE(2027,9,0),Mitarbeiter!$D212),TODAY()),Einstellungen!$F$13:$F$67)))*N(Mitarbeiter!$E212)/IF(Einstellungen!$C$11="7 Tage",7,5),N('Ist-Stunden'!Y212)),MAX(IF(Einstellungen!$C$11="7 Tage",MAX(0,(MIN(DATE(2027,9,0),IF(Mitarbeiter!$D212="",DATE(2027,9,0),Mitarbeiter!$D212),TODAY()))-(MAX(DATE(2027,8,1),Mitarbeiter!$C212))+1),MAX(0,NETWORKDAYS(MAX(DATE(2027,8,1),Mitarbeiter!$C212),MIN(DATE(2027,9,0),IF(Mitarbeiter!$D212="",DATE(2027,9,0),Mitarbeiter!$D212),TODAY()),Einstellungen!$F$13:$F$67)))*N(Mitarbeiter!$E212)/IF(Einstellungen!$C$11="7 Tage",7,5),N('Ist-Stunden'!Y212)+(N(Krankheitstage!AL212)+N(Krankheitstage!AX212))*N($C212))))</f>
        <v/>
      </c>
      <c r="BD212" s="76">
        <f>IF($B212="",0,IF(Einstellungen!$C$10="Ja",MAX(IF(Einstellungen!$C$11="7 Tage",MAX(0,(MIN(DATE(2027,10,0),IF(Mitarbeiter!$D212="",DATE(2027,10,0),Mitarbeiter!$D212),TODAY()))-(MAX(DATE(2027,9,1),Mitarbeiter!$C212))+1),MAX(0,NETWORKDAYS(MAX(DATE(2027,9,1),Mitarbeiter!$C212),MIN(DATE(2027,10,0),IF(Mitarbeiter!$D212="",DATE(2027,10,0),Mitarbeiter!$D212),TODAY()),Einstellungen!$F$13:$F$67)))*N(Mitarbeiter!$E212)/IF(Einstellungen!$C$11="7 Tage",7,5),N('Ist-Stunden'!Z212)),MAX(IF(Einstellungen!$C$11="7 Tage",MAX(0,(MIN(DATE(2027,10,0),IF(Mitarbeiter!$D212="",DATE(2027,10,0),Mitarbeiter!$D212),TODAY()))-(MAX(DATE(2027,9,1),Mitarbeiter!$C212))+1),MAX(0,NETWORKDAYS(MAX(DATE(2027,9,1),Mitarbeiter!$C212),MIN(DATE(2027,10,0),IF(Mitarbeiter!$D212="",DATE(2027,10,0),Mitarbeiter!$D212),TODAY()),Einstellungen!$F$13:$F$67)))*N(Mitarbeiter!$E212)/IF(Einstellungen!$C$11="7 Tage",7,5),N('Ist-Stunden'!Z212)+(N(Krankheitstage!AM212)+N(Krankheitstage!AY212))*N($C212))))</f>
        <v/>
      </c>
      <c r="BE212" s="76">
        <f>IF($B212="",0,IF(Einstellungen!$C$10="Ja",MAX(IF(Einstellungen!$C$11="7 Tage",MAX(0,(MIN(DATE(2027,11,0),IF(Mitarbeiter!$D212="",DATE(2027,11,0),Mitarbeiter!$D212),TODAY()))-(MAX(DATE(2027,10,1),Mitarbeiter!$C212))+1),MAX(0,NETWORKDAYS(MAX(DATE(2027,10,1),Mitarbeiter!$C212),MIN(DATE(2027,11,0),IF(Mitarbeiter!$D212="",DATE(2027,11,0),Mitarbeiter!$D212),TODAY()),Einstellungen!$F$13:$F$67)))*N(Mitarbeiter!$E212)/IF(Einstellungen!$C$11="7 Tage",7,5),N('Ist-Stunden'!AA212)),MAX(IF(Einstellungen!$C$11="7 Tage",MAX(0,(MIN(DATE(2027,11,0),IF(Mitarbeiter!$D212="",DATE(2027,11,0),Mitarbeiter!$D212),TODAY()))-(MAX(DATE(2027,10,1),Mitarbeiter!$C212))+1),MAX(0,NETWORKDAYS(MAX(DATE(2027,10,1),Mitarbeiter!$C212),MIN(DATE(2027,11,0),IF(Mitarbeiter!$D212="",DATE(2027,11,0),Mitarbeiter!$D212),TODAY()),Einstellungen!$F$13:$F$67)))*N(Mitarbeiter!$E212)/IF(Einstellungen!$C$11="7 Tage",7,5),N('Ist-Stunden'!AA212)+(N(Krankheitstage!AN212)+N(Krankheitstage!AZ212))*N($C212))))</f>
        <v/>
      </c>
      <c r="BF212" s="76">
        <f>IF($B212="",0,IF(Einstellungen!$C$10="Ja",MAX(IF(Einstellungen!$C$11="7 Tage",MAX(0,(MIN(DATE(2027,12,0),IF(Mitarbeiter!$D212="",DATE(2027,12,0),Mitarbeiter!$D212),TODAY()))-(MAX(DATE(2027,11,1),Mitarbeiter!$C212))+1),MAX(0,NETWORKDAYS(MAX(DATE(2027,11,1),Mitarbeiter!$C212),MIN(DATE(2027,12,0),IF(Mitarbeiter!$D212="",DATE(2027,12,0),Mitarbeiter!$D212),TODAY()),Einstellungen!$F$13:$F$67)))*N(Mitarbeiter!$E212)/IF(Einstellungen!$C$11="7 Tage",7,5),N('Ist-Stunden'!AB212)),MAX(IF(Einstellungen!$C$11="7 Tage",MAX(0,(MIN(DATE(2027,12,0),IF(Mitarbeiter!$D212="",DATE(2027,12,0),Mitarbeiter!$D212),TODAY()))-(MAX(DATE(2027,11,1),Mitarbeiter!$C212))+1),MAX(0,NETWORKDAYS(MAX(DATE(2027,11,1),Mitarbeiter!$C212),MIN(DATE(2027,12,0),IF(Mitarbeiter!$D212="",DATE(2027,12,0),Mitarbeiter!$D212),TODAY()),Einstellungen!$F$13:$F$67)))*N(Mitarbeiter!$E212)/IF(Einstellungen!$C$11="7 Tage",7,5),N('Ist-Stunden'!AB212)+(N(Krankheitstage!AO212)+N(Krankheitstage!BA212))*N($C212))))</f>
        <v/>
      </c>
      <c r="BG212" s="76">
        <f>IF($B212="",0,IF(Einstellungen!$C$10="Ja",MAX(IF(Einstellungen!$C$11="7 Tage",MAX(0,(MIN(DATE(2027,13,0),IF(Mitarbeiter!$D212="",DATE(2027,13,0),Mitarbeiter!$D212),TODAY()))-(MAX(DATE(2027,12,1),Mitarbeiter!$C212))+1),MAX(0,NETWORKDAYS(MAX(DATE(2027,12,1),Mitarbeiter!$C212),MIN(DATE(2027,13,0),IF(Mitarbeiter!$D212="",DATE(2027,13,0),Mitarbeiter!$D212),TODAY()),Einstellungen!$F$13:$F$67)))*N(Mitarbeiter!$E212)/IF(Einstellungen!$C$11="7 Tage",7,5),N('Ist-Stunden'!AC212)),MAX(IF(Einstellungen!$C$11="7 Tage",MAX(0,(MIN(DATE(2027,13,0),IF(Mitarbeiter!$D212="",DATE(2027,13,0),Mitarbeiter!$D212),TODAY()))-(MAX(DATE(2027,12,1),Mitarbeiter!$C212))+1),MAX(0,NETWORKDAYS(MAX(DATE(2027,12,1),Mitarbeiter!$C212),MIN(DATE(2027,13,0),IF(Mitarbeiter!$D212="",DATE(2027,13,0),Mitarbeiter!$D212),TODAY()),Einstellungen!$F$13:$F$67)))*N(Mitarbeiter!$E212)/IF(Einstellungen!$C$11="7 Tage",7,5),N('Ist-Stunden'!AC212)+(N(Krankheitstage!AP212)+N(Krankheitstage!BB212))*N($C212))))</f>
        <v/>
      </c>
      <c r="BH212" s="76">
        <f>IF($B212="",0,IF(Einstellungen!$C$10="Ja",MAX(IF(Einstellungen!$C$11="7 Tage",MAX(0,(MIN(DATE(2028,2,0),IF(Mitarbeiter!$D212="",DATE(2028,2,0),Mitarbeiter!$D212),TODAY()))-(MAX(DATE(2028,1,1),Mitarbeiter!$C212))+1),MAX(0,NETWORKDAYS(MAX(DATE(2028,1,1),Mitarbeiter!$C212),MIN(DATE(2028,2,0),IF(Mitarbeiter!$D212="",DATE(2028,2,0),Mitarbeiter!$D212),TODAY()),Einstellungen!$F$13:$F$67)))*N(Mitarbeiter!$E212)/IF(Einstellungen!$C$11="7 Tage",7,5),N('Ist-Stunden'!AD212)),MAX(IF(Einstellungen!$C$11="7 Tage",MAX(0,(MIN(DATE(2028,2,0),IF(Mitarbeiter!$D212="",DATE(2028,2,0),Mitarbeiter!$D212),TODAY()))-(MAX(DATE(2028,1,1),Mitarbeiter!$C212))+1),MAX(0,NETWORKDAYS(MAX(DATE(2028,1,1),Mitarbeiter!$C212),MIN(DATE(2028,2,0),IF(Mitarbeiter!$D212="",DATE(2028,2,0),Mitarbeiter!$D212),TODAY()),Einstellungen!$F$13:$F$67)))*N(Mitarbeiter!$E212)/IF(Einstellungen!$C$11="7 Tage",7,5),N('Ist-Stunden'!AD212)+(N(Krankheitstage!BC212)+N(Krankheitstage!BO212))*N($C212))))</f>
        <v/>
      </c>
      <c r="BI212" s="76">
        <f>IF($B212="",0,IF(Einstellungen!$C$10="Ja",MAX(IF(Einstellungen!$C$11="7 Tage",MAX(0,(MIN(DATE(2028,3,0),IF(Mitarbeiter!$D212="",DATE(2028,3,0),Mitarbeiter!$D212),TODAY()))-(MAX(DATE(2028,2,1),Mitarbeiter!$C212))+1),MAX(0,NETWORKDAYS(MAX(DATE(2028,2,1),Mitarbeiter!$C212),MIN(DATE(2028,3,0),IF(Mitarbeiter!$D212="",DATE(2028,3,0),Mitarbeiter!$D212),TODAY()),Einstellungen!$F$13:$F$67)))*N(Mitarbeiter!$E212)/IF(Einstellungen!$C$11="7 Tage",7,5),N('Ist-Stunden'!AE212)),MAX(IF(Einstellungen!$C$11="7 Tage",MAX(0,(MIN(DATE(2028,3,0),IF(Mitarbeiter!$D212="",DATE(2028,3,0),Mitarbeiter!$D212),TODAY()))-(MAX(DATE(2028,2,1),Mitarbeiter!$C212))+1),MAX(0,NETWORKDAYS(MAX(DATE(2028,2,1),Mitarbeiter!$C212),MIN(DATE(2028,3,0),IF(Mitarbeiter!$D212="",DATE(2028,3,0),Mitarbeiter!$D212),TODAY()),Einstellungen!$F$13:$F$67)))*N(Mitarbeiter!$E212)/IF(Einstellungen!$C$11="7 Tage",7,5),N('Ist-Stunden'!AE212)+(N(Krankheitstage!BD212)+N(Krankheitstage!BP212))*N($C212))))</f>
        <v/>
      </c>
      <c r="BJ212" s="76">
        <f>IF($B212="",0,IF(Einstellungen!$C$10="Ja",MAX(IF(Einstellungen!$C$11="7 Tage",MAX(0,(MIN(DATE(2028,4,0),IF(Mitarbeiter!$D212="",DATE(2028,4,0),Mitarbeiter!$D212),TODAY()))-(MAX(DATE(2028,3,1),Mitarbeiter!$C212))+1),MAX(0,NETWORKDAYS(MAX(DATE(2028,3,1),Mitarbeiter!$C212),MIN(DATE(2028,4,0),IF(Mitarbeiter!$D212="",DATE(2028,4,0),Mitarbeiter!$D212),TODAY()),Einstellungen!$F$13:$F$67)))*N(Mitarbeiter!$E212)/IF(Einstellungen!$C$11="7 Tage",7,5),N('Ist-Stunden'!AF212)),MAX(IF(Einstellungen!$C$11="7 Tage",MAX(0,(MIN(DATE(2028,4,0),IF(Mitarbeiter!$D212="",DATE(2028,4,0),Mitarbeiter!$D212),TODAY()))-(MAX(DATE(2028,3,1),Mitarbeiter!$C212))+1),MAX(0,NETWORKDAYS(MAX(DATE(2028,3,1),Mitarbeiter!$C212),MIN(DATE(2028,4,0),IF(Mitarbeiter!$D212="",DATE(2028,4,0),Mitarbeiter!$D212),TODAY()),Einstellungen!$F$13:$F$67)))*N(Mitarbeiter!$E212)/IF(Einstellungen!$C$11="7 Tage",7,5),N('Ist-Stunden'!AF212)+(N(Krankheitstage!BE212)+N(Krankheitstage!BQ212))*N($C212))))</f>
        <v/>
      </c>
      <c r="BK212" s="76">
        <f>IF($B212="",0,IF(Einstellungen!$C$10="Ja",MAX(IF(Einstellungen!$C$11="7 Tage",MAX(0,(MIN(DATE(2028,5,0),IF(Mitarbeiter!$D212="",DATE(2028,5,0),Mitarbeiter!$D212),TODAY()))-(MAX(DATE(2028,4,1),Mitarbeiter!$C212))+1),MAX(0,NETWORKDAYS(MAX(DATE(2028,4,1),Mitarbeiter!$C212),MIN(DATE(2028,5,0),IF(Mitarbeiter!$D212="",DATE(2028,5,0),Mitarbeiter!$D212),TODAY()),Einstellungen!$F$13:$F$67)))*N(Mitarbeiter!$E212)/IF(Einstellungen!$C$11="7 Tage",7,5),N('Ist-Stunden'!AG212)),MAX(IF(Einstellungen!$C$11="7 Tage",MAX(0,(MIN(DATE(2028,5,0),IF(Mitarbeiter!$D212="",DATE(2028,5,0),Mitarbeiter!$D212),TODAY()))-(MAX(DATE(2028,4,1),Mitarbeiter!$C212))+1),MAX(0,NETWORKDAYS(MAX(DATE(2028,4,1),Mitarbeiter!$C212),MIN(DATE(2028,5,0),IF(Mitarbeiter!$D212="",DATE(2028,5,0),Mitarbeiter!$D212),TODAY()),Einstellungen!$F$13:$F$67)))*N(Mitarbeiter!$E212)/IF(Einstellungen!$C$11="7 Tage",7,5),N('Ist-Stunden'!AG212)+(N(Krankheitstage!BF212)+N(Krankheitstage!BR212))*N($C212))))</f>
        <v/>
      </c>
      <c r="BL212" s="76">
        <f>IF($B212="",0,IF(Einstellungen!$C$10="Ja",MAX(IF(Einstellungen!$C$11="7 Tage",MAX(0,(MIN(DATE(2028,6,0),IF(Mitarbeiter!$D212="",DATE(2028,6,0),Mitarbeiter!$D212),TODAY()))-(MAX(DATE(2028,5,1),Mitarbeiter!$C212))+1),MAX(0,NETWORKDAYS(MAX(DATE(2028,5,1),Mitarbeiter!$C212),MIN(DATE(2028,6,0),IF(Mitarbeiter!$D212="",DATE(2028,6,0),Mitarbeiter!$D212),TODAY()),Einstellungen!$F$13:$F$67)))*N(Mitarbeiter!$E212)/IF(Einstellungen!$C$11="7 Tage",7,5),N('Ist-Stunden'!AH212)),MAX(IF(Einstellungen!$C$11="7 Tage",MAX(0,(MIN(DATE(2028,6,0),IF(Mitarbeiter!$D212="",DATE(2028,6,0),Mitarbeiter!$D212),TODAY()))-(MAX(DATE(2028,5,1),Mitarbeiter!$C212))+1),MAX(0,NETWORKDAYS(MAX(DATE(2028,5,1),Mitarbeiter!$C212),MIN(DATE(2028,6,0),IF(Mitarbeiter!$D212="",DATE(2028,6,0),Mitarbeiter!$D212),TODAY()),Einstellungen!$F$13:$F$67)))*N(Mitarbeiter!$E212)/IF(Einstellungen!$C$11="7 Tage",7,5),N('Ist-Stunden'!AH212)+(N(Krankheitstage!BG212)+N(Krankheitstage!BS212))*N($C212))))</f>
        <v/>
      </c>
      <c r="BM212" s="76">
        <f>IF($B212="",0,IF(Einstellungen!$C$10="Ja",MAX(IF(Einstellungen!$C$11="7 Tage",MAX(0,(MIN(DATE(2028,7,0),IF(Mitarbeiter!$D212="",DATE(2028,7,0),Mitarbeiter!$D212),TODAY()))-(MAX(DATE(2028,6,1),Mitarbeiter!$C212))+1),MAX(0,NETWORKDAYS(MAX(DATE(2028,6,1),Mitarbeiter!$C212),MIN(DATE(2028,7,0),IF(Mitarbeiter!$D212="",DATE(2028,7,0),Mitarbeiter!$D212),TODAY()),Einstellungen!$F$13:$F$67)))*N(Mitarbeiter!$E212)/IF(Einstellungen!$C$11="7 Tage",7,5),N('Ist-Stunden'!AI212)),MAX(IF(Einstellungen!$C$11="7 Tage",MAX(0,(MIN(DATE(2028,7,0),IF(Mitarbeiter!$D212="",DATE(2028,7,0),Mitarbeiter!$D212),TODAY()))-(MAX(DATE(2028,6,1),Mitarbeiter!$C212))+1),MAX(0,NETWORKDAYS(MAX(DATE(2028,6,1),Mitarbeiter!$C212),MIN(DATE(2028,7,0),IF(Mitarbeiter!$D212="",DATE(2028,7,0),Mitarbeiter!$D212),TODAY()),Einstellungen!$F$13:$F$67)))*N(Mitarbeiter!$E212)/IF(Einstellungen!$C$11="7 Tage",7,5),N('Ist-Stunden'!AI212)+(N(Krankheitstage!BH212)+N(Krankheitstage!BT212))*N($C212))))</f>
        <v/>
      </c>
      <c r="BN212" s="76">
        <f>IF($B212="",0,IF(Einstellungen!$C$10="Ja",MAX(IF(Einstellungen!$C$11="7 Tage",MAX(0,(MIN(DATE(2028,8,0),IF(Mitarbeiter!$D212="",DATE(2028,8,0),Mitarbeiter!$D212),TODAY()))-(MAX(DATE(2028,7,1),Mitarbeiter!$C212))+1),MAX(0,NETWORKDAYS(MAX(DATE(2028,7,1),Mitarbeiter!$C212),MIN(DATE(2028,8,0),IF(Mitarbeiter!$D212="",DATE(2028,8,0),Mitarbeiter!$D212),TODAY()),Einstellungen!$F$13:$F$67)))*N(Mitarbeiter!$E212)/IF(Einstellungen!$C$11="7 Tage",7,5),N('Ist-Stunden'!AJ212)),MAX(IF(Einstellungen!$C$11="7 Tage",MAX(0,(MIN(DATE(2028,8,0),IF(Mitarbeiter!$D212="",DATE(2028,8,0),Mitarbeiter!$D212),TODAY()))-(MAX(DATE(2028,7,1),Mitarbeiter!$C212))+1),MAX(0,NETWORKDAYS(MAX(DATE(2028,7,1),Mitarbeiter!$C212),MIN(DATE(2028,8,0),IF(Mitarbeiter!$D212="",DATE(2028,8,0),Mitarbeiter!$D212),TODAY()),Einstellungen!$F$13:$F$67)))*N(Mitarbeiter!$E212)/IF(Einstellungen!$C$11="7 Tage",7,5),N('Ist-Stunden'!AJ212)+(N(Krankheitstage!BI212)+N(Krankheitstage!BU212))*N($C212))))</f>
        <v/>
      </c>
      <c r="BO212" s="76">
        <f>IF($B212="",0,IF(Einstellungen!$C$10="Ja",MAX(IF(Einstellungen!$C$11="7 Tage",MAX(0,(MIN(DATE(2028,9,0),IF(Mitarbeiter!$D212="",DATE(2028,9,0),Mitarbeiter!$D212),TODAY()))-(MAX(DATE(2028,8,1),Mitarbeiter!$C212))+1),MAX(0,NETWORKDAYS(MAX(DATE(2028,8,1),Mitarbeiter!$C212),MIN(DATE(2028,9,0),IF(Mitarbeiter!$D212="",DATE(2028,9,0),Mitarbeiter!$D212),TODAY()),Einstellungen!$F$13:$F$67)))*N(Mitarbeiter!$E212)/IF(Einstellungen!$C$11="7 Tage",7,5),N('Ist-Stunden'!AK212)),MAX(IF(Einstellungen!$C$11="7 Tage",MAX(0,(MIN(DATE(2028,9,0),IF(Mitarbeiter!$D212="",DATE(2028,9,0),Mitarbeiter!$D212),TODAY()))-(MAX(DATE(2028,8,1),Mitarbeiter!$C212))+1),MAX(0,NETWORKDAYS(MAX(DATE(2028,8,1),Mitarbeiter!$C212),MIN(DATE(2028,9,0),IF(Mitarbeiter!$D212="",DATE(2028,9,0),Mitarbeiter!$D212),TODAY()),Einstellungen!$F$13:$F$67)))*N(Mitarbeiter!$E212)/IF(Einstellungen!$C$11="7 Tage",7,5),N('Ist-Stunden'!AK212)+(N(Krankheitstage!BJ212)+N(Krankheitstage!BV212))*N($C212))))</f>
        <v/>
      </c>
      <c r="BP212" s="76">
        <f>IF($B212="",0,IF(Einstellungen!$C$10="Ja",MAX(IF(Einstellungen!$C$11="7 Tage",MAX(0,(MIN(DATE(2028,10,0),IF(Mitarbeiter!$D212="",DATE(2028,10,0),Mitarbeiter!$D212),TODAY()))-(MAX(DATE(2028,9,1),Mitarbeiter!$C212))+1),MAX(0,NETWORKDAYS(MAX(DATE(2028,9,1),Mitarbeiter!$C212),MIN(DATE(2028,10,0),IF(Mitarbeiter!$D212="",DATE(2028,10,0),Mitarbeiter!$D212),TODAY()),Einstellungen!$F$13:$F$67)))*N(Mitarbeiter!$E212)/IF(Einstellungen!$C$11="7 Tage",7,5),N('Ist-Stunden'!AL212)),MAX(IF(Einstellungen!$C$11="7 Tage",MAX(0,(MIN(DATE(2028,10,0),IF(Mitarbeiter!$D212="",DATE(2028,10,0),Mitarbeiter!$D212),TODAY()))-(MAX(DATE(2028,9,1),Mitarbeiter!$C212))+1),MAX(0,NETWORKDAYS(MAX(DATE(2028,9,1),Mitarbeiter!$C212),MIN(DATE(2028,10,0),IF(Mitarbeiter!$D212="",DATE(2028,10,0),Mitarbeiter!$D212),TODAY()),Einstellungen!$F$13:$F$67)))*N(Mitarbeiter!$E212)/IF(Einstellungen!$C$11="7 Tage",7,5),N('Ist-Stunden'!AL212)+(N(Krankheitstage!BK212)+N(Krankheitstage!BW212))*N($C212))))</f>
        <v/>
      </c>
      <c r="BQ212" s="76">
        <f>IF($B212="",0,IF(Einstellungen!$C$10="Ja",MAX(IF(Einstellungen!$C$11="7 Tage",MAX(0,(MIN(DATE(2028,11,0),IF(Mitarbeiter!$D212="",DATE(2028,11,0),Mitarbeiter!$D212),TODAY()))-(MAX(DATE(2028,10,1),Mitarbeiter!$C212))+1),MAX(0,NETWORKDAYS(MAX(DATE(2028,10,1),Mitarbeiter!$C212),MIN(DATE(2028,11,0),IF(Mitarbeiter!$D212="",DATE(2028,11,0),Mitarbeiter!$D212),TODAY()),Einstellungen!$F$13:$F$67)))*N(Mitarbeiter!$E212)/IF(Einstellungen!$C$11="7 Tage",7,5),N('Ist-Stunden'!AM212)),MAX(IF(Einstellungen!$C$11="7 Tage",MAX(0,(MIN(DATE(2028,11,0),IF(Mitarbeiter!$D212="",DATE(2028,11,0),Mitarbeiter!$D212),TODAY()))-(MAX(DATE(2028,10,1),Mitarbeiter!$C212))+1),MAX(0,NETWORKDAYS(MAX(DATE(2028,10,1),Mitarbeiter!$C212),MIN(DATE(2028,11,0),IF(Mitarbeiter!$D212="",DATE(2028,11,0),Mitarbeiter!$D212),TODAY()),Einstellungen!$F$13:$F$67)))*N(Mitarbeiter!$E212)/IF(Einstellungen!$C$11="7 Tage",7,5),N('Ist-Stunden'!AM212)+(N(Krankheitstage!BL212)+N(Krankheitstage!BX212))*N($C212))))</f>
        <v/>
      </c>
      <c r="BR212" s="76">
        <f>IF($B212="",0,IF(Einstellungen!$C$10="Ja",MAX(IF(Einstellungen!$C$11="7 Tage",MAX(0,(MIN(DATE(2028,12,0),IF(Mitarbeiter!$D212="",DATE(2028,12,0),Mitarbeiter!$D212),TODAY()))-(MAX(DATE(2028,11,1),Mitarbeiter!$C212))+1),MAX(0,NETWORKDAYS(MAX(DATE(2028,11,1),Mitarbeiter!$C212),MIN(DATE(2028,12,0),IF(Mitarbeiter!$D212="",DATE(2028,12,0),Mitarbeiter!$D212),TODAY()),Einstellungen!$F$13:$F$67)))*N(Mitarbeiter!$E212)/IF(Einstellungen!$C$11="7 Tage",7,5),N('Ist-Stunden'!AN212)),MAX(IF(Einstellungen!$C$11="7 Tage",MAX(0,(MIN(DATE(2028,12,0),IF(Mitarbeiter!$D212="",DATE(2028,12,0),Mitarbeiter!$D212),TODAY()))-(MAX(DATE(2028,11,1),Mitarbeiter!$C212))+1),MAX(0,NETWORKDAYS(MAX(DATE(2028,11,1),Mitarbeiter!$C212),MIN(DATE(2028,12,0),IF(Mitarbeiter!$D212="",DATE(2028,12,0),Mitarbeiter!$D212),TODAY()),Einstellungen!$F$13:$F$67)))*N(Mitarbeiter!$E212)/IF(Einstellungen!$C$11="7 Tage",7,5),N('Ist-Stunden'!AN212)+(N(Krankheitstage!BM212)+N(Krankheitstage!BY212))*N($C212))))</f>
        <v/>
      </c>
      <c r="BS212" s="76">
        <f>IF($B212="",0,IF(Einstellungen!$C$10="Ja",MAX(IF(Einstellungen!$C$11="7 Tage",MAX(0,(MIN(DATE(2028,13,0),IF(Mitarbeiter!$D212="",DATE(2028,13,0),Mitarbeiter!$D212),TODAY()))-(MAX(DATE(2028,12,1),Mitarbeiter!$C212))+1),MAX(0,NETWORKDAYS(MAX(DATE(2028,12,1),Mitarbeiter!$C212),MIN(DATE(2028,13,0),IF(Mitarbeiter!$D212="",DATE(2028,13,0),Mitarbeiter!$D212),TODAY()),Einstellungen!$F$13:$F$67)))*N(Mitarbeiter!$E212)/IF(Einstellungen!$C$11="7 Tage",7,5),N('Ist-Stunden'!AO212)),MAX(IF(Einstellungen!$C$11="7 Tage",MAX(0,(MIN(DATE(2028,13,0),IF(Mitarbeiter!$D212="",DATE(2028,13,0),Mitarbeiter!$D212),TODAY()))-(MAX(DATE(2028,12,1),Mitarbeiter!$C212))+1),MAX(0,NETWORKDAYS(MAX(DATE(2028,12,1),Mitarbeiter!$C212),MIN(DATE(2028,13,0),IF(Mitarbeiter!$D212="",DATE(2028,13,0),Mitarbeiter!$D212),TODAY()),Einstellungen!$F$13:$F$67)))*N(Mitarbeiter!$E212)/IF(Einstellungen!$C$11="7 Tage",7,5),N('Ist-Stunden'!AO212)+(N(Krankheitstage!BN212)+N(Krankheitstage!BZ212))*N($C212))))</f>
        <v/>
      </c>
      <c r="BT212" s="76">
        <f>IF($B212="",0,IF(Einstellungen!$C$10="Ja",MAX(IF(Einstellungen!$C$11="7 Tage",MAX(0,(MIN(DATE(2029,2,0),IF(Mitarbeiter!$D212="",DATE(2029,2,0),Mitarbeiter!$D212),TODAY()))-(MAX(DATE(2029,1,1),Mitarbeiter!$C212))+1),MAX(0,NETWORKDAYS(MAX(DATE(2029,1,1),Mitarbeiter!$C212),MIN(DATE(2029,2,0),IF(Mitarbeiter!$D212="",DATE(2029,2,0),Mitarbeiter!$D212),TODAY()),Einstellungen!$F$13:$F$67)))*N(Mitarbeiter!$E212)/IF(Einstellungen!$C$11="7 Tage",7,5),N('Ist-Stunden'!AP212)),MAX(IF(Einstellungen!$C$11="7 Tage",MAX(0,(MIN(DATE(2029,2,0),IF(Mitarbeiter!$D212="",DATE(2029,2,0),Mitarbeiter!$D212),TODAY()))-(MAX(DATE(2029,1,1),Mitarbeiter!$C212))+1),MAX(0,NETWORKDAYS(MAX(DATE(2029,1,1),Mitarbeiter!$C212),MIN(DATE(2029,2,0),IF(Mitarbeiter!$D212="",DATE(2029,2,0),Mitarbeiter!$D212),TODAY()),Einstellungen!$F$13:$F$67)))*N(Mitarbeiter!$E212)/IF(Einstellungen!$C$11="7 Tage",7,5),N('Ist-Stunden'!AP212)+(N(Krankheitstage!CA212)+N(Krankheitstage!CM212))*N($C212))))</f>
        <v/>
      </c>
      <c r="BU212" s="76">
        <f>IF($B212="",0,IF(Einstellungen!$C$10="Ja",MAX(IF(Einstellungen!$C$11="7 Tage",MAX(0,(MIN(DATE(2029,3,0),IF(Mitarbeiter!$D212="",DATE(2029,3,0),Mitarbeiter!$D212),TODAY()))-(MAX(DATE(2029,2,1),Mitarbeiter!$C212))+1),MAX(0,NETWORKDAYS(MAX(DATE(2029,2,1),Mitarbeiter!$C212),MIN(DATE(2029,3,0),IF(Mitarbeiter!$D212="",DATE(2029,3,0),Mitarbeiter!$D212),TODAY()),Einstellungen!$F$13:$F$67)))*N(Mitarbeiter!$E212)/IF(Einstellungen!$C$11="7 Tage",7,5),N('Ist-Stunden'!AQ212)),MAX(IF(Einstellungen!$C$11="7 Tage",MAX(0,(MIN(DATE(2029,3,0),IF(Mitarbeiter!$D212="",DATE(2029,3,0),Mitarbeiter!$D212),TODAY()))-(MAX(DATE(2029,2,1),Mitarbeiter!$C212))+1),MAX(0,NETWORKDAYS(MAX(DATE(2029,2,1),Mitarbeiter!$C212),MIN(DATE(2029,3,0),IF(Mitarbeiter!$D212="",DATE(2029,3,0),Mitarbeiter!$D212),TODAY()),Einstellungen!$F$13:$F$67)))*N(Mitarbeiter!$E212)/IF(Einstellungen!$C$11="7 Tage",7,5),N('Ist-Stunden'!AQ212)+(N(Krankheitstage!CB212)+N(Krankheitstage!CN212))*N($C212))))</f>
        <v/>
      </c>
      <c r="BV212" s="76">
        <f>IF($B212="",0,IF(Einstellungen!$C$10="Ja",MAX(IF(Einstellungen!$C$11="7 Tage",MAX(0,(MIN(DATE(2029,4,0),IF(Mitarbeiter!$D212="",DATE(2029,4,0),Mitarbeiter!$D212),TODAY()))-(MAX(DATE(2029,3,1),Mitarbeiter!$C212))+1),MAX(0,NETWORKDAYS(MAX(DATE(2029,3,1),Mitarbeiter!$C212),MIN(DATE(2029,4,0),IF(Mitarbeiter!$D212="",DATE(2029,4,0),Mitarbeiter!$D212),TODAY()),Einstellungen!$F$13:$F$67)))*N(Mitarbeiter!$E212)/IF(Einstellungen!$C$11="7 Tage",7,5),N('Ist-Stunden'!AR212)),MAX(IF(Einstellungen!$C$11="7 Tage",MAX(0,(MIN(DATE(2029,4,0),IF(Mitarbeiter!$D212="",DATE(2029,4,0),Mitarbeiter!$D212),TODAY()))-(MAX(DATE(2029,3,1),Mitarbeiter!$C212))+1),MAX(0,NETWORKDAYS(MAX(DATE(2029,3,1),Mitarbeiter!$C212),MIN(DATE(2029,4,0),IF(Mitarbeiter!$D212="",DATE(2029,4,0),Mitarbeiter!$D212),TODAY()),Einstellungen!$F$13:$F$67)))*N(Mitarbeiter!$E212)/IF(Einstellungen!$C$11="7 Tage",7,5),N('Ist-Stunden'!AR212)+(N(Krankheitstage!CC212)+N(Krankheitstage!CO212))*N($C212))))</f>
        <v/>
      </c>
      <c r="BW212" s="76">
        <f>IF($B212="",0,IF(Einstellungen!$C$10="Ja",MAX(IF(Einstellungen!$C$11="7 Tage",MAX(0,(MIN(DATE(2029,5,0),IF(Mitarbeiter!$D212="",DATE(2029,5,0),Mitarbeiter!$D212),TODAY()))-(MAX(DATE(2029,4,1),Mitarbeiter!$C212))+1),MAX(0,NETWORKDAYS(MAX(DATE(2029,4,1),Mitarbeiter!$C212),MIN(DATE(2029,5,0),IF(Mitarbeiter!$D212="",DATE(2029,5,0),Mitarbeiter!$D212),TODAY()),Einstellungen!$F$13:$F$67)))*N(Mitarbeiter!$E212)/IF(Einstellungen!$C$11="7 Tage",7,5),N('Ist-Stunden'!AS212)),MAX(IF(Einstellungen!$C$11="7 Tage",MAX(0,(MIN(DATE(2029,5,0),IF(Mitarbeiter!$D212="",DATE(2029,5,0),Mitarbeiter!$D212),TODAY()))-(MAX(DATE(2029,4,1),Mitarbeiter!$C212))+1),MAX(0,NETWORKDAYS(MAX(DATE(2029,4,1),Mitarbeiter!$C212),MIN(DATE(2029,5,0),IF(Mitarbeiter!$D212="",DATE(2029,5,0),Mitarbeiter!$D212),TODAY()),Einstellungen!$F$13:$F$67)))*N(Mitarbeiter!$E212)/IF(Einstellungen!$C$11="7 Tage",7,5),N('Ist-Stunden'!AS212)+(N(Krankheitstage!CD212)+N(Krankheitstage!CP212))*N($C212))))</f>
        <v/>
      </c>
      <c r="BX212" s="76">
        <f>IF($B212="",0,IF(Einstellungen!$C$10="Ja",MAX(IF(Einstellungen!$C$11="7 Tage",MAX(0,(MIN(DATE(2029,6,0),IF(Mitarbeiter!$D212="",DATE(2029,6,0),Mitarbeiter!$D212),TODAY()))-(MAX(DATE(2029,5,1),Mitarbeiter!$C212))+1),MAX(0,NETWORKDAYS(MAX(DATE(2029,5,1),Mitarbeiter!$C212),MIN(DATE(2029,6,0),IF(Mitarbeiter!$D212="",DATE(2029,6,0),Mitarbeiter!$D212),TODAY()),Einstellungen!$F$13:$F$67)))*N(Mitarbeiter!$E212)/IF(Einstellungen!$C$11="7 Tage",7,5),N('Ist-Stunden'!AT212)),MAX(IF(Einstellungen!$C$11="7 Tage",MAX(0,(MIN(DATE(2029,6,0),IF(Mitarbeiter!$D212="",DATE(2029,6,0),Mitarbeiter!$D212),TODAY()))-(MAX(DATE(2029,5,1),Mitarbeiter!$C212))+1),MAX(0,NETWORKDAYS(MAX(DATE(2029,5,1),Mitarbeiter!$C212),MIN(DATE(2029,6,0),IF(Mitarbeiter!$D212="",DATE(2029,6,0),Mitarbeiter!$D212),TODAY()),Einstellungen!$F$13:$F$67)))*N(Mitarbeiter!$E212)/IF(Einstellungen!$C$11="7 Tage",7,5),N('Ist-Stunden'!AT212)+(N(Krankheitstage!CE212)+N(Krankheitstage!CQ212))*N($C212))))</f>
        <v/>
      </c>
      <c r="BY212" s="76">
        <f>IF($B212="",0,IF(Einstellungen!$C$10="Ja",MAX(IF(Einstellungen!$C$11="7 Tage",MAX(0,(MIN(DATE(2029,7,0),IF(Mitarbeiter!$D212="",DATE(2029,7,0),Mitarbeiter!$D212),TODAY()))-(MAX(DATE(2029,6,1),Mitarbeiter!$C212))+1),MAX(0,NETWORKDAYS(MAX(DATE(2029,6,1),Mitarbeiter!$C212),MIN(DATE(2029,7,0),IF(Mitarbeiter!$D212="",DATE(2029,7,0),Mitarbeiter!$D212),TODAY()),Einstellungen!$F$13:$F$67)))*N(Mitarbeiter!$E212)/IF(Einstellungen!$C$11="7 Tage",7,5),N('Ist-Stunden'!AU212)),MAX(IF(Einstellungen!$C$11="7 Tage",MAX(0,(MIN(DATE(2029,7,0),IF(Mitarbeiter!$D212="",DATE(2029,7,0),Mitarbeiter!$D212),TODAY()))-(MAX(DATE(2029,6,1),Mitarbeiter!$C212))+1),MAX(0,NETWORKDAYS(MAX(DATE(2029,6,1),Mitarbeiter!$C212),MIN(DATE(2029,7,0),IF(Mitarbeiter!$D212="",DATE(2029,7,0),Mitarbeiter!$D212),TODAY()),Einstellungen!$F$13:$F$67)))*N(Mitarbeiter!$E212)/IF(Einstellungen!$C$11="7 Tage",7,5),N('Ist-Stunden'!AU212)+(N(Krankheitstage!CF212)+N(Krankheitstage!CR212))*N($C212))))</f>
        <v/>
      </c>
      <c r="BZ212" s="76">
        <f>IF($B212="",0,IF(Einstellungen!$C$10="Ja",MAX(IF(Einstellungen!$C$11="7 Tage",MAX(0,(MIN(DATE(2029,8,0),IF(Mitarbeiter!$D212="",DATE(2029,8,0),Mitarbeiter!$D212),TODAY()))-(MAX(DATE(2029,7,1),Mitarbeiter!$C212))+1),MAX(0,NETWORKDAYS(MAX(DATE(2029,7,1),Mitarbeiter!$C212),MIN(DATE(2029,8,0),IF(Mitarbeiter!$D212="",DATE(2029,8,0),Mitarbeiter!$D212),TODAY()),Einstellungen!$F$13:$F$67)))*N(Mitarbeiter!$E212)/IF(Einstellungen!$C$11="7 Tage",7,5),N('Ist-Stunden'!AV212)),MAX(IF(Einstellungen!$C$11="7 Tage",MAX(0,(MIN(DATE(2029,8,0),IF(Mitarbeiter!$D212="",DATE(2029,8,0),Mitarbeiter!$D212),TODAY()))-(MAX(DATE(2029,7,1),Mitarbeiter!$C212))+1),MAX(0,NETWORKDAYS(MAX(DATE(2029,7,1),Mitarbeiter!$C212),MIN(DATE(2029,8,0),IF(Mitarbeiter!$D212="",DATE(2029,8,0),Mitarbeiter!$D212),TODAY()),Einstellungen!$F$13:$F$67)))*N(Mitarbeiter!$E212)/IF(Einstellungen!$C$11="7 Tage",7,5),N('Ist-Stunden'!AV212)+(N(Krankheitstage!CG212)+N(Krankheitstage!CS212))*N($C212))))</f>
        <v/>
      </c>
      <c r="CA212" s="76">
        <f>IF($B212="",0,IF(Einstellungen!$C$10="Ja",MAX(IF(Einstellungen!$C$11="7 Tage",MAX(0,(MIN(DATE(2029,9,0),IF(Mitarbeiter!$D212="",DATE(2029,9,0),Mitarbeiter!$D212),TODAY()))-(MAX(DATE(2029,8,1),Mitarbeiter!$C212))+1),MAX(0,NETWORKDAYS(MAX(DATE(2029,8,1),Mitarbeiter!$C212),MIN(DATE(2029,9,0),IF(Mitarbeiter!$D212="",DATE(2029,9,0),Mitarbeiter!$D212),TODAY()),Einstellungen!$F$13:$F$67)))*N(Mitarbeiter!$E212)/IF(Einstellungen!$C$11="7 Tage",7,5),N('Ist-Stunden'!AW212)),MAX(IF(Einstellungen!$C$11="7 Tage",MAX(0,(MIN(DATE(2029,9,0),IF(Mitarbeiter!$D212="",DATE(2029,9,0),Mitarbeiter!$D212),TODAY()))-(MAX(DATE(2029,8,1),Mitarbeiter!$C212))+1),MAX(0,NETWORKDAYS(MAX(DATE(2029,8,1),Mitarbeiter!$C212),MIN(DATE(2029,9,0),IF(Mitarbeiter!$D212="",DATE(2029,9,0),Mitarbeiter!$D212),TODAY()),Einstellungen!$F$13:$F$67)))*N(Mitarbeiter!$E212)/IF(Einstellungen!$C$11="7 Tage",7,5),N('Ist-Stunden'!AW212)+(N(Krankheitstage!CH212)+N(Krankheitstage!CT212))*N($C212))))</f>
        <v/>
      </c>
      <c r="CB212" s="76">
        <f>IF($B212="",0,IF(Einstellungen!$C$10="Ja",MAX(IF(Einstellungen!$C$11="7 Tage",MAX(0,(MIN(DATE(2029,10,0),IF(Mitarbeiter!$D212="",DATE(2029,10,0),Mitarbeiter!$D212),TODAY()))-(MAX(DATE(2029,9,1),Mitarbeiter!$C212))+1),MAX(0,NETWORKDAYS(MAX(DATE(2029,9,1),Mitarbeiter!$C212),MIN(DATE(2029,10,0),IF(Mitarbeiter!$D212="",DATE(2029,10,0),Mitarbeiter!$D212),TODAY()),Einstellungen!$F$13:$F$67)))*N(Mitarbeiter!$E212)/IF(Einstellungen!$C$11="7 Tage",7,5),N('Ist-Stunden'!AX212)),MAX(IF(Einstellungen!$C$11="7 Tage",MAX(0,(MIN(DATE(2029,10,0),IF(Mitarbeiter!$D212="",DATE(2029,10,0),Mitarbeiter!$D212),TODAY()))-(MAX(DATE(2029,9,1),Mitarbeiter!$C212))+1),MAX(0,NETWORKDAYS(MAX(DATE(2029,9,1),Mitarbeiter!$C212),MIN(DATE(2029,10,0),IF(Mitarbeiter!$D212="",DATE(2029,10,0),Mitarbeiter!$D212),TODAY()),Einstellungen!$F$13:$F$67)))*N(Mitarbeiter!$E212)/IF(Einstellungen!$C$11="7 Tage",7,5),N('Ist-Stunden'!AX212)+(N(Krankheitstage!CI212)+N(Krankheitstage!CU212))*N($C212))))</f>
        <v/>
      </c>
      <c r="CC212" s="76">
        <f>IF($B212="",0,IF(Einstellungen!$C$10="Ja",MAX(IF(Einstellungen!$C$11="7 Tage",MAX(0,(MIN(DATE(2029,11,0),IF(Mitarbeiter!$D212="",DATE(2029,11,0),Mitarbeiter!$D212),TODAY()))-(MAX(DATE(2029,10,1),Mitarbeiter!$C212))+1),MAX(0,NETWORKDAYS(MAX(DATE(2029,10,1),Mitarbeiter!$C212),MIN(DATE(2029,11,0),IF(Mitarbeiter!$D212="",DATE(2029,11,0),Mitarbeiter!$D212),TODAY()),Einstellungen!$F$13:$F$67)))*N(Mitarbeiter!$E212)/IF(Einstellungen!$C$11="7 Tage",7,5),N('Ist-Stunden'!AY212)),MAX(IF(Einstellungen!$C$11="7 Tage",MAX(0,(MIN(DATE(2029,11,0),IF(Mitarbeiter!$D212="",DATE(2029,11,0),Mitarbeiter!$D212),TODAY()))-(MAX(DATE(2029,10,1),Mitarbeiter!$C212))+1),MAX(0,NETWORKDAYS(MAX(DATE(2029,10,1),Mitarbeiter!$C212),MIN(DATE(2029,11,0),IF(Mitarbeiter!$D212="",DATE(2029,11,0),Mitarbeiter!$D212),TODAY()),Einstellungen!$F$13:$F$67)))*N(Mitarbeiter!$E212)/IF(Einstellungen!$C$11="7 Tage",7,5),N('Ist-Stunden'!AY212)+(N(Krankheitstage!CJ212)+N(Krankheitstage!CV212))*N($C212))))</f>
        <v/>
      </c>
      <c r="CD212" s="76">
        <f>IF($B212="",0,IF(Einstellungen!$C$10="Ja",MAX(IF(Einstellungen!$C$11="7 Tage",MAX(0,(MIN(DATE(2029,12,0),IF(Mitarbeiter!$D212="",DATE(2029,12,0),Mitarbeiter!$D212),TODAY()))-(MAX(DATE(2029,11,1),Mitarbeiter!$C212))+1),MAX(0,NETWORKDAYS(MAX(DATE(2029,11,1),Mitarbeiter!$C212),MIN(DATE(2029,12,0),IF(Mitarbeiter!$D212="",DATE(2029,12,0),Mitarbeiter!$D212),TODAY()),Einstellungen!$F$13:$F$67)))*N(Mitarbeiter!$E212)/IF(Einstellungen!$C$11="7 Tage",7,5),N('Ist-Stunden'!AZ212)),MAX(IF(Einstellungen!$C$11="7 Tage",MAX(0,(MIN(DATE(2029,12,0),IF(Mitarbeiter!$D212="",DATE(2029,12,0),Mitarbeiter!$D212),TODAY()))-(MAX(DATE(2029,11,1),Mitarbeiter!$C212))+1),MAX(0,NETWORKDAYS(MAX(DATE(2029,11,1),Mitarbeiter!$C212),MIN(DATE(2029,12,0),IF(Mitarbeiter!$D212="",DATE(2029,12,0),Mitarbeiter!$D212),TODAY()),Einstellungen!$F$13:$F$67)))*N(Mitarbeiter!$E212)/IF(Einstellungen!$C$11="7 Tage",7,5),N('Ist-Stunden'!AZ212)+(N(Krankheitstage!CK212)+N(Krankheitstage!CW212))*N($C212))))</f>
        <v/>
      </c>
      <c r="CE212" s="76">
        <f>IF($B212="",0,IF(Einstellungen!$C$10="Ja",MAX(IF(Einstellungen!$C$11="7 Tage",MAX(0,(MIN(DATE(2029,13,0),IF(Mitarbeiter!$D212="",DATE(2029,13,0),Mitarbeiter!$D212),TODAY()))-(MAX(DATE(2029,12,1),Mitarbeiter!$C212))+1),MAX(0,NETWORKDAYS(MAX(DATE(2029,12,1),Mitarbeiter!$C212),MIN(DATE(2029,13,0),IF(Mitarbeiter!$D212="",DATE(2029,13,0),Mitarbeiter!$D212),TODAY()),Einstellungen!$F$13:$F$67)))*N(Mitarbeiter!$E212)/IF(Einstellungen!$C$11="7 Tage",7,5),N('Ist-Stunden'!BA212)),MAX(IF(Einstellungen!$C$11="7 Tage",MAX(0,(MIN(DATE(2029,13,0),IF(Mitarbeiter!$D212="",DATE(2029,13,0),Mitarbeiter!$D212),TODAY()))-(MAX(DATE(2029,12,1),Mitarbeiter!$C212))+1),MAX(0,NETWORKDAYS(MAX(DATE(2029,12,1),Mitarbeiter!$C212),MIN(DATE(2029,13,0),IF(Mitarbeiter!$D212="",DATE(2029,13,0),Mitarbeiter!$D212),TODAY()),Einstellungen!$F$13:$F$67)))*N(Mitarbeiter!$E212)/IF(Einstellungen!$C$11="7 Tage",7,5),N('Ist-Stunden'!BA212)+(N(Krankheitstage!CL212)+N(Krankheitstage!CX212))*N($C212))))</f>
        <v/>
      </c>
      <c r="CF212" s="76">
        <f>IF($B212="",0,IF(Einstellungen!$C$10="Ja",MAX(IF(Einstellungen!$C$11="7 Tage",MAX(0,(MIN(DATE(2030,2,0),IF(Mitarbeiter!$D212="",DATE(2030,2,0),Mitarbeiter!$D212),TODAY()))-(MAX(DATE(2030,1,1),Mitarbeiter!$C212))+1),MAX(0,NETWORKDAYS(MAX(DATE(2030,1,1),Mitarbeiter!$C212),MIN(DATE(2030,2,0),IF(Mitarbeiter!$D212="",DATE(2030,2,0),Mitarbeiter!$D212),TODAY()),Einstellungen!$F$13:$F$67)))*N(Mitarbeiter!$E212)/IF(Einstellungen!$C$11="7 Tage",7,5),N('Ist-Stunden'!BB212)),MAX(IF(Einstellungen!$C$11="7 Tage",MAX(0,(MIN(DATE(2030,2,0),IF(Mitarbeiter!$D212="",DATE(2030,2,0),Mitarbeiter!$D212),TODAY()))-(MAX(DATE(2030,1,1),Mitarbeiter!$C212))+1),MAX(0,NETWORKDAYS(MAX(DATE(2030,1,1),Mitarbeiter!$C212),MIN(DATE(2030,2,0),IF(Mitarbeiter!$D212="",DATE(2030,2,0),Mitarbeiter!$D212),TODAY()),Einstellungen!$F$13:$F$67)))*N(Mitarbeiter!$E212)/IF(Einstellungen!$C$11="7 Tage",7,5),N('Ist-Stunden'!BB212)+(N(Krankheitstage!CY212)+N(Krankheitstage!DK212))*N($C212))))</f>
        <v/>
      </c>
      <c r="CG212" s="76">
        <f>IF($B212="",0,IF(Einstellungen!$C$10="Ja",MAX(IF(Einstellungen!$C$11="7 Tage",MAX(0,(MIN(DATE(2030,3,0),IF(Mitarbeiter!$D212="",DATE(2030,3,0),Mitarbeiter!$D212),TODAY()))-(MAX(DATE(2030,2,1),Mitarbeiter!$C212))+1),MAX(0,NETWORKDAYS(MAX(DATE(2030,2,1),Mitarbeiter!$C212),MIN(DATE(2030,3,0),IF(Mitarbeiter!$D212="",DATE(2030,3,0),Mitarbeiter!$D212),TODAY()),Einstellungen!$F$13:$F$67)))*N(Mitarbeiter!$E212)/IF(Einstellungen!$C$11="7 Tage",7,5),N('Ist-Stunden'!BC212)),MAX(IF(Einstellungen!$C$11="7 Tage",MAX(0,(MIN(DATE(2030,3,0),IF(Mitarbeiter!$D212="",DATE(2030,3,0),Mitarbeiter!$D212),TODAY()))-(MAX(DATE(2030,2,1),Mitarbeiter!$C212))+1),MAX(0,NETWORKDAYS(MAX(DATE(2030,2,1),Mitarbeiter!$C212),MIN(DATE(2030,3,0),IF(Mitarbeiter!$D212="",DATE(2030,3,0),Mitarbeiter!$D212),TODAY()),Einstellungen!$F$13:$F$67)))*N(Mitarbeiter!$E212)/IF(Einstellungen!$C$11="7 Tage",7,5),N('Ist-Stunden'!BC212)+(N(Krankheitstage!CZ212)+N(Krankheitstage!DL212))*N($C212))))</f>
        <v/>
      </c>
      <c r="CH212" s="76">
        <f>IF($B212="",0,IF(Einstellungen!$C$10="Ja",MAX(IF(Einstellungen!$C$11="7 Tage",MAX(0,(MIN(DATE(2030,4,0),IF(Mitarbeiter!$D212="",DATE(2030,4,0),Mitarbeiter!$D212),TODAY()))-(MAX(DATE(2030,3,1),Mitarbeiter!$C212))+1),MAX(0,NETWORKDAYS(MAX(DATE(2030,3,1),Mitarbeiter!$C212),MIN(DATE(2030,4,0),IF(Mitarbeiter!$D212="",DATE(2030,4,0),Mitarbeiter!$D212),TODAY()),Einstellungen!$F$13:$F$67)))*N(Mitarbeiter!$E212)/IF(Einstellungen!$C$11="7 Tage",7,5),N('Ist-Stunden'!BD212)),MAX(IF(Einstellungen!$C$11="7 Tage",MAX(0,(MIN(DATE(2030,4,0),IF(Mitarbeiter!$D212="",DATE(2030,4,0),Mitarbeiter!$D212),TODAY()))-(MAX(DATE(2030,3,1),Mitarbeiter!$C212))+1),MAX(0,NETWORKDAYS(MAX(DATE(2030,3,1),Mitarbeiter!$C212),MIN(DATE(2030,4,0),IF(Mitarbeiter!$D212="",DATE(2030,4,0),Mitarbeiter!$D212),TODAY()),Einstellungen!$F$13:$F$67)))*N(Mitarbeiter!$E212)/IF(Einstellungen!$C$11="7 Tage",7,5),N('Ist-Stunden'!BD212)+(N(Krankheitstage!DA212)+N(Krankheitstage!DM212))*N($C212))))</f>
        <v/>
      </c>
      <c r="CI212" s="76">
        <f>IF($B212="",0,IF(Einstellungen!$C$10="Ja",MAX(IF(Einstellungen!$C$11="7 Tage",MAX(0,(MIN(DATE(2030,5,0),IF(Mitarbeiter!$D212="",DATE(2030,5,0),Mitarbeiter!$D212),TODAY()))-(MAX(DATE(2030,4,1),Mitarbeiter!$C212))+1),MAX(0,NETWORKDAYS(MAX(DATE(2030,4,1),Mitarbeiter!$C212),MIN(DATE(2030,5,0),IF(Mitarbeiter!$D212="",DATE(2030,5,0),Mitarbeiter!$D212),TODAY()),Einstellungen!$F$13:$F$67)))*N(Mitarbeiter!$E212)/IF(Einstellungen!$C$11="7 Tage",7,5),N('Ist-Stunden'!BE212)),MAX(IF(Einstellungen!$C$11="7 Tage",MAX(0,(MIN(DATE(2030,5,0),IF(Mitarbeiter!$D212="",DATE(2030,5,0),Mitarbeiter!$D212),TODAY()))-(MAX(DATE(2030,4,1),Mitarbeiter!$C212))+1),MAX(0,NETWORKDAYS(MAX(DATE(2030,4,1),Mitarbeiter!$C212),MIN(DATE(2030,5,0),IF(Mitarbeiter!$D212="",DATE(2030,5,0),Mitarbeiter!$D212),TODAY()),Einstellungen!$F$13:$F$67)))*N(Mitarbeiter!$E212)/IF(Einstellungen!$C$11="7 Tage",7,5),N('Ist-Stunden'!BE212)+(N(Krankheitstage!DB212)+N(Krankheitstage!DN212))*N($C212))))</f>
        <v/>
      </c>
      <c r="CJ212" s="76">
        <f>IF($B212="",0,IF(Einstellungen!$C$10="Ja",MAX(IF(Einstellungen!$C$11="7 Tage",MAX(0,(MIN(DATE(2030,6,0),IF(Mitarbeiter!$D212="",DATE(2030,6,0),Mitarbeiter!$D212),TODAY()))-(MAX(DATE(2030,5,1),Mitarbeiter!$C212))+1),MAX(0,NETWORKDAYS(MAX(DATE(2030,5,1),Mitarbeiter!$C212),MIN(DATE(2030,6,0),IF(Mitarbeiter!$D212="",DATE(2030,6,0),Mitarbeiter!$D212),TODAY()),Einstellungen!$F$13:$F$67)))*N(Mitarbeiter!$E212)/IF(Einstellungen!$C$11="7 Tage",7,5),N('Ist-Stunden'!BF212)),MAX(IF(Einstellungen!$C$11="7 Tage",MAX(0,(MIN(DATE(2030,6,0),IF(Mitarbeiter!$D212="",DATE(2030,6,0),Mitarbeiter!$D212),TODAY()))-(MAX(DATE(2030,5,1),Mitarbeiter!$C212))+1),MAX(0,NETWORKDAYS(MAX(DATE(2030,5,1),Mitarbeiter!$C212),MIN(DATE(2030,6,0),IF(Mitarbeiter!$D212="",DATE(2030,6,0),Mitarbeiter!$D212),TODAY()),Einstellungen!$F$13:$F$67)))*N(Mitarbeiter!$E212)/IF(Einstellungen!$C$11="7 Tage",7,5),N('Ist-Stunden'!BF212)+(N(Krankheitstage!DC212)+N(Krankheitstage!DO212))*N($C212))))</f>
        <v/>
      </c>
      <c r="CK212" s="76">
        <f>IF($B212="",0,IF(Einstellungen!$C$10="Ja",MAX(IF(Einstellungen!$C$11="7 Tage",MAX(0,(MIN(DATE(2030,7,0),IF(Mitarbeiter!$D212="",DATE(2030,7,0),Mitarbeiter!$D212),TODAY()))-(MAX(DATE(2030,6,1),Mitarbeiter!$C212))+1),MAX(0,NETWORKDAYS(MAX(DATE(2030,6,1),Mitarbeiter!$C212),MIN(DATE(2030,7,0),IF(Mitarbeiter!$D212="",DATE(2030,7,0),Mitarbeiter!$D212),TODAY()),Einstellungen!$F$13:$F$67)))*N(Mitarbeiter!$E212)/IF(Einstellungen!$C$11="7 Tage",7,5),N('Ist-Stunden'!BG212)),MAX(IF(Einstellungen!$C$11="7 Tage",MAX(0,(MIN(DATE(2030,7,0),IF(Mitarbeiter!$D212="",DATE(2030,7,0),Mitarbeiter!$D212),TODAY()))-(MAX(DATE(2030,6,1),Mitarbeiter!$C212))+1),MAX(0,NETWORKDAYS(MAX(DATE(2030,6,1),Mitarbeiter!$C212),MIN(DATE(2030,7,0),IF(Mitarbeiter!$D212="",DATE(2030,7,0),Mitarbeiter!$D212),TODAY()),Einstellungen!$F$13:$F$67)))*N(Mitarbeiter!$E212)/IF(Einstellungen!$C$11="7 Tage",7,5),N('Ist-Stunden'!BG212)+(N(Krankheitstage!DD212)+N(Krankheitstage!DP212))*N($C212))))</f>
        <v/>
      </c>
      <c r="CL212" s="76">
        <f>IF($B212="",0,IF(Einstellungen!$C$10="Ja",MAX(IF(Einstellungen!$C$11="7 Tage",MAX(0,(MIN(DATE(2030,8,0),IF(Mitarbeiter!$D212="",DATE(2030,8,0),Mitarbeiter!$D212),TODAY()))-(MAX(DATE(2030,7,1),Mitarbeiter!$C212))+1),MAX(0,NETWORKDAYS(MAX(DATE(2030,7,1),Mitarbeiter!$C212),MIN(DATE(2030,8,0),IF(Mitarbeiter!$D212="",DATE(2030,8,0),Mitarbeiter!$D212),TODAY()),Einstellungen!$F$13:$F$67)))*N(Mitarbeiter!$E212)/IF(Einstellungen!$C$11="7 Tage",7,5),N('Ist-Stunden'!BH212)),MAX(IF(Einstellungen!$C$11="7 Tage",MAX(0,(MIN(DATE(2030,8,0),IF(Mitarbeiter!$D212="",DATE(2030,8,0),Mitarbeiter!$D212),TODAY()))-(MAX(DATE(2030,7,1),Mitarbeiter!$C212))+1),MAX(0,NETWORKDAYS(MAX(DATE(2030,7,1),Mitarbeiter!$C212),MIN(DATE(2030,8,0),IF(Mitarbeiter!$D212="",DATE(2030,8,0),Mitarbeiter!$D212),TODAY()),Einstellungen!$F$13:$F$67)))*N(Mitarbeiter!$E212)/IF(Einstellungen!$C$11="7 Tage",7,5),N('Ist-Stunden'!BH212)+(N(Krankheitstage!DE212)+N(Krankheitstage!DQ212))*N($C212))))</f>
        <v/>
      </c>
      <c r="CM212" s="76">
        <f>IF($B212="",0,IF(Einstellungen!$C$10="Ja",MAX(IF(Einstellungen!$C$11="7 Tage",MAX(0,(MIN(DATE(2030,9,0),IF(Mitarbeiter!$D212="",DATE(2030,9,0),Mitarbeiter!$D212),TODAY()))-(MAX(DATE(2030,8,1),Mitarbeiter!$C212))+1),MAX(0,NETWORKDAYS(MAX(DATE(2030,8,1),Mitarbeiter!$C212),MIN(DATE(2030,9,0),IF(Mitarbeiter!$D212="",DATE(2030,9,0),Mitarbeiter!$D212),TODAY()),Einstellungen!$F$13:$F$67)))*N(Mitarbeiter!$E212)/IF(Einstellungen!$C$11="7 Tage",7,5),N('Ist-Stunden'!BI212)),MAX(IF(Einstellungen!$C$11="7 Tage",MAX(0,(MIN(DATE(2030,9,0),IF(Mitarbeiter!$D212="",DATE(2030,9,0),Mitarbeiter!$D212),TODAY()))-(MAX(DATE(2030,8,1),Mitarbeiter!$C212))+1),MAX(0,NETWORKDAYS(MAX(DATE(2030,8,1),Mitarbeiter!$C212),MIN(DATE(2030,9,0),IF(Mitarbeiter!$D212="",DATE(2030,9,0),Mitarbeiter!$D212),TODAY()),Einstellungen!$F$13:$F$67)))*N(Mitarbeiter!$E212)/IF(Einstellungen!$C$11="7 Tage",7,5),N('Ist-Stunden'!BI212)+(N(Krankheitstage!DF212)+N(Krankheitstage!DR212))*N($C212))))</f>
        <v/>
      </c>
      <c r="CN212" s="76">
        <f>IF($B212="",0,IF(Einstellungen!$C$10="Ja",MAX(IF(Einstellungen!$C$11="7 Tage",MAX(0,(MIN(DATE(2030,10,0),IF(Mitarbeiter!$D212="",DATE(2030,10,0),Mitarbeiter!$D212),TODAY()))-(MAX(DATE(2030,9,1),Mitarbeiter!$C212))+1),MAX(0,NETWORKDAYS(MAX(DATE(2030,9,1),Mitarbeiter!$C212),MIN(DATE(2030,10,0),IF(Mitarbeiter!$D212="",DATE(2030,10,0),Mitarbeiter!$D212),TODAY()),Einstellungen!$F$13:$F$67)))*N(Mitarbeiter!$E212)/IF(Einstellungen!$C$11="7 Tage",7,5),N('Ist-Stunden'!BJ212)),MAX(IF(Einstellungen!$C$11="7 Tage",MAX(0,(MIN(DATE(2030,10,0),IF(Mitarbeiter!$D212="",DATE(2030,10,0),Mitarbeiter!$D212),TODAY()))-(MAX(DATE(2030,9,1),Mitarbeiter!$C212))+1),MAX(0,NETWORKDAYS(MAX(DATE(2030,9,1),Mitarbeiter!$C212),MIN(DATE(2030,10,0),IF(Mitarbeiter!$D212="",DATE(2030,10,0),Mitarbeiter!$D212),TODAY()),Einstellungen!$F$13:$F$67)))*N(Mitarbeiter!$E212)/IF(Einstellungen!$C$11="7 Tage",7,5),N('Ist-Stunden'!BJ212)+(N(Krankheitstage!DG212)+N(Krankheitstage!DS212))*N($C212))))</f>
        <v/>
      </c>
      <c r="CO212" s="76">
        <f>IF($B212="",0,IF(Einstellungen!$C$10="Ja",MAX(IF(Einstellungen!$C$11="7 Tage",MAX(0,(MIN(DATE(2030,11,0),IF(Mitarbeiter!$D212="",DATE(2030,11,0),Mitarbeiter!$D212),TODAY()))-(MAX(DATE(2030,10,1),Mitarbeiter!$C212))+1),MAX(0,NETWORKDAYS(MAX(DATE(2030,10,1),Mitarbeiter!$C212),MIN(DATE(2030,11,0),IF(Mitarbeiter!$D212="",DATE(2030,11,0),Mitarbeiter!$D212),TODAY()),Einstellungen!$F$13:$F$67)))*N(Mitarbeiter!$E212)/IF(Einstellungen!$C$11="7 Tage",7,5),N('Ist-Stunden'!BK212)),MAX(IF(Einstellungen!$C$11="7 Tage",MAX(0,(MIN(DATE(2030,11,0),IF(Mitarbeiter!$D212="",DATE(2030,11,0),Mitarbeiter!$D212),TODAY()))-(MAX(DATE(2030,10,1),Mitarbeiter!$C212))+1),MAX(0,NETWORKDAYS(MAX(DATE(2030,10,1),Mitarbeiter!$C212),MIN(DATE(2030,11,0),IF(Mitarbeiter!$D212="",DATE(2030,11,0),Mitarbeiter!$D212),TODAY()),Einstellungen!$F$13:$F$67)))*N(Mitarbeiter!$E212)/IF(Einstellungen!$C$11="7 Tage",7,5),N('Ist-Stunden'!BK212)+(N(Krankheitstage!DH212)+N(Krankheitstage!DT212))*N($C212))))</f>
        <v/>
      </c>
      <c r="CP212" s="76">
        <f>IF($B212="",0,IF(Einstellungen!$C$10="Ja",MAX(IF(Einstellungen!$C$11="7 Tage",MAX(0,(MIN(DATE(2030,12,0),IF(Mitarbeiter!$D212="",DATE(2030,12,0),Mitarbeiter!$D212),TODAY()))-(MAX(DATE(2030,11,1),Mitarbeiter!$C212))+1),MAX(0,NETWORKDAYS(MAX(DATE(2030,11,1),Mitarbeiter!$C212),MIN(DATE(2030,12,0),IF(Mitarbeiter!$D212="",DATE(2030,12,0),Mitarbeiter!$D212),TODAY()),Einstellungen!$F$13:$F$67)))*N(Mitarbeiter!$E212)/IF(Einstellungen!$C$11="7 Tage",7,5),N('Ist-Stunden'!BL212)),MAX(IF(Einstellungen!$C$11="7 Tage",MAX(0,(MIN(DATE(2030,12,0),IF(Mitarbeiter!$D212="",DATE(2030,12,0),Mitarbeiter!$D212),TODAY()))-(MAX(DATE(2030,11,1),Mitarbeiter!$C212))+1),MAX(0,NETWORKDAYS(MAX(DATE(2030,11,1),Mitarbeiter!$C212),MIN(DATE(2030,12,0),IF(Mitarbeiter!$D212="",DATE(2030,12,0),Mitarbeiter!$D212),TODAY()),Einstellungen!$F$13:$F$67)))*N(Mitarbeiter!$E212)/IF(Einstellungen!$C$11="7 Tage",7,5),N('Ist-Stunden'!BL212)+(N(Krankheitstage!DI212)+N(Krankheitstage!DU212))*N($C212))))</f>
        <v/>
      </c>
      <c r="CQ212" s="76">
        <f>IF($B212="",0,IF(Einstellungen!$C$10="Ja",MAX(IF(Einstellungen!$C$11="7 Tage",MAX(0,(MIN(DATE(2030,13,0),IF(Mitarbeiter!$D212="",DATE(2030,13,0),Mitarbeiter!$D212),TODAY()))-(MAX(DATE(2030,12,1),Mitarbeiter!$C212))+1),MAX(0,NETWORKDAYS(MAX(DATE(2030,12,1),Mitarbeiter!$C212),MIN(DATE(2030,13,0),IF(Mitarbeiter!$D212="",DATE(2030,13,0),Mitarbeiter!$D212),TODAY()),Einstellungen!$F$13:$F$67)))*N(Mitarbeiter!$E212)/IF(Einstellungen!$C$11="7 Tage",7,5),N('Ist-Stunden'!BM212)),MAX(IF(Einstellungen!$C$11="7 Tage",MAX(0,(MIN(DATE(2030,13,0),IF(Mitarbeiter!$D212="",DATE(2030,13,0),Mitarbeiter!$D212),TODAY()))-(MAX(DATE(2030,12,1),Mitarbeiter!$C212))+1),MAX(0,NETWORKDAYS(MAX(DATE(2030,12,1),Mitarbeiter!$C212),MIN(DATE(2030,13,0),IF(Mitarbeiter!$D212="",DATE(2030,13,0),Mitarbeiter!$D212),TODAY()),Einstellungen!$F$13:$F$67)))*N(Mitarbeiter!$E212)/IF(Einstellungen!$C$11="7 Tage",7,5),N('Ist-Stunden'!BM212)+(N(Krankheitstage!DJ212)+N(Krankheitstage!DV212))*N($C212))))</f>
        <v/>
      </c>
    </row>
    <row r="213">
      <c r="A213" s="73">
        <f>IF(Mitarbeiter!B213="","",Mitarbeiter!A213)</f>
        <v/>
      </c>
      <c r="B213" s="6">
        <f>IF(Mitarbeiter!B213="","",Mitarbeiter!B213)</f>
        <v/>
      </c>
      <c r="C213" s="74">
        <f>IF(Mitarbeiter!B213="","",Mitarbeiter!F213)</f>
        <v/>
      </c>
      <c r="D213" s="75">
        <f>N(INDEX(Krankheitstage!$G213:$DV213,1,(Einstellungen!$C$3-2026)*24+1))</f>
        <v/>
      </c>
      <c r="E213" s="75">
        <f>N(INDEX(Krankheitstage!$G213:$DV213,1,(Einstellungen!$C$3-2026)*24+2))</f>
        <v/>
      </c>
      <c r="F213" s="75">
        <f>N(INDEX(Krankheitstage!$G213:$DV213,1,(Einstellungen!$C$3-2026)*24+3))</f>
        <v/>
      </c>
      <c r="G213" s="75">
        <f>N(INDEX(Krankheitstage!$G213:$DV213,1,(Einstellungen!$C$3-2026)*24+4))</f>
        <v/>
      </c>
      <c r="H213" s="75">
        <f>N(INDEX(Krankheitstage!$G213:$DV213,1,(Einstellungen!$C$3-2026)*24+5))</f>
        <v/>
      </c>
      <c r="I213" s="75">
        <f>N(INDEX(Krankheitstage!$G213:$DV213,1,(Einstellungen!$C$3-2026)*24+6))</f>
        <v/>
      </c>
      <c r="J213" s="75">
        <f>N(INDEX(Krankheitstage!$G213:$DV213,1,(Einstellungen!$C$3-2026)*24+7))</f>
        <v/>
      </c>
      <c r="K213" s="75">
        <f>N(INDEX(Krankheitstage!$G213:$DV213,1,(Einstellungen!$C$3-2026)*24+8))</f>
        <v/>
      </c>
      <c r="L213" s="75">
        <f>N(INDEX(Krankheitstage!$G213:$DV213,1,(Einstellungen!$C$3-2026)*24+9))</f>
        <v/>
      </c>
      <c r="M213" s="75">
        <f>N(INDEX(Krankheitstage!$G213:$DV213,1,(Einstellungen!$C$3-2026)*24+10))</f>
        <v/>
      </c>
      <c r="N213" s="75">
        <f>N(INDEX(Krankheitstage!$G213:$DV213,1,(Einstellungen!$C$3-2026)*24+11))</f>
        <v/>
      </c>
      <c r="O213" s="75">
        <f>N(INDEX(Krankheitstage!$G213:$DV213,1,(Einstellungen!$C$3-2026)*24+12))</f>
        <v/>
      </c>
      <c r="P213" s="75">
        <f>IF($B213="","",SUM(D213:O213))</f>
        <v/>
      </c>
      <c r="Q213" s="75">
        <f>N(INDEX(Krankheitstage!$G213:$DV213,1,(Einstellungen!$C$3-2026)*24+13))</f>
        <v/>
      </c>
      <c r="R213" s="75">
        <f>N(INDEX(Krankheitstage!$G213:$DV213,1,(Einstellungen!$C$3-2026)*24+14))</f>
        <v/>
      </c>
      <c r="S213" s="75">
        <f>N(INDEX(Krankheitstage!$G213:$DV213,1,(Einstellungen!$C$3-2026)*24+15))</f>
        <v/>
      </c>
      <c r="T213" s="75">
        <f>N(INDEX(Krankheitstage!$G213:$DV213,1,(Einstellungen!$C$3-2026)*24+16))</f>
        <v/>
      </c>
      <c r="U213" s="75">
        <f>N(INDEX(Krankheitstage!$G213:$DV213,1,(Einstellungen!$C$3-2026)*24+17))</f>
        <v/>
      </c>
      <c r="V213" s="75">
        <f>N(INDEX(Krankheitstage!$G213:$DV213,1,(Einstellungen!$C$3-2026)*24+18))</f>
        <v/>
      </c>
      <c r="W213" s="75">
        <f>N(INDEX(Krankheitstage!$G213:$DV213,1,(Einstellungen!$C$3-2026)*24+19))</f>
        <v/>
      </c>
      <c r="X213" s="75">
        <f>N(INDEX(Krankheitstage!$G213:$DV213,1,(Einstellungen!$C$3-2026)*24+20))</f>
        <v/>
      </c>
      <c r="Y213" s="75">
        <f>N(INDEX(Krankheitstage!$G213:$DV213,1,(Einstellungen!$C$3-2026)*24+21))</f>
        <v/>
      </c>
      <c r="Z213" s="75">
        <f>N(INDEX(Krankheitstage!$G213:$DV213,1,(Einstellungen!$C$3-2026)*24+22))</f>
        <v/>
      </c>
      <c r="AA213" s="75">
        <f>N(INDEX(Krankheitstage!$G213:$DV213,1,(Einstellungen!$C$3-2026)*24+23))</f>
        <v/>
      </c>
      <c r="AB213" s="75">
        <f>N(INDEX(Krankheitstage!$G213:$DV213,1,(Einstellungen!$C$3-2026)*24+24))</f>
        <v/>
      </c>
      <c r="AC213" s="75">
        <f>IF($B213="","",SUM(Q213:AB213))</f>
        <v/>
      </c>
      <c r="AD213" s="75">
        <f>IF($B213="","",SUM(P213,AC213))</f>
        <v/>
      </c>
      <c r="AE213" s="76">
        <f>IF($B213="","",AD213*N(C213))</f>
        <v/>
      </c>
      <c r="AF213" s="75">
        <f>IF($B213="","",Krankheitstage!E213)</f>
        <v/>
      </c>
      <c r="AG213" s="76">
        <f>IF($B213="","",AF213*N(C213))</f>
        <v/>
      </c>
      <c r="AH213" s="76">
        <f>IF($B213="","",INDEX($AJ213:$CQ213,1,(Einstellungen!$C$3-2026)*12+1)+INDEX($AJ213:$CQ213,1,(Einstellungen!$C$3-2026)*12+2)+INDEX($AJ213:$CQ213,1,(Einstellungen!$C$3-2026)*12+3)+INDEX($AJ213:$CQ213,1,(Einstellungen!$C$3-2026)*12+4)+INDEX($AJ213:$CQ213,1,(Einstellungen!$C$3-2026)*12+5)+INDEX($AJ213:$CQ213,1,(Einstellungen!$C$3-2026)*12+6)+INDEX($AJ213:$CQ213,1,(Einstellungen!$C$3-2026)*12+7)+INDEX($AJ213:$CQ213,1,(Einstellungen!$C$3-2026)*12+8)+INDEX($AJ213:$CQ213,1,(Einstellungen!$C$3-2026)*12+9)+INDEX($AJ213:$CQ213,1,(Einstellungen!$C$3-2026)*12+10)+INDEX($AJ213:$CQ213,1,(Einstellungen!$C$3-2026)*12+11)+INDEX($AJ213:$CQ213,1,(Einstellungen!$C$3-2026)*12+12))</f>
        <v/>
      </c>
      <c r="AI213" s="76">
        <f>IF($B213="","",SUM($AJ213:$CQ213))</f>
        <v/>
      </c>
      <c r="AJ213" s="76">
        <f>IF($B213="",0,IF(Einstellungen!$C$10="Ja",MAX(IF(Einstellungen!$C$11="7 Tage",MAX(0,(MIN(DATE(2026,2,0),IF(Mitarbeiter!$D213="",DATE(2026,2,0),Mitarbeiter!$D213),TODAY()))-(MAX(DATE(2026,1,1),Mitarbeiter!$C213))+1),MAX(0,NETWORKDAYS(MAX(DATE(2026,1,1),Mitarbeiter!$C213),MIN(DATE(2026,2,0),IF(Mitarbeiter!$D213="",DATE(2026,2,0),Mitarbeiter!$D213),TODAY()),Einstellungen!$F$13:$F$67)))*N(Mitarbeiter!$E213)/IF(Einstellungen!$C$11="7 Tage",7,5),N('Ist-Stunden'!F213)),MAX(IF(Einstellungen!$C$11="7 Tage",MAX(0,(MIN(DATE(2026,2,0),IF(Mitarbeiter!$D213="",DATE(2026,2,0),Mitarbeiter!$D213),TODAY()))-(MAX(DATE(2026,1,1),Mitarbeiter!$C213))+1),MAX(0,NETWORKDAYS(MAX(DATE(2026,1,1),Mitarbeiter!$C213),MIN(DATE(2026,2,0),IF(Mitarbeiter!$D213="",DATE(2026,2,0),Mitarbeiter!$D213),TODAY()),Einstellungen!$F$13:$F$67)))*N(Mitarbeiter!$E213)/IF(Einstellungen!$C$11="7 Tage",7,5),N('Ist-Stunden'!F213)+(N(Krankheitstage!G213)+N(Krankheitstage!S213))*N($C213))))</f>
        <v/>
      </c>
      <c r="AK213" s="76">
        <f>IF($B213="",0,IF(Einstellungen!$C$10="Ja",MAX(IF(Einstellungen!$C$11="7 Tage",MAX(0,(MIN(DATE(2026,3,0),IF(Mitarbeiter!$D213="",DATE(2026,3,0),Mitarbeiter!$D213),TODAY()))-(MAX(DATE(2026,2,1),Mitarbeiter!$C213))+1),MAX(0,NETWORKDAYS(MAX(DATE(2026,2,1),Mitarbeiter!$C213),MIN(DATE(2026,3,0),IF(Mitarbeiter!$D213="",DATE(2026,3,0),Mitarbeiter!$D213),TODAY()),Einstellungen!$F$13:$F$67)))*N(Mitarbeiter!$E213)/IF(Einstellungen!$C$11="7 Tage",7,5),N('Ist-Stunden'!G213)),MAX(IF(Einstellungen!$C$11="7 Tage",MAX(0,(MIN(DATE(2026,3,0),IF(Mitarbeiter!$D213="",DATE(2026,3,0),Mitarbeiter!$D213),TODAY()))-(MAX(DATE(2026,2,1),Mitarbeiter!$C213))+1),MAX(0,NETWORKDAYS(MAX(DATE(2026,2,1),Mitarbeiter!$C213),MIN(DATE(2026,3,0),IF(Mitarbeiter!$D213="",DATE(2026,3,0),Mitarbeiter!$D213),TODAY()),Einstellungen!$F$13:$F$67)))*N(Mitarbeiter!$E213)/IF(Einstellungen!$C$11="7 Tage",7,5),N('Ist-Stunden'!G213)+(N(Krankheitstage!H213)+N(Krankheitstage!T213))*N($C213))))</f>
        <v/>
      </c>
      <c r="AL213" s="76">
        <f>IF($B213="",0,IF(Einstellungen!$C$10="Ja",MAX(IF(Einstellungen!$C$11="7 Tage",MAX(0,(MIN(DATE(2026,4,0),IF(Mitarbeiter!$D213="",DATE(2026,4,0),Mitarbeiter!$D213),TODAY()))-(MAX(DATE(2026,3,1),Mitarbeiter!$C213))+1),MAX(0,NETWORKDAYS(MAX(DATE(2026,3,1),Mitarbeiter!$C213),MIN(DATE(2026,4,0),IF(Mitarbeiter!$D213="",DATE(2026,4,0),Mitarbeiter!$D213),TODAY()),Einstellungen!$F$13:$F$67)))*N(Mitarbeiter!$E213)/IF(Einstellungen!$C$11="7 Tage",7,5),N('Ist-Stunden'!H213)),MAX(IF(Einstellungen!$C$11="7 Tage",MAX(0,(MIN(DATE(2026,4,0),IF(Mitarbeiter!$D213="",DATE(2026,4,0),Mitarbeiter!$D213),TODAY()))-(MAX(DATE(2026,3,1),Mitarbeiter!$C213))+1),MAX(0,NETWORKDAYS(MAX(DATE(2026,3,1),Mitarbeiter!$C213),MIN(DATE(2026,4,0),IF(Mitarbeiter!$D213="",DATE(2026,4,0),Mitarbeiter!$D213),TODAY()),Einstellungen!$F$13:$F$67)))*N(Mitarbeiter!$E213)/IF(Einstellungen!$C$11="7 Tage",7,5),N('Ist-Stunden'!H213)+(N(Krankheitstage!I213)+N(Krankheitstage!U213))*N($C213))))</f>
        <v/>
      </c>
      <c r="AM213" s="76">
        <f>IF($B213="",0,IF(Einstellungen!$C$10="Ja",MAX(IF(Einstellungen!$C$11="7 Tage",MAX(0,(MIN(DATE(2026,5,0),IF(Mitarbeiter!$D213="",DATE(2026,5,0),Mitarbeiter!$D213),TODAY()))-(MAX(DATE(2026,4,1),Mitarbeiter!$C213))+1),MAX(0,NETWORKDAYS(MAX(DATE(2026,4,1),Mitarbeiter!$C213),MIN(DATE(2026,5,0),IF(Mitarbeiter!$D213="",DATE(2026,5,0),Mitarbeiter!$D213),TODAY()),Einstellungen!$F$13:$F$67)))*N(Mitarbeiter!$E213)/IF(Einstellungen!$C$11="7 Tage",7,5),N('Ist-Stunden'!I213)),MAX(IF(Einstellungen!$C$11="7 Tage",MAX(0,(MIN(DATE(2026,5,0),IF(Mitarbeiter!$D213="",DATE(2026,5,0),Mitarbeiter!$D213),TODAY()))-(MAX(DATE(2026,4,1),Mitarbeiter!$C213))+1),MAX(0,NETWORKDAYS(MAX(DATE(2026,4,1),Mitarbeiter!$C213),MIN(DATE(2026,5,0),IF(Mitarbeiter!$D213="",DATE(2026,5,0),Mitarbeiter!$D213),TODAY()),Einstellungen!$F$13:$F$67)))*N(Mitarbeiter!$E213)/IF(Einstellungen!$C$11="7 Tage",7,5),N('Ist-Stunden'!I213)+(N(Krankheitstage!J213)+N(Krankheitstage!V213))*N($C213))))</f>
        <v/>
      </c>
      <c r="AN213" s="76">
        <f>IF($B213="",0,IF(Einstellungen!$C$10="Ja",MAX(IF(Einstellungen!$C$11="7 Tage",MAX(0,(MIN(DATE(2026,6,0),IF(Mitarbeiter!$D213="",DATE(2026,6,0),Mitarbeiter!$D213),TODAY()))-(MAX(DATE(2026,5,1),Mitarbeiter!$C213))+1),MAX(0,NETWORKDAYS(MAX(DATE(2026,5,1),Mitarbeiter!$C213),MIN(DATE(2026,6,0),IF(Mitarbeiter!$D213="",DATE(2026,6,0),Mitarbeiter!$D213),TODAY()),Einstellungen!$F$13:$F$67)))*N(Mitarbeiter!$E213)/IF(Einstellungen!$C$11="7 Tage",7,5),N('Ist-Stunden'!J213)),MAX(IF(Einstellungen!$C$11="7 Tage",MAX(0,(MIN(DATE(2026,6,0),IF(Mitarbeiter!$D213="",DATE(2026,6,0),Mitarbeiter!$D213),TODAY()))-(MAX(DATE(2026,5,1),Mitarbeiter!$C213))+1),MAX(0,NETWORKDAYS(MAX(DATE(2026,5,1),Mitarbeiter!$C213),MIN(DATE(2026,6,0),IF(Mitarbeiter!$D213="",DATE(2026,6,0),Mitarbeiter!$D213),TODAY()),Einstellungen!$F$13:$F$67)))*N(Mitarbeiter!$E213)/IF(Einstellungen!$C$11="7 Tage",7,5),N('Ist-Stunden'!J213)+(N(Krankheitstage!K213)+N(Krankheitstage!W213))*N($C213))))</f>
        <v/>
      </c>
      <c r="AO213" s="76">
        <f>IF($B213="",0,IF(Einstellungen!$C$10="Ja",MAX(IF(Einstellungen!$C$11="7 Tage",MAX(0,(MIN(DATE(2026,7,0),IF(Mitarbeiter!$D213="",DATE(2026,7,0),Mitarbeiter!$D213),TODAY()))-(MAX(DATE(2026,6,1),Mitarbeiter!$C213))+1),MAX(0,NETWORKDAYS(MAX(DATE(2026,6,1),Mitarbeiter!$C213),MIN(DATE(2026,7,0),IF(Mitarbeiter!$D213="",DATE(2026,7,0),Mitarbeiter!$D213),TODAY()),Einstellungen!$F$13:$F$67)))*N(Mitarbeiter!$E213)/IF(Einstellungen!$C$11="7 Tage",7,5),N('Ist-Stunden'!K213)),MAX(IF(Einstellungen!$C$11="7 Tage",MAX(0,(MIN(DATE(2026,7,0),IF(Mitarbeiter!$D213="",DATE(2026,7,0),Mitarbeiter!$D213),TODAY()))-(MAX(DATE(2026,6,1),Mitarbeiter!$C213))+1),MAX(0,NETWORKDAYS(MAX(DATE(2026,6,1),Mitarbeiter!$C213),MIN(DATE(2026,7,0),IF(Mitarbeiter!$D213="",DATE(2026,7,0),Mitarbeiter!$D213),TODAY()),Einstellungen!$F$13:$F$67)))*N(Mitarbeiter!$E213)/IF(Einstellungen!$C$11="7 Tage",7,5),N('Ist-Stunden'!K213)+(N(Krankheitstage!L213)+N(Krankheitstage!X213))*N($C213))))</f>
        <v/>
      </c>
      <c r="AP213" s="76">
        <f>IF($B213="",0,IF(Einstellungen!$C$10="Ja",MAX(IF(Einstellungen!$C$11="7 Tage",MAX(0,(MIN(DATE(2026,8,0),IF(Mitarbeiter!$D213="",DATE(2026,8,0),Mitarbeiter!$D213),TODAY()))-(MAX(DATE(2026,7,1),Mitarbeiter!$C213))+1),MAX(0,NETWORKDAYS(MAX(DATE(2026,7,1),Mitarbeiter!$C213),MIN(DATE(2026,8,0),IF(Mitarbeiter!$D213="",DATE(2026,8,0),Mitarbeiter!$D213),TODAY()),Einstellungen!$F$13:$F$67)))*N(Mitarbeiter!$E213)/IF(Einstellungen!$C$11="7 Tage",7,5),N('Ist-Stunden'!L213)),MAX(IF(Einstellungen!$C$11="7 Tage",MAX(0,(MIN(DATE(2026,8,0),IF(Mitarbeiter!$D213="",DATE(2026,8,0),Mitarbeiter!$D213),TODAY()))-(MAX(DATE(2026,7,1),Mitarbeiter!$C213))+1),MAX(0,NETWORKDAYS(MAX(DATE(2026,7,1),Mitarbeiter!$C213),MIN(DATE(2026,8,0),IF(Mitarbeiter!$D213="",DATE(2026,8,0),Mitarbeiter!$D213),TODAY()),Einstellungen!$F$13:$F$67)))*N(Mitarbeiter!$E213)/IF(Einstellungen!$C$11="7 Tage",7,5),N('Ist-Stunden'!L213)+(N(Krankheitstage!M213)+N(Krankheitstage!Y213))*N($C213))))</f>
        <v/>
      </c>
      <c r="AQ213" s="76">
        <f>IF($B213="",0,IF(Einstellungen!$C$10="Ja",MAX(IF(Einstellungen!$C$11="7 Tage",MAX(0,(MIN(DATE(2026,9,0),IF(Mitarbeiter!$D213="",DATE(2026,9,0),Mitarbeiter!$D213),TODAY()))-(MAX(DATE(2026,8,1),Mitarbeiter!$C213))+1),MAX(0,NETWORKDAYS(MAX(DATE(2026,8,1),Mitarbeiter!$C213),MIN(DATE(2026,9,0),IF(Mitarbeiter!$D213="",DATE(2026,9,0),Mitarbeiter!$D213),TODAY()),Einstellungen!$F$13:$F$67)))*N(Mitarbeiter!$E213)/IF(Einstellungen!$C$11="7 Tage",7,5),N('Ist-Stunden'!M213)),MAX(IF(Einstellungen!$C$11="7 Tage",MAX(0,(MIN(DATE(2026,9,0),IF(Mitarbeiter!$D213="",DATE(2026,9,0),Mitarbeiter!$D213),TODAY()))-(MAX(DATE(2026,8,1),Mitarbeiter!$C213))+1),MAX(0,NETWORKDAYS(MAX(DATE(2026,8,1),Mitarbeiter!$C213),MIN(DATE(2026,9,0),IF(Mitarbeiter!$D213="",DATE(2026,9,0),Mitarbeiter!$D213),TODAY()),Einstellungen!$F$13:$F$67)))*N(Mitarbeiter!$E213)/IF(Einstellungen!$C$11="7 Tage",7,5),N('Ist-Stunden'!M213)+(N(Krankheitstage!N213)+N(Krankheitstage!Z213))*N($C213))))</f>
        <v/>
      </c>
      <c r="AR213" s="76">
        <f>IF($B213="",0,IF(Einstellungen!$C$10="Ja",MAX(IF(Einstellungen!$C$11="7 Tage",MAX(0,(MIN(DATE(2026,10,0),IF(Mitarbeiter!$D213="",DATE(2026,10,0),Mitarbeiter!$D213),TODAY()))-(MAX(DATE(2026,9,1),Mitarbeiter!$C213))+1),MAX(0,NETWORKDAYS(MAX(DATE(2026,9,1),Mitarbeiter!$C213),MIN(DATE(2026,10,0),IF(Mitarbeiter!$D213="",DATE(2026,10,0),Mitarbeiter!$D213),TODAY()),Einstellungen!$F$13:$F$67)))*N(Mitarbeiter!$E213)/IF(Einstellungen!$C$11="7 Tage",7,5),N('Ist-Stunden'!N213)),MAX(IF(Einstellungen!$C$11="7 Tage",MAX(0,(MIN(DATE(2026,10,0),IF(Mitarbeiter!$D213="",DATE(2026,10,0),Mitarbeiter!$D213),TODAY()))-(MAX(DATE(2026,9,1),Mitarbeiter!$C213))+1),MAX(0,NETWORKDAYS(MAX(DATE(2026,9,1),Mitarbeiter!$C213),MIN(DATE(2026,10,0),IF(Mitarbeiter!$D213="",DATE(2026,10,0),Mitarbeiter!$D213),TODAY()),Einstellungen!$F$13:$F$67)))*N(Mitarbeiter!$E213)/IF(Einstellungen!$C$11="7 Tage",7,5),N('Ist-Stunden'!N213)+(N(Krankheitstage!O213)+N(Krankheitstage!AA213))*N($C213))))</f>
        <v/>
      </c>
      <c r="AS213" s="76">
        <f>IF($B213="",0,IF(Einstellungen!$C$10="Ja",MAX(IF(Einstellungen!$C$11="7 Tage",MAX(0,(MIN(DATE(2026,11,0),IF(Mitarbeiter!$D213="",DATE(2026,11,0),Mitarbeiter!$D213),TODAY()))-(MAX(DATE(2026,10,1),Mitarbeiter!$C213))+1),MAX(0,NETWORKDAYS(MAX(DATE(2026,10,1),Mitarbeiter!$C213),MIN(DATE(2026,11,0),IF(Mitarbeiter!$D213="",DATE(2026,11,0),Mitarbeiter!$D213),TODAY()),Einstellungen!$F$13:$F$67)))*N(Mitarbeiter!$E213)/IF(Einstellungen!$C$11="7 Tage",7,5),N('Ist-Stunden'!O213)),MAX(IF(Einstellungen!$C$11="7 Tage",MAX(0,(MIN(DATE(2026,11,0),IF(Mitarbeiter!$D213="",DATE(2026,11,0),Mitarbeiter!$D213),TODAY()))-(MAX(DATE(2026,10,1),Mitarbeiter!$C213))+1),MAX(0,NETWORKDAYS(MAX(DATE(2026,10,1),Mitarbeiter!$C213),MIN(DATE(2026,11,0),IF(Mitarbeiter!$D213="",DATE(2026,11,0),Mitarbeiter!$D213),TODAY()),Einstellungen!$F$13:$F$67)))*N(Mitarbeiter!$E213)/IF(Einstellungen!$C$11="7 Tage",7,5),N('Ist-Stunden'!O213)+(N(Krankheitstage!P213)+N(Krankheitstage!AB213))*N($C213))))</f>
        <v/>
      </c>
      <c r="AT213" s="76">
        <f>IF($B213="",0,IF(Einstellungen!$C$10="Ja",MAX(IF(Einstellungen!$C$11="7 Tage",MAX(0,(MIN(DATE(2026,12,0),IF(Mitarbeiter!$D213="",DATE(2026,12,0),Mitarbeiter!$D213),TODAY()))-(MAX(DATE(2026,11,1),Mitarbeiter!$C213))+1),MAX(0,NETWORKDAYS(MAX(DATE(2026,11,1),Mitarbeiter!$C213),MIN(DATE(2026,12,0),IF(Mitarbeiter!$D213="",DATE(2026,12,0),Mitarbeiter!$D213),TODAY()),Einstellungen!$F$13:$F$67)))*N(Mitarbeiter!$E213)/IF(Einstellungen!$C$11="7 Tage",7,5),N('Ist-Stunden'!P213)),MAX(IF(Einstellungen!$C$11="7 Tage",MAX(0,(MIN(DATE(2026,12,0),IF(Mitarbeiter!$D213="",DATE(2026,12,0),Mitarbeiter!$D213),TODAY()))-(MAX(DATE(2026,11,1),Mitarbeiter!$C213))+1),MAX(0,NETWORKDAYS(MAX(DATE(2026,11,1),Mitarbeiter!$C213),MIN(DATE(2026,12,0),IF(Mitarbeiter!$D213="",DATE(2026,12,0),Mitarbeiter!$D213),TODAY()),Einstellungen!$F$13:$F$67)))*N(Mitarbeiter!$E213)/IF(Einstellungen!$C$11="7 Tage",7,5),N('Ist-Stunden'!P213)+(N(Krankheitstage!Q213)+N(Krankheitstage!AC213))*N($C213))))</f>
        <v/>
      </c>
      <c r="AU213" s="76">
        <f>IF($B213="",0,IF(Einstellungen!$C$10="Ja",MAX(IF(Einstellungen!$C$11="7 Tage",MAX(0,(MIN(DATE(2026,13,0),IF(Mitarbeiter!$D213="",DATE(2026,13,0),Mitarbeiter!$D213),TODAY()))-(MAX(DATE(2026,12,1),Mitarbeiter!$C213))+1),MAX(0,NETWORKDAYS(MAX(DATE(2026,12,1),Mitarbeiter!$C213),MIN(DATE(2026,13,0),IF(Mitarbeiter!$D213="",DATE(2026,13,0),Mitarbeiter!$D213),TODAY()),Einstellungen!$F$13:$F$67)))*N(Mitarbeiter!$E213)/IF(Einstellungen!$C$11="7 Tage",7,5),N('Ist-Stunden'!Q213)),MAX(IF(Einstellungen!$C$11="7 Tage",MAX(0,(MIN(DATE(2026,13,0),IF(Mitarbeiter!$D213="",DATE(2026,13,0),Mitarbeiter!$D213),TODAY()))-(MAX(DATE(2026,12,1),Mitarbeiter!$C213))+1),MAX(0,NETWORKDAYS(MAX(DATE(2026,12,1),Mitarbeiter!$C213),MIN(DATE(2026,13,0),IF(Mitarbeiter!$D213="",DATE(2026,13,0),Mitarbeiter!$D213),TODAY()),Einstellungen!$F$13:$F$67)))*N(Mitarbeiter!$E213)/IF(Einstellungen!$C$11="7 Tage",7,5),N('Ist-Stunden'!Q213)+(N(Krankheitstage!R213)+N(Krankheitstage!AD213))*N($C213))))</f>
        <v/>
      </c>
      <c r="AV213" s="76">
        <f>IF($B213="",0,IF(Einstellungen!$C$10="Ja",MAX(IF(Einstellungen!$C$11="7 Tage",MAX(0,(MIN(DATE(2027,2,0),IF(Mitarbeiter!$D213="",DATE(2027,2,0),Mitarbeiter!$D213),TODAY()))-(MAX(DATE(2027,1,1),Mitarbeiter!$C213))+1),MAX(0,NETWORKDAYS(MAX(DATE(2027,1,1),Mitarbeiter!$C213),MIN(DATE(2027,2,0),IF(Mitarbeiter!$D213="",DATE(2027,2,0),Mitarbeiter!$D213),TODAY()),Einstellungen!$F$13:$F$67)))*N(Mitarbeiter!$E213)/IF(Einstellungen!$C$11="7 Tage",7,5),N('Ist-Stunden'!R213)),MAX(IF(Einstellungen!$C$11="7 Tage",MAX(0,(MIN(DATE(2027,2,0),IF(Mitarbeiter!$D213="",DATE(2027,2,0),Mitarbeiter!$D213),TODAY()))-(MAX(DATE(2027,1,1),Mitarbeiter!$C213))+1),MAX(0,NETWORKDAYS(MAX(DATE(2027,1,1),Mitarbeiter!$C213),MIN(DATE(2027,2,0),IF(Mitarbeiter!$D213="",DATE(2027,2,0),Mitarbeiter!$D213),TODAY()),Einstellungen!$F$13:$F$67)))*N(Mitarbeiter!$E213)/IF(Einstellungen!$C$11="7 Tage",7,5),N('Ist-Stunden'!R213)+(N(Krankheitstage!AE213)+N(Krankheitstage!AQ213))*N($C213))))</f>
        <v/>
      </c>
      <c r="AW213" s="76">
        <f>IF($B213="",0,IF(Einstellungen!$C$10="Ja",MAX(IF(Einstellungen!$C$11="7 Tage",MAX(0,(MIN(DATE(2027,3,0),IF(Mitarbeiter!$D213="",DATE(2027,3,0),Mitarbeiter!$D213),TODAY()))-(MAX(DATE(2027,2,1),Mitarbeiter!$C213))+1),MAX(0,NETWORKDAYS(MAX(DATE(2027,2,1),Mitarbeiter!$C213),MIN(DATE(2027,3,0),IF(Mitarbeiter!$D213="",DATE(2027,3,0),Mitarbeiter!$D213),TODAY()),Einstellungen!$F$13:$F$67)))*N(Mitarbeiter!$E213)/IF(Einstellungen!$C$11="7 Tage",7,5),N('Ist-Stunden'!S213)),MAX(IF(Einstellungen!$C$11="7 Tage",MAX(0,(MIN(DATE(2027,3,0),IF(Mitarbeiter!$D213="",DATE(2027,3,0),Mitarbeiter!$D213),TODAY()))-(MAX(DATE(2027,2,1),Mitarbeiter!$C213))+1),MAX(0,NETWORKDAYS(MAX(DATE(2027,2,1),Mitarbeiter!$C213),MIN(DATE(2027,3,0),IF(Mitarbeiter!$D213="",DATE(2027,3,0),Mitarbeiter!$D213),TODAY()),Einstellungen!$F$13:$F$67)))*N(Mitarbeiter!$E213)/IF(Einstellungen!$C$11="7 Tage",7,5),N('Ist-Stunden'!S213)+(N(Krankheitstage!AF213)+N(Krankheitstage!AR213))*N($C213))))</f>
        <v/>
      </c>
      <c r="AX213" s="76">
        <f>IF($B213="",0,IF(Einstellungen!$C$10="Ja",MAX(IF(Einstellungen!$C$11="7 Tage",MAX(0,(MIN(DATE(2027,4,0),IF(Mitarbeiter!$D213="",DATE(2027,4,0),Mitarbeiter!$D213),TODAY()))-(MAX(DATE(2027,3,1),Mitarbeiter!$C213))+1),MAX(0,NETWORKDAYS(MAX(DATE(2027,3,1),Mitarbeiter!$C213),MIN(DATE(2027,4,0),IF(Mitarbeiter!$D213="",DATE(2027,4,0),Mitarbeiter!$D213),TODAY()),Einstellungen!$F$13:$F$67)))*N(Mitarbeiter!$E213)/IF(Einstellungen!$C$11="7 Tage",7,5),N('Ist-Stunden'!T213)),MAX(IF(Einstellungen!$C$11="7 Tage",MAX(0,(MIN(DATE(2027,4,0),IF(Mitarbeiter!$D213="",DATE(2027,4,0),Mitarbeiter!$D213),TODAY()))-(MAX(DATE(2027,3,1),Mitarbeiter!$C213))+1),MAX(0,NETWORKDAYS(MAX(DATE(2027,3,1),Mitarbeiter!$C213),MIN(DATE(2027,4,0),IF(Mitarbeiter!$D213="",DATE(2027,4,0),Mitarbeiter!$D213),TODAY()),Einstellungen!$F$13:$F$67)))*N(Mitarbeiter!$E213)/IF(Einstellungen!$C$11="7 Tage",7,5),N('Ist-Stunden'!T213)+(N(Krankheitstage!AG213)+N(Krankheitstage!AS213))*N($C213))))</f>
        <v/>
      </c>
      <c r="AY213" s="76">
        <f>IF($B213="",0,IF(Einstellungen!$C$10="Ja",MAX(IF(Einstellungen!$C$11="7 Tage",MAX(0,(MIN(DATE(2027,5,0),IF(Mitarbeiter!$D213="",DATE(2027,5,0),Mitarbeiter!$D213),TODAY()))-(MAX(DATE(2027,4,1),Mitarbeiter!$C213))+1),MAX(0,NETWORKDAYS(MAX(DATE(2027,4,1),Mitarbeiter!$C213),MIN(DATE(2027,5,0),IF(Mitarbeiter!$D213="",DATE(2027,5,0),Mitarbeiter!$D213),TODAY()),Einstellungen!$F$13:$F$67)))*N(Mitarbeiter!$E213)/IF(Einstellungen!$C$11="7 Tage",7,5),N('Ist-Stunden'!U213)),MAX(IF(Einstellungen!$C$11="7 Tage",MAX(0,(MIN(DATE(2027,5,0),IF(Mitarbeiter!$D213="",DATE(2027,5,0),Mitarbeiter!$D213),TODAY()))-(MAX(DATE(2027,4,1),Mitarbeiter!$C213))+1),MAX(0,NETWORKDAYS(MAX(DATE(2027,4,1),Mitarbeiter!$C213),MIN(DATE(2027,5,0),IF(Mitarbeiter!$D213="",DATE(2027,5,0),Mitarbeiter!$D213),TODAY()),Einstellungen!$F$13:$F$67)))*N(Mitarbeiter!$E213)/IF(Einstellungen!$C$11="7 Tage",7,5),N('Ist-Stunden'!U213)+(N(Krankheitstage!AH213)+N(Krankheitstage!AT213))*N($C213))))</f>
        <v/>
      </c>
      <c r="AZ213" s="76">
        <f>IF($B213="",0,IF(Einstellungen!$C$10="Ja",MAX(IF(Einstellungen!$C$11="7 Tage",MAX(0,(MIN(DATE(2027,6,0),IF(Mitarbeiter!$D213="",DATE(2027,6,0),Mitarbeiter!$D213),TODAY()))-(MAX(DATE(2027,5,1),Mitarbeiter!$C213))+1),MAX(0,NETWORKDAYS(MAX(DATE(2027,5,1),Mitarbeiter!$C213),MIN(DATE(2027,6,0),IF(Mitarbeiter!$D213="",DATE(2027,6,0),Mitarbeiter!$D213),TODAY()),Einstellungen!$F$13:$F$67)))*N(Mitarbeiter!$E213)/IF(Einstellungen!$C$11="7 Tage",7,5),N('Ist-Stunden'!V213)),MAX(IF(Einstellungen!$C$11="7 Tage",MAX(0,(MIN(DATE(2027,6,0),IF(Mitarbeiter!$D213="",DATE(2027,6,0),Mitarbeiter!$D213),TODAY()))-(MAX(DATE(2027,5,1),Mitarbeiter!$C213))+1),MAX(0,NETWORKDAYS(MAX(DATE(2027,5,1),Mitarbeiter!$C213),MIN(DATE(2027,6,0),IF(Mitarbeiter!$D213="",DATE(2027,6,0),Mitarbeiter!$D213),TODAY()),Einstellungen!$F$13:$F$67)))*N(Mitarbeiter!$E213)/IF(Einstellungen!$C$11="7 Tage",7,5),N('Ist-Stunden'!V213)+(N(Krankheitstage!AI213)+N(Krankheitstage!AU213))*N($C213))))</f>
        <v/>
      </c>
      <c r="BA213" s="76">
        <f>IF($B213="",0,IF(Einstellungen!$C$10="Ja",MAX(IF(Einstellungen!$C$11="7 Tage",MAX(0,(MIN(DATE(2027,7,0),IF(Mitarbeiter!$D213="",DATE(2027,7,0),Mitarbeiter!$D213),TODAY()))-(MAX(DATE(2027,6,1),Mitarbeiter!$C213))+1),MAX(0,NETWORKDAYS(MAX(DATE(2027,6,1),Mitarbeiter!$C213),MIN(DATE(2027,7,0),IF(Mitarbeiter!$D213="",DATE(2027,7,0),Mitarbeiter!$D213),TODAY()),Einstellungen!$F$13:$F$67)))*N(Mitarbeiter!$E213)/IF(Einstellungen!$C$11="7 Tage",7,5),N('Ist-Stunden'!W213)),MAX(IF(Einstellungen!$C$11="7 Tage",MAX(0,(MIN(DATE(2027,7,0),IF(Mitarbeiter!$D213="",DATE(2027,7,0),Mitarbeiter!$D213),TODAY()))-(MAX(DATE(2027,6,1),Mitarbeiter!$C213))+1),MAX(0,NETWORKDAYS(MAX(DATE(2027,6,1),Mitarbeiter!$C213),MIN(DATE(2027,7,0),IF(Mitarbeiter!$D213="",DATE(2027,7,0),Mitarbeiter!$D213),TODAY()),Einstellungen!$F$13:$F$67)))*N(Mitarbeiter!$E213)/IF(Einstellungen!$C$11="7 Tage",7,5),N('Ist-Stunden'!W213)+(N(Krankheitstage!AJ213)+N(Krankheitstage!AV213))*N($C213))))</f>
        <v/>
      </c>
      <c r="BB213" s="76">
        <f>IF($B213="",0,IF(Einstellungen!$C$10="Ja",MAX(IF(Einstellungen!$C$11="7 Tage",MAX(0,(MIN(DATE(2027,8,0),IF(Mitarbeiter!$D213="",DATE(2027,8,0),Mitarbeiter!$D213),TODAY()))-(MAX(DATE(2027,7,1),Mitarbeiter!$C213))+1),MAX(0,NETWORKDAYS(MAX(DATE(2027,7,1),Mitarbeiter!$C213),MIN(DATE(2027,8,0),IF(Mitarbeiter!$D213="",DATE(2027,8,0),Mitarbeiter!$D213),TODAY()),Einstellungen!$F$13:$F$67)))*N(Mitarbeiter!$E213)/IF(Einstellungen!$C$11="7 Tage",7,5),N('Ist-Stunden'!X213)),MAX(IF(Einstellungen!$C$11="7 Tage",MAX(0,(MIN(DATE(2027,8,0),IF(Mitarbeiter!$D213="",DATE(2027,8,0),Mitarbeiter!$D213),TODAY()))-(MAX(DATE(2027,7,1),Mitarbeiter!$C213))+1),MAX(0,NETWORKDAYS(MAX(DATE(2027,7,1),Mitarbeiter!$C213),MIN(DATE(2027,8,0),IF(Mitarbeiter!$D213="",DATE(2027,8,0),Mitarbeiter!$D213),TODAY()),Einstellungen!$F$13:$F$67)))*N(Mitarbeiter!$E213)/IF(Einstellungen!$C$11="7 Tage",7,5),N('Ist-Stunden'!X213)+(N(Krankheitstage!AK213)+N(Krankheitstage!AW213))*N($C213))))</f>
        <v/>
      </c>
      <c r="BC213" s="76">
        <f>IF($B213="",0,IF(Einstellungen!$C$10="Ja",MAX(IF(Einstellungen!$C$11="7 Tage",MAX(0,(MIN(DATE(2027,9,0),IF(Mitarbeiter!$D213="",DATE(2027,9,0),Mitarbeiter!$D213),TODAY()))-(MAX(DATE(2027,8,1),Mitarbeiter!$C213))+1),MAX(0,NETWORKDAYS(MAX(DATE(2027,8,1),Mitarbeiter!$C213),MIN(DATE(2027,9,0),IF(Mitarbeiter!$D213="",DATE(2027,9,0),Mitarbeiter!$D213),TODAY()),Einstellungen!$F$13:$F$67)))*N(Mitarbeiter!$E213)/IF(Einstellungen!$C$11="7 Tage",7,5),N('Ist-Stunden'!Y213)),MAX(IF(Einstellungen!$C$11="7 Tage",MAX(0,(MIN(DATE(2027,9,0),IF(Mitarbeiter!$D213="",DATE(2027,9,0),Mitarbeiter!$D213),TODAY()))-(MAX(DATE(2027,8,1),Mitarbeiter!$C213))+1),MAX(0,NETWORKDAYS(MAX(DATE(2027,8,1),Mitarbeiter!$C213),MIN(DATE(2027,9,0),IF(Mitarbeiter!$D213="",DATE(2027,9,0),Mitarbeiter!$D213),TODAY()),Einstellungen!$F$13:$F$67)))*N(Mitarbeiter!$E213)/IF(Einstellungen!$C$11="7 Tage",7,5),N('Ist-Stunden'!Y213)+(N(Krankheitstage!AL213)+N(Krankheitstage!AX213))*N($C213))))</f>
        <v/>
      </c>
      <c r="BD213" s="76">
        <f>IF($B213="",0,IF(Einstellungen!$C$10="Ja",MAX(IF(Einstellungen!$C$11="7 Tage",MAX(0,(MIN(DATE(2027,10,0),IF(Mitarbeiter!$D213="",DATE(2027,10,0),Mitarbeiter!$D213),TODAY()))-(MAX(DATE(2027,9,1),Mitarbeiter!$C213))+1),MAX(0,NETWORKDAYS(MAX(DATE(2027,9,1),Mitarbeiter!$C213),MIN(DATE(2027,10,0),IF(Mitarbeiter!$D213="",DATE(2027,10,0),Mitarbeiter!$D213),TODAY()),Einstellungen!$F$13:$F$67)))*N(Mitarbeiter!$E213)/IF(Einstellungen!$C$11="7 Tage",7,5),N('Ist-Stunden'!Z213)),MAX(IF(Einstellungen!$C$11="7 Tage",MAX(0,(MIN(DATE(2027,10,0),IF(Mitarbeiter!$D213="",DATE(2027,10,0),Mitarbeiter!$D213),TODAY()))-(MAX(DATE(2027,9,1),Mitarbeiter!$C213))+1),MAX(0,NETWORKDAYS(MAX(DATE(2027,9,1),Mitarbeiter!$C213),MIN(DATE(2027,10,0),IF(Mitarbeiter!$D213="",DATE(2027,10,0),Mitarbeiter!$D213),TODAY()),Einstellungen!$F$13:$F$67)))*N(Mitarbeiter!$E213)/IF(Einstellungen!$C$11="7 Tage",7,5),N('Ist-Stunden'!Z213)+(N(Krankheitstage!AM213)+N(Krankheitstage!AY213))*N($C213))))</f>
        <v/>
      </c>
      <c r="BE213" s="76">
        <f>IF($B213="",0,IF(Einstellungen!$C$10="Ja",MAX(IF(Einstellungen!$C$11="7 Tage",MAX(0,(MIN(DATE(2027,11,0),IF(Mitarbeiter!$D213="",DATE(2027,11,0),Mitarbeiter!$D213),TODAY()))-(MAX(DATE(2027,10,1),Mitarbeiter!$C213))+1),MAX(0,NETWORKDAYS(MAX(DATE(2027,10,1),Mitarbeiter!$C213),MIN(DATE(2027,11,0),IF(Mitarbeiter!$D213="",DATE(2027,11,0),Mitarbeiter!$D213),TODAY()),Einstellungen!$F$13:$F$67)))*N(Mitarbeiter!$E213)/IF(Einstellungen!$C$11="7 Tage",7,5),N('Ist-Stunden'!AA213)),MAX(IF(Einstellungen!$C$11="7 Tage",MAX(0,(MIN(DATE(2027,11,0),IF(Mitarbeiter!$D213="",DATE(2027,11,0),Mitarbeiter!$D213),TODAY()))-(MAX(DATE(2027,10,1),Mitarbeiter!$C213))+1),MAX(0,NETWORKDAYS(MAX(DATE(2027,10,1),Mitarbeiter!$C213),MIN(DATE(2027,11,0),IF(Mitarbeiter!$D213="",DATE(2027,11,0),Mitarbeiter!$D213),TODAY()),Einstellungen!$F$13:$F$67)))*N(Mitarbeiter!$E213)/IF(Einstellungen!$C$11="7 Tage",7,5),N('Ist-Stunden'!AA213)+(N(Krankheitstage!AN213)+N(Krankheitstage!AZ213))*N($C213))))</f>
        <v/>
      </c>
      <c r="BF213" s="76">
        <f>IF($B213="",0,IF(Einstellungen!$C$10="Ja",MAX(IF(Einstellungen!$C$11="7 Tage",MAX(0,(MIN(DATE(2027,12,0),IF(Mitarbeiter!$D213="",DATE(2027,12,0),Mitarbeiter!$D213),TODAY()))-(MAX(DATE(2027,11,1),Mitarbeiter!$C213))+1),MAX(0,NETWORKDAYS(MAX(DATE(2027,11,1),Mitarbeiter!$C213),MIN(DATE(2027,12,0),IF(Mitarbeiter!$D213="",DATE(2027,12,0),Mitarbeiter!$D213),TODAY()),Einstellungen!$F$13:$F$67)))*N(Mitarbeiter!$E213)/IF(Einstellungen!$C$11="7 Tage",7,5),N('Ist-Stunden'!AB213)),MAX(IF(Einstellungen!$C$11="7 Tage",MAX(0,(MIN(DATE(2027,12,0),IF(Mitarbeiter!$D213="",DATE(2027,12,0),Mitarbeiter!$D213),TODAY()))-(MAX(DATE(2027,11,1),Mitarbeiter!$C213))+1),MAX(0,NETWORKDAYS(MAX(DATE(2027,11,1),Mitarbeiter!$C213),MIN(DATE(2027,12,0),IF(Mitarbeiter!$D213="",DATE(2027,12,0),Mitarbeiter!$D213),TODAY()),Einstellungen!$F$13:$F$67)))*N(Mitarbeiter!$E213)/IF(Einstellungen!$C$11="7 Tage",7,5),N('Ist-Stunden'!AB213)+(N(Krankheitstage!AO213)+N(Krankheitstage!BA213))*N($C213))))</f>
        <v/>
      </c>
      <c r="BG213" s="76">
        <f>IF($B213="",0,IF(Einstellungen!$C$10="Ja",MAX(IF(Einstellungen!$C$11="7 Tage",MAX(0,(MIN(DATE(2027,13,0),IF(Mitarbeiter!$D213="",DATE(2027,13,0),Mitarbeiter!$D213),TODAY()))-(MAX(DATE(2027,12,1),Mitarbeiter!$C213))+1),MAX(0,NETWORKDAYS(MAX(DATE(2027,12,1),Mitarbeiter!$C213),MIN(DATE(2027,13,0),IF(Mitarbeiter!$D213="",DATE(2027,13,0),Mitarbeiter!$D213),TODAY()),Einstellungen!$F$13:$F$67)))*N(Mitarbeiter!$E213)/IF(Einstellungen!$C$11="7 Tage",7,5),N('Ist-Stunden'!AC213)),MAX(IF(Einstellungen!$C$11="7 Tage",MAX(0,(MIN(DATE(2027,13,0),IF(Mitarbeiter!$D213="",DATE(2027,13,0),Mitarbeiter!$D213),TODAY()))-(MAX(DATE(2027,12,1),Mitarbeiter!$C213))+1),MAX(0,NETWORKDAYS(MAX(DATE(2027,12,1),Mitarbeiter!$C213),MIN(DATE(2027,13,0),IF(Mitarbeiter!$D213="",DATE(2027,13,0),Mitarbeiter!$D213),TODAY()),Einstellungen!$F$13:$F$67)))*N(Mitarbeiter!$E213)/IF(Einstellungen!$C$11="7 Tage",7,5),N('Ist-Stunden'!AC213)+(N(Krankheitstage!AP213)+N(Krankheitstage!BB213))*N($C213))))</f>
        <v/>
      </c>
      <c r="BH213" s="76">
        <f>IF($B213="",0,IF(Einstellungen!$C$10="Ja",MAX(IF(Einstellungen!$C$11="7 Tage",MAX(0,(MIN(DATE(2028,2,0),IF(Mitarbeiter!$D213="",DATE(2028,2,0),Mitarbeiter!$D213),TODAY()))-(MAX(DATE(2028,1,1),Mitarbeiter!$C213))+1),MAX(0,NETWORKDAYS(MAX(DATE(2028,1,1),Mitarbeiter!$C213),MIN(DATE(2028,2,0),IF(Mitarbeiter!$D213="",DATE(2028,2,0),Mitarbeiter!$D213),TODAY()),Einstellungen!$F$13:$F$67)))*N(Mitarbeiter!$E213)/IF(Einstellungen!$C$11="7 Tage",7,5),N('Ist-Stunden'!AD213)),MAX(IF(Einstellungen!$C$11="7 Tage",MAX(0,(MIN(DATE(2028,2,0),IF(Mitarbeiter!$D213="",DATE(2028,2,0),Mitarbeiter!$D213),TODAY()))-(MAX(DATE(2028,1,1),Mitarbeiter!$C213))+1),MAX(0,NETWORKDAYS(MAX(DATE(2028,1,1),Mitarbeiter!$C213),MIN(DATE(2028,2,0),IF(Mitarbeiter!$D213="",DATE(2028,2,0),Mitarbeiter!$D213),TODAY()),Einstellungen!$F$13:$F$67)))*N(Mitarbeiter!$E213)/IF(Einstellungen!$C$11="7 Tage",7,5),N('Ist-Stunden'!AD213)+(N(Krankheitstage!BC213)+N(Krankheitstage!BO213))*N($C213))))</f>
        <v/>
      </c>
      <c r="BI213" s="76">
        <f>IF($B213="",0,IF(Einstellungen!$C$10="Ja",MAX(IF(Einstellungen!$C$11="7 Tage",MAX(0,(MIN(DATE(2028,3,0),IF(Mitarbeiter!$D213="",DATE(2028,3,0),Mitarbeiter!$D213),TODAY()))-(MAX(DATE(2028,2,1),Mitarbeiter!$C213))+1),MAX(0,NETWORKDAYS(MAX(DATE(2028,2,1),Mitarbeiter!$C213),MIN(DATE(2028,3,0),IF(Mitarbeiter!$D213="",DATE(2028,3,0),Mitarbeiter!$D213),TODAY()),Einstellungen!$F$13:$F$67)))*N(Mitarbeiter!$E213)/IF(Einstellungen!$C$11="7 Tage",7,5),N('Ist-Stunden'!AE213)),MAX(IF(Einstellungen!$C$11="7 Tage",MAX(0,(MIN(DATE(2028,3,0),IF(Mitarbeiter!$D213="",DATE(2028,3,0),Mitarbeiter!$D213),TODAY()))-(MAX(DATE(2028,2,1),Mitarbeiter!$C213))+1),MAX(0,NETWORKDAYS(MAX(DATE(2028,2,1),Mitarbeiter!$C213),MIN(DATE(2028,3,0),IF(Mitarbeiter!$D213="",DATE(2028,3,0),Mitarbeiter!$D213),TODAY()),Einstellungen!$F$13:$F$67)))*N(Mitarbeiter!$E213)/IF(Einstellungen!$C$11="7 Tage",7,5),N('Ist-Stunden'!AE213)+(N(Krankheitstage!BD213)+N(Krankheitstage!BP213))*N($C213))))</f>
        <v/>
      </c>
      <c r="BJ213" s="76">
        <f>IF($B213="",0,IF(Einstellungen!$C$10="Ja",MAX(IF(Einstellungen!$C$11="7 Tage",MAX(0,(MIN(DATE(2028,4,0),IF(Mitarbeiter!$D213="",DATE(2028,4,0),Mitarbeiter!$D213),TODAY()))-(MAX(DATE(2028,3,1),Mitarbeiter!$C213))+1),MAX(0,NETWORKDAYS(MAX(DATE(2028,3,1),Mitarbeiter!$C213),MIN(DATE(2028,4,0),IF(Mitarbeiter!$D213="",DATE(2028,4,0),Mitarbeiter!$D213),TODAY()),Einstellungen!$F$13:$F$67)))*N(Mitarbeiter!$E213)/IF(Einstellungen!$C$11="7 Tage",7,5),N('Ist-Stunden'!AF213)),MAX(IF(Einstellungen!$C$11="7 Tage",MAX(0,(MIN(DATE(2028,4,0),IF(Mitarbeiter!$D213="",DATE(2028,4,0),Mitarbeiter!$D213),TODAY()))-(MAX(DATE(2028,3,1),Mitarbeiter!$C213))+1),MAX(0,NETWORKDAYS(MAX(DATE(2028,3,1),Mitarbeiter!$C213),MIN(DATE(2028,4,0),IF(Mitarbeiter!$D213="",DATE(2028,4,0),Mitarbeiter!$D213),TODAY()),Einstellungen!$F$13:$F$67)))*N(Mitarbeiter!$E213)/IF(Einstellungen!$C$11="7 Tage",7,5),N('Ist-Stunden'!AF213)+(N(Krankheitstage!BE213)+N(Krankheitstage!BQ213))*N($C213))))</f>
        <v/>
      </c>
      <c r="BK213" s="76">
        <f>IF($B213="",0,IF(Einstellungen!$C$10="Ja",MAX(IF(Einstellungen!$C$11="7 Tage",MAX(0,(MIN(DATE(2028,5,0),IF(Mitarbeiter!$D213="",DATE(2028,5,0),Mitarbeiter!$D213),TODAY()))-(MAX(DATE(2028,4,1),Mitarbeiter!$C213))+1),MAX(0,NETWORKDAYS(MAX(DATE(2028,4,1),Mitarbeiter!$C213),MIN(DATE(2028,5,0),IF(Mitarbeiter!$D213="",DATE(2028,5,0),Mitarbeiter!$D213),TODAY()),Einstellungen!$F$13:$F$67)))*N(Mitarbeiter!$E213)/IF(Einstellungen!$C$11="7 Tage",7,5),N('Ist-Stunden'!AG213)),MAX(IF(Einstellungen!$C$11="7 Tage",MAX(0,(MIN(DATE(2028,5,0),IF(Mitarbeiter!$D213="",DATE(2028,5,0),Mitarbeiter!$D213),TODAY()))-(MAX(DATE(2028,4,1),Mitarbeiter!$C213))+1),MAX(0,NETWORKDAYS(MAX(DATE(2028,4,1),Mitarbeiter!$C213),MIN(DATE(2028,5,0),IF(Mitarbeiter!$D213="",DATE(2028,5,0),Mitarbeiter!$D213),TODAY()),Einstellungen!$F$13:$F$67)))*N(Mitarbeiter!$E213)/IF(Einstellungen!$C$11="7 Tage",7,5),N('Ist-Stunden'!AG213)+(N(Krankheitstage!BF213)+N(Krankheitstage!BR213))*N($C213))))</f>
        <v/>
      </c>
      <c r="BL213" s="76">
        <f>IF($B213="",0,IF(Einstellungen!$C$10="Ja",MAX(IF(Einstellungen!$C$11="7 Tage",MAX(0,(MIN(DATE(2028,6,0),IF(Mitarbeiter!$D213="",DATE(2028,6,0),Mitarbeiter!$D213),TODAY()))-(MAX(DATE(2028,5,1),Mitarbeiter!$C213))+1),MAX(0,NETWORKDAYS(MAX(DATE(2028,5,1),Mitarbeiter!$C213),MIN(DATE(2028,6,0),IF(Mitarbeiter!$D213="",DATE(2028,6,0),Mitarbeiter!$D213),TODAY()),Einstellungen!$F$13:$F$67)))*N(Mitarbeiter!$E213)/IF(Einstellungen!$C$11="7 Tage",7,5),N('Ist-Stunden'!AH213)),MAX(IF(Einstellungen!$C$11="7 Tage",MAX(0,(MIN(DATE(2028,6,0),IF(Mitarbeiter!$D213="",DATE(2028,6,0),Mitarbeiter!$D213),TODAY()))-(MAX(DATE(2028,5,1),Mitarbeiter!$C213))+1),MAX(0,NETWORKDAYS(MAX(DATE(2028,5,1),Mitarbeiter!$C213),MIN(DATE(2028,6,0),IF(Mitarbeiter!$D213="",DATE(2028,6,0),Mitarbeiter!$D213),TODAY()),Einstellungen!$F$13:$F$67)))*N(Mitarbeiter!$E213)/IF(Einstellungen!$C$11="7 Tage",7,5),N('Ist-Stunden'!AH213)+(N(Krankheitstage!BG213)+N(Krankheitstage!BS213))*N($C213))))</f>
        <v/>
      </c>
      <c r="BM213" s="76">
        <f>IF($B213="",0,IF(Einstellungen!$C$10="Ja",MAX(IF(Einstellungen!$C$11="7 Tage",MAX(0,(MIN(DATE(2028,7,0),IF(Mitarbeiter!$D213="",DATE(2028,7,0),Mitarbeiter!$D213),TODAY()))-(MAX(DATE(2028,6,1),Mitarbeiter!$C213))+1),MAX(0,NETWORKDAYS(MAX(DATE(2028,6,1),Mitarbeiter!$C213),MIN(DATE(2028,7,0),IF(Mitarbeiter!$D213="",DATE(2028,7,0),Mitarbeiter!$D213),TODAY()),Einstellungen!$F$13:$F$67)))*N(Mitarbeiter!$E213)/IF(Einstellungen!$C$11="7 Tage",7,5),N('Ist-Stunden'!AI213)),MAX(IF(Einstellungen!$C$11="7 Tage",MAX(0,(MIN(DATE(2028,7,0),IF(Mitarbeiter!$D213="",DATE(2028,7,0),Mitarbeiter!$D213),TODAY()))-(MAX(DATE(2028,6,1),Mitarbeiter!$C213))+1),MAX(0,NETWORKDAYS(MAX(DATE(2028,6,1),Mitarbeiter!$C213),MIN(DATE(2028,7,0),IF(Mitarbeiter!$D213="",DATE(2028,7,0),Mitarbeiter!$D213),TODAY()),Einstellungen!$F$13:$F$67)))*N(Mitarbeiter!$E213)/IF(Einstellungen!$C$11="7 Tage",7,5),N('Ist-Stunden'!AI213)+(N(Krankheitstage!BH213)+N(Krankheitstage!BT213))*N($C213))))</f>
        <v/>
      </c>
      <c r="BN213" s="76">
        <f>IF($B213="",0,IF(Einstellungen!$C$10="Ja",MAX(IF(Einstellungen!$C$11="7 Tage",MAX(0,(MIN(DATE(2028,8,0),IF(Mitarbeiter!$D213="",DATE(2028,8,0),Mitarbeiter!$D213),TODAY()))-(MAX(DATE(2028,7,1),Mitarbeiter!$C213))+1),MAX(0,NETWORKDAYS(MAX(DATE(2028,7,1),Mitarbeiter!$C213),MIN(DATE(2028,8,0),IF(Mitarbeiter!$D213="",DATE(2028,8,0),Mitarbeiter!$D213),TODAY()),Einstellungen!$F$13:$F$67)))*N(Mitarbeiter!$E213)/IF(Einstellungen!$C$11="7 Tage",7,5),N('Ist-Stunden'!AJ213)),MAX(IF(Einstellungen!$C$11="7 Tage",MAX(0,(MIN(DATE(2028,8,0),IF(Mitarbeiter!$D213="",DATE(2028,8,0),Mitarbeiter!$D213),TODAY()))-(MAX(DATE(2028,7,1),Mitarbeiter!$C213))+1),MAX(0,NETWORKDAYS(MAX(DATE(2028,7,1),Mitarbeiter!$C213),MIN(DATE(2028,8,0),IF(Mitarbeiter!$D213="",DATE(2028,8,0),Mitarbeiter!$D213),TODAY()),Einstellungen!$F$13:$F$67)))*N(Mitarbeiter!$E213)/IF(Einstellungen!$C$11="7 Tage",7,5),N('Ist-Stunden'!AJ213)+(N(Krankheitstage!BI213)+N(Krankheitstage!BU213))*N($C213))))</f>
        <v/>
      </c>
      <c r="BO213" s="76">
        <f>IF($B213="",0,IF(Einstellungen!$C$10="Ja",MAX(IF(Einstellungen!$C$11="7 Tage",MAX(0,(MIN(DATE(2028,9,0),IF(Mitarbeiter!$D213="",DATE(2028,9,0),Mitarbeiter!$D213),TODAY()))-(MAX(DATE(2028,8,1),Mitarbeiter!$C213))+1),MAX(0,NETWORKDAYS(MAX(DATE(2028,8,1),Mitarbeiter!$C213),MIN(DATE(2028,9,0),IF(Mitarbeiter!$D213="",DATE(2028,9,0),Mitarbeiter!$D213),TODAY()),Einstellungen!$F$13:$F$67)))*N(Mitarbeiter!$E213)/IF(Einstellungen!$C$11="7 Tage",7,5),N('Ist-Stunden'!AK213)),MAX(IF(Einstellungen!$C$11="7 Tage",MAX(0,(MIN(DATE(2028,9,0),IF(Mitarbeiter!$D213="",DATE(2028,9,0),Mitarbeiter!$D213),TODAY()))-(MAX(DATE(2028,8,1),Mitarbeiter!$C213))+1),MAX(0,NETWORKDAYS(MAX(DATE(2028,8,1),Mitarbeiter!$C213),MIN(DATE(2028,9,0),IF(Mitarbeiter!$D213="",DATE(2028,9,0),Mitarbeiter!$D213),TODAY()),Einstellungen!$F$13:$F$67)))*N(Mitarbeiter!$E213)/IF(Einstellungen!$C$11="7 Tage",7,5),N('Ist-Stunden'!AK213)+(N(Krankheitstage!BJ213)+N(Krankheitstage!BV213))*N($C213))))</f>
        <v/>
      </c>
      <c r="BP213" s="76">
        <f>IF($B213="",0,IF(Einstellungen!$C$10="Ja",MAX(IF(Einstellungen!$C$11="7 Tage",MAX(0,(MIN(DATE(2028,10,0),IF(Mitarbeiter!$D213="",DATE(2028,10,0),Mitarbeiter!$D213),TODAY()))-(MAX(DATE(2028,9,1),Mitarbeiter!$C213))+1),MAX(0,NETWORKDAYS(MAX(DATE(2028,9,1),Mitarbeiter!$C213),MIN(DATE(2028,10,0),IF(Mitarbeiter!$D213="",DATE(2028,10,0),Mitarbeiter!$D213),TODAY()),Einstellungen!$F$13:$F$67)))*N(Mitarbeiter!$E213)/IF(Einstellungen!$C$11="7 Tage",7,5),N('Ist-Stunden'!AL213)),MAX(IF(Einstellungen!$C$11="7 Tage",MAX(0,(MIN(DATE(2028,10,0),IF(Mitarbeiter!$D213="",DATE(2028,10,0),Mitarbeiter!$D213),TODAY()))-(MAX(DATE(2028,9,1),Mitarbeiter!$C213))+1),MAX(0,NETWORKDAYS(MAX(DATE(2028,9,1),Mitarbeiter!$C213),MIN(DATE(2028,10,0),IF(Mitarbeiter!$D213="",DATE(2028,10,0),Mitarbeiter!$D213),TODAY()),Einstellungen!$F$13:$F$67)))*N(Mitarbeiter!$E213)/IF(Einstellungen!$C$11="7 Tage",7,5),N('Ist-Stunden'!AL213)+(N(Krankheitstage!BK213)+N(Krankheitstage!BW213))*N($C213))))</f>
        <v/>
      </c>
      <c r="BQ213" s="76">
        <f>IF($B213="",0,IF(Einstellungen!$C$10="Ja",MAX(IF(Einstellungen!$C$11="7 Tage",MAX(0,(MIN(DATE(2028,11,0),IF(Mitarbeiter!$D213="",DATE(2028,11,0),Mitarbeiter!$D213),TODAY()))-(MAX(DATE(2028,10,1),Mitarbeiter!$C213))+1),MAX(0,NETWORKDAYS(MAX(DATE(2028,10,1),Mitarbeiter!$C213),MIN(DATE(2028,11,0),IF(Mitarbeiter!$D213="",DATE(2028,11,0),Mitarbeiter!$D213),TODAY()),Einstellungen!$F$13:$F$67)))*N(Mitarbeiter!$E213)/IF(Einstellungen!$C$11="7 Tage",7,5),N('Ist-Stunden'!AM213)),MAX(IF(Einstellungen!$C$11="7 Tage",MAX(0,(MIN(DATE(2028,11,0),IF(Mitarbeiter!$D213="",DATE(2028,11,0),Mitarbeiter!$D213),TODAY()))-(MAX(DATE(2028,10,1),Mitarbeiter!$C213))+1),MAX(0,NETWORKDAYS(MAX(DATE(2028,10,1),Mitarbeiter!$C213),MIN(DATE(2028,11,0),IF(Mitarbeiter!$D213="",DATE(2028,11,0),Mitarbeiter!$D213),TODAY()),Einstellungen!$F$13:$F$67)))*N(Mitarbeiter!$E213)/IF(Einstellungen!$C$11="7 Tage",7,5),N('Ist-Stunden'!AM213)+(N(Krankheitstage!BL213)+N(Krankheitstage!BX213))*N($C213))))</f>
        <v/>
      </c>
      <c r="BR213" s="76">
        <f>IF($B213="",0,IF(Einstellungen!$C$10="Ja",MAX(IF(Einstellungen!$C$11="7 Tage",MAX(0,(MIN(DATE(2028,12,0),IF(Mitarbeiter!$D213="",DATE(2028,12,0),Mitarbeiter!$D213),TODAY()))-(MAX(DATE(2028,11,1),Mitarbeiter!$C213))+1),MAX(0,NETWORKDAYS(MAX(DATE(2028,11,1),Mitarbeiter!$C213),MIN(DATE(2028,12,0),IF(Mitarbeiter!$D213="",DATE(2028,12,0),Mitarbeiter!$D213),TODAY()),Einstellungen!$F$13:$F$67)))*N(Mitarbeiter!$E213)/IF(Einstellungen!$C$11="7 Tage",7,5),N('Ist-Stunden'!AN213)),MAX(IF(Einstellungen!$C$11="7 Tage",MAX(0,(MIN(DATE(2028,12,0),IF(Mitarbeiter!$D213="",DATE(2028,12,0),Mitarbeiter!$D213),TODAY()))-(MAX(DATE(2028,11,1),Mitarbeiter!$C213))+1),MAX(0,NETWORKDAYS(MAX(DATE(2028,11,1),Mitarbeiter!$C213),MIN(DATE(2028,12,0),IF(Mitarbeiter!$D213="",DATE(2028,12,0),Mitarbeiter!$D213),TODAY()),Einstellungen!$F$13:$F$67)))*N(Mitarbeiter!$E213)/IF(Einstellungen!$C$11="7 Tage",7,5),N('Ist-Stunden'!AN213)+(N(Krankheitstage!BM213)+N(Krankheitstage!BY213))*N($C213))))</f>
        <v/>
      </c>
      <c r="BS213" s="76">
        <f>IF($B213="",0,IF(Einstellungen!$C$10="Ja",MAX(IF(Einstellungen!$C$11="7 Tage",MAX(0,(MIN(DATE(2028,13,0),IF(Mitarbeiter!$D213="",DATE(2028,13,0),Mitarbeiter!$D213),TODAY()))-(MAX(DATE(2028,12,1),Mitarbeiter!$C213))+1),MAX(0,NETWORKDAYS(MAX(DATE(2028,12,1),Mitarbeiter!$C213),MIN(DATE(2028,13,0),IF(Mitarbeiter!$D213="",DATE(2028,13,0),Mitarbeiter!$D213),TODAY()),Einstellungen!$F$13:$F$67)))*N(Mitarbeiter!$E213)/IF(Einstellungen!$C$11="7 Tage",7,5),N('Ist-Stunden'!AO213)),MAX(IF(Einstellungen!$C$11="7 Tage",MAX(0,(MIN(DATE(2028,13,0),IF(Mitarbeiter!$D213="",DATE(2028,13,0),Mitarbeiter!$D213),TODAY()))-(MAX(DATE(2028,12,1),Mitarbeiter!$C213))+1),MAX(0,NETWORKDAYS(MAX(DATE(2028,12,1),Mitarbeiter!$C213),MIN(DATE(2028,13,0),IF(Mitarbeiter!$D213="",DATE(2028,13,0),Mitarbeiter!$D213),TODAY()),Einstellungen!$F$13:$F$67)))*N(Mitarbeiter!$E213)/IF(Einstellungen!$C$11="7 Tage",7,5),N('Ist-Stunden'!AO213)+(N(Krankheitstage!BN213)+N(Krankheitstage!BZ213))*N($C213))))</f>
        <v/>
      </c>
      <c r="BT213" s="76">
        <f>IF($B213="",0,IF(Einstellungen!$C$10="Ja",MAX(IF(Einstellungen!$C$11="7 Tage",MAX(0,(MIN(DATE(2029,2,0),IF(Mitarbeiter!$D213="",DATE(2029,2,0),Mitarbeiter!$D213),TODAY()))-(MAX(DATE(2029,1,1),Mitarbeiter!$C213))+1),MAX(0,NETWORKDAYS(MAX(DATE(2029,1,1),Mitarbeiter!$C213),MIN(DATE(2029,2,0),IF(Mitarbeiter!$D213="",DATE(2029,2,0),Mitarbeiter!$D213),TODAY()),Einstellungen!$F$13:$F$67)))*N(Mitarbeiter!$E213)/IF(Einstellungen!$C$11="7 Tage",7,5),N('Ist-Stunden'!AP213)),MAX(IF(Einstellungen!$C$11="7 Tage",MAX(0,(MIN(DATE(2029,2,0),IF(Mitarbeiter!$D213="",DATE(2029,2,0),Mitarbeiter!$D213),TODAY()))-(MAX(DATE(2029,1,1),Mitarbeiter!$C213))+1),MAX(0,NETWORKDAYS(MAX(DATE(2029,1,1),Mitarbeiter!$C213),MIN(DATE(2029,2,0),IF(Mitarbeiter!$D213="",DATE(2029,2,0),Mitarbeiter!$D213),TODAY()),Einstellungen!$F$13:$F$67)))*N(Mitarbeiter!$E213)/IF(Einstellungen!$C$11="7 Tage",7,5),N('Ist-Stunden'!AP213)+(N(Krankheitstage!CA213)+N(Krankheitstage!CM213))*N($C213))))</f>
        <v/>
      </c>
      <c r="BU213" s="76">
        <f>IF($B213="",0,IF(Einstellungen!$C$10="Ja",MAX(IF(Einstellungen!$C$11="7 Tage",MAX(0,(MIN(DATE(2029,3,0),IF(Mitarbeiter!$D213="",DATE(2029,3,0),Mitarbeiter!$D213),TODAY()))-(MAX(DATE(2029,2,1),Mitarbeiter!$C213))+1),MAX(0,NETWORKDAYS(MAX(DATE(2029,2,1),Mitarbeiter!$C213),MIN(DATE(2029,3,0),IF(Mitarbeiter!$D213="",DATE(2029,3,0),Mitarbeiter!$D213),TODAY()),Einstellungen!$F$13:$F$67)))*N(Mitarbeiter!$E213)/IF(Einstellungen!$C$11="7 Tage",7,5),N('Ist-Stunden'!AQ213)),MAX(IF(Einstellungen!$C$11="7 Tage",MAX(0,(MIN(DATE(2029,3,0),IF(Mitarbeiter!$D213="",DATE(2029,3,0),Mitarbeiter!$D213),TODAY()))-(MAX(DATE(2029,2,1),Mitarbeiter!$C213))+1),MAX(0,NETWORKDAYS(MAX(DATE(2029,2,1),Mitarbeiter!$C213),MIN(DATE(2029,3,0),IF(Mitarbeiter!$D213="",DATE(2029,3,0),Mitarbeiter!$D213),TODAY()),Einstellungen!$F$13:$F$67)))*N(Mitarbeiter!$E213)/IF(Einstellungen!$C$11="7 Tage",7,5),N('Ist-Stunden'!AQ213)+(N(Krankheitstage!CB213)+N(Krankheitstage!CN213))*N($C213))))</f>
        <v/>
      </c>
      <c r="BV213" s="76">
        <f>IF($B213="",0,IF(Einstellungen!$C$10="Ja",MAX(IF(Einstellungen!$C$11="7 Tage",MAX(0,(MIN(DATE(2029,4,0),IF(Mitarbeiter!$D213="",DATE(2029,4,0),Mitarbeiter!$D213),TODAY()))-(MAX(DATE(2029,3,1),Mitarbeiter!$C213))+1),MAX(0,NETWORKDAYS(MAX(DATE(2029,3,1),Mitarbeiter!$C213),MIN(DATE(2029,4,0),IF(Mitarbeiter!$D213="",DATE(2029,4,0),Mitarbeiter!$D213),TODAY()),Einstellungen!$F$13:$F$67)))*N(Mitarbeiter!$E213)/IF(Einstellungen!$C$11="7 Tage",7,5),N('Ist-Stunden'!AR213)),MAX(IF(Einstellungen!$C$11="7 Tage",MAX(0,(MIN(DATE(2029,4,0),IF(Mitarbeiter!$D213="",DATE(2029,4,0),Mitarbeiter!$D213),TODAY()))-(MAX(DATE(2029,3,1),Mitarbeiter!$C213))+1),MAX(0,NETWORKDAYS(MAX(DATE(2029,3,1),Mitarbeiter!$C213),MIN(DATE(2029,4,0),IF(Mitarbeiter!$D213="",DATE(2029,4,0),Mitarbeiter!$D213),TODAY()),Einstellungen!$F$13:$F$67)))*N(Mitarbeiter!$E213)/IF(Einstellungen!$C$11="7 Tage",7,5),N('Ist-Stunden'!AR213)+(N(Krankheitstage!CC213)+N(Krankheitstage!CO213))*N($C213))))</f>
        <v/>
      </c>
      <c r="BW213" s="76">
        <f>IF($B213="",0,IF(Einstellungen!$C$10="Ja",MAX(IF(Einstellungen!$C$11="7 Tage",MAX(0,(MIN(DATE(2029,5,0),IF(Mitarbeiter!$D213="",DATE(2029,5,0),Mitarbeiter!$D213),TODAY()))-(MAX(DATE(2029,4,1),Mitarbeiter!$C213))+1),MAX(0,NETWORKDAYS(MAX(DATE(2029,4,1),Mitarbeiter!$C213),MIN(DATE(2029,5,0),IF(Mitarbeiter!$D213="",DATE(2029,5,0),Mitarbeiter!$D213),TODAY()),Einstellungen!$F$13:$F$67)))*N(Mitarbeiter!$E213)/IF(Einstellungen!$C$11="7 Tage",7,5),N('Ist-Stunden'!AS213)),MAX(IF(Einstellungen!$C$11="7 Tage",MAX(0,(MIN(DATE(2029,5,0),IF(Mitarbeiter!$D213="",DATE(2029,5,0),Mitarbeiter!$D213),TODAY()))-(MAX(DATE(2029,4,1),Mitarbeiter!$C213))+1),MAX(0,NETWORKDAYS(MAX(DATE(2029,4,1),Mitarbeiter!$C213),MIN(DATE(2029,5,0),IF(Mitarbeiter!$D213="",DATE(2029,5,0),Mitarbeiter!$D213),TODAY()),Einstellungen!$F$13:$F$67)))*N(Mitarbeiter!$E213)/IF(Einstellungen!$C$11="7 Tage",7,5),N('Ist-Stunden'!AS213)+(N(Krankheitstage!CD213)+N(Krankheitstage!CP213))*N($C213))))</f>
        <v/>
      </c>
      <c r="BX213" s="76">
        <f>IF($B213="",0,IF(Einstellungen!$C$10="Ja",MAX(IF(Einstellungen!$C$11="7 Tage",MAX(0,(MIN(DATE(2029,6,0),IF(Mitarbeiter!$D213="",DATE(2029,6,0),Mitarbeiter!$D213),TODAY()))-(MAX(DATE(2029,5,1),Mitarbeiter!$C213))+1),MAX(0,NETWORKDAYS(MAX(DATE(2029,5,1),Mitarbeiter!$C213),MIN(DATE(2029,6,0),IF(Mitarbeiter!$D213="",DATE(2029,6,0),Mitarbeiter!$D213),TODAY()),Einstellungen!$F$13:$F$67)))*N(Mitarbeiter!$E213)/IF(Einstellungen!$C$11="7 Tage",7,5),N('Ist-Stunden'!AT213)),MAX(IF(Einstellungen!$C$11="7 Tage",MAX(0,(MIN(DATE(2029,6,0),IF(Mitarbeiter!$D213="",DATE(2029,6,0),Mitarbeiter!$D213),TODAY()))-(MAX(DATE(2029,5,1),Mitarbeiter!$C213))+1),MAX(0,NETWORKDAYS(MAX(DATE(2029,5,1),Mitarbeiter!$C213),MIN(DATE(2029,6,0),IF(Mitarbeiter!$D213="",DATE(2029,6,0),Mitarbeiter!$D213),TODAY()),Einstellungen!$F$13:$F$67)))*N(Mitarbeiter!$E213)/IF(Einstellungen!$C$11="7 Tage",7,5),N('Ist-Stunden'!AT213)+(N(Krankheitstage!CE213)+N(Krankheitstage!CQ213))*N($C213))))</f>
        <v/>
      </c>
      <c r="BY213" s="76">
        <f>IF($B213="",0,IF(Einstellungen!$C$10="Ja",MAX(IF(Einstellungen!$C$11="7 Tage",MAX(0,(MIN(DATE(2029,7,0),IF(Mitarbeiter!$D213="",DATE(2029,7,0),Mitarbeiter!$D213),TODAY()))-(MAX(DATE(2029,6,1),Mitarbeiter!$C213))+1),MAX(0,NETWORKDAYS(MAX(DATE(2029,6,1),Mitarbeiter!$C213),MIN(DATE(2029,7,0),IF(Mitarbeiter!$D213="",DATE(2029,7,0),Mitarbeiter!$D213),TODAY()),Einstellungen!$F$13:$F$67)))*N(Mitarbeiter!$E213)/IF(Einstellungen!$C$11="7 Tage",7,5),N('Ist-Stunden'!AU213)),MAX(IF(Einstellungen!$C$11="7 Tage",MAX(0,(MIN(DATE(2029,7,0),IF(Mitarbeiter!$D213="",DATE(2029,7,0),Mitarbeiter!$D213),TODAY()))-(MAX(DATE(2029,6,1),Mitarbeiter!$C213))+1),MAX(0,NETWORKDAYS(MAX(DATE(2029,6,1),Mitarbeiter!$C213),MIN(DATE(2029,7,0),IF(Mitarbeiter!$D213="",DATE(2029,7,0),Mitarbeiter!$D213),TODAY()),Einstellungen!$F$13:$F$67)))*N(Mitarbeiter!$E213)/IF(Einstellungen!$C$11="7 Tage",7,5),N('Ist-Stunden'!AU213)+(N(Krankheitstage!CF213)+N(Krankheitstage!CR213))*N($C213))))</f>
        <v/>
      </c>
      <c r="BZ213" s="76">
        <f>IF($B213="",0,IF(Einstellungen!$C$10="Ja",MAX(IF(Einstellungen!$C$11="7 Tage",MAX(0,(MIN(DATE(2029,8,0),IF(Mitarbeiter!$D213="",DATE(2029,8,0),Mitarbeiter!$D213),TODAY()))-(MAX(DATE(2029,7,1),Mitarbeiter!$C213))+1),MAX(0,NETWORKDAYS(MAX(DATE(2029,7,1),Mitarbeiter!$C213),MIN(DATE(2029,8,0),IF(Mitarbeiter!$D213="",DATE(2029,8,0),Mitarbeiter!$D213),TODAY()),Einstellungen!$F$13:$F$67)))*N(Mitarbeiter!$E213)/IF(Einstellungen!$C$11="7 Tage",7,5),N('Ist-Stunden'!AV213)),MAX(IF(Einstellungen!$C$11="7 Tage",MAX(0,(MIN(DATE(2029,8,0),IF(Mitarbeiter!$D213="",DATE(2029,8,0),Mitarbeiter!$D213),TODAY()))-(MAX(DATE(2029,7,1),Mitarbeiter!$C213))+1),MAX(0,NETWORKDAYS(MAX(DATE(2029,7,1),Mitarbeiter!$C213),MIN(DATE(2029,8,0),IF(Mitarbeiter!$D213="",DATE(2029,8,0),Mitarbeiter!$D213),TODAY()),Einstellungen!$F$13:$F$67)))*N(Mitarbeiter!$E213)/IF(Einstellungen!$C$11="7 Tage",7,5),N('Ist-Stunden'!AV213)+(N(Krankheitstage!CG213)+N(Krankheitstage!CS213))*N($C213))))</f>
        <v/>
      </c>
      <c r="CA213" s="76">
        <f>IF($B213="",0,IF(Einstellungen!$C$10="Ja",MAX(IF(Einstellungen!$C$11="7 Tage",MAX(0,(MIN(DATE(2029,9,0),IF(Mitarbeiter!$D213="",DATE(2029,9,0),Mitarbeiter!$D213),TODAY()))-(MAX(DATE(2029,8,1),Mitarbeiter!$C213))+1),MAX(0,NETWORKDAYS(MAX(DATE(2029,8,1),Mitarbeiter!$C213),MIN(DATE(2029,9,0),IF(Mitarbeiter!$D213="",DATE(2029,9,0),Mitarbeiter!$D213),TODAY()),Einstellungen!$F$13:$F$67)))*N(Mitarbeiter!$E213)/IF(Einstellungen!$C$11="7 Tage",7,5),N('Ist-Stunden'!AW213)),MAX(IF(Einstellungen!$C$11="7 Tage",MAX(0,(MIN(DATE(2029,9,0),IF(Mitarbeiter!$D213="",DATE(2029,9,0),Mitarbeiter!$D213),TODAY()))-(MAX(DATE(2029,8,1),Mitarbeiter!$C213))+1),MAX(0,NETWORKDAYS(MAX(DATE(2029,8,1),Mitarbeiter!$C213),MIN(DATE(2029,9,0),IF(Mitarbeiter!$D213="",DATE(2029,9,0),Mitarbeiter!$D213),TODAY()),Einstellungen!$F$13:$F$67)))*N(Mitarbeiter!$E213)/IF(Einstellungen!$C$11="7 Tage",7,5),N('Ist-Stunden'!AW213)+(N(Krankheitstage!CH213)+N(Krankheitstage!CT213))*N($C213))))</f>
        <v/>
      </c>
      <c r="CB213" s="76">
        <f>IF($B213="",0,IF(Einstellungen!$C$10="Ja",MAX(IF(Einstellungen!$C$11="7 Tage",MAX(0,(MIN(DATE(2029,10,0),IF(Mitarbeiter!$D213="",DATE(2029,10,0),Mitarbeiter!$D213),TODAY()))-(MAX(DATE(2029,9,1),Mitarbeiter!$C213))+1),MAX(0,NETWORKDAYS(MAX(DATE(2029,9,1),Mitarbeiter!$C213),MIN(DATE(2029,10,0),IF(Mitarbeiter!$D213="",DATE(2029,10,0),Mitarbeiter!$D213),TODAY()),Einstellungen!$F$13:$F$67)))*N(Mitarbeiter!$E213)/IF(Einstellungen!$C$11="7 Tage",7,5),N('Ist-Stunden'!AX213)),MAX(IF(Einstellungen!$C$11="7 Tage",MAX(0,(MIN(DATE(2029,10,0),IF(Mitarbeiter!$D213="",DATE(2029,10,0),Mitarbeiter!$D213),TODAY()))-(MAX(DATE(2029,9,1),Mitarbeiter!$C213))+1),MAX(0,NETWORKDAYS(MAX(DATE(2029,9,1),Mitarbeiter!$C213),MIN(DATE(2029,10,0),IF(Mitarbeiter!$D213="",DATE(2029,10,0),Mitarbeiter!$D213),TODAY()),Einstellungen!$F$13:$F$67)))*N(Mitarbeiter!$E213)/IF(Einstellungen!$C$11="7 Tage",7,5),N('Ist-Stunden'!AX213)+(N(Krankheitstage!CI213)+N(Krankheitstage!CU213))*N($C213))))</f>
        <v/>
      </c>
      <c r="CC213" s="76">
        <f>IF($B213="",0,IF(Einstellungen!$C$10="Ja",MAX(IF(Einstellungen!$C$11="7 Tage",MAX(0,(MIN(DATE(2029,11,0),IF(Mitarbeiter!$D213="",DATE(2029,11,0),Mitarbeiter!$D213),TODAY()))-(MAX(DATE(2029,10,1),Mitarbeiter!$C213))+1),MAX(0,NETWORKDAYS(MAX(DATE(2029,10,1),Mitarbeiter!$C213),MIN(DATE(2029,11,0),IF(Mitarbeiter!$D213="",DATE(2029,11,0),Mitarbeiter!$D213),TODAY()),Einstellungen!$F$13:$F$67)))*N(Mitarbeiter!$E213)/IF(Einstellungen!$C$11="7 Tage",7,5),N('Ist-Stunden'!AY213)),MAX(IF(Einstellungen!$C$11="7 Tage",MAX(0,(MIN(DATE(2029,11,0),IF(Mitarbeiter!$D213="",DATE(2029,11,0),Mitarbeiter!$D213),TODAY()))-(MAX(DATE(2029,10,1),Mitarbeiter!$C213))+1),MAX(0,NETWORKDAYS(MAX(DATE(2029,10,1),Mitarbeiter!$C213),MIN(DATE(2029,11,0),IF(Mitarbeiter!$D213="",DATE(2029,11,0),Mitarbeiter!$D213),TODAY()),Einstellungen!$F$13:$F$67)))*N(Mitarbeiter!$E213)/IF(Einstellungen!$C$11="7 Tage",7,5),N('Ist-Stunden'!AY213)+(N(Krankheitstage!CJ213)+N(Krankheitstage!CV213))*N($C213))))</f>
        <v/>
      </c>
      <c r="CD213" s="76">
        <f>IF($B213="",0,IF(Einstellungen!$C$10="Ja",MAX(IF(Einstellungen!$C$11="7 Tage",MAX(0,(MIN(DATE(2029,12,0),IF(Mitarbeiter!$D213="",DATE(2029,12,0),Mitarbeiter!$D213),TODAY()))-(MAX(DATE(2029,11,1),Mitarbeiter!$C213))+1),MAX(0,NETWORKDAYS(MAX(DATE(2029,11,1),Mitarbeiter!$C213),MIN(DATE(2029,12,0),IF(Mitarbeiter!$D213="",DATE(2029,12,0),Mitarbeiter!$D213),TODAY()),Einstellungen!$F$13:$F$67)))*N(Mitarbeiter!$E213)/IF(Einstellungen!$C$11="7 Tage",7,5),N('Ist-Stunden'!AZ213)),MAX(IF(Einstellungen!$C$11="7 Tage",MAX(0,(MIN(DATE(2029,12,0),IF(Mitarbeiter!$D213="",DATE(2029,12,0),Mitarbeiter!$D213),TODAY()))-(MAX(DATE(2029,11,1),Mitarbeiter!$C213))+1),MAX(0,NETWORKDAYS(MAX(DATE(2029,11,1),Mitarbeiter!$C213),MIN(DATE(2029,12,0),IF(Mitarbeiter!$D213="",DATE(2029,12,0),Mitarbeiter!$D213),TODAY()),Einstellungen!$F$13:$F$67)))*N(Mitarbeiter!$E213)/IF(Einstellungen!$C$11="7 Tage",7,5),N('Ist-Stunden'!AZ213)+(N(Krankheitstage!CK213)+N(Krankheitstage!CW213))*N($C213))))</f>
        <v/>
      </c>
      <c r="CE213" s="76">
        <f>IF($B213="",0,IF(Einstellungen!$C$10="Ja",MAX(IF(Einstellungen!$C$11="7 Tage",MAX(0,(MIN(DATE(2029,13,0),IF(Mitarbeiter!$D213="",DATE(2029,13,0),Mitarbeiter!$D213),TODAY()))-(MAX(DATE(2029,12,1),Mitarbeiter!$C213))+1),MAX(0,NETWORKDAYS(MAX(DATE(2029,12,1),Mitarbeiter!$C213),MIN(DATE(2029,13,0),IF(Mitarbeiter!$D213="",DATE(2029,13,0),Mitarbeiter!$D213),TODAY()),Einstellungen!$F$13:$F$67)))*N(Mitarbeiter!$E213)/IF(Einstellungen!$C$11="7 Tage",7,5),N('Ist-Stunden'!BA213)),MAX(IF(Einstellungen!$C$11="7 Tage",MAX(0,(MIN(DATE(2029,13,0),IF(Mitarbeiter!$D213="",DATE(2029,13,0),Mitarbeiter!$D213),TODAY()))-(MAX(DATE(2029,12,1),Mitarbeiter!$C213))+1),MAX(0,NETWORKDAYS(MAX(DATE(2029,12,1),Mitarbeiter!$C213),MIN(DATE(2029,13,0),IF(Mitarbeiter!$D213="",DATE(2029,13,0),Mitarbeiter!$D213),TODAY()),Einstellungen!$F$13:$F$67)))*N(Mitarbeiter!$E213)/IF(Einstellungen!$C$11="7 Tage",7,5),N('Ist-Stunden'!BA213)+(N(Krankheitstage!CL213)+N(Krankheitstage!CX213))*N($C213))))</f>
        <v/>
      </c>
      <c r="CF213" s="76">
        <f>IF($B213="",0,IF(Einstellungen!$C$10="Ja",MAX(IF(Einstellungen!$C$11="7 Tage",MAX(0,(MIN(DATE(2030,2,0),IF(Mitarbeiter!$D213="",DATE(2030,2,0),Mitarbeiter!$D213),TODAY()))-(MAX(DATE(2030,1,1),Mitarbeiter!$C213))+1),MAX(0,NETWORKDAYS(MAX(DATE(2030,1,1),Mitarbeiter!$C213),MIN(DATE(2030,2,0),IF(Mitarbeiter!$D213="",DATE(2030,2,0),Mitarbeiter!$D213),TODAY()),Einstellungen!$F$13:$F$67)))*N(Mitarbeiter!$E213)/IF(Einstellungen!$C$11="7 Tage",7,5),N('Ist-Stunden'!BB213)),MAX(IF(Einstellungen!$C$11="7 Tage",MAX(0,(MIN(DATE(2030,2,0),IF(Mitarbeiter!$D213="",DATE(2030,2,0),Mitarbeiter!$D213),TODAY()))-(MAX(DATE(2030,1,1),Mitarbeiter!$C213))+1),MAX(0,NETWORKDAYS(MAX(DATE(2030,1,1),Mitarbeiter!$C213),MIN(DATE(2030,2,0),IF(Mitarbeiter!$D213="",DATE(2030,2,0),Mitarbeiter!$D213),TODAY()),Einstellungen!$F$13:$F$67)))*N(Mitarbeiter!$E213)/IF(Einstellungen!$C$11="7 Tage",7,5),N('Ist-Stunden'!BB213)+(N(Krankheitstage!CY213)+N(Krankheitstage!DK213))*N($C213))))</f>
        <v/>
      </c>
      <c r="CG213" s="76">
        <f>IF($B213="",0,IF(Einstellungen!$C$10="Ja",MAX(IF(Einstellungen!$C$11="7 Tage",MAX(0,(MIN(DATE(2030,3,0),IF(Mitarbeiter!$D213="",DATE(2030,3,0),Mitarbeiter!$D213),TODAY()))-(MAX(DATE(2030,2,1),Mitarbeiter!$C213))+1),MAX(0,NETWORKDAYS(MAX(DATE(2030,2,1),Mitarbeiter!$C213),MIN(DATE(2030,3,0),IF(Mitarbeiter!$D213="",DATE(2030,3,0),Mitarbeiter!$D213),TODAY()),Einstellungen!$F$13:$F$67)))*N(Mitarbeiter!$E213)/IF(Einstellungen!$C$11="7 Tage",7,5),N('Ist-Stunden'!BC213)),MAX(IF(Einstellungen!$C$11="7 Tage",MAX(0,(MIN(DATE(2030,3,0),IF(Mitarbeiter!$D213="",DATE(2030,3,0),Mitarbeiter!$D213),TODAY()))-(MAX(DATE(2030,2,1),Mitarbeiter!$C213))+1),MAX(0,NETWORKDAYS(MAX(DATE(2030,2,1),Mitarbeiter!$C213),MIN(DATE(2030,3,0),IF(Mitarbeiter!$D213="",DATE(2030,3,0),Mitarbeiter!$D213),TODAY()),Einstellungen!$F$13:$F$67)))*N(Mitarbeiter!$E213)/IF(Einstellungen!$C$11="7 Tage",7,5),N('Ist-Stunden'!BC213)+(N(Krankheitstage!CZ213)+N(Krankheitstage!DL213))*N($C213))))</f>
        <v/>
      </c>
      <c r="CH213" s="76">
        <f>IF($B213="",0,IF(Einstellungen!$C$10="Ja",MAX(IF(Einstellungen!$C$11="7 Tage",MAX(0,(MIN(DATE(2030,4,0),IF(Mitarbeiter!$D213="",DATE(2030,4,0),Mitarbeiter!$D213),TODAY()))-(MAX(DATE(2030,3,1),Mitarbeiter!$C213))+1),MAX(0,NETWORKDAYS(MAX(DATE(2030,3,1),Mitarbeiter!$C213),MIN(DATE(2030,4,0),IF(Mitarbeiter!$D213="",DATE(2030,4,0),Mitarbeiter!$D213),TODAY()),Einstellungen!$F$13:$F$67)))*N(Mitarbeiter!$E213)/IF(Einstellungen!$C$11="7 Tage",7,5),N('Ist-Stunden'!BD213)),MAX(IF(Einstellungen!$C$11="7 Tage",MAX(0,(MIN(DATE(2030,4,0),IF(Mitarbeiter!$D213="",DATE(2030,4,0),Mitarbeiter!$D213),TODAY()))-(MAX(DATE(2030,3,1),Mitarbeiter!$C213))+1),MAX(0,NETWORKDAYS(MAX(DATE(2030,3,1),Mitarbeiter!$C213),MIN(DATE(2030,4,0),IF(Mitarbeiter!$D213="",DATE(2030,4,0),Mitarbeiter!$D213),TODAY()),Einstellungen!$F$13:$F$67)))*N(Mitarbeiter!$E213)/IF(Einstellungen!$C$11="7 Tage",7,5),N('Ist-Stunden'!BD213)+(N(Krankheitstage!DA213)+N(Krankheitstage!DM213))*N($C213))))</f>
        <v/>
      </c>
      <c r="CI213" s="76">
        <f>IF($B213="",0,IF(Einstellungen!$C$10="Ja",MAX(IF(Einstellungen!$C$11="7 Tage",MAX(0,(MIN(DATE(2030,5,0),IF(Mitarbeiter!$D213="",DATE(2030,5,0),Mitarbeiter!$D213),TODAY()))-(MAX(DATE(2030,4,1),Mitarbeiter!$C213))+1),MAX(0,NETWORKDAYS(MAX(DATE(2030,4,1),Mitarbeiter!$C213),MIN(DATE(2030,5,0),IF(Mitarbeiter!$D213="",DATE(2030,5,0),Mitarbeiter!$D213),TODAY()),Einstellungen!$F$13:$F$67)))*N(Mitarbeiter!$E213)/IF(Einstellungen!$C$11="7 Tage",7,5),N('Ist-Stunden'!BE213)),MAX(IF(Einstellungen!$C$11="7 Tage",MAX(0,(MIN(DATE(2030,5,0),IF(Mitarbeiter!$D213="",DATE(2030,5,0),Mitarbeiter!$D213),TODAY()))-(MAX(DATE(2030,4,1),Mitarbeiter!$C213))+1),MAX(0,NETWORKDAYS(MAX(DATE(2030,4,1),Mitarbeiter!$C213),MIN(DATE(2030,5,0),IF(Mitarbeiter!$D213="",DATE(2030,5,0),Mitarbeiter!$D213),TODAY()),Einstellungen!$F$13:$F$67)))*N(Mitarbeiter!$E213)/IF(Einstellungen!$C$11="7 Tage",7,5),N('Ist-Stunden'!BE213)+(N(Krankheitstage!DB213)+N(Krankheitstage!DN213))*N($C213))))</f>
        <v/>
      </c>
      <c r="CJ213" s="76">
        <f>IF($B213="",0,IF(Einstellungen!$C$10="Ja",MAX(IF(Einstellungen!$C$11="7 Tage",MAX(0,(MIN(DATE(2030,6,0),IF(Mitarbeiter!$D213="",DATE(2030,6,0),Mitarbeiter!$D213),TODAY()))-(MAX(DATE(2030,5,1),Mitarbeiter!$C213))+1),MAX(0,NETWORKDAYS(MAX(DATE(2030,5,1),Mitarbeiter!$C213),MIN(DATE(2030,6,0),IF(Mitarbeiter!$D213="",DATE(2030,6,0),Mitarbeiter!$D213),TODAY()),Einstellungen!$F$13:$F$67)))*N(Mitarbeiter!$E213)/IF(Einstellungen!$C$11="7 Tage",7,5),N('Ist-Stunden'!BF213)),MAX(IF(Einstellungen!$C$11="7 Tage",MAX(0,(MIN(DATE(2030,6,0),IF(Mitarbeiter!$D213="",DATE(2030,6,0),Mitarbeiter!$D213),TODAY()))-(MAX(DATE(2030,5,1),Mitarbeiter!$C213))+1),MAX(0,NETWORKDAYS(MAX(DATE(2030,5,1),Mitarbeiter!$C213),MIN(DATE(2030,6,0),IF(Mitarbeiter!$D213="",DATE(2030,6,0),Mitarbeiter!$D213),TODAY()),Einstellungen!$F$13:$F$67)))*N(Mitarbeiter!$E213)/IF(Einstellungen!$C$11="7 Tage",7,5),N('Ist-Stunden'!BF213)+(N(Krankheitstage!DC213)+N(Krankheitstage!DO213))*N($C213))))</f>
        <v/>
      </c>
      <c r="CK213" s="76">
        <f>IF($B213="",0,IF(Einstellungen!$C$10="Ja",MAX(IF(Einstellungen!$C$11="7 Tage",MAX(0,(MIN(DATE(2030,7,0),IF(Mitarbeiter!$D213="",DATE(2030,7,0),Mitarbeiter!$D213),TODAY()))-(MAX(DATE(2030,6,1),Mitarbeiter!$C213))+1),MAX(0,NETWORKDAYS(MAX(DATE(2030,6,1),Mitarbeiter!$C213),MIN(DATE(2030,7,0),IF(Mitarbeiter!$D213="",DATE(2030,7,0),Mitarbeiter!$D213),TODAY()),Einstellungen!$F$13:$F$67)))*N(Mitarbeiter!$E213)/IF(Einstellungen!$C$11="7 Tage",7,5),N('Ist-Stunden'!BG213)),MAX(IF(Einstellungen!$C$11="7 Tage",MAX(0,(MIN(DATE(2030,7,0),IF(Mitarbeiter!$D213="",DATE(2030,7,0),Mitarbeiter!$D213),TODAY()))-(MAX(DATE(2030,6,1),Mitarbeiter!$C213))+1),MAX(0,NETWORKDAYS(MAX(DATE(2030,6,1),Mitarbeiter!$C213),MIN(DATE(2030,7,0),IF(Mitarbeiter!$D213="",DATE(2030,7,0),Mitarbeiter!$D213),TODAY()),Einstellungen!$F$13:$F$67)))*N(Mitarbeiter!$E213)/IF(Einstellungen!$C$11="7 Tage",7,5),N('Ist-Stunden'!BG213)+(N(Krankheitstage!DD213)+N(Krankheitstage!DP213))*N($C213))))</f>
        <v/>
      </c>
      <c r="CL213" s="76">
        <f>IF($B213="",0,IF(Einstellungen!$C$10="Ja",MAX(IF(Einstellungen!$C$11="7 Tage",MAX(0,(MIN(DATE(2030,8,0),IF(Mitarbeiter!$D213="",DATE(2030,8,0),Mitarbeiter!$D213),TODAY()))-(MAX(DATE(2030,7,1),Mitarbeiter!$C213))+1),MAX(0,NETWORKDAYS(MAX(DATE(2030,7,1),Mitarbeiter!$C213),MIN(DATE(2030,8,0),IF(Mitarbeiter!$D213="",DATE(2030,8,0),Mitarbeiter!$D213),TODAY()),Einstellungen!$F$13:$F$67)))*N(Mitarbeiter!$E213)/IF(Einstellungen!$C$11="7 Tage",7,5),N('Ist-Stunden'!BH213)),MAX(IF(Einstellungen!$C$11="7 Tage",MAX(0,(MIN(DATE(2030,8,0),IF(Mitarbeiter!$D213="",DATE(2030,8,0),Mitarbeiter!$D213),TODAY()))-(MAX(DATE(2030,7,1),Mitarbeiter!$C213))+1),MAX(0,NETWORKDAYS(MAX(DATE(2030,7,1),Mitarbeiter!$C213),MIN(DATE(2030,8,0),IF(Mitarbeiter!$D213="",DATE(2030,8,0),Mitarbeiter!$D213),TODAY()),Einstellungen!$F$13:$F$67)))*N(Mitarbeiter!$E213)/IF(Einstellungen!$C$11="7 Tage",7,5),N('Ist-Stunden'!BH213)+(N(Krankheitstage!DE213)+N(Krankheitstage!DQ213))*N($C213))))</f>
        <v/>
      </c>
      <c r="CM213" s="76">
        <f>IF($B213="",0,IF(Einstellungen!$C$10="Ja",MAX(IF(Einstellungen!$C$11="7 Tage",MAX(0,(MIN(DATE(2030,9,0),IF(Mitarbeiter!$D213="",DATE(2030,9,0),Mitarbeiter!$D213),TODAY()))-(MAX(DATE(2030,8,1),Mitarbeiter!$C213))+1),MAX(0,NETWORKDAYS(MAX(DATE(2030,8,1),Mitarbeiter!$C213),MIN(DATE(2030,9,0),IF(Mitarbeiter!$D213="",DATE(2030,9,0),Mitarbeiter!$D213),TODAY()),Einstellungen!$F$13:$F$67)))*N(Mitarbeiter!$E213)/IF(Einstellungen!$C$11="7 Tage",7,5),N('Ist-Stunden'!BI213)),MAX(IF(Einstellungen!$C$11="7 Tage",MAX(0,(MIN(DATE(2030,9,0),IF(Mitarbeiter!$D213="",DATE(2030,9,0),Mitarbeiter!$D213),TODAY()))-(MAX(DATE(2030,8,1),Mitarbeiter!$C213))+1),MAX(0,NETWORKDAYS(MAX(DATE(2030,8,1),Mitarbeiter!$C213),MIN(DATE(2030,9,0),IF(Mitarbeiter!$D213="",DATE(2030,9,0),Mitarbeiter!$D213),TODAY()),Einstellungen!$F$13:$F$67)))*N(Mitarbeiter!$E213)/IF(Einstellungen!$C$11="7 Tage",7,5),N('Ist-Stunden'!BI213)+(N(Krankheitstage!DF213)+N(Krankheitstage!DR213))*N($C213))))</f>
        <v/>
      </c>
      <c r="CN213" s="76">
        <f>IF($B213="",0,IF(Einstellungen!$C$10="Ja",MAX(IF(Einstellungen!$C$11="7 Tage",MAX(0,(MIN(DATE(2030,10,0),IF(Mitarbeiter!$D213="",DATE(2030,10,0),Mitarbeiter!$D213),TODAY()))-(MAX(DATE(2030,9,1),Mitarbeiter!$C213))+1),MAX(0,NETWORKDAYS(MAX(DATE(2030,9,1),Mitarbeiter!$C213),MIN(DATE(2030,10,0),IF(Mitarbeiter!$D213="",DATE(2030,10,0),Mitarbeiter!$D213),TODAY()),Einstellungen!$F$13:$F$67)))*N(Mitarbeiter!$E213)/IF(Einstellungen!$C$11="7 Tage",7,5),N('Ist-Stunden'!BJ213)),MAX(IF(Einstellungen!$C$11="7 Tage",MAX(0,(MIN(DATE(2030,10,0),IF(Mitarbeiter!$D213="",DATE(2030,10,0),Mitarbeiter!$D213),TODAY()))-(MAX(DATE(2030,9,1),Mitarbeiter!$C213))+1),MAX(0,NETWORKDAYS(MAX(DATE(2030,9,1),Mitarbeiter!$C213),MIN(DATE(2030,10,0),IF(Mitarbeiter!$D213="",DATE(2030,10,0),Mitarbeiter!$D213),TODAY()),Einstellungen!$F$13:$F$67)))*N(Mitarbeiter!$E213)/IF(Einstellungen!$C$11="7 Tage",7,5),N('Ist-Stunden'!BJ213)+(N(Krankheitstage!DG213)+N(Krankheitstage!DS213))*N($C213))))</f>
        <v/>
      </c>
      <c r="CO213" s="76">
        <f>IF($B213="",0,IF(Einstellungen!$C$10="Ja",MAX(IF(Einstellungen!$C$11="7 Tage",MAX(0,(MIN(DATE(2030,11,0),IF(Mitarbeiter!$D213="",DATE(2030,11,0),Mitarbeiter!$D213),TODAY()))-(MAX(DATE(2030,10,1),Mitarbeiter!$C213))+1),MAX(0,NETWORKDAYS(MAX(DATE(2030,10,1),Mitarbeiter!$C213),MIN(DATE(2030,11,0),IF(Mitarbeiter!$D213="",DATE(2030,11,0),Mitarbeiter!$D213),TODAY()),Einstellungen!$F$13:$F$67)))*N(Mitarbeiter!$E213)/IF(Einstellungen!$C$11="7 Tage",7,5),N('Ist-Stunden'!BK213)),MAX(IF(Einstellungen!$C$11="7 Tage",MAX(0,(MIN(DATE(2030,11,0),IF(Mitarbeiter!$D213="",DATE(2030,11,0),Mitarbeiter!$D213),TODAY()))-(MAX(DATE(2030,10,1),Mitarbeiter!$C213))+1),MAX(0,NETWORKDAYS(MAX(DATE(2030,10,1),Mitarbeiter!$C213),MIN(DATE(2030,11,0),IF(Mitarbeiter!$D213="",DATE(2030,11,0),Mitarbeiter!$D213),TODAY()),Einstellungen!$F$13:$F$67)))*N(Mitarbeiter!$E213)/IF(Einstellungen!$C$11="7 Tage",7,5),N('Ist-Stunden'!BK213)+(N(Krankheitstage!DH213)+N(Krankheitstage!DT213))*N($C213))))</f>
        <v/>
      </c>
      <c r="CP213" s="76">
        <f>IF($B213="",0,IF(Einstellungen!$C$10="Ja",MAX(IF(Einstellungen!$C$11="7 Tage",MAX(0,(MIN(DATE(2030,12,0),IF(Mitarbeiter!$D213="",DATE(2030,12,0),Mitarbeiter!$D213),TODAY()))-(MAX(DATE(2030,11,1),Mitarbeiter!$C213))+1),MAX(0,NETWORKDAYS(MAX(DATE(2030,11,1),Mitarbeiter!$C213),MIN(DATE(2030,12,0),IF(Mitarbeiter!$D213="",DATE(2030,12,0),Mitarbeiter!$D213),TODAY()),Einstellungen!$F$13:$F$67)))*N(Mitarbeiter!$E213)/IF(Einstellungen!$C$11="7 Tage",7,5),N('Ist-Stunden'!BL213)),MAX(IF(Einstellungen!$C$11="7 Tage",MAX(0,(MIN(DATE(2030,12,0),IF(Mitarbeiter!$D213="",DATE(2030,12,0),Mitarbeiter!$D213),TODAY()))-(MAX(DATE(2030,11,1),Mitarbeiter!$C213))+1),MAX(0,NETWORKDAYS(MAX(DATE(2030,11,1),Mitarbeiter!$C213),MIN(DATE(2030,12,0),IF(Mitarbeiter!$D213="",DATE(2030,12,0),Mitarbeiter!$D213),TODAY()),Einstellungen!$F$13:$F$67)))*N(Mitarbeiter!$E213)/IF(Einstellungen!$C$11="7 Tage",7,5),N('Ist-Stunden'!BL213)+(N(Krankheitstage!DI213)+N(Krankheitstage!DU213))*N($C213))))</f>
        <v/>
      </c>
      <c r="CQ213" s="76">
        <f>IF($B213="",0,IF(Einstellungen!$C$10="Ja",MAX(IF(Einstellungen!$C$11="7 Tage",MAX(0,(MIN(DATE(2030,13,0),IF(Mitarbeiter!$D213="",DATE(2030,13,0),Mitarbeiter!$D213),TODAY()))-(MAX(DATE(2030,12,1),Mitarbeiter!$C213))+1),MAX(0,NETWORKDAYS(MAX(DATE(2030,12,1),Mitarbeiter!$C213),MIN(DATE(2030,13,0),IF(Mitarbeiter!$D213="",DATE(2030,13,0),Mitarbeiter!$D213),TODAY()),Einstellungen!$F$13:$F$67)))*N(Mitarbeiter!$E213)/IF(Einstellungen!$C$11="7 Tage",7,5),N('Ist-Stunden'!BM213)),MAX(IF(Einstellungen!$C$11="7 Tage",MAX(0,(MIN(DATE(2030,13,0),IF(Mitarbeiter!$D213="",DATE(2030,13,0),Mitarbeiter!$D213),TODAY()))-(MAX(DATE(2030,12,1),Mitarbeiter!$C213))+1),MAX(0,NETWORKDAYS(MAX(DATE(2030,12,1),Mitarbeiter!$C213),MIN(DATE(2030,13,0),IF(Mitarbeiter!$D213="",DATE(2030,13,0),Mitarbeiter!$D213),TODAY()),Einstellungen!$F$13:$F$67)))*N(Mitarbeiter!$E213)/IF(Einstellungen!$C$11="7 Tage",7,5),N('Ist-Stunden'!BM213)+(N(Krankheitstage!DJ213)+N(Krankheitstage!DV213))*N($C213))))</f>
        <v/>
      </c>
    </row>
    <row r="214">
      <c r="A214" s="73">
        <f>IF(Mitarbeiter!B214="","",Mitarbeiter!A214)</f>
        <v/>
      </c>
      <c r="B214" s="6">
        <f>IF(Mitarbeiter!B214="","",Mitarbeiter!B214)</f>
        <v/>
      </c>
      <c r="C214" s="74">
        <f>IF(Mitarbeiter!B214="","",Mitarbeiter!F214)</f>
        <v/>
      </c>
      <c r="D214" s="75">
        <f>N(INDEX(Krankheitstage!$G214:$DV214,1,(Einstellungen!$C$3-2026)*24+1))</f>
        <v/>
      </c>
      <c r="E214" s="75">
        <f>N(INDEX(Krankheitstage!$G214:$DV214,1,(Einstellungen!$C$3-2026)*24+2))</f>
        <v/>
      </c>
      <c r="F214" s="75">
        <f>N(INDEX(Krankheitstage!$G214:$DV214,1,(Einstellungen!$C$3-2026)*24+3))</f>
        <v/>
      </c>
      <c r="G214" s="75">
        <f>N(INDEX(Krankheitstage!$G214:$DV214,1,(Einstellungen!$C$3-2026)*24+4))</f>
        <v/>
      </c>
      <c r="H214" s="75">
        <f>N(INDEX(Krankheitstage!$G214:$DV214,1,(Einstellungen!$C$3-2026)*24+5))</f>
        <v/>
      </c>
      <c r="I214" s="75">
        <f>N(INDEX(Krankheitstage!$G214:$DV214,1,(Einstellungen!$C$3-2026)*24+6))</f>
        <v/>
      </c>
      <c r="J214" s="75">
        <f>N(INDEX(Krankheitstage!$G214:$DV214,1,(Einstellungen!$C$3-2026)*24+7))</f>
        <v/>
      </c>
      <c r="K214" s="75">
        <f>N(INDEX(Krankheitstage!$G214:$DV214,1,(Einstellungen!$C$3-2026)*24+8))</f>
        <v/>
      </c>
      <c r="L214" s="75">
        <f>N(INDEX(Krankheitstage!$G214:$DV214,1,(Einstellungen!$C$3-2026)*24+9))</f>
        <v/>
      </c>
      <c r="M214" s="75">
        <f>N(INDEX(Krankheitstage!$G214:$DV214,1,(Einstellungen!$C$3-2026)*24+10))</f>
        <v/>
      </c>
      <c r="N214" s="75">
        <f>N(INDEX(Krankheitstage!$G214:$DV214,1,(Einstellungen!$C$3-2026)*24+11))</f>
        <v/>
      </c>
      <c r="O214" s="75">
        <f>N(INDEX(Krankheitstage!$G214:$DV214,1,(Einstellungen!$C$3-2026)*24+12))</f>
        <v/>
      </c>
      <c r="P214" s="75">
        <f>IF($B214="","",SUM(D214:O214))</f>
        <v/>
      </c>
      <c r="Q214" s="75">
        <f>N(INDEX(Krankheitstage!$G214:$DV214,1,(Einstellungen!$C$3-2026)*24+13))</f>
        <v/>
      </c>
      <c r="R214" s="75">
        <f>N(INDEX(Krankheitstage!$G214:$DV214,1,(Einstellungen!$C$3-2026)*24+14))</f>
        <v/>
      </c>
      <c r="S214" s="75">
        <f>N(INDEX(Krankheitstage!$G214:$DV214,1,(Einstellungen!$C$3-2026)*24+15))</f>
        <v/>
      </c>
      <c r="T214" s="75">
        <f>N(INDEX(Krankheitstage!$G214:$DV214,1,(Einstellungen!$C$3-2026)*24+16))</f>
        <v/>
      </c>
      <c r="U214" s="75">
        <f>N(INDEX(Krankheitstage!$G214:$DV214,1,(Einstellungen!$C$3-2026)*24+17))</f>
        <v/>
      </c>
      <c r="V214" s="75">
        <f>N(INDEX(Krankheitstage!$G214:$DV214,1,(Einstellungen!$C$3-2026)*24+18))</f>
        <v/>
      </c>
      <c r="W214" s="75">
        <f>N(INDEX(Krankheitstage!$G214:$DV214,1,(Einstellungen!$C$3-2026)*24+19))</f>
        <v/>
      </c>
      <c r="X214" s="75">
        <f>N(INDEX(Krankheitstage!$G214:$DV214,1,(Einstellungen!$C$3-2026)*24+20))</f>
        <v/>
      </c>
      <c r="Y214" s="75">
        <f>N(INDEX(Krankheitstage!$G214:$DV214,1,(Einstellungen!$C$3-2026)*24+21))</f>
        <v/>
      </c>
      <c r="Z214" s="75">
        <f>N(INDEX(Krankheitstage!$G214:$DV214,1,(Einstellungen!$C$3-2026)*24+22))</f>
        <v/>
      </c>
      <c r="AA214" s="75">
        <f>N(INDEX(Krankheitstage!$G214:$DV214,1,(Einstellungen!$C$3-2026)*24+23))</f>
        <v/>
      </c>
      <c r="AB214" s="75">
        <f>N(INDEX(Krankheitstage!$G214:$DV214,1,(Einstellungen!$C$3-2026)*24+24))</f>
        <v/>
      </c>
      <c r="AC214" s="75">
        <f>IF($B214="","",SUM(Q214:AB214))</f>
        <v/>
      </c>
      <c r="AD214" s="75">
        <f>IF($B214="","",SUM(P214,AC214))</f>
        <v/>
      </c>
      <c r="AE214" s="76">
        <f>IF($B214="","",AD214*N(C214))</f>
        <v/>
      </c>
      <c r="AF214" s="75">
        <f>IF($B214="","",Krankheitstage!E214)</f>
        <v/>
      </c>
      <c r="AG214" s="76">
        <f>IF($B214="","",AF214*N(C214))</f>
        <v/>
      </c>
      <c r="AH214" s="76">
        <f>IF($B214="","",INDEX($AJ214:$CQ214,1,(Einstellungen!$C$3-2026)*12+1)+INDEX($AJ214:$CQ214,1,(Einstellungen!$C$3-2026)*12+2)+INDEX($AJ214:$CQ214,1,(Einstellungen!$C$3-2026)*12+3)+INDEX($AJ214:$CQ214,1,(Einstellungen!$C$3-2026)*12+4)+INDEX($AJ214:$CQ214,1,(Einstellungen!$C$3-2026)*12+5)+INDEX($AJ214:$CQ214,1,(Einstellungen!$C$3-2026)*12+6)+INDEX($AJ214:$CQ214,1,(Einstellungen!$C$3-2026)*12+7)+INDEX($AJ214:$CQ214,1,(Einstellungen!$C$3-2026)*12+8)+INDEX($AJ214:$CQ214,1,(Einstellungen!$C$3-2026)*12+9)+INDEX($AJ214:$CQ214,1,(Einstellungen!$C$3-2026)*12+10)+INDEX($AJ214:$CQ214,1,(Einstellungen!$C$3-2026)*12+11)+INDEX($AJ214:$CQ214,1,(Einstellungen!$C$3-2026)*12+12))</f>
        <v/>
      </c>
      <c r="AI214" s="76">
        <f>IF($B214="","",SUM($AJ214:$CQ214))</f>
        <v/>
      </c>
      <c r="AJ214" s="76">
        <f>IF($B214="",0,IF(Einstellungen!$C$10="Ja",MAX(IF(Einstellungen!$C$11="7 Tage",MAX(0,(MIN(DATE(2026,2,0),IF(Mitarbeiter!$D214="",DATE(2026,2,0),Mitarbeiter!$D214),TODAY()))-(MAX(DATE(2026,1,1),Mitarbeiter!$C214))+1),MAX(0,NETWORKDAYS(MAX(DATE(2026,1,1),Mitarbeiter!$C214),MIN(DATE(2026,2,0),IF(Mitarbeiter!$D214="",DATE(2026,2,0),Mitarbeiter!$D214),TODAY()),Einstellungen!$F$13:$F$67)))*N(Mitarbeiter!$E214)/IF(Einstellungen!$C$11="7 Tage",7,5),N('Ist-Stunden'!F214)),MAX(IF(Einstellungen!$C$11="7 Tage",MAX(0,(MIN(DATE(2026,2,0),IF(Mitarbeiter!$D214="",DATE(2026,2,0),Mitarbeiter!$D214),TODAY()))-(MAX(DATE(2026,1,1),Mitarbeiter!$C214))+1),MAX(0,NETWORKDAYS(MAX(DATE(2026,1,1),Mitarbeiter!$C214),MIN(DATE(2026,2,0),IF(Mitarbeiter!$D214="",DATE(2026,2,0),Mitarbeiter!$D214),TODAY()),Einstellungen!$F$13:$F$67)))*N(Mitarbeiter!$E214)/IF(Einstellungen!$C$11="7 Tage",7,5),N('Ist-Stunden'!F214)+(N(Krankheitstage!G214)+N(Krankheitstage!S214))*N($C214))))</f>
        <v/>
      </c>
      <c r="AK214" s="76">
        <f>IF($B214="",0,IF(Einstellungen!$C$10="Ja",MAX(IF(Einstellungen!$C$11="7 Tage",MAX(0,(MIN(DATE(2026,3,0),IF(Mitarbeiter!$D214="",DATE(2026,3,0),Mitarbeiter!$D214),TODAY()))-(MAX(DATE(2026,2,1),Mitarbeiter!$C214))+1),MAX(0,NETWORKDAYS(MAX(DATE(2026,2,1),Mitarbeiter!$C214),MIN(DATE(2026,3,0),IF(Mitarbeiter!$D214="",DATE(2026,3,0),Mitarbeiter!$D214),TODAY()),Einstellungen!$F$13:$F$67)))*N(Mitarbeiter!$E214)/IF(Einstellungen!$C$11="7 Tage",7,5),N('Ist-Stunden'!G214)),MAX(IF(Einstellungen!$C$11="7 Tage",MAX(0,(MIN(DATE(2026,3,0),IF(Mitarbeiter!$D214="",DATE(2026,3,0),Mitarbeiter!$D214),TODAY()))-(MAX(DATE(2026,2,1),Mitarbeiter!$C214))+1),MAX(0,NETWORKDAYS(MAX(DATE(2026,2,1),Mitarbeiter!$C214),MIN(DATE(2026,3,0),IF(Mitarbeiter!$D214="",DATE(2026,3,0),Mitarbeiter!$D214),TODAY()),Einstellungen!$F$13:$F$67)))*N(Mitarbeiter!$E214)/IF(Einstellungen!$C$11="7 Tage",7,5),N('Ist-Stunden'!G214)+(N(Krankheitstage!H214)+N(Krankheitstage!T214))*N($C214))))</f>
        <v/>
      </c>
      <c r="AL214" s="76">
        <f>IF($B214="",0,IF(Einstellungen!$C$10="Ja",MAX(IF(Einstellungen!$C$11="7 Tage",MAX(0,(MIN(DATE(2026,4,0),IF(Mitarbeiter!$D214="",DATE(2026,4,0),Mitarbeiter!$D214),TODAY()))-(MAX(DATE(2026,3,1),Mitarbeiter!$C214))+1),MAX(0,NETWORKDAYS(MAX(DATE(2026,3,1),Mitarbeiter!$C214),MIN(DATE(2026,4,0),IF(Mitarbeiter!$D214="",DATE(2026,4,0),Mitarbeiter!$D214),TODAY()),Einstellungen!$F$13:$F$67)))*N(Mitarbeiter!$E214)/IF(Einstellungen!$C$11="7 Tage",7,5),N('Ist-Stunden'!H214)),MAX(IF(Einstellungen!$C$11="7 Tage",MAX(0,(MIN(DATE(2026,4,0),IF(Mitarbeiter!$D214="",DATE(2026,4,0),Mitarbeiter!$D214),TODAY()))-(MAX(DATE(2026,3,1),Mitarbeiter!$C214))+1),MAX(0,NETWORKDAYS(MAX(DATE(2026,3,1),Mitarbeiter!$C214),MIN(DATE(2026,4,0),IF(Mitarbeiter!$D214="",DATE(2026,4,0),Mitarbeiter!$D214),TODAY()),Einstellungen!$F$13:$F$67)))*N(Mitarbeiter!$E214)/IF(Einstellungen!$C$11="7 Tage",7,5),N('Ist-Stunden'!H214)+(N(Krankheitstage!I214)+N(Krankheitstage!U214))*N($C214))))</f>
        <v/>
      </c>
      <c r="AM214" s="76">
        <f>IF($B214="",0,IF(Einstellungen!$C$10="Ja",MAX(IF(Einstellungen!$C$11="7 Tage",MAX(0,(MIN(DATE(2026,5,0),IF(Mitarbeiter!$D214="",DATE(2026,5,0),Mitarbeiter!$D214),TODAY()))-(MAX(DATE(2026,4,1),Mitarbeiter!$C214))+1),MAX(0,NETWORKDAYS(MAX(DATE(2026,4,1),Mitarbeiter!$C214),MIN(DATE(2026,5,0),IF(Mitarbeiter!$D214="",DATE(2026,5,0),Mitarbeiter!$D214),TODAY()),Einstellungen!$F$13:$F$67)))*N(Mitarbeiter!$E214)/IF(Einstellungen!$C$11="7 Tage",7,5),N('Ist-Stunden'!I214)),MAX(IF(Einstellungen!$C$11="7 Tage",MAX(0,(MIN(DATE(2026,5,0),IF(Mitarbeiter!$D214="",DATE(2026,5,0),Mitarbeiter!$D214),TODAY()))-(MAX(DATE(2026,4,1),Mitarbeiter!$C214))+1),MAX(0,NETWORKDAYS(MAX(DATE(2026,4,1),Mitarbeiter!$C214),MIN(DATE(2026,5,0),IF(Mitarbeiter!$D214="",DATE(2026,5,0),Mitarbeiter!$D214),TODAY()),Einstellungen!$F$13:$F$67)))*N(Mitarbeiter!$E214)/IF(Einstellungen!$C$11="7 Tage",7,5),N('Ist-Stunden'!I214)+(N(Krankheitstage!J214)+N(Krankheitstage!V214))*N($C214))))</f>
        <v/>
      </c>
      <c r="AN214" s="76">
        <f>IF($B214="",0,IF(Einstellungen!$C$10="Ja",MAX(IF(Einstellungen!$C$11="7 Tage",MAX(0,(MIN(DATE(2026,6,0),IF(Mitarbeiter!$D214="",DATE(2026,6,0),Mitarbeiter!$D214),TODAY()))-(MAX(DATE(2026,5,1),Mitarbeiter!$C214))+1),MAX(0,NETWORKDAYS(MAX(DATE(2026,5,1),Mitarbeiter!$C214),MIN(DATE(2026,6,0),IF(Mitarbeiter!$D214="",DATE(2026,6,0),Mitarbeiter!$D214),TODAY()),Einstellungen!$F$13:$F$67)))*N(Mitarbeiter!$E214)/IF(Einstellungen!$C$11="7 Tage",7,5),N('Ist-Stunden'!J214)),MAX(IF(Einstellungen!$C$11="7 Tage",MAX(0,(MIN(DATE(2026,6,0),IF(Mitarbeiter!$D214="",DATE(2026,6,0),Mitarbeiter!$D214),TODAY()))-(MAX(DATE(2026,5,1),Mitarbeiter!$C214))+1),MAX(0,NETWORKDAYS(MAX(DATE(2026,5,1),Mitarbeiter!$C214),MIN(DATE(2026,6,0),IF(Mitarbeiter!$D214="",DATE(2026,6,0),Mitarbeiter!$D214),TODAY()),Einstellungen!$F$13:$F$67)))*N(Mitarbeiter!$E214)/IF(Einstellungen!$C$11="7 Tage",7,5),N('Ist-Stunden'!J214)+(N(Krankheitstage!K214)+N(Krankheitstage!W214))*N($C214))))</f>
        <v/>
      </c>
      <c r="AO214" s="76">
        <f>IF($B214="",0,IF(Einstellungen!$C$10="Ja",MAX(IF(Einstellungen!$C$11="7 Tage",MAX(0,(MIN(DATE(2026,7,0),IF(Mitarbeiter!$D214="",DATE(2026,7,0),Mitarbeiter!$D214),TODAY()))-(MAX(DATE(2026,6,1),Mitarbeiter!$C214))+1),MAX(0,NETWORKDAYS(MAX(DATE(2026,6,1),Mitarbeiter!$C214),MIN(DATE(2026,7,0),IF(Mitarbeiter!$D214="",DATE(2026,7,0),Mitarbeiter!$D214),TODAY()),Einstellungen!$F$13:$F$67)))*N(Mitarbeiter!$E214)/IF(Einstellungen!$C$11="7 Tage",7,5),N('Ist-Stunden'!K214)),MAX(IF(Einstellungen!$C$11="7 Tage",MAX(0,(MIN(DATE(2026,7,0),IF(Mitarbeiter!$D214="",DATE(2026,7,0),Mitarbeiter!$D214),TODAY()))-(MAX(DATE(2026,6,1),Mitarbeiter!$C214))+1),MAX(0,NETWORKDAYS(MAX(DATE(2026,6,1),Mitarbeiter!$C214),MIN(DATE(2026,7,0),IF(Mitarbeiter!$D214="",DATE(2026,7,0),Mitarbeiter!$D214),TODAY()),Einstellungen!$F$13:$F$67)))*N(Mitarbeiter!$E214)/IF(Einstellungen!$C$11="7 Tage",7,5),N('Ist-Stunden'!K214)+(N(Krankheitstage!L214)+N(Krankheitstage!X214))*N($C214))))</f>
        <v/>
      </c>
      <c r="AP214" s="76">
        <f>IF($B214="",0,IF(Einstellungen!$C$10="Ja",MAX(IF(Einstellungen!$C$11="7 Tage",MAX(0,(MIN(DATE(2026,8,0),IF(Mitarbeiter!$D214="",DATE(2026,8,0),Mitarbeiter!$D214),TODAY()))-(MAX(DATE(2026,7,1),Mitarbeiter!$C214))+1),MAX(0,NETWORKDAYS(MAX(DATE(2026,7,1),Mitarbeiter!$C214),MIN(DATE(2026,8,0),IF(Mitarbeiter!$D214="",DATE(2026,8,0),Mitarbeiter!$D214),TODAY()),Einstellungen!$F$13:$F$67)))*N(Mitarbeiter!$E214)/IF(Einstellungen!$C$11="7 Tage",7,5),N('Ist-Stunden'!L214)),MAX(IF(Einstellungen!$C$11="7 Tage",MAX(0,(MIN(DATE(2026,8,0),IF(Mitarbeiter!$D214="",DATE(2026,8,0),Mitarbeiter!$D214),TODAY()))-(MAX(DATE(2026,7,1),Mitarbeiter!$C214))+1),MAX(0,NETWORKDAYS(MAX(DATE(2026,7,1),Mitarbeiter!$C214),MIN(DATE(2026,8,0),IF(Mitarbeiter!$D214="",DATE(2026,8,0),Mitarbeiter!$D214),TODAY()),Einstellungen!$F$13:$F$67)))*N(Mitarbeiter!$E214)/IF(Einstellungen!$C$11="7 Tage",7,5),N('Ist-Stunden'!L214)+(N(Krankheitstage!M214)+N(Krankheitstage!Y214))*N($C214))))</f>
        <v/>
      </c>
      <c r="AQ214" s="76">
        <f>IF($B214="",0,IF(Einstellungen!$C$10="Ja",MAX(IF(Einstellungen!$C$11="7 Tage",MAX(0,(MIN(DATE(2026,9,0),IF(Mitarbeiter!$D214="",DATE(2026,9,0),Mitarbeiter!$D214),TODAY()))-(MAX(DATE(2026,8,1),Mitarbeiter!$C214))+1),MAX(0,NETWORKDAYS(MAX(DATE(2026,8,1),Mitarbeiter!$C214),MIN(DATE(2026,9,0),IF(Mitarbeiter!$D214="",DATE(2026,9,0),Mitarbeiter!$D214),TODAY()),Einstellungen!$F$13:$F$67)))*N(Mitarbeiter!$E214)/IF(Einstellungen!$C$11="7 Tage",7,5),N('Ist-Stunden'!M214)),MAX(IF(Einstellungen!$C$11="7 Tage",MAX(0,(MIN(DATE(2026,9,0),IF(Mitarbeiter!$D214="",DATE(2026,9,0),Mitarbeiter!$D214),TODAY()))-(MAX(DATE(2026,8,1),Mitarbeiter!$C214))+1),MAX(0,NETWORKDAYS(MAX(DATE(2026,8,1),Mitarbeiter!$C214),MIN(DATE(2026,9,0),IF(Mitarbeiter!$D214="",DATE(2026,9,0),Mitarbeiter!$D214),TODAY()),Einstellungen!$F$13:$F$67)))*N(Mitarbeiter!$E214)/IF(Einstellungen!$C$11="7 Tage",7,5),N('Ist-Stunden'!M214)+(N(Krankheitstage!N214)+N(Krankheitstage!Z214))*N($C214))))</f>
        <v/>
      </c>
      <c r="AR214" s="76">
        <f>IF($B214="",0,IF(Einstellungen!$C$10="Ja",MAX(IF(Einstellungen!$C$11="7 Tage",MAX(0,(MIN(DATE(2026,10,0),IF(Mitarbeiter!$D214="",DATE(2026,10,0),Mitarbeiter!$D214),TODAY()))-(MAX(DATE(2026,9,1),Mitarbeiter!$C214))+1),MAX(0,NETWORKDAYS(MAX(DATE(2026,9,1),Mitarbeiter!$C214),MIN(DATE(2026,10,0),IF(Mitarbeiter!$D214="",DATE(2026,10,0),Mitarbeiter!$D214),TODAY()),Einstellungen!$F$13:$F$67)))*N(Mitarbeiter!$E214)/IF(Einstellungen!$C$11="7 Tage",7,5),N('Ist-Stunden'!N214)),MAX(IF(Einstellungen!$C$11="7 Tage",MAX(0,(MIN(DATE(2026,10,0),IF(Mitarbeiter!$D214="",DATE(2026,10,0),Mitarbeiter!$D214),TODAY()))-(MAX(DATE(2026,9,1),Mitarbeiter!$C214))+1),MAX(0,NETWORKDAYS(MAX(DATE(2026,9,1),Mitarbeiter!$C214),MIN(DATE(2026,10,0),IF(Mitarbeiter!$D214="",DATE(2026,10,0),Mitarbeiter!$D214),TODAY()),Einstellungen!$F$13:$F$67)))*N(Mitarbeiter!$E214)/IF(Einstellungen!$C$11="7 Tage",7,5),N('Ist-Stunden'!N214)+(N(Krankheitstage!O214)+N(Krankheitstage!AA214))*N($C214))))</f>
        <v/>
      </c>
      <c r="AS214" s="76">
        <f>IF($B214="",0,IF(Einstellungen!$C$10="Ja",MAX(IF(Einstellungen!$C$11="7 Tage",MAX(0,(MIN(DATE(2026,11,0),IF(Mitarbeiter!$D214="",DATE(2026,11,0),Mitarbeiter!$D214),TODAY()))-(MAX(DATE(2026,10,1),Mitarbeiter!$C214))+1),MAX(0,NETWORKDAYS(MAX(DATE(2026,10,1),Mitarbeiter!$C214),MIN(DATE(2026,11,0),IF(Mitarbeiter!$D214="",DATE(2026,11,0),Mitarbeiter!$D214),TODAY()),Einstellungen!$F$13:$F$67)))*N(Mitarbeiter!$E214)/IF(Einstellungen!$C$11="7 Tage",7,5),N('Ist-Stunden'!O214)),MAX(IF(Einstellungen!$C$11="7 Tage",MAX(0,(MIN(DATE(2026,11,0),IF(Mitarbeiter!$D214="",DATE(2026,11,0),Mitarbeiter!$D214),TODAY()))-(MAX(DATE(2026,10,1),Mitarbeiter!$C214))+1),MAX(0,NETWORKDAYS(MAX(DATE(2026,10,1),Mitarbeiter!$C214),MIN(DATE(2026,11,0),IF(Mitarbeiter!$D214="",DATE(2026,11,0),Mitarbeiter!$D214),TODAY()),Einstellungen!$F$13:$F$67)))*N(Mitarbeiter!$E214)/IF(Einstellungen!$C$11="7 Tage",7,5),N('Ist-Stunden'!O214)+(N(Krankheitstage!P214)+N(Krankheitstage!AB214))*N($C214))))</f>
        <v/>
      </c>
      <c r="AT214" s="76">
        <f>IF($B214="",0,IF(Einstellungen!$C$10="Ja",MAX(IF(Einstellungen!$C$11="7 Tage",MAX(0,(MIN(DATE(2026,12,0),IF(Mitarbeiter!$D214="",DATE(2026,12,0),Mitarbeiter!$D214),TODAY()))-(MAX(DATE(2026,11,1),Mitarbeiter!$C214))+1),MAX(0,NETWORKDAYS(MAX(DATE(2026,11,1),Mitarbeiter!$C214),MIN(DATE(2026,12,0),IF(Mitarbeiter!$D214="",DATE(2026,12,0),Mitarbeiter!$D214),TODAY()),Einstellungen!$F$13:$F$67)))*N(Mitarbeiter!$E214)/IF(Einstellungen!$C$11="7 Tage",7,5),N('Ist-Stunden'!P214)),MAX(IF(Einstellungen!$C$11="7 Tage",MAX(0,(MIN(DATE(2026,12,0),IF(Mitarbeiter!$D214="",DATE(2026,12,0),Mitarbeiter!$D214),TODAY()))-(MAX(DATE(2026,11,1),Mitarbeiter!$C214))+1),MAX(0,NETWORKDAYS(MAX(DATE(2026,11,1),Mitarbeiter!$C214),MIN(DATE(2026,12,0),IF(Mitarbeiter!$D214="",DATE(2026,12,0),Mitarbeiter!$D214),TODAY()),Einstellungen!$F$13:$F$67)))*N(Mitarbeiter!$E214)/IF(Einstellungen!$C$11="7 Tage",7,5),N('Ist-Stunden'!P214)+(N(Krankheitstage!Q214)+N(Krankheitstage!AC214))*N($C214))))</f>
        <v/>
      </c>
      <c r="AU214" s="76">
        <f>IF($B214="",0,IF(Einstellungen!$C$10="Ja",MAX(IF(Einstellungen!$C$11="7 Tage",MAX(0,(MIN(DATE(2026,13,0),IF(Mitarbeiter!$D214="",DATE(2026,13,0),Mitarbeiter!$D214),TODAY()))-(MAX(DATE(2026,12,1),Mitarbeiter!$C214))+1),MAX(0,NETWORKDAYS(MAX(DATE(2026,12,1),Mitarbeiter!$C214),MIN(DATE(2026,13,0),IF(Mitarbeiter!$D214="",DATE(2026,13,0),Mitarbeiter!$D214),TODAY()),Einstellungen!$F$13:$F$67)))*N(Mitarbeiter!$E214)/IF(Einstellungen!$C$11="7 Tage",7,5),N('Ist-Stunden'!Q214)),MAX(IF(Einstellungen!$C$11="7 Tage",MAX(0,(MIN(DATE(2026,13,0),IF(Mitarbeiter!$D214="",DATE(2026,13,0),Mitarbeiter!$D214),TODAY()))-(MAX(DATE(2026,12,1),Mitarbeiter!$C214))+1),MAX(0,NETWORKDAYS(MAX(DATE(2026,12,1),Mitarbeiter!$C214),MIN(DATE(2026,13,0),IF(Mitarbeiter!$D214="",DATE(2026,13,0),Mitarbeiter!$D214),TODAY()),Einstellungen!$F$13:$F$67)))*N(Mitarbeiter!$E214)/IF(Einstellungen!$C$11="7 Tage",7,5),N('Ist-Stunden'!Q214)+(N(Krankheitstage!R214)+N(Krankheitstage!AD214))*N($C214))))</f>
        <v/>
      </c>
      <c r="AV214" s="76">
        <f>IF($B214="",0,IF(Einstellungen!$C$10="Ja",MAX(IF(Einstellungen!$C$11="7 Tage",MAX(0,(MIN(DATE(2027,2,0),IF(Mitarbeiter!$D214="",DATE(2027,2,0),Mitarbeiter!$D214),TODAY()))-(MAX(DATE(2027,1,1),Mitarbeiter!$C214))+1),MAX(0,NETWORKDAYS(MAX(DATE(2027,1,1),Mitarbeiter!$C214),MIN(DATE(2027,2,0),IF(Mitarbeiter!$D214="",DATE(2027,2,0),Mitarbeiter!$D214),TODAY()),Einstellungen!$F$13:$F$67)))*N(Mitarbeiter!$E214)/IF(Einstellungen!$C$11="7 Tage",7,5),N('Ist-Stunden'!R214)),MAX(IF(Einstellungen!$C$11="7 Tage",MAX(0,(MIN(DATE(2027,2,0),IF(Mitarbeiter!$D214="",DATE(2027,2,0),Mitarbeiter!$D214),TODAY()))-(MAX(DATE(2027,1,1),Mitarbeiter!$C214))+1),MAX(0,NETWORKDAYS(MAX(DATE(2027,1,1),Mitarbeiter!$C214),MIN(DATE(2027,2,0),IF(Mitarbeiter!$D214="",DATE(2027,2,0),Mitarbeiter!$D214),TODAY()),Einstellungen!$F$13:$F$67)))*N(Mitarbeiter!$E214)/IF(Einstellungen!$C$11="7 Tage",7,5),N('Ist-Stunden'!R214)+(N(Krankheitstage!AE214)+N(Krankheitstage!AQ214))*N($C214))))</f>
        <v/>
      </c>
      <c r="AW214" s="76">
        <f>IF($B214="",0,IF(Einstellungen!$C$10="Ja",MAX(IF(Einstellungen!$C$11="7 Tage",MAX(0,(MIN(DATE(2027,3,0),IF(Mitarbeiter!$D214="",DATE(2027,3,0),Mitarbeiter!$D214),TODAY()))-(MAX(DATE(2027,2,1),Mitarbeiter!$C214))+1),MAX(0,NETWORKDAYS(MAX(DATE(2027,2,1),Mitarbeiter!$C214),MIN(DATE(2027,3,0),IF(Mitarbeiter!$D214="",DATE(2027,3,0),Mitarbeiter!$D214),TODAY()),Einstellungen!$F$13:$F$67)))*N(Mitarbeiter!$E214)/IF(Einstellungen!$C$11="7 Tage",7,5),N('Ist-Stunden'!S214)),MAX(IF(Einstellungen!$C$11="7 Tage",MAX(0,(MIN(DATE(2027,3,0),IF(Mitarbeiter!$D214="",DATE(2027,3,0),Mitarbeiter!$D214),TODAY()))-(MAX(DATE(2027,2,1),Mitarbeiter!$C214))+1),MAX(0,NETWORKDAYS(MAX(DATE(2027,2,1),Mitarbeiter!$C214),MIN(DATE(2027,3,0),IF(Mitarbeiter!$D214="",DATE(2027,3,0),Mitarbeiter!$D214),TODAY()),Einstellungen!$F$13:$F$67)))*N(Mitarbeiter!$E214)/IF(Einstellungen!$C$11="7 Tage",7,5),N('Ist-Stunden'!S214)+(N(Krankheitstage!AF214)+N(Krankheitstage!AR214))*N($C214))))</f>
        <v/>
      </c>
      <c r="AX214" s="76">
        <f>IF($B214="",0,IF(Einstellungen!$C$10="Ja",MAX(IF(Einstellungen!$C$11="7 Tage",MAX(0,(MIN(DATE(2027,4,0),IF(Mitarbeiter!$D214="",DATE(2027,4,0),Mitarbeiter!$D214),TODAY()))-(MAX(DATE(2027,3,1),Mitarbeiter!$C214))+1),MAX(0,NETWORKDAYS(MAX(DATE(2027,3,1),Mitarbeiter!$C214),MIN(DATE(2027,4,0),IF(Mitarbeiter!$D214="",DATE(2027,4,0),Mitarbeiter!$D214),TODAY()),Einstellungen!$F$13:$F$67)))*N(Mitarbeiter!$E214)/IF(Einstellungen!$C$11="7 Tage",7,5),N('Ist-Stunden'!T214)),MAX(IF(Einstellungen!$C$11="7 Tage",MAX(0,(MIN(DATE(2027,4,0),IF(Mitarbeiter!$D214="",DATE(2027,4,0),Mitarbeiter!$D214),TODAY()))-(MAX(DATE(2027,3,1),Mitarbeiter!$C214))+1),MAX(0,NETWORKDAYS(MAX(DATE(2027,3,1),Mitarbeiter!$C214),MIN(DATE(2027,4,0),IF(Mitarbeiter!$D214="",DATE(2027,4,0),Mitarbeiter!$D214),TODAY()),Einstellungen!$F$13:$F$67)))*N(Mitarbeiter!$E214)/IF(Einstellungen!$C$11="7 Tage",7,5),N('Ist-Stunden'!T214)+(N(Krankheitstage!AG214)+N(Krankheitstage!AS214))*N($C214))))</f>
        <v/>
      </c>
      <c r="AY214" s="76">
        <f>IF($B214="",0,IF(Einstellungen!$C$10="Ja",MAX(IF(Einstellungen!$C$11="7 Tage",MAX(0,(MIN(DATE(2027,5,0),IF(Mitarbeiter!$D214="",DATE(2027,5,0),Mitarbeiter!$D214),TODAY()))-(MAX(DATE(2027,4,1),Mitarbeiter!$C214))+1),MAX(0,NETWORKDAYS(MAX(DATE(2027,4,1),Mitarbeiter!$C214),MIN(DATE(2027,5,0),IF(Mitarbeiter!$D214="",DATE(2027,5,0),Mitarbeiter!$D214),TODAY()),Einstellungen!$F$13:$F$67)))*N(Mitarbeiter!$E214)/IF(Einstellungen!$C$11="7 Tage",7,5),N('Ist-Stunden'!U214)),MAX(IF(Einstellungen!$C$11="7 Tage",MAX(0,(MIN(DATE(2027,5,0),IF(Mitarbeiter!$D214="",DATE(2027,5,0),Mitarbeiter!$D214),TODAY()))-(MAX(DATE(2027,4,1),Mitarbeiter!$C214))+1),MAX(0,NETWORKDAYS(MAX(DATE(2027,4,1),Mitarbeiter!$C214),MIN(DATE(2027,5,0),IF(Mitarbeiter!$D214="",DATE(2027,5,0),Mitarbeiter!$D214),TODAY()),Einstellungen!$F$13:$F$67)))*N(Mitarbeiter!$E214)/IF(Einstellungen!$C$11="7 Tage",7,5),N('Ist-Stunden'!U214)+(N(Krankheitstage!AH214)+N(Krankheitstage!AT214))*N($C214))))</f>
        <v/>
      </c>
      <c r="AZ214" s="76">
        <f>IF($B214="",0,IF(Einstellungen!$C$10="Ja",MAX(IF(Einstellungen!$C$11="7 Tage",MAX(0,(MIN(DATE(2027,6,0),IF(Mitarbeiter!$D214="",DATE(2027,6,0),Mitarbeiter!$D214),TODAY()))-(MAX(DATE(2027,5,1),Mitarbeiter!$C214))+1),MAX(0,NETWORKDAYS(MAX(DATE(2027,5,1),Mitarbeiter!$C214),MIN(DATE(2027,6,0),IF(Mitarbeiter!$D214="",DATE(2027,6,0),Mitarbeiter!$D214),TODAY()),Einstellungen!$F$13:$F$67)))*N(Mitarbeiter!$E214)/IF(Einstellungen!$C$11="7 Tage",7,5),N('Ist-Stunden'!V214)),MAX(IF(Einstellungen!$C$11="7 Tage",MAX(0,(MIN(DATE(2027,6,0),IF(Mitarbeiter!$D214="",DATE(2027,6,0),Mitarbeiter!$D214),TODAY()))-(MAX(DATE(2027,5,1),Mitarbeiter!$C214))+1),MAX(0,NETWORKDAYS(MAX(DATE(2027,5,1),Mitarbeiter!$C214),MIN(DATE(2027,6,0),IF(Mitarbeiter!$D214="",DATE(2027,6,0),Mitarbeiter!$D214),TODAY()),Einstellungen!$F$13:$F$67)))*N(Mitarbeiter!$E214)/IF(Einstellungen!$C$11="7 Tage",7,5),N('Ist-Stunden'!V214)+(N(Krankheitstage!AI214)+N(Krankheitstage!AU214))*N($C214))))</f>
        <v/>
      </c>
      <c r="BA214" s="76">
        <f>IF($B214="",0,IF(Einstellungen!$C$10="Ja",MAX(IF(Einstellungen!$C$11="7 Tage",MAX(0,(MIN(DATE(2027,7,0),IF(Mitarbeiter!$D214="",DATE(2027,7,0),Mitarbeiter!$D214),TODAY()))-(MAX(DATE(2027,6,1),Mitarbeiter!$C214))+1),MAX(0,NETWORKDAYS(MAX(DATE(2027,6,1),Mitarbeiter!$C214),MIN(DATE(2027,7,0),IF(Mitarbeiter!$D214="",DATE(2027,7,0),Mitarbeiter!$D214),TODAY()),Einstellungen!$F$13:$F$67)))*N(Mitarbeiter!$E214)/IF(Einstellungen!$C$11="7 Tage",7,5),N('Ist-Stunden'!W214)),MAX(IF(Einstellungen!$C$11="7 Tage",MAX(0,(MIN(DATE(2027,7,0),IF(Mitarbeiter!$D214="",DATE(2027,7,0),Mitarbeiter!$D214),TODAY()))-(MAX(DATE(2027,6,1),Mitarbeiter!$C214))+1),MAX(0,NETWORKDAYS(MAX(DATE(2027,6,1),Mitarbeiter!$C214),MIN(DATE(2027,7,0),IF(Mitarbeiter!$D214="",DATE(2027,7,0),Mitarbeiter!$D214),TODAY()),Einstellungen!$F$13:$F$67)))*N(Mitarbeiter!$E214)/IF(Einstellungen!$C$11="7 Tage",7,5),N('Ist-Stunden'!W214)+(N(Krankheitstage!AJ214)+N(Krankheitstage!AV214))*N($C214))))</f>
        <v/>
      </c>
      <c r="BB214" s="76">
        <f>IF($B214="",0,IF(Einstellungen!$C$10="Ja",MAX(IF(Einstellungen!$C$11="7 Tage",MAX(0,(MIN(DATE(2027,8,0),IF(Mitarbeiter!$D214="",DATE(2027,8,0),Mitarbeiter!$D214),TODAY()))-(MAX(DATE(2027,7,1),Mitarbeiter!$C214))+1),MAX(0,NETWORKDAYS(MAX(DATE(2027,7,1),Mitarbeiter!$C214),MIN(DATE(2027,8,0),IF(Mitarbeiter!$D214="",DATE(2027,8,0),Mitarbeiter!$D214),TODAY()),Einstellungen!$F$13:$F$67)))*N(Mitarbeiter!$E214)/IF(Einstellungen!$C$11="7 Tage",7,5),N('Ist-Stunden'!X214)),MAX(IF(Einstellungen!$C$11="7 Tage",MAX(0,(MIN(DATE(2027,8,0),IF(Mitarbeiter!$D214="",DATE(2027,8,0),Mitarbeiter!$D214),TODAY()))-(MAX(DATE(2027,7,1),Mitarbeiter!$C214))+1),MAX(0,NETWORKDAYS(MAX(DATE(2027,7,1),Mitarbeiter!$C214),MIN(DATE(2027,8,0),IF(Mitarbeiter!$D214="",DATE(2027,8,0),Mitarbeiter!$D214),TODAY()),Einstellungen!$F$13:$F$67)))*N(Mitarbeiter!$E214)/IF(Einstellungen!$C$11="7 Tage",7,5),N('Ist-Stunden'!X214)+(N(Krankheitstage!AK214)+N(Krankheitstage!AW214))*N($C214))))</f>
        <v/>
      </c>
      <c r="BC214" s="76">
        <f>IF($B214="",0,IF(Einstellungen!$C$10="Ja",MAX(IF(Einstellungen!$C$11="7 Tage",MAX(0,(MIN(DATE(2027,9,0),IF(Mitarbeiter!$D214="",DATE(2027,9,0),Mitarbeiter!$D214),TODAY()))-(MAX(DATE(2027,8,1),Mitarbeiter!$C214))+1),MAX(0,NETWORKDAYS(MAX(DATE(2027,8,1),Mitarbeiter!$C214),MIN(DATE(2027,9,0),IF(Mitarbeiter!$D214="",DATE(2027,9,0),Mitarbeiter!$D214),TODAY()),Einstellungen!$F$13:$F$67)))*N(Mitarbeiter!$E214)/IF(Einstellungen!$C$11="7 Tage",7,5),N('Ist-Stunden'!Y214)),MAX(IF(Einstellungen!$C$11="7 Tage",MAX(0,(MIN(DATE(2027,9,0),IF(Mitarbeiter!$D214="",DATE(2027,9,0),Mitarbeiter!$D214),TODAY()))-(MAX(DATE(2027,8,1),Mitarbeiter!$C214))+1),MAX(0,NETWORKDAYS(MAX(DATE(2027,8,1),Mitarbeiter!$C214),MIN(DATE(2027,9,0),IF(Mitarbeiter!$D214="",DATE(2027,9,0),Mitarbeiter!$D214),TODAY()),Einstellungen!$F$13:$F$67)))*N(Mitarbeiter!$E214)/IF(Einstellungen!$C$11="7 Tage",7,5),N('Ist-Stunden'!Y214)+(N(Krankheitstage!AL214)+N(Krankheitstage!AX214))*N($C214))))</f>
        <v/>
      </c>
      <c r="BD214" s="76">
        <f>IF($B214="",0,IF(Einstellungen!$C$10="Ja",MAX(IF(Einstellungen!$C$11="7 Tage",MAX(0,(MIN(DATE(2027,10,0),IF(Mitarbeiter!$D214="",DATE(2027,10,0),Mitarbeiter!$D214),TODAY()))-(MAX(DATE(2027,9,1),Mitarbeiter!$C214))+1),MAX(0,NETWORKDAYS(MAX(DATE(2027,9,1),Mitarbeiter!$C214),MIN(DATE(2027,10,0),IF(Mitarbeiter!$D214="",DATE(2027,10,0),Mitarbeiter!$D214),TODAY()),Einstellungen!$F$13:$F$67)))*N(Mitarbeiter!$E214)/IF(Einstellungen!$C$11="7 Tage",7,5),N('Ist-Stunden'!Z214)),MAX(IF(Einstellungen!$C$11="7 Tage",MAX(0,(MIN(DATE(2027,10,0),IF(Mitarbeiter!$D214="",DATE(2027,10,0),Mitarbeiter!$D214),TODAY()))-(MAX(DATE(2027,9,1),Mitarbeiter!$C214))+1),MAX(0,NETWORKDAYS(MAX(DATE(2027,9,1),Mitarbeiter!$C214),MIN(DATE(2027,10,0),IF(Mitarbeiter!$D214="",DATE(2027,10,0),Mitarbeiter!$D214),TODAY()),Einstellungen!$F$13:$F$67)))*N(Mitarbeiter!$E214)/IF(Einstellungen!$C$11="7 Tage",7,5),N('Ist-Stunden'!Z214)+(N(Krankheitstage!AM214)+N(Krankheitstage!AY214))*N($C214))))</f>
        <v/>
      </c>
      <c r="BE214" s="76">
        <f>IF($B214="",0,IF(Einstellungen!$C$10="Ja",MAX(IF(Einstellungen!$C$11="7 Tage",MAX(0,(MIN(DATE(2027,11,0),IF(Mitarbeiter!$D214="",DATE(2027,11,0),Mitarbeiter!$D214),TODAY()))-(MAX(DATE(2027,10,1),Mitarbeiter!$C214))+1),MAX(0,NETWORKDAYS(MAX(DATE(2027,10,1),Mitarbeiter!$C214),MIN(DATE(2027,11,0),IF(Mitarbeiter!$D214="",DATE(2027,11,0),Mitarbeiter!$D214),TODAY()),Einstellungen!$F$13:$F$67)))*N(Mitarbeiter!$E214)/IF(Einstellungen!$C$11="7 Tage",7,5),N('Ist-Stunden'!AA214)),MAX(IF(Einstellungen!$C$11="7 Tage",MAX(0,(MIN(DATE(2027,11,0),IF(Mitarbeiter!$D214="",DATE(2027,11,0),Mitarbeiter!$D214),TODAY()))-(MAX(DATE(2027,10,1),Mitarbeiter!$C214))+1),MAX(0,NETWORKDAYS(MAX(DATE(2027,10,1),Mitarbeiter!$C214),MIN(DATE(2027,11,0),IF(Mitarbeiter!$D214="",DATE(2027,11,0),Mitarbeiter!$D214),TODAY()),Einstellungen!$F$13:$F$67)))*N(Mitarbeiter!$E214)/IF(Einstellungen!$C$11="7 Tage",7,5),N('Ist-Stunden'!AA214)+(N(Krankheitstage!AN214)+N(Krankheitstage!AZ214))*N($C214))))</f>
        <v/>
      </c>
      <c r="BF214" s="76">
        <f>IF($B214="",0,IF(Einstellungen!$C$10="Ja",MAX(IF(Einstellungen!$C$11="7 Tage",MAX(0,(MIN(DATE(2027,12,0),IF(Mitarbeiter!$D214="",DATE(2027,12,0),Mitarbeiter!$D214),TODAY()))-(MAX(DATE(2027,11,1),Mitarbeiter!$C214))+1),MAX(0,NETWORKDAYS(MAX(DATE(2027,11,1),Mitarbeiter!$C214),MIN(DATE(2027,12,0),IF(Mitarbeiter!$D214="",DATE(2027,12,0),Mitarbeiter!$D214),TODAY()),Einstellungen!$F$13:$F$67)))*N(Mitarbeiter!$E214)/IF(Einstellungen!$C$11="7 Tage",7,5),N('Ist-Stunden'!AB214)),MAX(IF(Einstellungen!$C$11="7 Tage",MAX(0,(MIN(DATE(2027,12,0),IF(Mitarbeiter!$D214="",DATE(2027,12,0),Mitarbeiter!$D214),TODAY()))-(MAX(DATE(2027,11,1),Mitarbeiter!$C214))+1),MAX(0,NETWORKDAYS(MAX(DATE(2027,11,1),Mitarbeiter!$C214),MIN(DATE(2027,12,0),IF(Mitarbeiter!$D214="",DATE(2027,12,0),Mitarbeiter!$D214),TODAY()),Einstellungen!$F$13:$F$67)))*N(Mitarbeiter!$E214)/IF(Einstellungen!$C$11="7 Tage",7,5),N('Ist-Stunden'!AB214)+(N(Krankheitstage!AO214)+N(Krankheitstage!BA214))*N($C214))))</f>
        <v/>
      </c>
      <c r="BG214" s="76">
        <f>IF($B214="",0,IF(Einstellungen!$C$10="Ja",MAX(IF(Einstellungen!$C$11="7 Tage",MAX(0,(MIN(DATE(2027,13,0),IF(Mitarbeiter!$D214="",DATE(2027,13,0),Mitarbeiter!$D214),TODAY()))-(MAX(DATE(2027,12,1),Mitarbeiter!$C214))+1),MAX(0,NETWORKDAYS(MAX(DATE(2027,12,1),Mitarbeiter!$C214),MIN(DATE(2027,13,0),IF(Mitarbeiter!$D214="",DATE(2027,13,0),Mitarbeiter!$D214),TODAY()),Einstellungen!$F$13:$F$67)))*N(Mitarbeiter!$E214)/IF(Einstellungen!$C$11="7 Tage",7,5),N('Ist-Stunden'!AC214)),MAX(IF(Einstellungen!$C$11="7 Tage",MAX(0,(MIN(DATE(2027,13,0),IF(Mitarbeiter!$D214="",DATE(2027,13,0),Mitarbeiter!$D214),TODAY()))-(MAX(DATE(2027,12,1),Mitarbeiter!$C214))+1),MAX(0,NETWORKDAYS(MAX(DATE(2027,12,1),Mitarbeiter!$C214),MIN(DATE(2027,13,0),IF(Mitarbeiter!$D214="",DATE(2027,13,0),Mitarbeiter!$D214),TODAY()),Einstellungen!$F$13:$F$67)))*N(Mitarbeiter!$E214)/IF(Einstellungen!$C$11="7 Tage",7,5),N('Ist-Stunden'!AC214)+(N(Krankheitstage!AP214)+N(Krankheitstage!BB214))*N($C214))))</f>
        <v/>
      </c>
      <c r="BH214" s="76">
        <f>IF($B214="",0,IF(Einstellungen!$C$10="Ja",MAX(IF(Einstellungen!$C$11="7 Tage",MAX(0,(MIN(DATE(2028,2,0),IF(Mitarbeiter!$D214="",DATE(2028,2,0),Mitarbeiter!$D214),TODAY()))-(MAX(DATE(2028,1,1),Mitarbeiter!$C214))+1),MAX(0,NETWORKDAYS(MAX(DATE(2028,1,1),Mitarbeiter!$C214),MIN(DATE(2028,2,0),IF(Mitarbeiter!$D214="",DATE(2028,2,0),Mitarbeiter!$D214),TODAY()),Einstellungen!$F$13:$F$67)))*N(Mitarbeiter!$E214)/IF(Einstellungen!$C$11="7 Tage",7,5),N('Ist-Stunden'!AD214)),MAX(IF(Einstellungen!$C$11="7 Tage",MAX(0,(MIN(DATE(2028,2,0),IF(Mitarbeiter!$D214="",DATE(2028,2,0),Mitarbeiter!$D214),TODAY()))-(MAX(DATE(2028,1,1),Mitarbeiter!$C214))+1),MAX(0,NETWORKDAYS(MAX(DATE(2028,1,1),Mitarbeiter!$C214),MIN(DATE(2028,2,0),IF(Mitarbeiter!$D214="",DATE(2028,2,0),Mitarbeiter!$D214),TODAY()),Einstellungen!$F$13:$F$67)))*N(Mitarbeiter!$E214)/IF(Einstellungen!$C$11="7 Tage",7,5),N('Ist-Stunden'!AD214)+(N(Krankheitstage!BC214)+N(Krankheitstage!BO214))*N($C214))))</f>
        <v/>
      </c>
      <c r="BI214" s="76">
        <f>IF($B214="",0,IF(Einstellungen!$C$10="Ja",MAX(IF(Einstellungen!$C$11="7 Tage",MAX(0,(MIN(DATE(2028,3,0),IF(Mitarbeiter!$D214="",DATE(2028,3,0),Mitarbeiter!$D214),TODAY()))-(MAX(DATE(2028,2,1),Mitarbeiter!$C214))+1),MAX(0,NETWORKDAYS(MAX(DATE(2028,2,1),Mitarbeiter!$C214),MIN(DATE(2028,3,0),IF(Mitarbeiter!$D214="",DATE(2028,3,0),Mitarbeiter!$D214),TODAY()),Einstellungen!$F$13:$F$67)))*N(Mitarbeiter!$E214)/IF(Einstellungen!$C$11="7 Tage",7,5),N('Ist-Stunden'!AE214)),MAX(IF(Einstellungen!$C$11="7 Tage",MAX(0,(MIN(DATE(2028,3,0),IF(Mitarbeiter!$D214="",DATE(2028,3,0),Mitarbeiter!$D214),TODAY()))-(MAX(DATE(2028,2,1),Mitarbeiter!$C214))+1),MAX(0,NETWORKDAYS(MAX(DATE(2028,2,1),Mitarbeiter!$C214),MIN(DATE(2028,3,0),IF(Mitarbeiter!$D214="",DATE(2028,3,0),Mitarbeiter!$D214),TODAY()),Einstellungen!$F$13:$F$67)))*N(Mitarbeiter!$E214)/IF(Einstellungen!$C$11="7 Tage",7,5),N('Ist-Stunden'!AE214)+(N(Krankheitstage!BD214)+N(Krankheitstage!BP214))*N($C214))))</f>
        <v/>
      </c>
      <c r="BJ214" s="76">
        <f>IF($B214="",0,IF(Einstellungen!$C$10="Ja",MAX(IF(Einstellungen!$C$11="7 Tage",MAX(0,(MIN(DATE(2028,4,0),IF(Mitarbeiter!$D214="",DATE(2028,4,0),Mitarbeiter!$D214),TODAY()))-(MAX(DATE(2028,3,1),Mitarbeiter!$C214))+1),MAX(0,NETWORKDAYS(MAX(DATE(2028,3,1),Mitarbeiter!$C214),MIN(DATE(2028,4,0),IF(Mitarbeiter!$D214="",DATE(2028,4,0),Mitarbeiter!$D214),TODAY()),Einstellungen!$F$13:$F$67)))*N(Mitarbeiter!$E214)/IF(Einstellungen!$C$11="7 Tage",7,5),N('Ist-Stunden'!AF214)),MAX(IF(Einstellungen!$C$11="7 Tage",MAX(0,(MIN(DATE(2028,4,0),IF(Mitarbeiter!$D214="",DATE(2028,4,0),Mitarbeiter!$D214),TODAY()))-(MAX(DATE(2028,3,1),Mitarbeiter!$C214))+1),MAX(0,NETWORKDAYS(MAX(DATE(2028,3,1),Mitarbeiter!$C214),MIN(DATE(2028,4,0),IF(Mitarbeiter!$D214="",DATE(2028,4,0),Mitarbeiter!$D214),TODAY()),Einstellungen!$F$13:$F$67)))*N(Mitarbeiter!$E214)/IF(Einstellungen!$C$11="7 Tage",7,5),N('Ist-Stunden'!AF214)+(N(Krankheitstage!BE214)+N(Krankheitstage!BQ214))*N($C214))))</f>
        <v/>
      </c>
      <c r="BK214" s="76">
        <f>IF($B214="",0,IF(Einstellungen!$C$10="Ja",MAX(IF(Einstellungen!$C$11="7 Tage",MAX(0,(MIN(DATE(2028,5,0),IF(Mitarbeiter!$D214="",DATE(2028,5,0),Mitarbeiter!$D214),TODAY()))-(MAX(DATE(2028,4,1),Mitarbeiter!$C214))+1),MAX(0,NETWORKDAYS(MAX(DATE(2028,4,1),Mitarbeiter!$C214),MIN(DATE(2028,5,0),IF(Mitarbeiter!$D214="",DATE(2028,5,0),Mitarbeiter!$D214),TODAY()),Einstellungen!$F$13:$F$67)))*N(Mitarbeiter!$E214)/IF(Einstellungen!$C$11="7 Tage",7,5),N('Ist-Stunden'!AG214)),MAX(IF(Einstellungen!$C$11="7 Tage",MAX(0,(MIN(DATE(2028,5,0),IF(Mitarbeiter!$D214="",DATE(2028,5,0),Mitarbeiter!$D214),TODAY()))-(MAX(DATE(2028,4,1),Mitarbeiter!$C214))+1),MAX(0,NETWORKDAYS(MAX(DATE(2028,4,1),Mitarbeiter!$C214),MIN(DATE(2028,5,0),IF(Mitarbeiter!$D214="",DATE(2028,5,0),Mitarbeiter!$D214),TODAY()),Einstellungen!$F$13:$F$67)))*N(Mitarbeiter!$E214)/IF(Einstellungen!$C$11="7 Tage",7,5),N('Ist-Stunden'!AG214)+(N(Krankheitstage!BF214)+N(Krankheitstage!BR214))*N($C214))))</f>
        <v/>
      </c>
      <c r="BL214" s="76">
        <f>IF($B214="",0,IF(Einstellungen!$C$10="Ja",MAX(IF(Einstellungen!$C$11="7 Tage",MAX(0,(MIN(DATE(2028,6,0),IF(Mitarbeiter!$D214="",DATE(2028,6,0),Mitarbeiter!$D214),TODAY()))-(MAX(DATE(2028,5,1),Mitarbeiter!$C214))+1),MAX(0,NETWORKDAYS(MAX(DATE(2028,5,1),Mitarbeiter!$C214),MIN(DATE(2028,6,0),IF(Mitarbeiter!$D214="",DATE(2028,6,0),Mitarbeiter!$D214),TODAY()),Einstellungen!$F$13:$F$67)))*N(Mitarbeiter!$E214)/IF(Einstellungen!$C$11="7 Tage",7,5),N('Ist-Stunden'!AH214)),MAX(IF(Einstellungen!$C$11="7 Tage",MAX(0,(MIN(DATE(2028,6,0),IF(Mitarbeiter!$D214="",DATE(2028,6,0),Mitarbeiter!$D214),TODAY()))-(MAX(DATE(2028,5,1),Mitarbeiter!$C214))+1),MAX(0,NETWORKDAYS(MAX(DATE(2028,5,1),Mitarbeiter!$C214),MIN(DATE(2028,6,0),IF(Mitarbeiter!$D214="",DATE(2028,6,0),Mitarbeiter!$D214),TODAY()),Einstellungen!$F$13:$F$67)))*N(Mitarbeiter!$E214)/IF(Einstellungen!$C$11="7 Tage",7,5),N('Ist-Stunden'!AH214)+(N(Krankheitstage!BG214)+N(Krankheitstage!BS214))*N($C214))))</f>
        <v/>
      </c>
      <c r="BM214" s="76">
        <f>IF($B214="",0,IF(Einstellungen!$C$10="Ja",MAX(IF(Einstellungen!$C$11="7 Tage",MAX(0,(MIN(DATE(2028,7,0),IF(Mitarbeiter!$D214="",DATE(2028,7,0),Mitarbeiter!$D214),TODAY()))-(MAX(DATE(2028,6,1),Mitarbeiter!$C214))+1),MAX(0,NETWORKDAYS(MAX(DATE(2028,6,1),Mitarbeiter!$C214),MIN(DATE(2028,7,0),IF(Mitarbeiter!$D214="",DATE(2028,7,0),Mitarbeiter!$D214),TODAY()),Einstellungen!$F$13:$F$67)))*N(Mitarbeiter!$E214)/IF(Einstellungen!$C$11="7 Tage",7,5),N('Ist-Stunden'!AI214)),MAX(IF(Einstellungen!$C$11="7 Tage",MAX(0,(MIN(DATE(2028,7,0),IF(Mitarbeiter!$D214="",DATE(2028,7,0),Mitarbeiter!$D214),TODAY()))-(MAX(DATE(2028,6,1),Mitarbeiter!$C214))+1),MAX(0,NETWORKDAYS(MAX(DATE(2028,6,1),Mitarbeiter!$C214),MIN(DATE(2028,7,0),IF(Mitarbeiter!$D214="",DATE(2028,7,0),Mitarbeiter!$D214),TODAY()),Einstellungen!$F$13:$F$67)))*N(Mitarbeiter!$E214)/IF(Einstellungen!$C$11="7 Tage",7,5),N('Ist-Stunden'!AI214)+(N(Krankheitstage!BH214)+N(Krankheitstage!BT214))*N($C214))))</f>
        <v/>
      </c>
      <c r="BN214" s="76">
        <f>IF($B214="",0,IF(Einstellungen!$C$10="Ja",MAX(IF(Einstellungen!$C$11="7 Tage",MAX(0,(MIN(DATE(2028,8,0),IF(Mitarbeiter!$D214="",DATE(2028,8,0),Mitarbeiter!$D214),TODAY()))-(MAX(DATE(2028,7,1),Mitarbeiter!$C214))+1),MAX(0,NETWORKDAYS(MAX(DATE(2028,7,1),Mitarbeiter!$C214),MIN(DATE(2028,8,0),IF(Mitarbeiter!$D214="",DATE(2028,8,0),Mitarbeiter!$D214),TODAY()),Einstellungen!$F$13:$F$67)))*N(Mitarbeiter!$E214)/IF(Einstellungen!$C$11="7 Tage",7,5),N('Ist-Stunden'!AJ214)),MAX(IF(Einstellungen!$C$11="7 Tage",MAX(0,(MIN(DATE(2028,8,0),IF(Mitarbeiter!$D214="",DATE(2028,8,0),Mitarbeiter!$D214),TODAY()))-(MAX(DATE(2028,7,1),Mitarbeiter!$C214))+1),MAX(0,NETWORKDAYS(MAX(DATE(2028,7,1),Mitarbeiter!$C214),MIN(DATE(2028,8,0),IF(Mitarbeiter!$D214="",DATE(2028,8,0),Mitarbeiter!$D214),TODAY()),Einstellungen!$F$13:$F$67)))*N(Mitarbeiter!$E214)/IF(Einstellungen!$C$11="7 Tage",7,5),N('Ist-Stunden'!AJ214)+(N(Krankheitstage!BI214)+N(Krankheitstage!BU214))*N($C214))))</f>
        <v/>
      </c>
      <c r="BO214" s="76">
        <f>IF($B214="",0,IF(Einstellungen!$C$10="Ja",MAX(IF(Einstellungen!$C$11="7 Tage",MAX(0,(MIN(DATE(2028,9,0),IF(Mitarbeiter!$D214="",DATE(2028,9,0),Mitarbeiter!$D214),TODAY()))-(MAX(DATE(2028,8,1),Mitarbeiter!$C214))+1),MAX(0,NETWORKDAYS(MAX(DATE(2028,8,1),Mitarbeiter!$C214),MIN(DATE(2028,9,0),IF(Mitarbeiter!$D214="",DATE(2028,9,0),Mitarbeiter!$D214),TODAY()),Einstellungen!$F$13:$F$67)))*N(Mitarbeiter!$E214)/IF(Einstellungen!$C$11="7 Tage",7,5),N('Ist-Stunden'!AK214)),MAX(IF(Einstellungen!$C$11="7 Tage",MAX(0,(MIN(DATE(2028,9,0),IF(Mitarbeiter!$D214="",DATE(2028,9,0),Mitarbeiter!$D214),TODAY()))-(MAX(DATE(2028,8,1),Mitarbeiter!$C214))+1),MAX(0,NETWORKDAYS(MAX(DATE(2028,8,1),Mitarbeiter!$C214),MIN(DATE(2028,9,0),IF(Mitarbeiter!$D214="",DATE(2028,9,0),Mitarbeiter!$D214),TODAY()),Einstellungen!$F$13:$F$67)))*N(Mitarbeiter!$E214)/IF(Einstellungen!$C$11="7 Tage",7,5),N('Ist-Stunden'!AK214)+(N(Krankheitstage!BJ214)+N(Krankheitstage!BV214))*N($C214))))</f>
        <v/>
      </c>
      <c r="BP214" s="76">
        <f>IF($B214="",0,IF(Einstellungen!$C$10="Ja",MAX(IF(Einstellungen!$C$11="7 Tage",MAX(0,(MIN(DATE(2028,10,0),IF(Mitarbeiter!$D214="",DATE(2028,10,0),Mitarbeiter!$D214),TODAY()))-(MAX(DATE(2028,9,1),Mitarbeiter!$C214))+1),MAX(0,NETWORKDAYS(MAX(DATE(2028,9,1),Mitarbeiter!$C214),MIN(DATE(2028,10,0),IF(Mitarbeiter!$D214="",DATE(2028,10,0),Mitarbeiter!$D214),TODAY()),Einstellungen!$F$13:$F$67)))*N(Mitarbeiter!$E214)/IF(Einstellungen!$C$11="7 Tage",7,5),N('Ist-Stunden'!AL214)),MAX(IF(Einstellungen!$C$11="7 Tage",MAX(0,(MIN(DATE(2028,10,0),IF(Mitarbeiter!$D214="",DATE(2028,10,0),Mitarbeiter!$D214),TODAY()))-(MAX(DATE(2028,9,1),Mitarbeiter!$C214))+1),MAX(0,NETWORKDAYS(MAX(DATE(2028,9,1),Mitarbeiter!$C214),MIN(DATE(2028,10,0),IF(Mitarbeiter!$D214="",DATE(2028,10,0),Mitarbeiter!$D214),TODAY()),Einstellungen!$F$13:$F$67)))*N(Mitarbeiter!$E214)/IF(Einstellungen!$C$11="7 Tage",7,5),N('Ist-Stunden'!AL214)+(N(Krankheitstage!BK214)+N(Krankheitstage!BW214))*N($C214))))</f>
        <v/>
      </c>
      <c r="BQ214" s="76">
        <f>IF($B214="",0,IF(Einstellungen!$C$10="Ja",MAX(IF(Einstellungen!$C$11="7 Tage",MAX(0,(MIN(DATE(2028,11,0),IF(Mitarbeiter!$D214="",DATE(2028,11,0),Mitarbeiter!$D214),TODAY()))-(MAX(DATE(2028,10,1),Mitarbeiter!$C214))+1),MAX(0,NETWORKDAYS(MAX(DATE(2028,10,1),Mitarbeiter!$C214),MIN(DATE(2028,11,0),IF(Mitarbeiter!$D214="",DATE(2028,11,0),Mitarbeiter!$D214),TODAY()),Einstellungen!$F$13:$F$67)))*N(Mitarbeiter!$E214)/IF(Einstellungen!$C$11="7 Tage",7,5),N('Ist-Stunden'!AM214)),MAX(IF(Einstellungen!$C$11="7 Tage",MAX(0,(MIN(DATE(2028,11,0),IF(Mitarbeiter!$D214="",DATE(2028,11,0),Mitarbeiter!$D214),TODAY()))-(MAX(DATE(2028,10,1),Mitarbeiter!$C214))+1),MAX(0,NETWORKDAYS(MAX(DATE(2028,10,1),Mitarbeiter!$C214),MIN(DATE(2028,11,0),IF(Mitarbeiter!$D214="",DATE(2028,11,0),Mitarbeiter!$D214),TODAY()),Einstellungen!$F$13:$F$67)))*N(Mitarbeiter!$E214)/IF(Einstellungen!$C$11="7 Tage",7,5),N('Ist-Stunden'!AM214)+(N(Krankheitstage!BL214)+N(Krankheitstage!BX214))*N($C214))))</f>
        <v/>
      </c>
      <c r="BR214" s="76">
        <f>IF($B214="",0,IF(Einstellungen!$C$10="Ja",MAX(IF(Einstellungen!$C$11="7 Tage",MAX(0,(MIN(DATE(2028,12,0),IF(Mitarbeiter!$D214="",DATE(2028,12,0),Mitarbeiter!$D214),TODAY()))-(MAX(DATE(2028,11,1),Mitarbeiter!$C214))+1),MAX(0,NETWORKDAYS(MAX(DATE(2028,11,1),Mitarbeiter!$C214),MIN(DATE(2028,12,0),IF(Mitarbeiter!$D214="",DATE(2028,12,0),Mitarbeiter!$D214),TODAY()),Einstellungen!$F$13:$F$67)))*N(Mitarbeiter!$E214)/IF(Einstellungen!$C$11="7 Tage",7,5),N('Ist-Stunden'!AN214)),MAX(IF(Einstellungen!$C$11="7 Tage",MAX(0,(MIN(DATE(2028,12,0),IF(Mitarbeiter!$D214="",DATE(2028,12,0),Mitarbeiter!$D214),TODAY()))-(MAX(DATE(2028,11,1),Mitarbeiter!$C214))+1),MAX(0,NETWORKDAYS(MAX(DATE(2028,11,1),Mitarbeiter!$C214),MIN(DATE(2028,12,0),IF(Mitarbeiter!$D214="",DATE(2028,12,0),Mitarbeiter!$D214),TODAY()),Einstellungen!$F$13:$F$67)))*N(Mitarbeiter!$E214)/IF(Einstellungen!$C$11="7 Tage",7,5),N('Ist-Stunden'!AN214)+(N(Krankheitstage!BM214)+N(Krankheitstage!BY214))*N($C214))))</f>
        <v/>
      </c>
      <c r="BS214" s="76">
        <f>IF($B214="",0,IF(Einstellungen!$C$10="Ja",MAX(IF(Einstellungen!$C$11="7 Tage",MAX(0,(MIN(DATE(2028,13,0),IF(Mitarbeiter!$D214="",DATE(2028,13,0),Mitarbeiter!$D214),TODAY()))-(MAX(DATE(2028,12,1),Mitarbeiter!$C214))+1),MAX(0,NETWORKDAYS(MAX(DATE(2028,12,1),Mitarbeiter!$C214),MIN(DATE(2028,13,0),IF(Mitarbeiter!$D214="",DATE(2028,13,0),Mitarbeiter!$D214),TODAY()),Einstellungen!$F$13:$F$67)))*N(Mitarbeiter!$E214)/IF(Einstellungen!$C$11="7 Tage",7,5),N('Ist-Stunden'!AO214)),MAX(IF(Einstellungen!$C$11="7 Tage",MAX(0,(MIN(DATE(2028,13,0),IF(Mitarbeiter!$D214="",DATE(2028,13,0),Mitarbeiter!$D214),TODAY()))-(MAX(DATE(2028,12,1),Mitarbeiter!$C214))+1),MAX(0,NETWORKDAYS(MAX(DATE(2028,12,1),Mitarbeiter!$C214),MIN(DATE(2028,13,0),IF(Mitarbeiter!$D214="",DATE(2028,13,0),Mitarbeiter!$D214),TODAY()),Einstellungen!$F$13:$F$67)))*N(Mitarbeiter!$E214)/IF(Einstellungen!$C$11="7 Tage",7,5),N('Ist-Stunden'!AO214)+(N(Krankheitstage!BN214)+N(Krankheitstage!BZ214))*N($C214))))</f>
        <v/>
      </c>
      <c r="BT214" s="76">
        <f>IF($B214="",0,IF(Einstellungen!$C$10="Ja",MAX(IF(Einstellungen!$C$11="7 Tage",MAX(0,(MIN(DATE(2029,2,0),IF(Mitarbeiter!$D214="",DATE(2029,2,0),Mitarbeiter!$D214),TODAY()))-(MAX(DATE(2029,1,1),Mitarbeiter!$C214))+1),MAX(0,NETWORKDAYS(MAX(DATE(2029,1,1),Mitarbeiter!$C214),MIN(DATE(2029,2,0),IF(Mitarbeiter!$D214="",DATE(2029,2,0),Mitarbeiter!$D214),TODAY()),Einstellungen!$F$13:$F$67)))*N(Mitarbeiter!$E214)/IF(Einstellungen!$C$11="7 Tage",7,5),N('Ist-Stunden'!AP214)),MAX(IF(Einstellungen!$C$11="7 Tage",MAX(0,(MIN(DATE(2029,2,0),IF(Mitarbeiter!$D214="",DATE(2029,2,0),Mitarbeiter!$D214),TODAY()))-(MAX(DATE(2029,1,1),Mitarbeiter!$C214))+1),MAX(0,NETWORKDAYS(MAX(DATE(2029,1,1),Mitarbeiter!$C214),MIN(DATE(2029,2,0),IF(Mitarbeiter!$D214="",DATE(2029,2,0),Mitarbeiter!$D214),TODAY()),Einstellungen!$F$13:$F$67)))*N(Mitarbeiter!$E214)/IF(Einstellungen!$C$11="7 Tage",7,5),N('Ist-Stunden'!AP214)+(N(Krankheitstage!CA214)+N(Krankheitstage!CM214))*N($C214))))</f>
        <v/>
      </c>
      <c r="BU214" s="76">
        <f>IF($B214="",0,IF(Einstellungen!$C$10="Ja",MAX(IF(Einstellungen!$C$11="7 Tage",MAX(0,(MIN(DATE(2029,3,0),IF(Mitarbeiter!$D214="",DATE(2029,3,0),Mitarbeiter!$D214),TODAY()))-(MAX(DATE(2029,2,1),Mitarbeiter!$C214))+1),MAX(0,NETWORKDAYS(MAX(DATE(2029,2,1),Mitarbeiter!$C214),MIN(DATE(2029,3,0),IF(Mitarbeiter!$D214="",DATE(2029,3,0),Mitarbeiter!$D214),TODAY()),Einstellungen!$F$13:$F$67)))*N(Mitarbeiter!$E214)/IF(Einstellungen!$C$11="7 Tage",7,5),N('Ist-Stunden'!AQ214)),MAX(IF(Einstellungen!$C$11="7 Tage",MAX(0,(MIN(DATE(2029,3,0),IF(Mitarbeiter!$D214="",DATE(2029,3,0),Mitarbeiter!$D214),TODAY()))-(MAX(DATE(2029,2,1),Mitarbeiter!$C214))+1),MAX(0,NETWORKDAYS(MAX(DATE(2029,2,1),Mitarbeiter!$C214),MIN(DATE(2029,3,0),IF(Mitarbeiter!$D214="",DATE(2029,3,0),Mitarbeiter!$D214),TODAY()),Einstellungen!$F$13:$F$67)))*N(Mitarbeiter!$E214)/IF(Einstellungen!$C$11="7 Tage",7,5),N('Ist-Stunden'!AQ214)+(N(Krankheitstage!CB214)+N(Krankheitstage!CN214))*N($C214))))</f>
        <v/>
      </c>
      <c r="BV214" s="76">
        <f>IF($B214="",0,IF(Einstellungen!$C$10="Ja",MAX(IF(Einstellungen!$C$11="7 Tage",MAX(0,(MIN(DATE(2029,4,0),IF(Mitarbeiter!$D214="",DATE(2029,4,0),Mitarbeiter!$D214),TODAY()))-(MAX(DATE(2029,3,1),Mitarbeiter!$C214))+1),MAX(0,NETWORKDAYS(MAX(DATE(2029,3,1),Mitarbeiter!$C214),MIN(DATE(2029,4,0),IF(Mitarbeiter!$D214="",DATE(2029,4,0),Mitarbeiter!$D214),TODAY()),Einstellungen!$F$13:$F$67)))*N(Mitarbeiter!$E214)/IF(Einstellungen!$C$11="7 Tage",7,5),N('Ist-Stunden'!AR214)),MAX(IF(Einstellungen!$C$11="7 Tage",MAX(0,(MIN(DATE(2029,4,0),IF(Mitarbeiter!$D214="",DATE(2029,4,0),Mitarbeiter!$D214),TODAY()))-(MAX(DATE(2029,3,1),Mitarbeiter!$C214))+1),MAX(0,NETWORKDAYS(MAX(DATE(2029,3,1),Mitarbeiter!$C214),MIN(DATE(2029,4,0),IF(Mitarbeiter!$D214="",DATE(2029,4,0),Mitarbeiter!$D214),TODAY()),Einstellungen!$F$13:$F$67)))*N(Mitarbeiter!$E214)/IF(Einstellungen!$C$11="7 Tage",7,5),N('Ist-Stunden'!AR214)+(N(Krankheitstage!CC214)+N(Krankheitstage!CO214))*N($C214))))</f>
        <v/>
      </c>
      <c r="BW214" s="76">
        <f>IF($B214="",0,IF(Einstellungen!$C$10="Ja",MAX(IF(Einstellungen!$C$11="7 Tage",MAX(0,(MIN(DATE(2029,5,0),IF(Mitarbeiter!$D214="",DATE(2029,5,0),Mitarbeiter!$D214),TODAY()))-(MAX(DATE(2029,4,1),Mitarbeiter!$C214))+1),MAX(0,NETWORKDAYS(MAX(DATE(2029,4,1),Mitarbeiter!$C214),MIN(DATE(2029,5,0),IF(Mitarbeiter!$D214="",DATE(2029,5,0),Mitarbeiter!$D214),TODAY()),Einstellungen!$F$13:$F$67)))*N(Mitarbeiter!$E214)/IF(Einstellungen!$C$11="7 Tage",7,5),N('Ist-Stunden'!AS214)),MAX(IF(Einstellungen!$C$11="7 Tage",MAX(0,(MIN(DATE(2029,5,0),IF(Mitarbeiter!$D214="",DATE(2029,5,0),Mitarbeiter!$D214),TODAY()))-(MAX(DATE(2029,4,1),Mitarbeiter!$C214))+1),MAX(0,NETWORKDAYS(MAX(DATE(2029,4,1),Mitarbeiter!$C214),MIN(DATE(2029,5,0),IF(Mitarbeiter!$D214="",DATE(2029,5,0),Mitarbeiter!$D214),TODAY()),Einstellungen!$F$13:$F$67)))*N(Mitarbeiter!$E214)/IF(Einstellungen!$C$11="7 Tage",7,5),N('Ist-Stunden'!AS214)+(N(Krankheitstage!CD214)+N(Krankheitstage!CP214))*N($C214))))</f>
        <v/>
      </c>
      <c r="BX214" s="76">
        <f>IF($B214="",0,IF(Einstellungen!$C$10="Ja",MAX(IF(Einstellungen!$C$11="7 Tage",MAX(0,(MIN(DATE(2029,6,0),IF(Mitarbeiter!$D214="",DATE(2029,6,0),Mitarbeiter!$D214),TODAY()))-(MAX(DATE(2029,5,1),Mitarbeiter!$C214))+1),MAX(0,NETWORKDAYS(MAX(DATE(2029,5,1),Mitarbeiter!$C214),MIN(DATE(2029,6,0),IF(Mitarbeiter!$D214="",DATE(2029,6,0),Mitarbeiter!$D214),TODAY()),Einstellungen!$F$13:$F$67)))*N(Mitarbeiter!$E214)/IF(Einstellungen!$C$11="7 Tage",7,5),N('Ist-Stunden'!AT214)),MAX(IF(Einstellungen!$C$11="7 Tage",MAX(0,(MIN(DATE(2029,6,0),IF(Mitarbeiter!$D214="",DATE(2029,6,0),Mitarbeiter!$D214),TODAY()))-(MAX(DATE(2029,5,1),Mitarbeiter!$C214))+1),MAX(0,NETWORKDAYS(MAX(DATE(2029,5,1),Mitarbeiter!$C214),MIN(DATE(2029,6,0),IF(Mitarbeiter!$D214="",DATE(2029,6,0),Mitarbeiter!$D214),TODAY()),Einstellungen!$F$13:$F$67)))*N(Mitarbeiter!$E214)/IF(Einstellungen!$C$11="7 Tage",7,5),N('Ist-Stunden'!AT214)+(N(Krankheitstage!CE214)+N(Krankheitstage!CQ214))*N($C214))))</f>
        <v/>
      </c>
      <c r="BY214" s="76">
        <f>IF($B214="",0,IF(Einstellungen!$C$10="Ja",MAX(IF(Einstellungen!$C$11="7 Tage",MAX(0,(MIN(DATE(2029,7,0),IF(Mitarbeiter!$D214="",DATE(2029,7,0),Mitarbeiter!$D214),TODAY()))-(MAX(DATE(2029,6,1),Mitarbeiter!$C214))+1),MAX(0,NETWORKDAYS(MAX(DATE(2029,6,1),Mitarbeiter!$C214),MIN(DATE(2029,7,0),IF(Mitarbeiter!$D214="",DATE(2029,7,0),Mitarbeiter!$D214),TODAY()),Einstellungen!$F$13:$F$67)))*N(Mitarbeiter!$E214)/IF(Einstellungen!$C$11="7 Tage",7,5),N('Ist-Stunden'!AU214)),MAX(IF(Einstellungen!$C$11="7 Tage",MAX(0,(MIN(DATE(2029,7,0),IF(Mitarbeiter!$D214="",DATE(2029,7,0),Mitarbeiter!$D214),TODAY()))-(MAX(DATE(2029,6,1),Mitarbeiter!$C214))+1),MAX(0,NETWORKDAYS(MAX(DATE(2029,6,1),Mitarbeiter!$C214),MIN(DATE(2029,7,0),IF(Mitarbeiter!$D214="",DATE(2029,7,0),Mitarbeiter!$D214),TODAY()),Einstellungen!$F$13:$F$67)))*N(Mitarbeiter!$E214)/IF(Einstellungen!$C$11="7 Tage",7,5),N('Ist-Stunden'!AU214)+(N(Krankheitstage!CF214)+N(Krankheitstage!CR214))*N($C214))))</f>
        <v/>
      </c>
      <c r="BZ214" s="76">
        <f>IF($B214="",0,IF(Einstellungen!$C$10="Ja",MAX(IF(Einstellungen!$C$11="7 Tage",MAX(0,(MIN(DATE(2029,8,0),IF(Mitarbeiter!$D214="",DATE(2029,8,0),Mitarbeiter!$D214),TODAY()))-(MAX(DATE(2029,7,1),Mitarbeiter!$C214))+1),MAX(0,NETWORKDAYS(MAX(DATE(2029,7,1),Mitarbeiter!$C214),MIN(DATE(2029,8,0),IF(Mitarbeiter!$D214="",DATE(2029,8,0),Mitarbeiter!$D214),TODAY()),Einstellungen!$F$13:$F$67)))*N(Mitarbeiter!$E214)/IF(Einstellungen!$C$11="7 Tage",7,5),N('Ist-Stunden'!AV214)),MAX(IF(Einstellungen!$C$11="7 Tage",MAX(0,(MIN(DATE(2029,8,0),IF(Mitarbeiter!$D214="",DATE(2029,8,0),Mitarbeiter!$D214),TODAY()))-(MAX(DATE(2029,7,1),Mitarbeiter!$C214))+1),MAX(0,NETWORKDAYS(MAX(DATE(2029,7,1),Mitarbeiter!$C214),MIN(DATE(2029,8,0),IF(Mitarbeiter!$D214="",DATE(2029,8,0),Mitarbeiter!$D214),TODAY()),Einstellungen!$F$13:$F$67)))*N(Mitarbeiter!$E214)/IF(Einstellungen!$C$11="7 Tage",7,5),N('Ist-Stunden'!AV214)+(N(Krankheitstage!CG214)+N(Krankheitstage!CS214))*N($C214))))</f>
        <v/>
      </c>
      <c r="CA214" s="76">
        <f>IF($B214="",0,IF(Einstellungen!$C$10="Ja",MAX(IF(Einstellungen!$C$11="7 Tage",MAX(0,(MIN(DATE(2029,9,0),IF(Mitarbeiter!$D214="",DATE(2029,9,0),Mitarbeiter!$D214),TODAY()))-(MAX(DATE(2029,8,1),Mitarbeiter!$C214))+1),MAX(0,NETWORKDAYS(MAX(DATE(2029,8,1),Mitarbeiter!$C214),MIN(DATE(2029,9,0),IF(Mitarbeiter!$D214="",DATE(2029,9,0),Mitarbeiter!$D214),TODAY()),Einstellungen!$F$13:$F$67)))*N(Mitarbeiter!$E214)/IF(Einstellungen!$C$11="7 Tage",7,5),N('Ist-Stunden'!AW214)),MAX(IF(Einstellungen!$C$11="7 Tage",MAX(0,(MIN(DATE(2029,9,0),IF(Mitarbeiter!$D214="",DATE(2029,9,0),Mitarbeiter!$D214),TODAY()))-(MAX(DATE(2029,8,1),Mitarbeiter!$C214))+1),MAX(0,NETWORKDAYS(MAX(DATE(2029,8,1),Mitarbeiter!$C214),MIN(DATE(2029,9,0),IF(Mitarbeiter!$D214="",DATE(2029,9,0),Mitarbeiter!$D214),TODAY()),Einstellungen!$F$13:$F$67)))*N(Mitarbeiter!$E214)/IF(Einstellungen!$C$11="7 Tage",7,5),N('Ist-Stunden'!AW214)+(N(Krankheitstage!CH214)+N(Krankheitstage!CT214))*N($C214))))</f>
        <v/>
      </c>
      <c r="CB214" s="76">
        <f>IF($B214="",0,IF(Einstellungen!$C$10="Ja",MAX(IF(Einstellungen!$C$11="7 Tage",MAX(0,(MIN(DATE(2029,10,0),IF(Mitarbeiter!$D214="",DATE(2029,10,0),Mitarbeiter!$D214),TODAY()))-(MAX(DATE(2029,9,1),Mitarbeiter!$C214))+1),MAX(0,NETWORKDAYS(MAX(DATE(2029,9,1),Mitarbeiter!$C214),MIN(DATE(2029,10,0),IF(Mitarbeiter!$D214="",DATE(2029,10,0),Mitarbeiter!$D214),TODAY()),Einstellungen!$F$13:$F$67)))*N(Mitarbeiter!$E214)/IF(Einstellungen!$C$11="7 Tage",7,5),N('Ist-Stunden'!AX214)),MAX(IF(Einstellungen!$C$11="7 Tage",MAX(0,(MIN(DATE(2029,10,0),IF(Mitarbeiter!$D214="",DATE(2029,10,0),Mitarbeiter!$D214),TODAY()))-(MAX(DATE(2029,9,1),Mitarbeiter!$C214))+1),MAX(0,NETWORKDAYS(MAX(DATE(2029,9,1),Mitarbeiter!$C214),MIN(DATE(2029,10,0),IF(Mitarbeiter!$D214="",DATE(2029,10,0),Mitarbeiter!$D214),TODAY()),Einstellungen!$F$13:$F$67)))*N(Mitarbeiter!$E214)/IF(Einstellungen!$C$11="7 Tage",7,5),N('Ist-Stunden'!AX214)+(N(Krankheitstage!CI214)+N(Krankheitstage!CU214))*N($C214))))</f>
        <v/>
      </c>
      <c r="CC214" s="76">
        <f>IF($B214="",0,IF(Einstellungen!$C$10="Ja",MAX(IF(Einstellungen!$C$11="7 Tage",MAX(0,(MIN(DATE(2029,11,0),IF(Mitarbeiter!$D214="",DATE(2029,11,0),Mitarbeiter!$D214),TODAY()))-(MAX(DATE(2029,10,1),Mitarbeiter!$C214))+1),MAX(0,NETWORKDAYS(MAX(DATE(2029,10,1),Mitarbeiter!$C214),MIN(DATE(2029,11,0),IF(Mitarbeiter!$D214="",DATE(2029,11,0),Mitarbeiter!$D214),TODAY()),Einstellungen!$F$13:$F$67)))*N(Mitarbeiter!$E214)/IF(Einstellungen!$C$11="7 Tage",7,5),N('Ist-Stunden'!AY214)),MAX(IF(Einstellungen!$C$11="7 Tage",MAX(0,(MIN(DATE(2029,11,0),IF(Mitarbeiter!$D214="",DATE(2029,11,0),Mitarbeiter!$D214),TODAY()))-(MAX(DATE(2029,10,1),Mitarbeiter!$C214))+1),MAX(0,NETWORKDAYS(MAX(DATE(2029,10,1),Mitarbeiter!$C214),MIN(DATE(2029,11,0),IF(Mitarbeiter!$D214="",DATE(2029,11,0),Mitarbeiter!$D214),TODAY()),Einstellungen!$F$13:$F$67)))*N(Mitarbeiter!$E214)/IF(Einstellungen!$C$11="7 Tage",7,5),N('Ist-Stunden'!AY214)+(N(Krankheitstage!CJ214)+N(Krankheitstage!CV214))*N($C214))))</f>
        <v/>
      </c>
      <c r="CD214" s="76">
        <f>IF($B214="",0,IF(Einstellungen!$C$10="Ja",MAX(IF(Einstellungen!$C$11="7 Tage",MAX(0,(MIN(DATE(2029,12,0),IF(Mitarbeiter!$D214="",DATE(2029,12,0),Mitarbeiter!$D214),TODAY()))-(MAX(DATE(2029,11,1),Mitarbeiter!$C214))+1),MAX(0,NETWORKDAYS(MAX(DATE(2029,11,1),Mitarbeiter!$C214),MIN(DATE(2029,12,0),IF(Mitarbeiter!$D214="",DATE(2029,12,0),Mitarbeiter!$D214),TODAY()),Einstellungen!$F$13:$F$67)))*N(Mitarbeiter!$E214)/IF(Einstellungen!$C$11="7 Tage",7,5),N('Ist-Stunden'!AZ214)),MAX(IF(Einstellungen!$C$11="7 Tage",MAX(0,(MIN(DATE(2029,12,0),IF(Mitarbeiter!$D214="",DATE(2029,12,0),Mitarbeiter!$D214),TODAY()))-(MAX(DATE(2029,11,1),Mitarbeiter!$C214))+1),MAX(0,NETWORKDAYS(MAX(DATE(2029,11,1),Mitarbeiter!$C214),MIN(DATE(2029,12,0),IF(Mitarbeiter!$D214="",DATE(2029,12,0),Mitarbeiter!$D214),TODAY()),Einstellungen!$F$13:$F$67)))*N(Mitarbeiter!$E214)/IF(Einstellungen!$C$11="7 Tage",7,5),N('Ist-Stunden'!AZ214)+(N(Krankheitstage!CK214)+N(Krankheitstage!CW214))*N($C214))))</f>
        <v/>
      </c>
      <c r="CE214" s="76">
        <f>IF($B214="",0,IF(Einstellungen!$C$10="Ja",MAX(IF(Einstellungen!$C$11="7 Tage",MAX(0,(MIN(DATE(2029,13,0),IF(Mitarbeiter!$D214="",DATE(2029,13,0),Mitarbeiter!$D214),TODAY()))-(MAX(DATE(2029,12,1),Mitarbeiter!$C214))+1),MAX(0,NETWORKDAYS(MAX(DATE(2029,12,1),Mitarbeiter!$C214),MIN(DATE(2029,13,0),IF(Mitarbeiter!$D214="",DATE(2029,13,0),Mitarbeiter!$D214),TODAY()),Einstellungen!$F$13:$F$67)))*N(Mitarbeiter!$E214)/IF(Einstellungen!$C$11="7 Tage",7,5),N('Ist-Stunden'!BA214)),MAX(IF(Einstellungen!$C$11="7 Tage",MAX(0,(MIN(DATE(2029,13,0),IF(Mitarbeiter!$D214="",DATE(2029,13,0),Mitarbeiter!$D214),TODAY()))-(MAX(DATE(2029,12,1),Mitarbeiter!$C214))+1),MAX(0,NETWORKDAYS(MAX(DATE(2029,12,1),Mitarbeiter!$C214),MIN(DATE(2029,13,0),IF(Mitarbeiter!$D214="",DATE(2029,13,0),Mitarbeiter!$D214),TODAY()),Einstellungen!$F$13:$F$67)))*N(Mitarbeiter!$E214)/IF(Einstellungen!$C$11="7 Tage",7,5),N('Ist-Stunden'!BA214)+(N(Krankheitstage!CL214)+N(Krankheitstage!CX214))*N($C214))))</f>
        <v/>
      </c>
      <c r="CF214" s="76">
        <f>IF($B214="",0,IF(Einstellungen!$C$10="Ja",MAX(IF(Einstellungen!$C$11="7 Tage",MAX(0,(MIN(DATE(2030,2,0),IF(Mitarbeiter!$D214="",DATE(2030,2,0),Mitarbeiter!$D214),TODAY()))-(MAX(DATE(2030,1,1),Mitarbeiter!$C214))+1),MAX(0,NETWORKDAYS(MAX(DATE(2030,1,1),Mitarbeiter!$C214),MIN(DATE(2030,2,0),IF(Mitarbeiter!$D214="",DATE(2030,2,0),Mitarbeiter!$D214),TODAY()),Einstellungen!$F$13:$F$67)))*N(Mitarbeiter!$E214)/IF(Einstellungen!$C$11="7 Tage",7,5),N('Ist-Stunden'!BB214)),MAX(IF(Einstellungen!$C$11="7 Tage",MAX(0,(MIN(DATE(2030,2,0),IF(Mitarbeiter!$D214="",DATE(2030,2,0),Mitarbeiter!$D214),TODAY()))-(MAX(DATE(2030,1,1),Mitarbeiter!$C214))+1),MAX(0,NETWORKDAYS(MAX(DATE(2030,1,1),Mitarbeiter!$C214),MIN(DATE(2030,2,0),IF(Mitarbeiter!$D214="",DATE(2030,2,0),Mitarbeiter!$D214),TODAY()),Einstellungen!$F$13:$F$67)))*N(Mitarbeiter!$E214)/IF(Einstellungen!$C$11="7 Tage",7,5),N('Ist-Stunden'!BB214)+(N(Krankheitstage!CY214)+N(Krankheitstage!DK214))*N($C214))))</f>
        <v/>
      </c>
      <c r="CG214" s="76">
        <f>IF($B214="",0,IF(Einstellungen!$C$10="Ja",MAX(IF(Einstellungen!$C$11="7 Tage",MAX(0,(MIN(DATE(2030,3,0),IF(Mitarbeiter!$D214="",DATE(2030,3,0),Mitarbeiter!$D214),TODAY()))-(MAX(DATE(2030,2,1),Mitarbeiter!$C214))+1),MAX(0,NETWORKDAYS(MAX(DATE(2030,2,1),Mitarbeiter!$C214),MIN(DATE(2030,3,0),IF(Mitarbeiter!$D214="",DATE(2030,3,0),Mitarbeiter!$D214),TODAY()),Einstellungen!$F$13:$F$67)))*N(Mitarbeiter!$E214)/IF(Einstellungen!$C$11="7 Tage",7,5),N('Ist-Stunden'!BC214)),MAX(IF(Einstellungen!$C$11="7 Tage",MAX(0,(MIN(DATE(2030,3,0),IF(Mitarbeiter!$D214="",DATE(2030,3,0),Mitarbeiter!$D214),TODAY()))-(MAX(DATE(2030,2,1),Mitarbeiter!$C214))+1),MAX(0,NETWORKDAYS(MAX(DATE(2030,2,1),Mitarbeiter!$C214),MIN(DATE(2030,3,0),IF(Mitarbeiter!$D214="",DATE(2030,3,0),Mitarbeiter!$D214),TODAY()),Einstellungen!$F$13:$F$67)))*N(Mitarbeiter!$E214)/IF(Einstellungen!$C$11="7 Tage",7,5),N('Ist-Stunden'!BC214)+(N(Krankheitstage!CZ214)+N(Krankheitstage!DL214))*N($C214))))</f>
        <v/>
      </c>
      <c r="CH214" s="76">
        <f>IF($B214="",0,IF(Einstellungen!$C$10="Ja",MAX(IF(Einstellungen!$C$11="7 Tage",MAX(0,(MIN(DATE(2030,4,0),IF(Mitarbeiter!$D214="",DATE(2030,4,0),Mitarbeiter!$D214),TODAY()))-(MAX(DATE(2030,3,1),Mitarbeiter!$C214))+1),MAX(0,NETWORKDAYS(MAX(DATE(2030,3,1),Mitarbeiter!$C214),MIN(DATE(2030,4,0),IF(Mitarbeiter!$D214="",DATE(2030,4,0),Mitarbeiter!$D214),TODAY()),Einstellungen!$F$13:$F$67)))*N(Mitarbeiter!$E214)/IF(Einstellungen!$C$11="7 Tage",7,5),N('Ist-Stunden'!BD214)),MAX(IF(Einstellungen!$C$11="7 Tage",MAX(0,(MIN(DATE(2030,4,0),IF(Mitarbeiter!$D214="",DATE(2030,4,0),Mitarbeiter!$D214),TODAY()))-(MAX(DATE(2030,3,1),Mitarbeiter!$C214))+1),MAX(0,NETWORKDAYS(MAX(DATE(2030,3,1),Mitarbeiter!$C214),MIN(DATE(2030,4,0),IF(Mitarbeiter!$D214="",DATE(2030,4,0),Mitarbeiter!$D214),TODAY()),Einstellungen!$F$13:$F$67)))*N(Mitarbeiter!$E214)/IF(Einstellungen!$C$11="7 Tage",7,5),N('Ist-Stunden'!BD214)+(N(Krankheitstage!DA214)+N(Krankheitstage!DM214))*N($C214))))</f>
        <v/>
      </c>
      <c r="CI214" s="76">
        <f>IF($B214="",0,IF(Einstellungen!$C$10="Ja",MAX(IF(Einstellungen!$C$11="7 Tage",MAX(0,(MIN(DATE(2030,5,0),IF(Mitarbeiter!$D214="",DATE(2030,5,0),Mitarbeiter!$D214),TODAY()))-(MAX(DATE(2030,4,1),Mitarbeiter!$C214))+1),MAX(0,NETWORKDAYS(MAX(DATE(2030,4,1),Mitarbeiter!$C214),MIN(DATE(2030,5,0),IF(Mitarbeiter!$D214="",DATE(2030,5,0),Mitarbeiter!$D214),TODAY()),Einstellungen!$F$13:$F$67)))*N(Mitarbeiter!$E214)/IF(Einstellungen!$C$11="7 Tage",7,5),N('Ist-Stunden'!BE214)),MAX(IF(Einstellungen!$C$11="7 Tage",MAX(0,(MIN(DATE(2030,5,0),IF(Mitarbeiter!$D214="",DATE(2030,5,0),Mitarbeiter!$D214),TODAY()))-(MAX(DATE(2030,4,1),Mitarbeiter!$C214))+1),MAX(0,NETWORKDAYS(MAX(DATE(2030,4,1),Mitarbeiter!$C214),MIN(DATE(2030,5,0),IF(Mitarbeiter!$D214="",DATE(2030,5,0),Mitarbeiter!$D214),TODAY()),Einstellungen!$F$13:$F$67)))*N(Mitarbeiter!$E214)/IF(Einstellungen!$C$11="7 Tage",7,5),N('Ist-Stunden'!BE214)+(N(Krankheitstage!DB214)+N(Krankheitstage!DN214))*N($C214))))</f>
        <v/>
      </c>
      <c r="CJ214" s="76">
        <f>IF($B214="",0,IF(Einstellungen!$C$10="Ja",MAX(IF(Einstellungen!$C$11="7 Tage",MAX(0,(MIN(DATE(2030,6,0),IF(Mitarbeiter!$D214="",DATE(2030,6,0),Mitarbeiter!$D214),TODAY()))-(MAX(DATE(2030,5,1),Mitarbeiter!$C214))+1),MAX(0,NETWORKDAYS(MAX(DATE(2030,5,1),Mitarbeiter!$C214),MIN(DATE(2030,6,0),IF(Mitarbeiter!$D214="",DATE(2030,6,0),Mitarbeiter!$D214),TODAY()),Einstellungen!$F$13:$F$67)))*N(Mitarbeiter!$E214)/IF(Einstellungen!$C$11="7 Tage",7,5),N('Ist-Stunden'!BF214)),MAX(IF(Einstellungen!$C$11="7 Tage",MAX(0,(MIN(DATE(2030,6,0),IF(Mitarbeiter!$D214="",DATE(2030,6,0),Mitarbeiter!$D214),TODAY()))-(MAX(DATE(2030,5,1),Mitarbeiter!$C214))+1),MAX(0,NETWORKDAYS(MAX(DATE(2030,5,1),Mitarbeiter!$C214),MIN(DATE(2030,6,0),IF(Mitarbeiter!$D214="",DATE(2030,6,0),Mitarbeiter!$D214),TODAY()),Einstellungen!$F$13:$F$67)))*N(Mitarbeiter!$E214)/IF(Einstellungen!$C$11="7 Tage",7,5),N('Ist-Stunden'!BF214)+(N(Krankheitstage!DC214)+N(Krankheitstage!DO214))*N($C214))))</f>
        <v/>
      </c>
      <c r="CK214" s="76">
        <f>IF($B214="",0,IF(Einstellungen!$C$10="Ja",MAX(IF(Einstellungen!$C$11="7 Tage",MAX(0,(MIN(DATE(2030,7,0),IF(Mitarbeiter!$D214="",DATE(2030,7,0),Mitarbeiter!$D214),TODAY()))-(MAX(DATE(2030,6,1),Mitarbeiter!$C214))+1),MAX(0,NETWORKDAYS(MAX(DATE(2030,6,1),Mitarbeiter!$C214),MIN(DATE(2030,7,0),IF(Mitarbeiter!$D214="",DATE(2030,7,0),Mitarbeiter!$D214),TODAY()),Einstellungen!$F$13:$F$67)))*N(Mitarbeiter!$E214)/IF(Einstellungen!$C$11="7 Tage",7,5),N('Ist-Stunden'!BG214)),MAX(IF(Einstellungen!$C$11="7 Tage",MAX(0,(MIN(DATE(2030,7,0),IF(Mitarbeiter!$D214="",DATE(2030,7,0),Mitarbeiter!$D214),TODAY()))-(MAX(DATE(2030,6,1),Mitarbeiter!$C214))+1),MAX(0,NETWORKDAYS(MAX(DATE(2030,6,1),Mitarbeiter!$C214),MIN(DATE(2030,7,0),IF(Mitarbeiter!$D214="",DATE(2030,7,0),Mitarbeiter!$D214),TODAY()),Einstellungen!$F$13:$F$67)))*N(Mitarbeiter!$E214)/IF(Einstellungen!$C$11="7 Tage",7,5),N('Ist-Stunden'!BG214)+(N(Krankheitstage!DD214)+N(Krankheitstage!DP214))*N($C214))))</f>
        <v/>
      </c>
      <c r="CL214" s="76">
        <f>IF($B214="",0,IF(Einstellungen!$C$10="Ja",MAX(IF(Einstellungen!$C$11="7 Tage",MAX(0,(MIN(DATE(2030,8,0),IF(Mitarbeiter!$D214="",DATE(2030,8,0),Mitarbeiter!$D214),TODAY()))-(MAX(DATE(2030,7,1),Mitarbeiter!$C214))+1),MAX(0,NETWORKDAYS(MAX(DATE(2030,7,1),Mitarbeiter!$C214),MIN(DATE(2030,8,0),IF(Mitarbeiter!$D214="",DATE(2030,8,0),Mitarbeiter!$D214),TODAY()),Einstellungen!$F$13:$F$67)))*N(Mitarbeiter!$E214)/IF(Einstellungen!$C$11="7 Tage",7,5),N('Ist-Stunden'!BH214)),MAX(IF(Einstellungen!$C$11="7 Tage",MAX(0,(MIN(DATE(2030,8,0),IF(Mitarbeiter!$D214="",DATE(2030,8,0),Mitarbeiter!$D214),TODAY()))-(MAX(DATE(2030,7,1),Mitarbeiter!$C214))+1),MAX(0,NETWORKDAYS(MAX(DATE(2030,7,1),Mitarbeiter!$C214),MIN(DATE(2030,8,0),IF(Mitarbeiter!$D214="",DATE(2030,8,0),Mitarbeiter!$D214),TODAY()),Einstellungen!$F$13:$F$67)))*N(Mitarbeiter!$E214)/IF(Einstellungen!$C$11="7 Tage",7,5),N('Ist-Stunden'!BH214)+(N(Krankheitstage!DE214)+N(Krankheitstage!DQ214))*N($C214))))</f>
        <v/>
      </c>
      <c r="CM214" s="76">
        <f>IF($B214="",0,IF(Einstellungen!$C$10="Ja",MAX(IF(Einstellungen!$C$11="7 Tage",MAX(0,(MIN(DATE(2030,9,0),IF(Mitarbeiter!$D214="",DATE(2030,9,0),Mitarbeiter!$D214),TODAY()))-(MAX(DATE(2030,8,1),Mitarbeiter!$C214))+1),MAX(0,NETWORKDAYS(MAX(DATE(2030,8,1),Mitarbeiter!$C214),MIN(DATE(2030,9,0),IF(Mitarbeiter!$D214="",DATE(2030,9,0),Mitarbeiter!$D214),TODAY()),Einstellungen!$F$13:$F$67)))*N(Mitarbeiter!$E214)/IF(Einstellungen!$C$11="7 Tage",7,5),N('Ist-Stunden'!BI214)),MAX(IF(Einstellungen!$C$11="7 Tage",MAX(0,(MIN(DATE(2030,9,0),IF(Mitarbeiter!$D214="",DATE(2030,9,0),Mitarbeiter!$D214),TODAY()))-(MAX(DATE(2030,8,1),Mitarbeiter!$C214))+1),MAX(0,NETWORKDAYS(MAX(DATE(2030,8,1),Mitarbeiter!$C214),MIN(DATE(2030,9,0),IF(Mitarbeiter!$D214="",DATE(2030,9,0),Mitarbeiter!$D214),TODAY()),Einstellungen!$F$13:$F$67)))*N(Mitarbeiter!$E214)/IF(Einstellungen!$C$11="7 Tage",7,5),N('Ist-Stunden'!BI214)+(N(Krankheitstage!DF214)+N(Krankheitstage!DR214))*N($C214))))</f>
        <v/>
      </c>
      <c r="CN214" s="76">
        <f>IF($B214="",0,IF(Einstellungen!$C$10="Ja",MAX(IF(Einstellungen!$C$11="7 Tage",MAX(0,(MIN(DATE(2030,10,0),IF(Mitarbeiter!$D214="",DATE(2030,10,0),Mitarbeiter!$D214),TODAY()))-(MAX(DATE(2030,9,1),Mitarbeiter!$C214))+1),MAX(0,NETWORKDAYS(MAX(DATE(2030,9,1),Mitarbeiter!$C214),MIN(DATE(2030,10,0),IF(Mitarbeiter!$D214="",DATE(2030,10,0),Mitarbeiter!$D214),TODAY()),Einstellungen!$F$13:$F$67)))*N(Mitarbeiter!$E214)/IF(Einstellungen!$C$11="7 Tage",7,5),N('Ist-Stunden'!BJ214)),MAX(IF(Einstellungen!$C$11="7 Tage",MAX(0,(MIN(DATE(2030,10,0),IF(Mitarbeiter!$D214="",DATE(2030,10,0),Mitarbeiter!$D214),TODAY()))-(MAX(DATE(2030,9,1),Mitarbeiter!$C214))+1),MAX(0,NETWORKDAYS(MAX(DATE(2030,9,1),Mitarbeiter!$C214),MIN(DATE(2030,10,0),IF(Mitarbeiter!$D214="",DATE(2030,10,0),Mitarbeiter!$D214),TODAY()),Einstellungen!$F$13:$F$67)))*N(Mitarbeiter!$E214)/IF(Einstellungen!$C$11="7 Tage",7,5),N('Ist-Stunden'!BJ214)+(N(Krankheitstage!DG214)+N(Krankheitstage!DS214))*N($C214))))</f>
        <v/>
      </c>
      <c r="CO214" s="76">
        <f>IF($B214="",0,IF(Einstellungen!$C$10="Ja",MAX(IF(Einstellungen!$C$11="7 Tage",MAX(0,(MIN(DATE(2030,11,0),IF(Mitarbeiter!$D214="",DATE(2030,11,0),Mitarbeiter!$D214),TODAY()))-(MAX(DATE(2030,10,1),Mitarbeiter!$C214))+1),MAX(0,NETWORKDAYS(MAX(DATE(2030,10,1),Mitarbeiter!$C214),MIN(DATE(2030,11,0),IF(Mitarbeiter!$D214="",DATE(2030,11,0),Mitarbeiter!$D214),TODAY()),Einstellungen!$F$13:$F$67)))*N(Mitarbeiter!$E214)/IF(Einstellungen!$C$11="7 Tage",7,5),N('Ist-Stunden'!BK214)),MAX(IF(Einstellungen!$C$11="7 Tage",MAX(0,(MIN(DATE(2030,11,0),IF(Mitarbeiter!$D214="",DATE(2030,11,0),Mitarbeiter!$D214),TODAY()))-(MAX(DATE(2030,10,1),Mitarbeiter!$C214))+1),MAX(0,NETWORKDAYS(MAX(DATE(2030,10,1),Mitarbeiter!$C214),MIN(DATE(2030,11,0),IF(Mitarbeiter!$D214="",DATE(2030,11,0),Mitarbeiter!$D214),TODAY()),Einstellungen!$F$13:$F$67)))*N(Mitarbeiter!$E214)/IF(Einstellungen!$C$11="7 Tage",7,5),N('Ist-Stunden'!BK214)+(N(Krankheitstage!DH214)+N(Krankheitstage!DT214))*N($C214))))</f>
        <v/>
      </c>
      <c r="CP214" s="76">
        <f>IF($B214="",0,IF(Einstellungen!$C$10="Ja",MAX(IF(Einstellungen!$C$11="7 Tage",MAX(0,(MIN(DATE(2030,12,0),IF(Mitarbeiter!$D214="",DATE(2030,12,0),Mitarbeiter!$D214),TODAY()))-(MAX(DATE(2030,11,1),Mitarbeiter!$C214))+1),MAX(0,NETWORKDAYS(MAX(DATE(2030,11,1),Mitarbeiter!$C214),MIN(DATE(2030,12,0),IF(Mitarbeiter!$D214="",DATE(2030,12,0),Mitarbeiter!$D214),TODAY()),Einstellungen!$F$13:$F$67)))*N(Mitarbeiter!$E214)/IF(Einstellungen!$C$11="7 Tage",7,5),N('Ist-Stunden'!BL214)),MAX(IF(Einstellungen!$C$11="7 Tage",MAX(0,(MIN(DATE(2030,12,0),IF(Mitarbeiter!$D214="",DATE(2030,12,0),Mitarbeiter!$D214),TODAY()))-(MAX(DATE(2030,11,1),Mitarbeiter!$C214))+1),MAX(0,NETWORKDAYS(MAX(DATE(2030,11,1),Mitarbeiter!$C214),MIN(DATE(2030,12,0),IF(Mitarbeiter!$D214="",DATE(2030,12,0),Mitarbeiter!$D214),TODAY()),Einstellungen!$F$13:$F$67)))*N(Mitarbeiter!$E214)/IF(Einstellungen!$C$11="7 Tage",7,5),N('Ist-Stunden'!BL214)+(N(Krankheitstage!DI214)+N(Krankheitstage!DU214))*N($C214))))</f>
        <v/>
      </c>
      <c r="CQ214" s="76">
        <f>IF($B214="",0,IF(Einstellungen!$C$10="Ja",MAX(IF(Einstellungen!$C$11="7 Tage",MAX(0,(MIN(DATE(2030,13,0),IF(Mitarbeiter!$D214="",DATE(2030,13,0),Mitarbeiter!$D214),TODAY()))-(MAX(DATE(2030,12,1),Mitarbeiter!$C214))+1),MAX(0,NETWORKDAYS(MAX(DATE(2030,12,1),Mitarbeiter!$C214),MIN(DATE(2030,13,0),IF(Mitarbeiter!$D214="",DATE(2030,13,0),Mitarbeiter!$D214),TODAY()),Einstellungen!$F$13:$F$67)))*N(Mitarbeiter!$E214)/IF(Einstellungen!$C$11="7 Tage",7,5),N('Ist-Stunden'!BM214)),MAX(IF(Einstellungen!$C$11="7 Tage",MAX(0,(MIN(DATE(2030,13,0),IF(Mitarbeiter!$D214="",DATE(2030,13,0),Mitarbeiter!$D214),TODAY()))-(MAX(DATE(2030,12,1),Mitarbeiter!$C214))+1),MAX(0,NETWORKDAYS(MAX(DATE(2030,12,1),Mitarbeiter!$C214),MIN(DATE(2030,13,0),IF(Mitarbeiter!$D214="",DATE(2030,13,0),Mitarbeiter!$D214),TODAY()),Einstellungen!$F$13:$F$67)))*N(Mitarbeiter!$E214)/IF(Einstellungen!$C$11="7 Tage",7,5),N('Ist-Stunden'!BM214)+(N(Krankheitstage!DJ214)+N(Krankheitstage!DV214))*N($C214))))</f>
        <v/>
      </c>
    </row>
    <row r="215">
      <c r="A215" s="73">
        <f>IF(Mitarbeiter!B215="","",Mitarbeiter!A215)</f>
        <v/>
      </c>
      <c r="B215" s="6">
        <f>IF(Mitarbeiter!B215="","",Mitarbeiter!B215)</f>
        <v/>
      </c>
      <c r="C215" s="74">
        <f>IF(Mitarbeiter!B215="","",Mitarbeiter!F215)</f>
        <v/>
      </c>
      <c r="D215" s="75">
        <f>N(INDEX(Krankheitstage!$G215:$DV215,1,(Einstellungen!$C$3-2026)*24+1))</f>
        <v/>
      </c>
      <c r="E215" s="75">
        <f>N(INDEX(Krankheitstage!$G215:$DV215,1,(Einstellungen!$C$3-2026)*24+2))</f>
        <v/>
      </c>
      <c r="F215" s="75">
        <f>N(INDEX(Krankheitstage!$G215:$DV215,1,(Einstellungen!$C$3-2026)*24+3))</f>
        <v/>
      </c>
      <c r="G215" s="75">
        <f>N(INDEX(Krankheitstage!$G215:$DV215,1,(Einstellungen!$C$3-2026)*24+4))</f>
        <v/>
      </c>
      <c r="H215" s="75">
        <f>N(INDEX(Krankheitstage!$G215:$DV215,1,(Einstellungen!$C$3-2026)*24+5))</f>
        <v/>
      </c>
      <c r="I215" s="75">
        <f>N(INDEX(Krankheitstage!$G215:$DV215,1,(Einstellungen!$C$3-2026)*24+6))</f>
        <v/>
      </c>
      <c r="J215" s="75">
        <f>N(INDEX(Krankheitstage!$G215:$DV215,1,(Einstellungen!$C$3-2026)*24+7))</f>
        <v/>
      </c>
      <c r="K215" s="75">
        <f>N(INDEX(Krankheitstage!$G215:$DV215,1,(Einstellungen!$C$3-2026)*24+8))</f>
        <v/>
      </c>
      <c r="L215" s="75">
        <f>N(INDEX(Krankheitstage!$G215:$DV215,1,(Einstellungen!$C$3-2026)*24+9))</f>
        <v/>
      </c>
      <c r="M215" s="75">
        <f>N(INDEX(Krankheitstage!$G215:$DV215,1,(Einstellungen!$C$3-2026)*24+10))</f>
        <v/>
      </c>
      <c r="N215" s="75">
        <f>N(INDEX(Krankheitstage!$G215:$DV215,1,(Einstellungen!$C$3-2026)*24+11))</f>
        <v/>
      </c>
      <c r="O215" s="75">
        <f>N(INDEX(Krankheitstage!$G215:$DV215,1,(Einstellungen!$C$3-2026)*24+12))</f>
        <v/>
      </c>
      <c r="P215" s="75">
        <f>IF($B215="","",SUM(D215:O215))</f>
        <v/>
      </c>
      <c r="Q215" s="75">
        <f>N(INDEX(Krankheitstage!$G215:$DV215,1,(Einstellungen!$C$3-2026)*24+13))</f>
        <v/>
      </c>
      <c r="R215" s="75">
        <f>N(INDEX(Krankheitstage!$G215:$DV215,1,(Einstellungen!$C$3-2026)*24+14))</f>
        <v/>
      </c>
      <c r="S215" s="75">
        <f>N(INDEX(Krankheitstage!$G215:$DV215,1,(Einstellungen!$C$3-2026)*24+15))</f>
        <v/>
      </c>
      <c r="T215" s="75">
        <f>N(INDEX(Krankheitstage!$G215:$DV215,1,(Einstellungen!$C$3-2026)*24+16))</f>
        <v/>
      </c>
      <c r="U215" s="75">
        <f>N(INDEX(Krankheitstage!$G215:$DV215,1,(Einstellungen!$C$3-2026)*24+17))</f>
        <v/>
      </c>
      <c r="V215" s="75">
        <f>N(INDEX(Krankheitstage!$G215:$DV215,1,(Einstellungen!$C$3-2026)*24+18))</f>
        <v/>
      </c>
      <c r="W215" s="75">
        <f>N(INDEX(Krankheitstage!$G215:$DV215,1,(Einstellungen!$C$3-2026)*24+19))</f>
        <v/>
      </c>
      <c r="X215" s="75">
        <f>N(INDEX(Krankheitstage!$G215:$DV215,1,(Einstellungen!$C$3-2026)*24+20))</f>
        <v/>
      </c>
      <c r="Y215" s="75">
        <f>N(INDEX(Krankheitstage!$G215:$DV215,1,(Einstellungen!$C$3-2026)*24+21))</f>
        <v/>
      </c>
      <c r="Z215" s="75">
        <f>N(INDEX(Krankheitstage!$G215:$DV215,1,(Einstellungen!$C$3-2026)*24+22))</f>
        <v/>
      </c>
      <c r="AA215" s="75">
        <f>N(INDEX(Krankheitstage!$G215:$DV215,1,(Einstellungen!$C$3-2026)*24+23))</f>
        <v/>
      </c>
      <c r="AB215" s="75">
        <f>N(INDEX(Krankheitstage!$G215:$DV215,1,(Einstellungen!$C$3-2026)*24+24))</f>
        <v/>
      </c>
      <c r="AC215" s="75">
        <f>IF($B215="","",SUM(Q215:AB215))</f>
        <v/>
      </c>
      <c r="AD215" s="75">
        <f>IF($B215="","",SUM(P215,AC215))</f>
        <v/>
      </c>
      <c r="AE215" s="76">
        <f>IF($B215="","",AD215*N(C215))</f>
        <v/>
      </c>
      <c r="AF215" s="75">
        <f>IF($B215="","",Krankheitstage!E215)</f>
        <v/>
      </c>
      <c r="AG215" s="76">
        <f>IF($B215="","",AF215*N(C215))</f>
        <v/>
      </c>
      <c r="AH215" s="76">
        <f>IF($B215="","",INDEX($AJ215:$CQ215,1,(Einstellungen!$C$3-2026)*12+1)+INDEX($AJ215:$CQ215,1,(Einstellungen!$C$3-2026)*12+2)+INDEX($AJ215:$CQ215,1,(Einstellungen!$C$3-2026)*12+3)+INDEX($AJ215:$CQ215,1,(Einstellungen!$C$3-2026)*12+4)+INDEX($AJ215:$CQ215,1,(Einstellungen!$C$3-2026)*12+5)+INDEX($AJ215:$CQ215,1,(Einstellungen!$C$3-2026)*12+6)+INDEX($AJ215:$CQ215,1,(Einstellungen!$C$3-2026)*12+7)+INDEX($AJ215:$CQ215,1,(Einstellungen!$C$3-2026)*12+8)+INDEX($AJ215:$CQ215,1,(Einstellungen!$C$3-2026)*12+9)+INDEX($AJ215:$CQ215,1,(Einstellungen!$C$3-2026)*12+10)+INDEX($AJ215:$CQ215,1,(Einstellungen!$C$3-2026)*12+11)+INDEX($AJ215:$CQ215,1,(Einstellungen!$C$3-2026)*12+12))</f>
        <v/>
      </c>
      <c r="AI215" s="76">
        <f>IF($B215="","",SUM($AJ215:$CQ215))</f>
        <v/>
      </c>
      <c r="AJ215" s="76">
        <f>IF($B215="",0,IF(Einstellungen!$C$10="Ja",MAX(IF(Einstellungen!$C$11="7 Tage",MAX(0,(MIN(DATE(2026,2,0),IF(Mitarbeiter!$D215="",DATE(2026,2,0),Mitarbeiter!$D215),TODAY()))-(MAX(DATE(2026,1,1),Mitarbeiter!$C215))+1),MAX(0,NETWORKDAYS(MAX(DATE(2026,1,1),Mitarbeiter!$C215),MIN(DATE(2026,2,0),IF(Mitarbeiter!$D215="",DATE(2026,2,0),Mitarbeiter!$D215),TODAY()),Einstellungen!$F$13:$F$67)))*N(Mitarbeiter!$E215)/IF(Einstellungen!$C$11="7 Tage",7,5),N('Ist-Stunden'!F215)),MAX(IF(Einstellungen!$C$11="7 Tage",MAX(0,(MIN(DATE(2026,2,0),IF(Mitarbeiter!$D215="",DATE(2026,2,0),Mitarbeiter!$D215),TODAY()))-(MAX(DATE(2026,1,1),Mitarbeiter!$C215))+1),MAX(0,NETWORKDAYS(MAX(DATE(2026,1,1),Mitarbeiter!$C215),MIN(DATE(2026,2,0),IF(Mitarbeiter!$D215="",DATE(2026,2,0),Mitarbeiter!$D215),TODAY()),Einstellungen!$F$13:$F$67)))*N(Mitarbeiter!$E215)/IF(Einstellungen!$C$11="7 Tage",7,5),N('Ist-Stunden'!F215)+(N(Krankheitstage!G215)+N(Krankheitstage!S215))*N($C215))))</f>
        <v/>
      </c>
      <c r="AK215" s="76">
        <f>IF($B215="",0,IF(Einstellungen!$C$10="Ja",MAX(IF(Einstellungen!$C$11="7 Tage",MAX(0,(MIN(DATE(2026,3,0),IF(Mitarbeiter!$D215="",DATE(2026,3,0),Mitarbeiter!$D215),TODAY()))-(MAX(DATE(2026,2,1),Mitarbeiter!$C215))+1),MAX(0,NETWORKDAYS(MAX(DATE(2026,2,1),Mitarbeiter!$C215),MIN(DATE(2026,3,0),IF(Mitarbeiter!$D215="",DATE(2026,3,0),Mitarbeiter!$D215),TODAY()),Einstellungen!$F$13:$F$67)))*N(Mitarbeiter!$E215)/IF(Einstellungen!$C$11="7 Tage",7,5),N('Ist-Stunden'!G215)),MAX(IF(Einstellungen!$C$11="7 Tage",MAX(0,(MIN(DATE(2026,3,0),IF(Mitarbeiter!$D215="",DATE(2026,3,0),Mitarbeiter!$D215),TODAY()))-(MAX(DATE(2026,2,1),Mitarbeiter!$C215))+1),MAX(0,NETWORKDAYS(MAX(DATE(2026,2,1),Mitarbeiter!$C215),MIN(DATE(2026,3,0),IF(Mitarbeiter!$D215="",DATE(2026,3,0),Mitarbeiter!$D215),TODAY()),Einstellungen!$F$13:$F$67)))*N(Mitarbeiter!$E215)/IF(Einstellungen!$C$11="7 Tage",7,5),N('Ist-Stunden'!G215)+(N(Krankheitstage!H215)+N(Krankheitstage!T215))*N($C215))))</f>
        <v/>
      </c>
      <c r="AL215" s="76">
        <f>IF($B215="",0,IF(Einstellungen!$C$10="Ja",MAX(IF(Einstellungen!$C$11="7 Tage",MAX(0,(MIN(DATE(2026,4,0),IF(Mitarbeiter!$D215="",DATE(2026,4,0),Mitarbeiter!$D215),TODAY()))-(MAX(DATE(2026,3,1),Mitarbeiter!$C215))+1),MAX(0,NETWORKDAYS(MAX(DATE(2026,3,1),Mitarbeiter!$C215),MIN(DATE(2026,4,0),IF(Mitarbeiter!$D215="",DATE(2026,4,0),Mitarbeiter!$D215),TODAY()),Einstellungen!$F$13:$F$67)))*N(Mitarbeiter!$E215)/IF(Einstellungen!$C$11="7 Tage",7,5),N('Ist-Stunden'!H215)),MAX(IF(Einstellungen!$C$11="7 Tage",MAX(0,(MIN(DATE(2026,4,0),IF(Mitarbeiter!$D215="",DATE(2026,4,0),Mitarbeiter!$D215),TODAY()))-(MAX(DATE(2026,3,1),Mitarbeiter!$C215))+1),MAX(0,NETWORKDAYS(MAX(DATE(2026,3,1),Mitarbeiter!$C215),MIN(DATE(2026,4,0),IF(Mitarbeiter!$D215="",DATE(2026,4,0),Mitarbeiter!$D215),TODAY()),Einstellungen!$F$13:$F$67)))*N(Mitarbeiter!$E215)/IF(Einstellungen!$C$11="7 Tage",7,5),N('Ist-Stunden'!H215)+(N(Krankheitstage!I215)+N(Krankheitstage!U215))*N($C215))))</f>
        <v/>
      </c>
      <c r="AM215" s="76">
        <f>IF($B215="",0,IF(Einstellungen!$C$10="Ja",MAX(IF(Einstellungen!$C$11="7 Tage",MAX(0,(MIN(DATE(2026,5,0),IF(Mitarbeiter!$D215="",DATE(2026,5,0),Mitarbeiter!$D215),TODAY()))-(MAX(DATE(2026,4,1),Mitarbeiter!$C215))+1),MAX(0,NETWORKDAYS(MAX(DATE(2026,4,1),Mitarbeiter!$C215),MIN(DATE(2026,5,0),IF(Mitarbeiter!$D215="",DATE(2026,5,0),Mitarbeiter!$D215),TODAY()),Einstellungen!$F$13:$F$67)))*N(Mitarbeiter!$E215)/IF(Einstellungen!$C$11="7 Tage",7,5),N('Ist-Stunden'!I215)),MAX(IF(Einstellungen!$C$11="7 Tage",MAX(0,(MIN(DATE(2026,5,0),IF(Mitarbeiter!$D215="",DATE(2026,5,0),Mitarbeiter!$D215),TODAY()))-(MAX(DATE(2026,4,1),Mitarbeiter!$C215))+1),MAX(0,NETWORKDAYS(MAX(DATE(2026,4,1),Mitarbeiter!$C215),MIN(DATE(2026,5,0),IF(Mitarbeiter!$D215="",DATE(2026,5,0),Mitarbeiter!$D215),TODAY()),Einstellungen!$F$13:$F$67)))*N(Mitarbeiter!$E215)/IF(Einstellungen!$C$11="7 Tage",7,5),N('Ist-Stunden'!I215)+(N(Krankheitstage!J215)+N(Krankheitstage!V215))*N($C215))))</f>
        <v/>
      </c>
      <c r="AN215" s="76">
        <f>IF($B215="",0,IF(Einstellungen!$C$10="Ja",MAX(IF(Einstellungen!$C$11="7 Tage",MAX(0,(MIN(DATE(2026,6,0),IF(Mitarbeiter!$D215="",DATE(2026,6,0),Mitarbeiter!$D215),TODAY()))-(MAX(DATE(2026,5,1),Mitarbeiter!$C215))+1),MAX(0,NETWORKDAYS(MAX(DATE(2026,5,1),Mitarbeiter!$C215),MIN(DATE(2026,6,0),IF(Mitarbeiter!$D215="",DATE(2026,6,0),Mitarbeiter!$D215),TODAY()),Einstellungen!$F$13:$F$67)))*N(Mitarbeiter!$E215)/IF(Einstellungen!$C$11="7 Tage",7,5),N('Ist-Stunden'!J215)),MAX(IF(Einstellungen!$C$11="7 Tage",MAX(0,(MIN(DATE(2026,6,0),IF(Mitarbeiter!$D215="",DATE(2026,6,0),Mitarbeiter!$D215),TODAY()))-(MAX(DATE(2026,5,1),Mitarbeiter!$C215))+1),MAX(0,NETWORKDAYS(MAX(DATE(2026,5,1),Mitarbeiter!$C215),MIN(DATE(2026,6,0),IF(Mitarbeiter!$D215="",DATE(2026,6,0),Mitarbeiter!$D215),TODAY()),Einstellungen!$F$13:$F$67)))*N(Mitarbeiter!$E215)/IF(Einstellungen!$C$11="7 Tage",7,5),N('Ist-Stunden'!J215)+(N(Krankheitstage!K215)+N(Krankheitstage!W215))*N($C215))))</f>
        <v/>
      </c>
      <c r="AO215" s="76">
        <f>IF($B215="",0,IF(Einstellungen!$C$10="Ja",MAX(IF(Einstellungen!$C$11="7 Tage",MAX(0,(MIN(DATE(2026,7,0),IF(Mitarbeiter!$D215="",DATE(2026,7,0),Mitarbeiter!$D215),TODAY()))-(MAX(DATE(2026,6,1),Mitarbeiter!$C215))+1),MAX(0,NETWORKDAYS(MAX(DATE(2026,6,1),Mitarbeiter!$C215),MIN(DATE(2026,7,0),IF(Mitarbeiter!$D215="",DATE(2026,7,0),Mitarbeiter!$D215),TODAY()),Einstellungen!$F$13:$F$67)))*N(Mitarbeiter!$E215)/IF(Einstellungen!$C$11="7 Tage",7,5),N('Ist-Stunden'!K215)),MAX(IF(Einstellungen!$C$11="7 Tage",MAX(0,(MIN(DATE(2026,7,0),IF(Mitarbeiter!$D215="",DATE(2026,7,0),Mitarbeiter!$D215),TODAY()))-(MAX(DATE(2026,6,1),Mitarbeiter!$C215))+1),MAX(0,NETWORKDAYS(MAX(DATE(2026,6,1),Mitarbeiter!$C215),MIN(DATE(2026,7,0),IF(Mitarbeiter!$D215="",DATE(2026,7,0),Mitarbeiter!$D215),TODAY()),Einstellungen!$F$13:$F$67)))*N(Mitarbeiter!$E215)/IF(Einstellungen!$C$11="7 Tage",7,5),N('Ist-Stunden'!K215)+(N(Krankheitstage!L215)+N(Krankheitstage!X215))*N($C215))))</f>
        <v/>
      </c>
      <c r="AP215" s="76">
        <f>IF($B215="",0,IF(Einstellungen!$C$10="Ja",MAX(IF(Einstellungen!$C$11="7 Tage",MAX(0,(MIN(DATE(2026,8,0),IF(Mitarbeiter!$D215="",DATE(2026,8,0),Mitarbeiter!$D215),TODAY()))-(MAX(DATE(2026,7,1),Mitarbeiter!$C215))+1),MAX(0,NETWORKDAYS(MAX(DATE(2026,7,1),Mitarbeiter!$C215),MIN(DATE(2026,8,0),IF(Mitarbeiter!$D215="",DATE(2026,8,0),Mitarbeiter!$D215),TODAY()),Einstellungen!$F$13:$F$67)))*N(Mitarbeiter!$E215)/IF(Einstellungen!$C$11="7 Tage",7,5),N('Ist-Stunden'!L215)),MAX(IF(Einstellungen!$C$11="7 Tage",MAX(0,(MIN(DATE(2026,8,0),IF(Mitarbeiter!$D215="",DATE(2026,8,0),Mitarbeiter!$D215),TODAY()))-(MAX(DATE(2026,7,1),Mitarbeiter!$C215))+1),MAX(0,NETWORKDAYS(MAX(DATE(2026,7,1),Mitarbeiter!$C215),MIN(DATE(2026,8,0),IF(Mitarbeiter!$D215="",DATE(2026,8,0),Mitarbeiter!$D215),TODAY()),Einstellungen!$F$13:$F$67)))*N(Mitarbeiter!$E215)/IF(Einstellungen!$C$11="7 Tage",7,5),N('Ist-Stunden'!L215)+(N(Krankheitstage!M215)+N(Krankheitstage!Y215))*N($C215))))</f>
        <v/>
      </c>
      <c r="AQ215" s="76">
        <f>IF($B215="",0,IF(Einstellungen!$C$10="Ja",MAX(IF(Einstellungen!$C$11="7 Tage",MAX(0,(MIN(DATE(2026,9,0),IF(Mitarbeiter!$D215="",DATE(2026,9,0),Mitarbeiter!$D215),TODAY()))-(MAX(DATE(2026,8,1),Mitarbeiter!$C215))+1),MAX(0,NETWORKDAYS(MAX(DATE(2026,8,1),Mitarbeiter!$C215),MIN(DATE(2026,9,0),IF(Mitarbeiter!$D215="",DATE(2026,9,0),Mitarbeiter!$D215),TODAY()),Einstellungen!$F$13:$F$67)))*N(Mitarbeiter!$E215)/IF(Einstellungen!$C$11="7 Tage",7,5),N('Ist-Stunden'!M215)),MAX(IF(Einstellungen!$C$11="7 Tage",MAX(0,(MIN(DATE(2026,9,0),IF(Mitarbeiter!$D215="",DATE(2026,9,0),Mitarbeiter!$D215),TODAY()))-(MAX(DATE(2026,8,1),Mitarbeiter!$C215))+1),MAX(0,NETWORKDAYS(MAX(DATE(2026,8,1),Mitarbeiter!$C215),MIN(DATE(2026,9,0),IF(Mitarbeiter!$D215="",DATE(2026,9,0),Mitarbeiter!$D215),TODAY()),Einstellungen!$F$13:$F$67)))*N(Mitarbeiter!$E215)/IF(Einstellungen!$C$11="7 Tage",7,5),N('Ist-Stunden'!M215)+(N(Krankheitstage!N215)+N(Krankheitstage!Z215))*N($C215))))</f>
        <v/>
      </c>
      <c r="AR215" s="76">
        <f>IF($B215="",0,IF(Einstellungen!$C$10="Ja",MAX(IF(Einstellungen!$C$11="7 Tage",MAX(0,(MIN(DATE(2026,10,0),IF(Mitarbeiter!$D215="",DATE(2026,10,0),Mitarbeiter!$D215),TODAY()))-(MAX(DATE(2026,9,1),Mitarbeiter!$C215))+1),MAX(0,NETWORKDAYS(MAX(DATE(2026,9,1),Mitarbeiter!$C215),MIN(DATE(2026,10,0),IF(Mitarbeiter!$D215="",DATE(2026,10,0),Mitarbeiter!$D215),TODAY()),Einstellungen!$F$13:$F$67)))*N(Mitarbeiter!$E215)/IF(Einstellungen!$C$11="7 Tage",7,5),N('Ist-Stunden'!N215)),MAX(IF(Einstellungen!$C$11="7 Tage",MAX(0,(MIN(DATE(2026,10,0),IF(Mitarbeiter!$D215="",DATE(2026,10,0),Mitarbeiter!$D215),TODAY()))-(MAX(DATE(2026,9,1),Mitarbeiter!$C215))+1),MAX(0,NETWORKDAYS(MAX(DATE(2026,9,1),Mitarbeiter!$C215),MIN(DATE(2026,10,0),IF(Mitarbeiter!$D215="",DATE(2026,10,0),Mitarbeiter!$D215),TODAY()),Einstellungen!$F$13:$F$67)))*N(Mitarbeiter!$E215)/IF(Einstellungen!$C$11="7 Tage",7,5),N('Ist-Stunden'!N215)+(N(Krankheitstage!O215)+N(Krankheitstage!AA215))*N($C215))))</f>
        <v/>
      </c>
      <c r="AS215" s="76">
        <f>IF($B215="",0,IF(Einstellungen!$C$10="Ja",MAX(IF(Einstellungen!$C$11="7 Tage",MAX(0,(MIN(DATE(2026,11,0),IF(Mitarbeiter!$D215="",DATE(2026,11,0),Mitarbeiter!$D215),TODAY()))-(MAX(DATE(2026,10,1),Mitarbeiter!$C215))+1),MAX(0,NETWORKDAYS(MAX(DATE(2026,10,1),Mitarbeiter!$C215),MIN(DATE(2026,11,0),IF(Mitarbeiter!$D215="",DATE(2026,11,0),Mitarbeiter!$D215),TODAY()),Einstellungen!$F$13:$F$67)))*N(Mitarbeiter!$E215)/IF(Einstellungen!$C$11="7 Tage",7,5),N('Ist-Stunden'!O215)),MAX(IF(Einstellungen!$C$11="7 Tage",MAX(0,(MIN(DATE(2026,11,0),IF(Mitarbeiter!$D215="",DATE(2026,11,0),Mitarbeiter!$D215),TODAY()))-(MAX(DATE(2026,10,1),Mitarbeiter!$C215))+1),MAX(0,NETWORKDAYS(MAX(DATE(2026,10,1),Mitarbeiter!$C215),MIN(DATE(2026,11,0),IF(Mitarbeiter!$D215="",DATE(2026,11,0),Mitarbeiter!$D215),TODAY()),Einstellungen!$F$13:$F$67)))*N(Mitarbeiter!$E215)/IF(Einstellungen!$C$11="7 Tage",7,5),N('Ist-Stunden'!O215)+(N(Krankheitstage!P215)+N(Krankheitstage!AB215))*N($C215))))</f>
        <v/>
      </c>
      <c r="AT215" s="76">
        <f>IF($B215="",0,IF(Einstellungen!$C$10="Ja",MAX(IF(Einstellungen!$C$11="7 Tage",MAX(0,(MIN(DATE(2026,12,0),IF(Mitarbeiter!$D215="",DATE(2026,12,0),Mitarbeiter!$D215),TODAY()))-(MAX(DATE(2026,11,1),Mitarbeiter!$C215))+1),MAX(0,NETWORKDAYS(MAX(DATE(2026,11,1),Mitarbeiter!$C215),MIN(DATE(2026,12,0),IF(Mitarbeiter!$D215="",DATE(2026,12,0),Mitarbeiter!$D215),TODAY()),Einstellungen!$F$13:$F$67)))*N(Mitarbeiter!$E215)/IF(Einstellungen!$C$11="7 Tage",7,5),N('Ist-Stunden'!P215)),MAX(IF(Einstellungen!$C$11="7 Tage",MAX(0,(MIN(DATE(2026,12,0),IF(Mitarbeiter!$D215="",DATE(2026,12,0),Mitarbeiter!$D215),TODAY()))-(MAX(DATE(2026,11,1),Mitarbeiter!$C215))+1),MAX(0,NETWORKDAYS(MAX(DATE(2026,11,1),Mitarbeiter!$C215),MIN(DATE(2026,12,0),IF(Mitarbeiter!$D215="",DATE(2026,12,0),Mitarbeiter!$D215),TODAY()),Einstellungen!$F$13:$F$67)))*N(Mitarbeiter!$E215)/IF(Einstellungen!$C$11="7 Tage",7,5),N('Ist-Stunden'!P215)+(N(Krankheitstage!Q215)+N(Krankheitstage!AC215))*N($C215))))</f>
        <v/>
      </c>
      <c r="AU215" s="76">
        <f>IF($B215="",0,IF(Einstellungen!$C$10="Ja",MAX(IF(Einstellungen!$C$11="7 Tage",MAX(0,(MIN(DATE(2026,13,0),IF(Mitarbeiter!$D215="",DATE(2026,13,0),Mitarbeiter!$D215),TODAY()))-(MAX(DATE(2026,12,1),Mitarbeiter!$C215))+1),MAX(0,NETWORKDAYS(MAX(DATE(2026,12,1),Mitarbeiter!$C215),MIN(DATE(2026,13,0),IF(Mitarbeiter!$D215="",DATE(2026,13,0),Mitarbeiter!$D215),TODAY()),Einstellungen!$F$13:$F$67)))*N(Mitarbeiter!$E215)/IF(Einstellungen!$C$11="7 Tage",7,5),N('Ist-Stunden'!Q215)),MAX(IF(Einstellungen!$C$11="7 Tage",MAX(0,(MIN(DATE(2026,13,0),IF(Mitarbeiter!$D215="",DATE(2026,13,0),Mitarbeiter!$D215),TODAY()))-(MAX(DATE(2026,12,1),Mitarbeiter!$C215))+1),MAX(0,NETWORKDAYS(MAX(DATE(2026,12,1),Mitarbeiter!$C215),MIN(DATE(2026,13,0),IF(Mitarbeiter!$D215="",DATE(2026,13,0),Mitarbeiter!$D215),TODAY()),Einstellungen!$F$13:$F$67)))*N(Mitarbeiter!$E215)/IF(Einstellungen!$C$11="7 Tage",7,5),N('Ist-Stunden'!Q215)+(N(Krankheitstage!R215)+N(Krankheitstage!AD215))*N($C215))))</f>
        <v/>
      </c>
      <c r="AV215" s="76">
        <f>IF($B215="",0,IF(Einstellungen!$C$10="Ja",MAX(IF(Einstellungen!$C$11="7 Tage",MAX(0,(MIN(DATE(2027,2,0),IF(Mitarbeiter!$D215="",DATE(2027,2,0),Mitarbeiter!$D215),TODAY()))-(MAX(DATE(2027,1,1),Mitarbeiter!$C215))+1),MAX(0,NETWORKDAYS(MAX(DATE(2027,1,1),Mitarbeiter!$C215),MIN(DATE(2027,2,0),IF(Mitarbeiter!$D215="",DATE(2027,2,0),Mitarbeiter!$D215),TODAY()),Einstellungen!$F$13:$F$67)))*N(Mitarbeiter!$E215)/IF(Einstellungen!$C$11="7 Tage",7,5),N('Ist-Stunden'!R215)),MAX(IF(Einstellungen!$C$11="7 Tage",MAX(0,(MIN(DATE(2027,2,0),IF(Mitarbeiter!$D215="",DATE(2027,2,0),Mitarbeiter!$D215),TODAY()))-(MAX(DATE(2027,1,1),Mitarbeiter!$C215))+1),MAX(0,NETWORKDAYS(MAX(DATE(2027,1,1),Mitarbeiter!$C215),MIN(DATE(2027,2,0),IF(Mitarbeiter!$D215="",DATE(2027,2,0),Mitarbeiter!$D215),TODAY()),Einstellungen!$F$13:$F$67)))*N(Mitarbeiter!$E215)/IF(Einstellungen!$C$11="7 Tage",7,5),N('Ist-Stunden'!R215)+(N(Krankheitstage!AE215)+N(Krankheitstage!AQ215))*N($C215))))</f>
        <v/>
      </c>
      <c r="AW215" s="76">
        <f>IF($B215="",0,IF(Einstellungen!$C$10="Ja",MAX(IF(Einstellungen!$C$11="7 Tage",MAX(0,(MIN(DATE(2027,3,0),IF(Mitarbeiter!$D215="",DATE(2027,3,0),Mitarbeiter!$D215),TODAY()))-(MAX(DATE(2027,2,1),Mitarbeiter!$C215))+1),MAX(0,NETWORKDAYS(MAX(DATE(2027,2,1),Mitarbeiter!$C215),MIN(DATE(2027,3,0),IF(Mitarbeiter!$D215="",DATE(2027,3,0),Mitarbeiter!$D215),TODAY()),Einstellungen!$F$13:$F$67)))*N(Mitarbeiter!$E215)/IF(Einstellungen!$C$11="7 Tage",7,5),N('Ist-Stunden'!S215)),MAX(IF(Einstellungen!$C$11="7 Tage",MAX(0,(MIN(DATE(2027,3,0),IF(Mitarbeiter!$D215="",DATE(2027,3,0),Mitarbeiter!$D215),TODAY()))-(MAX(DATE(2027,2,1),Mitarbeiter!$C215))+1),MAX(0,NETWORKDAYS(MAX(DATE(2027,2,1),Mitarbeiter!$C215),MIN(DATE(2027,3,0),IF(Mitarbeiter!$D215="",DATE(2027,3,0),Mitarbeiter!$D215),TODAY()),Einstellungen!$F$13:$F$67)))*N(Mitarbeiter!$E215)/IF(Einstellungen!$C$11="7 Tage",7,5),N('Ist-Stunden'!S215)+(N(Krankheitstage!AF215)+N(Krankheitstage!AR215))*N($C215))))</f>
        <v/>
      </c>
      <c r="AX215" s="76">
        <f>IF($B215="",0,IF(Einstellungen!$C$10="Ja",MAX(IF(Einstellungen!$C$11="7 Tage",MAX(0,(MIN(DATE(2027,4,0),IF(Mitarbeiter!$D215="",DATE(2027,4,0),Mitarbeiter!$D215),TODAY()))-(MAX(DATE(2027,3,1),Mitarbeiter!$C215))+1),MAX(0,NETWORKDAYS(MAX(DATE(2027,3,1),Mitarbeiter!$C215),MIN(DATE(2027,4,0),IF(Mitarbeiter!$D215="",DATE(2027,4,0),Mitarbeiter!$D215),TODAY()),Einstellungen!$F$13:$F$67)))*N(Mitarbeiter!$E215)/IF(Einstellungen!$C$11="7 Tage",7,5),N('Ist-Stunden'!T215)),MAX(IF(Einstellungen!$C$11="7 Tage",MAX(0,(MIN(DATE(2027,4,0),IF(Mitarbeiter!$D215="",DATE(2027,4,0),Mitarbeiter!$D215),TODAY()))-(MAX(DATE(2027,3,1),Mitarbeiter!$C215))+1),MAX(0,NETWORKDAYS(MAX(DATE(2027,3,1),Mitarbeiter!$C215),MIN(DATE(2027,4,0),IF(Mitarbeiter!$D215="",DATE(2027,4,0),Mitarbeiter!$D215),TODAY()),Einstellungen!$F$13:$F$67)))*N(Mitarbeiter!$E215)/IF(Einstellungen!$C$11="7 Tage",7,5),N('Ist-Stunden'!T215)+(N(Krankheitstage!AG215)+N(Krankheitstage!AS215))*N($C215))))</f>
        <v/>
      </c>
      <c r="AY215" s="76">
        <f>IF($B215="",0,IF(Einstellungen!$C$10="Ja",MAX(IF(Einstellungen!$C$11="7 Tage",MAX(0,(MIN(DATE(2027,5,0),IF(Mitarbeiter!$D215="",DATE(2027,5,0),Mitarbeiter!$D215),TODAY()))-(MAX(DATE(2027,4,1),Mitarbeiter!$C215))+1),MAX(0,NETWORKDAYS(MAX(DATE(2027,4,1),Mitarbeiter!$C215),MIN(DATE(2027,5,0),IF(Mitarbeiter!$D215="",DATE(2027,5,0),Mitarbeiter!$D215),TODAY()),Einstellungen!$F$13:$F$67)))*N(Mitarbeiter!$E215)/IF(Einstellungen!$C$11="7 Tage",7,5),N('Ist-Stunden'!U215)),MAX(IF(Einstellungen!$C$11="7 Tage",MAX(0,(MIN(DATE(2027,5,0),IF(Mitarbeiter!$D215="",DATE(2027,5,0),Mitarbeiter!$D215),TODAY()))-(MAX(DATE(2027,4,1),Mitarbeiter!$C215))+1),MAX(0,NETWORKDAYS(MAX(DATE(2027,4,1),Mitarbeiter!$C215),MIN(DATE(2027,5,0),IF(Mitarbeiter!$D215="",DATE(2027,5,0),Mitarbeiter!$D215),TODAY()),Einstellungen!$F$13:$F$67)))*N(Mitarbeiter!$E215)/IF(Einstellungen!$C$11="7 Tage",7,5),N('Ist-Stunden'!U215)+(N(Krankheitstage!AH215)+N(Krankheitstage!AT215))*N($C215))))</f>
        <v/>
      </c>
      <c r="AZ215" s="76">
        <f>IF($B215="",0,IF(Einstellungen!$C$10="Ja",MAX(IF(Einstellungen!$C$11="7 Tage",MAX(0,(MIN(DATE(2027,6,0),IF(Mitarbeiter!$D215="",DATE(2027,6,0),Mitarbeiter!$D215),TODAY()))-(MAX(DATE(2027,5,1),Mitarbeiter!$C215))+1),MAX(0,NETWORKDAYS(MAX(DATE(2027,5,1),Mitarbeiter!$C215),MIN(DATE(2027,6,0),IF(Mitarbeiter!$D215="",DATE(2027,6,0),Mitarbeiter!$D215),TODAY()),Einstellungen!$F$13:$F$67)))*N(Mitarbeiter!$E215)/IF(Einstellungen!$C$11="7 Tage",7,5),N('Ist-Stunden'!V215)),MAX(IF(Einstellungen!$C$11="7 Tage",MAX(0,(MIN(DATE(2027,6,0),IF(Mitarbeiter!$D215="",DATE(2027,6,0),Mitarbeiter!$D215),TODAY()))-(MAX(DATE(2027,5,1),Mitarbeiter!$C215))+1),MAX(0,NETWORKDAYS(MAX(DATE(2027,5,1),Mitarbeiter!$C215),MIN(DATE(2027,6,0),IF(Mitarbeiter!$D215="",DATE(2027,6,0),Mitarbeiter!$D215),TODAY()),Einstellungen!$F$13:$F$67)))*N(Mitarbeiter!$E215)/IF(Einstellungen!$C$11="7 Tage",7,5),N('Ist-Stunden'!V215)+(N(Krankheitstage!AI215)+N(Krankheitstage!AU215))*N($C215))))</f>
        <v/>
      </c>
      <c r="BA215" s="76">
        <f>IF($B215="",0,IF(Einstellungen!$C$10="Ja",MAX(IF(Einstellungen!$C$11="7 Tage",MAX(0,(MIN(DATE(2027,7,0),IF(Mitarbeiter!$D215="",DATE(2027,7,0),Mitarbeiter!$D215),TODAY()))-(MAX(DATE(2027,6,1),Mitarbeiter!$C215))+1),MAX(0,NETWORKDAYS(MAX(DATE(2027,6,1),Mitarbeiter!$C215),MIN(DATE(2027,7,0),IF(Mitarbeiter!$D215="",DATE(2027,7,0),Mitarbeiter!$D215),TODAY()),Einstellungen!$F$13:$F$67)))*N(Mitarbeiter!$E215)/IF(Einstellungen!$C$11="7 Tage",7,5),N('Ist-Stunden'!W215)),MAX(IF(Einstellungen!$C$11="7 Tage",MAX(0,(MIN(DATE(2027,7,0),IF(Mitarbeiter!$D215="",DATE(2027,7,0),Mitarbeiter!$D215),TODAY()))-(MAX(DATE(2027,6,1),Mitarbeiter!$C215))+1),MAX(0,NETWORKDAYS(MAX(DATE(2027,6,1),Mitarbeiter!$C215),MIN(DATE(2027,7,0),IF(Mitarbeiter!$D215="",DATE(2027,7,0),Mitarbeiter!$D215),TODAY()),Einstellungen!$F$13:$F$67)))*N(Mitarbeiter!$E215)/IF(Einstellungen!$C$11="7 Tage",7,5),N('Ist-Stunden'!W215)+(N(Krankheitstage!AJ215)+N(Krankheitstage!AV215))*N($C215))))</f>
        <v/>
      </c>
      <c r="BB215" s="76">
        <f>IF($B215="",0,IF(Einstellungen!$C$10="Ja",MAX(IF(Einstellungen!$C$11="7 Tage",MAX(0,(MIN(DATE(2027,8,0),IF(Mitarbeiter!$D215="",DATE(2027,8,0),Mitarbeiter!$D215),TODAY()))-(MAX(DATE(2027,7,1),Mitarbeiter!$C215))+1),MAX(0,NETWORKDAYS(MAX(DATE(2027,7,1),Mitarbeiter!$C215),MIN(DATE(2027,8,0),IF(Mitarbeiter!$D215="",DATE(2027,8,0),Mitarbeiter!$D215),TODAY()),Einstellungen!$F$13:$F$67)))*N(Mitarbeiter!$E215)/IF(Einstellungen!$C$11="7 Tage",7,5),N('Ist-Stunden'!X215)),MAX(IF(Einstellungen!$C$11="7 Tage",MAX(0,(MIN(DATE(2027,8,0),IF(Mitarbeiter!$D215="",DATE(2027,8,0),Mitarbeiter!$D215),TODAY()))-(MAX(DATE(2027,7,1),Mitarbeiter!$C215))+1),MAX(0,NETWORKDAYS(MAX(DATE(2027,7,1),Mitarbeiter!$C215),MIN(DATE(2027,8,0),IF(Mitarbeiter!$D215="",DATE(2027,8,0),Mitarbeiter!$D215),TODAY()),Einstellungen!$F$13:$F$67)))*N(Mitarbeiter!$E215)/IF(Einstellungen!$C$11="7 Tage",7,5),N('Ist-Stunden'!X215)+(N(Krankheitstage!AK215)+N(Krankheitstage!AW215))*N($C215))))</f>
        <v/>
      </c>
      <c r="BC215" s="76">
        <f>IF($B215="",0,IF(Einstellungen!$C$10="Ja",MAX(IF(Einstellungen!$C$11="7 Tage",MAX(0,(MIN(DATE(2027,9,0),IF(Mitarbeiter!$D215="",DATE(2027,9,0),Mitarbeiter!$D215),TODAY()))-(MAX(DATE(2027,8,1),Mitarbeiter!$C215))+1),MAX(0,NETWORKDAYS(MAX(DATE(2027,8,1),Mitarbeiter!$C215),MIN(DATE(2027,9,0),IF(Mitarbeiter!$D215="",DATE(2027,9,0),Mitarbeiter!$D215),TODAY()),Einstellungen!$F$13:$F$67)))*N(Mitarbeiter!$E215)/IF(Einstellungen!$C$11="7 Tage",7,5),N('Ist-Stunden'!Y215)),MAX(IF(Einstellungen!$C$11="7 Tage",MAX(0,(MIN(DATE(2027,9,0),IF(Mitarbeiter!$D215="",DATE(2027,9,0),Mitarbeiter!$D215),TODAY()))-(MAX(DATE(2027,8,1),Mitarbeiter!$C215))+1),MAX(0,NETWORKDAYS(MAX(DATE(2027,8,1),Mitarbeiter!$C215),MIN(DATE(2027,9,0),IF(Mitarbeiter!$D215="",DATE(2027,9,0),Mitarbeiter!$D215),TODAY()),Einstellungen!$F$13:$F$67)))*N(Mitarbeiter!$E215)/IF(Einstellungen!$C$11="7 Tage",7,5),N('Ist-Stunden'!Y215)+(N(Krankheitstage!AL215)+N(Krankheitstage!AX215))*N($C215))))</f>
        <v/>
      </c>
      <c r="BD215" s="76">
        <f>IF($B215="",0,IF(Einstellungen!$C$10="Ja",MAX(IF(Einstellungen!$C$11="7 Tage",MAX(0,(MIN(DATE(2027,10,0),IF(Mitarbeiter!$D215="",DATE(2027,10,0),Mitarbeiter!$D215),TODAY()))-(MAX(DATE(2027,9,1),Mitarbeiter!$C215))+1),MAX(0,NETWORKDAYS(MAX(DATE(2027,9,1),Mitarbeiter!$C215),MIN(DATE(2027,10,0),IF(Mitarbeiter!$D215="",DATE(2027,10,0),Mitarbeiter!$D215),TODAY()),Einstellungen!$F$13:$F$67)))*N(Mitarbeiter!$E215)/IF(Einstellungen!$C$11="7 Tage",7,5),N('Ist-Stunden'!Z215)),MAX(IF(Einstellungen!$C$11="7 Tage",MAX(0,(MIN(DATE(2027,10,0),IF(Mitarbeiter!$D215="",DATE(2027,10,0),Mitarbeiter!$D215),TODAY()))-(MAX(DATE(2027,9,1),Mitarbeiter!$C215))+1),MAX(0,NETWORKDAYS(MAX(DATE(2027,9,1),Mitarbeiter!$C215),MIN(DATE(2027,10,0),IF(Mitarbeiter!$D215="",DATE(2027,10,0),Mitarbeiter!$D215),TODAY()),Einstellungen!$F$13:$F$67)))*N(Mitarbeiter!$E215)/IF(Einstellungen!$C$11="7 Tage",7,5),N('Ist-Stunden'!Z215)+(N(Krankheitstage!AM215)+N(Krankheitstage!AY215))*N($C215))))</f>
        <v/>
      </c>
      <c r="BE215" s="76">
        <f>IF($B215="",0,IF(Einstellungen!$C$10="Ja",MAX(IF(Einstellungen!$C$11="7 Tage",MAX(0,(MIN(DATE(2027,11,0),IF(Mitarbeiter!$D215="",DATE(2027,11,0),Mitarbeiter!$D215),TODAY()))-(MAX(DATE(2027,10,1),Mitarbeiter!$C215))+1),MAX(0,NETWORKDAYS(MAX(DATE(2027,10,1),Mitarbeiter!$C215),MIN(DATE(2027,11,0),IF(Mitarbeiter!$D215="",DATE(2027,11,0),Mitarbeiter!$D215),TODAY()),Einstellungen!$F$13:$F$67)))*N(Mitarbeiter!$E215)/IF(Einstellungen!$C$11="7 Tage",7,5),N('Ist-Stunden'!AA215)),MAX(IF(Einstellungen!$C$11="7 Tage",MAX(0,(MIN(DATE(2027,11,0),IF(Mitarbeiter!$D215="",DATE(2027,11,0),Mitarbeiter!$D215),TODAY()))-(MAX(DATE(2027,10,1),Mitarbeiter!$C215))+1),MAX(0,NETWORKDAYS(MAX(DATE(2027,10,1),Mitarbeiter!$C215),MIN(DATE(2027,11,0),IF(Mitarbeiter!$D215="",DATE(2027,11,0),Mitarbeiter!$D215),TODAY()),Einstellungen!$F$13:$F$67)))*N(Mitarbeiter!$E215)/IF(Einstellungen!$C$11="7 Tage",7,5),N('Ist-Stunden'!AA215)+(N(Krankheitstage!AN215)+N(Krankheitstage!AZ215))*N($C215))))</f>
        <v/>
      </c>
      <c r="BF215" s="76">
        <f>IF($B215="",0,IF(Einstellungen!$C$10="Ja",MAX(IF(Einstellungen!$C$11="7 Tage",MAX(0,(MIN(DATE(2027,12,0),IF(Mitarbeiter!$D215="",DATE(2027,12,0),Mitarbeiter!$D215),TODAY()))-(MAX(DATE(2027,11,1),Mitarbeiter!$C215))+1),MAX(0,NETWORKDAYS(MAX(DATE(2027,11,1),Mitarbeiter!$C215),MIN(DATE(2027,12,0),IF(Mitarbeiter!$D215="",DATE(2027,12,0),Mitarbeiter!$D215),TODAY()),Einstellungen!$F$13:$F$67)))*N(Mitarbeiter!$E215)/IF(Einstellungen!$C$11="7 Tage",7,5),N('Ist-Stunden'!AB215)),MAX(IF(Einstellungen!$C$11="7 Tage",MAX(0,(MIN(DATE(2027,12,0),IF(Mitarbeiter!$D215="",DATE(2027,12,0),Mitarbeiter!$D215),TODAY()))-(MAX(DATE(2027,11,1),Mitarbeiter!$C215))+1),MAX(0,NETWORKDAYS(MAX(DATE(2027,11,1),Mitarbeiter!$C215),MIN(DATE(2027,12,0),IF(Mitarbeiter!$D215="",DATE(2027,12,0),Mitarbeiter!$D215),TODAY()),Einstellungen!$F$13:$F$67)))*N(Mitarbeiter!$E215)/IF(Einstellungen!$C$11="7 Tage",7,5),N('Ist-Stunden'!AB215)+(N(Krankheitstage!AO215)+N(Krankheitstage!BA215))*N($C215))))</f>
        <v/>
      </c>
      <c r="BG215" s="76">
        <f>IF($B215="",0,IF(Einstellungen!$C$10="Ja",MAX(IF(Einstellungen!$C$11="7 Tage",MAX(0,(MIN(DATE(2027,13,0),IF(Mitarbeiter!$D215="",DATE(2027,13,0),Mitarbeiter!$D215),TODAY()))-(MAX(DATE(2027,12,1),Mitarbeiter!$C215))+1),MAX(0,NETWORKDAYS(MAX(DATE(2027,12,1),Mitarbeiter!$C215),MIN(DATE(2027,13,0),IF(Mitarbeiter!$D215="",DATE(2027,13,0),Mitarbeiter!$D215),TODAY()),Einstellungen!$F$13:$F$67)))*N(Mitarbeiter!$E215)/IF(Einstellungen!$C$11="7 Tage",7,5),N('Ist-Stunden'!AC215)),MAX(IF(Einstellungen!$C$11="7 Tage",MAX(0,(MIN(DATE(2027,13,0),IF(Mitarbeiter!$D215="",DATE(2027,13,0),Mitarbeiter!$D215),TODAY()))-(MAX(DATE(2027,12,1),Mitarbeiter!$C215))+1),MAX(0,NETWORKDAYS(MAX(DATE(2027,12,1),Mitarbeiter!$C215),MIN(DATE(2027,13,0),IF(Mitarbeiter!$D215="",DATE(2027,13,0),Mitarbeiter!$D215),TODAY()),Einstellungen!$F$13:$F$67)))*N(Mitarbeiter!$E215)/IF(Einstellungen!$C$11="7 Tage",7,5),N('Ist-Stunden'!AC215)+(N(Krankheitstage!AP215)+N(Krankheitstage!BB215))*N($C215))))</f>
        <v/>
      </c>
      <c r="BH215" s="76">
        <f>IF($B215="",0,IF(Einstellungen!$C$10="Ja",MAX(IF(Einstellungen!$C$11="7 Tage",MAX(0,(MIN(DATE(2028,2,0),IF(Mitarbeiter!$D215="",DATE(2028,2,0),Mitarbeiter!$D215),TODAY()))-(MAX(DATE(2028,1,1),Mitarbeiter!$C215))+1),MAX(0,NETWORKDAYS(MAX(DATE(2028,1,1),Mitarbeiter!$C215),MIN(DATE(2028,2,0),IF(Mitarbeiter!$D215="",DATE(2028,2,0),Mitarbeiter!$D215),TODAY()),Einstellungen!$F$13:$F$67)))*N(Mitarbeiter!$E215)/IF(Einstellungen!$C$11="7 Tage",7,5),N('Ist-Stunden'!AD215)),MAX(IF(Einstellungen!$C$11="7 Tage",MAX(0,(MIN(DATE(2028,2,0),IF(Mitarbeiter!$D215="",DATE(2028,2,0),Mitarbeiter!$D215),TODAY()))-(MAX(DATE(2028,1,1),Mitarbeiter!$C215))+1),MAX(0,NETWORKDAYS(MAX(DATE(2028,1,1),Mitarbeiter!$C215),MIN(DATE(2028,2,0),IF(Mitarbeiter!$D215="",DATE(2028,2,0),Mitarbeiter!$D215),TODAY()),Einstellungen!$F$13:$F$67)))*N(Mitarbeiter!$E215)/IF(Einstellungen!$C$11="7 Tage",7,5),N('Ist-Stunden'!AD215)+(N(Krankheitstage!BC215)+N(Krankheitstage!BO215))*N($C215))))</f>
        <v/>
      </c>
      <c r="BI215" s="76">
        <f>IF($B215="",0,IF(Einstellungen!$C$10="Ja",MAX(IF(Einstellungen!$C$11="7 Tage",MAX(0,(MIN(DATE(2028,3,0),IF(Mitarbeiter!$D215="",DATE(2028,3,0),Mitarbeiter!$D215),TODAY()))-(MAX(DATE(2028,2,1),Mitarbeiter!$C215))+1),MAX(0,NETWORKDAYS(MAX(DATE(2028,2,1),Mitarbeiter!$C215),MIN(DATE(2028,3,0),IF(Mitarbeiter!$D215="",DATE(2028,3,0),Mitarbeiter!$D215),TODAY()),Einstellungen!$F$13:$F$67)))*N(Mitarbeiter!$E215)/IF(Einstellungen!$C$11="7 Tage",7,5),N('Ist-Stunden'!AE215)),MAX(IF(Einstellungen!$C$11="7 Tage",MAX(0,(MIN(DATE(2028,3,0),IF(Mitarbeiter!$D215="",DATE(2028,3,0),Mitarbeiter!$D215),TODAY()))-(MAX(DATE(2028,2,1),Mitarbeiter!$C215))+1),MAX(0,NETWORKDAYS(MAX(DATE(2028,2,1),Mitarbeiter!$C215),MIN(DATE(2028,3,0),IF(Mitarbeiter!$D215="",DATE(2028,3,0),Mitarbeiter!$D215),TODAY()),Einstellungen!$F$13:$F$67)))*N(Mitarbeiter!$E215)/IF(Einstellungen!$C$11="7 Tage",7,5),N('Ist-Stunden'!AE215)+(N(Krankheitstage!BD215)+N(Krankheitstage!BP215))*N($C215))))</f>
        <v/>
      </c>
      <c r="BJ215" s="76">
        <f>IF($B215="",0,IF(Einstellungen!$C$10="Ja",MAX(IF(Einstellungen!$C$11="7 Tage",MAX(0,(MIN(DATE(2028,4,0),IF(Mitarbeiter!$D215="",DATE(2028,4,0),Mitarbeiter!$D215),TODAY()))-(MAX(DATE(2028,3,1),Mitarbeiter!$C215))+1),MAX(0,NETWORKDAYS(MAX(DATE(2028,3,1),Mitarbeiter!$C215),MIN(DATE(2028,4,0),IF(Mitarbeiter!$D215="",DATE(2028,4,0),Mitarbeiter!$D215),TODAY()),Einstellungen!$F$13:$F$67)))*N(Mitarbeiter!$E215)/IF(Einstellungen!$C$11="7 Tage",7,5),N('Ist-Stunden'!AF215)),MAX(IF(Einstellungen!$C$11="7 Tage",MAX(0,(MIN(DATE(2028,4,0),IF(Mitarbeiter!$D215="",DATE(2028,4,0),Mitarbeiter!$D215),TODAY()))-(MAX(DATE(2028,3,1),Mitarbeiter!$C215))+1),MAX(0,NETWORKDAYS(MAX(DATE(2028,3,1),Mitarbeiter!$C215),MIN(DATE(2028,4,0),IF(Mitarbeiter!$D215="",DATE(2028,4,0),Mitarbeiter!$D215),TODAY()),Einstellungen!$F$13:$F$67)))*N(Mitarbeiter!$E215)/IF(Einstellungen!$C$11="7 Tage",7,5),N('Ist-Stunden'!AF215)+(N(Krankheitstage!BE215)+N(Krankheitstage!BQ215))*N($C215))))</f>
        <v/>
      </c>
      <c r="BK215" s="76">
        <f>IF($B215="",0,IF(Einstellungen!$C$10="Ja",MAX(IF(Einstellungen!$C$11="7 Tage",MAX(0,(MIN(DATE(2028,5,0),IF(Mitarbeiter!$D215="",DATE(2028,5,0),Mitarbeiter!$D215),TODAY()))-(MAX(DATE(2028,4,1),Mitarbeiter!$C215))+1),MAX(0,NETWORKDAYS(MAX(DATE(2028,4,1),Mitarbeiter!$C215),MIN(DATE(2028,5,0),IF(Mitarbeiter!$D215="",DATE(2028,5,0),Mitarbeiter!$D215),TODAY()),Einstellungen!$F$13:$F$67)))*N(Mitarbeiter!$E215)/IF(Einstellungen!$C$11="7 Tage",7,5),N('Ist-Stunden'!AG215)),MAX(IF(Einstellungen!$C$11="7 Tage",MAX(0,(MIN(DATE(2028,5,0),IF(Mitarbeiter!$D215="",DATE(2028,5,0),Mitarbeiter!$D215),TODAY()))-(MAX(DATE(2028,4,1),Mitarbeiter!$C215))+1),MAX(0,NETWORKDAYS(MAX(DATE(2028,4,1),Mitarbeiter!$C215),MIN(DATE(2028,5,0),IF(Mitarbeiter!$D215="",DATE(2028,5,0),Mitarbeiter!$D215),TODAY()),Einstellungen!$F$13:$F$67)))*N(Mitarbeiter!$E215)/IF(Einstellungen!$C$11="7 Tage",7,5),N('Ist-Stunden'!AG215)+(N(Krankheitstage!BF215)+N(Krankheitstage!BR215))*N($C215))))</f>
        <v/>
      </c>
      <c r="BL215" s="76">
        <f>IF($B215="",0,IF(Einstellungen!$C$10="Ja",MAX(IF(Einstellungen!$C$11="7 Tage",MAX(0,(MIN(DATE(2028,6,0),IF(Mitarbeiter!$D215="",DATE(2028,6,0),Mitarbeiter!$D215),TODAY()))-(MAX(DATE(2028,5,1),Mitarbeiter!$C215))+1),MAX(0,NETWORKDAYS(MAX(DATE(2028,5,1),Mitarbeiter!$C215),MIN(DATE(2028,6,0),IF(Mitarbeiter!$D215="",DATE(2028,6,0),Mitarbeiter!$D215),TODAY()),Einstellungen!$F$13:$F$67)))*N(Mitarbeiter!$E215)/IF(Einstellungen!$C$11="7 Tage",7,5),N('Ist-Stunden'!AH215)),MAX(IF(Einstellungen!$C$11="7 Tage",MAX(0,(MIN(DATE(2028,6,0),IF(Mitarbeiter!$D215="",DATE(2028,6,0),Mitarbeiter!$D215),TODAY()))-(MAX(DATE(2028,5,1),Mitarbeiter!$C215))+1),MAX(0,NETWORKDAYS(MAX(DATE(2028,5,1),Mitarbeiter!$C215),MIN(DATE(2028,6,0),IF(Mitarbeiter!$D215="",DATE(2028,6,0),Mitarbeiter!$D215),TODAY()),Einstellungen!$F$13:$F$67)))*N(Mitarbeiter!$E215)/IF(Einstellungen!$C$11="7 Tage",7,5),N('Ist-Stunden'!AH215)+(N(Krankheitstage!BG215)+N(Krankheitstage!BS215))*N($C215))))</f>
        <v/>
      </c>
      <c r="BM215" s="76">
        <f>IF($B215="",0,IF(Einstellungen!$C$10="Ja",MAX(IF(Einstellungen!$C$11="7 Tage",MAX(0,(MIN(DATE(2028,7,0),IF(Mitarbeiter!$D215="",DATE(2028,7,0),Mitarbeiter!$D215),TODAY()))-(MAX(DATE(2028,6,1),Mitarbeiter!$C215))+1),MAX(0,NETWORKDAYS(MAX(DATE(2028,6,1),Mitarbeiter!$C215),MIN(DATE(2028,7,0),IF(Mitarbeiter!$D215="",DATE(2028,7,0),Mitarbeiter!$D215),TODAY()),Einstellungen!$F$13:$F$67)))*N(Mitarbeiter!$E215)/IF(Einstellungen!$C$11="7 Tage",7,5),N('Ist-Stunden'!AI215)),MAX(IF(Einstellungen!$C$11="7 Tage",MAX(0,(MIN(DATE(2028,7,0),IF(Mitarbeiter!$D215="",DATE(2028,7,0),Mitarbeiter!$D215),TODAY()))-(MAX(DATE(2028,6,1),Mitarbeiter!$C215))+1),MAX(0,NETWORKDAYS(MAX(DATE(2028,6,1),Mitarbeiter!$C215),MIN(DATE(2028,7,0),IF(Mitarbeiter!$D215="",DATE(2028,7,0),Mitarbeiter!$D215),TODAY()),Einstellungen!$F$13:$F$67)))*N(Mitarbeiter!$E215)/IF(Einstellungen!$C$11="7 Tage",7,5),N('Ist-Stunden'!AI215)+(N(Krankheitstage!BH215)+N(Krankheitstage!BT215))*N($C215))))</f>
        <v/>
      </c>
      <c r="BN215" s="76">
        <f>IF($B215="",0,IF(Einstellungen!$C$10="Ja",MAX(IF(Einstellungen!$C$11="7 Tage",MAX(0,(MIN(DATE(2028,8,0),IF(Mitarbeiter!$D215="",DATE(2028,8,0),Mitarbeiter!$D215),TODAY()))-(MAX(DATE(2028,7,1),Mitarbeiter!$C215))+1),MAX(0,NETWORKDAYS(MAX(DATE(2028,7,1),Mitarbeiter!$C215),MIN(DATE(2028,8,0),IF(Mitarbeiter!$D215="",DATE(2028,8,0),Mitarbeiter!$D215),TODAY()),Einstellungen!$F$13:$F$67)))*N(Mitarbeiter!$E215)/IF(Einstellungen!$C$11="7 Tage",7,5),N('Ist-Stunden'!AJ215)),MAX(IF(Einstellungen!$C$11="7 Tage",MAX(0,(MIN(DATE(2028,8,0),IF(Mitarbeiter!$D215="",DATE(2028,8,0),Mitarbeiter!$D215),TODAY()))-(MAX(DATE(2028,7,1),Mitarbeiter!$C215))+1),MAX(0,NETWORKDAYS(MAX(DATE(2028,7,1),Mitarbeiter!$C215),MIN(DATE(2028,8,0),IF(Mitarbeiter!$D215="",DATE(2028,8,0),Mitarbeiter!$D215),TODAY()),Einstellungen!$F$13:$F$67)))*N(Mitarbeiter!$E215)/IF(Einstellungen!$C$11="7 Tage",7,5),N('Ist-Stunden'!AJ215)+(N(Krankheitstage!BI215)+N(Krankheitstage!BU215))*N($C215))))</f>
        <v/>
      </c>
      <c r="BO215" s="76">
        <f>IF($B215="",0,IF(Einstellungen!$C$10="Ja",MAX(IF(Einstellungen!$C$11="7 Tage",MAX(0,(MIN(DATE(2028,9,0),IF(Mitarbeiter!$D215="",DATE(2028,9,0),Mitarbeiter!$D215),TODAY()))-(MAX(DATE(2028,8,1),Mitarbeiter!$C215))+1),MAX(0,NETWORKDAYS(MAX(DATE(2028,8,1),Mitarbeiter!$C215),MIN(DATE(2028,9,0),IF(Mitarbeiter!$D215="",DATE(2028,9,0),Mitarbeiter!$D215),TODAY()),Einstellungen!$F$13:$F$67)))*N(Mitarbeiter!$E215)/IF(Einstellungen!$C$11="7 Tage",7,5),N('Ist-Stunden'!AK215)),MAX(IF(Einstellungen!$C$11="7 Tage",MAX(0,(MIN(DATE(2028,9,0),IF(Mitarbeiter!$D215="",DATE(2028,9,0),Mitarbeiter!$D215),TODAY()))-(MAX(DATE(2028,8,1),Mitarbeiter!$C215))+1),MAX(0,NETWORKDAYS(MAX(DATE(2028,8,1),Mitarbeiter!$C215),MIN(DATE(2028,9,0),IF(Mitarbeiter!$D215="",DATE(2028,9,0),Mitarbeiter!$D215),TODAY()),Einstellungen!$F$13:$F$67)))*N(Mitarbeiter!$E215)/IF(Einstellungen!$C$11="7 Tage",7,5),N('Ist-Stunden'!AK215)+(N(Krankheitstage!BJ215)+N(Krankheitstage!BV215))*N($C215))))</f>
        <v/>
      </c>
      <c r="BP215" s="76">
        <f>IF($B215="",0,IF(Einstellungen!$C$10="Ja",MAX(IF(Einstellungen!$C$11="7 Tage",MAX(0,(MIN(DATE(2028,10,0),IF(Mitarbeiter!$D215="",DATE(2028,10,0),Mitarbeiter!$D215),TODAY()))-(MAX(DATE(2028,9,1),Mitarbeiter!$C215))+1),MAX(0,NETWORKDAYS(MAX(DATE(2028,9,1),Mitarbeiter!$C215),MIN(DATE(2028,10,0),IF(Mitarbeiter!$D215="",DATE(2028,10,0),Mitarbeiter!$D215),TODAY()),Einstellungen!$F$13:$F$67)))*N(Mitarbeiter!$E215)/IF(Einstellungen!$C$11="7 Tage",7,5),N('Ist-Stunden'!AL215)),MAX(IF(Einstellungen!$C$11="7 Tage",MAX(0,(MIN(DATE(2028,10,0),IF(Mitarbeiter!$D215="",DATE(2028,10,0),Mitarbeiter!$D215),TODAY()))-(MAX(DATE(2028,9,1),Mitarbeiter!$C215))+1),MAX(0,NETWORKDAYS(MAX(DATE(2028,9,1),Mitarbeiter!$C215),MIN(DATE(2028,10,0),IF(Mitarbeiter!$D215="",DATE(2028,10,0),Mitarbeiter!$D215),TODAY()),Einstellungen!$F$13:$F$67)))*N(Mitarbeiter!$E215)/IF(Einstellungen!$C$11="7 Tage",7,5),N('Ist-Stunden'!AL215)+(N(Krankheitstage!BK215)+N(Krankheitstage!BW215))*N($C215))))</f>
        <v/>
      </c>
      <c r="BQ215" s="76">
        <f>IF($B215="",0,IF(Einstellungen!$C$10="Ja",MAX(IF(Einstellungen!$C$11="7 Tage",MAX(0,(MIN(DATE(2028,11,0),IF(Mitarbeiter!$D215="",DATE(2028,11,0),Mitarbeiter!$D215),TODAY()))-(MAX(DATE(2028,10,1),Mitarbeiter!$C215))+1),MAX(0,NETWORKDAYS(MAX(DATE(2028,10,1),Mitarbeiter!$C215),MIN(DATE(2028,11,0),IF(Mitarbeiter!$D215="",DATE(2028,11,0),Mitarbeiter!$D215),TODAY()),Einstellungen!$F$13:$F$67)))*N(Mitarbeiter!$E215)/IF(Einstellungen!$C$11="7 Tage",7,5),N('Ist-Stunden'!AM215)),MAX(IF(Einstellungen!$C$11="7 Tage",MAX(0,(MIN(DATE(2028,11,0),IF(Mitarbeiter!$D215="",DATE(2028,11,0),Mitarbeiter!$D215),TODAY()))-(MAX(DATE(2028,10,1),Mitarbeiter!$C215))+1),MAX(0,NETWORKDAYS(MAX(DATE(2028,10,1),Mitarbeiter!$C215),MIN(DATE(2028,11,0),IF(Mitarbeiter!$D215="",DATE(2028,11,0),Mitarbeiter!$D215),TODAY()),Einstellungen!$F$13:$F$67)))*N(Mitarbeiter!$E215)/IF(Einstellungen!$C$11="7 Tage",7,5),N('Ist-Stunden'!AM215)+(N(Krankheitstage!BL215)+N(Krankheitstage!BX215))*N($C215))))</f>
        <v/>
      </c>
      <c r="BR215" s="76">
        <f>IF($B215="",0,IF(Einstellungen!$C$10="Ja",MAX(IF(Einstellungen!$C$11="7 Tage",MAX(0,(MIN(DATE(2028,12,0),IF(Mitarbeiter!$D215="",DATE(2028,12,0),Mitarbeiter!$D215),TODAY()))-(MAX(DATE(2028,11,1),Mitarbeiter!$C215))+1),MAX(0,NETWORKDAYS(MAX(DATE(2028,11,1),Mitarbeiter!$C215),MIN(DATE(2028,12,0),IF(Mitarbeiter!$D215="",DATE(2028,12,0),Mitarbeiter!$D215),TODAY()),Einstellungen!$F$13:$F$67)))*N(Mitarbeiter!$E215)/IF(Einstellungen!$C$11="7 Tage",7,5),N('Ist-Stunden'!AN215)),MAX(IF(Einstellungen!$C$11="7 Tage",MAX(0,(MIN(DATE(2028,12,0),IF(Mitarbeiter!$D215="",DATE(2028,12,0),Mitarbeiter!$D215),TODAY()))-(MAX(DATE(2028,11,1),Mitarbeiter!$C215))+1),MAX(0,NETWORKDAYS(MAX(DATE(2028,11,1),Mitarbeiter!$C215),MIN(DATE(2028,12,0),IF(Mitarbeiter!$D215="",DATE(2028,12,0),Mitarbeiter!$D215),TODAY()),Einstellungen!$F$13:$F$67)))*N(Mitarbeiter!$E215)/IF(Einstellungen!$C$11="7 Tage",7,5),N('Ist-Stunden'!AN215)+(N(Krankheitstage!BM215)+N(Krankheitstage!BY215))*N($C215))))</f>
        <v/>
      </c>
      <c r="BS215" s="76">
        <f>IF($B215="",0,IF(Einstellungen!$C$10="Ja",MAX(IF(Einstellungen!$C$11="7 Tage",MAX(0,(MIN(DATE(2028,13,0),IF(Mitarbeiter!$D215="",DATE(2028,13,0),Mitarbeiter!$D215),TODAY()))-(MAX(DATE(2028,12,1),Mitarbeiter!$C215))+1),MAX(0,NETWORKDAYS(MAX(DATE(2028,12,1),Mitarbeiter!$C215),MIN(DATE(2028,13,0),IF(Mitarbeiter!$D215="",DATE(2028,13,0),Mitarbeiter!$D215),TODAY()),Einstellungen!$F$13:$F$67)))*N(Mitarbeiter!$E215)/IF(Einstellungen!$C$11="7 Tage",7,5),N('Ist-Stunden'!AO215)),MAX(IF(Einstellungen!$C$11="7 Tage",MAX(0,(MIN(DATE(2028,13,0),IF(Mitarbeiter!$D215="",DATE(2028,13,0),Mitarbeiter!$D215),TODAY()))-(MAX(DATE(2028,12,1),Mitarbeiter!$C215))+1),MAX(0,NETWORKDAYS(MAX(DATE(2028,12,1),Mitarbeiter!$C215),MIN(DATE(2028,13,0),IF(Mitarbeiter!$D215="",DATE(2028,13,0),Mitarbeiter!$D215),TODAY()),Einstellungen!$F$13:$F$67)))*N(Mitarbeiter!$E215)/IF(Einstellungen!$C$11="7 Tage",7,5),N('Ist-Stunden'!AO215)+(N(Krankheitstage!BN215)+N(Krankheitstage!BZ215))*N($C215))))</f>
        <v/>
      </c>
      <c r="BT215" s="76">
        <f>IF($B215="",0,IF(Einstellungen!$C$10="Ja",MAX(IF(Einstellungen!$C$11="7 Tage",MAX(0,(MIN(DATE(2029,2,0),IF(Mitarbeiter!$D215="",DATE(2029,2,0),Mitarbeiter!$D215),TODAY()))-(MAX(DATE(2029,1,1),Mitarbeiter!$C215))+1),MAX(0,NETWORKDAYS(MAX(DATE(2029,1,1),Mitarbeiter!$C215),MIN(DATE(2029,2,0),IF(Mitarbeiter!$D215="",DATE(2029,2,0),Mitarbeiter!$D215),TODAY()),Einstellungen!$F$13:$F$67)))*N(Mitarbeiter!$E215)/IF(Einstellungen!$C$11="7 Tage",7,5),N('Ist-Stunden'!AP215)),MAX(IF(Einstellungen!$C$11="7 Tage",MAX(0,(MIN(DATE(2029,2,0),IF(Mitarbeiter!$D215="",DATE(2029,2,0),Mitarbeiter!$D215),TODAY()))-(MAX(DATE(2029,1,1),Mitarbeiter!$C215))+1),MAX(0,NETWORKDAYS(MAX(DATE(2029,1,1),Mitarbeiter!$C215),MIN(DATE(2029,2,0),IF(Mitarbeiter!$D215="",DATE(2029,2,0),Mitarbeiter!$D215),TODAY()),Einstellungen!$F$13:$F$67)))*N(Mitarbeiter!$E215)/IF(Einstellungen!$C$11="7 Tage",7,5),N('Ist-Stunden'!AP215)+(N(Krankheitstage!CA215)+N(Krankheitstage!CM215))*N($C215))))</f>
        <v/>
      </c>
      <c r="BU215" s="76">
        <f>IF($B215="",0,IF(Einstellungen!$C$10="Ja",MAX(IF(Einstellungen!$C$11="7 Tage",MAX(0,(MIN(DATE(2029,3,0),IF(Mitarbeiter!$D215="",DATE(2029,3,0),Mitarbeiter!$D215),TODAY()))-(MAX(DATE(2029,2,1),Mitarbeiter!$C215))+1),MAX(0,NETWORKDAYS(MAX(DATE(2029,2,1),Mitarbeiter!$C215),MIN(DATE(2029,3,0),IF(Mitarbeiter!$D215="",DATE(2029,3,0),Mitarbeiter!$D215),TODAY()),Einstellungen!$F$13:$F$67)))*N(Mitarbeiter!$E215)/IF(Einstellungen!$C$11="7 Tage",7,5),N('Ist-Stunden'!AQ215)),MAX(IF(Einstellungen!$C$11="7 Tage",MAX(0,(MIN(DATE(2029,3,0),IF(Mitarbeiter!$D215="",DATE(2029,3,0),Mitarbeiter!$D215),TODAY()))-(MAX(DATE(2029,2,1),Mitarbeiter!$C215))+1),MAX(0,NETWORKDAYS(MAX(DATE(2029,2,1),Mitarbeiter!$C215),MIN(DATE(2029,3,0),IF(Mitarbeiter!$D215="",DATE(2029,3,0),Mitarbeiter!$D215),TODAY()),Einstellungen!$F$13:$F$67)))*N(Mitarbeiter!$E215)/IF(Einstellungen!$C$11="7 Tage",7,5),N('Ist-Stunden'!AQ215)+(N(Krankheitstage!CB215)+N(Krankheitstage!CN215))*N($C215))))</f>
        <v/>
      </c>
      <c r="BV215" s="76">
        <f>IF($B215="",0,IF(Einstellungen!$C$10="Ja",MAX(IF(Einstellungen!$C$11="7 Tage",MAX(0,(MIN(DATE(2029,4,0),IF(Mitarbeiter!$D215="",DATE(2029,4,0),Mitarbeiter!$D215),TODAY()))-(MAX(DATE(2029,3,1),Mitarbeiter!$C215))+1),MAX(0,NETWORKDAYS(MAX(DATE(2029,3,1),Mitarbeiter!$C215),MIN(DATE(2029,4,0),IF(Mitarbeiter!$D215="",DATE(2029,4,0),Mitarbeiter!$D215),TODAY()),Einstellungen!$F$13:$F$67)))*N(Mitarbeiter!$E215)/IF(Einstellungen!$C$11="7 Tage",7,5),N('Ist-Stunden'!AR215)),MAX(IF(Einstellungen!$C$11="7 Tage",MAX(0,(MIN(DATE(2029,4,0),IF(Mitarbeiter!$D215="",DATE(2029,4,0),Mitarbeiter!$D215),TODAY()))-(MAX(DATE(2029,3,1),Mitarbeiter!$C215))+1),MAX(0,NETWORKDAYS(MAX(DATE(2029,3,1),Mitarbeiter!$C215),MIN(DATE(2029,4,0),IF(Mitarbeiter!$D215="",DATE(2029,4,0),Mitarbeiter!$D215),TODAY()),Einstellungen!$F$13:$F$67)))*N(Mitarbeiter!$E215)/IF(Einstellungen!$C$11="7 Tage",7,5),N('Ist-Stunden'!AR215)+(N(Krankheitstage!CC215)+N(Krankheitstage!CO215))*N($C215))))</f>
        <v/>
      </c>
      <c r="BW215" s="76">
        <f>IF($B215="",0,IF(Einstellungen!$C$10="Ja",MAX(IF(Einstellungen!$C$11="7 Tage",MAX(0,(MIN(DATE(2029,5,0),IF(Mitarbeiter!$D215="",DATE(2029,5,0),Mitarbeiter!$D215),TODAY()))-(MAX(DATE(2029,4,1),Mitarbeiter!$C215))+1),MAX(0,NETWORKDAYS(MAX(DATE(2029,4,1),Mitarbeiter!$C215),MIN(DATE(2029,5,0),IF(Mitarbeiter!$D215="",DATE(2029,5,0),Mitarbeiter!$D215),TODAY()),Einstellungen!$F$13:$F$67)))*N(Mitarbeiter!$E215)/IF(Einstellungen!$C$11="7 Tage",7,5),N('Ist-Stunden'!AS215)),MAX(IF(Einstellungen!$C$11="7 Tage",MAX(0,(MIN(DATE(2029,5,0),IF(Mitarbeiter!$D215="",DATE(2029,5,0),Mitarbeiter!$D215),TODAY()))-(MAX(DATE(2029,4,1),Mitarbeiter!$C215))+1),MAX(0,NETWORKDAYS(MAX(DATE(2029,4,1),Mitarbeiter!$C215),MIN(DATE(2029,5,0),IF(Mitarbeiter!$D215="",DATE(2029,5,0),Mitarbeiter!$D215),TODAY()),Einstellungen!$F$13:$F$67)))*N(Mitarbeiter!$E215)/IF(Einstellungen!$C$11="7 Tage",7,5),N('Ist-Stunden'!AS215)+(N(Krankheitstage!CD215)+N(Krankheitstage!CP215))*N($C215))))</f>
        <v/>
      </c>
      <c r="BX215" s="76">
        <f>IF($B215="",0,IF(Einstellungen!$C$10="Ja",MAX(IF(Einstellungen!$C$11="7 Tage",MAX(0,(MIN(DATE(2029,6,0),IF(Mitarbeiter!$D215="",DATE(2029,6,0),Mitarbeiter!$D215),TODAY()))-(MAX(DATE(2029,5,1),Mitarbeiter!$C215))+1),MAX(0,NETWORKDAYS(MAX(DATE(2029,5,1),Mitarbeiter!$C215),MIN(DATE(2029,6,0),IF(Mitarbeiter!$D215="",DATE(2029,6,0),Mitarbeiter!$D215),TODAY()),Einstellungen!$F$13:$F$67)))*N(Mitarbeiter!$E215)/IF(Einstellungen!$C$11="7 Tage",7,5),N('Ist-Stunden'!AT215)),MAX(IF(Einstellungen!$C$11="7 Tage",MAX(0,(MIN(DATE(2029,6,0),IF(Mitarbeiter!$D215="",DATE(2029,6,0),Mitarbeiter!$D215),TODAY()))-(MAX(DATE(2029,5,1),Mitarbeiter!$C215))+1),MAX(0,NETWORKDAYS(MAX(DATE(2029,5,1),Mitarbeiter!$C215),MIN(DATE(2029,6,0),IF(Mitarbeiter!$D215="",DATE(2029,6,0),Mitarbeiter!$D215),TODAY()),Einstellungen!$F$13:$F$67)))*N(Mitarbeiter!$E215)/IF(Einstellungen!$C$11="7 Tage",7,5),N('Ist-Stunden'!AT215)+(N(Krankheitstage!CE215)+N(Krankheitstage!CQ215))*N($C215))))</f>
        <v/>
      </c>
      <c r="BY215" s="76">
        <f>IF($B215="",0,IF(Einstellungen!$C$10="Ja",MAX(IF(Einstellungen!$C$11="7 Tage",MAX(0,(MIN(DATE(2029,7,0),IF(Mitarbeiter!$D215="",DATE(2029,7,0),Mitarbeiter!$D215),TODAY()))-(MAX(DATE(2029,6,1),Mitarbeiter!$C215))+1),MAX(0,NETWORKDAYS(MAX(DATE(2029,6,1),Mitarbeiter!$C215),MIN(DATE(2029,7,0),IF(Mitarbeiter!$D215="",DATE(2029,7,0),Mitarbeiter!$D215),TODAY()),Einstellungen!$F$13:$F$67)))*N(Mitarbeiter!$E215)/IF(Einstellungen!$C$11="7 Tage",7,5),N('Ist-Stunden'!AU215)),MAX(IF(Einstellungen!$C$11="7 Tage",MAX(0,(MIN(DATE(2029,7,0),IF(Mitarbeiter!$D215="",DATE(2029,7,0),Mitarbeiter!$D215),TODAY()))-(MAX(DATE(2029,6,1),Mitarbeiter!$C215))+1),MAX(0,NETWORKDAYS(MAX(DATE(2029,6,1),Mitarbeiter!$C215),MIN(DATE(2029,7,0),IF(Mitarbeiter!$D215="",DATE(2029,7,0),Mitarbeiter!$D215),TODAY()),Einstellungen!$F$13:$F$67)))*N(Mitarbeiter!$E215)/IF(Einstellungen!$C$11="7 Tage",7,5),N('Ist-Stunden'!AU215)+(N(Krankheitstage!CF215)+N(Krankheitstage!CR215))*N($C215))))</f>
        <v/>
      </c>
      <c r="BZ215" s="76">
        <f>IF($B215="",0,IF(Einstellungen!$C$10="Ja",MAX(IF(Einstellungen!$C$11="7 Tage",MAX(0,(MIN(DATE(2029,8,0),IF(Mitarbeiter!$D215="",DATE(2029,8,0),Mitarbeiter!$D215),TODAY()))-(MAX(DATE(2029,7,1),Mitarbeiter!$C215))+1),MAX(0,NETWORKDAYS(MAX(DATE(2029,7,1),Mitarbeiter!$C215),MIN(DATE(2029,8,0),IF(Mitarbeiter!$D215="",DATE(2029,8,0),Mitarbeiter!$D215),TODAY()),Einstellungen!$F$13:$F$67)))*N(Mitarbeiter!$E215)/IF(Einstellungen!$C$11="7 Tage",7,5),N('Ist-Stunden'!AV215)),MAX(IF(Einstellungen!$C$11="7 Tage",MAX(0,(MIN(DATE(2029,8,0),IF(Mitarbeiter!$D215="",DATE(2029,8,0),Mitarbeiter!$D215),TODAY()))-(MAX(DATE(2029,7,1),Mitarbeiter!$C215))+1),MAX(0,NETWORKDAYS(MAX(DATE(2029,7,1),Mitarbeiter!$C215),MIN(DATE(2029,8,0),IF(Mitarbeiter!$D215="",DATE(2029,8,0),Mitarbeiter!$D215),TODAY()),Einstellungen!$F$13:$F$67)))*N(Mitarbeiter!$E215)/IF(Einstellungen!$C$11="7 Tage",7,5),N('Ist-Stunden'!AV215)+(N(Krankheitstage!CG215)+N(Krankheitstage!CS215))*N($C215))))</f>
        <v/>
      </c>
      <c r="CA215" s="76">
        <f>IF($B215="",0,IF(Einstellungen!$C$10="Ja",MAX(IF(Einstellungen!$C$11="7 Tage",MAX(0,(MIN(DATE(2029,9,0),IF(Mitarbeiter!$D215="",DATE(2029,9,0),Mitarbeiter!$D215),TODAY()))-(MAX(DATE(2029,8,1),Mitarbeiter!$C215))+1),MAX(0,NETWORKDAYS(MAX(DATE(2029,8,1),Mitarbeiter!$C215),MIN(DATE(2029,9,0),IF(Mitarbeiter!$D215="",DATE(2029,9,0),Mitarbeiter!$D215),TODAY()),Einstellungen!$F$13:$F$67)))*N(Mitarbeiter!$E215)/IF(Einstellungen!$C$11="7 Tage",7,5),N('Ist-Stunden'!AW215)),MAX(IF(Einstellungen!$C$11="7 Tage",MAX(0,(MIN(DATE(2029,9,0),IF(Mitarbeiter!$D215="",DATE(2029,9,0),Mitarbeiter!$D215),TODAY()))-(MAX(DATE(2029,8,1),Mitarbeiter!$C215))+1),MAX(0,NETWORKDAYS(MAX(DATE(2029,8,1),Mitarbeiter!$C215),MIN(DATE(2029,9,0),IF(Mitarbeiter!$D215="",DATE(2029,9,0),Mitarbeiter!$D215),TODAY()),Einstellungen!$F$13:$F$67)))*N(Mitarbeiter!$E215)/IF(Einstellungen!$C$11="7 Tage",7,5),N('Ist-Stunden'!AW215)+(N(Krankheitstage!CH215)+N(Krankheitstage!CT215))*N($C215))))</f>
        <v/>
      </c>
      <c r="CB215" s="76">
        <f>IF($B215="",0,IF(Einstellungen!$C$10="Ja",MAX(IF(Einstellungen!$C$11="7 Tage",MAX(0,(MIN(DATE(2029,10,0),IF(Mitarbeiter!$D215="",DATE(2029,10,0),Mitarbeiter!$D215),TODAY()))-(MAX(DATE(2029,9,1),Mitarbeiter!$C215))+1),MAX(0,NETWORKDAYS(MAX(DATE(2029,9,1),Mitarbeiter!$C215),MIN(DATE(2029,10,0),IF(Mitarbeiter!$D215="",DATE(2029,10,0),Mitarbeiter!$D215),TODAY()),Einstellungen!$F$13:$F$67)))*N(Mitarbeiter!$E215)/IF(Einstellungen!$C$11="7 Tage",7,5),N('Ist-Stunden'!AX215)),MAX(IF(Einstellungen!$C$11="7 Tage",MAX(0,(MIN(DATE(2029,10,0),IF(Mitarbeiter!$D215="",DATE(2029,10,0),Mitarbeiter!$D215),TODAY()))-(MAX(DATE(2029,9,1),Mitarbeiter!$C215))+1),MAX(0,NETWORKDAYS(MAX(DATE(2029,9,1),Mitarbeiter!$C215),MIN(DATE(2029,10,0),IF(Mitarbeiter!$D215="",DATE(2029,10,0),Mitarbeiter!$D215),TODAY()),Einstellungen!$F$13:$F$67)))*N(Mitarbeiter!$E215)/IF(Einstellungen!$C$11="7 Tage",7,5),N('Ist-Stunden'!AX215)+(N(Krankheitstage!CI215)+N(Krankheitstage!CU215))*N($C215))))</f>
        <v/>
      </c>
      <c r="CC215" s="76">
        <f>IF($B215="",0,IF(Einstellungen!$C$10="Ja",MAX(IF(Einstellungen!$C$11="7 Tage",MAX(0,(MIN(DATE(2029,11,0),IF(Mitarbeiter!$D215="",DATE(2029,11,0),Mitarbeiter!$D215),TODAY()))-(MAX(DATE(2029,10,1),Mitarbeiter!$C215))+1),MAX(0,NETWORKDAYS(MAX(DATE(2029,10,1),Mitarbeiter!$C215),MIN(DATE(2029,11,0),IF(Mitarbeiter!$D215="",DATE(2029,11,0),Mitarbeiter!$D215),TODAY()),Einstellungen!$F$13:$F$67)))*N(Mitarbeiter!$E215)/IF(Einstellungen!$C$11="7 Tage",7,5),N('Ist-Stunden'!AY215)),MAX(IF(Einstellungen!$C$11="7 Tage",MAX(0,(MIN(DATE(2029,11,0),IF(Mitarbeiter!$D215="",DATE(2029,11,0),Mitarbeiter!$D215),TODAY()))-(MAX(DATE(2029,10,1),Mitarbeiter!$C215))+1),MAX(0,NETWORKDAYS(MAX(DATE(2029,10,1),Mitarbeiter!$C215),MIN(DATE(2029,11,0),IF(Mitarbeiter!$D215="",DATE(2029,11,0),Mitarbeiter!$D215),TODAY()),Einstellungen!$F$13:$F$67)))*N(Mitarbeiter!$E215)/IF(Einstellungen!$C$11="7 Tage",7,5),N('Ist-Stunden'!AY215)+(N(Krankheitstage!CJ215)+N(Krankheitstage!CV215))*N($C215))))</f>
        <v/>
      </c>
      <c r="CD215" s="76">
        <f>IF($B215="",0,IF(Einstellungen!$C$10="Ja",MAX(IF(Einstellungen!$C$11="7 Tage",MAX(0,(MIN(DATE(2029,12,0),IF(Mitarbeiter!$D215="",DATE(2029,12,0),Mitarbeiter!$D215),TODAY()))-(MAX(DATE(2029,11,1),Mitarbeiter!$C215))+1),MAX(0,NETWORKDAYS(MAX(DATE(2029,11,1),Mitarbeiter!$C215),MIN(DATE(2029,12,0),IF(Mitarbeiter!$D215="",DATE(2029,12,0),Mitarbeiter!$D215),TODAY()),Einstellungen!$F$13:$F$67)))*N(Mitarbeiter!$E215)/IF(Einstellungen!$C$11="7 Tage",7,5),N('Ist-Stunden'!AZ215)),MAX(IF(Einstellungen!$C$11="7 Tage",MAX(0,(MIN(DATE(2029,12,0),IF(Mitarbeiter!$D215="",DATE(2029,12,0),Mitarbeiter!$D215),TODAY()))-(MAX(DATE(2029,11,1),Mitarbeiter!$C215))+1),MAX(0,NETWORKDAYS(MAX(DATE(2029,11,1),Mitarbeiter!$C215),MIN(DATE(2029,12,0),IF(Mitarbeiter!$D215="",DATE(2029,12,0),Mitarbeiter!$D215),TODAY()),Einstellungen!$F$13:$F$67)))*N(Mitarbeiter!$E215)/IF(Einstellungen!$C$11="7 Tage",7,5),N('Ist-Stunden'!AZ215)+(N(Krankheitstage!CK215)+N(Krankheitstage!CW215))*N($C215))))</f>
        <v/>
      </c>
      <c r="CE215" s="76">
        <f>IF($B215="",0,IF(Einstellungen!$C$10="Ja",MAX(IF(Einstellungen!$C$11="7 Tage",MAX(0,(MIN(DATE(2029,13,0),IF(Mitarbeiter!$D215="",DATE(2029,13,0),Mitarbeiter!$D215),TODAY()))-(MAX(DATE(2029,12,1),Mitarbeiter!$C215))+1),MAX(0,NETWORKDAYS(MAX(DATE(2029,12,1),Mitarbeiter!$C215),MIN(DATE(2029,13,0),IF(Mitarbeiter!$D215="",DATE(2029,13,0),Mitarbeiter!$D215),TODAY()),Einstellungen!$F$13:$F$67)))*N(Mitarbeiter!$E215)/IF(Einstellungen!$C$11="7 Tage",7,5),N('Ist-Stunden'!BA215)),MAX(IF(Einstellungen!$C$11="7 Tage",MAX(0,(MIN(DATE(2029,13,0),IF(Mitarbeiter!$D215="",DATE(2029,13,0),Mitarbeiter!$D215),TODAY()))-(MAX(DATE(2029,12,1),Mitarbeiter!$C215))+1),MAX(0,NETWORKDAYS(MAX(DATE(2029,12,1),Mitarbeiter!$C215),MIN(DATE(2029,13,0),IF(Mitarbeiter!$D215="",DATE(2029,13,0),Mitarbeiter!$D215),TODAY()),Einstellungen!$F$13:$F$67)))*N(Mitarbeiter!$E215)/IF(Einstellungen!$C$11="7 Tage",7,5),N('Ist-Stunden'!BA215)+(N(Krankheitstage!CL215)+N(Krankheitstage!CX215))*N($C215))))</f>
        <v/>
      </c>
      <c r="CF215" s="76">
        <f>IF($B215="",0,IF(Einstellungen!$C$10="Ja",MAX(IF(Einstellungen!$C$11="7 Tage",MAX(0,(MIN(DATE(2030,2,0),IF(Mitarbeiter!$D215="",DATE(2030,2,0),Mitarbeiter!$D215),TODAY()))-(MAX(DATE(2030,1,1),Mitarbeiter!$C215))+1),MAX(0,NETWORKDAYS(MAX(DATE(2030,1,1),Mitarbeiter!$C215),MIN(DATE(2030,2,0),IF(Mitarbeiter!$D215="",DATE(2030,2,0),Mitarbeiter!$D215),TODAY()),Einstellungen!$F$13:$F$67)))*N(Mitarbeiter!$E215)/IF(Einstellungen!$C$11="7 Tage",7,5),N('Ist-Stunden'!BB215)),MAX(IF(Einstellungen!$C$11="7 Tage",MAX(0,(MIN(DATE(2030,2,0),IF(Mitarbeiter!$D215="",DATE(2030,2,0),Mitarbeiter!$D215),TODAY()))-(MAX(DATE(2030,1,1),Mitarbeiter!$C215))+1),MAX(0,NETWORKDAYS(MAX(DATE(2030,1,1),Mitarbeiter!$C215),MIN(DATE(2030,2,0),IF(Mitarbeiter!$D215="",DATE(2030,2,0),Mitarbeiter!$D215),TODAY()),Einstellungen!$F$13:$F$67)))*N(Mitarbeiter!$E215)/IF(Einstellungen!$C$11="7 Tage",7,5),N('Ist-Stunden'!BB215)+(N(Krankheitstage!CY215)+N(Krankheitstage!DK215))*N($C215))))</f>
        <v/>
      </c>
      <c r="CG215" s="76">
        <f>IF($B215="",0,IF(Einstellungen!$C$10="Ja",MAX(IF(Einstellungen!$C$11="7 Tage",MAX(0,(MIN(DATE(2030,3,0),IF(Mitarbeiter!$D215="",DATE(2030,3,0),Mitarbeiter!$D215),TODAY()))-(MAX(DATE(2030,2,1),Mitarbeiter!$C215))+1),MAX(0,NETWORKDAYS(MAX(DATE(2030,2,1),Mitarbeiter!$C215),MIN(DATE(2030,3,0),IF(Mitarbeiter!$D215="",DATE(2030,3,0),Mitarbeiter!$D215),TODAY()),Einstellungen!$F$13:$F$67)))*N(Mitarbeiter!$E215)/IF(Einstellungen!$C$11="7 Tage",7,5),N('Ist-Stunden'!BC215)),MAX(IF(Einstellungen!$C$11="7 Tage",MAX(0,(MIN(DATE(2030,3,0),IF(Mitarbeiter!$D215="",DATE(2030,3,0),Mitarbeiter!$D215),TODAY()))-(MAX(DATE(2030,2,1),Mitarbeiter!$C215))+1),MAX(0,NETWORKDAYS(MAX(DATE(2030,2,1),Mitarbeiter!$C215),MIN(DATE(2030,3,0),IF(Mitarbeiter!$D215="",DATE(2030,3,0),Mitarbeiter!$D215),TODAY()),Einstellungen!$F$13:$F$67)))*N(Mitarbeiter!$E215)/IF(Einstellungen!$C$11="7 Tage",7,5),N('Ist-Stunden'!BC215)+(N(Krankheitstage!CZ215)+N(Krankheitstage!DL215))*N($C215))))</f>
        <v/>
      </c>
      <c r="CH215" s="76">
        <f>IF($B215="",0,IF(Einstellungen!$C$10="Ja",MAX(IF(Einstellungen!$C$11="7 Tage",MAX(0,(MIN(DATE(2030,4,0),IF(Mitarbeiter!$D215="",DATE(2030,4,0),Mitarbeiter!$D215),TODAY()))-(MAX(DATE(2030,3,1),Mitarbeiter!$C215))+1),MAX(0,NETWORKDAYS(MAX(DATE(2030,3,1),Mitarbeiter!$C215),MIN(DATE(2030,4,0),IF(Mitarbeiter!$D215="",DATE(2030,4,0),Mitarbeiter!$D215),TODAY()),Einstellungen!$F$13:$F$67)))*N(Mitarbeiter!$E215)/IF(Einstellungen!$C$11="7 Tage",7,5),N('Ist-Stunden'!BD215)),MAX(IF(Einstellungen!$C$11="7 Tage",MAX(0,(MIN(DATE(2030,4,0),IF(Mitarbeiter!$D215="",DATE(2030,4,0),Mitarbeiter!$D215),TODAY()))-(MAX(DATE(2030,3,1),Mitarbeiter!$C215))+1),MAX(0,NETWORKDAYS(MAX(DATE(2030,3,1),Mitarbeiter!$C215),MIN(DATE(2030,4,0),IF(Mitarbeiter!$D215="",DATE(2030,4,0),Mitarbeiter!$D215),TODAY()),Einstellungen!$F$13:$F$67)))*N(Mitarbeiter!$E215)/IF(Einstellungen!$C$11="7 Tage",7,5),N('Ist-Stunden'!BD215)+(N(Krankheitstage!DA215)+N(Krankheitstage!DM215))*N($C215))))</f>
        <v/>
      </c>
      <c r="CI215" s="76">
        <f>IF($B215="",0,IF(Einstellungen!$C$10="Ja",MAX(IF(Einstellungen!$C$11="7 Tage",MAX(0,(MIN(DATE(2030,5,0),IF(Mitarbeiter!$D215="",DATE(2030,5,0),Mitarbeiter!$D215),TODAY()))-(MAX(DATE(2030,4,1),Mitarbeiter!$C215))+1),MAX(0,NETWORKDAYS(MAX(DATE(2030,4,1),Mitarbeiter!$C215),MIN(DATE(2030,5,0),IF(Mitarbeiter!$D215="",DATE(2030,5,0),Mitarbeiter!$D215),TODAY()),Einstellungen!$F$13:$F$67)))*N(Mitarbeiter!$E215)/IF(Einstellungen!$C$11="7 Tage",7,5),N('Ist-Stunden'!BE215)),MAX(IF(Einstellungen!$C$11="7 Tage",MAX(0,(MIN(DATE(2030,5,0),IF(Mitarbeiter!$D215="",DATE(2030,5,0),Mitarbeiter!$D215),TODAY()))-(MAX(DATE(2030,4,1),Mitarbeiter!$C215))+1),MAX(0,NETWORKDAYS(MAX(DATE(2030,4,1),Mitarbeiter!$C215),MIN(DATE(2030,5,0),IF(Mitarbeiter!$D215="",DATE(2030,5,0),Mitarbeiter!$D215),TODAY()),Einstellungen!$F$13:$F$67)))*N(Mitarbeiter!$E215)/IF(Einstellungen!$C$11="7 Tage",7,5),N('Ist-Stunden'!BE215)+(N(Krankheitstage!DB215)+N(Krankheitstage!DN215))*N($C215))))</f>
        <v/>
      </c>
      <c r="CJ215" s="76">
        <f>IF($B215="",0,IF(Einstellungen!$C$10="Ja",MAX(IF(Einstellungen!$C$11="7 Tage",MAX(0,(MIN(DATE(2030,6,0),IF(Mitarbeiter!$D215="",DATE(2030,6,0),Mitarbeiter!$D215),TODAY()))-(MAX(DATE(2030,5,1),Mitarbeiter!$C215))+1),MAX(0,NETWORKDAYS(MAX(DATE(2030,5,1),Mitarbeiter!$C215),MIN(DATE(2030,6,0),IF(Mitarbeiter!$D215="",DATE(2030,6,0),Mitarbeiter!$D215),TODAY()),Einstellungen!$F$13:$F$67)))*N(Mitarbeiter!$E215)/IF(Einstellungen!$C$11="7 Tage",7,5),N('Ist-Stunden'!BF215)),MAX(IF(Einstellungen!$C$11="7 Tage",MAX(0,(MIN(DATE(2030,6,0),IF(Mitarbeiter!$D215="",DATE(2030,6,0),Mitarbeiter!$D215),TODAY()))-(MAX(DATE(2030,5,1),Mitarbeiter!$C215))+1),MAX(0,NETWORKDAYS(MAX(DATE(2030,5,1),Mitarbeiter!$C215),MIN(DATE(2030,6,0),IF(Mitarbeiter!$D215="",DATE(2030,6,0),Mitarbeiter!$D215),TODAY()),Einstellungen!$F$13:$F$67)))*N(Mitarbeiter!$E215)/IF(Einstellungen!$C$11="7 Tage",7,5),N('Ist-Stunden'!BF215)+(N(Krankheitstage!DC215)+N(Krankheitstage!DO215))*N($C215))))</f>
        <v/>
      </c>
      <c r="CK215" s="76">
        <f>IF($B215="",0,IF(Einstellungen!$C$10="Ja",MAX(IF(Einstellungen!$C$11="7 Tage",MAX(0,(MIN(DATE(2030,7,0),IF(Mitarbeiter!$D215="",DATE(2030,7,0),Mitarbeiter!$D215),TODAY()))-(MAX(DATE(2030,6,1),Mitarbeiter!$C215))+1),MAX(0,NETWORKDAYS(MAX(DATE(2030,6,1),Mitarbeiter!$C215),MIN(DATE(2030,7,0),IF(Mitarbeiter!$D215="",DATE(2030,7,0),Mitarbeiter!$D215),TODAY()),Einstellungen!$F$13:$F$67)))*N(Mitarbeiter!$E215)/IF(Einstellungen!$C$11="7 Tage",7,5),N('Ist-Stunden'!BG215)),MAX(IF(Einstellungen!$C$11="7 Tage",MAX(0,(MIN(DATE(2030,7,0),IF(Mitarbeiter!$D215="",DATE(2030,7,0),Mitarbeiter!$D215),TODAY()))-(MAX(DATE(2030,6,1),Mitarbeiter!$C215))+1),MAX(0,NETWORKDAYS(MAX(DATE(2030,6,1),Mitarbeiter!$C215),MIN(DATE(2030,7,0),IF(Mitarbeiter!$D215="",DATE(2030,7,0),Mitarbeiter!$D215),TODAY()),Einstellungen!$F$13:$F$67)))*N(Mitarbeiter!$E215)/IF(Einstellungen!$C$11="7 Tage",7,5),N('Ist-Stunden'!BG215)+(N(Krankheitstage!DD215)+N(Krankheitstage!DP215))*N($C215))))</f>
        <v/>
      </c>
      <c r="CL215" s="76">
        <f>IF($B215="",0,IF(Einstellungen!$C$10="Ja",MAX(IF(Einstellungen!$C$11="7 Tage",MAX(0,(MIN(DATE(2030,8,0),IF(Mitarbeiter!$D215="",DATE(2030,8,0),Mitarbeiter!$D215),TODAY()))-(MAX(DATE(2030,7,1),Mitarbeiter!$C215))+1),MAX(0,NETWORKDAYS(MAX(DATE(2030,7,1),Mitarbeiter!$C215),MIN(DATE(2030,8,0),IF(Mitarbeiter!$D215="",DATE(2030,8,0),Mitarbeiter!$D215),TODAY()),Einstellungen!$F$13:$F$67)))*N(Mitarbeiter!$E215)/IF(Einstellungen!$C$11="7 Tage",7,5),N('Ist-Stunden'!BH215)),MAX(IF(Einstellungen!$C$11="7 Tage",MAX(0,(MIN(DATE(2030,8,0),IF(Mitarbeiter!$D215="",DATE(2030,8,0),Mitarbeiter!$D215),TODAY()))-(MAX(DATE(2030,7,1),Mitarbeiter!$C215))+1),MAX(0,NETWORKDAYS(MAX(DATE(2030,7,1),Mitarbeiter!$C215),MIN(DATE(2030,8,0),IF(Mitarbeiter!$D215="",DATE(2030,8,0),Mitarbeiter!$D215),TODAY()),Einstellungen!$F$13:$F$67)))*N(Mitarbeiter!$E215)/IF(Einstellungen!$C$11="7 Tage",7,5),N('Ist-Stunden'!BH215)+(N(Krankheitstage!DE215)+N(Krankheitstage!DQ215))*N($C215))))</f>
        <v/>
      </c>
      <c r="CM215" s="76">
        <f>IF($B215="",0,IF(Einstellungen!$C$10="Ja",MAX(IF(Einstellungen!$C$11="7 Tage",MAX(0,(MIN(DATE(2030,9,0),IF(Mitarbeiter!$D215="",DATE(2030,9,0),Mitarbeiter!$D215),TODAY()))-(MAX(DATE(2030,8,1),Mitarbeiter!$C215))+1),MAX(0,NETWORKDAYS(MAX(DATE(2030,8,1),Mitarbeiter!$C215),MIN(DATE(2030,9,0),IF(Mitarbeiter!$D215="",DATE(2030,9,0),Mitarbeiter!$D215),TODAY()),Einstellungen!$F$13:$F$67)))*N(Mitarbeiter!$E215)/IF(Einstellungen!$C$11="7 Tage",7,5),N('Ist-Stunden'!BI215)),MAX(IF(Einstellungen!$C$11="7 Tage",MAX(0,(MIN(DATE(2030,9,0),IF(Mitarbeiter!$D215="",DATE(2030,9,0),Mitarbeiter!$D215),TODAY()))-(MAX(DATE(2030,8,1),Mitarbeiter!$C215))+1),MAX(0,NETWORKDAYS(MAX(DATE(2030,8,1),Mitarbeiter!$C215),MIN(DATE(2030,9,0),IF(Mitarbeiter!$D215="",DATE(2030,9,0),Mitarbeiter!$D215),TODAY()),Einstellungen!$F$13:$F$67)))*N(Mitarbeiter!$E215)/IF(Einstellungen!$C$11="7 Tage",7,5),N('Ist-Stunden'!BI215)+(N(Krankheitstage!DF215)+N(Krankheitstage!DR215))*N($C215))))</f>
        <v/>
      </c>
      <c r="CN215" s="76">
        <f>IF($B215="",0,IF(Einstellungen!$C$10="Ja",MAX(IF(Einstellungen!$C$11="7 Tage",MAX(0,(MIN(DATE(2030,10,0),IF(Mitarbeiter!$D215="",DATE(2030,10,0),Mitarbeiter!$D215),TODAY()))-(MAX(DATE(2030,9,1),Mitarbeiter!$C215))+1),MAX(0,NETWORKDAYS(MAX(DATE(2030,9,1),Mitarbeiter!$C215),MIN(DATE(2030,10,0),IF(Mitarbeiter!$D215="",DATE(2030,10,0),Mitarbeiter!$D215),TODAY()),Einstellungen!$F$13:$F$67)))*N(Mitarbeiter!$E215)/IF(Einstellungen!$C$11="7 Tage",7,5),N('Ist-Stunden'!BJ215)),MAX(IF(Einstellungen!$C$11="7 Tage",MAX(0,(MIN(DATE(2030,10,0),IF(Mitarbeiter!$D215="",DATE(2030,10,0),Mitarbeiter!$D215),TODAY()))-(MAX(DATE(2030,9,1),Mitarbeiter!$C215))+1),MAX(0,NETWORKDAYS(MAX(DATE(2030,9,1),Mitarbeiter!$C215),MIN(DATE(2030,10,0),IF(Mitarbeiter!$D215="",DATE(2030,10,0),Mitarbeiter!$D215),TODAY()),Einstellungen!$F$13:$F$67)))*N(Mitarbeiter!$E215)/IF(Einstellungen!$C$11="7 Tage",7,5),N('Ist-Stunden'!BJ215)+(N(Krankheitstage!DG215)+N(Krankheitstage!DS215))*N($C215))))</f>
        <v/>
      </c>
      <c r="CO215" s="76">
        <f>IF($B215="",0,IF(Einstellungen!$C$10="Ja",MAX(IF(Einstellungen!$C$11="7 Tage",MAX(0,(MIN(DATE(2030,11,0),IF(Mitarbeiter!$D215="",DATE(2030,11,0),Mitarbeiter!$D215),TODAY()))-(MAX(DATE(2030,10,1),Mitarbeiter!$C215))+1),MAX(0,NETWORKDAYS(MAX(DATE(2030,10,1),Mitarbeiter!$C215),MIN(DATE(2030,11,0),IF(Mitarbeiter!$D215="",DATE(2030,11,0),Mitarbeiter!$D215),TODAY()),Einstellungen!$F$13:$F$67)))*N(Mitarbeiter!$E215)/IF(Einstellungen!$C$11="7 Tage",7,5),N('Ist-Stunden'!BK215)),MAX(IF(Einstellungen!$C$11="7 Tage",MAX(0,(MIN(DATE(2030,11,0),IF(Mitarbeiter!$D215="",DATE(2030,11,0),Mitarbeiter!$D215),TODAY()))-(MAX(DATE(2030,10,1),Mitarbeiter!$C215))+1),MAX(0,NETWORKDAYS(MAX(DATE(2030,10,1),Mitarbeiter!$C215),MIN(DATE(2030,11,0),IF(Mitarbeiter!$D215="",DATE(2030,11,0),Mitarbeiter!$D215),TODAY()),Einstellungen!$F$13:$F$67)))*N(Mitarbeiter!$E215)/IF(Einstellungen!$C$11="7 Tage",7,5),N('Ist-Stunden'!BK215)+(N(Krankheitstage!DH215)+N(Krankheitstage!DT215))*N($C215))))</f>
        <v/>
      </c>
      <c r="CP215" s="76">
        <f>IF($B215="",0,IF(Einstellungen!$C$10="Ja",MAX(IF(Einstellungen!$C$11="7 Tage",MAX(0,(MIN(DATE(2030,12,0),IF(Mitarbeiter!$D215="",DATE(2030,12,0),Mitarbeiter!$D215),TODAY()))-(MAX(DATE(2030,11,1),Mitarbeiter!$C215))+1),MAX(0,NETWORKDAYS(MAX(DATE(2030,11,1),Mitarbeiter!$C215),MIN(DATE(2030,12,0),IF(Mitarbeiter!$D215="",DATE(2030,12,0),Mitarbeiter!$D215),TODAY()),Einstellungen!$F$13:$F$67)))*N(Mitarbeiter!$E215)/IF(Einstellungen!$C$11="7 Tage",7,5),N('Ist-Stunden'!BL215)),MAX(IF(Einstellungen!$C$11="7 Tage",MAX(0,(MIN(DATE(2030,12,0),IF(Mitarbeiter!$D215="",DATE(2030,12,0),Mitarbeiter!$D215),TODAY()))-(MAX(DATE(2030,11,1),Mitarbeiter!$C215))+1),MAX(0,NETWORKDAYS(MAX(DATE(2030,11,1),Mitarbeiter!$C215),MIN(DATE(2030,12,0),IF(Mitarbeiter!$D215="",DATE(2030,12,0),Mitarbeiter!$D215),TODAY()),Einstellungen!$F$13:$F$67)))*N(Mitarbeiter!$E215)/IF(Einstellungen!$C$11="7 Tage",7,5),N('Ist-Stunden'!BL215)+(N(Krankheitstage!DI215)+N(Krankheitstage!DU215))*N($C215))))</f>
        <v/>
      </c>
      <c r="CQ215" s="76">
        <f>IF($B215="",0,IF(Einstellungen!$C$10="Ja",MAX(IF(Einstellungen!$C$11="7 Tage",MAX(0,(MIN(DATE(2030,13,0),IF(Mitarbeiter!$D215="",DATE(2030,13,0),Mitarbeiter!$D215),TODAY()))-(MAX(DATE(2030,12,1),Mitarbeiter!$C215))+1),MAX(0,NETWORKDAYS(MAX(DATE(2030,12,1),Mitarbeiter!$C215),MIN(DATE(2030,13,0),IF(Mitarbeiter!$D215="",DATE(2030,13,0),Mitarbeiter!$D215),TODAY()),Einstellungen!$F$13:$F$67)))*N(Mitarbeiter!$E215)/IF(Einstellungen!$C$11="7 Tage",7,5),N('Ist-Stunden'!BM215)),MAX(IF(Einstellungen!$C$11="7 Tage",MAX(0,(MIN(DATE(2030,13,0),IF(Mitarbeiter!$D215="",DATE(2030,13,0),Mitarbeiter!$D215),TODAY()))-(MAX(DATE(2030,12,1),Mitarbeiter!$C215))+1),MAX(0,NETWORKDAYS(MAX(DATE(2030,12,1),Mitarbeiter!$C215),MIN(DATE(2030,13,0),IF(Mitarbeiter!$D215="",DATE(2030,13,0),Mitarbeiter!$D215),TODAY()),Einstellungen!$F$13:$F$67)))*N(Mitarbeiter!$E215)/IF(Einstellungen!$C$11="7 Tage",7,5),N('Ist-Stunden'!BM215)+(N(Krankheitstage!DJ215)+N(Krankheitstage!DV215))*N($C215))))</f>
        <v/>
      </c>
    </row>
    <row r="216">
      <c r="A216" s="73">
        <f>IF(Mitarbeiter!B216="","",Mitarbeiter!A216)</f>
        <v/>
      </c>
      <c r="B216" s="6">
        <f>IF(Mitarbeiter!B216="","",Mitarbeiter!B216)</f>
        <v/>
      </c>
      <c r="C216" s="74">
        <f>IF(Mitarbeiter!B216="","",Mitarbeiter!F216)</f>
        <v/>
      </c>
      <c r="D216" s="75">
        <f>N(INDEX(Krankheitstage!$G216:$DV216,1,(Einstellungen!$C$3-2026)*24+1))</f>
        <v/>
      </c>
      <c r="E216" s="75">
        <f>N(INDEX(Krankheitstage!$G216:$DV216,1,(Einstellungen!$C$3-2026)*24+2))</f>
        <v/>
      </c>
      <c r="F216" s="75">
        <f>N(INDEX(Krankheitstage!$G216:$DV216,1,(Einstellungen!$C$3-2026)*24+3))</f>
        <v/>
      </c>
      <c r="G216" s="75">
        <f>N(INDEX(Krankheitstage!$G216:$DV216,1,(Einstellungen!$C$3-2026)*24+4))</f>
        <v/>
      </c>
      <c r="H216" s="75">
        <f>N(INDEX(Krankheitstage!$G216:$DV216,1,(Einstellungen!$C$3-2026)*24+5))</f>
        <v/>
      </c>
      <c r="I216" s="75">
        <f>N(INDEX(Krankheitstage!$G216:$DV216,1,(Einstellungen!$C$3-2026)*24+6))</f>
        <v/>
      </c>
      <c r="J216" s="75">
        <f>N(INDEX(Krankheitstage!$G216:$DV216,1,(Einstellungen!$C$3-2026)*24+7))</f>
        <v/>
      </c>
      <c r="K216" s="75">
        <f>N(INDEX(Krankheitstage!$G216:$DV216,1,(Einstellungen!$C$3-2026)*24+8))</f>
        <v/>
      </c>
      <c r="L216" s="75">
        <f>N(INDEX(Krankheitstage!$G216:$DV216,1,(Einstellungen!$C$3-2026)*24+9))</f>
        <v/>
      </c>
      <c r="M216" s="75">
        <f>N(INDEX(Krankheitstage!$G216:$DV216,1,(Einstellungen!$C$3-2026)*24+10))</f>
        <v/>
      </c>
      <c r="N216" s="75">
        <f>N(INDEX(Krankheitstage!$G216:$DV216,1,(Einstellungen!$C$3-2026)*24+11))</f>
        <v/>
      </c>
      <c r="O216" s="75">
        <f>N(INDEX(Krankheitstage!$G216:$DV216,1,(Einstellungen!$C$3-2026)*24+12))</f>
        <v/>
      </c>
      <c r="P216" s="75">
        <f>IF($B216="","",SUM(D216:O216))</f>
        <v/>
      </c>
      <c r="Q216" s="75">
        <f>N(INDEX(Krankheitstage!$G216:$DV216,1,(Einstellungen!$C$3-2026)*24+13))</f>
        <v/>
      </c>
      <c r="R216" s="75">
        <f>N(INDEX(Krankheitstage!$G216:$DV216,1,(Einstellungen!$C$3-2026)*24+14))</f>
        <v/>
      </c>
      <c r="S216" s="75">
        <f>N(INDEX(Krankheitstage!$G216:$DV216,1,(Einstellungen!$C$3-2026)*24+15))</f>
        <v/>
      </c>
      <c r="T216" s="75">
        <f>N(INDEX(Krankheitstage!$G216:$DV216,1,(Einstellungen!$C$3-2026)*24+16))</f>
        <v/>
      </c>
      <c r="U216" s="75">
        <f>N(INDEX(Krankheitstage!$G216:$DV216,1,(Einstellungen!$C$3-2026)*24+17))</f>
        <v/>
      </c>
      <c r="V216" s="75">
        <f>N(INDEX(Krankheitstage!$G216:$DV216,1,(Einstellungen!$C$3-2026)*24+18))</f>
        <v/>
      </c>
      <c r="W216" s="75">
        <f>N(INDEX(Krankheitstage!$G216:$DV216,1,(Einstellungen!$C$3-2026)*24+19))</f>
        <v/>
      </c>
      <c r="X216" s="75">
        <f>N(INDEX(Krankheitstage!$G216:$DV216,1,(Einstellungen!$C$3-2026)*24+20))</f>
        <v/>
      </c>
      <c r="Y216" s="75">
        <f>N(INDEX(Krankheitstage!$G216:$DV216,1,(Einstellungen!$C$3-2026)*24+21))</f>
        <v/>
      </c>
      <c r="Z216" s="75">
        <f>N(INDEX(Krankheitstage!$G216:$DV216,1,(Einstellungen!$C$3-2026)*24+22))</f>
        <v/>
      </c>
      <c r="AA216" s="75">
        <f>N(INDEX(Krankheitstage!$G216:$DV216,1,(Einstellungen!$C$3-2026)*24+23))</f>
        <v/>
      </c>
      <c r="AB216" s="75">
        <f>N(INDEX(Krankheitstage!$G216:$DV216,1,(Einstellungen!$C$3-2026)*24+24))</f>
        <v/>
      </c>
      <c r="AC216" s="75">
        <f>IF($B216="","",SUM(Q216:AB216))</f>
        <v/>
      </c>
      <c r="AD216" s="75">
        <f>IF($B216="","",SUM(P216,AC216))</f>
        <v/>
      </c>
      <c r="AE216" s="76">
        <f>IF($B216="","",AD216*N(C216))</f>
        <v/>
      </c>
      <c r="AF216" s="75">
        <f>IF($B216="","",Krankheitstage!E216)</f>
        <v/>
      </c>
      <c r="AG216" s="76">
        <f>IF($B216="","",AF216*N(C216))</f>
        <v/>
      </c>
      <c r="AH216" s="76">
        <f>IF($B216="","",INDEX($AJ216:$CQ216,1,(Einstellungen!$C$3-2026)*12+1)+INDEX($AJ216:$CQ216,1,(Einstellungen!$C$3-2026)*12+2)+INDEX($AJ216:$CQ216,1,(Einstellungen!$C$3-2026)*12+3)+INDEX($AJ216:$CQ216,1,(Einstellungen!$C$3-2026)*12+4)+INDEX($AJ216:$CQ216,1,(Einstellungen!$C$3-2026)*12+5)+INDEX($AJ216:$CQ216,1,(Einstellungen!$C$3-2026)*12+6)+INDEX($AJ216:$CQ216,1,(Einstellungen!$C$3-2026)*12+7)+INDEX($AJ216:$CQ216,1,(Einstellungen!$C$3-2026)*12+8)+INDEX($AJ216:$CQ216,1,(Einstellungen!$C$3-2026)*12+9)+INDEX($AJ216:$CQ216,1,(Einstellungen!$C$3-2026)*12+10)+INDEX($AJ216:$CQ216,1,(Einstellungen!$C$3-2026)*12+11)+INDEX($AJ216:$CQ216,1,(Einstellungen!$C$3-2026)*12+12))</f>
        <v/>
      </c>
      <c r="AI216" s="76">
        <f>IF($B216="","",SUM($AJ216:$CQ216))</f>
        <v/>
      </c>
      <c r="AJ216" s="76">
        <f>IF($B216="",0,IF(Einstellungen!$C$10="Ja",MAX(IF(Einstellungen!$C$11="7 Tage",MAX(0,(MIN(DATE(2026,2,0),IF(Mitarbeiter!$D216="",DATE(2026,2,0),Mitarbeiter!$D216),TODAY()))-(MAX(DATE(2026,1,1),Mitarbeiter!$C216))+1),MAX(0,NETWORKDAYS(MAX(DATE(2026,1,1),Mitarbeiter!$C216),MIN(DATE(2026,2,0),IF(Mitarbeiter!$D216="",DATE(2026,2,0),Mitarbeiter!$D216),TODAY()),Einstellungen!$F$13:$F$67)))*N(Mitarbeiter!$E216)/IF(Einstellungen!$C$11="7 Tage",7,5),N('Ist-Stunden'!F216)),MAX(IF(Einstellungen!$C$11="7 Tage",MAX(0,(MIN(DATE(2026,2,0),IF(Mitarbeiter!$D216="",DATE(2026,2,0),Mitarbeiter!$D216),TODAY()))-(MAX(DATE(2026,1,1),Mitarbeiter!$C216))+1),MAX(0,NETWORKDAYS(MAX(DATE(2026,1,1),Mitarbeiter!$C216),MIN(DATE(2026,2,0),IF(Mitarbeiter!$D216="",DATE(2026,2,0),Mitarbeiter!$D216),TODAY()),Einstellungen!$F$13:$F$67)))*N(Mitarbeiter!$E216)/IF(Einstellungen!$C$11="7 Tage",7,5),N('Ist-Stunden'!F216)+(N(Krankheitstage!G216)+N(Krankheitstage!S216))*N($C216))))</f>
        <v/>
      </c>
      <c r="AK216" s="76">
        <f>IF($B216="",0,IF(Einstellungen!$C$10="Ja",MAX(IF(Einstellungen!$C$11="7 Tage",MAX(0,(MIN(DATE(2026,3,0),IF(Mitarbeiter!$D216="",DATE(2026,3,0),Mitarbeiter!$D216),TODAY()))-(MAX(DATE(2026,2,1),Mitarbeiter!$C216))+1),MAX(0,NETWORKDAYS(MAX(DATE(2026,2,1),Mitarbeiter!$C216),MIN(DATE(2026,3,0),IF(Mitarbeiter!$D216="",DATE(2026,3,0),Mitarbeiter!$D216),TODAY()),Einstellungen!$F$13:$F$67)))*N(Mitarbeiter!$E216)/IF(Einstellungen!$C$11="7 Tage",7,5),N('Ist-Stunden'!G216)),MAX(IF(Einstellungen!$C$11="7 Tage",MAX(0,(MIN(DATE(2026,3,0),IF(Mitarbeiter!$D216="",DATE(2026,3,0),Mitarbeiter!$D216),TODAY()))-(MAX(DATE(2026,2,1),Mitarbeiter!$C216))+1),MAX(0,NETWORKDAYS(MAX(DATE(2026,2,1),Mitarbeiter!$C216),MIN(DATE(2026,3,0),IF(Mitarbeiter!$D216="",DATE(2026,3,0),Mitarbeiter!$D216),TODAY()),Einstellungen!$F$13:$F$67)))*N(Mitarbeiter!$E216)/IF(Einstellungen!$C$11="7 Tage",7,5),N('Ist-Stunden'!G216)+(N(Krankheitstage!H216)+N(Krankheitstage!T216))*N($C216))))</f>
        <v/>
      </c>
      <c r="AL216" s="76">
        <f>IF($B216="",0,IF(Einstellungen!$C$10="Ja",MAX(IF(Einstellungen!$C$11="7 Tage",MAX(0,(MIN(DATE(2026,4,0),IF(Mitarbeiter!$D216="",DATE(2026,4,0),Mitarbeiter!$D216),TODAY()))-(MAX(DATE(2026,3,1),Mitarbeiter!$C216))+1),MAX(0,NETWORKDAYS(MAX(DATE(2026,3,1),Mitarbeiter!$C216),MIN(DATE(2026,4,0),IF(Mitarbeiter!$D216="",DATE(2026,4,0),Mitarbeiter!$D216),TODAY()),Einstellungen!$F$13:$F$67)))*N(Mitarbeiter!$E216)/IF(Einstellungen!$C$11="7 Tage",7,5),N('Ist-Stunden'!H216)),MAX(IF(Einstellungen!$C$11="7 Tage",MAX(0,(MIN(DATE(2026,4,0),IF(Mitarbeiter!$D216="",DATE(2026,4,0),Mitarbeiter!$D216),TODAY()))-(MAX(DATE(2026,3,1),Mitarbeiter!$C216))+1),MAX(0,NETWORKDAYS(MAX(DATE(2026,3,1),Mitarbeiter!$C216),MIN(DATE(2026,4,0),IF(Mitarbeiter!$D216="",DATE(2026,4,0),Mitarbeiter!$D216),TODAY()),Einstellungen!$F$13:$F$67)))*N(Mitarbeiter!$E216)/IF(Einstellungen!$C$11="7 Tage",7,5),N('Ist-Stunden'!H216)+(N(Krankheitstage!I216)+N(Krankheitstage!U216))*N($C216))))</f>
        <v/>
      </c>
      <c r="AM216" s="76">
        <f>IF($B216="",0,IF(Einstellungen!$C$10="Ja",MAX(IF(Einstellungen!$C$11="7 Tage",MAX(0,(MIN(DATE(2026,5,0),IF(Mitarbeiter!$D216="",DATE(2026,5,0),Mitarbeiter!$D216),TODAY()))-(MAX(DATE(2026,4,1),Mitarbeiter!$C216))+1),MAX(0,NETWORKDAYS(MAX(DATE(2026,4,1),Mitarbeiter!$C216),MIN(DATE(2026,5,0),IF(Mitarbeiter!$D216="",DATE(2026,5,0),Mitarbeiter!$D216),TODAY()),Einstellungen!$F$13:$F$67)))*N(Mitarbeiter!$E216)/IF(Einstellungen!$C$11="7 Tage",7,5),N('Ist-Stunden'!I216)),MAX(IF(Einstellungen!$C$11="7 Tage",MAX(0,(MIN(DATE(2026,5,0),IF(Mitarbeiter!$D216="",DATE(2026,5,0),Mitarbeiter!$D216),TODAY()))-(MAX(DATE(2026,4,1),Mitarbeiter!$C216))+1),MAX(0,NETWORKDAYS(MAX(DATE(2026,4,1),Mitarbeiter!$C216),MIN(DATE(2026,5,0),IF(Mitarbeiter!$D216="",DATE(2026,5,0),Mitarbeiter!$D216),TODAY()),Einstellungen!$F$13:$F$67)))*N(Mitarbeiter!$E216)/IF(Einstellungen!$C$11="7 Tage",7,5),N('Ist-Stunden'!I216)+(N(Krankheitstage!J216)+N(Krankheitstage!V216))*N($C216))))</f>
        <v/>
      </c>
      <c r="AN216" s="76">
        <f>IF($B216="",0,IF(Einstellungen!$C$10="Ja",MAX(IF(Einstellungen!$C$11="7 Tage",MAX(0,(MIN(DATE(2026,6,0),IF(Mitarbeiter!$D216="",DATE(2026,6,0),Mitarbeiter!$D216),TODAY()))-(MAX(DATE(2026,5,1),Mitarbeiter!$C216))+1),MAX(0,NETWORKDAYS(MAX(DATE(2026,5,1),Mitarbeiter!$C216),MIN(DATE(2026,6,0),IF(Mitarbeiter!$D216="",DATE(2026,6,0),Mitarbeiter!$D216),TODAY()),Einstellungen!$F$13:$F$67)))*N(Mitarbeiter!$E216)/IF(Einstellungen!$C$11="7 Tage",7,5),N('Ist-Stunden'!J216)),MAX(IF(Einstellungen!$C$11="7 Tage",MAX(0,(MIN(DATE(2026,6,0),IF(Mitarbeiter!$D216="",DATE(2026,6,0),Mitarbeiter!$D216),TODAY()))-(MAX(DATE(2026,5,1),Mitarbeiter!$C216))+1),MAX(0,NETWORKDAYS(MAX(DATE(2026,5,1),Mitarbeiter!$C216),MIN(DATE(2026,6,0),IF(Mitarbeiter!$D216="",DATE(2026,6,0),Mitarbeiter!$D216),TODAY()),Einstellungen!$F$13:$F$67)))*N(Mitarbeiter!$E216)/IF(Einstellungen!$C$11="7 Tage",7,5),N('Ist-Stunden'!J216)+(N(Krankheitstage!K216)+N(Krankheitstage!W216))*N($C216))))</f>
        <v/>
      </c>
      <c r="AO216" s="76">
        <f>IF($B216="",0,IF(Einstellungen!$C$10="Ja",MAX(IF(Einstellungen!$C$11="7 Tage",MAX(0,(MIN(DATE(2026,7,0),IF(Mitarbeiter!$D216="",DATE(2026,7,0),Mitarbeiter!$D216),TODAY()))-(MAX(DATE(2026,6,1),Mitarbeiter!$C216))+1),MAX(0,NETWORKDAYS(MAX(DATE(2026,6,1),Mitarbeiter!$C216),MIN(DATE(2026,7,0),IF(Mitarbeiter!$D216="",DATE(2026,7,0),Mitarbeiter!$D216),TODAY()),Einstellungen!$F$13:$F$67)))*N(Mitarbeiter!$E216)/IF(Einstellungen!$C$11="7 Tage",7,5),N('Ist-Stunden'!K216)),MAX(IF(Einstellungen!$C$11="7 Tage",MAX(0,(MIN(DATE(2026,7,0),IF(Mitarbeiter!$D216="",DATE(2026,7,0),Mitarbeiter!$D216),TODAY()))-(MAX(DATE(2026,6,1),Mitarbeiter!$C216))+1),MAX(0,NETWORKDAYS(MAX(DATE(2026,6,1),Mitarbeiter!$C216),MIN(DATE(2026,7,0),IF(Mitarbeiter!$D216="",DATE(2026,7,0),Mitarbeiter!$D216),TODAY()),Einstellungen!$F$13:$F$67)))*N(Mitarbeiter!$E216)/IF(Einstellungen!$C$11="7 Tage",7,5),N('Ist-Stunden'!K216)+(N(Krankheitstage!L216)+N(Krankheitstage!X216))*N($C216))))</f>
        <v/>
      </c>
      <c r="AP216" s="76">
        <f>IF($B216="",0,IF(Einstellungen!$C$10="Ja",MAX(IF(Einstellungen!$C$11="7 Tage",MAX(0,(MIN(DATE(2026,8,0),IF(Mitarbeiter!$D216="",DATE(2026,8,0),Mitarbeiter!$D216),TODAY()))-(MAX(DATE(2026,7,1),Mitarbeiter!$C216))+1),MAX(0,NETWORKDAYS(MAX(DATE(2026,7,1),Mitarbeiter!$C216),MIN(DATE(2026,8,0),IF(Mitarbeiter!$D216="",DATE(2026,8,0),Mitarbeiter!$D216),TODAY()),Einstellungen!$F$13:$F$67)))*N(Mitarbeiter!$E216)/IF(Einstellungen!$C$11="7 Tage",7,5),N('Ist-Stunden'!L216)),MAX(IF(Einstellungen!$C$11="7 Tage",MAX(0,(MIN(DATE(2026,8,0),IF(Mitarbeiter!$D216="",DATE(2026,8,0),Mitarbeiter!$D216),TODAY()))-(MAX(DATE(2026,7,1),Mitarbeiter!$C216))+1),MAX(0,NETWORKDAYS(MAX(DATE(2026,7,1),Mitarbeiter!$C216),MIN(DATE(2026,8,0),IF(Mitarbeiter!$D216="",DATE(2026,8,0),Mitarbeiter!$D216),TODAY()),Einstellungen!$F$13:$F$67)))*N(Mitarbeiter!$E216)/IF(Einstellungen!$C$11="7 Tage",7,5),N('Ist-Stunden'!L216)+(N(Krankheitstage!M216)+N(Krankheitstage!Y216))*N($C216))))</f>
        <v/>
      </c>
      <c r="AQ216" s="76">
        <f>IF($B216="",0,IF(Einstellungen!$C$10="Ja",MAX(IF(Einstellungen!$C$11="7 Tage",MAX(0,(MIN(DATE(2026,9,0),IF(Mitarbeiter!$D216="",DATE(2026,9,0),Mitarbeiter!$D216),TODAY()))-(MAX(DATE(2026,8,1),Mitarbeiter!$C216))+1),MAX(0,NETWORKDAYS(MAX(DATE(2026,8,1),Mitarbeiter!$C216),MIN(DATE(2026,9,0),IF(Mitarbeiter!$D216="",DATE(2026,9,0),Mitarbeiter!$D216),TODAY()),Einstellungen!$F$13:$F$67)))*N(Mitarbeiter!$E216)/IF(Einstellungen!$C$11="7 Tage",7,5),N('Ist-Stunden'!M216)),MAX(IF(Einstellungen!$C$11="7 Tage",MAX(0,(MIN(DATE(2026,9,0),IF(Mitarbeiter!$D216="",DATE(2026,9,0),Mitarbeiter!$D216),TODAY()))-(MAX(DATE(2026,8,1),Mitarbeiter!$C216))+1),MAX(0,NETWORKDAYS(MAX(DATE(2026,8,1),Mitarbeiter!$C216),MIN(DATE(2026,9,0),IF(Mitarbeiter!$D216="",DATE(2026,9,0),Mitarbeiter!$D216),TODAY()),Einstellungen!$F$13:$F$67)))*N(Mitarbeiter!$E216)/IF(Einstellungen!$C$11="7 Tage",7,5),N('Ist-Stunden'!M216)+(N(Krankheitstage!N216)+N(Krankheitstage!Z216))*N($C216))))</f>
        <v/>
      </c>
      <c r="AR216" s="76">
        <f>IF($B216="",0,IF(Einstellungen!$C$10="Ja",MAX(IF(Einstellungen!$C$11="7 Tage",MAX(0,(MIN(DATE(2026,10,0),IF(Mitarbeiter!$D216="",DATE(2026,10,0),Mitarbeiter!$D216),TODAY()))-(MAX(DATE(2026,9,1),Mitarbeiter!$C216))+1),MAX(0,NETWORKDAYS(MAX(DATE(2026,9,1),Mitarbeiter!$C216),MIN(DATE(2026,10,0),IF(Mitarbeiter!$D216="",DATE(2026,10,0),Mitarbeiter!$D216),TODAY()),Einstellungen!$F$13:$F$67)))*N(Mitarbeiter!$E216)/IF(Einstellungen!$C$11="7 Tage",7,5),N('Ist-Stunden'!N216)),MAX(IF(Einstellungen!$C$11="7 Tage",MAX(0,(MIN(DATE(2026,10,0),IF(Mitarbeiter!$D216="",DATE(2026,10,0),Mitarbeiter!$D216),TODAY()))-(MAX(DATE(2026,9,1),Mitarbeiter!$C216))+1),MAX(0,NETWORKDAYS(MAX(DATE(2026,9,1),Mitarbeiter!$C216),MIN(DATE(2026,10,0),IF(Mitarbeiter!$D216="",DATE(2026,10,0),Mitarbeiter!$D216),TODAY()),Einstellungen!$F$13:$F$67)))*N(Mitarbeiter!$E216)/IF(Einstellungen!$C$11="7 Tage",7,5),N('Ist-Stunden'!N216)+(N(Krankheitstage!O216)+N(Krankheitstage!AA216))*N($C216))))</f>
        <v/>
      </c>
      <c r="AS216" s="76">
        <f>IF($B216="",0,IF(Einstellungen!$C$10="Ja",MAX(IF(Einstellungen!$C$11="7 Tage",MAX(0,(MIN(DATE(2026,11,0),IF(Mitarbeiter!$D216="",DATE(2026,11,0),Mitarbeiter!$D216),TODAY()))-(MAX(DATE(2026,10,1),Mitarbeiter!$C216))+1),MAX(0,NETWORKDAYS(MAX(DATE(2026,10,1),Mitarbeiter!$C216),MIN(DATE(2026,11,0),IF(Mitarbeiter!$D216="",DATE(2026,11,0),Mitarbeiter!$D216),TODAY()),Einstellungen!$F$13:$F$67)))*N(Mitarbeiter!$E216)/IF(Einstellungen!$C$11="7 Tage",7,5),N('Ist-Stunden'!O216)),MAX(IF(Einstellungen!$C$11="7 Tage",MAX(0,(MIN(DATE(2026,11,0),IF(Mitarbeiter!$D216="",DATE(2026,11,0),Mitarbeiter!$D216),TODAY()))-(MAX(DATE(2026,10,1),Mitarbeiter!$C216))+1),MAX(0,NETWORKDAYS(MAX(DATE(2026,10,1),Mitarbeiter!$C216),MIN(DATE(2026,11,0),IF(Mitarbeiter!$D216="",DATE(2026,11,0),Mitarbeiter!$D216),TODAY()),Einstellungen!$F$13:$F$67)))*N(Mitarbeiter!$E216)/IF(Einstellungen!$C$11="7 Tage",7,5),N('Ist-Stunden'!O216)+(N(Krankheitstage!P216)+N(Krankheitstage!AB216))*N($C216))))</f>
        <v/>
      </c>
      <c r="AT216" s="76">
        <f>IF($B216="",0,IF(Einstellungen!$C$10="Ja",MAX(IF(Einstellungen!$C$11="7 Tage",MAX(0,(MIN(DATE(2026,12,0),IF(Mitarbeiter!$D216="",DATE(2026,12,0),Mitarbeiter!$D216),TODAY()))-(MAX(DATE(2026,11,1),Mitarbeiter!$C216))+1),MAX(0,NETWORKDAYS(MAX(DATE(2026,11,1),Mitarbeiter!$C216),MIN(DATE(2026,12,0),IF(Mitarbeiter!$D216="",DATE(2026,12,0),Mitarbeiter!$D216),TODAY()),Einstellungen!$F$13:$F$67)))*N(Mitarbeiter!$E216)/IF(Einstellungen!$C$11="7 Tage",7,5),N('Ist-Stunden'!P216)),MAX(IF(Einstellungen!$C$11="7 Tage",MAX(0,(MIN(DATE(2026,12,0),IF(Mitarbeiter!$D216="",DATE(2026,12,0),Mitarbeiter!$D216),TODAY()))-(MAX(DATE(2026,11,1),Mitarbeiter!$C216))+1),MAX(0,NETWORKDAYS(MAX(DATE(2026,11,1),Mitarbeiter!$C216),MIN(DATE(2026,12,0),IF(Mitarbeiter!$D216="",DATE(2026,12,0),Mitarbeiter!$D216),TODAY()),Einstellungen!$F$13:$F$67)))*N(Mitarbeiter!$E216)/IF(Einstellungen!$C$11="7 Tage",7,5),N('Ist-Stunden'!P216)+(N(Krankheitstage!Q216)+N(Krankheitstage!AC216))*N($C216))))</f>
        <v/>
      </c>
      <c r="AU216" s="76">
        <f>IF($B216="",0,IF(Einstellungen!$C$10="Ja",MAX(IF(Einstellungen!$C$11="7 Tage",MAX(0,(MIN(DATE(2026,13,0),IF(Mitarbeiter!$D216="",DATE(2026,13,0),Mitarbeiter!$D216),TODAY()))-(MAX(DATE(2026,12,1),Mitarbeiter!$C216))+1),MAX(0,NETWORKDAYS(MAX(DATE(2026,12,1),Mitarbeiter!$C216),MIN(DATE(2026,13,0),IF(Mitarbeiter!$D216="",DATE(2026,13,0),Mitarbeiter!$D216),TODAY()),Einstellungen!$F$13:$F$67)))*N(Mitarbeiter!$E216)/IF(Einstellungen!$C$11="7 Tage",7,5),N('Ist-Stunden'!Q216)),MAX(IF(Einstellungen!$C$11="7 Tage",MAX(0,(MIN(DATE(2026,13,0),IF(Mitarbeiter!$D216="",DATE(2026,13,0),Mitarbeiter!$D216),TODAY()))-(MAX(DATE(2026,12,1),Mitarbeiter!$C216))+1),MAX(0,NETWORKDAYS(MAX(DATE(2026,12,1),Mitarbeiter!$C216),MIN(DATE(2026,13,0),IF(Mitarbeiter!$D216="",DATE(2026,13,0),Mitarbeiter!$D216),TODAY()),Einstellungen!$F$13:$F$67)))*N(Mitarbeiter!$E216)/IF(Einstellungen!$C$11="7 Tage",7,5),N('Ist-Stunden'!Q216)+(N(Krankheitstage!R216)+N(Krankheitstage!AD216))*N($C216))))</f>
        <v/>
      </c>
      <c r="AV216" s="76">
        <f>IF($B216="",0,IF(Einstellungen!$C$10="Ja",MAX(IF(Einstellungen!$C$11="7 Tage",MAX(0,(MIN(DATE(2027,2,0),IF(Mitarbeiter!$D216="",DATE(2027,2,0),Mitarbeiter!$D216),TODAY()))-(MAX(DATE(2027,1,1),Mitarbeiter!$C216))+1),MAX(0,NETWORKDAYS(MAX(DATE(2027,1,1),Mitarbeiter!$C216),MIN(DATE(2027,2,0),IF(Mitarbeiter!$D216="",DATE(2027,2,0),Mitarbeiter!$D216),TODAY()),Einstellungen!$F$13:$F$67)))*N(Mitarbeiter!$E216)/IF(Einstellungen!$C$11="7 Tage",7,5),N('Ist-Stunden'!R216)),MAX(IF(Einstellungen!$C$11="7 Tage",MAX(0,(MIN(DATE(2027,2,0),IF(Mitarbeiter!$D216="",DATE(2027,2,0),Mitarbeiter!$D216),TODAY()))-(MAX(DATE(2027,1,1),Mitarbeiter!$C216))+1),MAX(0,NETWORKDAYS(MAX(DATE(2027,1,1),Mitarbeiter!$C216),MIN(DATE(2027,2,0),IF(Mitarbeiter!$D216="",DATE(2027,2,0),Mitarbeiter!$D216),TODAY()),Einstellungen!$F$13:$F$67)))*N(Mitarbeiter!$E216)/IF(Einstellungen!$C$11="7 Tage",7,5),N('Ist-Stunden'!R216)+(N(Krankheitstage!AE216)+N(Krankheitstage!AQ216))*N($C216))))</f>
        <v/>
      </c>
      <c r="AW216" s="76">
        <f>IF($B216="",0,IF(Einstellungen!$C$10="Ja",MAX(IF(Einstellungen!$C$11="7 Tage",MAX(0,(MIN(DATE(2027,3,0),IF(Mitarbeiter!$D216="",DATE(2027,3,0),Mitarbeiter!$D216),TODAY()))-(MAX(DATE(2027,2,1),Mitarbeiter!$C216))+1),MAX(0,NETWORKDAYS(MAX(DATE(2027,2,1),Mitarbeiter!$C216),MIN(DATE(2027,3,0),IF(Mitarbeiter!$D216="",DATE(2027,3,0),Mitarbeiter!$D216),TODAY()),Einstellungen!$F$13:$F$67)))*N(Mitarbeiter!$E216)/IF(Einstellungen!$C$11="7 Tage",7,5),N('Ist-Stunden'!S216)),MAX(IF(Einstellungen!$C$11="7 Tage",MAX(0,(MIN(DATE(2027,3,0),IF(Mitarbeiter!$D216="",DATE(2027,3,0),Mitarbeiter!$D216),TODAY()))-(MAX(DATE(2027,2,1),Mitarbeiter!$C216))+1),MAX(0,NETWORKDAYS(MAX(DATE(2027,2,1),Mitarbeiter!$C216),MIN(DATE(2027,3,0),IF(Mitarbeiter!$D216="",DATE(2027,3,0),Mitarbeiter!$D216),TODAY()),Einstellungen!$F$13:$F$67)))*N(Mitarbeiter!$E216)/IF(Einstellungen!$C$11="7 Tage",7,5),N('Ist-Stunden'!S216)+(N(Krankheitstage!AF216)+N(Krankheitstage!AR216))*N($C216))))</f>
        <v/>
      </c>
      <c r="AX216" s="76">
        <f>IF($B216="",0,IF(Einstellungen!$C$10="Ja",MAX(IF(Einstellungen!$C$11="7 Tage",MAX(0,(MIN(DATE(2027,4,0),IF(Mitarbeiter!$D216="",DATE(2027,4,0),Mitarbeiter!$D216),TODAY()))-(MAX(DATE(2027,3,1),Mitarbeiter!$C216))+1),MAX(0,NETWORKDAYS(MAX(DATE(2027,3,1),Mitarbeiter!$C216),MIN(DATE(2027,4,0),IF(Mitarbeiter!$D216="",DATE(2027,4,0),Mitarbeiter!$D216),TODAY()),Einstellungen!$F$13:$F$67)))*N(Mitarbeiter!$E216)/IF(Einstellungen!$C$11="7 Tage",7,5),N('Ist-Stunden'!T216)),MAX(IF(Einstellungen!$C$11="7 Tage",MAX(0,(MIN(DATE(2027,4,0),IF(Mitarbeiter!$D216="",DATE(2027,4,0),Mitarbeiter!$D216),TODAY()))-(MAX(DATE(2027,3,1),Mitarbeiter!$C216))+1),MAX(0,NETWORKDAYS(MAX(DATE(2027,3,1),Mitarbeiter!$C216),MIN(DATE(2027,4,0),IF(Mitarbeiter!$D216="",DATE(2027,4,0),Mitarbeiter!$D216),TODAY()),Einstellungen!$F$13:$F$67)))*N(Mitarbeiter!$E216)/IF(Einstellungen!$C$11="7 Tage",7,5),N('Ist-Stunden'!T216)+(N(Krankheitstage!AG216)+N(Krankheitstage!AS216))*N($C216))))</f>
        <v/>
      </c>
      <c r="AY216" s="76">
        <f>IF($B216="",0,IF(Einstellungen!$C$10="Ja",MAX(IF(Einstellungen!$C$11="7 Tage",MAX(0,(MIN(DATE(2027,5,0),IF(Mitarbeiter!$D216="",DATE(2027,5,0),Mitarbeiter!$D216),TODAY()))-(MAX(DATE(2027,4,1),Mitarbeiter!$C216))+1),MAX(0,NETWORKDAYS(MAX(DATE(2027,4,1),Mitarbeiter!$C216),MIN(DATE(2027,5,0),IF(Mitarbeiter!$D216="",DATE(2027,5,0),Mitarbeiter!$D216),TODAY()),Einstellungen!$F$13:$F$67)))*N(Mitarbeiter!$E216)/IF(Einstellungen!$C$11="7 Tage",7,5),N('Ist-Stunden'!U216)),MAX(IF(Einstellungen!$C$11="7 Tage",MAX(0,(MIN(DATE(2027,5,0),IF(Mitarbeiter!$D216="",DATE(2027,5,0),Mitarbeiter!$D216),TODAY()))-(MAX(DATE(2027,4,1),Mitarbeiter!$C216))+1),MAX(0,NETWORKDAYS(MAX(DATE(2027,4,1),Mitarbeiter!$C216),MIN(DATE(2027,5,0),IF(Mitarbeiter!$D216="",DATE(2027,5,0),Mitarbeiter!$D216),TODAY()),Einstellungen!$F$13:$F$67)))*N(Mitarbeiter!$E216)/IF(Einstellungen!$C$11="7 Tage",7,5),N('Ist-Stunden'!U216)+(N(Krankheitstage!AH216)+N(Krankheitstage!AT216))*N($C216))))</f>
        <v/>
      </c>
      <c r="AZ216" s="76">
        <f>IF($B216="",0,IF(Einstellungen!$C$10="Ja",MAX(IF(Einstellungen!$C$11="7 Tage",MAX(0,(MIN(DATE(2027,6,0),IF(Mitarbeiter!$D216="",DATE(2027,6,0),Mitarbeiter!$D216),TODAY()))-(MAX(DATE(2027,5,1),Mitarbeiter!$C216))+1),MAX(0,NETWORKDAYS(MAX(DATE(2027,5,1),Mitarbeiter!$C216),MIN(DATE(2027,6,0),IF(Mitarbeiter!$D216="",DATE(2027,6,0),Mitarbeiter!$D216),TODAY()),Einstellungen!$F$13:$F$67)))*N(Mitarbeiter!$E216)/IF(Einstellungen!$C$11="7 Tage",7,5),N('Ist-Stunden'!V216)),MAX(IF(Einstellungen!$C$11="7 Tage",MAX(0,(MIN(DATE(2027,6,0),IF(Mitarbeiter!$D216="",DATE(2027,6,0),Mitarbeiter!$D216),TODAY()))-(MAX(DATE(2027,5,1),Mitarbeiter!$C216))+1),MAX(0,NETWORKDAYS(MAX(DATE(2027,5,1),Mitarbeiter!$C216),MIN(DATE(2027,6,0),IF(Mitarbeiter!$D216="",DATE(2027,6,0),Mitarbeiter!$D216),TODAY()),Einstellungen!$F$13:$F$67)))*N(Mitarbeiter!$E216)/IF(Einstellungen!$C$11="7 Tage",7,5),N('Ist-Stunden'!V216)+(N(Krankheitstage!AI216)+N(Krankheitstage!AU216))*N($C216))))</f>
        <v/>
      </c>
      <c r="BA216" s="76">
        <f>IF($B216="",0,IF(Einstellungen!$C$10="Ja",MAX(IF(Einstellungen!$C$11="7 Tage",MAX(0,(MIN(DATE(2027,7,0),IF(Mitarbeiter!$D216="",DATE(2027,7,0),Mitarbeiter!$D216),TODAY()))-(MAX(DATE(2027,6,1),Mitarbeiter!$C216))+1),MAX(0,NETWORKDAYS(MAX(DATE(2027,6,1),Mitarbeiter!$C216),MIN(DATE(2027,7,0),IF(Mitarbeiter!$D216="",DATE(2027,7,0),Mitarbeiter!$D216),TODAY()),Einstellungen!$F$13:$F$67)))*N(Mitarbeiter!$E216)/IF(Einstellungen!$C$11="7 Tage",7,5),N('Ist-Stunden'!W216)),MAX(IF(Einstellungen!$C$11="7 Tage",MAX(0,(MIN(DATE(2027,7,0),IF(Mitarbeiter!$D216="",DATE(2027,7,0),Mitarbeiter!$D216),TODAY()))-(MAX(DATE(2027,6,1),Mitarbeiter!$C216))+1),MAX(0,NETWORKDAYS(MAX(DATE(2027,6,1),Mitarbeiter!$C216),MIN(DATE(2027,7,0),IF(Mitarbeiter!$D216="",DATE(2027,7,0),Mitarbeiter!$D216),TODAY()),Einstellungen!$F$13:$F$67)))*N(Mitarbeiter!$E216)/IF(Einstellungen!$C$11="7 Tage",7,5),N('Ist-Stunden'!W216)+(N(Krankheitstage!AJ216)+N(Krankheitstage!AV216))*N($C216))))</f>
        <v/>
      </c>
      <c r="BB216" s="76">
        <f>IF($B216="",0,IF(Einstellungen!$C$10="Ja",MAX(IF(Einstellungen!$C$11="7 Tage",MAX(0,(MIN(DATE(2027,8,0),IF(Mitarbeiter!$D216="",DATE(2027,8,0),Mitarbeiter!$D216),TODAY()))-(MAX(DATE(2027,7,1),Mitarbeiter!$C216))+1),MAX(0,NETWORKDAYS(MAX(DATE(2027,7,1),Mitarbeiter!$C216),MIN(DATE(2027,8,0),IF(Mitarbeiter!$D216="",DATE(2027,8,0),Mitarbeiter!$D216),TODAY()),Einstellungen!$F$13:$F$67)))*N(Mitarbeiter!$E216)/IF(Einstellungen!$C$11="7 Tage",7,5),N('Ist-Stunden'!X216)),MAX(IF(Einstellungen!$C$11="7 Tage",MAX(0,(MIN(DATE(2027,8,0),IF(Mitarbeiter!$D216="",DATE(2027,8,0),Mitarbeiter!$D216),TODAY()))-(MAX(DATE(2027,7,1),Mitarbeiter!$C216))+1),MAX(0,NETWORKDAYS(MAX(DATE(2027,7,1),Mitarbeiter!$C216),MIN(DATE(2027,8,0),IF(Mitarbeiter!$D216="",DATE(2027,8,0),Mitarbeiter!$D216),TODAY()),Einstellungen!$F$13:$F$67)))*N(Mitarbeiter!$E216)/IF(Einstellungen!$C$11="7 Tage",7,5),N('Ist-Stunden'!X216)+(N(Krankheitstage!AK216)+N(Krankheitstage!AW216))*N($C216))))</f>
        <v/>
      </c>
      <c r="BC216" s="76">
        <f>IF($B216="",0,IF(Einstellungen!$C$10="Ja",MAX(IF(Einstellungen!$C$11="7 Tage",MAX(0,(MIN(DATE(2027,9,0),IF(Mitarbeiter!$D216="",DATE(2027,9,0),Mitarbeiter!$D216),TODAY()))-(MAX(DATE(2027,8,1),Mitarbeiter!$C216))+1),MAX(0,NETWORKDAYS(MAX(DATE(2027,8,1),Mitarbeiter!$C216),MIN(DATE(2027,9,0),IF(Mitarbeiter!$D216="",DATE(2027,9,0),Mitarbeiter!$D216),TODAY()),Einstellungen!$F$13:$F$67)))*N(Mitarbeiter!$E216)/IF(Einstellungen!$C$11="7 Tage",7,5),N('Ist-Stunden'!Y216)),MAX(IF(Einstellungen!$C$11="7 Tage",MAX(0,(MIN(DATE(2027,9,0),IF(Mitarbeiter!$D216="",DATE(2027,9,0),Mitarbeiter!$D216),TODAY()))-(MAX(DATE(2027,8,1),Mitarbeiter!$C216))+1),MAX(0,NETWORKDAYS(MAX(DATE(2027,8,1),Mitarbeiter!$C216),MIN(DATE(2027,9,0),IF(Mitarbeiter!$D216="",DATE(2027,9,0),Mitarbeiter!$D216),TODAY()),Einstellungen!$F$13:$F$67)))*N(Mitarbeiter!$E216)/IF(Einstellungen!$C$11="7 Tage",7,5),N('Ist-Stunden'!Y216)+(N(Krankheitstage!AL216)+N(Krankheitstage!AX216))*N($C216))))</f>
        <v/>
      </c>
      <c r="BD216" s="76">
        <f>IF($B216="",0,IF(Einstellungen!$C$10="Ja",MAX(IF(Einstellungen!$C$11="7 Tage",MAX(0,(MIN(DATE(2027,10,0),IF(Mitarbeiter!$D216="",DATE(2027,10,0),Mitarbeiter!$D216),TODAY()))-(MAX(DATE(2027,9,1),Mitarbeiter!$C216))+1),MAX(0,NETWORKDAYS(MAX(DATE(2027,9,1),Mitarbeiter!$C216),MIN(DATE(2027,10,0),IF(Mitarbeiter!$D216="",DATE(2027,10,0),Mitarbeiter!$D216),TODAY()),Einstellungen!$F$13:$F$67)))*N(Mitarbeiter!$E216)/IF(Einstellungen!$C$11="7 Tage",7,5),N('Ist-Stunden'!Z216)),MAX(IF(Einstellungen!$C$11="7 Tage",MAX(0,(MIN(DATE(2027,10,0),IF(Mitarbeiter!$D216="",DATE(2027,10,0),Mitarbeiter!$D216),TODAY()))-(MAX(DATE(2027,9,1),Mitarbeiter!$C216))+1),MAX(0,NETWORKDAYS(MAX(DATE(2027,9,1),Mitarbeiter!$C216),MIN(DATE(2027,10,0),IF(Mitarbeiter!$D216="",DATE(2027,10,0),Mitarbeiter!$D216),TODAY()),Einstellungen!$F$13:$F$67)))*N(Mitarbeiter!$E216)/IF(Einstellungen!$C$11="7 Tage",7,5),N('Ist-Stunden'!Z216)+(N(Krankheitstage!AM216)+N(Krankheitstage!AY216))*N($C216))))</f>
        <v/>
      </c>
      <c r="BE216" s="76">
        <f>IF($B216="",0,IF(Einstellungen!$C$10="Ja",MAX(IF(Einstellungen!$C$11="7 Tage",MAX(0,(MIN(DATE(2027,11,0),IF(Mitarbeiter!$D216="",DATE(2027,11,0),Mitarbeiter!$D216),TODAY()))-(MAX(DATE(2027,10,1),Mitarbeiter!$C216))+1),MAX(0,NETWORKDAYS(MAX(DATE(2027,10,1),Mitarbeiter!$C216),MIN(DATE(2027,11,0),IF(Mitarbeiter!$D216="",DATE(2027,11,0),Mitarbeiter!$D216),TODAY()),Einstellungen!$F$13:$F$67)))*N(Mitarbeiter!$E216)/IF(Einstellungen!$C$11="7 Tage",7,5),N('Ist-Stunden'!AA216)),MAX(IF(Einstellungen!$C$11="7 Tage",MAX(0,(MIN(DATE(2027,11,0),IF(Mitarbeiter!$D216="",DATE(2027,11,0),Mitarbeiter!$D216),TODAY()))-(MAX(DATE(2027,10,1),Mitarbeiter!$C216))+1),MAX(0,NETWORKDAYS(MAX(DATE(2027,10,1),Mitarbeiter!$C216),MIN(DATE(2027,11,0),IF(Mitarbeiter!$D216="",DATE(2027,11,0),Mitarbeiter!$D216),TODAY()),Einstellungen!$F$13:$F$67)))*N(Mitarbeiter!$E216)/IF(Einstellungen!$C$11="7 Tage",7,5),N('Ist-Stunden'!AA216)+(N(Krankheitstage!AN216)+N(Krankheitstage!AZ216))*N($C216))))</f>
        <v/>
      </c>
      <c r="BF216" s="76">
        <f>IF($B216="",0,IF(Einstellungen!$C$10="Ja",MAX(IF(Einstellungen!$C$11="7 Tage",MAX(0,(MIN(DATE(2027,12,0),IF(Mitarbeiter!$D216="",DATE(2027,12,0),Mitarbeiter!$D216),TODAY()))-(MAX(DATE(2027,11,1),Mitarbeiter!$C216))+1),MAX(0,NETWORKDAYS(MAX(DATE(2027,11,1),Mitarbeiter!$C216),MIN(DATE(2027,12,0),IF(Mitarbeiter!$D216="",DATE(2027,12,0),Mitarbeiter!$D216),TODAY()),Einstellungen!$F$13:$F$67)))*N(Mitarbeiter!$E216)/IF(Einstellungen!$C$11="7 Tage",7,5),N('Ist-Stunden'!AB216)),MAX(IF(Einstellungen!$C$11="7 Tage",MAX(0,(MIN(DATE(2027,12,0),IF(Mitarbeiter!$D216="",DATE(2027,12,0),Mitarbeiter!$D216),TODAY()))-(MAX(DATE(2027,11,1),Mitarbeiter!$C216))+1),MAX(0,NETWORKDAYS(MAX(DATE(2027,11,1),Mitarbeiter!$C216),MIN(DATE(2027,12,0),IF(Mitarbeiter!$D216="",DATE(2027,12,0),Mitarbeiter!$D216),TODAY()),Einstellungen!$F$13:$F$67)))*N(Mitarbeiter!$E216)/IF(Einstellungen!$C$11="7 Tage",7,5),N('Ist-Stunden'!AB216)+(N(Krankheitstage!AO216)+N(Krankheitstage!BA216))*N($C216))))</f>
        <v/>
      </c>
      <c r="BG216" s="76">
        <f>IF($B216="",0,IF(Einstellungen!$C$10="Ja",MAX(IF(Einstellungen!$C$11="7 Tage",MAX(0,(MIN(DATE(2027,13,0),IF(Mitarbeiter!$D216="",DATE(2027,13,0),Mitarbeiter!$D216),TODAY()))-(MAX(DATE(2027,12,1),Mitarbeiter!$C216))+1),MAX(0,NETWORKDAYS(MAX(DATE(2027,12,1),Mitarbeiter!$C216),MIN(DATE(2027,13,0),IF(Mitarbeiter!$D216="",DATE(2027,13,0),Mitarbeiter!$D216),TODAY()),Einstellungen!$F$13:$F$67)))*N(Mitarbeiter!$E216)/IF(Einstellungen!$C$11="7 Tage",7,5),N('Ist-Stunden'!AC216)),MAX(IF(Einstellungen!$C$11="7 Tage",MAX(0,(MIN(DATE(2027,13,0),IF(Mitarbeiter!$D216="",DATE(2027,13,0),Mitarbeiter!$D216),TODAY()))-(MAX(DATE(2027,12,1),Mitarbeiter!$C216))+1),MAX(0,NETWORKDAYS(MAX(DATE(2027,12,1),Mitarbeiter!$C216),MIN(DATE(2027,13,0),IF(Mitarbeiter!$D216="",DATE(2027,13,0),Mitarbeiter!$D216),TODAY()),Einstellungen!$F$13:$F$67)))*N(Mitarbeiter!$E216)/IF(Einstellungen!$C$11="7 Tage",7,5),N('Ist-Stunden'!AC216)+(N(Krankheitstage!AP216)+N(Krankheitstage!BB216))*N($C216))))</f>
        <v/>
      </c>
      <c r="BH216" s="76">
        <f>IF($B216="",0,IF(Einstellungen!$C$10="Ja",MAX(IF(Einstellungen!$C$11="7 Tage",MAX(0,(MIN(DATE(2028,2,0),IF(Mitarbeiter!$D216="",DATE(2028,2,0),Mitarbeiter!$D216),TODAY()))-(MAX(DATE(2028,1,1),Mitarbeiter!$C216))+1),MAX(0,NETWORKDAYS(MAX(DATE(2028,1,1),Mitarbeiter!$C216),MIN(DATE(2028,2,0),IF(Mitarbeiter!$D216="",DATE(2028,2,0),Mitarbeiter!$D216),TODAY()),Einstellungen!$F$13:$F$67)))*N(Mitarbeiter!$E216)/IF(Einstellungen!$C$11="7 Tage",7,5),N('Ist-Stunden'!AD216)),MAX(IF(Einstellungen!$C$11="7 Tage",MAX(0,(MIN(DATE(2028,2,0),IF(Mitarbeiter!$D216="",DATE(2028,2,0),Mitarbeiter!$D216),TODAY()))-(MAX(DATE(2028,1,1),Mitarbeiter!$C216))+1),MAX(0,NETWORKDAYS(MAX(DATE(2028,1,1),Mitarbeiter!$C216),MIN(DATE(2028,2,0),IF(Mitarbeiter!$D216="",DATE(2028,2,0),Mitarbeiter!$D216),TODAY()),Einstellungen!$F$13:$F$67)))*N(Mitarbeiter!$E216)/IF(Einstellungen!$C$11="7 Tage",7,5),N('Ist-Stunden'!AD216)+(N(Krankheitstage!BC216)+N(Krankheitstage!BO216))*N($C216))))</f>
        <v/>
      </c>
      <c r="BI216" s="76">
        <f>IF($B216="",0,IF(Einstellungen!$C$10="Ja",MAX(IF(Einstellungen!$C$11="7 Tage",MAX(0,(MIN(DATE(2028,3,0),IF(Mitarbeiter!$D216="",DATE(2028,3,0),Mitarbeiter!$D216),TODAY()))-(MAX(DATE(2028,2,1),Mitarbeiter!$C216))+1),MAX(0,NETWORKDAYS(MAX(DATE(2028,2,1),Mitarbeiter!$C216),MIN(DATE(2028,3,0),IF(Mitarbeiter!$D216="",DATE(2028,3,0),Mitarbeiter!$D216),TODAY()),Einstellungen!$F$13:$F$67)))*N(Mitarbeiter!$E216)/IF(Einstellungen!$C$11="7 Tage",7,5),N('Ist-Stunden'!AE216)),MAX(IF(Einstellungen!$C$11="7 Tage",MAX(0,(MIN(DATE(2028,3,0),IF(Mitarbeiter!$D216="",DATE(2028,3,0),Mitarbeiter!$D216),TODAY()))-(MAX(DATE(2028,2,1),Mitarbeiter!$C216))+1),MAX(0,NETWORKDAYS(MAX(DATE(2028,2,1),Mitarbeiter!$C216),MIN(DATE(2028,3,0),IF(Mitarbeiter!$D216="",DATE(2028,3,0),Mitarbeiter!$D216),TODAY()),Einstellungen!$F$13:$F$67)))*N(Mitarbeiter!$E216)/IF(Einstellungen!$C$11="7 Tage",7,5),N('Ist-Stunden'!AE216)+(N(Krankheitstage!BD216)+N(Krankheitstage!BP216))*N($C216))))</f>
        <v/>
      </c>
      <c r="BJ216" s="76">
        <f>IF($B216="",0,IF(Einstellungen!$C$10="Ja",MAX(IF(Einstellungen!$C$11="7 Tage",MAX(0,(MIN(DATE(2028,4,0),IF(Mitarbeiter!$D216="",DATE(2028,4,0),Mitarbeiter!$D216),TODAY()))-(MAX(DATE(2028,3,1),Mitarbeiter!$C216))+1),MAX(0,NETWORKDAYS(MAX(DATE(2028,3,1),Mitarbeiter!$C216),MIN(DATE(2028,4,0),IF(Mitarbeiter!$D216="",DATE(2028,4,0),Mitarbeiter!$D216),TODAY()),Einstellungen!$F$13:$F$67)))*N(Mitarbeiter!$E216)/IF(Einstellungen!$C$11="7 Tage",7,5),N('Ist-Stunden'!AF216)),MAX(IF(Einstellungen!$C$11="7 Tage",MAX(0,(MIN(DATE(2028,4,0),IF(Mitarbeiter!$D216="",DATE(2028,4,0),Mitarbeiter!$D216),TODAY()))-(MAX(DATE(2028,3,1),Mitarbeiter!$C216))+1),MAX(0,NETWORKDAYS(MAX(DATE(2028,3,1),Mitarbeiter!$C216),MIN(DATE(2028,4,0),IF(Mitarbeiter!$D216="",DATE(2028,4,0),Mitarbeiter!$D216),TODAY()),Einstellungen!$F$13:$F$67)))*N(Mitarbeiter!$E216)/IF(Einstellungen!$C$11="7 Tage",7,5),N('Ist-Stunden'!AF216)+(N(Krankheitstage!BE216)+N(Krankheitstage!BQ216))*N($C216))))</f>
        <v/>
      </c>
      <c r="BK216" s="76">
        <f>IF($B216="",0,IF(Einstellungen!$C$10="Ja",MAX(IF(Einstellungen!$C$11="7 Tage",MAX(0,(MIN(DATE(2028,5,0),IF(Mitarbeiter!$D216="",DATE(2028,5,0),Mitarbeiter!$D216),TODAY()))-(MAX(DATE(2028,4,1),Mitarbeiter!$C216))+1),MAX(0,NETWORKDAYS(MAX(DATE(2028,4,1),Mitarbeiter!$C216),MIN(DATE(2028,5,0),IF(Mitarbeiter!$D216="",DATE(2028,5,0),Mitarbeiter!$D216),TODAY()),Einstellungen!$F$13:$F$67)))*N(Mitarbeiter!$E216)/IF(Einstellungen!$C$11="7 Tage",7,5),N('Ist-Stunden'!AG216)),MAX(IF(Einstellungen!$C$11="7 Tage",MAX(0,(MIN(DATE(2028,5,0),IF(Mitarbeiter!$D216="",DATE(2028,5,0),Mitarbeiter!$D216),TODAY()))-(MAX(DATE(2028,4,1),Mitarbeiter!$C216))+1),MAX(0,NETWORKDAYS(MAX(DATE(2028,4,1),Mitarbeiter!$C216),MIN(DATE(2028,5,0),IF(Mitarbeiter!$D216="",DATE(2028,5,0),Mitarbeiter!$D216),TODAY()),Einstellungen!$F$13:$F$67)))*N(Mitarbeiter!$E216)/IF(Einstellungen!$C$11="7 Tage",7,5),N('Ist-Stunden'!AG216)+(N(Krankheitstage!BF216)+N(Krankheitstage!BR216))*N($C216))))</f>
        <v/>
      </c>
      <c r="BL216" s="76">
        <f>IF($B216="",0,IF(Einstellungen!$C$10="Ja",MAX(IF(Einstellungen!$C$11="7 Tage",MAX(0,(MIN(DATE(2028,6,0),IF(Mitarbeiter!$D216="",DATE(2028,6,0),Mitarbeiter!$D216),TODAY()))-(MAX(DATE(2028,5,1),Mitarbeiter!$C216))+1),MAX(0,NETWORKDAYS(MAX(DATE(2028,5,1),Mitarbeiter!$C216),MIN(DATE(2028,6,0),IF(Mitarbeiter!$D216="",DATE(2028,6,0),Mitarbeiter!$D216),TODAY()),Einstellungen!$F$13:$F$67)))*N(Mitarbeiter!$E216)/IF(Einstellungen!$C$11="7 Tage",7,5),N('Ist-Stunden'!AH216)),MAX(IF(Einstellungen!$C$11="7 Tage",MAX(0,(MIN(DATE(2028,6,0),IF(Mitarbeiter!$D216="",DATE(2028,6,0),Mitarbeiter!$D216),TODAY()))-(MAX(DATE(2028,5,1),Mitarbeiter!$C216))+1),MAX(0,NETWORKDAYS(MAX(DATE(2028,5,1),Mitarbeiter!$C216),MIN(DATE(2028,6,0),IF(Mitarbeiter!$D216="",DATE(2028,6,0),Mitarbeiter!$D216),TODAY()),Einstellungen!$F$13:$F$67)))*N(Mitarbeiter!$E216)/IF(Einstellungen!$C$11="7 Tage",7,5),N('Ist-Stunden'!AH216)+(N(Krankheitstage!BG216)+N(Krankheitstage!BS216))*N($C216))))</f>
        <v/>
      </c>
      <c r="BM216" s="76">
        <f>IF($B216="",0,IF(Einstellungen!$C$10="Ja",MAX(IF(Einstellungen!$C$11="7 Tage",MAX(0,(MIN(DATE(2028,7,0),IF(Mitarbeiter!$D216="",DATE(2028,7,0),Mitarbeiter!$D216),TODAY()))-(MAX(DATE(2028,6,1),Mitarbeiter!$C216))+1),MAX(0,NETWORKDAYS(MAX(DATE(2028,6,1),Mitarbeiter!$C216),MIN(DATE(2028,7,0),IF(Mitarbeiter!$D216="",DATE(2028,7,0),Mitarbeiter!$D216),TODAY()),Einstellungen!$F$13:$F$67)))*N(Mitarbeiter!$E216)/IF(Einstellungen!$C$11="7 Tage",7,5),N('Ist-Stunden'!AI216)),MAX(IF(Einstellungen!$C$11="7 Tage",MAX(0,(MIN(DATE(2028,7,0),IF(Mitarbeiter!$D216="",DATE(2028,7,0),Mitarbeiter!$D216),TODAY()))-(MAX(DATE(2028,6,1),Mitarbeiter!$C216))+1),MAX(0,NETWORKDAYS(MAX(DATE(2028,6,1),Mitarbeiter!$C216),MIN(DATE(2028,7,0),IF(Mitarbeiter!$D216="",DATE(2028,7,0),Mitarbeiter!$D216),TODAY()),Einstellungen!$F$13:$F$67)))*N(Mitarbeiter!$E216)/IF(Einstellungen!$C$11="7 Tage",7,5),N('Ist-Stunden'!AI216)+(N(Krankheitstage!BH216)+N(Krankheitstage!BT216))*N($C216))))</f>
        <v/>
      </c>
      <c r="BN216" s="76">
        <f>IF($B216="",0,IF(Einstellungen!$C$10="Ja",MAX(IF(Einstellungen!$C$11="7 Tage",MAX(0,(MIN(DATE(2028,8,0),IF(Mitarbeiter!$D216="",DATE(2028,8,0),Mitarbeiter!$D216),TODAY()))-(MAX(DATE(2028,7,1),Mitarbeiter!$C216))+1),MAX(0,NETWORKDAYS(MAX(DATE(2028,7,1),Mitarbeiter!$C216),MIN(DATE(2028,8,0),IF(Mitarbeiter!$D216="",DATE(2028,8,0),Mitarbeiter!$D216),TODAY()),Einstellungen!$F$13:$F$67)))*N(Mitarbeiter!$E216)/IF(Einstellungen!$C$11="7 Tage",7,5),N('Ist-Stunden'!AJ216)),MAX(IF(Einstellungen!$C$11="7 Tage",MAX(0,(MIN(DATE(2028,8,0),IF(Mitarbeiter!$D216="",DATE(2028,8,0),Mitarbeiter!$D216),TODAY()))-(MAX(DATE(2028,7,1),Mitarbeiter!$C216))+1),MAX(0,NETWORKDAYS(MAX(DATE(2028,7,1),Mitarbeiter!$C216),MIN(DATE(2028,8,0),IF(Mitarbeiter!$D216="",DATE(2028,8,0),Mitarbeiter!$D216),TODAY()),Einstellungen!$F$13:$F$67)))*N(Mitarbeiter!$E216)/IF(Einstellungen!$C$11="7 Tage",7,5),N('Ist-Stunden'!AJ216)+(N(Krankheitstage!BI216)+N(Krankheitstage!BU216))*N($C216))))</f>
        <v/>
      </c>
      <c r="BO216" s="76">
        <f>IF($B216="",0,IF(Einstellungen!$C$10="Ja",MAX(IF(Einstellungen!$C$11="7 Tage",MAX(0,(MIN(DATE(2028,9,0),IF(Mitarbeiter!$D216="",DATE(2028,9,0),Mitarbeiter!$D216),TODAY()))-(MAX(DATE(2028,8,1),Mitarbeiter!$C216))+1),MAX(0,NETWORKDAYS(MAX(DATE(2028,8,1),Mitarbeiter!$C216),MIN(DATE(2028,9,0),IF(Mitarbeiter!$D216="",DATE(2028,9,0),Mitarbeiter!$D216),TODAY()),Einstellungen!$F$13:$F$67)))*N(Mitarbeiter!$E216)/IF(Einstellungen!$C$11="7 Tage",7,5),N('Ist-Stunden'!AK216)),MAX(IF(Einstellungen!$C$11="7 Tage",MAX(0,(MIN(DATE(2028,9,0),IF(Mitarbeiter!$D216="",DATE(2028,9,0),Mitarbeiter!$D216),TODAY()))-(MAX(DATE(2028,8,1),Mitarbeiter!$C216))+1),MAX(0,NETWORKDAYS(MAX(DATE(2028,8,1),Mitarbeiter!$C216),MIN(DATE(2028,9,0),IF(Mitarbeiter!$D216="",DATE(2028,9,0),Mitarbeiter!$D216),TODAY()),Einstellungen!$F$13:$F$67)))*N(Mitarbeiter!$E216)/IF(Einstellungen!$C$11="7 Tage",7,5),N('Ist-Stunden'!AK216)+(N(Krankheitstage!BJ216)+N(Krankheitstage!BV216))*N($C216))))</f>
        <v/>
      </c>
      <c r="BP216" s="76">
        <f>IF($B216="",0,IF(Einstellungen!$C$10="Ja",MAX(IF(Einstellungen!$C$11="7 Tage",MAX(0,(MIN(DATE(2028,10,0),IF(Mitarbeiter!$D216="",DATE(2028,10,0),Mitarbeiter!$D216),TODAY()))-(MAX(DATE(2028,9,1),Mitarbeiter!$C216))+1),MAX(0,NETWORKDAYS(MAX(DATE(2028,9,1),Mitarbeiter!$C216),MIN(DATE(2028,10,0),IF(Mitarbeiter!$D216="",DATE(2028,10,0),Mitarbeiter!$D216),TODAY()),Einstellungen!$F$13:$F$67)))*N(Mitarbeiter!$E216)/IF(Einstellungen!$C$11="7 Tage",7,5),N('Ist-Stunden'!AL216)),MAX(IF(Einstellungen!$C$11="7 Tage",MAX(0,(MIN(DATE(2028,10,0),IF(Mitarbeiter!$D216="",DATE(2028,10,0),Mitarbeiter!$D216),TODAY()))-(MAX(DATE(2028,9,1),Mitarbeiter!$C216))+1),MAX(0,NETWORKDAYS(MAX(DATE(2028,9,1),Mitarbeiter!$C216),MIN(DATE(2028,10,0),IF(Mitarbeiter!$D216="",DATE(2028,10,0),Mitarbeiter!$D216),TODAY()),Einstellungen!$F$13:$F$67)))*N(Mitarbeiter!$E216)/IF(Einstellungen!$C$11="7 Tage",7,5),N('Ist-Stunden'!AL216)+(N(Krankheitstage!BK216)+N(Krankheitstage!BW216))*N($C216))))</f>
        <v/>
      </c>
      <c r="BQ216" s="76">
        <f>IF($B216="",0,IF(Einstellungen!$C$10="Ja",MAX(IF(Einstellungen!$C$11="7 Tage",MAX(0,(MIN(DATE(2028,11,0),IF(Mitarbeiter!$D216="",DATE(2028,11,0),Mitarbeiter!$D216),TODAY()))-(MAX(DATE(2028,10,1),Mitarbeiter!$C216))+1),MAX(0,NETWORKDAYS(MAX(DATE(2028,10,1),Mitarbeiter!$C216),MIN(DATE(2028,11,0),IF(Mitarbeiter!$D216="",DATE(2028,11,0),Mitarbeiter!$D216),TODAY()),Einstellungen!$F$13:$F$67)))*N(Mitarbeiter!$E216)/IF(Einstellungen!$C$11="7 Tage",7,5),N('Ist-Stunden'!AM216)),MAX(IF(Einstellungen!$C$11="7 Tage",MAX(0,(MIN(DATE(2028,11,0),IF(Mitarbeiter!$D216="",DATE(2028,11,0),Mitarbeiter!$D216),TODAY()))-(MAX(DATE(2028,10,1),Mitarbeiter!$C216))+1),MAX(0,NETWORKDAYS(MAX(DATE(2028,10,1),Mitarbeiter!$C216),MIN(DATE(2028,11,0),IF(Mitarbeiter!$D216="",DATE(2028,11,0),Mitarbeiter!$D216),TODAY()),Einstellungen!$F$13:$F$67)))*N(Mitarbeiter!$E216)/IF(Einstellungen!$C$11="7 Tage",7,5),N('Ist-Stunden'!AM216)+(N(Krankheitstage!BL216)+N(Krankheitstage!BX216))*N($C216))))</f>
        <v/>
      </c>
      <c r="BR216" s="76">
        <f>IF($B216="",0,IF(Einstellungen!$C$10="Ja",MAX(IF(Einstellungen!$C$11="7 Tage",MAX(0,(MIN(DATE(2028,12,0),IF(Mitarbeiter!$D216="",DATE(2028,12,0),Mitarbeiter!$D216),TODAY()))-(MAX(DATE(2028,11,1),Mitarbeiter!$C216))+1),MAX(0,NETWORKDAYS(MAX(DATE(2028,11,1),Mitarbeiter!$C216),MIN(DATE(2028,12,0),IF(Mitarbeiter!$D216="",DATE(2028,12,0),Mitarbeiter!$D216),TODAY()),Einstellungen!$F$13:$F$67)))*N(Mitarbeiter!$E216)/IF(Einstellungen!$C$11="7 Tage",7,5),N('Ist-Stunden'!AN216)),MAX(IF(Einstellungen!$C$11="7 Tage",MAX(0,(MIN(DATE(2028,12,0),IF(Mitarbeiter!$D216="",DATE(2028,12,0),Mitarbeiter!$D216),TODAY()))-(MAX(DATE(2028,11,1),Mitarbeiter!$C216))+1),MAX(0,NETWORKDAYS(MAX(DATE(2028,11,1),Mitarbeiter!$C216),MIN(DATE(2028,12,0),IF(Mitarbeiter!$D216="",DATE(2028,12,0),Mitarbeiter!$D216),TODAY()),Einstellungen!$F$13:$F$67)))*N(Mitarbeiter!$E216)/IF(Einstellungen!$C$11="7 Tage",7,5),N('Ist-Stunden'!AN216)+(N(Krankheitstage!BM216)+N(Krankheitstage!BY216))*N($C216))))</f>
        <v/>
      </c>
      <c r="BS216" s="76">
        <f>IF($B216="",0,IF(Einstellungen!$C$10="Ja",MAX(IF(Einstellungen!$C$11="7 Tage",MAX(0,(MIN(DATE(2028,13,0),IF(Mitarbeiter!$D216="",DATE(2028,13,0),Mitarbeiter!$D216),TODAY()))-(MAX(DATE(2028,12,1),Mitarbeiter!$C216))+1),MAX(0,NETWORKDAYS(MAX(DATE(2028,12,1),Mitarbeiter!$C216),MIN(DATE(2028,13,0),IF(Mitarbeiter!$D216="",DATE(2028,13,0),Mitarbeiter!$D216),TODAY()),Einstellungen!$F$13:$F$67)))*N(Mitarbeiter!$E216)/IF(Einstellungen!$C$11="7 Tage",7,5),N('Ist-Stunden'!AO216)),MAX(IF(Einstellungen!$C$11="7 Tage",MAX(0,(MIN(DATE(2028,13,0),IF(Mitarbeiter!$D216="",DATE(2028,13,0),Mitarbeiter!$D216),TODAY()))-(MAX(DATE(2028,12,1),Mitarbeiter!$C216))+1),MAX(0,NETWORKDAYS(MAX(DATE(2028,12,1),Mitarbeiter!$C216),MIN(DATE(2028,13,0),IF(Mitarbeiter!$D216="",DATE(2028,13,0),Mitarbeiter!$D216),TODAY()),Einstellungen!$F$13:$F$67)))*N(Mitarbeiter!$E216)/IF(Einstellungen!$C$11="7 Tage",7,5),N('Ist-Stunden'!AO216)+(N(Krankheitstage!BN216)+N(Krankheitstage!BZ216))*N($C216))))</f>
        <v/>
      </c>
      <c r="BT216" s="76">
        <f>IF($B216="",0,IF(Einstellungen!$C$10="Ja",MAX(IF(Einstellungen!$C$11="7 Tage",MAX(0,(MIN(DATE(2029,2,0),IF(Mitarbeiter!$D216="",DATE(2029,2,0),Mitarbeiter!$D216),TODAY()))-(MAX(DATE(2029,1,1),Mitarbeiter!$C216))+1),MAX(0,NETWORKDAYS(MAX(DATE(2029,1,1),Mitarbeiter!$C216),MIN(DATE(2029,2,0),IF(Mitarbeiter!$D216="",DATE(2029,2,0),Mitarbeiter!$D216),TODAY()),Einstellungen!$F$13:$F$67)))*N(Mitarbeiter!$E216)/IF(Einstellungen!$C$11="7 Tage",7,5),N('Ist-Stunden'!AP216)),MAX(IF(Einstellungen!$C$11="7 Tage",MAX(0,(MIN(DATE(2029,2,0),IF(Mitarbeiter!$D216="",DATE(2029,2,0),Mitarbeiter!$D216),TODAY()))-(MAX(DATE(2029,1,1),Mitarbeiter!$C216))+1),MAX(0,NETWORKDAYS(MAX(DATE(2029,1,1),Mitarbeiter!$C216),MIN(DATE(2029,2,0),IF(Mitarbeiter!$D216="",DATE(2029,2,0),Mitarbeiter!$D216),TODAY()),Einstellungen!$F$13:$F$67)))*N(Mitarbeiter!$E216)/IF(Einstellungen!$C$11="7 Tage",7,5),N('Ist-Stunden'!AP216)+(N(Krankheitstage!CA216)+N(Krankheitstage!CM216))*N($C216))))</f>
        <v/>
      </c>
      <c r="BU216" s="76">
        <f>IF($B216="",0,IF(Einstellungen!$C$10="Ja",MAX(IF(Einstellungen!$C$11="7 Tage",MAX(0,(MIN(DATE(2029,3,0),IF(Mitarbeiter!$D216="",DATE(2029,3,0),Mitarbeiter!$D216),TODAY()))-(MAX(DATE(2029,2,1),Mitarbeiter!$C216))+1),MAX(0,NETWORKDAYS(MAX(DATE(2029,2,1),Mitarbeiter!$C216),MIN(DATE(2029,3,0),IF(Mitarbeiter!$D216="",DATE(2029,3,0),Mitarbeiter!$D216),TODAY()),Einstellungen!$F$13:$F$67)))*N(Mitarbeiter!$E216)/IF(Einstellungen!$C$11="7 Tage",7,5),N('Ist-Stunden'!AQ216)),MAX(IF(Einstellungen!$C$11="7 Tage",MAX(0,(MIN(DATE(2029,3,0),IF(Mitarbeiter!$D216="",DATE(2029,3,0),Mitarbeiter!$D216),TODAY()))-(MAX(DATE(2029,2,1),Mitarbeiter!$C216))+1),MAX(0,NETWORKDAYS(MAX(DATE(2029,2,1),Mitarbeiter!$C216),MIN(DATE(2029,3,0),IF(Mitarbeiter!$D216="",DATE(2029,3,0),Mitarbeiter!$D216),TODAY()),Einstellungen!$F$13:$F$67)))*N(Mitarbeiter!$E216)/IF(Einstellungen!$C$11="7 Tage",7,5),N('Ist-Stunden'!AQ216)+(N(Krankheitstage!CB216)+N(Krankheitstage!CN216))*N($C216))))</f>
        <v/>
      </c>
      <c r="BV216" s="76">
        <f>IF($B216="",0,IF(Einstellungen!$C$10="Ja",MAX(IF(Einstellungen!$C$11="7 Tage",MAX(0,(MIN(DATE(2029,4,0),IF(Mitarbeiter!$D216="",DATE(2029,4,0),Mitarbeiter!$D216),TODAY()))-(MAX(DATE(2029,3,1),Mitarbeiter!$C216))+1),MAX(0,NETWORKDAYS(MAX(DATE(2029,3,1),Mitarbeiter!$C216),MIN(DATE(2029,4,0),IF(Mitarbeiter!$D216="",DATE(2029,4,0),Mitarbeiter!$D216),TODAY()),Einstellungen!$F$13:$F$67)))*N(Mitarbeiter!$E216)/IF(Einstellungen!$C$11="7 Tage",7,5),N('Ist-Stunden'!AR216)),MAX(IF(Einstellungen!$C$11="7 Tage",MAX(0,(MIN(DATE(2029,4,0),IF(Mitarbeiter!$D216="",DATE(2029,4,0),Mitarbeiter!$D216),TODAY()))-(MAX(DATE(2029,3,1),Mitarbeiter!$C216))+1),MAX(0,NETWORKDAYS(MAX(DATE(2029,3,1),Mitarbeiter!$C216),MIN(DATE(2029,4,0),IF(Mitarbeiter!$D216="",DATE(2029,4,0),Mitarbeiter!$D216),TODAY()),Einstellungen!$F$13:$F$67)))*N(Mitarbeiter!$E216)/IF(Einstellungen!$C$11="7 Tage",7,5),N('Ist-Stunden'!AR216)+(N(Krankheitstage!CC216)+N(Krankheitstage!CO216))*N($C216))))</f>
        <v/>
      </c>
      <c r="BW216" s="76">
        <f>IF($B216="",0,IF(Einstellungen!$C$10="Ja",MAX(IF(Einstellungen!$C$11="7 Tage",MAX(0,(MIN(DATE(2029,5,0),IF(Mitarbeiter!$D216="",DATE(2029,5,0),Mitarbeiter!$D216),TODAY()))-(MAX(DATE(2029,4,1),Mitarbeiter!$C216))+1),MAX(0,NETWORKDAYS(MAX(DATE(2029,4,1),Mitarbeiter!$C216),MIN(DATE(2029,5,0),IF(Mitarbeiter!$D216="",DATE(2029,5,0),Mitarbeiter!$D216),TODAY()),Einstellungen!$F$13:$F$67)))*N(Mitarbeiter!$E216)/IF(Einstellungen!$C$11="7 Tage",7,5),N('Ist-Stunden'!AS216)),MAX(IF(Einstellungen!$C$11="7 Tage",MAX(0,(MIN(DATE(2029,5,0),IF(Mitarbeiter!$D216="",DATE(2029,5,0),Mitarbeiter!$D216),TODAY()))-(MAX(DATE(2029,4,1),Mitarbeiter!$C216))+1),MAX(0,NETWORKDAYS(MAX(DATE(2029,4,1),Mitarbeiter!$C216),MIN(DATE(2029,5,0),IF(Mitarbeiter!$D216="",DATE(2029,5,0),Mitarbeiter!$D216),TODAY()),Einstellungen!$F$13:$F$67)))*N(Mitarbeiter!$E216)/IF(Einstellungen!$C$11="7 Tage",7,5),N('Ist-Stunden'!AS216)+(N(Krankheitstage!CD216)+N(Krankheitstage!CP216))*N($C216))))</f>
        <v/>
      </c>
      <c r="BX216" s="76">
        <f>IF($B216="",0,IF(Einstellungen!$C$10="Ja",MAX(IF(Einstellungen!$C$11="7 Tage",MAX(0,(MIN(DATE(2029,6,0),IF(Mitarbeiter!$D216="",DATE(2029,6,0),Mitarbeiter!$D216),TODAY()))-(MAX(DATE(2029,5,1),Mitarbeiter!$C216))+1),MAX(0,NETWORKDAYS(MAX(DATE(2029,5,1),Mitarbeiter!$C216),MIN(DATE(2029,6,0),IF(Mitarbeiter!$D216="",DATE(2029,6,0),Mitarbeiter!$D216),TODAY()),Einstellungen!$F$13:$F$67)))*N(Mitarbeiter!$E216)/IF(Einstellungen!$C$11="7 Tage",7,5),N('Ist-Stunden'!AT216)),MAX(IF(Einstellungen!$C$11="7 Tage",MAX(0,(MIN(DATE(2029,6,0),IF(Mitarbeiter!$D216="",DATE(2029,6,0),Mitarbeiter!$D216),TODAY()))-(MAX(DATE(2029,5,1),Mitarbeiter!$C216))+1),MAX(0,NETWORKDAYS(MAX(DATE(2029,5,1),Mitarbeiter!$C216),MIN(DATE(2029,6,0),IF(Mitarbeiter!$D216="",DATE(2029,6,0),Mitarbeiter!$D216),TODAY()),Einstellungen!$F$13:$F$67)))*N(Mitarbeiter!$E216)/IF(Einstellungen!$C$11="7 Tage",7,5),N('Ist-Stunden'!AT216)+(N(Krankheitstage!CE216)+N(Krankheitstage!CQ216))*N($C216))))</f>
        <v/>
      </c>
      <c r="BY216" s="76">
        <f>IF($B216="",0,IF(Einstellungen!$C$10="Ja",MAX(IF(Einstellungen!$C$11="7 Tage",MAX(0,(MIN(DATE(2029,7,0),IF(Mitarbeiter!$D216="",DATE(2029,7,0),Mitarbeiter!$D216),TODAY()))-(MAX(DATE(2029,6,1),Mitarbeiter!$C216))+1),MAX(0,NETWORKDAYS(MAX(DATE(2029,6,1),Mitarbeiter!$C216),MIN(DATE(2029,7,0),IF(Mitarbeiter!$D216="",DATE(2029,7,0),Mitarbeiter!$D216),TODAY()),Einstellungen!$F$13:$F$67)))*N(Mitarbeiter!$E216)/IF(Einstellungen!$C$11="7 Tage",7,5),N('Ist-Stunden'!AU216)),MAX(IF(Einstellungen!$C$11="7 Tage",MAX(0,(MIN(DATE(2029,7,0),IF(Mitarbeiter!$D216="",DATE(2029,7,0),Mitarbeiter!$D216),TODAY()))-(MAX(DATE(2029,6,1),Mitarbeiter!$C216))+1),MAX(0,NETWORKDAYS(MAX(DATE(2029,6,1),Mitarbeiter!$C216),MIN(DATE(2029,7,0),IF(Mitarbeiter!$D216="",DATE(2029,7,0),Mitarbeiter!$D216),TODAY()),Einstellungen!$F$13:$F$67)))*N(Mitarbeiter!$E216)/IF(Einstellungen!$C$11="7 Tage",7,5),N('Ist-Stunden'!AU216)+(N(Krankheitstage!CF216)+N(Krankheitstage!CR216))*N($C216))))</f>
        <v/>
      </c>
      <c r="BZ216" s="76">
        <f>IF($B216="",0,IF(Einstellungen!$C$10="Ja",MAX(IF(Einstellungen!$C$11="7 Tage",MAX(0,(MIN(DATE(2029,8,0),IF(Mitarbeiter!$D216="",DATE(2029,8,0),Mitarbeiter!$D216),TODAY()))-(MAX(DATE(2029,7,1),Mitarbeiter!$C216))+1),MAX(0,NETWORKDAYS(MAX(DATE(2029,7,1),Mitarbeiter!$C216),MIN(DATE(2029,8,0),IF(Mitarbeiter!$D216="",DATE(2029,8,0),Mitarbeiter!$D216),TODAY()),Einstellungen!$F$13:$F$67)))*N(Mitarbeiter!$E216)/IF(Einstellungen!$C$11="7 Tage",7,5),N('Ist-Stunden'!AV216)),MAX(IF(Einstellungen!$C$11="7 Tage",MAX(0,(MIN(DATE(2029,8,0),IF(Mitarbeiter!$D216="",DATE(2029,8,0),Mitarbeiter!$D216),TODAY()))-(MAX(DATE(2029,7,1),Mitarbeiter!$C216))+1),MAX(0,NETWORKDAYS(MAX(DATE(2029,7,1),Mitarbeiter!$C216),MIN(DATE(2029,8,0),IF(Mitarbeiter!$D216="",DATE(2029,8,0),Mitarbeiter!$D216),TODAY()),Einstellungen!$F$13:$F$67)))*N(Mitarbeiter!$E216)/IF(Einstellungen!$C$11="7 Tage",7,5),N('Ist-Stunden'!AV216)+(N(Krankheitstage!CG216)+N(Krankheitstage!CS216))*N($C216))))</f>
        <v/>
      </c>
      <c r="CA216" s="76">
        <f>IF($B216="",0,IF(Einstellungen!$C$10="Ja",MAX(IF(Einstellungen!$C$11="7 Tage",MAX(0,(MIN(DATE(2029,9,0),IF(Mitarbeiter!$D216="",DATE(2029,9,0),Mitarbeiter!$D216),TODAY()))-(MAX(DATE(2029,8,1),Mitarbeiter!$C216))+1),MAX(0,NETWORKDAYS(MAX(DATE(2029,8,1),Mitarbeiter!$C216),MIN(DATE(2029,9,0),IF(Mitarbeiter!$D216="",DATE(2029,9,0),Mitarbeiter!$D216),TODAY()),Einstellungen!$F$13:$F$67)))*N(Mitarbeiter!$E216)/IF(Einstellungen!$C$11="7 Tage",7,5),N('Ist-Stunden'!AW216)),MAX(IF(Einstellungen!$C$11="7 Tage",MAX(0,(MIN(DATE(2029,9,0),IF(Mitarbeiter!$D216="",DATE(2029,9,0),Mitarbeiter!$D216),TODAY()))-(MAX(DATE(2029,8,1),Mitarbeiter!$C216))+1),MAX(0,NETWORKDAYS(MAX(DATE(2029,8,1),Mitarbeiter!$C216),MIN(DATE(2029,9,0),IF(Mitarbeiter!$D216="",DATE(2029,9,0),Mitarbeiter!$D216),TODAY()),Einstellungen!$F$13:$F$67)))*N(Mitarbeiter!$E216)/IF(Einstellungen!$C$11="7 Tage",7,5),N('Ist-Stunden'!AW216)+(N(Krankheitstage!CH216)+N(Krankheitstage!CT216))*N($C216))))</f>
        <v/>
      </c>
      <c r="CB216" s="76">
        <f>IF($B216="",0,IF(Einstellungen!$C$10="Ja",MAX(IF(Einstellungen!$C$11="7 Tage",MAX(0,(MIN(DATE(2029,10,0),IF(Mitarbeiter!$D216="",DATE(2029,10,0),Mitarbeiter!$D216),TODAY()))-(MAX(DATE(2029,9,1),Mitarbeiter!$C216))+1),MAX(0,NETWORKDAYS(MAX(DATE(2029,9,1),Mitarbeiter!$C216),MIN(DATE(2029,10,0),IF(Mitarbeiter!$D216="",DATE(2029,10,0),Mitarbeiter!$D216),TODAY()),Einstellungen!$F$13:$F$67)))*N(Mitarbeiter!$E216)/IF(Einstellungen!$C$11="7 Tage",7,5),N('Ist-Stunden'!AX216)),MAX(IF(Einstellungen!$C$11="7 Tage",MAX(0,(MIN(DATE(2029,10,0),IF(Mitarbeiter!$D216="",DATE(2029,10,0),Mitarbeiter!$D216),TODAY()))-(MAX(DATE(2029,9,1),Mitarbeiter!$C216))+1),MAX(0,NETWORKDAYS(MAX(DATE(2029,9,1),Mitarbeiter!$C216),MIN(DATE(2029,10,0),IF(Mitarbeiter!$D216="",DATE(2029,10,0),Mitarbeiter!$D216),TODAY()),Einstellungen!$F$13:$F$67)))*N(Mitarbeiter!$E216)/IF(Einstellungen!$C$11="7 Tage",7,5),N('Ist-Stunden'!AX216)+(N(Krankheitstage!CI216)+N(Krankheitstage!CU216))*N($C216))))</f>
        <v/>
      </c>
      <c r="CC216" s="76">
        <f>IF($B216="",0,IF(Einstellungen!$C$10="Ja",MAX(IF(Einstellungen!$C$11="7 Tage",MAX(0,(MIN(DATE(2029,11,0),IF(Mitarbeiter!$D216="",DATE(2029,11,0),Mitarbeiter!$D216),TODAY()))-(MAX(DATE(2029,10,1),Mitarbeiter!$C216))+1),MAX(0,NETWORKDAYS(MAX(DATE(2029,10,1),Mitarbeiter!$C216),MIN(DATE(2029,11,0),IF(Mitarbeiter!$D216="",DATE(2029,11,0),Mitarbeiter!$D216),TODAY()),Einstellungen!$F$13:$F$67)))*N(Mitarbeiter!$E216)/IF(Einstellungen!$C$11="7 Tage",7,5),N('Ist-Stunden'!AY216)),MAX(IF(Einstellungen!$C$11="7 Tage",MAX(0,(MIN(DATE(2029,11,0),IF(Mitarbeiter!$D216="",DATE(2029,11,0),Mitarbeiter!$D216),TODAY()))-(MAX(DATE(2029,10,1),Mitarbeiter!$C216))+1),MAX(0,NETWORKDAYS(MAX(DATE(2029,10,1),Mitarbeiter!$C216),MIN(DATE(2029,11,0),IF(Mitarbeiter!$D216="",DATE(2029,11,0),Mitarbeiter!$D216),TODAY()),Einstellungen!$F$13:$F$67)))*N(Mitarbeiter!$E216)/IF(Einstellungen!$C$11="7 Tage",7,5),N('Ist-Stunden'!AY216)+(N(Krankheitstage!CJ216)+N(Krankheitstage!CV216))*N($C216))))</f>
        <v/>
      </c>
      <c r="CD216" s="76">
        <f>IF($B216="",0,IF(Einstellungen!$C$10="Ja",MAX(IF(Einstellungen!$C$11="7 Tage",MAX(0,(MIN(DATE(2029,12,0),IF(Mitarbeiter!$D216="",DATE(2029,12,0),Mitarbeiter!$D216),TODAY()))-(MAX(DATE(2029,11,1),Mitarbeiter!$C216))+1),MAX(0,NETWORKDAYS(MAX(DATE(2029,11,1),Mitarbeiter!$C216),MIN(DATE(2029,12,0),IF(Mitarbeiter!$D216="",DATE(2029,12,0),Mitarbeiter!$D216),TODAY()),Einstellungen!$F$13:$F$67)))*N(Mitarbeiter!$E216)/IF(Einstellungen!$C$11="7 Tage",7,5),N('Ist-Stunden'!AZ216)),MAX(IF(Einstellungen!$C$11="7 Tage",MAX(0,(MIN(DATE(2029,12,0),IF(Mitarbeiter!$D216="",DATE(2029,12,0),Mitarbeiter!$D216),TODAY()))-(MAX(DATE(2029,11,1),Mitarbeiter!$C216))+1),MAX(0,NETWORKDAYS(MAX(DATE(2029,11,1),Mitarbeiter!$C216),MIN(DATE(2029,12,0),IF(Mitarbeiter!$D216="",DATE(2029,12,0),Mitarbeiter!$D216),TODAY()),Einstellungen!$F$13:$F$67)))*N(Mitarbeiter!$E216)/IF(Einstellungen!$C$11="7 Tage",7,5),N('Ist-Stunden'!AZ216)+(N(Krankheitstage!CK216)+N(Krankheitstage!CW216))*N($C216))))</f>
        <v/>
      </c>
      <c r="CE216" s="76">
        <f>IF($B216="",0,IF(Einstellungen!$C$10="Ja",MAX(IF(Einstellungen!$C$11="7 Tage",MAX(0,(MIN(DATE(2029,13,0),IF(Mitarbeiter!$D216="",DATE(2029,13,0),Mitarbeiter!$D216),TODAY()))-(MAX(DATE(2029,12,1),Mitarbeiter!$C216))+1),MAX(0,NETWORKDAYS(MAX(DATE(2029,12,1),Mitarbeiter!$C216),MIN(DATE(2029,13,0),IF(Mitarbeiter!$D216="",DATE(2029,13,0),Mitarbeiter!$D216),TODAY()),Einstellungen!$F$13:$F$67)))*N(Mitarbeiter!$E216)/IF(Einstellungen!$C$11="7 Tage",7,5),N('Ist-Stunden'!BA216)),MAX(IF(Einstellungen!$C$11="7 Tage",MAX(0,(MIN(DATE(2029,13,0),IF(Mitarbeiter!$D216="",DATE(2029,13,0),Mitarbeiter!$D216),TODAY()))-(MAX(DATE(2029,12,1),Mitarbeiter!$C216))+1),MAX(0,NETWORKDAYS(MAX(DATE(2029,12,1),Mitarbeiter!$C216),MIN(DATE(2029,13,0),IF(Mitarbeiter!$D216="",DATE(2029,13,0),Mitarbeiter!$D216),TODAY()),Einstellungen!$F$13:$F$67)))*N(Mitarbeiter!$E216)/IF(Einstellungen!$C$11="7 Tage",7,5),N('Ist-Stunden'!BA216)+(N(Krankheitstage!CL216)+N(Krankheitstage!CX216))*N($C216))))</f>
        <v/>
      </c>
      <c r="CF216" s="76">
        <f>IF($B216="",0,IF(Einstellungen!$C$10="Ja",MAX(IF(Einstellungen!$C$11="7 Tage",MAX(0,(MIN(DATE(2030,2,0),IF(Mitarbeiter!$D216="",DATE(2030,2,0),Mitarbeiter!$D216),TODAY()))-(MAX(DATE(2030,1,1),Mitarbeiter!$C216))+1),MAX(0,NETWORKDAYS(MAX(DATE(2030,1,1),Mitarbeiter!$C216),MIN(DATE(2030,2,0),IF(Mitarbeiter!$D216="",DATE(2030,2,0),Mitarbeiter!$D216),TODAY()),Einstellungen!$F$13:$F$67)))*N(Mitarbeiter!$E216)/IF(Einstellungen!$C$11="7 Tage",7,5),N('Ist-Stunden'!BB216)),MAX(IF(Einstellungen!$C$11="7 Tage",MAX(0,(MIN(DATE(2030,2,0),IF(Mitarbeiter!$D216="",DATE(2030,2,0),Mitarbeiter!$D216),TODAY()))-(MAX(DATE(2030,1,1),Mitarbeiter!$C216))+1),MAX(0,NETWORKDAYS(MAX(DATE(2030,1,1),Mitarbeiter!$C216),MIN(DATE(2030,2,0),IF(Mitarbeiter!$D216="",DATE(2030,2,0),Mitarbeiter!$D216),TODAY()),Einstellungen!$F$13:$F$67)))*N(Mitarbeiter!$E216)/IF(Einstellungen!$C$11="7 Tage",7,5),N('Ist-Stunden'!BB216)+(N(Krankheitstage!CY216)+N(Krankheitstage!DK216))*N($C216))))</f>
        <v/>
      </c>
      <c r="CG216" s="76">
        <f>IF($B216="",0,IF(Einstellungen!$C$10="Ja",MAX(IF(Einstellungen!$C$11="7 Tage",MAX(0,(MIN(DATE(2030,3,0),IF(Mitarbeiter!$D216="",DATE(2030,3,0),Mitarbeiter!$D216),TODAY()))-(MAX(DATE(2030,2,1),Mitarbeiter!$C216))+1),MAX(0,NETWORKDAYS(MAX(DATE(2030,2,1),Mitarbeiter!$C216),MIN(DATE(2030,3,0),IF(Mitarbeiter!$D216="",DATE(2030,3,0),Mitarbeiter!$D216),TODAY()),Einstellungen!$F$13:$F$67)))*N(Mitarbeiter!$E216)/IF(Einstellungen!$C$11="7 Tage",7,5),N('Ist-Stunden'!BC216)),MAX(IF(Einstellungen!$C$11="7 Tage",MAX(0,(MIN(DATE(2030,3,0),IF(Mitarbeiter!$D216="",DATE(2030,3,0),Mitarbeiter!$D216),TODAY()))-(MAX(DATE(2030,2,1),Mitarbeiter!$C216))+1),MAX(0,NETWORKDAYS(MAX(DATE(2030,2,1),Mitarbeiter!$C216),MIN(DATE(2030,3,0),IF(Mitarbeiter!$D216="",DATE(2030,3,0),Mitarbeiter!$D216),TODAY()),Einstellungen!$F$13:$F$67)))*N(Mitarbeiter!$E216)/IF(Einstellungen!$C$11="7 Tage",7,5),N('Ist-Stunden'!BC216)+(N(Krankheitstage!CZ216)+N(Krankheitstage!DL216))*N($C216))))</f>
        <v/>
      </c>
      <c r="CH216" s="76">
        <f>IF($B216="",0,IF(Einstellungen!$C$10="Ja",MAX(IF(Einstellungen!$C$11="7 Tage",MAX(0,(MIN(DATE(2030,4,0),IF(Mitarbeiter!$D216="",DATE(2030,4,0),Mitarbeiter!$D216),TODAY()))-(MAX(DATE(2030,3,1),Mitarbeiter!$C216))+1),MAX(0,NETWORKDAYS(MAX(DATE(2030,3,1),Mitarbeiter!$C216),MIN(DATE(2030,4,0),IF(Mitarbeiter!$D216="",DATE(2030,4,0),Mitarbeiter!$D216),TODAY()),Einstellungen!$F$13:$F$67)))*N(Mitarbeiter!$E216)/IF(Einstellungen!$C$11="7 Tage",7,5),N('Ist-Stunden'!BD216)),MAX(IF(Einstellungen!$C$11="7 Tage",MAX(0,(MIN(DATE(2030,4,0),IF(Mitarbeiter!$D216="",DATE(2030,4,0),Mitarbeiter!$D216),TODAY()))-(MAX(DATE(2030,3,1),Mitarbeiter!$C216))+1),MAX(0,NETWORKDAYS(MAX(DATE(2030,3,1),Mitarbeiter!$C216),MIN(DATE(2030,4,0),IF(Mitarbeiter!$D216="",DATE(2030,4,0),Mitarbeiter!$D216),TODAY()),Einstellungen!$F$13:$F$67)))*N(Mitarbeiter!$E216)/IF(Einstellungen!$C$11="7 Tage",7,5),N('Ist-Stunden'!BD216)+(N(Krankheitstage!DA216)+N(Krankheitstage!DM216))*N($C216))))</f>
        <v/>
      </c>
      <c r="CI216" s="76">
        <f>IF($B216="",0,IF(Einstellungen!$C$10="Ja",MAX(IF(Einstellungen!$C$11="7 Tage",MAX(0,(MIN(DATE(2030,5,0),IF(Mitarbeiter!$D216="",DATE(2030,5,0),Mitarbeiter!$D216),TODAY()))-(MAX(DATE(2030,4,1),Mitarbeiter!$C216))+1),MAX(0,NETWORKDAYS(MAX(DATE(2030,4,1),Mitarbeiter!$C216),MIN(DATE(2030,5,0),IF(Mitarbeiter!$D216="",DATE(2030,5,0),Mitarbeiter!$D216),TODAY()),Einstellungen!$F$13:$F$67)))*N(Mitarbeiter!$E216)/IF(Einstellungen!$C$11="7 Tage",7,5),N('Ist-Stunden'!BE216)),MAX(IF(Einstellungen!$C$11="7 Tage",MAX(0,(MIN(DATE(2030,5,0),IF(Mitarbeiter!$D216="",DATE(2030,5,0),Mitarbeiter!$D216),TODAY()))-(MAX(DATE(2030,4,1),Mitarbeiter!$C216))+1),MAX(0,NETWORKDAYS(MAX(DATE(2030,4,1),Mitarbeiter!$C216),MIN(DATE(2030,5,0),IF(Mitarbeiter!$D216="",DATE(2030,5,0),Mitarbeiter!$D216),TODAY()),Einstellungen!$F$13:$F$67)))*N(Mitarbeiter!$E216)/IF(Einstellungen!$C$11="7 Tage",7,5),N('Ist-Stunden'!BE216)+(N(Krankheitstage!DB216)+N(Krankheitstage!DN216))*N($C216))))</f>
        <v/>
      </c>
      <c r="CJ216" s="76">
        <f>IF($B216="",0,IF(Einstellungen!$C$10="Ja",MAX(IF(Einstellungen!$C$11="7 Tage",MAX(0,(MIN(DATE(2030,6,0),IF(Mitarbeiter!$D216="",DATE(2030,6,0),Mitarbeiter!$D216),TODAY()))-(MAX(DATE(2030,5,1),Mitarbeiter!$C216))+1),MAX(0,NETWORKDAYS(MAX(DATE(2030,5,1),Mitarbeiter!$C216),MIN(DATE(2030,6,0),IF(Mitarbeiter!$D216="",DATE(2030,6,0),Mitarbeiter!$D216),TODAY()),Einstellungen!$F$13:$F$67)))*N(Mitarbeiter!$E216)/IF(Einstellungen!$C$11="7 Tage",7,5),N('Ist-Stunden'!BF216)),MAX(IF(Einstellungen!$C$11="7 Tage",MAX(0,(MIN(DATE(2030,6,0),IF(Mitarbeiter!$D216="",DATE(2030,6,0),Mitarbeiter!$D216),TODAY()))-(MAX(DATE(2030,5,1),Mitarbeiter!$C216))+1),MAX(0,NETWORKDAYS(MAX(DATE(2030,5,1),Mitarbeiter!$C216),MIN(DATE(2030,6,0),IF(Mitarbeiter!$D216="",DATE(2030,6,0),Mitarbeiter!$D216),TODAY()),Einstellungen!$F$13:$F$67)))*N(Mitarbeiter!$E216)/IF(Einstellungen!$C$11="7 Tage",7,5),N('Ist-Stunden'!BF216)+(N(Krankheitstage!DC216)+N(Krankheitstage!DO216))*N($C216))))</f>
        <v/>
      </c>
      <c r="CK216" s="76">
        <f>IF($B216="",0,IF(Einstellungen!$C$10="Ja",MAX(IF(Einstellungen!$C$11="7 Tage",MAX(0,(MIN(DATE(2030,7,0),IF(Mitarbeiter!$D216="",DATE(2030,7,0),Mitarbeiter!$D216),TODAY()))-(MAX(DATE(2030,6,1),Mitarbeiter!$C216))+1),MAX(0,NETWORKDAYS(MAX(DATE(2030,6,1),Mitarbeiter!$C216),MIN(DATE(2030,7,0),IF(Mitarbeiter!$D216="",DATE(2030,7,0),Mitarbeiter!$D216),TODAY()),Einstellungen!$F$13:$F$67)))*N(Mitarbeiter!$E216)/IF(Einstellungen!$C$11="7 Tage",7,5),N('Ist-Stunden'!BG216)),MAX(IF(Einstellungen!$C$11="7 Tage",MAX(0,(MIN(DATE(2030,7,0),IF(Mitarbeiter!$D216="",DATE(2030,7,0),Mitarbeiter!$D216),TODAY()))-(MAX(DATE(2030,6,1),Mitarbeiter!$C216))+1),MAX(0,NETWORKDAYS(MAX(DATE(2030,6,1),Mitarbeiter!$C216),MIN(DATE(2030,7,0),IF(Mitarbeiter!$D216="",DATE(2030,7,0),Mitarbeiter!$D216),TODAY()),Einstellungen!$F$13:$F$67)))*N(Mitarbeiter!$E216)/IF(Einstellungen!$C$11="7 Tage",7,5),N('Ist-Stunden'!BG216)+(N(Krankheitstage!DD216)+N(Krankheitstage!DP216))*N($C216))))</f>
        <v/>
      </c>
      <c r="CL216" s="76">
        <f>IF($B216="",0,IF(Einstellungen!$C$10="Ja",MAX(IF(Einstellungen!$C$11="7 Tage",MAX(0,(MIN(DATE(2030,8,0),IF(Mitarbeiter!$D216="",DATE(2030,8,0),Mitarbeiter!$D216),TODAY()))-(MAX(DATE(2030,7,1),Mitarbeiter!$C216))+1),MAX(0,NETWORKDAYS(MAX(DATE(2030,7,1),Mitarbeiter!$C216),MIN(DATE(2030,8,0),IF(Mitarbeiter!$D216="",DATE(2030,8,0),Mitarbeiter!$D216),TODAY()),Einstellungen!$F$13:$F$67)))*N(Mitarbeiter!$E216)/IF(Einstellungen!$C$11="7 Tage",7,5),N('Ist-Stunden'!BH216)),MAX(IF(Einstellungen!$C$11="7 Tage",MAX(0,(MIN(DATE(2030,8,0),IF(Mitarbeiter!$D216="",DATE(2030,8,0),Mitarbeiter!$D216),TODAY()))-(MAX(DATE(2030,7,1),Mitarbeiter!$C216))+1),MAX(0,NETWORKDAYS(MAX(DATE(2030,7,1),Mitarbeiter!$C216),MIN(DATE(2030,8,0),IF(Mitarbeiter!$D216="",DATE(2030,8,0),Mitarbeiter!$D216),TODAY()),Einstellungen!$F$13:$F$67)))*N(Mitarbeiter!$E216)/IF(Einstellungen!$C$11="7 Tage",7,5),N('Ist-Stunden'!BH216)+(N(Krankheitstage!DE216)+N(Krankheitstage!DQ216))*N($C216))))</f>
        <v/>
      </c>
      <c r="CM216" s="76">
        <f>IF($B216="",0,IF(Einstellungen!$C$10="Ja",MAX(IF(Einstellungen!$C$11="7 Tage",MAX(0,(MIN(DATE(2030,9,0),IF(Mitarbeiter!$D216="",DATE(2030,9,0),Mitarbeiter!$D216),TODAY()))-(MAX(DATE(2030,8,1),Mitarbeiter!$C216))+1),MAX(0,NETWORKDAYS(MAX(DATE(2030,8,1),Mitarbeiter!$C216),MIN(DATE(2030,9,0),IF(Mitarbeiter!$D216="",DATE(2030,9,0),Mitarbeiter!$D216),TODAY()),Einstellungen!$F$13:$F$67)))*N(Mitarbeiter!$E216)/IF(Einstellungen!$C$11="7 Tage",7,5),N('Ist-Stunden'!BI216)),MAX(IF(Einstellungen!$C$11="7 Tage",MAX(0,(MIN(DATE(2030,9,0),IF(Mitarbeiter!$D216="",DATE(2030,9,0),Mitarbeiter!$D216),TODAY()))-(MAX(DATE(2030,8,1),Mitarbeiter!$C216))+1),MAX(0,NETWORKDAYS(MAX(DATE(2030,8,1),Mitarbeiter!$C216),MIN(DATE(2030,9,0),IF(Mitarbeiter!$D216="",DATE(2030,9,0),Mitarbeiter!$D216),TODAY()),Einstellungen!$F$13:$F$67)))*N(Mitarbeiter!$E216)/IF(Einstellungen!$C$11="7 Tage",7,5),N('Ist-Stunden'!BI216)+(N(Krankheitstage!DF216)+N(Krankheitstage!DR216))*N($C216))))</f>
        <v/>
      </c>
      <c r="CN216" s="76">
        <f>IF($B216="",0,IF(Einstellungen!$C$10="Ja",MAX(IF(Einstellungen!$C$11="7 Tage",MAX(0,(MIN(DATE(2030,10,0),IF(Mitarbeiter!$D216="",DATE(2030,10,0),Mitarbeiter!$D216),TODAY()))-(MAX(DATE(2030,9,1),Mitarbeiter!$C216))+1),MAX(0,NETWORKDAYS(MAX(DATE(2030,9,1),Mitarbeiter!$C216),MIN(DATE(2030,10,0),IF(Mitarbeiter!$D216="",DATE(2030,10,0),Mitarbeiter!$D216),TODAY()),Einstellungen!$F$13:$F$67)))*N(Mitarbeiter!$E216)/IF(Einstellungen!$C$11="7 Tage",7,5),N('Ist-Stunden'!BJ216)),MAX(IF(Einstellungen!$C$11="7 Tage",MAX(0,(MIN(DATE(2030,10,0),IF(Mitarbeiter!$D216="",DATE(2030,10,0),Mitarbeiter!$D216),TODAY()))-(MAX(DATE(2030,9,1),Mitarbeiter!$C216))+1),MAX(0,NETWORKDAYS(MAX(DATE(2030,9,1),Mitarbeiter!$C216),MIN(DATE(2030,10,0),IF(Mitarbeiter!$D216="",DATE(2030,10,0),Mitarbeiter!$D216),TODAY()),Einstellungen!$F$13:$F$67)))*N(Mitarbeiter!$E216)/IF(Einstellungen!$C$11="7 Tage",7,5),N('Ist-Stunden'!BJ216)+(N(Krankheitstage!DG216)+N(Krankheitstage!DS216))*N($C216))))</f>
        <v/>
      </c>
      <c r="CO216" s="76">
        <f>IF($B216="",0,IF(Einstellungen!$C$10="Ja",MAX(IF(Einstellungen!$C$11="7 Tage",MAX(0,(MIN(DATE(2030,11,0),IF(Mitarbeiter!$D216="",DATE(2030,11,0),Mitarbeiter!$D216),TODAY()))-(MAX(DATE(2030,10,1),Mitarbeiter!$C216))+1),MAX(0,NETWORKDAYS(MAX(DATE(2030,10,1),Mitarbeiter!$C216),MIN(DATE(2030,11,0),IF(Mitarbeiter!$D216="",DATE(2030,11,0),Mitarbeiter!$D216),TODAY()),Einstellungen!$F$13:$F$67)))*N(Mitarbeiter!$E216)/IF(Einstellungen!$C$11="7 Tage",7,5),N('Ist-Stunden'!BK216)),MAX(IF(Einstellungen!$C$11="7 Tage",MAX(0,(MIN(DATE(2030,11,0),IF(Mitarbeiter!$D216="",DATE(2030,11,0),Mitarbeiter!$D216),TODAY()))-(MAX(DATE(2030,10,1),Mitarbeiter!$C216))+1),MAX(0,NETWORKDAYS(MAX(DATE(2030,10,1),Mitarbeiter!$C216),MIN(DATE(2030,11,0),IF(Mitarbeiter!$D216="",DATE(2030,11,0),Mitarbeiter!$D216),TODAY()),Einstellungen!$F$13:$F$67)))*N(Mitarbeiter!$E216)/IF(Einstellungen!$C$11="7 Tage",7,5),N('Ist-Stunden'!BK216)+(N(Krankheitstage!DH216)+N(Krankheitstage!DT216))*N($C216))))</f>
        <v/>
      </c>
      <c r="CP216" s="76">
        <f>IF($B216="",0,IF(Einstellungen!$C$10="Ja",MAX(IF(Einstellungen!$C$11="7 Tage",MAX(0,(MIN(DATE(2030,12,0),IF(Mitarbeiter!$D216="",DATE(2030,12,0),Mitarbeiter!$D216),TODAY()))-(MAX(DATE(2030,11,1),Mitarbeiter!$C216))+1),MAX(0,NETWORKDAYS(MAX(DATE(2030,11,1),Mitarbeiter!$C216),MIN(DATE(2030,12,0),IF(Mitarbeiter!$D216="",DATE(2030,12,0),Mitarbeiter!$D216),TODAY()),Einstellungen!$F$13:$F$67)))*N(Mitarbeiter!$E216)/IF(Einstellungen!$C$11="7 Tage",7,5),N('Ist-Stunden'!BL216)),MAX(IF(Einstellungen!$C$11="7 Tage",MAX(0,(MIN(DATE(2030,12,0),IF(Mitarbeiter!$D216="",DATE(2030,12,0),Mitarbeiter!$D216),TODAY()))-(MAX(DATE(2030,11,1),Mitarbeiter!$C216))+1),MAX(0,NETWORKDAYS(MAX(DATE(2030,11,1),Mitarbeiter!$C216),MIN(DATE(2030,12,0),IF(Mitarbeiter!$D216="",DATE(2030,12,0),Mitarbeiter!$D216),TODAY()),Einstellungen!$F$13:$F$67)))*N(Mitarbeiter!$E216)/IF(Einstellungen!$C$11="7 Tage",7,5),N('Ist-Stunden'!BL216)+(N(Krankheitstage!DI216)+N(Krankheitstage!DU216))*N($C216))))</f>
        <v/>
      </c>
      <c r="CQ216" s="76">
        <f>IF($B216="",0,IF(Einstellungen!$C$10="Ja",MAX(IF(Einstellungen!$C$11="7 Tage",MAX(0,(MIN(DATE(2030,13,0),IF(Mitarbeiter!$D216="",DATE(2030,13,0),Mitarbeiter!$D216),TODAY()))-(MAX(DATE(2030,12,1),Mitarbeiter!$C216))+1),MAX(0,NETWORKDAYS(MAX(DATE(2030,12,1),Mitarbeiter!$C216),MIN(DATE(2030,13,0),IF(Mitarbeiter!$D216="",DATE(2030,13,0),Mitarbeiter!$D216),TODAY()),Einstellungen!$F$13:$F$67)))*N(Mitarbeiter!$E216)/IF(Einstellungen!$C$11="7 Tage",7,5),N('Ist-Stunden'!BM216)),MAX(IF(Einstellungen!$C$11="7 Tage",MAX(0,(MIN(DATE(2030,13,0),IF(Mitarbeiter!$D216="",DATE(2030,13,0),Mitarbeiter!$D216),TODAY()))-(MAX(DATE(2030,12,1),Mitarbeiter!$C216))+1),MAX(0,NETWORKDAYS(MAX(DATE(2030,12,1),Mitarbeiter!$C216),MIN(DATE(2030,13,0),IF(Mitarbeiter!$D216="",DATE(2030,13,0),Mitarbeiter!$D216),TODAY()),Einstellungen!$F$13:$F$67)))*N(Mitarbeiter!$E216)/IF(Einstellungen!$C$11="7 Tage",7,5),N('Ist-Stunden'!BM216)+(N(Krankheitstage!DJ216)+N(Krankheitstage!DV216))*N($C216))))</f>
        <v/>
      </c>
    </row>
    <row r="217">
      <c r="A217" s="73">
        <f>IF(Mitarbeiter!B217="","",Mitarbeiter!A217)</f>
        <v/>
      </c>
      <c r="B217" s="6">
        <f>IF(Mitarbeiter!B217="","",Mitarbeiter!B217)</f>
        <v/>
      </c>
      <c r="C217" s="74">
        <f>IF(Mitarbeiter!B217="","",Mitarbeiter!F217)</f>
        <v/>
      </c>
      <c r="D217" s="75">
        <f>N(INDEX(Krankheitstage!$G217:$DV217,1,(Einstellungen!$C$3-2026)*24+1))</f>
        <v/>
      </c>
      <c r="E217" s="75">
        <f>N(INDEX(Krankheitstage!$G217:$DV217,1,(Einstellungen!$C$3-2026)*24+2))</f>
        <v/>
      </c>
      <c r="F217" s="75">
        <f>N(INDEX(Krankheitstage!$G217:$DV217,1,(Einstellungen!$C$3-2026)*24+3))</f>
        <v/>
      </c>
      <c r="G217" s="75">
        <f>N(INDEX(Krankheitstage!$G217:$DV217,1,(Einstellungen!$C$3-2026)*24+4))</f>
        <v/>
      </c>
      <c r="H217" s="75">
        <f>N(INDEX(Krankheitstage!$G217:$DV217,1,(Einstellungen!$C$3-2026)*24+5))</f>
        <v/>
      </c>
      <c r="I217" s="75">
        <f>N(INDEX(Krankheitstage!$G217:$DV217,1,(Einstellungen!$C$3-2026)*24+6))</f>
        <v/>
      </c>
      <c r="J217" s="75">
        <f>N(INDEX(Krankheitstage!$G217:$DV217,1,(Einstellungen!$C$3-2026)*24+7))</f>
        <v/>
      </c>
      <c r="K217" s="75">
        <f>N(INDEX(Krankheitstage!$G217:$DV217,1,(Einstellungen!$C$3-2026)*24+8))</f>
        <v/>
      </c>
      <c r="L217" s="75">
        <f>N(INDEX(Krankheitstage!$G217:$DV217,1,(Einstellungen!$C$3-2026)*24+9))</f>
        <v/>
      </c>
      <c r="M217" s="75">
        <f>N(INDEX(Krankheitstage!$G217:$DV217,1,(Einstellungen!$C$3-2026)*24+10))</f>
        <v/>
      </c>
      <c r="N217" s="75">
        <f>N(INDEX(Krankheitstage!$G217:$DV217,1,(Einstellungen!$C$3-2026)*24+11))</f>
        <v/>
      </c>
      <c r="O217" s="75">
        <f>N(INDEX(Krankheitstage!$G217:$DV217,1,(Einstellungen!$C$3-2026)*24+12))</f>
        <v/>
      </c>
      <c r="P217" s="75">
        <f>IF($B217="","",SUM(D217:O217))</f>
        <v/>
      </c>
      <c r="Q217" s="75">
        <f>N(INDEX(Krankheitstage!$G217:$DV217,1,(Einstellungen!$C$3-2026)*24+13))</f>
        <v/>
      </c>
      <c r="R217" s="75">
        <f>N(INDEX(Krankheitstage!$G217:$DV217,1,(Einstellungen!$C$3-2026)*24+14))</f>
        <v/>
      </c>
      <c r="S217" s="75">
        <f>N(INDEX(Krankheitstage!$G217:$DV217,1,(Einstellungen!$C$3-2026)*24+15))</f>
        <v/>
      </c>
      <c r="T217" s="75">
        <f>N(INDEX(Krankheitstage!$G217:$DV217,1,(Einstellungen!$C$3-2026)*24+16))</f>
        <v/>
      </c>
      <c r="U217" s="75">
        <f>N(INDEX(Krankheitstage!$G217:$DV217,1,(Einstellungen!$C$3-2026)*24+17))</f>
        <v/>
      </c>
      <c r="V217" s="75">
        <f>N(INDEX(Krankheitstage!$G217:$DV217,1,(Einstellungen!$C$3-2026)*24+18))</f>
        <v/>
      </c>
      <c r="W217" s="75">
        <f>N(INDEX(Krankheitstage!$G217:$DV217,1,(Einstellungen!$C$3-2026)*24+19))</f>
        <v/>
      </c>
      <c r="X217" s="75">
        <f>N(INDEX(Krankheitstage!$G217:$DV217,1,(Einstellungen!$C$3-2026)*24+20))</f>
        <v/>
      </c>
      <c r="Y217" s="75">
        <f>N(INDEX(Krankheitstage!$G217:$DV217,1,(Einstellungen!$C$3-2026)*24+21))</f>
        <v/>
      </c>
      <c r="Z217" s="75">
        <f>N(INDEX(Krankheitstage!$G217:$DV217,1,(Einstellungen!$C$3-2026)*24+22))</f>
        <v/>
      </c>
      <c r="AA217" s="75">
        <f>N(INDEX(Krankheitstage!$G217:$DV217,1,(Einstellungen!$C$3-2026)*24+23))</f>
        <v/>
      </c>
      <c r="AB217" s="75">
        <f>N(INDEX(Krankheitstage!$G217:$DV217,1,(Einstellungen!$C$3-2026)*24+24))</f>
        <v/>
      </c>
      <c r="AC217" s="75">
        <f>IF($B217="","",SUM(Q217:AB217))</f>
        <v/>
      </c>
      <c r="AD217" s="75">
        <f>IF($B217="","",SUM(P217,AC217))</f>
        <v/>
      </c>
      <c r="AE217" s="76">
        <f>IF($B217="","",AD217*N(C217))</f>
        <v/>
      </c>
      <c r="AF217" s="75">
        <f>IF($B217="","",Krankheitstage!E217)</f>
        <v/>
      </c>
      <c r="AG217" s="76">
        <f>IF($B217="","",AF217*N(C217))</f>
        <v/>
      </c>
      <c r="AH217" s="76">
        <f>IF($B217="","",INDEX($AJ217:$CQ217,1,(Einstellungen!$C$3-2026)*12+1)+INDEX($AJ217:$CQ217,1,(Einstellungen!$C$3-2026)*12+2)+INDEX($AJ217:$CQ217,1,(Einstellungen!$C$3-2026)*12+3)+INDEX($AJ217:$CQ217,1,(Einstellungen!$C$3-2026)*12+4)+INDEX($AJ217:$CQ217,1,(Einstellungen!$C$3-2026)*12+5)+INDEX($AJ217:$CQ217,1,(Einstellungen!$C$3-2026)*12+6)+INDEX($AJ217:$CQ217,1,(Einstellungen!$C$3-2026)*12+7)+INDEX($AJ217:$CQ217,1,(Einstellungen!$C$3-2026)*12+8)+INDEX($AJ217:$CQ217,1,(Einstellungen!$C$3-2026)*12+9)+INDEX($AJ217:$CQ217,1,(Einstellungen!$C$3-2026)*12+10)+INDEX($AJ217:$CQ217,1,(Einstellungen!$C$3-2026)*12+11)+INDEX($AJ217:$CQ217,1,(Einstellungen!$C$3-2026)*12+12))</f>
        <v/>
      </c>
      <c r="AI217" s="76">
        <f>IF($B217="","",SUM($AJ217:$CQ217))</f>
        <v/>
      </c>
      <c r="AJ217" s="76">
        <f>IF($B217="",0,IF(Einstellungen!$C$10="Ja",MAX(IF(Einstellungen!$C$11="7 Tage",MAX(0,(MIN(DATE(2026,2,0),IF(Mitarbeiter!$D217="",DATE(2026,2,0),Mitarbeiter!$D217),TODAY()))-(MAX(DATE(2026,1,1),Mitarbeiter!$C217))+1),MAX(0,NETWORKDAYS(MAX(DATE(2026,1,1),Mitarbeiter!$C217),MIN(DATE(2026,2,0),IF(Mitarbeiter!$D217="",DATE(2026,2,0),Mitarbeiter!$D217),TODAY()),Einstellungen!$F$13:$F$67)))*N(Mitarbeiter!$E217)/IF(Einstellungen!$C$11="7 Tage",7,5),N('Ist-Stunden'!F217)),MAX(IF(Einstellungen!$C$11="7 Tage",MAX(0,(MIN(DATE(2026,2,0),IF(Mitarbeiter!$D217="",DATE(2026,2,0),Mitarbeiter!$D217),TODAY()))-(MAX(DATE(2026,1,1),Mitarbeiter!$C217))+1),MAX(0,NETWORKDAYS(MAX(DATE(2026,1,1),Mitarbeiter!$C217),MIN(DATE(2026,2,0),IF(Mitarbeiter!$D217="",DATE(2026,2,0),Mitarbeiter!$D217),TODAY()),Einstellungen!$F$13:$F$67)))*N(Mitarbeiter!$E217)/IF(Einstellungen!$C$11="7 Tage",7,5),N('Ist-Stunden'!F217)+(N(Krankheitstage!G217)+N(Krankheitstage!S217))*N($C217))))</f>
        <v/>
      </c>
      <c r="AK217" s="76">
        <f>IF($B217="",0,IF(Einstellungen!$C$10="Ja",MAX(IF(Einstellungen!$C$11="7 Tage",MAX(0,(MIN(DATE(2026,3,0),IF(Mitarbeiter!$D217="",DATE(2026,3,0),Mitarbeiter!$D217),TODAY()))-(MAX(DATE(2026,2,1),Mitarbeiter!$C217))+1),MAX(0,NETWORKDAYS(MAX(DATE(2026,2,1),Mitarbeiter!$C217),MIN(DATE(2026,3,0),IF(Mitarbeiter!$D217="",DATE(2026,3,0),Mitarbeiter!$D217),TODAY()),Einstellungen!$F$13:$F$67)))*N(Mitarbeiter!$E217)/IF(Einstellungen!$C$11="7 Tage",7,5),N('Ist-Stunden'!G217)),MAX(IF(Einstellungen!$C$11="7 Tage",MAX(0,(MIN(DATE(2026,3,0),IF(Mitarbeiter!$D217="",DATE(2026,3,0),Mitarbeiter!$D217),TODAY()))-(MAX(DATE(2026,2,1),Mitarbeiter!$C217))+1),MAX(0,NETWORKDAYS(MAX(DATE(2026,2,1),Mitarbeiter!$C217),MIN(DATE(2026,3,0),IF(Mitarbeiter!$D217="",DATE(2026,3,0),Mitarbeiter!$D217),TODAY()),Einstellungen!$F$13:$F$67)))*N(Mitarbeiter!$E217)/IF(Einstellungen!$C$11="7 Tage",7,5),N('Ist-Stunden'!G217)+(N(Krankheitstage!H217)+N(Krankheitstage!T217))*N($C217))))</f>
        <v/>
      </c>
      <c r="AL217" s="76">
        <f>IF($B217="",0,IF(Einstellungen!$C$10="Ja",MAX(IF(Einstellungen!$C$11="7 Tage",MAX(0,(MIN(DATE(2026,4,0),IF(Mitarbeiter!$D217="",DATE(2026,4,0),Mitarbeiter!$D217),TODAY()))-(MAX(DATE(2026,3,1),Mitarbeiter!$C217))+1),MAX(0,NETWORKDAYS(MAX(DATE(2026,3,1),Mitarbeiter!$C217),MIN(DATE(2026,4,0),IF(Mitarbeiter!$D217="",DATE(2026,4,0),Mitarbeiter!$D217),TODAY()),Einstellungen!$F$13:$F$67)))*N(Mitarbeiter!$E217)/IF(Einstellungen!$C$11="7 Tage",7,5),N('Ist-Stunden'!H217)),MAX(IF(Einstellungen!$C$11="7 Tage",MAX(0,(MIN(DATE(2026,4,0),IF(Mitarbeiter!$D217="",DATE(2026,4,0),Mitarbeiter!$D217),TODAY()))-(MAX(DATE(2026,3,1),Mitarbeiter!$C217))+1),MAX(0,NETWORKDAYS(MAX(DATE(2026,3,1),Mitarbeiter!$C217),MIN(DATE(2026,4,0),IF(Mitarbeiter!$D217="",DATE(2026,4,0),Mitarbeiter!$D217),TODAY()),Einstellungen!$F$13:$F$67)))*N(Mitarbeiter!$E217)/IF(Einstellungen!$C$11="7 Tage",7,5),N('Ist-Stunden'!H217)+(N(Krankheitstage!I217)+N(Krankheitstage!U217))*N($C217))))</f>
        <v/>
      </c>
      <c r="AM217" s="76">
        <f>IF($B217="",0,IF(Einstellungen!$C$10="Ja",MAX(IF(Einstellungen!$C$11="7 Tage",MAX(0,(MIN(DATE(2026,5,0),IF(Mitarbeiter!$D217="",DATE(2026,5,0),Mitarbeiter!$D217),TODAY()))-(MAX(DATE(2026,4,1),Mitarbeiter!$C217))+1),MAX(0,NETWORKDAYS(MAX(DATE(2026,4,1),Mitarbeiter!$C217),MIN(DATE(2026,5,0),IF(Mitarbeiter!$D217="",DATE(2026,5,0),Mitarbeiter!$D217),TODAY()),Einstellungen!$F$13:$F$67)))*N(Mitarbeiter!$E217)/IF(Einstellungen!$C$11="7 Tage",7,5),N('Ist-Stunden'!I217)),MAX(IF(Einstellungen!$C$11="7 Tage",MAX(0,(MIN(DATE(2026,5,0),IF(Mitarbeiter!$D217="",DATE(2026,5,0),Mitarbeiter!$D217),TODAY()))-(MAX(DATE(2026,4,1),Mitarbeiter!$C217))+1),MAX(0,NETWORKDAYS(MAX(DATE(2026,4,1),Mitarbeiter!$C217),MIN(DATE(2026,5,0),IF(Mitarbeiter!$D217="",DATE(2026,5,0),Mitarbeiter!$D217),TODAY()),Einstellungen!$F$13:$F$67)))*N(Mitarbeiter!$E217)/IF(Einstellungen!$C$11="7 Tage",7,5),N('Ist-Stunden'!I217)+(N(Krankheitstage!J217)+N(Krankheitstage!V217))*N($C217))))</f>
        <v/>
      </c>
      <c r="AN217" s="76">
        <f>IF($B217="",0,IF(Einstellungen!$C$10="Ja",MAX(IF(Einstellungen!$C$11="7 Tage",MAX(0,(MIN(DATE(2026,6,0),IF(Mitarbeiter!$D217="",DATE(2026,6,0),Mitarbeiter!$D217),TODAY()))-(MAX(DATE(2026,5,1),Mitarbeiter!$C217))+1),MAX(0,NETWORKDAYS(MAX(DATE(2026,5,1),Mitarbeiter!$C217),MIN(DATE(2026,6,0),IF(Mitarbeiter!$D217="",DATE(2026,6,0),Mitarbeiter!$D217),TODAY()),Einstellungen!$F$13:$F$67)))*N(Mitarbeiter!$E217)/IF(Einstellungen!$C$11="7 Tage",7,5),N('Ist-Stunden'!J217)),MAX(IF(Einstellungen!$C$11="7 Tage",MAX(0,(MIN(DATE(2026,6,0),IF(Mitarbeiter!$D217="",DATE(2026,6,0),Mitarbeiter!$D217),TODAY()))-(MAX(DATE(2026,5,1),Mitarbeiter!$C217))+1),MAX(0,NETWORKDAYS(MAX(DATE(2026,5,1),Mitarbeiter!$C217),MIN(DATE(2026,6,0),IF(Mitarbeiter!$D217="",DATE(2026,6,0),Mitarbeiter!$D217),TODAY()),Einstellungen!$F$13:$F$67)))*N(Mitarbeiter!$E217)/IF(Einstellungen!$C$11="7 Tage",7,5),N('Ist-Stunden'!J217)+(N(Krankheitstage!K217)+N(Krankheitstage!W217))*N($C217))))</f>
        <v/>
      </c>
      <c r="AO217" s="76">
        <f>IF($B217="",0,IF(Einstellungen!$C$10="Ja",MAX(IF(Einstellungen!$C$11="7 Tage",MAX(0,(MIN(DATE(2026,7,0),IF(Mitarbeiter!$D217="",DATE(2026,7,0),Mitarbeiter!$D217),TODAY()))-(MAX(DATE(2026,6,1),Mitarbeiter!$C217))+1),MAX(0,NETWORKDAYS(MAX(DATE(2026,6,1),Mitarbeiter!$C217),MIN(DATE(2026,7,0),IF(Mitarbeiter!$D217="",DATE(2026,7,0),Mitarbeiter!$D217),TODAY()),Einstellungen!$F$13:$F$67)))*N(Mitarbeiter!$E217)/IF(Einstellungen!$C$11="7 Tage",7,5),N('Ist-Stunden'!K217)),MAX(IF(Einstellungen!$C$11="7 Tage",MAX(0,(MIN(DATE(2026,7,0),IF(Mitarbeiter!$D217="",DATE(2026,7,0),Mitarbeiter!$D217),TODAY()))-(MAX(DATE(2026,6,1),Mitarbeiter!$C217))+1),MAX(0,NETWORKDAYS(MAX(DATE(2026,6,1),Mitarbeiter!$C217),MIN(DATE(2026,7,0),IF(Mitarbeiter!$D217="",DATE(2026,7,0),Mitarbeiter!$D217),TODAY()),Einstellungen!$F$13:$F$67)))*N(Mitarbeiter!$E217)/IF(Einstellungen!$C$11="7 Tage",7,5),N('Ist-Stunden'!K217)+(N(Krankheitstage!L217)+N(Krankheitstage!X217))*N($C217))))</f>
        <v/>
      </c>
      <c r="AP217" s="76">
        <f>IF($B217="",0,IF(Einstellungen!$C$10="Ja",MAX(IF(Einstellungen!$C$11="7 Tage",MAX(0,(MIN(DATE(2026,8,0),IF(Mitarbeiter!$D217="",DATE(2026,8,0),Mitarbeiter!$D217),TODAY()))-(MAX(DATE(2026,7,1),Mitarbeiter!$C217))+1),MAX(0,NETWORKDAYS(MAX(DATE(2026,7,1),Mitarbeiter!$C217),MIN(DATE(2026,8,0),IF(Mitarbeiter!$D217="",DATE(2026,8,0),Mitarbeiter!$D217),TODAY()),Einstellungen!$F$13:$F$67)))*N(Mitarbeiter!$E217)/IF(Einstellungen!$C$11="7 Tage",7,5),N('Ist-Stunden'!L217)),MAX(IF(Einstellungen!$C$11="7 Tage",MAX(0,(MIN(DATE(2026,8,0),IF(Mitarbeiter!$D217="",DATE(2026,8,0),Mitarbeiter!$D217),TODAY()))-(MAX(DATE(2026,7,1),Mitarbeiter!$C217))+1),MAX(0,NETWORKDAYS(MAX(DATE(2026,7,1),Mitarbeiter!$C217),MIN(DATE(2026,8,0),IF(Mitarbeiter!$D217="",DATE(2026,8,0),Mitarbeiter!$D217),TODAY()),Einstellungen!$F$13:$F$67)))*N(Mitarbeiter!$E217)/IF(Einstellungen!$C$11="7 Tage",7,5),N('Ist-Stunden'!L217)+(N(Krankheitstage!M217)+N(Krankheitstage!Y217))*N($C217))))</f>
        <v/>
      </c>
      <c r="AQ217" s="76">
        <f>IF($B217="",0,IF(Einstellungen!$C$10="Ja",MAX(IF(Einstellungen!$C$11="7 Tage",MAX(0,(MIN(DATE(2026,9,0),IF(Mitarbeiter!$D217="",DATE(2026,9,0),Mitarbeiter!$D217),TODAY()))-(MAX(DATE(2026,8,1),Mitarbeiter!$C217))+1),MAX(0,NETWORKDAYS(MAX(DATE(2026,8,1),Mitarbeiter!$C217),MIN(DATE(2026,9,0),IF(Mitarbeiter!$D217="",DATE(2026,9,0),Mitarbeiter!$D217),TODAY()),Einstellungen!$F$13:$F$67)))*N(Mitarbeiter!$E217)/IF(Einstellungen!$C$11="7 Tage",7,5),N('Ist-Stunden'!M217)),MAX(IF(Einstellungen!$C$11="7 Tage",MAX(0,(MIN(DATE(2026,9,0),IF(Mitarbeiter!$D217="",DATE(2026,9,0),Mitarbeiter!$D217),TODAY()))-(MAX(DATE(2026,8,1),Mitarbeiter!$C217))+1),MAX(0,NETWORKDAYS(MAX(DATE(2026,8,1),Mitarbeiter!$C217),MIN(DATE(2026,9,0),IF(Mitarbeiter!$D217="",DATE(2026,9,0),Mitarbeiter!$D217),TODAY()),Einstellungen!$F$13:$F$67)))*N(Mitarbeiter!$E217)/IF(Einstellungen!$C$11="7 Tage",7,5),N('Ist-Stunden'!M217)+(N(Krankheitstage!N217)+N(Krankheitstage!Z217))*N($C217))))</f>
        <v/>
      </c>
      <c r="AR217" s="76">
        <f>IF($B217="",0,IF(Einstellungen!$C$10="Ja",MAX(IF(Einstellungen!$C$11="7 Tage",MAX(0,(MIN(DATE(2026,10,0),IF(Mitarbeiter!$D217="",DATE(2026,10,0),Mitarbeiter!$D217),TODAY()))-(MAX(DATE(2026,9,1),Mitarbeiter!$C217))+1),MAX(0,NETWORKDAYS(MAX(DATE(2026,9,1),Mitarbeiter!$C217),MIN(DATE(2026,10,0),IF(Mitarbeiter!$D217="",DATE(2026,10,0),Mitarbeiter!$D217),TODAY()),Einstellungen!$F$13:$F$67)))*N(Mitarbeiter!$E217)/IF(Einstellungen!$C$11="7 Tage",7,5),N('Ist-Stunden'!N217)),MAX(IF(Einstellungen!$C$11="7 Tage",MAX(0,(MIN(DATE(2026,10,0),IF(Mitarbeiter!$D217="",DATE(2026,10,0),Mitarbeiter!$D217),TODAY()))-(MAX(DATE(2026,9,1),Mitarbeiter!$C217))+1),MAX(0,NETWORKDAYS(MAX(DATE(2026,9,1),Mitarbeiter!$C217),MIN(DATE(2026,10,0),IF(Mitarbeiter!$D217="",DATE(2026,10,0),Mitarbeiter!$D217),TODAY()),Einstellungen!$F$13:$F$67)))*N(Mitarbeiter!$E217)/IF(Einstellungen!$C$11="7 Tage",7,5),N('Ist-Stunden'!N217)+(N(Krankheitstage!O217)+N(Krankheitstage!AA217))*N($C217))))</f>
        <v/>
      </c>
      <c r="AS217" s="76">
        <f>IF($B217="",0,IF(Einstellungen!$C$10="Ja",MAX(IF(Einstellungen!$C$11="7 Tage",MAX(0,(MIN(DATE(2026,11,0),IF(Mitarbeiter!$D217="",DATE(2026,11,0),Mitarbeiter!$D217),TODAY()))-(MAX(DATE(2026,10,1),Mitarbeiter!$C217))+1),MAX(0,NETWORKDAYS(MAX(DATE(2026,10,1),Mitarbeiter!$C217),MIN(DATE(2026,11,0),IF(Mitarbeiter!$D217="",DATE(2026,11,0),Mitarbeiter!$D217),TODAY()),Einstellungen!$F$13:$F$67)))*N(Mitarbeiter!$E217)/IF(Einstellungen!$C$11="7 Tage",7,5),N('Ist-Stunden'!O217)),MAX(IF(Einstellungen!$C$11="7 Tage",MAX(0,(MIN(DATE(2026,11,0),IF(Mitarbeiter!$D217="",DATE(2026,11,0),Mitarbeiter!$D217),TODAY()))-(MAX(DATE(2026,10,1),Mitarbeiter!$C217))+1),MAX(0,NETWORKDAYS(MAX(DATE(2026,10,1),Mitarbeiter!$C217),MIN(DATE(2026,11,0),IF(Mitarbeiter!$D217="",DATE(2026,11,0),Mitarbeiter!$D217),TODAY()),Einstellungen!$F$13:$F$67)))*N(Mitarbeiter!$E217)/IF(Einstellungen!$C$11="7 Tage",7,5),N('Ist-Stunden'!O217)+(N(Krankheitstage!P217)+N(Krankheitstage!AB217))*N($C217))))</f>
        <v/>
      </c>
      <c r="AT217" s="76">
        <f>IF($B217="",0,IF(Einstellungen!$C$10="Ja",MAX(IF(Einstellungen!$C$11="7 Tage",MAX(0,(MIN(DATE(2026,12,0),IF(Mitarbeiter!$D217="",DATE(2026,12,0),Mitarbeiter!$D217),TODAY()))-(MAX(DATE(2026,11,1),Mitarbeiter!$C217))+1),MAX(0,NETWORKDAYS(MAX(DATE(2026,11,1),Mitarbeiter!$C217),MIN(DATE(2026,12,0),IF(Mitarbeiter!$D217="",DATE(2026,12,0),Mitarbeiter!$D217),TODAY()),Einstellungen!$F$13:$F$67)))*N(Mitarbeiter!$E217)/IF(Einstellungen!$C$11="7 Tage",7,5),N('Ist-Stunden'!P217)),MAX(IF(Einstellungen!$C$11="7 Tage",MAX(0,(MIN(DATE(2026,12,0),IF(Mitarbeiter!$D217="",DATE(2026,12,0),Mitarbeiter!$D217),TODAY()))-(MAX(DATE(2026,11,1),Mitarbeiter!$C217))+1),MAX(0,NETWORKDAYS(MAX(DATE(2026,11,1),Mitarbeiter!$C217),MIN(DATE(2026,12,0),IF(Mitarbeiter!$D217="",DATE(2026,12,0),Mitarbeiter!$D217),TODAY()),Einstellungen!$F$13:$F$67)))*N(Mitarbeiter!$E217)/IF(Einstellungen!$C$11="7 Tage",7,5),N('Ist-Stunden'!P217)+(N(Krankheitstage!Q217)+N(Krankheitstage!AC217))*N($C217))))</f>
        <v/>
      </c>
      <c r="AU217" s="76">
        <f>IF($B217="",0,IF(Einstellungen!$C$10="Ja",MAX(IF(Einstellungen!$C$11="7 Tage",MAX(0,(MIN(DATE(2026,13,0),IF(Mitarbeiter!$D217="",DATE(2026,13,0),Mitarbeiter!$D217),TODAY()))-(MAX(DATE(2026,12,1),Mitarbeiter!$C217))+1),MAX(0,NETWORKDAYS(MAX(DATE(2026,12,1),Mitarbeiter!$C217),MIN(DATE(2026,13,0),IF(Mitarbeiter!$D217="",DATE(2026,13,0),Mitarbeiter!$D217),TODAY()),Einstellungen!$F$13:$F$67)))*N(Mitarbeiter!$E217)/IF(Einstellungen!$C$11="7 Tage",7,5),N('Ist-Stunden'!Q217)),MAX(IF(Einstellungen!$C$11="7 Tage",MAX(0,(MIN(DATE(2026,13,0),IF(Mitarbeiter!$D217="",DATE(2026,13,0),Mitarbeiter!$D217),TODAY()))-(MAX(DATE(2026,12,1),Mitarbeiter!$C217))+1),MAX(0,NETWORKDAYS(MAX(DATE(2026,12,1),Mitarbeiter!$C217),MIN(DATE(2026,13,0),IF(Mitarbeiter!$D217="",DATE(2026,13,0),Mitarbeiter!$D217),TODAY()),Einstellungen!$F$13:$F$67)))*N(Mitarbeiter!$E217)/IF(Einstellungen!$C$11="7 Tage",7,5),N('Ist-Stunden'!Q217)+(N(Krankheitstage!R217)+N(Krankheitstage!AD217))*N($C217))))</f>
        <v/>
      </c>
      <c r="AV217" s="76">
        <f>IF($B217="",0,IF(Einstellungen!$C$10="Ja",MAX(IF(Einstellungen!$C$11="7 Tage",MAX(0,(MIN(DATE(2027,2,0),IF(Mitarbeiter!$D217="",DATE(2027,2,0),Mitarbeiter!$D217),TODAY()))-(MAX(DATE(2027,1,1),Mitarbeiter!$C217))+1),MAX(0,NETWORKDAYS(MAX(DATE(2027,1,1),Mitarbeiter!$C217),MIN(DATE(2027,2,0),IF(Mitarbeiter!$D217="",DATE(2027,2,0),Mitarbeiter!$D217),TODAY()),Einstellungen!$F$13:$F$67)))*N(Mitarbeiter!$E217)/IF(Einstellungen!$C$11="7 Tage",7,5),N('Ist-Stunden'!R217)),MAX(IF(Einstellungen!$C$11="7 Tage",MAX(0,(MIN(DATE(2027,2,0),IF(Mitarbeiter!$D217="",DATE(2027,2,0),Mitarbeiter!$D217),TODAY()))-(MAX(DATE(2027,1,1),Mitarbeiter!$C217))+1),MAX(0,NETWORKDAYS(MAX(DATE(2027,1,1),Mitarbeiter!$C217),MIN(DATE(2027,2,0),IF(Mitarbeiter!$D217="",DATE(2027,2,0),Mitarbeiter!$D217),TODAY()),Einstellungen!$F$13:$F$67)))*N(Mitarbeiter!$E217)/IF(Einstellungen!$C$11="7 Tage",7,5),N('Ist-Stunden'!R217)+(N(Krankheitstage!AE217)+N(Krankheitstage!AQ217))*N($C217))))</f>
        <v/>
      </c>
      <c r="AW217" s="76">
        <f>IF($B217="",0,IF(Einstellungen!$C$10="Ja",MAX(IF(Einstellungen!$C$11="7 Tage",MAX(0,(MIN(DATE(2027,3,0),IF(Mitarbeiter!$D217="",DATE(2027,3,0),Mitarbeiter!$D217),TODAY()))-(MAX(DATE(2027,2,1),Mitarbeiter!$C217))+1),MAX(0,NETWORKDAYS(MAX(DATE(2027,2,1),Mitarbeiter!$C217),MIN(DATE(2027,3,0),IF(Mitarbeiter!$D217="",DATE(2027,3,0),Mitarbeiter!$D217),TODAY()),Einstellungen!$F$13:$F$67)))*N(Mitarbeiter!$E217)/IF(Einstellungen!$C$11="7 Tage",7,5),N('Ist-Stunden'!S217)),MAX(IF(Einstellungen!$C$11="7 Tage",MAX(0,(MIN(DATE(2027,3,0),IF(Mitarbeiter!$D217="",DATE(2027,3,0),Mitarbeiter!$D217),TODAY()))-(MAX(DATE(2027,2,1),Mitarbeiter!$C217))+1),MAX(0,NETWORKDAYS(MAX(DATE(2027,2,1),Mitarbeiter!$C217),MIN(DATE(2027,3,0),IF(Mitarbeiter!$D217="",DATE(2027,3,0),Mitarbeiter!$D217),TODAY()),Einstellungen!$F$13:$F$67)))*N(Mitarbeiter!$E217)/IF(Einstellungen!$C$11="7 Tage",7,5),N('Ist-Stunden'!S217)+(N(Krankheitstage!AF217)+N(Krankheitstage!AR217))*N($C217))))</f>
        <v/>
      </c>
      <c r="AX217" s="76">
        <f>IF($B217="",0,IF(Einstellungen!$C$10="Ja",MAX(IF(Einstellungen!$C$11="7 Tage",MAX(0,(MIN(DATE(2027,4,0),IF(Mitarbeiter!$D217="",DATE(2027,4,0),Mitarbeiter!$D217),TODAY()))-(MAX(DATE(2027,3,1),Mitarbeiter!$C217))+1),MAX(0,NETWORKDAYS(MAX(DATE(2027,3,1),Mitarbeiter!$C217),MIN(DATE(2027,4,0),IF(Mitarbeiter!$D217="",DATE(2027,4,0),Mitarbeiter!$D217),TODAY()),Einstellungen!$F$13:$F$67)))*N(Mitarbeiter!$E217)/IF(Einstellungen!$C$11="7 Tage",7,5),N('Ist-Stunden'!T217)),MAX(IF(Einstellungen!$C$11="7 Tage",MAX(0,(MIN(DATE(2027,4,0),IF(Mitarbeiter!$D217="",DATE(2027,4,0),Mitarbeiter!$D217),TODAY()))-(MAX(DATE(2027,3,1),Mitarbeiter!$C217))+1),MAX(0,NETWORKDAYS(MAX(DATE(2027,3,1),Mitarbeiter!$C217),MIN(DATE(2027,4,0),IF(Mitarbeiter!$D217="",DATE(2027,4,0),Mitarbeiter!$D217),TODAY()),Einstellungen!$F$13:$F$67)))*N(Mitarbeiter!$E217)/IF(Einstellungen!$C$11="7 Tage",7,5),N('Ist-Stunden'!T217)+(N(Krankheitstage!AG217)+N(Krankheitstage!AS217))*N($C217))))</f>
        <v/>
      </c>
      <c r="AY217" s="76">
        <f>IF($B217="",0,IF(Einstellungen!$C$10="Ja",MAX(IF(Einstellungen!$C$11="7 Tage",MAX(0,(MIN(DATE(2027,5,0),IF(Mitarbeiter!$D217="",DATE(2027,5,0),Mitarbeiter!$D217),TODAY()))-(MAX(DATE(2027,4,1),Mitarbeiter!$C217))+1),MAX(0,NETWORKDAYS(MAX(DATE(2027,4,1),Mitarbeiter!$C217),MIN(DATE(2027,5,0),IF(Mitarbeiter!$D217="",DATE(2027,5,0),Mitarbeiter!$D217),TODAY()),Einstellungen!$F$13:$F$67)))*N(Mitarbeiter!$E217)/IF(Einstellungen!$C$11="7 Tage",7,5),N('Ist-Stunden'!U217)),MAX(IF(Einstellungen!$C$11="7 Tage",MAX(0,(MIN(DATE(2027,5,0),IF(Mitarbeiter!$D217="",DATE(2027,5,0),Mitarbeiter!$D217),TODAY()))-(MAX(DATE(2027,4,1),Mitarbeiter!$C217))+1),MAX(0,NETWORKDAYS(MAX(DATE(2027,4,1),Mitarbeiter!$C217),MIN(DATE(2027,5,0),IF(Mitarbeiter!$D217="",DATE(2027,5,0),Mitarbeiter!$D217),TODAY()),Einstellungen!$F$13:$F$67)))*N(Mitarbeiter!$E217)/IF(Einstellungen!$C$11="7 Tage",7,5),N('Ist-Stunden'!U217)+(N(Krankheitstage!AH217)+N(Krankheitstage!AT217))*N($C217))))</f>
        <v/>
      </c>
      <c r="AZ217" s="76">
        <f>IF($B217="",0,IF(Einstellungen!$C$10="Ja",MAX(IF(Einstellungen!$C$11="7 Tage",MAX(0,(MIN(DATE(2027,6,0),IF(Mitarbeiter!$D217="",DATE(2027,6,0),Mitarbeiter!$D217),TODAY()))-(MAX(DATE(2027,5,1),Mitarbeiter!$C217))+1),MAX(0,NETWORKDAYS(MAX(DATE(2027,5,1),Mitarbeiter!$C217),MIN(DATE(2027,6,0),IF(Mitarbeiter!$D217="",DATE(2027,6,0),Mitarbeiter!$D217),TODAY()),Einstellungen!$F$13:$F$67)))*N(Mitarbeiter!$E217)/IF(Einstellungen!$C$11="7 Tage",7,5),N('Ist-Stunden'!V217)),MAX(IF(Einstellungen!$C$11="7 Tage",MAX(0,(MIN(DATE(2027,6,0),IF(Mitarbeiter!$D217="",DATE(2027,6,0),Mitarbeiter!$D217),TODAY()))-(MAX(DATE(2027,5,1),Mitarbeiter!$C217))+1),MAX(0,NETWORKDAYS(MAX(DATE(2027,5,1),Mitarbeiter!$C217),MIN(DATE(2027,6,0),IF(Mitarbeiter!$D217="",DATE(2027,6,0),Mitarbeiter!$D217),TODAY()),Einstellungen!$F$13:$F$67)))*N(Mitarbeiter!$E217)/IF(Einstellungen!$C$11="7 Tage",7,5),N('Ist-Stunden'!V217)+(N(Krankheitstage!AI217)+N(Krankheitstage!AU217))*N($C217))))</f>
        <v/>
      </c>
      <c r="BA217" s="76">
        <f>IF($B217="",0,IF(Einstellungen!$C$10="Ja",MAX(IF(Einstellungen!$C$11="7 Tage",MAX(0,(MIN(DATE(2027,7,0),IF(Mitarbeiter!$D217="",DATE(2027,7,0),Mitarbeiter!$D217),TODAY()))-(MAX(DATE(2027,6,1),Mitarbeiter!$C217))+1),MAX(0,NETWORKDAYS(MAX(DATE(2027,6,1),Mitarbeiter!$C217),MIN(DATE(2027,7,0),IF(Mitarbeiter!$D217="",DATE(2027,7,0),Mitarbeiter!$D217),TODAY()),Einstellungen!$F$13:$F$67)))*N(Mitarbeiter!$E217)/IF(Einstellungen!$C$11="7 Tage",7,5),N('Ist-Stunden'!W217)),MAX(IF(Einstellungen!$C$11="7 Tage",MAX(0,(MIN(DATE(2027,7,0),IF(Mitarbeiter!$D217="",DATE(2027,7,0),Mitarbeiter!$D217),TODAY()))-(MAX(DATE(2027,6,1),Mitarbeiter!$C217))+1),MAX(0,NETWORKDAYS(MAX(DATE(2027,6,1),Mitarbeiter!$C217),MIN(DATE(2027,7,0),IF(Mitarbeiter!$D217="",DATE(2027,7,0),Mitarbeiter!$D217),TODAY()),Einstellungen!$F$13:$F$67)))*N(Mitarbeiter!$E217)/IF(Einstellungen!$C$11="7 Tage",7,5),N('Ist-Stunden'!W217)+(N(Krankheitstage!AJ217)+N(Krankheitstage!AV217))*N($C217))))</f>
        <v/>
      </c>
      <c r="BB217" s="76">
        <f>IF($B217="",0,IF(Einstellungen!$C$10="Ja",MAX(IF(Einstellungen!$C$11="7 Tage",MAX(0,(MIN(DATE(2027,8,0),IF(Mitarbeiter!$D217="",DATE(2027,8,0),Mitarbeiter!$D217),TODAY()))-(MAX(DATE(2027,7,1),Mitarbeiter!$C217))+1),MAX(0,NETWORKDAYS(MAX(DATE(2027,7,1),Mitarbeiter!$C217),MIN(DATE(2027,8,0),IF(Mitarbeiter!$D217="",DATE(2027,8,0),Mitarbeiter!$D217),TODAY()),Einstellungen!$F$13:$F$67)))*N(Mitarbeiter!$E217)/IF(Einstellungen!$C$11="7 Tage",7,5),N('Ist-Stunden'!X217)),MAX(IF(Einstellungen!$C$11="7 Tage",MAX(0,(MIN(DATE(2027,8,0),IF(Mitarbeiter!$D217="",DATE(2027,8,0),Mitarbeiter!$D217),TODAY()))-(MAX(DATE(2027,7,1),Mitarbeiter!$C217))+1),MAX(0,NETWORKDAYS(MAX(DATE(2027,7,1),Mitarbeiter!$C217),MIN(DATE(2027,8,0),IF(Mitarbeiter!$D217="",DATE(2027,8,0),Mitarbeiter!$D217),TODAY()),Einstellungen!$F$13:$F$67)))*N(Mitarbeiter!$E217)/IF(Einstellungen!$C$11="7 Tage",7,5),N('Ist-Stunden'!X217)+(N(Krankheitstage!AK217)+N(Krankheitstage!AW217))*N($C217))))</f>
        <v/>
      </c>
      <c r="BC217" s="76">
        <f>IF($B217="",0,IF(Einstellungen!$C$10="Ja",MAX(IF(Einstellungen!$C$11="7 Tage",MAX(0,(MIN(DATE(2027,9,0),IF(Mitarbeiter!$D217="",DATE(2027,9,0),Mitarbeiter!$D217),TODAY()))-(MAX(DATE(2027,8,1),Mitarbeiter!$C217))+1),MAX(0,NETWORKDAYS(MAX(DATE(2027,8,1),Mitarbeiter!$C217),MIN(DATE(2027,9,0),IF(Mitarbeiter!$D217="",DATE(2027,9,0),Mitarbeiter!$D217),TODAY()),Einstellungen!$F$13:$F$67)))*N(Mitarbeiter!$E217)/IF(Einstellungen!$C$11="7 Tage",7,5),N('Ist-Stunden'!Y217)),MAX(IF(Einstellungen!$C$11="7 Tage",MAX(0,(MIN(DATE(2027,9,0),IF(Mitarbeiter!$D217="",DATE(2027,9,0),Mitarbeiter!$D217),TODAY()))-(MAX(DATE(2027,8,1),Mitarbeiter!$C217))+1),MAX(0,NETWORKDAYS(MAX(DATE(2027,8,1),Mitarbeiter!$C217),MIN(DATE(2027,9,0),IF(Mitarbeiter!$D217="",DATE(2027,9,0),Mitarbeiter!$D217),TODAY()),Einstellungen!$F$13:$F$67)))*N(Mitarbeiter!$E217)/IF(Einstellungen!$C$11="7 Tage",7,5),N('Ist-Stunden'!Y217)+(N(Krankheitstage!AL217)+N(Krankheitstage!AX217))*N($C217))))</f>
        <v/>
      </c>
      <c r="BD217" s="76">
        <f>IF($B217="",0,IF(Einstellungen!$C$10="Ja",MAX(IF(Einstellungen!$C$11="7 Tage",MAX(0,(MIN(DATE(2027,10,0),IF(Mitarbeiter!$D217="",DATE(2027,10,0),Mitarbeiter!$D217),TODAY()))-(MAX(DATE(2027,9,1),Mitarbeiter!$C217))+1),MAX(0,NETWORKDAYS(MAX(DATE(2027,9,1),Mitarbeiter!$C217),MIN(DATE(2027,10,0),IF(Mitarbeiter!$D217="",DATE(2027,10,0),Mitarbeiter!$D217),TODAY()),Einstellungen!$F$13:$F$67)))*N(Mitarbeiter!$E217)/IF(Einstellungen!$C$11="7 Tage",7,5),N('Ist-Stunden'!Z217)),MAX(IF(Einstellungen!$C$11="7 Tage",MAX(0,(MIN(DATE(2027,10,0),IF(Mitarbeiter!$D217="",DATE(2027,10,0),Mitarbeiter!$D217),TODAY()))-(MAX(DATE(2027,9,1),Mitarbeiter!$C217))+1),MAX(0,NETWORKDAYS(MAX(DATE(2027,9,1),Mitarbeiter!$C217),MIN(DATE(2027,10,0),IF(Mitarbeiter!$D217="",DATE(2027,10,0),Mitarbeiter!$D217),TODAY()),Einstellungen!$F$13:$F$67)))*N(Mitarbeiter!$E217)/IF(Einstellungen!$C$11="7 Tage",7,5),N('Ist-Stunden'!Z217)+(N(Krankheitstage!AM217)+N(Krankheitstage!AY217))*N($C217))))</f>
        <v/>
      </c>
      <c r="BE217" s="76">
        <f>IF($B217="",0,IF(Einstellungen!$C$10="Ja",MAX(IF(Einstellungen!$C$11="7 Tage",MAX(0,(MIN(DATE(2027,11,0),IF(Mitarbeiter!$D217="",DATE(2027,11,0),Mitarbeiter!$D217),TODAY()))-(MAX(DATE(2027,10,1),Mitarbeiter!$C217))+1),MAX(0,NETWORKDAYS(MAX(DATE(2027,10,1),Mitarbeiter!$C217),MIN(DATE(2027,11,0),IF(Mitarbeiter!$D217="",DATE(2027,11,0),Mitarbeiter!$D217),TODAY()),Einstellungen!$F$13:$F$67)))*N(Mitarbeiter!$E217)/IF(Einstellungen!$C$11="7 Tage",7,5),N('Ist-Stunden'!AA217)),MAX(IF(Einstellungen!$C$11="7 Tage",MAX(0,(MIN(DATE(2027,11,0),IF(Mitarbeiter!$D217="",DATE(2027,11,0),Mitarbeiter!$D217),TODAY()))-(MAX(DATE(2027,10,1),Mitarbeiter!$C217))+1),MAX(0,NETWORKDAYS(MAX(DATE(2027,10,1),Mitarbeiter!$C217),MIN(DATE(2027,11,0),IF(Mitarbeiter!$D217="",DATE(2027,11,0),Mitarbeiter!$D217),TODAY()),Einstellungen!$F$13:$F$67)))*N(Mitarbeiter!$E217)/IF(Einstellungen!$C$11="7 Tage",7,5),N('Ist-Stunden'!AA217)+(N(Krankheitstage!AN217)+N(Krankheitstage!AZ217))*N($C217))))</f>
        <v/>
      </c>
      <c r="BF217" s="76">
        <f>IF($B217="",0,IF(Einstellungen!$C$10="Ja",MAX(IF(Einstellungen!$C$11="7 Tage",MAX(0,(MIN(DATE(2027,12,0),IF(Mitarbeiter!$D217="",DATE(2027,12,0),Mitarbeiter!$D217),TODAY()))-(MAX(DATE(2027,11,1),Mitarbeiter!$C217))+1),MAX(0,NETWORKDAYS(MAX(DATE(2027,11,1),Mitarbeiter!$C217),MIN(DATE(2027,12,0),IF(Mitarbeiter!$D217="",DATE(2027,12,0),Mitarbeiter!$D217),TODAY()),Einstellungen!$F$13:$F$67)))*N(Mitarbeiter!$E217)/IF(Einstellungen!$C$11="7 Tage",7,5),N('Ist-Stunden'!AB217)),MAX(IF(Einstellungen!$C$11="7 Tage",MAX(0,(MIN(DATE(2027,12,0),IF(Mitarbeiter!$D217="",DATE(2027,12,0),Mitarbeiter!$D217),TODAY()))-(MAX(DATE(2027,11,1),Mitarbeiter!$C217))+1),MAX(0,NETWORKDAYS(MAX(DATE(2027,11,1),Mitarbeiter!$C217),MIN(DATE(2027,12,0),IF(Mitarbeiter!$D217="",DATE(2027,12,0),Mitarbeiter!$D217),TODAY()),Einstellungen!$F$13:$F$67)))*N(Mitarbeiter!$E217)/IF(Einstellungen!$C$11="7 Tage",7,5),N('Ist-Stunden'!AB217)+(N(Krankheitstage!AO217)+N(Krankheitstage!BA217))*N($C217))))</f>
        <v/>
      </c>
      <c r="BG217" s="76">
        <f>IF($B217="",0,IF(Einstellungen!$C$10="Ja",MAX(IF(Einstellungen!$C$11="7 Tage",MAX(0,(MIN(DATE(2027,13,0),IF(Mitarbeiter!$D217="",DATE(2027,13,0),Mitarbeiter!$D217),TODAY()))-(MAX(DATE(2027,12,1),Mitarbeiter!$C217))+1),MAX(0,NETWORKDAYS(MAX(DATE(2027,12,1),Mitarbeiter!$C217),MIN(DATE(2027,13,0),IF(Mitarbeiter!$D217="",DATE(2027,13,0),Mitarbeiter!$D217),TODAY()),Einstellungen!$F$13:$F$67)))*N(Mitarbeiter!$E217)/IF(Einstellungen!$C$11="7 Tage",7,5),N('Ist-Stunden'!AC217)),MAX(IF(Einstellungen!$C$11="7 Tage",MAX(0,(MIN(DATE(2027,13,0),IF(Mitarbeiter!$D217="",DATE(2027,13,0),Mitarbeiter!$D217),TODAY()))-(MAX(DATE(2027,12,1),Mitarbeiter!$C217))+1),MAX(0,NETWORKDAYS(MAX(DATE(2027,12,1),Mitarbeiter!$C217),MIN(DATE(2027,13,0),IF(Mitarbeiter!$D217="",DATE(2027,13,0),Mitarbeiter!$D217),TODAY()),Einstellungen!$F$13:$F$67)))*N(Mitarbeiter!$E217)/IF(Einstellungen!$C$11="7 Tage",7,5),N('Ist-Stunden'!AC217)+(N(Krankheitstage!AP217)+N(Krankheitstage!BB217))*N($C217))))</f>
        <v/>
      </c>
      <c r="BH217" s="76">
        <f>IF($B217="",0,IF(Einstellungen!$C$10="Ja",MAX(IF(Einstellungen!$C$11="7 Tage",MAX(0,(MIN(DATE(2028,2,0),IF(Mitarbeiter!$D217="",DATE(2028,2,0),Mitarbeiter!$D217),TODAY()))-(MAX(DATE(2028,1,1),Mitarbeiter!$C217))+1),MAX(0,NETWORKDAYS(MAX(DATE(2028,1,1),Mitarbeiter!$C217),MIN(DATE(2028,2,0),IF(Mitarbeiter!$D217="",DATE(2028,2,0),Mitarbeiter!$D217),TODAY()),Einstellungen!$F$13:$F$67)))*N(Mitarbeiter!$E217)/IF(Einstellungen!$C$11="7 Tage",7,5),N('Ist-Stunden'!AD217)),MAX(IF(Einstellungen!$C$11="7 Tage",MAX(0,(MIN(DATE(2028,2,0),IF(Mitarbeiter!$D217="",DATE(2028,2,0),Mitarbeiter!$D217),TODAY()))-(MAX(DATE(2028,1,1),Mitarbeiter!$C217))+1),MAX(0,NETWORKDAYS(MAX(DATE(2028,1,1),Mitarbeiter!$C217),MIN(DATE(2028,2,0),IF(Mitarbeiter!$D217="",DATE(2028,2,0),Mitarbeiter!$D217),TODAY()),Einstellungen!$F$13:$F$67)))*N(Mitarbeiter!$E217)/IF(Einstellungen!$C$11="7 Tage",7,5),N('Ist-Stunden'!AD217)+(N(Krankheitstage!BC217)+N(Krankheitstage!BO217))*N($C217))))</f>
        <v/>
      </c>
      <c r="BI217" s="76">
        <f>IF($B217="",0,IF(Einstellungen!$C$10="Ja",MAX(IF(Einstellungen!$C$11="7 Tage",MAX(0,(MIN(DATE(2028,3,0),IF(Mitarbeiter!$D217="",DATE(2028,3,0),Mitarbeiter!$D217),TODAY()))-(MAX(DATE(2028,2,1),Mitarbeiter!$C217))+1),MAX(0,NETWORKDAYS(MAX(DATE(2028,2,1),Mitarbeiter!$C217),MIN(DATE(2028,3,0),IF(Mitarbeiter!$D217="",DATE(2028,3,0),Mitarbeiter!$D217),TODAY()),Einstellungen!$F$13:$F$67)))*N(Mitarbeiter!$E217)/IF(Einstellungen!$C$11="7 Tage",7,5),N('Ist-Stunden'!AE217)),MAX(IF(Einstellungen!$C$11="7 Tage",MAX(0,(MIN(DATE(2028,3,0),IF(Mitarbeiter!$D217="",DATE(2028,3,0),Mitarbeiter!$D217),TODAY()))-(MAX(DATE(2028,2,1),Mitarbeiter!$C217))+1),MAX(0,NETWORKDAYS(MAX(DATE(2028,2,1),Mitarbeiter!$C217),MIN(DATE(2028,3,0),IF(Mitarbeiter!$D217="",DATE(2028,3,0),Mitarbeiter!$D217),TODAY()),Einstellungen!$F$13:$F$67)))*N(Mitarbeiter!$E217)/IF(Einstellungen!$C$11="7 Tage",7,5),N('Ist-Stunden'!AE217)+(N(Krankheitstage!BD217)+N(Krankheitstage!BP217))*N($C217))))</f>
        <v/>
      </c>
      <c r="BJ217" s="76">
        <f>IF($B217="",0,IF(Einstellungen!$C$10="Ja",MAX(IF(Einstellungen!$C$11="7 Tage",MAX(0,(MIN(DATE(2028,4,0),IF(Mitarbeiter!$D217="",DATE(2028,4,0),Mitarbeiter!$D217),TODAY()))-(MAX(DATE(2028,3,1),Mitarbeiter!$C217))+1),MAX(0,NETWORKDAYS(MAX(DATE(2028,3,1),Mitarbeiter!$C217),MIN(DATE(2028,4,0),IF(Mitarbeiter!$D217="",DATE(2028,4,0),Mitarbeiter!$D217),TODAY()),Einstellungen!$F$13:$F$67)))*N(Mitarbeiter!$E217)/IF(Einstellungen!$C$11="7 Tage",7,5),N('Ist-Stunden'!AF217)),MAX(IF(Einstellungen!$C$11="7 Tage",MAX(0,(MIN(DATE(2028,4,0),IF(Mitarbeiter!$D217="",DATE(2028,4,0),Mitarbeiter!$D217),TODAY()))-(MAX(DATE(2028,3,1),Mitarbeiter!$C217))+1),MAX(0,NETWORKDAYS(MAX(DATE(2028,3,1),Mitarbeiter!$C217),MIN(DATE(2028,4,0),IF(Mitarbeiter!$D217="",DATE(2028,4,0),Mitarbeiter!$D217),TODAY()),Einstellungen!$F$13:$F$67)))*N(Mitarbeiter!$E217)/IF(Einstellungen!$C$11="7 Tage",7,5),N('Ist-Stunden'!AF217)+(N(Krankheitstage!BE217)+N(Krankheitstage!BQ217))*N($C217))))</f>
        <v/>
      </c>
      <c r="BK217" s="76">
        <f>IF($B217="",0,IF(Einstellungen!$C$10="Ja",MAX(IF(Einstellungen!$C$11="7 Tage",MAX(0,(MIN(DATE(2028,5,0),IF(Mitarbeiter!$D217="",DATE(2028,5,0),Mitarbeiter!$D217),TODAY()))-(MAX(DATE(2028,4,1),Mitarbeiter!$C217))+1),MAX(0,NETWORKDAYS(MAX(DATE(2028,4,1),Mitarbeiter!$C217),MIN(DATE(2028,5,0),IF(Mitarbeiter!$D217="",DATE(2028,5,0),Mitarbeiter!$D217),TODAY()),Einstellungen!$F$13:$F$67)))*N(Mitarbeiter!$E217)/IF(Einstellungen!$C$11="7 Tage",7,5),N('Ist-Stunden'!AG217)),MAX(IF(Einstellungen!$C$11="7 Tage",MAX(0,(MIN(DATE(2028,5,0),IF(Mitarbeiter!$D217="",DATE(2028,5,0),Mitarbeiter!$D217),TODAY()))-(MAX(DATE(2028,4,1),Mitarbeiter!$C217))+1),MAX(0,NETWORKDAYS(MAX(DATE(2028,4,1),Mitarbeiter!$C217),MIN(DATE(2028,5,0),IF(Mitarbeiter!$D217="",DATE(2028,5,0),Mitarbeiter!$D217),TODAY()),Einstellungen!$F$13:$F$67)))*N(Mitarbeiter!$E217)/IF(Einstellungen!$C$11="7 Tage",7,5),N('Ist-Stunden'!AG217)+(N(Krankheitstage!BF217)+N(Krankheitstage!BR217))*N($C217))))</f>
        <v/>
      </c>
      <c r="BL217" s="76">
        <f>IF($B217="",0,IF(Einstellungen!$C$10="Ja",MAX(IF(Einstellungen!$C$11="7 Tage",MAX(0,(MIN(DATE(2028,6,0),IF(Mitarbeiter!$D217="",DATE(2028,6,0),Mitarbeiter!$D217),TODAY()))-(MAX(DATE(2028,5,1),Mitarbeiter!$C217))+1),MAX(0,NETWORKDAYS(MAX(DATE(2028,5,1),Mitarbeiter!$C217),MIN(DATE(2028,6,0),IF(Mitarbeiter!$D217="",DATE(2028,6,0),Mitarbeiter!$D217),TODAY()),Einstellungen!$F$13:$F$67)))*N(Mitarbeiter!$E217)/IF(Einstellungen!$C$11="7 Tage",7,5),N('Ist-Stunden'!AH217)),MAX(IF(Einstellungen!$C$11="7 Tage",MAX(0,(MIN(DATE(2028,6,0),IF(Mitarbeiter!$D217="",DATE(2028,6,0),Mitarbeiter!$D217),TODAY()))-(MAX(DATE(2028,5,1),Mitarbeiter!$C217))+1),MAX(0,NETWORKDAYS(MAX(DATE(2028,5,1),Mitarbeiter!$C217),MIN(DATE(2028,6,0),IF(Mitarbeiter!$D217="",DATE(2028,6,0),Mitarbeiter!$D217),TODAY()),Einstellungen!$F$13:$F$67)))*N(Mitarbeiter!$E217)/IF(Einstellungen!$C$11="7 Tage",7,5),N('Ist-Stunden'!AH217)+(N(Krankheitstage!BG217)+N(Krankheitstage!BS217))*N($C217))))</f>
        <v/>
      </c>
      <c r="BM217" s="76">
        <f>IF($B217="",0,IF(Einstellungen!$C$10="Ja",MAX(IF(Einstellungen!$C$11="7 Tage",MAX(0,(MIN(DATE(2028,7,0),IF(Mitarbeiter!$D217="",DATE(2028,7,0),Mitarbeiter!$D217),TODAY()))-(MAX(DATE(2028,6,1),Mitarbeiter!$C217))+1),MAX(0,NETWORKDAYS(MAX(DATE(2028,6,1),Mitarbeiter!$C217),MIN(DATE(2028,7,0),IF(Mitarbeiter!$D217="",DATE(2028,7,0),Mitarbeiter!$D217),TODAY()),Einstellungen!$F$13:$F$67)))*N(Mitarbeiter!$E217)/IF(Einstellungen!$C$11="7 Tage",7,5),N('Ist-Stunden'!AI217)),MAX(IF(Einstellungen!$C$11="7 Tage",MAX(0,(MIN(DATE(2028,7,0),IF(Mitarbeiter!$D217="",DATE(2028,7,0),Mitarbeiter!$D217),TODAY()))-(MAX(DATE(2028,6,1),Mitarbeiter!$C217))+1),MAX(0,NETWORKDAYS(MAX(DATE(2028,6,1),Mitarbeiter!$C217),MIN(DATE(2028,7,0),IF(Mitarbeiter!$D217="",DATE(2028,7,0),Mitarbeiter!$D217),TODAY()),Einstellungen!$F$13:$F$67)))*N(Mitarbeiter!$E217)/IF(Einstellungen!$C$11="7 Tage",7,5),N('Ist-Stunden'!AI217)+(N(Krankheitstage!BH217)+N(Krankheitstage!BT217))*N($C217))))</f>
        <v/>
      </c>
      <c r="BN217" s="76">
        <f>IF($B217="",0,IF(Einstellungen!$C$10="Ja",MAX(IF(Einstellungen!$C$11="7 Tage",MAX(0,(MIN(DATE(2028,8,0),IF(Mitarbeiter!$D217="",DATE(2028,8,0),Mitarbeiter!$D217),TODAY()))-(MAX(DATE(2028,7,1),Mitarbeiter!$C217))+1),MAX(0,NETWORKDAYS(MAX(DATE(2028,7,1),Mitarbeiter!$C217),MIN(DATE(2028,8,0),IF(Mitarbeiter!$D217="",DATE(2028,8,0),Mitarbeiter!$D217),TODAY()),Einstellungen!$F$13:$F$67)))*N(Mitarbeiter!$E217)/IF(Einstellungen!$C$11="7 Tage",7,5),N('Ist-Stunden'!AJ217)),MAX(IF(Einstellungen!$C$11="7 Tage",MAX(0,(MIN(DATE(2028,8,0),IF(Mitarbeiter!$D217="",DATE(2028,8,0),Mitarbeiter!$D217),TODAY()))-(MAX(DATE(2028,7,1),Mitarbeiter!$C217))+1),MAX(0,NETWORKDAYS(MAX(DATE(2028,7,1),Mitarbeiter!$C217),MIN(DATE(2028,8,0),IF(Mitarbeiter!$D217="",DATE(2028,8,0),Mitarbeiter!$D217),TODAY()),Einstellungen!$F$13:$F$67)))*N(Mitarbeiter!$E217)/IF(Einstellungen!$C$11="7 Tage",7,5),N('Ist-Stunden'!AJ217)+(N(Krankheitstage!BI217)+N(Krankheitstage!BU217))*N($C217))))</f>
        <v/>
      </c>
      <c r="BO217" s="76">
        <f>IF($B217="",0,IF(Einstellungen!$C$10="Ja",MAX(IF(Einstellungen!$C$11="7 Tage",MAX(0,(MIN(DATE(2028,9,0),IF(Mitarbeiter!$D217="",DATE(2028,9,0),Mitarbeiter!$D217),TODAY()))-(MAX(DATE(2028,8,1),Mitarbeiter!$C217))+1),MAX(0,NETWORKDAYS(MAX(DATE(2028,8,1),Mitarbeiter!$C217),MIN(DATE(2028,9,0),IF(Mitarbeiter!$D217="",DATE(2028,9,0),Mitarbeiter!$D217),TODAY()),Einstellungen!$F$13:$F$67)))*N(Mitarbeiter!$E217)/IF(Einstellungen!$C$11="7 Tage",7,5),N('Ist-Stunden'!AK217)),MAX(IF(Einstellungen!$C$11="7 Tage",MAX(0,(MIN(DATE(2028,9,0),IF(Mitarbeiter!$D217="",DATE(2028,9,0),Mitarbeiter!$D217),TODAY()))-(MAX(DATE(2028,8,1),Mitarbeiter!$C217))+1),MAX(0,NETWORKDAYS(MAX(DATE(2028,8,1),Mitarbeiter!$C217),MIN(DATE(2028,9,0),IF(Mitarbeiter!$D217="",DATE(2028,9,0),Mitarbeiter!$D217),TODAY()),Einstellungen!$F$13:$F$67)))*N(Mitarbeiter!$E217)/IF(Einstellungen!$C$11="7 Tage",7,5),N('Ist-Stunden'!AK217)+(N(Krankheitstage!BJ217)+N(Krankheitstage!BV217))*N($C217))))</f>
        <v/>
      </c>
      <c r="BP217" s="76">
        <f>IF($B217="",0,IF(Einstellungen!$C$10="Ja",MAX(IF(Einstellungen!$C$11="7 Tage",MAX(0,(MIN(DATE(2028,10,0),IF(Mitarbeiter!$D217="",DATE(2028,10,0),Mitarbeiter!$D217),TODAY()))-(MAX(DATE(2028,9,1),Mitarbeiter!$C217))+1),MAX(0,NETWORKDAYS(MAX(DATE(2028,9,1),Mitarbeiter!$C217),MIN(DATE(2028,10,0),IF(Mitarbeiter!$D217="",DATE(2028,10,0),Mitarbeiter!$D217),TODAY()),Einstellungen!$F$13:$F$67)))*N(Mitarbeiter!$E217)/IF(Einstellungen!$C$11="7 Tage",7,5),N('Ist-Stunden'!AL217)),MAX(IF(Einstellungen!$C$11="7 Tage",MAX(0,(MIN(DATE(2028,10,0),IF(Mitarbeiter!$D217="",DATE(2028,10,0),Mitarbeiter!$D217),TODAY()))-(MAX(DATE(2028,9,1),Mitarbeiter!$C217))+1),MAX(0,NETWORKDAYS(MAX(DATE(2028,9,1),Mitarbeiter!$C217),MIN(DATE(2028,10,0),IF(Mitarbeiter!$D217="",DATE(2028,10,0),Mitarbeiter!$D217),TODAY()),Einstellungen!$F$13:$F$67)))*N(Mitarbeiter!$E217)/IF(Einstellungen!$C$11="7 Tage",7,5),N('Ist-Stunden'!AL217)+(N(Krankheitstage!BK217)+N(Krankheitstage!BW217))*N($C217))))</f>
        <v/>
      </c>
      <c r="BQ217" s="76">
        <f>IF($B217="",0,IF(Einstellungen!$C$10="Ja",MAX(IF(Einstellungen!$C$11="7 Tage",MAX(0,(MIN(DATE(2028,11,0),IF(Mitarbeiter!$D217="",DATE(2028,11,0),Mitarbeiter!$D217),TODAY()))-(MAX(DATE(2028,10,1),Mitarbeiter!$C217))+1),MAX(0,NETWORKDAYS(MAX(DATE(2028,10,1),Mitarbeiter!$C217),MIN(DATE(2028,11,0),IF(Mitarbeiter!$D217="",DATE(2028,11,0),Mitarbeiter!$D217),TODAY()),Einstellungen!$F$13:$F$67)))*N(Mitarbeiter!$E217)/IF(Einstellungen!$C$11="7 Tage",7,5),N('Ist-Stunden'!AM217)),MAX(IF(Einstellungen!$C$11="7 Tage",MAX(0,(MIN(DATE(2028,11,0),IF(Mitarbeiter!$D217="",DATE(2028,11,0),Mitarbeiter!$D217),TODAY()))-(MAX(DATE(2028,10,1),Mitarbeiter!$C217))+1),MAX(0,NETWORKDAYS(MAX(DATE(2028,10,1),Mitarbeiter!$C217),MIN(DATE(2028,11,0),IF(Mitarbeiter!$D217="",DATE(2028,11,0),Mitarbeiter!$D217),TODAY()),Einstellungen!$F$13:$F$67)))*N(Mitarbeiter!$E217)/IF(Einstellungen!$C$11="7 Tage",7,5),N('Ist-Stunden'!AM217)+(N(Krankheitstage!BL217)+N(Krankheitstage!BX217))*N($C217))))</f>
        <v/>
      </c>
      <c r="BR217" s="76">
        <f>IF($B217="",0,IF(Einstellungen!$C$10="Ja",MAX(IF(Einstellungen!$C$11="7 Tage",MAX(0,(MIN(DATE(2028,12,0),IF(Mitarbeiter!$D217="",DATE(2028,12,0),Mitarbeiter!$D217),TODAY()))-(MAX(DATE(2028,11,1),Mitarbeiter!$C217))+1),MAX(0,NETWORKDAYS(MAX(DATE(2028,11,1),Mitarbeiter!$C217),MIN(DATE(2028,12,0),IF(Mitarbeiter!$D217="",DATE(2028,12,0),Mitarbeiter!$D217),TODAY()),Einstellungen!$F$13:$F$67)))*N(Mitarbeiter!$E217)/IF(Einstellungen!$C$11="7 Tage",7,5),N('Ist-Stunden'!AN217)),MAX(IF(Einstellungen!$C$11="7 Tage",MAX(0,(MIN(DATE(2028,12,0),IF(Mitarbeiter!$D217="",DATE(2028,12,0),Mitarbeiter!$D217),TODAY()))-(MAX(DATE(2028,11,1),Mitarbeiter!$C217))+1),MAX(0,NETWORKDAYS(MAX(DATE(2028,11,1),Mitarbeiter!$C217),MIN(DATE(2028,12,0),IF(Mitarbeiter!$D217="",DATE(2028,12,0),Mitarbeiter!$D217),TODAY()),Einstellungen!$F$13:$F$67)))*N(Mitarbeiter!$E217)/IF(Einstellungen!$C$11="7 Tage",7,5),N('Ist-Stunden'!AN217)+(N(Krankheitstage!BM217)+N(Krankheitstage!BY217))*N($C217))))</f>
        <v/>
      </c>
      <c r="BS217" s="76">
        <f>IF($B217="",0,IF(Einstellungen!$C$10="Ja",MAX(IF(Einstellungen!$C$11="7 Tage",MAX(0,(MIN(DATE(2028,13,0),IF(Mitarbeiter!$D217="",DATE(2028,13,0),Mitarbeiter!$D217),TODAY()))-(MAX(DATE(2028,12,1),Mitarbeiter!$C217))+1),MAX(0,NETWORKDAYS(MAX(DATE(2028,12,1),Mitarbeiter!$C217),MIN(DATE(2028,13,0),IF(Mitarbeiter!$D217="",DATE(2028,13,0),Mitarbeiter!$D217),TODAY()),Einstellungen!$F$13:$F$67)))*N(Mitarbeiter!$E217)/IF(Einstellungen!$C$11="7 Tage",7,5),N('Ist-Stunden'!AO217)),MAX(IF(Einstellungen!$C$11="7 Tage",MAX(0,(MIN(DATE(2028,13,0),IF(Mitarbeiter!$D217="",DATE(2028,13,0),Mitarbeiter!$D217),TODAY()))-(MAX(DATE(2028,12,1),Mitarbeiter!$C217))+1),MAX(0,NETWORKDAYS(MAX(DATE(2028,12,1),Mitarbeiter!$C217),MIN(DATE(2028,13,0),IF(Mitarbeiter!$D217="",DATE(2028,13,0),Mitarbeiter!$D217),TODAY()),Einstellungen!$F$13:$F$67)))*N(Mitarbeiter!$E217)/IF(Einstellungen!$C$11="7 Tage",7,5),N('Ist-Stunden'!AO217)+(N(Krankheitstage!BN217)+N(Krankheitstage!BZ217))*N($C217))))</f>
        <v/>
      </c>
      <c r="BT217" s="76">
        <f>IF($B217="",0,IF(Einstellungen!$C$10="Ja",MAX(IF(Einstellungen!$C$11="7 Tage",MAX(0,(MIN(DATE(2029,2,0),IF(Mitarbeiter!$D217="",DATE(2029,2,0),Mitarbeiter!$D217),TODAY()))-(MAX(DATE(2029,1,1),Mitarbeiter!$C217))+1),MAX(0,NETWORKDAYS(MAX(DATE(2029,1,1),Mitarbeiter!$C217),MIN(DATE(2029,2,0),IF(Mitarbeiter!$D217="",DATE(2029,2,0),Mitarbeiter!$D217),TODAY()),Einstellungen!$F$13:$F$67)))*N(Mitarbeiter!$E217)/IF(Einstellungen!$C$11="7 Tage",7,5),N('Ist-Stunden'!AP217)),MAX(IF(Einstellungen!$C$11="7 Tage",MAX(0,(MIN(DATE(2029,2,0),IF(Mitarbeiter!$D217="",DATE(2029,2,0),Mitarbeiter!$D217),TODAY()))-(MAX(DATE(2029,1,1),Mitarbeiter!$C217))+1),MAX(0,NETWORKDAYS(MAX(DATE(2029,1,1),Mitarbeiter!$C217),MIN(DATE(2029,2,0),IF(Mitarbeiter!$D217="",DATE(2029,2,0),Mitarbeiter!$D217),TODAY()),Einstellungen!$F$13:$F$67)))*N(Mitarbeiter!$E217)/IF(Einstellungen!$C$11="7 Tage",7,5),N('Ist-Stunden'!AP217)+(N(Krankheitstage!CA217)+N(Krankheitstage!CM217))*N($C217))))</f>
        <v/>
      </c>
      <c r="BU217" s="76">
        <f>IF($B217="",0,IF(Einstellungen!$C$10="Ja",MAX(IF(Einstellungen!$C$11="7 Tage",MAX(0,(MIN(DATE(2029,3,0),IF(Mitarbeiter!$D217="",DATE(2029,3,0),Mitarbeiter!$D217),TODAY()))-(MAX(DATE(2029,2,1),Mitarbeiter!$C217))+1),MAX(0,NETWORKDAYS(MAX(DATE(2029,2,1),Mitarbeiter!$C217),MIN(DATE(2029,3,0),IF(Mitarbeiter!$D217="",DATE(2029,3,0),Mitarbeiter!$D217),TODAY()),Einstellungen!$F$13:$F$67)))*N(Mitarbeiter!$E217)/IF(Einstellungen!$C$11="7 Tage",7,5),N('Ist-Stunden'!AQ217)),MAX(IF(Einstellungen!$C$11="7 Tage",MAX(0,(MIN(DATE(2029,3,0),IF(Mitarbeiter!$D217="",DATE(2029,3,0),Mitarbeiter!$D217),TODAY()))-(MAX(DATE(2029,2,1),Mitarbeiter!$C217))+1),MAX(0,NETWORKDAYS(MAX(DATE(2029,2,1),Mitarbeiter!$C217),MIN(DATE(2029,3,0),IF(Mitarbeiter!$D217="",DATE(2029,3,0),Mitarbeiter!$D217),TODAY()),Einstellungen!$F$13:$F$67)))*N(Mitarbeiter!$E217)/IF(Einstellungen!$C$11="7 Tage",7,5),N('Ist-Stunden'!AQ217)+(N(Krankheitstage!CB217)+N(Krankheitstage!CN217))*N($C217))))</f>
        <v/>
      </c>
      <c r="BV217" s="76">
        <f>IF($B217="",0,IF(Einstellungen!$C$10="Ja",MAX(IF(Einstellungen!$C$11="7 Tage",MAX(0,(MIN(DATE(2029,4,0),IF(Mitarbeiter!$D217="",DATE(2029,4,0),Mitarbeiter!$D217),TODAY()))-(MAX(DATE(2029,3,1),Mitarbeiter!$C217))+1),MAX(0,NETWORKDAYS(MAX(DATE(2029,3,1),Mitarbeiter!$C217),MIN(DATE(2029,4,0),IF(Mitarbeiter!$D217="",DATE(2029,4,0),Mitarbeiter!$D217),TODAY()),Einstellungen!$F$13:$F$67)))*N(Mitarbeiter!$E217)/IF(Einstellungen!$C$11="7 Tage",7,5),N('Ist-Stunden'!AR217)),MAX(IF(Einstellungen!$C$11="7 Tage",MAX(0,(MIN(DATE(2029,4,0),IF(Mitarbeiter!$D217="",DATE(2029,4,0),Mitarbeiter!$D217),TODAY()))-(MAX(DATE(2029,3,1),Mitarbeiter!$C217))+1),MAX(0,NETWORKDAYS(MAX(DATE(2029,3,1),Mitarbeiter!$C217),MIN(DATE(2029,4,0),IF(Mitarbeiter!$D217="",DATE(2029,4,0),Mitarbeiter!$D217),TODAY()),Einstellungen!$F$13:$F$67)))*N(Mitarbeiter!$E217)/IF(Einstellungen!$C$11="7 Tage",7,5),N('Ist-Stunden'!AR217)+(N(Krankheitstage!CC217)+N(Krankheitstage!CO217))*N($C217))))</f>
        <v/>
      </c>
      <c r="BW217" s="76">
        <f>IF($B217="",0,IF(Einstellungen!$C$10="Ja",MAX(IF(Einstellungen!$C$11="7 Tage",MAX(0,(MIN(DATE(2029,5,0),IF(Mitarbeiter!$D217="",DATE(2029,5,0),Mitarbeiter!$D217),TODAY()))-(MAX(DATE(2029,4,1),Mitarbeiter!$C217))+1),MAX(0,NETWORKDAYS(MAX(DATE(2029,4,1),Mitarbeiter!$C217),MIN(DATE(2029,5,0),IF(Mitarbeiter!$D217="",DATE(2029,5,0),Mitarbeiter!$D217),TODAY()),Einstellungen!$F$13:$F$67)))*N(Mitarbeiter!$E217)/IF(Einstellungen!$C$11="7 Tage",7,5),N('Ist-Stunden'!AS217)),MAX(IF(Einstellungen!$C$11="7 Tage",MAX(0,(MIN(DATE(2029,5,0),IF(Mitarbeiter!$D217="",DATE(2029,5,0),Mitarbeiter!$D217),TODAY()))-(MAX(DATE(2029,4,1),Mitarbeiter!$C217))+1),MAX(0,NETWORKDAYS(MAX(DATE(2029,4,1),Mitarbeiter!$C217),MIN(DATE(2029,5,0),IF(Mitarbeiter!$D217="",DATE(2029,5,0),Mitarbeiter!$D217),TODAY()),Einstellungen!$F$13:$F$67)))*N(Mitarbeiter!$E217)/IF(Einstellungen!$C$11="7 Tage",7,5),N('Ist-Stunden'!AS217)+(N(Krankheitstage!CD217)+N(Krankheitstage!CP217))*N($C217))))</f>
        <v/>
      </c>
      <c r="BX217" s="76">
        <f>IF($B217="",0,IF(Einstellungen!$C$10="Ja",MAX(IF(Einstellungen!$C$11="7 Tage",MAX(0,(MIN(DATE(2029,6,0),IF(Mitarbeiter!$D217="",DATE(2029,6,0),Mitarbeiter!$D217),TODAY()))-(MAX(DATE(2029,5,1),Mitarbeiter!$C217))+1),MAX(0,NETWORKDAYS(MAX(DATE(2029,5,1),Mitarbeiter!$C217),MIN(DATE(2029,6,0),IF(Mitarbeiter!$D217="",DATE(2029,6,0),Mitarbeiter!$D217),TODAY()),Einstellungen!$F$13:$F$67)))*N(Mitarbeiter!$E217)/IF(Einstellungen!$C$11="7 Tage",7,5),N('Ist-Stunden'!AT217)),MAX(IF(Einstellungen!$C$11="7 Tage",MAX(0,(MIN(DATE(2029,6,0),IF(Mitarbeiter!$D217="",DATE(2029,6,0),Mitarbeiter!$D217),TODAY()))-(MAX(DATE(2029,5,1),Mitarbeiter!$C217))+1),MAX(0,NETWORKDAYS(MAX(DATE(2029,5,1),Mitarbeiter!$C217),MIN(DATE(2029,6,0),IF(Mitarbeiter!$D217="",DATE(2029,6,0),Mitarbeiter!$D217),TODAY()),Einstellungen!$F$13:$F$67)))*N(Mitarbeiter!$E217)/IF(Einstellungen!$C$11="7 Tage",7,5),N('Ist-Stunden'!AT217)+(N(Krankheitstage!CE217)+N(Krankheitstage!CQ217))*N($C217))))</f>
        <v/>
      </c>
      <c r="BY217" s="76">
        <f>IF($B217="",0,IF(Einstellungen!$C$10="Ja",MAX(IF(Einstellungen!$C$11="7 Tage",MAX(0,(MIN(DATE(2029,7,0),IF(Mitarbeiter!$D217="",DATE(2029,7,0),Mitarbeiter!$D217),TODAY()))-(MAX(DATE(2029,6,1),Mitarbeiter!$C217))+1),MAX(0,NETWORKDAYS(MAX(DATE(2029,6,1),Mitarbeiter!$C217),MIN(DATE(2029,7,0),IF(Mitarbeiter!$D217="",DATE(2029,7,0),Mitarbeiter!$D217),TODAY()),Einstellungen!$F$13:$F$67)))*N(Mitarbeiter!$E217)/IF(Einstellungen!$C$11="7 Tage",7,5),N('Ist-Stunden'!AU217)),MAX(IF(Einstellungen!$C$11="7 Tage",MAX(0,(MIN(DATE(2029,7,0),IF(Mitarbeiter!$D217="",DATE(2029,7,0),Mitarbeiter!$D217),TODAY()))-(MAX(DATE(2029,6,1),Mitarbeiter!$C217))+1),MAX(0,NETWORKDAYS(MAX(DATE(2029,6,1),Mitarbeiter!$C217),MIN(DATE(2029,7,0),IF(Mitarbeiter!$D217="",DATE(2029,7,0),Mitarbeiter!$D217),TODAY()),Einstellungen!$F$13:$F$67)))*N(Mitarbeiter!$E217)/IF(Einstellungen!$C$11="7 Tage",7,5),N('Ist-Stunden'!AU217)+(N(Krankheitstage!CF217)+N(Krankheitstage!CR217))*N($C217))))</f>
        <v/>
      </c>
      <c r="BZ217" s="76">
        <f>IF($B217="",0,IF(Einstellungen!$C$10="Ja",MAX(IF(Einstellungen!$C$11="7 Tage",MAX(0,(MIN(DATE(2029,8,0),IF(Mitarbeiter!$D217="",DATE(2029,8,0),Mitarbeiter!$D217),TODAY()))-(MAX(DATE(2029,7,1),Mitarbeiter!$C217))+1),MAX(0,NETWORKDAYS(MAX(DATE(2029,7,1),Mitarbeiter!$C217),MIN(DATE(2029,8,0),IF(Mitarbeiter!$D217="",DATE(2029,8,0),Mitarbeiter!$D217),TODAY()),Einstellungen!$F$13:$F$67)))*N(Mitarbeiter!$E217)/IF(Einstellungen!$C$11="7 Tage",7,5),N('Ist-Stunden'!AV217)),MAX(IF(Einstellungen!$C$11="7 Tage",MAX(0,(MIN(DATE(2029,8,0),IF(Mitarbeiter!$D217="",DATE(2029,8,0),Mitarbeiter!$D217),TODAY()))-(MAX(DATE(2029,7,1),Mitarbeiter!$C217))+1),MAX(0,NETWORKDAYS(MAX(DATE(2029,7,1),Mitarbeiter!$C217),MIN(DATE(2029,8,0),IF(Mitarbeiter!$D217="",DATE(2029,8,0),Mitarbeiter!$D217),TODAY()),Einstellungen!$F$13:$F$67)))*N(Mitarbeiter!$E217)/IF(Einstellungen!$C$11="7 Tage",7,5),N('Ist-Stunden'!AV217)+(N(Krankheitstage!CG217)+N(Krankheitstage!CS217))*N($C217))))</f>
        <v/>
      </c>
      <c r="CA217" s="76">
        <f>IF($B217="",0,IF(Einstellungen!$C$10="Ja",MAX(IF(Einstellungen!$C$11="7 Tage",MAX(0,(MIN(DATE(2029,9,0),IF(Mitarbeiter!$D217="",DATE(2029,9,0),Mitarbeiter!$D217),TODAY()))-(MAX(DATE(2029,8,1),Mitarbeiter!$C217))+1),MAX(0,NETWORKDAYS(MAX(DATE(2029,8,1),Mitarbeiter!$C217),MIN(DATE(2029,9,0),IF(Mitarbeiter!$D217="",DATE(2029,9,0),Mitarbeiter!$D217),TODAY()),Einstellungen!$F$13:$F$67)))*N(Mitarbeiter!$E217)/IF(Einstellungen!$C$11="7 Tage",7,5),N('Ist-Stunden'!AW217)),MAX(IF(Einstellungen!$C$11="7 Tage",MAX(0,(MIN(DATE(2029,9,0),IF(Mitarbeiter!$D217="",DATE(2029,9,0),Mitarbeiter!$D217),TODAY()))-(MAX(DATE(2029,8,1),Mitarbeiter!$C217))+1),MAX(0,NETWORKDAYS(MAX(DATE(2029,8,1),Mitarbeiter!$C217),MIN(DATE(2029,9,0),IF(Mitarbeiter!$D217="",DATE(2029,9,0),Mitarbeiter!$D217),TODAY()),Einstellungen!$F$13:$F$67)))*N(Mitarbeiter!$E217)/IF(Einstellungen!$C$11="7 Tage",7,5),N('Ist-Stunden'!AW217)+(N(Krankheitstage!CH217)+N(Krankheitstage!CT217))*N($C217))))</f>
        <v/>
      </c>
      <c r="CB217" s="76">
        <f>IF($B217="",0,IF(Einstellungen!$C$10="Ja",MAX(IF(Einstellungen!$C$11="7 Tage",MAX(0,(MIN(DATE(2029,10,0),IF(Mitarbeiter!$D217="",DATE(2029,10,0),Mitarbeiter!$D217),TODAY()))-(MAX(DATE(2029,9,1),Mitarbeiter!$C217))+1),MAX(0,NETWORKDAYS(MAX(DATE(2029,9,1),Mitarbeiter!$C217),MIN(DATE(2029,10,0),IF(Mitarbeiter!$D217="",DATE(2029,10,0),Mitarbeiter!$D217),TODAY()),Einstellungen!$F$13:$F$67)))*N(Mitarbeiter!$E217)/IF(Einstellungen!$C$11="7 Tage",7,5),N('Ist-Stunden'!AX217)),MAX(IF(Einstellungen!$C$11="7 Tage",MAX(0,(MIN(DATE(2029,10,0),IF(Mitarbeiter!$D217="",DATE(2029,10,0),Mitarbeiter!$D217),TODAY()))-(MAX(DATE(2029,9,1),Mitarbeiter!$C217))+1),MAX(0,NETWORKDAYS(MAX(DATE(2029,9,1),Mitarbeiter!$C217),MIN(DATE(2029,10,0),IF(Mitarbeiter!$D217="",DATE(2029,10,0),Mitarbeiter!$D217),TODAY()),Einstellungen!$F$13:$F$67)))*N(Mitarbeiter!$E217)/IF(Einstellungen!$C$11="7 Tage",7,5),N('Ist-Stunden'!AX217)+(N(Krankheitstage!CI217)+N(Krankheitstage!CU217))*N($C217))))</f>
        <v/>
      </c>
      <c r="CC217" s="76">
        <f>IF($B217="",0,IF(Einstellungen!$C$10="Ja",MAX(IF(Einstellungen!$C$11="7 Tage",MAX(0,(MIN(DATE(2029,11,0),IF(Mitarbeiter!$D217="",DATE(2029,11,0),Mitarbeiter!$D217),TODAY()))-(MAX(DATE(2029,10,1),Mitarbeiter!$C217))+1),MAX(0,NETWORKDAYS(MAX(DATE(2029,10,1),Mitarbeiter!$C217),MIN(DATE(2029,11,0),IF(Mitarbeiter!$D217="",DATE(2029,11,0),Mitarbeiter!$D217),TODAY()),Einstellungen!$F$13:$F$67)))*N(Mitarbeiter!$E217)/IF(Einstellungen!$C$11="7 Tage",7,5),N('Ist-Stunden'!AY217)),MAX(IF(Einstellungen!$C$11="7 Tage",MAX(0,(MIN(DATE(2029,11,0),IF(Mitarbeiter!$D217="",DATE(2029,11,0),Mitarbeiter!$D217),TODAY()))-(MAX(DATE(2029,10,1),Mitarbeiter!$C217))+1),MAX(0,NETWORKDAYS(MAX(DATE(2029,10,1),Mitarbeiter!$C217),MIN(DATE(2029,11,0),IF(Mitarbeiter!$D217="",DATE(2029,11,0),Mitarbeiter!$D217),TODAY()),Einstellungen!$F$13:$F$67)))*N(Mitarbeiter!$E217)/IF(Einstellungen!$C$11="7 Tage",7,5),N('Ist-Stunden'!AY217)+(N(Krankheitstage!CJ217)+N(Krankheitstage!CV217))*N($C217))))</f>
        <v/>
      </c>
      <c r="CD217" s="76">
        <f>IF($B217="",0,IF(Einstellungen!$C$10="Ja",MAX(IF(Einstellungen!$C$11="7 Tage",MAX(0,(MIN(DATE(2029,12,0),IF(Mitarbeiter!$D217="",DATE(2029,12,0),Mitarbeiter!$D217),TODAY()))-(MAX(DATE(2029,11,1),Mitarbeiter!$C217))+1),MAX(0,NETWORKDAYS(MAX(DATE(2029,11,1),Mitarbeiter!$C217),MIN(DATE(2029,12,0),IF(Mitarbeiter!$D217="",DATE(2029,12,0),Mitarbeiter!$D217),TODAY()),Einstellungen!$F$13:$F$67)))*N(Mitarbeiter!$E217)/IF(Einstellungen!$C$11="7 Tage",7,5),N('Ist-Stunden'!AZ217)),MAX(IF(Einstellungen!$C$11="7 Tage",MAX(0,(MIN(DATE(2029,12,0),IF(Mitarbeiter!$D217="",DATE(2029,12,0),Mitarbeiter!$D217),TODAY()))-(MAX(DATE(2029,11,1),Mitarbeiter!$C217))+1),MAX(0,NETWORKDAYS(MAX(DATE(2029,11,1),Mitarbeiter!$C217),MIN(DATE(2029,12,0),IF(Mitarbeiter!$D217="",DATE(2029,12,0),Mitarbeiter!$D217),TODAY()),Einstellungen!$F$13:$F$67)))*N(Mitarbeiter!$E217)/IF(Einstellungen!$C$11="7 Tage",7,5),N('Ist-Stunden'!AZ217)+(N(Krankheitstage!CK217)+N(Krankheitstage!CW217))*N($C217))))</f>
        <v/>
      </c>
      <c r="CE217" s="76">
        <f>IF($B217="",0,IF(Einstellungen!$C$10="Ja",MAX(IF(Einstellungen!$C$11="7 Tage",MAX(0,(MIN(DATE(2029,13,0),IF(Mitarbeiter!$D217="",DATE(2029,13,0),Mitarbeiter!$D217),TODAY()))-(MAX(DATE(2029,12,1),Mitarbeiter!$C217))+1),MAX(0,NETWORKDAYS(MAX(DATE(2029,12,1),Mitarbeiter!$C217),MIN(DATE(2029,13,0),IF(Mitarbeiter!$D217="",DATE(2029,13,0),Mitarbeiter!$D217),TODAY()),Einstellungen!$F$13:$F$67)))*N(Mitarbeiter!$E217)/IF(Einstellungen!$C$11="7 Tage",7,5),N('Ist-Stunden'!BA217)),MAX(IF(Einstellungen!$C$11="7 Tage",MAX(0,(MIN(DATE(2029,13,0),IF(Mitarbeiter!$D217="",DATE(2029,13,0),Mitarbeiter!$D217),TODAY()))-(MAX(DATE(2029,12,1),Mitarbeiter!$C217))+1),MAX(0,NETWORKDAYS(MAX(DATE(2029,12,1),Mitarbeiter!$C217),MIN(DATE(2029,13,0),IF(Mitarbeiter!$D217="",DATE(2029,13,0),Mitarbeiter!$D217),TODAY()),Einstellungen!$F$13:$F$67)))*N(Mitarbeiter!$E217)/IF(Einstellungen!$C$11="7 Tage",7,5),N('Ist-Stunden'!BA217)+(N(Krankheitstage!CL217)+N(Krankheitstage!CX217))*N($C217))))</f>
        <v/>
      </c>
      <c r="CF217" s="76">
        <f>IF($B217="",0,IF(Einstellungen!$C$10="Ja",MAX(IF(Einstellungen!$C$11="7 Tage",MAX(0,(MIN(DATE(2030,2,0),IF(Mitarbeiter!$D217="",DATE(2030,2,0),Mitarbeiter!$D217),TODAY()))-(MAX(DATE(2030,1,1),Mitarbeiter!$C217))+1),MAX(0,NETWORKDAYS(MAX(DATE(2030,1,1),Mitarbeiter!$C217),MIN(DATE(2030,2,0),IF(Mitarbeiter!$D217="",DATE(2030,2,0),Mitarbeiter!$D217),TODAY()),Einstellungen!$F$13:$F$67)))*N(Mitarbeiter!$E217)/IF(Einstellungen!$C$11="7 Tage",7,5),N('Ist-Stunden'!BB217)),MAX(IF(Einstellungen!$C$11="7 Tage",MAX(0,(MIN(DATE(2030,2,0),IF(Mitarbeiter!$D217="",DATE(2030,2,0),Mitarbeiter!$D217),TODAY()))-(MAX(DATE(2030,1,1),Mitarbeiter!$C217))+1),MAX(0,NETWORKDAYS(MAX(DATE(2030,1,1),Mitarbeiter!$C217),MIN(DATE(2030,2,0),IF(Mitarbeiter!$D217="",DATE(2030,2,0),Mitarbeiter!$D217),TODAY()),Einstellungen!$F$13:$F$67)))*N(Mitarbeiter!$E217)/IF(Einstellungen!$C$11="7 Tage",7,5),N('Ist-Stunden'!BB217)+(N(Krankheitstage!CY217)+N(Krankheitstage!DK217))*N($C217))))</f>
        <v/>
      </c>
      <c r="CG217" s="76">
        <f>IF($B217="",0,IF(Einstellungen!$C$10="Ja",MAX(IF(Einstellungen!$C$11="7 Tage",MAX(0,(MIN(DATE(2030,3,0),IF(Mitarbeiter!$D217="",DATE(2030,3,0),Mitarbeiter!$D217),TODAY()))-(MAX(DATE(2030,2,1),Mitarbeiter!$C217))+1),MAX(0,NETWORKDAYS(MAX(DATE(2030,2,1),Mitarbeiter!$C217),MIN(DATE(2030,3,0),IF(Mitarbeiter!$D217="",DATE(2030,3,0),Mitarbeiter!$D217),TODAY()),Einstellungen!$F$13:$F$67)))*N(Mitarbeiter!$E217)/IF(Einstellungen!$C$11="7 Tage",7,5),N('Ist-Stunden'!BC217)),MAX(IF(Einstellungen!$C$11="7 Tage",MAX(0,(MIN(DATE(2030,3,0),IF(Mitarbeiter!$D217="",DATE(2030,3,0),Mitarbeiter!$D217),TODAY()))-(MAX(DATE(2030,2,1),Mitarbeiter!$C217))+1),MAX(0,NETWORKDAYS(MAX(DATE(2030,2,1),Mitarbeiter!$C217),MIN(DATE(2030,3,0),IF(Mitarbeiter!$D217="",DATE(2030,3,0),Mitarbeiter!$D217),TODAY()),Einstellungen!$F$13:$F$67)))*N(Mitarbeiter!$E217)/IF(Einstellungen!$C$11="7 Tage",7,5),N('Ist-Stunden'!BC217)+(N(Krankheitstage!CZ217)+N(Krankheitstage!DL217))*N($C217))))</f>
        <v/>
      </c>
      <c r="CH217" s="76">
        <f>IF($B217="",0,IF(Einstellungen!$C$10="Ja",MAX(IF(Einstellungen!$C$11="7 Tage",MAX(0,(MIN(DATE(2030,4,0),IF(Mitarbeiter!$D217="",DATE(2030,4,0),Mitarbeiter!$D217),TODAY()))-(MAX(DATE(2030,3,1),Mitarbeiter!$C217))+1),MAX(0,NETWORKDAYS(MAX(DATE(2030,3,1),Mitarbeiter!$C217),MIN(DATE(2030,4,0),IF(Mitarbeiter!$D217="",DATE(2030,4,0),Mitarbeiter!$D217),TODAY()),Einstellungen!$F$13:$F$67)))*N(Mitarbeiter!$E217)/IF(Einstellungen!$C$11="7 Tage",7,5),N('Ist-Stunden'!BD217)),MAX(IF(Einstellungen!$C$11="7 Tage",MAX(0,(MIN(DATE(2030,4,0),IF(Mitarbeiter!$D217="",DATE(2030,4,0),Mitarbeiter!$D217),TODAY()))-(MAX(DATE(2030,3,1),Mitarbeiter!$C217))+1),MAX(0,NETWORKDAYS(MAX(DATE(2030,3,1),Mitarbeiter!$C217),MIN(DATE(2030,4,0),IF(Mitarbeiter!$D217="",DATE(2030,4,0),Mitarbeiter!$D217),TODAY()),Einstellungen!$F$13:$F$67)))*N(Mitarbeiter!$E217)/IF(Einstellungen!$C$11="7 Tage",7,5),N('Ist-Stunden'!BD217)+(N(Krankheitstage!DA217)+N(Krankheitstage!DM217))*N($C217))))</f>
        <v/>
      </c>
      <c r="CI217" s="76">
        <f>IF($B217="",0,IF(Einstellungen!$C$10="Ja",MAX(IF(Einstellungen!$C$11="7 Tage",MAX(0,(MIN(DATE(2030,5,0),IF(Mitarbeiter!$D217="",DATE(2030,5,0),Mitarbeiter!$D217),TODAY()))-(MAX(DATE(2030,4,1),Mitarbeiter!$C217))+1),MAX(0,NETWORKDAYS(MAX(DATE(2030,4,1),Mitarbeiter!$C217),MIN(DATE(2030,5,0),IF(Mitarbeiter!$D217="",DATE(2030,5,0),Mitarbeiter!$D217),TODAY()),Einstellungen!$F$13:$F$67)))*N(Mitarbeiter!$E217)/IF(Einstellungen!$C$11="7 Tage",7,5),N('Ist-Stunden'!BE217)),MAX(IF(Einstellungen!$C$11="7 Tage",MAX(0,(MIN(DATE(2030,5,0),IF(Mitarbeiter!$D217="",DATE(2030,5,0),Mitarbeiter!$D217),TODAY()))-(MAX(DATE(2030,4,1),Mitarbeiter!$C217))+1),MAX(0,NETWORKDAYS(MAX(DATE(2030,4,1),Mitarbeiter!$C217),MIN(DATE(2030,5,0),IF(Mitarbeiter!$D217="",DATE(2030,5,0),Mitarbeiter!$D217),TODAY()),Einstellungen!$F$13:$F$67)))*N(Mitarbeiter!$E217)/IF(Einstellungen!$C$11="7 Tage",7,5),N('Ist-Stunden'!BE217)+(N(Krankheitstage!DB217)+N(Krankheitstage!DN217))*N($C217))))</f>
        <v/>
      </c>
      <c r="CJ217" s="76">
        <f>IF($B217="",0,IF(Einstellungen!$C$10="Ja",MAX(IF(Einstellungen!$C$11="7 Tage",MAX(0,(MIN(DATE(2030,6,0),IF(Mitarbeiter!$D217="",DATE(2030,6,0),Mitarbeiter!$D217),TODAY()))-(MAX(DATE(2030,5,1),Mitarbeiter!$C217))+1),MAX(0,NETWORKDAYS(MAX(DATE(2030,5,1),Mitarbeiter!$C217),MIN(DATE(2030,6,0),IF(Mitarbeiter!$D217="",DATE(2030,6,0),Mitarbeiter!$D217),TODAY()),Einstellungen!$F$13:$F$67)))*N(Mitarbeiter!$E217)/IF(Einstellungen!$C$11="7 Tage",7,5),N('Ist-Stunden'!BF217)),MAX(IF(Einstellungen!$C$11="7 Tage",MAX(0,(MIN(DATE(2030,6,0),IF(Mitarbeiter!$D217="",DATE(2030,6,0),Mitarbeiter!$D217),TODAY()))-(MAX(DATE(2030,5,1),Mitarbeiter!$C217))+1),MAX(0,NETWORKDAYS(MAX(DATE(2030,5,1),Mitarbeiter!$C217),MIN(DATE(2030,6,0),IF(Mitarbeiter!$D217="",DATE(2030,6,0),Mitarbeiter!$D217),TODAY()),Einstellungen!$F$13:$F$67)))*N(Mitarbeiter!$E217)/IF(Einstellungen!$C$11="7 Tage",7,5),N('Ist-Stunden'!BF217)+(N(Krankheitstage!DC217)+N(Krankheitstage!DO217))*N($C217))))</f>
        <v/>
      </c>
      <c r="CK217" s="76">
        <f>IF($B217="",0,IF(Einstellungen!$C$10="Ja",MAX(IF(Einstellungen!$C$11="7 Tage",MAX(0,(MIN(DATE(2030,7,0),IF(Mitarbeiter!$D217="",DATE(2030,7,0),Mitarbeiter!$D217),TODAY()))-(MAX(DATE(2030,6,1),Mitarbeiter!$C217))+1),MAX(0,NETWORKDAYS(MAX(DATE(2030,6,1),Mitarbeiter!$C217),MIN(DATE(2030,7,0),IF(Mitarbeiter!$D217="",DATE(2030,7,0),Mitarbeiter!$D217),TODAY()),Einstellungen!$F$13:$F$67)))*N(Mitarbeiter!$E217)/IF(Einstellungen!$C$11="7 Tage",7,5),N('Ist-Stunden'!BG217)),MAX(IF(Einstellungen!$C$11="7 Tage",MAX(0,(MIN(DATE(2030,7,0),IF(Mitarbeiter!$D217="",DATE(2030,7,0),Mitarbeiter!$D217),TODAY()))-(MAX(DATE(2030,6,1),Mitarbeiter!$C217))+1),MAX(0,NETWORKDAYS(MAX(DATE(2030,6,1),Mitarbeiter!$C217),MIN(DATE(2030,7,0),IF(Mitarbeiter!$D217="",DATE(2030,7,0),Mitarbeiter!$D217),TODAY()),Einstellungen!$F$13:$F$67)))*N(Mitarbeiter!$E217)/IF(Einstellungen!$C$11="7 Tage",7,5),N('Ist-Stunden'!BG217)+(N(Krankheitstage!DD217)+N(Krankheitstage!DP217))*N($C217))))</f>
        <v/>
      </c>
      <c r="CL217" s="76">
        <f>IF($B217="",0,IF(Einstellungen!$C$10="Ja",MAX(IF(Einstellungen!$C$11="7 Tage",MAX(0,(MIN(DATE(2030,8,0),IF(Mitarbeiter!$D217="",DATE(2030,8,0),Mitarbeiter!$D217),TODAY()))-(MAX(DATE(2030,7,1),Mitarbeiter!$C217))+1),MAX(0,NETWORKDAYS(MAX(DATE(2030,7,1),Mitarbeiter!$C217),MIN(DATE(2030,8,0),IF(Mitarbeiter!$D217="",DATE(2030,8,0),Mitarbeiter!$D217),TODAY()),Einstellungen!$F$13:$F$67)))*N(Mitarbeiter!$E217)/IF(Einstellungen!$C$11="7 Tage",7,5),N('Ist-Stunden'!BH217)),MAX(IF(Einstellungen!$C$11="7 Tage",MAX(0,(MIN(DATE(2030,8,0),IF(Mitarbeiter!$D217="",DATE(2030,8,0),Mitarbeiter!$D217),TODAY()))-(MAX(DATE(2030,7,1),Mitarbeiter!$C217))+1),MAX(0,NETWORKDAYS(MAX(DATE(2030,7,1),Mitarbeiter!$C217),MIN(DATE(2030,8,0),IF(Mitarbeiter!$D217="",DATE(2030,8,0),Mitarbeiter!$D217),TODAY()),Einstellungen!$F$13:$F$67)))*N(Mitarbeiter!$E217)/IF(Einstellungen!$C$11="7 Tage",7,5),N('Ist-Stunden'!BH217)+(N(Krankheitstage!DE217)+N(Krankheitstage!DQ217))*N($C217))))</f>
        <v/>
      </c>
      <c r="CM217" s="76">
        <f>IF($B217="",0,IF(Einstellungen!$C$10="Ja",MAX(IF(Einstellungen!$C$11="7 Tage",MAX(0,(MIN(DATE(2030,9,0),IF(Mitarbeiter!$D217="",DATE(2030,9,0),Mitarbeiter!$D217),TODAY()))-(MAX(DATE(2030,8,1),Mitarbeiter!$C217))+1),MAX(0,NETWORKDAYS(MAX(DATE(2030,8,1),Mitarbeiter!$C217),MIN(DATE(2030,9,0),IF(Mitarbeiter!$D217="",DATE(2030,9,0),Mitarbeiter!$D217),TODAY()),Einstellungen!$F$13:$F$67)))*N(Mitarbeiter!$E217)/IF(Einstellungen!$C$11="7 Tage",7,5),N('Ist-Stunden'!BI217)),MAX(IF(Einstellungen!$C$11="7 Tage",MAX(0,(MIN(DATE(2030,9,0),IF(Mitarbeiter!$D217="",DATE(2030,9,0),Mitarbeiter!$D217),TODAY()))-(MAX(DATE(2030,8,1),Mitarbeiter!$C217))+1),MAX(0,NETWORKDAYS(MAX(DATE(2030,8,1),Mitarbeiter!$C217),MIN(DATE(2030,9,0),IF(Mitarbeiter!$D217="",DATE(2030,9,0),Mitarbeiter!$D217),TODAY()),Einstellungen!$F$13:$F$67)))*N(Mitarbeiter!$E217)/IF(Einstellungen!$C$11="7 Tage",7,5),N('Ist-Stunden'!BI217)+(N(Krankheitstage!DF217)+N(Krankheitstage!DR217))*N($C217))))</f>
        <v/>
      </c>
      <c r="CN217" s="76">
        <f>IF($B217="",0,IF(Einstellungen!$C$10="Ja",MAX(IF(Einstellungen!$C$11="7 Tage",MAX(0,(MIN(DATE(2030,10,0),IF(Mitarbeiter!$D217="",DATE(2030,10,0),Mitarbeiter!$D217),TODAY()))-(MAX(DATE(2030,9,1),Mitarbeiter!$C217))+1),MAX(0,NETWORKDAYS(MAX(DATE(2030,9,1),Mitarbeiter!$C217),MIN(DATE(2030,10,0),IF(Mitarbeiter!$D217="",DATE(2030,10,0),Mitarbeiter!$D217),TODAY()),Einstellungen!$F$13:$F$67)))*N(Mitarbeiter!$E217)/IF(Einstellungen!$C$11="7 Tage",7,5),N('Ist-Stunden'!BJ217)),MAX(IF(Einstellungen!$C$11="7 Tage",MAX(0,(MIN(DATE(2030,10,0),IF(Mitarbeiter!$D217="",DATE(2030,10,0),Mitarbeiter!$D217),TODAY()))-(MAX(DATE(2030,9,1),Mitarbeiter!$C217))+1),MAX(0,NETWORKDAYS(MAX(DATE(2030,9,1),Mitarbeiter!$C217),MIN(DATE(2030,10,0),IF(Mitarbeiter!$D217="",DATE(2030,10,0),Mitarbeiter!$D217),TODAY()),Einstellungen!$F$13:$F$67)))*N(Mitarbeiter!$E217)/IF(Einstellungen!$C$11="7 Tage",7,5),N('Ist-Stunden'!BJ217)+(N(Krankheitstage!DG217)+N(Krankheitstage!DS217))*N($C217))))</f>
        <v/>
      </c>
      <c r="CO217" s="76">
        <f>IF($B217="",0,IF(Einstellungen!$C$10="Ja",MAX(IF(Einstellungen!$C$11="7 Tage",MAX(0,(MIN(DATE(2030,11,0),IF(Mitarbeiter!$D217="",DATE(2030,11,0),Mitarbeiter!$D217),TODAY()))-(MAX(DATE(2030,10,1),Mitarbeiter!$C217))+1),MAX(0,NETWORKDAYS(MAX(DATE(2030,10,1),Mitarbeiter!$C217),MIN(DATE(2030,11,0),IF(Mitarbeiter!$D217="",DATE(2030,11,0),Mitarbeiter!$D217),TODAY()),Einstellungen!$F$13:$F$67)))*N(Mitarbeiter!$E217)/IF(Einstellungen!$C$11="7 Tage",7,5),N('Ist-Stunden'!BK217)),MAX(IF(Einstellungen!$C$11="7 Tage",MAX(0,(MIN(DATE(2030,11,0),IF(Mitarbeiter!$D217="",DATE(2030,11,0),Mitarbeiter!$D217),TODAY()))-(MAX(DATE(2030,10,1),Mitarbeiter!$C217))+1),MAX(0,NETWORKDAYS(MAX(DATE(2030,10,1),Mitarbeiter!$C217),MIN(DATE(2030,11,0),IF(Mitarbeiter!$D217="",DATE(2030,11,0),Mitarbeiter!$D217),TODAY()),Einstellungen!$F$13:$F$67)))*N(Mitarbeiter!$E217)/IF(Einstellungen!$C$11="7 Tage",7,5),N('Ist-Stunden'!BK217)+(N(Krankheitstage!DH217)+N(Krankheitstage!DT217))*N($C217))))</f>
        <v/>
      </c>
      <c r="CP217" s="76">
        <f>IF($B217="",0,IF(Einstellungen!$C$10="Ja",MAX(IF(Einstellungen!$C$11="7 Tage",MAX(0,(MIN(DATE(2030,12,0),IF(Mitarbeiter!$D217="",DATE(2030,12,0),Mitarbeiter!$D217),TODAY()))-(MAX(DATE(2030,11,1),Mitarbeiter!$C217))+1),MAX(0,NETWORKDAYS(MAX(DATE(2030,11,1),Mitarbeiter!$C217),MIN(DATE(2030,12,0),IF(Mitarbeiter!$D217="",DATE(2030,12,0),Mitarbeiter!$D217),TODAY()),Einstellungen!$F$13:$F$67)))*N(Mitarbeiter!$E217)/IF(Einstellungen!$C$11="7 Tage",7,5),N('Ist-Stunden'!BL217)),MAX(IF(Einstellungen!$C$11="7 Tage",MAX(0,(MIN(DATE(2030,12,0),IF(Mitarbeiter!$D217="",DATE(2030,12,0),Mitarbeiter!$D217),TODAY()))-(MAX(DATE(2030,11,1),Mitarbeiter!$C217))+1),MAX(0,NETWORKDAYS(MAX(DATE(2030,11,1),Mitarbeiter!$C217),MIN(DATE(2030,12,0),IF(Mitarbeiter!$D217="",DATE(2030,12,0),Mitarbeiter!$D217),TODAY()),Einstellungen!$F$13:$F$67)))*N(Mitarbeiter!$E217)/IF(Einstellungen!$C$11="7 Tage",7,5),N('Ist-Stunden'!BL217)+(N(Krankheitstage!DI217)+N(Krankheitstage!DU217))*N($C217))))</f>
        <v/>
      </c>
      <c r="CQ217" s="76">
        <f>IF($B217="",0,IF(Einstellungen!$C$10="Ja",MAX(IF(Einstellungen!$C$11="7 Tage",MAX(0,(MIN(DATE(2030,13,0),IF(Mitarbeiter!$D217="",DATE(2030,13,0),Mitarbeiter!$D217),TODAY()))-(MAX(DATE(2030,12,1),Mitarbeiter!$C217))+1),MAX(0,NETWORKDAYS(MAX(DATE(2030,12,1),Mitarbeiter!$C217),MIN(DATE(2030,13,0),IF(Mitarbeiter!$D217="",DATE(2030,13,0),Mitarbeiter!$D217),TODAY()),Einstellungen!$F$13:$F$67)))*N(Mitarbeiter!$E217)/IF(Einstellungen!$C$11="7 Tage",7,5),N('Ist-Stunden'!BM217)),MAX(IF(Einstellungen!$C$11="7 Tage",MAX(0,(MIN(DATE(2030,13,0),IF(Mitarbeiter!$D217="",DATE(2030,13,0),Mitarbeiter!$D217),TODAY()))-(MAX(DATE(2030,12,1),Mitarbeiter!$C217))+1),MAX(0,NETWORKDAYS(MAX(DATE(2030,12,1),Mitarbeiter!$C217),MIN(DATE(2030,13,0),IF(Mitarbeiter!$D217="",DATE(2030,13,0),Mitarbeiter!$D217),TODAY()),Einstellungen!$F$13:$F$67)))*N(Mitarbeiter!$E217)/IF(Einstellungen!$C$11="7 Tage",7,5),N('Ist-Stunden'!BM217)+(N(Krankheitstage!DJ217)+N(Krankheitstage!DV217))*N($C217))))</f>
        <v/>
      </c>
    </row>
    <row r="218">
      <c r="A218" s="73">
        <f>IF(Mitarbeiter!B218="","",Mitarbeiter!A218)</f>
        <v/>
      </c>
      <c r="B218" s="6">
        <f>IF(Mitarbeiter!B218="","",Mitarbeiter!B218)</f>
        <v/>
      </c>
      <c r="C218" s="74">
        <f>IF(Mitarbeiter!B218="","",Mitarbeiter!F218)</f>
        <v/>
      </c>
      <c r="D218" s="75">
        <f>N(INDEX(Krankheitstage!$G218:$DV218,1,(Einstellungen!$C$3-2026)*24+1))</f>
        <v/>
      </c>
      <c r="E218" s="75">
        <f>N(INDEX(Krankheitstage!$G218:$DV218,1,(Einstellungen!$C$3-2026)*24+2))</f>
        <v/>
      </c>
      <c r="F218" s="75">
        <f>N(INDEX(Krankheitstage!$G218:$DV218,1,(Einstellungen!$C$3-2026)*24+3))</f>
        <v/>
      </c>
      <c r="G218" s="75">
        <f>N(INDEX(Krankheitstage!$G218:$DV218,1,(Einstellungen!$C$3-2026)*24+4))</f>
        <v/>
      </c>
      <c r="H218" s="75">
        <f>N(INDEX(Krankheitstage!$G218:$DV218,1,(Einstellungen!$C$3-2026)*24+5))</f>
        <v/>
      </c>
      <c r="I218" s="75">
        <f>N(INDEX(Krankheitstage!$G218:$DV218,1,(Einstellungen!$C$3-2026)*24+6))</f>
        <v/>
      </c>
      <c r="J218" s="75">
        <f>N(INDEX(Krankheitstage!$G218:$DV218,1,(Einstellungen!$C$3-2026)*24+7))</f>
        <v/>
      </c>
      <c r="K218" s="75">
        <f>N(INDEX(Krankheitstage!$G218:$DV218,1,(Einstellungen!$C$3-2026)*24+8))</f>
        <v/>
      </c>
      <c r="L218" s="75">
        <f>N(INDEX(Krankheitstage!$G218:$DV218,1,(Einstellungen!$C$3-2026)*24+9))</f>
        <v/>
      </c>
      <c r="M218" s="75">
        <f>N(INDEX(Krankheitstage!$G218:$DV218,1,(Einstellungen!$C$3-2026)*24+10))</f>
        <v/>
      </c>
      <c r="N218" s="75">
        <f>N(INDEX(Krankheitstage!$G218:$DV218,1,(Einstellungen!$C$3-2026)*24+11))</f>
        <v/>
      </c>
      <c r="O218" s="75">
        <f>N(INDEX(Krankheitstage!$G218:$DV218,1,(Einstellungen!$C$3-2026)*24+12))</f>
        <v/>
      </c>
      <c r="P218" s="75">
        <f>IF($B218="","",SUM(D218:O218))</f>
        <v/>
      </c>
      <c r="Q218" s="75">
        <f>N(INDEX(Krankheitstage!$G218:$DV218,1,(Einstellungen!$C$3-2026)*24+13))</f>
        <v/>
      </c>
      <c r="R218" s="75">
        <f>N(INDEX(Krankheitstage!$G218:$DV218,1,(Einstellungen!$C$3-2026)*24+14))</f>
        <v/>
      </c>
      <c r="S218" s="75">
        <f>N(INDEX(Krankheitstage!$G218:$DV218,1,(Einstellungen!$C$3-2026)*24+15))</f>
        <v/>
      </c>
      <c r="T218" s="75">
        <f>N(INDEX(Krankheitstage!$G218:$DV218,1,(Einstellungen!$C$3-2026)*24+16))</f>
        <v/>
      </c>
      <c r="U218" s="75">
        <f>N(INDEX(Krankheitstage!$G218:$DV218,1,(Einstellungen!$C$3-2026)*24+17))</f>
        <v/>
      </c>
      <c r="V218" s="75">
        <f>N(INDEX(Krankheitstage!$G218:$DV218,1,(Einstellungen!$C$3-2026)*24+18))</f>
        <v/>
      </c>
      <c r="W218" s="75">
        <f>N(INDEX(Krankheitstage!$G218:$DV218,1,(Einstellungen!$C$3-2026)*24+19))</f>
        <v/>
      </c>
      <c r="X218" s="75">
        <f>N(INDEX(Krankheitstage!$G218:$DV218,1,(Einstellungen!$C$3-2026)*24+20))</f>
        <v/>
      </c>
      <c r="Y218" s="75">
        <f>N(INDEX(Krankheitstage!$G218:$DV218,1,(Einstellungen!$C$3-2026)*24+21))</f>
        <v/>
      </c>
      <c r="Z218" s="75">
        <f>N(INDEX(Krankheitstage!$G218:$DV218,1,(Einstellungen!$C$3-2026)*24+22))</f>
        <v/>
      </c>
      <c r="AA218" s="75">
        <f>N(INDEX(Krankheitstage!$G218:$DV218,1,(Einstellungen!$C$3-2026)*24+23))</f>
        <v/>
      </c>
      <c r="AB218" s="75">
        <f>N(INDEX(Krankheitstage!$G218:$DV218,1,(Einstellungen!$C$3-2026)*24+24))</f>
        <v/>
      </c>
      <c r="AC218" s="75">
        <f>IF($B218="","",SUM(Q218:AB218))</f>
        <v/>
      </c>
      <c r="AD218" s="75">
        <f>IF($B218="","",SUM(P218,AC218))</f>
        <v/>
      </c>
      <c r="AE218" s="76">
        <f>IF($B218="","",AD218*N(C218))</f>
        <v/>
      </c>
      <c r="AF218" s="75">
        <f>IF($B218="","",Krankheitstage!E218)</f>
        <v/>
      </c>
      <c r="AG218" s="76">
        <f>IF($B218="","",AF218*N(C218))</f>
        <v/>
      </c>
      <c r="AH218" s="76">
        <f>IF($B218="","",INDEX($AJ218:$CQ218,1,(Einstellungen!$C$3-2026)*12+1)+INDEX($AJ218:$CQ218,1,(Einstellungen!$C$3-2026)*12+2)+INDEX($AJ218:$CQ218,1,(Einstellungen!$C$3-2026)*12+3)+INDEX($AJ218:$CQ218,1,(Einstellungen!$C$3-2026)*12+4)+INDEX($AJ218:$CQ218,1,(Einstellungen!$C$3-2026)*12+5)+INDEX($AJ218:$CQ218,1,(Einstellungen!$C$3-2026)*12+6)+INDEX($AJ218:$CQ218,1,(Einstellungen!$C$3-2026)*12+7)+INDEX($AJ218:$CQ218,1,(Einstellungen!$C$3-2026)*12+8)+INDEX($AJ218:$CQ218,1,(Einstellungen!$C$3-2026)*12+9)+INDEX($AJ218:$CQ218,1,(Einstellungen!$C$3-2026)*12+10)+INDEX($AJ218:$CQ218,1,(Einstellungen!$C$3-2026)*12+11)+INDEX($AJ218:$CQ218,1,(Einstellungen!$C$3-2026)*12+12))</f>
        <v/>
      </c>
      <c r="AI218" s="76">
        <f>IF($B218="","",SUM($AJ218:$CQ218))</f>
        <v/>
      </c>
      <c r="AJ218" s="76">
        <f>IF($B218="",0,IF(Einstellungen!$C$10="Ja",MAX(IF(Einstellungen!$C$11="7 Tage",MAX(0,(MIN(DATE(2026,2,0),IF(Mitarbeiter!$D218="",DATE(2026,2,0),Mitarbeiter!$D218),TODAY()))-(MAX(DATE(2026,1,1),Mitarbeiter!$C218))+1),MAX(0,NETWORKDAYS(MAX(DATE(2026,1,1),Mitarbeiter!$C218),MIN(DATE(2026,2,0),IF(Mitarbeiter!$D218="",DATE(2026,2,0),Mitarbeiter!$D218),TODAY()),Einstellungen!$F$13:$F$67)))*N(Mitarbeiter!$E218)/IF(Einstellungen!$C$11="7 Tage",7,5),N('Ist-Stunden'!F218)),MAX(IF(Einstellungen!$C$11="7 Tage",MAX(0,(MIN(DATE(2026,2,0),IF(Mitarbeiter!$D218="",DATE(2026,2,0),Mitarbeiter!$D218),TODAY()))-(MAX(DATE(2026,1,1),Mitarbeiter!$C218))+1),MAX(0,NETWORKDAYS(MAX(DATE(2026,1,1),Mitarbeiter!$C218),MIN(DATE(2026,2,0),IF(Mitarbeiter!$D218="",DATE(2026,2,0),Mitarbeiter!$D218),TODAY()),Einstellungen!$F$13:$F$67)))*N(Mitarbeiter!$E218)/IF(Einstellungen!$C$11="7 Tage",7,5),N('Ist-Stunden'!F218)+(N(Krankheitstage!G218)+N(Krankheitstage!S218))*N($C218))))</f>
        <v/>
      </c>
      <c r="AK218" s="76">
        <f>IF($B218="",0,IF(Einstellungen!$C$10="Ja",MAX(IF(Einstellungen!$C$11="7 Tage",MAX(0,(MIN(DATE(2026,3,0),IF(Mitarbeiter!$D218="",DATE(2026,3,0),Mitarbeiter!$D218),TODAY()))-(MAX(DATE(2026,2,1),Mitarbeiter!$C218))+1),MAX(0,NETWORKDAYS(MAX(DATE(2026,2,1),Mitarbeiter!$C218),MIN(DATE(2026,3,0),IF(Mitarbeiter!$D218="",DATE(2026,3,0),Mitarbeiter!$D218),TODAY()),Einstellungen!$F$13:$F$67)))*N(Mitarbeiter!$E218)/IF(Einstellungen!$C$11="7 Tage",7,5),N('Ist-Stunden'!G218)),MAX(IF(Einstellungen!$C$11="7 Tage",MAX(0,(MIN(DATE(2026,3,0),IF(Mitarbeiter!$D218="",DATE(2026,3,0),Mitarbeiter!$D218),TODAY()))-(MAX(DATE(2026,2,1),Mitarbeiter!$C218))+1),MAX(0,NETWORKDAYS(MAX(DATE(2026,2,1),Mitarbeiter!$C218),MIN(DATE(2026,3,0),IF(Mitarbeiter!$D218="",DATE(2026,3,0),Mitarbeiter!$D218),TODAY()),Einstellungen!$F$13:$F$67)))*N(Mitarbeiter!$E218)/IF(Einstellungen!$C$11="7 Tage",7,5),N('Ist-Stunden'!G218)+(N(Krankheitstage!H218)+N(Krankheitstage!T218))*N($C218))))</f>
        <v/>
      </c>
      <c r="AL218" s="76">
        <f>IF($B218="",0,IF(Einstellungen!$C$10="Ja",MAX(IF(Einstellungen!$C$11="7 Tage",MAX(0,(MIN(DATE(2026,4,0),IF(Mitarbeiter!$D218="",DATE(2026,4,0),Mitarbeiter!$D218),TODAY()))-(MAX(DATE(2026,3,1),Mitarbeiter!$C218))+1),MAX(0,NETWORKDAYS(MAX(DATE(2026,3,1),Mitarbeiter!$C218),MIN(DATE(2026,4,0),IF(Mitarbeiter!$D218="",DATE(2026,4,0),Mitarbeiter!$D218),TODAY()),Einstellungen!$F$13:$F$67)))*N(Mitarbeiter!$E218)/IF(Einstellungen!$C$11="7 Tage",7,5),N('Ist-Stunden'!H218)),MAX(IF(Einstellungen!$C$11="7 Tage",MAX(0,(MIN(DATE(2026,4,0),IF(Mitarbeiter!$D218="",DATE(2026,4,0),Mitarbeiter!$D218),TODAY()))-(MAX(DATE(2026,3,1),Mitarbeiter!$C218))+1),MAX(0,NETWORKDAYS(MAX(DATE(2026,3,1),Mitarbeiter!$C218),MIN(DATE(2026,4,0),IF(Mitarbeiter!$D218="",DATE(2026,4,0),Mitarbeiter!$D218),TODAY()),Einstellungen!$F$13:$F$67)))*N(Mitarbeiter!$E218)/IF(Einstellungen!$C$11="7 Tage",7,5),N('Ist-Stunden'!H218)+(N(Krankheitstage!I218)+N(Krankheitstage!U218))*N($C218))))</f>
        <v/>
      </c>
      <c r="AM218" s="76">
        <f>IF($B218="",0,IF(Einstellungen!$C$10="Ja",MAX(IF(Einstellungen!$C$11="7 Tage",MAX(0,(MIN(DATE(2026,5,0),IF(Mitarbeiter!$D218="",DATE(2026,5,0),Mitarbeiter!$D218),TODAY()))-(MAX(DATE(2026,4,1),Mitarbeiter!$C218))+1),MAX(0,NETWORKDAYS(MAX(DATE(2026,4,1),Mitarbeiter!$C218),MIN(DATE(2026,5,0),IF(Mitarbeiter!$D218="",DATE(2026,5,0),Mitarbeiter!$D218),TODAY()),Einstellungen!$F$13:$F$67)))*N(Mitarbeiter!$E218)/IF(Einstellungen!$C$11="7 Tage",7,5),N('Ist-Stunden'!I218)),MAX(IF(Einstellungen!$C$11="7 Tage",MAX(0,(MIN(DATE(2026,5,0),IF(Mitarbeiter!$D218="",DATE(2026,5,0),Mitarbeiter!$D218),TODAY()))-(MAX(DATE(2026,4,1),Mitarbeiter!$C218))+1),MAX(0,NETWORKDAYS(MAX(DATE(2026,4,1),Mitarbeiter!$C218),MIN(DATE(2026,5,0),IF(Mitarbeiter!$D218="",DATE(2026,5,0),Mitarbeiter!$D218),TODAY()),Einstellungen!$F$13:$F$67)))*N(Mitarbeiter!$E218)/IF(Einstellungen!$C$11="7 Tage",7,5),N('Ist-Stunden'!I218)+(N(Krankheitstage!J218)+N(Krankheitstage!V218))*N($C218))))</f>
        <v/>
      </c>
      <c r="AN218" s="76">
        <f>IF($B218="",0,IF(Einstellungen!$C$10="Ja",MAX(IF(Einstellungen!$C$11="7 Tage",MAX(0,(MIN(DATE(2026,6,0),IF(Mitarbeiter!$D218="",DATE(2026,6,0),Mitarbeiter!$D218),TODAY()))-(MAX(DATE(2026,5,1),Mitarbeiter!$C218))+1),MAX(0,NETWORKDAYS(MAX(DATE(2026,5,1),Mitarbeiter!$C218),MIN(DATE(2026,6,0),IF(Mitarbeiter!$D218="",DATE(2026,6,0),Mitarbeiter!$D218),TODAY()),Einstellungen!$F$13:$F$67)))*N(Mitarbeiter!$E218)/IF(Einstellungen!$C$11="7 Tage",7,5),N('Ist-Stunden'!J218)),MAX(IF(Einstellungen!$C$11="7 Tage",MAX(0,(MIN(DATE(2026,6,0),IF(Mitarbeiter!$D218="",DATE(2026,6,0),Mitarbeiter!$D218),TODAY()))-(MAX(DATE(2026,5,1),Mitarbeiter!$C218))+1),MAX(0,NETWORKDAYS(MAX(DATE(2026,5,1),Mitarbeiter!$C218),MIN(DATE(2026,6,0),IF(Mitarbeiter!$D218="",DATE(2026,6,0),Mitarbeiter!$D218),TODAY()),Einstellungen!$F$13:$F$67)))*N(Mitarbeiter!$E218)/IF(Einstellungen!$C$11="7 Tage",7,5),N('Ist-Stunden'!J218)+(N(Krankheitstage!K218)+N(Krankheitstage!W218))*N($C218))))</f>
        <v/>
      </c>
      <c r="AO218" s="76">
        <f>IF($B218="",0,IF(Einstellungen!$C$10="Ja",MAX(IF(Einstellungen!$C$11="7 Tage",MAX(0,(MIN(DATE(2026,7,0),IF(Mitarbeiter!$D218="",DATE(2026,7,0),Mitarbeiter!$D218),TODAY()))-(MAX(DATE(2026,6,1),Mitarbeiter!$C218))+1),MAX(0,NETWORKDAYS(MAX(DATE(2026,6,1),Mitarbeiter!$C218),MIN(DATE(2026,7,0),IF(Mitarbeiter!$D218="",DATE(2026,7,0),Mitarbeiter!$D218),TODAY()),Einstellungen!$F$13:$F$67)))*N(Mitarbeiter!$E218)/IF(Einstellungen!$C$11="7 Tage",7,5),N('Ist-Stunden'!K218)),MAX(IF(Einstellungen!$C$11="7 Tage",MAX(0,(MIN(DATE(2026,7,0),IF(Mitarbeiter!$D218="",DATE(2026,7,0),Mitarbeiter!$D218),TODAY()))-(MAX(DATE(2026,6,1),Mitarbeiter!$C218))+1),MAX(0,NETWORKDAYS(MAX(DATE(2026,6,1),Mitarbeiter!$C218),MIN(DATE(2026,7,0),IF(Mitarbeiter!$D218="",DATE(2026,7,0),Mitarbeiter!$D218),TODAY()),Einstellungen!$F$13:$F$67)))*N(Mitarbeiter!$E218)/IF(Einstellungen!$C$11="7 Tage",7,5),N('Ist-Stunden'!K218)+(N(Krankheitstage!L218)+N(Krankheitstage!X218))*N($C218))))</f>
        <v/>
      </c>
      <c r="AP218" s="76">
        <f>IF($B218="",0,IF(Einstellungen!$C$10="Ja",MAX(IF(Einstellungen!$C$11="7 Tage",MAX(0,(MIN(DATE(2026,8,0),IF(Mitarbeiter!$D218="",DATE(2026,8,0),Mitarbeiter!$D218),TODAY()))-(MAX(DATE(2026,7,1),Mitarbeiter!$C218))+1),MAX(0,NETWORKDAYS(MAX(DATE(2026,7,1),Mitarbeiter!$C218),MIN(DATE(2026,8,0),IF(Mitarbeiter!$D218="",DATE(2026,8,0),Mitarbeiter!$D218),TODAY()),Einstellungen!$F$13:$F$67)))*N(Mitarbeiter!$E218)/IF(Einstellungen!$C$11="7 Tage",7,5),N('Ist-Stunden'!L218)),MAX(IF(Einstellungen!$C$11="7 Tage",MAX(0,(MIN(DATE(2026,8,0),IF(Mitarbeiter!$D218="",DATE(2026,8,0),Mitarbeiter!$D218),TODAY()))-(MAX(DATE(2026,7,1),Mitarbeiter!$C218))+1),MAX(0,NETWORKDAYS(MAX(DATE(2026,7,1),Mitarbeiter!$C218),MIN(DATE(2026,8,0),IF(Mitarbeiter!$D218="",DATE(2026,8,0),Mitarbeiter!$D218),TODAY()),Einstellungen!$F$13:$F$67)))*N(Mitarbeiter!$E218)/IF(Einstellungen!$C$11="7 Tage",7,5),N('Ist-Stunden'!L218)+(N(Krankheitstage!M218)+N(Krankheitstage!Y218))*N($C218))))</f>
        <v/>
      </c>
      <c r="AQ218" s="76">
        <f>IF($B218="",0,IF(Einstellungen!$C$10="Ja",MAX(IF(Einstellungen!$C$11="7 Tage",MAX(0,(MIN(DATE(2026,9,0),IF(Mitarbeiter!$D218="",DATE(2026,9,0),Mitarbeiter!$D218),TODAY()))-(MAX(DATE(2026,8,1),Mitarbeiter!$C218))+1),MAX(0,NETWORKDAYS(MAX(DATE(2026,8,1),Mitarbeiter!$C218),MIN(DATE(2026,9,0),IF(Mitarbeiter!$D218="",DATE(2026,9,0),Mitarbeiter!$D218),TODAY()),Einstellungen!$F$13:$F$67)))*N(Mitarbeiter!$E218)/IF(Einstellungen!$C$11="7 Tage",7,5),N('Ist-Stunden'!M218)),MAX(IF(Einstellungen!$C$11="7 Tage",MAX(0,(MIN(DATE(2026,9,0),IF(Mitarbeiter!$D218="",DATE(2026,9,0),Mitarbeiter!$D218),TODAY()))-(MAX(DATE(2026,8,1),Mitarbeiter!$C218))+1),MAX(0,NETWORKDAYS(MAX(DATE(2026,8,1),Mitarbeiter!$C218),MIN(DATE(2026,9,0),IF(Mitarbeiter!$D218="",DATE(2026,9,0),Mitarbeiter!$D218),TODAY()),Einstellungen!$F$13:$F$67)))*N(Mitarbeiter!$E218)/IF(Einstellungen!$C$11="7 Tage",7,5),N('Ist-Stunden'!M218)+(N(Krankheitstage!N218)+N(Krankheitstage!Z218))*N($C218))))</f>
        <v/>
      </c>
      <c r="AR218" s="76">
        <f>IF($B218="",0,IF(Einstellungen!$C$10="Ja",MAX(IF(Einstellungen!$C$11="7 Tage",MAX(0,(MIN(DATE(2026,10,0),IF(Mitarbeiter!$D218="",DATE(2026,10,0),Mitarbeiter!$D218),TODAY()))-(MAX(DATE(2026,9,1),Mitarbeiter!$C218))+1),MAX(0,NETWORKDAYS(MAX(DATE(2026,9,1),Mitarbeiter!$C218),MIN(DATE(2026,10,0),IF(Mitarbeiter!$D218="",DATE(2026,10,0),Mitarbeiter!$D218),TODAY()),Einstellungen!$F$13:$F$67)))*N(Mitarbeiter!$E218)/IF(Einstellungen!$C$11="7 Tage",7,5),N('Ist-Stunden'!N218)),MAX(IF(Einstellungen!$C$11="7 Tage",MAX(0,(MIN(DATE(2026,10,0),IF(Mitarbeiter!$D218="",DATE(2026,10,0),Mitarbeiter!$D218),TODAY()))-(MAX(DATE(2026,9,1),Mitarbeiter!$C218))+1),MAX(0,NETWORKDAYS(MAX(DATE(2026,9,1),Mitarbeiter!$C218),MIN(DATE(2026,10,0),IF(Mitarbeiter!$D218="",DATE(2026,10,0),Mitarbeiter!$D218),TODAY()),Einstellungen!$F$13:$F$67)))*N(Mitarbeiter!$E218)/IF(Einstellungen!$C$11="7 Tage",7,5),N('Ist-Stunden'!N218)+(N(Krankheitstage!O218)+N(Krankheitstage!AA218))*N($C218))))</f>
        <v/>
      </c>
      <c r="AS218" s="76">
        <f>IF($B218="",0,IF(Einstellungen!$C$10="Ja",MAX(IF(Einstellungen!$C$11="7 Tage",MAX(0,(MIN(DATE(2026,11,0),IF(Mitarbeiter!$D218="",DATE(2026,11,0),Mitarbeiter!$D218),TODAY()))-(MAX(DATE(2026,10,1),Mitarbeiter!$C218))+1),MAX(0,NETWORKDAYS(MAX(DATE(2026,10,1),Mitarbeiter!$C218),MIN(DATE(2026,11,0),IF(Mitarbeiter!$D218="",DATE(2026,11,0),Mitarbeiter!$D218),TODAY()),Einstellungen!$F$13:$F$67)))*N(Mitarbeiter!$E218)/IF(Einstellungen!$C$11="7 Tage",7,5),N('Ist-Stunden'!O218)),MAX(IF(Einstellungen!$C$11="7 Tage",MAX(0,(MIN(DATE(2026,11,0),IF(Mitarbeiter!$D218="",DATE(2026,11,0),Mitarbeiter!$D218),TODAY()))-(MAX(DATE(2026,10,1),Mitarbeiter!$C218))+1),MAX(0,NETWORKDAYS(MAX(DATE(2026,10,1),Mitarbeiter!$C218),MIN(DATE(2026,11,0),IF(Mitarbeiter!$D218="",DATE(2026,11,0),Mitarbeiter!$D218),TODAY()),Einstellungen!$F$13:$F$67)))*N(Mitarbeiter!$E218)/IF(Einstellungen!$C$11="7 Tage",7,5),N('Ist-Stunden'!O218)+(N(Krankheitstage!P218)+N(Krankheitstage!AB218))*N($C218))))</f>
        <v/>
      </c>
      <c r="AT218" s="76">
        <f>IF($B218="",0,IF(Einstellungen!$C$10="Ja",MAX(IF(Einstellungen!$C$11="7 Tage",MAX(0,(MIN(DATE(2026,12,0),IF(Mitarbeiter!$D218="",DATE(2026,12,0),Mitarbeiter!$D218),TODAY()))-(MAX(DATE(2026,11,1),Mitarbeiter!$C218))+1),MAX(0,NETWORKDAYS(MAX(DATE(2026,11,1),Mitarbeiter!$C218),MIN(DATE(2026,12,0),IF(Mitarbeiter!$D218="",DATE(2026,12,0),Mitarbeiter!$D218),TODAY()),Einstellungen!$F$13:$F$67)))*N(Mitarbeiter!$E218)/IF(Einstellungen!$C$11="7 Tage",7,5),N('Ist-Stunden'!P218)),MAX(IF(Einstellungen!$C$11="7 Tage",MAX(0,(MIN(DATE(2026,12,0),IF(Mitarbeiter!$D218="",DATE(2026,12,0),Mitarbeiter!$D218),TODAY()))-(MAX(DATE(2026,11,1),Mitarbeiter!$C218))+1),MAX(0,NETWORKDAYS(MAX(DATE(2026,11,1),Mitarbeiter!$C218),MIN(DATE(2026,12,0),IF(Mitarbeiter!$D218="",DATE(2026,12,0),Mitarbeiter!$D218),TODAY()),Einstellungen!$F$13:$F$67)))*N(Mitarbeiter!$E218)/IF(Einstellungen!$C$11="7 Tage",7,5),N('Ist-Stunden'!P218)+(N(Krankheitstage!Q218)+N(Krankheitstage!AC218))*N($C218))))</f>
        <v/>
      </c>
      <c r="AU218" s="76">
        <f>IF($B218="",0,IF(Einstellungen!$C$10="Ja",MAX(IF(Einstellungen!$C$11="7 Tage",MAX(0,(MIN(DATE(2026,13,0),IF(Mitarbeiter!$D218="",DATE(2026,13,0),Mitarbeiter!$D218),TODAY()))-(MAX(DATE(2026,12,1),Mitarbeiter!$C218))+1),MAX(0,NETWORKDAYS(MAX(DATE(2026,12,1),Mitarbeiter!$C218),MIN(DATE(2026,13,0),IF(Mitarbeiter!$D218="",DATE(2026,13,0),Mitarbeiter!$D218),TODAY()),Einstellungen!$F$13:$F$67)))*N(Mitarbeiter!$E218)/IF(Einstellungen!$C$11="7 Tage",7,5),N('Ist-Stunden'!Q218)),MAX(IF(Einstellungen!$C$11="7 Tage",MAX(0,(MIN(DATE(2026,13,0),IF(Mitarbeiter!$D218="",DATE(2026,13,0),Mitarbeiter!$D218),TODAY()))-(MAX(DATE(2026,12,1),Mitarbeiter!$C218))+1),MAX(0,NETWORKDAYS(MAX(DATE(2026,12,1),Mitarbeiter!$C218),MIN(DATE(2026,13,0),IF(Mitarbeiter!$D218="",DATE(2026,13,0),Mitarbeiter!$D218),TODAY()),Einstellungen!$F$13:$F$67)))*N(Mitarbeiter!$E218)/IF(Einstellungen!$C$11="7 Tage",7,5),N('Ist-Stunden'!Q218)+(N(Krankheitstage!R218)+N(Krankheitstage!AD218))*N($C218))))</f>
        <v/>
      </c>
      <c r="AV218" s="76">
        <f>IF($B218="",0,IF(Einstellungen!$C$10="Ja",MAX(IF(Einstellungen!$C$11="7 Tage",MAX(0,(MIN(DATE(2027,2,0),IF(Mitarbeiter!$D218="",DATE(2027,2,0),Mitarbeiter!$D218),TODAY()))-(MAX(DATE(2027,1,1),Mitarbeiter!$C218))+1),MAX(0,NETWORKDAYS(MAX(DATE(2027,1,1),Mitarbeiter!$C218),MIN(DATE(2027,2,0),IF(Mitarbeiter!$D218="",DATE(2027,2,0),Mitarbeiter!$D218),TODAY()),Einstellungen!$F$13:$F$67)))*N(Mitarbeiter!$E218)/IF(Einstellungen!$C$11="7 Tage",7,5),N('Ist-Stunden'!R218)),MAX(IF(Einstellungen!$C$11="7 Tage",MAX(0,(MIN(DATE(2027,2,0),IF(Mitarbeiter!$D218="",DATE(2027,2,0),Mitarbeiter!$D218),TODAY()))-(MAX(DATE(2027,1,1),Mitarbeiter!$C218))+1),MAX(0,NETWORKDAYS(MAX(DATE(2027,1,1),Mitarbeiter!$C218),MIN(DATE(2027,2,0),IF(Mitarbeiter!$D218="",DATE(2027,2,0),Mitarbeiter!$D218),TODAY()),Einstellungen!$F$13:$F$67)))*N(Mitarbeiter!$E218)/IF(Einstellungen!$C$11="7 Tage",7,5),N('Ist-Stunden'!R218)+(N(Krankheitstage!AE218)+N(Krankheitstage!AQ218))*N($C218))))</f>
        <v/>
      </c>
      <c r="AW218" s="76">
        <f>IF($B218="",0,IF(Einstellungen!$C$10="Ja",MAX(IF(Einstellungen!$C$11="7 Tage",MAX(0,(MIN(DATE(2027,3,0),IF(Mitarbeiter!$D218="",DATE(2027,3,0),Mitarbeiter!$D218),TODAY()))-(MAX(DATE(2027,2,1),Mitarbeiter!$C218))+1),MAX(0,NETWORKDAYS(MAX(DATE(2027,2,1),Mitarbeiter!$C218),MIN(DATE(2027,3,0),IF(Mitarbeiter!$D218="",DATE(2027,3,0),Mitarbeiter!$D218),TODAY()),Einstellungen!$F$13:$F$67)))*N(Mitarbeiter!$E218)/IF(Einstellungen!$C$11="7 Tage",7,5),N('Ist-Stunden'!S218)),MAX(IF(Einstellungen!$C$11="7 Tage",MAX(0,(MIN(DATE(2027,3,0),IF(Mitarbeiter!$D218="",DATE(2027,3,0),Mitarbeiter!$D218),TODAY()))-(MAX(DATE(2027,2,1),Mitarbeiter!$C218))+1),MAX(0,NETWORKDAYS(MAX(DATE(2027,2,1),Mitarbeiter!$C218),MIN(DATE(2027,3,0),IF(Mitarbeiter!$D218="",DATE(2027,3,0),Mitarbeiter!$D218),TODAY()),Einstellungen!$F$13:$F$67)))*N(Mitarbeiter!$E218)/IF(Einstellungen!$C$11="7 Tage",7,5),N('Ist-Stunden'!S218)+(N(Krankheitstage!AF218)+N(Krankheitstage!AR218))*N($C218))))</f>
        <v/>
      </c>
      <c r="AX218" s="76">
        <f>IF($B218="",0,IF(Einstellungen!$C$10="Ja",MAX(IF(Einstellungen!$C$11="7 Tage",MAX(0,(MIN(DATE(2027,4,0),IF(Mitarbeiter!$D218="",DATE(2027,4,0),Mitarbeiter!$D218),TODAY()))-(MAX(DATE(2027,3,1),Mitarbeiter!$C218))+1),MAX(0,NETWORKDAYS(MAX(DATE(2027,3,1),Mitarbeiter!$C218),MIN(DATE(2027,4,0),IF(Mitarbeiter!$D218="",DATE(2027,4,0),Mitarbeiter!$D218),TODAY()),Einstellungen!$F$13:$F$67)))*N(Mitarbeiter!$E218)/IF(Einstellungen!$C$11="7 Tage",7,5),N('Ist-Stunden'!T218)),MAX(IF(Einstellungen!$C$11="7 Tage",MAX(0,(MIN(DATE(2027,4,0),IF(Mitarbeiter!$D218="",DATE(2027,4,0),Mitarbeiter!$D218),TODAY()))-(MAX(DATE(2027,3,1),Mitarbeiter!$C218))+1),MAX(0,NETWORKDAYS(MAX(DATE(2027,3,1),Mitarbeiter!$C218),MIN(DATE(2027,4,0),IF(Mitarbeiter!$D218="",DATE(2027,4,0),Mitarbeiter!$D218),TODAY()),Einstellungen!$F$13:$F$67)))*N(Mitarbeiter!$E218)/IF(Einstellungen!$C$11="7 Tage",7,5),N('Ist-Stunden'!T218)+(N(Krankheitstage!AG218)+N(Krankheitstage!AS218))*N($C218))))</f>
        <v/>
      </c>
      <c r="AY218" s="76">
        <f>IF($B218="",0,IF(Einstellungen!$C$10="Ja",MAX(IF(Einstellungen!$C$11="7 Tage",MAX(0,(MIN(DATE(2027,5,0),IF(Mitarbeiter!$D218="",DATE(2027,5,0),Mitarbeiter!$D218),TODAY()))-(MAX(DATE(2027,4,1),Mitarbeiter!$C218))+1),MAX(0,NETWORKDAYS(MAX(DATE(2027,4,1),Mitarbeiter!$C218),MIN(DATE(2027,5,0),IF(Mitarbeiter!$D218="",DATE(2027,5,0),Mitarbeiter!$D218),TODAY()),Einstellungen!$F$13:$F$67)))*N(Mitarbeiter!$E218)/IF(Einstellungen!$C$11="7 Tage",7,5),N('Ist-Stunden'!U218)),MAX(IF(Einstellungen!$C$11="7 Tage",MAX(0,(MIN(DATE(2027,5,0),IF(Mitarbeiter!$D218="",DATE(2027,5,0),Mitarbeiter!$D218),TODAY()))-(MAX(DATE(2027,4,1),Mitarbeiter!$C218))+1),MAX(0,NETWORKDAYS(MAX(DATE(2027,4,1),Mitarbeiter!$C218),MIN(DATE(2027,5,0),IF(Mitarbeiter!$D218="",DATE(2027,5,0),Mitarbeiter!$D218),TODAY()),Einstellungen!$F$13:$F$67)))*N(Mitarbeiter!$E218)/IF(Einstellungen!$C$11="7 Tage",7,5),N('Ist-Stunden'!U218)+(N(Krankheitstage!AH218)+N(Krankheitstage!AT218))*N($C218))))</f>
        <v/>
      </c>
      <c r="AZ218" s="76">
        <f>IF($B218="",0,IF(Einstellungen!$C$10="Ja",MAX(IF(Einstellungen!$C$11="7 Tage",MAX(0,(MIN(DATE(2027,6,0),IF(Mitarbeiter!$D218="",DATE(2027,6,0),Mitarbeiter!$D218),TODAY()))-(MAX(DATE(2027,5,1),Mitarbeiter!$C218))+1),MAX(0,NETWORKDAYS(MAX(DATE(2027,5,1),Mitarbeiter!$C218),MIN(DATE(2027,6,0),IF(Mitarbeiter!$D218="",DATE(2027,6,0),Mitarbeiter!$D218),TODAY()),Einstellungen!$F$13:$F$67)))*N(Mitarbeiter!$E218)/IF(Einstellungen!$C$11="7 Tage",7,5),N('Ist-Stunden'!V218)),MAX(IF(Einstellungen!$C$11="7 Tage",MAX(0,(MIN(DATE(2027,6,0),IF(Mitarbeiter!$D218="",DATE(2027,6,0),Mitarbeiter!$D218),TODAY()))-(MAX(DATE(2027,5,1),Mitarbeiter!$C218))+1),MAX(0,NETWORKDAYS(MAX(DATE(2027,5,1),Mitarbeiter!$C218),MIN(DATE(2027,6,0),IF(Mitarbeiter!$D218="",DATE(2027,6,0),Mitarbeiter!$D218),TODAY()),Einstellungen!$F$13:$F$67)))*N(Mitarbeiter!$E218)/IF(Einstellungen!$C$11="7 Tage",7,5),N('Ist-Stunden'!V218)+(N(Krankheitstage!AI218)+N(Krankheitstage!AU218))*N($C218))))</f>
        <v/>
      </c>
      <c r="BA218" s="76">
        <f>IF($B218="",0,IF(Einstellungen!$C$10="Ja",MAX(IF(Einstellungen!$C$11="7 Tage",MAX(0,(MIN(DATE(2027,7,0),IF(Mitarbeiter!$D218="",DATE(2027,7,0),Mitarbeiter!$D218),TODAY()))-(MAX(DATE(2027,6,1),Mitarbeiter!$C218))+1),MAX(0,NETWORKDAYS(MAX(DATE(2027,6,1),Mitarbeiter!$C218),MIN(DATE(2027,7,0),IF(Mitarbeiter!$D218="",DATE(2027,7,0),Mitarbeiter!$D218),TODAY()),Einstellungen!$F$13:$F$67)))*N(Mitarbeiter!$E218)/IF(Einstellungen!$C$11="7 Tage",7,5),N('Ist-Stunden'!W218)),MAX(IF(Einstellungen!$C$11="7 Tage",MAX(0,(MIN(DATE(2027,7,0),IF(Mitarbeiter!$D218="",DATE(2027,7,0),Mitarbeiter!$D218),TODAY()))-(MAX(DATE(2027,6,1),Mitarbeiter!$C218))+1),MAX(0,NETWORKDAYS(MAX(DATE(2027,6,1),Mitarbeiter!$C218),MIN(DATE(2027,7,0),IF(Mitarbeiter!$D218="",DATE(2027,7,0),Mitarbeiter!$D218),TODAY()),Einstellungen!$F$13:$F$67)))*N(Mitarbeiter!$E218)/IF(Einstellungen!$C$11="7 Tage",7,5),N('Ist-Stunden'!W218)+(N(Krankheitstage!AJ218)+N(Krankheitstage!AV218))*N($C218))))</f>
        <v/>
      </c>
      <c r="BB218" s="76">
        <f>IF($B218="",0,IF(Einstellungen!$C$10="Ja",MAX(IF(Einstellungen!$C$11="7 Tage",MAX(0,(MIN(DATE(2027,8,0),IF(Mitarbeiter!$D218="",DATE(2027,8,0),Mitarbeiter!$D218),TODAY()))-(MAX(DATE(2027,7,1),Mitarbeiter!$C218))+1),MAX(0,NETWORKDAYS(MAX(DATE(2027,7,1),Mitarbeiter!$C218),MIN(DATE(2027,8,0),IF(Mitarbeiter!$D218="",DATE(2027,8,0),Mitarbeiter!$D218),TODAY()),Einstellungen!$F$13:$F$67)))*N(Mitarbeiter!$E218)/IF(Einstellungen!$C$11="7 Tage",7,5),N('Ist-Stunden'!X218)),MAX(IF(Einstellungen!$C$11="7 Tage",MAX(0,(MIN(DATE(2027,8,0),IF(Mitarbeiter!$D218="",DATE(2027,8,0),Mitarbeiter!$D218),TODAY()))-(MAX(DATE(2027,7,1),Mitarbeiter!$C218))+1),MAX(0,NETWORKDAYS(MAX(DATE(2027,7,1),Mitarbeiter!$C218),MIN(DATE(2027,8,0),IF(Mitarbeiter!$D218="",DATE(2027,8,0),Mitarbeiter!$D218),TODAY()),Einstellungen!$F$13:$F$67)))*N(Mitarbeiter!$E218)/IF(Einstellungen!$C$11="7 Tage",7,5),N('Ist-Stunden'!X218)+(N(Krankheitstage!AK218)+N(Krankheitstage!AW218))*N($C218))))</f>
        <v/>
      </c>
      <c r="BC218" s="76">
        <f>IF($B218="",0,IF(Einstellungen!$C$10="Ja",MAX(IF(Einstellungen!$C$11="7 Tage",MAX(0,(MIN(DATE(2027,9,0),IF(Mitarbeiter!$D218="",DATE(2027,9,0),Mitarbeiter!$D218),TODAY()))-(MAX(DATE(2027,8,1),Mitarbeiter!$C218))+1),MAX(0,NETWORKDAYS(MAX(DATE(2027,8,1),Mitarbeiter!$C218),MIN(DATE(2027,9,0),IF(Mitarbeiter!$D218="",DATE(2027,9,0),Mitarbeiter!$D218),TODAY()),Einstellungen!$F$13:$F$67)))*N(Mitarbeiter!$E218)/IF(Einstellungen!$C$11="7 Tage",7,5),N('Ist-Stunden'!Y218)),MAX(IF(Einstellungen!$C$11="7 Tage",MAX(0,(MIN(DATE(2027,9,0),IF(Mitarbeiter!$D218="",DATE(2027,9,0),Mitarbeiter!$D218),TODAY()))-(MAX(DATE(2027,8,1),Mitarbeiter!$C218))+1),MAX(0,NETWORKDAYS(MAX(DATE(2027,8,1),Mitarbeiter!$C218),MIN(DATE(2027,9,0),IF(Mitarbeiter!$D218="",DATE(2027,9,0),Mitarbeiter!$D218),TODAY()),Einstellungen!$F$13:$F$67)))*N(Mitarbeiter!$E218)/IF(Einstellungen!$C$11="7 Tage",7,5),N('Ist-Stunden'!Y218)+(N(Krankheitstage!AL218)+N(Krankheitstage!AX218))*N($C218))))</f>
        <v/>
      </c>
      <c r="BD218" s="76">
        <f>IF($B218="",0,IF(Einstellungen!$C$10="Ja",MAX(IF(Einstellungen!$C$11="7 Tage",MAX(0,(MIN(DATE(2027,10,0),IF(Mitarbeiter!$D218="",DATE(2027,10,0),Mitarbeiter!$D218),TODAY()))-(MAX(DATE(2027,9,1),Mitarbeiter!$C218))+1),MAX(0,NETWORKDAYS(MAX(DATE(2027,9,1),Mitarbeiter!$C218),MIN(DATE(2027,10,0),IF(Mitarbeiter!$D218="",DATE(2027,10,0),Mitarbeiter!$D218),TODAY()),Einstellungen!$F$13:$F$67)))*N(Mitarbeiter!$E218)/IF(Einstellungen!$C$11="7 Tage",7,5),N('Ist-Stunden'!Z218)),MAX(IF(Einstellungen!$C$11="7 Tage",MAX(0,(MIN(DATE(2027,10,0),IF(Mitarbeiter!$D218="",DATE(2027,10,0),Mitarbeiter!$D218),TODAY()))-(MAX(DATE(2027,9,1),Mitarbeiter!$C218))+1),MAX(0,NETWORKDAYS(MAX(DATE(2027,9,1),Mitarbeiter!$C218),MIN(DATE(2027,10,0),IF(Mitarbeiter!$D218="",DATE(2027,10,0),Mitarbeiter!$D218),TODAY()),Einstellungen!$F$13:$F$67)))*N(Mitarbeiter!$E218)/IF(Einstellungen!$C$11="7 Tage",7,5),N('Ist-Stunden'!Z218)+(N(Krankheitstage!AM218)+N(Krankheitstage!AY218))*N($C218))))</f>
        <v/>
      </c>
      <c r="BE218" s="76">
        <f>IF($B218="",0,IF(Einstellungen!$C$10="Ja",MAX(IF(Einstellungen!$C$11="7 Tage",MAX(0,(MIN(DATE(2027,11,0),IF(Mitarbeiter!$D218="",DATE(2027,11,0),Mitarbeiter!$D218),TODAY()))-(MAX(DATE(2027,10,1),Mitarbeiter!$C218))+1),MAX(0,NETWORKDAYS(MAX(DATE(2027,10,1),Mitarbeiter!$C218),MIN(DATE(2027,11,0),IF(Mitarbeiter!$D218="",DATE(2027,11,0),Mitarbeiter!$D218),TODAY()),Einstellungen!$F$13:$F$67)))*N(Mitarbeiter!$E218)/IF(Einstellungen!$C$11="7 Tage",7,5),N('Ist-Stunden'!AA218)),MAX(IF(Einstellungen!$C$11="7 Tage",MAX(0,(MIN(DATE(2027,11,0),IF(Mitarbeiter!$D218="",DATE(2027,11,0),Mitarbeiter!$D218),TODAY()))-(MAX(DATE(2027,10,1),Mitarbeiter!$C218))+1),MAX(0,NETWORKDAYS(MAX(DATE(2027,10,1),Mitarbeiter!$C218),MIN(DATE(2027,11,0),IF(Mitarbeiter!$D218="",DATE(2027,11,0),Mitarbeiter!$D218),TODAY()),Einstellungen!$F$13:$F$67)))*N(Mitarbeiter!$E218)/IF(Einstellungen!$C$11="7 Tage",7,5),N('Ist-Stunden'!AA218)+(N(Krankheitstage!AN218)+N(Krankheitstage!AZ218))*N($C218))))</f>
        <v/>
      </c>
      <c r="BF218" s="76">
        <f>IF($B218="",0,IF(Einstellungen!$C$10="Ja",MAX(IF(Einstellungen!$C$11="7 Tage",MAX(0,(MIN(DATE(2027,12,0),IF(Mitarbeiter!$D218="",DATE(2027,12,0),Mitarbeiter!$D218),TODAY()))-(MAX(DATE(2027,11,1),Mitarbeiter!$C218))+1),MAX(0,NETWORKDAYS(MAX(DATE(2027,11,1),Mitarbeiter!$C218),MIN(DATE(2027,12,0),IF(Mitarbeiter!$D218="",DATE(2027,12,0),Mitarbeiter!$D218),TODAY()),Einstellungen!$F$13:$F$67)))*N(Mitarbeiter!$E218)/IF(Einstellungen!$C$11="7 Tage",7,5),N('Ist-Stunden'!AB218)),MAX(IF(Einstellungen!$C$11="7 Tage",MAX(0,(MIN(DATE(2027,12,0),IF(Mitarbeiter!$D218="",DATE(2027,12,0),Mitarbeiter!$D218),TODAY()))-(MAX(DATE(2027,11,1),Mitarbeiter!$C218))+1),MAX(0,NETWORKDAYS(MAX(DATE(2027,11,1),Mitarbeiter!$C218),MIN(DATE(2027,12,0),IF(Mitarbeiter!$D218="",DATE(2027,12,0),Mitarbeiter!$D218),TODAY()),Einstellungen!$F$13:$F$67)))*N(Mitarbeiter!$E218)/IF(Einstellungen!$C$11="7 Tage",7,5),N('Ist-Stunden'!AB218)+(N(Krankheitstage!AO218)+N(Krankheitstage!BA218))*N($C218))))</f>
        <v/>
      </c>
      <c r="BG218" s="76">
        <f>IF($B218="",0,IF(Einstellungen!$C$10="Ja",MAX(IF(Einstellungen!$C$11="7 Tage",MAX(0,(MIN(DATE(2027,13,0),IF(Mitarbeiter!$D218="",DATE(2027,13,0),Mitarbeiter!$D218),TODAY()))-(MAX(DATE(2027,12,1),Mitarbeiter!$C218))+1),MAX(0,NETWORKDAYS(MAX(DATE(2027,12,1),Mitarbeiter!$C218),MIN(DATE(2027,13,0),IF(Mitarbeiter!$D218="",DATE(2027,13,0),Mitarbeiter!$D218),TODAY()),Einstellungen!$F$13:$F$67)))*N(Mitarbeiter!$E218)/IF(Einstellungen!$C$11="7 Tage",7,5),N('Ist-Stunden'!AC218)),MAX(IF(Einstellungen!$C$11="7 Tage",MAX(0,(MIN(DATE(2027,13,0),IF(Mitarbeiter!$D218="",DATE(2027,13,0),Mitarbeiter!$D218),TODAY()))-(MAX(DATE(2027,12,1),Mitarbeiter!$C218))+1),MAX(0,NETWORKDAYS(MAX(DATE(2027,12,1),Mitarbeiter!$C218),MIN(DATE(2027,13,0),IF(Mitarbeiter!$D218="",DATE(2027,13,0),Mitarbeiter!$D218),TODAY()),Einstellungen!$F$13:$F$67)))*N(Mitarbeiter!$E218)/IF(Einstellungen!$C$11="7 Tage",7,5),N('Ist-Stunden'!AC218)+(N(Krankheitstage!AP218)+N(Krankheitstage!BB218))*N($C218))))</f>
        <v/>
      </c>
      <c r="BH218" s="76">
        <f>IF($B218="",0,IF(Einstellungen!$C$10="Ja",MAX(IF(Einstellungen!$C$11="7 Tage",MAX(0,(MIN(DATE(2028,2,0),IF(Mitarbeiter!$D218="",DATE(2028,2,0),Mitarbeiter!$D218),TODAY()))-(MAX(DATE(2028,1,1),Mitarbeiter!$C218))+1),MAX(0,NETWORKDAYS(MAX(DATE(2028,1,1),Mitarbeiter!$C218),MIN(DATE(2028,2,0),IF(Mitarbeiter!$D218="",DATE(2028,2,0),Mitarbeiter!$D218),TODAY()),Einstellungen!$F$13:$F$67)))*N(Mitarbeiter!$E218)/IF(Einstellungen!$C$11="7 Tage",7,5),N('Ist-Stunden'!AD218)),MAX(IF(Einstellungen!$C$11="7 Tage",MAX(0,(MIN(DATE(2028,2,0),IF(Mitarbeiter!$D218="",DATE(2028,2,0),Mitarbeiter!$D218),TODAY()))-(MAX(DATE(2028,1,1),Mitarbeiter!$C218))+1),MAX(0,NETWORKDAYS(MAX(DATE(2028,1,1),Mitarbeiter!$C218),MIN(DATE(2028,2,0),IF(Mitarbeiter!$D218="",DATE(2028,2,0),Mitarbeiter!$D218),TODAY()),Einstellungen!$F$13:$F$67)))*N(Mitarbeiter!$E218)/IF(Einstellungen!$C$11="7 Tage",7,5),N('Ist-Stunden'!AD218)+(N(Krankheitstage!BC218)+N(Krankheitstage!BO218))*N($C218))))</f>
        <v/>
      </c>
      <c r="BI218" s="76">
        <f>IF($B218="",0,IF(Einstellungen!$C$10="Ja",MAX(IF(Einstellungen!$C$11="7 Tage",MAX(0,(MIN(DATE(2028,3,0),IF(Mitarbeiter!$D218="",DATE(2028,3,0),Mitarbeiter!$D218),TODAY()))-(MAX(DATE(2028,2,1),Mitarbeiter!$C218))+1),MAX(0,NETWORKDAYS(MAX(DATE(2028,2,1),Mitarbeiter!$C218),MIN(DATE(2028,3,0),IF(Mitarbeiter!$D218="",DATE(2028,3,0),Mitarbeiter!$D218),TODAY()),Einstellungen!$F$13:$F$67)))*N(Mitarbeiter!$E218)/IF(Einstellungen!$C$11="7 Tage",7,5),N('Ist-Stunden'!AE218)),MAX(IF(Einstellungen!$C$11="7 Tage",MAX(0,(MIN(DATE(2028,3,0),IF(Mitarbeiter!$D218="",DATE(2028,3,0),Mitarbeiter!$D218),TODAY()))-(MAX(DATE(2028,2,1),Mitarbeiter!$C218))+1),MAX(0,NETWORKDAYS(MAX(DATE(2028,2,1),Mitarbeiter!$C218),MIN(DATE(2028,3,0),IF(Mitarbeiter!$D218="",DATE(2028,3,0),Mitarbeiter!$D218),TODAY()),Einstellungen!$F$13:$F$67)))*N(Mitarbeiter!$E218)/IF(Einstellungen!$C$11="7 Tage",7,5),N('Ist-Stunden'!AE218)+(N(Krankheitstage!BD218)+N(Krankheitstage!BP218))*N($C218))))</f>
        <v/>
      </c>
      <c r="BJ218" s="76">
        <f>IF($B218="",0,IF(Einstellungen!$C$10="Ja",MAX(IF(Einstellungen!$C$11="7 Tage",MAX(0,(MIN(DATE(2028,4,0),IF(Mitarbeiter!$D218="",DATE(2028,4,0),Mitarbeiter!$D218),TODAY()))-(MAX(DATE(2028,3,1),Mitarbeiter!$C218))+1),MAX(0,NETWORKDAYS(MAX(DATE(2028,3,1),Mitarbeiter!$C218),MIN(DATE(2028,4,0),IF(Mitarbeiter!$D218="",DATE(2028,4,0),Mitarbeiter!$D218),TODAY()),Einstellungen!$F$13:$F$67)))*N(Mitarbeiter!$E218)/IF(Einstellungen!$C$11="7 Tage",7,5),N('Ist-Stunden'!AF218)),MAX(IF(Einstellungen!$C$11="7 Tage",MAX(0,(MIN(DATE(2028,4,0),IF(Mitarbeiter!$D218="",DATE(2028,4,0),Mitarbeiter!$D218),TODAY()))-(MAX(DATE(2028,3,1),Mitarbeiter!$C218))+1),MAX(0,NETWORKDAYS(MAX(DATE(2028,3,1),Mitarbeiter!$C218),MIN(DATE(2028,4,0),IF(Mitarbeiter!$D218="",DATE(2028,4,0),Mitarbeiter!$D218),TODAY()),Einstellungen!$F$13:$F$67)))*N(Mitarbeiter!$E218)/IF(Einstellungen!$C$11="7 Tage",7,5),N('Ist-Stunden'!AF218)+(N(Krankheitstage!BE218)+N(Krankheitstage!BQ218))*N($C218))))</f>
        <v/>
      </c>
      <c r="BK218" s="76">
        <f>IF($B218="",0,IF(Einstellungen!$C$10="Ja",MAX(IF(Einstellungen!$C$11="7 Tage",MAX(0,(MIN(DATE(2028,5,0),IF(Mitarbeiter!$D218="",DATE(2028,5,0),Mitarbeiter!$D218),TODAY()))-(MAX(DATE(2028,4,1),Mitarbeiter!$C218))+1),MAX(0,NETWORKDAYS(MAX(DATE(2028,4,1),Mitarbeiter!$C218),MIN(DATE(2028,5,0),IF(Mitarbeiter!$D218="",DATE(2028,5,0),Mitarbeiter!$D218),TODAY()),Einstellungen!$F$13:$F$67)))*N(Mitarbeiter!$E218)/IF(Einstellungen!$C$11="7 Tage",7,5),N('Ist-Stunden'!AG218)),MAX(IF(Einstellungen!$C$11="7 Tage",MAX(0,(MIN(DATE(2028,5,0),IF(Mitarbeiter!$D218="",DATE(2028,5,0),Mitarbeiter!$D218),TODAY()))-(MAX(DATE(2028,4,1),Mitarbeiter!$C218))+1),MAX(0,NETWORKDAYS(MAX(DATE(2028,4,1),Mitarbeiter!$C218),MIN(DATE(2028,5,0),IF(Mitarbeiter!$D218="",DATE(2028,5,0),Mitarbeiter!$D218),TODAY()),Einstellungen!$F$13:$F$67)))*N(Mitarbeiter!$E218)/IF(Einstellungen!$C$11="7 Tage",7,5),N('Ist-Stunden'!AG218)+(N(Krankheitstage!BF218)+N(Krankheitstage!BR218))*N($C218))))</f>
        <v/>
      </c>
      <c r="BL218" s="76">
        <f>IF($B218="",0,IF(Einstellungen!$C$10="Ja",MAX(IF(Einstellungen!$C$11="7 Tage",MAX(0,(MIN(DATE(2028,6,0),IF(Mitarbeiter!$D218="",DATE(2028,6,0),Mitarbeiter!$D218),TODAY()))-(MAX(DATE(2028,5,1),Mitarbeiter!$C218))+1),MAX(0,NETWORKDAYS(MAX(DATE(2028,5,1),Mitarbeiter!$C218),MIN(DATE(2028,6,0),IF(Mitarbeiter!$D218="",DATE(2028,6,0),Mitarbeiter!$D218),TODAY()),Einstellungen!$F$13:$F$67)))*N(Mitarbeiter!$E218)/IF(Einstellungen!$C$11="7 Tage",7,5),N('Ist-Stunden'!AH218)),MAX(IF(Einstellungen!$C$11="7 Tage",MAX(0,(MIN(DATE(2028,6,0),IF(Mitarbeiter!$D218="",DATE(2028,6,0),Mitarbeiter!$D218),TODAY()))-(MAX(DATE(2028,5,1),Mitarbeiter!$C218))+1),MAX(0,NETWORKDAYS(MAX(DATE(2028,5,1),Mitarbeiter!$C218),MIN(DATE(2028,6,0),IF(Mitarbeiter!$D218="",DATE(2028,6,0),Mitarbeiter!$D218),TODAY()),Einstellungen!$F$13:$F$67)))*N(Mitarbeiter!$E218)/IF(Einstellungen!$C$11="7 Tage",7,5),N('Ist-Stunden'!AH218)+(N(Krankheitstage!BG218)+N(Krankheitstage!BS218))*N($C218))))</f>
        <v/>
      </c>
      <c r="BM218" s="76">
        <f>IF($B218="",0,IF(Einstellungen!$C$10="Ja",MAX(IF(Einstellungen!$C$11="7 Tage",MAX(0,(MIN(DATE(2028,7,0),IF(Mitarbeiter!$D218="",DATE(2028,7,0),Mitarbeiter!$D218),TODAY()))-(MAX(DATE(2028,6,1),Mitarbeiter!$C218))+1),MAX(0,NETWORKDAYS(MAX(DATE(2028,6,1),Mitarbeiter!$C218),MIN(DATE(2028,7,0),IF(Mitarbeiter!$D218="",DATE(2028,7,0),Mitarbeiter!$D218),TODAY()),Einstellungen!$F$13:$F$67)))*N(Mitarbeiter!$E218)/IF(Einstellungen!$C$11="7 Tage",7,5),N('Ist-Stunden'!AI218)),MAX(IF(Einstellungen!$C$11="7 Tage",MAX(0,(MIN(DATE(2028,7,0),IF(Mitarbeiter!$D218="",DATE(2028,7,0),Mitarbeiter!$D218),TODAY()))-(MAX(DATE(2028,6,1),Mitarbeiter!$C218))+1),MAX(0,NETWORKDAYS(MAX(DATE(2028,6,1),Mitarbeiter!$C218),MIN(DATE(2028,7,0),IF(Mitarbeiter!$D218="",DATE(2028,7,0),Mitarbeiter!$D218),TODAY()),Einstellungen!$F$13:$F$67)))*N(Mitarbeiter!$E218)/IF(Einstellungen!$C$11="7 Tage",7,5),N('Ist-Stunden'!AI218)+(N(Krankheitstage!BH218)+N(Krankheitstage!BT218))*N($C218))))</f>
        <v/>
      </c>
      <c r="BN218" s="76">
        <f>IF($B218="",0,IF(Einstellungen!$C$10="Ja",MAX(IF(Einstellungen!$C$11="7 Tage",MAX(0,(MIN(DATE(2028,8,0),IF(Mitarbeiter!$D218="",DATE(2028,8,0),Mitarbeiter!$D218),TODAY()))-(MAX(DATE(2028,7,1),Mitarbeiter!$C218))+1),MAX(0,NETWORKDAYS(MAX(DATE(2028,7,1),Mitarbeiter!$C218),MIN(DATE(2028,8,0),IF(Mitarbeiter!$D218="",DATE(2028,8,0),Mitarbeiter!$D218),TODAY()),Einstellungen!$F$13:$F$67)))*N(Mitarbeiter!$E218)/IF(Einstellungen!$C$11="7 Tage",7,5),N('Ist-Stunden'!AJ218)),MAX(IF(Einstellungen!$C$11="7 Tage",MAX(0,(MIN(DATE(2028,8,0),IF(Mitarbeiter!$D218="",DATE(2028,8,0),Mitarbeiter!$D218),TODAY()))-(MAX(DATE(2028,7,1),Mitarbeiter!$C218))+1),MAX(0,NETWORKDAYS(MAX(DATE(2028,7,1),Mitarbeiter!$C218),MIN(DATE(2028,8,0),IF(Mitarbeiter!$D218="",DATE(2028,8,0),Mitarbeiter!$D218),TODAY()),Einstellungen!$F$13:$F$67)))*N(Mitarbeiter!$E218)/IF(Einstellungen!$C$11="7 Tage",7,5),N('Ist-Stunden'!AJ218)+(N(Krankheitstage!BI218)+N(Krankheitstage!BU218))*N($C218))))</f>
        <v/>
      </c>
      <c r="BO218" s="76">
        <f>IF($B218="",0,IF(Einstellungen!$C$10="Ja",MAX(IF(Einstellungen!$C$11="7 Tage",MAX(0,(MIN(DATE(2028,9,0),IF(Mitarbeiter!$D218="",DATE(2028,9,0),Mitarbeiter!$D218),TODAY()))-(MAX(DATE(2028,8,1),Mitarbeiter!$C218))+1),MAX(0,NETWORKDAYS(MAX(DATE(2028,8,1),Mitarbeiter!$C218),MIN(DATE(2028,9,0),IF(Mitarbeiter!$D218="",DATE(2028,9,0),Mitarbeiter!$D218),TODAY()),Einstellungen!$F$13:$F$67)))*N(Mitarbeiter!$E218)/IF(Einstellungen!$C$11="7 Tage",7,5),N('Ist-Stunden'!AK218)),MAX(IF(Einstellungen!$C$11="7 Tage",MAX(0,(MIN(DATE(2028,9,0),IF(Mitarbeiter!$D218="",DATE(2028,9,0),Mitarbeiter!$D218),TODAY()))-(MAX(DATE(2028,8,1),Mitarbeiter!$C218))+1),MAX(0,NETWORKDAYS(MAX(DATE(2028,8,1),Mitarbeiter!$C218),MIN(DATE(2028,9,0),IF(Mitarbeiter!$D218="",DATE(2028,9,0),Mitarbeiter!$D218),TODAY()),Einstellungen!$F$13:$F$67)))*N(Mitarbeiter!$E218)/IF(Einstellungen!$C$11="7 Tage",7,5),N('Ist-Stunden'!AK218)+(N(Krankheitstage!BJ218)+N(Krankheitstage!BV218))*N($C218))))</f>
        <v/>
      </c>
      <c r="BP218" s="76">
        <f>IF($B218="",0,IF(Einstellungen!$C$10="Ja",MAX(IF(Einstellungen!$C$11="7 Tage",MAX(0,(MIN(DATE(2028,10,0),IF(Mitarbeiter!$D218="",DATE(2028,10,0),Mitarbeiter!$D218),TODAY()))-(MAX(DATE(2028,9,1),Mitarbeiter!$C218))+1),MAX(0,NETWORKDAYS(MAX(DATE(2028,9,1),Mitarbeiter!$C218),MIN(DATE(2028,10,0),IF(Mitarbeiter!$D218="",DATE(2028,10,0),Mitarbeiter!$D218),TODAY()),Einstellungen!$F$13:$F$67)))*N(Mitarbeiter!$E218)/IF(Einstellungen!$C$11="7 Tage",7,5),N('Ist-Stunden'!AL218)),MAX(IF(Einstellungen!$C$11="7 Tage",MAX(0,(MIN(DATE(2028,10,0),IF(Mitarbeiter!$D218="",DATE(2028,10,0),Mitarbeiter!$D218),TODAY()))-(MAX(DATE(2028,9,1),Mitarbeiter!$C218))+1),MAX(0,NETWORKDAYS(MAX(DATE(2028,9,1),Mitarbeiter!$C218),MIN(DATE(2028,10,0),IF(Mitarbeiter!$D218="",DATE(2028,10,0),Mitarbeiter!$D218),TODAY()),Einstellungen!$F$13:$F$67)))*N(Mitarbeiter!$E218)/IF(Einstellungen!$C$11="7 Tage",7,5),N('Ist-Stunden'!AL218)+(N(Krankheitstage!BK218)+N(Krankheitstage!BW218))*N($C218))))</f>
        <v/>
      </c>
      <c r="BQ218" s="76">
        <f>IF($B218="",0,IF(Einstellungen!$C$10="Ja",MAX(IF(Einstellungen!$C$11="7 Tage",MAX(0,(MIN(DATE(2028,11,0),IF(Mitarbeiter!$D218="",DATE(2028,11,0),Mitarbeiter!$D218),TODAY()))-(MAX(DATE(2028,10,1),Mitarbeiter!$C218))+1),MAX(0,NETWORKDAYS(MAX(DATE(2028,10,1),Mitarbeiter!$C218),MIN(DATE(2028,11,0),IF(Mitarbeiter!$D218="",DATE(2028,11,0),Mitarbeiter!$D218),TODAY()),Einstellungen!$F$13:$F$67)))*N(Mitarbeiter!$E218)/IF(Einstellungen!$C$11="7 Tage",7,5),N('Ist-Stunden'!AM218)),MAX(IF(Einstellungen!$C$11="7 Tage",MAX(0,(MIN(DATE(2028,11,0),IF(Mitarbeiter!$D218="",DATE(2028,11,0),Mitarbeiter!$D218),TODAY()))-(MAX(DATE(2028,10,1),Mitarbeiter!$C218))+1),MAX(0,NETWORKDAYS(MAX(DATE(2028,10,1),Mitarbeiter!$C218),MIN(DATE(2028,11,0),IF(Mitarbeiter!$D218="",DATE(2028,11,0),Mitarbeiter!$D218),TODAY()),Einstellungen!$F$13:$F$67)))*N(Mitarbeiter!$E218)/IF(Einstellungen!$C$11="7 Tage",7,5),N('Ist-Stunden'!AM218)+(N(Krankheitstage!BL218)+N(Krankheitstage!BX218))*N($C218))))</f>
        <v/>
      </c>
      <c r="BR218" s="76">
        <f>IF($B218="",0,IF(Einstellungen!$C$10="Ja",MAX(IF(Einstellungen!$C$11="7 Tage",MAX(0,(MIN(DATE(2028,12,0),IF(Mitarbeiter!$D218="",DATE(2028,12,0),Mitarbeiter!$D218),TODAY()))-(MAX(DATE(2028,11,1),Mitarbeiter!$C218))+1),MAX(0,NETWORKDAYS(MAX(DATE(2028,11,1),Mitarbeiter!$C218),MIN(DATE(2028,12,0),IF(Mitarbeiter!$D218="",DATE(2028,12,0),Mitarbeiter!$D218),TODAY()),Einstellungen!$F$13:$F$67)))*N(Mitarbeiter!$E218)/IF(Einstellungen!$C$11="7 Tage",7,5),N('Ist-Stunden'!AN218)),MAX(IF(Einstellungen!$C$11="7 Tage",MAX(0,(MIN(DATE(2028,12,0),IF(Mitarbeiter!$D218="",DATE(2028,12,0),Mitarbeiter!$D218),TODAY()))-(MAX(DATE(2028,11,1),Mitarbeiter!$C218))+1),MAX(0,NETWORKDAYS(MAX(DATE(2028,11,1),Mitarbeiter!$C218),MIN(DATE(2028,12,0),IF(Mitarbeiter!$D218="",DATE(2028,12,0),Mitarbeiter!$D218),TODAY()),Einstellungen!$F$13:$F$67)))*N(Mitarbeiter!$E218)/IF(Einstellungen!$C$11="7 Tage",7,5),N('Ist-Stunden'!AN218)+(N(Krankheitstage!BM218)+N(Krankheitstage!BY218))*N($C218))))</f>
        <v/>
      </c>
      <c r="BS218" s="76">
        <f>IF($B218="",0,IF(Einstellungen!$C$10="Ja",MAX(IF(Einstellungen!$C$11="7 Tage",MAX(0,(MIN(DATE(2028,13,0),IF(Mitarbeiter!$D218="",DATE(2028,13,0),Mitarbeiter!$D218),TODAY()))-(MAX(DATE(2028,12,1),Mitarbeiter!$C218))+1),MAX(0,NETWORKDAYS(MAX(DATE(2028,12,1),Mitarbeiter!$C218),MIN(DATE(2028,13,0),IF(Mitarbeiter!$D218="",DATE(2028,13,0),Mitarbeiter!$D218),TODAY()),Einstellungen!$F$13:$F$67)))*N(Mitarbeiter!$E218)/IF(Einstellungen!$C$11="7 Tage",7,5),N('Ist-Stunden'!AO218)),MAX(IF(Einstellungen!$C$11="7 Tage",MAX(0,(MIN(DATE(2028,13,0),IF(Mitarbeiter!$D218="",DATE(2028,13,0),Mitarbeiter!$D218),TODAY()))-(MAX(DATE(2028,12,1),Mitarbeiter!$C218))+1),MAX(0,NETWORKDAYS(MAX(DATE(2028,12,1),Mitarbeiter!$C218),MIN(DATE(2028,13,0),IF(Mitarbeiter!$D218="",DATE(2028,13,0),Mitarbeiter!$D218),TODAY()),Einstellungen!$F$13:$F$67)))*N(Mitarbeiter!$E218)/IF(Einstellungen!$C$11="7 Tage",7,5),N('Ist-Stunden'!AO218)+(N(Krankheitstage!BN218)+N(Krankheitstage!BZ218))*N($C218))))</f>
        <v/>
      </c>
      <c r="BT218" s="76">
        <f>IF($B218="",0,IF(Einstellungen!$C$10="Ja",MAX(IF(Einstellungen!$C$11="7 Tage",MAX(0,(MIN(DATE(2029,2,0),IF(Mitarbeiter!$D218="",DATE(2029,2,0),Mitarbeiter!$D218),TODAY()))-(MAX(DATE(2029,1,1),Mitarbeiter!$C218))+1),MAX(0,NETWORKDAYS(MAX(DATE(2029,1,1),Mitarbeiter!$C218),MIN(DATE(2029,2,0),IF(Mitarbeiter!$D218="",DATE(2029,2,0),Mitarbeiter!$D218),TODAY()),Einstellungen!$F$13:$F$67)))*N(Mitarbeiter!$E218)/IF(Einstellungen!$C$11="7 Tage",7,5),N('Ist-Stunden'!AP218)),MAX(IF(Einstellungen!$C$11="7 Tage",MAX(0,(MIN(DATE(2029,2,0),IF(Mitarbeiter!$D218="",DATE(2029,2,0),Mitarbeiter!$D218),TODAY()))-(MAX(DATE(2029,1,1),Mitarbeiter!$C218))+1),MAX(0,NETWORKDAYS(MAX(DATE(2029,1,1),Mitarbeiter!$C218),MIN(DATE(2029,2,0),IF(Mitarbeiter!$D218="",DATE(2029,2,0),Mitarbeiter!$D218),TODAY()),Einstellungen!$F$13:$F$67)))*N(Mitarbeiter!$E218)/IF(Einstellungen!$C$11="7 Tage",7,5),N('Ist-Stunden'!AP218)+(N(Krankheitstage!CA218)+N(Krankheitstage!CM218))*N($C218))))</f>
        <v/>
      </c>
      <c r="BU218" s="76">
        <f>IF($B218="",0,IF(Einstellungen!$C$10="Ja",MAX(IF(Einstellungen!$C$11="7 Tage",MAX(0,(MIN(DATE(2029,3,0),IF(Mitarbeiter!$D218="",DATE(2029,3,0),Mitarbeiter!$D218),TODAY()))-(MAX(DATE(2029,2,1),Mitarbeiter!$C218))+1),MAX(0,NETWORKDAYS(MAX(DATE(2029,2,1),Mitarbeiter!$C218),MIN(DATE(2029,3,0),IF(Mitarbeiter!$D218="",DATE(2029,3,0),Mitarbeiter!$D218),TODAY()),Einstellungen!$F$13:$F$67)))*N(Mitarbeiter!$E218)/IF(Einstellungen!$C$11="7 Tage",7,5),N('Ist-Stunden'!AQ218)),MAX(IF(Einstellungen!$C$11="7 Tage",MAX(0,(MIN(DATE(2029,3,0),IF(Mitarbeiter!$D218="",DATE(2029,3,0),Mitarbeiter!$D218),TODAY()))-(MAX(DATE(2029,2,1),Mitarbeiter!$C218))+1),MAX(0,NETWORKDAYS(MAX(DATE(2029,2,1),Mitarbeiter!$C218),MIN(DATE(2029,3,0),IF(Mitarbeiter!$D218="",DATE(2029,3,0),Mitarbeiter!$D218),TODAY()),Einstellungen!$F$13:$F$67)))*N(Mitarbeiter!$E218)/IF(Einstellungen!$C$11="7 Tage",7,5),N('Ist-Stunden'!AQ218)+(N(Krankheitstage!CB218)+N(Krankheitstage!CN218))*N($C218))))</f>
        <v/>
      </c>
      <c r="BV218" s="76">
        <f>IF($B218="",0,IF(Einstellungen!$C$10="Ja",MAX(IF(Einstellungen!$C$11="7 Tage",MAX(0,(MIN(DATE(2029,4,0),IF(Mitarbeiter!$D218="",DATE(2029,4,0),Mitarbeiter!$D218),TODAY()))-(MAX(DATE(2029,3,1),Mitarbeiter!$C218))+1),MAX(0,NETWORKDAYS(MAX(DATE(2029,3,1),Mitarbeiter!$C218),MIN(DATE(2029,4,0),IF(Mitarbeiter!$D218="",DATE(2029,4,0),Mitarbeiter!$D218),TODAY()),Einstellungen!$F$13:$F$67)))*N(Mitarbeiter!$E218)/IF(Einstellungen!$C$11="7 Tage",7,5),N('Ist-Stunden'!AR218)),MAX(IF(Einstellungen!$C$11="7 Tage",MAX(0,(MIN(DATE(2029,4,0),IF(Mitarbeiter!$D218="",DATE(2029,4,0),Mitarbeiter!$D218),TODAY()))-(MAX(DATE(2029,3,1),Mitarbeiter!$C218))+1),MAX(0,NETWORKDAYS(MAX(DATE(2029,3,1),Mitarbeiter!$C218),MIN(DATE(2029,4,0),IF(Mitarbeiter!$D218="",DATE(2029,4,0),Mitarbeiter!$D218),TODAY()),Einstellungen!$F$13:$F$67)))*N(Mitarbeiter!$E218)/IF(Einstellungen!$C$11="7 Tage",7,5),N('Ist-Stunden'!AR218)+(N(Krankheitstage!CC218)+N(Krankheitstage!CO218))*N($C218))))</f>
        <v/>
      </c>
      <c r="BW218" s="76">
        <f>IF($B218="",0,IF(Einstellungen!$C$10="Ja",MAX(IF(Einstellungen!$C$11="7 Tage",MAX(0,(MIN(DATE(2029,5,0),IF(Mitarbeiter!$D218="",DATE(2029,5,0),Mitarbeiter!$D218),TODAY()))-(MAX(DATE(2029,4,1),Mitarbeiter!$C218))+1),MAX(0,NETWORKDAYS(MAX(DATE(2029,4,1),Mitarbeiter!$C218),MIN(DATE(2029,5,0),IF(Mitarbeiter!$D218="",DATE(2029,5,0),Mitarbeiter!$D218),TODAY()),Einstellungen!$F$13:$F$67)))*N(Mitarbeiter!$E218)/IF(Einstellungen!$C$11="7 Tage",7,5),N('Ist-Stunden'!AS218)),MAX(IF(Einstellungen!$C$11="7 Tage",MAX(0,(MIN(DATE(2029,5,0),IF(Mitarbeiter!$D218="",DATE(2029,5,0),Mitarbeiter!$D218),TODAY()))-(MAX(DATE(2029,4,1),Mitarbeiter!$C218))+1),MAX(0,NETWORKDAYS(MAX(DATE(2029,4,1),Mitarbeiter!$C218),MIN(DATE(2029,5,0),IF(Mitarbeiter!$D218="",DATE(2029,5,0),Mitarbeiter!$D218),TODAY()),Einstellungen!$F$13:$F$67)))*N(Mitarbeiter!$E218)/IF(Einstellungen!$C$11="7 Tage",7,5),N('Ist-Stunden'!AS218)+(N(Krankheitstage!CD218)+N(Krankheitstage!CP218))*N($C218))))</f>
        <v/>
      </c>
      <c r="BX218" s="76">
        <f>IF($B218="",0,IF(Einstellungen!$C$10="Ja",MAX(IF(Einstellungen!$C$11="7 Tage",MAX(0,(MIN(DATE(2029,6,0),IF(Mitarbeiter!$D218="",DATE(2029,6,0),Mitarbeiter!$D218),TODAY()))-(MAX(DATE(2029,5,1),Mitarbeiter!$C218))+1),MAX(0,NETWORKDAYS(MAX(DATE(2029,5,1),Mitarbeiter!$C218),MIN(DATE(2029,6,0),IF(Mitarbeiter!$D218="",DATE(2029,6,0),Mitarbeiter!$D218),TODAY()),Einstellungen!$F$13:$F$67)))*N(Mitarbeiter!$E218)/IF(Einstellungen!$C$11="7 Tage",7,5),N('Ist-Stunden'!AT218)),MAX(IF(Einstellungen!$C$11="7 Tage",MAX(0,(MIN(DATE(2029,6,0),IF(Mitarbeiter!$D218="",DATE(2029,6,0),Mitarbeiter!$D218),TODAY()))-(MAX(DATE(2029,5,1),Mitarbeiter!$C218))+1),MAX(0,NETWORKDAYS(MAX(DATE(2029,5,1),Mitarbeiter!$C218),MIN(DATE(2029,6,0),IF(Mitarbeiter!$D218="",DATE(2029,6,0),Mitarbeiter!$D218),TODAY()),Einstellungen!$F$13:$F$67)))*N(Mitarbeiter!$E218)/IF(Einstellungen!$C$11="7 Tage",7,5),N('Ist-Stunden'!AT218)+(N(Krankheitstage!CE218)+N(Krankheitstage!CQ218))*N($C218))))</f>
        <v/>
      </c>
      <c r="BY218" s="76">
        <f>IF($B218="",0,IF(Einstellungen!$C$10="Ja",MAX(IF(Einstellungen!$C$11="7 Tage",MAX(0,(MIN(DATE(2029,7,0),IF(Mitarbeiter!$D218="",DATE(2029,7,0),Mitarbeiter!$D218),TODAY()))-(MAX(DATE(2029,6,1),Mitarbeiter!$C218))+1),MAX(0,NETWORKDAYS(MAX(DATE(2029,6,1),Mitarbeiter!$C218),MIN(DATE(2029,7,0),IF(Mitarbeiter!$D218="",DATE(2029,7,0),Mitarbeiter!$D218),TODAY()),Einstellungen!$F$13:$F$67)))*N(Mitarbeiter!$E218)/IF(Einstellungen!$C$11="7 Tage",7,5),N('Ist-Stunden'!AU218)),MAX(IF(Einstellungen!$C$11="7 Tage",MAX(0,(MIN(DATE(2029,7,0),IF(Mitarbeiter!$D218="",DATE(2029,7,0),Mitarbeiter!$D218),TODAY()))-(MAX(DATE(2029,6,1),Mitarbeiter!$C218))+1),MAX(0,NETWORKDAYS(MAX(DATE(2029,6,1),Mitarbeiter!$C218),MIN(DATE(2029,7,0),IF(Mitarbeiter!$D218="",DATE(2029,7,0),Mitarbeiter!$D218),TODAY()),Einstellungen!$F$13:$F$67)))*N(Mitarbeiter!$E218)/IF(Einstellungen!$C$11="7 Tage",7,5),N('Ist-Stunden'!AU218)+(N(Krankheitstage!CF218)+N(Krankheitstage!CR218))*N($C218))))</f>
        <v/>
      </c>
      <c r="BZ218" s="76">
        <f>IF($B218="",0,IF(Einstellungen!$C$10="Ja",MAX(IF(Einstellungen!$C$11="7 Tage",MAX(0,(MIN(DATE(2029,8,0),IF(Mitarbeiter!$D218="",DATE(2029,8,0),Mitarbeiter!$D218),TODAY()))-(MAX(DATE(2029,7,1),Mitarbeiter!$C218))+1),MAX(0,NETWORKDAYS(MAX(DATE(2029,7,1),Mitarbeiter!$C218),MIN(DATE(2029,8,0),IF(Mitarbeiter!$D218="",DATE(2029,8,0),Mitarbeiter!$D218),TODAY()),Einstellungen!$F$13:$F$67)))*N(Mitarbeiter!$E218)/IF(Einstellungen!$C$11="7 Tage",7,5),N('Ist-Stunden'!AV218)),MAX(IF(Einstellungen!$C$11="7 Tage",MAX(0,(MIN(DATE(2029,8,0),IF(Mitarbeiter!$D218="",DATE(2029,8,0),Mitarbeiter!$D218),TODAY()))-(MAX(DATE(2029,7,1),Mitarbeiter!$C218))+1),MAX(0,NETWORKDAYS(MAX(DATE(2029,7,1),Mitarbeiter!$C218),MIN(DATE(2029,8,0),IF(Mitarbeiter!$D218="",DATE(2029,8,0),Mitarbeiter!$D218),TODAY()),Einstellungen!$F$13:$F$67)))*N(Mitarbeiter!$E218)/IF(Einstellungen!$C$11="7 Tage",7,5),N('Ist-Stunden'!AV218)+(N(Krankheitstage!CG218)+N(Krankheitstage!CS218))*N($C218))))</f>
        <v/>
      </c>
      <c r="CA218" s="76">
        <f>IF($B218="",0,IF(Einstellungen!$C$10="Ja",MAX(IF(Einstellungen!$C$11="7 Tage",MAX(0,(MIN(DATE(2029,9,0),IF(Mitarbeiter!$D218="",DATE(2029,9,0),Mitarbeiter!$D218),TODAY()))-(MAX(DATE(2029,8,1),Mitarbeiter!$C218))+1),MAX(0,NETWORKDAYS(MAX(DATE(2029,8,1),Mitarbeiter!$C218),MIN(DATE(2029,9,0),IF(Mitarbeiter!$D218="",DATE(2029,9,0),Mitarbeiter!$D218),TODAY()),Einstellungen!$F$13:$F$67)))*N(Mitarbeiter!$E218)/IF(Einstellungen!$C$11="7 Tage",7,5),N('Ist-Stunden'!AW218)),MAX(IF(Einstellungen!$C$11="7 Tage",MAX(0,(MIN(DATE(2029,9,0),IF(Mitarbeiter!$D218="",DATE(2029,9,0),Mitarbeiter!$D218),TODAY()))-(MAX(DATE(2029,8,1),Mitarbeiter!$C218))+1),MAX(0,NETWORKDAYS(MAX(DATE(2029,8,1),Mitarbeiter!$C218),MIN(DATE(2029,9,0),IF(Mitarbeiter!$D218="",DATE(2029,9,0),Mitarbeiter!$D218),TODAY()),Einstellungen!$F$13:$F$67)))*N(Mitarbeiter!$E218)/IF(Einstellungen!$C$11="7 Tage",7,5),N('Ist-Stunden'!AW218)+(N(Krankheitstage!CH218)+N(Krankheitstage!CT218))*N($C218))))</f>
        <v/>
      </c>
      <c r="CB218" s="76">
        <f>IF($B218="",0,IF(Einstellungen!$C$10="Ja",MAX(IF(Einstellungen!$C$11="7 Tage",MAX(0,(MIN(DATE(2029,10,0),IF(Mitarbeiter!$D218="",DATE(2029,10,0),Mitarbeiter!$D218),TODAY()))-(MAX(DATE(2029,9,1),Mitarbeiter!$C218))+1),MAX(0,NETWORKDAYS(MAX(DATE(2029,9,1),Mitarbeiter!$C218),MIN(DATE(2029,10,0),IF(Mitarbeiter!$D218="",DATE(2029,10,0),Mitarbeiter!$D218),TODAY()),Einstellungen!$F$13:$F$67)))*N(Mitarbeiter!$E218)/IF(Einstellungen!$C$11="7 Tage",7,5),N('Ist-Stunden'!AX218)),MAX(IF(Einstellungen!$C$11="7 Tage",MAX(0,(MIN(DATE(2029,10,0),IF(Mitarbeiter!$D218="",DATE(2029,10,0),Mitarbeiter!$D218),TODAY()))-(MAX(DATE(2029,9,1),Mitarbeiter!$C218))+1),MAX(0,NETWORKDAYS(MAX(DATE(2029,9,1),Mitarbeiter!$C218),MIN(DATE(2029,10,0),IF(Mitarbeiter!$D218="",DATE(2029,10,0),Mitarbeiter!$D218),TODAY()),Einstellungen!$F$13:$F$67)))*N(Mitarbeiter!$E218)/IF(Einstellungen!$C$11="7 Tage",7,5),N('Ist-Stunden'!AX218)+(N(Krankheitstage!CI218)+N(Krankheitstage!CU218))*N($C218))))</f>
        <v/>
      </c>
      <c r="CC218" s="76">
        <f>IF($B218="",0,IF(Einstellungen!$C$10="Ja",MAX(IF(Einstellungen!$C$11="7 Tage",MAX(0,(MIN(DATE(2029,11,0),IF(Mitarbeiter!$D218="",DATE(2029,11,0),Mitarbeiter!$D218),TODAY()))-(MAX(DATE(2029,10,1),Mitarbeiter!$C218))+1),MAX(0,NETWORKDAYS(MAX(DATE(2029,10,1),Mitarbeiter!$C218),MIN(DATE(2029,11,0),IF(Mitarbeiter!$D218="",DATE(2029,11,0),Mitarbeiter!$D218),TODAY()),Einstellungen!$F$13:$F$67)))*N(Mitarbeiter!$E218)/IF(Einstellungen!$C$11="7 Tage",7,5),N('Ist-Stunden'!AY218)),MAX(IF(Einstellungen!$C$11="7 Tage",MAX(0,(MIN(DATE(2029,11,0),IF(Mitarbeiter!$D218="",DATE(2029,11,0),Mitarbeiter!$D218),TODAY()))-(MAX(DATE(2029,10,1),Mitarbeiter!$C218))+1),MAX(0,NETWORKDAYS(MAX(DATE(2029,10,1),Mitarbeiter!$C218),MIN(DATE(2029,11,0),IF(Mitarbeiter!$D218="",DATE(2029,11,0),Mitarbeiter!$D218),TODAY()),Einstellungen!$F$13:$F$67)))*N(Mitarbeiter!$E218)/IF(Einstellungen!$C$11="7 Tage",7,5),N('Ist-Stunden'!AY218)+(N(Krankheitstage!CJ218)+N(Krankheitstage!CV218))*N($C218))))</f>
        <v/>
      </c>
      <c r="CD218" s="76">
        <f>IF($B218="",0,IF(Einstellungen!$C$10="Ja",MAX(IF(Einstellungen!$C$11="7 Tage",MAX(0,(MIN(DATE(2029,12,0),IF(Mitarbeiter!$D218="",DATE(2029,12,0),Mitarbeiter!$D218),TODAY()))-(MAX(DATE(2029,11,1),Mitarbeiter!$C218))+1),MAX(0,NETWORKDAYS(MAX(DATE(2029,11,1),Mitarbeiter!$C218),MIN(DATE(2029,12,0),IF(Mitarbeiter!$D218="",DATE(2029,12,0),Mitarbeiter!$D218),TODAY()),Einstellungen!$F$13:$F$67)))*N(Mitarbeiter!$E218)/IF(Einstellungen!$C$11="7 Tage",7,5),N('Ist-Stunden'!AZ218)),MAX(IF(Einstellungen!$C$11="7 Tage",MAX(0,(MIN(DATE(2029,12,0),IF(Mitarbeiter!$D218="",DATE(2029,12,0),Mitarbeiter!$D218),TODAY()))-(MAX(DATE(2029,11,1),Mitarbeiter!$C218))+1),MAX(0,NETWORKDAYS(MAX(DATE(2029,11,1),Mitarbeiter!$C218),MIN(DATE(2029,12,0),IF(Mitarbeiter!$D218="",DATE(2029,12,0),Mitarbeiter!$D218),TODAY()),Einstellungen!$F$13:$F$67)))*N(Mitarbeiter!$E218)/IF(Einstellungen!$C$11="7 Tage",7,5),N('Ist-Stunden'!AZ218)+(N(Krankheitstage!CK218)+N(Krankheitstage!CW218))*N($C218))))</f>
        <v/>
      </c>
      <c r="CE218" s="76">
        <f>IF($B218="",0,IF(Einstellungen!$C$10="Ja",MAX(IF(Einstellungen!$C$11="7 Tage",MAX(0,(MIN(DATE(2029,13,0),IF(Mitarbeiter!$D218="",DATE(2029,13,0),Mitarbeiter!$D218),TODAY()))-(MAX(DATE(2029,12,1),Mitarbeiter!$C218))+1),MAX(0,NETWORKDAYS(MAX(DATE(2029,12,1),Mitarbeiter!$C218),MIN(DATE(2029,13,0),IF(Mitarbeiter!$D218="",DATE(2029,13,0),Mitarbeiter!$D218),TODAY()),Einstellungen!$F$13:$F$67)))*N(Mitarbeiter!$E218)/IF(Einstellungen!$C$11="7 Tage",7,5),N('Ist-Stunden'!BA218)),MAX(IF(Einstellungen!$C$11="7 Tage",MAX(0,(MIN(DATE(2029,13,0),IF(Mitarbeiter!$D218="",DATE(2029,13,0),Mitarbeiter!$D218),TODAY()))-(MAX(DATE(2029,12,1),Mitarbeiter!$C218))+1),MAX(0,NETWORKDAYS(MAX(DATE(2029,12,1),Mitarbeiter!$C218),MIN(DATE(2029,13,0),IF(Mitarbeiter!$D218="",DATE(2029,13,0),Mitarbeiter!$D218),TODAY()),Einstellungen!$F$13:$F$67)))*N(Mitarbeiter!$E218)/IF(Einstellungen!$C$11="7 Tage",7,5),N('Ist-Stunden'!BA218)+(N(Krankheitstage!CL218)+N(Krankheitstage!CX218))*N($C218))))</f>
        <v/>
      </c>
      <c r="CF218" s="76">
        <f>IF($B218="",0,IF(Einstellungen!$C$10="Ja",MAX(IF(Einstellungen!$C$11="7 Tage",MAX(0,(MIN(DATE(2030,2,0),IF(Mitarbeiter!$D218="",DATE(2030,2,0),Mitarbeiter!$D218),TODAY()))-(MAX(DATE(2030,1,1),Mitarbeiter!$C218))+1),MAX(0,NETWORKDAYS(MAX(DATE(2030,1,1),Mitarbeiter!$C218),MIN(DATE(2030,2,0),IF(Mitarbeiter!$D218="",DATE(2030,2,0),Mitarbeiter!$D218),TODAY()),Einstellungen!$F$13:$F$67)))*N(Mitarbeiter!$E218)/IF(Einstellungen!$C$11="7 Tage",7,5),N('Ist-Stunden'!BB218)),MAX(IF(Einstellungen!$C$11="7 Tage",MAX(0,(MIN(DATE(2030,2,0),IF(Mitarbeiter!$D218="",DATE(2030,2,0),Mitarbeiter!$D218),TODAY()))-(MAX(DATE(2030,1,1),Mitarbeiter!$C218))+1),MAX(0,NETWORKDAYS(MAX(DATE(2030,1,1),Mitarbeiter!$C218),MIN(DATE(2030,2,0),IF(Mitarbeiter!$D218="",DATE(2030,2,0),Mitarbeiter!$D218),TODAY()),Einstellungen!$F$13:$F$67)))*N(Mitarbeiter!$E218)/IF(Einstellungen!$C$11="7 Tage",7,5),N('Ist-Stunden'!BB218)+(N(Krankheitstage!CY218)+N(Krankheitstage!DK218))*N($C218))))</f>
        <v/>
      </c>
      <c r="CG218" s="76">
        <f>IF($B218="",0,IF(Einstellungen!$C$10="Ja",MAX(IF(Einstellungen!$C$11="7 Tage",MAX(0,(MIN(DATE(2030,3,0),IF(Mitarbeiter!$D218="",DATE(2030,3,0),Mitarbeiter!$D218),TODAY()))-(MAX(DATE(2030,2,1),Mitarbeiter!$C218))+1),MAX(0,NETWORKDAYS(MAX(DATE(2030,2,1),Mitarbeiter!$C218),MIN(DATE(2030,3,0),IF(Mitarbeiter!$D218="",DATE(2030,3,0),Mitarbeiter!$D218),TODAY()),Einstellungen!$F$13:$F$67)))*N(Mitarbeiter!$E218)/IF(Einstellungen!$C$11="7 Tage",7,5),N('Ist-Stunden'!BC218)),MAX(IF(Einstellungen!$C$11="7 Tage",MAX(0,(MIN(DATE(2030,3,0),IF(Mitarbeiter!$D218="",DATE(2030,3,0),Mitarbeiter!$D218),TODAY()))-(MAX(DATE(2030,2,1),Mitarbeiter!$C218))+1),MAX(0,NETWORKDAYS(MAX(DATE(2030,2,1),Mitarbeiter!$C218),MIN(DATE(2030,3,0),IF(Mitarbeiter!$D218="",DATE(2030,3,0),Mitarbeiter!$D218),TODAY()),Einstellungen!$F$13:$F$67)))*N(Mitarbeiter!$E218)/IF(Einstellungen!$C$11="7 Tage",7,5),N('Ist-Stunden'!BC218)+(N(Krankheitstage!CZ218)+N(Krankheitstage!DL218))*N($C218))))</f>
        <v/>
      </c>
      <c r="CH218" s="76">
        <f>IF($B218="",0,IF(Einstellungen!$C$10="Ja",MAX(IF(Einstellungen!$C$11="7 Tage",MAX(0,(MIN(DATE(2030,4,0),IF(Mitarbeiter!$D218="",DATE(2030,4,0),Mitarbeiter!$D218),TODAY()))-(MAX(DATE(2030,3,1),Mitarbeiter!$C218))+1),MAX(0,NETWORKDAYS(MAX(DATE(2030,3,1),Mitarbeiter!$C218),MIN(DATE(2030,4,0),IF(Mitarbeiter!$D218="",DATE(2030,4,0),Mitarbeiter!$D218),TODAY()),Einstellungen!$F$13:$F$67)))*N(Mitarbeiter!$E218)/IF(Einstellungen!$C$11="7 Tage",7,5),N('Ist-Stunden'!BD218)),MAX(IF(Einstellungen!$C$11="7 Tage",MAX(0,(MIN(DATE(2030,4,0),IF(Mitarbeiter!$D218="",DATE(2030,4,0),Mitarbeiter!$D218),TODAY()))-(MAX(DATE(2030,3,1),Mitarbeiter!$C218))+1),MAX(0,NETWORKDAYS(MAX(DATE(2030,3,1),Mitarbeiter!$C218),MIN(DATE(2030,4,0),IF(Mitarbeiter!$D218="",DATE(2030,4,0),Mitarbeiter!$D218),TODAY()),Einstellungen!$F$13:$F$67)))*N(Mitarbeiter!$E218)/IF(Einstellungen!$C$11="7 Tage",7,5),N('Ist-Stunden'!BD218)+(N(Krankheitstage!DA218)+N(Krankheitstage!DM218))*N($C218))))</f>
        <v/>
      </c>
      <c r="CI218" s="76">
        <f>IF($B218="",0,IF(Einstellungen!$C$10="Ja",MAX(IF(Einstellungen!$C$11="7 Tage",MAX(0,(MIN(DATE(2030,5,0),IF(Mitarbeiter!$D218="",DATE(2030,5,0),Mitarbeiter!$D218),TODAY()))-(MAX(DATE(2030,4,1),Mitarbeiter!$C218))+1),MAX(0,NETWORKDAYS(MAX(DATE(2030,4,1),Mitarbeiter!$C218),MIN(DATE(2030,5,0),IF(Mitarbeiter!$D218="",DATE(2030,5,0),Mitarbeiter!$D218),TODAY()),Einstellungen!$F$13:$F$67)))*N(Mitarbeiter!$E218)/IF(Einstellungen!$C$11="7 Tage",7,5),N('Ist-Stunden'!BE218)),MAX(IF(Einstellungen!$C$11="7 Tage",MAX(0,(MIN(DATE(2030,5,0),IF(Mitarbeiter!$D218="",DATE(2030,5,0),Mitarbeiter!$D218),TODAY()))-(MAX(DATE(2030,4,1),Mitarbeiter!$C218))+1),MAX(0,NETWORKDAYS(MAX(DATE(2030,4,1),Mitarbeiter!$C218),MIN(DATE(2030,5,0),IF(Mitarbeiter!$D218="",DATE(2030,5,0),Mitarbeiter!$D218),TODAY()),Einstellungen!$F$13:$F$67)))*N(Mitarbeiter!$E218)/IF(Einstellungen!$C$11="7 Tage",7,5),N('Ist-Stunden'!BE218)+(N(Krankheitstage!DB218)+N(Krankheitstage!DN218))*N($C218))))</f>
        <v/>
      </c>
      <c r="CJ218" s="76">
        <f>IF($B218="",0,IF(Einstellungen!$C$10="Ja",MAX(IF(Einstellungen!$C$11="7 Tage",MAX(0,(MIN(DATE(2030,6,0),IF(Mitarbeiter!$D218="",DATE(2030,6,0),Mitarbeiter!$D218),TODAY()))-(MAX(DATE(2030,5,1),Mitarbeiter!$C218))+1),MAX(0,NETWORKDAYS(MAX(DATE(2030,5,1),Mitarbeiter!$C218),MIN(DATE(2030,6,0),IF(Mitarbeiter!$D218="",DATE(2030,6,0),Mitarbeiter!$D218),TODAY()),Einstellungen!$F$13:$F$67)))*N(Mitarbeiter!$E218)/IF(Einstellungen!$C$11="7 Tage",7,5),N('Ist-Stunden'!BF218)),MAX(IF(Einstellungen!$C$11="7 Tage",MAX(0,(MIN(DATE(2030,6,0),IF(Mitarbeiter!$D218="",DATE(2030,6,0),Mitarbeiter!$D218),TODAY()))-(MAX(DATE(2030,5,1),Mitarbeiter!$C218))+1),MAX(0,NETWORKDAYS(MAX(DATE(2030,5,1),Mitarbeiter!$C218),MIN(DATE(2030,6,0),IF(Mitarbeiter!$D218="",DATE(2030,6,0),Mitarbeiter!$D218),TODAY()),Einstellungen!$F$13:$F$67)))*N(Mitarbeiter!$E218)/IF(Einstellungen!$C$11="7 Tage",7,5),N('Ist-Stunden'!BF218)+(N(Krankheitstage!DC218)+N(Krankheitstage!DO218))*N($C218))))</f>
        <v/>
      </c>
      <c r="CK218" s="76">
        <f>IF($B218="",0,IF(Einstellungen!$C$10="Ja",MAX(IF(Einstellungen!$C$11="7 Tage",MAX(0,(MIN(DATE(2030,7,0),IF(Mitarbeiter!$D218="",DATE(2030,7,0),Mitarbeiter!$D218),TODAY()))-(MAX(DATE(2030,6,1),Mitarbeiter!$C218))+1),MAX(0,NETWORKDAYS(MAX(DATE(2030,6,1),Mitarbeiter!$C218),MIN(DATE(2030,7,0),IF(Mitarbeiter!$D218="",DATE(2030,7,0),Mitarbeiter!$D218),TODAY()),Einstellungen!$F$13:$F$67)))*N(Mitarbeiter!$E218)/IF(Einstellungen!$C$11="7 Tage",7,5),N('Ist-Stunden'!BG218)),MAX(IF(Einstellungen!$C$11="7 Tage",MAX(0,(MIN(DATE(2030,7,0),IF(Mitarbeiter!$D218="",DATE(2030,7,0),Mitarbeiter!$D218),TODAY()))-(MAX(DATE(2030,6,1),Mitarbeiter!$C218))+1),MAX(0,NETWORKDAYS(MAX(DATE(2030,6,1),Mitarbeiter!$C218),MIN(DATE(2030,7,0),IF(Mitarbeiter!$D218="",DATE(2030,7,0),Mitarbeiter!$D218),TODAY()),Einstellungen!$F$13:$F$67)))*N(Mitarbeiter!$E218)/IF(Einstellungen!$C$11="7 Tage",7,5),N('Ist-Stunden'!BG218)+(N(Krankheitstage!DD218)+N(Krankheitstage!DP218))*N($C218))))</f>
        <v/>
      </c>
      <c r="CL218" s="76">
        <f>IF($B218="",0,IF(Einstellungen!$C$10="Ja",MAX(IF(Einstellungen!$C$11="7 Tage",MAX(0,(MIN(DATE(2030,8,0),IF(Mitarbeiter!$D218="",DATE(2030,8,0),Mitarbeiter!$D218),TODAY()))-(MAX(DATE(2030,7,1),Mitarbeiter!$C218))+1),MAX(0,NETWORKDAYS(MAX(DATE(2030,7,1),Mitarbeiter!$C218),MIN(DATE(2030,8,0),IF(Mitarbeiter!$D218="",DATE(2030,8,0),Mitarbeiter!$D218),TODAY()),Einstellungen!$F$13:$F$67)))*N(Mitarbeiter!$E218)/IF(Einstellungen!$C$11="7 Tage",7,5),N('Ist-Stunden'!BH218)),MAX(IF(Einstellungen!$C$11="7 Tage",MAX(0,(MIN(DATE(2030,8,0),IF(Mitarbeiter!$D218="",DATE(2030,8,0),Mitarbeiter!$D218),TODAY()))-(MAX(DATE(2030,7,1),Mitarbeiter!$C218))+1),MAX(0,NETWORKDAYS(MAX(DATE(2030,7,1),Mitarbeiter!$C218),MIN(DATE(2030,8,0),IF(Mitarbeiter!$D218="",DATE(2030,8,0),Mitarbeiter!$D218),TODAY()),Einstellungen!$F$13:$F$67)))*N(Mitarbeiter!$E218)/IF(Einstellungen!$C$11="7 Tage",7,5),N('Ist-Stunden'!BH218)+(N(Krankheitstage!DE218)+N(Krankheitstage!DQ218))*N($C218))))</f>
        <v/>
      </c>
      <c r="CM218" s="76">
        <f>IF($B218="",0,IF(Einstellungen!$C$10="Ja",MAX(IF(Einstellungen!$C$11="7 Tage",MAX(0,(MIN(DATE(2030,9,0),IF(Mitarbeiter!$D218="",DATE(2030,9,0),Mitarbeiter!$D218),TODAY()))-(MAX(DATE(2030,8,1),Mitarbeiter!$C218))+1),MAX(0,NETWORKDAYS(MAX(DATE(2030,8,1),Mitarbeiter!$C218),MIN(DATE(2030,9,0),IF(Mitarbeiter!$D218="",DATE(2030,9,0),Mitarbeiter!$D218),TODAY()),Einstellungen!$F$13:$F$67)))*N(Mitarbeiter!$E218)/IF(Einstellungen!$C$11="7 Tage",7,5),N('Ist-Stunden'!BI218)),MAX(IF(Einstellungen!$C$11="7 Tage",MAX(0,(MIN(DATE(2030,9,0),IF(Mitarbeiter!$D218="",DATE(2030,9,0),Mitarbeiter!$D218),TODAY()))-(MAX(DATE(2030,8,1),Mitarbeiter!$C218))+1),MAX(0,NETWORKDAYS(MAX(DATE(2030,8,1),Mitarbeiter!$C218),MIN(DATE(2030,9,0),IF(Mitarbeiter!$D218="",DATE(2030,9,0),Mitarbeiter!$D218),TODAY()),Einstellungen!$F$13:$F$67)))*N(Mitarbeiter!$E218)/IF(Einstellungen!$C$11="7 Tage",7,5),N('Ist-Stunden'!BI218)+(N(Krankheitstage!DF218)+N(Krankheitstage!DR218))*N($C218))))</f>
        <v/>
      </c>
      <c r="CN218" s="76">
        <f>IF($B218="",0,IF(Einstellungen!$C$10="Ja",MAX(IF(Einstellungen!$C$11="7 Tage",MAX(0,(MIN(DATE(2030,10,0),IF(Mitarbeiter!$D218="",DATE(2030,10,0),Mitarbeiter!$D218),TODAY()))-(MAX(DATE(2030,9,1),Mitarbeiter!$C218))+1),MAX(0,NETWORKDAYS(MAX(DATE(2030,9,1),Mitarbeiter!$C218),MIN(DATE(2030,10,0),IF(Mitarbeiter!$D218="",DATE(2030,10,0),Mitarbeiter!$D218),TODAY()),Einstellungen!$F$13:$F$67)))*N(Mitarbeiter!$E218)/IF(Einstellungen!$C$11="7 Tage",7,5),N('Ist-Stunden'!BJ218)),MAX(IF(Einstellungen!$C$11="7 Tage",MAX(0,(MIN(DATE(2030,10,0),IF(Mitarbeiter!$D218="",DATE(2030,10,0),Mitarbeiter!$D218),TODAY()))-(MAX(DATE(2030,9,1),Mitarbeiter!$C218))+1),MAX(0,NETWORKDAYS(MAX(DATE(2030,9,1),Mitarbeiter!$C218),MIN(DATE(2030,10,0),IF(Mitarbeiter!$D218="",DATE(2030,10,0),Mitarbeiter!$D218),TODAY()),Einstellungen!$F$13:$F$67)))*N(Mitarbeiter!$E218)/IF(Einstellungen!$C$11="7 Tage",7,5),N('Ist-Stunden'!BJ218)+(N(Krankheitstage!DG218)+N(Krankheitstage!DS218))*N($C218))))</f>
        <v/>
      </c>
      <c r="CO218" s="76">
        <f>IF($B218="",0,IF(Einstellungen!$C$10="Ja",MAX(IF(Einstellungen!$C$11="7 Tage",MAX(0,(MIN(DATE(2030,11,0),IF(Mitarbeiter!$D218="",DATE(2030,11,0),Mitarbeiter!$D218),TODAY()))-(MAX(DATE(2030,10,1),Mitarbeiter!$C218))+1),MAX(0,NETWORKDAYS(MAX(DATE(2030,10,1),Mitarbeiter!$C218),MIN(DATE(2030,11,0),IF(Mitarbeiter!$D218="",DATE(2030,11,0),Mitarbeiter!$D218),TODAY()),Einstellungen!$F$13:$F$67)))*N(Mitarbeiter!$E218)/IF(Einstellungen!$C$11="7 Tage",7,5),N('Ist-Stunden'!BK218)),MAX(IF(Einstellungen!$C$11="7 Tage",MAX(0,(MIN(DATE(2030,11,0),IF(Mitarbeiter!$D218="",DATE(2030,11,0),Mitarbeiter!$D218),TODAY()))-(MAX(DATE(2030,10,1),Mitarbeiter!$C218))+1),MAX(0,NETWORKDAYS(MAX(DATE(2030,10,1),Mitarbeiter!$C218),MIN(DATE(2030,11,0),IF(Mitarbeiter!$D218="",DATE(2030,11,0),Mitarbeiter!$D218),TODAY()),Einstellungen!$F$13:$F$67)))*N(Mitarbeiter!$E218)/IF(Einstellungen!$C$11="7 Tage",7,5),N('Ist-Stunden'!BK218)+(N(Krankheitstage!DH218)+N(Krankheitstage!DT218))*N($C218))))</f>
        <v/>
      </c>
      <c r="CP218" s="76">
        <f>IF($B218="",0,IF(Einstellungen!$C$10="Ja",MAX(IF(Einstellungen!$C$11="7 Tage",MAX(0,(MIN(DATE(2030,12,0),IF(Mitarbeiter!$D218="",DATE(2030,12,0),Mitarbeiter!$D218),TODAY()))-(MAX(DATE(2030,11,1),Mitarbeiter!$C218))+1),MAX(0,NETWORKDAYS(MAX(DATE(2030,11,1),Mitarbeiter!$C218),MIN(DATE(2030,12,0),IF(Mitarbeiter!$D218="",DATE(2030,12,0),Mitarbeiter!$D218),TODAY()),Einstellungen!$F$13:$F$67)))*N(Mitarbeiter!$E218)/IF(Einstellungen!$C$11="7 Tage",7,5),N('Ist-Stunden'!BL218)),MAX(IF(Einstellungen!$C$11="7 Tage",MAX(0,(MIN(DATE(2030,12,0),IF(Mitarbeiter!$D218="",DATE(2030,12,0),Mitarbeiter!$D218),TODAY()))-(MAX(DATE(2030,11,1),Mitarbeiter!$C218))+1),MAX(0,NETWORKDAYS(MAX(DATE(2030,11,1),Mitarbeiter!$C218),MIN(DATE(2030,12,0),IF(Mitarbeiter!$D218="",DATE(2030,12,0),Mitarbeiter!$D218),TODAY()),Einstellungen!$F$13:$F$67)))*N(Mitarbeiter!$E218)/IF(Einstellungen!$C$11="7 Tage",7,5),N('Ist-Stunden'!BL218)+(N(Krankheitstage!DI218)+N(Krankheitstage!DU218))*N($C218))))</f>
        <v/>
      </c>
      <c r="CQ218" s="76">
        <f>IF($B218="",0,IF(Einstellungen!$C$10="Ja",MAX(IF(Einstellungen!$C$11="7 Tage",MAX(0,(MIN(DATE(2030,13,0),IF(Mitarbeiter!$D218="",DATE(2030,13,0),Mitarbeiter!$D218),TODAY()))-(MAX(DATE(2030,12,1),Mitarbeiter!$C218))+1),MAX(0,NETWORKDAYS(MAX(DATE(2030,12,1),Mitarbeiter!$C218),MIN(DATE(2030,13,0),IF(Mitarbeiter!$D218="",DATE(2030,13,0),Mitarbeiter!$D218),TODAY()),Einstellungen!$F$13:$F$67)))*N(Mitarbeiter!$E218)/IF(Einstellungen!$C$11="7 Tage",7,5),N('Ist-Stunden'!BM218)),MAX(IF(Einstellungen!$C$11="7 Tage",MAX(0,(MIN(DATE(2030,13,0),IF(Mitarbeiter!$D218="",DATE(2030,13,0),Mitarbeiter!$D218),TODAY()))-(MAX(DATE(2030,12,1),Mitarbeiter!$C218))+1),MAX(0,NETWORKDAYS(MAX(DATE(2030,12,1),Mitarbeiter!$C218),MIN(DATE(2030,13,0),IF(Mitarbeiter!$D218="",DATE(2030,13,0),Mitarbeiter!$D218),TODAY()),Einstellungen!$F$13:$F$67)))*N(Mitarbeiter!$E218)/IF(Einstellungen!$C$11="7 Tage",7,5),N('Ist-Stunden'!BM218)+(N(Krankheitstage!DJ218)+N(Krankheitstage!DV218))*N($C218))))</f>
        <v/>
      </c>
    </row>
    <row r="219">
      <c r="A219" s="73">
        <f>IF(Mitarbeiter!B219="","",Mitarbeiter!A219)</f>
        <v/>
      </c>
      <c r="B219" s="6">
        <f>IF(Mitarbeiter!B219="","",Mitarbeiter!B219)</f>
        <v/>
      </c>
      <c r="C219" s="74">
        <f>IF(Mitarbeiter!B219="","",Mitarbeiter!F219)</f>
        <v/>
      </c>
      <c r="D219" s="75">
        <f>N(INDEX(Krankheitstage!$G219:$DV219,1,(Einstellungen!$C$3-2026)*24+1))</f>
        <v/>
      </c>
      <c r="E219" s="75">
        <f>N(INDEX(Krankheitstage!$G219:$DV219,1,(Einstellungen!$C$3-2026)*24+2))</f>
        <v/>
      </c>
      <c r="F219" s="75">
        <f>N(INDEX(Krankheitstage!$G219:$DV219,1,(Einstellungen!$C$3-2026)*24+3))</f>
        <v/>
      </c>
      <c r="G219" s="75">
        <f>N(INDEX(Krankheitstage!$G219:$DV219,1,(Einstellungen!$C$3-2026)*24+4))</f>
        <v/>
      </c>
      <c r="H219" s="75">
        <f>N(INDEX(Krankheitstage!$G219:$DV219,1,(Einstellungen!$C$3-2026)*24+5))</f>
        <v/>
      </c>
      <c r="I219" s="75">
        <f>N(INDEX(Krankheitstage!$G219:$DV219,1,(Einstellungen!$C$3-2026)*24+6))</f>
        <v/>
      </c>
      <c r="J219" s="75">
        <f>N(INDEX(Krankheitstage!$G219:$DV219,1,(Einstellungen!$C$3-2026)*24+7))</f>
        <v/>
      </c>
      <c r="K219" s="75">
        <f>N(INDEX(Krankheitstage!$G219:$DV219,1,(Einstellungen!$C$3-2026)*24+8))</f>
        <v/>
      </c>
      <c r="L219" s="75">
        <f>N(INDEX(Krankheitstage!$G219:$DV219,1,(Einstellungen!$C$3-2026)*24+9))</f>
        <v/>
      </c>
      <c r="M219" s="75">
        <f>N(INDEX(Krankheitstage!$G219:$DV219,1,(Einstellungen!$C$3-2026)*24+10))</f>
        <v/>
      </c>
      <c r="N219" s="75">
        <f>N(INDEX(Krankheitstage!$G219:$DV219,1,(Einstellungen!$C$3-2026)*24+11))</f>
        <v/>
      </c>
      <c r="O219" s="75">
        <f>N(INDEX(Krankheitstage!$G219:$DV219,1,(Einstellungen!$C$3-2026)*24+12))</f>
        <v/>
      </c>
      <c r="P219" s="75">
        <f>IF($B219="","",SUM(D219:O219))</f>
        <v/>
      </c>
      <c r="Q219" s="75">
        <f>N(INDEX(Krankheitstage!$G219:$DV219,1,(Einstellungen!$C$3-2026)*24+13))</f>
        <v/>
      </c>
      <c r="R219" s="75">
        <f>N(INDEX(Krankheitstage!$G219:$DV219,1,(Einstellungen!$C$3-2026)*24+14))</f>
        <v/>
      </c>
      <c r="S219" s="75">
        <f>N(INDEX(Krankheitstage!$G219:$DV219,1,(Einstellungen!$C$3-2026)*24+15))</f>
        <v/>
      </c>
      <c r="T219" s="75">
        <f>N(INDEX(Krankheitstage!$G219:$DV219,1,(Einstellungen!$C$3-2026)*24+16))</f>
        <v/>
      </c>
      <c r="U219" s="75">
        <f>N(INDEX(Krankheitstage!$G219:$DV219,1,(Einstellungen!$C$3-2026)*24+17))</f>
        <v/>
      </c>
      <c r="V219" s="75">
        <f>N(INDEX(Krankheitstage!$G219:$DV219,1,(Einstellungen!$C$3-2026)*24+18))</f>
        <v/>
      </c>
      <c r="W219" s="75">
        <f>N(INDEX(Krankheitstage!$G219:$DV219,1,(Einstellungen!$C$3-2026)*24+19))</f>
        <v/>
      </c>
      <c r="X219" s="75">
        <f>N(INDEX(Krankheitstage!$G219:$DV219,1,(Einstellungen!$C$3-2026)*24+20))</f>
        <v/>
      </c>
      <c r="Y219" s="75">
        <f>N(INDEX(Krankheitstage!$G219:$DV219,1,(Einstellungen!$C$3-2026)*24+21))</f>
        <v/>
      </c>
      <c r="Z219" s="75">
        <f>N(INDEX(Krankheitstage!$G219:$DV219,1,(Einstellungen!$C$3-2026)*24+22))</f>
        <v/>
      </c>
      <c r="AA219" s="75">
        <f>N(INDEX(Krankheitstage!$G219:$DV219,1,(Einstellungen!$C$3-2026)*24+23))</f>
        <v/>
      </c>
      <c r="AB219" s="75">
        <f>N(INDEX(Krankheitstage!$G219:$DV219,1,(Einstellungen!$C$3-2026)*24+24))</f>
        <v/>
      </c>
      <c r="AC219" s="75">
        <f>IF($B219="","",SUM(Q219:AB219))</f>
        <v/>
      </c>
      <c r="AD219" s="75">
        <f>IF($B219="","",SUM(P219,AC219))</f>
        <v/>
      </c>
      <c r="AE219" s="76">
        <f>IF($B219="","",AD219*N(C219))</f>
        <v/>
      </c>
      <c r="AF219" s="75">
        <f>IF($B219="","",Krankheitstage!E219)</f>
        <v/>
      </c>
      <c r="AG219" s="76">
        <f>IF($B219="","",AF219*N(C219))</f>
        <v/>
      </c>
      <c r="AH219" s="76">
        <f>IF($B219="","",INDEX($AJ219:$CQ219,1,(Einstellungen!$C$3-2026)*12+1)+INDEX($AJ219:$CQ219,1,(Einstellungen!$C$3-2026)*12+2)+INDEX($AJ219:$CQ219,1,(Einstellungen!$C$3-2026)*12+3)+INDEX($AJ219:$CQ219,1,(Einstellungen!$C$3-2026)*12+4)+INDEX($AJ219:$CQ219,1,(Einstellungen!$C$3-2026)*12+5)+INDEX($AJ219:$CQ219,1,(Einstellungen!$C$3-2026)*12+6)+INDEX($AJ219:$CQ219,1,(Einstellungen!$C$3-2026)*12+7)+INDEX($AJ219:$CQ219,1,(Einstellungen!$C$3-2026)*12+8)+INDEX($AJ219:$CQ219,1,(Einstellungen!$C$3-2026)*12+9)+INDEX($AJ219:$CQ219,1,(Einstellungen!$C$3-2026)*12+10)+INDEX($AJ219:$CQ219,1,(Einstellungen!$C$3-2026)*12+11)+INDEX($AJ219:$CQ219,1,(Einstellungen!$C$3-2026)*12+12))</f>
        <v/>
      </c>
      <c r="AI219" s="76">
        <f>IF($B219="","",SUM($AJ219:$CQ219))</f>
        <v/>
      </c>
      <c r="AJ219" s="76">
        <f>IF($B219="",0,IF(Einstellungen!$C$10="Ja",MAX(IF(Einstellungen!$C$11="7 Tage",MAX(0,(MIN(DATE(2026,2,0),IF(Mitarbeiter!$D219="",DATE(2026,2,0),Mitarbeiter!$D219),TODAY()))-(MAX(DATE(2026,1,1),Mitarbeiter!$C219))+1),MAX(0,NETWORKDAYS(MAX(DATE(2026,1,1),Mitarbeiter!$C219),MIN(DATE(2026,2,0),IF(Mitarbeiter!$D219="",DATE(2026,2,0),Mitarbeiter!$D219),TODAY()),Einstellungen!$F$13:$F$67)))*N(Mitarbeiter!$E219)/IF(Einstellungen!$C$11="7 Tage",7,5),N('Ist-Stunden'!F219)),MAX(IF(Einstellungen!$C$11="7 Tage",MAX(0,(MIN(DATE(2026,2,0),IF(Mitarbeiter!$D219="",DATE(2026,2,0),Mitarbeiter!$D219),TODAY()))-(MAX(DATE(2026,1,1),Mitarbeiter!$C219))+1),MAX(0,NETWORKDAYS(MAX(DATE(2026,1,1),Mitarbeiter!$C219),MIN(DATE(2026,2,0),IF(Mitarbeiter!$D219="",DATE(2026,2,0),Mitarbeiter!$D219),TODAY()),Einstellungen!$F$13:$F$67)))*N(Mitarbeiter!$E219)/IF(Einstellungen!$C$11="7 Tage",7,5),N('Ist-Stunden'!F219)+(N(Krankheitstage!G219)+N(Krankheitstage!S219))*N($C219))))</f>
        <v/>
      </c>
      <c r="AK219" s="76">
        <f>IF($B219="",0,IF(Einstellungen!$C$10="Ja",MAX(IF(Einstellungen!$C$11="7 Tage",MAX(0,(MIN(DATE(2026,3,0),IF(Mitarbeiter!$D219="",DATE(2026,3,0),Mitarbeiter!$D219),TODAY()))-(MAX(DATE(2026,2,1),Mitarbeiter!$C219))+1),MAX(0,NETWORKDAYS(MAX(DATE(2026,2,1),Mitarbeiter!$C219),MIN(DATE(2026,3,0),IF(Mitarbeiter!$D219="",DATE(2026,3,0),Mitarbeiter!$D219),TODAY()),Einstellungen!$F$13:$F$67)))*N(Mitarbeiter!$E219)/IF(Einstellungen!$C$11="7 Tage",7,5),N('Ist-Stunden'!G219)),MAX(IF(Einstellungen!$C$11="7 Tage",MAX(0,(MIN(DATE(2026,3,0),IF(Mitarbeiter!$D219="",DATE(2026,3,0),Mitarbeiter!$D219),TODAY()))-(MAX(DATE(2026,2,1),Mitarbeiter!$C219))+1),MAX(0,NETWORKDAYS(MAX(DATE(2026,2,1),Mitarbeiter!$C219),MIN(DATE(2026,3,0),IF(Mitarbeiter!$D219="",DATE(2026,3,0),Mitarbeiter!$D219),TODAY()),Einstellungen!$F$13:$F$67)))*N(Mitarbeiter!$E219)/IF(Einstellungen!$C$11="7 Tage",7,5),N('Ist-Stunden'!G219)+(N(Krankheitstage!H219)+N(Krankheitstage!T219))*N($C219))))</f>
        <v/>
      </c>
      <c r="AL219" s="76">
        <f>IF($B219="",0,IF(Einstellungen!$C$10="Ja",MAX(IF(Einstellungen!$C$11="7 Tage",MAX(0,(MIN(DATE(2026,4,0),IF(Mitarbeiter!$D219="",DATE(2026,4,0),Mitarbeiter!$D219),TODAY()))-(MAX(DATE(2026,3,1),Mitarbeiter!$C219))+1),MAX(0,NETWORKDAYS(MAX(DATE(2026,3,1),Mitarbeiter!$C219),MIN(DATE(2026,4,0),IF(Mitarbeiter!$D219="",DATE(2026,4,0),Mitarbeiter!$D219),TODAY()),Einstellungen!$F$13:$F$67)))*N(Mitarbeiter!$E219)/IF(Einstellungen!$C$11="7 Tage",7,5),N('Ist-Stunden'!H219)),MAX(IF(Einstellungen!$C$11="7 Tage",MAX(0,(MIN(DATE(2026,4,0),IF(Mitarbeiter!$D219="",DATE(2026,4,0),Mitarbeiter!$D219),TODAY()))-(MAX(DATE(2026,3,1),Mitarbeiter!$C219))+1),MAX(0,NETWORKDAYS(MAX(DATE(2026,3,1),Mitarbeiter!$C219),MIN(DATE(2026,4,0),IF(Mitarbeiter!$D219="",DATE(2026,4,0),Mitarbeiter!$D219),TODAY()),Einstellungen!$F$13:$F$67)))*N(Mitarbeiter!$E219)/IF(Einstellungen!$C$11="7 Tage",7,5),N('Ist-Stunden'!H219)+(N(Krankheitstage!I219)+N(Krankheitstage!U219))*N($C219))))</f>
        <v/>
      </c>
      <c r="AM219" s="76">
        <f>IF($B219="",0,IF(Einstellungen!$C$10="Ja",MAX(IF(Einstellungen!$C$11="7 Tage",MAX(0,(MIN(DATE(2026,5,0),IF(Mitarbeiter!$D219="",DATE(2026,5,0),Mitarbeiter!$D219),TODAY()))-(MAX(DATE(2026,4,1),Mitarbeiter!$C219))+1),MAX(0,NETWORKDAYS(MAX(DATE(2026,4,1),Mitarbeiter!$C219),MIN(DATE(2026,5,0),IF(Mitarbeiter!$D219="",DATE(2026,5,0),Mitarbeiter!$D219),TODAY()),Einstellungen!$F$13:$F$67)))*N(Mitarbeiter!$E219)/IF(Einstellungen!$C$11="7 Tage",7,5),N('Ist-Stunden'!I219)),MAX(IF(Einstellungen!$C$11="7 Tage",MAX(0,(MIN(DATE(2026,5,0),IF(Mitarbeiter!$D219="",DATE(2026,5,0),Mitarbeiter!$D219),TODAY()))-(MAX(DATE(2026,4,1),Mitarbeiter!$C219))+1),MAX(0,NETWORKDAYS(MAX(DATE(2026,4,1),Mitarbeiter!$C219),MIN(DATE(2026,5,0),IF(Mitarbeiter!$D219="",DATE(2026,5,0),Mitarbeiter!$D219),TODAY()),Einstellungen!$F$13:$F$67)))*N(Mitarbeiter!$E219)/IF(Einstellungen!$C$11="7 Tage",7,5),N('Ist-Stunden'!I219)+(N(Krankheitstage!J219)+N(Krankheitstage!V219))*N($C219))))</f>
        <v/>
      </c>
      <c r="AN219" s="76">
        <f>IF($B219="",0,IF(Einstellungen!$C$10="Ja",MAX(IF(Einstellungen!$C$11="7 Tage",MAX(0,(MIN(DATE(2026,6,0),IF(Mitarbeiter!$D219="",DATE(2026,6,0),Mitarbeiter!$D219),TODAY()))-(MAX(DATE(2026,5,1),Mitarbeiter!$C219))+1),MAX(0,NETWORKDAYS(MAX(DATE(2026,5,1),Mitarbeiter!$C219),MIN(DATE(2026,6,0),IF(Mitarbeiter!$D219="",DATE(2026,6,0),Mitarbeiter!$D219),TODAY()),Einstellungen!$F$13:$F$67)))*N(Mitarbeiter!$E219)/IF(Einstellungen!$C$11="7 Tage",7,5),N('Ist-Stunden'!J219)),MAX(IF(Einstellungen!$C$11="7 Tage",MAX(0,(MIN(DATE(2026,6,0),IF(Mitarbeiter!$D219="",DATE(2026,6,0),Mitarbeiter!$D219),TODAY()))-(MAX(DATE(2026,5,1),Mitarbeiter!$C219))+1),MAX(0,NETWORKDAYS(MAX(DATE(2026,5,1),Mitarbeiter!$C219),MIN(DATE(2026,6,0),IF(Mitarbeiter!$D219="",DATE(2026,6,0),Mitarbeiter!$D219),TODAY()),Einstellungen!$F$13:$F$67)))*N(Mitarbeiter!$E219)/IF(Einstellungen!$C$11="7 Tage",7,5),N('Ist-Stunden'!J219)+(N(Krankheitstage!K219)+N(Krankheitstage!W219))*N($C219))))</f>
        <v/>
      </c>
      <c r="AO219" s="76">
        <f>IF($B219="",0,IF(Einstellungen!$C$10="Ja",MAX(IF(Einstellungen!$C$11="7 Tage",MAX(0,(MIN(DATE(2026,7,0),IF(Mitarbeiter!$D219="",DATE(2026,7,0),Mitarbeiter!$D219),TODAY()))-(MAX(DATE(2026,6,1),Mitarbeiter!$C219))+1),MAX(0,NETWORKDAYS(MAX(DATE(2026,6,1),Mitarbeiter!$C219),MIN(DATE(2026,7,0),IF(Mitarbeiter!$D219="",DATE(2026,7,0),Mitarbeiter!$D219),TODAY()),Einstellungen!$F$13:$F$67)))*N(Mitarbeiter!$E219)/IF(Einstellungen!$C$11="7 Tage",7,5),N('Ist-Stunden'!K219)),MAX(IF(Einstellungen!$C$11="7 Tage",MAX(0,(MIN(DATE(2026,7,0),IF(Mitarbeiter!$D219="",DATE(2026,7,0),Mitarbeiter!$D219),TODAY()))-(MAX(DATE(2026,6,1),Mitarbeiter!$C219))+1),MAX(0,NETWORKDAYS(MAX(DATE(2026,6,1),Mitarbeiter!$C219),MIN(DATE(2026,7,0),IF(Mitarbeiter!$D219="",DATE(2026,7,0),Mitarbeiter!$D219),TODAY()),Einstellungen!$F$13:$F$67)))*N(Mitarbeiter!$E219)/IF(Einstellungen!$C$11="7 Tage",7,5),N('Ist-Stunden'!K219)+(N(Krankheitstage!L219)+N(Krankheitstage!X219))*N($C219))))</f>
        <v/>
      </c>
      <c r="AP219" s="76">
        <f>IF($B219="",0,IF(Einstellungen!$C$10="Ja",MAX(IF(Einstellungen!$C$11="7 Tage",MAX(0,(MIN(DATE(2026,8,0),IF(Mitarbeiter!$D219="",DATE(2026,8,0),Mitarbeiter!$D219),TODAY()))-(MAX(DATE(2026,7,1),Mitarbeiter!$C219))+1),MAX(0,NETWORKDAYS(MAX(DATE(2026,7,1),Mitarbeiter!$C219),MIN(DATE(2026,8,0),IF(Mitarbeiter!$D219="",DATE(2026,8,0),Mitarbeiter!$D219),TODAY()),Einstellungen!$F$13:$F$67)))*N(Mitarbeiter!$E219)/IF(Einstellungen!$C$11="7 Tage",7,5),N('Ist-Stunden'!L219)),MAX(IF(Einstellungen!$C$11="7 Tage",MAX(0,(MIN(DATE(2026,8,0),IF(Mitarbeiter!$D219="",DATE(2026,8,0),Mitarbeiter!$D219),TODAY()))-(MAX(DATE(2026,7,1),Mitarbeiter!$C219))+1),MAX(0,NETWORKDAYS(MAX(DATE(2026,7,1),Mitarbeiter!$C219),MIN(DATE(2026,8,0),IF(Mitarbeiter!$D219="",DATE(2026,8,0),Mitarbeiter!$D219),TODAY()),Einstellungen!$F$13:$F$67)))*N(Mitarbeiter!$E219)/IF(Einstellungen!$C$11="7 Tage",7,5),N('Ist-Stunden'!L219)+(N(Krankheitstage!M219)+N(Krankheitstage!Y219))*N($C219))))</f>
        <v/>
      </c>
      <c r="AQ219" s="76">
        <f>IF($B219="",0,IF(Einstellungen!$C$10="Ja",MAX(IF(Einstellungen!$C$11="7 Tage",MAX(0,(MIN(DATE(2026,9,0),IF(Mitarbeiter!$D219="",DATE(2026,9,0),Mitarbeiter!$D219),TODAY()))-(MAX(DATE(2026,8,1),Mitarbeiter!$C219))+1),MAX(0,NETWORKDAYS(MAX(DATE(2026,8,1),Mitarbeiter!$C219),MIN(DATE(2026,9,0),IF(Mitarbeiter!$D219="",DATE(2026,9,0),Mitarbeiter!$D219),TODAY()),Einstellungen!$F$13:$F$67)))*N(Mitarbeiter!$E219)/IF(Einstellungen!$C$11="7 Tage",7,5),N('Ist-Stunden'!M219)),MAX(IF(Einstellungen!$C$11="7 Tage",MAX(0,(MIN(DATE(2026,9,0),IF(Mitarbeiter!$D219="",DATE(2026,9,0),Mitarbeiter!$D219),TODAY()))-(MAX(DATE(2026,8,1),Mitarbeiter!$C219))+1),MAX(0,NETWORKDAYS(MAX(DATE(2026,8,1),Mitarbeiter!$C219),MIN(DATE(2026,9,0),IF(Mitarbeiter!$D219="",DATE(2026,9,0),Mitarbeiter!$D219),TODAY()),Einstellungen!$F$13:$F$67)))*N(Mitarbeiter!$E219)/IF(Einstellungen!$C$11="7 Tage",7,5),N('Ist-Stunden'!M219)+(N(Krankheitstage!N219)+N(Krankheitstage!Z219))*N($C219))))</f>
        <v/>
      </c>
      <c r="AR219" s="76">
        <f>IF($B219="",0,IF(Einstellungen!$C$10="Ja",MAX(IF(Einstellungen!$C$11="7 Tage",MAX(0,(MIN(DATE(2026,10,0),IF(Mitarbeiter!$D219="",DATE(2026,10,0),Mitarbeiter!$D219),TODAY()))-(MAX(DATE(2026,9,1),Mitarbeiter!$C219))+1),MAX(0,NETWORKDAYS(MAX(DATE(2026,9,1),Mitarbeiter!$C219),MIN(DATE(2026,10,0),IF(Mitarbeiter!$D219="",DATE(2026,10,0),Mitarbeiter!$D219),TODAY()),Einstellungen!$F$13:$F$67)))*N(Mitarbeiter!$E219)/IF(Einstellungen!$C$11="7 Tage",7,5),N('Ist-Stunden'!N219)),MAX(IF(Einstellungen!$C$11="7 Tage",MAX(0,(MIN(DATE(2026,10,0),IF(Mitarbeiter!$D219="",DATE(2026,10,0),Mitarbeiter!$D219),TODAY()))-(MAX(DATE(2026,9,1),Mitarbeiter!$C219))+1),MAX(0,NETWORKDAYS(MAX(DATE(2026,9,1),Mitarbeiter!$C219),MIN(DATE(2026,10,0),IF(Mitarbeiter!$D219="",DATE(2026,10,0),Mitarbeiter!$D219),TODAY()),Einstellungen!$F$13:$F$67)))*N(Mitarbeiter!$E219)/IF(Einstellungen!$C$11="7 Tage",7,5),N('Ist-Stunden'!N219)+(N(Krankheitstage!O219)+N(Krankheitstage!AA219))*N($C219))))</f>
        <v/>
      </c>
      <c r="AS219" s="76">
        <f>IF($B219="",0,IF(Einstellungen!$C$10="Ja",MAX(IF(Einstellungen!$C$11="7 Tage",MAX(0,(MIN(DATE(2026,11,0),IF(Mitarbeiter!$D219="",DATE(2026,11,0),Mitarbeiter!$D219),TODAY()))-(MAX(DATE(2026,10,1),Mitarbeiter!$C219))+1),MAX(0,NETWORKDAYS(MAX(DATE(2026,10,1),Mitarbeiter!$C219),MIN(DATE(2026,11,0),IF(Mitarbeiter!$D219="",DATE(2026,11,0),Mitarbeiter!$D219),TODAY()),Einstellungen!$F$13:$F$67)))*N(Mitarbeiter!$E219)/IF(Einstellungen!$C$11="7 Tage",7,5),N('Ist-Stunden'!O219)),MAX(IF(Einstellungen!$C$11="7 Tage",MAX(0,(MIN(DATE(2026,11,0),IF(Mitarbeiter!$D219="",DATE(2026,11,0),Mitarbeiter!$D219),TODAY()))-(MAX(DATE(2026,10,1),Mitarbeiter!$C219))+1),MAX(0,NETWORKDAYS(MAX(DATE(2026,10,1),Mitarbeiter!$C219),MIN(DATE(2026,11,0),IF(Mitarbeiter!$D219="",DATE(2026,11,0),Mitarbeiter!$D219),TODAY()),Einstellungen!$F$13:$F$67)))*N(Mitarbeiter!$E219)/IF(Einstellungen!$C$11="7 Tage",7,5),N('Ist-Stunden'!O219)+(N(Krankheitstage!P219)+N(Krankheitstage!AB219))*N($C219))))</f>
        <v/>
      </c>
      <c r="AT219" s="76">
        <f>IF($B219="",0,IF(Einstellungen!$C$10="Ja",MAX(IF(Einstellungen!$C$11="7 Tage",MAX(0,(MIN(DATE(2026,12,0),IF(Mitarbeiter!$D219="",DATE(2026,12,0),Mitarbeiter!$D219),TODAY()))-(MAX(DATE(2026,11,1),Mitarbeiter!$C219))+1),MAX(0,NETWORKDAYS(MAX(DATE(2026,11,1),Mitarbeiter!$C219),MIN(DATE(2026,12,0),IF(Mitarbeiter!$D219="",DATE(2026,12,0),Mitarbeiter!$D219),TODAY()),Einstellungen!$F$13:$F$67)))*N(Mitarbeiter!$E219)/IF(Einstellungen!$C$11="7 Tage",7,5),N('Ist-Stunden'!P219)),MAX(IF(Einstellungen!$C$11="7 Tage",MAX(0,(MIN(DATE(2026,12,0),IF(Mitarbeiter!$D219="",DATE(2026,12,0),Mitarbeiter!$D219),TODAY()))-(MAX(DATE(2026,11,1),Mitarbeiter!$C219))+1),MAX(0,NETWORKDAYS(MAX(DATE(2026,11,1),Mitarbeiter!$C219),MIN(DATE(2026,12,0),IF(Mitarbeiter!$D219="",DATE(2026,12,0),Mitarbeiter!$D219),TODAY()),Einstellungen!$F$13:$F$67)))*N(Mitarbeiter!$E219)/IF(Einstellungen!$C$11="7 Tage",7,5),N('Ist-Stunden'!P219)+(N(Krankheitstage!Q219)+N(Krankheitstage!AC219))*N($C219))))</f>
        <v/>
      </c>
      <c r="AU219" s="76">
        <f>IF($B219="",0,IF(Einstellungen!$C$10="Ja",MAX(IF(Einstellungen!$C$11="7 Tage",MAX(0,(MIN(DATE(2026,13,0),IF(Mitarbeiter!$D219="",DATE(2026,13,0),Mitarbeiter!$D219),TODAY()))-(MAX(DATE(2026,12,1),Mitarbeiter!$C219))+1),MAX(0,NETWORKDAYS(MAX(DATE(2026,12,1),Mitarbeiter!$C219),MIN(DATE(2026,13,0),IF(Mitarbeiter!$D219="",DATE(2026,13,0),Mitarbeiter!$D219),TODAY()),Einstellungen!$F$13:$F$67)))*N(Mitarbeiter!$E219)/IF(Einstellungen!$C$11="7 Tage",7,5),N('Ist-Stunden'!Q219)),MAX(IF(Einstellungen!$C$11="7 Tage",MAX(0,(MIN(DATE(2026,13,0),IF(Mitarbeiter!$D219="",DATE(2026,13,0),Mitarbeiter!$D219),TODAY()))-(MAX(DATE(2026,12,1),Mitarbeiter!$C219))+1),MAX(0,NETWORKDAYS(MAX(DATE(2026,12,1),Mitarbeiter!$C219),MIN(DATE(2026,13,0),IF(Mitarbeiter!$D219="",DATE(2026,13,0),Mitarbeiter!$D219),TODAY()),Einstellungen!$F$13:$F$67)))*N(Mitarbeiter!$E219)/IF(Einstellungen!$C$11="7 Tage",7,5),N('Ist-Stunden'!Q219)+(N(Krankheitstage!R219)+N(Krankheitstage!AD219))*N($C219))))</f>
        <v/>
      </c>
      <c r="AV219" s="76">
        <f>IF($B219="",0,IF(Einstellungen!$C$10="Ja",MAX(IF(Einstellungen!$C$11="7 Tage",MAX(0,(MIN(DATE(2027,2,0),IF(Mitarbeiter!$D219="",DATE(2027,2,0),Mitarbeiter!$D219),TODAY()))-(MAX(DATE(2027,1,1),Mitarbeiter!$C219))+1),MAX(0,NETWORKDAYS(MAX(DATE(2027,1,1),Mitarbeiter!$C219),MIN(DATE(2027,2,0),IF(Mitarbeiter!$D219="",DATE(2027,2,0),Mitarbeiter!$D219),TODAY()),Einstellungen!$F$13:$F$67)))*N(Mitarbeiter!$E219)/IF(Einstellungen!$C$11="7 Tage",7,5),N('Ist-Stunden'!R219)),MAX(IF(Einstellungen!$C$11="7 Tage",MAX(0,(MIN(DATE(2027,2,0),IF(Mitarbeiter!$D219="",DATE(2027,2,0),Mitarbeiter!$D219),TODAY()))-(MAX(DATE(2027,1,1),Mitarbeiter!$C219))+1),MAX(0,NETWORKDAYS(MAX(DATE(2027,1,1),Mitarbeiter!$C219),MIN(DATE(2027,2,0),IF(Mitarbeiter!$D219="",DATE(2027,2,0),Mitarbeiter!$D219),TODAY()),Einstellungen!$F$13:$F$67)))*N(Mitarbeiter!$E219)/IF(Einstellungen!$C$11="7 Tage",7,5),N('Ist-Stunden'!R219)+(N(Krankheitstage!AE219)+N(Krankheitstage!AQ219))*N($C219))))</f>
        <v/>
      </c>
      <c r="AW219" s="76">
        <f>IF($B219="",0,IF(Einstellungen!$C$10="Ja",MAX(IF(Einstellungen!$C$11="7 Tage",MAX(0,(MIN(DATE(2027,3,0),IF(Mitarbeiter!$D219="",DATE(2027,3,0),Mitarbeiter!$D219),TODAY()))-(MAX(DATE(2027,2,1),Mitarbeiter!$C219))+1),MAX(0,NETWORKDAYS(MAX(DATE(2027,2,1),Mitarbeiter!$C219),MIN(DATE(2027,3,0),IF(Mitarbeiter!$D219="",DATE(2027,3,0),Mitarbeiter!$D219),TODAY()),Einstellungen!$F$13:$F$67)))*N(Mitarbeiter!$E219)/IF(Einstellungen!$C$11="7 Tage",7,5),N('Ist-Stunden'!S219)),MAX(IF(Einstellungen!$C$11="7 Tage",MAX(0,(MIN(DATE(2027,3,0),IF(Mitarbeiter!$D219="",DATE(2027,3,0),Mitarbeiter!$D219),TODAY()))-(MAX(DATE(2027,2,1),Mitarbeiter!$C219))+1),MAX(0,NETWORKDAYS(MAX(DATE(2027,2,1),Mitarbeiter!$C219),MIN(DATE(2027,3,0),IF(Mitarbeiter!$D219="",DATE(2027,3,0),Mitarbeiter!$D219),TODAY()),Einstellungen!$F$13:$F$67)))*N(Mitarbeiter!$E219)/IF(Einstellungen!$C$11="7 Tage",7,5),N('Ist-Stunden'!S219)+(N(Krankheitstage!AF219)+N(Krankheitstage!AR219))*N($C219))))</f>
        <v/>
      </c>
      <c r="AX219" s="76">
        <f>IF($B219="",0,IF(Einstellungen!$C$10="Ja",MAX(IF(Einstellungen!$C$11="7 Tage",MAX(0,(MIN(DATE(2027,4,0),IF(Mitarbeiter!$D219="",DATE(2027,4,0),Mitarbeiter!$D219),TODAY()))-(MAX(DATE(2027,3,1),Mitarbeiter!$C219))+1),MAX(0,NETWORKDAYS(MAX(DATE(2027,3,1),Mitarbeiter!$C219),MIN(DATE(2027,4,0),IF(Mitarbeiter!$D219="",DATE(2027,4,0),Mitarbeiter!$D219),TODAY()),Einstellungen!$F$13:$F$67)))*N(Mitarbeiter!$E219)/IF(Einstellungen!$C$11="7 Tage",7,5),N('Ist-Stunden'!T219)),MAX(IF(Einstellungen!$C$11="7 Tage",MAX(0,(MIN(DATE(2027,4,0),IF(Mitarbeiter!$D219="",DATE(2027,4,0),Mitarbeiter!$D219),TODAY()))-(MAX(DATE(2027,3,1),Mitarbeiter!$C219))+1),MAX(0,NETWORKDAYS(MAX(DATE(2027,3,1),Mitarbeiter!$C219),MIN(DATE(2027,4,0),IF(Mitarbeiter!$D219="",DATE(2027,4,0),Mitarbeiter!$D219),TODAY()),Einstellungen!$F$13:$F$67)))*N(Mitarbeiter!$E219)/IF(Einstellungen!$C$11="7 Tage",7,5),N('Ist-Stunden'!T219)+(N(Krankheitstage!AG219)+N(Krankheitstage!AS219))*N($C219))))</f>
        <v/>
      </c>
      <c r="AY219" s="76">
        <f>IF($B219="",0,IF(Einstellungen!$C$10="Ja",MAX(IF(Einstellungen!$C$11="7 Tage",MAX(0,(MIN(DATE(2027,5,0),IF(Mitarbeiter!$D219="",DATE(2027,5,0),Mitarbeiter!$D219),TODAY()))-(MAX(DATE(2027,4,1),Mitarbeiter!$C219))+1),MAX(0,NETWORKDAYS(MAX(DATE(2027,4,1),Mitarbeiter!$C219),MIN(DATE(2027,5,0),IF(Mitarbeiter!$D219="",DATE(2027,5,0),Mitarbeiter!$D219),TODAY()),Einstellungen!$F$13:$F$67)))*N(Mitarbeiter!$E219)/IF(Einstellungen!$C$11="7 Tage",7,5),N('Ist-Stunden'!U219)),MAX(IF(Einstellungen!$C$11="7 Tage",MAX(0,(MIN(DATE(2027,5,0),IF(Mitarbeiter!$D219="",DATE(2027,5,0),Mitarbeiter!$D219),TODAY()))-(MAX(DATE(2027,4,1),Mitarbeiter!$C219))+1),MAX(0,NETWORKDAYS(MAX(DATE(2027,4,1),Mitarbeiter!$C219),MIN(DATE(2027,5,0),IF(Mitarbeiter!$D219="",DATE(2027,5,0),Mitarbeiter!$D219),TODAY()),Einstellungen!$F$13:$F$67)))*N(Mitarbeiter!$E219)/IF(Einstellungen!$C$11="7 Tage",7,5),N('Ist-Stunden'!U219)+(N(Krankheitstage!AH219)+N(Krankheitstage!AT219))*N($C219))))</f>
        <v/>
      </c>
      <c r="AZ219" s="76">
        <f>IF($B219="",0,IF(Einstellungen!$C$10="Ja",MAX(IF(Einstellungen!$C$11="7 Tage",MAX(0,(MIN(DATE(2027,6,0),IF(Mitarbeiter!$D219="",DATE(2027,6,0),Mitarbeiter!$D219),TODAY()))-(MAX(DATE(2027,5,1),Mitarbeiter!$C219))+1),MAX(0,NETWORKDAYS(MAX(DATE(2027,5,1),Mitarbeiter!$C219),MIN(DATE(2027,6,0),IF(Mitarbeiter!$D219="",DATE(2027,6,0),Mitarbeiter!$D219),TODAY()),Einstellungen!$F$13:$F$67)))*N(Mitarbeiter!$E219)/IF(Einstellungen!$C$11="7 Tage",7,5),N('Ist-Stunden'!V219)),MAX(IF(Einstellungen!$C$11="7 Tage",MAX(0,(MIN(DATE(2027,6,0),IF(Mitarbeiter!$D219="",DATE(2027,6,0),Mitarbeiter!$D219),TODAY()))-(MAX(DATE(2027,5,1),Mitarbeiter!$C219))+1),MAX(0,NETWORKDAYS(MAX(DATE(2027,5,1),Mitarbeiter!$C219),MIN(DATE(2027,6,0),IF(Mitarbeiter!$D219="",DATE(2027,6,0),Mitarbeiter!$D219),TODAY()),Einstellungen!$F$13:$F$67)))*N(Mitarbeiter!$E219)/IF(Einstellungen!$C$11="7 Tage",7,5),N('Ist-Stunden'!V219)+(N(Krankheitstage!AI219)+N(Krankheitstage!AU219))*N($C219))))</f>
        <v/>
      </c>
      <c r="BA219" s="76">
        <f>IF($B219="",0,IF(Einstellungen!$C$10="Ja",MAX(IF(Einstellungen!$C$11="7 Tage",MAX(0,(MIN(DATE(2027,7,0),IF(Mitarbeiter!$D219="",DATE(2027,7,0),Mitarbeiter!$D219),TODAY()))-(MAX(DATE(2027,6,1),Mitarbeiter!$C219))+1),MAX(0,NETWORKDAYS(MAX(DATE(2027,6,1),Mitarbeiter!$C219),MIN(DATE(2027,7,0),IF(Mitarbeiter!$D219="",DATE(2027,7,0),Mitarbeiter!$D219),TODAY()),Einstellungen!$F$13:$F$67)))*N(Mitarbeiter!$E219)/IF(Einstellungen!$C$11="7 Tage",7,5),N('Ist-Stunden'!W219)),MAX(IF(Einstellungen!$C$11="7 Tage",MAX(0,(MIN(DATE(2027,7,0),IF(Mitarbeiter!$D219="",DATE(2027,7,0),Mitarbeiter!$D219),TODAY()))-(MAX(DATE(2027,6,1),Mitarbeiter!$C219))+1),MAX(0,NETWORKDAYS(MAX(DATE(2027,6,1),Mitarbeiter!$C219),MIN(DATE(2027,7,0),IF(Mitarbeiter!$D219="",DATE(2027,7,0),Mitarbeiter!$D219),TODAY()),Einstellungen!$F$13:$F$67)))*N(Mitarbeiter!$E219)/IF(Einstellungen!$C$11="7 Tage",7,5),N('Ist-Stunden'!W219)+(N(Krankheitstage!AJ219)+N(Krankheitstage!AV219))*N($C219))))</f>
        <v/>
      </c>
      <c r="BB219" s="76">
        <f>IF($B219="",0,IF(Einstellungen!$C$10="Ja",MAX(IF(Einstellungen!$C$11="7 Tage",MAX(0,(MIN(DATE(2027,8,0),IF(Mitarbeiter!$D219="",DATE(2027,8,0),Mitarbeiter!$D219),TODAY()))-(MAX(DATE(2027,7,1),Mitarbeiter!$C219))+1),MAX(0,NETWORKDAYS(MAX(DATE(2027,7,1),Mitarbeiter!$C219),MIN(DATE(2027,8,0),IF(Mitarbeiter!$D219="",DATE(2027,8,0),Mitarbeiter!$D219),TODAY()),Einstellungen!$F$13:$F$67)))*N(Mitarbeiter!$E219)/IF(Einstellungen!$C$11="7 Tage",7,5),N('Ist-Stunden'!X219)),MAX(IF(Einstellungen!$C$11="7 Tage",MAX(0,(MIN(DATE(2027,8,0),IF(Mitarbeiter!$D219="",DATE(2027,8,0),Mitarbeiter!$D219),TODAY()))-(MAX(DATE(2027,7,1),Mitarbeiter!$C219))+1),MAX(0,NETWORKDAYS(MAX(DATE(2027,7,1),Mitarbeiter!$C219),MIN(DATE(2027,8,0),IF(Mitarbeiter!$D219="",DATE(2027,8,0),Mitarbeiter!$D219),TODAY()),Einstellungen!$F$13:$F$67)))*N(Mitarbeiter!$E219)/IF(Einstellungen!$C$11="7 Tage",7,5),N('Ist-Stunden'!X219)+(N(Krankheitstage!AK219)+N(Krankheitstage!AW219))*N($C219))))</f>
        <v/>
      </c>
      <c r="BC219" s="76">
        <f>IF($B219="",0,IF(Einstellungen!$C$10="Ja",MAX(IF(Einstellungen!$C$11="7 Tage",MAX(0,(MIN(DATE(2027,9,0),IF(Mitarbeiter!$D219="",DATE(2027,9,0),Mitarbeiter!$D219),TODAY()))-(MAX(DATE(2027,8,1),Mitarbeiter!$C219))+1),MAX(0,NETWORKDAYS(MAX(DATE(2027,8,1),Mitarbeiter!$C219),MIN(DATE(2027,9,0),IF(Mitarbeiter!$D219="",DATE(2027,9,0),Mitarbeiter!$D219),TODAY()),Einstellungen!$F$13:$F$67)))*N(Mitarbeiter!$E219)/IF(Einstellungen!$C$11="7 Tage",7,5),N('Ist-Stunden'!Y219)),MAX(IF(Einstellungen!$C$11="7 Tage",MAX(0,(MIN(DATE(2027,9,0),IF(Mitarbeiter!$D219="",DATE(2027,9,0),Mitarbeiter!$D219),TODAY()))-(MAX(DATE(2027,8,1),Mitarbeiter!$C219))+1),MAX(0,NETWORKDAYS(MAX(DATE(2027,8,1),Mitarbeiter!$C219),MIN(DATE(2027,9,0),IF(Mitarbeiter!$D219="",DATE(2027,9,0),Mitarbeiter!$D219),TODAY()),Einstellungen!$F$13:$F$67)))*N(Mitarbeiter!$E219)/IF(Einstellungen!$C$11="7 Tage",7,5),N('Ist-Stunden'!Y219)+(N(Krankheitstage!AL219)+N(Krankheitstage!AX219))*N($C219))))</f>
        <v/>
      </c>
      <c r="BD219" s="76">
        <f>IF($B219="",0,IF(Einstellungen!$C$10="Ja",MAX(IF(Einstellungen!$C$11="7 Tage",MAX(0,(MIN(DATE(2027,10,0),IF(Mitarbeiter!$D219="",DATE(2027,10,0),Mitarbeiter!$D219),TODAY()))-(MAX(DATE(2027,9,1),Mitarbeiter!$C219))+1),MAX(0,NETWORKDAYS(MAX(DATE(2027,9,1),Mitarbeiter!$C219),MIN(DATE(2027,10,0),IF(Mitarbeiter!$D219="",DATE(2027,10,0),Mitarbeiter!$D219),TODAY()),Einstellungen!$F$13:$F$67)))*N(Mitarbeiter!$E219)/IF(Einstellungen!$C$11="7 Tage",7,5),N('Ist-Stunden'!Z219)),MAX(IF(Einstellungen!$C$11="7 Tage",MAX(0,(MIN(DATE(2027,10,0),IF(Mitarbeiter!$D219="",DATE(2027,10,0),Mitarbeiter!$D219),TODAY()))-(MAX(DATE(2027,9,1),Mitarbeiter!$C219))+1),MAX(0,NETWORKDAYS(MAX(DATE(2027,9,1),Mitarbeiter!$C219),MIN(DATE(2027,10,0),IF(Mitarbeiter!$D219="",DATE(2027,10,0),Mitarbeiter!$D219),TODAY()),Einstellungen!$F$13:$F$67)))*N(Mitarbeiter!$E219)/IF(Einstellungen!$C$11="7 Tage",7,5),N('Ist-Stunden'!Z219)+(N(Krankheitstage!AM219)+N(Krankheitstage!AY219))*N($C219))))</f>
        <v/>
      </c>
      <c r="BE219" s="76">
        <f>IF($B219="",0,IF(Einstellungen!$C$10="Ja",MAX(IF(Einstellungen!$C$11="7 Tage",MAX(0,(MIN(DATE(2027,11,0),IF(Mitarbeiter!$D219="",DATE(2027,11,0),Mitarbeiter!$D219),TODAY()))-(MAX(DATE(2027,10,1),Mitarbeiter!$C219))+1),MAX(0,NETWORKDAYS(MAX(DATE(2027,10,1),Mitarbeiter!$C219),MIN(DATE(2027,11,0),IF(Mitarbeiter!$D219="",DATE(2027,11,0),Mitarbeiter!$D219),TODAY()),Einstellungen!$F$13:$F$67)))*N(Mitarbeiter!$E219)/IF(Einstellungen!$C$11="7 Tage",7,5),N('Ist-Stunden'!AA219)),MAX(IF(Einstellungen!$C$11="7 Tage",MAX(0,(MIN(DATE(2027,11,0),IF(Mitarbeiter!$D219="",DATE(2027,11,0),Mitarbeiter!$D219),TODAY()))-(MAX(DATE(2027,10,1),Mitarbeiter!$C219))+1),MAX(0,NETWORKDAYS(MAX(DATE(2027,10,1),Mitarbeiter!$C219),MIN(DATE(2027,11,0),IF(Mitarbeiter!$D219="",DATE(2027,11,0),Mitarbeiter!$D219),TODAY()),Einstellungen!$F$13:$F$67)))*N(Mitarbeiter!$E219)/IF(Einstellungen!$C$11="7 Tage",7,5),N('Ist-Stunden'!AA219)+(N(Krankheitstage!AN219)+N(Krankheitstage!AZ219))*N($C219))))</f>
        <v/>
      </c>
      <c r="BF219" s="76">
        <f>IF($B219="",0,IF(Einstellungen!$C$10="Ja",MAX(IF(Einstellungen!$C$11="7 Tage",MAX(0,(MIN(DATE(2027,12,0),IF(Mitarbeiter!$D219="",DATE(2027,12,0),Mitarbeiter!$D219),TODAY()))-(MAX(DATE(2027,11,1),Mitarbeiter!$C219))+1),MAX(0,NETWORKDAYS(MAX(DATE(2027,11,1),Mitarbeiter!$C219),MIN(DATE(2027,12,0),IF(Mitarbeiter!$D219="",DATE(2027,12,0),Mitarbeiter!$D219),TODAY()),Einstellungen!$F$13:$F$67)))*N(Mitarbeiter!$E219)/IF(Einstellungen!$C$11="7 Tage",7,5),N('Ist-Stunden'!AB219)),MAX(IF(Einstellungen!$C$11="7 Tage",MAX(0,(MIN(DATE(2027,12,0),IF(Mitarbeiter!$D219="",DATE(2027,12,0),Mitarbeiter!$D219),TODAY()))-(MAX(DATE(2027,11,1),Mitarbeiter!$C219))+1),MAX(0,NETWORKDAYS(MAX(DATE(2027,11,1),Mitarbeiter!$C219),MIN(DATE(2027,12,0),IF(Mitarbeiter!$D219="",DATE(2027,12,0),Mitarbeiter!$D219),TODAY()),Einstellungen!$F$13:$F$67)))*N(Mitarbeiter!$E219)/IF(Einstellungen!$C$11="7 Tage",7,5),N('Ist-Stunden'!AB219)+(N(Krankheitstage!AO219)+N(Krankheitstage!BA219))*N($C219))))</f>
        <v/>
      </c>
      <c r="BG219" s="76">
        <f>IF($B219="",0,IF(Einstellungen!$C$10="Ja",MAX(IF(Einstellungen!$C$11="7 Tage",MAX(0,(MIN(DATE(2027,13,0),IF(Mitarbeiter!$D219="",DATE(2027,13,0),Mitarbeiter!$D219),TODAY()))-(MAX(DATE(2027,12,1),Mitarbeiter!$C219))+1),MAX(0,NETWORKDAYS(MAX(DATE(2027,12,1),Mitarbeiter!$C219),MIN(DATE(2027,13,0),IF(Mitarbeiter!$D219="",DATE(2027,13,0),Mitarbeiter!$D219),TODAY()),Einstellungen!$F$13:$F$67)))*N(Mitarbeiter!$E219)/IF(Einstellungen!$C$11="7 Tage",7,5),N('Ist-Stunden'!AC219)),MAX(IF(Einstellungen!$C$11="7 Tage",MAX(0,(MIN(DATE(2027,13,0),IF(Mitarbeiter!$D219="",DATE(2027,13,0),Mitarbeiter!$D219),TODAY()))-(MAX(DATE(2027,12,1),Mitarbeiter!$C219))+1),MAX(0,NETWORKDAYS(MAX(DATE(2027,12,1),Mitarbeiter!$C219),MIN(DATE(2027,13,0),IF(Mitarbeiter!$D219="",DATE(2027,13,0),Mitarbeiter!$D219),TODAY()),Einstellungen!$F$13:$F$67)))*N(Mitarbeiter!$E219)/IF(Einstellungen!$C$11="7 Tage",7,5),N('Ist-Stunden'!AC219)+(N(Krankheitstage!AP219)+N(Krankheitstage!BB219))*N($C219))))</f>
        <v/>
      </c>
      <c r="BH219" s="76">
        <f>IF($B219="",0,IF(Einstellungen!$C$10="Ja",MAX(IF(Einstellungen!$C$11="7 Tage",MAX(0,(MIN(DATE(2028,2,0),IF(Mitarbeiter!$D219="",DATE(2028,2,0),Mitarbeiter!$D219),TODAY()))-(MAX(DATE(2028,1,1),Mitarbeiter!$C219))+1),MAX(0,NETWORKDAYS(MAX(DATE(2028,1,1),Mitarbeiter!$C219),MIN(DATE(2028,2,0),IF(Mitarbeiter!$D219="",DATE(2028,2,0),Mitarbeiter!$D219),TODAY()),Einstellungen!$F$13:$F$67)))*N(Mitarbeiter!$E219)/IF(Einstellungen!$C$11="7 Tage",7,5),N('Ist-Stunden'!AD219)),MAX(IF(Einstellungen!$C$11="7 Tage",MAX(0,(MIN(DATE(2028,2,0),IF(Mitarbeiter!$D219="",DATE(2028,2,0),Mitarbeiter!$D219),TODAY()))-(MAX(DATE(2028,1,1),Mitarbeiter!$C219))+1),MAX(0,NETWORKDAYS(MAX(DATE(2028,1,1),Mitarbeiter!$C219),MIN(DATE(2028,2,0),IF(Mitarbeiter!$D219="",DATE(2028,2,0),Mitarbeiter!$D219),TODAY()),Einstellungen!$F$13:$F$67)))*N(Mitarbeiter!$E219)/IF(Einstellungen!$C$11="7 Tage",7,5),N('Ist-Stunden'!AD219)+(N(Krankheitstage!BC219)+N(Krankheitstage!BO219))*N($C219))))</f>
        <v/>
      </c>
      <c r="BI219" s="76">
        <f>IF($B219="",0,IF(Einstellungen!$C$10="Ja",MAX(IF(Einstellungen!$C$11="7 Tage",MAX(0,(MIN(DATE(2028,3,0),IF(Mitarbeiter!$D219="",DATE(2028,3,0),Mitarbeiter!$D219),TODAY()))-(MAX(DATE(2028,2,1),Mitarbeiter!$C219))+1),MAX(0,NETWORKDAYS(MAX(DATE(2028,2,1),Mitarbeiter!$C219),MIN(DATE(2028,3,0),IF(Mitarbeiter!$D219="",DATE(2028,3,0),Mitarbeiter!$D219),TODAY()),Einstellungen!$F$13:$F$67)))*N(Mitarbeiter!$E219)/IF(Einstellungen!$C$11="7 Tage",7,5),N('Ist-Stunden'!AE219)),MAX(IF(Einstellungen!$C$11="7 Tage",MAX(0,(MIN(DATE(2028,3,0),IF(Mitarbeiter!$D219="",DATE(2028,3,0),Mitarbeiter!$D219),TODAY()))-(MAX(DATE(2028,2,1),Mitarbeiter!$C219))+1),MAX(0,NETWORKDAYS(MAX(DATE(2028,2,1),Mitarbeiter!$C219),MIN(DATE(2028,3,0),IF(Mitarbeiter!$D219="",DATE(2028,3,0),Mitarbeiter!$D219),TODAY()),Einstellungen!$F$13:$F$67)))*N(Mitarbeiter!$E219)/IF(Einstellungen!$C$11="7 Tage",7,5),N('Ist-Stunden'!AE219)+(N(Krankheitstage!BD219)+N(Krankheitstage!BP219))*N($C219))))</f>
        <v/>
      </c>
      <c r="BJ219" s="76">
        <f>IF($B219="",0,IF(Einstellungen!$C$10="Ja",MAX(IF(Einstellungen!$C$11="7 Tage",MAX(0,(MIN(DATE(2028,4,0),IF(Mitarbeiter!$D219="",DATE(2028,4,0),Mitarbeiter!$D219),TODAY()))-(MAX(DATE(2028,3,1),Mitarbeiter!$C219))+1),MAX(0,NETWORKDAYS(MAX(DATE(2028,3,1),Mitarbeiter!$C219),MIN(DATE(2028,4,0),IF(Mitarbeiter!$D219="",DATE(2028,4,0),Mitarbeiter!$D219),TODAY()),Einstellungen!$F$13:$F$67)))*N(Mitarbeiter!$E219)/IF(Einstellungen!$C$11="7 Tage",7,5),N('Ist-Stunden'!AF219)),MAX(IF(Einstellungen!$C$11="7 Tage",MAX(0,(MIN(DATE(2028,4,0),IF(Mitarbeiter!$D219="",DATE(2028,4,0),Mitarbeiter!$D219),TODAY()))-(MAX(DATE(2028,3,1),Mitarbeiter!$C219))+1),MAX(0,NETWORKDAYS(MAX(DATE(2028,3,1),Mitarbeiter!$C219),MIN(DATE(2028,4,0),IF(Mitarbeiter!$D219="",DATE(2028,4,0),Mitarbeiter!$D219),TODAY()),Einstellungen!$F$13:$F$67)))*N(Mitarbeiter!$E219)/IF(Einstellungen!$C$11="7 Tage",7,5),N('Ist-Stunden'!AF219)+(N(Krankheitstage!BE219)+N(Krankheitstage!BQ219))*N($C219))))</f>
        <v/>
      </c>
      <c r="BK219" s="76">
        <f>IF($B219="",0,IF(Einstellungen!$C$10="Ja",MAX(IF(Einstellungen!$C$11="7 Tage",MAX(0,(MIN(DATE(2028,5,0),IF(Mitarbeiter!$D219="",DATE(2028,5,0),Mitarbeiter!$D219),TODAY()))-(MAX(DATE(2028,4,1),Mitarbeiter!$C219))+1),MAX(0,NETWORKDAYS(MAX(DATE(2028,4,1),Mitarbeiter!$C219),MIN(DATE(2028,5,0),IF(Mitarbeiter!$D219="",DATE(2028,5,0),Mitarbeiter!$D219),TODAY()),Einstellungen!$F$13:$F$67)))*N(Mitarbeiter!$E219)/IF(Einstellungen!$C$11="7 Tage",7,5),N('Ist-Stunden'!AG219)),MAX(IF(Einstellungen!$C$11="7 Tage",MAX(0,(MIN(DATE(2028,5,0),IF(Mitarbeiter!$D219="",DATE(2028,5,0),Mitarbeiter!$D219),TODAY()))-(MAX(DATE(2028,4,1),Mitarbeiter!$C219))+1),MAX(0,NETWORKDAYS(MAX(DATE(2028,4,1),Mitarbeiter!$C219),MIN(DATE(2028,5,0),IF(Mitarbeiter!$D219="",DATE(2028,5,0),Mitarbeiter!$D219),TODAY()),Einstellungen!$F$13:$F$67)))*N(Mitarbeiter!$E219)/IF(Einstellungen!$C$11="7 Tage",7,5),N('Ist-Stunden'!AG219)+(N(Krankheitstage!BF219)+N(Krankheitstage!BR219))*N($C219))))</f>
        <v/>
      </c>
      <c r="BL219" s="76">
        <f>IF($B219="",0,IF(Einstellungen!$C$10="Ja",MAX(IF(Einstellungen!$C$11="7 Tage",MAX(0,(MIN(DATE(2028,6,0),IF(Mitarbeiter!$D219="",DATE(2028,6,0),Mitarbeiter!$D219),TODAY()))-(MAX(DATE(2028,5,1),Mitarbeiter!$C219))+1),MAX(0,NETWORKDAYS(MAX(DATE(2028,5,1),Mitarbeiter!$C219),MIN(DATE(2028,6,0),IF(Mitarbeiter!$D219="",DATE(2028,6,0),Mitarbeiter!$D219),TODAY()),Einstellungen!$F$13:$F$67)))*N(Mitarbeiter!$E219)/IF(Einstellungen!$C$11="7 Tage",7,5),N('Ist-Stunden'!AH219)),MAX(IF(Einstellungen!$C$11="7 Tage",MAX(0,(MIN(DATE(2028,6,0),IF(Mitarbeiter!$D219="",DATE(2028,6,0),Mitarbeiter!$D219),TODAY()))-(MAX(DATE(2028,5,1),Mitarbeiter!$C219))+1),MAX(0,NETWORKDAYS(MAX(DATE(2028,5,1),Mitarbeiter!$C219),MIN(DATE(2028,6,0),IF(Mitarbeiter!$D219="",DATE(2028,6,0),Mitarbeiter!$D219),TODAY()),Einstellungen!$F$13:$F$67)))*N(Mitarbeiter!$E219)/IF(Einstellungen!$C$11="7 Tage",7,5),N('Ist-Stunden'!AH219)+(N(Krankheitstage!BG219)+N(Krankheitstage!BS219))*N($C219))))</f>
        <v/>
      </c>
      <c r="BM219" s="76">
        <f>IF($B219="",0,IF(Einstellungen!$C$10="Ja",MAX(IF(Einstellungen!$C$11="7 Tage",MAX(0,(MIN(DATE(2028,7,0),IF(Mitarbeiter!$D219="",DATE(2028,7,0),Mitarbeiter!$D219),TODAY()))-(MAX(DATE(2028,6,1),Mitarbeiter!$C219))+1),MAX(0,NETWORKDAYS(MAX(DATE(2028,6,1),Mitarbeiter!$C219),MIN(DATE(2028,7,0),IF(Mitarbeiter!$D219="",DATE(2028,7,0),Mitarbeiter!$D219),TODAY()),Einstellungen!$F$13:$F$67)))*N(Mitarbeiter!$E219)/IF(Einstellungen!$C$11="7 Tage",7,5),N('Ist-Stunden'!AI219)),MAX(IF(Einstellungen!$C$11="7 Tage",MAX(0,(MIN(DATE(2028,7,0),IF(Mitarbeiter!$D219="",DATE(2028,7,0),Mitarbeiter!$D219),TODAY()))-(MAX(DATE(2028,6,1),Mitarbeiter!$C219))+1),MAX(0,NETWORKDAYS(MAX(DATE(2028,6,1),Mitarbeiter!$C219),MIN(DATE(2028,7,0),IF(Mitarbeiter!$D219="",DATE(2028,7,0),Mitarbeiter!$D219),TODAY()),Einstellungen!$F$13:$F$67)))*N(Mitarbeiter!$E219)/IF(Einstellungen!$C$11="7 Tage",7,5),N('Ist-Stunden'!AI219)+(N(Krankheitstage!BH219)+N(Krankheitstage!BT219))*N($C219))))</f>
        <v/>
      </c>
      <c r="BN219" s="76">
        <f>IF($B219="",0,IF(Einstellungen!$C$10="Ja",MAX(IF(Einstellungen!$C$11="7 Tage",MAX(0,(MIN(DATE(2028,8,0),IF(Mitarbeiter!$D219="",DATE(2028,8,0),Mitarbeiter!$D219),TODAY()))-(MAX(DATE(2028,7,1),Mitarbeiter!$C219))+1),MAX(0,NETWORKDAYS(MAX(DATE(2028,7,1),Mitarbeiter!$C219),MIN(DATE(2028,8,0),IF(Mitarbeiter!$D219="",DATE(2028,8,0),Mitarbeiter!$D219),TODAY()),Einstellungen!$F$13:$F$67)))*N(Mitarbeiter!$E219)/IF(Einstellungen!$C$11="7 Tage",7,5),N('Ist-Stunden'!AJ219)),MAX(IF(Einstellungen!$C$11="7 Tage",MAX(0,(MIN(DATE(2028,8,0),IF(Mitarbeiter!$D219="",DATE(2028,8,0),Mitarbeiter!$D219),TODAY()))-(MAX(DATE(2028,7,1),Mitarbeiter!$C219))+1),MAX(0,NETWORKDAYS(MAX(DATE(2028,7,1),Mitarbeiter!$C219),MIN(DATE(2028,8,0),IF(Mitarbeiter!$D219="",DATE(2028,8,0),Mitarbeiter!$D219),TODAY()),Einstellungen!$F$13:$F$67)))*N(Mitarbeiter!$E219)/IF(Einstellungen!$C$11="7 Tage",7,5),N('Ist-Stunden'!AJ219)+(N(Krankheitstage!BI219)+N(Krankheitstage!BU219))*N($C219))))</f>
        <v/>
      </c>
      <c r="BO219" s="76">
        <f>IF($B219="",0,IF(Einstellungen!$C$10="Ja",MAX(IF(Einstellungen!$C$11="7 Tage",MAX(0,(MIN(DATE(2028,9,0),IF(Mitarbeiter!$D219="",DATE(2028,9,0),Mitarbeiter!$D219),TODAY()))-(MAX(DATE(2028,8,1),Mitarbeiter!$C219))+1),MAX(0,NETWORKDAYS(MAX(DATE(2028,8,1),Mitarbeiter!$C219),MIN(DATE(2028,9,0),IF(Mitarbeiter!$D219="",DATE(2028,9,0),Mitarbeiter!$D219),TODAY()),Einstellungen!$F$13:$F$67)))*N(Mitarbeiter!$E219)/IF(Einstellungen!$C$11="7 Tage",7,5),N('Ist-Stunden'!AK219)),MAX(IF(Einstellungen!$C$11="7 Tage",MAX(0,(MIN(DATE(2028,9,0),IF(Mitarbeiter!$D219="",DATE(2028,9,0),Mitarbeiter!$D219),TODAY()))-(MAX(DATE(2028,8,1),Mitarbeiter!$C219))+1),MAX(0,NETWORKDAYS(MAX(DATE(2028,8,1),Mitarbeiter!$C219),MIN(DATE(2028,9,0),IF(Mitarbeiter!$D219="",DATE(2028,9,0),Mitarbeiter!$D219),TODAY()),Einstellungen!$F$13:$F$67)))*N(Mitarbeiter!$E219)/IF(Einstellungen!$C$11="7 Tage",7,5),N('Ist-Stunden'!AK219)+(N(Krankheitstage!BJ219)+N(Krankheitstage!BV219))*N($C219))))</f>
        <v/>
      </c>
      <c r="BP219" s="76">
        <f>IF($B219="",0,IF(Einstellungen!$C$10="Ja",MAX(IF(Einstellungen!$C$11="7 Tage",MAX(0,(MIN(DATE(2028,10,0),IF(Mitarbeiter!$D219="",DATE(2028,10,0),Mitarbeiter!$D219),TODAY()))-(MAX(DATE(2028,9,1),Mitarbeiter!$C219))+1),MAX(0,NETWORKDAYS(MAX(DATE(2028,9,1),Mitarbeiter!$C219),MIN(DATE(2028,10,0),IF(Mitarbeiter!$D219="",DATE(2028,10,0),Mitarbeiter!$D219),TODAY()),Einstellungen!$F$13:$F$67)))*N(Mitarbeiter!$E219)/IF(Einstellungen!$C$11="7 Tage",7,5),N('Ist-Stunden'!AL219)),MAX(IF(Einstellungen!$C$11="7 Tage",MAX(0,(MIN(DATE(2028,10,0),IF(Mitarbeiter!$D219="",DATE(2028,10,0),Mitarbeiter!$D219),TODAY()))-(MAX(DATE(2028,9,1),Mitarbeiter!$C219))+1),MAX(0,NETWORKDAYS(MAX(DATE(2028,9,1),Mitarbeiter!$C219),MIN(DATE(2028,10,0),IF(Mitarbeiter!$D219="",DATE(2028,10,0),Mitarbeiter!$D219),TODAY()),Einstellungen!$F$13:$F$67)))*N(Mitarbeiter!$E219)/IF(Einstellungen!$C$11="7 Tage",7,5),N('Ist-Stunden'!AL219)+(N(Krankheitstage!BK219)+N(Krankheitstage!BW219))*N($C219))))</f>
        <v/>
      </c>
      <c r="BQ219" s="76">
        <f>IF($B219="",0,IF(Einstellungen!$C$10="Ja",MAX(IF(Einstellungen!$C$11="7 Tage",MAX(0,(MIN(DATE(2028,11,0),IF(Mitarbeiter!$D219="",DATE(2028,11,0),Mitarbeiter!$D219),TODAY()))-(MAX(DATE(2028,10,1),Mitarbeiter!$C219))+1),MAX(0,NETWORKDAYS(MAX(DATE(2028,10,1),Mitarbeiter!$C219),MIN(DATE(2028,11,0),IF(Mitarbeiter!$D219="",DATE(2028,11,0),Mitarbeiter!$D219),TODAY()),Einstellungen!$F$13:$F$67)))*N(Mitarbeiter!$E219)/IF(Einstellungen!$C$11="7 Tage",7,5),N('Ist-Stunden'!AM219)),MAX(IF(Einstellungen!$C$11="7 Tage",MAX(0,(MIN(DATE(2028,11,0),IF(Mitarbeiter!$D219="",DATE(2028,11,0),Mitarbeiter!$D219),TODAY()))-(MAX(DATE(2028,10,1),Mitarbeiter!$C219))+1),MAX(0,NETWORKDAYS(MAX(DATE(2028,10,1),Mitarbeiter!$C219),MIN(DATE(2028,11,0),IF(Mitarbeiter!$D219="",DATE(2028,11,0),Mitarbeiter!$D219),TODAY()),Einstellungen!$F$13:$F$67)))*N(Mitarbeiter!$E219)/IF(Einstellungen!$C$11="7 Tage",7,5),N('Ist-Stunden'!AM219)+(N(Krankheitstage!BL219)+N(Krankheitstage!BX219))*N($C219))))</f>
        <v/>
      </c>
      <c r="BR219" s="76">
        <f>IF($B219="",0,IF(Einstellungen!$C$10="Ja",MAX(IF(Einstellungen!$C$11="7 Tage",MAX(0,(MIN(DATE(2028,12,0),IF(Mitarbeiter!$D219="",DATE(2028,12,0),Mitarbeiter!$D219),TODAY()))-(MAX(DATE(2028,11,1),Mitarbeiter!$C219))+1),MAX(0,NETWORKDAYS(MAX(DATE(2028,11,1),Mitarbeiter!$C219),MIN(DATE(2028,12,0),IF(Mitarbeiter!$D219="",DATE(2028,12,0),Mitarbeiter!$D219),TODAY()),Einstellungen!$F$13:$F$67)))*N(Mitarbeiter!$E219)/IF(Einstellungen!$C$11="7 Tage",7,5),N('Ist-Stunden'!AN219)),MAX(IF(Einstellungen!$C$11="7 Tage",MAX(0,(MIN(DATE(2028,12,0),IF(Mitarbeiter!$D219="",DATE(2028,12,0),Mitarbeiter!$D219),TODAY()))-(MAX(DATE(2028,11,1),Mitarbeiter!$C219))+1),MAX(0,NETWORKDAYS(MAX(DATE(2028,11,1),Mitarbeiter!$C219),MIN(DATE(2028,12,0),IF(Mitarbeiter!$D219="",DATE(2028,12,0),Mitarbeiter!$D219),TODAY()),Einstellungen!$F$13:$F$67)))*N(Mitarbeiter!$E219)/IF(Einstellungen!$C$11="7 Tage",7,5),N('Ist-Stunden'!AN219)+(N(Krankheitstage!BM219)+N(Krankheitstage!BY219))*N($C219))))</f>
        <v/>
      </c>
      <c r="BS219" s="76">
        <f>IF($B219="",0,IF(Einstellungen!$C$10="Ja",MAX(IF(Einstellungen!$C$11="7 Tage",MAX(0,(MIN(DATE(2028,13,0),IF(Mitarbeiter!$D219="",DATE(2028,13,0),Mitarbeiter!$D219),TODAY()))-(MAX(DATE(2028,12,1),Mitarbeiter!$C219))+1),MAX(0,NETWORKDAYS(MAX(DATE(2028,12,1),Mitarbeiter!$C219),MIN(DATE(2028,13,0),IF(Mitarbeiter!$D219="",DATE(2028,13,0),Mitarbeiter!$D219),TODAY()),Einstellungen!$F$13:$F$67)))*N(Mitarbeiter!$E219)/IF(Einstellungen!$C$11="7 Tage",7,5),N('Ist-Stunden'!AO219)),MAX(IF(Einstellungen!$C$11="7 Tage",MAX(0,(MIN(DATE(2028,13,0),IF(Mitarbeiter!$D219="",DATE(2028,13,0),Mitarbeiter!$D219),TODAY()))-(MAX(DATE(2028,12,1),Mitarbeiter!$C219))+1),MAX(0,NETWORKDAYS(MAX(DATE(2028,12,1),Mitarbeiter!$C219),MIN(DATE(2028,13,0),IF(Mitarbeiter!$D219="",DATE(2028,13,0),Mitarbeiter!$D219),TODAY()),Einstellungen!$F$13:$F$67)))*N(Mitarbeiter!$E219)/IF(Einstellungen!$C$11="7 Tage",7,5),N('Ist-Stunden'!AO219)+(N(Krankheitstage!BN219)+N(Krankheitstage!BZ219))*N($C219))))</f>
        <v/>
      </c>
      <c r="BT219" s="76">
        <f>IF($B219="",0,IF(Einstellungen!$C$10="Ja",MAX(IF(Einstellungen!$C$11="7 Tage",MAX(0,(MIN(DATE(2029,2,0),IF(Mitarbeiter!$D219="",DATE(2029,2,0),Mitarbeiter!$D219),TODAY()))-(MAX(DATE(2029,1,1),Mitarbeiter!$C219))+1),MAX(0,NETWORKDAYS(MAX(DATE(2029,1,1),Mitarbeiter!$C219),MIN(DATE(2029,2,0),IF(Mitarbeiter!$D219="",DATE(2029,2,0),Mitarbeiter!$D219),TODAY()),Einstellungen!$F$13:$F$67)))*N(Mitarbeiter!$E219)/IF(Einstellungen!$C$11="7 Tage",7,5),N('Ist-Stunden'!AP219)),MAX(IF(Einstellungen!$C$11="7 Tage",MAX(0,(MIN(DATE(2029,2,0),IF(Mitarbeiter!$D219="",DATE(2029,2,0),Mitarbeiter!$D219),TODAY()))-(MAX(DATE(2029,1,1),Mitarbeiter!$C219))+1),MAX(0,NETWORKDAYS(MAX(DATE(2029,1,1),Mitarbeiter!$C219),MIN(DATE(2029,2,0),IF(Mitarbeiter!$D219="",DATE(2029,2,0),Mitarbeiter!$D219),TODAY()),Einstellungen!$F$13:$F$67)))*N(Mitarbeiter!$E219)/IF(Einstellungen!$C$11="7 Tage",7,5),N('Ist-Stunden'!AP219)+(N(Krankheitstage!CA219)+N(Krankheitstage!CM219))*N($C219))))</f>
        <v/>
      </c>
      <c r="BU219" s="76">
        <f>IF($B219="",0,IF(Einstellungen!$C$10="Ja",MAX(IF(Einstellungen!$C$11="7 Tage",MAX(0,(MIN(DATE(2029,3,0),IF(Mitarbeiter!$D219="",DATE(2029,3,0),Mitarbeiter!$D219),TODAY()))-(MAX(DATE(2029,2,1),Mitarbeiter!$C219))+1),MAX(0,NETWORKDAYS(MAX(DATE(2029,2,1),Mitarbeiter!$C219),MIN(DATE(2029,3,0),IF(Mitarbeiter!$D219="",DATE(2029,3,0),Mitarbeiter!$D219),TODAY()),Einstellungen!$F$13:$F$67)))*N(Mitarbeiter!$E219)/IF(Einstellungen!$C$11="7 Tage",7,5),N('Ist-Stunden'!AQ219)),MAX(IF(Einstellungen!$C$11="7 Tage",MAX(0,(MIN(DATE(2029,3,0),IF(Mitarbeiter!$D219="",DATE(2029,3,0),Mitarbeiter!$D219),TODAY()))-(MAX(DATE(2029,2,1),Mitarbeiter!$C219))+1),MAX(0,NETWORKDAYS(MAX(DATE(2029,2,1),Mitarbeiter!$C219),MIN(DATE(2029,3,0),IF(Mitarbeiter!$D219="",DATE(2029,3,0),Mitarbeiter!$D219),TODAY()),Einstellungen!$F$13:$F$67)))*N(Mitarbeiter!$E219)/IF(Einstellungen!$C$11="7 Tage",7,5),N('Ist-Stunden'!AQ219)+(N(Krankheitstage!CB219)+N(Krankheitstage!CN219))*N($C219))))</f>
        <v/>
      </c>
      <c r="BV219" s="76">
        <f>IF($B219="",0,IF(Einstellungen!$C$10="Ja",MAX(IF(Einstellungen!$C$11="7 Tage",MAX(0,(MIN(DATE(2029,4,0),IF(Mitarbeiter!$D219="",DATE(2029,4,0),Mitarbeiter!$D219),TODAY()))-(MAX(DATE(2029,3,1),Mitarbeiter!$C219))+1),MAX(0,NETWORKDAYS(MAX(DATE(2029,3,1),Mitarbeiter!$C219),MIN(DATE(2029,4,0),IF(Mitarbeiter!$D219="",DATE(2029,4,0),Mitarbeiter!$D219),TODAY()),Einstellungen!$F$13:$F$67)))*N(Mitarbeiter!$E219)/IF(Einstellungen!$C$11="7 Tage",7,5),N('Ist-Stunden'!AR219)),MAX(IF(Einstellungen!$C$11="7 Tage",MAX(0,(MIN(DATE(2029,4,0),IF(Mitarbeiter!$D219="",DATE(2029,4,0),Mitarbeiter!$D219),TODAY()))-(MAX(DATE(2029,3,1),Mitarbeiter!$C219))+1),MAX(0,NETWORKDAYS(MAX(DATE(2029,3,1),Mitarbeiter!$C219),MIN(DATE(2029,4,0),IF(Mitarbeiter!$D219="",DATE(2029,4,0),Mitarbeiter!$D219),TODAY()),Einstellungen!$F$13:$F$67)))*N(Mitarbeiter!$E219)/IF(Einstellungen!$C$11="7 Tage",7,5),N('Ist-Stunden'!AR219)+(N(Krankheitstage!CC219)+N(Krankheitstage!CO219))*N($C219))))</f>
        <v/>
      </c>
      <c r="BW219" s="76">
        <f>IF($B219="",0,IF(Einstellungen!$C$10="Ja",MAX(IF(Einstellungen!$C$11="7 Tage",MAX(0,(MIN(DATE(2029,5,0),IF(Mitarbeiter!$D219="",DATE(2029,5,0),Mitarbeiter!$D219),TODAY()))-(MAX(DATE(2029,4,1),Mitarbeiter!$C219))+1),MAX(0,NETWORKDAYS(MAX(DATE(2029,4,1),Mitarbeiter!$C219),MIN(DATE(2029,5,0),IF(Mitarbeiter!$D219="",DATE(2029,5,0),Mitarbeiter!$D219),TODAY()),Einstellungen!$F$13:$F$67)))*N(Mitarbeiter!$E219)/IF(Einstellungen!$C$11="7 Tage",7,5),N('Ist-Stunden'!AS219)),MAX(IF(Einstellungen!$C$11="7 Tage",MAX(0,(MIN(DATE(2029,5,0),IF(Mitarbeiter!$D219="",DATE(2029,5,0),Mitarbeiter!$D219),TODAY()))-(MAX(DATE(2029,4,1),Mitarbeiter!$C219))+1),MAX(0,NETWORKDAYS(MAX(DATE(2029,4,1),Mitarbeiter!$C219),MIN(DATE(2029,5,0),IF(Mitarbeiter!$D219="",DATE(2029,5,0),Mitarbeiter!$D219),TODAY()),Einstellungen!$F$13:$F$67)))*N(Mitarbeiter!$E219)/IF(Einstellungen!$C$11="7 Tage",7,5),N('Ist-Stunden'!AS219)+(N(Krankheitstage!CD219)+N(Krankheitstage!CP219))*N($C219))))</f>
        <v/>
      </c>
      <c r="BX219" s="76">
        <f>IF($B219="",0,IF(Einstellungen!$C$10="Ja",MAX(IF(Einstellungen!$C$11="7 Tage",MAX(0,(MIN(DATE(2029,6,0),IF(Mitarbeiter!$D219="",DATE(2029,6,0),Mitarbeiter!$D219),TODAY()))-(MAX(DATE(2029,5,1),Mitarbeiter!$C219))+1),MAX(0,NETWORKDAYS(MAX(DATE(2029,5,1),Mitarbeiter!$C219),MIN(DATE(2029,6,0),IF(Mitarbeiter!$D219="",DATE(2029,6,0),Mitarbeiter!$D219),TODAY()),Einstellungen!$F$13:$F$67)))*N(Mitarbeiter!$E219)/IF(Einstellungen!$C$11="7 Tage",7,5),N('Ist-Stunden'!AT219)),MAX(IF(Einstellungen!$C$11="7 Tage",MAX(0,(MIN(DATE(2029,6,0),IF(Mitarbeiter!$D219="",DATE(2029,6,0),Mitarbeiter!$D219),TODAY()))-(MAX(DATE(2029,5,1),Mitarbeiter!$C219))+1),MAX(0,NETWORKDAYS(MAX(DATE(2029,5,1),Mitarbeiter!$C219),MIN(DATE(2029,6,0),IF(Mitarbeiter!$D219="",DATE(2029,6,0),Mitarbeiter!$D219),TODAY()),Einstellungen!$F$13:$F$67)))*N(Mitarbeiter!$E219)/IF(Einstellungen!$C$11="7 Tage",7,5),N('Ist-Stunden'!AT219)+(N(Krankheitstage!CE219)+N(Krankheitstage!CQ219))*N($C219))))</f>
        <v/>
      </c>
      <c r="BY219" s="76">
        <f>IF($B219="",0,IF(Einstellungen!$C$10="Ja",MAX(IF(Einstellungen!$C$11="7 Tage",MAX(0,(MIN(DATE(2029,7,0),IF(Mitarbeiter!$D219="",DATE(2029,7,0),Mitarbeiter!$D219),TODAY()))-(MAX(DATE(2029,6,1),Mitarbeiter!$C219))+1),MAX(0,NETWORKDAYS(MAX(DATE(2029,6,1),Mitarbeiter!$C219),MIN(DATE(2029,7,0),IF(Mitarbeiter!$D219="",DATE(2029,7,0),Mitarbeiter!$D219),TODAY()),Einstellungen!$F$13:$F$67)))*N(Mitarbeiter!$E219)/IF(Einstellungen!$C$11="7 Tage",7,5),N('Ist-Stunden'!AU219)),MAX(IF(Einstellungen!$C$11="7 Tage",MAX(0,(MIN(DATE(2029,7,0),IF(Mitarbeiter!$D219="",DATE(2029,7,0),Mitarbeiter!$D219),TODAY()))-(MAX(DATE(2029,6,1),Mitarbeiter!$C219))+1),MAX(0,NETWORKDAYS(MAX(DATE(2029,6,1),Mitarbeiter!$C219),MIN(DATE(2029,7,0),IF(Mitarbeiter!$D219="",DATE(2029,7,0),Mitarbeiter!$D219),TODAY()),Einstellungen!$F$13:$F$67)))*N(Mitarbeiter!$E219)/IF(Einstellungen!$C$11="7 Tage",7,5),N('Ist-Stunden'!AU219)+(N(Krankheitstage!CF219)+N(Krankheitstage!CR219))*N($C219))))</f>
        <v/>
      </c>
      <c r="BZ219" s="76">
        <f>IF($B219="",0,IF(Einstellungen!$C$10="Ja",MAX(IF(Einstellungen!$C$11="7 Tage",MAX(0,(MIN(DATE(2029,8,0),IF(Mitarbeiter!$D219="",DATE(2029,8,0),Mitarbeiter!$D219),TODAY()))-(MAX(DATE(2029,7,1),Mitarbeiter!$C219))+1),MAX(0,NETWORKDAYS(MAX(DATE(2029,7,1),Mitarbeiter!$C219),MIN(DATE(2029,8,0),IF(Mitarbeiter!$D219="",DATE(2029,8,0),Mitarbeiter!$D219),TODAY()),Einstellungen!$F$13:$F$67)))*N(Mitarbeiter!$E219)/IF(Einstellungen!$C$11="7 Tage",7,5),N('Ist-Stunden'!AV219)),MAX(IF(Einstellungen!$C$11="7 Tage",MAX(0,(MIN(DATE(2029,8,0),IF(Mitarbeiter!$D219="",DATE(2029,8,0),Mitarbeiter!$D219),TODAY()))-(MAX(DATE(2029,7,1),Mitarbeiter!$C219))+1),MAX(0,NETWORKDAYS(MAX(DATE(2029,7,1),Mitarbeiter!$C219),MIN(DATE(2029,8,0),IF(Mitarbeiter!$D219="",DATE(2029,8,0),Mitarbeiter!$D219),TODAY()),Einstellungen!$F$13:$F$67)))*N(Mitarbeiter!$E219)/IF(Einstellungen!$C$11="7 Tage",7,5),N('Ist-Stunden'!AV219)+(N(Krankheitstage!CG219)+N(Krankheitstage!CS219))*N($C219))))</f>
        <v/>
      </c>
      <c r="CA219" s="76">
        <f>IF($B219="",0,IF(Einstellungen!$C$10="Ja",MAX(IF(Einstellungen!$C$11="7 Tage",MAX(0,(MIN(DATE(2029,9,0),IF(Mitarbeiter!$D219="",DATE(2029,9,0),Mitarbeiter!$D219),TODAY()))-(MAX(DATE(2029,8,1),Mitarbeiter!$C219))+1),MAX(0,NETWORKDAYS(MAX(DATE(2029,8,1),Mitarbeiter!$C219),MIN(DATE(2029,9,0),IF(Mitarbeiter!$D219="",DATE(2029,9,0),Mitarbeiter!$D219),TODAY()),Einstellungen!$F$13:$F$67)))*N(Mitarbeiter!$E219)/IF(Einstellungen!$C$11="7 Tage",7,5),N('Ist-Stunden'!AW219)),MAX(IF(Einstellungen!$C$11="7 Tage",MAX(0,(MIN(DATE(2029,9,0),IF(Mitarbeiter!$D219="",DATE(2029,9,0),Mitarbeiter!$D219),TODAY()))-(MAX(DATE(2029,8,1),Mitarbeiter!$C219))+1),MAX(0,NETWORKDAYS(MAX(DATE(2029,8,1),Mitarbeiter!$C219),MIN(DATE(2029,9,0),IF(Mitarbeiter!$D219="",DATE(2029,9,0),Mitarbeiter!$D219),TODAY()),Einstellungen!$F$13:$F$67)))*N(Mitarbeiter!$E219)/IF(Einstellungen!$C$11="7 Tage",7,5),N('Ist-Stunden'!AW219)+(N(Krankheitstage!CH219)+N(Krankheitstage!CT219))*N($C219))))</f>
        <v/>
      </c>
      <c r="CB219" s="76">
        <f>IF($B219="",0,IF(Einstellungen!$C$10="Ja",MAX(IF(Einstellungen!$C$11="7 Tage",MAX(0,(MIN(DATE(2029,10,0),IF(Mitarbeiter!$D219="",DATE(2029,10,0),Mitarbeiter!$D219),TODAY()))-(MAX(DATE(2029,9,1),Mitarbeiter!$C219))+1),MAX(0,NETWORKDAYS(MAX(DATE(2029,9,1),Mitarbeiter!$C219),MIN(DATE(2029,10,0),IF(Mitarbeiter!$D219="",DATE(2029,10,0),Mitarbeiter!$D219),TODAY()),Einstellungen!$F$13:$F$67)))*N(Mitarbeiter!$E219)/IF(Einstellungen!$C$11="7 Tage",7,5),N('Ist-Stunden'!AX219)),MAX(IF(Einstellungen!$C$11="7 Tage",MAX(0,(MIN(DATE(2029,10,0),IF(Mitarbeiter!$D219="",DATE(2029,10,0),Mitarbeiter!$D219),TODAY()))-(MAX(DATE(2029,9,1),Mitarbeiter!$C219))+1),MAX(0,NETWORKDAYS(MAX(DATE(2029,9,1),Mitarbeiter!$C219),MIN(DATE(2029,10,0),IF(Mitarbeiter!$D219="",DATE(2029,10,0),Mitarbeiter!$D219),TODAY()),Einstellungen!$F$13:$F$67)))*N(Mitarbeiter!$E219)/IF(Einstellungen!$C$11="7 Tage",7,5),N('Ist-Stunden'!AX219)+(N(Krankheitstage!CI219)+N(Krankheitstage!CU219))*N($C219))))</f>
        <v/>
      </c>
      <c r="CC219" s="76">
        <f>IF($B219="",0,IF(Einstellungen!$C$10="Ja",MAX(IF(Einstellungen!$C$11="7 Tage",MAX(0,(MIN(DATE(2029,11,0),IF(Mitarbeiter!$D219="",DATE(2029,11,0),Mitarbeiter!$D219),TODAY()))-(MAX(DATE(2029,10,1),Mitarbeiter!$C219))+1),MAX(0,NETWORKDAYS(MAX(DATE(2029,10,1),Mitarbeiter!$C219),MIN(DATE(2029,11,0),IF(Mitarbeiter!$D219="",DATE(2029,11,0),Mitarbeiter!$D219),TODAY()),Einstellungen!$F$13:$F$67)))*N(Mitarbeiter!$E219)/IF(Einstellungen!$C$11="7 Tage",7,5),N('Ist-Stunden'!AY219)),MAX(IF(Einstellungen!$C$11="7 Tage",MAX(0,(MIN(DATE(2029,11,0),IF(Mitarbeiter!$D219="",DATE(2029,11,0),Mitarbeiter!$D219),TODAY()))-(MAX(DATE(2029,10,1),Mitarbeiter!$C219))+1),MAX(0,NETWORKDAYS(MAX(DATE(2029,10,1),Mitarbeiter!$C219),MIN(DATE(2029,11,0),IF(Mitarbeiter!$D219="",DATE(2029,11,0),Mitarbeiter!$D219),TODAY()),Einstellungen!$F$13:$F$67)))*N(Mitarbeiter!$E219)/IF(Einstellungen!$C$11="7 Tage",7,5),N('Ist-Stunden'!AY219)+(N(Krankheitstage!CJ219)+N(Krankheitstage!CV219))*N($C219))))</f>
        <v/>
      </c>
      <c r="CD219" s="76">
        <f>IF($B219="",0,IF(Einstellungen!$C$10="Ja",MAX(IF(Einstellungen!$C$11="7 Tage",MAX(0,(MIN(DATE(2029,12,0),IF(Mitarbeiter!$D219="",DATE(2029,12,0),Mitarbeiter!$D219),TODAY()))-(MAX(DATE(2029,11,1),Mitarbeiter!$C219))+1),MAX(0,NETWORKDAYS(MAX(DATE(2029,11,1),Mitarbeiter!$C219),MIN(DATE(2029,12,0),IF(Mitarbeiter!$D219="",DATE(2029,12,0),Mitarbeiter!$D219),TODAY()),Einstellungen!$F$13:$F$67)))*N(Mitarbeiter!$E219)/IF(Einstellungen!$C$11="7 Tage",7,5),N('Ist-Stunden'!AZ219)),MAX(IF(Einstellungen!$C$11="7 Tage",MAX(0,(MIN(DATE(2029,12,0),IF(Mitarbeiter!$D219="",DATE(2029,12,0),Mitarbeiter!$D219),TODAY()))-(MAX(DATE(2029,11,1),Mitarbeiter!$C219))+1),MAX(0,NETWORKDAYS(MAX(DATE(2029,11,1),Mitarbeiter!$C219),MIN(DATE(2029,12,0),IF(Mitarbeiter!$D219="",DATE(2029,12,0),Mitarbeiter!$D219),TODAY()),Einstellungen!$F$13:$F$67)))*N(Mitarbeiter!$E219)/IF(Einstellungen!$C$11="7 Tage",7,5),N('Ist-Stunden'!AZ219)+(N(Krankheitstage!CK219)+N(Krankheitstage!CW219))*N($C219))))</f>
        <v/>
      </c>
      <c r="CE219" s="76">
        <f>IF($B219="",0,IF(Einstellungen!$C$10="Ja",MAX(IF(Einstellungen!$C$11="7 Tage",MAX(0,(MIN(DATE(2029,13,0),IF(Mitarbeiter!$D219="",DATE(2029,13,0),Mitarbeiter!$D219),TODAY()))-(MAX(DATE(2029,12,1),Mitarbeiter!$C219))+1),MAX(0,NETWORKDAYS(MAX(DATE(2029,12,1),Mitarbeiter!$C219),MIN(DATE(2029,13,0),IF(Mitarbeiter!$D219="",DATE(2029,13,0),Mitarbeiter!$D219),TODAY()),Einstellungen!$F$13:$F$67)))*N(Mitarbeiter!$E219)/IF(Einstellungen!$C$11="7 Tage",7,5),N('Ist-Stunden'!BA219)),MAX(IF(Einstellungen!$C$11="7 Tage",MAX(0,(MIN(DATE(2029,13,0),IF(Mitarbeiter!$D219="",DATE(2029,13,0),Mitarbeiter!$D219),TODAY()))-(MAX(DATE(2029,12,1),Mitarbeiter!$C219))+1),MAX(0,NETWORKDAYS(MAX(DATE(2029,12,1),Mitarbeiter!$C219),MIN(DATE(2029,13,0),IF(Mitarbeiter!$D219="",DATE(2029,13,0),Mitarbeiter!$D219),TODAY()),Einstellungen!$F$13:$F$67)))*N(Mitarbeiter!$E219)/IF(Einstellungen!$C$11="7 Tage",7,5),N('Ist-Stunden'!BA219)+(N(Krankheitstage!CL219)+N(Krankheitstage!CX219))*N($C219))))</f>
        <v/>
      </c>
      <c r="CF219" s="76">
        <f>IF($B219="",0,IF(Einstellungen!$C$10="Ja",MAX(IF(Einstellungen!$C$11="7 Tage",MAX(0,(MIN(DATE(2030,2,0),IF(Mitarbeiter!$D219="",DATE(2030,2,0),Mitarbeiter!$D219),TODAY()))-(MAX(DATE(2030,1,1),Mitarbeiter!$C219))+1),MAX(0,NETWORKDAYS(MAX(DATE(2030,1,1),Mitarbeiter!$C219),MIN(DATE(2030,2,0),IF(Mitarbeiter!$D219="",DATE(2030,2,0),Mitarbeiter!$D219),TODAY()),Einstellungen!$F$13:$F$67)))*N(Mitarbeiter!$E219)/IF(Einstellungen!$C$11="7 Tage",7,5),N('Ist-Stunden'!BB219)),MAX(IF(Einstellungen!$C$11="7 Tage",MAX(0,(MIN(DATE(2030,2,0),IF(Mitarbeiter!$D219="",DATE(2030,2,0),Mitarbeiter!$D219),TODAY()))-(MAX(DATE(2030,1,1),Mitarbeiter!$C219))+1),MAX(0,NETWORKDAYS(MAX(DATE(2030,1,1),Mitarbeiter!$C219),MIN(DATE(2030,2,0),IF(Mitarbeiter!$D219="",DATE(2030,2,0),Mitarbeiter!$D219),TODAY()),Einstellungen!$F$13:$F$67)))*N(Mitarbeiter!$E219)/IF(Einstellungen!$C$11="7 Tage",7,5),N('Ist-Stunden'!BB219)+(N(Krankheitstage!CY219)+N(Krankheitstage!DK219))*N($C219))))</f>
        <v/>
      </c>
      <c r="CG219" s="76">
        <f>IF($B219="",0,IF(Einstellungen!$C$10="Ja",MAX(IF(Einstellungen!$C$11="7 Tage",MAX(0,(MIN(DATE(2030,3,0),IF(Mitarbeiter!$D219="",DATE(2030,3,0),Mitarbeiter!$D219),TODAY()))-(MAX(DATE(2030,2,1),Mitarbeiter!$C219))+1),MAX(0,NETWORKDAYS(MAX(DATE(2030,2,1),Mitarbeiter!$C219),MIN(DATE(2030,3,0),IF(Mitarbeiter!$D219="",DATE(2030,3,0),Mitarbeiter!$D219),TODAY()),Einstellungen!$F$13:$F$67)))*N(Mitarbeiter!$E219)/IF(Einstellungen!$C$11="7 Tage",7,5),N('Ist-Stunden'!BC219)),MAX(IF(Einstellungen!$C$11="7 Tage",MAX(0,(MIN(DATE(2030,3,0),IF(Mitarbeiter!$D219="",DATE(2030,3,0),Mitarbeiter!$D219),TODAY()))-(MAX(DATE(2030,2,1),Mitarbeiter!$C219))+1),MAX(0,NETWORKDAYS(MAX(DATE(2030,2,1),Mitarbeiter!$C219),MIN(DATE(2030,3,0),IF(Mitarbeiter!$D219="",DATE(2030,3,0),Mitarbeiter!$D219),TODAY()),Einstellungen!$F$13:$F$67)))*N(Mitarbeiter!$E219)/IF(Einstellungen!$C$11="7 Tage",7,5),N('Ist-Stunden'!BC219)+(N(Krankheitstage!CZ219)+N(Krankheitstage!DL219))*N($C219))))</f>
        <v/>
      </c>
      <c r="CH219" s="76">
        <f>IF($B219="",0,IF(Einstellungen!$C$10="Ja",MAX(IF(Einstellungen!$C$11="7 Tage",MAX(0,(MIN(DATE(2030,4,0),IF(Mitarbeiter!$D219="",DATE(2030,4,0),Mitarbeiter!$D219),TODAY()))-(MAX(DATE(2030,3,1),Mitarbeiter!$C219))+1),MAX(0,NETWORKDAYS(MAX(DATE(2030,3,1),Mitarbeiter!$C219),MIN(DATE(2030,4,0),IF(Mitarbeiter!$D219="",DATE(2030,4,0),Mitarbeiter!$D219),TODAY()),Einstellungen!$F$13:$F$67)))*N(Mitarbeiter!$E219)/IF(Einstellungen!$C$11="7 Tage",7,5),N('Ist-Stunden'!BD219)),MAX(IF(Einstellungen!$C$11="7 Tage",MAX(0,(MIN(DATE(2030,4,0),IF(Mitarbeiter!$D219="",DATE(2030,4,0),Mitarbeiter!$D219),TODAY()))-(MAX(DATE(2030,3,1),Mitarbeiter!$C219))+1),MAX(0,NETWORKDAYS(MAX(DATE(2030,3,1),Mitarbeiter!$C219),MIN(DATE(2030,4,0),IF(Mitarbeiter!$D219="",DATE(2030,4,0),Mitarbeiter!$D219),TODAY()),Einstellungen!$F$13:$F$67)))*N(Mitarbeiter!$E219)/IF(Einstellungen!$C$11="7 Tage",7,5),N('Ist-Stunden'!BD219)+(N(Krankheitstage!DA219)+N(Krankheitstage!DM219))*N($C219))))</f>
        <v/>
      </c>
      <c r="CI219" s="76">
        <f>IF($B219="",0,IF(Einstellungen!$C$10="Ja",MAX(IF(Einstellungen!$C$11="7 Tage",MAX(0,(MIN(DATE(2030,5,0),IF(Mitarbeiter!$D219="",DATE(2030,5,0),Mitarbeiter!$D219),TODAY()))-(MAX(DATE(2030,4,1),Mitarbeiter!$C219))+1),MAX(0,NETWORKDAYS(MAX(DATE(2030,4,1),Mitarbeiter!$C219),MIN(DATE(2030,5,0),IF(Mitarbeiter!$D219="",DATE(2030,5,0),Mitarbeiter!$D219),TODAY()),Einstellungen!$F$13:$F$67)))*N(Mitarbeiter!$E219)/IF(Einstellungen!$C$11="7 Tage",7,5),N('Ist-Stunden'!BE219)),MAX(IF(Einstellungen!$C$11="7 Tage",MAX(0,(MIN(DATE(2030,5,0),IF(Mitarbeiter!$D219="",DATE(2030,5,0),Mitarbeiter!$D219),TODAY()))-(MAX(DATE(2030,4,1),Mitarbeiter!$C219))+1),MAX(0,NETWORKDAYS(MAX(DATE(2030,4,1),Mitarbeiter!$C219),MIN(DATE(2030,5,0),IF(Mitarbeiter!$D219="",DATE(2030,5,0),Mitarbeiter!$D219),TODAY()),Einstellungen!$F$13:$F$67)))*N(Mitarbeiter!$E219)/IF(Einstellungen!$C$11="7 Tage",7,5),N('Ist-Stunden'!BE219)+(N(Krankheitstage!DB219)+N(Krankheitstage!DN219))*N($C219))))</f>
        <v/>
      </c>
      <c r="CJ219" s="76">
        <f>IF($B219="",0,IF(Einstellungen!$C$10="Ja",MAX(IF(Einstellungen!$C$11="7 Tage",MAX(0,(MIN(DATE(2030,6,0),IF(Mitarbeiter!$D219="",DATE(2030,6,0),Mitarbeiter!$D219),TODAY()))-(MAX(DATE(2030,5,1),Mitarbeiter!$C219))+1),MAX(0,NETWORKDAYS(MAX(DATE(2030,5,1),Mitarbeiter!$C219),MIN(DATE(2030,6,0),IF(Mitarbeiter!$D219="",DATE(2030,6,0),Mitarbeiter!$D219),TODAY()),Einstellungen!$F$13:$F$67)))*N(Mitarbeiter!$E219)/IF(Einstellungen!$C$11="7 Tage",7,5),N('Ist-Stunden'!BF219)),MAX(IF(Einstellungen!$C$11="7 Tage",MAX(0,(MIN(DATE(2030,6,0),IF(Mitarbeiter!$D219="",DATE(2030,6,0),Mitarbeiter!$D219),TODAY()))-(MAX(DATE(2030,5,1),Mitarbeiter!$C219))+1),MAX(0,NETWORKDAYS(MAX(DATE(2030,5,1),Mitarbeiter!$C219),MIN(DATE(2030,6,0),IF(Mitarbeiter!$D219="",DATE(2030,6,0),Mitarbeiter!$D219),TODAY()),Einstellungen!$F$13:$F$67)))*N(Mitarbeiter!$E219)/IF(Einstellungen!$C$11="7 Tage",7,5),N('Ist-Stunden'!BF219)+(N(Krankheitstage!DC219)+N(Krankheitstage!DO219))*N($C219))))</f>
        <v/>
      </c>
      <c r="CK219" s="76">
        <f>IF($B219="",0,IF(Einstellungen!$C$10="Ja",MAX(IF(Einstellungen!$C$11="7 Tage",MAX(0,(MIN(DATE(2030,7,0),IF(Mitarbeiter!$D219="",DATE(2030,7,0),Mitarbeiter!$D219),TODAY()))-(MAX(DATE(2030,6,1),Mitarbeiter!$C219))+1),MAX(0,NETWORKDAYS(MAX(DATE(2030,6,1),Mitarbeiter!$C219),MIN(DATE(2030,7,0),IF(Mitarbeiter!$D219="",DATE(2030,7,0),Mitarbeiter!$D219),TODAY()),Einstellungen!$F$13:$F$67)))*N(Mitarbeiter!$E219)/IF(Einstellungen!$C$11="7 Tage",7,5),N('Ist-Stunden'!BG219)),MAX(IF(Einstellungen!$C$11="7 Tage",MAX(0,(MIN(DATE(2030,7,0),IF(Mitarbeiter!$D219="",DATE(2030,7,0),Mitarbeiter!$D219),TODAY()))-(MAX(DATE(2030,6,1),Mitarbeiter!$C219))+1),MAX(0,NETWORKDAYS(MAX(DATE(2030,6,1),Mitarbeiter!$C219),MIN(DATE(2030,7,0),IF(Mitarbeiter!$D219="",DATE(2030,7,0),Mitarbeiter!$D219),TODAY()),Einstellungen!$F$13:$F$67)))*N(Mitarbeiter!$E219)/IF(Einstellungen!$C$11="7 Tage",7,5),N('Ist-Stunden'!BG219)+(N(Krankheitstage!DD219)+N(Krankheitstage!DP219))*N($C219))))</f>
        <v/>
      </c>
      <c r="CL219" s="76">
        <f>IF($B219="",0,IF(Einstellungen!$C$10="Ja",MAX(IF(Einstellungen!$C$11="7 Tage",MAX(0,(MIN(DATE(2030,8,0),IF(Mitarbeiter!$D219="",DATE(2030,8,0),Mitarbeiter!$D219),TODAY()))-(MAX(DATE(2030,7,1),Mitarbeiter!$C219))+1),MAX(0,NETWORKDAYS(MAX(DATE(2030,7,1),Mitarbeiter!$C219),MIN(DATE(2030,8,0),IF(Mitarbeiter!$D219="",DATE(2030,8,0),Mitarbeiter!$D219),TODAY()),Einstellungen!$F$13:$F$67)))*N(Mitarbeiter!$E219)/IF(Einstellungen!$C$11="7 Tage",7,5),N('Ist-Stunden'!BH219)),MAX(IF(Einstellungen!$C$11="7 Tage",MAX(0,(MIN(DATE(2030,8,0),IF(Mitarbeiter!$D219="",DATE(2030,8,0),Mitarbeiter!$D219),TODAY()))-(MAX(DATE(2030,7,1),Mitarbeiter!$C219))+1),MAX(0,NETWORKDAYS(MAX(DATE(2030,7,1),Mitarbeiter!$C219),MIN(DATE(2030,8,0),IF(Mitarbeiter!$D219="",DATE(2030,8,0),Mitarbeiter!$D219),TODAY()),Einstellungen!$F$13:$F$67)))*N(Mitarbeiter!$E219)/IF(Einstellungen!$C$11="7 Tage",7,5),N('Ist-Stunden'!BH219)+(N(Krankheitstage!DE219)+N(Krankheitstage!DQ219))*N($C219))))</f>
        <v/>
      </c>
      <c r="CM219" s="76">
        <f>IF($B219="",0,IF(Einstellungen!$C$10="Ja",MAX(IF(Einstellungen!$C$11="7 Tage",MAX(0,(MIN(DATE(2030,9,0),IF(Mitarbeiter!$D219="",DATE(2030,9,0),Mitarbeiter!$D219),TODAY()))-(MAX(DATE(2030,8,1),Mitarbeiter!$C219))+1),MAX(0,NETWORKDAYS(MAX(DATE(2030,8,1),Mitarbeiter!$C219),MIN(DATE(2030,9,0),IF(Mitarbeiter!$D219="",DATE(2030,9,0),Mitarbeiter!$D219),TODAY()),Einstellungen!$F$13:$F$67)))*N(Mitarbeiter!$E219)/IF(Einstellungen!$C$11="7 Tage",7,5),N('Ist-Stunden'!BI219)),MAX(IF(Einstellungen!$C$11="7 Tage",MAX(0,(MIN(DATE(2030,9,0),IF(Mitarbeiter!$D219="",DATE(2030,9,0),Mitarbeiter!$D219),TODAY()))-(MAX(DATE(2030,8,1),Mitarbeiter!$C219))+1),MAX(0,NETWORKDAYS(MAX(DATE(2030,8,1),Mitarbeiter!$C219),MIN(DATE(2030,9,0),IF(Mitarbeiter!$D219="",DATE(2030,9,0),Mitarbeiter!$D219),TODAY()),Einstellungen!$F$13:$F$67)))*N(Mitarbeiter!$E219)/IF(Einstellungen!$C$11="7 Tage",7,5),N('Ist-Stunden'!BI219)+(N(Krankheitstage!DF219)+N(Krankheitstage!DR219))*N($C219))))</f>
        <v/>
      </c>
      <c r="CN219" s="76">
        <f>IF($B219="",0,IF(Einstellungen!$C$10="Ja",MAX(IF(Einstellungen!$C$11="7 Tage",MAX(0,(MIN(DATE(2030,10,0),IF(Mitarbeiter!$D219="",DATE(2030,10,0),Mitarbeiter!$D219),TODAY()))-(MAX(DATE(2030,9,1),Mitarbeiter!$C219))+1),MAX(0,NETWORKDAYS(MAX(DATE(2030,9,1),Mitarbeiter!$C219),MIN(DATE(2030,10,0),IF(Mitarbeiter!$D219="",DATE(2030,10,0),Mitarbeiter!$D219),TODAY()),Einstellungen!$F$13:$F$67)))*N(Mitarbeiter!$E219)/IF(Einstellungen!$C$11="7 Tage",7,5),N('Ist-Stunden'!BJ219)),MAX(IF(Einstellungen!$C$11="7 Tage",MAX(0,(MIN(DATE(2030,10,0),IF(Mitarbeiter!$D219="",DATE(2030,10,0),Mitarbeiter!$D219),TODAY()))-(MAX(DATE(2030,9,1),Mitarbeiter!$C219))+1),MAX(0,NETWORKDAYS(MAX(DATE(2030,9,1),Mitarbeiter!$C219),MIN(DATE(2030,10,0),IF(Mitarbeiter!$D219="",DATE(2030,10,0),Mitarbeiter!$D219),TODAY()),Einstellungen!$F$13:$F$67)))*N(Mitarbeiter!$E219)/IF(Einstellungen!$C$11="7 Tage",7,5),N('Ist-Stunden'!BJ219)+(N(Krankheitstage!DG219)+N(Krankheitstage!DS219))*N($C219))))</f>
        <v/>
      </c>
      <c r="CO219" s="76">
        <f>IF($B219="",0,IF(Einstellungen!$C$10="Ja",MAX(IF(Einstellungen!$C$11="7 Tage",MAX(0,(MIN(DATE(2030,11,0),IF(Mitarbeiter!$D219="",DATE(2030,11,0),Mitarbeiter!$D219),TODAY()))-(MAX(DATE(2030,10,1),Mitarbeiter!$C219))+1),MAX(0,NETWORKDAYS(MAX(DATE(2030,10,1),Mitarbeiter!$C219),MIN(DATE(2030,11,0),IF(Mitarbeiter!$D219="",DATE(2030,11,0),Mitarbeiter!$D219),TODAY()),Einstellungen!$F$13:$F$67)))*N(Mitarbeiter!$E219)/IF(Einstellungen!$C$11="7 Tage",7,5),N('Ist-Stunden'!BK219)),MAX(IF(Einstellungen!$C$11="7 Tage",MAX(0,(MIN(DATE(2030,11,0),IF(Mitarbeiter!$D219="",DATE(2030,11,0),Mitarbeiter!$D219),TODAY()))-(MAX(DATE(2030,10,1),Mitarbeiter!$C219))+1),MAX(0,NETWORKDAYS(MAX(DATE(2030,10,1),Mitarbeiter!$C219),MIN(DATE(2030,11,0),IF(Mitarbeiter!$D219="",DATE(2030,11,0),Mitarbeiter!$D219),TODAY()),Einstellungen!$F$13:$F$67)))*N(Mitarbeiter!$E219)/IF(Einstellungen!$C$11="7 Tage",7,5),N('Ist-Stunden'!BK219)+(N(Krankheitstage!DH219)+N(Krankheitstage!DT219))*N($C219))))</f>
        <v/>
      </c>
      <c r="CP219" s="76">
        <f>IF($B219="",0,IF(Einstellungen!$C$10="Ja",MAX(IF(Einstellungen!$C$11="7 Tage",MAX(0,(MIN(DATE(2030,12,0),IF(Mitarbeiter!$D219="",DATE(2030,12,0),Mitarbeiter!$D219),TODAY()))-(MAX(DATE(2030,11,1),Mitarbeiter!$C219))+1),MAX(0,NETWORKDAYS(MAX(DATE(2030,11,1),Mitarbeiter!$C219),MIN(DATE(2030,12,0),IF(Mitarbeiter!$D219="",DATE(2030,12,0),Mitarbeiter!$D219),TODAY()),Einstellungen!$F$13:$F$67)))*N(Mitarbeiter!$E219)/IF(Einstellungen!$C$11="7 Tage",7,5),N('Ist-Stunden'!BL219)),MAX(IF(Einstellungen!$C$11="7 Tage",MAX(0,(MIN(DATE(2030,12,0),IF(Mitarbeiter!$D219="",DATE(2030,12,0),Mitarbeiter!$D219),TODAY()))-(MAX(DATE(2030,11,1),Mitarbeiter!$C219))+1),MAX(0,NETWORKDAYS(MAX(DATE(2030,11,1),Mitarbeiter!$C219),MIN(DATE(2030,12,0),IF(Mitarbeiter!$D219="",DATE(2030,12,0),Mitarbeiter!$D219),TODAY()),Einstellungen!$F$13:$F$67)))*N(Mitarbeiter!$E219)/IF(Einstellungen!$C$11="7 Tage",7,5),N('Ist-Stunden'!BL219)+(N(Krankheitstage!DI219)+N(Krankheitstage!DU219))*N($C219))))</f>
        <v/>
      </c>
      <c r="CQ219" s="76">
        <f>IF($B219="",0,IF(Einstellungen!$C$10="Ja",MAX(IF(Einstellungen!$C$11="7 Tage",MAX(0,(MIN(DATE(2030,13,0),IF(Mitarbeiter!$D219="",DATE(2030,13,0),Mitarbeiter!$D219),TODAY()))-(MAX(DATE(2030,12,1),Mitarbeiter!$C219))+1),MAX(0,NETWORKDAYS(MAX(DATE(2030,12,1),Mitarbeiter!$C219),MIN(DATE(2030,13,0),IF(Mitarbeiter!$D219="",DATE(2030,13,0),Mitarbeiter!$D219),TODAY()),Einstellungen!$F$13:$F$67)))*N(Mitarbeiter!$E219)/IF(Einstellungen!$C$11="7 Tage",7,5),N('Ist-Stunden'!BM219)),MAX(IF(Einstellungen!$C$11="7 Tage",MAX(0,(MIN(DATE(2030,13,0),IF(Mitarbeiter!$D219="",DATE(2030,13,0),Mitarbeiter!$D219),TODAY()))-(MAX(DATE(2030,12,1),Mitarbeiter!$C219))+1),MAX(0,NETWORKDAYS(MAX(DATE(2030,12,1),Mitarbeiter!$C219),MIN(DATE(2030,13,0),IF(Mitarbeiter!$D219="",DATE(2030,13,0),Mitarbeiter!$D219),TODAY()),Einstellungen!$F$13:$F$67)))*N(Mitarbeiter!$E219)/IF(Einstellungen!$C$11="7 Tage",7,5),N('Ist-Stunden'!BM219)+(N(Krankheitstage!DJ219)+N(Krankheitstage!DV219))*N($C219))))</f>
        <v/>
      </c>
    </row>
    <row r="220">
      <c r="A220" s="73">
        <f>IF(Mitarbeiter!B220="","",Mitarbeiter!A220)</f>
        <v/>
      </c>
      <c r="B220" s="6">
        <f>IF(Mitarbeiter!B220="","",Mitarbeiter!B220)</f>
        <v/>
      </c>
      <c r="C220" s="74">
        <f>IF(Mitarbeiter!B220="","",Mitarbeiter!F220)</f>
        <v/>
      </c>
      <c r="D220" s="75">
        <f>N(INDEX(Krankheitstage!$G220:$DV220,1,(Einstellungen!$C$3-2026)*24+1))</f>
        <v/>
      </c>
      <c r="E220" s="75">
        <f>N(INDEX(Krankheitstage!$G220:$DV220,1,(Einstellungen!$C$3-2026)*24+2))</f>
        <v/>
      </c>
      <c r="F220" s="75">
        <f>N(INDEX(Krankheitstage!$G220:$DV220,1,(Einstellungen!$C$3-2026)*24+3))</f>
        <v/>
      </c>
      <c r="G220" s="75">
        <f>N(INDEX(Krankheitstage!$G220:$DV220,1,(Einstellungen!$C$3-2026)*24+4))</f>
        <v/>
      </c>
      <c r="H220" s="75">
        <f>N(INDEX(Krankheitstage!$G220:$DV220,1,(Einstellungen!$C$3-2026)*24+5))</f>
        <v/>
      </c>
      <c r="I220" s="75">
        <f>N(INDEX(Krankheitstage!$G220:$DV220,1,(Einstellungen!$C$3-2026)*24+6))</f>
        <v/>
      </c>
      <c r="J220" s="75">
        <f>N(INDEX(Krankheitstage!$G220:$DV220,1,(Einstellungen!$C$3-2026)*24+7))</f>
        <v/>
      </c>
      <c r="K220" s="75">
        <f>N(INDEX(Krankheitstage!$G220:$DV220,1,(Einstellungen!$C$3-2026)*24+8))</f>
        <v/>
      </c>
      <c r="L220" s="75">
        <f>N(INDEX(Krankheitstage!$G220:$DV220,1,(Einstellungen!$C$3-2026)*24+9))</f>
        <v/>
      </c>
      <c r="M220" s="75">
        <f>N(INDEX(Krankheitstage!$G220:$DV220,1,(Einstellungen!$C$3-2026)*24+10))</f>
        <v/>
      </c>
      <c r="N220" s="75">
        <f>N(INDEX(Krankheitstage!$G220:$DV220,1,(Einstellungen!$C$3-2026)*24+11))</f>
        <v/>
      </c>
      <c r="O220" s="75">
        <f>N(INDEX(Krankheitstage!$G220:$DV220,1,(Einstellungen!$C$3-2026)*24+12))</f>
        <v/>
      </c>
      <c r="P220" s="75">
        <f>IF($B220="","",SUM(D220:O220))</f>
        <v/>
      </c>
      <c r="Q220" s="75">
        <f>N(INDEX(Krankheitstage!$G220:$DV220,1,(Einstellungen!$C$3-2026)*24+13))</f>
        <v/>
      </c>
      <c r="R220" s="75">
        <f>N(INDEX(Krankheitstage!$G220:$DV220,1,(Einstellungen!$C$3-2026)*24+14))</f>
        <v/>
      </c>
      <c r="S220" s="75">
        <f>N(INDEX(Krankheitstage!$G220:$DV220,1,(Einstellungen!$C$3-2026)*24+15))</f>
        <v/>
      </c>
      <c r="T220" s="75">
        <f>N(INDEX(Krankheitstage!$G220:$DV220,1,(Einstellungen!$C$3-2026)*24+16))</f>
        <v/>
      </c>
      <c r="U220" s="75">
        <f>N(INDEX(Krankheitstage!$G220:$DV220,1,(Einstellungen!$C$3-2026)*24+17))</f>
        <v/>
      </c>
      <c r="V220" s="75">
        <f>N(INDEX(Krankheitstage!$G220:$DV220,1,(Einstellungen!$C$3-2026)*24+18))</f>
        <v/>
      </c>
      <c r="W220" s="75">
        <f>N(INDEX(Krankheitstage!$G220:$DV220,1,(Einstellungen!$C$3-2026)*24+19))</f>
        <v/>
      </c>
      <c r="X220" s="75">
        <f>N(INDEX(Krankheitstage!$G220:$DV220,1,(Einstellungen!$C$3-2026)*24+20))</f>
        <v/>
      </c>
      <c r="Y220" s="75">
        <f>N(INDEX(Krankheitstage!$G220:$DV220,1,(Einstellungen!$C$3-2026)*24+21))</f>
        <v/>
      </c>
      <c r="Z220" s="75">
        <f>N(INDEX(Krankheitstage!$G220:$DV220,1,(Einstellungen!$C$3-2026)*24+22))</f>
        <v/>
      </c>
      <c r="AA220" s="75">
        <f>N(INDEX(Krankheitstage!$G220:$DV220,1,(Einstellungen!$C$3-2026)*24+23))</f>
        <v/>
      </c>
      <c r="AB220" s="75">
        <f>N(INDEX(Krankheitstage!$G220:$DV220,1,(Einstellungen!$C$3-2026)*24+24))</f>
        <v/>
      </c>
      <c r="AC220" s="75">
        <f>IF($B220="","",SUM(Q220:AB220))</f>
        <v/>
      </c>
      <c r="AD220" s="75">
        <f>IF($B220="","",SUM(P220,AC220))</f>
        <v/>
      </c>
      <c r="AE220" s="76">
        <f>IF($B220="","",AD220*N(C220))</f>
        <v/>
      </c>
      <c r="AF220" s="75">
        <f>IF($B220="","",Krankheitstage!E220)</f>
        <v/>
      </c>
      <c r="AG220" s="76">
        <f>IF($B220="","",AF220*N(C220))</f>
        <v/>
      </c>
      <c r="AH220" s="76">
        <f>IF($B220="","",INDEX($AJ220:$CQ220,1,(Einstellungen!$C$3-2026)*12+1)+INDEX($AJ220:$CQ220,1,(Einstellungen!$C$3-2026)*12+2)+INDEX($AJ220:$CQ220,1,(Einstellungen!$C$3-2026)*12+3)+INDEX($AJ220:$CQ220,1,(Einstellungen!$C$3-2026)*12+4)+INDEX($AJ220:$CQ220,1,(Einstellungen!$C$3-2026)*12+5)+INDEX($AJ220:$CQ220,1,(Einstellungen!$C$3-2026)*12+6)+INDEX($AJ220:$CQ220,1,(Einstellungen!$C$3-2026)*12+7)+INDEX($AJ220:$CQ220,1,(Einstellungen!$C$3-2026)*12+8)+INDEX($AJ220:$CQ220,1,(Einstellungen!$C$3-2026)*12+9)+INDEX($AJ220:$CQ220,1,(Einstellungen!$C$3-2026)*12+10)+INDEX($AJ220:$CQ220,1,(Einstellungen!$C$3-2026)*12+11)+INDEX($AJ220:$CQ220,1,(Einstellungen!$C$3-2026)*12+12))</f>
        <v/>
      </c>
      <c r="AI220" s="76">
        <f>IF($B220="","",SUM($AJ220:$CQ220))</f>
        <v/>
      </c>
      <c r="AJ220" s="76">
        <f>IF($B220="",0,IF(Einstellungen!$C$10="Ja",MAX(IF(Einstellungen!$C$11="7 Tage",MAX(0,(MIN(DATE(2026,2,0),IF(Mitarbeiter!$D220="",DATE(2026,2,0),Mitarbeiter!$D220),TODAY()))-(MAX(DATE(2026,1,1),Mitarbeiter!$C220))+1),MAX(0,NETWORKDAYS(MAX(DATE(2026,1,1),Mitarbeiter!$C220),MIN(DATE(2026,2,0),IF(Mitarbeiter!$D220="",DATE(2026,2,0),Mitarbeiter!$D220),TODAY()),Einstellungen!$F$13:$F$67)))*N(Mitarbeiter!$E220)/IF(Einstellungen!$C$11="7 Tage",7,5),N('Ist-Stunden'!F220)),MAX(IF(Einstellungen!$C$11="7 Tage",MAX(0,(MIN(DATE(2026,2,0),IF(Mitarbeiter!$D220="",DATE(2026,2,0),Mitarbeiter!$D220),TODAY()))-(MAX(DATE(2026,1,1),Mitarbeiter!$C220))+1),MAX(0,NETWORKDAYS(MAX(DATE(2026,1,1),Mitarbeiter!$C220),MIN(DATE(2026,2,0),IF(Mitarbeiter!$D220="",DATE(2026,2,0),Mitarbeiter!$D220),TODAY()),Einstellungen!$F$13:$F$67)))*N(Mitarbeiter!$E220)/IF(Einstellungen!$C$11="7 Tage",7,5),N('Ist-Stunden'!F220)+(N(Krankheitstage!G220)+N(Krankheitstage!S220))*N($C220))))</f>
        <v/>
      </c>
      <c r="AK220" s="76">
        <f>IF($B220="",0,IF(Einstellungen!$C$10="Ja",MAX(IF(Einstellungen!$C$11="7 Tage",MAX(0,(MIN(DATE(2026,3,0),IF(Mitarbeiter!$D220="",DATE(2026,3,0),Mitarbeiter!$D220),TODAY()))-(MAX(DATE(2026,2,1),Mitarbeiter!$C220))+1),MAX(0,NETWORKDAYS(MAX(DATE(2026,2,1),Mitarbeiter!$C220),MIN(DATE(2026,3,0),IF(Mitarbeiter!$D220="",DATE(2026,3,0),Mitarbeiter!$D220),TODAY()),Einstellungen!$F$13:$F$67)))*N(Mitarbeiter!$E220)/IF(Einstellungen!$C$11="7 Tage",7,5),N('Ist-Stunden'!G220)),MAX(IF(Einstellungen!$C$11="7 Tage",MAX(0,(MIN(DATE(2026,3,0),IF(Mitarbeiter!$D220="",DATE(2026,3,0),Mitarbeiter!$D220),TODAY()))-(MAX(DATE(2026,2,1),Mitarbeiter!$C220))+1),MAX(0,NETWORKDAYS(MAX(DATE(2026,2,1),Mitarbeiter!$C220),MIN(DATE(2026,3,0),IF(Mitarbeiter!$D220="",DATE(2026,3,0),Mitarbeiter!$D220),TODAY()),Einstellungen!$F$13:$F$67)))*N(Mitarbeiter!$E220)/IF(Einstellungen!$C$11="7 Tage",7,5),N('Ist-Stunden'!G220)+(N(Krankheitstage!H220)+N(Krankheitstage!T220))*N($C220))))</f>
        <v/>
      </c>
      <c r="AL220" s="76">
        <f>IF($B220="",0,IF(Einstellungen!$C$10="Ja",MAX(IF(Einstellungen!$C$11="7 Tage",MAX(0,(MIN(DATE(2026,4,0),IF(Mitarbeiter!$D220="",DATE(2026,4,0),Mitarbeiter!$D220),TODAY()))-(MAX(DATE(2026,3,1),Mitarbeiter!$C220))+1),MAX(0,NETWORKDAYS(MAX(DATE(2026,3,1),Mitarbeiter!$C220),MIN(DATE(2026,4,0),IF(Mitarbeiter!$D220="",DATE(2026,4,0),Mitarbeiter!$D220),TODAY()),Einstellungen!$F$13:$F$67)))*N(Mitarbeiter!$E220)/IF(Einstellungen!$C$11="7 Tage",7,5),N('Ist-Stunden'!H220)),MAX(IF(Einstellungen!$C$11="7 Tage",MAX(0,(MIN(DATE(2026,4,0),IF(Mitarbeiter!$D220="",DATE(2026,4,0),Mitarbeiter!$D220),TODAY()))-(MAX(DATE(2026,3,1),Mitarbeiter!$C220))+1),MAX(0,NETWORKDAYS(MAX(DATE(2026,3,1),Mitarbeiter!$C220),MIN(DATE(2026,4,0),IF(Mitarbeiter!$D220="",DATE(2026,4,0),Mitarbeiter!$D220),TODAY()),Einstellungen!$F$13:$F$67)))*N(Mitarbeiter!$E220)/IF(Einstellungen!$C$11="7 Tage",7,5),N('Ist-Stunden'!H220)+(N(Krankheitstage!I220)+N(Krankheitstage!U220))*N($C220))))</f>
        <v/>
      </c>
      <c r="AM220" s="76">
        <f>IF($B220="",0,IF(Einstellungen!$C$10="Ja",MAX(IF(Einstellungen!$C$11="7 Tage",MAX(0,(MIN(DATE(2026,5,0),IF(Mitarbeiter!$D220="",DATE(2026,5,0),Mitarbeiter!$D220),TODAY()))-(MAX(DATE(2026,4,1),Mitarbeiter!$C220))+1),MAX(0,NETWORKDAYS(MAX(DATE(2026,4,1),Mitarbeiter!$C220),MIN(DATE(2026,5,0),IF(Mitarbeiter!$D220="",DATE(2026,5,0),Mitarbeiter!$D220),TODAY()),Einstellungen!$F$13:$F$67)))*N(Mitarbeiter!$E220)/IF(Einstellungen!$C$11="7 Tage",7,5),N('Ist-Stunden'!I220)),MAX(IF(Einstellungen!$C$11="7 Tage",MAX(0,(MIN(DATE(2026,5,0),IF(Mitarbeiter!$D220="",DATE(2026,5,0),Mitarbeiter!$D220),TODAY()))-(MAX(DATE(2026,4,1),Mitarbeiter!$C220))+1),MAX(0,NETWORKDAYS(MAX(DATE(2026,4,1),Mitarbeiter!$C220),MIN(DATE(2026,5,0),IF(Mitarbeiter!$D220="",DATE(2026,5,0),Mitarbeiter!$D220),TODAY()),Einstellungen!$F$13:$F$67)))*N(Mitarbeiter!$E220)/IF(Einstellungen!$C$11="7 Tage",7,5),N('Ist-Stunden'!I220)+(N(Krankheitstage!J220)+N(Krankheitstage!V220))*N($C220))))</f>
        <v/>
      </c>
      <c r="AN220" s="76">
        <f>IF($B220="",0,IF(Einstellungen!$C$10="Ja",MAX(IF(Einstellungen!$C$11="7 Tage",MAX(0,(MIN(DATE(2026,6,0),IF(Mitarbeiter!$D220="",DATE(2026,6,0),Mitarbeiter!$D220),TODAY()))-(MAX(DATE(2026,5,1),Mitarbeiter!$C220))+1),MAX(0,NETWORKDAYS(MAX(DATE(2026,5,1),Mitarbeiter!$C220),MIN(DATE(2026,6,0),IF(Mitarbeiter!$D220="",DATE(2026,6,0),Mitarbeiter!$D220),TODAY()),Einstellungen!$F$13:$F$67)))*N(Mitarbeiter!$E220)/IF(Einstellungen!$C$11="7 Tage",7,5),N('Ist-Stunden'!J220)),MAX(IF(Einstellungen!$C$11="7 Tage",MAX(0,(MIN(DATE(2026,6,0),IF(Mitarbeiter!$D220="",DATE(2026,6,0),Mitarbeiter!$D220),TODAY()))-(MAX(DATE(2026,5,1),Mitarbeiter!$C220))+1),MAX(0,NETWORKDAYS(MAX(DATE(2026,5,1),Mitarbeiter!$C220),MIN(DATE(2026,6,0),IF(Mitarbeiter!$D220="",DATE(2026,6,0),Mitarbeiter!$D220),TODAY()),Einstellungen!$F$13:$F$67)))*N(Mitarbeiter!$E220)/IF(Einstellungen!$C$11="7 Tage",7,5),N('Ist-Stunden'!J220)+(N(Krankheitstage!K220)+N(Krankheitstage!W220))*N($C220))))</f>
        <v/>
      </c>
      <c r="AO220" s="76">
        <f>IF($B220="",0,IF(Einstellungen!$C$10="Ja",MAX(IF(Einstellungen!$C$11="7 Tage",MAX(0,(MIN(DATE(2026,7,0),IF(Mitarbeiter!$D220="",DATE(2026,7,0),Mitarbeiter!$D220),TODAY()))-(MAX(DATE(2026,6,1),Mitarbeiter!$C220))+1),MAX(0,NETWORKDAYS(MAX(DATE(2026,6,1),Mitarbeiter!$C220),MIN(DATE(2026,7,0),IF(Mitarbeiter!$D220="",DATE(2026,7,0),Mitarbeiter!$D220),TODAY()),Einstellungen!$F$13:$F$67)))*N(Mitarbeiter!$E220)/IF(Einstellungen!$C$11="7 Tage",7,5),N('Ist-Stunden'!K220)),MAX(IF(Einstellungen!$C$11="7 Tage",MAX(0,(MIN(DATE(2026,7,0),IF(Mitarbeiter!$D220="",DATE(2026,7,0),Mitarbeiter!$D220),TODAY()))-(MAX(DATE(2026,6,1),Mitarbeiter!$C220))+1),MAX(0,NETWORKDAYS(MAX(DATE(2026,6,1),Mitarbeiter!$C220),MIN(DATE(2026,7,0),IF(Mitarbeiter!$D220="",DATE(2026,7,0),Mitarbeiter!$D220),TODAY()),Einstellungen!$F$13:$F$67)))*N(Mitarbeiter!$E220)/IF(Einstellungen!$C$11="7 Tage",7,5),N('Ist-Stunden'!K220)+(N(Krankheitstage!L220)+N(Krankheitstage!X220))*N($C220))))</f>
        <v/>
      </c>
      <c r="AP220" s="76">
        <f>IF($B220="",0,IF(Einstellungen!$C$10="Ja",MAX(IF(Einstellungen!$C$11="7 Tage",MAX(0,(MIN(DATE(2026,8,0),IF(Mitarbeiter!$D220="",DATE(2026,8,0),Mitarbeiter!$D220),TODAY()))-(MAX(DATE(2026,7,1),Mitarbeiter!$C220))+1),MAX(0,NETWORKDAYS(MAX(DATE(2026,7,1),Mitarbeiter!$C220),MIN(DATE(2026,8,0),IF(Mitarbeiter!$D220="",DATE(2026,8,0),Mitarbeiter!$D220),TODAY()),Einstellungen!$F$13:$F$67)))*N(Mitarbeiter!$E220)/IF(Einstellungen!$C$11="7 Tage",7,5),N('Ist-Stunden'!L220)),MAX(IF(Einstellungen!$C$11="7 Tage",MAX(0,(MIN(DATE(2026,8,0),IF(Mitarbeiter!$D220="",DATE(2026,8,0),Mitarbeiter!$D220),TODAY()))-(MAX(DATE(2026,7,1),Mitarbeiter!$C220))+1),MAX(0,NETWORKDAYS(MAX(DATE(2026,7,1),Mitarbeiter!$C220),MIN(DATE(2026,8,0),IF(Mitarbeiter!$D220="",DATE(2026,8,0),Mitarbeiter!$D220),TODAY()),Einstellungen!$F$13:$F$67)))*N(Mitarbeiter!$E220)/IF(Einstellungen!$C$11="7 Tage",7,5),N('Ist-Stunden'!L220)+(N(Krankheitstage!M220)+N(Krankheitstage!Y220))*N($C220))))</f>
        <v/>
      </c>
      <c r="AQ220" s="76">
        <f>IF($B220="",0,IF(Einstellungen!$C$10="Ja",MAX(IF(Einstellungen!$C$11="7 Tage",MAX(0,(MIN(DATE(2026,9,0),IF(Mitarbeiter!$D220="",DATE(2026,9,0),Mitarbeiter!$D220),TODAY()))-(MAX(DATE(2026,8,1),Mitarbeiter!$C220))+1),MAX(0,NETWORKDAYS(MAX(DATE(2026,8,1),Mitarbeiter!$C220),MIN(DATE(2026,9,0),IF(Mitarbeiter!$D220="",DATE(2026,9,0),Mitarbeiter!$D220),TODAY()),Einstellungen!$F$13:$F$67)))*N(Mitarbeiter!$E220)/IF(Einstellungen!$C$11="7 Tage",7,5),N('Ist-Stunden'!M220)),MAX(IF(Einstellungen!$C$11="7 Tage",MAX(0,(MIN(DATE(2026,9,0),IF(Mitarbeiter!$D220="",DATE(2026,9,0),Mitarbeiter!$D220),TODAY()))-(MAX(DATE(2026,8,1),Mitarbeiter!$C220))+1),MAX(0,NETWORKDAYS(MAX(DATE(2026,8,1),Mitarbeiter!$C220),MIN(DATE(2026,9,0),IF(Mitarbeiter!$D220="",DATE(2026,9,0),Mitarbeiter!$D220),TODAY()),Einstellungen!$F$13:$F$67)))*N(Mitarbeiter!$E220)/IF(Einstellungen!$C$11="7 Tage",7,5),N('Ist-Stunden'!M220)+(N(Krankheitstage!N220)+N(Krankheitstage!Z220))*N($C220))))</f>
        <v/>
      </c>
      <c r="AR220" s="76">
        <f>IF($B220="",0,IF(Einstellungen!$C$10="Ja",MAX(IF(Einstellungen!$C$11="7 Tage",MAX(0,(MIN(DATE(2026,10,0),IF(Mitarbeiter!$D220="",DATE(2026,10,0),Mitarbeiter!$D220),TODAY()))-(MAX(DATE(2026,9,1),Mitarbeiter!$C220))+1),MAX(0,NETWORKDAYS(MAX(DATE(2026,9,1),Mitarbeiter!$C220),MIN(DATE(2026,10,0),IF(Mitarbeiter!$D220="",DATE(2026,10,0),Mitarbeiter!$D220),TODAY()),Einstellungen!$F$13:$F$67)))*N(Mitarbeiter!$E220)/IF(Einstellungen!$C$11="7 Tage",7,5),N('Ist-Stunden'!N220)),MAX(IF(Einstellungen!$C$11="7 Tage",MAX(0,(MIN(DATE(2026,10,0),IF(Mitarbeiter!$D220="",DATE(2026,10,0),Mitarbeiter!$D220),TODAY()))-(MAX(DATE(2026,9,1),Mitarbeiter!$C220))+1),MAX(0,NETWORKDAYS(MAX(DATE(2026,9,1),Mitarbeiter!$C220),MIN(DATE(2026,10,0),IF(Mitarbeiter!$D220="",DATE(2026,10,0),Mitarbeiter!$D220),TODAY()),Einstellungen!$F$13:$F$67)))*N(Mitarbeiter!$E220)/IF(Einstellungen!$C$11="7 Tage",7,5),N('Ist-Stunden'!N220)+(N(Krankheitstage!O220)+N(Krankheitstage!AA220))*N($C220))))</f>
        <v/>
      </c>
      <c r="AS220" s="76">
        <f>IF($B220="",0,IF(Einstellungen!$C$10="Ja",MAX(IF(Einstellungen!$C$11="7 Tage",MAX(0,(MIN(DATE(2026,11,0),IF(Mitarbeiter!$D220="",DATE(2026,11,0),Mitarbeiter!$D220),TODAY()))-(MAX(DATE(2026,10,1),Mitarbeiter!$C220))+1),MAX(0,NETWORKDAYS(MAX(DATE(2026,10,1),Mitarbeiter!$C220),MIN(DATE(2026,11,0),IF(Mitarbeiter!$D220="",DATE(2026,11,0),Mitarbeiter!$D220),TODAY()),Einstellungen!$F$13:$F$67)))*N(Mitarbeiter!$E220)/IF(Einstellungen!$C$11="7 Tage",7,5),N('Ist-Stunden'!O220)),MAX(IF(Einstellungen!$C$11="7 Tage",MAX(0,(MIN(DATE(2026,11,0),IF(Mitarbeiter!$D220="",DATE(2026,11,0),Mitarbeiter!$D220),TODAY()))-(MAX(DATE(2026,10,1),Mitarbeiter!$C220))+1),MAX(0,NETWORKDAYS(MAX(DATE(2026,10,1),Mitarbeiter!$C220),MIN(DATE(2026,11,0),IF(Mitarbeiter!$D220="",DATE(2026,11,0),Mitarbeiter!$D220),TODAY()),Einstellungen!$F$13:$F$67)))*N(Mitarbeiter!$E220)/IF(Einstellungen!$C$11="7 Tage",7,5),N('Ist-Stunden'!O220)+(N(Krankheitstage!P220)+N(Krankheitstage!AB220))*N($C220))))</f>
        <v/>
      </c>
      <c r="AT220" s="76">
        <f>IF($B220="",0,IF(Einstellungen!$C$10="Ja",MAX(IF(Einstellungen!$C$11="7 Tage",MAX(0,(MIN(DATE(2026,12,0),IF(Mitarbeiter!$D220="",DATE(2026,12,0),Mitarbeiter!$D220),TODAY()))-(MAX(DATE(2026,11,1),Mitarbeiter!$C220))+1),MAX(0,NETWORKDAYS(MAX(DATE(2026,11,1),Mitarbeiter!$C220),MIN(DATE(2026,12,0),IF(Mitarbeiter!$D220="",DATE(2026,12,0),Mitarbeiter!$D220),TODAY()),Einstellungen!$F$13:$F$67)))*N(Mitarbeiter!$E220)/IF(Einstellungen!$C$11="7 Tage",7,5),N('Ist-Stunden'!P220)),MAX(IF(Einstellungen!$C$11="7 Tage",MAX(0,(MIN(DATE(2026,12,0),IF(Mitarbeiter!$D220="",DATE(2026,12,0),Mitarbeiter!$D220),TODAY()))-(MAX(DATE(2026,11,1),Mitarbeiter!$C220))+1),MAX(0,NETWORKDAYS(MAX(DATE(2026,11,1),Mitarbeiter!$C220),MIN(DATE(2026,12,0),IF(Mitarbeiter!$D220="",DATE(2026,12,0),Mitarbeiter!$D220),TODAY()),Einstellungen!$F$13:$F$67)))*N(Mitarbeiter!$E220)/IF(Einstellungen!$C$11="7 Tage",7,5),N('Ist-Stunden'!P220)+(N(Krankheitstage!Q220)+N(Krankheitstage!AC220))*N($C220))))</f>
        <v/>
      </c>
      <c r="AU220" s="76">
        <f>IF($B220="",0,IF(Einstellungen!$C$10="Ja",MAX(IF(Einstellungen!$C$11="7 Tage",MAX(0,(MIN(DATE(2026,13,0),IF(Mitarbeiter!$D220="",DATE(2026,13,0),Mitarbeiter!$D220),TODAY()))-(MAX(DATE(2026,12,1),Mitarbeiter!$C220))+1),MAX(0,NETWORKDAYS(MAX(DATE(2026,12,1),Mitarbeiter!$C220),MIN(DATE(2026,13,0),IF(Mitarbeiter!$D220="",DATE(2026,13,0),Mitarbeiter!$D220),TODAY()),Einstellungen!$F$13:$F$67)))*N(Mitarbeiter!$E220)/IF(Einstellungen!$C$11="7 Tage",7,5),N('Ist-Stunden'!Q220)),MAX(IF(Einstellungen!$C$11="7 Tage",MAX(0,(MIN(DATE(2026,13,0),IF(Mitarbeiter!$D220="",DATE(2026,13,0),Mitarbeiter!$D220),TODAY()))-(MAX(DATE(2026,12,1),Mitarbeiter!$C220))+1),MAX(0,NETWORKDAYS(MAX(DATE(2026,12,1),Mitarbeiter!$C220),MIN(DATE(2026,13,0),IF(Mitarbeiter!$D220="",DATE(2026,13,0),Mitarbeiter!$D220),TODAY()),Einstellungen!$F$13:$F$67)))*N(Mitarbeiter!$E220)/IF(Einstellungen!$C$11="7 Tage",7,5),N('Ist-Stunden'!Q220)+(N(Krankheitstage!R220)+N(Krankheitstage!AD220))*N($C220))))</f>
        <v/>
      </c>
      <c r="AV220" s="76">
        <f>IF($B220="",0,IF(Einstellungen!$C$10="Ja",MAX(IF(Einstellungen!$C$11="7 Tage",MAX(0,(MIN(DATE(2027,2,0),IF(Mitarbeiter!$D220="",DATE(2027,2,0),Mitarbeiter!$D220),TODAY()))-(MAX(DATE(2027,1,1),Mitarbeiter!$C220))+1),MAX(0,NETWORKDAYS(MAX(DATE(2027,1,1),Mitarbeiter!$C220),MIN(DATE(2027,2,0),IF(Mitarbeiter!$D220="",DATE(2027,2,0),Mitarbeiter!$D220),TODAY()),Einstellungen!$F$13:$F$67)))*N(Mitarbeiter!$E220)/IF(Einstellungen!$C$11="7 Tage",7,5),N('Ist-Stunden'!R220)),MAX(IF(Einstellungen!$C$11="7 Tage",MAX(0,(MIN(DATE(2027,2,0),IF(Mitarbeiter!$D220="",DATE(2027,2,0),Mitarbeiter!$D220),TODAY()))-(MAX(DATE(2027,1,1),Mitarbeiter!$C220))+1),MAX(0,NETWORKDAYS(MAX(DATE(2027,1,1),Mitarbeiter!$C220),MIN(DATE(2027,2,0),IF(Mitarbeiter!$D220="",DATE(2027,2,0),Mitarbeiter!$D220),TODAY()),Einstellungen!$F$13:$F$67)))*N(Mitarbeiter!$E220)/IF(Einstellungen!$C$11="7 Tage",7,5),N('Ist-Stunden'!R220)+(N(Krankheitstage!AE220)+N(Krankheitstage!AQ220))*N($C220))))</f>
        <v/>
      </c>
      <c r="AW220" s="76">
        <f>IF($B220="",0,IF(Einstellungen!$C$10="Ja",MAX(IF(Einstellungen!$C$11="7 Tage",MAX(0,(MIN(DATE(2027,3,0),IF(Mitarbeiter!$D220="",DATE(2027,3,0),Mitarbeiter!$D220),TODAY()))-(MAX(DATE(2027,2,1),Mitarbeiter!$C220))+1),MAX(0,NETWORKDAYS(MAX(DATE(2027,2,1),Mitarbeiter!$C220),MIN(DATE(2027,3,0),IF(Mitarbeiter!$D220="",DATE(2027,3,0),Mitarbeiter!$D220),TODAY()),Einstellungen!$F$13:$F$67)))*N(Mitarbeiter!$E220)/IF(Einstellungen!$C$11="7 Tage",7,5),N('Ist-Stunden'!S220)),MAX(IF(Einstellungen!$C$11="7 Tage",MAX(0,(MIN(DATE(2027,3,0),IF(Mitarbeiter!$D220="",DATE(2027,3,0),Mitarbeiter!$D220),TODAY()))-(MAX(DATE(2027,2,1),Mitarbeiter!$C220))+1),MAX(0,NETWORKDAYS(MAX(DATE(2027,2,1),Mitarbeiter!$C220),MIN(DATE(2027,3,0),IF(Mitarbeiter!$D220="",DATE(2027,3,0),Mitarbeiter!$D220),TODAY()),Einstellungen!$F$13:$F$67)))*N(Mitarbeiter!$E220)/IF(Einstellungen!$C$11="7 Tage",7,5),N('Ist-Stunden'!S220)+(N(Krankheitstage!AF220)+N(Krankheitstage!AR220))*N($C220))))</f>
        <v/>
      </c>
      <c r="AX220" s="76">
        <f>IF($B220="",0,IF(Einstellungen!$C$10="Ja",MAX(IF(Einstellungen!$C$11="7 Tage",MAX(0,(MIN(DATE(2027,4,0),IF(Mitarbeiter!$D220="",DATE(2027,4,0),Mitarbeiter!$D220),TODAY()))-(MAX(DATE(2027,3,1),Mitarbeiter!$C220))+1),MAX(0,NETWORKDAYS(MAX(DATE(2027,3,1),Mitarbeiter!$C220),MIN(DATE(2027,4,0),IF(Mitarbeiter!$D220="",DATE(2027,4,0),Mitarbeiter!$D220),TODAY()),Einstellungen!$F$13:$F$67)))*N(Mitarbeiter!$E220)/IF(Einstellungen!$C$11="7 Tage",7,5),N('Ist-Stunden'!T220)),MAX(IF(Einstellungen!$C$11="7 Tage",MAX(0,(MIN(DATE(2027,4,0),IF(Mitarbeiter!$D220="",DATE(2027,4,0),Mitarbeiter!$D220),TODAY()))-(MAX(DATE(2027,3,1),Mitarbeiter!$C220))+1),MAX(0,NETWORKDAYS(MAX(DATE(2027,3,1),Mitarbeiter!$C220),MIN(DATE(2027,4,0),IF(Mitarbeiter!$D220="",DATE(2027,4,0),Mitarbeiter!$D220),TODAY()),Einstellungen!$F$13:$F$67)))*N(Mitarbeiter!$E220)/IF(Einstellungen!$C$11="7 Tage",7,5),N('Ist-Stunden'!T220)+(N(Krankheitstage!AG220)+N(Krankheitstage!AS220))*N($C220))))</f>
        <v/>
      </c>
      <c r="AY220" s="76">
        <f>IF($B220="",0,IF(Einstellungen!$C$10="Ja",MAX(IF(Einstellungen!$C$11="7 Tage",MAX(0,(MIN(DATE(2027,5,0),IF(Mitarbeiter!$D220="",DATE(2027,5,0),Mitarbeiter!$D220),TODAY()))-(MAX(DATE(2027,4,1),Mitarbeiter!$C220))+1),MAX(0,NETWORKDAYS(MAX(DATE(2027,4,1),Mitarbeiter!$C220),MIN(DATE(2027,5,0),IF(Mitarbeiter!$D220="",DATE(2027,5,0),Mitarbeiter!$D220),TODAY()),Einstellungen!$F$13:$F$67)))*N(Mitarbeiter!$E220)/IF(Einstellungen!$C$11="7 Tage",7,5),N('Ist-Stunden'!U220)),MAX(IF(Einstellungen!$C$11="7 Tage",MAX(0,(MIN(DATE(2027,5,0),IF(Mitarbeiter!$D220="",DATE(2027,5,0),Mitarbeiter!$D220),TODAY()))-(MAX(DATE(2027,4,1),Mitarbeiter!$C220))+1),MAX(0,NETWORKDAYS(MAX(DATE(2027,4,1),Mitarbeiter!$C220),MIN(DATE(2027,5,0),IF(Mitarbeiter!$D220="",DATE(2027,5,0),Mitarbeiter!$D220),TODAY()),Einstellungen!$F$13:$F$67)))*N(Mitarbeiter!$E220)/IF(Einstellungen!$C$11="7 Tage",7,5),N('Ist-Stunden'!U220)+(N(Krankheitstage!AH220)+N(Krankheitstage!AT220))*N($C220))))</f>
        <v/>
      </c>
      <c r="AZ220" s="76">
        <f>IF($B220="",0,IF(Einstellungen!$C$10="Ja",MAX(IF(Einstellungen!$C$11="7 Tage",MAX(0,(MIN(DATE(2027,6,0),IF(Mitarbeiter!$D220="",DATE(2027,6,0),Mitarbeiter!$D220),TODAY()))-(MAX(DATE(2027,5,1),Mitarbeiter!$C220))+1),MAX(0,NETWORKDAYS(MAX(DATE(2027,5,1),Mitarbeiter!$C220),MIN(DATE(2027,6,0),IF(Mitarbeiter!$D220="",DATE(2027,6,0),Mitarbeiter!$D220),TODAY()),Einstellungen!$F$13:$F$67)))*N(Mitarbeiter!$E220)/IF(Einstellungen!$C$11="7 Tage",7,5),N('Ist-Stunden'!V220)),MAX(IF(Einstellungen!$C$11="7 Tage",MAX(0,(MIN(DATE(2027,6,0),IF(Mitarbeiter!$D220="",DATE(2027,6,0),Mitarbeiter!$D220),TODAY()))-(MAX(DATE(2027,5,1),Mitarbeiter!$C220))+1),MAX(0,NETWORKDAYS(MAX(DATE(2027,5,1),Mitarbeiter!$C220),MIN(DATE(2027,6,0),IF(Mitarbeiter!$D220="",DATE(2027,6,0),Mitarbeiter!$D220),TODAY()),Einstellungen!$F$13:$F$67)))*N(Mitarbeiter!$E220)/IF(Einstellungen!$C$11="7 Tage",7,5),N('Ist-Stunden'!V220)+(N(Krankheitstage!AI220)+N(Krankheitstage!AU220))*N($C220))))</f>
        <v/>
      </c>
      <c r="BA220" s="76">
        <f>IF($B220="",0,IF(Einstellungen!$C$10="Ja",MAX(IF(Einstellungen!$C$11="7 Tage",MAX(0,(MIN(DATE(2027,7,0),IF(Mitarbeiter!$D220="",DATE(2027,7,0),Mitarbeiter!$D220),TODAY()))-(MAX(DATE(2027,6,1),Mitarbeiter!$C220))+1),MAX(0,NETWORKDAYS(MAX(DATE(2027,6,1),Mitarbeiter!$C220),MIN(DATE(2027,7,0),IF(Mitarbeiter!$D220="",DATE(2027,7,0),Mitarbeiter!$D220),TODAY()),Einstellungen!$F$13:$F$67)))*N(Mitarbeiter!$E220)/IF(Einstellungen!$C$11="7 Tage",7,5),N('Ist-Stunden'!W220)),MAX(IF(Einstellungen!$C$11="7 Tage",MAX(0,(MIN(DATE(2027,7,0),IF(Mitarbeiter!$D220="",DATE(2027,7,0),Mitarbeiter!$D220),TODAY()))-(MAX(DATE(2027,6,1),Mitarbeiter!$C220))+1),MAX(0,NETWORKDAYS(MAX(DATE(2027,6,1),Mitarbeiter!$C220),MIN(DATE(2027,7,0),IF(Mitarbeiter!$D220="",DATE(2027,7,0),Mitarbeiter!$D220),TODAY()),Einstellungen!$F$13:$F$67)))*N(Mitarbeiter!$E220)/IF(Einstellungen!$C$11="7 Tage",7,5),N('Ist-Stunden'!W220)+(N(Krankheitstage!AJ220)+N(Krankheitstage!AV220))*N($C220))))</f>
        <v/>
      </c>
      <c r="BB220" s="76">
        <f>IF($B220="",0,IF(Einstellungen!$C$10="Ja",MAX(IF(Einstellungen!$C$11="7 Tage",MAX(0,(MIN(DATE(2027,8,0),IF(Mitarbeiter!$D220="",DATE(2027,8,0),Mitarbeiter!$D220),TODAY()))-(MAX(DATE(2027,7,1),Mitarbeiter!$C220))+1),MAX(0,NETWORKDAYS(MAX(DATE(2027,7,1),Mitarbeiter!$C220),MIN(DATE(2027,8,0),IF(Mitarbeiter!$D220="",DATE(2027,8,0),Mitarbeiter!$D220),TODAY()),Einstellungen!$F$13:$F$67)))*N(Mitarbeiter!$E220)/IF(Einstellungen!$C$11="7 Tage",7,5),N('Ist-Stunden'!X220)),MAX(IF(Einstellungen!$C$11="7 Tage",MAX(0,(MIN(DATE(2027,8,0),IF(Mitarbeiter!$D220="",DATE(2027,8,0),Mitarbeiter!$D220),TODAY()))-(MAX(DATE(2027,7,1),Mitarbeiter!$C220))+1),MAX(0,NETWORKDAYS(MAX(DATE(2027,7,1),Mitarbeiter!$C220),MIN(DATE(2027,8,0),IF(Mitarbeiter!$D220="",DATE(2027,8,0),Mitarbeiter!$D220),TODAY()),Einstellungen!$F$13:$F$67)))*N(Mitarbeiter!$E220)/IF(Einstellungen!$C$11="7 Tage",7,5),N('Ist-Stunden'!X220)+(N(Krankheitstage!AK220)+N(Krankheitstage!AW220))*N($C220))))</f>
        <v/>
      </c>
      <c r="BC220" s="76">
        <f>IF($B220="",0,IF(Einstellungen!$C$10="Ja",MAX(IF(Einstellungen!$C$11="7 Tage",MAX(0,(MIN(DATE(2027,9,0),IF(Mitarbeiter!$D220="",DATE(2027,9,0),Mitarbeiter!$D220),TODAY()))-(MAX(DATE(2027,8,1),Mitarbeiter!$C220))+1),MAX(0,NETWORKDAYS(MAX(DATE(2027,8,1),Mitarbeiter!$C220),MIN(DATE(2027,9,0),IF(Mitarbeiter!$D220="",DATE(2027,9,0),Mitarbeiter!$D220),TODAY()),Einstellungen!$F$13:$F$67)))*N(Mitarbeiter!$E220)/IF(Einstellungen!$C$11="7 Tage",7,5),N('Ist-Stunden'!Y220)),MAX(IF(Einstellungen!$C$11="7 Tage",MAX(0,(MIN(DATE(2027,9,0),IF(Mitarbeiter!$D220="",DATE(2027,9,0),Mitarbeiter!$D220),TODAY()))-(MAX(DATE(2027,8,1),Mitarbeiter!$C220))+1),MAX(0,NETWORKDAYS(MAX(DATE(2027,8,1),Mitarbeiter!$C220),MIN(DATE(2027,9,0),IF(Mitarbeiter!$D220="",DATE(2027,9,0),Mitarbeiter!$D220),TODAY()),Einstellungen!$F$13:$F$67)))*N(Mitarbeiter!$E220)/IF(Einstellungen!$C$11="7 Tage",7,5),N('Ist-Stunden'!Y220)+(N(Krankheitstage!AL220)+N(Krankheitstage!AX220))*N($C220))))</f>
        <v/>
      </c>
      <c r="BD220" s="76">
        <f>IF($B220="",0,IF(Einstellungen!$C$10="Ja",MAX(IF(Einstellungen!$C$11="7 Tage",MAX(0,(MIN(DATE(2027,10,0),IF(Mitarbeiter!$D220="",DATE(2027,10,0),Mitarbeiter!$D220),TODAY()))-(MAX(DATE(2027,9,1),Mitarbeiter!$C220))+1),MAX(0,NETWORKDAYS(MAX(DATE(2027,9,1),Mitarbeiter!$C220),MIN(DATE(2027,10,0),IF(Mitarbeiter!$D220="",DATE(2027,10,0),Mitarbeiter!$D220),TODAY()),Einstellungen!$F$13:$F$67)))*N(Mitarbeiter!$E220)/IF(Einstellungen!$C$11="7 Tage",7,5),N('Ist-Stunden'!Z220)),MAX(IF(Einstellungen!$C$11="7 Tage",MAX(0,(MIN(DATE(2027,10,0),IF(Mitarbeiter!$D220="",DATE(2027,10,0),Mitarbeiter!$D220),TODAY()))-(MAX(DATE(2027,9,1),Mitarbeiter!$C220))+1),MAX(0,NETWORKDAYS(MAX(DATE(2027,9,1),Mitarbeiter!$C220),MIN(DATE(2027,10,0),IF(Mitarbeiter!$D220="",DATE(2027,10,0),Mitarbeiter!$D220),TODAY()),Einstellungen!$F$13:$F$67)))*N(Mitarbeiter!$E220)/IF(Einstellungen!$C$11="7 Tage",7,5),N('Ist-Stunden'!Z220)+(N(Krankheitstage!AM220)+N(Krankheitstage!AY220))*N($C220))))</f>
        <v/>
      </c>
      <c r="BE220" s="76">
        <f>IF($B220="",0,IF(Einstellungen!$C$10="Ja",MAX(IF(Einstellungen!$C$11="7 Tage",MAX(0,(MIN(DATE(2027,11,0),IF(Mitarbeiter!$D220="",DATE(2027,11,0),Mitarbeiter!$D220),TODAY()))-(MAX(DATE(2027,10,1),Mitarbeiter!$C220))+1),MAX(0,NETWORKDAYS(MAX(DATE(2027,10,1),Mitarbeiter!$C220),MIN(DATE(2027,11,0),IF(Mitarbeiter!$D220="",DATE(2027,11,0),Mitarbeiter!$D220),TODAY()),Einstellungen!$F$13:$F$67)))*N(Mitarbeiter!$E220)/IF(Einstellungen!$C$11="7 Tage",7,5),N('Ist-Stunden'!AA220)),MAX(IF(Einstellungen!$C$11="7 Tage",MAX(0,(MIN(DATE(2027,11,0),IF(Mitarbeiter!$D220="",DATE(2027,11,0),Mitarbeiter!$D220),TODAY()))-(MAX(DATE(2027,10,1),Mitarbeiter!$C220))+1),MAX(0,NETWORKDAYS(MAX(DATE(2027,10,1),Mitarbeiter!$C220),MIN(DATE(2027,11,0),IF(Mitarbeiter!$D220="",DATE(2027,11,0),Mitarbeiter!$D220),TODAY()),Einstellungen!$F$13:$F$67)))*N(Mitarbeiter!$E220)/IF(Einstellungen!$C$11="7 Tage",7,5),N('Ist-Stunden'!AA220)+(N(Krankheitstage!AN220)+N(Krankheitstage!AZ220))*N($C220))))</f>
        <v/>
      </c>
      <c r="BF220" s="76">
        <f>IF($B220="",0,IF(Einstellungen!$C$10="Ja",MAX(IF(Einstellungen!$C$11="7 Tage",MAX(0,(MIN(DATE(2027,12,0),IF(Mitarbeiter!$D220="",DATE(2027,12,0),Mitarbeiter!$D220),TODAY()))-(MAX(DATE(2027,11,1),Mitarbeiter!$C220))+1),MAX(0,NETWORKDAYS(MAX(DATE(2027,11,1),Mitarbeiter!$C220),MIN(DATE(2027,12,0),IF(Mitarbeiter!$D220="",DATE(2027,12,0),Mitarbeiter!$D220),TODAY()),Einstellungen!$F$13:$F$67)))*N(Mitarbeiter!$E220)/IF(Einstellungen!$C$11="7 Tage",7,5),N('Ist-Stunden'!AB220)),MAX(IF(Einstellungen!$C$11="7 Tage",MAX(0,(MIN(DATE(2027,12,0),IF(Mitarbeiter!$D220="",DATE(2027,12,0),Mitarbeiter!$D220),TODAY()))-(MAX(DATE(2027,11,1),Mitarbeiter!$C220))+1),MAX(0,NETWORKDAYS(MAX(DATE(2027,11,1),Mitarbeiter!$C220),MIN(DATE(2027,12,0),IF(Mitarbeiter!$D220="",DATE(2027,12,0),Mitarbeiter!$D220),TODAY()),Einstellungen!$F$13:$F$67)))*N(Mitarbeiter!$E220)/IF(Einstellungen!$C$11="7 Tage",7,5),N('Ist-Stunden'!AB220)+(N(Krankheitstage!AO220)+N(Krankheitstage!BA220))*N($C220))))</f>
        <v/>
      </c>
      <c r="BG220" s="76">
        <f>IF($B220="",0,IF(Einstellungen!$C$10="Ja",MAX(IF(Einstellungen!$C$11="7 Tage",MAX(0,(MIN(DATE(2027,13,0),IF(Mitarbeiter!$D220="",DATE(2027,13,0),Mitarbeiter!$D220),TODAY()))-(MAX(DATE(2027,12,1),Mitarbeiter!$C220))+1),MAX(0,NETWORKDAYS(MAX(DATE(2027,12,1),Mitarbeiter!$C220),MIN(DATE(2027,13,0),IF(Mitarbeiter!$D220="",DATE(2027,13,0),Mitarbeiter!$D220),TODAY()),Einstellungen!$F$13:$F$67)))*N(Mitarbeiter!$E220)/IF(Einstellungen!$C$11="7 Tage",7,5),N('Ist-Stunden'!AC220)),MAX(IF(Einstellungen!$C$11="7 Tage",MAX(0,(MIN(DATE(2027,13,0),IF(Mitarbeiter!$D220="",DATE(2027,13,0),Mitarbeiter!$D220),TODAY()))-(MAX(DATE(2027,12,1),Mitarbeiter!$C220))+1),MAX(0,NETWORKDAYS(MAX(DATE(2027,12,1),Mitarbeiter!$C220),MIN(DATE(2027,13,0),IF(Mitarbeiter!$D220="",DATE(2027,13,0),Mitarbeiter!$D220),TODAY()),Einstellungen!$F$13:$F$67)))*N(Mitarbeiter!$E220)/IF(Einstellungen!$C$11="7 Tage",7,5),N('Ist-Stunden'!AC220)+(N(Krankheitstage!AP220)+N(Krankheitstage!BB220))*N($C220))))</f>
        <v/>
      </c>
      <c r="BH220" s="76">
        <f>IF($B220="",0,IF(Einstellungen!$C$10="Ja",MAX(IF(Einstellungen!$C$11="7 Tage",MAX(0,(MIN(DATE(2028,2,0),IF(Mitarbeiter!$D220="",DATE(2028,2,0),Mitarbeiter!$D220),TODAY()))-(MAX(DATE(2028,1,1),Mitarbeiter!$C220))+1),MAX(0,NETWORKDAYS(MAX(DATE(2028,1,1),Mitarbeiter!$C220),MIN(DATE(2028,2,0),IF(Mitarbeiter!$D220="",DATE(2028,2,0),Mitarbeiter!$D220),TODAY()),Einstellungen!$F$13:$F$67)))*N(Mitarbeiter!$E220)/IF(Einstellungen!$C$11="7 Tage",7,5),N('Ist-Stunden'!AD220)),MAX(IF(Einstellungen!$C$11="7 Tage",MAX(0,(MIN(DATE(2028,2,0),IF(Mitarbeiter!$D220="",DATE(2028,2,0),Mitarbeiter!$D220),TODAY()))-(MAX(DATE(2028,1,1),Mitarbeiter!$C220))+1),MAX(0,NETWORKDAYS(MAX(DATE(2028,1,1),Mitarbeiter!$C220),MIN(DATE(2028,2,0),IF(Mitarbeiter!$D220="",DATE(2028,2,0),Mitarbeiter!$D220),TODAY()),Einstellungen!$F$13:$F$67)))*N(Mitarbeiter!$E220)/IF(Einstellungen!$C$11="7 Tage",7,5),N('Ist-Stunden'!AD220)+(N(Krankheitstage!BC220)+N(Krankheitstage!BO220))*N($C220))))</f>
        <v/>
      </c>
      <c r="BI220" s="76">
        <f>IF($B220="",0,IF(Einstellungen!$C$10="Ja",MAX(IF(Einstellungen!$C$11="7 Tage",MAX(0,(MIN(DATE(2028,3,0),IF(Mitarbeiter!$D220="",DATE(2028,3,0),Mitarbeiter!$D220),TODAY()))-(MAX(DATE(2028,2,1),Mitarbeiter!$C220))+1),MAX(0,NETWORKDAYS(MAX(DATE(2028,2,1),Mitarbeiter!$C220),MIN(DATE(2028,3,0),IF(Mitarbeiter!$D220="",DATE(2028,3,0),Mitarbeiter!$D220),TODAY()),Einstellungen!$F$13:$F$67)))*N(Mitarbeiter!$E220)/IF(Einstellungen!$C$11="7 Tage",7,5),N('Ist-Stunden'!AE220)),MAX(IF(Einstellungen!$C$11="7 Tage",MAX(0,(MIN(DATE(2028,3,0),IF(Mitarbeiter!$D220="",DATE(2028,3,0),Mitarbeiter!$D220),TODAY()))-(MAX(DATE(2028,2,1),Mitarbeiter!$C220))+1),MAX(0,NETWORKDAYS(MAX(DATE(2028,2,1),Mitarbeiter!$C220),MIN(DATE(2028,3,0),IF(Mitarbeiter!$D220="",DATE(2028,3,0),Mitarbeiter!$D220),TODAY()),Einstellungen!$F$13:$F$67)))*N(Mitarbeiter!$E220)/IF(Einstellungen!$C$11="7 Tage",7,5),N('Ist-Stunden'!AE220)+(N(Krankheitstage!BD220)+N(Krankheitstage!BP220))*N($C220))))</f>
        <v/>
      </c>
      <c r="BJ220" s="76">
        <f>IF($B220="",0,IF(Einstellungen!$C$10="Ja",MAX(IF(Einstellungen!$C$11="7 Tage",MAX(0,(MIN(DATE(2028,4,0),IF(Mitarbeiter!$D220="",DATE(2028,4,0),Mitarbeiter!$D220),TODAY()))-(MAX(DATE(2028,3,1),Mitarbeiter!$C220))+1),MAX(0,NETWORKDAYS(MAX(DATE(2028,3,1),Mitarbeiter!$C220),MIN(DATE(2028,4,0),IF(Mitarbeiter!$D220="",DATE(2028,4,0),Mitarbeiter!$D220),TODAY()),Einstellungen!$F$13:$F$67)))*N(Mitarbeiter!$E220)/IF(Einstellungen!$C$11="7 Tage",7,5),N('Ist-Stunden'!AF220)),MAX(IF(Einstellungen!$C$11="7 Tage",MAX(0,(MIN(DATE(2028,4,0),IF(Mitarbeiter!$D220="",DATE(2028,4,0),Mitarbeiter!$D220),TODAY()))-(MAX(DATE(2028,3,1),Mitarbeiter!$C220))+1),MAX(0,NETWORKDAYS(MAX(DATE(2028,3,1),Mitarbeiter!$C220),MIN(DATE(2028,4,0),IF(Mitarbeiter!$D220="",DATE(2028,4,0),Mitarbeiter!$D220),TODAY()),Einstellungen!$F$13:$F$67)))*N(Mitarbeiter!$E220)/IF(Einstellungen!$C$11="7 Tage",7,5),N('Ist-Stunden'!AF220)+(N(Krankheitstage!BE220)+N(Krankheitstage!BQ220))*N($C220))))</f>
        <v/>
      </c>
      <c r="BK220" s="76">
        <f>IF($B220="",0,IF(Einstellungen!$C$10="Ja",MAX(IF(Einstellungen!$C$11="7 Tage",MAX(0,(MIN(DATE(2028,5,0),IF(Mitarbeiter!$D220="",DATE(2028,5,0),Mitarbeiter!$D220),TODAY()))-(MAX(DATE(2028,4,1),Mitarbeiter!$C220))+1),MAX(0,NETWORKDAYS(MAX(DATE(2028,4,1),Mitarbeiter!$C220),MIN(DATE(2028,5,0),IF(Mitarbeiter!$D220="",DATE(2028,5,0),Mitarbeiter!$D220),TODAY()),Einstellungen!$F$13:$F$67)))*N(Mitarbeiter!$E220)/IF(Einstellungen!$C$11="7 Tage",7,5),N('Ist-Stunden'!AG220)),MAX(IF(Einstellungen!$C$11="7 Tage",MAX(0,(MIN(DATE(2028,5,0),IF(Mitarbeiter!$D220="",DATE(2028,5,0),Mitarbeiter!$D220),TODAY()))-(MAX(DATE(2028,4,1),Mitarbeiter!$C220))+1),MAX(0,NETWORKDAYS(MAX(DATE(2028,4,1),Mitarbeiter!$C220),MIN(DATE(2028,5,0),IF(Mitarbeiter!$D220="",DATE(2028,5,0),Mitarbeiter!$D220),TODAY()),Einstellungen!$F$13:$F$67)))*N(Mitarbeiter!$E220)/IF(Einstellungen!$C$11="7 Tage",7,5),N('Ist-Stunden'!AG220)+(N(Krankheitstage!BF220)+N(Krankheitstage!BR220))*N($C220))))</f>
        <v/>
      </c>
      <c r="BL220" s="76">
        <f>IF($B220="",0,IF(Einstellungen!$C$10="Ja",MAX(IF(Einstellungen!$C$11="7 Tage",MAX(0,(MIN(DATE(2028,6,0),IF(Mitarbeiter!$D220="",DATE(2028,6,0),Mitarbeiter!$D220),TODAY()))-(MAX(DATE(2028,5,1),Mitarbeiter!$C220))+1),MAX(0,NETWORKDAYS(MAX(DATE(2028,5,1),Mitarbeiter!$C220),MIN(DATE(2028,6,0),IF(Mitarbeiter!$D220="",DATE(2028,6,0),Mitarbeiter!$D220),TODAY()),Einstellungen!$F$13:$F$67)))*N(Mitarbeiter!$E220)/IF(Einstellungen!$C$11="7 Tage",7,5),N('Ist-Stunden'!AH220)),MAX(IF(Einstellungen!$C$11="7 Tage",MAX(0,(MIN(DATE(2028,6,0),IF(Mitarbeiter!$D220="",DATE(2028,6,0),Mitarbeiter!$D220),TODAY()))-(MAX(DATE(2028,5,1),Mitarbeiter!$C220))+1),MAX(0,NETWORKDAYS(MAX(DATE(2028,5,1),Mitarbeiter!$C220),MIN(DATE(2028,6,0),IF(Mitarbeiter!$D220="",DATE(2028,6,0),Mitarbeiter!$D220),TODAY()),Einstellungen!$F$13:$F$67)))*N(Mitarbeiter!$E220)/IF(Einstellungen!$C$11="7 Tage",7,5),N('Ist-Stunden'!AH220)+(N(Krankheitstage!BG220)+N(Krankheitstage!BS220))*N($C220))))</f>
        <v/>
      </c>
      <c r="BM220" s="76">
        <f>IF($B220="",0,IF(Einstellungen!$C$10="Ja",MAX(IF(Einstellungen!$C$11="7 Tage",MAX(0,(MIN(DATE(2028,7,0),IF(Mitarbeiter!$D220="",DATE(2028,7,0),Mitarbeiter!$D220),TODAY()))-(MAX(DATE(2028,6,1),Mitarbeiter!$C220))+1),MAX(0,NETWORKDAYS(MAX(DATE(2028,6,1),Mitarbeiter!$C220),MIN(DATE(2028,7,0),IF(Mitarbeiter!$D220="",DATE(2028,7,0),Mitarbeiter!$D220),TODAY()),Einstellungen!$F$13:$F$67)))*N(Mitarbeiter!$E220)/IF(Einstellungen!$C$11="7 Tage",7,5),N('Ist-Stunden'!AI220)),MAX(IF(Einstellungen!$C$11="7 Tage",MAX(0,(MIN(DATE(2028,7,0),IF(Mitarbeiter!$D220="",DATE(2028,7,0),Mitarbeiter!$D220),TODAY()))-(MAX(DATE(2028,6,1),Mitarbeiter!$C220))+1),MAX(0,NETWORKDAYS(MAX(DATE(2028,6,1),Mitarbeiter!$C220),MIN(DATE(2028,7,0),IF(Mitarbeiter!$D220="",DATE(2028,7,0),Mitarbeiter!$D220),TODAY()),Einstellungen!$F$13:$F$67)))*N(Mitarbeiter!$E220)/IF(Einstellungen!$C$11="7 Tage",7,5),N('Ist-Stunden'!AI220)+(N(Krankheitstage!BH220)+N(Krankheitstage!BT220))*N($C220))))</f>
        <v/>
      </c>
      <c r="BN220" s="76">
        <f>IF($B220="",0,IF(Einstellungen!$C$10="Ja",MAX(IF(Einstellungen!$C$11="7 Tage",MAX(0,(MIN(DATE(2028,8,0),IF(Mitarbeiter!$D220="",DATE(2028,8,0),Mitarbeiter!$D220),TODAY()))-(MAX(DATE(2028,7,1),Mitarbeiter!$C220))+1),MAX(0,NETWORKDAYS(MAX(DATE(2028,7,1),Mitarbeiter!$C220),MIN(DATE(2028,8,0),IF(Mitarbeiter!$D220="",DATE(2028,8,0),Mitarbeiter!$D220),TODAY()),Einstellungen!$F$13:$F$67)))*N(Mitarbeiter!$E220)/IF(Einstellungen!$C$11="7 Tage",7,5),N('Ist-Stunden'!AJ220)),MAX(IF(Einstellungen!$C$11="7 Tage",MAX(0,(MIN(DATE(2028,8,0),IF(Mitarbeiter!$D220="",DATE(2028,8,0),Mitarbeiter!$D220),TODAY()))-(MAX(DATE(2028,7,1),Mitarbeiter!$C220))+1),MAX(0,NETWORKDAYS(MAX(DATE(2028,7,1),Mitarbeiter!$C220),MIN(DATE(2028,8,0),IF(Mitarbeiter!$D220="",DATE(2028,8,0),Mitarbeiter!$D220),TODAY()),Einstellungen!$F$13:$F$67)))*N(Mitarbeiter!$E220)/IF(Einstellungen!$C$11="7 Tage",7,5),N('Ist-Stunden'!AJ220)+(N(Krankheitstage!BI220)+N(Krankheitstage!BU220))*N($C220))))</f>
        <v/>
      </c>
      <c r="BO220" s="76">
        <f>IF($B220="",0,IF(Einstellungen!$C$10="Ja",MAX(IF(Einstellungen!$C$11="7 Tage",MAX(0,(MIN(DATE(2028,9,0),IF(Mitarbeiter!$D220="",DATE(2028,9,0),Mitarbeiter!$D220),TODAY()))-(MAX(DATE(2028,8,1),Mitarbeiter!$C220))+1),MAX(0,NETWORKDAYS(MAX(DATE(2028,8,1),Mitarbeiter!$C220),MIN(DATE(2028,9,0),IF(Mitarbeiter!$D220="",DATE(2028,9,0),Mitarbeiter!$D220),TODAY()),Einstellungen!$F$13:$F$67)))*N(Mitarbeiter!$E220)/IF(Einstellungen!$C$11="7 Tage",7,5),N('Ist-Stunden'!AK220)),MAX(IF(Einstellungen!$C$11="7 Tage",MAX(0,(MIN(DATE(2028,9,0),IF(Mitarbeiter!$D220="",DATE(2028,9,0),Mitarbeiter!$D220),TODAY()))-(MAX(DATE(2028,8,1),Mitarbeiter!$C220))+1),MAX(0,NETWORKDAYS(MAX(DATE(2028,8,1),Mitarbeiter!$C220),MIN(DATE(2028,9,0),IF(Mitarbeiter!$D220="",DATE(2028,9,0),Mitarbeiter!$D220),TODAY()),Einstellungen!$F$13:$F$67)))*N(Mitarbeiter!$E220)/IF(Einstellungen!$C$11="7 Tage",7,5),N('Ist-Stunden'!AK220)+(N(Krankheitstage!BJ220)+N(Krankheitstage!BV220))*N($C220))))</f>
        <v/>
      </c>
      <c r="BP220" s="76">
        <f>IF($B220="",0,IF(Einstellungen!$C$10="Ja",MAX(IF(Einstellungen!$C$11="7 Tage",MAX(0,(MIN(DATE(2028,10,0),IF(Mitarbeiter!$D220="",DATE(2028,10,0),Mitarbeiter!$D220),TODAY()))-(MAX(DATE(2028,9,1),Mitarbeiter!$C220))+1),MAX(0,NETWORKDAYS(MAX(DATE(2028,9,1),Mitarbeiter!$C220),MIN(DATE(2028,10,0),IF(Mitarbeiter!$D220="",DATE(2028,10,0),Mitarbeiter!$D220),TODAY()),Einstellungen!$F$13:$F$67)))*N(Mitarbeiter!$E220)/IF(Einstellungen!$C$11="7 Tage",7,5),N('Ist-Stunden'!AL220)),MAX(IF(Einstellungen!$C$11="7 Tage",MAX(0,(MIN(DATE(2028,10,0),IF(Mitarbeiter!$D220="",DATE(2028,10,0),Mitarbeiter!$D220),TODAY()))-(MAX(DATE(2028,9,1),Mitarbeiter!$C220))+1),MAX(0,NETWORKDAYS(MAX(DATE(2028,9,1),Mitarbeiter!$C220),MIN(DATE(2028,10,0),IF(Mitarbeiter!$D220="",DATE(2028,10,0),Mitarbeiter!$D220),TODAY()),Einstellungen!$F$13:$F$67)))*N(Mitarbeiter!$E220)/IF(Einstellungen!$C$11="7 Tage",7,5),N('Ist-Stunden'!AL220)+(N(Krankheitstage!BK220)+N(Krankheitstage!BW220))*N($C220))))</f>
        <v/>
      </c>
      <c r="BQ220" s="76">
        <f>IF($B220="",0,IF(Einstellungen!$C$10="Ja",MAX(IF(Einstellungen!$C$11="7 Tage",MAX(0,(MIN(DATE(2028,11,0),IF(Mitarbeiter!$D220="",DATE(2028,11,0),Mitarbeiter!$D220),TODAY()))-(MAX(DATE(2028,10,1),Mitarbeiter!$C220))+1),MAX(0,NETWORKDAYS(MAX(DATE(2028,10,1),Mitarbeiter!$C220),MIN(DATE(2028,11,0),IF(Mitarbeiter!$D220="",DATE(2028,11,0),Mitarbeiter!$D220),TODAY()),Einstellungen!$F$13:$F$67)))*N(Mitarbeiter!$E220)/IF(Einstellungen!$C$11="7 Tage",7,5),N('Ist-Stunden'!AM220)),MAX(IF(Einstellungen!$C$11="7 Tage",MAX(0,(MIN(DATE(2028,11,0),IF(Mitarbeiter!$D220="",DATE(2028,11,0),Mitarbeiter!$D220),TODAY()))-(MAX(DATE(2028,10,1),Mitarbeiter!$C220))+1),MAX(0,NETWORKDAYS(MAX(DATE(2028,10,1),Mitarbeiter!$C220),MIN(DATE(2028,11,0),IF(Mitarbeiter!$D220="",DATE(2028,11,0),Mitarbeiter!$D220),TODAY()),Einstellungen!$F$13:$F$67)))*N(Mitarbeiter!$E220)/IF(Einstellungen!$C$11="7 Tage",7,5),N('Ist-Stunden'!AM220)+(N(Krankheitstage!BL220)+N(Krankheitstage!BX220))*N($C220))))</f>
        <v/>
      </c>
      <c r="BR220" s="76">
        <f>IF($B220="",0,IF(Einstellungen!$C$10="Ja",MAX(IF(Einstellungen!$C$11="7 Tage",MAX(0,(MIN(DATE(2028,12,0),IF(Mitarbeiter!$D220="",DATE(2028,12,0),Mitarbeiter!$D220),TODAY()))-(MAX(DATE(2028,11,1),Mitarbeiter!$C220))+1),MAX(0,NETWORKDAYS(MAX(DATE(2028,11,1),Mitarbeiter!$C220),MIN(DATE(2028,12,0),IF(Mitarbeiter!$D220="",DATE(2028,12,0),Mitarbeiter!$D220),TODAY()),Einstellungen!$F$13:$F$67)))*N(Mitarbeiter!$E220)/IF(Einstellungen!$C$11="7 Tage",7,5),N('Ist-Stunden'!AN220)),MAX(IF(Einstellungen!$C$11="7 Tage",MAX(0,(MIN(DATE(2028,12,0),IF(Mitarbeiter!$D220="",DATE(2028,12,0),Mitarbeiter!$D220),TODAY()))-(MAX(DATE(2028,11,1),Mitarbeiter!$C220))+1),MAX(0,NETWORKDAYS(MAX(DATE(2028,11,1),Mitarbeiter!$C220),MIN(DATE(2028,12,0),IF(Mitarbeiter!$D220="",DATE(2028,12,0),Mitarbeiter!$D220),TODAY()),Einstellungen!$F$13:$F$67)))*N(Mitarbeiter!$E220)/IF(Einstellungen!$C$11="7 Tage",7,5),N('Ist-Stunden'!AN220)+(N(Krankheitstage!BM220)+N(Krankheitstage!BY220))*N($C220))))</f>
        <v/>
      </c>
      <c r="BS220" s="76">
        <f>IF($B220="",0,IF(Einstellungen!$C$10="Ja",MAX(IF(Einstellungen!$C$11="7 Tage",MAX(0,(MIN(DATE(2028,13,0),IF(Mitarbeiter!$D220="",DATE(2028,13,0),Mitarbeiter!$D220),TODAY()))-(MAX(DATE(2028,12,1),Mitarbeiter!$C220))+1),MAX(0,NETWORKDAYS(MAX(DATE(2028,12,1),Mitarbeiter!$C220),MIN(DATE(2028,13,0),IF(Mitarbeiter!$D220="",DATE(2028,13,0),Mitarbeiter!$D220),TODAY()),Einstellungen!$F$13:$F$67)))*N(Mitarbeiter!$E220)/IF(Einstellungen!$C$11="7 Tage",7,5),N('Ist-Stunden'!AO220)),MAX(IF(Einstellungen!$C$11="7 Tage",MAX(0,(MIN(DATE(2028,13,0),IF(Mitarbeiter!$D220="",DATE(2028,13,0),Mitarbeiter!$D220),TODAY()))-(MAX(DATE(2028,12,1),Mitarbeiter!$C220))+1),MAX(0,NETWORKDAYS(MAX(DATE(2028,12,1),Mitarbeiter!$C220),MIN(DATE(2028,13,0),IF(Mitarbeiter!$D220="",DATE(2028,13,0),Mitarbeiter!$D220),TODAY()),Einstellungen!$F$13:$F$67)))*N(Mitarbeiter!$E220)/IF(Einstellungen!$C$11="7 Tage",7,5),N('Ist-Stunden'!AO220)+(N(Krankheitstage!BN220)+N(Krankheitstage!BZ220))*N($C220))))</f>
        <v/>
      </c>
      <c r="BT220" s="76">
        <f>IF($B220="",0,IF(Einstellungen!$C$10="Ja",MAX(IF(Einstellungen!$C$11="7 Tage",MAX(0,(MIN(DATE(2029,2,0),IF(Mitarbeiter!$D220="",DATE(2029,2,0),Mitarbeiter!$D220),TODAY()))-(MAX(DATE(2029,1,1),Mitarbeiter!$C220))+1),MAX(0,NETWORKDAYS(MAX(DATE(2029,1,1),Mitarbeiter!$C220),MIN(DATE(2029,2,0),IF(Mitarbeiter!$D220="",DATE(2029,2,0),Mitarbeiter!$D220),TODAY()),Einstellungen!$F$13:$F$67)))*N(Mitarbeiter!$E220)/IF(Einstellungen!$C$11="7 Tage",7,5),N('Ist-Stunden'!AP220)),MAX(IF(Einstellungen!$C$11="7 Tage",MAX(0,(MIN(DATE(2029,2,0),IF(Mitarbeiter!$D220="",DATE(2029,2,0),Mitarbeiter!$D220),TODAY()))-(MAX(DATE(2029,1,1),Mitarbeiter!$C220))+1),MAX(0,NETWORKDAYS(MAX(DATE(2029,1,1),Mitarbeiter!$C220),MIN(DATE(2029,2,0),IF(Mitarbeiter!$D220="",DATE(2029,2,0),Mitarbeiter!$D220),TODAY()),Einstellungen!$F$13:$F$67)))*N(Mitarbeiter!$E220)/IF(Einstellungen!$C$11="7 Tage",7,5),N('Ist-Stunden'!AP220)+(N(Krankheitstage!CA220)+N(Krankheitstage!CM220))*N($C220))))</f>
        <v/>
      </c>
      <c r="BU220" s="76">
        <f>IF($B220="",0,IF(Einstellungen!$C$10="Ja",MAX(IF(Einstellungen!$C$11="7 Tage",MAX(0,(MIN(DATE(2029,3,0),IF(Mitarbeiter!$D220="",DATE(2029,3,0),Mitarbeiter!$D220),TODAY()))-(MAX(DATE(2029,2,1),Mitarbeiter!$C220))+1),MAX(0,NETWORKDAYS(MAX(DATE(2029,2,1),Mitarbeiter!$C220),MIN(DATE(2029,3,0),IF(Mitarbeiter!$D220="",DATE(2029,3,0),Mitarbeiter!$D220),TODAY()),Einstellungen!$F$13:$F$67)))*N(Mitarbeiter!$E220)/IF(Einstellungen!$C$11="7 Tage",7,5),N('Ist-Stunden'!AQ220)),MAX(IF(Einstellungen!$C$11="7 Tage",MAX(0,(MIN(DATE(2029,3,0),IF(Mitarbeiter!$D220="",DATE(2029,3,0),Mitarbeiter!$D220),TODAY()))-(MAX(DATE(2029,2,1),Mitarbeiter!$C220))+1),MAX(0,NETWORKDAYS(MAX(DATE(2029,2,1),Mitarbeiter!$C220),MIN(DATE(2029,3,0),IF(Mitarbeiter!$D220="",DATE(2029,3,0),Mitarbeiter!$D220),TODAY()),Einstellungen!$F$13:$F$67)))*N(Mitarbeiter!$E220)/IF(Einstellungen!$C$11="7 Tage",7,5),N('Ist-Stunden'!AQ220)+(N(Krankheitstage!CB220)+N(Krankheitstage!CN220))*N($C220))))</f>
        <v/>
      </c>
      <c r="BV220" s="76">
        <f>IF($B220="",0,IF(Einstellungen!$C$10="Ja",MAX(IF(Einstellungen!$C$11="7 Tage",MAX(0,(MIN(DATE(2029,4,0),IF(Mitarbeiter!$D220="",DATE(2029,4,0),Mitarbeiter!$D220),TODAY()))-(MAX(DATE(2029,3,1),Mitarbeiter!$C220))+1),MAX(0,NETWORKDAYS(MAX(DATE(2029,3,1),Mitarbeiter!$C220),MIN(DATE(2029,4,0),IF(Mitarbeiter!$D220="",DATE(2029,4,0),Mitarbeiter!$D220),TODAY()),Einstellungen!$F$13:$F$67)))*N(Mitarbeiter!$E220)/IF(Einstellungen!$C$11="7 Tage",7,5),N('Ist-Stunden'!AR220)),MAX(IF(Einstellungen!$C$11="7 Tage",MAX(0,(MIN(DATE(2029,4,0),IF(Mitarbeiter!$D220="",DATE(2029,4,0),Mitarbeiter!$D220),TODAY()))-(MAX(DATE(2029,3,1),Mitarbeiter!$C220))+1),MAX(0,NETWORKDAYS(MAX(DATE(2029,3,1),Mitarbeiter!$C220),MIN(DATE(2029,4,0),IF(Mitarbeiter!$D220="",DATE(2029,4,0),Mitarbeiter!$D220),TODAY()),Einstellungen!$F$13:$F$67)))*N(Mitarbeiter!$E220)/IF(Einstellungen!$C$11="7 Tage",7,5),N('Ist-Stunden'!AR220)+(N(Krankheitstage!CC220)+N(Krankheitstage!CO220))*N($C220))))</f>
        <v/>
      </c>
      <c r="BW220" s="76">
        <f>IF($B220="",0,IF(Einstellungen!$C$10="Ja",MAX(IF(Einstellungen!$C$11="7 Tage",MAX(0,(MIN(DATE(2029,5,0),IF(Mitarbeiter!$D220="",DATE(2029,5,0),Mitarbeiter!$D220),TODAY()))-(MAX(DATE(2029,4,1),Mitarbeiter!$C220))+1),MAX(0,NETWORKDAYS(MAX(DATE(2029,4,1),Mitarbeiter!$C220),MIN(DATE(2029,5,0),IF(Mitarbeiter!$D220="",DATE(2029,5,0),Mitarbeiter!$D220),TODAY()),Einstellungen!$F$13:$F$67)))*N(Mitarbeiter!$E220)/IF(Einstellungen!$C$11="7 Tage",7,5),N('Ist-Stunden'!AS220)),MAX(IF(Einstellungen!$C$11="7 Tage",MAX(0,(MIN(DATE(2029,5,0),IF(Mitarbeiter!$D220="",DATE(2029,5,0),Mitarbeiter!$D220),TODAY()))-(MAX(DATE(2029,4,1),Mitarbeiter!$C220))+1),MAX(0,NETWORKDAYS(MAX(DATE(2029,4,1),Mitarbeiter!$C220),MIN(DATE(2029,5,0),IF(Mitarbeiter!$D220="",DATE(2029,5,0),Mitarbeiter!$D220),TODAY()),Einstellungen!$F$13:$F$67)))*N(Mitarbeiter!$E220)/IF(Einstellungen!$C$11="7 Tage",7,5),N('Ist-Stunden'!AS220)+(N(Krankheitstage!CD220)+N(Krankheitstage!CP220))*N($C220))))</f>
        <v/>
      </c>
      <c r="BX220" s="76">
        <f>IF($B220="",0,IF(Einstellungen!$C$10="Ja",MAX(IF(Einstellungen!$C$11="7 Tage",MAX(0,(MIN(DATE(2029,6,0),IF(Mitarbeiter!$D220="",DATE(2029,6,0),Mitarbeiter!$D220),TODAY()))-(MAX(DATE(2029,5,1),Mitarbeiter!$C220))+1),MAX(0,NETWORKDAYS(MAX(DATE(2029,5,1),Mitarbeiter!$C220),MIN(DATE(2029,6,0),IF(Mitarbeiter!$D220="",DATE(2029,6,0),Mitarbeiter!$D220),TODAY()),Einstellungen!$F$13:$F$67)))*N(Mitarbeiter!$E220)/IF(Einstellungen!$C$11="7 Tage",7,5),N('Ist-Stunden'!AT220)),MAX(IF(Einstellungen!$C$11="7 Tage",MAX(0,(MIN(DATE(2029,6,0),IF(Mitarbeiter!$D220="",DATE(2029,6,0),Mitarbeiter!$D220),TODAY()))-(MAX(DATE(2029,5,1),Mitarbeiter!$C220))+1),MAX(0,NETWORKDAYS(MAX(DATE(2029,5,1),Mitarbeiter!$C220),MIN(DATE(2029,6,0),IF(Mitarbeiter!$D220="",DATE(2029,6,0),Mitarbeiter!$D220),TODAY()),Einstellungen!$F$13:$F$67)))*N(Mitarbeiter!$E220)/IF(Einstellungen!$C$11="7 Tage",7,5),N('Ist-Stunden'!AT220)+(N(Krankheitstage!CE220)+N(Krankheitstage!CQ220))*N($C220))))</f>
        <v/>
      </c>
      <c r="BY220" s="76">
        <f>IF($B220="",0,IF(Einstellungen!$C$10="Ja",MAX(IF(Einstellungen!$C$11="7 Tage",MAX(0,(MIN(DATE(2029,7,0),IF(Mitarbeiter!$D220="",DATE(2029,7,0),Mitarbeiter!$D220),TODAY()))-(MAX(DATE(2029,6,1),Mitarbeiter!$C220))+1),MAX(0,NETWORKDAYS(MAX(DATE(2029,6,1),Mitarbeiter!$C220),MIN(DATE(2029,7,0),IF(Mitarbeiter!$D220="",DATE(2029,7,0),Mitarbeiter!$D220),TODAY()),Einstellungen!$F$13:$F$67)))*N(Mitarbeiter!$E220)/IF(Einstellungen!$C$11="7 Tage",7,5),N('Ist-Stunden'!AU220)),MAX(IF(Einstellungen!$C$11="7 Tage",MAX(0,(MIN(DATE(2029,7,0),IF(Mitarbeiter!$D220="",DATE(2029,7,0),Mitarbeiter!$D220),TODAY()))-(MAX(DATE(2029,6,1),Mitarbeiter!$C220))+1),MAX(0,NETWORKDAYS(MAX(DATE(2029,6,1),Mitarbeiter!$C220),MIN(DATE(2029,7,0),IF(Mitarbeiter!$D220="",DATE(2029,7,0),Mitarbeiter!$D220),TODAY()),Einstellungen!$F$13:$F$67)))*N(Mitarbeiter!$E220)/IF(Einstellungen!$C$11="7 Tage",7,5),N('Ist-Stunden'!AU220)+(N(Krankheitstage!CF220)+N(Krankheitstage!CR220))*N($C220))))</f>
        <v/>
      </c>
      <c r="BZ220" s="76">
        <f>IF($B220="",0,IF(Einstellungen!$C$10="Ja",MAX(IF(Einstellungen!$C$11="7 Tage",MAX(0,(MIN(DATE(2029,8,0),IF(Mitarbeiter!$D220="",DATE(2029,8,0),Mitarbeiter!$D220),TODAY()))-(MAX(DATE(2029,7,1),Mitarbeiter!$C220))+1),MAX(0,NETWORKDAYS(MAX(DATE(2029,7,1),Mitarbeiter!$C220),MIN(DATE(2029,8,0),IF(Mitarbeiter!$D220="",DATE(2029,8,0),Mitarbeiter!$D220),TODAY()),Einstellungen!$F$13:$F$67)))*N(Mitarbeiter!$E220)/IF(Einstellungen!$C$11="7 Tage",7,5),N('Ist-Stunden'!AV220)),MAX(IF(Einstellungen!$C$11="7 Tage",MAX(0,(MIN(DATE(2029,8,0),IF(Mitarbeiter!$D220="",DATE(2029,8,0),Mitarbeiter!$D220),TODAY()))-(MAX(DATE(2029,7,1),Mitarbeiter!$C220))+1),MAX(0,NETWORKDAYS(MAX(DATE(2029,7,1),Mitarbeiter!$C220),MIN(DATE(2029,8,0),IF(Mitarbeiter!$D220="",DATE(2029,8,0),Mitarbeiter!$D220),TODAY()),Einstellungen!$F$13:$F$67)))*N(Mitarbeiter!$E220)/IF(Einstellungen!$C$11="7 Tage",7,5),N('Ist-Stunden'!AV220)+(N(Krankheitstage!CG220)+N(Krankheitstage!CS220))*N($C220))))</f>
        <v/>
      </c>
      <c r="CA220" s="76">
        <f>IF($B220="",0,IF(Einstellungen!$C$10="Ja",MAX(IF(Einstellungen!$C$11="7 Tage",MAX(0,(MIN(DATE(2029,9,0),IF(Mitarbeiter!$D220="",DATE(2029,9,0),Mitarbeiter!$D220),TODAY()))-(MAX(DATE(2029,8,1),Mitarbeiter!$C220))+1),MAX(0,NETWORKDAYS(MAX(DATE(2029,8,1),Mitarbeiter!$C220),MIN(DATE(2029,9,0),IF(Mitarbeiter!$D220="",DATE(2029,9,0),Mitarbeiter!$D220),TODAY()),Einstellungen!$F$13:$F$67)))*N(Mitarbeiter!$E220)/IF(Einstellungen!$C$11="7 Tage",7,5),N('Ist-Stunden'!AW220)),MAX(IF(Einstellungen!$C$11="7 Tage",MAX(0,(MIN(DATE(2029,9,0),IF(Mitarbeiter!$D220="",DATE(2029,9,0),Mitarbeiter!$D220),TODAY()))-(MAX(DATE(2029,8,1),Mitarbeiter!$C220))+1),MAX(0,NETWORKDAYS(MAX(DATE(2029,8,1),Mitarbeiter!$C220),MIN(DATE(2029,9,0),IF(Mitarbeiter!$D220="",DATE(2029,9,0),Mitarbeiter!$D220),TODAY()),Einstellungen!$F$13:$F$67)))*N(Mitarbeiter!$E220)/IF(Einstellungen!$C$11="7 Tage",7,5),N('Ist-Stunden'!AW220)+(N(Krankheitstage!CH220)+N(Krankheitstage!CT220))*N($C220))))</f>
        <v/>
      </c>
      <c r="CB220" s="76">
        <f>IF($B220="",0,IF(Einstellungen!$C$10="Ja",MAX(IF(Einstellungen!$C$11="7 Tage",MAX(0,(MIN(DATE(2029,10,0),IF(Mitarbeiter!$D220="",DATE(2029,10,0),Mitarbeiter!$D220),TODAY()))-(MAX(DATE(2029,9,1),Mitarbeiter!$C220))+1),MAX(0,NETWORKDAYS(MAX(DATE(2029,9,1),Mitarbeiter!$C220),MIN(DATE(2029,10,0),IF(Mitarbeiter!$D220="",DATE(2029,10,0),Mitarbeiter!$D220),TODAY()),Einstellungen!$F$13:$F$67)))*N(Mitarbeiter!$E220)/IF(Einstellungen!$C$11="7 Tage",7,5),N('Ist-Stunden'!AX220)),MAX(IF(Einstellungen!$C$11="7 Tage",MAX(0,(MIN(DATE(2029,10,0),IF(Mitarbeiter!$D220="",DATE(2029,10,0),Mitarbeiter!$D220),TODAY()))-(MAX(DATE(2029,9,1),Mitarbeiter!$C220))+1),MAX(0,NETWORKDAYS(MAX(DATE(2029,9,1),Mitarbeiter!$C220),MIN(DATE(2029,10,0),IF(Mitarbeiter!$D220="",DATE(2029,10,0),Mitarbeiter!$D220),TODAY()),Einstellungen!$F$13:$F$67)))*N(Mitarbeiter!$E220)/IF(Einstellungen!$C$11="7 Tage",7,5),N('Ist-Stunden'!AX220)+(N(Krankheitstage!CI220)+N(Krankheitstage!CU220))*N($C220))))</f>
        <v/>
      </c>
      <c r="CC220" s="76">
        <f>IF($B220="",0,IF(Einstellungen!$C$10="Ja",MAX(IF(Einstellungen!$C$11="7 Tage",MAX(0,(MIN(DATE(2029,11,0),IF(Mitarbeiter!$D220="",DATE(2029,11,0),Mitarbeiter!$D220),TODAY()))-(MAX(DATE(2029,10,1),Mitarbeiter!$C220))+1),MAX(0,NETWORKDAYS(MAX(DATE(2029,10,1),Mitarbeiter!$C220),MIN(DATE(2029,11,0),IF(Mitarbeiter!$D220="",DATE(2029,11,0),Mitarbeiter!$D220),TODAY()),Einstellungen!$F$13:$F$67)))*N(Mitarbeiter!$E220)/IF(Einstellungen!$C$11="7 Tage",7,5),N('Ist-Stunden'!AY220)),MAX(IF(Einstellungen!$C$11="7 Tage",MAX(0,(MIN(DATE(2029,11,0),IF(Mitarbeiter!$D220="",DATE(2029,11,0),Mitarbeiter!$D220),TODAY()))-(MAX(DATE(2029,10,1),Mitarbeiter!$C220))+1),MAX(0,NETWORKDAYS(MAX(DATE(2029,10,1),Mitarbeiter!$C220),MIN(DATE(2029,11,0),IF(Mitarbeiter!$D220="",DATE(2029,11,0),Mitarbeiter!$D220),TODAY()),Einstellungen!$F$13:$F$67)))*N(Mitarbeiter!$E220)/IF(Einstellungen!$C$11="7 Tage",7,5),N('Ist-Stunden'!AY220)+(N(Krankheitstage!CJ220)+N(Krankheitstage!CV220))*N($C220))))</f>
        <v/>
      </c>
      <c r="CD220" s="76">
        <f>IF($B220="",0,IF(Einstellungen!$C$10="Ja",MAX(IF(Einstellungen!$C$11="7 Tage",MAX(0,(MIN(DATE(2029,12,0),IF(Mitarbeiter!$D220="",DATE(2029,12,0),Mitarbeiter!$D220),TODAY()))-(MAX(DATE(2029,11,1),Mitarbeiter!$C220))+1),MAX(0,NETWORKDAYS(MAX(DATE(2029,11,1),Mitarbeiter!$C220),MIN(DATE(2029,12,0),IF(Mitarbeiter!$D220="",DATE(2029,12,0),Mitarbeiter!$D220),TODAY()),Einstellungen!$F$13:$F$67)))*N(Mitarbeiter!$E220)/IF(Einstellungen!$C$11="7 Tage",7,5),N('Ist-Stunden'!AZ220)),MAX(IF(Einstellungen!$C$11="7 Tage",MAX(0,(MIN(DATE(2029,12,0),IF(Mitarbeiter!$D220="",DATE(2029,12,0),Mitarbeiter!$D220),TODAY()))-(MAX(DATE(2029,11,1),Mitarbeiter!$C220))+1),MAX(0,NETWORKDAYS(MAX(DATE(2029,11,1),Mitarbeiter!$C220),MIN(DATE(2029,12,0),IF(Mitarbeiter!$D220="",DATE(2029,12,0),Mitarbeiter!$D220),TODAY()),Einstellungen!$F$13:$F$67)))*N(Mitarbeiter!$E220)/IF(Einstellungen!$C$11="7 Tage",7,5),N('Ist-Stunden'!AZ220)+(N(Krankheitstage!CK220)+N(Krankheitstage!CW220))*N($C220))))</f>
        <v/>
      </c>
      <c r="CE220" s="76">
        <f>IF($B220="",0,IF(Einstellungen!$C$10="Ja",MAX(IF(Einstellungen!$C$11="7 Tage",MAX(0,(MIN(DATE(2029,13,0),IF(Mitarbeiter!$D220="",DATE(2029,13,0),Mitarbeiter!$D220),TODAY()))-(MAX(DATE(2029,12,1),Mitarbeiter!$C220))+1),MAX(0,NETWORKDAYS(MAX(DATE(2029,12,1),Mitarbeiter!$C220),MIN(DATE(2029,13,0),IF(Mitarbeiter!$D220="",DATE(2029,13,0),Mitarbeiter!$D220),TODAY()),Einstellungen!$F$13:$F$67)))*N(Mitarbeiter!$E220)/IF(Einstellungen!$C$11="7 Tage",7,5),N('Ist-Stunden'!BA220)),MAX(IF(Einstellungen!$C$11="7 Tage",MAX(0,(MIN(DATE(2029,13,0),IF(Mitarbeiter!$D220="",DATE(2029,13,0),Mitarbeiter!$D220),TODAY()))-(MAX(DATE(2029,12,1),Mitarbeiter!$C220))+1),MAX(0,NETWORKDAYS(MAX(DATE(2029,12,1),Mitarbeiter!$C220),MIN(DATE(2029,13,0),IF(Mitarbeiter!$D220="",DATE(2029,13,0),Mitarbeiter!$D220),TODAY()),Einstellungen!$F$13:$F$67)))*N(Mitarbeiter!$E220)/IF(Einstellungen!$C$11="7 Tage",7,5),N('Ist-Stunden'!BA220)+(N(Krankheitstage!CL220)+N(Krankheitstage!CX220))*N($C220))))</f>
        <v/>
      </c>
      <c r="CF220" s="76">
        <f>IF($B220="",0,IF(Einstellungen!$C$10="Ja",MAX(IF(Einstellungen!$C$11="7 Tage",MAX(0,(MIN(DATE(2030,2,0),IF(Mitarbeiter!$D220="",DATE(2030,2,0),Mitarbeiter!$D220),TODAY()))-(MAX(DATE(2030,1,1),Mitarbeiter!$C220))+1),MAX(0,NETWORKDAYS(MAX(DATE(2030,1,1),Mitarbeiter!$C220),MIN(DATE(2030,2,0),IF(Mitarbeiter!$D220="",DATE(2030,2,0),Mitarbeiter!$D220),TODAY()),Einstellungen!$F$13:$F$67)))*N(Mitarbeiter!$E220)/IF(Einstellungen!$C$11="7 Tage",7,5),N('Ist-Stunden'!BB220)),MAX(IF(Einstellungen!$C$11="7 Tage",MAX(0,(MIN(DATE(2030,2,0),IF(Mitarbeiter!$D220="",DATE(2030,2,0),Mitarbeiter!$D220),TODAY()))-(MAX(DATE(2030,1,1),Mitarbeiter!$C220))+1),MAX(0,NETWORKDAYS(MAX(DATE(2030,1,1),Mitarbeiter!$C220),MIN(DATE(2030,2,0),IF(Mitarbeiter!$D220="",DATE(2030,2,0),Mitarbeiter!$D220),TODAY()),Einstellungen!$F$13:$F$67)))*N(Mitarbeiter!$E220)/IF(Einstellungen!$C$11="7 Tage",7,5),N('Ist-Stunden'!BB220)+(N(Krankheitstage!CY220)+N(Krankheitstage!DK220))*N($C220))))</f>
        <v/>
      </c>
      <c r="CG220" s="76">
        <f>IF($B220="",0,IF(Einstellungen!$C$10="Ja",MAX(IF(Einstellungen!$C$11="7 Tage",MAX(0,(MIN(DATE(2030,3,0),IF(Mitarbeiter!$D220="",DATE(2030,3,0),Mitarbeiter!$D220),TODAY()))-(MAX(DATE(2030,2,1),Mitarbeiter!$C220))+1),MAX(0,NETWORKDAYS(MAX(DATE(2030,2,1),Mitarbeiter!$C220),MIN(DATE(2030,3,0),IF(Mitarbeiter!$D220="",DATE(2030,3,0),Mitarbeiter!$D220),TODAY()),Einstellungen!$F$13:$F$67)))*N(Mitarbeiter!$E220)/IF(Einstellungen!$C$11="7 Tage",7,5),N('Ist-Stunden'!BC220)),MAX(IF(Einstellungen!$C$11="7 Tage",MAX(0,(MIN(DATE(2030,3,0),IF(Mitarbeiter!$D220="",DATE(2030,3,0),Mitarbeiter!$D220),TODAY()))-(MAX(DATE(2030,2,1),Mitarbeiter!$C220))+1),MAX(0,NETWORKDAYS(MAX(DATE(2030,2,1),Mitarbeiter!$C220),MIN(DATE(2030,3,0),IF(Mitarbeiter!$D220="",DATE(2030,3,0),Mitarbeiter!$D220),TODAY()),Einstellungen!$F$13:$F$67)))*N(Mitarbeiter!$E220)/IF(Einstellungen!$C$11="7 Tage",7,5),N('Ist-Stunden'!BC220)+(N(Krankheitstage!CZ220)+N(Krankheitstage!DL220))*N($C220))))</f>
        <v/>
      </c>
      <c r="CH220" s="76">
        <f>IF($B220="",0,IF(Einstellungen!$C$10="Ja",MAX(IF(Einstellungen!$C$11="7 Tage",MAX(0,(MIN(DATE(2030,4,0),IF(Mitarbeiter!$D220="",DATE(2030,4,0),Mitarbeiter!$D220),TODAY()))-(MAX(DATE(2030,3,1),Mitarbeiter!$C220))+1),MAX(0,NETWORKDAYS(MAX(DATE(2030,3,1),Mitarbeiter!$C220),MIN(DATE(2030,4,0),IF(Mitarbeiter!$D220="",DATE(2030,4,0),Mitarbeiter!$D220),TODAY()),Einstellungen!$F$13:$F$67)))*N(Mitarbeiter!$E220)/IF(Einstellungen!$C$11="7 Tage",7,5),N('Ist-Stunden'!BD220)),MAX(IF(Einstellungen!$C$11="7 Tage",MAX(0,(MIN(DATE(2030,4,0),IF(Mitarbeiter!$D220="",DATE(2030,4,0),Mitarbeiter!$D220),TODAY()))-(MAX(DATE(2030,3,1),Mitarbeiter!$C220))+1),MAX(0,NETWORKDAYS(MAX(DATE(2030,3,1),Mitarbeiter!$C220),MIN(DATE(2030,4,0),IF(Mitarbeiter!$D220="",DATE(2030,4,0),Mitarbeiter!$D220),TODAY()),Einstellungen!$F$13:$F$67)))*N(Mitarbeiter!$E220)/IF(Einstellungen!$C$11="7 Tage",7,5),N('Ist-Stunden'!BD220)+(N(Krankheitstage!DA220)+N(Krankheitstage!DM220))*N($C220))))</f>
        <v/>
      </c>
      <c r="CI220" s="76">
        <f>IF($B220="",0,IF(Einstellungen!$C$10="Ja",MAX(IF(Einstellungen!$C$11="7 Tage",MAX(0,(MIN(DATE(2030,5,0),IF(Mitarbeiter!$D220="",DATE(2030,5,0),Mitarbeiter!$D220),TODAY()))-(MAX(DATE(2030,4,1),Mitarbeiter!$C220))+1),MAX(0,NETWORKDAYS(MAX(DATE(2030,4,1),Mitarbeiter!$C220),MIN(DATE(2030,5,0),IF(Mitarbeiter!$D220="",DATE(2030,5,0),Mitarbeiter!$D220),TODAY()),Einstellungen!$F$13:$F$67)))*N(Mitarbeiter!$E220)/IF(Einstellungen!$C$11="7 Tage",7,5),N('Ist-Stunden'!BE220)),MAX(IF(Einstellungen!$C$11="7 Tage",MAX(0,(MIN(DATE(2030,5,0),IF(Mitarbeiter!$D220="",DATE(2030,5,0),Mitarbeiter!$D220),TODAY()))-(MAX(DATE(2030,4,1),Mitarbeiter!$C220))+1),MAX(0,NETWORKDAYS(MAX(DATE(2030,4,1),Mitarbeiter!$C220),MIN(DATE(2030,5,0),IF(Mitarbeiter!$D220="",DATE(2030,5,0),Mitarbeiter!$D220),TODAY()),Einstellungen!$F$13:$F$67)))*N(Mitarbeiter!$E220)/IF(Einstellungen!$C$11="7 Tage",7,5),N('Ist-Stunden'!BE220)+(N(Krankheitstage!DB220)+N(Krankheitstage!DN220))*N($C220))))</f>
        <v/>
      </c>
      <c r="CJ220" s="76">
        <f>IF($B220="",0,IF(Einstellungen!$C$10="Ja",MAX(IF(Einstellungen!$C$11="7 Tage",MAX(0,(MIN(DATE(2030,6,0),IF(Mitarbeiter!$D220="",DATE(2030,6,0),Mitarbeiter!$D220),TODAY()))-(MAX(DATE(2030,5,1),Mitarbeiter!$C220))+1),MAX(0,NETWORKDAYS(MAX(DATE(2030,5,1),Mitarbeiter!$C220),MIN(DATE(2030,6,0),IF(Mitarbeiter!$D220="",DATE(2030,6,0),Mitarbeiter!$D220),TODAY()),Einstellungen!$F$13:$F$67)))*N(Mitarbeiter!$E220)/IF(Einstellungen!$C$11="7 Tage",7,5),N('Ist-Stunden'!BF220)),MAX(IF(Einstellungen!$C$11="7 Tage",MAX(0,(MIN(DATE(2030,6,0),IF(Mitarbeiter!$D220="",DATE(2030,6,0),Mitarbeiter!$D220),TODAY()))-(MAX(DATE(2030,5,1),Mitarbeiter!$C220))+1),MAX(0,NETWORKDAYS(MAX(DATE(2030,5,1),Mitarbeiter!$C220),MIN(DATE(2030,6,0),IF(Mitarbeiter!$D220="",DATE(2030,6,0),Mitarbeiter!$D220),TODAY()),Einstellungen!$F$13:$F$67)))*N(Mitarbeiter!$E220)/IF(Einstellungen!$C$11="7 Tage",7,5),N('Ist-Stunden'!BF220)+(N(Krankheitstage!DC220)+N(Krankheitstage!DO220))*N($C220))))</f>
        <v/>
      </c>
      <c r="CK220" s="76">
        <f>IF($B220="",0,IF(Einstellungen!$C$10="Ja",MAX(IF(Einstellungen!$C$11="7 Tage",MAX(0,(MIN(DATE(2030,7,0),IF(Mitarbeiter!$D220="",DATE(2030,7,0),Mitarbeiter!$D220),TODAY()))-(MAX(DATE(2030,6,1),Mitarbeiter!$C220))+1),MAX(0,NETWORKDAYS(MAX(DATE(2030,6,1),Mitarbeiter!$C220),MIN(DATE(2030,7,0),IF(Mitarbeiter!$D220="",DATE(2030,7,0),Mitarbeiter!$D220),TODAY()),Einstellungen!$F$13:$F$67)))*N(Mitarbeiter!$E220)/IF(Einstellungen!$C$11="7 Tage",7,5),N('Ist-Stunden'!BG220)),MAX(IF(Einstellungen!$C$11="7 Tage",MAX(0,(MIN(DATE(2030,7,0),IF(Mitarbeiter!$D220="",DATE(2030,7,0),Mitarbeiter!$D220),TODAY()))-(MAX(DATE(2030,6,1),Mitarbeiter!$C220))+1),MAX(0,NETWORKDAYS(MAX(DATE(2030,6,1),Mitarbeiter!$C220),MIN(DATE(2030,7,0),IF(Mitarbeiter!$D220="",DATE(2030,7,0),Mitarbeiter!$D220),TODAY()),Einstellungen!$F$13:$F$67)))*N(Mitarbeiter!$E220)/IF(Einstellungen!$C$11="7 Tage",7,5),N('Ist-Stunden'!BG220)+(N(Krankheitstage!DD220)+N(Krankheitstage!DP220))*N($C220))))</f>
        <v/>
      </c>
      <c r="CL220" s="76">
        <f>IF($B220="",0,IF(Einstellungen!$C$10="Ja",MAX(IF(Einstellungen!$C$11="7 Tage",MAX(0,(MIN(DATE(2030,8,0),IF(Mitarbeiter!$D220="",DATE(2030,8,0),Mitarbeiter!$D220),TODAY()))-(MAX(DATE(2030,7,1),Mitarbeiter!$C220))+1),MAX(0,NETWORKDAYS(MAX(DATE(2030,7,1),Mitarbeiter!$C220),MIN(DATE(2030,8,0),IF(Mitarbeiter!$D220="",DATE(2030,8,0),Mitarbeiter!$D220),TODAY()),Einstellungen!$F$13:$F$67)))*N(Mitarbeiter!$E220)/IF(Einstellungen!$C$11="7 Tage",7,5),N('Ist-Stunden'!BH220)),MAX(IF(Einstellungen!$C$11="7 Tage",MAX(0,(MIN(DATE(2030,8,0),IF(Mitarbeiter!$D220="",DATE(2030,8,0),Mitarbeiter!$D220),TODAY()))-(MAX(DATE(2030,7,1),Mitarbeiter!$C220))+1),MAX(0,NETWORKDAYS(MAX(DATE(2030,7,1),Mitarbeiter!$C220),MIN(DATE(2030,8,0),IF(Mitarbeiter!$D220="",DATE(2030,8,0),Mitarbeiter!$D220),TODAY()),Einstellungen!$F$13:$F$67)))*N(Mitarbeiter!$E220)/IF(Einstellungen!$C$11="7 Tage",7,5),N('Ist-Stunden'!BH220)+(N(Krankheitstage!DE220)+N(Krankheitstage!DQ220))*N($C220))))</f>
        <v/>
      </c>
      <c r="CM220" s="76">
        <f>IF($B220="",0,IF(Einstellungen!$C$10="Ja",MAX(IF(Einstellungen!$C$11="7 Tage",MAX(0,(MIN(DATE(2030,9,0),IF(Mitarbeiter!$D220="",DATE(2030,9,0),Mitarbeiter!$D220),TODAY()))-(MAX(DATE(2030,8,1),Mitarbeiter!$C220))+1),MAX(0,NETWORKDAYS(MAX(DATE(2030,8,1),Mitarbeiter!$C220),MIN(DATE(2030,9,0),IF(Mitarbeiter!$D220="",DATE(2030,9,0),Mitarbeiter!$D220),TODAY()),Einstellungen!$F$13:$F$67)))*N(Mitarbeiter!$E220)/IF(Einstellungen!$C$11="7 Tage",7,5),N('Ist-Stunden'!BI220)),MAX(IF(Einstellungen!$C$11="7 Tage",MAX(0,(MIN(DATE(2030,9,0),IF(Mitarbeiter!$D220="",DATE(2030,9,0),Mitarbeiter!$D220),TODAY()))-(MAX(DATE(2030,8,1),Mitarbeiter!$C220))+1),MAX(0,NETWORKDAYS(MAX(DATE(2030,8,1),Mitarbeiter!$C220),MIN(DATE(2030,9,0),IF(Mitarbeiter!$D220="",DATE(2030,9,0),Mitarbeiter!$D220),TODAY()),Einstellungen!$F$13:$F$67)))*N(Mitarbeiter!$E220)/IF(Einstellungen!$C$11="7 Tage",7,5),N('Ist-Stunden'!BI220)+(N(Krankheitstage!DF220)+N(Krankheitstage!DR220))*N($C220))))</f>
        <v/>
      </c>
      <c r="CN220" s="76">
        <f>IF($B220="",0,IF(Einstellungen!$C$10="Ja",MAX(IF(Einstellungen!$C$11="7 Tage",MAX(0,(MIN(DATE(2030,10,0),IF(Mitarbeiter!$D220="",DATE(2030,10,0),Mitarbeiter!$D220),TODAY()))-(MAX(DATE(2030,9,1),Mitarbeiter!$C220))+1),MAX(0,NETWORKDAYS(MAX(DATE(2030,9,1),Mitarbeiter!$C220),MIN(DATE(2030,10,0),IF(Mitarbeiter!$D220="",DATE(2030,10,0),Mitarbeiter!$D220),TODAY()),Einstellungen!$F$13:$F$67)))*N(Mitarbeiter!$E220)/IF(Einstellungen!$C$11="7 Tage",7,5),N('Ist-Stunden'!BJ220)),MAX(IF(Einstellungen!$C$11="7 Tage",MAX(0,(MIN(DATE(2030,10,0),IF(Mitarbeiter!$D220="",DATE(2030,10,0),Mitarbeiter!$D220),TODAY()))-(MAX(DATE(2030,9,1),Mitarbeiter!$C220))+1),MAX(0,NETWORKDAYS(MAX(DATE(2030,9,1),Mitarbeiter!$C220),MIN(DATE(2030,10,0),IF(Mitarbeiter!$D220="",DATE(2030,10,0),Mitarbeiter!$D220),TODAY()),Einstellungen!$F$13:$F$67)))*N(Mitarbeiter!$E220)/IF(Einstellungen!$C$11="7 Tage",7,5),N('Ist-Stunden'!BJ220)+(N(Krankheitstage!DG220)+N(Krankheitstage!DS220))*N($C220))))</f>
        <v/>
      </c>
      <c r="CO220" s="76">
        <f>IF($B220="",0,IF(Einstellungen!$C$10="Ja",MAX(IF(Einstellungen!$C$11="7 Tage",MAX(0,(MIN(DATE(2030,11,0),IF(Mitarbeiter!$D220="",DATE(2030,11,0),Mitarbeiter!$D220),TODAY()))-(MAX(DATE(2030,10,1),Mitarbeiter!$C220))+1),MAX(0,NETWORKDAYS(MAX(DATE(2030,10,1),Mitarbeiter!$C220),MIN(DATE(2030,11,0),IF(Mitarbeiter!$D220="",DATE(2030,11,0),Mitarbeiter!$D220),TODAY()),Einstellungen!$F$13:$F$67)))*N(Mitarbeiter!$E220)/IF(Einstellungen!$C$11="7 Tage",7,5),N('Ist-Stunden'!BK220)),MAX(IF(Einstellungen!$C$11="7 Tage",MAX(0,(MIN(DATE(2030,11,0),IF(Mitarbeiter!$D220="",DATE(2030,11,0),Mitarbeiter!$D220),TODAY()))-(MAX(DATE(2030,10,1),Mitarbeiter!$C220))+1),MAX(0,NETWORKDAYS(MAX(DATE(2030,10,1),Mitarbeiter!$C220),MIN(DATE(2030,11,0),IF(Mitarbeiter!$D220="",DATE(2030,11,0),Mitarbeiter!$D220),TODAY()),Einstellungen!$F$13:$F$67)))*N(Mitarbeiter!$E220)/IF(Einstellungen!$C$11="7 Tage",7,5),N('Ist-Stunden'!BK220)+(N(Krankheitstage!DH220)+N(Krankheitstage!DT220))*N($C220))))</f>
        <v/>
      </c>
      <c r="CP220" s="76">
        <f>IF($B220="",0,IF(Einstellungen!$C$10="Ja",MAX(IF(Einstellungen!$C$11="7 Tage",MAX(0,(MIN(DATE(2030,12,0),IF(Mitarbeiter!$D220="",DATE(2030,12,0),Mitarbeiter!$D220),TODAY()))-(MAX(DATE(2030,11,1),Mitarbeiter!$C220))+1),MAX(0,NETWORKDAYS(MAX(DATE(2030,11,1),Mitarbeiter!$C220),MIN(DATE(2030,12,0),IF(Mitarbeiter!$D220="",DATE(2030,12,0),Mitarbeiter!$D220),TODAY()),Einstellungen!$F$13:$F$67)))*N(Mitarbeiter!$E220)/IF(Einstellungen!$C$11="7 Tage",7,5),N('Ist-Stunden'!BL220)),MAX(IF(Einstellungen!$C$11="7 Tage",MAX(0,(MIN(DATE(2030,12,0),IF(Mitarbeiter!$D220="",DATE(2030,12,0),Mitarbeiter!$D220),TODAY()))-(MAX(DATE(2030,11,1),Mitarbeiter!$C220))+1),MAX(0,NETWORKDAYS(MAX(DATE(2030,11,1),Mitarbeiter!$C220),MIN(DATE(2030,12,0),IF(Mitarbeiter!$D220="",DATE(2030,12,0),Mitarbeiter!$D220),TODAY()),Einstellungen!$F$13:$F$67)))*N(Mitarbeiter!$E220)/IF(Einstellungen!$C$11="7 Tage",7,5),N('Ist-Stunden'!BL220)+(N(Krankheitstage!DI220)+N(Krankheitstage!DU220))*N($C220))))</f>
        <v/>
      </c>
      <c r="CQ220" s="76">
        <f>IF($B220="",0,IF(Einstellungen!$C$10="Ja",MAX(IF(Einstellungen!$C$11="7 Tage",MAX(0,(MIN(DATE(2030,13,0),IF(Mitarbeiter!$D220="",DATE(2030,13,0),Mitarbeiter!$D220),TODAY()))-(MAX(DATE(2030,12,1),Mitarbeiter!$C220))+1),MAX(0,NETWORKDAYS(MAX(DATE(2030,12,1),Mitarbeiter!$C220),MIN(DATE(2030,13,0),IF(Mitarbeiter!$D220="",DATE(2030,13,0),Mitarbeiter!$D220),TODAY()),Einstellungen!$F$13:$F$67)))*N(Mitarbeiter!$E220)/IF(Einstellungen!$C$11="7 Tage",7,5),N('Ist-Stunden'!BM220)),MAX(IF(Einstellungen!$C$11="7 Tage",MAX(0,(MIN(DATE(2030,13,0),IF(Mitarbeiter!$D220="",DATE(2030,13,0),Mitarbeiter!$D220),TODAY()))-(MAX(DATE(2030,12,1),Mitarbeiter!$C220))+1),MAX(0,NETWORKDAYS(MAX(DATE(2030,12,1),Mitarbeiter!$C220),MIN(DATE(2030,13,0),IF(Mitarbeiter!$D220="",DATE(2030,13,0),Mitarbeiter!$D220),TODAY()),Einstellungen!$F$13:$F$67)))*N(Mitarbeiter!$E220)/IF(Einstellungen!$C$11="7 Tage",7,5),N('Ist-Stunden'!BM220)+(N(Krankheitstage!DJ220)+N(Krankheitstage!DV220))*N($C220))))</f>
        <v/>
      </c>
    </row>
    <row r="221">
      <c r="A221" s="73">
        <f>IF(Mitarbeiter!B221="","",Mitarbeiter!A221)</f>
        <v/>
      </c>
      <c r="B221" s="6">
        <f>IF(Mitarbeiter!B221="","",Mitarbeiter!B221)</f>
        <v/>
      </c>
      <c r="C221" s="74">
        <f>IF(Mitarbeiter!B221="","",Mitarbeiter!F221)</f>
        <v/>
      </c>
      <c r="D221" s="75">
        <f>N(INDEX(Krankheitstage!$G221:$DV221,1,(Einstellungen!$C$3-2026)*24+1))</f>
        <v/>
      </c>
      <c r="E221" s="75">
        <f>N(INDEX(Krankheitstage!$G221:$DV221,1,(Einstellungen!$C$3-2026)*24+2))</f>
        <v/>
      </c>
      <c r="F221" s="75">
        <f>N(INDEX(Krankheitstage!$G221:$DV221,1,(Einstellungen!$C$3-2026)*24+3))</f>
        <v/>
      </c>
      <c r="G221" s="75">
        <f>N(INDEX(Krankheitstage!$G221:$DV221,1,(Einstellungen!$C$3-2026)*24+4))</f>
        <v/>
      </c>
      <c r="H221" s="75">
        <f>N(INDEX(Krankheitstage!$G221:$DV221,1,(Einstellungen!$C$3-2026)*24+5))</f>
        <v/>
      </c>
      <c r="I221" s="75">
        <f>N(INDEX(Krankheitstage!$G221:$DV221,1,(Einstellungen!$C$3-2026)*24+6))</f>
        <v/>
      </c>
      <c r="J221" s="75">
        <f>N(INDEX(Krankheitstage!$G221:$DV221,1,(Einstellungen!$C$3-2026)*24+7))</f>
        <v/>
      </c>
      <c r="K221" s="75">
        <f>N(INDEX(Krankheitstage!$G221:$DV221,1,(Einstellungen!$C$3-2026)*24+8))</f>
        <v/>
      </c>
      <c r="L221" s="75">
        <f>N(INDEX(Krankheitstage!$G221:$DV221,1,(Einstellungen!$C$3-2026)*24+9))</f>
        <v/>
      </c>
      <c r="M221" s="75">
        <f>N(INDEX(Krankheitstage!$G221:$DV221,1,(Einstellungen!$C$3-2026)*24+10))</f>
        <v/>
      </c>
      <c r="N221" s="75">
        <f>N(INDEX(Krankheitstage!$G221:$DV221,1,(Einstellungen!$C$3-2026)*24+11))</f>
        <v/>
      </c>
      <c r="O221" s="75">
        <f>N(INDEX(Krankheitstage!$G221:$DV221,1,(Einstellungen!$C$3-2026)*24+12))</f>
        <v/>
      </c>
      <c r="P221" s="75">
        <f>IF($B221="","",SUM(D221:O221))</f>
        <v/>
      </c>
      <c r="Q221" s="75">
        <f>N(INDEX(Krankheitstage!$G221:$DV221,1,(Einstellungen!$C$3-2026)*24+13))</f>
        <v/>
      </c>
      <c r="R221" s="75">
        <f>N(INDEX(Krankheitstage!$G221:$DV221,1,(Einstellungen!$C$3-2026)*24+14))</f>
        <v/>
      </c>
      <c r="S221" s="75">
        <f>N(INDEX(Krankheitstage!$G221:$DV221,1,(Einstellungen!$C$3-2026)*24+15))</f>
        <v/>
      </c>
      <c r="T221" s="75">
        <f>N(INDEX(Krankheitstage!$G221:$DV221,1,(Einstellungen!$C$3-2026)*24+16))</f>
        <v/>
      </c>
      <c r="U221" s="75">
        <f>N(INDEX(Krankheitstage!$G221:$DV221,1,(Einstellungen!$C$3-2026)*24+17))</f>
        <v/>
      </c>
      <c r="V221" s="75">
        <f>N(INDEX(Krankheitstage!$G221:$DV221,1,(Einstellungen!$C$3-2026)*24+18))</f>
        <v/>
      </c>
      <c r="W221" s="75">
        <f>N(INDEX(Krankheitstage!$G221:$DV221,1,(Einstellungen!$C$3-2026)*24+19))</f>
        <v/>
      </c>
      <c r="X221" s="75">
        <f>N(INDEX(Krankheitstage!$G221:$DV221,1,(Einstellungen!$C$3-2026)*24+20))</f>
        <v/>
      </c>
      <c r="Y221" s="75">
        <f>N(INDEX(Krankheitstage!$G221:$DV221,1,(Einstellungen!$C$3-2026)*24+21))</f>
        <v/>
      </c>
      <c r="Z221" s="75">
        <f>N(INDEX(Krankheitstage!$G221:$DV221,1,(Einstellungen!$C$3-2026)*24+22))</f>
        <v/>
      </c>
      <c r="AA221" s="75">
        <f>N(INDEX(Krankheitstage!$G221:$DV221,1,(Einstellungen!$C$3-2026)*24+23))</f>
        <v/>
      </c>
      <c r="AB221" s="75">
        <f>N(INDEX(Krankheitstage!$G221:$DV221,1,(Einstellungen!$C$3-2026)*24+24))</f>
        <v/>
      </c>
      <c r="AC221" s="75">
        <f>IF($B221="","",SUM(Q221:AB221))</f>
        <v/>
      </c>
      <c r="AD221" s="75">
        <f>IF($B221="","",SUM(P221,AC221))</f>
        <v/>
      </c>
      <c r="AE221" s="76">
        <f>IF($B221="","",AD221*N(C221))</f>
        <v/>
      </c>
      <c r="AF221" s="75">
        <f>IF($B221="","",Krankheitstage!E221)</f>
        <v/>
      </c>
      <c r="AG221" s="76">
        <f>IF($B221="","",AF221*N(C221))</f>
        <v/>
      </c>
      <c r="AH221" s="76">
        <f>IF($B221="","",INDEX($AJ221:$CQ221,1,(Einstellungen!$C$3-2026)*12+1)+INDEX($AJ221:$CQ221,1,(Einstellungen!$C$3-2026)*12+2)+INDEX($AJ221:$CQ221,1,(Einstellungen!$C$3-2026)*12+3)+INDEX($AJ221:$CQ221,1,(Einstellungen!$C$3-2026)*12+4)+INDEX($AJ221:$CQ221,1,(Einstellungen!$C$3-2026)*12+5)+INDEX($AJ221:$CQ221,1,(Einstellungen!$C$3-2026)*12+6)+INDEX($AJ221:$CQ221,1,(Einstellungen!$C$3-2026)*12+7)+INDEX($AJ221:$CQ221,1,(Einstellungen!$C$3-2026)*12+8)+INDEX($AJ221:$CQ221,1,(Einstellungen!$C$3-2026)*12+9)+INDEX($AJ221:$CQ221,1,(Einstellungen!$C$3-2026)*12+10)+INDEX($AJ221:$CQ221,1,(Einstellungen!$C$3-2026)*12+11)+INDEX($AJ221:$CQ221,1,(Einstellungen!$C$3-2026)*12+12))</f>
        <v/>
      </c>
      <c r="AI221" s="76">
        <f>IF($B221="","",SUM($AJ221:$CQ221))</f>
        <v/>
      </c>
      <c r="AJ221" s="76">
        <f>IF($B221="",0,IF(Einstellungen!$C$10="Ja",MAX(IF(Einstellungen!$C$11="7 Tage",MAX(0,(MIN(DATE(2026,2,0),IF(Mitarbeiter!$D221="",DATE(2026,2,0),Mitarbeiter!$D221),TODAY()))-(MAX(DATE(2026,1,1),Mitarbeiter!$C221))+1),MAX(0,NETWORKDAYS(MAX(DATE(2026,1,1),Mitarbeiter!$C221),MIN(DATE(2026,2,0),IF(Mitarbeiter!$D221="",DATE(2026,2,0),Mitarbeiter!$D221),TODAY()),Einstellungen!$F$13:$F$67)))*N(Mitarbeiter!$E221)/IF(Einstellungen!$C$11="7 Tage",7,5),N('Ist-Stunden'!F221)),MAX(IF(Einstellungen!$C$11="7 Tage",MAX(0,(MIN(DATE(2026,2,0),IF(Mitarbeiter!$D221="",DATE(2026,2,0),Mitarbeiter!$D221),TODAY()))-(MAX(DATE(2026,1,1),Mitarbeiter!$C221))+1),MAX(0,NETWORKDAYS(MAX(DATE(2026,1,1),Mitarbeiter!$C221),MIN(DATE(2026,2,0),IF(Mitarbeiter!$D221="",DATE(2026,2,0),Mitarbeiter!$D221),TODAY()),Einstellungen!$F$13:$F$67)))*N(Mitarbeiter!$E221)/IF(Einstellungen!$C$11="7 Tage",7,5),N('Ist-Stunden'!F221)+(N(Krankheitstage!G221)+N(Krankheitstage!S221))*N($C221))))</f>
        <v/>
      </c>
      <c r="AK221" s="76">
        <f>IF($B221="",0,IF(Einstellungen!$C$10="Ja",MAX(IF(Einstellungen!$C$11="7 Tage",MAX(0,(MIN(DATE(2026,3,0),IF(Mitarbeiter!$D221="",DATE(2026,3,0),Mitarbeiter!$D221),TODAY()))-(MAX(DATE(2026,2,1),Mitarbeiter!$C221))+1),MAX(0,NETWORKDAYS(MAX(DATE(2026,2,1),Mitarbeiter!$C221),MIN(DATE(2026,3,0),IF(Mitarbeiter!$D221="",DATE(2026,3,0),Mitarbeiter!$D221),TODAY()),Einstellungen!$F$13:$F$67)))*N(Mitarbeiter!$E221)/IF(Einstellungen!$C$11="7 Tage",7,5),N('Ist-Stunden'!G221)),MAX(IF(Einstellungen!$C$11="7 Tage",MAX(0,(MIN(DATE(2026,3,0),IF(Mitarbeiter!$D221="",DATE(2026,3,0),Mitarbeiter!$D221),TODAY()))-(MAX(DATE(2026,2,1),Mitarbeiter!$C221))+1),MAX(0,NETWORKDAYS(MAX(DATE(2026,2,1),Mitarbeiter!$C221),MIN(DATE(2026,3,0),IF(Mitarbeiter!$D221="",DATE(2026,3,0),Mitarbeiter!$D221),TODAY()),Einstellungen!$F$13:$F$67)))*N(Mitarbeiter!$E221)/IF(Einstellungen!$C$11="7 Tage",7,5),N('Ist-Stunden'!G221)+(N(Krankheitstage!H221)+N(Krankheitstage!T221))*N($C221))))</f>
        <v/>
      </c>
      <c r="AL221" s="76">
        <f>IF($B221="",0,IF(Einstellungen!$C$10="Ja",MAX(IF(Einstellungen!$C$11="7 Tage",MAX(0,(MIN(DATE(2026,4,0),IF(Mitarbeiter!$D221="",DATE(2026,4,0),Mitarbeiter!$D221),TODAY()))-(MAX(DATE(2026,3,1),Mitarbeiter!$C221))+1),MAX(0,NETWORKDAYS(MAX(DATE(2026,3,1),Mitarbeiter!$C221),MIN(DATE(2026,4,0),IF(Mitarbeiter!$D221="",DATE(2026,4,0),Mitarbeiter!$D221),TODAY()),Einstellungen!$F$13:$F$67)))*N(Mitarbeiter!$E221)/IF(Einstellungen!$C$11="7 Tage",7,5),N('Ist-Stunden'!H221)),MAX(IF(Einstellungen!$C$11="7 Tage",MAX(0,(MIN(DATE(2026,4,0),IF(Mitarbeiter!$D221="",DATE(2026,4,0),Mitarbeiter!$D221),TODAY()))-(MAX(DATE(2026,3,1),Mitarbeiter!$C221))+1),MAX(0,NETWORKDAYS(MAX(DATE(2026,3,1),Mitarbeiter!$C221),MIN(DATE(2026,4,0),IF(Mitarbeiter!$D221="",DATE(2026,4,0),Mitarbeiter!$D221),TODAY()),Einstellungen!$F$13:$F$67)))*N(Mitarbeiter!$E221)/IF(Einstellungen!$C$11="7 Tage",7,5),N('Ist-Stunden'!H221)+(N(Krankheitstage!I221)+N(Krankheitstage!U221))*N($C221))))</f>
        <v/>
      </c>
      <c r="AM221" s="76">
        <f>IF($B221="",0,IF(Einstellungen!$C$10="Ja",MAX(IF(Einstellungen!$C$11="7 Tage",MAX(0,(MIN(DATE(2026,5,0),IF(Mitarbeiter!$D221="",DATE(2026,5,0),Mitarbeiter!$D221),TODAY()))-(MAX(DATE(2026,4,1),Mitarbeiter!$C221))+1),MAX(0,NETWORKDAYS(MAX(DATE(2026,4,1),Mitarbeiter!$C221),MIN(DATE(2026,5,0),IF(Mitarbeiter!$D221="",DATE(2026,5,0),Mitarbeiter!$D221),TODAY()),Einstellungen!$F$13:$F$67)))*N(Mitarbeiter!$E221)/IF(Einstellungen!$C$11="7 Tage",7,5),N('Ist-Stunden'!I221)),MAX(IF(Einstellungen!$C$11="7 Tage",MAX(0,(MIN(DATE(2026,5,0),IF(Mitarbeiter!$D221="",DATE(2026,5,0),Mitarbeiter!$D221),TODAY()))-(MAX(DATE(2026,4,1),Mitarbeiter!$C221))+1),MAX(0,NETWORKDAYS(MAX(DATE(2026,4,1),Mitarbeiter!$C221),MIN(DATE(2026,5,0),IF(Mitarbeiter!$D221="",DATE(2026,5,0),Mitarbeiter!$D221),TODAY()),Einstellungen!$F$13:$F$67)))*N(Mitarbeiter!$E221)/IF(Einstellungen!$C$11="7 Tage",7,5),N('Ist-Stunden'!I221)+(N(Krankheitstage!J221)+N(Krankheitstage!V221))*N($C221))))</f>
        <v/>
      </c>
      <c r="AN221" s="76">
        <f>IF($B221="",0,IF(Einstellungen!$C$10="Ja",MAX(IF(Einstellungen!$C$11="7 Tage",MAX(0,(MIN(DATE(2026,6,0),IF(Mitarbeiter!$D221="",DATE(2026,6,0),Mitarbeiter!$D221),TODAY()))-(MAX(DATE(2026,5,1),Mitarbeiter!$C221))+1),MAX(0,NETWORKDAYS(MAX(DATE(2026,5,1),Mitarbeiter!$C221),MIN(DATE(2026,6,0),IF(Mitarbeiter!$D221="",DATE(2026,6,0),Mitarbeiter!$D221),TODAY()),Einstellungen!$F$13:$F$67)))*N(Mitarbeiter!$E221)/IF(Einstellungen!$C$11="7 Tage",7,5),N('Ist-Stunden'!J221)),MAX(IF(Einstellungen!$C$11="7 Tage",MAX(0,(MIN(DATE(2026,6,0),IF(Mitarbeiter!$D221="",DATE(2026,6,0),Mitarbeiter!$D221),TODAY()))-(MAX(DATE(2026,5,1),Mitarbeiter!$C221))+1),MAX(0,NETWORKDAYS(MAX(DATE(2026,5,1),Mitarbeiter!$C221),MIN(DATE(2026,6,0),IF(Mitarbeiter!$D221="",DATE(2026,6,0),Mitarbeiter!$D221),TODAY()),Einstellungen!$F$13:$F$67)))*N(Mitarbeiter!$E221)/IF(Einstellungen!$C$11="7 Tage",7,5),N('Ist-Stunden'!J221)+(N(Krankheitstage!K221)+N(Krankheitstage!W221))*N($C221))))</f>
        <v/>
      </c>
      <c r="AO221" s="76">
        <f>IF($B221="",0,IF(Einstellungen!$C$10="Ja",MAX(IF(Einstellungen!$C$11="7 Tage",MAX(0,(MIN(DATE(2026,7,0),IF(Mitarbeiter!$D221="",DATE(2026,7,0),Mitarbeiter!$D221),TODAY()))-(MAX(DATE(2026,6,1),Mitarbeiter!$C221))+1),MAX(0,NETWORKDAYS(MAX(DATE(2026,6,1),Mitarbeiter!$C221),MIN(DATE(2026,7,0),IF(Mitarbeiter!$D221="",DATE(2026,7,0),Mitarbeiter!$D221),TODAY()),Einstellungen!$F$13:$F$67)))*N(Mitarbeiter!$E221)/IF(Einstellungen!$C$11="7 Tage",7,5),N('Ist-Stunden'!K221)),MAX(IF(Einstellungen!$C$11="7 Tage",MAX(0,(MIN(DATE(2026,7,0),IF(Mitarbeiter!$D221="",DATE(2026,7,0),Mitarbeiter!$D221),TODAY()))-(MAX(DATE(2026,6,1),Mitarbeiter!$C221))+1),MAX(0,NETWORKDAYS(MAX(DATE(2026,6,1),Mitarbeiter!$C221),MIN(DATE(2026,7,0),IF(Mitarbeiter!$D221="",DATE(2026,7,0),Mitarbeiter!$D221),TODAY()),Einstellungen!$F$13:$F$67)))*N(Mitarbeiter!$E221)/IF(Einstellungen!$C$11="7 Tage",7,5),N('Ist-Stunden'!K221)+(N(Krankheitstage!L221)+N(Krankheitstage!X221))*N($C221))))</f>
        <v/>
      </c>
      <c r="AP221" s="76">
        <f>IF($B221="",0,IF(Einstellungen!$C$10="Ja",MAX(IF(Einstellungen!$C$11="7 Tage",MAX(0,(MIN(DATE(2026,8,0),IF(Mitarbeiter!$D221="",DATE(2026,8,0),Mitarbeiter!$D221),TODAY()))-(MAX(DATE(2026,7,1),Mitarbeiter!$C221))+1),MAX(0,NETWORKDAYS(MAX(DATE(2026,7,1),Mitarbeiter!$C221),MIN(DATE(2026,8,0),IF(Mitarbeiter!$D221="",DATE(2026,8,0),Mitarbeiter!$D221),TODAY()),Einstellungen!$F$13:$F$67)))*N(Mitarbeiter!$E221)/IF(Einstellungen!$C$11="7 Tage",7,5),N('Ist-Stunden'!L221)),MAX(IF(Einstellungen!$C$11="7 Tage",MAX(0,(MIN(DATE(2026,8,0),IF(Mitarbeiter!$D221="",DATE(2026,8,0),Mitarbeiter!$D221),TODAY()))-(MAX(DATE(2026,7,1),Mitarbeiter!$C221))+1),MAX(0,NETWORKDAYS(MAX(DATE(2026,7,1),Mitarbeiter!$C221),MIN(DATE(2026,8,0),IF(Mitarbeiter!$D221="",DATE(2026,8,0),Mitarbeiter!$D221),TODAY()),Einstellungen!$F$13:$F$67)))*N(Mitarbeiter!$E221)/IF(Einstellungen!$C$11="7 Tage",7,5),N('Ist-Stunden'!L221)+(N(Krankheitstage!M221)+N(Krankheitstage!Y221))*N($C221))))</f>
        <v/>
      </c>
      <c r="AQ221" s="76">
        <f>IF($B221="",0,IF(Einstellungen!$C$10="Ja",MAX(IF(Einstellungen!$C$11="7 Tage",MAX(0,(MIN(DATE(2026,9,0),IF(Mitarbeiter!$D221="",DATE(2026,9,0),Mitarbeiter!$D221),TODAY()))-(MAX(DATE(2026,8,1),Mitarbeiter!$C221))+1),MAX(0,NETWORKDAYS(MAX(DATE(2026,8,1),Mitarbeiter!$C221),MIN(DATE(2026,9,0),IF(Mitarbeiter!$D221="",DATE(2026,9,0),Mitarbeiter!$D221),TODAY()),Einstellungen!$F$13:$F$67)))*N(Mitarbeiter!$E221)/IF(Einstellungen!$C$11="7 Tage",7,5),N('Ist-Stunden'!M221)),MAX(IF(Einstellungen!$C$11="7 Tage",MAX(0,(MIN(DATE(2026,9,0),IF(Mitarbeiter!$D221="",DATE(2026,9,0),Mitarbeiter!$D221),TODAY()))-(MAX(DATE(2026,8,1),Mitarbeiter!$C221))+1),MAX(0,NETWORKDAYS(MAX(DATE(2026,8,1),Mitarbeiter!$C221),MIN(DATE(2026,9,0),IF(Mitarbeiter!$D221="",DATE(2026,9,0),Mitarbeiter!$D221),TODAY()),Einstellungen!$F$13:$F$67)))*N(Mitarbeiter!$E221)/IF(Einstellungen!$C$11="7 Tage",7,5),N('Ist-Stunden'!M221)+(N(Krankheitstage!N221)+N(Krankheitstage!Z221))*N($C221))))</f>
        <v/>
      </c>
      <c r="AR221" s="76">
        <f>IF($B221="",0,IF(Einstellungen!$C$10="Ja",MAX(IF(Einstellungen!$C$11="7 Tage",MAX(0,(MIN(DATE(2026,10,0),IF(Mitarbeiter!$D221="",DATE(2026,10,0),Mitarbeiter!$D221),TODAY()))-(MAX(DATE(2026,9,1),Mitarbeiter!$C221))+1),MAX(0,NETWORKDAYS(MAX(DATE(2026,9,1),Mitarbeiter!$C221),MIN(DATE(2026,10,0),IF(Mitarbeiter!$D221="",DATE(2026,10,0),Mitarbeiter!$D221),TODAY()),Einstellungen!$F$13:$F$67)))*N(Mitarbeiter!$E221)/IF(Einstellungen!$C$11="7 Tage",7,5),N('Ist-Stunden'!N221)),MAX(IF(Einstellungen!$C$11="7 Tage",MAX(0,(MIN(DATE(2026,10,0),IF(Mitarbeiter!$D221="",DATE(2026,10,0),Mitarbeiter!$D221),TODAY()))-(MAX(DATE(2026,9,1),Mitarbeiter!$C221))+1),MAX(0,NETWORKDAYS(MAX(DATE(2026,9,1),Mitarbeiter!$C221),MIN(DATE(2026,10,0),IF(Mitarbeiter!$D221="",DATE(2026,10,0),Mitarbeiter!$D221),TODAY()),Einstellungen!$F$13:$F$67)))*N(Mitarbeiter!$E221)/IF(Einstellungen!$C$11="7 Tage",7,5),N('Ist-Stunden'!N221)+(N(Krankheitstage!O221)+N(Krankheitstage!AA221))*N($C221))))</f>
        <v/>
      </c>
      <c r="AS221" s="76">
        <f>IF($B221="",0,IF(Einstellungen!$C$10="Ja",MAX(IF(Einstellungen!$C$11="7 Tage",MAX(0,(MIN(DATE(2026,11,0),IF(Mitarbeiter!$D221="",DATE(2026,11,0),Mitarbeiter!$D221),TODAY()))-(MAX(DATE(2026,10,1),Mitarbeiter!$C221))+1),MAX(0,NETWORKDAYS(MAX(DATE(2026,10,1),Mitarbeiter!$C221),MIN(DATE(2026,11,0),IF(Mitarbeiter!$D221="",DATE(2026,11,0),Mitarbeiter!$D221),TODAY()),Einstellungen!$F$13:$F$67)))*N(Mitarbeiter!$E221)/IF(Einstellungen!$C$11="7 Tage",7,5),N('Ist-Stunden'!O221)),MAX(IF(Einstellungen!$C$11="7 Tage",MAX(0,(MIN(DATE(2026,11,0),IF(Mitarbeiter!$D221="",DATE(2026,11,0),Mitarbeiter!$D221),TODAY()))-(MAX(DATE(2026,10,1),Mitarbeiter!$C221))+1),MAX(0,NETWORKDAYS(MAX(DATE(2026,10,1),Mitarbeiter!$C221),MIN(DATE(2026,11,0),IF(Mitarbeiter!$D221="",DATE(2026,11,0),Mitarbeiter!$D221),TODAY()),Einstellungen!$F$13:$F$67)))*N(Mitarbeiter!$E221)/IF(Einstellungen!$C$11="7 Tage",7,5),N('Ist-Stunden'!O221)+(N(Krankheitstage!P221)+N(Krankheitstage!AB221))*N($C221))))</f>
        <v/>
      </c>
      <c r="AT221" s="76">
        <f>IF($B221="",0,IF(Einstellungen!$C$10="Ja",MAX(IF(Einstellungen!$C$11="7 Tage",MAX(0,(MIN(DATE(2026,12,0),IF(Mitarbeiter!$D221="",DATE(2026,12,0),Mitarbeiter!$D221),TODAY()))-(MAX(DATE(2026,11,1),Mitarbeiter!$C221))+1),MAX(0,NETWORKDAYS(MAX(DATE(2026,11,1),Mitarbeiter!$C221),MIN(DATE(2026,12,0),IF(Mitarbeiter!$D221="",DATE(2026,12,0),Mitarbeiter!$D221),TODAY()),Einstellungen!$F$13:$F$67)))*N(Mitarbeiter!$E221)/IF(Einstellungen!$C$11="7 Tage",7,5),N('Ist-Stunden'!P221)),MAX(IF(Einstellungen!$C$11="7 Tage",MAX(0,(MIN(DATE(2026,12,0),IF(Mitarbeiter!$D221="",DATE(2026,12,0),Mitarbeiter!$D221),TODAY()))-(MAX(DATE(2026,11,1),Mitarbeiter!$C221))+1),MAX(0,NETWORKDAYS(MAX(DATE(2026,11,1),Mitarbeiter!$C221),MIN(DATE(2026,12,0),IF(Mitarbeiter!$D221="",DATE(2026,12,0),Mitarbeiter!$D221),TODAY()),Einstellungen!$F$13:$F$67)))*N(Mitarbeiter!$E221)/IF(Einstellungen!$C$11="7 Tage",7,5),N('Ist-Stunden'!P221)+(N(Krankheitstage!Q221)+N(Krankheitstage!AC221))*N($C221))))</f>
        <v/>
      </c>
      <c r="AU221" s="76">
        <f>IF($B221="",0,IF(Einstellungen!$C$10="Ja",MAX(IF(Einstellungen!$C$11="7 Tage",MAX(0,(MIN(DATE(2026,13,0),IF(Mitarbeiter!$D221="",DATE(2026,13,0),Mitarbeiter!$D221),TODAY()))-(MAX(DATE(2026,12,1),Mitarbeiter!$C221))+1),MAX(0,NETWORKDAYS(MAX(DATE(2026,12,1),Mitarbeiter!$C221),MIN(DATE(2026,13,0),IF(Mitarbeiter!$D221="",DATE(2026,13,0),Mitarbeiter!$D221),TODAY()),Einstellungen!$F$13:$F$67)))*N(Mitarbeiter!$E221)/IF(Einstellungen!$C$11="7 Tage",7,5),N('Ist-Stunden'!Q221)),MAX(IF(Einstellungen!$C$11="7 Tage",MAX(0,(MIN(DATE(2026,13,0),IF(Mitarbeiter!$D221="",DATE(2026,13,0),Mitarbeiter!$D221),TODAY()))-(MAX(DATE(2026,12,1),Mitarbeiter!$C221))+1),MAX(0,NETWORKDAYS(MAX(DATE(2026,12,1),Mitarbeiter!$C221),MIN(DATE(2026,13,0),IF(Mitarbeiter!$D221="",DATE(2026,13,0),Mitarbeiter!$D221),TODAY()),Einstellungen!$F$13:$F$67)))*N(Mitarbeiter!$E221)/IF(Einstellungen!$C$11="7 Tage",7,5),N('Ist-Stunden'!Q221)+(N(Krankheitstage!R221)+N(Krankheitstage!AD221))*N($C221))))</f>
        <v/>
      </c>
      <c r="AV221" s="76">
        <f>IF($B221="",0,IF(Einstellungen!$C$10="Ja",MAX(IF(Einstellungen!$C$11="7 Tage",MAX(0,(MIN(DATE(2027,2,0),IF(Mitarbeiter!$D221="",DATE(2027,2,0),Mitarbeiter!$D221),TODAY()))-(MAX(DATE(2027,1,1),Mitarbeiter!$C221))+1),MAX(0,NETWORKDAYS(MAX(DATE(2027,1,1),Mitarbeiter!$C221),MIN(DATE(2027,2,0),IF(Mitarbeiter!$D221="",DATE(2027,2,0),Mitarbeiter!$D221),TODAY()),Einstellungen!$F$13:$F$67)))*N(Mitarbeiter!$E221)/IF(Einstellungen!$C$11="7 Tage",7,5),N('Ist-Stunden'!R221)),MAX(IF(Einstellungen!$C$11="7 Tage",MAX(0,(MIN(DATE(2027,2,0),IF(Mitarbeiter!$D221="",DATE(2027,2,0),Mitarbeiter!$D221),TODAY()))-(MAX(DATE(2027,1,1),Mitarbeiter!$C221))+1),MAX(0,NETWORKDAYS(MAX(DATE(2027,1,1),Mitarbeiter!$C221),MIN(DATE(2027,2,0),IF(Mitarbeiter!$D221="",DATE(2027,2,0),Mitarbeiter!$D221),TODAY()),Einstellungen!$F$13:$F$67)))*N(Mitarbeiter!$E221)/IF(Einstellungen!$C$11="7 Tage",7,5),N('Ist-Stunden'!R221)+(N(Krankheitstage!AE221)+N(Krankheitstage!AQ221))*N($C221))))</f>
        <v/>
      </c>
      <c r="AW221" s="76">
        <f>IF($B221="",0,IF(Einstellungen!$C$10="Ja",MAX(IF(Einstellungen!$C$11="7 Tage",MAX(0,(MIN(DATE(2027,3,0),IF(Mitarbeiter!$D221="",DATE(2027,3,0),Mitarbeiter!$D221),TODAY()))-(MAX(DATE(2027,2,1),Mitarbeiter!$C221))+1),MAX(0,NETWORKDAYS(MAX(DATE(2027,2,1),Mitarbeiter!$C221),MIN(DATE(2027,3,0),IF(Mitarbeiter!$D221="",DATE(2027,3,0),Mitarbeiter!$D221),TODAY()),Einstellungen!$F$13:$F$67)))*N(Mitarbeiter!$E221)/IF(Einstellungen!$C$11="7 Tage",7,5),N('Ist-Stunden'!S221)),MAX(IF(Einstellungen!$C$11="7 Tage",MAX(0,(MIN(DATE(2027,3,0),IF(Mitarbeiter!$D221="",DATE(2027,3,0),Mitarbeiter!$D221),TODAY()))-(MAX(DATE(2027,2,1),Mitarbeiter!$C221))+1),MAX(0,NETWORKDAYS(MAX(DATE(2027,2,1),Mitarbeiter!$C221),MIN(DATE(2027,3,0),IF(Mitarbeiter!$D221="",DATE(2027,3,0),Mitarbeiter!$D221),TODAY()),Einstellungen!$F$13:$F$67)))*N(Mitarbeiter!$E221)/IF(Einstellungen!$C$11="7 Tage",7,5),N('Ist-Stunden'!S221)+(N(Krankheitstage!AF221)+N(Krankheitstage!AR221))*N($C221))))</f>
        <v/>
      </c>
      <c r="AX221" s="76">
        <f>IF($B221="",0,IF(Einstellungen!$C$10="Ja",MAX(IF(Einstellungen!$C$11="7 Tage",MAX(0,(MIN(DATE(2027,4,0),IF(Mitarbeiter!$D221="",DATE(2027,4,0),Mitarbeiter!$D221),TODAY()))-(MAX(DATE(2027,3,1),Mitarbeiter!$C221))+1),MAX(0,NETWORKDAYS(MAX(DATE(2027,3,1),Mitarbeiter!$C221),MIN(DATE(2027,4,0),IF(Mitarbeiter!$D221="",DATE(2027,4,0),Mitarbeiter!$D221),TODAY()),Einstellungen!$F$13:$F$67)))*N(Mitarbeiter!$E221)/IF(Einstellungen!$C$11="7 Tage",7,5),N('Ist-Stunden'!T221)),MAX(IF(Einstellungen!$C$11="7 Tage",MAX(0,(MIN(DATE(2027,4,0),IF(Mitarbeiter!$D221="",DATE(2027,4,0),Mitarbeiter!$D221),TODAY()))-(MAX(DATE(2027,3,1),Mitarbeiter!$C221))+1),MAX(0,NETWORKDAYS(MAX(DATE(2027,3,1),Mitarbeiter!$C221),MIN(DATE(2027,4,0),IF(Mitarbeiter!$D221="",DATE(2027,4,0),Mitarbeiter!$D221),TODAY()),Einstellungen!$F$13:$F$67)))*N(Mitarbeiter!$E221)/IF(Einstellungen!$C$11="7 Tage",7,5),N('Ist-Stunden'!T221)+(N(Krankheitstage!AG221)+N(Krankheitstage!AS221))*N($C221))))</f>
        <v/>
      </c>
      <c r="AY221" s="76">
        <f>IF($B221="",0,IF(Einstellungen!$C$10="Ja",MAX(IF(Einstellungen!$C$11="7 Tage",MAX(0,(MIN(DATE(2027,5,0),IF(Mitarbeiter!$D221="",DATE(2027,5,0),Mitarbeiter!$D221),TODAY()))-(MAX(DATE(2027,4,1),Mitarbeiter!$C221))+1),MAX(0,NETWORKDAYS(MAX(DATE(2027,4,1),Mitarbeiter!$C221),MIN(DATE(2027,5,0),IF(Mitarbeiter!$D221="",DATE(2027,5,0),Mitarbeiter!$D221),TODAY()),Einstellungen!$F$13:$F$67)))*N(Mitarbeiter!$E221)/IF(Einstellungen!$C$11="7 Tage",7,5),N('Ist-Stunden'!U221)),MAX(IF(Einstellungen!$C$11="7 Tage",MAX(0,(MIN(DATE(2027,5,0),IF(Mitarbeiter!$D221="",DATE(2027,5,0),Mitarbeiter!$D221),TODAY()))-(MAX(DATE(2027,4,1),Mitarbeiter!$C221))+1),MAX(0,NETWORKDAYS(MAX(DATE(2027,4,1),Mitarbeiter!$C221),MIN(DATE(2027,5,0),IF(Mitarbeiter!$D221="",DATE(2027,5,0),Mitarbeiter!$D221),TODAY()),Einstellungen!$F$13:$F$67)))*N(Mitarbeiter!$E221)/IF(Einstellungen!$C$11="7 Tage",7,5),N('Ist-Stunden'!U221)+(N(Krankheitstage!AH221)+N(Krankheitstage!AT221))*N($C221))))</f>
        <v/>
      </c>
      <c r="AZ221" s="76">
        <f>IF($B221="",0,IF(Einstellungen!$C$10="Ja",MAX(IF(Einstellungen!$C$11="7 Tage",MAX(0,(MIN(DATE(2027,6,0),IF(Mitarbeiter!$D221="",DATE(2027,6,0),Mitarbeiter!$D221),TODAY()))-(MAX(DATE(2027,5,1),Mitarbeiter!$C221))+1),MAX(0,NETWORKDAYS(MAX(DATE(2027,5,1),Mitarbeiter!$C221),MIN(DATE(2027,6,0),IF(Mitarbeiter!$D221="",DATE(2027,6,0),Mitarbeiter!$D221),TODAY()),Einstellungen!$F$13:$F$67)))*N(Mitarbeiter!$E221)/IF(Einstellungen!$C$11="7 Tage",7,5),N('Ist-Stunden'!V221)),MAX(IF(Einstellungen!$C$11="7 Tage",MAX(0,(MIN(DATE(2027,6,0),IF(Mitarbeiter!$D221="",DATE(2027,6,0),Mitarbeiter!$D221),TODAY()))-(MAX(DATE(2027,5,1),Mitarbeiter!$C221))+1),MAX(0,NETWORKDAYS(MAX(DATE(2027,5,1),Mitarbeiter!$C221),MIN(DATE(2027,6,0),IF(Mitarbeiter!$D221="",DATE(2027,6,0),Mitarbeiter!$D221),TODAY()),Einstellungen!$F$13:$F$67)))*N(Mitarbeiter!$E221)/IF(Einstellungen!$C$11="7 Tage",7,5),N('Ist-Stunden'!V221)+(N(Krankheitstage!AI221)+N(Krankheitstage!AU221))*N($C221))))</f>
        <v/>
      </c>
      <c r="BA221" s="76">
        <f>IF($B221="",0,IF(Einstellungen!$C$10="Ja",MAX(IF(Einstellungen!$C$11="7 Tage",MAX(0,(MIN(DATE(2027,7,0),IF(Mitarbeiter!$D221="",DATE(2027,7,0),Mitarbeiter!$D221),TODAY()))-(MAX(DATE(2027,6,1),Mitarbeiter!$C221))+1),MAX(0,NETWORKDAYS(MAX(DATE(2027,6,1),Mitarbeiter!$C221),MIN(DATE(2027,7,0),IF(Mitarbeiter!$D221="",DATE(2027,7,0),Mitarbeiter!$D221),TODAY()),Einstellungen!$F$13:$F$67)))*N(Mitarbeiter!$E221)/IF(Einstellungen!$C$11="7 Tage",7,5),N('Ist-Stunden'!W221)),MAX(IF(Einstellungen!$C$11="7 Tage",MAX(0,(MIN(DATE(2027,7,0),IF(Mitarbeiter!$D221="",DATE(2027,7,0),Mitarbeiter!$D221),TODAY()))-(MAX(DATE(2027,6,1),Mitarbeiter!$C221))+1),MAX(0,NETWORKDAYS(MAX(DATE(2027,6,1),Mitarbeiter!$C221),MIN(DATE(2027,7,0),IF(Mitarbeiter!$D221="",DATE(2027,7,0),Mitarbeiter!$D221),TODAY()),Einstellungen!$F$13:$F$67)))*N(Mitarbeiter!$E221)/IF(Einstellungen!$C$11="7 Tage",7,5),N('Ist-Stunden'!W221)+(N(Krankheitstage!AJ221)+N(Krankheitstage!AV221))*N($C221))))</f>
        <v/>
      </c>
      <c r="BB221" s="76">
        <f>IF($B221="",0,IF(Einstellungen!$C$10="Ja",MAX(IF(Einstellungen!$C$11="7 Tage",MAX(0,(MIN(DATE(2027,8,0),IF(Mitarbeiter!$D221="",DATE(2027,8,0),Mitarbeiter!$D221),TODAY()))-(MAX(DATE(2027,7,1),Mitarbeiter!$C221))+1),MAX(0,NETWORKDAYS(MAX(DATE(2027,7,1),Mitarbeiter!$C221),MIN(DATE(2027,8,0),IF(Mitarbeiter!$D221="",DATE(2027,8,0),Mitarbeiter!$D221),TODAY()),Einstellungen!$F$13:$F$67)))*N(Mitarbeiter!$E221)/IF(Einstellungen!$C$11="7 Tage",7,5),N('Ist-Stunden'!X221)),MAX(IF(Einstellungen!$C$11="7 Tage",MAX(0,(MIN(DATE(2027,8,0),IF(Mitarbeiter!$D221="",DATE(2027,8,0),Mitarbeiter!$D221),TODAY()))-(MAX(DATE(2027,7,1),Mitarbeiter!$C221))+1),MAX(0,NETWORKDAYS(MAX(DATE(2027,7,1),Mitarbeiter!$C221),MIN(DATE(2027,8,0),IF(Mitarbeiter!$D221="",DATE(2027,8,0),Mitarbeiter!$D221),TODAY()),Einstellungen!$F$13:$F$67)))*N(Mitarbeiter!$E221)/IF(Einstellungen!$C$11="7 Tage",7,5),N('Ist-Stunden'!X221)+(N(Krankheitstage!AK221)+N(Krankheitstage!AW221))*N($C221))))</f>
        <v/>
      </c>
      <c r="BC221" s="76">
        <f>IF($B221="",0,IF(Einstellungen!$C$10="Ja",MAX(IF(Einstellungen!$C$11="7 Tage",MAX(0,(MIN(DATE(2027,9,0),IF(Mitarbeiter!$D221="",DATE(2027,9,0),Mitarbeiter!$D221),TODAY()))-(MAX(DATE(2027,8,1),Mitarbeiter!$C221))+1),MAX(0,NETWORKDAYS(MAX(DATE(2027,8,1),Mitarbeiter!$C221),MIN(DATE(2027,9,0),IF(Mitarbeiter!$D221="",DATE(2027,9,0),Mitarbeiter!$D221),TODAY()),Einstellungen!$F$13:$F$67)))*N(Mitarbeiter!$E221)/IF(Einstellungen!$C$11="7 Tage",7,5),N('Ist-Stunden'!Y221)),MAX(IF(Einstellungen!$C$11="7 Tage",MAX(0,(MIN(DATE(2027,9,0),IF(Mitarbeiter!$D221="",DATE(2027,9,0),Mitarbeiter!$D221),TODAY()))-(MAX(DATE(2027,8,1),Mitarbeiter!$C221))+1),MAX(0,NETWORKDAYS(MAX(DATE(2027,8,1),Mitarbeiter!$C221),MIN(DATE(2027,9,0),IF(Mitarbeiter!$D221="",DATE(2027,9,0),Mitarbeiter!$D221),TODAY()),Einstellungen!$F$13:$F$67)))*N(Mitarbeiter!$E221)/IF(Einstellungen!$C$11="7 Tage",7,5),N('Ist-Stunden'!Y221)+(N(Krankheitstage!AL221)+N(Krankheitstage!AX221))*N($C221))))</f>
        <v/>
      </c>
      <c r="BD221" s="76">
        <f>IF($B221="",0,IF(Einstellungen!$C$10="Ja",MAX(IF(Einstellungen!$C$11="7 Tage",MAX(0,(MIN(DATE(2027,10,0),IF(Mitarbeiter!$D221="",DATE(2027,10,0),Mitarbeiter!$D221),TODAY()))-(MAX(DATE(2027,9,1),Mitarbeiter!$C221))+1),MAX(0,NETWORKDAYS(MAX(DATE(2027,9,1),Mitarbeiter!$C221),MIN(DATE(2027,10,0),IF(Mitarbeiter!$D221="",DATE(2027,10,0),Mitarbeiter!$D221),TODAY()),Einstellungen!$F$13:$F$67)))*N(Mitarbeiter!$E221)/IF(Einstellungen!$C$11="7 Tage",7,5),N('Ist-Stunden'!Z221)),MAX(IF(Einstellungen!$C$11="7 Tage",MAX(0,(MIN(DATE(2027,10,0),IF(Mitarbeiter!$D221="",DATE(2027,10,0),Mitarbeiter!$D221),TODAY()))-(MAX(DATE(2027,9,1),Mitarbeiter!$C221))+1),MAX(0,NETWORKDAYS(MAX(DATE(2027,9,1),Mitarbeiter!$C221),MIN(DATE(2027,10,0),IF(Mitarbeiter!$D221="",DATE(2027,10,0),Mitarbeiter!$D221),TODAY()),Einstellungen!$F$13:$F$67)))*N(Mitarbeiter!$E221)/IF(Einstellungen!$C$11="7 Tage",7,5),N('Ist-Stunden'!Z221)+(N(Krankheitstage!AM221)+N(Krankheitstage!AY221))*N($C221))))</f>
        <v/>
      </c>
      <c r="BE221" s="76">
        <f>IF($B221="",0,IF(Einstellungen!$C$10="Ja",MAX(IF(Einstellungen!$C$11="7 Tage",MAX(0,(MIN(DATE(2027,11,0),IF(Mitarbeiter!$D221="",DATE(2027,11,0),Mitarbeiter!$D221),TODAY()))-(MAX(DATE(2027,10,1),Mitarbeiter!$C221))+1),MAX(0,NETWORKDAYS(MAX(DATE(2027,10,1),Mitarbeiter!$C221),MIN(DATE(2027,11,0),IF(Mitarbeiter!$D221="",DATE(2027,11,0),Mitarbeiter!$D221),TODAY()),Einstellungen!$F$13:$F$67)))*N(Mitarbeiter!$E221)/IF(Einstellungen!$C$11="7 Tage",7,5),N('Ist-Stunden'!AA221)),MAX(IF(Einstellungen!$C$11="7 Tage",MAX(0,(MIN(DATE(2027,11,0),IF(Mitarbeiter!$D221="",DATE(2027,11,0),Mitarbeiter!$D221),TODAY()))-(MAX(DATE(2027,10,1),Mitarbeiter!$C221))+1),MAX(0,NETWORKDAYS(MAX(DATE(2027,10,1),Mitarbeiter!$C221),MIN(DATE(2027,11,0),IF(Mitarbeiter!$D221="",DATE(2027,11,0),Mitarbeiter!$D221),TODAY()),Einstellungen!$F$13:$F$67)))*N(Mitarbeiter!$E221)/IF(Einstellungen!$C$11="7 Tage",7,5),N('Ist-Stunden'!AA221)+(N(Krankheitstage!AN221)+N(Krankheitstage!AZ221))*N($C221))))</f>
        <v/>
      </c>
      <c r="BF221" s="76">
        <f>IF($B221="",0,IF(Einstellungen!$C$10="Ja",MAX(IF(Einstellungen!$C$11="7 Tage",MAX(0,(MIN(DATE(2027,12,0),IF(Mitarbeiter!$D221="",DATE(2027,12,0),Mitarbeiter!$D221),TODAY()))-(MAX(DATE(2027,11,1),Mitarbeiter!$C221))+1),MAX(0,NETWORKDAYS(MAX(DATE(2027,11,1),Mitarbeiter!$C221),MIN(DATE(2027,12,0),IF(Mitarbeiter!$D221="",DATE(2027,12,0),Mitarbeiter!$D221),TODAY()),Einstellungen!$F$13:$F$67)))*N(Mitarbeiter!$E221)/IF(Einstellungen!$C$11="7 Tage",7,5),N('Ist-Stunden'!AB221)),MAX(IF(Einstellungen!$C$11="7 Tage",MAX(0,(MIN(DATE(2027,12,0),IF(Mitarbeiter!$D221="",DATE(2027,12,0),Mitarbeiter!$D221),TODAY()))-(MAX(DATE(2027,11,1),Mitarbeiter!$C221))+1),MAX(0,NETWORKDAYS(MAX(DATE(2027,11,1),Mitarbeiter!$C221),MIN(DATE(2027,12,0),IF(Mitarbeiter!$D221="",DATE(2027,12,0),Mitarbeiter!$D221),TODAY()),Einstellungen!$F$13:$F$67)))*N(Mitarbeiter!$E221)/IF(Einstellungen!$C$11="7 Tage",7,5),N('Ist-Stunden'!AB221)+(N(Krankheitstage!AO221)+N(Krankheitstage!BA221))*N($C221))))</f>
        <v/>
      </c>
      <c r="BG221" s="76">
        <f>IF($B221="",0,IF(Einstellungen!$C$10="Ja",MAX(IF(Einstellungen!$C$11="7 Tage",MAX(0,(MIN(DATE(2027,13,0),IF(Mitarbeiter!$D221="",DATE(2027,13,0),Mitarbeiter!$D221),TODAY()))-(MAX(DATE(2027,12,1),Mitarbeiter!$C221))+1),MAX(0,NETWORKDAYS(MAX(DATE(2027,12,1),Mitarbeiter!$C221),MIN(DATE(2027,13,0),IF(Mitarbeiter!$D221="",DATE(2027,13,0),Mitarbeiter!$D221),TODAY()),Einstellungen!$F$13:$F$67)))*N(Mitarbeiter!$E221)/IF(Einstellungen!$C$11="7 Tage",7,5),N('Ist-Stunden'!AC221)),MAX(IF(Einstellungen!$C$11="7 Tage",MAX(0,(MIN(DATE(2027,13,0),IF(Mitarbeiter!$D221="",DATE(2027,13,0),Mitarbeiter!$D221),TODAY()))-(MAX(DATE(2027,12,1),Mitarbeiter!$C221))+1),MAX(0,NETWORKDAYS(MAX(DATE(2027,12,1),Mitarbeiter!$C221),MIN(DATE(2027,13,0),IF(Mitarbeiter!$D221="",DATE(2027,13,0),Mitarbeiter!$D221),TODAY()),Einstellungen!$F$13:$F$67)))*N(Mitarbeiter!$E221)/IF(Einstellungen!$C$11="7 Tage",7,5),N('Ist-Stunden'!AC221)+(N(Krankheitstage!AP221)+N(Krankheitstage!BB221))*N($C221))))</f>
        <v/>
      </c>
      <c r="BH221" s="76">
        <f>IF($B221="",0,IF(Einstellungen!$C$10="Ja",MAX(IF(Einstellungen!$C$11="7 Tage",MAX(0,(MIN(DATE(2028,2,0),IF(Mitarbeiter!$D221="",DATE(2028,2,0),Mitarbeiter!$D221),TODAY()))-(MAX(DATE(2028,1,1),Mitarbeiter!$C221))+1),MAX(0,NETWORKDAYS(MAX(DATE(2028,1,1),Mitarbeiter!$C221),MIN(DATE(2028,2,0),IF(Mitarbeiter!$D221="",DATE(2028,2,0),Mitarbeiter!$D221),TODAY()),Einstellungen!$F$13:$F$67)))*N(Mitarbeiter!$E221)/IF(Einstellungen!$C$11="7 Tage",7,5),N('Ist-Stunden'!AD221)),MAX(IF(Einstellungen!$C$11="7 Tage",MAX(0,(MIN(DATE(2028,2,0),IF(Mitarbeiter!$D221="",DATE(2028,2,0),Mitarbeiter!$D221),TODAY()))-(MAX(DATE(2028,1,1),Mitarbeiter!$C221))+1),MAX(0,NETWORKDAYS(MAX(DATE(2028,1,1),Mitarbeiter!$C221),MIN(DATE(2028,2,0),IF(Mitarbeiter!$D221="",DATE(2028,2,0),Mitarbeiter!$D221),TODAY()),Einstellungen!$F$13:$F$67)))*N(Mitarbeiter!$E221)/IF(Einstellungen!$C$11="7 Tage",7,5),N('Ist-Stunden'!AD221)+(N(Krankheitstage!BC221)+N(Krankheitstage!BO221))*N($C221))))</f>
        <v/>
      </c>
      <c r="BI221" s="76">
        <f>IF($B221="",0,IF(Einstellungen!$C$10="Ja",MAX(IF(Einstellungen!$C$11="7 Tage",MAX(0,(MIN(DATE(2028,3,0),IF(Mitarbeiter!$D221="",DATE(2028,3,0),Mitarbeiter!$D221),TODAY()))-(MAX(DATE(2028,2,1),Mitarbeiter!$C221))+1),MAX(0,NETWORKDAYS(MAX(DATE(2028,2,1),Mitarbeiter!$C221),MIN(DATE(2028,3,0),IF(Mitarbeiter!$D221="",DATE(2028,3,0),Mitarbeiter!$D221),TODAY()),Einstellungen!$F$13:$F$67)))*N(Mitarbeiter!$E221)/IF(Einstellungen!$C$11="7 Tage",7,5),N('Ist-Stunden'!AE221)),MAX(IF(Einstellungen!$C$11="7 Tage",MAX(0,(MIN(DATE(2028,3,0),IF(Mitarbeiter!$D221="",DATE(2028,3,0),Mitarbeiter!$D221),TODAY()))-(MAX(DATE(2028,2,1),Mitarbeiter!$C221))+1),MAX(0,NETWORKDAYS(MAX(DATE(2028,2,1),Mitarbeiter!$C221),MIN(DATE(2028,3,0),IF(Mitarbeiter!$D221="",DATE(2028,3,0),Mitarbeiter!$D221),TODAY()),Einstellungen!$F$13:$F$67)))*N(Mitarbeiter!$E221)/IF(Einstellungen!$C$11="7 Tage",7,5),N('Ist-Stunden'!AE221)+(N(Krankheitstage!BD221)+N(Krankheitstage!BP221))*N($C221))))</f>
        <v/>
      </c>
      <c r="BJ221" s="76">
        <f>IF($B221="",0,IF(Einstellungen!$C$10="Ja",MAX(IF(Einstellungen!$C$11="7 Tage",MAX(0,(MIN(DATE(2028,4,0),IF(Mitarbeiter!$D221="",DATE(2028,4,0),Mitarbeiter!$D221),TODAY()))-(MAX(DATE(2028,3,1),Mitarbeiter!$C221))+1),MAX(0,NETWORKDAYS(MAX(DATE(2028,3,1),Mitarbeiter!$C221),MIN(DATE(2028,4,0),IF(Mitarbeiter!$D221="",DATE(2028,4,0),Mitarbeiter!$D221),TODAY()),Einstellungen!$F$13:$F$67)))*N(Mitarbeiter!$E221)/IF(Einstellungen!$C$11="7 Tage",7,5),N('Ist-Stunden'!AF221)),MAX(IF(Einstellungen!$C$11="7 Tage",MAX(0,(MIN(DATE(2028,4,0),IF(Mitarbeiter!$D221="",DATE(2028,4,0),Mitarbeiter!$D221),TODAY()))-(MAX(DATE(2028,3,1),Mitarbeiter!$C221))+1),MAX(0,NETWORKDAYS(MAX(DATE(2028,3,1),Mitarbeiter!$C221),MIN(DATE(2028,4,0),IF(Mitarbeiter!$D221="",DATE(2028,4,0),Mitarbeiter!$D221),TODAY()),Einstellungen!$F$13:$F$67)))*N(Mitarbeiter!$E221)/IF(Einstellungen!$C$11="7 Tage",7,5),N('Ist-Stunden'!AF221)+(N(Krankheitstage!BE221)+N(Krankheitstage!BQ221))*N($C221))))</f>
        <v/>
      </c>
      <c r="BK221" s="76">
        <f>IF($B221="",0,IF(Einstellungen!$C$10="Ja",MAX(IF(Einstellungen!$C$11="7 Tage",MAX(0,(MIN(DATE(2028,5,0),IF(Mitarbeiter!$D221="",DATE(2028,5,0),Mitarbeiter!$D221),TODAY()))-(MAX(DATE(2028,4,1),Mitarbeiter!$C221))+1),MAX(0,NETWORKDAYS(MAX(DATE(2028,4,1),Mitarbeiter!$C221),MIN(DATE(2028,5,0),IF(Mitarbeiter!$D221="",DATE(2028,5,0),Mitarbeiter!$D221),TODAY()),Einstellungen!$F$13:$F$67)))*N(Mitarbeiter!$E221)/IF(Einstellungen!$C$11="7 Tage",7,5),N('Ist-Stunden'!AG221)),MAX(IF(Einstellungen!$C$11="7 Tage",MAX(0,(MIN(DATE(2028,5,0),IF(Mitarbeiter!$D221="",DATE(2028,5,0),Mitarbeiter!$D221),TODAY()))-(MAX(DATE(2028,4,1),Mitarbeiter!$C221))+1),MAX(0,NETWORKDAYS(MAX(DATE(2028,4,1),Mitarbeiter!$C221),MIN(DATE(2028,5,0),IF(Mitarbeiter!$D221="",DATE(2028,5,0),Mitarbeiter!$D221),TODAY()),Einstellungen!$F$13:$F$67)))*N(Mitarbeiter!$E221)/IF(Einstellungen!$C$11="7 Tage",7,5),N('Ist-Stunden'!AG221)+(N(Krankheitstage!BF221)+N(Krankheitstage!BR221))*N($C221))))</f>
        <v/>
      </c>
      <c r="BL221" s="76">
        <f>IF($B221="",0,IF(Einstellungen!$C$10="Ja",MAX(IF(Einstellungen!$C$11="7 Tage",MAX(0,(MIN(DATE(2028,6,0),IF(Mitarbeiter!$D221="",DATE(2028,6,0),Mitarbeiter!$D221),TODAY()))-(MAX(DATE(2028,5,1),Mitarbeiter!$C221))+1),MAX(0,NETWORKDAYS(MAX(DATE(2028,5,1),Mitarbeiter!$C221),MIN(DATE(2028,6,0),IF(Mitarbeiter!$D221="",DATE(2028,6,0),Mitarbeiter!$D221),TODAY()),Einstellungen!$F$13:$F$67)))*N(Mitarbeiter!$E221)/IF(Einstellungen!$C$11="7 Tage",7,5),N('Ist-Stunden'!AH221)),MAX(IF(Einstellungen!$C$11="7 Tage",MAX(0,(MIN(DATE(2028,6,0),IF(Mitarbeiter!$D221="",DATE(2028,6,0),Mitarbeiter!$D221),TODAY()))-(MAX(DATE(2028,5,1),Mitarbeiter!$C221))+1),MAX(0,NETWORKDAYS(MAX(DATE(2028,5,1),Mitarbeiter!$C221),MIN(DATE(2028,6,0),IF(Mitarbeiter!$D221="",DATE(2028,6,0),Mitarbeiter!$D221),TODAY()),Einstellungen!$F$13:$F$67)))*N(Mitarbeiter!$E221)/IF(Einstellungen!$C$11="7 Tage",7,5),N('Ist-Stunden'!AH221)+(N(Krankheitstage!BG221)+N(Krankheitstage!BS221))*N($C221))))</f>
        <v/>
      </c>
      <c r="BM221" s="76">
        <f>IF($B221="",0,IF(Einstellungen!$C$10="Ja",MAX(IF(Einstellungen!$C$11="7 Tage",MAX(0,(MIN(DATE(2028,7,0),IF(Mitarbeiter!$D221="",DATE(2028,7,0),Mitarbeiter!$D221),TODAY()))-(MAX(DATE(2028,6,1),Mitarbeiter!$C221))+1),MAX(0,NETWORKDAYS(MAX(DATE(2028,6,1),Mitarbeiter!$C221),MIN(DATE(2028,7,0),IF(Mitarbeiter!$D221="",DATE(2028,7,0),Mitarbeiter!$D221),TODAY()),Einstellungen!$F$13:$F$67)))*N(Mitarbeiter!$E221)/IF(Einstellungen!$C$11="7 Tage",7,5),N('Ist-Stunden'!AI221)),MAX(IF(Einstellungen!$C$11="7 Tage",MAX(0,(MIN(DATE(2028,7,0),IF(Mitarbeiter!$D221="",DATE(2028,7,0),Mitarbeiter!$D221),TODAY()))-(MAX(DATE(2028,6,1),Mitarbeiter!$C221))+1),MAX(0,NETWORKDAYS(MAX(DATE(2028,6,1),Mitarbeiter!$C221),MIN(DATE(2028,7,0),IF(Mitarbeiter!$D221="",DATE(2028,7,0),Mitarbeiter!$D221),TODAY()),Einstellungen!$F$13:$F$67)))*N(Mitarbeiter!$E221)/IF(Einstellungen!$C$11="7 Tage",7,5),N('Ist-Stunden'!AI221)+(N(Krankheitstage!BH221)+N(Krankheitstage!BT221))*N($C221))))</f>
        <v/>
      </c>
      <c r="BN221" s="76">
        <f>IF($B221="",0,IF(Einstellungen!$C$10="Ja",MAX(IF(Einstellungen!$C$11="7 Tage",MAX(0,(MIN(DATE(2028,8,0),IF(Mitarbeiter!$D221="",DATE(2028,8,0),Mitarbeiter!$D221),TODAY()))-(MAX(DATE(2028,7,1),Mitarbeiter!$C221))+1),MAX(0,NETWORKDAYS(MAX(DATE(2028,7,1),Mitarbeiter!$C221),MIN(DATE(2028,8,0),IF(Mitarbeiter!$D221="",DATE(2028,8,0),Mitarbeiter!$D221),TODAY()),Einstellungen!$F$13:$F$67)))*N(Mitarbeiter!$E221)/IF(Einstellungen!$C$11="7 Tage",7,5),N('Ist-Stunden'!AJ221)),MAX(IF(Einstellungen!$C$11="7 Tage",MAX(0,(MIN(DATE(2028,8,0),IF(Mitarbeiter!$D221="",DATE(2028,8,0),Mitarbeiter!$D221),TODAY()))-(MAX(DATE(2028,7,1),Mitarbeiter!$C221))+1),MAX(0,NETWORKDAYS(MAX(DATE(2028,7,1),Mitarbeiter!$C221),MIN(DATE(2028,8,0),IF(Mitarbeiter!$D221="",DATE(2028,8,0),Mitarbeiter!$D221),TODAY()),Einstellungen!$F$13:$F$67)))*N(Mitarbeiter!$E221)/IF(Einstellungen!$C$11="7 Tage",7,5),N('Ist-Stunden'!AJ221)+(N(Krankheitstage!BI221)+N(Krankheitstage!BU221))*N($C221))))</f>
        <v/>
      </c>
      <c r="BO221" s="76">
        <f>IF($B221="",0,IF(Einstellungen!$C$10="Ja",MAX(IF(Einstellungen!$C$11="7 Tage",MAX(0,(MIN(DATE(2028,9,0),IF(Mitarbeiter!$D221="",DATE(2028,9,0),Mitarbeiter!$D221),TODAY()))-(MAX(DATE(2028,8,1),Mitarbeiter!$C221))+1),MAX(0,NETWORKDAYS(MAX(DATE(2028,8,1),Mitarbeiter!$C221),MIN(DATE(2028,9,0),IF(Mitarbeiter!$D221="",DATE(2028,9,0),Mitarbeiter!$D221),TODAY()),Einstellungen!$F$13:$F$67)))*N(Mitarbeiter!$E221)/IF(Einstellungen!$C$11="7 Tage",7,5),N('Ist-Stunden'!AK221)),MAX(IF(Einstellungen!$C$11="7 Tage",MAX(0,(MIN(DATE(2028,9,0),IF(Mitarbeiter!$D221="",DATE(2028,9,0),Mitarbeiter!$D221),TODAY()))-(MAX(DATE(2028,8,1),Mitarbeiter!$C221))+1),MAX(0,NETWORKDAYS(MAX(DATE(2028,8,1),Mitarbeiter!$C221),MIN(DATE(2028,9,0),IF(Mitarbeiter!$D221="",DATE(2028,9,0),Mitarbeiter!$D221),TODAY()),Einstellungen!$F$13:$F$67)))*N(Mitarbeiter!$E221)/IF(Einstellungen!$C$11="7 Tage",7,5),N('Ist-Stunden'!AK221)+(N(Krankheitstage!BJ221)+N(Krankheitstage!BV221))*N($C221))))</f>
        <v/>
      </c>
      <c r="BP221" s="76">
        <f>IF($B221="",0,IF(Einstellungen!$C$10="Ja",MAX(IF(Einstellungen!$C$11="7 Tage",MAX(0,(MIN(DATE(2028,10,0),IF(Mitarbeiter!$D221="",DATE(2028,10,0),Mitarbeiter!$D221),TODAY()))-(MAX(DATE(2028,9,1),Mitarbeiter!$C221))+1),MAX(0,NETWORKDAYS(MAX(DATE(2028,9,1),Mitarbeiter!$C221),MIN(DATE(2028,10,0),IF(Mitarbeiter!$D221="",DATE(2028,10,0),Mitarbeiter!$D221),TODAY()),Einstellungen!$F$13:$F$67)))*N(Mitarbeiter!$E221)/IF(Einstellungen!$C$11="7 Tage",7,5),N('Ist-Stunden'!AL221)),MAX(IF(Einstellungen!$C$11="7 Tage",MAX(0,(MIN(DATE(2028,10,0),IF(Mitarbeiter!$D221="",DATE(2028,10,0),Mitarbeiter!$D221),TODAY()))-(MAX(DATE(2028,9,1),Mitarbeiter!$C221))+1),MAX(0,NETWORKDAYS(MAX(DATE(2028,9,1),Mitarbeiter!$C221),MIN(DATE(2028,10,0),IF(Mitarbeiter!$D221="",DATE(2028,10,0),Mitarbeiter!$D221),TODAY()),Einstellungen!$F$13:$F$67)))*N(Mitarbeiter!$E221)/IF(Einstellungen!$C$11="7 Tage",7,5),N('Ist-Stunden'!AL221)+(N(Krankheitstage!BK221)+N(Krankheitstage!BW221))*N($C221))))</f>
        <v/>
      </c>
      <c r="BQ221" s="76">
        <f>IF($B221="",0,IF(Einstellungen!$C$10="Ja",MAX(IF(Einstellungen!$C$11="7 Tage",MAX(0,(MIN(DATE(2028,11,0),IF(Mitarbeiter!$D221="",DATE(2028,11,0),Mitarbeiter!$D221),TODAY()))-(MAX(DATE(2028,10,1),Mitarbeiter!$C221))+1),MAX(0,NETWORKDAYS(MAX(DATE(2028,10,1),Mitarbeiter!$C221),MIN(DATE(2028,11,0),IF(Mitarbeiter!$D221="",DATE(2028,11,0),Mitarbeiter!$D221),TODAY()),Einstellungen!$F$13:$F$67)))*N(Mitarbeiter!$E221)/IF(Einstellungen!$C$11="7 Tage",7,5),N('Ist-Stunden'!AM221)),MAX(IF(Einstellungen!$C$11="7 Tage",MAX(0,(MIN(DATE(2028,11,0),IF(Mitarbeiter!$D221="",DATE(2028,11,0),Mitarbeiter!$D221),TODAY()))-(MAX(DATE(2028,10,1),Mitarbeiter!$C221))+1),MAX(0,NETWORKDAYS(MAX(DATE(2028,10,1),Mitarbeiter!$C221),MIN(DATE(2028,11,0),IF(Mitarbeiter!$D221="",DATE(2028,11,0),Mitarbeiter!$D221),TODAY()),Einstellungen!$F$13:$F$67)))*N(Mitarbeiter!$E221)/IF(Einstellungen!$C$11="7 Tage",7,5),N('Ist-Stunden'!AM221)+(N(Krankheitstage!BL221)+N(Krankheitstage!BX221))*N($C221))))</f>
        <v/>
      </c>
      <c r="BR221" s="76">
        <f>IF($B221="",0,IF(Einstellungen!$C$10="Ja",MAX(IF(Einstellungen!$C$11="7 Tage",MAX(0,(MIN(DATE(2028,12,0),IF(Mitarbeiter!$D221="",DATE(2028,12,0),Mitarbeiter!$D221),TODAY()))-(MAX(DATE(2028,11,1),Mitarbeiter!$C221))+1),MAX(0,NETWORKDAYS(MAX(DATE(2028,11,1),Mitarbeiter!$C221),MIN(DATE(2028,12,0),IF(Mitarbeiter!$D221="",DATE(2028,12,0),Mitarbeiter!$D221),TODAY()),Einstellungen!$F$13:$F$67)))*N(Mitarbeiter!$E221)/IF(Einstellungen!$C$11="7 Tage",7,5),N('Ist-Stunden'!AN221)),MAX(IF(Einstellungen!$C$11="7 Tage",MAX(0,(MIN(DATE(2028,12,0),IF(Mitarbeiter!$D221="",DATE(2028,12,0),Mitarbeiter!$D221),TODAY()))-(MAX(DATE(2028,11,1),Mitarbeiter!$C221))+1),MAX(0,NETWORKDAYS(MAX(DATE(2028,11,1),Mitarbeiter!$C221),MIN(DATE(2028,12,0),IF(Mitarbeiter!$D221="",DATE(2028,12,0),Mitarbeiter!$D221),TODAY()),Einstellungen!$F$13:$F$67)))*N(Mitarbeiter!$E221)/IF(Einstellungen!$C$11="7 Tage",7,5),N('Ist-Stunden'!AN221)+(N(Krankheitstage!BM221)+N(Krankheitstage!BY221))*N($C221))))</f>
        <v/>
      </c>
      <c r="BS221" s="76">
        <f>IF($B221="",0,IF(Einstellungen!$C$10="Ja",MAX(IF(Einstellungen!$C$11="7 Tage",MAX(0,(MIN(DATE(2028,13,0),IF(Mitarbeiter!$D221="",DATE(2028,13,0),Mitarbeiter!$D221),TODAY()))-(MAX(DATE(2028,12,1),Mitarbeiter!$C221))+1),MAX(0,NETWORKDAYS(MAX(DATE(2028,12,1),Mitarbeiter!$C221),MIN(DATE(2028,13,0),IF(Mitarbeiter!$D221="",DATE(2028,13,0),Mitarbeiter!$D221),TODAY()),Einstellungen!$F$13:$F$67)))*N(Mitarbeiter!$E221)/IF(Einstellungen!$C$11="7 Tage",7,5),N('Ist-Stunden'!AO221)),MAX(IF(Einstellungen!$C$11="7 Tage",MAX(0,(MIN(DATE(2028,13,0),IF(Mitarbeiter!$D221="",DATE(2028,13,0),Mitarbeiter!$D221),TODAY()))-(MAX(DATE(2028,12,1),Mitarbeiter!$C221))+1),MAX(0,NETWORKDAYS(MAX(DATE(2028,12,1),Mitarbeiter!$C221),MIN(DATE(2028,13,0),IF(Mitarbeiter!$D221="",DATE(2028,13,0),Mitarbeiter!$D221),TODAY()),Einstellungen!$F$13:$F$67)))*N(Mitarbeiter!$E221)/IF(Einstellungen!$C$11="7 Tage",7,5),N('Ist-Stunden'!AO221)+(N(Krankheitstage!BN221)+N(Krankheitstage!BZ221))*N($C221))))</f>
        <v/>
      </c>
      <c r="BT221" s="76">
        <f>IF($B221="",0,IF(Einstellungen!$C$10="Ja",MAX(IF(Einstellungen!$C$11="7 Tage",MAX(0,(MIN(DATE(2029,2,0),IF(Mitarbeiter!$D221="",DATE(2029,2,0),Mitarbeiter!$D221),TODAY()))-(MAX(DATE(2029,1,1),Mitarbeiter!$C221))+1),MAX(0,NETWORKDAYS(MAX(DATE(2029,1,1),Mitarbeiter!$C221),MIN(DATE(2029,2,0),IF(Mitarbeiter!$D221="",DATE(2029,2,0),Mitarbeiter!$D221),TODAY()),Einstellungen!$F$13:$F$67)))*N(Mitarbeiter!$E221)/IF(Einstellungen!$C$11="7 Tage",7,5),N('Ist-Stunden'!AP221)),MAX(IF(Einstellungen!$C$11="7 Tage",MAX(0,(MIN(DATE(2029,2,0),IF(Mitarbeiter!$D221="",DATE(2029,2,0),Mitarbeiter!$D221),TODAY()))-(MAX(DATE(2029,1,1),Mitarbeiter!$C221))+1),MAX(0,NETWORKDAYS(MAX(DATE(2029,1,1),Mitarbeiter!$C221),MIN(DATE(2029,2,0),IF(Mitarbeiter!$D221="",DATE(2029,2,0),Mitarbeiter!$D221),TODAY()),Einstellungen!$F$13:$F$67)))*N(Mitarbeiter!$E221)/IF(Einstellungen!$C$11="7 Tage",7,5),N('Ist-Stunden'!AP221)+(N(Krankheitstage!CA221)+N(Krankheitstage!CM221))*N($C221))))</f>
        <v/>
      </c>
      <c r="BU221" s="76">
        <f>IF($B221="",0,IF(Einstellungen!$C$10="Ja",MAX(IF(Einstellungen!$C$11="7 Tage",MAX(0,(MIN(DATE(2029,3,0),IF(Mitarbeiter!$D221="",DATE(2029,3,0),Mitarbeiter!$D221),TODAY()))-(MAX(DATE(2029,2,1),Mitarbeiter!$C221))+1),MAX(0,NETWORKDAYS(MAX(DATE(2029,2,1),Mitarbeiter!$C221),MIN(DATE(2029,3,0),IF(Mitarbeiter!$D221="",DATE(2029,3,0),Mitarbeiter!$D221),TODAY()),Einstellungen!$F$13:$F$67)))*N(Mitarbeiter!$E221)/IF(Einstellungen!$C$11="7 Tage",7,5),N('Ist-Stunden'!AQ221)),MAX(IF(Einstellungen!$C$11="7 Tage",MAX(0,(MIN(DATE(2029,3,0),IF(Mitarbeiter!$D221="",DATE(2029,3,0),Mitarbeiter!$D221),TODAY()))-(MAX(DATE(2029,2,1),Mitarbeiter!$C221))+1),MAX(0,NETWORKDAYS(MAX(DATE(2029,2,1),Mitarbeiter!$C221),MIN(DATE(2029,3,0),IF(Mitarbeiter!$D221="",DATE(2029,3,0),Mitarbeiter!$D221),TODAY()),Einstellungen!$F$13:$F$67)))*N(Mitarbeiter!$E221)/IF(Einstellungen!$C$11="7 Tage",7,5),N('Ist-Stunden'!AQ221)+(N(Krankheitstage!CB221)+N(Krankheitstage!CN221))*N($C221))))</f>
        <v/>
      </c>
      <c r="BV221" s="76">
        <f>IF($B221="",0,IF(Einstellungen!$C$10="Ja",MAX(IF(Einstellungen!$C$11="7 Tage",MAX(0,(MIN(DATE(2029,4,0),IF(Mitarbeiter!$D221="",DATE(2029,4,0),Mitarbeiter!$D221),TODAY()))-(MAX(DATE(2029,3,1),Mitarbeiter!$C221))+1),MAX(0,NETWORKDAYS(MAX(DATE(2029,3,1),Mitarbeiter!$C221),MIN(DATE(2029,4,0),IF(Mitarbeiter!$D221="",DATE(2029,4,0),Mitarbeiter!$D221),TODAY()),Einstellungen!$F$13:$F$67)))*N(Mitarbeiter!$E221)/IF(Einstellungen!$C$11="7 Tage",7,5),N('Ist-Stunden'!AR221)),MAX(IF(Einstellungen!$C$11="7 Tage",MAX(0,(MIN(DATE(2029,4,0),IF(Mitarbeiter!$D221="",DATE(2029,4,0),Mitarbeiter!$D221),TODAY()))-(MAX(DATE(2029,3,1),Mitarbeiter!$C221))+1),MAX(0,NETWORKDAYS(MAX(DATE(2029,3,1),Mitarbeiter!$C221),MIN(DATE(2029,4,0),IF(Mitarbeiter!$D221="",DATE(2029,4,0),Mitarbeiter!$D221),TODAY()),Einstellungen!$F$13:$F$67)))*N(Mitarbeiter!$E221)/IF(Einstellungen!$C$11="7 Tage",7,5),N('Ist-Stunden'!AR221)+(N(Krankheitstage!CC221)+N(Krankheitstage!CO221))*N($C221))))</f>
        <v/>
      </c>
      <c r="BW221" s="76">
        <f>IF($B221="",0,IF(Einstellungen!$C$10="Ja",MAX(IF(Einstellungen!$C$11="7 Tage",MAX(0,(MIN(DATE(2029,5,0),IF(Mitarbeiter!$D221="",DATE(2029,5,0),Mitarbeiter!$D221),TODAY()))-(MAX(DATE(2029,4,1),Mitarbeiter!$C221))+1),MAX(0,NETWORKDAYS(MAX(DATE(2029,4,1),Mitarbeiter!$C221),MIN(DATE(2029,5,0),IF(Mitarbeiter!$D221="",DATE(2029,5,0),Mitarbeiter!$D221),TODAY()),Einstellungen!$F$13:$F$67)))*N(Mitarbeiter!$E221)/IF(Einstellungen!$C$11="7 Tage",7,5),N('Ist-Stunden'!AS221)),MAX(IF(Einstellungen!$C$11="7 Tage",MAX(0,(MIN(DATE(2029,5,0),IF(Mitarbeiter!$D221="",DATE(2029,5,0),Mitarbeiter!$D221),TODAY()))-(MAX(DATE(2029,4,1),Mitarbeiter!$C221))+1),MAX(0,NETWORKDAYS(MAX(DATE(2029,4,1),Mitarbeiter!$C221),MIN(DATE(2029,5,0),IF(Mitarbeiter!$D221="",DATE(2029,5,0),Mitarbeiter!$D221),TODAY()),Einstellungen!$F$13:$F$67)))*N(Mitarbeiter!$E221)/IF(Einstellungen!$C$11="7 Tage",7,5),N('Ist-Stunden'!AS221)+(N(Krankheitstage!CD221)+N(Krankheitstage!CP221))*N($C221))))</f>
        <v/>
      </c>
      <c r="BX221" s="76">
        <f>IF($B221="",0,IF(Einstellungen!$C$10="Ja",MAX(IF(Einstellungen!$C$11="7 Tage",MAX(0,(MIN(DATE(2029,6,0),IF(Mitarbeiter!$D221="",DATE(2029,6,0),Mitarbeiter!$D221),TODAY()))-(MAX(DATE(2029,5,1),Mitarbeiter!$C221))+1),MAX(0,NETWORKDAYS(MAX(DATE(2029,5,1),Mitarbeiter!$C221),MIN(DATE(2029,6,0),IF(Mitarbeiter!$D221="",DATE(2029,6,0),Mitarbeiter!$D221),TODAY()),Einstellungen!$F$13:$F$67)))*N(Mitarbeiter!$E221)/IF(Einstellungen!$C$11="7 Tage",7,5),N('Ist-Stunden'!AT221)),MAX(IF(Einstellungen!$C$11="7 Tage",MAX(0,(MIN(DATE(2029,6,0),IF(Mitarbeiter!$D221="",DATE(2029,6,0),Mitarbeiter!$D221),TODAY()))-(MAX(DATE(2029,5,1),Mitarbeiter!$C221))+1),MAX(0,NETWORKDAYS(MAX(DATE(2029,5,1),Mitarbeiter!$C221),MIN(DATE(2029,6,0),IF(Mitarbeiter!$D221="",DATE(2029,6,0),Mitarbeiter!$D221),TODAY()),Einstellungen!$F$13:$F$67)))*N(Mitarbeiter!$E221)/IF(Einstellungen!$C$11="7 Tage",7,5),N('Ist-Stunden'!AT221)+(N(Krankheitstage!CE221)+N(Krankheitstage!CQ221))*N($C221))))</f>
        <v/>
      </c>
      <c r="BY221" s="76">
        <f>IF($B221="",0,IF(Einstellungen!$C$10="Ja",MAX(IF(Einstellungen!$C$11="7 Tage",MAX(0,(MIN(DATE(2029,7,0),IF(Mitarbeiter!$D221="",DATE(2029,7,0),Mitarbeiter!$D221),TODAY()))-(MAX(DATE(2029,6,1),Mitarbeiter!$C221))+1),MAX(0,NETWORKDAYS(MAX(DATE(2029,6,1),Mitarbeiter!$C221),MIN(DATE(2029,7,0),IF(Mitarbeiter!$D221="",DATE(2029,7,0),Mitarbeiter!$D221),TODAY()),Einstellungen!$F$13:$F$67)))*N(Mitarbeiter!$E221)/IF(Einstellungen!$C$11="7 Tage",7,5),N('Ist-Stunden'!AU221)),MAX(IF(Einstellungen!$C$11="7 Tage",MAX(0,(MIN(DATE(2029,7,0),IF(Mitarbeiter!$D221="",DATE(2029,7,0),Mitarbeiter!$D221),TODAY()))-(MAX(DATE(2029,6,1),Mitarbeiter!$C221))+1),MAX(0,NETWORKDAYS(MAX(DATE(2029,6,1),Mitarbeiter!$C221),MIN(DATE(2029,7,0),IF(Mitarbeiter!$D221="",DATE(2029,7,0),Mitarbeiter!$D221),TODAY()),Einstellungen!$F$13:$F$67)))*N(Mitarbeiter!$E221)/IF(Einstellungen!$C$11="7 Tage",7,5),N('Ist-Stunden'!AU221)+(N(Krankheitstage!CF221)+N(Krankheitstage!CR221))*N($C221))))</f>
        <v/>
      </c>
      <c r="BZ221" s="76">
        <f>IF($B221="",0,IF(Einstellungen!$C$10="Ja",MAX(IF(Einstellungen!$C$11="7 Tage",MAX(0,(MIN(DATE(2029,8,0),IF(Mitarbeiter!$D221="",DATE(2029,8,0),Mitarbeiter!$D221),TODAY()))-(MAX(DATE(2029,7,1),Mitarbeiter!$C221))+1),MAX(0,NETWORKDAYS(MAX(DATE(2029,7,1),Mitarbeiter!$C221),MIN(DATE(2029,8,0),IF(Mitarbeiter!$D221="",DATE(2029,8,0),Mitarbeiter!$D221),TODAY()),Einstellungen!$F$13:$F$67)))*N(Mitarbeiter!$E221)/IF(Einstellungen!$C$11="7 Tage",7,5),N('Ist-Stunden'!AV221)),MAX(IF(Einstellungen!$C$11="7 Tage",MAX(0,(MIN(DATE(2029,8,0),IF(Mitarbeiter!$D221="",DATE(2029,8,0),Mitarbeiter!$D221),TODAY()))-(MAX(DATE(2029,7,1),Mitarbeiter!$C221))+1),MAX(0,NETWORKDAYS(MAX(DATE(2029,7,1),Mitarbeiter!$C221),MIN(DATE(2029,8,0),IF(Mitarbeiter!$D221="",DATE(2029,8,0),Mitarbeiter!$D221),TODAY()),Einstellungen!$F$13:$F$67)))*N(Mitarbeiter!$E221)/IF(Einstellungen!$C$11="7 Tage",7,5),N('Ist-Stunden'!AV221)+(N(Krankheitstage!CG221)+N(Krankheitstage!CS221))*N($C221))))</f>
        <v/>
      </c>
      <c r="CA221" s="76">
        <f>IF($B221="",0,IF(Einstellungen!$C$10="Ja",MAX(IF(Einstellungen!$C$11="7 Tage",MAX(0,(MIN(DATE(2029,9,0),IF(Mitarbeiter!$D221="",DATE(2029,9,0),Mitarbeiter!$D221),TODAY()))-(MAX(DATE(2029,8,1),Mitarbeiter!$C221))+1),MAX(0,NETWORKDAYS(MAX(DATE(2029,8,1),Mitarbeiter!$C221),MIN(DATE(2029,9,0),IF(Mitarbeiter!$D221="",DATE(2029,9,0),Mitarbeiter!$D221),TODAY()),Einstellungen!$F$13:$F$67)))*N(Mitarbeiter!$E221)/IF(Einstellungen!$C$11="7 Tage",7,5),N('Ist-Stunden'!AW221)),MAX(IF(Einstellungen!$C$11="7 Tage",MAX(0,(MIN(DATE(2029,9,0),IF(Mitarbeiter!$D221="",DATE(2029,9,0),Mitarbeiter!$D221),TODAY()))-(MAX(DATE(2029,8,1),Mitarbeiter!$C221))+1),MAX(0,NETWORKDAYS(MAX(DATE(2029,8,1),Mitarbeiter!$C221),MIN(DATE(2029,9,0),IF(Mitarbeiter!$D221="",DATE(2029,9,0),Mitarbeiter!$D221),TODAY()),Einstellungen!$F$13:$F$67)))*N(Mitarbeiter!$E221)/IF(Einstellungen!$C$11="7 Tage",7,5),N('Ist-Stunden'!AW221)+(N(Krankheitstage!CH221)+N(Krankheitstage!CT221))*N($C221))))</f>
        <v/>
      </c>
      <c r="CB221" s="76">
        <f>IF($B221="",0,IF(Einstellungen!$C$10="Ja",MAX(IF(Einstellungen!$C$11="7 Tage",MAX(0,(MIN(DATE(2029,10,0),IF(Mitarbeiter!$D221="",DATE(2029,10,0),Mitarbeiter!$D221),TODAY()))-(MAX(DATE(2029,9,1),Mitarbeiter!$C221))+1),MAX(0,NETWORKDAYS(MAX(DATE(2029,9,1),Mitarbeiter!$C221),MIN(DATE(2029,10,0),IF(Mitarbeiter!$D221="",DATE(2029,10,0),Mitarbeiter!$D221),TODAY()),Einstellungen!$F$13:$F$67)))*N(Mitarbeiter!$E221)/IF(Einstellungen!$C$11="7 Tage",7,5),N('Ist-Stunden'!AX221)),MAX(IF(Einstellungen!$C$11="7 Tage",MAX(0,(MIN(DATE(2029,10,0),IF(Mitarbeiter!$D221="",DATE(2029,10,0),Mitarbeiter!$D221),TODAY()))-(MAX(DATE(2029,9,1),Mitarbeiter!$C221))+1),MAX(0,NETWORKDAYS(MAX(DATE(2029,9,1),Mitarbeiter!$C221),MIN(DATE(2029,10,0),IF(Mitarbeiter!$D221="",DATE(2029,10,0),Mitarbeiter!$D221),TODAY()),Einstellungen!$F$13:$F$67)))*N(Mitarbeiter!$E221)/IF(Einstellungen!$C$11="7 Tage",7,5),N('Ist-Stunden'!AX221)+(N(Krankheitstage!CI221)+N(Krankheitstage!CU221))*N($C221))))</f>
        <v/>
      </c>
      <c r="CC221" s="76">
        <f>IF($B221="",0,IF(Einstellungen!$C$10="Ja",MAX(IF(Einstellungen!$C$11="7 Tage",MAX(0,(MIN(DATE(2029,11,0),IF(Mitarbeiter!$D221="",DATE(2029,11,0),Mitarbeiter!$D221),TODAY()))-(MAX(DATE(2029,10,1),Mitarbeiter!$C221))+1),MAX(0,NETWORKDAYS(MAX(DATE(2029,10,1),Mitarbeiter!$C221),MIN(DATE(2029,11,0),IF(Mitarbeiter!$D221="",DATE(2029,11,0),Mitarbeiter!$D221),TODAY()),Einstellungen!$F$13:$F$67)))*N(Mitarbeiter!$E221)/IF(Einstellungen!$C$11="7 Tage",7,5),N('Ist-Stunden'!AY221)),MAX(IF(Einstellungen!$C$11="7 Tage",MAX(0,(MIN(DATE(2029,11,0),IF(Mitarbeiter!$D221="",DATE(2029,11,0),Mitarbeiter!$D221),TODAY()))-(MAX(DATE(2029,10,1),Mitarbeiter!$C221))+1),MAX(0,NETWORKDAYS(MAX(DATE(2029,10,1),Mitarbeiter!$C221),MIN(DATE(2029,11,0),IF(Mitarbeiter!$D221="",DATE(2029,11,0),Mitarbeiter!$D221),TODAY()),Einstellungen!$F$13:$F$67)))*N(Mitarbeiter!$E221)/IF(Einstellungen!$C$11="7 Tage",7,5),N('Ist-Stunden'!AY221)+(N(Krankheitstage!CJ221)+N(Krankheitstage!CV221))*N($C221))))</f>
        <v/>
      </c>
      <c r="CD221" s="76">
        <f>IF($B221="",0,IF(Einstellungen!$C$10="Ja",MAX(IF(Einstellungen!$C$11="7 Tage",MAX(0,(MIN(DATE(2029,12,0),IF(Mitarbeiter!$D221="",DATE(2029,12,0),Mitarbeiter!$D221),TODAY()))-(MAX(DATE(2029,11,1),Mitarbeiter!$C221))+1),MAX(0,NETWORKDAYS(MAX(DATE(2029,11,1),Mitarbeiter!$C221),MIN(DATE(2029,12,0),IF(Mitarbeiter!$D221="",DATE(2029,12,0),Mitarbeiter!$D221),TODAY()),Einstellungen!$F$13:$F$67)))*N(Mitarbeiter!$E221)/IF(Einstellungen!$C$11="7 Tage",7,5),N('Ist-Stunden'!AZ221)),MAX(IF(Einstellungen!$C$11="7 Tage",MAX(0,(MIN(DATE(2029,12,0),IF(Mitarbeiter!$D221="",DATE(2029,12,0),Mitarbeiter!$D221),TODAY()))-(MAX(DATE(2029,11,1),Mitarbeiter!$C221))+1),MAX(0,NETWORKDAYS(MAX(DATE(2029,11,1),Mitarbeiter!$C221),MIN(DATE(2029,12,0),IF(Mitarbeiter!$D221="",DATE(2029,12,0),Mitarbeiter!$D221),TODAY()),Einstellungen!$F$13:$F$67)))*N(Mitarbeiter!$E221)/IF(Einstellungen!$C$11="7 Tage",7,5),N('Ist-Stunden'!AZ221)+(N(Krankheitstage!CK221)+N(Krankheitstage!CW221))*N($C221))))</f>
        <v/>
      </c>
      <c r="CE221" s="76">
        <f>IF($B221="",0,IF(Einstellungen!$C$10="Ja",MAX(IF(Einstellungen!$C$11="7 Tage",MAX(0,(MIN(DATE(2029,13,0),IF(Mitarbeiter!$D221="",DATE(2029,13,0),Mitarbeiter!$D221),TODAY()))-(MAX(DATE(2029,12,1),Mitarbeiter!$C221))+1),MAX(0,NETWORKDAYS(MAX(DATE(2029,12,1),Mitarbeiter!$C221),MIN(DATE(2029,13,0),IF(Mitarbeiter!$D221="",DATE(2029,13,0),Mitarbeiter!$D221),TODAY()),Einstellungen!$F$13:$F$67)))*N(Mitarbeiter!$E221)/IF(Einstellungen!$C$11="7 Tage",7,5),N('Ist-Stunden'!BA221)),MAX(IF(Einstellungen!$C$11="7 Tage",MAX(0,(MIN(DATE(2029,13,0),IF(Mitarbeiter!$D221="",DATE(2029,13,0),Mitarbeiter!$D221),TODAY()))-(MAX(DATE(2029,12,1),Mitarbeiter!$C221))+1),MAX(0,NETWORKDAYS(MAX(DATE(2029,12,1),Mitarbeiter!$C221),MIN(DATE(2029,13,0),IF(Mitarbeiter!$D221="",DATE(2029,13,0),Mitarbeiter!$D221),TODAY()),Einstellungen!$F$13:$F$67)))*N(Mitarbeiter!$E221)/IF(Einstellungen!$C$11="7 Tage",7,5),N('Ist-Stunden'!BA221)+(N(Krankheitstage!CL221)+N(Krankheitstage!CX221))*N($C221))))</f>
        <v/>
      </c>
      <c r="CF221" s="76">
        <f>IF($B221="",0,IF(Einstellungen!$C$10="Ja",MAX(IF(Einstellungen!$C$11="7 Tage",MAX(0,(MIN(DATE(2030,2,0),IF(Mitarbeiter!$D221="",DATE(2030,2,0),Mitarbeiter!$D221),TODAY()))-(MAX(DATE(2030,1,1),Mitarbeiter!$C221))+1),MAX(0,NETWORKDAYS(MAX(DATE(2030,1,1),Mitarbeiter!$C221),MIN(DATE(2030,2,0),IF(Mitarbeiter!$D221="",DATE(2030,2,0),Mitarbeiter!$D221),TODAY()),Einstellungen!$F$13:$F$67)))*N(Mitarbeiter!$E221)/IF(Einstellungen!$C$11="7 Tage",7,5),N('Ist-Stunden'!BB221)),MAX(IF(Einstellungen!$C$11="7 Tage",MAX(0,(MIN(DATE(2030,2,0),IF(Mitarbeiter!$D221="",DATE(2030,2,0),Mitarbeiter!$D221),TODAY()))-(MAX(DATE(2030,1,1),Mitarbeiter!$C221))+1),MAX(0,NETWORKDAYS(MAX(DATE(2030,1,1),Mitarbeiter!$C221),MIN(DATE(2030,2,0),IF(Mitarbeiter!$D221="",DATE(2030,2,0),Mitarbeiter!$D221),TODAY()),Einstellungen!$F$13:$F$67)))*N(Mitarbeiter!$E221)/IF(Einstellungen!$C$11="7 Tage",7,5),N('Ist-Stunden'!BB221)+(N(Krankheitstage!CY221)+N(Krankheitstage!DK221))*N($C221))))</f>
        <v/>
      </c>
      <c r="CG221" s="76">
        <f>IF($B221="",0,IF(Einstellungen!$C$10="Ja",MAX(IF(Einstellungen!$C$11="7 Tage",MAX(0,(MIN(DATE(2030,3,0),IF(Mitarbeiter!$D221="",DATE(2030,3,0),Mitarbeiter!$D221),TODAY()))-(MAX(DATE(2030,2,1),Mitarbeiter!$C221))+1),MAX(0,NETWORKDAYS(MAX(DATE(2030,2,1),Mitarbeiter!$C221),MIN(DATE(2030,3,0),IF(Mitarbeiter!$D221="",DATE(2030,3,0),Mitarbeiter!$D221),TODAY()),Einstellungen!$F$13:$F$67)))*N(Mitarbeiter!$E221)/IF(Einstellungen!$C$11="7 Tage",7,5),N('Ist-Stunden'!BC221)),MAX(IF(Einstellungen!$C$11="7 Tage",MAX(0,(MIN(DATE(2030,3,0),IF(Mitarbeiter!$D221="",DATE(2030,3,0),Mitarbeiter!$D221),TODAY()))-(MAX(DATE(2030,2,1),Mitarbeiter!$C221))+1),MAX(0,NETWORKDAYS(MAX(DATE(2030,2,1),Mitarbeiter!$C221),MIN(DATE(2030,3,0),IF(Mitarbeiter!$D221="",DATE(2030,3,0),Mitarbeiter!$D221),TODAY()),Einstellungen!$F$13:$F$67)))*N(Mitarbeiter!$E221)/IF(Einstellungen!$C$11="7 Tage",7,5),N('Ist-Stunden'!BC221)+(N(Krankheitstage!CZ221)+N(Krankheitstage!DL221))*N($C221))))</f>
        <v/>
      </c>
      <c r="CH221" s="76">
        <f>IF($B221="",0,IF(Einstellungen!$C$10="Ja",MAX(IF(Einstellungen!$C$11="7 Tage",MAX(0,(MIN(DATE(2030,4,0),IF(Mitarbeiter!$D221="",DATE(2030,4,0),Mitarbeiter!$D221),TODAY()))-(MAX(DATE(2030,3,1),Mitarbeiter!$C221))+1),MAX(0,NETWORKDAYS(MAX(DATE(2030,3,1),Mitarbeiter!$C221),MIN(DATE(2030,4,0),IF(Mitarbeiter!$D221="",DATE(2030,4,0),Mitarbeiter!$D221),TODAY()),Einstellungen!$F$13:$F$67)))*N(Mitarbeiter!$E221)/IF(Einstellungen!$C$11="7 Tage",7,5),N('Ist-Stunden'!BD221)),MAX(IF(Einstellungen!$C$11="7 Tage",MAX(0,(MIN(DATE(2030,4,0),IF(Mitarbeiter!$D221="",DATE(2030,4,0),Mitarbeiter!$D221),TODAY()))-(MAX(DATE(2030,3,1),Mitarbeiter!$C221))+1),MAX(0,NETWORKDAYS(MAX(DATE(2030,3,1),Mitarbeiter!$C221),MIN(DATE(2030,4,0),IF(Mitarbeiter!$D221="",DATE(2030,4,0),Mitarbeiter!$D221),TODAY()),Einstellungen!$F$13:$F$67)))*N(Mitarbeiter!$E221)/IF(Einstellungen!$C$11="7 Tage",7,5),N('Ist-Stunden'!BD221)+(N(Krankheitstage!DA221)+N(Krankheitstage!DM221))*N($C221))))</f>
        <v/>
      </c>
      <c r="CI221" s="76">
        <f>IF($B221="",0,IF(Einstellungen!$C$10="Ja",MAX(IF(Einstellungen!$C$11="7 Tage",MAX(0,(MIN(DATE(2030,5,0),IF(Mitarbeiter!$D221="",DATE(2030,5,0),Mitarbeiter!$D221),TODAY()))-(MAX(DATE(2030,4,1),Mitarbeiter!$C221))+1),MAX(0,NETWORKDAYS(MAX(DATE(2030,4,1),Mitarbeiter!$C221),MIN(DATE(2030,5,0),IF(Mitarbeiter!$D221="",DATE(2030,5,0),Mitarbeiter!$D221),TODAY()),Einstellungen!$F$13:$F$67)))*N(Mitarbeiter!$E221)/IF(Einstellungen!$C$11="7 Tage",7,5),N('Ist-Stunden'!BE221)),MAX(IF(Einstellungen!$C$11="7 Tage",MAX(0,(MIN(DATE(2030,5,0),IF(Mitarbeiter!$D221="",DATE(2030,5,0),Mitarbeiter!$D221),TODAY()))-(MAX(DATE(2030,4,1),Mitarbeiter!$C221))+1),MAX(0,NETWORKDAYS(MAX(DATE(2030,4,1),Mitarbeiter!$C221),MIN(DATE(2030,5,0),IF(Mitarbeiter!$D221="",DATE(2030,5,0),Mitarbeiter!$D221),TODAY()),Einstellungen!$F$13:$F$67)))*N(Mitarbeiter!$E221)/IF(Einstellungen!$C$11="7 Tage",7,5),N('Ist-Stunden'!BE221)+(N(Krankheitstage!DB221)+N(Krankheitstage!DN221))*N($C221))))</f>
        <v/>
      </c>
      <c r="CJ221" s="76">
        <f>IF($B221="",0,IF(Einstellungen!$C$10="Ja",MAX(IF(Einstellungen!$C$11="7 Tage",MAX(0,(MIN(DATE(2030,6,0),IF(Mitarbeiter!$D221="",DATE(2030,6,0),Mitarbeiter!$D221),TODAY()))-(MAX(DATE(2030,5,1),Mitarbeiter!$C221))+1),MAX(0,NETWORKDAYS(MAX(DATE(2030,5,1),Mitarbeiter!$C221),MIN(DATE(2030,6,0),IF(Mitarbeiter!$D221="",DATE(2030,6,0),Mitarbeiter!$D221),TODAY()),Einstellungen!$F$13:$F$67)))*N(Mitarbeiter!$E221)/IF(Einstellungen!$C$11="7 Tage",7,5),N('Ist-Stunden'!BF221)),MAX(IF(Einstellungen!$C$11="7 Tage",MAX(0,(MIN(DATE(2030,6,0),IF(Mitarbeiter!$D221="",DATE(2030,6,0),Mitarbeiter!$D221),TODAY()))-(MAX(DATE(2030,5,1),Mitarbeiter!$C221))+1),MAX(0,NETWORKDAYS(MAX(DATE(2030,5,1),Mitarbeiter!$C221),MIN(DATE(2030,6,0),IF(Mitarbeiter!$D221="",DATE(2030,6,0),Mitarbeiter!$D221),TODAY()),Einstellungen!$F$13:$F$67)))*N(Mitarbeiter!$E221)/IF(Einstellungen!$C$11="7 Tage",7,5),N('Ist-Stunden'!BF221)+(N(Krankheitstage!DC221)+N(Krankheitstage!DO221))*N($C221))))</f>
        <v/>
      </c>
      <c r="CK221" s="76">
        <f>IF($B221="",0,IF(Einstellungen!$C$10="Ja",MAX(IF(Einstellungen!$C$11="7 Tage",MAX(0,(MIN(DATE(2030,7,0),IF(Mitarbeiter!$D221="",DATE(2030,7,0),Mitarbeiter!$D221),TODAY()))-(MAX(DATE(2030,6,1),Mitarbeiter!$C221))+1),MAX(0,NETWORKDAYS(MAX(DATE(2030,6,1),Mitarbeiter!$C221),MIN(DATE(2030,7,0),IF(Mitarbeiter!$D221="",DATE(2030,7,0),Mitarbeiter!$D221),TODAY()),Einstellungen!$F$13:$F$67)))*N(Mitarbeiter!$E221)/IF(Einstellungen!$C$11="7 Tage",7,5),N('Ist-Stunden'!BG221)),MAX(IF(Einstellungen!$C$11="7 Tage",MAX(0,(MIN(DATE(2030,7,0),IF(Mitarbeiter!$D221="",DATE(2030,7,0),Mitarbeiter!$D221),TODAY()))-(MAX(DATE(2030,6,1),Mitarbeiter!$C221))+1),MAX(0,NETWORKDAYS(MAX(DATE(2030,6,1),Mitarbeiter!$C221),MIN(DATE(2030,7,0),IF(Mitarbeiter!$D221="",DATE(2030,7,0),Mitarbeiter!$D221),TODAY()),Einstellungen!$F$13:$F$67)))*N(Mitarbeiter!$E221)/IF(Einstellungen!$C$11="7 Tage",7,5),N('Ist-Stunden'!BG221)+(N(Krankheitstage!DD221)+N(Krankheitstage!DP221))*N($C221))))</f>
        <v/>
      </c>
      <c r="CL221" s="76">
        <f>IF($B221="",0,IF(Einstellungen!$C$10="Ja",MAX(IF(Einstellungen!$C$11="7 Tage",MAX(0,(MIN(DATE(2030,8,0),IF(Mitarbeiter!$D221="",DATE(2030,8,0),Mitarbeiter!$D221),TODAY()))-(MAX(DATE(2030,7,1),Mitarbeiter!$C221))+1),MAX(0,NETWORKDAYS(MAX(DATE(2030,7,1),Mitarbeiter!$C221),MIN(DATE(2030,8,0),IF(Mitarbeiter!$D221="",DATE(2030,8,0),Mitarbeiter!$D221),TODAY()),Einstellungen!$F$13:$F$67)))*N(Mitarbeiter!$E221)/IF(Einstellungen!$C$11="7 Tage",7,5),N('Ist-Stunden'!BH221)),MAX(IF(Einstellungen!$C$11="7 Tage",MAX(0,(MIN(DATE(2030,8,0),IF(Mitarbeiter!$D221="",DATE(2030,8,0),Mitarbeiter!$D221),TODAY()))-(MAX(DATE(2030,7,1),Mitarbeiter!$C221))+1),MAX(0,NETWORKDAYS(MAX(DATE(2030,7,1),Mitarbeiter!$C221),MIN(DATE(2030,8,0),IF(Mitarbeiter!$D221="",DATE(2030,8,0),Mitarbeiter!$D221),TODAY()),Einstellungen!$F$13:$F$67)))*N(Mitarbeiter!$E221)/IF(Einstellungen!$C$11="7 Tage",7,5),N('Ist-Stunden'!BH221)+(N(Krankheitstage!DE221)+N(Krankheitstage!DQ221))*N($C221))))</f>
        <v/>
      </c>
      <c r="CM221" s="76">
        <f>IF($B221="",0,IF(Einstellungen!$C$10="Ja",MAX(IF(Einstellungen!$C$11="7 Tage",MAX(0,(MIN(DATE(2030,9,0),IF(Mitarbeiter!$D221="",DATE(2030,9,0),Mitarbeiter!$D221),TODAY()))-(MAX(DATE(2030,8,1),Mitarbeiter!$C221))+1),MAX(0,NETWORKDAYS(MAX(DATE(2030,8,1),Mitarbeiter!$C221),MIN(DATE(2030,9,0),IF(Mitarbeiter!$D221="",DATE(2030,9,0),Mitarbeiter!$D221),TODAY()),Einstellungen!$F$13:$F$67)))*N(Mitarbeiter!$E221)/IF(Einstellungen!$C$11="7 Tage",7,5),N('Ist-Stunden'!BI221)),MAX(IF(Einstellungen!$C$11="7 Tage",MAX(0,(MIN(DATE(2030,9,0),IF(Mitarbeiter!$D221="",DATE(2030,9,0),Mitarbeiter!$D221),TODAY()))-(MAX(DATE(2030,8,1),Mitarbeiter!$C221))+1),MAX(0,NETWORKDAYS(MAX(DATE(2030,8,1),Mitarbeiter!$C221),MIN(DATE(2030,9,0),IF(Mitarbeiter!$D221="",DATE(2030,9,0),Mitarbeiter!$D221),TODAY()),Einstellungen!$F$13:$F$67)))*N(Mitarbeiter!$E221)/IF(Einstellungen!$C$11="7 Tage",7,5),N('Ist-Stunden'!BI221)+(N(Krankheitstage!DF221)+N(Krankheitstage!DR221))*N($C221))))</f>
        <v/>
      </c>
      <c r="CN221" s="76">
        <f>IF($B221="",0,IF(Einstellungen!$C$10="Ja",MAX(IF(Einstellungen!$C$11="7 Tage",MAX(0,(MIN(DATE(2030,10,0),IF(Mitarbeiter!$D221="",DATE(2030,10,0),Mitarbeiter!$D221),TODAY()))-(MAX(DATE(2030,9,1),Mitarbeiter!$C221))+1),MAX(0,NETWORKDAYS(MAX(DATE(2030,9,1),Mitarbeiter!$C221),MIN(DATE(2030,10,0),IF(Mitarbeiter!$D221="",DATE(2030,10,0),Mitarbeiter!$D221),TODAY()),Einstellungen!$F$13:$F$67)))*N(Mitarbeiter!$E221)/IF(Einstellungen!$C$11="7 Tage",7,5),N('Ist-Stunden'!BJ221)),MAX(IF(Einstellungen!$C$11="7 Tage",MAX(0,(MIN(DATE(2030,10,0),IF(Mitarbeiter!$D221="",DATE(2030,10,0),Mitarbeiter!$D221),TODAY()))-(MAX(DATE(2030,9,1),Mitarbeiter!$C221))+1),MAX(0,NETWORKDAYS(MAX(DATE(2030,9,1),Mitarbeiter!$C221),MIN(DATE(2030,10,0),IF(Mitarbeiter!$D221="",DATE(2030,10,0),Mitarbeiter!$D221),TODAY()),Einstellungen!$F$13:$F$67)))*N(Mitarbeiter!$E221)/IF(Einstellungen!$C$11="7 Tage",7,5),N('Ist-Stunden'!BJ221)+(N(Krankheitstage!DG221)+N(Krankheitstage!DS221))*N($C221))))</f>
        <v/>
      </c>
      <c r="CO221" s="76">
        <f>IF($B221="",0,IF(Einstellungen!$C$10="Ja",MAX(IF(Einstellungen!$C$11="7 Tage",MAX(0,(MIN(DATE(2030,11,0),IF(Mitarbeiter!$D221="",DATE(2030,11,0),Mitarbeiter!$D221),TODAY()))-(MAX(DATE(2030,10,1),Mitarbeiter!$C221))+1),MAX(0,NETWORKDAYS(MAX(DATE(2030,10,1),Mitarbeiter!$C221),MIN(DATE(2030,11,0),IF(Mitarbeiter!$D221="",DATE(2030,11,0),Mitarbeiter!$D221),TODAY()),Einstellungen!$F$13:$F$67)))*N(Mitarbeiter!$E221)/IF(Einstellungen!$C$11="7 Tage",7,5),N('Ist-Stunden'!BK221)),MAX(IF(Einstellungen!$C$11="7 Tage",MAX(0,(MIN(DATE(2030,11,0),IF(Mitarbeiter!$D221="",DATE(2030,11,0),Mitarbeiter!$D221),TODAY()))-(MAX(DATE(2030,10,1),Mitarbeiter!$C221))+1),MAX(0,NETWORKDAYS(MAX(DATE(2030,10,1),Mitarbeiter!$C221),MIN(DATE(2030,11,0),IF(Mitarbeiter!$D221="",DATE(2030,11,0),Mitarbeiter!$D221),TODAY()),Einstellungen!$F$13:$F$67)))*N(Mitarbeiter!$E221)/IF(Einstellungen!$C$11="7 Tage",7,5),N('Ist-Stunden'!BK221)+(N(Krankheitstage!DH221)+N(Krankheitstage!DT221))*N($C221))))</f>
        <v/>
      </c>
      <c r="CP221" s="76">
        <f>IF($B221="",0,IF(Einstellungen!$C$10="Ja",MAX(IF(Einstellungen!$C$11="7 Tage",MAX(0,(MIN(DATE(2030,12,0),IF(Mitarbeiter!$D221="",DATE(2030,12,0),Mitarbeiter!$D221),TODAY()))-(MAX(DATE(2030,11,1),Mitarbeiter!$C221))+1),MAX(0,NETWORKDAYS(MAX(DATE(2030,11,1),Mitarbeiter!$C221),MIN(DATE(2030,12,0),IF(Mitarbeiter!$D221="",DATE(2030,12,0),Mitarbeiter!$D221),TODAY()),Einstellungen!$F$13:$F$67)))*N(Mitarbeiter!$E221)/IF(Einstellungen!$C$11="7 Tage",7,5),N('Ist-Stunden'!BL221)),MAX(IF(Einstellungen!$C$11="7 Tage",MAX(0,(MIN(DATE(2030,12,0),IF(Mitarbeiter!$D221="",DATE(2030,12,0),Mitarbeiter!$D221),TODAY()))-(MAX(DATE(2030,11,1),Mitarbeiter!$C221))+1),MAX(0,NETWORKDAYS(MAX(DATE(2030,11,1),Mitarbeiter!$C221),MIN(DATE(2030,12,0),IF(Mitarbeiter!$D221="",DATE(2030,12,0),Mitarbeiter!$D221),TODAY()),Einstellungen!$F$13:$F$67)))*N(Mitarbeiter!$E221)/IF(Einstellungen!$C$11="7 Tage",7,5),N('Ist-Stunden'!BL221)+(N(Krankheitstage!DI221)+N(Krankheitstage!DU221))*N($C221))))</f>
        <v/>
      </c>
      <c r="CQ221" s="76">
        <f>IF($B221="",0,IF(Einstellungen!$C$10="Ja",MAX(IF(Einstellungen!$C$11="7 Tage",MAX(0,(MIN(DATE(2030,13,0),IF(Mitarbeiter!$D221="",DATE(2030,13,0),Mitarbeiter!$D221),TODAY()))-(MAX(DATE(2030,12,1),Mitarbeiter!$C221))+1),MAX(0,NETWORKDAYS(MAX(DATE(2030,12,1),Mitarbeiter!$C221),MIN(DATE(2030,13,0),IF(Mitarbeiter!$D221="",DATE(2030,13,0),Mitarbeiter!$D221),TODAY()),Einstellungen!$F$13:$F$67)))*N(Mitarbeiter!$E221)/IF(Einstellungen!$C$11="7 Tage",7,5),N('Ist-Stunden'!BM221)),MAX(IF(Einstellungen!$C$11="7 Tage",MAX(0,(MIN(DATE(2030,13,0),IF(Mitarbeiter!$D221="",DATE(2030,13,0),Mitarbeiter!$D221),TODAY()))-(MAX(DATE(2030,12,1),Mitarbeiter!$C221))+1),MAX(0,NETWORKDAYS(MAX(DATE(2030,12,1),Mitarbeiter!$C221),MIN(DATE(2030,13,0),IF(Mitarbeiter!$D221="",DATE(2030,13,0),Mitarbeiter!$D221),TODAY()),Einstellungen!$F$13:$F$67)))*N(Mitarbeiter!$E221)/IF(Einstellungen!$C$11="7 Tage",7,5),N('Ist-Stunden'!BM221)+(N(Krankheitstage!DJ221)+N(Krankheitstage!DV221))*N($C221))))</f>
        <v/>
      </c>
    </row>
    <row r="222">
      <c r="A222" s="73">
        <f>IF(Mitarbeiter!B222="","",Mitarbeiter!A222)</f>
        <v/>
      </c>
      <c r="B222" s="6">
        <f>IF(Mitarbeiter!B222="","",Mitarbeiter!B222)</f>
        <v/>
      </c>
      <c r="C222" s="74">
        <f>IF(Mitarbeiter!B222="","",Mitarbeiter!F222)</f>
        <v/>
      </c>
      <c r="D222" s="75">
        <f>N(INDEX(Krankheitstage!$G222:$DV222,1,(Einstellungen!$C$3-2026)*24+1))</f>
        <v/>
      </c>
      <c r="E222" s="75">
        <f>N(INDEX(Krankheitstage!$G222:$DV222,1,(Einstellungen!$C$3-2026)*24+2))</f>
        <v/>
      </c>
      <c r="F222" s="75">
        <f>N(INDEX(Krankheitstage!$G222:$DV222,1,(Einstellungen!$C$3-2026)*24+3))</f>
        <v/>
      </c>
      <c r="G222" s="75">
        <f>N(INDEX(Krankheitstage!$G222:$DV222,1,(Einstellungen!$C$3-2026)*24+4))</f>
        <v/>
      </c>
      <c r="H222" s="75">
        <f>N(INDEX(Krankheitstage!$G222:$DV222,1,(Einstellungen!$C$3-2026)*24+5))</f>
        <v/>
      </c>
      <c r="I222" s="75">
        <f>N(INDEX(Krankheitstage!$G222:$DV222,1,(Einstellungen!$C$3-2026)*24+6))</f>
        <v/>
      </c>
      <c r="J222" s="75">
        <f>N(INDEX(Krankheitstage!$G222:$DV222,1,(Einstellungen!$C$3-2026)*24+7))</f>
        <v/>
      </c>
      <c r="K222" s="75">
        <f>N(INDEX(Krankheitstage!$G222:$DV222,1,(Einstellungen!$C$3-2026)*24+8))</f>
        <v/>
      </c>
      <c r="L222" s="75">
        <f>N(INDEX(Krankheitstage!$G222:$DV222,1,(Einstellungen!$C$3-2026)*24+9))</f>
        <v/>
      </c>
      <c r="M222" s="75">
        <f>N(INDEX(Krankheitstage!$G222:$DV222,1,(Einstellungen!$C$3-2026)*24+10))</f>
        <v/>
      </c>
      <c r="N222" s="75">
        <f>N(INDEX(Krankheitstage!$G222:$DV222,1,(Einstellungen!$C$3-2026)*24+11))</f>
        <v/>
      </c>
      <c r="O222" s="75">
        <f>N(INDEX(Krankheitstage!$G222:$DV222,1,(Einstellungen!$C$3-2026)*24+12))</f>
        <v/>
      </c>
      <c r="P222" s="75">
        <f>IF($B222="","",SUM(D222:O222))</f>
        <v/>
      </c>
      <c r="Q222" s="75">
        <f>N(INDEX(Krankheitstage!$G222:$DV222,1,(Einstellungen!$C$3-2026)*24+13))</f>
        <v/>
      </c>
      <c r="R222" s="75">
        <f>N(INDEX(Krankheitstage!$G222:$DV222,1,(Einstellungen!$C$3-2026)*24+14))</f>
        <v/>
      </c>
      <c r="S222" s="75">
        <f>N(INDEX(Krankheitstage!$G222:$DV222,1,(Einstellungen!$C$3-2026)*24+15))</f>
        <v/>
      </c>
      <c r="T222" s="75">
        <f>N(INDEX(Krankheitstage!$G222:$DV222,1,(Einstellungen!$C$3-2026)*24+16))</f>
        <v/>
      </c>
      <c r="U222" s="75">
        <f>N(INDEX(Krankheitstage!$G222:$DV222,1,(Einstellungen!$C$3-2026)*24+17))</f>
        <v/>
      </c>
      <c r="V222" s="75">
        <f>N(INDEX(Krankheitstage!$G222:$DV222,1,(Einstellungen!$C$3-2026)*24+18))</f>
        <v/>
      </c>
      <c r="W222" s="75">
        <f>N(INDEX(Krankheitstage!$G222:$DV222,1,(Einstellungen!$C$3-2026)*24+19))</f>
        <v/>
      </c>
      <c r="X222" s="75">
        <f>N(INDEX(Krankheitstage!$G222:$DV222,1,(Einstellungen!$C$3-2026)*24+20))</f>
        <v/>
      </c>
      <c r="Y222" s="75">
        <f>N(INDEX(Krankheitstage!$G222:$DV222,1,(Einstellungen!$C$3-2026)*24+21))</f>
        <v/>
      </c>
      <c r="Z222" s="75">
        <f>N(INDEX(Krankheitstage!$G222:$DV222,1,(Einstellungen!$C$3-2026)*24+22))</f>
        <v/>
      </c>
      <c r="AA222" s="75">
        <f>N(INDEX(Krankheitstage!$G222:$DV222,1,(Einstellungen!$C$3-2026)*24+23))</f>
        <v/>
      </c>
      <c r="AB222" s="75">
        <f>N(INDEX(Krankheitstage!$G222:$DV222,1,(Einstellungen!$C$3-2026)*24+24))</f>
        <v/>
      </c>
      <c r="AC222" s="75">
        <f>IF($B222="","",SUM(Q222:AB222))</f>
        <v/>
      </c>
      <c r="AD222" s="75">
        <f>IF($B222="","",SUM(P222,AC222))</f>
        <v/>
      </c>
      <c r="AE222" s="76">
        <f>IF($B222="","",AD222*N(C222))</f>
        <v/>
      </c>
      <c r="AF222" s="75">
        <f>IF($B222="","",Krankheitstage!E222)</f>
        <v/>
      </c>
      <c r="AG222" s="76">
        <f>IF($B222="","",AF222*N(C222))</f>
        <v/>
      </c>
      <c r="AH222" s="76">
        <f>IF($B222="","",INDEX($AJ222:$CQ222,1,(Einstellungen!$C$3-2026)*12+1)+INDEX($AJ222:$CQ222,1,(Einstellungen!$C$3-2026)*12+2)+INDEX($AJ222:$CQ222,1,(Einstellungen!$C$3-2026)*12+3)+INDEX($AJ222:$CQ222,1,(Einstellungen!$C$3-2026)*12+4)+INDEX($AJ222:$CQ222,1,(Einstellungen!$C$3-2026)*12+5)+INDEX($AJ222:$CQ222,1,(Einstellungen!$C$3-2026)*12+6)+INDEX($AJ222:$CQ222,1,(Einstellungen!$C$3-2026)*12+7)+INDEX($AJ222:$CQ222,1,(Einstellungen!$C$3-2026)*12+8)+INDEX($AJ222:$CQ222,1,(Einstellungen!$C$3-2026)*12+9)+INDEX($AJ222:$CQ222,1,(Einstellungen!$C$3-2026)*12+10)+INDEX($AJ222:$CQ222,1,(Einstellungen!$C$3-2026)*12+11)+INDEX($AJ222:$CQ222,1,(Einstellungen!$C$3-2026)*12+12))</f>
        <v/>
      </c>
      <c r="AI222" s="76">
        <f>IF($B222="","",SUM($AJ222:$CQ222))</f>
        <v/>
      </c>
      <c r="AJ222" s="76">
        <f>IF($B222="",0,IF(Einstellungen!$C$10="Ja",MAX(IF(Einstellungen!$C$11="7 Tage",MAX(0,(MIN(DATE(2026,2,0),IF(Mitarbeiter!$D222="",DATE(2026,2,0),Mitarbeiter!$D222),TODAY()))-(MAX(DATE(2026,1,1),Mitarbeiter!$C222))+1),MAX(0,NETWORKDAYS(MAX(DATE(2026,1,1),Mitarbeiter!$C222),MIN(DATE(2026,2,0),IF(Mitarbeiter!$D222="",DATE(2026,2,0),Mitarbeiter!$D222),TODAY()),Einstellungen!$F$13:$F$67)))*N(Mitarbeiter!$E222)/IF(Einstellungen!$C$11="7 Tage",7,5),N('Ist-Stunden'!F222)),MAX(IF(Einstellungen!$C$11="7 Tage",MAX(0,(MIN(DATE(2026,2,0),IF(Mitarbeiter!$D222="",DATE(2026,2,0),Mitarbeiter!$D222),TODAY()))-(MAX(DATE(2026,1,1),Mitarbeiter!$C222))+1),MAX(0,NETWORKDAYS(MAX(DATE(2026,1,1),Mitarbeiter!$C222),MIN(DATE(2026,2,0),IF(Mitarbeiter!$D222="",DATE(2026,2,0),Mitarbeiter!$D222),TODAY()),Einstellungen!$F$13:$F$67)))*N(Mitarbeiter!$E222)/IF(Einstellungen!$C$11="7 Tage",7,5),N('Ist-Stunden'!F222)+(N(Krankheitstage!G222)+N(Krankheitstage!S222))*N($C222))))</f>
        <v/>
      </c>
      <c r="AK222" s="76">
        <f>IF($B222="",0,IF(Einstellungen!$C$10="Ja",MAX(IF(Einstellungen!$C$11="7 Tage",MAX(0,(MIN(DATE(2026,3,0),IF(Mitarbeiter!$D222="",DATE(2026,3,0),Mitarbeiter!$D222),TODAY()))-(MAX(DATE(2026,2,1),Mitarbeiter!$C222))+1),MAX(0,NETWORKDAYS(MAX(DATE(2026,2,1),Mitarbeiter!$C222),MIN(DATE(2026,3,0),IF(Mitarbeiter!$D222="",DATE(2026,3,0),Mitarbeiter!$D222),TODAY()),Einstellungen!$F$13:$F$67)))*N(Mitarbeiter!$E222)/IF(Einstellungen!$C$11="7 Tage",7,5),N('Ist-Stunden'!G222)),MAX(IF(Einstellungen!$C$11="7 Tage",MAX(0,(MIN(DATE(2026,3,0),IF(Mitarbeiter!$D222="",DATE(2026,3,0),Mitarbeiter!$D222),TODAY()))-(MAX(DATE(2026,2,1),Mitarbeiter!$C222))+1),MAX(0,NETWORKDAYS(MAX(DATE(2026,2,1),Mitarbeiter!$C222),MIN(DATE(2026,3,0),IF(Mitarbeiter!$D222="",DATE(2026,3,0),Mitarbeiter!$D222),TODAY()),Einstellungen!$F$13:$F$67)))*N(Mitarbeiter!$E222)/IF(Einstellungen!$C$11="7 Tage",7,5),N('Ist-Stunden'!G222)+(N(Krankheitstage!H222)+N(Krankheitstage!T222))*N($C222))))</f>
        <v/>
      </c>
      <c r="AL222" s="76">
        <f>IF($B222="",0,IF(Einstellungen!$C$10="Ja",MAX(IF(Einstellungen!$C$11="7 Tage",MAX(0,(MIN(DATE(2026,4,0),IF(Mitarbeiter!$D222="",DATE(2026,4,0),Mitarbeiter!$D222),TODAY()))-(MAX(DATE(2026,3,1),Mitarbeiter!$C222))+1),MAX(0,NETWORKDAYS(MAX(DATE(2026,3,1),Mitarbeiter!$C222),MIN(DATE(2026,4,0),IF(Mitarbeiter!$D222="",DATE(2026,4,0),Mitarbeiter!$D222),TODAY()),Einstellungen!$F$13:$F$67)))*N(Mitarbeiter!$E222)/IF(Einstellungen!$C$11="7 Tage",7,5),N('Ist-Stunden'!H222)),MAX(IF(Einstellungen!$C$11="7 Tage",MAX(0,(MIN(DATE(2026,4,0),IF(Mitarbeiter!$D222="",DATE(2026,4,0),Mitarbeiter!$D222),TODAY()))-(MAX(DATE(2026,3,1),Mitarbeiter!$C222))+1),MAX(0,NETWORKDAYS(MAX(DATE(2026,3,1),Mitarbeiter!$C222),MIN(DATE(2026,4,0),IF(Mitarbeiter!$D222="",DATE(2026,4,0),Mitarbeiter!$D222),TODAY()),Einstellungen!$F$13:$F$67)))*N(Mitarbeiter!$E222)/IF(Einstellungen!$C$11="7 Tage",7,5),N('Ist-Stunden'!H222)+(N(Krankheitstage!I222)+N(Krankheitstage!U222))*N($C222))))</f>
        <v/>
      </c>
      <c r="AM222" s="76">
        <f>IF($B222="",0,IF(Einstellungen!$C$10="Ja",MAX(IF(Einstellungen!$C$11="7 Tage",MAX(0,(MIN(DATE(2026,5,0),IF(Mitarbeiter!$D222="",DATE(2026,5,0),Mitarbeiter!$D222),TODAY()))-(MAX(DATE(2026,4,1),Mitarbeiter!$C222))+1),MAX(0,NETWORKDAYS(MAX(DATE(2026,4,1),Mitarbeiter!$C222),MIN(DATE(2026,5,0),IF(Mitarbeiter!$D222="",DATE(2026,5,0),Mitarbeiter!$D222),TODAY()),Einstellungen!$F$13:$F$67)))*N(Mitarbeiter!$E222)/IF(Einstellungen!$C$11="7 Tage",7,5),N('Ist-Stunden'!I222)),MAX(IF(Einstellungen!$C$11="7 Tage",MAX(0,(MIN(DATE(2026,5,0),IF(Mitarbeiter!$D222="",DATE(2026,5,0),Mitarbeiter!$D222),TODAY()))-(MAX(DATE(2026,4,1),Mitarbeiter!$C222))+1),MAX(0,NETWORKDAYS(MAX(DATE(2026,4,1),Mitarbeiter!$C222),MIN(DATE(2026,5,0),IF(Mitarbeiter!$D222="",DATE(2026,5,0),Mitarbeiter!$D222),TODAY()),Einstellungen!$F$13:$F$67)))*N(Mitarbeiter!$E222)/IF(Einstellungen!$C$11="7 Tage",7,5),N('Ist-Stunden'!I222)+(N(Krankheitstage!J222)+N(Krankheitstage!V222))*N($C222))))</f>
        <v/>
      </c>
      <c r="AN222" s="76">
        <f>IF($B222="",0,IF(Einstellungen!$C$10="Ja",MAX(IF(Einstellungen!$C$11="7 Tage",MAX(0,(MIN(DATE(2026,6,0),IF(Mitarbeiter!$D222="",DATE(2026,6,0),Mitarbeiter!$D222),TODAY()))-(MAX(DATE(2026,5,1),Mitarbeiter!$C222))+1),MAX(0,NETWORKDAYS(MAX(DATE(2026,5,1),Mitarbeiter!$C222),MIN(DATE(2026,6,0),IF(Mitarbeiter!$D222="",DATE(2026,6,0),Mitarbeiter!$D222),TODAY()),Einstellungen!$F$13:$F$67)))*N(Mitarbeiter!$E222)/IF(Einstellungen!$C$11="7 Tage",7,5),N('Ist-Stunden'!J222)),MAX(IF(Einstellungen!$C$11="7 Tage",MAX(0,(MIN(DATE(2026,6,0),IF(Mitarbeiter!$D222="",DATE(2026,6,0),Mitarbeiter!$D222),TODAY()))-(MAX(DATE(2026,5,1),Mitarbeiter!$C222))+1),MAX(0,NETWORKDAYS(MAX(DATE(2026,5,1),Mitarbeiter!$C222),MIN(DATE(2026,6,0),IF(Mitarbeiter!$D222="",DATE(2026,6,0),Mitarbeiter!$D222),TODAY()),Einstellungen!$F$13:$F$67)))*N(Mitarbeiter!$E222)/IF(Einstellungen!$C$11="7 Tage",7,5),N('Ist-Stunden'!J222)+(N(Krankheitstage!K222)+N(Krankheitstage!W222))*N($C222))))</f>
        <v/>
      </c>
      <c r="AO222" s="76">
        <f>IF($B222="",0,IF(Einstellungen!$C$10="Ja",MAX(IF(Einstellungen!$C$11="7 Tage",MAX(0,(MIN(DATE(2026,7,0),IF(Mitarbeiter!$D222="",DATE(2026,7,0),Mitarbeiter!$D222),TODAY()))-(MAX(DATE(2026,6,1),Mitarbeiter!$C222))+1),MAX(0,NETWORKDAYS(MAX(DATE(2026,6,1),Mitarbeiter!$C222),MIN(DATE(2026,7,0),IF(Mitarbeiter!$D222="",DATE(2026,7,0),Mitarbeiter!$D222),TODAY()),Einstellungen!$F$13:$F$67)))*N(Mitarbeiter!$E222)/IF(Einstellungen!$C$11="7 Tage",7,5),N('Ist-Stunden'!K222)),MAX(IF(Einstellungen!$C$11="7 Tage",MAX(0,(MIN(DATE(2026,7,0),IF(Mitarbeiter!$D222="",DATE(2026,7,0),Mitarbeiter!$D222),TODAY()))-(MAX(DATE(2026,6,1),Mitarbeiter!$C222))+1),MAX(0,NETWORKDAYS(MAX(DATE(2026,6,1),Mitarbeiter!$C222),MIN(DATE(2026,7,0),IF(Mitarbeiter!$D222="",DATE(2026,7,0),Mitarbeiter!$D222),TODAY()),Einstellungen!$F$13:$F$67)))*N(Mitarbeiter!$E222)/IF(Einstellungen!$C$11="7 Tage",7,5),N('Ist-Stunden'!K222)+(N(Krankheitstage!L222)+N(Krankheitstage!X222))*N($C222))))</f>
        <v/>
      </c>
      <c r="AP222" s="76">
        <f>IF($B222="",0,IF(Einstellungen!$C$10="Ja",MAX(IF(Einstellungen!$C$11="7 Tage",MAX(0,(MIN(DATE(2026,8,0),IF(Mitarbeiter!$D222="",DATE(2026,8,0),Mitarbeiter!$D222),TODAY()))-(MAX(DATE(2026,7,1),Mitarbeiter!$C222))+1),MAX(0,NETWORKDAYS(MAX(DATE(2026,7,1),Mitarbeiter!$C222),MIN(DATE(2026,8,0),IF(Mitarbeiter!$D222="",DATE(2026,8,0),Mitarbeiter!$D222),TODAY()),Einstellungen!$F$13:$F$67)))*N(Mitarbeiter!$E222)/IF(Einstellungen!$C$11="7 Tage",7,5),N('Ist-Stunden'!L222)),MAX(IF(Einstellungen!$C$11="7 Tage",MAX(0,(MIN(DATE(2026,8,0),IF(Mitarbeiter!$D222="",DATE(2026,8,0),Mitarbeiter!$D222),TODAY()))-(MAX(DATE(2026,7,1),Mitarbeiter!$C222))+1),MAX(0,NETWORKDAYS(MAX(DATE(2026,7,1),Mitarbeiter!$C222),MIN(DATE(2026,8,0),IF(Mitarbeiter!$D222="",DATE(2026,8,0),Mitarbeiter!$D222),TODAY()),Einstellungen!$F$13:$F$67)))*N(Mitarbeiter!$E222)/IF(Einstellungen!$C$11="7 Tage",7,5),N('Ist-Stunden'!L222)+(N(Krankheitstage!M222)+N(Krankheitstage!Y222))*N($C222))))</f>
        <v/>
      </c>
      <c r="AQ222" s="76">
        <f>IF($B222="",0,IF(Einstellungen!$C$10="Ja",MAX(IF(Einstellungen!$C$11="7 Tage",MAX(0,(MIN(DATE(2026,9,0),IF(Mitarbeiter!$D222="",DATE(2026,9,0),Mitarbeiter!$D222),TODAY()))-(MAX(DATE(2026,8,1),Mitarbeiter!$C222))+1),MAX(0,NETWORKDAYS(MAX(DATE(2026,8,1),Mitarbeiter!$C222),MIN(DATE(2026,9,0),IF(Mitarbeiter!$D222="",DATE(2026,9,0),Mitarbeiter!$D222),TODAY()),Einstellungen!$F$13:$F$67)))*N(Mitarbeiter!$E222)/IF(Einstellungen!$C$11="7 Tage",7,5),N('Ist-Stunden'!M222)),MAX(IF(Einstellungen!$C$11="7 Tage",MAX(0,(MIN(DATE(2026,9,0),IF(Mitarbeiter!$D222="",DATE(2026,9,0),Mitarbeiter!$D222),TODAY()))-(MAX(DATE(2026,8,1),Mitarbeiter!$C222))+1),MAX(0,NETWORKDAYS(MAX(DATE(2026,8,1),Mitarbeiter!$C222),MIN(DATE(2026,9,0),IF(Mitarbeiter!$D222="",DATE(2026,9,0),Mitarbeiter!$D222),TODAY()),Einstellungen!$F$13:$F$67)))*N(Mitarbeiter!$E222)/IF(Einstellungen!$C$11="7 Tage",7,5),N('Ist-Stunden'!M222)+(N(Krankheitstage!N222)+N(Krankheitstage!Z222))*N($C222))))</f>
        <v/>
      </c>
      <c r="AR222" s="76">
        <f>IF($B222="",0,IF(Einstellungen!$C$10="Ja",MAX(IF(Einstellungen!$C$11="7 Tage",MAX(0,(MIN(DATE(2026,10,0),IF(Mitarbeiter!$D222="",DATE(2026,10,0),Mitarbeiter!$D222),TODAY()))-(MAX(DATE(2026,9,1),Mitarbeiter!$C222))+1),MAX(0,NETWORKDAYS(MAX(DATE(2026,9,1),Mitarbeiter!$C222),MIN(DATE(2026,10,0),IF(Mitarbeiter!$D222="",DATE(2026,10,0),Mitarbeiter!$D222),TODAY()),Einstellungen!$F$13:$F$67)))*N(Mitarbeiter!$E222)/IF(Einstellungen!$C$11="7 Tage",7,5),N('Ist-Stunden'!N222)),MAX(IF(Einstellungen!$C$11="7 Tage",MAX(0,(MIN(DATE(2026,10,0),IF(Mitarbeiter!$D222="",DATE(2026,10,0),Mitarbeiter!$D222),TODAY()))-(MAX(DATE(2026,9,1),Mitarbeiter!$C222))+1),MAX(0,NETWORKDAYS(MAX(DATE(2026,9,1),Mitarbeiter!$C222),MIN(DATE(2026,10,0),IF(Mitarbeiter!$D222="",DATE(2026,10,0),Mitarbeiter!$D222),TODAY()),Einstellungen!$F$13:$F$67)))*N(Mitarbeiter!$E222)/IF(Einstellungen!$C$11="7 Tage",7,5),N('Ist-Stunden'!N222)+(N(Krankheitstage!O222)+N(Krankheitstage!AA222))*N($C222))))</f>
        <v/>
      </c>
      <c r="AS222" s="76">
        <f>IF($B222="",0,IF(Einstellungen!$C$10="Ja",MAX(IF(Einstellungen!$C$11="7 Tage",MAX(0,(MIN(DATE(2026,11,0),IF(Mitarbeiter!$D222="",DATE(2026,11,0),Mitarbeiter!$D222),TODAY()))-(MAX(DATE(2026,10,1),Mitarbeiter!$C222))+1),MAX(0,NETWORKDAYS(MAX(DATE(2026,10,1),Mitarbeiter!$C222),MIN(DATE(2026,11,0),IF(Mitarbeiter!$D222="",DATE(2026,11,0),Mitarbeiter!$D222),TODAY()),Einstellungen!$F$13:$F$67)))*N(Mitarbeiter!$E222)/IF(Einstellungen!$C$11="7 Tage",7,5),N('Ist-Stunden'!O222)),MAX(IF(Einstellungen!$C$11="7 Tage",MAX(0,(MIN(DATE(2026,11,0),IF(Mitarbeiter!$D222="",DATE(2026,11,0),Mitarbeiter!$D222),TODAY()))-(MAX(DATE(2026,10,1),Mitarbeiter!$C222))+1),MAX(0,NETWORKDAYS(MAX(DATE(2026,10,1),Mitarbeiter!$C222),MIN(DATE(2026,11,0),IF(Mitarbeiter!$D222="",DATE(2026,11,0),Mitarbeiter!$D222),TODAY()),Einstellungen!$F$13:$F$67)))*N(Mitarbeiter!$E222)/IF(Einstellungen!$C$11="7 Tage",7,5),N('Ist-Stunden'!O222)+(N(Krankheitstage!P222)+N(Krankheitstage!AB222))*N($C222))))</f>
        <v/>
      </c>
      <c r="AT222" s="76">
        <f>IF($B222="",0,IF(Einstellungen!$C$10="Ja",MAX(IF(Einstellungen!$C$11="7 Tage",MAX(0,(MIN(DATE(2026,12,0),IF(Mitarbeiter!$D222="",DATE(2026,12,0),Mitarbeiter!$D222),TODAY()))-(MAX(DATE(2026,11,1),Mitarbeiter!$C222))+1),MAX(0,NETWORKDAYS(MAX(DATE(2026,11,1),Mitarbeiter!$C222),MIN(DATE(2026,12,0),IF(Mitarbeiter!$D222="",DATE(2026,12,0),Mitarbeiter!$D222),TODAY()),Einstellungen!$F$13:$F$67)))*N(Mitarbeiter!$E222)/IF(Einstellungen!$C$11="7 Tage",7,5),N('Ist-Stunden'!P222)),MAX(IF(Einstellungen!$C$11="7 Tage",MAX(0,(MIN(DATE(2026,12,0),IF(Mitarbeiter!$D222="",DATE(2026,12,0),Mitarbeiter!$D222),TODAY()))-(MAX(DATE(2026,11,1),Mitarbeiter!$C222))+1),MAX(0,NETWORKDAYS(MAX(DATE(2026,11,1),Mitarbeiter!$C222),MIN(DATE(2026,12,0),IF(Mitarbeiter!$D222="",DATE(2026,12,0),Mitarbeiter!$D222),TODAY()),Einstellungen!$F$13:$F$67)))*N(Mitarbeiter!$E222)/IF(Einstellungen!$C$11="7 Tage",7,5),N('Ist-Stunden'!P222)+(N(Krankheitstage!Q222)+N(Krankheitstage!AC222))*N($C222))))</f>
        <v/>
      </c>
      <c r="AU222" s="76">
        <f>IF($B222="",0,IF(Einstellungen!$C$10="Ja",MAX(IF(Einstellungen!$C$11="7 Tage",MAX(0,(MIN(DATE(2026,13,0),IF(Mitarbeiter!$D222="",DATE(2026,13,0),Mitarbeiter!$D222),TODAY()))-(MAX(DATE(2026,12,1),Mitarbeiter!$C222))+1),MAX(0,NETWORKDAYS(MAX(DATE(2026,12,1),Mitarbeiter!$C222),MIN(DATE(2026,13,0),IF(Mitarbeiter!$D222="",DATE(2026,13,0),Mitarbeiter!$D222),TODAY()),Einstellungen!$F$13:$F$67)))*N(Mitarbeiter!$E222)/IF(Einstellungen!$C$11="7 Tage",7,5),N('Ist-Stunden'!Q222)),MAX(IF(Einstellungen!$C$11="7 Tage",MAX(0,(MIN(DATE(2026,13,0),IF(Mitarbeiter!$D222="",DATE(2026,13,0),Mitarbeiter!$D222),TODAY()))-(MAX(DATE(2026,12,1),Mitarbeiter!$C222))+1),MAX(0,NETWORKDAYS(MAX(DATE(2026,12,1),Mitarbeiter!$C222),MIN(DATE(2026,13,0),IF(Mitarbeiter!$D222="",DATE(2026,13,0),Mitarbeiter!$D222),TODAY()),Einstellungen!$F$13:$F$67)))*N(Mitarbeiter!$E222)/IF(Einstellungen!$C$11="7 Tage",7,5),N('Ist-Stunden'!Q222)+(N(Krankheitstage!R222)+N(Krankheitstage!AD222))*N($C222))))</f>
        <v/>
      </c>
      <c r="AV222" s="76">
        <f>IF($B222="",0,IF(Einstellungen!$C$10="Ja",MAX(IF(Einstellungen!$C$11="7 Tage",MAX(0,(MIN(DATE(2027,2,0),IF(Mitarbeiter!$D222="",DATE(2027,2,0),Mitarbeiter!$D222),TODAY()))-(MAX(DATE(2027,1,1),Mitarbeiter!$C222))+1),MAX(0,NETWORKDAYS(MAX(DATE(2027,1,1),Mitarbeiter!$C222),MIN(DATE(2027,2,0),IF(Mitarbeiter!$D222="",DATE(2027,2,0),Mitarbeiter!$D222),TODAY()),Einstellungen!$F$13:$F$67)))*N(Mitarbeiter!$E222)/IF(Einstellungen!$C$11="7 Tage",7,5),N('Ist-Stunden'!R222)),MAX(IF(Einstellungen!$C$11="7 Tage",MAX(0,(MIN(DATE(2027,2,0),IF(Mitarbeiter!$D222="",DATE(2027,2,0),Mitarbeiter!$D222),TODAY()))-(MAX(DATE(2027,1,1),Mitarbeiter!$C222))+1),MAX(0,NETWORKDAYS(MAX(DATE(2027,1,1),Mitarbeiter!$C222),MIN(DATE(2027,2,0),IF(Mitarbeiter!$D222="",DATE(2027,2,0),Mitarbeiter!$D222),TODAY()),Einstellungen!$F$13:$F$67)))*N(Mitarbeiter!$E222)/IF(Einstellungen!$C$11="7 Tage",7,5),N('Ist-Stunden'!R222)+(N(Krankheitstage!AE222)+N(Krankheitstage!AQ222))*N($C222))))</f>
        <v/>
      </c>
      <c r="AW222" s="76">
        <f>IF($B222="",0,IF(Einstellungen!$C$10="Ja",MAX(IF(Einstellungen!$C$11="7 Tage",MAX(0,(MIN(DATE(2027,3,0),IF(Mitarbeiter!$D222="",DATE(2027,3,0),Mitarbeiter!$D222),TODAY()))-(MAX(DATE(2027,2,1),Mitarbeiter!$C222))+1),MAX(0,NETWORKDAYS(MAX(DATE(2027,2,1),Mitarbeiter!$C222),MIN(DATE(2027,3,0),IF(Mitarbeiter!$D222="",DATE(2027,3,0),Mitarbeiter!$D222),TODAY()),Einstellungen!$F$13:$F$67)))*N(Mitarbeiter!$E222)/IF(Einstellungen!$C$11="7 Tage",7,5),N('Ist-Stunden'!S222)),MAX(IF(Einstellungen!$C$11="7 Tage",MAX(0,(MIN(DATE(2027,3,0),IF(Mitarbeiter!$D222="",DATE(2027,3,0),Mitarbeiter!$D222),TODAY()))-(MAX(DATE(2027,2,1),Mitarbeiter!$C222))+1),MAX(0,NETWORKDAYS(MAX(DATE(2027,2,1),Mitarbeiter!$C222),MIN(DATE(2027,3,0),IF(Mitarbeiter!$D222="",DATE(2027,3,0),Mitarbeiter!$D222),TODAY()),Einstellungen!$F$13:$F$67)))*N(Mitarbeiter!$E222)/IF(Einstellungen!$C$11="7 Tage",7,5),N('Ist-Stunden'!S222)+(N(Krankheitstage!AF222)+N(Krankheitstage!AR222))*N($C222))))</f>
        <v/>
      </c>
      <c r="AX222" s="76">
        <f>IF($B222="",0,IF(Einstellungen!$C$10="Ja",MAX(IF(Einstellungen!$C$11="7 Tage",MAX(0,(MIN(DATE(2027,4,0),IF(Mitarbeiter!$D222="",DATE(2027,4,0),Mitarbeiter!$D222),TODAY()))-(MAX(DATE(2027,3,1),Mitarbeiter!$C222))+1),MAX(0,NETWORKDAYS(MAX(DATE(2027,3,1),Mitarbeiter!$C222),MIN(DATE(2027,4,0),IF(Mitarbeiter!$D222="",DATE(2027,4,0),Mitarbeiter!$D222),TODAY()),Einstellungen!$F$13:$F$67)))*N(Mitarbeiter!$E222)/IF(Einstellungen!$C$11="7 Tage",7,5),N('Ist-Stunden'!T222)),MAX(IF(Einstellungen!$C$11="7 Tage",MAX(0,(MIN(DATE(2027,4,0),IF(Mitarbeiter!$D222="",DATE(2027,4,0),Mitarbeiter!$D222),TODAY()))-(MAX(DATE(2027,3,1),Mitarbeiter!$C222))+1),MAX(0,NETWORKDAYS(MAX(DATE(2027,3,1),Mitarbeiter!$C222),MIN(DATE(2027,4,0),IF(Mitarbeiter!$D222="",DATE(2027,4,0),Mitarbeiter!$D222),TODAY()),Einstellungen!$F$13:$F$67)))*N(Mitarbeiter!$E222)/IF(Einstellungen!$C$11="7 Tage",7,5),N('Ist-Stunden'!T222)+(N(Krankheitstage!AG222)+N(Krankheitstage!AS222))*N($C222))))</f>
        <v/>
      </c>
      <c r="AY222" s="76">
        <f>IF($B222="",0,IF(Einstellungen!$C$10="Ja",MAX(IF(Einstellungen!$C$11="7 Tage",MAX(0,(MIN(DATE(2027,5,0),IF(Mitarbeiter!$D222="",DATE(2027,5,0),Mitarbeiter!$D222),TODAY()))-(MAX(DATE(2027,4,1),Mitarbeiter!$C222))+1),MAX(0,NETWORKDAYS(MAX(DATE(2027,4,1),Mitarbeiter!$C222),MIN(DATE(2027,5,0),IF(Mitarbeiter!$D222="",DATE(2027,5,0),Mitarbeiter!$D222),TODAY()),Einstellungen!$F$13:$F$67)))*N(Mitarbeiter!$E222)/IF(Einstellungen!$C$11="7 Tage",7,5),N('Ist-Stunden'!U222)),MAX(IF(Einstellungen!$C$11="7 Tage",MAX(0,(MIN(DATE(2027,5,0),IF(Mitarbeiter!$D222="",DATE(2027,5,0),Mitarbeiter!$D222),TODAY()))-(MAX(DATE(2027,4,1),Mitarbeiter!$C222))+1),MAX(0,NETWORKDAYS(MAX(DATE(2027,4,1),Mitarbeiter!$C222),MIN(DATE(2027,5,0),IF(Mitarbeiter!$D222="",DATE(2027,5,0),Mitarbeiter!$D222),TODAY()),Einstellungen!$F$13:$F$67)))*N(Mitarbeiter!$E222)/IF(Einstellungen!$C$11="7 Tage",7,5),N('Ist-Stunden'!U222)+(N(Krankheitstage!AH222)+N(Krankheitstage!AT222))*N($C222))))</f>
        <v/>
      </c>
      <c r="AZ222" s="76">
        <f>IF($B222="",0,IF(Einstellungen!$C$10="Ja",MAX(IF(Einstellungen!$C$11="7 Tage",MAX(0,(MIN(DATE(2027,6,0),IF(Mitarbeiter!$D222="",DATE(2027,6,0),Mitarbeiter!$D222),TODAY()))-(MAX(DATE(2027,5,1),Mitarbeiter!$C222))+1),MAX(0,NETWORKDAYS(MAX(DATE(2027,5,1),Mitarbeiter!$C222),MIN(DATE(2027,6,0),IF(Mitarbeiter!$D222="",DATE(2027,6,0),Mitarbeiter!$D222),TODAY()),Einstellungen!$F$13:$F$67)))*N(Mitarbeiter!$E222)/IF(Einstellungen!$C$11="7 Tage",7,5),N('Ist-Stunden'!V222)),MAX(IF(Einstellungen!$C$11="7 Tage",MAX(0,(MIN(DATE(2027,6,0),IF(Mitarbeiter!$D222="",DATE(2027,6,0),Mitarbeiter!$D222),TODAY()))-(MAX(DATE(2027,5,1),Mitarbeiter!$C222))+1),MAX(0,NETWORKDAYS(MAX(DATE(2027,5,1),Mitarbeiter!$C222),MIN(DATE(2027,6,0),IF(Mitarbeiter!$D222="",DATE(2027,6,0),Mitarbeiter!$D222),TODAY()),Einstellungen!$F$13:$F$67)))*N(Mitarbeiter!$E222)/IF(Einstellungen!$C$11="7 Tage",7,5),N('Ist-Stunden'!V222)+(N(Krankheitstage!AI222)+N(Krankheitstage!AU222))*N($C222))))</f>
        <v/>
      </c>
      <c r="BA222" s="76">
        <f>IF($B222="",0,IF(Einstellungen!$C$10="Ja",MAX(IF(Einstellungen!$C$11="7 Tage",MAX(0,(MIN(DATE(2027,7,0),IF(Mitarbeiter!$D222="",DATE(2027,7,0),Mitarbeiter!$D222),TODAY()))-(MAX(DATE(2027,6,1),Mitarbeiter!$C222))+1),MAX(0,NETWORKDAYS(MAX(DATE(2027,6,1),Mitarbeiter!$C222),MIN(DATE(2027,7,0),IF(Mitarbeiter!$D222="",DATE(2027,7,0),Mitarbeiter!$D222),TODAY()),Einstellungen!$F$13:$F$67)))*N(Mitarbeiter!$E222)/IF(Einstellungen!$C$11="7 Tage",7,5),N('Ist-Stunden'!W222)),MAX(IF(Einstellungen!$C$11="7 Tage",MAX(0,(MIN(DATE(2027,7,0),IF(Mitarbeiter!$D222="",DATE(2027,7,0),Mitarbeiter!$D222),TODAY()))-(MAX(DATE(2027,6,1),Mitarbeiter!$C222))+1),MAX(0,NETWORKDAYS(MAX(DATE(2027,6,1),Mitarbeiter!$C222),MIN(DATE(2027,7,0),IF(Mitarbeiter!$D222="",DATE(2027,7,0),Mitarbeiter!$D222),TODAY()),Einstellungen!$F$13:$F$67)))*N(Mitarbeiter!$E222)/IF(Einstellungen!$C$11="7 Tage",7,5),N('Ist-Stunden'!W222)+(N(Krankheitstage!AJ222)+N(Krankheitstage!AV222))*N($C222))))</f>
        <v/>
      </c>
      <c r="BB222" s="76">
        <f>IF($B222="",0,IF(Einstellungen!$C$10="Ja",MAX(IF(Einstellungen!$C$11="7 Tage",MAX(0,(MIN(DATE(2027,8,0),IF(Mitarbeiter!$D222="",DATE(2027,8,0),Mitarbeiter!$D222),TODAY()))-(MAX(DATE(2027,7,1),Mitarbeiter!$C222))+1),MAX(0,NETWORKDAYS(MAX(DATE(2027,7,1),Mitarbeiter!$C222),MIN(DATE(2027,8,0),IF(Mitarbeiter!$D222="",DATE(2027,8,0),Mitarbeiter!$D222),TODAY()),Einstellungen!$F$13:$F$67)))*N(Mitarbeiter!$E222)/IF(Einstellungen!$C$11="7 Tage",7,5),N('Ist-Stunden'!X222)),MAX(IF(Einstellungen!$C$11="7 Tage",MAX(0,(MIN(DATE(2027,8,0),IF(Mitarbeiter!$D222="",DATE(2027,8,0),Mitarbeiter!$D222),TODAY()))-(MAX(DATE(2027,7,1),Mitarbeiter!$C222))+1),MAX(0,NETWORKDAYS(MAX(DATE(2027,7,1),Mitarbeiter!$C222),MIN(DATE(2027,8,0),IF(Mitarbeiter!$D222="",DATE(2027,8,0),Mitarbeiter!$D222),TODAY()),Einstellungen!$F$13:$F$67)))*N(Mitarbeiter!$E222)/IF(Einstellungen!$C$11="7 Tage",7,5),N('Ist-Stunden'!X222)+(N(Krankheitstage!AK222)+N(Krankheitstage!AW222))*N($C222))))</f>
        <v/>
      </c>
      <c r="BC222" s="76">
        <f>IF($B222="",0,IF(Einstellungen!$C$10="Ja",MAX(IF(Einstellungen!$C$11="7 Tage",MAX(0,(MIN(DATE(2027,9,0),IF(Mitarbeiter!$D222="",DATE(2027,9,0),Mitarbeiter!$D222),TODAY()))-(MAX(DATE(2027,8,1),Mitarbeiter!$C222))+1),MAX(0,NETWORKDAYS(MAX(DATE(2027,8,1),Mitarbeiter!$C222),MIN(DATE(2027,9,0),IF(Mitarbeiter!$D222="",DATE(2027,9,0),Mitarbeiter!$D222),TODAY()),Einstellungen!$F$13:$F$67)))*N(Mitarbeiter!$E222)/IF(Einstellungen!$C$11="7 Tage",7,5),N('Ist-Stunden'!Y222)),MAX(IF(Einstellungen!$C$11="7 Tage",MAX(0,(MIN(DATE(2027,9,0),IF(Mitarbeiter!$D222="",DATE(2027,9,0),Mitarbeiter!$D222),TODAY()))-(MAX(DATE(2027,8,1),Mitarbeiter!$C222))+1),MAX(0,NETWORKDAYS(MAX(DATE(2027,8,1),Mitarbeiter!$C222),MIN(DATE(2027,9,0),IF(Mitarbeiter!$D222="",DATE(2027,9,0),Mitarbeiter!$D222),TODAY()),Einstellungen!$F$13:$F$67)))*N(Mitarbeiter!$E222)/IF(Einstellungen!$C$11="7 Tage",7,5),N('Ist-Stunden'!Y222)+(N(Krankheitstage!AL222)+N(Krankheitstage!AX222))*N($C222))))</f>
        <v/>
      </c>
      <c r="BD222" s="76">
        <f>IF($B222="",0,IF(Einstellungen!$C$10="Ja",MAX(IF(Einstellungen!$C$11="7 Tage",MAX(0,(MIN(DATE(2027,10,0),IF(Mitarbeiter!$D222="",DATE(2027,10,0),Mitarbeiter!$D222),TODAY()))-(MAX(DATE(2027,9,1),Mitarbeiter!$C222))+1),MAX(0,NETWORKDAYS(MAX(DATE(2027,9,1),Mitarbeiter!$C222),MIN(DATE(2027,10,0),IF(Mitarbeiter!$D222="",DATE(2027,10,0),Mitarbeiter!$D222),TODAY()),Einstellungen!$F$13:$F$67)))*N(Mitarbeiter!$E222)/IF(Einstellungen!$C$11="7 Tage",7,5),N('Ist-Stunden'!Z222)),MAX(IF(Einstellungen!$C$11="7 Tage",MAX(0,(MIN(DATE(2027,10,0),IF(Mitarbeiter!$D222="",DATE(2027,10,0),Mitarbeiter!$D222),TODAY()))-(MAX(DATE(2027,9,1),Mitarbeiter!$C222))+1),MAX(0,NETWORKDAYS(MAX(DATE(2027,9,1),Mitarbeiter!$C222),MIN(DATE(2027,10,0),IF(Mitarbeiter!$D222="",DATE(2027,10,0),Mitarbeiter!$D222),TODAY()),Einstellungen!$F$13:$F$67)))*N(Mitarbeiter!$E222)/IF(Einstellungen!$C$11="7 Tage",7,5),N('Ist-Stunden'!Z222)+(N(Krankheitstage!AM222)+N(Krankheitstage!AY222))*N($C222))))</f>
        <v/>
      </c>
      <c r="BE222" s="76">
        <f>IF($B222="",0,IF(Einstellungen!$C$10="Ja",MAX(IF(Einstellungen!$C$11="7 Tage",MAX(0,(MIN(DATE(2027,11,0),IF(Mitarbeiter!$D222="",DATE(2027,11,0),Mitarbeiter!$D222),TODAY()))-(MAX(DATE(2027,10,1),Mitarbeiter!$C222))+1),MAX(0,NETWORKDAYS(MAX(DATE(2027,10,1),Mitarbeiter!$C222),MIN(DATE(2027,11,0),IF(Mitarbeiter!$D222="",DATE(2027,11,0),Mitarbeiter!$D222),TODAY()),Einstellungen!$F$13:$F$67)))*N(Mitarbeiter!$E222)/IF(Einstellungen!$C$11="7 Tage",7,5),N('Ist-Stunden'!AA222)),MAX(IF(Einstellungen!$C$11="7 Tage",MAX(0,(MIN(DATE(2027,11,0),IF(Mitarbeiter!$D222="",DATE(2027,11,0),Mitarbeiter!$D222),TODAY()))-(MAX(DATE(2027,10,1),Mitarbeiter!$C222))+1),MAX(0,NETWORKDAYS(MAX(DATE(2027,10,1),Mitarbeiter!$C222),MIN(DATE(2027,11,0),IF(Mitarbeiter!$D222="",DATE(2027,11,0),Mitarbeiter!$D222),TODAY()),Einstellungen!$F$13:$F$67)))*N(Mitarbeiter!$E222)/IF(Einstellungen!$C$11="7 Tage",7,5),N('Ist-Stunden'!AA222)+(N(Krankheitstage!AN222)+N(Krankheitstage!AZ222))*N($C222))))</f>
        <v/>
      </c>
      <c r="BF222" s="76">
        <f>IF($B222="",0,IF(Einstellungen!$C$10="Ja",MAX(IF(Einstellungen!$C$11="7 Tage",MAX(0,(MIN(DATE(2027,12,0),IF(Mitarbeiter!$D222="",DATE(2027,12,0),Mitarbeiter!$D222),TODAY()))-(MAX(DATE(2027,11,1),Mitarbeiter!$C222))+1),MAX(0,NETWORKDAYS(MAX(DATE(2027,11,1),Mitarbeiter!$C222),MIN(DATE(2027,12,0),IF(Mitarbeiter!$D222="",DATE(2027,12,0),Mitarbeiter!$D222),TODAY()),Einstellungen!$F$13:$F$67)))*N(Mitarbeiter!$E222)/IF(Einstellungen!$C$11="7 Tage",7,5),N('Ist-Stunden'!AB222)),MAX(IF(Einstellungen!$C$11="7 Tage",MAX(0,(MIN(DATE(2027,12,0),IF(Mitarbeiter!$D222="",DATE(2027,12,0),Mitarbeiter!$D222),TODAY()))-(MAX(DATE(2027,11,1),Mitarbeiter!$C222))+1),MAX(0,NETWORKDAYS(MAX(DATE(2027,11,1),Mitarbeiter!$C222),MIN(DATE(2027,12,0),IF(Mitarbeiter!$D222="",DATE(2027,12,0),Mitarbeiter!$D222),TODAY()),Einstellungen!$F$13:$F$67)))*N(Mitarbeiter!$E222)/IF(Einstellungen!$C$11="7 Tage",7,5),N('Ist-Stunden'!AB222)+(N(Krankheitstage!AO222)+N(Krankheitstage!BA222))*N($C222))))</f>
        <v/>
      </c>
      <c r="BG222" s="76">
        <f>IF($B222="",0,IF(Einstellungen!$C$10="Ja",MAX(IF(Einstellungen!$C$11="7 Tage",MAX(0,(MIN(DATE(2027,13,0),IF(Mitarbeiter!$D222="",DATE(2027,13,0),Mitarbeiter!$D222),TODAY()))-(MAX(DATE(2027,12,1),Mitarbeiter!$C222))+1),MAX(0,NETWORKDAYS(MAX(DATE(2027,12,1),Mitarbeiter!$C222),MIN(DATE(2027,13,0),IF(Mitarbeiter!$D222="",DATE(2027,13,0),Mitarbeiter!$D222),TODAY()),Einstellungen!$F$13:$F$67)))*N(Mitarbeiter!$E222)/IF(Einstellungen!$C$11="7 Tage",7,5),N('Ist-Stunden'!AC222)),MAX(IF(Einstellungen!$C$11="7 Tage",MAX(0,(MIN(DATE(2027,13,0),IF(Mitarbeiter!$D222="",DATE(2027,13,0),Mitarbeiter!$D222),TODAY()))-(MAX(DATE(2027,12,1),Mitarbeiter!$C222))+1),MAX(0,NETWORKDAYS(MAX(DATE(2027,12,1),Mitarbeiter!$C222),MIN(DATE(2027,13,0),IF(Mitarbeiter!$D222="",DATE(2027,13,0),Mitarbeiter!$D222),TODAY()),Einstellungen!$F$13:$F$67)))*N(Mitarbeiter!$E222)/IF(Einstellungen!$C$11="7 Tage",7,5),N('Ist-Stunden'!AC222)+(N(Krankheitstage!AP222)+N(Krankheitstage!BB222))*N($C222))))</f>
        <v/>
      </c>
      <c r="BH222" s="76">
        <f>IF($B222="",0,IF(Einstellungen!$C$10="Ja",MAX(IF(Einstellungen!$C$11="7 Tage",MAX(0,(MIN(DATE(2028,2,0),IF(Mitarbeiter!$D222="",DATE(2028,2,0),Mitarbeiter!$D222),TODAY()))-(MAX(DATE(2028,1,1),Mitarbeiter!$C222))+1),MAX(0,NETWORKDAYS(MAX(DATE(2028,1,1),Mitarbeiter!$C222),MIN(DATE(2028,2,0),IF(Mitarbeiter!$D222="",DATE(2028,2,0),Mitarbeiter!$D222),TODAY()),Einstellungen!$F$13:$F$67)))*N(Mitarbeiter!$E222)/IF(Einstellungen!$C$11="7 Tage",7,5),N('Ist-Stunden'!AD222)),MAX(IF(Einstellungen!$C$11="7 Tage",MAX(0,(MIN(DATE(2028,2,0),IF(Mitarbeiter!$D222="",DATE(2028,2,0),Mitarbeiter!$D222),TODAY()))-(MAX(DATE(2028,1,1),Mitarbeiter!$C222))+1),MAX(0,NETWORKDAYS(MAX(DATE(2028,1,1),Mitarbeiter!$C222),MIN(DATE(2028,2,0),IF(Mitarbeiter!$D222="",DATE(2028,2,0),Mitarbeiter!$D222),TODAY()),Einstellungen!$F$13:$F$67)))*N(Mitarbeiter!$E222)/IF(Einstellungen!$C$11="7 Tage",7,5),N('Ist-Stunden'!AD222)+(N(Krankheitstage!BC222)+N(Krankheitstage!BO222))*N($C222))))</f>
        <v/>
      </c>
      <c r="BI222" s="76">
        <f>IF($B222="",0,IF(Einstellungen!$C$10="Ja",MAX(IF(Einstellungen!$C$11="7 Tage",MAX(0,(MIN(DATE(2028,3,0),IF(Mitarbeiter!$D222="",DATE(2028,3,0),Mitarbeiter!$D222),TODAY()))-(MAX(DATE(2028,2,1),Mitarbeiter!$C222))+1),MAX(0,NETWORKDAYS(MAX(DATE(2028,2,1),Mitarbeiter!$C222),MIN(DATE(2028,3,0),IF(Mitarbeiter!$D222="",DATE(2028,3,0),Mitarbeiter!$D222),TODAY()),Einstellungen!$F$13:$F$67)))*N(Mitarbeiter!$E222)/IF(Einstellungen!$C$11="7 Tage",7,5),N('Ist-Stunden'!AE222)),MAX(IF(Einstellungen!$C$11="7 Tage",MAX(0,(MIN(DATE(2028,3,0),IF(Mitarbeiter!$D222="",DATE(2028,3,0),Mitarbeiter!$D222),TODAY()))-(MAX(DATE(2028,2,1),Mitarbeiter!$C222))+1),MAX(0,NETWORKDAYS(MAX(DATE(2028,2,1),Mitarbeiter!$C222),MIN(DATE(2028,3,0),IF(Mitarbeiter!$D222="",DATE(2028,3,0),Mitarbeiter!$D222),TODAY()),Einstellungen!$F$13:$F$67)))*N(Mitarbeiter!$E222)/IF(Einstellungen!$C$11="7 Tage",7,5),N('Ist-Stunden'!AE222)+(N(Krankheitstage!BD222)+N(Krankheitstage!BP222))*N($C222))))</f>
        <v/>
      </c>
      <c r="BJ222" s="76">
        <f>IF($B222="",0,IF(Einstellungen!$C$10="Ja",MAX(IF(Einstellungen!$C$11="7 Tage",MAX(0,(MIN(DATE(2028,4,0),IF(Mitarbeiter!$D222="",DATE(2028,4,0),Mitarbeiter!$D222),TODAY()))-(MAX(DATE(2028,3,1),Mitarbeiter!$C222))+1),MAX(0,NETWORKDAYS(MAX(DATE(2028,3,1),Mitarbeiter!$C222),MIN(DATE(2028,4,0),IF(Mitarbeiter!$D222="",DATE(2028,4,0),Mitarbeiter!$D222),TODAY()),Einstellungen!$F$13:$F$67)))*N(Mitarbeiter!$E222)/IF(Einstellungen!$C$11="7 Tage",7,5),N('Ist-Stunden'!AF222)),MAX(IF(Einstellungen!$C$11="7 Tage",MAX(0,(MIN(DATE(2028,4,0),IF(Mitarbeiter!$D222="",DATE(2028,4,0),Mitarbeiter!$D222),TODAY()))-(MAX(DATE(2028,3,1),Mitarbeiter!$C222))+1),MAX(0,NETWORKDAYS(MAX(DATE(2028,3,1),Mitarbeiter!$C222),MIN(DATE(2028,4,0),IF(Mitarbeiter!$D222="",DATE(2028,4,0),Mitarbeiter!$D222),TODAY()),Einstellungen!$F$13:$F$67)))*N(Mitarbeiter!$E222)/IF(Einstellungen!$C$11="7 Tage",7,5),N('Ist-Stunden'!AF222)+(N(Krankheitstage!BE222)+N(Krankheitstage!BQ222))*N($C222))))</f>
        <v/>
      </c>
      <c r="BK222" s="76">
        <f>IF($B222="",0,IF(Einstellungen!$C$10="Ja",MAX(IF(Einstellungen!$C$11="7 Tage",MAX(0,(MIN(DATE(2028,5,0),IF(Mitarbeiter!$D222="",DATE(2028,5,0),Mitarbeiter!$D222),TODAY()))-(MAX(DATE(2028,4,1),Mitarbeiter!$C222))+1),MAX(0,NETWORKDAYS(MAX(DATE(2028,4,1),Mitarbeiter!$C222),MIN(DATE(2028,5,0),IF(Mitarbeiter!$D222="",DATE(2028,5,0),Mitarbeiter!$D222),TODAY()),Einstellungen!$F$13:$F$67)))*N(Mitarbeiter!$E222)/IF(Einstellungen!$C$11="7 Tage",7,5),N('Ist-Stunden'!AG222)),MAX(IF(Einstellungen!$C$11="7 Tage",MAX(0,(MIN(DATE(2028,5,0),IF(Mitarbeiter!$D222="",DATE(2028,5,0),Mitarbeiter!$D222),TODAY()))-(MAX(DATE(2028,4,1),Mitarbeiter!$C222))+1),MAX(0,NETWORKDAYS(MAX(DATE(2028,4,1),Mitarbeiter!$C222),MIN(DATE(2028,5,0),IF(Mitarbeiter!$D222="",DATE(2028,5,0),Mitarbeiter!$D222),TODAY()),Einstellungen!$F$13:$F$67)))*N(Mitarbeiter!$E222)/IF(Einstellungen!$C$11="7 Tage",7,5),N('Ist-Stunden'!AG222)+(N(Krankheitstage!BF222)+N(Krankheitstage!BR222))*N($C222))))</f>
        <v/>
      </c>
      <c r="BL222" s="76">
        <f>IF($B222="",0,IF(Einstellungen!$C$10="Ja",MAX(IF(Einstellungen!$C$11="7 Tage",MAX(0,(MIN(DATE(2028,6,0),IF(Mitarbeiter!$D222="",DATE(2028,6,0),Mitarbeiter!$D222),TODAY()))-(MAX(DATE(2028,5,1),Mitarbeiter!$C222))+1),MAX(0,NETWORKDAYS(MAX(DATE(2028,5,1),Mitarbeiter!$C222),MIN(DATE(2028,6,0),IF(Mitarbeiter!$D222="",DATE(2028,6,0),Mitarbeiter!$D222),TODAY()),Einstellungen!$F$13:$F$67)))*N(Mitarbeiter!$E222)/IF(Einstellungen!$C$11="7 Tage",7,5),N('Ist-Stunden'!AH222)),MAX(IF(Einstellungen!$C$11="7 Tage",MAX(0,(MIN(DATE(2028,6,0),IF(Mitarbeiter!$D222="",DATE(2028,6,0),Mitarbeiter!$D222),TODAY()))-(MAX(DATE(2028,5,1),Mitarbeiter!$C222))+1),MAX(0,NETWORKDAYS(MAX(DATE(2028,5,1),Mitarbeiter!$C222),MIN(DATE(2028,6,0),IF(Mitarbeiter!$D222="",DATE(2028,6,0),Mitarbeiter!$D222),TODAY()),Einstellungen!$F$13:$F$67)))*N(Mitarbeiter!$E222)/IF(Einstellungen!$C$11="7 Tage",7,5),N('Ist-Stunden'!AH222)+(N(Krankheitstage!BG222)+N(Krankheitstage!BS222))*N($C222))))</f>
        <v/>
      </c>
      <c r="BM222" s="76">
        <f>IF($B222="",0,IF(Einstellungen!$C$10="Ja",MAX(IF(Einstellungen!$C$11="7 Tage",MAX(0,(MIN(DATE(2028,7,0),IF(Mitarbeiter!$D222="",DATE(2028,7,0),Mitarbeiter!$D222),TODAY()))-(MAX(DATE(2028,6,1),Mitarbeiter!$C222))+1),MAX(0,NETWORKDAYS(MAX(DATE(2028,6,1),Mitarbeiter!$C222),MIN(DATE(2028,7,0),IF(Mitarbeiter!$D222="",DATE(2028,7,0),Mitarbeiter!$D222),TODAY()),Einstellungen!$F$13:$F$67)))*N(Mitarbeiter!$E222)/IF(Einstellungen!$C$11="7 Tage",7,5),N('Ist-Stunden'!AI222)),MAX(IF(Einstellungen!$C$11="7 Tage",MAX(0,(MIN(DATE(2028,7,0),IF(Mitarbeiter!$D222="",DATE(2028,7,0),Mitarbeiter!$D222),TODAY()))-(MAX(DATE(2028,6,1),Mitarbeiter!$C222))+1),MAX(0,NETWORKDAYS(MAX(DATE(2028,6,1),Mitarbeiter!$C222),MIN(DATE(2028,7,0),IF(Mitarbeiter!$D222="",DATE(2028,7,0),Mitarbeiter!$D222),TODAY()),Einstellungen!$F$13:$F$67)))*N(Mitarbeiter!$E222)/IF(Einstellungen!$C$11="7 Tage",7,5),N('Ist-Stunden'!AI222)+(N(Krankheitstage!BH222)+N(Krankheitstage!BT222))*N($C222))))</f>
        <v/>
      </c>
      <c r="BN222" s="76">
        <f>IF($B222="",0,IF(Einstellungen!$C$10="Ja",MAX(IF(Einstellungen!$C$11="7 Tage",MAX(0,(MIN(DATE(2028,8,0),IF(Mitarbeiter!$D222="",DATE(2028,8,0),Mitarbeiter!$D222),TODAY()))-(MAX(DATE(2028,7,1),Mitarbeiter!$C222))+1),MAX(0,NETWORKDAYS(MAX(DATE(2028,7,1),Mitarbeiter!$C222),MIN(DATE(2028,8,0),IF(Mitarbeiter!$D222="",DATE(2028,8,0),Mitarbeiter!$D222),TODAY()),Einstellungen!$F$13:$F$67)))*N(Mitarbeiter!$E222)/IF(Einstellungen!$C$11="7 Tage",7,5),N('Ist-Stunden'!AJ222)),MAX(IF(Einstellungen!$C$11="7 Tage",MAX(0,(MIN(DATE(2028,8,0),IF(Mitarbeiter!$D222="",DATE(2028,8,0),Mitarbeiter!$D222),TODAY()))-(MAX(DATE(2028,7,1),Mitarbeiter!$C222))+1),MAX(0,NETWORKDAYS(MAX(DATE(2028,7,1),Mitarbeiter!$C222),MIN(DATE(2028,8,0),IF(Mitarbeiter!$D222="",DATE(2028,8,0),Mitarbeiter!$D222),TODAY()),Einstellungen!$F$13:$F$67)))*N(Mitarbeiter!$E222)/IF(Einstellungen!$C$11="7 Tage",7,5),N('Ist-Stunden'!AJ222)+(N(Krankheitstage!BI222)+N(Krankheitstage!BU222))*N($C222))))</f>
        <v/>
      </c>
      <c r="BO222" s="76">
        <f>IF($B222="",0,IF(Einstellungen!$C$10="Ja",MAX(IF(Einstellungen!$C$11="7 Tage",MAX(0,(MIN(DATE(2028,9,0),IF(Mitarbeiter!$D222="",DATE(2028,9,0),Mitarbeiter!$D222),TODAY()))-(MAX(DATE(2028,8,1),Mitarbeiter!$C222))+1),MAX(0,NETWORKDAYS(MAX(DATE(2028,8,1),Mitarbeiter!$C222),MIN(DATE(2028,9,0),IF(Mitarbeiter!$D222="",DATE(2028,9,0),Mitarbeiter!$D222),TODAY()),Einstellungen!$F$13:$F$67)))*N(Mitarbeiter!$E222)/IF(Einstellungen!$C$11="7 Tage",7,5),N('Ist-Stunden'!AK222)),MAX(IF(Einstellungen!$C$11="7 Tage",MAX(0,(MIN(DATE(2028,9,0),IF(Mitarbeiter!$D222="",DATE(2028,9,0),Mitarbeiter!$D222),TODAY()))-(MAX(DATE(2028,8,1),Mitarbeiter!$C222))+1),MAX(0,NETWORKDAYS(MAX(DATE(2028,8,1),Mitarbeiter!$C222),MIN(DATE(2028,9,0),IF(Mitarbeiter!$D222="",DATE(2028,9,0),Mitarbeiter!$D222),TODAY()),Einstellungen!$F$13:$F$67)))*N(Mitarbeiter!$E222)/IF(Einstellungen!$C$11="7 Tage",7,5),N('Ist-Stunden'!AK222)+(N(Krankheitstage!BJ222)+N(Krankheitstage!BV222))*N($C222))))</f>
        <v/>
      </c>
      <c r="BP222" s="76">
        <f>IF($B222="",0,IF(Einstellungen!$C$10="Ja",MAX(IF(Einstellungen!$C$11="7 Tage",MAX(0,(MIN(DATE(2028,10,0),IF(Mitarbeiter!$D222="",DATE(2028,10,0),Mitarbeiter!$D222),TODAY()))-(MAX(DATE(2028,9,1),Mitarbeiter!$C222))+1),MAX(0,NETWORKDAYS(MAX(DATE(2028,9,1),Mitarbeiter!$C222),MIN(DATE(2028,10,0),IF(Mitarbeiter!$D222="",DATE(2028,10,0),Mitarbeiter!$D222),TODAY()),Einstellungen!$F$13:$F$67)))*N(Mitarbeiter!$E222)/IF(Einstellungen!$C$11="7 Tage",7,5),N('Ist-Stunden'!AL222)),MAX(IF(Einstellungen!$C$11="7 Tage",MAX(0,(MIN(DATE(2028,10,0),IF(Mitarbeiter!$D222="",DATE(2028,10,0),Mitarbeiter!$D222),TODAY()))-(MAX(DATE(2028,9,1),Mitarbeiter!$C222))+1),MAX(0,NETWORKDAYS(MAX(DATE(2028,9,1),Mitarbeiter!$C222),MIN(DATE(2028,10,0),IF(Mitarbeiter!$D222="",DATE(2028,10,0),Mitarbeiter!$D222),TODAY()),Einstellungen!$F$13:$F$67)))*N(Mitarbeiter!$E222)/IF(Einstellungen!$C$11="7 Tage",7,5),N('Ist-Stunden'!AL222)+(N(Krankheitstage!BK222)+N(Krankheitstage!BW222))*N($C222))))</f>
        <v/>
      </c>
      <c r="BQ222" s="76">
        <f>IF($B222="",0,IF(Einstellungen!$C$10="Ja",MAX(IF(Einstellungen!$C$11="7 Tage",MAX(0,(MIN(DATE(2028,11,0),IF(Mitarbeiter!$D222="",DATE(2028,11,0),Mitarbeiter!$D222),TODAY()))-(MAX(DATE(2028,10,1),Mitarbeiter!$C222))+1),MAX(0,NETWORKDAYS(MAX(DATE(2028,10,1),Mitarbeiter!$C222),MIN(DATE(2028,11,0),IF(Mitarbeiter!$D222="",DATE(2028,11,0),Mitarbeiter!$D222),TODAY()),Einstellungen!$F$13:$F$67)))*N(Mitarbeiter!$E222)/IF(Einstellungen!$C$11="7 Tage",7,5),N('Ist-Stunden'!AM222)),MAX(IF(Einstellungen!$C$11="7 Tage",MAX(0,(MIN(DATE(2028,11,0),IF(Mitarbeiter!$D222="",DATE(2028,11,0),Mitarbeiter!$D222),TODAY()))-(MAX(DATE(2028,10,1),Mitarbeiter!$C222))+1),MAX(0,NETWORKDAYS(MAX(DATE(2028,10,1),Mitarbeiter!$C222),MIN(DATE(2028,11,0),IF(Mitarbeiter!$D222="",DATE(2028,11,0),Mitarbeiter!$D222),TODAY()),Einstellungen!$F$13:$F$67)))*N(Mitarbeiter!$E222)/IF(Einstellungen!$C$11="7 Tage",7,5),N('Ist-Stunden'!AM222)+(N(Krankheitstage!BL222)+N(Krankheitstage!BX222))*N($C222))))</f>
        <v/>
      </c>
      <c r="BR222" s="76">
        <f>IF($B222="",0,IF(Einstellungen!$C$10="Ja",MAX(IF(Einstellungen!$C$11="7 Tage",MAX(0,(MIN(DATE(2028,12,0),IF(Mitarbeiter!$D222="",DATE(2028,12,0),Mitarbeiter!$D222),TODAY()))-(MAX(DATE(2028,11,1),Mitarbeiter!$C222))+1),MAX(0,NETWORKDAYS(MAX(DATE(2028,11,1),Mitarbeiter!$C222),MIN(DATE(2028,12,0),IF(Mitarbeiter!$D222="",DATE(2028,12,0),Mitarbeiter!$D222),TODAY()),Einstellungen!$F$13:$F$67)))*N(Mitarbeiter!$E222)/IF(Einstellungen!$C$11="7 Tage",7,5),N('Ist-Stunden'!AN222)),MAX(IF(Einstellungen!$C$11="7 Tage",MAX(0,(MIN(DATE(2028,12,0),IF(Mitarbeiter!$D222="",DATE(2028,12,0),Mitarbeiter!$D222),TODAY()))-(MAX(DATE(2028,11,1),Mitarbeiter!$C222))+1),MAX(0,NETWORKDAYS(MAX(DATE(2028,11,1),Mitarbeiter!$C222),MIN(DATE(2028,12,0),IF(Mitarbeiter!$D222="",DATE(2028,12,0),Mitarbeiter!$D222),TODAY()),Einstellungen!$F$13:$F$67)))*N(Mitarbeiter!$E222)/IF(Einstellungen!$C$11="7 Tage",7,5),N('Ist-Stunden'!AN222)+(N(Krankheitstage!BM222)+N(Krankheitstage!BY222))*N($C222))))</f>
        <v/>
      </c>
      <c r="BS222" s="76">
        <f>IF($B222="",0,IF(Einstellungen!$C$10="Ja",MAX(IF(Einstellungen!$C$11="7 Tage",MAX(0,(MIN(DATE(2028,13,0),IF(Mitarbeiter!$D222="",DATE(2028,13,0),Mitarbeiter!$D222),TODAY()))-(MAX(DATE(2028,12,1),Mitarbeiter!$C222))+1),MAX(0,NETWORKDAYS(MAX(DATE(2028,12,1),Mitarbeiter!$C222),MIN(DATE(2028,13,0),IF(Mitarbeiter!$D222="",DATE(2028,13,0),Mitarbeiter!$D222),TODAY()),Einstellungen!$F$13:$F$67)))*N(Mitarbeiter!$E222)/IF(Einstellungen!$C$11="7 Tage",7,5),N('Ist-Stunden'!AO222)),MAX(IF(Einstellungen!$C$11="7 Tage",MAX(0,(MIN(DATE(2028,13,0),IF(Mitarbeiter!$D222="",DATE(2028,13,0),Mitarbeiter!$D222),TODAY()))-(MAX(DATE(2028,12,1),Mitarbeiter!$C222))+1),MAX(0,NETWORKDAYS(MAX(DATE(2028,12,1),Mitarbeiter!$C222),MIN(DATE(2028,13,0),IF(Mitarbeiter!$D222="",DATE(2028,13,0),Mitarbeiter!$D222),TODAY()),Einstellungen!$F$13:$F$67)))*N(Mitarbeiter!$E222)/IF(Einstellungen!$C$11="7 Tage",7,5),N('Ist-Stunden'!AO222)+(N(Krankheitstage!BN222)+N(Krankheitstage!BZ222))*N($C222))))</f>
        <v/>
      </c>
      <c r="BT222" s="76">
        <f>IF($B222="",0,IF(Einstellungen!$C$10="Ja",MAX(IF(Einstellungen!$C$11="7 Tage",MAX(0,(MIN(DATE(2029,2,0),IF(Mitarbeiter!$D222="",DATE(2029,2,0),Mitarbeiter!$D222),TODAY()))-(MAX(DATE(2029,1,1),Mitarbeiter!$C222))+1),MAX(0,NETWORKDAYS(MAX(DATE(2029,1,1),Mitarbeiter!$C222),MIN(DATE(2029,2,0),IF(Mitarbeiter!$D222="",DATE(2029,2,0),Mitarbeiter!$D222),TODAY()),Einstellungen!$F$13:$F$67)))*N(Mitarbeiter!$E222)/IF(Einstellungen!$C$11="7 Tage",7,5),N('Ist-Stunden'!AP222)),MAX(IF(Einstellungen!$C$11="7 Tage",MAX(0,(MIN(DATE(2029,2,0),IF(Mitarbeiter!$D222="",DATE(2029,2,0),Mitarbeiter!$D222),TODAY()))-(MAX(DATE(2029,1,1),Mitarbeiter!$C222))+1),MAX(0,NETWORKDAYS(MAX(DATE(2029,1,1),Mitarbeiter!$C222),MIN(DATE(2029,2,0),IF(Mitarbeiter!$D222="",DATE(2029,2,0),Mitarbeiter!$D222),TODAY()),Einstellungen!$F$13:$F$67)))*N(Mitarbeiter!$E222)/IF(Einstellungen!$C$11="7 Tage",7,5),N('Ist-Stunden'!AP222)+(N(Krankheitstage!CA222)+N(Krankheitstage!CM222))*N($C222))))</f>
        <v/>
      </c>
      <c r="BU222" s="76">
        <f>IF($B222="",0,IF(Einstellungen!$C$10="Ja",MAX(IF(Einstellungen!$C$11="7 Tage",MAX(0,(MIN(DATE(2029,3,0),IF(Mitarbeiter!$D222="",DATE(2029,3,0),Mitarbeiter!$D222),TODAY()))-(MAX(DATE(2029,2,1),Mitarbeiter!$C222))+1),MAX(0,NETWORKDAYS(MAX(DATE(2029,2,1),Mitarbeiter!$C222),MIN(DATE(2029,3,0),IF(Mitarbeiter!$D222="",DATE(2029,3,0),Mitarbeiter!$D222),TODAY()),Einstellungen!$F$13:$F$67)))*N(Mitarbeiter!$E222)/IF(Einstellungen!$C$11="7 Tage",7,5),N('Ist-Stunden'!AQ222)),MAX(IF(Einstellungen!$C$11="7 Tage",MAX(0,(MIN(DATE(2029,3,0),IF(Mitarbeiter!$D222="",DATE(2029,3,0),Mitarbeiter!$D222),TODAY()))-(MAX(DATE(2029,2,1),Mitarbeiter!$C222))+1),MAX(0,NETWORKDAYS(MAX(DATE(2029,2,1),Mitarbeiter!$C222),MIN(DATE(2029,3,0),IF(Mitarbeiter!$D222="",DATE(2029,3,0),Mitarbeiter!$D222),TODAY()),Einstellungen!$F$13:$F$67)))*N(Mitarbeiter!$E222)/IF(Einstellungen!$C$11="7 Tage",7,5),N('Ist-Stunden'!AQ222)+(N(Krankheitstage!CB222)+N(Krankheitstage!CN222))*N($C222))))</f>
        <v/>
      </c>
      <c r="BV222" s="76">
        <f>IF($B222="",0,IF(Einstellungen!$C$10="Ja",MAX(IF(Einstellungen!$C$11="7 Tage",MAX(0,(MIN(DATE(2029,4,0),IF(Mitarbeiter!$D222="",DATE(2029,4,0),Mitarbeiter!$D222),TODAY()))-(MAX(DATE(2029,3,1),Mitarbeiter!$C222))+1),MAX(0,NETWORKDAYS(MAX(DATE(2029,3,1),Mitarbeiter!$C222),MIN(DATE(2029,4,0),IF(Mitarbeiter!$D222="",DATE(2029,4,0),Mitarbeiter!$D222),TODAY()),Einstellungen!$F$13:$F$67)))*N(Mitarbeiter!$E222)/IF(Einstellungen!$C$11="7 Tage",7,5),N('Ist-Stunden'!AR222)),MAX(IF(Einstellungen!$C$11="7 Tage",MAX(0,(MIN(DATE(2029,4,0),IF(Mitarbeiter!$D222="",DATE(2029,4,0),Mitarbeiter!$D222),TODAY()))-(MAX(DATE(2029,3,1),Mitarbeiter!$C222))+1),MAX(0,NETWORKDAYS(MAX(DATE(2029,3,1),Mitarbeiter!$C222),MIN(DATE(2029,4,0),IF(Mitarbeiter!$D222="",DATE(2029,4,0),Mitarbeiter!$D222),TODAY()),Einstellungen!$F$13:$F$67)))*N(Mitarbeiter!$E222)/IF(Einstellungen!$C$11="7 Tage",7,5),N('Ist-Stunden'!AR222)+(N(Krankheitstage!CC222)+N(Krankheitstage!CO222))*N($C222))))</f>
        <v/>
      </c>
      <c r="BW222" s="76">
        <f>IF($B222="",0,IF(Einstellungen!$C$10="Ja",MAX(IF(Einstellungen!$C$11="7 Tage",MAX(0,(MIN(DATE(2029,5,0),IF(Mitarbeiter!$D222="",DATE(2029,5,0),Mitarbeiter!$D222),TODAY()))-(MAX(DATE(2029,4,1),Mitarbeiter!$C222))+1),MAX(0,NETWORKDAYS(MAX(DATE(2029,4,1),Mitarbeiter!$C222),MIN(DATE(2029,5,0),IF(Mitarbeiter!$D222="",DATE(2029,5,0),Mitarbeiter!$D222),TODAY()),Einstellungen!$F$13:$F$67)))*N(Mitarbeiter!$E222)/IF(Einstellungen!$C$11="7 Tage",7,5),N('Ist-Stunden'!AS222)),MAX(IF(Einstellungen!$C$11="7 Tage",MAX(0,(MIN(DATE(2029,5,0),IF(Mitarbeiter!$D222="",DATE(2029,5,0),Mitarbeiter!$D222),TODAY()))-(MAX(DATE(2029,4,1),Mitarbeiter!$C222))+1),MAX(0,NETWORKDAYS(MAX(DATE(2029,4,1),Mitarbeiter!$C222),MIN(DATE(2029,5,0),IF(Mitarbeiter!$D222="",DATE(2029,5,0),Mitarbeiter!$D222),TODAY()),Einstellungen!$F$13:$F$67)))*N(Mitarbeiter!$E222)/IF(Einstellungen!$C$11="7 Tage",7,5),N('Ist-Stunden'!AS222)+(N(Krankheitstage!CD222)+N(Krankheitstage!CP222))*N($C222))))</f>
        <v/>
      </c>
      <c r="BX222" s="76">
        <f>IF($B222="",0,IF(Einstellungen!$C$10="Ja",MAX(IF(Einstellungen!$C$11="7 Tage",MAX(0,(MIN(DATE(2029,6,0),IF(Mitarbeiter!$D222="",DATE(2029,6,0),Mitarbeiter!$D222),TODAY()))-(MAX(DATE(2029,5,1),Mitarbeiter!$C222))+1),MAX(0,NETWORKDAYS(MAX(DATE(2029,5,1),Mitarbeiter!$C222),MIN(DATE(2029,6,0),IF(Mitarbeiter!$D222="",DATE(2029,6,0),Mitarbeiter!$D222),TODAY()),Einstellungen!$F$13:$F$67)))*N(Mitarbeiter!$E222)/IF(Einstellungen!$C$11="7 Tage",7,5),N('Ist-Stunden'!AT222)),MAX(IF(Einstellungen!$C$11="7 Tage",MAX(0,(MIN(DATE(2029,6,0),IF(Mitarbeiter!$D222="",DATE(2029,6,0),Mitarbeiter!$D222),TODAY()))-(MAX(DATE(2029,5,1),Mitarbeiter!$C222))+1),MAX(0,NETWORKDAYS(MAX(DATE(2029,5,1),Mitarbeiter!$C222),MIN(DATE(2029,6,0),IF(Mitarbeiter!$D222="",DATE(2029,6,0),Mitarbeiter!$D222),TODAY()),Einstellungen!$F$13:$F$67)))*N(Mitarbeiter!$E222)/IF(Einstellungen!$C$11="7 Tage",7,5),N('Ist-Stunden'!AT222)+(N(Krankheitstage!CE222)+N(Krankheitstage!CQ222))*N($C222))))</f>
        <v/>
      </c>
      <c r="BY222" s="76">
        <f>IF($B222="",0,IF(Einstellungen!$C$10="Ja",MAX(IF(Einstellungen!$C$11="7 Tage",MAX(0,(MIN(DATE(2029,7,0),IF(Mitarbeiter!$D222="",DATE(2029,7,0),Mitarbeiter!$D222),TODAY()))-(MAX(DATE(2029,6,1),Mitarbeiter!$C222))+1),MAX(0,NETWORKDAYS(MAX(DATE(2029,6,1),Mitarbeiter!$C222),MIN(DATE(2029,7,0),IF(Mitarbeiter!$D222="",DATE(2029,7,0),Mitarbeiter!$D222),TODAY()),Einstellungen!$F$13:$F$67)))*N(Mitarbeiter!$E222)/IF(Einstellungen!$C$11="7 Tage",7,5),N('Ist-Stunden'!AU222)),MAX(IF(Einstellungen!$C$11="7 Tage",MAX(0,(MIN(DATE(2029,7,0),IF(Mitarbeiter!$D222="",DATE(2029,7,0),Mitarbeiter!$D222),TODAY()))-(MAX(DATE(2029,6,1),Mitarbeiter!$C222))+1),MAX(0,NETWORKDAYS(MAX(DATE(2029,6,1),Mitarbeiter!$C222),MIN(DATE(2029,7,0),IF(Mitarbeiter!$D222="",DATE(2029,7,0),Mitarbeiter!$D222),TODAY()),Einstellungen!$F$13:$F$67)))*N(Mitarbeiter!$E222)/IF(Einstellungen!$C$11="7 Tage",7,5),N('Ist-Stunden'!AU222)+(N(Krankheitstage!CF222)+N(Krankheitstage!CR222))*N($C222))))</f>
        <v/>
      </c>
      <c r="BZ222" s="76">
        <f>IF($B222="",0,IF(Einstellungen!$C$10="Ja",MAX(IF(Einstellungen!$C$11="7 Tage",MAX(0,(MIN(DATE(2029,8,0),IF(Mitarbeiter!$D222="",DATE(2029,8,0),Mitarbeiter!$D222),TODAY()))-(MAX(DATE(2029,7,1),Mitarbeiter!$C222))+1),MAX(0,NETWORKDAYS(MAX(DATE(2029,7,1),Mitarbeiter!$C222),MIN(DATE(2029,8,0),IF(Mitarbeiter!$D222="",DATE(2029,8,0),Mitarbeiter!$D222),TODAY()),Einstellungen!$F$13:$F$67)))*N(Mitarbeiter!$E222)/IF(Einstellungen!$C$11="7 Tage",7,5),N('Ist-Stunden'!AV222)),MAX(IF(Einstellungen!$C$11="7 Tage",MAX(0,(MIN(DATE(2029,8,0),IF(Mitarbeiter!$D222="",DATE(2029,8,0),Mitarbeiter!$D222),TODAY()))-(MAX(DATE(2029,7,1),Mitarbeiter!$C222))+1),MAX(0,NETWORKDAYS(MAX(DATE(2029,7,1),Mitarbeiter!$C222),MIN(DATE(2029,8,0),IF(Mitarbeiter!$D222="",DATE(2029,8,0),Mitarbeiter!$D222),TODAY()),Einstellungen!$F$13:$F$67)))*N(Mitarbeiter!$E222)/IF(Einstellungen!$C$11="7 Tage",7,5),N('Ist-Stunden'!AV222)+(N(Krankheitstage!CG222)+N(Krankheitstage!CS222))*N($C222))))</f>
        <v/>
      </c>
      <c r="CA222" s="76">
        <f>IF($B222="",0,IF(Einstellungen!$C$10="Ja",MAX(IF(Einstellungen!$C$11="7 Tage",MAX(0,(MIN(DATE(2029,9,0),IF(Mitarbeiter!$D222="",DATE(2029,9,0),Mitarbeiter!$D222),TODAY()))-(MAX(DATE(2029,8,1),Mitarbeiter!$C222))+1),MAX(0,NETWORKDAYS(MAX(DATE(2029,8,1),Mitarbeiter!$C222),MIN(DATE(2029,9,0),IF(Mitarbeiter!$D222="",DATE(2029,9,0),Mitarbeiter!$D222),TODAY()),Einstellungen!$F$13:$F$67)))*N(Mitarbeiter!$E222)/IF(Einstellungen!$C$11="7 Tage",7,5),N('Ist-Stunden'!AW222)),MAX(IF(Einstellungen!$C$11="7 Tage",MAX(0,(MIN(DATE(2029,9,0),IF(Mitarbeiter!$D222="",DATE(2029,9,0),Mitarbeiter!$D222),TODAY()))-(MAX(DATE(2029,8,1),Mitarbeiter!$C222))+1),MAX(0,NETWORKDAYS(MAX(DATE(2029,8,1),Mitarbeiter!$C222),MIN(DATE(2029,9,0),IF(Mitarbeiter!$D222="",DATE(2029,9,0),Mitarbeiter!$D222),TODAY()),Einstellungen!$F$13:$F$67)))*N(Mitarbeiter!$E222)/IF(Einstellungen!$C$11="7 Tage",7,5),N('Ist-Stunden'!AW222)+(N(Krankheitstage!CH222)+N(Krankheitstage!CT222))*N($C222))))</f>
        <v/>
      </c>
      <c r="CB222" s="76">
        <f>IF($B222="",0,IF(Einstellungen!$C$10="Ja",MAX(IF(Einstellungen!$C$11="7 Tage",MAX(0,(MIN(DATE(2029,10,0),IF(Mitarbeiter!$D222="",DATE(2029,10,0),Mitarbeiter!$D222),TODAY()))-(MAX(DATE(2029,9,1),Mitarbeiter!$C222))+1),MAX(0,NETWORKDAYS(MAX(DATE(2029,9,1),Mitarbeiter!$C222),MIN(DATE(2029,10,0),IF(Mitarbeiter!$D222="",DATE(2029,10,0),Mitarbeiter!$D222),TODAY()),Einstellungen!$F$13:$F$67)))*N(Mitarbeiter!$E222)/IF(Einstellungen!$C$11="7 Tage",7,5),N('Ist-Stunden'!AX222)),MAX(IF(Einstellungen!$C$11="7 Tage",MAX(0,(MIN(DATE(2029,10,0),IF(Mitarbeiter!$D222="",DATE(2029,10,0),Mitarbeiter!$D222),TODAY()))-(MAX(DATE(2029,9,1),Mitarbeiter!$C222))+1),MAX(0,NETWORKDAYS(MAX(DATE(2029,9,1),Mitarbeiter!$C222),MIN(DATE(2029,10,0),IF(Mitarbeiter!$D222="",DATE(2029,10,0),Mitarbeiter!$D222),TODAY()),Einstellungen!$F$13:$F$67)))*N(Mitarbeiter!$E222)/IF(Einstellungen!$C$11="7 Tage",7,5),N('Ist-Stunden'!AX222)+(N(Krankheitstage!CI222)+N(Krankheitstage!CU222))*N($C222))))</f>
        <v/>
      </c>
      <c r="CC222" s="76">
        <f>IF($B222="",0,IF(Einstellungen!$C$10="Ja",MAX(IF(Einstellungen!$C$11="7 Tage",MAX(0,(MIN(DATE(2029,11,0),IF(Mitarbeiter!$D222="",DATE(2029,11,0),Mitarbeiter!$D222),TODAY()))-(MAX(DATE(2029,10,1),Mitarbeiter!$C222))+1),MAX(0,NETWORKDAYS(MAX(DATE(2029,10,1),Mitarbeiter!$C222),MIN(DATE(2029,11,0),IF(Mitarbeiter!$D222="",DATE(2029,11,0),Mitarbeiter!$D222),TODAY()),Einstellungen!$F$13:$F$67)))*N(Mitarbeiter!$E222)/IF(Einstellungen!$C$11="7 Tage",7,5),N('Ist-Stunden'!AY222)),MAX(IF(Einstellungen!$C$11="7 Tage",MAX(0,(MIN(DATE(2029,11,0),IF(Mitarbeiter!$D222="",DATE(2029,11,0),Mitarbeiter!$D222),TODAY()))-(MAX(DATE(2029,10,1),Mitarbeiter!$C222))+1),MAX(0,NETWORKDAYS(MAX(DATE(2029,10,1),Mitarbeiter!$C222),MIN(DATE(2029,11,0),IF(Mitarbeiter!$D222="",DATE(2029,11,0),Mitarbeiter!$D222),TODAY()),Einstellungen!$F$13:$F$67)))*N(Mitarbeiter!$E222)/IF(Einstellungen!$C$11="7 Tage",7,5),N('Ist-Stunden'!AY222)+(N(Krankheitstage!CJ222)+N(Krankheitstage!CV222))*N($C222))))</f>
        <v/>
      </c>
      <c r="CD222" s="76">
        <f>IF($B222="",0,IF(Einstellungen!$C$10="Ja",MAX(IF(Einstellungen!$C$11="7 Tage",MAX(0,(MIN(DATE(2029,12,0),IF(Mitarbeiter!$D222="",DATE(2029,12,0),Mitarbeiter!$D222),TODAY()))-(MAX(DATE(2029,11,1),Mitarbeiter!$C222))+1),MAX(0,NETWORKDAYS(MAX(DATE(2029,11,1),Mitarbeiter!$C222),MIN(DATE(2029,12,0),IF(Mitarbeiter!$D222="",DATE(2029,12,0),Mitarbeiter!$D222),TODAY()),Einstellungen!$F$13:$F$67)))*N(Mitarbeiter!$E222)/IF(Einstellungen!$C$11="7 Tage",7,5),N('Ist-Stunden'!AZ222)),MAX(IF(Einstellungen!$C$11="7 Tage",MAX(0,(MIN(DATE(2029,12,0),IF(Mitarbeiter!$D222="",DATE(2029,12,0),Mitarbeiter!$D222),TODAY()))-(MAX(DATE(2029,11,1),Mitarbeiter!$C222))+1),MAX(0,NETWORKDAYS(MAX(DATE(2029,11,1),Mitarbeiter!$C222),MIN(DATE(2029,12,0),IF(Mitarbeiter!$D222="",DATE(2029,12,0),Mitarbeiter!$D222),TODAY()),Einstellungen!$F$13:$F$67)))*N(Mitarbeiter!$E222)/IF(Einstellungen!$C$11="7 Tage",7,5),N('Ist-Stunden'!AZ222)+(N(Krankheitstage!CK222)+N(Krankheitstage!CW222))*N($C222))))</f>
        <v/>
      </c>
      <c r="CE222" s="76">
        <f>IF($B222="",0,IF(Einstellungen!$C$10="Ja",MAX(IF(Einstellungen!$C$11="7 Tage",MAX(0,(MIN(DATE(2029,13,0),IF(Mitarbeiter!$D222="",DATE(2029,13,0),Mitarbeiter!$D222),TODAY()))-(MAX(DATE(2029,12,1),Mitarbeiter!$C222))+1),MAX(0,NETWORKDAYS(MAX(DATE(2029,12,1),Mitarbeiter!$C222),MIN(DATE(2029,13,0),IF(Mitarbeiter!$D222="",DATE(2029,13,0),Mitarbeiter!$D222),TODAY()),Einstellungen!$F$13:$F$67)))*N(Mitarbeiter!$E222)/IF(Einstellungen!$C$11="7 Tage",7,5),N('Ist-Stunden'!BA222)),MAX(IF(Einstellungen!$C$11="7 Tage",MAX(0,(MIN(DATE(2029,13,0),IF(Mitarbeiter!$D222="",DATE(2029,13,0),Mitarbeiter!$D222),TODAY()))-(MAX(DATE(2029,12,1),Mitarbeiter!$C222))+1),MAX(0,NETWORKDAYS(MAX(DATE(2029,12,1),Mitarbeiter!$C222),MIN(DATE(2029,13,0),IF(Mitarbeiter!$D222="",DATE(2029,13,0),Mitarbeiter!$D222),TODAY()),Einstellungen!$F$13:$F$67)))*N(Mitarbeiter!$E222)/IF(Einstellungen!$C$11="7 Tage",7,5),N('Ist-Stunden'!BA222)+(N(Krankheitstage!CL222)+N(Krankheitstage!CX222))*N($C222))))</f>
        <v/>
      </c>
      <c r="CF222" s="76">
        <f>IF($B222="",0,IF(Einstellungen!$C$10="Ja",MAX(IF(Einstellungen!$C$11="7 Tage",MAX(0,(MIN(DATE(2030,2,0),IF(Mitarbeiter!$D222="",DATE(2030,2,0),Mitarbeiter!$D222),TODAY()))-(MAX(DATE(2030,1,1),Mitarbeiter!$C222))+1),MAX(0,NETWORKDAYS(MAX(DATE(2030,1,1),Mitarbeiter!$C222),MIN(DATE(2030,2,0),IF(Mitarbeiter!$D222="",DATE(2030,2,0),Mitarbeiter!$D222),TODAY()),Einstellungen!$F$13:$F$67)))*N(Mitarbeiter!$E222)/IF(Einstellungen!$C$11="7 Tage",7,5),N('Ist-Stunden'!BB222)),MAX(IF(Einstellungen!$C$11="7 Tage",MAX(0,(MIN(DATE(2030,2,0),IF(Mitarbeiter!$D222="",DATE(2030,2,0),Mitarbeiter!$D222),TODAY()))-(MAX(DATE(2030,1,1),Mitarbeiter!$C222))+1),MAX(0,NETWORKDAYS(MAX(DATE(2030,1,1),Mitarbeiter!$C222),MIN(DATE(2030,2,0),IF(Mitarbeiter!$D222="",DATE(2030,2,0),Mitarbeiter!$D222),TODAY()),Einstellungen!$F$13:$F$67)))*N(Mitarbeiter!$E222)/IF(Einstellungen!$C$11="7 Tage",7,5),N('Ist-Stunden'!BB222)+(N(Krankheitstage!CY222)+N(Krankheitstage!DK222))*N($C222))))</f>
        <v/>
      </c>
      <c r="CG222" s="76">
        <f>IF($B222="",0,IF(Einstellungen!$C$10="Ja",MAX(IF(Einstellungen!$C$11="7 Tage",MAX(0,(MIN(DATE(2030,3,0),IF(Mitarbeiter!$D222="",DATE(2030,3,0),Mitarbeiter!$D222),TODAY()))-(MAX(DATE(2030,2,1),Mitarbeiter!$C222))+1),MAX(0,NETWORKDAYS(MAX(DATE(2030,2,1),Mitarbeiter!$C222),MIN(DATE(2030,3,0),IF(Mitarbeiter!$D222="",DATE(2030,3,0),Mitarbeiter!$D222),TODAY()),Einstellungen!$F$13:$F$67)))*N(Mitarbeiter!$E222)/IF(Einstellungen!$C$11="7 Tage",7,5),N('Ist-Stunden'!BC222)),MAX(IF(Einstellungen!$C$11="7 Tage",MAX(0,(MIN(DATE(2030,3,0),IF(Mitarbeiter!$D222="",DATE(2030,3,0),Mitarbeiter!$D222),TODAY()))-(MAX(DATE(2030,2,1),Mitarbeiter!$C222))+1),MAX(0,NETWORKDAYS(MAX(DATE(2030,2,1),Mitarbeiter!$C222),MIN(DATE(2030,3,0),IF(Mitarbeiter!$D222="",DATE(2030,3,0),Mitarbeiter!$D222),TODAY()),Einstellungen!$F$13:$F$67)))*N(Mitarbeiter!$E222)/IF(Einstellungen!$C$11="7 Tage",7,5),N('Ist-Stunden'!BC222)+(N(Krankheitstage!CZ222)+N(Krankheitstage!DL222))*N($C222))))</f>
        <v/>
      </c>
      <c r="CH222" s="76">
        <f>IF($B222="",0,IF(Einstellungen!$C$10="Ja",MAX(IF(Einstellungen!$C$11="7 Tage",MAX(0,(MIN(DATE(2030,4,0),IF(Mitarbeiter!$D222="",DATE(2030,4,0),Mitarbeiter!$D222),TODAY()))-(MAX(DATE(2030,3,1),Mitarbeiter!$C222))+1),MAX(0,NETWORKDAYS(MAX(DATE(2030,3,1),Mitarbeiter!$C222),MIN(DATE(2030,4,0),IF(Mitarbeiter!$D222="",DATE(2030,4,0),Mitarbeiter!$D222),TODAY()),Einstellungen!$F$13:$F$67)))*N(Mitarbeiter!$E222)/IF(Einstellungen!$C$11="7 Tage",7,5),N('Ist-Stunden'!BD222)),MAX(IF(Einstellungen!$C$11="7 Tage",MAX(0,(MIN(DATE(2030,4,0),IF(Mitarbeiter!$D222="",DATE(2030,4,0),Mitarbeiter!$D222),TODAY()))-(MAX(DATE(2030,3,1),Mitarbeiter!$C222))+1),MAX(0,NETWORKDAYS(MAX(DATE(2030,3,1),Mitarbeiter!$C222),MIN(DATE(2030,4,0),IF(Mitarbeiter!$D222="",DATE(2030,4,0),Mitarbeiter!$D222),TODAY()),Einstellungen!$F$13:$F$67)))*N(Mitarbeiter!$E222)/IF(Einstellungen!$C$11="7 Tage",7,5),N('Ist-Stunden'!BD222)+(N(Krankheitstage!DA222)+N(Krankheitstage!DM222))*N($C222))))</f>
        <v/>
      </c>
      <c r="CI222" s="76">
        <f>IF($B222="",0,IF(Einstellungen!$C$10="Ja",MAX(IF(Einstellungen!$C$11="7 Tage",MAX(0,(MIN(DATE(2030,5,0),IF(Mitarbeiter!$D222="",DATE(2030,5,0),Mitarbeiter!$D222),TODAY()))-(MAX(DATE(2030,4,1),Mitarbeiter!$C222))+1),MAX(0,NETWORKDAYS(MAX(DATE(2030,4,1),Mitarbeiter!$C222),MIN(DATE(2030,5,0),IF(Mitarbeiter!$D222="",DATE(2030,5,0),Mitarbeiter!$D222),TODAY()),Einstellungen!$F$13:$F$67)))*N(Mitarbeiter!$E222)/IF(Einstellungen!$C$11="7 Tage",7,5),N('Ist-Stunden'!BE222)),MAX(IF(Einstellungen!$C$11="7 Tage",MAX(0,(MIN(DATE(2030,5,0),IF(Mitarbeiter!$D222="",DATE(2030,5,0),Mitarbeiter!$D222),TODAY()))-(MAX(DATE(2030,4,1),Mitarbeiter!$C222))+1),MAX(0,NETWORKDAYS(MAX(DATE(2030,4,1),Mitarbeiter!$C222),MIN(DATE(2030,5,0),IF(Mitarbeiter!$D222="",DATE(2030,5,0),Mitarbeiter!$D222),TODAY()),Einstellungen!$F$13:$F$67)))*N(Mitarbeiter!$E222)/IF(Einstellungen!$C$11="7 Tage",7,5),N('Ist-Stunden'!BE222)+(N(Krankheitstage!DB222)+N(Krankheitstage!DN222))*N($C222))))</f>
        <v/>
      </c>
      <c r="CJ222" s="76">
        <f>IF($B222="",0,IF(Einstellungen!$C$10="Ja",MAX(IF(Einstellungen!$C$11="7 Tage",MAX(0,(MIN(DATE(2030,6,0),IF(Mitarbeiter!$D222="",DATE(2030,6,0),Mitarbeiter!$D222),TODAY()))-(MAX(DATE(2030,5,1),Mitarbeiter!$C222))+1),MAX(0,NETWORKDAYS(MAX(DATE(2030,5,1),Mitarbeiter!$C222),MIN(DATE(2030,6,0),IF(Mitarbeiter!$D222="",DATE(2030,6,0),Mitarbeiter!$D222),TODAY()),Einstellungen!$F$13:$F$67)))*N(Mitarbeiter!$E222)/IF(Einstellungen!$C$11="7 Tage",7,5),N('Ist-Stunden'!BF222)),MAX(IF(Einstellungen!$C$11="7 Tage",MAX(0,(MIN(DATE(2030,6,0),IF(Mitarbeiter!$D222="",DATE(2030,6,0),Mitarbeiter!$D222),TODAY()))-(MAX(DATE(2030,5,1),Mitarbeiter!$C222))+1),MAX(0,NETWORKDAYS(MAX(DATE(2030,5,1),Mitarbeiter!$C222),MIN(DATE(2030,6,0),IF(Mitarbeiter!$D222="",DATE(2030,6,0),Mitarbeiter!$D222),TODAY()),Einstellungen!$F$13:$F$67)))*N(Mitarbeiter!$E222)/IF(Einstellungen!$C$11="7 Tage",7,5),N('Ist-Stunden'!BF222)+(N(Krankheitstage!DC222)+N(Krankheitstage!DO222))*N($C222))))</f>
        <v/>
      </c>
      <c r="CK222" s="76">
        <f>IF($B222="",0,IF(Einstellungen!$C$10="Ja",MAX(IF(Einstellungen!$C$11="7 Tage",MAX(0,(MIN(DATE(2030,7,0),IF(Mitarbeiter!$D222="",DATE(2030,7,0),Mitarbeiter!$D222),TODAY()))-(MAX(DATE(2030,6,1),Mitarbeiter!$C222))+1),MAX(0,NETWORKDAYS(MAX(DATE(2030,6,1),Mitarbeiter!$C222),MIN(DATE(2030,7,0),IF(Mitarbeiter!$D222="",DATE(2030,7,0),Mitarbeiter!$D222),TODAY()),Einstellungen!$F$13:$F$67)))*N(Mitarbeiter!$E222)/IF(Einstellungen!$C$11="7 Tage",7,5),N('Ist-Stunden'!BG222)),MAX(IF(Einstellungen!$C$11="7 Tage",MAX(0,(MIN(DATE(2030,7,0),IF(Mitarbeiter!$D222="",DATE(2030,7,0),Mitarbeiter!$D222),TODAY()))-(MAX(DATE(2030,6,1),Mitarbeiter!$C222))+1),MAX(0,NETWORKDAYS(MAX(DATE(2030,6,1),Mitarbeiter!$C222),MIN(DATE(2030,7,0),IF(Mitarbeiter!$D222="",DATE(2030,7,0),Mitarbeiter!$D222),TODAY()),Einstellungen!$F$13:$F$67)))*N(Mitarbeiter!$E222)/IF(Einstellungen!$C$11="7 Tage",7,5),N('Ist-Stunden'!BG222)+(N(Krankheitstage!DD222)+N(Krankheitstage!DP222))*N($C222))))</f>
        <v/>
      </c>
      <c r="CL222" s="76">
        <f>IF($B222="",0,IF(Einstellungen!$C$10="Ja",MAX(IF(Einstellungen!$C$11="7 Tage",MAX(0,(MIN(DATE(2030,8,0),IF(Mitarbeiter!$D222="",DATE(2030,8,0),Mitarbeiter!$D222),TODAY()))-(MAX(DATE(2030,7,1),Mitarbeiter!$C222))+1),MAX(0,NETWORKDAYS(MAX(DATE(2030,7,1),Mitarbeiter!$C222),MIN(DATE(2030,8,0),IF(Mitarbeiter!$D222="",DATE(2030,8,0),Mitarbeiter!$D222),TODAY()),Einstellungen!$F$13:$F$67)))*N(Mitarbeiter!$E222)/IF(Einstellungen!$C$11="7 Tage",7,5),N('Ist-Stunden'!BH222)),MAX(IF(Einstellungen!$C$11="7 Tage",MAX(0,(MIN(DATE(2030,8,0),IF(Mitarbeiter!$D222="",DATE(2030,8,0),Mitarbeiter!$D222),TODAY()))-(MAX(DATE(2030,7,1),Mitarbeiter!$C222))+1),MAX(0,NETWORKDAYS(MAX(DATE(2030,7,1),Mitarbeiter!$C222),MIN(DATE(2030,8,0),IF(Mitarbeiter!$D222="",DATE(2030,8,0),Mitarbeiter!$D222),TODAY()),Einstellungen!$F$13:$F$67)))*N(Mitarbeiter!$E222)/IF(Einstellungen!$C$11="7 Tage",7,5),N('Ist-Stunden'!BH222)+(N(Krankheitstage!DE222)+N(Krankheitstage!DQ222))*N($C222))))</f>
        <v/>
      </c>
      <c r="CM222" s="76">
        <f>IF($B222="",0,IF(Einstellungen!$C$10="Ja",MAX(IF(Einstellungen!$C$11="7 Tage",MAX(0,(MIN(DATE(2030,9,0),IF(Mitarbeiter!$D222="",DATE(2030,9,0),Mitarbeiter!$D222),TODAY()))-(MAX(DATE(2030,8,1),Mitarbeiter!$C222))+1),MAX(0,NETWORKDAYS(MAX(DATE(2030,8,1),Mitarbeiter!$C222),MIN(DATE(2030,9,0),IF(Mitarbeiter!$D222="",DATE(2030,9,0),Mitarbeiter!$D222),TODAY()),Einstellungen!$F$13:$F$67)))*N(Mitarbeiter!$E222)/IF(Einstellungen!$C$11="7 Tage",7,5),N('Ist-Stunden'!BI222)),MAX(IF(Einstellungen!$C$11="7 Tage",MAX(0,(MIN(DATE(2030,9,0),IF(Mitarbeiter!$D222="",DATE(2030,9,0),Mitarbeiter!$D222),TODAY()))-(MAX(DATE(2030,8,1),Mitarbeiter!$C222))+1),MAX(0,NETWORKDAYS(MAX(DATE(2030,8,1),Mitarbeiter!$C222),MIN(DATE(2030,9,0),IF(Mitarbeiter!$D222="",DATE(2030,9,0),Mitarbeiter!$D222),TODAY()),Einstellungen!$F$13:$F$67)))*N(Mitarbeiter!$E222)/IF(Einstellungen!$C$11="7 Tage",7,5),N('Ist-Stunden'!BI222)+(N(Krankheitstage!DF222)+N(Krankheitstage!DR222))*N($C222))))</f>
        <v/>
      </c>
      <c r="CN222" s="76">
        <f>IF($B222="",0,IF(Einstellungen!$C$10="Ja",MAX(IF(Einstellungen!$C$11="7 Tage",MAX(0,(MIN(DATE(2030,10,0),IF(Mitarbeiter!$D222="",DATE(2030,10,0),Mitarbeiter!$D222),TODAY()))-(MAX(DATE(2030,9,1),Mitarbeiter!$C222))+1),MAX(0,NETWORKDAYS(MAX(DATE(2030,9,1),Mitarbeiter!$C222),MIN(DATE(2030,10,0),IF(Mitarbeiter!$D222="",DATE(2030,10,0),Mitarbeiter!$D222),TODAY()),Einstellungen!$F$13:$F$67)))*N(Mitarbeiter!$E222)/IF(Einstellungen!$C$11="7 Tage",7,5),N('Ist-Stunden'!BJ222)),MAX(IF(Einstellungen!$C$11="7 Tage",MAX(0,(MIN(DATE(2030,10,0),IF(Mitarbeiter!$D222="",DATE(2030,10,0),Mitarbeiter!$D222),TODAY()))-(MAX(DATE(2030,9,1),Mitarbeiter!$C222))+1),MAX(0,NETWORKDAYS(MAX(DATE(2030,9,1),Mitarbeiter!$C222),MIN(DATE(2030,10,0),IF(Mitarbeiter!$D222="",DATE(2030,10,0),Mitarbeiter!$D222),TODAY()),Einstellungen!$F$13:$F$67)))*N(Mitarbeiter!$E222)/IF(Einstellungen!$C$11="7 Tage",7,5),N('Ist-Stunden'!BJ222)+(N(Krankheitstage!DG222)+N(Krankheitstage!DS222))*N($C222))))</f>
        <v/>
      </c>
      <c r="CO222" s="76">
        <f>IF($B222="",0,IF(Einstellungen!$C$10="Ja",MAX(IF(Einstellungen!$C$11="7 Tage",MAX(0,(MIN(DATE(2030,11,0),IF(Mitarbeiter!$D222="",DATE(2030,11,0),Mitarbeiter!$D222),TODAY()))-(MAX(DATE(2030,10,1),Mitarbeiter!$C222))+1),MAX(0,NETWORKDAYS(MAX(DATE(2030,10,1),Mitarbeiter!$C222),MIN(DATE(2030,11,0),IF(Mitarbeiter!$D222="",DATE(2030,11,0),Mitarbeiter!$D222),TODAY()),Einstellungen!$F$13:$F$67)))*N(Mitarbeiter!$E222)/IF(Einstellungen!$C$11="7 Tage",7,5),N('Ist-Stunden'!BK222)),MAX(IF(Einstellungen!$C$11="7 Tage",MAX(0,(MIN(DATE(2030,11,0),IF(Mitarbeiter!$D222="",DATE(2030,11,0),Mitarbeiter!$D222),TODAY()))-(MAX(DATE(2030,10,1),Mitarbeiter!$C222))+1),MAX(0,NETWORKDAYS(MAX(DATE(2030,10,1),Mitarbeiter!$C222),MIN(DATE(2030,11,0),IF(Mitarbeiter!$D222="",DATE(2030,11,0),Mitarbeiter!$D222),TODAY()),Einstellungen!$F$13:$F$67)))*N(Mitarbeiter!$E222)/IF(Einstellungen!$C$11="7 Tage",7,5),N('Ist-Stunden'!BK222)+(N(Krankheitstage!DH222)+N(Krankheitstage!DT222))*N($C222))))</f>
        <v/>
      </c>
      <c r="CP222" s="76">
        <f>IF($B222="",0,IF(Einstellungen!$C$10="Ja",MAX(IF(Einstellungen!$C$11="7 Tage",MAX(0,(MIN(DATE(2030,12,0),IF(Mitarbeiter!$D222="",DATE(2030,12,0),Mitarbeiter!$D222),TODAY()))-(MAX(DATE(2030,11,1),Mitarbeiter!$C222))+1),MAX(0,NETWORKDAYS(MAX(DATE(2030,11,1),Mitarbeiter!$C222),MIN(DATE(2030,12,0),IF(Mitarbeiter!$D222="",DATE(2030,12,0),Mitarbeiter!$D222),TODAY()),Einstellungen!$F$13:$F$67)))*N(Mitarbeiter!$E222)/IF(Einstellungen!$C$11="7 Tage",7,5),N('Ist-Stunden'!BL222)),MAX(IF(Einstellungen!$C$11="7 Tage",MAX(0,(MIN(DATE(2030,12,0),IF(Mitarbeiter!$D222="",DATE(2030,12,0),Mitarbeiter!$D222),TODAY()))-(MAX(DATE(2030,11,1),Mitarbeiter!$C222))+1),MAX(0,NETWORKDAYS(MAX(DATE(2030,11,1),Mitarbeiter!$C222),MIN(DATE(2030,12,0),IF(Mitarbeiter!$D222="",DATE(2030,12,0),Mitarbeiter!$D222),TODAY()),Einstellungen!$F$13:$F$67)))*N(Mitarbeiter!$E222)/IF(Einstellungen!$C$11="7 Tage",7,5),N('Ist-Stunden'!BL222)+(N(Krankheitstage!DI222)+N(Krankheitstage!DU222))*N($C222))))</f>
        <v/>
      </c>
      <c r="CQ222" s="76">
        <f>IF($B222="",0,IF(Einstellungen!$C$10="Ja",MAX(IF(Einstellungen!$C$11="7 Tage",MAX(0,(MIN(DATE(2030,13,0),IF(Mitarbeiter!$D222="",DATE(2030,13,0),Mitarbeiter!$D222),TODAY()))-(MAX(DATE(2030,12,1),Mitarbeiter!$C222))+1),MAX(0,NETWORKDAYS(MAX(DATE(2030,12,1),Mitarbeiter!$C222),MIN(DATE(2030,13,0),IF(Mitarbeiter!$D222="",DATE(2030,13,0),Mitarbeiter!$D222),TODAY()),Einstellungen!$F$13:$F$67)))*N(Mitarbeiter!$E222)/IF(Einstellungen!$C$11="7 Tage",7,5),N('Ist-Stunden'!BM222)),MAX(IF(Einstellungen!$C$11="7 Tage",MAX(0,(MIN(DATE(2030,13,0),IF(Mitarbeiter!$D222="",DATE(2030,13,0),Mitarbeiter!$D222),TODAY()))-(MAX(DATE(2030,12,1),Mitarbeiter!$C222))+1),MAX(0,NETWORKDAYS(MAX(DATE(2030,12,1),Mitarbeiter!$C222),MIN(DATE(2030,13,0),IF(Mitarbeiter!$D222="",DATE(2030,13,0),Mitarbeiter!$D222),TODAY()),Einstellungen!$F$13:$F$67)))*N(Mitarbeiter!$E222)/IF(Einstellungen!$C$11="7 Tage",7,5),N('Ist-Stunden'!BM222)+(N(Krankheitstage!DJ222)+N(Krankheitstage!DV222))*N($C222))))</f>
        <v/>
      </c>
    </row>
    <row r="223">
      <c r="A223" s="73">
        <f>IF(Mitarbeiter!B223="","",Mitarbeiter!A223)</f>
        <v/>
      </c>
      <c r="B223" s="6">
        <f>IF(Mitarbeiter!B223="","",Mitarbeiter!B223)</f>
        <v/>
      </c>
      <c r="C223" s="74">
        <f>IF(Mitarbeiter!B223="","",Mitarbeiter!F223)</f>
        <v/>
      </c>
      <c r="D223" s="75">
        <f>N(INDEX(Krankheitstage!$G223:$DV223,1,(Einstellungen!$C$3-2026)*24+1))</f>
        <v/>
      </c>
      <c r="E223" s="75">
        <f>N(INDEX(Krankheitstage!$G223:$DV223,1,(Einstellungen!$C$3-2026)*24+2))</f>
        <v/>
      </c>
      <c r="F223" s="75">
        <f>N(INDEX(Krankheitstage!$G223:$DV223,1,(Einstellungen!$C$3-2026)*24+3))</f>
        <v/>
      </c>
      <c r="G223" s="75">
        <f>N(INDEX(Krankheitstage!$G223:$DV223,1,(Einstellungen!$C$3-2026)*24+4))</f>
        <v/>
      </c>
      <c r="H223" s="75">
        <f>N(INDEX(Krankheitstage!$G223:$DV223,1,(Einstellungen!$C$3-2026)*24+5))</f>
        <v/>
      </c>
      <c r="I223" s="75">
        <f>N(INDEX(Krankheitstage!$G223:$DV223,1,(Einstellungen!$C$3-2026)*24+6))</f>
        <v/>
      </c>
      <c r="J223" s="75">
        <f>N(INDEX(Krankheitstage!$G223:$DV223,1,(Einstellungen!$C$3-2026)*24+7))</f>
        <v/>
      </c>
      <c r="K223" s="75">
        <f>N(INDEX(Krankheitstage!$G223:$DV223,1,(Einstellungen!$C$3-2026)*24+8))</f>
        <v/>
      </c>
      <c r="L223" s="75">
        <f>N(INDEX(Krankheitstage!$G223:$DV223,1,(Einstellungen!$C$3-2026)*24+9))</f>
        <v/>
      </c>
      <c r="M223" s="75">
        <f>N(INDEX(Krankheitstage!$G223:$DV223,1,(Einstellungen!$C$3-2026)*24+10))</f>
        <v/>
      </c>
      <c r="N223" s="75">
        <f>N(INDEX(Krankheitstage!$G223:$DV223,1,(Einstellungen!$C$3-2026)*24+11))</f>
        <v/>
      </c>
      <c r="O223" s="75">
        <f>N(INDEX(Krankheitstage!$G223:$DV223,1,(Einstellungen!$C$3-2026)*24+12))</f>
        <v/>
      </c>
      <c r="P223" s="75">
        <f>IF($B223="","",SUM(D223:O223))</f>
        <v/>
      </c>
      <c r="Q223" s="75">
        <f>N(INDEX(Krankheitstage!$G223:$DV223,1,(Einstellungen!$C$3-2026)*24+13))</f>
        <v/>
      </c>
      <c r="R223" s="75">
        <f>N(INDEX(Krankheitstage!$G223:$DV223,1,(Einstellungen!$C$3-2026)*24+14))</f>
        <v/>
      </c>
      <c r="S223" s="75">
        <f>N(INDEX(Krankheitstage!$G223:$DV223,1,(Einstellungen!$C$3-2026)*24+15))</f>
        <v/>
      </c>
      <c r="T223" s="75">
        <f>N(INDEX(Krankheitstage!$G223:$DV223,1,(Einstellungen!$C$3-2026)*24+16))</f>
        <v/>
      </c>
      <c r="U223" s="75">
        <f>N(INDEX(Krankheitstage!$G223:$DV223,1,(Einstellungen!$C$3-2026)*24+17))</f>
        <v/>
      </c>
      <c r="V223" s="75">
        <f>N(INDEX(Krankheitstage!$G223:$DV223,1,(Einstellungen!$C$3-2026)*24+18))</f>
        <v/>
      </c>
      <c r="W223" s="75">
        <f>N(INDEX(Krankheitstage!$G223:$DV223,1,(Einstellungen!$C$3-2026)*24+19))</f>
        <v/>
      </c>
      <c r="X223" s="75">
        <f>N(INDEX(Krankheitstage!$G223:$DV223,1,(Einstellungen!$C$3-2026)*24+20))</f>
        <v/>
      </c>
      <c r="Y223" s="75">
        <f>N(INDEX(Krankheitstage!$G223:$DV223,1,(Einstellungen!$C$3-2026)*24+21))</f>
        <v/>
      </c>
      <c r="Z223" s="75">
        <f>N(INDEX(Krankheitstage!$G223:$DV223,1,(Einstellungen!$C$3-2026)*24+22))</f>
        <v/>
      </c>
      <c r="AA223" s="75">
        <f>N(INDEX(Krankheitstage!$G223:$DV223,1,(Einstellungen!$C$3-2026)*24+23))</f>
        <v/>
      </c>
      <c r="AB223" s="75">
        <f>N(INDEX(Krankheitstage!$G223:$DV223,1,(Einstellungen!$C$3-2026)*24+24))</f>
        <v/>
      </c>
      <c r="AC223" s="75">
        <f>IF($B223="","",SUM(Q223:AB223))</f>
        <v/>
      </c>
      <c r="AD223" s="75">
        <f>IF($B223="","",SUM(P223,AC223))</f>
        <v/>
      </c>
      <c r="AE223" s="76">
        <f>IF($B223="","",AD223*N(C223))</f>
        <v/>
      </c>
      <c r="AF223" s="75">
        <f>IF($B223="","",Krankheitstage!E223)</f>
        <v/>
      </c>
      <c r="AG223" s="76">
        <f>IF($B223="","",AF223*N(C223))</f>
        <v/>
      </c>
      <c r="AH223" s="76">
        <f>IF($B223="","",INDEX($AJ223:$CQ223,1,(Einstellungen!$C$3-2026)*12+1)+INDEX($AJ223:$CQ223,1,(Einstellungen!$C$3-2026)*12+2)+INDEX($AJ223:$CQ223,1,(Einstellungen!$C$3-2026)*12+3)+INDEX($AJ223:$CQ223,1,(Einstellungen!$C$3-2026)*12+4)+INDEX($AJ223:$CQ223,1,(Einstellungen!$C$3-2026)*12+5)+INDEX($AJ223:$CQ223,1,(Einstellungen!$C$3-2026)*12+6)+INDEX($AJ223:$CQ223,1,(Einstellungen!$C$3-2026)*12+7)+INDEX($AJ223:$CQ223,1,(Einstellungen!$C$3-2026)*12+8)+INDEX($AJ223:$CQ223,1,(Einstellungen!$C$3-2026)*12+9)+INDEX($AJ223:$CQ223,1,(Einstellungen!$C$3-2026)*12+10)+INDEX($AJ223:$CQ223,1,(Einstellungen!$C$3-2026)*12+11)+INDEX($AJ223:$CQ223,1,(Einstellungen!$C$3-2026)*12+12))</f>
        <v/>
      </c>
      <c r="AI223" s="76">
        <f>IF($B223="","",SUM($AJ223:$CQ223))</f>
        <v/>
      </c>
      <c r="AJ223" s="76">
        <f>IF($B223="",0,IF(Einstellungen!$C$10="Ja",MAX(IF(Einstellungen!$C$11="7 Tage",MAX(0,(MIN(DATE(2026,2,0),IF(Mitarbeiter!$D223="",DATE(2026,2,0),Mitarbeiter!$D223),TODAY()))-(MAX(DATE(2026,1,1),Mitarbeiter!$C223))+1),MAX(0,NETWORKDAYS(MAX(DATE(2026,1,1),Mitarbeiter!$C223),MIN(DATE(2026,2,0),IF(Mitarbeiter!$D223="",DATE(2026,2,0),Mitarbeiter!$D223),TODAY()),Einstellungen!$F$13:$F$67)))*N(Mitarbeiter!$E223)/IF(Einstellungen!$C$11="7 Tage",7,5),N('Ist-Stunden'!F223)),MAX(IF(Einstellungen!$C$11="7 Tage",MAX(0,(MIN(DATE(2026,2,0),IF(Mitarbeiter!$D223="",DATE(2026,2,0),Mitarbeiter!$D223),TODAY()))-(MAX(DATE(2026,1,1),Mitarbeiter!$C223))+1),MAX(0,NETWORKDAYS(MAX(DATE(2026,1,1),Mitarbeiter!$C223),MIN(DATE(2026,2,0),IF(Mitarbeiter!$D223="",DATE(2026,2,0),Mitarbeiter!$D223),TODAY()),Einstellungen!$F$13:$F$67)))*N(Mitarbeiter!$E223)/IF(Einstellungen!$C$11="7 Tage",7,5),N('Ist-Stunden'!F223)+(N(Krankheitstage!G223)+N(Krankheitstage!S223))*N($C223))))</f>
        <v/>
      </c>
      <c r="AK223" s="76">
        <f>IF($B223="",0,IF(Einstellungen!$C$10="Ja",MAX(IF(Einstellungen!$C$11="7 Tage",MAX(0,(MIN(DATE(2026,3,0),IF(Mitarbeiter!$D223="",DATE(2026,3,0),Mitarbeiter!$D223),TODAY()))-(MAX(DATE(2026,2,1),Mitarbeiter!$C223))+1),MAX(0,NETWORKDAYS(MAX(DATE(2026,2,1),Mitarbeiter!$C223),MIN(DATE(2026,3,0),IF(Mitarbeiter!$D223="",DATE(2026,3,0),Mitarbeiter!$D223),TODAY()),Einstellungen!$F$13:$F$67)))*N(Mitarbeiter!$E223)/IF(Einstellungen!$C$11="7 Tage",7,5),N('Ist-Stunden'!G223)),MAX(IF(Einstellungen!$C$11="7 Tage",MAX(0,(MIN(DATE(2026,3,0),IF(Mitarbeiter!$D223="",DATE(2026,3,0),Mitarbeiter!$D223),TODAY()))-(MAX(DATE(2026,2,1),Mitarbeiter!$C223))+1),MAX(0,NETWORKDAYS(MAX(DATE(2026,2,1),Mitarbeiter!$C223),MIN(DATE(2026,3,0),IF(Mitarbeiter!$D223="",DATE(2026,3,0),Mitarbeiter!$D223),TODAY()),Einstellungen!$F$13:$F$67)))*N(Mitarbeiter!$E223)/IF(Einstellungen!$C$11="7 Tage",7,5),N('Ist-Stunden'!G223)+(N(Krankheitstage!H223)+N(Krankheitstage!T223))*N($C223))))</f>
        <v/>
      </c>
      <c r="AL223" s="76">
        <f>IF($B223="",0,IF(Einstellungen!$C$10="Ja",MAX(IF(Einstellungen!$C$11="7 Tage",MAX(0,(MIN(DATE(2026,4,0),IF(Mitarbeiter!$D223="",DATE(2026,4,0),Mitarbeiter!$D223),TODAY()))-(MAX(DATE(2026,3,1),Mitarbeiter!$C223))+1),MAX(0,NETWORKDAYS(MAX(DATE(2026,3,1),Mitarbeiter!$C223),MIN(DATE(2026,4,0),IF(Mitarbeiter!$D223="",DATE(2026,4,0),Mitarbeiter!$D223),TODAY()),Einstellungen!$F$13:$F$67)))*N(Mitarbeiter!$E223)/IF(Einstellungen!$C$11="7 Tage",7,5),N('Ist-Stunden'!H223)),MAX(IF(Einstellungen!$C$11="7 Tage",MAX(0,(MIN(DATE(2026,4,0),IF(Mitarbeiter!$D223="",DATE(2026,4,0),Mitarbeiter!$D223),TODAY()))-(MAX(DATE(2026,3,1),Mitarbeiter!$C223))+1),MAX(0,NETWORKDAYS(MAX(DATE(2026,3,1),Mitarbeiter!$C223),MIN(DATE(2026,4,0),IF(Mitarbeiter!$D223="",DATE(2026,4,0),Mitarbeiter!$D223),TODAY()),Einstellungen!$F$13:$F$67)))*N(Mitarbeiter!$E223)/IF(Einstellungen!$C$11="7 Tage",7,5),N('Ist-Stunden'!H223)+(N(Krankheitstage!I223)+N(Krankheitstage!U223))*N($C223))))</f>
        <v/>
      </c>
      <c r="AM223" s="76">
        <f>IF($B223="",0,IF(Einstellungen!$C$10="Ja",MAX(IF(Einstellungen!$C$11="7 Tage",MAX(0,(MIN(DATE(2026,5,0),IF(Mitarbeiter!$D223="",DATE(2026,5,0),Mitarbeiter!$D223),TODAY()))-(MAX(DATE(2026,4,1),Mitarbeiter!$C223))+1),MAX(0,NETWORKDAYS(MAX(DATE(2026,4,1),Mitarbeiter!$C223),MIN(DATE(2026,5,0),IF(Mitarbeiter!$D223="",DATE(2026,5,0),Mitarbeiter!$D223),TODAY()),Einstellungen!$F$13:$F$67)))*N(Mitarbeiter!$E223)/IF(Einstellungen!$C$11="7 Tage",7,5),N('Ist-Stunden'!I223)),MAX(IF(Einstellungen!$C$11="7 Tage",MAX(0,(MIN(DATE(2026,5,0),IF(Mitarbeiter!$D223="",DATE(2026,5,0),Mitarbeiter!$D223),TODAY()))-(MAX(DATE(2026,4,1),Mitarbeiter!$C223))+1),MAX(0,NETWORKDAYS(MAX(DATE(2026,4,1),Mitarbeiter!$C223),MIN(DATE(2026,5,0),IF(Mitarbeiter!$D223="",DATE(2026,5,0),Mitarbeiter!$D223),TODAY()),Einstellungen!$F$13:$F$67)))*N(Mitarbeiter!$E223)/IF(Einstellungen!$C$11="7 Tage",7,5),N('Ist-Stunden'!I223)+(N(Krankheitstage!J223)+N(Krankheitstage!V223))*N($C223))))</f>
        <v/>
      </c>
      <c r="AN223" s="76">
        <f>IF($B223="",0,IF(Einstellungen!$C$10="Ja",MAX(IF(Einstellungen!$C$11="7 Tage",MAX(0,(MIN(DATE(2026,6,0),IF(Mitarbeiter!$D223="",DATE(2026,6,0),Mitarbeiter!$D223),TODAY()))-(MAX(DATE(2026,5,1),Mitarbeiter!$C223))+1),MAX(0,NETWORKDAYS(MAX(DATE(2026,5,1),Mitarbeiter!$C223),MIN(DATE(2026,6,0),IF(Mitarbeiter!$D223="",DATE(2026,6,0),Mitarbeiter!$D223),TODAY()),Einstellungen!$F$13:$F$67)))*N(Mitarbeiter!$E223)/IF(Einstellungen!$C$11="7 Tage",7,5),N('Ist-Stunden'!J223)),MAX(IF(Einstellungen!$C$11="7 Tage",MAX(0,(MIN(DATE(2026,6,0),IF(Mitarbeiter!$D223="",DATE(2026,6,0),Mitarbeiter!$D223),TODAY()))-(MAX(DATE(2026,5,1),Mitarbeiter!$C223))+1),MAX(0,NETWORKDAYS(MAX(DATE(2026,5,1),Mitarbeiter!$C223),MIN(DATE(2026,6,0),IF(Mitarbeiter!$D223="",DATE(2026,6,0),Mitarbeiter!$D223),TODAY()),Einstellungen!$F$13:$F$67)))*N(Mitarbeiter!$E223)/IF(Einstellungen!$C$11="7 Tage",7,5),N('Ist-Stunden'!J223)+(N(Krankheitstage!K223)+N(Krankheitstage!W223))*N($C223))))</f>
        <v/>
      </c>
      <c r="AO223" s="76">
        <f>IF($B223="",0,IF(Einstellungen!$C$10="Ja",MAX(IF(Einstellungen!$C$11="7 Tage",MAX(0,(MIN(DATE(2026,7,0),IF(Mitarbeiter!$D223="",DATE(2026,7,0),Mitarbeiter!$D223),TODAY()))-(MAX(DATE(2026,6,1),Mitarbeiter!$C223))+1),MAX(0,NETWORKDAYS(MAX(DATE(2026,6,1),Mitarbeiter!$C223),MIN(DATE(2026,7,0),IF(Mitarbeiter!$D223="",DATE(2026,7,0),Mitarbeiter!$D223),TODAY()),Einstellungen!$F$13:$F$67)))*N(Mitarbeiter!$E223)/IF(Einstellungen!$C$11="7 Tage",7,5),N('Ist-Stunden'!K223)),MAX(IF(Einstellungen!$C$11="7 Tage",MAX(0,(MIN(DATE(2026,7,0),IF(Mitarbeiter!$D223="",DATE(2026,7,0),Mitarbeiter!$D223),TODAY()))-(MAX(DATE(2026,6,1),Mitarbeiter!$C223))+1),MAX(0,NETWORKDAYS(MAX(DATE(2026,6,1),Mitarbeiter!$C223),MIN(DATE(2026,7,0),IF(Mitarbeiter!$D223="",DATE(2026,7,0),Mitarbeiter!$D223),TODAY()),Einstellungen!$F$13:$F$67)))*N(Mitarbeiter!$E223)/IF(Einstellungen!$C$11="7 Tage",7,5),N('Ist-Stunden'!K223)+(N(Krankheitstage!L223)+N(Krankheitstage!X223))*N($C223))))</f>
        <v/>
      </c>
      <c r="AP223" s="76">
        <f>IF($B223="",0,IF(Einstellungen!$C$10="Ja",MAX(IF(Einstellungen!$C$11="7 Tage",MAX(0,(MIN(DATE(2026,8,0),IF(Mitarbeiter!$D223="",DATE(2026,8,0),Mitarbeiter!$D223),TODAY()))-(MAX(DATE(2026,7,1),Mitarbeiter!$C223))+1),MAX(0,NETWORKDAYS(MAX(DATE(2026,7,1),Mitarbeiter!$C223),MIN(DATE(2026,8,0),IF(Mitarbeiter!$D223="",DATE(2026,8,0),Mitarbeiter!$D223),TODAY()),Einstellungen!$F$13:$F$67)))*N(Mitarbeiter!$E223)/IF(Einstellungen!$C$11="7 Tage",7,5),N('Ist-Stunden'!L223)),MAX(IF(Einstellungen!$C$11="7 Tage",MAX(0,(MIN(DATE(2026,8,0),IF(Mitarbeiter!$D223="",DATE(2026,8,0),Mitarbeiter!$D223),TODAY()))-(MAX(DATE(2026,7,1),Mitarbeiter!$C223))+1),MAX(0,NETWORKDAYS(MAX(DATE(2026,7,1),Mitarbeiter!$C223),MIN(DATE(2026,8,0),IF(Mitarbeiter!$D223="",DATE(2026,8,0),Mitarbeiter!$D223),TODAY()),Einstellungen!$F$13:$F$67)))*N(Mitarbeiter!$E223)/IF(Einstellungen!$C$11="7 Tage",7,5),N('Ist-Stunden'!L223)+(N(Krankheitstage!M223)+N(Krankheitstage!Y223))*N($C223))))</f>
        <v/>
      </c>
      <c r="AQ223" s="76">
        <f>IF($B223="",0,IF(Einstellungen!$C$10="Ja",MAX(IF(Einstellungen!$C$11="7 Tage",MAX(0,(MIN(DATE(2026,9,0),IF(Mitarbeiter!$D223="",DATE(2026,9,0),Mitarbeiter!$D223),TODAY()))-(MAX(DATE(2026,8,1),Mitarbeiter!$C223))+1),MAX(0,NETWORKDAYS(MAX(DATE(2026,8,1),Mitarbeiter!$C223),MIN(DATE(2026,9,0),IF(Mitarbeiter!$D223="",DATE(2026,9,0),Mitarbeiter!$D223),TODAY()),Einstellungen!$F$13:$F$67)))*N(Mitarbeiter!$E223)/IF(Einstellungen!$C$11="7 Tage",7,5),N('Ist-Stunden'!M223)),MAX(IF(Einstellungen!$C$11="7 Tage",MAX(0,(MIN(DATE(2026,9,0),IF(Mitarbeiter!$D223="",DATE(2026,9,0),Mitarbeiter!$D223),TODAY()))-(MAX(DATE(2026,8,1),Mitarbeiter!$C223))+1),MAX(0,NETWORKDAYS(MAX(DATE(2026,8,1),Mitarbeiter!$C223),MIN(DATE(2026,9,0),IF(Mitarbeiter!$D223="",DATE(2026,9,0),Mitarbeiter!$D223),TODAY()),Einstellungen!$F$13:$F$67)))*N(Mitarbeiter!$E223)/IF(Einstellungen!$C$11="7 Tage",7,5),N('Ist-Stunden'!M223)+(N(Krankheitstage!N223)+N(Krankheitstage!Z223))*N($C223))))</f>
        <v/>
      </c>
      <c r="AR223" s="76">
        <f>IF($B223="",0,IF(Einstellungen!$C$10="Ja",MAX(IF(Einstellungen!$C$11="7 Tage",MAX(0,(MIN(DATE(2026,10,0),IF(Mitarbeiter!$D223="",DATE(2026,10,0),Mitarbeiter!$D223),TODAY()))-(MAX(DATE(2026,9,1),Mitarbeiter!$C223))+1),MAX(0,NETWORKDAYS(MAX(DATE(2026,9,1),Mitarbeiter!$C223),MIN(DATE(2026,10,0),IF(Mitarbeiter!$D223="",DATE(2026,10,0),Mitarbeiter!$D223),TODAY()),Einstellungen!$F$13:$F$67)))*N(Mitarbeiter!$E223)/IF(Einstellungen!$C$11="7 Tage",7,5),N('Ist-Stunden'!N223)),MAX(IF(Einstellungen!$C$11="7 Tage",MAX(0,(MIN(DATE(2026,10,0),IF(Mitarbeiter!$D223="",DATE(2026,10,0),Mitarbeiter!$D223),TODAY()))-(MAX(DATE(2026,9,1),Mitarbeiter!$C223))+1),MAX(0,NETWORKDAYS(MAX(DATE(2026,9,1),Mitarbeiter!$C223),MIN(DATE(2026,10,0),IF(Mitarbeiter!$D223="",DATE(2026,10,0),Mitarbeiter!$D223),TODAY()),Einstellungen!$F$13:$F$67)))*N(Mitarbeiter!$E223)/IF(Einstellungen!$C$11="7 Tage",7,5),N('Ist-Stunden'!N223)+(N(Krankheitstage!O223)+N(Krankheitstage!AA223))*N($C223))))</f>
        <v/>
      </c>
      <c r="AS223" s="76">
        <f>IF($B223="",0,IF(Einstellungen!$C$10="Ja",MAX(IF(Einstellungen!$C$11="7 Tage",MAX(0,(MIN(DATE(2026,11,0),IF(Mitarbeiter!$D223="",DATE(2026,11,0),Mitarbeiter!$D223),TODAY()))-(MAX(DATE(2026,10,1),Mitarbeiter!$C223))+1),MAX(0,NETWORKDAYS(MAX(DATE(2026,10,1),Mitarbeiter!$C223),MIN(DATE(2026,11,0),IF(Mitarbeiter!$D223="",DATE(2026,11,0),Mitarbeiter!$D223),TODAY()),Einstellungen!$F$13:$F$67)))*N(Mitarbeiter!$E223)/IF(Einstellungen!$C$11="7 Tage",7,5),N('Ist-Stunden'!O223)),MAX(IF(Einstellungen!$C$11="7 Tage",MAX(0,(MIN(DATE(2026,11,0),IF(Mitarbeiter!$D223="",DATE(2026,11,0),Mitarbeiter!$D223),TODAY()))-(MAX(DATE(2026,10,1),Mitarbeiter!$C223))+1),MAX(0,NETWORKDAYS(MAX(DATE(2026,10,1),Mitarbeiter!$C223),MIN(DATE(2026,11,0),IF(Mitarbeiter!$D223="",DATE(2026,11,0),Mitarbeiter!$D223),TODAY()),Einstellungen!$F$13:$F$67)))*N(Mitarbeiter!$E223)/IF(Einstellungen!$C$11="7 Tage",7,5),N('Ist-Stunden'!O223)+(N(Krankheitstage!P223)+N(Krankheitstage!AB223))*N($C223))))</f>
        <v/>
      </c>
      <c r="AT223" s="76">
        <f>IF($B223="",0,IF(Einstellungen!$C$10="Ja",MAX(IF(Einstellungen!$C$11="7 Tage",MAX(0,(MIN(DATE(2026,12,0),IF(Mitarbeiter!$D223="",DATE(2026,12,0),Mitarbeiter!$D223),TODAY()))-(MAX(DATE(2026,11,1),Mitarbeiter!$C223))+1),MAX(0,NETWORKDAYS(MAX(DATE(2026,11,1),Mitarbeiter!$C223),MIN(DATE(2026,12,0),IF(Mitarbeiter!$D223="",DATE(2026,12,0),Mitarbeiter!$D223),TODAY()),Einstellungen!$F$13:$F$67)))*N(Mitarbeiter!$E223)/IF(Einstellungen!$C$11="7 Tage",7,5),N('Ist-Stunden'!P223)),MAX(IF(Einstellungen!$C$11="7 Tage",MAX(0,(MIN(DATE(2026,12,0),IF(Mitarbeiter!$D223="",DATE(2026,12,0),Mitarbeiter!$D223),TODAY()))-(MAX(DATE(2026,11,1),Mitarbeiter!$C223))+1),MAX(0,NETWORKDAYS(MAX(DATE(2026,11,1),Mitarbeiter!$C223),MIN(DATE(2026,12,0),IF(Mitarbeiter!$D223="",DATE(2026,12,0),Mitarbeiter!$D223),TODAY()),Einstellungen!$F$13:$F$67)))*N(Mitarbeiter!$E223)/IF(Einstellungen!$C$11="7 Tage",7,5),N('Ist-Stunden'!P223)+(N(Krankheitstage!Q223)+N(Krankheitstage!AC223))*N($C223))))</f>
        <v/>
      </c>
      <c r="AU223" s="76">
        <f>IF($B223="",0,IF(Einstellungen!$C$10="Ja",MAX(IF(Einstellungen!$C$11="7 Tage",MAX(0,(MIN(DATE(2026,13,0),IF(Mitarbeiter!$D223="",DATE(2026,13,0),Mitarbeiter!$D223),TODAY()))-(MAX(DATE(2026,12,1),Mitarbeiter!$C223))+1),MAX(0,NETWORKDAYS(MAX(DATE(2026,12,1),Mitarbeiter!$C223),MIN(DATE(2026,13,0),IF(Mitarbeiter!$D223="",DATE(2026,13,0),Mitarbeiter!$D223),TODAY()),Einstellungen!$F$13:$F$67)))*N(Mitarbeiter!$E223)/IF(Einstellungen!$C$11="7 Tage",7,5),N('Ist-Stunden'!Q223)),MAX(IF(Einstellungen!$C$11="7 Tage",MAX(0,(MIN(DATE(2026,13,0),IF(Mitarbeiter!$D223="",DATE(2026,13,0),Mitarbeiter!$D223),TODAY()))-(MAX(DATE(2026,12,1),Mitarbeiter!$C223))+1),MAX(0,NETWORKDAYS(MAX(DATE(2026,12,1),Mitarbeiter!$C223),MIN(DATE(2026,13,0),IF(Mitarbeiter!$D223="",DATE(2026,13,0),Mitarbeiter!$D223),TODAY()),Einstellungen!$F$13:$F$67)))*N(Mitarbeiter!$E223)/IF(Einstellungen!$C$11="7 Tage",7,5),N('Ist-Stunden'!Q223)+(N(Krankheitstage!R223)+N(Krankheitstage!AD223))*N($C223))))</f>
        <v/>
      </c>
      <c r="AV223" s="76">
        <f>IF($B223="",0,IF(Einstellungen!$C$10="Ja",MAX(IF(Einstellungen!$C$11="7 Tage",MAX(0,(MIN(DATE(2027,2,0),IF(Mitarbeiter!$D223="",DATE(2027,2,0),Mitarbeiter!$D223),TODAY()))-(MAX(DATE(2027,1,1),Mitarbeiter!$C223))+1),MAX(0,NETWORKDAYS(MAX(DATE(2027,1,1),Mitarbeiter!$C223),MIN(DATE(2027,2,0),IF(Mitarbeiter!$D223="",DATE(2027,2,0),Mitarbeiter!$D223),TODAY()),Einstellungen!$F$13:$F$67)))*N(Mitarbeiter!$E223)/IF(Einstellungen!$C$11="7 Tage",7,5),N('Ist-Stunden'!R223)),MAX(IF(Einstellungen!$C$11="7 Tage",MAX(0,(MIN(DATE(2027,2,0),IF(Mitarbeiter!$D223="",DATE(2027,2,0),Mitarbeiter!$D223),TODAY()))-(MAX(DATE(2027,1,1),Mitarbeiter!$C223))+1),MAX(0,NETWORKDAYS(MAX(DATE(2027,1,1),Mitarbeiter!$C223),MIN(DATE(2027,2,0),IF(Mitarbeiter!$D223="",DATE(2027,2,0),Mitarbeiter!$D223),TODAY()),Einstellungen!$F$13:$F$67)))*N(Mitarbeiter!$E223)/IF(Einstellungen!$C$11="7 Tage",7,5),N('Ist-Stunden'!R223)+(N(Krankheitstage!AE223)+N(Krankheitstage!AQ223))*N($C223))))</f>
        <v/>
      </c>
      <c r="AW223" s="76">
        <f>IF($B223="",0,IF(Einstellungen!$C$10="Ja",MAX(IF(Einstellungen!$C$11="7 Tage",MAX(0,(MIN(DATE(2027,3,0),IF(Mitarbeiter!$D223="",DATE(2027,3,0),Mitarbeiter!$D223),TODAY()))-(MAX(DATE(2027,2,1),Mitarbeiter!$C223))+1),MAX(0,NETWORKDAYS(MAX(DATE(2027,2,1),Mitarbeiter!$C223),MIN(DATE(2027,3,0),IF(Mitarbeiter!$D223="",DATE(2027,3,0),Mitarbeiter!$D223),TODAY()),Einstellungen!$F$13:$F$67)))*N(Mitarbeiter!$E223)/IF(Einstellungen!$C$11="7 Tage",7,5),N('Ist-Stunden'!S223)),MAX(IF(Einstellungen!$C$11="7 Tage",MAX(0,(MIN(DATE(2027,3,0),IF(Mitarbeiter!$D223="",DATE(2027,3,0),Mitarbeiter!$D223),TODAY()))-(MAX(DATE(2027,2,1),Mitarbeiter!$C223))+1),MAX(0,NETWORKDAYS(MAX(DATE(2027,2,1),Mitarbeiter!$C223),MIN(DATE(2027,3,0),IF(Mitarbeiter!$D223="",DATE(2027,3,0),Mitarbeiter!$D223),TODAY()),Einstellungen!$F$13:$F$67)))*N(Mitarbeiter!$E223)/IF(Einstellungen!$C$11="7 Tage",7,5),N('Ist-Stunden'!S223)+(N(Krankheitstage!AF223)+N(Krankheitstage!AR223))*N($C223))))</f>
        <v/>
      </c>
      <c r="AX223" s="76">
        <f>IF($B223="",0,IF(Einstellungen!$C$10="Ja",MAX(IF(Einstellungen!$C$11="7 Tage",MAX(0,(MIN(DATE(2027,4,0),IF(Mitarbeiter!$D223="",DATE(2027,4,0),Mitarbeiter!$D223),TODAY()))-(MAX(DATE(2027,3,1),Mitarbeiter!$C223))+1),MAX(0,NETWORKDAYS(MAX(DATE(2027,3,1),Mitarbeiter!$C223),MIN(DATE(2027,4,0),IF(Mitarbeiter!$D223="",DATE(2027,4,0),Mitarbeiter!$D223),TODAY()),Einstellungen!$F$13:$F$67)))*N(Mitarbeiter!$E223)/IF(Einstellungen!$C$11="7 Tage",7,5),N('Ist-Stunden'!T223)),MAX(IF(Einstellungen!$C$11="7 Tage",MAX(0,(MIN(DATE(2027,4,0),IF(Mitarbeiter!$D223="",DATE(2027,4,0),Mitarbeiter!$D223),TODAY()))-(MAX(DATE(2027,3,1),Mitarbeiter!$C223))+1),MAX(0,NETWORKDAYS(MAX(DATE(2027,3,1),Mitarbeiter!$C223),MIN(DATE(2027,4,0),IF(Mitarbeiter!$D223="",DATE(2027,4,0),Mitarbeiter!$D223),TODAY()),Einstellungen!$F$13:$F$67)))*N(Mitarbeiter!$E223)/IF(Einstellungen!$C$11="7 Tage",7,5),N('Ist-Stunden'!T223)+(N(Krankheitstage!AG223)+N(Krankheitstage!AS223))*N($C223))))</f>
        <v/>
      </c>
      <c r="AY223" s="76">
        <f>IF($B223="",0,IF(Einstellungen!$C$10="Ja",MAX(IF(Einstellungen!$C$11="7 Tage",MAX(0,(MIN(DATE(2027,5,0),IF(Mitarbeiter!$D223="",DATE(2027,5,0),Mitarbeiter!$D223),TODAY()))-(MAX(DATE(2027,4,1),Mitarbeiter!$C223))+1),MAX(0,NETWORKDAYS(MAX(DATE(2027,4,1),Mitarbeiter!$C223),MIN(DATE(2027,5,0),IF(Mitarbeiter!$D223="",DATE(2027,5,0),Mitarbeiter!$D223),TODAY()),Einstellungen!$F$13:$F$67)))*N(Mitarbeiter!$E223)/IF(Einstellungen!$C$11="7 Tage",7,5),N('Ist-Stunden'!U223)),MAX(IF(Einstellungen!$C$11="7 Tage",MAX(0,(MIN(DATE(2027,5,0),IF(Mitarbeiter!$D223="",DATE(2027,5,0),Mitarbeiter!$D223),TODAY()))-(MAX(DATE(2027,4,1),Mitarbeiter!$C223))+1),MAX(0,NETWORKDAYS(MAX(DATE(2027,4,1),Mitarbeiter!$C223),MIN(DATE(2027,5,0),IF(Mitarbeiter!$D223="",DATE(2027,5,0),Mitarbeiter!$D223),TODAY()),Einstellungen!$F$13:$F$67)))*N(Mitarbeiter!$E223)/IF(Einstellungen!$C$11="7 Tage",7,5),N('Ist-Stunden'!U223)+(N(Krankheitstage!AH223)+N(Krankheitstage!AT223))*N($C223))))</f>
        <v/>
      </c>
      <c r="AZ223" s="76">
        <f>IF($B223="",0,IF(Einstellungen!$C$10="Ja",MAX(IF(Einstellungen!$C$11="7 Tage",MAX(0,(MIN(DATE(2027,6,0),IF(Mitarbeiter!$D223="",DATE(2027,6,0),Mitarbeiter!$D223),TODAY()))-(MAX(DATE(2027,5,1),Mitarbeiter!$C223))+1),MAX(0,NETWORKDAYS(MAX(DATE(2027,5,1),Mitarbeiter!$C223),MIN(DATE(2027,6,0),IF(Mitarbeiter!$D223="",DATE(2027,6,0),Mitarbeiter!$D223),TODAY()),Einstellungen!$F$13:$F$67)))*N(Mitarbeiter!$E223)/IF(Einstellungen!$C$11="7 Tage",7,5),N('Ist-Stunden'!V223)),MAX(IF(Einstellungen!$C$11="7 Tage",MAX(0,(MIN(DATE(2027,6,0),IF(Mitarbeiter!$D223="",DATE(2027,6,0),Mitarbeiter!$D223),TODAY()))-(MAX(DATE(2027,5,1),Mitarbeiter!$C223))+1),MAX(0,NETWORKDAYS(MAX(DATE(2027,5,1),Mitarbeiter!$C223),MIN(DATE(2027,6,0),IF(Mitarbeiter!$D223="",DATE(2027,6,0),Mitarbeiter!$D223),TODAY()),Einstellungen!$F$13:$F$67)))*N(Mitarbeiter!$E223)/IF(Einstellungen!$C$11="7 Tage",7,5),N('Ist-Stunden'!V223)+(N(Krankheitstage!AI223)+N(Krankheitstage!AU223))*N($C223))))</f>
        <v/>
      </c>
      <c r="BA223" s="76">
        <f>IF($B223="",0,IF(Einstellungen!$C$10="Ja",MAX(IF(Einstellungen!$C$11="7 Tage",MAX(0,(MIN(DATE(2027,7,0),IF(Mitarbeiter!$D223="",DATE(2027,7,0),Mitarbeiter!$D223),TODAY()))-(MAX(DATE(2027,6,1),Mitarbeiter!$C223))+1),MAX(0,NETWORKDAYS(MAX(DATE(2027,6,1),Mitarbeiter!$C223),MIN(DATE(2027,7,0),IF(Mitarbeiter!$D223="",DATE(2027,7,0),Mitarbeiter!$D223),TODAY()),Einstellungen!$F$13:$F$67)))*N(Mitarbeiter!$E223)/IF(Einstellungen!$C$11="7 Tage",7,5),N('Ist-Stunden'!W223)),MAX(IF(Einstellungen!$C$11="7 Tage",MAX(0,(MIN(DATE(2027,7,0),IF(Mitarbeiter!$D223="",DATE(2027,7,0),Mitarbeiter!$D223),TODAY()))-(MAX(DATE(2027,6,1),Mitarbeiter!$C223))+1),MAX(0,NETWORKDAYS(MAX(DATE(2027,6,1),Mitarbeiter!$C223),MIN(DATE(2027,7,0),IF(Mitarbeiter!$D223="",DATE(2027,7,0),Mitarbeiter!$D223),TODAY()),Einstellungen!$F$13:$F$67)))*N(Mitarbeiter!$E223)/IF(Einstellungen!$C$11="7 Tage",7,5),N('Ist-Stunden'!W223)+(N(Krankheitstage!AJ223)+N(Krankheitstage!AV223))*N($C223))))</f>
        <v/>
      </c>
      <c r="BB223" s="76">
        <f>IF($B223="",0,IF(Einstellungen!$C$10="Ja",MAX(IF(Einstellungen!$C$11="7 Tage",MAX(0,(MIN(DATE(2027,8,0),IF(Mitarbeiter!$D223="",DATE(2027,8,0),Mitarbeiter!$D223),TODAY()))-(MAX(DATE(2027,7,1),Mitarbeiter!$C223))+1),MAX(0,NETWORKDAYS(MAX(DATE(2027,7,1),Mitarbeiter!$C223),MIN(DATE(2027,8,0),IF(Mitarbeiter!$D223="",DATE(2027,8,0),Mitarbeiter!$D223),TODAY()),Einstellungen!$F$13:$F$67)))*N(Mitarbeiter!$E223)/IF(Einstellungen!$C$11="7 Tage",7,5),N('Ist-Stunden'!X223)),MAX(IF(Einstellungen!$C$11="7 Tage",MAX(0,(MIN(DATE(2027,8,0),IF(Mitarbeiter!$D223="",DATE(2027,8,0),Mitarbeiter!$D223),TODAY()))-(MAX(DATE(2027,7,1),Mitarbeiter!$C223))+1),MAX(0,NETWORKDAYS(MAX(DATE(2027,7,1),Mitarbeiter!$C223),MIN(DATE(2027,8,0),IF(Mitarbeiter!$D223="",DATE(2027,8,0),Mitarbeiter!$D223),TODAY()),Einstellungen!$F$13:$F$67)))*N(Mitarbeiter!$E223)/IF(Einstellungen!$C$11="7 Tage",7,5),N('Ist-Stunden'!X223)+(N(Krankheitstage!AK223)+N(Krankheitstage!AW223))*N($C223))))</f>
        <v/>
      </c>
      <c r="BC223" s="76">
        <f>IF($B223="",0,IF(Einstellungen!$C$10="Ja",MAX(IF(Einstellungen!$C$11="7 Tage",MAX(0,(MIN(DATE(2027,9,0),IF(Mitarbeiter!$D223="",DATE(2027,9,0),Mitarbeiter!$D223),TODAY()))-(MAX(DATE(2027,8,1),Mitarbeiter!$C223))+1),MAX(0,NETWORKDAYS(MAX(DATE(2027,8,1),Mitarbeiter!$C223),MIN(DATE(2027,9,0),IF(Mitarbeiter!$D223="",DATE(2027,9,0),Mitarbeiter!$D223),TODAY()),Einstellungen!$F$13:$F$67)))*N(Mitarbeiter!$E223)/IF(Einstellungen!$C$11="7 Tage",7,5),N('Ist-Stunden'!Y223)),MAX(IF(Einstellungen!$C$11="7 Tage",MAX(0,(MIN(DATE(2027,9,0),IF(Mitarbeiter!$D223="",DATE(2027,9,0),Mitarbeiter!$D223),TODAY()))-(MAX(DATE(2027,8,1),Mitarbeiter!$C223))+1),MAX(0,NETWORKDAYS(MAX(DATE(2027,8,1),Mitarbeiter!$C223),MIN(DATE(2027,9,0),IF(Mitarbeiter!$D223="",DATE(2027,9,0),Mitarbeiter!$D223),TODAY()),Einstellungen!$F$13:$F$67)))*N(Mitarbeiter!$E223)/IF(Einstellungen!$C$11="7 Tage",7,5),N('Ist-Stunden'!Y223)+(N(Krankheitstage!AL223)+N(Krankheitstage!AX223))*N($C223))))</f>
        <v/>
      </c>
      <c r="BD223" s="76">
        <f>IF($B223="",0,IF(Einstellungen!$C$10="Ja",MAX(IF(Einstellungen!$C$11="7 Tage",MAX(0,(MIN(DATE(2027,10,0),IF(Mitarbeiter!$D223="",DATE(2027,10,0),Mitarbeiter!$D223),TODAY()))-(MAX(DATE(2027,9,1),Mitarbeiter!$C223))+1),MAX(0,NETWORKDAYS(MAX(DATE(2027,9,1),Mitarbeiter!$C223),MIN(DATE(2027,10,0),IF(Mitarbeiter!$D223="",DATE(2027,10,0),Mitarbeiter!$D223),TODAY()),Einstellungen!$F$13:$F$67)))*N(Mitarbeiter!$E223)/IF(Einstellungen!$C$11="7 Tage",7,5),N('Ist-Stunden'!Z223)),MAX(IF(Einstellungen!$C$11="7 Tage",MAX(0,(MIN(DATE(2027,10,0),IF(Mitarbeiter!$D223="",DATE(2027,10,0),Mitarbeiter!$D223),TODAY()))-(MAX(DATE(2027,9,1),Mitarbeiter!$C223))+1),MAX(0,NETWORKDAYS(MAX(DATE(2027,9,1),Mitarbeiter!$C223),MIN(DATE(2027,10,0),IF(Mitarbeiter!$D223="",DATE(2027,10,0),Mitarbeiter!$D223),TODAY()),Einstellungen!$F$13:$F$67)))*N(Mitarbeiter!$E223)/IF(Einstellungen!$C$11="7 Tage",7,5),N('Ist-Stunden'!Z223)+(N(Krankheitstage!AM223)+N(Krankheitstage!AY223))*N($C223))))</f>
        <v/>
      </c>
      <c r="BE223" s="76">
        <f>IF($B223="",0,IF(Einstellungen!$C$10="Ja",MAX(IF(Einstellungen!$C$11="7 Tage",MAX(0,(MIN(DATE(2027,11,0),IF(Mitarbeiter!$D223="",DATE(2027,11,0),Mitarbeiter!$D223),TODAY()))-(MAX(DATE(2027,10,1),Mitarbeiter!$C223))+1),MAX(0,NETWORKDAYS(MAX(DATE(2027,10,1),Mitarbeiter!$C223),MIN(DATE(2027,11,0),IF(Mitarbeiter!$D223="",DATE(2027,11,0),Mitarbeiter!$D223),TODAY()),Einstellungen!$F$13:$F$67)))*N(Mitarbeiter!$E223)/IF(Einstellungen!$C$11="7 Tage",7,5),N('Ist-Stunden'!AA223)),MAX(IF(Einstellungen!$C$11="7 Tage",MAX(0,(MIN(DATE(2027,11,0),IF(Mitarbeiter!$D223="",DATE(2027,11,0),Mitarbeiter!$D223),TODAY()))-(MAX(DATE(2027,10,1),Mitarbeiter!$C223))+1),MAX(0,NETWORKDAYS(MAX(DATE(2027,10,1),Mitarbeiter!$C223),MIN(DATE(2027,11,0),IF(Mitarbeiter!$D223="",DATE(2027,11,0),Mitarbeiter!$D223),TODAY()),Einstellungen!$F$13:$F$67)))*N(Mitarbeiter!$E223)/IF(Einstellungen!$C$11="7 Tage",7,5),N('Ist-Stunden'!AA223)+(N(Krankheitstage!AN223)+N(Krankheitstage!AZ223))*N($C223))))</f>
        <v/>
      </c>
      <c r="BF223" s="76">
        <f>IF($B223="",0,IF(Einstellungen!$C$10="Ja",MAX(IF(Einstellungen!$C$11="7 Tage",MAX(0,(MIN(DATE(2027,12,0),IF(Mitarbeiter!$D223="",DATE(2027,12,0),Mitarbeiter!$D223),TODAY()))-(MAX(DATE(2027,11,1),Mitarbeiter!$C223))+1),MAX(0,NETWORKDAYS(MAX(DATE(2027,11,1),Mitarbeiter!$C223),MIN(DATE(2027,12,0),IF(Mitarbeiter!$D223="",DATE(2027,12,0),Mitarbeiter!$D223),TODAY()),Einstellungen!$F$13:$F$67)))*N(Mitarbeiter!$E223)/IF(Einstellungen!$C$11="7 Tage",7,5),N('Ist-Stunden'!AB223)),MAX(IF(Einstellungen!$C$11="7 Tage",MAX(0,(MIN(DATE(2027,12,0),IF(Mitarbeiter!$D223="",DATE(2027,12,0),Mitarbeiter!$D223),TODAY()))-(MAX(DATE(2027,11,1),Mitarbeiter!$C223))+1),MAX(0,NETWORKDAYS(MAX(DATE(2027,11,1),Mitarbeiter!$C223),MIN(DATE(2027,12,0),IF(Mitarbeiter!$D223="",DATE(2027,12,0),Mitarbeiter!$D223),TODAY()),Einstellungen!$F$13:$F$67)))*N(Mitarbeiter!$E223)/IF(Einstellungen!$C$11="7 Tage",7,5),N('Ist-Stunden'!AB223)+(N(Krankheitstage!AO223)+N(Krankheitstage!BA223))*N($C223))))</f>
        <v/>
      </c>
      <c r="BG223" s="76">
        <f>IF($B223="",0,IF(Einstellungen!$C$10="Ja",MAX(IF(Einstellungen!$C$11="7 Tage",MAX(0,(MIN(DATE(2027,13,0),IF(Mitarbeiter!$D223="",DATE(2027,13,0),Mitarbeiter!$D223),TODAY()))-(MAX(DATE(2027,12,1),Mitarbeiter!$C223))+1),MAX(0,NETWORKDAYS(MAX(DATE(2027,12,1),Mitarbeiter!$C223),MIN(DATE(2027,13,0),IF(Mitarbeiter!$D223="",DATE(2027,13,0),Mitarbeiter!$D223),TODAY()),Einstellungen!$F$13:$F$67)))*N(Mitarbeiter!$E223)/IF(Einstellungen!$C$11="7 Tage",7,5),N('Ist-Stunden'!AC223)),MAX(IF(Einstellungen!$C$11="7 Tage",MAX(0,(MIN(DATE(2027,13,0),IF(Mitarbeiter!$D223="",DATE(2027,13,0),Mitarbeiter!$D223),TODAY()))-(MAX(DATE(2027,12,1),Mitarbeiter!$C223))+1),MAX(0,NETWORKDAYS(MAX(DATE(2027,12,1),Mitarbeiter!$C223),MIN(DATE(2027,13,0),IF(Mitarbeiter!$D223="",DATE(2027,13,0),Mitarbeiter!$D223),TODAY()),Einstellungen!$F$13:$F$67)))*N(Mitarbeiter!$E223)/IF(Einstellungen!$C$11="7 Tage",7,5),N('Ist-Stunden'!AC223)+(N(Krankheitstage!AP223)+N(Krankheitstage!BB223))*N($C223))))</f>
        <v/>
      </c>
      <c r="BH223" s="76">
        <f>IF($B223="",0,IF(Einstellungen!$C$10="Ja",MAX(IF(Einstellungen!$C$11="7 Tage",MAX(0,(MIN(DATE(2028,2,0),IF(Mitarbeiter!$D223="",DATE(2028,2,0),Mitarbeiter!$D223),TODAY()))-(MAX(DATE(2028,1,1),Mitarbeiter!$C223))+1),MAX(0,NETWORKDAYS(MAX(DATE(2028,1,1),Mitarbeiter!$C223),MIN(DATE(2028,2,0),IF(Mitarbeiter!$D223="",DATE(2028,2,0),Mitarbeiter!$D223),TODAY()),Einstellungen!$F$13:$F$67)))*N(Mitarbeiter!$E223)/IF(Einstellungen!$C$11="7 Tage",7,5),N('Ist-Stunden'!AD223)),MAX(IF(Einstellungen!$C$11="7 Tage",MAX(0,(MIN(DATE(2028,2,0),IF(Mitarbeiter!$D223="",DATE(2028,2,0),Mitarbeiter!$D223),TODAY()))-(MAX(DATE(2028,1,1),Mitarbeiter!$C223))+1),MAX(0,NETWORKDAYS(MAX(DATE(2028,1,1),Mitarbeiter!$C223),MIN(DATE(2028,2,0),IF(Mitarbeiter!$D223="",DATE(2028,2,0),Mitarbeiter!$D223),TODAY()),Einstellungen!$F$13:$F$67)))*N(Mitarbeiter!$E223)/IF(Einstellungen!$C$11="7 Tage",7,5),N('Ist-Stunden'!AD223)+(N(Krankheitstage!BC223)+N(Krankheitstage!BO223))*N($C223))))</f>
        <v/>
      </c>
      <c r="BI223" s="76">
        <f>IF($B223="",0,IF(Einstellungen!$C$10="Ja",MAX(IF(Einstellungen!$C$11="7 Tage",MAX(0,(MIN(DATE(2028,3,0),IF(Mitarbeiter!$D223="",DATE(2028,3,0),Mitarbeiter!$D223),TODAY()))-(MAX(DATE(2028,2,1),Mitarbeiter!$C223))+1),MAX(0,NETWORKDAYS(MAX(DATE(2028,2,1),Mitarbeiter!$C223),MIN(DATE(2028,3,0),IF(Mitarbeiter!$D223="",DATE(2028,3,0),Mitarbeiter!$D223),TODAY()),Einstellungen!$F$13:$F$67)))*N(Mitarbeiter!$E223)/IF(Einstellungen!$C$11="7 Tage",7,5),N('Ist-Stunden'!AE223)),MAX(IF(Einstellungen!$C$11="7 Tage",MAX(0,(MIN(DATE(2028,3,0),IF(Mitarbeiter!$D223="",DATE(2028,3,0),Mitarbeiter!$D223),TODAY()))-(MAX(DATE(2028,2,1),Mitarbeiter!$C223))+1),MAX(0,NETWORKDAYS(MAX(DATE(2028,2,1),Mitarbeiter!$C223),MIN(DATE(2028,3,0),IF(Mitarbeiter!$D223="",DATE(2028,3,0),Mitarbeiter!$D223),TODAY()),Einstellungen!$F$13:$F$67)))*N(Mitarbeiter!$E223)/IF(Einstellungen!$C$11="7 Tage",7,5),N('Ist-Stunden'!AE223)+(N(Krankheitstage!BD223)+N(Krankheitstage!BP223))*N($C223))))</f>
        <v/>
      </c>
      <c r="BJ223" s="76">
        <f>IF($B223="",0,IF(Einstellungen!$C$10="Ja",MAX(IF(Einstellungen!$C$11="7 Tage",MAX(0,(MIN(DATE(2028,4,0),IF(Mitarbeiter!$D223="",DATE(2028,4,0),Mitarbeiter!$D223),TODAY()))-(MAX(DATE(2028,3,1),Mitarbeiter!$C223))+1),MAX(0,NETWORKDAYS(MAX(DATE(2028,3,1),Mitarbeiter!$C223),MIN(DATE(2028,4,0),IF(Mitarbeiter!$D223="",DATE(2028,4,0),Mitarbeiter!$D223),TODAY()),Einstellungen!$F$13:$F$67)))*N(Mitarbeiter!$E223)/IF(Einstellungen!$C$11="7 Tage",7,5),N('Ist-Stunden'!AF223)),MAX(IF(Einstellungen!$C$11="7 Tage",MAX(0,(MIN(DATE(2028,4,0),IF(Mitarbeiter!$D223="",DATE(2028,4,0),Mitarbeiter!$D223),TODAY()))-(MAX(DATE(2028,3,1),Mitarbeiter!$C223))+1),MAX(0,NETWORKDAYS(MAX(DATE(2028,3,1),Mitarbeiter!$C223),MIN(DATE(2028,4,0),IF(Mitarbeiter!$D223="",DATE(2028,4,0),Mitarbeiter!$D223),TODAY()),Einstellungen!$F$13:$F$67)))*N(Mitarbeiter!$E223)/IF(Einstellungen!$C$11="7 Tage",7,5),N('Ist-Stunden'!AF223)+(N(Krankheitstage!BE223)+N(Krankheitstage!BQ223))*N($C223))))</f>
        <v/>
      </c>
      <c r="BK223" s="76">
        <f>IF($B223="",0,IF(Einstellungen!$C$10="Ja",MAX(IF(Einstellungen!$C$11="7 Tage",MAX(0,(MIN(DATE(2028,5,0),IF(Mitarbeiter!$D223="",DATE(2028,5,0),Mitarbeiter!$D223),TODAY()))-(MAX(DATE(2028,4,1),Mitarbeiter!$C223))+1),MAX(0,NETWORKDAYS(MAX(DATE(2028,4,1),Mitarbeiter!$C223),MIN(DATE(2028,5,0),IF(Mitarbeiter!$D223="",DATE(2028,5,0),Mitarbeiter!$D223),TODAY()),Einstellungen!$F$13:$F$67)))*N(Mitarbeiter!$E223)/IF(Einstellungen!$C$11="7 Tage",7,5),N('Ist-Stunden'!AG223)),MAX(IF(Einstellungen!$C$11="7 Tage",MAX(0,(MIN(DATE(2028,5,0),IF(Mitarbeiter!$D223="",DATE(2028,5,0),Mitarbeiter!$D223),TODAY()))-(MAX(DATE(2028,4,1),Mitarbeiter!$C223))+1),MAX(0,NETWORKDAYS(MAX(DATE(2028,4,1),Mitarbeiter!$C223),MIN(DATE(2028,5,0),IF(Mitarbeiter!$D223="",DATE(2028,5,0),Mitarbeiter!$D223),TODAY()),Einstellungen!$F$13:$F$67)))*N(Mitarbeiter!$E223)/IF(Einstellungen!$C$11="7 Tage",7,5),N('Ist-Stunden'!AG223)+(N(Krankheitstage!BF223)+N(Krankheitstage!BR223))*N($C223))))</f>
        <v/>
      </c>
      <c r="BL223" s="76">
        <f>IF($B223="",0,IF(Einstellungen!$C$10="Ja",MAX(IF(Einstellungen!$C$11="7 Tage",MAX(0,(MIN(DATE(2028,6,0),IF(Mitarbeiter!$D223="",DATE(2028,6,0),Mitarbeiter!$D223),TODAY()))-(MAX(DATE(2028,5,1),Mitarbeiter!$C223))+1),MAX(0,NETWORKDAYS(MAX(DATE(2028,5,1),Mitarbeiter!$C223),MIN(DATE(2028,6,0),IF(Mitarbeiter!$D223="",DATE(2028,6,0),Mitarbeiter!$D223),TODAY()),Einstellungen!$F$13:$F$67)))*N(Mitarbeiter!$E223)/IF(Einstellungen!$C$11="7 Tage",7,5),N('Ist-Stunden'!AH223)),MAX(IF(Einstellungen!$C$11="7 Tage",MAX(0,(MIN(DATE(2028,6,0),IF(Mitarbeiter!$D223="",DATE(2028,6,0),Mitarbeiter!$D223),TODAY()))-(MAX(DATE(2028,5,1),Mitarbeiter!$C223))+1),MAX(0,NETWORKDAYS(MAX(DATE(2028,5,1),Mitarbeiter!$C223),MIN(DATE(2028,6,0),IF(Mitarbeiter!$D223="",DATE(2028,6,0),Mitarbeiter!$D223),TODAY()),Einstellungen!$F$13:$F$67)))*N(Mitarbeiter!$E223)/IF(Einstellungen!$C$11="7 Tage",7,5),N('Ist-Stunden'!AH223)+(N(Krankheitstage!BG223)+N(Krankheitstage!BS223))*N($C223))))</f>
        <v/>
      </c>
      <c r="BM223" s="76">
        <f>IF($B223="",0,IF(Einstellungen!$C$10="Ja",MAX(IF(Einstellungen!$C$11="7 Tage",MAX(0,(MIN(DATE(2028,7,0),IF(Mitarbeiter!$D223="",DATE(2028,7,0),Mitarbeiter!$D223),TODAY()))-(MAX(DATE(2028,6,1),Mitarbeiter!$C223))+1),MAX(0,NETWORKDAYS(MAX(DATE(2028,6,1),Mitarbeiter!$C223),MIN(DATE(2028,7,0),IF(Mitarbeiter!$D223="",DATE(2028,7,0),Mitarbeiter!$D223),TODAY()),Einstellungen!$F$13:$F$67)))*N(Mitarbeiter!$E223)/IF(Einstellungen!$C$11="7 Tage",7,5),N('Ist-Stunden'!AI223)),MAX(IF(Einstellungen!$C$11="7 Tage",MAX(0,(MIN(DATE(2028,7,0),IF(Mitarbeiter!$D223="",DATE(2028,7,0),Mitarbeiter!$D223),TODAY()))-(MAX(DATE(2028,6,1),Mitarbeiter!$C223))+1),MAX(0,NETWORKDAYS(MAX(DATE(2028,6,1),Mitarbeiter!$C223),MIN(DATE(2028,7,0),IF(Mitarbeiter!$D223="",DATE(2028,7,0),Mitarbeiter!$D223),TODAY()),Einstellungen!$F$13:$F$67)))*N(Mitarbeiter!$E223)/IF(Einstellungen!$C$11="7 Tage",7,5),N('Ist-Stunden'!AI223)+(N(Krankheitstage!BH223)+N(Krankheitstage!BT223))*N($C223))))</f>
        <v/>
      </c>
      <c r="BN223" s="76">
        <f>IF($B223="",0,IF(Einstellungen!$C$10="Ja",MAX(IF(Einstellungen!$C$11="7 Tage",MAX(0,(MIN(DATE(2028,8,0),IF(Mitarbeiter!$D223="",DATE(2028,8,0),Mitarbeiter!$D223),TODAY()))-(MAX(DATE(2028,7,1),Mitarbeiter!$C223))+1),MAX(0,NETWORKDAYS(MAX(DATE(2028,7,1),Mitarbeiter!$C223),MIN(DATE(2028,8,0),IF(Mitarbeiter!$D223="",DATE(2028,8,0),Mitarbeiter!$D223),TODAY()),Einstellungen!$F$13:$F$67)))*N(Mitarbeiter!$E223)/IF(Einstellungen!$C$11="7 Tage",7,5),N('Ist-Stunden'!AJ223)),MAX(IF(Einstellungen!$C$11="7 Tage",MAX(0,(MIN(DATE(2028,8,0),IF(Mitarbeiter!$D223="",DATE(2028,8,0),Mitarbeiter!$D223),TODAY()))-(MAX(DATE(2028,7,1),Mitarbeiter!$C223))+1),MAX(0,NETWORKDAYS(MAX(DATE(2028,7,1),Mitarbeiter!$C223),MIN(DATE(2028,8,0),IF(Mitarbeiter!$D223="",DATE(2028,8,0),Mitarbeiter!$D223),TODAY()),Einstellungen!$F$13:$F$67)))*N(Mitarbeiter!$E223)/IF(Einstellungen!$C$11="7 Tage",7,5),N('Ist-Stunden'!AJ223)+(N(Krankheitstage!BI223)+N(Krankheitstage!BU223))*N($C223))))</f>
        <v/>
      </c>
      <c r="BO223" s="76">
        <f>IF($B223="",0,IF(Einstellungen!$C$10="Ja",MAX(IF(Einstellungen!$C$11="7 Tage",MAX(0,(MIN(DATE(2028,9,0),IF(Mitarbeiter!$D223="",DATE(2028,9,0),Mitarbeiter!$D223),TODAY()))-(MAX(DATE(2028,8,1),Mitarbeiter!$C223))+1),MAX(0,NETWORKDAYS(MAX(DATE(2028,8,1),Mitarbeiter!$C223),MIN(DATE(2028,9,0),IF(Mitarbeiter!$D223="",DATE(2028,9,0),Mitarbeiter!$D223),TODAY()),Einstellungen!$F$13:$F$67)))*N(Mitarbeiter!$E223)/IF(Einstellungen!$C$11="7 Tage",7,5),N('Ist-Stunden'!AK223)),MAX(IF(Einstellungen!$C$11="7 Tage",MAX(0,(MIN(DATE(2028,9,0),IF(Mitarbeiter!$D223="",DATE(2028,9,0),Mitarbeiter!$D223),TODAY()))-(MAX(DATE(2028,8,1),Mitarbeiter!$C223))+1),MAX(0,NETWORKDAYS(MAX(DATE(2028,8,1),Mitarbeiter!$C223),MIN(DATE(2028,9,0),IF(Mitarbeiter!$D223="",DATE(2028,9,0),Mitarbeiter!$D223),TODAY()),Einstellungen!$F$13:$F$67)))*N(Mitarbeiter!$E223)/IF(Einstellungen!$C$11="7 Tage",7,5),N('Ist-Stunden'!AK223)+(N(Krankheitstage!BJ223)+N(Krankheitstage!BV223))*N($C223))))</f>
        <v/>
      </c>
      <c r="BP223" s="76">
        <f>IF($B223="",0,IF(Einstellungen!$C$10="Ja",MAX(IF(Einstellungen!$C$11="7 Tage",MAX(0,(MIN(DATE(2028,10,0),IF(Mitarbeiter!$D223="",DATE(2028,10,0),Mitarbeiter!$D223),TODAY()))-(MAX(DATE(2028,9,1),Mitarbeiter!$C223))+1),MAX(0,NETWORKDAYS(MAX(DATE(2028,9,1),Mitarbeiter!$C223),MIN(DATE(2028,10,0),IF(Mitarbeiter!$D223="",DATE(2028,10,0),Mitarbeiter!$D223),TODAY()),Einstellungen!$F$13:$F$67)))*N(Mitarbeiter!$E223)/IF(Einstellungen!$C$11="7 Tage",7,5),N('Ist-Stunden'!AL223)),MAX(IF(Einstellungen!$C$11="7 Tage",MAX(0,(MIN(DATE(2028,10,0),IF(Mitarbeiter!$D223="",DATE(2028,10,0),Mitarbeiter!$D223),TODAY()))-(MAX(DATE(2028,9,1),Mitarbeiter!$C223))+1),MAX(0,NETWORKDAYS(MAX(DATE(2028,9,1),Mitarbeiter!$C223),MIN(DATE(2028,10,0),IF(Mitarbeiter!$D223="",DATE(2028,10,0),Mitarbeiter!$D223),TODAY()),Einstellungen!$F$13:$F$67)))*N(Mitarbeiter!$E223)/IF(Einstellungen!$C$11="7 Tage",7,5),N('Ist-Stunden'!AL223)+(N(Krankheitstage!BK223)+N(Krankheitstage!BW223))*N($C223))))</f>
        <v/>
      </c>
      <c r="BQ223" s="76">
        <f>IF($B223="",0,IF(Einstellungen!$C$10="Ja",MAX(IF(Einstellungen!$C$11="7 Tage",MAX(0,(MIN(DATE(2028,11,0),IF(Mitarbeiter!$D223="",DATE(2028,11,0),Mitarbeiter!$D223),TODAY()))-(MAX(DATE(2028,10,1),Mitarbeiter!$C223))+1),MAX(0,NETWORKDAYS(MAX(DATE(2028,10,1),Mitarbeiter!$C223),MIN(DATE(2028,11,0),IF(Mitarbeiter!$D223="",DATE(2028,11,0),Mitarbeiter!$D223),TODAY()),Einstellungen!$F$13:$F$67)))*N(Mitarbeiter!$E223)/IF(Einstellungen!$C$11="7 Tage",7,5),N('Ist-Stunden'!AM223)),MAX(IF(Einstellungen!$C$11="7 Tage",MAX(0,(MIN(DATE(2028,11,0),IF(Mitarbeiter!$D223="",DATE(2028,11,0),Mitarbeiter!$D223),TODAY()))-(MAX(DATE(2028,10,1),Mitarbeiter!$C223))+1),MAX(0,NETWORKDAYS(MAX(DATE(2028,10,1),Mitarbeiter!$C223),MIN(DATE(2028,11,0),IF(Mitarbeiter!$D223="",DATE(2028,11,0),Mitarbeiter!$D223),TODAY()),Einstellungen!$F$13:$F$67)))*N(Mitarbeiter!$E223)/IF(Einstellungen!$C$11="7 Tage",7,5),N('Ist-Stunden'!AM223)+(N(Krankheitstage!BL223)+N(Krankheitstage!BX223))*N($C223))))</f>
        <v/>
      </c>
      <c r="BR223" s="76">
        <f>IF($B223="",0,IF(Einstellungen!$C$10="Ja",MAX(IF(Einstellungen!$C$11="7 Tage",MAX(0,(MIN(DATE(2028,12,0),IF(Mitarbeiter!$D223="",DATE(2028,12,0),Mitarbeiter!$D223),TODAY()))-(MAX(DATE(2028,11,1),Mitarbeiter!$C223))+1),MAX(0,NETWORKDAYS(MAX(DATE(2028,11,1),Mitarbeiter!$C223),MIN(DATE(2028,12,0),IF(Mitarbeiter!$D223="",DATE(2028,12,0),Mitarbeiter!$D223),TODAY()),Einstellungen!$F$13:$F$67)))*N(Mitarbeiter!$E223)/IF(Einstellungen!$C$11="7 Tage",7,5),N('Ist-Stunden'!AN223)),MAX(IF(Einstellungen!$C$11="7 Tage",MAX(0,(MIN(DATE(2028,12,0),IF(Mitarbeiter!$D223="",DATE(2028,12,0),Mitarbeiter!$D223),TODAY()))-(MAX(DATE(2028,11,1),Mitarbeiter!$C223))+1),MAX(0,NETWORKDAYS(MAX(DATE(2028,11,1),Mitarbeiter!$C223),MIN(DATE(2028,12,0),IF(Mitarbeiter!$D223="",DATE(2028,12,0),Mitarbeiter!$D223),TODAY()),Einstellungen!$F$13:$F$67)))*N(Mitarbeiter!$E223)/IF(Einstellungen!$C$11="7 Tage",7,5),N('Ist-Stunden'!AN223)+(N(Krankheitstage!BM223)+N(Krankheitstage!BY223))*N($C223))))</f>
        <v/>
      </c>
      <c r="BS223" s="76">
        <f>IF($B223="",0,IF(Einstellungen!$C$10="Ja",MAX(IF(Einstellungen!$C$11="7 Tage",MAX(0,(MIN(DATE(2028,13,0),IF(Mitarbeiter!$D223="",DATE(2028,13,0),Mitarbeiter!$D223),TODAY()))-(MAX(DATE(2028,12,1),Mitarbeiter!$C223))+1),MAX(0,NETWORKDAYS(MAX(DATE(2028,12,1),Mitarbeiter!$C223),MIN(DATE(2028,13,0),IF(Mitarbeiter!$D223="",DATE(2028,13,0),Mitarbeiter!$D223),TODAY()),Einstellungen!$F$13:$F$67)))*N(Mitarbeiter!$E223)/IF(Einstellungen!$C$11="7 Tage",7,5),N('Ist-Stunden'!AO223)),MAX(IF(Einstellungen!$C$11="7 Tage",MAX(0,(MIN(DATE(2028,13,0),IF(Mitarbeiter!$D223="",DATE(2028,13,0),Mitarbeiter!$D223),TODAY()))-(MAX(DATE(2028,12,1),Mitarbeiter!$C223))+1),MAX(0,NETWORKDAYS(MAX(DATE(2028,12,1),Mitarbeiter!$C223),MIN(DATE(2028,13,0),IF(Mitarbeiter!$D223="",DATE(2028,13,0),Mitarbeiter!$D223),TODAY()),Einstellungen!$F$13:$F$67)))*N(Mitarbeiter!$E223)/IF(Einstellungen!$C$11="7 Tage",7,5),N('Ist-Stunden'!AO223)+(N(Krankheitstage!BN223)+N(Krankheitstage!BZ223))*N($C223))))</f>
        <v/>
      </c>
      <c r="BT223" s="76">
        <f>IF($B223="",0,IF(Einstellungen!$C$10="Ja",MAX(IF(Einstellungen!$C$11="7 Tage",MAX(0,(MIN(DATE(2029,2,0),IF(Mitarbeiter!$D223="",DATE(2029,2,0),Mitarbeiter!$D223),TODAY()))-(MAX(DATE(2029,1,1),Mitarbeiter!$C223))+1),MAX(0,NETWORKDAYS(MAX(DATE(2029,1,1),Mitarbeiter!$C223),MIN(DATE(2029,2,0),IF(Mitarbeiter!$D223="",DATE(2029,2,0),Mitarbeiter!$D223),TODAY()),Einstellungen!$F$13:$F$67)))*N(Mitarbeiter!$E223)/IF(Einstellungen!$C$11="7 Tage",7,5),N('Ist-Stunden'!AP223)),MAX(IF(Einstellungen!$C$11="7 Tage",MAX(0,(MIN(DATE(2029,2,0),IF(Mitarbeiter!$D223="",DATE(2029,2,0),Mitarbeiter!$D223),TODAY()))-(MAX(DATE(2029,1,1),Mitarbeiter!$C223))+1),MAX(0,NETWORKDAYS(MAX(DATE(2029,1,1),Mitarbeiter!$C223),MIN(DATE(2029,2,0),IF(Mitarbeiter!$D223="",DATE(2029,2,0),Mitarbeiter!$D223),TODAY()),Einstellungen!$F$13:$F$67)))*N(Mitarbeiter!$E223)/IF(Einstellungen!$C$11="7 Tage",7,5),N('Ist-Stunden'!AP223)+(N(Krankheitstage!CA223)+N(Krankheitstage!CM223))*N($C223))))</f>
        <v/>
      </c>
      <c r="BU223" s="76">
        <f>IF($B223="",0,IF(Einstellungen!$C$10="Ja",MAX(IF(Einstellungen!$C$11="7 Tage",MAX(0,(MIN(DATE(2029,3,0),IF(Mitarbeiter!$D223="",DATE(2029,3,0),Mitarbeiter!$D223),TODAY()))-(MAX(DATE(2029,2,1),Mitarbeiter!$C223))+1),MAX(0,NETWORKDAYS(MAX(DATE(2029,2,1),Mitarbeiter!$C223),MIN(DATE(2029,3,0),IF(Mitarbeiter!$D223="",DATE(2029,3,0),Mitarbeiter!$D223),TODAY()),Einstellungen!$F$13:$F$67)))*N(Mitarbeiter!$E223)/IF(Einstellungen!$C$11="7 Tage",7,5),N('Ist-Stunden'!AQ223)),MAX(IF(Einstellungen!$C$11="7 Tage",MAX(0,(MIN(DATE(2029,3,0),IF(Mitarbeiter!$D223="",DATE(2029,3,0),Mitarbeiter!$D223),TODAY()))-(MAX(DATE(2029,2,1),Mitarbeiter!$C223))+1),MAX(0,NETWORKDAYS(MAX(DATE(2029,2,1),Mitarbeiter!$C223),MIN(DATE(2029,3,0),IF(Mitarbeiter!$D223="",DATE(2029,3,0),Mitarbeiter!$D223),TODAY()),Einstellungen!$F$13:$F$67)))*N(Mitarbeiter!$E223)/IF(Einstellungen!$C$11="7 Tage",7,5),N('Ist-Stunden'!AQ223)+(N(Krankheitstage!CB223)+N(Krankheitstage!CN223))*N($C223))))</f>
        <v/>
      </c>
      <c r="BV223" s="76">
        <f>IF($B223="",0,IF(Einstellungen!$C$10="Ja",MAX(IF(Einstellungen!$C$11="7 Tage",MAX(0,(MIN(DATE(2029,4,0),IF(Mitarbeiter!$D223="",DATE(2029,4,0),Mitarbeiter!$D223),TODAY()))-(MAX(DATE(2029,3,1),Mitarbeiter!$C223))+1),MAX(0,NETWORKDAYS(MAX(DATE(2029,3,1),Mitarbeiter!$C223),MIN(DATE(2029,4,0),IF(Mitarbeiter!$D223="",DATE(2029,4,0),Mitarbeiter!$D223),TODAY()),Einstellungen!$F$13:$F$67)))*N(Mitarbeiter!$E223)/IF(Einstellungen!$C$11="7 Tage",7,5),N('Ist-Stunden'!AR223)),MAX(IF(Einstellungen!$C$11="7 Tage",MAX(0,(MIN(DATE(2029,4,0),IF(Mitarbeiter!$D223="",DATE(2029,4,0),Mitarbeiter!$D223),TODAY()))-(MAX(DATE(2029,3,1),Mitarbeiter!$C223))+1),MAX(0,NETWORKDAYS(MAX(DATE(2029,3,1),Mitarbeiter!$C223),MIN(DATE(2029,4,0),IF(Mitarbeiter!$D223="",DATE(2029,4,0),Mitarbeiter!$D223),TODAY()),Einstellungen!$F$13:$F$67)))*N(Mitarbeiter!$E223)/IF(Einstellungen!$C$11="7 Tage",7,5),N('Ist-Stunden'!AR223)+(N(Krankheitstage!CC223)+N(Krankheitstage!CO223))*N($C223))))</f>
        <v/>
      </c>
      <c r="BW223" s="76">
        <f>IF($B223="",0,IF(Einstellungen!$C$10="Ja",MAX(IF(Einstellungen!$C$11="7 Tage",MAX(0,(MIN(DATE(2029,5,0),IF(Mitarbeiter!$D223="",DATE(2029,5,0),Mitarbeiter!$D223),TODAY()))-(MAX(DATE(2029,4,1),Mitarbeiter!$C223))+1),MAX(0,NETWORKDAYS(MAX(DATE(2029,4,1),Mitarbeiter!$C223),MIN(DATE(2029,5,0),IF(Mitarbeiter!$D223="",DATE(2029,5,0),Mitarbeiter!$D223),TODAY()),Einstellungen!$F$13:$F$67)))*N(Mitarbeiter!$E223)/IF(Einstellungen!$C$11="7 Tage",7,5),N('Ist-Stunden'!AS223)),MAX(IF(Einstellungen!$C$11="7 Tage",MAX(0,(MIN(DATE(2029,5,0),IF(Mitarbeiter!$D223="",DATE(2029,5,0),Mitarbeiter!$D223),TODAY()))-(MAX(DATE(2029,4,1),Mitarbeiter!$C223))+1),MAX(0,NETWORKDAYS(MAX(DATE(2029,4,1),Mitarbeiter!$C223),MIN(DATE(2029,5,0),IF(Mitarbeiter!$D223="",DATE(2029,5,0),Mitarbeiter!$D223),TODAY()),Einstellungen!$F$13:$F$67)))*N(Mitarbeiter!$E223)/IF(Einstellungen!$C$11="7 Tage",7,5),N('Ist-Stunden'!AS223)+(N(Krankheitstage!CD223)+N(Krankheitstage!CP223))*N($C223))))</f>
        <v/>
      </c>
      <c r="BX223" s="76">
        <f>IF($B223="",0,IF(Einstellungen!$C$10="Ja",MAX(IF(Einstellungen!$C$11="7 Tage",MAX(0,(MIN(DATE(2029,6,0),IF(Mitarbeiter!$D223="",DATE(2029,6,0),Mitarbeiter!$D223),TODAY()))-(MAX(DATE(2029,5,1),Mitarbeiter!$C223))+1),MAX(0,NETWORKDAYS(MAX(DATE(2029,5,1),Mitarbeiter!$C223),MIN(DATE(2029,6,0),IF(Mitarbeiter!$D223="",DATE(2029,6,0),Mitarbeiter!$D223),TODAY()),Einstellungen!$F$13:$F$67)))*N(Mitarbeiter!$E223)/IF(Einstellungen!$C$11="7 Tage",7,5),N('Ist-Stunden'!AT223)),MAX(IF(Einstellungen!$C$11="7 Tage",MAX(0,(MIN(DATE(2029,6,0),IF(Mitarbeiter!$D223="",DATE(2029,6,0),Mitarbeiter!$D223),TODAY()))-(MAX(DATE(2029,5,1),Mitarbeiter!$C223))+1),MAX(0,NETWORKDAYS(MAX(DATE(2029,5,1),Mitarbeiter!$C223),MIN(DATE(2029,6,0),IF(Mitarbeiter!$D223="",DATE(2029,6,0),Mitarbeiter!$D223),TODAY()),Einstellungen!$F$13:$F$67)))*N(Mitarbeiter!$E223)/IF(Einstellungen!$C$11="7 Tage",7,5),N('Ist-Stunden'!AT223)+(N(Krankheitstage!CE223)+N(Krankheitstage!CQ223))*N($C223))))</f>
        <v/>
      </c>
      <c r="BY223" s="76">
        <f>IF($B223="",0,IF(Einstellungen!$C$10="Ja",MAX(IF(Einstellungen!$C$11="7 Tage",MAX(0,(MIN(DATE(2029,7,0),IF(Mitarbeiter!$D223="",DATE(2029,7,0),Mitarbeiter!$D223),TODAY()))-(MAX(DATE(2029,6,1),Mitarbeiter!$C223))+1),MAX(0,NETWORKDAYS(MAX(DATE(2029,6,1),Mitarbeiter!$C223),MIN(DATE(2029,7,0),IF(Mitarbeiter!$D223="",DATE(2029,7,0),Mitarbeiter!$D223),TODAY()),Einstellungen!$F$13:$F$67)))*N(Mitarbeiter!$E223)/IF(Einstellungen!$C$11="7 Tage",7,5),N('Ist-Stunden'!AU223)),MAX(IF(Einstellungen!$C$11="7 Tage",MAX(0,(MIN(DATE(2029,7,0),IF(Mitarbeiter!$D223="",DATE(2029,7,0),Mitarbeiter!$D223),TODAY()))-(MAX(DATE(2029,6,1),Mitarbeiter!$C223))+1),MAX(0,NETWORKDAYS(MAX(DATE(2029,6,1),Mitarbeiter!$C223),MIN(DATE(2029,7,0),IF(Mitarbeiter!$D223="",DATE(2029,7,0),Mitarbeiter!$D223),TODAY()),Einstellungen!$F$13:$F$67)))*N(Mitarbeiter!$E223)/IF(Einstellungen!$C$11="7 Tage",7,5),N('Ist-Stunden'!AU223)+(N(Krankheitstage!CF223)+N(Krankheitstage!CR223))*N($C223))))</f>
        <v/>
      </c>
      <c r="BZ223" s="76">
        <f>IF($B223="",0,IF(Einstellungen!$C$10="Ja",MAX(IF(Einstellungen!$C$11="7 Tage",MAX(0,(MIN(DATE(2029,8,0),IF(Mitarbeiter!$D223="",DATE(2029,8,0),Mitarbeiter!$D223),TODAY()))-(MAX(DATE(2029,7,1),Mitarbeiter!$C223))+1),MAX(0,NETWORKDAYS(MAX(DATE(2029,7,1),Mitarbeiter!$C223),MIN(DATE(2029,8,0),IF(Mitarbeiter!$D223="",DATE(2029,8,0),Mitarbeiter!$D223),TODAY()),Einstellungen!$F$13:$F$67)))*N(Mitarbeiter!$E223)/IF(Einstellungen!$C$11="7 Tage",7,5),N('Ist-Stunden'!AV223)),MAX(IF(Einstellungen!$C$11="7 Tage",MAX(0,(MIN(DATE(2029,8,0),IF(Mitarbeiter!$D223="",DATE(2029,8,0),Mitarbeiter!$D223),TODAY()))-(MAX(DATE(2029,7,1),Mitarbeiter!$C223))+1),MAX(0,NETWORKDAYS(MAX(DATE(2029,7,1),Mitarbeiter!$C223),MIN(DATE(2029,8,0),IF(Mitarbeiter!$D223="",DATE(2029,8,0),Mitarbeiter!$D223),TODAY()),Einstellungen!$F$13:$F$67)))*N(Mitarbeiter!$E223)/IF(Einstellungen!$C$11="7 Tage",7,5),N('Ist-Stunden'!AV223)+(N(Krankheitstage!CG223)+N(Krankheitstage!CS223))*N($C223))))</f>
        <v/>
      </c>
      <c r="CA223" s="76">
        <f>IF($B223="",0,IF(Einstellungen!$C$10="Ja",MAX(IF(Einstellungen!$C$11="7 Tage",MAX(0,(MIN(DATE(2029,9,0),IF(Mitarbeiter!$D223="",DATE(2029,9,0),Mitarbeiter!$D223),TODAY()))-(MAX(DATE(2029,8,1),Mitarbeiter!$C223))+1),MAX(0,NETWORKDAYS(MAX(DATE(2029,8,1),Mitarbeiter!$C223),MIN(DATE(2029,9,0),IF(Mitarbeiter!$D223="",DATE(2029,9,0),Mitarbeiter!$D223),TODAY()),Einstellungen!$F$13:$F$67)))*N(Mitarbeiter!$E223)/IF(Einstellungen!$C$11="7 Tage",7,5),N('Ist-Stunden'!AW223)),MAX(IF(Einstellungen!$C$11="7 Tage",MAX(0,(MIN(DATE(2029,9,0),IF(Mitarbeiter!$D223="",DATE(2029,9,0),Mitarbeiter!$D223),TODAY()))-(MAX(DATE(2029,8,1),Mitarbeiter!$C223))+1),MAX(0,NETWORKDAYS(MAX(DATE(2029,8,1),Mitarbeiter!$C223),MIN(DATE(2029,9,0),IF(Mitarbeiter!$D223="",DATE(2029,9,0),Mitarbeiter!$D223),TODAY()),Einstellungen!$F$13:$F$67)))*N(Mitarbeiter!$E223)/IF(Einstellungen!$C$11="7 Tage",7,5),N('Ist-Stunden'!AW223)+(N(Krankheitstage!CH223)+N(Krankheitstage!CT223))*N($C223))))</f>
        <v/>
      </c>
      <c r="CB223" s="76">
        <f>IF($B223="",0,IF(Einstellungen!$C$10="Ja",MAX(IF(Einstellungen!$C$11="7 Tage",MAX(0,(MIN(DATE(2029,10,0),IF(Mitarbeiter!$D223="",DATE(2029,10,0),Mitarbeiter!$D223),TODAY()))-(MAX(DATE(2029,9,1),Mitarbeiter!$C223))+1),MAX(0,NETWORKDAYS(MAX(DATE(2029,9,1),Mitarbeiter!$C223),MIN(DATE(2029,10,0),IF(Mitarbeiter!$D223="",DATE(2029,10,0),Mitarbeiter!$D223),TODAY()),Einstellungen!$F$13:$F$67)))*N(Mitarbeiter!$E223)/IF(Einstellungen!$C$11="7 Tage",7,5),N('Ist-Stunden'!AX223)),MAX(IF(Einstellungen!$C$11="7 Tage",MAX(0,(MIN(DATE(2029,10,0),IF(Mitarbeiter!$D223="",DATE(2029,10,0),Mitarbeiter!$D223),TODAY()))-(MAX(DATE(2029,9,1),Mitarbeiter!$C223))+1),MAX(0,NETWORKDAYS(MAX(DATE(2029,9,1),Mitarbeiter!$C223),MIN(DATE(2029,10,0),IF(Mitarbeiter!$D223="",DATE(2029,10,0),Mitarbeiter!$D223),TODAY()),Einstellungen!$F$13:$F$67)))*N(Mitarbeiter!$E223)/IF(Einstellungen!$C$11="7 Tage",7,5),N('Ist-Stunden'!AX223)+(N(Krankheitstage!CI223)+N(Krankheitstage!CU223))*N($C223))))</f>
        <v/>
      </c>
      <c r="CC223" s="76">
        <f>IF($B223="",0,IF(Einstellungen!$C$10="Ja",MAX(IF(Einstellungen!$C$11="7 Tage",MAX(0,(MIN(DATE(2029,11,0),IF(Mitarbeiter!$D223="",DATE(2029,11,0),Mitarbeiter!$D223),TODAY()))-(MAX(DATE(2029,10,1),Mitarbeiter!$C223))+1),MAX(0,NETWORKDAYS(MAX(DATE(2029,10,1),Mitarbeiter!$C223),MIN(DATE(2029,11,0),IF(Mitarbeiter!$D223="",DATE(2029,11,0),Mitarbeiter!$D223),TODAY()),Einstellungen!$F$13:$F$67)))*N(Mitarbeiter!$E223)/IF(Einstellungen!$C$11="7 Tage",7,5),N('Ist-Stunden'!AY223)),MAX(IF(Einstellungen!$C$11="7 Tage",MAX(0,(MIN(DATE(2029,11,0),IF(Mitarbeiter!$D223="",DATE(2029,11,0),Mitarbeiter!$D223),TODAY()))-(MAX(DATE(2029,10,1),Mitarbeiter!$C223))+1),MAX(0,NETWORKDAYS(MAX(DATE(2029,10,1),Mitarbeiter!$C223),MIN(DATE(2029,11,0),IF(Mitarbeiter!$D223="",DATE(2029,11,0),Mitarbeiter!$D223),TODAY()),Einstellungen!$F$13:$F$67)))*N(Mitarbeiter!$E223)/IF(Einstellungen!$C$11="7 Tage",7,5),N('Ist-Stunden'!AY223)+(N(Krankheitstage!CJ223)+N(Krankheitstage!CV223))*N($C223))))</f>
        <v/>
      </c>
      <c r="CD223" s="76">
        <f>IF($B223="",0,IF(Einstellungen!$C$10="Ja",MAX(IF(Einstellungen!$C$11="7 Tage",MAX(0,(MIN(DATE(2029,12,0),IF(Mitarbeiter!$D223="",DATE(2029,12,0),Mitarbeiter!$D223),TODAY()))-(MAX(DATE(2029,11,1),Mitarbeiter!$C223))+1),MAX(0,NETWORKDAYS(MAX(DATE(2029,11,1),Mitarbeiter!$C223),MIN(DATE(2029,12,0),IF(Mitarbeiter!$D223="",DATE(2029,12,0),Mitarbeiter!$D223),TODAY()),Einstellungen!$F$13:$F$67)))*N(Mitarbeiter!$E223)/IF(Einstellungen!$C$11="7 Tage",7,5),N('Ist-Stunden'!AZ223)),MAX(IF(Einstellungen!$C$11="7 Tage",MAX(0,(MIN(DATE(2029,12,0),IF(Mitarbeiter!$D223="",DATE(2029,12,0),Mitarbeiter!$D223),TODAY()))-(MAX(DATE(2029,11,1),Mitarbeiter!$C223))+1),MAX(0,NETWORKDAYS(MAX(DATE(2029,11,1),Mitarbeiter!$C223),MIN(DATE(2029,12,0),IF(Mitarbeiter!$D223="",DATE(2029,12,0),Mitarbeiter!$D223),TODAY()),Einstellungen!$F$13:$F$67)))*N(Mitarbeiter!$E223)/IF(Einstellungen!$C$11="7 Tage",7,5),N('Ist-Stunden'!AZ223)+(N(Krankheitstage!CK223)+N(Krankheitstage!CW223))*N($C223))))</f>
        <v/>
      </c>
      <c r="CE223" s="76">
        <f>IF($B223="",0,IF(Einstellungen!$C$10="Ja",MAX(IF(Einstellungen!$C$11="7 Tage",MAX(0,(MIN(DATE(2029,13,0),IF(Mitarbeiter!$D223="",DATE(2029,13,0),Mitarbeiter!$D223),TODAY()))-(MAX(DATE(2029,12,1),Mitarbeiter!$C223))+1),MAX(0,NETWORKDAYS(MAX(DATE(2029,12,1),Mitarbeiter!$C223),MIN(DATE(2029,13,0),IF(Mitarbeiter!$D223="",DATE(2029,13,0),Mitarbeiter!$D223),TODAY()),Einstellungen!$F$13:$F$67)))*N(Mitarbeiter!$E223)/IF(Einstellungen!$C$11="7 Tage",7,5),N('Ist-Stunden'!BA223)),MAX(IF(Einstellungen!$C$11="7 Tage",MAX(0,(MIN(DATE(2029,13,0),IF(Mitarbeiter!$D223="",DATE(2029,13,0),Mitarbeiter!$D223),TODAY()))-(MAX(DATE(2029,12,1),Mitarbeiter!$C223))+1),MAX(0,NETWORKDAYS(MAX(DATE(2029,12,1),Mitarbeiter!$C223),MIN(DATE(2029,13,0),IF(Mitarbeiter!$D223="",DATE(2029,13,0),Mitarbeiter!$D223),TODAY()),Einstellungen!$F$13:$F$67)))*N(Mitarbeiter!$E223)/IF(Einstellungen!$C$11="7 Tage",7,5),N('Ist-Stunden'!BA223)+(N(Krankheitstage!CL223)+N(Krankheitstage!CX223))*N($C223))))</f>
        <v/>
      </c>
      <c r="CF223" s="76">
        <f>IF($B223="",0,IF(Einstellungen!$C$10="Ja",MAX(IF(Einstellungen!$C$11="7 Tage",MAX(0,(MIN(DATE(2030,2,0),IF(Mitarbeiter!$D223="",DATE(2030,2,0),Mitarbeiter!$D223),TODAY()))-(MAX(DATE(2030,1,1),Mitarbeiter!$C223))+1),MAX(0,NETWORKDAYS(MAX(DATE(2030,1,1),Mitarbeiter!$C223),MIN(DATE(2030,2,0),IF(Mitarbeiter!$D223="",DATE(2030,2,0),Mitarbeiter!$D223),TODAY()),Einstellungen!$F$13:$F$67)))*N(Mitarbeiter!$E223)/IF(Einstellungen!$C$11="7 Tage",7,5),N('Ist-Stunden'!BB223)),MAX(IF(Einstellungen!$C$11="7 Tage",MAX(0,(MIN(DATE(2030,2,0),IF(Mitarbeiter!$D223="",DATE(2030,2,0),Mitarbeiter!$D223),TODAY()))-(MAX(DATE(2030,1,1),Mitarbeiter!$C223))+1),MAX(0,NETWORKDAYS(MAX(DATE(2030,1,1),Mitarbeiter!$C223),MIN(DATE(2030,2,0),IF(Mitarbeiter!$D223="",DATE(2030,2,0),Mitarbeiter!$D223),TODAY()),Einstellungen!$F$13:$F$67)))*N(Mitarbeiter!$E223)/IF(Einstellungen!$C$11="7 Tage",7,5),N('Ist-Stunden'!BB223)+(N(Krankheitstage!CY223)+N(Krankheitstage!DK223))*N($C223))))</f>
        <v/>
      </c>
      <c r="CG223" s="76">
        <f>IF($B223="",0,IF(Einstellungen!$C$10="Ja",MAX(IF(Einstellungen!$C$11="7 Tage",MAX(0,(MIN(DATE(2030,3,0),IF(Mitarbeiter!$D223="",DATE(2030,3,0),Mitarbeiter!$D223),TODAY()))-(MAX(DATE(2030,2,1),Mitarbeiter!$C223))+1),MAX(0,NETWORKDAYS(MAX(DATE(2030,2,1),Mitarbeiter!$C223),MIN(DATE(2030,3,0),IF(Mitarbeiter!$D223="",DATE(2030,3,0),Mitarbeiter!$D223),TODAY()),Einstellungen!$F$13:$F$67)))*N(Mitarbeiter!$E223)/IF(Einstellungen!$C$11="7 Tage",7,5),N('Ist-Stunden'!BC223)),MAX(IF(Einstellungen!$C$11="7 Tage",MAX(0,(MIN(DATE(2030,3,0),IF(Mitarbeiter!$D223="",DATE(2030,3,0),Mitarbeiter!$D223),TODAY()))-(MAX(DATE(2030,2,1),Mitarbeiter!$C223))+1),MAX(0,NETWORKDAYS(MAX(DATE(2030,2,1),Mitarbeiter!$C223),MIN(DATE(2030,3,0),IF(Mitarbeiter!$D223="",DATE(2030,3,0),Mitarbeiter!$D223),TODAY()),Einstellungen!$F$13:$F$67)))*N(Mitarbeiter!$E223)/IF(Einstellungen!$C$11="7 Tage",7,5),N('Ist-Stunden'!BC223)+(N(Krankheitstage!CZ223)+N(Krankheitstage!DL223))*N($C223))))</f>
        <v/>
      </c>
      <c r="CH223" s="76">
        <f>IF($B223="",0,IF(Einstellungen!$C$10="Ja",MAX(IF(Einstellungen!$C$11="7 Tage",MAX(0,(MIN(DATE(2030,4,0),IF(Mitarbeiter!$D223="",DATE(2030,4,0),Mitarbeiter!$D223),TODAY()))-(MAX(DATE(2030,3,1),Mitarbeiter!$C223))+1),MAX(0,NETWORKDAYS(MAX(DATE(2030,3,1),Mitarbeiter!$C223),MIN(DATE(2030,4,0),IF(Mitarbeiter!$D223="",DATE(2030,4,0),Mitarbeiter!$D223),TODAY()),Einstellungen!$F$13:$F$67)))*N(Mitarbeiter!$E223)/IF(Einstellungen!$C$11="7 Tage",7,5),N('Ist-Stunden'!BD223)),MAX(IF(Einstellungen!$C$11="7 Tage",MAX(0,(MIN(DATE(2030,4,0),IF(Mitarbeiter!$D223="",DATE(2030,4,0),Mitarbeiter!$D223),TODAY()))-(MAX(DATE(2030,3,1),Mitarbeiter!$C223))+1),MAX(0,NETWORKDAYS(MAX(DATE(2030,3,1),Mitarbeiter!$C223),MIN(DATE(2030,4,0),IF(Mitarbeiter!$D223="",DATE(2030,4,0),Mitarbeiter!$D223),TODAY()),Einstellungen!$F$13:$F$67)))*N(Mitarbeiter!$E223)/IF(Einstellungen!$C$11="7 Tage",7,5),N('Ist-Stunden'!BD223)+(N(Krankheitstage!DA223)+N(Krankheitstage!DM223))*N($C223))))</f>
        <v/>
      </c>
      <c r="CI223" s="76">
        <f>IF($B223="",0,IF(Einstellungen!$C$10="Ja",MAX(IF(Einstellungen!$C$11="7 Tage",MAX(0,(MIN(DATE(2030,5,0),IF(Mitarbeiter!$D223="",DATE(2030,5,0),Mitarbeiter!$D223),TODAY()))-(MAX(DATE(2030,4,1),Mitarbeiter!$C223))+1),MAX(0,NETWORKDAYS(MAX(DATE(2030,4,1),Mitarbeiter!$C223),MIN(DATE(2030,5,0),IF(Mitarbeiter!$D223="",DATE(2030,5,0),Mitarbeiter!$D223),TODAY()),Einstellungen!$F$13:$F$67)))*N(Mitarbeiter!$E223)/IF(Einstellungen!$C$11="7 Tage",7,5),N('Ist-Stunden'!BE223)),MAX(IF(Einstellungen!$C$11="7 Tage",MAX(0,(MIN(DATE(2030,5,0),IF(Mitarbeiter!$D223="",DATE(2030,5,0),Mitarbeiter!$D223),TODAY()))-(MAX(DATE(2030,4,1),Mitarbeiter!$C223))+1),MAX(0,NETWORKDAYS(MAX(DATE(2030,4,1),Mitarbeiter!$C223),MIN(DATE(2030,5,0),IF(Mitarbeiter!$D223="",DATE(2030,5,0),Mitarbeiter!$D223),TODAY()),Einstellungen!$F$13:$F$67)))*N(Mitarbeiter!$E223)/IF(Einstellungen!$C$11="7 Tage",7,5),N('Ist-Stunden'!BE223)+(N(Krankheitstage!DB223)+N(Krankheitstage!DN223))*N($C223))))</f>
        <v/>
      </c>
      <c r="CJ223" s="76">
        <f>IF($B223="",0,IF(Einstellungen!$C$10="Ja",MAX(IF(Einstellungen!$C$11="7 Tage",MAX(0,(MIN(DATE(2030,6,0),IF(Mitarbeiter!$D223="",DATE(2030,6,0),Mitarbeiter!$D223),TODAY()))-(MAX(DATE(2030,5,1),Mitarbeiter!$C223))+1),MAX(0,NETWORKDAYS(MAX(DATE(2030,5,1),Mitarbeiter!$C223),MIN(DATE(2030,6,0),IF(Mitarbeiter!$D223="",DATE(2030,6,0),Mitarbeiter!$D223),TODAY()),Einstellungen!$F$13:$F$67)))*N(Mitarbeiter!$E223)/IF(Einstellungen!$C$11="7 Tage",7,5),N('Ist-Stunden'!BF223)),MAX(IF(Einstellungen!$C$11="7 Tage",MAX(0,(MIN(DATE(2030,6,0),IF(Mitarbeiter!$D223="",DATE(2030,6,0),Mitarbeiter!$D223),TODAY()))-(MAX(DATE(2030,5,1),Mitarbeiter!$C223))+1),MAX(0,NETWORKDAYS(MAX(DATE(2030,5,1),Mitarbeiter!$C223),MIN(DATE(2030,6,0),IF(Mitarbeiter!$D223="",DATE(2030,6,0),Mitarbeiter!$D223),TODAY()),Einstellungen!$F$13:$F$67)))*N(Mitarbeiter!$E223)/IF(Einstellungen!$C$11="7 Tage",7,5),N('Ist-Stunden'!BF223)+(N(Krankheitstage!DC223)+N(Krankheitstage!DO223))*N($C223))))</f>
        <v/>
      </c>
      <c r="CK223" s="76">
        <f>IF($B223="",0,IF(Einstellungen!$C$10="Ja",MAX(IF(Einstellungen!$C$11="7 Tage",MAX(0,(MIN(DATE(2030,7,0),IF(Mitarbeiter!$D223="",DATE(2030,7,0),Mitarbeiter!$D223),TODAY()))-(MAX(DATE(2030,6,1),Mitarbeiter!$C223))+1),MAX(0,NETWORKDAYS(MAX(DATE(2030,6,1),Mitarbeiter!$C223),MIN(DATE(2030,7,0),IF(Mitarbeiter!$D223="",DATE(2030,7,0),Mitarbeiter!$D223),TODAY()),Einstellungen!$F$13:$F$67)))*N(Mitarbeiter!$E223)/IF(Einstellungen!$C$11="7 Tage",7,5),N('Ist-Stunden'!BG223)),MAX(IF(Einstellungen!$C$11="7 Tage",MAX(0,(MIN(DATE(2030,7,0),IF(Mitarbeiter!$D223="",DATE(2030,7,0),Mitarbeiter!$D223),TODAY()))-(MAX(DATE(2030,6,1),Mitarbeiter!$C223))+1),MAX(0,NETWORKDAYS(MAX(DATE(2030,6,1),Mitarbeiter!$C223),MIN(DATE(2030,7,0),IF(Mitarbeiter!$D223="",DATE(2030,7,0),Mitarbeiter!$D223),TODAY()),Einstellungen!$F$13:$F$67)))*N(Mitarbeiter!$E223)/IF(Einstellungen!$C$11="7 Tage",7,5),N('Ist-Stunden'!BG223)+(N(Krankheitstage!DD223)+N(Krankheitstage!DP223))*N($C223))))</f>
        <v/>
      </c>
      <c r="CL223" s="76">
        <f>IF($B223="",0,IF(Einstellungen!$C$10="Ja",MAX(IF(Einstellungen!$C$11="7 Tage",MAX(0,(MIN(DATE(2030,8,0),IF(Mitarbeiter!$D223="",DATE(2030,8,0),Mitarbeiter!$D223),TODAY()))-(MAX(DATE(2030,7,1),Mitarbeiter!$C223))+1),MAX(0,NETWORKDAYS(MAX(DATE(2030,7,1),Mitarbeiter!$C223),MIN(DATE(2030,8,0),IF(Mitarbeiter!$D223="",DATE(2030,8,0),Mitarbeiter!$D223),TODAY()),Einstellungen!$F$13:$F$67)))*N(Mitarbeiter!$E223)/IF(Einstellungen!$C$11="7 Tage",7,5),N('Ist-Stunden'!BH223)),MAX(IF(Einstellungen!$C$11="7 Tage",MAX(0,(MIN(DATE(2030,8,0),IF(Mitarbeiter!$D223="",DATE(2030,8,0),Mitarbeiter!$D223),TODAY()))-(MAX(DATE(2030,7,1),Mitarbeiter!$C223))+1),MAX(0,NETWORKDAYS(MAX(DATE(2030,7,1),Mitarbeiter!$C223),MIN(DATE(2030,8,0),IF(Mitarbeiter!$D223="",DATE(2030,8,0),Mitarbeiter!$D223),TODAY()),Einstellungen!$F$13:$F$67)))*N(Mitarbeiter!$E223)/IF(Einstellungen!$C$11="7 Tage",7,5),N('Ist-Stunden'!BH223)+(N(Krankheitstage!DE223)+N(Krankheitstage!DQ223))*N($C223))))</f>
        <v/>
      </c>
      <c r="CM223" s="76">
        <f>IF($B223="",0,IF(Einstellungen!$C$10="Ja",MAX(IF(Einstellungen!$C$11="7 Tage",MAX(0,(MIN(DATE(2030,9,0),IF(Mitarbeiter!$D223="",DATE(2030,9,0),Mitarbeiter!$D223),TODAY()))-(MAX(DATE(2030,8,1),Mitarbeiter!$C223))+1),MAX(0,NETWORKDAYS(MAX(DATE(2030,8,1),Mitarbeiter!$C223),MIN(DATE(2030,9,0),IF(Mitarbeiter!$D223="",DATE(2030,9,0),Mitarbeiter!$D223),TODAY()),Einstellungen!$F$13:$F$67)))*N(Mitarbeiter!$E223)/IF(Einstellungen!$C$11="7 Tage",7,5),N('Ist-Stunden'!BI223)),MAX(IF(Einstellungen!$C$11="7 Tage",MAX(0,(MIN(DATE(2030,9,0),IF(Mitarbeiter!$D223="",DATE(2030,9,0),Mitarbeiter!$D223),TODAY()))-(MAX(DATE(2030,8,1),Mitarbeiter!$C223))+1),MAX(0,NETWORKDAYS(MAX(DATE(2030,8,1),Mitarbeiter!$C223),MIN(DATE(2030,9,0),IF(Mitarbeiter!$D223="",DATE(2030,9,0),Mitarbeiter!$D223),TODAY()),Einstellungen!$F$13:$F$67)))*N(Mitarbeiter!$E223)/IF(Einstellungen!$C$11="7 Tage",7,5),N('Ist-Stunden'!BI223)+(N(Krankheitstage!DF223)+N(Krankheitstage!DR223))*N($C223))))</f>
        <v/>
      </c>
      <c r="CN223" s="76">
        <f>IF($B223="",0,IF(Einstellungen!$C$10="Ja",MAX(IF(Einstellungen!$C$11="7 Tage",MAX(0,(MIN(DATE(2030,10,0),IF(Mitarbeiter!$D223="",DATE(2030,10,0),Mitarbeiter!$D223),TODAY()))-(MAX(DATE(2030,9,1),Mitarbeiter!$C223))+1),MAX(0,NETWORKDAYS(MAX(DATE(2030,9,1),Mitarbeiter!$C223),MIN(DATE(2030,10,0),IF(Mitarbeiter!$D223="",DATE(2030,10,0),Mitarbeiter!$D223),TODAY()),Einstellungen!$F$13:$F$67)))*N(Mitarbeiter!$E223)/IF(Einstellungen!$C$11="7 Tage",7,5),N('Ist-Stunden'!BJ223)),MAX(IF(Einstellungen!$C$11="7 Tage",MAX(0,(MIN(DATE(2030,10,0),IF(Mitarbeiter!$D223="",DATE(2030,10,0),Mitarbeiter!$D223),TODAY()))-(MAX(DATE(2030,9,1),Mitarbeiter!$C223))+1),MAX(0,NETWORKDAYS(MAX(DATE(2030,9,1),Mitarbeiter!$C223),MIN(DATE(2030,10,0),IF(Mitarbeiter!$D223="",DATE(2030,10,0),Mitarbeiter!$D223),TODAY()),Einstellungen!$F$13:$F$67)))*N(Mitarbeiter!$E223)/IF(Einstellungen!$C$11="7 Tage",7,5),N('Ist-Stunden'!BJ223)+(N(Krankheitstage!DG223)+N(Krankheitstage!DS223))*N($C223))))</f>
        <v/>
      </c>
      <c r="CO223" s="76">
        <f>IF($B223="",0,IF(Einstellungen!$C$10="Ja",MAX(IF(Einstellungen!$C$11="7 Tage",MAX(0,(MIN(DATE(2030,11,0),IF(Mitarbeiter!$D223="",DATE(2030,11,0),Mitarbeiter!$D223),TODAY()))-(MAX(DATE(2030,10,1),Mitarbeiter!$C223))+1),MAX(0,NETWORKDAYS(MAX(DATE(2030,10,1),Mitarbeiter!$C223),MIN(DATE(2030,11,0),IF(Mitarbeiter!$D223="",DATE(2030,11,0),Mitarbeiter!$D223),TODAY()),Einstellungen!$F$13:$F$67)))*N(Mitarbeiter!$E223)/IF(Einstellungen!$C$11="7 Tage",7,5),N('Ist-Stunden'!BK223)),MAX(IF(Einstellungen!$C$11="7 Tage",MAX(0,(MIN(DATE(2030,11,0),IF(Mitarbeiter!$D223="",DATE(2030,11,0),Mitarbeiter!$D223),TODAY()))-(MAX(DATE(2030,10,1),Mitarbeiter!$C223))+1),MAX(0,NETWORKDAYS(MAX(DATE(2030,10,1),Mitarbeiter!$C223),MIN(DATE(2030,11,0),IF(Mitarbeiter!$D223="",DATE(2030,11,0),Mitarbeiter!$D223),TODAY()),Einstellungen!$F$13:$F$67)))*N(Mitarbeiter!$E223)/IF(Einstellungen!$C$11="7 Tage",7,5),N('Ist-Stunden'!BK223)+(N(Krankheitstage!DH223)+N(Krankheitstage!DT223))*N($C223))))</f>
        <v/>
      </c>
      <c r="CP223" s="76">
        <f>IF($B223="",0,IF(Einstellungen!$C$10="Ja",MAX(IF(Einstellungen!$C$11="7 Tage",MAX(0,(MIN(DATE(2030,12,0),IF(Mitarbeiter!$D223="",DATE(2030,12,0),Mitarbeiter!$D223),TODAY()))-(MAX(DATE(2030,11,1),Mitarbeiter!$C223))+1),MAX(0,NETWORKDAYS(MAX(DATE(2030,11,1),Mitarbeiter!$C223),MIN(DATE(2030,12,0),IF(Mitarbeiter!$D223="",DATE(2030,12,0),Mitarbeiter!$D223),TODAY()),Einstellungen!$F$13:$F$67)))*N(Mitarbeiter!$E223)/IF(Einstellungen!$C$11="7 Tage",7,5),N('Ist-Stunden'!BL223)),MAX(IF(Einstellungen!$C$11="7 Tage",MAX(0,(MIN(DATE(2030,12,0),IF(Mitarbeiter!$D223="",DATE(2030,12,0),Mitarbeiter!$D223),TODAY()))-(MAX(DATE(2030,11,1),Mitarbeiter!$C223))+1),MAX(0,NETWORKDAYS(MAX(DATE(2030,11,1),Mitarbeiter!$C223),MIN(DATE(2030,12,0),IF(Mitarbeiter!$D223="",DATE(2030,12,0),Mitarbeiter!$D223),TODAY()),Einstellungen!$F$13:$F$67)))*N(Mitarbeiter!$E223)/IF(Einstellungen!$C$11="7 Tage",7,5),N('Ist-Stunden'!BL223)+(N(Krankheitstage!DI223)+N(Krankheitstage!DU223))*N($C223))))</f>
        <v/>
      </c>
      <c r="CQ223" s="76">
        <f>IF($B223="",0,IF(Einstellungen!$C$10="Ja",MAX(IF(Einstellungen!$C$11="7 Tage",MAX(0,(MIN(DATE(2030,13,0),IF(Mitarbeiter!$D223="",DATE(2030,13,0),Mitarbeiter!$D223),TODAY()))-(MAX(DATE(2030,12,1),Mitarbeiter!$C223))+1),MAX(0,NETWORKDAYS(MAX(DATE(2030,12,1),Mitarbeiter!$C223),MIN(DATE(2030,13,0),IF(Mitarbeiter!$D223="",DATE(2030,13,0),Mitarbeiter!$D223),TODAY()),Einstellungen!$F$13:$F$67)))*N(Mitarbeiter!$E223)/IF(Einstellungen!$C$11="7 Tage",7,5),N('Ist-Stunden'!BM223)),MAX(IF(Einstellungen!$C$11="7 Tage",MAX(0,(MIN(DATE(2030,13,0),IF(Mitarbeiter!$D223="",DATE(2030,13,0),Mitarbeiter!$D223),TODAY()))-(MAX(DATE(2030,12,1),Mitarbeiter!$C223))+1),MAX(0,NETWORKDAYS(MAX(DATE(2030,12,1),Mitarbeiter!$C223),MIN(DATE(2030,13,0),IF(Mitarbeiter!$D223="",DATE(2030,13,0),Mitarbeiter!$D223),TODAY()),Einstellungen!$F$13:$F$67)))*N(Mitarbeiter!$E223)/IF(Einstellungen!$C$11="7 Tage",7,5),N('Ist-Stunden'!BM223)+(N(Krankheitstage!DJ223)+N(Krankheitstage!DV223))*N($C223))))</f>
        <v/>
      </c>
    </row>
    <row r="224">
      <c r="A224" s="73">
        <f>IF(Mitarbeiter!B224="","",Mitarbeiter!A224)</f>
        <v/>
      </c>
      <c r="B224" s="6">
        <f>IF(Mitarbeiter!B224="","",Mitarbeiter!B224)</f>
        <v/>
      </c>
      <c r="C224" s="74">
        <f>IF(Mitarbeiter!B224="","",Mitarbeiter!F224)</f>
        <v/>
      </c>
      <c r="D224" s="75">
        <f>N(INDEX(Krankheitstage!$G224:$DV224,1,(Einstellungen!$C$3-2026)*24+1))</f>
        <v/>
      </c>
      <c r="E224" s="75">
        <f>N(INDEX(Krankheitstage!$G224:$DV224,1,(Einstellungen!$C$3-2026)*24+2))</f>
        <v/>
      </c>
      <c r="F224" s="75">
        <f>N(INDEX(Krankheitstage!$G224:$DV224,1,(Einstellungen!$C$3-2026)*24+3))</f>
        <v/>
      </c>
      <c r="G224" s="75">
        <f>N(INDEX(Krankheitstage!$G224:$DV224,1,(Einstellungen!$C$3-2026)*24+4))</f>
        <v/>
      </c>
      <c r="H224" s="75">
        <f>N(INDEX(Krankheitstage!$G224:$DV224,1,(Einstellungen!$C$3-2026)*24+5))</f>
        <v/>
      </c>
      <c r="I224" s="75">
        <f>N(INDEX(Krankheitstage!$G224:$DV224,1,(Einstellungen!$C$3-2026)*24+6))</f>
        <v/>
      </c>
      <c r="J224" s="75">
        <f>N(INDEX(Krankheitstage!$G224:$DV224,1,(Einstellungen!$C$3-2026)*24+7))</f>
        <v/>
      </c>
      <c r="K224" s="75">
        <f>N(INDEX(Krankheitstage!$G224:$DV224,1,(Einstellungen!$C$3-2026)*24+8))</f>
        <v/>
      </c>
      <c r="L224" s="75">
        <f>N(INDEX(Krankheitstage!$G224:$DV224,1,(Einstellungen!$C$3-2026)*24+9))</f>
        <v/>
      </c>
      <c r="M224" s="75">
        <f>N(INDEX(Krankheitstage!$G224:$DV224,1,(Einstellungen!$C$3-2026)*24+10))</f>
        <v/>
      </c>
      <c r="N224" s="75">
        <f>N(INDEX(Krankheitstage!$G224:$DV224,1,(Einstellungen!$C$3-2026)*24+11))</f>
        <v/>
      </c>
      <c r="O224" s="75">
        <f>N(INDEX(Krankheitstage!$G224:$DV224,1,(Einstellungen!$C$3-2026)*24+12))</f>
        <v/>
      </c>
      <c r="P224" s="75">
        <f>IF($B224="","",SUM(D224:O224))</f>
        <v/>
      </c>
      <c r="Q224" s="75">
        <f>N(INDEX(Krankheitstage!$G224:$DV224,1,(Einstellungen!$C$3-2026)*24+13))</f>
        <v/>
      </c>
      <c r="R224" s="75">
        <f>N(INDEX(Krankheitstage!$G224:$DV224,1,(Einstellungen!$C$3-2026)*24+14))</f>
        <v/>
      </c>
      <c r="S224" s="75">
        <f>N(INDEX(Krankheitstage!$G224:$DV224,1,(Einstellungen!$C$3-2026)*24+15))</f>
        <v/>
      </c>
      <c r="T224" s="75">
        <f>N(INDEX(Krankheitstage!$G224:$DV224,1,(Einstellungen!$C$3-2026)*24+16))</f>
        <v/>
      </c>
      <c r="U224" s="75">
        <f>N(INDEX(Krankheitstage!$G224:$DV224,1,(Einstellungen!$C$3-2026)*24+17))</f>
        <v/>
      </c>
      <c r="V224" s="75">
        <f>N(INDEX(Krankheitstage!$G224:$DV224,1,(Einstellungen!$C$3-2026)*24+18))</f>
        <v/>
      </c>
      <c r="W224" s="75">
        <f>N(INDEX(Krankheitstage!$G224:$DV224,1,(Einstellungen!$C$3-2026)*24+19))</f>
        <v/>
      </c>
      <c r="X224" s="75">
        <f>N(INDEX(Krankheitstage!$G224:$DV224,1,(Einstellungen!$C$3-2026)*24+20))</f>
        <v/>
      </c>
      <c r="Y224" s="75">
        <f>N(INDEX(Krankheitstage!$G224:$DV224,1,(Einstellungen!$C$3-2026)*24+21))</f>
        <v/>
      </c>
      <c r="Z224" s="75">
        <f>N(INDEX(Krankheitstage!$G224:$DV224,1,(Einstellungen!$C$3-2026)*24+22))</f>
        <v/>
      </c>
      <c r="AA224" s="75">
        <f>N(INDEX(Krankheitstage!$G224:$DV224,1,(Einstellungen!$C$3-2026)*24+23))</f>
        <v/>
      </c>
      <c r="AB224" s="75">
        <f>N(INDEX(Krankheitstage!$G224:$DV224,1,(Einstellungen!$C$3-2026)*24+24))</f>
        <v/>
      </c>
      <c r="AC224" s="75">
        <f>IF($B224="","",SUM(Q224:AB224))</f>
        <v/>
      </c>
      <c r="AD224" s="75">
        <f>IF($B224="","",SUM(P224,AC224))</f>
        <v/>
      </c>
      <c r="AE224" s="76">
        <f>IF($B224="","",AD224*N(C224))</f>
        <v/>
      </c>
      <c r="AF224" s="75">
        <f>IF($B224="","",Krankheitstage!E224)</f>
        <v/>
      </c>
      <c r="AG224" s="76">
        <f>IF($B224="","",AF224*N(C224))</f>
        <v/>
      </c>
      <c r="AH224" s="76">
        <f>IF($B224="","",INDEX($AJ224:$CQ224,1,(Einstellungen!$C$3-2026)*12+1)+INDEX($AJ224:$CQ224,1,(Einstellungen!$C$3-2026)*12+2)+INDEX($AJ224:$CQ224,1,(Einstellungen!$C$3-2026)*12+3)+INDEX($AJ224:$CQ224,1,(Einstellungen!$C$3-2026)*12+4)+INDEX($AJ224:$CQ224,1,(Einstellungen!$C$3-2026)*12+5)+INDEX($AJ224:$CQ224,1,(Einstellungen!$C$3-2026)*12+6)+INDEX($AJ224:$CQ224,1,(Einstellungen!$C$3-2026)*12+7)+INDEX($AJ224:$CQ224,1,(Einstellungen!$C$3-2026)*12+8)+INDEX($AJ224:$CQ224,1,(Einstellungen!$C$3-2026)*12+9)+INDEX($AJ224:$CQ224,1,(Einstellungen!$C$3-2026)*12+10)+INDEX($AJ224:$CQ224,1,(Einstellungen!$C$3-2026)*12+11)+INDEX($AJ224:$CQ224,1,(Einstellungen!$C$3-2026)*12+12))</f>
        <v/>
      </c>
      <c r="AI224" s="76">
        <f>IF($B224="","",SUM($AJ224:$CQ224))</f>
        <v/>
      </c>
      <c r="AJ224" s="76">
        <f>IF($B224="",0,IF(Einstellungen!$C$10="Ja",MAX(IF(Einstellungen!$C$11="7 Tage",MAX(0,(MIN(DATE(2026,2,0),IF(Mitarbeiter!$D224="",DATE(2026,2,0),Mitarbeiter!$D224),TODAY()))-(MAX(DATE(2026,1,1),Mitarbeiter!$C224))+1),MAX(0,NETWORKDAYS(MAX(DATE(2026,1,1),Mitarbeiter!$C224),MIN(DATE(2026,2,0),IF(Mitarbeiter!$D224="",DATE(2026,2,0),Mitarbeiter!$D224),TODAY()),Einstellungen!$F$13:$F$67)))*N(Mitarbeiter!$E224)/IF(Einstellungen!$C$11="7 Tage",7,5),N('Ist-Stunden'!F224)),MAX(IF(Einstellungen!$C$11="7 Tage",MAX(0,(MIN(DATE(2026,2,0),IF(Mitarbeiter!$D224="",DATE(2026,2,0),Mitarbeiter!$D224),TODAY()))-(MAX(DATE(2026,1,1),Mitarbeiter!$C224))+1),MAX(0,NETWORKDAYS(MAX(DATE(2026,1,1),Mitarbeiter!$C224),MIN(DATE(2026,2,0),IF(Mitarbeiter!$D224="",DATE(2026,2,0),Mitarbeiter!$D224),TODAY()),Einstellungen!$F$13:$F$67)))*N(Mitarbeiter!$E224)/IF(Einstellungen!$C$11="7 Tage",7,5),N('Ist-Stunden'!F224)+(N(Krankheitstage!G224)+N(Krankheitstage!S224))*N($C224))))</f>
        <v/>
      </c>
      <c r="AK224" s="76">
        <f>IF($B224="",0,IF(Einstellungen!$C$10="Ja",MAX(IF(Einstellungen!$C$11="7 Tage",MAX(0,(MIN(DATE(2026,3,0),IF(Mitarbeiter!$D224="",DATE(2026,3,0),Mitarbeiter!$D224),TODAY()))-(MAX(DATE(2026,2,1),Mitarbeiter!$C224))+1),MAX(0,NETWORKDAYS(MAX(DATE(2026,2,1),Mitarbeiter!$C224),MIN(DATE(2026,3,0),IF(Mitarbeiter!$D224="",DATE(2026,3,0),Mitarbeiter!$D224),TODAY()),Einstellungen!$F$13:$F$67)))*N(Mitarbeiter!$E224)/IF(Einstellungen!$C$11="7 Tage",7,5),N('Ist-Stunden'!G224)),MAX(IF(Einstellungen!$C$11="7 Tage",MAX(0,(MIN(DATE(2026,3,0),IF(Mitarbeiter!$D224="",DATE(2026,3,0),Mitarbeiter!$D224),TODAY()))-(MAX(DATE(2026,2,1),Mitarbeiter!$C224))+1),MAX(0,NETWORKDAYS(MAX(DATE(2026,2,1),Mitarbeiter!$C224),MIN(DATE(2026,3,0),IF(Mitarbeiter!$D224="",DATE(2026,3,0),Mitarbeiter!$D224),TODAY()),Einstellungen!$F$13:$F$67)))*N(Mitarbeiter!$E224)/IF(Einstellungen!$C$11="7 Tage",7,5),N('Ist-Stunden'!G224)+(N(Krankheitstage!H224)+N(Krankheitstage!T224))*N($C224))))</f>
        <v/>
      </c>
      <c r="AL224" s="76">
        <f>IF($B224="",0,IF(Einstellungen!$C$10="Ja",MAX(IF(Einstellungen!$C$11="7 Tage",MAX(0,(MIN(DATE(2026,4,0),IF(Mitarbeiter!$D224="",DATE(2026,4,0),Mitarbeiter!$D224),TODAY()))-(MAX(DATE(2026,3,1),Mitarbeiter!$C224))+1),MAX(0,NETWORKDAYS(MAX(DATE(2026,3,1),Mitarbeiter!$C224),MIN(DATE(2026,4,0),IF(Mitarbeiter!$D224="",DATE(2026,4,0),Mitarbeiter!$D224),TODAY()),Einstellungen!$F$13:$F$67)))*N(Mitarbeiter!$E224)/IF(Einstellungen!$C$11="7 Tage",7,5),N('Ist-Stunden'!H224)),MAX(IF(Einstellungen!$C$11="7 Tage",MAX(0,(MIN(DATE(2026,4,0),IF(Mitarbeiter!$D224="",DATE(2026,4,0),Mitarbeiter!$D224),TODAY()))-(MAX(DATE(2026,3,1),Mitarbeiter!$C224))+1),MAX(0,NETWORKDAYS(MAX(DATE(2026,3,1),Mitarbeiter!$C224),MIN(DATE(2026,4,0),IF(Mitarbeiter!$D224="",DATE(2026,4,0),Mitarbeiter!$D224),TODAY()),Einstellungen!$F$13:$F$67)))*N(Mitarbeiter!$E224)/IF(Einstellungen!$C$11="7 Tage",7,5),N('Ist-Stunden'!H224)+(N(Krankheitstage!I224)+N(Krankheitstage!U224))*N($C224))))</f>
        <v/>
      </c>
      <c r="AM224" s="76">
        <f>IF($B224="",0,IF(Einstellungen!$C$10="Ja",MAX(IF(Einstellungen!$C$11="7 Tage",MAX(0,(MIN(DATE(2026,5,0),IF(Mitarbeiter!$D224="",DATE(2026,5,0),Mitarbeiter!$D224),TODAY()))-(MAX(DATE(2026,4,1),Mitarbeiter!$C224))+1),MAX(0,NETWORKDAYS(MAX(DATE(2026,4,1),Mitarbeiter!$C224),MIN(DATE(2026,5,0),IF(Mitarbeiter!$D224="",DATE(2026,5,0),Mitarbeiter!$D224),TODAY()),Einstellungen!$F$13:$F$67)))*N(Mitarbeiter!$E224)/IF(Einstellungen!$C$11="7 Tage",7,5),N('Ist-Stunden'!I224)),MAX(IF(Einstellungen!$C$11="7 Tage",MAX(0,(MIN(DATE(2026,5,0),IF(Mitarbeiter!$D224="",DATE(2026,5,0),Mitarbeiter!$D224),TODAY()))-(MAX(DATE(2026,4,1),Mitarbeiter!$C224))+1),MAX(0,NETWORKDAYS(MAX(DATE(2026,4,1),Mitarbeiter!$C224),MIN(DATE(2026,5,0),IF(Mitarbeiter!$D224="",DATE(2026,5,0),Mitarbeiter!$D224),TODAY()),Einstellungen!$F$13:$F$67)))*N(Mitarbeiter!$E224)/IF(Einstellungen!$C$11="7 Tage",7,5),N('Ist-Stunden'!I224)+(N(Krankheitstage!J224)+N(Krankheitstage!V224))*N($C224))))</f>
        <v/>
      </c>
      <c r="AN224" s="76">
        <f>IF($B224="",0,IF(Einstellungen!$C$10="Ja",MAX(IF(Einstellungen!$C$11="7 Tage",MAX(0,(MIN(DATE(2026,6,0),IF(Mitarbeiter!$D224="",DATE(2026,6,0),Mitarbeiter!$D224),TODAY()))-(MAX(DATE(2026,5,1),Mitarbeiter!$C224))+1),MAX(0,NETWORKDAYS(MAX(DATE(2026,5,1),Mitarbeiter!$C224),MIN(DATE(2026,6,0),IF(Mitarbeiter!$D224="",DATE(2026,6,0),Mitarbeiter!$D224),TODAY()),Einstellungen!$F$13:$F$67)))*N(Mitarbeiter!$E224)/IF(Einstellungen!$C$11="7 Tage",7,5),N('Ist-Stunden'!J224)),MAX(IF(Einstellungen!$C$11="7 Tage",MAX(0,(MIN(DATE(2026,6,0),IF(Mitarbeiter!$D224="",DATE(2026,6,0),Mitarbeiter!$D224),TODAY()))-(MAX(DATE(2026,5,1),Mitarbeiter!$C224))+1),MAX(0,NETWORKDAYS(MAX(DATE(2026,5,1),Mitarbeiter!$C224),MIN(DATE(2026,6,0),IF(Mitarbeiter!$D224="",DATE(2026,6,0),Mitarbeiter!$D224),TODAY()),Einstellungen!$F$13:$F$67)))*N(Mitarbeiter!$E224)/IF(Einstellungen!$C$11="7 Tage",7,5),N('Ist-Stunden'!J224)+(N(Krankheitstage!K224)+N(Krankheitstage!W224))*N($C224))))</f>
        <v/>
      </c>
      <c r="AO224" s="76">
        <f>IF($B224="",0,IF(Einstellungen!$C$10="Ja",MAX(IF(Einstellungen!$C$11="7 Tage",MAX(0,(MIN(DATE(2026,7,0),IF(Mitarbeiter!$D224="",DATE(2026,7,0),Mitarbeiter!$D224),TODAY()))-(MAX(DATE(2026,6,1),Mitarbeiter!$C224))+1),MAX(0,NETWORKDAYS(MAX(DATE(2026,6,1),Mitarbeiter!$C224),MIN(DATE(2026,7,0),IF(Mitarbeiter!$D224="",DATE(2026,7,0),Mitarbeiter!$D224),TODAY()),Einstellungen!$F$13:$F$67)))*N(Mitarbeiter!$E224)/IF(Einstellungen!$C$11="7 Tage",7,5),N('Ist-Stunden'!K224)),MAX(IF(Einstellungen!$C$11="7 Tage",MAX(0,(MIN(DATE(2026,7,0),IF(Mitarbeiter!$D224="",DATE(2026,7,0),Mitarbeiter!$D224),TODAY()))-(MAX(DATE(2026,6,1),Mitarbeiter!$C224))+1),MAX(0,NETWORKDAYS(MAX(DATE(2026,6,1),Mitarbeiter!$C224),MIN(DATE(2026,7,0),IF(Mitarbeiter!$D224="",DATE(2026,7,0),Mitarbeiter!$D224),TODAY()),Einstellungen!$F$13:$F$67)))*N(Mitarbeiter!$E224)/IF(Einstellungen!$C$11="7 Tage",7,5),N('Ist-Stunden'!K224)+(N(Krankheitstage!L224)+N(Krankheitstage!X224))*N($C224))))</f>
        <v/>
      </c>
      <c r="AP224" s="76">
        <f>IF($B224="",0,IF(Einstellungen!$C$10="Ja",MAX(IF(Einstellungen!$C$11="7 Tage",MAX(0,(MIN(DATE(2026,8,0),IF(Mitarbeiter!$D224="",DATE(2026,8,0),Mitarbeiter!$D224),TODAY()))-(MAX(DATE(2026,7,1),Mitarbeiter!$C224))+1),MAX(0,NETWORKDAYS(MAX(DATE(2026,7,1),Mitarbeiter!$C224),MIN(DATE(2026,8,0),IF(Mitarbeiter!$D224="",DATE(2026,8,0),Mitarbeiter!$D224),TODAY()),Einstellungen!$F$13:$F$67)))*N(Mitarbeiter!$E224)/IF(Einstellungen!$C$11="7 Tage",7,5),N('Ist-Stunden'!L224)),MAX(IF(Einstellungen!$C$11="7 Tage",MAX(0,(MIN(DATE(2026,8,0),IF(Mitarbeiter!$D224="",DATE(2026,8,0),Mitarbeiter!$D224),TODAY()))-(MAX(DATE(2026,7,1),Mitarbeiter!$C224))+1),MAX(0,NETWORKDAYS(MAX(DATE(2026,7,1),Mitarbeiter!$C224),MIN(DATE(2026,8,0),IF(Mitarbeiter!$D224="",DATE(2026,8,0),Mitarbeiter!$D224),TODAY()),Einstellungen!$F$13:$F$67)))*N(Mitarbeiter!$E224)/IF(Einstellungen!$C$11="7 Tage",7,5),N('Ist-Stunden'!L224)+(N(Krankheitstage!M224)+N(Krankheitstage!Y224))*N($C224))))</f>
        <v/>
      </c>
      <c r="AQ224" s="76">
        <f>IF($B224="",0,IF(Einstellungen!$C$10="Ja",MAX(IF(Einstellungen!$C$11="7 Tage",MAX(0,(MIN(DATE(2026,9,0),IF(Mitarbeiter!$D224="",DATE(2026,9,0),Mitarbeiter!$D224),TODAY()))-(MAX(DATE(2026,8,1),Mitarbeiter!$C224))+1),MAX(0,NETWORKDAYS(MAX(DATE(2026,8,1),Mitarbeiter!$C224),MIN(DATE(2026,9,0),IF(Mitarbeiter!$D224="",DATE(2026,9,0),Mitarbeiter!$D224),TODAY()),Einstellungen!$F$13:$F$67)))*N(Mitarbeiter!$E224)/IF(Einstellungen!$C$11="7 Tage",7,5),N('Ist-Stunden'!M224)),MAX(IF(Einstellungen!$C$11="7 Tage",MAX(0,(MIN(DATE(2026,9,0),IF(Mitarbeiter!$D224="",DATE(2026,9,0),Mitarbeiter!$D224),TODAY()))-(MAX(DATE(2026,8,1),Mitarbeiter!$C224))+1),MAX(0,NETWORKDAYS(MAX(DATE(2026,8,1),Mitarbeiter!$C224),MIN(DATE(2026,9,0),IF(Mitarbeiter!$D224="",DATE(2026,9,0),Mitarbeiter!$D224),TODAY()),Einstellungen!$F$13:$F$67)))*N(Mitarbeiter!$E224)/IF(Einstellungen!$C$11="7 Tage",7,5),N('Ist-Stunden'!M224)+(N(Krankheitstage!N224)+N(Krankheitstage!Z224))*N($C224))))</f>
        <v/>
      </c>
      <c r="AR224" s="76">
        <f>IF($B224="",0,IF(Einstellungen!$C$10="Ja",MAX(IF(Einstellungen!$C$11="7 Tage",MAX(0,(MIN(DATE(2026,10,0),IF(Mitarbeiter!$D224="",DATE(2026,10,0),Mitarbeiter!$D224),TODAY()))-(MAX(DATE(2026,9,1),Mitarbeiter!$C224))+1),MAX(0,NETWORKDAYS(MAX(DATE(2026,9,1),Mitarbeiter!$C224),MIN(DATE(2026,10,0),IF(Mitarbeiter!$D224="",DATE(2026,10,0),Mitarbeiter!$D224),TODAY()),Einstellungen!$F$13:$F$67)))*N(Mitarbeiter!$E224)/IF(Einstellungen!$C$11="7 Tage",7,5),N('Ist-Stunden'!N224)),MAX(IF(Einstellungen!$C$11="7 Tage",MAX(0,(MIN(DATE(2026,10,0),IF(Mitarbeiter!$D224="",DATE(2026,10,0),Mitarbeiter!$D224),TODAY()))-(MAX(DATE(2026,9,1),Mitarbeiter!$C224))+1),MAX(0,NETWORKDAYS(MAX(DATE(2026,9,1),Mitarbeiter!$C224),MIN(DATE(2026,10,0),IF(Mitarbeiter!$D224="",DATE(2026,10,0),Mitarbeiter!$D224),TODAY()),Einstellungen!$F$13:$F$67)))*N(Mitarbeiter!$E224)/IF(Einstellungen!$C$11="7 Tage",7,5),N('Ist-Stunden'!N224)+(N(Krankheitstage!O224)+N(Krankheitstage!AA224))*N($C224))))</f>
        <v/>
      </c>
      <c r="AS224" s="76">
        <f>IF($B224="",0,IF(Einstellungen!$C$10="Ja",MAX(IF(Einstellungen!$C$11="7 Tage",MAX(0,(MIN(DATE(2026,11,0),IF(Mitarbeiter!$D224="",DATE(2026,11,0),Mitarbeiter!$D224),TODAY()))-(MAX(DATE(2026,10,1),Mitarbeiter!$C224))+1),MAX(0,NETWORKDAYS(MAX(DATE(2026,10,1),Mitarbeiter!$C224),MIN(DATE(2026,11,0),IF(Mitarbeiter!$D224="",DATE(2026,11,0),Mitarbeiter!$D224),TODAY()),Einstellungen!$F$13:$F$67)))*N(Mitarbeiter!$E224)/IF(Einstellungen!$C$11="7 Tage",7,5),N('Ist-Stunden'!O224)),MAX(IF(Einstellungen!$C$11="7 Tage",MAX(0,(MIN(DATE(2026,11,0),IF(Mitarbeiter!$D224="",DATE(2026,11,0),Mitarbeiter!$D224),TODAY()))-(MAX(DATE(2026,10,1),Mitarbeiter!$C224))+1),MAX(0,NETWORKDAYS(MAX(DATE(2026,10,1),Mitarbeiter!$C224),MIN(DATE(2026,11,0),IF(Mitarbeiter!$D224="",DATE(2026,11,0),Mitarbeiter!$D224),TODAY()),Einstellungen!$F$13:$F$67)))*N(Mitarbeiter!$E224)/IF(Einstellungen!$C$11="7 Tage",7,5),N('Ist-Stunden'!O224)+(N(Krankheitstage!P224)+N(Krankheitstage!AB224))*N($C224))))</f>
        <v/>
      </c>
      <c r="AT224" s="76">
        <f>IF($B224="",0,IF(Einstellungen!$C$10="Ja",MAX(IF(Einstellungen!$C$11="7 Tage",MAX(0,(MIN(DATE(2026,12,0),IF(Mitarbeiter!$D224="",DATE(2026,12,0),Mitarbeiter!$D224),TODAY()))-(MAX(DATE(2026,11,1),Mitarbeiter!$C224))+1),MAX(0,NETWORKDAYS(MAX(DATE(2026,11,1),Mitarbeiter!$C224),MIN(DATE(2026,12,0),IF(Mitarbeiter!$D224="",DATE(2026,12,0),Mitarbeiter!$D224),TODAY()),Einstellungen!$F$13:$F$67)))*N(Mitarbeiter!$E224)/IF(Einstellungen!$C$11="7 Tage",7,5),N('Ist-Stunden'!P224)),MAX(IF(Einstellungen!$C$11="7 Tage",MAX(0,(MIN(DATE(2026,12,0),IF(Mitarbeiter!$D224="",DATE(2026,12,0),Mitarbeiter!$D224),TODAY()))-(MAX(DATE(2026,11,1),Mitarbeiter!$C224))+1),MAX(0,NETWORKDAYS(MAX(DATE(2026,11,1),Mitarbeiter!$C224),MIN(DATE(2026,12,0),IF(Mitarbeiter!$D224="",DATE(2026,12,0),Mitarbeiter!$D224),TODAY()),Einstellungen!$F$13:$F$67)))*N(Mitarbeiter!$E224)/IF(Einstellungen!$C$11="7 Tage",7,5),N('Ist-Stunden'!P224)+(N(Krankheitstage!Q224)+N(Krankheitstage!AC224))*N($C224))))</f>
        <v/>
      </c>
      <c r="AU224" s="76">
        <f>IF($B224="",0,IF(Einstellungen!$C$10="Ja",MAX(IF(Einstellungen!$C$11="7 Tage",MAX(0,(MIN(DATE(2026,13,0),IF(Mitarbeiter!$D224="",DATE(2026,13,0),Mitarbeiter!$D224),TODAY()))-(MAX(DATE(2026,12,1),Mitarbeiter!$C224))+1),MAX(0,NETWORKDAYS(MAX(DATE(2026,12,1),Mitarbeiter!$C224),MIN(DATE(2026,13,0),IF(Mitarbeiter!$D224="",DATE(2026,13,0),Mitarbeiter!$D224),TODAY()),Einstellungen!$F$13:$F$67)))*N(Mitarbeiter!$E224)/IF(Einstellungen!$C$11="7 Tage",7,5),N('Ist-Stunden'!Q224)),MAX(IF(Einstellungen!$C$11="7 Tage",MAX(0,(MIN(DATE(2026,13,0),IF(Mitarbeiter!$D224="",DATE(2026,13,0),Mitarbeiter!$D224),TODAY()))-(MAX(DATE(2026,12,1),Mitarbeiter!$C224))+1),MAX(0,NETWORKDAYS(MAX(DATE(2026,12,1),Mitarbeiter!$C224),MIN(DATE(2026,13,0),IF(Mitarbeiter!$D224="",DATE(2026,13,0),Mitarbeiter!$D224),TODAY()),Einstellungen!$F$13:$F$67)))*N(Mitarbeiter!$E224)/IF(Einstellungen!$C$11="7 Tage",7,5),N('Ist-Stunden'!Q224)+(N(Krankheitstage!R224)+N(Krankheitstage!AD224))*N($C224))))</f>
        <v/>
      </c>
      <c r="AV224" s="76">
        <f>IF($B224="",0,IF(Einstellungen!$C$10="Ja",MAX(IF(Einstellungen!$C$11="7 Tage",MAX(0,(MIN(DATE(2027,2,0),IF(Mitarbeiter!$D224="",DATE(2027,2,0),Mitarbeiter!$D224),TODAY()))-(MAX(DATE(2027,1,1),Mitarbeiter!$C224))+1),MAX(0,NETWORKDAYS(MAX(DATE(2027,1,1),Mitarbeiter!$C224),MIN(DATE(2027,2,0),IF(Mitarbeiter!$D224="",DATE(2027,2,0),Mitarbeiter!$D224),TODAY()),Einstellungen!$F$13:$F$67)))*N(Mitarbeiter!$E224)/IF(Einstellungen!$C$11="7 Tage",7,5),N('Ist-Stunden'!R224)),MAX(IF(Einstellungen!$C$11="7 Tage",MAX(0,(MIN(DATE(2027,2,0),IF(Mitarbeiter!$D224="",DATE(2027,2,0),Mitarbeiter!$D224),TODAY()))-(MAX(DATE(2027,1,1),Mitarbeiter!$C224))+1),MAX(0,NETWORKDAYS(MAX(DATE(2027,1,1),Mitarbeiter!$C224),MIN(DATE(2027,2,0),IF(Mitarbeiter!$D224="",DATE(2027,2,0),Mitarbeiter!$D224),TODAY()),Einstellungen!$F$13:$F$67)))*N(Mitarbeiter!$E224)/IF(Einstellungen!$C$11="7 Tage",7,5),N('Ist-Stunden'!R224)+(N(Krankheitstage!AE224)+N(Krankheitstage!AQ224))*N($C224))))</f>
        <v/>
      </c>
      <c r="AW224" s="76">
        <f>IF($B224="",0,IF(Einstellungen!$C$10="Ja",MAX(IF(Einstellungen!$C$11="7 Tage",MAX(0,(MIN(DATE(2027,3,0),IF(Mitarbeiter!$D224="",DATE(2027,3,0),Mitarbeiter!$D224),TODAY()))-(MAX(DATE(2027,2,1),Mitarbeiter!$C224))+1),MAX(0,NETWORKDAYS(MAX(DATE(2027,2,1),Mitarbeiter!$C224),MIN(DATE(2027,3,0),IF(Mitarbeiter!$D224="",DATE(2027,3,0),Mitarbeiter!$D224),TODAY()),Einstellungen!$F$13:$F$67)))*N(Mitarbeiter!$E224)/IF(Einstellungen!$C$11="7 Tage",7,5),N('Ist-Stunden'!S224)),MAX(IF(Einstellungen!$C$11="7 Tage",MAX(0,(MIN(DATE(2027,3,0),IF(Mitarbeiter!$D224="",DATE(2027,3,0),Mitarbeiter!$D224),TODAY()))-(MAX(DATE(2027,2,1),Mitarbeiter!$C224))+1),MAX(0,NETWORKDAYS(MAX(DATE(2027,2,1),Mitarbeiter!$C224),MIN(DATE(2027,3,0),IF(Mitarbeiter!$D224="",DATE(2027,3,0),Mitarbeiter!$D224),TODAY()),Einstellungen!$F$13:$F$67)))*N(Mitarbeiter!$E224)/IF(Einstellungen!$C$11="7 Tage",7,5),N('Ist-Stunden'!S224)+(N(Krankheitstage!AF224)+N(Krankheitstage!AR224))*N($C224))))</f>
        <v/>
      </c>
      <c r="AX224" s="76">
        <f>IF($B224="",0,IF(Einstellungen!$C$10="Ja",MAX(IF(Einstellungen!$C$11="7 Tage",MAX(0,(MIN(DATE(2027,4,0),IF(Mitarbeiter!$D224="",DATE(2027,4,0),Mitarbeiter!$D224),TODAY()))-(MAX(DATE(2027,3,1),Mitarbeiter!$C224))+1),MAX(0,NETWORKDAYS(MAX(DATE(2027,3,1),Mitarbeiter!$C224),MIN(DATE(2027,4,0),IF(Mitarbeiter!$D224="",DATE(2027,4,0),Mitarbeiter!$D224),TODAY()),Einstellungen!$F$13:$F$67)))*N(Mitarbeiter!$E224)/IF(Einstellungen!$C$11="7 Tage",7,5),N('Ist-Stunden'!T224)),MAX(IF(Einstellungen!$C$11="7 Tage",MAX(0,(MIN(DATE(2027,4,0),IF(Mitarbeiter!$D224="",DATE(2027,4,0),Mitarbeiter!$D224),TODAY()))-(MAX(DATE(2027,3,1),Mitarbeiter!$C224))+1),MAX(0,NETWORKDAYS(MAX(DATE(2027,3,1),Mitarbeiter!$C224),MIN(DATE(2027,4,0),IF(Mitarbeiter!$D224="",DATE(2027,4,0),Mitarbeiter!$D224),TODAY()),Einstellungen!$F$13:$F$67)))*N(Mitarbeiter!$E224)/IF(Einstellungen!$C$11="7 Tage",7,5),N('Ist-Stunden'!T224)+(N(Krankheitstage!AG224)+N(Krankheitstage!AS224))*N($C224))))</f>
        <v/>
      </c>
      <c r="AY224" s="76">
        <f>IF($B224="",0,IF(Einstellungen!$C$10="Ja",MAX(IF(Einstellungen!$C$11="7 Tage",MAX(0,(MIN(DATE(2027,5,0),IF(Mitarbeiter!$D224="",DATE(2027,5,0),Mitarbeiter!$D224),TODAY()))-(MAX(DATE(2027,4,1),Mitarbeiter!$C224))+1),MAX(0,NETWORKDAYS(MAX(DATE(2027,4,1),Mitarbeiter!$C224),MIN(DATE(2027,5,0),IF(Mitarbeiter!$D224="",DATE(2027,5,0),Mitarbeiter!$D224),TODAY()),Einstellungen!$F$13:$F$67)))*N(Mitarbeiter!$E224)/IF(Einstellungen!$C$11="7 Tage",7,5),N('Ist-Stunden'!U224)),MAX(IF(Einstellungen!$C$11="7 Tage",MAX(0,(MIN(DATE(2027,5,0),IF(Mitarbeiter!$D224="",DATE(2027,5,0),Mitarbeiter!$D224),TODAY()))-(MAX(DATE(2027,4,1),Mitarbeiter!$C224))+1),MAX(0,NETWORKDAYS(MAX(DATE(2027,4,1),Mitarbeiter!$C224),MIN(DATE(2027,5,0),IF(Mitarbeiter!$D224="",DATE(2027,5,0),Mitarbeiter!$D224),TODAY()),Einstellungen!$F$13:$F$67)))*N(Mitarbeiter!$E224)/IF(Einstellungen!$C$11="7 Tage",7,5),N('Ist-Stunden'!U224)+(N(Krankheitstage!AH224)+N(Krankheitstage!AT224))*N($C224))))</f>
        <v/>
      </c>
      <c r="AZ224" s="76">
        <f>IF($B224="",0,IF(Einstellungen!$C$10="Ja",MAX(IF(Einstellungen!$C$11="7 Tage",MAX(0,(MIN(DATE(2027,6,0),IF(Mitarbeiter!$D224="",DATE(2027,6,0),Mitarbeiter!$D224),TODAY()))-(MAX(DATE(2027,5,1),Mitarbeiter!$C224))+1),MAX(0,NETWORKDAYS(MAX(DATE(2027,5,1),Mitarbeiter!$C224),MIN(DATE(2027,6,0),IF(Mitarbeiter!$D224="",DATE(2027,6,0),Mitarbeiter!$D224),TODAY()),Einstellungen!$F$13:$F$67)))*N(Mitarbeiter!$E224)/IF(Einstellungen!$C$11="7 Tage",7,5),N('Ist-Stunden'!V224)),MAX(IF(Einstellungen!$C$11="7 Tage",MAX(0,(MIN(DATE(2027,6,0),IF(Mitarbeiter!$D224="",DATE(2027,6,0),Mitarbeiter!$D224),TODAY()))-(MAX(DATE(2027,5,1),Mitarbeiter!$C224))+1),MAX(0,NETWORKDAYS(MAX(DATE(2027,5,1),Mitarbeiter!$C224),MIN(DATE(2027,6,0),IF(Mitarbeiter!$D224="",DATE(2027,6,0),Mitarbeiter!$D224),TODAY()),Einstellungen!$F$13:$F$67)))*N(Mitarbeiter!$E224)/IF(Einstellungen!$C$11="7 Tage",7,5),N('Ist-Stunden'!V224)+(N(Krankheitstage!AI224)+N(Krankheitstage!AU224))*N($C224))))</f>
        <v/>
      </c>
      <c r="BA224" s="76">
        <f>IF($B224="",0,IF(Einstellungen!$C$10="Ja",MAX(IF(Einstellungen!$C$11="7 Tage",MAX(0,(MIN(DATE(2027,7,0),IF(Mitarbeiter!$D224="",DATE(2027,7,0),Mitarbeiter!$D224),TODAY()))-(MAX(DATE(2027,6,1),Mitarbeiter!$C224))+1),MAX(0,NETWORKDAYS(MAX(DATE(2027,6,1),Mitarbeiter!$C224),MIN(DATE(2027,7,0),IF(Mitarbeiter!$D224="",DATE(2027,7,0),Mitarbeiter!$D224),TODAY()),Einstellungen!$F$13:$F$67)))*N(Mitarbeiter!$E224)/IF(Einstellungen!$C$11="7 Tage",7,5),N('Ist-Stunden'!W224)),MAX(IF(Einstellungen!$C$11="7 Tage",MAX(0,(MIN(DATE(2027,7,0),IF(Mitarbeiter!$D224="",DATE(2027,7,0),Mitarbeiter!$D224),TODAY()))-(MAX(DATE(2027,6,1),Mitarbeiter!$C224))+1),MAX(0,NETWORKDAYS(MAX(DATE(2027,6,1),Mitarbeiter!$C224),MIN(DATE(2027,7,0),IF(Mitarbeiter!$D224="",DATE(2027,7,0),Mitarbeiter!$D224),TODAY()),Einstellungen!$F$13:$F$67)))*N(Mitarbeiter!$E224)/IF(Einstellungen!$C$11="7 Tage",7,5),N('Ist-Stunden'!W224)+(N(Krankheitstage!AJ224)+N(Krankheitstage!AV224))*N($C224))))</f>
        <v/>
      </c>
      <c r="BB224" s="76">
        <f>IF($B224="",0,IF(Einstellungen!$C$10="Ja",MAX(IF(Einstellungen!$C$11="7 Tage",MAX(0,(MIN(DATE(2027,8,0),IF(Mitarbeiter!$D224="",DATE(2027,8,0),Mitarbeiter!$D224),TODAY()))-(MAX(DATE(2027,7,1),Mitarbeiter!$C224))+1),MAX(0,NETWORKDAYS(MAX(DATE(2027,7,1),Mitarbeiter!$C224),MIN(DATE(2027,8,0),IF(Mitarbeiter!$D224="",DATE(2027,8,0),Mitarbeiter!$D224),TODAY()),Einstellungen!$F$13:$F$67)))*N(Mitarbeiter!$E224)/IF(Einstellungen!$C$11="7 Tage",7,5),N('Ist-Stunden'!X224)),MAX(IF(Einstellungen!$C$11="7 Tage",MAX(0,(MIN(DATE(2027,8,0),IF(Mitarbeiter!$D224="",DATE(2027,8,0),Mitarbeiter!$D224),TODAY()))-(MAX(DATE(2027,7,1),Mitarbeiter!$C224))+1),MAX(0,NETWORKDAYS(MAX(DATE(2027,7,1),Mitarbeiter!$C224),MIN(DATE(2027,8,0),IF(Mitarbeiter!$D224="",DATE(2027,8,0),Mitarbeiter!$D224),TODAY()),Einstellungen!$F$13:$F$67)))*N(Mitarbeiter!$E224)/IF(Einstellungen!$C$11="7 Tage",7,5),N('Ist-Stunden'!X224)+(N(Krankheitstage!AK224)+N(Krankheitstage!AW224))*N($C224))))</f>
        <v/>
      </c>
      <c r="BC224" s="76">
        <f>IF($B224="",0,IF(Einstellungen!$C$10="Ja",MAX(IF(Einstellungen!$C$11="7 Tage",MAX(0,(MIN(DATE(2027,9,0),IF(Mitarbeiter!$D224="",DATE(2027,9,0),Mitarbeiter!$D224),TODAY()))-(MAX(DATE(2027,8,1),Mitarbeiter!$C224))+1),MAX(0,NETWORKDAYS(MAX(DATE(2027,8,1),Mitarbeiter!$C224),MIN(DATE(2027,9,0),IF(Mitarbeiter!$D224="",DATE(2027,9,0),Mitarbeiter!$D224),TODAY()),Einstellungen!$F$13:$F$67)))*N(Mitarbeiter!$E224)/IF(Einstellungen!$C$11="7 Tage",7,5),N('Ist-Stunden'!Y224)),MAX(IF(Einstellungen!$C$11="7 Tage",MAX(0,(MIN(DATE(2027,9,0),IF(Mitarbeiter!$D224="",DATE(2027,9,0),Mitarbeiter!$D224),TODAY()))-(MAX(DATE(2027,8,1),Mitarbeiter!$C224))+1),MAX(0,NETWORKDAYS(MAX(DATE(2027,8,1),Mitarbeiter!$C224),MIN(DATE(2027,9,0),IF(Mitarbeiter!$D224="",DATE(2027,9,0),Mitarbeiter!$D224),TODAY()),Einstellungen!$F$13:$F$67)))*N(Mitarbeiter!$E224)/IF(Einstellungen!$C$11="7 Tage",7,5),N('Ist-Stunden'!Y224)+(N(Krankheitstage!AL224)+N(Krankheitstage!AX224))*N($C224))))</f>
        <v/>
      </c>
      <c r="BD224" s="76">
        <f>IF($B224="",0,IF(Einstellungen!$C$10="Ja",MAX(IF(Einstellungen!$C$11="7 Tage",MAX(0,(MIN(DATE(2027,10,0),IF(Mitarbeiter!$D224="",DATE(2027,10,0),Mitarbeiter!$D224),TODAY()))-(MAX(DATE(2027,9,1),Mitarbeiter!$C224))+1),MAX(0,NETWORKDAYS(MAX(DATE(2027,9,1),Mitarbeiter!$C224),MIN(DATE(2027,10,0),IF(Mitarbeiter!$D224="",DATE(2027,10,0),Mitarbeiter!$D224),TODAY()),Einstellungen!$F$13:$F$67)))*N(Mitarbeiter!$E224)/IF(Einstellungen!$C$11="7 Tage",7,5),N('Ist-Stunden'!Z224)),MAX(IF(Einstellungen!$C$11="7 Tage",MAX(0,(MIN(DATE(2027,10,0),IF(Mitarbeiter!$D224="",DATE(2027,10,0),Mitarbeiter!$D224),TODAY()))-(MAX(DATE(2027,9,1),Mitarbeiter!$C224))+1),MAX(0,NETWORKDAYS(MAX(DATE(2027,9,1),Mitarbeiter!$C224),MIN(DATE(2027,10,0),IF(Mitarbeiter!$D224="",DATE(2027,10,0),Mitarbeiter!$D224),TODAY()),Einstellungen!$F$13:$F$67)))*N(Mitarbeiter!$E224)/IF(Einstellungen!$C$11="7 Tage",7,5),N('Ist-Stunden'!Z224)+(N(Krankheitstage!AM224)+N(Krankheitstage!AY224))*N($C224))))</f>
        <v/>
      </c>
      <c r="BE224" s="76">
        <f>IF($B224="",0,IF(Einstellungen!$C$10="Ja",MAX(IF(Einstellungen!$C$11="7 Tage",MAX(0,(MIN(DATE(2027,11,0),IF(Mitarbeiter!$D224="",DATE(2027,11,0),Mitarbeiter!$D224),TODAY()))-(MAX(DATE(2027,10,1),Mitarbeiter!$C224))+1),MAX(0,NETWORKDAYS(MAX(DATE(2027,10,1),Mitarbeiter!$C224),MIN(DATE(2027,11,0),IF(Mitarbeiter!$D224="",DATE(2027,11,0),Mitarbeiter!$D224),TODAY()),Einstellungen!$F$13:$F$67)))*N(Mitarbeiter!$E224)/IF(Einstellungen!$C$11="7 Tage",7,5),N('Ist-Stunden'!AA224)),MAX(IF(Einstellungen!$C$11="7 Tage",MAX(0,(MIN(DATE(2027,11,0),IF(Mitarbeiter!$D224="",DATE(2027,11,0),Mitarbeiter!$D224),TODAY()))-(MAX(DATE(2027,10,1),Mitarbeiter!$C224))+1),MAX(0,NETWORKDAYS(MAX(DATE(2027,10,1),Mitarbeiter!$C224),MIN(DATE(2027,11,0),IF(Mitarbeiter!$D224="",DATE(2027,11,0),Mitarbeiter!$D224),TODAY()),Einstellungen!$F$13:$F$67)))*N(Mitarbeiter!$E224)/IF(Einstellungen!$C$11="7 Tage",7,5),N('Ist-Stunden'!AA224)+(N(Krankheitstage!AN224)+N(Krankheitstage!AZ224))*N($C224))))</f>
        <v/>
      </c>
      <c r="BF224" s="76">
        <f>IF($B224="",0,IF(Einstellungen!$C$10="Ja",MAX(IF(Einstellungen!$C$11="7 Tage",MAX(0,(MIN(DATE(2027,12,0),IF(Mitarbeiter!$D224="",DATE(2027,12,0),Mitarbeiter!$D224),TODAY()))-(MAX(DATE(2027,11,1),Mitarbeiter!$C224))+1),MAX(0,NETWORKDAYS(MAX(DATE(2027,11,1),Mitarbeiter!$C224),MIN(DATE(2027,12,0),IF(Mitarbeiter!$D224="",DATE(2027,12,0),Mitarbeiter!$D224),TODAY()),Einstellungen!$F$13:$F$67)))*N(Mitarbeiter!$E224)/IF(Einstellungen!$C$11="7 Tage",7,5),N('Ist-Stunden'!AB224)),MAX(IF(Einstellungen!$C$11="7 Tage",MAX(0,(MIN(DATE(2027,12,0),IF(Mitarbeiter!$D224="",DATE(2027,12,0),Mitarbeiter!$D224),TODAY()))-(MAX(DATE(2027,11,1),Mitarbeiter!$C224))+1),MAX(0,NETWORKDAYS(MAX(DATE(2027,11,1),Mitarbeiter!$C224),MIN(DATE(2027,12,0),IF(Mitarbeiter!$D224="",DATE(2027,12,0),Mitarbeiter!$D224),TODAY()),Einstellungen!$F$13:$F$67)))*N(Mitarbeiter!$E224)/IF(Einstellungen!$C$11="7 Tage",7,5),N('Ist-Stunden'!AB224)+(N(Krankheitstage!AO224)+N(Krankheitstage!BA224))*N($C224))))</f>
        <v/>
      </c>
      <c r="BG224" s="76">
        <f>IF($B224="",0,IF(Einstellungen!$C$10="Ja",MAX(IF(Einstellungen!$C$11="7 Tage",MAX(0,(MIN(DATE(2027,13,0),IF(Mitarbeiter!$D224="",DATE(2027,13,0),Mitarbeiter!$D224),TODAY()))-(MAX(DATE(2027,12,1),Mitarbeiter!$C224))+1),MAX(0,NETWORKDAYS(MAX(DATE(2027,12,1),Mitarbeiter!$C224),MIN(DATE(2027,13,0),IF(Mitarbeiter!$D224="",DATE(2027,13,0),Mitarbeiter!$D224),TODAY()),Einstellungen!$F$13:$F$67)))*N(Mitarbeiter!$E224)/IF(Einstellungen!$C$11="7 Tage",7,5),N('Ist-Stunden'!AC224)),MAX(IF(Einstellungen!$C$11="7 Tage",MAX(0,(MIN(DATE(2027,13,0),IF(Mitarbeiter!$D224="",DATE(2027,13,0),Mitarbeiter!$D224),TODAY()))-(MAX(DATE(2027,12,1),Mitarbeiter!$C224))+1),MAX(0,NETWORKDAYS(MAX(DATE(2027,12,1),Mitarbeiter!$C224),MIN(DATE(2027,13,0),IF(Mitarbeiter!$D224="",DATE(2027,13,0),Mitarbeiter!$D224),TODAY()),Einstellungen!$F$13:$F$67)))*N(Mitarbeiter!$E224)/IF(Einstellungen!$C$11="7 Tage",7,5),N('Ist-Stunden'!AC224)+(N(Krankheitstage!AP224)+N(Krankheitstage!BB224))*N($C224))))</f>
        <v/>
      </c>
      <c r="BH224" s="76">
        <f>IF($B224="",0,IF(Einstellungen!$C$10="Ja",MAX(IF(Einstellungen!$C$11="7 Tage",MAX(0,(MIN(DATE(2028,2,0),IF(Mitarbeiter!$D224="",DATE(2028,2,0),Mitarbeiter!$D224),TODAY()))-(MAX(DATE(2028,1,1),Mitarbeiter!$C224))+1),MAX(0,NETWORKDAYS(MAX(DATE(2028,1,1),Mitarbeiter!$C224),MIN(DATE(2028,2,0),IF(Mitarbeiter!$D224="",DATE(2028,2,0),Mitarbeiter!$D224),TODAY()),Einstellungen!$F$13:$F$67)))*N(Mitarbeiter!$E224)/IF(Einstellungen!$C$11="7 Tage",7,5),N('Ist-Stunden'!AD224)),MAX(IF(Einstellungen!$C$11="7 Tage",MAX(0,(MIN(DATE(2028,2,0),IF(Mitarbeiter!$D224="",DATE(2028,2,0),Mitarbeiter!$D224),TODAY()))-(MAX(DATE(2028,1,1),Mitarbeiter!$C224))+1),MAX(0,NETWORKDAYS(MAX(DATE(2028,1,1),Mitarbeiter!$C224),MIN(DATE(2028,2,0),IF(Mitarbeiter!$D224="",DATE(2028,2,0),Mitarbeiter!$D224),TODAY()),Einstellungen!$F$13:$F$67)))*N(Mitarbeiter!$E224)/IF(Einstellungen!$C$11="7 Tage",7,5),N('Ist-Stunden'!AD224)+(N(Krankheitstage!BC224)+N(Krankheitstage!BO224))*N($C224))))</f>
        <v/>
      </c>
      <c r="BI224" s="76">
        <f>IF($B224="",0,IF(Einstellungen!$C$10="Ja",MAX(IF(Einstellungen!$C$11="7 Tage",MAX(0,(MIN(DATE(2028,3,0),IF(Mitarbeiter!$D224="",DATE(2028,3,0),Mitarbeiter!$D224),TODAY()))-(MAX(DATE(2028,2,1),Mitarbeiter!$C224))+1),MAX(0,NETWORKDAYS(MAX(DATE(2028,2,1),Mitarbeiter!$C224),MIN(DATE(2028,3,0),IF(Mitarbeiter!$D224="",DATE(2028,3,0),Mitarbeiter!$D224),TODAY()),Einstellungen!$F$13:$F$67)))*N(Mitarbeiter!$E224)/IF(Einstellungen!$C$11="7 Tage",7,5),N('Ist-Stunden'!AE224)),MAX(IF(Einstellungen!$C$11="7 Tage",MAX(0,(MIN(DATE(2028,3,0),IF(Mitarbeiter!$D224="",DATE(2028,3,0),Mitarbeiter!$D224),TODAY()))-(MAX(DATE(2028,2,1),Mitarbeiter!$C224))+1),MAX(0,NETWORKDAYS(MAX(DATE(2028,2,1),Mitarbeiter!$C224),MIN(DATE(2028,3,0),IF(Mitarbeiter!$D224="",DATE(2028,3,0),Mitarbeiter!$D224),TODAY()),Einstellungen!$F$13:$F$67)))*N(Mitarbeiter!$E224)/IF(Einstellungen!$C$11="7 Tage",7,5),N('Ist-Stunden'!AE224)+(N(Krankheitstage!BD224)+N(Krankheitstage!BP224))*N($C224))))</f>
        <v/>
      </c>
      <c r="BJ224" s="76">
        <f>IF($B224="",0,IF(Einstellungen!$C$10="Ja",MAX(IF(Einstellungen!$C$11="7 Tage",MAX(0,(MIN(DATE(2028,4,0),IF(Mitarbeiter!$D224="",DATE(2028,4,0),Mitarbeiter!$D224),TODAY()))-(MAX(DATE(2028,3,1),Mitarbeiter!$C224))+1),MAX(0,NETWORKDAYS(MAX(DATE(2028,3,1),Mitarbeiter!$C224),MIN(DATE(2028,4,0),IF(Mitarbeiter!$D224="",DATE(2028,4,0),Mitarbeiter!$D224),TODAY()),Einstellungen!$F$13:$F$67)))*N(Mitarbeiter!$E224)/IF(Einstellungen!$C$11="7 Tage",7,5),N('Ist-Stunden'!AF224)),MAX(IF(Einstellungen!$C$11="7 Tage",MAX(0,(MIN(DATE(2028,4,0),IF(Mitarbeiter!$D224="",DATE(2028,4,0),Mitarbeiter!$D224),TODAY()))-(MAX(DATE(2028,3,1),Mitarbeiter!$C224))+1),MAX(0,NETWORKDAYS(MAX(DATE(2028,3,1),Mitarbeiter!$C224),MIN(DATE(2028,4,0),IF(Mitarbeiter!$D224="",DATE(2028,4,0),Mitarbeiter!$D224),TODAY()),Einstellungen!$F$13:$F$67)))*N(Mitarbeiter!$E224)/IF(Einstellungen!$C$11="7 Tage",7,5),N('Ist-Stunden'!AF224)+(N(Krankheitstage!BE224)+N(Krankheitstage!BQ224))*N($C224))))</f>
        <v/>
      </c>
      <c r="BK224" s="76">
        <f>IF($B224="",0,IF(Einstellungen!$C$10="Ja",MAX(IF(Einstellungen!$C$11="7 Tage",MAX(0,(MIN(DATE(2028,5,0),IF(Mitarbeiter!$D224="",DATE(2028,5,0),Mitarbeiter!$D224),TODAY()))-(MAX(DATE(2028,4,1),Mitarbeiter!$C224))+1),MAX(0,NETWORKDAYS(MAX(DATE(2028,4,1),Mitarbeiter!$C224),MIN(DATE(2028,5,0),IF(Mitarbeiter!$D224="",DATE(2028,5,0),Mitarbeiter!$D224),TODAY()),Einstellungen!$F$13:$F$67)))*N(Mitarbeiter!$E224)/IF(Einstellungen!$C$11="7 Tage",7,5),N('Ist-Stunden'!AG224)),MAX(IF(Einstellungen!$C$11="7 Tage",MAX(0,(MIN(DATE(2028,5,0),IF(Mitarbeiter!$D224="",DATE(2028,5,0),Mitarbeiter!$D224),TODAY()))-(MAX(DATE(2028,4,1),Mitarbeiter!$C224))+1),MAX(0,NETWORKDAYS(MAX(DATE(2028,4,1),Mitarbeiter!$C224),MIN(DATE(2028,5,0),IF(Mitarbeiter!$D224="",DATE(2028,5,0),Mitarbeiter!$D224),TODAY()),Einstellungen!$F$13:$F$67)))*N(Mitarbeiter!$E224)/IF(Einstellungen!$C$11="7 Tage",7,5),N('Ist-Stunden'!AG224)+(N(Krankheitstage!BF224)+N(Krankheitstage!BR224))*N($C224))))</f>
        <v/>
      </c>
      <c r="BL224" s="76">
        <f>IF($B224="",0,IF(Einstellungen!$C$10="Ja",MAX(IF(Einstellungen!$C$11="7 Tage",MAX(0,(MIN(DATE(2028,6,0),IF(Mitarbeiter!$D224="",DATE(2028,6,0),Mitarbeiter!$D224),TODAY()))-(MAX(DATE(2028,5,1),Mitarbeiter!$C224))+1),MAX(0,NETWORKDAYS(MAX(DATE(2028,5,1),Mitarbeiter!$C224),MIN(DATE(2028,6,0),IF(Mitarbeiter!$D224="",DATE(2028,6,0),Mitarbeiter!$D224),TODAY()),Einstellungen!$F$13:$F$67)))*N(Mitarbeiter!$E224)/IF(Einstellungen!$C$11="7 Tage",7,5),N('Ist-Stunden'!AH224)),MAX(IF(Einstellungen!$C$11="7 Tage",MAX(0,(MIN(DATE(2028,6,0),IF(Mitarbeiter!$D224="",DATE(2028,6,0),Mitarbeiter!$D224),TODAY()))-(MAX(DATE(2028,5,1),Mitarbeiter!$C224))+1),MAX(0,NETWORKDAYS(MAX(DATE(2028,5,1),Mitarbeiter!$C224),MIN(DATE(2028,6,0),IF(Mitarbeiter!$D224="",DATE(2028,6,0),Mitarbeiter!$D224),TODAY()),Einstellungen!$F$13:$F$67)))*N(Mitarbeiter!$E224)/IF(Einstellungen!$C$11="7 Tage",7,5),N('Ist-Stunden'!AH224)+(N(Krankheitstage!BG224)+N(Krankheitstage!BS224))*N($C224))))</f>
        <v/>
      </c>
      <c r="BM224" s="76">
        <f>IF($B224="",0,IF(Einstellungen!$C$10="Ja",MAX(IF(Einstellungen!$C$11="7 Tage",MAX(0,(MIN(DATE(2028,7,0),IF(Mitarbeiter!$D224="",DATE(2028,7,0),Mitarbeiter!$D224),TODAY()))-(MAX(DATE(2028,6,1),Mitarbeiter!$C224))+1),MAX(0,NETWORKDAYS(MAX(DATE(2028,6,1),Mitarbeiter!$C224),MIN(DATE(2028,7,0),IF(Mitarbeiter!$D224="",DATE(2028,7,0),Mitarbeiter!$D224),TODAY()),Einstellungen!$F$13:$F$67)))*N(Mitarbeiter!$E224)/IF(Einstellungen!$C$11="7 Tage",7,5),N('Ist-Stunden'!AI224)),MAX(IF(Einstellungen!$C$11="7 Tage",MAX(0,(MIN(DATE(2028,7,0),IF(Mitarbeiter!$D224="",DATE(2028,7,0),Mitarbeiter!$D224),TODAY()))-(MAX(DATE(2028,6,1),Mitarbeiter!$C224))+1),MAX(0,NETWORKDAYS(MAX(DATE(2028,6,1),Mitarbeiter!$C224),MIN(DATE(2028,7,0),IF(Mitarbeiter!$D224="",DATE(2028,7,0),Mitarbeiter!$D224),TODAY()),Einstellungen!$F$13:$F$67)))*N(Mitarbeiter!$E224)/IF(Einstellungen!$C$11="7 Tage",7,5),N('Ist-Stunden'!AI224)+(N(Krankheitstage!BH224)+N(Krankheitstage!BT224))*N($C224))))</f>
        <v/>
      </c>
      <c r="BN224" s="76">
        <f>IF($B224="",0,IF(Einstellungen!$C$10="Ja",MAX(IF(Einstellungen!$C$11="7 Tage",MAX(0,(MIN(DATE(2028,8,0),IF(Mitarbeiter!$D224="",DATE(2028,8,0),Mitarbeiter!$D224),TODAY()))-(MAX(DATE(2028,7,1),Mitarbeiter!$C224))+1),MAX(0,NETWORKDAYS(MAX(DATE(2028,7,1),Mitarbeiter!$C224),MIN(DATE(2028,8,0),IF(Mitarbeiter!$D224="",DATE(2028,8,0),Mitarbeiter!$D224),TODAY()),Einstellungen!$F$13:$F$67)))*N(Mitarbeiter!$E224)/IF(Einstellungen!$C$11="7 Tage",7,5),N('Ist-Stunden'!AJ224)),MAX(IF(Einstellungen!$C$11="7 Tage",MAX(0,(MIN(DATE(2028,8,0),IF(Mitarbeiter!$D224="",DATE(2028,8,0),Mitarbeiter!$D224),TODAY()))-(MAX(DATE(2028,7,1),Mitarbeiter!$C224))+1),MAX(0,NETWORKDAYS(MAX(DATE(2028,7,1),Mitarbeiter!$C224),MIN(DATE(2028,8,0),IF(Mitarbeiter!$D224="",DATE(2028,8,0),Mitarbeiter!$D224),TODAY()),Einstellungen!$F$13:$F$67)))*N(Mitarbeiter!$E224)/IF(Einstellungen!$C$11="7 Tage",7,5),N('Ist-Stunden'!AJ224)+(N(Krankheitstage!BI224)+N(Krankheitstage!BU224))*N($C224))))</f>
        <v/>
      </c>
      <c r="BO224" s="76">
        <f>IF($B224="",0,IF(Einstellungen!$C$10="Ja",MAX(IF(Einstellungen!$C$11="7 Tage",MAX(0,(MIN(DATE(2028,9,0),IF(Mitarbeiter!$D224="",DATE(2028,9,0),Mitarbeiter!$D224),TODAY()))-(MAX(DATE(2028,8,1),Mitarbeiter!$C224))+1),MAX(0,NETWORKDAYS(MAX(DATE(2028,8,1),Mitarbeiter!$C224),MIN(DATE(2028,9,0),IF(Mitarbeiter!$D224="",DATE(2028,9,0),Mitarbeiter!$D224),TODAY()),Einstellungen!$F$13:$F$67)))*N(Mitarbeiter!$E224)/IF(Einstellungen!$C$11="7 Tage",7,5),N('Ist-Stunden'!AK224)),MAX(IF(Einstellungen!$C$11="7 Tage",MAX(0,(MIN(DATE(2028,9,0),IF(Mitarbeiter!$D224="",DATE(2028,9,0),Mitarbeiter!$D224),TODAY()))-(MAX(DATE(2028,8,1),Mitarbeiter!$C224))+1),MAX(0,NETWORKDAYS(MAX(DATE(2028,8,1),Mitarbeiter!$C224),MIN(DATE(2028,9,0),IF(Mitarbeiter!$D224="",DATE(2028,9,0),Mitarbeiter!$D224),TODAY()),Einstellungen!$F$13:$F$67)))*N(Mitarbeiter!$E224)/IF(Einstellungen!$C$11="7 Tage",7,5),N('Ist-Stunden'!AK224)+(N(Krankheitstage!BJ224)+N(Krankheitstage!BV224))*N($C224))))</f>
        <v/>
      </c>
      <c r="BP224" s="76">
        <f>IF($B224="",0,IF(Einstellungen!$C$10="Ja",MAX(IF(Einstellungen!$C$11="7 Tage",MAX(0,(MIN(DATE(2028,10,0),IF(Mitarbeiter!$D224="",DATE(2028,10,0),Mitarbeiter!$D224),TODAY()))-(MAX(DATE(2028,9,1),Mitarbeiter!$C224))+1),MAX(0,NETWORKDAYS(MAX(DATE(2028,9,1),Mitarbeiter!$C224),MIN(DATE(2028,10,0),IF(Mitarbeiter!$D224="",DATE(2028,10,0),Mitarbeiter!$D224),TODAY()),Einstellungen!$F$13:$F$67)))*N(Mitarbeiter!$E224)/IF(Einstellungen!$C$11="7 Tage",7,5),N('Ist-Stunden'!AL224)),MAX(IF(Einstellungen!$C$11="7 Tage",MAX(0,(MIN(DATE(2028,10,0),IF(Mitarbeiter!$D224="",DATE(2028,10,0),Mitarbeiter!$D224),TODAY()))-(MAX(DATE(2028,9,1),Mitarbeiter!$C224))+1),MAX(0,NETWORKDAYS(MAX(DATE(2028,9,1),Mitarbeiter!$C224),MIN(DATE(2028,10,0),IF(Mitarbeiter!$D224="",DATE(2028,10,0),Mitarbeiter!$D224),TODAY()),Einstellungen!$F$13:$F$67)))*N(Mitarbeiter!$E224)/IF(Einstellungen!$C$11="7 Tage",7,5),N('Ist-Stunden'!AL224)+(N(Krankheitstage!BK224)+N(Krankheitstage!BW224))*N($C224))))</f>
        <v/>
      </c>
      <c r="BQ224" s="76">
        <f>IF($B224="",0,IF(Einstellungen!$C$10="Ja",MAX(IF(Einstellungen!$C$11="7 Tage",MAX(0,(MIN(DATE(2028,11,0),IF(Mitarbeiter!$D224="",DATE(2028,11,0),Mitarbeiter!$D224),TODAY()))-(MAX(DATE(2028,10,1),Mitarbeiter!$C224))+1),MAX(0,NETWORKDAYS(MAX(DATE(2028,10,1),Mitarbeiter!$C224),MIN(DATE(2028,11,0),IF(Mitarbeiter!$D224="",DATE(2028,11,0),Mitarbeiter!$D224),TODAY()),Einstellungen!$F$13:$F$67)))*N(Mitarbeiter!$E224)/IF(Einstellungen!$C$11="7 Tage",7,5),N('Ist-Stunden'!AM224)),MAX(IF(Einstellungen!$C$11="7 Tage",MAX(0,(MIN(DATE(2028,11,0),IF(Mitarbeiter!$D224="",DATE(2028,11,0),Mitarbeiter!$D224),TODAY()))-(MAX(DATE(2028,10,1),Mitarbeiter!$C224))+1),MAX(0,NETWORKDAYS(MAX(DATE(2028,10,1),Mitarbeiter!$C224),MIN(DATE(2028,11,0),IF(Mitarbeiter!$D224="",DATE(2028,11,0),Mitarbeiter!$D224),TODAY()),Einstellungen!$F$13:$F$67)))*N(Mitarbeiter!$E224)/IF(Einstellungen!$C$11="7 Tage",7,5),N('Ist-Stunden'!AM224)+(N(Krankheitstage!BL224)+N(Krankheitstage!BX224))*N($C224))))</f>
        <v/>
      </c>
      <c r="BR224" s="76">
        <f>IF($B224="",0,IF(Einstellungen!$C$10="Ja",MAX(IF(Einstellungen!$C$11="7 Tage",MAX(0,(MIN(DATE(2028,12,0),IF(Mitarbeiter!$D224="",DATE(2028,12,0),Mitarbeiter!$D224),TODAY()))-(MAX(DATE(2028,11,1),Mitarbeiter!$C224))+1),MAX(0,NETWORKDAYS(MAX(DATE(2028,11,1),Mitarbeiter!$C224),MIN(DATE(2028,12,0),IF(Mitarbeiter!$D224="",DATE(2028,12,0),Mitarbeiter!$D224),TODAY()),Einstellungen!$F$13:$F$67)))*N(Mitarbeiter!$E224)/IF(Einstellungen!$C$11="7 Tage",7,5),N('Ist-Stunden'!AN224)),MAX(IF(Einstellungen!$C$11="7 Tage",MAX(0,(MIN(DATE(2028,12,0),IF(Mitarbeiter!$D224="",DATE(2028,12,0),Mitarbeiter!$D224),TODAY()))-(MAX(DATE(2028,11,1),Mitarbeiter!$C224))+1),MAX(0,NETWORKDAYS(MAX(DATE(2028,11,1),Mitarbeiter!$C224),MIN(DATE(2028,12,0),IF(Mitarbeiter!$D224="",DATE(2028,12,0),Mitarbeiter!$D224),TODAY()),Einstellungen!$F$13:$F$67)))*N(Mitarbeiter!$E224)/IF(Einstellungen!$C$11="7 Tage",7,5),N('Ist-Stunden'!AN224)+(N(Krankheitstage!BM224)+N(Krankheitstage!BY224))*N($C224))))</f>
        <v/>
      </c>
      <c r="BS224" s="76">
        <f>IF($B224="",0,IF(Einstellungen!$C$10="Ja",MAX(IF(Einstellungen!$C$11="7 Tage",MAX(0,(MIN(DATE(2028,13,0),IF(Mitarbeiter!$D224="",DATE(2028,13,0),Mitarbeiter!$D224),TODAY()))-(MAX(DATE(2028,12,1),Mitarbeiter!$C224))+1),MAX(0,NETWORKDAYS(MAX(DATE(2028,12,1),Mitarbeiter!$C224),MIN(DATE(2028,13,0),IF(Mitarbeiter!$D224="",DATE(2028,13,0),Mitarbeiter!$D224),TODAY()),Einstellungen!$F$13:$F$67)))*N(Mitarbeiter!$E224)/IF(Einstellungen!$C$11="7 Tage",7,5),N('Ist-Stunden'!AO224)),MAX(IF(Einstellungen!$C$11="7 Tage",MAX(0,(MIN(DATE(2028,13,0),IF(Mitarbeiter!$D224="",DATE(2028,13,0),Mitarbeiter!$D224),TODAY()))-(MAX(DATE(2028,12,1),Mitarbeiter!$C224))+1),MAX(0,NETWORKDAYS(MAX(DATE(2028,12,1),Mitarbeiter!$C224),MIN(DATE(2028,13,0),IF(Mitarbeiter!$D224="",DATE(2028,13,0),Mitarbeiter!$D224),TODAY()),Einstellungen!$F$13:$F$67)))*N(Mitarbeiter!$E224)/IF(Einstellungen!$C$11="7 Tage",7,5),N('Ist-Stunden'!AO224)+(N(Krankheitstage!BN224)+N(Krankheitstage!BZ224))*N($C224))))</f>
        <v/>
      </c>
      <c r="BT224" s="76">
        <f>IF($B224="",0,IF(Einstellungen!$C$10="Ja",MAX(IF(Einstellungen!$C$11="7 Tage",MAX(0,(MIN(DATE(2029,2,0),IF(Mitarbeiter!$D224="",DATE(2029,2,0),Mitarbeiter!$D224),TODAY()))-(MAX(DATE(2029,1,1),Mitarbeiter!$C224))+1),MAX(0,NETWORKDAYS(MAX(DATE(2029,1,1),Mitarbeiter!$C224),MIN(DATE(2029,2,0),IF(Mitarbeiter!$D224="",DATE(2029,2,0),Mitarbeiter!$D224),TODAY()),Einstellungen!$F$13:$F$67)))*N(Mitarbeiter!$E224)/IF(Einstellungen!$C$11="7 Tage",7,5),N('Ist-Stunden'!AP224)),MAX(IF(Einstellungen!$C$11="7 Tage",MAX(0,(MIN(DATE(2029,2,0),IF(Mitarbeiter!$D224="",DATE(2029,2,0),Mitarbeiter!$D224),TODAY()))-(MAX(DATE(2029,1,1),Mitarbeiter!$C224))+1),MAX(0,NETWORKDAYS(MAX(DATE(2029,1,1),Mitarbeiter!$C224),MIN(DATE(2029,2,0),IF(Mitarbeiter!$D224="",DATE(2029,2,0),Mitarbeiter!$D224),TODAY()),Einstellungen!$F$13:$F$67)))*N(Mitarbeiter!$E224)/IF(Einstellungen!$C$11="7 Tage",7,5),N('Ist-Stunden'!AP224)+(N(Krankheitstage!CA224)+N(Krankheitstage!CM224))*N($C224))))</f>
        <v/>
      </c>
      <c r="BU224" s="76">
        <f>IF($B224="",0,IF(Einstellungen!$C$10="Ja",MAX(IF(Einstellungen!$C$11="7 Tage",MAX(0,(MIN(DATE(2029,3,0),IF(Mitarbeiter!$D224="",DATE(2029,3,0),Mitarbeiter!$D224),TODAY()))-(MAX(DATE(2029,2,1),Mitarbeiter!$C224))+1),MAX(0,NETWORKDAYS(MAX(DATE(2029,2,1),Mitarbeiter!$C224),MIN(DATE(2029,3,0),IF(Mitarbeiter!$D224="",DATE(2029,3,0),Mitarbeiter!$D224),TODAY()),Einstellungen!$F$13:$F$67)))*N(Mitarbeiter!$E224)/IF(Einstellungen!$C$11="7 Tage",7,5),N('Ist-Stunden'!AQ224)),MAX(IF(Einstellungen!$C$11="7 Tage",MAX(0,(MIN(DATE(2029,3,0),IF(Mitarbeiter!$D224="",DATE(2029,3,0),Mitarbeiter!$D224),TODAY()))-(MAX(DATE(2029,2,1),Mitarbeiter!$C224))+1),MAX(0,NETWORKDAYS(MAX(DATE(2029,2,1),Mitarbeiter!$C224),MIN(DATE(2029,3,0),IF(Mitarbeiter!$D224="",DATE(2029,3,0),Mitarbeiter!$D224),TODAY()),Einstellungen!$F$13:$F$67)))*N(Mitarbeiter!$E224)/IF(Einstellungen!$C$11="7 Tage",7,5),N('Ist-Stunden'!AQ224)+(N(Krankheitstage!CB224)+N(Krankheitstage!CN224))*N($C224))))</f>
        <v/>
      </c>
      <c r="BV224" s="76">
        <f>IF($B224="",0,IF(Einstellungen!$C$10="Ja",MAX(IF(Einstellungen!$C$11="7 Tage",MAX(0,(MIN(DATE(2029,4,0),IF(Mitarbeiter!$D224="",DATE(2029,4,0),Mitarbeiter!$D224),TODAY()))-(MAX(DATE(2029,3,1),Mitarbeiter!$C224))+1),MAX(0,NETWORKDAYS(MAX(DATE(2029,3,1),Mitarbeiter!$C224),MIN(DATE(2029,4,0),IF(Mitarbeiter!$D224="",DATE(2029,4,0),Mitarbeiter!$D224),TODAY()),Einstellungen!$F$13:$F$67)))*N(Mitarbeiter!$E224)/IF(Einstellungen!$C$11="7 Tage",7,5),N('Ist-Stunden'!AR224)),MAX(IF(Einstellungen!$C$11="7 Tage",MAX(0,(MIN(DATE(2029,4,0),IF(Mitarbeiter!$D224="",DATE(2029,4,0),Mitarbeiter!$D224),TODAY()))-(MAX(DATE(2029,3,1),Mitarbeiter!$C224))+1),MAX(0,NETWORKDAYS(MAX(DATE(2029,3,1),Mitarbeiter!$C224),MIN(DATE(2029,4,0),IF(Mitarbeiter!$D224="",DATE(2029,4,0),Mitarbeiter!$D224),TODAY()),Einstellungen!$F$13:$F$67)))*N(Mitarbeiter!$E224)/IF(Einstellungen!$C$11="7 Tage",7,5),N('Ist-Stunden'!AR224)+(N(Krankheitstage!CC224)+N(Krankheitstage!CO224))*N($C224))))</f>
        <v/>
      </c>
      <c r="BW224" s="76">
        <f>IF($B224="",0,IF(Einstellungen!$C$10="Ja",MAX(IF(Einstellungen!$C$11="7 Tage",MAX(0,(MIN(DATE(2029,5,0),IF(Mitarbeiter!$D224="",DATE(2029,5,0),Mitarbeiter!$D224),TODAY()))-(MAX(DATE(2029,4,1),Mitarbeiter!$C224))+1),MAX(0,NETWORKDAYS(MAX(DATE(2029,4,1),Mitarbeiter!$C224),MIN(DATE(2029,5,0),IF(Mitarbeiter!$D224="",DATE(2029,5,0),Mitarbeiter!$D224),TODAY()),Einstellungen!$F$13:$F$67)))*N(Mitarbeiter!$E224)/IF(Einstellungen!$C$11="7 Tage",7,5),N('Ist-Stunden'!AS224)),MAX(IF(Einstellungen!$C$11="7 Tage",MAX(0,(MIN(DATE(2029,5,0),IF(Mitarbeiter!$D224="",DATE(2029,5,0),Mitarbeiter!$D224),TODAY()))-(MAX(DATE(2029,4,1),Mitarbeiter!$C224))+1),MAX(0,NETWORKDAYS(MAX(DATE(2029,4,1),Mitarbeiter!$C224),MIN(DATE(2029,5,0),IF(Mitarbeiter!$D224="",DATE(2029,5,0),Mitarbeiter!$D224),TODAY()),Einstellungen!$F$13:$F$67)))*N(Mitarbeiter!$E224)/IF(Einstellungen!$C$11="7 Tage",7,5),N('Ist-Stunden'!AS224)+(N(Krankheitstage!CD224)+N(Krankheitstage!CP224))*N($C224))))</f>
        <v/>
      </c>
      <c r="BX224" s="76">
        <f>IF($B224="",0,IF(Einstellungen!$C$10="Ja",MAX(IF(Einstellungen!$C$11="7 Tage",MAX(0,(MIN(DATE(2029,6,0),IF(Mitarbeiter!$D224="",DATE(2029,6,0),Mitarbeiter!$D224),TODAY()))-(MAX(DATE(2029,5,1),Mitarbeiter!$C224))+1),MAX(0,NETWORKDAYS(MAX(DATE(2029,5,1),Mitarbeiter!$C224),MIN(DATE(2029,6,0),IF(Mitarbeiter!$D224="",DATE(2029,6,0),Mitarbeiter!$D224),TODAY()),Einstellungen!$F$13:$F$67)))*N(Mitarbeiter!$E224)/IF(Einstellungen!$C$11="7 Tage",7,5),N('Ist-Stunden'!AT224)),MAX(IF(Einstellungen!$C$11="7 Tage",MAX(0,(MIN(DATE(2029,6,0),IF(Mitarbeiter!$D224="",DATE(2029,6,0),Mitarbeiter!$D224),TODAY()))-(MAX(DATE(2029,5,1),Mitarbeiter!$C224))+1),MAX(0,NETWORKDAYS(MAX(DATE(2029,5,1),Mitarbeiter!$C224),MIN(DATE(2029,6,0),IF(Mitarbeiter!$D224="",DATE(2029,6,0),Mitarbeiter!$D224),TODAY()),Einstellungen!$F$13:$F$67)))*N(Mitarbeiter!$E224)/IF(Einstellungen!$C$11="7 Tage",7,5),N('Ist-Stunden'!AT224)+(N(Krankheitstage!CE224)+N(Krankheitstage!CQ224))*N($C224))))</f>
        <v/>
      </c>
      <c r="BY224" s="76">
        <f>IF($B224="",0,IF(Einstellungen!$C$10="Ja",MAX(IF(Einstellungen!$C$11="7 Tage",MAX(0,(MIN(DATE(2029,7,0),IF(Mitarbeiter!$D224="",DATE(2029,7,0),Mitarbeiter!$D224),TODAY()))-(MAX(DATE(2029,6,1),Mitarbeiter!$C224))+1),MAX(0,NETWORKDAYS(MAX(DATE(2029,6,1),Mitarbeiter!$C224),MIN(DATE(2029,7,0),IF(Mitarbeiter!$D224="",DATE(2029,7,0),Mitarbeiter!$D224),TODAY()),Einstellungen!$F$13:$F$67)))*N(Mitarbeiter!$E224)/IF(Einstellungen!$C$11="7 Tage",7,5),N('Ist-Stunden'!AU224)),MAX(IF(Einstellungen!$C$11="7 Tage",MAX(0,(MIN(DATE(2029,7,0),IF(Mitarbeiter!$D224="",DATE(2029,7,0),Mitarbeiter!$D224),TODAY()))-(MAX(DATE(2029,6,1),Mitarbeiter!$C224))+1),MAX(0,NETWORKDAYS(MAX(DATE(2029,6,1),Mitarbeiter!$C224),MIN(DATE(2029,7,0),IF(Mitarbeiter!$D224="",DATE(2029,7,0),Mitarbeiter!$D224),TODAY()),Einstellungen!$F$13:$F$67)))*N(Mitarbeiter!$E224)/IF(Einstellungen!$C$11="7 Tage",7,5),N('Ist-Stunden'!AU224)+(N(Krankheitstage!CF224)+N(Krankheitstage!CR224))*N($C224))))</f>
        <v/>
      </c>
      <c r="BZ224" s="76">
        <f>IF($B224="",0,IF(Einstellungen!$C$10="Ja",MAX(IF(Einstellungen!$C$11="7 Tage",MAX(0,(MIN(DATE(2029,8,0),IF(Mitarbeiter!$D224="",DATE(2029,8,0),Mitarbeiter!$D224),TODAY()))-(MAX(DATE(2029,7,1),Mitarbeiter!$C224))+1),MAX(0,NETWORKDAYS(MAX(DATE(2029,7,1),Mitarbeiter!$C224),MIN(DATE(2029,8,0),IF(Mitarbeiter!$D224="",DATE(2029,8,0),Mitarbeiter!$D224),TODAY()),Einstellungen!$F$13:$F$67)))*N(Mitarbeiter!$E224)/IF(Einstellungen!$C$11="7 Tage",7,5),N('Ist-Stunden'!AV224)),MAX(IF(Einstellungen!$C$11="7 Tage",MAX(0,(MIN(DATE(2029,8,0),IF(Mitarbeiter!$D224="",DATE(2029,8,0),Mitarbeiter!$D224),TODAY()))-(MAX(DATE(2029,7,1),Mitarbeiter!$C224))+1),MAX(0,NETWORKDAYS(MAX(DATE(2029,7,1),Mitarbeiter!$C224),MIN(DATE(2029,8,0),IF(Mitarbeiter!$D224="",DATE(2029,8,0),Mitarbeiter!$D224),TODAY()),Einstellungen!$F$13:$F$67)))*N(Mitarbeiter!$E224)/IF(Einstellungen!$C$11="7 Tage",7,5),N('Ist-Stunden'!AV224)+(N(Krankheitstage!CG224)+N(Krankheitstage!CS224))*N($C224))))</f>
        <v/>
      </c>
      <c r="CA224" s="76">
        <f>IF($B224="",0,IF(Einstellungen!$C$10="Ja",MAX(IF(Einstellungen!$C$11="7 Tage",MAX(0,(MIN(DATE(2029,9,0),IF(Mitarbeiter!$D224="",DATE(2029,9,0),Mitarbeiter!$D224),TODAY()))-(MAX(DATE(2029,8,1),Mitarbeiter!$C224))+1),MAX(0,NETWORKDAYS(MAX(DATE(2029,8,1),Mitarbeiter!$C224),MIN(DATE(2029,9,0),IF(Mitarbeiter!$D224="",DATE(2029,9,0),Mitarbeiter!$D224),TODAY()),Einstellungen!$F$13:$F$67)))*N(Mitarbeiter!$E224)/IF(Einstellungen!$C$11="7 Tage",7,5),N('Ist-Stunden'!AW224)),MAX(IF(Einstellungen!$C$11="7 Tage",MAX(0,(MIN(DATE(2029,9,0),IF(Mitarbeiter!$D224="",DATE(2029,9,0),Mitarbeiter!$D224),TODAY()))-(MAX(DATE(2029,8,1),Mitarbeiter!$C224))+1),MAX(0,NETWORKDAYS(MAX(DATE(2029,8,1),Mitarbeiter!$C224),MIN(DATE(2029,9,0),IF(Mitarbeiter!$D224="",DATE(2029,9,0),Mitarbeiter!$D224),TODAY()),Einstellungen!$F$13:$F$67)))*N(Mitarbeiter!$E224)/IF(Einstellungen!$C$11="7 Tage",7,5),N('Ist-Stunden'!AW224)+(N(Krankheitstage!CH224)+N(Krankheitstage!CT224))*N($C224))))</f>
        <v/>
      </c>
      <c r="CB224" s="76">
        <f>IF($B224="",0,IF(Einstellungen!$C$10="Ja",MAX(IF(Einstellungen!$C$11="7 Tage",MAX(0,(MIN(DATE(2029,10,0),IF(Mitarbeiter!$D224="",DATE(2029,10,0),Mitarbeiter!$D224),TODAY()))-(MAX(DATE(2029,9,1),Mitarbeiter!$C224))+1),MAX(0,NETWORKDAYS(MAX(DATE(2029,9,1),Mitarbeiter!$C224),MIN(DATE(2029,10,0),IF(Mitarbeiter!$D224="",DATE(2029,10,0),Mitarbeiter!$D224),TODAY()),Einstellungen!$F$13:$F$67)))*N(Mitarbeiter!$E224)/IF(Einstellungen!$C$11="7 Tage",7,5),N('Ist-Stunden'!AX224)),MAX(IF(Einstellungen!$C$11="7 Tage",MAX(0,(MIN(DATE(2029,10,0),IF(Mitarbeiter!$D224="",DATE(2029,10,0),Mitarbeiter!$D224),TODAY()))-(MAX(DATE(2029,9,1),Mitarbeiter!$C224))+1),MAX(0,NETWORKDAYS(MAX(DATE(2029,9,1),Mitarbeiter!$C224),MIN(DATE(2029,10,0),IF(Mitarbeiter!$D224="",DATE(2029,10,0),Mitarbeiter!$D224),TODAY()),Einstellungen!$F$13:$F$67)))*N(Mitarbeiter!$E224)/IF(Einstellungen!$C$11="7 Tage",7,5),N('Ist-Stunden'!AX224)+(N(Krankheitstage!CI224)+N(Krankheitstage!CU224))*N($C224))))</f>
        <v/>
      </c>
      <c r="CC224" s="76">
        <f>IF($B224="",0,IF(Einstellungen!$C$10="Ja",MAX(IF(Einstellungen!$C$11="7 Tage",MAX(0,(MIN(DATE(2029,11,0),IF(Mitarbeiter!$D224="",DATE(2029,11,0),Mitarbeiter!$D224),TODAY()))-(MAX(DATE(2029,10,1),Mitarbeiter!$C224))+1),MAX(0,NETWORKDAYS(MAX(DATE(2029,10,1),Mitarbeiter!$C224),MIN(DATE(2029,11,0),IF(Mitarbeiter!$D224="",DATE(2029,11,0),Mitarbeiter!$D224),TODAY()),Einstellungen!$F$13:$F$67)))*N(Mitarbeiter!$E224)/IF(Einstellungen!$C$11="7 Tage",7,5),N('Ist-Stunden'!AY224)),MAX(IF(Einstellungen!$C$11="7 Tage",MAX(0,(MIN(DATE(2029,11,0),IF(Mitarbeiter!$D224="",DATE(2029,11,0),Mitarbeiter!$D224),TODAY()))-(MAX(DATE(2029,10,1),Mitarbeiter!$C224))+1),MAX(0,NETWORKDAYS(MAX(DATE(2029,10,1),Mitarbeiter!$C224),MIN(DATE(2029,11,0),IF(Mitarbeiter!$D224="",DATE(2029,11,0),Mitarbeiter!$D224),TODAY()),Einstellungen!$F$13:$F$67)))*N(Mitarbeiter!$E224)/IF(Einstellungen!$C$11="7 Tage",7,5),N('Ist-Stunden'!AY224)+(N(Krankheitstage!CJ224)+N(Krankheitstage!CV224))*N($C224))))</f>
        <v/>
      </c>
      <c r="CD224" s="76">
        <f>IF($B224="",0,IF(Einstellungen!$C$10="Ja",MAX(IF(Einstellungen!$C$11="7 Tage",MAX(0,(MIN(DATE(2029,12,0),IF(Mitarbeiter!$D224="",DATE(2029,12,0),Mitarbeiter!$D224),TODAY()))-(MAX(DATE(2029,11,1),Mitarbeiter!$C224))+1),MAX(0,NETWORKDAYS(MAX(DATE(2029,11,1),Mitarbeiter!$C224),MIN(DATE(2029,12,0),IF(Mitarbeiter!$D224="",DATE(2029,12,0),Mitarbeiter!$D224),TODAY()),Einstellungen!$F$13:$F$67)))*N(Mitarbeiter!$E224)/IF(Einstellungen!$C$11="7 Tage",7,5),N('Ist-Stunden'!AZ224)),MAX(IF(Einstellungen!$C$11="7 Tage",MAX(0,(MIN(DATE(2029,12,0),IF(Mitarbeiter!$D224="",DATE(2029,12,0),Mitarbeiter!$D224),TODAY()))-(MAX(DATE(2029,11,1),Mitarbeiter!$C224))+1),MAX(0,NETWORKDAYS(MAX(DATE(2029,11,1),Mitarbeiter!$C224),MIN(DATE(2029,12,0),IF(Mitarbeiter!$D224="",DATE(2029,12,0),Mitarbeiter!$D224),TODAY()),Einstellungen!$F$13:$F$67)))*N(Mitarbeiter!$E224)/IF(Einstellungen!$C$11="7 Tage",7,5),N('Ist-Stunden'!AZ224)+(N(Krankheitstage!CK224)+N(Krankheitstage!CW224))*N($C224))))</f>
        <v/>
      </c>
      <c r="CE224" s="76">
        <f>IF($B224="",0,IF(Einstellungen!$C$10="Ja",MAX(IF(Einstellungen!$C$11="7 Tage",MAX(0,(MIN(DATE(2029,13,0),IF(Mitarbeiter!$D224="",DATE(2029,13,0),Mitarbeiter!$D224),TODAY()))-(MAX(DATE(2029,12,1),Mitarbeiter!$C224))+1),MAX(0,NETWORKDAYS(MAX(DATE(2029,12,1),Mitarbeiter!$C224),MIN(DATE(2029,13,0),IF(Mitarbeiter!$D224="",DATE(2029,13,0),Mitarbeiter!$D224),TODAY()),Einstellungen!$F$13:$F$67)))*N(Mitarbeiter!$E224)/IF(Einstellungen!$C$11="7 Tage",7,5),N('Ist-Stunden'!BA224)),MAX(IF(Einstellungen!$C$11="7 Tage",MAX(0,(MIN(DATE(2029,13,0),IF(Mitarbeiter!$D224="",DATE(2029,13,0),Mitarbeiter!$D224),TODAY()))-(MAX(DATE(2029,12,1),Mitarbeiter!$C224))+1),MAX(0,NETWORKDAYS(MAX(DATE(2029,12,1),Mitarbeiter!$C224),MIN(DATE(2029,13,0),IF(Mitarbeiter!$D224="",DATE(2029,13,0),Mitarbeiter!$D224),TODAY()),Einstellungen!$F$13:$F$67)))*N(Mitarbeiter!$E224)/IF(Einstellungen!$C$11="7 Tage",7,5),N('Ist-Stunden'!BA224)+(N(Krankheitstage!CL224)+N(Krankheitstage!CX224))*N($C224))))</f>
        <v/>
      </c>
      <c r="CF224" s="76">
        <f>IF($B224="",0,IF(Einstellungen!$C$10="Ja",MAX(IF(Einstellungen!$C$11="7 Tage",MAX(0,(MIN(DATE(2030,2,0),IF(Mitarbeiter!$D224="",DATE(2030,2,0),Mitarbeiter!$D224),TODAY()))-(MAX(DATE(2030,1,1),Mitarbeiter!$C224))+1),MAX(0,NETWORKDAYS(MAX(DATE(2030,1,1),Mitarbeiter!$C224),MIN(DATE(2030,2,0),IF(Mitarbeiter!$D224="",DATE(2030,2,0),Mitarbeiter!$D224),TODAY()),Einstellungen!$F$13:$F$67)))*N(Mitarbeiter!$E224)/IF(Einstellungen!$C$11="7 Tage",7,5),N('Ist-Stunden'!BB224)),MAX(IF(Einstellungen!$C$11="7 Tage",MAX(0,(MIN(DATE(2030,2,0),IF(Mitarbeiter!$D224="",DATE(2030,2,0),Mitarbeiter!$D224),TODAY()))-(MAX(DATE(2030,1,1),Mitarbeiter!$C224))+1),MAX(0,NETWORKDAYS(MAX(DATE(2030,1,1),Mitarbeiter!$C224),MIN(DATE(2030,2,0),IF(Mitarbeiter!$D224="",DATE(2030,2,0),Mitarbeiter!$D224),TODAY()),Einstellungen!$F$13:$F$67)))*N(Mitarbeiter!$E224)/IF(Einstellungen!$C$11="7 Tage",7,5),N('Ist-Stunden'!BB224)+(N(Krankheitstage!CY224)+N(Krankheitstage!DK224))*N($C224))))</f>
        <v/>
      </c>
      <c r="CG224" s="76">
        <f>IF($B224="",0,IF(Einstellungen!$C$10="Ja",MAX(IF(Einstellungen!$C$11="7 Tage",MAX(0,(MIN(DATE(2030,3,0),IF(Mitarbeiter!$D224="",DATE(2030,3,0),Mitarbeiter!$D224),TODAY()))-(MAX(DATE(2030,2,1),Mitarbeiter!$C224))+1),MAX(0,NETWORKDAYS(MAX(DATE(2030,2,1),Mitarbeiter!$C224),MIN(DATE(2030,3,0),IF(Mitarbeiter!$D224="",DATE(2030,3,0),Mitarbeiter!$D224),TODAY()),Einstellungen!$F$13:$F$67)))*N(Mitarbeiter!$E224)/IF(Einstellungen!$C$11="7 Tage",7,5),N('Ist-Stunden'!BC224)),MAX(IF(Einstellungen!$C$11="7 Tage",MAX(0,(MIN(DATE(2030,3,0),IF(Mitarbeiter!$D224="",DATE(2030,3,0),Mitarbeiter!$D224),TODAY()))-(MAX(DATE(2030,2,1),Mitarbeiter!$C224))+1),MAX(0,NETWORKDAYS(MAX(DATE(2030,2,1),Mitarbeiter!$C224),MIN(DATE(2030,3,0),IF(Mitarbeiter!$D224="",DATE(2030,3,0),Mitarbeiter!$D224),TODAY()),Einstellungen!$F$13:$F$67)))*N(Mitarbeiter!$E224)/IF(Einstellungen!$C$11="7 Tage",7,5),N('Ist-Stunden'!BC224)+(N(Krankheitstage!CZ224)+N(Krankheitstage!DL224))*N($C224))))</f>
        <v/>
      </c>
      <c r="CH224" s="76">
        <f>IF($B224="",0,IF(Einstellungen!$C$10="Ja",MAX(IF(Einstellungen!$C$11="7 Tage",MAX(0,(MIN(DATE(2030,4,0),IF(Mitarbeiter!$D224="",DATE(2030,4,0),Mitarbeiter!$D224),TODAY()))-(MAX(DATE(2030,3,1),Mitarbeiter!$C224))+1),MAX(0,NETWORKDAYS(MAX(DATE(2030,3,1),Mitarbeiter!$C224),MIN(DATE(2030,4,0),IF(Mitarbeiter!$D224="",DATE(2030,4,0),Mitarbeiter!$D224),TODAY()),Einstellungen!$F$13:$F$67)))*N(Mitarbeiter!$E224)/IF(Einstellungen!$C$11="7 Tage",7,5),N('Ist-Stunden'!BD224)),MAX(IF(Einstellungen!$C$11="7 Tage",MAX(0,(MIN(DATE(2030,4,0),IF(Mitarbeiter!$D224="",DATE(2030,4,0),Mitarbeiter!$D224),TODAY()))-(MAX(DATE(2030,3,1),Mitarbeiter!$C224))+1),MAX(0,NETWORKDAYS(MAX(DATE(2030,3,1),Mitarbeiter!$C224),MIN(DATE(2030,4,0),IF(Mitarbeiter!$D224="",DATE(2030,4,0),Mitarbeiter!$D224),TODAY()),Einstellungen!$F$13:$F$67)))*N(Mitarbeiter!$E224)/IF(Einstellungen!$C$11="7 Tage",7,5),N('Ist-Stunden'!BD224)+(N(Krankheitstage!DA224)+N(Krankheitstage!DM224))*N($C224))))</f>
        <v/>
      </c>
      <c r="CI224" s="76">
        <f>IF($B224="",0,IF(Einstellungen!$C$10="Ja",MAX(IF(Einstellungen!$C$11="7 Tage",MAX(0,(MIN(DATE(2030,5,0),IF(Mitarbeiter!$D224="",DATE(2030,5,0),Mitarbeiter!$D224),TODAY()))-(MAX(DATE(2030,4,1),Mitarbeiter!$C224))+1),MAX(0,NETWORKDAYS(MAX(DATE(2030,4,1),Mitarbeiter!$C224),MIN(DATE(2030,5,0),IF(Mitarbeiter!$D224="",DATE(2030,5,0),Mitarbeiter!$D224),TODAY()),Einstellungen!$F$13:$F$67)))*N(Mitarbeiter!$E224)/IF(Einstellungen!$C$11="7 Tage",7,5),N('Ist-Stunden'!BE224)),MAX(IF(Einstellungen!$C$11="7 Tage",MAX(0,(MIN(DATE(2030,5,0),IF(Mitarbeiter!$D224="",DATE(2030,5,0),Mitarbeiter!$D224),TODAY()))-(MAX(DATE(2030,4,1),Mitarbeiter!$C224))+1),MAX(0,NETWORKDAYS(MAX(DATE(2030,4,1),Mitarbeiter!$C224),MIN(DATE(2030,5,0),IF(Mitarbeiter!$D224="",DATE(2030,5,0),Mitarbeiter!$D224),TODAY()),Einstellungen!$F$13:$F$67)))*N(Mitarbeiter!$E224)/IF(Einstellungen!$C$11="7 Tage",7,5),N('Ist-Stunden'!BE224)+(N(Krankheitstage!DB224)+N(Krankheitstage!DN224))*N($C224))))</f>
        <v/>
      </c>
      <c r="CJ224" s="76">
        <f>IF($B224="",0,IF(Einstellungen!$C$10="Ja",MAX(IF(Einstellungen!$C$11="7 Tage",MAX(0,(MIN(DATE(2030,6,0),IF(Mitarbeiter!$D224="",DATE(2030,6,0),Mitarbeiter!$D224),TODAY()))-(MAX(DATE(2030,5,1),Mitarbeiter!$C224))+1),MAX(0,NETWORKDAYS(MAX(DATE(2030,5,1),Mitarbeiter!$C224),MIN(DATE(2030,6,0),IF(Mitarbeiter!$D224="",DATE(2030,6,0),Mitarbeiter!$D224),TODAY()),Einstellungen!$F$13:$F$67)))*N(Mitarbeiter!$E224)/IF(Einstellungen!$C$11="7 Tage",7,5),N('Ist-Stunden'!BF224)),MAX(IF(Einstellungen!$C$11="7 Tage",MAX(0,(MIN(DATE(2030,6,0),IF(Mitarbeiter!$D224="",DATE(2030,6,0),Mitarbeiter!$D224),TODAY()))-(MAX(DATE(2030,5,1),Mitarbeiter!$C224))+1),MAX(0,NETWORKDAYS(MAX(DATE(2030,5,1),Mitarbeiter!$C224),MIN(DATE(2030,6,0),IF(Mitarbeiter!$D224="",DATE(2030,6,0),Mitarbeiter!$D224),TODAY()),Einstellungen!$F$13:$F$67)))*N(Mitarbeiter!$E224)/IF(Einstellungen!$C$11="7 Tage",7,5),N('Ist-Stunden'!BF224)+(N(Krankheitstage!DC224)+N(Krankheitstage!DO224))*N($C224))))</f>
        <v/>
      </c>
      <c r="CK224" s="76">
        <f>IF($B224="",0,IF(Einstellungen!$C$10="Ja",MAX(IF(Einstellungen!$C$11="7 Tage",MAX(0,(MIN(DATE(2030,7,0),IF(Mitarbeiter!$D224="",DATE(2030,7,0),Mitarbeiter!$D224),TODAY()))-(MAX(DATE(2030,6,1),Mitarbeiter!$C224))+1),MAX(0,NETWORKDAYS(MAX(DATE(2030,6,1),Mitarbeiter!$C224),MIN(DATE(2030,7,0),IF(Mitarbeiter!$D224="",DATE(2030,7,0),Mitarbeiter!$D224),TODAY()),Einstellungen!$F$13:$F$67)))*N(Mitarbeiter!$E224)/IF(Einstellungen!$C$11="7 Tage",7,5),N('Ist-Stunden'!BG224)),MAX(IF(Einstellungen!$C$11="7 Tage",MAX(0,(MIN(DATE(2030,7,0),IF(Mitarbeiter!$D224="",DATE(2030,7,0),Mitarbeiter!$D224),TODAY()))-(MAX(DATE(2030,6,1),Mitarbeiter!$C224))+1),MAX(0,NETWORKDAYS(MAX(DATE(2030,6,1),Mitarbeiter!$C224),MIN(DATE(2030,7,0),IF(Mitarbeiter!$D224="",DATE(2030,7,0),Mitarbeiter!$D224),TODAY()),Einstellungen!$F$13:$F$67)))*N(Mitarbeiter!$E224)/IF(Einstellungen!$C$11="7 Tage",7,5),N('Ist-Stunden'!BG224)+(N(Krankheitstage!DD224)+N(Krankheitstage!DP224))*N($C224))))</f>
        <v/>
      </c>
      <c r="CL224" s="76">
        <f>IF($B224="",0,IF(Einstellungen!$C$10="Ja",MAX(IF(Einstellungen!$C$11="7 Tage",MAX(0,(MIN(DATE(2030,8,0),IF(Mitarbeiter!$D224="",DATE(2030,8,0),Mitarbeiter!$D224),TODAY()))-(MAX(DATE(2030,7,1),Mitarbeiter!$C224))+1),MAX(0,NETWORKDAYS(MAX(DATE(2030,7,1),Mitarbeiter!$C224),MIN(DATE(2030,8,0),IF(Mitarbeiter!$D224="",DATE(2030,8,0),Mitarbeiter!$D224),TODAY()),Einstellungen!$F$13:$F$67)))*N(Mitarbeiter!$E224)/IF(Einstellungen!$C$11="7 Tage",7,5),N('Ist-Stunden'!BH224)),MAX(IF(Einstellungen!$C$11="7 Tage",MAX(0,(MIN(DATE(2030,8,0),IF(Mitarbeiter!$D224="",DATE(2030,8,0),Mitarbeiter!$D224),TODAY()))-(MAX(DATE(2030,7,1),Mitarbeiter!$C224))+1),MAX(0,NETWORKDAYS(MAX(DATE(2030,7,1),Mitarbeiter!$C224),MIN(DATE(2030,8,0),IF(Mitarbeiter!$D224="",DATE(2030,8,0),Mitarbeiter!$D224),TODAY()),Einstellungen!$F$13:$F$67)))*N(Mitarbeiter!$E224)/IF(Einstellungen!$C$11="7 Tage",7,5),N('Ist-Stunden'!BH224)+(N(Krankheitstage!DE224)+N(Krankheitstage!DQ224))*N($C224))))</f>
        <v/>
      </c>
      <c r="CM224" s="76">
        <f>IF($B224="",0,IF(Einstellungen!$C$10="Ja",MAX(IF(Einstellungen!$C$11="7 Tage",MAX(0,(MIN(DATE(2030,9,0),IF(Mitarbeiter!$D224="",DATE(2030,9,0),Mitarbeiter!$D224),TODAY()))-(MAX(DATE(2030,8,1),Mitarbeiter!$C224))+1),MAX(0,NETWORKDAYS(MAX(DATE(2030,8,1),Mitarbeiter!$C224),MIN(DATE(2030,9,0),IF(Mitarbeiter!$D224="",DATE(2030,9,0),Mitarbeiter!$D224),TODAY()),Einstellungen!$F$13:$F$67)))*N(Mitarbeiter!$E224)/IF(Einstellungen!$C$11="7 Tage",7,5),N('Ist-Stunden'!BI224)),MAX(IF(Einstellungen!$C$11="7 Tage",MAX(0,(MIN(DATE(2030,9,0),IF(Mitarbeiter!$D224="",DATE(2030,9,0),Mitarbeiter!$D224),TODAY()))-(MAX(DATE(2030,8,1),Mitarbeiter!$C224))+1),MAX(0,NETWORKDAYS(MAX(DATE(2030,8,1),Mitarbeiter!$C224),MIN(DATE(2030,9,0),IF(Mitarbeiter!$D224="",DATE(2030,9,0),Mitarbeiter!$D224),TODAY()),Einstellungen!$F$13:$F$67)))*N(Mitarbeiter!$E224)/IF(Einstellungen!$C$11="7 Tage",7,5),N('Ist-Stunden'!BI224)+(N(Krankheitstage!DF224)+N(Krankheitstage!DR224))*N($C224))))</f>
        <v/>
      </c>
      <c r="CN224" s="76">
        <f>IF($B224="",0,IF(Einstellungen!$C$10="Ja",MAX(IF(Einstellungen!$C$11="7 Tage",MAX(0,(MIN(DATE(2030,10,0),IF(Mitarbeiter!$D224="",DATE(2030,10,0),Mitarbeiter!$D224),TODAY()))-(MAX(DATE(2030,9,1),Mitarbeiter!$C224))+1),MAX(0,NETWORKDAYS(MAX(DATE(2030,9,1),Mitarbeiter!$C224),MIN(DATE(2030,10,0),IF(Mitarbeiter!$D224="",DATE(2030,10,0),Mitarbeiter!$D224),TODAY()),Einstellungen!$F$13:$F$67)))*N(Mitarbeiter!$E224)/IF(Einstellungen!$C$11="7 Tage",7,5),N('Ist-Stunden'!BJ224)),MAX(IF(Einstellungen!$C$11="7 Tage",MAX(0,(MIN(DATE(2030,10,0),IF(Mitarbeiter!$D224="",DATE(2030,10,0),Mitarbeiter!$D224),TODAY()))-(MAX(DATE(2030,9,1),Mitarbeiter!$C224))+1),MAX(0,NETWORKDAYS(MAX(DATE(2030,9,1),Mitarbeiter!$C224),MIN(DATE(2030,10,0),IF(Mitarbeiter!$D224="",DATE(2030,10,0),Mitarbeiter!$D224),TODAY()),Einstellungen!$F$13:$F$67)))*N(Mitarbeiter!$E224)/IF(Einstellungen!$C$11="7 Tage",7,5),N('Ist-Stunden'!BJ224)+(N(Krankheitstage!DG224)+N(Krankheitstage!DS224))*N($C224))))</f>
        <v/>
      </c>
      <c r="CO224" s="76">
        <f>IF($B224="",0,IF(Einstellungen!$C$10="Ja",MAX(IF(Einstellungen!$C$11="7 Tage",MAX(0,(MIN(DATE(2030,11,0),IF(Mitarbeiter!$D224="",DATE(2030,11,0),Mitarbeiter!$D224),TODAY()))-(MAX(DATE(2030,10,1),Mitarbeiter!$C224))+1),MAX(0,NETWORKDAYS(MAX(DATE(2030,10,1),Mitarbeiter!$C224),MIN(DATE(2030,11,0),IF(Mitarbeiter!$D224="",DATE(2030,11,0),Mitarbeiter!$D224),TODAY()),Einstellungen!$F$13:$F$67)))*N(Mitarbeiter!$E224)/IF(Einstellungen!$C$11="7 Tage",7,5),N('Ist-Stunden'!BK224)),MAX(IF(Einstellungen!$C$11="7 Tage",MAX(0,(MIN(DATE(2030,11,0),IF(Mitarbeiter!$D224="",DATE(2030,11,0),Mitarbeiter!$D224),TODAY()))-(MAX(DATE(2030,10,1),Mitarbeiter!$C224))+1),MAX(0,NETWORKDAYS(MAX(DATE(2030,10,1),Mitarbeiter!$C224),MIN(DATE(2030,11,0),IF(Mitarbeiter!$D224="",DATE(2030,11,0),Mitarbeiter!$D224),TODAY()),Einstellungen!$F$13:$F$67)))*N(Mitarbeiter!$E224)/IF(Einstellungen!$C$11="7 Tage",7,5),N('Ist-Stunden'!BK224)+(N(Krankheitstage!DH224)+N(Krankheitstage!DT224))*N($C224))))</f>
        <v/>
      </c>
      <c r="CP224" s="76">
        <f>IF($B224="",0,IF(Einstellungen!$C$10="Ja",MAX(IF(Einstellungen!$C$11="7 Tage",MAX(0,(MIN(DATE(2030,12,0),IF(Mitarbeiter!$D224="",DATE(2030,12,0),Mitarbeiter!$D224),TODAY()))-(MAX(DATE(2030,11,1),Mitarbeiter!$C224))+1),MAX(0,NETWORKDAYS(MAX(DATE(2030,11,1),Mitarbeiter!$C224),MIN(DATE(2030,12,0),IF(Mitarbeiter!$D224="",DATE(2030,12,0),Mitarbeiter!$D224),TODAY()),Einstellungen!$F$13:$F$67)))*N(Mitarbeiter!$E224)/IF(Einstellungen!$C$11="7 Tage",7,5),N('Ist-Stunden'!BL224)),MAX(IF(Einstellungen!$C$11="7 Tage",MAX(0,(MIN(DATE(2030,12,0),IF(Mitarbeiter!$D224="",DATE(2030,12,0),Mitarbeiter!$D224),TODAY()))-(MAX(DATE(2030,11,1),Mitarbeiter!$C224))+1),MAX(0,NETWORKDAYS(MAX(DATE(2030,11,1),Mitarbeiter!$C224),MIN(DATE(2030,12,0),IF(Mitarbeiter!$D224="",DATE(2030,12,0),Mitarbeiter!$D224),TODAY()),Einstellungen!$F$13:$F$67)))*N(Mitarbeiter!$E224)/IF(Einstellungen!$C$11="7 Tage",7,5),N('Ist-Stunden'!BL224)+(N(Krankheitstage!DI224)+N(Krankheitstage!DU224))*N($C224))))</f>
        <v/>
      </c>
      <c r="CQ224" s="76">
        <f>IF($B224="",0,IF(Einstellungen!$C$10="Ja",MAX(IF(Einstellungen!$C$11="7 Tage",MAX(0,(MIN(DATE(2030,13,0),IF(Mitarbeiter!$D224="",DATE(2030,13,0),Mitarbeiter!$D224),TODAY()))-(MAX(DATE(2030,12,1),Mitarbeiter!$C224))+1),MAX(0,NETWORKDAYS(MAX(DATE(2030,12,1),Mitarbeiter!$C224),MIN(DATE(2030,13,0),IF(Mitarbeiter!$D224="",DATE(2030,13,0),Mitarbeiter!$D224),TODAY()),Einstellungen!$F$13:$F$67)))*N(Mitarbeiter!$E224)/IF(Einstellungen!$C$11="7 Tage",7,5),N('Ist-Stunden'!BM224)),MAX(IF(Einstellungen!$C$11="7 Tage",MAX(0,(MIN(DATE(2030,13,0),IF(Mitarbeiter!$D224="",DATE(2030,13,0),Mitarbeiter!$D224),TODAY()))-(MAX(DATE(2030,12,1),Mitarbeiter!$C224))+1),MAX(0,NETWORKDAYS(MAX(DATE(2030,12,1),Mitarbeiter!$C224),MIN(DATE(2030,13,0),IF(Mitarbeiter!$D224="",DATE(2030,13,0),Mitarbeiter!$D224),TODAY()),Einstellungen!$F$13:$F$67)))*N(Mitarbeiter!$E224)/IF(Einstellungen!$C$11="7 Tage",7,5),N('Ist-Stunden'!BM224)+(N(Krankheitstage!DJ224)+N(Krankheitstage!DV224))*N($C224))))</f>
        <v/>
      </c>
    </row>
    <row r="225">
      <c r="A225" s="73">
        <f>IF(Mitarbeiter!B225="","",Mitarbeiter!A225)</f>
        <v/>
      </c>
      <c r="B225" s="6">
        <f>IF(Mitarbeiter!B225="","",Mitarbeiter!B225)</f>
        <v/>
      </c>
      <c r="C225" s="74">
        <f>IF(Mitarbeiter!B225="","",Mitarbeiter!F225)</f>
        <v/>
      </c>
      <c r="D225" s="75">
        <f>N(INDEX(Krankheitstage!$G225:$DV225,1,(Einstellungen!$C$3-2026)*24+1))</f>
        <v/>
      </c>
      <c r="E225" s="75">
        <f>N(INDEX(Krankheitstage!$G225:$DV225,1,(Einstellungen!$C$3-2026)*24+2))</f>
        <v/>
      </c>
      <c r="F225" s="75">
        <f>N(INDEX(Krankheitstage!$G225:$DV225,1,(Einstellungen!$C$3-2026)*24+3))</f>
        <v/>
      </c>
      <c r="G225" s="75">
        <f>N(INDEX(Krankheitstage!$G225:$DV225,1,(Einstellungen!$C$3-2026)*24+4))</f>
        <v/>
      </c>
      <c r="H225" s="75">
        <f>N(INDEX(Krankheitstage!$G225:$DV225,1,(Einstellungen!$C$3-2026)*24+5))</f>
        <v/>
      </c>
      <c r="I225" s="75">
        <f>N(INDEX(Krankheitstage!$G225:$DV225,1,(Einstellungen!$C$3-2026)*24+6))</f>
        <v/>
      </c>
      <c r="J225" s="75">
        <f>N(INDEX(Krankheitstage!$G225:$DV225,1,(Einstellungen!$C$3-2026)*24+7))</f>
        <v/>
      </c>
      <c r="K225" s="75">
        <f>N(INDEX(Krankheitstage!$G225:$DV225,1,(Einstellungen!$C$3-2026)*24+8))</f>
        <v/>
      </c>
      <c r="L225" s="75">
        <f>N(INDEX(Krankheitstage!$G225:$DV225,1,(Einstellungen!$C$3-2026)*24+9))</f>
        <v/>
      </c>
      <c r="M225" s="75">
        <f>N(INDEX(Krankheitstage!$G225:$DV225,1,(Einstellungen!$C$3-2026)*24+10))</f>
        <v/>
      </c>
      <c r="N225" s="75">
        <f>N(INDEX(Krankheitstage!$G225:$DV225,1,(Einstellungen!$C$3-2026)*24+11))</f>
        <v/>
      </c>
      <c r="O225" s="75">
        <f>N(INDEX(Krankheitstage!$G225:$DV225,1,(Einstellungen!$C$3-2026)*24+12))</f>
        <v/>
      </c>
      <c r="P225" s="75">
        <f>IF($B225="","",SUM(D225:O225))</f>
        <v/>
      </c>
      <c r="Q225" s="75">
        <f>N(INDEX(Krankheitstage!$G225:$DV225,1,(Einstellungen!$C$3-2026)*24+13))</f>
        <v/>
      </c>
      <c r="R225" s="75">
        <f>N(INDEX(Krankheitstage!$G225:$DV225,1,(Einstellungen!$C$3-2026)*24+14))</f>
        <v/>
      </c>
      <c r="S225" s="75">
        <f>N(INDEX(Krankheitstage!$G225:$DV225,1,(Einstellungen!$C$3-2026)*24+15))</f>
        <v/>
      </c>
      <c r="T225" s="75">
        <f>N(INDEX(Krankheitstage!$G225:$DV225,1,(Einstellungen!$C$3-2026)*24+16))</f>
        <v/>
      </c>
      <c r="U225" s="75">
        <f>N(INDEX(Krankheitstage!$G225:$DV225,1,(Einstellungen!$C$3-2026)*24+17))</f>
        <v/>
      </c>
      <c r="V225" s="75">
        <f>N(INDEX(Krankheitstage!$G225:$DV225,1,(Einstellungen!$C$3-2026)*24+18))</f>
        <v/>
      </c>
      <c r="W225" s="75">
        <f>N(INDEX(Krankheitstage!$G225:$DV225,1,(Einstellungen!$C$3-2026)*24+19))</f>
        <v/>
      </c>
      <c r="X225" s="75">
        <f>N(INDEX(Krankheitstage!$G225:$DV225,1,(Einstellungen!$C$3-2026)*24+20))</f>
        <v/>
      </c>
      <c r="Y225" s="75">
        <f>N(INDEX(Krankheitstage!$G225:$DV225,1,(Einstellungen!$C$3-2026)*24+21))</f>
        <v/>
      </c>
      <c r="Z225" s="75">
        <f>N(INDEX(Krankheitstage!$G225:$DV225,1,(Einstellungen!$C$3-2026)*24+22))</f>
        <v/>
      </c>
      <c r="AA225" s="75">
        <f>N(INDEX(Krankheitstage!$G225:$DV225,1,(Einstellungen!$C$3-2026)*24+23))</f>
        <v/>
      </c>
      <c r="AB225" s="75">
        <f>N(INDEX(Krankheitstage!$G225:$DV225,1,(Einstellungen!$C$3-2026)*24+24))</f>
        <v/>
      </c>
      <c r="AC225" s="75">
        <f>IF($B225="","",SUM(Q225:AB225))</f>
        <v/>
      </c>
      <c r="AD225" s="75">
        <f>IF($B225="","",SUM(P225,AC225))</f>
        <v/>
      </c>
      <c r="AE225" s="76">
        <f>IF($B225="","",AD225*N(C225))</f>
        <v/>
      </c>
      <c r="AF225" s="75">
        <f>IF($B225="","",Krankheitstage!E225)</f>
        <v/>
      </c>
      <c r="AG225" s="76">
        <f>IF($B225="","",AF225*N(C225))</f>
        <v/>
      </c>
      <c r="AH225" s="76">
        <f>IF($B225="","",INDEX($AJ225:$CQ225,1,(Einstellungen!$C$3-2026)*12+1)+INDEX($AJ225:$CQ225,1,(Einstellungen!$C$3-2026)*12+2)+INDEX($AJ225:$CQ225,1,(Einstellungen!$C$3-2026)*12+3)+INDEX($AJ225:$CQ225,1,(Einstellungen!$C$3-2026)*12+4)+INDEX($AJ225:$CQ225,1,(Einstellungen!$C$3-2026)*12+5)+INDEX($AJ225:$CQ225,1,(Einstellungen!$C$3-2026)*12+6)+INDEX($AJ225:$CQ225,1,(Einstellungen!$C$3-2026)*12+7)+INDEX($AJ225:$CQ225,1,(Einstellungen!$C$3-2026)*12+8)+INDEX($AJ225:$CQ225,1,(Einstellungen!$C$3-2026)*12+9)+INDEX($AJ225:$CQ225,1,(Einstellungen!$C$3-2026)*12+10)+INDEX($AJ225:$CQ225,1,(Einstellungen!$C$3-2026)*12+11)+INDEX($AJ225:$CQ225,1,(Einstellungen!$C$3-2026)*12+12))</f>
        <v/>
      </c>
      <c r="AI225" s="76">
        <f>IF($B225="","",SUM($AJ225:$CQ225))</f>
        <v/>
      </c>
      <c r="AJ225" s="76">
        <f>IF($B225="",0,IF(Einstellungen!$C$10="Ja",MAX(IF(Einstellungen!$C$11="7 Tage",MAX(0,(MIN(DATE(2026,2,0),IF(Mitarbeiter!$D225="",DATE(2026,2,0),Mitarbeiter!$D225),TODAY()))-(MAX(DATE(2026,1,1),Mitarbeiter!$C225))+1),MAX(0,NETWORKDAYS(MAX(DATE(2026,1,1),Mitarbeiter!$C225),MIN(DATE(2026,2,0),IF(Mitarbeiter!$D225="",DATE(2026,2,0),Mitarbeiter!$D225),TODAY()),Einstellungen!$F$13:$F$67)))*N(Mitarbeiter!$E225)/IF(Einstellungen!$C$11="7 Tage",7,5),N('Ist-Stunden'!F225)),MAX(IF(Einstellungen!$C$11="7 Tage",MAX(0,(MIN(DATE(2026,2,0),IF(Mitarbeiter!$D225="",DATE(2026,2,0),Mitarbeiter!$D225),TODAY()))-(MAX(DATE(2026,1,1),Mitarbeiter!$C225))+1),MAX(0,NETWORKDAYS(MAX(DATE(2026,1,1),Mitarbeiter!$C225),MIN(DATE(2026,2,0),IF(Mitarbeiter!$D225="",DATE(2026,2,0),Mitarbeiter!$D225),TODAY()),Einstellungen!$F$13:$F$67)))*N(Mitarbeiter!$E225)/IF(Einstellungen!$C$11="7 Tage",7,5),N('Ist-Stunden'!F225)+(N(Krankheitstage!G225)+N(Krankheitstage!S225))*N($C225))))</f>
        <v/>
      </c>
      <c r="AK225" s="76">
        <f>IF($B225="",0,IF(Einstellungen!$C$10="Ja",MAX(IF(Einstellungen!$C$11="7 Tage",MAX(0,(MIN(DATE(2026,3,0),IF(Mitarbeiter!$D225="",DATE(2026,3,0),Mitarbeiter!$D225),TODAY()))-(MAX(DATE(2026,2,1),Mitarbeiter!$C225))+1),MAX(0,NETWORKDAYS(MAX(DATE(2026,2,1),Mitarbeiter!$C225),MIN(DATE(2026,3,0),IF(Mitarbeiter!$D225="",DATE(2026,3,0),Mitarbeiter!$D225),TODAY()),Einstellungen!$F$13:$F$67)))*N(Mitarbeiter!$E225)/IF(Einstellungen!$C$11="7 Tage",7,5),N('Ist-Stunden'!G225)),MAX(IF(Einstellungen!$C$11="7 Tage",MAX(0,(MIN(DATE(2026,3,0),IF(Mitarbeiter!$D225="",DATE(2026,3,0),Mitarbeiter!$D225),TODAY()))-(MAX(DATE(2026,2,1),Mitarbeiter!$C225))+1),MAX(0,NETWORKDAYS(MAX(DATE(2026,2,1),Mitarbeiter!$C225),MIN(DATE(2026,3,0),IF(Mitarbeiter!$D225="",DATE(2026,3,0),Mitarbeiter!$D225),TODAY()),Einstellungen!$F$13:$F$67)))*N(Mitarbeiter!$E225)/IF(Einstellungen!$C$11="7 Tage",7,5),N('Ist-Stunden'!G225)+(N(Krankheitstage!H225)+N(Krankheitstage!T225))*N($C225))))</f>
        <v/>
      </c>
      <c r="AL225" s="76">
        <f>IF($B225="",0,IF(Einstellungen!$C$10="Ja",MAX(IF(Einstellungen!$C$11="7 Tage",MAX(0,(MIN(DATE(2026,4,0),IF(Mitarbeiter!$D225="",DATE(2026,4,0),Mitarbeiter!$D225),TODAY()))-(MAX(DATE(2026,3,1),Mitarbeiter!$C225))+1),MAX(0,NETWORKDAYS(MAX(DATE(2026,3,1),Mitarbeiter!$C225),MIN(DATE(2026,4,0),IF(Mitarbeiter!$D225="",DATE(2026,4,0),Mitarbeiter!$D225),TODAY()),Einstellungen!$F$13:$F$67)))*N(Mitarbeiter!$E225)/IF(Einstellungen!$C$11="7 Tage",7,5),N('Ist-Stunden'!H225)),MAX(IF(Einstellungen!$C$11="7 Tage",MAX(0,(MIN(DATE(2026,4,0),IF(Mitarbeiter!$D225="",DATE(2026,4,0),Mitarbeiter!$D225),TODAY()))-(MAX(DATE(2026,3,1),Mitarbeiter!$C225))+1),MAX(0,NETWORKDAYS(MAX(DATE(2026,3,1),Mitarbeiter!$C225),MIN(DATE(2026,4,0),IF(Mitarbeiter!$D225="",DATE(2026,4,0),Mitarbeiter!$D225),TODAY()),Einstellungen!$F$13:$F$67)))*N(Mitarbeiter!$E225)/IF(Einstellungen!$C$11="7 Tage",7,5),N('Ist-Stunden'!H225)+(N(Krankheitstage!I225)+N(Krankheitstage!U225))*N($C225))))</f>
        <v/>
      </c>
      <c r="AM225" s="76">
        <f>IF($B225="",0,IF(Einstellungen!$C$10="Ja",MAX(IF(Einstellungen!$C$11="7 Tage",MAX(0,(MIN(DATE(2026,5,0),IF(Mitarbeiter!$D225="",DATE(2026,5,0),Mitarbeiter!$D225),TODAY()))-(MAX(DATE(2026,4,1),Mitarbeiter!$C225))+1),MAX(0,NETWORKDAYS(MAX(DATE(2026,4,1),Mitarbeiter!$C225),MIN(DATE(2026,5,0),IF(Mitarbeiter!$D225="",DATE(2026,5,0),Mitarbeiter!$D225),TODAY()),Einstellungen!$F$13:$F$67)))*N(Mitarbeiter!$E225)/IF(Einstellungen!$C$11="7 Tage",7,5),N('Ist-Stunden'!I225)),MAX(IF(Einstellungen!$C$11="7 Tage",MAX(0,(MIN(DATE(2026,5,0),IF(Mitarbeiter!$D225="",DATE(2026,5,0),Mitarbeiter!$D225),TODAY()))-(MAX(DATE(2026,4,1),Mitarbeiter!$C225))+1),MAX(0,NETWORKDAYS(MAX(DATE(2026,4,1),Mitarbeiter!$C225),MIN(DATE(2026,5,0),IF(Mitarbeiter!$D225="",DATE(2026,5,0),Mitarbeiter!$D225),TODAY()),Einstellungen!$F$13:$F$67)))*N(Mitarbeiter!$E225)/IF(Einstellungen!$C$11="7 Tage",7,5),N('Ist-Stunden'!I225)+(N(Krankheitstage!J225)+N(Krankheitstage!V225))*N($C225))))</f>
        <v/>
      </c>
      <c r="AN225" s="76">
        <f>IF($B225="",0,IF(Einstellungen!$C$10="Ja",MAX(IF(Einstellungen!$C$11="7 Tage",MAX(0,(MIN(DATE(2026,6,0),IF(Mitarbeiter!$D225="",DATE(2026,6,0),Mitarbeiter!$D225),TODAY()))-(MAX(DATE(2026,5,1),Mitarbeiter!$C225))+1),MAX(0,NETWORKDAYS(MAX(DATE(2026,5,1),Mitarbeiter!$C225),MIN(DATE(2026,6,0),IF(Mitarbeiter!$D225="",DATE(2026,6,0),Mitarbeiter!$D225),TODAY()),Einstellungen!$F$13:$F$67)))*N(Mitarbeiter!$E225)/IF(Einstellungen!$C$11="7 Tage",7,5),N('Ist-Stunden'!J225)),MAX(IF(Einstellungen!$C$11="7 Tage",MAX(0,(MIN(DATE(2026,6,0),IF(Mitarbeiter!$D225="",DATE(2026,6,0),Mitarbeiter!$D225),TODAY()))-(MAX(DATE(2026,5,1),Mitarbeiter!$C225))+1),MAX(0,NETWORKDAYS(MAX(DATE(2026,5,1),Mitarbeiter!$C225),MIN(DATE(2026,6,0),IF(Mitarbeiter!$D225="",DATE(2026,6,0),Mitarbeiter!$D225),TODAY()),Einstellungen!$F$13:$F$67)))*N(Mitarbeiter!$E225)/IF(Einstellungen!$C$11="7 Tage",7,5),N('Ist-Stunden'!J225)+(N(Krankheitstage!K225)+N(Krankheitstage!W225))*N($C225))))</f>
        <v/>
      </c>
      <c r="AO225" s="76">
        <f>IF($B225="",0,IF(Einstellungen!$C$10="Ja",MAX(IF(Einstellungen!$C$11="7 Tage",MAX(0,(MIN(DATE(2026,7,0),IF(Mitarbeiter!$D225="",DATE(2026,7,0),Mitarbeiter!$D225),TODAY()))-(MAX(DATE(2026,6,1),Mitarbeiter!$C225))+1),MAX(0,NETWORKDAYS(MAX(DATE(2026,6,1),Mitarbeiter!$C225),MIN(DATE(2026,7,0),IF(Mitarbeiter!$D225="",DATE(2026,7,0),Mitarbeiter!$D225),TODAY()),Einstellungen!$F$13:$F$67)))*N(Mitarbeiter!$E225)/IF(Einstellungen!$C$11="7 Tage",7,5),N('Ist-Stunden'!K225)),MAX(IF(Einstellungen!$C$11="7 Tage",MAX(0,(MIN(DATE(2026,7,0),IF(Mitarbeiter!$D225="",DATE(2026,7,0),Mitarbeiter!$D225),TODAY()))-(MAX(DATE(2026,6,1),Mitarbeiter!$C225))+1),MAX(0,NETWORKDAYS(MAX(DATE(2026,6,1),Mitarbeiter!$C225),MIN(DATE(2026,7,0),IF(Mitarbeiter!$D225="",DATE(2026,7,0),Mitarbeiter!$D225),TODAY()),Einstellungen!$F$13:$F$67)))*N(Mitarbeiter!$E225)/IF(Einstellungen!$C$11="7 Tage",7,5),N('Ist-Stunden'!K225)+(N(Krankheitstage!L225)+N(Krankheitstage!X225))*N($C225))))</f>
        <v/>
      </c>
      <c r="AP225" s="76">
        <f>IF($B225="",0,IF(Einstellungen!$C$10="Ja",MAX(IF(Einstellungen!$C$11="7 Tage",MAX(0,(MIN(DATE(2026,8,0),IF(Mitarbeiter!$D225="",DATE(2026,8,0),Mitarbeiter!$D225),TODAY()))-(MAX(DATE(2026,7,1),Mitarbeiter!$C225))+1),MAX(0,NETWORKDAYS(MAX(DATE(2026,7,1),Mitarbeiter!$C225),MIN(DATE(2026,8,0),IF(Mitarbeiter!$D225="",DATE(2026,8,0),Mitarbeiter!$D225),TODAY()),Einstellungen!$F$13:$F$67)))*N(Mitarbeiter!$E225)/IF(Einstellungen!$C$11="7 Tage",7,5),N('Ist-Stunden'!L225)),MAX(IF(Einstellungen!$C$11="7 Tage",MAX(0,(MIN(DATE(2026,8,0),IF(Mitarbeiter!$D225="",DATE(2026,8,0),Mitarbeiter!$D225),TODAY()))-(MAX(DATE(2026,7,1),Mitarbeiter!$C225))+1),MAX(0,NETWORKDAYS(MAX(DATE(2026,7,1),Mitarbeiter!$C225),MIN(DATE(2026,8,0),IF(Mitarbeiter!$D225="",DATE(2026,8,0),Mitarbeiter!$D225),TODAY()),Einstellungen!$F$13:$F$67)))*N(Mitarbeiter!$E225)/IF(Einstellungen!$C$11="7 Tage",7,5),N('Ist-Stunden'!L225)+(N(Krankheitstage!M225)+N(Krankheitstage!Y225))*N($C225))))</f>
        <v/>
      </c>
      <c r="AQ225" s="76">
        <f>IF($B225="",0,IF(Einstellungen!$C$10="Ja",MAX(IF(Einstellungen!$C$11="7 Tage",MAX(0,(MIN(DATE(2026,9,0),IF(Mitarbeiter!$D225="",DATE(2026,9,0),Mitarbeiter!$D225),TODAY()))-(MAX(DATE(2026,8,1),Mitarbeiter!$C225))+1),MAX(0,NETWORKDAYS(MAX(DATE(2026,8,1),Mitarbeiter!$C225),MIN(DATE(2026,9,0),IF(Mitarbeiter!$D225="",DATE(2026,9,0),Mitarbeiter!$D225),TODAY()),Einstellungen!$F$13:$F$67)))*N(Mitarbeiter!$E225)/IF(Einstellungen!$C$11="7 Tage",7,5),N('Ist-Stunden'!M225)),MAX(IF(Einstellungen!$C$11="7 Tage",MAX(0,(MIN(DATE(2026,9,0),IF(Mitarbeiter!$D225="",DATE(2026,9,0),Mitarbeiter!$D225),TODAY()))-(MAX(DATE(2026,8,1),Mitarbeiter!$C225))+1),MAX(0,NETWORKDAYS(MAX(DATE(2026,8,1),Mitarbeiter!$C225),MIN(DATE(2026,9,0),IF(Mitarbeiter!$D225="",DATE(2026,9,0),Mitarbeiter!$D225),TODAY()),Einstellungen!$F$13:$F$67)))*N(Mitarbeiter!$E225)/IF(Einstellungen!$C$11="7 Tage",7,5),N('Ist-Stunden'!M225)+(N(Krankheitstage!N225)+N(Krankheitstage!Z225))*N($C225))))</f>
        <v/>
      </c>
      <c r="AR225" s="76">
        <f>IF($B225="",0,IF(Einstellungen!$C$10="Ja",MAX(IF(Einstellungen!$C$11="7 Tage",MAX(0,(MIN(DATE(2026,10,0),IF(Mitarbeiter!$D225="",DATE(2026,10,0),Mitarbeiter!$D225),TODAY()))-(MAX(DATE(2026,9,1),Mitarbeiter!$C225))+1),MAX(0,NETWORKDAYS(MAX(DATE(2026,9,1),Mitarbeiter!$C225),MIN(DATE(2026,10,0),IF(Mitarbeiter!$D225="",DATE(2026,10,0),Mitarbeiter!$D225),TODAY()),Einstellungen!$F$13:$F$67)))*N(Mitarbeiter!$E225)/IF(Einstellungen!$C$11="7 Tage",7,5),N('Ist-Stunden'!N225)),MAX(IF(Einstellungen!$C$11="7 Tage",MAX(0,(MIN(DATE(2026,10,0),IF(Mitarbeiter!$D225="",DATE(2026,10,0),Mitarbeiter!$D225),TODAY()))-(MAX(DATE(2026,9,1),Mitarbeiter!$C225))+1),MAX(0,NETWORKDAYS(MAX(DATE(2026,9,1),Mitarbeiter!$C225),MIN(DATE(2026,10,0),IF(Mitarbeiter!$D225="",DATE(2026,10,0),Mitarbeiter!$D225),TODAY()),Einstellungen!$F$13:$F$67)))*N(Mitarbeiter!$E225)/IF(Einstellungen!$C$11="7 Tage",7,5),N('Ist-Stunden'!N225)+(N(Krankheitstage!O225)+N(Krankheitstage!AA225))*N($C225))))</f>
        <v/>
      </c>
      <c r="AS225" s="76">
        <f>IF($B225="",0,IF(Einstellungen!$C$10="Ja",MAX(IF(Einstellungen!$C$11="7 Tage",MAX(0,(MIN(DATE(2026,11,0),IF(Mitarbeiter!$D225="",DATE(2026,11,0),Mitarbeiter!$D225),TODAY()))-(MAX(DATE(2026,10,1),Mitarbeiter!$C225))+1),MAX(0,NETWORKDAYS(MAX(DATE(2026,10,1),Mitarbeiter!$C225),MIN(DATE(2026,11,0),IF(Mitarbeiter!$D225="",DATE(2026,11,0),Mitarbeiter!$D225),TODAY()),Einstellungen!$F$13:$F$67)))*N(Mitarbeiter!$E225)/IF(Einstellungen!$C$11="7 Tage",7,5),N('Ist-Stunden'!O225)),MAX(IF(Einstellungen!$C$11="7 Tage",MAX(0,(MIN(DATE(2026,11,0),IF(Mitarbeiter!$D225="",DATE(2026,11,0),Mitarbeiter!$D225),TODAY()))-(MAX(DATE(2026,10,1),Mitarbeiter!$C225))+1),MAX(0,NETWORKDAYS(MAX(DATE(2026,10,1),Mitarbeiter!$C225),MIN(DATE(2026,11,0),IF(Mitarbeiter!$D225="",DATE(2026,11,0),Mitarbeiter!$D225),TODAY()),Einstellungen!$F$13:$F$67)))*N(Mitarbeiter!$E225)/IF(Einstellungen!$C$11="7 Tage",7,5),N('Ist-Stunden'!O225)+(N(Krankheitstage!P225)+N(Krankheitstage!AB225))*N($C225))))</f>
        <v/>
      </c>
      <c r="AT225" s="76">
        <f>IF($B225="",0,IF(Einstellungen!$C$10="Ja",MAX(IF(Einstellungen!$C$11="7 Tage",MAX(0,(MIN(DATE(2026,12,0),IF(Mitarbeiter!$D225="",DATE(2026,12,0),Mitarbeiter!$D225),TODAY()))-(MAX(DATE(2026,11,1),Mitarbeiter!$C225))+1),MAX(0,NETWORKDAYS(MAX(DATE(2026,11,1),Mitarbeiter!$C225),MIN(DATE(2026,12,0),IF(Mitarbeiter!$D225="",DATE(2026,12,0),Mitarbeiter!$D225),TODAY()),Einstellungen!$F$13:$F$67)))*N(Mitarbeiter!$E225)/IF(Einstellungen!$C$11="7 Tage",7,5),N('Ist-Stunden'!P225)),MAX(IF(Einstellungen!$C$11="7 Tage",MAX(0,(MIN(DATE(2026,12,0),IF(Mitarbeiter!$D225="",DATE(2026,12,0),Mitarbeiter!$D225),TODAY()))-(MAX(DATE(2026,11,1),Mitarbeiter!$C225))+1),MAX(0,NETWORKDAYS(MAX(DATE(2026,11,1),Mitarbeiter!$C225),MIN(DATE(2026,12,0),IF(Mitarbeiter!$D225="",DATE(2026,12,0),Mitarbeiter!$D225),TODAY()),Einstellungen!$F$13:$F$67)))*N(Mitarbeiter!$E225)/IF(Einstellungen!$C$11="7 Tage",7,5),N('Ist-Stunden'!P225)+(N(Krankheitstage!Q225)+N(Krankheitstage!AC225))*N($C225))))</f>
        <v/>
      </c>
      <c r="AU225" s="76">
        <f>IF($B225="",0,IF(Einstellungen!$C$10="Ja",MAX(IF(Einstellungen!$C$11="7 Tage",MAX(0,(MIN(DATE(2026,13,0),IF(Mitarbeiter!$D225="",DATE(2026,13,0),Mitarbeiter!$D225),TODAY()))-(MAX(DATE(2026,12,1),Mitarbeiter!$C225))+1),MAX(0,NETWORKDAYS(MAX(DATE(2026,12,1),Mitarbeiter!$C225),MIN(DATE(2026,13,0),IF(Mitarbeiter!$D225="",DATE(2026,13,0),Mitarbeiter!$D225),TODAY()),Einstellungen!$F$13:$F$67)))*N(Mitarbeiter!$E225)/IF(Einstellungen!$C$11="7 Tage",7,5),N('Ist-Stunden'!Q225)),MAX(IF(Einstellungen!$C$11="7 Tage",MAX(0,(MIN(DATE(2026,13,0),IF(Mitarbeiter!$D225="",DATE(2026,13,0),Mitarbeiter!$D225),TODAY()))-(MAX(DATE(2026,12,1),Mitarbeiter!$C225))+1),MAX(0,NETWORKDAYS(MAX(DATE(2026,12,1),Mitarbeiter!$C225),MIN(DATE(2026,13,0),IF(Mitarbeiter!$D225="",DATE(2026,13,0),Mitarbeiter!$D225),TODAY()),Einstellungen!$F$13:$F$67)))*N(Mitarbeiter!$E225)/IF(Einstellungen!$C$11="7 Tage",7,5),N('Ist-Stunden'!Q225)+(N(Krankheitstage!R225)+N(Krankheitstage!AD225))*N($C225))))</f>
        <v/>
      </c>
      <c r="AV225" s="76">
        <f>IF($B225="",0,IF(Einstellungen!$C$10="Ja",MAX(IF(Einstellungen!$C$11="7 Tage",MAX(0,(MIN(DATE(2027,2,0),IF(Mitarbeiter!$D225="",DATE(2027,2,0),Mitarbeiter!$D225),TODAY()))-(MAX(DATE(2027,1,1),Mitarbeiter!$C225))+1),MAX(0,NETWORKDAYS(MAX(DATE(2027,1,1),Mitarbeiter!$C225),MIN(DATE(2027,2,0),IF(Mitarbeiter!$D225="",DATE(2027,2,0),Mitarbeiter!$D225),TODAY()),Einstellungen!$F$13:$F$67)))*N(Mitarbeiter!$E225)/IF(Einstellungen!$C$11="7 Tage",7,5),N('Ist-Stunden'!R225)),MAX(IF(Einstellungen!$C$11="7 Tage",MAX(0,(MIN(DATE(2027,2,0),IF(Mitarbeiter!$D225="",DATE(2027,2,0),Mitarbeiter!$D225),TODAY()))-(MAX(DATE(2027,1,1),Mitarbeiter!$C225))+1),MAX(0,NETWORKDAYS(MAX(DATE(2027,1,1),Mitarbeiter!$C225),MIN(DATE(2027,2,0),IF(Mitarbeiter!$D225="",DATE(2027,2,0),Mitarbeiter!$D225),TODAY()),Einstellungen!$F$13:$F$67)))*N(Mitarbeiter!$E225)/IF(Einstellungen!$C$11="7 Tage",7,5),N('Ist-Stunden'!R225)+(N(Krankheitstage!AE225)+N(Krankheitstage!AQ225))*N($C225))))</f>
        <v/>
      </c>
      <c r="AW225" s="76">
        <f>IF($B225="",0,IF(Einstellungen!$C$10="Ja",MAX(IF(Einstellungen!$C$11="7 Tage",MAX(0,(MIN(DATE(2027,3,0),IF(Mitarbeiter!$D225="",DATE(2027,3,0),Mitarbeiter!$D225),TODAY()))-(MAX(DATE(2027,2,1),Mitarbeiter!$C225))+1),MAX(0,NETWORKDAYS(MAX(DATE(2027,2,1),Mitarbeiter!$C225),MIN(DATE(2027,3,0),IF(Mitarbeiter!$D225="",DATE(2027,3,0),Mitarbeiter!$D225),TODAY()),Einstellungen!$F$13:$F$67)))*N(Mitarbeiter!$E225)/IF(Einstellungen!$C$11="7 Tage",7,5),N('Ist-Stunden'!S225)),MAX(IF(Einstellungen!$C$11="7 Tage",MAX(0,(MIN(DATE(2027,3,0),IF(Mitarbeiter!$D225="",DATE(2027,3,0),Mitarbeiter!$D225),TODAY()))-(MAX(DATE(2027,2,1),Mitarbeiter!$C225))+1),MAX(0,NETWORKDAYS(MAX(DATE(2027,2,1),Mitarbeiter!$C225),MIN(DATE(2027,3,0),IF(Mitarbeiter!$D225="",DATE(2027,3,0),Mitarbeiter!$D225),TODAY()),Einstellungen!$F$13:$F$67)))*N(Mitarbeiter!$E225)/IF(Einstellungen!$C$11="7 Tage",7,5),N('Ist-Stunden'!S225)+(N(Krankheitstage!AF225)+N(Krankheitstage!AR225))*N($C225))))</f>
        <v/>
      </c>
      <c r="AX225" s="76">
        <f>IF($B225="",0,IF(Einstellungen!$C$10="Ja",MAX(IF(Einstellungen!$C$11="7 Tage",MAX(0,(MIN(DATE(2027,4,0),IF(Mitarbeiter!$D225="",DATE(2027,4,0),Mitarbeiter!$D225),TODAY()))-(MAX(DATE(2027,3,1),Mitarbeiter!$C225))+1),MAX(0,NETWORKDAYS(MAX(DATE(2027,3,1),Mitarbeiter!$C225),MIN(DATE(2027,4,0),IF(Mitarbeiter!$D225="",DATE(2027,4,0),Mitarbeiter!$D225),TODAY()),Einstellungen!$F$13:$F$67)))*N(Mitarbeiter!$E225)/IF(Einstellungen!$C$11="7 Tage",7,5),N('Ist-Stunden'!T225)),MAX(IF(Einstellungen!$C$11="7 Tage",MAX(0,(MIN(DATE(2027,4,0),IF(Mitarbeiter!$D225="",DATE(2027,4,0),Mitarbeiter!$D225),TODAY()))-(MAX(DATE(2027,3,1),Mitarbeiter!$C225))+1),MAX(0,NETWORKDAYS(MAX(DATE(2027,3,1),Mitarbeiter!$C225),MIN(DATE(2027,4,0),IF(Mitarbeiter!$D225="",DATE(2027,4,0),Mitarbeiter!$D225),TODAY()),Einstellungen!$F$13:$F$67)))*N(Mitarbeiter!$E225)/IF(Einstellungen!$C$11="7 Tage",7,5),N('Ist-Stunden'!T225)+(N(Krankheitstage!AG225)+N(Krankheitstage!AS225))*N($C225))))</f>
        <v/>
      </c>
      <c r="AY225" s="76">
        <f>IF($B225="",0,IF(Einstellungen!$C$10="Ja",MAX(IF(Einstellungen!$C$11="7 Tage",MAX(0,(MIN(DATE(2027,5,0),IF(Mitarbeiter!$D225="",DATE(2027,5,0),Mitarbeiter!$D225),TODAY()))-(MAX(DATE(2027,4,1),Mitarbeiter!$C225))+1),MAX(0,NETWORKDAYS(MAX(DATE(2027,4,1),Mitarbeiter!$C225),MIN(DATE(2027,5,0),IF(Mitarbeiter!$D225="",DATE(2027,5,0),Mitarbeiter!$D225),TODAY()),Einstellungen!$F$13:$F$67)))*N(Mitarbeiter!$E225)/IF(Einstellungen!$C$11="7 Tage",7,5),N('Ist-Stunden'!U225)),MAX(IF(Einstellungen!$C$11="7 Tage",MAX(0,(MIN(DATE(2027,5,0),IF(Mitarbeiter!$D225="",DATE(2027,5,0),Mitarbeiter!$D225),TODAY()))-(MAX(DATE(2027,4,1),Mitarbeiter!$C225))+1),MAX(0,NETWORKDAYS(MAX(DATE(2027,4,1),Mitarbeiter!$C225),MIN(DATE(2027,5,0),IF(Mitarbeiter!$D225="",DATE(2027,5,0),Mitarbeiter!$D225),TODAY()),Einstellungen!$F$13:$F$67)))*N(Mitarbeiter!$E225)/IF(Einstellungen!$C$11="7 Tage",7,5),N('Ist-Stunden'!U225)+(N(Krankheitstage!AH225)+N(Krankheitstage!AT225))*N($C225))))</f>
        <v/>
      </c>
      <c r="AZ225" s="76">
        <f>IF($B225="",0,IF(Einstellungen!$C$10="Ja",MAX(IF(Einstellungen!$C$11="7 Tage",MAX(0,(MIN(DATE(2027,6,0),IF(Mitarbeiter!$D225="",DATE(2027,6,0),Mitarbeiter!$D225),TODAY()))-(MAX(DATE(2027,5,1),Mitarbeiter!$C225))+1),MAX(0,NETWORKDAYS(MAX(DATE(2027,5,1),Mitarbeiter!$C225),MIN(DATE(2027,6,0),IF(Mitarbeiter!$D225="",DATE(2027,6,0),Mitarbeiter!$D225),TODAY()),Einstellungen!$F$13:$F$67)))*N(Mitarbeiter!$E225)/IF(Einstellungen!$C$11="7 Tage",7,5),N('Ist-Stunden'!V225)),MAX(IF(Einstellungen!$C$11="7 Tage",MAX(0,(MIN(DATE(2027,6,0),IF(Mitarbeiter!$D225="",DATE(2027,6,0),Mitarbeiter!$D225),TODAY()))-(MAX(DATE(2027,5,1),Mitarbeiter!$C225))+1),MAX(0,NETWORKDAYS(MAX(DATE(2027,5,1),Mitarbeiter!$C225),MIN(DATE(2027,6,0),IF(Mitarbeiter!$D225="",DATE(2027,6,0),Mitarbeiter!$D225),TODAY()),Einstellungen!$F$13:$F$67)))*N(Mitarbeiter!$E225)/IF(Einstellungen!$C$11="7 Tage",7,5),N('Ist-Stunden'!V225)+(N(Krankheitstage!AI225)+N(Krankheitstage!AU225))*N($C225))))</f>
        <v/>
      </c>
      <c r="BA225" s="76">
        <f>IF($B225="",0,IF(Einstellungen!$C$10="Ja",MAX(IF(Einstellungen!$C$11="7 Tage",MAX(0,(MIN(DATE(2027,7,0),IF(Mitarbeiter!$D225="",DATE(2027,7,0),Mitarbeiter!$D225),TODAY()))-(MAX(DATE(2027,6,1),Mitarbeiter!$C225))+1),MAX(0,NETWORKDAYS(MAX(DATE(2027,6,1),Mitarbeiter!$C225),MIN(DATE(2027,7,0),IF(Mitarbeiter!$D225="",DATE(2027,7,0),Mitarbeiter!$D225),TODAY()),Einstellungen!$F$13:$F$67)))*N(Mitarbeiter!$E225)/IF(Einstellungen!$C$11="7 Tage",7,5),N('Ist-Stunden'!W225)),MAX(IF(Einstellungen!$C$11="7 Tage",MAX(0,(MIN(DATE(2027,7,0),IF(Mitarbeiter!$D225="",DATE(2027,7,0),Mitarbeiter!$D225),TODAY()))-(MAX(DATE(2027,6,1),Mitarbeiter!$C225))+1),MAX(0,NETWORKDAYS(MAX(DATE(2027,6,1),Mitarbeiter!$C225),MIN(DATE(2027,7,0),IF(Mitarbeiter!$D225="",DATE(2027,7,0),Mitarbeiter!$D225),TODAY()),Einstellungen!$F$13:$F$67)))*N(Mitarbeiter!$E225)/IF(Einstellungen!$C$11="7 Tage",7,5),N('Ist-Stunden'!W225)+(N(Krankheitstage!AJ225)+N(Krankheitstage!AV225))*N($C225))))</f>
        <v/>
      </c>
      <c r="BB225" s="76">
        <f>IF($B225="",0,IF(Einstellungen!$C$10="Ja",MAX(IF(Einstellungen!$C$11="7 Tage",MAX(0,(MIN(DATE(2027,8,0),IF(Mitarbeiter!$D225="",DATE(2027,8,0),Mitarbeiter!$D225),TODAY()))-(MAX(DATE(2027,7,1),Mitarbeiter!$C225))+1),MAX(0,NETWORKDAYS(MAX(DATE(2027,7,1),Mitarbeiter!$C225),MIN(DATE(2027,8,0),IF(Mitarbeiter!$D225="",DATE(2027,8,0),Mitarbeiter!$D225),TODAY()),Einstellungen!$F$13:$F$67)))*N(Mitarbeiter!$E225)/IF(Einstellungen!$C$11="7 Tage",7,5),N('Ist-Stunden'!X225)),MAX(IF(Einstellungen!$C$11="7 Tage",MAX(0,(MIN(DATE(2027,8,0),IF(Mitarbeiter!$D225="",DATE(2027,8,0),Mitarbeiter!$D225),TODAY()))-(MAX(DATE(2027,7,1),Mitarbeiter!$C225))+1),MAX(0,NETWORKDAYS(MAX(DATE(2027,7,1),Mitarbeiter!$C225),MIN(DATE(2027,8,0),IF(Mitarbeiter!$D225="",DATE(2027,8,0),Mitarbeiter!$D225),TODAY()),Einstellungen!$F$13:$F$67)))*N(Mitarbeiter!$E225)/IF(Einstellungen!$C$11="7 Tage",7,5),N('Ist-Stunden'!X225)+(N(Krankheitstage!AK225)+N(Krankheitstage!AW225))*N($C225))))</f>
        <v/>
      </c>
      <c r="BC225" s="76">
        <f>IF($B225="",0,IF(Einstellungen!$C$10="Ja",MAX(IF(Einstellungen!$C$11="7 Tage",MAX(0,(MIN(DATE(2027,9,0),IF(Mitarbeiter!$D225="",DATE(2027,9,0),Mitarbeiter!$D225),TODAY()))-(MAX(DATE(2027,8,1),Mitarbeiter!$C225))+1),MAX(0,NETWORKDAYS(MAX(DATE(2027,8,1),Mitarbeiter!$C225),MIN(DATE(2027,9,0),IF(Mitarbeiter!$D225="",DATE(2027,9,0),Mitarbeiter!$D225),TODAY()),Einstellungen!$F$13:$F$67)))*N(Mitarbeiter!$E225)/IF(Einstellungen!$C$11="7 Tage",7,5),N('Ist-Stunden'!Y225)),MAX(IF(Einstellungen!$C$11="7 Tage",MAX(0,(MIN(DATE(2027,9,0),IF(Mitarbeiter!$D225="",DATE(2027,9,0),Mitarbeiter!$D225),TODAY()))-(MAX(DATE(2027,8,1),Mitarbeiter!$C225))+1),MAX(0,NETWORKDAYS(MAX(DATE(2027,8,1),Mitarbeiter!$C225),MIN(DATE(2027,9,0),IF(Mitarbeiter!$D225="",DATE(2027,9,0),Mitarbeiter!$D225),TODAY()),Einstellungen!$F$13:$F$67)))*N(Mitarbeiter!$E225)/IF(Einstellungen!$C$11="7 Tage",7,5),N('Ist-Stunden'!Y225)+(N(Krankheitstage!AL225)+N(Krankheitstage!AX225))*N($C225))))</f>
        <v/>
      </c>
      <c r="BD225" s="76">
        <f>IF($B225="",0,IF(Einstellungen!$C$10="Ja",MAX(IF(Einstellungen!$C$11="7 Tage",MAX(0,(MIN(DATE(2027,10,0),IF(Mitarbeiter!$D225="",DATE(2027,10,0),Mitarbeiter!$D225),TODAY()))-(MAX(DATE(2027,9,1),Mitarbeiter!$C225))+1),MAX(0,NETWORKDAYS(MAX(DATE(2027,9,1),Mitarbeiter!$C225),MIN(DATE(2027,10,0),IF(Mitarbeiter!$D225="",DATE(2027,10,0),Mitarbeiter!$D225),TODAY()),Einstellungen!$F$13:$F$67)))*N(Mitarbeiter!$E225)/IF(Einstellungen!$C$11="7 Tage",7,5),N('Ist-Stunden'!Z225)),MAX(IF(Einstellungen!$C$11="7 Tage",MAX(0,(MIN(DATE(2027,10,0),IF(Mitarbeiter!$D225="",DATE(2027,10,0),Mitarbeiter!$D225),TODAY()))-(MAX(DATE(2027,9,1),Mitarbeiter!$C225))+1),MAX(0,NETWORKDAYS(MAX(DATE(2027,9,1),Mitarbeiter!$C225),MIN(DATE(2027,10,0),IF(Mitarbeiter!$D225="",DATE(2027,10,0),Mitarbeiter!$D225),TODAY()),Einstellungen!$F$13:$F$67)))*N(Mitarbeiter!$E225)/IF(Einstellungen!$C$11="7 Tage",7,5),N('Ist-Stunden'!Z225)+(N(Krankheitstage!AM225)+N(Krankheitstage!AY225))*N($C225))))</f>
        <v/>
      </c>
      <c r="BE225" s="76">
        <f>IF($B225="",0,IF(Einstellungen!$C$10="Ja",MAX(IF(Einstellungen!$C$11="7 Tage",MAX(0,(MIN(DATE(2027,11,0),IF(Mitarbeiter!$D225="",DATE(2027,11,0),Mitarbeiter!$D225),TODAY()))-(MAX(DATE(2027,10,1),Mitarbeiter!$C225))+1),MAX(0,NETWORKDAYS(MAX(DATE(2027,10,1),Mitarbeiter!$C225),MIN(DATE(2027,11,0),IF(Mitarbeiter!$D225="",DATE(2027,11,0),Mitarbeiter!$D225),TODAY()),Einstellungen!$F$13:$F$67)))*N(Mitarbeiter!$E225)/IF(Einstellungen!$C$11="7 Tage",7,5),N('Ist-Stunden'!AA225)),MAX(IF(Einstellungen!$C$11="7 Tage",MAX(0,(MIN(DATE(2027,11,0),IF(Mitarbeiter!$D225="",DATE(2027,11,0),Mitarbeiter!$D225),TODAY()))-(MAX(DATE(2027,10,1),Mitarbeiter!$C225))+1),MAX(0,NETWORKDAYS(MAX(DATE(2027,10,1),Mitarbeiter!$C225),MIN(DATE(2027,11,0),IF(Mitarbeiter!$D225="",DATE(2027,11,0),Mitarbeiter!$D225),TODAY()),Einstellungen!$F$13:$F$67)))*N(Mitarbeiter!$E225)/IF(Einstellungen!$C$11="7 Tage",7,5),N('Ist-Stunden'!AA225)+(N(Krankheitstage!AN225)+N(Krankheitstage!AZ225))*N($C225))))</f>
        <v/>
      </c>
      <c r="BF225" s="76">
        <f>IF($B225="",0,IF(Einstellungen!$C$10="Ja",MAX(IF(Einstellungen!$C$11="7 Tage",MAX(0,(MIN(DATE(2027,12,0),IF(Mitarbeiter!$D225="",DATE(2027,12,0),Mitarbeiter!$D225),TODAY()))-(MAX(DATE(2027,11,1),Mitarbeiter!$C225))+1),MAX(0,NETWORKDAYS(MAX(DATE(2027,11,1),Mitarbeiter!$C225),MIN(DATE(2027,12,0),IF(Mitarbeiter!$D225="",DATE(2027,12,0),Mitarbeiter!$D225),TODAY()),Einstellungen!$F$13:$F$67)))*N(Mitarbeiter!$E225)/IF(Einstellungen!$C$11="7 Tage",7,5),N('Ist-Stunden'!AB225)),MAX(IF(Einstellungen!$C$11="7 Tage",MAX(0,(MIN(DATE(2027,12,0),IF(Mitarbeiter!$D225="",DATE(2027,12,0),Mitarbeiter!$D225),TODAY()))-(MAX(DATE(2027,11,1),Mitarbeiter!$C225))+1),MAX(0,NETWORKDAYS(MAX(DATE(2027,11,1),Mitarbeiter!$C225),MIN(DATE(2027,12,0),IF(Mitarbeiter!$D225="",DATE(2027,12,0),Mitarbeiter!$D225),TODAY()),Einstellungen!$F$13:$F$67)))*N(Mitarbeiter!$E225)/IF(Einstellungen!$C$11="7 Tage",7,5),N('Ist-Stunden'!AB225)+(N(Krankheitstage!AO225)+N(Krankheitstage!BA225))*N($C225))))</f>
        <v/>
      </c>
      <c r="BG225" s="76">
        <f>IF($B225="",0,IF(Einstellungen!$C$10="Ja",MAX(IF(Einstellungen!$C$11="7 Tage",MAX(0,(MIN(DATE(2027,13,0),IF(Mitarbeiter!$D225="",DATE(2027,13,0),Mitarbeiter!$D225),TODAY()))-(MAX(DATE(2027,12,1),Mitarbeiter!$C225))+1),MAX(0,NETWORKDAYS(MAX(DATE(2027,12,1),Mitarbeiter!$C225),MIN(DATE(2027,13,0),IF(Mitarbeiter!$D225="",DATE(2027,13,0),Mitarbeiter!$D225),TODAY()),Einstellungen!$F$13:$F$67)))*N(Mitarbeiter!$E225)/IF(Einstellungen!$C$11="7 Tage",7,5),N('Ist-Stunden'!AC225)),MAX(IF(Einstellungen!$C$11="7 Tage",MAX(0,(MIN(DATE(2027,13,0),IF(Mitarbeiter!$D225="",DATE(2027,13,0),Mitarbeiter!$D225),TODAY()))-(MAX(DATE(2027,12,1),Mitarbeiter!$C225))+1),MAX(0,NETWORKDAYS(MAX(DATE(2027,12,1),Mitarbeiter!$C225),MIN(DATE(2027,13,0),IF(Mitarbeiter!$D225="",DATE(2027,13,0),Mitarbeiter!$D225),TODAY()),Einstellungen!$F$13:$F$67)))*N(Mitarbeiter!$E225)/IF(Einstellungen!$C$11="7 Tage",7,5),N('Ist-Stunden'!AC225)+(N(Krankheitstage!AP225)+N(Krankheitstage!BB225))*N($C225))))</f>
        <v/>
      </c>
      <c r="BH225" s="76">
        <f>IF($B225="",0,IF(Einstellungen!$C$10="Ja",MAX(IF(Einstellungen!$C$11="7 Tage",MAX(0,(MIN(DATE(2028,2,0),IF(Mitarbeiter!$D225="",DATE(2028,2,0),Mitarbeiter!$D225),TODAY()))-(MAX(DATE(2028,1,1),Mitarbeiter!$C225))+1),MAX(0,NETWORKDAYS(MAX(DATE(2028,1,1),Mitarbeiter!$C225),MIN(DATE(2028,2,0),IF(Mitarbeiter!$D225="",DATE(2028,2,0),Mitarbeiter!$D225),TODAY()),Einstellungen!$F$13:$F$67)))*N(Mitarbeiter!$E225)/IF(Einstellungen!$C$11="7 Tage",7,5),N('Ist-Stunden'!AD225)),MAX(IF(Einstellungen!$C$11="7 Tage",MAX(0,(MIN(DATE(2028,2,0),IF(Mitarbeiter!$D225="",DATE(2028,2,0),Mitarbeiter!$D225),TODAY()))-(MAX(DATE(2028,1,1),Mitarbeiter!$C225))+1),MAX(0,NETWORKDAYS(MAX(DATE(2028,1,1),Mitarbeiter!$C225),MIN(DATE(2028,2,0),IF(Mitarbeiter!$D225="",DATE(2028,2,0),Mitarbeiter!$D225),TODAY()),Einstellungen!$F$13:$F$67)))*N(Mitarbeiter!$E225)/IF(Einstellungen!$C$11="7 Tage",7,5),N('Ist-Stunden'!AD225)+(N(Krankheitstage!BC225)+N(Krankheitstage!BO225))*N($C225))))</f>
        <v/>
      </c>
      <c r="BI225" s="76">
        <f>IF($B225="",0,IF(Einstellungen!$C$10="Ja",MAX(IF(Einstellungen!$C$11="7 Tage",MAX(0,(MIN(DATE(2028,3,0),IF(Mitarbeiter!$D225="",DATE(2028,3,0),Mitarbeiter!$D225),TODAY()))-(MAX(DATE(2028,2,1),Mitarbeiter!$C225))+1),MAX(0,NETWORKDAYS(MAX(DATE(2028,2,1),Mitarbeiter!$C225),MIN(DATE(2028,3,0),IF(Mitarbeiter!$D225="",DATE(2028,3,0),Mitarbeiter!$D225),TODAY()),Einstellungen!$F$13:$F$67)))*N(Mitarbeiter!$E225)/IF(Einstellungen!$C$11="7 Tage",7,5),N('Ist-Stunden'!AE225)),MAX(IF(Einstellungen!$C$11="7 Tage",MAX(0,(MIN(DATE(2028,3,0),IF(Mitarbeiter!$D225="",DATE(2028,3,0),Mitarbeiter!$D225),TODAY()))-(MAX(DATE(2028,2,1),Mitarbeiter!$C225))+1),MAX(0,NETWORKDAYS(MAX(DATE(2028,2,1),Mitarbeiter!$C225),MIN(DATE(2028,3,0),IF(Mitarbeiter!$D225="",DATE(2028,3,0),Mitarbeiter!$D225),TODAY()),Einstellungen!$F$13:$F$67)))*N(Mitarbeiter!$E225)/IF(Einstellungen!$C$11="7 Tage",7,5),N('Ist-Stunden'!AE225)+(N(Krankheitstage!BD225)+N(Krankheitstage!BP225))*N($C225))))</f>
        <v/>
      </c>
      <c r="BJ225" s="76">
        <f>IF($B225="",0,IF(Einstellungen!$C$10="Ja",MAX(IF(Einstellungen!$C$11="7 Tage",MAX(0,(MIN(DATE(2028,4,0),IF(Mitarbeiter!$D225="",DATE(2028,4,0),Mitarbeiter!$D225),TODAY()))-(MAX(DATE(2028,3,1),Mitarbeiter!$C225))+1),MAX(0,NETWORKDAYS(MAX(DATE(2028,3,1),Mitarbeiter!$C225),MIN(DATE(2028,4,0),IF(Mitarbeiter!$D225="",DATE(2028,4,0),Mitarbeiter!$D225),TODAY()),Einstellungen!$F$13:$F$67)))*N(Mitarbeiter!$E225)/IF(Einstellungen!$C$11="7 Tage",7,5),N('Ist-Stunden'!AF225)),MAX(IF(Einstellungen!$C$11="7 Tage",MAX(0,(MIN(DATE(2028,4,0),IF(Mitarbeiter!$D225="",DATE(2028,4,0),Mitarbeiter!$D225),TODAY()))-(MAX(DATE(2028,3,1),Mitarbeiter!$C225))+1),MAX(0,NETWORKDAYS(MAX(DATE(2028,3,1),Mitarbeiter!$C225),MIN(DATE(2028,4,0),IF(Mitarbeiter!$D225="",DATE(2028,4,0),Mitarbeiter!$D225),TODAY()),Einstellungen!$F$13:$F$67)))*N(Mitarbeiter!$E225)/IF(Einstellungen!$C$11="7 Tage",7,5),N('Ist-Stunden'!AF225)+(N(Krankheitstage!BE225)+N(Krankheitstage!BQ225))*N($C225))))</f>
        <v/>
      </c>
      <c r="BK225" s="76">
        <f>IF($B225="",0,IF(Einstellungen!$C$10="Ja",MAX(IF(Einstellungen!$C$11="7 Tage",MAX(0,(MIN(DATE(2028,5,0),IF(Mitarbeiter!$D225="",DATE(2028,5,0),Mitarbeiter!$D225),TODAY()))-(MAX(DATE(2028,4,1),Mitarbeiter!$C225))+1),MAX(0,NETWORKDAYS(MAX(DATE(2028,4,1),Mitarbeiter!$C225),MIN(DATE(2028,5,0),IF(Mitarbeiter!$D225="",DATE(2028,5,0),Mitarbeiter!$D225),TODAY()),Einstellungen!$F$13:$F$67)))*N(Mitarbeiter!$E225)/IF(Einstellungen!$C$11="7 Tage",7,5),N('Ist-Stunden'!AG225)),MAX(IF(Einstellungen!$C$11="7 Tage",MAX(0,(MIN(DATE(2028,5,0),IF(Mitarbeiter!$D225="",DATE(2028,5,0),Mitarbeiter!$D225),TODAY()))-(MAX(DATE(2028,4,1),Mitarbeiter!$C225))+1),MAX(0,NETWORKDAYS(MAX(DATE(2028,4,1),Mitarbeiter!$C225),MIN(DATE(2028,5,0),IF(Mitarbeiter!$D225="",DATE(2028,5,0),Mitarbeiter!$D225),TODAY()),Einstellungen!$F$13:$F$67)))*N(Mitarbeiter!$E225)/IF(Einstellungen!$C$11="7 Tage",7,5),N('Ist-Stunden'!AG225)+(N(Krankheitstage!BF225)+N(Krankheitstage!BR225))*N($C225))))</f>
        <v/>
      </c>
      <c r="BL225" s="76">
        <f>IF($B225="",0,IF(Einstellungen!$C$10="Ja",MAX(IF(Einstellungen!$C$11="7 Tage",MAX(0,(MIN(DATE(2028,6,0),IF(Mitarbeiter!$D225="",DATE(2028,6,0),Mitarbeiter!$D225),TODAY()))-(MAX(DATE(2028,5,1),Mitarbeiter!$C225))+1),MAX(0,NETWORKDAYS(MAX(DATE(2028,5,1),Mitarbeiter!$C225),MIN(DATE(2028,6,0),IF(Mitarbeiter!$D225="",DATE(2028,6,0),Mitarbeiter!$D225),TODAY()),Einstellungen!$F$13:$F$67)))*N(Mitarbeiter!$E225)/IF(Einstellungen!$C$11="7 Tage",7,5),N('Ist-Stunden'!AH225)),MAX(IF(Einstellungen!$C$11="7 Tage",MAX(0,(MIN(DATE(2028,6,0),IF(Mitarbeiter!$D225="",DATE(2028,6,0),Mitarbeiter!$D225),TODAY()))-(MAX(DATE(2028,5,1),Mitarbeiter!$C225))+1),MAX(0,NETWORKDAYS(MAX(DATE(2028,5,1),Mitarbeiter!$C225),MIN(DATE(2028,6,0),IF(Mitarbeiter!$D225="",DATE(2028,6,0),Mitarbeiter!$D225),TODAY()),Einstellungen!$F$13:$F$67)))*N(Mitarbeiter!$E225)/IF(Einstellungen!$C$11="7 Tage",7,5),N('Ist-Stunden'!AH225)+(N(Krankheitstage!BG225)+N(Krankheitstage!BS225))*N($C225))))</f>
        <v/>
      </c>
      <c r="BM225" s="76">
        <f>IF($B225="",0,IF(Einstellungen!$C$10="Ja",MAX(IF(Einstellungen!$C$11="7 Tage",MAX(0,(MIN(DATE(2028,7,0),IF(Mitarbeiter!$D225="",DATE(2028,7,0),Mitarbeiter!$D225),TODAY()))-(MAX(DATE(2028,6,1),Mitarbeiter!$C225))+1),MAX(0,NETWORKDAYS(MAX(DATE(2028,6,1),Mitarbeiter!$C225),MIN(DATE(2028,7,0),IF(Mitarbeiter!$D225="",DATE(2028,7,0),Mitarbeiter!$D225),TODAY()),Einstellungen!$F$13:$F$67)))*N(Mitarbeiter!$E225)/IF(Einstellungen!$C$11="7 Tage",7,5),N('Ist-Stunden'!AI225)),MAX(IF(Einstellungen!$C$11="7 Tage",MAX(0,(MIN(DATE(2028,7,0),IF(Mitarbeiter!$D225="",DATE(2028,7,0),Mitarbeiter!$D225),TODAY()))-(MAX(DATE(2028,6,1),Mitarbeiter!$C225))+1),MAX(0,NETWORKDAYS(MAX(DATE(2028,6,1),Mitarbeiter!$C225),MIN(DATE(2028,7,0),IF(Mitarbeiter!$D225="",DATE(2028,7,0),Mitarbeiter!$D225),TODAY()),Einstellungen!$F$13:$F$67)))*N(Mitarbeiter!$E225)/IF(Einstellungen!$C$11="7 Tage",7,5),N('Ist-Stunden'!AI225)+(N(Krankheitstage!BH225)+N(Krankheitstage!BT225))*N($C225))))</f>
        <v/>
      </c>
      <c r="BN225" s="76">
        <f>IF($B225="",0,IF(Einstellungen!$C$10="Ja",MAX(IF(Einstellungen!$C$11="7 Tage",MAX(0,(MIN(DATE(2028,8,0),IF(Mitarbeiter!$D225="",DATE(2028,8,0),Mitarbeiter!$D225),TODAY()))-(MAX(DATE(2028,7,1),Mitarbeiter!$C225))+1),MAX(0,NETWORKDAYS(MAX(DATE(2028,7,1),Mitarbeiter!$C225),MIN(DATE(2028,8,0),IF(Mitarbeiter!$D225="",DATE(2028,8,0),Mitarbeiter!$D225),TODAY()),Einstellungen!$F$13:$F$67)))*N(Mitarbeiter!$E225)/IF(Einstellungen!$C$11="7 Tage",7,5),N('Ist-Stunden'!AJ225)),MAX(IF(Einstellungen!$C$11="7 Tage",MAX(0,(MIN(DATE(2028,8,0),IF(Mitarbeiter!$D225="",DATE(2028,8,0),Mitarbeiter!$D225),TODAY()))-(MAX(DATE(2028,7,1),Mitarbeiter!$C225))+1),MAX(0,NETWORKDAYS(MAX(DATE(2028,7,1),Mitarbeiter!$C225),MIN(DATE(2028,8,0),IF(Mitarbeiter!$D225="",DATE(2028,8,0),Mitarbeiter!$D225),TODAY()),Einstellungen!$F$13:$F$67)))*N(Mitarbeiter!$E225)/IF(Einstellungen!$C$11="7 Tage",7,5),N('Ist-Stunden'!AJ225)+(N(Krankheitstage!BI225)+N(Krankheitstage!BU225))*N($C225))))</f>
        <v/>
      </c>
      <c r="BO225" s="76">
        <f>IF($B225="",0,IF(Einstellungen!$C$10="Ja",MAX(IF(Einstellungen!$C$11="7 Tage",MAX(0,(MIN(DATE(2028,9,0),IF(Mitarbeiter!$D225="",DATE(2028,9,0),Mitarbeiter!$D225),TODAY()))-(MAX(DATE(2028,8,1),Mitarbeiter!$C225))+1),MAX(0,NETWORKDAYS(MAX(DATE(2028,8,1),Mitarbeiter!$C225),MIN(DATE(2028,9,0),IF(Mitarbeiter!$D225="",DATE(2028,9,0),Mitarbeiter!$D225),TODAY()),Einstellungen!$F$13:$F$67)))*N(Mitarbeiter!$E225)/IF(Einstellungen!$C$11="7 Tage",7,5),N('Ist-Stunden'!AK225)),MAX(IF(Einstellungen!$C$11="7 Tage",MAX(0,(MIN(DATE(2028,9,0),IF(Mitarbeiter!$D225="",DATE(2028,9,0),Mitarbeiter!$D225),TODAY()))-(MAX(DATE(2028,8,1),Mitarbeiter!$C225))+1),MAX(0,NETWORKDAYS(MAX(DATE(2028,8,1),Mitarbeiter!$C225),MIN(DATE(2028,9,0),IF(Mitarbeiter!$D225="",DATE(2028,9,0),Mitarbeiter!$D225),TODAY()),Einstellungen!$F$13:$F$67)))*N(Mitarbeiter!$E225)/IF(Einstellungen!$C$11="7 Tage",7,5),N('Ist-Stunden'!AK225)+(N(Krankheitstage!BJ225)+N(Krankheitstage!BV225))*N($C225))))</f>
        <v/>
      </c>
      <c r="BP225" s="76">
        <f>IF($B225="",0,IF(Einstellungen!$C$10="Ja",MAX(IF(Einstellungen!$C$11="7 Tage",MAX(0,(MIN(DATE(2028,10,0),IF(Mitarbeiter!$D225="",DATE(2028,10,0),Mitarbeiter!$D225),TODAY()))-(MAX(DATE(2028,9,1),Mitarbeiter!$C225))+1),MAX(0,NETWORKDAYS(MAX(DATE(2028,9,1),Mitarbeiter!$C225),MIN(DATE(2028,10,0),IF(Mitarbeiter!$D225="",DATE(2028,10,0),Mitarbeiter!$D225),TODAY()),Einstellungen!$F$13:$F$67)))*N(Mitarbeiter!$E225)/IF(Einstellungen!$C$11="7 Tage",7,5),N('Ist-Stunden'!AL225)),MAX(IF(Einstellungen!$C$11="7 Tage",MAX(0,(MIN(DATE(2028,10,0),IF(Mitarbeiter!$D225="",DATE(2028,10,0),Mitarbeiter!$D225),TODAY()))-(MAX(DATE(2028,9,1),Mitarbeiter!$C225))+1),MAX(0,NETWORKDAYS(MAX(DATE(2028,9,1),Mitarbeiter!$C225),MIN(DATE(2028,10,0),IF(Mitarbeiter!$D225="",DATE(2028,10,0),Mitarbeiter!$D225),TODAY()),Einstellungen!$F$13:$F$67)))*N(Mitarbeiter!$E225)/IF(Einstellungen!$C$11="7 Tage",7,5),N('Ist-Stunden'!AL225)+(N(Krankheitstage!BK225)+N(Krankheitstage!BW225))*N($C225))))</f>
        <v/>
      </c>
      <c r="BQ225" s="76">
        <f>IF($B225="",0,IF(Einstellungen!$C$10="Ja",MAX(IF(Einstellungen!$C$11="7 Tage",MAX(0,(MIN(DATE(2028,11,0),IF(Mitarbeiter!$D225="",DATE(2028,11,0),Mitarbeiter!$D225),TODAY()))-(MAX(DATE(2028,10,1),Mitarbeiter!$C225))+1),MAX(0,NETWORKDAYS(MAX(DATE(2028,10,1),Mitarbeiter!$C225),MIN(DATE(2028,11,0),IF(Mitarbeiter!$D225="",DATE(2028,11,0),Mitarbeiter!$D225),TODAY()),Einstellungen!$F$13:$F$67)))*N(Mitarbeiter!$E225)/IF(Einstellungen!$C$11="7 Tage",7,5),N('Ist-Stunden'!AM225)),MAX(IF(Einstellungen!$C$11="7 Tage",MAX(0,(MIN(DATE(2028,11,0),IF(Mitarbeiter!$D225="",DATE(2028,11,0),Mitarbeiter!$D225),TODAY()))-(MAX(DATE(2028,10,1),Mitarbeiter!$C225))+1),MAX(0,NETWORKDAYS(MAX(DATE(2028,10,1),Mitarbeiter!$C225),MIN(DATE(2028,11,0),IF(Mitarbeiter!$D225="",DATE(2028,11,0),Mitarbeiter!$D225),TODAY()),Einstellungen!$F$13:$F$67)))*N(Mitarbeiter!$E225)/IF(Einstellungen!$C$11="7 Tage",7,5),N('Ist-Stunden'!AM225)+(N(Krankheitstage!BL225)+N(Krankheitstage!BX225))*N($C225))))</f>
        <v/>
      </c>
      <c r="BR225" s="76">
        <f>IF($B225="",0,IF(Einstellungen!$C$10="Ja",MAX(IF(Einstellungen!$C$11="7 Tage",MAX(0,(MIN(DATE(2028,12,0),IF(Mitarbeiter!$D225="",DATE(2028,12,0),Mitarbeiter!$D225),TODAY()))-(MAX(DATE(2028,11,1),Mitarbeiter!$C225))+1),MAX(0,NETWORKDAYS(MAX(DATE(2028,11,1),Mitarbeiter!$C225),MIN(DATE(2028,12,0),IF(Mitarbeiter!$D225="",DATE(2028,12,0),Mitarbeiter!$D225),TODAY()),Einstellungen!$F$13:$F$67)))*N(Mitarbeiter!$E225)/IF(Einstellungen!$C$11="7 Tage",7,5),N('Ist-Stunden'!AN225)),MAX(IF(Einstellungen!$C$11="7 Tage",MAX(0,(MIN(DATE(2028,12,0),IF(Mitarbeiter!$D225="",DATE(2028,12,0),Mitarbeiter!$D225),TODAY()))-(MAX(DATE(2028,11,1),Mitarbeiter!$C225))+1),MAX(0,NETWORKDAYS(MAX(DATE(2028,11,1),Mitarbeiter!$C225),MIN(DATE(2028,12,0),IF(Mitarbeiter!$D225="",DATE(2028,12,0),Mitarbeiter!$D225),TODAY()),Einstellungen!$F$13:$F$67)))*N(Mitarbeiter!$E225)/IF(Einstellungen!$C$11="7 Tage",7,5),N('Ist-Stunden'!AN225)+(N(Krankheitstage!BM225)+N(Krankheitstage!BY225))*N($C225))))</f>
        <v/>
      </c>
      <c r="BS225" s="76">
        <f>IF($B225="",0,IF(Einstellungen!$C$10="Ja",MAX(IF(Einstellungen!$C$11="7 Tage",MAX(0,(MIN(DATE(2028,13,0),IF(Mitarbeiter!$D225="",DATE(2028,13,0),Mitarbeiter!$D225),TODAY()))-(MAX(DATE(2028,12,1),Mitarbeiter!$C225))+1),MAX(0,NETWORKDAYS(MAX(DATE(2028,12,1),Mitarbeiter!$C225),MIN(DATE(2028,13,0),IF(Mitarbeiter!$D225="",DATE(2028,13,0),Mitarbeiter!$D225),TODAY()),Einstellungen!$F$13:$F$67)))*N(Mitarbeiter!$E225)/IF(Einstellungen!$C$11="7 Tage",7,5),N('Ist-Stunden'!AO225)),MAX(IF(Einstellungen!$C$11="7 Tage",MAX(0,(MIN(DATE(2028,13,0),IF(Mitarbeiter!$D225="",DATE(2028,13,0),Mitarbeiter!$D225),TODAY()))-(MAX(DATE(2028,12,1),Mitarbeiter!$C225))+1),MAX(0,NETWORKDAYS(MAX(DATE(2028,12,1),Mitarbeiter!$C225),MIN(DATE(2028,13,0),IF(Mitarbeiter!$D225="",DATE(2028,13,0),Mitarbeiter!$D225),TODAY()),Einstellungen!$F$13:$F$67)))*N(Mitarbeiter!$E225)/IF(Einstellungen!$C$11="7 Tage",7,5),N('Ist-Stunden'!AO225)+(N(Krankheitstage!BN225)+N(Krankheitstage!BZ225))*N($C225))))</f>
        <v/>
      </c>
      <c r="BT225" s="76">
        <f>IF($B225="",0,IF(Einstellungen!$C$10="Ja",MAX(IF(Einstellungen!$C$11="7 Tage",MAX(0,(MIN(DATE(2029,2,0),IF(Mitarbeiter!$D225="",DATE(2029,2,0),Mitarbeiter!$D225),TODAY()))-(MAX(DATE(2029,1,1),Mitarbeiter!$C225))+1),MAX(0,NETWORKDAYS(MAX(DATE(2029,1,1),Mitarbeiter!$C225),MIN(DATE(2029,2,0),IF(Mitarbeiter!$D225="",DATE(2029,2,0),Mitarbeiter!$D225),TODAY()),Einstellungen!$F$13:$F$67)))*N(Mitarbeiter!$E225)/IF(Einstellungen!$C$11="7 Tage",7,5),N('Ist-Stunden'!AP225)),MAX(IF(Einstellungen!$C$11="7 Tage",MAX(0,(MIN(DATE(2029,2,0),IF(Mitarbeiter!$D225="",DATE(2029,2,0),Mitarbeiter!$D225),TODAY()))-(MAX(DATE(2029,1,1),Mitarbeiter!$C225))+1),MAX(0,NETWORKDAYS(MAX(DATE(2029,1,1),Mitarbeiter!$C225),MIN(DATE(2029,2,0),IF(Mitarbeiter!$D225="",DATE(2029,2,0),Mitarbeiter!$D225),TODAY()),Einstellungen!$F$13:$F$67)))*N(Mitarbeiter!$E225)/IF(Einstellungen!$C$11="7 Tage",7,5),N('Ist-Stunden'!AP225)+(N(Krankheitstage!CA225)+N(Krankheitstage!CM225))*N($C225))))</f>
        <v/>
      </c>
      <c r="BU225" s="76">
        <f>IF($B225="",0,IF(Einstellungen!$C$10="Ja",MAX(IF(Einstellungen!$C$11="7 Tage",MAX(0,(MIN(DATE(2029,3,0),IF(Mitarbeiter!$D225="",DATE(2029,3,0),Mitarbeiter!$D225),TODAY()))-(MAX(DATE(2029,2,1),Mitarbeiter!$C225))+1),MAX(0,NETWORKDAYS(MAX(DATE(2029,2,1),Mitarbeiter!$C225),MIN(DATE(2029,3,0),IF(Mitarbeiter!$D225="",DATE(2029,3,0),Mitarbeiter!$D225),TODAY()),Einstellungen!$F$13:$F$67)))*N(Mitarbeiter!$E225)/IF(Einstellungen!$C$11="7 Tage",7,5),N('Ist-Stunden'!AQ225)),MAX(IF(Einstellungen!$C$11="7 Tage",MAX(0,(MIN(DATE(2029,3,0),IF(Mitarbeiter!$D225="",DATE(2029,3,0),Mitarbeiter!$D225),TODAY()))-(MAX(DATE(2029,2,1),Mitarbeiter!$C225))+1),MAX(0,NETWORKDAYS(MAX(DATE(2029,2,1),Mitarbeiter!$C225),MIN(DATE(2029,3,0),IF(Mitarbeiter!$D225="",DATE(2029,3,0),Mitarbeiter!$D225),TODAY()),Einstellungen!$F$13:$F$67)))*N(Mitarbeiter!$E225)/IF(Einstellungen!$C$11="7 Tage",7,5),N('Ist-Stunden'!AQ225)+(N(Krankheitstage!CB225)+N(Krankheitstage!CN225))*N($C225))))</f>
        <v/>
      </c>
      <c r="BV225" s="76">
        <f>IF($B225="",0,IF(Einstellungen!$C$10="Ja",MAX(IF(Einstellungen!$C$11="7 Tage",MAX(0,(MIN(DATE(2029,4,0),IF(Mitarbeiter!$D225="",DATE(2029,4,0),Mitarbeiter!$D225),TODAY()))-(MAX(DATE(2029,3,1),Mitarbeiter!$C225))+1),MAX(0,NETWORKDAYS(MAX(DATE(2029,3,1),Mitarbeiter!$C225),MIN(DATE(2029,4,0),IF(Mitarbeiter!$D225="",DATE(2029,4,0),Mitarbeiter!$D225),TODAY()),Einstellungen!$F$13:$F$67)))*N(Mitarbeiter!$E225)/IF(Einstellungen!$C$11="7 Tage",7,5),N('Ist-Stunden'!AR225)),MAX(IF(Einstellungen!$C$11="7 Tage",MAX(0,(MIN(DATE(2029,4,0),IF(Mitarbeiter!$D225="",DATE(2029,4,0),Mitarbeiter!$D225),TODAY()))-(MAX(DATE(2029,3,1),Mitarbeiter!$C225))+1),MAX(0,NETWORKDAYS(MAX(DATE(2029,3,1),Mitarbeiter!$C225),MIN(DATE(2029,4,0),IF(Mitarbeiter!$D225="",DATE(2029,4,0),Mitarbeiter!$D225),TODAY()),Einstellungen!$F$13:$F$67)))*N(Mitarbeiter!$E225)/IF(Einstellungen!$C$11="7 Tage",7,5),N('Ist-Stunden'!AR225)+(N(Krankheitstage!CC225)+N(Krankheitstage!CO225))*N($C225))))</f>
        <v/>
      </c>
      <c r="BW225" s="76">
        <f>IF($B225="",0,IF(Einstellungen!$C$10="Ja",MAX(IF(Einstellungen!$C$11="7 Tage",MAX(0,(MIN(DATE(2029,5,0),IF(Mitarbeiter!$D225="",DATE(2029,5,0),Mitarbeiter!$D225),TODAY()))-(MAX(DATE(2029,4,1),Mitarbeiter!$C225))+1),MAX(0,NETWORKDAYS(MAX(DATE(2029,4,1),Mitarbeiter!$C225),MIN(DATE(2029,5,0),IF(Mitarbeiter!$D225="",DATE(2029,5,0),Mitarbeiter!$D225),TODAY()),Einstellungen!$F$13:$F$67)))*N(Mitarbeiter!$E225)/IF(Einstellungen!$C$11="7 Tage",7,5),N('Ist-Stunden'!AS225)),MAX(IF(Einstellungen!$C$11="7 Tage",MAX(0,(MIN(DATE(2029,5,0),IF(Mitarbeiter!$D225="",DATE(2029,5,0),Mitarbeiter!$D225),TODAY()))-(MAX(DATE(2029,4,1),Mitarbeiter!$C225))+1),MAX(0,NETWORKDAYS(MAX(DATE(2029,4,1),Mitarbeiter!$C225),MIN(DATE(2029,5,0),IF(Mitarbeiter!$D225="",DATE(2029,5,0),Mitarbeiter!$D225),TODAY()),Einstellungen!$F$13:$F$67)))*N(Mitarbeiter!$E225)/IF(Einstellungen!$C$11="7 Tage",7,5),N('Ist-Stunden'!AS225)+(N(Krankheitstage!CD225)+N(Krankheitstage!CP225))*N($C225))))</f>
        <v/>
      </c>
      <c r="BX225" s="76">
        <f>IF($B225="",0,IF(Einstellungen!$C$10="Ja",MAX(IF(Einstellungen!$C$11="7 Tage",MAX(0,(MIN(DATE(2029,6,0),IF(Mitarbeiter!$D225="",DATE(2029,6,0),Mitarbeiter!$D225),TODAY()))-(MAX(DATE(2029,5,1),Mitarbeiter!$C225))+1),MAX(0,NETWORKDAYS(MAX(DATE(2029,5,1),Mitarbeiter!$C225),MIN(DATE(2029,6,0),IF(Mitarbeiter!$D225="",DATE(2029,6,0),Mitarbeiter!$D225),TODAY()),Einstellungen!$F$13:$F$67)))*N(Mitarbeiter!$E225)/IF(Einstellungen!$C$11="7 Tage",7,5),N('Ist-Stunden'!AT225)),MAX(IF(Einstellungen!$C$11="7 Tage",MAX(0,(MIN(DATE(2029,6,0),IF(Mitarbeiter!$D225="",DATE(2029,6,0),Mitarbeiter!$D225),TODAY()))-(MAX(DATE(2029,5,1),Mitarbeiter!$C225))+1),MAX(0,NETWORKDAYS(MAX(DATE(2029,5,1),Mitarbeiter!$C225),MIN(DATE(2029,6,0),IF(Mitarbeiter!$D225="",DATE(2029,6,0),Mitarbeiter!$D225),TODAY()),Einstellungen!$F$13:$F$67)))*N(Mitarbeiter!$E225)/IF(Einstellungen!$C$11="7 Tage",7,5),N('Ist-Stunden'!AT225)+(N(Krankheitstage!CE225)+N(Krankheitstage!CQ225))*N($C225))))</f>
        <v/>
      </c>
      <c r="BY225" s="76">
        <f>IF($B225="",0,IF(Einstellungen!$C$10="Ja",MAX(IF(Einstellungen!$C$11="7 Tage",MAX(0,(MIN(DATE(2029,7,0),IF(Mitarbeiter!$D225="",DATE(2029,7,0),Mitarbeiter!$D225),TODAY()))-(MAX(DATE(2029,6,1),Mitarbeiter!$C225))+1),MAX(0,NETWORKDAYS(MAX(DATE(2029,6,1),Mitarbeiter!$C225),MIN(DATE(2029,7,0),IF(Mitarbeiter!$D225="",DATE(2029,7,0),Mitarbeiter!$D225),TODAY()),Einstellungen!$F$13:$F$67)))*N(Mitarbeiter!$E225)/IF(Einstellungen!$C$11="7 Tage",7,5),N('Ist-Stunden'!AU225)),MAX(IF(Einstellungen!$C$11="7 Tage",MAX(0,(MIN(DATE(2029,7,0),IF(Mitarbeiter!$D225="",DATE(2029,7,0),Mitarbeiter!$D225),TODAY()))-(MAX(DATE(2029,6,1),Mitarbeiter!$C225))+1),MAX(0,NETWORKDAYS(MAX(DATE(2029,6,1),Mitarbeiter!$C225),MIN(DATE(2029,7,0),IF(Mitarbeiter!$D225="",DATE(2029,7,0),Mitarbeiter!$D225),TODAY()),Einstellungen!$F$13:$F$67)))*N(Mitarbeiter!$E225)/IF(Einstellungen!$C$11="7 Tage",7,5),N('Ist-Stunden'!AU225)+(N(Krankheitstage!CF225)+N(Krankheitstage!CR225))*N($C225))))</f>
        <v/>
      </c>
      <c r="BZ225" s="76">
        <f>IF($B225="",0,IF(Einstellungen!$C$10="Ja",MAX(IF(Einstellungen!$C$11="7 Tage",MAX(0,(MIN(DATE(2029,8,0),IF(Mitarbeiter!$D225="",DATE(2029,8,0),Mitarbeiter!$D225),TODAY()))-(MAX(DATE(2029,7,1),Mitarbeiter!$C225))+1),MAX(0,NETWORKDAYS(MAX(DATE(2029,7,1),Mitarbeiter!$C225),MIN(DATE(2029,8,0),IF(Mitarbeiter!$D225="",DATE(2029,8,0),Mitarbeiter!$D225),TODAY()),Einstellungen!$F$13:$F$67)))*N(Mitarbeiter!$E225)/IF(Einstellungen!$C$11="7 Tage",7,5),N('Ist-Stunden'!AV225)),MAX(IF(Einstellungen!$C$11="7 Tage",MAX(0,(MIN(DATE(2029,8,0),IF(Mitarbeiter!$D225="",DATE(2029,8,0),Mitarbeiter!$D225),TODAY()))-(MAX(DATE(2029,7,1),Mitarbeiter!$C225))+1),MAX(0,NETWORKDAYS(MAX(DATE(2029,7,1),Mitarbeiter!$C225),MIN(DATE(2029,8,0),IF(Mitarbeiter!$D225="",DATE(2029,8,0),Mitarbeiter!$D225),TODAY()),Einstellungen!$F$13:$F$67)))*N(Mitarbeiter!$E225)/IF(Einstellungen!$C$11="7 Tage",7,5),N('Ist-Stunden'!AV225)+(N(Krankheitstage!CG225)+N(Krankheitstage!CS225))*N($C225))))</f>
        <v/>
      </c>
      <c r="CA225" s="76">
        <f>IF($B225="",0,IF(Einstellungen!$C$10="Ja",MAX(IF(Einstellungen!$C$11="7 Tage",MAX(0,(MIN(DATE(2029,9,0),IF(Mitarbeiter!$D225="",DATE(2029,9,0),Mitarbeiter!$D225),TODAY()))-(MAX(DATE(2029,8,1),Mitarbeiter!$C225))+1),MAX(0,NETWORKDAYS(MAX(DATE(2029,8,1),Mitarbeiter!$C225),MIN(DATE(2029,9,0),IF(Mitarbeiter!$D225="",DATE(2029,9,0),Mitarbeiter!$D225),TODAY()),Einstellungen!$F$13:$F$67)))*N(Mitarbeiter!$E225)/IF(Einstellungen!$C$11="7 Tage",7,5),N('Ist-Stunden'!AW225)),MAX(IF(Einstellungen!$C$11="7 Tage",MAX(0,(MIN(DATE(2029,9,0),IF(Mitarbeiter!$D225="",DATE(2029,9,0),Mitarbeiter!$D225),TODAY()))-(MAX(DATE(2029,8,1),Mitarbeiter!$C225))+1),MAX(0,NETWORKDAYS(MAX(DATE(2029,8,1),Mitarbeiter!$C225),MIN(DATE(2029,9,0),IF(Mitarbeiter!$D225="",DATE(2029,9,0),Mitarbeiter!$D225),TODAY()),Einstellungen!$F$13:$F$67)))*N(Mitarbeiter!$E225)/IF(Einstellungen!$C$11="7 Tage",7,5),N('Ist-Stunden'!AW225)+(N(Krankheitstage!CH225)+N(Krankheitstage!CT225))*N($C225))))</f>
        <v/>
      </c>
      <c r="CB225" s="76">
        <f>IF($B225="",0,IF(Einstellungen!$C$10="Ja",MAX(IF(Einstellungen!$C$11="7 Tage",MAX(0,(MIN(DATE(2029,10,0),IF(Mitarbeiter!$D225="",DATE(2029,10,0),Mitarbeiter!$D225),TODAY()))-(MAX(DATE(2029,9,1),Mitarbeiter!$C225))+1),MAX(0,NETWORKDAYS(MAX(DATE(2029,9,1),Mitarbeiter!$C225),MIN(DATE(2029,10,0),IF(Mitarbeiter!$D225="",DATE(2029,10,0),Mitarbeiter!$D225),TODAY()),Einstellungen!$F$13:$F$67)))*N(Mitarbeiter!$E225)/IF(Einstellungen!$C$11="7 Tage",7,5),N('Ist-Stunden'!AX225)),MAX(IF(Einstellungen!$C$11="7 Tage",MAX(0,(MIN(DATE(2029,10,0),IF(Mitarbeiter!$D225="",DATE(2029,10,0),Mitarbeiter!$D225),TODAY()))-(MAX(DATE(2029,9,1),Mitarbeiter!$C225))+1),MAX(0,NETWORKDAYS(MAX(DATE(2029,9,1),Mitarbeiter!$C225),MIN(DATE(2029,10,0),IF(Mitarbeiter!$D225="",DATE(2029,10,0),Mitarbeiter!$D225),TODAY()),Einstellungen!$F$13:$F$67)))*N(Mitarbeiter!$E225)/IF(Einstellungen!$C$11="7 Tage",7,5),N('Ist-Stunden'!AX225)+(N(Krankheitstage!CI225)+N(Krankheitstage!CU225))*N($C225))))</f>
        <v/>
      </c>
      <c r="CC225" s="76">
        <f>IF($B225="",0,IF(Einstellungen!$C$10="Ja",MAX(IF(Einstellungen!$C$11="7 Tage",MAX(0,(MIN(DATE(2029,11,0),IF(Mitarbeiter!$D225="",DATE(2029,11,0),Mitarbeiter!$D225),TODAY()))-(MAX(DATE(2029,10,1),Mitarbeiter!$C225))+1),MAX(0,NETWORKDAYS(MAX(DATE(2029,10,1),Mitarbeiter!$C225),MIN(DATE(2029,11,0),IF(Mitarbeiter!$D225="",DATE(2029,11,0),Mitarbeiter!$D225),TODAY()),Einstellungen!$F$13:$F$67)))*N(Mitarbeiter!$E225)/IF(Einstellungen!$C$11="7 Tage",7,5),N('Ist-Stunden'!AY225)),MAX(IF(Einstellungen!$C$11="7 Tage",MAX(0,(MIN(DATE(2029,11,0),IF(Mitarbeiter!$D225="",DATE(2029,11,0),Mitarbeiter!$D225),TODAY()))-(MAX(DATE(2029,10,1),Mitarbeiter!$C225))+1),MAX(0,NETWORKDAYS(MAX(DATE(2029,10,1),Mitarbeiter!$C225),MIN(DATE(2029,11,0),IF(Mitarbeiter!$D225="",DATE(2029,11,0),Mitarbeiter!$D225),TODAY()),Einstellungen!$F$13:$F$67)))*N(Mitarbeiter!$E225)/IF(Einstellungen!$C$11="7 Tage",7,5),N('Ist-Stunden'!AY225)+(N(Krankheitstage!CJ225)+N(Krankheitstage!CV225))*N($C225))))</f>
        <v/>
      </c>
      <c r="CD225" s="76">
        <f>IF($B225="",0,IF(Einstellungen!$C$10="Ja",MAX(IF(Einstellungen!$C$11="7 Tage",MAX(0,(MIN(DATE(2029,12,0),IF(Mitarbeiter!$D225="",DATE(2029,12,0),Mitarbeiter!$D225),TODAY()))-(MAX(DATE(2029,11,1),Mitarbeiter!$C225))+1),MAX(0,NETWORKDAYS(MAX(DATE(2029,11,1),Mitarbeiter!$C225),MIN(DATE(2029,12,0),IF(Mitarbeiter!$D225="",DATE(2029,12,0),Mitarbeiter!$D225),TODAY()),Einstellungen!$F$13:$F$67)))*N(Mitarbeiter!$E225)/IF(Einstellungen!$C$11="7 Tage",7,5),N('Ist-Stunden'!AZ225)),MAX(IF(Einstellungen!$C$11="7 Tage",MAX(0,(MIN(DATE(2029,12,0),IF(Mitarbeiter!$D225="",DATE(2029,12,0),Mitarbeiter!$D225),TODAY()))-(MAX(DATE(2029,11,1),Mitarbeiter!$C225))+1),MAX(0,NETWORKDAYS(MAX(DATE(2029,11,1),Mitarbeiter!$C225),MIN(DATE(2029,12,0),IF(Mitarbeiter!$D225="",DATE(2029,12,0),Mitarbeiter!$D225),TODAY()),Einstellungen!$F$13:$F$67)))*N(Mitarbeiter!$E225)/IF(Einstellungen!$C$11="7 Tage",7,5),N('Ist-Stunden'!AZ225)+(N(Krankheitstage!CK225)+N(Krankheitstage!CW225))*N($C225))))</f>
        <v/>
      </c>
      <c r="CE225" s="76">
        <f>IF($B225="",0,IF(Einstellungen!$C$10="Ja",MAX(IF(Einstellungen!$C$11="7 Tage",MAX(0,(MIN(DATE(2029,13,0),IF(Mitarbeiter!$D225="",DATE(2029,13,0),Mitarbeiter!$D225),TODAY()))-(MAX(DATE(2029,12,1),Mitarbeiter!$C225))+1),MAX(0,NETWORKDAYS(MAX(DATE(2029,12,1),Mitarbeiter!$C225),MIN(DATE(2029,13,0),IF(Mitarbeiter!$D225="",DATE(2029,13,0),Mitarbeiter!$D225),TODAY()),Einstellungen!$F$13:$F$67)))*N(Mitarbeiter!$E225)/IF(Einstellungen!$C$11="7 Tage",7,5),N('Ist-Stunden'!BA225)),MAX(IF(Einstellungen!$C$11="7 Tage",MAX(0,(MIN(DATE(2029,13,0),IF(Mitarbeiter!$D225="",DATE(2029,13,0),Mitarbeiter!$D225),TODAY()))-(MAX(DATE(2029,12,1),Mitarbeiter!$C225))+1),MAX(0,NETWORKDAYS(MAX(DATE(2029,12,1),Mitarbeiter!$C225),MIN(DATE(2029,13,0),IF(Mitarbeiter!$D225="",DATE(2029,13,0),Mitarbeiter!$D225),TODAY()),Einstellungen!$F$13:$F$67)))*N(Mitarbeiter!$E225)/IF(Einstellungen!$C$11="7 Tage",7,5),N('Ist-Stunden'!BA225)+(N(Krankheitstage!CL225)+N(Krankheitstage!CX225))*N($C225))))</f>
        <v/>
      </c>
      <c r="CF225" s="76">
        <f>IF($B225="",0,IF(Einstellungen!$C$10="Ja",MAX(IF(Einstellungen!$C$11="7 Tage",MAX(0,(MIN(DATE(2030,2,0),IF(Mitarbeiter!$D225="",DATE(2030,2,0),Mitarbeiter!$D225),TODAY()))-(MAX(DATE(2030,1,1),Mitarbeiter!$C225))+1),MAX(0,NETWORKDAYS(MAX(DATE(2030,1,1),Mitarbeiter!$C225),MIN(DATE(2030,2,0),IF(Mitarbeiter!$D225="",DATE(2030,2,0),Mitarbeiter!$D225),TODAY()),Einstellungen!$F$13:$F$67)))*N(Mitarbeiter!$E225)/IF(Einstellungen!$C$11="7 Tage",7,5),N('Ist-Stunden'!BB225)),MAX(IF(Einstellungen!$C$11="7 Tage",MAX(0,(MIN(DATE(2030,2,0),IF(Mitarbeiter!$D225="",DATE(2030,2,0),Mitarbeiter!$D225),TODAY()))-(MAX(DATE(2030,1,1),Mitarbeiter!$C225))+1),MAX(0,NETWORKDAYS(MAX(DATE(2030,1,1),Mitarbeiter!$C225),MIN(DATE(2030,2,0),IF(Mitarbeiter!$D225="",DATE(2030,2,0),Mitarbeiter!$D225),TODAY()),Einstellungen!$F$13:$F$67)))*N(Mitarbeiter!$E225)/IF(Einstellungen!$C$11="7 Tage",7,5),N('Ist-Stunden'!BB225)+(N(Krankheitstage!CY225)+N(Krankheitstage!DK225))*N($C225))))</f>
        <v/>
      </c>
      <c r="CG225" s="76">
        <f>IF($B225="",0,IF(Einstellungen!$C$10="Ja",MAX(IF(Einstellungen!$C$11="7 Tage",MAX(0,(MIN(DATE(2030,3,0),IF(Mitarbeiter!$D225="",DATE(2030,3,0),Mitarbeiter!$D225),TODAY()))-(MAX(DATE(2030,2,1),Mitarbeiter!$C225))+1),MAX(0,NETWORKDAYS(MAX(DATE(2030,2,1),Mitarbeiter!$C225),MIN(DATE(2030,3,0),IF(Mitarbeiter!$D225="",DATE(2030,3,0),Mitarbeiter!$D225),TODAY()),Einstellungen!$F$13:$F$67)))*N(Mitarbeiter!$E225)/IF(Einstellungen!$C$11="7 Tage",7,5),N('Ist-Stunden'!BC225)),MAX(IF(Einstellungen!$C$11="7 Tage",MAX(0,(MIN(DATE(2030,3,0),IF(Mitarbeiter!$D225="",DATE(2030,3,0),Mitarbeiter!$D225),TODAY()))-(MAX(DATE(2030,2,1),Mitarbeiter!$C225))+1),MAX(0,NETWORKDAYS(MAX(DATE(2030,2,1),Mitarbeiter!$C225),MIN(DATE(2030,3,0),IF(Mitarbeiter!$D225="",DATE(2030,3,0),Mitarbeiter!$D225),TODAY()),Einstellungen!$F$13:$F$67)))*N(Mitarbeiter!$E225)/IF(Einstellungen!$C$11="7 Tage",7,5),N('Ist-Stunden'!BC225)+(N(Krankheitstage!CZ225)+N(Krankheitstage!DL225))*N($C225))))</f>
        <v/>
      </c>
      <c r="CH225" s="76">
        <f>IF($B225="",0,IF(Einstellungen!$C$10="Ja",MAX(IF(Einstellungen!$C$11="7 Tage",MAX(0,(MIN(DATE(2030,4,0),IF(Mitarbeiter!$D225="",DATE(2030,4,0),Mitarbeiter!$D225),TODAY()))-(MAX(DATE(2030,3,1),Mitarbeiter!$C225))+1),MAX(0,NETWORKDAYS(MAX(DATE(2030,3,1),Mitarbeiter!$C225),MIN(DATE(2030,4,0),IF(Mitarbeiter!$D225="",DATE(2030,4,0),Mitarbeiter!$D225),TODAY()),Einstellungen!$F$13:$F$67)))*N(Mitarbeiter!$E225)/IF(Einstellungen!$C$11="7 Tage",7,5),N('Ist-Stunden'!BD225)),MAX(IF(Einstellungen!$C$11="7 Tage",MAX(0,(MIN(DATE(2030,4,0),IF(Mitarbeiter!$D225="",DATE(2030,4,0),Mitarbeiter!$D225),TODAY()))-(MAX(DATE(2030,3,1),Mitarbeiter!$C225))+1),MAX(0,NETWORKDAYS(MAX(DATE(2030,3,1),Mitarbeiter!$C225),MIN(DATE(2030,4,0),IF(Mitarbeiter!$D225="",DATE(2030,4,0),Mitarbeiter!$D225),TODAY()),Einstellungen!$F$13:$F$67)))*N(Mitarbeiter!$E225)/IF(Einstellungen!$C$11="7 Tage",7,5),N('Ist-Stunden'!BD225)+(N(Krankheitstage!DA225)+N(Krankheitstage!DM225))*N($C225))))</f>
        <v/>
      </c>
      <c r="CI225" s="76">
        <f>IF($B225="",0,IF(Einstellungen!$C$10="Ja",MAX(IF(Einstellungen!$C$11="7 Tage",MAX(0,(MIN(DATE(2030,5,0),IF(Mitarbeiter!$D225="",DATE(2030,5,0),Mitarbeiter!$D225),TODAY()))-(MAX(DATE(2030,4,1),Mitarbeiter!$C225))+1),MAX(0,NETWORKDAYS(MAX(DATE(2030,4,1),Mitarbeiter!$C225),MIN(DATE(2030,5,0),IF(Mitarbeiter!$D225="",DATE(2030,5,0),Mitarbeiter!$D225),TODAY()),Einstellungen!$F$13:$F$67)))*N(Mitarbeiter!$E225)/IF(Einstellungen!$C$11="7 Tage",7,5),N('Ist-Stunden'!BE225)),MAX(IF(Einstellungen!$C$11="7 Tage",MAX(0,(MIN(DATE(2030,5,0),IF(Mitarbeiter!$D225="",DATE(2030,5,0),Mitarbeiter!$D225),TODAY()))-(MAX(DATE(2030,4,1),Mitarbeiter!$C225))+1),MAX(0,NETWORKDAYS(MAX(DATE(2030,4,1),Mitarbeiter!$C225),MIN(DATE(2030,5,0),IF(Mitarbeiter!$D225="",DATE(2030,5,0),Mitarbeiter!$D225),TODAY()),Einstellungen!$F$13:$F$67)))*N(Mitarbeiter!$E225)/IF(Einstellungen!$C$11="7 Tage",7,5),N('Ist-Stunden'!BE225)+(N(Krankheitstage!DB225)+N(Krankheitstage!DN225))*N($C225))))</f>
        <v/>
      </c>
      <c r="CJ225" s="76">
        <f>IF($B225="",0,IF(Einstellungen!$C$10="Ja",MAX(IF(Einstellungen!$C$11="7 Tage",MAX(0,(MIN(DATE(2030,6,0),IF(Mitarbeiter!$D225="",DATE(2030,6,0),Mitarbeiter!$D225),TODAY()))-(MAX(DATE(2030,5,1),Mitarbeiter!$C225))+1),MAX(0,NETWORKDAYS(MAX(DATE(2030,5,1),Mitarbeiter!$C225),MIN(DATE(2030,6,0),IF(Mitarbeiter!$D225="",DATE(2030,6,0),Mitarbeiter!$D225),TODAY()),Einstellungen!$F$13:$F$67)))*N(Mitarbeiter!$E225)/IF(Einstellungen!$C$11="7 Tage",7,5),N('Ist-Stunden'!BF225)),MAX(IF(Einstellungen!$C$11="7 Tage",MAX(0,(MIN(DATE(2030,6,0),IF(Mitarbeiter!$D225="",DATE(2030,6,0),Mitarbeiter!$D225),TODAY()))-(MAX(DATE(2030,5,1),Mitarbeiter!$C225))+1),MAX(0,NETWORKDAYS(MAX(DATE(2030,5,1),Mitarbeiter!$C225),MIN(DATE(2030,6,0),IF(Mitarbeiter!$D225="",DATE(2030,6,0),Mitarbeiter!$D225),TODAY()),Einstellungen!$F$13:$F$67)))*N(Mitarbeiter!$E225)/IF(Einstellungen!$C$11="7 Tage",7,5),N('Ist-Stunden'!BF225)+(N(Krankheitstage!DC225)+N(Krankheitstage!DO225))*N($C225))))</f>
        <v/>
      </c>
      <c r="CK225" s="76">
        <f>IF($B225="",0,IF(Einstellungen!$C$10="Ja",MAX(IF(Einstellungen!$C$11="7 Tage",MAX(0,(MIN(DATE(2030,7,0),IF(Mitarbeiter!$D225="",DATE(2030,7,0),Mitarbeiter!$D225),TODAY()))-(MAX(DATE(2030,6,1),Mitarbeiter!$C225))+1),MAX(0,NETWORKDAYS(MAX(DATE(2030,6,1),Mitarbeiter!$C225),MIN(DATE(2030,7,0),IF(Mitarbeiter!$D225="",DATE(2030,7,0),Mitarbeiter!$D225),TODAY()),Einstellungen!$F$13:$F$67)))*N(Mitarbeiter!$E225)/IF(Einstellungen!$C$11="7 Tage",7,5),N('Ist-Stunden'!BG225)),MAX(IF(Einstellungen!$C$11="7 Tage",MAX(0,(MIN(DATE(2030,7,0),IF(Mitarbeiter!$D225="",DATE(2030,7,0),Mitarbeiter!$D225),TODAY()))-(MAX(DATE(2030,6,1),Mitarbeiter!$C225))+1),MAX(0,NETWORKDAYS(MAX(DATE(2030,6,1),Mitarbeiter!$C225),MIN(DATE(2030,7,0),IF(Mitarbeiter!$D225="",DATE(2030,7,0),Mitarbeiter!$D225),TODAY()),Einstellungen!$F$13:$F$67)))*N(Mitarbeiter!$E225)/IF(Einstellungen!$C$11="7 Tage",7,5),N('Ist-Stunden'!BG225)+(N(Krankheitstage!DD225)+N(Krankheitstage!DP225))*N($C225))))</f>
        <v/>
      </c>
      <c r="CL225" s="76">
        <f>IF($B225="",0,IF(Einstellungen!$C$10="Ja",MAX(IF(Einstellungen!$C$11="7 Tage",MAX(0,(MIN(DATE(2030,8,0),IF(Mitarbeiter!$D225="",DATE(2030,8,0),Mitarbeiter!$D225),TODAY()))-(MAX(DATE(2030,7,1),Mitarbeiter!$C225))+1),MAX(0,NETWORKDAYS(MAX(DATE(2030,7,1),Mitarbeiter!$C225),MIN(DATE(2030,8,0),IF(Mitarbeiter!$D225="",DATE(2030,8,0),Mitarbeiter!$D225),TODAY()),Einstellungen!$F$13:$F$67)))*N(Mitarbeiter!$E225)/IF(Einstellungen!$C$11="7 Tage",7,5),N('Ist-Stunden'!BH225)),MAX(IF(Einstellungen!$C$11="7 Tage",MAX(0,(MIN(DATE(2030,8,0),IF(Mitarbeiter!$D225="",DATE(2030,8,0),Mitarbeiter!$D225),TODAY()))-(MAX(DATE(2030,7,1),Mitarbeiter!$C225))+1),MAX(0,NETWORKDAYS(MAX(DATE(2030,7,1),Mitarbeiter!$C225),MIN(DATE(2030,8,0),IF(Mitarbeiter!$D225="",DATE(2030,8,0),Mitarbeiter!$D225),TODAY()),Einstellungen!$F$13:$F$67)))*N(Mitarbeiter!$E225)/IF(Einstellungen!$C$11="7 Tage",7,5),N('Ist-Stunden'!BH225)+(N(Krankheitstage!DE225)+N(Krankheitstage!DQ225))*N($C225))))</f>
        <v/>
      </c>
      <c r="CM225" s="76">
        <f>IF($B225="",0,IF(Einstellungen!$C$10="Ja",MAX(IF(Einstellungen!$C$11="7 Tage",MAX(0,(MIN(DATE(2030,9,0),IF(Mitarbeiter!$D225="",DATE(2030,9,0),Mitarbeiter!$D225),TODAY()))-(MAX(DATE(2030,8,1),Mitarbeiter!$C225))+1),MAX(0,NETWORKDAYS(MAX(DATE(2030,8,1),Mitarbeiter!$C225),MIN(DATE(2030,9,0),IF(Mitarbeiter!$D225="",DATE(2030,9,0),Mitarbeiter!$D225),TODAY()),Einstellungen!$F$13:$F$67)))*N(Mitarbeiter!$E225)/IF(Einstellungen!$C$11="7 Tage",7,5),N('Ist-Stunden'!BI225)),MAX(IF(Einstellungen!$C$11="7 Tage",MAX(0,(MIN(DATE(2030,9,0),IF(Mitarbeiter!$D225="",DATE(2030,9,0),Mitarbeiter!$D225),TODAY()))-(MAX(DATE(2030,8,1),Mitarbeiter!$C225))+1),MAX(0,NETWORKDAYS(MAX(DATE(2030,8,1),Mitarbeiter!$C225),MIN(DATE(2030,9,0),IF(Mitarbeiter!$D225="",DATE(2030,9,0),Mitarbeiter!$D225),TODAY()),Einstellungen!$F$13:$F$67)))*N(Mitarbeiter!$E225)/IF(Einstellungen!$C$11="7 Tage",7,5),N('Ist-Stunden'!BI225)+(N(Krankheitstage!DF225)+N(Krankheitstage!DR225))*N($C225))))</f>
        <v/>
      </c>
      <c r="CN225" s="76">
        <f>IF($B225="",0,IF(Einstellungen!$C$10="Ja",MAX(IF(Einstellungen!$C$11="7 Tage",MAX(0,(MIN(DATE(2030,10,0),IF(Mitarbeiter!$D225="",DATE(2030,10,0),Mitarbeiter!$D225),TODAY()))-(MAX(DATE(2030,9,1),Mitarbeiter!$C225))+1),MAX(0,NETWORKDAYS(MAX(DATE(2030,9,1),Mitarbeiter!$C225),MIN(DATE(2030,10,0),IF(Mitarbeiter!$D225="",DATE(2030,10,0),Mitarbeiter!$D225),TODAY()),Einstellungen!$F$13:$F$67)))*N(Mitarbeiter!$E225)/IF(Einstellungen!$C$11="7 Tage",7,5),N('Ist-Stunden'!BJ225)),MAX(IF(Einstellungen!$C$11="7 Tage",MAX(0,(MIN(DATE(2030,10,0),IF(Mitarbeiter!$D225="",DATE(2030,10,0),Mitarbeiter!$D225),TODAY()))-(MAX(DATE(2030,9,1),Mitarbeiter!$C225))+1),MAX(0,NETWORKDAYS(MAX(DATE(2030,9,1),Mitarbeiter!$C225),MIN(DATE(2030,10,0),IF(Mitarbeiter!$D225="",DATE(2030,10,0),Mitarbeiter!$D225),TODAY()),Einstellungen!$F$13:$F$67)))*N(Mitarbeiter!$E225)/IF(Einstellungen!$C$11="7 Tage",7,5),N('Ist-Stunden'!BJ225)+(N(Krankheitstage!DG225)+N(Krankheitstage!DS225))*N($C225))))</f>
        <v/>
      </c>
      <c r="CO225" s="76">
        <f>IF($B225="",0,IF(Einstellungen!$C$10="Ja",MAX(IF(Einstellungen!$C$11="7 Tage",MAX(0,(MIN(DATE(2030,11,0),IF(Mitarbeiter!$D225="",DATE(2030,11,0),Mitarbeiter!$D225),TODAY()))-(MAX(DATE(2030,10,1),Mitarbeiter!$C225))+1),MAX(0,NETWORKDAYS(MAX(DATE(2030,10,1),Mitarbeiter!$C225),MIN(DATE(2030,11,0),IF(Mitarbeiter!$D225="",DATE(2030,11,0),Mitarbeiter!$D225),TODAY()),Einstellungen!$F$13:$F$67)))*N(Mitarbeiter!$E225)/IF(Einstellungen!$C$11="7 Tage",7,5),N('Ist-Stunden'!BK225)),MAX(IF(Einstellungen!$C$11="7 Tage",MAX(0,(MIN(DATE(2030,11,0),IF(Mitarbeiter!$D225="",DATE(2030,11,0),Mitarbeiter!$D225),TODAY()))-(MAX(DATE(2030,10,1),Mitarbeiter!$C225))+1),MAX(0,NETWORKDAYS(MAX(DATE(2030,10,1),Mitarbeiter!$C225),MIN(DATE(2030,11,0),IF(Mitarbeiter!$D225="",DATE(2030,11,0),Mitarbeiter!$D225),TODAY()),Einstellungen!$F$13:$F$67)))*N(Mitarbeiter!$E225)/IF(Einstellungen!$C$11="7 Tage",7,5),N('Ist-Stunden'!BK225)+(N(Krankheitstage!DH225)+N(Krankheitstage!DT225))*N($C225))))</f>
        <v/>
      </c>
      <c r="CP225" s="76">
        <f>IF($B225="",0,IF(Einstellungen!$C$10="Ja",MAX(IF(Einstellungen!$C$11="7 Tage",MAX(0,(MIN(DATE(2030,12,0),IF(Mitarbeiter!$D225="",DATE(2030,12,0),Mitarbeiter!$D225),TODAY()))-(MAX(DATE(2030,11,1),Mitarbeiter!$C225))+1),MAX(0,NETWORKDAYS(MAX(DATE(2030,11,1),Mitarbeiter!$C225),MIN(DATE(2030,12,0),IF(Mitarbeiter!$D225="",DATE(2030,12,0),Mitarbeiter!$D225),TODAY()),Einstellungen!$F$13:$F$67)))*N(Mitarbeiter!$E225)/IF(Einstellungen!$C$11="7 Tage",7,5),N('Ist-Stunden'!BL225)),MAX(IF(Einstellungen!$C$11="7 Tage",MAX(0,(MIN(DATE(2030,12,0),IF(Mitarbeiter!$D225="",DATE(2030,12,0),Mitarbeiter!$D225),TODAY()))-(MAX(DATE(2030,11,1),Mitarbeiter!$C225))+1),MAX(0,NETWORKDAYS(MAX(DATE(2030,11,1),Mitarbeiter!$C225),MIN(DATE(2030,12,0),IF(Mitarbeiter!$D225="",DATE(2030,12,0),Mitarbeiter!$D225),TODAY()),Einstellungen!$F$13:$F$67)))*N(Mitarbeiter!$E225)/IF(Einstellungen!$C$11="7 Tage",7,5),N('Ist-Stunden'!BL225)+(N(Krankheitstage!DI225)+N(Krankheitstage!DU225))*N($C225))))</f>
        <v/>
      </c>
      <c r="CQ225" s="76">
        <f>IF($B225="",0,IF(Einstellungen!$C$10="Ja",MAX(IF(Einstellungen!$C$11="7 Tage",MAX(0,(MIN(DATE(2030,13,0),IF(Mitarbeiter!$D225="",DATE(2030,13,0),Mitarbeiter!$D225),TODAY()))-(MAX(DATE(2030,12,1),Mitarbeiter!$C225))+1),MAX(0,NETWORKDAYS(MAX(DATE(2030,12,1),Mitarbeiter!$C225),MIN(DATE(2030,13,0),IF(Mitarbeiter!$D225="",DATE(2030,13,0),Mitarbeiter!$D225),TODAY()),Einstellungen!$F$13:$F$67)))*N(Mitarbeiter!$E225)/IF(Einstellungen!$C$11="7 Tage",7,5),N('Ist-Stunden'!BM225)),MAX(IF(Einstellungen!$C$11="7 Tage",MAX(0,(MIN(DATE(2030,13,0),IF(Mitarbeiter!$D225="",DATE(2030,13,0),Mitarbeiter!$D225),TODAY()))-(MAX(DATE(2030,12,1),Mitarbeiter!$C225))+1),MAX(0,NETWORKDAYS(MAX(DATE(2030,12,1),Mitarbeiter!$C225),MIN(DATE(2030,13,0),IF(Mitarbeiter!$D225="",DATE(2030,13,0),Mitarbeiter!$D225),TODAY()),Einstellungen!$F$13:$F$67)))*N(Mitarbeiter!$E225)/IF(Einstellungen!$C$11="7 Tage",7,5),N('Ist-Stunden'!BM225)+(N(Krankheitstage!DJ225)+N(Krankheitstage!DV225))*N($C225))))</f>
        <v/>
      </c>
    </row>
    <row r="226">
      <c r="A226" s="73">
        <f>IF(Mitarbeiter!B226="","",Mitarbeiter!A226)</f>
        <v/>
      </c>
      <c r="B226" s="6">
        <f>IF(Mitarbeiter!B226="","",Mitarbeiter!B226)</f>
        <v/>
      </c>
      <c r="C226" s="74">
        <f>IF(Mitarbeiter!B226="","",Mitarbeiter!F226)</f>
        <v/>
      </c>
      <c r="D226" s="75">
        <f>N(INDEX(Krankheitstage!$G226:$DV226,1,(Einstellungen!$C$3-2026)*24+1))</f>
        <v/>
      </c>
      <c r="E226" s="75">
        <f>N(INDEX(Krankheitstage!$G226:$DV226,1,(Einstellungen!$C$3-2026)*24+2))</f>
        <v/>
      </c>
      <c r="F226" s="75">
        <f>N(INDEX(Krankheitstage!$G226:$DV226,1,(Einstellungen!$C$3-2026)*24+3))</f>
        <v/>
      </c>
      <c r="G226" s="75">
        <f>N(INDEX(Krankheitstage!$G226:$DV226,1,(Einstellungen!$C$3-2026)*24+4))</f>
        <v/>
      </c>
      <c r="H226" s="75">
        <f>N(INDEX(Krankheitstage!$G226:$DV226,1,(Einstellungen!$C$3-2026)*24+5))</f>
        <v/>
      </c>
      <c r="I226" s="75">
        <f>N(INDEX(Krankheitstage!$G226:$DV226,1,(Einstellungen!$C$3-2026)*24+6))</f>
        <v/>
      </c>
      <c r="J226" s="75">
        <f>N(INDEX(Krankheitstage!$G226:$DV226,1,(Einstellungen!$C$3-2026)*24+7))</f>
        <v/>
      </c>
      <c r="K226" s="75">
        <f>N(INDEX(Krankheitstage!$G226:$DV226,1,(Einstellungen!$C$3-2026)*24+8))</f>
        <v/>
      </c>
      <c r="L226" s="75">
        <f>N(INDEX(Krankheitstage!$G226:$DV226,1,(Einstellungen!$C$3-2026)*24+9))</f>
        <v/>
      </c>
      <c r="M226" s="75">
        <f>N(INDEX(Krankheitstage!$G226:$DV226,1,(Einstellungen!$C$3-2026)*24+10))</f>
        <v/>
      </c>
      <c r="N226" s="75">
        <f>N(INDEX(Krankheitstage!$G226:$DV226,1,(Einstellungen!$C$3-2026)*24+11))</f>
        <v/>
      </c>
      <c r="O226" s="75">
        <f>N(INDEX(Krankheitstage!$G226:$DV226,1,(Einstellungen!$C$3-2026)*24+12))</f>
        <v/>
      </c>
      <c r="P226" s="75">
        <f>IF($B226="","",SUM(D226:O226))</f>
        <v/>
      </c>
      <c r="Q226" s="75">
        <f>N(INDEX(Krankheitstage!$G226:$DV226,1,(Einstellungen!$C$3-2026)*24+13))</f>
        <v/>
      </c>
      <c r="R226" s="75">
        <f>N(INDEX(Krankheitstage!$G226:$DV226,1,(Einstellungen!$C$3-2026)*24+14))</f>
        <v/>
      </c>
      <c r="S226" s="75">
        <f>N(INDEX(Krankheitstage!$G226:$DV226,1,(Einstellungen!$C$3-2026)*24+15))</f>
        <v/>
      </c>
      <c r="T226" s="75">
        <f>N(INDEX(Krankheitstage!$G226:$DV226,1,(Einstellungen!$C$3-2026)*24+16))</f>
        <v/>
      </c>
      <c r="U226" s="75">
        <f>N(INDEX(Krankheitstage!$G226:$DV226,1,(Einstellungen!$C$3-2026)*24+17))</f>
        <v/>
      </c>
      <c r="V226" s="75">
        <f>N(INDEX(Krankheitstage!$G226:$DV226,1,(Einstellungen!$C$3-2026)*24+18))</f>
        <v/>
      </c>
      <c r="W226" s="75">
        <f>N(INDEX(Krankheitstage!$G226:$DV226,1,(Einstellungen!$C$3-2026)*24+19))</f>
        <v/>
      </c>
      <c r="X226" s="75">
        <f>N(INDEX(Krankheitstage!$G226:$DV226,1,(Einstellungen!$C$3-2026)*24+20))</f>
        <v/>
      </c>
      <c r="Y226" s="75">
        <f>N(INDEX(Krankheitstage!$G226:$DV226,1,(Einstellungen!$C$3-2026)*24+21))</f>
        <v/>
      </c>
      <c r="Z226" s="75">
        <f>N(INDEX(Krankheitstage!$G226:$DV226,1,(Einstellungen!$C$3-2026)*24+22))</f>
        <v/>
      </c>
      <c r="AA226" s="75">
        <f>N(INDEX(Krankheitstage!$G226:$DV226,1,(Einstellungen!$C$3-2026)*24+23))</f>
        <v/>
      </c>
      <c r="AB226" s="75">
        <f>N(INDEX(Krankheitstage!$G226:$DV226,1,(Einstellungen!$C$3-2026)*24+24))</f>
        <v/>
      </c>
      <c r="AC226" s="75">
        <f>IF($B226="","",SUM(Q226:AB226))</f>
        <v/>
      </c>
      <c r="AD226" s="75">
        <f>IF($B226="","",SUM(P226,AC226))</f>
        <v/>
      </c>
      <c r="AE226" s="76">
        <f>IF($B226="","",AD226*N(C226))</f>
        <v/>
      </c>
      <c r="AF226" s="75">
        <f>IF($B226="","",Krankheitstage!E226)</f>
        <v/>
      </c>
      <c r="AG226" s="76">
        <f>IF($B226="","",AF226*N(C226))</f>
        <v/>
      </c>
      <c r="AH226" s="76">
        <f>IF($B226="","",INDEX($AJ226:$CQ226,1,(Einstellungen!$C$3-2026)*12+1)+INDEX($AJ226:$CQ226,1,(Einstellungen!$C$3-2026)*12+2)+INDEX($AJ226:$CQ226,1,(Einstellungen!$C$3-2026)*12+3)+INDEX($AJ226:$CQ226,1,(Einstellungen!$C$3-2026)*12+4)+INDEX($AJ226:$CQ226,1,(Einstellungen!$C$3-2026)*12+5)+INDEX($AJ226:$CQ226,1,(Einstellungen!$C$3-2026)*12+6)+INDEX($AJ226:$CQ226,1,(Einstellungen!$C$3-2026)*12+7)+INDEX($AJ226:$CQ226,1,(Einstellungen!$C$3-2026)*12+8)+INDEX($AJ226:$CQ226,1,(Einstellungen!$C$3-2026)*12+9)+INDEX($AJ226:$CQ226,1,(Einstellungen!$C$3-2026)*12+10)+INDEX($AJ226:$CQ226,1,(Einstellungen!$C$3-2026)*12+11)+INDEX($AJ226:$CQ226,1,(Einstellungen!$C$3-2026)*12+12))</f>
        <v/>
      </c>
      <c r="AI226" s="76">
        <f>IF($B226="","",SUM($AJ226:$CQ226))</f>
        <v/>
      </c>
      <c r="AJ226" s="76">
        <f>IF($B226="",0,IF(Einstellungen!$C$10="Ja",MAX(IF(Einstellungen!$C$11="7 Tage",MAX(0,(MIN(DATE(2026,2,0),IF(Mitarbeiter!$D226="",DATE(2026,2,0),Mitarbeiter!$D226),TODAY()))-(MAX(DATE(2026,1,1),Mitarbeiter!$C226))+1),MAX(0,NETWORKDAYS(MAX(DATE(2026,1,1),Mitarbeiter!$C226),MIN(DATE(2026,2,0),IF(Mitarbeiter!$D226="",DATE(2026,2,0),Mitarbeiter!$D226),TODAY()),Einstellungen!$F$13:$F$67)))*N(Mitarbeiter!$E226)/IF(Einstellungen!$C$11="7 Tage",7,5),N('Ist-Stunden'!F226)),MAX(IF(Einstellungen!$C$11="7 Tage",MAX(0,(MIN(DATE(2026,2,0),IF(Mitarbeiter!$D226="",DATE(2026,2,0),Mitarbeiter!$D226),TODAY()))-(MAX(DATE(2026,1,1),Mitarbeiter!$C226))+1),MAX(0,NETWORKDAYS(MAX(DATE(2026,1,1),Mitarbeiter!$C226),MIN(DATE(2026,2,0),IF(Mitarbeiter!$D226="",DATE(2026,2,0),Mitarbeiter!$D226),TODAY()),Einstellungen!$F$13:$F$67)))*N(Mitarbeiter!$E226)/IF(Einstellungen!$C$11="7 Tage",7,5),N('Ist-Stunden'!F226)+(N(Krankheitstage!G226)+N(Krankheitstage!S226))*N($C226))))</f>
        <v/>
      </c>
      <c r="AK226" s="76">
        <f>IF($B226="",0,IF(Einstellungen!$C$10="Ja",MAX(IF(Einstellungen!$C$11="7 Tage",MAX(0,(MIN(DATE(2026,3,0),IF(Mitarbeiter!$D226="",DATE(2026,3,0),Mitarbeiter!$D226),TODAY()))-(MAX(DATE(2026,2,1),Mitarbeiter!$C226))+1),MAX(0,NETWORKDAYS(MAX(DATE(2026,2,1),Mitarbeiter!$C226),MIN(DATE(2026,3,0),IF(Mitarbeiter!$D226="",DATE(2026,3,0),Mitarbeiter!$D226),TODAY()),Einstellungen!$F$13:$F$67)))*N(Mitarbeiter!$E226)/IF(Einstellungen!$C$11="7 Tage",7,5),N('Ist-Stunden'!G226)),MAX(IF(Einstellungen!$C$11="7 Tage",MAX(0,(MIN(DATE(2026,3,0),IF(Mitarbeiter!$D226="",DATE(2026,3,0),Mitarbeiter!$D226),TODAY()))-(MAX(DATE(2026,2,1),Mitarbeiter!$C226))+1),MAX(0,NETWORKDAYS(MAX(DATE(2026,2,1),Mitarbeiter!$C226),MIN(DATE(2026,3,0),IF(Mitarbeiter!$D226="",DATE(2026,3,0),Mitarbeiter!$D226),TODAY()),Einstellungen!$F$13:$F$67)))*N(Mitarbeiter!$E226)/IF(Einstellungen!$C$11="7 Tage",7,5),N('Ist-Stunden'!G226)+(N(Krankheitstage!H226)+N(Krankheitstage!T226))*N($C226))))</f>
        <v/>
      </c>
      <c r="AL226" s="76">
        <f>IF($B226="",0,IF(Einstellungen!$C$10="Ja",MAX(IF(Einstellungen!$C$11="7 Tage",MAX(0,(MIN(DATE(2026,4,0),IF(Mitarbeiter!$D226="",DATE(2026,4,0),Mitarbeiter!$D226),TODAY()))-(MAX(DATE(2026,3,1),Mitarbeiter!$C226))+1),MAX(0,NETWORKDAYS(MAX(DATE(2026,3,1),Mitarbeiter!$C226),MIN(DATE(2026,4,0),IF(Mitarbeiter!$D226="",DATE(2026,4,0),Mitarbeiter!$D226),TODAY()),Einstellungen!$F$13:$F$67)))*N(Mitarbeiter!$E226)/IF(Einstellungen!$C$11="7 Tage",7,5),N('Ist-Stunden'!H226)),MAX(IF(Einstellungen!$C$11="7 Tage",MAX(0,(MIN(DATE(2026,4,0),IF(Mitarbeiter!$D226="",DATE(2026,4,0),Mitarbeiter!$D226),TODAY()))-(MAX(DATE(2026,3,1),Mitarbeiter!$C226))+1),MAX(0,NETWORKDAYS(MAX(DATE(2026,3,1),Mitarbeiter!$C226),MIN(DATE(2026,4,0),IF(Mitarbeiter!$D226="",DATE(2026,4,0),Mitarbeiter!$D226),TODAY()),Einstellungen!$F$13:$F$67)))*N(Mitarbeiter!$E226)/IF(Einstellungen!$C$11="7 Tage",7,5),N('Ist-Stunden'!H226)+(N(Krankheitstage!I226)+N(Krankheitstage!U226))*N($C226))))</f>
        <v/>
      </c>
      <c r="AM226" s="76">
        <f>IF($B226="",0,IF(Einstellungen!$C$10="Ja",MAX(IF(Einstellungen!$C$11="7 Tage",MAX(0,(MIN(DATE(2026,5,0),IF(Mitarbeiter!$D226="",DATE(2026,5,0),Mitarbeiter!$D226),TODAY()))-(MAX(DATE(2026,4,1),Mitarbeiter!$C226))+1),MAX(0,NETWORKDAYS(MAX(DATE(2026,4,1),Mitarbeiter!$C226),MIN(DATE(2026,5,0),IF(Mitarbeiter!$D226="",DATE(2026,5,0),Mitarbeiter!$D226),TODAY()),Einstellungen!$F$13:$F$67)))*N(Mitarbeiter!$E226)/IF(Einstellungen!$C$11="7 Tage",7,5),N('Ist-Stunden'!I226)),MAX(IF(Einstellungen!$C$11="7 Tage",MAX(0,(MIN(DATE(2026,5,0),IF(Mitarbeiter!$D226="",DATE(2026,5,0),Mitarbeiter!$D226),TODAY()))-(MAX(DATE(2026,4,1),Mitarbeiter!$C226))+1),MAX(0,NETWORKDAYS(MAX(DATE(2026,4,1),Mitarbeiter!$C226),MIN(DATE(2026,5,0),IF(Mitarbeiter!$D226="",DATE(2026,5,0),Mitarbeiter!$D226),TODAY()),Einstellungen!$F$13:$F$67)))*N(Mitarbeiter!$E226)/IF(Einstellungen!$C$11="7 Tage",7,5),N('Ist-Stunden'!I226)+(N(Krankheitstage!J226)+N(Krankheitstage!V226))*N($C226))))</f>
        <v/>
      </c>
      <c r="AN226" s="76">
        <f>IF($B226="",0,IF(Einstellungen!$C$10="Ja",MAX(IF(Einstellungen!$C$11="7 Tage",MAX(0,(MIN(DATE(2026,6,0),IF(Mitarbeiter!$D226="",DATE(2026,6,0),Mitarbeiter!$D226),TODAY()))-(MAX(DATE(2026,5,1),Mitarbeiter!$C226))+1),MAX(0,NETWORKDAYS(MAX(DATE(2026,5,1),Mitarbeiter!$C226),MIN(DATE(2026,6,0),IF(Mitarbeiter!$D226="",DATE(2026,6,0),Mitarbeiter!$D226),TODAY()),Einstellungen!$F$13:$F$67)))*N(Mitarbeiter!$E226)/IF(Einstellungen!$C$11="7 Tage",7,5),N('Ist-Stunden'!J226)),MAX(IF(Einstellungen!$C$11="7 Tage",MAX(0,(MIN(DATE(2026,6,0),IF(Mitarbeiter!$D226="",DATE(2026,6,0),Mitarbeiter!$D226),TODAY()))-(MAX(DATE(2026,5,1),Mitarbeiter!$C226))+1),MAX(0,NETWORKDAYS(MAX(DATE(2026,5,1),Mitarbeiter!$C226),MIN(DATE(2026,6,0),IF(Mitarbeiter!$D226="",DATE(2026,6,0),Mitarbeiter!$D226),TODAY()),Einstellungen!$F$13:$F$67)))*N(Mitarbeiter!$E226)/IF(Einstellungen!$C$11="7 Tage",7,5),N('Ist-Stunden'!J226)+(N(Krankheitstage!K226)+N(Krankheitstage!W226))*N($C226))))</f>
        <v/>
      </c>
      <c r="AO226" s="76">
        <f>IF($B226="",0,IF(Einstellungen!$C$10="Ja",MAX(IF(Einstellungen!$C$11="7 Tage",MAX(0,(MIN(DATE(2026,7,0),IF(Mitarbeiter!$D226="",DATE(2026,7,0),Mitarbeiter!$D226),TODAY()))-(MAX(DATE(2026,6,1),Mitarbeiter!$C226))+1),MAX(0,NETWORKDAYS(MAX(DATE(2026,6,1),Mitarbeiter!$C226),MIN(DATE(2026,7,0),IF(Mitarbeiter!$D226="",DATE(2026,7,0),Mitarbeiter!$D226),TODAY()),Einstellungen!$F$13:$F$67)))*N(Mitarbeiter!$E226)/IF(Einstellungen!$C$11="7 Tage",7,5),N('Ist-Stunden'!K226)),MAX(IF(Einstellungen!$C$11="7 Tage",MAX(0,(MIN(DATE(2026,7,0),IF(Mitarbeiter!$D226="",DATE(2026,7,0),Mitarbeiter!$D226),TODAY()))-(MAX(DATE(2026,6,1),Mitarbeiter!$C226))+1),MAX(0,NETWORKDAYS(MAX(DATE(2026,6,1),Mitarbeiter!$C226),MIN(DATE(2026,7,0),IF(Mitarbeiter!$D226="",DATE(2026,7,0),Mitarbeiter!$D226),TODAY()),Einstellungen!$F$13:$F$67)))*N(Mitarbeiter!$E226)/IF(Einstellungen!$C$11="7 Tage",7,5),N('Ist-Stunden'!K226)+(N(Krankheitstage!L226)+N(Krankheitstage!X226))*N($C226))))</f>
        <v/>
      </c>
      <c r="AP226" s="76">
        <f>IF($B226="",0,IF(Einstellungen!$C$10="Ja",MAX(IF(Einstellungen!$C$11="7 Tage",MAX(0,(MIN(DATE(2026,8,0),IF(Mitarbeiter!$D226="",DATE(2026,8,0),Mitarbeiter!$D226),TODAY()))-(MAX(DATE(2026,7,1),Mitarbeiter!$C226))+1),MAX(0,NETWORKDAYS(MAX(DATE(2026,7,1),Mitarbeiter!$C226),MIN(DATE(2026,8,0),IF(Mitarbeiter!$D226="",DATE(2026,8,0),Mitarbeiter!$D226),TODAY()),Einstellungen!$F$13:$F$67)))*N(Mitarbeiter!$E226)/IF(Einstellungen!$C$11="7 Tage",7,5),N('Ist-Stunden'!L226)),MAX(IF(Einstellungen!$C$11="7 Tage",MAX(0,(MIN(DATE(2026,8,0),IF(Mitarbeiter!$D226="",DATE(2026,8,0),Mitarbeiter!$D226),TODAY()))-(MAX(DATE(2026,7,1),Mitarbeiter!$C226))+1),MAX(0,NETWORKDAYS(MAX(DATE(2026,7,1),Mitarbeiter!$C226),MIN(DATE(2026,8,0),IF(Mitarbeiter!$D226="",DATE(2026,8,0),Mitarbeiter!$D226),TODAY()),Einstellungen!$F$13:$F$67)))*N(Mitarbeiter!$E226)/IF(Einstellungen!$C$11="7 Tage",7,5),N('Ist-Stunden'!L226)+(N(Krankheitstage!M226)+N(Krankheitstage!Y226))*N($C226))))</f>
        <v/>
      </c>
      <c r="AQ226" s="76">
        <f>IF($B226="",0,IF(Einstellungen!$C$10="Ja",MAX(IF(Einstellungen!$C$11="7 Tage",MAX(0,(MIN(DATE(2026,9,0),IF(Mitarbeiter!$D226="",DATE(2026,9,0),Mitarbeiter!$D226),TODAY()))-(MAX(DATE(2026,8,1),Mitarbeiter!$C226))+1),MAX(0,NETWORKDAYS(MAX(DATE(2026,8,1),Mitarbeiter!$C226),MIN(DATE(2026,9,0),IF(Mitarbeiter!$D226="",DATE(2026,9,0),Mitarbeiter!$D226),TODAY()),Einstellungen!$F$13:$F$67)))*N(Mitarbeiter!$E226)/IF(Einstellungen!$C$11="7 Tage",7,5),N('Ist-Stunden'!M226)),MAX(IF(Einstellungen!$C$11="7 Tage",MAX(0,(MIN(DATE(2026,9,0),IF(Mitarbeiter!$D226="",DATE(2026,9,0),Mitarbeiter!$D226),TODAY()))-(MAX(DATE(2026,8,1),Mitarbeiter!$C226))+1),MAX(0,NETWORKDAYS(MAX(DATE(2026,8,1),Mitarbeiter!$C226),MIN(DATE(2026,9,0),IF(Mitarbeiter!$D226="",DATE(2026,9,0),Mitarbeiter!$D226),TODAY()),Einstellungen!$F$13:$F$67)))*N(Mitarbeiter!$E226)/IF(Einstellungen!$C$11="7 Tage",7,5),N('Ist-Stunden'!M226)+(N(Krankheitstage!N226)+N(Krankheitstage!Z226))*N($C226))))</f>
        <v/>
      </c>
      <c r="AR226" s="76">
        <f>IF($B226="",0,IF(Einstellungen!$C$10="Ja",MAX(IF(Einstellungen!$C$11="7 Tage",MAX(0,(MIN(DATE(2026,10,0),IF(Mitarbeiter!$D226="",DATE(2026,10,0),Mitarbeiter!$D226),TODAY()))-(MAX(DATE(2026,9,1),Mitarbeiter!$C226))+1),MAX(0,NETWORKDAYS(MAX(DATE(2026,9,1),Mitarbeiter!$C226),MIN(DATE(2026,10,0),IF(Mitarbeiter!$D226="",DATE(2026,10,0),Mitarbeiter!$D226),TODAY()),Einstellungen!$F$13:$F$67)))*N(Mitarbeiter!$E226)/IF(Einstellungen!$C$11="7 Tage",7,5),N('Ist-Stunden'!N226)),MAX(IF(Einstellungen!$C$11="7 Tage",MAX(0,(MIN(DATE(2026,10,0),IF(Mitarbeiter!$D226="",DATE(2026,10,0),Mitarbeiter!$D226),TODAY()))-(MAX(DATE(2026,9,1),Mitarbeiter!$C226))+1),MAX(0,NETWORKDAYS(MAX(DATE(2026,9,1),Mitarbeiter!$C226),MIN(DATE(2026,10,0),IF(Mitarbeiter!$D226="",DATE(2026,10,0),Mitarbeiter!$D226),TODAY()),Einstellungen!$F$13:$F$67)))*N(Mitarbeiter!$E226)/IF(Einstellungen!$C$11="7 Tage",7,5),N('Ist-Stunden'!N226)+(N(Krankheitstage!O226)+N(Krankheitstage!AA226))*N($C226))))</f>
        <v/>
      </c>
      <c r="AS226" s="76">
        <f>IF($B226="",0,IF(Einstellungen!$C$10="Ja",MAX(IF(Einstellungen!$C$11="7 Tage",MAX(0,(MIN(DATE(2026,11,0),IF(Mitarbeiter!$D226="",DATE(2026,11,0),Mitarbeiter!$D226),TODAY()))-(MAX(DATE(2026,10,1),Mitarbeiter!$C226))+1),MAX(0,NETWORKDAYS(MAX(DATE(2026,10,1),Mitarbeiter!$C226),MIN(DATE(2026,11,0),IF(Mitarbeiter!$D226="",DATE(2026,11,0),Mitarbeiter!$D226),TODAY()),Einstellungen!$F$13:$F$67)))*N(Mitarbeiter!$E226)/IF(Einstellungen!$C$11="7 Tage",7,5),N('Ist-Stunden'!O226)),MAX(IF(Einstellungen!$C$11="7 Tage",MAX(0,(MIN(DATE(2026,11,0),IF(Mitarbeiter!$D226="",DATE(2026,11,0),Mitarbeiter!$D226),TODAY()))-(MAX(DATE(2026,10,1),Mitarbeiter!$C226))+1),MAX(0,NETWORKDAYS(MAX(DATE(2026,10,1),Mitarbeiter!$C226),MIN(DATE(2026,11,0),IF(Mitarbeiter!$D226="",DATE(2026,11,0),Mitarbeiter!$D226),TODAY()),Einstellungen!$F$13:$F$67)))*N(Mitarbeiter!$E226)/IF(Einstellungen!$C$11="7 Tage",7,5),N('Ist-Stunden'!O226)+(N(Krankheitstage!P226)+N(Krankheitstage!AB226))*N($C226))))</f>
        <v/>
      </c>
      <c r="AT226" s="76">
        <f>IF($B226="",0,IF(Einstellungen!$C$10="Ja",MAX(IF(Einstellungen!$C$11="7 Tage",MAX(0,(MIN(DATE(2026,12,0),IF(Mitarbeiter!$D226="",DATE(2026,12,0),Mitarbeiter!$D226),TODAY()))-(MAX(DATE(2026,11,1),Mitarbeiter!$C226))+1),MAX(0,NETWORKDAYS(MAX(DATE(2026,11,1),Mitarbeiter!$C226),MIN(DATE(2026,12,0),IF(Mitarbeiter!$D226="",DATE(2026,12,0),Mitarbeiter!$D226),TODAY()),Einstellungen!$F$13:$F$67)))*N(Mitarbeiter!$E226)/IF(Einstellungen!$C$11="7 Tage",7,5),N('Ist-Stunden'!P226)),MAX(IF(Einstellungen!$C$11="7 Tage",MAX(0,(MIN(DATE(2026,12,0),IF(Mitarbeiter!$D226="",DATE(2026,12,0),Mitarbeiter!$D226),TODAY()))-(MAX(DATE(2026,11,1),Mitarbeiter!$C226))+1),MAX(0,NETWORKDAYS(MAX(DATE(2026,11,1),Mitarbeiter!$C226),MIN(DATE(2026,12,0),IF(Mitarbeiter!$D226="",DATE(2026,12,0),Mitarbeiter!$D226),TODAY()),Einstellungen!$F$13:$F$67)))*N(Mitarbeiter!$E226)/IF(Einstellungen!$C$11="7 Tage",7,5),N('Ist-Stunden'!P226)+(N(Krankheitstage!Q226)+N(Krankheitstage!AC226))*N($C226))))</f>
        <v/>
      </c>
      <c r="AU226" s="76">
        <f>IF($B226="",0,IF(Einstellungen!$C$10="Ja",MAX(IF(Einstellungen!$C$11="7 Tage",MAX(0,(MIN(DATE(2026,13,0),IF(Mitarbeiter!$D226="",DATE(2026,13,0),Mitarbeiter!$D226),TODAY()))-(MAX(DATE(2026,12,1),Mitarbeiter!$C226))+1),MAX(0,NETWORKDAYS(MAX(DATE(2026,12,1),Mitarbeiter!$C226),MIN(DATE(2026,13,0),IF(Mitarbeiter!$D226="",DATE(2026,13,0),Mitarbeiter!$D226),TODAY()),Einstellungen!$F$13:$F$67)))*N(Mitarbeiter!$E226)/IF(Einstellungen!$C$11="7 Tage",7,5),N('Ist-Stunden'!Q226)),MAX(IF(Einstellungen!$C$11="7 Tage",MAX(0,(MIN(DATE(2026,13,0),IF(Mitarbeiter!$D226="",DATE(2026,13,0),Mitarbeiter!$D226),TODAY()))-(MAX(DATE(2026,12,1),Mitarbeiter!$C226))+1),MAX(0,NETWORKDAYS(MAX(DATE(2026,12,1),Mitarbeiter!$C226),MIN(DATE(2026,13,0),IF(Mitarbeiter!$D226="",DATE(2026,13,0),Mitarbeiter!$D226),TODAY()),Einstellungen!$F$13:$F$67)))*N(Mitarbeiter!$E226)/IF(Einstellungen!$C$11="7 Tage",7,5),N('Ist-Stunden'!Q226)+(N(Krankheitstage!R226)+N(Krankheitstage!AD226))*N($C226))))</f>
        <v/>
      </c>
      <c r="AV226" s="76">
        <f>IF($B226="",0,IF(Einstellungen!$C$10="Ja",MAX(IF(Einstellungen!$C$11="7 Tage",MAX(0,(MIN(DATE(2027,2,0),IF(Mitarbeiter!$D226="",DATE(2027,2,0),Mitarbeiter!$D226),TODAY()))-(MAX(DATE(2027,1,1),Mitarbeiter!$C226))+1),MAX(0,NETWORKDAYS(MAX(DATE(2027,1,1),Mitarbeiter!$C226),MIN(DATE(2027,2,0),IF(Mitarbeiter!$D226="",DATE(2027,2,0),Mitarbeiter!$D226),TODAY()),Einstellungen!$F$13:$F$67)))*N(Mitarbeiter!$E226)/IF(Einstellungen!$C$11="7 Tage",7,5),N('Ist-Stunden'!R226)),MAX(IF(Einstellungen!$C$11="7 Tage",MAX(0,(MIN(DATE(2027,2,0),IF(Mitarbeiter!$D226="",DATE(2027,2,0),Mitarbeiter!$D226),TODAY()))-(MAX(DATE(2027,1,1),Mitarbeiter!$C226))+1),MAX(0,NETWORKDAYS(MAX(DATE(2027,1,1),Mitarbeiter!$C226),MIN(DATE(2027,2,0),IF(Mitarbeiter!$D226="",DATE(2027,2,0),Mitarbeiter!$D226),TODAY()),Einstellungen!$F$13:$F$67)))*N(Mitarbeiter!$E226)/IF(Einstellungen!$C$11="7 Tage",7,5),N('Ist-Stunden'!R226)+(N(Krankheitstage!AE226)+N(Krankheitstage!AQ226))*N($C226))))</f>
        <v/>
      </c>
      <c r="AW226" s="76">
        <f>IF($B226="",0,IF(Einstellungen!$C$10="Ja",MAX(IF(Einstellungen!$C$11="7 Tage",MAX(0,(MIN(DATE(2027,3,0),IF(Mitarbeiter!$D226="",DATE(2027,3,0),Mitarbeiter!$D226),TODAY()))-(MAX(DATE(2027,2,1),Mitarbeiter!$C226))+1),MAX(0,NETWORKDAYS(MAX(DATE(2027,2,1),Mitarbeiter!$C226),MIN(DATE(2027,3,0),IF(Mitarbeiter!$D226="",DATE(2027,3,0),Mitarbeiter!$D226),TODAY()),Einstellungen!$F$13:$F$67)))*N(Mitarbeiter!$E226)/IF(Einstellungen!$C$11="7 Tage",7,5),N('Ist-Stunden'!S226)),MAX(IF(Einstellungen!$C$11="7 Tage",MAX(0,(MIN(DATE(2027,3,0),IF(Mitarbeiter!$D226="",DATE(2027,3,0),Mitarbeiter!$D226),TODAY()))-(MAX(DATE(2027,2,1),Mitarbeiter!$C226))+1),MAX(0,NETWORKDAYS(MAX(DATE(2027,2,1),Mitarbeiter!$C226),MIN(DATE(2027,3,0),IF(Mitarbeiter!$D226="",DATE(2027,3,0),Mitarbeiter!$D226),TODAY()),Einstellungen!$F$13:$F$67)))*N(Mitarbeiter!$E226)/IF(Einstellungen!$C$11="7 Tage",7,5),N('Ist-Stunden'!S226)+(N(Krankheitstage!AF226)+N(Krankheitstage!AR226))*N($C226))))</f>
        <v/>
      </c>
      <c r="AX226" s="76">
        <f>IF($B226="",0,IF(Einstellungen!$C$10="Ja",MAX(IF(Einstellungen!$C$11="7 Tage",MAX(0,(MIN(DATE(2027,4,0),IF(Mitarbeiter!$D226="",DATE(2027,4,0),Mitarbeiter!$D226),TODAY()))-(MAX(DATE(2027,3,1),Mitarbeiter!$C226))+1),MAX(0,NETWORKDAYS(MAX(DATE(2027,3,1),Mitarbeiter!$C226),MIN(DATE(2027,4,0),IF(Mitarbeiter!$D226="",DATE(2027,4,0),Mitarbeiter!$D226),TODAY()),Einstellungen!$F$13:$F$67)))*N(Mitarbeiter!$E226)/IF(Einstellungen!$C$11="7 Tage",7,5),N('Ist-Stunden'!T226)),MAX(IF(Einstellungen!$C$11="7 Tage",MAX(0,(MIN(DATE(2027,4,0),IF(Mitarbeiter!$D226="",DATE(2027,4,0),Mitarbeiter!$D226),TODAY()))-(MAX(DATE(2027,3,1),Mitarbeiter!$C226))+1),MAX(0,NETWORKDAYS(MAX(DATE(2027,3,1),Mitarbeiter!$C226),MIN(DATE(2027,4,0),IF(Mitarbeiter!$D226="",DATE(2027,4,0),Mitarbeiter!$D226),TODAY()),Einstellungen!$F$13:$F$67)))*N(Mitarbeiter!$E226)/IF(Einstellungen!$C$11="7 Tage",7,5),N('Ist-Stunden'!T226)+(N(Krankheitstage!AG226)+N(Krankheitstage!AS226))*N($C226))))</f>
        <v/>
      </c>
      <c r="AY226" s="76">
        <f>IF($B226="",0,IF(Einstellungen!$C$10="Ja",MAX(IF(Einstellungen!$C$11="7 Tage",MAX(0,(MIN(DATE(2027,5,0),IF(Mitarbeiter!$D226="",DATE(2027,5,0),Mitarbeiter!$D226),TODAY()))-(MAX(DATE(2027,4,1),Mitarbeiter!$C226))+1),MAX(0,NETWORKDAYS(MAX(DATE(2027,4,1),Mitarbeiter!$C226),MIN(DATE(2027,5,0),IF(Mitarbeiter!$D226="",DATE(2027,5,0),Mitarbeiter!$D226),TODAY()),Einstellungen!$F$13:$F$67)))*N(Mitarbeiter!$E226)/IF(Einstellungen!$C$11="7 Tage",7,5),N('Ist-Stunden'!U226)),MAX(IF(Einstellungen!$C$11="7 Tage",MAX(0,(MIN(DATE(2027,5,0),IF(Mitarbeiter!$D226="",DATE(2027,5,0),Mitarbeiter!$D226),TODAY()))-(MAX(DATE(2027,4,1),Mitarbeiter!$C226))+1),MAX(0,NETWORKDAYS(MAX(DATE(2027,4,1),Mitarbeiter!$C226),MIN(DATE(2027,5,0),IF(Mitarbeiter!$D226="",DATE(2027,5,0),Mitarbeiter!$D226),TODAY()),Einstellungen!$F$13:$F$67)))*N(Mitarbeiter!$E226)/IF(Einstellungen!$C$11="7 Tage",7,5),N('Ist-Stunden'!U226)+(N(Krankheitstage!AH226)+N(Krankheitstage!AT226))*N($C226))))</f>
        <v/>
      </c>
      <c r="AZ226" s="76">
        <f>IF($B226="",0,IF(Einstellungen!$C$10="Ja",MAX(IF(Einstellungen!$C$11="7 Tage",MAX(0,(MIN(DATE(2027,6,0),IF(Mitarbeiter!$D226="",DATE(2027,6,0),Mitarbeiter!$D226),TODAY()))-(MAX(DATE(2027,5,1),Mitarbeiter!$C226))+1),MAX(0,NETWORKDAYS(MAX(DATE(2027,5,1),Mitarbeiter!$C226),MIN(DATE(2027,6,0),IF(Mitarbeiter!$D226="",DATE(2027,6,0),Mitarbeiter!$D226),TODAY()),Einstellungen!$F$13:$F$67)))*N(Mitarbeiter!$E226)/IF(Einstellungen!$C$11="7 Tage",7,5),N('Ist-Stunden'!V226)),MAX(IF(Einstellungen!$C$11="7 Tage",MAX(0,(MIN(DATE(2027,6,0),IF(Mitarbeiter!$D226="",DATE(2027,6,0),Mitarbeiter!$D226),TODAY()))-(MAX(DATE(2027,5,1),Mitarbeiter!$C226))+1),MAX(0,NETWORKDAYS(MAX(DATE(2027,5,1),Mitarbeiter!$C226),MIN(DATE(2027,6,0),IF(Mitarbeiter!$D226="",DATE(2027,6,0),Mitarbeiter!$D226),TODAY()),Einstellungen!$F$13:$F$67)))*N(Mitarbeiter!$E226)/IF(Einstellungen!$C$11="7 Tage",7,5),N('Ist-Stunden'!V226)+(N(Krankheitstage!AI226)+N(Krankheitstage!AU226))*N($C226))))</f>
        <v/>
      </c>
      <c r="BA226" s="76">
        <f>IF($B226="",0,IF(Einstellungen!$C$10="Ja",MAX(IF(Einstellungen!$C$11="7 Tage",MAX(0,(MIN(DATE(2027,7,0),IF(Mitarbeiter!$D226="",DATE(2027,7,0),Mitarbeiter!$D226),TODAY()))-(MAX(DATE(2027,6,1),Mitarbeiter!$C226))+1),MAX(0,NETWORKDAYS(MAX(DATE(2027,6,1),Mitarbeiter!$C226),MIN(DATE(2027,7,0),IF(Mitarbeiter!$D226="",DATE(2027,7,0),Mitarbeiter!$D226),TODAY()),Einstellungen!$F$13:$F$67)))*N(Mitarbeiter!$E226)/IF(Einstellungen!$C$11="7 Tage",7,5),N('Ist-Stunden'!W226)),MAX(IF(Einstellungen!$C$11="7 Tage",MAX(0,(MIN(DATE(2027,7,0),IF(Mitarbeiter!$D226="",DATE(2027,7,0),Mitarbeiter!$D226),TODAY()))-(MAX(DATE(2027,6,1),Mitarbeiter!$C226))+1),MAX(0,NETWORKDAYS(MAX(DATE(2027,6,1),Mitarbeiter!$C226),MIN(DATE(2027,7,0),IF(Mitarbeiter!$D226="",DATE(2027,7,0),Mitarbeiter!$D226),TODAY()),Einstellungen!$F$13:$F$67)))*N(Mitarbeiter!$E226)/IF(Einstellungen!$C$11="7 Tage",7,5),N('Ist-Stunden'!W226)+(N(Krankheitstage!AJ226)+N(Krankheitstage!AV226))*N($C226))))</f>
        <v/>
      </c>
      <c r="BB226" s="76">
        <f>IF($B226="",0,IF(Einstellungen!$C$10="Ja",MAX(IF(Einstellungen!$C$11="7 Tage",MAX(0,(MIN(DATE(2027,8,0),IF(Mitarbeiter!$D226="",DATE(2027,8,0),Mitarbeiter!$D226),TODAY()))-(MAX(DATE(2027,7,1),Mitarbeiter!$C226))+1),MAX(0,NETWORKDAYS(MAX(DATE(2027,7,1),Mitarbeiter!$C226),MIN(DATE(2027,8,0),IF(Mitarbeiter!$D226="",DATE(2027,8,0),Mitarbeiter!$D226),TODAY()),Einstellungen!$F$13:$F$67)))*N(Mitarbeiter!$E226)/IF(Einstellungen!$C$11="7 Tage",7,5),N('Ist-Stunden'!X226)),MAX(IF(Einstellungen!$C$11="7 Tage",MAX(0,(MIN(DATE(2027,8,0),IF(Mitarbeiter!$D226="",DATE(2027,8,0),Mitarbeiter!$D226),TODAY()))-(MAX(DATE(2027,7,1),Mitarbeiter!$C226))+1),MAX(0,NETWORKDAYS(MAX(DATE(2027,7,1),Mitarbeiter!$C226),MIN(DATE(2027,8,0),IF(Mitarbeiter!$D226="",DATE(2027,8,0),Mitarbeiter!$D226),TODAY()),Einstellungen!$F$13:$F$67)))*N(Mitarbeiter!$E226)/IF(Einstellungen!$C$11="7 Tage",7,5),N('Ist-Stunden'!X226)+(N(Krankheitstage!AK226)+N(Krankheitstage!AW226))*N($C226))))</f>
        <v/>
      </c>
      <c r="BC226" s="76">
        <f>IF($B226="",0,IF(Einstellungen!$C$10="Ja",MAX(IF(Einstellungen!$C$11="7 Tage",MAX(0,(MIN(DATE(2027,9,0),IF(Mitarbeiter!$D226="",DATE(2027,9,0),Mitarbeiter!$D226),TODAY()))-(MAX(DATE(2027,8,1),Mitarbeiter!$C226))+1),MAX(0,NETWORKDAYS(MAX(DATE(2027,8,1),Mitarbeiter!$C226),MIN(DATE(2027,9,0),IF(Mitarbeiter!$D226="",DATE(2027,9,0),Mitarbeiter!$D226),TODAY()),Einstellungen!$F$13:$F$67)))*N(Mitarbeiter!$E226)/IF(Einstellungen!$C$11="7 Tage",7,5),N('Ist-Stunden'!Y226)),MAX(IF(Einstellungen!$C$11="7 Tage",MAX(0,(MIN(DATE(2027,9,0),IF(Mitarbeiter!$D226="",DATE(2027,9,0),Mitarbeiter!$D226),TODAY()))-(MAX(DATE(2027,8,1),Mitarbeiter!$C226))+1),MAX(0,NETWORKDAYS(MAX(DATE(2027,8,1),Mitarbeiter!$C226),MIN(DATE(2027,9,0),IF(Mitarbeiter!$D226="",DATE(2027,9,0),Mitarbeiter!$D226),TODAY()),Einstellungen!$F$13:$F$67)))*N(Mitarbeiter!$E226)/IF(Einstellungen!$C$11="7 Tage",7,5),N('Ist-Stunden'!Y226)+(N(Krankheitstage!AL226)+N(Krankheitstage!AX226))*N($C226))))</f>
        <v/>
      </c>
      <c r="BD226" s="76">
        <f>IF($B226="",0,IF(Einstellungen!$C$10="Ja",MAX(IF(Einstellungen!$C$11="7 Tage",MAX(0,(MIN(DATE(2027,10,0),IF(Mitarbeiter!$D226="",DATE(2027,10,0),Mitarbeiter!$D226),TODAY()))-(MAX(DATE(2027,9,1),Mitarbeiter!$C226))+1),MAX(0,NETWORKDAYS(MAX(DATE(2027,9,1),Mitarbeiter!$C226),MIN(DATE(2027,10,0),IF(Mitarbeiter!$D226="",DATE(2027,10,0),Mitarbeiter!$D226),TODAY()),Einstellungen!$F$13:$F$67)))*N(Mitarbeiter!$E226)/IF(Einstellungen!$C$11="7 Tage",7,5),N('Ist-Stunden'!Z226)),MAX(IF(Einstellungen!$C$11="7 Tage",MAX(0,(MIN(DATE(2027,10,0),IF(Mitarbeiter!$D226="",DATE(2027,10,0),Mitarbeiter!$D226),TODAY()))-(MAX(DATE(2027,9,1),Mitarbeiter!$C226))+1),MAX(0,NETWORKDAYS(MAX(DATE(2027,9,1),Mitarbeiter!$C226),MIN(DATE(2027,10,0),IF(Mitarbeiter!$D226="",DATE(2027,10,0),Mitarbeiter!$D226),TODAY()),Einstellungen!$F$13:$F$67)))*N(Mitarbeiter!$E226)/IF(Einstellungen!$C$11="7 Tage",7,5),N('Ist-Stunden'!Z226)+(N(Krankheitstage!AM226)+N(Krankheitstage!AY226))*N($C226))))</f>
        <v/>
      </c>
      <c r="BE226" s="76">
        <f>IF($B226="",0,IF(Einstellungen!$C$10="Ja",MAX(IF(Einstellungen!$C$11="7 Tage",MAX(0,(MIN(DATE(2027,11,0),IF(Mitarbeiter!$D226="",DATE(2027,11,0),Mitarbeiter!$D226),TODAY()))-(MAX(DATE(2027,10,1),Mitarbeiter!$C226))+1),MAX(0,NETWORKDAYS(MAX(DATE(2027,10,1),Mitarbeiter!$C226),MIN(DATE(2027,11,0),IF(Mitarbeiter!$D226="",DATE(2027,11,0),Mitarbeiter!$D226),TODAY()),Einstellungen!$F$13:$F$67)))*N(Mitarbeiter!$E226)/IF(Einstellungen!$C$11="7 Tage",7,5),N('Ist-Stunden'!AA226)),MAX(IF(Einstellungen!$C$11="7 Tage",MAX(0,(MIN(DATE(2027,11,0),IF(Mitarbeiter!$D226="",DATE(2027,11,0),Mitarbeiter!$D226),TODAY()))-(MAX(DATE(2027,10,1),Mitarbeiter!$C226))+1),MAX(0,NETWORKDAYS(MAX(DATE(2027,10,1),Mitarbeiter!$C226),MIN(DATE(2027,11,0),IF(Mitarbeiter!$D226="",DATE(2027,11,0),Mitarbeiter!$D226),TODAY()),Einstellungen!$F$13:$F$67)))*N(Mitarbeiter!$E226)/IF(Einstellungen!$C$11="7 Tage",7,5),N('Ist-Stunden'!AA226)+(N(Krankheitstage!AN226)+N(Krankheitstage!AZ226))*N($C226))))</f>
        <v/>
      </c>
      <c r="BF226" s="76">
        <f>IF($B226="",0,IF(Einstellungen!$C$10="Ja",MAX(IF(Einstellungen!$C$11="7 Tage",MAX(0,(MIN(DATE(2027,12,0),IF(Mitarbeiter!$D226="",DATE(2027,12,0),Mitarbeiter!$D226),TODAY()))-(MAX(DATE(2027,11,1),Mitarbeiter!$C226))+1),MAX(0,NETWORKDAYS(MAX(DATE(2027,11,1),Mitarbeiter!$C226),MIN(DATE(2027,12,0),IF(Mitarbeiter!$D226="",DATE(2027,12,0),Mitarbeiter!$D226),TODAY()),Einstellungen!$F$13:$F$67)))*N(Mitarbeiter!$E226)/IF(Einstellungen!$C$11="7 Tage",7,5),N('Ist-Stunden'!AB226)),MAX(IF(Einstellungen!$C$11="7 Tage",MAX(0,(MIN(DATE(2027,12,0),IF(Mitarbeiter!$D226="",DATE(2027,12,0),Mitarbeiter!$D226),TODAY()))-(MAX(DATE(2027,11,1),Mitarbeiter!$C226))+1),MAX(0,NETWORKDAYS(MAX(DATE(2027,11,1),Mitarbeiter!$C226),MIN(DATE(2027,12,0),IF(Mitarbeiter!$D226="",DATE(2027,12,0),Mitarbeiter!$D226),TODAY()),Einstellungen!$F$13:$F$67)))*N(Mitarbeiter!$E226)/IF(Einstellungen!$C$11="7 Tage",7,5),N('Ist-Stunden'!AB226)+(N(Krankheitstage!AO226)+N(Krankheitstage!BA226))*N($C226))))</f>
        <v/>
      </c>
      <c r="BG226" s="76">
        <f>IF($B226="",0,IF(Einstellungen!$C$10="Ja",MAX(IF(Einstellungen!$C$11="7 Tage",MAX(0,(MIN(DATE(2027,13,0),IF(Mitarbeiter!$D226="",DATE(2027,13,0),Mitarbeiter!$D226),TODAY()))-(MAX(DATE(2027,12,1),Mitarbeiter!$C226))+1),MAX(0,NETWORKDAYS(MAX(DATE(2027,12,1),Mitarbeiter!$C226),MIN(DATE(2027,13,0),IF(Mitarbeiter!$D226="",DATE(2027,13,0),Mitarbeiter!$D226),TODAY()),Einstellungen!$F$13:$F$67)))*N(Mitarbeiter!$E226)/IF(Einstellungen!$C$11="7 Tage",7,5),N('Ist-Stunden'!AC226)),MAX(IF(Einstellungen!$C$11="7 Tage",MAX(0,(MIN(DATE(2027,13,0),IF(Mitarbeiter!$D226="",DATE(2027,13,0),Mitarbeiter!$D226),TODAY()))-(MAX(DATE(2027,12,1),Mitarbeiter!$C226))+1),MAX(0,NETWORKDAYS(MAX(DATE(2027,12,1),Mitarbeiter!$C226),MIN(DATE(2027,13,0),IF(Mitarbeiter!$D226="",DATE(2027,13,0),Mitarbeiter!$D226),TODAY()),Einstellungen!$F$13:$F$67)))*N(Mitarbeiter!$E226)/IF(Einstellungen!$C$11="7 Tage",7,5),N('Ist-Stunden'!AC226)+(N(Krankheitstage!AP226)+N(Krankheitstage!BB226))*N($C226))))</f>
        <v/>
      </c>
      <c r="BH226" s="76">
        <f>IF($B226="",0,IF(Einstellungen!$C$10="Ja",MAX(IF(Einstellungen!$C$11="7 Tage",MAX(0,(MIN(DATE(2028,2,0),IF(Mitarbeiter!$D226="",DATE(2028,2,0),Mitarbeiter!$D226),TODAY()))-(MAX(DATE(2028,1,1),Mitarbeiter!$C226))+1),MAX(0,NETWORKDAYS(MAX(DATE(2028,1,1),Mitarbeiter!$C226),MIN(DATE(2028,2,0),IF(Mitarbeiter!$D226="",DATE(2028,2,0),Mitarbeiter!$D226),TODAY()),Einstellungen!$F$13:$F$67)))*N(Mitarbeiter!$E226)/IF(Einstellungen!$C$11="7 Tage",7,5),N('Ist-Stunden'!AD226)),MAX(IF(Einstellungen!$C$11="7 Tage",MAX(0,(MIN(DATE(2028,2,0),IF(Mitarbeiter!$D226="",DATE(2028,2,0),Mitarbeiter!$D226),TODAY()))-(MAX(DATE(2028,1,1),Mitarbeiter!$C226))+1),MAX(0,NETWORKDAYS(MAX(DATE(2028,1,1),Mitarbeiter!$C226),MIN(DATE(2028,2,0),IF(Mitarbeiter!$D226="",DATE(2028,2,0),Mitarbeiter!$D226),TODAY()),Einstellungen!$F$13:$F$67)))*N(Mitarbeiter!$E226)/IF(Einstellungen!$C$11="7 Tage",7,5),N('Ist-Stunden'!AD226)+(N(Krankheitstage!BC226)+N(Krankheitstage!BO226))*N($C226))))</f>
        <v/>
      </c>
      <c r="BI226" s="76">
        <f>IF($B226="",0,IF(Einstellungen!$C$10="Ja",MAX(IF(Einstellungen!$C$11="7 Tage",MAX(0,(MIN(DATE(2028,3,0),IF(Mitarbeiter!$D226="",DATE(2028,3,0),Mitarbeiter!$D226),TODAY()))-(MAX(DATE(2028,2,1),Mitarbeiter!$C226))+1),MAX(0,NETWORKDAYS(MAX(DATE(2028,2,1),Mitarbeiter!$C226),MIN(DATE(2028,3,0),IF(Mitarbeiter!$D226="",DATE(2028,3,0),Mitarbeiter!$D226),TODAY()),Einstellungen!$F$13:$F$67)))*N(Mitarbeiter!$E226)/IF(Einstellungen!$C$11="7 Tage",7,5),N('Ist-Stunden'!AE226)),MAX(IF(Einstellungen!$C$11="7 Tage",MAX(0,(MIN(DATE(2028,3,0),IF(Mitarbeiter!$D226="",DATE(2028,3,0),Mitarbeiter!$D226),TODAY()))-(MAX(DATE(2028,2,1),Mitarbeiter!$C226))+1),MAX(0,NETWORKDAYS(MAX(DATE(2028,2,1),Mitarbeiter!$C226),MIN(DATE(2028,3,0),IF(Mitarbeiter!$D226="",DATE(2028,3,0),Mitarbeiter!$D226),TODAY()),Einstellungen!$F$13:$F$67)))*N(Mitarbeiter!$E226)/IF(Einstellungen!$C$11="7 Tage",7,5),N('Ist-Stunden'!AE226)+(N(Krankheitstage!BD226)+N(Krankheitstage!BP226))*N($C226))))</f>
        <v/>
      </c>
      <c r="BJ226" s="76">
        <f>IF($B226="",0,IF(Einstellungen!$C$10="Ja",MAX(IF(Einstellungen!$C$11="7 Tage",MAX(0,(MIN(DATE(2028,4,0),IF(Mitarbeiter!$D226="",DATE(2028,4,0),Mitarbeiter!$D226),TODAY()))-(MAX(DATE(2028,3,1),Mitarbeiter!$C226))+1),MAX(0,NETWORKDAYS(MAX(DATE(2028,3,1),Mitarbeiter!$C226),MIN(DATE(2028,4,0),IF(Mitarbeiter!$D226="",DATE(2028,4,0),Mitarbeiter!$D226),TODAY()),Einstellungen!$F$13:$F$67)))*N(Mitarbeiter!$E226)/IF(Einstellungen!$C$11="7 Tage",7,5),N('Ist-Stunden'!AF226)),MAX(IF(Einstellungen!$C$11="7 Tage",MAX(0,(MIN(DATE(2028,4,0),IF(Mitarbeiter!$D226="",DATE(2028,4,0),Mitarbeiter!$D226),TODAY()))-(MAX(DATE(2028,3,1),Mitarbeiter!$C226))+1),MAX(0,NETWORKDAYS(MAX(DATE(2028,3,1),Mitarbeiter!$C226),MIN(DATE(2028,4,0),IF(Mitarbeiter!$D226="",DATE(2028,4,0),Mitarbeiter!$D226),TODAY()),Einstellungen!$F$13:$F$67)))*N(Mitarbeiter!$E226)/IF(Einstellungen!$C$11="7 Tage",7,5),N('Ist-Stunden'!AF226)+(N(Krankheitstage!BE226)+N(Krankheitstage!BQ226))*N($C226))))</f>
        <v/>
      </c>
      <c r="BK226" s="76">
        <f>IF($B226="",0,IF(Einstellungen!$C$10="Ja",MAX(IF(Einstellungen!$C$11="7 Tage",MAX(0,(MIN(DATE(2028,5,0),IF(Mitarbeiter!$D226="",DATE(2028,5,0),Mitarbeiter!$D226),TODAY()))-(MAX(DATE(2028,4,1),Mitarbeiter!$C226))+1),MAX(0,NETWORKDAYS(MAX(DATE(2028,4,1),Mitarbeiter!$C226),MIN(DATE(2028,5,0),IF(Mitarbeiter!$D226="",DATE(2028,5,0),Mitarbeiter!$D226),TODAY()),Einstellungen!$F$13:$F$67)))*N(Mitarbeiter!$E226)/IF(Einstellungen!$C$11="7 Tage",7,5),N('Ist-Stunden'!AG226)),MAX(IF(Einstellungen!$C$11="7 Tage",MAX(0,(MIN(DATE(2028,5,0),IF(Mitarbeiter!$D226="",DATE(2028,5,0),Mitarbeiter!$D226),TODAY()))-(MAX(DATE(2028,4,1),Mitarbeiter!$C226))+1),MAX(0,NETWORKDAYS(MAX(DATE(2028,4,1),Mitarbeiter!$C226),MIN(DATE(2028,5,0),IF(Mitarbeiter!$D226="",DATE(2028,5,0),Mitarbeiter!$D226),TODAY()),Einstellungen!$F$13:$F$67)))*N(Mitarbeiter!$E226)/IF(Einstellungen!$C$11="7 Tage",7,5),N('Ist-Stunden'!AG226)+(N(Krankheitstage!BF226)+N(Krankheitstage!BR226))*N($C226))))</f>
        <v/>
      </c>
      <c r="BL226" s="76">
        <f>IF($B226="",0,IF(Einstellungen!$C$10="Ja",MAX(IF(Einstellungen!$C$11="7 Tage",MAX(0,(MIN(DATE(2028,6,0),IF(Mitarbeiter!$D226="",DATE(2028,6,0),Mitarbeiter!$D226),TODAY()))-(MAX(DATE(2028,5,1),Mitarbeiter!$C226))+1),MAX(0,NETWORKDAYS(MAX(DATE(2028,5,1),Mitarbeiter!$C226),MIN(DATE(2028,6,0),IF(Mitarbeiter!$D226="",DATE(2028,6,0),Mitarbeiter!$D226),TODAY()),Einstellungen!$F$13:$F$67)))*N(Mitarbeiter!$E226)/IF(Einstellungen!$C$11="7 Tage",7,5),N('Ist-Stunden'!AH226)),MAX(IF(Einstellungen!$C$11="7 Tage",MAX(0,(MIN(DATE(2028,6,0),IF(Mitarbeiter!$D226="",DATE(2028,6,0),Mitarbeiter!$D226),TODAY()))-(MAX(DATE(2028,5,1),Mitarbeiter!$C226))+1),MAX(0,NETWORKDAYS(MAX(DATE(2028,5,1),Mitarbeiter!$C226),MIN(DATE(2028,6,0),IF(Mitarbeiter!$D226="",DATE(2028,6,0),Mitarbeiter!$D226),TODAY()),Einstellungen!$F$13:$F$67)))*N(Mitarbeiter!$E226)/IF(Einstellungen!$C$11="7 Tage",7,5),N('Ist-Stunden'!AH226)+(N(Krankheitstage!BG226)+N(Krankheitstage!BS226))*N($C226))))</f>
        <v/>
      </c>
      <c r="BM226" s="76">
        <f>IF($B226="",0,IF(Einstellungen!$C$10="Ja",MAX(IF(Einstellungen!$C$11="7 Tage",MAX(0,(MIN(DATE(2028,7,0),IF(Mitarbeiter!$D226="",DATE(2028,7,0),Mitarbeiter!$D226),TODAY()))-(MAX(DATE(2028,6,1),Mitarbeiter!$C226))+1),MAX(0,NETWORKDAYS(MAX(DATE(2028,6,1),Mitarbeiter!$C226),MIN(DATE(2028,7,0),IF(Mitarbeiter!$D226="",DATE(2028,7,0),Mitarbeiter!$D226),TODAY()),Einstellungen!$F$13:$F$67)))*N(Mitarbeiter!$E226)/IF(Einstellungen!$C$11="7 Tage",7,5),N('Ist-Stunden'!AI226)),MAX(IF(Einstellungen!$C$11="7 Tage",MAX(0,(MIN(DATE(2028,7,0),IF(Mitarbeiter!$D226="",DATE(2028,7,0),Mitarbeiter!$D226),TODAY()))-(MAX(DATE(2028,6,1),Mitarbeiter!$C226))+1),MAX(0,NETWORKDAYS(MAX(DATE(2028,6,1),Mitarbeiter!$C226),MIN(DATE(2028,7,0),IF(Mitarbeiter!$D226="",DATE(2028,7,0),Mitarbeiter!$D226),TODAY()),Einstellungen!$F$13:$F$67)))*N(Mitarbeiter!$E226)/IF(Einstellungen!$C$11="7 Tage",7,5),N('Ist-Stunden'!AI226)+(N(Krankheitstage!BH226)+N(Krankheitstage!BT226))*N($C226))))</f>
        <v/>
      </c>
      <c r="BN226" s="76">
        <f>IF($B226="",0,IF(Einstellungen!$C$10="Ja",MAX(IF(Einstellungen!$C$11="7 Tage",MAX(0,(MIN(DATE(2028,8,0),IF(Mitarbeiter!$D226="",DATE(2028,8,0),Mitarbeiter!$D226),TODAY()))-(MAX(DATE(2028,7,1),Mitarbeiter!$C226))+1),MAX(0,NETWORKDAYS(MAX(DATE(2028,7,1),Mitarbeiter!$C226),MIN(DATE(2028,8,0),IF(Mitarbeiter!$D226="",DATE(2028,8,0),Mitarbeiter!$D226),TODAY()),Einstellungen!$F$13:$F$67)))*N(Mitarbeiter!$E226)/IF(Einstellungen!$C$11="7 Tage",7,5),N('Ist-Stunden'!AJ226)),MAX(IF(Einstellungen!$C$11="7 Tage",MAX(0,(MIN(DATE(2028,8,0),IF(Mitarbeiter!$D226="",DATE(2028,8,0),Mitarbeiter!$D226),TODAY()))-(MAX(DATE(2028,7,1),Mitarbeiter!$C226))+1),MAX(0,NETWORKDAYS(MAX(DATE(2028,7,1),Mitarbeiter!$C226),MIN(DATE(2028,8,0),IF(Mitarbeiter!$D226="",DATE(2028,8,0),Mitarbeiter!$D226),TODAY()),Einstellungen!$F$13:$F$67)))*N(Mitarbeiter!$E226)/IF(Einstellungen!$C$11="7 Tage",7,5),N('Ist-Stunden'!AJ226)+(N(Krankheitstage!BI226)+N(Krankheitstage!BU226))*N($C226))))</f>
        <v/>
      </c>
      <c r="BO226" s="76">
        <f>IF($B226="",0,IF(Einstellungen!$C$10="Ja",MAX(IF(Einstellungen!$C$11="7 Tage",MAX(0,(MIN(DATE(2028,9,0),IF(Mitarbeiter!$D226="",DATE(2028,9,0),Mitarbeiter!$D226),TODAY()))-(MAX(DATE(2028,8,1),Mitarbeiter!$C226))+1),MAX(0,NETWORKDAYS(MAX(DATE(2028,8,1),Mitarbeiter!$C226),MIN(DATE(2028,9,0),IF(Mitarbeiter!$D226="",DATE(2028,9,0),Mitarbeiter!$D226),TODAY()),Einstellungen!$F$13:$F$67)))*N(Mitarbeiter!$E226)/IF(Einstellungen!$C$11="7 Tage",7,5),N('Ist-Stunden'!AK226)),MAX(IF(Einstellungen!$C$11="7 Tage",MAX(0,(MIN(DATE(2028,9,0),IF(Mitarbeiter!$D226="",DATE(2028,9,0),Mitarbeiter!$D226),TODAY()))-(MAX(DATE(2028,8,1),Mitarbeiter!$C226))+1),MAX(0,NETWORKDAYS(MAX(DATE(2028,8,1),Mitarbeiter!$C226),MIN(DATE(2028,9,0),IF(Mitarbeiter!$D226="",DATE(2028,9,0),Mitarbeiter!$D226),TODAY()),Einstellungen!$F$13:$F$67)))*N(Mitarbeiter!$E226)/IF(Einstellungen!$C$11="7 Tage",7,5),N('Ist-Stunden'!AK226)+(N(Krankheitstage!BJ226)+N(Krankheitstage!BV226))*N($C226))))</f>
        <v/>
      </c>
      <c r="BP226" s="76">
        <f>IF($B226="",0,IF(Einstellungen!$C$10="Ja",MAX(IF(Einstellungen!$C$11="7 Tage",MAX(0,(MIN(DATE(2028,10,0),IF(Mitarbeiter!$D226="",DATE(2028,10,0),Mitarbeiter!$D226),TODAY()))-(MAX(DATE(2028,9,1),Mitarbeiter!$C226))+1),MAX(0,NETWORKDAYS(MAX(DATE(2028,9,1),Mitarbeiter!$C226),MIN(DATE(2028,10,0),IF(Mitarbeiter!$D226="",DATE(2028,10,0),Mitarbeiter!$D226),TODAY()),Einstellungen!$F$13:$F$67)))*N(Mitarbeiter!$E226)/IF(Einstellungen!$C$11="7 Tage",7,5),N('Ist-Stunden'!AL226)),MAX(IF(Einstellungen!$C$11="7 Tage",MAX(0,(MIN(DATE(2028,10,0),IF(Mitarbeiter!$D226="",DATE(2028,10,0),Mitarbeiter!$D226),TODAY()))-(MAX(DATE(2028,9,1),Mitarbeiter!$C226))+1),MAX(0,NETWORKDAYS(MAX(DATE(2028,9,1),Mitarbeiter!$C226),MIN(DATE(2028,10,0),IF(Mitarbeiter!$D226="",DATE(2028,10,0),Mitarbeiter!$D226),TODAY()),Einstellungen!$F$13:$F$67)))*N(Mitarbeiter!$E226)/IF(Einstellungen!$C$11="7 Tage",7,5),N('Ist-Stunden'!AL226)+(N(Krankheitstage!BK226)+N(Krankheitstage!BW226))*N($C226))))</f>
        <v/>
      </c>
      <c r="BQ226" s="76">
        <f>IF($B226="",0,IF(Einstellungen!$C$10="Ja",MAX(IF(Einstellungen!$C$11="7 Tage",MAX(0,(MIN(DATE(2028,11,0),IF(Mitarbeiter!$D226="",DATE(2028,11,0),Mitarbeiter!$D226),TODAY()))-(MAX(DATE(2028,10,1),Mitarbeiter!$C226))+1),MAX(0,NETWORKDAYS(MAX(DATE(2028,10,1),Mitarbeiter!$C226),MIN(DATE(2028,11,0),IF(Mitarbeiter!$D226="",DATE(2028,11,0),Mitarbeiter!$D226),TODAY()),Einstellungen!$F$13:$F$67)))*N(Mitarbeiter!$E226)/IF(Einstellungen!$C$11="7 Tage",7,5),N('Ist-Stunden'!AM226)),MAX(IF(Einstellungen!$C$11="7 Tage",MAX(0,(MIN(DATE(2028,11,0),IF(Mitarbeiter!$D226="",DATE(2028,11,0),Mitarbeiter!$D226),TODAY()))-(MAX(DATE(2028,10,1),Mitarbeiter!$C226))+1),MAX(0,NETWORKDAYS(MAX(DATE(2028,10,1),Mitarbeiter!$C226),MIN(DATE(2028,11,0),IF(Mitarbeiter!$D226="",DATE(2028,11,0),Mitarbeiter!$D226),TODAY()),Einstellungen!$F$13:$F$67)))*N(Mitarbeiter!$E226)/IF(Einstellungen!$C$11="7 Tage",7,5),N('Ist-Stunden'!AM226)+(N(Krankheitstage!BL226)+N(Krankheitstage!BX226))*N($C226))))</f>
        <v/>
      </c>
      <c r="BR226" s="76">
        <f>IF($B226="",0,IF(Einstellungen!$C$10="Ja",MAX(IF(Einstellungen!$C$11="7 Tage",MAX(0,(MIN(DATE(2028,12,0),IF(Mitarbeiter!$D226="",DATE(2028,12,0),Mitarbeiter!$D226),TODAY()))-(MAX(DATE(2028,11,1),Mitarbeiter!$C226))+1),MAX(0,NETWORKDAYS(MAX(DATE(2028,11,1),Mitarbeiter!$C226),MIN(DATE(2028,12,0),IF(Mitarbeiter!$D226="",DATE(2028,12,0),Mitarbeiter!$D226),TODAY()),Einstellungen!$F$13:$F$67)))*N(Mitarbeiter!$E226)/IF(Einstellungen!$C$11="7 Tage",7,5),N('Ist-Stunden'!AN226)),MAX(IF(Einstellungen!$C$11="7 Tage",MAX(0,(MIN(DATE(2028,12,0),IF(Mitarbeiter!$D226="",DATE(2028,12,0),Mitarbeiter!$D226),TODAY()))-(MAX(DATE(2028,11,1),Mitarbeiter!$C226))+1),MAX(0,NETWORKDAYS(MAX(DATE(2028,11,1),Mitarbeiter!$C226),MIN(DATE(2028,12,0),IF(Mitarbeiter!$D226="",DATE(2028,12,0),Mitarbeiter!$D226),TODAY()),Einstellungen!$F$13:$F$67)))*N(Mitarbeiter!$E226)/IF(Einstellungen!$C$11="7 Tage",7,5),N('Ist-Stunden'!AN226)+(N(Krankheitstage!BM226)+N(Krankheitstage!BY226))*N($C226))))</f>
        <v/>
      </c>
      <c r="BS226" s="76">
        <f>IF($B226="",0,IF(Einstellungen!$C$10="Ja",MAX(IF(Einstellungen!$C$11="7 Tage",MAX(0,(MIN(DATE(2028,13,0),IF(Mitarbeiter!$D226="",DATE(2028,13,0),Mitarbeiter!$D226),TODAY()))-(MAX(DATE(2028,12,1),Mitarbeiter!$C226))+1),MAX(0,NETWORKDAYS(MAX(DATE(2028,12,1),Mitarbeiter!$C226),MIN(DATE(2028,13,0),IF(Mitarbeiter!$D226="",DATE(2028,13,0),Mitarbeiter!$D226),TODAY()),Einstellungen!$F$13:$F$67)))*N(Mitarbeiter!$E226)/IF(Einstellungen!$C$11="7 Tage",7,5),N('Ist-Stunden'!AO226)),MAX(IF(Einstellungen!$C$11="7 Tage",MAX(0,(MIN(DATE(2028,13,0),IF(Mitarbeiter!$D226="",DATE(2028,13,0),Mitarbeiter!$D226),TODAY()))-(MAX(DATE(2028,12,1),Mitarbeiter!$C226))+1),MAX(0,NETWORKDAYS(MAX(DATE(2028,12,1),Mitarbeiter!$C226),MIN(DATE(2028,13,0),IF(Mitarbeiter!$D226="",DATE(2028,13,0),Mitarbeiter!$D226),TODAY()),Einstellungen!$F$13:$F$67)))*N(Mitarbeiter!$E226)/IF(Einstellungen!$C$11="7 Tage",7,5),N('Ist-Stunden'!AO226)+(N(Krankheitstage!BN226)+N(Krankheitstage!BZ226))*N($C226))))</f>
        <v/>
      </c>
      <c r="BT226" s="76">
        <f>IF($B226="",0,IF(Einstellungen!$C$10="Ja",MAX(IF(Einstellungen!$C$11="7 Tage",MAX(0,(MIN(DATE(2029,2,0),IF(Mitarbeiter!$D226="",DATE(2029,2,0),Mitarbeiter!$D226),TODAY()))-(MAX(DATE(2029,1,1),Mitarbeiter!$C226))+1),MAX(0,NETWORKDAYS(MAX(DATE(2029,1,1),Mitarbeiter!$C226),MIN(DATE(2029,2,0),IF(Mitarbeiter!$D226="",DATE(2029,2,0),Mitarbeiter!$D226),TODAY()),Einstellungen!$F$13:$F$67)))*N(Mitarbeiter!$E226)/IF(Einstellungen!$C$11="7 Tage",7,5),N('Ist-Stunden'!AP226)),MAX(IF(Einstellungen!$C$11="7 Tage",MAX(0,(MIN(DATE(2029,2,0),IF(Mitarbeiter!$D226="",DATE(2029,2,0),Mitarbeiter!$D226),TODAY()))-(MAX(DATE(2029,1,1),Mitarbeiter!$C226))+1),MAX(0,NETWORKDAYS(MAX(DATE(2029,1,1),Mitarbeiter!$C226),MIN(DATE(2029,2,0),IF(Mitarbeiter!$D226="",DATE(2029,2,0),Mitarbeiter!$D226),TODAY()),Einstellungen!$F$13:$F$67)))*N(Mitarbeiter!$E226)/IF(Einstellungen!$C$11="7 Tage",7,5),N('Ist-Stunden'!AP226)+(N(Krankheitstage!CA226)+N(Krankheitstage!CM226))*N($C226))))</f>
        <v/>
      </c>
      <c r="BU226" s="76">
        <f>IF($B226="",0,IF(Einstellungen!$C$10="Ja",MAX(IF(Einstellungen!$C$11="7 Tage",MAX(0,(MIN(DATE(2029,3,0),IF(Mitarbeiter!$D226="",DATE(2029,3,0),Mitarbeiter!$D226),TODAY()))-(MAX(DATE(2029,2,1),Mitarbeiter!$C226))+1),MAX(0,NETWORKDAYS(MAX(DATE(2029,2,1),Mitarbeiter!$C226),MIN(DATE(2029,3,0),IF(Mitarbeiter!$D226="",DATE(2029,3,0),Mitarbeiter!$D226),TODAY()),Einstellungen!$F$13:$F$67)))*N(Mitarbeiter!$E226)/IF(Einstellungen!$C$11="7 Tage",7,5),N('Ist-Stunden'!AQ226)),MAX(IF(Einstellungen!$C$11="7 Tage",MAX(0,(MIN(DATE(2029,3,0),IF(Mitarbeiter!$D226="",DATE(2029,3,0),Mitarbeiter!$D226),TODAY()))-(MAX(DATE(2029,2,1),Mitarbeiter!$C226))+1),MAX(0,NETWORKDAYS(MAX(DATE(2029,2,1),Mitarbeiter!$C226),MIN(DATE(2029,3,0),IF(Mitarbeiter!$D226="",DATE(2029,3,0),Mitarbeiter!$D226),TODAY()),Einstellungen!$F$13:$F$67)))*N(Mitarbeiter!$E226)/IF(Einstellungen!$C$11="7 Tage",7,5),N('Ist-Stunden'!AQ226)+(N(Krankheitstage!CB226)+N(Krankheitstage!CN226))*N($C226))))</f>
        <v/>
      </c>
      <c r="BV226" s="76">
        <f>IF($B226="",0,IF(Einstellungen!$C$10="Ja",MAX(IF(Einstellungen!$C$11="7 Tage",MAX(0,(MIN(DATE(2029,4,0),IF(Mitarbeiter!$D226="",DATE(2029,4,0),Mitarbeiter!$D226),TODAY()))-(MAX(DATE(2029,3,1),Mitarbeiter!$C226))+1),MAX(0,NETWORKDAYS(MAX(DATE(2029,3,1),Mitarbeiter!$C226),MIN(DATE(2029,4,0),IF(Mitarbeiter!$D226="",DATE(2029,4,0),Mitarbeiter!$D226),TODAY()),Einstellungen!$F$13:$F$67)))*N(Mitarbeiter!$E226)/IF(Einstellungen!$C$11="7 Tage",7,5),N('Ist-Stunden'!AR226)),MAX(IF(Einstellungen!$C$11="7 Tage",MAX(0,(MIN(DATE(2029,4,0),IF(Mitarbeiter!$D226="",DATE(2029,4,0),Mitarbeiter!$D226),TODAY()))-(MAX(DATE(2029,3,1),Mitarbeiter!$C226))+1),MAX(0,NETWORKDAYS(MAX(DATE(2029,3,1),Mitarbeiter!$C226),MIN(DATE(2029,4,0),IF(Mitarbeiter!$D226="",DATE(2029,4,0),Mitarbeiter!$D226),TODAY()),Einstellungen!$F$13:$F$67)))*N(Mitarbeiter!$E226)/IF(Einstellungen!$C$11="7 Tage",7,5),N('Ist-Stunden'!AR226)+(N(Krankheitstage!CC226)+N(Krankheitstage!CO226))*N($C226))))</f>
        <v/>
      </c>
      <c r="BW226" s="76">
        <f>IF($B226="",0,IF(Einstellungen!$C$10="Ja",MAX(IF(Einstellungen!$C$11="7 Tage",MAX(0,(MIN(DATE(2029,5,0),IF(Mitarbeiter!$D226="",DATE(2029,5,0),Mitarbeiter!$D226),TODAY()))-(MAX(DATE(2029,4,1),Mitarbeiter!$C226))+1),MAX(0,NETWORKDAYS(MAX(DATE(2029,4,1),Mitarbeiter!$C226),MIN(DATE(2029,5,0),IF(Mitarbeiter!$D226="",DATE(2029,5,0),Mitarbeiter!$D226),TODAY()),Einstellungen!$F$13:$F$67)))*N(Mitarbeiter!$E226)/IF(Einstellungen!$C$11="7 Tage",7,5),N('Ist-Stunden'!AS226)),MAX(IF(Einstellungen!$C$11="7 Tage",MAX(0,(MIN(DATE(2029,5,0),IF(Mitarbeiter!$D226="",DATE(2029,5,0),Mitarbeiter!$D226),TODAY()))-(MAX(DATE(2029,4,1),Mitarbeiter!$C226))+1),MAX(0,NETWORKDAYS(MAX(DATE(2029,4,1),Mitarbeiter!$C226),MIN(DATE(2029,5,0),IF(Mitarbeiter!$D226="",DATE(2029,5,0),Mitarbeiter!$D226),TODAY()),Einstellungen!$F$13:$F$67)))*N(Mitarbeiter!$E226)/IF(Einstellungen!$C$11="7 Tage",7,5),N('Ist-Stunden'!AS226)+(N(Krankheitstage!CD226)+N(Krankheitstage!CP226))*N($C226))))</f>
        <v/>
      </c>
      <c r="BX226" s="76">
        <f>IF($B226="",0,IF(Einstellungen!$C$10="Ja",MAX(IF(Einstellungen!$C$11="7 Tage",MAX(0,(MIN(DATE(2029,6,0),IF(Mitarbeiter!$D226="",DATE(2029,6,0),Mitarbeiter!$D226),TODAY()))-(MAX(DATE(2029,5,1),Mitarbeiter!$C226))+1),MAX(0,NETWORKDAYS(MAX(DATE(2029,5,1),Mitarbeiter!$C226),MIN(DATE(2029,6,0),IF(Mitarbeiter!$D226="",DATE(2029,6,0),Mitarbeiter!$D226),TODAY()),Einstellungen!$F$13:$F$67)))*N(Mitarbeiter!$E226)/IF(Einstellungen!$C$11="7 Tage",7,5),N('Ist-Stunden'!AT226)),MAX(IF(Einstellungen!$C$11="7 Tage",MAX(0,(MIN(DATE(2029,6,0),IF(Mitarbeiter!$D226="",DATE(2029,6,0),Mitarbeiter!$D226),TODAY()))-(MAX(DATE(2029,5,1),Mitarbeiter!$C226))+1),MAX(0,NETWORKDAYS(MAX(DATE(2029,5,1),Mitarbeiter!$C226),MIN(DATE(2029,6,0),IF(Mitarbeiter!$D226="",DATE(2029,6,0),Mitarbeiter!$D226),TODAY()),Einstellungen!$F$13:$F$67)))*N(Mitarbeiter!$E226)/IF(Einstellungen!$C$11="7 Tage",7,5),N('Ist-Stunden'!AT226)+(N(Krankheitstage!CE226)+N(Krankheitstage!CQ226))*N($C226))))</f>
        <v/>
      </c>
      <c r="BY226" s="76">
        <f>IF($B226="",0,IF(Einstellungen!$C$10="Ja",MAX(IF(Einstellungen!$C$11="7 Tage",MAX(0,(MIN(DATE(2029,7,0),IF(Mitarbeiter!$D226="",DATE(2029,7,0),Mitarbeiter!$D226),TODAY()))-(MAX(DATE(2029,6,1),Mitarbeiter!$C226))+1),MAX(0,NETWORKDAYS(MAX(DATE(2029,6,1),Mitarbeiter!$C226),MIN(DATE(2029,7,0),IF(Mitarbeiter!$D226="",DATE(2029,7,0),Mitarbeiter!$D226),TODAY()),Einstellungen!$F$13:$F$67)))*N(Mitarbeiter!$E226)/IF(Einstellungen!$C$11="7 Tage",7,5),N('Ist-Stunden'!AU226)),MAX(IF(Einstellungen!$C$11="7 Tage",MAX(0,(MIN(DATE(2029,7,0),IF(Mitarbeiter!$D226="",DATE(2029,7,0),Mitarbeiter!$D226),TODAY()))-(MAX(DATE(2029,6,1),Mitarbeiter!$C226))+1),MAX(0,NETWORKDAYS(MAX(DATE(2029,6,1),Mitarbeiter!$C226),MIN(DATE(2029,7,0),IF(Mitarbeiter!$D226="",DATE(2029,7,0),Mitarbeiter!$D226),TODAY()),Einstellungen!$F$13:$F$67)))*N(Mitarbeiter!$E226)/IF(Einstellungen!$C$11="7 Tage",7,5),N('Ist-Stunden'!AU226)+(N(Krankheitstage!CF226)+N(Krankheitstage!CR226))*N($C226))))</f>
        <v/>
      </c>
      <c r="BZ226" s="76">
        <f>IF($B226="",0,IF(Einstellungen!$C$10="Ja",MAX(IF(Einstellungen!$C$11="7 Tage",MAX(0,(MIN(DATE(2029,8,0),IF(Mitarbeiter!$D226="",DATE(2029,8,0),Mitarbeiter!$D226),TODAY()))-(MAX(DATE(2029,7,1),Mitarbeiter!$C226))+1),MAX(0,NETWORKDAYS(MAX(DATE(2029,7,1),Mitarbeiter!$C226),MIN(DATE(2029,8,0),IF(Mitarbeiter!$D226="",DATE(2029,8,0),Mitarbeiter!$D226),TODAY()),Einstellungen!$F$13:$F$67)))*N(Mitarbeiter!$E226)/IF(Einstellungen!$C$11="7 Tage",7,5),N('Ist-Stunden'!AV226)),MAX(IF(Einstellungen!$C$11="7 Tage",MAX(0,(MIN(DATE(2029,8,0),IF(Mitarbeiter!$D226="",DATE(2029,8,0),Mitarbeiter!$D226),TODAY()))-(MAX(DATE(2029,7,1),Mitarbeiter!$C226))+1),MAX(0,NETWORKDAYS(MAX(DATE(2029,7,1),Mitarbeiter!$C226),MIN(DATE(2029,8,0),IF(Mitarbeiter!$D226="",DATE(2029,8,0),Mitarbeiter!$D226),TODAY()),Einstellungen!$F$13:$F$67)))*N(Mitarbeiter!$E226)/IF(Einstellungen!$C$11="7 Tage",7,5),N('Ist-Stunden'!AV226)+(N(Krankheitstage!CG226)+N(Krankheitstage!CS226))*N($C226))))</f>
        <v/>
      </c>
      <c r="CA226" s="76">
        <f>IF($B226="",0,IF(Einstellungen!$C$10="Ja",MAX(IF(Einstellungen!$C$11="7 Tage",MAX(0,(MIN(DATE(2029,9,0),IF(Mitarbeiter!$D226="",DATE(2029,9,0),Mitarbeiter!$D226),TODAY()))-(MAX(DATE(2029,8,1),Mitarbeiter!$C226))+1),MAX(0,NETWORKDAYS(MAX(DATE(2029,8,1),Mitarbeiter!$C226),MIN(DATE(2029,9,0),IF(Mitarbeiter!$D226="",DATE(2029,9,0),Mitarbeiter!$D226),TODAY()),Einstellungen!$F$13:$F$67)))*N(Mitarbeiter!$E226)/IF(Einstellungen!$C$11="7 Tage",7,5),N('Ist-Stunden'!AW226)),MAX(IF(Einstellungen!$C$11="7 Tage",MAX(0,(MIN(DATE(2029,9,0),IF(Mitarbeiter!$D226="",DATE(2029,9,0),Mitarbeiter!$D226),TODAY()))-(MAX(DATE(2029,8,1),Mitarbeiter!$C226))+1),MAX(0,NETWORKDAYS(MAX(DATE(2029,8,1),Mitarbeiter!$C226),MIN(DATE(2029,9,0),IF(Mitarbeiter!$D226="",DATE(2029,9,0),Mitarbeiter!$D226),TODAY()),Einstellungen!$F$13:$F$67)))*N(Mitarbeiter!$E226)/IF(Einstellungen!$C$11="7 Tage",7,5),N('Ist-Stunden'!AW226)+(N(Krankheitstage!CH226)+N(Krankheitstage!CT226))*N($C226))))</f>
        <v/>
      </c>
      <c r="CB226" s="76">
        <f>IF($B226="",0,IF(Einstellungen!$C$10="Ja",MAX(IF(Einstellungen!$C$11="7 Tage",MAX(0,(MIN(DATE(2029,10,0),IF(Mitarbeiter!$D226="",DATE(2029,10,0),Mitarbeiter!$D226),TODAY()))-(MAX(DATE(2029,9,1),Mitarbeiter!$C226))+1),MAX(0,NETWORKDAYS(MAX(DATE(2029,9,1),Mitarbeiter!$C226),MIN(DATE(2029,10,0),IF(Mitarbeiter!$D226="",DATE(2029,10,0),Mitarbeiter!$D226),TODAY()),Einstellungen!$F$13:$F$67)))*N(Mitarbeiter!$E226)/IF(Einstellungen!$C$11="7 Tage",7,5),N('Ist-Stunden'!AX226)),MAX(IF(Einstellungen!$C$11="7 Tage",MAX(0,(MIN(DATE(2029,10,0),IF(Mitarbeiter!$D226="",DATE(2029,10,0),Mitarbeiter!$D226),TODAY()))-(MAX(DATE(2029,9,1),Mitarbeiter!$C226))+1),MAX(0,NETWORKDAYS(MAX(DATE(2029,9,1),Mitarbeiter!$C226),MIN(DATE(2029,10,0),IF(Mitarbeiter!$D226="",DATE(2029,10,0),Mitarbeiter!$D226),TODAY()),Einstellungen!$F$13:$F$67)))*N(Mitarbeiter!$E226)/IF(Einstellungen!$C$11="7 Tage",7,5),N('Ist-Stunden'!AX226)+(N(Krankheitstage!CI226)+N(Krankheitstage!CU226))*N($C226))))</f>
        <v/>
      </c>
      <c r="CC226" s="76">
        <f>IF($B226="",0,IF(Einstellungen!$C$10="Ja",MAX(IF(Einstellungen!$C$11="7 Tage",MAX(0,(MIN(DATE(2029,11,0),IF(Mitarbeiter!$D226="",DATE(2029,11,0),Mitarbeiter!$D226),TODAY()))-(MAX(DATE(2029,10,1),Mitarbeiter!$C226))+1),MAX(0,NETWORKDAYS(MAX(DATE(2029,10,1),Mitarbeiter!$C226),MIN(DATE(2029,11,0),IF(Mitarbeiter!$D226="",DATE(2029,11,0),Mitarbeiter!$D226),TODAY()),Einstellungen!$F$13:$F$67)))*N(Mitarbeiter!$E226)/IF(Einstellungen!$C$11="7 Tage",7,5),N('Ist-Stunden'!AY226)),MAX(IF(Einstellungen!$C$11="7 Tage",MAX(0,(MIN(DATE(2029,11,0),IF(Mitarbeiter!$D226="",DATE(2029,11,0),Mitarbeiter!$D226),TODAY()))-(MAX(DATE(2029,10,1),Mitarbeiter!$C226))+1),MAX(0,NETWORKDAYS(MAX(DATE(2029,10,1),Mitarbeiter!$C226),MIN(DATE(2029,11,0),IF(Mitarbeiter!$D226="",DATE(2029,11,0),Mitarbeiter!$D226),TODAY()),Einstellungen!$F$13:$F$67)))*N(Mitarbeiter!$E226)/IF(Einstellungen!$C$11="7 Tage",7,5),N('Ist-Stunden'!AY226)+(N(Krankheitstage!CJ226)+N(Krankheitstage!CV226))*N($C226))))</f>
        <v/>
      </c>
      <c r="CD226" s="76">
        <f>IF($B226="",0,IF(Einstellungen!$C$10="Ja",MAX(IF(Einstellungen!$C$11="7 Tage",MAX(0,(MIN(DATE(2029,12,0),IF(Mitarbeiter!$D226="",DATE(2029,12,0),Mitarbeiter!$D226),TODAY()))-(MAX(DATE(2029,11,1),Mitarbeiter!$C226))+1),MAX(0,NETWORKDAYS(MAX(DATE(2029,11,1),Mitarbeiter!$C226),MIN(DATE(2029,12,0),IF(Mitarbeiter!$D226="",DATE(2029,12,0),Mitarbeiter!$D226),TODAY()),Einstellungen!$F$13:$F$67)))*N(Mitarbeiter!$E226)/IF(Einstellungen!$C$11="7 Tage",7,5),N('Ist-Stunden'!AZ226)),MAX(IF(Einstellungen!$C$11="7 Tage",MAX(0,(MIN(DATE(2029,12,0),IF(Mitarbeiter!$D226="",DATE(2029,12,0),Mitarbeiter!$D226),TODAY()))-(MAX(DATE(2029,11,1),Mitarbeiter!$C226))+1),MAX(0,NETWORKDAYS(MAX(DATE(2029,11,1),Mitarbeiter!$C226),MIN(DATE(2029,12,0),IF(Mitarbeiter!$D226="",DATE(2029,12,0),Mitarbeiter!$D226),TODAY()),Einstellungen!$F$13:$F$67)))*N(Mitarbeiter!$E226)/IF(Einstellungen!$C$11="7 Tage",7,5),N('Ist-Stunden'!AZ226)+(N(Krankheitstage!CK226)+N(Krankheitstage!CW226))*N($C226))))</f>
        <v/>
      </c>
      <c r="CE226" s="76">
        <f>IF($B226="",0,IF(Einstellungen!$C$10="Ja",MAX(IF(Einstellungen!$C$11="7 Tage",MAX(0,(MIN(DATE(2029,13,0),IF(Mitarbeiter!$D226="",DATE(2029,13,0),Mitarbeiter!$D226),TODAY()))-(MAX(DATE(2029,12,1),Mitarbeiter!$C226))+1),MAX(0,NETWORKDAYS(MAX(DATE(2029,12,1),Mitarbeiter!$C226),MIN(DATE(2029,13,0),IF(Mitarbeiter!$D226="",DATE(2029,13,0),Mitarbeiter!$D226),TODAY()),Einstellungen!$F$13:$F$67)))*N(Mitarbeiter!$E226)/IF(Einstellungen!$C$11="7 Tage",7,5),N('Ist-Stunden'!BA226)),MAX(IF(Einstellungen!$C$11="7 Tage",MAX(0,(MIN(DATE(2029,13,0),IF(Mitarbeiter!$D226="",DATE(2029,13,0),Mitarbeiter!$D226),TODAY()))-(MAX(DATE(2029,12,1),Mitarbeiter!$C226))+1),MAX(0,NETWORKDAYS(MAX(DATE(2029,12,1),Mitarbeiter!$C226),MIN(DATE(2029,13,0),IF(Mitarbeiter!$D226="",DATE(2029,13,0),Mitarbeiter!$D226),TODAY()),Einstellungen!$F$13:$F$67)))*N(Mitarbeiter!$E226)/IF(Einstellungen!$C$11="7 Tage",7,5),N('Ist-Stunden'!BA226)+(N(Krankheitstage!CL226)+N(Krankheitstage!CX226))*N($C226))))</f>
        <v/>
      </c>
      <c r="CF226" s="76">
        <f>IF($B226="",0,IF(Einstellungen!$C$10="Ja",MAX(IF(Einstellungen!$C$11="7 Tage",MAX(0,(MIN(DATE(2030,2,0),IF(Mitarbeiter!$D226="",DATE(2030,2,0),Mitarbeiter!$D226),TODAY()))-(MAX(DATE(2030,1,1),Mitarbeiter!$C226))+1),MAX(0,NETWORKDAYS(MAX(DATE(2030,1,1),Mitarbeiter!$C226),MIN(DATE(2030,2,0),IF(Mitarbeiter!$D226="",DATE(2030,2,0),Mitarbeiter!$D226),TODAY()),Einstellungen!$F$13:$F$67)))*N(Mitarbeiter!$E226)/IF(Einstellungen!$C$11="7 Tage",7,5),N('Ist-Stunden'!BB226)),MAX(IF(Einstellungen!$C$11="7 Tage",MAX(0,(MIN(DATE(2030,2,0),IF(Mitarbeiter!$D226="",DATE(2030,2,0),Mitarbeiter!$D226),TODAY()))-(MAX(DATE(2030,1,1),Mitarbeiter!$C226))+1),MAX(0,NETWORKDAYS(MAX(DATE(2030,1,1),Mitarbeiter!$C226),MIN(DATE(2030,2,0),IF(Mitarbeiter!$D226="",DATE(2030,2,0),Mitarbeiter!$D226),TODAY()),Einstellungen!$F$13:$F$67)))*N(Mitarbeiter!$E226)/IF(Einstellungen!$C$11="7 Tage",7,5),N('Ist-Stunden'!BB226)+(N(Krankheitstage!CY226)+N(Krankheitstage!DK226))*N($C226))))</f>
        <v/>
      </c>
      <c r="CG226" s="76">
        <f>IF($B226="",0,IF(Einstellungen!$C$10="Ja",MAX(IF(Einstellungen!$C$11="7 Tage",MAX(0,(MIN(DATE(2030,3,0),IF(Mitarbeiter!$D226="",DATE(2030,3,0),Mitarbeiter!$D226),TODAY()))-(MAX(DATE(2030,2,1),Mitarbeiter!$C226))+1),MAX(0,NETWORKDAYS(MAX(DATE(2030,2,1),Mitarbeiter!$C226),MIN(DATE(2030,3,0),IF(Mitarbeiter!$D226="",DATE(2030,3,0),Mitarbeiter!$D226),TODAY()),Einstellungen!$F$13:$F$67)))*N(Mitarbeiter!$E226)/IF(Einstellungen!$C$11="7 Tage",7,5),N('Ist-Stunden'!BC226)),MAX(IF(Einstellungen!$C$11="7 Tage",MAX(0,(MIN(DATE(2030,3,0),IF(Mitarbeiter!$D226="",DATE(2030,3,0),Mitarbeiter!$D226),TODAY()))-(MAX(DATE(2030,2,1),Mitarbeiter!$C226))+1),MAX(0,NETWORKDAYS(MAX(DATE(2030,2,1),Mitarbeiter!$C226),MIN(DATE(2030,3,0),IF(Mitarbeiter!$D226="",DATE(2030,3,0),Mitarbeiter!$D226),TODAY()),Einstellungen!$F$13:$F$67)))*N(Mitarbeiter!$E226)/IF(Einstellungen!$C$11="7 Tage",7,5),N('Ist-Stunden'!BC226)+(N(Krankheitstage!CZ226)+N(Krankheitstage!DL226))*N($C226))))</f>
        <v/>
      </c>
      <c r="CH226" s="76">
        <f>IF($B226="",0,IF(Einstellungen!$C$10="Ja",MAX(IF(Einstellungen!$C$11="7 Tage",MAX(0,(MIN(DATE(2030,4,0),IF(Mitarbeiter!$D226="",DATE(2030,4,0),Mitarbeiter!$D226),TODAY()))-(MAX(DATE(2030,3,1),Mitarbeiter!$C226))+1),MAX(0,NETWORKDAYS(MAX(DATE(2030,3,1),Mitarbeiter!$C226),MIN(DATE(2030,4,0),IF(Mitarbeiter!$D226="",DATE(2030,4,0),Mitarbeiter!$D226),TODAY()),Einstellungen!$F$13:$F$67)))*N(Mitarbeiter!$E226)/IF(Einstellungen!$C$11="7 Tage",7,5),N('Ist-Stunden'!BD226)),MAX(IF(Einstellungen!$C$11="7 Tage",MAX(0,(MIN(DATE(2030,4,0),IF(Mitarbeiter!$D226="",DATE(2030,4,0),Mitarbeiter!$D226),TODAY()))-(MAX(DATE(2030,3,1),Mitarbeiter!$C226))+1),MAX(0,NETWORKDAYS(MAX(DATE(2030,3,1),Mitarbeiter!$C226),MIN(DATE(2030,4,0),IF(Mitarbeiter!$D226="",DATE(2030,4,0),Mitarbeiter!$D226),TODAY()),Einstellungen!$F$13:$F$67)))*N(Mitarbeiter!$E226)/IF(Einstellungen!$C$11="7 Tage",7,5),N('Ist-Stunden'!BD226)+(N(Krankheitstage!DA226)+N(Krankheitstage!DM226))*N($C226))))</f>
        <v/>
      </c>
      <c r="CI226" s="76">
        <f>IF($B226="",0,IF(Einstellungen!$C$10="Ja",MAX(IF(Einstellungen!$C$11="7 Tage",MAX(0,(MIN(DATE(2030,5,0),IF(Mitarbeiter!$D226="",DATE(2030,5,0),Mitarbeiter!$D226),TODAY()))-(MAX(DATE(2030,4,1),Mitarbeiter!$C226))+1),MAX(0,NETWORKDAYS(MAX(DATE(2030,4,1),Mitarbeiter!$C226),MIN(DATE(2030,5,0),IF(Mitarbeiter!$D226="",DATE(2030,5,0),Mitarbeiter!$D226),TODAY()),Einstellungen!$F$13:$F$67)))*N(Mitarbeiter!$E226)/IF(Einstellungen!$C$11="7 Tage",7,5),N('Ist-Stunden'!BE226)),MAX(IF(Einstellungen!$C$11="7 Tage",MAX(0,(MIN(DATE(2030,5,0),IF(Mitarbeiter!$D226="",DATE(2030,5,0),Mitarbeiter!$D226),TODAY()))-(MAX(DATE(2030,4,1),Mitarbeiter!$C226))+1),MAX(0,NETWORKDAYS(MAX(DATE(2030,4,1),Mitarbeiter!$C226),MIN(DATE(2030,5,0),IF(Mitarbeiter!$D226="",DATE(2030,5,0),Mitarbeiter!$D226),TODAY()),Einstellungen!$F$13:$F$67)))*N(Mitarbeiter!$E226)/IF(Einstellungen!$C$11="7 Tage",7,5),N('Ist-Stunden'!BE226)+(N(Krankheitstage!DB226)+N(Krankheitstage!DN226))*N($C226))))</f>
        <v/>
      </c>
      <c r="CJ226" s="76">
        <f>IF($B226="",0,IF(Einstellungen!$C$10="Ja",MAX(IF(Einstellungen!$C$11="7 Tage",MAX(0,(MIN(DATE(2030,6,0),IF(Mitarbeiter!$D226="",DATE(2030,6,0),Mitarbeiter!$D226),TODAY()))-(MAX(DATE(2030,5,1),Mitarbeiter!$C226))+1),MAX(0,NETWORKDAYS(MAX(DATE(2030,5,1),Mitarbeiter!$C226),MIN(DATE(2030,6,0),IF(Mitarbeiter!$D226="",DATE(2030,6,0),Mitarbeiter!$D226),TODAY()),Einstellungen!$F$13:$F$67)))*N(Mitarbeiter!$E226)/IF(Einstellungen!$C$11="7 Tage",7,5),N('Ist-Stunden'!BF226)),MAX(IF(Einstellungen!$C$11="7 Tage",MAX(0,(MIN(DATE(2030,6,0),IF(Mitarbeiter!$D226="",DATE(2030,6,0),Mitarbeiter!$D226),TODAY()))-(MAX(DATE(2030,5,1),Mitarbeiter!$C226))+1),MAX(0,NETWORKDAYS(MAX(DATE(2030,5,1),Mitarbeiter!$C226),MIN(DATE(2030,6,0),IF(Mitarbeiter!$D226="",DATE(2030,6,0),Mitarbeiter!$D226),TODAY()),Einstellungen!$F$13:$F$67)))*N(Mitarbeiter!$E226)/IF(Einstellungen!$C$11="7 Tage",7,5),N('Ist-Stunden'!BF226)+(N(Krankheitstage!DC226)+N(Krankheitstage!DO226))*N($C226))))</f>
        <v/>
      </c>
      <c r="CK226" s="76">
        <f>IF($B226="",0,IF(Einstellungen!$C$10="Ja",MAX(IF(Einstellungen!$C$11="7 Tage",MAX(0,(MIN(DATE(2030,7,0),IF(Mitarbeiter!$D226="",DATE(2030,7,0),Mitarbeiter!$D226),TODAY()))-(MAX(DATE(2030,6,1),Mitarbeiter!$C226))+1),MAX(0,NETWORKDAYS(MAX(DATE(2030,6,1),Mitarbeiter!$C226),MIN(DATE(2030,7,0),IF(Mitarbeiter!$D226="",DATE(2030,7,0),Mitarbeiter!$D226),TODAY()),Einstellungen!$F$13:$F$67)))*N(Mitarbeiter!$E226)/IF(Einstellungen!$C$11="7 Tage",7,5),N('Ist-Stunden'!BG226)),MAX(IF(Einstellungen!$C$11="7 Tage",MAX(0,(MIN(DATE(2030,7,0),IF(Mitarbeiter!$D226="",DATE(2030,7,0),Mitarbeiter!$D226),TODAY()))-(MAX(DATE(2030,6,1),Mitarbeiter!$C226))+1),MAX(0,NETWORKDAYS(MAX(DATE(2030,6,1),Mitarbeiter!$C226),MIN(DATE(2030,7,0),IF(Mitarbeiter!$D226="",DATE(2030,7,0),Mitarbeiter!$D226),TODAY()),Einstellungen!$F$13:$F$67)))*N(Mitarbeiter!$E226)/IF(Einstellungen!$C$11="7 Tage",7,5),N('Ist-Stunden'!BG226)+(N(Krankheitstage!DD226)+N(Krankheitstage!DP226))*N($C226))))</f>
        <v/>
      </c>
      <c r="CL226" s="76">
        <f>IF($B226="",0,IF(Einstellungen!$C$10="Ja",MAX(IF(Einstellungen!$C$11="7 Tage",MAX(0,(MIN(DATE(2030,8,0),IF(Mitarbeiter!$D226="",DATE(2030,8,0),Mitarbeiter!$D226),TODAY()))-(MAX(DATE(2030,7,1),Mitarbeiter!$C226))+1),MAX(0,NETWORKDAYS(MAX(DATE(2030,7,1),Mitarbeiter!$C226),MIN(DATE(2030,8,0),IF(Mitarbeiter!$D226="",DATE(2030,8,0),Mitarbeiter!$D226),TODAY()),Einstellungen!$F$13:$F$67)))*N(Mitarbeiter!$E226)/IF(Einstellungen!$C$11="7 Tage",7,5),N('Ist-Stunden'!BH226)),MAX(IF(Einstellungen!$C$11="7 Tage",MAX(0,(MIN(DATE(2030,8,0),IF(Mitarbeiter!$D226="",DATE(2030,8,0),Mitarbeiter!$D226),TODAY()))-(MAX(DATE(2030,7,1),Mitarbeiter!$C226))+1),MAX(0,NETWORKDAYS(MAX(DATE(2030,7,1),Mitarbeiter!$C226),MIN(DATE(2030,8,0),IF(Mitarbeiter!$D226="",DATE(2030,8,0),Mitarbeiter!$D226),TODAY()),Einstellungen!$F$13:$F$67)))*N(Mitarbeiter!$E226)/IF(Einstellungen!$C$11="7 Tage",7,5),N('Ist-Stunden'!BH226)+(N(Krankheitstage!DE226)+N(Krankheitstage!DQ226))*N($C226))))</f>
        <v/>
      </c>
      <c r="CM226" s="76">
        <f>IF($B226="",0,IF(Einstellungen!$C$10="Ja",MAX(IF(Einstellungen!$C$11="7 Tage",MAX(0,(MIN(DATE(2030,9,0),IF(Mitarbeiter!$D226="",DATE(2030,9,0),Mitarbeiter!$D226),TODAY()))-(MAX(DATE(2030,8,1),Mitarbeiter!$C226))+1),MAX(0,NETWORKDAYS(MAX(DATE(2030,8,1),Mitarbeiter!$C226),MIN(DATE(2030,9,0),IF(Mitarbeiter!$D226="",DATE(2030,9,0),Mitarbeiter!$D226),TODAY()),Einstellungen!$F$13:$F$67)))*N(Mitarbeiter!$E226)/IF(Einstellungen!$C$11="7 Tage",7,5),N('Ist-Stunden'!BI226)),MAX(IF(Einstellungen!$C$11="7 Tage",MAX(0,(MIN(DATE(2030,9,0),IF(Mitarbeiter!$D226="",DATE(2030,9,0),Mitarbeiter!$D226),TODAY()))-(MAX(DATE(2030,8,1),Mitarbeiter!$C226))+1),MAX(0,NETWORKDAYS(MAX(DATE(2030,8,1),Mitarbeiter!$C226),MIN(DATE(2030,9,0),IF(Mitarbeiter!$D226="",DATE(2030,9,0),Mitarbeiter!$D226),TODAY()),Einstellungen!$F$13:$F$67)))*N(Mitarbeiter!$E226)/IF(Einstellungen!$C$11="7 Tage",7,5),N('Ist-Stunden'!BI226)+(N(Krankheitstage!DF226)+N(Krankheitstage!DR226))*N($C226))))</f>
        <v/>
      </c>
      <c r="CN226" s="76">
        <f>IF($B226="",0,IF(Einstellungen!$C$10="Ja",MAX(IF(Einstellungen!$C$11="7 Tage",MAX(0,(MIN(DATE(2030,10,0),IF(Mitarbeiter!$D226="",DATE(2030,10,0),Mitarbeiter!$D226),TODAY()))-(MAX(DATE(2030,9,1),Mitarbeiter!$C226))+1),MAX(0,NETWORKDAYS(MAX(DATE(2030,9,1),Mitarbeiter!$C226),MIN(DATE(2030,10,0),IF(Mitarbeiter!$D226="",DATE(2030,10,0),Mitarbeiter!$D226),TODAY()),Einstellungen!$F$13:$F$67)))*N(Mitarbeiter!$E226)/IF(Einstellungen!$C$11="7 Tage",7,5),N('Ist-Stunden'!BJ226)),MAX(IF(Einstellungen!$C$11="7 Tage",MAX(0,(MIN(DATE(2030,10,0),IF(Mitarbeiter!$D226="",DATE(2030,10,0),Mitarbeiter!$D226),TODAY()))-(MAX(DATE(2030,9,1),Mitarbeiter!$C226))+1),MAX(0,NETWORKDAYS(MAX(DATE(2030,9,1),Mitarbeiter!$C226),MIN(DATE(2030,10,0),IF(Mitarbeiter!$D226="",DATE(2030,10,0),Mitarbeiter!$D226),TODAY()),Einstellungen!$F$13:$F$67)))*N(Mitarbeiter!$E226)/IF(Einstellungen!$C$11="7 Tage",7,5),N('Ist-Stunden'!BJ226)+(N(Krankheitstage!DG226)+N(Krankheitstage!DS226))*N($C226))))</f>
        <v/>
      </c>
      <c r="CO226" s="76">
        <f>IF($B226="",0,IF(Einstellungen!$C$10="Ja",MAX(IF(Einstellungen!$C$11="7 Tage",MAX(0,(MIN(DATE(2030,11,0),IF(Mitarbeiter!$D226="",DATE(2030,11,0),Mitarbeiter!$D226),TODAY()))-(MAX(DATE(2030,10,1),Mitarbeiter!$C226))+1),MAX(0,NETWORKDAYS(MAX(DATE(2030,10,1),Mitarbeiter!$C226),MIN(DATE(2030,11,0),IF(Mitarbeiter!$D226="",DATE(2030,11,0),Mitarbeiter!$D226),TODAY()),Einstellungen!$F$13:$F$67)))*N(Mitarbeiter!$E226)/IF(Einstellungen!$C$11="7 Tage",7,5),N('Ist-Stunden'!BK226)),MAX(IF(Einstellungen!$C$11="7 Tage",MAX(0,(MIN(DATE(2030,11,0),IF(Mitarbeiter!$D226="",DATE(2030,11,0),Mitarbeiter!$D226),TODAY()))-(MAX(DATE(2030,10,1),Mitarbeiter!$C226))+1),MAX(0,NETWORKDAYS(MAX(DATE(2030,10,1),Mitarbeiter!$C226),MIN(DATE(2030,11,0),IF(Mitarbeiter!$D226="",DATE(2030,11,0),Mitarbeiter!$D226),TODAY()),Einstellungen!$F$13:$F$67)))*N(Mitarbeiter!$E226)/IF(Einstellungen!$C$11="7 Tage",7,5),N('Ist-Stunden'!BK226)+(N(Krankheitstage!DH226)+N(Krankheitstage!DT226))*N($C226))))</f>
        <v/>
      </c>
      <c r="CP226" s="76">
        <f>IF($B226="",0,IF(Einstellungen!$C$10="Ja",MAX(IF(Einstellungen!$C$11="7 Tage",MAX(0,(MIN(DATE(2030,12,0),IF(Mitarbeiter!$D226="",DATE(2030,12,0),Mitarbeiter!$D226),TODAY()))-(MAX(DATE(2030,11,1),Mitarbeiter!$C226))+1),MAX(0,NETWORKDAYS(MAX(DATE(2030,11,1),Mitarbeiter!$C226),MIN(DATE(2030,12,0),IF(Mitarbeiter!$D226="",DATE(2030,12,0),Mitarbeiter!$D226),TODAY()),Einstellungen!$F$13:$F$67)))*N(Mitarbeiter!$E226)/IF(Einstellungen!$C$11="7 Tage",7,5),N('Ist-Stunden'!BL226)),MAX(IF(Einstellungen!$C$11="7 Tage",MAX(0,(MIN(DATE(2030,12,0),IF(Mitarbeiter!$D226="",DATE(2030,12,0),Mitarbeiter!$D226),TODAY()))-(MAX(DATE(2030,11,1),Mitarbeiter!$C226))+1),MAX(0,NETWORKDAYS(MAX(DATE(2030,11,1),Mitarbeiter!$C226),MIN(DATE(2030,12,0),IF(Mitarbeiter!$D226="",DATE(2030,12,0),Mitarbeiter!$D226),TODAY()),Einstellungen!$F$13:$F$67)))*N(Mitarbeiter!$E226)/IF(Einstellungen!$C$11="7 Tage",7,5),N('Ist-Stunden'!BL226)+(N(Krankheitstage!DI226)+N(Krankheitstage!DU226))*N($C226))))</f>
        <v/>
      </c>
      <c r="CQ226" s="76">
        <f>IF($B226="",0,IF(Einstellungen!$C$10="Ja",MAX(IF(Einstellungen!$C$11="7 Tage",MAX(0,(MIN(DATE(2030,13,0),IF(Mitarbeiter!$D226="",DATE(2030,13,0),Mitarbeiter!$D226),TODAY()))-(MAX(DATE(2030,12,1),Mitarbeiter!$C226))+1),MAX(0,NETWORKDAYS(MAX(DATE(2030,12,1),Mitarbeiter!$C226),MIN(DATE(2030,13,0),IF(Mitarbeiter!$D226="",DATE(2030,13,0),Mitarbeiter!$D226),TODAY()),Einstellungen!$F$13:$F$67)))*N(Mitarbeiter!$E226)/IF(Einstellungen!$C$11="7 Tage",7,5),N('Ist-Stunden'!BM226)),MAX(IF(Einstellungen!$C$11="7 Tage",MAX(0,(MIN(DATE(2030,13,0),IF(Mitarbeiter!$D226="",DATE(2030,13,0),Mitarbeiter!$D226),TODAY()))-(MAX(DATE(2030,12,1),Mitarbeiter!$C226))+1),MAX(0,NETWORKDAYS(MAX(DATE(2030,12,1),Mitarbeiter!$C226),MIN(DATE(2030,13,0),IF(Mitarbeiter!$D226="",DATE(2030,13,0),Mitarbeiter!$D226),TODAY()),Einstellungen!$F$13:$F$67)))*N(Mitarbeiter!$E226)/IF(Einstellungen!$C$11="7 Tage",7,5),N('Ist-Stunden'!BM226)+(N(Krankheitstage!DJ226)+N(Krankheitstage!DV226))*N($C226))))</f>
        <v/>
      </c>
    </row>
    <row r="227">
      <c r="A227" s="73">
        <f>IF(Mitarbeiter!B227="","",Mitarbeiter!A227)</f>
        <v/>
      </c>
      <c r="B227" s="6">
        <f>IF(Mitarbeiter!B227="","",Mitarbeiter!B227)</f>
        <v/>
      </c>
      <c r="C227" s="74">
        <f>IF(Mitarbeiter!B227="","",Mitarbeiter!F227)</f>
        <v/>
      </c>
      <c r="D227" s="75">
        <f>N(INDEX(Krankheitstage!$G227:$DV227,1,(Einstellungen!$C$3-2026)*24+1))</f>
        <v/>
      </c>
      <c r="E227" s="75">
        <f>N(INDEX(Krankheitstage!$G227:$DV227,1,(Einstellungen!$C$3-2026)*24+2))</f>
        <v/>
      </c>
      <c r="F227" s="75">
        <f>N(INDEX(Krankheitstage!$G227:$DV227,1,(Einstellungen!$C$3-2026)*24+3))</f>
        <v/>
      </c>
      <c r="G227" s="75">
        <f>N(INDEX(Krankheitstage!$G227:$DV227,1,(Einstellungen!$C$3-2026)*24+4))</f>
        <v/>
      </c>
      <c r="H227" s="75">
        <f>N(INDEX(Krankheitstage!$G227:$DV227,1,(Einstellungen!$C$3-2026)*24+5))</f>
        <v/>
      </c>
      <c r="I227" s="75">
        <f>N(INDEX(Krankheitstage!$G227:$DV227,1,(Einstellungen!$C$3-2026)*24+6))</f>
        <v/>
      </c>
      <c r="J227" s="75">
        <f>N(INDEX(Krankheitstage!$G227:$DV227,1,(Einstellungen!$C$3-2026)*24+7))</f>
        <v/>
      </c>
      <c r="K227" s="75">
        <f>N(INDEX(Krankheitstage!$G227:$DV227,1,(Einstellungen!$C$3-2026)*24+8))</f>
        <v/>
      </c>
      <c r="L227" s="75">
        <f>N(INDEX(Krankheitstage!$G227:$DV227,1,(Einstellungen!$C$3-2026)*24+9))</f>
        <v/>
      </c>
      <c r="M227" s="75">
        <f>N(INDEX(Krankheitstage!$G227:$DV227,1,(Einstellungen!$C$3-2026)*24+10))</f>
        <v/>
      </c>
      <c r="N227" s="75">
        <f>N(INDEX(Krankheitstage!$G227:$DV227,1,(Einstellungen!$C$3-2026)*24+11))</f>
        <v/>
      </c>
      <c r="O227" s="75">
        <f>N(INDEX(Krankheitstage!$G227:$DV227,1,(Einstellungen!$C$3-2026)*24+12))</f>
        <v/>
      </c>
      <c r="P227" s="75">
        <f>IF($B227="","",SUM(D227:O227))</f>
        <v/>
      </c>
      <c r="Q227" s="75">
        <f>N(INDEX(Krankheitstage!$G227:$DV227,1,(Einstellungen!$C$3-2026)*24+13))</f>
        <v/>
      </c>
      <c r="R227" s="75">
        <f>N(INDEX(Krankheitstage!$G227:$DV227,1,(Einstellungen!$C$3-2026)*24+14))</f>
        <v/>
      </c>
      <c r="S227" s="75">
        <f>N(INDEX(Krankheitstage!$G227:$DV227,1,(Einstellungen!$C$3-2026)*24+15))</f>
        <v/>
      </c>
      <c r="T227" s="75">
        <f>N(INDEX(Krankheitstage!$G227:$DV227,1,(Einstellungen!$C$3-2026)*24+16))</f>
        <v/>
      </c>
      <c r="U227" s="75">
        <f>N(INDEX(Krankheitstage!$G227:$DV227,1,(Einstellungen!$C$3-2026)*24+17))</f>
        <v/>
      </c>
      <c r="V227" s="75">
        <f>N(INDEX(Krankheitstage!$G227:$DV227,1,(Einstellungen!$C$3-2026)*24+18))</f>
        <v/>
      </c>
      <c r="W227" s="75">
        <f>N(INDEX(Krankheitstage!$G227:$DV227,1,(Einstellungen!$C$3-2026)*24+19))</f>
        <v/>
      </c>
      <c r="X227" s="75">
        <f>N(INDEX(Krankheitstage!$G227:$DV227,1,(Einstellungen!$C$3-2026)*24+20))</f>
        <v/>
      </c>
      <c r="Y227" s="75">
        <f>N(INDEX(Krankheitstage!$G227:$DV227,1,(Einstellungen!$C$3-2026)*24+21))</f>
        <v/>
      </c>
      <c r="Z227" s="75">
        <f>N(INDEX(Krankheitstage!$G227:$DV227,1,(Einstellungen!$C$3-2026)*24+22))</f>
        <v/>
      </c>
      <c r="AA227" s="75">
        <f>N(INDEX(Krankheitstage!$G227:$DV227,1,(Einstellungen!$C$3-2026)*24+23))</f>
        <v/>
      </c>
      <c r="AB227" s="75">
        <f>N(INDEX(Krankheitstage!$G227:$DV227,1,(Einstellungen!$C$3-2026)*24+24))</f>
        <v/>
      </c>
      <c r="AC227" s="75">
        <f>IF($B227="","",SUM(Q227:AB227))</f>
        <v/>
      </c>
      <c r="AD227" s="75">
        <f>IF($B227="","",SUM(P227,AC227))</f>
        <v/>
      </c>
      <c r="AE227" s="76">
        <f>IF($B227="","",AD227*N(C227))</f>
        <v/>
      </c>
      <c r="AF227" s="75">
        <f>IF($B227="","",Krankheitstage!E227)</f>
        <v/>
      </c>
      <c r="AG227" s="76">
        <f>IF($B227="","",AF227*N(C227))</f>
        <v/>
      </c>
      <c r="AH227" s="76">
        <f>IF($B227="","",INDEX($AJ227:$CQ227,1,(Einstellungen!$C$3-2026)*12+1)+INDEX($AJ227:$CQ227,1,(Einstellungen!$C$3-2026)*12+2)+INDEX($AJ227:$CQ227,1,(Einstellungen!$C$3-2026)*12+3)+INDEX($AJ227:$CQ227,1,(Einstellungen!$C$3-2026)*12+4)+INDEX($AJ227:$CQ227,1,(Einstellungen!$C$3-2026)*12+5)+INDEX($AJ227:$CQ227,1,(Einstellungen!$C$3-2026)*12+6)+INDEX($AJ227:$CQ227,1,(Einstellungen!$C$3-2026)*12+7)+INDEX($AJ227:$CQ227,1,(Einstellungen!$C$3-2026)*12+8)+INDEX($AJ227:$CQ227,1,(Einstellungen!$C$3-2026)*12+9)+INDEX($AJ227:$CQ227,1,(Einstellungen!$C$3-2026)*12+10)+INDEX($AJ227:$CQ227,1,(Einstellungen!$C$3-2026)*12+11)+INDEX($AJ227:$CQ227,1,(Einstellungen!$C$3-2026)*12+12))</f>
        <v/>
      </c>
      <c r="AI227" s="76">
        <f>IF($B227="","",SUM($AJ227:$CQ227))</f>
        <v/>
      </c>
      <c r="AJ227" s="76">
        <f>IF($B227="",0,IF(Einstellungen!$C$10="Ja",MAX(IF(Einstellungen!$C$11="7 Tage",MAX(0,(MIN(DATE(2026,2,0),IF(Mitarbeiter!$D227="",DATE(2026,2,0),Mitarbeiter!$D227),TODAY()))-(MAX(DATE(2026,1,1),Mitarbeiter!$C227))+1),MAX(0,NETWORKDAYS(MAX(DATE(2026,1,1),Mitarbeiter!$C227),MIN(DATE(2026,2,0),IF(Mitarbeiter!$D227="",DATE(2026,2,0),Mitarbeiter!$D227),TODAY()),Einstellungen!$F$13:$F$67)))*N(Mitarbeiter!$E227)/IF(Einstellungen!$C$11="7 Tage",7,5),N('Ist-Stunden'!F227)),MAX(IF(Einstellungen!$C$11="7 Tage",MAX(0,(MIN(DATE(2026,2,0),IF(Mitarbeiter!$D227="",DATE(2026,2,0),Mitarbeiter!$D227),TODAY()))-(MAX(DATE(2026,1,1),Mitarbeiter!$C227))+1),MAX(0,NETWORKDAYS(MAX(DATE(2026,1,1),Mitarbeiter!$C227),MIN(DATE(2026,2,0),IF(Mitarbeiter!$D227="",DATE(2026,2,0),Mitarbeiter!$D227),TODAY()),Einstellungen!$F$13:$F$67)))*N(Mitarbeiter!$E227)/IF(Einstellungen!$C$11="7 Tage",7,5),N('Ist-Stunden'!F227)+(N(Krankheitstage!G227)+N(Krankheitstage!S227))*N($C227))))</f>
        <v/>
      </c>
      <c r="AK227" s="76">
        <f>IF($B227="",0,IF(Einstellungen!$C$10="Ja",MAX(IF(Einstellungen!$C$11="7 Tage",MAX(0,(MIN(DATE(2026,3,0),IF(Mitarbeiter!$D227="",DATE(2026,3,0),Mitarbeiter!$D227),TODAY()))-(MAX(DATE(2026,2,1),Mitarbeiter!$C227))+1),MAX(0,NETWORKDAYS(MAX(DATE(2026,2,1),Mitarbeiter!$C227),MIN(DATE(2026,3,0),IF(Mitarbeiter!$D227="",DATE(2026,3,0),Mitarbeiter!$D227),TODAY()),Einstellungen!$F$13:$F$67)))*N(Mitarbeiter!$E227)/IF(Einstellungen!$C$11="7 Tage",7,5),N('Ist-Stunden'!G227)),MAX(IF(Einstellungen!$C$11="7 Tage",MAX(0,(MIN(DATE(2026,3,0),IF(Mitarbeiter!$D227="",DATE(2026,3,0),Mitarbeiter!$D227),TODAY()))-(MAX(DATE(2026,2,1),Mitarbeiter!$C227))+1),MAX(0,NETWORKDAYS(MAX(DATE(2026,2,1),Mitarbeiter!$C227),MIN(DATE(2026,3,0),IF(Mitarbeiter!$D227="",DATE(2026,3,0),Mitarbeiter!$D227),TODAY()),Einstellungen!$F$13:$F$67)))*N(Mitarbeiter!$E227)/IF(Einstellungen!$C$11="7 Tage",7,5),N('Ist-Stunden'!G227)+(N(Krankheitstage!H227)+N(Krankheitstage!T227))*N($C227))))</f>
        <v/>
      </c>
      <c r="AL227" s="76">
        <f>IF($B227="",0,IF(Einstellungen!$C$10="Ja",MAX(IF(Einstellungen!$C$11="7 Tage",MAX(0,(MIN(DATE(2026,4,0),IF(Mitarbeiter!$D227="",DATE(2026,4,0),Mitarbeiter!$D227),TODAY()))-(MAX(DATE(2026,3,1),Mitarbeiter!$C227))+1),MAX(0,NETWORKDAYS(MAX(DATE(2026,3,1),Mitarbeiter!$C227),MIN(DATE(2026,4,0),IF(Mitarbeiter!$D227="",DATE(2026,4,0),Mitarbeiter!$D227),TODAY()),Einstellungen!$F$13:$F$67)))*N(Mitarbeiter!$E227)/IF(Einstellungen!$C$11="7 Tage",7,5),N('Ist-Stunden'!H227)),MAX(IF(Einstellungen!$C$11="7 Tage",MAX(0,(MIN(DATE(2026,4,0),IF(Mitarbeiter!$D227="",DATE(2026,4,0),Mitarbeiter!$D227),TODAY()))-(MAX(DATE(2026,3,1),Mitarbeiter!$C227))+1),MAX(0,NETWORKDAYS(MAX(DATE(2026,3,1),Mitarbeiter!$C227),MIN(DATE(2026,4,0),IF(Mitarbeiter!$D227="",DATE(2026,4,0),Mitarbeiter!$D227),TODAY()),Einstellungen!$F$13:$F$67)))*N(Mitarbeiter!$E227)/IF(Einstellungen!$C$11="7 Tage",7,5),N('Ist-Stunden'!H227)+(N(Krankheitstage!I227)+N(Krankheitstage!U227))*N($C227))))</f>
        <v/>
      </c>
      <c r="AM227" s="76">
        <f>IF($B227="",0,IF(Einstellungen!$C$10="Ja",MAX(IF(Einstellungen!$C$11="7 Tage",MAX(0,(MIN(DATE(2026,5,0),IF(Mitarbeiter!$D227="",DATE(2026,5,0),Mitarbeiter!$D227),TODAY()))-(MAX(DATE(2026,4,1),Mitarbeiter!$C227))+1),MAX(0,NETWORKDAYS(MAX(DATE(2026,4,1),Mitarbeiter!$C227),MIN(DATE(2026,5,0),IF(Mitarbeiter!$D227="",DATE(2026,5,0),Mitarbeiter!$D227),TODAY()),Einstellungen!$F$13:$F$67)))*N(Mitarbeiter!$E227)/IF(Einstellungen!$C$11="7 Tage",7,5),N('Ist-Stunden'!I227)),MAX(IF(Einstellungen!$C$11="7 Tage",MAX(0,(MIN(DATE(2026,5,0),IF(Mitarbeiter!$D227="",DATE(2026,5,0),Mitarbeiter!$D227),TODAY()))-(MAX(DATE(2026,4,1),Mitarbeiter!$C227))+1),MAX(0,NETWORKDAYS(MAX(DATE(2026,4,1),Mitarbeiter!$C227),MIN(DATE(2026,5,0),IF(Mitarbeiter!$D227="",DATE(2026,5,0),Mitarbeiter!$D227),TODAY()),Einstellungen!$F$13:$F$67)))*N(Mitarbeiter!$E227)/IF(Einstellungen!$C$11="7 Tage",7,5),N('Ist-Stunden'!I227)+(N(Krankheitstage!J227)+N(Krankheitstage!V227))*N($C227))))</f>
        <v/>
      </c>
      <c r="AN227" s="76">
        <f>IF($B227="",0,IF(Einstellungen!$C$10="Ja",MAX(IF(Einstellungen!$C$11="7 Tage",MAX(0,(MIN(DATE(2026,6,0),IF(Mitarbeiter!$D227="",DATE(2026,6,0),Mitarbeiter!$D227),TODAY()))-(MAX(DATE(2026,5,1),Mitarbeiter!$C227))+1),MAX(0,NETWORKDAYS(MAX(DATE(2026,5,1),Mitarbeiter!$C227),MIN(DATE(2026,6,0),IF(Mitarbeiter!$D227="",DATE(2026,6,0),Mitarbeiter!$D227),TODAY()),Einstellungen!$F$13:$F$67)))*N(Mitarbeiter!$E227)/IF(Einstellungen!$C$11="7 Tage",7,5),N('Ist-Stunden'!J227)),MAX(IF(Einstellungen!$C$11="7 Tage",MAX(0,(MIN(DATE(2026,6,0),IF(Mitarbeiter!$D227="",DATE(2026,6,0),Mitarbeiter!$D227),TODAY()))-(MAX(DATE(2026,5,1),Mitarbeiter!$C227))+1),MAX(0,NETWORKDAYS(MAX(DATE(2026,5,1),Mitarbeiter!$C227),MIN(DATE(2026,6,0),IF(Mitarbeiter!$D227="",DATE(2026,6,0),Mitarbeiter!$D227),TODAY()),Einstellungen!$F$13:$F$67)))*N(Mitarbeiter!$E227)/IF(Einstellungen!$C$11="7 Tage",7,5),N('Ist-Stunden'!J227)+(N(Krankheitstage!K227)+N(Krankheitstage!W227))*N($C227))))</f>
        <v/>
      </c>
      <c r="AO227" s="76">
        <f>IF($B227="",0,IF(Einstellungen!$C$10="Ja",MAX(IF(Einstellungen!$C$11="7 Tage",MAX(0,(MIN(DATE(2026,7,0),IF(Mitarbeiter!$D227="",DATE(2026,7,0),Mitarbeiter!$D227),TODAY()))-(MAX(DATE(2026,6,1),Mitarbeiter!$C227))+1),MAX(0,NETWORKDAYS(MAX(DATE(2026,6,1),Mitarbeiter!$C227),MIN(DATE(2026,7,0),IF(Mitarbeiter!$D227="",DATE(2026,7,0),Mitarbeiter!$D227),TODAY()),Einstellungen!$F$13:$F$67)))*N(Mitarbeiter!$E227)/IF(Einstellungen!$C$11="7 Tage",7,5),N('Ist-Stunden'!K227)),MAX(IF(Einstellungen!$C$11="7 Tage",MAX(0,(MIN(DATE(2026,7,0),IF(Mitarbeiter!$D227="",DATE(2026,7,0),Mitarbeiter!$D227),TODAY()))-(MAX(DATE(2026,6,1),Mitarbeiter!$C227))+1),MAX(0,NETWORKDAYS(MAX(DATE(2026,6,1),Mitarbeiter!$C227),MIN(DATE(2026,7,0),IF(Mitarbeiter!$D227="",DATE(2026,7,0),Mitarbeiter!$D227),TODAY()),Einstellungen!$F$13:$F$67)))*N(Mitarbeiter!$E227)/IF(Einstellungen!$C$11="7 Tage",7,5),N('Ist-Stunden'!K227)+(N(Krankheitstage!L227)+N(Krankheitstage!X227))*N($C227))))</f>
        <v/>
      </c>
      <c r="AP227" s="76">
        <f>IF($B227="",0,IF(Einstellungen!$C$10="Ja",MAX(IF(Einstellungen!$C$11="7 Tage",MAX(0,(MIN(DATE(2026,8,0),IF(Mitarbeiter!$D227="",DATE(2026,8,0),Mitarbeiter!$D227),TODAY()))-(MAX(DATE(2026,7,1),Mitarbeiter!$C227))+1),MAX(0,NETWORKDAYS(MAX(DATE(2026,7,1),Mitarbeiter!$C227),MIN(DATE(2026,8,0),IF(Mitarbeiter!$D227="",DATE(2026,8,0),Mitarbeiter!$D227),TODAY()),Einstellungen!$F$13:$F$67)))*N(Mitarbeiter!$E227)/IF(Einstellungen!$C$11="7 Tage",7,5),N('Ist-Stunden'!L227)),MAX(IF(Einstellungen!$C$11="7 Tage",MAX(0,(MIN(DATE(2026,8,0),IF(Mitarbeiter!$D227="",DATE(2026,8,0),Mitarbeiter!$D227),TODAY()))-(MAX(DATE(2026,7,1),Mitarbeiter!$C227))+1),MAX(0,NETWORKDAYS(MAX(DATE(2026,7,1),Mitarbeiter!$C227),MIN(DATE(2026,8,0),IF(Mitarbeiter!$D227="",DATE(2026,8,0),Mitarbeiter!$D227),TODAY()),Einstellungen!$F$13:$F$67)))*N(Mitarbeiter!$E227)/IF(Einstellungen!$C$11="7 Tage",7,5),N('Ist-Stunden'!L227)+(N(Krankheitstage!M227)+N(Krankheitstage!Y227))*N($C227))))</f>
        <v/>
      </c>
      <c r="AQ227" s="76">
        <f>IF($B227="",0,IF(Einstellungen!$C$10="Ja",MAX(IF(Einstellungen!$C$11="7 Tage",MAX(0,(MIN(DATE(2026,9,0),IF(Mitarbeiter!$D227="",DATE(2026,9,0),Mitarbeiter!$D227),TODAY()))-(MAX(DATE(2026,8,1),Mitarbeiter!$C227))+1),MAX(0,NETWORKDAYS(MAX(DATE(2026,8,1),Mitarbeiter!$C227),MIN(DATE(2026,9,0),IF(Mitarbeiter!$D227="",DATE(2026,9,0),Mitarbeiter!$D227),TODAY()),Einstellungen!$F$13:$F$67)))*N(Mitarbeiter!$E227)/IF(Einstellungen!$C$11="7 Tage",7,5),N('Ist-Stunden'!M227)),MAX(IF(Einstellungen!$C$11="7 Tage",MAX(0,(MIN(DATE(2026,9,0),IF(Mitarbeiter!$D227="",DATE(2026,9,0),Mitarbeiter!$D227),TODAY()))-(MAX(DATE(2026,8,1),Mitarbeiter!$C227))+1),MAX(0,NETWORKDAYS(MAX(DATE(2026,8,1),Mitarbeiter!$C227),MIN(DATE(2026,9,0),IF(Mitarbeiter!$D227="",DATE(2026,9,0),Mitarbeiter!$D227),TODAY()),Einstellungen!$F$13:$F$67)))*N(Mitarbeiter!$E227)/IF(Einstellungen!$C$11="7 Tage",7,5),N('Ist-Stunden'!M227)+(N(Krankheitstage!N227)+N(Krankheitstage!Z227))*N($C227))))</f>
        <v/>
      </c>
      <c r="AR227" s="76">
        <f>IF($B227="",0,IF(Einstellungen!$C$10="Ja",MAX(IF(Einstellungen!$C$11="7 Tage",MAX(0,(MIN(DATE(2026,10,0),IF(Mitarbeiter!$D227="",DATE(2026,10,0),Mitarbeiter!$D227),TODAY()))-(MAX(DATE(2026,9,1),Mitarbeiter!$C227))+1),MAX(0,NETWORKDAYS(MAX(DATE(2026,9,1),Mitarbeiter!$C227),MIN(DATE(2026,10,0),IF(Mitarbeiter!$D227="",DATE(2026,10,0),Mitarbeiter!$D227),TODAY()),Einstellungen!$F$13:$F$67)))*N(Mitarbeiter!$E227)/IF(Einstellungen!$C$11="7 Tage",7,5),N('Ist-Stunden'!N227)),MAX(IF(Einstellungen!$C$11="7 Tage",MAX(0,(MIN(DATE(2026,10,0),IF(Mitarbeiter!$D227="",DATE(2026,10,0),Mitarbeiter!$D227),TODAY()))-(MAX(DATE(2026,9,1),Mitarbeiter!$C227))+1),MAX(0,NETWORKDAYS(MAX(DATE(2026,9,1),Mitarbeiter!$C227),MIN(DATE(2026,10,0),IF(Mitarbeiter!$D227="",DATE(2026,10,0),Mitarbeiter!$D227),TODAY()),Einstellungen!$F$13:$F$67)))*N(Mitarbeiter!$E227)/IF(Einstellungen!$C$11="7 Tage",7,5),N('Ist-Stunden'!N227)+(N(Krankheitstage!O227)+N(Krankheitstage!AA227))*N($C227))))</f>
        <v/>
      </c>
      <c r="AS227" s="76">
        <f>IF($B227="",0,IF(Einstellungen!$C$10="Ja",MAX(IF(Einstellungen!$C$11="7 Tage",MAX(0,(MIN(DATE(2026,11,0),IF(Mitarbeiter!$D227="",DATE(2026,11,0),Mitarbeiter!$D227),TODAY()))-(MAX(DATE(2026,10,1),Mitarbeiter!$C227))+1),MAX(0,NETWORKDAYS(MAX(DATE(2026,10,1),Mitarbeiter!$C227),MIN(DATE(2026,11,0),IF(Mitarbeiter!$D227="",DATE(2026,11,0),Mitarbeiter!$D227),TODAY()),Einstellungen!$F$13:$F$67)))*N(Mitarbeiter!$E227)/IF(Einstellungen!$C$11="7 Tage",7,5),N('Ist-Stunden'!O227)),MAX(IF(Einstellungen!$C$11="7 Tage",MAX(0,(MIN(DATE(2026,11,0),IF(Mitarbeiter!$D227="",DATE(2026,11,0),Mitarbeiter!$D227),TODAY()))-(MAX(DATE(2026,10,1),Mitarbeiter!$C227))+1),MAX(0,NETWORKDAYS(MAX(DATE(2026,10,1),Mitarbeiter!$C227),MIN(DATE(2026,11,0),IF(Mitarbeiter!$D227="",DATE(2026,11,0),Mitarbeiter!$D227),TODAY()),Einstellungen!$F$13:$F$67)))*N(Mitarbeiter!$E227)/IF(Einstellungen!$C$11="7 Tage",7,5),N('Ist-Stunden'!O227)+(N(Krankheitstage!P227)+N(Krankheitstage!AB227))*N($C227))))</f>
        <v/>
      </c>
      <c r="AT227" s="76">
        <f>IF($B227="",0,IF(Einstellungen!$C$10="Ja",MAX(IF(Einstellungen!$C$11="7 Tage",MAX(0,(MIN(DATE(2026,12,0),IF(Mitarbeiter!$D227="",DATE(2026,12,0),Mitarbeiter!$D227),TODAY()))-(MAX(DATE(2026,11,1),Mitarbeiter!$C227))+1),MAX(0,NETWORKDAYS(MAX(DATE(2026,11,1),Mitarbeiter!$C227),MIN(DATE(2026,12,0),IF(Mitarbeiter!$D227="",DATE(2026,12,0),Mitarbeiter!$D227),TODAY()),Einstellungen!$F$13:$F$67)))*N(Mitarbeiter!$E227)/IF(Einstellungen!$C$11="7 Tage",7,5),N('Ist-Stunden'!P227)),MAX(IF(Einstellungen!$C$11="7 Tage",MAX(0,(MIN(DATE(2026,12,0),IF(Mitarbeiter!$D227="",DATE(2026,12,0),Mitarbeiter!$D227),TODAY()))-(MAX(DATE(2026,11,1),Mitarbeiter!$C227))+1),MAX(0,NETWORKDAYS(MAX(DATE(2026,11,1),Mitarbeiter!$C227),MIN(DATE(2026,12,0),IF(Mitarbeiter!$D227="",DATE(2026,12,0),Mitarbeiter!$D227),TODAY()),Einstellungen!$F$13:$F$67)))*N(Mitarbeiter!$E227)/IF(Einstellungen!$C$11="7 Tage",7,5),N('Ist-Stunden'!P227)+(N(Krankheitstage!Q227)+N(Krankheitstage!AC227))*N($C227))))</f>
        <v/>
      </c>
      <c r="AU227" s="76">
        <f>IF($B227="",0,IF(Einstellungen!$C$10="Ja",MAX(IF(Einstellungen!$C$11="7 Tage",MAX(0,(MIN(DATE(2026,13,0),IF(Mitarbeiter!$D227="",DATE(2026,13,0),Mitarbeiter!$D227),TODAY()))-(MAX(DATE(2026,12,1),Mitarbeiter!$C227))+1),MAX(0,NETWORKDAYS(MAX(DATE(2026,12,1),Mitarbeiter!$C227),MIN(DATE(2026,13,0),IF(Mitarbeiter!$D227="",DATE(2026,13,0),Mitarbeiter!$D227),TODAY()),Einstellungen!$F$13:$F$67)))*N(Mitarbeiter!$E227)/IF(Einstellungen!$C$11="7 Tage",7,5),N('Ist-Stunden'!Q227)),MAX(IF(Einstellungen!$C$11="7 Tage",MAX(0,(MIN(DATE(2026,13,0),IF(Mitarbeiter!$D227="",DATE(2026,13,0),Mitarbeiter!$D227),TODAY()))-(MAX(DATE(2026,12,1),Mitarbeiter!$C227))+1),MAX(0,NETWORKDAYS(MAX(DATE(2026,12,1),Mitarbeiter!$C227),MIN(DATE(2026,13,0),IF(Mitarbeiter!$D227="",DATE(2026,13,0),Mitarbeiter!$D227),TODAY()),Einstellungen!$F$13:$F$67)))*N(Mitarbeiter!$E227)/IF(Einstellungen!$C$11="7 Tage",7,5),N('Ist-Stunden'!Q227)+(N(Krankheitstage!R227)+N(Krankheitstage!AD227))*N($C227))))</f>
        <v/>
      </c>
      <c r="AV227" s="76">
        <f>IF($B227="",0,IF(Einstellungen!$C$10="Ja",MAX(IF(Einstellungen!$C$11="7 Tage",MAX(0,(MIN(DATE(2027,2,0),IF(Mitarbeiter!$D227="",DATE(2027,2,0),Mitarbeiter!$D227),TODAY()))-(MAX(DATE(2027,1,1),Mitarbeiter!$C227))+1),MAX(0,NETWORKDAYS(MAX(DATE(2027,1,1),Mitarbeiter!$C227),MIN(DATE(2027,2,0),IF(Mitarbeiter!$D227="",DATE(2027,2,0),Mitarbeiter!$D227),TODAY()),Einstellungen!$F$13:$F$67)))*N(Mitarbeiter!$E227)/IF(Einstellungen!$C$11="7 Tage",7,5),N('Ist-Stunden'!R227)),MAX(IF(Einstellungen!$C$11="7 Tage",MAX(0,(MIN(DATE(2027,2,0),IF(Mitarbeiter!$D227="",DATE(2027,2,0),Mitarbeiter!$D227),TODAY()))-(MAX(DATE(2027,1,1),Mitarbeiter!$C227))+1),MAX(0,NETWORKDAYS(MAX(DATE(2027,1,1),Mitarbeiter!$C227),MIN(DATE(2027,2,0),IF(Mitarbeiter!$D227="",DATE(2027,2,0),Mitarbeiter!$D227),TODAY()),Einstellungen!$F$13:$F$67)))*N(Mitarbeiter!$E227)/IF(Einstellungen!$C$11="7 Tage",7,5),N('Ist-Stunden'!R227)+(N(Krankheitstage!AE227)+N(Krankheitstage!AQ227))*N($C227))))</f>
        <v/>
      </c>
      <c r="AW227" s="76">
        <f>IF($B227="",0,IF(Einstellungen!$C$10="Ja",MAX(IF(Einstellungen!$C$11="7 Tage",MAX(0,(MIN(DATE(2027,3,0),IF(Mitarbeiter!$D227="",DATE(2027,3,0),Mitarbeiter!$D227),TODAY()))-(MAX(DATE(2027,2,1),Mitarbeiter!$C227))+1),MAX(0,NETWORKDAYS(MAX(DATE(2027,2,1),Mitarbeiter!$C227),MIN(DATE(2027,3,0),IF(Mitarbeiter!$D227="",DATE(2027,3,0),Mitarbeiter!$D227),TODAY()),Einstellungen!$F$13:$F$67)))*N(Mitarbeiter!$E227)/IF(Einstellungen!$C$11="7 Tage",7,5),N('Ist-Stunden'!S227)),MAX(IF(Einstellungen!$C$11="7 Tage",MAX(0,(MIN(DATE(2027,3,0),IF(Mitarbeiter!$D227="",DATE(2027,3,0),Mitarbeiter!$D227),TODAY()))-(MAX(DATE(2027,2,1),Mitarbeiter!$C227))+1),MAX(0,NETWORKDAYS(MAX(DATE(2027,2,1),Mitarbeiter!$C227),MIN(DATE(2027,3,0),IF(Mitarbeiter!$D227="",DATE(2027,3,0),Mitarbeiter!$D227),TODAY()),Einstellungen!$F$13:$F$67)))*N(Mitarbeiter!$E227)/IF(Einstellungen!$C$11="7 Tage",7,5),N('Ist-Stunden'!S227)+(N(Krankheitstage!AF227)+N(Krankheitstage!AR227))*N($C227))))</f>
        <v/>
      </c>
      <c r="AX227" s="76">
        <f>IF($B227="",0,IF(Einstellungen!$C$10="Ja",MAX(IF(Einstellungen!$C$11="7 Tage",MAX(0,(MIN(DATE(2027,4,0),IF(Mitarbeiter!$D227="",DATE(2027,4,0),Mitarbeiter!$D227),TODAY()))-(MAX(DATE(2027,3,1),Mitarbeiter!$C227))+1),MAX(0,NETWORKDAYS(MAX(DATE(2027,3,1),Mitarbeiter!$C227),MIN(DATE(2027,4,0),IF(Mitarbeiter!$D227="",DATE(2027,4,0),Mitarbeiter!$D227),TODAY()),Einstellungen!$F$13:$F$67)))*N(Mitarbeiter!$E227)/IF(Einstellungen!$C$11="7 Tage",7,5),N('Ist-Stunden'!T227)),MAX(IF(Einstellungen!$C$11="7 Tage",MAX(0,(MIN(DATE(2027,4,0),IF(Mitarbeiter!$D227="",DATE(2027,4,0),Mitarbeiter!$D227),TODAY()))-(MAX(DATE(2027,3,1),Mitarbeiter!$C227))+1),MAX(0,NETWORKDAYS(MAX(DATE(2027,3,1),Mitarbeiter!$C227),MIN(DATE(2027,4,0),IF(Mitarbeiter!$D227="",DATE(2027,4,0),Mitarbeiter!$D227),TODAY()),Einstellungen!$F$13:$F$67)))*N(Mitarbeiter!$E227)/IF(Einstellungen!$C$11="7 Tage",7,5),N('Ist-Stunden'!T227)+(N(Krankheitstage!AG227)+N(Krankheitstage!AS227))*N($C227))))</f>
        <v/>
      </c>
      <c r="AY227" s="76">
        <f>IF($B227="",0,IF(Einstellungen!$C$10="Ja",MAX(IF(Einstellungen!$C$11="7 Tage",MAX(0,(MIN(DATE(2027,5,0),IF(Mitarbeiter!$D227="",DATE(2027,5,0),Mitarbeiter!$D227),TODAY()))-(MAX(DATE(2027,4,1),Mitarbeiter!$C227))+1),MAX(0,NETWORKDAYS(MAX(DATE(2027,4,1),Mitarbeiter!$C227),MIN(DATE(2027,5,0),IF(Mitarbeiter!$D227="",DATE(2027,5,0),Mitarbeiter!$D227),TODAY()),Einstellungen!$F$13:$F$67)))*N(Mitarbeiter!$E227)/IF(Einstellungen!$C$11="7 Tage",7,5),N('Ist-Stunden'!U227)),MAX(IF(Einstellungen!$C$11="7 Tage",MAX(0,(MIN(DATE(2027,5,0),IF(Mitarbeiter!$D227="",DATE(2027,5,0),Mitarbeiter!$D227),TODAY()))-(MAX(DATE(2027,4,1),Mitarbeiter!$C227))+1),MAX(0,NETWORKDAYS(MAX(DATE(2027,4,1),Mitarbeiter!$C227),MIN(DATE(2027,5,0),IF(Mitarbeiter!$D227="",DATE(2027,5,0),Mitarbeiter!$D227),TODAY()),Einstellungen!$F$13:$F$67)))*N(Mitarbeiter!$E227)/IF(Einstellungen!$C$11="7 Tage",7,5),N('Ist-Stunden'!U227)+(N(Krankheitstage!AH227)+N(Krankheitstage!AT227))*N($C227))))</f>
        <v/>
      </c>
      <c r="AZ227" s="76">
        <f>IF($B227="",0,IF(Einstellungen!$C$10="Ja",MAX(IF(Einstellungen!$C$11="7 Tage",MAX(0,(MIN(DATE(2027,6,0),IF(Mitarbeiter!$D227="",DATE(2027,6,0),Mitarbeiter!$D227),TODAY()))-(MAX(DATE(2027,5,1),Mitarbeiter!$C227))+1),MAX(0,NETWORKDAYS(MAX(DATE(2027,5,1),Mitarbeiter!$C227),MIN(DATE(2027,6,0),IF(Mitarbeiter!$D227="",DATE(2027,6,0),Mitarbeiter!$D227),TODAY()),Einstellungen!$F$13:$F$67)))*N(Mitarbeiter!$E227)/IF(Einstellungen!$C$11="7 Tage",7,5),N('Ist-Stunden'!V227)),MAX(IF(Einstellungen!$C$11="7 Tage",MAX(0,(MIN(DATE(2027,6,0),IF(Mitarbeiter!$D227="",DATE(2027,6,0),Mitarbeiter!$D227),TODAY()))-(MAX(DATE(2027,5,1),Mitarbeiter!$C227))+1),MAX(0,NETWORKDAYS(MAX(DATE(2027,5,1),Mitarbeiter!$C227),MIN(DATE(2027,6,0),IF(Mitarbeiter!$D227="",DATE(2027,6,0),Mitarbeiter!$D227),TODAY()),Einstellungen!$F$13:$F$67)))*N(Mitarbeiter!$E227)/IF(Einstellungen!$C$11="7 Tage",7,5),N('Ist-Stunden'!V227)+(N(Krankheitstage!AI227)+N(Krankheitstage!AU227))*N($C227))))</f>
        <v/>
      </c>
      <c r="BA227" s="76">
        <f>IF($B227="",0,IF(Einstellungen!$C$10="Ja",MAX(IF(Einstellungen!$C$11="7 Tage",MAX(0,(MIN(DATE(2027,7,0),IF(Mitarbeiter!$D227="",DATE(2027,7,0),Mitarbeiter!$D227),TODAY()))-(MAX(DATE(2027,6,1),Mitarbeiter!$C227))+1),MAX(0,NETWORKDAYS(MAX(DATE(2027,6,1),Mitarbeiter!$C227),MIN(DATE(2027,7,0),IF(Mitarbeiter!$D227="",DATE(2027,7,0),Mitarbeiter!$D227),TODAY()),Einstellungen!$F$13:$F$67)))*N(Mitarbeiter!$E227)/IF(Einstellungen!$C$11="7 Tage",7,5),N('Ist-Stunden'!W227)),MAX(IF(Einstellungen!$C$11="7 Tage",MAX(0,(MIN(DATE(2027,7,0),IF(Mitarbeiter!$D227="",DATE(2027,7,0),Mitarbeiter!$D227),TODAY()))-(MAX(DATE(2027,6,1),Mitarbeiter!$C227))+1),MAX(0,NETWORKDAYS(MAX(DATE(2027,6,1),Mitarbeiter!$C227),MIN(DATE(2027,7,0),IF(Mitarbeiter!$D227="",DATE(2027,7,0),Mitarbeiter!$D227),TODAY()),Einstellungen!$F$13:$F$67)))*N(Mitarbeiter!$E227)/IF(Einstellungen!$C$11="7 Tage",7,5),N('Ist-Stunden'!W227)+(N(Krankheitstage!AJ227)+N(Krankheitstage!AV227))*N($C227))))</f>
        <v/>
      </c>
      <c r="BB227" s="76">
        <f>IF($B227="",0,IF(Einstellungen!$C$10="Ja",MAX(IF(Einstellungen!$C$11="7 Tage",MAX(0,(MIN(DATE(2027,8,0),IF(Mitarbeiter!$D227="",DATE(2027,8,0),Mitarbeiter!$D227),TODAY()))-(MAX(DATE(2027,7,1),Mitarbeiter!$C227))+1),MAX(0,NETWORKDAYS(MAX(DATE(2027,7,1),Mitarbeiter!$C227),MIN(DATE(2027,8,0),IF(Mitarbeiter!$D227="",DATE(2027,8,0),Mitarbeiter!$D227),TODAY()),Einstellungen!$F$13:$F$67)))*N(Mitarbeiter!$E227)/IF(Einstellungen!$C$11="7 Tage",7,5),N('Ist-Stunden'!X227)),MAX(IF(Einstellungen!$C$11="7 Tage",MAX(0,(MIN(DATE(2027,8,0),IF(Mitarbeiter!$D227="",DATE(2027,8,0),Mitarbeiter!$D227),TODAY()))-(MAX(DATE(2027,7,1),Mitarbeiter!$C227))+1),MAX(0,NETWORKDAYS(MAX(DATE(2027,7,1),Mitarbeiter!$C227),MIN(DATE(2027,8,0),IF(Mitarbeiter!$D227="",DATE(2027,8,0),Mitarbeiter!$D227),TODAY()),Einstellungen!$F$13:$F$67)))*N(Mitarbeiter!$E227)/IF(Einstellungen!$C$11="7 Tage",7,5),N('Ist-Stunden'!X227)+(N(Krankheitstage!AK227)+N(Krankheitstage!AW227))*N($C227))))</f>
        <v/>
      </c>
      <c r="BC227" s="76">
        <f>IF($B227="",0,IF(Einstellungen!$C$10="Ja",MAX(IF(Einstellungen!$C$11="7 Tage",MAX(0,(MIN(DATE(2027,9,0),IF(Mitarbeiter!$D227="",DATE(2027,9,0),Mitarbeiter!$D227),TODAY()))-(MAX(DATE(2027,8,1),Mitarbeiter!$C227))+1),MAX(0,NETWORKDAYS(MAX(DATE(2027,8,1),Mitarbeiter!$C227),MIN(DATE(2027,9,0),IF(Mitarbeiter!$D227="",DATE(2027,9,0),Mitarbeiter!$D227),TODAY()),Einstellungen!$F$13:$F$67)))*N(Mitarbeiter!$E227)/IF(Einstellungen!$C$11="7 Tage",7,5),N('Ist-Stunden'!Y227)),MAX(IF(Einstellungen!$C$11="7 Tage",MAX(0,(MIN(DATE(2027,9,0),IF(Mitarbeiter!$D227="",DATE(2027,9,0),Mitarbeiter!$D227),TODAY()))-(MAX(DATE(2027,8,1),Mitarbeiter!$C227))+1),MAX(0,NETWORKDAYS(MAX(DATE(2027,8,1),Mitarbeiter!$C227),MIN(DATE(2027,9,0),IF(Mitarbeiter!$D227="",DATE(2027,9,0),Mitarbeiter!$D227),TODAY()),Einstellungen!$F$13:$F$67)))*N(Mitarbeiter!$E227)/IF(Einstellungen!$C$11="7 Tage",7,5),N('Ist-Stunden'!Y227)+(N(Krankheitstage!AL227)+N(Krankheitstage!AX227))*N($C227))))</f>
        <v/>
      </c>
      <c r="BD227" s="76">
        <f>IF($B227="",0,IF(Einstellungen!$C$10="Ja",MAX(IF(Einstellungen!$C$11="7 Tage",MAX(0,(MIN(DATE(2027,10,0),IF(Mitarbeiter!$D227="",DATE(2027,10,0),Mitarbeiter!$D227),TODAY()))-(MAX(DATE(2027,9,1),Mitarbeiter!$C227))+1),MAX(0,NETWORKDAYS(MAX(DATE(2027,9,1),Mitarbeiter!$C227),MIN(DATE(2027,10,0),IF(Mitarbeiter!$D227="",DATE(2027,10,0),Mitarbeiter!$D227),TODAY()),Einstellungen!$F$13:$F$67)))*N(Mitarbeiter!$E227)/IF(Einstellungen!$C$11="7 Tage",7,5),N('Ist-Stunden'!Z227)),MAX(IF(Einstellungen!$C$11="7 Tage",MAX(0,(MIN(DATE(2027,10,0),IF(Mitarbeiter!$D227="",DATE(2027,10,0),Mitarbeiter!$D227),TODAY()))-(MAX(DATE(2027,9,1),Mitarbeiter!$C227))+1),MAX(0,NETWORKDAYS(MAX(DATE(2027,9,1),Mitarbeiter!$C227),MIN(DATE(2027,10,0),IF(Mitarbeiter!$D227="",DATE(2027,10,0),Mitarbeiter!$D227),TODAY()),Einstellungen!$F$13:$F$67)))*N(Mitarbeiter!$E227)/IF(Einstellungen!$C$11="7 Tage",7,5),N('Ist-Stunden'!Z227)+(N(Krankheitstage!AM227)+N(Krankheitstage!AY227))*N($C227))))</f>
        <v/>
      </c>
      <c r="BE227" s="76">
        <f>IF($B227="",0,IF(Einstellungen!$C$10="Ja",MAX(IF(Einstellungen!$C$11="7 Tage",MAX(0,(MIN(DATE(2027,11,0),IF(Mitarbeiter!$D227="",DATE(2027,11,0),Mitarbeiter!$D227),TODAY()))-(MAX(DATE(2027,10,1),Mitarbeiter!$C227))+1),MAX(0,NETWORKDAYS(MAX(DATE(2027,10,1),Mitarbeiter!$C227),MIN(DATE(2027,11,0),IF(Mitarbeiter!$D227="",DATE(2027,11,0),Mitarbeiter!$D227),TODAY()),Einstellungen!$F$13:$F$67)))*N(Mitarbeiter!$E227)/IF(Einstellungen!$C$11="7 Tage",7,5),N('Ist-Stunden'!AA227)),MAX(IF(Einstellungen!$C$11="7 Tage",MAX(0,(MIN(DATE(2027,11,0),IF(Mitarbeiter!$D227="",DATE(2027,11,0),Mitarbeiter!$D227),TODAY()))-(MAX(DATE(2027,10,1),Mitarbeiter!$C227))+1),MAX(0,NETWORKDAYS(MAX(DATE(2027,10,1),Mitarbeiter!$C227),MIN(DATE(2027,11,0),IF(Mitarbeiter!$D227="",DATE(2027,11,0),Mitarbeiter!$D227),TODAY()),Einstellungen!$F$13:$F$67)))*N(Mitarbeiter!$E227)/IF(Einstellungen!$C$11="7 Tage",7,5),N('Ist-Stunden'!AA227)+(N(Krankheitstage!AN227)+N(Krankheitstage!AZ227))*N($C227))))</f>
        <v/>
      </c>
      <c r="BF227" s="76">
        <f>IF($B227="",0,IF(Einstellungen!$C$10="Ja",MAX(IF(Einstellungen!$C$11="7 Tage",MAX(0,(MIN(DATE(2027,12,0),IF(Mitarbeiter!$D227="",DATE(2027,12,0),Mitarbeiter!$D227),TODAY()))-(MAX(DATE(2027,11,1),Mitarbeiter!$C227))+1),MAX(0,NETWORKDAYS(MAX(DATE(2027,11,1),Mitarbeiter!$C227),MIN(DATE(2027,12,0),IF(Mitarbeiter!$D227="",DATE(2027,12,0),Mitarbeiter!$D227),TODAY()),Einstellungen!$F$13:$F$67)))*N(Mitarbeiter!$E227)/IF(Einstellungen!$C$11="7 Tage",7,5),N('Ist-Stunden'!AB227)),MAX(IF(Einstellungen!$C$11="7 Tage",MAX(0,(MIN(DATE(2027,12,0),IF(Mitarbeiter!$D227="",DATE(2027,12,0),Mitarbeiter!$D227),TODAY()))-(MAX(DATE(2027,11,1),Mitarbeiter!$C227))+1),MAX(0,NETWORKDAYS(MAX(DATE(2027,11,1),Mitarbeiter!$C227),MIN(DATE(2027,12,0),IF(Mitarbeiter!$D227="",DATE(2027,12,0),Mitarbeiter!$D227),TODAY()),Einstellungen!$F$13:$F$67)))*N(Mitarbeiter!$E227)/IF(Einstellungen!$C$11="7 Tage",7,5),N('Ist-Stunden'!AB227)+(N(Krankheitstage!AO227)+N(Krankheitstage!BA227))*N($C227))))</f>
        <v/>
      </c>
      <c r="BG227" s="76">
        <f>IF($B227="",0,IF(Einstellungen!$C$10="Ja",MAX(IF(Einstellungen!$C$11="7 Tage",MAX(0,(MIN(DATE(2027,13,0),IF(Mitarbeiter!$D227="",DATE(2027,13,0),Mitarbeiter!$D227),TODAY()))-(MAX(DATE(2027,12,1),Mitarbeiter!$C227))+1),MAX(0,NETWORKDAYS(MAX(DATE(2027,12,1),Mitarbeiter!$C227),MIN(DATE(2027,13,0),IF(Mitarbeiter!$D227="",DATE(2027,13,0),Mitarbeiter!$D227),TODAY()),Einstellungen!$F$13:$F$67)))*N(Mitarbeiter!$E227)/IF(Einstellungen!$C$11="7 Tage",7,5),N('Ist-Stunden'!AC227)),MAX(IF(Einstellungen!$C$11="7 Tage",MAX(0,(MIN(DATE(2027,13,0),IF(Mitarbeiter!$D227="",DATE(2027,13,0),Mitarbeiter!$D227),TODAY()))-(MAX(DATE(2027,12,1),Mitarbeiter!$C227))+1),MAX(0,NETWORKDAYS(MAX(DATE(2027,12,1),Mitarbeiter!$C227),MIN(DATE(2027,13,0),IF(Mitarbeiter!$D227="",DATE(2027,13,0),Mitarbeiter!$D227),TODAY()),Einstellungen!$F$13:$F$67)))*N(Mitarbeiter!$E227)/IF(Einstellungen!$C$11="7 Tage",7,5),N('Ist-Stunden'!AC227)+(N(Krankheitstage!AP227)+N(Krankheitstage!BB227))*N($C227))))</f>
        <v/>
      </c>
      <c r="BH227" s="76">
        <f>IF($B227="",0,IF(Einstellungen!$C$10="Ja",MAX(IF(Einstellungen!$C$11="7 Tage",MAX(0,(MIN(DATE(2028,2,0),IF(Mitarbeiter!$D227="",DATE(2028,2,0),Mitarbeiter!$D227),TODAY()))-(MAX(DATE(2028,1,1),Mitarbeiter!$C227))+1),MAX(0,NETWORKDAYS(MAX(DATE(2028,1,1),Mitarbeiter!$C227),MIN(DATE(2028,2,0),IF(Mitarbeiter!$D227="",DATE(2028,2,0),Mitarbeiter!$D227),TODAY()),Einstellungen!$F$13:$F$67)))*N(Mitarbeiter!$E227)/IF(Einstellungen!$C$11="7 Tage",7,5),N('Ist-Stunden'!AD227)),MAX(IF(Einstellungen!$C$11="7 Tage",MAX(0,(MIN(DATE(2028,2,0),IF(Mitarbeiter!$D227="",DATE(2028,2,0),Mitarbeiter!$D227),TODAY()))-(MAX(DATE(2028,1,1),Mitarbeiter!$C227))+1),MAX(0,NETWORKDAYS(MAX(DATE(2028,1,1),Mitarbeiter!$C227),MIN(DATE(2028,2,0),IF(Mitarbeiter!$D227="",DATE(2028,2,0),Mitarbeiter!$D227),TODAY()),Einstellungen!$F$13:$F$67)))*N(Mitarbeiter!$E227)/IF(Einstellungen!$C$11="7 Tage",7,5),N('Ist-Stunden'!AD227)+(N(Krankheitstage!BC227)+N(Krankheitstage!BO227))*N($C227))))</f>
        <v/>
      </c>
      <c r="BI227" s="76">
        <f>IF($B227="",0,IF(Einstellungen!$C$10="Ja",MAX(IF(Einstellungen!$C$11="7 Tage",MAX(0,(MIN(DATE(2028,3,0),IF(Mitarbeiter!$D227="",DATE(2028,3,0),Mitarbeiter!$D227),TODAY()))-(MAX(DATE(2028,2,1),Mitarbeiter!$C227))+1),MAX(0,NETWORKDAYS(MAX(DATE(2028,2,1),Mitarbeiter!$C227),MIN(DATE(2028,3,0),IF(Mitarbeiter!$D227="",DATE(2028,3,0),Mitarbeiter!$D227),TODAY()),Einstellungen!$F$13:$F$67)))*N(Mitarbeiter!$E227)/IF(Einstellungen!$C$11="7 Tage",7,5),N('Ist-Stunden'!AE227)),MAX(IF(Einstellungen!$C$11="7 Tage",MAX(0,(MIN(DATE(2028,3,0),IF(Mitarbeiter!$D227="",DATE(2028,3,0),Mitarbeiter!$D227),TODAY()))-(MAX(DATE(2028,2,1),Mitarbeiter!$C227))+1),MAX(0,NETWORKDAYS(MAX(DATE(2028,2,1),Mitarbeiter!$C227),MIN(DATE(2028,3,0),IF(Mitarbeiter!$D227="",DATE(2028,3,0),Mitarbeiter!$D227),TODAY()),Einstellungen!$F$13:$F$67)))*N(Mitarbeiter!$E227)/IF(Einstellungen!$C$11="7 Tage",7,5),N('Ist-Stunden'!AE227)+(N(Krankheitstage!BD227)+N(Krankheitstage!BP227))*N($C227))))</f>
        <v/>
      </c>
      <c r="BJ227" s="76">
        <f>IF($B227="",0,IF(Einstellungen!$C$10="Ja",MAX(IF(Einstellungen!$C$11="7 Tage",MAX(0,(MIN(DATE(2028,4,0),IF(Mitarbeiter!$D227="",DATE(2028,4,0),Mitarbeiter!$D227),TODAY()))-(MAX(DATE(2028,3,1),Mitarbeiter!$C227))+1),MAX(0,NETWORKDAYS(MAX(DATE(2028,3,1),Mitarbeiter!$C227),MIN(DATE(2028,4,0),IF(Mitarbeiter!$D227="",DATE(2028,4,0),Mitarbeiter!$D227),TODAY()),Einstellungen!$F$13:$F$67)))*N(Mitarbeiter!$E227)/IF(Einstellungen!$C$11="7 Tage",7,5),N('Ist-Stunden'!AF227)),MAX(IF(Einstellungen!$C$11="7 Tage",MAX(0,(MIN(DATE(2028,4,0),IF(Mitarbeiter!$D227="",DATE(2028,4,0),Mitarbeiter!$D227),TODAY()))-(MAX(DATE(2028,3,1),Mitarbeiter!$C227))+1),MAX(0,NETWORKDAYS(MAX(DATE(2028,3,1),Mitarbeiter!$C227),MIN(DATE(2028,4,0),IF(Mitarbeiter!$D227="",DATE(2028,4,0),Mitarbeiter!$D227),TODAY()),Einstellungen!$F$13:$F$67)))*N(Mitarbeiter!$E227)/IF(Einstellungen!$C$11="7 Tage",7,5),N('Ist-Stunden'!AF227)+(N(Krankheitstage!BE227)+N(Krankheitstage!BQ227))*N($C227))))</f>
        <v/>
      </c>
      <c r="BK227" s="76">
        <f>IF($B227="",0,IF(Einstellungen!$C$10="Ja",MAX(IF(Einstellungen!$C$11="7 Tage",MAX(0,(MIN(DATE(2028,5,0),IF(Mitarbeiter!$D227="",DATE(2028,5,0),Mitarbeiter!$D227),TODAY()))-(MAX(DATE(2028,4,1),Mitarbeiter!$C227))+1),MAX(0,NETWORKDAYS(MAX(DATE(2028,4,1),Mitarbeiter!$C227),MIN(DATE(2028,5,0),IF(Mitarbeiter!$D227="",DATE(2028,5,0),Mitarbeiter!$D227),TODAY()),Einstellungen!$F$13:$F$67)))*N(Mitarbeiter!$E227)/IF(Einstellungen!$C$11="7 Tage",7,5),N('Ist-Stunden'!AG227)),MAX(IF(Einstellungen!$C$11="7 Tage",MAX(0,(MIN(DATE(2028,5,0),IF(Mitarbeiter!$D227="",DATE(2028,5,0),Mitarbeiter!$D227),TODAY()))-(MAX(DATE(2028,4,1),Mitarbeiter!$C227))+1),MAX(0,NETWORKDAYS(MAX(DATE(2028,4,1),Mitarbeiter!$C227),MIN(DATE(2028,5,0),IF(Mitarbeiter!$D227="",DATE(2028,5,0),Mitarbeiter!$D227),TODAY()),Einstellungen!$F$13:$F$67)))*N(Mitarbeiter!$E227)/IF(Einstellungen!$C$11="7 Tage",7,5),N('Ist-Stunden'!AG227)+(N(Krankheitstage!BF227)+N(Krankheitstage!BR227))*N($C227))))</f>
        <v/>
      </c>
      <c r="BL227" s="76">
        <f>IF($B227="",0,IF(Einstellungen!$C$10="Ja",MAX(IF(Einstellungen!$C$11="7 Tage",MAX(0,(MIN(DATE(2028,6,0),IF(Mitarbeiter!$D227="",DATE(2028,6,0),Mitarbeiter!$D227),TODAY()))-(MAX(DATE(2028,5,1),Mitarbeiter!$C227))+1),MAX(0,NETWORKDAYS(MAX(DATE(2028,5,1),Mitarbeiter!$C227),MIN(DATE(2028,6,0),IF(Mitarbeiter!$D227="",DATE(2028,6,0),Mitarbeiter!$D227),TODAY()),Einstellungen!$F$13:$F$67)))*N(Mitarbeiter!$E227)/IF(Einstellungen!$C$11="7 Tage",7,5),N('Ist-Stunden'!AH227)),MAX(IF(Einstellungen!$C$11="7 Tage",MAX(0,(MIN(DATE(2028,6,0),IF(Mitarbeiter!$D227="",DATE(2028,6,0),Mitarbeiter!$D227),TODAY()))-(MAX(DATE(2028,5,1),Mitarbeiter!$C227))+1),MAX(0,NETWORKDAYS(MAX(DATE(2028,5,1),Mitarbeiter!$C227),MIN(DATE(2028,6,0),IF(Mitarbeiter!$D227="",DATE(2028,6,0),Mitarbeiter!$D227),TODAY()),Einstellungen!$F$13:$F$67)))*N(Mitarbeiter!$E227)/IF(Einstellungen!$C$11="7 Tage",7,5),N('Ist-Stunden'!AH227)+(N(Krankheitstage!BG227)+N(Krankheitstage!BS227))*N($C227))))</f>
        <v/>
      </c>
      <c r="BM227" s="76">
        <f>IF($B227="",0,IF(Einstellungen!$C$10="Ja",MAX(IF(Einstellungen!$C$11="7 Tage",MAX(0,(MIN(DATE(2028,7,0),IF(Mitarbeiter!$D227="",DATE(2028,7,0),Mitarbeiter!$D227),TODAY()))-(MAX(DATE(2028,6,1),Mitarbeiter!$C227))+1),MAX(0,NETWORKDAYS(MAX(DATE(2028,6,1),Mitarbeiter!$C227),MIN(DATE(2028,7,0),IF(Mitarbeiter!$D227="",DATE(2028,7,0),Mitarbeiter!$D227),TODAY()),Einstellungen!$F$13:$F$67)))*N(Mitarbeiter!$E227)/IF(Einstellungen!$C$11="7 Tage",7,5),N('Ist-Stunden'!AI227)),MAX(IF(Einstellungen!$C$11="7 Tage",MAX(0,(MIN(DATE(2028,7,0),IF(Mitarbeiter!$D227="",DATE(2028,7,0),Mitarbeiter!$D227),TODAY()))-(MAX(DATE(2028,6,1),Mitarbeiter!$C227))+1),MAX(0,NETWORKDAYS(MAX(DATE(2028,6,1),Mitarbeiter!$C227),MIN(DATE(2028,7,0),IF(Mitarbeiter!$D227="",DATE(2028,7,0),Mitarbeiter!$D227),TODAY()),Einstellungen!$F$13:$F$67)))*N(Mitarbeiter!$E227)/IF(Einstellungen!$C$11="7 Tage",7,5),N('Ist-Stunden'!AI227)+(N(Krankheitstage!BH227)+N(Krankheitstage!BT227))*N($C227))))</f>
        <v/>
      </c>
      <c r="BN227" s="76">
        <f>IF($B227="",0,IF(Einstellungen!$C$10="Ja",MAX(IF(Einstellungen!$C$11="7 Tage",MAX(0,(MIN(DATE(2028,8,0),IF(Mitarbeiter!$D227="",DATE(2028,8,0),Mitarbeiter!$D227),TODAY()))-(MAX(DATE(2028,7,1),Mitarbeiter!$C227))+1),MAX(0,NETWORKDAYS(MAX(DATE(2028,7,1),Mitarbeiter!$C227),MIN(DATE(2028,8,0),IF(Mitarbeiter!$D227="",DATE(2028,8,0),Mitarbeiter!$D227),TODAY()),Einstellungen!$F$13:$F$67)))*N(Mitarbeiter!$E227)/IF(Einstellungen!$C$11="7 Tage",7,5),N('Ist-Stunden'!AJ227)),MAX(IF(Einstellungen!$C$11="7 Tage",MAX(0,(MIN(DATE(2028,8,0),IF(Mitarbeiter!$D227="",DATE(2028,8,0),Mitarbeiter!$D227),TODAY()))-(MAX(DATE(2028,7,1),Mitarbeiter!$C227))+1),MAX(0,NETWORKDAYS(MAX(DATE(2028,7,1),Mitarbeiter!$C227),MIN(DATE(2028,8,0),IF(Mitarbeiter!$D227="",DATE(2028,8,0),Mitarbeiter!$D227),TODAY()),Einstellungen!$F$13:$F$67)))*N(Mitarbeiter!$E227)/IF(Einstellungen!$C$11="7 Tage",7,5),N('Ist-Stunden'!AJ227)+(N(Krankheitstage!BI227)+N(Krankheitstage!BU227))*N($C227))))</f>
        <v/>
      </c>
      <c r="BO227" s="76">
        <f>IF($B227="",0,IF(Einstellungen!$C$10="Ja",MAX(IF(Einstellungen!$C$11="7 Tage",MAX(0,(MIN(DATE(2028,9,0),IF(Mitarbeiter!$D227="",DATE(2028,9,0),Mitarbeiter!$D227),TODAY()))-(MAX(DATE(2028,8,1),Mitarbeiter!$C227))+1),MAX(0,NETWORKDAYS(MAX(DATE(2028,8,1),Mitarbeiter!$C227),MIN(DATE(2028,9,0),IF(Mitarbeiter!$D227="",DATE(2028,9,0),Mitarbeiter!$D227),TODAY()),Einstellungen!$F$13:$F$67)))*N(Mitarbeiter!$E227)/IF(Einstellungen!$C$11="7 Tage",7,5),N('Ist-Stunden'!AK227)),MAX(IF(Einstellungen!$C$11="7 Tage",MAX(0,(MIN(DATE(2028,9,0),IF(Mitarbeiter!$D227="",DATE(2028,9,0),Mitarbeiter!$D227),TODAY()))-(MAX(DATE(2028,8,1),Mitarbeiter!$C227))+1),MAX(0,NETWORKDAYS(MAX(DATE(2028,8,1),Mitarbeiter!$C227),MIN(DATE(2028,9,0),IF(Mitarbeiter!$D227="",DATE(2028,9,0),Mitarbeiter!$D227),TODAY()),Einstellungen!$F$13:$F$67)))*N(Mitarbeiter!$E227)/IF(Einstellungen!$C$11="7 Tage",7,5),N('Ist-Stunden'!AK227)+(N(Krankheitstage!BJ227)+N(Krankheitstage!BV227))*N($C227))))</f>
        <v/>
      </c>
      <c r="BP227" s="76">
        <f>IF($B227="",0,IF(Einstellungen!$C$10="Ja",MAX(IF(Einstellungen!$C$11="7 Tage",MAX(0,(MIN(DATE(2028,10,0),IF(Mitarbeiter!$D227="",DATE(2028,10,0),Mitarbeiter!$D227),TODAY()))-(MAX(DATE(2028,9,1),Mitarbeiter!$C227))+1),MAX(0,NETWORKDAYS(MAX(DATE(2028,9,1),Mitarbeiter!$C227),MIN(DATE(2028,10,0),IF(Mitarbeiter!$D227="",DATE(2028,10,0),Mitarbeiter!$D227),TODAY()),Einstellungen!$F$13:$F$67)))*N(Mitarbeiter!$E227)/IF(Einstellungen!$C$11="7 Tage",7,5),N('Ist-Stunden'!AL227)),MAX(IF(Einstellungen!$C$11="7 Tage",MAX(0,(MIN(DATE(2028,10,0),IF(Mitarbeiter!$D227="",DATE(2028,10,0),Mitarbeiter!$D227),TODAY()))-(MAX(DATE(2028,9,1),Mitarbeiter!$C227))+1),MAX(0,NETWORKDAYS(MAX(DATE(2028,9,1),Mitarbeiter!$C227),MIN(DATE(2028,10,0),IF(Mitarbeiter!$D227="",DATE(2028,10,0),Mitarbeiter!$D227),TODAY()),Einstellungen!$F$13:$F$67)))*N(Mitarbeiter!$E227)/IF(Einstellungen!$C$11="7 Tage",7,5),N('Ist-Stunden'!AL227)+(N(Krankheitstage!BK227)+N(Krankheitstage!BW227))*N($C227))))</f>
        <v/>
      </c>
      <c r="BQ227" s="76">
        <f>IF($B227="",0,IF(Einstellungen!$C$10="Ja",MAX(IF(Einstellungen!$C$11="7 Tage",MAX(0,(MIN(DATE(2028,11,0),IF(Mitarbeiter!$D227="",DATE(2028,11,0),Mitarbeiter!$D227),TODAY()))-(MAX(DATE(2028,10,1),Mitarbeiter!$C227))+1),MAX(0,NETWORKDAYS(MAX(DATE(2028,10,1),Mitarbeiter!$C227),MIN(DATE(2028,11,0),IF(Mitarbeiter!$D227="",DATE(2028,11,0),Mitarbeiter!$D227),TODAY()),Einstellungen!$F$13:$F$67)))*N(Mitarbeiter!$E227)/IF(Einstellungen!$C$11="7 Tage",7,5),N('Ist-Stunden'!AM227)),MAX(IF(Einstellungen!$C$11="7 Tage",MAX(0,(MIN(DATE(2028,11,0),IF(Mitarbeiter!$D227="",DATE(2028,11,0),Mitarbeiter!$D227),TODAY()))-(MAX(DATE(2028,10,1),Mitarbeiter!$C227))+1),MAX(0,NETWORKDAYS(MAX(DATE(2028,10,1),Mitarbeiter!$C227),MIN(DATE(2028,11,0),IF(Mitarbeiter!$D227="",DATE(2028,11,0),Mitarbeiter!$D227),TODAY()),Einstellungen!$F$13:$F$67)))*N(Mitarbeiter!$E227)/IF(Einstellungen!$C$11="7 Tage",7,5),N('Ist-Stunden'!AM227)+(N(Krankheitstage!BL227)+N(Krankheitstage!BX227))*N($C227))))</f>
        <v/>
      </c>
      <c r="BR227" s="76">
        <f>IF($B227="",0,IF(Einstellungen!$C$10="Ja",MAX(IF(Einstellungen!$C$11="7 Tage",MAX(0,(MIN(DATE(2028,12,0),IF(Mitarbeiter!$D227="",DATE(2028,12,0),Mitarbeiter!$D227),TODAY()))-(MAX(DATE(2028,11,1),Mitarbeiter!$C227))+1),MAX(0,NETWORKDAYS(MAX(DATE(2028,11,1),Mitarbeiter!$C227),MIN(DATE(2028,12,0),IF(Mitarbeiter!$D227="",DATE(2028,12,0),Mitarbeiter!$D227),TODAY()),Einstellungen!$F$13:$F$67)))*N(Mitarbeiter!$E227)/IF(Einstellungen!$C$11="7 Tage",7,5),N('Ist-Stunden'!AN227)),MAX(IF(Einstellungen!$C$11="7 Tage",MAX(0,(MIN(DATE(2028,12,0),IF(Mitarbeiter!$D227="",DATE(2028,12,0),Mitarbeiter!$D227),TODAY()))-(MAX(DATE(2028,11,1),Mitarbeiter!$C227))+1),MAX(0,NETWORKDAYS(MAX(DATE(2028,11,1),Mitarbeiter!$C227),MIN(DATE(2028,12,0),IF(Mitarbeiter!$D227="",DATE(2028,12,0),Mitarbeiter!$D227),TODAY()),Einstellungen!$F$13:$F$67)))*N(Mitarbeiter!$E227)/IF(Einstellungen!$C$11="7 Tage",7,5),N('Ist-Stunden'!AN227)+(N(Krankheitstage!BM227)+N(Krankheitstage!BY227))*N($C227))))</f>
        <v/>
      </c>
      <c r="BS227" s="76">
        <f>IF($B227="",0,IF(Einstellungen!$C$10="Ja",MAX(IF(Einstellungen!$C$11="7 Tage",MAX(0,(MIN(DATE(2028,13,0),IF(Mitarbeiter!$D227="",DATE(2028,13,0),Mitarbeiter!$D227),TODAY()))-(MAX(DATE(2028,12,1),Mitarbeiter!$C227))+1),MAX(0,NETWORKDAYS(MAX(DATE(2028,12,1),Mitarbeiter!$C227),MIN(DATE(2028,13,0),IF(Mitarbeiter!$D227="",DATE(2028,13,0),Mitarbeiter!$D227),TODAY()),Einstellungen!$F$13:$F$67)))*N(Mitarbeiter!$E227)/IF(Einstellungen!$C$11="7 Tage",7,5),N('Ist-Stunden'!AO227)),MAX(IF(Einstellungen!$C$11="7 Tage",MAX(0,(MIN(DATE(2028,13,0),IF(Mitarbeiter!$D227="",DATE(2028,13,0),Mitarbeiter!$D227),TODAY()))-(MAX(DATE(2028,12,1),Mitarbeiter!$C227))+1),MAX(0,NETWORKDAYS(MAX(DATE(2028,12,1),Mitarbeiter!$C227),MIN(DATE(2028,13,0),IF(Mitarbeiter!$D227="",DATE(2028,13,0),Mitarbeiter!$D227),TODAY()),Einstellungen!$F$13:$F$67)))*N(Mitarbeiter!$E227)/IF(Einstellungen!$C$11="7 Tage",7,5),N('Ist-Stunden'!AO227)+(N(Krankheitstage!BN227)+N(Krankheitstage!BZ227))*N($C227))))</f>
        <v/>
      </c>
      <c r="BT227" s="76">
        <f>IF($B227="",0,IF(Einstellungen!$C$10="Ja",MAX(IF(Einstellungen!$C$11="7 Tage",MAX(0,(MIN(DATE(2029,2,0),IF(Mitarbeiter!$D227="",DATE(2029,2,0),Mitarbeiter!$D227),TODAY()))-(MAX(DATE(2029,1,1),Mitarbeiter!$C227))+1),MAX(0,NETWORKDAYS(MAX(DATE(2029,1,1),Mitarbeiter!$C227),MIN(DATE(2029,2,0),IF(Mitarbeiter!$D227="",DATE(2029,2,0),Mitarbeiter!$D227),TODAY()),Einstellungen!$F$13:$F$67)))*N(Mitarbeiter!$E227)/IF(Einstellungen!$C$11="7 Tage",7,5),N('Ist-Stunden'!AP227)),MAX(IF(Einstellungen!$C$11="7 Tage",MAX(0,(MIN(DATE(2029,2,0),IF(Mitarbeiter!$D227="",DATE(2029,2,0),Mitarbeiter!$D227),TODAY()))-(MAX(DATE(2029,1,1),Mitarbeiter!$C227))+1),MAX(0,NETWORKDAYS(MAX(DATE(2029,1,1),Mitarbeiter!$C227),MIN(DATE(2029,2,0),IF(Mitarbeiter!$D227="",DATE(2029,2,0),Mitarbeiter!$D227),TODAY()),Einstellungen!$F$13:$F$67)))*N(Mitarbeiter!$E227)/IF(Einstellungen!$C$11="7 Tage",7,5),N('Ist-Stunden'!AP227)+(N(Krankheitstage!CA227)+N(Krankheitstage!CM227))*N($C227))))</f>
        <v/>
      </c>
      <c r="BU227" s="76">
        <f>IF($B227="",0,IF(Einstellungen!$C$10="Ja",MAX(IF(Einstellungen!$C$11="7 Tage",MAX(0,(MIN(DATE(2029,3,0),IF(Mitarbeiter!$D227="",DATE(2029,3,0),Mitarbeiter!$D227),TODAY()))-(MAX(DATE(2029,2,1),Mitarbeiter!$C227))+1),MAX(0,NETWORKDAYS(MAX(DATE(2029,2,1),Mitarbeiter!$C227),MIN(DATE(2029,3,0),IF(Mitarbeiter!$D227="",DATE(2029,3,0),Mitarbeiter!$D227),TODAY()),Einstellungen!$F$13:$F$67)))*N(Mitarbeiter!$E227)/IF(Einstellungen!$C$11="7 Tage",7,5),N('Ist-Stunden'!AQ227)),MAX(IF(Einstellungen!$C$11="7 Tage",MAX(0,(MIN(DATE(2029,3,0),IF(Mitarbeiter!$D227="",DATE(2029,3,0),Mitarbeiter!$D227),TODAY()))-(MAX(DATE(2029,2,1),Mitarbeiter!$C227))+1),MAX(0,NETWORKDAYS(MAX(DATE(2029,2,1),Mitarbeiter!$C227),MIN(DATE(2029,3,0),IF(Mitarbeiter!$D227="",DATE(2029,3,0),Mitarbeiter!$D227),TODAY()),Einstellungen!$F$13:$F$67)))*N(Mitarbeiter!$E227)/IF(Einstellungen!$C$11="7 Tage",7,5),N('Ist-Stunden'!AQ227)+(N(Krankheitstage!CB227)+N(Krankheitstage!CN227))*N($C227))))</f>
        <v/>
      </c>
      <c r="BV227" s="76">
        <f>IF($B227="",0,IF(Einstellungen!$C$10="Ja",MAX(IF(Einstellungen!$C$11="7 Tage",MAX(0,(MIN(DATE(2029,4,0),IF(Mitarbeiter!$D227="",DATE(2029,4,0),Mitarbeiter!$D227),TODAY()))-(MAX(DATE(2029,3,1),Mitarbeiter!$C227))+1),MAX(0,NETWORKDAYS(MAX(DATE(2029,3,1),Mitarbeiter!$C227),MIN(DATE(2029,4,0),IF(Mitarbeiter!$D227="",DATE(2029,4,0),Mitarbeiter!$D227),TODAY()),Einstellungen!$F$13:$F$67)))*N(Mitarbeiter!$E227)/IF(Einstellungen!$C$11="7 Tage",7,5),N('Ist-Stunden'!AR227)),MAX(IF(Einstellungen!$C$11="7 Tage",MAX(0,(MIN(DATE(2029,4,0),IF(Mitarbeiter!$D227="",DATE(2029,4,0),Mitarbeiter!$D227),TODAY()))-(MAX(DATE(2029,3,1),Mitarbeiter!$C227))+1),MAX(0,NETWORKDAYS(MAX(DATE(2029,3,1),Mitarbeiter!$C227),MIN(DATE(2029,4,0),IF(Mitarbeiter!$D227="",DATE(2029,4,0),Mitarbeiter!$D227),TODAY()),Einstellungen!$F$13:$F$67)))*N(Mitarbeiter!$E227)/IF(Einstellungen!$C$11="7 Tage",7,5),N('Ist-Stunden'!AR227)+(N(Krankheitstage!CC227)+N(Krankheitstage!CO227))*N($C227))))</f>
        <v/>
      </c>
      <c r="BW227" s="76">
        <f>IF($B227="",0,IF(Einstellungen!$C$10="Ja",MAX(IF(Einstellungen!$C$11="7 Tage",MAX(0,(MIN(DATE(2029,5,0),IF(Mitarbeiter!$D227="",DATE(2029,5,0),Mitarbeiter!$D227),TODAY()))-(MAX(DATE(2029,4,1),Mitarbeiter!$C227))+1),MAX(0,NETWORKDAYS(MAX(DATE(2029,4,1),Mitarbeiter!$C227),MIN(DATE(2029,5,0),IF(Mitarbeiter!$D227="",DATE(2029,5,0),Mitarbeiter!$D227),TODAY()),Einstellungen!$F$13:$F$67)))*N(Mitarbeiter!$E227)/IF(Einstellungen!$C$11="7 Tage",7,5),N('Ist-Stunden'!AS227)),MAX(IF(Einstellungen!$C$11="7 Tage",MAX(0,(MIN(DATE(2029,5,0),IF(Mitarbeiter!$D227="",DATE(2029,5,0),Mitarbeiter!$D227),TODAY()))-(MAX(DATE(2029,4,1),Mitarbeiter!$C227))+1),MAX(0,NETWORKDAYS(MAX(DATE(2029,4,1),Mitarbeiter!$C227),MIN(DATE(2029,5,0),IF(Mitarbeiter!$D227="",DATE(2029,5,0),Mitarbeiter!$D227),TODAY()),Einstellungen!$F$13:$F$67)))*N(Mitarbeiter!$E227)/IF(Einstellungen!$C$11="7 Tage",7,5),N('Ist-Stunden'!AS227)+(N(Krankheitstage!CD227)+N(Krankheitstage!CP227))*N($C227))))</f>
        <v/>
      </c>
      <c r="BX227" s="76">
        <f>IF($B227="",0,IF(Einstellungen!$C$10="Ja",MAX(IF(Einstellungen!$C$11="7 Tage",MAX(0,(MIN(DATE(2029,6,0),IF(Mitarbeiter!$D227="",DATE(2029,6,0),Mitarbeiter!$D227),TODAY()))-(MAX(DATE(2029,5,1),Mitarbeiter!$C227))+1),MAX(0,NETWORKDAYS(MAX(DATE(2029,5,1),Mitarbeiter!$C227),MIN(DATE(2029,6,0),IF(Mitarbeiter!$D227="",DATE(2029,6,0),Mitarbeiter!$D227),TODAY()),Einstellungen!$F$13:$F$67)))*N(Mitarbeiter!$E227)/IF(Einstellungen!$C$11="7 Tage",7,5),N('Ist-Stunden'!AT227)),MAX(IF(Einstellungen!$C$11="7 Tage",MAX(0,(MIN(DATE(2029,6,0),IF(Mitarbeiter!$D227="",DATE(2029,6,0),Mitarbeiter!$D227),TODAY()))-(MAX(DATE(2029,5,1),Mitarbeiter!$C227))+1),MAX(0,NETWORKDAYS(MAX(DATE(2029,5,1),Mitarbeiter!$C227),MIN(DATE(2029,6,0),IF(Mitarbeiter!$D227="",DATE(2029,6,0),Mitarbeiter!$D227),TODAY()),Einstellungen!$F$13:$F$67)))*N(Mitarbeiter!$E227)/IF(Einstellungen!$C$11="7 Tage",7,5),N('Ist-Stunden'!AT227)+(N(Krankheitstage!CE227)+N(Krankheitstage!CQ227))*N($C227))))</f>
        <v/>
      </c>
      <c r="BY227" s="76">
        <f>IF($B227="",0,IF(Einstellungen!$C$10="Ja",MAX(IF(Einstellungen!$C$11="7 Tage",MAX(0,(MIN(DATE(2029,7,0),IF(Mitarbeiter!$D227="",DATE(2029,7,0),Mitarbeiter!$D227),TODAY()))-(MAX(DATE(2029,6,1),Mitarbeiter!$C227))+1),MAX(0,NETWORKDAYS(MAX(DATE(2029,6,1),Mitarbeiter!$C227),MIN(DATE(2029,7,0),IF(Mitarbeiter!$D227="",DATE(2029,7,0),Mitarbeiter!$D227),TODAY()),Einstellungen!$F$13:$F$67)))*N(Mitarbeiter!$E227)/IF(Einstellungen!$C$11="7 Tage",7,5),N('Ist-Stunden'!AU227)),MAX(IF(Einstellungen!$C$11="7 Tage",MAX(0,(MIN(DATE(2029,7,0),IF(Mitarbeiter!$D227="",DATE(2029,7,0),Mitarbeiter!$D227),TODAY()))-(MAX(DATE(2029,6,1),Mitarbeiter!$C227))+1),MAX(0,NETWORKDAYS(MAX(DATE(2029,6,1),Mitarbeiter!$C227),MIN(DATE(2029,7,0),IF(Mitarbeiter!$D227="",DATE(2029,7,0),Mitarbeiter!$D227),TODAY()),Einstellungen!$F$13:$F$67)))*N(Mitarbeiter!$E227)/IF(Einstellungen!$C$11="7 Tage",7,5),N('Ist-Stunden'!AU227)+(N(Krankheitstage!CF227)+N(Krankheitstage!CR227))*N($C227))))</f>
        <v/>
      </c>
      <c r="BZ227" s="76">
        <f>IF($B227="",0,IF(Einstellungen!$C$10="Ja",MAX(IF(Einstellungen!$C$11="7 Tage",MAX(0,(MIN(DATE(2029,8,0),IF(Mitarbeiter!$D227="",DATE(2029,8,0),Mitarbeiter!$D227),TODAY()))-(MAX(DATE(2029,7,1),Mitarbeiter!$C227))+1),MAX(0,NETWORKDAYS(MAX(DATE(2029,7,1),Mitarbeiter!$C227),MIN(DATE(2029,8,0),IF(Mitarbeiter!$D227="",DATE(2029,8,0),Mitarbeiter!$D227),TODAY()),Einstellungen!$F$13:$F$67)))*N(Mitarbeiter!$E227)/IF(Einstellungen!$C$11="7 Tage",7,5),N('Ist-Stunden'!AV227)),MAX(IF(Einstellungen!$C$11="7 Tage",MAX(0,(MIN(DATE(2029,8,0),IF(Mitarbeiter!$D227="",DATE(2029,8,0),Mitarbeiter!$D227),TODAY()))-(MAX(DATE(2029,7,1),Mitarbeiter!$C227))+1),MAX(0,NETWORKDAYS(MAX(DATE(2029,7,1),Mitarbeiter!$C227),MIN(DATE(2029,8,0),IF(Mitarbeiter!$D227="",DATE(2029,8,0),Mitarbeiter!$D227),TODAY()),Einstellungen!$F$13:$F$67)))*N(Mitarbeiter!$E227)/IF(Einstellungen!$C$11="7 Tage",7,5),N('Ist-Stunden'!AV227)+(N(Krankheitstage!CG227)+N(Krankheitstage!CS227))*N($C227))))</f>
        <v/>
      </c>
      <c r="CA227" s="76">
        <f>IF($B227="",0,IF(Einstellungen!$C$10="Ja",MAX(IF(Einstellungen!$C$11="7 Tage",MAX(0,(MIN(DATE(2029,9,0),IF(Mitarbeiter!$D227="",DATE(2029,9,0),Mitarbeiter!$D227),TODAY()))-(MAX(DATE(2029,8,1),Mitarbeiter!$C227))+1),MAX(0,NETWORKDAYS(MAX(DATE(2029,8,1),Mitarbeiter!$C227),MIN(DATE(2029,9,0),IF(Mitarbeiter!$D227="",DATE(2029,9,0),Mitarbeiter!$D227),TODAY()),Einstellungen!$F$13:$F$67)))*N(Mitarbeiter!$E227)/IF(Einstellungen!$C$11="7 Tage",7,5),N('Ist-Stunden'!AW227)),MAX(IF(Einstellungen!$C$11="7 Tage",MAX(0,(MIN(DATE(2029,9,0),IF(Mitarbeiter!$D227="",DATE(2029,9,0),Mitarbeiter!$D227),TODAY()))-(MAX(DATE(2029,8,1),Mitarbeiter!$C227))+1),MAX(0,NETWORKDAYS(MAX(DATE(2029,8,1),Mitarbeiter!$C227),MIN(DATE(2029,9,0),IF(Mitarbeiter!$D227="",DATE(2029,9,0),Mitarbeiter!$D227),TODAY()),Einstellungen!$F$13:$F$67)))*N(Mitarbeiter!$E227)/IF(Einstellungen!$C$11="7 Tage",7,5),N('Ist-Stunden'!AW227)+(N(Krankheitstage!CH227)+N(Krankheitstage!CT227))*N($C227))))</f>
        <v/>
      </c>
      <c r="CB227" s="76">
        <f>IF($B227="",0,IF(Einstellungen!$C$10="Ja",MAX(IF(Einstellungen!$C$11="7 Tage",MAX(0,(MIN(DATE(2029,10,0),IF(Mitarbeiter!$D227="",DATE(2029,10,0),Mitarbeiter!$D227),TODAY()))-(MAX(DATE(2029,9,1),Mitarbeiter!$C227))+1),MAX(0,NETWORKDAYS(MAX(DATE(2029,9,1),Mitarbeiter!$C227),MIN(DATE(2029,10,0),IF(Mitarbeiter!$D227="",DATE(2029,10,0),Mitarbeiter!$D227),TODAY()),Einstellungen!$F$13:$F$67)))*N(Mitarbeiter!$E227)/IF(Einstellungen!$C$11="7 Tage",7,5),N('Ist-Stunden'!AX227)),MAX(IF(Einstellungen!$C$11="7 Tage",MAX(0,(MIN(DATE(2029,10,0),IF(Mitarbeiter!$D227="",DATE(2029,10,0),Mitarbeiter!$D227),TODAY()))-(MAX(DATE(2029,9,1),Mitarbeiter!$C227))+1),MAX(0,NETWORKDAYS(MAX(DATE(2029,9,1),Mitarbeiter!$C227),MIN(DATE(2029,10,0),IF(Mitarbeiter!$D227="",DATE(2029,10,0),Mitarbeiter!$D227),TODAY()),Einstellungen!$F$13:$F$67)))*N(Mitarbeiter!$E227)/IF(Einstellungen!$C$11="7 Tage",7,5),N('Ist-Stunden'!AX227)+(N(Krankheitstage!CI227)+N(Krankheitstage!CU227))*N($C227))))</f>
        <v/>
      </c>
      <c r="CC227" s="76">
        <f>IF($B227="",0,IF(Einstellungen!$C$10="Ja",MAX(IF(Einstellungen!$C$11="7 Tage",MAX(0,(MIN(DATE(2029,11,0),IF(Mitarbeiter!$D227="",DATE(2029,11,0),Mitarbeiter!$D227),TODAY()))-(MAX(DATE(2029,10,1),Mitarbeiter!$C227))+1),MAX(0,NETWORKDAYS(MAX(DATE(2029,10,1),Mitarbeiter!$C227),MIN(DATE(2029,11,0),IF(Mitarbeiter!$D227="",DATE(2029,11,0),Mitarbeiter!$D227),TODAY()),Einstellungen!$F$13:$F$67)))*N(Mitarbeiter!$E227)/IF(Einstellungen!$C$11="7 Tage",7,5),N('Ist-Stunden'!AY227)),MAX(IF(Einstellungen!$C$11="7 Tage",MAX(0,(MIN(DATE(2029,11,0),IF(Mitarbeiter!$D227="",DATE(2029,11,0),Mitarbeiter!$D227),TODAY()))-(MAX(DATE(2029,10,1),Mitarbeiter!$C227))+1),MAX(0,NETWORKDAYS(MAX(DATE(2029,10,1),Mitarbeiter!$C227),MIN(DATE(2029,11,0),IF(Mitarbeiter!$D227="",DATE(2029,11,0),Mitarbeiter!$D227),TODAY()),Einstellungen!$F$13:$F$67)))*N(Mitarbeiter!$E227)/IF(Einstellungen!$C$11="7 Tage",7,5),N('Ist-Stunden'!AY227)+(N(Krankheitstage!CJ227)+N(Krankheitstage!CV227))*N($C227))))</f>
        <v/>
      </c>
      <c r="CD227" s="76">
        <f>IF($B227="",0,IF(Einstellungen!$C$10="Ja",MAX(IF(Einstellungen!$C$11="7 Tage",MAX(0,(MIN(DATE(2029,12,0),IF(Mitarbeiter!$D227="",DATE(2029,12,0),Mitarbeiter!$D227),TODAY()))-(MAX(DATE(2029,11,1),Mitarbeiter!$C227))+1),MAX(0,NETWORKDAYS(MAX(DATE(2029,11,1),Mitarbeiter!$C227),MIN(DATE(2029,12,0),IF(Mitarbeiter!$D227="",DATE(2029,12,0),Mitarbeiter!$D227),TODAY()),Einstellungen!$F$13:$F$67)))*N(Mitarbeiter!$E227)/IF(Einstellungen!$C$11="7 Tage",7,5),N('Ist-Stunden'!AZ227)),MAX(IF(Einstellungen!$C$11="7 Tage",MAX(0,(MIN(DATE(2029,12,0),IF(Mitarbeiter!$D227="",DATE(2029,12,0),Mitarbeiter!$D227),TODAY()))-(MAX(DATE(2029,11,1),Mitarbeiter!$C227))+1),MAX(0,NETWORKDAYS(MAX(DATE(2029,11,1),Mitarbeiter!$C227),MIN(DATE(2029,12,0),IF(Mitarbeiter!$D227="",DATE(2029,12,0),Mitarbeiter!$D227),TODAY()),Einstellungen!$F$13:$F$67)))*N(Mitarbeiter!$E227)/IF(Einstellungen!$C$11="7 Tage",7,5),N('Ist-Stunden'!AZ227)+(N(Krankheitstage!CK227)+N(Krankheitstage!CW227))*N($C227))))</f>
        <v/>
      </c>
      <c r="CE227" s="76">
        <f>IF($B227="",0,IF(Einstellungen!$C$10="Ja",MAX(IF(Einstellungen!$C$11="7 Tage",MAX(0,(MIN(DATE(2029,13,0),IF(Mitarbeiter!$D227="",DATE(2029,13,0),Mitarbeiter!$D227),TODAY()))-(MAX(DATE(2029,12,1),Mitarbeiter!$C227))+1),MAX(0,NETWORKDAYS(MAX(DATE(2029,12,1),Mitarbeiter!$C227),MIN(DATE(2029,13,0),IF(Mitarbeiter!$D227="",DATE(2029,13,0),Mitarbeiter!$D227),TODAY()),Einstellungen!$F$13:$F$67)))*N(Mitarbeiter!$E227)/IF(Einstellungen!$C$11="7 Tage",7,5),N('Ist-Stunden'!BA227)),MAX(IF(Einstellungen!$C$11="7 Tage",MAX(0,(MIN(DATE(2029,13,0),IF(Mitarbeiter!$D227="",DATE(2029,13,0),Mitarbeiter!$D227),TODAY()))-(MAX(DATE(2029,12,1),Mitarbeiter!$C227))+1),MAX(0,NETWORKDAYS(MAX(DATE(2029,12,1),Mitarbeiter!$C227),MIN(DATE(2029,13,0),IF(Mitarbeiter!$D227="",DATE(2029,13,0),Mitarbeiter!$D227),TODAY()),Einstellungen!$F$13:$F$67)))*N(Mitarbeiter!$E227)/IF(Einstellungen!$C$11="7 Tage",7,5),N('Ist-Stunden'!BA227)+(N(Krankheitstage!CL227)+N(Krankheitstage!CX227))*N($C227))))</f>
        <v/>
      </c>
      <c r="CF227" s="76">
        <f>IF($B227="",0,IF(Einstellungen!$C$10="Ja",MAX(IF(Einstellungen!$C$11="7 Tage",MAX(0,(MIN(DATE(2030,2,0),IF(Mitarbeiter!$D227="",DATE(2030,2,0),Mitarbeiter!$D227),TODAY()))-(MAX(DATE(2030,1,1),Mitarbeiter!$C227))+1),MAX(0,NETWORKDAYS(MAX(DATE(2030,1,1),Mitarbeiter!$C227),MIN(DATE(2030,2,0),IF(Mitarbeiter!$D227="",DATE(2030,2,0),Mitarbeiter!$D227),TODAY()),Einstellungen!$F$13:$F$67)))*N(Mitarbeiter!$E227)/IF(Einstellungen!$C$11="7 Tage",7,5),N('Ist-Stunden'!BB227)),MAX(IF(Einstellungen!$C$11="7 Tage",MAX(0,(MIN(DATE(2030,2,0),IF(Mitarbeiter!$D227="",DATE(2030,2,0),Mitarbeiter!$D227),TODAY()))-(MAX(DATE(2030,1,1),Mitarbeiter!$C227))+1),MAX(0,NETWORKDAYS(MAX(DATE(2030,1,1),Mitarbeiter!$C227),MIN(DATE(2030,2,0),IF(Mitarbeiter!$D227="",DATE(2030,2,0),Mitarbeiter!$D227),TODAY()),Einstellungen!$F$13:$F$67)))*N(Mitarbeiter!$E227)/IF(Einstellungen!$C$11="7 Tage",7,5),N('Ist-Stunden'!BB227)+(N(Krankheitstage!CY227)+N(Krankheitstage!DK227))*N($C227))))</f>
        <v/>
      </c>
      <c r="CG227" s="76">
        <f>IF($B227="",0,IF(Einstellungen!$C$10="Ja",MAX(IF(Einstellungen!$C$11="7 Tage",MAX(0,(MIN(DATE(2030,3,0),IF(Mitarbeiter!$D227="",DATE(2030,3,0),Mitarbeiter!$D227),TODAY()))-(MAX(DATE(2030,2,1),Mitarbeiter!$C227))+1),MAX(0,NETWORKDAYS(MAX(DATE(2030,2,1),Mitarbeiter!$C227),MIN(DATE(2030,3,0),IF(Mitarbeiter!$D227="",DATE(2030,3,0),Mitarbeiter!$D227),TODAY()),Einstellungen!$F$13:$F$67)))*N(Mitarbeiter!$E227)/IF(Einstellungen!$C$11="7 Tage",7,5),N('Ist-Stunden'!BC227)),MAX(IF(Einstellungen!$C$11="7 Tage",MAX(0,(MIN(DATE(2030,3,0),IF(Mitarbeiter!$D227="",DATE(2030,3,0),Mitarbeiter!$D227),TODAY()))-(MAX(DATE(2030,2,1),Mitarbeiter!$C227))+1),MAX(0,NETWORKDAYS(MAX(DATE(2030,2,1),Mitarbeiter!$C227),MIN(DATE(2030,3,0),IF(Mitarbeiter!$D227="",DATE(2030,3,0),Mitarbeiter!$D227),TODAY()),Einstellungen!$F$13:$F$67)))*N(Mitarbeiter!$E227)/IF(Einstellungen!$C$11="7 Tage",7,5),N('Ist-Stunden'!BC227)+(N(Krankheitstage!CZ227)+N(Krankheitstage!DL227))*N($C227))))</f>
        <v/>
      </c>
      <c r="CH227" s="76">
        <f>IF($B227="",0,IF(Einstellungen!$C$10="Ja",MAX(IF(Einstellungen!$C$11="7 Tage",MAX(0,(MIN(DATE(2030,4,0),IF(Mitarbeiter!$D227="",DATE(2030,4,0),Mitarbeiter!$D227),TODAY()))-(MAX(DATE(2030,3,1),Mitarbeiter!$C227))+1),MAX(0,NETWORKDAYS(MAX(DATE(2030,3,1),Mitarbeiter!$C227),MIN(DATE(2030,4,0),IF(Mitarbeiter!$D227="",DATE(2030,4,0),Mitarbeiter!$D227),TODAY()),Einstellungen!$F$13:$F$67)))*N(Mitarbeiter!$E227)/IF(Einstellungen!$C$11="7 Tage",7,5),N('Ist-Stunden'!BD227)),MAX(IF(Einstellungen!$C$11="7 Tage",MAX(0,(MIN(DATE(2030,4,0),IF(Mitarbeiter!$D227="",DATE(2030,4,0),Mitarbeiter!$D227),TODAY()))-(MAX(DATE(2030,3,1),Mitarbeiter!$C227))+1),MAX(0,NETWORKDAYS(MAX(DATE(2030,3,1),Mitarbeiter!$C227),MIN(DATE(2030,4,0),IF(Mitarbeiter!$D227="",DATE(2030,4,0),Mitarbeiter!$D227),TODAY()),Einstellungen!$F$13:$F$67)))*N(Mitarbeiter!$E227)/IF(Einstellungen!$C$11="7 Tage",7,5),N('Ist-Stunden'!BD227)+(N(Krankheitstage!DA227)+N(Krankheitstage!DM227))*N($C227))))</f>
        <v/>
      </c>
      <c r="CI227" s="76">
        <f>IF($B227="",0,IF(Einstellungen!$C$10="Ja",MAX(IF(Einstellungen!$C$11="7 Tage",MAX(0,(MIN(DATE(2030,5,0),IF(Mitarbeiter!$D227="",DATE(2030,5,0),Mitarbeiter!$D227),TODAY()))-(MAX(DATE(2030,4,1),Mitarbeiter!$C227))+1),MAX(0,NETWORKDAYS(MAX(DATE(2030,4,1),Mitarbeiter!$C227),MIN(DATE(2030,5,0),IF(Mitarbeiter!$D227="",DATE(2030,5,0),Mitarbeiter!$D227),TODAY()),Einstellungen!$F$13:$F$67)))*N(Mitarbeiter!$E227)/IF(Einstellungen!$C$11="7 Tage",7,5),N('Ist-Stunden'!BE227)),MAX(IF(Einstellungen!$C$11="7 Tage",MAX(0,(MIN(DATE(2030,5,0),IF(Mitarbeiter!$D227="",DATE(2030,5,0),Mitarbeiter!$D227),TODAY()))-(MAX(DATE(2030,4,1),Mitarbeiter!$C227))+1),MAX(0,NETWORKDAYS(MAX(DATE(2030,4,1),Mitarbeiter!$C227),MIN(DATE(2030,5,0),IF(Mitarbeiter!$D227="",DATE(2030,5,0),Mitarbeiter!$D227),TODAY()),Einstellungen!$F$13:$F$67)))*N(Mitarbeiter!$E227)/IF(Einstellungen!$C$11="7 Tage",7,5),N('Ist-Stunden'!BE227)+(N(Krankheitstage!DB227)+N(Krankheitstage!DN227))*N($C227))))</f>
        <v/>
      </c>
      <c r="CJ227" s="76">
        <f>IF($B227="",0,IF(Einstellungen!$C$10="Ja",MAX(IF(Einstellungen!$C$11="7 Tage",MAX(0,(MIN(DATE(2030,6,0),IF(Mitarbeiter!$D227="",DATE(2030,6,0),Mitarbeiter!$D227),TODAY()))-(MAX(DATE(2030,5,1),Mitarbeiter!$C227))+1),MAX(0,NETWORKDAYS(MAX(DATE(2030,5,1),Mitarbeiter!$C227),MIN(DATE(2030,6,0),IF(Mitarbeiter!$D227="",DATE(2030,6,0),Mitarbeiter!$D227),TODAY()),Einstellungen!$F$13:$F$67)))*N(Mitarbeiter!$E227)/IF(Einstellungen!$C$11="7 Tage",7,5),N('Ist-Stunden'!BF227)),MAX(IF(Einstellungen!$C$11="7 Tage",MAX(0,(MIN(DATE(2030,6,0),IF(Mitarbeiter!$D227="",DATE(2030,6,0),Mitarbeiter!$D227),TODAY()))-(MAX(DATE(2030,5,1),Mitarbeiter!$C227))+1),MAX(0,NETWORKDAYS(MAX(DATE(2030,5,1),Mitarbeiter!$C227),MIN(DATE(2030,6,0),IF(Mitarbeiter!$D227="",DATE(2030,6,0),Mitarbeiter!$D227),TODAY()),Einstellungen!$F$13:$F$67)))*N(Mitarbeiter!$E227)/IF(Einstellungen!$C$11="7 Tage",7,5),N('Ist-Stunden'!BF227)+(N(Krankheitstage!DC227)+N(Krankheitstage!DO227))*N($C227))))</f>
        <v/>
      </c>
      <c r="CK227" s="76">
        <f>IF($B227="",0,IF(Einstellungen!$C$10="Ja",MAX(IF(Einstellungen!$C$11="7 Tage",MAX(0,(MIN(DATE(2030,7,0),IF(Mitarbeiter!$D227="",DATE(2030,7,0),Mitarbeiter!$D227),TODAY()))-(MAX(DATE(2030,6,1),Mitarbeiter!$C227))+1),MAX(0,NETWORKDAYS(MAX(DATE(2030,6,1),Mitarbeiter!$C227),MIN(DATE(2030,7,0),IF(Mitarbeiter!$D227="",DATE(2030,7,0),Mitarbeiter!$D227),TODAY()),Einstellungen!$F$13:$F$67)))*N(Mitarbeiter!$E227)/IF(Einstellungen!$C$11="7 Tage",7,5),N('Ist-Stunden'!BG227)),MAX(IF(Einstellungen!$C$11="7 Tage",MAX(0,(MIN(DATE(2030,7,0),IF(Mitarbeiter!$D227="",DATE(2030,7,0),Mitarbeiter!$D227),TODAY()))-(MAX(DATE(2030,6,1),Mitarbeiter!$C227))+1),MAX(0,NETWORKDAYS(MAX(DATE(2030,6,1),Mitarbeiter!$C227),MIN(DATE(2030,7,0),IF(Mitarbeiter!$D227="",DATE(2030,7,0),Mitarbeiter!$D227),TODAY()),Einstellungen!$F$13:$F$67)))*N(Mitarbeiter!$E227)/IF(Einstellungen!$C$11="7 Tage",7,5),N('Ist-Stunden'!BG227)+(N(Krankheitstage!DD227)+N(Krankheitstage!DP227))*N($C227))))</f>
        <v/>
      </c>
      <c r="CL227" s="76">
        <f>IF($B227="",0,IF(Einstellungen!$C$10="Ja",MAX(IF(Einstellungen!$C$11="7 Tage",MAX(0,(MIN(DATE(2030,8,0),IF(Mitarbeiter!$D227="",DATE(2030,8,0),Mitarbeiter!$D227),TODAY()))-(MAX(DATE(2030,7,1),Mitarbeiter!$C227))+1),MAX(0,NETWORKDAYS(MAX(DATE(2030,7,1),Mitarbeiter!$C227),MIN(DATE(2030,8,0),IF(Mitarbeiter!$D227="",DATE(2030,8,0),Mitarbeiter!$D227),TODAY()),Einstellungen!$F$13:$F$67)))*N(Mitarbeiter!$E227)/IF(Einstellungen!$C$11="7 Tage",7,5),N('Ist-Stunden'!BH227)),MAX(IF(Einstellungen!$C$11="7 Tage",MAX(0,(MIN(DATE(2030,8,0),IF(Mitarbeiter!$D227="",DATE(2030,8,0),Mitarbeiter!$D227),TODAY()))-(MAX(DATE(2030,7,1),Mitarbeiter!$C227))+1),MAX(0,NETWORKDAYS(MAX(DATE(2030,7,1),Mitarbeiter!$C227),MIN(DATE(2030,8,0),IF(Mitarbeiter!$D227="",DATE(2030,8,0),Mitarbeiter!$D227),TODAY()),Einstellungen!$F$13:$F$67)))*N(Mitarbeiter!$E227)/IF(Einstellungen!$C$11="7 Tage",7,5),N('Ist-Stunden'!BH227)+(N(Krankheitstage!DE227)+N(Krankheitstage!DQ227))*N($C227))))</f>
        <v/>
      </c>
      <c r="CM227" s="76">
        <f>IF($B227="",0,IF(Einstellungen!$C$10="Ja",MAX(IF(Einstellungen!$C$11="7 Tage",MAX(0,(MIN(DATE(2030,9,0),IF(Mitarbeiter!$D227="",DATE(2030,9,0),Mitarbeiter!$D227),TODAY()))-(MAX(DATE(2030,8,1),Mitarbeiter!$C227))+1),MAX(0,NETWORKDAYS(MAX(DATE(2030,8,1),Mitarbeiter!$C227),MIN(DATE(2030,9,0),IF(Mitarbeiter!$D227="",DATE(2030,9,0),Mitarbeiter!$D227),TODAY()),Einstellungen!$F$13:$F$67)))*N(Mitarbeiter!$E227)/IF(Einstellungen!$C$11="7 Tage",7,5),N('Ist-Stunden'!BI227)),MAX(IF(Einstellungen!$C$11="7 Tage",MAX(0,(MIN(DATE(2030,9,0),IF(Mitarbeiter!$D227="",DATE(2030,9,0),Mitarbeiter!$D227),TODAY()))-(MAX(DATE(2030,8,1),Mitarbeiter!$C227))+1),MAX(0,NETWORKDAYS(MAX(DATE(2030,8,1),Mitarbeiter!$C227),MIN(DATE(2030,9,0),IF(Mitarbeiter!$D227="",DATE(2030,9,0),Mitarbeiter!$D227),TODAY()),Einstellungen!$F$13:$F$67)))*N(Mitarbeiter!$E227)/IF(Einstellungen!$C$11="7 Tage",7,5),N('Ist-Stunden'!BI227)+(N(Krankheitstage!DF227)+N(Krankheitstage!DR227))*N($C227))))</f>
        <v/>
      </c>
      <c r="CN227" s="76">
        <f>IF($B227="",0,IF(Einstellungen!$C$10="Ja",MAX(IF(Einstellungen!$C$11="7 Tage",MAX(0,(MIN(DATE(2030,10,0),IF(Mitarbeiter!$D227="",DATE(2030,10,0),Mitarbeiter!$D227),TODAY()))-(MAX(DATE(2030,9,1),Mitarbeiter!$C227))+1),MAX(0,NETWORKDAYS(MAX(DATE(2030,9,1),Mitarbeiter!$C227),MIN(DATE(2030,10,0),IF(Mitarbeiter!$D227="",DATE(2030,10,0),Mitarbeiter!$D227),TODAY()),Einstellungen!$F$13:$F$67)))*N(Mitarbeiter!$E227)/IF(Einstellungen!$C$11="7 Tage",7,5),N('Ist-Stunden'!BJ227)),MAX(IF(Einstellungen!$C$11="7 Tage",MAX(0,(MIN(DATE(2030,10,0),IF(Mitarbeiter!$D227="",DATE(2030,10,0),Mitarbeiter!$D227),TODAY()))-(MAX(DATE(2030,9,1),Mitarbeiter!$C227))+1),MAX(0,NETWORKDAYS(MAX(DATE(2030,9,1),Mitarbeiter!$C227),MIN(DATE(2030,10,0),IF(Mitarbeiter!$D227="",DATE(2030,10,0),Mitarbeiter!$D227),TODAY()),Einstellungen!$F$13:$F$67)))*N(Mitarbeiter!$E227)/IF(Einstellungen!$C$11="7 Tage",7,5),N('Ist-Stunden'!BJ227)+(N(Krankheitstage!DG227)+N(Krankheitstage!DS227))*N($C227))))</f>
        <v/>
      </c>
      <c r="CO227" s="76">
        <f>IF($B227="",0,IF(Einstellungen!$C$10="Ja",MAX(IF(Einstellungen!$C$11="7 Tage",MAX(0,(MIN(DATE(2030,11,0),IF(Mitarbeiter!$D227="",DATE(2030,11,0),Mitarbeiter!$D227),TODAY()))-(MAX(DATE(2030,10,1),Mitarbeiter!$C227))+1),MAX(0,NETWORKDAYS(MAX(DATE(2030,10,1),Mitarbeiter!$C227),MIN(DATE(2030,11,0),IF(Mitarbeiter!$D227="",DATE(2030,11,0),Mitarbeiter!$D227),TODAY()),Einstellungen!$F$13:$F$67)))*N(Mitarbeiter!$E227)/IF(Einstellungen!$C$11="7 Tage",7,5),N('Ist-Stunden'!BK227)),MAX(IF(Einstellungen!$C$11="7 Tage",MAX(0,(MIN(DATE(2030,11,0),IF(Mitarbeiter!$D227="",DATE(2030,11,0),Mitarbeiter!$D227),TODAY()))-(MAX(DATE(2030,10,1),Mitarbeiter!$C227))+1),MAX(0,NETWORKDAYS(MAX(DATE(2030,10,1),Mitarbeiter!$C227),MIN(DATE(2030,11,0),IF(Mitarbeiter!$D227="",DATE(2030,11,0),Mitarbeiter!$D227),TODAY()),Einstellungen!$F$13:$F$67)))*N(Mitarbeiter!$E227)/IF(Einstellungen!$C$11="7 Tage",7,5),N('Ist-Stunden'!BK227)+(N(Krankheitstage!DH227)+N(Krankheitstage!DT227))*N($C227))))</f>
        <v/>
      </c>
      <c r="CP227" s="76">
        <f>IF($B227="",0,IF(Einstellungen!$C$10="Ja",MAX(IF(Einstellungen!$C$11="7 Tage",MAX(0,(MIN(DATE(2030,12,0),IF(Mitarbeiter!$D227="",DATE(2030,12,0),Mitarbeiter!$D227),TODAY()))-(MAX(DATE(2030,11,1),Mitarbeiter!$C227))+1),MAX(0,NETWORKDAYS(MAX(DATE(2030,11,1),Mitarbeiter!$C227),MIN(DATE(2030,12,0),IF(Mitarbeiter!$D227="",DATE(2030,12,0),Mitarbeiter!$D227),TODAY()),Einstellungen!$F$13:$F$67)))*N(Mitarbeiter!$E227)/IF(Einstellungen!$C$11="7 Tage",7,5),N('Ist-Stunden'!BL227)),MAX(IF(Einstellungen!$C$11="7 Tage",MAX(0,(MIN(DATE(2030,12,0),IF(Mitarbeiter!$D227="",DATE(2030,12,0),Mitarbeiter!$D227),TODAY()))-(MAX(DATE(2030,11,1),Mitarbeiter!$C227))+1),MAX(0,NETWORKDAYS(MAX(DATE(2030,11,1),Mitarbeiter!$C227),MIN(DATE(2030,12,0),IF(Mitarbeiter!$D227="",DATE(2030,12,0),Mitarbeiter!$D227),TODAY()),Einstellungen!$F$13:$F$67)))*N(Mitarbeiter!$E227)/IF(Einstellungen!$C$11="7 Tage",7,5),N('Ist-Stunden'!BL227)+(N(Krankheitstage!DI227)+N(Krankheitstage!DU227))*N($C227))))</f>
        <v/>
      </c>
      <c r="CQ227" s="76">
        <f>IF($B227="",0,IF(Einstellungen!$C$10="Ja",MAX(IF(Einstellungen!$C$11="7 Tage",MAX(0,(MIN(DATE(2030,13,0),IF(Mitarbeiter!$D227="",DATE(2030,13,0),Mitarbeiter!$D227),TODAY()))-(MAX(DATE(2030,12,1),Mitarbeiter!$C227))+1),MAX(0,NETWORKDAYS(MAX(DATE(2030,12,1),Mitarbeiter!$C227),MIN(DATE(2030,13,0),IF(Mitarbeiter!$D227="",DATE(2030,13,0),Mitarbeiter!$D227),TODAY()),Einstellungen!$F$13:$F$67)))*N(Mitarbeiter!$E227)/IF(Einstellungen!$C$11="7 Tage",7,5),N('Ist-Stunden'!BM227)),MAX(IF(Einstellungen!$C$11="7 Tage",MAX(0,(MIN(DATE(2030,13,0),IF(Mitarbeiter!$D227="",DATE(2030,13,0),Mitarbeiter!$D227),TODAY()))-(MAX(DATE(2030,12,1),Mitarbeiter!$C227))+1),MAX(0,NETWORKDAYS(MAX(DATE(2030,12,1),Mitarbeiter!$C227),MIN(DATE(2030,13,0),IF(Mitarbeiter!$D227="",DATE(2030,13,0),Mitarbeiter!$D227),TODAY()),Einstellungen!$F$13:$F$67)))*N(Mitarbeiter!$E227)/IF(Einstellungen!$C$11="7 Tage",7,5),N('Ist-Stunden'!BM227)+(N(Krankheitstage!DJ227)+N(Krankheitstage!DV227))*N($C227))))</f>
        <v/>
      </c>
    </row>
    <row r="228">
      <c r="A228" s="73">
        <f>IF(Mitarbeiter!B228="","",Mitarbeiter!A228)</f>
        <v/>
      </c>
      <c r="B228" s="6">
        <f>IF(Mitarbeiter!B228="","",Mitarbeiter!B228)</f>
        <v/>
      </c>
      <c r="C228" s="74">
        <f>IF(Mitarbeiter!B228="","",Mitarbeiter!F228)</f>
        <v/>
      </c>
      <c r="D228" s="75">
        <f>N(INDEX(Krankheitstage!$G228:$DV228,1,(Einstellungen!$C$3-2026)*24+1))</f>
        <v/>
      </c>
      <c r="E228" s="75">
        <f>N(INDEX(Krankheitstage!$G228:$DV228,1,(Einstellungen!$C$3-2026)*24+2))</f>
        <v/>
      </c>
      <c r="F228" s="75">
        <f>N(INDEX(Krankheitstage!$G228:$DV228,1,(Einstellungen!$C$3-2026)*24+3))</f>
        <v/>
      </c>
      <c r="G228" s="75">
        <f>N(INDEX(Krankheitstage!$G228:$DV228,1,(Einstellungen!$C$3-2026)*24+4))</f>
        <v/>
      </c>
      <c r="H228" s="75">
        <f>N(INDEX(Krankheitstage!$G228:$DV228,1,(Einstellungen!$C$3-2026)*24+5))</f>
        <v/>
      </c>
      <c r="I228" s="75">
        <f>N(INDEX(Krankheitstage!$G228:$DV228,1,(Einstellungen!$C$3-2026)*24+6))</f>
        <v/>
      </c>
      <c r="J228" s="75">
        <f>N(INDEX(Krankheitstage!$G228:$DV228,1,(Einstellungen!$C$3-2026)*24+7))</f>
        <v/>
      </c>
      <c r="K228" s="75">
        <f>N(INDEX(Krankheitstage!$G228:$DV228,1,(Einstellungen!$C$3-2026)*24+8))</f>
        <v/>
      </c>
      <c r="L228" s="75">
        <f>N(INDEX(Krankheitstage!$G228:$DV228,1,(Einstellungen!$C$3-2026)*24+9))</f>
        <v/>
      </c>
      <c r="M228" s="75">
        <f>N(INDEX(Krankheitstage!$G228:$DV228,1,(Einstellungen!$C$3-2026)*24+10))</f>
        <v/>
      </c>
      <c r="N228" s="75">
        <f>N(INDEX(Krankheitstage!$G228:$DV228,1,(Einstellungen!$C$3-2026)*24+11))</f>
        <v/>
      </c>
      <c r="O228" s="75">
        <f>N(INDEX(Krankheitstage!$G228:$DV228,1,(Einstellungen!$C$3-2026)*24+12))</f>
        <v/>
      </c>
      <c r="P228" s="75">
        <f>IF($B228="","",SUM(D228:O228))</f>
        <v/>
      </c>
      <c r="Q228" s="75">
        <f>N(INDEX(Krankheitstage!$G228:$DV228,1,(Einstellungen!$C$3-2026)*24+13))</f>
        <v/>
      </c>
      <c r="R228" s="75">
        <f>N(INDEX(Krankheitstage!$G228:$DV228,1,(Einstellungen!$C$3-2026)*24+14))</f>
        <v/>
      </c>
      <c r="S228" s="75">
        <f>N(INDEX(Krankheitstage!$G228:$DV228,1,(Einstellungen!$C$3-2026)*24+15))</f>
        <v/>
      </c>
      <c r="T228" s="75">
        <f>N(INDEX(Krankheitstage!$G228:$DV228,1,(Einstellungen!$C$3-2026)*24+16))</f>
        <v/>
      </c>
      <c r="U228" s="75">
        <f>N(INDEX(Krankheitstage!$G228:$DV228,1,(Einstellungen!$C$3-2026)*24+17))</f>
        <v/>
      </c>
      <c r="V228" s="75">
        <f>N(INDEX(Krankheitstage!$G228:$DV228,1,(Einstellungen!$C$3-2026)*24+18))</f>
        <v/>
      </c>
      <c r="W228" s="75">
        <f>N(INDEX(Krankheitstage!$G228:$DV228,1,(Einstellungen!$C$3-2026)*24+19))</f>
        <v/>
      </c>
      <c r="X228" s="75">
        <f>N(INDEX(Krankheitstage!$G228:$DV228,1,(Einstellungen!$C$3-2026)*24+20))</f>
        <v/>
      </c>
      <c r="Y228" s="75">
        <f>N(INDEX(Krankheitstage!$G228:$DV228,1,(Einstellungen!$C$3-2026)*24+21))</f>
        <v/>
      </c>
      <c r="Z228" s="75">
        <f>N(INDEX(Krankheitstage!$G228:$DV228,1,(Einstellungen!$C$3-2026)*24+22))</f>
        <v/>
      </c>
      <c r="AA228" s="75">
        <f>N(INDEX(Krankheitstage!$G228:$DV228,1,(Einstellungen!$C$3-2026)*24+23))</f>
        <v/>
      </c>
      <c r="AB228" s="75">
        <f>N(INDEX(Krankheitstage!$G228:$DV228,1,(Einstellungen!$C$3-2026)*24+24))</f>
        <v/>
      </c>
      <c r="AC228" s="75">
        <f>IF($B228="","",SUM(Q228:AB228))</f>
        <v/>
      </c>
      <c r="AD228" s="75">
        <f>IF($B228="","",SUM(P228,AC228))</f>
        <v/>
      </c>
      <c r="AE228" s="76">
        <f>IF($B228="","",AD228*N(C228))</f>
        <v/>
      </c>
      <c r="AF228" s="75">
        <f>IF($B228="","",Krankheitstage!E228)</f>
        <v/>
      </c>
      <c r="AG228" s="76">
        <f>IF($B228="","",AF228*N(C228))</f>
        <v/>
      </c>
      <c r="AH228" s="76">
        <f>IF($B228="","",INDEX($AJ228:$CQ228,1,(Einstellungen!$C$3-2026)*12+1)+INDEX($AJ228:$CQ228,1,(Einstellungen!$C$3-2026)*12+2)+INDEX($AJ228:$CQ228,1,(Einstellungen!$C$3-2026)*12+3)+INDEX($AJ228:$CQ228,1,(Einstellungen!$C$3-2026)*12+4)+INDEX($AJ228:$CQ228,1,(Einstellungen!$C$3-2026)*12+5)+INDEX($AJ228:$CQ228,1,(Einstellungen!$C$3-2026)*12+6)+INDEX($AJ228:$CQ228,1,(Einstellungen!$C$3-2026)*12+7)+INDEX($AJ228:$CQ228,1,(Einstellungen!$C$3-2026)*12+8)+INDEX($AJ228:$CQ228,1,(Einstellungen!$C$3-2026)*12+9)+INDEX($AJ228:$CQ228,1,(Einstellungen!$C$3-2026)*12+10)+INDEX($AJ228:$CQ228,1,(Einstellungen!$C$3-2026)*12+11)+INDEX($AJ228:$CQ228,1,(Einstellungen!$C$3-2026)*12+12))</f>
        <v/>
      </c>
      <c r="AI228" s="76">
        <f>IF($B228="","",SUM($AJ228:$CQ228))</f>
        <v/>
      </c>
      <c r="AJ228" s="76">
        <f>IF($B228="",0,IF(Einstellungen!$C$10="Ja",MAX(IF(Einstellungen!$C$11="7 Tage",MAX(0,(MIN(DATE(2026,2,0),IF(Mitarbeiter!$D228="",DATE(2026,2,0),Mitarbeiter!$D228),TODAY()))-(MAX(DATE(2026,1,1),Mitarbeiter!$C228))+1),MAX(0,NETWORKDAYS(MAX(DATE(2026,1,1),Mitarbeiter!$C228),MIN(DATE(2026,2,0),IF(Mitarbeiter!$D228="",DATE(2026,2,0),Mitarbeiter!$D228),TODAY()),Einstellungen!$F$13:$F$67)))*N(Mitarbeiter!$E228)/IF(Einstellungen!$C$11="7 Tage",7,5),N('Ist-Stunden'!F228)),MAX(IF(Einstellungen!$C$11="7 Tage",MAX(0,(MIN(DATE(2026,2,0),IF(Mitarbeiter!$D228="",DATE(2026,2,0),Mitarbeiter!$D228),TODAY()))-(MAX(DATE(2026,1,1),Mitarbeiter!$C228))+1),MAX(0,NETWORKDAYS(MAX(DATE(2026,1,1),Mitarbeiter!$C228),MIN(DATE(2026,2,0),IF(Mitarbeiter!$D228="",DATE(2026,2,0),Mitarbeiter!$D228),TODAY()),Einstellungen!$F$13:$F$67)))*N(Mitarbeiter!$E228)/IF(Einstellungen!$C$11="7 Tage",7,5),N('Ist-Stunden'!F228)+(N(Krankheitstage!G228)+N(Krankheitstage!S228))*N($C228))))</f>
        <v/>
      </c>
      <c r="AK228" s="76">
        <f>IF($B228="",0,IF(Einstellungen!$C$10="Ja",MAX(IF(Einstellungen!$C$11="7 Tage",MAX(0,(MIN(DATE(2026,3,0),IF(Mitarbeiter!$D228="",DATE(2026,3,0),Mitarbeiter!$D228),TODAY()))-(MAX(DATE(2026,2,1),Mitarbeiter!$C228))+1),MAX(0,NETWORKDAYS(MAX(DATE(2026,2,1),Mitarbeiter!$C228),MIN(DATE(2026,3,0),IF(Mitarbeiter!$D228="",DATE(2026,3,0),Mitarbeiter!$D228),TODAY()),Einstellungen!$F$13:$F$67)))*N(Mitarbeiter!$E228)/IF(Einstellungen!$C$11="7 Tage",7,5),N('Ist-Stunden'!G228)),MAX(IF(Einstellungen!$C$11="7 Tage",MAX(0,(MIN(DATE(2026,3,0),IF(Mitarbeiter!$D228="",DATE(2026,3,0),Mitarbeiter!$D228),TODAY()))-(MAX(DATE(2026,2,1),Mitarbeiter!$C228))+1),MAX(0,NETWORKDAYS(MAX(DATE(2026,2,1),Mitarbeiter!$C228),MIN(DATE(2026,3,0),IF(Mitarbeiter!$D228="",DATE(2026,3,0),Mitarbeiter!$D228),TODAY()),Einstellungen!$F$13:$F$67)))*N(Mitarbeiter!$E228)/IF(Einstellungen!$C$11="7 Tage",7,5),N('Ist-Stunden'!G228)+(N(Krankheitstage!H228)+N(Krankheitstage!T228))*N($C228))))</f>
        <v/>
      </c>
      <c r="AL228" s="76">
        <f>IF($B228="",0,IF(Einstellungen!$C$10="Ja",MAX(IF(Einstellungen!$C$11="7 Tage",MAX(0,(MIN(DATE(2026,4,0),IF(Mitarbeiter!$D228="",DATE(2026,4,0),Mitarbeiter!$D228),TODAY()))-(MAX(DATE(2026,3,1),Mitarbeiter!$C228))+1),MAX(0,NETWORKDAYS(MAX(DATE(2026,3,1),Mitarbeiter!$C228),MIN(DATE(2026,4,0),IF(Mitarbeiter!$D228="",DATE(2026,4,0),Mitarbeiter!$D228),TODAY()),Einstellungen!$F$13:$F$67)))*N(Mitarbeiter!$E228)/IF(Einstellungen!$C$11="7 Tage",7,5),N('Ist-Stunden'!H228)),MAX(IF(Einstellungen!$C$11="7 Tage",MAX(0,(MIN(DATE(2026,4,0),IF(Mitarbeiter!$D228="",DATE(2026,4,0),Mitarbeiter!$D228),TODAY()))-(MAX(DATE(2026,3,1),Mitarbeiter!$C228))+1),MAX(0,NETWORKDAYS(MAX(DATE(2026,3,1),Mitarbeiter!$C228),MIN(DATE(2026,4,0),IF(Mitarbeiter!$D228="",DATE(2026,4,0),Mitarbeiter!$D228),TODAY()),Einstellungen!$F$13:$F$67)))*N(Mitarbeiter!$E228)/IF(Einstellungen!$C$11="7 Tage",7,5),N('Ist-Stunden'!H228)+(N(Krankheitstage!I228)+N(Krankheitstage!U228))*N($C228))))</f>
        <v/>
      </c>
      <c r="AM228" s="76">
        <f>IF($B228="",0,IF(Einstellungen!$C$10="Ja",MAX(IF(Einstellungen!$C$11="7 Tage",MAX(0,(MIN(DATE(2026,5,0),IF(Mitarbeiter!$D228="",DATE(2026,5,0),Mitarbeiter!$D228),TODAY()))-(MAX(DATE(2026,4,1),Mitarbeiter!$C228))+1),MAX(0,NETWORKDAYS(MAX(DATE(2026,4,1),Mitarbeiter!$C228),MIN(DATE(2026,5,0),IF(Mitarbeiter!$D228="",DATE(2026,5,0),Mitarbeiter!$D228),TODAY()),Einstellungen!$F$13:$F$67)))*N(Mitarbeiter!$E228)/IF(Einstellungen!$C$11="7 Tage",7,5),N('Ist-Stunden'!I228)),MAX(IF(Einstellungen!$C$11="7 Tage",MAX(0,(MIN(DATE(2026,5,0),IF(Mitarbeiter!$D228="",DATE(2026,5,0),Mitarbeiter!$D228),TODAY()))-(MAX(DATE(2026,4,1),Mitarbeiter!$C228))+1),MAX(0,NETWORKDAYS(MAX(DATE(2026,4,1),Mitarbeiter!$C228),MIN(DATE(2026,5,0),IF(Mitarbeiter!$D228="",DATE(2026,5,0),Mitarbeiter!$D228),TODAY()),Einstellungen!$F$13:$F$67)))*N(Mitarbeiter!$E228)/IF(Einstellungen!$C$11="7 Tage",7,5),N('Ist-Stunden'!I228)+(N(Krankheitstage!J228)+N(Krankheitstage!V228))*N($C228))))</f>
        <v/>
      </c>
      <c r="AN228" s="76">
        <f>IF($B228="",0,IF(Einstellungen!$C$10="Ja",MAX(IF(Einstellungen!$C$11="7 Tage",MAX(0,(MIN(DATE(2026,6,0),IF(Mitarbeiter!$D228="",DATE(2026,6,0),Mitarbeiter!$D228),TODAY()))-(MAX(DATE(2026,5,1),Mitarbeiter!$C228))+1),MAX(0,NETWORKDAYS(MAX(DATE(2026,5,1),Mitarbeiter!$C228),MIN(DATE(2026,6,0),IF(Mitarbeiter!$D228="",DATE(2026,6,0),Mitarbeiter!$D228),TODAY()),Einstellungen!$F$13:$F$67)))*N(Mitarbeiter!$E228)/IF(Einstellungen!$C$11="7 Tage",7,5),N('Ist-Stunden'!J228)),MAX(IF(Einstellungen!$C$11="7 Tage",MAX(0,(MIN(DATE(2026,6,0),IF(Mitarbeiter!$D228="",DATE(2026,6,0),Mitarbeiter!$D228),TODAY()))-(MAX(DATE(2026,5,1),Mitarbeiter!$C228))+1),MAX(0,NETWORKDAYS(MAX(DATE(2026,5,1),Mitarbeiter!$C228),MIN(DATE(2026,6,0),IF(Mitarbeiter!$D228="",DATE(2026,6,0),Mitarbeiter!$D228),TODAY()),Einstellungen!$F$13:$F$67)))*N(Mitarbeiter!$E228)/IF(Einstellungen!$C$11="7 Tage",7,5),N('Ist-Stunden'!J228)+(N(Krankheitstage!K228)+N(Krankheitstage!W228))*N($C228))))</f>
        <v/>
      </c>
      <c r="AO228" s="76">
        <f>IF($B228="",0,IF(Einstellungen!$C$10="Ja",MAX(IF(Einstellungen!$C$11="7 Tage",MAX(0,(MIN(DATE(2026,7,0),IF(Mitarbeiter!$D228="",DATE(2026,7,0),Mitarbeiter!$D228),TODAY()))-(MAX(DATE(2026,6,1),Mitarbeiter!$C228))+1),MAX(0,NETWORKDAYS(MAX(DATE(2026,6,1),Mitarbeiter!$C228),MIN(DATE(2026,7,0),IF(Mitarbeiter!$D228="",DATE(2026,7,0),Mitarbeiter!$D228),TODAY()),Einstellungen!$F$13:$F$67)))*N(Mitarbeiter!$E228)/IF(Einstellungen!$C$11="7 Tage",7,5),N('Ist-Stunden'!K228)),MAX(IF(Einstellungen!$C$11="7 Tage",MAX(0,(MIN(DATE(2026,7,0),IF(Mitarbeiter!$D228="",DATE(2026,7,0),Mitarbeiter!$D228),TODAY()))-(MAX(DATE(2026,6,1),Mitarbeiter!$C228))+1),MAX(0,NETWORKDAYS(MAX(DATE(2026,6,1),Mitarbeiter!$C228),MIN(DATE(2026,7,0),IF(Mitarbeiter!$D228="",DATE(2026,7,0),Mitarbeiter!$D228),TODAY()),Einstellungen!$F$13:$F$67)))*N(Mitarbeiter!$E228)/IF(Einstellungen!$C$11="7 Tage",7,5),N('Ist-Stunden'!K228)+(N(Krankheitstage!L228)+N(Krankheitstage!X228))*N($C228))))</f>
        <v/>
      </c>
      <c r="AP228" s="76">
        <f>IF($B228="",0,IF(Einstellungen!$C$10="Ja",MAX(IF(Einstellungen!$C$11="7 Tage",MAX(0,(MIN(DATE(2026,8,0),IF(Mitarbeiter!$D228="",DATE(2026,8,0),Mitarbeiter!$D228),TODAY()))-(MAX(DATE(2026,7,1),Mitarbeiter!$C228))+1),MAX(0,NETWORKDAYS(MAX(DATE(2026,7,1),Mitarbeiter!$C228),MIN(DATE(2026,8,0),IF(Mitarbeiter!$D228="",DATE(2026,8,0),Mitarbeiter!$D228),TODAY()),Einstellungen!$F$13:$F$67)))*N(Mitarbeiter!$E228)/IF(Einstellungen!$C$11="7 Tage",7,5),N('Ist-Stunden'!L228)),MAX(IF(Einstellungen!$C$11="7 Tage",MAX(0,(MIN(DATE(2026,8,0),IF(Mitarbeiter!$D228="",DATE(2026,8,0),Mitarbeiter!$D228),TODAY()))-(MAX(DATE(2026,7,1),Mitarbeiter!$C228))+1),MAX(0,NETWORKDAYS(MAX(DATE(2026,7,1),Mitarbeiter!$C228),MIN(DATE(2026,8,0),IF(Mitarbeiter!$D228="",DATE(2026,8,0),Mitarbeiter!$D228),TODAY()),Einstellungen!$F$13:$F$67)))*N(Mitarbeiter!$E228)/IF(Einstellungen!$C$11="7 Tage",7,5),N('Ist-Stunden'!L228)+(N(Krankheitstage!M228)+N(Krankheitstage!Y228))*N($C228))))</f>
        <v/>
      </c>
      <c r="AQ228" s="76">
        <f>IF($B228="",0,IF(Einstellungen!$C$10="Ja",MAX(IF(Einstellungen!$C$11="7 Tage",MAX(0,(MIN(DATE(2026,9,0),IF(Mitarbeiter!$D228="",DATE(2026,9,0),Mitarbeiter!$D228),TODAY()))-(MAX(DATE(2026,8,1),Mitarbeiter!$C228))+1),MAX(0,NETWORKDAYS(MAX(DATE(2026,8,1),Mitarbeiter!$C228),MIN(DATE(2026,9,0),IF(Mitarbeiter!$D228="",DATE(2026,9,0),Mitarbeiter!$D228),TODAY()),Einstellungen!$F$13:$F$67)))*N(Mitarbeiter!$E228)/IF(Einstellungen!$C$11="7 Tage",7,5),N('Ist-Stunden'!M228)),MAX(IF(Einstellungen!$C$11="7 Tage",MAX(0,(MIN(DATE(2026,9,0),IF(Mitarbeiter!$D228="",DATE(2026,9,0),Mitarbeiter!$D228),TODAY()))-(MAX(DATE(2026,8,1),Mitarbeiter!$C228))+1),MAX(0,NETWORKDAYS(MAX(DATE(2026,8,1),Mitarbeiter!$C228),MIN(DATE(2026,9,0),IF(Mitarbeiter!$D228="",DATE(2026,9,0),Mitarbeiter!$D228),TODAY()),Einstellungen!$F$13:$F$67)))*N(Mitarbeiter!$E228)/IF(Einstellungen!$C$11="7 Tage",7,5),N('Ist-Stunden'!M228)+(N(Krankheitstage!N228)+N(Krankheitstage!Z228))*N($C228))))</f>
        <v/>
      </c>
      <c r="AR228" s="76">
        <f>IF($B228="",0,IF(Einstellungen!$C$10="Ja",MAX(IF(Einstellungen!$C$11="7 Tage",MAX(0,(MIN(DATE(2026,10,0),IF(Mitarbeiter!$D228="",DATE(2026,10,0),Mitarbeiter!$D228),TODAY()))-(MAX(DATE(2026,9,1),Mitarbeiter!$C228))+1),MAX(0,NETWORKDAYS(MAX(DATE(2026,9,1),Mitarbeiter!$C228),MIN(DATE(2026,10,0),IF(Mitarbeiter!$D228="",DATE(2026,10,0),Mitarbeiter!$D228),TODAY()),Einstellungen!$F$13:$F$67)))*N(Mitarbeiter!$E228)/IF(Einstellungen!$C$11="7 Tage",7,5),N('Ist-Stunden'!N228)),MAX(IF(Einstellungen!$C$11="7 Tage",MAX(0,(MIN(DATE(2026,10,0),IF(Mitarbeiter!$D228="",DATE(2026,10,0),Mitarbeiter!$D228),TODAY()))-(MAX(DATE(2026,9,1),Mitarbeiter!$C228))+1),MAX(0,NETWORKDAYS(MAX(DATE(2026,9,1),Mitarbeiter!$C228),MIN(DATE(2026,10,0),IF(Mitarbeiter!$D228="",DATE(2026,10,0),Mitarbeiter!$D228),TODAY()),Einstellungen!$F$13:$F$67)))*N(Mitarbeiter!$E228)/IF(Einstellungen!$C$11="7 Tage",7,5),N('Ist-Stunden'!N228)+(N(Krankheitstage!O228)+N(Krankheitstage!AA228))*N($C228))))</f>
        <v/>
      </c>
      <c r="AS228" s="76">
        <f>IF($B228="",0,IF(Einstellungen!$C$10="Ja",MAX(IF(Einstellungen!$C$11="7 Tage",MAX(0,(MIN(DATE(2026,11,0),IF(Mitarbeiter!$D228="",DATE(2026,11,0),Mitarbeiter!$D228),TODAY()))-(MAX(DATE(2026,10,1),Mitarbeiter!$C228))+1),MAX(0,NETWORKDAYS(MAX(DATE(2026,10,1),Mitarbeiter!$C228),MIN(DATE(2026,11,0),IF(Mitarbeiter!$D228="",DATE(2026,11,0),Mitarbeiter!$D228),TODAY()),Einstellungen!$F$13:$F$67)))*N(Mitarbeiter!$E228)/IF(Einstellungen!$C$11="7 Tage",7,5),N('Ist-Stunden'!O228)),MAX(IF(Einstellungen!$C$11="7 Tage",MAX(0,(MIN(DATE(2026,11,0),IF(Mitarbeiter!$D228="",DATE(2026,11,0),Mitarbeiter!$D228),TODAY()))-(MAX(DATE(2026,10,1),Mitarbeiter!$C228))+1),MAX(0,NETWORKDAYS(MAX(DATE(2026,10,1),Mitarbeiter!$C228),MIN(DATE(2026,11,0),IF(Mitarbeiter!$D228="",DATE(2026,11,0),Mitarbeiter!$D228),TODAY()),Einstellungen!$F$13:$F$67)))*N(Mitarbeiter!$E228)/IF(Einstellungen!$C$11="7 Tage",7,5),N('Ist-Stunden'!O228)+(N(Krankheitstage!P228)+N(Krankheitstage!AB228))*N($C228))))</f>
        <v/>
      </c>
      <c r="AT228" s="76">
        <f>IF($B228="",0,IF(Einstellungen!$C$10="Ja",MAX(IF(Einstellungen!$C$11="7 Tage",MAX(0,(MIN(DATE(2026,12,0),IF(Mitarbeiter!$D228="",DATE(2026,12,0),Mitarbeiter!$D228),TODAY()))-(MAX(DATE(2026,11,1),Mitarbeiter!$C228))+1),MAX(0,NETWORKDAYS(MAX(DATE(2026,11,1),Mitarbeiter!$C228),MIN(DATE(2026,12,0),IF(Mitarbeiter!$D228="",DATE(2026,12,0),Mitarbeiter!$D228),TODAY()),Einstellungen!$F$13:$F$67)))*N(Mitarbeiter!$E228)/IF(Einstellungen!$C$11="7 Tage",7,5),N('Ist-Stunden'!P228)),MAX(IF(Einstellungen!$C$11="7 Tage",MAX(0,(MIN(DATE(2026,12,0),IF(Mitarbeiter!$D228="",DATE(2026,12,0),Mitarbeiter!$D228),TODAY()))-(MAX(DATE(2026,11,1),Mitarbeiter!$C228))+1),MAX(0,NETWORKDAYS(MAX(DATE(2026,11,1),Mitarbeiter!$C228),MIN(DATE(2026,12,0),IF(Mitarbeiter!$D228="",DATE(2026,12,0),Mitarbeiter!$D228),TODAY()),Einstellungen!$F$13:$F$67)))*N(Mitarbeiter!$E228)/IF(Einstellungen!$C$11="7 Tage",7,5),N('Ist-Stunden'!P228)+(N(Krankheitstage!Q228)+N(Krankheitstage!AC228))*N($C228))))</f>
        <v/>
      </c>
      <c r="AU228" s="76">
        <f>IF($B228="",0,IF(Einstellungen!$C$10="Ja",MAX(IF(Einstellungen!$C$11="7 Tage",MAX(0,(MIN(DATE(2026,13,0),IF(Mitarbeiter!$D228="",DATE(2026,13,0),Mitarbeiter!$D228),TODAY()))-(MAX(DATE(2026,12,1),Mitarbeiter!$C228))+1),MAX(0,NETWORKDAYS(MAX(DATE(2026,12,1),Mitarbeiter!$C228),MIN(DATE(2026,13,0),IF(Mitarbeiter!$D228="",DATE(2026,13,0),Mitarbeiter!$D228),TODAY()),Einstellungen!$F$13:$F$67)))*N(Mitarbeiter!$E228)/IF(Einstellungen!$C$11="7 Tage",7,5),N('Ist-Stunden'!Q228)),MAX(IF(Einstellungen!$C$11="7 Tage",MAX(0,(MIN(DATE(2026,13,0),IF(Mitarbeiter!$D228="",DATE(2026,13,0),Mitarbeiter!$D228),TODAY()))-(MAX(DATE(2026,12,1),Mitarbeiter!$C228))+1),MAX(0,NETWORKDAYS(MAX(DATE(2026,12,1),Mitarbeiter!$C228),MIN(DATE(2026,13,0),IF(Mitarbeiter!$D228="",DATE(2026,13,0),Mitarbeiter!$D228),TODAY()),Einstellungen!$F$13:$F$67)))*N(Mitarbeiter!$E228)/IF(Einstellungen!$C$11="7 Tage",7,5),N('Ist-Stunden'!Q228)+(N(Krankheitstage!R228)+N(Krankheitstage!AD228))*N($C228))))</f>
        <v/>
      </c>
      <c r="AV228" s="76">
        <f>IF($B228="",0,IF(Einstellungen!$C$10="Ja",MAX(IF(Einstellungen!$C$11="7 Tage",MAX(0,(MIN(DATE(2027,2,0),IF(Mitarbeiter!$D228="",DATE(2027,2,0),Mitarbeiter!$D228),TODAY()))-(MAX(DATE(2027,1,1),Mitarbeiter!$C228))+1),MAX(0,NETWORKDAYS(MAX(DATE(2027,1,1),Mitarbeiter!$C228),MIN(DATE(2027,2,0),IF(Mitarbeiter!$D228="",DATE(2027,2,0),Mitarbeiter!$D228),TODAY()),Einstellungen!$F$13:$F$67)))*N(Mitarbeiter!$E228)/IF(Einstellungen!$C$11="7 Tage",7,5),N('Ist-Stunden'!R228)),MAX(IF(Einstellungen!$C$11="7 Tage",MAX(0,(MIN(DATE(2027,2,0),IF(Mitarbeiter!$D228="",DATE(2027,2,0),Mitarbeiter!$D228),TODAY()))-(MAX(DATE(2027,1,1),Mitarbeiter!$C228))+1),MAX(0,NETWORKDAYS(MAX(DATE(2027,1,1),Mitarbeiter!$C228),MIN(DATE(2027,2,0),IF(Mitarbeiter!$D228="",DATE(2027,2,0),Mitarbeiter!$D228),TODAY()),Einstellungen!$F$13:$F$67)))*N(Mitarbeiter!$E228)/IF(Einstellungen!$C$11="7 Tage",7,5),N('Ist-Stunden'!R228)+(N(Krankheitstage!AE228)+N(Krankheitstage!AQ228))*N($C228))))</f>
        <v/>
      </c>
      <c r="AW228" s="76">
        <f>IF($B228="",0,IF(Einstellungen!$C$10="Ja",MAX(IF(Einstellungen!$C$11="7 Tage",MAX(0,(MIN(DATE(2027,3,0),IF(Mitarbeiter!$D228="",DATE(2027,3,0),Mitarbeiter!$D228),TODAY()))-(MAX(DATE(2027,2,1),Mitarbeiter!$C228))+1),MAX(0,NETWORKDAYS(MAX(DATE(2027,2,1),Mitarbeiter!$C228),MIN(DATE(2027,3,0),IF(Mitarbeiter!$D228="",DATE(2027,3,0),Mitarbeiter!$D228),TODAY()),Einstellungen!$F$13:$F$67)))*N(Mitarbeiter!$E228)/IF(Einstellungen!$C$11="7 Tage",7,5),N('Ist-Stunden'!S228)),MAX(IF(Einstellungen!$C$11="7 Tage",MAX(0,(MIN(DATE(2027,3,0),IF(Mitarbeiter!$D228="",DATE(2027,3,0),Mitarbeiter!$D228),TODAY()))-(MAX(DATE(2027,2,1),Mitarbeiter!$C228))+1),MAX(0,NETWORKDAYS(MAX(DATE(2027,2,1),Mitarbeiter!$C228),MIN(DATE(2027,3,0),IF(Mitarbeiter!$D228="",DATE(2027,3,0),Mitarbeiter!$D228),TODAY()),Einstellungen!$F$13:$F$67)))*N(Mitarbeiter!$E228)/IF(Einstellungen!$C$11="7 Tage",7,5),N('Ist-Stunden'!S228)+(N(Krankheitstage!AF228)+N(Krankheitstage!AR228))*N($C228))))</f>
        <v/>
      </c>
      <c r="AX228" s="76">
        <f>IF($B228="",0,IF(Einstellungen!$C$10="Ja",MAX(IF(Einstellungen!$C$11="7 Tage",MAX(0,(MIN(DATE(2027,4,0),IF(Mitarbeiter!$D228="",DATE(2027,4,0),Mitarbeiter!$D228),TODAY()))-(MAX(DATE(2027,3,1),Mitarbeiter!$C228))+1),MAX(0,NETWORKDAYS(MAX(DATE(2027,3,1),Mitarbeiter!$C228),MIN(DATE(2027,4,0),IF(Mitarbeiter!$D228="",DATE(2027,4,0),Mitarbeiter!$D228),TODAY()),Einstellungen!$F$13:$F$67)))*N(Mitarbeiter!$E228)/IF(Einstellungen!$C$11="7 Tage",7,5),N('Ist-Stunden'!T228)),MAX(IF(Einstellungen!$C$11="7 Tage",MAX(0,(MIN(DATE(2027,4,0),IF(Mitarbeiter!$D228="",DATE(2027,4,0),Mitarbeiter!$D228),TODAY()))-(MAX(DATE(2027,3,1),Mitarbeiter!$C228))+1),MAX(0,NETWORKDAYS(MAX(DATE(2027,3,1),Mitarbeiter!$C228),MIN(DATE(2027,4,0),IF(Mitarbeiter!$D228="",DATE(2027,4,0),Mitarbeiter!$D228),TODAY()),Einstellungen!$F$13:$F$67)))*N(Mitarbeiter!$E228)/IF(Einstellungen!$C$11="7 Tage",7,5),N('Ist-Stunden'!T228)+(N(Krankheitstage!AG228)+N(Krankheitstage!AS228))*N($C228))))</f>
        <v/>
      </c>
      <c r="AY228" s="76">
        <f>IF($B228="",0,IF(Einstellungen!$C$10="Ja",MAX(IF(Einstellungen!$C$11="7 Tage",MAX(0,(MIN(DATE(2027,5,0),IF(Mitarbeiter!$D228="",DATE(2027,5,0),Mitarbeiter!$D228),TODAY()))-(MAX(DATE(2027,4,1),Mitarbeiter!$C228))+1),MAX(0,NETWORKDAYS(MAX(DATE(2027,4,1),Mitarbeiter!$C228),MIN(DATE(2027,5,0),IF(Mitarbeiter!$D228="",DATE(2027,5,0),Mitarbeiter!$D228),TODAY()),Einstellungen!$F$13:$F$67)))*N(Mitarbeiter!$E228)/IF(Einstellungen!$C$11="7 Tage",7,5),N('Ist-Stunden'!U228)),MAX(IF(Einstellungen!$C$11="7 Tage",MAX(0,(MIN(DATE(2027,5,0),IF(Mitarbeiter!$D228="",DATE(2027,5,0),Mitarbeiter!$D228),TODAY()))-(MAX(DATE(2027,4,1),Mitarbeiter!$C228))+1),MAX(0,NETWORKDAYS(MAX(DATE(2027,4,1),Mitarbeiter!$C228),MIN(DATE(2027,5,0),IF(Mitarbeiter!$D228="",DATE(2027,5,0),Mitarbeiter!$D228),TODAY()),Einstellungen!$F$13:$F$67)))*N(Mitarbeiter!$E228)/IF(Einstellungen!$C$11="7 Tage",7,5),N('Ist-Stunden'!U228)+(N(Krankheitstage!AH228)+N(Krankheitstage!AT228))*N($C228))))</f>
        <v/>
      </c>
      <c r="AZ228" s="76">
        <f>IF($B228="",0,IF(Einstellungen!$C$10="Ja",MAX(IF(Einstellungen!$C$11="7 Tage",MAX(0,(MIN(DATE(2027,6,0),IF(Mitarbeiter!$D228="",DATE(2027,6,0),Mitarbeiter!$D228),TODAY()))-(MAX(DATE(2027,5,1),Mitarbeiter!$C228))+1),MAX(0,NETWORKDAYS(MAX(DATE(2027,5,1),Mitarbeiter!$C228),MIN(DATE(2027,6,0),IF(Mitarbeiter!$D228="",DATE(2027,6,0),Mitarbeiter!$D228),TODAY()),Einstellungen!$F$13:$F$67)))*N(Mitarbeiter!$E228)/IF(Einstellungen!$C$11="7 Tage",7,5),N('Ist-Stunden'!V228)),MAX(IF(Einstellungen!$C$11="7 Tage",MAX(0,(MIN(DATE(2027,6,0),IF(Mitarbeiter!$D228="",DATE(2027,6,0),Mitarbeiter!$D228),TODAY()))-(MAX(DATE(2027,5,1),Mitarbeiter!$C228))+1),MAX(0,NETWORKDAYS(MAX(DATE(2027,5,1),Mitarbeiter!$C228),MIN(DATE(2027,6,0),IF(Mitarbeiter!$D228="",DATE(2027,6,0),Mitarbeiter!$D228),TODAY()),Einstellungen!$F$13:$F$67)))*N(Mitarbeiter!$E228)/IF(Einstellungen!$C$11="7 Tage",7,5),N('Ist-Stunden'!V228)+(N(Krankheitstage!AI228)+N(Krankheitstage!AU228))*N($C228))))</f>
        <v/>
      </c>
      <c r="BA228" s="76">
        <f>IF($B228="",0,IF(Einstellungen!$C$10="Ja",MAX(IF(Einstellungen!$C$11="7 Tage",MAX(0,(MIN(DATE(2027,7,0),IF(Mitarbeiter!$D228="",DATE(2027,7,0),Mitarbeiter!$D228),TODAY()))-(MAX(DATE(2027,6,1),Mitarbeiter!$C228))+1),MAX(0,NETWORKDAYS(MAX(DATE(2027,6,1),Mitarbeiter!$C228),MIN(DATE(2027,7,0),IF(Mitarbeiter!$D228="",DATE(2027,7,0),Mitarbeiter!$D228),TODAY()),Einstellungen!$F$13:$F$67)))*N(Mitarbeiter!$E228)/IF(Einstellungen!$C$11="7 Tage",7,5),N('Ist-Stunden'!W228)),MAX(IF(Einstellungen!$C$11="7 Tage",MAX(0,(MIN(DATE(2027,7,0),IF(Mitarbeiter!$D228="",DATE(2027,7,0),Mitarbeiter!$D228),TODAY()))-(MAX(DATE(2027,6,1),Mitarbeiter!$C228))+1),MAX(0,NETWORKDAYS(MAX(DATE(2027,6,1),Mitarbeiter!$C228),MIN(DATE(2027,7,0),IF(Mitarbeiter!$D228="",DATE(2027,7,0),Mitarbeiter!$D228),TODAY()),Einstellungen!$F$13:$F$67)))*N(Mitarbeiter!$E228)/IF(Einstellungen!$C$11="7 Tage",7,5),N('Ist-Stunden'!W228)+(N(Krankheitstage!AJ228)+N(Krankheitstage!AV228))*N($C228))))</f>
        <v/>
      </c>
      <c r="BB228" s="76">
        <f>IF($B228="",0,IF(Einstellungen!$C$10="Ja",MAX(IF(Einstellungen!$C$11="7 Tage",MAX(0,(MIN(DATE(2027,8,0),IF(Mitarbeiter!$D228="",DATE(2027,8,0),Mitarbeiter!$D228),TODAY()))-(MAX(DATE(2027,7,1),Mitarbeiter!$C228))+1),MAX(0,NETWORKDAYS(MAX(DATE(2027,7,1),Mitarbeiter!$C228),MIN(DATE(2027,8,0),IF(Mitarbeiter!$D228="",DATE(2027,8,0),Mitarbeiter!$D228),TODAY()),Einstellungen!$F$13:$F$67)))*N(Mitarbeiter!$E228)/IF(Einstellungen!$C$11="7 Tage",7,5),N('Ist-Stunden'!X228)),MAX(IF(Einstellungen!$C$11="7 Tage",MAX(0,(MIN(DATE(2027,8,0),IF(Mitarbeiter!$D228="",DATE(2027,8,0),Mitarbeiter!$D228),TODAY()))-(MAX(DATE(2027,7,1),Mitarbeiter!$C228))+1),MAX(0,NETWORKDAYS(MAX(DATE(2027,7,1),Mitarbeiter!$C228),MIN(DATE(2027,8,0),IF(Mitarbeiter!$D228="",DATE(2027,8,0),Mitarbeiter!$D228),TODAY()),Einstellungen!$F$13:$F$67)))*N(Mitarbeiter!$E228)/IF(Einstellungen!$C$11="7 Tage",7,5),N('Ist-Stunden'!X228)+(N(Krankheitstage!AK228)+N(Krankheitstage!AW228))*N($C228))))</f>
        <v/>
      </c>
      <c r="BC228" s="76">
        <f>IF($B228="",0,IF(Einstellungen!$C$10="Ja",MAX(IF(Einstellungen!$C$11="7 Tage",MAX(0,(MIN(DATE(2027,9,0),IF(Mitarbeiter!$D228="",DATE(2027,9,0),Mitarbeiter!$D228),TODAY()))-(MAX(DATE(2027,8,1),Mitarbeiter!$C228))+1),MAX(0,NETWORKDAYS(MAX(DATE(2027,8,1),Mitarbeiter!$C228),MIN(DATE(2027,9,0),IF(Mitarbeiter!$D228="",DATE(2027,9,0),Mitarbeiter!$D228),TODAY()),Einstellungen!$F$13:$F$67)))*N(Mitarbeiter!$E228)/IF(Einstellungen!$C$11="7 Tage",7,5),N('Ist-Stunden'!Y228)),MAX(IF(Einstellungen!$C$11="7 Tage",MAX(0,(MIN(DATE(2027,9,0),IF(Mitarbeiter!$D228="",DATE(2027,9,0),Mitarbeiter!$D228),TODAY()))-(MAX(DATE(2027,8,1),Mitarbeiter!$C228))+1),MAX(0,NETWORKDAYS(MAX(DATE(2027,8,1),Mitarbeiter!$C228),MIN(DATE(2027,9,0),IF(Mitarbeiter!$D228="",DATE(2027,9,0),Mitarbeiter!$D228),TODAY()),Einstellungen!$F$13:$F$67)))*N(Mitarbeiter!$E228)/IF(Einstellungen!$C$11="7 Tage",7,5),N('Ist-Stunden'!Y228)+(N(Krankheitstage!AL228)+N(Krankheitstage!AX228))*N($C228))))</f>
        <v/>
      </c>
      <c r="BD228" s="76">
        <f>IF($B228="",0,IF(Einstellungen!$C$10="Ja",MAX(IF(Einstellungen!$C$11="7 Tage",MAX(0,(MIN(DATE(2027,10,0),IF(Mitarbeiter!$D228="",DATE(2027,10,0),Mitarbeiter!$D228),TODAY()))-(MAX(DATE(2027,9,1),Mitarbeiter!$C228))+1),MAX(0,NETWORKDAYS(MAX(DATE(2027,9,1),Mitarbeiter!$C228),MIN(DATE(2027,10,0),IF(Mitarbeiter!$D228="",DATE(2027,10,0),Mitarbeiter!$D228),TODAY()),Einstellungen!$F$13:$F$67)))*N(Mitarbeiter!$E228)/IF(Einstellungen!$C$11="7 Tage",7,5),N('Ist-Stunden'!Z228)),MAX(IF(Einstellungen!$C$11="7 Tage",MAX(0,(MIN(DATE(2027,10,0),IF(Mitarbeiter!$D228="",DATE(2027,10,0),Mitarbeiter!$D228),TODAY()))-(MAX(DATE(2027,9,1),Mitarbeiter!$C228))+1),MAX(0,NETWORKDAYS(MAX(DATE(2027,9,1),Mitarbeiter!$C228),MIN(DATE(2027,10,0),IF(Mitarbeiter!$D228="",DATE(2027,10,0),Mitarbeiter!$D228),TODAY()),Einstellungen!$F$13:$F$67)))*N(Mitarbeiter!$E228)/IF(Einstellungen!$C$11="7 Tage",7,5),N('Ist-Stunden'!Z228)+(N(Krankheitstage!AM228)+N(Krankheitstage!AY228))*N($C228))))</f>
        <v/>
      </c>
      <c r="BE228" s="76">
        <f>IF($B228="",0,IF(Einstellungen!$C$10="Ja",MAX(IF(Einstellungen!$C$11="7 Tage",MAX(0,(MIN(DATE(2027,11,0),IF(Mitarbeiter!$D228="",DATE(2027,11,0),Mitarbeiter!$D228),TODAY()))-(MAX(DATE(2027,10,1),Mitarbeiter!$C228))+1),MAX(0,NETWORKDAYS(MAX(DATE(2027,10,1),Mitarbeiter!$C228),MIN(DATE(2027,11,0),IF(Mitarbeiter!$D228="",DATE(2027,11,0),Mitarbeiter!$D228),TODAY()),Einstellungen!$F$13:$F$67)))*N(Mitarbeiter!$E228)/IF(Einstellungen!$C$11="7 Tage",7,5),N('Ist-Stunden'!AA228)),MAX(IF(Einstellungen!$C$11="7 Tage",MAX(0,(MIN(DATE(2027,11,0),IF(Mitarbeiter!$D228="",DATE(2027,11,0),Mitarbeiter!$D228),TODAY()))-(MAX(DATE(2027,10,1),Mitarbeiter!$C228))+1),MAX(0,NETWORKDAYS(MAX(DATE(2027,10,1),Mitarbeiter!$C228),MIN(DATE(2027,11,0),IF(Mitarbeiter!$D228="",DATE(2027,11,0),Mitarbeiter!$D228),TODAY()),Einstellungen!$F$13:$F$67)))*N(Mitarbeiter!$E228)/IF(Einstellungen!$C$11="7 Tage",7,5),N('Ist-Stunden'!AA228)+(N(Krankheitstage!AN228)+N(Krankheitstage!AZ228))*N($C228))))</f>
        <v/>
      </c>
      <c r="BF228" s="76">
        <f>IF($B228="",0,IF(Einstellungen!$C$10="Ja",MAX(IF(Einstellungen!$C$11="7 Tage",MAX(0,(MIN(DATE(2027,12,0),IF(Mitarbeiter!$D228="",DATE(2027,12,0),Mitarbeiter!$D228),TODAY()))-(MAX(DATE(2027,11,1),Mitarbeiter!$C228))+1),MAX(0,NETWORKDAYS(MAX(DATE(2027,11,1),Mitarbeiter!$C228),MIN(DATE(2027,12,0),IF(Mitarbeiter!$D228="",DATE(2027,12,0),Mitarbeiter!$D228),TODAY()),Einstellungen!$F$13:$F$67)))*N(Mitarbeiter!$E228)/IF(Einstellungen!$C$11="7 Tage",7,5),N('Ist-Stunden'!AB228)),MAX(IF(Einstellungen!$C$11="7 Tage",MAX(0,(MIN(DATE(2027,12,0),IF(Mitarbeiter!$D228="",DATE(2027,12,0),Mitarbeiter!$D228),TODAY()))-(MAX(DATE(2027,11,1),Mitarbeiter!$C228))+1),MAX(0,NETWORKDAYS(MAX(DATE(2027,11,1),Mitarbeiter!$C228),MIN(DATE(2027,12,0),IF(Mitarbeiter!$D228="",DATE(2027,12,0),Mitarbeiter!$D228),TODAY()),Einstellungen!$F$13:$F$67)))*N(Mitarbeiter!$E228)/IF(Einstellungen!$C$11="7 Tage",7,5),N('Ist-Stunden'!AB228)+(N(Krankheitstage!AO228)+N(Krankheitstage!BA228))*N($C228))))</f>
        <v/>
      </c>
      <c r="BG228" s="76">
        <f>IF($B228="",0,IF(Einstellungen!$C$10="Ja",MAX(IF(Einstellungen!$C$11="7 Tage",MAX(0,(MIN(DATE(2027,13,0),IF(Mitarbeiter!$D228="",DATE(2027,13,0),Mitarbeiter!$D228),TODAY()))-(MAX(DATE(2027,12,1),Mitarbeiter!$C228))+1),MAX(0,NETWORKDAYS(MAX(DATE(2027,12,1),Mitarbeiter!$C228),MIN(DATE(2027,13,0),IF(Mitarbeiter!$D228="",DATE(2027,13,0),Mitarbeiter!$D228),TODAY()),Einstellungen!$F$13:$F$67)))*N(Mitarbeiter!$E228)/IF(Einstellungen!$C$11="7 Tage",7,5),N('Ist-Stunden'!AC228)),MAX(IF(Einstellungen!$C$11="7 Tage",MAX(0,(MIN(DATE(2027,13,0),IF(Mitarbeiter!$D228="",DATE(2027,13,0),Mitarbeiter!$D228),TODAY()))-(MAX(DATE(2027,12,1),Mitarbeiter!$C228))+1),MAX(0,NETWORKDAYS(MAX(DATE(2027,12,1),Mitarbeiter!$C228),MIN(DATE(2027,13,0),IF(Mitarbeiter!$D228="",DATE(2027,13,0),Mitarbeiter!$D228),TODAY()),Einstellungen!$F$13:$F$67)))*N(Mitarbeiter!$E228)/IF(Einstellungen!$C$11="7 Tage",7,5),N('Ist-Stunden'!AC228)+(N(Krankheitstage!AP228)+N(Krankheitstage!BB228))*N($C228))))</f>
        <v/>
      </c>
      <c r="BH228" s="76">
        <f>IF($B228="",0,IF(Einstellungen!$C$10="Ja",MAX(IF(Einstellungen!$C$11="7 Tage",MAX(0,(MIN(DATE(2028,2,0),IF(Mitarbeiter!$D228="",DATE(2028,2,0),Mitarbeiter!$D228),TODAY()))-(MAX(DATE(2028,1,1),Mitarbeiter!$C228))+1),MAX(0,NETWORKDAYS(MAX(DATE(2028,1,1),Mitarbeiter!$C228),MIN(DATE(2028,2,0),IF(Mitarbeiter!$D228="",DATE(2028,2,0),Mitarbeiter!$D228),TODAY()),Einstellungen!$F$13:$F$67)))*N(Mitarbeiter!$E228)/IF(Einstellungen!$C$11="7 Tage",7,5),N('Ist-Stunden'!AD228)),MAX(IF(Einstellungen!$C$11="7 Tage",MAX(0,(MIN(DATE(2028,2,0),IF(Mitarbeiter!$D228="",DATE(2028,2,0),Mitarbeiter!$D228),TODAY()))-(MAX(DATE(2028,1,1),Mitarbeiter!$C228))+1),MAX(0,NETWORKDAYS(MAX(DATE(2028,1,1),Mitarbeiter!$C228),MIN(DATE(2028,2,0),IF(Mitarbeiter!$D228="",DATE(2028,2,0),Mitarbeiter!$D228),TODAY()),Einstellungen!$F$13:$F$67)))*N(Mitarbeiter!$E228)/IF(Einstellungen!$C$11="7 Tage",7,5),N('Ist-Stunden'!AD228)+(N(Krankheitstage!BC228)+N(Krankheitstage!BO228))*N($C228))))</f>
        <v/>
      </c>
      <c r="BI228" s="76">
        <f>IF($B228="",0,IF(Einstellungen!$C$10="Ja",MAX(IF(Einstellungen!$C$11="7 Tage",MAX(0,(MIN(DATE(2028,3,0),IF(Mitarbeiter!$D228="",DATE(2028,3,0),Mitarbeiter!$D228),TODAY()))-(MAX(DATE(2028,2,1),Mitarbeiter!$C228))+1),MAX(0,NETWORKDAYS(MAX(DATE(2028,2,1),Mitarbeiter!$C228),MIN(DATE(2028,3,0),IF(Mitarbeiter!$D228="",DATE(2028,3,0),Mitarbeiter!$D228),TODAY()),Einstellungen!$F$13:$F$67)))*N(Mitarbeiter!$E228)/IF(Einstellungen!$C$11="7 Tage",7,5),N('Ist-Stunden'!AE228)),MAX(IF(Einstellungen!$C$11="7 Tage",MAX(0,(MIN(DATE(2028,3,0),IF(Mitarbeiter!$D228="",DATE(2028,3,0),Mitarbeiter!$D228),TODAY()))-(MAX(DATE(2028,2,1),Mitarbeiter!$C228))+1),MAX(0,NETWORKDAYS(MAX(DATE(2028,2,1),Mitarbeiter!$C228),MIN(DATE(2028,3,0),IF(Mitarbeiter!$D228="",DATE(2028,3,0),Mitarbeiter!$D228),TODAY()),Einstellungen!$F$13:$F$67)))*N(Mitarbeiter!$E228)/IF(Einstellungen!$C$11="7 Tage",7,5),N('Ist-Stunden'!AE228)+(N(Krankheitstage!BD228)+N(Krankheitstage!BP228))*N($C228))))</f>
        <v/>
      </c>
      <c r="BJ228" s="76">
        <f>IF($B228="",0,IF(Einstellungen!$C$10="Ja",MAX(IF(Einstellungen!$C$11="7 Tage",MAX(0,(MIN(DATE(2028,4,0),IF(Mitarbeiter!$D228="",DATE(2028,4,0),Mitarbeiter!$D228),TODAY()))-(MAX(DATE(2028,3,1),Mitarbeiter!$C228))+1),MAX(0,NETWORKDAYS(MAX(DATE(2028,3,1),Mitarbeiter!$C228),MIN(DATE(2028,4,0),IF(Mitarbeiter!$D228="",DATE(2028,4,0),Mitarbeiter!$D228),TODAY()),Einstellungen!$F$13:$F$67)))*N(Mitarbeiter!$E228)/IF(Einstellungen!$C$11="7 Tage",7,5),N('Ist-Stunden'!AF228)),MAX(IF(Einstellungen!$C$11="7 Tage",MAX(0,(MIN(DATE(2028,4,0),IF(Mitarbeiter!$D228="",DATE(2028,4,0),Mitarbeiter!$D228),TODAY()))-(MAX(DATE(2028,3,1),Mitarbeiter!$C228))+1),MAX(0,NETWORKDAYS(MAX(DATE(2028,3,1),Mitarbeiter!$C228),MIN(DATE(2028,4,0),IF(Mitarbeiter!$D228="",DATE(2028,4,0),Mitarbeiter!$D228),TODAY()),Einstellungen!$F$13:$F$67)))*N(Mitarbeiter!$E228)/IF(Einstellungen!$C$11="7 Tage",7,5),N('Ist-Stunden'!AF228)+(N(Krankheitstage!BE228)+N(Krankheitstage!BQ228))*N($C228))))</f>
        <v/>
      </c>
      <c r="BK228" s="76">
        <f>IF($B228="",0,IF(Einstellungen!$C$10="Ja",MAX(IF(Einstellungen!$C$11="7 Tage",MAX(0,(MIN(DATE(2028,5,0),IF(Mitarbeiter!$D228="",DATE(2028,5,0),Mitarbeiter!$D228),TODAY()))-(MAX(DATE(2028,4,1),Mitarbeiter!$C228))+1),MAX(0,NETWORKDAYS(MAX(DATE(2028,4,1),Mitarbeiter!$C228),MIN(DATE(2028,5,0),IF(Mitarbeiter!$D228="",DATE(2028,5,0),Mitarbeiter!$D228),TODAY()),Einstellungen!$F$13:$F$67)))*N(Mitarbeiter!$E228)/IF(Einstellungen!$C$11="7 Tage",7,5),N('Ist-Stunden'!AG228)),MAX(IF(Einstellungen!$C$11="7 Tage",MAX(0,(MIN(DATE(2028,5,0),IF(Mitarbeiter!$D228="",DATE(2028,5,0),Mitarbeiter!$D228),TODAY()))-(MAX(DATE(2028,4,1),Mitarbeiter!$C228))+1),MAX(0,NETWORKDAYS(MAX(DATE(2028,4,1),Mitarbeiter!$C228),MIN(DATE(2028,5,0),IF(Mitarbeiter!$D228="",DATE(2028,5,0),Mitarbeiter!$D228),TODAY()),Einstellungen!$F$13:$F$67)))*N(Mitarbeiter!$E228)/IF(Einstellungen!$C$11="7 Tage",7,5),N('Ist-Stunden'!AG228)+(N(Krankheitstage!BF228)+N(Krankheitstage!BR228))*N($C228))))</f>
        <v/>
      </c>
      <c r="BL228" s="76">
        <f>IF($B228="",0,IF(Einstellungen!$C$10="Ja",MAX(IF(Einstellungen!$C$11="7 Tage",MAX(0,(MIN(DATE(2028,6,0),IF(Mitarbeiter!$D228="",DATE(2028,6,0),Mitarbeiter!$D228),TODAY()))-(MAX(DATE(2028,5,1),Mitarbeiter!$C228))+1),MAX(0,NETWORKDAYS(MAX(DATE(2028,5,1),Mitarbeiter!$C228),MIN(DATE(2028,6,0),IF(Mitarbeiter!$D228="",DATE(2028,6,0),Mitarbeiter!$D228),TODAY()),Einstellungen!$F$13:$F$67)))*N(Mitarbeiter!$E228)/IF(Einstellungen!$C$11="7 Tage",7,5),N('Ist-Stunden'!AH228)),MAX(IF(Einstellungen!$C$11="7 Tage",MAX(0,(MIN(DATE(2028,6,0),IF(Mitarbeiter!$D228="",DATE(2028,6,0),Mitarbeiter!$D228),TODAY()))-(MAX(DATE(2028,5,1),Mitarbeiter!$C228))+1),MAX(0,NETWORKDAYS(MAX(DATE(2028,5,1),Mitarbeiter!$C228),MIN(DATE(2028,6,0),IF(Mitarbeiter!$D228="",DATE(2028,6,0),Mitarbeiter!$D228),TODAY()),Einstellungen!$F$13:$F$67)))*N(Mitarbeiter!$E228)/IF(Einstellungen!$C$11="7 Tage",7,5),N('Ist-Stunden'!AH228)+(N(Krankheitstage!BG228)+N(Krankheitstage!BS228))*N($C228))))</f>
        <v/>
      </c>
      <c r="BM228" s="76">
        <f>IF($B228="",0,IF(Einstellungen!$C$10="Ja",MAX(IF(Einstellungen!$C$11="7 Tage",MAX(0,(MIN(DATE(2028,7,0),IF(Mitarbeiter!$D228="",DATE(2028,7,0),Mitarbeiter!$D228),TODAY()))-(MAX(DATE(2028,6,1),Mitarbeiter!$C228))+1),MAX(0,NETWORKDAYS(MAX(DATE(2028,6,1),Mitarbeiter!$C228),MIN(DATE(2028,7,0),IF(Mitarbeiter!$D228="",DATE(2028,7,0),Mitarbeiter!$D228),TODAY()),Einstellungen!$F$13:$F$67)))*N(Mitarbeiter!$E228)/IF(Einstellungen!$C$11="7 Tage",7,5),N('Ist-Stunden'!AI228)),MAX(IF(Einstellungen!$C$11="7 Tage",MAX(0,(MIN(DATE(2028,7,0),IF(Mitarbeiter!$D228="",DATE(2028,7,0),Mitarbeiter!$D228),TODAY()))-(MAX(DATE(2028,6,1),Mitarbeiter!$C228))+1),MAX(0,NETWORKDAYS(MAX(DATE(2028,6,1),Mitarbeiter!$C228),MIN(DATE(2028,7,0),IF(Mitarbeiter!$D228="",DATE(2028,7,0),Mitarbeiter!$D228),TODAY()),Einstellungen!$F$13:$F$67)))*N(Mitarbeiter!$E228)/IF(Einstellungen!$C$11="7 Tage",7,5),N('Ist-Stunden'!AI228)+(N(Krankheitstage!BH228)+N(Krankheitstage!BT228))*N($C228))))</f>
        <v/>
      </c>
      <c r="BN228" s="76">
        <f>IF($B228="",0,IF(Einstellungen!$C$10="Ja",MAX(IF(Einstellungen!$C$11="7 Tage",MAX(0,(MIN(DATE(2028,8,0),IF(Mitarbeiter!$D228="",DATE(2028,8,0),Mitarbeiter!$D228),TODAY()))-(MAX(DATE(2028,7,1),Mitarbeiter!$C228))+1),MAX(0,NETWORKDAYS(MAX(DATE(2028,7,1),Mitarbeiter!$C228),MIN(DATE(2028,8,0),IF(Mitarbeiter!$D228="",DATE(2028,8,0),Mitarbeiter!$D228),TODAY()),Einstellungen!$F$13:$F$67)))*N(Mitarbeiter!$E228)/IF(Einstellungen!$C$11="7 Tage",7,5),N('Ist-Stunden'!AJ228)),MAX(IF(Einstellungen!$C$11="7 Tage",MAX(0,(MIN(DATE(2028,8,0),IF(Mitarbeiter!$D228="",DATE(2028,8,0),Mitarbeiter!$D228),TODAY()))-(MAX(DATE(2028,7,1),Mitarbeiter!$C228))+1),MAX(0,NETWORKDAYS(MAX(DATE(2028,7,1),Mitarbeiter!$C228),MIN(DATE(2028,8,0),IF(Mitarbeiter!$D228="",DATE(2028,8,0),Mitarbeiter!$D228),TODAY()),Einstellungen!$F$13:$F$67)))*N(Mitarbeiter!$E228)/IF(Einstellungen!$C$11="7 Tage",7,5),N('Ist-Stunden'!AJ228)+(N(Krankheitstage!BI228)+N(Krankheitstage!BU228))*N($C228))))</f>
        <v/>
      </c>
      <c r="BO228" s="76">
        <f>IF($B228="",0,IF(Einstellungen!$C$10="Ja",MAX(IF(Einstellungen!$C$11="7 Tage",MAX(0,(MIN(DATE(2028,9,0),IF(Mitarbeiter!$D228="",DATE(2028,9,0),Mitarbeiter!$D228),TODAY()))-(MAX(DATE(2028,8,1),Mitarbeiter!$C228))+1),MAX(0,NETWORKDAYS(MAX(DATE(2028,8,1),Mitarbeiter!$C228),MIN(DATE(2028,9,0),IF(Mitarbeiter!$D228="",DATE(2028,9,0),Mitarbeiter!$D228),TODAY()),Einstellungen!$F$13:$F$67)))*N(Mitarbeiter!$E228)/IF(Einstellungen!$C$11="7 Tage",7,5),N('Ist-Stunden'!AK228)),MAX(IF(Einstellungen!$C$11="7 Tage",MAX(0,(MIN(DATE(2028,9,0),IF(Mitarbeiter!$D228="",DATE(2028,9,0),Mitarbeiter!$D228),TODAY()))-(MAX(DATE(2028,8,1),Mitarbeiter!$C228))+1),MAX(0,NETWORKDAYS(MAX(DATE(2028,8,1),Mitarbeiter!$C228),MIN(DATE(2028,9,0),IF(Mitarbeiter!$D228="",DATE(2028,9,0),Mitarbeiter!$D228),TODAY()),Einstellungen!$F$13:$F$67)))*N(Mitarbeiter!$E228)/IF(Einstellungen!$C$11="7 Tage",7,5),N('Ist-Stunden'!AK228)+(N(Krankheitstage!BJ228)+N(Krankheitstage!BV228))*N($C228))))</f>
        <v/>
      </c>
      <c r="BP228" s="76">
        <f>IF($B228="",0,IF(Einstellungen!$C$10="Ja",MAX(IF(Einstellungen!$C$11="7 Tage",MAX(0,(MIN(DATE(2028,10,0),IF(Mitarbeiter!$D228="",DATE(2028,10,0),Mitarbeiter!$D228),TODAY()))-(MAX(DATE(2028,9,1),Mitarbeiter!$C228))+1),MAX(0,NETWORKDAYS(MAX(DATE(2028,9,1),Mitarbeiter!$C228),MIN(DATE(2028,10,0),IF(Mitarbeiter!$D228="",DATE(2028,10,0),Mitarbeiter!$D228),TODAY()),Einstellungen!$F$13:$F$67)))*N(Mitarbeiter!$E228)/IF(Einstellungen!$C$11="7 Tage",7,5),N('Ist-Stunden'!AL228)),MAX(IF(Einstellungen!$C$11="7 Tage",MAX(0,(MIN(DATE(2028,10,0),IF(Mitarbeiter!$D228="",DATE(2028,10,0),Mitarbeiter!$D228),TODAY()))-(MAX(DATE(2028,9,1),Mitarbeiter!$C228))+1),MAX(0,NETWORKDAYS(MAX(DATE(2028,9,1),Mitarbeiter!$C228),MIN(DATE(2028,10,0),IF(Mitarbeiter!$D228="",DATE(2028,10,0),Mitarbeiter!$D228),TODAY()),Einstellungen!$F$13:$F$67)))*N(Mitarbeiter!$E228)/IF(Einstellungen!$C$11="7 Tage",7,5),N('Ist-Stunden'!AL228)+(N(Krankheitstage!BK228)+N(Krankheitstage!BW228))*N($C228))))</f>
        <v/>
      </c>
      <c r="BQ228" s="76">
        <f>IF($B228="",0,IF(Einstellungen!$C$10="Ja",MAX(IF(Einstellungen!$C$11="7 Tage",MAX(0,(MIN(DATE(2028,11,0),IF(Mitarbeiter!$D228="",DATE(2028,11,0),Mitarbeiter!$D228),TODAY()))-(MAX(DATE(2028,10,1),Mitarbeiter!$C228))+1),MAX(0,NETWORKDAYS(MAX(DATE(2028,10,1),Mitarbeiter!$C228),MIN(DATE(2028,11,0),IF(Mitarbeiter!$D228="",DATE(2028,11,0),Mitarbeiter!$D228),TODAY()),Einstellungen!$F$13:$F$67)))*N(Mitarbeiter!$E228)/IF(Einstellungen!$C$11="7 Tage",7,5),N('Ist-Stunden'!AM228)),MAX(IF(Einstellungen!$C$11="7 Tage",MAX(0,(MIN(DATE(2028,11,0),IF(Mitarbeiter!$D228="",DATE(2028,11,0),Mitarbeiter!$D228),TODAY()))-(MAX(DATE(2028,10,1),Mitarbeiter!$C228))+1),MAX(0,NETWORKDAYS(MAX(DATE(2028,10,1),Mitarbeiter!$C228),MIN(DATE(2028,11,0),IF(Mitarbeiter!$D228="",DATE(2028,11,0),Mitarbeiter!$D228),TODAY()),Einstellungen!$F$13:$F$67)))*N(Mitarbeiter!$E228)/IF(Einstellungen!$C$11="7 Tage",7,5),N('Ist-Stunden'!AM228)+(N(Krankheitstage!BL228)+N(Krankheitstage!BX228))*N($C228))))</f>
        <v/>
      </c>
      <c r="BR228" s="76">
        <f>IF($B228="",0,IF(Einstellungen!$C$10="Ja",MAX(IF(Einstellungen!$C$11="7 Tage",MAX(0,(MIN(DATE(2028,12,0),IF(Mitarbeiter!$D228="",DATE(2028,12,0),Mitarbeiter!$D228),TODAY()))-(MAX(DATE(2028,11,1),Mitarbeiter!$C228))+1),MAX(0,NETWORKDAYS(MAX(DATE(2028,11,1),Mitarbeiter!$C228),MIN(DATE(2028,12,0),IF(Mitarbeiter!$D228="",DATE(2028,12,0),Mitarbeiter!$D228),TODAY()),Einstellungen!$F$13:$F$67)))*N(Mitarbeiter!$E228)/IF(Einstellungen!$C$11="7 Tage",7,5),N('Ist-Stunden'!AN228)),MAX(IF(Einstellungen!$C$11="7 Tage",MAX(0,(MIN(DATE(2028,12,0),IF(Mitarbeiter!$D228="",DATE(2028,12,0),Mitarbeiter!$D228),TODAY()))-(MAX(DATE(2028,11,1),Mitarbeiter!$C228))+1),MAX(0,NETWORKDAYS(MAX(DATE(2028,11,1),Mitarbeiter!$C228),MIN(DATE(2028,12,0),IF(Mitarbeiter!$D228="",DATE(2028,12,0),Mitarbeiter!$D228),TODAY()),Einstellungen!$F$13:$F$67)))*N(Mitarbeiter!$E228)/IF(Einstellungen!$C$11="7 Tage",7,5),N('Ist-Stunden'!AN228)+(N(Krankheitstage!BM228)+N(Krankheitstage!BY228))*N($C228))))</f>
        <v/>
      </c>
      <c r="BS228" s="76">
        <f>IF($B228="",0,IF(Einstellungen!$C$10="Ja",MAX(IF(Einstellungen!$C$11="7 Tage",MAX(0,(MIN(DATE(2028,13,0),IF(Mitarbeiter!$D228="",DATE(2028,13,0),Mitarbeiter!$D228),TODAY()))-(MAX(DATE(2028,12,1),Mitarbeiter!$C228))+1),MAX(0,NETWORKDAYS(MAX(DATE(2028,12,1),Mitarbeiter!$C228),MIN(DATE(2028,13,0),IF(Mitarbeiter!$D228="",DATE(2028,13,0),Mitarbeiter!$D228),TODAY()),Einstellungen!$F$13:$F$67)))*N(Mitarbeiter!$E228)/IF(Einstellungen!$C$11="7 Tage",7,5),N('Ist-Stunden'!AO228)),MAX(IF(Einstellungen!$C$11="7 Tage",MAX(0,(MIN(DATE(2028,13,0),IF(Mitarbeiter!$D228="",DATE(2028,13,0),Mitarbeiter!$D228),TODAY()))-(MAX(DATE(2028,12,1),Mitarbeiter!$C228))+1),MAX(0,NETWORKDAYS(MAX(DATE(2028,12,1),Mitarbeiter!$C228),MIN(DATE(2028,13,0),IF(Mitarbeiter!$D228="",DATE(2028,13,0),Mitarbeiter!$D228),TODAY()),Einstellungen!$F$13:$F$67)))*N(Mitarbeiter!$E228)/IF(Einstellungen!$C$11="7 Tage",7,5),N('Ist-Stunden'!AO228)+(N(Krankheitstage!BN228)+N(Krankheitstage!BZ228))*N($C228))))</f>
        <v/>
      </c>
      <c r="BT228" s="76">
        <f>IF($B228="",0,IF(Einstellungen!$C$10="Ja",MAX(IF(Einstellungen!$C$11="7 Tage",MAX(0,(MIN(DATE(2029,2,0),IF(Mitarbeiter!$D228="",DATE(2029,2,0),Mitarbeiter!$D228),TODAY()))-(MAX(DATE(2029,1,1),Mitarbeiter!$C228))+1),MAX(0,NETWORKDAYS(MAX(DATE(2029,1,1),Mitarbeiter!$C228),MIN(DATE(2029,2,0),IF(Mitarbeiter!$D228="",DATE(2029,2,0),Mitarbeiter!$D228),TODAY()),Einstellungen!$F$13:$F$67)))*N(Mitarbeiter!$E228)/IF(Einstellungen!$C$11="7 Tage",7,5),N('Ist-Stunden'!AP228)),MAX(IF(Einstellungen!$C$11="7 Tage",MAX(0,(MIN(DATE(2029,2,0),IF(Mitarbeiter!$D228="",DATE(2029,2,0),Mitarbeiter!$D228),TODAY()))-(MAX(DATE(2029,1,1),Mitarbeiter!$C228))+1),MAX(0,NETWORKDAYS(MAX(DATE(2029,1,1),Mitarbeiter!$C228),MIN(DATE(2029,2,0),IF(Mitarbeiter!$D228="",DATE(2029,2,0),Mitarbeiter!$D228),TODAY()),Einstellungen!$F$13:$F$67)))*N(Mitarbeiter!$E228)/IF(Einstellungen!$C$11="7 Tage",7,5),N('Ist-Stunden'!AP228)+(N(Krankheitstage!CA228)+N(Krankheitstage!CM228))*N($C228))))</f>
        <v/>
      </c>
      <c r="BU228" s="76">
        <f>IF($B228="",0,IF(Einstellungen!$C$10="Ja",MAX(IF(Einstellungen!$C$11="7 Tage",MAX(0,(MIN(DATE(2029,3,0),IF(Mitarbeiter!$D228="",DATE(2029,3,0),Mitarbeiter!$D228),TODAY()))-(MAX(DATE(2029,2,1),Mitarbeiter!$C228))+1),MAX(0,NETWORKDAYS(MAX(DATE(2029,2,1),Mitarbeiter!$C228),MIN(DATE(2029,3,0),IF(Mitarbeiter!$D228="",DATE(2029,3,0),Mitarbeiter!$D228),TODAY()),Einstellungen!$F$13:$F$67)))*N(Mitarbeiter!$E228)/IF(Einstellungen!$C$11="7 Tage",7,5),N('Ist-Stunden'!AQ228)),MAX(IF(Einstellungen!$C$11="7 Tage",MAX(0,(MIN(DATE(2029,3,0),IF(Mitarbeiter!$D228="",DATE(2029,3,0),Mitarbeiter!$D228),TODAY()))-(MAX(DATE(2029,2,1),Mitarbeiter!$C228))+1),MAX(0,NETWORKDAYS(MAX(DATE(2029,2,1),Mitarbeiter!$C228),MIN(DATE(2029,3,0),IF(Mitarbeiter!$D228="",DATE(2029,3,0),Mitarbeiter!$D228),TODAY()),Einstellungen!$F$13:$F$67)))*N(Mitarbeiter!$E228)/IF(Einstellungen!$C$11="7 Tage",7,5),N('Ist-Stunden'!AQ228)+(N(Krankheitstage!CB228)+N(Krankheitstage!CN228))*N($C228))))</f>
        <v/>
      </c>
      <c r="BV228" s="76">
        <f>IF($B228="",0,IF(Einstellungen!$C$10="Ja",MAX(IF(Einstellungen!$C$11="7 Tage",MAX(0,(MIN(DATE(2029,4,0),IF(Mitarbeiter!$D228="",DATE(2029,4,0),Mitarbeiter!$D228),TODAY()))-(MAX(DATE(2029,3,1),Mitarbeiter!$C228))+1),MAX(0,NETWORKDAYS(MAX(DATE(2029,3,1),Mitarbeiter!$C228),MIN(DATE(2029,4,0),IF(Mitarbeiter!$D228="",DATE(2029,4,0),Mitarbeiter!$D228),TODAY()),Einstellungen!$F$13:$F$67)))*N(Mitarbeiter!$E228)/IF(Einstellungen!$C$11="7 Tage",7,5),N('Ist-Stunden'!AR228)),MAX(IF(Einstellungen!$C$11="7 Tage",MAX(0,(MIN(DATE(2029,4,0),IF(Mitarbeiter!$D228="",DATE(2029,4,0),Mitarbeiter!$D228),TODAY()))-(MAX(DATE(2029,3,1),Mitarbeiter!$C228))+1),MAX(0,NETWORKDAYS(MAX(DATE(2029,3,1),Mitarbeiter!$C228),MIN(DATE(2029,4,0),IF(Mitarbeiter!$D228="",DATE(2029,4,0),Mitarbeiter!$D228),TODAY()),Einstellungen!$F$13:$F$67)))*N(Mitarbeiter!$E228)/IF(Einstellungen!$C$11="7 Tage",7,5),N('Ist-Stunden'!AR228)+(N(Krankheitstage!CC228)+N(Krankheitstage!CO228))*N($C228))))</f>
        <v/>
      </c>
      <c r="BW228" s="76">
        <f>IF($B228="",0,IF(Einstellungen!$C$10="Ja",MAX(IF(Einstellungen!$C$11="7 Tage",MAX(0,(MIN(DATE(2029,5,0),IF(Mitarbeiter!$D228="",DATE(2029,5,0),Mitarbeiter!$D228),TODAY()))-(MAX(DATE(2029,4,1),Mitarbeiter!$C228))+1),MAX(0,NETWORKDAYS(MAX(DATE(2029,4,1),Mitarbeiter!$C228),MIN(DATE(2029,5,0),IF(Mitarbeiter!$D228="",DATE(2029,5,0),Mitarbeiter!$D228),TODAY()),Einstellungen!$F$13:$F$67)))*N(Mitarbeiter!$E228)/IF(Einstellungen!$C$11="7 Tage",7,5),N('Ist-Stunden'!AS228)),MAX(IF(Einstellungen!$C$11="7 Tage",MAX(0,(MIN(DATE(2029,5,0),IF(Mitarbeiter!$D228="",DATE(2029,5,0),Mitarbeiter!$D228),TODAY()))-(MAX(DATE(2029,4,1),Mitarbeiter!$C228))+1),MAX(0,NETWORKDAYS(MAX(DATE(2029,4,1),Mitarbeiter!$C228),MIN(DATE(2029,5,0),IF(Mitarbeiter!$D228="",DATE(2029,5,0),Mitarbeiter!$D228),TODAY()),Einstellungen!$F$13:$F$67)))*N(Mitarbeiter!$E228)/IF(Einstellungen!$C$11="7 Tage",7,5),N('Ist-Stunden'!AS228)+(N(Krankheitstage!CD228)+N(Krankheitstage!CP228))*N($C228))))</f>
        <v/>
      </c>
      <c r="BX228" s="76">
        <f>IF($B228="",0,IF(Einstellungen!$C$10="Ja",MAX(IF(Einstellungen!$C$11="7 Tage",MAX(0,(MIN(DATE(2029,6,0),IF(Mitarbeiter!$D228="",DATE(2029,6,0),Mitarbeiter!$D228),TODAY()))-(MAX(DATE(2029,5,1),Mitarbeiter!$C228))+1),MAX(0,NETWORKDAYS(MAX(DATE(2029,5,1),Mitarbeiter!$C228),MIN(DATE(2029,6,0),IF(Mitarbeiter!$D228="",DATE(2029,6,0),Mitarbeiter!$D228),TODAY()),Einstellungen!$F$13:$F$67)))*N(Mitarbeiter!$E228)/IF(Einstellungen!$C$11="7 Tage",7,5),N('Ist-Stunden'!AT228)),MAX(IF(Einstellungen!$C$11="7 Tage",MAX(0,(MIN(DATE(2029,6,0),IF(Mitarbeiter!$D228="",DATE(2029,6,0),Mitarbeiter!$D228),TODAY()))-(MAX(DATE(2029,5,1),Mitarbeiter!$C228))+1),MAX(0,NETWORKDAYS(MAX(DATE(2029,5,1),Mitarbeiter!$C228),MIN(DATE(2029,6,0),IF(Mitarbeiter!$D228="",DATE(2029,6,0),Mitarbeiter!$D228),TODAY()),Einstellungen!$F$13:$F$67)))*N(Mitarbeiter!$E228)/IF(Einstellungen!$C$11="7 Tage",7,5),N('Ist-Stunden'!AT228)+(N(Krankheitstage!CE228)+N(Krankheitstage!CQ228))*N($C228))))</f>
        <v/>
      </c>
      <c r="BY228" s="76">
        <f>IF($B228="",0,IF(Einstellungen!$C$10="Ja",MAX(IF(Einstellungen!$C$11="7 Tage",MAX(0,(MIN(DATE(2029,7,0),IF(Mitarbeiter!$D228="",DATE(2029,7,0),Mitarbeiter!$D228),TODAY()))-(MAX(DATE(2029,6,1),Mitarbeiter!$C228))+1),MAX(0,NETWORKDAYS(MAX(DATE(2029,6,1),Mitarbeiter!$C228),MIN(DATE(2029,7,0),IF(Mitarbeiter!$D228="",DATE(2029,7,0),Mitarbeiter!$D228),TODAY()),Einstellungen!$F$13:$F$67)))*N(Mitarbeiter!$E228)/IF(Einstellungen!$C$11="7 Tage",7,5),N('Ist-Stunden'!AU228)),MAX(IF(Einstellungen!$C$11="7 Tage",MAX(0,(MIN(DATE(2029,7,0),IF(Mitarbeiter!$D228="",DATE(2029,7,0),Mitarbeiter!$D228),TODAY()))-(MAX(DATE(2029,6,1),Mitarbeiter!$C228))+1),MAX(0,NETWORKDAYS(MAX(DATE(2029,6,1),Mitarbeiter!$C228),MIN(DATE(2029,7,0),IF(Mitarbeiter!$D228="",DATE(2029,7,0),Mitarbeiter!$D228),TODAY()),Einstellungen!$F$13:$F$67)))*N(Mitarbeiter!$E228)/IF(Einstellungen!$C$11="7 Tage",7,5),N('Ist-Stunden'!AU228)+(N(Krankheitstage!CF228)+N(Krankheitstage!CR228))*N($C228))))</f>
        <v/>
      </c>
      <c r="BZ228" s="76">
        <f>IF($B228="",0,IF(Einstellungen!$C$10="Ja",MAX(IF(Einstellungen!$C$11="7 Tage",MAX(0,(MIN(DATE(2029,8,0),IF(Mitarbeiter!$D228="",DATE(2029,8,0),Mitarbeiter!$D228),TODAY()))-(MAX(DATE(2029,7,1),Mitarbeiter!$C228))+1),MAX(0,NETWORKDAYS(MAX(DATE(2029,7,1),Mitarbeiter!$C228),MIN(DATE(2029,8,0),IF(Mitarbeiter!$D228="",DATE(2029,8,0),Mitarbeiter!$D228),TODAY()),Einstellungen!$F$13:$F$67)))*N(Mitarbeiter!$E228)/IF(Einstellungen!$C$11="7 Tage",7,5),N('Ist-Stunden'!AV228)),MAX(IF(Einstellungen!$C$11="7 Tage",MAX(0,(MIN(DATE(2029,8,0),IF(Mitarbeiter!$D228="",DATE(2029,8,0),Mitarbeiter!$D228),TODAY()))-(MAX(DATE(2029,7,1),Mitarbeiter!$C228))+1),MAX(0,NETWORKDAYS(MAX(DATE(2029,7,1),Mitarbeiter!$C228),MIN(DATE(2029,8,0),IF(Mitarbeiter!$D228="",DATE(2029,8,0),Mitarbeiter!$D228),TODAY()),Einstellungen!$F$13:$F$67)))*N(Mitarbeiter!$E228)/IF(Einstellungen!$C$11="7 Tage",7,5),N('Ist-Stunden'!AV228)+(N(Krankheitstage!CG228)+N(Krankheitstage!CS228))*N($C228))))</f>
        <v/>
      </c>
      <c r="CA228" s="76">
        <f>IF($B228="",0,IF(Einstellungen!$C$10="Ja",MAX(IF(Einstellungen!$C$11="7 Tage",MAX(0,(MIN(DATE(2029,9,0),IF(Mitarbeiter!$D228="",DATE(2029,9,0),Mitarbeiter!$D228),TODAY()))-(MAX(DATE(2029,8,1),Mitarbeiter!$C228))+1),MAX(0,NETWORKDAYS(MAX(DATE(2029,8,1),Mitarbeiter!$C228),MIN(DATE(2029,9,0),IF(Mitarbeiter!$D228="",DATE(2029,9,0),Mitarbeiter!$D228),TODAY()),Einstellungen!$F$13:$F$67)))*N(Mitarbeiter!$E228)/IF(Einstellungen!$C$11="7 Tage",7,5),N('Ist-Stunden'!AW228)),MAX(IF(Einstellungen!$C$11="7 Tage",MAX(0,(MIN(DATE(2029,9,0),IF(Mitarbeiter!$D228="",DATE(2029,9,0),Mitarbeiter!$D228),TODAY()))-(MAX(DATE(2029,8,1),Mitarbeiter!$C228))+1),MAX(0,NETWORKDAYS(MAX(DATE(2029,8,1),Mitarbeiter!$C228),MIN(DATE(2029,9,0),IF(Mitarbeiter!$D228="",DATE(2029,9,0),Mitarbeiter!$D228),TODAY()),Einstellungen!$F$13:$F$67)))*N(Mitarbeiter!$E228)/IF(Einstellungen!$C$11="7 Tage",7,5),N('Ist-Stunden'!AW228)+(N(Krankheitstage!CH228)+N(Krankheitstage!CT228))*N($C228))))</f>
        <v/>
      </c>
      <c r="CB228" s="76">
        <f>IF($B228="",0,IF(Einstellungen!$C$10="Ja",MAX(IF(Einstellungen!$C$11="7 Tage",MAX(0,(MIN(DATE(2029,10,0),IF(Mitarbeiter!$D228="",DATE(2029,10,0),Mitarbeiter!$D228),TODAY()))-(MAX(DATE(2029,9,1),Mitarbeiter!$C228))+1),MAX(0,NETWORKDAYS(MAX(DATE(2029,9,1),Mitarbeiter!$C228),MIN(DATE(2029,10,0),IF(Mitarbeiter!$D228="",DATE(2029,10,0),Mitarbeiter!$D228),TODAY()),Einstellungen!$F$13:$F$67)))*N(Mitarbeiter!$E228)/IF(Einstellungen!$C$11="7 Tage",7,5),N('Ist-Stunden'!AX228)),MAX(IF(Einstellungen!$C$11="7 Tage",MAX(0,(MIN(DATE(2029,10,0),IF(Mitarbeiter!$D228="",DATE(2029,10,0),Mitarbeiter!$D228),TODAY()))-(MAX(DATE(2029,9,1),Mitarbeiter!$C228))+1),MAX(0,NETWORKDAYS(MAX(DATE(2029,9,1),Mitarbeiter!$C228),MIN(DATE(2029,10,0),IF(Mitarbeiter!$D228="",DATE(2029,10,0),Mitarbeiter!$D228),TODAY()),Einstellungen!$F$13:$F$67)))*N(Mitarbeiter!$E228)/IF(Einstellungen!$C$11="7 Tage",7,5),N('Ist-Stunden'!AX228)+(N(Krankheitstage!CI228)+N(Krankheitstage!CU228))*N($C228))))</f>
        <v/>
      </c>
      <c r="CC228" s="76">
        <f>IF($B228="",0,IF(Einstellungen!$C$10="Ja",MAX(IF(Einstellungen!$C$11="7 Tage",MAX(0,(MIN(DATE(2029,11,0),IF(Mitarbeiter!$D228="",DATE(2029,11,0),Mitarbeiter!$D228),TODAY()))-(MAX(DATE(2029,10,1),Mitarbeiter!$C228))+1),MAX(0,NETWORKDAYS(MAX(DATE(2029,10,1),Mitarbeiter!$C228),MIN(DATE(2029,11,0),IF(Mitarbeiter!$D228="",DATE(2029,11,0),Mitarbeiter!$D228),TODAY()),Einstellungen!$F$13:$F$67)))*N(Mitarbeiter!$E228)/IF(Einstellungen!$C$11="7 Tage",7,5),N('Ist-Stunden'!AY228)),MAX(IF(Einstellungen!$C$11="7 Tage",MAX(0,(MIN(DATE(2029,11,0),IF(Mitarbeiter!$D228="",DATE(2029,11,0),Mitarbeiter!$D228),TODAY()))-(MAX(DATE(2029,10,1),Mitarbeiter!$C228))+1),MAX(0,NETWORKDAYS(MAX(DATE(2029,10,1),Mitarbeiter!$C228),MIN(DATE(2029,11,0),IF(Mitarbeiter!$D228="",DATE(2029,11,0),Mitarbeiter!$D228),TODAY()),Einstellungen!$F$13:$F$67)))*N(Mitarbeiter!$E228)/IF(Einstellungen!$C$11="7 Tage",7,5),N('Ist-Stunden'!AY228)+(N(Krankheitstage!CJ228)+N(Krankheitstage!CV228))*N($C228))))</f>
        <v/>
      </c>
      <c r="CD228" s="76">
        <f>IF($B228="",0,IF(Einstellungen!$C$10="Ja",MAX(IF(Einstellungen!$C$11="7 Tage",MAX(0,(MIN(DATE(2029,12,0),IF(Mitarbeiter!$D228="",DATE(2029,12,0),Mitarbeiter!$D228),TODAY()))-(MAX(DATE(2029,11,1),Mitarbeiter!$C228))+1),MAX(0,NETWORKDAYS(MAX(DATE(2029,11,1),Mitarbeiter!$C228),MIN(DATE(2029,12,0),IF(Mitarbeiter!$D228="",DATE(2029,12,0),Mitarbeiter!$D228),TODAY()),Einstellungen!$F$13:$F$67)))*N(Mitarbeiter!$E228)/IF(Einstellungen!$C$11="7 Tage",7,5),N('Ist-Stunden'!AZ228)),MAX(IF(Einstellungen!$C$11="7 Tage",MAX(0,(MIN(DATE(2029,12,0),IF(Mitarbeiter!$D228="",DATE(2029,12,0),Mitarbeiter!$D228),TODAY()))-(MAX(DATE(2029,11,1),Mitarbeiter!$C228))+1),MAX(0,NETWORKDAYS(MAX(DATE(2029,11,1),Mitarbeiter!$C228),MIN(DATE(2029,12,0),IF(Mitarbeiter!$D228="",DATE(2029,12,0),Mitarbeiter!$D228),TODAY()),Einstellungen!$F$13:$F$67)))*N(Mitarbeiter!$E228)/IF(Einstellungen!$C$11="7 Tage",7,5),N('Ist-Stunden'!AZ228)+(N(Krankheitstage!CK228)+N(Krankheitstage!CW228))*N($C228))))</f>
        <v/>
      </c>
      <c r="CE228" s="76">
        <f>IF($B228="",0,IF(Einstellungen!$C$10="Ja",MAX(IF(Einstellungen!$C$11="7 Tage",MAX(0,(MIN(DATE(2029,13,0),IF(Mitarbeiter!$D228="",DATE(2029,13,0),Mitarbeiter!$D228),TODAY()))-(MAX(DATE(2029,12,1),Mitarbeiter!$C228))+1),MAX(0,NETWORKDAYS(MAX(DATE(2029,12,1),Mitarbeiter!$C228),MIN(DATE(2029,13,0),IF(Mitarbeiter!$D228="",DATE(2029,13,0),Mitarbeiter!$D228),TODAY()),Einstellungen!$F$13:$F$67)))*N(Mitarbeiter!$E228)/IF(Einstellungen!$C$11="7 Tage",7,5),N('Ist-Stunden'!BA228)),MAX(IF(Einstellungen!$C$11="7 Tage",MAX(0,(MIN(DATE(2029,13,0),IF(Mitarbeiter!$D228="",DATE(2029,13,0),Mitarbeiter!$D228),TODAY()))-(MAX(DATE(2029,12,1),Mitarbeiter!$C228))+1),MAX(0,NETWORKDAYS(MAX(DATE(2029,12,1),Mitarbeiter!$C228),MIN(DATE(2029,13,0),IF(Mitarbeiter!$D228="",DATE(2029,13,0),Mitarbeiter!$D228),TODAY()),Einstellungen!$F$13:$F$67)))*N(Mitarbeiter!$E228)/IF(Einstellungen!$C$11="7 Tage",7,5),N('Ist-Stunden'!BA228)+(N(Krankheitstage!CL228)+N(Krankheitstage!CX228))*N($C228))))</f>
        <v/>
      </c>
      <c r="CF228" s="76">
        <f>IF($B228="",0,IF(Einstellungen!$C$10="Ja",MAX(IF(Einstellungen!$C$11="7 Tage",MAX(0,(MIN(DATE(2030,2,0),IF(Mitarbeiter!$D228="",DATE(2030,2,0),Mitarbeiter!$D228),TODAY()))-(MAX(DATE(2030,1,1),Mitarbeiter!$C228))+1),MAX(0,NETWORKDAYS(MAX(DATE(2030,1,1),Mitarbeiter!$C228),MIN(DATE(2030,2,0),IF(Mitarbeiter!$D228="",DATE(2030,2,0),Mitarbeiter!$D228),TODAY()),Einstellungen!$F$13:$F$67)))*N(Mitarbeiter!$E228)/IF(Einstellungen!$C$11="7 Tage",7,5),N('Ist-Stunden'!BB228)),MAX(IF(Einstellungen!$C$11="7 Tage",MAX(0,(MIN(DATE(2030,2,0),IF(Mitarbeiter!$D228="",DATE(2030,2,0),Mitarbeiter!$D228),TODAY()))-(MAX(DATE(2030,1,1),Mitarbeiter!$C228))+1),MAX(0,NETWORKDAYS(MAX(DATE(2030,1,1),Mitarbeiter!$C228),MIN(DATE(2030,2,0),IF(Mitarbeiter!$D228="",DATE(2030,2,0),Mitarbeiter!$D228),TODAY()),Einstellungen!$F$13:$F$67)))*N(Mitarbeiter!$E228)/IF(Einstellungen!$C$11="7 Tage",7,5),N('Ist-Stunden'!BB228)+(N(Krankheitstage!CY228)+N(Krankheitstage!DK228))*N($C228))))</f>
        <v/>
      </c>
      <c r="CG228" s="76">
        <f>IF($B228="",0,IF(Einstellungen!$C$10="Ja",MAX(IF(Einstellungen!$C$11="7 Tage",MAX(0,(MIN(DATE(2030,3,0),IF(Mitarbeiter!$D228="",DATE(2030,3,0),Mitarbeiter!$D228),TODAY()))-(MAX(DATE(2030,2,1),Mitarbeiter!$C228))+1),MAX(0,NETWORKDAYS(MAX(DATE(2030,2,1),Mitarbeiter!$C228),MIN(DATE(2030,3,0),IF(Mitarbeiter!$D228="",DATE(2030,3,0),Mitarbeiter!$D228),TODAY()),Einstellungen!$F$13:$F$67)))*N(Mitarbeiter!$E228)/IF(Einstellungen!$C$11="7 Tage",7,5),N('Ist-Stunden'!BC228)),MAX(IF(Einstellungen!$C$11="7 Tage",MAX(0,(MIN(DATE(2030,3,0),IF(Mitarbeiter!$D228="",DATE(2030,3,0),Mitarbeiter!$D228),TODAY()))-(MAX(DATE(2030,2,1),Mitarbeiter!$C228))+1),MAX(0,NETWORKDAYS(MAX(DATE(2030,2,1),Mitarbeiter!$C228),MIN(DATE(2030,3,0),IF(Mitarbeiter!$D228="",DATE(2030,3,0),Mitarbeiter!$D228),TODAY()),Einstellungen!$F$13:$F$67)))*N(Mitarbeiter!$E228)/IF(Einstellungen!$C$11="7 Tage",7,5),N('Ist-Stunden'!BC228)+(N(Krankheitstage!CZ228)+N(Krankheitstage!DL228))*N($C228))))</f>
        <v/>
      </c>
      <c r="CH228" s="76">
        <f>IF($B228="",0,IF(Einstellungen!$C$10="Ja",MAX(IF(Einstellungen!$C$11="7 Tage",MAX(0,(MIN(DATE(2030,4,0),IF(Mitarbeiter!$D228="",DATE(2030,4,0),Mitarbeiter!$D228),TODAY()))-(MAX(DATE(2030,3,1),Mitarbeiter!$C228))+1),MAX(0,NETWORKDAYS(MAX(DATE(2030,3,1),Mitarbeiter!$C228),MIN(DATE(2030,4,0),IF(Mitarbeiter!$D228="",DATE(2030,4,0),Mitarbeiter!$D228),TODAY()),Einstellungen!$F$13:$F$67)))*N(Mitarbeiter!$E228)/IF(Einstellungen!$C$11="7 Tage",7,5),N('Ist-Stunden'!BD228)),MAX(IF(Einstellungen!$C$11="7 Tage",MAX(0,(MIN(DATE(2030,4,0),IF(Mitarbeiter!$D228="",DATE(2030,4,0),Mitarbeiter!$D228),TODAY()))-(MAX(DATE(2030,3,1),Mitarbeiter!$C228))+1),MAX(0,NETWORKDAYS(MAX(DATE(2030,3,1),Mitarbeiter!$C228),MIN(DATE(2030,4,0),IF(Mitarbeiter!$D228="",DATE(2030,4,0),Mitarbeiter!$D228),TODAY()),Einstellungen!$F$13:$F$67)))*N(Mitarbeiter!$E228)/IF(Einstellungen!$C$11="7 Tage",7,5),N('Ist-Stunden'!BD228)+(N(Krankheitstage!DA228)+N(Krankheitstage!DM228))*N($C228))))</f>
        <v/>
      </c>
      <c r="CI228" s="76">
        <f>IF($B228="",0,IF(Einstellungen!$C$10="Ja",MAX(IF(Einstellungen!$C$11="7 Tage",MAX(0,(MIN(DATE(2030,5,0),IF(Mitarbeiter!$D228="",DATE(2030,5,0),Mitarbeiter!$D228),TODAY()))-(MAX(DATE(2030,4,1),Mitarbeiter!$C228))+1),MAX(0,NETWORKDAYS(MAX(DATE(2030,4,1),Mitarbeiter!$C228),MIN(DATE(2030,5,0),IF(Mitarbeiter!$D228="",DATE(2030,5,0),Mitarbeiter!$D228),TODAY()),Einstellungen!$F$13:$F$67)))*N(Mitarbeiter!$E228)/IF(Einstellungen!$C$11="7 Tage",7,5),N('Ist-Stunden'!BE228)),MAX(IF(Einstellungen!$C$11="7 Tage",MAX(0,(MIN(DATE(2030,5,0),IF(Mitarbeiter!$D228="",DATE(2030,5,0),Mitarbeiter!$D228),TODAY()))-(MAX(DATE(2030,4,1),Mitarbeiter!$C228))+1),MAX(0,NETWORKDAYS(MAX(DATE(2030,4,1),Mitarbeiter!$C228),MIN(DATE(2030,5,0),IF(Mitarbeiter!$D228="",DATE(2030,5,0),Mitarbeiter!$D228),TODAY()),Einstellungen!$F$13:$F$67)))*N(Mitarbeiter!$E228)/IF(Einstellungen!$C$11="7 Tage",7,5),N('Ist-Stunden'!BE228)+(N(Krankheitstage!DB228)+N(Krankheitstage!DN228))*N($C228))))</f>
        <v/>
      </c>
      <c r="CJ228" s="76">
        <f>IF($B228="",0,IF(Einstellungen!$C$10="Ja",MAX(IF(Einstellungen!$C$11="7 Tage",MAX(0,(MIN(DATE(2030,6,0),IF(Mitarbeiter!$D228="",DATE(2030,6,0),Mitarbeiter!$D228),TODAY()))-(MAX(DATE(2030,5,1),Mitarbeiter!$C228))+1),MAX(0,NETWORKDAYS(MAX(DATE(2030,5,1),Mitarbeiter!$C228),MIN(DATE(2030,6,0),IF(Mitarbeiter!$D228="",DATE(2030,6,0),Mitarbeiter!$D228),TODAY()),Einstellungen!$F$13:$F$67)))*N(Mitarbeiter!$E228)/IF(Einstellungen!$C$11="7 Tage",7,5),N('Ist-Stunden'!BF228)),MAX(IF(Einstellungen!$C$11="7 Tage",MAX(0,(MIN(DATE(2030,6,0),IF(Mitarbeiter!$D228="",DATE(2030,6,0),Mitarbeiter!$D228),TODAY()))-(MAX(DATE(2030,5,1),Mitarbeiter!$C228))+1),MAX(0,NETWORKDAYS(MAX(DATE(2030,5,1),Mitarbeiter!$C228),MIN(DATE(2030,6,0),IF(Mitarbeiter!$D228="",DATE(2030,6,0),Mitarbeiter!$D228),TODAY()),Einstellungen!$F$13:$F$67)))*N(Mitarbeiter!$E228)/IF(Einstellungen!$C$11="7 Tage",7,5),N('Ist-Stunden'!BF228)+(N(Krankheitstage!DC228)+N(Krankheitstage!DO228))*N($C228))))</f>
        <v/>
      </c>
      <c r="CK228" s="76">
        <f>IF($B228="",0,IF(Einstellungen!$C$10="Ja",MAX(IF(Einstellungen!$C$11="7 Tage",MAX(0,(MIN(DATE(2030,7,0),IF(Mitarbeiter!$D228="",DATE(2030,7,0),Mitarbeiter!$D228),TODAY()))-(MAX(DATE(2030,6,1),Mitarbeiter!$C228))+1),MAX(0,NETWORKDAYS(MAX(DATE(2030,6,1),Mitarbeiter!$C228),MIN(DATE(2030,7,0),IF(Mitarbeiter!$D228="",DATE(2030,7,0),Mitarbeiter!$D228),TODAY()),Einstellungen!$F$13:$F$67)))*N(Mitarbeiter!$E228)/IF(Einstellungen!$C$11="7 Tage",7,5),N('Ist-Stunden'!BG228)),MAX(IF(Einstellungen!$C$11="7 Tage",MAX(0,(MIN(DATE(2030,7,0),IF(Mitarbeiter!$D228="",DATE(2030,7,0),Mitarbeiter!$D228),TODAY()))-(MAX(DATE(2030,6,1),Mitarbeiter!$C228))+1),MAX(0,NETWORKDAYS(MAX(DATE(2030,6,1),Mitarbeiter!$C228),MIN(DATE(2030,7,0),IF(Mitarbeiter!$D228="",DATE(2030,7,0),Mitarbeiter!$D228),TODAY()),Einstellungen!$F$13:$F$67)))*N(Mitarbeiter!$E228)/IF(Einstellungen!$C$11="7 Tage",7,5),N('Ist-Stunden'!BG228)+(N(Krankheitstage!DD228)+N(Krankheitstage!DP228))*N($C228))))</f>
        <v/>
      </c>
      <c r="CL228" s="76">
        <f>IF($B228="",0,IF(Einstellungen!$C$10="Ja",MAX(IF(Einstellungen!$C$11="7 Tage",MAX(0,(MIN(DATE(2030,8,0),IF(Mitarbeiter!$D228="",DATE(2030,8,0),Mitarbeiter!$D228),TODAY()))-(MAX(DATE(2030,7,1),Mitarbeiter!$C228))+1),MAX(0,NETWORKDAYS(MAX(DATE(2030,7,1),Mitarbeiter!$C228),MIN(DATE(2030,8,0),IF(Mitarbeiter!$D228="",DATE(2030,8,0),Mitarbeiter!$D228),TODAY()),Einstellungen!$F$13:$F$67)))*N(Mitarbeiter!$E228)/IF(Einstellungen!$C$11="7 Tage",7,5),N('Ist-Stunden'!BH228)),MAX(IF(Einstellungen!$C$11="7 Tage",MAX(0,(MIN(DATE(2030,8,0),IF(Mitarbeiter!$D228="",DATE(2030,8,0),Mitarbeiter!$D228),TODAY()))-(MAX(DATE(2030,7,1),Mitarbeiter!$C228))+1),MAX(0,NETWORKDAYS(MAX(DATE(2030,7,1),Mitarbeiter!$C228),MIN(DATE(2030,8,0),IF(Mitarbeiter!$D228="",DATE(2030,8,0),Mitarbeiter!$D228),TODAY()),Einstellungen!$F$13:$F$67)))*N(Mitarbeiter!$E228)/IF(Einstellungen!$C$11="7 Tage",7,5),N('Ist-Stunden'!BH228)+(N(Krankheitstage!DE228)+N(Krankheitstage!DQ228))*N($C228))))</f>
        <v/>
      </c>
      <c r="CM228" s="76">
        <f>IF($B228="",0,IF(Einstellungen!$C$10="Ja",MAX(IF(Einstellungen!$C$11="7 Tage",MAX(0,(MIN(DATE(2030,9,0),IF(Mitarbeiter!$D228="",DATE(2030,9,0),Mitarbeiter!$D228),TODAY()))-(MAX(DATE(2030,8,1),Mitarbeiter!$C228))+1),MAX(0,NETWORKDAYS(MAX(DATE(2030,8,1),Mitarbeiter!$C228),MIN(DATE(2030,9,0),IF(Mitarbeiter!$D228="",DATE(2030,9,0),Mitarbeiter!$D228),TODAY()),Einstellungen!$F$13:$F$67)))*N(Mitarbeiter!$E228)/IF(Einstellungen!$C$11="7 Tage",7,5),N('Ist-Stunden'!BI228)),MAX(IF(Einstellungen!$C$11="7 Tage",MAX(0,(MIN(DATE(2030,9,0),IF(Mitarbeiter!$D228="",DATE(2030,9,0),Mitarbeiter!$D228),TODAY()))-(MAX(DATE(2030,8,1),Mitarbeiter!$C228))+1),MAX(0,NETWORKDAYS(MAX(DATE(2030,8,1),Mitarbeiter!$C228),MIN(DATE(2030,9,0),IF(Mitarbeiter!$D228="",DATE(2030,9,0),Mitarbeiter!$D228),TODAY()),Einstellungen!$F$13:$F$67)))*N(Mitarbeiter!$E228)/IF(Einstellungen!$C$11="7 Tage",7,5),N('Ist-Stunden'!BI228)+(N(Krankheitstage!DF228)+N(Krankheitstage!DR228))*N($C228))))</f>
        <v/>
      </c>
      <c r="CN228" s="76">
        <f>IF($B228="",0,IF(Einstellungen!$C$10="Ja",MAX(IF(Einstellungen!$C$11="7 Tage",MAX(0,(MIN(DATE(2030,10,0),IF(Mitarbeiter!$D228="",DATE(2030,10,0),Mitarbeiter!$D228),TODAY()))-(MAX(DATE(2030,9,1),Mitarbeiter!$C228))+1),MAX(0,NETWORKDAYS(MAX(DATE(2030,9,1),Mitarbeiter!$C228),MIN(DATE(2030,10,0),IF(Mitarbeiter!$D228="",DATE(2030,10,0),Mitarbeiter!$D228),TODAY()),Einstellungen!$F$13:$F$67)))*N(Mitarbeiter!$E228)/IF(Einstellungen!$C$11="7 Tage",7,5),N('Ist-Stunden'!BJ228)),MAX(IF(Einstellungen!$C$11="7 Tage",MAX(0,(MIN(DATE(2030,10,0),IF(Mitarbeiter!$D228="",DATE(2030,10,0),Mitarbeiter!$D228),TODAY()))-(MAX(DATE(2030,9,1),Mitarbeiter!$C228))+1),MAX(0,NETWORKDAYS(MAX(DATE(2030,9,1),Mitarbeiter!$C228),MIN(DATE(2030,10,0),IF(Mitarbeiter!$D228="",DATE(2030,10,0),Mitarbeiter!$D228),TODAY()),Einstellungen!$F$13:$F$67)))*N(Mitarbeiter!$E228)/IF(Einstellungen!$C$11="7 Tage",7,5),N('Ist-Stunden'!BJ228)+(N(Krankheitstage!DG228)+N(Krankheitstage!DS228))*N($C228))))</f>
        <v/>
      </c>
      <c r="CO228" s="76">
        <f>IF($B228="",0,IF(Einstellungen!$C$10="Ja",MAX(IF(Einstellungen!$C$11="7 Tage",MAX(0,(MIN(DATE(2030,11,0),IF(Mitarbeiter!$D228="",DATE(2030,11,0),Mitarbeiter!$D228),TODAY()))-(MAX(DATE(2030,10,1),Mitarbeiter!$C228))+1),MAX(0,NETWORKDAYS(MAX(DATE(2030,10,1),Mitarbeiter!$C228),MIN(DATE(2030,11,0),IF(Mitarbeiter!$D228="",DATE(2030,11,0),Mitarbeiter!$D228),TODAY()),Einstellungen!$F$13:$F$67)))*N(Mitarbeiter!$E228)/IF(Einstellungen!$C$11="7 Tage",7,5),N('Ist-Stunden'!BK228)),MAX(IF(Einstellungen!$C$11="7 Tage",MAX(0,(MIN(DATE(2030,11,0),IF(Mitarbeiter!$D228="",DATE(2030,11,0),Mitarbeiter!$D228),TODAY()))-(MAX(DATE(2030,10,1),Mitarbeiter!$C228))+1),MAX(0,NETWORKDAYS(MAX(DATE(2030,10,1),Mitarbeiter!$C228),MIN(DATE(2030,11,0),IF(Mitarbeiter!$D228="",DATE(2030,11,0),Mitarbeiter!$D228),TODAY()),Einstellungen!$F$13:$F$67)))*N(Mitarbeiter!$E228)/IF(Einstellungen!$C$11="7 Tage",7,5),N('Ist-Stunden'!BK228)+(N(Krankheitstage!DH228)+N(Krankheitstage!DT228))*N($C228))))</f>
        <v/>
      </c>
      <c r="CP228" s="76">
        <f>IF($B228="",0,IF(Einstellungen!$C$10="Ja",MAX(IF(Einstellungen!$C$11="7 Tage",MAX(0,(MIN(DATE(2030,12,0),IF(Mitarbeiter!$D228="",DATE(2030,12,0),Mitarbeiter!$D228),TODAY()))-(MAX(DATE(2030,11,1),Mitarbeiter!$C228))+1),MAX(0,NETWORKDAYS(MAX(DATE(2030,11,1),Mitarbeiter!$C228),MIN(DATE(2030,12,0),IF(Mitarbeiter!$D228="",DATE(2030,12,0),Mitarbeiter!$D228),TODAY()),Einstellungen!$F$13:$F$67)))*N(Mitarbeiter!$E228)/IF(Einstellungen!$C$11="7 Tage",7,5),N('Ist-Stunden'!BL228)),MAX(IF(Einstellungen!$C$11="7 Tage",MAX(0,(MIN(DATE(2030,12,0),IF(Mitarbeiter!$D228="",DATE(2030,12,0),Mitarbeiter!$D228),TODAY()))-(MAX(DATE(2030,11,1),Mitarbeiter!$C228))+1),MAX(0,NETWORKDAYS(MAX(DATE(2030,11,1),Mitarbeiter!$C228),MIN(DATE(2030,12,0),IF(Mitarbeiter!$D228="",DATE(2030,12,0),Mitarbeiter!$D228),TODAY()),Einstellungen!$F$13:$F$67)))*N(Mitarbeiter!$E228)/IF(Einstellungen!$C$11="7 Tage",7,5),N('Ist-Stunden'!BL228)+(N(Krankheitstage!DI228)+N(Krankheitstage!DU228))*N($C228))))</f>
        <v/>
      </c>
      <c r="CQ228" s="76">
        <f>IF($B228="",0,IF(Einstellungen!$C$10="Ja",MAX(IF(Einstellungen!$C$11="7 Tage",MAX(0,(MIN(DATE(2030,13,0),IF(Mitarbeiter!$D228="",DATE(2030,13,0),Mitarbeiter!$D228),TODAY()))-(MAX(DATE(2030,12,1),Mitarbeiter!$C228))+1),MAX(0,NETWORKDAYS(MAX(DATE(2030,12,1),Mitarbeiter!$C228),MIN(DATE(2030,13,0),IF(Mitarbeiter!$D228="",DATE(2030,13,0),Mitarbeiter!$D228),TODAY()),Einstellungen!$F$13:$F$67)))*N(Mitarbeiter!$E228)/IF(Einstellungen!$C$11="7 Tage",7,5),N('Ist-Stunden'!BM228)),MAX(IF(Einstellungen!$C$11="7 Tage",MAX(0,(MIN(DATE(2030,13,0),IF(Mitarbeiter!$D228="",DATE(2030,13,0),Mitarbeiter!$D228),TODAY()))-(MAX(DATE(2030,12,1),Mitarbeiter!$C228))+1),MAX(0,NETWORKDAYS(MAX(DATE(2030,12,1),Mitarbeiter!$C228),MIN(DATE(2030,13,0),IF(Mitarbeiter!$D228="",DATE(2030,13,0),Mitarbeiter!$D228),TODAY()),Einstellungen!$F$13:$F$67)))*N(Mitarbeiter!$E228)/IF(Einstellungen!$C$11="7 Tage",7,5),N('Ist-Stunden'!BM228)+(N(Krankheitstage!DJ228)+N(Krankheitstage!DV228))*N($C228))))</f>
        <v/>
      </c>
    </row>
    <row r="229">
      <c r="A229" s="73">
        <f>IF(Mitarbeiter!B229="","",Mitarbeiter!A229)</f>
        <v/>
      </c>
      <c r="B229" s="6">
        <f>IF(Mitarbeiter!B229="","",Mitarbeiter!B229)</f>
        <v/>
      </c>
      <c r="C229" s="74">
        <f>IF(Mitarbeiter!B229="","",Mitarbeiter!F229)</f>
        <v/>
      </c>
      <c r="D229" s="75">
        <f>N(INDEX(Krankheitstage!$G229:$DV229,1,(Einstellungen!$C$3-2026)*24+1))</f>
        <v/>
      </c>
      <c r="E229" s="75">
        <f>N(INDEX(Krankheitstage!$G229:$DV229,1,(Einstellungen!$C$3-2026)*24+2))</f>
        <v/>
      </c>
      <c r="F229" s="75">
        <f>N(INDEX(Krankheitstage!$G229:$DV229,1,(Einstellungen!$C$3-2026)*24+3))</f>
        <v/>
      </c>
      <c r="G229" s="75">
        <f>N(INDEX(Krankheitstage!$G229:$DV229,1,(Einstellungen!$C$3-2026)*24+4))</f>
        <v/>
      </c>
      <c r="H229" s="75">
        <f>N(INDEX(Krankheitstage!$G229:$DV229,1,(Einstellungen!$C$3-2026)*24+5))</f>
        <v/>
      </c>
      <c r="I229" s="75">
        <f>N(INDEX(Krankheitstage!$G229:$DV229,1,(Einstellungen!$C$3-2026)*24+6))</f>
        <v/>
      </c>
      <c r="J229" s="75">
        <f>N(INDEX(Krankheitstage!$G229:$DV229,1,(Einstellungen!$C$3-2026)*24+7))</f>
        <v/>
      </c>
      <c r="K229" s="75">
        <f>N(INDEX(Krankheitstage!$G229:$DV229,1,(Einstellungen!$C$3-2026)*24+8))</f>
        <v/>
      </c>
      <c r="L229" s="75">
        <f>N(INDEX(Krankheitstage!$G229:$DV229,1,(Einstellungen!$C$3-2026)*24+9))</f>
        <v/>
      </c>
      <c r="M229" s="75">
        <f>N(INDEX(Krankheitstage!$G229:$DV229,1,(Einstellungen!$C$3-2026)*24+10))</f>
        <v/>
      </c>
      <c r="N229" s="75">
        <f>N(INDEX(Krankheitstage!$G229:$DV229,1,(Einstellungen!$C$3-2026)*24+11))</f>
        <v/>
      </c>
      <c r="O229" s="75">
        <f>N(INDEX(Krankheitstage!$G229:$DV229,1,(Einstellungen!$C$3-2026)*24+12))</f>
        <v/>
      </c>
      <c r="P229" s="75">
        <f>IF($B229="","",SUM(D229:O229))</f>
        <v/>
      </c>
      <c r="Q229" s="75">
        <f>N(INDEX(Krankheitstage!$G229:$DV229,1,(Einstellungen!$C$3-2026)*24+13))</f>
        <v/>
      </c>
      <c r="R229" s="75">
        <f>N(INDEX(Krankheitstage!$G229:$DV229,1,(Einstellungen!$C$3-2026)*24+14))</f>
        <v/>
      </c>
      <c r="S229" s="75">
        <f>N(INDEX(Krankheitstage!$G229:$DV229,1,(Einstellungen!$C$3-2026)*24+15))</f>
        <v/>
      </c>
      <c r="T229" s="75">
        <f>N(INDEX(Krankheitstage!$G229:$DV229,1,(Einstellungen!$C$3-2026)*24+16))</f>
        <v/>
      </c>
      <c r="U229" s="75">
        <f>N(INDEX(Krankheitstage!$G229:$DV229,1,(Einstellungen!$C$3-2026)*24+17))</f>
        <v/>
      </c>
      <c r="V229" s="75">
        <f>N(INDEX(Krankheitstage!$G229:$DV229,1,(Einstellungen!$C$3-2026)*24+18))</f>
        <v/>
      </c>
      <c r="W229" s="75">
        <f>N(INDEX(Krankheitstage!$G229:$DV229,1,(Einstellungen!$C$3-2026)*24+19))</f>
        <v/>
      </c>
      <c r="X229" s="75">
        <f>N(INDEX(Krankheitstage!$G229:$DV229,1,(Einstellungen!$C$3-2026)*24+20))</f>
        <v/>
      </c>
      <c r="Y229" s="75">
        <f>N(INDEX(Krankheitstage!$G229:$DV229,1,(Einstellungen!$C$3-2026)*24+21))</f>
        <v/>
      </c>
      <c r="Z229" s="75">
        <f>N(INDEX(Krankheitstage!$G229:$DV229,1,(Einstellungen!$C$3-2026)*24+22))</f>
        <v/>
      </c>
      <c r="AA229" s="75">
        <f>N(INDEX(Krankheitstage!$G229:$DV229,1,(Einstellungen!$C$3-2026)*24+23))</f>
        <v/>
      </c>
      <c r="AB229" s="75">
        <f>N(INDEX(Krankheitstage!$G229:$DV229,1,(Einstellungen!$C$3-2026)*24+24))</f>
        <v/>
      </c>
      <c r="AC229" s="75">
        <f>IF($B229="","",SUM(Q229:AB229))</f>
        <v/>
      </c>
      <c r="AD229" s="75">
        <f>IF($B229="","",SUM(P229,AC229))</f>
        <v/>
      </c>
      <c r="AE229" s="76">
        <f>IF($B229="","",AD229*N(C229))</f>
        <v/>
      </c>
      <c r="AF229" s="75">
        <f>IF($B229="","",Krankheitstage!E229)</f>
        <v/>
      </c>
      <c r="AG229" s="76">
        <f>IF($B229="","",AF229*N(C229))</f>
        <v/>
      </c>
      <c r="AH229" s="76">
        <f>IF($B229="","",INDEX($AJ229:$CQ229,1,(Einstellungen!$C$3-2026)*12+1)+INDEX($AJ229:$CQ229,1,(Einstellungen!$C$3-2026)*12+2)+INDEX($AJ229:$CQ229,1,(Einstellungen!$C$3-2026)*12+3)+INDEX($AJ229:$CQ229,1,(Einstellungen!$C$3-2026)*12+4)+INDEX($AJ229:$CQ229,1,(Einstellungen!$C$3-2026)*12+5)+INDEX($AJ229:$CQ229,1,(Einstellungen!$C$3-2026)*12+6)+INDEX($AJ229:$CQ229,1,(Einstellungen!$C$3-2026)*12+7)+INDEX($AJ229:$CQ229,1,(Einstellungen!$C$3-2026)*12+8)+INDEX($AJ229:$CQ229,1,(Einstellungen!$C$3-2026)*12+9)+INDEX($AJ229:$CQ229,1,(Einstellungen!$C$3-2026)*12+10)+INDEX($AJ229:$CQ229,1,(Einstellungen!$C$3-2026)*12+11)+INDEX($AJ229:$CQ229,1,(Einstellungen!$C$3-2026)*12+12))</f>
        <v/>
      </c>
      <c r="AI229" s="76">
        <f>IF($B229="","",SUM($AJ229:$CQ229))</f>
        <v/>
      </c>
      <c r="AJ229" s="76">
        <f>IF($B229="",0,IF(Einstellungen!$C$10="Ja",MAX(IF(Einstellungen!$C$11="7 Tage",MAX(0,(MIN(DATE(2026,2,0),IF(Mitarbeiter!$D229="",DATE(2026,2,0),Mitarbeiter!$D229),TODAY()))-(MAX(DATE(2026,1,1),Mitarbeiter!$C229))+1),MAX(0,NETWORKDAYS(MAX(DATE(2026,1,1),Mitarbeiter!$C229),MIN(DATE(2026,2,0),IF(Mitarbeiter!$D229="",DATE(2026,2,0),Mitarbeiter!$D229),TODAY()),Einstellungen!$F$13:$F$67)))*N(Mitarbeiter!$E229)/IF(Einstellungen!$C$11="7 Tage",7,5),N('Ist-Stunden'!F229)),MAX(IF(Einstellungen!$C$11="7 Tage",MAX(0,(MIN(DATE(2026,2,0),IF(Mitarbeiter!$D229="",DATE(2026,2,0),Mitarbeiter!$D229),TODAY()))-(MAX(DATE(2026,1,1),Mitarbeiter!$C229))+1),MAX(0,NETWORKDAYS(MAX(DATE(2026,1,1),Mitarbeiter!$C229),MIN(DATE(2026,2,0),IF(Mitarbeiter!$D229="",DATE(2026,2,0),Mitarbeiter!$D229),TODAY()),Einstellungen!$F$13:$F$67)))*N(Mitarbeiter!$E229)/IF(Einstellungen!$C$11="7 Tage",7,5),N('Ist-Stunden'!F229)+(N(Krankheitstage!G229)+N(Krankheitstage!S229))*N($C229))))</f>
        <v/>
      </c>
      <c r="AK229" s="76">
        <f>IF($B229="",0,IF(Einstellungen!$C$10="Ja",MAX(IF(Einstellungen!$C$11="7 Tage",MAX(0,(MIN(DATE(2026,3,0),IF(Mitarbeiter!$D229="",DATE(2026,3,0),Mitarbeiter!$D229),TODAY()))-(MAX(DATE(2026,2,1),Mitarbeiter!$C229))+1),MAX(0,NETWORKDAYS(MAX(DATE(2026,2,1),Mitarbeiter!$C229),MIN(DATE(2026,3,0),IF(Mitarbeiter!$D229="",DATE(2026,3,0),Mitarbeiter!$D229),TODAY()),Einstellungen!$F$13:$F$67)))*N(Mitarbeiter!$E229)/IF(Einstellungen!$C$11="7 Tage",7,5),N('Ist-Stunden'!G229)),MAX(IF(Einstellungen!$C$11="7 Tage",MAX(0,(MIN(DATE(2026,3,0),IF(Mitarbeiter!$D229="",DATE(2026,3,0),Mitarbeiter!$D229),TODAY()))-(MAX(DATE(2026,2,1),Mitarbeiter!$C229))+1),MAX(0,NETWORKDAYS(MAX(DATE(2026,2,1),Mitarbeiter!$C229),MIN(DATE(2026,3,0),IF(Mitarbeiter!$D229="",DATE(2026,3,0),Mitarbeiter!$D229),TODAY()),Einstellungen!$F$13:$F$67)))*N(Mitarbeiter!$E229)/IF(Einstellungen!$C$11="7 Tage",7,5),N('Ist-Stunden'!G229)+(N(Krankheitstage!H229)+N(Krankheitstage!T229))*N($C229))))</f>
        <v/>
      </c>
      <c r="AL229" s="76">
        <f>IF($B229="",0,IF(Einstellungen!$C$10="Ja",MAX(IF(Einstellungen!$C$11="7 Tage",MAX(0,(MIN(DATE(2026,4,0),IF(Mitarbeiter!$D229="",DATE(2026,4,0),Mitarbeiter!$D229),TODAY()))-(MAX(DATE(2026,3,1),Mitarbeiter!$C229))+1),MAX(0,NETWORKDAYS(MAX(DATE(2026,3,1),Mitarbeiter!$C229),MIN(DATE(2026,4,0),IF(Mitarbeiter!$D229="",DATE(2026,4,0),Mitarbeiter!$D229),TODAY()),Einstellungen!$F$13:$F$67)))*N(Mitarbeiter!$E229)/IF(Einstellungen!$C$11="7 Tage",7,5),N('Ist-Stunden'!H229)),MAX(IF(Einstellungen!$C$11="7 Tage",MAX(0,(MIN(DATE(2026,4,0),IF(Mitarbeiter!$D229="",DATE(2026,4,0),Mitarbeiter!$D229),TODAY()))-(MAX(DATE(2026,3,1),Mitarbeiter!$C229))+1),MAX(0,NETWORKDAYS(MAX(DATE(2026,3,1),Mitarbeiter!$C229),MIN(DATE(2026,4,0),IF(Mitarbeiter!$D229="",DATE(2026,4,0),Mitarbeiter!$D229),TODAY()),Einstellungen!$F$13:$F$67)))*N(Mitarbeiter!$E229)/IF(Einstellungen!$C$11="7 Tage",7,5),N('Ist-Stunden'!H229)+(N(Krankheitstage!I229)+N(Krankheitstage!U229))*N($C229))))</f>
        <v/>
      </c>
      <c r="AM229" s="76">
        <f>IF($B229="",0,IF(Einstellungen!$C$10="Ja",MAX(IF(Einstellungen!$C$11="7 Tage",MAX(0,(MIN(DATE(2026,5,0),IF(Mitarbeiter!$D229="",DATE(2026,5,0),Mitarbeiter!$D229),TODAY()))-(MAX(DATE(2026,4,1),Mitarbeiter!$C229))+1),MAX(0,NETWORKDAYS(MAX(DATE(2026,4,1),Mitarbeiter!$C229),MIN(DATE(2026,5,0),IF(Mitarbeiter!$D229="",DATE(2026,5,0),Mitarbeiter!$D229),TODAY()),Einstellungen!$F$13:$F$67)))*N(Mitarbeiter!$E229)/IF(Einstellungen!$C$11="7 Tage",7,5),N('Ist-Stunden'!I229)),MAX(IF(Einstellungen!$C$11="7 Tage",MAX(0,(MIN(DATE(2026,5,0),IF(Mitarbeiter!$D229="",DATE(2026,5,0),Mitarbeiter!$D229),TODAY()))-(MAX(DATE(2026,4,1),Mitarbeiter!$C229))+1),MAX(0,NETWORKDAYS(MAX(DATE(2026,4,1),Mitarbeiter!$C229),MIN(DATE(2026,5,0),IF(Mitarbeiter!$D229="",DATE(2026,5,0),Mitarbeiter!$D229),TODAY()),Einstellungen!$F$13:$F$67)))*N(Mitarbeiter!$E229)/IF(Einstellungen!$C$11="7 Tage",7,5),N('Ist-Stunden'!I229)+(N(Krankheitstage!J229)+N(Krankheitstage!V229))*N($C229))))</f>
        <v/>
      </c>
      <c r="AN229" s="76">
        <f>IF($B229="",0,IF(Einstellungen!$C$10="Ja",MAX(IF(Einstellungen!$C$11="7 Tage",MAX(0,(MIN(DATE(2026,6,0),IF(Mitarbeiter!$D229="",DATE(2026,6,0),Mitarbeiter!$D229),TODAY()))-(MAX(DATE(2026,5,1),Mitarbeiter!$C229))+1),MAX(0,NETWORKDAYS(MAX(DATE(2026,5,1),Mitarbeiter!$C229),MIN(DATE(2026,6,0),IF(Mitarbeiter!$D229="",DATE(2026,6,0),Mitarbeiter!$D229),TODAY()),Einstellungen!$F$13:$F$67)))*N(Mitarbeiter!$E229)/IF(Einstellungen!$C$11="7 Tage",7,5),N('Ist-Stunden'!J229)),MAX(IF(Einstellungen!$C$11="7 Tage",MAX(0,(MIN(DATE(2026,6,0),IF(Mitarbeiter!$D229="",DATE(2026,6,0),Mitarbeiter!$D229),TODAY()))-(MAX(DATE(2026,5,1),Mitarbeiter!$C229))+1),MAX(0,NETWORKDAYS(MAX(DATE(2026,5,1),Mitarbeiter!$C229),MIN(DATE(2026,6,0),IF(Mitarbeiter!$D229="",DATE(2026,6,0),Mitarbeiter!$D229),TODAY()),Einstellungen!$F$13:$F$67)))*N(Mitarbeiter!$E229)/IF(Einstellungen!$C$11="7 Tage",7,5),N('Ist-Stunden'!J229)+(N(Krankheitstage!K229)+N(Krankheitstage!W229))*N($C229))))</f>
        <v/>
      </c>
      <c r="AO229" s="76">
        <f>IF($B229="",0,IF(Einstellungen!$C$10="Ja",MAX(IF(Einstellungen!$C$11="7 Tage",MAX(0,(MIN(DATE(2026,7,0),IF(Mitarbeiter!$D229="",DATE(2026,7,0),Mitarbeiter!$D229),TODAY()))-(MAX(DATE(2026,6,1),Mitarbeiter!$C229))+1),MAX(0,NETWORKDAYS(MAX(DATE(2026,6,1),Mitarbeiter!$C229),MIN(DATE(2026,7,0),IF(Mitarbeiter!$D229="",DATE(2026,7,0),Mitarbeiter!$D229),TODAY()),Einstellungen!$F$13:$F$67)))*N(Mitarbeiter!$E229)/IF(Einstellungen!$C$11="7 Tage",7,5),N('Ist-Stunden'!K229)),MAX(IF(Einstellungen!$C$11="7 Tage",MAX(0,(MIN(DATE(2026,7,0),IF(Mitarbeiter!$D229="",DATE(2026,7,0),Mitarbeiter!$D229),TODAY()))-(MAX(DATE(2026,6,1),Mitarbeiter!$C229))+1),MAX(0,NETWORKDAYS(MAX(DATE(2026,6,1),Mitarbeiter!$C229),MIN(DATE(2026,7,0),IF(Mitarbeiter!$D229="",DATE(2026,7,0),Mitarbeiter!$D229),TODAY()),Einstellungen!$F$13:$F$67)))*N(Mitarbeiter!$E229)/IF(Einstellungen!$C$11="7 Tage",7,5),N('Ist-Stunden'!K229)+(N(Krankheitstage!L229)+N(Krankheitstage!X229))*N($C229))))</f>
        <v/>
      </c>
      <c r="AP229" s="76">
        <f>IF($B229="",0,IF(Einstellungen!$C$10="Ja",MAX(IF(Einstellungen!$C$11="7 Tage",MAX(0,(MIN(DATE(2026,8,0),IF(Mitarbeiter!$D229="",DATE(2026,8,0),Mitarbeiter!$D229),TODAY()))-(MAX(DATE(2026,7,1),Mitarbeiter!$C229))+1),MAX(0,NETWORKDAYS(MAX(DATE(2026,7,1),Mitarbeiter!$C229),MIN(DATE(2026,8,0),IF(Mitarbeiter!$D229="",DATE(2026,8,0),Mitarbeiter!$D229),TODAY()),Einstellungen!$F$13:$F$67)))*N(Mitarbeiter!$E229)/IF(Einstellungen!$C$11="7 Tage",7,5),N('Ist-Stunden'!L229)),MAX(IF(Einstellungen!$C$11="7 Tage",MAX(0,(MIN(DATE(2026,8,0),IF(Mitarbeiter!$D229="",DATE(2026,8,0),Mitarbeiter!$D229),TODAY()))-(MAX(DATE(2026,7,1),Mitarbeiter!$C229))+1),MAX(0,NETWORKDAYS(MAX(DATE(2026,7,1),Mitarbeiter!$C229),MIN(DATE(2026,8,0),IF(Mitarbeiter!$D229="",DATE(2026,8,0),Mitarbeiter!$D229),TODAY()),Einstellungen!$F$13:$F$67)))*N(Mitarbeiter!$E229)/IF(Einstellungen!$C$11="7 Tage",7,5),N('Ist-Stunden'!L229)+(N(Krankheitstage!M229)+N(Krankheitstage!Y229))*N($C229))))</f>
        <v/>
      </c>
      <c r="AQ229" s="76">
        <f>IF($B229="",0,IF(Einstellungen!$C$10="Ja",MAX(IF(Einstellungen!$C$11="7 Tage",MAX(0,(MIN(DATE(2026,9,0),IF(Mitarbeiter!$D229="",DATE(2026,9,0),Mitarbeiter!$D229),TODAY()))-(MAX(DATE(2026,8,1),Mitarbeiter!$C229))+1),MAX(0,NETWORKDAYS(MAX(DATE(2026,8,1),Mitarbeiter!$C229),MIN(DATE(2026,9,0),IF(Mitarbeiter!$D229="",DATE(2026,9,0),Mitarbeiter!$D229),TODAY()),Einstellungen!$F$13:$F$67)))*N(Mitarbeiter!$E229)/IF(Einstellungen!$C$11="7 Tage",7,5),N('Ist-Stunden'!M229)),MAX(IF(Einstellungen!$C$11="7 Tage",MAX(0,(MIN(DATE(2026,9,0),IF(Mitarbeiter!$D229="",DATE(2026,9,0),Mitarbeiter!$D229),TODAY()))-(MAX(DATE(2026,8,1),Mitarbeiter!$C229))+1),MAX(0,NETWORKDAYS(MAX(DATE(2026,8,1),Mitarbeiter!$C229),MIN(DATE(2026,9,0),IF(Mitarbeiter!$D229="",DATE(2026,9,0),Mitarbeiter!$D229),TODAY()),Einstellungen!$F$13:$F$67)))*N(Mitarbeiter!$E229)/IF(Einstellungen!$C$11="7 Tage",7,5),N('Ist-Stunden'!M229)+(N(Krankheitstage!N229)+N(Krankheitstage!Z229))*N($C229))))</f>
        <v/>
      </c>
      <c r="AR229" s="76">
        <f>IF($B229="",0,IF(Einstellungen!$C$10="Ja",MAX(IF(Einstellungen!$C$11="7 Tage",MAX(0,(MIN(DATE(2026,10,0),IF(Mitarbeiter!$D229="",DATE(2026,10,0),Mitarbeiter!$D229),TODAY()))-(MAX(DATE(2026,9,1),Mitarbeiter!$C229))+1),MAX(0,NETWORKDAYS(MAX(DATE(2026,9,1),Mitarbeiter!$C229),MIN(DATE(2026,10,0),IF(Mitarbeiter!$D229="",DATE(2026,10,0),Mitarbeiter!$D229),TODAY()),Einstellungen!$F$13:$F$67)))*N(Mitarbeiter!$E229)/IF(Einstellungen!$C$11="7 Tage",7,5),N('Ist-Stunden'!N229)),MAX(IF(Einstellungen!$C$11="7 Tage",MAX(0,(MIN(DATE(2026,10,0),IF(Mitarbeiter!$D229="",DATE(2026,10,0),Mitarbeiter!$D229),TODAY()))-(MAX(DATE(2026,9,1),Mitarbeiter!$C229))+1),MAX(0,NETWORKDAYS(MAX(DATE(2026,9,1),Mitarbeiter!$C229),MIN(DATE(2026,10,0),IF(Mitarbeiter!$D229="",DATE(2026,10,0),Mitarbeiter!$D229),TODAY()),Einstellungen!$F$13:$F$67)))*N(Mitarbeiter!$E229)/IF(Einstellungen!$C$11="7 Tage",7,5),N('Ist-Stunden'!N229)+(N(Krankheitstage!O229)+N(Krankheitstage!AA229))*N($C229))))</f>
        <v/>
      </c>
      <c r="AS229" s="76">
        <f>IF($B229="",0,IF(Einstellungen!$C$10="Ja",MAX(IF(Einstellungen!$C$11="7 Tage",MAX(0,(MIN(DATE(2026,11,0),IF(Mitarbeiter!$D229="",DATE(2026,11,0),Mitarbeiter!$D229),TODAY()))-(MAX(DATE(2026,10,1),Mitarbeiter!$C229))+1),MAX(0,NETWORKDAYS(MAX(DATE(2026,10,1),Mitarbeiter!$C229),MIN(DATE(2026,11,0),IF(Mitarbeiter!$D229="",DATE(2026,11,0),Mitarbeiter!$D229),TODAY()),Einstellungen!$F$13:$F$67)))*N(Mitarbeiter!$E229)/IF(Einstellungen!$C$11="7 Tage",7,5),N('Ist-Stunden'!O229)),MAX(IF(Einstellungen!$C$11="7 Tage",MAX(0,(MIN(DATE(2026,11,0),IF(Mitarbeiter!$D229="",DATE(2026,11,0),Mitarbeiter!$D229),TODAY()))-(MAX(DATE(2026,10,1),Mitarbeiter!$C229))+1),MAX(0,NETWORKDAYS(MAX(DATE(2026,10,1),Mitarbeiter!$C229),MIN(DATE(2026,11,0),IF(Mitarbeiter!$D229="",DATE(2026,11,0),Mitarbeiter!$D229),TODAY()),Einstellungen!$F$13:$F$67)))*N(Mitarbeiter!$E229)/IF(Einstellungen!$C$11="7 Tage",7,5),N('Ist-Stunden'!O229)+(N(Krankheitstage!P229)+N(Krankheitstage!AB229))*N($C229))))</f>
        <v/>
      </c>
      <c r="AT229" s="76">
        <f>IF($B229="",0,IF(Einstellungen!$C$10="Ja",MAX(IF(Einstellungen!$C$11="7 Tage",MAX(0,(MIN(DATE(2026,12,0),IF(Mitarbeiter!$D229="",DATE(2026,12,0),Mitarbeiter!$D229),TODAY()))-(MAX(DATE(2026,11,1),Mitarbeiter!$C229))+1),MAX(0,NETWORKDAYS(MAX(DATE(2026,11,1),Mitarbeiter!$C229),MIN(DATE(2026,12,0),IF(Mitarbeiter!$D229="",DATE(2026,12,0),Mitarbeiter!$D229),TODAY()),Einstellungen!$F$13:$F$67)))*N(Mitarbeiter!$E229)/IF(Einstellungen!$C$11="7 Tage",7,5),N('Ist-Stunden'!P229)),MAX(IF(Einstellungen!$C$11="7 Tage",MAX(0,(MIN(DATE(2026,12,0),IF(Mitarbeiter!$D229="",DATE(2026,12,0),Mitarbeiter!$D229),TODAY()))-(MAX(DATE(2026,11,1),Mitarbeiter!$C229))+1),MAX(0,NETWORKDAYS(MAX(DATE(2026,11,1),Mitarbeiter!$C229),MIN(DATE(2026,12,0),IF(Mitarbeiter!$D229="",DATE(2026,12,0),Mitarbeiter!$D229),TODAY()),Einstellungen!$F$13:$F$67)))*N(Mitarbeiter!$E229)/IF(Einstellungen!$C$11="7 Tage",7,5),N('Ist-Stunden'!P229)+(N(Krankheitstage!Q229)+N(Krankheitstage!AC229))*N($C229))))</f>
        <v/>
      </c>
      <c r="AU229" s="76">
        <f>IF($B229="",0,IF(Einstellungen!$C$10="Ja",MAX(IF(Einstellungen!$C$11="7 Tage",MAX(0,(MIN(DATE(2026,13,0),IF(Mitarbeiter!$D229="",DATE(2026,13,0),Mitarbeiter!$D229),TODAY()))-(MAX(DATE(2026,12,1),Mitarbeiter!$C229))+1),MAX(0,NETWORKDAYS(MAX(DATE(2026,12,1),Mitarbeiter!$C229),MIN(DATE(2026,13,0),IF(Mitarbeiter!$D229="",DATE(2026,13,0),Mitarbeiter!$D229),TODAY()),Einstellungen!$F$13:$F$67)))*N(Mitarbeiter!$E229)/IF(Einstellungen!$C$11="7 Tage",7,5),N('Ist-Stunden'!Q229)),MAX(IF(Einstellungen!$C$11="7 Tage",MAX(0,(MIN(DATE(2026,13,0),IF(Mitarbeiter!$D229="",DATE(2026,13,0),Mitarbeiter!$D229),TODAY()))-(MAX(DATE(2026,12,1),Mitarbeiter!$C229))+1),MAX(0,NETWORKDAYS(MAX(DATE(2026,12,1),Mitarbeiter!$C229),MIN(DATE(2026,13,0),IF(Mitarbeiter!$D229="",DATE(2026,13,0),Mitarbeiter!$D229),TODAY()),Einstellungen!$F$13:$F$67)))*N(Mitarbeiter!$E229)/IF(Einstellungen!$C$11="7 Tage",7,5),N('Ist-Stunden'!Q229)+(N(Krankheitstage!R229)+N(Krankheitstage!AD229))*N($C229))))</f>
        <v/>
      </c>
      <c r="AV229" s="76">
        <f>IF($B229="",0,IF(Einstellungen!$C$10="Ja",MAX(IF(Einstellungen!$C$11="7 Tage",MAX(0,(MIN(DATE(2027,2,0),IF(Mitarbeiter!$D229="",DATE(2027,2,0),Mitarbeiter!$D229),TODAY()))-(MAX(DATE(2027,1,1),Mitarbeiter!$C229))+1),MAX(0,NETWORKDAYS(MAX(DATE(2027,1,1),Mitarbeiter!$C229),MIN(DATE(2027,2,0),IF(Mitarbeiter!$D229="",DATE(2027,2,0),Mitarbeiter!$D229),TODAY()),Einstellungen!$F$13:$F$67)))*N(Mitarbeiter!$E229)/IF(Einstellungen!$C$11="7 Tage",7,5),N('Ist-Stunden'!R229)),MAX(IF(Einstellungen!$C$11="7 Tage",MAX(0,(MIN(DATE(2027,2,0),IF(Mitarbeiter!$D229="",DATE(2027,2,0),Mitarbeiter!$D229),TODAY()))-(MAX(DATE(2027,1,1),Mitarbeiter!$C229))+1),MAX(0,NETWORKDAYS(MAX(DATE(2027,1,1),Mitarbeiter!$C229),MIN(DATE(2027,2,0),IF(Mitarbeiter!$D229="",DATE(2027,2,0),Mitarbeiter!$D229),TODAY()),Einstellungen!$F$13:$F$67)))*N(Mitarbeiter!$E229)/IF(Einstellungen!$C$11="7 Tage",7,5),N('Ist-Stunden'!R229)+(N(Krankheitstage!AE229)+N(Krankheitstage!AQ229))*N($C229))))</f>
        <v/>
      </c>
      <c r="AW229" s="76">
        <f>IF($B229="",0,IF(Einstellungen!$C$10="Ja",MAX(IF(Einstellungen!$C$11="7 Tage",MAX(0,(MIN(DATE(2027,3,0),IF(Mitarbeiter!$D229="",DATE(2027,3,0),Mitarbeiter!$D229),TODAY()))-(MAX(DATE(2027,2,1),Mitarbeiter!$C229))+1),MAX(0,NETWORKDAYS(MAX(DATE(2027,2,1),Mitarbeiter!$C229),MIN(DATE(2027,3,0),IF(Mitarbeiter!$D229="",DATE(2027,3,0),Mitarbeiter!$D229),TODAY()),Einstellungen!$F$13:$F$67)))*N(Mitarbeiter!$E229)/IF(Einstellungen!$C$11="7 Tage",7,5),N('Ist-Stunden'!S229)),MAX(IF(Einstellungen!$C$11="7 Tage",MAX(0,(MIN(DATE(2027,3,0),IF(Mitarbeiter!$D229="",DATE(2027,3,0),Mitarbeiter!$D229),TODAY()))-(MAX(DATE(2027,2,1),Mitarbeiter!$C229))+1),MAX(0,NETWORKDAYS(MAX(DATE(2027,2,1),Mitarbeiter!$C229),MIN(DATE(2027,3,0),IF(Mitarbeiter!$D229="",DATE(2027,3,0),Mitarbeiter!$D229),TODAY()),Einstellungen!$F$13:$F$67)))*N(Mitarbeiter!$E229)/IF(Einstellungen!$C$11="7 Tage",7,5),N('Ist-Stunden'!S229)+(N(Krankheitstage!AF229)+N(Krankheitstage!AR229))*N($C229))))</f>
        <v/>
      </c>
      <c r="AX229" s="76">
        <f>IF($B229="",0,IF(Einstellungen!$C$10="Ja",MAX(IF(Einstellungen!$C$11="7 Tage",MAX(0,(MIN(DATE(2027,4,0),IF(Mitarbeiter!$D229="",DATE(2027,4,0),Mitarbeiter!$D229),TODAY()))-(MAX(DATE(2027,3,1),Mitarbeiter!$C229))+1),MAX(0,NETWORKDAYS(MAX(DATE(2027,3,1),Mitarbeiter!$C229),MIN(DATE(2027,4,0),IF(Mitarbeiter!$D229="",DATE(2027,4,0),Mitarbeiter!$D229),TODAY()),Einstellungen!$F$13:$F$67)))*N(Mitarbeiter!$E229)/IF(Einstellungen!$C$11="7 Tage",7,5),N('Ist-Stunden'!T229)),MAX(IF(Einstellungen!$C$11="7 Tage",MAX(0,(MIN(DATE(2027,4,0),IF(Mitarbeiter!$D229="",DATE(2027,4,0),Mitarbeiter!$D229),TODAY()))-(MAX(DATE(2027,3,1),Mitarbeiter!$C229))+1),MAX(0,NETWORKDAYS(MAX(DATE(2027,3,1),Mitarbeiter!$C229),MIN(DATE(2027,4,0),IF(Mitarbeiter!$D229="",DATE(2027,4,0),Mitarbeiter!$D229),TODAY()),Einstellungen!$F$13:$F$67)))*N(Mitarbeiter!$E229)/IF(Einstellungen!$C$11="7 Tage",7,5),N('Ist-Stunden'!T229)+(N(Krankheitstage!AG229)+N(Krankheitstage!AS229))*N($C229))))</f>
        <v/>
      </c>
      <c r="AY229" s="76">
        <f>IF($B229="",0,IF(Einstellungen!$C$10="Ja",MAX(IF(Einstellungen!$C$11="7 Tage",MAX(0,(MIN(DATE(2027,5,0),IF(Mitarbeiter!$D229="",DATE(2027,5,0),Mitarbeiter!$D229),TODAY()))-(MAX(DATE(2027,4,1),Mitarbeiter!$C229))+1),MAX(0,NETWORKDAYS(MAX(DATE(2027,4,1),Mitarbeiter!$C229),MIN(DATE(2027,5,0),IF(Mitarbeiter!$D229="",DATE(2027,5,0),Mitarbeiter!$D229),TODAY()),Einstellungen!$F$13:$F$67)))*N(Mitarbeiter!$E229)/IF(Einstellungen!$C$11="7 Tage",7,5),N('Ist-Stunden'!U229)),MAX(IF(Einstellungen!$C$11="7 Tage",MAX(0,(MIN(DATE(2027,5,0),IF(Mitarbeiter!$D229="",DATE(2027,5,0),Mitarbeiter!$D229),TODAY()))-(MAX(DATE(2027,4,1),Mitarbeiter!$C229))+1),MAX(0,NETWORKDAYS(MAX(DATE(2027,4,1),Mitarbeiter!$C229),MIN(DATE(2027,5,0),IF(Mitarbeiter!$D229="",DATE(2027,5,0),Mitarbeiter!$D229),TODAY()),Einstellungen!$F$13:$F$67)))*N(Mitarbeiter!$E229)/IF(Einstellungen!$C$11="7 Tage",7,5),N('Ist-Stunden'!U229)+(N(Krankheitstage!AH229)+N(Krankheitstage!AT229))*N($C229))))</f>
        <v/>
      </c>
      <c r="AZ229" s="76">
        <f>IF($B229="",0,IF(Einstellungen!$C$10="Ja",MAX(IF(Einstellungen!$C$11="7 Tage",MAX(0,(MIN(DATE(2027,6,0),IF(Mitarbeiter!$D229="",DATE(2027,6,0),Mitarbeiter!$D229),TODAY()))-(MAX(DATE(2027,5,1),Mitarbeiter!$C229))+1),MAX(0,NETWORKDAYS(MAX(DATE(2027,5,1),Mitarbeiter!$C229),MIN(DATE(2027,6,0),IF(Mitarbeiter!$D229="",DATE(2027,6,0),Mitarbeiter!$D229),TODAY()),Einstellungen!$F$13:$F$67)))*N(Mitarbeiter!$E229)/IF(Einstellungen!$C$11="7 Tage",7,5),N('Ist-Stunden'!V229)),MAX(IF(Einstellungen!$C$11="7 Tage",MAX(0,(MIN(DATE(2027,6,0),IF(Mitarbeiter!$D229="",DATE(2027,6,0),Mitarbeiter!$D229),TODAY()))-(MAX(DATE(2027,5,1),Mitarbeiter!$C229))+1),MAX(0,NETWORKDAYS(MAX(DATE(2027,5,1),Mitarbeiter!$C229),MIN(DATE(2027,6,0),IF(Mitarbeiter!$D229="",DATE(2027,6,0),Mitarbeiter!$D229),TODAY()),Einstellungen!$F$13:$F$67)))*N(Mitarbeiter!$E229)/IF(Einstellungen!$C$11="7 Tage",7,5),N('Ist-Stunden'!V229)+(N(Krankheitstage!AI229)+N(Krankheitstage!AU229))*N($C229))))</f>
        <v/>
      </c>
      <c r="BA229" s="76">
        <f>IF($B229="",0,IF(Einstellungen!$C$10="Ja",MAX(IF(Einstellungen!$C$11="7 Tage",MAX(0,(MIN(DATE(2027,7,0),IF(Mitarbeiter!$D229="",DATE(2027,7,0),Mitarbeiter!$D229),TODAY()))-(MAX(DATE(2027,6,1),Mitarbeiter!$C229))+1),MAX(0,NETWORKDAYS(MAX(DATE(2027,6,1),Mitarbeiter!$C229),MIN(DATE(2027,7,0),IF(Mitarbeiter!$D229="",DATE(2027,7,0),Mitarbeiter!$D229),TODAY()),Einstellungen!$F$13:$F$67)))*N(Mitarbeiter!$E229)/IF(Einstellungen!$C$11="7 Tage",7,5),N('Ist-Stunden'!W229)),MAX(IF(Einstellungen!$C$11="7 Tage",MAX(0,(MIN(DATE(2027,7,0),IF(Mitarbeiter!$D229="",DATE(2027,7,0),Mitarbeiter!$D229),TODAY()))-(MAX(DATE(2027,6,1),Mitarbeiter!$C229))+1),MAX(0,NETWORKDAYS(MAX(DATE(2027,6,1),Mitarbeiter!$C229),MIN(DATE(2027,7,0),IF(Mitarbeiter!$D229="",DATE(2027,7,0),Mitarbeiter!$D229),TODAY()),Einstellungen!$F$13:$F$67)))*N(Mitarbeiter!$E229)/IF(Einstellungen!$C$11="7 Tage",7,5),N('Ist-Stunden'!W229)+(N(Krankheitstage!AJ229)+N(Krankheitstage!AV229))*N($C229))))</f>
        <v/>
      </c>
      <c r="BB229" s="76">
        <f>IF($B229="",0,IF(Einstellungen!$C$10="Ja",MAX(IF(Einstellungen!$C$11="7 Tage",MAX(0,(MIN(DATE(2027,8,0),IF(Mitarbeiter!$D229="",DATE(2027,8,0),Mitarbeiter!$D229),TODAY()))-(MAX(DATE(2027,7,1),Mitarbeiter!$C229))+1),MAX(0,NETWORKDAYS(MAX(DATE(2027,7,1),Mitarbeiter!$C229),MIN(DATE(2027,8,0),IF(Mitarbeiter!$D229="",DATE(2027,8,0),Mitarbeiter!$D229),TODAY()),Einstellungen!$F$13:$F$67)))*N(Mitarbeiter!$E229)/IF(Einstellungen!$C$11="7 Tage",7,5),N('Ist-Stunden'!X229)),MAX(IF(Einstellungen!$C$11="7 Tage",MAX(0,(MIN(DATE(2027,8,0),IF(Mitarbeiter!$D229="",DATE(2027,8,0),Mitarbeiter!$D229),TODAY()))-(MAX(DATE(2027,7,1),Mitarbeiter!$C229))+1),MAX(0,NETWORKDAYS(MAX(DATE(2027,7,1),Mitarbeiter!$C229),MIN(DATE(2027,8,0),IF(Mitarbeiter!$D229="",DATE(2027,8,0),Mitarbeiter!$D229),TODAY()),Einstellungen!$F$13:$F$67)))*N(Mitarbeiter!$E229)/IF(Einstellungen!$C$11="7 Tage",7,5),N('Ist-Stunden'!X229)+(N(Krankheitstage!AK229)+N(Krankheitstage!AW229))*N($C229))))</f>
        <v/>
      </c>
      <c r="BC229" s="76">
        <f>IF($B229="",0,IF(Einstellungen!$C$10="Ja",MAX(IF(Einstellungen!$C$11="7 Tage",MAX(0,(MIN(DATE(2027,9,0),IF(Mitarbeiter!$D229="",DATE(2027,9,0),Mitarbeiter!$D229),TODAY()))-(MAX(DATE(2027,8,1),Mitarbeiter!$C229))+1),MAX(0,NETWORKDAYS(MAX(DATE(2027,8,1),Mitarbeiter!$C229),MIN(DATE(2027,9,0),IF(Mitarbeiter!$D229="",DATE(2027,9,0),Mitarbeiter!$D229),TODAY()),Einstellungen!$F$13:$F$67)))*N(Mitarbeiter!$E229)/IF(Einstellungen!$C$11="7 Tage",7,5),N('Ist-Stunden'!Y229)),MAX(IF(Einstellungen!$C$11="7 Tage",MAX(0,(MIN(DATE(2027,9,0),IF(Mitarbeiter!$D229="",DATE(2027,9,0),Mitarbeiter!$D229),TODAY()))-(MAX(DATE(2027,8,1),Mitarbeiter!$C229))+1),MAX(0,NETWORKDAYS(MAX(DATE(2027,8,1),Mitarbeiter!$C229),MIN(DATE(2027,9,0),IF(Mitarbeiter!$D229="",DATE(2027,9,0),Mitarbeiter!$D229),TODAY()),Einstellungen!$F$13:$F$67)))*N(Mitarbeiter!$E229)/IF(Einstellungen!$C$11="7 Tage",7,5),N('Ist-Stunden'!Y229)+(N(Krankheitstage!AL229)+N(Krankheitstage!AX229))*N($C229))))</f>
        <v/>
      </c>
      <c r="BD229" s="76">
        <f>IF($B229="",0,IF(Einstellungen!$C$10="Ja",MAX(IF(Einstellungen!$C$11="7 Tage",MAX(0,(MIN(DATE(2027,10,0),IF(Mitarbeiter!$D229="",DATE(2027,10,0),Mitarbeiter!$D229),TODAY()))-(MAX(DATE(2027,9,1),Mitarbeiter!$C229))+1),MAX(0,NETWORKDAYS(MAX(DATE(2027,9,1),Mitarbeiter!$C229),MIN(DATE(2027,10,0),IF(Mitarbeiter!$D229="",DATE(2027,10,0),Mitarbeiter!$D229),TODAY()),Einstellungen!$F$13:$F$67)))*N(Mitarbeiter!$E229)/IF(Einstellungen!$C$11="7 Tage",7,5),N('Ist-Stunden'!Z229)),MAX(IF(Einstellungen!$C$11="7 Tage",MAX(0,(MIN(DATE(2027,10,0),IF(Mitarbeiter!$D229="",DATE(2027,10,0),Mitarbeiter!$D229),TODAY()))-(MAX(DATE(2027,9,1),Mitarbeiter!$C229))+1),MAX(0,NETWORKDAYS(MAX(DATE(2027,9,1),Mitarbeiter!$C229),MIN(DATE(2027,10,0),IF(Mitarbeiter!$D229="",DATE(2027,10,0),Mitarbeiter!$D229),TODAY()),Einstellungen!$F$13:$F$67)))*N(Mitarbeiter!$E229)/IF(Einstellungen!$C$11="7 Tage",7,5),N('Ist-Stunden'!Z229)+(N(Krankheitstage!AM229)+N(Krankheitstage!AY229))*N($C229))))</f>
        <v/>
      </c>
      <c r="BE229" s="76">
        <f>IF($B229="",0,IF(Einstellungen!$C$10="Ja",MAX(IF(Einstellungen!$C$11="7 Tage",MAX(0,(MIN(DATE(2027,11,0),IF(Mitarbeiter!$D229="",DATE(2027,11,0),Mitarbeiter!$D229),TODAY()))-(MAX(DATE(2027,10,1),Mitarbeiter!$C229))+1),MAX(0,NETWORKDAYS(MAX(DATE(2027,10,1),Mitarbeiter!$C229),MIN(DATE(2027,11,0),IF(Mitarbeiter!$D229="",DATE(2027,11,0),Mitarbeiter!$D229),TODAY()),Einstellungen!$F$13:$F$67)))*N(Mitarbeiter!$E229)/IF(Einstellungen!$C$11="7 Tage",7,5),N('Ist-Stunden'!AA229)),MAX(IF(Einstellungen!$C$11="7 Tage",MAX(0,(MIN(DATE(2027,11,0),IF(Mitarbeiter!$D229="",DATE(2027,11,0),Mitarbeiter!$D229),TODAY()))-(MAX(DATE(2027,10,1),Mitarbeiter!$C229))+1),MAX(0,NETWORKDAYS(MAX(DATE(2027,10,1),Mitarbeiter!$C229),MIN(DATE(2027,11,0),IF(Mitarbeiter!$D229="",DATE(2027,11,0),Mitarbeiter!$D229),TODAY()),Einstellungen!$F$13:$F$67)))*N(Mitarbeiter!$E229)/IF(Einstellungen!$C$11="7 Tage",7,5),N('Ist-Stunden'!AA229)+(N(Krankheitstage!AN229)+N(Krankheitstage!AZ229))*N($C229))))</f>
        <v/>
      </c>
      <c r="BF229" s="76">
        <f>IF($B229="",0,IF(Einstellungen!$C$10="Ja",MAX(IF(Einstellungen!$C$11="7 Tage",MAX(0,(MIN(DATE(2027,12,0),IF(Mitarbeiter!$D229="",DATE(2027,12,0),Mitarbeiter!$D229),TODAY()))-(MAX(DATE(2027,11,1),Mitarbeiter!$C229))+1),MAX(0,NETWORKDAYS(MAX(DATE(2027,11,1),Mitarbeiter!$C229),MIN(DATE(2027,12,0),IF(Mitarbeiter!$D229="",DATE(2027,12,0),Mitarbeiter!$D229),TODAY()),Einstellungen!$F$13:$F$67)))*N(Mitarbeiter!$E229)/IF(Einstellungen!$C$11="7 Tage",7,5),N('Ist-Stunden'!AB229)),MAX(IF(Einstellungen!$C$11="7 Tage",MAX(0,(MIN(DATE(2027,12,0),IF(Mitarbeiter!$D229="",DATE(2027,12,0),Mitarbeiter!$D229),TODAY()))-(MAX(DATE(2027,11,1),Mitarbeiter!$C229))+1),MAX(0,NETWORKDAYS(MAX(DATE(2027,11,1),Mitarbeiter!$C229),MIN(DATE(2027,12,0),IF(Mitarbeiter!$D229="",DATE(2027,12,0),Mitarbeiter!$D229),TODAY()),Einstellungen!$F$13:$F$67)))*N(Mitarbeiter!$E229)/IF(Einstellungen!$C$11="7 Tage",7,5),N('Ist-Stunden'!AB229)+(N(Krankheitstage!AO229)+N(Krankheitstage!BA229))*N($C229))))</f>
        <v/>
      </c>
      <c r="BG229" s="76">
        <f>IF($B229="",0,IF(Einstellungen!$C$10="Ja",MAX(IF(Einstellungen!$C$11="7 Tage",MAX(0,(MIN(DATE(2027,13,0),IF(Mitarbeiter!$D229="",DATE(2027,13,0),Mitarbeiter!$D229),TODAY()))-(MAX(DATE(2027,12,1),Mitarbeiter!$C229))+1),MAX(0,NETWORKDAYS(MAX(DATE(2027,12,1),Mitarbeiter!$C229),MIN(DATE(2027,13,0),IF(Mitarbeiter!$D229="",DATE(2027,13,0),Mitarbeiter!$D229),TODAY()),Einstellungen!$F$13:$F$67)))*N(Mitarbeiter!$E229)/IF(Einstellungen!$C$11="7 Tage",7,5),N('Ist-Stunden'!AC229)),MAX(IF(Einstellungen!$C$11="7 Tage",MAX(0,(MIN(DATE(2027,13,0),IF(Mitarbeiter!$D229="",DATE(2027,13,0),Mitarbeiter!$D229),TODAY()))-(MAX(DATE(2027,12,1),Mitarbeiter!$C229))+1),MAX(0,NETWORKDAYS(MAX(DATE(2027,12,1),Mitarbeiter!$C229),MIN(DATE(2027,13,0),IF(Mitarbeiter!$D229="",DATE(2027,13,0),Mitarbeiter!$D229),TODAY()),Einstellungen!$F$13:$F$67)))*N(Mitarbeiter!$E229)/IF(Einstellungen!$C$11="7 Tage",7,5),N('Ist-Stunden'!AC229)+(N(Krankheitstage!AP229)+N(Krankheitstage!BB229))*N($C229))))</f>
        <v/>
      </c>
      <c r="BH229" s="76">
        <f>IF($B229="",0,IF(Einstellungen!$C$10="Ja",MAX(IF(Einstellungen!$C$11="7 Tage",MAX(0,(MIN(DATE(2028,2,0),IF(Mitarbeiter!$D229="",DATE(2028,2,0),Mitarbeiter!$D229),TODAY()))-(MAX(DATE(2028,1,1),Mitarbeiter!$C229))+1),MAX(0,NETWORKDAYS(MAX(DATE(2028,1,1),Mitarbeiter!$C229),MIN(DATE(2028,2,0),IF(Mitarbeiter!$D229="",DATE(2028,2,0),Mitarbeiter!$D229),TODAY()),Einstellungen!$F$13:$F$67)))*N(Mitarbeiter!$E229)/IF(Einstellungen!$C$11="7 Tage",7,5),N('Ist-Stunden'!AD229)),MAX(IF(Einstellungen!$C$11="7 Tage",MAX(0,(MIN(DATE(2028,2,0),IF(Mitarbeiter!$D229="",DATE(2028,2,0),Mitarbeiter!$D229),TODAY()))-(MAX(DATE(2028,1,1),Mitarbeiter!$C229))+1),MAX(0,NETWORKDAYS(MAX(DATE(2028,1,1),Mitarbeiter!$C229),MIN(DATE(2028,2,0),IF(Mitarbeiter!$D229="",DATE(2028,2,0),Mitarbeiter!$D229),TODAY()),Einstellungen!$F$13:$F$67)))*N(Mitarbeiter!$E229)/IF(Einstellungen!$C$11="7 Tage",7,5),N('Ist-Stunden'!AD229)+(N(Krankheitstage!BC229)+N(Krankheitstage!BO229))*N($C229))))</f>
        <v/>
      </c>
      <c r="BI229" s="76">
        <f>IF($B229="",0,IF(Einstellungen!$C$10="Ja",MAX(IF(Einstellungen!$C$11="7 Tage",MAX(0,(MIN(DATE(2028,3,0),IF(Mitarbeiter!$D229="",DATE(2028,3,0),Mitarbeiter!$D229),TODAY()))-(MAX(DATE(2028,2,1),Mitarbeiter!$C229))+1),MAX(0,NETWORKDAYS(MAX(DATE(2028,2,1),Mitarbeiter!$C229),MIN(DATE(2028,3,0),IF(Mitarbeiter!$D229="",DATE(2028,3,0),Mitarbeiter!$D229),TODAY()),Einstellungen!$F$13:$F$67)))*N(Mitarbeiter!$E229)/IF(Einstellungen!$C$11="7 Tage",7,5),N('Ist-Stunden'!AE229)),MAX(IF(Einstellungen!$C$11="7 Tage",MAX(0,(MIN(DATE(2028,3,0),IF(Mitarbeiter!$D229="",DATE(2028,3,0),Mitarbeiter!$D229),TODAY()))-(MAX(DATE(2028,2,1),Mitarbeiter!$C229))+1),MAX(0,NETWORKDAYS(MAX(DATE(2028,2,1),Mitarbeiter!$C229),MIN(DATE(2028,3,0),IF(Mitarbeiter!$D229="",DATE(2028,3,0),Mitarbeiter!$D229),TODAY()),Einstellungen!$F$13:$F$67)))*N(Mitarbeiter!$E229)/IF(Einstellungen!$C$11="7 Tage",7,5),N('Ist-Stunden'!AE229)+(N(Krankheitstage!BD229)+N(Krankheitstage!BP229))*N($C229))))</f>
        <v/>
      </c>
      <c r="BJ229" s="76">
        <f>IF($B229="",0,IF(Einstellungen!$C$10="Ja",MAX(IF(Einstellungen!$C$11="7 Tage",MAX(0,(MIN(DATE(2028,4,0),IF(Mitarbeiter!$D229="",DATE(2028,4,0),Mitarbeiter!$D229),TODAY()))-(MAX(DATE(2028,3,1),Mitarbeiter!$C229))+1),MAX(0,NETWORKDAYS(MAX(DATE(2028,3,1),Mitarbeiter!$C229),MIN(DATE(2028,4,0),IF(Mitarbeiter!$D229="",DATE(2028,4,0),Mitarbeiter!$D229),TODAY()),Einstellungen!$F$13:$F$67)))*N(Mitarbeiter!$E229)/IF(Einstellungen!$C$11="7 Tage",7,5),N('Ist-Stunden'!AF229)),MAX(IF(Einstellungen!$C$11="7 Tage",MAX(0,(MIN(DATE(2028,4,0),IF(Mitarbeiter!$D229="",DATE(2028,4,0),Mitarbeiter!$D229),TODAY()))-(MAX(DATE(2028,3,1),Mitarbeiter!$C229))+1),MAX(0,NETWORKDAYS(MAX(DATE(2028,3,1),Mitarbeiter!$C229),MIN(DATE(2028,4,0),IF(Mitarbeiter!$D229="",DATE(2028,4,0),Mitarbeiter!$D229),TODAY()),Einstellungen!$F$13:$F$67)))*N(Mitarbeiter!$E229)/IF(Einstellungen!$C$11="7 Tage",7,5),N('Ist-Stunden'!AF229)+(N(Krankheitstage!BE229)+N(Krankheitstage!BQ229))*N($C229))))</f>
        <v/>
      </c>
      <c r="BK229" s="76">
        <f>IF($B229="",0,IF(Einstellungen!$C$10="Ja",MAX(IF(Einstellungen!$C$11="7 Tage",MAX(0,(MIN(DATE(2028,5,0),IF(Mitarbeiter!$D229="",DATE(2028,5,0),Mitarbeiter!$D229),TODAY()))-(MAX(DATE(2028,4,1),Mitarbeiter!$C229))+1),MAX(0,NETWORKDAYS(MAX(DATE(2028,4,1),Mitarbeiter!$C229),MIN(DATE(2028,5,0),IF(Mitarbeiter!$D229="",DATE(2028,5,0),Mitarbeiter!$D229),TODAY()),Einstellungen!$F$13:$F$67)))*N(Mitarbeiter!$E229)/IF(Einstellungen!$C$11="7 Tage",7,5),N('Ist-Stunden'!AG229)),MAX(IF(Einstellungen!$C$11="7 Tage",MAX(0,(MIN(DATE(2028,5,0),IF(Mitarbeiter!$D229="",DATE(2028,5,0),Mitarbeiter!$D229),TODAY()))-(MAX(DATE(2028,4,1),Mitarbeiter!$C229))+1),MAX(0,NETWORKDAYS(MAX(DATE(2028,4,1),Mitarbeiter!$C229),MIN(DATE(2028,5,0),IF(Mitarbeiter!$D229="",DATE(2028,5,0),Mitarbeiter!$D229),TODAY()),Einstellungen!$F$13:$F$67)))*N(Mitarbeiter!$E229)/IF(Einstellungen!$C$11="7 Tage",7,5),N('Ist-Stunden'!AG229)+(N(Krankheitstage!BF229)+N(Krankheitstage!BR229))*N($C229))))</f>
        <v/>
      </c>
      <c r="BL229" s="76">
        <f>IF($B229="",0,IF(Einstellungen!$C$10="Ja",MAX(IF(Einstellungen!$C$11="7 Tage",MAX(0,(MIN(DATE(2028,6,0),IF(Mitarbeiter!$D229="",DATE(2028,6,0),Mitarbeiter!$D229),TODAY()))-(MAX(DATE(2028,5,1),Mitarbeiter!$C229))+1),MAX(0,NETWORKDAYS(MAX(DATE(2028,5,1),Mitarbeiter!$C229),MIN(DATE(2028,6,0),IF(Mitarbeiter!$D229="",DATE(2028,6,0),Mitarbeiter!$D229),TODAY()),Einstellungen!$F$13:$F$67)))*N(Mitarbeiter!$E229)/IF(Einstellungen!$C$11="7 Tage",7,5),N('Ist-Stunden'!AH229)),MAX(IF(Einstellungen!$C$11="7 Tage",MAX(0,(MIN(DATE(2028,6,0),IF(Mitarbeiter!$D229="",DATE(2028,6,0),Mitarbeiter!$D229),TODAY()))-(MAX(DATE(2028,5,1),Mitarbeiter!$C229))+1),MAX(0,NETWORKDAYS(MAX(DATE(2028,5,1),Mitarbeiter!$C229),MIN(DATE(2028,6,0),IF(Mitarbeiter!$D229="",DATE(2028,6,0),Mitarbeiter!$D229),TODAY()),Einstellungen!$F$13:$F$67)))*N(Mitarbeiter!$E229)/IF(Einstellungen!$C$11="7 Tage",7,5),N('Ist-Stunden'!AH229)+(N(Krankheitstage!BG229)+N(Krankheitstage!BS229))*N($C229))))</f>
        <v/>
      </c>
      <c r="BM229" s="76">
        <f>IF($B229="",0,IF(Einstellungen!$C$10="Ja",MAX(IF(Einstellungen!$C$11="7 Tage",MAX(0,(MIN(DATE(2028,7,0),IF(Mitarbeiter!$D229="",DATE(2028,7,0),Mitarbeiter!$D229),TODAY()))-(MAX(DATE(2028,6,1),Mitarbeiter!$C229))+1),MAX(0,NETWORKDAYS(MAX(DATE(2028,6,1),Mitarbeiter!$C229),MIN(DATE(2028,7,0),IF(Mitarbeiter!$D229="",DATE(2028,7,0),Mitarbeiter!$D229),TODAY()),Einstellungen!$F$13:$F$67)))*N(Mitarbeiter!$E229)/IF(Einstellungen!$C$11="7 Tage",7,5),N('Ist-Stunden'!AI229)),MAX(IF(Einstellungen!$C$11="7 Tage",MAX(0,(MIN(DATE(2028,7,0),IF(Mitarbeiter!$D229="",DATE(2028,7,0),Mitarbeiter!$D229),TODAY()))-(MAX(DATE(2028,6,1),Mitarbeiter!$C229))+1),MAX(0,NETWORKDAYS(MAX(DATE(2028,6,1),Mitarbeiter!$C229),MIN(DATE(2028,7,0),IF(Mitarbeiter!$D229="",DATE(2028,7,0),Mitarbeiter!$D229),TODAY()),Einstellungen!$F$13:$F$67)))*N(Mitarbeiter!$E229)/IF(Einstellungen!$C$11="7 Tage",7,5),N('Ist-Stunden'!AI229)+(N(Krankheitstage!BH229)+N(Krankheitstage!BT229))*N($C229))))</f>
        <v/>
      </c>
      <c r="BN229" s="76">
        <f>IF($B229="",0,IF(Einstellungen!$C$10="Ja",MAX(IF(Einstellungen!$C$11="7 Tage",MAX(0,(MIN(DATE(2028,8,0),IF(Mitarbeiter!$D229="",DATE(2028,8,0),Mitarbeiter!$D229),TODAY()))-(MAX(DATE(2028,7,1),Mitarbeiter!$C229))+1),MAX(0,NETWORKDAYS(MAX(DATE(2028,7,1),Mitarbeiter!$C229),MIN(DATE(2028,8,0),IF(Mitarbeiter!$D229="",DATE(2028,8,0),Mitarbeiter!$D229),TODAY()),Einstellungen!$F$13:$F$67)))*N(Mitarbeiter!$E229)/IF(Einstellungen!$C$11="7 Tage",7,5),N('Ist-Stunden'!AJ229)),MAX(IF(Einstellungen!$C$11="7 Tage",MAX(0,(MIN(DATE(2028,8,0),IF(Mitarbeiter!$D229="",DATE(2028,8,0),Mitarbeiter!$D229),TODAY()))-(MAX(DATE(2028,7,1),Mitarbeiter!$C229))+1),MAX(0,NETWORKDAYS(MAX(DATE(2028,7,1),Mitarbeiter!$C229),MIN(DATE(2028,8,0),IF(Mitarbeiter!$D229="",DATE(2028,8,0),Mitarbeiter!$D229),TODAY()),Einstellungen!$F$13:$F$67)))*N(Mitarbeiter!$E229)/IF(Einstellungen!$C$11="7 Tage",7,5),N('Ist-Stunden'!AJ229)+(N(Krankheitstage!BI229)+N(Krankheitstage!BU229))*N($C229))))</f>
        <v/>
      </c>
      <c r="BO229" s="76">
        <f>IF($B229="",0,IF(Einstellungen!$C$10="Ja",MAX(IF(Einstellungen!$C$11="7 Tage",MAX(0,(MIN(DATE(2028,9,0),IF(Mitarbeiter!$D229="",DATE(2028,9,0),Mitarbeiter!$D229),TODAY()))-(MAX(DATE(2028,8,1),Mitarbeiter!$C229))+1),MAX(0,NETWORKDAYS(MAX(DATE(2028,8,1),Mitarbeiter!$C229),MIN(DATE(2028,9,0),IF(Mitarbeiter!$D229="",DATE(2028,9,0),Mitarbeiter!$D229),TODAY()),Einstellungen!$F$13:$F$67)))*N(Mitarbeiter!$E229)/IF(Einstellungen!$C$11="7 Tage",7,5),N('Ist-Stunden'!AK229)),MAX(IF(Einstellungen!$C$11="7 Tage",MAX(0,(MIN(DATE(2028,9,0),IF(Mitarbeiter!$D229="",DATE(2028,9,0),Mitarbeiter!$D229),TODAY()))-(MAX(DATE(2028,8,1),Mitarbeiter!$C229))+1),MAX(0,NETWORKDAYS(MAX(DATE(2028,8,1),Mitarbeiter!$C229),MIN(DATE(2028,9,0),IF(Mitarbeiter!$D229="",DATE(2028,9,0),Mitarbeiter!$D229),TODAY()),Einstellungen!$F$13:$F$67)))*N(Mitarbeiter!$E229)/IF(Einstellungen!$C$11="7 Tage",7,5),N('Ist-Stunden'!AK229)+(N(Krankheitstage!BJ229)+N(Krankheitstage!BV229))*N($C229))))</f>
        <v/>
      </c>
      <c r="BP229" s="76">
        <f>IF($B229="",0,IF(Einstellungen!$C$10="Ja",MAX(IF(Einstellungen!$C$11="7 Tage",MAX(0,(MIN(DATE(2028,10,0),IF(Mitarbeiter!$D229="",DATE(2028,10,0),Mitarbeiter!$D229),TODAY()))-(MAX(DATE(2028,9,1),Mitarbeiter!$C229))+1),MAX(0,NETWORKDAYS(MAX(DATE(2028,9,1),Mitarbeiter!$C229),MIN(DATE(2028,10,0),IF(Mitarbeiter!$D229="",DATE(2028,10,0),Mitarbeiter!$D229),TODAY()),Einstellungen!$F$13:$F$67)))*N(Mitarbeiter!$E229)/IF(Einstellungen!$C$11="7 Tage",7,5),N('Ist-Stunden'!AL229)),MAX(IF(Einstellungen!$C$11="7 Tage",MAX(0,(MIN(DATE(2028,10,0),IF(Mitarbeiter!$D229="",DATE(2028,10,0),Mitarbeiter!$D229),TODAY()))-(MAX(DATE(2028,9,1),Mitarbeiter!$C229))+1),MAX(0,NETWORKDAYS(MAX(DATE(2028,9,1),Mitarbeiter!$C229),MIN(DATE(2028,10,0),IF(Mitarbeiter!$D229="",DATE(2028,10,0),Mitarbeiter!$D229),TODAY()),Einstellungen!$F$13:$F$67)))*N(Mitarbeiter!$E229)/IF(Einstellungen!$C$11="7 Tage",7,5),N('Ist-Stunden'!AL229)+(N(Krankheitstage!BK229)+N(Krankheitstage!BW229))*N($C229))))</f>
        <v/>
      </c>
      <c r="BQ229" s="76">
        <f>IF($B229="",0,IF(Einstellungen!$C$10="Ja",MAX(IF(Einstellungen!$C$11="7 Tage",MAX(0,(MIN(DATE(2028,11,0),IF(Mitarbeiter!$D229="",DATE(2028,11,0),Mitarbeiter!$D229),TODAY()))-(MAX(DATE(2028,10,1),Mitarbeiter!$C229))+1),MAX(0,NETWORKDAYS(MAX(DATE(2028,10,1),Mitarbeiter!$C229),MIN(DATE(2028,11,0),IF(Mitarbeiter!$D229="",DATE(2028,11,0),Mitarbeiter!$D229),TODAY()),Einstellungen!$F$13:$F$67)))*N(Mitarbeiter!$E229)/IF(Einstellungen!$C$11="7 Tage",7,5),N('Ist-Stunden'!AM229)),MAX(IF(Einstellungen!$C$11="7 Tage",MAX(0,(MIN(DATE(2028,11,0),IF(Mitarbeiter!$D229="",DATE(2028,11,0),Mitarbeiter!$D229),TODAY()))-(MAX(DATE(2028,10,1),Mitarbeiter!$C229))+1),MAX(0,NETWORKDAYS(MAX(DATE(2028,10,1),Mitarbeiter!$C229),MIN(DATE(2028,11,0),IF(Mitarbeiter!$D229="",DATE(2028,11,0),Mitarbeiter!$D229),TODAY()),Einstellungen!$F$13:$F$67)))*N(Mitarbeiter!$E229)/IF(Einstellungen!$C$11="7 Tage",7,5),N('Ist-Stunden'!AM229)+(N(Krankheitstage!BL229)+N(Krankheitstage!BX229))*N($C229))))</f>
        <v/>
      </c>
      <c r="BR229" s="76">
        <f>IF($B229="",0,IF(Einstellungen!$C$10="Ja",MAX(IF(Einstellungen!$C$11="7 Tage",MAX(0,(MIN(DATE(2028,12,0),IF(Mitarbeiter!$D229="",DATE(2028,12,0),Mitarbeiter!$D229),TODAY()))-(MAX(DATE(2028,11,1),Mitarbeiter!$C229))+1),MAX(0,NETWORKDAYS(MAX(DATE(2028,11,1),Mitarbeiter!$C229),MIN(DATE(2028,12,0),IF(Mitarbeiter!$D229="",DATE(2028,12,0),Mitarbeiter!$D229),TODAY()),Einstellungen!$F$13:$F$67)))*N(Mitarbeiter!$E229)/IF(Einstellungen!$C$11="7 Tage",7,5),N('Ist-Stunden'!AN229)),MAX(IF(Einstellungen!$C$11="7 Tage",MAX(0,(MIN(DATE(2028,12,0),IF(Mitarbeiter!$D229="",DATE(2028,12,0),Mitarbeiter!$D229),TODAY()))-(MAX(DATE(2028,11,1),Mitarbeiter!$C229))+1),MAX(0,NETWORKDAYS(MAX(DATE(2028,11,1),Mitarbeiter!$C229),MIN(DATE(2028,12,0),IF(Mitarbeiter!$D229="",DATE(2028,12,0),Mitarbeiter!$D229),TODAY()),Einstellungen!$F$13:$F$67)))*N(Mitarbeiter!$E229)/IF(Einstellungen!$C$11="7 Tage",7,5),N('Ist-Stunden'!AN229)+(N(Krankheitstage!BM229)+N(Krankheitstage!BY229))*N($C229))))</f>
        <v/>
      </c>
      <c r="BS229" s="76">
        <f>IF($B229="",0,IF(Einstellungen!$C$10="Ja",MAX(IF(Einstellungen!$C$11="7 Tage",MAX(0,(MIN(DATE(2028,13,0),IF(Mitarbeiter!$D229="",DATE(2028,13,0),Mitarbeiter!$D229),TODAY()))-(MAX(DATE(2028,12,1),Mitarbeiter!$C229))+1),MAX(0,NETWORKDAYS(MAX(DATE(2028,12,1),Mitarbeiter!$C229),MIN(DATE(2028,13,0),IF(Mitarbeiter!$D229="",DATE(2028,13,0),Mitarbeiter!$D229),TODAY()),Einstellungen!$F$13:$F$67)))*N(Mitarbeiter!$E229)/IF(Einstellungen!$C$11="7 Tage",7,5),N('Ist-Stunden'!AO229)),MAX(IF(Einstellungen!$C$11="7 Tage",MAX(0,(MIN(DATE(2028,13,0),IF(Mitarbeiter!$D229="",DATE(2028,13,0),Mitarbeiter!$D229),TODAY()))-(MAX(DATE(2028,12,1),Mitarbeiter!$C229))+1),MAX(0,NETWORKDAYS(MAX(DATE(2028,12,1),Mitarbeiter!$C229),MIN(DATE(2028,13,0),IF(Mitarbeiter!$D229="",DATE(2028,13,0),Mitarbeiter!$D229),TODAY()),Einstellungen!$F$13:$F$67)))*N(Mitarbeiter!$E229)/IF(Einstellungen!$C$11="7 Tage",7,5),N('Ist-Stunden'!AO229)+(N(Krankheitstage!BN229)+N(Krankheitstage!BZ229))*N($C229))))</f>
        <v/>
      </c>
      <c r="BT229" s="76">
        <f>IF($B229="",0,IF(Einstellungen!$C$10="Ja",MAX(IF(Einstellungen!$C$11="7 Tage",MAX(0,(MIN(DATE(2029,2,0),IF(Mitarbeiter!$D229="",DATE(2029,2,0),Mitarbeiter!$D229),TODAY()))-(MAX(DATE(2029,1,1),Mitarbeiter!$C229))+1),MAX(0,NETWORKDAYS(MAX(DATE(2029,1,1),Mitarbeiter!$C229),MIN(DATE(2029,2,0),IF(Mitarbeiter!$D229="",DATE(2029,2,0),Mitarbeiter!$D229),TODAY()),Einstellungen!$F$13:$F$67)))*N(Mitarbeiter!$E229)/IF(Einstellungen!$C$11="7 Tage",7,5),N('Ist-Stunden'!AP229)),MAX(IF(Einstellungen!$C$11="7 Tage",MAX(0,(MIN(DATE(2029,2,0),IF(Mitarbeiter!$D229="",DATE(2029,2,0),Mitarbeiter!$D229),TODAY()))-(MAX(DATE(2029,1,1),Mitarbeiter!$C229))+1),MAX(0,NETWORKDAYS(MAX(DATE(2029,1,1),Mitarbeiter!$C229),MIN(DATE(2029,2,0),IF(Mitarbeiter!$D229="",DATE(2029,2,0),Mitarbeiter!$D229),TODAY()),Einstellungen!$F$13:$F$67)))*N(Mitarbeiter!$E229)/IF(Einstellungen!$C$11="7 Tage",7,5),N('Ist-Stunden'!AP229)+(N(Krankheitstage!CA229)+N(Krankheitstage!CM229))*N($C229))))</f>
        <v/>
      </c>
      <c r="BU229" s="76">
        <f>IF($B229="",0,IF(Einstellungen!$C$10="Ja",MAX(IF(Einstellungen!$C$11="7 Tage",MAX(0,(MIN(DATE(2029,3,0),IF(Mitarbeiter!$D229="",DATE(2029,3,0),Mitarbeiter!$D229),TODAY()))-(MAX(DATE(2029,2,1),Mitarbeiter!$C229))+1),MAX(0,NETWORKDAYS(MAX(DATE(2029,2,1),Mitarbeiter!$C229),MIN(DATE(2029,3,0),IF(Mitarbeiter!$D229="",DATE(2029,3,0),Mitarbeiter!$D229),TODAY()),Einstellungen!$F$13:$F$67)))*N(Mitarbeiter!$E229)/IF(Einstellungen!$C$11="7 Tage",7,5),N('Ist-Stunden'!AQ229)),MAX(IF(Einstellungen!$C$11="7 Tage",MAX(0,(MIN(DATE(2029,3,0),IF(Mitarbeiter!$D229="",DATE(2029,3,0),Mitarbeiter!$D229),TODAY()))-(MAX(DATE(2029,2,1),Mitarbeiter!$C229))+1),MAX(0,NETWORKDAYS(MAX(DATE(2029,2,1),Mitarbeiter!$C229),MIN(DATE(2029,3,0),IF(Mitarbeiter!$D229="",DATE(2029,3,0),Mitarbeiter!$D229),TODAY()),Einstellungen!$F$13:$F$67)))*N(Mitarbeiter!$E229)/IF(Einstellungen!$C$11="7 Tage",7,5),N('Ist-Stunden'!AQ229)+(N(Krankheitstage!CB229)+N(Krankheitstage!CN229))*N($C229))))</f>
        <v/>
      </c>
      <c r="BV229" s="76">
        <f>IF($B229="",0,IF(Einstellungen!$C$10="Ja",MAX(IF(Einstellungen!$C$11="7 Tage",MAX(0,(MIN(DATE(2029,4,0),IF(Mitarbeiter!$D229="",DATE(2029,4,0),Mitarbeiter!$D229),TODAY()))-(MAX(DATE(2029,3,1),Mitarbeiter!$C229))+1),MAX(0,NETWORKDAYS(MAX(DATE(2029,3,1),Mitarbeiter!$C229),MIN(DATE(2029,4,0),IF(Mitarbeiter!$D229="",DATE(2029,4,0),Mitarbeiter!$D229),TODAY()),Einstellungen!$F$13:$F$67)))*N(Mitarbeiter!$E229)/IF(Einstellungen!$C$11="7 Tage",7,5),N('Ist-Stunden'!AR229)),MAX(IF(Einstellungen!$C$11="7 Tage",MAX(0,(MIN(DATE(2029,4,0),IF(Mitarbeiter!$D229="",DATE(2029,4,0),Mitarbeiter!$D229),TODAY()))-(MAX(DATE(2029,3,1),Mitarbeiter!$C229))+1),MAX(0,NETWORKDAYS(MAX(DATE(2029,3,1),Mitarbeiter!$C229),MIN(DATE(2029,4,0),IF(Mitarbeiter!$D229="",DATE(2029,4,0),Mitarbeiter!$D229),TODAY()),Einstellungen!$F$13:$F$67)))*N(Mitarbeiter!$E229)/IF(Einstellungen!$C$11="7 Tage",7,5),N('Ist-Stunden'!AR229)+(N(Krankheitstage!CC229)+N(Krankheitstage!CO229))*N($C229))))</f>
        <v/>
      </c>
      <c r="BW229" s="76">
        <f>IF($B229="",0,IF(Einstellungen!$C$10="Ja",MAX(IF(Einstellungen!$C$11="7 Tage",MAX(0,(MIN(DATE(2029,5,0),IF(Mitarbeiter!$D229="",DATE(2029,5,0),Mitarbeiter!$D229),TODAY()))-(MAX(DATE(2029,4,1),Mitarbeiter!$C229))+1),MAX(0,NETWORKDAYS(MAX(DATE(2029,4,1),Mitarbeiter!$C229),MIN(DATE(2029,5,0),IF(Mitarbeiter!$D229="",DATE(2029,5,0),Mitarbeiter!$D229),TODAY()),Einstellungen!$F$13:$F$67)))*N(Mitarbeiter!$E229)/IF(Einstellungen!$C$11="7 Tage",7,5),N('Ist-Stunden'!AS229)),MAX(IF(Einstellungen!$C$11="7 Tage",MAX(0,(MIN(DATE(2029,5,0),IF(Mitarbeiter!$D229="",DATE(2029,5,0),Mitarbeiter!$D229),TODAY()))-(MAX(DATE(2029,4,1),Mitarbeiter!$C229))+1),MAX(0,NETWORKDAYS(MAX(DATE(2029,4,1),Mitarbeiter!$C229),MIN(DATE(2029,5,0),IF(Mitarbeiter!$D229="",DATE(2029,5,0),Mitarbeiter!$D229),TODAY()),Einstellungen!$F$13:$F$67)))*N(Mitarbeiter!$E229)/IF(Einstellungen!$C$11="7 Tage",7,5),N('Ist-Stunden'!AS229)+(N(Krankheitstage!CD229)+N(Krankheitstage!CP229))*N($C229))))</f>
        <v/>
      </c>
      <c r="BX229" s="76">
        <f>IF($B229="",0,IF(Einstellungen!$C$10="Ja",MAX(IF(Einstellungen!$C$11="7 Tage",MAX(0,(MIN(DATE(2029,6,0),IF(Mitarbeiter!$D229="",DATE(2029,6,0),Mitarbeiter!$D229),TODAY()))-(MAX(DATE(2029,5,1),Mitarbeiter!$C229))+1),MAX(0,NETWORKDAYS(MAX(DATE(2029,5,1),Mitarbeiter!$C229),MIN(DATE(2029,6,0),IF(Mitarbeiter!$D229="",DATE(2029,6,0),Mitarbeiter!$D229),TODAY()),Einstellungen!$F$13:$F$67)))*N(Mitarbeiter!$E229)/IF(Einstellungen!$C$11="7 Tage",7,5),N('Ist-Stunden'!AT229)),MAX(IF(Einstellungen!$C$11="7 Tage",MAX(0,(MIN(DATE(2029,6,0),IF(Mitarbeiter!$D229="",DATE(2029,6,0),Mitarbeiter!$D229),TODAY()))-(MAX(DATE(2029,5,1),Mitarbeiter!$C229))+1),MAX(0,NETWORKDAYS(MAX(DATE(2029,5,1),Mitarbeiter!$C229),MIN(DATE(2029,6,0),IF(Mitarbeiter!$D229="",DATE(2029,6,0),Mitarbeiter!$D229),TODAY()),Einstellungen!$F$13:$F$67)))*N(Mitarbeiter!$E229)/IF(Einstellungen!$C$11="7 Tage",7,5),N('Ist-Stunden'!AT229)+(N(Krankheitstage!CE229)+N(Krankheitstage!CQ229))*N($C229))))</f>
        <v/>
      </c>
      <c r="BY229" s="76">
        <f>IF($B229="",0,IF(Einstellungen!$C$10="Ja",MAX(IF(Einstellungen!$C$11="7 Tage",MAX(0,(MIN(DATE(2029,7,0),IF(Mitarbeiter!$D229="",DATE(2029,7,0),Mitarbeiter!$D229),TODAY()))-(MAX(DATE(2029,6,1),Mitarbeiter!$C229))+1),MAX(0,NETWORKDAYS(MAX(DATE(2029,6,1),Mitarbeiter!$C229),MIN(DATE(2029,7,0),IF(Mitarbeiter!$D229="",DATE(2029,7,0),Mitarbeiter!$D229),TODAY()),Einstellungen!$F$13:$F$67)))*N(Mitarbeiter!$E229)/IF(Einstellungen!$C$11="7 Tage",7,5),N('Ist-Stunden'!AU229)),MAX(IF(Einstellungen!$C$11="7 Tage",MAX(0,(MIN(DATE(2029,7,0),IF(Mitarbeiter!$D229="",DATE(2029,7,0),Mitarbeiter!$D229),TODAY()))-(MAX(DATE(2029,6,1),Mitarbeiter!$C229))+1),MAX(0,NETWORKDAYS(MAX(DATE(2029,6,1),Mitarbeiter!$C229),MIN(DATE(2029,7,0),IF(Mitarbeiter!$D229="",DATE(2029,7,0),Mitarbeiter!$D229),TODAY()),Einstellungen!$F$13:$F$67)))*N(Mitarbeiter!$E229)/IF(Einstellungen!$C$11="7 Tage",7,5),N('Ist-Stunden'!AU229)+(N(Krankheitstage!CF229)+N(Krankheitstage!CR229))*N($C229))))</f>
        <v/>
      </c>
      <c r="BZ229" s="76">
        <f>IF($B229="",0,IF(Einstellungen!$C$10="Ja",MAX(IF(Einstellungen!$C$11="7 Tage",MAX(0,(MIN(DATE(2029,8,0),IF(Mitarbeiter!$D229="",DATE(2029,8,0),Mitarbeiter!$D229),TODAY()))-(MAX(DATE(2029,7,1),Mitarbeiter!$C229))+1),MAX(0,NETWORKDAYS(MAX(DATE(2029,7,1),Mitarbeiter!$C229),MIN(DATE(2029,8,0),IF(Mitarbeiter!$D229="",DATE(2029,8,0),Mitarbeiter!$D229),TODAY()),Einstellungen!$F$13:$F$67)))*N(Mitarbeiter!$E229)/IF(Einstellungen!$C$11="7 Tage",7,5),N('Ist-Stunden'!AV229)),MAX(IF(Einstellungen!$C$11="7 Tage",MAX(0,(MIN(DATE(2029,8,0),IF(Mitarbeiter!$D229="",DATE(2029,8,0),Mitarbeiter!$D229),TODAY()))-(MAX(DATE(2029,7,1),Mitarbeiter!$C229))+1),MAX(0,NETWORKDAYS(MAX(DATE(2029,7,1),Mitarbeiter!$C229),MIN(DATE(2029,8,0),IF(Mitarbeiter!$D229="",DATE(2029,8,0),Mitarbeiter!$D229),TODAY()),Einstellungen!$F$13:$F$67)))*N(Mitarbeiter!$E229)/IF(Einstellungen!$C$11="7 Tage",7,5),N('Ist-Stunden'!AV229)+(N(Krankheitstage!CG229)+N(Krankheitstage!CS229))*N($C229))))</f>
        <v/>
      </c>
      <c r="CA229" s="76">
        <f>IF($B229="",0,IF(Einstellungen!$C$10="Ja",MAX(IF(Einstellungen!$C$11="7 Tage",MAX(0,(MIN(DATE(2029,9,0),IF(Mitarbeiter!$D229="",DATE(2029,9,0),Mitarbeiter!$D229),TODAY()))-(MAX(DATE(2029,8,1),Mitarbeiter!$C229))+1),MAX(0,NETWORKDAYS(MAX(DATE(2029,8,1),Mitarbeiter!$C229),MIN(DATE(2029,9,0),IF(Mitarbeiter!$D229="",DATE(2029,9,0),Mitarbeiter!$D229),TODAY()),Einstellungen!$F$13:$F$67)))*N(Mitarbeiter!$E229)/IF(Einstellungen!$C$11="7 Tage",7,5),N('Ist-Stunden'!AW229)),MAX(IF(Einstellungen!$C$11="7 Tage",MAX(0,(MIN(DATE(2029,9,0),IF(Mitarbeiter!$D229="",DATE(2029,9,0),Mitarbeiter!$D229),TODAY()))-(MAX(DATE(2029,8,1),Mitarbeiter!$C229))+1),MAX(0,NETWORKDAYS(MAX(DATE(2029,8,1),Mitarbeiter!$C229),MIN(DATE(2029,9,0),IF(Mitarbeiter!$D229="",DATE(2029,9,0),Mitarbeiter!$D229),TODAY()),Einstellungen!$F$13:$F$67)))*N(Mitarbeiter!$E229)/IF(Einstellungen!$C$11="7 Tage",7,5),N('Ist-Stunden'!AW229)+(N(Krankheitstage!CH229)+N(Krankheitstage!CT229))*N($C229))))</f>
        <v/>
      </c>
      <c r="CB229" s="76">
        <f>IF($B229="",0,IF(Einstellungen!$C$10="Ja",MAX(IF(Einstellungen!$C$11="7 Tage",MAX(0,(MIN(DATE(2029,10,0),IF(Mitarbeiter!$D229="",DATE(2029,10,0),Mitarbeiter!$D229),TODAY()))-(MAX(DATE(2029,9,1),Mitarbeiter!$C229))+1),MAX(0,NETWORKDAYS(MAX(DATE(2029,9,1),Mitarbeiter!$C229),MIN(DATE(2029,10,0),IF(Mitarbeiter!$D229="",DATE(2029,10,0),Mitarbeiter!$D229),TODAY()),Einstellungen!$F$13:$F$67)))*N(Mitarbeiter!$E229)/IF(Einstellungen!$C$11="7 Tage",7,5),N('Ist-Stunden'!AX229)),MAX(IF(Einstellungen!$C$11="7 Tage",MAX(0,(MIN(DATE(2029,10,0),IF(Mitarbeiter!$D229="",DATE(2029,10,0),Mitarbeiter!$D229),TODAY()))-(MAX(DATE(2029,9,1),Mitarbeiter!$C229))+1),MAX(0,NETWORKDAYS(MAX(DATE(2029,9,1),Mitarbeiter!$C229),MIN(DATE(2029,10,0),IF(Mitarbeiter!$D229="",DATE(2029,10,0),Mitarbeiter!$D229),TODAY()),Einstellungen!$F$13:$F$67)))*N(Mitarbeiter!$E229)/IF(Einstellungen!$C$11="7 Tage",7,5),N('Ist-Stunden'!AX229)+(N(Krankheitstage!CI229)+N(Krankheitstage!CU229))*N($C229))))</f>
        <v/>
      </c>
      <c r="CC229" s="76">
        <f>IF($B229="",0,IF(Einstellungen!$C$10="Ja",MAX(IF(Einstellungen!$C$11="7 Tage",MAX(0,(MIN(DATE(2029,11,0),IF(Mitarbeiter!$D229="",DATE(2029,11,0),Mitarbeiter!$D229),TODAY()))-(MAX(DATE(2029,10,1),Mitarbeiter!$C229))+1),MAX(0,NETWORKDAYS(MAX(DATE(2029,10,1),Mitarbeiter!$C229),MIN(DATE(2029,11,0),IF(Mitarbeiter!$D229="",DATE(2029,11,0),Mitarbeiter!$D229),TODAY()),Einstellungen!$F$13:$F$67)))*N(Mitarbeiter!$E229)/IF(Einstellungen!$C$11="7 Tage",7,5),N('Ist-Stunden'!AY229)),MAX(IF(Einstellungen!$C$11="7 Tage",MAX(0,(MIN(DATE(2029,11,0),IF(Mitarbeiter!$D229="",DATE(2029,11,0),Mitarbeiter!$D229),TODAY()))-(MAX(DATE(2029,10,1),Mitarbeiter!$C229))+1),MAX(0,NETWORKDAYS(MAX(DATE(2029,10,1),Mitarbeiter!$C229),MIN(DATE(2029,11,0),IF(Mitarbeiter!$D229="",DATE(2029,11,0),Mitarbeiter!$D229),TODAY()),Einstellungen!$F$13:$F$67)))*N(Mitarbeiter!$E229)/IF(Einstellungen!$C$11="7 Tage",7,5),N('Ist-Stunden'!AY229)+(N(Krankheitstage!CJ229)+N(Krankheitstage!CV229))*N($C229))))</f>
        <v/>
      </c>
      <c r="CD229" s="76">
        <f>IF($B229="",0,IF(Einstellungen!$C$10="Ja",MAX(IF(Einstellungen!$C$11="7 Tage",MAX(0,(MIN(DATE(2029,12,0),IF(Mitarbeiter!$D229="",DATE(2029,12,0),Mitarbeiter!$D229),TODAY()))-(MAX(DATE(2029,11,1),Mitarbeiter!$C229))+1),MAX(0,NETWORKDAYS(MAX(DATE(2029,11,1),Mitarbeiter!$C229),MIN(DATE(2029,12,0),IF(Mitarbeiter!$D229="",DATE(2029,12,0),Mitarbeiter!$D229),TODAY()),Einstellungen!$F$13:$F$67)))*N(Mitarbeiter!$E229)/IF(Einstellungen!$C$11="7 Tage",7,5),N('Ist-Stunden'!AZ229)),MAX(IF(Einstellungen!$C$11="7 Tage",MAX(0,(MIN(DATE(2029,12,0),IF(Mitarbeiter!$D229="",DATE(2029,12,0),Mitarbeiter!$D229),TODAY()))-(MAX(DATE(2029,11,1),Mitarbeiter!$C229))+1),MAX(0,NETWORKDAYS(MAX(DATE(2029,11,1),Mitarbeiter!$C229),MIN(DATE(2029,12,0),IF(Mitarbeiter!$D229="",DATE(2029,12,0),Mitarbeiter!$D229),TODAY()),Einstellungen!$F$13:$F$67)))*N(Mitarbeiter!$E229)/IF(Einstellungen!$C$11="7 Tage",7,5),N('Ist-Stunden'!AZ229)+(N(Krankheitstage!CK229)+N(Krankheitstage!CW229))*N($C229))))</f>
        <v/>
      </c>
      <c r="CE229" s="76">
        <f>IF($B229="",0,IF(Einstellungen!$C$10="Ja",MAX(IF(Einstellungen!$C$11="7 Tage",MAX(0,(MIN(DATE(2029,13,0),IF(Mitarbeiter!$D229="",DATE(2029,13,0),Mitarbeiter!$D229),TODAY()))-(MAX(DATE(2029,12,1),Mitarbeiter!$C229))+1),MAX(0,NETWORKDAYS(MAX(DATE(2029,12,1),Mitarbeiter!$C229),MIN(DATE(2029,13,0),IF(Mitarbeiter!$D229="",DATE(2029,13,0),Mitarbeiter!$D229),TODAY()),Einstellungen!$F$13:$F$67)))*N(Mitarbeiter!$E229)/IF(Einstellungen!$C$11="7 Tage",7,5),N('Ist-Stunden'!BA229)),MAX(IF(Einstellungen!$C$11="7 Tage",MAX(0,(MIN(DATE(2029,13,0),IF(Mitarbeiter!$D229="",DATE(2029,13,0),Mitarbeiter!$D229),TODAY()))-(MAX(DATE(2029,12,1),Mitarbeiter!$C229))+1),MAX(0,NETWORKDAYS(MAX(DATE(2029,12,1),Mitarbeiter!$C229),MIN(DATE(2029,13,0),IF(Mitarbeiter!$D229="",DATE(2029,13,0),Mitarbeiter!$D229),TODAY()),Einstellungen!$F$13:$F$67)))*N(Mitarbeiter!$E229)/IF(Einstellungen!$C$11="7 Tage",7,5),N('Ist-Stunden'!BA229)+(N(Krankheitstage!CL229)+N(Krankheitstage!CX229))*N($C229))))</f>
        <v/>
      </c>
      <c r="CF229" s="76">
        <f>IF($B229="",0,IF(Einstellungen!$C$10="Ja",MAX(IF(Einstellungen!$C$11="7 Tage",MAX(0,(MIN(DATE(2030,2,0),IF(Mitarbeiter!$D229="",DATE(2030,2,0),Mitarbeiter!$D229),TODAY()))-(MAX(DATE(2030,1,1),Mitarbeiter!$C229))+1),MAX(0,NETWORKDAYS(MAX(DATE(2030,1,1),Mitarbeiter!$C229),MIN(DATE(2030,2,0),IF(Mitarbeiter!$D229="",DATE(2030,2,0),Mitarbeiter!$D229),TODAY()),Einstellungen!$F$13:$F$67)))*N(Mitarbeiter!$E229)/IF(Einstellungen!$C$11="7 Tage",7,5),N('Ist-Stunden'!BB229)),MAX(IF(Einstellungen!$C$11="7 Tage",MAX(0,(MIN(DATE(2030,2,0),IF(Mitarbeiter!$D229="",DATE(2030,2,0),Mitarbeiter!$D229),TODAY()))-(MAX(DATE(2030,1,1),Mitarbeiter!$C229))+1),MAX(0,NETWORKDAYS(MAX(DATE(2030,1,1),Mitarbeiter!$C229),MIN(DATE(2030,2,0),IF(Mitarbeiter!$D229="",DATE(2030,2,0),Mitarbeiter!$D229),TODAY()),Einstellungen!$F$13:$F$67)))*N(Mitarbeiter!$E229)/IF(Einstellungen!$C$11="7 Tage",7,5),N('Ist-Stunden'!BB229)+(N(Krankheitstage!CY229)+N(Krankheitstage!DK229))*N($C229))))</f>
        <v/>
      </c>
      <c r="CG229" s="76">
        <f>IF($B229="",0,IF(Einstellungen!$C$10="Ja",MAX(IF(Einstellungen!$C$11="7 Tage",MAX(0,(MIN(DATE(2030,3,0),IF(Mitarbeiter!$D229="",DATE(2030,3,0),Mitarbeiter!$D229),TODAY()))-(MAX(DATE(2030,2,1),Mitarbeiter!$C229))+1),MAX(0,NETWORKDAYS(MAX(DATE(2030,2,1),Mitarbeiter!$C229),MIN(DATE(2030,3,0),IF(Mitarbeiter!$D229="",DATE(2030,3,0),Mitarbeiter!$D229),TODAY()),Einstellungen!$F$13:$F$67)))*N(Mitarbeiter!$E229)/IF(Einstellungen!$C$11="7 Tage",7,5),N('Ist-Stunden'!BC229)),MAX(IF(Einstellungen!$C$11="7 Tage",MAX(0,(MIN(DATE(2030,3,0),IF(Mitarbeiter!$D229="",DATE(2030,3,0),Mitarbeiter!$D229),TODAY()))-(MAX(DATE(2030,2,1),Mitarbeiter!$C229))+1),MAX(0,NETWORKDAYS(MAX(DATE(2030,2,1),Mitarbeiter!$C229),MIN(DATE(2030,3,0),IF(Mitarbeiter!$D229="",DATE(2030,3,0),Mitarbeiter!$D229),TODAY()),Einstellungen!$F$13:$F$67)))*N(Mitarbeiter!$E229)/IF(Einstellungen!$C$11="7 Tage",7,5),N('Ist-Stunden'!BC229)+(N(Krankheitstage!CZ229)+N(Krankheitstage!DL229))*N($C229))))</f>
        <v/>
      </c>
      <c r="CH229" s="76">
        <f>IF($B229="",0,IF(Einstellungen!$C$10="Ja",MAX(IF(Einstellungen!$C$11="7 Tage",MAX(0,(MIN(DATE(2030,4,0),IF(Mitarbeiter!$D229="",DATE(2030,4,0),Mitarbeiter!$D229),TODAY()))-(MAX(DATE(2030,3,1),Mitarbeiter!$C229))+1),MAX(0,NETWORKDAYS(MAX(DATE(2030,3,1),Mitarbeiter!$C229),MIN(DATE(2030,4,0),IF(Mitarbeiter!$D229="",DATE(2030,4,0),Mitarbeiter!$D229),TODAY()),Einstellungen!$F$13:$F$67)))*N(Mitarbeiter!$E229)/IF(Einstellungen!$C$11="7 Tage",7,5),N('Ist-Stunden'!BD229)),MAX(IF(Einstellungen!$C$11="7 Tage",MAX(0,(MIN(DATE(2030,4,0),IF(Mitarbeiter!$D229="",DATE(2030,4,0),Mitarbeiter!$D229),TODAY()))-(MAX(DATE(2030,3,1),Mitarbeiter!$C229))+1),MAX(0,NETWORKDAYS(MAX(DATE(2030,3,1),Mitarbeiter!$C229),MIN(DATE(2030,4,0),IF(Mitarbeiter!$D229="",DATE(2030,4,0),Mitarbeiter!$D229),TODAY()),Einstellungen!$F$13:$F$67)))*N(Mitarbeiter!$E229)/IF(Einstellungen!$C$11="7 Tage",7,5),N('Ist-Stunden'!BD229)+(N(Krankheitstage!DA229)+N(Krankheitstage!DM229))*N($C229))))</f>
        <v/>
      </c>
      <c r="CI229" s="76">
        <f>IF($B229="",0,IF(Einstellungen!$C$10="Ja",MAX(IF(Einstellungen!$C$11="7 Tage",MAX(0,(MIN(DATE(2030,5,0),IF(Mitarbeiter!$D229="",DATE(2030,5,0),Mitarbeiter!$D229),TODAY()))-(MAX(DATE(2030,4,1),Mitarbeiter!$C229))+1),MAX(0,NETWORKDAYS(MAX(DATE(2030,4,1),Mitarbeiter!$C229),MIN(DATE(2030,5,0),IF(Mitarbeiter!$D229="",DATE(2030,5,0),Mitarbeiter!$D229),TODAY()),Einstellungen!$F$13:$F$67)))*N(Mitarbeiter!$E229)/IF(Einstellungen!$C$11="7 Tage",7,5),N('Ist-Stunden'!BE229)),MAX(IF(Einstellungen!$C$11="7 Tage",MAX(0,(MIN(DATE(2030,5,0),IF(Mitarbeiter!$D229="",DATE(2030,5,0),Mitarbeiter!$D229),TODAY()))-(MAX(DATE(2030,4,1),Mitarbeiter!$C229))+1),MAX(0,NETWORKDAYS(MAX(DATE(2030,4,1),Mitarbeiter!$C229),MIN(DATE(2030,5,0),IF(Mitarbeiter!$D229="",DATE(2030,5,0),Mitarbeiter!$D229),TODAY()),Einstellungen!$F$13:$F$67)))*N(Mitarbeiter!$E229)/IF(Einstellungen!$C$11="7 Tage",7,5),N('Ist-Stunden'!BE229)+(N(Krankheitstage!DB229)+N(Krankheitstage!DN229))*N($C229))))</f>
        <v/>
      </c>
      <c r="CJ229" s="76">
        <f>IF($B229="",0,IF(Einstellungen!$C$10="Ja",MAX(IF(Einstellungen!$C$11="7 Tage",MAX(0,(MIN(DATE(2030,6,0),IF(Mitarbeiter!$D229="",DATE(2030,6,0),Mitarbeiter!$D229),TODAY()))-(MAX(DATE(2030,5,1),Mitarbeiter!$C229))+1),MAX(0,NETWORKDAYS(MAX(DATE(2030,5,1),Mitarbeiter!$C229),MIN(DATE(2030,6,0),IF(Mitarbeiter!$D229="",DATE(2030,6,0),Mitarbeiter!$D229),TODAY()),Einstellungen!$F$13:$F$67)))*N(Mitarbeiter!$E229)/IF(Einstellungen!$C$11="7 Tage",7,5),N('Ist-Stunden'!BF229)),MAX(IF(Einstellungen!$C$11="7 Tage",MAX(0,(MIN(DATE(2030,6,0),IF(Mitarbeiter!$D229="",DATE(2030,6,0),Mitarbeiter!$D229),TODAY()))-(MAX(DATE(2030,5,1),Mitarbeiter!$C229))+1),MAX(0,NETWORKDAYS(MAX(DATE(2030,5,1),Mitarbeiter!$C229),MIN(DATE(2030,6,0),IF(Mitarbeiter!$D229="",DATE(2030,6,0),Mitarbeiter!$D229),TODAY()),Einstellungen!$F$13:$F$67)))*N(Mitarbeiter!$E229)/IF(Einstellungen!$C$11="7 Tage",7,5),N('Ist-Stunden'!BF229)+(N(Krankheitstage!DC229)+N(Krankheitstage!DO229))*N($C229))))</f>
        <v/>
      </c>
      <c r="CK229" s="76">
        <f>IF($B229="",0,IF(Einstellungen!$C$10="Ja",MAX(IF(Einstellungen!$C$11="7 Tage",MAX(0,(MIN(DATE(2030,7,0),IF(Mitarbeiter!$D229="",DATE(2030,7,0),Mitarbeiter!$D229),TODAY()))-(MAX(DATE(2030,6,1),Mitarbeiter!$C229))+1),MAX(0,NETWORKDAYS(MAX(DATE(2030,6,1),Mitarbeiter!$C229),MIN(DATE(2030,7,0),IF(Mitarbeiter!$D229="",DATE(2030,7,0),Mitarbeiter!$D229),TODAY()),Einstellungen!$F$13:$F$67)))*N(Mitarbeiter!$E229)/IF(Einstellungen!$C$11="7 Tage",7,5),N('Ist-Stunden'!BG229)),MAX(IF(Einstellungen!$C$11="7 Tage",MAX(0,(MIN(DATE(2030,7,0),IF(Mitarbeiter!$D229="",DATE(2030,7,0),Mitarbeiter!$D229),TODAY()))-(MAX(DATE(2030,6,1),Mitarbeiter!$C229))+1),MAX(0,NETWORKDAYS(MAX(DATE(2030,6,1),Mitarbeiter!$C229),MIN(DATE(2030,7,0),IF(Mitarbeiter!$D229="",DATE(2030,7,0),Mitarbeiter!$D229),TODAY()),Einstellungen!$F$13:$F$67)))*N(Mitarbeiter!$E229)/IF(Einstellungen!$C$11="7 Tage",7,5),N('Ist-Stunden'!BG229)+(N(Krankheitstage!DD229)+N(Krankheitstage!DP229))*N($C229))))</f>
        <v/>
      </c>
      <c r="CL229" s="76">
        <f>IF($B229="",0,IF(Einstellungen!$C$10="Ja",MAX(IF(Einstellungen!$C$11="7 Tage",MAX(0,(MIN(DATE(2030,8,0),IF(Mitarbeiter!$D229="",DATE(2030,8,0),Mitarbeiter!$D229),TODAY()))-(MAX(DATE(2030,7,1),Mitarbeiter!$C229))+1),MAX(0,NETWORKDAYS(MAX(DATE(2030,7,1),Mitarbeiter!$C229),MIN(DATE(2030,8,0),IF(Mitarbeiter!$D229="",DATE(2030,8,0),Mitarbeiter!$D229),TODAY()),Einstellungen!$F$13:$F$67)))*N(Mitarbeiter!$E229)/IF(Einstellungen!$C$11="7 Tage",7,5),N('Ist-Stunden'!BH229)),MAX(IF(Einstellungen!$C$11="7 Tage",MAX(0,(MIN(DATE(2030,8,0),IF(Mitarbeiter!$D229="",DATE(2030,8,0),Mitarbeiter!$D229),TODAY()))-(MAX(DATE(2030,7,1),Mitarbeiter!$C229))+1),MAX(0,NETWORKDAYS(MAX(DATE(2030,7,1),Mitarbeiter!$C229),MIN(DATE(2030,8,0),IF(Mitarbeiter!$D229="",DATE(2030,8,0),Mitarbeiter!$D229),TODAY()),Einstellungen!$F$13:$F$67)))*N(Mitarbeiter!$E229)/IF(Einstellungen!$C$11="7 Tage",7,5),N('Ist-Stunden'!BH229)+(N(Krankheitstage!DE229)+N(Krankheitstage!DQ229))*N($C229))))</f>
        <v/>
      </c>
      <c r="CM229" s="76">
        <f>IF($B229="",0,IF(Einstellungen!$C$10="Ja",MAX(IF(Einstellungen!$C$11="7 Tage",MAX(0,(MIN(DATE(2030,9,0),IF(Mitarbeiter!$D229="",DATE(2030,9,0),Mitarbeiter!$D229),TODAY()))-(MAX(DATE(2030,8,1),Mitarbeiter!$C229))+1),MAX(0,NETWORKDAYS(MAX(DATE(2030,8,1),Mitarbeiter!$C229),MIN(DATE(2030,9,0),IF(Mitarbeiter!$D229="",DATE(2030,9,0),Mitarbeiter!$D229),TODAY()),Einstellungen!$F$13:$F$67)))*N(Mitarbeiter!$E229)/IF(Einstellungen!$C$11="7 Tage",7,5),N('Ist-Stunden'!BI229)),MAX(IF(Einstellungen!$C$11="7 Tage",MAX(0,(MIN(DATE(2030,9,0),IF(Mitarbeiter!$D229="",DATE(2030,9,0),Mitarbeiter!$D229),TODAY()))-(MAX(DATE(2030,8,1),Mitarbeiter!$C229))+1),MAX(0,NETWORKDAYS(MAX(DATE(2030,8,1),Mitarbeiter!$C229),MIN(DATE(2030,9,0),IF(Mitarbeiter!$D229="",DATE(2030,9,0),Mitarbeiter!$D229),TODAY()),Einstellungen!$F$13:$F$67)))*N(Mitarbeiter!$E229)/IF(Einstellungen!$C$11="7 Tage",7,5),N('Ist-Stunden'!BI229)+(N(Krankheitstage!DF229)+N(Krankheitstage!DR229))*N($C229))))</f>
        <v/>
      </c>
      <c r="CN229" s="76">
        <f>IF($B229="",0,IF(Einstellungen!$C$10="Ja",MAX(IF(Einstellungen!$C$11="7 Tage",MAX(0,(MIN(DATE(2030,10,0),IF(Mitarbeiter!$D229="",DATE(2030,10,0),Mitarbeiter!$D229),TODAY()))-(MAX(DATE(2030,9,1),Mitarbeiter!$C229))+1),MAX(0,NETWORKDAYS(MAX(DATE(2030,9,1),Mitarbeiter!$C229),MIN(DATE(2030,10,0),IF(Mitarbeiter!$D229="",DATE(2030,10,0),Mitarbeiter!$D229),TODAY()),Einstellungen!$F$13:$F$67)))*N(Mitarbeiter!$E229)/IF(Einstellungen!$C$11="7 Tage",7,5),N('Ist-Stunden'!BJ229)),MAX(IF(Einstellungen!$C$11="7 Tage",MAX(0,(MIN(DATE(2030,10,0),IF(Mitarbeiter!$D229="",DATE(2030,10,0),Mitarbeiter!$D229),TODAY()))-(MAX(DATE(2030,9,1),Mitarbeiter!$C229))+1),MAX(0,NETWORKDAYS(MAX(DATE(2030,9,1),Mitarbeiter!$C229),MIN(DATE(2030,10,0),IF(Mitarbeiter!$D229="",DATE(2030,10,0),Mitarbeiter!$D229),TODAY()),Einstellungen!$F$13:$F$67)))*N(Mitarbeiter!$E229)/IF(Einstellungen!$C$11="7 Tage",7,5),N('Ist-Stunden'!BJ229)+(N(Krankheitstage!DG229)+N(Krankheitstage!DS229))*N($C229))))</f>
        <v/>
      </c>
      <c r="CO229" s="76">
        <f>IF($B229="",0,IF(Einstellungen!$C$10="Ja",MAX(IF(Einstellungen!$C$11="7 Tage",MAX(0,(MIN(DATE(2030,11,0),IF(Mitarbeiter!$D229="",DATE(2030,11,0),Mitarbeiter!$D229),TODAY()))-(MAX(DATE(2030,10,1),Mitarbeiter!$C229))+1),MAX(0,NETWORKDAYS(MAX(DATE(2030,10,1),Mitarbeiter!$C229),MIN(DATE(2030,11,0),IF(Mitarbeiter!$D229="",DATE(2030,11,0),Mitarbeiter!$D229),TODAY()),Einstellungen!$F$13:$F$67)))*N(Mitarbeiter!$E229)/IF(Einstellungen!$C$11="7 Tage",7,5),N('Ist-Stunden'!BK229)),MAX(IF(Einstellungen!$C$11="7 Tage",MAX(0,(MIN(DATE(2030,11,0),IF(Mitarbeiter!$D229="",DATE(2030,11,0),Mitarbeiter!$D229),TODAY()))-(MAX(DATE(2030,10,1),Mitarbeiter!$C229))+1),MAX(0,NETWORKDAYS(MAX(DATE(2030,10,1),Mitarbeiter!$C229),MIN(DATE(2030,11,0),IF(Mitarbeiter!$D229="",DATE(2030,11,0),Mitarbeiter!$D229),TODAY()),Einstellungen!$F$13:$F$67)))*N(Mitarbeiter!$E229)/IF(Einstellungen!$C$11="7 Tage",7,5),N('Ist-Stunden'!BK229)+(N(Krankheitstage!DH229)+N(Krankheitstage!DT229))*N($C229))))</f>
        <v/>
      </c>
      <c r="CP229" s="76">
        <f>IF($B229="",0,IF(Einstellungen!$C$10="Ja",MAX(IF(Einstellungen!$C$11="7 Tage",MAX(0,(MIN(DATE(2030,12,0),IF(Mitarbeiter!$D229="",DATE(2030,12,0),Mitarbeiter!$D229),TODAY()))-(MAX(DATE(2030,11,1),Mitarbeiter!$C229))+1),MAX(0,NETWORKDAYS(MAX(DATE(2030,11,1),Mitarbeiter!$C229),MIN(DATE(2030,12,0),IF(Mitarbeiter!$D229="",DATE(2030,12,0),Mitarbeiter!$D229),TODAY()),Einstellungen!$F$13:$F$67)))*N(Mitarbeiter!$E229)/IF(Einstellungen!$C$11="7 Tage",7,5),N('Ist-Stunden'!BL229)),MAX(IF(Einstellungen!$C$11="7 Tage",MAX(0,(MIN(DATE(2030,12,0),IF(Mitarbeiter!$D229="",DATE(2030,12,0),Mitarbeiter!$D229),TODAY()))-(MAX(DATE(2030,11,1),Mitarbeiter!$C229))+1),MAX(0,NETWORKDAYS(MAX(DATE(2030,11,1),Mitarbeiter!$C229),MIN(DATE(2030,12,0),IF(Mitarbeiter!$D229="",DATE(2030,12,0),Mitarbeiter!$D229),TODAY()),Einstellungen!$F$13:$F$67)))*N(Mitarbeiter!$E229)/IF(Einstellungen!$C$11="7 Tage",7,5),N('Ist-Stunden'!BL229)+(N(Krankheitstage!DI229)+N(Krankheitstage!DU229))*N($C229))))</f>
        <v/>
      </c>
      <c r="CQ229" s="76">
        <f>IF($B229="",0,IF(Einstellungen!$C$10="Ja",MAX(IF(Einstellungen!$C$11="7 Tage",MAX(0,(MIN(DATE(2030,13,0),IF(Mitarbeiter!$D229="",DATE(2030,13,0),Mitarbeiter!$D229),TODAY()))-(MAX(DATE(2030,12,1),Mitarbeiter!$C229))+1),MAX(0,NETWORKDAYS(MAX(DATE(2030,12,1),Mitarbeiter!$C229),MIN(DATE(2030,13,0),IF(Mitarbeiter!$D229="",DATE(2030,13,0),Mitarbeiter!$D229),TODAY()),Einstellungen!$F$13:$F$67)))*N(Mitarbeiter!$E229)/IF(Einstellungen!$C$11="7 Tage",7,5),N('Ist-Stunden'!BM229)),MAX(IF(Einstellungen!$C$11="7 Tage",MAX(0,(MIN(DATE(2030,13,0),IF(Mitarbeiter!$D229="",DATE(2030,13,0),Mitarbeiter!$D229),TODAY()))-(MAX(DATE(2030,12,1),Mitarbeiter!$C229))+1),MAX(0,NETWORKDAYS(MAX(DATE(2030,12,1),Mitarbeiter!$C229),MIN(DATE(2030,13,0),IF(Mitarbeiter!$D229="",DATE(2030,13,0),Mitarbeiter!$D229),TODAY()),Einstellungen!$F$13:$F$67)))*N(Mitarbeiter!$E229)/IF(Einstellungen!$C$11="7 Tage",7,5),N('Ist-Stunden'!BM229)+(N(Krankheitstage!DJ229)+N(Krankheitstage!DV229))*N($C229))))</f>
        <v/>
      </c>
    </row>
    <row r="230">
      <c r="A230" s="73">
        <f>IF(Mitarbeiter!B230="","",Mitarbeiter!A230)</f>
        <v/>
      </c>
      <c r="B230" s="6">
        <f>IF(Mitarbeiter!B230="","",Mitarbeiter!B230)</f>
        <v/>
      </c>
      <c r="C230" s="74">
        <f>IF(Mitarbeiter!B230="","",Mitarbeiter!F230)</f>
        <v/>
      </c>
      <c r="D230" s="75">
        <f>N(INDEX(Krankheitstage!$G230:$DV230,1,(Einstellungen!$C$3-2026)*24+1))</f>
        <v/>
      </c>
      <c r="E230" s="75">
        <f>N(INDEX(Krankheitstage!$G230:$DV230,1,(Einstellungen!$C$3-2026)*24+2))</f>
        <v/>
      </c>
      <c r="F230" s="75">
        <f>N(INDEX(Krankheitstage!$G230:$DV230,1,(Einstellungen!$C$3-2026)*24+3))</f>
        <v/>
      </c>
      <c r="G230" s="75">
        <f>N(INDEX(Krankheitstage!$G230:$DV230,1,(Einstellungen!$C$3-2026)*24+4))</f>
        <v/>
      </c>
      <c r="H230" s="75">
        <f>N(INDEX(Krankheitstage!$G230:$DV230,1,(Einstellungen!$C$3-2026)*24+5))</f>
        <v/>
      </c>
      <c r="I230" s="75">
        <f>N(INDEX(Krankheitstage!$G230:$DV230,1,(Einstellungen!$C$3-2026)*24+6))</f>
        <v/>
      </c>
      <c r="J230" s="75">
        <f>N(INDEX(Krankheitstage!$G230:$DV230,1,(Einstellungen!$C$3-2026)*24+7))</f>
        <v/>
      </c>
      <c r="K230" s="75">
        <f>N(INDEX(Krankheitstage!$G230:$DV230,1,(Einstellungen!$C$3-2026)*24+8))</f>
        <v/>
      </c>
      <c r="L230" s="75">
        <f>N(INDEX(Krankheitstage!$G230:$DV230,1,(Einstellungen!$C$3-2026)*24+9))</f>
        <v/>
      </c>
      <c r="M230" s="75">
        <f>N(INDEX(Krankheitstage!$G230:$DV230,1,(Einstellungen!$C$3-2026)*24+10))</f>
        <v/>
      </c>
      <c r="N230" s="75">
        <f>N(INDEX(Krankheitstage!$G230:$DV230,1,(Einstellungen!$C$3-2026)*24+11))</f>
        <v/>
      </c>
      <c r="O230" s="75">
        <f>N(INDEX(Krankheitstage!$G230:$DV230,1,(Einstellungen!$C$3-2026)*24+12))</f>
        <v/>
      </c>
      <c r="P230" s="75">
        <f>IF($B230="","",SUM(D230:O230))</f>
        <v/>
      </c>
      <c r="Q230" s="75">
        <f>N(INDEX(Krankheitstage!$G230:$DV230,1,(Einstellungen!$C$3-2026)*24+13))</f>
        <v/>
      </c>
      <c r="R230" s="75">
        <f>N(INDEX(Krankheitstage!$G230:$DV230,1,(Einstellungen!$C$3-2026)*24+14))</f>
        <v/>
      </c>
      <c r="S230" s="75">
        <f>N(INDEX(Krankheitstage!$G230:$DV230,1,(Einstellungen!$C$3-2026)*24+15))</f>
        <v/>
      </c>
      <c r="T230" s="75">
        <f>N(INDEX(Krankheitstage!$G230:$DV230,1,(Einstellungen!$C$3-2026)*24+16))</f>
        <v/>
      </c>
      <c r="U230" s="75">
        <f>N(INDEX(Krankheitstage!$G230:$DV230,1,(Einstellungen!$C$3-2026)*24+17))</f>
        <v/>
      </c>
      <c r="V230" s="75">
        <f>N(INDEX(Krankheitstage!$G230:$DV230,1,(Einstellungen!$C$3-2026)*24+18))</f>
        <v/>
      </c>
      <c r="W230" s="75">
        <f>N(INDEX(Krankheitstage!$G230:$DV230,1,(Einstellungen!$C$3-2026)*24+19))</f>
        <v/>
      </c>
      <c r="X230" s="75">
        <f>N(INDEX(Krankheitstage!$G230:$DV230,1,(Einstellungen!$C$3-2026)*24+20))</f>
        <v/>
      </c>
      <c r="Y230" s="75">
        <f>N(INDEX(Krankheitstage!$G230:$DV230,1,(Einstellungen!$C$3-2026)*24+21))</f>
        <v/>
      </c>
      <c r="Z230" s="75">
        <f>N(INDEX(Krankheitstage!$G230:$DV230,1,(Einstellungen!$C$3-2026)*24+22))</f>
        <v/>
      </c>
      <c r="AA230" s="75">
        <f>N(INDEX(Krankheitstage!$G230:$DV230,1,(Einstellungen!$C$3-2026)*24+23))</f>
        <v/>
      </c>
      <c r="AB230" s="75">
        <f>N(INDEX(Krankheitstage!$G230:$DV230,1,(Einstellungen!$C$3-2026)*24+24))</f>
        <v/>
      </c>
      <c r="AC230" s="75">
        <f>IF($B230="","",SUM(Q230:AB230))</f>
        <v/>
      </c>
      <c r="AD230" s="75">
        <f>IF($B230="","",SUM(P230,AC230))</f>
        <v/>
      </c>
      <c r="AE230" s="76">
        <f>IF($B230="","",AD230*N(C230))</f>
        <v/>
      </c>
      <c r="AF230" s="75">
        <f>IF($B230="","",Krankheitstage!E230)</f>
        <v/>
      </c>
      <c r="AG230" s="76">
        <f>IF($B230="","",AF230*N(C230))</f>
        <v/>
      </c>
      <c r="AH230" s="76">
        <f>IF($B230="","",INDEX($AJ230:$CQ230,1,(Einstellungen!$C$3-2026)*12+1)+INDEX($AJ230:$CQ230,1,(Einstellungen!$C$3-2026)*12+2)+INDEX($AJ230:$CQ230,1,(Einstellungen!$C$3-2026)*12+3)+INDEX($AJ230:$CQ230,1,(Einstellungen!$C$3-2026)*12+4)+INDEX($AJ230:$CQ230,1,(Einstellungen!$C$3-2026)*12+5)+INDEX($AJ230:$CQ230,1,(Einstellungen!$C$3-2026)*12+6)+INDEX($AJ230:$CQ230,1,(Einstellungen!$C$3-2026)*12+7)+INDEX($AJ230:$CQ230,1,(Einstellungen!$C$3-2026)*12+8)+INDEX($AJ230:$CQ230,1,(Einstellungen!$C$3-2026)*12+9)+INDEX($AJ230:$CQ230,1,(Einstellungen!$C$3-2026)*12+10)+INDEX($AJ230:$CQ230,1,(Einstellungen!$C$3-2026)*12+11)+INDEX($AJ230:$CQ230,1,(Einstellungen!$C$3-2026)*12+12))</f>
        <v/>
      </c>
      <c r="AI230" s="76">
        <f>IF($B230="","",SUM($AJ230:$CQ230))</f>
        <v/>
      </c>
      <c r="AJ230" s="76">
        <f>IF($B230="",0,IF(Einstellungen!$C$10="Ja",MAX(IF(Einstellungen!$C$11="7 Tage",MAX(0,(MIN(DATE(2026,2,0),IF(Mitarbeiter!$D230="",DATE(2026,2,0),Mitarbeiter!$D230),TODAY()))-(MAX(DATE(2026,1,1),Mitarbeiter!$C230))+1),MAX(0,NETWORKDAYS(MAX(DATE(2026,1,1),Mitarbeiter!$C230),MIN(DATE(2026,2,0),IF(Mitarbeiter!$D230="",DATE(2026,2,0),Mitarbeiter!$D230),TODAY()),Einstellungen!$F$13:$F$67)))*N(Mitarbeiter!$E230)/IF(Einstellungen!$C$11="7 Tage",7,5),N('Ist-Stunden'!F230)),MAX(IF(Einstellungen!$C$11="7 Tage",MAX(0,(MIN(DATE(2026,2,0),IF(Mitarbeiter!$D230="",DATE(2026,2,0),Mitarbeiter!$D230),TODAY()))-(MAX(DATE(2026,1,1),Mitarbeiter!$C230))+1),MAX(0,NETWORKDAYS(MAX(DATE(2026,1,1),Mitarbeiter!$C230),MIN(DATE(2026,2,0),IF(Mitarbeiter!$D230="",DATE(2026,2,0),Mitarbeiter!$D230),TODAY()),Einstellungen!$F$13:$F$67)))*N(Mitarbeiter!$E230)/IF(Einstellungen!$C$11="7 Tage",7,5),N('Ist-Stunden'!F230)+(N(Krankheitstage!G230)+N(Krankheitstage!S230))*N($C230))))</f>
        <v/>
      </c>
      <c r="AK230" s="76">
        <f>IF($B230="",0,IF(Einstellungen!$C$10="Ja",MAX(IF(Einstellungen!$C$11="7 Tage",MAX(0,(MIN(DATE(2026,3,0),IF(Mitarbeiter!$D230="",DATE(2026,3,0),Mitarbeiter!$D230),TODAY()))-(MAX(DATE(2026,2,1),Mitarbeiter!$C230))+1),MAX(0,NETWORKDAYS(MAX(DATE(2026,2,1),Mitarbeiter!$C230),MIN(DATE(2026,3,0),IF(Mitarbeiter!$D230="",DATE(2026,3,0),Mitarbeiter!$D230),TODAY()),Einstellungen!$F$13:$F$67)))*N(Mitarbeiter!$E230)/IF(Einstellungen!$C$11="7 Tage",7,5),N('Ist-Stunden'!G230)),MAX(IF(Einstellungen!$C$11="7 Tage",MAX(0,(MIN(DATE(2026,3,0),IF(Mitarbeiter!$D230="",DATE(2026,3,0),Mitarbeiter!$D230),TODAY()))-(MAX(DATE(2026,2,1),Mitarbeiter!$C230))+1),MAX(0,NETWORKDAYS(MAX(DATE(2026,2,1),Mitarbeiter!$C230),MIN(DATE(2026,3,0),IF(Mitarbeiter!$D230="",DATE(2026,3,0),Mitarbeiter!$D230),TODAY()),Einstellungen!$F$13:$F$67)))*N(Mitarbeiter!$E230)/IF(Einstellungen!$C$11="7 Tage",7,5),N('Ist-Stunden'!G230)+(N(Krankheitstage!H230)+N(Krankheitstage!T230))*N($C230))))</f>
        <v/>
      </c>
      <c r="AL230" s="76">
        <f>IF($B230="",0,IF(Einstellungen!$C$10="Ja",MAX(IF(Einstellungen!$C$11="7 Tage",MAX(0,(MIN(DATE(2026,4,0),IF(Mitarbeiter!$D230="",DATE(2026,4,0),Mitarbeiter!$D230),TODAY()))-(MAX(DATE(2026,3,1),Mitarbeiter!$C230))+1),MAX(0,NETWORKDAYS(MAX(DATE(2026,3,1),Mitarbeiter!$C230),MIN(DATE(2026,4,0),IF(Mitarbeiter!$D230="",DATE(2026,4,0),Mitarbeiter!$D230),TODAY()),Einstellungen!$F$13:$F$67)))*N(Mitarbeiter!$E230)/IF(Einstellungen!$C$11="7 Tage",7,5),N('Ist-Stunden'!H230)),MAX(IF(Einstellungen!$C$11="7 Tage",MAX(0,(MIN(DATE(2026,4,0),IF(Mitarbeiter!$D230="",DATE(2026,4,0),Mitarbeiter!$D230),TODAY()))-(MAX(DATE(2026,3,1),Mitarbeiter!$C230))+1),MAX(0,NETWORKDAYS(MAX(DATE(2026,3,1),Mitarbeiter!$C230),MIN(DATE(2026,4,0),IF(Mitarbeiter!$D230="",DATE(2026,4,0),Mitarbeiter!$D230),TODAY()),Einstellungen!$F$13:$F$67)))*N(Mitarbeiter!$E230)/IF(Einstellungen!$C$11="7 Tage",7,5),N('Ist-Stunden'!H230)+(N(Krankheitstage!I230)+N(Krankheitstage!U230))*N($C230))))</f>
        <v/>
      </c>
      <c r="AM230" s="76">
        <f>IF($B230="",0,IF(Einstellungen!$C$10="Ja",MAX(IF(Einstellungen!$C$11="7 Tage",MAX(0,(MIN(DATE(2026,5,0),IF(Mitarbeiter!$D230="",DATE(2026,5,0),Mitarbeiter!$D230),TODAY()))-(MAX(DATE(2026,4,1),Mitarbeiter!$C230))+1),MAX(0,NETWORKDAYS(MAX(DATE(2026,4,1),Mitarbeiter!$C230),MIN(DATE(2026,5,0),IF(Mitarbeiter!$D230="",DATE(2026,5,0),Mitarbeiter!$D230),TODAY()),Einstellungen!$F$13:$F$67)))*N(Mitarbeiter!$E230)/IF(Einstellungen!$C$11="7 Tage",7,5),N('Ist-Stunden'!I230)),MAX(IF(Einstellungen!$C$11="7 Tage",MAX(0,(MIN(DATE(2026,5,0),IF(Mitarbeiter!$D230="",DATE(2026,5,0),Mitarbeiter!$D230),TODAY()))-(MAX(DATE(2026,4,1),Mitarbeiter!$C230))+1),MAX(0,NETWORKDAYS(MAX(DATE(2026,4,1),Mitarbeiter!$C230),MIN(DATE(2026,5,0),IF(Mitarbeiter!$D230="",DATE(2026,5,0),Mitarbeiter!$D230),TODAY()),Einstellungen!$F$13:$F$67)))*N(Mitarbeiter!$E230)/IF(Einstellungen!$C$11="7 Tage",7,5),N('Ist-Stunden'!I230)+(N(Krankheitstage!J230)+N(Krankheitstage!V230))*N($C230))))</f>
        <v/>
      </c>
      <c r="AN230" s="76">
        <f>IF($B230="",0,IF(Einstellungen!$C$10="Ja",MAX(IF(Einstellungen!$C$11="7 Tage",MAX(0,(MIN(DATE(2026,6,0),IF(Mitarbeiter!$D230="",DATE(2026,6,0),Mitarbeiter!$D230),TODAY()))-(MAX(DATE(2026,5,1),Mitarbeiter!$C230))+1),MAX(0,NETWORKDAYS(MAX(DATE(2026,5,1),Mitarbeiter!$C230),MIN(DATE(2026,6,0),IF(Mitarbeiter!$D230="",DATE(2026,6,0),Mitarbeiter!$D230),TODAY()),Einstellungen!$F$13:$F$67)))*N(Mitarbeiter!$E230)/IF(Einstellungen!$C$11="7 Tage",7,5),N('Ist-Stunden'!J230)),MAX(IF(Einstellungen!$C$11="7 Tage",MAX(0,(MIN(DATE(2026,6,0),IF(Mitarbeiter!$D230="",DATE(2026,6,0),Mitarbeiter!$D230),TODAY()))-(MAX(DATE(2026,5,1),Mitarbeiter!$C230))+1),MAX(0,NETWORKDAYS(MAX(DATE(2026,5,1),Mitarbeiter!$C230),MIN(DATE(2026,6,0),IF(Mitarbeiter!$D230="",DATE(2026,6,0),Mitarbeiter!$D230),TODAY()),Einstellungen!$F$13:$F$67)))*N(Mitarbeiter!$E230)/IF(Einstellungen!$C$11="7 Tage",7,5),N('Ist-Stunden'!J230)+(N(Krankheitstage!K230)+N(Krankheitstage!W230))*N($C230))))</f>
        <v/>
      </c>
      <c r="AO230" s="76">
        <f>IF($B230="",0,IF(Einstellungen!$C$10="Ja",MAX(IF(Einstellungen!$C$11="7 Tage",MAX(0,(MIN(DATE(2026,7,0),IF(Mitarbeiter!$D230="",DATE(2026,7,0),Mitarbeiter!$D230),TODAY()))-(MAX(DATE(2026,6,1),Mitarbeiter!$C230))+1),MAX(0,NETWORKDAYS(MAX(DATE(2026,6,1),Mitarbeiter!$C230),MIN(DATE(2026,7,0),IF(Mitarbeiter!$D230="",DATE(2026,7,0),Mitarbeiter!$D230),TODAY()),Einstellungen!$F$13:$F$67)))*N(Mitarbeiter!$E230)/IF(Einstellungen!$C$11="7 Tage",7,5),N('Ist-Stunden'!K230)),MAX(IF(Einstellungen!$C$11="7 Tage",MAX(0,(MIN(DATE(2026,7,0),IF(Mitarbeiter!$D230="",DATE(2026,7,0),Mitarbeiter!$D230),TODAY()))-(MAX(DATE(2026,6,1),Mitarbeiter!$C230))+1),MAX(0,NETWORKDAYS(MAX(DATE(2026,6,1),Mitarbeiter!$C230),MIN(DATE(2026,7,0),IF(Mitarbeiter!$D230="",DATE(2026,7,0),Mitarbeiter!$D230),TODAY()),Einstellungen!$F$13:$F$67)))*N(Mitarbeiter!$E230)/IF(Einstellungen!$C$11="7 Tage",7,5),N('Ist-Stunden'!K230)+(N(Krankheitstage!L230)+N(Krankheitstage!X230))*N($C230))))</f>
        <v/>
      </c>
      <c r="AP230" s="76">
        <f>IF($B230="",0,IF(Einstellungen!$C$10="Ja",MAX(IF(Einstellungen!$C$11="7 Tage",MAX(0,(MIN(DATE(2026,8,0),IF(Mitarbeiter!$D230="",DATE(2026,8,0),Mitarbeiter!$D230),TODAY()))-(MAX(DATE(2026,7,1),Mitarbeiter!$C230))+1),MAX(0,NETWORKDAYS(MAX(DATE(2026,7,1),Mitarbeiter!$C230),MIN(DATE(2026,8,0),IF(Mitarbeiter!$D230="",DATE(2026,8,0),Mitarbeiter!$D230),TODAY()),Einstellungen!$F$13:$F$67)))*N(Mitarbeiter!$E230)/IF(Einstellungen!$C$11="7 Tage",7,5),N('Ist-Stunden'!L230)),MAX(IF(Einstellungen!$C$11="7 Tage",MAX(0,(MIN(DATE(2026,8,0),IF(Mitarbeiter!$D230="",DATE(2026,8,0),Mitarbeiter!$D230),TODAY()))-(MAX(DATE(2026,7,1),Mitarbeiter!$C230))+1),MAX(0,NETWORKDAYS(MAX(DATE(2026,7,1),Mitarbeiter!$C230),MIN(DATE(2026,8,0),IF(Mitarbeiter!$D230="",DATE(2026,8,0),Mitarbeiter!$D230),TODAY()),Einstellungen!$F$13:$F$67)))*N(Mitarbeiter!$E230)/IF(Einstellungen!$C$11="7 Tage",7,5),N('Ist-Stunden'!L230)+(N(Krankheitstage!M230)+N(Krankheitstage!Y230))*N($C230))))</f>
        <v/>
      </c>
      <c r="AQ230" s="76">
        <f>IF($B230="",0,IF(Einstellungen!$C$10="Ja",MAX(IF(Einstellungen!$C$11="7 Tage",MAX(0,(MIN(DATE(2026,9,0),IF(Mitarbeiter!$D230="",DATE(2026,9,0),Mitarbeiter!$D230),TODAY()))-(MAX(DATE(2026,8,1),Mitarbeiter!$C230))+1),MAX(0,NETWORKDAYS(MAX(DATE(2026,8,1),Mitarbeiter!$C230),MIN(DATE(2026,9,0),IF(Mitarbeiter!$D230="",DATE(2026,9,0),Mitarbeiter!$D230),TODAY()),Einstellungen!$F$13:$F$67)))*N(Mitarbeiter!$E230)/IF(Einstellungen!$C$11="7 Tage",7,5),N('Ist-Stunden'!M230)),MAX(IF(Einstellungen!$C$11="7 Tage",MAX(0,(MIN(DATE(2026,9,0),IF(Mitarbeiter!$D230="",DATE(2026,9,0),Mitarbeiter!$D230),TODAY()))-(MAX(DATE(2026,8,1),Mitarbeiter!$C230))+1),MAX(0,NETWORKDAYS(MAX(DATE(2026,8,1),Mitarbeiter!$C230),MIN(DATE(2026,9,0),IF(Mitarbeiter!$D230="",DATE(2026,9,0),Mitarbeiter!$D230),TODAY()),Einstellungen!$F$13:$F$67)))*N(Mitarbeiter!$E230)/IF(Einstellungen!$C$11="7 Tage",7,5),N('Ist-Stunden'!M230)+(N(Krankheitstage!N230)+N(Krankheitstage!Z230))*N($C230))))</f>
        <v/>
      </c>
      <c r="AR230" s="76">
        <f>IF($B230="",0,IF(Einstellungen!$C$10="Ja",MAX(IF(Einstellungen!$C$11="7 Tage",MAX(0,(MIN(DATE(2026,10,0),IF(Mitarbeiter!$D230="",DATE(2026,10,0),Mitarbeiter!$D230),TODAY()))-(MAX(DATE(2026,9,1),Mitarbeiter!$C230))+1),MAX(0,NETWORKDAYS(MAX(DATE(2026,9,1),Mitarbeiter!$C230),MIN(DATE(2026,10,0),IF(Mitarbeiter!$D230="",DATE(2026,10,0),Mitarbeiter!$D230),TODAY()),Einstellungen!$F$13:$F$67)))*N(Mitarbeiter!$E230)/IF(Einstellungen!$C$11="7 Tage",7,5),N('Ist-Stunden'!N230)),MAX(IF(Einstellungen!$C$11="7 Tage",MAX(0,(MIN(DATE(2026,10,0),IF(Mitarbeiter!$D230="",DATE(2026,10,0),Mitarbeiter!$D230),TODAY()))-(MAX(DATE(2026,9,1),Mitarbeiter!$C230))+1),MAX(0,NETWORKDAYS(MAX(DATE(2026,9,1),Mitarbeiter!$C230),MIN(DATE(2026,10,0),IF(Mitarbeiter!$D230="",DATE(2026,10,0),Mitarbeiter!$D230),TODAY()),Einstellungen!$F$13:$F$67)))*N(Mitarbeiter!$E230)/IF(Einstellungen!$C$11="7 Tage",7,5),N('Ist-Stunden'!N230)+(N(Krankheitstage!O230)+N(Krankheitstage!AA230))*N($C230))))</f>
        <v/>
      </c>
      <c r="AS230" s="76">
        <f>IF($B230="",0,IF(Einstellungen!$C$10="Ja",MAX(IF(Einstellungen!$C$11="7 Tage",MAX(0,(MIN(DATE(2026,11,0),IF(Mitarbeiter!$D230="",DATE(2026,11,0),Mitarbeiter!$D230),TODAY()))-(MAX(DATE(2026,10,1),Mitarbeiter!$C230))+1),MAX(0,NETWORKDAYS(MAX(DATE(2026,10,1),Mitarbeiter!$C230),MIN(DATE(2026,11,0),IF(Mitarbeiter!$D230="",DATE(2026,11,0),Mitarbeiter!$D230),TODAY()),Einstellungen!$F$13:$F$67)))*N(Mitarbeiter!$E230)/IF(Einstellungen!$C$11="7 Tage",7,5),N('Ist-Stunden'!O230)),MAX(IF(Einstellungen!$C$11="7 Tage",MAX(0,(MIN(DATE(2026,11,0),IF(Mitarbeiter!$D230="",DATE(2026,11,0),Mitarbeiter!$D230),TODAY()))-(MAX(DATE(2026,10,1),Mitarbeiter!$C230))+1),MAX(0,NETWORKDAYS(MAX(DATE(2026,10,1),Mitarbeiter!$C230),MIN(DATE(2026,11,0),IF(Mitarbeiter!$D230="",DATE(2026,11,0),Mitarbeiter!$D230),TODAY()),Einstellungen!$F$13:$F$67)))*N(Mitarbeiter!$E230)/IF(Einstellungen!$C$11="7 Tage",7,5),N('Ist-Stunden'!O230)+(N(Krankheitstage!P230)+N(Krankheitstage!AB230))*N($C230))))</f>
        <v/>
      </c>
      <c r="AT230" s="76">
        <f>IF($B230="",0,IF(Einstellungen!$C$10="Ja",MAX(IF(Einstellungen!$C$11="7 Tage",MAX(0,(MIN(DATE(2026,12,0),IF(Mitarbeiter!$D230="",DATE(2026,12,0),Mitarbeiter!$D230),TODAY()))-(MAX(DATE(2026,11,1),Mitarbeiter!$C230))+1),MAX(0,NETWORKDAYS(MAX(DATE(2026,11,1),Mitarbeiter!$C230),MIN(DATE(2026,12,0),IF(Mitarbeiter!$D230="",DATE(2026,12,0),Mitarbeiter!$D230),TODAY()),Einstellungen!$F$13:$F$67)))*N(Mitarbeiter!$E230)/IF(Einstellungen!$C$11="7 Tage",7,5),N('Ist-Stunden'!P230)),MAX(IF(Einstellungen!$C$11="7 Tage",MAX(0,(MIN(DATE(2026,12,0),IF(Mitarbeiter!$D230="",DATE(2026,12,0),Mitarbeiter!$D230),TODAY()))-(MAX(DATE(2026,11,1),Mitarbeiter!$C230))+1),MAX(0,NETWORKDAYS(MAX(DATE(2026,11,1),Mitarbeiter!$C230),MIN(DATE(2026,12,0),IF(Mitarbeiter!$D230="",DATE(2026,12,0),Mitarbeiter!$D230),TODAY()),Einstellungen!$F$13:$F$67)))*N(Mitarbeiter!$E230)/IF(Einstellungen!$C$11="7 Tage",7,5),N('Ist-Stunden'!P230)+(N(Krankheitstage!Q230)+N(Krankheitstage!AC230))*N($C230))))</f>
        <v/>
      </c>
      <c r="AU230" s="76">
        <f>IF($B230="",0,IF(Einstellungen!$C$10="Ja",MAX(IF(Einstellungen!$C$11="7 Tage",MAX(0,(MIN(DATE(2026,13,0),IF(Mitarbeiter!$D230="",DATE(2026,13,0),Mitarbeiter!$D230),TODAY()))-(MAX(DATE(2026,12,1),Mitarbeiter!$C230))+1),MAX(0,NETWORKDAYS(MAX(DATE(2026,12,1),Mitarbeiter!$C230),MIN(DATE(2026,13,0),IF(Mitarbeiter!$D230="",DATE(2026,13,0),Mitarbeiter!$D230),TODAY()),Einstellungen!$F$13:$F$67)))*N(Mitarbeiter!$E230)/IF(Einstellungen!$C$11="7 Tage",7,5),N('Ist-Stunden'!Q230)),MAX(IF(Einstellungen!$C$11="7 Tage",MAX(0,(MIN(DATE(2026,13,0),IF(Mitarbeiter!$D230="",DATE(2026,13,0),Mitarbeiter!$D230),TODAY()))-(MAX(DATE(2026,12,1),Mitarbeiter!$C230))+1),MAX(0,NETWORKDAYS(MAX(DATE(2026,12,1),Mitarbeiter!$C230),MIN(DATE(2026,13,0),IF(Mitarbeiter!$D230="",DATE(2026,13,0),Mitarbeiter!$D230),TODAY()),Einstellungen!$F$13:$F$67)))*N(Mitarbeiter!$E230)/IF(Einstellungen!$C$11="7 Tage",7,5),N('Ist-Stunden'!Q230)+(N(Krankheitstage!R230)+N(Krankheitstage!AD230))*N($C230))))</f>
        <v/>
      </c>
      <c r="AV230" s="76">
        <f>IF($B230="",0,IF(Einstellungen!$C$10="Ja",MAX(IF(Einstellungen!$C$11="7 Tage",MAX(0,(MIN(DATE(2027,2,0),IF(Mitarbeiter!$D230="",DATE(2027,2,0),Mitarbeiter!$D230),TODAY()))-(MAX(DATE(2027,1,1),Mitarbeiter!$C230))+1),MAX(0,NETWORKDAYS(MAX(DATE(2027,1,1),Mitarbeiter!$C230),MIN(DATE(2027,2,0),IF(Mitarbeiter!$D230="",DATE(2027,2,0),Mitarbeiter!$D230),TODAY()),Einstellungen!$F$13:$F$67)))*N(Mitarbeiter!$E230)/IF(Einstellungen!$C$11="7 Tage",7,5),N('Ist-Stunden'!R230)),MAX(IF(Einstellungen!$C$11="7 Tage",MAX(0,(MIN(DATE(2027,2,0),IF(Mitarbeiter!$D230="",DATE(2027,2,0),Mitarbeiter!$D230),TODAY()))-(MAX(DATE(2027,1,1),Mitarbeiter!$C230))+1),MAX(0,NETWORKDAYS(MAX(DATE(2027,1,1),Mitarbeiter!$C230),MIN(DATE(2027,2,0),IF(Mitarbeiter!$D230="",DATE(2027,2,0),Mitarbeiter!$D230),TODAY()),Einstellungen!$F$13:$F$67)))*N(Mitarbeiter!$E230)/IF(Einstellungen!$C$11="7 Tage",7,5),N('Ist-Stunden'!R230)+(N(Krankheitstage!AE230)+N(Krankheitstage!AQ230))*N($C230))))</f>
        <v/>
      </c>
      <c r="AW230" s="76">
        <f>IF($B230="",0,IF(Einstellungen!$C$10="Ja",MAX(IF(Einstellungen!$C$11="7 Tage",MAX(0,(MIN(DATE(2027,3,0),IF(Mitarbeiter!$D230="",DATE(2027,3,0),Mitarbeiter!$D230),TODAY()))-(MAX(DATE(2027,2,1),Mitarbeiter!$C230))+1),MAX(0,NETWORKDAYS(MAX(DATE(2027,2,1),Mitarbeiter!$C230),MIN(DATE(2027,3,0),IF(Mitarbeiter!$D230="",DATE(2027,3,0),Mitarbeiter!$D230),TODAY()),Einstellungen!$F$13:$F$67)))*N(Mitarbeiter!$E230)/IF(Einstellungen!$C$11="7 Tage",7,5),N('Ist-Stunden'!S230)),MAX(IF(Einstellungen!$C$11="7 Tage",MAX(0,(MIN(DATE(2027,3,0),IF(Mitarbeiter!$D230="",DATE(2027,3,0),Mitarbeiter!$D230),TODAY()))-(MAX(DATE(2027,2,1),Mitarbeiter!$C230))+1),MAX(0,NETWORKDAYS(MAX(DATE(2027,2,1),Mitarbeiter!$C230),MIN(DATE(2027,3,0),IF(Mitarbeiter!$D230="",DATE(2027,3,0),Mitarbeiter!$D230),TODAY()),Einstellungen!$F$13:$F$67)))*N(Mitarbeiter!$E230)/IF(Einstellungen!$C$11="7 Tage",7,5),N('Ist-Stunden'!S230)+(N(Krankheitstage!AF230)+N(Krankheitstage!AR230))*N($C230))))</f>
        <v/>
      </c>
      <c r="AX230" s="76">
        <f>IF($B230="",0,IF(Einstellungen!$C$10="Ja",MAX(IF(Einstellungen!$C$11="7 Tage",MAX(0,(MIN(DATE(2027,4,0),IF(Mitarbeiter!$D230="",DATE(2027,4,0),Mitarbeiter!$D230),TODAY()))-(MAX(DATE(2027,3,1),Mitarbeiter!$C230))+1),MAX(0,NETWORKDAYS(MAX(DATE(2027,3,1),Mitarbeiter!$C230),MIN(DATE(2027,4,0),IF(Mitarbeiter!$D230="",DATE(2027,4,0),Mitarbeiter!$D230),TODAY()),Einstellungen!$F$13:$F$67)))*N(Mitarbeiter!$E230)/IF(Einstellungen!$C$11="7 Tage",7,5),N('Ist-Stunden'!T230)),MAX(IF(Einstellungen!$C$11="7 Tage",MAX(0,(MIN(DATE(2027,4,0),IF(Mitarbeiter!$D230="",DATE(2027,4,0),Mitarbeiter!$D230),TODAY()))-(MAX(DATE(2027,3,1),Mitarbeiter!$C230))+1),MAX(0,NETWORKDAYS(MAX(DATE(2027,3,1),Mitarbeiter!$C230),MIN(DATE(2027,4,0),IF(Mitarbeiter!$D230="",DATE(2027,4,0),Mitarbeiter!$D230),TODAY()),Einstellungen!$F$13:$F$67)))*N(Mitarbeiter!$E230)/IF(Einstellungen!$C$11="7 Tage",7,5),N('Ist-Stunden'!T230)+(N(Krankheitstage!AG230)+N(Krankheitstage!AS230))*N($C230))))</f>
        <v/>
      </c>
      <c r="AY230" s="76">
        <f>IF($B230="",0,IF(Einstellungen!$C$10="Ja",MAX(IF(Einstellungen!$C$11="7 Tage",MAX(0,(MIN(DATE(2027,5,0),IF(Mitarbeiter!$D230="",DATE(2027,5,0),Mitarbeiter!$D230),TODAY()))-(MAX(DATE(2027,4,1),Mitarbeiter!$C230))+1),MAX(0,NETWORKDAYS(MAX(DATE(2027,4,1),Mitarbeiter!$C230),MIN(DATE(2027,5,0),IF(Mitarbeiter!$D230="",DATE(2027,5,0),Mitarbeiter!$D230),TODAY()),Einstellungen!$F$13:$F$67)))*N(Mitarbeiter!$E230)/IF(Einstellungen!$C$11="7 Tage",7,5),N('Ist-Stunden'!U230)),MAX(IF(Einstellungen!$C$11="7 Tage",MAX(0,(MIN(DATE(2027,5,0),IF(Mitarbeiter!$D230="",DATE(2027,5,0),Mitarbeiter!$D230),TODAY()))-(MAX(DATE(2027,4,1),Mitarbeiter!$C230))+1),MAX(0,NETWORKDAYS(MAX(DATE(2027,4,1),Mitarbeiter!$C230),MIN(DATE(2027,5,0),IF(Mitarbeiter!$D230="",DATE(2027,5,0),Mitarbeiter!$D230),TODAY()),Einstellungen!$F$13:$F$67)))*N(Mitarbeiter!$E230)/IF(Einstellungen!$C$11="7 Tage",7,5),N('Ist-Stunden'!U230)+(N(Krankheitstage!AH230)+N(Krankheitstage!AT230))*N($C230))))</f>
        <v/>
      </c>
      <c r="AZ230" s="76">
        <f>IF($B230="",0,IF(Einstellungen!$C$10="Ja",MAX(IF(Einstellungen!$C$11="7 Tage",MAX(0,(MIN(DATE(2027,6,0),IF(Mitarbeiter!$D230="",DATE(2027,6,0),Mitarbeiter!$D230),TODAY()))-(MAX(DATE(2027,5,1),Mitarbeiter!$C230))+1),MAX(0,NETWORKDAYS(MAX(DATE(2027,5,1),Mitarbeiter!$C230),MIN(DATE(2027,6,0),IF(Mitarbeiter!$D230="",DATE(2027,6,0),Mitarbeiter!$D230),TODAY()),Einstellungen!$F$13:$F$67)))*N(Mitarbeiter!$E230)/IF(Einstellungen!$C$11="7 Tage",7,5),N('Ist-Stunden'!V230)),MAX(IF(Einstellungen!$C$11="7 Tage",MAX(0,(MIN(DATE(2027,6,0),IF(Mitarbeiter!$D230="",DATE(2027,6,0),Mitarbeiter!$D230),TODAY()))-(MAX(DATE(2027,5,1),Mitarbeiter!$C230))+1),MAX(0,NETWORKDAYS(MAX(DATE(2027,5,1),Mitarbeiter!$C230),MIN(DATE(2027,6,0),IF(Mitarbeiter!$D230="",DATE(2027,6,0),Mitarbeiter!$D230),TODAY()),Einstellungen!$F$13:$F$67)))*N(Mitarbeiter!$E230)/IF(Einstellungen!$C$11="7 Tage",7,5),N('Ist-Stunden'!V230)+(N(Krankheitstage!AI230)+N(Krankheitstage!AU230))*N($C230))))</f>
        <v/>
      </c>
      <c r="BA230" s="76">
        <f>IF($B230="",0,IF(Einstellungen!$C$10="Ja",MAX(IF(Einstellungen!$C$11="7 Tage",MAX(0,(MIN(DATE(2027,7,0),IF(Mitarbeiter!$D230="",DATE(2027,7,0),Mitarbeiter!$D230),TODAY()))-(MAX(DATE(2027,6,1),Mitarbeiter!$C230))+1),MAX(0,NETWORKDAYS(MAX(DATE(2027,6,1),Mitarbeiter!$C230),MIN(DATE(2027,7,0),IF(Mitarbeiter!$D230="",DATE(2027,7,0),Mitarbeiter!$D230),TODAY()),Einstellungen!$F$13:$F$67)))*N(Mitarbeiter!$E230)/IF(Einstellungen!$C$11="7 Tage",7,5),N('Ist-Stunden'!W230)),MAX(IF(Einstellungen!$C$11="7 Tage",MAX(0,(MIN(DATE(2027,7,0),IF(Mitarbeiter!$D230="",DATE(2027,7,0),Mitarbeiter!$D230),TODAY()))-(MAX(DATE(2027,6,1),Mitarbeiter!$C230))+1),MAX(0,NETWORKDAYS(MAX(DATE(2027,6,1),Mitarbeiter!$C230),MIN(DATE(2027,7,0),IF(Mitarbeiter!$D230="",DATE(2027,7,0),Mitarbeiter!$D230),TODAY()),Einstellungen!$F$13:$F$67)))*N(Mitarbeiter!$E230)/IF(Einstellungen!$C$11="7 Tage",7,5),N('Ist-Stunden'!W230)+(N(Krankheitstage!AJ230)+N(Krankheitstage!AV230))*N($C230))))</f>
        <v/>
      </c>
      <c r="BB230" s="76">
        <f>IF($B230="",0,IF(Einstellungen!$C$10="Ja",MAX(IF(Einstellungen!$C$11="7 Tage",MAX(0,(MIN(DATE(2027,8,0),IF(Mitarbeiter!$D230="",DATE(2027,8,0),Mitarbeiter!$D230),TODAY()))-(MAX(DATE(2027,7,1),Mitarbeiter!$C230))+1),MAX(0,NETWORKDAYS(MAX(DATE(2027,7,1),Mitarbeiter!$C230),MIN(DATE(2027,8,0),IF(Mitarbeiter!$D230="",DATE(2027,8,0),Mitarbeiter!$D230),TODAY()),Einstellungen!$F$13:$F$67)))*N(Mitarbeiter!$E230)/IF(Einstellungen!$C$11="7 Tage",7,5),N('Ist-Stunden'!X230)),MAX(IF(Einstellungen!$C$11="7 Tage",MAX(0,(MIN(DATE(2027,8,0),IF(Mitarbeiter!$D230="",DATE(2027,8,0),Mitarbeiter!$D230),TODAY()))-(MAX(DATE(2027,7,1),Mitarbeiter!$C230))+1),MAX(0,NETWORKDAYS(MAX(DATE(2027,7,1),Mitarbeiter!$C230),MIN(DATE(2027,8,0),IF(Mitarbeiter!$D230="",DATE(2027,8,0),Mitarbeiter!$D230),TODAY()),Einstellungen!$F$13:$F$67)))*N(Mitarbeiter!$E230)/IF(Einstellungen!$C$11="7 Tage",7,5),N('Ist-Stunden'!X230)+(N(Krankheitstage!AK230)+N(Krankheitstage!AW230))*N($C230))))</f>
        <v/>
      </c>
      <c r="BC230" s="76">
        <f>IF($B230="",0,IF(Einstellungen!$C$10="Ja",MAX(IF(Einstellungen!$C$11="7 Tage",MAX(0,(MIN(DATE(2027,9,0),IF(Mitarbeiter!$D230="",DATE(2027,9,0),Mitarbeiter!$D230),TODAY()))-(MAX(DATE(2027,8,1),Mitarbeiter!$C230))+1),MAX(0,NETWORKDAYS(MAX(DATE(2027,8,1),Mitarbeiter!$C230),MIN(DATE(2027,9,0),IF(Mitarbeiter!$D230="",DATE(2027,9,0),Mitarbeiter!$D230),TODAY()),Einstellungen!$F$13:$F$67)))*N(Mitarbeiter!$E230)/IF(Einstellungen!$C$11="7 Tage",7,5),N('Ist-Stunden'!Y230)),MAX(IF(Einstellungen!$C$11="7 Tage",MAX(0,(MIN(DATE(2027,9,0),IF(Mitarbeiter!$D230="",DATE(2027,9,0),Mitarbeiter!$D230),TODAY()))-(MAX(DATE(2027,8,1),Mitarbeiter!$C230))+1),MAX(0,NETWORKDAYS(MAX(DATE(2027,8,1),Mitarbeiter!$C230),MIN(DATE(2027,9,0),IF(Mitarbeiter!$D230="",DATE(2027,9,0),Mitarbeiter!$D230),TODAY()),Einstellungen!$F$13:$F$67)))*N(Mitarbeiter!$E230)/IF(Einstellungen!$C$11="7 Tage",7,5),N('Ist-Stunden'!Y230)+(N(Krankheitstage!AL230)+N(Krankheitstage!AX230))*N($C230))))</f>
        <v/>
      </c>
      <c r="BD230" s="76">
        <f>IF($B230="",0,IF(Einstellungen!$C$10="Ja",MAX(IF(Einstellungen!$C$11="7 Tage",MAX(0,(MIN(DATE(2027,10,0),IF(Mitarbeiter!$D230="",DATE(2027,10,0),Mitarbeiter!$D230),TODAY()))-(MAX(DATE(2027,9,1),Mitarbeiter!$C230))+1),MAX(0,NETWORKDAYS(MAX(DATE(2027,9,1),Mitarbeiter!$C230),MIN(DATE(2027,10,0),IF(Mitarbeiter!$D230="",DATE(2027,10,0),Mitarbeiter!$D230),TODAY()),Einstellungen!$F$13:$F$67)))*N(Mitarbeiter!$E230)/IF(Einstellungen!$C$11="7 Tage",7,5),N('Ist-Stunden'!Z230)),MAX(IF(Einstellungen!$C$11="7 Tage",MAX(0,(MIN(DATE(2027,10,0),IF(Mitarbeiter!$D230="",DATE(2027,10,0),Mitarbeiter!$D230),TODAY()))-(MAX(DATE(2027,9,1),Mitarbeiter!$C230))+1),MAX(0,NETWORKDAYS(MAX(DATE(2027,9,1),Mitarbeiter!$C230),MIN(DATE(2027,10,0),IF(Mitarbeiter!$D230="",DATE(2027,10,0),Mitarbeiter!$D230),TODAY()),Einstellungen!$F$13:$F$67)))*N(Mitarbeiter!$E230)/IF(Einstellungen!$C$11="7 Tage",7,5),N('Ist-Stunden'!Z230)+(N(Krankheitstage!AM230)+N(Krankheitstage!AY230))*N($C230))))</f>
        <v/>
      </c>
      <c r="BE230" s="76">
        <f>IF($B230="",0,IF(Einstellungen!$C$10="Ja",MAX(IF(Einstellungen!$C$11="7 Tage",MAX(0,(MIN(DATE(2027,11,0),IF(Mitarbeiter!$D230="",DATE(2027,11,0),Mitarbeiter!$D230),TODAY()))-(MAX(DATE(2027,10,1),Mitarbeiter!$C230))+1),MAX(0,NETWORKDAYS(MAX(DATE(2027,10,1),Mitarbeiter!$C230),MIN(DATE(2027,11,0),IF(Mitarbeiter!$D230="",DATE(2027,11,0),Mitarbeiter!$D230),TODAY()),Einstellungen!$F$13:$F$67)))*N(Mitarbeiter!$E230)/IF(Einstellungen!$C$11="7 Tage",7,5),N('Ist-Stunden'!AA230)),MAX(IF(Einstellungen!$C$11="7 Tage",MAX(0,(MIN(DATE(2027,11,0),IF(Mitarbeiter!$D230="",DATE(2027,11,0),Mitarbeiter!$D230),TODAY()))-(MAX(DATE(2027,10,1),Mitarbeiter!$C230))+1),MAX(0,NETWORKDAYS(MAX(DATE(2027,10,1),Mitarbeiter!$C230),MIN(DATE(2027,11,0),IF(Mitarbeiter!$D230="",DATE(2027,11,0),Mitarbeiter!$D230),TODAY()),Einstellungen!$F$13:$F$67)))*N(Mitarbeiter!$E230)/IF(Einstellungen!$C$11="7 Tage",7,5),N('Ist-Stunden'!AA230)+(N(Krankheitstage!AN230)+N(Krankheitstage!AZ230))*N($C230))))</f>
        <v/>
      </c>
      <c r="BF230" s="76">
        <f>IF($B230="",0,IF(Einstellungen!$C$10="Ja",MAX(IF(Einstellungen!$C$11="7 Tage",MAX(0,(MIN(DATE(2027,12,0),IF(Mitarbeiter!$D230="",DATE(2027,12,0),Mitarbeiter!$D230),TODAY()))-(MAX(DATE(2027,11,1),Mitarbeiter!$C230))+1),MAX(0,NETWORKDAYS(MAX(DATE(2027,11,1),Mitarbeiter!$C230),MIN(DATE(2027,12,0),IF(Mitarbeiter!$D230="",DATE(2027,12,0),Mitarbeiter!$D230),TODAY()),Einstellungen!$F$13:$F$67)))*N(Mitarbeiter!$E230)/IF(Einstellungen!$C$11="7 Tage",7,5),N('Ist-Stunden'!AB230)),MAX(IF(Einstellungen!$C$11="7 Tage",MAX(0,(MIN(DATE(2027,12,0),IF(Mitarbeiter!$D230="",DATE(2027,12,0),Mitarbeiter!$D230),TODAY()))-(MAX(DATE(2027,11,1),Mitarbeiter!$C230))+1),MAX(0,NETWORKDAYS(MAX(DATE(2027,11,1),Mitarbeiter!$C230),MIN(DATE(2027,12,0),IF(Mitarbeiter!$D230="",DATE(2027,12,0),Mitarbeiter!$D230),TODAY()),Einstellungen!$F$13:$F$67)))*N(Mitarbeiter!$E230)/IF(Einstellungen!$C$11="7 Tage",7,5),N('Ist-Stunden'!AB230)+(N(Krankheitstage!AO230)+N(Krankheitstage!BA230))*N($C230))))</f>
        <v/>
      </c>
      <c r="BG230" s="76">
        <f>IF($B230="",0,IF(Einstellungen!$C$10="Ja",MAX(IF(Einstellungen!$C$11="7 Tage",MAX(0,(MIN(DATE(2027,13,0),IF(Mitarbeiter!$D230="",DATE(2027,13,0),Mitarbeiter!$D230),TODAY()))-(MAX(DATE(2027,12,1),Mitarbeiter!$C230))+1),MAX(0,NETWORKDAYS(MAX(DATE(2027,12,1),Mitarbeiter!$C230),MIN(DATE(2027,13,0),IF(Mitarbeiter!$D230="",DATE(2027,13,0),Mitarbeiter!$D230),TODAY()),Einstellungen!$F$13:$F$67)))*N(Mitarbeiter!$E230)/IF(Einstellungen!$C$11="7 Tage",7,5),N('Ist-Stunden'!AC230)),MAX(IF(Einstellungen!$C$11="7 Tage",MAX(0,(MIN(DATE(2027,13,0),IF(Mitarbeiter!$D230="",DATE(2027,13,0),Mitarbeiter!$D230),TODAY()))-(MAX(DATE(2027,12,1),Mitarbeiter!$C230))+1),MAX(0,NETWORKDAYS(MAX(DATE(2027,12,1),Mitarbeiter!$C230),MIN(DATE(2027,13,0),IF(Mitarbeiter!$D230="",DATE(2027,13,0),Mitarbeiter!$D230),TODAY()),Einstellungen!$F$13:$F$67)))*N(Mitarbeiter!$E230)/IF(Einstellungen!$C$11="7 Tage",7,5),N('Ist-Stunden'!AC230)+(N(Krankheitstage!AP230)+N(Krankheitstage!BB230))*N($C230))))</f>
        <v/>
      </c>
      <c r="BH230" s="76">
        <f>IF($B230="",0,IF(Einstellungen!$C$10="Ja",MAX(IF(Einstellungen!$C$11="7 Tage",MAX(0,(MIN(DATE(2028,2,0),IF(Mitarbeiter!$D230="",DATE(2028,2,0),Mitarbeiter!$D230),TODAY()))-(MAX(DATE(2028,1,1),Mitarbeiter!$C230))+1),MAX(0,NETWORKDAYS(MAX(DATE(2028,1,1),Mitarbeiter!$C230),MIN(DATE(2028,2,0),IF(Mitarbeiter!$D230="",DATE(2028,2,0),Mitarbeiter!$D230),TODAY()),Einstellungen!$F$13:$F$67)))*N(Mitarbeiter!$E230)/IF(Einstellungen!$C$11="7 Tage",7,5),N('Ist-Stunden'!AD230)),MAX(IF(Einstellungen!$C$11="7 Tage",MAX(0,(MIN(DATE(2028,2,0),IF(Mitarbeiter!$D230="",DATE(2028,2,0),Mitarbeiter!$D230),TODAY()))-(MAX(DATE(2028,1,1),Mitarbeiter!$C230))+1),MAX(0,NETWORKDAYS(MAX(DATE(2028,1,1),Mitarbeiter!$C230),MIN(DATE(2028,2,0),IF(Mitarbeiter!$D230="",DATE(2028,2,0),Mitarbeiter!$D230),TODAY()),Einstellungen!$F$13:$F$67)))*N(Mitarbeiter!$E230)/IF(Einstellungen!$C$11="7 Tage",7,5),N('Ist-Stunden'!AD230)+(N(Krankheitstage!BC230)+N(Krankheitstage!BO230))*N($C230))))</f>
        <v/>
      </c>
      <c r="BI230" s="76">
        <f>IF($B230="",0,IF(Einstellungen!$C$10="Ja",MAX(IF(Einstellungen!$C$11="7 Tage",MAX(0,(MIN(DATE(2028,3,0),IF(Mitarbeiter!$D230="",DATE(2028,3,0),Mitarbeiter!$D230),TODAY()))-(MAX(DATE(2028,2,1),Mitarbeiter!$C230))+1),MAX(0,NETWORKDAYS(MAX(DATE(2028,2,1),Mitarbeiter!$C230),MIN(DATE(2028,3,0),IF(Mitarbeiter!$D230="",DATE(2028,3,0),Mitarbeiter!$D230),TODAY()),Einstellungen!$F$13:$F$67)))*N(Mitarbeiter!$E230)/IF(Einstellungen!$C$11="7 Tage",7,5),N('Ist-Stunden'!AE230)),MAX(IF(Einstellungen!$C$11="7 Tage",MAX(0,(MIN(DATE(2028,3,0),IF(Mitarbeiter!$D230="",DATE(2028,3,0),Mitarbeiter!$D230),TODAY()))-(MAX(DATE(2028,2,1),Mitarbeiter!$C230))+1),MAX(0,NETWORKDAYS(MAX(DATE(2028,2,1),Mitarbeiter!$C230),MIN(DATE(2028,3,0),IF(Mitarbeiter!$D230="",DATE(2028,3,0),Mitarbeiter!$D230),TODAY()),Einstellungen!$F$13:$F$67)))*N(Mitarbeiter!$E230)/IF(Einstellungen!$C$11="7 Tage",7,5),N('Ist-Stunden'!AE230)+(N(Krankheitstage!BD230)+N(Krankheitstage!BP230))*N($C230))))</f>
        <v/>
      </c>
      <c r="BJ230" s="76">
        <f>IF($B230="",0,IF(Einstellungen!$C$10="Ja",MAX(IF(Einstellungen!$C$11="7 Tage",MAX(0,(MIN(DATE(2028,4,0),IF(Mitarbeiter!$D230="",DATE(2028,4,0),Mitarbeiter!$D230),TODAY()))-(MAX(DATE(2028,3,1),Mitarbeiter!$C230))+1),MAX(0,NETWORKDAYS(MAX(DATE(2028,3,1),Mitarbeiter!$C230),MIN(DATE(2028,4,0),IF(Mitarbeiter!$D230="",DATE(2028,4,0),Mitarbeiter!$D230),TODAY()),Einstellungen!$F$13:$F$67)))*N(Mitarbeiter!$E230)/IF(Einstellungen!$C$11="7 Tage",7,5),N('Ist-Stunden'!AF230)),MAX(IF(Einstellungen!$C$11="7 Tage",MAX(0,(MIN(DATE(2028,4,0),IF(Mitarbeiter!$D230="",DATE(2028,4,0),Mitarbeiter!$D230),TODAY()))-(MAX(DATE(2028,3,1),Mitarbeiter!$C230))+1),MAX(0,NETWORKDAYS(MAX(DATE(2028,3,1),Mitarbeiter!$C230),MIN(DATE(2028,4,0),IF(Mitarbeiter!$D230="",DATE(2028,4,0),Mitarbeiter!$D230),TODAY()),Einstellungen!$F$13:$F$67)))*N(Mitarbeiter!$E230)/IF(Einstellungen!$C$11="7 Tage",7,5),N('Ist-Stunden'!AF230)+(N(Krankheitstage!BE230)+N(Krankheitstage!BQ230))*N($C230))))</f>
        <v/>
      </c>
      <c r="BK230" s="76">
        <f>IF($B230="",0,IF(Einstellungen!$C$10="Ja",MAX(IF(Einstellungen!$C$11="7 Tage",MAX(0,(MIN(DATE(2028,5,0),IF(Mitarbeiter!$D230="",DATE(2028,5,0),Mitarbeiter!$D230),TODAY()))-(MAX(DATE(2028,4,1),Mitarbeiter!$C230))+1),MAX(0,NETWORKDAYS(MAX(DATE(2028,4,1),Mitarbeiter!$C230),MIN(DATE(2028,5,0),IF(Mitarbeiter!$D230="",DATE(2028,5,0),Mitarbeiter!$D230),TODAY()),Einstellungen!$F$13:$F$67)))*N(Mitarbeiter!$E230)/IF(Einstellungen!$C$11="7 Tage",7,5),N('Ist-Stunden'!AG230)),MAX(IF(Einstellungen!$C$11="7 Tage",MAX(0,(MIN(DATE(2028,5,0),IF(Mitarbeiter!$D230="",DATE(2028,5,0),Mitarbeiter!$D230),TODAY()))-(MAX(DATE(2028,4,1),Mitarbeiter!$C230))+1),MAX(0,NETWORKDAYS(MAX(DATE(2028,4,1),Mitarbeiter!$C230),MIN(DATE(2028,5,0),IF(Mitarbeiter!$D230="",DATE(2028,5,0),Mitarbeiter!$D230),TODAY()),Einstellungen!$F$13:$F$67)))*N(Mitarbeiter!$E230)/IF(Einstellungen!$C$11="7 Tage",7,5),N('Ist-Stunden'!AG230)+(N(Krankheitstage!BF230)+N(Krankheitstage!BR230))*N($C230))))</f>
        <v/>
      </c>
      <c r="BL230" s="76">
        <f>IF($B230="",0,IF(Einstellungen!$C$10="Ja",MAX(IF(Einstellungen!$C$11="7 Tage",MAX(0,(MIN(DATE(2028,6,0),IF(Mitarbeiter!$D230="",DATE(2028,6,0),Mitarbeiter!$D230),TODAY()))-(MAX(DATE(2028,5,1),Mitarbeiter!$C230))+1),MAX(0,NETWORKDAYS(MAX(DATE(2028,5,1),Mitarbeiter!$C230),MIN(DATE(2028,6,0),IF(Mitarbeiter!$D230="",DATE(2028,6,0),Mitarbeiter!$D230),TODAY()),Einstellungen!$F$13:$F$67)))*N(Mitarbeiter!$E230)/IF(Einstellungen!$C$11="7 Tage",7,5),N('Ist-Stunden'!AH230)),MAX(IF(Einstellungen!$C$11="7 Tage",MAX(0,(MIN(DATE(2028,6,0),IF(Mitarbeiter!$D230="",DATE(2028,6,0),Mitarbeiter!$D230),TODAY()))-(MAX(DATE(2028,5,1),Mitarbeiter!$C230))+1),MAX(0,NETWORKDAYS(MAX(DATE(2028,5,1),Mitarbeiter!$C230),MIN(DATE(2028,6,0),IF(Mitarbeiter!$D230="",DATE(2028,6,0),Mitarbeiter!$D230),TODAY()),Einstellungen!$F$13:$F$67)))*N(Mitarbeiter!$E230)/IF(Einstellungen!$C$11="7 Tage",7,5),N('Ist-Stunden'!AH230)+(N(Krankheitstage!BG230)+N(Krankheitstage!BS230))*N($C230))))</f>
        <v/>
      </c>
      <c r="BM230" s="76">
        <f>IF($B230="",0,IF(Einstellungen!$C$10="Ja",MAX(IF(Einstellungen!$C$11="7 Tage",MAX(0,(MIN(DATE(2028,7,0),IF(Mitarbeiter!$D230="",DATE(2028,7,0),Mitarbeiter!$D230),TODAY()))-(MAX(DATE(2028,6,1),Mitarbeiter!$C230))+1),MAX(0,NETWORKDAYS(MAX(DATE(2028,6,1),Mitarbeiter!$C230),MIN(DATE(2028,7,0),IF(Mitarbeiter!$D230="",DATE(2028,7,0),Mitarbeiter!$D230),TODAY()),Einstellungen!$F$13:$F$67)))*N(Mitarbeiter!$E230)/IF(Einstellungen!$C$11="7 Tage",7,5),N('Ist-Stunden'!AI230)),MAX(IF(Einstellungen!$C$11="7 Tage",MAX(0,(MIN(DATE(2028,7,0),IF(Mitarbeiter!$D230="",DATE(2028,7,0),Mitarbeiter!$D230),TODAY()))-(MAX(DATE(2028,6,1),Mitarbeiter!$C230))+1),MAX(0,NETWORKDAYS(MAX(DATE(2028,6,1),Mitarbeiter!$C230),MIN(DATE(2028,7,0),IF(Mitarbeiter!$D230="",DATE(2028,7,0),Mitarbeiter!$D230),TODAY()),Einstellungen!$F$13:$F$67)))*N(Mitarbeiter!$E230)/IF(Einstellungen!$C$11="7 Tage",7,5),N('Ist-Stunden'!AI230)+(N(Krankheitstage!BH230)+N(Krankheitstage!BT230))*N($C230))))</f>
        <v/>
      </c>
      <c r="BN230" s="76">
        <f>IF($B230="",0,IF(Einstellungen!$C$10="Ja",MAX(IF(Einstellungen!$C$11="7 Tage",MAX(0,(MIN(DATE(2028,8,0),IF(Mitarbeiter!$D230="",DATE(2028,8,0),Mitarbeiter!$D230),TODAY()))-(MAX(DATE(2028,7,1),Mitarbeiter!$C230))+1),MAX(0,NETWORKDAYS(MAX(DATE(2028,7,1),Mitarbeiter!$C230),MIN(DATE(2028,8,0),IF(Mitarbeiter!$D230="",DATE(2028,8,0),Mitarbeiter!$D230),TODAY()),Einstellungen!$F$13:$F$67)))*N(Mitarbeiter!$E230)/IF(Einstellungen!$C$11="7 Tage",7,5),N('Ist-Stunden'!AJ230)),MAX(IF(Einstellungen!$C$11="7 Tage",MAX(0,(MIN(DATE(2028,8,0),IF(Mitarbeiter!$D230="",DATE(2028,8,0),Mitarbeiter!$D230),TODAY()))-(MAX(DATE(2028,7,1),Mitarbeiter!$C230))+1),MAX(0,NETWORKDAYS(MAX(DATE(2028,7,1),Mitarbeiter!$C230),MIN(DATE(2028,8,0),IF(Mitarbeiter!$D230="",DATE(2028,8,0),Mitarbeiter!$D230),TODAY()),Einstellungen!$F$13:$F$67)))*N(Mitarbeiter!$E230)/IF(Einstellungen!$C$11="7 Tage",7,5),N('Ist-Stunden'!AJ230)+(N(Krankheitstage!BI230)+N(Krankheitstage!BU230))*N($C230))))</f>
        <v/>
      </c>
      <c r="BO230" s="76">
        <f>IF($B230="",0,IF(Einstellungen!$C$10="Ja",MAX(IF(Einstellungen!$C$11="7 Tage",MAX(0,(MIN(DATE(2028,9,0),IF(Mitarbeiter!$D230="",DATE(2028,9,0),Mitarbeiter!$D230),TODAY()))-(MAX(DATE(2028,8,1),Mitarbeiter!$C230))+1),MAX(0,NETWORKDAYS(MAX(DATE(2028,8,1),Mitarbeiter!$C230),MIN(DATE(2028,9,0),IF(Mitarbeiter!$D230="",DATE(2028,9,0),Mitarbeiter!$D230),TODAY()),Einstellungen!$F$13:$F$67)))*N(Mitarbeiter!$E230)/IF(Einstellungen!$C$11="7 Tage",7,5),N('Ist-Stunden'!AK230)),MAX(IF(Einstellungen!$C$11="7 Tage",MAX(0,(MIN(DATE(2028,9,0),IF(Mitarbeiter!$D230="",DATE(2028,9,0),Mitarbeiter!$D230),TODAY()))-(MAX(DATE(2028,8,1),Mitarbeiter!$C230))+1),MAX(0,NETWORKDAYS(MAX(DATE(2028,8,1),Mitarbeiter!$C230),MIN(DATE(2028,9,0),IF(Mitarbeiter!$D230="",DATE(2028,9,0),Mitarbeiter!$D230),TODAY()),Einstellungen!$F$13:$F$67)))*N(Mitarbeiter!$E230)/IF(Einstellungen!$C$11="7 Tage",7,5),N('Ist-Stunden'!AK230)+(N(Krankheitstage!BJ230)+N(Krankheitstage!BV230))*N($C230))))</f>
        <v/>
      </c>
      <c r="BP230" s="76">
        <f>IF($B230="",0,IF(Einstellungen!$C$10="Ja",MAX(IF(Einstellungen!$C$11="7 Tage",MAX(0,(MIN(DATE(2028,10,0),IF(Mitarbeiter!$D230="",DATE(2028,10,0),Mitarbeiter!$D230),TODAY()))-(MAX(DATE(2028,9,1),Mitarbeiter!$C230))+1),MAX(0,NETWORKDAYS(MAX(DATE(2028,9,1),Mitarbeiter!$C230),MIN(DATE(2028,10,0),IF(Mitarbeiter!$D230="",DATE(2028,10,0),Mitarbeiter!$D230),TODAY()),Einstellungen!$F$13:$F$67)))*N(Mitarbeiter!$E230)/IF(Einstellungen!$C$11="7 Tage",7,5),N('Ist-Stunden'!AL230)),MAX(IF(Einstellungen!$C$11="7 Tage",MAX(0,(MIN(DATE(2028,10,0),IF(Mitarbeiter!$D230="",DATE(2028,10,0),Mitarbeiter!$D230),TODAY()))-(MAX(DATE(2028,9,1),Mitarbeiter!$C230))+1),MAX(0,NETWORKDAYS(MAX(DATE(2028,9,1),Mitarbeiter!$C230),MIN(DATE(2028,10,0),IF(Mitarbeiter!$D230="",DATE(2028,10,0),Mitarbeiter!$D230),TODAY()),Einstellungen!$F$13:$F$67)))*N(Mitarbeiter!$E230)/IF(Einstellungen!$C$11="7 Tage",7,5),N('Ist-Stunden'!AL230)+(N(Krankheitstage!BK230)+N(Krankheitstage!BW230))*N($C230))))</f>
        <v/>
      </c>
      <c r="BQ230" s="76">
        <f>IF($B230="",0,IF(Einstellungen!$C$10="Ja",MAX(IF(Einstellungen!$C$11="7 Tage",MAX(0,(MIN(DATE(2028,11,0),IF(Mitarbeiter!$D230="",DATE(2028,11,0),Mitarbeiter!$D230),TODAY()))-(MAX(DATE(2028,10,1),Mitarbeiter!$C230))+1),MAX(0,NETWORKDAYS(MAX(DATE(2028,10,1),Mitarbeiter!$C230),MIN(DATE(2028,11,0),IF(Mitarbeiter!$D230="",DATE(2028,11,0),Mitarbeiter!$D230),TODAY()),Einstellungen!$F$13:$F$67)))*N(Mitarbeiter!$E230)/IF(Einstellungen!$C$11="7 Tage",7,5),N('Ist-Stunden'!AM230)),MAX(IF(Einstellungen!$C$11="7 Tage",MAX(0,(MIN(DATE(2028,11,0),IF(Mitarbeiter!$D230="",DATE(2028,11,0),Mitarbeiter!$D230),TODAY()))-(MAX(DATE(2028,10,1),Mitarbeiter!$C230))+1),MAX(0,NETWORKDAYS(MAX(DATE(2028,10,1),Mitarbeiter!$C230),MIN(DATE(2028,11,0),IF(Mitarbeiter!$D230="",DATE(2028,11,0),Mitarbeiter!$D230),TODAY()),Einstellungen!$F$13:$F$67)))*N(Mitarbeiter!$E230)/IF(Einstellungen!$C$11="7 Tage",7,5),N('Ist-Stunden'!AM230)+(N(Krankheitstage!BL230)+N(Krankheitstage!BX230))*N($C230))))</f>
        <v/>
      </c>
      <c r="BR230" s="76">
        <f>IF($B230="",0,IF(Einstellungen!$C$10="Ja",MAX(IF(Einstellungen!$C$11="7 Tage",MAX(0,(MIN(DATE(2028,12,0),IF(Mitarbeiter!$D230="",DATE(2028,12,0),Mitarbeiter!$D230),TODAY()))-(MAX(DATE(2028,11,1),Mitarbeiter!$C230))+1),MAX(0,NETWORKDAYS(MAX(DATE(2028,11,1),Mitarbeiter!$C230),MIN(DATE(2028,12,0),IF(Mitarbeiter!$D230="",DATE(2028,12,0),Mitarbeiter!$D230),TODAY()),Einstellungen!$F$13:$F$67)))*N(Mitarbeiter!$E230)/IF(Einstellungen!$C$11="7 Tage",7,5),N('Ist-Stunden'!AN230)),MAX(IF(Einstellungen!$C$11="7 Tage",MAX(0,(MIN(DATE(2028,12,0),IF(Mitarbeiter!$D230="",DATE(2028,12,0),Mitarbeiter!$D230),TODAY()))-(MAX(DATE(2028,11,1),Mitarbeiter!$C230))+1),MAX(0,NETWORKDAYS(MAX(DATE(2028,11,1),Mitarbeiter!$C230),MIN(DATE(2028,12,0),IF(Mitarbeiter!$D230="",DATE(2028,12,0),Mitarbeiter!$D230),TODAY()),Einstellungen!$F$13:$F$67)))*N(Mitarbeiter!$E230)/IF(Einstellungen!$C$11="7 Tage",7,5),N('Ist-Stunden'!AN230)+(N(Krankheitstage!BM230)+N(Krankheitstage!BY230))*N($C230))))</f>
        <v/>
      </c>
      <c r="BS230" s="76">
        <f>IF($B230="",0,IF(Einstellungen!$C$10="Ja",MAX(IF(Einstellungen!$C$11="7 Tage",MAX(0,(MIN(DATE(2028,13,0),IF(Mitarbeiter!$D230="",DATE(2028,13,0),Mitarbeiter!$D230),TODAY()))-(MAX(DATE(2028,12,1),Mitarbeiter!$C230))+1),MAX(0,NETWORKDAYS(MAX(DATE(2028,12,1),Mitarbeiter!$C230),MIN(DATE(2028,13,0),IF(Mitarbeiter!$D230="",DATE(2028,13,0),Mitarbeiter!$D230),TODAY()),Einstellungen!$F$13:$F$67)))*N(Mitarbeiter!$E230)/IF(Einstellungen!$C$11="7 Tage",7,5),N('Ist-Stunden'!AO230)),MAX(IF(Einstellungen!$C$11="7 Tage",MAX(0,(MIN(DATE(2028,13,0),IF(Mitarbeiter!$D230="",DATE(2028,13,0),Mitarbeiter!$D230),TODAY()))-(MAX(DATE(2028,12,1),Mitarbeiter!$C230))+1),MAX(0,NETWORKDAYS(MAX(DATE(2028,12,1),Mitarbeiter!$C230),MIN(DATE(2028,13,0),IF(Mitarbeiter!$D230="",DATE(2028,13,0),Mitarbeiter!$D230),TODAY()),Einstellungen!$F$13:$F$67)))*N(Mitarbeiter!$E230)/IF(Einstellungen!$C$11="7 Tage",7,5),N('Ist-Stunden'!AO230)+(N(Krankheitstage!BN230)+N(Krankheitstage!BZ230))*N($C230))))</f>
        <v/>
      </c>
      <c r="BT230" s="76">
        <f>IF($B230="",0,IF(Einstellungen!$C$10="Ja",MAX(IF(Einstellungen!$C$11="7 Tage",MAX(0,(MIN(DATE(2029,2,0),IF(Mitarbeiter!$D230="",DATE(2029,2,0),Mitarbeiter!$D230),TODAY()))-(MAX(DATE(2029,1,1),Mitarbeiter!$C230))+1),MAX(0,NETWORKDAYS(MAX(DATE(2029,1,1),Mitarbeiter!$C230),MIN(DATE(2029,2,0),IF(Mitarbeiter!$D230="",DATE(2029,2,0),Mitarbeiter!$D230),TODAY()),Einstellungen!$F$13:$F$67)))*N(Mitarbeiter!$E230)/IF(Einstellungen!$C$11="7 Tage",7,5),N('Ist-Stunden'!AP230)),MAX(IF(Einstellungen!$C$11="7 Tage",MAX(0,(MIN(DATE(2029,2,0),IF(Mitarbeiter!$D230="",DATE(2029,2,0),Mitarbeiter!$D230),TODAY()))-(MAX(DATE(2029,1,1),Mitarbeiter!$C230))+1),MAX(0,NETWORKDAYS(MAX(DATE(2029,1,1),Mitarbeiter!$C230),MIN(DATE(2029,2,0),IF(Mitarbeiter!$D230="",DATE(2029,2,0),Mitarbeiter!$D230),TODAY()),Einstellungen!$F$13:$F$67)))*N(Mitarbeiter!$E230)/IF(Einstellungen!$C$11="7 Tage",7,5),N('Ist-Stunden'!AP230)+(N(Krankheitstage!CA230)+N(Krankheitstage!CM230))*N($C230))))</f>
        <v/>
      </c>
      <c r="BU230" s="76">
        <f>IF($B230="",0,IF(Einstellungen!$C$10="Ja",MAX(IF(Einstellungen!$C$11="7 Tage",MAX(0,(MIN(DATE(2029,3,0),IF(Mitarbeiter!$D230="",DATE(2029,3,0),Mitarbeiter!$D230),TODAY()))-(MAX(DATE(2029,2,1),Mitarbeiter!$C230))+1),MAX(0,NETWORKDAYS(MAX(DATE(2029,2,1),Mitarbeiter!$C230),MIN(DATE(2029,3,0),IF(Mitarbeiter!$D230="",DATE(2029,3,0),Mitarbeiter!$D230),TODAY()),Einstellungen!$F$13:$F$67)))*N(Mitarbeiter!$E230)/IF(Einstellungen!$C$11="7 Tage",7,5),N('Ist-Stunden'!AQ230)),MAX(IF(Einstellungen!$C$11="7 Tage",MAX(0,(MIN(DATE(2029,3,0),IF(Mitarbeiter!$D230="",DATE(2029,3,0),Mitarbeiter!$D230),TODAY()))-(MAX(DATE(2029,2,1),Mitarbeiter!$C230))+1),MAX(0,NETWORKDAYS(MAX(DATE(2029,2,1),Mitarbeiter!$C230),MIN(DATE(2029,3,0),IF(Mitarbeiter!$D230="",DATE(2029,3,0),Mitarbeiter!$D230),TODAY()),Einstellungen!$F$13:$F$67)))*N(Mitarbeiter!$E230)/IF(Einstellungen!$C$11="7 Tage",7,5),N('Ist-Stunden'!AQ230)+(N(Krankheitstage!CB230)+N(Krankheitstage!CN230))*N($C230))))</f>
        <v/>
      </c>
      <c r="BV230" s="76">
        <f>IF($B230="",0,IF(Einstellungen!$C$10="Ja",MAX(IF(Einstellungen!$C$11="7 Tage",MAX(0,(MIN(DATE(2029,4,0),IF(Mitarbeiter!$D230="",DATE(2029,4,0),Mitarbeiter!$D230),TODAY()))-(MAX(DATE(2029,3,1),Mitarbeiter!$C230))+1),MAX(0,NETWORKDAYS(MAX(DATE(2029,3,1),Mitarbeiter!$C230),MIN(DATE(2029,4,0),IF(Mitarbeiter!$D230="",DATE(2029,4,0),Mitarbeiter!$D230),TODAY()),Einstellungen!$F$13:$F$67)))*N(Mitarbeiter!$E230)/IF(Einstellungen!$C$11="7 Tage",7,5),N('Ist-Stunden'!AR230)),MAX(IF(Einstellungen!$C$11="7 Tage",MAX(0,(MIN(DATE(2029,4,0),IF(Mitarbeiter!$D230="",DATE(2029,4,0),Mitarbeiter!$D230),TODAY()))-(MAX(DATE(2029,3,1),Mitarbeiter!$C230))+1),MAX(0,NETWORKDAYS(MAX(DATE(2029,3,1),Mitarbeiter!$C230),MIN(DATE(2029,4,0),IF(Mitarbeiter!$D230="",DATE(2029,4,0),Mitarbeiter!$D230),TODAY()),Einstellungen!$F$13:$F$67)))*N(Mitarbeiter!$E230)/IF(Einstellungen!$C$11="7 Tage",7,5),N('Ist-Stunden'!AR230)+(N(Krankheitstage!CC230)+N(Krankheitstage!CO230))*N($C230))))</f>
        <v/>
      </c>
      <c r="BW230" s="76">
        <f>IF($B230="",0,IF(Einstellungen!$C$10="Ja",MAX(IF(Einstellungen!$C$11="7 Tage",MAX(0,(MIN(DATE(2029,5,0),IF(Mitarbeiter!$D230="",DATE(2029,5,0),Mitarbeiter!$D230),TODAY()))-(MAX(DATE(2029,4,1),Mitarbeiter!$C230))+1),MAX(0,NETWORKDAYS(MAX(DATE(2029,4,1),Mitarbeiter!$C230),MIN(DATE(2029,5,0),IF(Mitarbeiter!$D230="",DATE(2029,5,0),Mitarbeiter!$D230),TODAY()),Einstellungen!$F$13:$F$67)))*N(Mitarbeiter!$E230)/IF(Einstellungen!$C$11="7 Tage",7,5),N('Ist-Stunden'!AS230)),MAX(IF(Einstellungen!$C$11="7 Tage",MAX(0,(MIN(DATE(2029,5,0),IF(Mitarbeiter!$D230="",DATE(2029,5,0),Mitarbeiter!$D230),TODAY()))-(MAX(DATE(2029,4,1),Mitarbeiter!$C230))+1),MAX(0,NETWORKDAYS(MAX(DATE(2029,4,1),Mitarbeiter!$C230),MIN(DATE(2029,5,0),IF(Mitarbeiter!$D230="",DATE(2029,5,0),Mitarbeiter!$D230),TODAY()),Einstellungen!$F$13:$F$67)))*N(Mitarbeiter!$E230)/IF(Einstellungen!$C$11="7 Tage",7,5),N('Ist-Stunden'!AS230)+(N(Krankheitstage!CD230)+N(Krankheitstage!CP230))*N($C230))))</f>
        <v/>
      </c>
      <c r="BX230" s="76">
        <f>IF($B230="",0,IF(Einstellungen!$C$10="Ja",MAX(IF(Einstellungen!$C$11="7 Tage",MAX(0,(MIN(DATE(2029,6,0),IF(Mitarbeiter!$D230="",DATE(2029,6,0),Mitarbeiter!$D230),TODAY()))-(MAX(DATE(2029,5,1),Mitarbeiter!$C230))+1),MAX(0,NETWORKDAYS(MAX(DATE(2029,5,1),Mitarbeiter!$C230),MIN(DATE(2029,6,0),IF(Mitarbeiter!$D230="",DATE(2029,6,0),Mitarbeiter!$D230),TODAY()),Einstellungen!$F$13:$F$67)))*N(Mitarbeiter!$E230)/IF(Einstellungen!$C$11="7 Tage",7,5),N('Ist-Stunden'!AT230)),MAX(IF(Einstellungen!$C$11="7 Tage",MAX(0,(MIN(DATE(2029,6,0),IF(Mitarbeiter!$D230="",DATE(2029,6,0),Mitarbeiter!$D230),TODAY()))-(MAX(DATE(2029,5,1),Mitarbeiter!$C230))+1),MAX(0,NETWORKDAYS(MAX(DATE(2029,5,1),Mitarbeiter!$C230),MIN(DATE(2029,6,0),IF(Mitarbeiter!$D230="",DATE(2029,6,0),Mitarbeiter!$D230),TODAY()),Einstellungen!$F$13:$F$67)))*N(Mitarbeiter!$E230)/IF(Einstellungen!$C$11="7 Tage",7,5),N('Ist-Stunden'!AT230)+(N(Krankheitstage!CE230)+N(Krankheitstage!CQ230))*N($C230))))</f>
        <v/>
      </c>
      <c r="BY230" s="76">
        <f>IF($B230="",0,IF(Einstellungen!$C$10="Ja",MAX(IF(Einstellungen!$C$11="7 Tage",MAX(0,(MIN(DATE(2029,7,0),IF(Mitarbeiter!$D230="",DATE(2029,7,0),Mitarbeiter!$D230),TODAY()))-(MAX(DATE(2029,6,1),Mitarbeiter!$C230))+1),MAX(0,NETWORKDAYS(MAX(DATE(2029,6,1),Mitarbeiter!$C230),MIN(DATE(2029,7,0),IF(Mitarbeiter!$D230="",DATE(2029,7,0),Mitarbeiter!$D230),TODAY()),Einstellungen!$F$13:$F$67)))*N(Mitarbeiter!$E230)/IF(Einstellungen!$C$11="7 Tage",7,5),N('Ist-Stunden'!AU230)),MAX(IF(Einstellungen!$C$11="7 Tage",MAX(0,(MIN(DATE(2029,7,0),IF(Mitarbeiter!$D230="",DATE(2029,7,0),Mitarbeiter!$D230),TODAY()))-(MAX(DATE(2029,6,1),Mitarbeiter!$C230))+1),MAX(0,NETWORKDAYS(MAX(DATE(2029,6,1),Mitarbeiter!$C230),MIN(DATE(2029,7,0),IF(Mitarbeiter!$D230="",DATE(2029,7,0),Mitarbeiter!$D230),TODAY()),Einstellungen!$F$13:$F$67)))*N(Mitarbeiter!$E230)/IF(Einstellungen!$C$11="7 Tage",7,5),N('Ist-Stunden'!AU230)+(N(Krankheitstage!CF230)+N(Krankheitstage!CR230))*N($C230))))</f>
        <v/>
      </c>
      <c r="BZ230" s="76">
        <f>IF($B230="",0,IF(Einstellungen!$C$10="Ja",MAX(IF(Einstellungen!$C$11="7 Tage",MAX(0,(MIN(DATE(2029,8,0),IF(Mitarbeiter!$D230="",DATE(2029,8,0),Mitarbeiter!$D230),TODAY()))-(MAX(DATE(2029,7,1),Mitarbeiter!$C230))+1),MAX(0,NETWORKDAYS(MAX(DATE(2029,7,1),Mitarbeiter!$C230),MIN(DATE(2029,8,0),IF(Mitarbeiter!$D230="",DATE(2029,8,0),Mitarbeiter!$D230),TODAY()),Einstellungen!$F$13:$F$67)))*N(Mitarbeiter!$E230)/IF(Einstellungen!$C$11="7 Tage",7,5),N('Ist-Stunden'!AV230)),MAX(IF(Einstellungen!$C$11="7 Tage",MAX(0,(MIN(DATE(2029,8,0),IF(Mitarbeiter!$D230="",DATE(2029,8,0),Mitarbeiter!$D230),TODAY()))-(MAX(DATE(2029,7,1),Mitarbeiter!$C230))+1),MAX(0,NETWORKDAYS(MAX(DATE(2029,7,1),Mitarbeiter!$C230),MIN(DATE(2029,8,0),IF(Mitarbeiter!$D230="",DATE(2029,8,0),Mitarbeiter!$D230),TODAY()),Einstellungen!$F$13:$F$67)))*N(Mitarbeiter!$E230)/IF(Einstellungen!$C$11="7 Tage",7,5),N('Ist-Stunden'!AV230)+(N(Krankheitstage!CG230)+N(Krankheitstage!CS230))*N($C230))))</f>
        <v/>
      </c>
      <c r="CA230" s="76">
        <f>IF($B230="",0,IF(Einstellungen!$C$10="Ja",MAX(IF(Einstellungen!$C$11="7 Tage",MAX(0,(MIN(DATE(2029,9,0),IF(Mitarbeiter!$D230="",DATE(2029,9,0),Mitarbeiter!$D230),TODAY()))-(MAX(DATE(2029,8,1),Mitarbeiter!$C230))+1),MAX(0,NETWORKDAYS(MAX(DATE(2029,8,1),Mitarbeiter!$C230),MIN(DATE(2029,9,0),IF(Mitarbeiter!$D230="",DATE(2029,9,0),Mitarbeiter!$D230),TODAY()),Einstellungen!$F$13:$F$67)))*N(Mitarbeiter!$E230)/IF(Einstellungen!$C$11="7 Tage",7,5),N('Ist-Stunden'!AW230)),MAX(IF(Einstellungen!$C$11="7 Tage",MAX(0,(MIN(DATE(2029,9,0),IF(Mitarbeiter!$D230="",DATE(2029,9,0),Mitarbeiter!$D230),TODAY()))-(MAX(DATE(2029,8,1),Mitarbeiter!$C230))+1),MAX(0,NETWORKDAYS(MAX(DATE(2029,8,1),Mitarbeiter!$C230),MIN(DATE(2029,9,0),IF(Mitarbeiter!$D230="",DATE(2029,9,0),Mitarbeiter!$D230),TODAY()),Einstellungen!$F$13:$F$67)))*N(Mitarbeiter!$E230)/IF(Einstellungen!$C$11="7 Tage",7,5),N('Ist-Stunden'!AW230)+(N(Krankheitstage!CH230)+N(Krankheitstage!CT230))*N($C230))))</f>
        <v/>
      </c>
      <c r="CB230" s="76">
        <f>IF($B230="",0,IF(Einstellungen!$C$10="Ja",MAX(IF(Einstellungen!$C$11="7 Tage",MAX(0,(MIN(DATE(2029,10,0),IF(Mitarbeiter!$D230="",DATE(2029,10,0),Mitarbeiter!$D230),TODAY()))-(MAX(DATE(2029,9,1),Mitarbeiter!$C230))+1),MAX(0,NETWORKDAYS(MAX(DATE(2029,9,1),Mitarbeiter!$C230),MIN(DATE(2029,10,0),IF(Mitarbeiter!$D230="",DATE(2029,10,0),Mitarbeiter!$D230),TODAY()),Einstellungen!$F$13:$F$67)))*N(Mitarbeiter!$E230)/IF(Einstellungen!$C$11="7 Tage",7,5),N('Ist-Stunden'!AX230)),MAX(IF(Einstellungen!$C$11="7 Tage",MAX(0,(MIN(DATE(2029,10,0),IF(Mitarbeiter!$D230="",DATE(2029,10,0),Mitarbeiter!$D230),TODAY()))-(MAX(DATE(2029,9,1),Mitarbeiter!$C230))+1),MAX(0,NETWORKDAYS(MAX(DATE(2029,9,1),Mitarbeiter!$C230),MIN(DATE(2029,10,0),IF(Mitarbeiter!$D230="",DATE(2029,10,0),Mitarbeiter!$D230),TODAY()),Einstellungen!$F$13:$F$67)))*N(Mitarbeiter!$E230)/IF(Einstellungen!$C$11="7 Tage",7,5),N('Ist-Stunden'!AX230)+(N(Krankheitstage!CI230)+N(Krankheitstage!CU230))*N($C230))))</f>
        <v/>
      </c>
      <c r="CC230" s="76">
        <f>IF($B230="",0,IF(Einstellungen!$C$10="Ja",MAX(IF(Einstellungen!$C$11="7 Tage",MAX(0,(MIN(DATE(2029,11,0),IF(Mitarbeiter!$D230="",DATE(2029,11,0),Mitarbeiter!$D230),TODAY()))-(MAX(DATE(2029,10,1),Mitarbeiter!$C230))+1),MAX(0,NETWORKDAYS(MAX(DATE(2029,10,1),Mitarbeiter!$C230),MIN(DATE(2029,11,0),IF(Mitarbeiter!$D230="",DATE(2029,11,0),Mitarbeiter!$D230),TODAY()),Einstellungen!$F$13:$F$67)))*N(Mitarbeiter!$E230)/IF(Einstellungen!$C$11="7 Tage",7,5),N('Ist-Stunden'!AY230)),MAX(IF(Einstellungen!$C$11="7 Tage",MAX(0,(MIN(DATE(2029,11,0),IF(Mitarbeiter!$D230="",DATE(2029,11,0),Mitarbeiter!$D230),TODAY()))-(MAX(DATE(2029,10,1),Mitarbeiter!$C230))+1),MAX(0,NETWORKDAYS(MAX(DATE(2029,10,1),Mitarbeiter!$C230),MIN(DATE(2029,11,0),IF(Mitarbeiter!$D230="",DATE(2029,11,0),Mitarbeiter!$D230),TODAY()),Einstellungen!$F$13:$F$67)))*N(Mitarbeiter!$E230)/IF(Einstellungen!$C$11="7 Tage",7,5),N('Ist-Stunden'!AY230)+(N(Krankheitstage!CJ230)+N(Krankheitstage!CV230))*N($C230))))</f>
        <v/>
      </c>
      <c r="CD230" s="76">
        <f>IF($B230="",0,IF(Einstellungen!$C$10="Ja",MAX(IF(Einstellungen!$C$11="7 Tage",MAX(0,(MIN(DATE(2029,12,0),IF(Mitarbeiter!$D230="",DATE(2029,12,0),Mitarbeiter!$D230),TODAY()))-(MAX(DATE(2029,11,1),Mitarbeiter!$C230))+1),MAX(0,NETWORKDAYS(MAX(DATE(2029,11,1),Mitarbeiter!$C230),MIN(DATE(2029,12,0),IF(Mitarbeiter!$D230="",DATE(2029,12,0),Mitarbeiter!$D230),TODAY()),Einstellungen!$F$13:$F$67)))*N(Mitarbeiter!$E230)/IF(Einstellungen!$C$11="7 Tage",7,5),N('Ist-Stunden'!AZ230)),MAX(IF(Einstellungen!$C$11="7 Tage",MAX(0,(MIN(DATE(2029,12,0),IF(Mitarbeiter!$D230="",DATE(2029,12,0),Mitarbeiter!$D230),TODAY()))-(MAX(DATE(2029,11,1),Mitarbeiter!$C230))+1),MAX(0,NETWORKDAYS(MAX(DATE(2029,11,1),Mitarbeiter!$C230),MIN(DATE(2029,12,0),IF(Mitarbeiter!$D230="",DATE(2029,12,0),Mitarbeiter!$D230),TODAY()),Einstellungen!$F$13:$F$67)))*N(Mitarbeiter!$E230)/IF(Einstellungen!$C$11="7 Tage",7,5),N('Ist-Stunden'!AZ230)+(N(Krankheitstage!CK230)+N(Krankheitstage!CW230))*N($C230))))</f>
        <v/>
      </c>
      <c r="CE230" s="76">
        <f>IF($B230="",0,IF(Einstellungen!$C$10="Ja",MAX(IF(Einstellungen!$C$11="7 Tage",MAX(0,(MIN(DATE(2029,13,0),IF(Mitarbeiter!$D230="",DATE(2029,13,0),Mitarbeiter!$D230),TODAY()))-(MAX(DATE(2029,12,1),Mitarbeiter!$C230))+1),MAX(0,NETWORKDAYS(MAX(DATE(2029,12,1),Mitarbeiter!$C230),MIN(DATE(2029,13,0),IF(Mitarbeiter!$D230="",DATE(2029,13,0),Mitarbeiter!$D230),TODAY()),Einstellungen!$F$13:$F$67)))*N(Mitarbeiter!$E230)/IF(Einstellungen!$C$11="7 Tage",7,5),N('Ist-Stunden'!BA230)),MAX(IF(Einstellungen!$C$11="7 Tage",MAX(0,(MIN(DATE(2029,13,0),IF(Mitarbeiter!$D230="",DATE(2029,13,0),Mitarbeiter!$D230),TODAY()))-(MAX(DATE(2029,12,1),Mitarbeiter!$C230))+1),MAX(0,NETWORKDAYS(MAX(DATE(2029,12,1),Mitarbeiter!$C230),MIN(DATE(2029,13,0),IF(Mitarbeiter!$D230="",DATE(2029,13,0),Mitarbeiter!$D230),TODAY()),Einstellungen!$F$13:$F$67)))*N(Mitarbeiter!$E230)/IF(Einstellungen!$C$11="7 Tage",7,5),N('Ist-Stunden'!BA230)+(N(Krankheitstage!CL230)+N(Krankheitstage!CX230))*N($C230))))</f>
        <v/>
      </c>
      <c r="CF230" s="76">
        <f>IF($B230="",0,IF(Einstellungen!$C$10="Ja",MAX(IF(Einstellungen!$C$11="7 Tage",MAX(0,(MIN(DATE(2030,2,0),IF(Mitarbeiter!$D230="",DATE(2030,2,0),Mitarbeiter!$D230),TODAY()))-(MAX(DATE(2030,1,1),Mitarbeiter!$C230))+1),MAX(0,NETWORKDAYS(MAX(DATE(2030,1,1),Mitarbeiter!$C230),MIN(DATE(2030,2,0),IF(Mitarbeiter!$D230="",DATE(2030,2,0),Mitarbeiter!$D230),TODAY()),Einstellungen!$F$13:$F$67)))*N(Mitarbeiter!$E230)/IF(Einstellungen!$C$11="7 Tage",7,5),N('Ist-Stunden'!BB230)),MAX(IF(Einstellungen!$C$11="7 Tage",MAX(0,(MIN(DATE(2030,2,0),IF(Mitarbeiter!$D230="",DATE(2030,2,0),Mitarbeiter!$D230),TODAY()))-(MAX(DATE(2030,1,1),Mitarbeiter!$C230))+1),MAX(0,NETWORKDAYS(MAX(DATE(2030,1,1),Mitarbeiter!$C230),MIN(DATE(2030,2,0),IF(Mitarbeiter!$D230="",DATE(2030,2,0),Mitarbeiter!$D230),TODAY()),Einstellungen!$F$13:$F$67)))*N(Mitarbeiter!$E230)/IF(Einstellungen!$C$11="7 Tage",7,5),N('Ist-Stunden'!BB230)+(N(Krankheitstage!CY230)+N(Krankheitstage!DK230))*N($C230))))</f>
        <v/>
      </c>
      <c r="CG230" s="76">
        <f>IF($B230="",0,IF(Einstellungen!$C$10="Ja",MAX(IF(Einstellungen!$C$11="7 Tage",MAX(0,(MIN(DATE(2030,3,0),IF(Mitarbeiter!$D230="",DATE(2030,3,0),Mitarbeiter!$D230),TODAY()))-(MAX(DATE(2030,2,1),Mitarbeiter!$C230))+1),MAX(0,NETWORKDAYS(MAX(DATE(2030,2,1),Mitarbeiter!$C230),MIN(DATE(2030,3,0),IF(Mitarbeiter!$D230="",DATE(2030,3,0),Mitarbeiter!$D230),TODAY()),Einstellungen!$F$13:$F$67)))*N(Mitarbeiter!$E230)/IF(Einstellungen!$C$11="7 Tage",7,5),N('Ist-Stunden'!BC230)),MAX(IF(Einstellungen!$C$11="7 Tage",MAX(0,(MIN(DATE(2030,3,0),IF(Mitarbeiter!$D230="",DATE(2030,3,0),Mitarbeiter!$D230),TODAY()))-(MAX(DATE(2030,2,1),Mitarbeiter!$C230))+1),MAX(0,NETWORKDAYS(MAX(DATE(2030,2,1),Mitarbeiter!$C230),MIN(DATE(2030,3,0),IF(Mitarbeiter!$D230="",DATE(2030,3,0),Mitarbeiter!$D230),TODAY()),Einstellungen!$F$13:$F$67)))*N(Mitarbeiter!$E230)/IF(Einstellungen!$C$11="7 Tage",7,5),N('Ist-Stunden'!BC230)+(N(Krankheitstage!CZ230)+N(Krankheitstage!DL230))*N($C230))))</f>
        <v/>
      </c>
      <c r="CH230" s="76">
        <f>IF($B230="",0,IF(Einstellungen!$C$10="Ja",MAX(IF(Einstellungen!$C$11="7 Tage",MAX(0,(MIN(DATE(2030,4,0),IF(Mitarbeiter!$D230="",DATE(2030,4,0),Mitarbeiter!$D230),TODAY()))-(MAX(DATE(2030,3,1),Mitarbeiter!$C230))+1),MAX(0,NETWORKDAYS(MAX(DATE(2030,3,1),Mitarbeiter!$C230),MIN(DATE(2030,4,0),IF(Mitarbeiter!$D230="",DATE(2030,4,0),Mitarbeiter!$D230),TODAY()),Einstellungen!$F$13:$F$67)))*N(Mitarbeiter!$E230)/IF(Einstellungen!$C$11="7 Tage",7,5),N('Ist-Stunden'!BD230)),MAX(IF(Einstellungen!$C$11="7 Tage",MAX(0,(MIN(DATE(2030,4,0),IF(Mitarbeiter!$D230="",DATE(2030,4,0),Mitarbeiter!$D230),TODAY()))-(MAX(DATE(2030,3,1),Mitarbeiter!$C230))+1),MAX(0,NETWORKDAYS(MAX(DATE(2030,3,1),Mitarbeiter!$C230),MIN(DATE(2030,4,0),IF(Mitarbeiter!$D230="",DATE(2030,4,0),Mitarbeiter!$D230),TODAY()),Einstellungen!$F$13:$F$67)))*N(Mitarbeiter!$E230)/IF(Einstellungen!$C$11="7 Tage",7,5),N('Ist-Stunden'!BD230)+(N(Krankheitstage!DA230)+N(Krankheitstage!DM230))*N($C230))))</f>
        <v/>
      </c>
      <c r="CI230" s="76">
        <f>IF($B230="",0,IF(Einstellungen!$C$10="Ja",MAX(IF(Einstellungen!$C$11="7 Tage",MAX(0,(MIN(DATE(2030,5,0),IF(Mitarbeiter!$D230="",DATE(2030,5,0),Mitarbeiter!$D230),TODAY()))-(MAX(DATE(2030,4,1),Mitarbeiter!$C230))+1),MAX(0,NETWORKDAYS(MAX(DATE(2030,4,1),Mitarbeiter!$C230),MIN(DATE(2030,5,0),IF(Mitarbeiter!$D230="",DATE(2030,5,0),Mitarbeiter!$D230),TODAY()),Einstellungen!$F$13:$F$67)))*N(Mitarbeiter!$E230)/IF(Einstellungen!$C$11="7 Tage",7,5),N('Ist-Stunden'!BE230)),MAX(IF(Einstellungen!$C$11="7 Tage",MAX(0,(MIN(DATE(2030,5,0),IF(Mitarbeiter!$D230="",DATE(2030,5,0),Mitarbeiter!$D230),TODAY()))-(MAX(DATE(2030,4,1),Mitarbeiter!$C230))+1),MAX(0,NETWORKDAYS(MAX(DATE(2030,4,1),Mitarbeiter!$C230),MIN(DATE(2030,5,0),IF(Mitarbeiter!$D230="",DATE(2030,5,0),Mitarbeiter!$D230),TODAY()),Einstellungen!$F$13:$F$67)))*N(Mitarbeiter!$E230)/IF(Einstellungen!$C$11="7 Tage",7,5),N('Ist-Stunden'!BE230)+(N(Krankheitstage!DB230)+N(Krankheitstage!DN230))*N($C230))))</f>
        <v/>
      </c>
      <c r="CJ230" s="76">
        <f>IF($B230="",0,IF(Einstellungen!$C$10="Ja",MAX(IF(Einstellungen!$C$11="7 Tage",MAX(0,(MIN(DATE(2030,6,0),IF(Mitarbeiter!$D230="",DATE(2030,6,0),Mitarbeiter!$D230),TODAY()))-(MAX(DATE(2030,5,1),Mitarbeiter!$C230))+1),MAX(0,NETWORKDAYS(MAX(DATE(2030,5,1),Mitarbeiter!$C230),MIN(DATE(2030,6,0),IF(Mitarbeiter!$D230="",DATE(2030,6,0),Mitarbeiter!$D230),TODAY()),Einstellungen!$F$13:$F$67)))*N(Mitarbeiter!$E230)/IF(Einstellungen!$C$11="7 Tage",7,5),N('Ist-Stunden'!BF230)),MAX(IF(Einstellungen!$C$11="7 Tage",MAX(0,(MIN(DATE(2030,6,0),IF(Mitarbeiter!$D230="",DATE(2030,6,0),Mitarbeiter!$D230),TODAY()))-(MAX(DATE(2030,5,1),Mitarbeiter!$C230))+1),MAX(0,NETWORKDAYS(MAX(DATE(2030,5,1),Mitarbeiter!$C230),MIN(DATE(2030,6,0),IF(Mitarbeiter!$D230="",DATE(2030,6,0),Mitarbeiter!$D230),TODAY()),Einstellungen!$F$13:$F$67)))*N(Mitarbeiter!$E230)/IF(Einstellungen!$C$11="7 Tage",7,5),N('Ist-Stunden'!BF230)+(N(Krankheitstage!DC230)+N(Krankheitstage!DO230))*N($C230))))</f>
        <v/>
      </c>
      <c r="CK230" s="76">
        <f>IF($B230="",0,IF(Einstellungen!$C$10="Ja",MAX(IF(Einstellungen!$C$11="7 Tage",MAX(0,(MIN(DATE(2030,7,0),IF(Mitarbeiter!$D230="",DATE(2030,7,0),Mitarbeiter!$D230),TODAY()))-(MAX(DATE(2030,6,1),Mitarbeiter!$C230))+1),MAX(0,NETWORKDAYS(MAX(DATE(2030,6,1),Mitarbeiter!$C230),MIN(DATE(2030,7,0),IF(Mitarbeiter!$D230="",DATE(2030,7,0),Mitarbeiter!$D230),TODAY()),Einstellungen!$F$13:$F$67)))*N(Mitarbeiter!$E230)/IF(Einstellungen!$C$11="7 Tage",7,5),N('Ist-Stunden'!BG230)),MAX(IF(Einstellungen!$C$11="7 Tage",MAX(0,(MIN(DATE(2030,7,0),IF(Mitarbeiter!$D230="",DATE(2030,7,0),Mitarbeiter!$D230),TODAY()))-(MAX(DATE(2030,6,1),Mitarbeiter!$C230))+1),MAX(0,NETWORKDAYS(MAX(DATE(2030,6,1),Mitarbeiter!$C230),MIN(DATE(2030,7,0),IF(Mitarbeiter!$D230="",DATE(2030,7,0),Mitarbeiter!$D230),TODAY()),Einstellungen!$F$13:$F$67)))*N(Mitarbeiter!$E230)/IF(Einstellungen!$C$11="7 Tage",7,5),N('Ist-Stunden'!BG230)+(N(Krankheitstage!DD230)+N(Krankheitstage!DP230))*N($C230))))</f>
        <v/>
      </c>
      <c r="CL230" s="76">
        <f>IF($B230="",0,IF(Einstellungen!$C$10="Ja",MAX(IF(Einstellungen!$C$11="7 Tage",MAX(0,(MIN(DATE(2030,8,0),IF(Mitarbeiter!$D230="",DATE(2030,8,0),Mitarbeiter!$D230),TODAY()))-(MAX(DATE(2030,7,1),Mitarbeiter!$C230))+1),MAX(0,NETWORKDAYS(MAX(DATE(2030,7,1),Mitarbeiter!$C230),MIN(DATE(2030,8,0),IF(Mitarbeiter!$D230="",DATE(2030,8,0),Mitarbeiter!$D230),TODAY()),Einstellungen!$F$13:$F$67)))*N(Mitarbeiter!$E230)/IF(Einstellungen!$C$11="7 Tage",7,5),N('Ist-Stunden'!BH230)),MAX(IF(Einstellungen!$C$11="7 Tage",MAX(0,(MIN(DATE(2030,8,0),IF(Mitarbeiter!$D230="",DATE(2030,8,0),Mitarbeiter!$D230),TODAY()))-(MAX(DATE(2030,7,1),Mitarbeiter!$C230))+1),MAX(0,NETWORKDAYS(MAX(DATE(2030,7,1),Mitarbeiter!$C230),MIN(DATE(2030,8,0),IF(Mitarbeiter!$D230="",DATE(2030,8,0),Mitarbeiter!$D230),TODAY()),Einstellungen!$F$13:$F$67)))*N(Mitarbeiter!$E230)/IF(Einstellungen!$C$11="7 Tage",7,5),N('Ist-Stunden'!BH230)+(N(Krankheitstage!DE230)+N(Krankheitstage!DQ230))*N($C230))))</f>
        <v/>
      </c>
      <c r="CM230" s="76">
        <f>IF($B230="",0,IF(Einstellungen!$C$10="Ja",MAX(IF(Einstellungen!$C$11="7 Tage",MAX(0,(MIN(DATE(2030,9,0),IF(Mitarbeiter!$D230="",DATE(2030,9,0),Mitarbeiter!$D230),TODAY()))-(MAX(DATE(2030,8,1),Mitarbeiter!$C230))+1),MAX(0,NETWORKDAYS(MAX(DATE(2030,8,1),Mitarbeiter!$C230),MIN(DATE(2030,9,0),IF(Mitarbeiter!$D230="",DATE(2030,9,0),Mitarbeiter!$D230),TODAY()),Einstellungen!$F$13:$F$67)))*N(Mitarbeiter!$E230)/IF(Einstellungen!$C$11="7 Tage",7,5),N('Ist-Stunden'!BI230)),MAX(IF(Einstellungen!$C$11="7 Tage",MAX(0,(MIN(DATE(2030,9,0),IF(Mitarbeiter!$D230="",DATE(2030,9,0),Mitarbeiter!$D230),TODAY()))-(MAX(DATE(2030,8,1),Mitarbeiter!$C230))+1),MAX(0,NETWORKDAYS(MAX(DATE(2030,8,1),Mitarbeiter!$C230),MIN(DATE(2030,9,0),IF(Mitarbeiter!$D230="",DATE(2030,9,0),Mitarbeiter!$D230),TODAY()),Einstellungen!$F$13:$F$67)))*N(Mitarbeiter!$E230)/IF(Einstellungen!$C$11="7 Tage",7,5),N('Ist-Stunden'!BI230)+(N(Krankheitstage!DF230)+N(Krankheitstage!DR230))*N($C230))))</f>
        <v/>
      </c>
      <c r="CN230" s="76">
        <f>IF($B230="",0,IF(Einstellungen!$C$10="Ja",MAX(IF(Einstellungen!$C$11="7 Tage",MAX(0,(MIN(DATE(2030,10,0),IF(Mitarbeiter!$D230="",DATE(2030,10,0),Mitarbeiter!$D230),TODAY()))-(MAX(DATE(2030,9,1),Mitarbeiter!$C230))+1),MAX(0,NETWORKDAYS(MAX(DATE(2030,9,1),Mitarbeiter!$C230),MIN(DATE(2030,10,0),IF(Mitarbeiter!$D230="",DATE(2030,10,0),Mitarbeiter!$D230),TODAY()),Einstellungen!$F$13:$F$67)))*N(Mitarbeiter!$E230)/IF(Einstellungen!$C$11="7 Tage",7,5),N('Ist-Stunden'!BJ230)),MAX(IF(Einstellungen!$C$11="7 Tage",MAX(0,(MIN(DATE(2030,10,0),IF(Mitarbeiter!$D230="",DATE(2030,10,0),Mitarbeiter!$D230),TODAY()))-(MAX(DATE(2030,9,1),Mitarbeiter!$C230))+1),MAX(0,NETWORKDAYS(MAX(DATE(2030,9,1),Mitarbeiter!$C230),MIN(DATE(2030,10,0),IF(Mitarbeiter!$D230="",DATE(2030,10,0),Mitarbeiter!$D230),TODAY()),Einstellungen!$F$13:$F$67)))*N(Mitarbeiter!$E230)/IF(Einstellungen!$C$11="7 Tage",7,5),N('Ist-Stunden'!BJ230)+(N(Krankheitstage!DG230)+N(Krankheitstage!DS230))*N($C230))))</f>
        <v/>
      </c>
      <c r="CO230" s="76">
        <f>IF($B230="",0,IF(Einstellungen!$C$10="Ja",MAX(IF(Einstellungen!$C$11="7 Tage",MAX(0,(MIN(DATE(2030,11,0),IF(Mitarbeiter!$D230="",DATE(2030,11,0),Mitarbeiter!$D230),TODAY()))-(MAX(DATE(2030,10,1),Mitarbeiter!$C230))+1),MAX(0,NETWORKDAYS(MAX(DATE(2030,10,1),Mitarbeiter!$C230),MIN(DATE(2030,11,0),IF(Mitarbeiter!$D230="",DATE(2030,11,0),Mitarbeiter!$D230),TODAY()),Einstellungen!$F$13:$F$67)))*N(Mitarbeiter!$E230)/IF(Einstellungen!$C$11="7 Tage",7,5),N('Ist-Stunden'!BK230)),MAX(IF(Einstellungen!$C$11="7 Tage",MAX(0,(MIN(DATE(2030,11,0),IF(Mitarbeiter!$D230="",DATE(2030,11,0),Mitarbeiter!$D230),TODAY()))-(MAX(DATE(2030,10,1),Mitarbeiter!$C230))+1),MAX(0,NETWORKDAYS(MAX(DATE(2030,10,1),Mitarbeiter!$C230),MIN(DATE(2030,11,0),IF(Mitarbeiter!$D230="",DATE(2030,11,0),Mitarbeiter!$D230),TODAY()),Einstellungen!$F$13:$F$67)))*N(Mitarbeiter!$E230)/IF(Einstellungen!$C$11="7 Tage",7,5),N('Ist-Stunden'!BK230)+(N(Krankheitstage!DH230)+N(Krankheitstage!DT230))*N($C230))))</f>
        <v/>
      </c>
      <c r="CP230" s="76">
        <f>IF($B230="",0,IF(Einstellungen!$C$10="Ja",MAX(IF(Einstellungen!$C$11="7 Tage",MAX(0,(MIN(DATE(2030,12,0),IF(Mitarbeiter!$D230="",DATE(2030,12,0),Mitarbeiter!$D230),TODAY()))-(MAX(DATE(2030,11,1),Mitarbeiter!$C230))+1),MAX(0,NETWORKDAYS(MAX(DATE(2030,11,1),Mitarbeiter!$C230),MIN(DATE(2030,12,0),IF(Mitarbeiter!$D230="",DATE(2030,12,0),Mitarbeiter!$D230),TODAY()),Einstellungen!$F$13:$F$67)))*N(Mitarbeiter!$E230)/IF(Einstellungen!$C$11="7 Tage",7,5),N('Ist-Stunden'!BL230)),MAX(IF(Einstellungen!$C$11="7 Tage",MAX(0,(MIN(DATE(2030,12,0),IF(Mitarbeiter!$D230="",DATE(2030,12,0),Mitarbeiter!$D230),TODAY()))-(MAX(DATE(2030,11,1),Mitarbeiter!$C230))+1),MAX(0,NETWORKDAYS(MAX(DATE(2030,11,1),Mitarbeiter!$C230),MIN(DATE(2030,12,0),IF(Mitarbeiter!$D230="",DATE(2030,12,0),Mitarbeiter!$D230),TODAY()),Einstellungen!$F$13:$F$67)))*N(Mitarbeiter!$E230)/IF(Einstellungen!$C$11="7 Tage",7,5),N('Ist-Stunden'!BL230)+(N(Krankheitstage!DI230)+N(Krankheitstage!DU230))*N($C230))))</f>
        <v/>
      </c>
      <c r="CQ230" s="76">
        <f>IF($B230="",0,IF(Einstellungen!$C$10="Ja",MAX(IF(Einstellungen!$C$11="7 Tage",MAX(0,(MIN(DATE(2030,13,0),IF(Mitarbeiter!$D230="",DATE(2030,13,0),Mitarbeiter!$D230),TODAY()))-(MAX(DATE(2030,12,1),Mitarbeiter!$C230))+1),MAX(0,NETWORKDAYS(MAX(DATE(2030,12,1),Mitarbeiter!$C230),MIN(DATE(2030,13,0),IF(Mitarbeiter!$D230="",DATE(2030,13,0),Mitarbeiter!$D230),TODAY()),Einstellungen!$F$13:$F$67)))*N(Mitarbeiter!$E230)/IF(Einstellungen!$C$11="7 Tage",7,5),N('Ist-Stunden'!BM230)),MAX(IF(Einstellungen!$C$11="7 Tage",MAX(0,(MIN(DATE(2030,13,0),IF(Mitarbeiter!$D230="",DATE(2030,13,0),Mitarbeiter!$D230),TODAY()))-(MAX(DATE(2030,12,1),Mitarbeiter!$C230))+1),MAX(0,NETWORKDAYS(MAX(DATE(2030,12,1),Mitarbeiter!$C230),MIN(DATE(2030,13,0),IF(Mitarbeiter!$D230="",DATE(2030,13,0),Mitarbeiter!$D230),TODAY()),Einstellungen!$F$13:$F$67)))*N(Mitarbeiter!$E230)/IF(Einstellungen!$C$11="7 Tage",7,5),N('Ist-Stunden'!BM230)+(N(Krankheitstage!DJ230)+N(Krankheitstage!DV230))*N($C230))))</f>
        <v/>
      </c>
    </row>
    <row r="231">
      <c r="A231" s="73">
        <f>IF(Mitarbeiter!B231="","",Mitarbeiter!A231)</f>
        <v/>
      </c>
      <c r="B231" s="6">
        <f>IF(Mitarbeiter!B231="","",Mitarbeiter!B231)</f>
        <v/>
      </c>
      <c r="C231" s="74">
        <f>IF(Mitarbeiter!B231="","",Mitarbeiter!F231)</f>
        <v/>
      </c>
      <c r="D231" s="75">
        <f>N(INDEX(Krankheitstage!$G231:$DV231,1,(Einstellungen!$C$3-2026)*24+1))</f>
        <v/>
      </c>
      <c r="E231" s="75">
        <f>N(INDEX(Krankheitstage!$G231:$DV231,1,(Einstellungen!$C$3-2026)*24+2))</f>
        <v/>
      </c>
      <c r="F231" s="75">
        <f>N(INDEX(Krankheitstage!$G231:$DV231,1,(Einstellungen!$C$3-2026)*24+3))</f>
        <v/>
      </c>
      <c r="G231" s="75">
        <f>N(INDEX(Krankheitstage!$G231:$DV231,1,(Einstellungen!$C$3-2026)*24+4))</f>
        <v/>
      </c>
      <c r="H231" s="75">
        <f>N(INDEX(Krankheitstage!$G231:$DV231,1,(Einstellungen!$C$3-2026)*24+5))</f>
        <v/>
      </c>
      <c r="I231" s="75">
        <f>N(INDEX(Krankheitstage!$G231:$DV231,1,(Einstellungen!$C$3-2026)*24+6))</f>
        <v/>
      </c>
      <c r="J231" s="75">
        <f>N(INDEX(Krankheitstage!$G231:$DV231,1,(Einstellungen!$C$3-2026)*24+7))</f>
        <v/>
      </c>
      <c r="K231" s="75">
        <f>N(INDEX(Krankheitstage!$G231:$DV231,1,(Einstellungen!$C$3-2026)*24+8))</f>
        <v/>
      </c>
      <c r="L231" s="75">
        <f>N(INDEX(Krankheitstage!$G231:$DV231,1,(Einstellungen!$C$3-2026)*24+9))</f>
        <v/>
      </c>
      <c r="M231" s="75">
        <f>N(INDEX(Krankheitstage!$G231:$DV231,1,(Einstellungen!$C$3-2026)*24+10))</f>
        <v/>
      </c>
      <c r="N231" s="75">
        <f>N(INDEX(Krankheitstage!$G231:$DV231,1,(Einstellungen!$C$3-2026)*24+11))</f>
        <v/>
      </c>
      <c r="O231" s="75">
        <f>N(INDEX(Krankheitstage!$G231:$DV231,1,(Einstellungen!$C$3-2026)*24+12))</f>
        <v/>
      </c>
      <c r="P231" s="75">
        <f>IF($B231="","",SUM(D231:O231))</f>
        <v/>
      </c>
      <c r="Q231" s="75">
        <f>N(INDEX(Krankheitstage!$G231:$DV231,1,(Einstellungen!$C$3-2026)*24+13))</f>
        <v/>
      </c>
      <c r="R231" s="75">
        <f>N(INDEX(Krankheitstage!$G231:$DV231,1,(Einstellungen!$C$3-2026)*24+14))</f>
        <v/>
      </c>
      <c r="S231" s="75">
        <f>N(INDEX(Krankheitstage!$G231:$DV231,1,(Einstellungen!$C$3-2026)*24+15))</f>
        <v/>
      </c>
      <c r="T231" s="75">
        <f>N(INDEX(Krankheitstage!$G231:$DV231,1,(Einstellungen!$C$3-2026)*24+16))</f>
        <v/>
      </c>
      <c r="U231" s="75">
        <f>N(INDEX(Krankheitstage!$G231:$DV231,1,(Einstellungen!$C$3-2026)*24+17))</f>
        <v/>
      </c>
      <c r="V231" s="75">
        <f>N(INDEX(Krankheitstage!$G231:$DV231,1,(Einstellungen!$C$3-2026)*24+18))</f>
        <v/>
      </c>
      <c r="W231" s="75">
        <f>N(INDEX(Krankheitstage!$G231:$DV231,1,(Einstellungen!$C$3-2026)*24+19))</f>
        <v/>
      </c>
      <c r="X231" s="75">
        <f>N(INDEX(Krankheitstage!$G231:$DV231,1,(Einstellungen!$C$3-2026)*24+20))</f>
        <v/>
      </c>
      <c r="Y231" s="75">
        <f>N(INDEX(Krankheitstage!$G231:$DV231,1,(Einstellungen!$C$3-2026)*24+21))</f>
        <v/>
      </c>
      <c r="Z231" s="75">
        <f>N(INDEX(Krankheitstage!$G231:$DV231,1,(Einstellungen!$C$3-2026)*24+22))</f>
        <v/>
      </c>
      <c r="AA231" s="75">
        <f>N(INDEX(Krankheitstage!$G231:$DV231,1,(Einstellungen!$C$3-2026)*24+23))</f>
        <v/>
      </c>
      <c r="AB231" s="75">
        <f>N(INDEX(Krankheitstage!$G231:$DV231,1,(Einstellungen!$C$3-2026)*24+24))</f>
        <v/>
      </c>
      <c r="AC231" s="75">
        <f>IF($B231="","",SUM(Q231:AB231))</f>
        <v/>
      </c>
      <c r="AD231" s="75">
        <f>IF($B231="","",SUM(P231,AC231))</f>
        <v/>
      </c>
      <c r="AE231" s="76">
        <f>IF($B231="","",AD231*N(C231))</f>
        <v/>
      </c>
      <c r="AF231" s="75">
        <f>IF($B231="","",Krankheitstage!E231)</f>
        <v/>
      </c>
      <c r="AG231" s="76">
        <f>IF($B231="","",AF231*N(C231))</f>
        <v/>
      </c>
      <c r="AH231" s="76">
        <f>IF($B231="","",INDEX($AJ231:$CQ231,1,(Einstellungen!$C$3-2026)*12+1)+INDEX($AJ231:$CQ231,1,(Einstellungen!$C$3-2026)*12+2)+INDEX($AJ231:$CQ231,1,(Einstellungen!$C$3-2026)*12+3)+INDEX($AJ231:$CQ231,1,(Einstellungen!$C$3-2026)*12+4)+INDEX($AJ231:$CQ231,1,(Einstellungen!$C$3-2026)*12+5)+INDEX($AJ231:$CQ231,1,(Einstellungen!$C$3-2026)*12+6)+INDEX($AJ231:$CQ231,1,(Einstellungen!$C$3-2026)*12+7)+INDEX($AJ231:$CQ231,1,(Einstellungen!$C$3-2026)*12+8)+INDEX($AJ231:$CQ231,1,(Einstellungen!$C$3-2026)*12+9)+INDEX($AJ231:$CQ231,1,(Einstellungen!$C$3-2026)*12+10)+INDEX($AJ231:$CQ231,1,(Einstellungen!$C$3-2026)*12+11)+INDEX($AJ231:$CQ231,1,(Einstellungen!$C$3-2026)*12+12))</f>
        <v/>
      </c>
      <c r="AI231" s="76">
        <f>IF($B231="","",SUM($AJ231:$CQ231))</f>
        <v/>
      </c>
      <c r="AJ231" s="76">
        <f>IF($B231="",0,IF(Einstellungen!$C$10="Ja",MAX(IF(Einstellungen!$C$11="7 Tage",MAX(0,(MIN(DATE(2026,2,0),IF(Mitarbeiter!$D231="",DATE(2026,2,0),Mitarbeiter!$D231),TODAY()))-(MAX(DATE(2026,1,1),Mitarbeiter!$C231))+1),MAX(0,NETWORKDAYS(MAX(DATE(2026,1,1),Mitarbeiter!$C231),MIN(DATE(2026,2,0),IF(Mitarbeiter!$D231="",DATE(2026,2,0),Mitarbeiter!$D231),TODAY()),Einstellungen!$F$13:$F$67)))*N(Mitarbeiter!$E231)/IF(Einstellungen!$C$11="7 Tage",7,5),N('Ist-Stunden'!F231)),MAX(IF(Einstellungen!$C$11="7 Tage",MAX(0,(MIN(DATE(2026,2,0),IF(Mitarbeiter!$D231="",DATE(2026,2,0),Mitarbeiter!$D231),TODAY()))-(MAX(DATE(2026,1,1),Mitarbeiter!$C231))+1),MAX(0,NETWORKDAYS(MAX(DATE(2026,1,1),Mitarbeiter!$C231),MIN(DATE(2026,2,0),IF(Mitarbeiter!$D231="",DATE(2026,2,0),Mitarbeiter!$D231),TODAY()),Einstellungen!$F$13:$F$67)))*N(Mitarbeiter!$E231)/IF(Einstellungen!$C$11="7 Tage",7,5),N('Ist-Stunden'!F231)+(N(Krankheitstage!G231)+N(Krankheitstage!S231))*N($C231))))</f>
        <v/>
      </c>
      <c r="AK231" s="76">
        <f>IF($B231="",0,IF(Einstellungen!$C$10="Ja",MAX(IF(Einstellungen!$C$11="7 Tage",MAX(0,(MIN(DATE(2026,3,0),IF(Mitarbeiter!$D231="",DATE(2026,3,0),Mitarbeiter!$D231),TODAY()))-(MAX(DATE(2026,2,1),Mitarbeiter!$C231))+1),MAX(0,NETWORKDAYS(MAX(DATE(2026,2,1),Mitarbeiter!$C231),MIN(DATE(2026,3,0),IF(Mitarbeiter!$D231="",DATE(2026,3,0),Mitarbeiter!$D231),TODAY()),Einstellungen!$F$13:$F$67)))*N(Mitarbeiter!$E231)/IF(Einstellungen!$C$11="7 Tage",7,5),N('Ist-Stunden'!G231)),MAX(IF(Einstellungen!$C$11="7 Tage",MAX(0,(MIN(DATE(2026,3,0),IF(Mitarbeiter!$D231="",DATE(2026,3,0),Mitarbeiter!$D231),TODAY()))-(MAX(DATE(2026,2,1),Mitarbeiter!$C231))+1),MAX(0,NETWORKDAYS(MAX(DATE(2026,2,1),Mitarbeiter!$C231),MIN(DATE(2026,3,0),IF(Mitarbeiter!$D231="",DATE(2026,3,0),Mitarbeiter!$D231),TODAY()),Einstellungen!$F$13:$F$67)))*N(Mitarbeiter!$E231)/IF(Einstellungen!$C$11="7 Tage",7,5),N('Ist-Stunden'!G231)+(N(Krankheitstage!H231)+N(Krankheitstage!T231))*N($C231))))</f>
        <v/>
      </c>
      <c r="AL231" s="76">
        <f>IF($B231="",0,IF(Einstellungen!$C$10="Ja",MAX(IF(Einstellungen!$C$11="7 Tage",MAX(0,(MIN(DATE(2026,4,0),IF(Mitarbeiter!$D231="",DATE(2026,4,0),Mitarbeiter!$D231),TODAY()))-(MAX(DATE(2026,3,1),Mitarbeiter!$C231))+1),MAX(0,NETWORKDAYS(MAX(DATE(2026,3,1),Mitarbeiter!$C231),MIN(DATE(2026,4,0),IF(Mitarbeiter!$D231="",DATE(2026,4,0),Mitarbeiter!$D231),TODAY()),Einstellungen!$F$13:$F$67)))*N(Mitarbeiter!$E231)/IF(Einstellungen!$C$11="7 Tage",7,5),N('Ist-Stunden'!H231)),MAX(IF(Einstellungen!$C$11="7 Tage",MAX(0,(MIN(DATE(2026,4,0),IF(Mitarbeiter!$D231="",DATE(2026,4,0),Mitarbeiter!$D231),TODAY()))-(MAX(DATE(2026,3,1),Mitarbeiter!$C231))+1),MAX(0,NETWORKDAYS(MAX(DATE(2026,3,1),Mitarbeiter!$C231),MIN(DATE(2026,4,0),IF(Mitarbeiter!$D231="",DATE(2026,4,0),Mitarbeiter!$D231),TODAY()),Einstellungen!$F$13:$F$67)))*N(Mitarbeiter!$E231)/IF(Einstellungen!$C$11="7 Tage",7,5),N('Ist-Stunden'!H231)+(N(Krankheitstage!I231)+N(Krankheitstage!U231))*N($C231))))</f>
        <v/>
      </c>
      <c r="AM231" s="76">
        <f>IF($B231="",0,IF(Einstellungen!$C$10="Ja",MAX(IF(Einstellungen!$C$11="7 Tage",MAX(0,(MIN(DATE(2026,5,0),IF(Mitarbeiter!$D231="",DATE(2026,5,0),Mitarbeiter!$D231),TODAY()))-(MAX(DATE(2026,4,1),Mitarbeiter!$C231))+1),MAX(0,NETWORKDAYS(MAX(DATE(2026,4,1),Mitarbeiter!$C231),MIN(DATE(2026,5,0),IF(Mitarbeiter!$D231="",DATE(2026,5,0),Mitarbeiter!$D231),TODAY()),Einstellungen!$F$13:$F$67)))*N(Mitarbeiter!$E231)/IF(Einstellungen!$C$11="7 Tage",7,5),N('Ist-Stunden'!I231)),MAX(IF(Einstellungen!$C$11="7 Tage",MAX(0,(MIN(DATE(2026,5,0),IF(Mitarbeiter!$D231="",DATE(2026,5,0),Mitarbeiter!$D231),TODAY()))-(MAX(DATE(2026,4,1),Mitarbeiter!$C231))+1),MAX(0,NETWORKDAYS(MAX(DATE(2026,4,1),Mitarbeiter!$C231),MIN(DATE(2026,5,0),IF(Mitarbeiter!$D231="",DATE(2026,5,0),Mitarbeiter!$D231),TODAY()),Einstellungen!$F$13:$F$67)))*N(Mitarbeiter!$E231)/IF(Einstellungen!$C$11="7 Tage",7,5),N('Ist-Stunden'!I231)+(N(Krankheitstage!J231)+N(Krankheitstage!V231))*N($C231))))</f>
        <v/>
      </c>
      <c r="AN231" s="76">
        <f>IF($B231="",0,IF(Einstellungen!$C$10="Ja",MAX(IF(Einstellungen!$C$11="7 Tage",MAX(0,(MIN(DATE(2026,6,0),IF(Mitarbeiter!$D231="",DATE(2026,6,0),Mitarbeiter!$D231),TODAY()))-(MAX(DATE(2026,5,1),Mitarbeiter!$C231))+1),MAX(0,NETWORKDAYS(MAX(DATE(2026,5,1),Mitarbeiter!$C231),MIN(DATE(2026,6,0),IF(Mitarbeiter!$D231="",DATE(2026,6,0),Mitarbeiter!$D231),TODAY()),Einstellungen!$F$13:$F$67)))*N(Mitarbeiter!$E231)/IF(Einstellungen!$C$11="7 Tage",7,5),N('Ist-Stunden'!J231)),MAX(IF(Einstellungen!$C$11="7 Tage",MAX(0,(MIN(DATE(2026,6,0),IF(Mitarbeiter!$D231="",DATE(2026,6,0),Mitarbeiter!$D231),TODAY()))-(MAX(DATE(2026,5,1),Mitarbeiter!$C231))+1),MAX(0,NETWORKDAYS(MAX(DATE(2026,5,1),Mitarbeiter!$C231),MIN(DATE(2026,6,0),IF(Mitarbeiter!$D231="",DATE(2026,6,0),Mitarbeiter!$D231),TODAY()),Einstellungen!$F$13:$F$67)))*N(Mitarbeiter!$E231)/IF(Einstellungen!$C$11="7 Tage",7,5),N('Ist-Stunden'!J231)+(N(Krankheitstage!K231)+N(Krankheitstage!W231))*N($C231))))</f>
        <v/>
      </c>
      <c r="AO231" s="76">
        <f>IF($B231="",0,IF(Einstellungen!$C$10="Ja",MAX(IF(Einstellungen!$C$11="7 Tage",MAX(0,(MIN(DATE(2026,7,0),IF(Mitarbeiter!$D231="",DATE(2026,7,0),Mitarbeiter!$D231),TODAY()))-(MAX(DATE(2026,6,1),Mitarbeiter!$C231))+1),MAX(0,NETWORKDAYS(MAX(DATE(2026,6,1),Mitarbeiter!$C231),MIN(DATE(2026,7,0),IF(Mitarbeiter!$D231="",DATE(2026,7,0),Mitarbeiter!$D231),TODAY()),Einstellungen!$F$13:$F$67)))*N(Mitarbeiter!$E231)/IF(Einstellungen!$C$11="7 Tage",7,5),N('Ist-Stunden'!K231)),MAX(IF(Einstellungen!$C$11="7 Tage",MAX(0,(MIN(DATE(2026,7,0),IF(Mitarbeiter!$D231="",DATE(2026,7,0),Mitarbeiter!$D231),TODAY()))-(MAX(DATE(2026,6,1),Mitarbeiter!$C231))+1),MAX(0,NETWORKDAYS(MAX(DATE(2026,6,1),Mitarbeiter!$C231),MIN(DATE(2026,7,0),IF(Mitarbeiter!$D231="",DATE(2026,7,0),Mitarbeiter!$D231),TODAY()),Einstellungen!$F$13:$F$67)))*N(Mitarbeiter!$E231)/IF(Einstellungen!$C$11="7 Tage",7,5),N('Ist-Stunden'!K231)+(N(Krankheitstage!L231)+N(Krankheitstage!X231))*N($C231))))</f>
        <v/>
      </c>
      <c r="AP231" s="76">
        <f>IF($B231="",0,IF(Einstellungen!$C$10="Ja",MAX(IF(Einstellungen!$C$11="7 Tage",MAX(0,(MIN(DATE(2026,8,0),IF(Mitarbeiter!$D231="",DATE(2026,8,0),Mitarbeiter!$D231),TODAY()))-(MAX(DATE(2026,7,1),Mitarbeiter!$C231))+1),MAX(0,NETWORKDAYS(MAX(DATE(2026,7,1),Mitarbeiter!$C231),MIN(DATE(2026,8,0),IF(Mitarbeiter!$D231="",DATE(2026,8,0),Mitarbeiter!$D231),TODAY()),Einstellungen!$F$13:$F$67)))*N(Mitarbeiter!$E231)/IF(Einstellungen!$C$11="7 Tage",7,5),N('Ist-Stunden'!L231)),MAX(IF(Einstellungen!$C$11="7 Tage",MAX(0,(MIN(DATE(2026,8,0),IF(Mitarbeiter!$D231="",DATE(2026,8,0),Mitarbeiter!$D231),TODAY()))-(MAX(DATE(2026,7,1),Mitarbeiter!$C231))+1),MAX(0,NETWORKDAYS(MAX(DATE(2026,7,1),Mitarbeiter!$C231),MIN(DATE(2026,8,0),IF(Mitarbeiter!$D231="",DATE(2026,8,0),Mitarbeiter!$D231),TODAY()),Einstellungen!$F$13:$F$67)))*N(Mitarbeiter!$E231)/IF(Einstellungen!$C$11="7 Tage",7,5),N('Ist-Stunden'!L231)+(N(Krankheitstage!M231)+N(Krankheitstage!Y231))*N($C231))))</f>
        <v/>
      </c>
      <c r="AQ231" s="76">
        <f>IF($B231="",0,IF(Einstellungen!$C$10="Ja",MAX(IF(Einstellungen!$C$11="7 Tage",MAX(0,(MIN(DATE(2026,9,0),IF(Mitarbeiter!$D231="",DATE(2026,9,0),Mitarbeiter!$D231),TODAY()))-(MAX(DATE(2026,8,1),Mitarbeiter!$C231))+1),MAX(0,NETWORKDAYS(MAX(DATE(2026,8,1),Mitarbeiter!$C231),MIN(DATE(2026,9,0),IF(Mitarbeiter!$D231="",DATE(2026,9,0),Mitarbeiter!$D231),TODAY()),Einstellungen!$F$13:$F$67)))*N(Mitarbeiter!$E231)/IF(Einstellungen!$C$11="7 Tage",7,5),N('Ist-Stunden'!M231)),MAX(IF(Einstellungen!$C$11="7 Tage",MAX(0,(MIN(DATE(2026,9,0),IF(Mitarbeiter!$D231="",DATE(2026,9,0),Mitarbeiter!$D231),TODAY()))-(MAX(DATE(2026,8,1),Mitarbeiter!$C231))+1),MAX(0,NETWORKDAYS(MAX(DATE(2026,8,1),Mitarbeiter!$C231),MIN(DATE(2026,9,0),IF(Mitarbeiter!$D231="",DATE(2026,9,0),Mitarbeiter!$D231),TODAY()),Einstellungen!$F$13:$F$67)))*N(Mitarbeiter!$E231)/IF(Einstellungen!$C$11="7 Tage",7,5),N('Ist-Stunden'!M231)+(N(Krankheitstage!N231)+N(Krankheitstage!Z231))*N($C231))))</f>
        <v/>
      </c>
      <c r="AR231" s="76">
        <f>IF($B231="",0,IF(Einstellungen!$C$10="Ja",MAX(IF(Einstellungen!$C$11="7 Tage",MAX(0,(MIN(DATE(2026,10,0),IF(Mitarbeiter!$D231="",DATE(2026,10,0),Mitarbeiter!$D231),TODAY()))-(MAX(DATE(2026,9,1),Mitarbeiter!$C231))+1),MAX(0,NETWORKDAYS(MAX(DATE(2026,9,1),Mitarbeiter!$C231),MIN(DATE(2026,10,0),IF(Mitarbeiter!$D231="",DATE(2026,10,0),Mitarbeiter!$D231),TODAY()),Einstellungen!$F$13:$F$67)))*N(Mitarbeiter!$E231)/IF(Einstellungen!$C$11="7 Tage",7,5),N('Ist-Stunden'!N231)),MAX(IF(Einstellungen!$C$11="7 Tage",MAX(0,(MIN(DATE(2026,10,0),IF(Mitarbeiter!$D231="",DATE(2026,10,0),Mitarbeiter!$D231),TODAY()))-(MAX(DATE(2026,9,1),Mitarbeiter!$C231))+1),MAX(0,NETWORKDAYS(MAX(DATE(2026,9,1),Mitarbeiter!$C231),MIN(DATE(2026,10,0),IF(Mitarbeiter!$D231="",DATE(2026,10,0),Mitarbeiter!$D231),TODAY()),Einstellungen!$F$13:$F$67)))*N(Mitarbeiter!$E231)/IF(Einstellungen!$C$11="7 Tage",7,5),N('Ist-Stunden'!N231)+(N(Krankheitstage!O231)+N(Krankheitstage!AA231))*N($C231))))</f>
        <v/>
      </c>
      <c r="AS231" s="76">
        <f>IF($B231="",0,IF(Einstellungen!$C$10="Ja",MAX(IF(Einstellungen!$C$11="7 Tage",MAX(0,(MIN(DATE(2026,11,0),IF(Mitarbeiter!$D231="",DATE(2026,11,0),Mitarbeiter!$D231),TODAY()))-(MAX(DATE(2026,10,1),Mitarbeiter!$C231))+1),MAX(0,NETWORKDAYS(MAX(DATE(2026,10,1),Mitarbeiter!$C231),MIN(DATE(2026,11,0),IF(Mitarbeiter!$D231="",DATE(2026,11,0),Mitarbeiter!$D231),TODAY()),Einstellungen!$F$13:$F$67)))*N(Mitarbeiter!$E231)/IF(Einstellungen!$C$11="7 Tage",7,5),N('Ist-Stunden'!O231)),MAX(IF(Einstellungen!$C$11="7 Tage",MAX(0,(MIN(DATE(2026,11,0),IF(Mitarbeiter!$D231="",DATE(2026,11,0),Mitarbeiter!$D231),TODAY()))-(MAX(DATE(2026,10,1),Mitarbeiter!$C231))+1),MAX(0,NETWORKDAYS(MAX(DATE(2026,10,1),Mitarbeiter!$C231),MIN(DATE(2026,11,0),IF(Mitarbeiter!$D231="",DATE(2026,11,0),Mitarbeiter!$D231),TODAY()),Einstellungen!$F$13:$F$67)))*N(Mitarbeiter!$E231)/IF(Einstellungen!$C$11="7 Tage",7,5),N('Ist-Stunden'!O231)+(N(Krankheitstage!P231)+N(Krankheitstage!AB231))*N($C231))))</f>
        <v/>
      </c>
      <c r="AT231" s="76">
        <f>IF($B231="",0,IF(Einstellungen!$C$10="Ja",MAX(IF(Einstellungen!$C$11="7 Tage",MAX(0,(MIN(DATE(2026,12,0),IF(Mitarbeiter!$D231="",DATE(2026,12,0),Mitarbeiter!$D231),TODAY()))-(MAX(DATE(2026,11,1),Mitarbeiter!$C231))+1),MAX(0,NETWORKDAYS(MAX(DATE(2026,11,1),Mitarbeiter!$C231),MIN(DATE(2026,12,0),IF(Mitarbeiter!$D231="",DATE(2026,12,0),Mitarbeiter!$D231),TODAY()),Einstellungen!$F$13:$F$67)))*N(Mitarbeiter!$E231)/IF(Einstellungen!$C$11="7 Tage",7,5),N('Ist-Stunden'!P231)),MAX(IF(Einstellungen!$C$11="7 Tage",MAX(0,(MIN(DATE(2026,12,0),IF(Mitarbeiter!$D231="",DATE(2026,12,0),Mitarbeiter!$D231),TODAY()))-(MAX(DATE(2026,11,1),Mitarbeiter!$C231))+1),MAX(0,NETWORKDAYS(MAX(DATE(2026,11,1),Mitarbeiter!$C231),MIN(DATE(2026,12,0),IF(Mitarbeiter!$D231="",DATE(2026,12,0),Mitarbeiter!$D231),TODAY()),Einstellungen!$F$13:$F$67)))*N(Mitarbeiter!$E231)/IF(Einstellungen!$C$11="7 Tage",7,5),N('Ist-Stunden'!P231)+(N(Krankheitstage!Q231)+N(Krankheitstage!AC231))*N($C231))))</f>
        <v/>
      </c>
      <c r="AU231" s="76">
        <f>IF($B231="",0,IF(Einstellungen!$C$10="Ja",MAX(IF(Einstellungen!$C$11="7 Tage",MAX(0,(MIN(DATE(2026,13,0),IF(Mitarbeiter!$D231="",DATE(2026,13,0),Mitarbeiter!$D231),TODAY()))-(MAX(DATE(2026,12,1),Mitarbeiter!$C231))+1),MAX(0,NETWORKDAYS(MAX(DATE(2026,12,1),Mitarbeiter!$C231),MIN(DATE(2026,13,0),IF(Mitarbeiter!$D231="",DATE(2026,13,0),Mitarbeiter!$D231),TODAY()),Einstellungen!$F$13:$F$67)))*N(Mitarbeiter!$E231)/IF(Einstellungen!$C$11="7 Tage",7,5),N('Ist-Stunden'!Q231)),MAX(IF(Einstellungen!$C$11="7 Tage",MAX(0,(MIN(DATE(2026,13,0),IF(Mitarbeiter!$D231="",DATE(2026,13,0),Mitarbeiter!$D231),TODAY()))-(MAX(DATE(2026,12,1),Mitarbeiter!$C231))+1),MAX(0,NETWORKDAYS(MAX(DATE(2026,12,1),Mitarbeiter!$C231),MIN(DATE(2026,13,0),IF(Mitarbeiter!$D231="",DATE(2026,13,0),Mitarbeiter!$D231),TODAY()),Einstellungen!$F$13:$F$67)))*N(Mitarbeiter!$E231)/IF(Einstellungen!$C$11="7 Tage",7,5),N('Ist-Stunden'!Q231)+(N(Krankheitstage!R231)+N(Krankheitstage!AD231))*N($C231))))</f>
        <v/>
      </c>
      <c r="AV231" s="76">
        <f>IF($B231="",0,IF(Einstellungen!$C$10="Ja",MAX(IF(Einstellungen!$C$11="7 Tage",MAX(0,(MIN(DATE(2027,2,0),IF(Mitarbeiter!$D231="",DATE(2027,2,0),Mitarbeiter!$D231),TODAY()))-(MAX(DATE(2027,1,1),Mitarbeiter!$C231))+1),MAX(0,NETWORKDAYS(MAX(DATE(2027,1,1),Mitarbeiter!$C231),MIN(DATE(2027,2,0),IF(Mitarbeiter!$D231="",DATE(2027,2,0),Mitarbeiter!$D231),TODAY()),Einstellungen!$F$13:$F$67)))*N(Mitarbeiter!$E231)/IF(Einstellungen!$C$11="7 Tage",7,5),N('Ist-Stunden'!R231)),MAX(IF(Einstellungen!$C$11="7 Tage",MAX(0,(MIN(DATE(2027,2,0),IF(Mitarbeiter!$D231="",DATE(2027,2,0),Mitarbeiter!$D231),TODAY()))-(MAX(DATE(2027,1,1),Mitarbeiter!$C231))+1),MAX(0,NETWORKDAYS(MAX(DATE(2027,1,1),Mitarbeiter!$C231),MIN(DATE(2027,2,0),IF(Mitarbeiter!$D231="",DATE(2027,2,0),Mitarbeiter!$D231),TODAY()),Einstellungen!$F$13:$F$67)))*N(Mitarbeiter!$E231)/IF(Einstellungen!$C$11="7 Tage",7,5),N('Ist-Stunden'!R231)+(N(Krankheitstage!AE231)+N(Krankheitstage!AQ231))*N($C231))))</f>
        <v/>
      </c>
      <c r="AW231" s="76">
        <f>IF($B231="",0,IF(Einstellungen!$C$10="Ja",MAX(IF(Einstellungen!$C$11="7 Tage",MAX(0,(MIN(DATE(2027,3,0),IF(Mitarbeiter!$D231="",DATE(2027,3,0),Mitarbeiter!$D231),TODAY()))-(MAX(DATE(2027,2,1),Mitarbeiter!$C231))+1),MAX(0,NETWORKDAYS(MAX(DATE(2027,2,1),Mitarbeiter!$C231),MIN(DATE(2027,3,0),IF(Mitarbeiter!$D231="",DATE(2027,3,0),Mitarbeiter!$D231),TODAY()),Einstellungen!$F$13:$F$67)))*N(Mitarbeiter!$E231)/IF(Einstellungen!$C$11="7 Tage",7,5),N('Ist-Stunden'!S231)),MAX(IF(Einstellungen!$C$11="7 Tage",MAX(0,(MIN(DATE(2027,3,0),IF(Mitarbeiter!$D231="",DATE(2027,3,0),Mitarbeiter!$D231),TODAY()))-(MAX(DATE(2027,2,1),Mitarbeiter!$C231))+1),MAX(0,NETWORKDAYS(MAX(DATE(2027,2,1),Mitarbeiter!$C231),MIN(DATE(2027,3,0),IF(Mitarbeiter!$D231="",DATE(2027,3,0),Mitarbeiter!$D231),TODAY()),Einstellungen!$F$13:$F$67)))*N(Mitarbeiter!$E231)/IF(Einstellungen!$C$11="7 Tage",7,5),N('Ist-Stunden'!S231)+(N(Krankheitstage!AF231)+N(Krankheitstage!AR231))*N($C231))))</f>
        <v/>
      </c>
      <c r="AX231" s="76">
        <f>IF($B231="",0,IF(Einstellungen!$C$10="Ja",MAX(IF(Einstellungen!$C$11="7 Tage",MAX(0,(MIN(DATE(2027,4,0),IF(Mitarbeiter!$D231="",DATE(2027,4,0),Mitarbeiter!$D231),TODAY()))-(MAX(DATE(2027,3,1),Mitarbeiter!$C231))+1),MAX(0,NETWORKDAYS(MAX(DATE(2027,3,1),Mitarbeiter!$C231),MIN(DATE(2027,4,0),IF(Mitarbeiter!$D231="",DATE(2027,4,0),Mitarbeiter!$D231),TODAY()),Einstellungen!$F$13:$F$67)))*N(Mitarbeiter!$E231)/IF(Einstellungen!$C$11="7 Tage",7,5),N('Ist-Stunden'!T231)),MAX(IF(Einstellungen!$C$11="7 Tage",MAX(0,(MIN(DATE(2027,4,0),IF(Mitarbeiter!$D231="",DATE(2027,4,0),Mitarbeiter!$D231),TODAY()))-(MAX(DATE(2027,3,1),Mitarbeiter!$C231))+1),MAX(0,NETWORKDAYS(MAX(DATE(2027,3,1),Mitarbeiter!$C231),MIN(DATE(2027,4,0),IF(Mitarbeiter!$D231="",DATE(2027,4,0),Mitarbeiter!$D231),TODAY()),Einstellungen!$F$13:$F$67)))*N(Mitarbeiter!$E231)/IF(Einstellungen!$C$11="7 Tage",7,5),N('Ist-Stunden'!T231)+(N(Krankheitstage!AG231)+N(Krankheitstage!AS231))*N($C231))))</f>
        <v/>
      </c>
      <c r="AY231" s="76">
        <f>IF($B231="",0,IF(Einstellungen!$C$10="Ja",MAX(IF(Einstellungen!$C$11="7 Tage",MAX(0,(MIN(DATE(2027,5,0),IF(Mitarbeiter!$D231="",DATE(2027,5,0),Mitarbeiter!$D231),TODAY()))-(MAX(DATE(2027,4,1),Mitarbeiter!$C231))+1),MAX(0,NETWORKDAYS(MAX(DATE(2027,4,1),Mitarbeiter!$C231),MIN(DATE(2027,5,0),IF(Mitarbeiter!$D231="",DATE(2027,5,0),Mitarbeiter!$D231),TODAY()),Einstellungen!$F$13:$F$67)))*N(Mitarbeiter!$E231)/IF(Einstellungen!$C$11="7 Tage",7,5),N('Ist-Stunden'!U231)),MAX(IF(Einstellungen!$C$11="7 Tage",MAX(0,(MIN(DATE(2027,5,0),IF(Mitarbeiter!$D231="",DATE(2027,5,0),Mitarbeiter!$D231),TODAY()))-(MAX(DATE(2027,4,1),Mitarbeiter!$C231))+1),MAX(0,NETWORKDAYS(MAX(DATE(2027,4,1),Mitarbeiter!$C231),MIN(DATE(2027,5,0),IF(Mitarbeiter!$D231="",DATE(2027,5,0),Mitarbeiter!$D231),TODAY()),Einstellungen!$F$13:$F$67)))*N(Mitarbeiter!$E231)/IF(Einstellungen!$C$11="7 Tage",7,5),N('Ist-Stunden'!U231)+(N(Krankheitstage!AH231)+N(Krankheitstage!AT231))*N($C231))))</f>
        <v/>
      </c>
      <c r="AZ231" s="76">
        <f>IF($B231="",0,IF(Einstellungen!$C$10="Ja",MAX(IF(Einstellungen!$C$11="7 Tage",MAX(0,(MIN(DATE(2027,6,0),IF(Mitarbeiter!$D231="",DATE(2027,6,0),Mitarbeiter!$D231),TODAY()))-(MAX(DATE(2027,5,1),Mitarbeiter!$C231))+1),MAX(0,NETWORKDAYS(MAX(DATE(2027,5,1),Mitarbeiter!$C231),MIN(DATE(2027,6,0),IF(Mitarbeiter!$D231="",DATE(2027,6,0),Mitarbeiter!$D231),TODAY()),Einstellungen!$F$13:$F$67)))*N(Mitarbeiter!$E231)/IF(Einstellungen!$C$11="7 Tage",7,5),N('Ist-Stunden'!V231)),MAX(IF(Einstellungen!$C$11="7 Tage",MAX(0,(MIN(DATE(2027,6,0),IF(Mitarbeiter!$D231="",DATE(2027,6,0),Mitarbeiter!$D231),TODAY()))-(MAX(DATE(2027,5,1),Mitarbeiter!$C231))+1),MAX(0,NETWORKDAYS(MAX(DATE(2027,5,1),Mitarbeiter!$C231),MIN(DATE(2027,6,0),IF(Mitarbeiter!$D231="",DATE(2027,6,0),Mitarbeiter!$D231),TODAY()),Einstellungen!$F$13:$F$67)))*N(Mitarbeiter!$E231)/IF(Einstellungen!$C$11="7 Tage",7,5),N('Ist-Stunden'!V231)+(N(Krankheitstage!AI231)+N(Krankheitstage!AU231))*N($C231))))</f>
        <v/>
      </c>
      <c r="BA231" s="76">
        <f>IF($B231="",0,IF(Einstellungen!$C$10="Ja",MAX(IF(Einstellungen!$C$11="7 Tage",MAX(0,(MIN(DATE(2027,7,0),IF(Mitarbeiter!$D231="",DATE(2027,7,0),Mitarbeiter!$D231),TODAY()))-(MAX(DATE(2027,6,1),Mitarbeiter!$C231))+1),MAX(0,NETWORKDAYS(MAX(DATE(2027,6,1),Mitarbeiter!$C231),MIN(DATE(2027,7,0),IF(Mitarbeiter!$D231="",DATE(2027,7,0),Mitarbeiter!$D231),TODAY()),Einstellungen!$F$13:$F$67)))*N(Mitarbeiter!$E231)/IF(Einstellungen!$C$11="7 Tage",7,5),N('Ist-Stunden'!W231)),MAX(IF(Einstellungen!$C$11="7 Tage",MAX(0,(MIN(DATE(2027,7,0),IF(Mitarbeiter!$D231="",DATE(2027,7,0),Mitarbeiter!$D231),TODAY()))-(MAX(DATE(2027,6,1),Mitarbeiter!$C231))+1),MAX(0,NETWORKDAYS(MAX(DATE(2027,6,1),Mitarbeiter!$C231),MIN(DATE(2027,7,0),IF(Mitarbeiter!$D231="",DATE(2027,7,0),Mitarbeiter!$D231),TODAY()),Einstellungen!$F$13:$F$67)))*N(Mitarbeiter!$E231)/IF(Einstellungen!$C$11="7 Tage",7,5),N('Ist-Stunden'!W231)+(N(Krankheitstage!AJ231)+N(Krankheitstage!AV231))*N($C231))))</f>
        <v/>
      </c>
      <c r="BB231" s="76">
        <f>IF($B231="",0,IF(Einstellungen!$C$10="Ja",MAX(IF(Einstellungen!$C$11="7 Tage",MAX(0,(MIN(DATE(2027,8,0),IF(Mitarbeiter!$D231="",DATE(2027,8,0),Mitarbeiter!$D231),TODAY()))-(MAX(DATE(2027,7,1),Mitarbeiter!$C231))+1),MAX(0,NETWORKDAYS(MAX(DATE(2027,7,1),Mitarbeiter!$C231),MIN(DATE(2027,8,0),IF(Mitarbeiter!$D231="",DATE(2027,8,0),Mitarbeiter!$D231),TODAY()),Einstellungen!$F$13:$F$67)))*N(Mitarbeiter!$E231)/IF(Einstellungen!$C$11="7 Tage",7,5),N('Ist-Stunden'!X231)),MAX(IF(Einstellungen!$C$11="7 Tage",MAX(0,(MIN(DATE(2027,8,0),IF(Mitarbeiter!$D231="",DATE(2027,8,0),Mitarbeiter!$D231),TODAY()))-(MAX(DATE(2027,7,1),Mitarbeiter!$C231))+1),MAX(0,NETWORKDAYS(MAX(DATE(2027,7,1),Mitarbeiter!$C231),MIN(DATE(2027,8,0),IF(Mitarbeiter!$D231="",DATE(2027,8,0),Mitarbeiter!$D231),TODAY()),Einstellungen!$F$13:$F$67)))*N(Mitarbeiter!$E231)/IF(Einstellungen!$C$11="7 Tage",7,5),N('Ist-Stunden'!X231)+(N(Krankheitstage!AK231)+N(Krankheitstage!AW231))*N($C231))))</f>
        <v/>
      </c>
      <c r="BC231" s="76">
        <f>IF($B231="",0,IF(Einstellungen!$C$10="Ja",MAX(IF(Einstellungen!$C$11="7 Tage",MAX(0,(MIN(DATE(2027,9,0),IF(Mitarbeiter!$D231="",DATE(2027,9,0),Mitarbeiter!$D231),TODAY()))-(MAX(DATE(2027,8,1),Mitarbeiter!$C231))+1),MAX(0,NETWORKDAYS(MAX(DATE(2027,8,1),Mitarbeiter!$C231),MIN(DATE(2027,9,0),IF(Mitarbeiter!$D231="",DATE(2027,9,0),Mitarbeiter!$D231),TODAY()),Einstellungen!$F$13:$F$67)))*N(Mitarbeiter!$E231)/IF(Einstellungen!$C$11="7 Tage",7,5),N('Ist-Stunden'!Y231)),MAX(IF(Einstellungen!$C$11="7 Tage",MAX(0,(MIN(DATE(2027,9,0),IF(Mitarbeiter!$D231="",DATE(2027,9,0),Mitarbeiter!$D231),TODAY()))-(MAX(DATE(2027,8,1),Mitarbeiter!$C231))+1),MAX(0,NETWORKDAYS(MAX(DATE(2027,8,1),Mitarbeiter!$C231),MIN(DATE(2027,9,0),IF(Mitarbeiter!$D231="",DATE(2027,9,0),Mitarbeiter!$D231),TODAY()),Einstellungen!$F$13:$F$67)))*N(Mitarbeiter!$E231)/IF(Einstellungen!$C$11="7 Tage",7,5),N('Ist-Stunden'!Y231)+(N(Krankheitstage!AL231)+N(Krankheitstage!AX231))*N($C231))))</f>
        <v/>
      </c>
      <c r="BD231" s="76">
        <f>IF($B231="",0,IF(Einstellungen!$C$10="Ja",MAX(IF(Einstellungen!$C$11="7 Tage",MAX(0,(MIN(DATE(2027,10,0),IF(Mitarbeiter!$D231="",DATE(2027,10,0),Mitarbeiter!$D231),TODAY()))-(MAX(DATE(2027,9,1),Mitarbeiter!$C231))+1),MAX(0,NETWORKDAYS(MAX(DATE(2027,9,1),Mitarbeiter!$C231),MIN(DATE(2027,10,0),IF(Mitarbeiter!$D231="",DATE(2027,10,0),Mitarbeiter!$D231),TODAY()),Einstellungen!$F$13:$F$67)))*N(Mitarbeiter!$E231)/IF(Einstellungen!$C$11="7 Tage",7,5),N('Ist-Stunden'!Z231)),MAX(IF(Einstellungen!$C$11="7 Tage",MAX(0,(MIN(DATE(2027,10,0),IF(Mitarbeiter!$D231="",DATE(2027,10,0),Mitarbeiter!$D231),TODAY()))-(MAX(DATE(2027,9,1),Mitarbeiter!$C231))+1),MAX(0,NETWORKDAYS(MAX(DATE(2027,9,1),Mitarbeiter!$C231),MIN(DATE(2027,10,0),IF(Mitarbeiter!$D231="",DATE(2027,10,0),Mitarbeiter!$D231),TODAY()),Einstellungen!$F$13:$F$67)))*N(Mitarbeiter!$E231)/IF(Einstellungen!$C$11="7 Tage",7,5),N('Ist-Stunden'!Z231)+(N(Krankheitstage!AM231)+N(Krankheitstage!AY231))*N($C231))))</f>
        <v/>
      </c>
      <c r="BE231" s="76">
        <f>IF($B231="",0,IF(Einstellungen!$C$10="Ja",MAX(IF(Einstellungen!$C$11="7 Tage",MAX(0,(MIN(DATE(2027,11,0),IF(Mitarbeiter!$D231="",DATE(2027,11,0),Mitarbeiter!$D231),TODAY()))-(MAX(DATE(2027,10,1),Mitarbeiter!$C231))+1),MAX(0,NETWORKDAYS(MAX(DATE(2027,10,1),Mitarbeiter!$C231),MIN(DATE(2027,11,0),IF(Mitarbeiter!$D231="",DATE(2027,11,0),Mitarbeiter!$D231),TODAY()),Einstellungen!$F$13:$F$67)))*N(Mitarbeiter!$E231)/IF(Einstellungen!$C$11="7 Tage",7,5),N('Ist-Stunden'!AA231)),MAX(IF(Einstellungen!$C$11="7 Tage",MAX(0,(MIN(DATE(2027,11,0),IF(Mitarbeiter!$D231="",DATE(2027,11,0),Mitarbeiter!$D231),TODAY()))-(MAX(DATE(2027,10,1),Mitarbeiter!$C231))+1),MAX(0,NETWORKDAYS(MAX(DATE(2027,10,1),Mitarbeiter!$C231),MIN(DATE(2027,11,0),IF(Mitarbeiter!$D231="",DATE(2027,11,0),Mitarbeiter!$D231),TODAY()),Einstellungen!$F$13:$F$67)))*N(Mitarbeiter!$E231)/IF(Einstellungen!$C$11="7 Tage",7,5),N('Ist-Stunden'!AA231)+(N(Krankheitstage!AN231)+N(Krankheitstage!AZ231))*N($C231))))</f>
        <v/>
      </c>
      <c r="BF231" s="76">
        <f>IF($B231="",0,IF(Einstellungen!$C$10="Ja",MAX(IF(Einstellungen!$C$11="7 Tage",MAX(0,(MIN(DATE(2027,12,0),IF(Mitarbeiter!$D231="",DATE(2027,12,0),Mitarbeiter!$D231),TODAY()))-(MAX(DATE(2027,11,1),Mitarbeiter!$C231))+1),MAX(0,NETWORKDAYS(MAX(DATE(2027,11,1),Mitarbeiter!$C231),MIN(DATE(2027,12,0),IF(Mitarbeiter!$D231="",DATE(2027,12,0),Mitarbeiter!$D231),TODAY()),Einstellungen!$F$13:$F$67)))*N(Mitarbeiter!$E231)/IF(Einstellungen!$C$11="7 Tage",7,5),N('Ist-Stunden'!AB231)),MAX(IF(Einstellungen!$C$11="7 Tage",MAX(0,(MIN(DATE(2027,12,0),IF(Mitarbeiter!$D231="",DATE(2027,12,0),Mitarbeiter!$D231),TODAY()))-(MAX(DATE(2027,11,1),Mitarbeiter!$C231))+1),MAX(0,NETWORKDAYS(MAX(DATE(2027,11,1),Mitarbeiter!$C231),MIN(DATE(2027,12,0),IF(Mitarbeiter!$D231="",DATE(2027,12,0),Mitarbeiter!$D231),TODAY()),Einstellungen!$F$13:$F$67)))*N(Mitarbeiter!$E231)/IF(Einstellungen!$C$11="7 Tage",7,5),N('Ist-Stunden'!AB231)+(N(Krankheitstage!AO231)+N(Krankheitstage!BA231))*N($C231))))</f>
        <v/>
      </c>
      <c r="BG231" s="76">
        <f>IF($B231="",0,IF(Einstellungen!$C$10="Ja",MAX(IF(Einstellungen!$C$11="7 Tage",MAX(0,(MIN(DATE(2027,13,0),IF(Mitarbeiter!$D231="",DATE(2027,13,0),Mitarbeiter!$D231),TODAY()))-(MAX(DATE(2027,12,1),Mitarbeiter!$C231))+1),MAX(0,NETWORKDAYS(MAX(DATE(2027,12,1),Mitarbeiter!$C231),MIN(DATE(2027,13,0),IF(Mitarbeiter!$D231="",DATE(2027,13,0),Mitarbeiter!$D231),TODAY()),Einstellungen!$F$13:$F$67)))*N(Mitarbeiter!$E231)/IF(Einstellungen!$C$11="7 Tage",7,5),N('Ist-Stunden'!AC231)),MAX(IF(Einstellungen!$C$11="7 Tage",MAX(0,(MIN(DATE(2027,13,0),IF(Mitarbeiter!$D231="",DATE(2027,13,0),Mitarbeiter!$D231),TODAY()))-(MAX(DATE(2027,12,1),Mitarbeiter!$C231))+1),MAX(0,NETWORKDAYS(MAX(DATE(2027,12,1),Mitarbeiter!$C231),MIN(DATE(2027,13,0),IF(Mitarbeiter!$D231="",DATE(2027,13,0),Mitarbeiter!$D231),TODAY()),Einstellungen!$F$13:$F$67)))*N(Mitarbeiter!$E231)/IF(Einstellungen!$C$11="7 Tage",7,5),N('Ist-Stunden'!AC231)+(N(Krankheitstage!AP231)+N(Krankheitstage!BB231))*N($C231))))</f>
        <v/>
      </c>
      <c r="BH231" s="76">
        <f>IF($B231="",0,IF(Einstellungen!$C$10="Ja",MAX(IF(Einstellungen!$C$11="7 Tage",MAX(0,(MIN(DATE(2028,2,0),IF(Mitarbeiter!$D231="",DATE(2028,2,0),Mitarbeiter!$D231),TODAY()))-(MAX(DATE(2028,1,1),Mitarbeiter!$C231))+1),MAX(0,NETWORKDAYS(MAX(DATE(2028,1,1),Mitarbeiter!$C231),MIN(DATE(2028,2,0),IF(Mitarbeiter!$D231="",DATE(2028,2,0),Mitarbeiter!$D231),TODAY()),Einstellungen!$F$13:$F$67)))*N(Mitarbeiter!$E231)/IF(Einstellungen!$C$11="7 Tage",7,5),N('Ist-Stunden'!AD231)),MAX(IF(Einstellungen!$C$11="7 Tage",MAX(0,(MIN(DATE(2028,2,0),IF(Mitarbeiter!$D231="",DATE(2028,2,0),Mitarbeiter!$D231),TODAY()))-(MAX(DATE(2028,1,1),Mitarbeiter!$C231))+1),MAX(0,NETWORKDAYS(MAX(DATE(2028,1,1),Mitarbeiter!$C231),MIN(DATE(2028,2,0),IF(Mitarbeiter!$D231="",DATE(2028,2,0),Mitarbeiter!$D231),TODAY()),Einstellungen!$F$13:$F$67)))*N(Mitarbeiter!$E231)/IF(Einstellungen!$C$11="7 Tage",7,5),N('Ist-Stunden'!AD231)+(N(Krankheitstage!BC231)+N(Krankheitstage!BO231))*N($C231))))</f>
        <v/>
      </c>
      <c r="BI231" s="76">
        <f>IF($B231="",0,IF(Einstellungen!$C$10="Ja",MAX(IF(Einstellungen!$C$11="7 Tage",MAX(0,(MIN(DATE(2028,3,0),IF(Mitarbeiter!$D231="",DATE(2028,3,0),Mitarbeiter!$D231),TODAY()))-(MAX(DATE(2028,2,1),Mitarbeiter!$C231))+1),MAX(0,NETWORKDAYS(MAX(DATE(2028,2,1),Mitarbeiter!$C231),MIN(DATE(2028,3,0),IF(Mitarbeiter!$D231="",DATE(2028,3,0),Mitarbeiter!$D231),TODAY()),Einstellungen!$F$13:$F$67)))*N(Mitarbeiter!$E231)/IF(Einstellungen!$C$11="7 Tage",7,5),N('Ist-Stunden'!AE231)),MAX(IF(Einstellungen!$C$11="7 Tage",MAX(0,(MIN(DATE(2028,3,0),IF(Mitarbeiter!$D231="",DATE(2028,3,0),Mitarbeiter!$D231),TODAY()))-(MAX(DATE(2028,2,1),Mitarbeiter!$C231))+1),MAX(0,NETWORKDAYS(MAX(DATE(2028,2,1),Mitarbeiter!$C231),MIN(DATE(2028,3,0),IF(Mitarbeiter!$D231="",DATE(2028,3,0),Mitarbeiter!$D231),TODAY()),Einstellungen!$F$13:$F$67)))*N(Mitarbeiter!$E231)/IF(Einstellungen!$C$11="7 Tage",7,5),N('Ist-Stunden'!AE231)+(N(Krankheitstage!BD231)+N(Krankheitstage!BP231))*N($C231))))</f>
        <v/>
      </c>
      <c r="BJ231" s="76">
        <f>IF($B231="",0,IF(Einstellungen!$C$10="Ja",MAX(IF(Einstellungen!$C$11="7 Tage",MAX(0,(MIN(DATE(2028,4,0),IF(Mitarbeiter!$D231="",DATE(2028,4,0),Mitarbeiter!$D231),TODAY()))-(MAX(DATE(2028,3,1),Mitarbeiter!$C231))+1),MAX(0,NETWORKDAYS(MAX(DATE(2028,3,1),Mitarbeiter!$C231),MIN(DATE(2028,4,0),IF(Mitarbeiter!$D231="",DATE(2028,4,0),Mitarbeiter!$D231),TODAY()),Einstellungen!$F$13:$F$67)))*N(Mitarbeiter!$E231)/IF(Einstellungen!$C$11="7 Tage",7,5),N('Ist-Stunden'!AF231)),MAX(IF(Einstellungen!$C$11="7 Tage",MAX(0,(MIN(DATE(2028,4,0),IF(Mitarbeiter!$D231="",DATE(2028,4,0),Mitarbeiter!$D231),TODAY()))-(MAX(DATE(2028,3,1),Mitarbeiter!$C231))+1),MAX(0,NETWORKDAYS(MAX(DATE(2028,3,1),Mitarbeiter!$C231),MIN(DATE(2028,4,0),IF(Mitarbeiter!$D231="",DATE(2028,4,0),Mitarbeiter!$D231),TODAY()),Einstellungen!$F$13:$F$67)))*N(Mitarbeiter!$E231)/IF(Einstellungen!$C$11="7 Tage",7,5),N('Ist-Stunden'!AF231)+(N(Krankheitstage!BE231)+N(Krankheitstage!BQ231))*N($C231))))</f>
        <v/>
      </c>
      <c r="BK231" s="76">
        <f>IF($B231="",0,IF(Einstellungen!$C$10="Ja",MAX(IF(Einstellungen!$C$11="7 Tage",MAX(0,(MIN(DATE(2028,5,0),IF(Mitarbeiter!$D231="",DATE(2028,5,0),Mitarbeiter!$D231),TODAY()))-(MAX(DATE(2028,4,1),Mitarbeiter!$C231))+1),MAX(0,NETWORKDAYS(MAX(DATE(2028,4,1),Mitarbeiter!$C231),MIN(DATE(2028,5,0),IF(Mitarbeiter!$D231="",DATE(2028,5,0),Mitarbeiter!$D231),TODAY()),Einstellungen!$F$13:$F$67)))*N(Mitarbeiter!$E231)/IF(Einstellungen!$C$11="7 Tage",7,5),N('Ist-Stunden'!AG231)),MAX(IF(Einstellungen!$C$11="7 Tage",MAX(0,(MIN(DATE(2028,5,0),IF(Mitarbeiter!$D231="",DATE(2028,5,0),Mitarbeiter!$D231),TODAY()))-(MAX(DATE(2028,4,1),Mitarbeiter!$C231))+1),MAX(0,NETWORKDAYS(MAX(DATE(2028,4,1),Mitarbeiter!$C231),MIN(DATE(2028,5,0),IF(Mitarbeiter!$D231="",DATE(2028,5,0),Mitarbeiter!$D231),TODAY()),Einstellungen!$F$13:$F$67)))*N(Mitarbeiter!$E231)/IF(Einstellungen!$C$11="7 Tage",7,5),N('Ist-Stunden'!AG231)+(N(Krankheitstage!BF231)+N(Krankheitstage!BR231))*N($C231))))</f>
        <v/>
      </c>
      <c r="BL231" s="76">
        <f>IF($B231="",0,IF(Einstellungen!$C$10="Ja",MAX(IF(Einstellungen!$C$11="7 Tage",MAX(0,(MIN(DATE(2028,6,0),IF(Mitarbeiter!$D231="",DATE(2028,6,0),Mitarbeiter!$D231),TODAY()))-(MAX(DATE(2028,5,1),Mitarbeiter!$C231))+1),MAX(0,NETWORKDAYS(MAX(DATE(2028,5,1),Mitarbeiter!$C231),MIN(DATE(2028,6,0),IF(Mitarbeiter!$D231="",DATE(2028,6,0),Mitarbeiter!$D231),TODAY()),Einstellungen!$F$13:$F$67)))*N(Mitarbeiter!$E231)/IF(Einstellungen!$C$11="7 Tage",7,5),N('Ist-Stunden'!AH231)),MAX(IF(Einstellungen!$C$11="7 Tage",MAX(0,(MIN(DATE(2028,6,0),IF(Mitarbeiter!$D231="",DATE(2028,6,0),Mitarbeiter!$D231),TODAY()))-(MAX(DATE(2028,5,1),Mitarbeiter!$C231))+1),MAX(0,NETWORKDAYS(MAX(DATE(2028,5,1),Mitarbeiter!$C231),MIN(DATE(2028,6,0),IF(Mitarbeiter!$D231="",DATE(2028,6,0),Mitarbeiter!$D231),TODAY()),Einstellungen!$F$13:$F$67)))*N(Mitarbeiter!$E231)/IF(Einstellungen!$C$11="7 Tage",7,5),N('Ist-Stunden'!AH231)+(N(Krankheitstage!BG231)+N(Krankheitstage!BS231))*N($C231))))</f>
        <v/>
      </c>
      <c r="BM231" s="76">
        <f>IF($B231="",0,IF(Einstellungen!$C$10="Ja",MAX(IF(Einstellungen!$C$11="7 Tage",MAX(0,(MIN(DATE(2028,7,0),IF(Mitarbeiter!$D231="",DATE(2028,7,0),Mitarbeiter!$D231),TODAY()))-(MAX(DATE(2028,6,1),Mitarbeiter!$C231))+1),MAX(0,NETWORKDAYS(MAX(DATE(2028,6,1),Mitarbeiter!$C231),MIN(DATE(2028,7,0),IF(Mitarbeiter!$D231="",DATE(2028,7,0),Mitarbeiter!$D231),TODAY()),Einstellungen!$F$13:$F$67)))*N(Mitarbeiter!$E231)/IF(Einstellungen!$C$11="7 Tage",7,5),N('Ist-Stunden'!AI231)),MAX(IF(Einstellungen!$C$11="7 Tage",MAX(0,(MIN(DATE(2028,7,0),IF(Mitarbeiter!$D231="",DATE(2028,7,0),Mitarbeiter!$D231),TODAY()))-(MAX(DATE(2028,6,1),Mitarbeiter!$C231))+1),MAX(0,NETWORKDAYS(MAX(DATE(2028,6,1),Mitarbeiter!$C231),MIN(DATE(2028,7,0),IF(Mitarbeiter!$D231="",DATE(2028,7,0),Mitarbeiter!$D231),TODAY()),Einstellungen!$F$13:$F$67)))*N(Mitarbeiter!$E231)/IF(Einstellungen!$C$11="7 Tage",7,5),N('Ist-Stunden'!AI231)+(N(Krankheitstage!BH231)+N(Krankheitstage!BT231))*N($C231))))</f>
        <v/>
      </c>
      <c r="BN231" s="76">
        <f>IF($B231="",0,IF(Einstellungen!$C$10="Ja",MAX(IF(Einstellungen!$C$11="7 Tage",MAX(0,(MIN(DATE(2028,8,0),IF(Mitarbeiter!$D231="",DATE(2028,8,0),Mitarbeiter!$D231),TODAY()))-(MAX(DATE(2028,7,1),Mitarbeiter!$C231))+1),MAX(0,NETWORKDAYS(MAX(DATE(2028,7,1),Mitarbeiter!$C231),MIN(DATE(2028,8,0),IF(Mitarbeiter!$D231="",DATE(2028,8,0),Mitarbeiter!$D231),TODAY()),Einstellungen!$F$13:$F$67)))*N(Mitarbeiter!$E231)/IF(Einstellungen!$C$11="7 Tage",7,5),N('Ist-Stunden'!AJ231)),MAX(IF(Einstellungen!$C$11="7 Tage",MAX(0,(MIN(DATE(2028,8,0),IF(Mitarbeiter!$D231="",DATE(2028,8,0),Mitarbeiter!$D231),TODAY()))-(MAX(DATE(2028,7,1),Mitarbeiter!$C231))+1),MAX(0,NETWORKDAYS(MAX(DATE(2028,7,1),Mitarbeiter!$C231),MIN(DATE(2028,8,0),IF(Mitarbeiter!$D231="",DATE(2028,8,0),Mitarbeiter!$D231),TODAY()),Einstellungen!$F$13:$F$67)))*N(Mitarbeiter!$E231)/IF(Einstellungen!$C$11="7 Tage",7,5),N('Ist-Stunden'!AJ231)+(N(Krankheitstage!BI231)+N(Krankheitstage!BU231))*N($C231))))</f>
        <v/>
      </c>
      <c r="BO231" s="76">
        <f>IF($B231="",0,IF(Einstellungen!$C$10="Ja",MAX(IF(Einstellungen!$C$11="7 Tage",MAX(0,(MIN(DATE(2028,9,0),IF(Mitarbeiter!$D231="",DATE(2028,9,0),Mitarbeiter!$D231),TODAY()))-(MAX(DATE(2028,8,1),Mitarbeiter!$C231))+1),MAX(0,NETWORKDAYS(MAX(DATE(2028,8,1),Mitarbeiter!$C231),MIN(DATE(2028,9,0),IF(Mitarbeiter!$D231="",DATE(2028,9,0),Mitarbeiter!$D231),TODAY()),Einstellungen!$F$13:$F$67)))*N(Mitarbeiter!$E231)/IF(Einstellungen!$C$11="7 Tage",7,5),N('Ist-Stunden'!AK231)),MAX(IF(Einstellungen!$C$11="7 Tage",MAX(0,(MIN(DATE(2028,9,0),IF(Mitarbeiter!$D231="",DATE(2028,9,0),Mitarbeiter!$D231),TODAY()))-(MAX(DATE(2028,8,1),Mitarbeiter!$C231))+1),MAX(0,NETWORKDAYS(MAX(DATE(2028,8,1),Mitarbeiter!$C231),MIN(DATE(2028,9,0),IF(Mitarbeiter!$D231="",DATE(2028,9,0),Mitarbeiter!$D231),TODAY()),Einstellungen!$F$13:$F$67)))*N(Mitarbeiter!$E231)/IF(Einstellungen!$C$11="7 Tage",7,5),N('Ist-Stunden'!AK231)+(N(Krankheitstage!BJ231)+N(Krankheitstage!BV231))*N($C231))))</f>
        <v/>
      </c>
      <c r="BP231" s="76">
        <f>IF($B231="",0,IF(Einstellungen!$C$10="Ja",MAX(IF(Einstellungen!$C$11="7 Tage",MAX(0,(MIN(DATE(2028,10,0),IF(Mitarbeiter!$D231="",DATE(2028,10,0),Mitarbeiter!$D231),TODAY()))-(MAX(DATE(2028,9,1),Mitarbeiter!$C231))+1),MAX(0,NETWORKDAYS(MAX(DATE(2028,9,1),Mitarbeiter!$C231),MIN(DATE(2028,10,0),IF(Mitarbeiter!$D231="",DATE(2028,10,0),Mitarbeiter!$D231),TODAY()),Einstellungen!$F$13:$F$67)))*N(Mitarbeiter!$E231)/IF(Einstellungen!$C$11="7 Tage",7,5),N('Ist-Stunden'!AL231)),MAX(IF(Einstellungen!$C$11="7 Tage",MAX(0,(MIN(DATE(2028,10,0),IF(Mitarbeiter!$D231="",DATE(2028,10,0),Mitarbeiter!$D231),TODAY()))-(MAX(DATE(2028,9,1),Mitarbeiter!$C231))+1),MAX(0,NETWORKDAYS(MAX(DATE(2028,9,1),Mitarbeiter!$C231),MIN(DATE(2028,10,0),IF(Mitarbeiter!$D231="",DATE(2028,10,0),Mitarbeiter!$D231),TODAY()),Einstellungen!$F$13:$F$67)))*N(Mitarbeiter!$E231)/IF(Einstellungen!$C$11="7 Tage",7,5),N('Ist-Stunden'!AL231)+(N(Krankheitstage!BK231)+N(Krankheitstage!BW231))*N($C231))))</f>
        <v/>
      </c>
      <c r="BQ231" s="76">
        <f>IF($B231="",0,IF(Einstellungen!$C$10="Ja",MAX(IF(Einstellungen!$C$11="7 Tage",MAX(0,(MIN(DATE(2028,11,0),IF(Mitarbeiter!$D231="",DATE(2028,11,0),Mitarbeiter!$D231),TODAY()))-(MAX(DATE(2028,10,1),Mitarbeiter!$C231))+1),MAX(0,NETWORKDAYS(MAX(DATE(2028,10,1),Mitarbeiter!$C231),MIN(DATE(2028,11,0),IF(Mitarbeiter!$D231="",DATE(2028,11,0),Mitarbeiter!$D231),TODAY()),Einstellungen!$F$13:$F$67)))*N(Mitarbeiter!$E231)/IF(Einstellungen!$C$11="7 Tage",7,5),N('Ist-Stunden'!AM231)),MAX(IF(Einstellungen!$C$11="7 Tage",MAX(0,(MIN(DATE(2028,11,0),IF(Mitarbeiter!$D231="",DATE(2028,11,0),Mitarbeiter!$D231),TODAY()))-(MAX(DATE(2028,10,1),Mitarbeiter!$C231))+1),MAX(0,NETWORKDAYS(MAX(DATE(2028,10,1),Mitarbeiter!$C231),MIN(DATE(2028,11,0),IF(Mitarbeiter!$D231="",DATE(2028,11,0),Mitarbeiter!$D231),TODAY()),Einstellungen!$F$13:$F$67)))*N(Mitarbeiter!$E231)/IF(Einstellungen!$C$11="7 Tage",7,5),N('Ist-Stunden'!AM231)+(N(Krankheitstage!BL231)+N(Krankheitstage!BX231))*N($C231))))</f>
        <v/>
      </c>
      <c r="BR231" s="76">
        <f>IF($B231="",0,IF(Einstellungen!$C$10="Ja",MAX(IF(Einstellungen!$C$11="7 Tage",MAX(0,(MIN(DATE(2028,12,0),IF(Mitarbeiter!$D231="",DATE(2028,12,0),Mitarbeiter!$D231),TODAY()))-(MAX(DATE(2028,11,1),Mitarbeiter!$C231))+1),MAX(0,NETWORKDAYS(MAX(DATE(2028,11,1),Mitarbeiter!$C231),MIN(DATE(2028,12,0),IF(Mitarbeiter!$D231="",DATE(2028,12,0),Mitarbeiter!$D231),TODAY()),Einstellungen!$F$13:$F$67)))*N(Mitarbeiter!$E231)/IF(Einstellungen!$C$11="7 Tage",7,5),N('Ist-Stunden'!AN231)),MAX(IF(Einstellungen!$C$11="7 Tage",MAX(0,(MIN(DATE(2028,12,0),IF(Mitarbeiter!$D231="",DATE(2028,12,0),Mitarbeiter!$D231),TODAY()))-(MAX(DATE(2028,11,1),Mitarbeiter!$C231))+1),MAX(0,NETWORKDAYS(MAX(DATE(2028,11,1),Mitarbeiter!$C231),MIN(DATE(2028,12,0),IF(Mitarbeiter!$D231="",DATE(2028,12,0),Mitarbeiter!$D231),TODAY()),Einstellungen!$F$13:$F$67)))*N(Mitarbeiter!$E231)/IF(Einstellungen!$C$11="7 Tage",7,5),N('Ist-Stunden'!AN231)+(N(Krankheitstage!BM231)+N(Krankheitstage!BY231))*N($C231))))</f>
        <v/>
      </c>
      <c r="BS231" s="76">
        <f>IF($B231="",0,IF(Einstellungen!$C$10="Ja",MAX(IF(Einstellungen!$C$11="7 Tage",MAX(0,(MIN(DATE(2028,13,0),IF(Mitarbeiter!$D231="",DATE(2028,13,0),Mitarbeiter!$D231),TODAY()))-(MAX(DATE(2028,12,1),Mitarbeiter!$C231))+1),MAX(0,NETWORKDAYS(MAX(DATE(2028,12,1),Mitarbeiter!$C231),MIN(DATE(2028,13,0),IF(Mitarbeiter!$D231="",DATE(2028,13,0),Mitarbeiter!$D231),TODAY()),Einstellungen!$F$13:$F$67)))*N(Mitarbeiter!$E231)/IF(Einstellungen!$C$11="7 Tage",7,5),N('Ist-Stunden'!AO231)),MAX(IF(Einstellungen!$C$11="7 Tage",MAX(0,(MIN(DATE(2028,13,0),IF(Mitarbeiter!$D231="",DATE(2028,13,0),Mitarbeiter!$D231),TODAY()))-(MAX(DATE(2028,12,1),Mitarbeiter!$C231))+1),MAX(0,NETWORKDAYS(MAX(DATE(2028,12,1),Mitarbeiter!$C231),MIN(DATE(2028,13,0),IF(Mitarbeiter!$D231="",DATE(2028,13,0),Mitarbeiter!$D231),TODAY()),Einstellungen!$F$13:$F$67)))*N(Mitarbeiter!$E231)/IF(Einstellungen!$C$11="7 Tage",7,5),N('Ist-Stunden'!AO231)+(N(Krankheitstage!BN231)+N(Krankheitstage!BZ231))*N($C231))))</f>
        <v/>
      </c>
      <c r="BT231" s="76">
        <f>IF($B231="",0,IF(Einstellungen!$C$10="Ja",MAX(IF(Einstellungen!$C$11="7 Tage",MAX(0,(MIN(DATE(2029,2,0),IF(Mitarbeiter!$D231="",DATE(2029,2,0),Mitarbeiter!$D231),TODAY()))-(MAX(DATE(2029,1,1),Mitarbeiter!$C231))+1),MAX(0,NETWORKDAYS(MAX(DATE(2029,1,1),Mitarbeiter!$C231),MIN(DATE(2029,2,0),IF(Mitarbeiter!$D231="",DATE(2029,2,0),Mitarbeiter!$D231),TODAY()),Einstellungen!$F$13:$F$67)))*N(Mitarbeiter!$E231)/IF(Einstellungen!$C$11="7 Tage",7,5),N('Ist-Stunden'!AP231)),MAX(IF(Einstellungen!$C$11="7 Tage",MAX(0,(MIN(DATE(2029,2,0),IF(Mitarbeiter!$D231="",DATE(2029,2,0),Mitarbeiter!$D231),TODAY()))-(MAX(DATE(2029,1,1),Mitarbeiter!$C231))+1),MAX(0,NETWORKDAYS(MAX(DATE(2029,1,1),Mitarbeiter!$C231),MIN(DATE(2029,2,0),IF(Mitarbeiter!$D231="",DATE(2029,2,0),Mitarbeiter!$D231),TODAY()),Einstellungen!$F$13:$F$67)))*N(Mitarbeiter!$E231)/IF(Einstellungen!$C$11="7 Tage",7,5),N('Ist-Stunden'!AP231)+(N(Krankheitstage!CA231)+N(Krankheitstage!CM231))*N($C231))))</f>
        <v/>
      </c>
      <c r="BU231" s="76">
        <f>IF($B231="",0,IF(Einstellungen!$C$10="Ja",MAX(IF(Einstellungen!$C$11="7 Tage",MAX(0,(MIN(DATE(2029,3,0),IF(Mitarbeiter!$D231="",DATE(2029,3,0),Mitarbeiter!$D231),TODAY()))-(MAX(DATE(2029,2,1),Mitarbeiter!$C231))+1),MAX(0,NETWORKDAYS(MAX(DATE(2029,2,1),Mitarbeiter!$C231),MIN(DATE(2029,3,0),IF(Mitarbeiter!$D231="",DATE(2029,3,0),Mitarbeiter!$D231),TODAY()),Einstellungen!$F$13:$F$67)))*N(Mitarbeiter!$E231)/IF(Einstellungen!$C$11="7 Tage",7,5),N('Ist-Stunden'!AQ231)),MAX(IF(Einstellungen!$C$11="7 Tage",MAX(0,(MIN(DATE(2029,3,0),IF(Mitarbeiter!$D231="",DATE(2029,3,0),Mitarbeiter!$D231),TODAY()))-(MAX(DATE(2029,2,1),Mitarbeiter!$C231))+1),MAX(0,NETWORKDAYS(MAX(DATE(2029,2,1),Mitarbeiter!$C231),MIN(DATE(2029,3,0),IF(Mitarbeiter!$D231="",DATE(2029,3,0),Mitarbeiter!$D231),TODAY()),Einstellungen!$F$13:$F$67)))*N(Mitarbeiter!$E231)/IF(Einstellungen!$C$11="7 Tage",7,5),N('Ist-Stunden'!AQ231)+(N(Krankheitstage!CB231)+N(Krankheitstage!CN231))*N($C231))))</f>
        <v/>
      </c>
      <c r="BV231" s="76">
        <f>IF($B231="",0,IF(Einstellungen!$C$10="Ja",MAX(IF(Einstellungen!$C$11="7 Tage",MAX(0,(MIN(DATE(2029,4,0),IF(Mitarbeiter!$D231="",DATE(2029,4,0),Mitarbeiter!$D231),TODAY()))-(MAX(DATE(2029,3,1),Mitarbeiter!$C231))+1),MAX(0,NETWORKDAYS(MAX(DATE(2029,3,1),Mitarbeiter!$C231),MIN(DATE(2029,4,0),IF(Mitarbeiter!$D231="",DATE(2029,4,0),Mitarbeiter!$D231),TODAY()),Einstellungen!$F$13:$F$67)))*N(Mitarbeiter!$E231)/IF(Einstellungen!$C$11="7 Tage",7,5),N('Ist-Stunden'!AR231)),MAX(IF(Einstellungen!$C$11="7 Tage",MAX(0,(MIN(DATE(2029,4,0),IF(Mitarbeiter!$D231="",DATE(2029,4,0),Mitarbeiter!$D231),TODAY()))-(MAX(DATE(2029,3,1),Mitarbeiter!$C231))+1),MAX(0,NETWORKDAYS(MAX(DATE(2029,3,1),Mitarbeiter!$C231),MIN(DATE(2029,4,0),IF(Mitarbeiter!$D231="",DATE(2029,4,0),Mitarbeiter!$D231),TODAY()),Einstellungen!$F$13:$F$67)))*N(Mitarbeiter!$E231)/IF(Einstellungen!$C$11="7 Tage",7,5),N('Ist-Stunden'!AR231)+(N(Krankheitstage!CC231)+N(Krankheitstage!CO231))*N($C231))))</f>
        <v/>
      </c>
      <c r="BW231" s="76">
        <f>IF($B231="",0,IF(Einstellungen!$C$10="Ja",MAX(IF(Einstellungen!$C$11="7 Tage",MAX(0,(MIN(DATE(2029,5,0),IF(Mitarbeiter!$D231="",DATE(2029,5,0),Mitarbeiter!$D231),TODAY()))-(MAX(DATE(2029,4,1),Mitarbeiter!$C231))+1),MAX(0,NETWORKDAYS(MAX(DATE(2029,4,1),Mitarbeiter!$C231),MIN(DATE(2029,5,0),IF(Mitarbeiter!$D231="",DATE(2029,5,0),Mitarbeiter!$D231),TODAY()),Einstellungen!$F$13:$F$67)))*N(Mitarbeiter!$E231)/IF(Einstellungen!$C$11="7 Tage",7,5),N('Ist-Stunden'!AS231)),MAX(IF(Einstellungen!$C$11="7 Tage",MAX(0,(MIN(DATE(2029,5,0),IF(Mitarbeiter!$D231="",DATE(2029,5,0),Mitarbeiter!$D231),TODAY()))-(MAX(DATE(2029,4,1),Mitarbeiter!$C231))+1),MAX(0,NETWORKDAYS(MAX(DATE(2029,4,1),Mitarbeiter!$C231),MIN(DATE(2029,5,0),IF(Mitarbeiter!$D231="",DATE(2029,5,0),Mitarbeiter!$D231),TODAY()),Einstellungen!$F$13:$F$67)))*N(Mitarbeiter!$E231)/IF(Einstellungen!$C$11="7 Tage",7,5),N('Ist-Stunden'!AS231)+(N(Krankheitstage!CD231)+N(Krankheitstage!CP231))*N($C231))))</f>
        <v/>
      </c>
      <c r="BX231" s="76">
        <f>IF($B231="",0,IF(Einstellungen!$C$10="Ja",MAX(IF(Einstellungen!$C$11="7 Tage",MAX(0,(MIN(DATE(2029,6,0),IF(Mitarbeiter!$D231="",DATE(2029,6,0),Mitarbeiter!$D231),TODAY()))-(MAX(DATE(2029,5,1),Mitarbeiter!$C231))+1),MAX(0,NETWORKDAYS(MAX(DATE(2029,5,1),Mitarbeiter!$C231),MIN(DATE(2029,6,0),IF(Mitarbeiter!$D231="",DATE(2029,6,0),Mitarbeiter!$D231),TODAY()),Einstellungen!$F$13:$F$67)))*N(Mitarbeiter!$E231)/IF(Einstellungen!$C$11="7 Tage",7,5),N('Ist-Stunden'!AT231)),MAX(IF(Einstellungen!$C$11="7 Tage",MAX(0,(MIN(DATE(2029,6,0),IF(Mitarbeiter!$D231="",DATE(2029,6,0),Mitarbeiter!$D231),TODAY()))-(MAX(DATE(2029,5,1),Mitarbeiter!$C231))+1),MAX(0,NETWORKDAYS(MAX(DATE(2029,5,1),Mitarbeiter!$C231),MIN(DATE(2029,6,0),IF(Mitarbeiter!$D231="",DATE(2029,6,0),Mitarbeiter!$D231),TODAY()),Einstellungen!$F$13:$F$67)))*N(Mitarbeiter!$E231)/IF(Einstellungen!$C$11="7 Tage",7,5),N('Ist-Stunden'!AT231)+(N(Krankheitstage!CE231)+N(Krankheitstage!CQ231))*N($C231))))</f>
        <v/>
      </c>
      <c r="BY231" s="76">
        <f>IF($B231="",0,IF(Einstellungen!$C$10="Ja",MAX(IF(Einstellungen!$C$11="7 Tage",MAX(0,(MIN(DATE(2029,7,0),IF(Mitarbeiter!$D231="",DATE(2029,7,0),Mitarbeiter!$D231),TODAY()))-(MAX(DATE(2029,6,1),Mitarbeiter!$C231))+1),MAX(0,NETWORKDAYS(MAX(DATE(2029,6,1),Mitarbeiter!$C231),MIN(DATE(2029,7,0),IF(Mitarbeiter!$D231="",DATE(2029,7,0),Mitarbeiter!$D231),TODAY()),Einstellungen!$F$13:$F$67)))*N(Mitarbeiter!$E231)/IF(Einstellungen!$C$11="7 Tage",7,5),N('Ist-Stunden'!AU231)),MAX(IF(Einstellungen!$C$11="7 Tage",MAX(0,(MIN(DATE(2029,7,0),IF(Mitarbeiter!$D231="",DATE(2029,7,0),Mitarbeiter!$D231),TODAY()))-(MAX(DATE(2029,6,1),Mitarbeiter!$C231))+1),MAX(0,NETWORKDAYS(MAX(DATE(2029,6,1),Mitarbeiter!$C231),MIN(DATE(2029,7,0),IF(Mitarbeiter!$D231="",DATE(2029,7,0),Mitarbeiter!$D231),TODAY()),Einstellungen!$F$13:$F$67)))*N(Mitarbeiter!$E231)/IF(Einstellungen!$C$11="7 Tage",7,5),N('Ist-Stunden'!AU231)+(N(Krankheitstage!CF231)+N(Krankheitstage!CR231))*N($C231))))</f>
        <v/>
      </c>
      <c r="BZ231" s="76">
        <f>IF($B231="",0,IF(Einstellungen!$C$10="Ja",MAX(IF(Einstellungen!$C$11="7 Tage",MAX(0,(MIN(DATE(2029,8,0),IF(Mitarbeiter!$D231="",DATE(2029,8,0),Mitarbeiter!$D231),TODAY()))-(MAX(DATE(2029,7,1),Mitarbeiter!$C231))+1),MAX(0,NETWORKDAYS(MAX(DATE(2029,7,1),Mitarbeiter!$C231),MIN(DATE(2029,8,0),IF(Mitarbeiter!$D231="",DATE(2029,8,0),Mitarbeiter!$D231),TODAY()),Einstellungen!$F$13:$F$67)))*N(Mitarbeiter!$E231)/IF(Einstellungen!$C$11="7 Tage",7,5),N('Ist-Stunden'!AV231)),MAX(IF(Einstellungen!$C$11="7 Tage",MAX(0,(MIN(DATE(2029,8,0),IF(Mitarbeiter!$D231="",DATE(2029,8,0),Mitarbeiter!$D231),TODAY()))-(MAX(DATE(2029,7,1),Mitarbeiter!$C231))+1),MAX(0,NETWORKDAYS(MAX(DATE(2029,7,1),Mitarbeiter!$C231),MIN(DATE(2029,8,0),IF(Mitarbeiter!$D231="",DATE(2029,8,0),Mitarbeiter!$D231),TODAY()),Einstellungen!$F$13:$F$67)))*N(Mitarbeiter!$E231)/IF(Einstellungen!$C$11="7 Tage",7,5),N('Ist-Stunden'!AV231)+(N(Krankheitstage!CG231)+N(Krankheitstage!CS231))*N($C231))))</f>
        <v/>
      </c>
      <c r="CA231" s="76">
        <f>IF($B231="",0,IF(Einstellungen!$C$10="Ja",MAX(IF(Einstellungen!$C$11="7 Tage",MAX(0,(MIN(DATE(2029,9,0),IF(Mitarbeiter!$D231="",DATE(2029,9,0),Mitarbeiter!$D231),TODAY()))-(MAX(DATE(2029,8,1),Mitarbeiter!$C231))+1),MAX(0,NETWORKDAYS(MAX(DATE(2029,8,1),Mitarbeiter!$C231),MIN(DATE(2029,9,0),IF(Mitarbeiter!$D231="",DATE(2029,9,0),Mitarbeiter!$D231),TODAY()),Einstellungen!$F$13:$F$67)))*N(Mitarbeiter!$E231)/IF(Einstellungen!$C$11="7 Tage",7,5),N('Ist-Stunden'!AW231)),MAX(IF(Einstellungen!$C$11="7 Tage",MAX(0,(MIN(DATE(2029,9,0),IF(Mitarbeiter!$D231="",DATE(2029,9,0),Mitarbeiter!$D231),TODAY()))-(MAX(DATE(2029,8,1),Mitarbeiter!$C231))+1),MAX(0,NETWORKDAYS(MAX(DATE(2029,8,1),Mitarbeiter!$C231),MIN(DATE(2029,9,0),IF(Mitarbeiter!$D231="",DATE(2029,9,0),Mitarbeiter!$D231),TODAY()),Einstellungen!$F$13:$F$67)))*N(Mitarbeiter!$E231)/IF(Einstellungen!$C$11="7 Tage",7,5),N('Ist-Stunden'!AW231)+(N(Krankheitstage!CH231)+N(Krankheitstage!CT231))*N($C231))))</f>
        <v/>
      </c>
      <c r="CB231" s="76">
        <f>IF($B231="",0,IF(Einstellungen!$C$10="Ja",MAX(IF(Einstellungen!$C$11="7 Tage",MAX(0,(MIN(DATE(2029,10,0),IF(Mitarbeiter!$D231="",DATE(2029,10,0),Mitarbeiter!$D231),TODAY()))-(MAX(DATE(2029,9,1),Mitarbeiter!$C231))+1),MAX(0,NETWORKDAYS(MAX(DATE(2029,9,1),Mitarbeiter!$C231),MIN(DATE(2029,10,0),IF(Mitarbeiter!$D231="",DATE(2029,10,0),Mitarbeiter!$D231),TODAY()),Einstellungen!$F$13:$F$67)))*N(Mitarbeiter!$E231)/IF(Einstellungen!$C$11="7 Tage",7,5),N('Ist-Stunden'!AX231)),MAX(IF(Einstellungen!$C$11="7 Tage",MAX(0,(MIN(DATE(2029,10,0),IF(Mitarbeiter!$D231="",DATE(2029,10,0),Mitarbeiter!$D231),TODAY()))-(MAX(DATE(2029,9,1),Mitarbeiter!$C231))+1),MAX(0,NETWORKDAYS(MAX(DATE(2029,9,1),Mitarbeiter!$C231),MIN(DATE(2029,10,0),IF(Mitarbeiter!$D231="",DATE(2029,10,0),Mitarbeiter!$D231),TODAY()),Einstellungen!$F$13:$F$67)))*N(Mitarbeiter!$E231)/IF(Einstellungen!$C$11="7 Tage",7,5),N('Ist-Stunden'!AX231)+(N(Krankheitstage!CI231)+N(Krankheitstage!CU231))*N($C231))))</f>
        <v/>
      </c>
      <c r="CC231" s="76">
        <f>IF($B231="",0,IF(Einstellungen!$C$10="Ja",MAX(IF(Einstellungen!$C$11="7 Tage",MAX(0,(MIN(DATE(2029,11,0),IF(Mitarbeiter!$D231="",DATE(2029,11,0),Mitarbeiter!$D231),TODAY()))-(MAX(DATE(2029,10,1),Mitarbeiter!$C231))+1),MAX(0,NETWORKDAYS(MAX(DATE(2029,10,1),Mitarbeiter!$C231),MIN(DATE(2029,11,0),IF(Mitarbeiter!$D231="",DATE(2029,11,0),Mitarbeiter!$D231),TODAY()),Einstellungen!$F$13:$F$67)))*N(Mitarbeiter!$E231)/IF(Einstellungen!$C$11="7 Tage",7,5),N('Ist-Stunden'!AY231)),MAX(IF(Einstellungen!$C$11="7 Tage",MAX(0,(MIN(DATE(2029,11,0),IF(Mitarbeiter!$D231="",DATE(2029,11,0),Mitarbeiter!$D231),TODAY()))-(MAX(DATE(2029,10,1),Mitarbeiter!$C231))+1),MAX(0,NETWORKDAYS(MAX(DATE(2029,10,1),Mitarbeiter!$C231),MIN(DATE(2029,11,0),IF(Mitarbeiter!$D231="",DATE(2029,11,0),Mitarbeiter!$D231),TODAY()),Einstellungen!$F$13:$F$67)))*N(Mitarbeiter!$E231)/IF(Einstellungen!$C$11="7 Tage",7,5),N('Ist-Stunden'!AY231)+(N(Krankheitstage!CJ231)+N(Krankheitstage!CV231))*N($C231))))</f>
        <v/>
      </c>
      <c r="CD231" s="76">
        <f>IF($B231="",0,IF(Einstellungen!$C$10="Ja",MAX(IF(Einstellungen!$C$11="7 Tage",MAX(0,(MIN(DATE(2029,12,0),IF(Mitarbeiter!$D231="",DATE(2029,12,0),Mitarbeiter!$D231),TODAY()))-(MAX(DATE(2029,11,1),Mitarbeiter!$C231))+1),MAX(0,NETWORKDAYS(MAX(DATE(2029,11,1),Mitarbeiter!$C231),MIN(DATE(2029,12,0),IF(Mitarbeiter!$D231="",DATE(2029,12,0),Mitarbeiter!$D231),TODAY()),Einstellungen!$F$13:$F$67)))*N(Mitarbeiter!$E231)/IF(Einstellungen!$C$11="7 Tage",7,5),N('Ist-Stunden'!AZ231)),MAX(IF(Einstellungen!$C$11="7 Tage",MAX(0,(MIN(DATE(2029,12,0),IF(Mitarbeiter!$D231="",DATE(2029,12,0),Mitarbeiter!$D231),TODAY()))-(MAX(DATE(2029,11,1),Mitarbeiter!$C231))+1),MAX(0,NETWORKDAYS(MAX(DATE(2029,11,1),Mitarbeiter!$C231),MIN(DATE(2029,12,0),IF(Mitarbeiter!$D231="",DATE(2029,12,0),Mitarbeiter!$D231),TODAY()),Einstellungen!$F$13:$F$67)))*N(Mitarbeiter!$E231)/IF(Einstellungen!$C$11="7 Tage",7,5),N('Ist-Stunden'!AZ231)+(N(Krankheitstage!CK231)+N(Krankheitstage!CW231))*N($C231))))</f>
        <v/>
      </c>
      <c r="CE231" s="76">
        <f>IF($B231="",0,IF(Einstellungen!$C$10="Ja",MAX(IF(Einstellungen!$C$11="7 Tage",MAX(0,(MIN(DATE(2029,13,0),IF(Mitarbeiter!$D231="",DATE(2029,13,0),Mitarbeiter!$D231),TODAY()))-(MAX(DATE(2029,12,1),Mitarbeiter!$C231))+1),MAX(0,NETWORKDAYS(MAX(DATE(2029,12,1),Mitarbeiter!$C231),MIN(DATE(2029,13,0),IF(Mitarbeiter!$D231="",DATE(2029,13,0),Mitarbeiter!$D231),TODAY()),Einstellungen!$F$13:$F$67)))*N(Mitarbeiter!$E231)/IF(Einstellungen!$C$11="7 Tage",7,5),N('Ist-Stunden'!BA231)),MAX(IF(Einstellungen!$C$11="7 Tage",MAX(0,(MIN(DATE(2029,13,0),IF(Mitarbeiter!$D231="",DATE(2029,13,0),Mitarbeiter!$D231),TODAY()))-(MAX(DATE(2029,12,1),Mitarbeiter!$C231))+1),MAX(0,NETWORKDAYS(MAX(DATE(2029,12,1),Mitarbeiter!$C231),MIN(DATE(2029,13,0),IF(Mitarbeiter!$D231="",DATE(2029,13,0),Mitarbeiter!$D231),TODAY()),Einstellungen!$F$13:$F$67)))*N(Mitarbeiter!$E231)/IF(Einstellungen!$C$11="7 Tage",7,5),N('Ist-Stunden'!BA231)+(N(Krankheitstage!CL231)+N(Krankheitstage!CX231))*N($C231))))</f>
        <v/>
      </c>
      <c r="CF231" s="76">
        <f>IF($B231="",0,IF(Einstellungen!$C$10="Ja",MAX(IF(Einstellungen!$C$11="7 Tage",MAX(0,(MIN(DATE(2030,2,0),IF(Mitarbeiter!$D231="",DATE(2030,2,0),Mitarbeiter!$D231),TODAY()))-(MAX(DATE(2030,1,1),Mitarbeiter!$C231))+1),MAX(0,NETWORKDAYS(MAX(DATE(2030,1,1),Mitarbeiter!$C231),MIN(DATE(2030,2,0),IF(Mitarbeiter!$D231="",DATE(2030,2,0),Mitarbeiter!$D231),TODAY()),Einstellungen!$F$13:$F$67)))*N(Mitarbeiter!$E231)/IF(Einstellungen!$C$11="7 Tage",7,5),N('Ist-Stunden'!BB231)),MAX(IF(Einstellungen!$C$11="7 Tage",MAX(0,(MIN(DATE(2030,2,0),IF(Mitarbeiter!$D231="",DATE(2030,2,0),Mitarbeiter!$D231),TODAY()))-(MAX(DATE(2030,1,1),Mitarbeiter!$C231))+1),MAX(0,NETWORKDAYS(MAX(DATE(2030,1,1),Mitarbeiter!$C231),MIN(DATE(2030,2,0),IF(Mitarbeiter!$D231="",DATE(2030,2,0),Mitarbeiter!$D231),TODAY()),Einstellungen!$F$13:$F$67)))*N(Mitarbeiter!$E231)/IF(Einstellungen!$C$11="7 Tage",7,5),N('Ist-Stunden'!BB231)+(N(Krankheitstage!CY231)+N(Krankheitstage!DK231))*N($C231))))</f>
        <v/>
      </c>
      <c r="CG231" s="76">
        <f>IF($B231="",0,IF(Einstellungen!$C$10="Ja",MAX(IF(Einstellungen!$C$11="7 Tage",MAX(0,(MIN(DATE(2030,3,0),IF(Mitarbeiter!$D231="",DATE(2030,3,0),Mitarbeiter!$D231),TODAY()))-(MAX(DATE(2030,2,1),Mitarbeiter!$C231))+1),MAX(0,NETWORKDAYS(MAX(DATE(2030,2,1),Mitarbeiter!$C231),MIN(DATE(2030,3,0),IF(Mitarbeiter!$D231="",DATE(2030,3,0),Mitarbeiter!$D231),TODAY()),Einstellungen!$F$13:$F$67)))*N(Mitarbeiter!$E231)/IF(Einstellungen!$C$11="7 Tage",7,5),N('Ist-Stunden'!BC231)),MAX(IF(Einstellungen!$C$11="7 Tage",MAX(0,(MIN(DATE(2030,3,0),IF(Mitarbeiter!$D231="",DATE(2030,3,0),Mitarbeiter!$D231),TODAY()))-(MAX(DATE(2030,2,1),Mitarbeiter!$C231))+1),MAX(0,NETWORKDAYS(MAX(DATE(2030,2,1),Mitarbeiter!$C231),MIN(DATE(2030,3,0),IF(Mitarbeiter!$D231="",DATE(2030,3,0),Mitarbeiter!$D231),TODAY()),Einstellungen!$F$13:$F$67)))*N(Mitarbeiter!$E231)/IF(Einstellungen!$C$11="7 Tage",7,5),N('Ist-Stunden'!BC231)+(N(Krankheitstage!CZ231)+N(Krankheitstage!DL231))*N($C231))))</f>
        <v/>
      </c>
      <c r="CH231" s="76">
        <f>IF($B231="",0,IF(Einstellungen!$C$10="Ja",MAX(IF(Einstellungen!$C$11="7 Tage",MAX(0,(MIN(DATE(2030,4,0),IF(Mitarbeiter!$D231="",DATE(2030,4,0),Mitarbeiter!$D231),TODAY()))-(MAX(DATE(2030,3,1),Mitarbeiter!$C231))+1),MAX(0,NETWORKDAYS(MAX(DATE(2030,3,1),Mitarbeiter!$C231),MIN(DATE(2030,4,0),IF(Mitarbeiter!$D231="",DATE(2030,4,0),Mitarbeiter!$D231),TODAY()),Einstellungen!$F$13:$F$67)))*N(Mitarbeiter!$E231)/IF(Einstellungen!$C$11="7 Tage",7,5),N('Ist-Stunden'!BD231)),MAX(IF(Einstellungen!$C$11="7 Tage",MAX(0,(MIN(DATE(2030,4,0),IF(Mitarbeiter!$D231="",DATE(2030,4,0),Mitarbeiter!$D231),TODAY()))-(MAX(DATE(2030,3,1),Mitarbeiter!$C231))+1),MAX(0,NETWORKDAYS(MAX(DATE(2030,3,1),Mitarbeiter!$C231),MIN(DATE(2030,4,0),IF(Mitarbeiter!$D231="",DATE(2030,4,0),Mitarbeiter!$D231),TODAY()),Einstellungen!$F$13:$F$67)))*N(Mitarbeiter!$E231)/IF(Einstellungen!$C$11="7 Tage",7,5),N('Ist-Stunden'!BD231)+(N(Krankheitstage!DA231)+N(Krankheitstage!DM231))*N($C231))))</f>
        <v/>
      </c>
      <c r="CI231" s="76">
        <f>IF($B231="",0,IF(Einstellungen!$C$10="Ja",MAX(IF(Einstellungen!$C$11="7 Tage",MAX(0,(MIN(DATE(2030,5,0),IF(Mitarbeiter!$D231="",DATE(2030,5,0),Mitarbeiter!$D231),TODAY()))-(MAX(DATE(2030,4,1),Mitarbeiter!$C231))+1),MAX(0,NETWORKDAYS(MAX(DATE(2030,4,1),Mitarbeiter!$C231),MIN(DATE(2030,5,0),IF(Mitarbeiter!$D231="",DATE(2030,5,0),Mitarbeiter!$D231),TODAY()),Einstellungen!$F$13:$F$67)))*N(Mitarbeiter!$E231)/IF(Einstellungen!$C$11="7 Tage",7,5),N('Ist-Stunden'!BE231)),MAX(IF(Einstellungen!$C$11="7 Tage",MAX(0,(MIN(DATE(2030,5,0),IF(Mitarbeiter!$D231="",DATE(2030,5,0),Mitarbeiter!$D231),TODAY()))-(MAX(DATE(2030,4,1),Mitarbeiter!$C231))+1),MAX(0,NETWORKDAYS(MAX(DATE(2030,4,1),Mitarbeiter!$C231),MIN(DATE(2030,5,0),IF(Mitarbeiter!$D231="",DATE(2030,5,0),Mitarbeiter!$D231),TODAY()),Einstellungen!$F$13:$F$67)))*N(Mitarbeiter!$E231)/IF(Einstellungen!$C$11="7 Tage",7,5),N('Ist-Stunden'!BE231)+(N(Krankheitstage!DB231)+N(Krankheitstage!DN231))*N($C231))))</f>
        <v/>
      </c>
      <c r="CJ231" s="76">
        <f>IF($B231="",0,IF(Einstellungen!$C$10="Ja",MAX(IF(Einstellungen!$C$11="7 Tage",MAX(0,(MIN(DATE(2030,6,0),IF(Mitarbeiter!$D231="",DATE(2030,6,0),Mitarbeiter!$D231),TODAY()))-(MAX(DATE(2030,5,1),Mitarbeiter!$C231))+1),MAX(0,NETWORKDAYS(MAX(DATE(2030,5,1),Mitarbeiter!$C231),MIN(DATE(2030,6,0),IF(Mitarbeiter!$D231="",DATE(2030,6,0),Mitarbeiter!$D231),TODAY()),Einstellungen!$F$13:$F$67)))*N(Mitarbeiter!$E231)/IF(Einstellungen!$C$11="7 Tage",7,5),N('Ist-Stunden'!BF231)),MAX(IF(Einstellungen!$C$11="7 Tage",MAX(0,(MIN(DATE(2030,6,0),IF(Mitarbeiter!$D231="",DATE(2030,6,0),Mitarbeiter!$D231),TODAY()))-(MAX(DATE(2030,5,1),Mitarbeiter!$C231))+1),MAX(0,NETWORKDAYS(MAX(DATE(2030,5,1),Mitarbeiter!$C231),MIN(DATE(2030,6,0),IF(Mitarbeiter!$D231="",DATE(2030,6,0),Mitarbeiter!$D231),TODAY()),Einstellungen!$F$13:$F$67)))*N(Mitarbeiter!$E231)/IF(Einstellungen!$C$11="7 Tage",7,5),N('Ist-Stunden'!BF231)+(N(Krankheitstage!DC231)+N(Krankheitstage!DO231))*N($C231))))</f>
        <v/>
      </c>
      <c r="CK231" s="76">
        <f>IF($B231="",0,IF(Einstellungen!$C$10="Ja",MAX(IF(Einstellungen!$C$11="7 Tage",MAX(0,(MIN(DATE(2030,7,0),IF(Mitarbeiter!$D231="",DATE(2030,7,0),Mitarbeiter!$D231),TODAY()))-(MAX(DATE(2030,6,1),Mitarbeiter!$C231))+1),MAX(0,NETWORKDAYS(MAX(DATE(2030,6,1),Mitarbeiter!$C231),MIN(DATE(2030,7,0),IF(Mitarbeiter!$D231="",DATE(2030,7,0),Mitarbeiter!$D231),TODAY()),Einstellungen!$F$13:$F$67)))*N(Mitarbeiter!$E231)/IF(Einstellungen!$C$11="7 Tage",7,5),N('Ist-Stunden'!BG231)),MAX(IF(Einstellungen!$C$11="7 Tage",MAX(0,(MIN(DATE(2030,7,0),IF(Mitarbeiter!$D231="",DATE(2030,7,0),Mitarbeiter!$D231),TODAY()))-(MAX(DATE(2030,6,1),Mitarbeiter!$C231))+1),MAX(0,NETWORKDAYS(MAX(DATE(2030,6,1),Mitarbeiter!$C231),MIN(DATE(2030,7,0),IF(Mitarbeiter!$D231="",DATE(2030,7,0),Mitarbeiter!$D231),TODAY()),Einstellungen!$F$13:$F$67)))*N(Mitarbeiter!$E231)/IF(Einstellungen!$C$11="7 Tage",7,5),N('Ist-Stunden'!BG231)+(N(Krankheitstage!DD231)+N(Krankheitstage!DP231))*N($C231))))</f>
        <v/>
      </c>
      <c r="CL231" s="76">
        <f>IF($B231="",0,IF(Einstellungen!$C$10="Ja",MAX(IF(Einstellungen!$C$11="7 Tage",MAX(0,(MIN(DATE(2030,8,0),IF(Mitarbeiter!$D231="",DATE(2030,8,0),Mitarbeiter!$D231),TODAY()))-(MAX(DATE(2030,7,1),Mitarbeiter!$C231))+1),MAX(0,NETWORKDAYS(MAX(DATE(2030,7,1),Mitarbeiter!$C231),MIN(DATE(2030,8,0),IF(Mitarbeiter!$D231="",DATE(2030,8,0),Mitarbeiter!$D231),TODAY()),Einstellungen!$F$13:$F$67)))*N(Mitarbeiter!$E231)/IF(Einstellungen!$C$11="7 Tage",7,5),N('Ist-Stunden'!BH231)),MAX(IF(Einstellungen!$C$11="7 Tage",MAX(0,(MIN(DATE(2030,8,0),IF(Mitarbeiter!$D231="",DATE(2030,8,0),Mitarbeiter!$D231),TODAY()))-(MAX(DATE(2030,7,1),Mitarbeiter!$C231))+1),MAX(0,NETWORKDAYS(MAX(DATE(2030,7,1),Mitarbeiter!$C231),MIN(DATE(2030,8,0),IF(Mitarbeiter!$D231="",DATE(2030,8,0),Mitarbeiter!$D231),TODAY()),Einstellungen!$F$13:$F$67)))*N(Mitarbeiter!$E231)/IF(Einstellungen!$C$11="7 Tage",7,5),N('Ist-Stunden'!BH231)+(N(Krankheitstage!DE231)+N(Krankheitstage!DQ231))*N($C231))))</f>
        <v/>
      </c>
      <c r="CM231" s="76">
        <f>IF($B231="",0,IF(Einstellungen!$C$10="Ja",MAX(IF(Einstellungen!$C$11="7 Tage",MAX(0,(MIN(DATE(2030,9,0),IF(Mitarbeiter!$D231="",DATE(2030,9,0),Mitarbeiter!$D231),TODAY()))-(MAX(DATE(2030,8,1),Mitarbeiter!$C231))+1),MAX(0,NETWORKDAYS(MAX(DATE(2030,8,1),Mitarbeiter!$C231),MIN(DATE(2030,9,0),IF(Mitarbeiter!$D231="",DATE(2030,9,0),Mitarbeiter!$D231),TODAY()),Einstellungen!$F$13:$F$67)))*N(Mitarbeiter!$E231)/IF(Einstellungen!$C$11="7 Tage",7,5),N('Ist-Stunden'!BI231)),MAX(IF(Einstellungen!$C$11="7 Tage",MAX(0,(MIN(DATE(2030,9,0),IF(Mitarbeiter!$D231="",DATE(2030,9,0),Mitarbeiter!$D231),TODAY()))-(MAX(DATE(2030,8,1),Mitarbeiter!$C231))+1),MAX(0,NETWORKDAYS(MAX(DATE(2030,8,1),Mitarbeiter!$C231),MIN(DATE(2030,9,0),IF(Mitarbeiter!$D231="",DATE(2030,9,0),Mitarbeiter!$D231),TODAY()),Einstellungen!$F$13:$F$67)))*N(Mitarbeiter!$E231)/IF(Einstellungen!$C$11="7 Tage",7,5),N('Ist-Stunden'!BI231)+(N(Krankheitstage!DF231)+N(Krankheitstage!DR231))*N($C231))))</f>
        <v/>
      </c>
      <c r="CN231" s="76">
        <f>IF($B231="",0,IF(Einstellungen!$C$10="Ja",MAX(IF(Einstellungen!$C$11="7 Tage",MAX(0,(MIN(DATE(2030,10,0),IF(Mitarbeiter!$D231="",DATE(2030,10,0),Mitarbeiter!$D231),TODAY()))-(MAX(DATE(2030,9,1),Mitarbeiter!$C231))+1),MAX(0,NETWORKDAYS(MAX(DATE(2030,9,1),Mitarbeiter!$C231),MIN(DATE(2030,10,0),IF(Mitarbeiter!$D231="",DATE(2030,10,0),Mitarbeiter!$D231),TODAY()),Einstellungen!$F$13:$F$67)))*N(Mitarbeiter!$E231)/IF(Einstellungen!$C$11="7 Tage",7,5),N('Ist-Stunden'!BJ231)),MAX(IF(Einstellungen!$C$11="7 Tage",MAX(0,(MIN(DATE(2030,10,0),IF(Mitarbeiter!$D231="",DATE(2030,10,0),Mitarbeiter!$D231),TODAY()))-(MAX(DATE(2030,9,1),Mitarbeiter!$C231))+1),MAX(0,NETWORKDAYS(MAX(DATE(2030,9,1),Mitarbeiter!$C231),MIN(DATE(2030,10,0),IF(Mitarbeiter!$D231="",DATE(2030,10,0),Mitarbeiter!$D231),TODAY()),Einstellungen!$F$13:$F$67)))*N(Mitarbeiter!$E231)/IF(Einstellungen!$C$11="7 Tage",7,5),N('Ist-Stunden'!BJ231)+(N(Krankheitstage!DG231)+N(Krankheitstage!DS231))*N($C231))))</f>
        <v/>
      </c>
      <c r="CO231" s="76">
        <f>IF($B231="",0,IF(Einstellungen!$C$10="Ja",MAX(IF(Einstellungen!$C$11="7 Tage",MAX(0,(MIN(DATE(2030,11,0),IF(Mitarbeiter!$D231="",DATE(2030,11,0),Mitarbeiter!$D231),TODAY()))-(MAX(DATE(2030,10,1),Mitarbeiter!$C231))+1),MAX(0,NETWORKDAYS(MAX(DATE(2030,10,1),Mitarbeiter!$C231),MIN(DATE(2030,11,0),IF(Mitarbeiter!$D231="",DATE(2030,11,0),Mitarbeiter!$D231),TODAY()),Einstellungen!$F$13:$F$67)))*N(Mitarbeiter!$E231)/IF(Einstellungen!$C$11="7 Tage",7,5),N('Ist-Stunden'!BK231)),MAX(IF(Einstellungen!$C$11="7 Tage",MAX(0,(MIN(DATE(2030,11,0),IF(Mitarbeiter!$D231="",DATE(2030,11,0),Mitarbeiter!$D231),TODAY()))-(MAX(DATE(2030,10,1),Mitarbeiter!$C231))+1),MAX(0,NETWORKDAYS(MAX(DATE(2030,10,1),Mitarbeiter!$C231),MIN(DATE(2030,11,0),IF(Mitarbeiter!$D231="",DATE(2030,11,0),Mitarbeiter!$D231),TODAY()),Einstellungen!$F$13:$F$67)))*N(Mitarbeiter!$E231)/IF(Einstellungen!$C$11="7 Tage",7,5),N('Ist-Stunden'!BK231)+(N(Krankheitstage!DH231)+N(Krankheitstage!DT231))*N($C231))))</f>
        <v/>
      </c>
      <c r="CP231" s="76">
        <f>IF($B231="",0,IF(Einstellungen!$C$10="Ja",MAX(IF(Einstellungen!$C$11="7 Tage",MAX(0,(MIN(DATE(2030,12,0),IF(Mitarbeiter!$D231="",DATE(2030,12,0),Mitarbeiter!$D231),TODAY()))-(MAX(DATE(2030,11,1),Mitarbeiter!$C231))+1),MAX(0,NETWORKDAYS(MAX(DATE(2030,11,1),Mitarbeiter!$C231),MIN(DATE(2030,12,0),IF(Mitarbeiter!$D231="",DATE(2030,12,0),Mitarbeiter!$D231),TODAY()),Einstellungen!$F$13:$F$67)))*N(Mitarbeiter!$E231)/IF(Einstellungen!$C$11="7 Tage",7,5),N('Ist-Stunden'!BL231)),MAX(IF(Einstellungen!$C$11="7 Tage",MAX(0,(MIN(DATE(2030,12,0),IF(Mitarbeiter!$D231="",DATE(2030,12,0),Mitarbeiter!$D231),TODAY()))-(MAX(DATE(2030,11,1),Mitarbeiter!$C231))+1),MAX(0,NETWORKDAYS(MAX(DATE(2030,11,1),Mitarbeiter!$C231),MIN(DATE(2030,12,0),IF(Mitarbeiter!$D231="",DATE(2030,12,0),Mitarbeiter!$D231),TODAY()),Einstellungen!$F$13:$F$67)))*N(Mitarbeiter!$E231)/IF(Einstellungen!$C$11="7 Tage",7,5),N('Ist-Stunden'!BL231)+(N(Krankheitstage!DI231)+N(Krankheitstage!DU231))*N($C231))))</f>
        <v/>
      </c>
      <c r="CQ231" s="76">
        <f>IF($B231="",0,IF(Einstellungen!$C$10="Ja",MAX(IF(Einstellungen!$C$11="7 Tage",MAX(0,(MIN(DATE(2030,13,0),IF(Mitarbeiter!$D231="",DATE(2030,13,0),Mitarbeiter!$D231),TODAY()))-(MAX(DATE(2030,12,1),Mitarbeiter!$C231))+1),MAX(0,NETWORKDAYS(MAX(DATE(2030,12,1),Mitarbeiter!$C231),MIN(DATE(2030,13,0),IF(Mitarbeiter!$D231="",DATE(2030,13,0),Mitarbeiter!$D231),TODAY()),Einstellungen!$F$13:$F$67)))*N(Mitarbeiter!$E231)/IF(Einstellungen!$C$11="7 Tage",7,5),N('Ist-Stunden'!BM231)),MAX(IF(Einstellungen!$C$11="7 Tage",MAX(0,(MIN(DATE(2030,13,0),IF(Mitarbeiter!$D231="",DATE(2030,13,0),Mitarbeiter!$D231),TODAY()))-(MAX(DATE(2030,12,1),Mitarbeiter!$C231))+1),MAX(0,NETWORKDAYS(MAX(DATE(2030,12,1),Mitarbeiter!$C231),MIN(DATE(2030,13,0),IF(Mitarbeiter!$D231="",DATE(2030,13,0),Mitarbeiter!$D231),TODAY()),Einstellungen!$F$13:$F$67)))*N(Mitarbeiter!$E231)/IF(Einstellungen!$C$11="7 Tage",7,5),N('Ist-Stunden'!BM231)+(N(Krankheitstage!DJ231)+N(Krankheitstage!DV231))*N($C231))))</f>
        <v/>
      </c>
    </row>
    <row r="232">
      <c r="A232" s="73">
        <f>IF(Mitarbeiter!B232="","",Mitarbeiter!A232)</f>
        <v/>
      </c>
      <c r="B232" s="6">
        <f>IF(Mitarbeiter!B232="","",Mitarbeiter!B232)</f>
        <v/>
      </c>
      <c r="C232" s="74">
        <f>IF(Mitarbeiter!B232="","",Mitarbeiter!F232)</f>
        <v/>
      </c>
      <c r="D232" s="75">
        <f>N(INDEX(Krankheitstage!$G232:$DV232,1,(Einstellungen!$C$3-2026)*24+1))</f>
        <v/>
      </c>
      <c r="E232" s="75">
        <f>N(INDEX(Krankheitstage!$G232:$DV232,1,(Einstellungen!$C$3-2026)*24+2))</f>
        <v/>
      </c>
      <c r="F232" s="75">
        <f>N(INDEX(Krankheitstage!$G232:$DV232,1,(Einstellungen!$C$3-2026)*24+3))</f>
        <v/>
      </c>
      <c r="G232" s="75">
        <f>N(INDEX(Krankheitstage!$G232:$DV232,1,(Einstellungen!$C$3-2026)*24+4))</f>
        <v/>
      </c>
      <c r="H232" s="75">
        <f>N(INDEX(Krankheitstage!$G232:$DV232,1,(Einstellungen!$C$3-2026)*24+5))</f>
        <v/>
      </c>
      <c r="I232" s="75">
        <f>N(INDEX(Krankheitstage!$G232:$DV232,1,(Einstellungen!$C$3-2026)*24+6))</f>
        <v/>
      </c>
      <c r="J232" s="75">
        <f>N(INDEX(Krankheitstage!$G232:$DV232,1,(Einstellungen!$C$3-2026)*24+7))</f>
        <v/>
      </c>
      <c r="K232" s="75">
        <f>N(INDEX(Krankheitstage!$G232:$DV232,1,(Einstellungen!$C$3-2026)*24+8))</f>
        <v/>
      </c>
      <c r="L232" s="75">
        <f>N(INDEX(Krankheitstage!$G232:$DV232,1,(Einstellungen!$C$3-2026)*24+9))</f>
        <v/>
      </c>
      <c r="M232" s="75">
        <f>N(INDEX(Krankheitstage!$G232:$DV232,1,(Einstellungen!$C$3-2026)*24+10))</f>
        <v/>
      </c>
      <c r="N232" s="75">
        <f>N(INDEX(Krankheitstage!$G232:$DV232,1,(Einstellungen!$C$3-2026)*24+11))</f>
        <v/>
      </c>
      <c r="O232" s="75">
        <f>N(INDEX(Krankheitstage!$G232:$DV232,1,(Einstellungen!$C$3-2026)*24+12))</f>
        <v/>
      </c>
      <c r="P232" s="75">
        <f>IF($B232="","",SUM(D232:O232))</f>
        <v/>
      </c>
      <c r="Q232" s="75">
        <f>N(INDEX(Krankheitstage!$G232:$DV232,1,(Einstellungen!$C$3-2026)*24+13))</f>
        <v/>
      </c>
      <c r="R232" s="75">
        <f>N(INDEX(Krankheitstage!$G232:$DV232,1,(Einstellungen!$C$3-2026)*24+14))</f>
        <v/>
      </c>
      <c r="S232" s="75">
        <f>N(INDEX(Krankheitstage!$G232:$DV232,1,(Einstellungen!$C$3-2026)*24+15))</f>
        <v/>
      </c>
      <c r="T232" s="75">
        <f>N(INDEX(Krankheitstage!$G232:$DV232,1,(Einstellungen!$C$3-2026)*24+16))</f>
        <v/>
      </c>
      <c r="U232" s="75">
        <f>N(INDEX(Krankheitstage!$G232:$DV232,1,(Einstellungen!$C$3-2026)*24+17))</f>
        <v/>
      </c>
      <c r="V232" s="75">
        <f>N(INDEX(Krankheitstage!$G232:$DV232,1,(Einstellungen!$C$3-2026)*24+18))</f>
        <v/>
      </c>
      <c r="W232" s="75">
        <f>N(INDEX(Krankheitstage!$G232:$DV232,1,(Einstellungen!$C$3-2026)*24+19))</f>
        <v/>
      </c>
      <c r="X232" s="75">
        <f>N(INDEX(Krankheitstage!$G232:$DV232,1,(Einstellungen!$C$3-2026)*24+20))</f>
        <v/>
      </c>
      <c r="Y232" s="75">
        <f>N(INDEX(Krankheitstage!$G232:$DV232,1,(Einstellungen!$C$3-2026)*24+21))</f>
        <v/>
      </c>
      <c r="Z232" s="75">
        <f>N(INDEX(Krankheitstage!$G232:$DV232,1,(Einstellungen!$C$3-2026)*24+22))</f>
        <v/>
      </c>
      <c r="AA232" s="75">
        <f>N(INDEX(Krankheitstage!$G232:$DV232,1,(Einstellungen!$C$3-2026)*24+23))</f>
        <v/>
      </c>
      <c r="AB232" s="75">
        <f>N(INDEX(Krankheitstage!$G232:$DV232,1,(Einstellungen!$C$3-2026)*24+24))</f>
        <v/>
      </c>
      <c r="AC232" s="75">
        <f>IF($B232="","",SUM(Q232:AB232))</f>
        <v/>
      </c>
      <c r="AD232" s="75">
        <f>IF($B232="","",SUM(P232,AC232))</f>
        <v/>
      </c>
      <c r="AE232" s="76">
        <f>IF($B232="","",AD232*N(C232))</f>
        <v/>
      </c>
      <c r="AF232" s="75">
        <f>IF($B232="","",Krankheitstage!E232)</f>
        <v/>
      </c>
      <c r="AG232" s="76">
        <f>IF($B232="","",AF232*N(C232))</f>
        <v/>
      </c>
      <c r="AH232" s="76">
        <f>IF($B232="","",INDEX($AJ232:$CQ232,1,(Einstellungen!$C$3-2026)*12+1)+INDEX($AJ232:$CQ232,1,(Einstellungen!$C$3-2026)*12+2)+INDEX($AJ232:$CQ232,1,(Einstellungen!$C$3-2026)*12+3)+INDEX($AJ232:$CQ232,1,(Einstellungen!$C$3-2026)*12+4)+INDEX($AJ232:$CQ232,1,(Einstellungen!$C$3-2026)*12+5)+INDEX($AJ232:$CQ232,1,(Einstellungen!$C$3-2026)*12+6)+INDEX($AJ232:$CQ232,1,(Einstellungen!$C$3-2026)*12+7)+INDEX($AJ232:$CQ232,1,(Einstellungen!$C$3-2026)*12+8)+INDEX($AJ232:$CQ232,1,(Einstellungen!$C$3-2026)*12+9)+INDEX($AJ232:$CQ232,1,(Einstellungen!$C$3-2026)*12+10)+INDEX($AJ232:$CQ232,1,(Einstellungen!$C$3-2026)*12+11)+INDEX($AJ232:$CQ232,1,(Einstellungen!$C$3-2026)*12+12))</f>
        <v/>
      </c>
      <c r="AI232" s="76">
        <f>IF($B232="","",SUM($AJ232:$CQ232))</f>
        <v/>
      </c>
      <c r="AJ232" s="76">
        <f>IF($B232="",0,IF(Einstellungen!$C$10="Ja",MAX(IF(Einstellungen!$C$11="7 Tage",MAX(0,(MIN(DATE(2026,2,0),IF(Mitarbeiter!$D232="",DATE(2026,2,0),Mitarbeiter!$D232),TODAY()))-(MAX(DATE(2026,1,1),Mitarbeiter!$C232))+1),MAX(0,NETWORKDAYS(MAX(DATE(2026,1,1),Mitarbeiter!$C232),MIN(DATE(2026,2,0),IF(Mitarbeiter!$D232="",DATE(2026,2,0),Mitarbeiter!$D232),TODAY()),Einstellungen!$F$13:$F$67)))*N(Mitarbeiter!$E232)/IF(Einstellungen!$C$11="7 Tage",7,5),N('Ist-Stunden'!F232)),MAX(IF(Einstellungen!$C$11="7 Tage",MAX(0,(MIN(DATE(2026,2,0),IF(Mitarbeiter!$D232="",DATE(2026,2,0),Mitarbeiter!$D232),TODAY()))-(MAX(DATE(2026,1,1),Mitarbeiter!$C232))+1),MAX(0,NETWORKDAYS(MAX(DATE(2026,1,1),Mitarbeiter!$C232),MIN(DATE(2026,2,0),IF(Mitarbeiter!$D232="",DATE(2026,2,0),Mitarbeiter!$D232),TODAY()),Einstellungen!$F$13:$F$67)))*N(Mitarbeiter!$E232)/IF(Einstellungen!$C$11="7 Tage",7,5),N('Ist-Stunden'!F232)+(N(Krankheitstage!G232)+N(Krankheitstage!S232))*N($C232))))</f>
        <v/>
      </c>
      <c r="AK232" s="76">
        <f>IF($B232="",0,IF(Einstellungen!$C$10="Ja",MAX(IF(Einstellungen!$C$11="7 Tage",MAX(0,(MIN(DATE(2026,3,0),IF(Mitarbeiter!$D232="",DATE(2026,3,0),Mitarbeiter!$D232),TODAY()))-(MAX(DATE(2026,2,1),Mitarbeiter!$C232))+1),MAX(0,NETWORKDAYS(MAX(DATE(2026,2,1),Mitarbeiter!$C232),MIN(DATE(2026,3,0),IF(Mitarbeiter!$D232="",DATE(2026,3,0),Mitarbeiter!$D232),TODAY()),Einstellungen!$F$13:$F$67)))*N(Mitarbeiter!$E232)/IF(Einstellungen!$C$11="7 Tage",7,5),N('Ist-Stunden'!G232)),MAX(IF(Einstellungen!$C$11="7 Tage",MAX(0,(MIN(DATE(2026,3,0),IF(Mitarbeiter!$D232="",DATE(2026,3,0),Mitarbeiter!$D232),TODAY()))-(MAX(DATE(2026,2,1),Mitarbeiter!$C232))+1),MAX(0,NETWORKDAYS(MAX(DATE(2026,2,1),Mitarbeiter!$C232),MIN(DATE(2026,3,0),IF(Mitarbeiter!$D232="",DATE(2026,3,0),Mitarbeiter!$D232),TODAY()),Einstellungen!$F$13:$F$67)))*N(Mitarbeiter!$E232)/IF(Einstellungen!$C$11="7 Tage",7,5),N('Ist-Stunden'!G232)+(N(Krankheitstage!H232)+N(Krankheitstage!T232))*N($C232))))</f>
        <v/>
      </c>
      <c r="AL232" s="76">
        <f>IF($B232="",0,IF(Einstellungen!$C$10="Ja",MAX(IF(Einstellungen!$C$11="7 Tage",MAX(0,(MIN(DATE(2026,4,0),IF(Mitarbeiter!$D232="",DATE(2026,4,0),Mitarbeiter!$D232),TODAY()))-(MAX(DATE(2026,3,1),Mitarbeiter!$C232))+1),MAX(0,NETWORKDAYS(MAX(DATE(2026,3,1),Mitarbeiter!$C232),MIN(DATE(2026,4,0),IF(Mitarbeiter!$D232="",DATE(2026,4,0),Mitarbeiter!$D232),TODAY()),Einstellungen!$F$13:$F$67)))*N(Mitarbeiter!$E232)/IF(Einstellungen!$C$11="7 Tage",7,5),N('Ist-Stunden'!H232)),MAX(IF(Einstellungen!$C$11="7 Tage",MAX(0,(MIN(DATE(2026,4,0),IF(Mitarbeiter!$D232="",DATE(2026,4,0),Mitarbeiter!$D232),TODAY()))-(MAX(DATE(2026,3,1),Mitarbeiter!$C232))+1),MAX(0,NETWORKDAYS(MAX(DATE(2026,3,1),Mitarbeiter!$C232),MIN(DATE(2026,4,0),IF(Mitarbeiter!$D232="",DATE(2026,4,0),Mitarbeiter!$D232),TODAY()),Einstellungen!$F$13:$F$67)))*N(Mitarbeiter!$E232)/IF(Einstellungen!$C$11="7 Tage",7,5),N('Ist-Stunden'!H232)+(N(Krankheitstage!I232)+N(Krankheitstage!U232))*N($C232))))</f>
        <v/>
      </c>
      <c r="AM232" s="76">
        <f>IF($B232="",0,IF(Einstellungen!$C$10="Ja",MAX(IF(Einstellungen!$C$11="7 Tage",MAX(0,(MIN(DATE(2026,5,0),IF(Mitarbeiter!$D232="",DATE(2026,5,0),Mitarbeiter!$D232),TODAY()))-(MAX(DATE(2026,4,1),Mitarbeiter!$C232))+1),MAX(0,NETWORKDAYS(MAX(DATE(2026,4,1),Mitarbeiter!$C232),MIN(DATE(2026,5,0),IF(Mitarbeiter!$D232="",DATE(2026,5,0),Mitarbeiter!$D232),TODAY()),Einstellungen!$F$13:$F$67)))*N(Mitarbeiter!$E232)/IF(Einstellungen!$C$11="7 Tage",7,5),N('Ist-Stunden'!I232)),MAX(IF(Einstellungen!$C$11="7 Tage",MAX(0,(MIN(DATE(2026,5,0),IF(Mitarbeiter!$D232="",DATE(2026,5,0),Mitarbeiter!$D232),TODAY()))-(MAX(DATE(2026,4,1),Mitarbeiter!$C232))+1),MAX(0,NETWORKDAYS(MAX(DATE(2026,4,1),Mitarbeiter!$C232),MIN(DATE(2026,5,0),IF(Mitarbeiter!$D232="",DATE(2026,5,0),Mitarbeiter!$D232),TODAY()),Einstellungen!$F$13:$F$67)))*N(Mitarbeiter!$E232)/IF(Einstellungen!$C$11="7 Tage",7,5),N('Ist-Stunden'!I232)+(N(Krankheitstage!J232)+N(Krankheitstage!V232))*N($C232))))</f>
        <v/>
      </c>
      <c r="AN232" s="76">
        <f>IF($B232="",0,IF(Einstellungen!$C$10="Ja",MAX(IF(Einstellungen!$C$11="7 Tage",MAX(0,(MIN(DATE(2026,6,0),IF(Mitarbeiter!$D232="",DATE(2026,6,0),Mitarbeiter!$D232),TODAY()))-(MAX(DATE(2026,5,1),Mitarbeiter!$C232))+1),MAX(0,NETWORKDAYS(MAX(DATE(2026,5,1),Mitarbeiter!$C232),MIN(DATE(2026,6,0),IF(Mitarbeiter!$D232="",DATE(2026,6,0),Mitarbeiter!$D232),TODAY()),Einstellungen!$F$13:$F$67)))*N(Mitarbeiter!$E232)/IF(Einstellungen!$C$11="7 Tage",7,5),N('Ist-Stunden'!J232)),MAX(IF(Einstellungen!$C$11="7 Tage",MAX(0,(MIN(DATE(2026,6,0),IF(Mitarbeiter!$D232="",DATE(2026,6,0),Mitarbeiter!$D232),TODAY()))-(MAX(DATE(2026,5,1),Mitarbeiter!$C232))+1),MAX(0,NETWORKDAYS(MAX(DATE(2026,5,1),Mitarbeiter!$C232),MIN(DATE(2026,6,0),IF(Mitarbeiter!$D232="",DATE(2026,6,0),Mitarbeiter!$D232),TODAY()),Einstellungen!$F$13:$F$67)))*N(Mitarbeiter!$E232)/IF(Einstellungen!$C$11="7 Tage",7,5),N('Ist-Stunden'!J232)+(N(Krankheitstage!K232)+N(Krankheitstage!W232))*N($C232))))</f>
        <v/>
      </c>
      <c r="AO232" s="76">
        <f>IF($B232="",0,IF(Einstellungen!$C$10="Ja",MAX(IF(Einstellungen!$C$11="7 Tage",MAX(0,(MIN(DATE(2026,7,0),IF(Mitarbeiter!$D232="",DATE(2026,7,0),Mitarbeiter!$D232),TODAY()))-(MAX(DATE(2026,6,1),Mitarbeiter!$C232))+1),MAX(0,NETWORKDAYS(MAX(DATE(2026,6,1),Mitarbeiter!$C232),MIN(DATE(2026,7,0),IF(Mitarbeiter!$D232="",DATE(2026,7,0),Mitarbeiter!$D232),TODAY()),Einstellungen!$F$13:$F$67)))*N(Mitarbeiter!$E232)/IF(Einstellungen!$C$11="7 Tage",7,5),N('Ist-Stunden'!K232)),MAX(IF(Einstellungen!$C$11="7 Tage",MAX(0,(MIN(DATE(2026,7,0),IF(Mitarbeiter!$D232="",DATE(2026,7,0),Mitarbeiter!$D232),TODAY()))-(MAX(DATE(2026,6,1),Mitarbeiter!$C232))+1),MAX(0,NETWORKDAYS(MAX(DATE(2026,6,1),Mitarbeiter!$C232),MIN(DATE(2026,7,0),IF(Mitarbeiter!$D232="",DATE(2026,7,0),Mitarbeiter!$D232),TODAY()),Einstellungen!$F$13:$F$67)))*N(Mitarbeiter!$E232)/IF(Einstellungen!$C$11="7 Tage",7,5),N('Ist-Stunden'!K232)+(N(Krankheitstage!L232)+N(Krankheitstage!X232))*N($C232))))</f>
        <v/>
      </c>
      <c r="AP232" s="76">
        <f>IF($B232="",0,IF(Einstellungen!$C$10="Ja",MAX(IF(Einstellungen!$C$11="7 Tage",MAX(0,(MIN(DATE(2026,8,0),IF(Mitarbeiter!$D232="",DATE(2026,8,0),Mitarbeiter!$D232),TODAY()))-(MAX(DATE(2026,7,1),Mitarbeiter!$C232))+1),MAX(0,NETWORKDAYS(MAX(DATE(2026,7,1),Mitarbeiter!$C232),MIN(DATE(2026,8,0),IF(Mitarbeiter!$D232="",DATE(2026,8,0),Mitarbeiter!$D232),TODAY()),Einstellungen!$F$13:$F$67)))*N(Mitarbeiter!$E232)/IF(Einstellungen!$C$11="7 Tage",7,5),N('Ist-Stunden'!L232)),MAX(IF(Einstellungen!$C$11="7 Tage",MAX(0,(MIN(DATE(2026,8,0),IF(Mitarbeiter!$D232="",DATE(2026,8,0),Mitarbeiter!$D232),TODAY()))-(MAX(DATE(2026,7,1),Mitarbeiter!$C232))+1),MAX(0,NETWORKDAYS(MAX(DATE(2026,7,1),Mitarbeiter!$C232),MIN(DATE(2026,8,0),IF(Mitarbeiter!$D232="",DATE(2026,8,0),Mitarbeiter!$D232),TODAY()),Einstellungen!$F$13:$F$67)))*N(Mitarbeiter!$E232)/IF(Einstellungen!$C$11="7 Tage",7,5),N('Ist-Stunden'!L232)+(N(Krankheitstage!M232)+N(Krankheitstage!Y232))*N($C232))))</f>
        <v/>
      </c>
      <c r="AQ232" s="76">
        <f>IF($B232="",0,IF(Einstellungen!$C$10="Ja",MAX(IF(Einstellungen!$C$11="7 Tage",MAX(0,(MIN(DATE(2026,9,0),IF(Mitarbeiter!$D232="",DATE(2026,9,0),Mitarbeiter!$D232),TODAY()))-(MAX(DATE(2026,8,1),Mitarbeiter!$C232))+1),MAX(0,NETWORKDAYS(MAX(DATE(2026,8,1),Mitarbeiter!$C232),MIN(DATE(2026,9,0),IF(Mitarbeiter!$D232="",DATE(2026,9,0),Mitarbeiter!$D232),TODAY()),Einstellungen!$F$13:$F$67)))*N(Mitarbeiter!$E232)/IF(Einstellungen!$C$11="7 Tage",7,5),N('Ist-Stunden'!M232)),MAX(IF(Einstellungen!$C$11="7 Tage",MAX(0,(MIN(DATE(2026,9,0),IF(Mitarbeiter!$D232="",DATE(2026,9,0),Mitarbeiter!$D232),TODAY()))-(MAX(DATE(2026,8,1),Mitarbeiter!$C232))+1),MAX(0,NETWORKDAYS(MAX(DATE(2026,8,1),Mitarbeiter!$C232),MIN(DATE(2026,9,0),IF(Mitarbeiter!$D232="",DATE(2026,9,0),Mitarbeiter!$D232),TODAY()),Einstellungen!$F$13:$F$67)))*N(Mitarbeiter!$E232)/IF(Einstellungen!$C$11="7 Tage",7,5),N('Ist-Stunden'!M232)+(N(Krankheitstage!N232)+N(Krankheitstage!Z232))*N($C232))))</f>
        <v/>
      </c>
      <c r="AR232" s="76">
        <f>IF($B232="",0,IF(Einstellungen!$C$10="Ja",MAX(IF(Einstellungen!$C$11="7 Tage",MAX(0,(MIN(DATE(2026,10,0),IF(Mitarbeiter!$D232="",DATE(2026,10,0),Mitarbeiter!$D232),TODAY()))-(MAX(DATE(2026,9,1),Mitarbeiter!$C232))+1),MAX(0,NETWORKDAYS(MAX(DATE(2026,9,1),Mitarbeiter!$C232),MIN(DATE(2026,10,0),IF(Mitarbeiter!$D232="",DATE(2026,10,0),Mitarbeiter!$D232),TODAY()),Einstellungen!$F$13:$F$67)))*N(Mitarbeiter!$E232)/IF(Einstellungen!$C$11="7 Tage",7,5),N('Ist-Stunden'!N232)),MAX(IF(Einstellungen!$C$11="7 Tage",MAX(0,(MIN(DATE(2026,10,0),IF(Mitarbeiter!$D232="",DATE(2026,10,0),Mitarbeiter!$D232),TODAY()))-(MAX(DATE(2026,9,1),Mitarbeiter!$C232))+1),MAX(0,NETWORKDAYS(MAX(DATE(2026,9,1),Mitarbeiter!$C232),MIN(DATE(2026,10,0),IF(Mitarbeiter!$D232="",DATE(2026,10,0),Mitarbeiter!$D232),TODAY()),Einstellungen!$F$13:$F$67)))*N(Mitarbeiter!$E232)/IF(Einstellungen!$C$11="7 Tage",7,5),N('Ist-Stunden'!N232)+(N(Krankheitstage!O232)+N(Krankheitstage!AA232))*N($C232))))</f>
        <v/>
      </c>
      <c r="AS232" s="76">
        <f>IF($B232="",0,IF(Einstellungen!$C$10="Ja",MAX(IF(Einstellungen!$C$11="7 Tage",MAX(0,(MIN(DATE(2026,11,0),IF(Mitarbeiter!$D232="",DATE(2026,11,0),Mitarbeiter!$D232),TODAY()))-(MAX(DATE(2026,10,1),Mitarbeiter!$C232))+1),MAX(0,NETWORKDAYS(MAX(DATE(2026,10,1),Mitarbeiter!$C232),MIN(DATE(2026,11,0),IF(Mitarbeiter!$D232="",DATE(2026,11,0),Mitarbeiter!$D232),TODAY()),Einstellungen!$F$13:$F$67)))*N(Mitarbeiter!$E232)/IF(Einstellungen!$C$11="7 Tage",7,5),N('Ist-Stunden'!O232)),MAX(IF(Einstellungen!$C$11="7 Tage",MAX(0,(MIN(DATE(2026,11,0),IF(Mitarbeiter!$D232="",DATE(2026,11,0),Mitarbeiter!$D232),TODAY()))-(MAX(DATE(2026,10,1),Mitarbeiter!$C232))+1),MAX(0,NETWORKDAYS(MAX(DATE(2026,10,1),Mitarbeiter!$C232),MIN(DATE(2026,11,0),IF(Mitarbeiter!$D232="",DATE(2026,11,0),Mitarbeiter!$D232),TODAY()),Einstellungen!$F$13:$F$67)))*N(Mitarbeiter!$E232)/IF(Einstellungen!$C$11="7 Tage",7,5),N('Ist-Stunden'!O232)+(N(Krankheitstage!P232)+N(Krankheitstage!AB232))*N($C232))))</f>
        <v/>
      </c>
      <c r="AT232" s="76">
        <f>IF($B232="",0,IF(Einstellungen!$C$10="Ja",MAX(IF(Einstellungen!$C$11="7 Tage",MAX(0,(MIN(DATE(2026,12,0),IF(Mitarbeiter!$D232="",DATE(2026,12,0),Mitarbeiter!$D232),TODAY()))-(MAX(DATE(2026,11,1),Mitarbeiter!$C232))+1),MAX(0,NETWORKDAYS(MAX(DATE(2026,11,1),Mitarbeiter!$C232),MIN(DATE(2026,12,0),IF(Mitarbeiter!$D232="",DATE(2026,12,0),Mitarbeiter!$D232),TODAY()),Einstellungen!$F$13:$F$67)))*N(Mitarbeiter!$E232)/IF(Einstellungen!$C$11="7 Tage",7,5),N('Ist-Stunden'!P232)),MAX(IF(Einstellungen!$C$11="7 Tage",MAX(0,(MIN(DATE(2026,12,0),IF(Mitarbeiter!$D232="",DATE(2026,12,0),Mitarbeiter!$D232),TODAY()))-(MAX(DATE(2026,11,1),Mitarbeiter!$C232))+1),MAX(0,NETWORKDAYS(MAX(DATE(2026,11,1),Mitarbeiter!$C232),MIN(DATE(2026,12,0),IF(Mitarbeiter!$D232="",DATE(2026,12,0),Mitarbeiter!$D232),TODAY()),Einstellungen!$F$13:$F$67)))*N(Mitarbeiter!$E232)/IF(Einstellungen!$C$11="7 Tage",7,5),N('Ist-Stunden'!P232)+(N(Krankheitstage!Q232)+N(Krankheitstage!AC232))*N($C232))))</f>
        <v/>
      </c>
      <c r="AU232" s="76">
        <f>IF($B232="",0,IF(Einstellungen!$C$10="Ja",MAX(IF(Einstellungen!$C$11="7 Tage",MAX(0,(MIN(DATE(2026,13,0),IF(Mitarbeiter!$D232="",DATE(2026,13,0),Mitarbeiter!$D232),TODAY()))-(MAX(DATE(2026,12,1),Mitarbeiter!$C232))+1),MAX(0,NETWORKDAYS(MAX(DATE(2026,12,1),Mitarbeiter!$C232),MIN(DATE(2026,13,0),IF(Mitarbeiter!$D232="",DATE(2026,13,0),Mitarbeiter!$D232),TODAY()),Einstellungen!$F$13:$F$67)))*N(Mitarbeiter!$E232)/IF(Einstellungen!$C$11="7 Tage",7,5),N('Ist-Stunden'!Q232)),MAX(IF(Einstellungen!$C$11="7 Tage",MAX(0,(MIN(DATE(2026,13,0),IF(Mitarbeiter!$D232="",DATE(2026,13,0),Mitarbeiter!$D232),TODAY()))-(MAX(DATE(2026,12,1),Mitarbeiter!$C232))+1),MAX(0,NETWORKDAYS(MAX(DATE(2026,12,1),Mitarbeiter!$C232),MIN(DATE(2026,13,0),IF(Mitarbeiter!$D232="",DATE(2026,13,0),Mitarbeiter!$D232),TODAY()),Einstellungen!$F$13:$F$67)))*N(Mitarbeiter!$E232)/IF(Einstellungen!$C$11="7 Tage",7,5),N('Ist-Stunden'!Q232)+(N(Krankheitstage!R232)+N(Krankheitstage!AD232))*N($C232))))</f>
        <v/>
      </c>
      <c r="AV232" s="76">
        <f>IF($B232="",0,IF(Einstellungen!$C$10="Ja",MAX(IF(Einstellungen!$C$11="7 Tage",MAX(0,(MIN(DATE(2027,2,0),IF(Mitarbeiter!$D232="",DATE(2027,2,0),Mitarbeiter!$D232),TODAY()))-(MAX(DATE(2027,1,1),Mitarbeiter!$C232))+1),MAX(0,NETWORKDAYS(MAX(DATE(2027,1,1),Mitarbeiter!$C232),MIN(DATE(2027,2,0),IF(Mitarbeiter!$D232="",DATE(2027,2,0),Mitarbeiter!$D232),TODAY()),Einstellungen!$F$13:$F$67)))*N(Mitarbeiter!$E232)/IF(Einstellungen!$C$11="7 Tage",7,5),N('Ist-Stunden'!R232)),MAX(IF(Einstellungen!$C$11="7 Tage",MAX(0,(MIN(DATE(2027,2,0),IF(Mitarbeiter!$D232="",DATE(2027,2,0),Mitarbeiter!$D232),TODAY()))-(MAX(DATE(2027,1,1),Mitarbeiter!$C232))+1),MAX(0,NETWORKDAYS(MAX(DATE(2027,1,1),Mitarbeiter!$C232),MIN(DATE(2027,2,0),IF(Mitarbeiter!$D232="",DATE(2027,2,0),Mitarbeiter!$D232),TODAY()),Einstellungen!$F$13:$F$67)))*N(Mitarbeiter!$E232)/IF(Einstellungen!$C$11="7 Tage",7,5),N('Ist-Stunden'!R232)+(N(Krankheitstage!AE232)+N(Krankheitstage!AQ232))*N($C232))))</f>
        <v/>
      </c>
      <c r="AW232" s="76">
        <f>IF($B232="",0,IF(Einstellungen!$C$10="Ja",MAX(IF(Einstellungen!$C$11="7 Tage",MAX(0,(MIN(DATE(2027,3,0),IF(Mitarbeiter!$D232="",DATE(2027,3,0),Mitarbeiter!$D232),TODAY()))-(MAX(DATE(2027,2,1),Mitarbeiter!$C232))+1),MAX(0,NETWORKDAYS(MAX(DATE(2027,2,1),Mitarbeiter!$C232),MIN(DATE(2027,3,0),IF(Mitarbeiter!$D232="",DATE(2027,3,0),Mitarbeiter!$D232),TODAY()),Einstellungen!$F$13:$F$67)))*N(Mitarbeiter!$E232)/IF(Einstellungen!$C$11="7 Tage",7,5),N('Ist-Stunden'!S232)),MAX(IF(Einstellungen!$C$11="7 Tage",MAX(0,(MIN(DATE(2027,3,0),IF(Mitarbeiter!$D232="",DATE(2027,3,0),Mitarbeiter!$D232),TODAY()))-(MAX(DATE(2027,2,1),Mitarbeiter!$C232))+1),MAX(0,NETWORKDAYS(MAX(DATE(2027,2,1),Mitarbeiter!$C232),MIN(DATE(2027,3,0),IF(Mitarbeiter!$D232="",DATE(2027,3,0),Mitarbeiter!$D232),TODAY()),Einstellungen!$F$13:$F$67)))*N(Mitarbeiter!$E232)/IF(Einstellungen!$C$11="7 Tage",7,5),N('Ist-Stunden'!S232)+(N(Krankheitstage!AF232)+N(Krankheitstage!AR232))*N($C232))))</f>
        <v/>
      </c>
      <c r="AX232" s="76">
        <f>IF($B232="",0,IF(Einstellungen!$C$10="Ja",MAX(IF(Einstellungen!$C$11="7 Tage",MAX(0,(MIN(DATE(2027,4,0),IF(Mitarbeiter!$D232="",DATE(2027,4,0),Mitarbeiter!$D232),TODAY()))-(MAX(DATE(2027,3,1),Mitarbeiter!$C232))+1),MAX(0,NETWORKDAYS(MAX(DATE(2027,3,1),Mitarbeiter!$C232),MIN(DATE(2027,4,0),IF(Mitarbeiter!$D232="",DATE(2027,4,0),Mitarbeiter!$D232),TODAY()),Einstellungen!$F$13:$F$67)))*N(Mitarbeiter!$E232)/IF(Einstellungen!$C$11="7 Tage",7,5),N('Ist-Stunden'!T232)),MAX(IF(Einstellungen!$C$11="7 Tage",MAX(0,(MIN(DATE(2027,4,0),IF(Mitarbeiter!$D232="",DATE(2027,4,0),Mitarbeiter!$D232),TODAY()))-(MAX(DATE(2027,3,1),Mitarbeiter!$C232))+1),MAX(0,NETWORKDAYS(MAX(DATE(2027,3,1),Mitarbeiter!$C232),MIN(DATE(2027,4,0),IF(Mitarbeiter!$D232="",DATE(2027,4,0),Mitarbeiter!$D232),TODAY()),Einstellungen!$F$13:$F$67)))*N(Mitarbeiter!$E232)/IF(Einstellungen!$C$11="7 Tage",7,5),N('Ist-Stunden'!T232)+(N(Krankheitstage!AG232)+N(Krankheitstage!AS232))*N($C232))))</f>
        <v/>
      </c>
      <c r="AY232" s="76">
        <f>IF($B232="",0,IF(Einstellungen!$C$10="Ja",MAX(IF(Einstellungen!$C$11="7 Tage",MAX(0,(MIN(DATE(2027,5,0),IF(Mitarbeiter!$D232="",DATE(2027,5,0),Mitarbeiter!$D232),TODAY()))-(MAX(DATE(2027,4,1),Mitarbeiter!$C232))+1),MAX(0,NETWORKDAYS(MAX(DATE(2027,4,1),Mitarbeiter!$C232),MIN(DATE(2027,5,0),IF(Mitarbeiter!$D232="",DATE(2027,5,0),Mitarbeiter!$D232),TODAY()),Einstellungen!$F$13:$F$67)))*N(Mitarbeiter!$E232)/IF(Einstellungen!$C$11="7 Tage",7,5),N('Ist-Stunden'!U232)),MAX(IF(Einstellungen!$C$11="7 Tage",MAX(0,(MIN(DATE(2027,5,0),IF(Mitarbeiter!$D232="",DATE(2027,5,0),Mitarbeiter!$D232),TODAY()))-(MAX(DATE(2027,4,1),Mitarbeiter!$C232))+1),MAX(0,NETWORKDAYS(MAX(DATE(2027,4,1),Mitarbeiter!$C232),MIN(DATE(2027,5,0),IF(Mitarbeiter!$D232="",DATE(2027,5,0),Mitarbeiter!$D232),TODAY()),Einstellungen!$F$13:$F$67)))*N(Mitarbeiter!$E232)/IF(Einstellungen!$C$11="7 Tage",7,5),N('Ist-Stunden'!U232)+(N(Krankheitstage!AH232)+N(Krankheitstage!AT232))*N($C232))))</f>
        <v/>
      </c>
      <c r="AZ232" s="76">
        <f>IF($B232="",0,IF(Einstellungen!$C$10="Ja",MAX(IF(Einstellungen!$C$11="7 Tage",MAX(0,(MIN(DATE(2027,6,0),IF(Mitarbeiter!$D232="",DATE(2027,6,0),Mitarbeiter!$D232),TODAY()))-(MAX(DATE(2027,5,1),Mitarbeiter!$C232))+1),MAX(0,NETWORKDAYS(MAX(DATE(2027,5,1),Mitarbeiter!$C232),MIN(DATE(2027,6,0),IF(Mitarbeiter!$D232="",DATE(2027,6,0),Mitarbeiter!$D232),TODAY()),Einstellungen!$F$13:$F$67)))*N(Mitarbeiter!$E232)/IF(Einstellungen!$C$11="7 Tage",7,5),N('Ist-Stunden'!V232)),MAX(IF(Einstellungen!$C$11="7 Tage",MAX(0,(MIN(DATE(2027,6,0),IF(Mitarbeiter!$D232="",DATE(2027,6,0),Mitarbeiter!$D232),TODAY()))-(MAX(DATE(2027,5,1),Mitarbeiter!$C232))+1),MAX(0,NETWORKDAYS(MAX(DATE(2027,5,1),Mitarbeiter!$C232),MIN(DATE(2027,6,0),IF(Mitarbeiter!$D232="",DATE(2027,6,0),Mitarbeiter!$D232),TODAY()),Einstellungen!$F$13:$F$67)))*N(Mitarbeiter!$E232)/IF(Einstellungen!$C$11="7 Tage",7,5),N('Ist-Stunden'!V232)+(N(Krankheitstage!AI232)+N(Krankheitstage!AU232))*N($C232))))</f>
        <v/>
      </c>
      <c r="BA232" s="76">
        <f>IF($B232="",0,IF(Einstellungen!$C$10="Ja",MAX(IF(Einstellungen!$C$11="7 Tage",MAX(0,(MIN(DATE(2027,7,0),IF(Mitarbeiter!$D232="",DATE(2027,7,0),Mitarbeiter!$D232),TODAY()))-(MAX(DATE(2027,6,1),Mitarbeiter!$C232))+1),MAX(0,NETWORKDAYS(MAX(DATE(2027,6,1),Mitarbeiter!$C232),MIN(DATE(2027,7,0),IF(Mitarbeiter!$D232="",DATE(2027,7,0),Mitarbeiter!$D232),TODAY()),Einstellungen!$F$13:$F$67)))*N(Mitarbeiter!$E232)/IF(Einstellungen!$C$11="7 Tage",7,5),N('Ist-Stunden'!W232)),MAX(IF(Einstellungen!$C$11="7 Tage",MAX(0,(MIN(DATE(2027,7,0),IF(Mitarbeiter!$D232="",DATE(2027,7,0),Mitarbeiter!$D232),TODAY()))-(MAX(DATE(2027,6,1),Mitarbeiter!$C232))+1),MAX(0,NETWORKDAYS(MAX(DATE(2027,6,1),Mitarbeiter!$C232),MIN(DATE(2027,7,0),IF(Mitarbeiter!$D232="",DATE(2027,7,0),Mitarbeiter!$D232),TODAY()),Einstellungen!$F$13:$F$67)))*N(Mitarbeiter!$E232)/IF(Einstellungen!$C$11="7 Tage",7,5),N('Ist-Stunden'!W232)+(N(Krankheitstage!AJ232)+N(Krankheitstage!AV232))*N($C232))))</f>
        <v/>
      </c>
      <c r="BB232" s="76">
        <f>IF($B232="",0,IF(Einstellungen!$C$10="Ja",MAX(IF(Einstellungen!$C$11="7 Tage",MAX(0,(MIN(DATE(2027,8,0),IF(Mitarbeiter!$D232="",DATE(2027,8,0),Mitarbeiter!$D232),TODAY()))-(MAX(DATE(2027,7,1),Mitarbeiter!$C232))+1),MAX(0,NETWORKDAYS(MAX(DATE(2027,7,1),Mitarbeiter!$C232),MIN(DATE(2027,8,0),IF(Mitarbeiter!$D232="",DATE(2027,8,0),Mitarbeiter!$D232),TODAY()),Einstellungen!$F$13:$F$67)))*N(Mitarbeiter!$E232)/IF(Einstellungen!$C$11="7 Tage",7,5),N('Ist-Stunden'!X232)),MAX(IF(Einstellungen!$C$11="7 Tage",MAX(0,(MIN(DATE(2027,8,0),IF(Mitarbeiter!$D232="",DATE(2027,8,0),Mitarbeiter!$D232),TODAY()))-(MAX(DATE(2027,7,1),Mitarbeiter!$C232))+1),MAX(0,NETWORKDAYS(MAX(DATE(2027,7,1),Mitarbeiter!$C232),MIN(DATE(2027,8,0),IF(Mitarbeiter!$D232="",DATE(2027,8,0),Mitarbeiter!$D232),TODAY()),Einstellungen!$F$13:$F$67)))*N(Mitarbeiter!$E232)/IF(Einstellungen!$C$11="7 Tage",7,5),N('Ist-Stunden'!X232)+(N(Krankheitstage!AK232)+N(Krankheitstage!AW232))*N($C232))))</f>
        <v/>
      </c>
      <c r="BC232" s="76">
        <f>IF($B232="",0,IF(Einstellungen!$C$10="Ja",MAX(IF(Einstellungen!$C$11="7 Tage",MAX(0,(MIN(DATE(2027,9,0),IF(Mitarbeiter!$D232="",DATE(2027,9,0),Mitarbeiter!$D232),TODAY()))-(MAX(DATE(2027,8,1),Mitarbeiter!$C232))+1),MAX(0,NETWORKDAYS(MAX(DATE(2027,8,1),Mitarbeiter!$C232),MIN(DATE(2027,9,0),IF(Mitarbeiter!$D232="",DATE(2027,9,0),Mitarbeiter!$D232),TODAY()),Einstellungen!$F$13:$F$67)))*N(Mitarbeiter!$E232)/IF(Einstellungen!$C$11="7 Tage",7,5),N('Ist-Stunden'!Y232)),MAX(IF(Einstellungen!$C$11="7 Tage",MAX(0,(MIN(DATE(2027,9,0),IF(Mitarbeiter!$D232="",DATE(2027,9,0),Mitarbeiter!$D232),TODAY()))-(MAX(DATE(2027,8,1),Mitarbeiter!$C232))+1),MAX(0,NETWORKDAYS(MAX(DATE(2027,8,1),Mitarbeiter!$C232),MIN(DATE(2027,9,0),IF(Mitarbeiter!$D232="",DATE(2027,9,0),Mitarbeiter!$D232),TODAY()),Einstellungen!$F$13:$F$67)))*N(Mitarbeiter!$E232)/IF(Einstellungen!$C$11="7 Tage",7,5),N('Ist-Stunden'!Y232)+(N(Krankheitstage!AL232)+N(Krankheitstage!AX232))*N($C232))))</f>
        <v/>
      </c>
      <c r="BD232" s="76">
        <f>IF($B232="",0,IF(Einstellungen!$C$10="Ja",MAX(IF(Einstellungen!$C$11="7 Tage",MAX(0,(MIN(DATE(2027,10,0),IF(Mitarbeiter!$D232="",DATE(2027,10,0),Mitarbeiter!$D232),TODAY()))-(MAX(DATE(2027,9,1),Mitarbeiter!$C232))+1),MAX(0,NETWORKDAYS(MAX(DATE(2027,9,1),Mitarbeiter!$C232),MIN(DATE(2027,10,0),IF(Mitarbeiter!$D232="",DATE(2027,10,0),Mitarbeiter!$D232),TODAY()),Einstellungen!$F$13:$F$67)))*N(Mitarbeiter!$E232)/IF(Einstellungen!$C$11="7 Tage",7,5),N('Ist-Stunden'!Z232)),MAX(IF(Einstellungen!$C$11="7 Tage",MAX(0,(MIN(DATE(2027,10,0),IF(Mitarbeiter!$D232="",DATE(2027,10,0),Mitarbeiter!$D232),TODAY()))-(MAX(DATE(2027,9,1),Mitarbeiter!$C232))+1),MAX(0,NETWORKDAYS(MAX(DATE(2027,9,1),Mitarbeiter!$C232),MIN(DATE(2027,10,0),IF(Mitarbeiter!$D232="",DATE(2027,10,0),Mitarbeiter!$D232),TODAY()),Einstellungen!$F$13:$F$67)))*N(Mitarbeiter!$E232)/IF(Einstellungen!$C$11="7 Tage",7,5),N('Ist-Stunden'!Z232)+(N(Krankheitstage!AM232)+N(Krankheitstage!AY232))*N($C232))))</f>
        <v/>
      </c>
      <c r="BE232" s="76">
        <f>IF($B232="",0,IF(Einstellungen!$C$10="Ja",MAX(IF(Einstellungen!$C$11="7 Tage",MAX(0,(MIN(DATE(2027,11,0),IF(Mitarbeiter!$D232="",DATE(2027,11,0),Mitarbeiter!$D232),TODAY()))-(MAX(DATE(2027,10,1),Mitarbeiter!$C232))+1),MAX(0,NETWORKDAYS(MAX(DATE(2027,10,1),Mitarbeiter!$C232),MIN(DATE(2027,11,0),IF(Mitarbeiter!$D232="",DATE(2027,11,0),Mitarbeiter!$D232),TODAY()),Einstellungen!$F$13:$F$67)))*N(Mitarbeiter!$E232)/IF(Einstellungen!$C$11="7 Tage",7,5),N('Ist-Stunden'!AA232)),MAX(IF(Einstellungen!$C$11="7 Tage",MAX(0,(MIN(DATE(2027,11,0),IF(Mitarbeiter!$D232="",DATE(2027,11,0),Mitarbeiter!$D232),TODAY()))-(MAX(DATE(2027,10,1),Mitarbeiter!$C232))+1),MAX(0,NETWORKDAYS(MAX(DATE(2027,10,1),Mitarbeiter!$C232),MIN(DATE(2027,11,0),IF(Mitarbeiter!$D232="",DATE(2027,11,0),Mitarbeiter!$D232),TODAY()),Einstellungen!$F$13:$F$67)))*N(Mitarbeiter!$E232)/IF(Einstellungen!$C$11="7 Tage",7,5),N('Ist-Stunden'!AA232)+(N(Krankheitstage!AN232)+N(Krankheitstage!AZ232))*N($C232))))</f>
        <v/>
      </c>
      <c r="BF232" s="76">
        <f>IF($B232="",0,IF(Einstellungen!$C$10="Ja",MAX(IF(Einstellungen!$C$11="7 Tage",MAX(0,(MIN(DATE(2027,12,0),IF(Mitarbeiter!$D232="",DATE(2027,12,0),Mitarbeiter!$D232),TODAY()))-(MAX(DATE(2027,11,1),Mitarbeiter!$C232))+1),MAX(0,NETWORKDAYS(MAX(DATE(2027,11,1),Mitarbeiter!$C232),MIN(DATE(2027,12,0),IF(Mitarbeiter!$D232="",DATE(2027,12,0),Mitarbeiter!$D232),TODAY()),Einstellungen!$F$13:$F$67)))*N(Mitarbeiter!$E232)/IF(Einstellungen!$C$11="7 Tage",7,5),N('Ist-Stunden'!AB232)),MAX(IF(Einstellungen!$C$11="7 Tage",MAX(0,(MIN(DATE(2027,12,0),IF(Mitarbeiter!$D232="",DATE(2027,12,0),Mitarbeiter!$D232),TODAY()))-(MAX(DATE(2027,11,1),Mitarbeiter!$C232))+1),MAX(0,NETWORKDAYS(MAX(DATE(2027,11,1),Mitarbeiter!$C232),MIN(DATE(2027,12,0),IF(Mitarbeiter!$D232="",DATE(2027,12,0),Mitarbeiter!$D232),TODAY()),Einstellungen!$F$13:$F$67)))*N(Mitarbeiter!$E232)/IF(Einstellungen!$C$11="7 Tage",7,5),N('Ist-Stunden'!AB232)+(N(Krankheitstage!AO232)+N(Krankheitstage!BA232))*N($C232))))</f>
        <v/>
      </c>
      <c r="BG232" s="76">
        <f>IF($B232="",0,IF(Einstellungen!$C$10="Ja",MAX(IF(Einstellungen!$C$11="7 Tage",MAX(0,(MIN(DATE(2027,13,0),IF(Mitarbeiter!$D232="",DATE(2027,13,0),Mitarbeiter!$D232),TODAY()))-(MAX(DATE(2027,12,1),Mitarbeiter!$C232))+1),MAX(0,NETWORKDAYS(MAX(DATE(2027,12,1),Mitarbeiter!$C232),MIN(DATE(2027,13,0),IF(Mitarbeiter!$D232="",DATE(2027,13,0),Mitarbeiter!$D232),TODAY()),Einstellungen!$F$13:$F$67)))*N(Mitarbeiter!$E232)/IF(Einstellungen!$C$11="7 Tage",7,5),N('Ist-Stunden'!AC232)),MAX(IF(Einstellungen!$C$11="7 Tage",MAX(0,(MIN(DATE(2027,13,0),IF(Mitarbeiter!$D232="",DATE(2027,13,0),Mitarbeiter!$D232),TODAY()))-(MAX(DATE(2027,12,1),Mitarbeiter!$C232))+1),MAX(0,NETWORKDAYS(MAX(DATE(2027,12,1),Mitarbeiter!$C232),MIN(DATE(2027,13,0),IF(Mitarbeiter!$D232="",DATE(2027,13,0),Mitarbeiter!$D232),TODAY()),Einstellungen!$F$13:$F$67)))*N(Mitarbeiter!$E232)/IF(Einstellungen!$C$11="7 Tage",7,5),N('Ist-Stunden'!AC232)+(N(Krankheitstage!AP232)+N(Krankheitstage!BB232))*N($C232))))</f>
        <v/>
      </c>
      <c r="BH232" s="76">
        <f>IF($B232="",0,IF(Einstellungen!$C$10="Ja",MAX(IF(Einstellungen!$C$11="7 Tage",MAX(0,(MIN(DATE(2028,2,0),IF(Mitarbeiter!$D232="",DATE(2028,2,0),Mitarbeiter!$D232),TODAY()))-(MAX(DATE(2028,1,1),Mitarbeiter!$C232))+1),MAX(0,NETWORKDAYS(MAX(DATE(2028,1,1),Mitarbeiter!$C232),MIN(DATE(2028,2,0),IF(Mitarbeiter!$D232="",DATE(2028,2,0),Mitarbeiter!$D232),TODAY()),Einstellungen!$F$13:$F$67)))*N(Mitarbeiter!$E232)/IF(Einstellungen!$C$11="7 Tage",7,5),N('Ist-Stunden'!AD232)),MAX(IF(Einstellungen!$C$11="7 Tage",MAX(0,(MIN(DATE(2028,2,0),IF(Mitarbeiter!$D232="",DATE(2028,2,0),Mitarbeiter!$D232),TODAY()))-(MAX(DATE(2028,1,1),Mitarbeiter!$C232))+1),MAX(0,NETWORKDAYS(MAX(DATE(2028,1,1),Mitarbeiter!$C232),MIN(DATE(2028,2,0),IF(Mitarbeiter!$D232="",DATE(2028,2,0),Mitarbeiter!$D232),TODAY()),Einstellungen!$F$13:$F$67)))*N(Mitarbeiter!$E232)/IF(Einstellungen!$C$11="7 Tage",7,5),N('Ist-Stunden'!AD232)+(N(Krankheitstage!BC232)+N(Krankheitstage!BO232))*N($C232))))</f>
        <v/>
      </c>
      <c r="BI232" s="76">
        <f>IF($B232="",0,IF(Einstellungen!$C$10="Ja",MAX(IF(Einstellungen!$C$11="7 Tage",MAX(0,(MIN(DATE(2028,3,0),IF(Mitarbeiter!$D232="",DATE(2028,3,0),Mitarbeiter!$D232),TODAY()))-(MAX(DATE(2028,2,1),Mitarbeiter!$C232))+1),MAX(0,NETWORKDAYS(MAX(DATE(2028,2,1),Mitarbeiter!$C232),MIN(DATE(2028,3,0),IF(Mitarbeiter!$D232="",DATE(2028,3,0),Mitarbeiter!$D232),TODAY()),Einstellungen!$F$13:$F$67)))*N(Mitarbeiter!$E232)/IF(Einstellungen!$C$11="7 Tage",7,5),N('Ist-Stunden'!AE232)),MAX(IF(Einstellungen!$C$11="7 Tage",MAX(0,(MIN(DATE(2028,3,0),IF(Mitarbeiter!$D232="",DATE(2028,3,0),Mitarbeiter!$D232),TODAY()))-(MAX(DATE(2028,2,1),Mitarbeiter!$C232))+1),MAX(0,NETWORKDAYS(MAX(DATE(2028,2,1),Mitarbeiter!$C232),MIN(DATE(2028,3,0),IF(Mitarbeiter!$D232="",DATE(2028,3,0),Mitarbeiter!$D232),TODAY()),Einstellungen!$F$13:$F$67)))*N(Mitarbeiter!$E232)/IF(Einstellungen!$C$11="7 Tage",7,5),N('Ist-Stunden'!AE232)+(N(Krankheitstage!BD232)+N(Krankheitstage!BP232))*N($C232))))</f>
        <v/>
      </c>
      <c r="BJ232" s="76">
        <f>IF($B232="",0,IF(Einstellungen!$C$10="Ja",MAX(IF(Einstellungen!$C$11="7 Tage",MAX(0,(MIN(DATE(2028,4,0),IF(Mitarbeiter!$D232="",DATE(2028,4,0),Mitarbeiter!$D232),TODAY()))-(MAX(DATE(2028,3,1),Mitarbeiter!$C232))+1),MAX(0,NETWORKDAYS(MAX(DATE(2028,3,1),Mitarbeiter!$C232),MIN(DATE(2028,4,0),IF(Mitarbeiter!$D232="",DATE(2028,4,0),Mitarbeiter!$D232),TODAY()),Einstellungen!$F$13:$F$67)))*N(Mitarbeiter!$E232)/IF(Einstellungen!$C$11="7 Tage",7,5),N('Ist-Stunden'!AF232)),MAX(IF(Einstellungen!$C$11="7 Tage",MAX(0,(MIN(DATE(2028,4,0),IF(Mitarbeiter!$D232="",DATE(2028,4,0),Mitarbeiter!$D232),TODAY()))-(MAX(DATE(2028,3,1),Mitarbeiter!$C232))+1),MAX(0,NETWORKDAYS(MAX(DATE(2028,3,1),Mitarbeiter!$C232),MIN(DATE(2028,4,0),IF(Mitarbeiter!$D232="",DATE(2028,4,0),Mitarbeiter!$D232),TODAY()),Einstellungen!$F$13:$F$67)))*N(Mitarbeiter!$E232)/IF(Einstellungen!$C$11="7 Tage",7,5),N('Ist-Stunden'!AF232)+(N(Krankheitstage!BE232)+N(Krankheitstage!BQ232))*N($C232))))</f>
        <v/>
      </c>
      <c r="BK232" s="76">
        <f>IF($B232="",0,IF(Einstellungen!$C$10="Ja",MAX(IF(Einstellungen!$C$11="7 Tage",MAX(0,(MIN(DATE(2028,5,0),IF(Mitarbeiter!$D232="",DATE(2028,5,0),Mitarbeiter!$D232),TODAY()))-(MAX(DATE(2028,4,1),Mitarbeiter!$C232))+1),MAX(0,NETWORKDAYS(MAX(DATE(2028,4,1),Mitarbeiter!$C232),MIN(DATE(2028,5,0),IF(Mitarbeiter!$D232="",DATE(2028,5,0),Mitarbeiter!$D232),TODAY()),Einstellungen!$F$13:$F$67)))*N(Mitarbeiter!$E232)/IF(Einstellungen!$C$11="7 Tage",7,5),N('Ist-Stunden'!AG232)),MAX(IF(Einstellungen!$C$11="7 Tage",MAX(0,(MIN(DATE(2028,5,0),IF(Mitarbeiter!$D232="",DATE(2028,5,0),Mitarbeiter!$D232),TODAY()))-(MAX(DATE(2028,4,1),Mitarbeiter!$C232))+1),MAX(0,NETWORKDAYS(MAX(DATE(2028,4,1),Mitarbeiter!$C232),MIN(DATE(2028,5,0),IF(Mitarbeiter!$D232="",DATE(2028,5,0),Mitarbeiter!$D232),TODAY()),Einstellungen!$F$13:$F$67)))*N(Mitarbeiter!$E232)/IF(Einstellungen!$C$11="7 Tage",7,5),N('Ist-Stunden'!AG232)+(N(Krankheitstage!BF232)+N(Krankheitstage!BR232))*N($C232))))</f>
        <v/>
      </c>
      <c r="BL232" s="76">
        <f>IF($B232="",0,IF(Einstellungen!$C$10="Ja",MAX(IF(Einstellungen!$C$11="7 Tage",MAX(0,(MIN(DATE(2028,6,0),IF(Mitarbeiter!$D232="",DATE(2028,6,0),Mitarbeiter!$D232),TODAY()))-(MAX(DATE(2028,5,1),Mitarbeiter!$C232))+1),MAX(0,NETWORKDAYS(MAX(DATE(2028,5,1),Mitarbeiter!$C232),MIN(DATE(2028,6,0),IF(Mitarbeiter!$D232="",DATE(2028,6,0),Mitarbeiter!$D232),TODAY()),Einstellungen!$F$13:$F$67)))*N(Mitarbeiter!$E232)/IF(Einstellungen!$C$11="7 Tage",7,5),N('Ist-Stunden'!AH232)),MAX(IF(Einstellungen!$C$11="7 Tage",MAX(0,(MIN(DATE(2028,6,0),IF(Mitarbeiter!$D232="",DATE(2028,6,0),Mitarbeiter!$D232),TODAY()))-(MAX(DATE(2028,5,1),Mitarbeiter!$C232))+1),MAX(0,NETWORKDAYS(MAX(DATE(2028,5,1),Mitarbeiter!$C232),MIN(DATE(2028,6,0),IF(Mitarbeiter!$D232="",DATE(2028,6,0),Mitarbeiter!$D232),TODAY()),Einstellungen!$F$13:$F$67)))*N(Mitarbeiter!$E232)/IF(Einstellungen!$C$11="7 Tage",7,5),N('Ist-Stunden'!AH232)+(N(Krankheitstage!BG232)+N(Krankheitstage!BS232))*N($C232))))</f>
        <v/>
      </c>
      <c r="BM232" s="76">
        <f>IF($B232="",0,IF(Einstellungen!$C$10="Ja",MAX(IF(Einstellungen!$C$11="7 Tage",MAX(0,(MIN(DATE(2028,7,0),IF(Mitarbeiter!$D232="",DATE(2028,7,0),Mitarbeiter!$D232),TODAY()))-(MAX(DATE(2028,6,1),Mitarbeiter!$C232))+1),MAX(0,NETWORKDAYS(MAX(DATE(2028,6,1),Mitarbeiter!$C232),MIN(DATE(2028,7,0),IF(Mitarbeiter!$D232="",DATE(2028,7,0),Mitarbeiter!$D232),TODAY()),Einstellungen!$F$13:$F$67)))*N(Mitarbeiter!$E232)/IF(Einstellungen!$C$11="7 Tage",7,5),N('Ist-Stunden'!AI232)),MAX(IF(Einstellungen!$C$11="7 Tage",MAX(0,(MIN(DATE(2028,7,0),IF(Mitarbeiter!$D232="",DATE(2028,7,0),Mitarbeiter!$D232),TODAY()))-(MAX(DATE(2028,6,1),Mitarbeiter!$C232))+1),MAX(0,NETWORKDAYS(MAX(DATE(2028,6,1),Mitarbeiter!$C232),MIN(DATE(2028,7,0),IF(Mitarbeiter!$D232="",DATE(2028,7,0),Mitarbeiter!$D232),TODAY()),Einstellungen!$F$13:$F$67)))*N(Mitarbeiter!$E232)/IF(Einstellungen!$C$11="7 Tage",7,5),N('Ist-Stunden'!AI232)+(N(Krankheitstage!BH232)+N(Krankheitstage!BT232))*N($C232))))</f>
        <v/>
      </c>
      <c r="BN232" s="76">
        <f>IF($B232="",0,IF(Einstellungen!$C$10="Ja",MAX(IF(Einstellungen!$C$11="7 Tage",MAX(0,(MIN(DATE(2028,8,0),IF(Mitarbeiter!$D232="",DATE(2028,8,0),Mitarbeiter!$D232),TODAY()))-(MAX(DATE(2028,7,1),Mitarbeiter!$C232))+1),MAX(0,NETWORKDAYS(MAX(DATE(2028,7,1),Mitarbeiter!$C232),MIN(DATE(2028,8,0),IF(Mitarbeiter!$D232="",DATE(2028,8,0),Mitarbeiter!$D232),TODAY()),Einstellungen!$F$13:$F$67)))*N(Mitarbeiter!$E232)/IF(Einstellungen!$C$11="7 Tage",7,5),N('Ist-Stunden'!AJ232)),MAX(IF(Einstellungen!$C$11="7 Tage",MAX(0,(MIN(DATE(2028,8,0),IF(Mitarbeiter!$D232="",DATE(2028,8,0),Mitarbeiter!$D232),TODAY()))-(MAX(DATE(2028,7,1),Mitarbeiter!$C232))+1),MAX(0,NETWORKDAYS(MAX(DATE(2028,7,1),Mitarbeiter!$C232),MIN(DATE(2028,8,0),IF(Mitarbeiter!$D232="",DATE(2028,8,0),Mitarbeiter!$D232),TODAY()),Einstellungen!$F$13:$F$67)))*N(Mitarbeiter!$E232)/IF(Einstellungen!$C$11="7 Tage",7,5),N('Ist-Stunden'!AJ232)+(N(Krankheitstage!BI232)+N(Krankheitstage!BU232))*N($C232))))</f>
        <v/>
      </c>
      <c r="BO232" s="76">
        <f>IF($B232="",0,IF(Einstellungen!$C$10="Ja",MAX(IF(Einstellungen!$C$11="7 Tage",MAX(0,(MIN(DATE(2028,9,0),IF(Mitarbeiter!$D232="",DATE(2028,9,0),Mitarbeiter!$D232),TODAY()))-(MAX(DATE(2028,8,1),Mitarbeiter!$C232))+1),MAX(0,NETWORKDAYS(MAX(DATE(2028,8,1),Mitarbeiter!$C232),MIN(DATE(2028,9,0),IF(Mitarbeiter!$D232="",DATE(2028,9,0),Mitarbeiter!$D232),TODAY()),Einstellungen!$F$13:$F$67)))*N(Mitarbeiter!$E232)/IF(Einstellungen!$C$11="7 Tage",7,5),N('Ist-Stunden'!AK232)),MAX(IF(Einstellungen!$C$11="7 Tage",MAX(0,(MIN(DATE(2028,9,0),IF(Mitarbeiter!$D232="",DATE(2028,9,0),Mitarbeiter!$D232),TODAY()))-(MAX(DATE(2028,8,1),Mitarbeiter!$C232))+1),MAX(0,NETWORKDAYS(MAX(DATE(2028,8,1),Mitarbeiter!$C232),MIN(DATE(2028,9,0),IF(Mitarbeiter!$D232="",DATE(2028,9,0),Mitarbeiter!$D232),TODAY()),Einstellungen!$F$13:$F$67)))*N(Mitarbeiter!$E232)/IF(Einstellungen!$C$11="7 Tage",7,5),N('Ist-Stunden'!AK232)+(N(Krankheitstage!BJ232)+N(Krankheitstage!BV232))*N($C232))))</f>
        <v/>
      </c>
      <c r="BP232" s="76">
        <f>IF($B232="",0,IF(Einstellungen!$C$10="Ja",MAX(IF(Einstellungen!$C$11="7 Tage",MAX(0,(MIN(DATE(2028,10,0),IF(Mitarbeiter!$D232="",DATE(2028,10,0),Mitarbeiter!$D232),TODAY()))-(MAX(DATE(2028,9,1),Mitarbeiter!$C232))+1),MAX(0,NETWORKDAYS(MAX(DATE(2028,9,1),Mitarbeiter!$C232),MIN(DATE(2028,10,0),IF(Mitarbeiter!$D232="",DATE(2028,10,0),Mitarbeiter!$D232),TODAY()),Einstellungen!$F$13:$F$67)))*N(Mitarbeiter!$E232)/IF(Einstellungen!$C$11="7 Tage",7,5),N('Ist-Stunden'!AL232)),MAX(IF(Einstellungen!$C$11="7 Tage",MAX(0,(MIN(DATE(2028,10,0),IF(Mitarbeiter!$D232="",DATE(2028,10,0),Mitarbeiter!$D232),TODAY()))-(MAX(DATE(2028,9,1),Mitarbeiter!$C232))+1),MAX(0,NETWORKDAYS(MAX(DATE(2028,9,1),Mitarbeiter!$C232),MIN(DATE(2028,10,0),IF(Mitarbeiter!$D232="",DATE(2028,10,0),Mitarbeiter!$D232),TODAY()),Einstellungen!$F$13:$F$67)))*N(Mitarbeiter!$E232)/IF(Einstellungen!$C$11="7 Tage",7,5),N('Ist-Stunden'!AL232)+(N(Krankheitstage!BK232)+N(Krankheitstage!BW232))*N($C232))))</f>
        <v/>
      </c>
      <c r="BQ232" s="76">
        <f>IF($B232="",0,IF(Einstellungen!$C$10="Ja",MAX(IF(Einstellungen!$C$11="7 Tage",MAX(0,(MIN(DATE(2028,11,0),IF(Mitarbeiter!$D232="",DATE(2028,11,0),Mitarbeiter!$D232),TODAY()))-(MAX(DATE(2028,10,1),Mitarbeiter!$C232))+1),MAX(0,NETWORKDAYS(MAX(DATE(2028,10,1),Mitarbeiter!$C232),MIN(DATE(2028,11,0),IF(Mitarbeiter!$D232="",DATE(2028,11,0),Mitarbeiter!$D232),TODAY()),Einstellungen!$F$13:$F$67)))*N(Mitarbeiter!$E232)/IF(Einstellungen!$C$11="7 Tage",7,5),N('Ist-Stunden'!AM232)),MAX(IF(Einstellungen!$C$11="7 Tage",MAX(0,(MIN(DATE(2028,11,0),IF(Mitarbeiter!$D232="",DATE(2028,11,0),Mitarbeiter!$D232),TODAY()))-(MAX(DATE(2028,10,1),Mitarbeiter!$C232))+1),MAX(0,NETWORKDAYS(MAX(DATE(2028,10,1),Mitarbeiter!$C232),MIN(DATE(2028,11,0),IF(Mitarbeiter!$D232="",DATE(2028,11,0),Mitarbeiter!$D232),TODAY()),Einstellungen!$F$13:$F$67)))*N(Mitarbeiter!$E232)/IF(Einstellungen!$C$11="7 Tage",7,5),N('Ist-Stunden'!AM232)+(N(Krankheitstage!BL232)+N(Krankheitstage!BX232))*N($C232))))</f>
        <v/>
      </c>
      <c r="BR232" s="76">
        <f>IF($B232="",0,IF(Einstellungen!$C$10="Ja",MAX(IF(Einstellungen!$C$11="7 Tage",MAX(0,(MIN(DATE(2028,12,0),IF(Mitarbeiter!$D232="",DATE(2028,12,0),Mitarbeiter!$D232),TODAY()))-(MAX(DATE(2028,11,1),Mitarbeiter!$C232))+1),MAX(0,NETWORKDAYS(MAX(DATE(2028,11,1),Mitarbeiter!$C232),MIN(DATE(2028,12,0),IF(Mitarbeiter!$D232="",DATE(2028,12,0),Mitarbeiter!$D232),TODAY()),Einstellungen!$F$13:$F$67)))*N(Mitarbeiter!$E232)/IF(Einstellungen!$C$11="7 Tage",7,5),N('Ist-Stunden'!AN232)),MAX(IF(Einstellungen!$C$11="7 Tage",MAX(0,(MIN(DATE(2028,12,0),IF(Mitarbeiter!$D232="",DATE(2028,12,0),Mitarbeiter!$D232),TODAY()))-(MAX(DATE(2028,11,1),Mitarbeiter!$C232))+1),MAX(0,NETWORKDAYS(MAX(DATE(2028,11,1),Mitarbeiter!$C232),MIN(DATE(2028,12,0),IF(Mitarbeiter!$D232="",DATE(2028,12,0),Mitarbeiter!$D232),TODAY()),Einstellungen!$F$13:$F$67)))*N(Mitarbeiter!$E232)/IF(Einstellungen!$C$11="7 Tage",7,5),N('Ist-Stunden'!AN232)+(N(Krankheitstage!BM232)+N(Krankheitstage!BY232))*N($C232))))</f>
        <v/>
      </c>
      <c r="BS232" s="76">
        <f>IF($B232="",0,IF(Einstellungen!$C$10="Ja",MAX(IF(Einstellungen!$C$11="7 Tage",MAX(0,(MIN(DATE(2028,13,0),IF(Mitarbeiter!$D232="",DATE(2028,13,0),Mitarbeiter!$D232),TODAY()))-(MAX(DATE(2028,12,1),Mitarbeiter!$C232))+1),MAX(0,NETWORKDAYS(MAX(DATE(2028,12,1),Mitarbeiter!$C232),MIN(DATE(2028,13,0),IF(Mitarbeiter!$D232="",DATE(2028,13,0),Mitarbeiter!$D232),TODAY()),Einstellungen!$F$13:$F$67)))*N(Mitarbeiter!$E232)/IF(Einstellungen!$C$11="7 Tage",7,5),N('Ist-Stunden'!AO232)),MAX(IF(Einstellungen!$C$11="7 Tage",MAX(0,(MIN(DATE(2028,13,0),IF(Mitarbeiter!$D232="",DATE(2028,13,0),Mitarbeiter!$D232),TODAY()))-(MAX(DATE(2028,12,1),Mitarbeiter!$C232))+1),MAX(0,NETWORKDAYS(MAX(DATE(2028,12,1),Mitarbeiter!$C232),MIN(DATE(2028,13,0),IF(Mitarbeiter!$D232="",DATE(2028,13,0),Mitarbeiter!$D232),TODAY()),Einstellungen!$F$13:$F$67)))*N(Mitarbeiter!$E232)/IF(Einstellungen!$C$11="7 Tage",7,5),N('Ist-Stunden'!AO232)+(N(Krankheitstage!BN232)+N(Krankheitstage!BZ232))*N($C232))))</f>
        <v/>
      </c>
      <c r="BT232" s="76">
        <f>IF($B232="",0,IF(Einstellungen!$C$10="Ja",MAX(IF(Einstellungen!$C$11="7 Tage",MAX(0,(MIN(DATE(2029,2,0),IF(Mitarbeiter!$D232="",DATE(2029,2,0),Mitarbeiter!$D232),TODAY()))-(MAX(DATE(2029,1,1),Mitarbeiter!$C232))+1),MAX(0,NETWORKDAYS(MAX(DATE(2029,1,1),Mitarbeiter!$C232),MIN(DATE(2029,2,0),IF(Mitarbeiter!$D232="",DATE(2029,2,0),Mitarbeiter!$D232),TODAY()),Einstellungen!$F$13:$F$67)))*N(Mitarbeiter!$E232)/IF(Einstellungen!$C$11="7 Tage",7,5),N('Ist-Stunden'!AP232)),MAX(IF(Einstellungen!$C$11="7 Tage",MAX(0,(MIN(DATE(2029,2,0),IF(Mitarbeiter!$D232="",DATE(2029,2,0),Mitarbeiter!$D232),TODAY()))-(MAX(DATE(2029,1,1),Mitarbeiter!$C232))+1),MAX(0,NETWORKDAYS(MAX(DATE(2029,1,1),Mitarbeiter!$C232),MIN(DATE(2029,2,0),IF(Mitarbeiter!$D232="",DATE(2029,2,0),Mitarbeiter!$D232),TODAY()),Einstellungen!$F$13:$F$67)))*N(Mitarbeiter!$E232)/IF(Einstellungen!$C$11="7 Tage",7,5),N('Ist-Stunden'!AP232)+(N(Krankheitstage!CA232)+N(Krankheitstage!CM232))*N($C232))))</f>
        <v/>
      </c>
      <c r="BU232" s="76">
        <f>IF($B232="",0,IF(Einstellungen!$C$10="Ja",MAX(IF(Einstellungen!$C$11="7 Tage",MAX(0,(MIN(DATE(2029,3,0),IF(Mitarbeiter!$D232="",DATE(2029,3,0),Mitarbeiter!$D232),TODAY()))-(MAX(DATE(2029,2,1),Mitarbeiter!$C232))+1),MAX(0,NETWORKDAYS(MAX(DATE(2029,2,1),Mitarbeiter!$C232),MIN(DATE(2029,3,0),IF(Mitarbeiter!$D232="",DATE(2029,3,0),Mitarbeiter!$D232),TODAY()),Einstellungen!$F$13:$F$67)))*N(Mitarbeiter!$E232)/IF(Einstellungen!$C$11="7 Tage",7,5),N('Ist-Stunden'!AQ232)),MAX(IF(Einstellungen!$C$11="7 Tage",MAX(0,(MIN(DATE(2029,3,0),IF(Mitarbeiter!$D232="",DATE(2029,3,0),Mitarbeiter!$D232),TODAY()))-(MAX(DATE(2029,2,1),Mitarbeiter!$C232))+1),MAX(0,NETWORKDAYS(MAX(DATE(2029,2,1),Mitarbeiter!$C232),MIN(DATE(2029,3,0),IF(Mitarbeiter!$D232="",DATE(2029,3,0),Mitarbeiter!$D232),TODAY()),Einstellungen!$F$13:$F$67)))*N(Mitarbeiter!$E232)/IF(Einstellungen!$C$11="7 Tage",7,5),N('Ist-Stunden'!AQ232)+(N(Krankheitstage!CB232)+N(Krankheitstage!CN232))*N($C232))))</f>
        <v/>
      </c>
      <c r="BV232" s="76">
        <f>IF($B232="",0,IF(Einstellungen!$C$10="Ja",MAX(IF(Einstellungen!$C$11="7 Tage",MAX(0,(MIN(DATE(2029,4,0),IF(Mitarbeiter!$D232="",DATE(2029,4,0),Mitarbeiter!$D232),TODAY()))-(MAX(DATE(2029,3,1),Mitarbeiter!$C232))+1),MAX(0,NETWORKDAYS(MAX(DATE(2029,3,1),Mitarbeiter!$C232),MIN(DATE(2029,4,0),IF(Mitarbeiter!$D232="",DATE(2029,4,0),Mitarbeiter!$D232),TODAY()),Einstellungen!$F$13:$F$67)))*N(Mitarbeiter!$E232)/IF(Einstellungen!$C$11="7 Tage",7,5),N('Ist-Stunden'!AR232)),MAX(IF(Einstellungen!$C$11="7 Tage",MAX(0,(MIN(DATE(2029,4,0),IF(Mitarbeiter!$D232="",DATE(2029,4,0),Mitarbeiter!$D232),TODAY()))-(MAX(DATE(2029,3,1),Mitarbeiter!$C232))+1),MAX(0,NETWORKDAYS(MAX(DATE(2029,3,1),Mitarbeiter!$C232),MIN(DATE(2029,4,0),IF(Mitarbeiter!$D232="",DATE(2029,4,0),Mitarbeiter!$D232),TODAY()),Einstellungen!$F$13:$F$67)))*N(Mitarbeiter!$E232)/IF(Einstellungen!$C$11="7 Tage",7,5),N('Ist-Stunden'!AR232)+(N(Krankheitstage!CC232)+N(Krankheitstage!CO232))*N($C232))))</f>
        <v/>
      </c>
      <c r="BW232" s="76">
        <f>IF($B232="",0,IF(Einstellungen!$C$10="Ja",MAX(IF(Einstellungen!$C$11="7 Tage",MAX(0,(MIN(DATE(2029,5,0),IF(Mitarbeiter!$D232="",DATE(2029,5,0),Mitarbeiter!$D232),TODAY()))-(MAX(DATE(2029,4,1),Mitarbeiter!$C232))+1),MAX(0,NETWORKDAYS(MAX(DATE(2029,4,1),Mitarbeiter!$C232),MIN(DATE(2029,5,0),IF(Mitarbeiter!$D232="",DATE(2029,5,0),Mitarbeiter!$D232),TODAY()),Einstellungen!$F$13:$F$67)))*N(Mitarbeiter!$E232)/IF(Einstellungen!$C$11="7 Tage",7,5),N('Ist-Stunden'!AS232)),MAX(IF(Einstellungen!$C$11="7 Tage",MAX(0,(MIN(DATE(2029,5,0),IF(Mitarbeiter!$D232="",DATE(2029,5,0),Mitarbeiter!$D232),TODAY()))-(MAX(DATE(2029,4,1),Mitarbeiter!$C232))+1),MAX(0,NETWORKDAYS(MAX(DATE(2029,4,1),Mitarbeiter!$C232),MIN(DATE(2029,5,0),IF(Mitarbeiter!$D232="",DATE(2029,5,0),Mitarbeiter!$D232),TODAY()),Einstellungen!$F$13:$F$67)))*N(Mitarbeiter!$E232)/IF(Einstellungen!$C$11="7 Tage",7,5),N('Ist-Stunden'!AS232)+(N(Krankheitstage!CD232)+N(Krankheitstage!CP232))*N($C232))))</f>
        <v/>
      </c>
      <c r="BX232" s="76">
        <f>IF($B232="",0,IF(Einstellungen!$C$10="Ja",MAX(IF(Einstellungen!$C$11="7 Tage",MAX(0,(MIN(DATE(2029,6,0),IF(Mitarbeiter!$D232="",DATE(2029,6,0),Mitarbeiter!$D232),TODAY()))-(MAX(DATE(2029,5,1),Mitarbeiter!$C232))+1),MAX(0,NETWORKDAYS(MAX(DATE(2029,5,1),Mitarbeiter!$C232),MIN(DATE(2029,6,0),IF(Mitarbeiter!$D232="",DATE(2029,6,0),Mitarbeiter!$D232),TODAY()),Einstellungen!$F$13:$F$67)))*N(Mitarbeiter!$E232)/IF(Einstellungen!$C$11="7 Tage",7,5),N('Ist-Stunden'!AT232)),MAX(IF(Einstellungen!$C$11="7 Tage",MAX(0,(MIN(DATE(2029,6,0),IF(Mitarbeiter!$D232="",DATE(2029,6,0),Mitarbeiter!$D232),TODAY()))-(MAX(DATE(2029,5,1),Mitarbeiter!$C232))+1),MAX(0,NETWORKDAYS(MAX(DATE(2029,5,1),Mitarbeiter!$C232),MIN(DATE(2029,6,0),IF(Mitarbeiter!$D232="",DATE(2029,6,0),Mitarbeiter!$D232),TODAY()),Einstellungen!$F$13:$F$67)))*N(Mitarbeiter!$E232)/IF(Einstellungen!$C$11="7 Tage",7,5),N('Ist-Stunden'!AT232)+(N(Krankheitstage!CE232)+N(Krankheitstage!CQ232))*N($C232))))</f>
        <v/>
      </c>
      <c r="BY232" s="76">
        <f>IF($B232="",0,IF(Einstellungen!$C$10="Ja",MAX(IF(Einstellungen!$C$11="7 Tage",MAX(0,(MIN(DATE(2029,7,0),IF(Mitarbeiter!$D232="",DATE(2029,7,0),Mitarbeiter!$D232),TODAY()))-(MAX(DATE(2029,6,1),Mitarbeiter!$C232))+1),MAX(0,NETWORKDAYS(MAX(DATE(2029,6,1),Mitarbeiter!$C232),MIN(DATE(2029,7,0),IF(Mitarbeiter!$D232="",DATE(2029,7,0),Mitarbeiter!$D232),TODAY()),Einstellungen!$F$13:$F$67)))*N(Mitarbeiter!$E232)/IF(Einstellungen!$C$11="7 Tage",7,5),N('Ist-Stunden'!AU232)),MAX(IF(Einstellungen!$C$11="7 Tage",MAX(0,(MIN(DATE(2029,7,0),IF(Mitarbeiter!$D232="",DATE(2029,7,0),Mitarbeiter!$D232),TODAY()))-(MAX(DATE(2029,6,1),Mitarbeiter!$C232))+1),MAX(0,NETWORKDAYS(MAX(DATE(2029,6,1),Mitarbeiter!$C232),MIN(DATE(2029,7,0),IF(Mitarbeiter!$D232="",DATE(2029,7,0),Mitarbeiter!$D232),TODAY()),Einstellungen!$F$13:$F$67)))*N(Mitarbeiter!$E232)/IF(Einstellungen!$C$11="7 Tage",7,5),N('Ist-Stunden'!AU232)+(N(Krankheitstage!CF232)+N(Krankheitstage!CR232))*N($C232))))</f>
        <v/>
      </c>
      <c r="BZ232" s="76">
        <f>IF($B232="",0,IF(Einstellungen!$C$10="Ja",MAX(IF(Einstellungen!$C$11="7 Tage",MAX(0,(MIN(DATE(2029,8,0),IF(Mitarbeiter!$D232="",DATE(2029,8,0),Mitarbeiter!$D232),TODAY()))-(MAX(DATE(2029,7,1),Mitarbeiter!$C232))+1),MAX(0,NETWORKDAYS(MAX(DATE(2029,7,1),Mitarbeiter!$C232),MIN(DATE(2029,8,0),IF(Mitarbeiter!$D232="",DATE(2029,8,0),Mitarbeiter!$D232),TODAY()),Einstellungen!$F$13:$F$67)))*N(Mitarbeiter!$E232)/IF(Einstellungen!$C$11="7 Tage",7,5),N('Ist-Stunden'!AV232)),MAX(IF(Einstellungen!$C$11="7 Tage",MAX(0,(MIN(DATE(2029,8,0),IF(Mitarbeiter!$D232="",DATE(2029,8,0),Mitarbeiter!$D232),TODAY()))-(MAX(DATE(2029,7,1),Mitarbeiter!$C232))+1),MAX(0,NETWORKDAYS(MAX(DATE(2029,7,1),Mitarbeiter!$C232),MIN(DATE(2029,8,0),IF(Mitarbeiter!$D232="",DATE(2029,8,0),Mitarbeiter!$D232),TODAY()),Einstellungen!$F$13:$F$67)))*N(Mitarbeiter!$E232)/IF(Einstellungen!$C$11="7 Tage",7,5),N('Ist-Stunden'!AV232)+(N(Krankheitstage!CG232)+N(Krankheitstage!CS232))*N($C232))))</f>
        <v/>
      </c>
      <c r="CA232" s="76">
        <f>IF($B232="",0,IF(Einstellungen!$C$10="Ja",MAX(IF(Einstellungen!$C$11="7 Tage",MAX(0,(MIN(DATE(2029,9,0),IF(Mitarbeiter!$D232="",DATE(2029,9,0),Mitarbeiter!$D232),TODAY()))-(MAX(DATE(2029,8,1),Mitarbeiter!$C232))+1),MAX(0,NETWORKDAYS(MAX(DATE(2029,8,1),Mitarbeiter!$C232),MIN(DATE(2029,9,0),IF(Mitarbeiter!$D232="",DATE(2029,9,0),Mitarbeiter!$D232),TODAY()),Einstellungen!$F$13:$F$67)))*N(Mitarbeiter!$E232)/IF(Einstellungen!$C$11="7 Tage",7,5),N('Ist-Stunden'!AW232)),MAX(IF(Einstellungen!$C$11="7 Tage",MAX(0,(MIN(DATE(2029,9,0),IF(Mitarbeiter!$D232="",DATE(2029,9,0),Mitarbeiter!$D232),TODAY()))-(MAX(DATE(2029,8,1),Mitarbeiter!$C232))+1),MAX(0,NETWORKDAYS(MAX(DATE(2029,8,1),Mitarbeiter!$C232),MIN(DATE(2029,9,0),IF(Mitarbeiter!$D232="",DATE(2029,9,0),Mitarbeiter!$D232),TODAY()),Einstellungen!$F$13:$F$67)))*N(Mitarbeiter!$E232)/IF(Einstellungen!$C$11="7 Tage",7,5),N('Ist-Stunden'!AW232)+(N(Krankheitstage!CH232)+N(Krankheitstage!CT232))*N($C232))))</f>
        <v/>
      </c>
      <c r="CB232" s="76">
        <f>IF($B232="",0,IF(Einstellungen!$C$10="Ja",MAX(IF(Einstellungen!$C$11="7 Tage",MAX(0,(MIN(DATE(2029,10,0),IF(Mitarbeiter!$D232="",DATE(2029,10,0),Mitarbeiter!$D232),TODAY()))-(MAX(DATE(2029,9,1),Mitarbeiter!$C232))+1),MAX(0,NETWORKDAYS(MAX(DATE(2029,9,1),Mitarbeiter!$C232),MIN(DATE(2029,10,0),IF(Mitarbeiter!$D232="",DATE(2029,10,0),Mitarbeiter!$D232),TODAY()),Einstellungen!$F$13:$F$67)))*N(Mitarbeiter!$E232)/IF(Einstellungen!$C$11="7 Tage",7,5),N('Ist-Stunden'!AX232)),MAX(IF(Einstellungen!$C$11="7 Tage",MAX(0,(MIN(DATE(2029,10,0),IF(Mitarbeiter!$D232="",DATE(2029,10,0),Mitarbeiter!$D232),TODAY()))-(MAX(DATE(2029,9,1),Mitarbeiter!$C232))+1),MAX(0,NETWORKDAYS(MAX(DATE(2029,9,1),Mitarbeiter!$C232),MIN(DATE(2029,10,0),IF(Mitarbeiter!$D232="",DATE(2029,10,0),Mitarbeiter!$D232),TODAY()),Einstellungen!$F$13:$F$67)))*N(Mitarbeiter!$E232)/IF(Einstellungen!$C$11="7 Tage",7,5),N('Ist-Stunden'!AX232)+(N(Krankheitstage!CI232)+N(Krankheitstage!CU232))*N($C232))))</f>
        <v/>
      </c>
      <c r="CC232" s="76">
        <f>IF($B232="",0,IF(Einstellungen!$C$10="Ja",MAX(IF(Einstellungen!$C$11="7 Tage",MAX(0,(MIN(DATE(2029,11,0),IF(Mitarbeiter!$D232="",DATE(2029,11,0),Mitarbeiter!$D232),TODAY()))-(MAX(DATE(2029,10,1),Mitarbeiter!$C232))+1),MAX(0,NETWORKDAYS(MAX(DATE(2029,10,1),Mitarbeiter!$C232),MIN(DATE(2029,11,0),IF(Mitarbeiter!$D232="",DATE(2029,11,0),Mitarbeiter!$D232),TODAY()),Einstellungen!$F$13:$F$67)))*N(Mitarbeiter!$E232)/IF(Einstellungen!$C$11="7 Tage",7,5),N('Ist-Stunden'!AY232)),MAX(IF(Einstellungen!$C$11="7 Tage",MAX(0,(MIN(DATE(2029,11,0),IF(Mitarbeiter!$D232="",DATE(2029,11,0),Mitarbeiter!$D232),TODAY()))-(MAX(DATE(2029,10,1),Mitarbeiter!$C232))+1),MAX(0,NETWORKDAYS(MAX(DATE(2029,10,1),Mitarbeiter!$C232),MIN(DATE(2029,11,0),IF(Mitarbeiter!$D232="",DATE(2029,11,0),Mitarbeiter!$D232),TODAY()),Einstellungen!$F$13:$F$67)))*N(Mitarbeiter!$E232)/IF(Einstellungen!$C$11="7 Tage",7,5),N('Ist-Stunden'!AY232)+(N(Krankheitstage!CJ232)+N(Krankheitstage!CV232))*N($C232))))</f>
        <v/>
      </c>
      <c r="CD232" s="76">
        <f>IF($B232="",0,IF(Einstellungen!$C$10="Ja",MAX(IF(Einstellungen!$C$11="7 Tage",MAX(0,(MIN(DATE(2029,12,0),IF(Mitarbeiter!$D232="",DATE(2029,12,0),Mitarbeiter!$D232),TODAY()))-(MAX(DATE(2029,11,1),Mitarbeiter!$C232))+1),MAX(0,NETWORKDAYS(MAX(DATE(2029,11,1),Mitarbeiter!$C232),MIN(DATE(2029,12,0),IF(Mitarbeiter!$D232="",DATE(2029,12,0),Mitarbeiter!$D232),TODAY()),Einstellungen!$F$13:$F$67)))*N(Mitarbeiter!$E232)/IF(Einstellungen!$C$11="7 Tage",7,5),N('Ist-Stunden'!AZ232)),MAX(IF(Einstellungen!$C$11="7 Tage",MAX(0,(MIN(DATE(2029,12,0),IF(Mitarbeiter!$D232="",DATE(2029,12,0),Mitarbeiter!$D232),TODAY()))-(MAX(DATE(2029,11,1),Mitarbeiter!$C232))+1),MAX(0,NETWORKDAYS(MAX(DATE(2029,11,1),Mitarbeiter!$C232),MIN(DATE(2029,12,0),IF(Mitarbeiter!$D232="",DATE(2029,12,0),Mitarbeiter!$D232),TODAY()),Einstellungen!$F$13:$F$67)))*N(Mitarbeiter!$E232)/IF(Einstellungen!$C$11="7 Tage",7,5),N('Ist-Stunden'!AZ232)+(N(Krankheitstage!CK232)+N(Krankheitstage!CW232))*N($C232))))</f>
        <v/>
      </c>
      <c r="CE232" s="76">
        <f>IF($B232="",0,IF(Einstellungen!$C$10="Ja",MAX(IF(Einstellungen!$C$11="7 Tage",MAX(0,(MIN(DATE(2029,13,0),IF(Mitarbeiter!$D232="",DATE(2029,13,0),Mitarbeiter!$D232),TODAY()))-(MAX(DATE(2029,12,1),Mitarbeiter!$C232))+1),MAX(0,NETWORKDAYS(MAX(DATE(2029,12,1),Mitarbeiter!$C232),MIN(DATE(2029,13,0),IF(Mitarbeiter!$D232="",DATE(2029,13,0),Mitarbeiter!$D232),TODAY()),Einstellungen!$F$13:$F$67)))*N(Mitarbeiter!$E232)/IF(Einstellungen!$C$11="7 Tage",7,5),N('Ist-Stunden'!BA232)),MAX(IF(Einstellungen!$C$11="7 Tage",MAX(0,(MIN(DATE(2029,13,0),IF(Mitarbeiter!$D232="",DATE(2029,13,0),Mitarbeiter!$D232),TODAY()))-(MAX(DATE(2029,12,1),Mitarbeiter!$C232))+1),MAX(0,NETWORKDAYS(MAX(DATE(2029,12,1),Mitarbeiter!$C232),MIN(DATE(2029,13,0),IF(Mitarbeiter!$D232="",DATE(2029,13,0),Mitarbeiter!$D232),TODAY()),Einstellungen!$F$13:$F$67)))*N(Mitarbeiter!$E232)/IF(Einstellungen!$C$11="7 Tage",7,5),N('Ist-Stunden'!BA232)+(N(Krankheitstage!CL232)+N(Krankheitstage!CX232))*N($C232))))</f>
        <v/>
      </c>
      <c r="CF232" s="76">
        <f>IF($B232="",0,IF(Einstellungen!$C$10="Ja",MAX(IF(Einstellungen!$C$11="7 Tage",MAX(0,(MIN(DATE(2030,2,0),IF(Mitarbeiter!$D232="",DATE(2030,2,0),Mitarbeiter!$D232),TODAY()))-(MAX(DATE(2030,1,1),Mitarbeiter!$C232))+1),MAX(0,NETWORKDAYS(MAX(DATE(2030,1,1),Mitarbeiter!$C232),MIN(DATE(2030,2,0),IF(Mitarbeiter!$D232="",DATE(2030,2,0),Mitarbeiter!$D232),TODAY()),Einstellungen!$F$13:$F$67)))*N(Mitarbeiter!$E232)/IF(Einstellungen!$C$11="7 Tage",7,5),N('Ist-Stunden'!BB232)),MAX(IF(Einstellungen!$C$11="7 Tage",MAX(0,(MIN(DATE(2030,2,0),IF(Mitarbeiter!$D232="",DATE(2030,2,0),Mitarbeiter!$D232),TODAY()))-(MAX(DATE(2030,1,1),Mitarbeiter!$C232))+1),MAX(0,NETWORKDAYS(MAX(DATE(2030,1,1),Mitarbeiter!$C232),MIN(DATE(2030,2,0),IF(Mitarbeiter!$D232="",DATE(2030,2,0),Mitarbeiter!$D232),TODAY()),Einstellungen!$F$13:$F$67)))*N(Mitarbeiter!$E232)/IF(Einstellungen!$C$11="7 Tage",7,5),N('Ist-Stunden'!BB232)+(N(Krankheitstage!CY232)+N(Krankheitstage!DK232))*N($C232))))</f>
        <v/>
      </c>
      <c r="CG232" s="76">
        <f>IF($B232="",0,IF(Einstellungen!$C$10="Ja",MAX(IF(Einstellungen!$C$11="7 Tage",MAX(0,(MIN(DATE(2030,3,0),IF(Mitarbeiter!$D232="",DATE(2030,3,0),Mitarbeiter!$D232),TODAY()))-(MAX(DATE(2030,2,1),Mitarbeiter!$C232))+1),MAX(0,NETWORKDAYS(MAX(DATE(2030,2,1),Mitarbeiter!$C232),MIN(DATE(2030,3,0),IF(Mitarbeiter!$D232="",DATE(2030,3,0),Mitarbeiter!$D232),TODAY()),Einstellungen!$F$13:$F$67)))*N(Mitarbeiter!$E232)/IF(Einstellungen!$C$11="7 Tage",7,5),N('Ist-Stunden'!BC232)),MAX(IF(Einstellungen!$C$11="7 Tage",MAX(0,(MIN(DATE(2030,3,0),IF(Mitarbeiter!$D232="",DATE(2030,3,0),Mitarbeiter!$D232),TODAY()))-(MAX(DATE(2030,2,1),Mitarbeiter!$C232))+1),MAX(0,NETWORKDAYS(MAX(DATE(2030,2,1),Mitarbeiter!$C232),MIN(DATE(2030,3,0),IF(Mitarbeiter!$D232="",DATE(2030,3,0),Mitarbeiter!$D232),TODAY()),Einstellungen!$F$13:$F$67)))*N(Mitarbeiter!$E232)/IF(Einstellungen!$C$11="7 Tage",7,5),N('Ist-Stunden'!BC232)+(N(Krankheitstage!CZ232)+N(Krankheitstage!DL232))*N($C232))))</f>
        <v/>
      </c>
      <c r="CH232" s="76">
        <f>IF($B232="",0,IF(Einstellungen!$C$10="Ja",MAX(IF(Einstellungen!$C$11="7 Tage",MAX(0,(MIN(DATE(2030,4,0),IF(Mitarbeiter!$D232="",DATE(2030,4,0),Mitarbeiter!$D232),TODAY()))-(MAX(DATE(2030,3,1),Mitarbeiter!$C232))+1),MAX(0,NETWORKDAYS(MAX(DATE(2030,3,1),Mitarbeiter!$C232),MIN(DATE(2030,4,0),IF(Mitarbeiter!$D232="",DATE(2030,4,0),Mitarbeiter!$D232),TODAY()),Einstellungen!$F$13:$F$67)))*N(Mitarbeiter!$E232)/IF(Einstellungen!$C$11="7 Tage",7,5),N('Ist-Stunden'!BD232)),MAX(IF(Einstellungen!$C$11="7 Tage",MAX(0,(MIN(DATE(2030,4,0),IF(Mitarbeiter!$D232="",DATE(2030,4,0),Mitarbeiter!$D232),TODAY()))-(MAX(DATE(2030,3,1),Mitarbeiter!$C232))+1),MAX(0,NETWORKDAYS(MAX(DATE(2030,3,1),Mitarbeiter!$C232),MIN(DATE(2030,4,0),IF(Mitarbeiter!$D232="",DATE(2030,4,0),Mitarbeiter!$D232),TODAY()),Einstellungen!$F$13:$F$67)))*N(Mitarbeiter!$E232)/IF(Einstellungen!$C$11="7 Tage",7,5),N('Ist-Stunden'!BD232)+(N(Krankheitstage!DA232)+N(Krankheitstage!DM232))*N($C232))))</f>
        <v/>
      </c>
      <c r="CI232" s="76">
        <f>IF($B232="",0,IF(Einstellungen!$C$10="Ja",MAX(IF(Einstellungen!$C$11="7 Tage",MAX(0,(MIN(DATE(2030,5,0),IF(Mitarbeiter!$D232="",DATE(2030,5,0),Mitarbeiter!$D232),TODAY()))-(MAX(DATE(2030,4,1),Mitarbeiter!$C232))+1),MAX(0,NETWORKDAYS(MAX(DATE(2030,4,1),Mitarbeiter!$C232),MIN(DATE(2030,5,0),IF(Mitarbeiter!$D232="",DATE(2030,5,0),Mitarbeiter!$D232),TODAY()),Einstellungen!$F$13:$F$67)))*N(Mitarbeiter!$E232)/IF(Einstellungen!$C$11="7 Tage",7,5),N('Ist-Stunden'!BE232)),MAX(IF(Einstellungen!$C$11="7 Tage",MAX(0,(MIN(DATE(2030,5,0),IF(Mitarbeiter!$D232="",DATE(2030,5,0),Mitarbeiter!$D232),TODAY()))-(MAX(DATE(2030,4,1),Mitarbeiter!$C232))+1),MAX(0,NETWORKDAYS(MAX(DATE(2030,4,1),Mitarbeiter!$C232),MIN(DATE(2030,5,0),IF(Mitarbeiter!$D232="",DATE(2030,5,0),Mitarbeiter!$D232),TODAY()),Einstellungen!$F$13:$F$67)))*N(Mitarbeiter!$E232)/IF(Einstellungen!$C$11="7 Tage",7,5),N('Ist-Stunden'!BE232)+(N(Krankheitstage!DB232)+N(Krankheitstage!DN232))*N($C232))))</f>
        <v/>
      </c>
      <c r="CJ232" s="76">
        <f>IF($B232="",0,IF(Einstellungen!$C$10="Ja",MAX(IF(Einstellungen!$C$11="7 Tage",MAX(0,(MIN(DATE(2030,6,0),IF(Mitarbeiter!$D232="",DATE(2030,6,0),Mitarbeiter!$D232),TODAY()))-(MAX(DATE(2030,5,1),Mitarbeiter!$C232))+1),MAX(0,NETWORKDAYS(MAX(DATE(2030,5,1),Mitarbeiter!$C232),MIN(DATE(2030,6,0),IF(Mitarbeiter!$D232="",DATE(2030,6,0),Mitarbeiter!$D232),TODAY()),Einstellungen!$F$13:$F$67)))*N(Mitarbeiter!$E232)/IF(Einstellungen!$C$11="7 Tage",7,5),N('Ist-Stunden'!BF232)),MAX(IF(Einstellungen!$C$11="7 Tage",MAX(0,(MIN(DATE(2030,6,0),IF(Mitarbeiter!$D232="",DATE(2030,6,0),Mitarbeiter!$D232),TODAY()))-(MAX(DATE(2030,5,1),Mitarbeiter!$C232))+1),MAX(0,NETWORKDAYS(MAX(DATE(2030,5,1),Mitarbeiter!$C232),MIN(DATE(2030,6,0),IF(Mitarbeiter!$D232="",DATE(2030,6,0),Mitarbeiter!$D232),TODAY()),Einstellungen!$F$13:$F$67)))*N(Mitarbeiter!$E232)/IF(Einstellungen!$C$11="7 Tage",7,5),N('Ist-Stunden'!BF232)+(N(Krankheitstage!DC232)+N(Krankheitstage!DO232))*N($C232))))</f>
        <v/>
      </c>
      <c r="CK232" s="76">
        <f>IF($B232="",0,IF(Einstellungen!$C$10="Ja",MAX(IF(Einstellungen!$C$11="7 Tage",MAX(0,(MIN(DATE(2030,7,0),IF(Mitarbeiter!$D232="",DATE(2030,7,0),Mitarbeiter!$D232),TODAY()))-(MAX(DATE(2030,6,1),Mitarbeiter!$C232))+1),MAX(0,NETWORKDAYS(MAX(DATE(2030,6,1),Mitarbeiter!$C232),MIN(DATE(2030,7,0),IF(Mitarbeiter!$D232="",DATE(2030,7,0),Mitarbeiter!$D232),TODAY()),Einstellungen!$F$13:$F$67)))*N(Mitarbeiter!$E232)/IF(Einstellungen!$C$11="7 Tage",7,5),N('Ist-Stunden'!BG232)),MAX(IF(Einstellungen!$C$11="7 Tage",MAX(0,(MIN(DATE(2030,7,0),IF(Mitarbeiter!$D232="",DATE(2030,7,0),Mitarbeiter!$D232),TODAY()))-(MAX(DATE(2030,6,1),Mitarbeiter!$C232))+1),MAX(0,NETWORKDAYS(MAX(DATE(2030,6,1),Mitarbeiter!$C232),MIN(DATE(2030,7,0),IF(Mitarbeiter!$D232="",DATE(2030,7,0),Mitarbeiter!$D232),TODAY()),Einstellungen!$F$13:$F$67)))*N(Mitarbeiter!$E232)/IF(Einstellungen!$C$11="7 Tage",7,5),N('Ist-Stunden'!BG232)+(N(Krankheitstage!DD232)+N(Krankheitstage!DP232))*N($C232))))</f>
        <v/>
      </c>
      <c r="CL232" s="76">
        <f>IF($B232="",0,IF(Einstellungen!$C$10="Ja",MAX(IF(Einstellungen!$C$11="7 Tage",MAX(0,(MIN(DATE(2030,8,0),IF(Mitarbeiter!$D232="",DATE(2030,8,0),Mitarbeiter!$D232),TODAY()))-(MAX(DATE(2030,7,1),Mitarbeiter!$C232))+1),MAX(0,NETWORKDAYS(MAX(DATE(2030,7,1),Mitarbeiter!$C232),MIN(DATE(2030,8,0),IF(Mitarbeiter!$D232="",DATE(2030,8,0),Mitarbeiter!$D232),TODAY()),Einstellungen!$F$13:$F$67)))*N(Mitarbeiter!$E232)/IF(Einstellungen!$C$11="7 Tage",7,5),N('Ist-Stunden'!BH232)),MAX(IF(Einstellungen!$C$11="7 Tage",MAX(0,(MIN(DATE(2030,8,0),IF(Mitarbeiter!$D232="",DATE(2030,8,0),Mitarbeiter!$D232),TODAY()))-(MAX(DATE(2030,7,1),Mitarbeiter!$C232))+1),MAX(0,NETWORKDAYS(MAX(DATE(2030,7,1),Mitarbeiter!$C232),MIN(DATE(2030,8,0),IF(Mitarbeiter!$D232="",DATE(2030,8,0),Mitarbeiter!$D232),TODAY()),Einstellungen!$F$13:$F$67)))*N(Mitarbeiter!$E232)/IF(Einstellungen!$C$11="7 Tage",7,5),N('Ist-Stunden'!BH232)+(N(Krankheitstage!DE232)+N(Krankheitstage!DQ232))*N($C232))))</f>
        <v/>
      </c>
      <c r="CM232" s="76">
        <f>IF($B232="",0,IF(Einstellungen!$C$10="Ja",MAX(IF(Einstellungen!$C$11="7 Tage",MAX(0,(MIN(DATE(2030,9,0),IF(Mitarbeiter!$D232="",DATE(2030,9,0),Mitarbeiter!$D232),TODAY()))-(MAX(DATE(2030,8,1),Mitarbeiter!$C232))+1),MAX(0,NETWORKDAYS(MAX(DATE(2030,8,1),Mitarbeiter!$C232),MIN(DATE(2030,9,0),IF(Mitarbeiter!$D232="",DATE(2030,9,0),Mitarbeiter!$D232),TODAY()),Einstellungen!$F$13:$F$67)))*N(Mitarbeiter!$E232)/IF(Einstellungen!$C$11="7 Tage",7,5),N('Ist-Stunden'!BI232)),MAX(IF(Einstellungen!$C$11="7 Tage",MAX(0,(MIN(DATE(2030,9,0),IF(Mitarbeiter!$D232="",DATE(2030,9,0),Mitarbeiter!$D232),TODAY()))-(MAX(DATE(2030,8,1),Mitarbeiter!$C232))+1),MAX(0,NETWORKDAYS(MAX(DATE(2030,8,1),Mitarbeiter!$C232),MIN(DATE(2030,9,0),IF(Mitarbeiter!$D232="",DATE(2030,9,0),Mitarbeiter!$D232),TODAY()),Einstellungen!$F$13:$F$67)))*N(Mitarbeiter!$E232)/IF(Einstellungen!$C$11="7 Tage",7,5),N('Ist-Stunden'!BI232)+(N(Krankheitstage!DF232)+N(Krankheitstage!DR232))*N($C232))))</f>
        <v/>
      </c>
      <c r="CN232" s="76">
        <f>IF($B232="",0,IF(Einstellungen!$C$10="Ja",MAX(IF(Einstellungen!$C$11="7 Tage",MAX(0,(MIN(DATE(2030,10,0),IF(Mitarbeiter!$D232="",DATE(2030,10,0),Mitarbeiter!$D232),TODAY()))-(MAX(DATE(2030,9,1),Mitarbeiter!$C232))+1),MAX(0,NETWORKDAYS(MAX(DATE(2030,9,1),Mitarbeiter!$C232),MIN(DATE(2030,10,0),IF(Mitarbeiter!$D232="",DATE(2030,10,0),Mitarbeiter!$D232),TODAY()),Einstellungen!$F$13:$F$67)))*N(Mitarbeiter!$E232)/IF(Einstellungen!$C$11="7 Tage",7,5),N('Ist-Stunden'!BJ232)),MAX(IF(Einstellungen!$C$11="7 Tage",MAX(0,(MIN(DATE(2030,10,0),IF(Mitarbeiter!$D232="",DATE(2030,10,0),Mitarbeiter!$D232),TODAY()))-(MAX(DATE(2030,9,1),Mitarbeiter!$C232))+1),MAX(0,NETWORKDAYS(MAX(DATE(2030,9,1),Mitarbeiter!$C232),MIN(DATE(2030,10,0),IF(Mitarbeiter!$D232="",DATE(2030,10,0),Mitarbeiter!$D232),TODAY()),Einstellungen!$F$13:$F$67)))*N(Mitarbeiter!$E232)/IF(Einstellungen!$C$11="7 Tage",7,5),N('Ist-Stunden'!BJ232)+(N(Krankheitstage!DG232)+N(Krankheitstage!DS232))*N($C232))))</f>
        <v/>
      </c>
      <c r="CO232" s="76">
        <f>IF($B232="",0,IF(Einstellungen!$C$10="Ja",MAX(IF(Einstellungen!$C$11="7 Tage",MAX(0,(MIN(DATE(2030,11,0),IF(Mitarbeiter!$D232="",DATE(2030,11,0),Mitarbeiter!$D232),TODAY()))-(MAX(DATE(2030,10,1),Mitarbeiter!$C232))+1),MAX(0,NETWORKDAYS(MAX(DATE(2030,10,1),Mitarbeiter!$C232),MIN(DATE(2030,11,0),IF(Mitarbeiter!$D232="",DATE(2030,11,0),Mitarbeiter!$D232),TODAY()),Einstellungen!$F$13:$F$67)))*N(Mitarbeiter!$E232)/IF(Einstellungen!$C$11="7 Tage",7,5),N('Ist-Stunden'!BK232)),MAX(IF(Einstellungen!$C$11="7 Tage",MAX(0,(MIN(DATE(2030,11,0),IF(Mitarbeiter!$D232="",DATE(2030,11,0),Mitarbeiter!$D232),TODAY()))-(MAX(DATE(2030,10,1),Mitarbeiter!$C232))+1),MAX(0,NETWORKDAYS(MAX(DATE(2030,10,1),Mitarbeiter!$C232),MIN(DATE(2030,11,0),IF(Mitarbeiter!$D232="",DATE(2030,11,0),Mitarbeiter!$D232),TODAY()),Einstellungen!$F$13:$F$67)))*N(Mitarbeiter!$E232)/IF(Einstellungen!$C$11="7 Tage",7,5),N('Ist-Stunden'!BK232)+(N(Krankheitstage!DH232)+N(Krankheitstage!DT232))*N($C232))))</f>
        <v/>
      </c>
      <c r="CP232" s="76">
        <f>IF($B232="",0,IF(Einstellungen!$C$10="Ja",MAX(IF(Einstellungen!$C$11="7 Tage",MAX(0,(MIN(DATE(2030,12,0),IF(Mitarbeiter!$D232="",DATE(2030,12,0),Mitarbeiter!$D232),TODAY()))-(MAX(DATE(2030,11,1),Mitarbeiter!$C232))+1),MAX(0,NETWORKDAYS(MAX(DATE(2030,11,1),Mitarbeiter!$C232),MIN(DATE(2030,12,0),IF(Mitarbeiter!$D232="",DATE(2030,12,0),Mitarbeiter!$D232),TODAY()),Einstellungen!$F$13:$F$67)))*N(Mitarbeiter!$E232)/IF(Einstellungen!$C$11="7 Tage",7,5),N('Ist-Stunden'!BL232)),MAX(IF(Einstellungen!$C$11="7 Tage",MAX(0,(MIN(DATE(2030,12,0),IF(Mitarbeiter!$D232="",DATE(2030,12,0),Mitarbeiter!$D232),TODAY()))-(MAX(DATE(2030,11,1),Mitarbeiter!$C232))+1),MAX(0,NETWORKDAYS(MAX(DATE(2030,11,1),Mitarbeiter!$C232),MIN(DATE(2030,12,0),IF(Mitarbeiter!$D232="",DATE(2030,12,0),Mitarbeiter!$D232),TODAY()),Einstellungen!$F$13:$F$67)))*N(Mitarbeiter!$E232)/IF(Einstellungen!$C$11="7 Tage",7,5),N('Ist-Stunden'!BL232)+(N(Krankheitstage!DI232)+N(Krankheitstage!DU232))*N($C232))))</f>
        <v/>
      </c>
      <c r="CQ232" s="76">
        <f>IF($B232="",0,IF(Einstellungen!$C$10="Ja",MAX(IF(Einstellungen!$C$11="7 Tage",MAX(0,(MIN(DATE(2030,13,0),IF(Mitarbeiter!$D232="",DATE(2030,13,0),Mitarbeiter!$D232),TODAY()))-(MAX(DATE(2030,12,1),Mitarbeiter!$C232))+1),MAX(0,NETWORKDAYS(MAX(DATE(2030,12,1),Mitarbeiter!$C232),MIN(DATE(2030,13,0),IF(Mitarbeiter!$D232="",DATE(2030,13,0),Mitarbeiter!$D232),TODAY()),Einstellungen!$F$13:$F$67)))*N(Mitarbeiter!$E232)/IF(Einstellungen!$C$11="7 Tage",7,5),N('Ist-Stunden'!BM232)),MAX(IF(Einstellungen!$C$11="7 Tage",MAX(0,(MIN(DATE(2030,13,0),IF(Mitarbeiter!$D232="",DATE(2030,13,0),Mitarbeiter!$D232),TODAY()))-(MAX(DATE(2030,12,1),Mitarbeiter!$C232))+1),MAX(0,NETWORKDAYS(MAX(DATE(2030,12,1),Mitarbeiter!$C232),MIN(DATE(2030,13,0),IF(Mitarbeiter!$D232="",DATE(2030,13,0),Mitarbeiter!$D232),TODAY()),Einstellungen!$F$13:$F$67)))*N(Mitarbeiter!$E232)/IF(Einstellungen!$C$11="7 Tage",7,5),N('Ist-Stunden'!BM232)+(N(Krankheitstage!DJ232)+N(Krankheitstage!DV232))*N($C232))))</f>
        <v/>
      </c>
    </row>
    <row r="233">
      <c r="A233" s="73">
        <f>IF(Mitarbeiter!B233="","",Mitarbeiter!A233)</f>
        <v/>
      </c>
      <c r="B233" s="6">
        <f>IF(Mitarbeiter!B233="","",Mitarbeiter!B233)</f>
        <v/>
      </c>
      <c r="C233" s="74">
        <f>IF(Mitarbeiter!B233="","",Mitarbeiter!F233)</f>
        <v/>
      </c>
      <c r="D233" s="75">
        <f>N(INDEX(Krankheitstage!$G233:$DV233,1,(Einstellungen!$C$3-2026)*24+1))</f>
        <v/>
      </c>
      <c r="E233" s="75">
        <f>N(INDEX(Krankheitstage!$G233:$DV233,1,(Einstellungen!$C$3-2026)*24+2))</f>
        <v/>
      </c>
      <c r="F233" s="75">
        <f>N(INDEX(Krankheitstage!$G233:$DV233,1,(Einstellungen!$C$3-2026)*24+3))</f>
        <v/>
      </c>
      <c r="G233" s="75">
        <f>N(INDEX(Krankheitstage!$G233:$DV233,1,(Einstellungen!$C$3-2026)*24+4))</f>
        <v/>
      </c>
      <c r="H233" s="75">
        <f>N(INDEX(Krankheitstage!$G233:$DV233,1,(Einstellungen!$C$3-2026)*24+5))</f>
        <v/>
      </c>
      <c r="I233" s="75">
        <f>N(INDEX(Krankheitstage!$G233:$DV233,1,(Einstellungen!$C$3-2026)*24+6))</f>
        <v/>
      </c>
      <c r="J233" s="75">
        <f>N(INDEX(Krankheitstage!$G233:$DV233,1,(Einstellungen!$C$3-2026)*24+7))</f>
        <v/>
      </c>
      <c r="K233" s="75">
        <f>N(INDEX(Krankheitstage!$G233:$DV233,1,(Einstellungen!$C$3-2026)*24+8))</f>
        <v/>
      </c>
      <c r="L233" s="75">
        <f>N(INDEX(Krankheitstage!$G233:$DV233,1,(Einstellungen!$C$3-2026)*24+9))</f>
        <v/>
      </c>
      <c r="M233" s="75">
        <f>N(INDEX(Krankheitstage!$G233:$DV233,1,(Einstellungen!$C$3-2026)*24+10))</f>
        <v/>
      </c>
      <c r="N233" s="75">
        <f>N(INDEX(Krankheitstage!$G233:$DV233,1,(Einstellungen!$C$3-2026)*24+11))</f>
        <v/>
      </c>
      <c r="O233" s="75">
        <f>N(INDEX(Krankheitstage!$G233:$DV233,1,(Einstellungen!$C$3-2026)*24+12))</f>
        <v/>
      </c>
      <c r="P233" s="75">
        <f>IF($B233="","",SUM(D233:O233))</f>
        <v/>
      </c>
      <c r="Q233" s="75">
        <f>N(INDEX(Krankheitstage!$G233:$DV233,1,(Einstellungen!$C$3-2026)*24+13))</f>
        <v/>
      </c>
      <c r="R233" s="75">
        <f>N(INDEX(Krankheitstage!$G233:$DV233,1,(Einstellungen!$C$3-2026)*24+14))</f>
        <v/>
      </c>
      <c r="S233" s="75">
        <f>N(INDEX(Krankheitstage!$G233:$DV233,1,(Einstellungen!$C$3-2026)*24+15))</f>
        <v/>
      </c>
      <c r="T233" s="75">
        <f>N(INDEX(Krankheitstage!$G233:$DV233,1,(Einstellungen!$C$3-2026)*24+16))</f>
        <v/>
      </c>
      <c r="U233" s="75">
        <f>N(INDEX(Krankheitstage!$G233:$DV233,1,(Einstellungen!$C$3-2026)*24+17))</f>
        <v/>
      </c>
      <c r="V233" s="75">
        <f>N(INDEX(Krankheitstage!$G233:$DV233,1,(Einstellungen!$C$3-2026)*24+18))</f>
        <v/>
      </c>
      <c r="W233" s="75">
        <f>N(INDEX(Krankheitstage!$G233:$DV233,1,(Einstellungen!$C$3-2026)*24+19))</f>
        <v/>
      </c>
      <c r="X233" s="75">
        <f>N(INDEX(Krankheitstage!$G233:$DV233,1,(Einstellungen!$C$3-2026)*24+20))</f>
        <v/>
      </c>
      <c r="Y233" s="75">
        <f>N(INDEX(Krankheitstage!$G233:$DV233,1,(Einstellungen!$C$3-2026)*24+21))</f>
        <v/>
      </c>
      <c r="Z233" s="75">
        <f>N(INDEX(Krankheitstage!$G233:$DV233,1,(Einstellungen!$C$3-2026)*24+22))</f>
        <v/>
      </c>
      <c r="AA233" s="75">
        <f>N(INDEX(Krankheitstage!$G233:$DV233,1,(Einstellungen!$C$3-2026)*24+23))</f>
        <v/>
      </c>
      <c r="AB233" s="75">
        <f>N(INDEX(Krankheitstage!$G233:$DV233,1,(Einstellungen!$C$3-2026)*24+24))</f>
        <v/>
      </c>
      <c r="AC233" s="75">
        <f>IF($B233="","",SUM(Q233:AB233))</f>
        <v/>
      </c>
      <c r="AD233" s="75">
        <f>IF($B233="","",SUM(P233,AC233))</f>
        <v/>
      </c>
      <c r="AE233" s="76">
        <f>IF($B233="","",AD233*N(C233))</f>
        <v/>
      </c>
      <c r="AF233" s="75">
        <f>IF($B233="","",Krankheitstage!E233)</f>
        <v/>
      </c>
      <c r="AG233" s="76">
        <f>IF($B233="","",AF233*N(C233))</f>
        <v/>
      </c>
      <c r="AH233" s="76">
        <f>IF($B233="","",INDEX($AJ233:$CQ233,1,(Einstellungen!$C$3-2026)*12+1)+INDEX($AJ233:$CQ233,1,(Einstellungen!$C$3-2026)*12+2)+INDEX($AJ233:$CQ233,1,(Einstellungen!$C$3-2026)*12+3)+INDEX($AJ233:$CQ233,1,(Einstellungen!$C$3-2026)*12+4)+INDEX($AJ233:$CQ233,1,(Einstellungen!$C$3-2026)*12+5)+INDEX($AJ233:$CQ233,1,(Einstellungen!$C$3-2026)*12+6)+INDEX($AJ233:$CQ233,1,(Einstellungen!$C$3-2026)*12+7)+INDEX($AJ233:$CQ233,1,(Einstellungen!$C$3-2026)*12+8)+INDEX($AJ233:$CQ233,1,(Einstellungen!$C$3-2026)*12+9)+INDEX($AJ233:$CQ233,1,(Einstellungen!$C$3-2026)*12+10)+INDEX($AJ233:$CQ233,1,(Einstellungen!$C$3-2026)*12+11)+INDEX($AJ233:$CQ233,1,(Einstellungen!$C$3-2026)*12+12))</f>
        <v/>
      </c>
      <c r="AI233" s="76">
        <f>IF($B233="","",SUM($AJ233:$CQ233))</f>
        <v/>
      </c>
      <c r="AJ233" s="76">
        <f>IF($B233="",0,IF(Einstellungen!$C$10="Ja",MAX(IF(Einstellungen!$C$11="7 Tage",MAX(0,(MIN(DATE(2026,2,0),IF(Mitarbeiter!$D233="",DATE(2026,2,0),Mitarbeiter!$D233),TODAY()))-(MAX(DATE(2026,1,1),Mitarbeiter!$C233))+1),MAX(0,NETWORKDAYS(MAX(DATE(2026,1,1),Mitarbeiter!$C233),MIN(DATE(2026,2,0),IF(Mitarbeiter!$D233="",DATE(2026,2,0),Mitarbeiter!$D233),TODAY()),Einstellungen!$F$13:$F$67)))*N(Mitarbeiter!$E233)/IF(Einstellungen!$C$11="7 Tage",7,5),N('Ist-Stunden'!F233)),MAX(IF(Einstellungen!$C$11="7 Tage",MAX(0,(MIN(DATE(2026,2,0),IF(Mitarbeiter!$D233="",DATE(2026,2,0),Mitarbeiter!$D233),TODAY()))-(MAX(DATE(2026,1,1),Mitarbeiter!$C233))+1),MAX(0,NETWORKDAYS(MAX(DATE(2026,1,1),Mitarbeiter!$C233),MIN(DATE(2026,2,0),IF(Mitarbeiter!$D233="",DATE(2026,2,0),Mitarbeiter!$D233),TODAY()),Einstellungen!$F$13:$F$67)))*N(Mitarbeiter!$E233)/IF(Einstellungen!$C$11="7 Tage",7,5),N('Ist-Stunden'!F233)+(N(Krankheitstage!G233)+N(Krankheitstage!S233))*N($C233))))</f>
        <v/>
      </c>
      <c r="AK233" s="76">
        <f>IF($B233="",0,IF(Einstellungen!$C$10="Ja",MAX(IF(Einstellungen!$C$11="7 Tage",MAX(0,(MIN(DATE(2026,3,0),IF(Mitarbeiter!$D233="",DATE(2026,3,0),Mitarbeiter!$D233),TODAY()))-(MAX(DATE(2026,2,1),Mitarbeiter!$C233))+1),MAX(0,NETWORKDAYS(MAX(DATE(2026,2,1),Mitarbeiter!$C233),MIN(DATE(2026,3,0),IF(Mitarbeiter!$D233="",DATE(2026,3,0),Mitarbeiter!$D233),TODAY()),Einstellungen!$F$13:$F$67)))*N(Mitarbeiter!$E233)/IF(Einstellungen!$C$11="7 Tage",7,5),N('Ist-Stunden'!G233)),MAX(IF(Einstellungen!$C$11="7 Tage",MAX(0,(MIN(DATE(2026,3,0),IF(Mitarbeiter!$D233="",DATE(2026,3,0),Mitarbeiter!$D233),TODAY()))-(MAX(DATE(2026,2,1),Mitarbeiter!$C233))+1),MAX(0,NETWORKDAYS(MAX(DATE(2026,2,1),Mitarbeiter!$C233),MIN(DATE(2026,3,0),IF(Mitarbeiter!$D233="",DATE(2026,3,0),Mitarbeiter!$D233),TODAY()),Einstellungen!$F$13:$F$67)))*N(Mitarbeiter!$E233)/IF(Einstellungen!$C$11="7 Tage",7,5),N('Ist-Stunden'!G233)+(N(Krankheitstage!H233)+N(Krankheitstage!T233))*N($C233))))</f>
        <v/>
      </c>
      <c r="AL233" s="76">
        <f>IF($B233="",0,IF(Einstellungen!$C$10="Ja",MAX(IF(Einstellungen!$C$11="7 Tage",MAX(0,(MIN(DATE(2026,4,0),IF(Mitarbeiter!$D233="",DATE(2026,4,0),Mitarbeiter!$D233),TODAY()))-(MAX(DATE(2026,3,1),Mitarbeiter!$C233))+1),MAX(0,NETWORKDAYS(MAX(DATE(2026,3,1),Mitarbeiter!$C233),MIN(DATE(2026,4,0),IF(Mitarbeiter!$D233="",DATE(2026,4,0),Mitarbeiter!$D233),TODAY()),Einstellungen!$F$13:$F$67)))*N(Mitarbeiter!$E233)/IF(Einstellungen!$C$11="7 Tage",7,5),N('Ist-Stunden'!H233)),MAX(IF(Einstellungen!$C$11="7 Tage",MAX(0,(MIN(DATE(2026,4,0),IF(Mitarbeiter!$D233="",DATE(2026,4,0),Mitarbeiter!$D233),TODAY()))-(MAX(DATE(2026,3,1),Mitarbeiter!$C233))+1),MAX(0,NETWORKDAYS(MAX(DATE(2026,3,1),Mitarbeiter!$C233),MIN(DATE(2026,4,0),IF(Mitarbeiter!$D233="",DATE(2026,4,0),Mitarbeiter!$D233),TODAY()),Einstellungen!$F$13:$F$67)))*N(Mitarbeiter!$E233)/IF(Einstellungen!$C$11="7 Tage",7,5),N('Ist-Stunden'!H233)+(N(Krankheitstage!I233)+N(Krankheitstage!U233))*N($C233))))</f>
        <v/>
      </c>
      <c r="AM233" s="76">
        <f>IF($B233="",0,IF(Einstellungen!$C$10="Ja",MAX(IF(Einstellungen!$C$11="7 Tage",MAX(0,(MIN(DATE(2026,5,0),IF(Mitarbeiter!$D233="",DATE(2026,5,0),Mitarbeiter!$D233),TODAY()))-(MAX(DATE(2026,4,1),Mitarbeiter!$C233))+1),MAX(0,NETWORKDAYS(MAX(DATE(2026,4,1),Mitarbeiter!$C233),MIN(DATE(2026,5,0),IF(Mitarbeiter!$D233="",DATE(2026,5,0),Mitarbeiter!$D233),TODAY()),Einstellungen!$F$13:$F$67)))*N(Mitarbeiter!$E233)/IF(Einstellungen!$C$11="7 Tage",7,5),N('Ist-Stunden'!I233)),MAX(IF(Einstellungen!$C$11="7 Tage",MAX(0,(MIN(DATE(2026,5,0),IF(Mitarbeiter!$D233="",DATE(2026,5,0),Mitarbeiter!$D233),TODAY()))-(MAX(DATE(2026,4,1),Mitarbeiter!$C233))+1),MAX(0,NETWORKDAYS(MAX(DATE(2026,4,1),Mitarbeiter!$C233),MIN(DATE(2026,5,0),IF(Mitarbeiter!$D233="",DATE(2026,5,0),Mitarbeiter!$D233),TODAY()),Einstellungen!$F$13:$F$67)))*N(Mitarbeiter!$E233)/IF(Einstellungen!$C$11="7 Tage",7,5),N('Ist-Stunden'!I233)+(N(Krankheitstage!J233)+N(Krankheitstage!V233))*N($C233))))</f>
        <v/>
      </c>
      <c r="AN233" s="76">
        <f>IF($B233="",0,IF(Einstellungen!$C$10="Ja",MAX(IF(Einstellungen!$C$11="7 Tage",MAX(0,(MIN(DATE(2026,6,0),IF(Mitarbeiter!$D233="",DATE(2026,6,0),Mitarbeiter!$D233),TODAY()))-(MAX(DATE(2026,5,1),Mitarbeiter!$C233))+1),MAX(0,NETWORKDAYS(MAX(DATE(2026,5,1),Mitarbeiter!$C233),MIN(DATE(2026,6,0),IF(Mitarbeiter!$D233="",DATE(2026,6,0),Mitarbeiter!$D233),TODAY()),Einstellungen!$F$13:$F$67)))*N(Mitarbeiter!$E233)/IF(Einstellungen!$C$11="7 Tage",7,5),N('Ist-Stunden'!J233)),MAX(IF(Einstellungen!$C$11="7 Tage",MAX(0,(MIN(DATE(2026,6,0),IF(Mitarbeiter!$D233="",DATE(2026,6,0),Mitarbeiter!$D233),TODAY()))-(MAX(DATE(2026,5,1),Mitarbeiter!$C233))+1),MAX(0,NETWORKDAYS(MAX(DATE(2026,5,1),Mitarbeiter!$C233),MIN(DATE(2026,6,0),IF(Mitarbeiter!$D233="",DATE(2026,6,0),Mitarbeiter!$D233),TODAY()),Einstellungen!$F$13:$F$67)))*N(Mitarbeiter!$E233)/IF(Einstellungen!$C$11="7 Tage",7,5),N('Ist-Stunden'!J233)+(N(Krankheitstage!K233)+N(Krankheitstage!W233))*N($C233))))</f>
        <v/>
      </c>
      <c r="AO233" s="76">
        <f>IF($B233="",0,IF(Einstellungen!$C$10="Ja",MAX(IF(Einstellungen!$C$11="7 Tage",MAX(0,(MIN(DATE(2026,7,0),IF(Mitarbeiter!$D233="",DATE(2026,7,0),Mitarbeiter!$D233),TODAY()))-(MAX(DATE(2026,6,1),Mitarbeiter!$C233))+1),MAX(0,NETWORKDAYS(MAX(DATE(2026,6,1),Mitarbeiter!$C233),MIN(DATE(2026,7,0),IF(Mitarbeiter!$D233="",DATE(2026,7,0),Mitarbeiter!$D233),TODAY()),Einstellungen!$F$13:$F$67)))*N(Mitarbeiter!$E233)/IF(Einstellungen!$C$11="7 Tage",7,5),N('Ist-Stunden'!K233)),MAX(IF(Einstellungen!$C$11="7 Tage",MAX(0,(MIN(DATE(2026,7,0),IF(Mitarbeiter!$D233="",DATE(2026,7,0),Mitarbeiter!$D233),TODAY()))-(MAX(DATE(2026,6,1),Mitarbeiter!$C233))+1),MAX(0,NETWORKDAYS(MAX(DATE(2026,6,1),Mitarbeiter!$C233),MIN(DATE(2026,7,0),IF(Mitarbeiter!$D233="",DATE(2026,7,0),Mitarbeiter!$D233),TODAY()),Einstellungen!$F$13:$F$67)))*N(Mitarbeiter!$E233)/IF(Einstellungen!$C$11="7 Tage",7,5),N('Ist-Stunden'!K233)+(N(Krankheitstage!L233)+N(Krankheitstage!X233))*N($C233))))</f>
        <v/>
      </c>
      <c r="AP233" s="76">
        <f>IF($B233="",0,IF(Einstellungen!$C$10="Ja",MAX(IF(Einstellungen!$C$11="7 Tage",MAX(0,(MIN(DATE(2026,8,0),IF(Mitarbeiter!$D233="",DATE(2026,8,0),Mitarbeiter!$D233),TODAY()))-(MAX(DATE(2026,7,1),Mitarbeiter!$C233))+1),MAX(0,NETWORKDAYS(MAX(DATE(2026,7,1),Mitarbeiter!$C233),MIN(DATE(2026,8,0),IF(Mitarbeiter!$D233="",DATE(2026,8,0),Mitarbeiter!$D233),TODAY()),Einstellungen!$F$13:$F$67)))*N(Mitarbeiter!$E233)/IF(Einstellungen!$C$11="7 Tage",7,5),N('Ist-Stunden'!L233)),MAX(IF(Einstellungen!$C$11="7 Tage",MAX(0,(MIN(DATE(2026,8,0),IF(Mitarbeiter!$D233="",DATE(2026,8,0),Mitarbeiter!$D233),TODAY()))-(MAX(DATE(2026,7,1),Mitarbeiter!$C233))+1),MAX(0,NETWORKDAYS(MAX(DATE(2026,7,1),Mitarbeiter!$C233),MIN(DATE(2026,8,0),IF(Mitarbeiter!$D233="",DATE(2026,8,0),Mitarbeiter!$D233),TODAY()),Einstellungen!$F$13:$F$67)))*N(Mitarbeiter!$E233)/IF(Einstellungen!$C$11="7 Tage",7,5),N('Ist-Stunden'!L233)+(N(Krankheitstage!M233)+N(Krankheitstage!Y233))*N($C233))))</f>
        <v/>
      </c>
      <c r="AQ233" s="76">
        <f>IF($B233="",0,IF(Einstellungen!$C$10="Ja",MAX(IF(Einstellungen!$C$11="7 Tage",MAX(0,(MIN(DATE(2026,9,0),IF(Mitarbeiter!$D233="",DATE(2026,9,0),Mitarbeiter!$D233),TODAY()))-(MAX(DATE(2026,8,1),Mitarbeiter!$C233))+1),MAX(0,NETWORKDAYS(MAX(DATE(2026,8,1),Mitarbeiter!$C233),MIN(DATE(2026,9,0),IF(Mitarbeiter!$D233="",DATE(2026,9,0),Mitarbeiter!$D233),TODAY()),Einstellungen!$F$13:$F$67)))*N(Mitarbeiter!$E233)/IF(Einstellungen!$C$11="7 Tage",7,5),N('Ist-Stunden'!M233)),MAX(IF(Einstellungen!$C$11="7 Tage",MAX(0,(MIN(DATE(2026,9,0),IF(Mitarbeiter!$D233="",DATE(2026,9,0),Mitarbeiter!$D233),TODAY()))-(MAX(DATE(2026,8,1),Mitarbeiter!$C233))+1),MAX(0,NETWORKDAYS(MAX(DATE(2026,8,1),Mitarbeiter!$C233),MIN(DATE(2026,9,0),IF(Mitarbeiter!$D233="",DATE(2026,9,0),Mitarbeiter!$D233),TODAY()),Einstellungen!$F$13:$F$67)))*N(Mitarbeiter!$E233)/IF(Einstellungen!$C$11="7 Tage",7,5),N('Ist-Stunden'!M233)+(N(Krankheitstage!N233)+N(Krankheitstage!Z233))*N($C233))))</f>
        <v/>
      </c>
      <c r="AR233" s="76">
        <f>IF($B233="",0,IF(Einstellungen!$C$10="Ja",MAX(IF(Einstellungen!$C$11="7 Tage",MAX(0,(MIN(DATE(2026,10,0),IF(Mitarbeiter!$D233="",DATE(2026,10,0),Mitarbeiter!$D233),TODAY()))-(MAX(DATE(2026,9,1),Mitarbeiter!$C233))+1),MAX(0,NETWORKDAYS(MAX(DATE(2026,9,1),Mitarbeiter!$C233),MIN(DATE(2026,10,0),IF(Mitarbeiter!$D233="",DATE(2026,10,0),Mitarbeiter!$D233),TODAY()),Einstellungen!$F$13:$F$67)))*N(Mitarbeiter!$E233)/IF(Einstellungen!$C$11="7 Tage",7,5),N('Ist-Stunden'!N233)),MAX(IF(Einstellungen!$C$11="7 Tage",MAX(0,(MIN(DATE(2026,10,0),IF(Mitarbeiter!$D233="",DATE(2026,10,0),Mitarbeiter!$D233),TODAY()))-(MAX(DATE(2026,9,1),Mitarbeiter!$C233))+1),MAX(0,NETWORKDAYS(MAX(DATE(2026,9,1),Mitarbeiter!$C233),MIN(DATE(2026,10,0),IF(Mitarbeiter!$D233="",DATE(2026,10,0),Mitarbeiter!$D233),TODAY()),Einstellungen!$F$13:$F$67)))*N(Mitarbeiter!$E233)/IF(Einstellungen!$C$11="7 Tage",7,5),N('Ist-Stunden'!N233)+(N(Krankheitstage!O233)+N(Krankheitstage!AA233))*N($C233))))</f>
        <v/>
      </c>
      <c r="AS233" s="76">
        <f>IF($B233="",0,IF(Einstellungen!$C$10="Ja",MAX(IF(Einstellungen!$C$11="7 Tage",MAX(0,(MIN(DATE(2026,11,0),IF(Mitarbeiter!$D233="",DATE(2026,11,0),Mitarbeiter!$D233),TODAY()))-(MAX(DATE(2026,10,1),Mitarbeiter!$C233))+1),MAX(0,NETWORKDAYS(MAX(DATE(2026,10,1),Mitarbeiter!$C233),MIN(DATE(2026,11,0),IF(Mitarbeiter!$D233="",DATE(2026,11,0),Mitarbeiter!$D233),TODAY()),Einstellungen!$F$13:$F$67)))*N(Mitarbeiter!$E233)/IF(Einstellungen!$C$11="7 Tage",7,5),N('Ist-Stunden'!O233)),MAX(IF(Einstellungen!$C$11="7 Tage",MAX(0,(MIN(DATE(2026,11,0),IF(Mitarbeiter!$D233="",DATE(2026,11,0),Mitarbeiter!$D233),TODAY()))-(MAX(DATE(2026,10,1),Mitarbeiter!$C233))+1),MAX(0,NETWORKDAYS(MAX(DATE(2026,10,1),Mitarbeiter!$C233),MIN(DATE(2026,11,0),IF(Mitarbeiter!$D233="",DATE(2026,11,0),Mitarbeiter!$D233),TODAY()),Einstellungen!$F$13:$F$67)))*N(Mitarbeiter!$E233)/IF(Einstellungen!$C$11="7 Tage",7,5),N('Ist-Stunden'!O233)+(N(Krankheitstage!P233)+N(Krankheitstage!AB233))*N($C233))))</f>
        <v/>
      </c>
      <c r="AT233" s="76">
        <f>IF($B233="",0,IF(Einstellungen!$C$10="Ja",MAX(IF(Einstellungen!$C$11="7 Tage",MAX(0,(MIN(DATE(2026,12,0),IF(Mitarbeiter!$D233="",DATE(2026,12,0),Mitarbeiter!$D233),TODAY()))-(MAX(DATE(2026,11,1),Mitarbeiter!$C233))+1),MAX(0,NETWORKDAYS(MAX(DATE(2026,11,1),Mitarbeiter!$C233),MIN(DATE(2026,12,0),IF(Mitarbeiter!$D233="",DATE(2026,12,0),Mitarbeiter!$D233),TODAY()),Einstellungen!$F$13:$F$67)))*N(Mitarbeiter!$E233)/IF(Einstellungen!$C$11="7 Tage",7,5),N('Ist-Stunden'!P233)),MAX(IF(Einstellungen!$C$11="7 Tage",MAX(0,(MIN(DATE(2026,12,0),IF(Mitarbeiter!$D233="",DATE(2026,12,0),Mitarbeiter!$D233),TODAY()))-(MAX(DATE(2026,11,1),Mitarbeiter!$C233))+1),MAX(0,NETWORKDAYS(MAX(DATE(2026,11,1),Mitarbeiter!$C233),MIN(DATE(2026,12,0),IF(Mitarbeiter!$D233="",DATE(2026,12,0),Mitarbeiter!$D233),TODAY()),Einstellungen!$F$13:$F$67)))*N(Mitarbeiter!$E233)/IF(Einstellungen!$C$11="7 Tage",7,5),N('Ist-Stunden'!P233)+(N(Krankheitstage!Q233)+N(Krankheitstage!AC233))*N($C233))))</f>
        <v/>
      </c>
      <c r="AU233" s="76">
        <f>IF($B233="",0,IF(Einstellungen!$C$10="Ja",MAX(IF(Einstellungen!$C$11="7 Tage",MAX(0,(MIN(DATE(2026,13,0),IF(Mitarbeiter!$D233="",DATE(2026,13,0),Mitarbeiter!$D233),TODAY()))-(MAX(DATE(2026,12,1),Mitarbeiter!$C233))+1),MAX(0,NETWORKDAYS(MAX(DATE(2026,12,1),Mitarbeiter!$C233),MIN(DATE(2026,13,0),IF(Mitarbeiter!$D233="",DATE(2026,13,0),Mitarbeiter!$D233),TODAY()),Einstellungen!$F$13:$F$67)))*N(Mitarbeiter!$E233)/IF(Einstellungen!$C$11="7 Tage",7,5),N('Ist-Stunden'!Q233)),MAX(IF(Einstellungen!$C$11="7 Tage",MAX(0,(MIN(DATE(2026,13,0),IF(Mitarbeiter!$D233="",DATE(2026,13,0),Mitarbeiter!$D233),TODAY()))-(MAX(DATE(2026,12,1),Mitarbeiter!$C233))+1),MAX(0,NETWORKDAYS(MAX(DATE(2026,12,1),Mitarbeiter!$C233),MIN(DATE(2026,13,0),IF(Mitarbeiter!$D233="",DATE(2026,13,0),Mitarbeiter!$D233),TODAY()),Einstellungen!$F$13:$F$67)))*N(Mitarbeiter!$E233)/IF(Einstellungen!$C$11="7 Tage",7,5),N('Ist-Stunden'!Q233)+(N(Krankheitstage!R233)+N(Krankheitstage!AD233))*N($C233))))</f>
        <v/>
      </c>
      <c r="AV233" s="76">
        <f>IF($B233="",0,IF(Einstellungen!$C$10="Ja",MAX(IF(Einstellungen!$C$11="7 Tage",MAX(0,(MIN(DATE(2027,2,0),IF(Mitarbeiter!$D233="",DATE(2027,2,0),Mitarbeiter!$D233),TODAY()))-(MAX(DATE(2027,1,1),Mitarbeiter!$C233))+1),MAX(0,NETWORKDAYS(MAX(DATE(2027,1,1),Mitarbeiter!$C233),MIN(DATE(2027,2,0),IF(Mitarbeiter!$D233="",DATE(2027,2,0),Mitarbeiter!$D233),TODAY()),Einstellungen!$F$13:$F$67)))*N(Mitarbeiter!$E233)/IF(Einstellungen!$C$11="7 Tage",7,5),N('Ist-Stunden'!R233)),MAX(IF(Einstellungen!$C$11="7 Tage",MAX(0,(MIN(DATE(2027,2,0),IF(Mitarbeiter!$D233="",DATE(2027,2,0),Mitarbeiter!$D233),TODAY()))-(MAX(DATE(2027,1,1),Mitarbeiter!$C233))+1),MAX(0,NETWORKDAYS(MAX(DATE(2027,1,1),Mitarbeiter!$C233),MIN(DATE(2027,2,0),IF(Mitarbeiter!$D233="",DATE(2027,2,0),Mitarbeiter!$D233),TODAY()),Einstellungen!$F$13:$F$67)))*N(Mitarbeiter!$E233)/IF(Einstellungen!$C$11="7 Tage",7,5),N('Ist-Stunden'!R233)+(N(Krankheitstage!AE233)+N(Krankheitstage!AQ233))*N($C233))))</f>
        <v/>
      </c>
      <c r="AW233" s="76">
        <f>IF($B233="",0,IF(Einstellungen!$C$10="Ja",MAX(IF(Einstellungen!$C$11="7 Tage",MAX(0,(MIN(DATE(2027,3,0),IF(Mitarbeiter!$D233="",DATE(2027,3,0),Mitarbeiter!$D233),TODAY()))-(MAX(DATE(2027,2,1),Mitarbeiter!$C233))+1),MAX(0,NETWORKDAYS(MAX(DATE(2027,2,1),Mitarbeiter!$C233),MIN(DATE(2027,3,0),IF(Mitarbeiter!$D233="",DATE(2027,3,0),Mitarbeiter!$D233),TODAY()),Einstellungen!$F$13:$F$67)))*N(Mitarbeiter!$E233)/IF(Einstellungen!$C$11="7 Tage",7,5),N('Ist-Stunden'!S233)),MAX(IF(Einstellungen!$C$11="7 Tage",MAX(0,(MIN(DATE(2027,3,0),IF(Mitarbeiter!$D233="",DATE(2027,3,0),Mitarbeiter!$D233),TODAY()))-(MAX(DATE(2027,2,1),Mitarbeiter!$C233))+1),MAX(0,NETWORKDAYS(MAX(DATE(2027,2,1),Mitarbeiter!$C233),MIN(DATE(2027,3,0),IF(Mitarbeiter!$D233="",DATE(2027,3,0),Mitarbeiter!$D233),TODAY()),Einstellungen!$F$13:$F$67)))*N(Mitarbeiter!$E233)/IF(Einstellungen!$C$11="7 Tage",7,5),N('Ist-Stunden'!S233)+(N(Krankheitstage!AF233)+N(Krankheitstage!AR233))*N($C233))))</f>
        <v/>
      </c>
      <c r="AX233" s="76">
        <f>IF($B233="",0,IF(Einstellungen!$C$10="Ja",MAX(IF(Einstellungen!$C$11="7 Tage",MAX(0,(MIN(DATE(2027,4,0),IF(Mitarbeiter!$D233="",DATE(2027,4,0),Mitarbeiter!$D233),TODAY()))-(MAX(DATE(2027,3,1),Mitarbeiter!$C233))+1),MAX(0,NETWORKDAYS(MAX(DATE(2027,3,1),Mitarbeiter!$C233),MIN(DATE(2027,4,0),IF(Mitarbeiter!$D233="",DATE(2027,4,0),Mitarbeiter!$D233),TODAY()),Einstellungen!$F$13:$F$67)))*N(Mitarbeiter!$E233)/IF(Einstellungen!$C$11="7 Tage",7,5),N('Ist-Stunden'!T233)),MAX(IF(Einstellungen!$C$11="7 Tage",MAX(0,(MIN(DATE(2027,4,0),IF(Mitarbeiter!$D233="",DATE(2027,4,0),Mitarbeiter!$D233),TODAY()))-(MAX(DATE(2027,3,1),Mitarbeiter!$C233))+1),MAX(0,NETWORKDAYS(MAX(DATE(2027,3,1),Mitarbeiter!$C233),MIN(DATE(2027,4,0),IF(Mitarbeiter!$D233="",DATE(2027,4,0),Mitarbeiter!$D233),TODAY()),Einstellungen!$F$13:$F$67)))*N(Mitarbeiter!$E233)/IF(Einstellungen!$C$11="7 Tage",7,5),N('Ist-Stunden'!T233)+(N(Krankheitstage!AG233)+N(Krankheitstage!AS233))*N($C233))))</f>
        <v/>
      </c>
      <c r="AY233" s="76">
        <f>IF($B233="",0,IF(Einstellungen!$C$10="Ja",MAX(IF(Einstellungen!$C$11="7 Tage",MAX(0,(MIN(DATE(2027,5,0),IF(Mitarbeiter!$D233="",DATE(2027,5,0),Mitarbeiter!$D233),TODAY()))-(MAX(DATE(2027,4,1),Mitarbeiter!$C233))+1),MAX(0,NETWORKDAYS(MAX(DATE(2027,4,1),Mitarbeiter!$C233),MIN(DATE(2027,5,0),IF(Mitarbeiter!$D233="",DATE(2027,5,0),Mitarbeiter!$D233),TODAY()),Einstellungen!$F$13:$F$67)))*N(Mitarbeiter!$E233)/IF(Einstellungen!$C$11="7 Tage",7,5),N('Ist-Stunden'!U233)),MAX(IF(Einstellungen!$C$11="7 Tage",MAX(0,(MIN(DATE(2027,5,0),IF(Mitarbeiter!$D233="",DATE(2027,5,0),Mitarbeiter!$D233),TODAY()))-(MAX(DATE(2027,4,1),Mitarbeiter!$C233))+1),MAX(0,NETWORKDAYS(MAX(DATE(2027,4,1),Mitarbeiter!$C233),MIN(DATE(2027,5,0),IF(Mitarbeiter!$D233="",DATE(2027,5,0),Mitarbeiter!$D233),TODAY()),Einstellungen!$F$13:$F$67)))*N(Mitarbeiter!$E233)/IF(Einstellungen!$C$11="7 Tage",7,5),N('Ist-Stunden'!U233)+(N(Krankheitstage!AH233)+N(Krankheitstage!AT233))*N($C233))))</f>
        <v/>
      </c>
      <c r="AZ233" s="76">
        <f>IF($B233="",0,IF(Einstellungen!$C$10="Ja",MAX(IF(Einstellungen!$C$11="7 Tage",MAX(0,(MIN(DATE(2027,6,0),IF(Mitarbeiter!$D233="",DATE(2027,6,0),Mitarbeiter!$D233),TODAY()))-(MAX(DATE(2027,5,1),Mitarbeiter!$C233))+1),MAX(0,NETWORKDAYS(MAX(DATE(2027,5,1),Mitarbeiter!$C233),MIN(DATE(2027,6,0),IF(Mitarbeiter!$D233="",DATE(2027,6,0),Mitarbeiter!$D233),TODAY()),Einstellungen!$F$13:$F$67)))*N(Mitarbeiter!$E233)/IF(Einstellungen!$C$11="7 Tage",7,5),N('Ist-Stunden'!V233)),MAX(IF(Einstellungen!$C$11="7 Tage",MAX(0,(MIN(DATE(2027,6,0),IF(Mitarbeiter!$D233="",DATE(2027,6,0),Mitarbeiter!$D233),TODAY()))-(MAX(DATE(2027,5,1),Mitarbeiter!$C233))+1),MAX(0,NETWORKDAYS(MAX(DATE(2027,5,1),Mitarbeiter!$C233),MIN(DATE(2027,6,0),IF(Mitarbeiter!$D233="",DATE(2027,6,0),Mitarbeiter!$D233),TODAY()),Einstellungen!$F$13:$F$67)))*N(Mitarbeiter!$E233)/IF(Einstellungen!$C$11="7 Tage",7,5),N('Ist-Stunden'!V233)+(N(Krankheitstage!AI233)+N(Krankheitstage!AU233))*N($C233))))</f>
        <v/>
      </c>
      <c r="BA233" s="76">
        <f>IF($B233="",0,IF(Einstellungen!$C$10="Ja",MAX(IF(Einstellungen!$C$11="7 Tage",MAX(0,(MIN(DATE(2027,7,0),IF(Mitarbeiter!$D233="",DATE(2027,7,0),Mitarbeiter!$D233),TODAY()))-(MAX(DATE(2027,6,1),Mitarbeiter!$C233))+1),MAX(0,NETWORKDAYS(MAX(DATE(2027,6,1),Mitarbeiter!$C233),MIN(DATE(2027,7,0),IF(Mitarbeiter!$D233="",DATE(2027,7,0),Mitarbeiter!$D233),TODAY()),Einstellungen!$F$13:$F$67)))*N(Mitarbeiter!$E233)/IF(Einstellungen!$C$11="7 Tage",7,5),N('Ist-Stunden'!W233)),MAX(IF(Einstellungen!$C$11="7 Tage",MAX(0,(MIN(DATE(2027,7,0),IF(Mitarbeiter!$D233="",DATE(2027,7,0),Mitarbeiter!$D233),TODAY()))-(MAX(DATE(2027,6,1),Mitarbeiter!$C233))+1),MAX(0,NETWORKDAYS(MAX(DATE(2027,6,1),Mitarbeiter!$C233),MIN(DATE(2027,7,0),IF(Mitarbeiter!$D233="",DATE(2027,7,0),Mitarbeiter!$D233),TODAY()),Einstellungen!$F$13:$F$67)))*N(Mitarbeiter!$E233)/IF(Einstellungen!$C$11="7 Tage",7,5),N('Ist-Stunden'!W233)+(N(Krankheitstage!AJ233)+N(Krankheitstage!AV233))*N($C233))))</f>
        <v/>
      </c>
      <c r="BB233" s="76">
        <f>IF($B233="",0,IF(Einstellungen!$C$10="Ja",MAX(IF(Einstellungen!$C$11="7 Tage",MAX(0,(MIN(DATE(2027,8,0),IF(Mitarbeiter!$D233="",DATE(2027,8,0),Mitarbeiter!$D233),TODAY()))-(MAX(DATE(2027,7,1),Mitarbeiter!$C233))+1),MAX(0,NETWORKDAYS(MAX(DATE(2027,7,1),Mitarbeiter!$C233),MIN(DATE(2027,8,0),IF(Mitarbeiter!$D233="",DATE(2027,8,0),Mitarbeiter!$D233),TODAY()),Einstellungen!$F$13:$F$67)))*N(Mitarbeiter!$E233)/IF(Einstellungen!$C$11="7 Tage",7,5),N('Ist-Stunden'!X233)),MAX(IF(Einstellungen!$C$11="7 Tage",MAX(0,(MIN(DATE(2027,8,0),IF(Mitarbeiter!$D233="",DATE(2027,8,0),Mitarbeiter!$D233),TODAY()))-(MAX(DATE(2027,7,1),Mitarbeiter!$C233))+1),MAX(0,NETWORKDAYS(MAX(DATE(2027,7,1),Mitarbeiter!$C233),MIN(DATE(2027,8,0),IF(Mitarbeiter!$D233="",DATE(2027,8,0),Mitarbeiter!$D233),TODAY()),Einstellungen!$F$13:$F$67)))*N(Mitarbeiter!$E233)/IF(Einstellungen!$C$11="7 Tage",7,5),N('Ist-Stunden'!X233)+(N(Krankheitstage!AK233)+N(Krankheitstage!AW233))*N($C233))))</f>
        <v/>
      </c>
      <c r="BC233" s="76">
        <f>IF($B233="",0,IF(Einstellungen!$C$10="Ja",MAX(IF(Einstellungen!$C$11="7 Tage",MAX(0,(MIN(DATE(2027,9,0),IF(Mitarbeiter!$D233="",DATE(2027,9,0),Mitarbeiter!$D233),TODAY()))-(MAX(DATE(2027,8,1),Mitarbeiter!$C233))+1),MAX(0,NETWORKDAYS(MAX(DATE(2027,8,1),Mitarbeiter!$C233),MIN(DATE(2027,9,0),IF(Mitarbeiter!$D233="",DATE(2027,9,0),Mitarbeiter!$D233),TODAY()),Einstellungen!$F$13:$F$67)))*N(Mitarbeiter!$E233)/IF(Einstellungen!$C$11="7 Tage",7,5),N('Ist-Stunden'!Y233)),MAX(IF(Einstellungen!$C$11="7 Tage",MAX(0,(MIN(DATE(2027,9,0),IF(Mitarbeiter!$D233="",DATE(2027,9,0),Mitarbeiter!$D233),TODAY()))-(MAX(DATE(2027,8,1),Mitarbeiter!$C233))+1),MAX(0,NETWORKDAYS(MAX(DATE(2027,8,1),Mitarbeiter!$C233),MIN(DATE(2027,9,0),IF(Mitarbeiter!$D233="",DATE(2027,9,0),Mitarbeiter!$D233),TODAY()),Einstellungen!$F$13:$F$67)))*N(Mitarbeiter!$E233)/IF(Einstellungen!$C$11="7 Tage",7,5),N('Ist-Stunden'!Y233)+(N(Krankheitstage!AL233)+N(Krankheitstage!AX233))*N($C233))))</f>
        <v/>
      </c>
      <c r="BD233" s="76">
        <f>IF($B233="",0,IF(Einstellungen!$C$10="Ja",MAX(IF(Einstellungen!$C$11="7 Tage",MAX(0,(MIN(DATE(2027,10,0),IF(Mitarbeiter!$D233="",DATE(2027,10,0),Mitarbeiter!$D233),TODAY()))-(MAX(DATE(2027,9,1),Mitarbeiter!$C233))+1),MAX(0,NETWORKDAYS(MAX(DATE(2027,9,1),Mitarbeiter!$C233),MIN(DATE(2027,10,0),IF(Mitarbeiter!$D233="",DATE(2027,10,0),Mitarbeiter!$D233),TODAY()),Einstellungen!$F$13:$F$67)))*N(Mitarbeiter!$E233)/IF(Einstellungen!$C$11="7 Tage",7,5),N('Ist-Stunden'!Z233)),MAX(IF(Einstellungen!$C$11="7 Tage",MAX(0,(MIN(DATE(2027,10,0),IF(Mitarbeiter!$D233="",DATE(2027,10,0),Mitarbeiter!$D233),TODAY()))-(MAX(DATE(2027,9,1),Mitarbeiter!$C233))+1),MAX(0,NETWORKDAYS(MAX(DATE(2027,9,1),Mitarbeiter!$C233),MIN(DATE(2027,10,0),IF(Mitarbeiter!$D233="",DATE(2027,10,0),Mitarbeiter!$D233),TODAY()),Einstellungen!$F$13:$F$67)))*N(Mitarbeiter!$E233)/IF(Einstellungen!$C$11="7 Tage",7,5),N('Ist-Stunden'!Z233)+(N(Krankheitstage!AM233)+N(Krankheitstage!AY233))*N($C233))))</f>
        <v/>
      </c>
      <c r="BE233" s="76">
        <f>IF($B233="",0,IF(Einstellungen!$C$10="Ja",MAX(IF(Einstellungen!$C$11="7 Tage",MAX(0,(MIN(DATE(2027,11,0),IF(Mitarbeiter!$D233="",DATE(2027,11,0),Mitarbeiter!$D233),TODAY()))-(MAX(DATE(2027,10,1),Mitarbeiter!$C233))+1),MAX(0,NETWORKDAYS(MAX(DATE(2027,10,1),Mitarbeiter!$C233),MIN(DATE(2027,11,0),IF(Mitarbeiter!$D233="",DATE(2027,11,0),Mitarbeiter!$D233),TODAY()),Einstellungen!$F$13:$F$67)))*N(Mitarbeiter!$E233)/IF(Einstellungen!$C$11="7 Tage",7,5),N('Ist-Stunden'!AA233)),MAX(IF(Einstellungen!$C$11="7 Tage",MAX(0,(MIN(DATE(2027,11,0),IF(Mitarbeiter!$D233="",DATE(2027,11,0),Mitarbeiter!$D233),TODAY()))-(MAX(DATE(2027,10,1),Mitarbeiter!$C233))+1),MAX(0,NETWORKDAYS(MAX(DATE(2027,10,1),Mitarbeiter!$C233),MIN(DATE(2027,11,0),IF(Mitarbeiter!$D233="",DATE(2027,11,0),Mitarbeiter!$D233),TODAY()),Einstellungen!$F$13:$F$67)))*N(Mitarbeiter!$E233)/IF(Einstellungen!$C$11="7 Tage",7,5),N('Ist-Stunden'!AA233)+(N(Krankheitstage!AN233)+N(Krankheitstage!AZ233))*N($C233))))</f>
        <v/>
      </c>
      <c r="BF233" s="76">
        <f>IF($B233="",0,IF(Einstellungen!$C$10="Ja",MAX(IF(Einstellungen!$C$11="7 Tage",MAX(0,(MIN(DATE(2027,12,0),IF(Mitarbeiter!$D233="",DATE(2027,12,0),Mitarbeiter!$D233),TODAY()))-(MAX(DATE(2027,11,1),Mitarbeiter!$C233))+1),MAX(0,NETWORKDAYS(MAX(DATE(2027,11,1),Mitarbeiter!$C233),MIN(DATE(2027,12,0),IF(Mitarbeiter!$D233="",DATE(2027,12,0),Mitarbeiter!$D233),TODAY()),Einstellungen!$F$13:$F$67)))*N(Mitarbeiter!$E233)/IF(Einstellungen!$C$11="7 Tage",7,5),N('Ist-Stunden'!AB233)),MAX(IF(Einstellungen!$C$11="7 Tage",MAX(0,(MIN(DATE(2027,12,0),IF(Mitarbeiter!$D233="",DATE(2027,12,0),Mitarbeiter!$D233),TODAY()))-(MAX(DATE(2027,11,1),Mitarbeiter!$C233))+1),MAX(0,NETWORKDAYS(MAX(DATE(2027,11,1),Mitarbeiter!$C233),MIN(DATE(2027,12,0),IF(Mitarbeiter!$D233="",DATE(2027,12,0),Mitarbeiter!$D233),TODAY()),Einstellungen!$F$13:$F$67)))*N(Mitarbeiter!$E233)/IF(Einstellungen!$C$11="7 Tage",7,5),N('Ist-Stunden'!AB233)+(N(Krankheitstage!AO233)+N(Krankheitstage!BA233))*N($C233))))</f>
        <v/>
      </c>
      <c r="BG233" s="76">
        <f>IF($B233="",0,IF(Einstellungen!$C$10="Ja",MAX(IF(Einstellungen!$C$11="7 Tage",MAX(0,(MIN(DATE(2027,13,0),IF(Mitarbeiter!$D233="",DATE(2027,13,0),Mitarbeiter!$D233),TODAY()))-(MAX(DATE(2027,12,1),Mitarbeiter!$C233))+1),MAX(0,NETWORKDAYS(MAX(DATE(2027,12,1),Mitarbeiter!$C233),MIN(DATE(2027,13,0),IF(Mitarbeiter!$D233="",DATE(2027,13,0),Mitarbeiter!$D233),TODAY()),Einstellungen!$F$13:$F$67)))*N(Mitarbeiter!$E233)/IF(Einstellungen!$C$11="7 Tage",7,5),N('Ist-Stunden'!AC233)),MAX(IF(Einstellungen!$C$11="7 Tage",MAX(0,(MIN(DATE(2027,13,0),IF(Mitarbeiter!$D233="",DATE(2027,13,0),Mitarbeiter!$D233),TODAY()))-(MAX(DATE(2027,12,1),Mitarbeiter!$C233))+1),MAX(0,NETWORKDAYS(MAX(DATE(2027,12,1),Mitarbeiter!$C233),MIN(DATE(2027,13,0),IF(Mitarbeiter!$D233="",DATE(2027,13,0),Mitarbeiter!$D233),TODAY()),Einstellungen!$F$13:$F$67)))*N(Mitarbeiter!$E233)/IF(Einstellungen!$C$11="7 Tage",7,5),N('Ist-Stunden'!AC233)+(N(Krankheitstage!AP233)+N(Krankheitstage!BB233))*N($C233))))</f>
        <v/>
      </c>
      <c r="BH233" s="76">
        <f>IF($B233="",0,IF(Einstellungen!$C$10="Ja",MAX(IF(Einstellungen!$C$11="7 Tage",MAX(0,(MIN(DATE(2028,2,0),IF(Mitarbeiter!$D233="",DATE(2028,2,0),Mitarbeiter!$D233),TODAY()))-(MAX(DATE(2028,1,1),Mitarbeiter!$C233))+1),MAX(0,NETWORKDAYS(MAX(DATE(2028,1,1),Mitarbeiter!$C233),MIN(DATE(2028,2,0),IF(Mitarbeiter!$D233="",DATE(2028,2,0),Mitarbeiter!$D233),TODAY()),Einstellungen!$F$13:$F$67)))*N(Mitarbeiter!$E233)/IF(Einstellungen!$C$11="7 Tage",7,5),N('Ist-Stunden'!AD233)),MAX(IF(Einstellungen!$C$11="7 Tage",MAX(0,(MIN(DATE(2028,2,0),IF(Mitarbeiter!$D233="",DATE(2028,2,0),Mitarbeiter!$D233),TODAY()))-(MAX(DATE(2028,1,1),Mitarbeiter!$C233))+1),MAX(0,NETWORKDAYS(MAX(DATE(2028,1,1),Mitarbeiter!$C233),MIN(DATE(2028,2,0),IF(Mitarbeiter!$D233="",DATE(2028,2,0),Mitarbeiter!$D233),TODAY()),Einstellungen!$F$13:$F$67)))*N(Mitarbeiter!$E233)/IF(Einstellungen!$C$11="7 Tage",7,5),N('Ist-Stunden'!AD233)+(N(Krankheitstage!BC233)+N(Krankheitstage!BO233))*N($C233))))</f>
        <v/>
      </c>
      <c r="BI233" s="76">
        <f>IF($B233="",0,IF(Einstellungen!$C$10="Ja",MAX(IF(Einstellungen!$C$11="7 Tage",MAX(0,(MIN(DATE(2028,3,0),IF(Mitarbeiter!$D233="",DATE(2028,3,0),Mitarbeiter!$D233),TODAY()))-(MAX(DATE(2028,2,1),Mitarbeiter!$C233))+1),MAX(0,NETWORKDAYS(MAX(DATE(2028,2,1),Mitarbeiter!$C233),MIN(DATE(2028,3,0),IF(Mitarbeiter!$D233="",DATE(2028,3,0),Mitarbeiter!$D233),TODAY()),Einstellungen!$F$13:$F$67)))*N(Mitarbeiter!$E233)/IF(Einstellungen!$C$11="7 Tage",7,5),N('Ist-Stunden'!AE233)),MAX(IF(Einstellungen!$C$11="7 Tage",MAX(0,(MIN(DATE(2028,3,0),IF(Mitarbeiter!$D233="",DATE(2028,3,0),Mitarbeiter!$D233),TODAY()))-(MAX(DATE(2028,2,1),Mitarbeiter!$C233))+1),MAX(0,NETWORKDAYS(MAX(DATE(2028,2,1),Mitarbeiter!$C233),MIN(DATE(2028,3,0),IF(Mitarbeiter!$D233="",DATE(2028,3,0),Mitarbeiter!$D233),TODAY()),Einstellungen!$F$13:$F$67)))*N(Mitarbeiter!$E233)/IF(Einstellungen!$C$11="7 Tage",7,5),N('Ist-Stunden'!AE233)+(N(Krankheitstage!BD233)+N(Krankheitstage!BP233))*N($C233))))</f>
        <v/>
      </c>
      <c r="BJ233" s="76">
        <f>IF($B233="",0,IF(Einstellungen!$C$10="Ja",MAX(IF(Einstellungen!$C$11="7 Tage",MAX(0,(MIN(DATE(2028,4,0),IF(Mitarbeiter!$D233="",DATE(2028,4,0),Mitarbeiter!$D233),TODAY()))-(MAX(DATE(2028,3,1),Mitarbeiter!$C233))+1),MAX(0,NETWORKDAYS(MAX(DATE(2028,3,1),Mitarbeiter!$C233),MIN(DATE(2028,4,0),IF(Mitarbeiter!$D233="",DATE(2028,4,0),Mitarbeiter!$D233),TODAY()),Einstellungen!$F$13:$F$67)))*N(Mitarbeiter!$E233)/IF(Einstellungen!$C$11="7 Tage",7,5),N('Ist-Stunden'!AF233)),MAX(IF(Einstellungen!$C$11="7 Tage",MAX(0,(MIN(DATE(2028,4,0),IF(Mitarbeiter!$D233="",DATE(2028,4,0),Mitarbeiter!$D233),TODAY()))-(MAX(DATE(2028,3,1),Mitarbeiter!$C233))+1),MAX(0,NETWORKDAYS(MAX(DATE(2028,3,1),Mitarbeiter!$C233),MIN(DATE(2028,4,0),IF(Mitarbeiter!$D233="",DATE(2028,4,0),Mitarbeiter!$D233),TODAY()),Einstellungen!$F$13:$F$67)))*N(Mitarbeiter!$E233)/IF(Einstellungen!$C$11="7 Tage",7,5),N('Ist-Stunden'!AF233)+(N(Krankheitstage!BE233)+N(Krankheitstage!BQ233))*N($C233))))</f>
        <v/>
      </c>
      <c r="BK233" s="76">
        <f>IF($B233="",0,IF(Einstellungen!$C$10="Ja",MAX(IF(Einstellungen!$C$11="7 Tage",MAX(0,(MIN(DATE(2028,5,0),IF(Mitarbeiter!$D233="",DATE(2028,5,0),Mitarbeiter!$D233),TODAY()))-(MAX(DATE(2028,4,1),Mitarbeiter!$C233))+1),MAX(0,NETWORKDAYS(MAX(DATE(2028,4,1),Mitarbeiter!$C233),MIN(DATE(2028,5,0),IF(Mitarbeiter!$D233="",DATE(2028,5,0),Mitarbeiter!$D233),TODAY()),Einstellungen!$F$13:$F$67)))*N(Mitarbeiter!$E233)/IF(Einstellungen!$C$11="7 Tage",7,5),N('Ist-Stunden'!AG233)),MAX(IF(Einstellungen!$C$11="7 Tage",MAX(0,(MIN(DATE(2028,5,0),IF(Mitarbeiter!$D233="",DATE(2028,5,0),Mitarbeiter!$D233),TODAY()))-(MAX(DATE(2028,4,1),Mitarbeiter!$C233))+1),MAX(0,NETWORKDAYS(MAX(DATE(2028,4,1),Mitarbeiter!$C233),MIN(DATE(2028,5,0),IF(Mitarbeiter!$D233="",DATE(2028,5,0),Mitarbeiter!$D233),TODAY()),Einstellungen!$F$13:$F$67)))*N(Mitarbeiter!$E233)/IF(Einstellungen!$C$11="7 Tage",7,5),N('Ist-Stunden'!AG233)+(N(Krankheitstage!BF233)+N(Krankheitstage!BR233))*N($C233))))</f>
        <v/>
      </c>
      <c r="BL233" s="76">
        <f>IF($B233="",0,IF(Einstellungen!$C$10="Ja",MAX(IF(Einstellungen!$C$11="7 Tage",MAX(0,(MIN(DATE(2028,6,0),IF(Mitarbeiter!$D233="",DATE(2028,6,0),Mitarbeiter!$D233),TODAY()))-(MAX(DATE(2028,5,1),Mitarbeiter!$C233))+1),MAX(0,NETWORKDAYS(MAX(DATE(2028,5,1),Mitarbeiter!$C233),MIN(DATE(2028,6,0),IF(Mitarbeiter!$D233="",DATE(2028,6,0),Mitarbeiter!$D233),TODAY()),Einstellungen!$F$13:$F$67)))*N(Mitarbeiter!$E233)/IF(Einstellungen!$C$11="7 Tage",7,5),N('Ist-Stunden'!AH233)),MAX(IF(Einstellungen!$C$11="7 Tage",MAX(0,(MIN(DATE(2028,6,0),IF(Mitarbeiter!$D233="",DATE(2028,6,0),Mitarbeiter!$D233),TODAY()))-(MAX(DATE(2028,5,1),Mitarbeiter!$C233))+1),MAX(0,NETWORKDAYS(MAX(DATE(2028,5,1),Mitarbeiter!$C233),MIN(DATE(2028,6,0),IF(Mitarbeiter!$D233="",DATE(2028,6,0),Mitarbeiter!$D233),TODAY()),Einstellungen!$F$13:$F$67)))*N(Mitarbeiter!$E233)/IF(Einstellungen!$C$11="7 Tage",7,5),N('Ist-Stunden'!AH233)+(N(Krankheitstage!BG233)+N(Krankheitstage!BS233))*N($C233))))</f>
        <v/>
      </c>
      <c r="BM233" s="76">
        <f>IF($B233="",0,IF(Einstellungen!$C$10="Ja",MAX(IF(Einstellungen!$C$11="7 Tage",MAX(0,(MIN(DATE(2028,7,0),IF(Mitarbeiter!$D233="",DATE(2028,7,0),Mitarbeiter!$D233),TODAY()))-(MAX(DATE(2028,6,1),Mitarbeiter!$C233))+1),MAX(0,NETWORKDAYS(MAX(DATE(2028,6,1),Mitarbeiter!$C233),MIN(DATE(2028,7,0),IF(Mitarbeiter!$D233="",DATE(2028,7,0),Mitarbeiter!$D233),TODAY()),Einstellungen!$F$13:$F$67)))*N(Mitarbeiter!$E233)/IF(Einstellungen!$C$11="7 Tage",7,5),N('Ist-Stunden'!AI233)),MAX(IF(Einstellungen!$C$11="7 Tage",MAX(0,(MIN(DATE(2028,7,0),IF(Mitarbeiter!$D233="",DATE(2028,7,0),Mitarbeiter!$D233),TODAY()))-(MAX(DATE(2028,6,1),Mitarbeiter!$C233))+1),MAX(0,NETWORKDAYS(MAX(DATE(2028,6,1),Mitarbeiter!$C233),MIN(DATE(2028,7,0),IF(Mitarbeiter!$D233="",DATE(2028,7,0),Mitarbeiter!$D233),TODAY()),Einstellungen!$F$13:$F$67)))*N(Mitarbeiter!$E233)/IF(Einstellungen!$C$11="7 Tage",7,5),N('Ist-Stunden'!AI233)+(N(Krankheitstage!BH233)+N(Krankheitstage!BT233))*N($C233))))</f>
        <v/>
      </c>
      <c r="BN233" s="76">
        <f>IF($B233="",0,IF(Einstellungen!$C$10="Ja",MAX(IF(Einstellungen!$C$11="7 Tage",MAX(0,(MIN(DATE(2028,8,0),IF(Mitarbeiter!$D233="",DATE(2028,8,0),Mitarbeiter!$D233),TODAY()))-(MAX(DATE(2028,7,1),Mitarbeiter!$C233))+1),MAX(0,NETWORKDAYS(MAX(DATE(2028,7,1),Mitarbeiter!$C233),MIN(DATE(2028,8,0),IF(Mitarbeiter!$D233="",DATE(2028,8,0),Mitarbeiter!$D233),TODAY()),Einstellungen!$F$13:$F$67)))*N(Mitarbeiter!$E233)/IF(Einstellungen!$C$11="7 Tage",7,5),N('Ist-Stunden'!AJ233)),MAX(IF(Einstellungen!$C$11="7 Tage",MAX(0,(MIN(DATE(2028,8,0),IF(Mitarbeiter!$D233="",DATE(2028,8,0),Mitarbeiter!$D233),TODAY()))-(MAX(DATE(2028,7,1),Mitarbeiter!$C233))+1),MAX(0,NETWORKDAYS(MAX(DATE(2028,7,1),Mitarbeiter!$C233),MIN(DATE(2028,8,0),IF(Mitarbeiter!$D233="",DATE(2028,8,0),Mitarbeiter!$D233),TODAY()),Einstellungen!$F$13:$F$67)))*N(Mitarbeiter!$E233)/IF(Einstellungen!$C$11="7 Tage",7,5),N('Ist-Stunden'!AJ233)+(N(Krankheitstage!BI233)+N(Krankheitstage!BU233))*N($C233))))</f>
        <v/>
      </c>
      <c r="BO233" s="76">
        <f>IF($B233="",0,IF(Einstellungen!$C$10="Ja",MAX(IF(Einstellungen!$C$11="7 Tage",MAX(0,(MIN(DATE(2028,9,0),IF(Mitarbeiter!$D233="",DATE(2028,9,0),Mitarbeiter!$D233),TODAY()))-(MAX(DATE(2028,8,1),Mitarbeiter!$C233))+1),MAX(0,NETWORKDAYS(MAX(DATE(2028,8,1),Mitarbeiter!$C233),MIN(DATE(2028,9,0),IF(Mitarbeiter!$D233="",DATE(2028,9,0),Mitarbeiter!$D233),TODAY()),Einstellungen!$F$13:$F$67)))*N(Mitarbeiter!$E233)/IF(Einstellungen!$C$11="7 Tage",7,5),N('Ist-Stunden'!AK233)),MAX(IF(Einstellungen!$C$11="7 Tage",MAX(0,(MIN(DATE(2028,9,0),IF(Mitarbeiter!$D233="",DATE(2028,9,0),Mitarbeiter!$D233),TODAY()))-(MAX(DATE(2028,8,1),Mitarbeiter!$C233))+1),MAX(0,NETWORKDAYS(MAX(DATE(2028,8,1),Mitarbeiter!$C233),MIN(DATE(2028,9,0),IF(Mitarbeiter!$D233="",DATE(2028,9,0),Mitarbeiter!$D233),TODAY()),Einstellungen!$F$13:$F$67)))*N(Mitarbeiter!$E233)/IF(Einstellungen!$C$11="7 Tage",7,5),N('Ist-Stunden'!AK233)+(N(Krankheitstage!BJ233)+N(Krankheitstage!BV233))*N($C233))))</f>
        <v/>
      </c>
      <c r="BP233" s="76">
        <f>IF($B233="",0,IF(Einstellungen!$C$10="Ja",MAX(IF(Einstellungen!$C$11="7 Tage",MAX(0,(MIN(DATE(2028,10,0),IF(Mitarbeiter!$D233="",DATE(2028,10,0),Mitarbeiter!$D233),TODAY()))-(MAX(DATE(2028,9,1),Mitarbeiter!$C233))+1),MAX(0,NETWORKDAYS(MAX(DATE(2028,9,1),Mitarbeiter!$C233),MIN(DATE(2028,10,0),IF(Mitarbeiter!$D233="",DATE(2028,10,0),Mitarbeiter!$D233),TODAY()),Einstellungen!$F$13:$F$67)))*N(Mitarbeiter!$E233)/IF(Einstellungen!$C$11="7 Tage",7,5),N('Ist-Stunden'!AL233)),MAX(IF(Einstellungen!$C$11="7 Tage",MAX(0,(MIN(DATE(2028,10,0),IF(Mitarbeiter!$D233="",DATE(2028,10,0),Mitarbeiter!$D233),TODAY()))-(MAX(DATE(2028,9,1),Mitarbeiter!$C233))+1),MAX(0,NETWORKDAYS(MAX(DATE(2028,9,1),Mitarbeiter!$C233),MIN(DATE(2028,10,0),IF(Mitarbeiter!$D233="",DATE(2028,10,0),Mitarbeiter!$D233),TODAY()),Einstellungen!$F$13:$F$67)))*N(Mitarbeiter!$E233)/IF(Einstellungen!$C$11="7 Tage",7,5),N('Ist-Stunden'!AL233)+(N(Krankheitstage!BK233)+N(Krankheitstage!BW233))*N($C233))))</f>
        <v/>
      </c>
      <c r="BQ233" s="76">
        <f>IF($B233="",0,IF(Einstellungen!$C$10="Ja",MAX(IF(Einstellungen!$C$11="7 Tage",MAX(0,(MIN(DATE(2028,11,0),IF(Mitarbeiter!$D233="",DATE(2028,11,0),Mitarbeiter!$D233),TODAY()))-(MAX(DATE(2028,10,1),Mitarbeiter!$C233))+1),MAX(0,NETWORKDAYS(MAX(DATE(2028,10,1),Mitarbeiter!$C233),MIN(DATE(2028,11,0),IF(Mitarbeiter!$D233="",DATE(2028,11,0),Mitarbeiter!$D233),TODAY()),Einstellungen!$F$13:$F$67)))*N(Mitarbeiter!$E233)/IF(Einstellungen!$C$11="7 Tage",7,5),N('Ist-Stunden'!AM233)),MAX(IF(Einstellungen!$C$11="7 Tage",MAX(0,(MIN(DATE(2028,11,0),IF(Mitarbeiter!$D233="",DATE(2028,11,0),Mitarbeiter!$D233),TODAY()))-(MAX(DATE(2028,10,1),Mitarbeiter!$C233))+1),MAX(0,NETWORKDAYS(MAX(DATE(2028,10,1),Mitarbeiter!$C233),MIN(DATE(2028,11,0),IF(Mitarbeiter!$D233="",DATE(2028,11,0),Mitarbeiter!$D233),TODAY()),Einstellungen!$F$13:$F$67)))*N(Mitarbeiter!$E233)/IF(Einstellungen!$C$11="7 Tage",7,5),N('Ist-Stunden'!AM233)+(N(Krankheitstage!BL233)+N(Krankheitstage!BX233))*N($C233))))</f>
        <v/>
      </c>
      <c r="BR233" s="76">
        <f>IF($B233="",0,IF(Einstellungen!$C$10="Ja",MAX(IF(Einstellungen!$C$11="7 Tage",MAX(0,(MIN(DATE(2028,12,0),IF(Mitarbeiter!$D233="",DATE(2028,12,0),Mitarbeiter!$D233),TODAY()))-(MAX(DATE(2028,11,1),Mitarbeiter!$C233))+1),MAX(0,NETWORKDAYS(MAX(DATE(2028,11,1),Mitarbeiter!$C233),MIN(DATE(2028,12,0),IF(Mitarbeiter!$D233="",DATE(2028,12,0),Mitarbeiter!$D233),TODAY()),Einstellungen!$F$13:$F$67)))*N(Mitarbeiter!$E233)/IF(Einstellungen!$C$11="7 Tage",7,5),N('Ist-Stunden'!AN233)),MAX(IF(Einstellungen!$C$11="7 Tage",MAX(0,(MIN(DATE(2028,12,0),IF(Mitarbeiter!$D233="",DATE(2028,12,0),Mitarbeiter!$D233),TODAY()))-(MAX(DATE(2028,11,1),Mitarbeiter!$C233))+1),MAX(0,NETWORKDAYS(MAX(DATE(2028,11,1),Mitarbeiter!$C233),MIN(DATE(2028,12,0),IF(Mitarbeiter!$D233="",DATE(2028,12,0),Mitarbeiter!$D233),TODAY()),Einstellungen!$F$13:$F$67)))*N(Mitarbeiter!$E233)/IF(Einstellungen!$C$11="7 Tage",7,5),N('Ist-Stunden'!AN233)+(N(Krankheitstage!BM233)+N(Krankheitstage!BY233))*N($C233))))</f>
        <v/>
      </c>
      <c r="BS233" s="76">
        <f>IF($B233="",0,IF(Einstellungen!$C$10="Ja",MAX(IF(Einstellungen!$C$11="7 Tage",MAX(0,(MIN(DATE(2028,13,0),IF(Mitarbeiter!$D233="",DATE(2028,13,0),Mitarbeiter!$D233),TODAY()))-(MAX(DATE(2028,12,1),Mitarbeiter!$C233))+1),MAX(0,NETWORKDAYS(MAX(DATE(2028,12,1),Mitarbeiter!$C233),MIN(DATE(2028,13,0),IF(Mitarbeiter!$D233="",DATE(2028,13,0),Mitarbeiter!$D233),TODAY()),Einstellungen!$F$13:$F$67)))*N(Mitarbeiter!$E233)/IF(Einstellungen!$C$11="7 Tage",7,5),N('Ist-Stunden'!AO233)),MAX(IF(Einstellungen!$C$11="7 Tage",MAX(0,(MIN(DATE(2028,13,0),IF(Mitarbeiter!$D233="",DATE(2028,13,0),Mitarbeiter!$D233),TODAY()))-(MAX(DATE(2028,12,1),Mitarbeiter!$C233))+1),MAX(0,NETWORKDAYS(MAX(DATE(2028,12,1),Mitarbeiter!$C233),MIN(DATE(2028,13,0),IF(Mitarbeiter!$D233="",DATE(2028,13,0),Mitarbeiter!$D233),TODAY()),Einstellungen!$F$13:$F$67)))*N(Mitarbeiter!$E233)/IF(Einstellungen!$C$11="7 Tage",7,5),N('Ist-Stunden'!AO233)+(N(Krankheitstage!BN233)+N(Krankheitstage!BZ233))*N($C233))))</f>
        <v/>
      </c>
      <c r="BT233" s="76">
        <f>IF($B233="",0,IF(Einstellungen!$C$10="Ja",MAX(IF(Einstellungen!$C$11="7 Tage",MAX(0,(MIN(DATE(2029,2,0),IF(Mitarbeiter!$D233="",DATE(2029,2,0),Mitarbeiter!$D233),TODAY()))-(MAX(DATE(2029,1,1),Mitarbeiter!$C233))+1),MAX(0,NETWORKDAYS(MAX(DATE(2029,1,1),Mitarbeiter!$C233),MIN(DATE(2029,2,0),IF(Mitarbeiter!$D233="",DATE(2029,2,0),Mitarbeiter!$D233),TODAY()),Einstellungen!$F$13:$F$67)))*N(Mitarbeiter!$E233)/IF(Einstellungen!$C$11="7 Tage",7,5),N('Ist-Stunden'!AP233)),MAX(IF(Einstellungen!$C$11="7 Tage",MAX(0,(MIN(DATE(2029,2,0),IF(Mitarbeiter!$D233="",DATE(2029,2,0),Mitarbeiter!$D233),TODAY()))-(MAX(DATE(2029,1,1),Mitarbeiter!$C233))+1),MAX(0,NETWORKDAYS(MAX(DATE(2029,1,1),Mitarbeiter!$C233),MIN(DATE(2029,2,0),IF(Mitarbeiter!$D233="",DATE(2029,2,0),Mitarbeiter!$D233),TODAY()),Einstellungen!$F$13:$F$67)))*N(Mitarbeiter!$E233)/IF(Einstellungen!$C$11="7 Tage",7,5),N('Ist-Stunden'!AP233)+(N(Krankheitstage!CA233)+N(Krankheitstage!CM233))*N($C233))))</f>
        <v/>
      </c>
      <c r="BU233" s="76">
        <f>IF($B233="",0,IF(Einstellungen!$C$10="Ja",MAX(IF(Einstellungen!$C$11="7 Tage",MAX(0,(MIN(DATE(2029,3,0),IF(Mitarbeiter!$D233="",DATE(2029,3,0),Mitarbeiter!$D233),TODAY()))-(MAX(DATE(2029,2,1),Mitarbeiter!$C233))+1),MAX(0,NETWORKDAYS(MAX(DATE(2029,2,1),Mitarbeiter!$C233),MIN(DATE(2029,3,0),IF(Mitarbeiter!$D233="",DATE(2029,3,0),Mitarbeiter!$D233),TODAY()),Einstellungen!$F$13:$F$67)))*N(Mitarbeiter!$E233)/IF(Einstellungen!$C$11="7 Tage",7,5),N('Ist-Stunden'!AQ233)),MAX(IF(Einstellungen!$C$11="7 Tage",MAX(0,(MIN(DATE(2029,3,0),IF(Mitarbeiter!$D233="",DATE(2029,3,0),Mitarbeiter!$D233),TODAY()))-(MAX(DATE(2029,2,1),Mitarbeiter!$C233))+1),MAX(0,NETWORKDAYS(MAX(DATE(2029,2,1),Mitarbeiter!$C233),MIN(DATE(2029,3,0),IF(Mitarbeiter!$D233="",DATE(2029,3,0),Mitarbeiter!$D233),TODAY()),Einstellungen!$F$13:$F$67)))*N(Mitarbeiter!$E233)/IF(Einstellungen!$C$11="7 Tage",7,5),N('Ist-Stunden'!AQ233)+(N(Krankheitstage!CB233)+N(Krankheitstage!CN233))*N($C233))))</f>
        <v/>
      </c>
      <c r="BV233" s="76">
        <f>IF($B233="",0,IF(Einstellungen!$C$10="Ja",MAX(IF(Einstellungen!$C$11="7 Tage",MAX(0,(MIN(DATE(2029,4,0),IF(Mitarbeiter!$D233="",DATE(2029,4,0),Mitarbeiter!$D233),TODAY()))-(MAX(DATE(2029,3,1),Mitarbeiter!$C233))+1),MAX(0,NETWORKDAYS(MAX(DATE(2029,3,1),Mitarbeiter!$C233),MIN(DATE(2029,4,0),IF(Mitarbeiter!$D233="",DATE(2029,4,0),Mitarbeiter!$D233),TODAY()),Einstellungen!$F$13:$F$67)))*N(Mitarbeiter!$E233)/IF(Einstellungen!$C$11="7 Tage",7,5),N('Ist-Stunden'!AR233)),MAX(IF(Einstellungen!$C$11="7 Tage",MAX(0,(MIN(DATE(2029,4,0),IF(Mitarbeiter!$D233="",DATE(2029,4,0),Mitarbeiter!$D233),TODAY()))-(MAX(DATE(2029,3,1),Mitarbeiter!$C233))+1),MAX(0,NETWORKDAYS(MAX(DATE(2029,3,1),Mitarbeiter!$C233),MIN(DATE(2029,4,0),IF(Mitarbeiter!$D233="",DATE(2029,4,0),Mitarbeiter!$D233),TODAY()),Einstellungen!$F$13:$F$67)))*N(Mitarbeiter!$E233)/IF(Einstellungen!$C$11="7 Tage",7,5),N('Ist-Stunden'!AR233)+(N(Krankheitstage!CC233)+N(Krankheitstage!CO233))*N($C233))))</f>
        <v/>
      </c>
      <c r="BW233" s="76">
        <f>IF($B233="",0,IF(Einstellungen!$C$10="Ja",MAX(IF(Einstellungen!$C$11="7 Tage",MAX(0,(MIN(DATE(2029,5,0),IF(Mitarbeiter!$D233="",DATE(2029,5,0),Mitarbeiter!$D233),TODAY()))-(MAX(DATE(2029,4,1),Mitarbeiter!$C233))+1),MAX(0,NETWORKDAYS(MAX(DATE(2029,4,1),Mitarbeiter!$C233),MIN(DATE(2029,5,0),IF(Mitarbeiter!$D233="",DATE(2029,5,0),Mitarbeiter!$D233),TODAY()),Einstellungen!$F$13:$F$67)))*N(Mitarbeiter!$E233)/IF(Einstellungen!$C$11="7 Tage",7,5),N('Ist-Stunden'!AS233)),MAX(IF(Einstellungen!$C$11="7 Tage",MAX(0,(MIN(DATE(2029,5,0),IF(Mitarbeiter!$D233="",DATE(2029,5,0),Mitarbeiter!$D233),TODAY()))-(MAX(DATE(2029,4,1),Mitarbeiter!$C233))+1),MAX(0,NETWORKDAYS(MAX(DATE(2029,4,1),Mitarbeiter!$C233),MIN(DATE(2029,5,0),IF(Mitarbeiter!$D233="",DATE(2029,5,0),Mitarbeiter!$D233),TODAY()),Einstellungen!$F$13:$F$67)))*N(Mitarbeiter!$E233)/IF(Einstellungen!$C$11="7 Tage",7,5),N('Ist-Stunden'!AS233)+(N(Krankheitstage!CD233)+N(Krankheitstage!CP233))*N($C233))))</f>
        <v/>
      </c>
      <c r="BX233" s="76">
        <f>IF($B233="",0,IF(Einstellungen!$C$10="Ja",MAX(IF(Einstellungen!$C$11="7 Tage",MAX(0,(MIN(DATE(2029,6,0),IF(Mitarbeiter!$D233="",DATE(2029,6,0),Mitarbeiter!$D233),TODAY()))-(MAX(DATE(2029,5,1),Mitarbeiter!$C233))+1),MAX(0,NETWORKDAYS(MAX(DATE(2029,5,1),Mitarbeiter!$C233),MIN(DATE(2029,6,0),IF(Mitarbeiter!$D233="",DATE(2029,6,0),Mitarbeiter!$D233),TODAY()),Einstellungen!$F$13:$F$67)))*N(Mitarbeiter!$E233)/IF(Einstellungen!$C$11="7 Tage",7,5),N('Ist-Stunden'!AT233)),MAX(IF(Einstellungen!$C$11="7 Tage",MAX(0,(MIN(DATE(2029,6,0),IF(Mitarbeiter!$D233="",DATE(2029,6,0),Mitarbeiter!$D233),TODAY()))-(MAX(DATE(2029,5,1),Mitarbeiter!$C233))+1),MAX(0,NETWORKDAYS(MAX(DATE(2029,5,1),Mitarbeiter!$C233),MIN(DATE(2029,6,0),IF(Mitarbeiter!$D233="",DATE(2029,6,0),Mitarbeiter!$D233),TODAY()),Einstellungen!$F$13:$F$67)))*N(Mitarbeiter!$E233)/IF(Einstellungen!$C$11="7 Tage",7,5),N('Ist-Stunden'!AT233)+(N(Krankheitstage!CE233)+N(Krankheitstage!CQ233))*N($C233))))</f>
        <v/>
      </c>
      <c r="BY233" s="76">
        <f>IF($B233="",0,IF(Einstellungen!$C$10="Ja",MAX(IF(Einstellungen!$C$11="7 Tage",MAX(0,(MIN(DATE(2029,7,0),IF(Mitarbeiter!$D233="",DATE(2029,7,0),Mitarbeiter!$D233),TODAY()))-(MAX(DATE(2029,6,1),Mitarbeiter!$C233))+1),MAX(0,NETWORKDAYS(MAX(DATE(2029,6,1),Mitarbeiter!$C233),MIN(DATE(2029,7,0),IF(Mitarbeiter!$D233="",DATE(2029,7,0),Mitarbeiter!$D233),TODAY()),Einstellungen!$F$13:$F$67)))*N(Mitarbeiter!$E233)/IF(Einstellungen!$C$11="7 Tage",7,5),N('Ist-Stunden'!AU233)),MAX(IF(Einstellungen!$C$11="7 Tage",MAX(0,(MIN(DATE(2029,7,0),IF(Mitarbeiter!$D233="",DATE(2029,7,0),Mitarbeiter!$D233),TODAY()))-(MAX(DATE(2029,6,1),Mitarbeiter!$C233))+1),MAX(0,NETWORKDAYS(MAX(DATE(2029,6,1),Mitarbeiter!$C233),MIN(DATE(2029,7,0),IF(Mitarbeiter!$D233="",DATE(2029,7,0),Mitarbeiter!$D233),TODAY()),Einstellungen!$F$13:$F$67)))*N(Mitarbeiter!$E233)/IF(Einstellungen!$C$11="7 Tage",7,5),N('Ist-Stunden'!AU233)+(N(Krankheitstage!CF233)+N(Krankheitstage!CR233))*N($C233))))</f>
        <v/>
      </c>
      <c r="BZ233" s="76">
        <f>IF($B233="",0,IF(Einstellungen!$C$10="Ja",MAX(IF(Einstellungen!$C$11="7 Tage",MAX(0,(MIN(DATE(2029,8,0),IF(Mitarbeiter!$D233="",DATE(2029,8,0),Mitarbeiter!$D233),TODAY()))-(MAX(DATE(2029,7,1),Mitarbeiter!$C233))+1),MAX(0,NETWORKDAYS(MAX(DATE(2029,7,1),Mitarbeiter!$C233),MIN(DATE(2029,8,0),IF(Mitarbeiter!$D233="",DATE(2029,8,0),Mitarbeiter!$D233),TODAY()),Einstellungen!$F$13:$F$67)))*N(Mitarbeiter!$E233)/IF(Einstellungen!$C$11="7 Tage",7,5),N('Ist-Stunden'!AV233)),MAX(IF(Einstellungen!$C$11="7 Tage",MAX(0,(MIN(DATE(2029,8,0),IF(Mitarbeiter!$D233="",DATE(2029,8,0),Mitarbeiter!$D233),TODAY()))-(MAX(DATE(2029,7,1),Mitarbeiter!$C233))+1),MAX(0,NETWORKDAYS(MAX(DATE(2029,7,1),Mitarbeiter!$C233),MIN(DATE(2029,8,0),IF(Mitarbeiter!$D233="",DATE(2029,8,0),Mitarbeiter!$D233),TODAY()),Einstellungen!$F$13:$F$67)))*N(Mitarbeiter!$E233)/IF(Einstellungen!$C$11="7 Tage",7,5),N('Ist-Stunden'!AV233)+(N(Krankheitstage!CG233)+N(Krankheitstage!CS233))*N($C233))))</f>
        <v/>
      </c>
      <c r="CA233" s="76">
        <f>IF($B233="",0,IF(Einstellungen!$C$10="Ja",MAX(IF(Einstellungen!$C$11="7 Tage",MAX(0,(MIN(DATE(2029,9,0),IF(Mitarbeiter!$D233="",DATE(2029,9,0),Mitarbeiter!$D233),TODAY()))-(MAX(DATE(2029,8,1),Mitarbeiter!$C233))+1),MAX(0,NETWORKDAYS(MAX(DATE(2029,8,1),Mitarbeiter!$C233),MIN(DATE(2029,9,0),IF(Mitarbeiter!$D233="",DATE(2029,9,0),Mitarbeiter!$D233),TODAY()),Einstellungen!$F$13:$F$67)))*N(Mitarbeiter!$E233)/IF(Einstellungen!$C$11="7 Tage",7,5),N('Ist-Stunden'!AW233)),MAX(IF(Einstellungen!$C$11="7 Tage",MAX(0,(MIN(DATE(2029,9,0),IF(Mitarbeiter!$D233="",DATE(2029,9,0),Mitarbeiter!$D233),TODAY()))-(MAX(DATE(2029,8,1),Mitarbeiter!$C233))+1),MAX(0,NETWORKDAYS(MAX(DATE(2029,8,1),Mitarbeiter!$C233),MIN(DATE(2029,9,0),IF(Mitarbeiter!$D233="",DATE(2029,9,0),Mitarbeiter!$D233),TODAY()),Einstellungen!$F$13:$F$67)))*N(Mitarbeiter!$E233)/IF(Einstellungen!$C$11="7 Tage",7,5),N('Ist-Stunden'!AW233)+(N(Krankheitstage!CH233)+N(Krankheitstage!CT233))*N($C233))))</f>
        <v/>
      </c>
      <c r="CB233" s="76">
        <f>IF($B233="",0,IF(Einstellungen!$C$10="Ja",MAX(IF(Einstellungen!$C$11="7 Tage",MAX(0,(MIN(DATE(2029,10,0),IF(Mitarbeiter!$D233="",DATE(2029,10,0),Mitarbeiter!$D233),TODAY()))-(MAX(DATE(2029,9,1),Mitarbeiter!$C233))+1),MAX(0,NETWORKDAYS(MAX(DATE(2029,9,1),Mitarbeiter!$C233),MIN(DATE(2029,10,0),IF(Mitarbeiter!$D233="",DATE(2029,10,0),Mitarbeiter!$D233),TODAY()),Einstellungen!$F$13:$F$67)))*N(Mitarbeiter!$E233)/IF(Einstellungen!$C$11="7 Tage",7,5),N('Ist-Stunden'!AX233)),MAX(IF(Einstellungen!$C$11="7 Tage",MAX(0,(MIN(DATE(2029,10,0),IF(Mitarbeiter!$D233="",DATE(2029,10,0),Mitarbeiter!$D233),TODAY()))-(MAX(DATE(2029,9,1),Mitarbeiter!$C233))+1),MAX(0,NETWORKDAYS(MAX(DATE(2029,9,1),Mitarbeiter!$C233),MIN(DATE(2029,10,0),IF(Mitarbeiter!$D233="",DATE(2029,10,0),Mitarbeiter!$D233),TODAY()),Einstellungen!$F$13:$F$67)))*N(Mitarbeiter!$E233)/IF(Einstellungen!$C$11="7 Tage",7,5),N('Ist-Stunden'!AX233)+(N(Krankheitstage!CI233)+N(Krankheitstage!CU233))*N($C233))))</f>
        <v/>
      </c>
      <c r="CC233" s="76">
        <f>IF($B233="",0,IF(Einstellungen!$C$10="Ja",MAX(IF(Einstellungen!$C$11="7 Tage",MAX(0,(MIN(DATE(2029,11,0),IF(Mitarbeiter!$D233="",DATE(2029,11,0),Mitarbeiter!$D233),TODAY()))-(MAX(DATE(2029,10,1),Mitarbeiter!$C233))+1),MAX(0,NETWORKDAYS(MAX(DATE(2029,10,1),Mitarbeiter!$C233),MIN(DATE(2029,11,0),IF(Mitarbeiter!$D233="",DATE(2029,11,0),Mitarbeiter!$D233),TODAY()),Einstellungen!$F$13:$F$67)))*N(Mitarbeiter!$E233)/IF(Einstellungen!$C$11="7 Tage",7,5),N('Ist-Stunden'!AY233)),MAX(IF(Einstellungen!$C$11="7 Tage",MAX(0,(MIN(DATE(2029,11,0),IF(Mitarbeiter!$D233="",DATE(2029,11,0),Mitarbeiter!$D233),TODAY()))-(MAX(DATE(2029,10,1),Mitarbeiter!$C233))+1),MAX(0,NETWORKDAYS(MAX(DATE(2029,10,1),Mitarbeiter!$C233),MIN(DATE(2029,11,0),IF(Mitarbeiter!$D233="",DATE(2029,11,0),Mitarbeiter!$D233),TODAY()),Einstellungen!$F$13:$F$67)))*N(Mitarbeiter!$E233)/IF(Einstellungen!$C$11="7 Tage",7,5),N('Ist-Stunden'!AY233)+(N(Krankheitstage!CJ233)+N(Krankheitstage!CV233))*N($C233))))</f>
        <v/>
      </c>
      <c r="CD233" s="76">
        <f>IF($B233="",0,IF(Einstellungen!$C$10="Ja",MAX(IF(Einstellungen!$C$11="7 Tage",MAX(0,(MIN(DATE(2029,12,0),IF(Mitarbeiter!$D233="",DATE(2029,12,0),Mitarbeiter!$D233),TODAY()))-(MAX(DATE(2029,11,1),Mitarbeiter!$C233))+1),MAX(0,NETWORKDAYS(MAX(DATE(2029,11,1),Mitarbeiter!$C233),MIN(DATE(2029,12,0),IF(Mitarbeiter!$D233="",DATE(2029,12,0),Mitarbeiter!$D233),TODAY()),Einstellungen!$F$13:$F$67)))*N(Mitarbeiter!$E233)/IF(Einstellungen!$C$11="7 Tage",7,5),N('Ist-Stunden'!AZ233)),MAX(IF(Einstellungen!$C$11="7 Tage",MAX(0,(MIN(DATE(2029,12,0),IF(Mitarbeiter!$D233="",DATE(2029,12,0),Mitarbeiter!$D233),TODAY()))-(MAX(DATE(2029,11,1),Mitarbeiter!$C233))+1),MAX(0,NETWORKDAYS(MAX(DATE(2029,11,1),Mitarbeiter!$C233),MIN(DATE(2029,12,0),IF(Mitarbeiter!$D233="",DATE(2029,12,0),Mitarbeiter!$D233),TODAY()),Einstellungen!$F$13:$F$67)))*N(Mitarbeiter!$E233)/IF(Einstellungen!$C$11="7 Tage",7,5),N('Ist-Stunden'!AZ233)+(N(Krankheitstage!CK233)+N(Krankheitstage!CW233))*N($C233))))</f>
        <v/>
      </c>
      <c r="CE233" s="76">
        <f>IF($B233="",0,IF(Einstellungen!$C$10="Ja",MAX(IF(Einstellungen!$C$11="7 Tage",MAX(0,(MIN(DATE(2029,13,0),IF(Mitarbeiter!$D233="",DATE(2029,13,0),Mitarbeiter!$D233),TODAY()))-(MAX(DATE(2029,12,1),Mitarbeiter!$C233))+1),MAX(0,NETWORKDAYS(MAX(DATE(2029,12,1),Mitarbeiter!$C233),MIN(DATE(2029,13,0),IF(Mitarbeiter!$D233="",DATE(2029,13,0),Mitarbeiter!$D233),TODAY()),Einstellungen!$F$13:$F$67)))*N(Mitarbeiter!$E233)/IF(Einstellungen!$C$11="7 Tage",7,5),N('Ist-Stunden'!BA233)),MAX(IF(Einstellungen!$C$11="7 Tage",MAX(0,(MIN(DATE(2029,13,0),IF(Mitarbeiter!$D233="",DATE(2029,13,0),Mitarbeiter!$D233),TODAY()))-(MAX(DATE(2029,12,1),Mitarbeiter!$C233))+1),MAX(0,NETWORKDAYS(MAX(DATE(2029,12,1),Mitarbeiter!$C233),MIN(DATE(2029,13,0),IF(Mitarbeiter!$D233="",DATE(2029,13,0),Mitarbeiter!$D233),TODAY()),Einstellungen!$F$13:$F$67)))*N(Mitarbeiter!$E233)/IF(Einstellungen!$C$11="7 Tage",7,5),N('Ist-Stunden'!BA233)+(N(Krankheitstage!CL233)+N(Krankheitstage!CX233))*N($C233))))</f>
        <v/>
      </c>
      <c r="CF233" s="76">
        <f>IF($B233="",0,IF(Einstellungen!$C$10="Ja",MAX(IF(Einstellungen!$C$11="7 Tage",MAX(0,(MIN(DATE(2030,2,0),IF(Mitarbeiter!$D233="",DATE(2030,2,0),Mitarbeiter!$D233),TODAY()))-(MAX(DATE(2030,1,1),Mitarbeiter!$C233))+1),MAX(0,NETWORKDAYS(MAX(DATE(2030,1,1),Mitarbeiter!$C233),MIN(DATE(2030,2,0),IF(Mitarbeiter!$D233="",DATE(2030,2,0),Mitarbeiter!$D233),TODAY()),Einstellungen!$F$13:$F$67)))*N(Mitarbeiter!$E233)/IF(Einstellungen!$C$11="7 Tage",7,5),N('Ist-Stunden'!BB233)),MAX(IF(Einstellungen!$C$11="7 Tage",MAX(0,(MIN(DATE(2030,2,0),IF(Mitarbeiter!$D233="",DATE(2030,2,0),Mitarbeiter!$D233),TODAY()))-(MAX(DATE(2030,1,1),Mitarbeiter!$C233))+1),MAX(0,NETWORKDAYS(MAX(DATE(2030,1,1),Mitarbeiter!$C233),MIN(DATE(2030,2,0),IF(Mitarbeiter!$D233="",DATE(2030,2,0),Mitarbeiter!$D233),TODAY()),Einstellungen!$F$13:$F$67)))*N(Mitarbeiter!$E233)/IF(Einstellungen!$C$11="7 Tage",7,5),N('Ist-Stunden'!BB233)+(N(Krankheitstage!CY233)+N(Krankheitstage!DK233))*N($C233))))</f>
        <v/>
      </c>
      <c r="CG233" s="76">
        <f>IF($B233="",0,IF(Einstellungen!$C$10="Ja",MAX(IF(Einstellungen!$C$11="7 Tage",MAX(0,(MIN(DATE(2030,3,0),IF(Mitarbeiter!$D233="",DATE(2030,3,0),Mitarbeiter!$D233),TODAY()))-(MAX(DATE(2030,2,1),Mitarbeiter!$C233))+1),MAX(0,NETWORKDAYS(MAX(DATE(2030,2,1),Mitarbeiter!$C233),MIN(DATE(2030,3,0),IF(Mitarbeiter!$D233="",DATE(2030,3,0),Mitarbeiter!$D233),TODAY()),Einstellungen!$F$13:$F$67)))*N(Mitarbeiter!$E233)/IF(Einstellungen!$C$11="7 Tage",7,5),N('Ist-Stunden'!BC233)),MAX(IF(Einstellungen!$C$11="7 Tage",MAX(0,(MIN(DATE(2030,3,0),IF(Mitarbeiter!$D233="",DATE(2030,3,0),Mitarbeiter!$D233),TODAY()))-(MAX(DATE(2030,2,1),Mitarbeiter!$C233))+1),MAX(0,NETWORKDAYS(MAX(DATE(2030,2,1),Mitarbeiter!$C233),MIN(DATE(2030,3,0),IF(Mitarbeiter!$D233="",DATE(2030,3,0),Mitarbeiter!$D233),TODAY()),Einstellungen!$F$13:$F$67)))*N(Mitarbeiter!$E233)/IF(Einstellungen!$C$11="7 Tage",7,5),N('Ist-Stunden'!BC233)+(N(Krankheitstage!CZ233)+N(Krankheitstage!DL233))*N($C233))))</f>
        <v/>
      </c>
      <c r="CH233" s="76">
        <f>IF($B233="",0,IF(Einstellungen!$C$10="Ja",MAX(IF(Einstellungen!$C$11="7 Tage",MAX(0,(MIN(DATE(2030,4,0),IF(Mitarbeiter!$D233="",DATE(2030,4,0),Mitarbeiter!$D233),TODAY()))-(MAX(DATE(2030,3,1),Mitarbeiter!$C233))+1),MAX(0,NETWORKDAYS(MAX(DATE(2030,3,1),Mitarbeiter!$C233),MIN(DATE(2030,4,0),IF(Mitarbeiter!$D233="",DATE(2030,4,0),Mitarbeiter!$D233),TODAY()),Einstellungen!$F$13:$F$67)))*N(Mitarbeiter!$E233)/IF(Einstellungen!$C$11="7 Tage",7,5),N('Ist-Stunden'!BD233)),MAX(IF(Einstellungen!$C$11="7 Tage",MAX(0,(MIN(DATE(2030,4,0),IF(Mitarbeiter!$D233="",DATE(2030,4,0),Mitarbeiter!$D233),TODAY()))-(MAX(DATE(2030,3,1),Mitarbeiter!$C233))+1),MAX(0,NETWORKDAYS(MAX(DATE(2030,3,1),Mitarbeiter!$C233),MIN(DATE(2030,4,0),IF(Mitarbeiter!$D233="",DATE(2030,4,0),Mitarbeiter!$D233),TODAY()),Einstellungen!$F$13:$F$67)))*N(Mitarbeiter!$E233)/IF(Einstellungen!$C$11="7 Tage",7,5),N('Ist-Stunden'!BD233)+(N(Krankheitstage!DA233)+N(Krankheitstage!DM233))*N($C233))))</f>
        <v/>
      </c>
      <c r="CI233" s="76">
        <f>IF($B233="",0,IF(Einstellungen!$C$10="Ja",MAX(IF(Einstellungen!$C$11="7 Tage",MAX(0,(MIN(DATE(2030,5,0),IF(Mitarbeiter!$D233="",DATE(2030,5,0),Mitarbeiter!$D233),TODAY()))-(MAX(DATE(2030,4,1),Mitarbeiter!$C233))+1),MAX(0,NETWORKDAYS(MAX(DATE(2030,4,1),Mitarbeiter!$C233),MIN(DATE(2030,5,0),IF(Mitarbeiter!$D233="",DATE(2030,5,0),Mitarbeiter!$D233),TODAY()),Einstellungen!$F$13:$F$67)))*N(Mitarbeiter!$E233)/IF(Einstellungen!$C$11="7 Tage",7,5),N('Ist-Stunden'!BE233)),MAX(IF(Einstellungen!$C$11="7 Tage",MAX(0,(MIN(DATE(2030,5,0),IF(Mitarbeiter!$D233="",DATE(2030,5,0),Mitarbeiter!$D233),TODAY()))-(MAX(DATE(2030,4,1),Mitarbeiter!$C233))+1),MAX(0,NETWORKDAYS(MAX(DATE(2030,4,1),Mitarbeiter!$C233),MIN(DATE(2030,5,0),IF(Mitarbeiter!$D233="",DATE(2030,5,0),Mitarbeiter!$D233),TODAY()),Einstellungen!$F$13:$F$67)))*N(Mitarbeiter!$E233)/IF(Einstellungen!$C$11="7 Tage",7,5),N('Ist-Stunden'!BE233)+(N(Krankheitstage!DB233)+N(Krankheitstage!DN233))*N($C233))))</f>
        <v/>
      </c>
      <c r="CJ233" s="76">
        <f>IF($B233="",0,IF(Einstellungen!$C$10="Ja",MAX(IF(Einstellungen!$C$11="7 Tage",MAX(0,(MIN(DATE(2030,6,0),IF(Mitarbeiter!$D233="",DATE(2030,6,0),Mitarbeiter!$D233),TODAY()))-(MAX(DATE(2030,5,1),Mitarbeiter!$C233))+1),MAX(0,NETWORKDAYS(MAX(DATE(2030,5,1),Mitarbeiter!$C233),MIN(DATE(2030,6,0),IF(Mitarbeiter!$D233="",DATE(2030,6,0),Mitarbeiter!$D233),TODAY()),Einstellungen!$F$13:$F$67)))*N(Mitarbeiter!$E233)/IF(Einstellungen!$C$11="7 Tage",7,5),N('Ist-Stunden'!BF233)),MAX(IF(Einstellungen!$C$11="7 Tage",MAX(0,(MIN(DATE(2030,6,0),IF(Mitarbeiter!$D233="",DATE(2030,6,0),Mitarbeiter!$D233),TODAY()))-(MAX(DATE(2030,5,1),Mitarbeiter!$C233))+1),MAX(0,NETWORKDAYS(MAX(DATE(2030,5,1),Mitarbeiter!$C233),MIN(DATE(2030,6,0),IF(Mitarbeiter!$D233="",DATE(2030,6,0),Mitarbeiter!$D233),TODAY()),Einstellungen!$F$13:$F$67)))*N(Mitarbeiter!$E233)/IF(Einstellungen!$C$11="7 Tage",7,5),N('Ist-Stunden'!BF233)+(N(Krankheitstage!DC233)+N(Krankheitstage!DO233))*N($C233))))</f>
        <v/>
      </c>
      <c r="CK233" s="76">
        <f>IF($B233="",0,IF(Einstellungen!$C$10="Ja",MAX(IF(Einstellungen!$C$11="7 Tage",MAX(0,(MIN(DATE(2030,7,0),IF(Mitarbeiter!$D233="",DATE(2030,7,0),Mitarbeiter!$D233),TODAY()))-(MAX(DATE(2030,6,1),Mitarbeiter!$C233))+1),MAX(0,NETWORKDAYS(MAX(DATE(2030,6,1),Mitarbeiter!$C233),MIN(DATE(2030,7,0),IF(Mitarbeiter!$D233="",DATE(2030,7,0),Mitarbeiter!$D233),TODAY()),Einstellungen!$F$13:$F$67)))*N(Mitarbeiter!$E233)/IF(Einstellungen!$C$11="7 Tage",7,5),N('Ist-Stunden'!BG233)),MAX(IF(Einstellungen!$C$11="7 Tage",MAX(0,(MIN(DATE(2030,7,0),IF(Mitarbeiter!$D233="",DATE(2030,7,0),Mitarbeiter!$D233),TODAY()))-(MAX(DATE(2030,6,1),Mitarbeiter!$C233))+1),MAX(0,NETWORKDAYS(MAX(DATE(2030,6,1),Mitarbeiter!$C233),MIN(DATE(2030,7,0),IF(Mitarbeiter!$D233="",DATE(2030,7,0),Mitarbeiter!$D233),TODAY()),Einstellungen!$F$13:$F$67)))*N(Mitarbeiter!$E233)/IF(Einstellungen!$C$11="7 Tage",7,5),N('Ist-Stunden'!BG233)+(N(Krankheitstage!DD233)+N(Krankheitstage!DP233))*N($C233))))</f>
        <v/>
      </c>
      <c r="CL233" s="76">
        <f>IF($B233="",0,IF(Einstellungen!$C$10="Ja",MAX(IF(Einstellungen!$C$11="7 Tage",MAX(0,(MIN(DATE(2030,8,0),IF(Mitarbeiter!$D233="",DATE(2030,8,0),Mitarbeiter!$D233),TODAY()))-(MAX(DATE(2030,7,1),Mitarbeiter!$C233))+1),MAX(0,NETWORKDAYS(MAX(DATE(2030,7,1),Mitarbeiter!$C233),MIN(DATE(2030,8,0),IF(Mitarbeiter!$D233="",DATE(2030,8,0),Mitarbeiter!$D233),TODAY()),Einstellungen!$F$13:$F$67)))*N(Mitarbeiter!$E233)/IF(Einstellungen!$C$11="7 Tage",7,5),N('Ist-Stunden'!BH233)),MAX(IF(Einstellungen!$C$11="7 Tage",MAX(0,(MIN(DATE(2030,8,0),IF(Mitarbeiter!$D233="",DATE(2030,8,0),Mitarbeiter!$D233),TODAY()))-(MAX(DATE(2030,7,1),Mitarbeiter!$C233))+1),MAX(0,NETWORKDAYS(MAX(DATE(2030,7,1),Mitarbeiter!$C233),MIN(DATE(2030,8,0),IF(Mitarbeiter!$D233="",DATE(2030,8,0),Mitarbeiter!$D233),TODAY()),Einstellungen!$F$13:$F$67)))*N(Mitarbeiter!$E233)/IF(Einstellungen!$C$11="7 Tage",7,5),N('Ist-Stunden'!BH233)+(N(Krankheitstage!DE233)+N(Krankheitstage!DQ233))*N($C233))))</f>
        <v/>
      </c>
      <c r="CM233" s="76">
        <f>IF($B233="",0,IF(Einstellungen!$C$10="Ja",MAX(IF(Einstellungen!$C$11="7 Tage",MAX(0,(MIN(DATE(2030,9,0),IF(Mitarbeiter!$D233="",DATE(2030,9,0),Mitarbeiter!$D233),TODAY()))-(MAX(DATE(2030,8,1),Mitarbeiter!$C233))+1),MAX(0,NETWORKDAYS(MAX(DATE(2030,8,1),Mitarbeiter!$C233),MIN(DATE(2030,9,0),IF(Mitarbeiter!$D233="",DATE(2030,9,0),Mitarbeiter!$D233),TODAY()),Einstellungen!$F$13:$F$67)))*N(Mitarbeiter!$E233)/IF(Einstellungen!$C$11="7 Tage",7,5),N('Ist-Stunden'!BI233)),MAX(IF(Einstellungen!$C$11="7 Tage",MAX(0,(MIN(DATE(2030,9,0),IF(Mitarbeiter!$D233="",DATE(2030,9,0),Mitarbeiter!$D233),TODAY()))-(MAX(DATE(2030,8,1),Mitarbeiter!$C233))+1),MAX(0,NETWORKDAYS(MAX(DATE(2030,8,1),Mitarbeiter!$C233),MIN(DATE(2030,9,0),IF(Mitarbeiter!$D233="",DATE(2030,9,0),Mitarbeiter!$D233),TODAY()),Einstellungen!$F$13:$F$67)))*N(Mitarbeiter!$E233)/IF(Einstellungen!$C$11="7 Tage",7,5),N('Ist-Stunden'!BI233)+(N(Krankheitstage!DF233)+N(Krankheitstage!DR233))*N($C233))))</f>
        <v/>
      </c>
      <c r="CN233" s="76">
        <f>IF($B233="",0,IF(Einstellungen!$C$10="Ja",MAX(IF(Einstellungen!$C$11="7 Tage",MAX(0,(MIN(DATE(2030,10,0),IF(Mitarbeiter!$D233="",DATE(2030,10,0),Mitarbeiter!$D233),TODAY()))-(MAX(DATE(2030,9,1),Mitarbeiter!$C233))+1),MAX(0,NETWORKDAYS(MAX(DATE(2030,9,1),Mitarbeiter!$C233),MIN(DATE(2030,10,0),IF(Mitarbeiter!$D233="",DATE(2030,10,0),Mitarbeiter!$D233),TODAY()),Einstellungen!$F$13:$F$67)))*N(Mitarbeiter!$E233)/IF(Einstellungen!$C$11="7 Tage",7,5),N('Ist-Stunden'!BJ233)),MAX(IF(Einstellungen!$C$11="7 Tage",MAX(0,(MIN(DATE(2030,10,0),IF(Mitarbeiter!$D233="",DATE(2030,10,0),Mitarbeiter!$D233),TODAY()))-(MAX(DATE(2030,9,1),Mitarbeiter!$C233))+1),MAX(0,NETWORKDAYS(MAX(DATE(2030,9,1),Mitarbeiter!$C233),MIN(DATE(2030,10,0),IF(Mitarbeiter!$D233="",DATE(2030,10,0),Mitarbeiter!$D233),TODAY()),Einstellungen!$F$13:$F$67)))*N(Mitarbeiter!$E233)/IF(Einstellungen!$C$11="7 Tage",7,5),N('Ist-Stunden'!BJ233)+(N(Krankheitstage!DG233)+N(Krankheitstage!DS233))*N($C233))))</f>
        <v/>
      </c>
      <c r="CO233" s="76">
        <f>IF($B233="",0,IF(Einstellungen!$C$10="Ja",MAX(IF(Einstellungen!$C$11="7 Tage",MAX(0,(MIN(DATE(2030,11,0),IF(Mitarbeiter!$D233="",DATE(2030,11,0),Mitarbeiter!$D233),TODAY()))-(MAX(DATE(2030,10,1),Mitarbeiter!$C233))+1),MAX(0,NETWORKDAYS(MAX(DATE(2030,10,1),Mitarbeiter!$C233),MIN(DATE(2030,11,0),IF(Mitarbeiter!$D233="",DATE(2030,11,0),Mitarbeiter!$D233),TODAY()),Einstellungen!$F$13:$F$67)))*N(Mitarbeiter!$E233)/IF(Einstellungen!$C$11="7 Tage",7,5),N('Ist-Stunden'!BK233)),MAX(IF(Einstellungen!$C$11="7 Tage",MAX(0,(MIN(DATE(2030,11,0),IF(Mitarbeiter!$D233="",DATE(2030,11,0),Mitarbeiter!$D233),TODAY()))-(MAX(DATE(2030,10,1),Mitarbeiter!$C233))+1),MAX(0,NETWORKDAYS(MAX(DATE(2030,10,1),Mitarbeiter!$C233),MIN(DATE(2030,11,0),IF(Mitarbeiter!$D233="",DATE(2030,11,0),Mitarbeiter!$D233),TODAY()),Einstellungen!$F$13:$F$67)))*N(Mitarbeiter!$E233)/IF(Einstellungen!$C$11="7 Tage",7,5),N('Ist-Stunden'!BK233)+(N(Krankheitstage!DH233)+N(Krankheitstage!DT233))*N($C233))))</f>
        <v/>
      </c>
      <c r="CP233" s="76">
        <f>IF($B233="",0,IF(Einstellungen!$C$10="Ja",MAX(IF(Einstellungen!$C$11="7 Tage",MAX(0,(MIN(DATE(2030,12,0),IF(Mitarbeiter!$D233="",DATE(2030,12,0),Mitarbeiter!$D233),TODAY()))-(MAX(DATE(2030,11,1),Mitarbeiter!$C233))+1),MAX(0,NETWORKDAYS(MAX(DATE(2030,11,1),Mitarbeiter!$C233),MIN(DATE(2030,12,0),IF(Mitarbeiter!$D233="",DATE(2030,12,0),Mitarbeiter!$D233),TODAY()),Einstellungen!$F$13:$F$67)))*N(Mitarbeiter!$E233)/IF(Einstellungen!$C$11="7 Tage",7,5),N('Ist-Stunden'!BL233)),MAX(IF(Einstellungen!$C$11="7 Tage",MAX(0,(MIN(DATE(2030,12,0),IF(Mitarbeiter!$D233="",DATE(2030,12,0),Mitarbeiter!$D233),TODAY()))-(MAX(DATE(2030,11,1),Mitarbeiter!$C233))+1),MAX(0,NETWORKDAYS(MAX(DATE(2030,11,1),Mitarbeiter!$C233),MIN(DATE(2030,12,0),IF(Mitarbeiter!$D233="",DATE(2030,12,0),Mitarbeiter!$D233),TODAY()),Einstellungen!$F$13:$F$67)))*N(Mitarbeiter!$E233)/IF(Einstellungen!$C$11="7 Tage",7,5),N('Ist-Stunden'!BL233)+(N(Krankheitstage!DI233)+N(Krankheitstage!DU233))*N($C233))))</f>
        <v/>
      </c>
      <c r="CQ233" s="76">
        <f>IF($B233="",0,IF(Einstellungen!$C$10="Ja",MAX(IF(Einstellungen!$C$11="7 Tage",MAX(0,(MIN(DATE(2030,13,0),IF(Mitarbeiter!$D233="",DATE(2030,13,0),Mitarbeiter!$D233),TODAY()))-(MAX(DATE(2030,12,1),Mitarbeiter!$C233))+1),MAX(0,NETWORKDAYS(MAX(DATE(2030,12,1),Mitarbeiter!$C233),MIN(DATE(2030,13,0),IF(Mitarbeiter!$D233="",DATE(2030,13,0),Mitarbeiter!$D233),TODAY()),Einstellungen!$F$13:$F$67)))*N(Mitarbeiter!$E233)/IF(Einstellungen!$C$11="7 Tage",7,5),N('Ist-Stunden'!BM233)),MAX(IF(Einstellungen!$C$11="7 Tage",MAX(0,(MIN(DATE(2030,13,0),IF(Mitarbeiter!$D233="",DATE(2030,13,0),Mitarbeiter!$D233),TODAY()))-(MAX(DATE(2030,12,1),Mitarbeiter!$C233))+1),MAX(0,NETWORKDAYS(MAX(DATE(2030,12,1),Mitarbeiter!$C233),MIN(DATE(2030,13,0),IF(Mitarbeiter!$D233="",DATE(2030,13,0),Mitarbeiter!$D233),TODAY()),Einstellungen!$F$13:$F$67)))*N(Mitarbeiter!$E233)/IF(Einstellungen!$C$11="7 Tage",7,5),N('Ist-Stunden'!BM233)+(N(Krankheitstage!DJ233)+N(Krankheitstage!DV233))*N($C233))))</f>
        <v/>
      </c>
    </row>
    <row r="234">
      <c r="A234" s="73">
        <f>IF(Mitarbeiter!B234="","",Mitarbeiter!A234)</f>
        <v/>
      </c>
      <c r="B234" s="6">
        <f>IF(Mitarbeiter!B234="","",Mitarbeiter!B234)</f>
        <v/>
      </c>
      <c r="C234" s="74">
        <f>IF(Mitarbeiter!B234="","",Mitarbeiter!F234)</f>
        <v/>
      </c>
      <c r="D234" s="75">
        <f>N(INDEX(Krankheitstage!$G234:$DV234,1,(Einstellungen!$C$3-2026)*24+1))</f>
        <v/>
      </c>
      <c r="E234" s="75">
        <f>N(INDEX(Krankheitstage!$G234:$DV234,1,(Einstellungen!$C$3-2026)*24+2))</f>
        <v/>
      </c>
      <c r="F234" s="75">
        <f>N(INDEX(Krankheitstage!$G234:$DV234,1,(Einstellungen!$C$3-2026)*24+3))</f>
        <v/>
      </c>
      <c r="G234" s="75">
        <f>N(INDEX(Krankheitstage!$G234:$DV234,1,(Einstellungen!$C$3-2026)*24+4))</f>
        <v/>
      </c>
      <c r="H234" s="75">
        <f>N(INDEX(Krankheitstage!$G234:$DV234,1,(Einstellungen!$C$3-2026)*24+5))</f>
        <v/>
      </c>
      <c r="I234" s="75">
        <f>N(INDEX(Krankheitstage!$G234:$DV234,1,(Einstellungen!$C$3-2026)*24+6))</f>
        <v/>
      </c>
      <c r="J234" s="75">
        <f>N(INDEX(Krankheitstage!$G234:$DV234,1,(Einstellungen!$C$3-2026)*24+7))</f>
        <v/>
      </c>
      <c r="K234" s="75">
        <f>N(INDEX(Krankheitstage!$G234:$DV234,1,(Einstellungen!$C$3-2026)*24+8))</f>
        <v/>
      </c>
      <c r="L234" s="75">
        <f>N(INDEX(Krankheitstage!$G234:$DV234,1,(Einstellungen!$C$3-2026)*24+9))</f>
        <v/>
      </c>
      <c r="M234" s="75">
        <f>N(INDEX(Krankheitstage!$G234:$DV234,1,(Einstellungen!$C$3-2026)*24+10))</f>
        <v/>
      </c>
      <c r="N234" s="75">
        <f>N(INDEX(Krankheitstage!$G234:$DV234,1,(Einstellungen!$C$3-2026)*24+11))</f>
        <v/>
      </c>
      <c r="O234" s="75">
        <f>N(INDEX(Krankheitstage!$G234:$DV234,1,(Einstellungen!$C$3-2026)*24+12))</f>
        <v/>
      </c>
      <c r="P234" s="75">
        <f>IF($B234="","",SUM(D234:O234))</f>
        <v/>
      </c>
      <c r="Q234" s="75">
        <f>N(INDEX(Krankheitstage!$G234:$DV234,1,(Einstellungen!$C$3-2026)*24+13))</f>
        <v/>
      </c>
      <c r="R234" s="75">
        <f>N(INDEX(Krankheitstage!$G234:$DV234,1,(Einstellungen!$C$3-2026)*24+14))</f>
        <v/>
      </c>
      <c r="S234" s="75">
        <f>N(INDEX(Krankheitstage!$G234:$DV234,1,(Einstellungen!$C$3-2026)*24+15))</f>
        <v/>
      </c>
      <c r="T234" s="75">
        <f>N(INDEX(Krankheitstage!$G234:$DV234,1,(Einstellungen!$C$3-2026)*24+16))</f>
        <v/>
      </c>
      <c r="U234" s="75">
        <f>N(INDEX(Krankheitstage!$G234:$DV234,1,(Einstellungen!$C$3-2026)*24+17))</f>
        <v/>
      </c>
      <c r="V234" s="75">
        <f>N(INDEX(Krankheitstage!$G234:$DV234,1,(Einstellungen!$C$3-2026)*24+18))</f>
        <v/>
      </c>
      <c r="W234" s="75">
        <f>N(INDEX(Krankheitstage!$G234:$DV234,1,(Einstellungen!$C$3-2026)*24+19))</f>
        <v/>
      </c>
      <c r="X234" s="75">
        <f>N(INDEX(Krankheitstage!$G234:$DV234,1,(Einstellungen!$C$3-2026)*24+20))</f>
        <v/>
      </c>
      <c r="Y234" s="75">
        <f>N(INDEX(Krankheitstage!$G234:$DV234,1,(Einstellungen!$C$3-2026)*24+21))</f>
        <v/>
      </c>
      <c r="Z234" s="75">
        <f>N(INDEX(Krankheitstage!$G234:$DV234,1,(Einstellungen!$C$3-2026)*24+22))</f>
        <v/>
      </c>
      <c r="AA234" s="75">
        <f>N(INDEX(Krankheitstage!$G234:$DV234,1,(Einstellungen!$C$3-2026)*24+23))</f>
        <v/>
      </c>
      <c r="AB234" s="75">
        <f>N(INDEX(Krankheitstage!$G234:$DV234,1,(Einstellungen!$C$3-2026)*24+24))</f>
        <v/>
      </c>
      <c r="AC234" s="75">
        <f>IF($B234="","",SUM(Q234:AB234))</f>
        <v/>
      </c>
      <c r="AD234" s="75">
        <f>IF($B234="","",SUM(P234,AC234))</f>
        <v/>
      </c>
      <c r="AE234" s="76">
        <f>IF($B234="","",AD234*N(C234))</f>
        <v/>
      </c>
      <c r="AF234" s="75">
        <f>IF($B234="","",Krankheitstage!E234)</f>
        <v/>
      </c>
      <c r="AG234" s="76">
        <f>IF($B234="","",AF234*N(C234))</f>
        <v/>
      </c>
      <c r="AH234" s="76">
        <f>IF($B234="","",INDEX($AJ234:$CQ234,1,(Einstellungen!$C$3-2026)*12+1)+INDEX($AJ234:$CQ234,1,(Einstellungen!$C$3-2026)*12+2)+INDEX($AJ234:$CQ234,1,(Einstellungen!$C$3-2026)*12+3)+INDEX($AJ234:$CQ234,1,(Einstellungen!$C$3-2026)*12+4)+INDEX($AJ234:$CQ234,1,(Einstellungen!$C$3-2026)*12+5)+INDEX($AJ234:$CQ234,1,(Einstellungen!$C$3-2026)*12+6)+INDEX($AJ234:$CQ234,1,(Einstellungen!$C$3-2026)*12+7)+INDEX($AJ234:$CQ234,1,(Einstellungen!$C$3-2026)*12+8)+INDEX($AJ234:$CQ234,1,(Einstellungen!$C$3-2026)*12+9)+INDEX($AJ234:$CQ234,1,(Einstellungen!$C$3-2026)*12+10)+INDEX($AJ234:$CQ234,1,(Einstellungen!$C$3-2026)*12+11)+INDEX($AJ234:$CQ234,1,(Einstellungen!$C$3-2026)*12+12))</f>
        <v/>
      </c>
      <c r="AI234" s="76">
        <f>IF($B234="","",SUM($AJ234:$CQ234))</f>
        <v/>
      </c>
      <c r="AJ234" s="76">
        <f>IF($B234="",0,IF(Einstellungen!$C$10="Ja",MAX(IF(Einstellungen!$C$11="7 Tage",MAX(0,(MIN(DATE(2026,2,0),IF(Mitarbeiter!$D234="",DATE(2026,2,0),Mitarbeiter!$D234),TODAY()))-(MAX(DATE(2026,1,1),Mitarbeiter!$C234))+1),MAX(0,NETWORKDAYS(MAX(DATE(2026,1,1),Mitarbeiter!$C234),MIN(DATE(2026,2,0),IF(Mitarbeiter!$D234="",DATE(2026,2,0),Mitarbeiter!$D234),TODAY()),Einstellungen!$F$13:$F$67)))*N(Mitarbeiter!$E234)/IF(Einstellungen!$C$11="7 Tage",7,5),N('Ist-Stunden'!F234)),MAX(IF(Einstellungen!$C$11="7 Tage",MAX(0,(MIN(DATE(2026,2,0),IF(Mitarbeiter!$D234="",DATE(2026,2,0),Mitarbeiter!$D234),TODAY()))-(MAX(DATE(2026,1,1),Mitarbeiter!$C234))+1),MAX(0,NETWORKDAYS(MAX(DATE(2026,1,1),Mitarbeiter!$C234),MIN(DATE(2026,2,0),IF(Mitarbeiter!$D234="",DATE(2026,2,0),Mitarbeiter!$D234),TODAY()),Einstellungen!$F$13:$F$67)))*N(Mitarbeiter!$E234)/IF(Einstellungen!$C$11="7 Tage",7,5),N('Ist-Stunden'!F234)+(N(Krankheitstage!G234)+N(Krankheitstage!S234))*N($C234))))</f>
        <v/>
      </c>
      <c r="AK234" s="76">
        <f>IF($B234="",0,IF(Einstellungen!$C$10="Ja",MAX(IF(Einstellungen!$C$11="7 Tage",MAX(0,(MIN(DATE(2026,3,0),IF(Mitarbeiter!$D234="",DATE(2026,3,0),Mitarbeiter!$D234),TODAY()))-(MAX(DATE(2026,2,1),Mitarbeiter!$C234))+1),MAX(0,NETWORKDAYS(MAX(DATE(2026,2,1),Mitarbeiter!$C234),MIN(DATE(2026,3,0),IF(Mitarbeiter!$D234="",DATE(2026,3,0),Mitarbeiter!$D234),TODAY()),Einstellungen!$F$13:$F$67)))*N(Mitarbeiter!$E234)/IF(Einstellungen!$C$11="7 Tage",7,5),N('Ist-Stunden'!G234)),MAX(IF(Einstellungen!$C$11="7 Tage",MAX(0,(MIN(DATE(2026,3,0),IF(Mitarbeiter!$D234="",DATE(2026,3,0),Mitarbeiter!$D234),TODAY()))-(MAX(DATE(2026,2,1),Mitarbeiter!$C234))+1),MAX(0,NETWORKDAYS(MAX(DATE(2026,2,1),Mitarbeiter!$C234),MIN(DATE(2026,3,0),IF(Mitarbeiter!$D234="",DATE(2026,3,0),Mitarbeiter!$D234),TODAY()),Einstellungen!$F$13:$F$67)))*N(Mitarbeiter!$E234)/IF(Einstellungen!$C$11="7 Tage",7,5),N('Ist-Stunden'!G234)+(N(Krankheitstage!H234)+N(Krankheitstage!T234))*N($C234))))</f>
        <v/>
      </c>
      <c r="AL234" s="76">
        <f>IF($B234="",0,IF(Einstellungen!$C$10="Ja",MAX(IF(Einstellungen!$C$11="7 Tage",MAX(0,(MIN(DATE(2026,4,0),IF(Mitarbeiter!$D234="",DATE(2026,4,0),Mitarbeiter!$D234),TODAY()))-(MAX(DATE(2026,3,1),Mitarbeiter!$C234))+1),MAX(0,NETWORKDAYS(MAX(DATE(2026,3,1),Mitarbeiter!$C234),MIN(DATE(2026,4,0),IF(Mitarbeiter!$D234="",DATE(2026,4,0),Mitarbeiter!$D234),TODAY()),Einstellungen!$F$13:$F$67)))*N(Mitarbeiter!$E234)/IF(Einstellungen!$C$11="7 Tage",7,5),N('Ist-Stunden'!H234)),MAX(IF(Einstellungen!$C$11="7 Tage",MAX(0,(MIN(DATE(2026,4,0),IF(Mitarbeiter!$D234="",DATE(2026,4,0),Mitarbeiter!$D234),TODAY()))-(MAX(DATE(2026,3,1),Mitarbeiter!$C234))+1),MAX(0,NETWORKDAYS(MAX(DATE(2026,3,1),Mitarbeiter!$C234),MIN(DATE(2026,4,0),IF(Mitarbeiter!$D234="",DATE(2026,4,0),Mitarbeiter!$D234),TODAY()),Einstellungen!$F$13:$F$67)))*N(Mitarbeiter!$E234)/IF(Einstellungen!$C$11="7 Tage",7,5),N('Ist-Stunden'!H234)+(N(Krankheitstage!I234)+N(Krankheitstage!U234))*N($C234))))</f>
        <v/>
      </c>
      <c r="AM234" s="76">
        <f>IF($B234="",0,IF(Einstellungen!$C$10="Ja",MAX(IF(Einstellungen!$C$11="7 Tage",MAX(0,(MIN(DATE(2026,5,0),IF(Mitarbeiter!$D234="",DATE(2026,5,0),Mitarbeiter!$D234),TODAY()))-(MAX(DATE(2026,4,1),Mitarbeiter!$C234))+1),MAX(0,NETWORKDAYS(MAX(DATE(2026,4,1),Mitarbeiter!$C234),MIN(DATE(2026,5,0),IF(Mitarbeiter!$D234="",DATE(2026,5,0),Mitarbeiter!$D234),TODAY()),Einstellungen!$F$13:$F$67)))*N(Mitarbeiter!$E234)/IF(Einstellungen!$C$11="7 Tage",7,5),N('Ist-Stunden'!I234)),MAX(IF(Einstellungen!$C$11="7 Tage",MAX(0,(MIN(DATE(2026,5,0),IF(Mitarbeiter!$D234="",DATE(2026,5,0),Mitarbeiter!$D234),TODAY()))-(MAX(DATE(2026,4,1),Mitarbeiter!$C234))+1),MAX(0,NETWORKDAYS(MAX(DATE(2026,4,1),Mitarbeiter!$C234),MIN(DATE(2026,5,0),IF(Mitarbeiter!$D234="",DATE(2026,5,0),Mitarbeiter!$D234),TODAY()),Einstellungen!$F$13:$F$67)))*N(Mitarbeiter!$E234)/IF(Einstellungen!$C$11="7 Tage",7,5),N('Ist-Stunden'!I234)+(N(Krankheitstage!J234)+N(Krankheitstage!V234))*N($C234))))</f>
        <v/>
      </c>
      <c r="AN234" s="76">
        <f>IF($B234="",0,IF(Einstellungen!$C$10="Ja",MAX(IF(Einstellungen!$C$11="7 Tage",MAX(0,(MIN(DATE(2026,6,0),IF(Mitarbeiter!$D234="",DATE(2026,6,0),Mitarbeiter!$D234),TODAY()))-(MAX(DATE(2026,5,1),Mitarbeiter!$C234))+1),MAX(0,NETWORKDAYS(MAX(DATE(2026,5,1),Mitarbeiter!$C234),MIN(DATE(2026,6,0),IF(Mitarbeiter!$D234="",DATE(2026,6,0),Mitarbeiter!$D234),TODAY()),Einstellungen!$F$13:$F$67)))*N(Mitarbeiter!$E234)/IF(Einstellungen!$C$11="7 Tage",7,5),N('Ist-Stunden'!J234)),MAX(IF(Einstellungen!$C$11="7 Tage",MAX(0,(MIN(DATE(2026,6,0),IF(Mitarbeiter!$D234="",DATE(2026,6,0),Mitarbeiter!$D234),TODAY()))-(MAX(DATE(2026,5,1),Mitarbeiter!$C234))+1),MAX(0,NETWORKDAYS(MAX(DATE(2026,5,1),Mitarbeiter!$C234),MIN(DATE(2026,6,0),IF(Mitarbeiter!$D234="",DATE(2026,6,0),Mitarbeiter!$D234),TODAY()),Einstellungen!$F$13:$F$67)))*N(Mitarbeiter!$E234)/IF(Einstellungen!$C$11="7 Tage",7,5),N('Ist-Stunden'!J234)+(N(Krankheitstage!K234)+N(Krankheitstage!W234))*N($C234))))</f>
        <v/>
      </c>
      <c r="AO234" s="76">
        <f>IF($B234="",0,IF(Einstellungen!$C$10="Ja",MAX(IF(Einstellungen!$C$11="7 Tage",MAX(0,(MIN(DATE(2026,7,0),IF(Mitarbeiter!$D234="",DATE(2026,7,0),Mitarbeiter!$D234),TODAY()))-(MAX(DATE(2026,6,1),Mitarbeiter!$C234))+1),MAX(0,NETWORKDAYS(MAX(DATE(2026,6,1),Mitarbeiter!$C234),MIN(DATE(2026,7,0),IF(Mitarbeiter!$D234="",DATE(2026,7,0),Mitarbeiter!$D234),TODAY()),Einstellungen!$F$13:$F$67)))*N(Mitarbeiter!$E234)/IF(Einstellungen!$C$11="7 Tage",7,5),N('Ist-Stunden'!K234)),MAX(IF(Einstellungen!$C$11="7 Tage",MAX(0,(MIN(DATE(2026,7,0),IF(Mitarbeiter!$D234="",DATE(2026,7,0),Mitarbeiter!$D234),TODAY()))-(MAX(DATE(2026,6,1),Mitarbeiter!$C234))+1),MAX(0,NETWORKDAYS(MAX(DATE(2026,6,1),Mitarbeiter!$C234),MIN(DATE(2026,7,0),IF(Mitarbeiter!$D234="",DATE(2026,7,0),Mitarbeiter!$D234),TODAY()),Einstellungen!$F$13:$F$67)))*N(Mitarbeiter!$E234)/IF(Einstellungen!$C$11="7 Tage",7,5),N('Ist-Stunden'!K234)+(N(Krankheitstage!L234)+N(Krankheitstage!X234))*N($C234))))</f>
        <v/>
      </c>
      <c r="AP234" s="76">
        <f>IF($B234="",0,IF(Einstellungen!$C$10="Ja",MAX(IF(Einstellungen!$C$11="7 Tage",MAX(0,(MIN(DATE(2026,8,0),IF(Mitarbeiter!$D234="",DATE(2026,8,0),Mitarbeiter!$D234),TODAY()))-(MAX(DATE(2026,7,1),Mitarbeiter!$C234))+1),MAX(0,NETWORKDAYS(MAX(DATE(2026,7,1),Mitarbeiter!$C234),MIN(DATE(2026,8,0),IF(Mitarbeiter!$D234="",DATE(2026,8,0),Mitarbeiter!$D234),TODAY()),Einstellungen!$F$13:$F$67)))*N(Mitarbeiter!$E234)/IF(Einstellungen!$C$11="7 Tage",7,5),N('Ist-Stunden'!L234)),MAX(IF(Einstellungen!$C$11="7 Tage",MAX(0,(MIN(DATE(2026,8,0),IF(Mitarbeiter!$D234="",DATE(2026,8,0),Mitarbeiter!$D234),TODAY()))-(MAX(DATE(2026,7,1),Mitarbeiter!$C234))+1),MAX(0,NETWORKDAYS(MAX(DATE(2026,7,1),Mitarbeiter!$C234),MIN(DATE(2026,8,0),IF(Mitarbeiter!$D234="",DATE(2026,8,0),Mitarbeiter!$D234),TODAY()),Einstellungen!$F$13:$F$67)))*N(Mitarbeiter!$E234)/IF(Einstellungen!$C$11="7 Tage",7,5),N('Ist-Stunden'!L234)+(N(Krankheitstage!M234)+N(Krankheitstage!Y234))*N($C234))))</f>
        <v/>
      </c>
      <c r="AQ234" s="76">
        <f>IF($B234="",0,IF(Einstellungen!$C$10="Ja",MAX(IF(Einstellungen!$C$11="7 Tage",MAX(0,(MIN(DATE(2026,9,0),IF(Mitarbeiter!$D234="",DATE(2026,9,0),Mitarbeiter!$D234),TODAY()))-(MAX(DATE(2026,8,1),Mitarbeiter!$C234))+1),MAX(0,NETWORKDAYS(MAX(DATE(2026,8,1),Mitarbeiter!$C234),MIN(DATE(2026,9,0),IF(Mitarbeiter!$D234="",DATE(2026,9,0),Mitarbeiter!$D234),TODAY()),Einstellungen!$F$13:$F$67)))*N(Mitarbeiter!$E234)/IF(Einstellungen!$C$11="7 Tage",7,5),N('Ist-Stunden'!M234)),MAX(IF(Einstellungen!$C$11="7 Tage",MAX(0,(MIN(DATE(2026,9,0),IF(Mitarbeiter!$D234="",DATE(2026,9,0),Mitarbeiter!$D234),TODAY()))-(MAX(DATE(2026,8,1),Mitarbeiter!$C234))+1),MAX(0,NETWORKDAYS(MAX(DATE(2026,8,1),Mitarbeiter!$C234),MIN(DATE(2026,9,0),IF(Mitarbeiter!$D234="",DATE(2026,9,0),Mitarbeiter!$D234),TODAY()),Einstellungen!$F$13:$F$67)))*N(Mitarbeiter!$E234)/IF(Einstellungen!$C$11="7 Tage",7,5),N('Ist-Stunden'!M234)+(N(Krankheitstage!N234)+N(Krankheitstage!Z234))*N($C234))))</f>
        <v/>
      </c>
      <c r="AR234" s="76">
        <f>IF($B234="",0,IF(Einstellungen!$C$10="Ja",MAX(IF(Einstellungen!$C$11="7 Tage",MAX(0,(MIN(DATE(2026,10,0),IF(Mitarbeiter!$D234="",DATE(2026,10,0),Mitarbeiter!$D234),TODAY()))-(MAX(DATE(2026,9,1),Mitarbeiter!$C234))+1),MAX(0,NETWORKDAYS(MAX(DATE(2026,9,1),Mitarbeiter!$C234),MIN(DATE(2026,10,0),IF(Mitarbeiter!$D234="",DATE(2026,10,0),Mitarbeiter!$D234),TODAY()),Einstellungen!$F$13:$F$67)))*N(Mitarbeiter!$E234)/IF(Einstellungen!$C$11="7 Tage",7,5),N('Ist-Stunden'!N234)),MAX(IF(Einstellungen!$C$11="7 Tage",MAX(0,(MIN(DATE(2026,10,0),IF(Mitarbeiter!$D234="",DATE(2026,10,0),Mitarbeiter!$D234),TODAY()))-(MAX(DATE(2026,9,1),Mitarbeiter!$C234))+1),MAX(0,NETWORKDAYS(MAX(DATE(2026,9,1),Mitarbeiter!$C234),MIN(DATE(2026,10,0),IF(Mitarbeiter!$D234="",DATE(2026,10,0),Mitarbeiter!$D234),TODAY()),Einstellungen!$F$13:$F$67)))*N(Mitarbeiter!$E234)/IF(Einstellungen!$C$11="7 Tage",7,5),N('Ist-Stunden'!N234)+(N(Krankheitstage!O234)+N(Krankheitstage!AA234))*N($C234))))</f>
        <v/>
      </c>
      <c r="AS234" s="76">
        <f>IF($B234="",0,IF(Einstellungen!$C$10="Ja",MAX(IF(Einstellungen!$C$11="7 Tage",MAX(0,(MIN(DATE(2026,11,0),IF(Mitarbeiter!$D234="",DATE(2026,11,0),Mitarbeiter!$D234),TODAY()))-(MAX(DATE(2026,10,1),Mitarbeiter!$C234))+1),MAX(0,NETWORKDAYS(MAX(DATE(2026,10,1),Mitarbeiter!$C234),MIN(DATE(2026,11,0),IF(Mitarbeiter!$D234="",DATE(2026,11,0),Mitarbeiter!$D234),TODAY()),Einstellungen!$F$13:$F$67)))*N(Mitarbeiter!$E234)/IF(Einstellungen!$C$11="7 Tage",7,5),N('Ist-Stunden'!O234)),MAX(IF(Einstellungen!$C$11="7 Tage",MAX(0,(MIN(DATE(2026,11,0),IF(Mitarbeiter!$D234="",DATE(2026,11,0),Mitarbeiter!$D234),TODAY()))-(MAX(DATE(2026,10,1),Mitarbeiter!$C234))+1),MAX(0,NETWORKDAYS(MAX(DATE(2026,10,1),Mitarbeiter!$C234),MIN(DATE(2026,11,0),IF(Mitarbeiter!$D234="",DATE(2026,11,0),Mitarbeiter!$D234),TODAY()),Einstellungen!$F$13:$F$67)))*N(Mitarbeiter!$E234)/IF(Einstellungen!$C$11="7 Tage",7,5),N('Ist-Stunden'!O234)+(N(Krankheitstage!P234)+N(Krankheitstage!AB234))*N($C234))))</f>
        <v/>
      </c>
      <c r="AT234" s="76">
        <f>IF($B234="",0,IF(Einstellungen!$C$10="Ja",MAX(IF(Einstellungen!$C$11="7 Tage",MAX(0,(MIN(DATE(2026,12,0),IF(Mitarbeiter!$D234="",DATE(2026,12,0),Mitarbeiter!$D234),TODAY()))-(MAX(DATE(2026,11,1),Mitarbeiter!$C234))+1),MAX(0,NETWORKDAYS(MAX(DATE(2026,11,1),Mitarbeiter!$C234),MIN(DATE(2026,12,0),IF(Mitarbeiter!$D234="",DATE(2026,12,0),Mitarbeiter!$D234),TODAY()),Einstellungen!$F$13:$F$67)))*N(Mitarbeiter!$E234)/IF(Einstellungen!$C$11="7 Tage",7,5),N('Ist-Stunden'!P234)),MAX(IF(Einstellungen!$C$11="7 Tage",MAX(0,(MIN(DATE(2026,12,0),IF(Mitarbeiter!$D234="",DATE(2026,12,0),Mitarbeiter!$D234),TODAY()))-(MAX(DATE(2026,11,1),Mitarbeiter!$C234))+1),MAX(0,NETWORKDAYS(MAX(DATE(2026,11,1),Mitarbeiter!$C234),MIN(DATE(2026,12,0),IF(Mitarbeiter!$D234="",DATE(2026,12,0),Mitarbeiter!$D234),TODAY()),Einstellungen!$F$13:$F$67)))*N(Mitarbeiter!$E234)/IF(Einstellungen!$C$11="7 Tage",7,5),N('Ist-Stunden'!P234)+(N(Krankheitstage!Q234)+N(Krankheitstage!AC234))*N($C234))))</f>
        <v/>
      </c>
      <c r="AU234" s="76">
        <f>IF($B234="",0,IF(Einstellungen!$C$10="Ja",MAX(IF(Einstellungen!$C$11="7 Tage",MAX(0,(MIN(DATE(2026,13,0),IF(Mitarbeiter!$D234="",DATE(2026,13,0),Mitarbeiter!$D234),TODAY()))-(MAX(DATE(2026,12,1),Mitarbeiter!$C234))+1),MAX(0,NETWORKDAYS(MAX(DATE(2026,12,1),Mitarbeiter!$C234),MIN(DATE(2026,13,0),IF(Mitarbeiter!$D234="",DATE(2026,13,0),Mitarbeiter!$D234),TODAY()),Einstellungen!$F$13:$F$67)))*N(Mitarbeiter!$E234)/IF(Einstellungen!$C$11="7 Tage",7,5),N('Ist-Stunden'!Q234)),MAX(IF(Einstellungen!$C$11="7 Tage",MAX(0,(MIN(DATE(2026,13,0),IF(Mitarbeiter!$D234="",DATE(2026,13,0),Mitarbeiter!$D234),TODAY()))-(MAX(DATE(2026,12,1),Mitarbeiter!$C234))+1),MAX(0,NETWORKDAYS(MAX(DATE(2026,12,1),Mitarbeiter!$C234),MIN(DATE(2026,13,0),IF(Mitarbeiter!$D234="",DATE(2026,13,0),Mitarbeiter!$D234),TODAY()),Einstellungen!$F$13:$F$67)))*N(Mitarbeiter!$E234)/IF(Einstellungen!$C$11="7 Tage",7,5),N('Ist-Stunden'!Q234)+(N(Krankheitstage!R234)+N(Krankheitstage!AD234))*N($C234))))</f>
        <v/>
      </c>
      <c r="AV234" s="76">
        <f>IF($B234="",0,IF(Einstellungen!$C$10="Ja",MAX(IF(Einstellungen!$C$11="7 Tage",MAX(0,(MIN(DATE(2027,2,0),IF(Mitarbeiter!$D234="",DATE(2027,2,0),Mitarbeiter!$D234),TODAY()))-(MAX(DATE(2027,1,1),Mitarbeiter!$C234))+1),MAX(0,NETWORKDAYS(MAX(DATE(2027,1,1),Mitarbeiter!$C234),MIN(DATE(2027,2,0),IF(Mitarbeiter!$D234="",DATE(2027,2,0),Mitarbeiter!$D234),TODAY()),Einstellungen!$F$13:$F$67)))*N(Mitarbeiter!$E234)/IF(Einstellungen!$C$11="7 Tage",7,5),N('Ist-Stunden'!R234)),MAX(IF(Einstellungen!$C$11="7 Tage",MAX(0,(MIN(DATE(2027,2,0),IF(Mitarbeiter!$D234="",DATE(2027,2,0),Mitarbeiter!$D234),TODAY()))-(MAX(DATE(2027,1,1),Mitarbeiter!$C234))+1),MAX(0,NETWORKDAYS(MAX(DATE(2027,1,1),Mitarbeiter!$C234),MIN(DATE(2027,2,0),IF(Mitarbeiter!$D234="",DATE(2027,2,0),Mitarbeiter!$D234),TODAY()),Einstellungen!$F$13:$F$67)))*N(Mitarbeiter!$E234)/IF(Einstellungen!$C$11="7 Tage",7,5),N('Ist-Stunden'!R234)+(N(Krankheitstage!AE234)+N(Krankheitstage!AQ234))*N($C234))))</f>
        <v/>
      </c>
      <c r="AW234" s="76">
        <f>IF($B234="",0,IF(Einstellungen!$C$10="Ja",MAX(IF(Einstellungen!$C$11="7 Tage",MAX(0,(MIN(DATE(2027,3,0),IF(Mitarbeiter!$D234="",DATE(2027,3,0),Mitarbeiter!$D234),TODAY()))-(MAX(DATE(2027,2,1),Mitarbeiter!$C234))+1),MAX(0,NETWORKDAYS(MAX(DATE(2027,2,1),Mitarbeiter!$C234),MIN(DATE(2027,3,0),IF(Mitarbeiter!$D234="",DATE(2027,3,0),Mitarbeiter!$D234),TODAY()),Einstellungen!$F$13:$F$67)))*N(Mitarbeiter!$E234)/IF(Einstellungen!$C$11="7 Tage",7,5),N('Ist-Stunden'!S234)),MAX(IF(Einstellungen!$C$11="7 Tage",MAX(0,(MIN(DATE(2027,3,0),IF(Mitarbeiter!$D234="",DATE(2027,3,0),Mitarbeiter!$D234),TODAY()))-(MAX(DATE(2027,2,1),Mitarbeiter!$C234))+1),MAX(0,NETWORKDAYS(MAX(DATE(2027,2,1),Mitarbeiter!$C234),MIN(DATE(2027,3,0),IF(Mitarbeiter!$D234="",DATE(2027,3,0),Mitarbeiter!$D234),TODAY()),Einstellungen!$F$13:$F$67)))*N(Mitarbeiter!$E234)/IF(Einstellungen!$C$11="7 Tage",7,5),N('Ist-Stunden'!S234)+(N(Krankheitstage!AF234)+N(Krankheitstage!AR234))*N($C234))))</f>
        <v/>
      </c>
      <c r="AX234" s="76">
        <f>IF($B234="",0,IF(Einstellungen!$C$10="Ja",MAX(IF(Einstellungen!$C$11="7 Tage",MAX(0,(MIN(DATE(2027,4,0),IF(Mitarbeiter!$D234="",DATE(2027,4,0),Mitarbeiter!$D234),TODAY()))-(MAX(DATE(2027,3,1),Mitarbeiter!$C234))+1),MAX(0,NETWORKDAYS(MAX(DATE(2027,3,1),Mitarbeiter!$C234),MIN(DATE(2027,4,0),IF(Mitarbeiter!$D234="",DATE(2027,4,0),Mitarbeiter!$D234),TODAY()),Einstellungen!$F$13:$F$67)))*N(Mitarbeiter!$E234)/IF(Einstellungen!$C$11="7 Tage",7,5),N('Ist-Stunden'!T234)),MAX(IF(Einstellungen!$C$11="7 Tage",MAX(0,(MIN(DATE(2027,4,0),IF(Mitarbeiter!$D234="",DATE(2027,4,0),Mitarbeiter!$D234),TODAY()))-(MAX(DATE(2027,3,1),Mitarbeiter!$C234))+1),MAX(0,NETWORKDAYS(MAX(DATE(2027,3,1),Mitarbeiter!$C234),MIN(DATE(2027,4,0),IF(Mitarbeiter!$D234="",DATE(2027,4,0),Mitarbeiter!$D234),TODAY()),Einstellungen!$F$13:$F$67)))*N(Mitarbeiter!$E234)/IF(Einstellungen!$C$11="7 Tage",7,5),N('Ist-Stunden'!T234)+(N(Krankheitstage!AG234)+N(Krankheitstage!AS234))*N($C234))))</f>
        <v/>
      </c>
      <c r="AY234" s="76">
        <f>IF($B234="",0,IF(Einstellungen!$C$10="Ja",MAX(IF(Einstellungen!$C$11="7 Tage",MAX(0,(MIN(DATE(2027,5,0),IF(Mitarbeiter!$D234="",DATE(2027,5,0),Mitarbeiter!$D234),TODAY()))-(MAX(DATE(2027,4,1),Mitarbeiter!$C234))+1),MAX(0,NETWORKDAYS(MAX(DATE(2027,4,1),Mitarbeiter!$C234),MIN(DATE(2027,5,0),IF(Mitarbeiter!$D234="",DATE(2027,5,0),Mitarbeiter!$D234),TODAY()),Einstellungen!$F$13:$F$67)))*N(Mitarbeiter!$E234)/IF(Einstellungen!$C$11="7 Tage",7,5),N('Ist-Stunden'!U234)),MAX(IF(Einstellungen!$C$11="7 Tage",MAX(0,(MIN(DATE(2027,5,0),IF(Mitarbeiter!$D234="",DATE(2027,5,0),Mitarbeiter!$D234),TODAY()))-(MAX(DATE(2027,4,1),Mitarbeiter!$C234))+1),MAX(0,NETWORKDAYS(MAX(DATE(2027,4,1),Mitarbeiter!$C234),MIN(DATE(2027,5,0),IF(Mitarbeiter!$D234="",DATE(2027,5,0),Mitarbeiter!$D234),TODAY()),Einstellungen!$F$13:$F$67)))*N(Mitarbeiter!$E234)/IF(Einstellungen!$C$11="7 Tage",7,5),N('Ist-Stunden'!U234)+(N(Krankheitstage!AH234)+N(Krankheitstage!AT234))*N($C234))))</f>
        <v/>
      </c>
      <c r="AZ234" s="76">
        <f>IF($B234="",0,IF(Einstellungen!$C$10="Ja",MAX(IF(Einstellungen!$C$11="7 Tage",MAX(0,(MIN(DATE(2027,6,0),IF(Mitarbeiter!$D234="",DATE(2027,6,0),Mitarbeiter!$D234),TODAY()))-(MAX(DATE(2027,5,1),Mitarbeiter!$C234))+1),MAX(0,NETWORKDAYS(MAX(DATE(2027,5,1),Mitarbeiter!$C234),MIN(DATE(2027,6,0),IF(Mitarbeiter!$D234="",DATE(2027,6,0),Mitarbeiter!$D234),TODAY()),Einstellungen!$F$13:$F$67)))*N(Mitarbeiter!$E234)/IF(Einstellungen!$C$11="7 Tage",7,5),N('Ist-Stunden'!V234)),MAX(IF(Einstellungen!$C$11="7 Tage",MAX(0,(MIN(DATE(2027,6,0),IF(Mitarbeiter!$D234="",DATE(2027,6,0),Mitarbeiter!$D234),TODAY()))-(MAX(DATE(2027,5,1),Mitarbeiter!$C234))+1),MAX(0,NETWORKDAYS(MAX(DATE(2027,5,1),Mitarbeiter!$C234),MIN(DATE(2027,6,0),IF(Mitarbeiter!$D234="",DATE(2027,6,0),Mitarbeiter!$D234),TODAY()),Einstellungen!$F$13:$F$67)))*N(Mitarbeiter!$E234)/IF(Einstellungen!$C$11="7 Tage",7,5),N('Ist-Stunden'!V234)+(N(Krankheitstage!AI234)+N(Krankheitstage!AU234))*N($C234))))</f>
        <v/>
      </c>
      <c r="BA234" s="76">
        <f>IF($B234="",0,IF(Einstellungen!$C$10="Ja",MAX(IF(Einstellungen!$C$11="7 Tage",MAX(0,(MIN(DATE(2027,7,0),IF(Mitarbeiter!$D234="",DATE(2027,7,0),Mitarbeiter!$D234),TODAY()))-(MAX(DATE(2027,6,1),Mitarbeiter!$C234))+1),MAX(0,NETWORKDAYS(MAX(DATE(2027,6,1),Mitarbeiter!$C234),MIN(DATE(2027,7,0),IF(Mitarbeiter!$D234="",DATE(2027,7,0),Mitarbeiter!$D234),TODAY()),Einstellungen!$F$13:$F$67)))*N(Mitarbeiter!$E234)/IF(Einstellungen!$C$11="7 Tage",7,5),N('Ist-Stunden'!W234)),MAX(IF(Einstellungen!$C$11="7 Tage",MAX(0,(MIN(DATE(2027,7,0),IF(Mitarbeiter!$D234="",DATE(2027,7,0),Mitarbeiter!$D234),TODAY()))-(MAX(DATE(2027,6,1),Mitarbeiter!$C234))+1),MAX(0,NETWORKDAYS(MAX(DATE(2027,6,1),Mitarbeiter!$C234),MIN(DATE(2027,7,0),IF(Mitarbeiter!$D234="",DATE(2027,7,0),Mitarbeiter!$D234),TODAY()),Einstellungen!$F$13:$F$67)))*N(Mitarbeiter!$E234)/IF(Einstellungen!$C$11="7 Tage",7,5),N('Ist-Stunden'!W234)+(N(Krankheitstage!AJ234)+N(Krankheitstage!AV234))*N($C234))))</f>
        <v/>
      </c>
      <c r="BB234" s="76">
        <f>IF($B234="",0,IF(Einstellungen!$C$10="Ja",MAX(IF(Einstellungen!$C$11="7 Tage",MAX(0,(MIN(DATE(2027,8,0),IF(Mitarbeiter!$D234="",DATE(2027,8,0),Mitarbeiter!$D234),TODAY()))-(MAX(DATE(2027,7,1),Mitarbeiter!$C234))+1),MAX(0,NETWORKDAYS(MAX(DATE(2027,7,1),Mitarbeiter!$C234),MIN(DATE(2027,8,0),IF(Mitarbeiter!$D234="",DATE(2027,8,0),Mitarbeiter!$D234),TODAY()),Einstellungen!$F$13:$F$67)))*N(Mitarbeiter!$E234)/IF(Einstellungen!$C$11="7 Tage",7,5),N('Ist-Stunden'!X234)),MAX(IF(Einstellungen!$C$11="7 Tage",MAX(0,(MIN(DATE(2027,8,0),IF(Mitarbeiter!$D234="",DATE(2027,8,0),Mitarbeiter!$D234),TODAY()))-(MAX(DATE(2027,7,1),Mitarbeiter!$C234))+1),MAX(0,NETWORKDAYS(MAX(DATE(2027,7,1),Mitarbeiter!$C234),MIN(DATE(2027,8,0),IF(Mitarbeiter!$D234="",DATE(2027,8,0),Mitarbeiter!$D234),TODAY()),Einstellungen!$F$13:$F$67)))*N(Mitarbeiter!$E234)/IF(Einstellungen!$C$11="7 Tage",7,5),N('Ist-Stunden'!X234)+(N(Krankheitstage!AK234)+N(Krankheitstage!AW234))*N($C234))))</f>
        <v/>
      </c>
      <c r="BC234" s="76">
        <f>IF($B234="",0,IF(Einstellungen!$C$10="Ja",MAX(IF(Einstellungen!$C$11="7 Tage",MAX(0,(MIN(DATE(2027,9,0),IF(Mitarbeiter!$D234="",DATE(2027,9,0),Mitarbeiter!$D234),TODAY()))-(MAX(DATE(2027,8,1),Mitarbeiter!$C234))+1),MAX(0,NETWORKDAYS(MAX(DATE(2027,8,1),Mitarbeiter!$C234),MIN(DATE(2027,9,0),IF(Mitarbeiter!$D234="",DATE(2027,9,0),Mitarbeiter!$D234),TODAY()),Einstellungen!$F$13:$F$67)))*N(Mitarbeiter!$E234)/IF(Einstellungen!$C$11="7 Tage",7,5),N('Ist-Stunden'!Y234)),MAX(IF(Einstellungen!$C$11="7 Tage",MAX(0,(MIN(DATE(2027,9,0),IF(Mitarbeiter!$D234="",DATE(2027,9,0),Mitarbeiter!$D234),TODAY()))-(MAX(DATE(2027,8,1),Mitarbeiter!$C234))+1),MAX(0,NETWORKDAYS(MAX(DATE(2027,8,1),Mitarbeiter!$C234),MIN(DATE(2027,9,0),IF(Mitarbeiter!$D234="",DATE(2027,9,0),Mitarbeiter!$D234),TODAY()),Einstellungen!$F$13:$F$67)))*N(Mitarbeiter!$E234)/IF(Einstellungen!$C$11="7 Tage",7,5),N('Ist-Stunden'!Y234)+(N(Krankheitstage!AL234)+N(Krankheitstage!AX234))*N($C234))))</f>
        <v/>
      </c>
      <c r="BD234" s="76">
        <f>IF($B234="",0,IF(Einstellungen!$C$10="Ja",MAX(IF(Einstellungen!$C$11="7 Tage",MAX(0,(MIN(DATE(2027,10,0),IF(Mitarbeiter!$D234="",DATE(2027,10,0),Mitarbeiter!$D234),TODAY()))-(MAX(DATE(2027,9,1),Mitarbeiter!$C234))+1),MAX(0,NETWORKDAYS(MAX(DATE(2027,9,1),Mitarbeiter!$C234),MIN(DATE(2027,10,0),IF(Mitarbeiter!$D234="",DATE(2027,10,0),Mitarbeiter!$D234),TODAY()),Einstellungen!$F$13:$F$67)))*N(Mitarbeiter!$E234)/IF(Einstellungen!$C$11="7 Tage",7,5),N('Ist-Stunden'!Z234)),MAX(IF(Einstellungen!$C$11="7 Tage",MAX(0,(MIN(DATE(2027,10,0),IF(Mitarbeiter!$D234="",DATE(2027,10,0),Mitarbeiter!$D234),TODAY()))-(MAX(DATE(2027,9,1),Mitarbeiter!$C234))+1),MAX(0,NETWORKDAYS(MAX(DATE(2027,9,1),Mitarbeiter!$C234),MIN(DATE(2027,10,0),IF(Mitarbeiter!$D234="",DATE(2027,10,0),Mitarbeiter!$D234),TODAY()),Einstellungen!$F$13:$F$67)))*N(Mitarbeiter!$E234)/IF(Einstellungen!$C$11="7 Tage",7,5),N('Ist-Stunden'!Z234)+(N(Krankheitstage!AM234)+N(Krankheitstage!AY234))*N($C234))))</f>
        <v/>
      </c>
      <c r="BE234" s="76">
        <f>IF($B234="",0,IF(Einstellungen!$C$10="Ja",MAX(IF(Einstellungen!$C$11="7 Tage",MAX(0,(MIN(DATE(2027,11,0),IF(Mitarbeiter!$D234="",DATE(2027,11,0),Mitarbeiter!$D234),TODAY()))-(MAX(DATE(2027,10,1),Mitarbeiter!$C234))+1),MAX(0,NETWORKDAYS(MAX(DATE(2027,10,1),Mitarbeiter!$C234),MIN(DATE(2027,11,0),IF(Mitarbeiter!$D234="",DATE(2027,11,0),Mitarbeiter!$D234),TODAY()),Einstellungen!$F$13:$F$67)))*N(Mitarbeiter!$E234)/IF(Einstellungen!$C$11="7 Tage",7,5),N('Ist-Stunden'!AA234)),MAX(IF(Einstellungen!$C$11="7 Tage",MAX(0,(MIN(DATE(2027,11,0),IF(Mitarbeiter!$D234="",DATE(2027,11,0),Mitarbeiter!$D234),TODAY()))-(MAX(DATE(2027,10,1),Mitarbeiter!$C234))+1),MAX(0,NETWORKDAYS(MAX(DATE(2027,10,1),Mitarbeiter!$C234),MIN(DATE(2027,11,0),IF(Mitarbeiter!$D234="",DATE(2027,11,0),Mitarbeiter!$D234),TODAY()),Einstellungen!$F$13:$F$67)))*N(Mitarbeiter!$E234)/IF(Einstellungen!$C$11="7 Tage",7,5),N('Ist-Stunden'!AA234)+(N(Krankheitstage!AN234)+N(Krankheitstage!AZ234))*N($C234))))</f>
        <v/>
      </c>
      <c r="BF234" s="76">
        <f>IF($B234="",0,IF(Einstellungen!$C$10="Ja",MAX(IF(Einstellungen!$C$11="7 Tage",MAX(0,(MIN(DATE(2027,12,0),IF(Mitarbeiter!$D234="",DATE(2027,12,0),Mitarbeiter!$D234),TODAY()))-(MAX(DATE(2027,11,1),Mitarbeiter!$C234))+1),MAX(0,NETWORKDAYS(MAX(DATE(2027,11,1),Mitarbeiter!$C234),MIN(DATE(2027,12,0),IF(Mitarbeiter!$D234="",DATE(2027,12,0),Mitarbeiter!$D234),TODAY()),Einstellungen!$F$13:$F$67)))*N(Mitarbeiter!$E234)/IF(Einstellungen!$C$11="7 Tage",7,5),N('Ist-Stunden'!AB234)),MAX(IF(Einstellungen!$C$11="7 Tage",MAX(0,(MIN(DATE(2027,12,0),IF(Mitarbeiter!$D234="",DATE(2027,12,0),Mitarbeiter!$D234),TODAY()))-(MAX(DATE(2027,11,1),Mitarbeiter!$C234))+1),MAX(0,NETWORKDAYS(MAX(DATE(2027,11,1),Mitarbeiter!$C234),MIN(DATE(2027,12,0),IF(Mitarbeiter!$D234="",DATE(2027,12,0),Mitarbeiter!$D234),TODAY()),Einstellungen!$F$13:$F$67)))*N(Mitarbeiter!$E234)/IF(Einstellungen!$C$11="7 Tage",7,5),N('Ist-Stunden'!AB234)+(N(Krankheitstage!AO234)+N(Krankheitstage!BA234))*N($C234))))</f>
        <v/>
      </c>
      <c r="BG234" s="76">
        <f>IF($B234="",0,IF(Einstellungen!$C$10="Ja",MAX(IF(Einstellungen!$C$11="7 Tage",MAX(0,(MIN(DATE(2027,13,0),IF(Mitarbeiter!$D234="",DATE(2027,13,0),Mitarbeiter!$D234),TODAY()))-(MAX(DATE(2027,12,1),Mitarbeiter!$C234))+1),MAX(0,NETWORKDAYS(MAX(DATE(2027,12,1),Mitarbeiter!$C234),MIN(DATE(2027,13,0),IF(Mitarbeiter!$D234="",DATE(2027,13,0),Mitarbeiter!$D234),TODAY()),Einstellungen!$F$13:$F$67)))*N(Mitarbeiter!$E234)/IF(Einstellungen!$C$11="7 Tage",7,5),N('Ist-Stunden'!AC234)),MAX(IF(Einstellungen!$C$11="7 Tage",MAX(0,(MIN(DATE(2027,13,0),IF(Mitarbeiter!$D234="",DATE(2027,13,0),Mitarbeiter!$D234),TODAY()))-(MAX(DATE(2027,12,1),Mitarbeiter!$C234))+1),MAX(0,NETWORKDAYS(MAX(DATE(2027,12,1),Mitarbeiter!$C234),MIN(DATE(2027,13,0),IF(Mitarbeiter!$D234="",DATE(2027,13,0),Mitarbeiter!$D234),TODAY()),Einstellungen!$F$13:$F$67)))*N(Mitarbeiter!$E234)/IF(Einstellungen!$C$11="7 Tage",7,5),N('Ist-Stunden'!AC234)+(N(Krankheitstage!AP234)+N(Krankheitstage!BB234))*N($C234))))</f>
        <v/>
      </c>
      <c r="BH234" s="76">
        <f>IF($B234="",0,IF(Einstellungen!$C$10="Ja",MAX(IF(Einstellungen!$C$11="7 Tage",MAX(0,(MIN(DATE(2028,2,0),IF(Mitarbeiter!$D234="",DATE(2028,2,0),Mitarbeiter!$D234),TODAY()))-(MAX(DATE(2028,1,1),Mitarbeiter!$C234))+1),MAX(0,NETWORKDAYS(MAX(DATE(2028,1,1),Mitarbeiter!$C234),MIN(DATE(2028,2,0),IF(Mitarbeiter!$D234="",DATE(2028,2,0),Mitarbeiter!$D234),TODAY()),Einstellungen!$F$13:$F$67)))*N(Mitarbeiter!$E234)/IF(Einstellungen!$C$11="7 Tage",7,5),N('Ist-Stunden'!AD234)),MAX(IF(Einstellungen!$C$11="7 Tage",MAX(0,(MIN(DATE(2028,2,0),IF(Mitarbeiter!$D234="",DATE(2028,2,0),Mitarbeiter!$D234),TODAY()))-(MAX(DATE(2028,1,1),Mitarbeiter!$C234))+1),MAX(0,NETWORKDAYS(MAX(DATE(2028,1,1),Mitarbeiter!$C234),MIN(DATE(2028,2,0),IF(Mitarbeiter!$D234="",DATE(2028,2,0),Mitarbeiter!$D234),TODAY()),Einstellungen!$F$13:$F$67)))*N(Mitarbeiter!$E234)/IF(Einstellungen!$C$11="7 Tage",7,5),N('Ist-Stunden'!AD234)+(N(Krankheitstage!BC234)+N(Krankheitstage!BO234))*N($C234))))</f>
        <v/>
      </c>
      <c r="BI234" s="76">
        <f>IF($B234="",0,IF(Einstellungen!$C$10="Ja",MAX(IF(Einstellungen!$C$11="7 Tage",MAX(0,(MIN(DATE(2028,3,0),IF(Mitarbeiter!$D234="",DATE(2028,3,0),Mitarbeiter!$D234),TODAY()))-(MAX(DATE(2028,2,1),Mitarbeiter!$C234))+1),MAX(0,NETWORKDAYS(MAX(DATE(2028,2,1),Mitarbeiter!$C234),MIN(DATE(2028,3,0),IF(Mitarbeiter!$D234="",DATE(2028,3,0),Mitarbeiter!$D234),TODAY()),Einstellungen!$F$13:$F$67)))*N(Mitarbeiter!$E234)/IF(Einstellungen!$C$11="7 Tage",7,5),N('Ist-Stunden'!AE234)),MAX(IF(Einstellungen!$C$11="7 Tage",MAX(0,(MIN(DATE(2028,3,0),IF(Mitarbeiter!$D234="",DATE(2028,3,0),Mitarbeiter!$D234),TODAY()))-(MAX(DATE(2028,2,1),Mitarbeiter!$C234))+1),MAX(0,NETWORKDAYS(MAX(DATE(2028,2,1),Mitarbeiter!$C234),MIN(DATE(2028,3,0),IF(Mitarbeiter!$D234="",DATE(2028,3,0),Mitarbeiter!$D234),TODAY()),Einstellungen!$F$13:$F$67)))*N(Mitarbeiter!$E234)/IF(Einstellungen!$C$11="7 Tage",7,5),N('Ist-Stunden'!AE234)+(N(Krankheitstage!BD234)+N(Krankheitstage!BP234))*N($C234))))</f>
        <v/>
      </c>
      <c r="BJ234" s="76">
        <f>IF($B234="",0,IF(Einstellungen!$C$10="Ja",MAX(IF(Einstellungen!$C$11="7 Tage",MAX(0,(MIN(DATE(2028,4,0),IF(Mitarbeiter!$D234="",DATE(2028,4,0),Mitarbeiter!$D234),TODAY()))-(MAX(DATE(2028,3,1),Mitarbeiter!$C234))+1),MAX(0,NETWORKDAYS(MAX(DATE(2028,3,1),Mitarbeiter!$C234),MIN(DATE(2028,4,0),IF(Mitarbeiter!$D234="",DATE(2028,4,0),Mitarbeiter!$D234),TODAY()),Einstellungen!$F$13:$F$67)))*N(Mitarbeiter!$E234)/IF(Einstellungen!$C$11="7 Tage",7,5),N('Ist-Stunden'!AF234)),MAX(IF(Einstellungen!$C$11="7 Tage",MAX(0,(MIN(DATE(2028,4,0),IF(Mitarbeiter!$D234="",DATE(2028,4,0),Mitarbeiter!$D234),TODAY()))-(MAX(DATE(2028,3,1),Mitarbeiter!$C234))+1),MAX(0,NETWORKDAYS(MAX(DATE(2028,3,1),Mitarbeiter!$C234),MIN(DATE(2028,4,0),IF(Mitarbeiter!$D234="",DATE(2028,4,0),Mitarbeiter!$D234),TODAY()),Einstellungen!$F$13:$F$67)))*N(Mitarbeiter!$E234)/IF(Einstellungen!$C$11="7 Tage",7,5),N('Ist-Stunden'!AF234)+(N(Krankheitstage!BE234)+N(Krankheitstage!BQ234))*N($C234))))</f>
        <v/>
      </c>
      <c r="BK234" s="76">
        <f>IF($B234="",0,IF(Einstellungen!$C$10="Ja",MAX(IF(Einstellungen!$C$11="7 Tage",MAX(0,(MIN(DATE(2028,5,0),IF(Mitarbeiter!$D234="",DATE(2028,5,0),Mitarbeiter!$D234),TODAY()))-(MAX(DATE(2028,4,1),Mitarbeiter!$C234))+1),MAX(0,NETWORKDAYS(MAX(DATE(2028,4,1),Mitarbeiter!$C234),MIN(DATE(2028,5,0),IF(Mitarbeiter!$D234="",DATE(2028,5,0),Mitarbeiter!$D234),TODAY()),Einstellungen!$F$13:$F$67)))*N(Mitarbeiter!$E234)/IF(Einstellungen!$C$11="7 Tage",7,5),N('Ist-Stunden'!AG234)),MAX(IF(Einstellungen!$C$11="7 Tage",MAX(0,(MIN(DATE(2028,5,0),IF(Mitarbeiter!$D234="",DATE(2028,5,0),Mitarbeiter!$D234),TODAY()))-(MAX(DATE(2028,4,1),Mitarbeiter!$C234))+1),MAX(0,NETWORKDAYS(MAX(DATE(2028,4,1),Mitarbeiter!$C234),MIN(DATE(2028,5,0),IF(Mitarbeiter!$D234="",DATE(2028,5,0),Mitarbeiter!$D234),TODAY()),Einstellungen!$F$13:$F$67)))*N(Mitarbeiter!$E234)/IF(Einstellungen!$C$11="7 Tage",7,5),N('Ist-Stunden'!AG234)+(N(Krankheitstage!BF234)+N(Krankheitstage!BR234))*N($C234))))</f>
        <v/>
      </c>
      <c r="BL234" s="76">
        <f>IF($B234="",0,IF(Einstellungen!$C$10="Ja",MAX(IF(Einstellungen!$C$11="7 Tage",MAX(0,(MIN(DATE(2028,6,0),IF(Mitarbeiter!$D234="",DATE(2028,6,0),Mitarbeiter!$D234),TODAY()))-(MAX(DATE(2028,5,1),Mitarbeiter!$C234))+1),MAX(0,NETWORKDAYS(MAX(DATE(2028,5,1),Mitarbeiter!$C234),MIN(DATE(2028,6,0),IF(Mitarbeiter!$D234="",DATE(2028,6,0),Mitarbeiter!$D234),TODAY()),Einstellungen!$F$13:$F$67)))*N(Mitarbeiter!$E234)/IF(Einstellungen!$C$11="7 Tage",7,5),N('Ist-Stunden'!AH234)),MAX(IF(Einstellungen!$C$11="7 Tage",MAX(0,(MIN(DATE(2028,6,0),IF(Mitarbeiter!$D234="",DATE(2028,6,0),Mitarbeiter!$D234),TODAY()))-(MAX(DATE(2028,5,1),Mitarbeiter!$C234))+1),MAX(0,NETWORKDAYS(MAX(DATE(2028,5,1),Mitarbeiter!$C234),MIN(DATE(2028,6,0),IF(Mitarbeiter!$D234="",DATE(2028,6,0),Mitarbeiter!$D234),TODAY()),Einstellungen!$F$13:$F$67)))*N(Mitarbeiter!$E234)/IF(Einstellungen!$C$11="7 Tage",7,5),N('Ist-Stunden'!AH234)+(N(Krankheitstage!BG234)+N(Krankheitstage!BS234))*N($C234))))</f>
        <v/>
      </c>
      <c r="BM234" s="76">
        <f>IF($B234="",0,IF(Einstellungen!$C$10="Ja",MAX(IF(Einstellungen!$C$11="7 Tage",MAX(0,(MIN(DATE(2028,7,0),IF(Mitarbeiter!$D234="",DATE(2028,7,0),Mitarbeiter!$D234),TODAY()))-(MAX(DATE(2028,6,1),Mitarbeiter!$C234))+1),MAX(0,NETWORKDAYS(MAX(DATE(2028,6,1),Mitarbeiter!$C234),MIN(DATE(2028,7,0),IF(Mitarbeiter!$D234="",DATE(2028,7,0),Mitarbeiter!$D234),TODAY()),Einstellungen!$F$13:$F$67)))*N(Mitarbeiter!$E234)/IF(Einstellungen!$C$11="7 Tage",7,5),N('Ist-Stunden'!AI234)),MAX(IF(Einstellungen!$C$11="7 Tage",MAX(0,(MIN(DATE(2028,7,0),IF(Mitarbeiter!$D234="",DATE(2028,7,0),Mitarbeiter!$D234),TODAY()))-(MAX(DATE(2028,6,1),Mitarbeiter!$C234))+1),MAX(0,NETWORKDAYS(MAX(DATE(2028,6,1),Mitarbeiter!$C234),MIN(DATE(2028,7,0),IF(Mitarbeiter!$D234="",DATE(2028,7,0),Mitarbeiter!$D234),TODAY()),Einstellungen!$F$13:$F$67)))*N(Mitarbeiter!$E234)/IF(Einstellungen!$C$11="7 Tage",7,5),N('Ist-Stunden'!AI234)+(N(Krankheitstage!BH234)+N(Krankheitstage!BT234))*N($C234))))</f>
        <v/>
      </c>
      <c r="BN234" s="76">
        <f>IF($B234="",0,IF(Einstellungen!$C$10="Ja",MAX(IF(Einstellungen!$C$11="7 Tage",MAX(0,(MIN(DATE(2028,8,0),IF(Mitarbeiter!$D234="",DATE(2028,8,0),Mitarbeiter!$D234),TODAY()))-(MAX(DATE(2028,7,1),Mitarbeiter!$C234))+1),MAX(0,NETWORKDAYS(MAX(DATE(2028,7,1),Mitarbeiter!$C234),MIN(DATE(2028,8,0),IF(Mitarbeiter!$D234="",DATE(2028,8,0),Mitarbeiter!$D234),TODAY()),Einstellungen!$F$13:$F$67)))*N(Mitarbeiter!$E234)/IF(Einstellungen!$C$11="7 Tage",7,5),N('Ist-Stunden'!AJ234)),MAX(IF(Einstellungen!$C$11="7 Tage",MAX(0,(MIN(DATE(2028,8,0),IF(Mitarbeiter!$D234="",DATE(2028,8,0),Mitarbeiter!$D234),TODAY()))-(MAX(DATE(2028,7,1),Mitarbeiter!$C234))+1),MAX(0,NETWORKDAYS(MAX(DATE(2028,7,1),Mitarbeiter!$C234),MIN(DATE(2028,8,0),IF(Mitarbeiter!$D234="",DATE(2028,8,0),Mitarbeiter!$D234),TODAY()),Einstellungen!$F$13:$F$67)))*N(Mitarbeiter!$E234)/IF(Einstellungen!$C$11="7 Tage",7,5),N('Ist-Stunden'!AJ234)+(N(Krankheitstage!BI234)+N(Krankheitstage!BU234))*N($C234))))</f>
        <v/>
      </c>
      <c r="BO234" s="76">
        <f>IF($B234="",0,IF(Einstellungen!$C$10="Ja",MAX(IF(Einstellungen!$C$11="7 Tage",MAX(0,(MIN(DATE(2028,9,0),IF(Mitarbeiter!$D234="",DATE(2028,9,0),Mitarbeiter!$D234),TODAY()))-(MAX(DATE(2028,8,1),Mitarbeiter!$C234))+1),MAX(0,NETWORKDAYS(MAX(DATE(2028,8,1),Mitarbeiter!$C234),MIN(DATE(2028,9,0),IF(Mitarbeiter!$D234="",DATE(2028,9,0),Mitarbeiter!$D234),TODAY()),Einstellungen!$F$13:$F$67)))*N(Mitarbeiter!$E234)/IF(Einstellungen!$C$11="7 Tage",7,5),N('Ist-Stunden'!AK234)),MAX(IF(Einstellungen!$C$11="7 Tage",MAX(0,(MIN(DATE(2028,9,0),IF(Mitarbeiter!$D234="",DATE(2028,9,0),Mitarbeiter!$D234),TODAY()))-(MAX(DATE(2028,8,1),Mitarbeiter!$C234))+1),MAX(0,NETWORKDAYS(MAX(DATE(2028,8,1),Mitarbeiter!$C234),MIN(DATE(2028,9,0),IF(Mitarbeiter!$D234="",DATE(2028,9,0),Mitarbeiter!$D234),TODAY()),Einstellungen!$F$13:$F$67)))*N(Mitarbeiter!$E234)/IF(Einstellungen!$C$11="7 Tage",7,5),N('Ist-Stunden'!AK234)+(N(Krankheitstage!BJ234)+N(Krankheitstage!BV234))*N($C234))))</f>
        <v/>
      </c>
      <c r="BP234" s="76">
        <f>IF($B234="",0,IF(Einstellungen!$C$10="Ja",MAX(IF(Einstellungen!$C$11="7 Tage",MAX(0,(MIN(DATE(2028,10,0),IF(Mitarbeiter!$D234="",DATE(2028,10,0),Mitarbeiter!$D234),TODAY()))-(MAX(DATE(2028,9,1),Mitarbeiter!$C234))+1),MAX(0,NETWORKDAYS(MAX(DATE(2028,9,1),Mitarbeiter!$C234),MIN(DATE(2028,10,0),IF(Mitarbeiter!$D234="",DATE(2028,10,0),Mitarbeiter!$D234),TODAY()),Einstellungen!$F$13:$F$67)))*N(Mitarbeiter!$E234)/IF(Einstellungen!$C$11="7 Tage",7,5),N('Ist-Stunden'!AL234)),MAX(IF(Einstellungen!$C$11="7 Tage",MAX(0,(MIN(DATE(2028,10,0),IF(Mitarbeiter!$D234="",DATE(2028,10,0),Mitarbeiter!$D234),TODAY()))-(MAX(DATE(2028,9,1),Mitarbeiter!$C234))+1),MAX(0,NETWORKDAYS(MAX(DATE(2028,9,1),Mitarbeiter!$C234),MIN(DATE(2028,10,0),IF(Mitarbeiter!$D234="",DATE(2028,10,0),Mitarbeiter!$D234),TODAY()),Einstellungen!$F$13:$F$67)))*N(Mitarbeiter!$E234)/IF(Einstellungen!$C$11="7 Tage",7,5),N('Ist-Stunden'!AL234)+(N(Krankheitstage!BK234)+N(Krankheitstage!BW234))*N($C234))))</f>
        <v/>
      </c>
      <c r="BQ234" s="76">
        <f>IF($B234="",0,IF(Einstellungen!$C$10="Ja",MAX(IF(Einstellungen!$C$11="7 Tage",MAX(0,(MIN(DATE(2028,11,0),IF(Mitarbeiter!$D234="",DATE(2028,11,0),Mitarbeiter!$D234),TODAY()))-(MAX(DATE(2028,10,1),Mitarbeiter!$C234))+1),MAX(0,NETWORKDAYS(MAX(DATE(2028,10,1),Mitarbeiter!$C234),MIN(DATE(2028,11,0),IF(Mitarbeiter!$D234="",DATE(2028,11,0),Mitarbeiter!$D234),TODAY()),Einstellungen!$F$13:$F$67)))*N(Mitarbeiter!$E234)/IF(Einstellungen!$C$11="7 Tage",7,5),N('Ist-Stunden'!AM234)),MAX(IF(Einstellungen!$C$11="7 Tage",MAX(0,(MIN(DATE(2028,11,0),IF(Mitarbeiter!$D234="",DATE(2028,11,0),Mitarbeiter!$D234),TODAY()))-(MAX(DATE(2028,10,1),Mitarbeiter!$C234))+1),MAX(0,NETWORKDAYS(MAX(DATE(2028,10,1),Mitarbeiter!$C234),MIN(DATE(2028,11,0),IF(Mitarbeiter!$D234="",DATE(2028,11,0),Mitarbeiter!$D234),TODAY()),Einstellungen!$F$13:$F$67)))*N(Mitarbeiter!$E234)/IF(Einstellungen!$C$11="7 Tage",7,5),N('Ist-Stunden'!AM234)+(N(Krankheitstage!BL234)+N(Krankheitstage!BX234))*N($C234))))</f>
        <v/>
      </c>
      <c r="BR234" s="76">
        <f>IF($B234="",0,IF(Einstellungen!$C$10="Ja",MAX(IF(Einstellungen!$C$11="7 Tage",MAX(0,(MIN(DATE(2028,12,0),IF(Mitarbeiter!$D234="",DATE(2028,12,0),Mitarbeiter!$D234),TODAY()))-(MAX(DATE(2028,11,1),Mitarbeiter!$C234))+1),MAX(0,NETWORKDAYS(MAX(DATE(2028,11,1),Mitarbeiter!$C234),MIN(DATE(2028,12,0),IF(Mitarbeiter!$D234="",DATE(2028,12,0),Mitarbeiter!$D234),TODAY()),Einstellungen!$F$13:$F$67)))*N(Mitarbeiter!$E234)/IF(Einstellungen!$C$11="7 Tage",7,5),N('Ist-Stunden'!AN234)),MAX(IF(Einstellungen!$C$11="7 Tage",MAX(0,(MIN(DATE(2028,12,0),IF(Mitarbeiter!$D234="",DATE(2028,12,0),Mitarbeiter!$D234),TODAY()))-(MAX(DATE(2028,11,1),Mitarbeiter!$C234))+1),MAX(0,NETWORKDAYS(MAX(DATE(2028,11,1),Mitarbeiter!$C234),MIN(DATE(2028,12,0),IF(Mitarbeiter!$D234="",DATE(2028,12,0),Mitarbeiter!$D234),TODAY()),Einstellungen!$F$13:$F$67)))*N(Mitarbeiter!$E234)/IF(Einstellungen!$C$11="7 Tage",7,5),N('Ist-Stunden'!AN234)+(N(Krankheitstage!BM234)+N(Krankheitstage!BY234))*N($C234))))</f>
        <v/>
      </c>
      <c r="BS234" s="76">
        <f>IF($B234="",0,IF(Einstellungen!$C$10="Ja",MAX(IF(Einstellungen!$C$11="7 Tage",MAX(0,(MIN(DATE(2028,13,0),IF(Mitarbeiter!$D234="",DATE(2028,13,0),Mitarbeiter!$D234),TODAY()))-(MAX(DATE(2028,12,1),Mitarbeiter!$C234))+1),MAX(0,NETWORKDAYS(MAX(DATE(2028,12,1),Mitarbeiter!$C234),MIN(DATE(2028,13,0),IF(Mitarbeiter!$D234="",DATE(2028,13,0),Mitarbeiter!$D234),TODAY()),Einstellungen!$F$13:$F$67)))*N(Mitarbeiter!$E234)/IF(Einstellungen!$C$11="7 Tage",7,5),N('Ist-Stunden'!AO234)),MAX(IF(Einstellungen!$C$11="7 Tage",MAX(0,(MIN(DATE(2028,13,0),IF(Mitarbeiter!$D234="",DATE(2028,13,0),Mitarbeiter!$D234),TODAY()))-(MAX(DATE(2028,12,1),Mitarbeiter!$C234))+1),MAX(0,NETWORKDAYS(MAX(DATE(2028,12,1),Mitarbeiter!$C234),MIN(DATE(2028,13,0),IF(Mitarbeiter!$D234="",DATE(2028,13,0),Mitarbeiter!$D234),TODAY()),Einstellungen!$F$13:$F$67)))*N(Mitarbeiter!$E234)/IF(Einstellungen!$C$11="7 Tage",7,5),N('Ist-Stunden'!AO234)+(N(Krankheitstage!BN234)+N(Krankheitstage!BZ234))*N($C234))))</f>
        <v/>
      </c>
      <c r="BT234" s="76">
        <f>IF($B234="",0,IF(Einstellungen!$C$10="Ja",MAX(IF(Einstellungen!$C$11="7 Tage",MAX(0,(MIN(DATE(2029,2,0),IF(Mitarbeiter!$D234="",DATE(2029,2,0),Mitarbeiter!$D234),TODAY()))-(MAX(DATE(2029,1,1),Mitarbeiter!$C234))+1),MAX(0,NETWORKDAYS(MAX(DATE(2029,1,1),Mitarbeiter!$C234),MIN(DATE(2029,2,0),IF(Mitarbeiter!$D234="",DATE(2029,2,0),Mitarbeiter!$D234),TODAY()),Einstellungen!$F$13:$F$67)))*N(Mitarbeiter!$E234)/IF(Einstellungen!$C$11="7 Tage",7,5),N('Ist-Stunden'!AP234)),MAX(IF(Einstellungen!$C$11="7 Tage",MAX(0,(MIN(DATE(2029,2,0),IF(Mitarbeiter!$D234="",DATE(2029,2,0),Mitarbeiter!$D234),TODAY()))-(MAX(DATE(2029,1,1),Mitarbeiter!$C234))+1),MAX(0,NETWORKDAYS(MAX(DATE(2029,1,1),Mitarbeiter!$C234),MIN(DATE(2029,2,0),IF(Mitarbeiter!$D234="",DATE(2029,2,0),Mitarbeiter!$D234),TODAY()),Einstellungen!$F$13:$F$67)))*N(Mitarbeiter!$E234)/IF(Einstellungen!$C$11="7 Tage",7,5),N('Ist-Stunden'!AP234)+(N(Krankheitstage!CA234)+N(Krankheitstage!CM234))*N($C234))))</f>
        <v/>
      </c>
      <c r="BU234" s="76">
        <f>IF($B234="",0,IF(Einstellungen!$C$10="Ja",MAX(IF(Einstellungen!$C$11="7 Tage",MAX(0,(MIN(DATE(2029,3,0),IF(Mitarbeiter!$D234="",DATE(2029,3,0),Mitarbeiter!$D234),TODAY()))-(MAX(DATE(2029,2,1),Mitarbeiter!$C234))+1),MAX(0,NETWORKDAYS(MAX(DATE(2029,2,1),Mitarbeiter!$C234),MIN(DATE(2029,3,0),IF(Mitarbeiter!$D234="",DATE(2029,3,0),Mitarbeiter!$D234),TODAY()),Einstellungen!$F$13:$F$67)))*N(Mitarbeiter!$E234)/IF(Einstellungen!$C$11="7 Tage",7,5),N('Ist-Stunden'!AQ234)),MAX(IF(Einstellungen!$C$11="7 Tage",MAX(0,(MIN(DATE(2029,3,0),IF(Mitarbeiter!$D234="",DATE(2029,3,0),Mitarbeiter!$D234),TODAY()))-(MAX(DATE(2029,2,1),Mitarbeiter!$C234))+1),MAX(0,NETWORKDAYS(MAX(DATE(2029,2,1),Mitarbeiter!$C234),MIN(DATE(2029,3,0),IF(Mitarbeiter!$D234="",DATE(2029,3,0),Mitarbeiter!$D234),TODAY()),Einstellungen!$F$13:$F$67)))*N(Mitarbeiter!$E234)/IF(Einstellungen!$C$11="7 Tage",7,5),N('Ist-Stunden'!AQ234)+(N(Krankheitstage!CB234)+N(Krankheitstage!CN234))*N($C234))))</f>
        <v/>
      </c>
      <c r="BV234" s="76">
        <f>IF($B234="",0,IF(Einstellungen!$C$10="Ja",MAX(IF(Einstellungen!$C$11="7 Tage",MAX(0,(MIN(DATE(2029,4,0),IF(Mitarbeiter!$D234="",DATE(2029,4,0),Mitarbeiter!$D234),TODAY()))-(MAX(DATE(2029,3,1),Mitarbeiter!$C234))+1),MAX(0,NETWORKDAYS(MAX(DATE(2029,3,1),Mitarbeiter!$C234),MIN(DATE(2029,4,0),IF(Mitarbeiter!$D234="",DATE(2029,4,0),Mitarbeiter!$D234),TODAY()),Einstellungen!$F$13:$F$67)))*N(Mitarbeiter!$E234)/IF(Einstellungen!$C$11="7 Tage",7,5),N('Ist-Stunden'!AR234)),MAX(IF(Einstellungen!$C$11="7 Tage",MAX(0,(MIN(DATE(2029,4,0),IF(Mitarbeiter!$D234="",DATE(2029,4,0),Mitarbeiter!$D234),TODAY()))-(MAX(DATE(2029,3,1),Mitarbeiter!$C234))+1),MAX(0,NETWORKDAYS(MAX(DATE(2029,3,1),Mitarbeiter!$C234),MIN(DATE(2029,4,0),IF(Mitarbeiter!$D234="",DATE(2029,4,0),Mitarbeiter!$D234),TODAY()),Einstellungen!$F$13:$F$67)))*N(Mitarbeiter!$E234)/IF(Einstellungen!$C$11="7 Tage",7,5),N('Ist-Stunden'!AR234)+(N(Krankheitstage!CC234)+N(Krankheitstage!CO234))*N($C234))))</f>
        <v/>
      </c>
      <c r="BW234" s="76">
        <f>IF($B234="",0,IF(Einstellungen!$C$10="Ja",MAX(IF(Einstellungen!$C$11="7 Tage",MAX(0,(MIN(DATE(2029,5,0),IF(Mitarbeiter!$D234="",DATE(2029,5,0),Mitarbeiter!$D234),TODAY()))-(MAX(DATE(2029,4,1),Mitarbeiter!$C234))+1),MAX(0,NETWORKDAYS(MAX(DATE(2029,4,1),Mitarbeiter!$C234),MIN(DATE(2029,5,0),IF(Mitarbeiter!$D234="",DATE(2029,5,0),Mitarbeiter!$D234),TODAY()),Einstellungen!$F$13:$F$67)))*N(Mitarbeiter!$E234)/IF(Einstellungen!$C$11="7 Tage",7,5),N('Ist-Stunden'!AS234)),MAX(IF(Einstellungen!$C$11="7 Tage",MAX(0,(MIN(DATE(2029,5,0),IF(Mitarbeiter!$D234="",DATE(2029,5,0),Mitarbeiter!$D234),TODAY()))-(MAX(DATE(2029,4,1),Mitarbeiter!$C234))+1),MAX(0,NETWORKDAYS(MAX(DATE(2029,4,1),Mitarbeiter!$C234),MIN(DATE(2029,5,0),IF(Mitarbeiter!$D234="",DATE(2029,5,0),Mitarbeiter!$D234),TODAY()),Einstellungen!$F$13:$F$67)))*N(Mitarbeiter!$E234)/IF(Einstellungen!$C$11="7 Tage",7,5),N('Ist-Stunden'!AS234)+(N(Krankheitstage!CD234)+N(Krankheitstage!CP234))*N($C234))))</f>
        <v/>
      </c>
      <c r="BX234" s="76">
        <f>IF($B234="",0,IF(Einstellungen!$C$10="Ja",MAX(IF(Einstellungen!$C$11="7 Tage",MAX(0,(MIN(DATE(2029,6,0),IF(Mitarbeiter!$D234="",DATE(2029,6,0),Mitarbeiter!$D234),TODAY()))-(MAX(DATE(2029,5,1),Mitarbeiter!$C234))+1),MAX(0,NETWORKDAYS(MAX(DATE(2029,5,1),Mitarbeiter!$C234),MIN(DATE(2029,6,0),IF(Mitarbeiter!$D234="",DATE(2029,6,0),Mitarbeiter!$D234),TODAY()),Einstellungen!$F$13:$F$67)))*N(Mitarbeiter!$E234)/IF(Einstellungen!$C$11="7 Tage",7,5),N('Ist-Stunden'!AT234)),MAX(IF(Einstellungen!$C$11="7 Tage",MAX(0,(MIN(DATE(2029,6,0),IF(Mitarbeiter!$D234="",DATE(2029,6,0),Mitarbeiter!$D234),TODAY()))-(MAX(DATE(2029,5,1),Mitarbeiter!$C234))+1),MAX(0,NETWORKDAYS(MAX(DATE(2029,5,1),Mitarbeiter!$C234),MIN(DATE(2029,6,0),IF(Mitarbeiter!$D234="",DATE(2029,6,0),Mitarbeiter!$D234),TODAY()),Einstellungen!$F$13:$F$67)))*N(Mitarbeiter!$E234)/IF(Einstellungen!$C$11="7 Tage",7,5),N('Ist-Stunden'!AT234)+(N(Krankheitstage!CE234)+N(Krankheitstage!CQ234))*N($C234))))</f>
        <v/>
      </c>
      <c r="BY234" s="76">
        <f>IF($B234="",0,IF(Einstellungen!$C$10="Ja",MAX(IF(Einstellungen!$C$11="7 Tage",MAX(0,(MIN(DATE(2029,7,0),IF(Mitarbeiter!$D234="",DATE(2029,7,0),Mitarbeiter!$D234),TODAY()))-(MAX(DATE(2029,6,1),Mitarbeiter!$C234))+1),MAX(0,NETWORKDAYS(MAX(DATE(2029,6,1),Mitarbeiter!$C234),MIN(DATE(2029,7,0),IF(Mitarbeiter!$D234="",DATE(2029,7,0),Mitarbeiter!$D234),TODAY()),Einstellungen!$F$13:$F$67)))*N(Mitarbeiter!$E234)/IF(Einstellungen!$C$11="7 Tage",7,5),N('Ist-Stunden'!AU234)),MAX(IF(Einstellungen!$C$11="7 Tage",MAX(0,(MIN(DATE(2029,7,0),IF(Mitarbeiter!$D234="",DATE(2029,7,0),Mitarbeiter!$D234),TODAY()))-(MAX(DATE(2029,6,1),Mitarbeiter!$C234))+1),MAX(0,NETWORKDAYS(MAX(DATE(2029,6,1),Mitarbeiter!$C234),MIN(DATE(2029,7,0),IF(Mitarbeiter!$D234="",DATE(2029,7,0),Mitarbeiter!$D234),TODAY()),Einstellungen!$F$13:$F$67)))*N(Mitarbeiter!$E234)/IF(Einstellungen!$C$11="7 Tage",7,5),N('Ist-Stunden'!AU234)+(N(Krankheitstage!CF234)+N(Krankheitstage!CR234))*N($C234))))</f>
        <v/>
      </c>
      <c r="BZ234" s="76">
        <f>IF($B234="",0,IF(Einstellungen!$C$10="Ja",MAX(IF(Einstellungen!$C$11="7 Tage",MAX(0,(MIN(DATE(2029,8,0),IF(Mitarbeiter!$D234="",DATE(2029,8,0),Mitarbeiter!$D234),TODAY()))-(MAX(DATE(2029,7,1),Mitarbeiter!$C234))+1),MAX(0,NETWORKDAYS(MAX(DATE(2029,7,1),Mitarbeiter!$C234),MIN(DATE(2029,8,0),IF(Mitarbeiter!$D234="",DATE(2029,8,0),Mitarbeiter!$D234),TODAY()),Einstellungen!$F$13:$F$67)))*N(Mitarbeiter!$E234)/IF(Einstellungen!$C$11="7 Tage",7,5),N('Ist-Stunden'!AV234)),MAX(IF(Einstellungen!$C$11="7 Tage",MAX(0,(MIN(DATE(2029,8,0),IF(Mitarbeiter!$D234="",DATE(2029,8,0),Mitarbeiter!$D234),TODAY()))-(MAX(DATE(2029,7,1),Mitarbeiter!$C234))+1),MAX(0,NETWORKDAYS(MAX(DATE(2029,7,1),Mitarbeiter!$C234),MIN(DATE(2029,8,0),IF(Mitarbeiter!$D234="",DATE(2029,8,0),Mitarbeiter!$D234),TODAY()),Einstellungen!$F$13:$F$67)))*N(Mitarbeiter!$E234)/IF(Einstellungen!$C$11="7 Tage",7,5),N('Ist-Stunden'!AV234)+(N(Krankheitstage!CG234)+N(Krankheitstage!CS234))*N($C234))))</f>
        <v/>
      </c>
      <c r="CA234" s="76">
        <f>IF($B234="",0,IF(Einstellungen!$C$10="Ja",MAX(IF(Einstellungen!$C$11="7 Tage",MAX(0,(MIN(DATE(2029,9,0),IF(Mitarbeiter!$D234="",DATE(2029,9,0),Mitarbeiter!$D234),TODAY()))-(MAX(DATE(2029,8,1),Mitarbeiter!$C234))+1),MAX(0,NETWORKDAYS(MAX(DATE(2029,8,1),Mitarbeiter!$C234),MIN(DATE(2029,9,0),IF(Mitarbeiter!$D234="",DATE(2029,9,0),Mitarbeiter!$D234),TODAY()),Einstellungen!$F$13:$F$67)))*N(Mitarbeiter!$E234)/IF(Einstellungen!$C$11="7 Tage",7,5),N('Ist-Stunden'!AW234)),MAX(IF(Einstellungen!$C$11="7 Tage",MAX(0,(MIN(DATE(2029,9,0),IF(Mitarbeiter!$D234="",DATE(2029,9,0),Mitarbeiter!$D234),TODAY()))-(MAX(DATE(2029,8,1),Mitarbeiter!$C234))+1),MAX(0,NETWORKDAYS(MAX(DATE(2029,8,1),Mitarbeiter!$C234),MIN(DATE(2029,9,0),IF(Mitarbeiter!$D234="",DATE(2029,9,0),Mitarbeiter!$D234),TODAY()),Einstellungen!$F$13:$F$67)))*N(Mitarbeiter!$E234)/IF(Einstellungen!$C$11="7 Tage",7,5),N('Ist-Stunden'!AW234)+(N(Krankheitstage!CH234)+N(Krankheitstage!CT234))*N($C234))))</f>
        <v/>
      </c>
      <c r="CB234" s="76">
        <f>IF($B234="",0,IF(Einstellungen!$C$10="Ja",MAX(IF(Einstellungen!$C$11="7 Tage",MAX(0,(MIN(DATE(2029,10,0),IF(Mitarbeiter!$D234="",DATE(2029,10,0),Mitarbeiter!$D234),TODAY()))-(MAX(DATE(2029,9,1),Mitarbeiter!$C234))+1),MAX(0,NETWORKDAYS(MAX(DATE(2029,9,1),Mitarbeiter!$C234),MIN(DATE(2029,10,0),IF(Mitarbeiter!$D234="",DATE(2029,10,0),Mitarbeiter!$D234),TODAY()),Einstellungen!$F$13:$F$67)))*N(Mitarbeiter!$E234)/IF(Einstellungen!$C$11="7 Tage",7,5),N('Ist-Stunden'!AX234)),MAX(IF(Einstellungen!$C$11="7 Tage",MAX(0,(MIN(DATE(2029,10,0),IF(Mitarbeiter!$D234="",DATE(2029,10,0),Mitarbeiter!$D234),TODAY()))-(MAX(DATE(2029,9,1),Mitarbeiter!$C234))+1),MAX(0,NETWORKDAYS(MAX(DATE(2029,9,1),Mitarbeiter!$C234),MIN(DATE(2029,10,0),IF(Mitarbeiter!$D234="",DATE(2029,10,0),Mitarbeiter!$D234),TODAY()),Einstellungen!$F$13:$F$67)))*N(Mitarbeiter!$E234)/IF(Einstellungen!$C$11="7 Tage",7,5),N('Ist-Stunden'!AX234)+(N(Krankheitstage!CI234)+N(Krankheitstage!CU234))*N($C234))))</f>
        <v/>
      </c>
      <c r="CC234" s="76">
        <f>IF($B234="",0,IF(Einstellungen!$C$10="Ja",MAX(IF(Einstellungen!$C$11="7 Tage",MAX(0,(MIN(DATE(2029,11,0),IF(Mitarbeiter!$D234="",DATE(2029,11,0),Mitarbeiter!$D234),TODAY()))-(MAX(DATE(2029,10,1),Mitarbeiter!$C234))+1),MAX(0,NETWORKDAYS(MAX(DATE(2029,10,1),Mitarbeiter!$C234),MIN(DATE(2029,11,0),IF(Mitarbeiter!$D234="",DATE(2029,11,0),Mitarbeiter!$D234),TODAY()),Einstellungen!$F$13:$F$67)))*N(Mitarbeiter!$E234)/IF(Einstellungen!$C$11="7 Tage",7,5),N('Ist-Stunden'!AY234)),MAX(IF(Einstellungen!$C$11="7 Tage",MAX(0,(MIN(DATE(2029,11,0),IF(Mitarbeiter!$D234="",DATE(2029,11,0),Mitarbeiter!$D234),TODAY()))-(MAX(DATE(2029,10,1),Mitarbeiter!$C234))+1),MAX(0,NETWORKDAYS(MAX(DATE(2029,10,1),Mitarbeiter!$C234),MIN(DATE(2029,11,0),IF(Mitarbeiter!$D234="",DATE(2029,11,0),Mitarbeiter!$D234),TODAY()),Einstellungen!$F$13:$F$67)))*N(Mitarbeiter!$E234)/IF(Einstellungen!$C$11="7 Tage",7,5),N('Ist-Stunden'!AY234)+(N(Krankheitstage!CJ234)+N(Krankheitstage!CV234))*N($C234))))</f>
        <v/>
      </c>
      <c r="CD234" s="76">
        <f>IF($B234="",0,IF(Einstellungen!$C$10="Ja",MAX(IF(Einstellungen!$C$11="7 Tage",MAX(0,(MIN(DATE(2029,12,0),IF(Mitarbeiter!$D234="",DATE(2029,12,0),Mitarbeiter!$D234),TODAY()))-(MAX(DATE(2029,11,1),Mitarbeiter!$C234))+1),MAX(0,NETWORKDAYS(MAX(DATE(2029,11,1),Mitarbeiter!$C234),MIN(DATE(2029,12,0),IF(Mitarbeiter!$D234="",DATE(2029,12,0),Mitarbeiter!$D234),TODAY()),Einstellungen!$F$13:$F$67)))*N(Mitarbeiter!$E234)/IF(Einstellungen!$C$11="7 Tage",7,5),N('Ist-Stunden'!AZ234)),MAX(IF(Einstellungen!$C$11="7 Tage",MAX(0,(MIN(DATE(2029,12,0),IF(Mitarbeiter!$D234="",DATE(2029,12,0),Mitarbeiter!$D234),TODAY()))-(MAX(DATE(2029,11,1),Mitarbeiter!$C234))+1),MAX(0,NETWORKDAYS(MAX(DATE(2029,11,1),Mitarbeiter!$C234),MIN(DATE(2029,12,0),IF(Mitarbeiter!$D234="",DATE(2029,12,0),Mitarbeiter!$D234),TODAY()),Einstellungen!$F$13:$F$67)))*N(Mitarbeiter!$E234)/IF(Einstellungen!$C$11="7 Tage",7,5),N('Ist-Stunden'!AZ234)+(N(Krankheitstage!CK234)+N(Krankheitstage!CW234))*N($C234))))</f>
        <v/>
      </c>
      <c r="CE234" s="76">
        <f>IF($B234="",0,IF(Einstellungen!$C$10="Ja",MAX(IF(Einstellungen!$C$11="7 Tage",MAX(0,(MIN(DATE(2029,13,0),IF(Mitarbeiter!$D234="",DATE(2029,13,0),Mitarbeiter!$D234),TODAY()))-(MAX(DATE(2029,12,1),Mitarbeiter!$C234))+1),MAX(0,NETWORKDAYS(MAX(DATE(2029,12,1),Mitarbeiter!$C234),MIN(DATE(2029,13,0),IF(Mitarbeiter!$D234="",DATE(2029,13,0),Mitarbeiter!$D234),TODAY()),Einstellungen!$F$13:$F$67)))*N(Mitarbeiter!$E234)/IF(Einstellungen!$C$11="7 Tage",7,5),N('Ist-Stunden'!BA234)),MAX(IF(Einstellungen!$C$11="7 Tage",MAX(0,(MIN(DATE(2029,13,0),IF(Mitarbeiter!$D234="",DATE(2029,13,0),Mitarbeiter!$D234),TODAY()))-(MAX(DATE(2029,12,1),Mitarbeiter!$C234))+1),MAX(0,NETWORKDAYS(MAX(DATE(2029,12,1),Mitarbeiter!$C234),MIN(DATE(2029,13,0),IF(Mitarbeiter!$D234="",DATE(2029,13,0),Mitarbeiter!$D234),TODAY()),Einstellungen!$F$13:$F$67)))*N(Mitarbeiter!$E234)/IF(Einstellungen!$C$11="7 Tage",7,5),N('Ist-Stunden'!BA234)+(N(Krankheitstage!CL234)+N(Krankheitstage!CX234))*N($C234))))</f>
        <v/>
      </c>
      <c r="CF234" s="76">
        <f>IF($B234="",0,IF(Einstellungen!$C$10="Ja",MAX(IF(Einstellungen!$C$11="7 Tage",MAX(0,(MIN(DATE(2030,2,0),IF(Mitarbeiter!$D234="",DATE(2030,2,0),Mitarbeiter!$D234),TODAY()))-(MAX(DATE(2030,1,1),Mitarbeiter!$C234))+1),MAX(0,NETWORKDAYS(MAX(DATE(2030,1,1),Mitarbeiter!$C234),MIN(DATE(2030,2,0),IF(Mitarbeiter!$D234="",DATE(2030,2,0),Mitarbeiter!$D234),TODAY()),Einstellungen!$F$13:$F$67)))*N(Mitarbeiter!$E234)/IF(Einstellungen!$C$11="7 Tage",7,5),N('Ist-Stunden'!BB234)),MAX(IF(Einstellungen!$C$11="7 Tage",MAX(0,(MIN(DATE(2030,2,0),IF(Mitarbeiter!$D234="",DATE(2030,2,0),Mitarbeiter!$D234),TODAY()))-(MAX(DATE(2030,1,1),Mitarbeiter!$C234))+1),MAX(0,NETWORKDAYS(MAX(DATE(2030,1,1),Mitarbeiter!$C234),MIN(DATE(2030,2,0),IF(Mitarbeiter!$D234="",DATE(2030,2,0),Mitarbeiter!$D234),TODAY()),Einstellungen!$F$13:$F$67)))*N(Mitarbeiter!$E234)/IF(Einstellungen!$C$11="7 Tage",7,5),N('Ist-Stunden'!BB234)+(N(Krankheitstage!CY234)+N(Krankheitstage!DK234))*N($C234))))</f>
        <v/>
      </c>
      <c r="CG234" s="76">
        <f>IF($B234="",0,IF(Einstellungen!$C$10="Ja",MAX(IF(Einstellungen!$C$11="7 Tage",MAX(0,(MIN(DATE(2030,3,0),IF(Mitarbeiter!$D234="",DATE(2030,3,0),Mitarbeiter!$D234),TODAY()))-(MAX(DATE(2030,2,1),Mitarbeiter!$C234))+1),MAX(0,NETWORKDAYS(MAX(DATE(2030,2,1),Mitarbeiter!$C234),MIN(DATE(2030,3,0),IF(Mitarbeiter!$D234="",DATE(2030,3,0),Mitarbeiter!$D234),TODAY()),Einstellungen!$F$13:$F$67)))*N(Mitarbeiter!$E234)/IF(Einstellungen!$C$11="7 Tage",7,5),N('Ist-Stunden'!BC234)),MAX(IF(Einstellungen!$C$11="7 Tage",MAX(0,(MIN(DATE(2030,3,0),IF(Mitarbeiter!$D234="",DATE(2030,3,0),Mitarbeiter!$D234),TODAY()))-(MAX(DATE(2030,2,1),Mitarbeiter!$C234))+1),MAX(0,NETWORKDAYS(MAX(DATE(2030,2,1),Mitarbeiter!$C234),MIN(DATE(2030,3,0),IF(Mitarbeiter!$D234="",DATE(2030,3,0),Mitarbeiter!$D234),TODAY()),Einstellungen!$F$13:$F$67)))*N(Mitarbeiter!$E234)/IF(Einstellungen!$C$11="7 Tage",7,5),N('Ist-Stunden'!BC234)+(N(Krankheitstage!CZ234)+N(Krankheitstage!DL234))*N($C234))))</f>
        <v/>
      </c>
      <c r="CH234" s="76">
        <f>IF($B234="",0,IF(Einstellungen!$C$10="Ja",MAX(IF(Einstellungen!$C$11="7 Tage",MAX(0,(MIN(DATE(2030,4,0),IF(Mitarbeiter!$D234="",DATE(2030,4,0),Mitarbeiter!$D234),TODAY()))-(MAX(DATE(2030,3,1),Mitarbeiter!$C234))+1),MAX(0,NETWORKDAYS(MAX(DATE(2030,3,1),Mitarbeiter!$C234),MIN(DATE(2030,4,0),IF(Mitarbeiter!$D234="",DATE(2030,4,0),Mitarbeiter!$D234),TODAY()),Einstellungen!$F$13:$F$67)))*N(Mitarbeiter!$E234)/IF(Einstellungen!$C$11="7 Tage",7,5),N('Ist-Stunden'!BD234)),MAX(IF(Einstellungen!$C$11="7 Tage",MAX(0,(MIN(DATE(2030,4,0),IF(Mitarbeiter!$D234="",DATE(2030,4,0),Mitarbeiter!$D234),TODAY()))-(MAX(DATE(2030,3,1),Mitarbeiter!$C234))+1),MAX(0,NETWORKDAYS(MAX(DATE(2030,3,1),Mitarbeiter!$C234),MIN(DATE(2030,4,0),IF(Mitarbeiter!$D234="",DATE(2030,4,0),Mitarbeiter!$D234),TODAY()),Einstellungen!$F$13:$F$67)))*N(Mitarbeiter!$E234)/IF(Einstellungen!$C$11="7 Tage",7,5),N('Ist-Stunden'!BD234)+(N(Krankheitstage!DA234)+N(Krankheitstage!DM234))*N($C234))))</f>
        <v/>
      </c>
      <c r="CI234" s="76">
        <f>IF($B234="",0,IF(Einstellungen!$C$10="Ja",MAX(IF(Einstellungen!$C$11="7 Tage",MAX(0,(MIN(DATE(2030,5,0),IF(Mitarbeiter!$D234="",DATE(2030,5,0),Mitarbeiter!$D234),TODAY()))-(MAX(DATE(2030,4,1),Mitarbeiter!$C234))+1),MAX(0,NETWORKDAYS(MAX(DATE(2030,4,1),Mitarbeiter!$C234),MIN(DATE(2030,5,0),IF(Mitarbeiter!$D234="",DATE(2030,5,0),Mitarbeiter!$D234),TODAY()),Einstellungen!$F$13:$F$67)))*N(Mitarbeiter!$E234)/IF(Einstellungen!$C$11="7 Tage",7,5),N('Ist-Stunden'!BE234)),MAX(IF(Einstellungen!$C$11="7 Tage",MAX(0,(MIN(DATE(2030,5,0),IF(Mitarbeiter!$D234="",DATE(2030,5,0),Mitarbeiter!$D234),TODAY()))-(MAX(DATE(2030,4,1),Mitarbeiter!$C234))+1),MAX(0,NETWORKDAYS(MAX(DATE(2030,4,1),Mitarbeiter!$C234),MIN(DATE(2030,5,0),IF(Mitarbeiter!$D234="",DATE(2030,5,0),Mitarbeiter!$D234),TODAY()),Einstellungen!$F$13:$F$67)))*N(Mitarbeiter!$E234)/IF(Einstellungen!$C$11="7 Tage",7,5),N('Ist-Stunden'!BE234)+(N(Krankheitstage!DB234)+N(Krankheitstage!DN234))*N($C234))))</f>
        <v/>
      </c>
      <c r="CJ234" s="76">
        <f>IF($B234="",0,IF(Einstellungen!$C$10="Ja",MAX(IF(Einstellungen!$C$11="7 Tage",MAX(0,(MIN(DATE(2030,6,0),IF(Mitarbeiter!$D234="",DATE(2030,6,0),Mitarbeiter!$D234),TODAY()))-(MAX(DATE(2030,5,1),Mitarbeiter!$C234))+1),MAX(0,NETWORKDAYS(MAX(DATE(2030,5,1),Mitarbeiter!$C234),MIN(DATE(2030,6,0),IF(Mitarbeiter!$D234="",DATE(2030,6,0),Mitarbeiter!$D234),TODAY()),Einstellungen!$F$13:$F$67)))*N(Mitarbeiter!$E234)/IF(Einstellungen!$C$11="7 Tage",7,5),N('Ist-Stunden'!BF234)),MAX(IF(Einstellungen!$C$11="7 Tage",MAX(0,(MIN(DATE(2030,6,0),IF(Mitarbeiter!$D234="",DATE(2030,6,0),Mitarbeiter!$D234),TODAY()))-(MAX(DATE(2030,5,1),Mitarbeiter!$C234))+1),MAX(0,NETWORKDAYS(MAX(DATE(2030,5,1),Mitarbeiter!$C234),MIN(DATE(2030,6,0),IF(Mitarbeiter!$D234="",DATE(2030,6,0),Mitarbeiter!$D234),TODAY()),Einstellungen!$F$13:$F$67)))*N(Mitarbeiter!$E234)/IF(Einstellungen!$C$11="7 Tage",7,5),N('Ist-Stunden'!BF234)+(N(Krankheitstage!DC234)+N(Krankheitstage!DO234))*N($C234))))</f>
        <v/>
      </c>
      <c r="CK234" s="76">
        <f>IF($B234="",0,IF(Einstellungen!$C$10="Ja",MAX(IF(Einstellungen!$C$11="7 Tage",MAX(0,(MIN(DATE(2030,7,0),IF(Mitarbeiter!$D234="",DATE(2030,7,0),Mitarbeiter!$D234),TODAY()))-(MAX(DATE(2030,6,1),Mitarbeiter!$C234))+1),MAX(0,NETWORKDAYS(MAX(DATE(2030,6,1),Mitarbeiter!$C234),MIN(DATE(2030,7,0),IF(Mitarbeiter!$D234="",DATE(2030,7,0),Mitarbeiter!$D234),TODAY()),Einstellungen!$F$13:$F$67)))*N(Mitarbeiter!$E234)/IF(Einstellungen!$C$11="7 Tage",7,5),N('Ist-Stunden'!BG234)),MAX(IF(Einstellungen!$C$11="7 Tage",MAX(0,(MIN(DATE(2030,7,0),IF(Mitarbeiter!$D234="",DATE(2030,7,0),Mitarbeiter!$D234),TODAY()))-(MAX(DATE(2030,6,1),Mitarbeiter!$C234))+1),MAX(0,NETWORKDAYS(MAX(DATE(2030,6,1),Mitarbeiter!$C234),MIN(DATE(2030,7,0),IF(Mitarbeiter!$D234="",DATE(2030,7,0),Mitarbeiter!$D234),TODAY()),Einstellungen!$F$13:$F$67)))*N(Mitarbeiter!$E234)/IF(Einstellungen!$C$11="7 Tage",7,5),N('Ist-Stunden'!BG234)+(N(Krankheitstage!DD234)+N(Krankheitstage!DP234))*N($C234))))</f>
        <v/>
      </c>
      <c r="CL234" s="76">
        <f>IF($B234="",0,IF(Einstellungen!$C$10="Ja",MAX(IF(Einstellungen!$C$11="7 Tage",MAX(0,(MIN(DATE(2030,8,0),IF(Mitarbeiter!$D234="",DATE(2030,8,0),Mitarbeiter!$D234),TODAY()))-(MAX(DATE(2030,7,1),Mitarbeiter!$C234))+1),MAX(0,NETWORKDAYS(MAX(DATE(2030,7,1),Mitarbeiter!$C234),MIN(DATE(2030,8,0),IF(Mitarbeiter!$D234="",DATE(2030,8,0),Mitarbeiter!$D234),TODAY()),Einstellungen!$F$13:$F$67)))*N(Mitarbeiter!$E234)/IF(Einstellungen!$C$11="7 Tage",7,5),N('Ist-Stunden'!BH234)),MAX(IF(Einstellungen!$C$11="7 Tage",MAX(0,(MIN(DATE(2030,8,0),IF(Mitarbeiter!$D234="",DATE(2030,8,0),Mitarbeiter!$D234),TODAY()))-(MAX(DATE(2030,7,1),Mitarbeiter!$C234))+1),MAX(0,NETWORKDAYS(MAX(DATE(2030,7,1),Mitarbeiter!$C234),MIN(DATE(2030,8,0),IF(Mitarbeiter!$D234="",DATE(2030,8,0),Mitarbeiter!$D234),TODAY()),Einstellungen!$F$13:$F$67)))*N(Mitarbeiter!$E234)/IF(Einstellungen!$C$11="7 Tage",7,5),N('Ist-Stunden'!BH234)+(N(Krankheitstage!DE234)+N(Krankheitstage!DQ234))*N($C234))))</f>
        <v/>
      </c>
      <c r="CM234" s="76">
        <f>IF($B234="",0,IF(Einstellungen!$C$10="Ja",MAX(IF(Einstellungen!$C$11="7 Tage",MAX(0,(MIN(DATE(2030,9,0),IF(Mitarbeiter!$D234="",DATE(2030,9,0),Mitarbeiter!$D234),TODAY()))-(MAX(DATE(2030,8,1),Mitarbeiter!$C234))+1),MAX(0,NETWORKDAYS(MAX(DATE(2030,8,1),Mitarbeiter!$C234),MIN(DATE(2030,9,0),IF(Mitarbeiter!$D234="",DATE(2030,9,0),Mitarbeiter!$D234),TODAY()),Einstellungen!$F$13:$F$67)))*N(Mitarbeiter!$E234)/IF(Einstellungen!$C$11="7 Tage",7,5),N('Ist-Stunden'!BI234)),MAX(IF(Einstellungen!$C$11="7 Tage",MAX(0,(MIN(DATE(2030,9,0),IF(Mitarbeiter!$D234="",DATE(2030,9,0),Mitarbeiter!$D234),TODAY()))-(MAX(DATE(2030,8,1),Mitarbeiter!$C234))+1),MAX(0,NETWORKDAYS(MAX(DATE(2030,8,1),Mitarbeiter!$C234),MIN(DATE(2030,9,0),IF(Mitarbeiter!$D234="",DATE(2030,9,0),Mitarbeiter!$D234),TODAY()),Einstellungen!$F$13:$F$67)))*N(Mitarbeiter!$E234)/IF(Einstellungen!$C$11="7 Tage",7,5),N('Ist-Stunden'!BI234)+(N(Krankheitstage!DF234)+N(Krankheitstage!DR234))*N($C234))))</f>
        <v/>
      </c>
      <c r="CN234" s="76">
        <f>IF($B234="",0,IF(Einstellungen!$C$10="Ja",MAX(IF(Einstellungen!$C$11="7 Tage",MAX(0,(MIN(DATE(2030,10,0),IF(Mitarbeiter!$D234="",DATE(2030,10,0),Mitarbeiter!$D234),TODAY()))-(MAX(DATE(2030,9,1),Mitarbeiter!$C234))+1),MAX(0,NETWORKDAYS(MAX(DATE(2030,9,1),Mitarbeiter!$C234),MIN(DATE(2030,10,0),IF(Mitarbeiter!$D234="",DATE(2030,10,0),Mitarbeiter!$D234),TODAY()),Einstellungen!$F$13:$F$67)))*N(Mitarbeiter!$E234)/IF(Einstellungen!$C$11="7 Tage",7,5),N('Ist-Stunden'!BJ234)),MAX(IF(Einstellungen!$C$11="7 Tage",MAX(0,(MIN(DATE(2030,10,0),IF(Mitarbeiter!$D234="",DATE(2030,10,0),Mitarbeiter!$D234),TODAY()))-(MAX(DATE(2030,9,1),Mitarbeiter!$C234))+1),MAX(0,NETWORKDAYS(MAX(DATE(2030,9,1),Mitarbeiter!$C234),MIN(DATE(2030,10,0),IF(Mitarbeiter!$D234="",DATE(2030,10,0),Mitarbeiter!$D234),TODAY()),Einstellungen!$F$13:$F$67)))*N(Mitarbeiter!$E234)/IF(Einstellungen!$C$11="7 Tage",7,5),N('Ist-Stunden'!BJ234)+(N(Krankheitstage!DG234)+N(Krankheitstage!DS234))*N($C234))))</f>
        <v/>
      </c>
      <c r="CO234" s="76">
        <f>IF($B234="",0,IF(Einstellungen!$C$10="Ja",MAX(IF(Einstellungen!$C$11="7 Tage",MAX(0,(MIN(DATE(2030,11,0),IF(Mitarbeiter!$D234="",DATE(2030,11,0),Mitarbeiter!$D234),TODAY()))-(MAX(DATE(2030,10,1),Mitarbeiter!$C234))+1),MAX(0,NETWORKDAYS(MAX(DATE(2030,10,1),Mitarbeiter!$C234),MIN(DATE(2030,11,0),IF(Mitarbeiter!$D234="",DATE(2030,11,0),Mitarbeiter!$D234),TODAY()),Einstellungen!$F$13:$F$67)))*N(Mitarbeiter!$E234)/IF(Einstellungen!$C$11="7 Tage",7,5),N('Ist-Stunden'!BK234)),MAX(IF(Einstellungen!$C$11="7 Tage",MAX(0,(MIN(DATE(2030,11,0),IF(Mitarbeiter!$D234="",DATE(2030,11,0),Mitarbeiter!$D234),TODAY()))-(MAX(DATE(2030,10,1),Mitarbeiter!$C234))+1),MAX(0,NETWORKDAYS(MAX(DATE(2030,10,1),Mitarbeiter!$C234),MIN(DATE(2030,11,0),IF(Mitarbeiter!$D234="",DATE(2030,11,0),Mitarbeiter!$D234),TODAY()),Einstellungen!$F$13:$F$67)))*N(Mitarbeiter!$E234)/IF(Einstellungen!$C$11="7 Tage",7,5),N('Ist-Stunden'!BK234)+(N(Krankheitstage!DH234)+N(Krankheitstage!DT234))*N($C234))))</f>
        <v/>
      </c>
      <c r="CP234" s="76">
        <f>IF($B234="",0,IF(Einstellungen!$C$10="Ja",MAX(IF(Einstellungen!$C$11="7 Tage",MAX(0,(MIN(DATE(2030,12,0),IF(Mitarbeiter!$D234="",DATE(2030,12,0),Mitarbeiter!$D234),TODAY()))-(MAX(DATE(2030,11,1),Mitarbeiter!$C234))+1),MAX(0,NETWORKDAYS(MAX(DATE(2030,11,1),Mitarbeiter!$C234),MIN(DATE(2030,12,0),IF(Mitarbeiter!$D234="",DATE(2030,12,0),Mitarbeiter!$D234),TODAY()),Einstellungen!$F$13:$F$67)))*N(Mitarbeiter!$E234)/IF(Einstellungen!$C$11="7 Tage",7,5),N('Ist-Stunden'!BL234)),MAX(IF(Einstellungen!$C$11="7 Tage",MAX(0,(MIN(DATE(2030,12,0),IF(Mitarbeiter!$D234="",DATE(2030,12,0),Mitarbeiter!$D234),TODAY()))-(MAX(DATE(2030,11,1),Mitarbeiter!$C234))+1),MAX(0,NETWORKDAYS(MAX(DATE(2030,11,1),Mitarbeiter!$C234),MIN(DATE(2030,12,0),IF(Mitarbeiter!$D234="",DATE(2030,12,0),Mitarbeiter!$D234),TODAY()),Einstellungen!$F$13:$F$67)))*N(Mitarbeiter!$E234)/IF(Einstellungen!$C$11="7 Tage",7,5),N('Ist-Stunden'!BL234)+(N(Krankheitstage!DI234)+N(Krankheitstage!DU234))*N($C234))))</f>
        <v/>
      </c>
      <c r="CQ234" s="76">
        <f>IF($B234="",0,IF(Einstellungen!$C$10="Ja",MAX(IF(Einstellungen!$C$11="7 Tage",MAX(0,(MIN(DATE(2030,13,0),IF(Mitarbeiter!$D234="",DATE(2030,13,0),Mitarbeiter!$D234),TODAY()))-(MAX(DATE(2030,12,1),Mitarbeiter!$C234))+1),MAX(0,NETWORKDAYS(MAX(DATE(2030,12,1),Mitarbeiter!$C234),MIN(DATE(2030,13,0),IF(Mitarbeiter!$D234="",DATE(2030,13,0),Mitarbeiter!$D234),TODAY()),Einstellungen!$F$13:$F$67)))*N(Mitarbeiter!$E234)/IF(Einstellungen!$C$11="7 Tage",7,5),N('Ist-Stunden'!BM234)),MAX(IF(Einstellungen!$C$11="7 Tage",MAX(0,(MIN(DATE(2030,13,0),IF(Mitarbeiter!$D234="",DATE(2030,13,0),Mitarbeiter!$D234),TODAY()))-(MAX(DATE(2030,12,1),Mitarbeiter!$C234))+1),MAX(0,NETWORKDAYS(MAX(DATE(2030,12,1),Mitarbeiter!$C234),MIN(DATE(2030,13,0),IF(Mitarbeiter!$D234="",DATE(2030,13,0),Mitarbeiter!$D234),TODAY()),Einstellungen!$F$13:$F$67)))*N(Mitarbeiter!$E234)/IF(Einstellungen!$C$11="7 Tage",7,5),N('Ist-Stunden'!BM234)+(N(Krankheitstage!DJ234)+N(Krankheitstage!DV234))*N($C234))))</f>
        <v/>
      </c>
    </row>
    <row r="235">
      <c r="A235" s="73">
        <f>IF(Mitarbeiter!B235="","",Mitarbeiter!A235)</f>
        <v/>
      </c>
      <c r="B235" s="6">
        <f>IF(Mitarbeiter!B235="","",Mitarbeiter!B235)</f>
        <v/>
      </c>
      <c r="C235" s="74">
        <f>IF(Mitarbeiter!B235="","",Mitarbeiter!F235)</f>
        <v/>
      </c>
      <c r="D235" s="75">
        <f>N(INDEX(Krankheitstage!$G235:$DV235,1,(Einstellungen!$C$3-2026)*24+1))</f>
        <v/>
      </c>
      <c r="E235" s="75">
        <f>N(INDEX(Krankheitstage!$G235:$DV235,1,(Einstellungen!$C$3-2026)*24+2))</f>
        <v/>
      </c>
      <c r="F235" s="75">
        <f>N(INDEX(Krankheitstage!$G235:$DV235,1,(Einstellungen!$C$3-2026)*24+3))</f>
        <v/>
      </c>
      <c r="G235" s="75">
        <f>N(INDEX(Krankheitstage!$G235:$DV235,1,(Einstellungen!$C$3-2026)*24+4))</f>
        <v/>
      </c>
      <c r="H235" s="75">
        <f>N(INDEX(Krankheitstage!$G235:$DV235,1,(Einstellungen!$C$3-2026)*24+5))</f>
        <v/>
      </c>
      <c r="I235" s="75">
        <f>N(INDEX(Krankheitstage!$G235:$DV235,1,(Einstellungen!$C$3-2026)*24+6))</f>
        <v/>
      </c>
      <c r="J235" s="75">
        <f>N(INDEX(Krankheitstage!$G235:$DV235,1,(Einstellungen!$C$3-2026)*24+7))</f>
        <v/>
      </c>
      <c r="K235" s="75">
        <f>N(INDEX(Krankheitstage!$G235:$DV235,1,(Einstellungen!$C$3-2026)*24+8))</f>
        <v/>
      </c>
      <c r="L235" s="75">
        <f>N(INDEX(Krankheitstage!$G235:$DV235,1,(Einstellungen!$C$3-2026)*24+9))</f>
        <v/>
      </c>
      <c r="M235" s="75">
        <f>N(INDEX(Krankheitstage!$G235:$DV235,1,(Einstellungen!$C$3-2026)*24+10))</f>
        <v/>
      </c>
      <c r="N235" s="75">
        <f>N(INDEX(Krankheitstage!$G235:$DV235,1,(Einstellungen!$C$3-2026)*24+11))</f>
        <v/>
      </c>
      <c r="O235" s="75">
        <f>N(INDEX(Krankheitstage!$G235:$DV235,1,(Einstellungen!$C$3-2026)*24+12))</f>
        <v/>
      </c>
      <c r="P235" s="75">
        <f>IF($B235="","",SUM(D235:O235))</f>
        <v/>
      </c>
      <c r="Q235" s="75">
        <f>N(INDEX(Krankheitstage!$G235:$DV235,1,(Einstellungen!$C$3-2026)*24+13))</f>
        <v/>
      </c>
      <c r="R235" s="75">
        <f>N(INDEX(Krankheitstage!$G235:$DV235,1,(Einstellungen!$C$3-2026)*24+14))</f>
        <v/>
      </c>
      <c r="S235" s="75">
        <f>N(INDEX(Krankheitstage!$G235:$DV235,1,(Einstellungen!$C$3-2026)*24+15))</f>
        <v/>
      </c>
      <c r="T235" s="75">
        <f>N(INDEX(Krankheitstage!$G235:$DV235,1,(Einstellungen!$C$3-2026)*24+16))</f>
        <v/>
      </c>
      <c r="U235" s="75">
        <f>N(INDEX(Krankheitstage!$G235:$DV235,1,(Einstellungen!$C$3-2026)*24+17))</f>
        <v/>
      </c>
      <c r="V235" s="75">
        <f>N(INDEX(Krankheitstage!$G235:$DV235,1,(Einstellungen!$C$3-2026)*24+18))</f>
        <v/>
      </c>
      <c r="W235" s="75">
        <f>N(INDEX(Krankheitstage!$G235:$DV235,1,(Einstellungen!$C$3-2026)*24+19))</f>
        <v/>
      </c>
      <c r="X235" s="75">
        <f>N(INDEX(Krankheitstage!$G235:$DV235,1,(Einstellungen!$C$3-2026)*24+20))</f>
        <v/>
      </c>
      <c r="Y235" s="75">
        <f>N(INDEX(Krankheitstage!$G235:$DV235,1,(Einstellungen!$C$3-2026)*24+21))</f>
        <v/>
      </c>
      <c r="Z235" s="75">
        <f>N(INDEX(Krankheitstage!$G235:$DV235,1,(Einstellungen!$C$3-2026)*24+22))</f>
        <v/>
      </c>
      <c r="AA235" s="75">
        <f>N(INDEX(Krankheitstage!$G235:$DV235,1,(Einstellungen!$C$3-2026)*24+23))</f>
        <v/>
      </c>
      <c r="AB235" s="75">
        <f>N(INDEX(Krankheitstage!$G235:$DV235,1,(Einstellungen!$C$3-2026)*24+24))</f>
        <v/>
      </c>
      <c r="AC235" s="75">
        <f>IF($B235="","",SUM(Q235:AB235))</f>
        <v/>
      </c>
      <c r="AD235" s="75">
        <f>IF($B235="","",SUM(P235,AC235))</f>
        <v/>
      </c>
      <c r="AE235" s="76">
        <f>IF($B235="","",AD235*N(C235))</f>
        <v/>
      </c>
      <c r="AF235" s="75">
        <f>IF($B235="","",Krankheitstage!E235)</f>
        <v/>
      </c>
      <c r="AG235" s="76">
        <f>IF($B235="","",AF235*N(C235))</f>
        <v/>
      </c>
      <c r="AH235" s="76">
        <f>IF($B235="","",INDEX($AJ235:$CQ235,1,(Einstellungen!$C$3-2026)*12+1)+INDEX($AJ235:$CQ235,1,(Einstellungen!$C$3-2026)*12+2)+INDEX($AJ235:$CQ235,1,(Einstellungen!$C$3-2026)*12+3)+INDEX($AJ235:$CQ235,1,(Einstellungen!$C$3-2026)*12+4)+INDEX($AJ235:$CQ235,1,(Einstellungen!$C$3-2026)*12+5)+INDEX($AJ235:$CQ235,1,(Einstellungen!$C$3-2026)*12+6)+INDEX($AJ235:$CQ235,1,(Einstellungen!$C$3-2026)*12+7)+INDEX($AJ235:$CQ235,1,(Einstellungen!$C$3-2026)*12+8)+INDEX($AJ235:$CQ235,1,(Einstellungen!$C$3-2026)*12+9)+INDEX($AJ235:$CQ235,1,(Einstellungen!$C$3-2026)*12+10)+INDEX($AJ235:$CQ235,1,(Einstellungen!$C$3-2026)*12+11)+INDEX($AJ235:$CQ235,1,(Einstellungen!$C$3-2026)*12+12))</f>
        <v/>
      </c>
      <c r="AI235" s="76">
        <f>IF($B235="","",SUM($AJ235:$CQ235))</f>
        <v/>
      </c>
      <c r="AJ235" s="76">
        <f>IF($B235="",0,IF(Einstellungen!$C$10="Ja",MAX(IF(Einstellungen!$C$11="7 Tage",MAX(0,(MIN(DATE(2026,2,0),IF(Mitarbeiter!$D235="",DATE(2026,2,0),Mitarbeiter!$D235),TODAY()))-(MAX(DATE(2026,1,1),Mitarbeiter!$C235))+1),MAX(0,NETWORKDAYS(MAX(DATE(2026,1,1),Mitarbeiter!$C235),MIN(DATE(2026,2,0),IF(Mitarbeiter!$D235="",DATE(2026,2,0),Mitarbeiter!$D235),TODAY()),Einstellungen!$F$13:$F$67)))*N(Mitarbeiter!$E235)/IF(Einstellungen!$C$11="7 Tage",7,5),N('Ist-Stunden'!F235)),MAX(IF(Einstellungen!$C$11="7 Tage",MAX(0,(MIN(DATE(2026,2,0),IF(Mitarbeiter!$D235="",DATE(2026,2,0),Mitarbeiter!$D235),TODAY()))-(MAX(DATE(2026,1,1),Mitarbeiter!$C235))+1),MAX(0,NETWORKDAYS(MAX(DATE(2026,1,1),Mitarbeiter!$C235),MIN(DATE(2026,2,0),IF(Mitarbeiter!$D235="",DATE(2026,2,0),Mitarbeiter!$D235),TODAY()),Einstellungen!$F$13:$F$67)))*N(Mitarbeiter!$E235)/IF(Einstellungen!$C$11="7 Tage",7,5),N('Ist-Stunden'!F235)+(N(Krankheitstage!G235)+N(Krankheitstage!S235))*N($C235))))</f>
        <v/>
      </c>
      <c r="AK235" s="76">
        <f>IF($B235="",0,IF(Einstellungen!$C$10="Ja",MAX(IF(Einstellungen!$C$11="7 Tage",MAX(0,(MIN(DATE(2026,3,0),IF(Mitarbeiter!$D235="",DATE(2026,3,0),Mitarbeiter!$D235),TODAY()))-(MAX(DATE(2026,2,1),Mitarbeiter!$C235))+1),MAX(0,NETWORKDAYS(MAX(DATE(2026,2,1),Mitarbeiter!$C235),MIN(DATE(2026,3,0),IF(Mitarbeiter!$D235="",DATE(2026,3,0),Mitarbeiter!$D235),TODAY()),Einstellungen!$F$13:$F$67)))*N(Mitarbeiter!$E235)/IF(Einstellungen!$C$11="7 Tage",7,5),N('Ist-Stunden'!G235)),MAX(IF(Einstellungen!$C$11="7 Tage",MAX(0,(MIN(DATE(2026,3,0),IF(Mitarbeiter!$D235="",DATE(2026,3,0),Mitarbeiter!$D235),TODAY()))-(MAX(DATE(2026,2,1),Mitarbeiter!$C235))+1),MAX(0,NETWORKDAYS(MAX(DATE(2026,2,1),Mitarbeiter!$C235),MIN(DATE(2026,3,0),IF(Mitarbeiter!$D235="",DATE(2026,3,0),Mitarbeiter!$D235),TODAY()),Einstellungen!$F$13:$F$67)))*N(Mitarbeiter!$E235)/IF(Einstellungen!$C$11="7 Tage",7,5),N('Ist-Stunden'!G235)+(N(Krankheitstage!H235)+N(Krankheitstage!T235))*N($C235))))</f>
        <v/>
      </c>
      <c r="AL235" s="76">
        <f>IF($B235="",0,IF(Einstellungen!$C$10="Ja",MAX(IF(Einstellungen!$C$11="7 Tage",MAX(0,(MIN(DATE(2026,4,0),IF(Mitarbeiter!$D235="",DATE(2026,4,0),Mitarbeiter!$D235),TODAY()))-(MAX(DATE(2026,3,1),Mitarbeiter!$C235))+1),MAX(0,NETWORKDAYS(MAX(DATE(2026,3,1),Mitarbeiter!$C235),MIN(DATE(2026,4,0),IF(Mitarbeiter!$D235="",DATE(2026,4,0),Mitarbeiter!$D235),TODAY()),Einstellungen!$F$13:$F$67)))*N(Mitarbeiter!$E235)/IF(Einstellungen!$C$11="7 Tage",7,5),N('Ist-Stunden'!H235)),MAX(IF(Einstellungen!$C$11="7 Tage",MAX(0,(MIN(DATE(2026,4,0),IF(Mitarbeiter!$D235="",DATE(2026,4,0),Mitarbeiter!$D235),TODAY()))-(MAX(DATE(2026,3,1),Mitarbeiter!$C235))+1),MAX(0,NETWORKDAYS(MAX(DATE(2026,3,1),Mitarbeiter!$C235),MIN(DATE(2026,4,0),IF(Mitarbeiter!$D235="",DATE(2026,4,0),Mitarbeiter!$D235),TODAY()),Einstellungen!$F$13:$F$67)))*N(Mitarbeiter!$E235)/IF(Einstellungen!$C$11="7 Tage",7,5),N('Ist-Stunden'!H235)+(N(Krankheitstage!I235)+N(Krankheitstage!U235))*N($C235))))</f>
        <v/>
      </c>
      <c r="AM235" s="76">
        <f>IF($B235="",0,IF(Einstellungen!$C$10="Ja",MAX(IF(Einstellungen!$C$11="7 Tage",MAX(0,(MIN(DATE(2026,5,0),IF(Mitarbeiter!$D235="",DATE(2026,5,0),Mitarbeiter!$D235),TODAY()))-(MAX(DATE(2026,4,1),Mitarbeiter!$C235))+1),MAX(0,NETWORKDAYS(MAX(DATE(2026,4,1),Mitarbeiter!$C235),MIN(DATE(2026,5,0),IF(Mitarbeiter!$D235="",DATE(2026,5,0),Mitarbeiter!$D235),TODAY()),Einstellungen!$F$13:$F$67)))*N(Mitarbeiter!$E235)/IF(Einstellungen!$C$11="7 Tage",7,5),N('Ist-Stunden'!I235)),MAX(IF(Einstellungen!$C$11="7 Tage",MAX(0,(MIN(DATE(2026,5,0),IF(Mitarbeiter!$D235="",DATE(2026,5,0),Mitarbeiter!$D235),TODAY()))-(MAX(DATE(2026,4,1),Mitarbeiter!$C235))+1),MAX(0,NETWORKDAYS(MAX(DATE(2026,4,1),Mitarbeiter!$C235),MIN(DATE(2026,5,0),IF(Mitarbeiter!$D235="",DATE(2026,5,0),Mitarbeiter!$D235),TODAY()),Einstellungen!$F$13:$F$67)))*N(Mitarbeiter!$E235)/IF(Einstellungen!$C$11="7 Tage",7,5),N('Ist-Stunden'!I235)+(N(Krankheitstage!J235)+N(Krankheitstage!V235))*N($C235))))</f>
        <v/>
      </c>
      <c r="AN235" s="76">
        <f>IF($B235="",0,IF(Einstellungen!$C$10="Ja",MAX(IF(Einstellungen!$C$11="7 Tage",MAX(0,(MIN(DATE(2026,6,0),IF(Mitarbeiter!$D235="",DATE(2026,6,0),Mitarbeiter!$D235),TODAY()))-(MAX(DATE(2026,5,1),Mitarbeiter!$C235))+1),MAX(0,NETWORKDAYS(MAX(DATE(2026,5,1),Mitarbeiter!$C235),MIN(DATE(2026,6,0),IF(Mitarbeiter!$D235="",DATE(2026,6,0),Mitarbeiter!$D235),TODAY()),Einstellungen!$F$13:$F$67)))*N(Mitarbeiter!$E235)/IF(Einstellungen!$C$11="7 Tage",7,5),N('Ist-Stunden'!J235)),MAX(IF(Einstellungen!$C$11="7 Tage",MAX(0,(MIN(DATE(2026,6,0),IF(Mitarbeiter!$D235="",DATE(2026,6,0),Mitarbeiter!$D235),TODAY()))-(MAX(DATE(2026,5,1),Mitarbeiter!$C235))+1),MAX(0,NETWORKDAYS(MAX(DATE(2026,5,1),Mitarbeiter!$C235),MIN(DATE(2026,6,0),IF(Mitarbeiter!$D235="",DATE(2026,6,0),Mitarbeiter!$D235),TODAY()),Einstellungen!$F$13:$F$67)))*N(Mitarbeiter!$E235)/IF(Einstellungen!$C$11="7 Tage",7,5),N('Ist-Stunden'!J235)+(N(Krankheitstage!K235)+N(Krankheitstage!W235))*N($C235))))</f>
        <v/>
      </c>
      <c r="AO235" s="76">
        <f>IF($B235="",0,IF(Einstellungen!$C$10="Ja",MAX(IF(Einstellungen!$C$11="7 Tage",MAX(0,(MIN(DATE(2026,7,0),IF(Mitarbeiter!$D235="",DATE(2026,7,0),Mitarbeiter!$D235),TODAY()))-(MAX(DATE(2026,6,1),Mitarbeiter!$C235))+1),MAX(0,NETWORKDAYS(MAX(DATE(2026,6,1),Mitarbeiter!$C235),MIN(DATE(2026,7,0),IF(Mitarbeiter!$D235="",DATE(2026,7,0),Mitarbeiter!$D235),TODAY()),Einstellungen!$F$13:$F$67)))*N(Mitarbeiter!$E235)/IF(Einstellungen!$C$11="7 Tage",7,5),N('Ist-Stunden'!K235)),MAX(IF(Einstellungen!$C$11="7 Tage",MAX(0,(MIN(DATE(2026,7,0),IF(Mitarbeiter!$D235="",DATE(2026,7,0),Mitarbeiter!$D235),TODAY()))-(MAX(DATE(2026,6,1),Mitarbeiter!$C235))+1),MAX(0,NETWORKDAYS(MAX(DATE(2026,6,1),Mitarbeiter!$C235),MIN(DATE(2026,7,0),IF(Mitarbeiter!$D235="",DATE(2026,7,0),Mitarbeiter!$D235),TODAY()),Einstellungen!$F$13:$F$67)))*N(Mitarbeiter!$E235)/IF(Einstellungen!$C$11="7 Tage",7,5),N('Ist-Stunden'!K235)+(N(Krankheitstage!L235)+N(Krankheitstage!X235))*N($C235))))</f>
        <v/>
      </c>
      <c r="AP235" s="76">
        <f>IF($B235="",0,IF(Einstellungen!$C$10="Ja",MAX(IF(Einstellungen!$C$11="7 Tage",MAX(0,(MIN(DATE(2026,8,0),IF(Mitarbeiter!$D235="",DATE(2026,8,0),Mitarbeiter!$D235),TODAY()))-(MAX(DATE(2026,7,1),Mitarbeiter!$C235))+1),MAX(0,NETWORKDAYS(MAX(DATE(2026,7,1),Mitarbeiter!$C235),MIN(DATE(2026,8,0),IF(Mitarbeiter!$D235="",DATE(2026,8,0),Mitarbeiter!$D235),TODAY()),Einstellungen!$F$13:$F$67)))*N(Mitarbeiter!$E235)/IF(Einstellungen!$C$11="7 Tage",7,5),N('Ist-Stunden'!L235)),MAX(IF(Einstellungen!$C$11="7 Tage",MAX(0,(MIN(DATE(2026,8,0),IF(Mitarbeiter!$D235="",DATE(2026,8,0),Mitarbeiter!$D235),TODAY()))-(MAX(DATE(2026,7,1),Mitarbeiter!$C235))+1),MAX(0,NETWORKDAYS(MAX(DATE(2026,7,1),Mitarbeiter!$C235),MIN(DATE(2026,8,0),IF(Mitarbeiter!$D235="",DATE(2026,8,0),Mitarbeiter!$D235),TODAY()),Einstellungen!$F$13:$F$67)))*N(Mitarbeiter!$E235)/IF(Einstellungen!$C$11="7 Tage",7,5),N('Ist-Stunden'!L235)+(N(Krankheitstage!M235)+N(Krankheitstage!Y235))*N($C235))))</f>
        <v/>
      </c>
      <c r="AQ235" s="76">
        <f>IF($B235="",0,IF(Einstellungen!$C$10="Ja",MAX(IF(Einstellungen!$C$11="7 Tage",MAX(0,(MIN(DATE(2026,9,0),IF(Mitarbeiter!$D235="",DATE(2026,9,0),Mitarbeiter!$D235),TODAY()))-(MAX(DATE(2026,8,1),Mitarbeiter!$C235))+1),MAX(0,NETWORKDAYS(MAX(DATE(2026,8,1),Mitarbeiter!$C235),MIN(DATE(2026,9,0),IF(Mitarbeiter!$D235="",DATE(2026,9,0),Mitarbeiter!$D235),TODAY()),Einstellungen!$F$13:$F$67)))*N(Mitarbeiter!$E235)/IF(Einstellungen!$C$11="7 Tage",7,5),N('Ist-Stunden'!M235)),MAX(IF(Einstellungen!$C$11="7 Tage",MAX(0,(MIN(DATE(2026,9,0),IF(Mitarbeiter!$D235="",DATE(2026,9,0),Mitarbeiter!$D235),TODAY()))-(MAX(DATE(2026,8,1),Mitarbeiter!$C235))+1),MAX(0,NETWORKDAYS(MAX(DATE(2026,8,1),Mitarbeiter!$C235),MIN(DATE(2026,9,0),IF(Mitarbeiter!$D235="",DATE(2026,9,0),Mitarbeiter!$D235),TODAY()),Einstellungen!$F$13:$F$67)))*N(Mitarbeiter!$E235)/IF(Einstellungen!$C$11="7 Tage",7,5),N('Ist-Stunden'!M235)+(N(Krankheitstage!N235)+N(Krankheitstage!Z235))*N($C235))))</f>
        <v/>
      </c>
      <c r="AR235" s="76">
        <f>IF($B235="",0,IF(Einstellungen!$C$10="Ja",MAX(IF(Einstellungen!$C$11="7 Tage",MAX(0,(MIN(DATE(2026,10,0),IF(Mitarbeiter!$D235="",DATE(2026,10,0),Mitarbeiter!$D235),TODAY()))-(MAX(DATE(2026,9,1),Mitarbeiter!$C235))+1),MAX(0,NETWORKDAYS(MAX(DATE(2026,9,1),Mitarbeiter!$C235),MIN(DATE(2026,10,0),IF(Mitarbeiter!$D235="",DATE(2026,10,0),Mitarbeiter!$D235),TODAY()),Einstellungen!$F$13:$F$67)))*N(Mitarbeiter!$E235)/IF(Einstellungen!$C$11="7 Tage",7,5),N('Ist-Stunden'!N235)),MAX(IF(Einstellungen!$C$11="7 Tage",MAX(0,(MIN(DATE(2026,10,0),IF(Mitarbeiter!$D235="",DATE(2026,10,0),Mitarbeiter!$D235),TODAY()))-(MAX(DATE(2026,9,1),Mitarbeiter!$C235))+1),MAX(0,NETWORKDAYS(MAX(DATE(2026,9,1),Mitarbeiter!$C235),MIN(DATE(2026,10,0),IF(Mitarbeiter!$D235="",DATE(2026,10,0),Mitarbeiter!$D235),TODAY()),Einstellungen!$F$13:$F$67)))*N(Mitarbeiter!$E235)/IF(Einstellungen!$C$11="7 Tage",7,5),N('Ist-Stunden'!N235)+(N(Krankheitstage!O235)+N(Krankheitstage!AA235))*N($C235))))</f>
        <v/>
      </c>
      <c r="AS235" s="76">
        <f>IF($B235="",0,IF(Einstellungen!$C$10="Ja",MAX(IF(Einstellungen!$C$11="7 Tage",MAX(0,(MIN(DATE(2026,11,0),IF(Mitarbeiter!$D235="",DATE(2026,11,0),Mitarbeiter!$D235),TODAY()))-(MAX(DATE(2026,10,1),Mitarbeiter!$C235))+1),MAX(0,NETWORKDAYS(MAX(DATE(2026,10,1),Mitarbeiter!$C235),MIN(DATE(2026,11,0),IF(Mitarbeiter!$D235="",DATE(2026,11,0),Mitarbeiter!$D235),TODAY()),Einstellungen!$F$13:$F$67)))*N(Mitarbeiter!$E235)/IF(Einstellungen!$C$11="7 Tage",7,5),N('Ist-Stunden'!O235)),MAX(IF(Einstellungen!$C$11="7 Tage",MAX(0,(MIN(DATE(2026,11,0),IF(Mitarbeiter!$D235="",DATE(2026,11,0),Mitarbeiter!$D235),TODAY()))-(MAX(DATE(2026,10,1),Mitarbeiter!$C235))+1),MAX(0,NETWORKDAYS(MAX(DATE(2026,10,1),Mitarbeiter!$C235),MIN(DATE(2026,11,0),IF(Mitarbeiter!$D235="",DATE(2026,11,0),Mitarbeiter!$D235),TODAY()),Einstellungen!$F$13:$F$67)))*N(Mitarbeiter!$E235)/IF(Einstellungen!$C$11="7 Tage",7,5),N('Ist-Stunden'!O235)+(N(Krankheitstage!P235)+N(Krankheitstage!AB235))*N($C235))))</f>
        <v/>
      </c>
      <c r="AT235" s="76">
        <f>IF($B235="",0,IF(Einstellungen!$C$10="Ja",MAX(IF(Einstellungen!$C$11="7 Tage",MAX(0,(MIN(DATE(2026,12,0),IF(Mitarbeiter!$D235="",DATE(2026,12,0),Mitarbeiter!$D235),TODAY()))-(MAX(DATE(2026,11,1),Mitarbeiter!$C235))+1),MAX(0,NETWORKDAYS(MAX(DATE(2026,11,1),Mitarbeiter!$C235),MIN(DATE(2026,12,0),IF(Mitarbeiter!$D235="",DATE(2026,12,0),Mitarbeiter!$D235),TODAY()),Einstellungen!$F$13:$F$67)))*N(Mitarbeiter!$E235)/IF(Einstellungen!$C$11="7 Tage",7,5),N('Ist-Stunden'!P235)),MAX(IF(Einstellungen!$C$11="7 Tage",MAX(0,(MIN(DATE(2026,12,0),IF(Mitarbeiter!$D235="",DATE(2026,12,0),Mitarbeiter!$D235),TODAY()))-(MAX(DATE(2026,11,1),Mitarbeiter!$C235))+1),MAX(0,NETWORKDAYS(MAX(DATE(2026,11,1),Mitarbeiter!$C235),MIN(DATE(2026,12,0),IF(Mitarbeiter!$D235="",DATE(2026,12,0),Mitarbeiter!$D235),TODAY()),Einstellungen!$F$13:$F$67)))*N(Mitarbeiter!$E235)/IF(Einstellungen!$C$11="7 Tage",7,5),N('Ist-Stunden'!P235)+(N(Krankheitstage!Q235)+N(Krankheitstage!AC235))*N($C235))))</f>
        <v/>
      </c>
      <c r="AU235" s="76">
        <f>IF($B235="",0,IF(Einstellungen!$C$10="Ja",MAX(IF(Einstellungen!$C$11="7 Tage",MAX(0,(MIN(DATE(2026,13,0),IF(Mitarbeiter!$D235="",DATE(2026,13,0),Mitarbeiter!$D235),TODAY()))-(MAX(DATE(2026,12,1),Mitarbeiter!$C235))+1),MAX(0,NETWORKDAYS(MAX(DATE(2026,12,1),Mitarbeiter!$C235),MIN(DATE(2026,13,0),IF(Mitarbeiter!$D235="",DATE(2026,13,0),Mitarbeiter!$D235),TODAY()),Einstellungen!$F$13:$F$67)))*N(Mitarbeiter!$E235)/IF(Einstellungen!$C$11="7 Tage",7,5),N('Ist-Stunden'!Q235)),MAX(IF(Einstellungen!$C$11="7 Tage",MAX(0,(MIN(DATE(2026,13,0),IF(Mitarbeiter!$D235="",DATE(2026,13,0),Mitarbeiter!$D235),TODAY()))-(MAX(DATE(2026,12,1),Mitarbeiter!$C235))+1),MAX(0,NETWORKDAYS(MAX(DATE(2026,12,1),Mitarbeiter!$C235),MIN(DATE(2026,13,0),IF(Mitarbeiter!$D235="",DATE(2026,13,0),Mitarbeiter!$D235),TODAY()),Einstellungen!$F$13:$F$67)))*N(Mitarbeiter!$E235)/IF(Einstellungen!$C$11="7 Tage",7,5),N('Ist-Stunden'!Q235)+(N(Krankheitstage!R235)+N(Krankheitstage!AD235))*N($C235))))</f>
        <v/>
      </c>
      <c r="AV235" s="76">
        <f>IF($B235="",0,IF(Einstellungen!$C$10="Ja",MAX(IF(Einstellungen!$C$11="7 Tage",MAX(0,(MIN(DATE(2027,2,0),IF(Mitarbeiter!$D235="",DATE(2027,2,0),Mitarbeiter!$D235),TODAY()))-(MAX(DATE(2027,1,1),Mitarbeiter!$C235))+1),MAX(0,NETWORKDAYS(MAX(DATE(2027,1,1),Mitarbeiter!$C235),MIN(DATE(2027,2,0),IF(Mitarbeiter!$D235="",DATE(2027,2,0),Mitarbeiter!$D235),TODAY()),Einstellungen!$F$13:$F$67)))*N(Mitarbeiter!$E235)/IF(Einstellungen!$C$11="7 Tage",7,5),N('Ist-Stunden'!R235)),MAX(IF(Einstellungen!$C$11="7 Tage",MAX(0,(MIN(DATE(2027,2,0),IF(Mitarbeiter!$D235="",DATE(2027,2,0),Mitarbeiter!$D235),TODAY()))-(MAX(DATE(2027,1,1),Mitarbeiter!$C235))+1),MAX(0,NETWORKDAYS(MAX(DATE(2027,1,1),Mitarbeiter!$C235),MIN(DATE(2027,2,0),IF(Mitarbeiter!$D235="",DATE(2027,2,0),Mitarbeiter!$D235),TODAY()),Einstellungen!$F$13:$F$67)))*N(Mitarbeiter!$E235)/IF(Einstellungen!$C$11="7 Tage",7,5),N('Ist-Stunden'!R235)+(N(Krankheitstage!AE235)+N(Krankheitstage!AQ235))*N($C235))))</f>
        <v/>
      </c>
      <c r="AW235" s="76">
        <f>IF($B235="",0,IF(Einstellungen!$C$10="Ja",MAX(IF(Einstellungen!$C$11="7 Tage",MAX(0,(MIN(DATE(2027,3,0),IF(Mitarbeiter!$D235="",DATE(2027,3,0),Mitarbeiter!$D235),TODAY()))-(MAX(DATE(2027,2,1),Mitarbeiter!$C235))+1),MAX(0,NETWORKDAYS(MAX(DATE(2027,2,1),Mitarbeiter!$C235),MIN(DATE(2027,3,0),IF(Mitarbeiter!$D235="",DATE(2027,3,0),Mitarbeiter!$D235),TODAY()),Einstellungen!$F$13:$F$67)))*N(Mitarbeiter!$E235)/IF(Einstellungen!$C$11="7 Tage",7,5),N('Ist-Stunden'!S235)),MAX(IF(Einstellungen!$C$11="7 Tage",MAX(0,(MIN(DATE(2027,3,0),IF(Mitarbeiter!$D235="",DATE(2027,3,0),Mitarbeiter!$D235),TODAY()))-(MAX(DATE(2027,2,1),Mitarbeiter!$C235))+1),MAX(0,NETWORKDAYS(MAX(DATE(2027,2,1),Mitarbeiter!$C235),MIN(DATE(2027,3,0),IF(Mitarbeiter!$D235="",DATE(2027,3,0),Mitarbeiter!$D235),TODAY()),Einstellungen!$F$13:$F$67)))*N(Mitarbeiter!$E235)/IF(Einstellungen!$C$11="7 Tage",7,5),N('Ist-Stunden'!S235)+(N(Krankheitstage!AF235)+N(Krankheitstage!AR235))*N($C235))))</f>
        <v/>
      </c>
      <c r="AX235" s="76">
        <f>IF($B235="",0,IF(Einstellungen!$C$10="Ja",MAX(IF(Einstellungen!$C$11="7 Tage",MAX(0,(MIN(DATE(2027,4,0),IF(Mitarbeiter!$D235="",DATE(2027,4,0),Mitarbeiter!$D235),TODAY()))-(MAX(DATE(2027,3,1),Mitarbeiter!$C235))+1),MAX(0,NETWORKDAYS(MAX(DATE(2027,3,1),Mitarbeiter!$C235),MIN(DATE(2027,4,0),IF(Mitarbeiter!$D235="",DATE(2027,4,0),Mitarbeiter!$D235),TODAY()),Einstellungen!$F$13:$F$67)))*N(Mitarbeiter!$E235)/IF(Einstellungen!$C$11="7 Tage",7,5),N('Ist-Stunden'!T235)),MAX(IF(Einstellungen!$C$11="7 Tage",MAX(0,(MIN(DATE(2027,4,0),IF(Mitarbeiter!$D235="",DATE(2027,4,0),Mitarbeiter!$D235),TODAY()))-(MAX(DATE(2027,3,1),Mitarbeiter!$C235))+1),MAX(0,NETWORKDAYS(MAX(DATE(2027,3,1),Mitarbeiter!$C235),MIN(DATE(2027,4,0),IF(Mitarbeiter!$D235="",DATE(2027,4,0),Mitarbeiter!$D235),TODAY()),Einstellungen!$F$13:$F$67)))*N(Mitarbeiter!$E235)/IF(Einstellungen!$C$11="7 Tage",7,5),N('Ist-Stunden'!T235)+(N(Krankheitstage!AG235)+N(Krankheitstage!AS235))*N($C235))))</f>
        <v/>
      </c>
      <c r="AY235" s="76">
        <f>IF($B235="",0,IF(Einstellungen!$C$10="Ja",MAX(IF(Einstellungen!$C$11="7 Tage",MAX(0,(MIN(DATE(2027,5,0),IF(Mitarbeiter!$D235="",DATE(2027,5,0),Mitarbeiter!$D235),TODAY()))-(MAX(DATE(2027,4,1),Mitarbeiter!$C235))+1),MAX(0,NETWORKDAYS(MAX(DATE(2027,4,1),Mitarbeiter!$C235),MIN(DATE(2027,5,0),IF(Mitarbeiter!$D235="",DATE(2027,5,0),Mitarbeiter!$D235),TODAY()),Einstellungen!$F$13:$F$67)))*N(Mitarbeiter!$E235)/IF(Einstellungen!$C$11="7 Tage",7,5),N('Ist-Stunden'!U235)),MAX(IF(Einstellungen!$C$11="7 Tage",MAX(0,(MIN(DATE(2027,5,0),IF(Mitarbeiter!$D235="",DATE(2027,5,0),Mitarbeiter!$D235),TODAY()))-(MAX(DATE(2027,4,1),Mitarbeiter!$C235))+1),MAX(0,NETWORKDAYS(MAX(DATE(2027,4,1),Mitarbeiter!$C235),MIN(DATE(2027,5,0),IF(Mitarbeiter!$D235="",DATE(2027,5,0),Mitarbeiter!$D235),TODAY()),Einstellungen!$F$13:$F$67)))*N(Mitarbeiter!$E235)/IF(Einstellungen!$C$11="7 Tage",7,5),N('Ist-Stunden'!U235)+(N(Krankheitstage!AH235)+N(Krankheitstage!AT235))*N($C235))))</f>
        <v/>
      </c>
      <c r="AZ235" s="76">
        <f>IF($B235="",0,IF(Einstellungen!$C$10="Ja",MAX(IF(Einstellungen!$C$11="7 Tage",MAX(0,(MIN(DATE(2027,6,0),IF(Mitarbeiter!$D235="",DATE(2027,6,0),Mitarbeiter!$D235),TODAY()))-(MAX(DATE(2027,5,1),Mitarbeiter!$C235))+1),MAX(0,NETWORKDAYS(MAX(DATE(2027,5,1),Mitarbeiter!$C235),MIN(DATE(2027,6,0),IF(Mitarbeiter!$D235="",DATE(2027,6,0),Mitarbeiter!$D235),TODAY()),Einstellungen!$F$13:$F$67)))*N(Mitarbeiter!$E235)/IF(Einstellungen!$C$11="7 Tage",7,5),N('Ist-Stunden'!V235)),MAX(IF(Einstellungen!$C$11="7 Tage",MAX(0,(MIN(DATE(2027,6,0),IF(Mitarbeiter!$D235="",DATE(2027,6,0),Mitarbeiter!$D235),TODAY()))-(MAX(DATE(2027,5,1),Mitarbeiter!$C235))+1),MAX(0,NETWORKDAYS(MAX(DATE(2027,5,1),Mitarbeiter!$C235),MIN(DATE(2027,6,0),IF(Mitarbeiter!$D235="",DATE(2027,6,0),Mitarbeiter!$D235),TODAY()),Einstellungen!$F$13:$F$67)))*N(Mitarbeiter!$E235)/IF(Einstellungen!$C$11="7 Tage",7,5),N('Ist-Stunden'!V235)+(N(Krankheitstage!AI235)+N(Krankheitstage!AU235))*N($C235))))</f>
        <v/>
      </c>
      <c r="BA235" s="76">
        <f>IF($B235="",0,IF(Einstellungen!$C$10="Ja",MAX(IF(Einstellungen!$C$11="7 Tage",MAX(0,(MIN(DATE(2027,7,0),IF(Mitarbeiter!$D235="",DATE(2027,7,0),Mitarbeiter!$D235),TODAY()))-(MAX(DATE(2027,6,1),Mitarbeiter!$C235))+1),MAX(0,NETWORKDAYS(MAX(DATE(2027,6,1),Mitarbeiter!$C235),MIN(DATE(2027,7,0),IF(Mitarbeiter!$D235="",DATE(2027,7,0),Mitarbeiter!$D235),TODAY()),Einstellungen!$F$13:$F$67)))*N(Mitarbeiter!$E235)/IF(Einstellungen!$C$11="7 Tage",7,5),N('Ist-Stunden'!W235)),MAX(IF(Einstellungen!$C$11="7 Tage",MAX(0,(MIN(DATE(2027,7,0),IF(Mitarbeiter!$D235="",DATE(2027,7,0),Mitarbeiter!$D235),TODAY()))-(MAX(DATE(2027,6,1),Mitarbeiter!$C235))+1),MAX(0,NETWORKDAYS(MAX(DATE(2027,6,1),Mitarbeiter!$C235),MIN(DATE(2027,7,0),IF(Mitarbeiter!$D235="",DATE(2027,7,0),Mitarbeiter!$D235),TODAY()),Einstellungen!$F$13:$F$67)))*N(Mitarbeiter!$E235)/IF(Einstellungen!$C$11="7 Tage",7,5),N('Ist-Stunden'!W235)+(N(Krankheitstage!AJ235)+N(Krankheitstage!AV235))*N($C235))))</f>
        <v/>
      </c>
      <c r="BB235" s="76">
        <f>IF($B235="",0,IF(Einstellungen!$C$10="Ja",MAX(IF(Einstellungen!$C$11="7 Tage",MAX(0,(MIN(DATE(2027,8,0),IF(Mitarbeiter!$D235="",DATE(2027,8,0),Mitarbeiter!$D235),TODAY()))-(MAX(DATE(2027,7,1),Mitarbeiter!$C235))+1),MAX(0,NETWORKDAYS(MAX(DATE(2027,7,1),Mitarbeiter!$C235),MIN(DATE(2027,8,0),IF(Mitarbeiter!$D235="",DATE(2027,8,0),Mitarbeiter!$D235),TODAY()),Einstellungen!$F$13:$F$67)))*N(Mitarbeiter!$E235)/IF(Einstellungen!$C$11="7 Tage",7,5),N('Ist-Stunden'!X235)),MAX(IF(Einstellungen!$C$11="7 Tage",MAX(0,(MIN(DATE(2027,8,0),IF(Mitarbeiter!$D235="",DATE(2027,8,0),Mitarbeiter!$D235),TODAY()))-(MAX(DATE(2027,7,1),Mitarbeiter!$C235))+1),MAX(0,NETWORKDAYS(MAX(DATE(2027,7,1),Mitarbeiter!$C235),MIN(DATE(2027,8,0),IF(Mitarbeiter!$D235="",DATE(2027,8,0),Mitarbeiter!$D235),TODAY()),Einstellungen!$F$13:$F$67)))*N(Mitarbeiter!$E235)/IF(Einstellungen!$C$11="7 Tage",7,5),N('Ist-Stunden'!X235)+(N(Krankheitstage!AK235)+N(Krankheitstage!AW235))*N($C235))))</f>
        <v/>
      </c>
      <c r="BC235" s="76">
        <f>IF($B235="",0,IF(Einstellungen!$C$10="Ja",MAX(IF(Einstellungen!$C$11="7 Tage",MAX(0,(MIN(DATE(2027,9,0),IF(Mitarbeiter!$D235="",DATE(2027,9,0),Mitarbeiter!$D235),TODAY()))-(MAX(DATE(2027,8,1),Mitarbeiter!$C235))+1),MAX(0,NETWORKDAYS(MAX(DATE(2027,8,1),Mitarbeiter!$C235),MIN(DATE(2027,9,0),IF(Mitarbeiter!$D235="",DATE(2027,9,0),Mitarbeiter!$D235),TODAY()),Einstellungen!$F$13:$F$67)))*N(Mitarbeiter!$E235)/IF(Einstellungen!$C$11="7 Tage",7,5),N('Ist-Stunden'!Y235)),MAX(IF(Einstellungen!$C$11="7 Tage",MAX(0,(MIN(DATE(2027,9,0),IF(Mitarbeiter!$D235="",DATE(2027,9,0),Mitarbeiter!$D235),TODAY()))-(MAX(DATE(2027,8,1),Mitarbeiter!$C235))+1),MAX(0,NETWORKDAYS(MAX(DATE(2027,8,1),Mitarbeiter!$C235),MIN(DATE(2027,9,0),IF(Mitarbeiter!$D235="",DATE(2027,9,0),Mitarbeiter!$D235),TODAY()),Einstellungen!$F$13:$F$67)))*N(Mitarbeiter!$E235)/IF(Einstellungen!$C$11="7 Tage",7,5),N('Ist-Stunden'!Y235)+(N(Krankheitstage!AL235)+N(Krankheitstage!AX235))*N($C235))))</f>
        <v/>
      </c>
      <c r="BD235" s="76">
        <f>IF($B235="",0,IF(Einstellungen!$C$10="Ja",MAX(IF(Einstellungen!$C$11="7 Tage",MAX(0,(MIN(DATE(2027,10,0),IF(Mitarbeiter!$D235="",DATE(2027,10,0),Mitarbeiter!$D235),TODAY()))-(MAX(DATE(2027,9,1),Mitarbeiter!$C235))+1),MAX(0,NETWORKDAYS(MAX(DATE(2027,9,1),Mitarbeiter!$C235),MIN(DATE(2027,10,0),IF(Mitarbeiter!$D235="",DATE(2027,10,0),Mitarbeiter!$D235),TODAY()),Einstellungen!$F$13:$F$67)))*N(Mitarbeiter!$E235)/IF(Einstellungen!$C$11="7 Tage",7,5),N('Ist-Stunden'!Z235)),MAX(IF(Einstellungen!$C$11="7 Tage",MAX(0,(MIN(DATE(2027,10,0),IF(Mitarbeiter!$D235="",DATE(2027,10,0),Mitarbeiter!$D235),TODAY()))-(MAX(DATE(2027,9,1),Mitarbeiter!$C235))+1),MAX(0,NETWORKDAYS(MAX(DATE(2027,9,1),Mitarbeiter!$C235),MIN(DATE(2027,10,0),IF(Mitarbeiter!$D235="",DATE(2027,10,0),Mitarbeiter!$D235),TODAY()),Einstellungen!$F$13:$F$67)))*N(Mitarbeiter!$E235)/IF(Einstellungen!$C$11="7 Tage",7,5),N('Ist-Stunden'!Z235)+(N(Krankheitstage!AM235)+N(Krankheitstage!AY235))*N($C235))))</f>
        <v/>
      </c>
      <c r="BE235" s="76">
        <f>IF($B235="",0,IF(Einstellungen!$C$10="Ja",MAX(IF(Einstellungen!$C$11="7 Tage",MAX(0,(MIN(DATE(2027,11,0),IF(Mitarbeiter!$D235="",DATE(2027,11,0),Mitarbeiter!$D235),TODAY()))-(MAX(DATE(2027,10,1),Mitarbeiter!$C235))+1),MAX(0,NETWORKDAYS(MAX(DATE(2027,10,1),Mitarbeiter!$C235),MIN(DATE(2027,11,0),IF(Mitarbeiter!$D235="",DATE(2027,11,0),Mitarbeiter!$D235),TODAY()),Einstellungen!$F$13:$F$67)))*N(Mitarbeiter!$E235)/IF(Einstellungen!$C$11="7 Tage",7,5),N('Ist-Stunden'!AA235)),MAX(IF(Einstellungen!$C$11="7 Tage",MAX(0,(MIN(DATE(2027,11,0),IF(Mitarbeiter!$D235="",DATE(2027,11,0),Mitarbeiter!$D235),TODAY()))-(MAX(DATE(2027,10,1),Mitarbeiter!$C235))+1),MAX(0,NETWORKDAYS(MAX(DATE(2027,10,1),Mitarbeiter!$C235),MIN(DATE(2027,11,0),IF(Mitarbeiter!$D235="",DATE(2027,11,0),Mitarbeiter!$D235),TODAY()),Einstellungen!$F$13:$F$67)))*N(Mitarbeiter!$E235)/IF(Einstellungen!$C$11="7 Tage",7,5),N('Ist-Stunden'!AA235)+(N(Krankheitstage!AN235)+N(Krankheitstage!AZ235))*N($C235))))</f>
        <v/>
      </c>
      <c r="BF235" s="76">
        <f>IF($B235="",0,IF(Einstellungen!$C$10="Ja",MAX(IF(Einstellungen!$C$11="7 Tage",MAX(0,(MIN(DATE(2027,12,0),IF(Mitarbeiter!$D235="",DATE(2027,12,0),Mitarbeiter!$D235),TODAY()))-(MAX(DATE(2027,11,1),Mitarbeiter!$C235))+1),MAX(0,NETWORKDAYS(MAX(DATE(2027,11,1),Mitarbeiter!$C235),MIN(DATE(2027,12,0),IF(Mitarbeiter!$D235="",DATE(2027,12,0),Mitarbeiter!$D235),TODAY()),Einstellungen!$F$13:$F$67)))*N(Mitarbeiter!$E235)/IF(Einstellungen!$C$11="7 Tage",7,5),N('Ist-Stunden'!AB235)),MAX(IF(Einstellungen!$C$11="7 Tage",MAX(0,(MIN(DATE(2027,12,0),IF(Mitarbeiter!$D235="",DATE(2027,12,0),Mitarbeiter!$D235),TODAY()))-(MAX(DATE(2027,11,1),Mitarbeiter!$C235))+1),MAX(0,NETWORKDAYS(MAX(DATE(2027,11,1),Mitarbeiter!$C235),MIN(DATE(2027,12,0),IF(Mitarbeiter!$D235="",DATE(2027,12,0),Mitarbeiter!$D235),TODAY()),Einstellungen!$F$13:$F$67)))*N(Mitarbeiter!$E235)/IF(Einstellungen!$C$11="7 Tage",7,5),N('Ist-Stunden'!AB235)+(N(Krankheitstage!AO235)+N(Krankheitstage!BA235))*N($C235))))</f>
        <v/>
      </c>
      <c r="BG235" s="76">
        <f>IF($B235="",0,IF(Einstellungen!$C$10="Ja",MAX(IF(Einstellungen!$C$11="7 Tage",MAX(0,(MIN(DATE(2027,13,0),IF(Mitarbeiter!$D235="",DATE(2027,13,0),Mitarbeiter!$D235),TODAY()))-(MAX(DATE(2027,12,1),Mitarbeiter!$C235))+1),MAX(0,NETWORKDAYS(MAX(DATE(2027,12,1),Mitarbeiter!$C235),MIN(DATE(2027,13,0),IF(Mitarbeiter!$D235="",DATE(2027,13,0),Mitarbeiter!$D235),TODAY()),Einstellungen!$F$13:$F$67)))*N(Mitarbeiter!$E235)/IF(Einstellungen!$C$11="7 Tage",7,5),N('Ist-Stunden'!AC235)),MAX(IF(Einstellungen!$C$11="7 Tage",MAX(0,(MIN(DATE(2027,13,0),IF(Mitarbeiter!$D235="",DATE(2027,13,0),Mitarbeiter!$D235),TODAY()))-(MAX(DATE(2027,12,1),Mitarbeiter!$C235))+1),MAX(0,NETWORKDAYS(MAX(DATE(2027,12,1),Mitarbeiter!$C235),MIN(DATE(2027,13,0),IF(Mitarbeiter!$D235="",DATE(2027,13,0),Mitarbeiter!$D235),TODAY()),Einstellungen!$F$13:$F$67)))*N(Mitarbeiter!$E235)/IF(Einstellungen!$C$11="7 Tage",7,5),N('Ist-Stunden'!AC235)+(N(Krankheitstage!AP235)+N(Krankheitstage!BB235))*N($C235))))</f>
        <v/>
      </c>
      <c r="BH235" s="76">
        <f>IF($B235="",0,IF(Einstellungen!$C$10="Ja",MAX(IF(Einstellungen!$C$11="7 Tage",MAX(0,(MIN(DATE(2028,2,0),IF(Mitarbeiter!$D235="",DATE(2028,2,0),Mitarbeiter!$D235),TODAY()))-(MAX(DATE(2028,1,1),Mitarbeiter!$C235))+1),MAX(0,NETWORKDAYS(MAX(DATE(2028,1,1),Mitarbeiter!$C235),MIN(DATE(2028,2,0),IF(Mitarbeiter!$D235="",DATE(2028,2,0),Mitarbeiter!$D235),TODAY()),Einstellungen!$F$13:$F$67)))*N(Mitarbeiter!$E235)/IF(Einstellungen!$C$11="7 Tage",7,5),N('Ist-Stunden'!AD235)),MAX(IF(Einstellungen!$C$11="7 Tage",MAX(0,(MIN(DATE(2028,2,0),IF(Mitarbeiter!$D235="",DATE(2028,2,0),Mitarbeiter!$D235),TODAY()))-(MAX(DATE(2028,1,1),Mitarbeiter!$C235))+1),MAX(0,NETWORKDAYS(MAX(DATE(2028,1,1),Mitarbeiter!$C235),MIN(DATE(2028,2,0),IF(Mitarbeiter!$D235="",DATE(2028,2,0),Mitarbeiter!$D235),TODAY()),Einstellungen!$F$13:$F$67)))*N(Mitarbeiter!$E235)/IF(Einstellungen!$C$11="7 Tage",7,5),N('Ist-Stunden'!AD235)+(N(Krankheitstage!BC235)+N(Krankheitstage!BO235))*N($C235))))</f>
        <v/>
      </c>
      <c r="BI235" s="76">
        <f>IF($B235="",0,IF(Einstellungen!$C$10="Ja",MAX(IF(Einstellungen!$C$11="7 Tage",MAX(0,(MIN(DATE(2028,3,0),IF(Mitarbeiter!$D235="",DATE(2028,3,0),Mitarbeiter!$D235),TODAY()))-(MAX(DATE(2028,2,1),Mitarbeiter!$C235))+1),MAX(0,NETWORKDAYS(MAX(DATE(2028,2,1),Mitarbeiter!$C235),MIN(DATE(2028,3,0),IF(Mitarbeiter!$D235="",DATE(2028,3,0),Mitarbeiter!$D235),TODAY()),Einstellungen!$F$13:$F$67)))*N(Mitarbeiter!$E235)/IF(Einstellungen!$C$11="7 Tage",7,5),N('Ist-Stunden'!AE235)),MAX(IF(Einstellungen!$C$11="7 Tage",MAX(0,(MIN(DATE(2028,3,0),IF(Mitarbeiter!$D235="",DATE(2028,3,0),Mitarbeiter!$D235),TODAY()))-(MAX(DATE(2028,2,1),Mitarbeiter!$C235))+1),MAX(0,NETWORKDAYS(MAX(DATE(2028,2,1),Mitarbeiter!$C235),MIN(DATE(2028,3,0),IF(Mitarbeiter!$D235="",DATE(2028,3,0),Mitarbeiter!$D235),TODAY()),Einstellungen!$F$13:$F$67)))*N(Mitarbeiter!$E235)/IF(Einstellungen!$C$11="7 Tage",7,5),N('Ist-Stunden'!AE235)+(N(Krankheitstage!BD235)+N(Krankheitstage!BP235))*N($C235))))</f>
        <v/>
      </c>
      <c r="BJ235" s="76">
        <f>IF($B235="",0,IF(Einstellungen!$C$10="Ja",MAX(IF(Einstellungen!$C$11="7 Tage",MAX(0,(MIN(DATE(2028,4,0),IF(Mitarbeiter!$D235="",DATE(2028,4,0),Mitarbeiter!$D235),TODAY()))-(MAX(DATE(2028,3,1),Mitarbeiter!$C235))+1),MAX(0,NETWORKDAYS(MAX(DATE(2028,3,1),Mitarbeiter!$C235),MIN(DATE(2028,4,0),IF(Mitarbeiter!$D235="",DATE(2028,4,0),Mitarbeiter!$D235),TODAY()),Einstellungen!$F$13:$F$67)))*N(Mitarbeiter!$E235)/IF(Einstellungen!$C$11="7 Tage",7,5),N('Ist-Stunden'!AF235)),MAX(IF(Einstellungen!$C$11="7 Tage",MAX(0,(MIN(DATE(2028,4,0),IF(Mitarbeiter!$D235="",DATE(2028,4,0),Mitarbeiter!$D235),TODAY()))-(MAX(DATE(2028,3,1),Mitarbeiter!$C235))+1),MAX(0,NETWORKDAYS(MAX(DATE(2028,3,1),Mitarbeiter!$C235),MIN(DATE(2028,4,0),IF(Mitarbeiter!$D235="",DATE(2028,4,0),Mitarbeiter!$D235),TODAY()),Einstellungen!$F$13:$F$67)))*N(Mitarbeiter!$E235)/IF(Einstellungen!$C$11="7 Tage",7,5),N('Ist-Stunden'!AF235)+(N(Krankheitstage!BE235)+N(Krankheitstage!BQ235))*N($C235))))</f>
        <v/>
      </c>
      <c r="BK235" s="76">
        <f>IF($B235="",0,IF(Einstellungen!$C$10="Ja",MAX(IF(Einstellungen!$C$11="7 Tage",MAX(0,(MIN(DATE(2028,5,0),IF(Mitarbeiter!$D235="",DATE(2028,5,0),Mitarbeiter!$D235),TODAY()))-(MAX(DATE(2028,4,1),Mitarbeiter!$C235))+1),MAX(0,NETWORKDAYS(MAX(DATE(2028,4,1),Mitarbeiter!$C235),MIN(DATE(2028,5,0),IF(Mitarbeiter!$D235="",DATE(2028,5,0),Mitarbeiter!$D235),TODAY()),Einstellungen!$F$13:$F$67)))*N(Mitarbeiter!$E235)/IF(Einstellungen!$C$11="7 Tage",7,5),N('Ist-Stunden'!AG235)),MAX(IF(Einstellungen!$C$11="7 Tage",MAX(0,(MIN(DATE(2028,5,0),IF(Mitarbeiter!$D235="",DATE(2028,5,0),Mitarbeiter!$D235),TODAY()))-(MAX(DATE(2028,4,1),Mitarbeiter!$C235))+1),MAX(0,NETWORKDAYS(MAX(DATE(2028,4,1),Mitarbeiter!$C235),MIN(DATE(2028,5,0),IF(Mitarbeiter!$D235="",DATE(2028,5,0),Mitarbeiter!$D235),TODAY()),Einstellungen!$F$13:$F$67)))*N(Mitarbeiter!$E235)/IF(Einstellungen!$C$11="7 Tage",7,5),N('Ist-Stunden'!AG235)+(N(Krankheitstage!BF235)+N(Krankheitstage!BR235))*N($C235))))</f>
        <v/>
      </c>
      <c r="BL235" s="76">
        <f>IF($B235="",0,IF(Einstellungen!$C$10="Ja",MAX(IF(Einstellungen!$C$11="7 Tage",MAX(0,(MIN(DATE(2028,6,0),IF(Mitarbeiter!$D235="",DATE(2028,6,0),Mitarbeiter!$D235),TODAY()))-(MAX(DATE(2028,5,1),Mitarbeiter!$C235))+1),MAX(0,NETWORKDAYS(MAX(DATE(2028,5,1),Mitarbeiter!$C235),MIN(DATE(2028,6,0),IF(Mitarbeiter!$D235="",DATE(2028,6,0),Mitarbeiter!$D235),TODAY()),Einstellungen!$F$13:$F$67)))*N(Mitarbeiter!$E235)/IF(Einstellungen!$C$11="7 Tage",7,5),N('Ist-Stunden'!AH235)),MAX(IF(Einstellungen!$C$11="7 Tage",MAX(0,(MIN(DATE(2028,6,0),IF(Mitarbeiter!$D235="",DATE(2028,6,0),Mitarbeiter!$D235),TODAY()))-(MAX(DATE(2028,5,1),Mitarbeiter!$C235))+1),MAX(0,NETWORKDAYS(MAX(DATE(2028,5,1),Mitarbeiter!$C235),MIN(DATE(2028,6,0),IF(Mitarbeiter!$D235="",DATE(2028,6,0),Mitarbeiter!$D235),TODAY()),Einstellungen!$F$13:$F$67)))*N(Mitarbeiter!$E235)/IF(Einstellungen!$C$11="7 Tage",7,5),N('Ist-Stunden'!AH235)+(N(Krankheitstage!BG235)+N(Krankheitstage!BS235))*N($C235))))</f>
        <v/>
      </c>
      <c r="BM235" s="76">
        <f>IF($B235="",0,IF(Einstellungen!$C$10="Ja",MAX(IF(Einstellungen!$C$11="7 Tage",MAX(0,(MIN(DATE(2028,7,0),IF(Mitarbeiter!$D235="",DATE(2028,7,0),Mitarbeiter!$D235),TODAY()))-(MAX(DATE(2028,6,1),Mitarbeiter!$C235))+1),MAX(0,NETWORKDAYS(MAX(DATE(2028,6,1),Mitarbeiter!$C235),MIN(DATE(2028,7,0),IF(Mitarbeiter!$D235="",DATE(2028,7,0),Mitarbeiter!$D235),TODAY()),Einstellungen!$F$13:$F$67)))*N(Mitarbeiter!$E235)/IF(Einstellungen!$C$11="7 Tage",7,5),N('Ist-Stunden'!AI235)),MAX(IF(Einstellungen!$C$11="7 Tage",MAX(0,(MIN(DATE(2028,7,0),IF(Mitarbeiter!$D235="",DATE(2028,7,0),Mitarbeiter!$D235),TODAY()))-(MAX(DATE(2028,6,1),Mitarbeiter!$C235))+1),MAX(0,NETWORKDAYS(MAX(DATE(2028,6,1),Mitarbeiter!$C235),MIN(DATE(2028,7,0),IF(Mitarbeiter!$D235="",DATE(2028,7,0),Mitarbeiter!$D235),TODAY()),Einstellungen!$F$13:$F$67)))*N(Mitarbeiter!$E235)/IF(Einstellungen!$C$11="7 Tage",7,5),N('Ist-Stunden'!AI235)+(N(Krankheitstage!BH235)+N(Krankheitstage!BT235))*N($C235))))</f>
        <v/>
      </c>
      <c r="BN235" s="76">
        <f>IF($B235="",0,IF(Einstellungen!$C$10="Ja",MAX(IF(Einstellungen!$C$11="7 Tage",MAX(0,(MIN(DATE(2028,8,0),IF(Mitarbeiter!$D235="",DATE(2028,8,0),Mitarbeiter!$D235),TODAY()))-(MAX(DATE(2028,7,1),Mitarbeiter!$C235))+1),MAX(0,NETWORKDAYS(MAX(DATE(2028,7,1),Mitarbeiter!$C235),MIN(DATE(2028,8,0),IF(Mitarbeiter!$D235="",DATE(2028,8,0),Mitarbeiter!$D235),TODAY()),Einstellungen!$F$13:$F$67)))*N(Mitarbeiter!$E235)/IF(Einstellungen!$C$11="7 Tage",7,5),N('Ist-Stunden'!AJ235)),MAX(IF(Einstellungen!$C$11="7 Tage",MAX(0,(MIN(DATE(2028,8,0),IF(Mitarbeiter!$D235="",DATE(2028,8,0),Mitarbeiter!$D235),TODAY()))-(MAX(DATE(2028,7,1),Mitarbeiter!$C235))+1),MAX(0,NETWORKDAYS(MAX(DATE(2028,7,1),Mitarbeiter!$C235),MIN(DATE(2028,8,0),IF(Mitarbeiter!$D235="",DATE(2028,8,0),Mitarbeiter!$D235),TODAY()),Einstellungen!$F$13:$F$67)))*N(Mitarbeiter!$E235)/IF(Einstellungen!$C$11="7 Tage",7,5),N('Ist-Stunden'!AJ235)+(N(Krankheitstage!BI235)+N(Krankheitstage!BU235))*N($C235))))</f>
        <v/>
      </c>
      <c r="BO235" s="76">
        <f>IF($B235="",0,IF(Einstellungen!$C$10="Ja",MAX(IF(Einstellungen!$C$11="7 Tage",MAX(0,(MIN(DATE(2028,9,0),IF(Mitarbeiter!$D235="",DATE(2028,9,0),Mitarbeiter!$D235),TODAY()))-(MAX(DATE(2028,8,1),Mitarbeiter!$C235))+1),MAX(0,NETWORKDAYS(MAX(DATE(2028,8,1),Mitarbeiter!$C235),MIN(DATE(2028,9,0),IF(Mitarbeiter!$D235="",DATE(2028,9,0),Mitarbeiter!$D235),TODAY()),Einstellungen!$F$13:$F$67)))*N(Mitarbeiter!$E235)/IF(Einstellungen!$C$11="7 Tage",7,5),N('Ist-Stunden'!AK235)),MAX(IF(Einstellungen!$C$11="7 Tage",MAX(0,(MIN(DATE(2028,9,0),IF(Mitarbeiter!$D235="",DATE(2028,9,0),Mitarbeiter!$D235),TODAY()))-(MAX(DATE(2028,8,1),Mitarbeiter!$C235))+1),MAX(0,NETWORKDAYS(MAX(DATE(2028,8,1),Mitarbeiter!$C235),MIN(DATE(2028,9,0),IF(Mitarbeiter!$D235="",DATE(2028,9,0),Mitarbeiter!$D235),TODAY()),Einstellungen!$F$13:$F$67)))*N(Mitarbeiter!$E235)/IF(Einstellungen!$C$11="7 Tage",7,5),N('Ist-Stunden'!AK235)+(N(Krankheitstage!BJ235)+N(Krankheitstage!BV235))*N($C235))))</f>
        <v/>
      </c>
      <c r="BP235" s="76">
        <f>IF($B235="",0,IF(Einstellungen!$C$10="Ja",MAX(IF(Einstellungen!$C$11="7 Tage",MAX(0,(MIN(DATE(2028,10,0),IF(Mitarbeiter!$D235="",DATE(2028,10,0),Mitarbeiter!$D235),TODAY()))-(MAX(DATE(2028,9,1),Mitarbeiter!$C235))+1),MAX(0,NETWORKDAYS(MAX(DATE(2028,9,1),Mitarbeiter!$C235),MIN(DATE(2028,10,0),IF(Mitarbeiter!$D235="",DATE(2028,10,0),Mitarbeiter!$D235),TODAY()),Einstellungen!$F$13:$F$67)))*N(Mitarbeiter!$E235)/IF(Einstellungen!$C$11="7 Tage",7,5),N('Ist-Stunden'!AL235)),MAX(IF(Einstellungen!$C$11="7 Tage",MAX(0,(MIN(DATE(2028,10,0),IF(Mitarbeiter!$D235="",DATE(2028,10,0),Mitarbeiter!$D235),TODAY()))-(MAX(DATE(2028,9,1),Mitarbeiter!$C235))+1),MAX(0,NETWORKDAYS(MAX(DATE(2028,9,1),Mitarbeiter!$C235),MIN(DATE(2028,10,0),IF(Mitarbeiter!$D235="",DATE(2028,10,0),Mitarbeiter!$D235),TODAY()),Einstellungen!$F$13:$F$67)))*N(Mitarbeiter!$E235)/IF(Einstellungen!$C$11="7 Tage",7,5),N('Ist-Stunden'!AL235)+(N(Krankheitstage!BK235)+N(Krankheitstage!BW235))*N($C235))))</f>
        <v/>
      </c>
      <c r="BQ235" s="76">
        <f>IF($B235="",0,IF(Einstellungen!$C$10="Ja",MAX(IF(Einstellungen!$C$11="7 Tage",MAX(0,(MIN(DATE(2028,11,0),IF(Mitarbeiter!$D235="",DATE(2028,11,0),Mitarbeiter!$D235),TODAY()))-(MAX(DATE(2028,10,1),Mitarbeiter!$C235))+1),MAX(0,NETWORKDAYS(MAX(DATE(2028,10,1),Mitarbeiter!$C235),MIN(DATE(2028,11,0),IF(Mitarbeiter!$D235="",DATE(2028,11,0),Mitarbeiter!$D235),TODAY()),Einstellungen!$F$13:$F$67)))*N(Mitarbeiter!$E235)/IF(Einstellungen!$C$11="7 Tage",7,5),N('Ist-Stunden'!AM235)),MAX(IF(Einstellungen!$C$11="7 Tage",MAX(0,(MIN(DATE(2028,11,0),IF(Mitarbeiter!$D235="",DATE(2028,11,0),Mitarbeiter!$D235),TODAY()))-(MAX(DATE(2028,10,1),Mitarbeiter!$C235))+1),MAX(0,NETWORKDAYS(MAX(DATE(2028,10,1),Mitarbeiter!$C235),MIN(DATE(2028,11,0),IF(Mitarbeiter!$D235="",DATE(2028,11,0),Mitarbeiter!$D235),TODAY()),Einstellungen!$F$13:$F$67)))*N(Mitarbeiter!$E235)/IF(Einstellungen!$C$11="7 Tage",7,5),N('Ist-Stunden'!AM235)+(N(Krankheitstage!BL235)+N(Krankheitstage!BX235))*N($C235))))</f>
        <v/>
      </c>
      <c r="BR235" s="76">
        <f>IF($B235="",0,IF(Einstellungen!$C$10="Ja",MAX(IF(Einstellungen!$C$11="7 Tage",MAX(0,(MIN(DATE(2028,12,0),IF(Mitarbeiter!$D235="",DATE(2028,12,0),Mitarbeiter!$D235),TODAY()))-(MAX(DATE(2028,11,1),Mitarbeiter!$C235))+1),MAX(0,NETWORKDAYS(MAX(DATE(2028,11,1),Mitarbeiter!$C235),MIN(DATE(2028,12,0),IF(Mitarbeiter!$D235="",DATE(2028,12,0),Mitarbeiter!$D235),TODAY()),Einstellungen!$F$13:$F$67)))*N(Mitarbeiter!$E235)/IF(Einstellungen!$C$11="7 Tage",7,5),N('Ist-Stunden'!AN235)),MAX(IF(Einstellungen!$C$11="7 Tage",MAX(0,(MIN(DATE(2028,12,0),IF(Mitarbeiter!$D235="",DATE(2028,12,0),Mitarbeiter!$D235),TODAY()))-(MAX(DATE(2028,11,1),Mitarbeiter!$C235))+1),MAX(0,NETWORKDAYS(MAX(DATE(2028,11,1),Mitarbeiter!$C235),MIN(DATE(2028,12,0),IF(Mitarbeiter!$D235="",DATE(2028,12,0),Mitarbeiter!$D235),TODAY()),Einstellungen!$F$13:$F$67)))*N(Mitarbeiter!$E235)/IF(Einstellungen!$C$11="7 Tage",7,5),N('Ist-Stunden'!AN235)+(N(Krankheitstage!BM235)+N(Krankheitstage!BY235))*N($C235))))</f>
        <v/>
      </c>
      <c r="BS235" s="76">
        <f>IF($B235="",0,IF(Einstellungen!$C$10="Ja",MAX(IF(Einstellungen!$C$11="7 Tage",MAX(0,(MIN(DATE(2028,13,0),IF(Mitarbeiter!$D235="",DATE(2028,13,0),Mitarbeiter!$D235),TODAY()))-(MAX(DATE(2028,12,1),Mitarbeiter!$C235))+1),MAX(0,NETWORKDAYS(MAX(DATE(2028,12,1),Mitarbeiter!$C235),MIN(DATE(2028,13,0),IF(Mitarbeiter!$D235="",DATE(2028,13,0),Mitarbeiter!$D235),TODAY()),Einstellungen!$F$13:$F$67)))*N(Mitarbeiter!$E235)/IF(Einstellungen!$C$11="7 Tage",7,5),N('Ist-Stunden'!AO235)),MAX(IF(Einstellungen!$C$11="7 Tage",MAX(0,(MIN(DATE(2028,13,0),IF(Mitarbeiter!$D235="",DATE(2028,13,0),Mitarbeiter!$D235),TODAY()))-(MAX(DATE(2028,12,1),Mitarbeiter!$C235))+1),MAX(0,NETWORKDAYS(MAX(DATE(2028,12,1),Mitarbeiter!$C235),MIN(DATE(2028,13,0),IF(Mitarbeiter!$D235="",DATE(2028,13,0),Mitarbeiter!$D235),TODAY()),Einstellungen!$F$13:$F$67)))*N(Mitarbeiter!$E235)/IF(Einstellungen!$C$11="7 Tage",7,5),N('Ist-Stunden'!AO235)+(N(Krankheitstage!BN235)+N(Krankheitstage!BZ235))*N($C235))))</f>
        <v/>
      </c>
      <c r="BT235" s="76">
        <f>IF($B235="",0,IF(Einstellungen!$C$10="Ja",MAX(IF(Einstellungen!$C$11="7 Tage",MAX(0,(MIN(DATE(2029,2,0),IF(Mitarbeiter!$D235="",DATE(2029,2,0),Mitarbeiter!$D235),TODAY()))-(MAX(DATE(2029,1,1),Mitarbeiter!$C235))+1),MAX(0,NETWORKDAYS(MAX(DATE(2029,1,1),Mitarbeiter!$C235),MIN(DATE(2029,2,0),IF(Mitarbeiter!$D235="",DATE(2029,2,0),Mitarbeiter!$D235),TODAY()),Einstellungen!$F$13:$F$67)))*N(Mitarbeiter!$E235)/IF(Einstellungen!$C$11="7 Tage",7,5),N('Ist-Stunden'!AP235)),MAX(IF(Einstellungen!$C$11="7 Tage",MAX(0,(MIN(DATE(2029,2,0),IF(Mitarbeiter!$D235="",DATE(2029,2,0),Mitarbeiter!$D235),TODAY()))-(MAX(DATE(2029,1,1),Mitarbeiter!$C235))+1),MAX(0,NETWORKDAYS(MAX(DATE(2029,1,1),Mitarbeiter!$C235),MIN(DATE(2029,2,0),IF(Mitarbeiter!$D235="",DATE(2029,2,0),Mitarbeiter!$D235),TODAY()),Einstellungen!$F$13:$F$67)))*N(Mitarbeiter!$E235)/IF(Einstellungen!$C$11="7 Tage",7,5),N('Ist-Stunden'!AP235)+(N(Krankheitstage!CA235)+N(Krankheitstage!CM235))*N($C235))))</f>
        <v/>
      </c>
      <c r="BU235" s="76">
        <f>IF($B235="",0,IF(Einstellungen!$C$10="Ja",MAX(IF(Einstellungen!$C$11="7 Tage",MAX(0,(MIN(DATE(2029,3,0),IF(Mitarbeiter!$D235="",DATE(2029,3,0),Mitarbeiter!$D235),TODAY()))-(MAX(DATE(2029,2,1),Mitarbeiter!$C235))+1),MAX(0,NETWORKDAYS(MAX(DATE(2029,2,1),Mitarbeiter!$C235),MIN(DATE(2029,3,0),IF(Mitarbeiter!$D235="",DATE(2029,3,0),Mitarbeiter!$D235),TODAY()),Einstellungen!$F$13:$F$67)))*N(Mitarbeiter!$E235)/IF(Einstellungen!$C$11="7 Tage",7,5),N('Ist-Stunden'!AQ235)),MAX(IF(Einstellungen!$C$11="7 Tage",MAX(0,(MIN(DATE(2029,3,0),IF(Mitarbeiter!$D235="",DATE(2029,3,0),Mitarbeiter!$D235),TODAY()))-(MAX(DATE(2029,2,1),Mitarbeiter!$C235))+1),MAX(0,NETWORKDAYS(MAX(DATE(2029,2,1),Mitarbeiter!$C235),MIN(DATE(2029,3,0),IF(Mitarbeiter!$D235="",DATE(2029,3,0),Mitarbeiter!$D235),TODAY()),Einstellungen!$F$13:$F$67)))*N(Mitarbeiter!$E235)/IF(Einstellungen!$C$11="7 Tage",7,5),N('Ist-Stunden'!AQ235)+(N(Krankheitstage!CB235)+N(Krankheitstage!CN235))*N($C235))))</f>
        <v/>
      </c>
      <c r="BV235" s="76">
        <f>IF($B235="",0,IF(Einstellungen!$C$10="Ja",MAX(IF(Einstellungen!$C$11="7 Tage",MAX(0,(MIN(DATE(2029,4,0),IF(Mitarbeiter!$D235="",DATE(2029,4,0),Mitarbeiter!$D235),TODAY()))-(MAX(DATE(2029,3,1),Mitarbeiter!$C235))+1),MAX(0,NETWORKDAYS(MAX(DATE(2029,3,1),Mitarbeiter!$C235),MIN(DATE(2029,4,0),IF(Mitarbeiter!$D235="",DATE(2029,4,0),Mitarbeiter!$D235),TODAY()),Einstellungen!$F$13:$F$67)))*N(Mitarbeiter!$E235)/IF(Einstellungen!$C$11="7 Tage",7,5),N('Ist-Stunden'!AR235)),MAX(IF(Einstellungen!$C$11="7 Tage",MAX(0,(MIN(DATE(2029,4,0),IF(Mitarbeiter!$D235="",DATE(2029,4,0),Mitarbeiter!$D235),TODAY()))-(MAX(DATE(2029,3,1),Mitarbeiter!$C235))+1),MAX(0,NETWORKDAYS(MAX(DATE(2029,3,1),Mitarbeiter!$C235),MIN(DATE(2029,4,0),IF(Mitarbeiter!$D235="",DATE(2029,4,0),Mitarbeiter!$D235),TODAY()),Einstellungen!$F$13:$F$67)))*N(Mitarbeiter!$E235)/IF(Einstellungen!$C$11="7 Tage",7,5),N('Ist-Stunden'!AR235)+(N(Krankheitstage!CC235)+N(Krankheitstage!CO235))*N($C235))))</f>
        <v/>
      </c>
      <c r="BW235" s="76">
        <f>IF($B235="",0,IF(Einstellungen!$C$10="Ja",MAX(IF(Einstellungen!$C$11="7 Tage",MAX(0,(MIN(DATE(2029,5,0),IF(Mitarbeiter!$D235="",DATE(2029,5,0),Mitarbeiter!$D235),TODAY()))-(MAX(DATE(2029,4,1),Mitarbeiter!$C235))+1),MAX(0,NETWORKDAYS(MAX(DATE(2029,4,1),Mitarbeiter!$C235),MIN(DATE(2029,5,0),IF(Mitarbeiter!$D235="",DATE(2029,5,0),Mitarbeiter!$D235),TODAY()),Einstellungen!$F$13:$F$67)))*N(Mitarbeiter!$E235)/IF(Einstellungen!$C$11="7 Tage",7,5),N('Ist-Stunden'!AS235)),MAX(IF(Einstellungen!$C$11="7 Tage",MAX(0,(MIN(DATE(2029,5,0),IF(Mitarbeiter!$D235="",DATE(2029,5,0),Mitarbeiter!$D235),TODAY()))-(MAX(DATE(2029,4,1),Mitarbeiter!$C235))+1),MAX(0,NETWORKDAYS(MAX(DATE(2029,4,1),Mitarbeiter!$C235),MIN(DATE(2029,5,0),IF(Mitarbeiter!$D235="",DATE(2029,5,0),Mitarbeiter!$D235),TODAY()),Einstellungen!$F$13:$F$67)))*N(Mitarbeiter!$E235)/IF(Einstellungen!$C$11="7 Tage",7,5),N('Ist-Stunden'!AS235)+(N(Krankheitstage!CD235)+N(Krankheitstage!CP235))*N($C235))))</f>
        <v/>
      </c>
      <c r="BX235" s="76">
        <f>IF($B235="",0,IF(Einstellungen!$C$10="Ja",MAX(IF(Einstellungen!$C$11="7 Tage",MAX(0,(MIN(DATE(2029,6,0),IF(Mitarbeiter!$D235="",DATE(2029,6,0),Mitarbeiter!$D235),TODAY()))-(MAX(DATE(2029,5,1),Mitarbeiter!$C235))+1),MAX(0,NETWORKDAYS(MAX(DATE(2029,5,1),Mitarbeiter!$C235),MIN(DATE(2029,6,0),IF(Mitarbeiter!$D235="",DATE(2029,6,0),Mitarbeiter!$D235),TODAY()),Einstellungen!$F$13:$F$67)))*N(Mitarbeiter!$E235)/IF(Einstellungen!$C$11="7 Tage",7,5),N('Ist-Stunden'!AT235)),MAX(IF(Einstellungen!$C$11="7 Tage",MAX(0,(MIN(DATE(2029,6,0),IF(Mitarbeiter!$D235="",DATE(2029,6,0),Mitarbeiter!$D235),TODAY()))-(MAX(DATE(2029,5,1),Mitarbeiter!$C235))+1),MAX(0,NETWORKDAYS(MAX(DATE(2029,5,1),Mitarbeiter!$C235),MIN(DATE(2029,6,0),IF(Mitarbeiter!$D235="",DATE(2029,6,0),Mitarbeiter!$D235),TODAY()),Einstellungen!$F$13:$F$67)))*N(Mitarbeiter!$E235)/IF(Einstellungen!$C$11="7 Tage",7,5),N('Ist-Stunden'!AT235)+(N(Krankheitstage!CE235)+N(Krankheitstage!CQ235))*N($C235))))</f>
        <v/>
      </c>
      <c r="BY235" s="76">
        <f>IF($B235="",0,IF(Einstellungen!$C$10="Ja",MAX(IF(Einstellungen!$C$11="7 Tage",MAX(0,(MIN(DATE(2029,7,0),IF(Mitarbeiter!$D235="",DATE(2029,7,0),Mitarbeiter!$D235),TODAY()))-(MAX(DATE(2029,6,1),Mitarbeiter!$C235))+1),MAX(0,NETWORKDAYS(MAX(DATE(2029,6,1),Mitarbeiter!$C235),MIN(DATE(2029,7,0),IF(Mitarbeiter!$D235="",DATE(2029,7,0),Mitarbeiter!$D235),TODAY()),Einstellungen!$F$13:$F$67)))*N(Mitarbeiter!$E235)/IF(Einstellungen!$C$11="7 Tage",7,5),N('Ist-Stunden'!AU235)),MAX(IF(Einstellungen!$C$11="7 Tage",MAX(0,(MIN(DATE(2029,7,0),IF(Mitarbeiter!$D235="",DATE(2029,7,0),Mitarbeiter!$D235),TODAY()))-(MAX(DATE(2029,6,1),Mitarbeiter!$C235))+1),MAX(0,NETWORKDAYS(MAX(DATE(2029,6,1),Mitarbeiter!$C235),MIN(DATE(2029,7,0),IF(Mitarbeiter!$D235="",DATE(2029,7,0),Mitarbeiter!$D235),TODAY()),Einstellungen!$F$13:$F$67)))*N(Mitarbeiter!$E235)/IF(Einstellungen!$C$11="7 Tage",7,5),N('Ist-Stunden'!AU235)+(N(Krankheitstage!CF235)+N(Krankheitstage!CR235))*N($C235))))</f>
        <v/>
      </c>
      <c r="BZ235" s="76">
        <f>IF($B235="",0,IF(Einstellungen!$C$10="Ja",MAX(IF(Einstellungen!$C$11="7 Tage",MAX(0,(MIN(DATE(2029,8,0),IF(Mitarbeiter!$D235="",DATE(2029,8,0),Mitarbeiter!$D235),TODAY()))-(MAX(DATE(2029,7,1),Mitarbeiter!$C235))+1),MAX(0,NETWORKDAYS(MAX(DATE(2029,7,1),Mitarbeiter!$C235),MIN(DATE(2029,8,0),IF(Mitarbeiter!$D235="",DATE(2029,8,0),Mitarbeiter!$D235),TODAY()),Einstellungen!$F$13:$F$67)))*N(Mitarbeiter!$E235)/IF(Einstellungen!$C$11="7 Tage",7,5),N('Ist-Stunden'!AV235)),MAX(IF(Einstellungen!$C$11="7 Tage",MAX(0,(MIN(DATE(2029,8,0),IF(Mitarbeiter!$D235="",DATE(2029,8,0),Mitarbeiter!$D235),TODAY()))-(MAX(DATE(2029,7,1),Mitarbeiter!$C235))+1),MAX(0,NETWORKDAYS(MAX(DATE(2029,7,1),Mitarbeiter!$C235),MIN(DATE(2029,8,0),IF(Mitarbeiter!$D235="",DATE(2029,8,0),Mitarbeiter!$D235),TODAY()),Einstellungen!$F$13:$F$67)))*N(Mitarbeiter!$E235)/IF(Einstellungen!$C$11="7 Tage",7,5),N('Ist-Stunden'!AV235)+(N(Krankheitstage!CG235)+N(Krankheitstage!CS235))*N($C235))))</f>
        <v/>
      </c>
      <c r="CA235" s="76">
        <f>IF($B235="",0,IF(Einstellungen!$C$10="Ja",MAX(IF(Einstellungen!$C$11="7 Tage",MAX(0,(MIN(DATE(2029,9,0),IF(Mitarbeiter!$D235="",DATE(2029,9,0),Mitarbeiter!$D235),TODAY()))-(MAX(DATE(2029,8,1),Mitarbeiter!$C235))+1),MAX(0,NETWORKDAYS(MAX(DATE(2029,8,1),Mitarbeiter!$C235),MIN(DATE(2029,9,0),IF(Mitarbeiter!$D235="",DATE(2029,9,0),Mitarbeiter!$D235),TODAY()),Einstellungen!$F$13:$F$67)))*N(Mitarbeiter!$E235)/IF(Einstellungen!$C$11="7 Tage",7,5),N('Ist-Stunden'!AW235)),MAX(IF(Einstellungen!$C$11="7 Tage",MAX(0,(MIN(DATE(2029,9,0),IF(Mitarbeiter!$D235="",DATE(2029,9,0),Mitarbeiter!$D235),TODAY()))-(MAX(DATE(2029,8,1),Mitarbeiter!$C235))+1),MAX(0,NETWORKDAYS(MAX(DATE(2029,8,1),Mitarbeiter!$C235),MIN(DATE(2029,9,0),IF(Mitarbeiter!$D235="",DATE(2029,9,0),Mitarbeiter!$D235),TODAY()),Einstellungen!$F$13:$F$67)))*N(Mitarbeiter!$E235)/IF(Einstellungen!$C$11="7 Tage",7,5),N('Ist-Stunden'!AW235)+(N(Krankheitstage!CH235)+N(Krankheitstage!CT235))*N($C235))))</f>
        <v/>
      </c>
      <c r="CB235" s="76">
        <f>IF($B235="",0,IF(Einstellungen!$C$10="Ja",MAX(IF(Einstellungen!$C$11="7 Tage",MAX(0,(MIN(DATE(2029,10,0),IF(Mitarbeiter!$D235="",DATE(2029,10,0),Mitarbeiter!$D235),TODAY()))-(MAX(DATE(2029,9,1),Mitarbeiter!$C235))+1),MAX(0,NETWORKDAYS(MAX(DATE(2029,9,1),Mitarbeiter!$C235),MIN(DATE(2029,10,0),IF(Mitarbeiter!$D235="",DATE(2029,10,0),Mitarbeiter!$D235),TODAY()),Einstellungen!$F$13:$F$67)))*N(Mitarbeiter!$E235)/IF(Einstellungen!$C$11="7 Tage",7,5),N('Ist-Stunden'!AX235)),MAX(IF(Einstellungen!$C$11="7 Tage",MAX(0,(MIN(DATE(2029,10,0),IF(Mitarbeiter!$D235="",DATE(2029,10,0),Mitarbeiter!$D235),TODAY()))-(MAX(DATE(2029,9,1),Mitarbeiter!$C235))+1),MAX(0,NETWORKDAYS(MAX(DATE(2029,9,1),Mitarbeiter!$C235),MIN(DATE(2029,10,0),IF(Mitarbeiter!$D235="",DATE(2029,10,0),Mitarbeiter!$D235),TODAY()),Einstellungen!$F$13:$F$67)))*N(Mitarbeiter!$E235)/IF(Einstellungen!$C$11="7 Tage",7,5),N('Ist-Stunden'!AX235)+(N(Krankheitstage!CI235)+N(Krankheitstage!CU235))*N($C235))))</f>
        <v/>
      </c>
      <c r="CC235" s="76">
        <f>IF($B235="",0,IF(Einstellungen!$C$10="Ja",MAX(IF(Einstellungen!$C$11="7 Tage",MAX(0,(MIN(DATE(2029,11,0),IF(Mitarbeiter!$D235="",DATE(2029,11,0),Mitarbeiter!$D235),TODAY()))-(MAX(DATE(2029,10,1),Mitarbeiter!$C235))+1),MAX(0,NETWORKDAYS(MAX(DATE(2029,10,1),Mitarbeiter!$C235),MIN(DATE(2029,11,0),IF(Mitarbeiter!$D235="",DATE(2029,11,0),Mitarbeiter!$D235),TODAY()),Einstellungen!$F$13:$F$67)))*N(Mitarbeiter!$E235)/IF(Einstellungen!$C$11="7 Tage",7,5),N('Ist-Stunden'!AY235)),MAX(IF(Einstellungen!$C$11="7 Tage",MAX(0,(MIN(DATE(2029,11,0),IF(Mitarbeiter!$D235="",DATE(2029,11,0),Mitarbeiter!$D235),TODAY()))-(MAX(DATE(2029,10,1),Mitarbeiter!$C235))+1),MAX(0,NETWORKDAYS(MAX(DATE(2029,10,1),Mitarbeiter!$C235),MIN(DATE(2029,11,0),IF(Mitarbeiter!$D235="",DATE(2029,11,0),Mitarbeiter!$D235),TODAY()),Einstellungen!$F$13:$F$67)))*N(Mitarbeiter!$E235)/IF(Einstellungen!$C$11="7 Tage",7,5),N('Ist-Stunden'!AY235)+(N(Krankheitstage!CJ235)+N(Krankheitstage!CV235))*N($C235))))</f>
        <v/>
      </c>
      <c r="CD235" s="76">
        <f>IF($B235="",0,IF(Einstellungen!$C$10="Ja",MAX(IF(Einstellungen!$C$11="7 Tage",MAX(0,(MIN(DATE(2029,12,0),IF(Mitarbeiter!$D235="",DATE(2029,12,0),Mitarbeiter!$D235),TODAY()))-(MAX(DATE(2029,11,1),Mitarbeiter!$C235))+1),MAX(0,NETWORKDAYS(MAX(DATE(2029,11,1),Mitarbeiter!$C235),MIN(DATE(2029,12,0),IF(Mitarbeiter!$D235="",DATE(2029,12,0),Mitarbeiter!$D235),TODAY()),Einstellungen!$F$13:$F$67)))*N(Mitarbeiter!$E235)/IF(Einstellungen!$C$11="7 Tage",7,5),N('Ist-Stunden'!AZ235)),MAX(IF(Einstellungen!$C$11="7 Tage",MAX(0,(MIN(DATE(2029,12,0),IF(Mitarbeiter!$D235="",DATE(2029,12,0),Mitarbeiter!$D235),TODAY()))-(MAX(DATE(2029,11,1),Mitarbeiter!$C235))+1),MAX(0,NETWORKDAYS(MAX(DATE(2029,11,1),Mitarbeiter!$C235),MIN(DATE(2029,12,0),IF(Mitarbeiter!$D235="",DATE(2029,12,0),Mitarbeiter!$D235),TODAY()),Einstellungen!$F$13:$F$67)))*N(Mitarbeiter!$E235)/IF(Einstellungen!$C$11="7 Tage",7,5),N('Ist-Stunden'!AZ235)+(N(Krankheitstage!CK235)+N(Krankheitstage!CW235))*N($C235))))</f>
        <v/>
      </c>
      <c r="CE235" s="76">
        <f>IF($B235="",0,IF(Einstellungen!$C$10="Ja",MAX(IF(Einstellungen!$C$11="7 Tage",MAX(0,(MIN(DATE(2029,13,0),IF(Mitarbeiter!$D235="",DATE(2029,13,0),Mitarbeiter!$D235),TODAY()))-(MAX(DATE(2029,12,1),Mitarbeiter!$C235))+1),MAX(0,NETWORKDAYS(MAX(DATE(2029,12,1),Mitarbeiter!$C235),MIN(DATE(2029,13,0),IF(Mitarbeiter!$D235="",DATE(2029,13,0),Mitarbeiter!$D235),TODAY()),Einstellungen!$F$13:$F$67)))*N(Mitarbeiter!$E235)/IF(Einstellungen!$C$11="7 Tage",7,5),N('Ist-Stunden'!BA235)),MAX(IF(Einstellungen!$C$11="7 Tage",MAX(0,(MIN(DATE(2029,13,0),IF(Mitarbeiter!$D235="",DATE(2029,13,0),Mitarbeiter!$D235),TODAY()))-(MAX(DATE(2029,12,1),Mitarbeiter!$C235))+1),MAX(0,NETWORKDAYS(MAX(DATE(2029,12,1),Mitarbeiter!$C235),MIN(DATE(2029,13,0),IF(Mitarbeiter!$D235="",DATE(2029,13,0),Mitarbeiter!$D235),TODAY()),Einstellungen!$F$13:$F$67)))*N(Mitarbeiter!$E235)/IF(Einstellungen!$C$11="7 Tage",7,5),N('Ist-Stunden'!BA235)+(N(Krankheitstage!CL235)+N(Krankheitstage!CX235))*N($C235))))</f>
        <v/>
      </c>
      <c r="CF235" s="76">
        <f>IF($B235="",0,IF(Einstellungen!$C$10="Ja",MAX(IF(Einstellungen!$C$11="7 Tage",MAX(0,(MIN(DATE(2030,2,0),IF(Mitarbeiter!$D235="",DATE(2030,2,0),Mitarbeiter!$D235),TODAY()))-(MAX(DATE(2030,1,1),Mitarbeiter!$C235))+1),MAX(0,NETWORKDAYS(MAX(DATE(2030,1,1),Mitarbeiter!$C235),MIN(DATE(2030,2,0),IF(Mitarbeiter!$D235="",DATE(2030,2,0),Mitarbeiter!$D235),TODAY()),Einstellungen!$F$13:$F$67)))*N(Mitarbeiter!$E235)/IF(Einstellungen!$C$11="7 Tage",7,5),N('Ist-Stunden'!BB235)),MAX(IF(Einstellungen!$C$11="7 Tage",MAX(0,(MIN(DATE(2030,2,0),IF(Mitarbeiter!$D235="",DATE(2030,2,0),Mitarbeiter!$D235),TODAY()))-(MAX(DATE(2030,1,1),Mitarbeiter!$C235))+1),MAX(0,NETWORKDAYS(MAX(DATE(2030,1,1),Mitarbeiter!$C235),MIN(DATE(2030,2,0),IF(Mitarbeiter!$D235="",DATE(2030,2,0),Mitarbeiter!$D235),TODAY()),Einstellungen!$F$13:$F$67)))*N(Mitarbeiter!$E235)/IF(Einstellungen!$C$11="7 Tage",7,5),N('Ist-Stunden'!BB235)+(N(Krankheitstage!CY235)+N(Krankheitstage!DK235))*N($C235))))</f>
        <v/>
      </c>
      <c r="CG235" s="76">
        <f>IF($B235="",0,IF(Einstellungen!$C$10="Ja",MAX(IF(Einstellungen!$C$11="7 Tage",MAX(0,(MIN(DATE(2030,3,0),IF(Mitarbeiter!$D235="",DATE(2030,3,0),Mitarbeiter!$D235),TODAY()))-(MAX(DATE(2030,2,1),Mitarbeiter!$C235))+1),MAX(0,NETWORKDAYS(MAX(DATE(2030,2,1),Mitarbeiter!$C235),MIN(DATE(2030,3,0),IF(Mitarbeiter!$D235="",DATE(2030,3,0),Mitarbeiter!$D235),TODAY()),Einstellungen!$F$13:$F$67)))*N(Mitarbeiter!$E235)/IF(Einstellungen!$C$11="7 Tage",7,5),N('Ist-Stunden'!BC235)),MAX(IF(Einstellungen!$C$11="7 Tage",MAX(0,(MIN(DATE(2030,3,0),IF(Mitarbeiter!$D235="",DATE(2030,3,0),Mitarbeiter!$D235),TODAY()))-(MAX(DATE(2030,2,1),Mitarbeiter!$C235))+1),MAX(0,NETWORKDAYS(MAX(DATE(2030,2,1),Mitarbeiter!$C235),MIN(DATE(2030,3,0),IF(Mitarbeiter!$D235="",DATE(2030,3,0),Mitarbeiter!$D235),TODAY()),Einstellungen!$F$13:$F$67)))*N(Mitarbeiter!$E235)/IF(Einstellungen!$C$11="7 Tage",7,5),N('Ist-Stunden'!BC235)+(N(Krankheitstage!CZ235)+N(Krankheitstage!DL235))*N($C235))))</f>
        <v/>
      </c>
      <c r="CH235" s="76">
        <f>IF($B235="",0,IF(Einstellungen!$C$10="Ja",MAX(IF(Einstellungen!$C$11="7 Tage",MAX(0,(MIN(DATE(2030,4,0),IF(Mitarbeiter!$D235="",DATE(2030,4,0),Mitarbeiter!$D235),TODAY()))-(MAX(DATE(2030,3,1),Mitarbeiter!$C235))+1),MAX(0,NETWORKDAYS(MAX(DATE(2030,3,1),Mitarbeiter!$C235),MIN(DATE(2030,4,0),IF(Mitarbeiter!$D235="",DATE(2030,4,0),Mitarbeiter!$D235),TODAY()),Einstellungen!$F$13:$F$67)))*N(Mitarbeiter!$E235)/IF(Einstellungen!$C$11="7 Tage",7,5),N('Ist-Stunden'!BD235)),MAX(IF(Einstellungen!$C$11="7 Tage",MAX(0,(MIN(DATE(2030,4,0),IF(Mitarbeiter!$D235="",DATE(2030,4,0),Mitarbeiter!$D235),TODAY()))-(MAX(DATE(2030,3,1),Mitarbeiter!$C235))+1),MAX(0,NETWORKDAYS(MAX(DATE(2030,3,1),Mitarbeiter!$C235),MIN(DATE(2030,4,0),IF(Mitarbeiter!$D235="",DATE(2030,4,0),Mitarbeiter!$D235),TODAY()),Einstellungen!$F$13:$F$67)))*N(Mitarbeiter!$E235)/IF(Einstellungen!$C$11="7 Tage",7,5),N('Ist-Stunden'!BD235)+(N(Krankheitstage!DA235)+N(Krankheitstage!DM235))*N($C235))))</f>
        <v/>
      </c>
      <c r="CI235" s="76">
        <f>IF($B235="",0,IF(Einstellungen!$C$10="Ja",MAX(IF(Einstellungen!$C$11="7 Tage",MAX(0,(MIN(DATE(2030,5,0),IF(Mitarbeiter!$D235="",DATE(2030,5,0),Mitarbeiter!$D235),TODAY()))-(MAX(DATE(2030,4,1),Mitarbeiter!$C235))+1),MAX(0,NETWORKDAYS(MAX(DATE(2030,4,1),Mitarbeiter!$C235),MIN(DATE(2030,5,0),IF(Mitarbeiter!$D235="",DATE(2030,5,0),Mitarbeiter!$D235),TODAY()),Einstellungen!$F$13:$F$67)))*N(Mitarbeiter!$E235)/IF(Einstellungen!$C$11="7 Tage",7,5),N('Ist-Stunden'!BE235)),MAX(IF(Einstellungen!$C$11="7 Tage",MAX(0,(MIN(DATE(2030,5,0),IF(Mitarbeiter!$D235="",DATE(2030,5,0),Mitarbeiter!$D235),TODAY()))-(MAX(DATE(2030,4,1),Mitarbeiter!$C235))+1),MAX(0,NETWORKDAYS(MAX(DATE(2030,4,1),Mitarbeiter!$C235),MIN(DATE(2030,5,0),IF(Mitarbeiter!$D235="",DATE(2030,5,0),Mitarbeiter!$D235),TODAY()),Einstellungen!$F$13:$F$67)))*N(Mitarbeiter!$E235)/IF(Einstellungen!$C$11="7 Tage",7,5),N('Ist-Stunden'!BE235)+(N(Krankheitstage!DB235)+N(Krankheitstage!DN235))*N($C235))))</f>
        <v/>
      </c>
      <c r="CJ235" s="76">
        <f>IF($B235="",0,IF(Einstellungen!$C$10="Ja",MAX(IF(Einstellungen!$C$11="7 Tage",MAX(0,(MIN(DATE(2030,6,0),IF(Mitarbeiter!$D235="",DATE(2030,6,0),Mitarbeiter!$D235),TODAY()))-(MAX(DATE(2030,5,1),Mitarbeiter!$C235))+1),MAX(0,NETWORKDAYS(MAX(DATE(2030,5,1),Mitarbeiter!$C235),MIN(DATE(2030,6,0),IF(Mitarbeiter!$D235="",DATE(2030,6,0),Mitarbeiter!$D235),TODAY()),Einstellungen!$F$13:$F$67)))*N(Mitarbeiter!$E235)/IF(Einstellungen!$C$11="7 Tage",7,5),N('Ist-Stunden'!BF235)),MAX(IF(Einstellungen!$C$11="7 Tage",MAX(0,(MIN(DATE(2030,6,0),IF(Mitarbeiter!$D235="",DATE(2030,6,0),Mitarbeiter!$D235),TODAY()))-(MAX(DATE(2030,5,1),Mitarbeiter!$C235))+1),MAX(0,NETWORKDAYS(MAX(DATE(2030,5,1),Mitarbeiter!$C235),MIN(DATE(2030,6,0),IF(Mitarbeiter!$D235="",DATE(2030,6,0),Mitarbeiter!$D235),TODAY()),Einstellungen!$F$13:$F$67)))*N(Mitarbeiter!$E235)/IF(Einstellungen!$C$11="7 Tage",7,5),N('Ist-Stunden'!BF235)+(N(Krankheitstage!DC235)+N(Krankheitstage!DO235))*N($C235))))</f>
        <v/>
      </c>
      <c r="CK235" s="76">
        <f>IF($B235="",0,IF(Einstellungen!$C$10="Ja",MAX(IF(Einstellungen!$C$11="7 Tage",MAX(0,(MIN(DATE(2030,7,0),IF(Mitarbeiter!$D235="",DATE(2030,7,0),Mitarbeiter!$D235),TODAY()))-(MAX(DATE(2030,6,1),Mitarbeiter!$C235))+1),MAX(0,NETWORKDAYS(MAX(DATE(2030,6,1),Mitarbeiter!$C235),MIN(DATE(2030,7,0),IF(Mitarbeiter!$D235="",DATE(2030,7,0),Mitarbeiter!$D235),TODAY()),Einstellungen!$F$13:$F$67)))*N(Mitarbeiter!$E235)/IF(Einstellungen!$C$11="7 Tage",7,5),N('Ist-Stunden'!BG235)),MAX(IF(Einstellungen!$C$11="7 Tage",MAX(0,(MIN(DATE(2030,7,0),IF(Mitarbeiter!$D235="",DATE(2030,7,0),Mitarbeiter!$D235),TODAY()))-(MAX(DATE(2030,6,1),Mitarbeiter!$C235))+1),MAX(0,NETWORKDAYS(MAX(DATE(2030,6,1),Mitarbeiter!$C235),MIN(DATE(2030,7,0),IF(Mitarbeiter!$D235="",DATE(2030,7,0),Mitarbeiter!$D235),TODAY()),Einstellungen!$F$13:$F$67)))*N(Mitarbeiter!$E235)/IF(Einstellungen!$C$11="7 Tage",7,5),N('Ist-Stunden'!BG235)+(N(Krankheitstage!DD235)+N(Krankheitstage!DP235))*N($C235))))</f>
        <v/>
      </c>
      <c r="CL235" s="76">
        <f>IF($B235="",0,IF(Einstellungen!$C$10="Ja",MAX(IF(Einstellungen!$C$11="7 Tage",MAX(0,(MIN(DATE(2030,8,0),IF(Mitarbeiter!$D235="",DATE(2030,8,0),Mitarbeiter!$D235),TODAY()))-(MAX(DATE(2030,7,1),Mitarbeiter!$C235))+1),MAX(0,NETWORKDAYS(MAX(DATE(2030,7,1),Mitarbeiter!$C235),MIN(DATE(2030,8,0),IF(Mitarbeiter!$D235="",DATE(2030,8,0),Mitarbeiter!$D235),TODAY()),Einstellungen!$F$13:$F$67)))*N(Mitarbeiter!$E235)/IF(Einstellungen!$C$11="7 Tage",7,5),N('Ist-Stunden'!BH235)),MAX(IF(Einstellungen!$C$11="7 Tage",MAX(0,(MIN(DATE(2030,8,0),IF(Mitarbeiter!$D235="",DATE(2030,8,0),Mitarbeiter!$D235),TODAY()))-(MAX(DATE(2030,7,1),Mitarbeiter!$C235))+1),MAX(0,NETWORKDAYS(MAX(DATE(2030,7,1),Mitarbeiter!$C235),MIN(DATE(2030,8,0),IF(Mitarbeiter!$D235="",DATE(2030,8,0),Mitarbeiter!$D235),TODAY()),Einstellungen!$F$13:$F$67)))*N(Mitarbeiter!$E235)/IF(Einstellungen!$C$11="7 Tage",7,5),N('Ist-Stunden'!BH235)+(N(Krankheitstage!DE235)+N(Krankheitstage!DQ235))*N($C235))))</f>
        <v/>
      </c>
      <c r="CM235" s="76">
        <f>IF($B235="",0,IF(Einstellungen!$C$10="Ja",MAX(IF(Einstellungen!$C$11="7 Tage",MAX(0,(MIN(DATE(2030,9,0),IF(Mitarbeiter!$D235="",DATE(2030,9,0),Mitarbeiter!$D235),TODAY()))-(MAX(DATE(2030,8,1),Mitarbeiter!$C235))+1),MAX(0,NETWORKDAYS(MAX(DATE(2030,8,1),Mitarbeiter!$C235),MIN(DATE(2030,9,0),IF(Mitarbeiter!$D235="",DATE(2030,9,0),Mitarbeiter!$D235),TODAY()),Einstellungen!$F$13:$F$67)))*N(Mitarbeiter!$E235)/IF(Einstellungen!$C$11="7 Tage",7,5),N('Ist-Stunden'!BI235)),MAX(IF(Einstellungen!$C$11="7 Tage",MAX(0,(MIN(DATE(2030,9,0),IF(Mitarbeiter!$D235="",DATE(2030,9,0),Mitarbeiter!$D235),TODAY()))-(MAX(DATE(2030,8,1),Mitarbeiter!$C235))+1),MAX(0,NETWORKDAYS(MAX(DATE(2030,8,1),Mitarbeiter!$C235),MIN(DATE(2030,9,0),IF(Mitarbeiter!$D235="",DATE(2030,9,0),Mitarbeiter!$D235),TODAY()),Einstellungen!$F$13:$F$67)))*N(Mitarbeiter!$E235)/IF(Einstellungen!$C$11="7 Tage",7,5),N('Ist-Stunden'!BI235)+(N(Krankheitstage!DF235)+N(Krankheitstage!DR235))*N($C235))))</f>
        <v/>
      </c>
      <c r="CN235" s="76">
        <f>IF($B235="",0,IF(Einstellungen!$C$10="Ja",MAX(IF(Einstellungen!$C$11="7 Tage",MAX(0,(MIN(DATE(2030,10,0),IF(Mitarbeiter!$D235="",DATE(2030,10,0),Mitarbeiter!$D235),TODAY()))-(MAX(DATE(2030,9,1),Mitarbeiter!$C235))+1),MAX(0,NETWORKDAYS(MAX(DATE(2030,9,1),Mitarbeiter!$C235),MIN(DATE(2030,10,0),IF(Mitarbeiter!$D235="",DATE(2030,10,0),Mitarbeiter!$D235),TODAY()),Einstellungen!$F$13:$F$67)))*N(Mitarbeiter!$E235)/IF(Einstellungen!$C$11="7 Tage",7,5),N('Ist-Stunden'!BJ235)),MAX(IF(Einstellungen!$C$11="7 Tage",MAX(0,(MIN(DATE(2030,10,0),IF(Mitarbeiter!$D235="",DATE(2030,10,0),Mitarbeiter!$D235),TODAY()))-(MAX(DATE(2030,9,1),Mitarbeiter!$C235))+1),MAX(0,NETWORKDAYS(MAX(DATE(2030,9,1),Mitarbeiter!$C235),MIN(DATE(2030,10,0),IF(Mitarbeiter!$D235="",DATE(2030,10,0),Mitarbeiter!$D235),TODAY()),Einstellungen!$F$13:$F$67)))*N(Mitarbeiter!$E235)/IF(Einstellungen!$C$11="7 Tage",7,5),N('Ist-Stunden'!BJ235)+(N(Krankheitstage!DG235)+N(Krankheitstage!DS235))*N($C235))))</f>
        <v/>
      </c>
      <c r="CO235" s="76">
        <f>IF($B235="",0,IF(Einstellungen!$C$10="Ja",MAX(IF(Einstellungen!$C$11="7 Tage",MAX(0,(MIN(DATE(2030,11,0),IF(Mitarbeiter!$D235="",DATE(2030,11,0),Mitarbeiter!$D235),TODAY()))-(MAX(DATE(2030,10,1),Mitarbeiter!$C235))+1),MAX(0,NETWORKDAYS(MAX(DATE(2030,10,1),Mitarbeiter!$C235),MIN(DATE(2030,11,0),IF(Mitarbeiter!$D235="",DATE(2030,11,0),Mitarbeiter!$D235),TODAY()),Einstellungen!$F$13:$F$67)))*N(Mitarbeiter!$E235)/IF(Einstellungen!$C$11="7 Tage",7,5),N('Ist-Stunden'!BK235)),MAX(IF(Einstellungen!$C$11="7 Tage",MAX(0,(MIN(DATE(2030,11,0),IF(Mitarbeiter!$D235="",DATE(2030,11,0),Mitarbeiter!$D235),TODAY()))-(MAX(DATE(2030,10,1),Mitarbeiter!$C235))+1),MAX(0,NETWORKDAYS(MAX(DATE(2030,10,1),Mitarbeiter!$C235),MIN(DATE(2030,11,0),IF(Mitarbeiter!$D235="",DATE(2030,11,0),Mitarbeiter!$D235),TODAY()),Einstellungen!$F$13:$F$67)))*N(Mitarbeiter!$E235)/IF(Einstellungen!$C$11="7 Tage",7,5),N('Ist-Stunden'!BK235)+(N(Krankheitstage!DH235)+N(Krankheitstage!DT235))*N($C235))))</f>
        <v/>
      </c>
      <c r="CP235" s="76">
        <f>IF($B235="",0,IF(Einstellungen!$C$10="Ja",MAX(IF(Einstellungen!$C$11="7 Tage",MAX(0,(MIN(DATE(2030,12,0),IF(Mitarbeiter!$D235="",DATE(2030,12,0),Mitarbeiter!$D235),TODAY()))-(MAX(DATE(2030,11,1),Mitarbeiter!$C235))+1),MAX(0,NETWORKDAYS(MAX(DATE(2030,11,1),Mitarbeiter!$C235),MIN(DATE(2030,12,0),IF(Mitarbeiter!$D235="",DATE(2030,12,0),Mitarbeiter!$D235),TODAY()),Einstellungen!$F$13:$F$67)))*N(Mitarbeiter!$E235)/IF(Einstellungen!$C$11="7 Tage",7,5),N('Ist-Stunden'!BL235)),MAX(IF(Einstellungen!$C$11="7 Tage",MAX(0,(MIN(DATE(2030,12,0),IF(Mitarbeiter!$D235="",DATE(2030,12,0),Mitarbeiter!$D235),TODAY()))-(MAX(DATE(2030,11,1),Mitarbeiter!$C235))+1),MAX(0,NETWORKDAYS(MAX(DATE(2030,11,1),Mitarbeiter!$C235),MIN(DATE(2030,12,0),IF(Mitarbeiter!$D235="",DATE(2030,12,0),Mitarbeiter!$D235),TODAY()),Einstellungen!$F$13:$F$67)))*N(Mitarbeiter!$E235)/IF(Einstellungen!$C$11="7 Tage",7,5),N('Ist-Stunden'!BL235)+(N(Krankheitstage!DI235)+N(Krankheitstage!DU235))*N($C235))))</f>
        <v/>
      </c>
      <c r="CQ235" s="76">
        <f>IF($B235="",0,IF(Einstellungen!$C$10="Ja",MAX(IF(Einstellungen!$C$11="7 Tage",MAX(0,(MIN(DATE(2030,13,0),IF(Mitarbeiter!$D235="",DATE(2030,13,0),Mitarbeiter!$D235),TODAY()))-(MAX(DATE(2030,12,1),Mitarbeiter!$C235))+1),MAX(0,NETWORKDAYS(MAX(DATE(2030,12,1),Mitarbeiter!$C235),MIN(DATE(2030,13,0),IF(Mitarbeiter!$D235="",DATE(2030,13,0),Mitarbeiter!$D235),TODAY()),Einstellungen!$F$13:$F$67)))*N(Mitarbeiter!$E235)/IF(Einstellungen!$C$11="7 Tage",7,5),N('Ist-Stunden'!BM235)),MAX(IF(Einstellungen!$C$11="7 Tage",MAX(0,(MIN(DATE(2030,13,0),IF(Mitarbeiter!$D235="",DATE(2030,13,0),Mitarbeiter!$D235),TODAY()))-(MAX(DATE(2030,12,1),Mitarbeiter!$C235))+1),MAX(0,NETWORKDAYS(MAX(DATE(2030,12,1),Mitarbeiter!$C235),MIN(DATE(2030,13,0),IF(Mitarbeiter!$D235="",DATE(2030,13,0),Mitarbeiter!$D235),TODAY()),Einstellungen!$F$13:$F$67)))*N(Mitarbeiter!$E235)/IF(Einstellungen!$C$11="7 Tage",7,5),N('Ist-Stunden'!BM235)+(N(Krankheitstage!DJ235)+N(Krankheitstage!DV235))*N($C235))))</f>
        <v/>
      </c>
    </row>
    <row r="236">
      <c r="A236" s="73">
        <f>IF(Mitarbeiter!B236="","",Mitarbeiter!A236)</f>
        <v/>
      </c>
      <c r="B236" s="6">
        <f>IF(Mitarbeiter!B236="","",Mitarbeiter!B236)</f>
        <v/>
      </c>
      <c r="C236" s="74">
        <f>IF(Mitarbeiter!B236="","",Mitarbeiter!F236)</f>
        <v/>
      </c>
      <c r="D236" s="75">
        <f>N(INDEX(Krankheitstage!$G236:$DV236,1,(Einstellungen!$C$3-2026)*24+1))</f>
        <v/>
      </c>
      <c r="E236" s="75">
        <f>N(INDEX(Krankheitstage!$G236:$DV236,1,(Einstellungen!$C$3-2026)*24+2))</f>
        <v/>
      </c>
      <c r="F236" s="75">
        <f>N(INDEX(Krankheitstage!$G236:$DV236,1,(Einstellungen!$C$3-2026)*24+3))</f>
        <v/>
      </c>
      <c r="G236" s="75">
        <f>N(INDEX(Krankheitstage!$G236:$DV236,1,(Einstellungen!$C$3-2026)*24+4))</f>
        <v/>
      </c>
      <c r="H236" s="75">
        <f>N(INDEX(Krankheitstage!$G236:$DV236,1,(Einstellungen!$C$3-2026)*24+5))</f>
        <v/>
      </c>
      <c r="I236" s="75">
        <f>N(INDEX(Krankheitstage!$G236:$DV236,1,(Einstellungen!$C$3-2026)*24+6))</f>
        <v/>
      </c>
      <c r="J236" s="75">
        <f>N(INDEX(Krankheitstage!$G236:$DV236,1,(Einstellungen!$C$3-2026)*24+7))</f>
        <v/>
      </c>
      <c r="K236" s="75">
        <f>N(INDEX(Krankheitstage!$G236:$DV236,1,(Einstellungen!$C$3-2026)*24+8))</f>
        <v/>
      </c>
      <c r="L236" s="75">
        <f>N(INDEX(Krankheitstage!$G236:$DV236,1,(Einstellungen!$C$3-2026)*24+9))</f>
        <v/>
      </c>
      <c r="M236" s="75">
        <f>N(INDEX(Krankheitstage!$G236:$DV236,1,(Einstellungen!$C$3-2026)*24+10))</f>
        <v/>
      </c>
      <c r="N236" s="75">
        <f>N(INDEX(Krankheitstage!$G236:$DV236,1,(Einstellungen!$C$3-2026)*24+11))</f>
        <v/>
      </c>
      <c r="O236" s="75">
        <f>N(INDEX(Krankheitstage!$G236:$DV236,1,(Einstellungen!$C$3-2026)*24+12))</f>
        <v/>
      </c>
      <c r="P236" s="75">
        <f>IF($B236="","",SUM(D236:O236))</f>
        <v/>
      </c>
      <c r="Q236" s="75">
        <f>N(INDEX(Krankheitstage!$G236:$DV236,1,(Einstellungen!$C$3-2026)*24+13))</f>
        <v/>
      </c>
      <c r="R236" s="75">
        <f>N(INDEX(Krankheitstage!$G236:$DV236,1,(Einstellungen!$C$3-2026)*24+14))</f>
        <v/>
      </c>
      <c r="S236" s="75">
        <f>N(INDEX(Krankheitstage!$G236:$DV236,1,(Einstellungen!$C$3-2026)*24+15))</f>
        <v/>
      </c>
      <c r="T236" s="75">
        <f>N(INDEX(Krankheitstage!$G236:$DV236,1,(Einstellungen!$C$3-2026)*24+16))</f>
        <v/>
      </c>
      <c r="U236" s="75">
        <f>N(INDEX(Krankheitstage!$G236:$DV236,1,(Einstellungen!$C$3-2026)*24+17))</f>
        <v/>
      </c>
      <c r="V236" s="75">
        <f>N(INDEX(Krankheitstage!$G236:$DV236,1,(Einstellungen!$C$3-2026)*24+18))</f>
        <v/>
      </c>
      <c r="W236" s="75">
        <f>N(INDEX(Krankheitstage!$G236:$DV236,1,(Einstellungen!$C$3-2026)*24+19))</f>
        <v/>
      </c>
      <c r="X236" s="75">
        <f>N(INDEX(Krankheitstage!$G236:$DV236,1,(Einstellungen!$C$3-2026)*24+20))</f>
        <v/>
      </c>
      <c r="Y236" s="75">
        <f>N(INDEX(Krankheitstage!$G236:$DV236,1,(Einstellungen!$C$3-2026)*24+21))</f>
        <v/>
      </c>
      <c r="Z236" s="75">
        <f>N(INDEX(Krankheitstage!$G236:$DV236,1,(Einstellungen!$C$3-2026)*24+22))</f>
        <v/>
      </c>
      <c r="AA236" s="75">
        <f>N(INDEX(Krankheitstage!$G236:$DV236,1,(Einstellungen!$C$3-2026)*24+23))</f>
        <v/>
      </c>
      <c r="AB236" s="75">
        <f>N(INDEX(Krankheitstage!$G236:$DV236,1,(Einstellungen!$C$3-2026)*24+24))</f>
        <v/>
      </c>
      <c r="AC236" s="75">
        <f>IF($B236="","",SUM(Q236:AB236))</f>
        <v/>
      </c>
      <c r="AD236" s="75">
        <f>IF($B236="","",SUM(P236,AC236))</f>
        <v/>
      </c>
      <c r="AE236" s="76">
        <f>IF($B236="","",AD236*N(C236))</f>
        <v/>
      </c>
      <c r="AF236" s="75">
        <f>IF($B236="","",Krankheitstage!E236)</f>
        <v/>
      </c>
      <c r="AG236" s="76">
        <f>IF($B236="","",AF236*N(C236))</f>
        <v/>
      </c>
      <c r="AH236" s="76">
        <f>IF($B236="","",INDEX($AJ236:$CQ236,1,(Einstellungen!$C$3-2026)*12+1)+INDEX($AJ236:$CQ236,1,(Einstellungen!$C$3-2026)*12+2)+INDEX($AJ236:$CQ236,1,(Einstellungen!$C$3-2026)*12+3)+INDEX($AJ236:$CQ236,1,(Einstellungen!$C$3-2026)*12+4)+INDEX($AJ236:$CQ236,1,(Einstellungen!$C$3-2026)*12+5)+INDEX($AJ236:$CQ236,1,(Einstellungen!$C$3-2026)*12+6)+INDEX($AJ236:$CQ236,1,(Einstellungen!$C$3-2026)*12+7)+INDEX($AJ236:$CQ236,1,(Einstellungen!$C$3-2026)*12+8)+INDEX($AJ236:$CQ236,1,(Einstellungen!$C$3-2026)*12+9)+INDEX($AJ236:$CQ236,1,(Einstellungen!$C$3-2026)*12+10)+INDEX($AJ236:$CQ236,1,(Einstellungen!$C$3-2026)*12+11)+INDEX($AJ236:$CQ236,1,(Einstellungen!$C$3-2026)*12+12))</f>
        <v/>
      </c>
      <c r="AI236" s="76">
        <f>IF($B236="","",SUM($AJ236:$CQ236))</f>
        <v/>
      </c>
      <c r="AJ236" s="76">
        <f>IF($B236="",0,IF(Einstellungen!$C$10="Ja",MAX(IF(Einstellungen!$C$11="7 Tage",MAX(0,(MIN(DATE(2026,2,0),IF(Mitarbeiter!$D236="",DATE(2026,2,0),Mitarbeiter!$D236),TODAY()))-(MAX(DATE(2026,1,1),Mitarbeiter!$C236))+1),MAX(0,NETWORKDAYS(MAX(DATE(2026,1,1),Mitarbeiter!$C236),MIN(DATE(2026,2,0),IF(Mitarbeiter!$D236="",DATE(2026,2,0),Mitarbeiter!$D236),TODAY()),Einstellungen!$F$13:$F$67)))*N(Mitarbeiter!$E236)/IF(Einstellungen!$C$11="7 Tage",7,5),N('Ist-Stunden'!F236)),MAX(IF(Einstellungen!$C$11="7 Tage",MAX(0,(MIN(DATE(2026,2,0),IF(Mitarbeiter!$D236="",DATE(2026,2,0),Mitarbeiter!$D236),TODAY()))-(MAX(DATE(2026,1,1),Mitarbeiter!$C236))+1),MAX(0,NETWORKDAYS(MAX(DATE(2026,1,1),Mitarbeiter!$C236),MIN(DATE(2026,2,0),IF(Mitarbeiter!$D236="",DATE(2026,2,0),Mitarbeiter!$D236),TODAY()),Einstellungen!$F$13:$F$67)))*N(Mitarbeiter!$E236)/IF(Einstellungen!$C$11="7 Tage",7,5),N('Ist-Stunden'!F236)+(N(Krankheitstage!G236)+N(Krankheitstage!S236))*N($C236))))</f>
        <v/>
      </c>
      <c r="AK236" s="76">
        <f>IF($B236="",0,IF(Einstellungen!$C$10="Ja",MAX(IF(Einstellungen!$C$11="7 Tage",MAX(0,(MIN(DATE(2026,3,0),IF(Mitarbeiter!$D236="",DATE(2026,3,0),Mitarbeiter!$D236),TODAY()))-(MAX(DATE(2026,2,1),Mitarbeiter!$C236))+1),MAX(0,NETWORKDAYS(MAX(DATE(2026,2,1),Mitarbeiter!$C236),MIN(DATE(2026,3,0),IF(Mitarbeiter!$D236="",DATE(2026,3,0),Mitarbeiter!$D236),TODAY()),Einstellungen!$F$13:$F$67)))*N(Mitarbeiter!$E236)/IF(Einstellungen!$C$11="7 Tage",7,5),N('Ist-Stunden'!G236)),MAX(IF(Einstellungen!$C$11="7 Tage",MAX(0,(MIN(DATE(2026,3,0),IF(Mitarbeiter!$D236="",DATE(2026,3,0),Mitarbeiter!$D236),TODAY()))-(MAX(DATE(2026,2,1),Mitarbeiter!$C236))+1),MAX(0,NETWORKDAYS(MAX(DATE(2026,2,1),Mitarbeiter!$C236),MIN(DATE(2026,3,0),IF(Mitarbeiter!$D236="",DATE(2026,3,0),Mitarbeiter!$D236),TODAY()),Einstellungen!$F$13:$F$67)))*N(Mitarbeiter!$E236)/IF(Einstellungen!$C$11="7 Tage",7,5),N('Ist-Stunden'!G236)+(N(Krankheitstage!H236)+N(Krankheitstage!T236))*N($C236))))</f>
        <v/>
      </c>
      <c r="AL236" s="76">
        <f>IF($B236="",0,IF(Einstellungen!$C$10="Ja",MAX(IF(Einstellungen!$C$11="7 Tage",MAX(0,(MIN(DATE(2026,4,0),IF(Mitarbeiter!$D236="",DATE(2026,4,0),Mitarbeiter!$D236),TODAY()))-(MAX(DATE(2026,3,1),Mitarbeiter!$C236))+1),MAX(0,NETWORKDAYS(MAX(DATE(2026,3,1),Mitarbeiter!$C236),MIN(DATE(2026,4,0),IF(Mitarbeiter!$D236="",DATE(2026,4,0),Mitarbeiter!$D236),TODAY()),Einstellungen!$F$13:$F$67)))*N(Mitarbeiter!$E236)/IF(Einstellungen!$C$11="7 Tage",7,5),N('Ist-Stunden'!H236)),MAX(IF(Einstellungen!$C$11="7 Tage",MAX(0,(MIN(DATE(2026,4,0),IF(Mitarbeiter!$D236="",DATE(2026,4,0),Mitarbeiter!$D236),TODAY()))-(MAX(DATE(2026,3,1),Mitarbeiter!$C236))+1),MAX(0,NETWORKDAYS(MAX(DATE(2026,3,1),Mitarbeiter!$C236),MIN(DATE(2026,4,0),IF(Mitarbeiter!$D236="",DATE(2026,4,0),Mitarbeiter!$D236),TODAY()),Einstellungen!$F$13:$F$67)))*N(Mitarbeiter!$E236)/IF(Einstellungen!$C$11="7 Tage",7,5),N('Ist-Stunden'!H236)+(N(Krankheitstage!I236)+N(Krankheitstage!U236))*N($C236))))</f>
        <v/>
      </c>
      <c r="AM236" s="76">
        <f>IF($B236="",0,IF(Einstellungen!$C$10="Ja",MAX(IF(Einstellungen!$C$11="7 Tage",MAX(0,(MIN(DATE(2026,5,0),IF(Mitarbeiter!$D236="",DATE(2026,5,0),Mitarbeiter!$D236),TODAY()))-(MAX(DATE(2026,4,1),Mitarbeiter!$C236))+1),MAX(0,NETWORKDAYS(MAX(DATE(2026,4,1),Mitarbeiter!$C236),MIN(DATE(2026,5,0),IF(Mitarbeiter!$D236="",DATE(2026,5,0),Mitarbeiter!$D236),TODAY()),Einstellungen!$F$13:$F$67)))*N(Mitarbeiter!$E236)/IF(Einstellungen!$C$11="7 Tage",7,5),N('Ist-Stunden'!I236)),MAX(IF(Einstellungen!$C$11="7 Tage",MAX(0,(MIN(DATE(2026,5,0),IF(Mitarbeiter!$D236="",DATE(2026,5,0),Mitarbeiter!$D236),TODAY()))-(MAX(DATE(2026,4,1),Mitarbeiter!$C236))+1),MAX(0,NETWORKDAYS(MAX(DATE(2026,4,1),Mitarbeiter!$C236),MIN(DATE(2026,5,0),IF(Mitarbeiter!$D236="",DATE(2026,5,0),Mitarbeiter!$D236),TODAY()),Einstellungen!$F$13:$F$67)))*N(Mitarbeiter!$E236)/IF(Einstellungen!$C$11="7 Tage",7,5),N('Ist-Stunden'!I236)+(N(Krankheitstage!J236)+N(Krankheitstage!V236))*N($C236))))</f>
        <v/>
      </c>
      <c r="AN236" s="76">
        <f>IF($B236="",0,IF(Einstellungen!$C$10="Ja",MAX(IF(Einstellungen!$C$11="7 Tage",MAX(0,(MIN(DATE(2026,6,0),IF(Mitarbeiter!$D236="",DATE(2026,6,0),Mitarbeiter!$D236),TODAY()))-(MAX(DATE(2026,5,1),Mitarbeiter!$C236))+1),MAX(0,NETWORKDAYS(MAX(DATE(2026,5,1),Mitarbeiter!$C236),MIN(DATE(2026,6,0),IF(Mitarbeiter!$D236="",DATE(2026,6,0),Mitarbeiter!$D236),TODAY()),Einstellungen!$F$13:$F$67)))*N(Mitarbeiter!$E236)/IF(Einstellungen!$C$11="7 Tage",7,5),N('Ist-Stunden'!J236)),MAX(IF(Einstellungen!$C$11="7 Tage",MAX(0,(MIN(DATE(2026,6,0),IF(Mitarbeiter!$D236="",DATE(2026,6,0),Mitarbeiter!$D236),TODAY()))-(MAX(DATE(2026,5,1),Mitarbeiter!$C236))+1),MAX(0,NETWORKDAYS(MAX(DATE(2026,5,1),Mitarbeiter!$C236),MIN(DATE(2026,6,0),IF(Mitarbeiter!$D236="",DATE(2026,6,0),Mitarbeiter!$D236),TODAY()),Einstellungen!$F$13:$F$67)))*N(Mitarbeiter!$E236)/IF(Einstellungen!$C$11="7 Tage",7,5),N('Ist-Stunden'!J236)+(N(Krankheitstage!K236)+N(Krankheitstage!W236))*N($C236))))</f>
        <v/>
      </c>
      <c r="AO236" s="76">
        <f>IF($B236="",0,IF(Einstellungen!$C$10="Ja",MAX(IF(Einstellungen!$C$11="7 Tage",MAX(0,(MIN(DATE(2026,7,0),IF(Mitarbeiter!$D236="",DATE(2026,7,0),Mitarbeiter!$D236),TODAY()))-(MAX(DATE(2026,6,1),Mitarbeiter!$C236))+1),MAX(0,NETWORKDAYS(MAX(DATE(2026,6,1),Mitarbeiter!$C236),MIN(DATE(2026,7,0),IF(Mitarbeiter!$D236="",DATE(2026,7,0),Mitarbeiter!$D236),TODAY()),Einstellungen!$F$13:$F$67)))*N(Mitarbeiter!$E236)/IF(Einstellungen!$C$11="7 Tage",7,5),N('Ist-Stunden'!K236)),MAX(IF(Einstellungen!$C$11="7 Tage",MAX(0,(MIN(DATE(2026,7,0),IF(Mitarbeiter!$D236="",DATE(2026,7,0),Mitarbeiter!$D236),TODAY()))-(MAX(DATE(2026,6,1),Mitarbeiter!$C236))+1),MAX(0,NETWORKDAYS(MAX(DATE(2026,6,1),Mitarbeiter!$C236),MIN(DATE(2026,7,0),IF(Mitarbeiter!$D236="",DATE(2026,7,0),Mitarbeiter!$D236),TODAY()),Einstellungen!$F$13:$F$67)))*N(Mitarbeiter!$E236)/IF(Einstellungen!$C$11="7 Tage",7,5),N('Ist-Stunden'!K236)+(N(Krankheitstage!L236)+N(Krankheitstage!X236))*N($C236))))</f>
        <v/>
      </c>
      <c r="AP236" s="76">
        <f>IF($B236="",0,IF(Einstellungen!$C$10="Ja",MAX(IF(Einstellungen!$C$11="7 Tage",MAX(0,(MIN(DATE(2026,8,0),IF(Mitarbeiter!$D236="",DATE(2026,8,0),Mitarbeiter!$D236),TODAY()))-(MAX(DATE(2026,7,1),Mitarbeiter!$C236))+1),MAX(0,NETWORKDAYS(MAX(DATE(2026,7,1),Mitarbeiter!$C236),MIN(DATE(2026,8,0),IF(Mitarbeiter!$D236="",DATE(2026,8,0),Mitarbeiter!$D236),TODAY()),Einstellungen!$F$13:$F$67)))*N(Mitarbeiter!$E236)/IF(Einstellungen!$C$11="7 Tage",7,5),N('Ist-Stunden'!L236)),MAX(IF(Einstellungen!$C$11="7 Tage",MAX(0,(MIN(DATE(2026,8,0),IF(Mitarbeiter!$D236="",DATE(2026,8,0),Mitarbeiter!$D236),TODAY()))-(MAX(DATE(2026,7,1),Mitarbeiter!$C236))+1),MAX(0,NETWORKDAYS(MAX(DATE(2026,7,1),Mitarbeiter!$C236),MIN(DATE(2026,8,0),IF(Mitarbeiter!$D236="",DATE(2026,8,0),Mitarbeiter!$D236),TODAY()),Einstellungen!$F$13:$F$67)))*N(Mitarbeiter!$E236)/IF(Einstellungen!$C$11="7 Tage",7,5),N('Ist-Stunden'!L236)+(N(Krankheitstage!M236)+N(Krankheitstage!Y236))*N($C236))))</f>
        <v/>
      </c>
      <c r="AQ236" s="76">
        <f>IF($B236="",0,IF(Einstellungen!$C$10="Ja",MAX(IF(Einstellungen!$C$11="7 Tage",MAX(0,(MIN(DATE(2026,9,0),IF(Mitarbeiter!$D236="",DATE(2026,9,0),Mitarbeiter!$D236),TODAY()))-(MAX(DATE(2026,8,1),Mitarbeiter!$C236))+1),MAX(0,NETWORKDAYS(MAX(DATE(2026,8,1),Mitarbeiter!$C236),MIN(DATE(2026,9,0),IF(Mitarbeiter!$D236="",DATE(2026,9,0),Mitarbeiter!$D236),TODAY()),Einstellungen!$F$13:$F$67)))*N(Mitarbeiter!$E236)/IF(Einstellungen!$C$11="7 Tage",7,5),N('Ist-Stunden'!M236)),MAX(IF(Einstellungen!$C$11="7 Tage",MAX(0,(MIN(DATE(2026,9,0),IF(Mitarbeiter!$D236="",DATE(2026,9,0),Mitarbeiter!$D236),TODAY()))-(MAX(DATE(2026,8,1),Mitarbeiter!$C236))+1),MAX(0,NETWORKDAYS(MAX(DATE(2026,8,1),Mitarbeiter!$C236),MIN(DATE(2026,9,0),IF(Mitarbeiter!$D236="",DATE(2026,9,0),Mitarbeiter!$D236),TODAY()),Einstellungen!$F$13:$F$67)))*N(Mitarbeiter!$E236)/IF(Einstellungen!$C$11="7 Tage",7,5),N('Ist-Stunden'!M236)+(N(Krankheitstage!N236)+N(Krankheitstage!Z236))*N($C236))))</f>
        <v/>
      </c>
      <c r="AR236" s="76">
        <f>IF($B236="",0,IF(Einstellungen!$C$10="Ja",MAX(IF(Einstellungen!$C$11="7 Tage",MAX(0,(MIN(DATE(2026,10,0),IF(Mitarbeiter!$D236="",DATE(2026,10,0),Mitarbeiter!$D236),TODAY()))-(MAX(DATE(2026,9,1),Mitarbeiter!$C236))+1),MAX(0,NETWORKDAYS(MAX(DATE(2026,9,1),Mitarbeiter!$C236),MIN(DATE(2026,10,0),IF(Mitarbeiter!$D236="",DATE(2026,10,0),Mitarbeiter!$D236),TODAY()),Einstellungen!$F$13:$F$67)))*N(Mitarbeiter!$E236)/IF(Einstellungen!$C$11="7 Tage",7,5),N('Ist-Stunden'!N236)),MAX(IF(Einstellungen!$C$11="7 Tage",MAX(0,(MIN(DATE(2026,10,0),IF(Mitarbeiter!$D236="",DATE(2026,10,0),Mitarbeiter!$D236),TODAY()))-(MAX(DATE(2026,9,1),Mitarbeiter!$C236))+1),MAX(0,NETWORKDAYS(MAX(DATE(2026,9,1),Mitarbeiter!$C236),MIN(DATE(2026,10,0),IF(Mitarbeiter!$D236="",DATE(2026,10,0),Mitarbeiter!$D236),TODAY()),Einstellungen!$F$13:$F$67)))*N(Mitarbeiter!$E236)/IF(Einstellungen!$C$11="7 Tage",7,5),N('Ist-Stunden'!N236)+(N(Krankheitstage!O236)+N(Krankheitstage!AA236))*N($C236))))</f>
        <v/>
      </c>
      <c r="AS236" s="76">
        <f>IF($B236="",0,IF(Einstellungen!$C$10="Ja",MAX(IF(Einstellungen!$C$11="7 Tage",MAX(0,(MIN(DATE(2026,11,0),IF(Mitarbeiter!$D236="",DATE(2026,11,0),Mitarbeiter!$D236),TODAY()))-(MAX(DATE(2026,10,1),Mitarbeiter!$C236))+1),MAX(0,NETWORKDAYS(MAX(DATE(2026,10,1),Mitarbeiter!$C236),MIN(DATE(2026,11,0),IF(Mitarbeiter!$D236="",DATE(2026,11,0),Mitarbeiter!$D236),TODAY()),Einstellungen!$F$13:$F$67)))*N(Mitarbeiter!$E236)/IF(Einstellungen!$C$11="7 Tage",7,5),N('Ist-Stunden'!O236)),MAX(IF(Einstellungen!$C$11="7 Tage",MAX(0,(MIN(DATE(2026,11,0),IF(Mitarbeiter!$D236="",DATE(2026,11,0),Mitarbeiter!$D236),TODAY()))-(MAX(DATE(2026,10,1),Mitarbeiter!$C236))+1),MAX(0,NETWORKDAYS(MAX(DATE(2026,10,1),Mitarbeiter!$C236),MIN(DATE(2026,11,0),IF(Mitarbeiter!$D236="",DATE(2026,11,0),Mitarbeiter!$D236),TODAY()),Einstellungen!$F$13:$F$67)))*N(Mitarbeiter!$E236)/IF(Einstellungen!$C$11="7 Tage",7,5),N('Ist-Stunden'!O236)+(N(Krankheitstage!P236)+N(Krankheitstage!AB236))*N($C236))))</f>
        <v/>
      </c>
      <c r="AT236" s="76">
        <f>IF($B236="",0,IF(Einstellungen!$C$10="Ja",MAX(IF(Einstellungen!$C$11="7 Tage",MAX(0,(MIN(DATE(2026,12,0),IF(Mitarbeiter!$D236="",DATE(2026,12,0),Mitarbeiter!$D236),TODAY()))-(MAX(DATE(2026,11,1),Mitarbeiter!$C236))+1),MAX(0,NETWORKDAYS(MAX(DATE(2026,11,1),Mitarbeiter!$C236),MIN(DATE(2026,12,0),IF(Mitarbeiter!$D236="",DATE(2026,12,0),Mitarbeiter!$D236),TODAY()),Einstellungen!$F$13:$F$67)))*N(Mitarbeiter!$E236)/IF(Einstellungen!$C$11="7 Tage",7,5),N('Ist-Stunden'!P236)),MAX(IF(Einstellungen!$C$11="7 Tage",MAX(0,(MIN(DATE(2026,12,0),IF(Mitarbeiter!$D236="",DATE(2026,12,0),Mitarbeiter!$D236),TODAY()))-(MAX(DATE(2026,11,1),Mitarbeiter!$C236))+1),MAX(0,NETWORKDAYS(MAX(DATE(2026,11,1),Mitarbeiter!$C236),MIN(DATE(2026,12,0),IF(Mitarbeiter!$D236="",DATE(2026,12,0),Mitarbeiter!$D236),TODAY()),Einstellungen!$F$13:$F$67)))*N(Mitarbeiter!$E236)/IF(Einstellungen!$C$11="7 Tage",7,5),N('Ist-Stunden'!P236)+(N(Krankheitstage!Q236)+N(Krankheitstage!AC236))*N($C236))))</f>
        <v/>
      </c>
      <c r="AU236" s="76">
        <f>IF($B236="",0,IF(Einstellungen!$C$10="Ja",MAX(IF(Einstellungen!$C$11="7 Tage",MAX(0,(MIN(DATE(2026,13,0),IF(Mitarbeiter!$D236="",DATE(2026,13,0),Mitarbeiter!$D236),TODAY()))-(MAX(DATE(2026,12,1),Mitarbeiter!$C236))+1),MAX(0,NETWORKDAYS(MAX(DATE(2026,12,1),Mitarbeiter!$C236),MIN(DATE(2026,13,0),IF(Mitarbeiter!$D236="",DATE(2026,13,0),Mitarbeiter!$D236),TODAY()),Einstellungen!$F$13:$F$67)))*N(Mitarbeiter!$E236)/IF(Einstellungen!$C$11="7 Tage",7,5),N('Ist-Stunden'!Q236)),MAX(IF(Einstellungen!$C$11="7 Tage",MAX(0,(MIN(DATE(2026,13,0),IF(Mitarbeiter!$D236="",DATE(2026,13,0),Mitarbeiter!$D236),TODAY()))-(MAX(DATE(2026,12,1),Mitarbeiter!$C236))+1),MAX(0,NETWORKDAYS(MAX(DATE(2026,12,1),Mitarbeiter!$C236),MIN(DATE(2026,13,0),IF(Mitarbeiter!$D236="",DATE(2026,13,0),Mitarbeiter!$D236),TODAY()),Einstellungen!$F$13:$F$67)))*N(Mitarbeiter!$E236)/IF(Einstellungen!$C$11="7 Tage",7,5),N('Ist-Stunden'!Q236)+(N(Krankheitstage!R236)+N(Krankheitstage!AD236))*N($C236))))</f>
        <v/>
      </c>
      <c r="AV236" s="76">
        <f>IF($B236="",0,IF(Einstellungen!$C$10="Ja",MAX(IF(Einstellungen!$C$11="7 Tage",MAX(0,(MIN(DATE(2027,2,0),IF(Mitarbeiter!$D236="",DATE(2027,2,0),Mitarbeiter!$D236),TODAY()))-(MAX(DATE(2027,1,1),Mitarbeiter!$C236))+1),MAX(0,NETWORKDAYS(MAX(DATE(2027,1,1),Mitarbeiter!$C236),MIN(DATE(2027,2,0),IF(Mitarbeiter!$D236="",DATE(2027,2,0),Mitarbeiter!$D236),TODAY()),Einstellungen!$F$13:$F$67)))*N(Mitarbeiter!$E236)/IF(Einstellungen!$C$11="7 Tage",7,5),N('Ist-Stunden'!R236)),MAX(IF(Einstellungen!$C$11="7 Tage",MAX(0,(MIN(DATE(2027,2,0),IF(Mitarbeiter!$D236="",DATE(2027,2,0),Mitarbeiter!$D236),TODAY()))-(MAX(DATE(2027,1,1),Mitarbeiter!$C236))+1),MAX(0,NETWORKDAYS(MAX(DATE(2027,1,1),Mitarbeiter!$C236),MIN(DATE(2027,2,0),IF(Mitarbeiter!$D236="",DATE(2027,2,0),Mitarbeiter!$D236),TODAY()),Einstellungen!$F$13:$F$67)))*N(Mitarbeiter!$E236)/IF(Einstellungen!$C$11="7 Tage",7,5),N('Ist-Stunden'!R236)+(N(Krankheitstage!AE236)+N(Krankheitstage!AQ236))*N($C236))))</f>
        <v/>
      </c>
      <c r="AW236" s="76">
        <f>IF($B236="",0,IF(Einstellungen!$C$10="Ja",MAX(IF(Einstellungen!$C$11="7 Tage",MAX(0,(MIN(DATE(2027,3,0),IF(Mitarbeiter!$D236="",DATE(2027,3,0),Mitarbeiter!$D236),TODAY()))-(MAX(DATE(2027,2,1),Mitarbeiter!$C236))+1),MAX(0,NETWORKDAYS(MAX(DATE(2027,2,1),Mitarbeiter!$C236),MIN(DATE(2027,3,0),IF(Mitarbeiter!$D236="",DATE(2027,3,0),Mitarbeiter!$D236),TODAY()),Einstellungen!$F$13:$F$67)))*N(Mitarbeiter!$E236)/IF(Einstellungen!$C$11="7 Tage",7,5),N('Ist-Stunden'!S236)),MAX(IF(Einstellungen!$C$11="7 Tage",MAX(0,(MIN(DATE(2027,3,0),IF(Mitarbeiter!$D236="",DATE(2027,3,0),Mitarbeiter!$D236),TODAY()))-(MAX(DATE(2027,2,1),Mitarbeiter!$C236))+1),MAX(0,NETWORKDAYS(MAX(DATE(2027,2,1),Mitarbeiter!$C236),MIN(DATE(2027,3,0),IF(Mitarbeiter!$D236="",DATE(2027,3,0),Mitarbeiter!$D236),TODAY()),Einstellungen!$F$13:$F$67)))*N(Mitarbeiter!$E236)/IF(Einstellungen!$C$11="7 Tage",7,5),N('Ist-Stunden'!S236)+(N(Krankheitstage!AF236)+N(Krankheitstage!AR236))*N($C236))))</f>
        <v/>
      </c>
      <c r="AX236" s="76">
        <f>IF($B236="",0,IF(Einstellungen!$C$10="Ja",MAX(IF(Einstellungen!$C$11="7 Tage",MAX(0,(MIN(DATE(2027,4,0),IF(Mitarbeiter!$D236="",DATE(2027,4,0),Mitarbeiter!$D236),TODAY()))-(MAX(DATE(2027,3,1),Mitarbeiter!$C236))+1),MAX(0,NETWORKDAYS(MAX(DATE(2027,3,1),Mitarbeiter!$C236),MIN(DATE(2027,4,0),IF(Mitarbeiter!$D236="",DATE(2027,4,0),Mitarbeiter!$D236),TODAY()),Einstellungen!$F$13:$F$67)))*N(Mitarbeiter!$E236)/IF(Einstellungen!$C$11="7 Tage",7,5),N('Ist-Stunden'!T236)),MAX(IF(Einstellungen!$C$11="7 Tage",MAX(0,(MIN(DATE(2027,4,0),IF(Mitarbeiter!$D236="",DATE(2027,4,0),Mitarbeiter!$D236),TODAY()))-(MAX(DATE(2027,3,1),Mitarbeiter!$C236))+1),MAX(0,NETWORKDAYS(MAX(DATE(2027,3,1),Mitarbeiter!$C236),MIN(DATE(2027,4,0),IF(Mitarbeiter!$D236="",DATE(2027,4,0),Mitarbeiter!$D236),TODAY()),Einstellungen!$F$13:$F$67)))*N(Mitarbeiter!$E236)/IF(Einstellungen!$C$11="7 Tage",7,5),N('Ist-Stunden'!T236)+(N(Krankheitstage!AG236)+N(Krankheitstage!AS236))*N($C236))))</f>
        <v/>
      </c>
      <c r="AY236" s="76">
        <f>IF($B236="",0,IF(Einstellungen!$C$10="Ja",MAX(IF(Einstellungen!$C$11="7 Tage",MAX(0,(MIN(DATE(2027,5,0),IF(Mitarbeiter!$D236="",DATE(2027,5,0),Mitarbeiter!$D236),TODAY()))-(MAX(DATE(2027,4,1),Mitarbeiter!$C236))+1),MAX(0,NETWORKDAYS(MAX(DATE(2027,4,1),Mitarbeiter!$C236),MIN(DATE(2027,5,0),IF(Mitarbeiter!$D236="",DATE(2027,5,0),Mitarbeiter!$D236),TODAY()),Einstellungen!$F$13:$F$67)))*N(Mitarbeiter!$E236)/IF(Einstellungen!$C$11="7 Tage",7,5),N('Ist-Stunden'!U236)),MAX(IF(Einstellungen!$C$11="7 Tage",MAX(0,(MIN(DATE(2027,5,0),IF(Mitarbeiter!$D236="",DATE(2027,5,0),Mitarbeiter!$D236),TODAY()))-(MAX(DATE(2027,4,1),Mitarbeiter!$C236))+1),MAX(0,NETWORKDAYS(MAX(DATE(2027,4,1),Mitarbeiter!$C236),MIN(DATE(2027,5,0),IF(Mitarbeiter!$D236="",DATE(2027,5,0),Mitarbeiter!$D236),TODAY()),Einstellungen!$F$13:$F$67)))*N(Mitarbeiter!$E236)/IF(Einstellungen!$C$11="7 Tage",7,5),N('Ist-Stunden'!U236)+(N(Krankheitstage!AH236)+N(Krankheitstage!AT236))*N($C236))))</f>
        <v/>
      </c>
      <c r="AZ236" s="76">
        <f>IF($B236="",0,IF(Einstellungen!$C$10="Ja",MAX(IF(Einstellungen!$C$11="7 Tage",MAX(0,(MIN(DATE(2027,6,0),IF(Mitarbeiter!$D236="",DATE(2027,6,0),Mitarbeiter!$D236),TODAY()))-(MAX(DATE(2027,5,1),Mitarbeiter!$C236))+1),MAX(0,NETWORKDAYS(MAX(DATE(2027,5,1),Mitarbeiter!$C236),MIN(DATE(2027,6,0),IF(Mitarbeiter!$D236="",DATE(2027,6,0),Mitarbeiter!$D236),TODAY()),Einstellungen!$F$13:$F$67)))*N(Mitarbeiter!$E236)/IF(Einstellungen!$C$11="7 Tage",7,5),N('Ist-Stunden'!V236)),MAX(IF(Einstellungen!$C$11="7 Tage",MAX(0,(MIN(DATE(2027,6,0),IF(Mitarbeiter!$D236="",DATE(2027,6,0),Mitarbeiter!$D236),TODAY()))-(MAX(DATE(2027,5,1),Mitarbeiter!$C236))+1),MAX(0,NETWORKDAYS(MAX(DATE(2027,5,1),Mitarbeiter!$C236),MIN(DATE(2027,6,0),IF(Mitarbeiter!$D236="",DATE(2027,6,0),Mitarbeiter!$D236),TODAY()),Einstellungen!$F$13:$F$67)))*N(Mitarbeiter!$E236)/IF(Einstellungen!$C$11="7 Tage",7,5),N('Ist-Stunden'!V236)+(N(Krankheitstage!AI236)+N(Krankheitstage!AU236))*N($C236))))</f>
        <v/>
      </c>
      <c r="BA236" s="76">
        <f>IF($B236="",0,IF(Einstellungen!$C$10="Ja",MAX(IF(Einstellungen!$C$11="7 Tage",MAX(0,(MIN(DATE(2027,7,0),IF(Mitarbeiter!$D236="",DATE(2027,7,0),Mitarbeiter!$D236),TODAY()))-(MAX(DATE(2027,6,1),Mitarbeiter!$C236))+1),MAX(0,NETWORKDAYS(MAX(DATE(2027,6,1),Mitarbeiter!$C236),MIN(DATE(2027,7,0),IF(Mitarbeiter!$D236="",DATE(2027,7,0),Mitarbeiter!$D236),TODAY()),Einstellungen!$F$13:$F$67)))*N(Mitarbeiter!$E236)/IF(Einstellungen!$C$11="7 Tage",7,5),N('Ist-Stunden'!W236)),MAX(IF(Einstellungen!$C$11="7 Tage",MAX(0,(MIN(DATE(2027,7,0),IF(Mitarbeiter!$D236="",DATE(2027,7,0),Mitarbeiter!$D236),TODAY()))-(MAX(DATE(2027,6,1),Mitarbeiter!$C236))+1),MAX(0,NETWORKDAYS(MAX(DATE(2027,6,1),Mitarbeiter!$C236),MIN(DATE(2027,7,0),IF(Mitarbeiter!$D236="",DATE(2027,7,0),Mitarbeiter!$D236),TODAY()),Einstellungen!$F$13:$F$67)))*N(Mitarbeiter!$E236)/IF(Einstellungen!$C$11="7 Tage",7,5),N('Ist-Stunden'!W236)+(N(Krankheitstage!AJ236)+N(Krankheitstage!AV236))*N($C236))))</f>
        <v/>
      </c>
      <c r="BB236" s="76">
        <f>IF($B236="",0,IF(Einstellungen!$C$10="Ja",MAX(IF(Einstellungen!$C$11="7 Tage",MAX(0,(MIN(DATE(2027,8,0),IF(Mitarbeiter!$D236="",DATE(2027,8,0),Mitarbeiter!$D236),TODAY()))-(MAX(DATE(2027,7,1),Mitarbeiter!$C236))+1),MAX(0,NETWORKDAYS(MAX(DATE(2027,7,1),Mitarbeiter!$C236),MIN(DATE(2027,8,0),IF(Mitarbeiter!$D236="",DATE(2027,8,0),Mitarbeiter!$D236),TODAY()),Einstellungen!$F$13:$F$67)))*N(Mitarbeiter!$E236)/IF(Einstellungen!$C$11="7 Tage",7,5),N('Ist-Stunden'!X236)),MAX(IF(Einstellungen!$C$11="7 Tage",MAX(0,(MIN(DATE(2027,8,0),IF(Mitarbeiter!$D236="",DATE(2027,8,0),Mitarbeiter!$D236),TODAY()))-(MAX(DATE(2027,7,1),Mitarbeiter!$C236))+1),MAX(0,NETWORKDAYS(MAX(DATE(2027,7,1),Mitarbeiter!$C236),MIN(DATE(2027,8,0),IF(Mitarbeiter!$D236="",DATE(2027,8,0),Mitarbeiter!$D236),TODAY()),Einstellungen!$F$13:$F$67)))*N(Mitarbeiter!$E236)/IF(Einstellungen!$C$11="7 Tage",7,5),N('Ist-Stunden'!X236)+(N(Krankheitstage!AK236)+N(Krankheitstage!AW236))*N($C236))))</f>
        <v/>
      </c>
      <c r="BC236" s="76">
        <f>IF($B236="",0,IF(Einstellungen!$C$10="Ja",MAX(IF(Einstellungen!$C$11="7 Tage",MAX(0,(MIN(DATE(2027,9,0),IF(Mitarbeiter!$D236="",DATE(2027,9,0),Mitarbeiter!$D236),TODAY()))-(MAX(DATE(2027,8,1),Mitarbeiter!$C236))+1),MAX(0,NETWORKDAYS(MAX(DATE(2027,8,1),Mitarbeiter!$C236),MIN(DATE(2027,9,0),IF(Mitarbeiter!$D236="",DATE(2027,9,0),Mitarbeiter!$D236),TODAY()),Einstellungen!$F$13:$F$67)))*N(Mitarbeiter!$E236)/IF(Einstellungen!$C$11="7 Tage",7,5),N('Ist-Stunden'!Y236)),MAX(IF(Einstellungen!$C$11="7 Tage",MAX(0,(MIN(DATE(2027,9,0),IF(Mitarbeiter!$D236="",DATE(2027,9,0),Mitarbeiter!$D236),TODAY()))-(MAX(DATE(2027,8,1),Mitarbeiter!$C236))+1),MAX(0,NETWORKDAYS(MAX(DATE(2027,8,1),Mitarbeiter!$C236),MIN(DATE(2027,9,0),IF(Mitarbeiter!$D236="",DATE(2027,9,0),Mitarbeiter!$D236),TODAY()),Einstellungen!$F$13:$F$67)))*N(Mitarbeiter!$E236)/IF(Einstellungen!$C$11="7 Tage",7,5),N('Ist-Stunden'!Y236)+(N(Krankheitstage!AL236)+N(Krankheitstage!AX236))*N($C236))))</f>
        <v/>
      </c>
      <c r="BD236" s="76">
        <f>IF($B236="",0,IF(Einstellungen!$C$10="Ja",MAX(IF(Einstellungen!$C$11="7 Tage",MAX(0,(MIN(DATE(2027,10,0),IF(Mitarbeiter!$D236="",DATE(2027,10,0),Mitarbeiter!$D236),TODAY()))-(MAX(DATE(2027,9,1),Mitarbeiter!$C236))+1),MAX(0,NETWORKDAYS(MAX(DATE(2027,9,1),Mitarbeiter!$C236),MIN(DATE(2027,10,0),IF(Mitarbeiter!$D236="",DATE(2027,10,0),Mitarbeiter!$D236),TODAY()),Einstellungen!$F$13:$F$67)))*N(Mitarbeiter!$E236)/IF(Einstellungen!$C$11="7 Tage",7,5),N('Ist-Stunden'!Z236)),MAX(IF(Einstellungen!$C$11="7 Tage",MAX(0,(MIN(DATE(2027,10,0),IF(Mitarbeiter!$D236="",DATE(2027,10,0),Mitarbeiter!$D236),TODAY()))-(MAX(DATE(2027,9,1),Mitarbeiter!$C236))+1),MAX(0,NETWORKDAYS(MAX(DATE(2027,9,1),Mitarbeiter!$C236),MIN(DATE(2027,10,0),IF(Mitarbeiter!$D236="",DATE(2027,10,0),Mitarbeiter!$D236),TODAY()),Einstellungen!$F$13:$F$67)))*N(Mitarbeiter!$E236)/IF(Einstellungen!$C$11="7 Tage",7,5),N('Ist-Stunden'!Z236)+(N(Krankheitstage!AM236)+N(Krankheitstage!AY236))*N($C236))))</f>
        <v/>
      </c>
      <c r="BE236" s="76">
        <f>IF($B236="",0,IF(Einstellungen!$C$10="Ja",MAX(IF(Einstellungen!$C$11="7 Tage",MAX(0,(MIN(DATE(2027,11,0),IF(Mitarbeiter!$D236="",DATE(2027,11,0),Mitarbeiter!$D236),TODAY()))-(MAX(DATE(2027,10,1),Mitarbeiter!$C236))+1),MAX(0,NETWORKDAYS(MAX(DATE(2027,10,1),Mitarbeiter!$C236),MIN(DATE(2027,11,0),IF(Mitarbeiter!$D236="",DATE(2027,11,0),Mitarbeiter!$D236),TODAY()),Einstellungen!$F$13:$F$67)))*N(Mitarbeiter!$E236)/IF(Einstellungen!$C$11="7 Tage",7,5),N('Ist-Stunden'!AA236)),MAX(IF(Einstellungen!$C$11="7 Tage",MAX(0,(MIN(DATE(2027,11,0),IF(Mitarbeiter!$D236="",DATE(2027,11,0),Mitarbeiter!$D236),TODAY()))-(MAX(DATE(2027,10,1),Mitarbeiter!$C236))+1),MAX(0,NETWORKDAYS(MAX(DATE(2027,10,1),Mitarbeiter!$C236),MIN(DATE(2027,11,0),IF(Mitarbeiter!$D236="",DATE(2027,11,0),Mitarbeiter!$D236),TODAY()),Einstellungen!$F$13:$F$67)))*N(Mitarbeiter!$E236)/IF(Einstellungen!$C$11="7 Tage",7,5),N('Ist-Stunden'!AA236)+(N(Krankheitstage!AN236)+N(Krankheitstage!AZ236))*N($C236))))</f>
        <v/>
      </c>
      <c r="BF236" s="76">
        <f>IF($B236="",0,IF(Einstellungen!$C$10="Ja",MAX(IF(Einstellungen!$C$11="7 Tage",MAX(0,(MIN(DATE(2027,12,0),IF(Mitarbeiter!$D236="",DATE(2027,12,0),Mitarbeiter!$D236),TODAY()))-(MAX(DATE(2027,11,1),Mitarbeiter!$C236))+1),MAX(0,NETWORKDAYS(MAX(DATE(2027,11,1),Mitarbeiter!$C236),MIN(DATE(2027,12,0),IF(Mitarbeiter!$D236="",DATE(2027,12,0),Mitarbeiter!$D236),TODAY()),Einstellungen!$F$13:$F$67)))*N(Mitarbeiter!$E236)/IF(Einstellungen!$C$11="7 Tage",7,5),N('Ist-Stunden'!AB236)),MAX(IF(Einstellungen!$C$11="7 Tage",MAX(0,(MIN(DATE(2027,12,0),IF(Mitarbeiter!$D236="",DATE(2027,12,0),Mitarbeiter!$D236),TODAY()))-(MAX(DATE(2027,11,1),Mitarbeiter!$C236))+1),MAX(0,NETWORKDAYS(MAX(DATE(2027,11,1),Mitarbeiter!$C236),MIN(DATE(2027,12,0),IF(Mitarbeiter!$D236="",DATE(2027,12,0),Mitarbeiter!$D236),TODAY()),Einstellungen!$F$13:$F$67)))*N(Mitarbeiter!$E236)/IF(Einstellungen!$C$11="7 Tage",7,5),N('Ist-Stunden'!AB236)+(N(Krankheitstage!AO236)+N(Krankheitstage!BA236))*N($C236))))</f>
        <v/>
      </c>
      <c r="BG236" s="76">
        <f>IF($B236="",0,IF(Einstellungen!$C$10="Ja",MAX(IF(Einstellungen!$C$11="7 Tage",MAX(0,(MIN(DATE(2027,13,0),IF(Mitarbeiter!$D236="",DATE(2027,13,0),Mitarbeiter!$D236),TODAY()))-(MAX(DATE(2027,12,1),Mitarbeiter!$C236))+1),MAX(0,NETWORKDAYS(MAX(DATE(2027,12,1),Mitarbeiter!$C236),MIN(DATE(2027,13,0),IF(Mitarbeiter!$D236="",DATE(2027,13,0),Mitarbeiter!$D236),TODAY()),Einstellungen!$F$13:$F$67)))*N(Mitarbeiter!$E236)/IF(Einstellungen!$C$11="7 Tage",7,5),N('Ist-Stunden'!AC236)),MAX(IF(Einstellungen!$C$11="7 Tage",MAX(0,(MIN(DATE(2027,13,0),IF(Mitarbeiter!$D236="",DATE(2027,13,0),Mitarbeiter!$D236),TODAY()))-(MAX(DATE(2027,12,1),Mitarbeiter!$C236))+1),MAX(0,NETWORKDAYS(MAX(DATE(2027,12,1),Mitarbeiter!$C236),MIN(DATE(2027,13,0),IF(Mitarbeiter!$D236="",DATE(2027,13,0),Mitarbeiter!$D236),TODAY()),Einstellungen!$F$13:$F$67)))*N(Mitarbeiter!$E236)/IF(Einstellungen!$C$11="7 Tage",7,5),N('Ist-Stunden'!AC236)+(N(Krankheitstage!AP236)+N(Krankheitstage!BB236))*N($C236))))</f>
        <v/>
      </c>
      <c r="BH236" s="76">
        <f>IF($B236="",0,IF(Einstellungen!$C$10="Ja",MAX(IF(Einstellungen!$C$11="7 Tage",MAX(0,(MIN(DATE(2028,2,0),IF(Mitarbeiter!$D236="",DATE(2028,2,0),Mitarbeiter!$D236),TODAY()))-(MAX(DATE(2028,1,1),Mitarbeiter!$C236))+1),MAX(0,NETWORKDAYS(MAX(DATE(2028,1,1),Mitarbeiter!$C236),MIN(DATE(2028,2,0),IF(Mitarbeiter!$D236="",DATE(2028,2,0),Mitarbeiter!$D236),TODAY()),Einstellungen!$F$13:$F$67)))*N(Mitarbeiter!$E236)/IF(Einstellungen!$C$11="7 Tage",7,5),N('Ist-Stunden'!AD236)),MAX(IF(Einstellungen!$C$11="7 Tage",MAX(0,(MIN(DATE(2028,2,0),IF(Mitarbeiter!$D236="",DATE(2028,2,0),Mitarbeiter!$D236),TODAY()))-(MAX(DATE(2028,1,1),Mitarbeiter!$C236))+1),MAX(0,NETWORKDAYS(MAX(DATE(2028,1,1),Mitarbeiter!$C236),MIN(DATE(2028,2,0),IF(Mitarbeiter!$D236="",DATE(2028,2,0),Mitarbeiter!$D236),TODAY()),Einstellungen!$F$13:$F$67)))*N(Mitarbeiter!$E236)/IF(Einstellungen!$C$11="7 Tage",7,5),N('Ist-Stunden'!AD236)+(N(Krankheitstage!BC236)+N(Krankheitstage!BO236))*N($C236))))</f>
        <v/>
      </c>
      <c r="BI236" s="76">
        <f>IF($B236="",0,IF(Einstellungen!$C$10="Ja",MAX(IF(Einstellungen!$C$11="7 Tage",MAX(0,(MIN(DATE(2028,3,0),IF(Mitarbeiter!$D236="",DATE(2028,3,0),Mitarbeiter!$D236),TODAY()))-(MAX(DATE(2028,2,1),Mitarbeiter!$C236))+1),MAX(0,NETWORKDAYS(MAX(DATE(2028,2,1),Mitarbeiter!$C236),MIN(DATE(2028,3,0),IF(Mitarbeiter!$D236="",DATE(2028,3,0),Mitarbeiter!$D236),TODAY()),Einstellungen!$F$13:$F$67)))*N(Mitarbeiter!$E236)/IF(Einstellungen!$C$11="7 Tage",7,5),N('Ist-Stunden'!AE236)),MAX(IF(Einstellungen!$C$11="7 Tage",MAX(0,(MIN(DATE(2028,3,0),IF(Mitarbeiter!$D236="",DATE(2028,3,0),Mitarbeiter!$D236),TODAY()))-(MAX(DATE(2028,2,1),Mitarbeiter!$C236))+1),MAX(0,NETWORKDAYS(MAX(DATE(2028,2,1),Mitarbeiter!$C236),MIN(DATE(2028,3,0),IF(Mitarbeiter!$D236="",DATE(2028,3,0),Mitarbeiter!$D236),TODAY()),Einstellungen!$F$13:$F$67)))*N(Mitarbeiter!$E236)/IF(Einstellungen!$C$11="7 Tage",7,5),N('Ist-Stunden'!AE236)+(N(Krankheitstage!BD236)+N(Krankheitstage!BP236))*N($C236))))</f>
        <v/>
      </c>
      <c r="BJ236" s="76">
        <f>IF($B236="",0,IF(Einstellungen!$C$10="Ja",MAX(IF(Einstellungen!$C$11="7 Tage",MAX(0,(MIN(DATE(2028,4,0),IF(Mitarbeiter!$D236="",DATE(2028,4,0),Mitarbeiter!$D236),TODAY()))-(MAX(DATE(2028,3,1),Mitarbeiter!$C236))+1),MAX(0,NETWORKDAYS(MAX(DATE(2028,3,1),Mitarbeiter!$C236),MIN(DATE(2028,4,0),IF(Mitarbeiter!$D236="",DATE(2028,4,0),Mitarbeiter!$D236),TODAY()),Einstellungen!$F$13:$F$67)))*N(Mitarbeiter!$E236)/IF(Einstellungen!$C$11="7 Tage",7,5),N('Ist-Stunden'!AF236)),MAX(IF(Einstellungen!$C$11="7 Tage",MAX(0,(MIN(DATE(2028,4,0),IF(Mitarbeiter!$D236="",DATE(2028,4,0),Mitarbeiter!$D236),TODAY()))-(MAX(DATE(2028,3,1),Mitarbeiter!$C236))+1),MAX(0,NETWORKDAYS(MAX(DATE(2028,3,1),Mitarbeiter!$C236),MIN(DATE(2028,4,0),IF(Mitarbeiter!$D236="",DATE(2028,4,0),Mitarbeiter!$D236),TODAY()),Einstellungen!$F$13:$F$67)))*N(Mitarbeiter!$E236)/IF(Einstellungen!$C$11="7 Tage",7,5),N('Ist-Stunden'!AF236)+(N(Krankheitstage!BE236)+N(Krankheitstage!BQ236))*N($C236))))</f>
        <v/>
      </c>
      <c r="BK236" s="76">
        <f>IF($B236="",0,IF(Einstellungen!$C$10="Ja",MAX(IF(Einstellungen!$C$11="7 Tage",MAX(0,(MIN(DATE(2028,5,0),IF(Mitarbeiter!$D236="",DATE(2028,5,0),Mitarbeiter!$D236),TODAY()))-(MAX(DATE(2028,4,1),Mitarbeiter!$C236))+1),MAX(0,NETWORKDAYS(MAX(DATE(2028,4,1),Mitarbeiter!$C236),MIN(DATE(2028,5,0),IF(Mitarbeiter!$D236="",DATE(2028,5,0),Mitarbeiter!$D236),TODAY()),Einstellungen!$F$13:$F$67)))*N(Mitarbeiter!$E236)/IF(Einstellungen!$C$11="7 Tage",7,5),N('Ist-Stunden'!AG236)),MAX(IF(Einstellungen!$C$11="7 Tage",MAX(0,(MIN(DATE(2028,5,0),IF(Mitarbeiter!$D236="",DATE(2028,5,0),Mitarbeiter!$D236),TODAY()))-(MAX(DATE(2028,4,1),Mitarbeiter!$C236))+1),MAX(0,NETWORKDAYS(MAX(DATE(2028,4,1),Mitarbeiter!$C236),MIN(DATE(2028,5,0),IF(Mitarbeiter!$D236="",DATE(2028,5,0),Mitarbeiter!$D236),TODAY()),Einstellungen!$F$13:$F$67)))*N(Mitarbeiter!$E236)/IF(Einstellungen!$C$11="7 Tage",7,5),N('Ist-Stunden'!AG236)+(N(Krankheitstage!BF236)+N(Krankheitstage!BR236))*N($C236))))</f>
        <v/>
      </c>
      <c r="BL236" s="76">
        <f>IF($B236="",0,IF(Einstellungen!$C$10="Ja",MAX(IF(Einstellungen!$C$11="7 Tage",MAX(0,(MIN(DATE(2028,6,0),IF(Mitarbeiter!$D236="",DATE(2028,6,0),Mitarbeiter!$D236),TODAY()))-(MAX(DATE(2028,5,1),Mitarbeiter!$C236))+1),MAX(0,NETWORKDAYS(MAX(DATE(2028,5,1),Mitarbeiter!$C236),MIN(DATE(2028,6,0),IF(Mitarbeiter!$D236="",DATE(2028,6,0),Mitarbeiter!$D236),TODAY()),Einstellungen!$F$13:$F$67)))*N(Mitarbeiter!$E236)/IF(Einstellungen!$C$11="7 Tage",7,5),N('Ist-Stunden'!AH236)),MAX(IF(Einstellungen!$C$11="7 Tage",MAX(0,(MIN(DATE(2028,6,0),IF(Mitarbeiter!$D236="",DATE(2028,6,0),Mitarbeiter!$D236),TODAY()))-(MAX(DATE(2028,5,1),Mitarbeiter!$C236))+1),MAX(0,NETWORKDAYS(MAX(DATE(2028,5,1),Mitarbeiter!$C236),MIN(DATE(2028,6,0),IF(Mitarbeiter!$D236="",DATE(2028,6,0),Mitarbeiter!$D236),TODAY()),Einstellungen!$F$13:$F$67)))*N(Mitarbeiter!$E236)/IF(Einstellungen!$C$11="7 Tage",7,5),N('Ist-Stunden'!AH236)+(N(Krankheitstage!BG236)+N(Krankheitstage!BS236))*N($C236))))</f>
        <v/>
      </c>
      <c r="BM236" s="76">
        <f>IF($B236="",0,IF(Einstellungen!$C$10="Ja",MAX(IF(Einstellungen!$C$11="7 Tage",MAX(0,(MIN(DATE(2028,7,0),IF(Mitarbeiter!$D236="",DATE(2028,7,0),Mitarbeiter!$D236),TODAY()))-(MAX(DATE(2028,6,1),Mitarbeiter!$C236))+1),MAX(0,NETWORKDAYS(MAX(DATE(2028,6,1),Mitarbeiter!$C236),MIN(DATE(2028,7,0),IF(Mitarbeiter!$D236="",DATE(2028,7,0),Mitarbeiter!$D236),TODAY()),Einstellungen!$F$13:$F$67)))*N(Mitarbeiter!$E236)/IF(Einstellungen!$C$11="7 Tage",7,5),N('Ist-Stunden'!AI236)),MAX(IF(Einstellungen!$C$11="7 Tage",MAX(0,(MIN(DATE(2028,7,0),IF(Mitarbeiter!$D236="",DATE(2028,7,0),Mitarbeiter!$D236),TODAY()))-(MAX(DATE(2028,6,1),Mitarbeiter!$C236))+1),MAX(0,NETWORKDAYS(MAX(DATE(2028,6,1),Mitarbeiter!$C236),MIN(DATE(2028,7,0),IF(Mitarbeiter!$D236="",DATE(2028,7,0),Mitarbeiter!$D236),TODAY()),Einstellungen!$F$13:$F$67)))*N(Mitarbeiter!$E236)/IF(Einstellungen!$C$11="7 Tage",7,5),N('Ist-Stunden'!AI236)+(N(Krankheitstage!BH236)+N(Krankheitstage!BT236))*N($C236))))</f>
        <v/>
      </c>
      <c r="BN236" s="76">
        <f>IF($B236="",0,IF(Einstellungen!$C$10="Ja",MAX(IF(Einstellungen!$C$11="7 Tage",MAX(0,(MIN(DATE(2028,8,0),IF(Mitarbeiter!$D236="",DATE(2028,8,0),Mitarbeiter!$D236),TODAY()))-(MAX(DATE(2028,7,1),Mitarbeiter!$C236))+1),MAX(0,NETWORKDAYS(MAX(DATE(2028,7,1),Mitarbeiter!$C236),MIN(DATE(2028,8,0),IF(Mitarbeiter!$D236="",DATE(2028,8,0),Mitarbeiter!$D236),TODAY()),Einstellungen!$F$13:$F$67)))*N(Mitarbeiter!$E236)/IF(Einstellungen!$C$11="7 Tage",7,5),N('Ist-Stunden'!AJ236)),MAX(IF(Einstellungen!$C$11="7 Tage",MAX(0,(MIN(DATE(2028,8,0),IF(Mitarbeiter!$D236="",DATE(2028,8,0),Mitarbeiter!$D236),TODAY()))-(MAX(DATE(2028,7,1),Mitarbeiter!$C236))+1),MAX(0,NETWORKDAYS(MAX(DATE(2028,7,1),Mitarbeiter!$C236),MIN(DATE(2028,8,0),IF(Mitarbeiter!$D236="",DATE(2028,8,0),Mitarbeiter!$D236),TODAY()),Einstellungen!$F$13:$F$67)))*N(Mitarbeiter!$E236)/IF(Einstellungen!$C$11="7 Tage",7,5),N('Ist-Stunden'!AJ236)+(N(Krankheitstage!BI236)+N(Krankheitstage!BU236))*N($C236))))</f>
        <v/>
      </c>
      <c r="BO236" s="76">
        <f>IF($B236="",0,IF(Einstellungen!$C$10="Ja",MAX(IF(Einstellungen!$C$11="7 Tage",MAX(0,(MIN(DATE(2028,9,0),IF(Mitarbeiter!$D236="",DATE(2028,9,0),Mitarbeiter!$D236),TODAY()))-(MAX(DATE(2028,8,1),Mitarbeiter!$C236))+1),MAX(0,NETWORKDAYS(MAX(DATE(2028,8,1),Mitarbeiter!$C236),MIN(DATE(2028,9,0),IF(Mitarbeiter!$D236="",DATE(2028,9,0),Mitarbeiter!$D236),TODAY()),Einstellungen!$F$13:$F$67)))*N(Mitarbeiter!$E236)/IF(Einstellungen!$C$11="7 Tage",7,5),N('Ist-Stunden'!AK236)),MAX(IF(Einstellungen!$C$11="7 Tage",MAX(0,(MIN(DATE(2028,9,0),IF(Mitarbeiter!$D236="",DATE(2028,9,0),Mitarbeiter!$D236),TODAY()))-(MAX(DATE(2028,8,1),Mitarbeiter!$C236))+1),MAX(0,NETWORKDAYS(MAX(DATE(2028,8,1),Mitarbeiter!$C236),MIN(DATE(2028,9,0),IF(Mitarbeiter!$D236="",DATE(2028,9,0),Mitarbeiter!$D236),TODAY()),Einstellungen!$F$13:$F$67)))*N(Mitarbeiter!$E236)/IF(Einstellungen!$C$11="7 Tage",7,5),N('Ist-Stunden'!AK236)+(N(Krankheitstage!BJ236)+N(Krankheitstage!BV236))*N($C236))))</f>
        <v/>
      </c>
      <c r="BP236" s="76">
        <f>IF($B236="",0,IF(Einstellungen!$C$10="Ja",MAX(IF(Einstellungen!$C$11="7 Tage",MAX(0,(MIN(DATE(2028,10,0),IF(Mitarbeiter!$D236="",DATE(2028,10,0),Mitarbeiter!$D236),TODAY()))-(MAX(DATE(2028,9,1),Mitarbeiter!$C236))+1),MAX(0,NETWORKDAYS(MAX(DATE(2028,9,1),Mitarbeiter!$C236),MIN(DATE(2028,10,0),IF(Mitarbeiter!$D236="",DATE(2028,10,0),Mitarbeiter!$D236),TODAY()),Einstellungen!$F$13:$F$67)))*N(Mitarbeiter!$E236)/IF(Einstellungen!$C$11="7 Tage",7,5),N('Ist-Stunden'!AL236)),MAX(IF(Einstellungen!$C$11="7 Tage",MAX(0,(MIN(DATE(2028,10,0),IF(Mitarbeiter!$D236="",DATE(2028,10,0),Mitarbeiter!$D236),TODAY()))-(MAX(DATE(2028,9,1),Mitarbeiter!$C236))+1),MAX(0,NETWORKDAYS(MAX(DATE(2028,9,1),Mitarbeiter!$C236),MIN(DATE(2028,10,0),IF(Mitarbeiter!$D236="",DATE(2028,10,0),Mitarbeiter!$D236),TODAY()),Einstellungen!$F$13:$F$67)))*N(Mitarbeiter!$E236)/IF(Einstellungen!$C$11="7 Tage",7,5),N('Ist-Stunden'!AL236)+(N(Krankheitstage!BK236)+N(Krankheitstage!BW236))*N($C236))))</f>
        <v/>
      </c>
      <c r="BQ236" s="76">
        <f>IF($B236="",0,IF(Einstellungen!$C$10="Ja",MAX(IF(Einstellungen!$C$11="7 Tage",MAX(0,(MIN(DATE(2028,11,0),IF(Mitarbeiter!$D236="",DATE(2028,11,0),Mitarbeiter!$D236),TODAY()))-(MAX(DATE(2028,10,1),Mitarbeiter!$C236))+1),MAX(0,NETWORKDAYS(MAX(DATE(2028,10,1),Mitarbeiter!$C236),MIN(DATE(2028,11,0),IF(Mitarbeiter!$D236="",DATE(2028,11,0),Mitarbeiter!$D236),TODAY()),Einstellungen!$F$13:$F$67)))*N(Mitarbeiter!$E236)/IF(Einstellungen!$C$11="7 Tage",7,5),N('Ist-Stunden'!AM236)),MAX(IF(Einstellungen!$C$11="7 Tage",MAX(0,(MIN(DATE(2028,11,0),IF(Mitarbeiter!$D236="",DATE(2028,11,0),Mitarbeiter!$D236),TODAY()))-(MAX(DATE(2028,10,1),Mitarbeiter!$C236))+1),MAX(0,NETWORKDAYS(MAX(DATE(2028,10,1),Mitarbeiter!$C236),MIN(DATE(2028,11,0),IF(Mitarbeiter!$D236="",DATE(2028,11,0),Mitarbeiter!$D236),TODAY()),Einstellungen!$F$13:$F$67)))*N(Mitarbeiter!$E236)/IF(Einstellungen!$C$11="7 Tage",7,5),N('Ist-Stunden'!AM236)+(N(Krankheitstage!BL236)+N(Krankheitstage!BX236))*N($C236))))</f>
        <v/>
      </c>
      <c r="BR236" s="76">
        <f>IF($B236="",0,IF(Einstellungen!$C$10="Ja",MAX(IF(Einstellungen!$C$11="7 Tage",MAX(0,(MIN(DATE(2028,12,0),IF(Mitarbeiter!$D236="",DATE(2028,12,0),Mitarbeiter!$D236),TODAY()))-(MAX(DATE(2028,11,1),Mitarbeiter!$C236))+1),MAX(0,NETWORKDAYS(MAX(DATE(2028,11,1),Mitarbeiter!$C236),MIN(DATE(2028,12,0),IF(Mitarbeiter!$D236="",DATE(2028,12,0),Mitarbeiter!$D236),TODAY()),Einstellungen!$F$13:$F$67)))*N(Mitarbeiter!$E236)/IF(Einstellungen!$C$11="7 Tage",7,5),N('Ist-Stunden'!AN236)),MAX(IF(Einstellungen!$C$11="7 Tage",MAX(0,(MIN(DATE(2028,12,0),IF(Mitarbeiter!$D236="",DATE(2028,12,0),Mitarbeiter!$D236),TODAY()))-(MAX(DATE(2028,11,1),Mitarbeiter!$C236))+1),MAX(0,NETWORKDAYS(MAX(DATE(2028,11,1),Mitarbeiter!$C236),MIN(DATE(2028,12,0),IF(Mitarbeiter!$D236="",DATE(2028,12,0),Mitarbeiter!$D236),TODAY()),Einstellungen!$F$13:$F$67)))*N(Mitarbeiter!$E236)/IF(Einstellungen!$C$11="7 Tage",7,5),N('Ist-Stunden'!AN236)+(N(Krankheitstage!BM236)+N(Krankheitstage!BY236))*N($C236))))</f>
        <v/>
      </c>
      <c r="BS236" s="76">
        <f>IF($B236="",0,IF(Einstellungen!$C$10="Ja",MAX(IF(Einstellungen!$C$11="7 Tage",MAX(0,(MIN(DATE(2028,13,0),IF(Mitarbeiter!$D236="",DATE(2028,13,0),Mitarbeiter!$D236),TODAY()))-(MAX(DATE(2028,12,1),Mitarbeiter!$C236))+1),MAX(0,NETWORKDAYS(MAX(DATE(2028,12,1),Mitarbeiter!$C236),MIN(DATE(2028,13,0),IF(Mitarbeiter!$D236="",DATE(2028,13,0),Mitarbeiter!$D236),TODAY()),Einstellungen!$F$13:$F$67)))*N(Mitarbeiter!$E236)/IF(Einstellungen!$C$11="7 Tage",7,5),N('Ist-Stunden'!AO236)),MAX(IF(Einstellungen!$C$11="7 Tage",MAX(0,(MIN(DATE(2028,13,0),IF(Mitarbeiter!$D236="",DATE(2028,13,0),Mitarbeiter!$D236),TODAY()))-(MAX(DATE(2028,12,1),Mitarbeiter!$C236))+1),MAX(0,NETWORKDAYS(MAX(DATE(2028,12,1),Mitarbeiter!$C236),MIN(DATE(2028,13,0),IF(Mitarbeiter!$D236="",DATE(2028,13,0),Mitarbeiter!$D236),TODAY()),Einstellungen!$F$13:$F$67)))*N(Mitarbeiter!$E236)/IF(Einstellungen!$C$11="7 Tage",7,5),N('Ist-Stunden'!AO236)+(N(Krankheitstage!BN236)+N(Krankheitstage!BZ236))*N($C236))))</f>
        <v/>
      </c>
      <c r="BT236" s="76">
        <f>IF($B236="",0,IF(Einstellungen!$C$10="Ja",MAX(IF(Einstellungen!$C$11="7 Tage",MAX(0,(MIN(DATE(2029,2,0),IF(Mitarbeiter!$D236="",DATE(2029,2,0),Mitarbeiter!$D236),TODAY()))-(MAX(DATE(2029,1,1),Mitarbeiter!$C236))+1),MAX(0,NETWORKDAYS(MAX(DATE(2029,1,1),Mitarbeiter!$C236),MIN(DATE(2029,2,0),IF(Mitarbeiter!$D236="",DATE(2029,2,0),Mitarbeiter!$D236),TODAY()),Einstellungen!$F$13:$F$67)))*N(Mitarbeiter!$E236)/IF(Einstellungen!$C$11="7 Tage",7,5),N('Ist-Stunden'!AP236)),MAX(IF(Einstellungen!$C$11="7 Tage",MAX(0,(MIN(DATE(2029,2,0),IF(Mitarbeiter!$D236="",DATE(2029,2,0),Mitarbeiter!$D236),TODAY()))-(MAX(DATE(2029,1,1),Mitarbeiter!$C236))+1),MAX(0,NETWORKDAYS(MAX(DATE(2029,1,1),Mitarbeiter!$C236),MIN(DATE(2029,2,0),IF(Mitarbeiter!$D236="",DATE(2029,2,0),Mitarbeiter!$D236),TODAY()),Einstellungen!$F$13:$F$67)))*N(Mitarbeiter!$E236)/IF(Einstellungen!$C$11="7 Tage",7,5),N('Ist-Stunden'!AP236)+(N(Krankheitstage!CA236)+N(Krankheitstage!CM236))*N($C236))))</f>
        <v/>
      </c>
      <c r="BU236" s="76">
        <f>IF($B236="",0,IF(Einstellungen!$C$10="Ja",MAX(IF(Einstellungen!$C$11="7 Tage",MAX(0,(MIN(DATE(2029,3,0),IF(Mitarbeiter!$D236="",DATE(2029,3,0),Mitarbeiter!$D236),TODAY()))-(MAX(DATE(2029,2,1),Mitarbeiter!$C236))+1),MAX(0,NETWORKDAYS(MAX(DATE(2029,2,1),Mitarbeiter!$C236),MIN(DATE(2029,3,0),IF(Mitarbeiter!$D236="",DATE(2029,3,0),Mitarbeiter!$D236),TODAY()),Einstellungen!$F$13:$F$67)))*N(Mitarbeiter!$E236)/IF(Einstellungen!$C$11="7 Tage",7,5),N('Ist-Stunden'!AQ236)),MAX(IF(Einstellungen!$C$11="7 Tage",MAX(0,(MIN(DATE(2029,3,0),IF(Mitarbeiter!$D236="",DATE(2029,3,0),Mitarbeiter!$D236),TODAY()))-(MAX(DATE(2029,2,1),Mitarbeiter!$C236))+1),MAX(0,NETWORKDAYS(MAX(DATE(2029,2,1),Mitarbeiter!$C236),MIN(DATE(2029,3,0),IF(Mitarbeiter!$D236="",DATE(2029,3,0),Mitarbeiter!$D236),TODAY()),Einstellungen!$F$13:$F$67)))*N(Mitarbeiter!$E236)/IF(Einstellungen!$C$11="7 Tage",7,5),N('Ist-Stunden'!AQ236)+(N(Krankheitstage!CB236)+N(Krankheitstage!CN236))*N($C236))))</f>
        <v/>
      </c>
      <c r="BV236" s="76">
        <f>IF($B236="",0,IF(Einstellungen!$C$10="Ja",MAX(IF(Einstellungen!$C$11="7 Tage",MAX(0,(MIN(DATE(2029,4,0),IF(Mitarbeiter!$D236="",DATE(2029,4,0),Mitarbeiter!$D236),TODAY()))-(MAX(DATE(2029,3,1),Mitarbeiter!$C236))+1),MAX(0,NETWORKDAYS(MAX(DATE(2029,3,1),Mitarbeiter!$C236),MIN(DATE(2029,4,0),IF(Mitarbeiter!$D236="",DATE(2029,4,0),Mitarbeiter!$D236),TODAY()),Einstellungen!$F$13:$F$67)))*N(Mitarbeiter!$E236)/IF(Einstellungen!$C$11="7 Tage",7,5),N('Ist-Stunden'!AR236)),MAX(IF(Einstellungen!$C$11="7 Tage",MAX(0,(MIN(DATE(2029,4,0),IF(Mitarbeiter!$D236="",DATE(2029,4,0),Mitarbeiter!$D236),TODAY()))-(MAX(DATE(2029,3,1),Mitarbeiter!$C236))+1),MAX(0,NETWORKDAYS(MAX(DATE(2029,3,1),Mitarbeiter!$C236),MIN(DATE(2029,4,0),IF(Mitarbeiter!$D236="",DATE(2029,4,0),Mitarbeiter!$D236),TODAY()),Einstellungen!$F$13:$F$67)))*N(Mitarbeiter!$E236)/IF(Einstellungen!$C$11="7 Tage",7,5),N('Ist-Stunden'!AR236)+(N(Krankheitstage!CC236)+N(Krankheitstage!CO236))*N($C236))))</f>
        <v/>
      </c>
      <c r="BW236" s="76">
        <f>IF($B236="",0,IF(Einstellungen!$C$10="Ja",MAX(IF(Einstellungen!$C$11="7 Tage",MAX(0,(MIN(DATE(2029,5,0),IF(Mitarbeiter!$D236="",DATE(2029,5,0),Mitarbeiter!$D236),TODAY()))-(MAX(DATE(2029,4,1),Mitarbeiter!$C236))+1),MAX(0,NETWORKDAYS(MAX(DATE(2029,4,1),Mitarbeiter!$C236),MIN(DATE(2029,5,0),IF(Mitarbeiter!$D236="",DATE(2029,5,0),Mitarbeiter!$D236),TODAY()),Einstellungen!$F$13:$F$67)))*N(Mitarbeiter!$E236)/IF(Einstellungen!$C$11="7 Tage",7,5),N('Ist-Stunden'!AS236)),MAX(IF(Einstellungen!$C$11="7 Tage",MAX(0,(MIN(DATE(2029,5,0),IF(Mitarbeiter!$D236="",DATE(2029,5,0),Mitarbeiter!$D236),TODAY()))-(MAX(DATE(2029,4,1),Mitarbeiter!$C236))+1),MAX(0,NETWORKDAYS(MAX(DATE(2029,4,1),Mitarbeiter!$C236),MIN(DATE(2029,5,0),IF(Mitarbeiter!$D236="",DATE(2029,5,0),Mitarbeiter!$D236),TODAY()),Einstellungen!$F$13:$F$67)))*N(Mitarbeiter!$E236)/IF(Einstellungen!$C$11="7 Tage",7,5),N('Ist-Stunden'!AS236)+(N(Krankheitstage!CD236)+N(Krankheitstage!CP236))*N($C236))))</f>
        <v/>
      </c>
      <c r="BX236" s="76">
        <f>IF($B236="",0,IF(Einstellungen!$C$10="Ja",MAX(IF(Einstellungen!$C$11="7 Tage",MAX(0,(MIN(DATE(2029,6,0),IF(Mitarbeiter!$D236="",DATE(2029,6,0),Mitarbeiter!$D236),TODAY()))-(MAX(DATE(2029,5,1),Mitarbeiter!$C236))+1),MAX(0,NETWORKDAYS(MAX(DATE(2029,5,1),Mitarbeiter!$C236),MIN(DATE(2029,6,0),IF(Mitarbeiter!$D236="",DATE(2029,6,0),Mitarbeiter!$D236),TODAY()),Einstellungen!$F$13:$F$67)))*N(Mitarbeiter!$E236)/IF(Einstellungen!$C$11="7 Tage",7,5),N('Ist-Stunden'!AT236)),MAX(IF(Einstellungen!$C$11="7 Tage",MAX(0,(MIN(DATE(2029,6,0),IF(Mitarbeiter!$D236="",DATE(2029,6,0),Mitarbeiter!$D236),TODAY()))-(MAX(DATE(2029,5,1),Mitarbeiter!$C236))+1),MAX(0,NETWORKDAYS(MAX(DATE(2029,5,1),Mitarbeiter!$C236),MIN(DATE(2029,6,0),IF(Mitarbeiter!$D236="",DATE(2029,6,0),Mitarbeiter!$D236),TODAY()),Einstellungen!$F$13:$F$67)))*N(Mitarbeiter!$E236)/IF(Einstellungen!$C$11="7 Tage",7,5),N('Ist-Stunden'!AT236)+(N(Krankheitstage!CE236)+N(Krankheitstage!CQ236))*N($C236))))</f>
        <v/>
      </c>
      <c r="BY236" s="76">
        <f>IF($B236="",0,IF(Einstellungen!$C$10="Ja",MAX(IF(Einstellungen!$C$11="7 Tage",MAX(0,(MIN(DATE(2029,7,0),IF(Mitarbeiter!$D236="",DATE(2029,7,0),Mitarbeiter!$D236),TODAY()))-(MAX(DATE(2029,6,1),Mitarbeiter!$C236))+1),MAX(0,NETWORKDAYS(MAX(DATE(2029,6,1),Mitarbeiter!$C236),MIN(DATE(2029,7,0),IF(Mitarbeiter!$D236="",DATE(2029,7,0),Mitarbeiter!$D236),TODAY()),Einstellungen!$F$13:$F$67)))*N(Mitarbeiter!$E236)/IF(Einstellungen!$C$11="7 Tage",7,5),N('Ist-Stunden'!AU236)),MAX(IF(Einstellungen!$C$11="7 Tage",MAX(0,(MIN(DATE(2029,7,0),IF(Mitarbeiter!$D236="",DATE(2029,7,0),Mitarbeiter!$D236),TODAY()))-(MAX(DATE(2029,6,1),Mitarbeiter!$C236))+1),MAX(0,NETWORKDAYS(MAX(DATE(2029,6,1),Mitarbeiter!$C236),MIN(DATE(2029,7,0),IF(Mitarbeiter!$D236="",DATE(2029,7,0),Mitarbeiter!$D236),TODAY()),Einstellungen!$F$13:$F$67)))*N(Mitarbeiter!$E236)/IF(Einstellungen!$C$11="7 Tage",7,5),N('Ist-Stunden'!AU236)+(N(Krankheitstage!CF236)+N(Krankheitstage!CR236))*N($C236))))</f>
        <v/>
      </c>
      <c r="BZ236" s="76">
        <f>IF($B236="",0,IF(Einstellungen!$C$10="Ja",MAX(IF(Einstellungen!$C$11="7 Tage",MAX(0,(MIN(DATE(2029,8,0),IF(Mitarbeiter!$D236="",DATE(2029,8,0),Mitarbeiter!$D236),TODAY()))-(MAX(DATE(2029,7,1),Mitarbeiter!$C236))+1),MAX(0,NETWORKDAYS(MAX(DATE(2029,7,1),Mitarbeiter!$C236),MIN(DATE(2029,8,0),IF(Mitarbeiter!$D236="",DATE(2029,8,0),Mitarbeiter!$D236),TODAY()),Einstellungen!$F$13:$F$67)))*N(Mitarbeiter!$E236)/IF(Einstellungen!$C$11="7 Tage",7,5),N('Ist-Stunden'!AV236)),MAX(IF(Einstellungen!$C$11="7 Tage",MAX(0,(MIN(DATE(2029,8,0),IF(Mitarbeiter!$D236="",DATE(2029,8,0),Mitarbeiter!$D236),TODAY()))-(MAX(DATE(2029,7,1),Mitarbeiter!$C236))+1),MAX(0,NETWORKDAYS(MAX(DATE(2029,7,1),Mitarbeiter!$C236),MIN(DATE(2029,8,0),IF(Mitarbeiter!$D236="",DATE(2029,8,0),Mitarbeiter!$D236),TODAY()),Einstellungen!$F$13:$F$67)))*N(Mitarbeiter!$E236)/IF(Einstellungen!$C$11="7 Tage",7,5),N('Ist-Stunden'!AV236)+(N(Krankheitstage!CG236)+N(Krankheitstage!CS236))*N($C236))))</f>
        <v/>
      </c>
      <c r="CA236" s="76">
        <f>IF($B236="",0,IF(Einstellungen!$C$10="Ja",MAX(IF(Einstellungen!$C$11="7 Tage",MAX(0,(MIN(DATE(2029,9,0),IF(Mitarbeiter!$D236="",DATE(2029,9,0),Mitarbeiter!$D236),TODAY()))-(MAX(DATE(2029,8,1),Mitarbeiter!$C236))+1),MAX(0,NETWORKDAYS(MAX(DATE(2029,8,1),Mitarbeiter!$C236),MIN(DATE(2029,9,0),IF(Mitarbeiter!$D236="",DATE(2029,9,0),Mitarbeiter!$D236),TODAY()),Einstellungen!$F$13:$F$67)))*N(Mitarbeiter!$E236)/IF(Einstellungen!$C$11="7 Tage",7,5),N('Ist-Stunden'!AW236)),MAX(IF(Einstellungen!$C$11="7 Tage",MAX(0,(MIN(DATE(2029,9,0),IF(Mitarbeiter!$D236="",DATE(2029,9,0),Mitarbeiter!$D236),TODAY()))-(MAX(DATE(2029,8,1),Mitarbeiter!$C236))+1),MAX(0,NETWORKDAYS(MAX(DATE(2029,8,1),Mitarbeiter!$C236),MIN(DATE(2029,9,0),IF(Mitarbeiter!$D236="",DATE(2029,9,0),Mitarbeiter!$D236),TODAY()),Einstellungen!$F$13:$F$67)))*N(Mitarbeiter!$E236)/IF(Einstellungen!$C$11="7 Tage",7,5),N('Ist-Stunden'!AW236)+(N(Krankheitstage!CH236)+N(Krankheitstage!CT236))*N($C236))))</f>
        <v/>
      </c>
      <c r="CB236" s="76">
        <f>IF($B236="",0,IF(Einstellungen!$C$10="Ja",MAX(IF(Einstellungen!$C$11="7 Tage",MAX(0,(MIN(DATE(2029,10,0),IF(Mitarbeiter!$D236="",DATE(2029,10,0),Mitarbeiter!$D236),TODAY()))-(MAX(DATE(2029,9,1),Mitarbeiter!$C236))+1),MAX(0,NETWORKDAYS(MAX(DATE(2029,9,1),Mitarbeiter!$C236),MIN(DATE(2029,10,0),IF(Mitarbeiter!$D236="",DATE(2029,10,0),Mitarbeiter!$D236),TODAY()),Einstellungen!$F$13:$F$67)))*N(Mitarbeiter!$E236)/IF(Einstellungen!$C$11="7 Tage",7,5),N('Ist-Stunden'!AX236)),MAX(IF(Einstellungen!$C$11="7 Tage",MAX(0,(MIN(DATE(2029,10,0),IF(Mitarbeiter!$D236="",DATE(2029,10,0),Mitarbeiter!$D236),TODAY()))-(MAX(DATE(2029,9,1),Mitarbeiter!$C236))+1),MAX(0,NETWORKDAYS(MAX(DATE(2029,9,1),Mitarbeiter!$C236),MIN(DATE(2029,10,0),IF(Mitarbeiter!$D236="",DATE(2029,10,0),Mitarbeiter!$D236),TODAY()),Einstellungen!$F$13:$F$67)))*N(Mitarbeiter!$E236)/IF(Einstellungen!$C$11="7 Tage",7,5),N('Ist-Stunden'!AX236)+(N(Krankheitstage!CI236)+N(Krankheitstage!CU236))*N($C236))))</f>
        <v/>
      </c>
      <c r="CC236" s="76">
        <f>IF($B236="",0,IF(Einstellungen!$C$10="Ja",MAX(IF(Einstellungen!$C$11="7 Tage",MAX(0,(MIN(DATE(2029,11,0),IF(Mitarbeiter!$D236="",DATE(2029,11,0),Mitarbeiter!$D236),TODAY()))-(MAX(DATE(2029,10,1),Mitarbeiter!$C236))+1),MAX(0,NETWORKDAYS(MAX(DATE(2029,10,1),Mitarbeiter!$C236),MIN(DATE(2029,11,0),IF(Mitarbeiter!$D236="",DATE(2029,11,0),Mitarbeiter!$D236),TODAY()),Einstellungen!$F$13:$F$67)))*N(Mitarbeiter!$E236)/IF(Einstellungen!$C$11="7 Tage",7,5),N('Ist-Stunden'!AY236)),MAX(IF(Einstellungen!$C$11="7 Tage",MAX(0,(MIN(DATE(2029,11,0),IF(Mitarbeiter!$D236="",DATE(2029,11,0),Mitarbeiter!$D236),TODAY()))-(MAX(DATE(2029,10,1),Mitarbeiter!$C236))+1),MAX(0,NETWORKDAYS(MAX(DATE(2029,10,1),Mitarbeiter!$C236),MIN(DATE(2029,11,0),IF(Mitarbeiter!$D236="",DATE(2029,11,0),Mitarbeiter!$D236),TODAY()),Einstellungen!$F$13:$F$67)))*N(Mitarbeiter!$E236)/IF(Einstellungen!$C$11="7 Tage",7,5),N('Ist-Stunden'!AY236)+(N(Krankheitstage!CJ236)+N(Krankheitstage!CV236))*N($C236))))</f>
        <v/>
      </c>
      <c r="CD236" s="76">
        <f>IF($B236="",0,IF(Einstellungen!$C$10="Ja",MAX(IF(Einstellungen!$C$11="7 Tage",MAX(0,(MIN(DATE(2029,12,0),IF(Mitarbeiter!$D236="",DATE(2029,12,0),Mitarbeiter!$D236),TODAY()))-(MAX(DATE(2029,11,1),Mitarbeiter!$C236))+1),MAX(0,NETWORKDAYS(MAX(DATE(2029,11,1),Mitarbeiter!$C236),MIN(DATE(2029,12,0),IF(Mitarbeiter!$D236="",DATE(2029,12,0),Mitarbeiter!$D236),TODAY()),Einstellungen!$F$13:$F$67)))*N(Mitarbeiter!$E236)/IF(Einstellungen!$C$11="7 Tage",7,5),N('Ist-Stunden'!AZ236)),MAX(IF(Einstellungen!$C$11="7 Tage",MAX(0,(MIN(DATE(2029,12,0),IF(Mitarbeiter!$D236="",DATE(2029,12,0),Mitarbeiter!$D236),TODAY()))-(MAX(DATE(2029,11,1),Mitarbeiter!$C236))+1),MAX(0,NETWORKDAYS(MAX(DATE(2029,11,1),Mitarbeiter!$C236),MIN(DATE(2029,12,0),IF(Mitarbeiter!$D236="",DATE(2029,12,0),Mitarbeiter!$D236),TODAY()),Einstellungen!$F$13:$F$67)))*N(Mitarbeiter!$E236)/IF(Einstellungen!$C$11="7 Tage",7,5),N('Ist-Stunden'!AZ236)+(N(Krankheitstage!CK236)+N(Krankheitstage!CW236))*N($C236))))</f>
        <v/>
      </c>
      <c r="CE236" s="76">
        <f>IF($B236="",0,IF(Einstellungen!$C$10="Ja",MAX(IF(Einstellungen!$C$11="7 Tage",MAX(0,(MIN(DATE(2029,13,0),IF(Mitarbeiter!$D236="",DATE(2029,13,0),Mitarbeiter!$D236),TODAY()))-(MAX(DATE(2029,12,1),Mitarbeiter!$C236))+1),MAX(0,NETWORKDAYS(MAX(DATE(2029,12,1),Mitarbeiter!$C236),MIN(DATE(2029,13,0),IF(Mitarbeiter!$D236="",DATE(2029,13,0),Mitarbeiter!$D236),TODAY()),Einstellungen!$F$13:$F$67)))*N(Mitarbeiter!$E236)/IF(Einstellungen!$C$11="7 Tage",7,5),N('Ist-Stunden'!BA236)),MAX(IF(Einstellungen!$C$11="7 Tage",MAX(0,(MIN(DATE(2029,13,0),IF(Mitarbeiter!$D236="",DATE(2029,13,0),Mitarbeiter!$D236),TODAY()))-(MAX(DATE(2029,12,1),Mitarbeiter!$C236))+1),MAX(0,NETWORKDAYS(MAX(DATE(2029,12,1),Mitarbeiter!$C236),MIN(DATE(2029,13,0),IF(Mitarbeiter!$D236="",DATE(2029,13,0),Mitarbeiter!$D236),TODAY()),Einstellungen!$F$13:$F$67)))*N(Mitarbeiter!$E236)/IF(Einstellungen!$C$11="7 Tage",7,5),N('Ist-Stunden'!BA236)+(N(Krankheitstage!CL236)+N(Krankheitstage!CX236))*N($C236))))</f>
        <v/>
      </c>
      <c r="CF236" s="76">
        <f>IF($B236="",0,IF(Einstellungen!$C$10="Ja",MAX(IF(Einstellungen!$C$11="7 Tage",MAX(0,(MIN(DATE(2030,2,0),IF(Mitarbeiter!$D236="",DATE(2030,2,0),Mitarbeiter!$D236),TODAY()))-(MAX(DATE(2030,1,1),Mitarbeiter!$C236))+1),MAX(0,NETWORKDAYS(MAX(DATE(2030,1,1),Mitarbeiter!$C236),MIN(DATE(2030,2,0),IF(Mitarbeiter!$D236="",DATE(2030,2,0),Mitarbeiter!$D236),TODAY()),Einstellungen!$F$13:$F$67)))*N(Mitarbeiter!$E236)/IF(Einstellungen!$C$11="7 Tage",7,5),N('Ist-Stunden'!BB236)),MAX(IF(Einstellungen!$C$11="7 Tage",MAX(0,(MIN(DATE(2030,2,0),IF(Mitarbeiter!$D236="",DATE(2030,2,0),Mitarbeiter!$D236),TODAY()))-(MAX(DATE(2030,1,1),Mitarbeiter!$C236))+1),MAX(0,NETWORKDAYS(MAX(DATE(2030,1,1),Mitarbeiter!$C236),MIN(DATE(2030,2,0),IF(Mitarbeiter!$D236="",DATE(2030,2,0),Mitarbeiter!$D236),TODAY()),Einstellungen!$F$13:$F$67)))*N(Mitarbeiter!$E236)/IF(Einstellungen!$C$11="7 Tage",7,5),N('Ist-Stunden'!BB236)+(N(Krankheitstage!CY236)+N(Krankheitstage!DK236))*N($C236))))</f>
        <v/>
      </c>
      <c r="CG236" s="76">
        <f>IF($B236="",0,IF(Einstellungen!$C$10="Ja",MAX(IF(Einstellungen!$C$11="7 Tage",MAX(0,(MIN(DATE(2030,3,0),IF(Mitarbeiter!$D236="",DATE(2030,3,0),Mitarbeiter!$D236),TODAY()))-(MAX(DATE(2030,2,1),Mitarbeiter!$C236))+1),MAX(0,NETWORKDAYS(MAX(DATE(2030,2,1),Mitarbeiter!$C236),MIN(DATE(2030,3,0),IF(Mitarbeiter!$D236="",DATE(2030,3,0),Mitarbeiter!$D236),TODAY()),Einstellungen!$F$13:$F$67)))*N(Mitarbeiter!$E236)/IF(Einstellungen!$C$11="7 Tage",7,5),N('Ist-Stunden'!BC236)),MAX(IF(Einstellungen!$C$11="7 Tage",MAX(0,(MIN(DATE(2030,3,0),IF(Mitarbeiter!$D236="",DATE(2030,3,0),Mitarbeiter!$D236),TODAY()))-(MAX(DATE(2030,2,1),Mitarbeiter!$C236))+1),MAX(0,NETWORKDAYS(MAX(DATE(2030,2,1),Mitarbeiter!$C236),MIN(DATE(2030,3,0),IF(Mitarbeiter!$D236="",DATE(2030,3,0),Mitarbeiter!$D236),TODAY()),Einstellungen!$F$13:$F$67)))*N(Mitarbeiter!$E236)/IF(Einstellungen!$C$11="7 Tage",7,5),N('Ist-Stunden'!BC236)+(N(Krankheitstage!CZ236)+N(Krankheitstage!DL236))*N($C236))))</f>
        <v/>
      </c>
      <c r="CH236" s="76">
        <f>IF($B236="",0,IF(Einstellungen!$C$10="Ja",MAX(IF(Einstellungen!$C$11="7 Tage",MAX(0,(MIN(DATE(2030,4,0),IF(Mitarbeiter!$D236="",DATE(2030,4,0),Mitarbeiter!$D236),TODAY()))-(MAX(DATE(2030,3,1),Mitarbeiter!$C236))+1),MAX(0,NETWORKDAYS(MAX(DATE(2030,3,1),Mitarbeiter!$C236),MIN(DATE(2030,4,0),IF(Mitarbeiter!$D236="",DATE(2030,4,0),Mitarbeiter!$D236),TODAY()),Einstellungen!$F$13:$F$67)))*N(Mitarbeiter!$E236)/IF(Einstellungen!$C$11="7 Tage",7,5),N('Ist-Stunden'!BD236)),MAX(IF(Einstellungen!$C$11="7 Tage",MAX(0,(MIN(DATE(2030,4,0),IF(Mitarbeiter!$D236="",DATE(2030,4,0),Mitarbeiter!$D236),TODAY()))-(MAX(DATE(2030,3,1),Mitarbeiter!$C236))+1),MAX(0,NETWORKDAYS(MAX(DATE(2030,3,1),Mitarbeiter!$C236),MIN(DATE(2030,4,0),IF(Mitarbeiter!$D236="",DATE(2030,4,0),Mitarbeiter!$D236),TODAY()),Einstellungen!$F$13:$F$67)))*N(Mitarbeiter!$E236)/IF(Einstellungen!$C$11="7 Tage",7,5),N('Ist-Stunden'!BD236)+(N(Krankheitstage!DA236)+N(Krankheitstage!DM236))*N($C236))))</f>
        <v/>
      </c>
      <c r="CI236" s="76">
        <f>IF($B236="",0,IF(Einstellungen!$C$10="Ja",MAX(IF(Einstellungen!$C$11="7 Tage",MAX(0,(MIN(DATE(2030,5,0),IF(Mitarbeiter!$D236="",DATE(2030,5,0),Mitarbeiter!$D236),TODAY()))-(MAX(DATE(2030,4,1),Mitarbeiter!$C236))+1),MAX(0,NETWORKDAYS(MAX(DATE(2030,4,1),Mitarbeiter!$C236),MIN(DATE(2030,5,0),IF(Mitarbeiter!$D236="",DATE(2030,5,0),Mitarbeiter!$D236),TODAY()),Einstellungen!$F$13:$F$67)))*N(Mitarbeiter!$E236)/IF(Einstellungen!$C$11="7 Tage",7,5),N('Ist-Stunden'!BE236)),MAX(IF(Einstellungen!$C$11="7 Tage",MAX(0,(MIN(DATE(2030,5,0),IF(Mitarbeiter!$D236="",DATE(2030,5,0),Mitarbeiter!$D236),TODAY()))-(MAX(DATE(2030,4,1),Mitarbeiter!$C236))+1),MAX(0,NETWORKDAYS(MAX(DATE(2030,4,1),Mitarbeiter!$C236),MIN(DATE(2030,5,0),IF(Mitarbeiter!$D236="",DATE(2030,5,0),Mitarbeiter!$D236),TODAY()),Einstellungen!$F$13:$F$67)))*N(Mitarbeiter!$E236)/IF(Einstellungen!$C$11="7 Tage",7,5),N('Ist-Stunden'!BE236)+(N(Krankheitstage!DB236)+N(Krankheitstage!DN236))*N($C236))))</f>
        <v/>
      </c>
      <c r="CJ236" s="76">
        <f>IF($B236="",0,IF(Einstellungen!$C$10="Ja",MAX(IF(Einstellungen!$C$11="7 Tage",MAX(0,(MIN(DATE(2030,6,0),IF(Mitarbeiter!$D236="",DATE(2030,6,0),Mitarbeiter!$D236),TODAY()))-(MAX(DATE(2030,5,1),Mitarbeiter!$C236))+1),MAX(0,NETWORKDAYS(MAX(DATE(2030,5,1),Mitarbeiter!$C236),MIN(DATE(2030,6,0),IF(Mitarbeiter!$D236="",DATE(2030,6,0),Mitarbeiter!$D236),TODAY()),Einstellungen!$F$13:$F$67)))*N(Mitarbeiter!$E236)/IF(Einstellungen!$C$11="7 Tage",7,5),N('Ist-Stunden'!BF236)),MAX(IF(Einstellungen!$C$11="7 Tage",MAX(0,(MIN(DATE(2030,6,0),IF(Mitarbeiter!$D236="",DATE(2030,6,0),Mitarbeiter!$D236),TODAY()))-(MAX(DATE(2030,5,1),Mitarbeiter!$C236))+1),MAX(0,NETWORKDAYS(MAX(DATE(2030,5,1),Mitarbeiter!$C236),MIN(DATE(2030,6,0),IF(Mitarbeiter!$D236="",DATE(2030,6,0),Mitarbeiter!$D236),TODAY()),Einstellungen!$F$13:$F$67)))*N(Mitarbeiter!$E236)/IF(Einstellungen!$C$11="7 Tage",7,5),N('Ist-Stunden'!BF236)+(N(Krankheitstage!DC236)+N(Krankheitstage!DO236))*N($C236))))</f>
        <v/>
      </c>
      <c r="CK236" s="76">
        <f>IF($B236="",0,IF(Einstellungen!$C$10="Ja",MAX(IF(Einstellungen!$C$11="7 Tage",MAX(0,(MIN(DATE(2030,7,0),IF(Mitarbeiter!$D236="",DATE(2030,7,0),Mitarbeiter!$D236),TODAY()))-(MAX(DATE(2030,6,1),Mitarbeiter!$C236))+1),MAX(0,NETWORKDAYS(MAX(DATE(2030,6,1),Mitarbeiter!$C236),MIN(DATE(2030,7,0),IF(Mitarbeiter!$D236="",DATE(2030,7,0),Mitarbeiter!$D236),TODAY()),Einstellungen!$F$13:$F$67)))*N(Mitarbeiter!$E236)/IF(Einstellungen!$C$11="7 Tage",7,5),N('Ist-Stunden'!BG236)),MAX(IF(Einstellungen!$C$11="7 Tage",MAX(0,(MIN(DATE(2030,7,0),IF(Mitarbeiter!$D236="",DATE(2030,7,0),Mitarbeiter!$D236),TODAY()))-(MAX(DATE(2030,6,1),Mitarbeiter!$C236))+1),MAX(0,NETWORKDAYS(MAX(DATE(2030,6,1),Mitarbeiter!$C236),MIN(DATE(2030,7,0),IF(Mitarbeiter!$D236="",DATE(2030,7,0),Mitarbeiter!$D236),TODAY()),Einstellungen!$F$13:$F$67)))*N(Mitarbeiter!$E236)/IF(Einstellungen!$C$11="7 Tage",7,5),N('Ist-Stunden'!BG236)+(N(Krankheitstage!DD236)+N(Krankheitstage!DP236))*N($C236))))</f>
        <v/>
      </c>
      <c r="CL236" s="76">
        <f>IF($B236="",0,IF(Einstellungen!$C$10="Ja",MAX(IF(Einstellungen!$C$11="7 Tage",MAX(0,(MIN(DATE(2030,8,0),IF(Mitarbeiter!$D236="",DATE(2030,8,0),Mitarbeiter!$D236),TODAY()))-(MAX(DATE(2030,7,1),Mitarbeiter!$C236))+1),MAX(0,NETWORKDAYS(MAX(DATE(2030,7,1),Mitarbeiter!$C236),MIN(DATE(2030,8,0),IF(Mitarbeiter!$D236="",DATE(2030,8,0),Mitarbeiter!$D236),TODAY()),Einstellungen!$F$13:$F$67)))*N(Mitarbeiter!$E236)/IF(Einstellungen!$C$11="7 Tage",7,5),N('Ist-Stunden'!BH236)),MAX(IF(Einstellungen!$C$11="7 Tage",MAX(0,(MIN(DATE(2030,8,0),IF(Mitarbeiter!$D236="",DATE(2030,8,0),Mitarbeiter!$D236),TODAY()))-(MAX(DATE(2030,7,1),Mitarbeiter!$C236))+1),MAX(0,NETWORKDAYS(MAX(DATE(2030,7,1),Mitarbeiter!$C236),MIN(DATE(2030,8,0),IF(Mitarbeiter!$D236="",DATE(2030,8,0),Mitarbeiter!$D236),TODAY()),Einstellungen!$F$13:$F$67)))*N(Mitarbeiter!$E236)/IF(Einstellungen!$C$11="7 Tage",7,5),N('Ist-Stunden'!BH236)+(N(Krankheitstage!DE236)+N(Krankheitstage!DQ236))*N($C236))))</f>
        <v/>
      </c>
      <c r="CM236" s="76">
        <f>IF($B236="",0,IF(Einstellungen!$C$10="Ja",MAX(IF(Einstellungen!$C$11="7 Tage",MAX(0,(MIN(DATE(2030,9,0),IF(Mitarbeiter!$D236="",DATE(2030,9,0),Mitarbeiter!$D236),TODAY()))-(MAX(DATE(2030,8,1),Mitarbeiter!$C236))+1),MAX(0,NETWORKDAYS(MAX(DATE(2030,8,1),Mitarbeiter!$C236),MIN(DATE(2030,9,0),IF(Mitarbeiter!$D236="",DATE(2030,9,0),Mitarbeiter!$D236),TODAY()),Einstellungen!$F$13:$F$67)))*N(Mitarbeiter!$E236)/IF(Einstellungen!$C$11="7 Tage",7,5),N('Ist-Stunden'!BI236)),MAX(IF(Einstellungen!$C$11="7 Tage",MAX(0,(MIN(DATE(2030,9,0),IF(Mitarbeiter!$D236="",DATE(2030,9,0),Mitarbeiter!$D236),TODAY()))-(MAX(DATE(2030,8,1),Mitarbeiter!$C236))+1),MAX(0,NETWORKDAYS(MAX(DATE(2030,8,1),Mitarbeiter!$C236),MIN(DATE(2030,9,0),IF(Mitarbeiter!$D236="",DATE(2030,9,0),Mitarbeiter!$D236),TODAY()),Einstellungen!$F$13:$F$67)))*N(Mitarbeiter!$E236)/IF(Einstellungen!$C$11="7 Tage",7,5),N('Ist-Stunden'!BI236)+(N(Krankheitstage!DF236)+N(Krankheitstage!DR236))*N($C236))))</f>
        <v/>
      </c>
      <c r="CN236" s="76">
        <f>IF($B236="",0,IF(Einstellungen!$C$10="Ja",MAX(IF(Einstellungen!$C$11="7 Tage",MAX(0,(MIN(DATE(2030,10,0),IF(Mitarbeiter!$D236="",DATE(2030,10,0),Mitarbeiter!$D236),TODAY()))-(MAX(DATE(2030,9,1),Mitarbeiter!$C236))+1),MAX(0,NETWORKDAYS(MAX(DATE(2030,9,1),Mitarbeiter!$C236),MIN(DATE(2030,10,0),IF(Mitarbeiter!$D236="",DATE(2030,10,0),Mitarbeiter!$D236),TODAY()),Einstellungen!$F$13:$F$67)))*N(Mitarbeiter!$E236)/IF(Einstellungen!$C$11="7 Tage",7,5),N('Ist-Stunden'!BJ236)),MAX(IF(Einstellungen!$C$11="7 Tage",MAX(0,(MIN(DATE(2030,10,0),IF(Mitarbeiter!$D236="",DATE(2030,10,0),Mitarbeiter!$D236),TODAY()))-(MAX(DATE(2030,9,1),Mitarbeiter!$C236))+1),MAX(0,NETWORKDAYS(MAX(DATE(2030,9,1),Mitarbeiter!$C236),MIN(DATE(2030,10,0),IF(Mitarbeiter!$D236="",DATE(2030,10,0),Mitarbeiter!$D236),TODAY()),Einstellungen!$F$13:$F$67)))*N(Mitarbeiter!$E236)/IF(Einstellungen!$C$11="7 Tage",7,5),N('Ist-Stunden'!BJ236)+(N(Krankheitstage!DG236)+N(Krankheitstage!DS236))*N($C236))))</f>
        <v/>
      </c>
      <c r="CO236" s="76">
        <f>IF($B236="",0,IF(Einstellungen!$C$10="Ja",MAX(IF(Einstellungen!$C$11="7 Tage",MAX(0,(MIN(DATE(2030,11,0),IF(Mitarbeiter!$D236="",DATE(2030,11,0),Mitarbeiter!$D236),TODAY()))-(MAX(DATE(2030,10,1),Mitarbeiter!$C236))+1),MAX(0,NETWORKDAYS(MAX(DATE(2030,10,1),Mitarbeiter!$C236),MIN(DATE(2030,11,0),IF(Mitarbeiter!$D236="",DATE(2030,11,0),Mitarbeiter!$D236),TODAY()),Einstellungen!$F$13:$F$67)))*N(Mitarbeiter!$E236)/IF(Einstellungen!$C$11="7 Tage",7,5),N('Ist-Stunden'!BK236)),MAX(IF(Einstellungen!$C$11="7 Tage",MAX(0,(MIN(DATE(2030,11,0),IF(Mitarbeiter!$D236="",DATE(2030,11,0),Mitarbeiter!$D236),TODAY()))-(MAX(DATE(2030,10,1),Mitarbeiter!$C236))+1),MAX(0,NETWORKDAYS(MAX(DATE(2030,10,1),Mitarbeiter!$C236),MIN(DATE(2030,11,0),IF(Mitarbeiter!$D236="",DATE(2030,11,0),Mitarbeiter!$D236),TODAY()),Einstellungen!$F$13:$F$67)))*N(Mitarbeiter!$E236)/IF(Einstellungen!$C$11="7 Tage",7,5),N('Ist-Stunden'!BK236)+(N(Krankheitstage!DH236)+N(Krankheitstage!DT236))*N($C236))))</f>
        <v/>
      </c>
      <c r="CP236" s="76">
        <f>IF($B236="",0,IF(Einstellungen!$C$10="Ja",MAX(IF(Einstellungen!$C$11="7 Tage",MAX(0,(MIN(DATE(2030,12,0),IF(Mitarbeiter!$D236="",DATE(2030,12,0),Mitarbeiter!$D236),TODAY()))-(MAX(DATE(2030,11,1),Mitarbeiter!$C236))+1),MAX(0,NETWORKDAYS(MAX(DATE(2030,11,1),Mitarbeiter!$C236),MIN(DATE(2030,12,0),IF(Mitarbeiter!$D236="",DATE(2030,12,0),Mitarbeiter!$D236),TODAY()),Einstellungen!$F$13:$F$67)))*N(Mitarbeiter!$E236)/IF(Einstellungen!$C$11="7 Tage",7,5),N('Ist-Stunden'!BL236)),MAX(IF(Einstellungen!$C$11="7 Tage",MAX(0,(MIN(DATE(2030,12,0),IF(Mitarbeiter!$D236="",DATE(2030,12,0),Mitarbeiter!$D236),TODAY()))-(MAX(DATE(2030,11,1),Mitarbeiter!$C236))+1),MAX(0,NETWORKDAYS(MAX(DATE(2030,11,1),Mitarbeiter!$C236),MIN(DATE(2030,12,0),IF(Mitarbeiter!$D236="",DATE(2030,12,0),Mitarbeiter!$D236),TODAY()),Einstellungen!$F$13:$F$67)))*N(Mitarbeiter!$E236)/IF(Einstellungen!$C$11="7 Tage",7,5),N('Ist-Stunden'!BL236)+(N(Krankheitstage!DI236)+N(Krankheitstage!DU236))*N($C236))))</f>
        <v/>
      </c>
      <c r="CQ236" s="76">
        <f>IF($B236="",0,IF(Einstellungen!$C$10="Ja",MAX(IF(Einstellungen!$C$11="7 Tage",MAX(0,(MIN(DATE(2030,13,0),IF(Mitarbeiter!$D236="",DATE(2030,13,0),Mitarbeiter!$D236),TODAY()))-(MAX(DATE(2030,12,1),Mitarbeiter!$C236))+1),MAX(0,NETWORKDAYS(MAX(DATE(2030,12,1),Mitarbeiter!$C236),MIN(DATE(2030,13,0),IF(Mitarbeiter!$D236="",DATE(2030,13,0),Mitarbeiter!$D236),TODAY()),Einstellungen!$F$13:$F$67)))*N(Mitarbeiter!$E236)/IF(Einstellungen!$C$11="7 Tage",7,5),N('Ist-Stunden'!BM236)),MAX(IF(Einstellungen!$C$11="7 Tage",MAX(0,(MIN(DATE(2030,13,0),IF(Mitarbeiter!$D236="",DATE(2030,13,0),Mitarbeiter!$D236),TODAY()))-(MAX(DATE(2030,12,1),Mitarbeiter!$C236))+1),MAX(0,NETWORKDAYS(MAX(DATE(2030,12,1),Mitarbeiter!$C236),MIN(DATE(2030,13,0),IF(Mitarbeiter!$D236="",DATE(2030,13,0),Mitarbeiter!$D236),TODAY()),Einstellungen!$F$13:$F$67)))*N(Mitarbeiter!$E236)/IF(Einstellungen!$C$11="7 Tage",7,5),N('Ist-Stunden'!BM236)+(N(Krankheitstage!DJ236)+N(Krankheitstage!DV236))*N($C236))))</f>
        <v/>
      </c>
    </row>
    <row r="237">
      <c r="A237" s="73">
        <f>IF(Mitarbeiter!B237="","",Mitarbeiter!A237)</f>
        <v/>
      </c>
      <c r="B237" s="6">
        <f>IF(Mitarbeiter!B237="","",Mitarbeiter!B237)</f>
        <v/>
      </c>
      <c r="C237" s="74">
        <f>IF(Mitarbeiter!B237="","",Mitarbeiter!F237)</f>
        <v/>
      </c>
      <c r="D237" s="75">
        <f>N(INDEX(Krankheitstage!$G237:$DV237,1,(Einstellungen!$C$3-2026)*24+1))</f>
        <v/>
      </c>
      <c r="E237" s="75">
        <f>N(INDEX(Krankheitstage!$G237:$DV237,1,(Einstellungen!$C$3-2026)*24+2))</f>
        <v/>
      </c>
      <c r="F237" s="75">
        <f>N(INDEX(Krankheitstage!$G237:$DV237,1,(Einstellungen!$C$3-2026)*24+3))</f>
        <v/>
      </c>
      <c r="G237" s="75">
        <f>N(INDEX(Krankheitstage!$G237:$DV237,1,(Einstellungen!$C$3-2026)*24+4))</f>
        <v/>
      </c>
      <c r="H237" s="75">
        <f>N(INDEX(Krankheitstage!$G237:$DV237,1,(Einstellungen!$C$3-2026)*24+5))</f>
        <v/>
      </c>
      <c r="I237" s="75">
        <f>N(INDEX(Krankheitstage!$G237:$DV237,1,(Einstellungen!$C$3-2026)*24+6))</f>
        <v/>
      </c>
      <c r="J237" s="75">
        <f>N(INDEX(Krankheitstage!$G237:$DV237,1,(Einstellungen!$C$3-2026)*24+7))</f>
        <v/>
      </c>
      <c r="K237" s="75">
        <f>N(INDEX(Krankheitstage!$G237:$DV237,1,(Einstellungen!$C$3-2026)*24+8))</f>
        <v/>
      </c>
      <c r="L237" s="75">
        <f>N(INDEX(Krankheitstage!$G237:$DV237,1,(Einstellungen!$C$3-2026)*24+9))</f>
        <v/>
      </c>
      <c r="M237" s="75">
        <f>N(INDEX(Krankheitstage!$G237:$DV237,1,(Einstellungen!$C$3-2026)*24+10))</f>
        <v/>
      </c>
      <c r="N237" s="75">
        <f>N(INDEX(Krankheitstage!$G237:$DV237,1,(Einstellungen!$C$3-2026)*24+11))</f>
        <v/>
      </c>
      <c r="O237" s="75">
        <f>N(INDEX(Krankheitstage!$G237:$DV237,1,(Einstellungen!$C$3-2026)*24+12))</f>
        <v/>
      </c>
      <c r="P237" s="75">
        <f>IF($B237="","",SUM(D237:O237))</f>
        <v/>
      </c>
      <c r="Q237" s="75">
        <f>N(INDEX(Krankheitstage!$G237:$DV237,1,(Einstellungen!$C$3-2026)*24+13))</f>
        <v/>
      </c>
      <c r="R237" s="75">
        <f>N(INDEX(Krankheitstage!$G237:$DV237,1,(Einstellungen!$C$3-2026)*24+14))</f>
        <v/>
      </c>
      <c r="S237" s="75">
        <f>N(INDEX(Krankheitstage!$G237:$DV237,1,(Einstellungen!$C$3-2026)*24+15))</f>
        <v/>
      </c>
      <c r="T237" s="75">
        <f>N(INDEX(Krankheitstage!$G237:$DV237,1,(Einstellungen!$C$3-2026)*24+16))</f>
        <v/>
      </c>
      <c r="U237" s="75">
        <f>N(INDEX(Krankheitstage!$G237:$DV237,1,(Einstellungen!$C$3-2026)*24+17))</f>
        <v/>
      </c>
      <c r="V237" s="75">
        <f>N(INDEX(Krankheitstage!$G237:$DV237,1,(Einstellungen!$C$3-2026)*24+18))</f>
        <v/>
      </c>
      <c r="W237" s="75">
        <f>N(INDEX(Krankheitstage!$G237:$DV237,1,(Einstellungen!$C$3-2026)*24+19))</f>
        <v/>
      </c>
      <c r="X237" s="75">
        <f>N(INDEX(Krankheitstage!$G237:$DV237,1,(Einstellungen!$C$3-2026)*24+20))</f>
        <v/>
      </c>
      <c r="Y237" s="75">
        <f>N(INDEX(Krankheitstage!$G237:$DV237,1,(Einstellungen!$C$3-2026)*24+21))</f>
        <v/>
      </c>
      <c r="Z237" s="75">
        <f>N(INDEX(Krankheitstage!$G237:$DV237,1,(Einstellungen!$C$3-2026)*24+22))</f>
        <v/>
      </c>
      <c r="AA237" s="75">
        <f>N(INDEX(Krankheitstage!$G237:$DV237,1,(Einstellungen!$C$3-2026)*24+23))</f>
        <v/>
      </c>
      <c r="AB237" s="75">
        <f>N(INDEX(Krankheitstage!$G237:$DV237,1,(Einstellungen!$C$3-2026)*24+24))</f>
        <v/>
      </c>
      <c r="AC237" s="75">
        <f>IF($B237="","",SUM(Q237:AB237))</f>
        <v/>
      </c>
      <c r="AD237" s="75">
        <f>IF($B237="","",SUM(P237,AC237))</f>
        <v/>
      </c>
      <c r="AE237" s="76">
        <f>IF($B237="","",AD237*N(C237))</f>
        <v/>
      </c>
      <c r="AF237" s="75">
        <f>IF($B237="","",Krankheitstage!E237)</f>
        <v/>
      </c>
      <c r="AG237" s="76">
        <f>IF($B237="","",AF237*N(C237))</f>
        <v/>
      </c>
      <c r="AH237" s="76">
        <f>IF($B237="","",INDEX($AJ237:$CQ237,1,(Einstellungen!$C$3-2026)*12+1)+INDEX($AJ237:$CQ237,1,(Einstellungen!$C$3-2026)*12+2)+INDEX($AJ237:$CQ237,1,(Einstellungen!$C$3-2026)*12+3)+INDEX($AJ237:$CQ237,1,(Einstellungen!$C$3-2026)*12+4)+INDEX($AJ237:$CQ237,1,(Einstellungen!$C$3-2026)*12+5)+INDEX($AJ237:$CQ237,1,(Einstellungen!$C$3-2026)*12+6)+INDEX($AJ237:$CQ237,1,(Einstellungen!$C$3-2026)*12+7)+INDEX($AJ237:$CQ237,1,(Einstellungen!$C$3-2026)*12+8)+INDEX($AJ237:$CQ237,1,(Einstellungen!$C$3-2026)*12+9)+INDEX($AJ237:$CQ237,1,(Einstellungen!$C$3-2026)*12+10)+INDEX($AJ237:$CQ237,1,(Einstellungen!$C$3-2026)*12+11)+INDEX($AJ237:$CQ237,1,(Einstellungen!$C$3-2026)*12+12))</f>
        <v/>
      </c>
      <c r="AI237" s="76">
        <f>IF($B237="","",SUM($AJ237:$CQ237))</f>
        <v/>
      </c>
      <c r="AJ237" s="76">
        <f>IF($B237="",0,IF(Einstellungen!$C$10="Ja",MAX(IF(Einstellungen!$C$11="7 Tage",MAX(0,(MIN(DATE(2026,2,0),IF(Mitarbeiter!$D237="",DATE(2026,2,0),Mitarbeiter!$D237),TODAY()))-(MAX(DATE(2026,1,1),Mitarbeiter!$C237))+1),MAX(0,NETWORKDAYS(MAX(DATE(2026,1,1),Mitarbeiter!$C237),MIN(DATE(2026,2,0),IF(Mitarbeiter!$D237="",DATE(2026,2,0),Mitarbeiter!$D237),TODAY()),Einstellungen!$F$13:$F$67)))*N(Mitarbeiter!$E237)/IF(Einstellungen!$C$11="7 Tage",7,5),N('Ist-Stunden'!F237)),MAX(IF(Einstellungen!$C$11="7 Tage",MAX(0,(MIN(DATE(2026,2,0),IF(Mitarbeiter!$D237="",DATE(2026,2,0),Mitarbeiter!$D237),TODAY()))-(MAX(DATE(2026,1,1),Mitarbeiter!$C237))+1),MAX(0,NETWORKDAYS(MAX(DATE(2026,1,1),Mitarbeiter!$C237),MIN(DATE(2026,2,0),IF(Mitarbeiter!$D237="",DATE(2026,2,0),Mitarbeiter!$D237),TODAY()),Einstellungen!$F$13:$F$67)))*N(Mitarbeiter!$E237)/IF(Einstellungen!$C$11="7 Tage",7,5),N('Ist-Stunden'!F237)+(N(Krankheitstage!G237)+N(Krankheitstage!S237))*N($C237))))</f>
        <v/>
      </c>
      <c r="AK237" s="76">
        <f>IF($B237="",0,IF(Einstellungen!$C$10="Ja",MAX(IF(Einstellungen!$C$11="7 Tage",MAX(0,(MIN(DATE(2026,3,0),IF(Mitarbeiter!$D237="",DATE(2026,3,0),Mitarbeiter!$D237),TODAY()))-(MAX(DATE(2026,2,1),Mitarbeiter!$C237))+1),MAX(0,NETWORKDAYS(MAX(DATE(2026,2,1),Mitarbeiter!$C237),MIN(DATE(2026,3,0),IF(Mitarbeiter!$D237="",DATE(2026,3,0),Mitarbeiter!$D237),TODAY()),Einstellungen!$F$13:$F$67)))*N(Mitarbeiter!$E237)/IF(Einstellungen!$C$11="7 Tage",7,5),N('Ist-Stunden'!G237)),MAX(IF(Einstellungen!$C$11="7 Tage",MAX(0,(MIN(DATE(2026,3,0),IF(Mitarbeiter!$D237="",DATE(2026,3,0),Mitarbeiter!$D237),TODAY()))-(MAX(DATE(2026,2,1),Mitarbeiter!$C237))+1),MAX(0,NETWORKDAYS(MAX(DATE(2026,2,1),Mitarbeiter!$C237),MIN(DATE(2026,3,0),IF(Mitarbeiter!$D237="",DATE(2026,3,0),Mitarbeiter!$D237),TODAY()),Einstellungen!$F$13:$F$67)))*N(Mitarbeiter!$E237)/IF(Einstellungen!$C$11="7 Tage",7,5),N('Ist-Stunden'!G237)+(N(Krankheitstage!H237)+N(Krankheitstage!T237))*N($C237))))</f>
        <v/>
      </c>
      <c r="AL237" s="76">
        <f>IF($B237="",0,IF(Einstellungen!$C$10="Ja",MAX(IF(Einstellungen!$C$11="7 Tage",MAX(0,(MIN(DATE(2026,4,0),IF(Mitarbeiter!$D237="",DATE(2026,4,0),Mitarbeiter!$D237),TODAY()))-(MAX(DATE(2026,3,1),Mitarbeiter!$C237))+1),MAX(0,NETWORKDAYS(MAX(DATE(2026,3,1),Mitarbeiter!$C237),MIN(DATE(2026,4,0),IF(Mitarbeiter!$D237="",DATE(2026,4,0),Mitarbeiter!$D237),TODAY()),Einstellungen!$F$13:$F$67)))*N(Mitarbeiter!$E237)/IF(Einstellungen!$C$11="7 Tage",7,5),N('Ist-Stunden'!H237)),MAX(IF(Einstellungen!$C$11="7 Tage",MAX(0,(MIN(DATE(2026,4,0),IF(Mitarbeiter!$D237="",DATE(2026,4,0),Mitarbeiter!$D237),TODAY()))-(MAX(DATE(2026,3,1),Mitarbeiter!$C237))+1),MAX(0,NETWORKDAYS(MAX(DATE(2026,3,1),Mitarbeiter!$C237),MIN(DATE(2026,4,0),IF(Mitarbeiter!$D237="",DATE(2026,4,0),Mitarbeiter!$D237),TODAY()),Einstellungen!$F$13:$F$67)))*N(Mitarbeiter!$E237)/IF(Einstellungen!$C$11="7 Tage",7,5),N('Ist-Stunden'!H237)+(N(Krankheitstage!I237)+N(Krankheitstage!U237))*N($C237))))</f>
        <v/>
      </c>
      <c r="AM237" s="76">
        <f>IF($B237="",0,IF(Einstellungen!$C$10="Ja",MAX(IF(Einstellungen!$C$11="7 Tage",MAX(0,(MIN(DATE(2026,5,0),IF(Mitarbeiter!$D237="",DATE(2026,5,0),Mitarbeiter!$D237),TODAY()))-(MAX(DATE(2026,4,1),Mitarbeiter!$C237))+1),MAX(0,NETWORKDAYS(MAX(DATE(2026,4,1),Mitarbeiter!$C237),MIN(DATE(2026,5,0),IF(Mitarbeiter!$D237="",DATE(2026,5,0),Mitarbeiter!$D237),TODAY()),Einstellungen!$F$13:$F$67)))*N(Mitarbeiter!$E237)/IF(Einstellungen!$C$11="7 Tage",7,5),N('Ist-Stunden'!I237)),MAX(IF(Einstellungen!$C$11="7 Tage",MAX(0,(MIN(DATE(2026,5,0),IF(Mitarbeiter!$D237="",DATE(2026,5,0),Mitarbeiter!$D237),TODAY()))-(MAX(DATE(2026,4,1),Mitarbeiter!$C237))+1),MAX(0,NETWORKDAYS(MAX(DATE(2026,4,1),Mitarbeiter!$C237),MIN(DATE(2026,5,0),IF(Mitarbeiter!$D237="",DATE(2026,5,0),Mitarbeiter!$D237),TODAY()),Einstellungen!$F$13:$F$67)))*N(Mitarbeiter!$E237)/IF(Einstellungen!$C$11="7 Tage",7,5),N('Ist-Stunden'!I237)+(N(Krankheitstage!J237)+N(Krankheitstage!V237))*N($C237))))</f>
        <v/>
      </c>
      <c r="AN237" s="76">
        <f>IF($B237="",0,IF(Einstellungen!$C$10="Ja",MAX(IF(Einstellungen!$C$11="7 Tage",MAX(0,(MIN(DATE(2026,6,0),IF(Mitarbeiter!$D237="",DATE(2026,6,0),Mitarbeiter!$D237),TODAY()))-(MAX(DATE(2026,5,1),Mitarbeiter!$C237))+1),MAX(0,NETWORKDAYS(MAX(DATE(2026,5,1),Mitarbeiter!$C237),MIN(DATE(2026,6,0),IF(Mitarbeiter!$D237="",DATE(2026,6,0),Mitarbeiter!$D237),TODAY()),Einstellungen!$F$13:$F$67)))*N(Mitarbeiter!$E237)/IF(Einstellungen!$C$11="7 Tage",7,5),N('Ist-Stunden'!J237)),MAX(IF(Einstellungen!$C$11="7 Tage",MAX(0,(MIN(DATE(2026,6,0),IF(Mitarbeiter!$D237="",DATE(2026,6,0),Mitarbeiter!$D237),TODAY()))-(MAX(DATE(2026,5,1),Mitarbeiter!$C237))+1),MAX(0,NETWORKDAYS(MAX(DATE(2026,5,1),Mitarbeiter!$C237),MIN(DATE(2026,6,0),IF(Mitarbeiter!$D237="",DATE(2026,6,0),Mitarbeiter!$D237),TODAY()),Einstellungen!$F$13:$F$67)))*N(Mitarbeiter!$E237)/IF(Einstellungen!$C$11="7 Tage",7,5),N('Ist-Stunden'!J237)+(N(Krankheitstage!K237)+N(Krankheitstage!W237))*N($C237))))</f>
        <v/>
      </c>
      <c r="AO237" s="76">
        <f>IF($B237="",0,IF(Einstellungen!$C$10="Ja",MAX(IF(Einstellungen!$C$11="7 Tage",MAX(0,(MIN(DATE(2026,7,0),IF(Mitarbeiter!$D237="",DATE(2026,7,0),Mitarbeiter!$D237),TODAY()))-(MAX(DATE(2026,6,1),Mitarbeiter!$C237))+1),MAX(0,NETWORKDAYS(MAX(DATE(2026,6,1),Mitarbeiter!$C237),MIN(DATE(2026,7,0),IF(Mitarbeiter!$D237="",DATE(2026,7,0),Mitarbeiter!$D237),TODAY()),Einstellungen!$F$13:$F$67)))*N(Mitarbeiter!$E237)/IF(Einstellungen!$C$11="7 Tage",7,5),N('Ist-Stunden'!K237)),MAX(IF(Einstellungen!$C$11="7 Tage",MAX(0,(MIN(DATE(2026,7,0),IF(Mitarbeiter!$D237="",DATE(2026,7,0),Mitarbeiter!$D237),TODAY()))-(MAX(DATE(2026,6,1),Mitarbeiter!$C237))+1),MAX(0,NETWORKDAYS(MAX(DATE(2026,6,1),Mitarbeiter!$C237),MIN(DATE(2026,7,0),IF(Mitarbeiter!$D237="",DATE(2026,7,0),Mitarbeiter!$D237),TODAY()),Einstellungen!$F$13:$F$67)))*N(Mitarbeiter!$E237)/IF(Einstellungen!$C$11="7 Tage",7,5),N('Ist-Stunden'!K237)+(N(Krankheitstage!L237)+N(Krankheitstage!X237))*N($C237))))</f>
        <v/>
      </c>
      <c r="AP237" s="76">
        <f>IF($B237="",0,IF(Einstellungen!$C$10="Ja",MAX(IF(Einstellungen!$C$11="7 Tage",MAX(0,(MIN(DATE(2026,8,0),IF(Mitarbeiter!$D237="",DATE(2026,8,0),Mitarbeiter!$D237),TODAY()))-(MAX(DATE(2026,7,1),Mitarbeiter!$C237))+1),MAX(0,NETWORKDAYS(MAX(DATE(2026,7,1),Mitarbeiter!$C237),MIN(DATE(2026,8,0),IF(Mitarbeiter!$D237="",DATE(2026,8,0),Mitarbeiter!$D237),TODAY()),Einstellungen!$F$13:$F$67)))*N(Mitarbeiter!$E237)/IF(Einstellungen!$C$11="7 Tage",7,5),N('Ist-Stunden'!L237)),MAX(IF(Einstellungen!$C$11="7 Tage",MAX(0,(MIN(DATE(2026,8,0),IF(Mitarbeiter!$D237="",DATE(2026,8,0),Mitarbeiter!$D237),TODAY()))-(MAX(DATE(2026,7,1),Mitarbeiter!$C237))+1),MAX(0,NETWORKDAYS(MAX(DATE(2026,7,1),Mitarbeiter!$C237),MIN(DATE(2026,8,0),IF(Mitarbeiter!$D237="",DATE(2026,8,0),Mitarbeiter!$D237),TODAY()),Einstellungen!$F$13:$F$67)))*N(Mitarbeiter!$E237)/IF(Einstellungen!$C$11="7 Tage",7,5),N('Ist-Stunden'!L237)+(N(Krankheitstage!M237)+N(Krankheitstage!Y237))*N($C237))))</f>
        <v/>
      </c>
      <c r="AQ237" s="76">
        <f>IF($B237="",0,IF(Einstellungen!$C$10="Ja",MAX(IF(Einstellungen!$C$11="7 Tage",MAX(0,(MIN(DATE(2026,9,0),IF(Mitarbeiter!$D237="",DATE(2026,9,0),Mitarbeiter!$D237),TODAY()))-(MAX(DATE(2026,8,1),Mitarbeiter!$C237))+1),MAX(0,NETWORKDAYS(MAX(DATE(2026,8,1),Mitarbeiter!$C237),MIN(DATE(2026,9,0),IF(Mitarbeiter!$D237="",DATE(2026,9,0),Mitarbeiter!$D237),TODAY()),Einstellungen!$F$13:$F$67)))*N(Mitarbeiter!$E237)/IF(Einstellungen!$C$11="7 Tage",7,5),N('Ist-Stunden'!M237)),MAX(IF(Einstellungen!$C$11="7 Tage",MAX(0,(MIN(DATE(2026,9,0),IF(Mitarbeiter!$D237="",DATE(2026,9,0),Mitarbeiter!$D237),TODAY()))-(MAX(DATE(2026,8,1),Mitarbeiter!$C237))+1),MAX(0,NETWORKDAYS(MAX(DATE(2026,8,1),Mitarbeiter!$C237),MIN(DATE(2026,9,0),IF(Mitarbeiter!$D237="",DATE(2026,9,0),Mitarbeiter!$D237),TODAY()),Einstellungen!$F$13:$F$67)))*N(Mitarbeiter!$E237)/IF(Einstellungen!$C$11="7 Tage",7,5),N('Ist-Stunden'!M237)+(N(Krankheitstage!N237)+N(Krankheitstage!Z237))*N($C237))))</f>
        <v/>
      </c>
      <c r="AR237" s="76">
        <f>IF($B237="",0,IF(Einstellungen!$C$10="Ja",MAX(IF(Einstellungen!$C$11="7 Tage",MAX(0,(MIN(DATE(2026,10,0),IF(Mitarbeiter!$D237="",DATE(2026,10,0),Mitarbeiter!$D237),TODAY()))-(MAX(DATE(2026,9,1),Mitarbeiter!$C237))+1),MAX(0,NETWORKDAYS(MAX(DATE(2026,9,1),Mitarbeiter!$C237),MIN(DATE(2026,10,0),IF(Mitarbeiter!$D237="",DATE(2026,10,0),Mitarbeiter!$D237),TODAY()),Einstellungen!$F$13:$F$67)))*N(Mitarbeiter!$E237)/IF(Einstellungen!$C$11="7 Tage",7,5),N('Ist-Stunden'!N237)),MAX(IF(Einstellungen!$C$11="7 Tage",MAX(0,(MIN(DATE(2026,10,0),IF(Mitarbeiter!$D237="",DATE(2026,10,0),Mitarbeiter!$D237),TODAY()))-(MAX(DATE(2026,9,1),Mitarbeiter!$C237))+1),MAX(0,NETWORKDAYS(MAX(DATE(2026,9,1),Mitarbeiter!$C237),MIN(DATE(2026,10,0),IF(Mitarbeiter!$D237="",DATE(2026,10,0),Mitarbeiter!$D237),TODAY()),Einstellungen!$F$13:$F$67)))*N(Mitarbeiter!$E237)/IF(Einstellungen!$C$11="7 Tage",7,5),N('Ist-Stunden'!N237)+(N(Krankheitstage!O237)+N(Krankheitstage!AA237))*N($C237))))</f>
        <v/>
      </c>
      <c r="AS237" s="76">
        <f>IF($B237="",0,IF(Einstellungen!$C$10="Ja",MAX(IF(Einstellungen!$C$11="7 Tage",MAX(0,(MIN(DATE(2026,11,0),IF(Mitarbeiter!$D237="",DATE(2026,11,0),Mitarbeiter!$D237),TODAY()))-(MAX(DATE(2026,10,1),Mitarbeiter!$C237))+1),MAX(0,NETWORKDAYS(MAX(DATE(2026,10,1),Mitarbeiter!$C237),MIN(DATE(2026,11,0),IF(Mitarbeiter!$D237="",DATE(2026,11,0),Mitarbeiter!$D237),TODAY()),Einstellungen!$F$13:$F$67)))*N(Mitarbeiter!$E237)/IF(Einstellungen!$C$11="7 Tage",7,5),N('Ist-Stunden'!O237)),MAX(IF(Einstellungen!$C$11="7 Tage",MAX(0,(MIN(DATE(2026,11,0),IF(Mitarbeiter!$D237="",DATE(2026,11,0),Mitarbeiter!$D237),TODAY()))-(MAX(DATE(2026,10,1),Mitarbeiter!$C237))+1),MAX(0,NETWORKDAYS(MAX(DATE(2026,10,1),Mitarbeiter!$C237),MIN(DATE(2026,11,0),IF(Mitarbeiter!$D237="",DATE(2026,11,0),Mitarbeiter!$D237),TODAY()),Einstellungen!$F$13:$F$67)))*N(Mitarbeiter!$E237)/IF(Einstellungen!$C$11="7 Tage",7,5),N('Ist-Stunden'!O237)+(N(Krankheitstage!P237)+N(Krankheitstage!AB237))*N($C237))))</f>
        <v/>
      </c>
      <c r="AT237" s="76">
        <f>IF($B237="",0,IF(Einstellungen!$C$10="Ja",MAX(IF(Einstellungen!$C$11="7 Tage",MAX(0,(MIN(DATE(2026,12,0),IF(Mitarbeiter!$D237="",DATE(2026,12,0),Mitarbeiter!$D237),TODAY()))-(MAX(DATE(2026,11,1),Mitarbeiter!$C237))+1),MAX(0,NETWORKDAYS(MAX(DATE(2026,11,1),Mitarbeiter!$C237),MIN(DATE(2026,12,0),IF(Mitarbeiter!$D237="",DATE(2026,12,0),Mitarbeiter!$D237),TODAY()),Einstellungen!$F$13:$F$67)))*N(Mitarbeiter!$E237)/IF(Einstellungen!$C$11="7 Tage",7,5),N('Ist-Stunden'!P237)),MAX(IF(Einstellungen!$C$11="7 Tage",MAX(0,(MIN(DATE(2026,12,0),IF(Mitarbeiter!$D237="",DATE(2026,12,0),Mitarbeiter!$D237),TODAY()))-(MAX(DATE(2026,11,1),Mitarbeiter!$C237))+1),MAX(0,NETWORKDAYS(MAX(DATE(2026,11,1),Mitarbeiter!$C237),MIN(DATE(2026,12,0),IF(Mitarbeiter!$D237="",DATE(2026,12,0),Mitarbeiter!$D237),TODAY()),Einstellungen!$F$13:$F$67)))*N(Mitarbeiter!$E237)/IF(Einstellungen!$C$11="7 Tage",7,5),N('Ist-Stunden'!P237)+(N(Krankheitstage!Q237)+N(Krankheitstage!AC237))*N($C237))))</f>
        <v/>
      </c>
      <c r="AU237" s="76">
        <f>IF($B237="",0,IF(Einstellungen!$C$10="Ja",MAX(IF(Einstellungen!$C$11="7 Tage",MAX(0,(MIN(DATE(2026,13,0),IF(Mitarbeiter!$D237="",DATE(2026,13,0),Mitarbeiter!$D237),TODAY()))-(MAX(DATE(2026,12,1),Mitarbeiter!$C237))+1),MAX(0,NETWORKDAYS(MAX(DATE(2026,12,1),Mitarbeiter!$C237),MIN(DATE(2026,13,0),IF(Mitarbeiter!$D237="",DATE(2026,13,0),Mitarbeiter!$D237),TODAY()),Einstellungen!$F$13:$F$67)))*N(Mitarbeiter!$E237)/IF(Einstellungen!$C$11="7 Tage",7,5),N('Ist-Stunden'!Q237)),MAX(IF(Einstellungen!$C$11="7 Tage",MAX(0,(MIN(DATE(2026,13,0),IF(Mitarbeiter!$D237="",DATE(2026,13,0),Mitarbeiter!$D237),TODAY()))-(MAX(DATE(2026,12,1),Mitarbeiter!$C237))+1),MAX(0,NETWORKDAYS(MAX(DATE(2026,12,1),Mitarbeiter!$C237),MIN(DATE(2026,13,0),IF(Mitarbeiter!$D237="",DATE(2026,13,0),Mitarbeiter!$D237),TODAY()),Einstellungen!$F$13:$F$67)))*N(Mitarbeiter!$E237)/IF(Einstellungen!$C$11="7 Tage",7,5),N('Ist-Stunden'!Q237)+(N(Krankheitstage!R237)+N(Krankheitstage!AD237))*N($C237))))</f>
        <v/>
      </c>
      <c r="AV237" s="76">
        <f>IF($B237="",0,IF(Einstellungen!$C$10="Ja",MAX(IF(Einstellungen!$C$11="7 Tage",MAX(0,(MIN(DATE(2027,2,0),IF(Mitarbeiter!$D237="",DATE(2027,2,0),Mitarbeiter!$D237),TODAY()))-(MAX(DATE(2027,1,1),Mitarbeiter!$C237))+1),MAX(0,NETWORKDAYS(MAX(DATE(2027,1,1),Mitarbeiter!$C237),MIN(DATE(2027,2,0),IF(Mitarbeiter!$D237="",DATE(2027,2,0),Mitarbeiter!$D237),TODAY()),Einstellungen!$F$13:$F$67)))*N(Mitarbeiter!$E237)/IF(Einstellungen!$C$11="7 Tage",7,5),N('Ist-Stunden'!R237)),MAX(IF(Einstellungen!$C$11="7 Tage",MAX(0,(MIN(DATE(2027,2,0),IF(Mitarbeiter!$D237="",DATE(2027,2,0),Mitarbeiter!$D237),TODAY()))-(MAX(DATE(2027,1,1),Mitarbeiter!$C237))+1),MAX(0,NETWORKDAYS(MAX(DATE(2027,1,1),Mitarbeiter!$C237),MIN(DATE(2027,2,0),IF(Mitarbeiter!$D237="",DATE(2027,2,0),Mitarbeiter!$D237),TODAY()),Einstellungen!$F$13:$F$67)))*N(Mitarbeiter!$E237)/IF(Einstellungen!$C$11="7 Tage",7,5),N('Ist-Stunden'!R237)+(N(Krankheitstage!AE237)+N(Krankheitstage!AQ237))*N($C237))))</f>
        <v/>
      </c>
      <c r="AW237" s="76">
        <f>IF($B237="",0,IF(Einstellungen!$C$10="Ja",MAX(IF(Einstellungen!$C$11="7 Tage",MAX(0,(MIN(DATE(2027,3,0),IF(Mitarbeiter!$D237="",DATE(2027,3,0),Mitarbeiter!$D237),TODAY()))-(MAX(DATE(2027,2,1),Mitarbeiter!$C237))+1),MAX(0,NETWORKDAYS(MAX(DATE(2027,2,1),Mitarbeiter!$C237),MIN(DATE(2027,3,0),IF(Mitarbeiter!$D237="",DATE(2027,3,0),Mitarbeiter!$D237),TODAY()),Einstellungen!$F$13:$F$67)))*N(Mitarbeiter!$E237)/IF(Einstellungen!$C$11="7 Tage",7,5),N('Ist-Stunden'!S237)),MAX(IF(Einstellungen!$C$11="7 Tage",MAX(0,(MIN(DATE(2027,3,0),IF(Mitarbeiter!$D237="",DATE(2027,3,0),Mitarbeiter!$D237),TODAY()))-(MAX(DATE(2027,2,1),Mitarbeiter!$C237))+1),MAX(0,NETWORKDAYS(MAX(DATE(2027,2,1),Mitarbeiter!$C237),MIN(DATE(2027,3,0),IF(Mitarbeiter!$D237="",DATE(2027,3,0),Mitarbeiter!$D237),TODAY()),Einstellungen!$F$13:$F$67)))*N(Mitarbeiter!$E237)/IF(Einstellungen!$C$11="7 Tage",7,5),N('Ist-Stunden'!S237)+(N(Krankheitstage!AF237)+N(Krankheitstage!AR237))*N($C237))))</f>
        <v/>
      </c>
      <c r="AX237" s="76">
        <f>IF($B237="",0,IF(Einstellungen!$C$10="Ja",MAX(IF(Einstellungen!$C$11="7 Tage",MAX(0,(MIN(DATE(2027,4,0),IF(Mitarbeiter!$D237="",DATE(2027,4,0),Mitarbeiter!$D237),TODAY()))-(MAX(DATE(2027,3,1),Mitarbeiter!$C237))+1),MAX(0,NETWORKDAYS(MAX(DATE(2027,3,1),Mitarbeiter!$C237),MIN(DATE(2027,4,0),IF(Mitarbeiter!$D237="",DATE(2027,4,0),Mitarbeiter!$D237),TODAY()),Einstellungen!$F$13:$F$67)))*N(Mitarbeiter!$E237)/IF(Einstellungen!$C$11="7 Tage",7,5),N('Ist-Stunden'!T237)),MAX(IF(Einstellungen!$C$11="7 Tage",MAX(0,(MIN(DATE(2027,4,0),IF(Mitarbeiter!$D237="",DATE(2027,4,0),Mitarbeiter!$D237),TODAY()))-(MAX(DATE(2027,3,1),Mitarbeiter!$C237))+1),MAX(0,NETWORKDAYS(MAX(DATE(2027,3,1),Mitarbeiter!$C237),MIN(DATE(2027,4,0),IF(Mitarbeiter!$D237="",DATE(2027,4,0),Mitarbeiter!$D237),TODAY()),Einstellungen!$F$13:$F$67)))*N(Mitarbeiter!$E237)/IF(Einstellungen!$C$11="7 Tage",7,5),N('Ist-Stunden'!T237)+(N(Krankheitstage!AG237)+N(Krankheitstage!AS237))*N($C237))))</f>
        <v/>
      </c>
      <c r="AY237" s="76">
        <f>IF($B237="",0,IF(Einstellungen!$C$10="Ja",MAX(IF(Einstellungen!$C$11="7 Tage",MAX(0,(MIN(DATE(2027,5,0),IF(Mitarbeiter!$D237="",DATE(2027,5,0),Mitarbeiter!$D237),TODAY()))-(MAX(DATE(2027,4,1),Mitarbeiter!$C237))+1),MAX(0,NETWORKDAYS(MAX(DATE(2027,4,1),Mitarbeiter!$C237),MIN(DATE(2027,5,0),IF(Mitarbeiter!$D237="",DATE(2027,5,0),Mitarbeiter!$D237),TODAY()),Einstellungen!$F$13:$F$67)))*N(Mitarbeiter!$E237)/IF(Einstellungen!$C$11="7 Tage",7,5),N('Ist-Stunden'!U237)),MAX(IF(Einstellungen!$C$11="7 Tage",MAX(0,(MIN(DATE(2027,5,0),IF(Mitarbeiter!$D237="",DATE(2027,5,0),Mitarbeiter!$D237),TODAY()))-(MAX(DATE(2027,4,1),Mitarbeiter!$C237))+1),MAX(0,NETWORKDAYS(MAX(DATE(2027,4,1),Mitarbeiter!$C237),MIN(DATE(2027,5,0),IF(Mitarbeiter!$D237="",DATE(2027,5,0),Mitarbeiter!$D237),TODAY()),Einstellungen!$F$13:$F$67)))*N(Mitarbeiter!$E237)/IF(Einstellungen!$C$11="7 Tage",7,5),N('Ist-Stunden'!U237)+(N(Krankheitstage!AH237)+N(Krankheitstage!AT237))*N($C237))))</f>
        <v/>
      </c>
      <c r="AZ237" s="76">
        <f>IF($B237="",0,IF(Einstellungen!$C$10="Ja",MAX(IF(Einstellungen!$C$11="7 Tage",MAX(0,(MIN(DATE(2027,6,0),IF(Mitarbeiter!$D237="",DATE(2027,6,0),Mitarbeiter!$D237),TODAY()))-(MAX(DATE(2027,5,1),Mitarbeiter!$C237))+1),MAX(0,NETWORKDAYS(MAX(DATE(2027,5,1),Mitarbeiter!$C237),MIN(DATE(2027,6,0),IF(Mitarbeiter!$D237="",DATE(2027,6,0),Mitarbeiter!$D237),TODAY()),Einstellungen!$F$13:$F$67)))*N(Mitarbeiter!$E237)/IF(Einstellungen!$C$11="7 Tage",7,5),N('Ist-Stunden'!V237)),MAX(IF(Einstellungen!$C$11="7 Tage",MAX(0,(MIN(DATE(2027,6,0),IF(Mitarbeiter!$D237="",DATE(2027,6,0),Mitarbeiter!$D237),TODAY()))-(MAX(DATE(2027,5,1),Mitarbeiter!$C237))+1),MAX(0,NETWORKDAYS(MAX(DATE(2027,5,1),Mitarbeiter!$C237),MIN(DATE(2027,6,0),IF(Mitarbeiter!$D237="",DATE(2027,6,0),Mitarbeiter!$D237),TODAY()),Einstellungen!$F$13:$F$67)))*N(Mitarbeiter!$E237)/IF(Einstellungen!$C$11="7 Tage",7,5),N('Ist-Stunden'!V237)+(N(Krankheitstage!AI237)+N(Krankheitstage!AU237))*N($C237))))</f>
        <v/>
      </c>
      <c r="BA237" s="76">
        <f>IF($B237="",0,IF(Einstellungen!$C$10="Ja",MAX(IF(Einstellungen!$C$11="7 Tage",MAX(0,(MIN(DATE(2027,7,0),IF(Mitarbeiter!$D237="",DATE(2027,7,0),Mitarbeiter!$D237),TODAY()))-(MAX(DATE(2027,6,1),Mitarbeiter!$C237))+1),MAX(0,NETWORKDAYS(MAX(DATE(2027,6,1),Mitarbeiter!$C237),MIN(DATE(2027,7,0),IF(Mitarbeiter!$D237="",DATE(2027,7,0),Mitarbeiter!$D237),TODAY()),Einstellungen!$F$13:$F$67)))*N(Mitarbeiter!$E237)/IF(Einstellungen!$C$11="7 Tage",7,5),N('Ist-Stunden'!W237)),MAX(IF(Einstellungen!$C$11="7 Tage",MAX(0,(MIN(DATE(2027,7,0),IF(Mitarbeiter!$D237="",DATE(2027,7,0),Mitarbeiter!$D237),TODAY()))-(MAX(DATE(2027,6,1),Mitarbeiter!$C237))+1),MAX(0,NETWORKDAYS(MAX(DATE(2027,6,1),Mitarbeiter!$C237),MIN(DATE(2027,7,0),IF(Mitarbeiter!$D237="",DATE(2027,7,0),Mitarbeiter!$D237),TODAY()),Einstellungen!$F$13:$F$67)))*N(Mitarbeiter!$E237)/IF(Einstellungen!$C$11="7 Tage",7,5),N('Ist-Stunden'!W237)+(N(Krankheitstage!AJ237)+N(Krankheitstage!AV237))*N($C237))))</f>
        <v/>
      </c>
      <c r="BB237" s="76">
        <f>IF($B237="",0,IF(Einstellungen!$C$10="Ja",MAX(IF(Einstellungen!$C$11="7 Tage",MAX(0,(MIN(DATE(2027,8,0),IF(Mitarbeiter!$D237="",DATE(2027,8,0),Mitarbeiter!$D237),TODAY()))-(MAX(DATE(2027,7,1),Mitarbeiter!$C237))+1),MAX(0,NETWORKDAYS(MAX(DATE(2027,7,1),Mitarbeiter!$C237),MIN(DATE(2027,8,0),IF(Mitarbeiter!$D237="",DATE(2027,8,0),Mitarbeiter!$D237),TODAY()),Einstellungen!$F$13:$F$67)))*N(Mitarbeiter!$E237)/IF(Einstellungen!$C$11="7 Tage",7,5),N('Ist-Stunden'!X237)),MAX(IF(Einstellungen!$C$11="7 Tage",MAX(0,(MIN(DATE(2027,8,0),IF(Mitarbeiter!$D237="",DATE(2027,8,0),Mitarbeiter!$D237),TODAY()))-(MAX(DATE(2027,7,1),Mitarbeiter!$C237))+1),MAX(0,NETWORKDAYS(MAX(DATE(2027,7,1),Mitarbeiter!$C237),MIN(DATE(2027,8,0),IF(Mitarbeiter!$D237="",DATE(2027,8,0),Mitarbeiter!$D237),TODAY()),Einstellungen!$F$13:$F$67)))*N(Mitarbeiter!$E237)/IF(Einstellungen!$C$11="7 Tage",7,5),N('Ist-Stunden'!X237)+(N(Krankheitstage!AK237)+N(Krankheitstage!AW237))*N($C237))))</f>
        <v/>
      </c>
      <c r="BC237" s="76">
        <f>IF($B237="",0,IF(Einstellungen!$C$10="Ja",MAX(IF(Einstellungen!$C$11="7 Tage",MAX(0,(MIN(DATE(2027,9,0),IF(Mitarbeiter!$D237="",DATE(2027,9,0),Mitarbeiter!$D237),TODAY()))-(MAX(DATE(2027,8,1),Mitarbeiter!$C237))+1),MAX(0,NETWORKDAYS(MAX(DATE(2027,8,1),Mitarbeiter!$C237),MIN(DATE(2027,9,0),IF(Mitarbeiter!$D237="",DATE(2027,9,0),Mitarbeiter!$D237),TODAY()),Einstellungen!$F$13:$F$67)))*N(Mitarbeiter!$E237)/IF(Einstellungen!$C$11="7 Tage",7,5),N('Ist-Stunden'!Y237)),MAX(IF(Einstellungen!$C$11="7 Tage",MAX(0,(MIN(DATE(2027,9,0),IF(Mitarbeiter!$D237="",DATE(2027,9,0),Mitarbeiter!$D237),TODAY()))-(MAX(DATE(2027,8,1),Mitarbeiter!$C237))+1),MAX(0,NETWORKDAYS(MAX(DATE(2027,8,1),Mitarbeiter!$C237),MIN(DATE(2027,9,0),IF(Mitarbeiter!$D237="",DATE(2027,9,0),Mitarbeiter!$D237),TODAY()),Einstellungen!$F$13:$F$67)))*N(Mitarbeiter!$E237)/IF(Einstellungen!$C$11="7 Tage",7,5),N('Ist-Stunden'!Y237)+(N(Krankheitstage!AL237)+N(Krankheitstage!AX237))*N($C237))))</f>
        <v/>
      </c>
      <c r="BD237" s="76">
        <f>IF($B237="",0,IF(Einstellungen!$C$10="Ja",MAX(IF(Einstellungen!$C$11="7 Tage",MAX(0,(MIN(DATE(2027,10,0),IF(Mitarbeiter!$D237="",DATE(2027,10,0),Mitarbeiter!$D237),TODAY()))-(MAX(DATE(2027,9,1),Mitarbeiter!$C237))+1),MAX(0,NETWORKDAYS(MAX(DATE(2027,9,1),Mitarbeiter!$C237),MIN(DATE(2027,10,0),IF(Mitarbeiter!$D237="",DATE(2027,10,0),Mitarbeiter!$D237),TODAY()),Einstellungen!$F$13:$F$67)))*N(Mitarbeiter!$E237)/IF(Einstellungen!$C$11="7 Tage",7,5),N('Ist-Stunden'!Z237)),MAX(IF(Einstellungen!$C$11="7 Tage",MAX(0,(MIN(DATE(2027,10,0),IF(Mitarbeiter!$D237="",DATE(2027,10,0),Mitarbeiter!$D237),TODAY()))-(MAX(DATE(2027,9,1),Mitarbeiter!$C237))+1),MAX(0,NETWORKDAYS(MAX(DATE(2027,9,1),Mitarbeiter!$C237),MIN(DATE(2027,10,0),IF(Mitarbeiter!$D237="",DATE(2027,10,0),Mitarbeiter!$D237),TODAY()),Einstellungen!$F$13:$F$67)))*N(Mitarbeiter!$E237)/IF(Einstellungen!$C$11="7 Tage",7,5),N('Ist-Stunden'!Z237)+(N(Krankheitstage!AM237)+N(Krankheitstage!AY237))*N($C237))))</f>
        <v/>
      </c>
      <c r="BE237" s="76">
        <f>IF($B237="",0,IF(Einstellungen!$C$10="Ja",MAX(IF(Einstellungen!$C$11="7 Tage",MAX(0,(MIN(DATE(2027,11,0),IF(Mitarbeiter!$D237="",DATE(2027,11,0),Mitarbeiter!$D237),TODAY()))-(MAX(DATE(2027,10,1),Mitarbeiter!$C237))+1),MAX(0,NETWORKDAYS(MAX(DATE(2027,10,1),Mitarbeiter!$C237),MIN(DATE(2027,11,0),IF(Mitarbeiter!$D237="",DATE(2027,11,0),Mitarbeiter!$D237),TODAY()),Einstellungen!$F$13:$F$67)))*N(Mitarbeiter!$E237)/IF(Einstellungen!$C$11="7 Tage",7,5),N('Ist-Stunden'!AA237)),MAX(IF(Einstellungen!$C$11="7 Tage",MAX(0,(MIN(DATE(2027,11,0),IF(Mitarbeiter!$D237="",DATE(2027,11,0),Mitarbeiter!$D237),TODAY()))-(MAX(DATE(2027,10,1),Mitarbeiter!$C237))+1),MAX(0,NETWORKDAYS(MAX(DATE(2027,10,1),Mitarbeiter!$C237),MIN(DATE(2027,11,0),IF(Mitarbeiter!$D237="",DATE(2027,11,0),Mitarbeiter!$D237),TODAY()),Einstellungen!$F$13:$F$67)))*N(Mitarbeiter!$E237)/IF(Einstellungen!$C$11="7 Tage",7,5),N('Ist-Stunden'!AA237)+(N(Krankheitstage!AN237)+N(Krankheitstage!AZ237))*N($C237))))</f>
        <v/>
      </c>
      <c r="BF237" s="76">
        <f>IF($B237="",0,IF(Einstellungen!$C$10="Ja",MAX(IF(Einstellungen!$C$11="7 Tage",MAX(0,(MIN(DATE(2027,12,0),IF(Mitarbeiter!$D237="",DATE(2027,12,0),Mitarbeiter!$D237),TODAY()))-(MAX(DATE(2027,11,1),Mitarbeiter!$C237))+1),MAX(0,NETWORKDAYS(MAX(DATE(2027,11,1),Mitarbeiter!$C237),MIN(DATE(2027,12,0),IF(Mitarbeiter!$D237="",DATE(2027,12,0),Mitarbeiter!$D237),TODAY()),Einstellungen!$F$13:$F$67)))*N(Mitarbeiter!$E237)/IF(Einstellungen!$C$11="7 Tage",7,5),N('Ist-Stunden'!AB237)),MAX(IF(Einstellungen!$C$11="7 Tage",MAX(0,(MIN(DATE(2027,12,0),IF(Mitarbeiter!$D237="",DATE(2027,12,0),Mitarbeiter!$D237),TODAY()))-(MAX(DATE(2027,11,1),Mitarbeiter!$C237))+1),MAX(0,NETWORKDAYS(MAX(DATE(2027,11,1),Mitarbeiter!$C237),MIN(DATE(2027,12,0),IF(Mitarbeiter!$D237="",DATE(2027,12,0),Mitarbeiter!$D237),TODAY()),Einstellungen!$F$13:$F$67)))*N(Mitarbeiter!$E237)/IF(Einstellungen!$C$11="7 Tage",7,5),N('Ist-Stunden'!AB237)+(N(Krankheitstage!AO237)+N(Krankheitstage!BA237))*N($C237))))</f>
        <v/>
      </c>
      <c r="BG237" s="76">
        <f>IF($B237="",0,IF(Einstellungen!$C$10="Ja",MAX(IF(Einstellungen!$C$11="7 Tage",MAX(0,(MIN(DATE(2027,13,0),IF(Mitarbeiter!$D237="",DATE(2027,13,0),Mitarbeiter!$D237),TODAY()))-(MAX(DATE(2027,12,1),Mitarbeiter!$C237))+1),MAX(0,NETWORKDAYS(MAX(DATE(2027,12,1),Mitarbeiter!$C237),MIN(DATE(2027,13,0),IF(Mitarbeiter!$D237="",DATE(2027,13,0),Mitarbeiter!$D237),TODAY()),Einstellungen!$F$13:$F$67)))*N(Mitarbeiter!$E237)/IF(Einstellungen!$C$11="7 Tage",7,5),N('Ist-Stunden'!AC237)),MAX(IF(Einstellungen!$C$11="7 Tage",MAX(0,(MIN(DATE(2027,13,0),IF(Mitarbeiter!$D237="",DATE(2027,13,0),Mitarbeiter!$D237),TODAY()))-(MAX(DATE(2027,12,1),Mitarbeiter!$C237))+1),MAX(0,NETWORKDAYS(MAX(DATE(2027,12,1),Mitarbeiter!$C237),MIN(DATE(2027,13,0),IF(Mitarbeiter!$D237="",DATE(2027,13,0),Mitarbeiter!$D237),TODAY()),Einstellungen!$F$13:$F$67)))*N(Mitarbeiter!$E237)/IF(Einstellungen!$C$11="7 Tage",7,5),N('Ist-Stunden'!AC237)+(N(Krankheitstage!AP237)+N(Krankheitstage!BB237))*N($C237))))</f>
        <v/>
      </c>
      <c r="BH237" s="76">
        <f>IF($B237="",0,IF(Einstellungen!$C$10="Ja",MAX(IF(Einstellungen!$C$11="7 Tage",MAX(0,(MIN(DATE(2028,2,0),IF(Mitarbeiter!$D237="",DATE(2028,2,0),Mitarbeiter!$D237),TODAY()))-(MAX(DATE(2028,1,1),Mitarbeiter!$C237))+1),MAX(0,NETWORKDAYS(MAX(DATE(2028,1,1),Mitarbeiter!$C237),MIN(DATE(2028,2,0),IF(Mitarbeiter!$D237="",DATE(2028,2,0),Mitarbeiter!$D237),TODAY()),Einstellungen!$F$13:$F$67)))*N(Mitarbeiter!$E237)/IF(Einstellungen!$C$11="7 Tage",7,5),N('Ist-Stunden'!AD237)),MAX(IF(Einstellungen!$C$11="7 Tage",MAX(0,(MIN(DATE(2028,2,0),IF(Mitarbeiter!$D237="",DATE(2028,2,0),Mitarbeiter!$D237),TODAY()))-(MAX(DATE(2028,1,1),Mitarbeiter!$C237))+1),MAX(0,NETWORKDAYS(MAX(DATE(2028,1,1),Mitarbeiter!$C237),MIN(DATE(2028,2,0),IF(Mitarbeiter!$D237="",DATE(2028,2,0),Mitarbeiter!$D237),TODAY()),Einstellungen!$F$13:$F$67)))*N(Mitarbeiter!$E237)/IF(Einstellungen!$C$11="7 Tage",7,5),N('Ist-Stunden'!AD237)+(N(Krankheitstage!BC237)+N(Krankheitstage!BO237))*N($C237))))</f>
        <v/>
      </c>
      <c r="BI237" s="76">
        <f>IF($B237="",0,IF(Einstellungen!$C$10="Ja",MAX(IF(Einstellungen!$C$11="7 Tage",MAX(0,(MIN(DATE(2028,3,0),IF(Mitarbeiter!$D237="",DATE(2028,3,0),Mitarbeiter!$D237),TODAY()))-(MAX(DATE(2028,2,1),Mitarbeiter!$C237))+1),MAX(0,NETWORKDAYS(MAX(DATE(2028,2,1),Mitarbeiter!$C237),MIN(DATE(2028,3,0),IF(Mitarbeiter!$D237="",DATE(2028,3,0),Mitarbeiter!$D237),TODAY()),Einstellungen!$F$13:$F$67)))*N(Mitarbeiter!$E237)/IF(Einstellungen!$C$11="7 Tage",7,5),N('Ist-Stunden'!AE237)),MAX(IF(Einstellungen!$C$11="7 Tage",MAX(0,(MIN(DATE(2028,3,0),IF(Mitarbeiter!$D237="",DATE(2028,3,0),Mitarbeiter!$D237),TODAY()))-(MAX(DATE(2028,2,1),Mitarbeiter!$C237))+1),MAX(0,NETWORKDAYS(MAX(DATE(2028,2,1),Mitarbeiter!$C237),MIN(DATE(2028,3,0),IF(Mitarbeiter!$D237="",DATE(2028,3,0),Mitarbeiter!$D237),TODAY()),Einstellungen!$F$13:$F$67)))*N(Mitarbeiter!$E237)/IF(Einstellungen!$C$11="7 Tage",7,5),N('Ist-Stunden'!AE237)+(N(Krankheitstage!BD237)+N(Krankheitstage!BP237))*N($C237))))</f>
        <v/>
      </c>
      <c r="BJ237" s="76">
        <f>IF($B237="",0,IF(Einstellungen!$C$10="Ja",MAX(IF(Einstellungen!$C$11="7 Tage",MAX(0,(MIN(DATE(2028,4,0),IF(Mitarbeiter!$D237="",DATE(2028,4,0),Mitarbeiter!$D237),TODAY()))-(MAX(DATE(2028,3,1),Mitarbeiter!$C237))+1),MAX(0,NETWORKDAYS(MAX(DATE(2028,3,1),Mitarbeiter!$C237),MIN(DATE(2028,4,0),IF(Mitarbeiter!$D237="",DATE(2028,4,0),Mitarbeiter!$D237),TODAY()),Einstellungen!$F$13:$F$67)))*N(Mitarbeiter!$E237)/IF(Einstellungen!$C$11="7 Tage",7,5),N('Ist-Stunden'!AF237)),MAX(IF(Einstellungen!$C$11="7 Tage",MAX(0,(MIN(DATE(2028,4,0),IF(Mitarbeiter!$D237="",DATE(2028,4,0),Mitarbeiter!$D237),TODAY()))-(MAX(DATE(2028,3,1),Mitarbeiter!$C237))+1),MAX(0,NETWORKDAYS(MAX(DATE(2028,3,1),Mitarbeiter!$C237),MIN(DATE(2028,4,0),IF(Mitarbeiter!$D237="",DATE(2028,4,0),Mitarbeiter!$D237),TODAY()),Einstellungen!$F$13:$F$67)))*N(Mitarbeiter!$E237)/IF(Einstellungen!$C$11="7 Tage",7,5),N('Ist-Stunden'!AF237)+(N(Krankheitstage!BE237)+N(Krankheitstage!BQ237))*N($C237))))</f>
        <v/>
      </c>
      <c r="BK237" s="76">
        <f>IF($B237="",0,IF(Einstellungen!$C$10="Ja",MAX(IF(Einstellungen!$C$11="7 Tage",MAX(0,(MIN(DATE(2028,5,0),IF(Mitarbeiter!$D237="",DATE(2028,5,0),Mitarbeiter!$D237),TODAY()))-(MAX(DATE(2028,4,1),Mitarbeiter!$C237))+1),MAX(0,NETWORKDAYS(MAX(DATE(2028,4,1),Mitarbeiter!$C237),MIN(DATE(2028,5,0),IF(Mitarbeiter!$D237="",DATE(2028,5,0),Mitarbeiter!$D237),TODAY()),Einstellungen!$F$13:$F$67)))*N(Mitarbeiter!$E237)/IF(Einstellungen!$C$11="7 Tage",7,5),N('Ist-Stunden'!AG237)),MAX(IF(Einstellungen!$C$11="7 Tage",MAX(0,(MIN(DATE(2028,5,0),IF(Mitarbeiter!$D237="",DATE(2028,5,0),Mitarbeiter!$D237),TODAY()))-(MAX(DATE(2028,4,1),Mitarbeiter!$C237))+1),MAX(0,NETWORKDAYS(MAX(DATE(2028,4,1),Mitarbeiter!$C237),MIN(DATE(2028,5,0),IF(Mitarbeiter!$D237="",DATE(2028,5,0),Mitarbeiter!$D237),TODAY()),Einstellungen!$F$13:$F$67)))*N(Mitarbeiter!$E237)/IF(Einstellungen!$C$11="7 Tage",7,5),N('Ist-Stunden'!AG237)+(N(Krankheitstage!BF237)+N(Krankheitstage!BR237))*N($C237))))</f>
        <v/>
      </c>
      <c r="BL237" s="76">
        <f>IF($B237="",0,IF(Einstellungen!$C$10="Ja",MAX(IF(Einstellungen!$C$11="7 Tage",MAX(0,(MIN(DATE(2028,6,0),IF(Mitarbeiter!$D237="",DATE(2028,6,0),Mitarbeiter!$D237),TODAY()))-(MAX(DATE(2028,5,1),Mitarbeiter!$C237))+1),MAX(0,NETWORKDAYS(MAX(DATE(2028,5,1),Mitarbeiter!$C237),MIN(DATE(2028,6,0),IF(Mitarbeiter!$D237="",DATE(2028,6,0),Mitarbeiter!$D237),TODAY()),Einstellungen!$F$13:$F$67)))*N(Mitarbeiter!$E237)/IF(Einstellungen!$C$11="7 Tage",7,5),N('Ist-Stunden'!AH237)),MAX(IF(Einstellungen!$C$11="7 Tage",MAX(0,(MIN(DATE(2028,6,0),IF(Mitarbeiter!$D237="",DATE(2028,6,0),Mitarbeiter!$D237),TODAY()))-(MAX(DATE(2028,5,1),Mitarbeiter!$C237))+1),MAX(0,NETWORKDAYS(MAX(DATE(2028,5,1),Mitarbeiter!$C237),MIN(DATE(2028,6,0),IF(Mitarbeiter!$D237="",DATE(2028,6,0),Mitarbeiter!$D237),TODAY()),Einstellungen!$F$13:$F$67)))*N(Mitarbeiter!$E237)/IF(Einstellungen!$C$11="7 Tage",7,5),N('Ist-Stunden'!AH237)+(N(Krankheitstage!BG237)+N(Krankheitstage!BS237))*N($C237))))</f>
        <v/>
      </c>
      <c r="BM237" s="76">
        <f>IF($B237="",0,IF(Einstellungen!$C$10="Ja",MAX(IF(Einstellungen!$C$11="7 Tage",MAX(0,(MIN(DATE(2028,7,0),IF(Mitarbeiter!$D237="",DATE(2028,7,0),Mitarbeiter!$D237),TODAY()))-(MAX(DATE(2028,6,1),Mitarbeiter!$C237))+1),MAX(0,NETWORKDAYS(MAX(DATE(2028,6,1),Mitarbeiter!$C237),MIN(DATE(2028,7,0),IF(Mitarbeiter!$D237="",DATE(2028,7,0),Mitarbeiter!$D237),TODAY()),Einstellungen!$F$13:$F$67)))*N(Mitarbeiter!$E237)/IF(Einstellungen!$C$11="7 Tage",7,5),N('Ist-Stunden'!AI237)),MAX(IF(Einstellungen!$C$11="7 Tage",MAX(0,(MIN(DATE(2028,7,0),IF(Mitarbeiter!$D237="",DATE(2028,7,0),Mitarbeiter!$D237),TODAY()))-(MAX(DATE(2028,6,1),Mitarbeiter!$C237))+1),MAX(0,NETWORKDAYS(MAX(DATE(2028,6,1),Mitarbeiter!$C237),MIN(DATE(2028,7,0),IF(Mitarbeiter!$D237="",DATE(2028,7,0),Mitarbeiter!$D237),TODAY()),Einstellungen!$F$13:$F$67)))*N(Mitarbeiter!$E237)/IF(Einstellungen!$C$11="7 Tage",7,5),N('Ist-Stunden'!AI237)+(N(Krankheitstage!BH237)+N(Krankheitstage!BT237))*N($C237))))</f>
        <v/>
      </c>
      <c r="BN237" s="76">
        <f>IF($B237="",0,IF(Einstellungen!$C$10="Ja",MAX(IF(Einstellungen!$C$11="7 Tage",MAX(0,(MIN(DATE(2028,8,0),IF(Mitarbeiter!$D237="",DATE(2028,8,0),Mitarbeiter!$D237),TODAY()))-(MAX(DATE(2028,7,1),Mitarbeiter!$C237))+1),MAX(0,NETWORKDAYS(MAX(DATE(2028,7,1),Mitarbeiter!$C237),MIN(DATE(2028,8,0),IF(Mitarbeiter!$D237="",DATE(2028,8,0),Mitarbeiter!$D237),TODAY()),Einstellungen!$F$13:$F$67)))*N(Mitarbeiter!$E237)/IF(Einstellungen!$C$11="7 Tage",7,5),N('Ist-Stunden'!AJ237)),MAX(IF(Einstellungen!$C$11="7 Tage",MAX(0,(MIN(DATE(2028,8,0),IF(Mitarbeiter!$D237="",DATE(2028,8,0),Mitarbeiter!$D237),TODAY()))-(MAX(DATE(2028,7,1),Mitarbeiter!$C237))+1),MAX(0,NETWORKDAYS(MAX(DATE(2028,7,1),Mitarbeiter!$C237),MIN(DATE(2028,8,0),IF(Mitarbeiter!$D237="",DATE(2028,8,0),Mitarbeiter!$D237),TODAY()),Einstellungen!$F$13:$F$67)))*N(Mitarbeiter!$E237)/IF(Einstellungen!$C$11="7 Tage",7,5),N('Ist-Stunden'!AJ237)+(N(Krankheitstage!BI237)+N(Krankheitstage!BU237))*N($C237))))</f>
        <v/>
      </c>
      <c r="BO237" s="76">
        <f>IF($B237="",0,IF(Einstellungen!$C$10="Ja",MAX(IF(Einstellungen!$C$11="7 Tage",MAX(0,(MIN(DATE(2028,9,0),IF(Mitarbeiter!$D237="",DATE(2028,9,0),Mitarbeiter!$D237),TODAY()))-(MAX(DATE(2028,8,1),Mitarbeiter!$C237))+1),MAX(0,NETWORKDAYS(MAX(DATE(2028,8,1),Mitarbeiter!$C237),MIN(DATE(2028,9,0),IF(Mitarbeiter!$D237="",DATE(2028,9,0),Mitarbeiter!$D237),TODAY()),Einstellungen!$F$13:$F$67)))*N(Mitarbeiter!$E237)/IF(Einstellungen!$C$11="7 Tage",7,5),N('Ist-Stunden'!AK237)),MAX(IF(Einstellungen!$C$11="7 Tage",MAX(0,(MIN(DATE(2028,9,0),IF(Mitarbeiter!$D237="",DATE(2028,9,0),Mitarbeiter!$D237),TODAY()))-(MAX(DATE(2028,8,1),Mitarbeiter!$C237))+1),MAX(0,NETWORKDAYS(MAX(DATE(2028,8,1),Mitarbeiter!$C237),MIN(DATE(2028,9,0),IF(Mitarbeiter!$D237="",DATE(2028,9,0),Mitarbeiter!$D237),TODAY()),Einstellungen!$F$13:$F$67)))*N(Mitarbeiter!$E237)/IF(Einstellungen!$C$11="7 Tage",7,5),N('Ist-Stunden'!AK237)+(N(Krankheitstage!BJ237)+N(Krankheitstage!BV237))*N($C237))))</f>
        <v/>
      </c>
      <c r="BP237" s="76">
        <f>IF($B237="",0,IF(Einstellungen!$C$10="Ja",MAX(IF(Einstellungen!$C$11="7 Tage",MAX(0,(MIN(DATE(2028,10,0),IF(Mitarbeiter!$D237="",DATE(2028,10,0),Mitarbeiter!$D237),TODAY()))-(MAX(DATE(2028,9,1),Mitarbeiter!$C237))+1),MAX(0,NETWORKDAYS(MAX(DATE(2028,9,1),Mitarbeiter!$C237),MIN(DATE(2028,10,0),IF(Mitarbeiter!$D237="",DATE(2028,10,0),Mitarbeiter!$D237),TODAY()),Einstellungen!$F$13:$F$67)))*N(Mitarbeiter!$E237)/IF(Einstellungen!$C$11="7 Tage",7,5),N('Ist-Stunden'!AL237)),MAX(IF(Einstellungen!$C$11="7 Tage",MAX(0,(MIN(DATE(2028,10,0),IF(Mitarbeiter!$D237="",DATE(2028,10,0),Mitarbeiter!$D237),TODAY()))-(MAX(DATE(2028,9,1),Mitarbeiter!$C237))+1),MAX(0,NETWORKDAYS(MAX(DATE(2028,9,1),Mitarbeiter!$C237),MIN(DATE(2028,10,0),IF(Mitarbeiter!$D237="",DATE(2028,10,0),Mitarbeiter!$D237),TODAY()),Einstellungen!$F$13:$F$67)))*N(Mitarbeiter!$E237)/IF(Einstellungen!$C$11="7 Tage",7,5),N('Ist-Stunden'!AL237)+(N(Krankheitstage!BK237)+N(Krankheitstage!BW237))*N($C237))))</f>
        <v/>
      </c>
      <c r="BQ237" s="76">
        <f>IF($B237="",0,IF(Einstellungen!$C$10="Ja",MAX(IF(Einstellungen!$C$11="7 Tage",MAX(0,(MIN(DATE(2028,11,0),IF(Mitarbeiter!$D237="",DATE(2028,11,0),Mitarbeiter!$D237),TODAY()))-(MAX(DATE(2028,10,1),Mitarbeiter!$C237))+1),MAX(0,NETWORKDAYS(MAX(DATE(2028,10,1),Mitarbeiter!$C237),MIN(DATE(2028,11,0),IF(Mitarbeiter!$D237="",DATE(2028,11,0),Mitarbeiter!$D237),TODAY()),Einstellungen!$F$13:$F$67)))*N(Mitarbeiter!$E237)/IF(Einstellungen!$C$11="7 Tage",7,5),N('Ist-Stunden'!AM237)),MAX(IF(Einstellungen!$C$11="7 Tage",MAX(0,(MIN(DATE(2028,11,0),IF(Mitarbeiter!$D237="",DATE(2028,11,0),Mitarbeiter!$D237),TODAY()))-(MAX(DATE(2028,10,1),Mitarbeiter!$C237))+1),MAX(0,NETWORKDAYS(MAX(DATE(2028,10,1),Mitarbeiter!$C237),MIN(DATE(2028,11,0),IF(Mitarbeiter!$D237="",DATE(2028,11,0),Mitarbeiter!$D237),TODAY()),Einstellungen!$F$13:$F$67)))*N(Mitarbeiter!$E237)/IF(Einstellungen!$C$11="7 Tage",7,5),N('Ist-Stunden'!AM237)+(N(Krankheitstage!BL237)+N(Krankheitstage!BX237))*N($C237))))</f>
        <v/>
      </c>
      <c r="BR237" s="76">
        <f>IF($B237="",0,IF(Einstellungen!$C$10="Ja",MAX(IF(Einstellungen!$C$11="7 Tage",MAX(0,(MIN(DATE(2028,12,0),IF(Mitarbeiter!$D237="",DATE(2028,12,0),Mitarbeiter!$D237),TODAY()))-(MAX(DATE(2028,11,1),Mitarbeiter!$C237))+1),MAX(0,NETWORKDAYS(MAX(DATE(2028,11,1),Mitarbeiter!$C237),MIN(DATE(2028,12,0),IF(Mitarbeiter!$D237="",DATE(2028,12,0),Mitarbeiter!$D237),TODAY()),Einstellungen!$F$13:$F$67)))*N(Mitarbeiter!$E237)/IF(Einstellungen!$C$11="7 Tage",7,5),N('Ist-Stunden'!AN237)),MAX(IF(Einstellungen!$C$11="7 Tage",MAX(0,(MIN(DATE(2028,12,0),IF(Mitarbeiter!$D237="",DATE(2028,12,0),Mitarbeiter!$D237),TODAY()))-(MAX(DATE(2028,11,1),Mitarbeiter!$C237))+1),MAX(0,NETWORKDAYS(MAX(DATE(2028,11,1),Mitarbeiter!$C237),MIN(DATE(2028,12,0),IF(Mitarbeiter!$D237="",DATE(2028,12,0),Mitarbeiter!$D237),TODAY()),Einstellungen!$F$13:$F$67)))*N(Mitarbeiter!$E237)/IF(Einstellungen!$C$11="7 Tage",7,5),N('Ist-Stunden'!AN237)+(N(Krankheitstage!BM237)+N(Krankheitstage!BY237))*N($C237))))</f>
        <v/>
      </c>
      <c r="BS237" s="76">
        <f>IF($B237="",0,IF(Einstellungen!$C$10="Ja",MAX(IF(Einstellungen!$C$11="7 Tage",MAX(0,(MIN(DATE(2028,13,0),IF(Mitarbeiter!$D237="",DATE(2028,13,0),Mitarbeiter!$D237),TODAY()))-(MAX(DATE(2028,12,1),Mitarbeiter!$C237))+1),MAX(0,NETWORKDAYS(MAX(DATE(2028,12,1),Mitarbeiter!$C237),MIN(DATE(2028,13,0),IF(Mitarbeiter!$D237="",DATE(2028,13,0),Mitarbeiter!$D237),TODAY()),Einstellungen!$F$13:$F$67)))*N(Mitarbeiter!$E237)/IF(Einstellungen!$C$11="7 Tage",7,5),N('Ist-Stunden'!AO237)),MAX(IF(Einstellungen!$C$11="7 Tage",MAX(0,(MIN(DATE(2028,13,0),IF(Mitarbeiter!$D237="",DATE(2028,13,0),Mitarbeiter!$D237),TODAY()))-(MAX(DATE(2028,12,1),Mitarbeiter!$C237))+1),MAX(0,NETWORKDAYS(MAX(DATE(2028,12,1),Mitarbeiter!$C237),MIN(DATE(2028,13,0),IF(Mitarbeiter!$D237="",DATE(2028,13,0),Mitarbeiter!$D237),TODAY()),Einstellungen!$F$13:$F$67)))*N(Mitarbeiter!$E237)/IF(Einstellungen!$C$11="7 Tage",7,5),N('Ist-Stunden'!AO237)+(N(Krankheitstage!BN237)+N(Krankheitstage!BZ237))*N($C237))))</f>
        <v/>
      </c>
      <c r="BT237" s="76">
        <f>IF($B237="",0,IF(Einstellungen!$C$10="Ja",MAX(IF(Einstellungen!$C$11="7 Tage",MAX(0,(MIN(DATE(2029,2,0),IF(Mitarbeiter!$D237="",DATE(2029,2,0),Mitarbeiter!$D237),TODAY()))-(MAX(DATE(2029,1,1),Mitarbeiter!$C237))+1),MAX(0,NETWORKDAYS(MAX(DATE(2029,1,1),Mitarbeiter!$C237),MIN(DATE(2029,2,0),IF(Mitarbeiter!$D237="",DATE(2029,2,0),Mitarbeiter!$D237),TODAY()),Einstellungen!$F$13:$F$67)))*N(Mitarbeiter!$E237)/IF(Einstellungen!$C$11="7 Tage",7,5),N('Ist-Stunden'!AP237)),MAX(IF(Einstellungen!$C$11="7 Tage",MAX(0,(MIN(DATE(2029,2,0),IF(Mitarbeiter!$D237="",DATE(2029,2,0),Mitarbeiter!$D237),TODAY()))-(MAX(DATE(2029,1,1),Mitarbeiter!$C237))+1),MAX(0,NETWORKDAYS(MAX(DATE(2029,1,1),Mitarbeiter!$C237),MIN(DATE(2029,2,0),IF(Mitarbeiter!$D237="",DATE(2029,2,0),Mitarbeiter!$D237),TODAY()),Einstellungen!$F$13:$F$67)))*N(Mitarbeiter!$E237)/IF(Einstellungen!$C$11="7 Tage",7,5),N('Ist-Stunden'!AP237)+(N(Krankheitstage!CA237)+N(Krankheitstage!CM237))*N($C237))))</f>
        <v/>
      </c>
      <c r="BU237" s="76">
        <f>IF($B237="",0,IF(Einstellungen!$C$10="Ja",MAX(IF(Einstellungen!$C$11="7 Tage",MAX(0,(MIN(DATE(2029,3,0),IF(Mitarbeiter!$D237="",DATE(2029,3,0),Mitarbeiter!$D237),TODAY()))-(MAX(DATE(2029,2,1),Mitarbeiter!$C237))+1),MAX(0,NETWORKDAYS(MAX(DATE(2029,2,1),Mitarbeiter!$C237),MIN(DATE(2029,3,0),IF(Mitarbeiter!$D237="",DATE(2029,3,0),Mitarbeiter!$D237),TODAY()),Einstellungen!$F$13:$F$67)))*N(Mitarbeiter!$E237)/IF(Einstellungen!$C$11="7 Tage",7,5),N('Ist-Stunden'!AQ237)),MAX(IF(Einstellungen!$C$11="7 Tage",MAX(0,(MIN(DATE(2029,3,0),IF(Mitarbeiter!$D237="",DATE(2029,3,0),Mitarbeiter!$D237),TODAY()))-(MAX(DATE(2029,2,1),Mitarbeiter!$C237))+1),MAX(0,NETWORKDAYS(MAX(DATE(2029,2,1),Mitarbeiter!$C237),MIN(DATE(2029,3,0),IF(Mitarbeiter!$D237="",DATE(2029,3,0),Mitarbeiter!$D237),TODAY()),Einstellungen!$F$13:$F$67)))*N(Mitarbeiter!$E237)/IF(Einstellungen!$C$11="7 Tage",7,5),N('Ist-Stunden'!AQ237)+(N(Krankheitstage!CB237)+N(Krankheitstage!CN237))*N($C237))))</f>
        <v/>
      </c>
      <c r="BV237" s="76">
        <f>IF($B237="",0,IF(Einstellungen!$C$10="Ja",MAX(IF(Einstellungen!$C$11="7 Tage",MAX(0,(MIN(DATE(2029,4,0),IF(Mitarbeiter!$D237="",DATE(2029,4,0),Mitarbeiter!$D237),TODAY()))-(MAX(DATE(2029,3,1),Mitarbeiter!$C237))+1),MAX(0,NETWORKDAYS(MAX(DATE(2029,3,1),Mitarbeiter!$C237),MIN(DATE(2029,4,0),IF(Mitarbeiter!$D237="",DATE(2029,4,0),Mitarbeiter!$D237),TODAY()),Einstellungen!$F$13:$F$67)))*N(Mitarbeiter!$E237)/IF(Einstellungen!$C$11="7 Tage",7,5),N('Ist-Stunden'!AR237)),MAX(IF(Einstellungen!$C$11="7 Tage",MAX(0,(MIN(DATE(2029,4,0),IF(Mitarbeiter!$D237="",DATE(2029,4,0),Mitarbeiter!$D237),TODAY()))-(MAX(DATE(2029,3,1),Mitarbeiter!$C237))+1),MAX(0,NETWORKDAYS(MAX(DATE(2029,3,1),Mitarbeiter!$C237),MIN(DATE(2029,4,0),IF(Mitarbeiter!$D237="",DATE(2029,4,0),Mitarbeiter!$D237),TODAY()),Einstellungen!$F$13:$F$67)))*N(Mitarbeiter!$E237)/IF(Einstellungen!$C$11="7 Tage",7,5),N('Ist-Stunden'!AR237)+(N(Krankheitstage!CC237)+N(Krankheitstage!CO237))*N($C237))))</f>
        <v/>
      </c>
      <c r="BW237" s="76">
        <f>IF($B237="",0,IF(Einstellungen!$C$10="Ja",MAX(IF(Einstellungen!$C$11="7 Tage",MAX(0,(MIN(DATE(2029,5,0),IF(Mitarbeiter!$D237="",DATE(2029,5,0),Mitarbeiter!$D237),TODAY()))-(MAX(DATE(2029,4,1),Mitarbeiter!$C237))+1),MAX(0,NETWORKDAYS(MAX(DATE(2029,4,1),Mitarbeiter!$C237),MIN(DATE(2029,5,0),IF(Mitarbeiter!$D237="",DATE(2029,5,0),Mitarbeiter!$D237),TODAY()),Einstellungen!$F$13:$F$67)))*N(Mitarbeiter!$E237)/IF(Einstellungen!$C$11="7 Tage",7,5),N('Ist-Stunden'!AS237)),MAX(IF(Einstellungen!$C$11="7 Tage",MAX(0,(MIN(DATE(2029,5,0),IF(Mitarbeiter!$D237="",DATE(2029,5,0),Mitarbeiter!$D237),TODAY()))-(MAX(DATE(2029,4,1),Mitarbeiter!$C237))+1),MAX(0,NETWORKDAYS(MAX(DATE(2029,4,1),Mitarbeiter!$C237),MIN(DATE(2029,5,0),IF(Mitarbeiter!$D237="",DATE(2029,5,0),Mitarbeiter!$D237),TODAY()),Einstellungen!$F$13:$F$67)))*N(Mitarbeiter!$E237)/IF(Einstellungen!$C$11="7 Tage",7,5),N('Ist-Stunden'!AS237)+(N(Krankheitstage!CD237)+N(Krankheitstage!CP237))*N($C237))))</f>
        <v/>
      </c>
      <c r="BX237" s="76">
        <f>IF($B237="",0,IF(Einstellungen!$C$10="Ja",MAX(IF(Einstellungen!$C$11="7 Tage",MAX(0,(MIN(DATE(2029,6,0),IF(Mitarbeiter!$D237="",DATE(2029,6,0),Mitarbeiter!$D237),TODAY()))-(MAX(DATE(2029,5,1),Mitarbeiter!$C237))+1),MAX(0,NETWORKDAYS(MAX(DATE(2029,5,1),Mitarbeiter!$C237),MIN(DATE(2029,6,0),IF(Mitarbeiter!$D237="",DATE(2029,6,0),Mitarbeiter!$D237),TODAY()),Einstellungen!$F$13:$F$67)))*N(Mitarbeiter!$E237)/IF(Einstellungen!$C$11="7 Tage",7,5),N('Ist-Stunden'!AT237)),MAX(IF(Einstellungen!$C$11="7 Tage",MAX(0,(MIN(DATE(2029,6,0),IF(Mitarbeiter!$D237="",DATE(2029,6,0),Mitarbeiter!$D237),TODAY()))-(MAX(DATE(2029,5,1),Mitarbeiter!$C237))+1),MAX(0,NETWORKDAYS(MAX(DATE(2029,5,1),Mitarbeiter!$C237),MIN(DATE(2029,6,0),IF(Mitarbeiter!$D237="",DATE(2029,6,0),Mitarbeiter!$D237),TODAY()),Einstellungen!$F$13:$F$67)))*N(Mitarbeiter!$E237)/IF(Einstellungen!$C$11="7 Tage",7,5),N('Ist-Stunden'!AT237)+(N(Krankheitstage!CE237)+N(Krankheitstage!CQ237))*N($C237))))</f>
        <v/>
      </c>
      <c r="BY237" s="76">
        <f>IF($B237="",0,IF(Einstellungen!$C$10="Ja",MAX(IF(Einstellungen!$C$11="7 Tage",MAX(0,(MIN(DATE(2029,7,0),IF(Mitarbeiter!$D237="",DATE(2029,7,0),Mitarbeiter!$D237),TODAY()))-(MAX(DATE(2029,6,1),Mitarbeiter!$C237))+1),MAX(0,NETWORKDAYS(MAX(DATE(2029,6,1),Mitarbeiter!$C237),MIN(DATE(2029,7,0),IF(Mitarbeiter!$D237="",DATE(2029,7,0),Mitarbeiter!$D237),TODAY()),Einstellungen!$F$13:$F$67)))*N(Mitarbeiter!$E237)/IF(Einstellungen!$C$11="7 Tage",7,5),N('Ist-Stunden'!AU237)),MAX(IF(Einstellungen!$C$11="7 Tage",MAX(0,(MIN(DATE(2029,7,0),IF(Mitarbeiter!$D237="",DATE(2029,7,0),Mitarbeiter!$D237),TODAY()))-(MAX(DATE(2029,6,1),Mitarbeiter!$C237))+1),MAX(0,NETWORKDAYS(MAX(DATE(2029,6,1),Mitarbeiter!$C237),MIN(DATE(2029,7,0),IF(Mitarbeiter!$D237="",DATE(2029,7,0),Mitarbeiter!$D237),TODAY()),Einstellungen!$F$13:$F$67)))*N(Mitarbeiter!$E237)/IF(Einstellungen!$C$11="7 Tage",7,5),N('Ist-Stunden'!AU237)+(N(Krankheitstage!CF237)+N(Krankheitstage!CR237))*N($C237))))</f>
        <v/>
      </c>
      <c r="BZ237" s="76">
        <f>IF($B237="",0,IF(Einstellungen!$C$10="Ja",MAX(IF(Einstellungen!$C$11="7 Tage",MAX(0,(MIN(DATE(2029,8,0),IF(Mitarbeiter!$D237="",DATE(2029,8,0),Mitarbeiter!$D237),TODAY()))-(MAX(DATE(2029,7,1),Mitarbeiter!$C237))+1),MAX(0,NETWORKDAYS(MAX(DATE(2029,7,1),Mitarbeiter!$C237),MIN(DATE(2029,8,0),IF(Mitarbeiter!$D237="",DATE(2029,8,0),Mitarbeiter!$D237),TODAY()),Einstellungen!$F$13:$F$67)))*N(Mitarbeiter!$E237)/IF(Einstellungen!$C$11="7 Tage",7,5),N('Ist-Stunden'!AV237)),MAX(IF(Einstellungen!$C$11="7 Tage",MAX(0,(MIN(DATE(2029,8,0),IF(Mitarbeiter!$D237="",DATE(2029,8,0),Mitarbeiter!$D237),TODAY()))-(MAX(DATE(2029,7,1),Mitarbeiter!$C237))+1),MAX(0,NETWORKDAYS(MAX(DATE(2029,7,1),Mitarbeiter!$C237),MIN(DATE(2029,8,0),IF(Mitarbeiter!$D237="",DATE(2029,8,0),Mitarbeiter!$D237),TODAY()),Einstellungen!$F$13:$F$67)))*N(Mitarbeiter!$E237)/IF(Einstellungen!$C$11="7 Tage",7,5),N('Ist-Stunden'!AV237)+(N(Krankheitstage!CG237)+N(Krankheitstage!CS237))*N($C237))))</f>
        <v/>
      </c>
      <c r="CA237" s="76">
        <f>IF($B237="",0,IF(Einstellungen!$C$10="Ja",MAX(IF(Einstellungen!$C$11="7 Tage",MAX(0,(MIN(DATE(2029,9,0),IF(Mitarbeiter!$D237="",DATE(2029,9,0),Mitarbeiter!$D237),TODAY()))-(MAX(DATE(2029,8,1),Mitarbeiter!$C237))+1),MAX(0,NETWORKDAYS(MAX(DATE(2029,8,1),Mitarbeiter!$C237),MIN(DATE(2029,9,0),IF(Mitarbeiter!$D237="",DATE(2029,9,0),Mitarbeiter!$D237),TODAY()),Einstellungen!$F$13:$F$67)))*N(Mitarbeiter!$E237)/IF(Einstellungen!$C$11="7 Tage",7,5),N('Ist-Stunden'!AW237)),MAX(IF(Einstellungen!$C$11="7 Tage",MAX(0,(MIN(DATE(2029,9,0),IF(Mitarbeiter!$D237="",DATE(2029,9,0),Mitarbeiter!$D237),TODAY()))-(MAX(DATE(2029,8,1),Mitarbeiter!$C237))+1),MAX(0,NETWORKDAYS(MAX(DATE(2029,8,1),Mitarbeiter!$C237),MIN(DATE(2029,9,0),IF(Mitarbeiter!$D237="",DATE(2029,9,0),Mitarbeiter!$D237),TODAY()),Einstellungen!$F$13:$F$67)))*N(Mitarbeiter!$E237)/IF(Einstellungen!$C$11="7 Tage",7,5),N('Ist-Stunden'!AW237)+(N(Krankheitstage!CH237)+N(Krankheitstage!CT237))*N($C237))))</f>
        <v/>
      </c>
      <c r="CB237" s="76">
        <f>IF($B237="",0,IF(Einstellungen!$C$10="Ja",MAX(IF(Einstellungen!$C$11="7 Tage",MAX(0,(MIN(DATE(2029,10,0),IF(Mitarbeiter!$D237="",DATE(2029,10,0),Mitarbeiter!$D237),TODAY()))-(MAX(DATE(2029,9,1),Mitarbeiter!$C237))+1),MAX(0,NETWORKDAYS(MAX(DATE(2029,9,1),Mitarbeiter!$C237),MIN(DATE(2029,10,0),IF(Mitarbeiter!$D237="",DATE(2029,10,0),Mitarbeiter!$D237),TODAY()),Einstellungen!$F$13:$F$67)))*N(Mitarbeiter!$E237)/IF(Einstellungen!$C$11="7 Tage",7,5),N('Ist-Stunden'!AX237)),MAX(IF(Einstellungen!$C$11="7 Tage",MAX(0,(MIN(DATE(2029,10,0),IF(Mitarbeiter!$D237="",DATE(2029,10,0),Mitarbeiter!$D237),TODAY()))-(MAX(DATE(2029,9,1),Mitarbeiter!$C237))+1),MAX(0,NETWORKDAYS(MAX(DATE(2029,9,1),Mitarbeiter!$C237),MIN(DATE(2029,10,0),IF(Mitarbeiter!$D237="",DATE(2029,10,0),Mitarbeiter!$D237),TODAY()),Einstellungen!$F$13:$F$67)))*N(Mitarbeiter!$E237)/IF(Einstellungen!$C$11="7 Tage",7,5),N('Ist-Stunden'!AX237)+(N(Krankheitstage!CI237)+N(Krankheitstage!CU237))*N($C237))))</f>
        <v/>
      </c>
      <c r="CC237" s="76">
        <f>IF($B237="",0,IF(Einstellungen!$C$10="Ja",MAX(IF(Einstellungen!$C$11="7 Tage",MAX(0,(MIN(DATE(2029,11,0),IF(Mitarbeiter!$D237="",DATE(2029,11,0),Mitarbeiter!$D237),TODAY()))-(MAX(DATE(2029,10,1),Mitarbeiter!$C237))+1),MAX(0,NETWORKDAYS(MAX(DATE(2029,10,1),Mitarbeiter!$C237),MIN(DATE(2029,11,0),IF(Mitarbeiter!$D237="",DATE(2029,11,0),Mitarbeiter!$D237),TODAY()),Einstellungen!$F$13:$F$67)))*N(Mitarbeiter!$E237)/IF(Einstellungen!$C$11="7 Tage",7,5),N('Ist-Stunden'!AY237)),MAX(IF(Einstellungen!$C$11="7 Tage",MAX(0,(MIN(DATE(2029,11,0),IF(Mitarbeiter!$D237="",DATE(2029,11,0),Mitarbeiter!$D237),TODAY()))-(MAX(DATE(2029,10,1),Mitarbeiter!$C237))+1),MAX(0,NETWORKDAYS(MAX(DATE(2029,10,1),Mitarbeiter!$C237),MIN(DATE(2029,11,0),IF(Mitarbeiter!$D237="",DATE(2029,11,0),Mitarbeiter!$D237),TODAY()),Einstellungen!$F$13:$F$67)))*N(Mitarbeiter!$E237)/IF(Einstellungen!$C$11="7 Tage",7,5),N('Ist-Stunden'!AY237)+(N(Krankheitstage!CJ237)+N(Krankheitstage!CV237))*N($C237))))</f>
        <v/>
      </c>
      <c r="CD237" s="76">
        <f>IF($B237="",0,IF(Einstellungen!$C$10="Ja",MAX(IF(Einstellungen!$C$11="7 Tage",MAX(0,(MIN(DATE(2029,12,0),IF(Mitarbeiter!$D237="",DATE(2029,12,0),Mitarbeiter!$D237),TODAY()))-(MAX(DATE(2029,11,1),Mitarbeiter!$C237))+1),MAX(0,NETWORKDAYS(MAX(DATE(2029,11,1),Mitarbeiter!$C237),MIN(DATE(2029,12,0),IF(Mitarbeiter!$D237="",DATE(2029,12,0),Mitarbeiter!$D237),TODAY()),Einstellungen!$F$13:$F$67)))*N(Mitarbeiter!$E237)/IF(Einstellungen!$C$11="7 Tage",7,5),N('Ist-Stunden'!AZ237)),MAX(IF(Einstellungen!$C$11="7 Tage",MAX(0,(MIN(DATE(2029,12,0),IF(Mitarbeiter!$D237="",DATE(2029,12,0),Mitarbeiter!$D237),TODAY()))-(MAX(DATE(2029,11,1),Mitarbeiter!$C237))+1),MAX(0,NETWORKDAYS(MAX(DATE(2029,11,1),Mitarbeiter!$C237),MIN(DATE(2029,12,0),IF(Mitarbeiter!$D237="",DATE(2029,12,0),Mitarbeiter!$D237),TODAY()),Einstellungen!$F$13:$F$67)))*N(Mitarbeiter!$E237)/IF(Einstellungen!$C$11="7 Tage",7,5),N('Ist-Stunden'!AZ237)+(N(Krankheitstage!CK237)+N(Krankheitstage!CW237))*N($C237))))</f>
        <v/>
      </c>
      <c r="CE237" s="76">
        <f>IF($B237="",0,IF(Einstellungen!$C$10="Ja",MAX(IF(Einstellungen!$C$11="7 Tage",MAX(0,(MIN(DATE(2029,13,0),IF(Mitarbeiter!$D237="",DATE(2029,13,0),Mitarbeiter!$D237),TODAY()))-(MAX(DATE(2029,12,1),Mitarbeiter!$C237))+1),MAX(0,NETWORKDAYS(MAX(DATE(2029,12,1),Mitarbeiter!$C237),MIN(DATE(2029,13,0),IF(Mitarbeiter!$D237="",DATE(2029,13,0),Mitarbeiter!$D237),TODAY()),Einstellungen!$F$13:$F$67)))*N(Mitarbeiter!$E237)/IF(Einstellungen!$C$11="7 Tage",7,5),N('Ist-Stunden'!BA237)),MAX(IF(Einstellungen!$C$11="7 Tage",MAX(0,(MIN(DATE(2029,13,0),IF(Mitarbeiter!$D237="",DATE(2029,13,0),Mitarbeiter!$D237),TODAY()))-(MAX(DATE(2029,12,1),Mitarbeiter!$C237))+1),MAX(0,NETWORKDAYS(MAX(DATE(2029,12,1),Mitarbeiter!$C237),MIN(DATE(2029,13,0),IF(Mitarbeiter!$D237="",DATE(2029,13,0),Mitarbeiter!$D237),TODAY()),Einstellungen!$F$13:$F$67)))*N(Mitarbeiter!$E237)/IF(Einstellungen!$C$11="7 Tage",7,5),N('Ist-Stunden'!BA237)+(N(Krankheitstage!CL237)+N(Krankheitstage!CX237))*N($C237))))</f>
        <v/>
      </c>
      <c r="CF237" s="76">
        <f>IF($B237="",0,IF(Einstellungen!$C$10="Ja",MAX(IF(Einstellungen!$C$11="7 Tage",MAX(0,(MIN(DATE(2030,2,0),IF(Mitarbeiter!$D237="",DATE(2030,2,0),Mitarbeiter!$D237),TODAY()))-(MAX(DATE(2030,1,1),Mitarbeiter!$C237))+1),MAX(0,NETWORKDAYS(MAX(DATE(2030,1,1),Mitarbeiter!$C237),MIN(DATE(2030,2,0),IF(Mitarbeiter!$D237="",DATE(2030,2,0),Mitarbeiter!$D237),TODAY()),Einstellungen!$F$13:$F$67)))*N(Mitarbeiter!$E237)/IF(Einstellungen!$C$11="7 Tage",7,5),N('Ist-Stunden'!BB237)),MAX(IF(Einstellungen!$C$11="7 Tage",MAX(0,(MIN(DATE(2030,2,0),IF(Mitarbeiter!$D237="",DATE(2030,2,0),Mitarbeiter!$D237),TODAY()))-(MAX(DATE(2030,1,1),Mitarbeiter!$C237))+1),MAX(0,NETWORKDAYS(MAX(DATE(2030,1,1),Mitarbeiter!$C237),MIN(DATE(2030,2,0),IF(Mitarbeiter!$D237="",DATE(2030,2,0),Mitarbeiter!$D237),TODAY()),Einstellungen!$F$13:$F$67)))*N(Mitarbeiter!$E237)/IF(Einstellungen!$C$11="7 Tage",7,5),N('Ist-Stunden'!BB237)+(N(Krankheitstage!CY237)+N(Krankheitstage!DK237))*N($C237))))</f>
        <v/>
      </c>
      <c r="CG237" s="76">
        <f>IF($B237="",0,IF(Einstellungen!$C$10="Ja",MAX(IF(Einstellungen!$C$11="7 Tage",MAX(0,(MIN(DATE(2030,3,0),IF(Mitarbeiter!$D237="",DATE(2030,3,0),Mitarbeiter!$D237),TODAY()))-(MAX(DATE(2030,2,1),Mitarbeiter!$C237))+1),MAX(0,NETWORKDAYS(MAX(DATE(2030,2,1),Mitarbeiter!$C237),MIN(DATE(2030,3,0),IF(Mitarbeiter!$D237="",DATE(2030,3,0),Mitarbeiter!$D237),TODAY()),Einstellungen!$F$13:$F$67)))*N(Mitarbeiter!$E237)/IF(Einstellungen!$C$11="7 Tage",7,5),N('Ist-Stunden'!BC237)),MAX(IF(Einstellungen!$C$11="7 Tage",MAX(0,(MIN(DATE(2030,3,0),IF(Mitarbeiter!$D237="",DATE(2030,3,0),Mitarbeiter!$D237),TODAY()))-(MAX(DATE(2030,2,1),Mitarbeiter!$C237))+1),MAX(0,NETWORKDAYS(MAX(DATE(2030,2,1),Mitarbeiter!$C237),MIN(DATE(2030,3,0),IF(Mitarbeiter!$D237="",DATE(2030,3,0),Mitarbeiter!$D237),TODAY()),Einstellungen!$F$13:$F$67)))*N(Mitarbeiter!$E237)/IF(Einstellungen!$C$11="7 Tage",7,5),N('Ist-Stunden'!BC237)+(N(Krankheitstage!CZ237)+N(Krankheitstage!DL237))*N($C237))))</f>
        <v/>
      </c>
      <c r="CH237" s="76">
        <f>IF($B237="",0,IF(Einstellungen!$C$10="Ja",MAX(IF(Einstellungen!$C$11="7 Tage",MAX(0,(MIN(DATE(2030,4,0),IF(Mitarbeiter!$D237="",DATE(2030,4,0),Mitarbeiter!$D237),TODAY()))-(MAX(DATE(2030,3,1),Mitarbeiter!$C237))+1),MAX(0,NETWORKDAYS(MAX(DATE(2030,3,1),Mitarbeiter!$C237),MIN(DATE(2030,4,0),IF(Mitarbeiter!$D237="",DATE(2030,4,0),Mitarbeiter!$D237),TODAY()),Einstellungen!$F$13:$F$67)))*N(Mitarbeiter!$E237)/IF(Einstellungen!$C$11="7 Tage",7,5),N('Ist-Stunden'!BD237)),MAX(IF(Einstellungen!$C$11="7 Tage",MAX(0,(MIN(DATE(2030,4,0),IF(Mitarbeiter!$D237="",DATE(2030,4,0),Mitarbeiter!$D237),TODAY()))-(MAX(DATE(2030,3,1),Mitarbeiter!$C237))+1),MAX(0,NETWORKDAYS(MAX(DATE(2030,3,1),Mitarbeiter!$C237),MIN(DATE(2030,4,0),IF(Mitarbeiter!$D237="",DATE(2030,4,0),Mitarbeiter!$D237),TODAY()),Einstellungen!$F$13:$F$67)))*N(Mitarbeiter!$E237)/IF(Einstellungen!$C$11="7 Tage",7,5),N('Ist-Stunden'!BD237)+(N(Krankheitstage!DA237)+N(Krankheitstage!DM237))*N($C237))))</f>
        <v/>
      </c>
      <c r="CI237" s="76">
        <f>IF($B237="",0,IF(Einstellungen!$C$10="Ja",MAX(IF(Einstellungen!$C$11="7 Tage",MAX(0,(MIN(DATE(2030,5,0),IF(Mitarbeiter!$D237="",DATE(2030,5,0),Mitarbeiter!$D237),TODAY()))-(MAX(DATE(2030,4,1),Mitarbeiter!$C237))+1),MAX(0,NETWORKDAYS(MAX(DATE(2030,4,1),Mitarbeiter!$C237),MIN(DATE(2030,5,0),IF(Mitarbeiter!$D237="",DATE(2030,5,0),Mitarbeiter!$D237),TODAY()),Einstellungen!$F$13:$F$67)))*N(Mitarbeiter!$E237)/IF(Einstellungen!$C$11="7 Tage",7,5),N('Ist-Stunden'!BE237)),MAX(IF(Einstellungen!$C$11="7 Tage",MAX(0,(MIN(DATE(2030,5,0),IF(Mitarbeiter!$D237="",DATE(2030,5,0),Mitarbeiter!$D237),TODAY()))-(MAX(DATE(2030,4,1),Mitarbeiter!$C237))+1),MAX(0,NETWORKDAYS(MAX(DATE(2030,4,1),Mitarbeiter!$C237),MIN(DATE(2030,5,0),IF(Mitarbeiter!$D237="",DATE(2030,5,0),Mitarbeiter!$D237),TODAY()),Einstellungen!$F$13:$F$67)))*N(Mitarbeiter!$E237)/IF(Einstellungen!$C$11="7 Tage",7,5),N('Ist-Stunden'!BE237)+(N(Krankheitstage!DB237)+N(Krankheitstage!DN237))*N($C237))))</f>
        <v/>
      </c>
      <c r="CJ237" s="76">
        <f>IF($B237="",0,IF(Einstellungen!$C$10="Ja",MAX(IF(Einstellungen!$C$11="7 Tage",MAX(0,(MIN(DATE(2030,6,0),IF(Mitarbeiter!$D237="",DATE(2030,6,0),Mitarbeiter!$D237),TODAY()))-(MAX(DATE(2030,5,1),Mitarbeiter!$C237))+1),MAX(0,NETWORKDAYS(MAX(DATE(2030,5,1),Mitarbeiter!$C237),MIN(DATE(2030,6,0),IF(Mitarbeiter!$D237="",DATE(2030,6,0),Mitarbeiter!$D237),TODAY()),Einstellungen!$F$13:$F$67)))*N(Mitarbeiter!$E237)/IF(Einstellungen!$C$11="7 Tage",7,5),N('Ist-Stunden'!BF237)),MAX(IF(Einstellungen!$C$11="7 Tage",MAX(0,(MIN(DATE(2030,6,0),IF(Mitarbeiter!$D237="",DATE(2030,6,0),Mitarbeiter!$D237),TODAY()))-(MAX(DATE(2030,5,1),Mitarbeiter!$C237))+1),MAX(0,NETWORKDAYS(MAX(DATE(2030,5,1),Mitarbeiter!$C237),MIN(DATE(2030,6,0),IF(Mitarbeiter!$D237="",DATE(2030,6,0),Mitarbeiter!$D237),TODAY()),Einstellungen!$F$13:$F$67)))*N(Mitarbeiter!$E237)/IF(Einstellungen!$C$11="7 Tage",7,5),N('Ist-Stunden'!BF237)+(N(Krankheitstage!DC237)+N(Krankheitstage!DO237))*N($C237))))</f>
        <v/>
      </c>
      <c r="CK237" s="76">
        <f>IF($B237="",0,IF(Einstellungen!$C$10="Ja",MAX(IF(Einstellungen!$C$11="7 Tage",MAX(0,(MIN(DATE(2030,7,0),IF(Mitarbeiter!$D237="",DATE(2030,7,0),Mitarbeiter!$D237),TODAY()))-(MAX(DATE(2030,6,1),Mitarbeiter!$C237))+1),MAX(0,NETWORKDAYS(MAX(DATE(2030,6,1),Mitarbeiter!$C237),MIN(DATE(2030,7,0),IF(Mitarbeiter!$D237="",DATE(2030,7,0),Mitarbeiter!$D237),TODAY()),Einstellungen!$F$13:$F$67)))*N(Mitarbeiter!$E237)/IF(Einstellungen!$C$11="7 Tage",7,5),N('Ist-Stunden'!BG237)),MAX(IF(Einstellungen!$C$11="7 Tage",MAX(0,(MIN(DATE(2030,7,0),IF(Mitarbeiter!$D237="",DATE(2030,7,0),Mitarbeiter!$D237),TODAY()))-(MAX(DATE(2030,6,1),Mitarbeiter!$C237))+1),MAX(0,NETWORKDAYS(MAX(DATE(2030,6,1),Mitarbeiter!$C237),MIN(DATE(2030,7,0),IF(Mitarbeiter!$D237="",DATE(2030,7,0),Mitarbeiter!$D237),TODAY()),Einstellungen!$F$13:$F$67)))*N(Mitarbeiter!$E237)/IF(Einstellungen!$C$11="7 Tage",7,5),N('Ist-Stunden'!BG237)+(N(Krankheitstage!DD237)+N(Krankheitstage!DP237))*N($C237))))</f>
        <v/>
      </c>
      <c r="CL237" s="76">
        <f>IF($B237="",0,IF(Einstellungen!$C$10="Ja",MAX(IF(Einstellungen!$C$11="7 Tage",MAX(0,(MIN(DATE(2030,8,0),IF(Mitarbeiter!$D237="",DATE(2030,8,0),Mitarbeiter!$D237),TODAY()))-(MAX(DATE(2030,7,1),Mitarbeiter!$C237))+1),MAX(0,NETWORKDAYS(MAX(DATE(2030,7,1),Mitarbeiter!$C237),MIN(DATE(2030,8,0),IF(Mitarbeiter!$D237="",DATE(2030,8,0),Mitarbeiter!$D237),TODAY()),Einstellungen!$F$13:$F$67)))*N(Mitarbeiter!$E237)/IF(Einstellungen!$C$11="7 Tage",7,5),N('Ist-Stunden'!BH237)),MAX(IF(Einstellungen!$C$11="7 Tage",MAX(0,(MIN(DATE(2030,8,0),IF(Mitarbeiter!$D237="",DATE(2030,8,0),Mitarbeiter!$D237),TODAY()))-(MAX(DATE(2030,7,1),Mitarbeiter!$C237))+1),MAX(0,NETWORKDAYS(MAX(DATE(2030,7,1),Mitarbeiter!$C237),MIN(DATE(2030,8,0),IF(Mitarbeiter!$D237="",DATE(2030,8,0),Mitarbeiter!$D237),TODAY()),Einstellungen!$F$13:$F$67)))*N(Mitarbeiter!$E237)/IF(Einstellungen!$C$11="7 Tage",7,5),N('Ist-Stunden'!BH237)+(N(Krankheitstage!DE237)+N(Krankheitstage!DQ237))*N($C237))))</f>
        <v/>
      </c>
      <c r="CM237" s="76">
        <f>IF($B237="",0,IF(Einstellungen!$C$10="Ja",MAX(IF(Einstellungen!$C$11="7 Tage",MAX(0,(MIN(DATE(2030,9,0),IF(Mitarbeiter!$D237="",DATE(2030,9,0),Mitarbeiter!$D237),TODAY()))-(MAX(DATE(2030,8,1),Mitarbeiter!$C237))+1),MAX(0,NETWORKDAYS(MAX(DATE(2030,8,1),Mitarbeiter!$C237),MIN(DATE(2030,9,0),IF(Mitarbeiter!$D237="",DATE(2030,9,0),Mitarbeiter!$D237),TODAY()),Einstellungen!$F$13:$F$67)))*N(Mitarbeiter!$E237)/IF(Einstellungen!$C$11="7 Tage",7,5),N('Ist-Stunden'!BI237)),MAX(IF(Einstellungen!$C$11="7 Tage",MAX(0,(MIN(DATE(2030,9,0),IF(Mitarbeiter!$D237="",DATE(2030,9,0),Mitarbeiter!$D237),TODAY()))-(MAX(DATE(2030,8,1),Mitarbeiter!$C237))+1),MAX(0,NETWORKDAYS(MAX(DATE(2030,8,1),Mitarbeiter!$C237),MIN(DATE(2030,9,0),IF(Mitarbeiter!$D237="",DATE(2030,9,0),Mitarbeiter!$D237),TODAY()),Einstellungen!$F$13:$F$67)))*N(Mitarbeiter!$E237)/IF(Einstellungen!$C$11="7 Tage",7,5),N('Ist-Stunden'!BI237)+(N(Krankheitstage!DF237)+N(Krankheitstage!DR237))*N($C237))))</f>
        <v/>
      </c>
      <c r="CN237" s="76">
        <f>IF($B237="",0,IF(Einstellungen!$C$10="Ja",MAX(IF(Einstellungen!$C$11="7 Tage",MAX(0,(MIN(DATE(2030,10,0),IF(Mitarbeiter!$D237="",DATE(2030,10,0),Mitarbeiter!$D237),TODAY()))-(MAX(DATE(2030,9,1),Mitarbeiter!$C237))+1),MAX(0,NETWORKDAYS(MAX(DATE(2030,9,1),Mitarbeiter!$C237),MIN(DATE(2030,10,0),IF(Mitarbeiter!$D237="",DATE(2030,10,0),Mitarbeiter!$D237),TODAY()),Einstellungen!$F$13:$F$67)))*N(Mitarbeiter!$E237)/IF(Einstellungen!$C$11="7 Tage",7,5),N('Ist-Stunden'!BJ237)),MAX(IF(Einstellungen!$C$11="7 Tage",MAX(0,(MIN(DATE(2030,10,0),IF(Mitarbeiter!$D237="",DATE(2030,10,0),Mitarbeiter!$D237),TODAY()))-(MAX(DATE(2030,9,1),Mitarbeiter!$C237))+1),MAX(0,NETWORKDAYS(MAX(DATE(2030,9,1),Mitarbeiter!$C237),MIN(DATE(2030,10,0),IF(Mitarbeiter!$D237="",DATE(2030,10,0),Mitarbeiter!$D237),TODAY()),Einstellungen!$F$13:$F$67)))*N(Mitarbeiter!$E237)/IF(Einstellungen!$C$11="7 Tage",7,5),N('Ist-Stunden'!BJ237)+(N(Krankheitstage!DG237)+N(Krankheitstage!DS237))*N($C237))))</f>
        <v/>
      </c>
      <c r="CO237" s="76">
        <f>IF($B237="",0,IF(Einstellungen!$C$10="Ja",MAX(IF(Einstellungen!$C$11="7 Tage",MAX(0,(MIN(DATE(2030,11,0),IF(Mitarbeiter!$D237="",DATE(2030,11,0),Mitarbeiter!$D237),TODAY()))-(MAX(DATE(2030,10,1),Mitarbeiter!$C237))+1),MAX(0,NETWORKDAYS(MAX(DATE(2030,10,1),Mitarbeiter!$C237),MIN(DATE(2030,11,0),IF(Mitarbeiter!$D237="",DATE(2030,11,0),Mitarbeiter!$D237),TODAY()),Einstellungen!$F$13:$F$67)))*N(Mitarbeiter!$E237)/IF(Einstellungen!$C$11="7 Tage",7,5),N('Ist-Stunden'!BK237)),MAX(IF(Einstellungen!$C$11="7 Tage",MAX(0,(MIN(DATE(2030,11,0),IF(Mitarbeiter!$D237="",DATE(2030,11,0),Mitarbeiter!$D237),TODAY()))-(MAX(DATE(2030,10,1),Mitarbeiter!$C237))+1),MAX(0,NETWORKDAYS(MAX(DATE(2030,10,1),Mitarbeiter!$C237),MIN(DATE(2030,11,0),IF(Mitarbeiter!$D237="",DATE(2030,11,0),Mitarbeiter!$D237),TODAY()),Einstellungen!$F$13:$F$67)))*N(Mitarbeiter!$E237)/IF(Einstellungen!$C$11="7 Tage",7,5),N('Ist-Stunden'!BK237)+(N(Krankheitstage!DH237)+N(Krankheitstage!DT237))*N($C237))))</f>
        <v/>
      </c>
      <c r="CP237" s="76">
        <f>IF($B237="",0,IF(Einstellungen!$C$10="Ja",MAX(IF(Einstellungen!$C$11="7 Tage",MAX(0,(MIN(DATE(2030,12,0),IF(Mitarbeiter!$D237="",DATE(2030,12,0),Mitarbeiter!$D237),TODAY()))-(MAX(DATE(2030,11,1),Mitarbeiter!$C237))+1),MAX(0,NETWORKDAYS(MAX(DATE(2030,11,1),Mitarbeiter!$C237),MIN(DATE(2030,12,0),IF(Mitarbeiter!$D237="",DATE(2030,12,0),Mitarbeiter!$D237),TODAY()),Einstellungen!$F$13:$F$67)))*N(Mitarbeiter!$E237)/IF(Einstellungen!$C$11="7 Tage",7,5),N('Ist-Stunden'!BL237)),MAX(IF(Einstellungen!$C$11="7 Tage",MAX(0,(MIN(DATE(2030,12,0),IF(Mitarbeiter!$D237="",DATE(2030,12,0),Mitarbeiter!$D237),TODAY()))-(MAX(DATE(2030,11,1),Mitarbeiter!$C237))+1),MAX(0,NETWORKDAYS(MAX(DATE(2030,11,1),Mitarbeiter!$C237),MIN(DATE(2030,12,0),IF(Mitarbeiter!$D237="",DATE(2030,12,0),Mitarbeiter!$D237),TODAY()),Einstellungen!$F$13:$F$67)))*N(Mitarbeiter!$E237)/IF(Einstellungen!$C$11="7 Tage",7,5),N('Ist-Stunden'!BL237)+(N(Krankheitstage!DI237)+N(Krankheitstage!DU237))*N($C237))))</f>
        <v/>
      </c>
      <c r="CQ237" s="76">
        <f>IF($B237="",0,IF(Einstellungen!$C$10="Ja",MAX(IF(Einstellungen!$C$11="7 Tage",MAX(0,(MIN(DATE(2030,13,0),IF(Mitarbeiter!$D237="",DATE(2030,13,0),Mitarbeiter!$D237),TODAY()))-(MAX(DATE(2030,12,1),Mitarbeiter!$C237))+1),MAX(0,NETWORKDAYS(MAX(DATE(2030,12,1),Mitarbeiter!$C237),MIN(DATE(2030,13,0),IF(Mitarbeiter!$D237="",DATE(2030,13,0),Mitarbeiter!$D237),TODAY()),Einstellungen!$F$13:$F$67)))*N(Mitarbeiter!$E237)/IF(Einstellungen!$C$11="7 Tage",7,5),N('Ist-Stunden'!BM237)),MAX(IF(Einstellungen!$C$11="7 Tage",MAX(0,(MIN(DATE(2030,13,0),IF(Mitarbeiter!$D237="",DATE(2030,13,0),Mitarbeiter!$D237),TODAY()))-(MAX(DATE(2030,12,1),Mitarbeiter!$C237))+1),MAX(0,NETWORKDAYS(MAX(DATE(2030,12,1),Mitarbeiter!$C237),MIN(DATE(2030,13,0),IF(Mitarbeiter!$D237="",DATE(2030,13,0),Mitarbeiter!$D237),TODAY()),Einstellungen!$F$13:$F$67)))*N(Mitarbeiter!$E237)/IF(Einstellungen!$C$11="7 Tage",7,5),N('Ist-Stunden'!BM237)+(N(Krankheitstage!DJ237)+N(Krankheitstage!DV237))*N($C237))))</f>
        <v/>
      </c>
    </row>
    <row r="238">
      <c r="A238" s="73">
        <f>IF(Mitarbeiter!B238="","",Mitarbeiter!A238)</f>
        <v/>
      </c>
      <c r="B238" s="6">
        <f>IF(Mitarbeiter!B238="","",Mitarbeiter!B238)</f>
        <v/>
      </c>
      <c r="C238" s="74">
        <f>IF(Mitarbeiter!B238="","",Mitarbeiter!F238)</f>
        <v/>
      </c>
      <c r="D238" s="75">
        <f>N(INDEX(Krankheitstage!$G238:$DV238,1,(Einstellungen!$C$3-2026)*24+1))</f>
        <v/>
      </c>
      <c r="E238" s="75">
        <f>N(INDEX(Krankheitstage!$G238:$DV238,1,(Einstellungen!$C$3-2026)*24+2))</f>
        <v/>
      </c>
      <c r="F238" s="75">
        <f>N(INDEX(Krankheitstage!$G238:$DV238,1,(Einstellungen!$C$3-2026)*24+3))</f>
        <v/>
      </c>
      <c r="G238" s="75">
        <f>N(INDEX(Krankheitstage!$G238:$DV238,1,(Einstellungen!$C$3-2026)*24+4))</f>
        <v/>
      </c>
      <c r="H238" s="75">
        <f>N(INDEX(Krankheitstage!$G238:$DV238,1,(Einstellungen!$C$3-2026)*24+5))</f>
        <v/>
      </c>
      <c r="I238" s="75">
        <f>N(INDEX(Krankheitstage!$G238:$DV238,1,(Einstellungen!$C$3-2026)*24+6))</f>
        <v/>
      </c>
      <c r="J238" s="75">
        <f>N(INDEX(Krankheitstage!$G238:$DV238,1,(Einstellungen!$C$3-2026)*24+7))</f>
        <v/>
      </c>
      <c r="K238" s="75">
        <f>N(INDEX(Krankheitstage!$G238:$DV238,1,(Einstellungen!$C$3-2026)*24+8))</f>
        <v/>
      </c>
      <c r="L238" s="75">
        <f>N(INDEX(Krankheitstage!$G238:$DV238,1,(Einstellungen!$C$3-2026)*24+9))</f>
        <v/>
      </c>
      <c r="M238" s="75">
        <f>N(INDEX(Krankheitstage!$G238:$DV238,1,(Einstellungen!$C$3-2026)*24+10))</f>
        <v/>
      </c>
      <c r="N238" s="75">
        <f>N(INDEX(Krankheitstage!$G238:$DV238,1,(Einstellungen!$C$3-2026)*24+11))</f>
        <v/>
      </c>
      <c r="O238" s="75">
        <f>N(INDEX(Krankheitstage!$G238:$DV238,1,(Einstellungen!$C$3-2026)*24+12))</f>
        <v/>
      </c>
      <c r="P238" s="75">
        <f>IF($B238="","",SUM(D238:O238))</f>
        <v/>
      </c>
      <c r="Q238" s="75">
        <f>N(INDEX(Krankheitstage!$G238:$DV238,1,(Einstellungen!$C$3-2026)*24+13))</f>
        <v/>
      </c>
      <c r="R238" s="75">
        <f>N(INDEX(Krankheitstage!$G238:$DV238,1,(Einstellungen!$C$3-2026)*24+14))</f>
        <v/>
      </c>
      <c r="S238" s="75">
        <f>N(INDEX(Krankheitstage!$G238:$DV238,1,(Einstellungen!$C$3-2026)*24+15))</f>
        <v/>
      </c>
      <c r="T238" s="75">
        <f>N(INDEX(Krankheitstage!$G238:$DV238,1,(Einstellungen!$C$3-2026)*24+16))</f>
        <v/>
      </c>
      <c r="U238" s="75">
        <f>N(INDEX(Krankheitstage!$G238:$DV238,1,(Einstellungen!$C$3-2026)*24+17))</f>
        <v/>
      </c>
      <c r="V238" s="75">
        <f>N(INDEX(Krankheitstage!$G238:$DV238,1,(Einstellungen!$C$3-2026)*24+18))</f>
        <v/>
      </c>
      <c r="W238" s="75">
        <f>N(INDEX(Krankheitstage!$G238:$DV238,1,(Einstellungen!$C$3-2026)*24+19))</f>
        <v/>
      </c>
      <c r="X238" s="75">
        <f>N(INDEX(Krankheitstage!$G238:$DV238,1,(Einstellungen!$C$3-2026)*24+20))</f>
        <v/>
      </c>
      <c r="Y238" s="75">
        <f>N(INDEX(Krankheitstage!$G238:$DV238,1,(Einstellungen!$C$3-2026)*24+21))</f>
        <v/>
      </c>
      <c r="Z238" s="75">
        <f>N(INDEX(Krankheitstage!$G238:$DV238,1,(Einstellungen!$C$3-2026)*24+22))</f>
        <v/>
      </c>
      <c r="AA238" s="75">
        <f>N(INDEX(Krankheitstage!$G238:$DV238,1,(Einstellungen!$C$3-2026)*24+23))</f>
        <v/>
      </c>
      <c r="AB238" s="75">
        <f>N(INDEX(Krankheitstage!$G238:$DV238,1,(Einstellungen!$C$3-2026)*24+24))</f>
        <v/>
      </c>
      <c r="AC238" s="75">
        <f>IF($B238="","",SUM(Q238:AB238))</f>
        <v/>
      </c>
      <c r="AD238" s="75">
        <f>IF($B238="","",SUM(P238,AC238))</f>
        <v/>
      </c>
      <c r="AE238" s="76">
        <f>IF($B238="","",AD238*N(C238))</f>
        <v/>
      </c>
      <c r="AF238" s="75">
        <f>IF($B238="","",Krankheitstage!E238)</f>
        <v/>
      </c>
      <c r="AG238" s="76">
        <f>IF($B238="","",AF238*N(C238))</f>
        <v/>
      </c>
      <c r="AH238" s="76">
        <f>IF($B238="","",INDEX($AJ238:$CQ238,1,(Einstellungen!$C$3-2026)*12+1)+INDEX($AJ238:$CQ238,1,(Einstellungen!$C$3-2026)*12+2)+INDEX($AJ238:$CQ238,1,(Einstellungen!$C$3-2026)*12+3)+INDEX($AJ238:$CQ238,1,(Einstellungen!$C$3-2026)*12+4)+INDEX($AJ238:$CQ238,1,(Einstellungen!$C$3-2026)*12+5)+INDEX($AJ238:$CQ238,1,(Einstellungen!$C$3-2026)*12+6)+INDEX($AJ238:$CQ238,1,(Einstellungen!$C$3-2026)*12+7)+INDEX($AJ238:$CQ238,1,(Einstellungen!$C$3-2026)*12+8)+INDEX($AJ238:$CQ238,1,(Einstellungen!$C$3-2026)*12+9)+INDEX($AJ238:$CQ238,1,(Einstellungen!$C$3-2026)*12+10)+INDEX($AJ238:$CQ238,1,(Einstellungen!$C$3-2026)*12+11)+INDEX($AJ238:$CQ238,1,(Einstellungen!$C$3-2026)*12+12))</f>
        <v/>
      </c>
      <c r="AI238" s="76">
        <f>IF($B238="","",SUM($AJ238:$CQ238))</f>
        <v/>
      </c>
      <c r="AJ238" s="76">
        <f>IF($B238="",0,IF(Einstellungen!$C$10="Ja",MAX(IF(Einstellungen!$C$11="7 Tage",MAX(0,(MIN(DATE(2026,2,0),IF(Mitarbeiter!$D238="",DATE(2026,2,0),Mitarbeiter!$D238),TODAY()))-(MAX(DATE(2026,1,1),Mitarbeiter!$C238))+1),MAX(0,NETWORKDAYS(MAX(DATE(2026,1,1),Mitarbeiter!$C238),MIN(DATE(2026,2,0),IF(Mitarbeiter!$D238="",DATE(2026,2,0),Mitarbeiter!$D238),TODAY()),Einstellungen!$F$13:$F$67)))*N(Mitarbeiter!$E238)/IF(Einstellungen!$C$11="7 Tage",7,5),N('Ist-Stunden'!F238)),MAX(IF(Einstellungen!$C$11="7 Tage",MAX(0,(MIN(DATE(2026,2,0),IF(Mitarbeiter!$D238="",DATE(2026,2,0),Mitarbeiter!$D238),TODAY()))-(MAX(DATE(2026,1,1),Mitarbeiter!$C238))+1),MAX(0,NETWORKDAYS(MAX(DATE(2026,1,1),Mitarbeiter!$C238),MIN(DATE(2026,2,0),IF(Mitarbeiter!$D238="",DATE(2026,2,0),Mitarbeiter!$D238),TODAY()),Einstellungen!$F$13:$F$67)))*N(Mitarbeiter!$E238)/IF(Einstellungen!$C$11="7 Tage",7,5),N('Ist-Stunden'!F238)+(N(Krankheitstage!G238)+N(Krankheitstage!S238))*N($C238))))</f>
        <v/>
      </c>
      <c r="AK238" s="76">
        <f>IF($B238="",0,IF(Einstellungen!$C$10="Ja",MAX(IF(Einstellungen!$C$11="7 Tage",MAX(0,(MIN(DATE(2026,3,0),IF(Mitarbeiter!$D238="",DATE(2026,3,0),Mitarbeiter!$D238),TODAY()))-(MAX(DATE(2026,2,1),Mitarbeiter!$C238))+1),MAX(0,NETWORKDAYS(MAX(DATE(2026,2,1),Mitarbeiter!$C238),MIN(DATE(2026,3,0),IF(Mitarbeiter!$D238="",DATE(2026,3,0),Mitarbeiter!$D238),TODAY()),Einstellungen!$F$13:$F$67)))*N(Mitarbeiter!$E238)/IF(Einstellungen!$C$11="7 Tage",7,5),N('Ist-Stunden'!G238)),MAX(IF(Einstellungen!$C$11="7 Tage",MAX(0,(MIN(DATE(2026,3,0),IF(Mitarbeiter!$D238="",DATE(2026,3,0),Mitarbeiter!$D238),TODAY()))-(MAX(DATE(2026,2,1),Mitarbeiter!$C238))+1),MAX(0,NETWORKDAYS(MAX(DATE(2026,2,1),Mitarbeiter!$C238),MIN(DATE(2026,3,0),IF(Mitarbeiter!$D238="",DATE(2026,3,0),Mitarbeiter!$D238),TODAY()),Einstellungen!$F$13:$F$67)))*N(Mitarbeiter!$E238)/IF(Einstellungen!$C$11="7 Tage",7,5),N('Ist-Stunden'!G238)+(N(Krankheitstage!H238)+N(Krankheitstage!T238))*N($C238))))</f>
        <v/>
      </c>
      <c r="AL238" s="76">
        <f>IF($B238="",0,IF(Einstellungen!$C$10="Ja",MAX(IF(Einstellungen!$C$11="7 Tage",MAX(0,(MIN(DATE(2026,4,0),IF(Mitarbeiter!$D238="",DATE(2026,4,0),Mitarbeiter!$D238),TODAY()))-(MAX(DATE(2026,3,1),Mitarbeiter!$C238))+1),MAX(0,NETWORKDAYS(MAX(DATE(2026,3,1),Mitarbeiter!$C238),MIN(DATE(2026,4,0),IF(Mitarbeiter!$D238="",DATE(2026,4,0),Mitarbeiter!$D238),TODAY()),Einstellungen!$F$13:$F$67)))*N(Mitarbeiter!$E238)/IF(Einstellungen!$C$11="7 Tage",7,5),N('Ist-Stunden'!H238)),MAX(IF(Einstellungen!$C$11="7 Tage",MAX(0,(MIN(DATE(2026,4,0),IF(Mitarbeiter!$D238="",DATE(2026,4,0),Mitarbeiter!$D238),TODAY()))-(MAX(DATE(2026,3,1),Mitarbeiter!$C238))+1),MAX(0,NETWORKDAYS(MAX(DATE(2026,3,1),Mitarbeiter!$C238),MIN(DATE(2026,4,0),IF(Mitarbeiter!$D238="",DATE(2026,4,0),Mitarbeiter!$D238),TODAY()),Einstellungen!$F$13:$F$67)))*N(Mitarbeiter!$E238)/IF(Einstellungen!$C$11="7 Tage",7,5),N('Ist-Stunden'!H238)+(N(Krankheitstage!I238)+N(Krankheitstage!U238))*N($C238))))</f>
        <v/>
      </c>
      <c r="AM238" s="76">
        <f>IF($B238="",0,IF(Einstellungen!$C$10="Ja",MAX(IF(Einstellungen!$C$11="7 Tage",MAX(0,(MIN(DATE(2026,5,0),IF(Mitarbeiter!$D238="",DATE(2026,5,0),Mitarbeiter!$D238),TODAY()))-(MAX(DATE(2026,4,1),Mitarbeiter!$C238))+1),MAX(0,NETWORKDAYS(MAX(DATE(2026,4,1),Mitarbeiter!$C238),MIN(DATE(2026,5,0),IF(Mitarbeiter!$D238="",DATE(2026,5,0),Mitarbeiter!$D238),TODAY()),Einstellungen!$F$13:$F$67)))*N(Mitarbeiter!$E238)/IF(Einstellungen!$C$11="7 Tage",7,5),N('Ist-Stunden'!I238)),MAX(IF(Einstellungen!$C$11="7 Tage",MAX(0,(MIN(DATE(2026,5,0),IF(Mitarbeiter!$D238="",DATE(2026,5,0),Mitarbeiter!$D238),TODAY()))-(MAX(DATE(2026,4,1),Mitarbeiter!$C238))+1),MAX(0,NETWORKDAYS(MAX(DATE(2026,4,1),Mitarbeiter!$C238),MIN(DATE(2026,5,0),IF(Mitarbeiter!$D238="",DATE(2026,5,0),Mitarbeiter!$D238),TODAY()),Einstellungen!$F$13:$F$67)))*N(Mitarbeiter!$E238)/IF(Einstellungen!$C$11="7 Tage",7,5),N('Ist-Stunden'!I238)+(N(Krankheitstage!J238)+N(Krankheitstage!V238))*N($C238))))</f>
        <v/>
      </c>
      <c r="AN238" s="76">
        <f>IF($B238="",0,IF(Einstellungen!$C$10="Ja",MAX(IF(Einstellungen!$C$11="7 Tage",MAX(0,(MIN(DATE(2026,6,0),IF(Mitarbeiter!$D238="",DATE(2026,6,0),Mitarbeiter!$D238),TODAY()))-(MAX(DATE(2026,5,1),Mitarbeiter!$C238))+1),MAX(0,NETWORKDAYS(MAX(DATE(2026,5,1),Mitarbeiter!$C238),MIN(DATE(2026,6,0),IF(Mitarbeiter!$D238="",DATE(2026,6,0),Mitarbeiter!$D238),TODAY()),Einstellungen!$F$13:$F$67)))*N(Mitarbeiter!$E238)/IF(Einstellungen!$C$11="7 Tage",7,5),N('Ist-Stunden'!J238)),MAX(IF(Einstellungen!$C$11="7 Tage",MAX(0,(MIN(DATE(2026,6,0),IF(Mitarbeiter!$D238="",DATE(2026,6,0),Mitarbeiter!$D238),TODAY()))-(MAX(DATE(2026,5,1),Mitarbeiter!$C238))+1),MAX(0,NETWORKDAYS(MAX(DATE(2026,5,1),Mitarbeiter!$C238),MIN(DATE(2026,6,0),IF(Mitarbeiter!$D238="",DATE(2026,6,0),Mitarbeiter!$D238),TODAY()),Einstellungen!$F$13:$F$67)))*N(Mitarbeiter!$E238)/IF(Einstellungen!$C$11="7 Tage",7,5),N('Ist-Stunden'!J238)+(N(Krankheitstage!K238)+N(Krankheitstage!W238))*N($C238))))</f>
        <v/>
      </c>
      <c r="AO238" s="76">
        <f>IF($B238="",0,IF(Einstellungen!$C$10="Ja",MAX(IF(Einstellungen!$C$11="7 Tage",MAX(0,(MIN(DATE(2026,7,0),IF(Mitarbeiter!$D238="",DATE(2026,7,0),Mitarbeiter!$D238),TODAY()))-(MAX(DATE(2026,6,1),Mitarbeiter!$C238))+1),MAX(0,NETWORKDAYS(MAX(DATE(2026,6,1),Mitarbeiter!$C238),MIN(DATE(2026,7,0),IF(Mitarbeiter!$D238="",DATE(2026,7,0),Mitarbeiter!$D238),TODAY()),Einstellungen!$F$13:$F$67)))*N(Mitarbeiter!$E238)/IF(Einstellungen!$C$11="7 Tage",7,5),N('Ist-Stunden'!K238)),MAX(IF(Einstellungen!$C$11="7 Tage",MAX(0,(MIN(DATE(2026,7,0),IF(Mitarbeiter!$D238="",DATE(2026,7,0),Mitarbeiter!$D238),TODAY()))-(MAX(DATE(2026,6,1),Mitarbeiter!$C238))+1),MAX(0,NETWORKDAYS(MAX(DATE(2026,6,1),Mitarbeiter!$C238),MIN(DATE(2026,7,0),IF(Mitarbeiter!$D238="",DATE(2026,7,0),Mitarbeiter!$D238),TODAY()),Einstellungen!$F$13:$F$67)))*N(Mitarbeiter!$E238)/IF(Einstellungen!$C$11="7 Tage",7,5),N('Ist-Stunden'!K238)+(N(Krankheitstage!L238)+N(Krankheitstage!X238))*N($C238))))</f>
        <v/>
      </c>
      <c r="AP238" s="76">
        <f>IF($B238="",0,IF(Einstellungen!$C$10="Ja",MAX(IF(Einstellungen!$C$11="7 Tage",MAX(0,(MIN(DATE(2026,8,0),IF(Mitarbeiter!$D238="",DATE(2026,8,0),Mitarbeiter!$D238),TODAY()))-(MAX(DATE(2026,7,1),Mitarbeiter!$C238))+1),MAX(0,NETWORKDAYS(MAX(DATE(2026,7,1),Mitarbeiter!$C238),MIN(DATE(2026,8,0),IF(Mitarbeiter!$D238="",DATE(2026,8,0),Mitarbeiter!$D238),TODAY()),Einstellungen!$F$13:$F$67)))*N(Mitarbeiter!$E238)/IF(Einstellungen!$C$11="7 Tage",7,5),N('Ist-Stunden'!L238)),MAX(IF(Einstellungen!$C$11="7 Tage",MAX(0,(MIN(DATE(2026,8,0),IF(Mitarbeiter!$D238="",DATE(2026,8,0),Mitarbeiter!$D238),TODAY()))-(MAX(DATE(2026,7,1),Mitarbeiter!$C238))+1),MAX(0,NETWORKDAYS(MAX(DATE(2026,7,1),Mitarbeiter!$C238),MIN(DATE(2026,8,0),IF(Mitarbeiter!$D238="",DATE(2026,8,0),Mitarbeiter!$D238),TODAY()),Einstellungen!$F$13:$F$67)))*N(Mitarbeiter!$E238)/IF(Einstellungen!$C$11="7 Tage",7,5),N('Ist-Stunden'!L238)+(N(Krankheitstage!M238)+N(Krankheitstage!Y238))*N($C238))))</f>
        <v/>
      </c>
      <c r="AQ238" s="76">
        <f>IF($B238="",0,IF(Einstellungen!$C$10="Ja",MAX(IF(Einstellungen!$C$11="7 Tage",MAX(0,(MIN(DATE(2026,9,0),IF(Mitarbeiter!$D238="",DATE(2026,9,0),Mitarbeiter!$D238),TODAY()))-(MAX(DATE(2026,8,1),Mitarbeiter!$C238))+1),MAX(0,NETWORKDAYS(MAX(DATE(2026,8,1),Mitarbeiter!$C238),MIN(DATE(2026,9,0),IF(Mitarbeiter!$D238="",DATE(2026,9,0),Mitarbeiter!$D238),TODAY()),Einstellungen!$F$13:$F$67)))*N(Mitarbeiter!$E238)/IF(Einstellungen!$C$11="7 Tage",7,5),N('Ist-Stunden'!M238)),MAX(IF(Einstellungen!$C$11="7 Tage",MAX(0,(MIN(DATE(2026,9,0),IF(Mitarbeiter!$D238="",DATE(2026,9,0),Mitarbeiter!$D238),TODAY()))-(MAX(DATE(2026,8,1),Mitarbeiter!$C238))+1),MAX(0,NETWORKDAYS(MAX(DATE(2026,8,1),Mitarbeiter!$C238),MIN(DATE(2026,9,0),IF(Mitarbeiter!$D238="",DATE(2026,9,0),Mitarbeiter!$D238),TODAY()),Einstellungen!$F$13:$F$67)))*N(Mitarbeiter!$E238)/IF(Einstellungen!$C$11="7 Tage",7,5),N('Ist-Stunden'!M238)+(N(Krankheitstage!N238)+N(Krankheitstage!Z238))*N($C238))))</f>
        <v/>
      </c>
      <c r="AR238" s="76">
        <f>IF($B238="",0,IF(Einstellungen!$C$10="Ja",MAX(IF(Einstellungen!$C$11="7 Tage",MAX(0,(MIN(DATE(2026,10,0),IF(Mitarbeiter!$D238="",DATE(2026,10,0),Mitarbeiter!$D238),TODAY()))-(MAX(DATE(2026,9,1),Mitarbeiter!$C238))+1),MAX(0,NETWORKDAYS(MAX(DATE(2026,9,1),Mitarbeiter!$C238),MIN(DATE(2026,10,0),IF(Mitarbeiter!$D238="",DATE(2026,10,0),Mitarbeiter!$D238),TODAY()),Einstellungen!$F$13:$F$67)))*N(Mitarbeiter!$E238)/IF(Einstellungen!$C$11="7 Tage",7,5),N('Ist-Stunden'!N238)),MAX(IF(Einstellungen!$C$11="7 Tage",MAX(0,(MIN(DATE(2026,10,0),IF(Mitarbeiter!$D238="",DATE(2026,10,0),Mitarbeiter!$D238),TODAY()))-(MAX(DATE(2026,9,1),Mitarbeiter!$C238))+1),MAX(0,NETWORKDAYS(MAX(DATE(2026,9,1),Mitarbeiter!$C238),MIN(DATE(2026,10,0),IF(Mitarbeiter!$D238="",DATE(2026,10,0),Mitarbeiter!$D238),TODAY()),Einstellungen!$F$13:$F$67)))*N(Mitarbeiter!$E238)/IF(Einstellungen!$C$11="7 Tage",7,5),N('Ist-Stunden'!N238)+(N(Krankheitstage!O238)+N(Krankheitstage!AA238))*N($C238))))</f>
        <v/>
      </c>
      <c r="AS238" s="76">
        <f>IF($B238="",0,IF(Einstellungen!$C$10="Ja",MAX(IF(Einstellungen!$C$11="7 Tage",MAX(0,(MIN(DATE(2026,11,0),IF(Mitarbeiter!$D238="",DATE(2026,11,0),Mitarbeiter!$D238),TODAY()))-(MAX(DATE(2026,10,1),Mitarbeiter!$C238))+1),MAX(0,NETWORKDAYS(MAX(DATE(2026,10,1),Mitarbeiter!$C238),MIN(DATE(2026,11,0),IF(Mitarbeiter!$D238="",DATE(2026,11,0),Mitarbeiter!$D238),TODAY()),Einstellungen!$F$13:$F$67)))*N(Mitarbeiter!$E238)/IF(Einstellungen!$C$11="7 Tage",7,5),N('Ist-Stunden'!O238)),MAX(IF(Einstellungen!$C$11="7 Tage",MAX(0,(MIN(DATE(2026,11,0),IF(Mitarbeiter!$D238="",DATE(2026,11,0),Mitarbeiter!$D238),TODAY()))-(MAX(DATE(2026,10,1),Mitarbeiter!$C238))+1),MAX(0,NETWORKDAYS(MAX(DATE(2026,10,1),Mitarbeiter!$C238),MIN(DATE(2026,11,0),IF(Mitarbeiter!$D238="",DATE(2026,11,0),Mitarbeiter!$D238),TODAY()),Einstellungen!$F$13:$F$67)))*N(Mitarbeiter!$E238)/IF(Einstellungen!$C$11="7 Tage",7,5),N('Ist-Stunden'!O238)+(N(Krankheitstage!P238)+N(Krankheitstage!AB238))*N($C238))))</f>
        <v/>
      </c>
      <c r="AT238" s="76">
        <f>IF($B238="",0,IF(Einstellungen!$C$10="Ja",MAX(IF(Einstellungen!$C$11="7 Tage",MAX(0,(MIN(DATE(2026,12,0),IF(Mitarbeiter!$D238="",DATE(2026,12,0),Mitarbeiter!$D238),TODAY()))-(MAX(DATE(2026,11,1),Mitarbeiter!$C238))+1),MAX(0,NETWORKDAYS(MAX(DATE(2026,11,1),Mitarbeiter!$C238),MIN(DATE(2026,12,0),IF(Mitarbeiter!$D238="",DATE(2026,12,0),Mitarbeiter!$D238),TODAY()),Einstellungen!$F$13:$F$67)))*N(Mitarbeiter!$E238)/IF(Einstellungen!$C$11="7 Tage",7,5),N('Ist-Stunden'!P238)),MAX(IF(Einstellungen!$C$11="7 Tage",MAX(0,(MIN(DATE(2026,12,0),IF(Mitarbeiter!$D238="",DATE(2026,12,0),Mitarbeiter!$D238),TODAY()))-(MAX(DATE(2026,11,1),Mitarbeiter!$C238))+1),MAX(0,NETWORKDAYS(MAX(DATE(2026,11,1),Mitarbeiter!$C238),MIN(DATE(2026,12,0),IF(Mitarbeiter!$D238="",DATE(2026,12,0),Mitarbeiter!$D238),TODAY()),Einstellungen!$F$13:$F$67)))*N(Mitarbeiter!$E238)/IF(Einstellungen!$C$11="7 Tage",7,5),N('Ist-Stunden'!P238)+(N(Krankheitstage!Q238)+N(Krankheitstage!AC238))*N($C238))))</f>
        <v/>
      </c>
      <c r="AU238" s="76">
        <f>IF($B238="",0,IF(Einstellungen!$C$10="Ja",MAX(IF(Einstellungen!$C$11="7 Tage",MAX(0,(MIN(DATE(2026,13,0),IF(Mitarbeiter!$D238="",DATE(2026,13,0),Mitarbeiter!$D238),TODAY()))-(MAX(DATE(2026,12,1),Mitarbeiter!$C238))+1),MAX(0,NETWORKDAYS(MAX(DATE(2026,12,1),Mitarbeiter!$C238),MIN(DATE(2026,13,0),IF(Mitarbeiter!$D238="",DATE(2026,13,0),Mitarbeiter!$D238),TODAY()),Einstellungen!$F$13:$F$67)))*N(Mitarbeiter!$E238)/IF(Einstellungen!$C$11="7 Tage",7,5),N('Ist-Stunden'!Q238)),MAX(IF(Einstellungen!$C$11="7 Tage",MAX(0,(MIN(DATE(2026,13,0),IF(Mitarbeiter!$D238="",DATE(2026,13,0),Mitarbeiter!$D238),TODAY()))-(MAX(DATE(2026,12,1),Mitarbeiter!$C238))+1),MAX(0,NETWORKDAYS(MAX(DATE(2026,12,1),Mitarbeiter!$C238),MIN(DATE(2026,13,0),IF(Mitarbeiter!$D238="",DATE(2026,13,0),Mitarbeiter!$D238),TODAY()),Einstellungen!$F$13:$F$67)))*N(Mitarbeiter!$E238)/IF(Einstellungen!$C$11="7 Tage",7,5),N('Ist-Stunden'!Q238)+(N(Krankheitstage!R238)+N(Krankheitstage!AD238))*N($C238))))</f>
        <v/>
      </c>
      <c r="AV238" s="76">
        <f>IF($B238="",0,IF(Einstellungen!$C$10="Ja",MAX(IF(Einstellungen!$C$11="7 Tage",MAX(0,(MIN(DATE(2027,2,0),IF(Mitarbeiter!$D238="",DATE(2027,2,0),Mitarbeiter!$D238),TODAY()))-(MAX(DATE(2027,1,1),Mitarbeiter!$C238))+1),MAX(0,NETWORKDAYS(MAX(DATE(2027,1,1),Mitarbeiter!$C238),MIN(DATE(2027,2,0),IF(Mitarbeiter!$D238="",DATE(2027,2,0),Mitarbeiter!$D238),TODAY()),Einstellungen!$F$13:$F$67)))*N(Mitarbeiter!$E238)/IF(Einstellungen!$C$11="7 Tage",7,5),N('Ist-Stunden'!R238)),MAX(IF(Einstellungen!$C$11="7 Tage",MAX(0,(MIN(DATE(2027,2,0),IF(Mitarbeiter!$D238="",DATE(2027,2,0),Mitarbeiter!$D238),TODAY()))-(MAX(DATE(2027,1,1),Mitarbeiter!$C238))+1),MAX(0,NETWORKDAYS(MAX(DATE(2027,1,1),Mitarbeiter!$C238),MIN(DATE(2027,2,0),IF(Mitarbeiter!$D238="",DATE(2027,2,0),Mitarbeiter!$D238),TODAY()),Einstellungen!$F$13:$F$67)))*N(Mitarbeiter!$E238)/IF(Einstellungen!$C$11="7 Tage",7,5),N('Ist-Stunden'!R238)+(N(Krankheitstage!AE238)+N(Krankheitstage!AQ238))*N($C238))))</f>
        <v/>
      </c>
      <c r="AW238" s="76">
        <f>IF($B238="",0,IF(Einstellungen!$C$10="Ja",MAX(IF(Einstellungen!$C$11="7 Tage",MAX(0,(MIN(DATE(2027,3,0),IF(Mitarbeiter!$D238="",DATE(2027,3,0),Mitarbeiter!$D238),TODAY()))-(MAX(DATE(2027,2,1),Mitarbeiter!$C238))+1),MAX(0,NETWORKDAYS(MAX(DATE(2027,2,1),Mitarbeiter!$C238),MIN(DATE(2027,3,0),IF(Mitarbeiter!$D238="",DATE(2027,3,0),Mitarbeiter!$D238),TODAY()),Einstellungen!$F$13:$F$67)))*N(Mitarbeiter!$E238)/IF(Einstellungen!$C$11="7 Tage",7,5),N('Ist-Stunden'!S238)),MAX(IF(Einstellungen!$C$11="7 Tage",MAX(0,(MIN(DATE(2027,3,0),IF(Mitarbeiter!$D238="",DATE(2027,3,0),Mitarbeiter!$D238),TODAY()))-(MAX(DATE(2027,2,1),Mitarbeiter!$C238))+1),MAX(0,NETWORKDAYS(MAX(DATE(2027,2,1),Mitarbeiter!$C238),MIN(DATE(2027,3,0),IF(Mitarbeiter!$D238="",DATE(2027,3,0),Mitarbeiter!$D238),TODAY()),Einstellungen!$F$13:$F$67)))*N(Mitarbeiter!$E238)/IF(Einstellungen!$C$11="7 Tage",7,5),N('Ist-Stunden'!S238)+(N(Krankheitstage!AF238)+N(Krankheitstage!AR238))*N($C238))))</f>
        <v/>
      </c>
      <c r="AX238" s="76">
        <f>IF($B238="",0,IF(Einstellungen!$C$10="Ja",MAX(IF(Einstellungen!$C$11="7 Tage",MAX(0,(MIN(DATE(2027,4,0),IF(Mitarbeiter!$D238="",DATE(2027,4,0),Mitarbeiter!$D238),TODAY()))-(MAX(DATE(2027,3,1),Mitarbeiter!$C238))+1),MAX(0,NETWORKDAYS(MAX(DATE(2027,3,1),Mitarbeiter!$C238),MIN(DATE(2027,4,0),IF(Mitarbeiter!$D238="",DATE(2027,4,0),Mitarbeiter!$D238),TODAY()),Einstellungen!$F$13:$F$67)))*N(Mitarbeiter!$E238)/IF(Einstellungen!$C$11="7 Tage",7,5),N('Ist-Stunden'!T238)),MAX(IF(Einstellungen!$C$11="7 Tage",MAX(0,(MIN(DATE(2027,4,0),IF(Mitarbeiter!$D238="",DATE(2027,4,0),Mitarbeiter!$D238),TODAY()))-(MAX(DATE(2027,3,1),Mitarbeiter!$C238))+1),MAX(0,NETWORKDAYS(MAX(DATE(2027,3,1),Mitarbeiter!$C238),MIN(DATE(2027,4,0),IF(Mitarbeiter!$D238="",DATE(2027,4,0),Mitarbeiter!$D238),TODAY()),Einstellungen!$F$13:$F$67)))*N(Mitarbeiter!$E238)/IF(Einstellungen!$C$11="7 Tage",7,5),N('Ist-Stunden'!T238)+(N(Krankheitstage!AG238)+N(Krankheitstage!AS238))*N($C238))))</f>
        <v/>
      </c>
      <c r="AY238" s="76">
        <f>IF($B238="",0,IF(Einstellungen!$C$10="Ja",MAX(IF(Einstellungen!$C$11="7 Tage",MAX(0,(MIN(DATE(2027,5,0),IF(Mitarbeiter!$D238="",DATE(2027,5,0),Mitarbeiter!$D238),TODAY()))-(MAX(DATE(2027,4,1),Mitarbeiter!$C238))+1),MAX(0,NETWORKDAYS(MAX(DATE(2027,4,1),Mitarbeiter!$C238),MIN(DATE(2027,5,0),IF(Mitarbeiter!$D238="",DATE(2027,5,0),Mitarbeiter!$D238),TODAY()),Einstellungen!$F$13:$F$67)))*N(Mitarbeiter!$E238)/IF(Einstellungen!$C$11="7 Tage",7,5),N('Ist-Stunden'!U238)),MAX(IF(Einstellungen!$C$11="7 Tage",MAX(0,(MIN(DATE(2027,5,0),IF(Mitarbeiter!$D238="",DATE(2027,5,0),Mitarbeiter!$D238),TODAY()))-(MAX(DATE(2027,4,1),Mitarbeiter!$C238))+1),MAX(0,NETWORKDAYS(MAX(DATE(2027,4,1),Mitarbeiter!$C238),MIN(DATE(2027,5,0),IF(Mitarbeiter!$D238="",DATE(2027,5,0),Mitarbeiter!$D238),TODAY()),Einstellungen!$F$13:$F$67)))*N(Mitarbeiter!$E238)/IF(Einstellungen!$C$11="7 Tage",7,5),N('Ist-Stunden'!U238)+(N(Krankheitstage!AH238)+N(Krankheitstage!AT238))*N($C238))))</f>
        <v/>
      </c>
      <c r="AZ238" s="76">
        <f>IF($B238="",0,IF(Einstellungen!$C$10="Ja",MAX(IF(Einstellungen!$C$11="7 Tage",MAX(0,(MIN(DATE(2027,6,0),IF(Mitarbeiter!$D238="",DATE(2027,6,0),Mitarbeiter!$D238),TODAY()))-(MAX(DATE(2027,5,1),Mitarbeiter!$C238))+1),MAX(0,NETWORKDAYS(MAX(DATE(2027,5,1),Mitarbeiter!$C238),MIN(DATE(2027,6,0),IF(Mitarbeiter!$D238="",DATE(2027,6,0),Mitarbeiter!$D238),TODAY()),Einstellungen!$F$13:$F$67)))*N(Mitarbeiter!$E238)/IF(Einstellungen!$C$11="7 Tage",7,5),N('Ist-Stunden'!V238)),MAX(IF(Einstellungen!$C$11="7 Tage",MAX(0,(MIN(DATE(2027,6,0),IF(Mitarbeiter!$D238="",DATE(2027,6,0),Mitarbeiter!$D238),TODAY()))-(MAX(DATE(2027,5,1),Mitarbeiter!$C238))+1),MAX(0,NETWORKDAYS(MAX(DATE(2027,5,1),Mitarbeiter!$C238),MIN(DATE(2027,6,0),IF(Mitarbeiter!$D238="",DATE(2027,6,0),Mitarbeiter!$D238),TODAY()),Einstellungen!$F$13:$F$67)))*N(Mitarbeiter!$E238)/IF(Einstellungen!$C$11="7 Tage",7,5),N('Ist-Stunden'!V238)+(N(Krankheitstage!AI238)+N(Krankheitstage!AU238))*N($C238))))</f>
        <v/>
      </c>
      <c r="BA238" s="76">
        <f>IF($B238="",0,IF(Einstellungen!$C$10="Ja",MAX(IF(Einstellungen!$C$11="7 Tage",MAX(0,(MIN(DATE(2027,7,0),IF(Mitarbeiter!$D238="",DATE(2027,7,0),Mitarbeiter!$D238),TODAY()))-(MAX(DATE(2027,6,1),Mitarbeiter!$C238))+1),MAX(0,NETWORKDAYS(MAX(DATE(2027,6,1),Mitarbeiter!$C238),MIN(DATE(2027,7,0),IF(Mitarbeiter!$D238="",DATE(2027,7,0),Mitarbeiter!$D238),TODAY()),Einstellungen!$F$13:$F$67)))*N(Mitarbeiter!$E238)/IF(Einstellungen!$C$11="7 Tage",7,5),N('Ist-Stunden'!W238)),MAX(IF(Einstellungen!$C$11="7 Tage",MAX(0,(MIN(DATE(2027,7,0),IF(Mitarbeiter!$D238="",DATE(2027,7,0),Mitarbeiter!$D238),TODAY()))-(MAX(DATE(2027,6,1),Mitarbeiter!$C238))+1),MAX(0,NETWORKDAYS(MAX(DATE(2027,6,1),Mitarbeiter!$C238),MIN(DATE(2027,7,0),IF(Mitarbeiter!$D238="",DATE(2027,7,0),Mitarbeiter!$D238),TODAY()),Einstellungen!$F$13:$F$67)))*N(Mitarbeiter!$E238)/IF(Einstellungen!$C$11="7 Tage",7,5),N('Ist-Stunden'!W238)+(N(Krankheitstage!AJ238)+N(Krankheitstage!AV238))*N($C238))))</f>
        <v/>
      </c>
      <c r="BB238" s="76">
        <f>IF($B238="",0,IF(Einstellungen!$C$10="Ja",MAX(IF(Einstellungen!$C$11="7 Tage",MAX(0,(MIN(DATE(2027,8,0),IF(Mitarbeiter!$D238="",DATE(2027,8,0),Mitarbeiter!$D238),TODAY()))-(MAX(DATE(2027,7,1),Mitarbeiter!$C238))+1),MAX(0,NETWORKDAYS(MAX(DATE(2027,7,1),Mitarbeiter!$C238),MIN(DATE(2027,8,0),IF(Mitarbeiter!$D238="",DATE(2027,8,0),Mitarbeiter!$D238),TODAY()),Einstellungen!$F$13:$F$67)))*N(Mitarbeiter!$E238)/IF(Einstellungen!$C$11="7 Tage",7,5),N('Ist-Stunden'!X238)),MAX(IF(Einstellungen!$C$11="7 Tage",MAX(0,(MIN(DATE(2027,8,0),IF(Mitarbeiter!$D238="",DATE(2027,8,0),Mitarbeiter!$D238),TODAY()))-(MAX(DATE(2027,7,1),Mitarbeiter!$C238))+1),MAX(0,NETWORKDAYS(MAX(DATE(2027,7,1),Mitarbeiter!$C238),MIN(DATE(2027,8,0),IF(Mitarbeiter!$D238="",DATE(2027,8,0),Mitarbeiter!$D238),TODAY()),Einstellungen!$F$13:$F$67)))*N(Mitarbeiter!$E238)/IF(Einstellungen!$C$11="7 Tage",7,5),N('Ist-Stunden'!X238)+(N(Krankheitstage!AK238)+N(Krankheitstage!AW238))*N($C238))))</f>
        <v/>
      </c>
      <c r="BC238" s="76">
        <f>IF($B238="",0,IF(Einstellungen!$C$10="Ja",MAX(IF(Einstellungen!$C$11="7 Tage",MAX(0,(MIN(DATE(2027,9,0),IF(Mitarbeiter!$D238="",DATE(2027,9,0),Mitarbeiter!$D238),TODAY()))-(MAX(DATE(2027,8,1),Mitarbeiter!$C238))+1),MAX(0,NETWORKDAYS(MAX(DATE(2027,8,1),Mitarbeiter!$C238),MIN(DATE(2027,9,0),IF(Mitarbeiter!$D238="",DATE(2027,9,0),Mitarbeiter!$D238),TODAY()),Einstellungen!$F$13:$F$67)))*N(Mitarbeiter!$E238)/IF(Einstellungen!$C$11="7 Tage",7,5),N('Ist-Stunden'!Y238)),MAX(IF(Einstellungen!$C$11="7 Tage",MAX(0,(MIN(DATE(2027,9,0),IF(Mitarbeiter!$D238="",DATE(2027,9,0),Mitarbeiter!$D238),TODAY()))-(MAX(DATE(2027,8,1),Mitarbeiter!$C238))+1),MAX(0,NETWORKDAYS(MAX(DATE(2027,8,1),Mitarbeiter!$C238),MIN(DATE(2027,9,0),IF(Mitarbeiter!$D238="",DATE(2027,9,0),Mitarbeiter!$D238),TODAY()),Einstellungen!$F$13:$F$67)))*N(Mitarbeiter!$E238)/IF(Einstellungen!$C$11="7 Tage",7,5),N('Ist-Stunden'!Y238)+(N(Krankheitstage!AL238)+N(Krankheitstage!AX238))*N($C238))))</f>
        <v/>
      </c>
      <c r="BD238" s="76">
        <f>IF($B238="",0,IF(Einstellungen!$C$10="Ja",MAX(IF(Einstellungen!$C$11="7 Tage",MAX(0,(MIN(DATE(2027,10,0),IF(Mitarbeiter!$D238="",DATE(2027,10,0),Mitarbeiter!$D238),TODAY()))-(MAX(DATE(2027,9,1),Mitarbeiter!$C238))+1),MAX(0,NETWORKDAYS(MAX(DATE(2027,9,1),Mitarbeiter!$C238),MIN(DATE(2027,10,0),IF(Mitarbeiter!$D238="",DATE(2027,10,0),Mitarbeiter!$D238),TODAY()),Einstellungen!$F$13:$F$67)))*N(Mitarbeiter!$E238)/IF(Einstellungen!$C$11="7 Tage",7,5),N('Ist-Stunden'!Z238)),MAX(IF(Einstellungen!$C$11="7 Tage",MAX(0,(MIN(DATE(2027,10,0),IF(Mitarbeiter!$D238="",DATE(2027,10,0),Mitarbeiter!$D238),TODAY()))-(MAX(DATE(2027,9,1),Mitarbeiter!$C238))+1),MAX(0,NETWORKDAYS(MAX(DATE(2027,9,1),Mitarbeiter!$C238),MIN(DATE(2027,10,0),IF(Mitarbeiter!$D238="",DATE(2027,10,0),Mitarbeiter!$D238),TODAY()),Einstellungen!$F$13:$F$67)))*N(Mitarbeiter!$E238)/IF(Einstellungen!$C$11="7 Tage",7,5),N('Ist-Stunden'!Z238)+(N(Krankheitstage!AM238)+N(Krankheitstage!AY238))*N($C238))))</f>
        <v/>
      </c>
      <c r="BE238" s="76">
        <f>IF($B238="",0,IF(Einstellungen!$C$10="Ja",MAX(IF(Einstellungen!$C$11="7 Tage",MAX(0,(MIN(DATE(2027,11,0),IF(Mitarbeiter!$D238="",DATE(2027,11,0),Mitarbeiter!$D238),TODAY()))-(MAX(DATE(2027,10,1),Mitarbeiter!$C238))+1),MAX(0,NETWORKDAYS(MAX(DATE(2027,10,1),Mitarbeiter!$C238),MIN(DATE(2027,11,0),IF(Mitarbeiter!$D238="",DATE(2027,11,0),Mitarbeiter!$D238),TODAY()),Einstellungen!$F$13:$F$67)))*N(Mitarbeiter!$E238)/IF(Einstellungen!$C$11="7 Tage",7,5),N('Ist-Stunden'!AA238)),MAX(IF(Einstellungen!$C$11="7 Tage",MAX(0,(MIN(DATE(2027,11,0),IF(Mitarbeiter!$D238="",DATE(2027,11,0),Mitarbeiter!$D238),TODAY()))-(MAX(DATE(2027,10,1),Mitarbeiter!$C238))+1),MAX(0,NETWORKDAYS(MAX(DATE(2027,10,1),Mitarbeiter!$C238),MIN(DATE(2027,11,0),IF(Mitarbeiter!$D238="",DATE(2027,11,0),Mitarbeiter!$D238),TODAY()),Einstellungen!$F$13:$F$67)))*N(Mitarbeiter!$E238)/IF(Einstellungen!$C$11="7 Tage",7,5),N('Ist-Stunden'!AA238)+(N(Krankheitstage!AN238)+N(Krankheitstage!AZ238))*N($C238))))</f>
        <v/>
      </c>
      <c r="BF238" s="76">
        <f>IF($B238="",0,IF(Einstellungen!$C$10="Ja",MAX(IF(Einstellungen!$C$11="7 Tage",MAX(0,(MIN(DATE(2027,12,0),IF(Mitarbeiter!$D238="",DATE(2027,12,0),Mitarbeiter!$D238),TODAY()))-(MAX(DATE(2027,11,1),Mitarbeiter!$C238))+1),MAX(0,NETWORKDAYS(MAX(DATE(2027,11,1),Mitarbeiter!$C238),MIN(DATE(2027,12,0),IF(Mitarbeiter!$D238="",DATE(2027,12,0),Mitarbeiter!$D238),TODAY()),Einstellungen!$F$13:$F$67)))*N(Mitarbeiter!$E238)/IF(Einstellungen!$C$11="7 Tage",7,5),N('Ist-Stunden'!AB238)),MAX(IF(Einstellungen!$C$11="7 Tage",MAX(0,(MIN(DATE(2027,12,0),IF(Mitarbeiter!$D238="",DATE(2027,12,0),Mitarbeiter!$D238),TODAY()))-(MAX(DATE(2027,11,1),Mitarbeiter!$C238))+1),MAX(0,NETWORKDAYS(MAX(DATE(2027,11,1),Mitarbeiter!$C238),MIN(DATE(2027,12,0),IF(Mitarbeiter!$D238="",DATE(2027,12,0),Mitarbeiter!$D238),TODAY()),Einstellungen!$F$13:$F$67)))*N(Mitarbeiter!$E238)/IF(Einstellungen!$C$11="7 Tage",7,5),N('Ist-Stunden'!AB238)+(N(Krankheitstage!AO238)+N(Krankheitstage!BA238))*N($C238))))</f>
        <v/>
      </c>
      <c r="BG238" s="76">
        <f>IF($B238="",0,IF(Einstellungen!$C$10="Ja",MAX(IF(Einstellungen!$C$11="7 Tage",MAX(0,(MIN(DATE(2027,13,0),IF(Mitarbeiter!$D238="",DATE(2027,13,0),Mitarbeiter!$D238),TODAY()))-(MAX(DATE(2027,12,1),Mitarbeiter!$C238))+1),MAX(0,NETWORKDAYS(MAX(DATE(2027,12,1),Mitarbeiter!$C238),MIN(DATE(2027,13,0),IF(Mitarbeiter!$D238="",DATE(2027,13,0),Mitarbeiter!$D238),TODAY()),Einstellungen!$F$13:$F$67)))*N(Mitarbeiter!$E238)/IF(Einstellungen!$C$11="7 Tage",7,5),N('Ist-Stunden'!AC238)),MAX(IF(Einstellungen!$C$11="7 Tage",MAX(0,(MIN(DATE(2027,13,0),IF(Mitarbeiter!$D238="",DATE(2027,13,0),Mitarbeiter!$D238),TODAY()))-(MAX(DATE(2027,12,1),Mitarbeiter!$C238))+1),MAX(0,NETWORKDAYS(MAX(DATE(2027,12,1),Mitarbeiter!$C238),MIN(DATE(2027,13,0),IF(Mitarbeiter!$D238="",DATE(2027,13,0),Mitarbeiter!$D238),TODAY()),Einstellungen!$F$13:$F$67)))*N(Mitarbeiter!$E238)/IF(Einstellungen!$C$11="7 Tage",7,5),N('Ist-Stunden'!AC238)+(N(Krankheitstage!AP238)+N(Krankheitstage!BB238))*N($C238))))</f>
        <v/>
      </c>
      <c r="BH238" s="76">
        <f>IF($B238="",0,IF(Einstellungen!$C$10="Ja",MAX(IF(Einstellungen!$C$11="7 Tage",MAX(0,(MIN(DATE(2028,2,0),IF(Mitarbeiter!$D238="",DATE(2028,2,0),Mitarbeiter!$D238),TODAY()))-(MAX(DATE(2028,1,1),Mitarbeiter!$C238))+1),MAX(0,NETWORKDAYS(MAX(DATE(2028,1,1),Mitarbeiter!$C238),MIN(DATE(2028,2,0),IF(Mitarbeiter!$D238="",DATE(2028,2,0),Mitarbeiter!$D238),TODAY()),Einstellungen!$F$13:$F$67)))*N(Mitarbeiter!$E238)/IF(Einstellungen!$C$11="7 Tage",7,5),N('Ist-Stunden'!AD238)),MAX(IF(Einstellungen!$C$11="7 Tage",MAX(0,(MIN(DATE(2028,2,0),IF(Mitarbeiter!$D238="",DATE(2028,2,0),Mitarbeiter!$D238),TODAY()))-(MAX(DATE(2028,1,1),Mitarbeiter!$C238))+1),MAX(0,NETWORKDAYS(MAX(DATE(2028,1,1),Mitarbeiter!$C238),MIN(DATE(2028,2,0),IF(Mitarbeiter!$D238="",DATE(2028,2,0),Mitarbeiter!$D238),TODAY()),Einstellungen!$F$13:$F$67)))*N(Mitarbeiter!$E238)/IF(Einstellungen!$C$11="7 Tage",7,5),N('Ist-Stunden'!AD238)+(N(Krankheitstage!BC238)+N(Krankheitstage!BO238))*N($C238))))</f>
        <v/>
      </c>
      <c r="BI238" s="76">
        <f>IF($B238="",0,IF(Einstellungen!$C$10="Ja",MAX(IF(Einstellungen!$C$11="7 Tage",MAX(0,(MIN(DATE(2028,3,0),IF(Mitarbeiter!$D238="",DATE(2028,3,0),Mitarbeiter!$D238),TODAY()))-(MAX(DATE(2028,2,1),Mitarbeiter!$C238))+1),MAX(0,NETWORKDAYS(MAX(DATE(2028,2,1),Mitarbeiter!$C238),MIN(DATE(2028,3,0),IF(Mitarbeiter!$D238="",DATE(2028,3,0),Mitarbeiter!$D238),TODAY()),Einstellungen!$F$13:$F$67)))*N(Mitarbeiter!$E238)/IF(Einstellungen!$C$11="7 Tage",7,5),N('Ist-Stunden'!AE238)),MAX(IF(Einstellungen!$C$11="7 Tage",MAX(0,(MIN(DATE(2028,3,0),IF(Mitarbeiter!$D238="",DATE(2028,3,0),Mitarbeiter!$D238),TODAY()))-(MAX(DATE(2028,2,1),Mitarbeiter!$C238))+1),MAX(0,NETWORKDAYS(MAX(DATE(2028,2,1),Mitarbeiter!$C238),MIN(DATE(2028,3,0),IF(Mitarbeiter!$D238="",DATE(2028,3,0),Mitarbeiter!$D238),TODAY()),Einstellungen!$F$13:$F$67)))*N(Mitarbeiter!$E238)/IF(Einstellungen!$C$11="7 Tage",7,5),N('Ist-Stunden'!AE238)+(N(Krankheitstage!BD238)+N(Krankheitstage!BP238))*N($C238))))</f>
        <v/>
      </c>
      <c r="BJ238" s="76">
        <f>IF($B238="",0,IF(Einstellungen!$C$10="Ja",MAX(IF(Einstellungen!$C$11="7 Tage",MAX(0,(MIN(DATE(2028,4,0),IF(Mitarbeiter!$D238="",DATE(2028,4,0),Mitarbeiter!$D238),TODAY()))-(MAX(DATE(2028,3,1),Mitarbeiter!$C238))+1),MAX(0,NETWORKDAYS(MAX(DATE(2028,3,1),Mitarbeiter!$C238),MIN(DATE(2028,4,0),IF(Mitarbeiter!$D238="",DATE(2028,4,0),Mitarbeiter!$D238),TODAY()),Einstellungen!$F$13:$F$67)))*N(Mitarbeiter!$E238)/IF(Einstellungen!$C$11="7 Tage",7,5),N('Ist-Stunden'!AF238)),MAX(IF(Einstellungen!$C$11="7 Tage",MAX(0,(MIN(DATE(2028,4,0),IF(Mitarbeiter!$D238="",DATE(2028,4,0),Mitarbeiter!$D238),TODAY()))-(MAX(DATE(2028,3,1),Mitarbeiter!$C238))+1),MAX(0,NETWORKDAYS(MAX(DATE(2028,3,1),Mitarbeiter!$C238),MIN(DATE(2028,4,0),IF(Mitarbeiter!$D238="",DATE(2028,4,0),Mitarbeiter!$D238),TODAY()),Einstellungen!$F$13:$F$67)))*N(Mitarbeiter!$E238)/IF(Einstellungen!$C$11="7 Tage",7,5),N('Ist-Stunden'!AF238)+(N(Krankheitstage!BE238)+N(Krankheitstage!BQ238))*N($C238))))</f>
        <v/>
      </c>
      <c r="BK238" s="76">
        <f>IF($B238="",0,IF(Einstellungen!$C$10="Ja",MAX(IF(Einstellungen!$C$11="7 Tage",MAX(0,(MIN(DATE(2028,5,0),IF(Mitarbeiter!$D238="",DATE(2028,5,0),Mitarbeiter!$D238),TODAY()))-(MAX(DATE(2028,4,1),Mitarbeiter!$C238))+1),MAX(0,NETWORKDAYS(MAX(DATE(2028,4,1),Mitarbeiter!$C238),MIN(DATE(2028,5,0),IF(Mitarbeiter!$D238="",DATE(2028,5,0),Mitarbeiter!$D238),TODAY()),Einstellungen!$F$13:$F$67)))*N(Mitarbeiter!$E238)/IF(Einstellungen!$C$11="7 Tage",7,5),N('Ist-Stunden'!AG238)),MAX(IF(Einstellungen!$C$11="7 Tage",MAX(0,(MIN(DATE(2028,5,0),IF(Mitarbeiter!$D238="",DATE(2028,5,0),Mitarbeiter!$D238),TODAY()))-(MAX(DATE(2028,4,1),Mitarbeiter!$C238))+1),MAX(0,NETWORKDAYS(MAX(DATE(2028,4,1),Mitarbeiter!$C238),MIN(DATE(2028,5,0),IF(Mitarbeiter!$D238="",DATE(2028,5,0),Mitarbeiter!$D238),TODAY()),Einstellungen!$F$13:$F$67)))*N(Mitarbeiter!$E238)/IF(Einstellungen!$C$11="7 Tage",7,5),N('Ist-Stunden'!AG238)+(N(Krankheitstage!BF238)+N(Krankheitstage!BR238))*N($C238))))</f>
        <v/>
      </c>
      <c r="BL238" s="76">
        <f>IF($B238="",0,IF(Einstellungen!$C$10="Ja",MAX(IF(Einstellungen!$C$11="7 Tage",MAX(0,(MIN(DATE(2028,6,0),IF(Mitarbeiter!$D238="",DATE(2028,6,0),Mitarbeiter!$D238),TODAY()))-(MAX(DATE(2028,5,1),Mitarbeiter!$C238))+1),MAX(0,NETWORKDAYS(MAX(DATE(2028,5,1),Mitarbeiter!$C238),MIN(DATE(2028,6,0),IF(Mitarbeiter!$D238="",DATE(2028,6,0),Mitarbeiter!$D238),TODAY()),Einstellungen!$F$13:$F$67)))*N(Mitarbeiter!$E238)/IF(Einstellungen!$C$11="7 Tage",7,5),N('Ist-Stunden'!AH238)),MAX(IF(Einstellungen!$C$11="7 Tage",MAX(0,(MIN(DATE(2028,6,0),IF(Mitarbeiter!$D238="",DATE(2028,6,0),Mitarbeiter!$D238),TODAY()))-(MAX(DATE(2028,5,1),Mitarbeiter!$C238))+1),MAX(0,NETWORKDAYS(MAX(DATE(2028,5,1),Mitarbeiter!$C238),MIN(DATE(2028,6,0),IF(Mitarbeiter!$D238="",DATE(2028,6,0),Mitarbeiter!$D238),TODAY()),Einstellungen!$F$13:$F$67)))*N(Mitarbeiter!$E238)/IF(Einstellungen!$C$11="7 Tage",7,5),N('Ist-Stunden'!AH238)+(N(Krankheitstage!BG238)+N(Krankheitstage!BS238))*N($C238))))</f>
        <v/>
      </c>
      <c r="BM238" s="76">
        <f>IF($B238="",0,IF(Einstellungen!$C$10="Ja",MAX(IF(Einstellungen!$C$11="7 Tage",MAX(0,(MIN(DATE(2028,7,0),IF(Mitarbeiter!$D238="",DATE(2028,7,0),Mitarbeiter!$D238),TODAY()))-(MAX(DATE(2028,6,1),Mitarbeiter!$C238))+1),MAX(0,NETWORKDAYS(MAX(DATE(2028,6,1),Mitarbeiter!$C238),MIN(DATE(2028,7,0),IF(Mitarbeiter!$D238="",DATE(2028,7,0),Mitarbeiter!$D238),TODAY()),Einstellungen!$F$13:$F$67)))*N(Mitarbeiter!$E238)/IF(Einstellungen!$C$11="7 Tage",7,5),N('Ist-Stunden'!AI238)),MAX(IF(Einstellungen!$C$11="7 Tage",MAX(0,(MIN(DATE(2028,7,0),IF(Mitarbeiter!$D238="",DATE(2028,7,0),Mitarbeiter!$D238),TODAY()))-(MAX(DATE(2028,6,1),Mitarbeiter!$C238))+1),MAX(0,NETWORKDAYS(MAX(DATE(2028,6,1),Mitarbeiter!$C238),MIN(DATE(2028,7,0),IF(Mitarbeiter!$D238="",DATE(2028,7,0),Mitarbeiter!$D238),TODAY()),Einstellungen!$F$13:$F$67)))*N(Mitarbeiter!$E238)/IF(Einstellungen!$C$11="7 Tage",7,5),N('Ist-Stunden'!AI238)+(N(Krankheitstage!BH238)+N(Krankheitstage!BT238))*N($C238))))</f>
        <v/>
      </c>
      <c r="BN238" s="76">
        <f>IF($B238="",0,IF(Einstellungen!$C$10="Ja",MAX(IF(Einstellungen!$C$11="7 Tage",MAX(0,(MIN(DATE(2028,8,0),IF(Mitarbeiter!$D238="",DATE(2028,8,0),Mitarbeiter!$D238),TODAY()))-(MAX(DATE(2028,7,1),Mitarbeiter!$C238))+1),MAX(0,NETWORKDAYS(MAX(DATE(2028,7,1),Mitarbeiter!$C238),MIN(DATE(2028,8,0),IF(Mitarbeiter!$D238="",DATE(2028,8,0),Mitarbeiter!$D238),TODAY()),Einstellungen!$F$13:$F$67)))*N(Mitarbeiter!$E238)/IF(Einstellungen!$C$11="7 Tage",7,5),N('Ist-Stunden'!AJ238)),MAX(IF(Einstellungen!$C$11="7 Tage",MAX(0,(MIN(DATE(2028,8,0),IF(Mitarbeiter!$D238="",DATE(2028,8,0),Mitarbeiter!$D238),TODAY()))-(MAX(DATE(2028,7,1),Mitarbeiter!$C238))+1),MAX(0,NETWORKDAYS(MAX(DATE(2028,7,1),Mitarbeiter!$C238),MIN(DATE(2028,8,0),IF(Mitarbeiter!$D238="",DATE(2028,8,0),Mitarbeiter!$D238),TODAY()),Einstellungen!$F$13:$F$67)))*N(Mitarbeiter!$E238)/IF(Einstellungen!$C$11="7 Tage",7,5),N('Ist-Stunden'!AJ238)+(N(Krankheitstage!BI238)+N(Krankheitstage!BU238))*N($C238))))</f>
        <v/>
      </c>
      <c r="BO238" s="76">
        <f>IF($B238="",0,IF(Einstellungen!$C$10="Ja",MAX(IF(Einstellungen!$C$11="7 Tage",MAX(0,(MIN(DATE(2028,9,0),IF(Mitarbeiter!$D238="",DATE(2028,9,0),Mitarbeiter!$D238),TODAY()))-(MAX(DATE(2028,8,1),Mitarbeiter!$C238))+1),MAX(0,NETWORKDAYS(MAX(DATE(2028,8,1),Mitarbeiter!$C238),MIN(DATE(2028,9,0),IF(Mitarbeiter!$D238="",DATE(2028,9,0),Mitarbeiter!$D238),TODAY()),Einstellungen!$F$13:$F$67)))*N(Mitarbeiter!$E238)/IF(Einstellungen!$C$11="7 Tage",7,5),N('Ist-Stunden'!AK238)),MAX(IF(Einstellungen!$C$11="7 Tage",MAX(0,(MIN(DATE(2028,9,0),IF(Mitarbeiter!$D238="",DATE(2028,9,0),Mitarbeiter!$D238),TODAY()))-(MAX(DATE(2028,8,1),Mitarbeiter!$C238))+1),MAX(0,NETWORKDAYS(MAX(DATE(2028,8,1),Mitarbeiter!$C238),MIN(DATE(2028,9,0),IF(Mitarbeiter!$D238="",DATE(2028,9,0),Mitarbeiter!$D238),TODAY()),Einstellungen!$F$13:$F$67)))*N(Mitarbeiter!$E238)/IF(Einstellungen!$C$11="7 Tage",7,5),N('Ist-Stunden'!AK238)+(N(Krankheitstage!BJ238)+N(Krankheitstage!BV238))*N($C238))))</f>
        <v/>
      </c>
      <c r="BP238" s="76">
        <f>IF($B238="",0,IF(Einstellungen!$C$10="Ja",MAX(IF(Einstellungen!$C$11="7 Tage",MAX(0,(MIN(DATE(2028,10,0),IF(Mitarbeiter!$D238="",DATE(2028,10,0),Mitarbeiter!$D238),TODAY()))-(MAX(DATE(2028,9,1),Mitarbeiter!$C238))+1),MAX(0,NETWORKDAYS(MAX(DATE(2028,9,1),Mitarbeiter!$C238),MIN(DATE(2028,10,0),IF(Mitarbeiter!$D238="",DATE(2028,10,0),Mitarbeiter!$D238),TODAY()),Einstellungen!$F$13:$F$67)))*N(Mitarbeiter!$E238)/IF(Einstellungen!$C$11="7 Tage",7,5),N('Ist-Stunden'!AL238)),MAX(IF(Einstellungen!$C$11="7 Tage",MAX(0,(MIN(DATE(2028,10,0),IF(Mitarbeiter!$D238="",DATE(2028,10,0),Mitarbeiter!$D238),TODAY()))-(MAX(DATE(2028,9,1),Mitarbeiter!$C238))+1),MAX(0,NETWORKDAYS(MAX(DATE(2028,9,1),Mitarbeiter!$C238),MIN(DATE(2028,10,0),IF(Mitarbeiter!$D238="",DATE(2028,10,0),Mitarbeiter!$D238),TODAY()),Einstellungen!$F$13:$F$67)))*N(Mitarbeiter!$E238)/IF(Einstellungen!$C$11="7 Tage",7,5),N('Ist-Stunden'!AL238)+(N(Krankheitstage!BK238)+N(Krankheitstage!BW238))*N($C238))))</f>
        <v/>
      </c>
      <c r="BQ238" s="76">
        <f>IF($B238="",0,IF(Einstellungen!$C$10="Ja",MAX(IF(Einstellungen!$C$11="7 Tage",MAX(0,(MIN(DATE(2028,11,0),IF(Mitarbeiter!$D238="",DATE(2028,11,0),Mitarbeiter!$D238),TODAY()))-(MAX(DATE(2028,10,1),Mitarbeiter!$C238))+1),MAX(0,NETWORKDAYS(MAX(DATE(2028,10,1),Mitarbeiter!$C238),MIN(DATE(2028,11,0),IF(Mitarbeiter!$D238="",DATE(2028,11,0),Mitarbeiter!$D238),TODAY()),Einstellungen!$F$13:$F$67)))*N(Mitarbeiter!$E238)/IF(Einstellungen!$C$11="7 Tage",7,5),N('Ist-Stunden'!AM238)),MAX(IF(Einstellungen!$C$11="7 Tage",MAX(0,(MIN(DATE(2028,11,0),IF(Mitarbeiter!$D238="",DATE(2028,11,0),Mitarbeiter!$D238),TODAY()))-(MAX(DATE(2028,10,1),Mitarbeiter!$C238))+1),MAX(0,NETWORKDAYS(MAX(DATE(2028,10,1),Mitarbeiter!$C238),MIN(DATE(2028,11,0),IF(Mitarbeiter!$D238="",DATE(2028,11,0),Mitarbeiter!$D238),TODAY()),Einstellungen!$F$13:$F$67)))*N(Mitarbeiter!$E238)/IF(Einstellungen!$C$11="7 Tage",7,5),N('Ist-Stunden'!AM238)+(N(Krankheitstage!BL238)+N(Krankheitstage!BX238))*N($C238))))</f>
        <v/>
      </c>
      <c r="BR238" s="76">
        <f>IF($B238="",0,IF(Einstellungen!$C$10="Ja",MAX(IF(Einstellungen!$C$11="7 Tage",MAX(0,(MIN(DATE(2028,12,0),IF(Mitarbeiter!$D238="",DATE(2028,12,0),Mitarbeiter!$D238),TODAY()))-(MAX(DATE(2028,11,1),Mitarbeiter!$C238))+1),MAX(0,NETWORKDAYS(MAX(DATE(2028,11,1),Mitarbeiter!$C238),MIN(DATE(2028,12,0),IF(Mitarbeiter!$D238="",DATE(2028,12,0),Mitarbeiter!$D238),TODAY()),Einstellungen!$F$13:$F$67)))*N(Mitarbeiter!$E238)/IF(Einstellungen!$C$11="7 Tage",7,5),N('Ist-Stunden'!AN238)),MAX(IF(Einstellungen!$C$11="7 Tage",MAX(0,(MIN(DATE(2028,12,0),IF(Mitarbeiter!$D238="",DATE(2028,12,0),Mitarbeiter!$D238),TODAY()))-(MAX(DATE(2028,11,1),Mitarbeiter!$C238))+1),MAX(0,NETWORKDAYS(MAX(DATE(2028,11,1),Mitarbeiter!$C238),MIN(DATE(2028,12,0),IF(Mitarbeiter!$D238="",DATE(2028,12,0),Mitarbeiter!$D238),TODAY()),Einstellungen!$F$13:$F$67)))*N(Mitarbeiter!$E238)/IF(Einstellungen!$C$11="7 Tage",7,5),N('Ist-Stunden'!AN238)+(N(Krankheitstage!BM238)+N(Krankheitstage!BY238))*N($C238))))</f>
        <v/>
      </c>
      <c r="BS238" s="76">
        <f>IF($B238="",0,IF(Einstellungen!$C$10="Ja",MAX(IF(Einstellungen!$C$11="7 Tage",MAX(0,(MIN(DATE(2028,13,0),IF(Mitarbeiter!$D238="",DATE(2028,13,0),Mitarbeiter!$D238),TODAY()))-(MAX(DATE(2028,12,1),Mitarbeiter!$C238))+1),MAX(0,NETWORKDAYS(MAX(DATE(2028,12,1),Mitarbeiter!$C238),MIN(DATE(2028,13,0),IF(Mitarbeiter!$D238="",DATE(2028,13,0),Mitarbeiter!$D238),TODAY()),Einstellungen!$F$13:$F$67)))*N(Mitarbeiter!$E238)/IF(Einstellungen!$C$11="7 Tage",7,5),N('Ist-Stunden'!AO238)),MAX(IF(Einstellungen!$C$11="7 Tage",MAX(0,(MIN(DATE(2028,13,0),IF(Mitarbeiter!$D238="",DATE(2028,13,0),Mitarbeiter!$D238),TODAY()))-(MAX(DATE(2028,12,1),Mitarbeiter!$C238))+1),MAX(0,NETWORKDAYS(MAX(DATE(2028,12,1),Mitarbeiter!$C238),MIN(DATE(2028,13,0),IF(Mitarbeiter!$D238="",DATE(2028,13,0),Mitarbeiter!$D238),TODAY()),Einstellungen!$F$13:$F$67)))*N(Mitarbeiter!$E238)/IF(Einstellungen!$C$11="7 Tage",7,5),N('Ist-Stunden'!AO238)+(N(Krankheitstage!BN238)+N(Krankheitstage!BZ238))*N($C238))))</f>
        <v/>
      </c>
      <c r="BT238" s="76">
        <f>IF($B238="",0,IF(Einstellungen!$C$10="Ja",MAX(IF(Einstellungen!$C$11="7 Tage",MAX(0,(MIN(DATE(2029,2,0),IF(Mitarbeiter!$D238="",DATE(2029,2,0),Mitarbeiter!$D238),TODAY()))-(MAX(DATE(2029,1,1),Mitarbeiter!$C238))+1),MAX(0,NETWORKDAYS(MAX(DATE(2029,1,1),Mitarbeiter!$C238),MIN(DATE(2029,2,0),IF(Mitarbeiter!$D238="",DATE(2029,2,0),Mitarbeiter!$D238),TODAY()),Einstellungen!$F$13:$F$67)))*N(Mitarbeiter!$E238)/IF(Einstellungen!$C$11="7 Tage",7,5),N('Ist-Stunden'!AP238)),MAX(IF(Einstellungen!$C$11="7 Tage",MAX(0,(MIN(DATE(2029,2,0),IF(Mitarbeiter!$D238="",DATE(2029,2,0),Mitarbeiter!$D238),TODAY()))-(MAX(DATE(2029,1,1),Mitarbeiter!$C238))+1),MAX(0,NETWORKDAYS(MAX(DATE(2029,1,1),Mitarbeiter!$C238),MIN(DATE(2029,2,0),IF(Mitarbeiter!$D238="",DATE(2029,2,0),Mitarbeiter!$D238),TODAY()),Einstellungen!$F$13:$F$67)))*N(Mitarbeiter!$E238)/IF(Einstellungen!$C$11="7 Tage",7,5),N('Ist-Stunden'!AP238)+(N(Krankheitstage!CA238)+N(Krankheitstage!CM238))*N($C238))))</f>
        <v/>
      </c>
      <c r="BU238" s="76">
        <f>IF($B238="",0,IF(Einstellungen!$C$10="Ja",MAX(IF(Einstellungen!$C$11="7 Tage",MAX(0,(MIN(DATE(2029,3,0),IF(Mitarbeiter!$D238="",DATE(2029,3,0),Mitarbeiter!$D238),TODAY()))-(MAX(DATE(2029,2,1),Mitarbeiter!$C238))+1),MAX(0,NETWORKDAYS(MAX(DATE(2029,2,1),Mitarbeiter!$C238),MIN(DATE(2029,3,0),IF(Mitarbeiter!$D238="",DATE(2029,3,0),Mitarbeiter!$D238),TODAY()),Einstellungen!$F$13:$F$67)))*N(Mitarbeiter!$E238)/IF(Einstellungen!$C$11="7 Tage",7,5),N('Ist-Stunden'!AQ238)),MAX(IF(Einstellungen!$C$11="7 Tage",MAX(0,(MIN(DATE(2029,3,0),IF(Mitarbeiter!$D238="",DATE(2029,3,0),Mitarbeiter!$D238),TODAY()))-(MAX(DATE(2029,2,1),Mitarbeiter!$C238))+1),MAX(0,NETWORKDAYS(MAX(DATE(2029,2,1),Mitarbeiter!$C238),MIN(DATE(2029,3,0),IF(Mitarbeiter!$D238="",DATE(2029,3,0),Mitarbeiter!$D238),TODAY()),Einstellungen!$F$13:$F$67)))*N(Mitarbeiter!$E238)/IF(Einstellungen!$C$11="7 Tage",7,5),N('Ist-Stunden'!AQ238)+(N(Krankheitstage!CB238)+N(Krankheitstage!CN238))*N($C238))))</f>
        <v/>
      </c>
      <c r="BV238" s="76">
        <f>IF($B238="",0,IF(Einstellungen!$C$10="Ja",MAX(IF(Einstellungen!$C$11="7 Tage",MAX(0,(MIN(DATE(2029,4,0),IF(Mitarbeiter!$D238="",DATE(2029,4,0),Mitarbeiter!$D238),TODAY()))-(MAX(DATE(2029,3,1),Mitarbeiter!$C238))+1),MAX(0,NETWORKDAYS(MAX(DATE(2029,3,1),Mitarbeiter!$C238),MIN(DATE(2029,4,0),IF(Mitarbeiter!$D238="",DATE(2029,4,0),Mitarbeiter!$D238),TODAY()),Einstellungen!$F$13:$F$67)))*N(Mitarbeiter!$E238)/IF(Einstellungen!$C$11="7 Tage",7,5),N('Ist-Stunden'!AR238)),MAX(IF(Einstellungen!$C$11="7 Tage",MAX(0,(MIN(DATE(2029,4,0),IF(Mitarbeiter!$D238="",DATE(2029,4,0),Mitarbeiter!$D238),TODAY()))-(MAX(DATE(2029,3,1),Mitarbeiter!$C238))+1),MAX(0,NETWORKDAYS(MAX(DATE(2029,3,1),Mitarbeiter!$C238),MIN(DATE(2029,4,0),IF(Mitarbeiter!$D238="",DATE(2029,4,0),Mitarbeiter!$D238),TODAY()),Einstellungen!$F$13:$F$67)))*N(Mitarbeiter!$E238)/IF(Einstellungen!$C$11="7 Tage",7,5),N('Ist-Stunden'!AR238)+(N(Krankheitstage!CC238)+N(Krankheitstage!CO238))*N($C238))))</f>
        <v/>
      </c>
      <c r="BW238" s="76">
        <f>IF($B238="",0,IF(Einstellungen!$C$10="Ja",MAX(IF(Einstellungen!$C$11="7 Tage",MAX(0,(MIN(DATE(2029,5,0),IF(Mitarbeiter!$D238="",DATE(2029,5,0),Mitarbeiter!$D238),TODAY()))-(MAX(DATE(2029,4,1),Mitarbeiter!$C238))+1),MAX(0,NETWORKDAYS(MAX(DATE(2029,4,1),Mitarbeiter!$C238),MIN(DATE(2029,5,0),IF(Mitarbeiter!$D238="",DATE(2029,5,0),Mitarbeiter!$D238),TODAY()),Einstellungen!$F$13:$F$67)))*N(Mitarbeiter!$E238)/IF(Einstellungen!$C$11="7 Tage",7,5),N('Ist-Stunden'!AS238)),MAX(IF(Einstellungen!$C$11="7 Tage",MAX(0,(MIN(DATE(2029,5,0),IF(Mitarbeiter!$D238="",DATE(2029,5,0),Mitarbeiter!$D238),TODAY()))-(MAX(DATE(2029,4,1),Mitarbeiter!$C238))+1),MAX(0,NETWORKDAYS(MAX(DATE(2029,4,1),Mitarbeiter!$C238),MIN(DATE(2029,5,0),IF(Mitarbeiter!$D238="",DATE(2029,5,0),Mitarbeiter!$D238),TODAY()),Einstellungen!$F$13:$F$67)))*N(Mitarbeiter!$E238)/IF(Einstellungen!$C$11="7 Tage",7,5),N('Ist-Stunden'!AS238)+(N(Krankheitstage!CD238)+N(Krankheitstage!CP238))*N($C238))))</f>
        <v/>
      </c>
      <c r="BX238" s="76">
        <f>IF($B238="",0,IF(Einstellungen!$C$10="Ja",MAX(IF(Einstellungen!$C$11="7 Tage",MAX(0,(MIN(DATE(2029,6,0),IF(Mitarbeiter!$D238="",DATE(2029,6,0),Mitarbeiter!$D238),TODAY()))-(MAX(DATE(2029,5,1),Mitarbeiter!$C238))+1),MAX(0,NETWORKDAYS(MAX(DATE(2029,5,1),Mitarbeiter!$C238),MIN(DATE(2029,6,0),IF(Mitarbeiter!$D238="",DATE(2029,6,0),Mitarbeiter!$D238),TODAY()),Einstellungen!$F$13:$F$67)))*N(Mitarbeiter!$E238)/IF(Einstellungen!$C$11="7 Tage",7,5),N('Ist-Stunden'!AT238)),MAX(IF(Einstellungen!$C$11="7 Tage",MAX(0,(MIN(DATE(2029,6,0),IF(Mitarbeiter!$D238="",DATE(2029,6,0),Mitarbeiter!$D238),TODAY()))-(MAX(DATE(2029,5,1),Mitarbeiter!$C238))+1),MAX(0,NETWORKDAYS(MAX(DATE(2029,5,1),Mitarbeiter!$C238),MIN(DATE(2029,6,0),IF(Mitarbeiter!$D238="",DATE(2029,6,0),Mitarbeiter!$D238),TODAY()),Einstellungen!$F$13:$F$67)))*N(Mitarbeiter!$E238)/IF(Einstellungen!$C$11="7 Tage",7,5),N('Ist-Stunden'!AT238)+(N(Krankheitstage!CE238)+N(Krankheitstage!CQ238))*N($C238))))</f>
        <v/>
      </c>
      <c r="BY238" s="76">
        <f>IF($B238="",0,IF(Einstellungen!$C$10="Ja",MAX(IF(Einstellungen!$C$11="7 Tage",MAX(0,(MIN(DATE(2029,7,0),IF(Mitarbeiter!$D238="",DATE(2029,7,0),Mitarbeiter!$D238),TODAY()))-(MAX(DATE(2029,6,1),Mitarbeiter!$C238))+1),MAX(0,NETWORKDAYS(MAX(DATE(2029,6,1),Mitarbeiter!$C238),MIN(DATE(2029,7,0),IF(Mitarbeiter!$D238="",DATE(2029,7,0),Mitarbeiter!$D238),TODAY()),Einstellungen!$F$13:$F$67)))*N(Mitarbeiter!$E238)/IF(Einstellungen!$C$11="7 Tage",7,5),N('Ist-Stunden'!AU238)),MAX(IF(Einstellungen!$C$11="7 Tage",MAX(0,(MIN(DATE(2029,7,0),IF(Mitarbeiter!$D238="",DATE(2029,7,0),Mitarbeiter!$D238),TODAY()))-(MAX(DATE(2029,6,1),Mitarbeiter!$C238))+1),MAX(0,NETWORKDAYS(MAX(DATE(2029,6,1),Mitarbeiter!$C238),MIN(DATE(2029,7,0),IF(Mitarbeiter!$D238="",DATE(2029,7,0),Mitarbeiter!$D238),TODAY()),Einstellungen!$F$13:$F$67)))*N(Mitarbeiter!$E238)/IF(Einstellungen!$C$11="7 Tage",7,5),N('Ist-Stunden'!AU238)+(N(Krankheitstage!CF238)+N(Krankheitstage!CR238))*N($C238))))</f>
        <v/>
      </c>
      <c r="BZ238" s="76">
        <f>IF($B238="",0,IF(Einstellungen!$C$10="Ja",MAX(IF(Einstellungen!$C$11="7 Tage",MAX(0,(MIN(DATE(2029,8,0),IF(Mitarbeiter!$D238="",DATE(2029,8,0),Mitarbeiter!$D238),TODAY()))-(MAX(DATE(2029,7,1),Mitarbeiter!$C238))+1),MAX(0,NETWORKDAYS(MAX(DATE(2029,7,1),Mitarbeiter!$C238),MIN(DATE(2029,8,0),IF(Mitarbeiter!$D238="",DATE(2029,8,0),Mitarbeiter!$D238),TODAY()),Einstellungen!$F$13:$F$67)))*N(Mitarbeiter!$E238)/IF(Einstellungen!$C$11="7 Tage",7,5),N('Ist-Stunden'!AV238)),MAX(IF(Einstellungen!$C$11="7 Tage",MAX(0,(MIN(DATE(2029,8,0),IF(Mitarbeiter!$D238="",DATE(2029,8,0),Mitarbeiter!$D238),TODAY()))-(MAX(DATE(2029,7,1),Mitarbeiter!$C238))+1),MAX(0,NETWORKDAYS(MAX(DATE(2029,7,1),Mitarbeiter!$C238),MIN(DATE(2029,8,0),IF(Mitarbeiter!$D238="",DATE(2029,8,0),Mitarbeiter!$D238),TODAY()),Einstellungen!$F$13:$F$67)))*N(Mitarbeiter!$E238)/IF(Einstellungen!$C$11="7 Tage",7,5),N('Ist-Stunden'!AV238)+(N(Krankheitstage!CG238)+N(Krankheitstage!CS238))*N($C238))))</f>
        <v/>
      </c>
      <c r="CA238" s="76">
        <f>IF($B238="",0,IF(Einstellungen!$C$10="Ja",MAX(IF(Einstellungen!$C$11="7 Tage",MAX(0,(MIN(DATE(2029,9,0),IF(Mitarbeiter!$D238="",DATE(2029,9,0),Mitarbeiter!$D238),TODAY()))-(MAX(DATE(2029,8,1),Mitarbeiter!$C238))+1),MAX(0,NETWORKDAYS(MAX(DATE(2029,8,1),Mitarbeiter!$C238),MIN(DATE(2029,9,0),IF(Mitarbeiter!$D238="",DATE(2029,9,0),Mitarbeiter!$D238),TODAY()),Einstellungen!$F$13:$F$67)))*N(Mitarbeiter!$E238)/IF(Einstellungen!$C$11="7 Tage",7,5),N('Ist-Stunden'!AW238)),MAX(IF(Einstellungen!$C$11="7 Tage",MAX(0,(MIN(DATE(2029,9,0),IF(Mitarbeiter!$D238="",DATE(2029,9,0),Mitarbeiter!$D238),TODAY()))-(MAX(DATE(2029,8,1),Mitarbeiter!$C238))+1),MAX(0,NETWORKDAYS(MAX(DATE(2029,8,1),Mitarbeiter!$C238),MIN(DATE(2029,9,0),IF(Mitarbeiter!$D238="",DATE(2029,9,0),Mitarbeiter!$D238),TODAY()),Einstellungen!$F$13:$F$67)))*N(Mitarbeiter!$E238)/IF(Einstellungen!$C$11="7 Tage",7,5),N('Ist-Stunden'!AW238)+(N(Krankheitstage!CH238)+N(Krankheitstage!CT238))*N($C238))))</f>
        <v/>
      </c>
      <c r="CB238" s="76">
        <f>IF($B238="",0,IF(Einstellungen!$C$10="Ja",MAX(IF(Einstellungen!$C$11="7 Tage",MAX(0,(MIN(DATE(2029,10,0),IF(Mitarbeiter!$D238="",DATE(2029,10,0),Mitarbeiter!$D238),TODAY()))-(MAX(DATE(2029,9,1),Mitarbeiter!$C238))+1),MAX(0,NETWORKDAYS(MAX(DATE(2029,9,1),Mitarbeiter!$C238),MIN(DATE(2029,10,0),IF(Mitarbeiter!$D238="",DATE(2029,10,0),Mitarbeiter!$D238),TODAY()),Einstellungen!$F$13:$F$67)))*N(Mitarbeiter!$E238)/IF(Einstellungen!$C$11="7 Tage",7,5),N('Ist-Stunden'!AX238)),MAX(IF(Einstellungen!$C$11="7 Tage",MAX(0,(MIN(DATE(2029,10,0),IF(Mitarbeiter!$D238="",DATE(2029,10,0),Mitarbeiter!$D238),TODAY()))-(MAX(DATE(2029,9,1),Mitarbeiter!$C238))+1),MAX(0,NETWORKDAYS(MAX(DATE(2029,9,1),Mitarbeiter!$C238),MIN(DATE(2029,10,0),IF(Mitarbeiter!$D238="",DATE(2029,10,0),Mitarbeiter!$D238),TODAY()),Einstellungen!$F$13:$F$67)))*N(Mitarbeiter!$E238)/IF(Einstellungen!$C$11="7 Tage",7,5),N('Ist-Stunden'!AX238)+(N(Krankheitstage!CI238)+N(Krankheitstage!CU238))*N($C238))))</f>
        <v/>
      </c>
      <c r="CC238" s="76">
        <f>IF($B238="",0,IF(Einstellungen!$C$10="Ja",MAX(IF(Einstellungen!$C$11="7 Tage",MAX(0,(MIN(DATE(2029,11,0),IF(Mitarbeiter!$D238="",DATE(2029,11,0),Mitarbeiter!$D238),TODAY()))-(MAX(DATE(2029,10,1),Mitarbeiter!$C238))+1),MAX(0,NETWORKDAYS(MAX(DATE(2029,10,1),Mitarbeiter!$C238),MIN(DATE(2029,11,0),IF(Mitarbeiter!$D238="",DATE(2029,11,0),Mitarbeiter!$D238),TODAY()),Einstellungen!$F$13:$F$67)))*N(Mitarbeiter!$E238)/IF(Einstellungen!$C$11="7 Tage",7,5),N('Ist-Stunden'!AY238)),MAX(IF(Einstellungen!$C$11="7 Tage",MAX(0,(MIN(DATE(2029,11,0),IF(Mitarbeiter!$D238="",DATE(2029,11,0),Mitarbeiter!$D238),TODAY()))-(MAX(DATE(2029,10,1),Mitarbeiter!$C238))+1),MAX(0,NETWORKDAYS(MAX(DATE(2029,10,1),Mitarbeiter!$C238),MIN(DATE(2029,11,0),IF(Mitarbeiter!$D238="",DATE(2029,11,0),Mitarbeiter!$D238),TODAY()),Einstellungen!$F$13:$F$67)))*N(Mitarbeiter!$E238)/IF(Einstellungen!$C$11="7 Tage",7,5),N('Ist-Stunden'!AY238)+(N(Krankheitstage!CJ238)+N(Krankheitstage!CV238))*N($C238))))</f>
        <v/>
      </c>
      <c r="CD238" s="76">
        <f>IF($B238="",0,IF(Einstellungen!$C$10="Ja",MAX(IF(Einstellungen!$C$11="7 Tage",MAX(0,(MIN(DATE(2029,12,0),IF(Mitarbeiter!$D238="",DATE(2029,12,0),Mitarbeiter!$D238),TODAY()))-(MAX(DATE(2029,11,1),Mitarbeiter!$C238))+1),MAX(0,NETWORKDAYS(MAX(DATE(2029,11,1),Mitarbeiter!$C238),MIN(DATE(2029,12,0),IF(Mitarbeiter!$D238="",DATE(2029,12,0),Mitarbeiter!$D238),TODAY()),Einstellungen!$F$13:$F$67)))*N(Mitarbeiter!$E238)/IF(Einstellungen!$C$11="7 Tage",7,5),N('Ist-Stunden'!AZ238)),MAX(IF(Einstellungen!$C$11="7 Tage",MAX(0,(MIN(DATE(2029,12,0),IF(Mitarbeiter!$D238="",DATE(2029,12,0),Mitarbeiter!$D238),TODAY()))-(MAX(DATE(2029,11,1),Mitarbeiter!$C238))+1),MAX(0,NETWORKDAYS(MAX(DATE(2029,11,1),Mitarbeiter!$C238),MIN(DATE(2029,12,0),IF(Mitarbeiter!$D238="",DATE(2029,12,0),Mitarbeiter!$D238),TODAY()),Einstellungen!$F$13:$F$67)))*N(Mitarbeiter!$E238)/IF(Einstellungen!$C$11="7 Tage",7,5),N('Ist-Stunden'!AZ238)+(N(Krankheitstage!CK238)+N(Krankheitstage!CW238))*N($C238))))</f>
        <v/>
      </c>
      <c r="CE238" s="76">
        <f>IF($B238="",0,IF(Einstellungen!$C$10="Ja",MAX(IF(Einstellungen!$C$11="7 Tage",MAX(0,(MIN(DATE(2029,13,0),IF(Mitarbeiter!$D238="",DATE(2029,13,0),Mitarbeiter!$D238),TODAY()))-(MAX(DATE(2029,12,1),Mitarbeiter!$C238))+1),MAX(0,NETWORKDAYS(MAX(DATE(2029,12,1),Mitarbeiter!$C238),MIN(DATE(2029,13,0),IF(Mitarbeiter!$D238="",DATE(2029,13,0),Mitarbeiter!$D238),TODAY()),Einstellungen!$F$13:$F$67)))*N(Mitarbeiter!$E238)/IF(Einstellungen!$C$11="7 Tage",7,5),N('Ist-Stunden'!BA238)),MAX(IF(Einstellungen!$C$11="7 Tage",MAX(0,(MIN(DATE(2029,13,0),IF(Mitarbeiter!$D238="",DATE(2029,13,0),Mitarbeiter!$D238),TODAY()))-(MAX(DATE(2029,12,1),Mitarbeiter!$C238))+1),MAX(0,NETWORKDAYS(MAX(DATE(2029,12,1),Mitarbeiter!$C238),MIN(DATE(2029,13,0),IF(Mitarbeiter!$D238="",DATE(2029,13,0),Mitarbeiter!$D238),TODAY()),Einstellungen!$F$13:$F$67)))*N(Mitarbeiter!$E238)/IF(Einstellungen!$C$11="7 Tage",7,5),N('Ist-Stunden'!BA238)+(N(Krankheitstage!CL238)+N(Krankheitstage!CX238))*N($C238))))</f>
        <v/>
      </c>
      <c r="CF238" s="76">
        <f>IF($B238="",0,IF(Einstellungen!$C$10="Ja",MAX(IF(Einstellungen!$C$11="7 Tage",MAX(0,(MIN(DATE(2030,2,0),IF(Mitarbeiter!$D238="",DATE(2030,2,0),Mitarbeiter!$D238),TODAY()))-(MAX(DATE(2030,1,1),Mitarbeiter!$C238))+1),MAX(0,NETWORKDAYS(MAX(DATE(2030,1,1),Mitarbeiter!$C238),MIN(DATE(2030,2,0),IF(Mitarbeiter!$D238="",DATE(2030,2,0),Mitarbeiter!$D238),TODAY()),Einstellungen!$F$13:$F$67)))*N(Mitarbeiter!$E238)/IF(Einstellungen!$C$11="7 Tage",7,5),N('Ist-Stunden'!BB238)),MAX(IF(Einstellungen!$C$11="7 Tage",MAX(0,(MIN(DATE(2030,2,0),IF(Mitarbeiter!$D238="",DATE(2030,2,0),Mitarbeiter!$D238),TODAY()))-(MAX(DATE(2030,1,1),Mitarbeiter!$C238))+1),MAX(0,NETWORKDAYS(MAX(DATE(2030,1,1),Mitarbeiter!$C238),MIN(DATE(2030,2,0),IF(Mitarbeiter!$D238="",DATE(2030,2,0),Mitarbeiter!$D238),TODAY()),Einstellungen!$F$13:$F$67)))*N(Mitarbeiter!$E238)/IF(Einstellungen!$C$11="7 Tage",7,5),N('Ist-Stunden'!BB238)+(N(Krankheitstage!CY238)+N(Krankheitstage!DK238))*N($C238))))</f>
        <v/>
      </c>
      <c r="CG238" s="76">
        <f>IF($B238="",0,IF(Einstellungen!$C$10="Ja",MAX(IF(Einstellungen!$C$11="7 Tage",MAX(0,(MIN(DATE(2030,3,0),IF(Mitarbeiter!$D238="",DATE(2030,3,0),Mitarbeiter!$D238),TODAY()))-(MAX(DATE(2030,2,1),Mitarbeiter!$C238))+1),MAX(0,NETWORKDAYS(MAX(DATE(2030,2,1),Mitarbeiter!$C238),MIN(DATE(2030,3,0),IF(Mitarbeiter!$D238="",DATE(2030,3,0),Mitarbeiter!$D238),TODAY()),Einstellungen!$F$13:$F$67)))*N(Mitarbeiter!$E238)/IF(Einstellungen!$C$11="7 Tage",7,5),N('Ist-Stunden'!BC238)),MAX(IF(Einstellungen!$C$11="7 Tage",MAX(0,(MIN(DATE(2030,3,0),IF(Mitarbeiter!$D238="",DATE(2030,3,0),Mitarbeiter!$D238),TODAY()))-(MAX(DATE(2030,2,1),Mitarbeiter!$C238))+1),MAX(0,NETWORKDAYS(MAX(DATE(2030,2,1),Mitarbeiter!$C238),MIN(DATE(2030,3,0),IF(Mitarbeiter!$D238="",DATE(2030,3,0),Mitarbeiter!$D238),TODAY()),Einstellungen!$F$13:$F$67)))*N(Mitarbeiter!$E238)/IF(Einstellungen!$C$11="7 Tage",7,5),N('Ist-Stunden'!BC238)+(N(Krankheitstage!CZ238)+N(Krankheitstage!DL238))*N($C238))))</f>
        <v/>
      </c>
      <c r="CH238" s="76">
        <f>IF($B238="",0,IF(Einstellungen!$C$10="Ja",MAX(IF(Einstellungen!$C$11="7 Tage",MAX(0,(MIN(DATE(2030,4,0),IF(Mitarbeiter!$D238="",DATE(2030,4,0),Mitarbeiter!$D238),TODAY()))-(MAX(DATE(2030,3,1),Mitarbeiter!$C238))+1),MAX(0,NETWORKDAYS(MAX(DATE(2030,3,1),Mitarbeiter!$C238),MIN(DATE(2030,4,0),IF(Mitarbeiter!$D238="",DATE(2030,4,0),Mitarbeiter!$D238),TODAY()),Einstellungen!$F$13:$F$67)))*N(Mitarbeiter!$E238)/IF(Einstellungen!$C$11="7 Tage",7,5),N('Ist-Stunden'!BD238)),MAX(IF(Einstellungen!$C$11="7 Tage",MAX(0,(MIN(DATE(2030,4,0),IF(Mitarbeiter!$D238="",DATE(2030,4,0),Mitarbeiter!$D238),TODAY()))-(MAX(DATE(2030,3,1),Mitarbeiter!$C238))+1),MAX(0,NETWORKDAYS(MAX(DATE(2030,3,1),Mitarbeiter!$C238),MIN(DATE(2030,4,0),IF(Mitarbeiter!$D238="",DATE(2030,4,0),Mitarbeiter!$D238),TODAY()),Einstellungen!$F$13:$F$67)))*N(Mitarbeiter!$E238)/IF(Einstellungen!$C$11="7 Tage",7,5),N('Ist-Stunden'!BD238)+(N(Krankheitstage!DA238)+N(Krankheitstage!DM238))*N($C238))))</f>
        <v/>
      </c>
      <c r="CI238" s="76">
        <f>IF($B238="",0,IF(Einstellungen!$C$10="Ja",MAX(IF(Einstellungen!$C$11="7 Tage",MAX(0,(MIN(DATE(2030,5,0),IF(Mitarbeiter!$D238="",DATE(2030,5,0),Mitarbeiter!$D238),TODAY()))-(MAX(DATE(2030,4,1),Mitarbeiter!$C238))+1),MAX(0,NETWORKDAYS(MAX(DATE(2030,4,1),Mitarbeiter!$C238),MIN(DATE(2030,5,0),IF(Mitarbeiter!$D238="",DATE(2030,5,0),Mitarbeiter!$D238),TODAY()),Einstellungen!$F$13:$F$67)))*N(Mitarbeiter!$E238)/IF(Einstellungen!$C$11="7 Tage",7,5),N('Ist-Stunden'!BE238)),MAX(IF(Einstellungen!$C$11="7 Tage",MAX(0,(MIN(DATE(2030,5,0),IF(Mitarbeiter!$D238="",DATE(2030,5,0),Mitarbeiter!$D238),TODAY()))-(MAX(DATE(2030,4,1),Mitarbeiter!$C238))+1),MAX(0,NETWORKDAYS(MAX(DATE(2030,4,1),Mitarbeiter!$C238),MIN(DATE(2030,5,0),IF(Mitarbeiter!$D238="",DATE(2030,5,0),Mitarbeiter!$D238),TODAY()),Einstellungen!$F$13:$F$67)))*N(Mitarbeiter!$E238)/IF(Einstellungen!$C$11="7 Tage",7,5),N('Ist-Stunden'!BE238)+(N(Krankheitstage!DB238)+N(Krankheitstage!DN238))*N($C238))))</f>
        <v/>
      </c>
      <c r="CJ238" s="76">
        <f>IF($B238="",0,IF(Einstellungen!$C$10="Ja",MAX(IF(Einstellungen!$C$11="7 Tage",MAX(0,(MIN(DATE(2030,6,0),IF(Mitarbeiter!$D238="",DATE(2030,6,0),Mitarbeiter!$D238),TODAY()))-(MAX(DATE(2030,5,1),Mitarbeiter!$C238))+1),MAX(0,NETWORKDAYS(MAX(DATE(2030,5,1),Mitarbeiter!$C238),MIN(DATE(2030,6,0),IF(Mitarbeiter!$D238="",DATE(2030,6,0),Mitarbeiter!$D238),TODAY()),Einstellungen!$F$13:$F$67)))*N(Mitarbeiter!$E238)/IF(Einstellungen!$C$11="7 Tage",7,5),N('Ist-Stunden'!BF238)),MAX(IF(Einstellungen!$C$11="7 Tage",MAX(0,(MIN(DATE(2030,6,0),IF(Mitarbeiter!$D238="",DATE(2030,6,0),Mitarbeiter!$D238),TODAY()))-(MAX(DATE(2030,5,1),Mitarbeiter!$C238))+1),MAX(0,NETWORKDAYS(MAX(DATE(2030,5,1),Mitarbeiter!$C238),MIN(DATE(2030,6,0),IF(Mitarbeiter!$D238="",DATE(2030,6,0),Mitarbeiter!$D238),TODAY()),Einstellungen!$F$13:$F$67)))*N(Mitarbeiter!$E238)/IF(Einstellungen!$C$11="7 Tage",7,5),N('Ist-Stunden'!BF238)+(N(Krankheitstage!DC238)+N(Krankheitstage!DO238))*N($C238))))</f>
        <v/>
      </c>
      <c r="CK238" s="76">
        <f>IF($B238="",0,IF(Einstellungen!$C$10="Ja",MAX(IF(Einstellungen!$C$11="7 Tage",MAX(0,(MIN(DATE(2030,7,0),IF(Mitarbeiter!$D238="",DATE(2030,7,0),Mitarbeiter!$D238),TODAY()))-(MAX(DATE(2030,6,1),Mitarbeiter!$C238))+1),MAX(0,NETWORKDAYS(MAX(DATE(2030,6,1),Mitarbeiter!$C238),MIN(DATE(2030,7,0),IF(Mitarbeiter!$D238="",DATE(2030,7,0),Mitarbeiter!$D238),TODAY()),Einstellungen!$F$13:$F$67)))*N(Mitarbeiter!$E238)/IF(Einstellungen!$C$11="7 Tage",7,5),N('Ist-Stunden'!BG238)),MAX(IF(Einstellungen!$C$11="7 Tage",MAX(0,(MIN(DATE(2030,7,0),IF(Mitarbeiter!$D238="",DATE(2030,7,0),Mitarbeiter!$D238),TODAY()))-(MAX(DATE(2030,6,1),Mitarbeiter!$C238))+1),MAX(0,NETWORKDAYS(MAX(DATE(2030,6,1),Mitarbeiter!$C238),MIN(DATE(2030,7,0),IF(Mitarbeiter!$D238="",DATE(2030,7,0),Mitarbeiter!$D238),TODAY()),Einstellungen!$F$13:$F$67)))*N(Mitarbeiter!$E238)/IF(Einstellungen!$C$11="7 Tage",7,5),N('Ist-Stunden'!BG238)+(N(Krankheitstage!DD238)+N(Krankheitstage!DP238))*N($C238))))</f>
        <v/>
      </c>
      <c r="CL238" s="76">
        <f>IF($B238="",0,IF(Einstellungen!$C$10="Ja",MAX(IF(Einstellungen!$C$11="7 Tage",MAX(0,(MIN(DATE(2030,8,0),IF(Mitarbeiter!$D238="",DATE(2030,8,0),Mitarbeiter!$D238),TODAY()))-(MAX(DATE(2030,7,1),Mitarbeiter!$C238))+1),MAX(0,NETWORKDAYS(MAX(DATE(2030,7,1),Mitarbeiter!$C238),MIN(DATE(2030,8,0),IF(Mitarbeiter!$D238="",DATE(2030,8,0),Mitarbeiter!$D238),TODAY()),Einstellungen!$F$13:$F$67)))*N(Mitarbeiter!$E238)/IF(Einstellungen!$C$11="7 Tage",7,5),N('Ist-Stunden'!BH238)),MAX(IF(Einstellungen!$C$11="7 Tage",MAX(0,(MIN(DATE(2030,8,0),IF(Mitarbeiter!$D238="",DATE(2030,8,0),Mitarbeiter!$D238),TODAY()))-(MAX(DATE(2030,7,1),Mitarbeiter!$C238))+1),MAX(0,NETWORKDAYS(MAX(DATE(2030,7,1),Mitarbeiter!$C238),MIN(DATE(2030,8,0),IF(Mitarbeiter!$D238="",DATE(2030,8,0),Mitarbeiter!$D238),TODAY()),Einstellungen!$F$13:$F$67)))*N(Mitarbeiter!$E238)/IF(Einstellungen!$C$11="7 Tage",7,5),N('Ist-Stunden'!BH238)+(N(Krankheitstage!DE238)+N(Krankheitstage!DQ238))*N($C238))))</f>
        <v/>
      </c>
      <c r="CM238" s="76">
        <f>IF($B238="",0,IF(Einstellungen!$C$10="Ja",MAX(IF(Einstellungen!$C$11="7 Tage",MAX(0,(MIN(DATE(2030,9,0),IF(Mitarbeiter!$D238="",DATE(2030,9,0),Mitarbeiter!$D238),TODAY()))-(MAX(DATE(2030,8,1),Mitarbeiter!$C238))+1),MAX(0,NETWORKDAYS(MAX(DATE(2030,8,1),Mitarbeiter!$C238),MIN(DATE(2030,9,0),IF(Mitarbeiter!$D238="",DATE(2030,9,0),Mitarbeiter!$D238),TODAY()),Einstellungen!$F$13:$F$67)))*N(Mitarbeiter!$E238)/IF(Einstellungen!$C$11="7 Tage",7,5),N('Ist-Stunden'!BI238)),MAX(IF(Einstellungen!$C$11="7 Tage",MAX(0,(MIN(DATE(2030,9,0),IF(Mitarbeiter!$D238="",DATE(2030,9,0),Mitarbeiter!$D238),TODAY()))-(MAX(DATE(2030,8,1),Mitarbeiter!$C238))+1),MAX(0,NETWORKDAYS(MAX(DATE(2030,8,1),Mitarbeiter!$C238),MIN(DATE(2030,9,0),IF(Mitarbeiter!$D238="",DATE(2030,9,0),Mitarbeiter!$D238),TODAY()),Einstellungen!$F$13:$F$67)))*N(Mitarbeiter!$E238)/IF(Einstellungen!$C$11="7 Tage",7,5),N('Ist-Stunden'!BI238)+(N(Krankheitstage!DF238)+N(Krankheitstage!DR238))*N($C238))))</f>
        <v/>
      </c>
      <c r="CN238" s="76">
        <f>IF($B238="",0,IF(Einstellungen!$C$10="Ja",MAX(IF(Einstellungen!$C$11="7 Tage",MAX(0,(MIN(DATE(2030,10,0),IF(Mitarbeiter!$D238="",DATE(2030,10,0),Mitarbeiter!$D238),TODAY()))-(MAX(DATE(2030,9,1),Mitarbeiter!$C238))+1),MAX(0,NETWORKDAYS(MAX(DATE(2030,9,1),Mitarbeiter!$C238),MIN(DATE(2030,10,0),IF(Mitarbeiter!$D238="",DATE(2030,10,0),Mitarbeiter!$D238),TODAY()),Einstellungen!$F$13:$F$67)))*N(Mitarbeiter!$E238)/IF(Einstellungen!$C$11="7 Tage",7,5),N('Ist-Stunden'!BJ238)),MAX(IF(Einstellungen!$C$11="7 Tage",MAX(0,(MIN(DATE(2030,10,0),IF(Mitarbeiter!$D238="",DATE(2030,10,0),Mitarbeiter!$D238),TODAY()))-(MAX(DATE(2030,9,1),Mitarbeiter!$C238))+1),MAX(0,NETWORKDAYS(MAX(DATE(2030,9,1),Mitarbeiter!$C238),MIN(DATE(2030,10,0),IF(Mitarbeiter!$D238="",DATE(2030,10,0),Mitarbeiter!$D238),TODAY()),Einstellungen!$F$13:$F$67)))*N(Mitarbeiter!$E238)/IF(Einstellungen!$C$11="7 Tage",7,5),N('Ist-Stunden'!BJ238)+(N(Krankheitstage!DG238)+N(Krankheitstage!DS238))*N($C238))))</f>
        <v/>
      </c>
      <c r="CO238" s="76">
        <f>IF($B238="",0,IF(Einstellungen!$C$10="Ja",MAX(IF(Einstellungen!$C$11="7 Tage",MAX(0,(MIN(DATE(2030,11,0),IF(Mitarbeiter!$D238="",DATE(2030,11,0),Mitarbeiter!$D238),TODAY()))-(MAX(DATE(2030,10,1),Mitarbeiter!$C238))+1),MAX(0,NETWORKDAYS(MAX(DATE(2030,10,1),Mitarbeiter!$C238),MIN(DATE(2030,11,0),IF(Mitarbeiter!$D238="",DATE(2030,11,0),Mitarbeiter!$D238),TODAY()),Einstellungen!$F$13:$F$67)))*N(Mitarbeiter!$E238)/IF(Einstellungen!$C$11="7 Tage",7,5),N('Ist-Stunden'!BK238)),MAX(IF(Einstellungen!$C$11="7 Tage",MAX(0,(MIN(DATE(2030,11,0),IF(Mitarbeiter!$D238="",DATE(2030,11,0),Mitarbeiter!$D238),TODAY()))-(MAX(DATE(2030,10,1),Mitarbeiter!$C238))+1),MAX(0,NETWORKDAYS(MAX(DATE(2030,10,1),Mitarbeiter!$C238),MIN(DATE(2030,11,0),IF(Mitarbeiter!$D238="",DATE(2030,11,0),Mitarbeiter!$D238),TODAY()),Einstellungen!$F$13:$F$67)))*N(Mitarbeiter!$E238)/IF(Einstellungen!$C$11="7 Tage",7,5),N('Ist-Stunden'!BK238)+(N(Krankheitstage!DH238)+N(Krankheitstage!DT238))*N($C238))))</f>
        <v/>
      </c>
      <c r="CP238" s="76">
        <f>IF($B238="",0,IF(Einstellungen!$C$10="Ja",MAX(IF(Einstellungen!$C$11="7 Tage",MAX(0,(MIN(DATE(2030,12,0),IF(Mitarbeiter!$D238="",DATE(2030,12,0),Mitarbeiter!$D238),TODAY()))-(MAX(DATE(2030,11,1),Mitarbeiter!$C238))+1),MAX(0,NETWORKDAYS(MAX(DATE(2030,11,1),Mitarbeiter!$C238),MIN(DATE(2030,12,0),IF(Mitarbeiter!$D238="",DATE(2030,12,0),Mitarbeiter!$D238),TODAY()),Einstellungen!$F$13:$F$67)))*N(Mitarbeiter!$E238)/IF(Einstellungen!$C$11="7 Tage",7,5),N('Ist-Stunden'!BL238)),MAX(IF(Einstellungen!$C$11="7 Tage",MAX(0,(MIN(DATE(2030,12,0),IF(Mitarbeiter!$D238="",DATE(2030,12,0),Mitarbeiter!$D238),TODAY()))-(MAX(DATE(2030,11,1),Mitarbeiter!$C238))+1),MAX(0,NETWORKDAYS(MAX(DATE(2030,11,1),Mitarbeiter!$C238),MIN(DATE(2030,12,0),IF(Mitarbeiter!$D238="",DATE(2030,12,0),Mitarbeiter!$D238),TODAY()),Einstellungen!$F$13:$F$67)))*N(Mitarbeiter!$E238)/IF(Einstellungen!$C$11="7 Tage",7,5),N('Ist-Stunden'!BL238)+(N(Krankheitstage!DI238)+N(Krankheitstage!DU238))*N($C238))))</f>
        <v/>
      </c>
      <c r="CQ238" s="76">
        <f>IF($B238="",0,IF(Einstellungen!$C$10="Ja",MAX(IF(Einstellungen!$C$11="7 Tage",MAX(0,(MIN(DATE(2030,13,0),IF(Mitarbeiter!$D238="",DATE(2030,13,0),Mitarbeiter!$D238),TODAY()))-(MAX(DATE(2030,12,1),Mitarbeiter!$C238))+1),MAX(0,NETWORKDAYS(MAX(DATE(2030,12,1),Mitarbeiter!$C238),MIN(DATE(2030,13,0),IF(Mitarbeiter!$D238="",DATE(2030,13,0),Mitarbeiter!$D238),TODAY()),Einstellungen!$F$13:$F$67)))*N(Mitarbeiter!$E238)/IF(Einstellungen!$C$11="7 Tage",7,5),N('Ist-Stunden'!BM238)),MAX(IF(Einstellungen!$C$11="7 Tage",MAX(0,(MIN(DATE(2030,13,0),IF(Mitarbeiter!$D238="",DATE(2030,13,0),Mitarbeiter!$D238),TODAY()))-(MAX(DATE(2030,12,1),Mitarbeiter!$C238))+1),MAX(0,NETWORKDAYS(MAX(DATE(2030,12,1),Mitarbeiter!$C238),MIN(DATE(2030,13,0),IF(Mitarbeiter!$D238="",DATE(2030,13,0),Mitarbeiter!$D238),TODAY()),Einstellungen!$F$13:$F$67)))*N(Mitarbeiter!$E238)/IF(Einstellungen!$C$11="7 Tage",7,5),N('Ist-Stunden'!BM238)+(N(Krankheitstage!DJ238)+N(Krankheitstage!DV238))*N($C238))))</f>
        <v/>
      </c>
    </row>
    <row r="239">
      <c r="A239" s="73">
        <f>IF(Mitarbeiter!B239="","",Mitarbeiter!A239)</f>
        <v/>
      </c>
      <c r="B239" s="6">
        <f>IF(Mitarbeiter!B239="","",Mitarbeiter!B239)</f>
        <v/>
      </c>
      <c r="C239" s="74">
        <f>IF(Mitarbeiter!B239="","",Mitarbeiter!F239)</f>
        <v/>
      </c>
      <c r="D239" s="75">
        <f>N(INDEX(Krankheitstage!$G239:$DV239,1,(Einstellungen!$C$3-2026)*24+1))</f>
        <v/>
      </c>
      <c r="E239" s="75">
        <f>N(INDEX(Krankheitstage!$G239:$DV239,1,(Einstellungen!$C$3-2026)*24+2))</f>
        <v/>
      </c>
      <c r="F239" s="75">
        <f>N(INDEX(Krankheitstage!$G239:$DV239,1,(Einstellungen!$C$3-2026)*24+3))</f>
        <v/>
      </c>
      <c r="G239" s="75">
        <f>N(INDEX(Krankheitstage!$G239:$DV239,1,(Einstellungen!$C$3-2026)*24+4))</f>
        <v/>
      </c>
      <c r="H239" s="75">
        <f>N(INDEX(Krankheitstage!$G239:$DV239,1,(Einstellungen!$C$3-2026)*24+5))</f>
        <v/>
      </c>
      <c r="I239" s="75">
        <f>N(INDEX(Krankheitstage!$G239:$DV239,1,(Einstellungen!$C$3-2026)*24+6))</f>
        <v/>
      </c>
      <c r="J239" s="75">
        <f>N(INDEX(Krankheitstage!$G239:$DV239,1,(Einstellungen!$C$3-2026)*24+7))</f>
        <v/>
      </c>
      <c r="K239" s="75">
        <f>N(INDEX(Krankheitstage!$G239:$DV239,1,(Einstellungen!$C$3-2026)*24+8))</f>
        <v/>
      </c>
      <c r="L239" s="75">
        <f>N(INDEX(Krankheitstage!$G239:$DV239,1,(Einstellungen!$C$3-2026)*24+9))</f>
        <v/>
      </c>
      <c r="M239" s="75">
        <f>N(INDEX(Krankheitstage!$G239:$DV239,1,(Einstellungen!$C$3-2026)*24+10))</f>
        <v/>
      </c>
      <c r="N239" s="75">
        <f>N(INDEX(Krankheitstage!$G239:$DV239,1,(Einstellungen!$C$3-2026)*24+11))</f>
        <v/>
      </c>
      <c r="O239" s="75">
        <f>N(INDEX(Krankheitstage!$G239:$DV239,1,(Einstellungen!$C$3-2026)*24+12))</f>
        <v/>
      </c>
      <c r="P239" s="75">
        <f>IF($B239="","",SUM(D239:O239))</f>
        <v/>
      </c>
      <c r="Q239" s="75">
        <f>N(INDEX(Krankheitstage!$G239:$DV239,1,(Einstellungen!$C$3-2026)*24+13))</f>
        <v/>
      </c>
      <c r="R239" s="75">
        <f>N(INDEX(Krankheitstage!$G239:$DV239,1,(Einstellungen!$C$3-2026)*24+14))</f>
        <v/>
      </c>
      <c r="S239" s="75">
        <f>N(INDEX(Krankheitstage!$G239:$DV239,1,(Einstellungen!$C$3-2026)*24+15))</f>
        <v/>
      </c>
      <c r="T239" s="75">
        <f>N(INDEX(Krankheitstage!$G239:$DV239,1,(Einstellungen!$C$3-2026)*24+16))</f>
        <v/>
      </c>
      <c r="U239" s="75">
        <f>N(INDEX(Krankheitstage!$G239:$DV239,1,(Einstellungen!$C$3-2026)*24+17))</f>
        <v/>
      </c>
      <c r="V239" s="75">
        <f>N(INDEX(Krankheitstage!$G239:$DV239,1,(Einstellungen!$C$3-2026)*24+18))</f>
        <v/>
      </c>
      <c r="W239" s="75">
        <f>N(INDEX(Krankheitstage!$G239:$DV239,1,(Einstellungen!$C$3-2026)*24+19))</f>
        <v/>
      </c>
      <c r="X239" s="75">
        <f>N(INDEX(Krankheitstage!$G239:$DV239,1,(Einstellungen!$C$3-2026)*24+20))</f>
        <v/>
      </c>
      <c r="Y239" s="75">
        <f>N(INDEX(Krankheitstage!$G239:$DV239,1,(Einstellungen!$C$3-2026)*24+21))</f>
        <v/>
      </c>
      <c r="Z239" s="75">
        <f>N(INDEX(Krankheitstage!$G239:$DV239,1,(Einstellungen!$C$3-2026)*24+22))</f>
        <v/>
      </c>
      <c r="AA239" s="75">
        <f>N(INDEX(Krankheitstage!$G239:$DV239,1,(Einstellungen!$C$3-2026)*24+23))</f>
        <v/>
      </c>
      <c r="AB239" s="75">
        <f>N(INDEX(Krankheitstage!$G239:$DV239,1,(Einstellungen!$C$3-2026)*24+24))</f>
        <v/>
      </c>
      <c r="AC239" s="75">
        <f>IF($B239="","",SUM(Q239:AB239))</f>
        <v/>
      </c>
      <c r="AD239" s="75">
        <f>IF($B239="","",SUM(P239,AC239))</f>
        <v/>
      </c>
      <c r="AE239" s="76">
        <f>IF($B239="","",AD239*N(C239))</f>
        <v/>
      </c>
      <c r="AF239" s="75">
        <f>IF($B239="","",Krankheitstage!E239)</f>
        <v/>
      </c>
      <c r="AG239" s="76">
        <f>IF($B239="","",AF239*N(C239))</f>
        <v/>
      </c>
      <c r="AH239" s="76">
        <f>IF($B239="","",INDEX($AJ239:$CQ239,1,(Einstellungen!$C$3-2026)*12+1)+INDEX($AJ239:$CQ239,1,(Einstellungen!$C$3-2026)*12+2)+INDEX($AJ239:$CQ239,1,(Einstellungen!$C$3-2026)*12+3)+INDEX($AJ239:$CQ239,1,(Einstellungen!$C$3-2026)*12+4)+INDEX($AJ239:$CQ239,1,(Einstellungen!$C$3-2026)*12+5)+INDEX($AJ239:$CQ239,1,(Einstellungen!$C$3-2026)*12+6)+INDEX($AJ239:$CQ239,1,(Einstellungen!$C$3-2026)*12+7)+INDEX($AJ239:$CQ239,1,(Einstellungen!$C$3-2026)*12+8)+INDEX($AJ239:$CQ239,1,(Einstellungen!$C$3-2026)*12+9)+INDEX($AJ239:$CQ239,1,(Einstellungen!$C$3-2026)*12+10)+INDEX($AJ239:$CQ239,1,(Einstellungen!$C$3-2026)*12+11)+INDEX($AJ239:$CQ239,1,(Einstellungen!$C$3-2026)*12+12))</f>
        <v/>
      </c>
      <c r="AI239" s="76">
        <f>IF($B239="","",SUM($AJ239:$CQ239))</f>
        <v/>
      </c>
      <c r="AJ239" s="76">
        <f>IF($B239="",0,IF(Einstellungen!$C$10="Ja",MAX(IF(Einstellungen!$C$11="7 Tage",MAX(0,(MIN(DATE(2026,2,0),IF(Mitarbeiter!$D239="",DATE(2026,2,0),Mitarbeiter!$D239),TODAY()))-(MAX(DATE(2026,1,1),Mitarbeiter!$C239))+1),MAX(0,NETWORKDAYS(MAX(DATE(2026,1,1),Mitarbeiter!$C239),MIN(DATE(2026,2,0),IF(Mitarbeiter!$D239="",DATE(2026,2,0),Mitarbeiter!$D239),TODAY()),Einstellungen!$F$13:$F$67)))*N(Mitarbeiter!$E239)/IF(Einstellungen!$C$11="7 Tage",7,5),N('Ist-Stunden'!F239)),MAX(IF(Einstellungen!$C$11="7 Tage",MAX(0,(MIN(DATE(2026,2,0),IF(Mitarbeiter!$D239="",DATE(2026,2,0),Mitarbeiter!$D239),TODAY()))-(MAX(DATE(2026,1,1),Mitarbeiter!$C239))+1),MAX(0,NETWORKDAYS(MAX(DATE(2026,1,1),Mitarbeiter!$C239),MIN(DATE(2026,2,0),IF(Mitarbeiter!$D239="",DATE(2026,2,0),Mitarbeiter!$D239),TODAY()),Einstellungen!$F$13:$F$67)))*N(Mitarbeiter!$E239)/IF(Einstellungen!$C$11="7 Tage",7,5),N('Ist-Stunden'!F239)+(N(Krankheitstage!G239)+N(Krankheitstage!S239))*N($C239))))</f>
        <v/>
      </c>
      <c r="AK239" s="76">
        <f>IF($B239="",0,IF(Einstellungen!$C$10="Ja",MAX(IF(Einstellungen!$C$11="7 Tage",MAX(0,(MIN(DATE(2026,3,0),IF(Mitarbeiter!$D239="",DATE(2026,3,0),Mitarbeiter!$D239),TODAY()))-(MAX(DATE(2026,2,1),Mitarbeiter!$C239))+1),MAX(0,NETWORKDAYS(MAX(DATE(2026,2,1),Mitarbeiter!$C239),MIN(DATE(2026,3,0),IF(Mitarbeiter!$D239="",DATE(2026,3,0),Mitarbeiter!$D239),TODAY()),Einstellungen!$F$13:$F$67)))*N(Mitarbeiter!$E239)/IF(Einstellungen!$C$11="7 Tage",7,5),N('Ist-Stunden'!G239)),MAX(IF(Einstellungen!$C$11="7 Tage",MAX(0,(MIN(DATE(2026,3,0),IF(Mitarbeiter!$D239="",DATE(2026,3,0),Mitarbeiter!$D239),TODAY()))-(MAX(DATE(2026,2,1),Mitarbeiter!$C239))+1),MAX(0,NETWORKDAYS(MAX(DATE(2026,2,1),Mitarbeiter!$C239),MIN(DATE(2026,3,0),IF(Mitarbeiter!$D239="",DATE(2026,3,0),Mitarbeiter!$D239),TODAY()),Einstellungen!$F$13:$F$67)))*N(Mitarbeiter!$E239)/IF(Einstellungen!$C$11="7 Tage",7,5),N('Ist-Stunden'!G239)+(N(Krankheitstage!H239)+N(Krankheitstage!T239))*N($C239))))</f>
        <v/>
      </c>
      <c r="AL239" s="76">
        <f>IF($B239="",0,IF(Einstellungen!$C$10="Ja",MAX(IF(Einstellungen!$C$11="7 Tage",MAX(0,(MIN(DATE(2026,4,0),IF(Mitarbeiter!$D239="",DATE(2026,4,0),Mitarbeiter!$D239),TODAY()))-(MAX(DATE(2026,3,1),Mitarbeiter!$C239))+1),MAX(0,NETWORKDAYS(MAX(DATE(2026,3,1),Mitarbeiter!$C239),MIN(DATE(2026,4,0),IF(Mitarbeiter!$D239="",DATE(2026,4,0),Mitarbeiter!$D239),TODAY()),Einstellungen!$F$13:$F$67)))*N(Mitarbeiter!$E239)/IF(Einstellungen!$C$11="7 Tage",7,5),N('Ist-Stunden'!H239)),MAX(IF(Einstellungen!$C$11="7 Tage",MAX(0,(MIN(DATE(2026,4,0),IF(Mitarbeiter!$D239="",DATE(2026,4,0),Mitarbeiter!$D239),TODAY()))-(MAX(DATE(2026,3,1),Mitarbeiter!$C239))+1),MAX(0,NETWORKDAYS(MAX(DATE(2026,3,1),Mitarbeiter!$C239),MIN(DATE(2026,4,0),IF(Mitarbeiter!$D239="",DATE(2026,4,0),Mitarbeiter!$D239),TODAY()),Einstellungen!$F$13:$F$67)))*N(Mitarbeiter!$E239)/IF(Einstellungen!$C$11="7 Tage",7,5),N('Ist-Stunden'!H239)+(N(Krankheitstage!I239)+N(Krankheitstage!U239))*N($C239))))</f>
        <v/>
      </c>
      <c r="AM239" s="76">
        <f>IF($B239="",0,IF(Einstellungen!$C$10="Ja",MAX(IF(Einstellungen!$C$11="7 Tage",MAX(0,(MIN(DATE(2026,5,0),IF(Mitarbeiter!$D239="",DATE(2026,5,0),Mitarbeiter!$D239),TODAY()))-(MAX(DATE(2026,4,1),Mitarbeiter!$C239))+1),MAX(0,NETWORKDAYS(MAX(DATE(2026,4,1),Mitarbeiter!$C239),MIN(DATE(2026,5,0),IF(Mitarbeiter!$D239="",DATE(2026,5,0),Mitarbeiter!$D239),TODAY()),Einstellungen!$F$13:$F$67)))*N(Mitarbeiter!$E239)/IF(Einstellungen!$C$11="7 Tage",7,5),N('Ist-Stunden'!I239)),MAX(IF(Einstellungen!$C$11="7 Tage",MAX(0,(MIN(DATE(2026,5,0),IF(Mitarbeiter!$D239="",DATE(2026,5,0),Mitarbeiter!$D239),TODAY()))-(MAX(DATE(2026,4,1),Mitarbeiter!$C239))+1),MAX(0,NETWORKDAYS(MAX(DATE(2026,4,1),Mitarbeiter!$C239),MIN(DATE(2026,5,0),IF(Mitarbeiter!$D239="",DATE(2026,5,0),Mitarbeiter!$D239),TODAY()),Einstellungen!$F$13:$F$67)))*N(Mitarbeiter!$E239)/IF(Einstellungen!$C$11="7 Tage",7,5),N('Ist-Stunden'!I239)+(N(Krankheitstage!J239)+N(Krankheitstage!V239))*N($C239))))</f>
        <v/>
      </c>
      <c r="AN239" s="76">
        <f>IF($B239="",0,IF(Einstellungen!$C$10="Ja",MAX(IF(Einstellungen!$C$11="7 Tage",MAX(0,(MIN(DATE(2026,6,0),IF(Mitarbeiter!$D239="",DATE(2026,6,0),Mitarbeiter!$D239),TODAY()))-(MAX(DATE(2026,5,1),Mitarbeiter!$C239))+1),MAX(0,NETWORKDAYS(MAX(DATE(2026,5,1),Mitarbeiter!$C239),MIN(DATE(2026,6,0),IF(Mitarbeiter!$D239="",DATE(2026,6,0),Mitarbeiter!$D239),TODAY()),Einstellungen!$F$13:$F$67)))*N(Mitarbeiter!$E239)/IF(Einstellungen!$C$11="7 Tage",7,5),N('Ist-Stunden'!J239)),MAX(IF(Einstellungen!$C$11="7 Tage",MAX(0,(MIN(DATE(2026,6,0),IF(Mitarbeiter!$D239="",DATE(2026,6,0),Mitarbeiter!$D239),TODAY()))-(MAX(DATE(2026,5,1),Mitarbeiter!$C239))+1),MAX(0,NETWORKDAYS(MAX(DATE(2026,5,1),Mitarbeiter!$C239),MIN(DATE(2026,6,0),IF(Mitarbeiter!$D239="",DATE(2026,6,0),Mitarbeiter!$D239),TODAY()),Einstellungen!$F$13:$F$67)))*N(Mitarbeiter!$E239)/IF(Einstellungen!$C$11="7 Tage",7,5),N('Ist-Stunden'!J239)+(N(Krankheitstage!K239)+N(Krankheitstage!W239))*N($C239))))</f>
        <v/>
      </c>
      <c r="AO239" s="76">
        <f>IF($B239="",0,IF(Einstellungen!$C$10="Ja",MAX(IF(Einstellungen!$C$11="7 Tage",MAX(0,(MIN(DATE(2026,7,0),IF(Mitarbeiter!$D239="",DATE(2026,7,0),Mitarbeiter!$D239),TODAY()))-(MAX(DATE(2026,6,1),Mitarbeiter!$C239))+1),MAX(0,NETWORKDAYS(MAX(DATE(2026,6,1),Mitarbeiter!$C239),MIN(DATE(2026,7,0),IF(Mitarbeiter!$D239="",DATE(2026,7,0),Mitarbeiter!$D239),TODAY()),Einstellungen!$F$13:$F$67)))*N(Mitarbeiter!$E239)/IF(Einstellungen!$C$11="7 Tage",7,5),N('Ist-Stunden'!K239)),MAX(IF(Einstellungen!$C$11="7 Tage",MAX(0,(MIN(DATE(2026,7,0),IF(Mitarbeiter!$D239="",DATE(2026,7,0),Mitarbeiter!$D239),TODAY()))-(MAX(DATE(2026,6,1),Mitarbeiter!$C239))+1),MAX(0,NETWORKDAYS(MAX(DATE(2026,6,1),Mitarbeiter!$C239),MIN(DATE(2026,7,0),IF(Mitarbeiter!$D239="",DATE(2026,7,0),Mitarbeiter!$D239),TODAY()),Einstellungen!$F$13:$F$67)))*N(Mitarbeiter!$E239)/IF(Einstellungen!$C$11="7 Tage",7,5),N('Ist-Stunden'!K239)+(N(Krankheitstage!L239)+N(Krankheitstage!X239))*N($C239))))</f>
        <v/>
      </c>
      <c r="AP239" s="76">
        <f>IF($B239="",0,IF(Einstellungen!$C$10="Ja",MAX(IF(Einstellungen!$C$11="7 Tage",MAX(0,(MIN(DATE(2026,8,0),IF(Mitarbeiter!$D239="",DATE(2026,8,0),Mitarbeiter!$D239),TODAY()))-(MAX(DATE(2026,7,1),Mitarbeiter!$C239))+1),MAX(0,NETWORKDAYS(MAX(DATE(2026,7,1),Mitarbeiter!$C239),MIN(DATE(2026,8,0),IF(Mitarbeiter!$D239="",DATE(2026,8,0),Mitarbeiter!$D239),TODAY()),Einstellungen!$F$13:$F$67)))*N(Mitarbeiter!$E239)/IF(Einstellungen!$C$11="7 Tage",7,5),N('Ist-Stunden'!L239)),MAX(IF(Einstellungen!$C$11="7 Tage",MAX(0,(MIN(DATE(2026,8,0),IF(Mitarbeiter!$D239="",DATE(2026,8,0),Mitarbeiter!$D239),TODAY()))-(MAX(DATE(2026,7,1),Mitarbeiter!$C239))+1),MAX(0,NETWORKDAYS(MAX(DATE(2026,7,1),Mitarbeiter!$C239),MIN(DATE(2026,8,0),IF(Mitarbeiter!$D239="",DATE(2026,8,0),Mitarbeiter!$D239),TODAY()),Einstellungen!$F$13:$F$67)))*N(Mitarbeiter!$E239)/IF(Einstellungen!$C$11="7 Tage",7,5),N('Ist-Stunden'!L239)+(N(Krankheitstage!M239)+N(Krankheitstage!Y239))*N($C239))))</f>
        <v/>
      </c>
      <c r="AQ239" s="76">
        <f>IF($B239="",0,IF(Einstellungen!$C$10="Ja",MAX(IF(Einstellungen!$C$11="7 Tage",MAX(0,(MIN(DATE(2026,9,0),IF(Mitarbeiter!$D239="",DATE(2026,9,0),Mitarbeiter!$D239),TODAY()))-(MAX(DATE(2026,8,1),Mitarbeiter!$C239))+1),MAX(0,NETWORKDAYS(MAX(DATE(2026,8,1),Mitarbeiter!$C239),MIN(DATE(2026,9,0),IF(Mitarbeiter!$D239="",DATE(2026,9,0),Mitarbeiter!$D239),TODAY()),Einstellungen!$F$13:$F$67)))*N(Mitarbeiter!$E239)/IF(Einstellungen!$C$11="7 Tage",7,5),N('Ist-Stunden'!M239)),MAX(IF(Einstellungen!$C$11="7 Tage",MAX(0,(MIN(DATE(2026,9,0),IF(Mitarbeiter!$D239="",DATE(2026,9,0),Mitarbeiter!$D239),TODAY()))-(MAX(DATE(2026,8,1),Mitarbeiter!$C239))+1),MAX(0,NETWORKDAYS(MAX(DATE(2026,8,1),Mitarbeiter!$C239),MIN(DATE(2026,9,0),IF(Mitarbeiter!$D239="",DATE(2026,9,0),Mitarbeiter!$D239),TODAY()),Einstellungen!$F$13:$F$67)))*N(Mitarbeiter!$E239)/IF(Einstellungen!$C$11="7 Tage",7,5),N('Ist-Stunden'!M239)+(N(Krankheitstage!N239)+N(Krankheitstage!Z239))*N($C239))))</f>
        <v/>
      </c>
      <c r="AR239" s="76">
        <f>IF($B239="",0,IF(Einstellungen!$C$10="Ja",MAX(IF(Einstellungen!$C$11="7 Tage",MAX(0,(MIN(DATE(2026,10,0),IF(Mitarbeiter!$D239="",DATE(2026,10,0),Mitarbeiter!$D239),TODAY()))-(MAX(DATE(2026,9,1),Mitarbeiter!$C239))+1),MAX(0,NETWORKDAYS(MAX(DATE(2026,9,1),Mitarbeiter!$C239),MIN(DATE(2026,10,0),IF(Mitarbeiter!$D239="",DATE(2026,10,0),Mitarbeiter!$D239),TODAY()),Einstellungen!$F$13:$F$67)))*N(Mitarbeiter!$E239)/IF(Einstellungen!$C$11="7 Tage",7,5),N('Ist-Stunden'!N239)),MAX(IF(Einstellungen!$C$11="7 Tage",MAX(0,(MIN(DATE(2026,10,0),IF(Mitarbeiter!$D239="",DATE(2026,10,0),Mitarbeiter!$D239),TODAY()))-(MAX(DATE(2026,9,1),Mitarbeiter!$C239))+1),MAX(0,NETWORKDAYS(MAX(DATE(2026,9,1),Mitarbeiter!$C239),MIN(DATE(2026,10,0),IF(Mitarbeiter!$D239="",DATE(2026,10,0),Mitarbeiter!$D239),TODAY()),Einstellungen!$F$13:$F$67)))*N(Mitarbeiter!$E239)/IF(Einstellungen!$C$11="7 Tage",7,5),N('Ist-Stunden'!N239)+(N(Krankheitstage!O239)+N(Krankheitstage!AA239))*N($C239))))</f>
        <v/>
      </c>
      <c r="AS239" s="76">
        <f>IF($B239="",0,IF(Einstellungen!$C$10="Ja",MAX(IF(Einstellungen!$C$11="7 Tage",MAX(0,(MIN(DATE(2026,11,0),IF(Mitarbeiter!$D239="",DATE(2026,11,0),Mitarbeiter!$D239),TODAY()))-(MAX(DATE(2026,10,1),Mitarbeiter!$C239))+1),MAX(0,NETWORKDAYS(MAX(DATE(2026,10,1),Mitarbeiter!$C239),MIN(DATE(2026,11,0),IF(Mitarbeiter!$D239="",DATE(2026,11,0),Mitarbeiter!$D239),TODAY()),Einstellungen!$F$13:$F$67)))*N(Mitarbeiter!$E239)/IF(Einstellungen!$C$11="7 Tage",7,5),N('Ist-Stunden'!O239)),MAX(IF(Einstellungen!$C$11="7 Tage",MAX(0,(MIN(DATE(2026,11,0),IF(Mitarbeiter!$D239="",DATE(2026,11,0),Mitarbeiter!$D239),TODAY()))-(MAX(DATE(2026,10,1),Mitarbeiter!$C239))+1),MAX(0,NETWORKDAYS(MAX(DATE(2026,10,1),Mitarbeiter!$C239),MIN(DATE(2026,11,0),IF(Mitarbeiter!$D239="",DATE(2026,11,0),Mitarbeiter!$D239),TODAY()),Einstellungen!$F$13:$F$67)))*N(Mitarbeiter!$E239)/IF(Einstellungen!$C$11="7 Tage",7,5),N('Ist-Stunden'!O239)+(N(Krankheitstage!P239)+N(Krankheitstage!AB239))*N($C239))))</f>
        <v/>
      </c>
      <c r="AT239" s="76">
        <f>IF($B239="",0,IF(Einstellungen!$C$10="Ja",MAX(IF(Einstellungen!$C$11="7 Tage",MAX(0,(MIN(DATE(2026,12,0),IF(Mitarbeiter!$D239="",DATE(2026,12,0),Mitarbeiter!$D239),TODAY()))-(MAX(DATE(2026,11,1),Mitarbeiter!$C239))+1),MAX(0,NETWORKDAYS(MAX(DATE(2026,11,1),Mitarbeiter!$C239),MIN(DATE(2026,12,0),IF(Mitarbeiter!$D239="",DATE(2026,12,0),Mitarbeiter!$D239),TODAY()),Einstellungen!$F$13:$F$67)))*N(Mitarbeiter!$E239)/IF(Einstellungen!$C$11="7 Tage",7,5),N('Ist-Stunden'!P239)),MAX(IF(Einstellungen!$C$11="7 Tage",MAX(0,(MIN(DATE(2026,12,0),IF(Mitarbeiter!$D239="",DATE(2026,12,0),Mitarbeiter!$D239),TODAY()))-(MAX(DATE(2026,11,1),Mitarbeiter!$C239))+1),MAX(0,NETWORKDAYS(MAX(DATE(2026,11,1),Mitarbeiter!$C239),MIN(DATE(2026,12,0),IF(Mitarbeiter!$D239="",DATE(2026,12,0),Mitarbeiter!$D239),TODAY()),Einstellungen!$F$13:$F$67)))*N(Mitarbeiter!$E239)/IF(Einstellungen!$C$11="7 Tage",7,5),N('Ist-Stunden'!P239)+(N(Krankheitstage!Q239)+N(Krankheitstage!AC239))*N($C239))))</f>
        <v/>
      </c>
      <c r="AU239" s="76">
        <f>IF($B239="",0,IF(Einstellungen!$C$10="Ja",MAX(IF(Einstellungen!$C$11="7 Tage",MAX(0,(MIN(DATE(2026,13,0),IF(Mitarbeiter!$D239="",DATE(2026,13,0),Mitarbeiter!$D239),TODAY()))-(MAX(DATE(2026,12,1),Mitarbeiter!$C239))+1),MAX(0,NETWORKDAYS(MAX(DATE(2026,12,1),Mitarbeiter!$C239),MIN(DATE(2026,13,0),IF(Mitarbeiter!$D239="",DATE(2026,13,0),Mitarbeiter!$D239),TODAY()),Einstellungen!$F$13:$F$67)))*N(Mitarbeiter!$E239)/IF(Einstellungen!$C$11="7 Tage",7,5),N('Ist-Stunden'!Q239)),MAX(IF(Einstellungen!$C$11="7 Tage",MAX(0,(MIN(DATE(2026,13,0),IF(Mitarbeiter!$D239="",DATE(2026,13,0),Mitarbeiter!$D239),TODAY()))-(MAX(DATE(2026,12,1),Mitarbeiter!$C239))+1),MAX(0,NETWORKDAYS(MAX(DATE(2026,12,1),Mitarbeiter!$C239),MIN(DATE(2026,13,0),IF(Mitarbeiter!$D239="",DATE(2026,13,0),Mitarbeiter!$D239),TODAY()),Einstellungen!$F$13:$F$67)))*N(Mitarbeiter!$E239)/IF(Einstellungen!$C$11="7 Tage",7,5),N('Ist-Stunden'!Q239)+(N(Krankheitstage!R239)+N(Krankheitstage!AD239))*N($C239))))</f>
        <v/>
      </c>
      <c r="AV239" s="76">
        <f>IF($B239="",0,IF(Einstellungen!$C$10="Ja",MAX(IF(Einstellungen!$C$11="7 Tage",MAX(0,(MIN(DATE(2027,2,0),IF(Mitarbeiter!$D239="",DATE(2027,2,0),Mitarbeiter!$D239),TODAY()))-(MAX(DATE(2027,1,1),Mitarbeiter!$C239))+1),MAX(0,NETWORKDAYS(MAX(DATE(2027,1,1),Mitarbeiter!$C239),MIN(DATE(2027,2,0),IF(Mitarbeiter!$D239="",DATE(2027,2,0),Mitarbeiter!$D239),TODAY()),Einstellungen!$F$13:$F$67)))*N(Mitarbeiter!$E239)/IF(Einstellungen!$C$11="7 Tage",7,5),N('Ist-Stunden'!R239)),MAX(IF(Einstellungen!$C$11="7 Tage",MAX(0,(MIN(DATE(2027,2,0),IF(Mitarbeiter!$D239="",DATE(2027,2,0),Mitarbeiter!$D239),TODAY()))-(MAX(DATE(2027,1,1),Mitarbeiter!$C239))+1),MAX(0,NETWORKDAYS(MAX(DATE(2027,1,1),Mitarbeiter!$C239),MIN(DATE(2027,2,0),IF(Mitarbeiter!$D239="",DATE(2027,2,0),Mitarbeiter!$D239),TODAY()),Einstellungen!$F$13:$F$67)))*N(Mitarbeiter!$E239)/IF(Einstellungen!$C$11="7 Tage",7,5),N('Ist-Stunden'!R239)+(N(Krankheitstage!AE239)+N(Krankheitstage!AQ239))*N($C239))))</f>
        <v/>
      </c>
      <c r="AW239" s="76">
        <f>IF($B239="",0,IF(Einstellungen!$C$10="Ja",MAX(IF(Einstellungen!$C$11="7 Tage",MAX(0,(MIN(DATE(2027,3,0),IF(Mitarbeiter!$D239="",DATE(2027,3,0),Mitarbeiter!$D239),TODAY()))-(MAX(DATE(2027,2,1),Mitarbeiter!$C239))+1),MAX(0,NETWORKDAYS(MAX(DATE(2027,2,1),Mitarbeiter!$C239),MIN(DATE(2027,3,0),IF(Mitarbeiter!$D239="",DATE(2027,3,0),Mitarbeiter!$D239),TODAY()),Einstellungen!$F$13:$F$67)))*N(Mitarbeiter!$E239)/IF(Einstellungen!$C$11="7 Tage",7,5),N('Ist-Stunden'!S239)),MAX(IF(Einstellungen!$C$11="7 Tage",MAX(0,(MIN(DATE(2027,3,0),IF(Mitarbeiter!$D239="",DATE(2027,3,0),Mitarbeiter!$D239),TODAY()))-(MAX(DATE(2027,2,1),Mitarbeiter!$C239))+1),MAX(0,NETWORKDAYS(MAX(DATE(2027,2,1),Mitarbeiter!$C239),MIN(DATE(2027,3,0),IF(Mitarbeiter!$D239="",DATE(2027,3,0),Mitarbeiter!$D239),TODAY()),Einstellungen!$F$13:$F$67)))*N(Mitarbeiter!$E239)/IF(Einstellungen!$C$11="7 Tage",7,5),N('Ist-Stunden'!S239)+(N(Krankheitstage!AF239)+N(Krankheitstage!AR239))*N($C239))))</f>
        <v/>
      </c>
      <c r="AX239" s="76">
        <f>IF($B239="",0,IF(Einstellungen!$C$10="Ja",MAX(IF(Einstellungen!$C$11="7 Tage",MAX(0,(MIN(DATE(2027,4,0),IF(Mitarbeiter!$D239="",DATE(2027,4,0),Mitarbeiter!$D239),TODAY()))-(MAX(DATE(2027,3,1),Mitarbeiter!$C239))+1),MAX(0,NETWORKDAYS(MAX(DATE(2027,3,1),Mitarbeiter!$C239),MIN(DATE(2027,4,0),IF(Mitarbeiter!$D239="",DATE(2027,4,0),Mitarbeiter!$D239),TODAY()),Einstellungen!$F$13:$F$67)))*N(Mitarbeiter!$E239)/IF(Einstellungen!$C$11="7 Tage",7,5),N('Ist-Stunden'!T239)),MAX(IF(Einstellungen!$C$11="7 Tage",MAX(0,(MIN(DATE(2027,4,0),IF(Mitarbeiter!$D239="",DATE(2027,4,0),Mitarbeiter!$D239),TODAY()))-(MAX(DATE(2027,3,1),Mitarbeiter!$C239))+1),MAX(0,NETWORKDAYS(MAX(DATE(2027,3,1),Mitarbeiter!$C239),MIN(DATE(2027,4,0),IF(Mitarbeiter!$D239="",DATE(2027,4,0),Mitarbeiter!$D239),TODAY()),Einstellungen!$F$13:$F$67)))*N(Mitarbeiter!$E239)/IF(Einstellungen!$C$11="7 Tage",7,5),N('Ist-Stunden'!T239)+(N(Krankheitstage!AG239)+N(Krankheitstage!AS239))*N($C239))))</f>
        <v/>
      </c>
      <c r="AY239" s="76">
        <f>IF($B239="",0,IF(Einstellungen!$C$10="Ja",MAX(IF(Einstellungen!$C$11="7 Tage",MAX(0,(MIN(DATE(2027,5,0),IF(Mitarbeiter!$D239="",DATE(2027,5,0),Mitarbeiter!$D239),TODAY()))-(MAX(DATE(2027,4,1),Mitarbeiter!$C239))+1),MAX(0,NETWORKDAYS(MAX(DATE(2027,4,1),Mitarbeiter!$C239),MIN(DATE(2027,5,0),IF(Mitarbeiter!$D239="",DATE(2027,5,0),Mitarbeiter!$D239),TODAY()),Einstellungen!$F$13:$F$67)))*N(Mitarbeiter!$E239)/IF(Einstellungen!$C$11="7 Tage",7,5),N('Ist-Stunden'!U239)),MAX(IF(Einstellungen!$C$11="7 Tage",MAX(0,(MIN(DATE(2027,5,0),IF(Mitarbeiter!$D239="",DATE(2027,5,0),Mitarbeiter!$D239),TODAY()))-(MAX(DATE(2027,4,1),Mitarbeiter!$C239))+1),MAX(0,NETWORKDAYS(MAX(DATE(2027,4,1),Mitarbeiter!$C239),MIN(DATE(2027,5,0),IF(Mitarbeiter!$D239="",DATE(2027,5,0),Mitarbeiter!$D239),TODAY()),Einstellungen!$F$13:$F$67)))*N(Mitarbeiter!$E239)/IF(Einstellungen!$C$11="7 Tage",7,5),N('Ist-Stunden'!U239)+(N(Krankheitstage!AH239)+N(Krankheitstage!AT239))*N($C239))))</f>
        <v/>
      </c>
      <c r="AZ239" s="76">
        <f>IF($B239="",0,IF(Einstellungen!$C$10="Ja",MAX(IF(Einstellungen!$C$11="7 Tage",MAX(0,(MIN(DATE(2027,6,0),IF(Mitarbeiter!$D239="",DATE(2027,6,0),Mitarbeiter!$D239),TODAY()))-(MAX(DATE(2027,5,1),Mitarbeiter!$C239))+1),MAX(0,NETWORKDAYS(MAX(DATE(2027,5,1),Mitarbeiter!$C239),MIN(DATE(2027,6,0),IF(Mitarbeiter!$D239="",DATE(2027,6,0),Mitarbeiter!$D239),TODAY()),Einstellungen!$F$13:$F$67)))*N(Mitarbeiter!$E239)/IF(Einstellungen!$C$11="7 Tage",7,5),N('Ist-Stunden'!V239)),MAX(IF(Einstellungen!$C$11="7 Tage",MAX(0,(MIN(DATE(2027,6,0),IF(Mitarbeiter!$D239="",DATE(2027,6,0),Mitarbeiter!$D239),TODAY()))-(MAX(DATE(2027,5,1),Mitarbeiter!$C239))+1),MAX(0,NETWORKDAYS(MAX(DATE(2027,5,1),Mitarbeiter!$C239),MIN(DATE(2027,6,0),IF(Mitarbeiter!$D239="",DATE(2027,6,0),Mitarbeiter!$D239),TODAY()),Einstellungen!$F$13:$F$67)))*N(Mitarbeiter!$E239)/IF(Einstellungen!$C$11="7 Tage",7,5),N('Ist-Stunden'!V239)+(N(Krankheitstage!AI239)+N(Krankheitstage!AU239))*N($C239))))</f>
        <v/>
      </c>
      <c r="BA239" s="76">
        <f>IF($B239="",0,IF(Einstellungen!$C$10="Ja",MAX(IF(Einstellungen!$C$11="7 Tage",MAX(0,(MIN(DATE(2027,7,0),IF(Mitarbeiter!$D239="",DATE(2027,7,0),Mitarbeiter!$D239),TODAY()))-(MAX(DATE(2027,6,1),Mitarbeiter!$C239))+1),MAX(0,NETWORKDAYS(MAX(DATE(2027,6,1),Mitarbeiter!$C239),MIN(DATE(2027,7,0),IF(Mitarbeiter!$D239="",DATE(2027,7,0),Mitarbeiter!$D239),TODAY()),Einstellungen!$F$13:$F$67)))*N(Mitarbeiter!$E239)/IF(Einstellungen!$C$11="7 Tage",7,5),N('Ist-Stunden'!W239)),MAX(IF(Einstellungen!$C$11="7 Tage",MAX(0,(MIN(DATE(2027,7,0),IF(Mitarbeiter!$D239="",DATE(2027,7,0),Mitarbeiter!$D239),TODAY()))-(MAX(DATE(2027,6,1),Mitarbeiter!$C239))+1),MAX(0,NETWORKDAYS(MAX(DATE(2027,6,1),Mitarbeiter!$C239),MIN(DATE(2027,7,0),IF(Mitarbeiter!$D239="",DATE(2027,7,0),Mitarbeiter!$D239),TODAY()),Einstellungen!$F$13:$F$67)))*N(Mitarbeiter!$E239)/IF(Einstellungen!$C$11="7 Tage",7,5),N('Ist-Stunden'!W239)+(N(Krankheitstage!AJ239)+N(Krankheitstage!AV239))*N($C239))))</f>
        <v/>
      </c>
      <c r="BB239" s="76">
        <f>IF($B239="",0,IF(Einstellungen!$C$10="Ja",MAX(IF(Einstellungen!$C$11="7 Tage",MAX(0,(MIN(DATE(2027,8,0),IF(Mitarbeiter!$D239="",DATE(2027,8,0),Mitarbeiter!$D239),TODAY()))-(MAX(DATE(2027,7,1),Mitarbeiter!$C239))+1),MAX(0,NETWORKDAYS(MAX(DATE(2027,7,1),Mitarbeiter!$C239),MIN(DATE(2027,8,0),IF(Mitarbeiter!$D239="",DATE(2027,8,0),Mitarbeiter!$D239),TODAY()),Einstellungen!$F$13:$F$67)))*N(Mitarbeiter!$E239)/IF(Einstellungen!$C$11="7 Tage",7,5),N('Ist-Stunden'!X239)),MAX(IF(Einstellungen!$C$11="7 Tage",MAX(0,(MIN(DATE(2027,8,0),IF(Mitarbeiter!$D239="",DATE(2027,8,0),Mitarbeiter!$D239),TODAY()))-(MAX(DATE(2027,7,1),Mitarbeiter!$C239))+1),MAX(0,NETWORKDAYS(MAX(DATE(2027,7,1),Mitarbeiter!$C239),MIN(DATE(2027,8,0),IF(Mitarbeiter!$D239="",DATE(2027,8,0),Mitarbeiter!$D239),TODAY()),Einstellungen!$F$13:$F$67)))*N(Mitarbeiter!$E239)/IF(Einstellungen!$C$11="7 Tage",7,5),N('Ist-Stunden'!X239)+(N(Krankheitstage!AK239)+N(Krankheitstage!AW239))*N($C239))))</f>
        <v/>
      </c>
      <c r="BC239" s="76">
        <f>IF($B239="",0,IF(Einstellungen!$C$10="Ja",MAX(IF(Einstellungen!$C$11="7 Tage",MAX(0,(MIN(DATE(2027,9,0),IF(Mitarbeiter!$D239="",DATE(2027,9,0),Mitarbeiter!$D239),TODAY()))-(MAX(DATE(2027,8,1),Mitarbeiter!$C239))+1),MAX(0,NETWORKDAYS(MAX(DATE(2027,8,1),Mitarbeiter!$C239),MIN(DATE(2027,9,0),IF(Mitarbeiter!$D239="",DATE(2027,9,0),Mitarbeiter!$D239),TODAY()),Einstellungen!$F$13:$F$67)))*N(Mitarbeiter!$E239)/IF(Einstellungen!$C$11="7 Tage",7,5),N('Ist-Stunden'!Y239)),MAX(IF(Einstellungen!$C$11="7 Tage",MAX(0,(MIN(DATE(2027,9,0),IF(Mitarbeiter!$D239="",DATE(2027,9,0),Mitarbeiter!$D239),TODAY()))-(MAX(DATE(2027,8,1),Mitarbeiter!$C239))+1),MAX(0,NETWORKDAYS(MAX(DATE(2027,8,1),Mitarbeiter!$C239),MIN(DATE(2027,9,0),IF(Mitarbeiter!$D239="",DATE(2027,9,0),Mitarbeiter!$D239),TODAY()),Einstellungen!$F$13:$F$67)))*N(Mitarbeiter!$E239)/IF(Einstellungen!$C$11="7 Tage",7,5),N('Ist-Stunden'!Y239)+(N(Krankheitstage!AL239)+N(Krankheitstage!AX239))*N($C239))))</f>
        <v/>
      </c>
      <c r="BD239" s="76">
        <f>IF($B239="",0,IF(Einstellungen!$C$10="Ja",MAX(IF(Einstellungen!$C$11="7 Tage",MAX(0,(MIN(DATE(2027,10,0),IF(Mitarbeiter!$D239="",DATE(2027,10,0),Mitarbeiter!$D239),TODAY()))-(MAX(DATE(2027,9,1),Mitarbeiter!$C239))+1),MAX(0,NETWORKDAYS(MAX(DATE(2027,9,1),Mitarbeiter!$C239),MIN(DATE(2027,10,0),IF(Mitarbeiter!$D239="",DATE(2027,10,0),Mitarbeiter!$D239),TODAY()),Einstellungen!$F$13:$F$67)))*N(Mitarbeiter!$E239)/IF(Einstellungen!$C$11="7 Tage",7,5),N('Ist-Stunden'!Z239)),MAX(IF(Einstellungen!$C$11="7 Tage",MAX(0,(MIN(DATE(2027,10,0),IF(Mitarbeiter!$D239="",DATE(2027,10,0),Mitarbeiter!$D239),TODAY()))-(MAX(DATE(2027,9,1),Mitarbeiter!$C239))+1),MAX(0,NETWORKDAYS(MAX(DATE(2027,9,1),Mitarbeiter!$C239),MIN(DATE(2027,10,0),IF(Mitarbeiter!$D239="",DATE(2027,10,0),Mitarbeiter!$D239),TODAY()),Einstellungen!$F$13:$F$67)))*N(Mitarbeiter!$E239)/IF(Einstellungen!$C$11="7 Tage",7,5),N('Ist-Stunden'!Z239)+(N(Krankheitstage!AM239)+N(Krankheitstage!AY239))*N($C239))))</f>
        <v/>
      </c>
      <c r="BE239" s="76">
        <f>IF($B239="",0,IF(Einstellungen!$C$10="Ja",MAX(IF(Einstellungen!$C$11="7 Tage",MAX(0,(MIN(DATE(2027,11,0),IF(Mitarbeiter!$D239="",DATE(2027,11,0),Mitarbeiter!$D239),TODAY()))-(MAX(DATE(2027,10,1),Mitarbeiter!$C239))+1),MAX(0,NETWORKDAYS(MAX(DATE(2027,10,1),Mitarbeiter!$C239),MIN(DATE(2027,11,0),IF(Mitarbeiter!$D239="",DATE(2027,11,0),Mitarbeiter!$D239),TODAY()),Einstellungen!$F$13:$F$67)))*N(Mitarbeiter!$E239)/IF(Einstellungen!$C$11="7 Tage",7,5),N('Ist-Stunden'!AA239)),MAX(IF(Einstellungen!$C$11="7 Tage",MAX(0,(MIN(DATE(2027,11,0),IF(Mitarbeiter!$D239="",DATE(2027,11,0),Mitarbeiter!$D239),TODAY()))-(MAX(DATE(2027,10,1),Mitarbeiter!$C239))+1),MAX(0,NETWORKDAYS(MAX(DATE(2027,10,1),Mitarbeiter!$C239),MIN(DATE(2027,11,0),IF(Mitarbeiter!$D239="",DATE(2027,11,0),Mitarbeiter!$D239),TODAY()),Einstellungen!$F$13:$F$67)))*N(Mitarbeiter!$E239)/IF(Einstellungen!$C$11="7 Tage",7,5),N('Ist-Stunden'!AA239)+(N(Krankheitstage!AN239)+N(Krankheitstage!AZ239))*N($C239))))</f>
        <v/>
      </c>
      <c r="BF239" s="76">
        <f>IF($B239="",0,IF(Einstellungen!$C$10="Ja",MAX(IF(Einstellungen!$C$11="7 Tage",MAX(0,(MIN(DATE(2027,12,0),IF(Mitarbeiter!$D239="",DATE(2027,12,0),Mitarbeiter!$D239),TODAY()))-(MAX(DATE(2027,11,1),Mitarbeiter!$C239))+1),MAX(0,NETWORKDAYS(MAX(DATE(2027,11,1),Mitarbeiter!$C239),MIN(DATE(2027,12,0),IF(Mitarbeiter!$D239="",DATE(2027,12,0),Mitarbeiter!$D239),TODAY()),Einstellungen!$F$13:$F$67)))*N(Mitarbeiter!$E239)/IF(Einstellungen!$C$11="7 Tage",7,5),N('Ist-Stunden'!AB239)),MAX(IF(Einstellungen!$C$11="7 Tage",MAX(0,(MIN(DATE(2027,12,0),IF(Mitarbeiter!$D239="",DATE(2027,12,0),Mitarbeiter!$D239),TODAY()))-(MAX(DATE(2027,11,1),Mitarbeiter!$C239))+1),MAX(0,NETWORKDAYS(MAX(DATE(2027,11,1),Mitarbeiter!$C239),MIN(DATE(2027,12,0),IF(Mitarbeiter!$D239="",DATE(2027,12,0),Mitarbeiter!$D239),TODAY()),Einstellungen!$F$13:$F$67)))*N(Mitarbeiter!$E239)/IF(Einstellungen!$C$11="7 Tage",7,5),N('Ist-Stunden'!AB239)+(N(Krankheitstage!AO239)+N(Krankheitstage!BA239))*N($C239))))</f>
        <v/>
      </c>
      <c r="BG239" s="76">
        <f>IF($B239="",0,IF(Einstellungen!$C$10="Ja",MAX(IF(Einstellungen!$C$11="7 Tage",MAX(0,(MIN(DATE(2027,13,0),IF(Mitarbeiter!$D239="",DATE(2027,13,0),Mitarbeiter!$D239),TODAY()))-(MAX(DATE(2027,12,1),Mitarbeiter!$C239))+1),MAX(0,NETWORKDAYS(MAX(DATE(2027,12,1),Mitarbeiter!$C239),MIN(DATE(2027,13,0),IF(Mitarbeiter!$D239="",DATE(2027,13,0),Mitarbeiter!$D239),TODAY()),Einstellungen!$F$13:$F$67)))*N(Mitarbeiter!$E239)/IF(Einstellungen!$C$11="7 Tage",7,5),N('Ist-Stunden'!AC239)),MAX(IF(Einstellungen!$C$11="7 Tage",MAX(0,(MIN(DATE(2027,13,0),IF(Mitarbeiter!$D239="",DATE(2027,13,0),Mitarbeiter!$D239),TODAY()))-(MAX(DATE(2027,12,1),Mitarbeiter!$C239))+1),MAX(0,NETWORKDAYS(MAX(DATE(2027,12,1),Mitarbeiter!$C239),MIN(DATE(2027,13,0),IF(Mitarbeiter!$D239="",DATE(2027,13,0),Mitarbeiter!$D239),TODAY()),Einstellungen!$F$13:$F$67)))*N(Mitarbeiter!$E239)/IF(Einstellungen!$C$11="7 Tage",7,5),N('Ist-Stunden'!AC239)+(N(Krankheitstage!AP239)+N(Krankheitstage!BB239))*N($C239))))</f>
        <v/>
      </c>
      <c r="BH239" s="76">
        <f>IF($B239="",0,IF(Einstellungen!$C$10="Ja",MAX(IF(Einstellungen!$C$11="7 Tage",MAX(0,(MIN(DATE(2028,2,0),IF(Mitarbeiter!$D239="",DATE(2028,2,0),Mitarbeiter!$D239),TODAY()))-(MAX(DATE(2028,1,1),Mitarbeiter!$C239))+1),MAX(0,NETWORKDAYS(MAX(DATE(2028,1,1),Mitarbeiter!$C239),MIN(DATE(2028,2,0),IF(Mitarbeiter!$D239="",DATE(2028,2,0),Mitarbeiter!$D239),TODAY()),Einstellungen!$F$13:$F$67)))*N(Mitarbeiter!$E239)/IF(Einstellungen!$C$11="7 Tage",7,5),N('Ist-Stunden'!AD239)),MAX(IF(Einstellungen!$C$11="7 Tage",MAX(0,(MIN(DATE(2028,2,0),IF(Mitarbeiter!$D239="",DATE(2028,2,0),Mitarbeiter!$D239),TODAY()))-(MAX(DATE(2028,1,1),Mitarbeiter!$C239))+1),MAX(0,NETWORKDAYS(MAX(DATE(2028,1,1),Mitarbeiter!$C239),MIN(DATE(2028,2,0),IF(Mitarbeiter!$D239="",DATE(2028,2,0),Mitarbeiter!$D239),TODAY()),Einstellungen!$F$13:$F$67)))*N(Mitarbeiter!$E239)/IF(Einstellungen!$C$11="7 Tage",7,5),N('Ist-Stunden'!AD239)+(N(Krankheitstage!BC239)+N(Krankheitstage!BO239))*N($C239))))</f>
        <v/>
      </c>
      <c r="BI239" s="76">
        <f>IF($B239="",0,IF(Einstellungen!$C$10="Ja",MAX(IF(Einstellungen!$C$11="7 Tage",MAX(0,(MIN(DATE(2028,3,0),IF(Mitarbeiter!$D239="",DATE(2028,3,0),Mitarbeiter!$D239),TODAY()))-(MAX(DATE(2028,2,1),Mitarbeiter!$C239))+1),MAX(0,NETWORKDAYS(MAX(DATE(2028,2,1),Mitarbeiter!$C239),MIN(DATE(2028,3,0),IF(Mitarbeiter!$D239="",DATE(2028,3,0),Mitarbeiter!$D239),TODAY()),Einstellungen!$F$13:$F$67)))*N(Mitarbeiter!$E239)/IF(Einstellungen!$C$11="7 Tage",7,5),N('Ist-Stunden'!AE239)),MAX(IF(Einstellungen!$C$11="7 Tage",MAX(0,(MIN(DATE(2028,3,0),IF(Mitarbeiter!$D239="",DATE(2028,3,0),Mitarbeiter!$D239),TODAY()))-(MAX(DATE(2028,2,1),Mitarbeiter!$C239))+1),MAX(0,NETWORKDAYS(MAX(DATE(2028,2,1),Mitarbeiter!$C239),MIN(DATE(2028,3,0),IF(Mitarbeiter!$D239="",DATE(2028,3,0),Mitarbeiter!$D239),TODAY()),Einstellungen!$F$13:$F$67)))*N(Mitarbeiter!$E239)/IF(Einstellungen!$C$11="7 Tage",7,5),N('Ist-Stunden'!AE239)+(N(Krankheitstage!BD239)+N(Krankheitstage!BP239))*N($C239))))</f>
        <v/>
      </c>
      <c r="BJ239" s="76">
        <f>IF($B239="",0,IF(Einstellungen!$C$10="Ja",MAX(IF(Einstellungen!$C$11="7 Tage",MAX(0,(MIN(DATE(2028,4,0),IF(Mitarbeiter!$D239="",DATE(2028,4,0),Mitarbeiter!$D239),TODAY()))-(MAX(DATE(2028,3,1),Mitarbeiter!$C239))+1),MAX(0,NETWORKDAYS(MAX(DATE(2028,3,1),Mitarbeiter!$C239),MIN(DATE(2028,4,0),IF(Mitarbeiter!$D239="",DATE(2028,4,0),Mitarbeiter!$D239),TODAY()),Einstellungen!$F$13:$F$67)))*N(Mitarbeiter!$E239)/IF(Einstellungen!$C$11="7 Tage",7,5),N('Ist-Stunden'!AF239)),MAX(IF(Einstellungen!$C$11="7 Tage",MAX(0,(MIN(DATE(2028,4,0),IF(Mitarbeiter!$D239="",DATE(2028,4,0),Mitarbeiter!$D239),TODAY()))-(MAX(DATE(2028,3,1),Mitarbeiter!$C239))+1),MAX(0,NETWORKDAYS(MAX(DATE(2028,3,1),Mitarbeiter!$C239),MIN(DATE(2028,4,0),IF(Mitarbeiter!$D239="",DATE(2028,4,0),Mitarbeiter!$D239),TODAY()),Einstellungen!$F$13:$F$67)))*N(Mitarbeiter!$E239)/IF(Einstellungen!$C$11="7 Tage",7,5),N('Ist-Stunden'!AF239)+(N(Krankheitstage!BE239)+N(Krankheitstage!BQ239))*N($C239))))</f>
        <v/>
      </c>
      <c r="BK239" s="76">
        <f>IF($B239="",0,IF(Einstellungen!$C$10="Ja",MAX(IF(Einstellungen!$C$11="7 Tage",MAX(0,(MIN(DATE(2028,5,0),IF(Mitarbeiter!$D239="",DATE(2028,5,0),Mitarbeiter!$D239),TODAY()))-(MAX(DATE(2028,4,1),Mitarbeiter!$C239))+1),MAX(0,NETWORKDAYS(MAX(DATE(2028,4,1),Mitarbeiter!$C239),MIN(DATE(2028,5,0),IF(Mitarbeiter!$D239="",DATE(2028,5,0),Mitarbeiter!$D239),TODAY()),Einstellungen!$F$13:$F$67)))*N(Mitarbeiter!$E239)/IF(Einstellungen!$C$11="7 Tage",7,5),N('Ist-Stunden'!AG239)),MAX(IF(Einstellungen!$C$11="7 Tage",MAX(0,(MIN(DATE(2028,5,0),IF(Mitarbeiter!$D239="",DATE(2028,5,0),Mitarbeiter!$D239),TODAY()))-(MAX(DATE(2028,4,1),Mitarbeiter!$C239))+1),MAX(0,NETWORKDAYS(MAX(DATE(2028,4,1),Mitarbeiter!$C239),MIN(DATE(2028,5,0),IF(Mitarbeiter!$D239="",DATE(2028,5,0),Mitarbeiter!$D239),TODAY()),Einstellungen!$F$13:$F$67)))*N(Mitarbeiter!$E239)/IF(Einstellungen!$C$11="7 Tage",7,5),N('Ist-Stunden'!AG239)+(N(Krankheitstage!BF239)+N(Krankheitstage!BR239))*N($C239))))</f>
        <v/>
      </c>
      <c r="BL239" s="76">
        <f>IF($B239="",0,IF(Einstellungen!$C$10="Ja",MAX(IF(Einstellungen!$C$11="7 Tage",MAX(0,(MIN(DATE(2028,6,0),IF(Mitarbeiter!$D239="",DATE(2028,6,0),Mitarbeiter!$D239),TODAY()))-(MAX(DATE(2028,5,1),Mitarbeiter!$C239))+1),MAX(0,NETWORKDAYS(MAX(DATE(2028,5,1),Mitarbeiter!$C239),MIN(DATE(2028,6,0),IF(Mitarbeiter!$D239="",DATE(2028,6,0),Mitarbeiter!$D239),TODAY()),Einstellungen!$F$13:$F$67)))*N(Mitarbeiter!$E239)/IF(Einstellungen!$C$11="7 Tage",7,5),N('Ist-Stunden'!AH239)),MAX(IF(Einstellungen!$C$11="7 Tage",MAX(0,(MIN(DATE(2028,6,0),IF(Mitarbeiter!$D239="",DATE(2028,6,0),Mitarbeiter!$D239),TODAY()))-(MAX(DATE(2028,5,1),Mitarbeiter!$C239))+1),MAX(0,NETWORKDAYS(MAX(DATE(2028,5,1),Mitarbeiter!$C239),MIN(DATE(2028,6,0),IF(Mitarbeiter!$D239="",DATE(2028,6,0),Mitarbeiter!$D239),TODAY()),Einstellungen!$F$13:$F$67)))*N(Mitarbeiter!$E239)/IF(Einstellungen!$C$11="7 Tage",7,5),N('Ist-Stunden'!AH239)+(N(Krankheitstage!BG239)+N(Krankheitstage!BS239))*N($C239))))</f>
        <v/>
      </c>
      <c r="BM239" s="76">
        <f>IF($B239="",0,IF(Einstellungen!$C$10="Ja",MAX(IF(Einstellungen!$C$11="7 Tage",MAX(0,(MIN(DATE(2028,7,0),IF(Mitarbeiter!$D239="",DATE(2028,7,0),Mitarbeiter!$D239),TODAY()))-(MAX(DATE(2028,6,1),Mitarbeiter!$C239))+1),MAX(0,NETWORKDAYS(MAX(DATE(2028,6,1),Mitarbeiter!$C239),MIN(DATE(2028,7,0),IF(Mitarbeiter!$D239="",DATE(2028,7,0),Mitarbeiter!$D239),TODAY()),Einstellungen!$F$13:$F$67)))*N(Mitarbeiter!$E239)/IF(Einstellungen!$C$11="7 Tage",7,5),N('Ist-Stunden'!AI239)),MAX(IF(Einstellungen!$C$11="7 Tage",MAX(0,(MIN(DATE(2028,7,0),IF(Mitarbeiter!$D239="",DATE(2028,7,0),Mitarbeiter!$D239),TODAY()))-(MAX(DATE(2028,6,1),Mitarbeiter!$C239))+1),MAX(0,NETWORKDAYS(MAX(DATE(2028,6,1),Mitarbeiter!$C239),MIN(DATE(2028,7,0),IF(Mitarbeiter!$D239="",DATE(2028,7,0),Mitarbeiter!$D239),TODAY()),Einstellungen!$F$13:$F$67)))*N(Mitarbeiter!$E239)/IF(Einstellungen!$C$11="7 Tage",7,5),N('Ist-Stunden'!AI239)+(N(Krankheitstage!BH239)+N(Krankheitstage!BT239))*N($C239))))</f>
        <v/>
      </c>
      <c r="BN239" s="76">
        <f>IF($B239="",0,IF(Einstellungen!$C$10="Ja",MAX(IF(Einstellungen!$C$11="7 Tage",MAX(0,(MIN(DATE(2028,8,0),IF(Mitarbeiter!$D239="",DATE(2028,8,0),Mitarbeiter!$D239),TODAY()))-(MAX(DATE(2028,7,1),Mitarbeiter!$C239))+1),MAX(0,NETWORKDAYS(MAX(DATE(2028,7,1),Mitarbeiter!$C239),MIN(DATE(2028,8,0),IF(Mitarbeiter!$D239="",DATE(2028,8,0),Mitarbeiter!$D239),TODAY()),Einstellungen!$F$13:$F$67)))*N(Mitarbeiter!$E239)/IF(Einstellungen!$C$11="7 Tage",7,5),N('Ist-Stunden'!AJ239)),MAX(IF(Einstellungen!$C$11="7 Tage",MAX(0,(MIN(DATE(2028,8,0),IF(Mitarbeiter!$D239="",DATE(2028,8,0),Mitarbeiter!$D239),TODAY()))-(MAX(DATE(2028,7,1),Mitarbeiter!$C239))+1),MAX(0,NETWORKDAYS(MAX(DATE(2028,7,1),Mitarbeiter!$C239),MIN(DATE(2028,8,0),IF(Mitarbeiter!$D239="",DATE(2028,8,0),Mitarbeiter!$D239),TODAY()),Einstellungen!$F$13:$F$67)))*N(Mitarbeiter!$E239)/IF(Einstellungen!$C$11="7 Tage",7,5),N('Ist-Stunden'!AJ239)+(N(Krankheitstage!BI239)+N(Krankheitstage!BU239))*N($C239))))</f>
        <v/>
      </c>
      <c r="BO239" s="76">
        <f>IF($B239="",0,IF(Einstellungen!$C$10="Ja",MAX(IF(Einstellungen!$C$11="7 Tage",MAX(0,(MIN(DATE(2028,9,0),IF(Mitarbeiter!$D239="",DATE(2028,9,0),Mitarbeiter!$D239),TODAY()))-(MAX(DATE(2028,8,1),Mitarbeiter!$C239))+1),MAX(0,NETWORKDAYS(MAX(DATE(2028,8,1),Mitarbeiter!$C239),MIN(DATE(2028,9,0),IF(Mitarbeiter!$D239="",DATE(2028,9,0),Mitarbeiter!$D239),TODAY()),Einstellungen!$F$13:$F$67)))*N(Mitarbeiter!$E239)/IF(Einstellungen!$C$11="7 Tage",7,5),N('Ist-Stunden'!AK239)),MAX(IF(Einstellungen!$C$11="7 Tage",MAX(0,(MIN(DATE(2028,9,0),IF(Mitarbeiter!$D239="",DATE(2028,9,0),Mitarbeiter!$D239),TODAY()))-(MAX(DATE(2028,8,1),Mitarbeiter!$C239))+1),MAX(0,NETWORKDAYS(MAX(DATE(2028,8,1),Mitarbeiter!$C239),MIN(DATE(2028,9,0),IF(Mitarbeiter!$D239="",DATE(2028,9,0),Mitarbeiter!$D239),TODAY()),Einstellungen!$F$13:$F$67)))*N(Mitarbeiter!$E239)/IF(Einstellungen!$C$11="7 Tage",7,5),N('Ist-Stunden'!AK239)+(N(Krankheitstage!BJ239)+N(Krankheitstage!BV239))*N($C239))))</f>
        <v/>
      </c>
      <c r="BP239" s="76">
        <f>IF($B239="",0,IF(Einstellungen!$C$10="Ja",MAX(IF(Einstellungen!$C$11="7 Tage",MAX(0,(MIN(DATE(2028,10,0),IF(Mitarbeiter!$D239="",DATE(2028,10,0),Mitarbeiter!$D239),TODAY()))-(MAX(DATE(2028,9,1),Mitarbeiter!$C239))+1),MAX(0,NETWORKDAYS(MAX(DATE(2028,9,1),Mitarbeiter!$C239),MIN(DATE(2028,10,0),IF(Mitarbeiter!$D239="",DATE(2028,10,0),Mitarbeiter!$D239),TODAY()),Einstellungen!$F$13:$F$67)))*N(Mitarbeiter!$E239)/IF(Einstellungen!$C$11="7 Tage",7,5),N('Ist-Stunden'!AL239)),MAX(IF(Einstellungen!$C$11="7 Tage",MAX(0,(MIN(DATE(2028,10,0),IF(Mitarbeiter!$D239="",DATE(2028,10,0),Mitarbeiter!$D239),TODAY()))-(MAX(DATE(2028,9,1),Mitarbeiter!$C239))+1),MAX(0,NETWORKDAYS(MAX(DATE(2028,9,1),Mitarbeiter!$C239),MIN(DATE(2028,10,0),IF(Mitarbeiter!$D239="",DATE(2028,10,0),Mitarbeiter!$D239),TODAY()),Einstellungen!$F$13:$F$67)))*N(Mitarbeiter!$E239)/IF(Einstellungen!$C$11="7 Tage",7,5),N('Ist-Stunden'!AL239)+(N(Krankheitstage!BK239)+N(Krankheitstage!BW239))*N($C239))))</f>
        <v/>
      </c>
      <c r="BQ239" s="76">
        <f>IF($B239="",0,IF(Einstellungen!$C$10="Ja",MAX(IF(Einstellungen!$C$11="7 Tage",MAX(0,(MIN(DATE(2028,11,0),IF(Mitarbeiter!$D239="",DATE(2028,11,0),Mitarbeiter!$D239),TODAY()))-(MAX(DATE(2028,10,1),Mitarbeiter!$C239))+1),MAX(0,NETWORKDAYS(MAX(DATE(2028,10,1),Mitarbeiter!$C239),MIN(DATE(2028,11,0),IF(Mitarbeiter!$D239="",DATE(2028,11,0),Mitarbeiter!$D239),TODAY()),Einstellungen!$F$13:$F$67)))*N(Mitarbeiter!$E239)/IF(Einstellungen!$C$11="7 Tage",7,5),N('Ist-Stunden'!AM239)),MAX(IF(Einstellungen!$C$11="7 Tage",MAX(0,(MIN(DATE(2028,11,0),IF(Mitarbeiter!$D239="",DATE(2028,11,0),Mitarbeiter!$D239),TODAY()))-(MAX(DATE(2028,10,1),Mitarbeiter!$C239))+1),MAX(0,NETWORKDAYS(MAX(DATE(2028,10,1),Mitarbeiter!$C239),MIN(DATE(2028,11,0),IF(Mitarbeiter!$D239="",DATE(2028,11,0),Mitarbeiter!$D239),TODAY()),Einstellungen!$F$13:$F$67)))*N(Mitarbeiter!$E239)/IF(Einstellungen!$C$11="7 Tage",7,5),N('Ist-Stunden'!AM239)+(N(Krankheitstage!BL239)+N(Krankheitstage!BX239))*N($C239))))</f>
        <v/>
      </c>
      <c r="BR239" s="76">
        <f>IF($B239="",0,IF(Einstellungen!$C$10="Ja",MAX(IF(Einstellungen!$C$11="7 Tage",MAX(0,(MIN(DATE(2028,12,0),IF(Mitarbeiter!$D239="",DATE(2028,12,0),Mitarbeiter!$D239),TODAY()))-(MAX(DATE(2028,11,1),Mitarbeiter!$C239))+1),MAX(0,NETWORKDAYS(MAX(DATE(2028,11,1),Mitarbeiter!$C239),MIN(DATE(2028,12,0),IF(Mitarbeiter!$D239="",DATE(2028,12,0),Mitarbeiter!$D239),TODAY()),Einstellungen!$F$13:$F$67)))*N(Mitarbeiter!$E239)/IF(Einstellungen!$C$11="7 Tage",7,5),N('Ist-Stunden'!AN239)),MAX(IF(Einstellungen!$C$11="7 Tage",MAX(0,(MIN(DATE(2028,12,0),IF(Mitarbeiter!$D239="",DATE(2028,12,0),Mitarbeiter!$D239),TODAY()))-(MAX(DATE(2028,11,1),Mitarbeiter!$C239))+1),MAX(0,NETWORKDAYS(MAX(DATE(2028,11,1),Mitarbeiter!$C239),MIN(DATE(2028,12,0),IF(Mitarbeiter!$D239="",DATE(2028,12,0),Mitarbeiter!$D239),TODAY()),Einstellungen!$F$13:$F$67)))*N(Mitarbeiter!$E239)/IF(Einstellungen!$C$11="7 Tage",7,5),N('Ist-Stunden'!AN239)+(N(Krankheitstage!BM239)+N(Krankheitstage!BY239))*N($C239))))</f>
        <v/>
      </c>
      <c r="BS239" s="76">
        <f>IF($B239="",0,IF(Einstellungen!$C$10="Ja",MAX(IF(Einstellungen!$C$11="7 Tage",MAX(0,(MIN(DATE(2028,13,0),IF(Mitarbeiter!$D239="",DATE(2028,13,0),Mitarbeiter!$D239),TODAY()))-(MAX(DATE(2028,12,1),Mitarbeiter!$C239))+1),MAX(0,NETWORKDAYS(MAX(DATE(2028,12,1),Mitarbeiter!$C239),MIN(DATE(2028,13,0),IF(Mitarbeiter!$D239="",DATE(2028,13,0),Mitarbeiter!$D239),TODAY()),Einstellungen!$F$13:$F$67)))*N(Mitarbeiter!$E239)/IF(Einstellungen!$C$11="7 Tage",7,5),N('Ist-Stunden'!AO239)),MAX(IF(Einstellungen!$C$11="7 Tage",MAX(0,(MIN(DATE(2028,13,0),IF(Mitarbeiter!$D239="",DATE(2028,13,0),Mitarbeiter!$D239),TODAY()))-(MAX(DATE(2028,12,1),Mitarbeiter!$C239))+1),MAX(0,NETWORKDAYS(MAX(DATE(2028,12,1),Mitarbeiter!$C239),MIN(DATE(2028,13,0),IF(Mitarbeiter!$D239="",DATE(2028,13,0),Mitarbeiter!$D239),TODAY()),Einstellungen!$F$13:$F$67)))*N(Mitarbeiter!$E239)/IF(Einstellungen!$C$11="7 Tage",7,5),N('Ist-Stunden'!AO239)+(N(Krankheitstage!BN239)+N(Krankheitstage!BZ239))*N($C239))))</f>
        <v/>
      </c>
      <c r="BT239" s="76">
        <f>IF($B239="",0,IF(Einstellungen!$C$10="Ja",MAX(IF(Einstellungen!$C$11="7 Tage",MAX(0,(MIN(DATE(2029,2,0),IF(Mitarbeiter!$D239="",DATE(2029,2,0),Mitarbeiter!$D239),TODAY()))-(MAX(DATE(2029,1,1),Mitarbeiter!$C239))+1),MAX(0,NETWORKDAYS(MAX(DATE(2029,1,1),Mitarbeiter!$C239),MIN(DATE(2029,2,0),IF(Mitarbeiter!$D239="",DATE(2029,2,0),Mitarbeiter!$D239),TODAY()),Einstellungen!$F$13:$F$67)))*N(Mitarbeiter!$E239)/IF(Einstellungen!$C$11="7 Tage",7,5),N('Ist-Stunden'!AP239)),MAX(IF(Einstellungen!$C$11="7 Tage",MAX(0,(MIN(DATE(2029,2,0),IF(Mitarbeiter!$D239="",DATE(2029,2,0),Mitarbeiter!$D239),TODAY()))-(MAX(DATE(2029,1,1),Mitarbeiter!$C239))+1),MAX(0,NETWORKDAYS(MAX(DATE(2029,1,1),Mitarbeiter!$C239),MIN(DATE(2029,2,0),IF(Mitarbeiter!$D239="",DATE(2029,2,0),Mitarbeiter!$D239),TODAY()),Einstellungen!$F$13:$F$67)))*N(Mitarbeiter!$E239)/IF(Einstellungen!$C$11="7 Tage",7,5),N('Ist-Stunden'!AP239)+(N(Krankheitstage!CA239)+N(Krankheitstage!CM239))*N($C239))))</f>
        <v/>
      </c>
      <c r="BU239" s="76">
        <f>IF($B239="",0,IF(Einstellungen!$C$10="Ja",MAX(IF(Einstellungen!$C$11="7 Tage",MAX(0,(MIN(DATE(2029,3,0),IF(Mitarbeiter!$D239="",DATE(2029,3,0),Mitarbeiter!$D239),TODAY()))-(MAX(DATE(2029,2,1),Mitarbeiter!$C239))+1),MAX(0,NETWORKDAYS(MAX(DATE(2029,2,1),Mitarbeiter!$C239),MIN(DATE(2029,3,0),IF(Mitarbeiter!$D239="",DATE(2029,3,0),Mitarbeiter!$D239),TODAY()),Einstellungen!$F$13:$F$67)))*N(Mitarbeiter!$E239)/IF(Einstellungen!$C$11="7 Tage",7,5),N('Ist-Stunden'!AQ239)),MAX(IF(Einstellungen!$C$11="7 Tage",MAX(0,(MIN(DATE(2029,3,0),IF(Mitarbeiter!$D239="",DATE(2029,3,0),Mitarbeiter!$D239),TODAY()))-(MAX(DATE(2029,2,1),Mitarbeiter!$C239))+1),MAX(0,NETWORKDAYS(MAX(DATE(2029,2,1),Mitarbeiter!$C239),MIN(DATE(2029,3,0),IF(Mitarbeiter!$D239="",DATE(2029,3,0),Mitarbeiter!$D239),TODAY()),Einstellungen!$F$13:$F$67)))*N(Mitarbeiter!$E239)/IF(Einstellungen!$C$11="7 Tage",7,5),N('Ist-Stunden'!AQ239)+(N(Krankheitstage!CB239)+N(Krankheitstage!CN239))*N($C239))))</f>
        <v/>
      </c>
      <c r="BV239" s="76">
        <f>IF($B239="",0,IF(Einstellungen!$C$10="Ja",MAX(IF(Einstellungen!$C$11="7 Tage",MAX(0,(MIN(DATE(2029,4,0),IF(Mitarbeiter!$D239="",DATE(2029,4,0),Mitarbeiter!$D239),TODAY()))-(MAX(DATE(2029,3,1),Mitarbeiter!$C239))+1),MAX(0,NETWORKDAYS(MAX(DATE(2029,3,1),Mitarbeiter!$C239),MIN(DATE(2029,4,0),IF(Mitarbeiter!$D239="",DATE(2029,4,0),Mitarbeiter!$D239),TODAY()),Einstellungen!$F$13:$F$67)))*N(Mitarbeiter!$E239)/IF(Einstellungen!$C$11="7 Tage",7,5),N('Ist-Stunden'!AR239)),MAX(IF(Einstellungen!$C$11="7 Tage",MAX(0,(MIN(DATE(2029,4,0),IF(Mitarbeiter!$D239="",DATE(2029,4,0),Mitarbeiter!$D239),TODAY()))-(MAX(DATE(2029,3,1),Mitarbeiter!$C239))+1),MAX(0,NETWORKDAYS(MAX(DATE(2029,3,1),Mitarbeiter!$C239),MIN(DATE(2029,4,0),IF(Mitarbeiter!$D239="",DATE(2029,4,0),Mitarbeiter!$D239),TODAY()),Einstellungen!$F$13:$F$67)))*N(Mitarbeiter!$E239)/IF(Einstellungen!$C$11="7 Tage",7,5),N('Ist-Stunden'!AR239)+(N(Krankheitstage!CC239)+N(Krankheitstage!CO239))*N($C239))))</f>
        <v/>
      </c>
      <c r="BW239" s="76">
        <f>IF($B239="",0,IF(Einstellungen!$C$10="Ja",MAX(IF(Einstellungen!$C$11="7 Tage",MAX(0,(MIN(DATE(2029,5,0),IF(Mitarbeiter!$D239="",DATE(2029,5,0),Mitarbeiter!$D239),TODAY()))-(MAX(DATE(2029,4,1),Mitarbeiter!$C239))+1),MAX(0,NETWORKDAYS(MAX(DATE(2029,4,1),Mitarbeiter!$C239),MIN(DATE(2029,5,0),IF(Mitarbeiter!$D239="",DATE(2029,5,0),Mitarbeiter!$D239),TODAY()),Einstellungen!$F$13:$F$67)))*N(Mitarbeiter!$E239)/IF(Einstellungen!$C$11="7 Tage",7,5),N('Ist-Stunden'!AS239)),MAX(IF(Einstellungen!$C$11="7 Tage",MAX(0,(MIN(DATE(2029,5,0),IF(Mitarbeiter!$D239="",DATE(2029,5,0),Mitarbeiter!$D239),TODAY()))-(MAX(DATE(2029,4,1),Mitarbeiter!$C239))+1),MAX(0,NETWORKDAYS(MAX(DATE(2029,4,1),Mitarbeiter!$C239),MIN(DATE(2029,5,0),IF(Mitarbeiter!$D239="",DATE(2029,5,0),Mitarbeiter!$D239),TODAY()),Einstellungen!$F$13:$F$67)))*N(Mitarbeiter!$E239)/IF(Einstellungen!$C$11="7 Tage",7,5),N('Ist-Stunden'!AS239)+(N(Krankheitstage!CD239)+N(Krankheitstage!CP239))*N($C239))))</f>
        <v/>
      </c>
      <c r="BX239" s="76">
        <f>IF($B239="",0,IF(Einstellungen!$C$10="Ja",MAX(IF(Einstellungen!$C$11="7 Tage",MAX(0,(MIN(DATE(2029,6,0),IF(Mitarbeiter!$D239="",DATE(2029,6,0),Mitarbeiter!$D239),TODAY()))-(MAX(DATE(2029,5,1),Mitarbeiter!$C239))+1),MAX(0,NETWORKDAYS(MAX(DATE(2029,5,1),Mitarbeiter!$C239),MIN(DATE(2029,6,0),IF(Mitarbeiter!$D239="",DATE(2029,6,0),Mitarbeiter!$D239),TODAY()),Einstellungen!$F$13:$F$67)))*N(Mitarbeiter!$E239)/IF(Einstellungen!$C$11="7 Tage",7,5),N('Ist-Stunden'!AT239)),MAX(IF(Einstellungen!$C$11="7 Tage",MAX(0,(MIN(DATE(2029,6,0),IF(Mitarbeiter!$D239="",DATE(2029,6,0),Mitarbeiter!$D239),TODAY()))-(MAX(DATE(2029,5,1),Mitarbeiter!$C239))+1),MAX(0,NETWORKDAYS(MAX(DATE(2029,5,1),Mitarbeiter!$C239),MIN(DATE(2029,6,0),IF(Mitarbeiter!$D239="",DATE(2029,6,0),Mitarbeiter!$D239),TODAY()),Einstellungen!$F$13:$F$67)))*N(Mitarbeiter!$E239)/IF(Einstellungen!$C$11="7 Tage",7,5),N('Ist-Stunden'!AT239)+(N(Krankheitstage!CE239)+N(Krankheitstage!CQ239))*N($C239))))</f>
        <v/>
      </c>
      <c r="BY239" s="76">
        <f>IF($B239="",0,IF(Einstellungen!$C$10="Ja",MAX(IF(Einstellungen!$C$11="7 Tage",MAX(0,(MIN(DATE(2029,7,0),IF(Mitarbeiter!$D239="",DATE(2029,7,0),Mitarbeiter!$D239),TODAY()))-(MAX(DATE(2029,6,1),Mitarbeiter!$C239))+1),MAX(0,NETWORKDAYS(MAX(DATE(2029,6,1),Mitarbeiter!$C239),MIN(DATE(2029,7,0),IF(Mitarbeiter!$D239="",DATE(2029,7,0),Mitarbeiter!$D239),TODAY()),Einstellungen!$F$13:$F$67)))*N(Mitarbeiter!$E239)/IF(Einstellungen!$C$11="7 Tage",7,5),N('Ist-Stunden'!AU239)),MAX(IF(Einstellungen!$C$11="7 Tage",MAX(0,(MIN(DATE(2029,7,0),IF(Mitarbeiter!$D239="",DATE(2029,7,0),Mitarbeiter!$D239),TODAY()))-(MAX(DATE(2029,6,1),Mitarbeiter!$C239))+1),MAX(0,NETWORKDAYS(MAX(DATE(2029,6,1),Mitarbeiter!$C239),MIN(DATE(2029,7,0),IF(Mitarbeiter!$D239="",DATE(2029,7,0),Mitarbeiter!$D239),TODAY()),Einstellungen!$F$13:$F$67)))*N(Mitarbeiter!$E239)/IF(Einstellungen!$C$11="7 Tage",7,5),N('Ist-Stunden'!AU239)+(N(Krankheitstage!CF239)+N(Krankheitstage!CR239))*N($C239))))</f>
        <v/>
      </c>
      <c r="BZ239" s="76">
        <f>IF($B239="",0,IF(Einstellungen!$C$10="Ja",MAX(IF(Einstellungen!$C$11="7 Tage",MAX(0,(MIN(DATE(2029,8,0),IF(Mitarbeiter!$D239="",DATE(2029,8,0),Mitarbeiter!$D239),TODAY()))-(MAX(DATE(2029,7,1),Mitarbeiter!$C239))+1),MAX(0,NETWORKDAYS(MAX(DATE(2029,7,1),Mitarbeiter!$C239),MIN(DATE(2029,8,0),IF(Mitarbeiter!$D239="",DATE(2029,8,0),Mitarbeiter!$D239),TODAY()),Einstellungen!$F$13:$F$67)))*N(Mitarbeiter!$E239)/IF(Einstellungen!$C$11="7 Tage",7,5),N('Ist-Stunden'!AV239)),MAX(IF(Einstellungen!$C$11="7 Tage",MAX(0,(MIN(DATE(2029,8,0),IF(Mitarbeiter!$D239="",DATE(2029,8,0),Mitarbeiter!$D239),TODAY()))-(MAX(DATE(2029,7,1),Mitarbeiter!$C239))+1),MAX(0,NETWORKDAYS(MAX(DATE(2029,7,1),Mitarbeiter!$C239),MIN(DATE(2029,8,0),IF(Mitarbeiter!$D239="",DATE(2029,8,0),Mitarbeiter!$D239),TODAY()),Einstellungen!$F$13:$F$67)))*N(Mitarbeiter!$E239)/IF(Einstellungen!$C$11="7 Tage",7,5),N('Ist-Stunden'!AV239)+(N(Krankheitstage!CG239)+N(Krankheitstage!CS239))*N($C239))))</f>
        <v/>
      </c>
      <c r="CA239" s="76">
        <f>IF($B239="",0,IF(Einstellungen!$C$10="Ja",MAX(IF(Einstellungen!$C$11="7 Tage",MAX(0,(MIN(DATE(2029,9,0),IF(Mitarbeiter!$D239="",DATE(2029,9,0),Mitarbeiter!$D239),TODAY()))-(MAX(DATE(2029,8,1),Mitarbeiter!$C239))+1),MAX(0,NETWORKDAYS(MAX(DATE(2029,8,1),Mitarbeiter!$C239),MIN(DATE(2029,9,0),IF(Mitarbeiter!$D239="",DATE(2029,9,0),Mitarbeiter!$D239),TODAY()),Einstellungen!$F$13:$F$67)))*N(Mitarbeiter!$E239)/IF(Einstellungen!$C$11="7 Tage",7,5),N('Ist-Stunden'!AW239)),MAX(IF(Einstellungen!$C$11="7 Tage",MAX(0,(MIN(DATE(2029,9,0),IF(Mitarbeiter!$D239="",DATE(2029,9,0),Mitarbeiter!$D239),TODAY()))-(MAX(DATE(2029,8,1),Mitarbeiter!$C239))+1),MAX(0,NETWORKDAYS(MAX(DATE(2029,8,1),Mitarbeiter!$C239),MIN(DATE(2029,9,0),IF(Mitarbeiter!$D239="",DATE(2029,9,0),Mitarbeiter!$D239),TODAY()),Einstellungen!$F$13:$F$67)))*N(Mitarbeiter!$E239)/IF(Einstellungen!$C$11="7 Tage",7,5),N('Ist-Stunden'!AW239)+(N(Krankheitstage!CH239)+N(Krankheitstage!CT239))*N($C239))))</f>
        <v/>
      </c>
      <c r="CB239" s="76">
        <f>IF($B239="",0,IF(Einstellungen!$C$10="Ja",MAX(IF(Einstellungen!$C$11="7 Tage",MAX(0,(MIN(DATE(2029,10,0),IF(Mitarbeiter!$D239="",DATE(2029,10,0),Mitarbeiter!$D239),TODAY()))-(MAX(DATE(2029,9,1),Mitarbeiter!$C239))+1),MAX(0,NETWORKDAYS(MAX(DATE(2029,9,1),Mitarbeiter!$C239),MIN(DATE(2029,10,0),IF(Mitarbeiter!$D239="",DATE(2029,10,0),Mitarbeiter!$D239),TODAY()),Einstellungen!$F$13:$F$67)))*N(Mitarbeiter!$E239)/IF(Einstellungen!$C$11="7 Tage",7,5),N('Ist-Stunden'!AX239)),MAX(IF(Einstellungen!$C$11="7 Tage",MAX(0,(MIN(DATE(2029,10,0),IF(Mitarbeiter!$D239="",DATE(2029,10,0),Mitarbeiter!$D239),TODAY()))-(MAX(DATE(2029,9,1),Mitarbeiter!$C239))+1),MAX(0,NETWORKDAYS(MAX(DATE(2029,9,1),Mitarbeiter!$C239),MIN(DATE(2029,10,0),IF(Mitarbeiter!$D239="",DATE(2029,10,0),Mitarbeiter!$D239),TODAY()),Einstellungen!$F$13:$F$67)))*N(Mitarbeiter!$E239)/IF(Einstellungen!$C$11="7 Tage",7,5),N('Ist-Stunden'!AX239)+(N(Krankheitstage!CI239)+N(Krankheitstage!CU239))*N($C239))))</f>
        <v/>
      </c>
      <c r="CC239" s="76">
        <f>IF($B239="",0,IF(Einstellungen!$C$10="Ja",MAX(IF(Einstellungen!$C$11="7 Tage",MAX(0,(MIN(DATE(2029,11,0),IF(Mitarbeiter!$D239="",DATE(2029,11,0),Mitarbeiter!$D239),TODAY()))-(MAX(DATE(2029,10,1),Mitarbeiter!$C239))+1),MAX(0,NETWORKDAYS(MAX(DATE(2029,10,1),Mitarbeiter!$C239),MIN(DATE(2029,11,0),IF(Mitarbeiter!$D239="",DATE(2029,11,0),Mitarbeiter!$D239),TODAY()),Einstellungen!$F$13:$F$67)))*N(Mitarbeiter!$E239)/IF(Einstellungen!$C$11="7 Tage",7,5),N('Ist-Stunden'!AY239)),MAX(IF(Einstellungen!$C$11="7 Tage",MAX(0,(MIN(DATE(2029,11,0),IF(Mitarbeiter!$D239="",DATE(2029,11,0),Mitarbeiter!$D239),TODAY()))-(MAX(DATE(2029,10,1),Mitarbeiter!$C239))+1),MAX(0,NETWORKDAYS(MAX(DATE(2029,10,1),Mitarbeiter!$C239),MIN(DATE(2029,11,0),IF(Mitarbeiter!$D239="",DATE(2029,11,0),Mitarbeiter!$D239),TODAY()),Einstellungen!$F$13:$F$67)))*N(Mitarbeiter!$E239)/IF(Einstellungen!$C$11="7 Tage",7,5),N('Ist-Stunden'!AY239)+(N(Krankheitstage!CJ239)+N(Krankheitstage!CV239))*N($C239))))</f>
        <v/>
      </c>
      <c r="CD239" s="76">
        <f>IF($B239="",0,IF(Einstellungen!$C$10="Ja",MAX(IF(Einstellungen!$C$11="7 Tage",MAX(0,(MIN(DATE(2029,12,0),IF(Mitarbeiter!$D239="",DATE(2029,12,0),Mitarbeiter!$D239),TODAY()))-(MAX(DATE(2029,11,1),Mitarbeiter!$C239))+1),MAX(0,NETWORKDAYS(MAX(DATE(2029,11,1),Mitarbeiter!$C239),MIN(DATE(2029,12,0),IF(Mitarbeiter!$D239="",DATE(2029,12,0),Mitarbeiter!$D239),TODAY()),Einstellungen!$F$13:$F$67)))*N(Mitarbeiter!$E239)/IF(Einstellungen!$C$11="7 Tage",7,5),N('Ist-Stunden'!AZ239)),MAX(IF(Einstellungen!$C$11="7 Tage",MAX(0,(MIN(DATE(2029,12,0),IF(Mitarbeiter!$D239="",DATE(2029,12,0),Mitarbeiter!$D239),TODAY()))-(MAX(DATE(2029,11,1),Mitarbeiter!$C239))+1),MAX(0,NETWORKDAYS(MAX(DATE(2029,11,1),Mitarbeiter!$C239),MIN(DATE(2029,12,0),IF(Mitarbeiter!$D239="",DATE(2029,12,0),Mitarbeiter!$D239),TODAY()),Einstellungen!$F$13:$F$67)))*N(Mitarbeiter!$E239)/IF(Einstellungen!$C$11="7 Tage",7,5),N('Ist-Stunden'!AZ239)+(N(Krankheitstage!CK239)+N(Krankheitstage!CW239))*N($C239))))</f>
        <v/>
      </c>
      <c r="CE239" s="76">
        <f>IF($B239="",0,IF(Einstellungen!$C$10="Ja",MAX(IF(Einstellungen!$C$11="7 Tage",MAX(0,(MIN(DATE(2029,13,0),IF(Mitarbeiter!$D239="",DATE(2029,13,0),Mitarbeiter!$D239),TODAY()))-(MAX(DATE(2029,12,1),Mitarbeiter!$C239))+1),MAX(0,NETWORKDAYS(MAX(DATE(2029,12,1),Mitarbeiter!$C239),MIN(DATE(2029,13,0),IF(Mitarbeiter!$D239="",DATE(2029,13,0),Mitarbeiter!$D239),TODAY()),Einstellungen!$F$13:$F$67)))*N(Mitarbeiter!$E239)/IF(Einstellungen!$C$11="7 Tage",7,5),N('Ist-Stunden'!BA239)),MAX(IF(Einstellungen!$C$11="7 Tage",MAX(0,(MIN(DATE(2029,13,0),IF(Mitarbeiter!$D239="",DATE(2029,13,0),Mitarbeiter!$D239),TODAY()))-(MAX(DATE(2029,12,1),Mitarbeiter!$C239))+1),MAX(0,NETWORKDAYS(MAX(DATE(2029,12,1),Mitarbeiter!$C239),MIN(DATE(2029,13,0),IF(Mitarbeiter!$D239="",DATE(2029,13,0),Mitarbeiter!$D239),TODAY()),Einstellungen!$F$13:$F$67)))*N(Mitarbeiter!$E239)/IF(Einstellungen!$C$11="7 Tage",7,5),N('Ist-Stunden'!BA239)+(N(Krankheitstage!CL239)+N(Krankheitstage!CX239))*N($C239))))</f>
        <v/>
      </c>
      <c r="CF239" s="76">
        <f>IF($B239="",0,IF(Einstellungen!$C$10="Ja",MAX(IF(Einstellungen!$C$11="7 Tage",MAX(0,(MIN(DATE(2030,2,0),IF(Mitarbeiter!$D239="",DATE(2030,2,0),Mitarbeiter!$D239),TODAY()))-(MAX(DATE(2030,1,1),Mitarbeiter!$C239))+1),MAX(0,NETWORKDAYS(MAX(DATE(2030,1,1),Mitarbeiter!$C239),MIN(DATE(2030,2,0),IF(Mitarbeiter!$D239="",DATE(2030,2,0),Mitarbeiter!$D239),TODAY()),Einstellungen!$F$13:$F$67)))*N(Mitarbeiter!$E239)/IF(Einstellungen!$C$11="7 Tage",7,5),N('Ist-Stunden'!BB239)),MAX(IF(Einstellungen!$C$11="7 Tage",MAX(0,(MIN(DATE(2030,2,0),IF(Mitarbeiter!$D239="",DATE(2030,2,0),Mitarbeiter!$D239),TODAY()))-(MAX(DATE(2030,1,1),Mitarbeiter!$C239))+1),MAX(0,NETWORKDAYS(MAX(DATE(2030,1,1),Mitarbeiter!$C239),MIN(DATE(2030,2,0),IF(Mitarbeiter!$D239="",DATE(2030,2,0),Mitarbeiter!$D239),TODAY()),Einstellungen!$F$13:$F$67)))*N(Mitarbeiter!$E239)/IF(Einstellungen!$C$11="7 Tage",7,5),N('Ist-Stunden'!BB239)+(N(Krankheitstage!CY239)+N(Krankheitstage!DK239))*N($C239))))</f>
        <v/>
      </c>
      <c r="CG239" s="76">
        <f>IF($B239="",0,IF(Einstellungen!$C$10="Ja",MAX(IF(Einstellungen!$C$11="7 Tage",MAX(0,(MIN(DATE(2030,3,0),IF(Mitarbeiter!$D239="",DATE(2030,3,0),Mitarbeiter!$D239),TODAY()))-(MAX(DATE(2030,2,1),Mitarbeiter!$C239))+1),MAX(0,NETWORKDAYS(MAX(DATE(2030,2,1),Mitarbeiter!$C239),MIN(DATE(2030,3,0),IF(Mitarbeiter!$D239="",DATE(2030,3,0),Mitarbeiter!$D239),TODAY()),Einstellungen!$F$13:$F$67)))*N(Mitarbeiter!$E239)/IF(Einstellungen!$C$11="7 Tage",7,5),N('Ist-Stunden'!BC239)),MAX(IF(Einstellungen!$C$11="7 Tage",MAX(0,(MIN(DATE(2030,3,0),IF(Mitarbeiter!$D239="",DATE(2030,3,0),Mitarbeiter!$D239),TODAY()))-(MAX(DATE(2030,2,1),Mitarbeiter!$C239))+1),MAX(0,NETWORKDAYS(MAX(DATE(2030,2,1),Mitarbeiter!$C239),MIN(DATE(2030,3,0),IF(Mitarbeiter!$D239="",DATE(2030,3,0),Mitarbeiter!$D239),TODAY()),Einstellungen!$F$13:$F$67)))*N(Mitarbeiter!$E239)/IF(Einstellungen!$C$11="7 Tage",7,5),N('Ist-Stunden'!BC239)+(N(Krankheitstage!CZ239)+N(Krankheitstage!DL239))*N($C239))))</f>
        <v/>
      </c>
      <c r="CH239" s="76">
        <f>IF($B239="",0,IF(Einstellungen!$C$10="Ja",MAX(IF(Einstellungen!$C$11="7 Tage",MAX(0,(MIN(DATE(2030,4,0),IF(Mitarbeiter!$D239="",DATE(2030,4,0),Mitarbeiter!$D239),TODAY()))-(MAX(DATE(2030,3,1),Mitarbeiter!$C239))+1),MAX(0,NETWORKDAYS(MAX(DATE(2030,3,1),Mitarbeiter!$C239),MIN(DATE(2030,4,0),IF(Mitarbeiter!$D239="",DATE(2030,4,0),Mitarbeiter!$D239),TODAY()),Einstellungen!$F$13:$F$67)))*N(Mitarbeiter!$E239)/IF(Einstellungen!$C$11="7 Tage",7,5),N('Ist-Stunden'!BD239)),MAX(IF(Einstellungen!$C$11="7 Tage",MAX(0,(MIN(DATE(2030,4,0),IF(Mitarbeiter!$D239="",DATE(2030,4,0),Mitarbeiter!$D239),TODAY()))-(MAX(DATE(2030,3,1),Mitarbeiter!$C239))+1),MAX(0,NETWORKDAYS(MAX(DATE(2030,3,1),Mitarbeiter!$C239),MIN(DATE(2030,4,0),IF(Mitarbeiter!$D239="",DATE(2030,4,0),Mitarbeiter!$D239),TODAY()),Einstellungen!$F$13:$F$67)))*N(Mitarbeiter!$E239)/IF(Einstellungen!$C$11="7 Tage",7,5),N('Ist-Stunden'!BD239)+(N(Krankheitstage!DA239)+N(Krankheitstage!DM239))*N($C239))))</f>
        <v/>
      </c>
      <c r="CI239" s="76">
        <f>IF($B239="",0,IF(Einstellungen!$C$10="Ja",MAX(IF(Einstellungen!$C$11="7 Tage",MAX(0,(MIN(DATE(2030,5,0),IF(Mitarbeiter!$D239="",DATE(2030,5,0),Mitarbeiter!$D239),TODAY()))-(MAX(DATE(2030,4,1),Mitarbeiter!$C239))+1),MAX(0,NETWORKDAYS(MAX(DATE(2030,4,1),Mitarbeiter!$C239),MIN(DATE(2030,5,0),IF(Mitarbeiter!$D239="",DATE(2030,5,0),Mitarbeiter!$D239),TODAY()),Einstellungen!$F$13:$F$67)))*N(Mitarbeiter!$E239)/IF(Einstellungen!$C$11="7 Tage",7,5),N('Ist-Stunden'!BE239)),MAX(IF(Einstellungen!$C$11="7 Tage",MAX(0,(MIN(DATE(2030,5,0),IF(Mitarbeiter!$D239="",DATE(2030,5,0),Mitarbeiter!$D239),TODAY()))-(MAX(DATE(2030,4,1),Mitarbeiter!$C239))+1),MAX(0,NETWORKDAYS(MAX(DATE(2030,4,1),Mitarbeiter!$C239),MIN(DATE(2030,5,0),IF(Mitarbeiter!$D239="",DATE(2030,5,0),Mitarbeiter!$D239),TODAY()),Einstellungen!$F$13:$F$67)))*N(Mitarbeiter!$E239)/IF(Einstellungen!$C$11="7 Tage",7,5),N('Ist-Stunden'!BE239)+(N(Krankheitstage!DB239)+N(Krankheitstage!DN239))*N($C239))))</f>
        <v/>
      </c>
      <c r="CJ239" s="76">
        <f>IF($B239="",0,IF(Einstellungen!$C$10="Ja",MAX(IF(Einstellungen!$C$11="7 Tage",MAX(0,(MIN(DATE(2030,6,0),IF(Mitarbeiter!$D239="",DATE(2030,6,0),Mitarbeiter!$D239),TODAY()))-(MAX(DATE(2030,5,1),Mitarbeiter!$C239))+1),MAX(0,NETWORKDAYS(MAX(DATE(2030,5,1),Mitarbeiter!$C239),MIN(DATE(2030,6,0),IF(Mitarbeiter!$D239="",DATE(2030,6,0),Mitarbeiter!$D239),TODAY()),Einstellungen!$F$13:$F$67)))*N(Mitarbeiter!$E239)/IF(Einstellungen!$C$11="7 Tage",7,5),N('Ist-Stunden'!BF239)),MAX(IF(Einstellungen!$C$11="7 Tage",MAX(0,(MIN(DATE(2030,6,0),IF(Mitarbeiter!$D239="",DATE(2030,6,0),Mitarbeiter!$D239),TODAY()))-(MAX(DATE(2030,5,1),Mitarbeiter!$C239))+1),MAX(0,NETWORKDAYS(MAX(DATE(2030,5,1),Mitarbeiter!$C239),MIN(DATE(2030,6,0),IF(Mitarbeiter!$D239="",DATE(2030,6,0),Mitarbeiter!$D239),TODAY()),Einstellungen!$F$13:$F$67)))*N(Mitarbeiter!$E239)/IF(Einstellungen!$C$11="7 Tage",7,5),N('Ist-Stunden'!BF239)+(N(Krankheitstage!DC239)+N(Krankheitstage!DO239))*N($C239))))</f>
        <v/>
      </c>
      <c r="CK239" s="76">
        <f>IF($B239="",0,IF(Einstellungen!$C$10="Ja",MAX(IF(Einstellungen!$C$11="7 Tage",MAX(0,(MIN(DATE(2030,7,0),IF(Mitarbeiter!$D239="",DATE(2030,7,0),Mitarbeiter!$D239),TODAY()))-(MAX(DATE(2030,6,1),Mitarbeiter!$C239))+1),MAX(0,NETWORKDAYS(MAX(DATE(2030,6,1),Mitarbeiter!$C239),MIN(DATE(2030,7,0),IF(Mitarbeiter!$D239="",DATE(2030,7,0),Mitarbeiter!$D239),TODAY()),Einstellungen!$F$13:$F$67)))*N(Mitarbeiter!$E239)/IF(Einstellungen!$C$11="7 Tage",7,5),N('Ist-Stunden'!BG239)),MAX(IF(Einstellungen!$C$11="7 Tage",MAX(0,(MIN(DATE(2030,7,0),IF(Mitarbeiter!$D239="",DATE(2030,7,0),Mitarbeiter!$D239),TODAY()))-(MAX(DATE(2030,6,1),Mitarbeiter!$C239))+1),MAX(0,NETWORKDAYS(MAX(DATE(2030,6,1),Mitarbeiter!$C239),MIN(DATE(2030,7,0),IF(Mitarbeiter!$D239="",DATE(2030,7,0),Mitarbeiter!$D239),TODAY()),Einstellungen!$F$13:$F$67)))*N(Mitarbeiter!$E239)/IF(Einstellungen!$C$11="7 Tage",7,5),N('Ist-Stunden'!BG239)+(N(Krankheitstage!DD239)+N(Krankheitstage!DP239))*N($C239))))</f>
        <v/>
      </c>
      <c r="CL239" s="76">
        <f>IF($B239="",0,IF(Einstellungen!$C$10="Ja",MAX(IF(Einstellungen!$C$11="7 Tage",MAX(0,(MIN(DATE(2030,8,0),IF(Mitarbeiter!$D239="",DATE(2030,8,0),Mitarbeiter!$D239),TODAY()))-(MAX(DATE(2030,7,1),Mitarbeiter!$C239))+1),MAX(0,NETWORKDAYS(MAX(DATE(2030,7,1),Mitarbeiter!$C239),MIN(DATE(2030,8,0),IF(Mitarbeiter!$D239="",DATE(2030,8,0),Mitarbeiter!$D239),TODAY()),Einstellungen!$F$13:$F$67)))*N(Mitarbeiter!$E239)/IF(Einstellungen!$C$11="7 Tage",7,5),N('Ist-Stunden'!BH239)),MAX(IF(Einstellungen!$C$11="7 Tage",MAX(0,(MIN(DATE(2030,8,0),IF(Mitarbeiter!$D239="",DATE(2030,8,0),Mitarbeiter!$D239),TODAY()))-(MAX(DATE(2030,7,1),Mitarbeiter!$C239))+1),MAX(0,NETWORKDAYS(MAX(DATE(2030,7,1),Mitarbeiter!$C239),MIN(DATE(2030,8,0),IF(Mitarbeiter!$D239="",DATE(2030,8,0),Mitarbeiter!$D239),TODAY()),Einstellungen!$F$13:$F$67)))*N(Mitarbeiter!$E239)/IF(Einstellungen!$C$11="7 Tage",7,5),N('Ist-Stunden'!BH239)+(N(Krankheitstage!DE239)+N(Krankheitstage!DQ239))*N($C239))))</f>
        <v/>
      </c>
      <c r="CM239" s="76">
        <f>IF($B239="",0,IF(Einstellungen!$C$10="Ja",MAX(IF(Einstellungen!$C$11="7 Tage",MAX(0,(MIN(DATE(2030,9,0),IF(Mitarbeiter!$D239="",DATE(2030,9,0),Mitarbeiter!$D239),TODAY()))-(MAX(DATE(2030,8,1),Mitarbeiter!$C239))+1),MAX(0,NETWORKDAYS(MAX(DATE(2030,8,1),Mitarbeiter!$C239),MIN(DATE(2030,9,0),IF(Mitarbeiter!$D239="",DATE(2030,9,0),Mitarbeiter!$D239),TODAY()),Einstellungen!$F$13:$F$67)))*N(Mitarbeiter!$E239)/IF(Einstellungen!$C$11="7 Tage",7,5),N('Ist-Stunden'!BI239)),MAX(IF(Einstellungen!$C$11="7 Tage",MAX(0,(MIN(DATE(2030,9,0),IF(Mitarbeiter!$D239="",DATE(2030,9,0),Mitarbeiter!$D239),TODAY()))-(MAX(DATE(2030,8,1),Mitarbeiter!$C239))+1),MAX(0,NETWORKDAYS(MAX(DATE(2030,8,1),Mitarbeiter!$C239),MIN(DATE(2030,9,0),IF(Mitarbeiter!$D239="",DATE(2030,9,0),Mitarbeiter!$D239),TODAY()),Einstellungen!$F$13:$F$67)))*N(Mitarbeiter!$E239)/IF(Einstellungen!$C$11="7 Tage",7,5),N('Ist-Stunden'!BI239)+(N(Krankheitstage!DF239)+N(Krankheitstage!DR239))*N($C239))))</f>
        <v/>
      </c>
      <c r="CN239" s="76">
        <f>IF($B239="",0,IF(Einstellungen!$C$10="Ja",MAX(IF(Einstellungen!$C$11="7 Tage",MAX(0,(MIN(DATE(2030,10,0),IF(Mitarbeiter!$D239="",DATE(2030,10,0),Mitarbeiter!$D239),TODAY()))-(MAX(DATE(2030,9,1),Mitarbeiter!$C239))+1),MAX(0,NETWORKDAYS(MAX(DATE(2030,9,1),Mitarbeiter!$C239),MIN(DATE(2030,10,0),IF(Mitarbeiter!$D239="",DATE(2030,10,0),Mitarbeiter!$D239),TODAY()),Einstellungen!$F$13:$F$67)))*N(Mitarbeiter!$E239)/IF(Einstellungen!$C$11="7 Tage",7,5),N('Ist-Stunden'!BJ239)),MAX(IF(Einstellungen!$C$11="7 Tage",MAX(0,(MIN(DATE(2030,10,0),IF(Mitarbeiter!$D239="",DATE(2030,10,0),Mitarbeiter!$D239),TODAY()))-(MAX(DATE(2030,9,1),Mitarbeiter!$C239))+1),MAX(0,NETWORKDAYS(MAX(DATE(2030,9,1),Mitarbeiter!$C239),MIN(DATE(2030,10,0),IF(Mitarbeiter!$D239="",DATE(2030,10,0),Mitarbeiter!$D239),TODAY()),Einstellungen!$F$13:$F$67)))*N(Mitarbeiter!$E239)/IF(Einstellungen!$C$11="7 Tage",7,5),N('Ist-Stunden'!BJ239)+(N(Krankheitstage!DG239)+N(Krankheitstage!DS239))*N($C239))))</f>
        <v/>
      </c>
      <c r="CO239" s="76">
        <f>IF($B239="",0,IF(Einstellungen!$C$10="Ja",MAX(IF(Einstellungen!$C$11="7 Tage",MAX(0,(MIN(DATE(2030,11,0),IF(Mitarbeiter!$D239="",DATE(2030,11,0),Mitarbeiter!$D239),TODAY()))-(MAX(DATE(2030,10,1),Mitarbeiter!$C239))+1),MAX(0,NETWORKDAYS(MAX(DATE(2030,10,1),Mitarbeiter!$C239),MIN(DATE(2030,11,0),IF(Mitarbeiter!$D239="",DATE(2030,11,0),Mitarbeiter!$D239),TODAY()),Einstellungen!$F$13:$F$67)))*N(Mitarbeiter!$E239)/IF(Einstellungen!$C$11="7 Tage",7,5),N('Ist-Stunden'!BK239)),MAX(IF(Einstellungen!$C$11="7 Tage",MAX(0,(MIN(DATE(2030,11,0),IF(Mitarbeiter!$D239="",DATE(2030,11,0),Mitarbeiter!$D239),TODAY()))-(MAX(DATE(2030,10,1),Mitarbeiter!$C239))+1),MAX(0,NETWORKDAYS(MAX(DATE(2030,10,1),Mitarbeiter!$C239),MIN(DATE(2030,11,0),IF(Mitarbeiter!$D239="",DATE(2030,11,0),Mitarbeiter!$D239),TODAY()),Einstellungen!$F$13:$F$67)))*N(Mitarbeiter!$E239)/IF(Einstellungen!$C$11="7 Tage",7,5),N('Ist-Stunden'!BK239)+(N(Krankheitstage!DH239)+N(Krankheitstage!DT239))*N($C239))))</f>
        <v/>
      </c>
      <c r="CP239" s="76">
        <f>IF($B239="",0,IF(Einstellungen!$C$10="Ja",MAX(IF(Einstellungen!$C$11="7 Tage",MAX(0,(MIN(DATE(2030,12,0),IF(Mitarbeiter!$D239="",DATE(2030,12,0),Mitarbeiter!$D239),TODAY()))-(MAX(DATE(2030,11,1),Mitarbeiter!$C239))+1),MAX(0,NETWORKDAYS(MAX(DATE(2030,11,1),Mitarbeiter!$C239),MIN(DATE(2030,12,0),IF(Mitarbeiter!$D239="",DATE(2030,12,0),Mitarbeiter!$D239),TODAY()),Einstellungen!$F$13:$F$67)))*N(Mitarbeiter!$E239)/IF(Einstellungen!$C$11="7 Tage",7,5),N('Ist-Stunden'!BL239)),MAX(IF(Einstellungen!$C$11="7 Tage",MAX(0,(MIN(DATE(2030,12,0),IF(Mitarbeiter!$D239="",DATE(2030,12,0),Mitarbeiter!$D239),TODAY()))-(MAX(DATE(2030,11,1),Mitarbeiter!$C239))+1),MAX(0,NETWORKDAYS(MAX(DATE(2030,11,1),Mitarbeiter!$C239),MIN(DATE(2030,12,0),IF(Mitarbeiter!$D239="",DATE(2030,12,0),Mitarbeiter!$D239),TODAY()),Einstellungen!$F$13:$F$67)))*N(Mitarbeiter!$E239)/IF(Einstellungen!$C$11="7 Tage",7,5),N('Ist-Stunden'!BL239)+(N(Krankheitstage!DI239)+N(Krankheitstage!DU239))*N($C239))))</f>
        <v/>
      </c>
      <c r="CQ239" s="76">
        <f>IF($B239="",0,IF(Einstellungen!$C$10="Ja",MAX(IF(Einstellungen!$C$11="7 Tage",MAX(0,(MIN(DATE(2030,13,0),IF(Mitarbeiter!$D239="",DATE(2030,13,0),Mitarbeiter!$D239),TODAY()))-(MAX(DATE(2030,12,1),Mitarbeiter!$C239))+1),MAX(0,NETWORKDAYS(MAX(DATE(2030,12,1),Mitarbeiter!$C239),MIN(DATE(2030,13,0),IF(Mitarbeiter!$D239="",DATE(2030,13,0),Mitarbeiter!$D239),TODAY()),Einstellungen!$F$13:$F$67)))*N(Mitarbeiter!$E239)/IF(Einstellungen!$C$11="7 Tage",7,5),N('Ist-Stunden'!BM239)),MAX(IF(Einstellungen!$C$11="7 Tage",MAX(0,(MIN(DATE(2030,13,0),IF(Mitarbeiter!$D239="",DATE(2030,13,0),Mitarbeiter!$D239),TODAY()))-(MAX(DATE(2030,12,1),Mitarbeiter!$C239))+1),MAX(0,NETWORKDAYS(MAX(DATE(2030,12,1),Mitarbeiter!$C239),MIN(DATE(2030,13,0),IF(Mitarbeiter!$D239="",DATE(2030,13,0),Mitarbeiter!$D239),TODAY()),Einstellungen!$F$13:$F$67)))*N(Mitarbeiter!$E239)/IF(Einstellungen!$C$11="7 Tage",7,5),N('Ist-Stunden'!BM239)+(N(Krankheitstage!DJ239)+N(Krankheitstage!DV239))*N($C239))))</f>
        <v/>
      </c>
    </row>
    <row r="240">
      <c r="A240" s="73">
        <f>IF(Mitarbeiter!B240="","",Mitarbeiter!A240)</f>
        <v/>
      </c>
      <c r="B240" s="6">
        <f>IF(Mitarbeiter!B240="","",Mitarbeiter!B240)</f>
        <v/>
      </c>
      <c r="C240" s="74">
        <f>IF(Mitarbeiter!B240="","",Mitarbeiter!F240)</f>
        <v/>
      </c>
      <c r="D240" s="75">
        <f>N(INDEX(Krankheitstage!$G240:$DV240,1,(Einstellungen!$C$3-2026)*24+1))</f>
        <v/>
      </c>
      <c r="E240" s="75">
        <f>N(INDEX(Krankheitstage!$G240:$DV240,1,(Einstellungen!$C$3-2026)*24+2))</f>
        <v/>
      </c>
      <c r="F240" s="75">
        <f>N(INDEX(Krankheitstage!$G240:$DV240,1,(Einstellungen!$C$3-2026)*24+3))</f>
        <v/>
      </c>
      <c r="G240" s="75">
        <f>N(INDEX(Krankheitstage!$G240:$DV240,1,(Einstellungen!$C$3-2026)*24+4))</f>
        <v/>
      </c>
      <c r="H240" s="75">
        <f>N(INDEX(Krankheitstage!$G240:$DV240,1,(Einstellungen!$C$3-2026)*24+5))</f>
        <v/>
      </c>
      <c r="I240" s="75">
        <f>N(INDEX(Krankheitstage!$G240:$DV240,1,(Einstellungen!$C$3-2026)*24+6))</f>
        <v/>
      </c>
      <c r="J240" s="75">
        <f>N(INDEX(Krankheitstage!$G240:$DV240,1,(Einstellungen!$C$3-2026)*24+7))</f>
        <v/>
      </c>
      <c r="K240" s="75">
        <f>N(INDEX(Krankheitstage!$G240:$DV240,1,(Einstellungen!$C$3-2026)*24+8))</f>
        <v/>
      </c>
      <c r="L240" s="75">
        <f>N(INDEX(Krankheitstage!$G240:$DV240,1,(Einstellungen!$C$3-2026)*24+9))</f>
        <v/>
      </c>
      <c r="M240" s="75">
        <f>N(INDEX(Krankheitstage!$G240:$DV240,1,(Einstellungen!$C$3-2026)*24+10))</f>
        <v/>
      </c>
      <c r="N240" s="75">
        <f>N(INDEX(Krankheitstage!$G240:$DV240,1,(Einstellungen!$C$3-2026)*24+11))</f>
        <v/>
      </c>
      <c r="O240" s="75">
        <f>N(INDEX(Krankheitstage!$G240:$DV240,1,(Einstellungen!$C$3-2026)*24+12))</f>
        <v/>
      </c>
      <c r="P240" s="75">
        <f>IF($B240="","",SUM(D240:O240))</f>
        <v/>
      </c>
      <c r="Q240" s="75">
        <f>N(INDEX(Krankheitstage!$G240:$DV240,1,(Einstellungen!$C$3-2026)*24+13))</f>
        <v/>
      </c>
      <c r="R240" s="75">
        <f>N(INDEX(Krankheitstage!$G240:$DV240,1,(Einstellungen!$C$3-2026)*24+14))</f>
        <v/>
      </c>
      <c r="S240" s="75">
        <f>N(INDEX(Krankheitstage!$G240:$DV240,1,(Einstellungen!$C$3-2026)*24+15))</f>
        <v/>
      </c>
      <c r="T240" s="75">
        <f>N(INDEX(Krankheitstage!$G240:$DV240,1,(Einstellungen!$C$3-2026)*24+16))</f>
        <v/>
      </c>
      <c r="U240" s="75">
        <f>N(INDEX(Krankheitstage!$G240:$DV240,1,(Einstellungen!$C$3-2026)*24+17))</f>
        <v/>
      </c>
      <c r="V240" s="75">
        <f>N(INDEX(Krankheitstage!$G240:$DV240,1,(Einstellungen!$C$3-2026)*24+18))</f>
        <v/>
      </c>
      <c r="W240" s="75">
        <f>N(INDEX(Krankheitstage!$G240:$DV240,1,(Einstellungen!$C$3-2026)*24+19))</f>
        <v/>
      </c>
      <c r="X240" s="75">
        <f>N(INDEX(Krankheitstage!$G240:$DV240,1,(Einstellungen!$C$3-2026)*24+20))</f>
        <v/>
      </c>
      <c r="Y240" s="75">
        <f>N(INDEX(Krankheitstage!$G240:$DV240,1,(Einstellungen!$C$3-2026)*24+21))</f>
        <v/>
      </c>
      <c r="Z240" s="75">
        <f>N(INDEX(Krankheitstage!$G240:$DV240,1,(Einstellungen!$C$3-2026)*24+22))</f>
        <v/>
      </c>
      <c r="AA240" s="75">
        <f>N(INDEX(Krankheitstage!$G240:$DV240,1,(Einstellungen!$C$3-2026)*24+23))</f>
        <v/>
      </c>
      <c r="AB240" s="75">
        <f>N(INDEX(Krankheitstage!$G240:$DV240,1,(Einstellungen!$C$3-2026)*24+24))</f>
        <v/>
      </c>
      <c r="AC240" s="75">
        <f>IF($B240="","",SUM(Q240:AB240))</f>
        <v/>
      </c>
      <c r="AD240" s="75">
        <f>IF($B240="","",SUM(P240,AC240))</f>
        <v/>
      </c>
      <c r="AE240" s="76">
        <f>IF($B240="","",AD240*N(C240))</f>
        <v/>
      </c>
      <c r="AF240" s="75">
        <f>IF($B240="","",Krankheitstage!E240)</f>
        <v/>
      </c>
      <c r="AG240" s="76">
        <f>IF($B240="","",AF240*N(C240))</f>
        <v/>
      </c>
      <c r="AH240" s="76">
        <f>IF($B240="","",INDEX($AJ240:$CQ240,1,(Einstellungen!$C$3-2026)*12+1)+INDEX($AJ240:$CQ240,1,(Einstellungen!$C$3-2026)*12+2)+INDEX($AJ240:$CQ240,1,(Einstellungen!$C$3-2026)*12+3)+INDEX($AJ240:$CQ240,1,(Einstellungen!$C$3-2026)*12+4)+INDEX($AJ240:$CQ240,1,(Einstellungen!$C$3-2026)*12+5)+INDEX($AJ240:$CQ240,1,(Einstellungen!$C$3-2026)*12+6)+INDEX($AJ240:$CQ240,1,(Einstellungen!$C$3-2026)*12+7)+INDEX($AJ240:$CQ240,1,(Einstellungen!$C$3-2026)*12+8)+INDEX($AJ240:$CQ240,1,(Einstellungen!$C$3-2026)*12+9)+INDEX($AJ240:$CQ240,1,(Einstellungen!$C$3-2026)*12+10)+INDEX($AJ240:$CQ240,1,(Einstellungen!$C$3-2026)*12+11)+INDEX($AJ240:$CQ240,1,(Einstellungen!$C$3-2026)*12+12))</f>
        <v/>
      </c>
      <c r="AI240" s="76">
        <f>IF($B240="","",SUM($AJ240:$CQ240))</f>
        <v/>
      </c>
      <c r="AJ240" s="76">
        <f>IF($B240="",0,IF(Einstellungen!$C$10="Ja",MAX(IF(Einstellungen!$C$11="7 Tage",MAX(0,(MIN(DATE(2026,2,0),IF(Mitarbeiter!$D240="",DATE(2026,2,0),Mitarbeiter!$D240),TODAY()))-(MAX(DATE(2026,1,1),Mitarbeiter!$C240))+1),MAX(0,NETWORKDAYS(MAX(DATE(2026,1,1),Mitarbeiter!$C240),MIN(DATE(2026,2,0),IF(Mitarbeiter!$D240="",DATE(2026,2,0),Mitarbeiter!$D240),TODAY()),Einstellungen!$F$13:$F$67)))*N(Mitarbeiter!$E240)/IF(Einstellungen!$C$11="7 Tage",7,5),N('Ist-Stunden'!F240)),MAX(IF(Einstellungen!$C$11="7 Tage",MAX(0,(MIN(DATE(2026,2,0),IF(Mitarbeiter!$D240="",DATE(2026,2,0),Mitarbeiter!$D240),TODAY()))-(MAX(DATE(2026,1,1),Mitarbeiter!$C240))+1),MAX(0,NETWORKDAYS(MAX(DATE(2026,1,1),Mitarbeiter!$C240),MIN(DATE(2026,2,0),IF(Mitarbeiter!$D240="",DATE(2026,2,0),Mitarbeiter!$D240),TODAY()),Einstellungen!$F$13:$F$67)))*N(Mitarbeiter!$E240)/IF(Einstellungen!$C$11="7 Tage",7,5),N('Ist-Stunden'!F240)+(N(Krankheitstage!G240)+N(Krankheitstage!S240))*N($C240))))</f>
        <v/>
      </c>
      <c r="AK240" s="76">
        <f>IF($B240="",0,IF(Einstellungen!$C$10="Ja",MAX(IF(Einstellungen!$C$11="7 Tage",MAX(0,(MIN(DATE(2026,3,0),IF(Mitarbeiter!$D240="",DATE(2026,3,0),Mitarbeiter!$D240),TODAY()))-(MAX(DATE(2026,2,1),Mitarbeiter!$C240))+1),MAX(0,NETWORKDAYS(MAX(DATE(2026,2,1),Mitarbeiter!$C240),MIN(DATE(2026,3,0),IF(Mitarbeiter!$D240="",DATE(2026,3,0),Mitarbeiter!$D240),TODAY()),Einstellungen!$F$13:$F$67)))*N(Mitarbeiter!$E240)/IF(Einstellungen!$C$11="7 Tage",7,5),N('Ist-Stunden'!G240)),MAX(IF(Einstellungen!$C$11="7 Tage",MAX(0,(MIN(DATE(2026,3,0),IF(Mitarbeiter!$D240="",DATE(2026,3,0),Mitarbeiter!$D240),TODAY()))-(MAX(DATE(2026,2,1),Mitarbeiter!$C240))+1),MAX(0,NETWORKDAYS(MAX(DATE(2026,2,1),Mitarbeiter!$C240),MIN(DATE(2026,3,0),IF(Mitarbeiter!$D240="",DATE(2026,3,0),Mitarbeiter!$D240),TODAY()),Einstellungen!$F$13:$F$67)))*N(Mitarbeiter!$E240)/IF(Einstellungen!$C$11="7 Tage",7,5),N('Ist-Stunden'!G240)+(N(Krankheitstage!H240)+N(Krankheitstage!T240))*N($C240))))</f>
        <v/>
      </c>
      <c r="AL240" s="76">
        <f>IF($B240="",0,IF(Einstellungen!$C$10="Ja",MAX(IF(Einstellungen!$C$11="7 Tage",MAX(0,(MIN(DATE(2026,4,0),IF(Mitarbeiter!$D240="",DATE(2026,4,0),Mitarbeiter!$D240),TODAY()))-(MAX(DATE(2026,3,1),Mitarbeiter!$C240))+1),MAX(0,NETWORKDAYS(MAX(DATE(2026,3,1),Mitarbeiter!$C240),MIN(DATE(2026,4,0),IF(Mitarbeiter!$D240="",DATE(2026,4,0),Mitarbeiter!$D240),TODAY()),Einstellungen!$F$13:$F$67)))*N(Mitarbeiter!$E240)/IF(Einstellungen!$C$11="7 Tage",7,5),N('Ist-Stunden'!H240)),MAX(IF(Einstellungen!$C$11="7 Tage",MAX(0,(MIN(DATE(2026,4,0),IF(Mitarbeiter!$D240="",DATE(2026,4,0),Mitarbeiter!$D240),TODAY()))-(MAX(DATE(2026,3,1),Mitarbeiter!$C240))+1),MAX(0,NETWORKDAYS(MAX(DATE(2026,3,1),Mitarbeiter!$C240),MIN(DATE(2026,4,0),IF(Mitarbeiter!$D240="",DATE(2026,4,0),Mitarbeiter!$D240),TODAY()),Einstellungen!$F$13:$F$67)))*N(Mitarbeiter!$E240)/IF(Einstellungen!$C$11="7 Tage",7,5),N('Ist-Stunden'!H240)+(N(Krankheitstage!I240)+N(Krankheitstage!U240))*N($C240))))</f>
        <v/>
      </c>
      <c r="AM240" s="76">
        <f>IF($B240="",0,IF(Einstellungen!$C$10="Ja",MAX(IF(Einstellungen!$C$11="7 Tage",MAX(0,(MIN(DATE(2026,5,0),IF(Mitarbeiter!$D240="",DATE(2026,5,0),Mitarbeiter!$D240),TODAY()))-(MAX(DATE(2026,4,1),Mitarbeiter!$C240))+1),MAX(0,NETWORKDAYS(MAX(DATE(2026,4,1),Mitarbeiter!$C240),MIN(DATE(2026,5,0),IF(Mitarbeiter!$D240="",DATE(2026,5,0),Mitarbeiter!$D240),TODAY()),Einstellungen!$F$13:$F$67)))*N(Mitarbeiter!$E240)/IF(Einstellungen!$C$11="7 Tage",7,5),N('Ist-Stunden'!I240)),MAX(IF(Einstellungen!$C$11="7 Tage",MAX(0,(MIN(DATE(2026,5,0),IF(Mitarbeiter!$D240="",DATE(2026,5,0),Mitarbeiter!$D240),TODAY()))-(MAX(DATE(2026,4,1),Mitarbeiter!$C240))+1),MAX(0,NETWORKDAYS(MAX(DATE(2026,4,1),Mitarbeiter!$C240),MIN(DATE(2026,5,0),IF(Mitarbeiter!$D240="",DATE(2026,5,0),Mitarbeiter!$D240),TODAY()),Einstellungen!$F$13:$F$67)))*N(Mitarbeiter!$E240)/IF(Einstellungen!$C$11="7 Tage",7,5),N('Ist-Stunden'!I240)+(N(Krankheitstage!J240)+N(Krankheitstage!V240))*N($C240))))</f>
        <v/>
      </c>
      <c r="AN240" s="76">
        <f>IF($B240="",0,IF(Einstellungen!$C$10="Ja",MAX(IF(Einstellungen!$C$11="7 Tage",MAX(0,(MIN(DATE(2026,6,0),IF(Mitarbeiter!$D240="",DATE(2026,6,0),Mitarbeiter!$D240),TODAY()))-(MAX(DATE(2026,5,1),Mitarbeiter!$C240))+1),MAX(0,NETWORKDAYS(MAX(DATE(2026,5,1),Mitarbeiter!$C240),MIN(DATE(2026,6,0),IF(Mitarbeiter!$D240="",DATE(2026,6,0),Mitarbeiter!$D240),TODAY()),Einstellungen!$F$13:$F$67)))*N(Mitarbeiter!$E240)/IF(Einstellungen!$C$11="7 Tage",7,5),N('Ist-Stunden'!J240)),MAX(IF(Einstellungen!$C$11="7 Tage",MAX(0,(MIN(DATE(2026,6,0),IF(Mitarbeiter!$D240="",DATE(2026,6,0),Mitarbeiter!$D240),TODAY()))-(MAX(DATE(2026,5,1),Mitarbeiter!$C240))+1),MAX(0,NETWORKDAYS(MAX(DATE(2026,5,1),Mitarbeiter!$C240),MIN(DATE(2026,6,0),IF(Mitarbeiter!$D240="",DATE(2026,6,0),Mitarbeiter!$D240),TODAY()),Einstellungen!$F$13:$F$67)))*N(Mitarbeiter!$E240)/IF(Einstellungen!$C$11="7 Tage",7,5),N('Ist-Stunden'!J240)+(N(Krankheitstage!K240)+N(Krankheitstage!W240))*N($C240))))</f>
        <v/>
      </c>
      <c r="AO240" s="76">
        <f>IF($B240="",0,IF(Einstellungen!$C$10="Ja",MAX(IF(Einstellungen!$C$11="7 Tage",MAX(0,(MIN(DATE(2026,7,0),IF(Mitarbeiter!$D240="",DATE(2026,7,0),Mitarbeiter!$D240),TODAY()))-(MAX(DATE(2026,6,1),Mitarbeiter!$C240))+1),MAX(0,NETWORKDAYS(MAX(DATE(2026,6,1),Mitarbeiter!$C240),MIN(DATE(2026,7,0),IF(Mitarbeiter!$D240="",DATE(2026,7,0),Mitarbeiter!$D240),TODAY()),Einstellungen!$F$13:$F$67)))*N(Mitarbeiter!$E240)/IF(Einstellungen!$C$11="7 Tage",7,5),N('Ist-Stunden'!K240)),MAX(IF(Einstellungen!$C$11="7 Tage",MAX(0,(MIN(DATE(2026,7,0),IF(Mitarbeiter!$D240="",DATE(2026,7,0),Mitarbeiter!$D240),TODAY()))-(MAX(DATE(2026,6,1),Mitarbeiter!$C240))+1),MAX(0,NETWORKDAYS(MAX(DATE(2026,6,1),Mitarbeiter!$C240),MIN(DATE(2026,7,0),IF(Mitarbeiter!$D240="",DATE(2026,7,0),Mitarbeiter!$D240),TODAY()),Einstellungen!$F$13:$F$67)))*N(Mitarbeiter!$E240)/IF(Einstellungen!$C$11="7 Tage",7,5),N('Ist-Stunden'!K240)+(N(Krankheitstage!L240)+N(Krankheitstage!X240))*N($C240))))</f>
        <v/>
      </c>
      <c r="AP240" s="76">
        <f>IF($B240="",0,IF(Einstellungen!$C$10="Ja",MAX(IF(Einstellungen!$C$11="7 Tage",MAX(0,(MIN(DATE(2026,8,0),IF(Mitarbeiter!$D240="",DATE(2026,8,0),Mitarbeiter!$D240),TODAY()))-(MAX(DATE(2026,7,1),Mitarbeiter!$C240))+1),MAX(0,NETWORKDAYS(MAX(DATE(2026,7,1),Mitarbeiter!$C240),MIN(DATE(2026,8,0),IF(Mitarbeiter!$D240="",DATE(2026,8,0),Mitarbeiter!$D240),TODAY()),Einstellungen!$F$13:$F$67)))*N(Mitarbeiter!$E240)/IF(Einstellungen!$C$11="7 Tage",7,5),N('Ist-Stunden'!L240)),MAX(IF(Einstellungen!$C$11="7 Tage",MAX(0,(MIN(DATE(2026,8,0),IF(Mitarbeiter!$D240="",DATE(2026,8,0),Mitarbeiter!$D240),TODAY()))-(MAX(DATE(2026,7,1),Mitarbeiter!$C240))+1),MAX(0,NETWORKDAYS(MAX(DATE(2026,7,1),Mitarbeiter!$C240),MIN(DATE(2026,8,0),IF(Mitarbeiter!$D240="",DATE(2026,8,0),Mitarbeiter!$D240),TODAY()),Einstellungen!$F$13:$F$67)))*N(Mitarbeiter!$E240)/IF(Einstellungen!$C$11="7 Tage",7,5),N('Ist-Stunden'!L240)+(N(Krankheitstage!M240)+N(Krankheitstage!Y240))*N($C240))))</f>
        <v/>
      </c>
      <c r="AQ240" s="76">
        <f>IF($B240="",0,IF(Einstellungen!$C$10="Ja",MAX(IF(Einstellungen!$C$11="7 Tage",MAX(0,(MIN(DATE(2026,9,0),IF(Mitarbeiter!$D240="",DATE(2026,9,0),Mitarbeiter!$D240),TODAY()))-(MAX(DATE(2026,8,1),Mitarbeiter!$C240))+1),MAX(0,NETWORKDAYS(MAX(DATE(2026,8,1),Mitarbeiter!$C240),MIN(DATE(2026,9,0),IF(Mitarbeiter!$D240="",DATE(2026,9,0),Mitarbeiter!$D240),TODAY()),Einstellungen!$F$13:$F$67)))*N(Mitarbeiter!$E240)/IF(Einstellungen!$C$11="7 Tage",7,5),N('Ist-Stunden'!M240)),MAX(IF(Einstellungen!$C$11="7 Tage",MAX(0,(MIN(DATE(2026,9,0),IF(Mitarbeiter!$D240="",DATE(2026,9,0),Mitarbeiter!$D240),TODAY()))-(MAX(DATE(2026,8,1),Mitarbeiter!$C240))+1),MAX(0,NETWORKDAYS(MAX(DATE(2026,8,1),Mitarbeiter!$C240),MIN(DATE(2026,9,0),IF(Mitarbeiter!$D240="",DATE(2026,9,0),Mitarbeiter!$D240),TODAY()),Einstellungen!$F$13:$F$67)))*N(Mitarbeiter!$E240)/IF(Einstellungen!$C$11="7 Tage",7,5),N('Ist-Stunden'!M240)+(N(Krankheitstage!N240)+N(Krankheitstage!Z240))*N($C240))))</f>
        <v/>
      </c>
      <c r="AR240" s="76">
        <f>IF($B240="",0,IF(Einstellungen!$C$10="Ja",MAX(IF(Einstellungen!$C$11="7 Tage",MAX(0,(MIN(DATE(2026,10,0),IF(Mitarbeiter!$D240="",DATE(2026,10,0),Mitarbeiter!$D240),TODAY()))-(MAX(DATE(2026,9,1),Mitarbeiter!$C240))+1),MAX(0,NETWORKDAYS(MAX(DATE(2026,9,1),Mitarbeiter!$C240),MIN(DATE(2026,10,0),IF(Mitarbeiter!$D240="",DATE(2026,10,0),Mitarbeiter!$D240),TODAY()),Einstellungen!$F$13:$F$67)))*N(Mitarbeiter!$E240)/IF(Einstellungen!$C$11="7 Tage",7,5),N('Ist-Stunden'!N240)),MAX(IF(Einstellungen!$C$11="7 Tage",MAX(0,(MIN(DATE(2026,10,0),IF(Mitarbeiter!$D240="",DATE(2026,10,0),Mitarbeiter!$D240),TODAY()))-(MAX(DATE(2026,9,1),Mitarbeiter!$C240))+1),MAX(0,NETWORKDAYS(MAX(DATE(2026,9,1),Mitarbeiter!$C240),MIN(DATE(2026,10,0),IF(Mitarbeiter!$D240="",DATE(2026,10,0),Mitarbeiter!$D240),TODAY()),Einstellungen!$F$13:$F$67)))*N(Mitarbeiter!$E240)/IF(Einstellungen!$C$11="7 Tage",7,5),N('Ist-Stunden'!N240)+(N(Krankheitstage!O240)+N(Krankheitstage!AA240))*N($C240))))</f>
        <v/>
      </c>
      <c r="AS240" s="76">
        <f>IF($B240="",0,IF(Einstellungen!$C$10="Ja",MAX(IF(Einstellungen!$C$11="7 Tage",MAX(0,(MIN(DATE(2026,11,0),IF(Mitarbeiter!$D240="",DATE(2026,11,0),Mitarbeiter!$D240),TODAY()))-(MAX(DATE(2026,10,1),Mitarbeiter!$C240))+1),MAX(0,NETWORKDAYS(MAX(DATE(2026,10,1),Mitarbeiter!$C240),MIN(DATE(2026,11,0),IF(Mitarbeiter!$D240="",DATE(2026,11,0),Mitarbeiter!$D240),TODAY()),Einstellungen!$F$13:$F$67)))*N(Mitarbeiter!$E240)/IF(Einstellungen!$C$11="7 Tage",7,5),N('Ist-Stunden'!O240)),MAX(IF(Einstellungen!$C$11="7 Tage",MAX(0,(MIN(DATE(2026,11,0),IF(Mitarbeiter!$D240="",DATE(2026,11,0),Mitarbeiter!$D240),TODAY()))-(MAX(DATE(2026,10,1),Mitarbeiter!$C240))+1),MAX(0,NETWORKDAYS(MAX(DATE(2026,10,1),Mitarbeiter!$C240),MIN(DATE(2026,11,0),IF(Mitarbeiter!$D240="",DATE(2026,11,0),Mitarbeiter!$D240),TODAY()),Einstellungen!$F$13:$F$67)))*N(Mitarbeiter!$E240)/IF(Einstellungen!$C$11="7 Tage",7,5),N('Ist-Stunden'!O240)+(N(Krankheitstage!P240)+N(Krankheitstage!AB240))*N($C240))))</f>
        <v/>
      </c>
      <c r="AT240" s="76">
        <f>IF($B240="",0,IF(Einstellungen!$C$10="Ja",MAX(IF(Einstellungen!$C$11="7 Tage",MAX(0,(MIN(DATE(2026,12,0),IF(Mitarbeiter!$D240="",DATE(2026,12,0),Mitarbeiter!$D240),TODAY()))-(MAX(DATE(2026,11,1),Mitarbeiter!$C240))+1),MAX(0,NETWORKDAYS(MAX(DATE(2026,11,1),Mitarbeiter!$C240),MIN(DATE(2026,12,0),IF(Mitarbeiter!$D240="",DATE(2026,12,0),Mitarbeiter!$D240),TODAY()),Einstellungen!$F$13:$F$67)))*N(Mitarbeiter!$E240)/IF(Einstellungen!$C$11="7 Tage",7,5),N('Ist-Stunden'!P240)),MAX(IF(Einstellungen!$C$11="7 Tage",MAX(0,(MIN(DATE(2026,12,0),IF(Mitarbeiter!$D240="",DATE(2026,12,0),Mitarbeiter!$D240),TODAY()))-(MAX(DATE(2026,11,1),Mitarbeiter!$C240))+1),MAX(0,NETWORKDAYS(MAX(DATE(2026,11,1),Mitarbeiter!$C240),MIN(DATE(2026,12,0),IF(Mitarbeiter!$D240="",DATE(2026,12,0),Mitarbeiter!$D240),TODAY()),Einstellungen!$F$13:$F$67)))*N(Mitarbeiter!$E240)/IF(Einstellungen!$C$11="7 Tage",7,5),N('Ist-Stunden'!P240)+(N(Krankheitstage!Q240)+N(Krankheitstage!AC240))*N($C240))))</f>
        <v/>
      </c>
      <c r="AU240" s="76">
        <f>IF($B240="",0,IF(Einstellungen!$C$10="Ja",MAX(IF(Einstellungen!$C$11="7 Tage",MAX(0,(MIN(DATE(2026,13,0),IF(Mitarbeiter!$D240="",DATE(2026,13,0),Mitarbeiter!$D240),TODAY()))-(MAX(DATE(2026,12,1),Mitarbeiter!$C240))+1),MAX(0,NETWORKDAYS(MAX(DATE(2026,12,1),Mitarbeiter!$C240),MIN(DATE(2026,13,0),IF(Mitarbeiter!$D240="",DATE(2026,13,0),Mitarbeiter!$D240),TODAY()),Einstellungen!$F$13:$F$67)))*N(Mitarbeiter!$E240)/IF(Einstellungen!$C$11="7 Tage",7,5),N('Ist-Stunden'!Q240)),MAX(IF(Einstellungen!$C$11="7 Tage",MAX(0,(MIN(DATE(2026,13,0),IF(Mitarbeiter!$D240="",DATE(2026,13,0),Mitarbeiter!$D240),TODAY()))-(MAX(DATE(2026,12,1),Mitarbeiter!$C240))+1),MAX(0,NETWORKDAYS(MAX(DATE(2026,12,1),Mitarbeiter!$C240),MIN(DATE(2026,13,0),IF(Mitarbeiter!$D240="",DATE(2026,13,0),Mitarbeiter!$D240),TODAY()),Einstellungen!$F$13:$F$67)))*N(Mitarbeiter!$E240)/IF(Einstellungen!$C$11="7 Tage",7,5),N('Ist-Stunden'!Q240)+(N(Krankheitstage!R240)+N(Krankheitstage!AD240))*N($C240))))</f>
        <v/>
      </c>
      <c r="AV240" s="76">
        <f>IF($B240="",0,IF(Einstellungen!$C$10="Ja",MAX(IF(Einstellungen!$C$11="7 Tage",MAX(0,(MIN(DATE(2027,2,0),IF(Mitarbeiter!$D240="",DATE(2027,2,0),Mitarbeiter!$D240),TODAY()))-(MAX(DATE(2027,1,1),Mitarbeiter!$C240))+1),MAX(0,NETWORKDAYS(MAX(DATE(2027,1,1),Mitarbeiter!$C240),MIN(DATE(2027,2,0),IF(Mitarbeiter!$D240="",DATE(2027,2,0),Mitarbeiter!$D240),TODAY()),Einstellungen!$F$13:$F$67)))*N(Mitarbeiter!$E240)/IF(Einstellungen!$C$11="7 Tage",7,5),N('Ist-Stunden'!R240)),MAX(IF(Einstellungen!$C$11="7 Tage",MAX(0,(MIN(DATE(2027,2,0),IF(Mitarbeiter!$D240="",DATE(2027,2,0),Mitarbeiter!$D240),TODAY()))-(MAX(DATE(2027,1,1),Mitarbeiter!$C240))+1),MAX(0,NETWORKDAYS(MAX(DATE(2027,1,1),Mitarbeiter!$C240),MIN(DATE(2027,2,0),IF(Mitarbeiter!$D240="",DATE(2027,2,0),Mitarbeiter!$D240),TODAY()),Einstellungen!$F$13:$F$67)))*N(Mitarbeiter!$E240)/IF(Einstellungen!$C$11="7 Tage",7,5),N('Ist-Stunden'!R240)+(N(Krankheitstage!AE240)+N(Krankheitstage!AQ240))*N($C240))))</f>
        <v/>
      </c>
      <c r="AW240" s="76">
        <f>IF($B240="",0,IF(Einstellungen!$C$10="Ja",MAX(IF(Einstellungen!$C$11="7 Tage",MAX(0,(MIN(DATE(2027,3,0),IF(Mitarbeiter!$D240="",DATE(2027,3,0),Mitarbeiter!$D240),TODAY()))-(MAX(DATE(2027,2,1),Mitarbeiter!$C240))+1),MAX(0,NETWORKDAYS(MAX(DATE(2027,2,1),Mitarbeiter!$C240),MIN(DATE(2027,3,0),IF(Mitarbeiter!$D240="",DATE(2027,3,0),Mitarbeiter!$D240),TODAY()),Einstellungen!$F$13:$F$67)))*N(Mitarbeiter!$E240)/IF(Einstellungen!$C$11="7 Tage",7,5),N('Ist-Stunden'!S240)),MAX(IF(Einstellungen!$C$11="7 Tage",MAX(0,(MIN(DATE(2027,3,0),IF(Mitarbeiter!$D240="",DATE(2027,3,0),Mitarbeiter!$D240),TODAY()))-(MAX(DATE(2027,2,1),Mitarbeiter!$C240))+1),MAX(0,NETWORKDAYS(MAX(DATE(2027,2,1),Mitarbeiter!$C240),MIN(DATE(2027,3,0),IF(Mitarbeiter!$D240="",DATE(2027,3,0),Mitarbeiter!$D240),TODAY()),Einstellungen!$F$13:$F$67)))*N(Mitarbeiter!$E240)/IF(Einstellungen!$C$11="7 Tage",7,5),N('Ist-Stunden'!S240)+(N(Krankheitstage!AF240)+N(Krankheitstage!AR240))*N($C240))))</f>
        <v/>
      </c>
      <c r="AX240" s="76">
        <f>IF($B240="",0,IF(Einstellungen!$C$10="Ja",MAX(IF(Einstellungen!$C$11="7 Tage",MAX(0,(MIN(DATE(2027,4,0),IF(Mitarbeiter!$D240="",DATE(2027,4,0),Mitarbeiter!$D240),TODAY()))-(MAX(DATE(2027,3,1),Mitarbeiter!$C240))+1),MAX(0,NETWORKDAYS(MAX(DATE(2027,3,1),Mitarbeiter!$C240),MIN(DATE(2027,4,0),IF(Mitarbeiter!$D240="",DATE(2027,4,0),Mitarbeiter!$D240),TODAY()),Einstellungen!$F$13:$F$67)))*N(Mitarbeiter!$E240)/IF(Einstellungen!$C$11="7 Tage",7,5),N('Ist-Stunden'!T240)),MAX(IF(Einstellungen!$C$11="7 Tage",MAX(0,(MIN(DATE(2027,4,0),IF(Mitarbeiter!$D240="",DATE(2027,4,0),Mitarbeiter!$D240),TODAY()))-(MAX(DATE(2027,3,1),Mitarbeiter!$C240))+1),MAX(0,NETWORKDAYS(MAX(DATE(2027,3,1),Mitarbeiter!$C240),MIN(DATE(2027,4,0),IF(Mitarbeiter!$D240="",DATE(2027,4,0),Mitarbeiter!$D240),TODAY()),Einstellungen!$F$13:$F$67)))*N(Mitarbeiter!$E240)/IF(Einstellungen!$C$11="7 Tage",7,5),N('Ist-Stunden'!T240)+(N(Krankheitstage!AG240)+N(Krankheitstage!AS240))*N($C240))))</f>
        <v/>
      </c>
      <c r="AY240" s="76">
        <f>IF($B240="",0,IF(Einstellungen!$C$10="Ja",MAX(IF(Einstellungen!$C$11="7 Tage",MAX(0,(MIN(DATE(2027,5,0),IF(Mitarbeiter!$D240="",DATE(2027,5,0),Mitarbeiter!$D240),TODAY()))-(MAX(DATE(2027,4,1),Mitarbeiter!$C240))+1),MAX(0,NETWORKDAYS(MAX(DATE(2027,4,1),Mitarbeiter!$C240),MIN(DATE(2027,5,0),IF(Mitarbeiter!$D240="",DATE(2027,5,0),Mitarbeiter!$D240),TODAY()),Einstellungen!$F$13:$F$67)))*N(Mitarbeiter!$E240)/IF(Einstellungen!$C$11="7 Tage",7,5),N('Ist-Stunden'!U240)),MAX(IF(Einstellungen!$C$11="7 Tage",MAX(0,(MIN(DATE(2027,5,0),IF(Mitarbeiter!$D240="",DATE(2027,5,0),Mitarbeiter!$D240),TODAY()))-(MAX(DATE(2027,4,1),Mitarbeiter!$C240))+1),MAX(0,NETWORKDAYS(MAX(DATE(2027,4,1),Mitarbeiter!$C240),MIN(DATE(2027,5,0),IF(Mitarbeiter!$D240="",DATE(2027,5,0),Mitarbeiter!$D240),TODAY()),Einstellungen!$F$13:$F$67)))*N(Mitarbeiter!$E240)/IF(Einstellungen!$C$11="7 Tage",7,5),N('Ist-Stunden'!U240)+(N(Krankheitstage!AH240)+N(Krankheitstage!AT240))*N($C240))))</f>
        <v/>
      </c>
      <c r="AZ240" s="76">
        <f>IF($B240="",0,IF(Einstellungen!$C$10="Ja",MAX(IF(Einstellungen!$C$11="7 Tage",MAX(0,(MIN(DATE(2027,6,0),IF(Mitarbeiter!$D240="",DATE(2027,6,0),Mitarbeiter!$D240),TODAY()))-(MAX(DATE(2027,5,1),Mitarbeiter!$C240))+1),MAX(0,NETWORKDAYS(MAX(DATE(2027,5,1),Mitarbeiter!$C240),MIN(DATE(2027,6,0),IF(Mitarbeiter!$D240="",DATE(2027,6,0),Mitarbeiter!$D240),TODAY()),Einstellungen!$F$13:$F$67)))*N(Mitarbeiter!$E240)/IF(Einstellungen!$C$11="7 Tage",7,5),N('Ist-Stunden'!V240)),MAX(IF(Einstellungen!$C$11="7 Tage",MAX(0,(MIN(DATE(2027,6,0),IF(Mitarbeiter!$D240="",DATE(2027,6,0),Mitarbeiter!$D240),TODAY()))-(MAX(DATE(2027,5,1),Mitarbeiter!$C240))+1),MAX(0,NETWORKDAYS(MAX(DATE(2027,5,1),Mitarbeiter!$C240),MIN(DATE(2027,6,0),IF(Mitarbeiter!$D240="",DATE(2027,6,0),Mitarbeiter!$D240),TODAY()),Einstellungen!$F$13:$F$67)))*N(Mitarbeiter!$E240)/IF(Einstellungen!$C$11="7 Tage",7,5),N('Ist-Stunden'!V240)+(N(Krankheitstage!AI240)+N(Krankheitstage!AU240))*N($C240))))</f>
        <v/>
      </c>
      <c r="BA240" s="76">
        <f>IF($B240="",0,IF(Einstellungen!$C$10="Ja",MAX(IF(Einstellungen!$C$11="7 Tage",MAX(0,(MIN(DATE(2027,7,0),IF(Mitarbeiter!$D240="",DATE(2027,7,0),Mitarbeiter!$D240),TODAY()))-(MAX(DATE(2027,6,1),Mitarbeiter!$C240))+1),MAX(0,NETWORKDAYS(MAX(DATE(2027,6,1),Mitarbeiter!$C240),MIN(DATE(2027,7,0),IF(Mitarbeiter!$D240="",DATE(2027,7,0),Mitarbeiter!$D240),TODAY()),Einstellungen!$F$13:$F$67)))*N(Mitarbeiter!$E240)/IF(Einstellungen!$C$11="7 Tage",7,5),N('Ist-Stunden'!W240)),MAX(IF(Einstellungen!$C$11="7 Tage",MAX(0,(MIN(DATE(2027,7,0),IF(Mitarbeiter!$D240="",DATE(2027,7,0),Mitarbeiter!$D240),TODAY()))-(MAX(DATE(2027,6,1),Mitarbeiter!$C240))+1),MAX(0,NETWORKDAYS(MAX(DATE(2027,6,1),Mitarbeiter!$C240),MIN(DATE(2027,7,0),IF(Mitarbeiter!$D240="",DATE(2027,7,0),Mitarbeiter!$D240),TODAY()),Einstellungen!$F$13:$F$67)))*N(Mitarbeiter!$E240)/IF(Einstellungen!$C$11="7 Tage",7,5),N('Ist-Stunden'!W240)+(N(Krankheitstage!AJ240)+N(Krankheitstage!AV240))*N($C240))))</f>
        <v/>
      </c>
      <c r="BB240" s="76">
        <f>IF($B240="",0,IF(Einstellungen!$C$10="Ja",MAX(IF(Einstellungen!$C$11="7 Tage",MAX(0,(MIN(DATE(2027,8,0),IF(Mitarbeiter!$D240="",DATE(2027,8,0),Mitarbeiter!$D240),TODAY()))-(MAX(DATE(2027,7,1),Mitarbeiter!$C240))+1),MAX(0,NETWORKDAYS(MAX(DATE(2027,7,1),Mitarbeiter!$C240),MIN(DATE(2027,8,0),IF(Mitarbeiter!$D240="",DATE(2027,8,0),Mitarbeiter!$D240),TODAY()),Einstellungen!$F$13:$F$67)))*N(Mitarbeiter!$E240)/IF(Einstellungen!$C$11="7 Tage",7,5),N('Ist-Stunden'!X240)),MAX(IF(Einstellungen!$C$11="7 Tage",MAX(0,(MIN(DATE(2027,8,0),IF(Mitarbeiter!$D240="",DATE(2027,8,0),Mitarbeiter!$D240),TODAY()))-(MAX(DATE(2027,7,1),Mitarbeiter!$C240))+1),MAX(0,NETWORKDAYS(MAX(DATE(2027,7,1),Mitarbeiter!$C240),MIN(DATE(2027,8,0),IF(Mitarbeiter!$D240="",DATE(2027,8,0),Mitarbeiter!$D240),TODAY()),Einstellungen!$F$13:$F$67)))*N(Mitarbeiter!$E240)/IF(Einstellungen!$C$11="7 Tage",7,5),N('Ist-Stunden'!X240)+(N(Krankheitstage!AK240)+N(Krankheitstage!AW240))*N($C240))))</f>
        <v/>
      </c>
      <c r="BC240" s="76">
        <f>IF($B240="",0,IF(Einstellungen!$C$10="Ja",MAX(IF(Einstellungen!$C$11="7 Tage",MAX(0,(MIN(DATE(2027,9,0),IF(Mitarbeiter!$D240="",DATE(2027,9,0),Mitarbeiter!$D240),TODAY()))-(MAX(DATE(2027,8,1),Mitarbeiter!$C240))+1),MAX(0,NETWORKDAYS(MAX(DATE(2027,8,1),Mitarbeiter!$C240),MIN(DATE(2027,9,0),IF(Mitarbeiter!$D240="",DATE(2027,9,0),Mitarbeiter!$D240),TODAY()),Einstellungen!$F$13:$F$67)))*N(Mitarbeiter!$E240)/IF(Einstellungen!$C$11="7 Tage",7,5),N('Ist-Stunden'!Y240)),MAX(IF(Einstellungen!$C$11="7 Tage",MAX(0,(MIN(DATE(2027,9,0),IF(Mitarbeiter!$D240="",DATE(2027,9,0),Mitarbeiter!$D240),TODAY()))-(MAX(DATE(2027,8,1),Mitarbeiter!$C240))+1),MAX(0,NETWORKDAYS(MAX(DATE(2027,8,1),Mitarbeiter!$C240),MIN(DATE(2027,9,0),IF(Mitarbeiter!$D240="",DATE(2027,9,0),Mitarbeiter!$D240),TODAY()),Einstellungen!$F$13:$F$67)))*N(Mitarbeiter!$E240)/IF(Einstellungen!$C$11="7 Tage",7,5),N('Ist-Stunden'!Y240)+(N(Krankheitstage!AL240)+N(Krankheitstage!AX240))*N($C240))))</f>
        <v/>
      </c>
      <c r="BD240" s="76">
        <f>IF($B240="",0,IF(Einstellungen!$C$10="Ja",MAX(IF(Einstellungen!$C$11="7 Tage",MAX(0,(MIN(DATE(2027,10,0),IF(Mitarbeiter!$D240="",DATE(2027,10,0),Mitarbeiter!$D240),TODAY()))-(MAX(DATE(2027,9,1),Mitarbeiter!$C240))+1),MAX(0,NETWORKDAYS(MAX(DATE(2027,9,1),Mitarbeiter!$C240),MIN(DATE(2027,10,0),IF(Mitarbeiter!$D240="",DATE(2027,10,0),Mitarbeiter!$D240),TODAY()),Einstellungen!$F$13:$F$67)))*N(Mitarbeiter!$E240)/IF(Einstellungen!$C$11="7 Tage",7,5),N('Ist-Stunden'!Z240)),MAX(IF(Einstellungen!$C$11="7 Tage",MAX(0,(MIN(DATE(2027,10,0),IF(Mitarbeiter!$D240="",DATE(2027,10,0),Mitarbeiter!$D240),TODAY()))-(MAX(DATE(2027,9,1),Mitarbeiter!$C240))+1),MAX(0,NETWORKDAYS(MAX(DATE(2027,9,1),Mitarbeiter!$C240),MIN(DATE(2027,10,0),IF(Mitarbeiter!$D240="",DATE(2027,10,0),Mitarbeiter!$D240),TODAY()),Einstellungen!$F$13:$F$67)))*N(Mitarbeiter!$E240)/IF(Einstellungen!$C$11="7 Tage",7,5),N('Ist-Stunden'!Z240)+(N(Krankheitstage!AM240)+N(Krankheitstage!AY240))*N($C240))))</f>
        <v/>
      </c>
      <c r="BE240" s="76">
        <f>IF($B240="",0,IF(Einstellungen!$C$10="Ja",MAX(IF(Einstellungen!$C$11="7 Tage",MAX(0,(MIN(DATE(2027,11,0),IF(Mitarbeiter!$D240="",DATE(2027,11,0),Mitarbeiter!$D240),TODAY()))-(MAX(DATE(2027,10,1),Mitarbeiter!$C240))+1),MAX(0,NETWORKDAYS(MAX(DATE(2027,10,1),Mitarbeiter!$C240),MIN(DATE(2027,11,0),IF(Mitarbeiter!$D240="",DATE(2027,11,0),Mitarbeiter!$D240),TODAY()),Einstellungen!$F$13:$F$67)))*N(Mitarbeiter!$E240)/IF(Einstellungen!$C$11="7 Tage",7,5),N('Ist-Stunden'!AA240)),MAX(IF(Einstellungen!$C$11="7 Tage",MAX(0,(MIN(DATE(2027,11,0),IF(Mitarbeiter!$D240="",DATE(2027,11,0),Mitarbeiter!$D240),TODAY()))-(MAX(DATE(2027,10,1),Mitarbeiter!$C240))+1),MAX(0,NETWORKDAYS(MAX(DATE(2027,10,1),Mitarbeiter!$C240),MIN(DATE(2027,11,0),IF(Mitarbeiter!$D240="",DATE(2027,11,0),Mitarbeiter!$D240),TODAY()),Einstellungen!$F$13:$F$67)))*N(Mitarbeiter!$E240)/IF(Einstellungen!$C$11="7 Tage",7,5),N('Ist-Stunden'!AA240)+(N(Krankheitstage!AN240)+N(Krankheitstage!AZ240))*N($C240))))</f>
        <v/>
      </c>
      <c r="BF240" s="76">
        <f>IF($B240="",0,IF(Einstellungen!$C$10="Ja",MAX(IF(Einstellungen!$C$11="7 Tage",MAX(0,(MIN(DATE(2027,12,0),IF(Mitarbeiter!$D240="",DATE(2027,12,0),Mitarbeiter!$D240),TODAY()))-(MAX(DATE(2027,11,1),Mitarbeiter!$C240))+1),MAX(0,NETWORKDAYS(MAX(DATE(2027,11,1),Mitarbeiter!$C240),MIN(DATE(2027,12,0),IF(Mitarbeiter!$D240="",DATE(2027,12,0),Mitarbeiter!$D240),TODAY()),Einstellungen!$F$13:$F$67)))*N(Mitarbeiter!$E240)/IF(Einstellungen!$C$11="7 Tage",7,5),N('Ist-Stunden'!AB240)),MAX(IF(Einstellungen!$C$11="7 Tage",MAX(0,(MIN(DATE(2027,12,0),IF(Mitarbeiter!$D240="",DATE(2027,12,0),Mitarbeiter!$D240),TODAY()))-(MAX(DATE(2027,11,1),Mitarbeiter!$C240))+1),MAX(0,NETWORKDAYS(MAX(DATE(2027,11,1),Mitarbeiter!$C240),MIN(DATE(2027,12,0),IF(Mitarbeiter!$D240="",DATE(2027,12,0),Mitarbeiter!$D240),TODAY()),Einstellungen!$F$13:$F$67)))*N(Mitarbeiter!$E240)/IF(Einstellungen!$C$11="7 Tage",7,5),N('Ist-Stunden'!AB240)+(N(Krankheitstage!AO240)+N(Krankheitstage!BA240))*N($C240))))</f>
        <v/>
      </c>
      <c r="BG240" s="76">
        <f>IF($B240="",0,IF(Einstellungen!$C$10="Ja",MAX(IF(Einstellungen!$C$11="7 Tage",MAX(0,(MIN(DATE(2027,13,0),IF(Mitarbeiter!$D240="",DATE(2027,13,0),Mitarbeiter!$D240),TODAY()))-(MAX(DATE(2027,12,1),Mitarbeiter!$C240))+1),MAX(0,NETWORKDAYS(MAX(DATE(2027,12,1),Mitarbeiter!$C240),MIN(DATE(2027,13,0),IF(Mitarbeiter!$D240="",DATE(2027,13,0),Mitarbeiter!$D240),TODAY()),Einstellungen!$F$13:$F$67)))*N(Mitarbeiter!$E240)/IF(Einstellungen!$C$11="7 Tage",7,5),N('Ist-Stunden'!AC240)),MAX(IF(Einstellungen!$C$11="7 Tage",MAX(0,(MIN(DATE(2027,13,0),IF(Mitarbeiter!$D240="",DATE(2027,13,0),Mitarbeiter!$D240),TODAY()))-(MAX(DATE(2027,12,1),Mitarbeiter!$C240))+1),MAX(0,NETWORKDAYS(MAX(DATE(2027,12,1),Mitarbeiter!$C240),MIN(DATE(2027,13,0),IF(Mitarbeiter!$D240="",DATE(2027,13,0),Mitarbeiter!$D240),TODAY()),Einstellungen!$F$13:$F$67)))*N(Mitarbeiter!$E240)/IF(Einstellungen!$C$11="7 Tage",7,5),N('Ist-Stunden'!AC240)+(N(Krankheitstage!AP240)+N(Krankheitstage!BB240))*N($C240))))</f>
        <v/>
      </c>
      <c r="BH240" s="76">
        <f>IF($B240="",0,IF(Einstellungen!$C$10="Ja",MAX(IF(Einstellungen!$C$11="7 Tage",MAX(0,(MIN(DATE(2028,2,0),IF(Mitarbeiter!$D240="",DATE(2028,2,0),Mitarbeiter!$D240),TODAY()))-(MAX(DATE(2028,1,1),Mitarbeiter!$C240))+1),MAX(0,NETWORKDAYS(MAX(DATE(2028,1,1),Mitarbeiter!$C240),MIN(DATE(2028,2,0),IF(Mitarbeiter!$D240="",DATE(2028,2,0),Mitarbeiter!$D240),TODAY()),Einstellungen!$F$13:$F$67)))*N(Mitarbeiter!$E240)/IF(Einstellungen!$C$11="7 Tage",7,5),N('Ist-Stunden'!AD240)),MAX(IF(Einstellungen!$C$11="7 Tage",MAX(0,(MIN(DATE(2028,2,0),IF(Mitarbeiter!$D240="",DATE(2028,2,0),Mitarbeiter!$D240),TODAY()))-(MAX(DATE(2028,1,1),Mitarbeiter!$C240))+1),MAX(0,NETWORKDAYS(MAX(DATE(2028,1,1),Mitarbeiter!$C240),MIN(DATE(2028,2,0),IF(Mitarbeiter!$D240="",DATE(2028,2,0),Mitarbeiter!$D240),TODAY()),Einstellungen!$F$13:$F$67)))*N(Mitarbeiter!$E240)/IF(Einstellungen!$C$11="7 Tage",7,5),N('Ist-Stunden'!AD240)+(N(Krankheitstage!BC240)+N(Krankheitstage!BO240))*N($C240))))</f>
        <v/>
      </c>
      <c r="BI240" s="76">
        <f>IF($B240="",0,IF(Einstellungen!$C$10="Ja",MAX(IF(Einstellungen!$C$11="7 Tage",MAX(0,(MIN(DATE(2028,3,0),IF(Mitarbeiter!$D240="",DATE(2028,3,0),Mitarbeiter!$D240),TODAY()))-(MAX(DATE(2028,2,1),Mitarbeiter!$C240))+1),MAX(0,NETWORKDAYS(MAX(DATE(2028,2,1),Mitarbeiter!$C240),MIN(DATE(2028,3,0),IF(Mitarbeiter!$D240="",DATE(2028,3,0),Mitarbeiter!$D240),TODAY()),Einstellungen!$F$13:$F$67)))*N(Mitarbeiter!$E240)/IF(Einstellungen!$C$11="7 Tage",7,5),N('Ist-Stunden'!AE240)),MAX(IF(Einstellungen!$C$11="7 Tage",MAX(0,(MIN(DATE(2028,3,0),IF(Mitarbeiter!$D240="",DATE(2028,3,0),Mitarbeiter!$D240),TODAY()))-(MAX(DATE(2028,2,1),Mitarbeiter!$C240))+1),MAX(0,NETWORKDAYS(MAX(DATE(2028,2,1),Mitarbeiter!$C240),MIN(DATE(2028,3,0),IF(Mitarbeiter!$D240="",DATE(2028,3,0),Mitarbeiter!$D240),TODAY()),Einstellungen!$F$13:$F$67)))*N(Mitarbeiter!$E240)/IF(Einstellungen!$C$11="7 Tage",7,5),N('Ist-Stunden'!AE240)+(N(Krankheitstage!BD240)+N(Krankheitstage!BP240))*N($C240))))</f>
        <v/>
      </c>
      <c r="BJ240" s="76">
        <f>IF($B240="",0,IF(Einstellungen!$C$10="Ja",MAX(IF(Einstellungen!$C$11="7 Tage",MAX(0,(MIN(DATE(2028,4,0),IF(Mitarbeiter!$D240="",DATE(2028,4,0),Mitarbeiter!$D240),TODAY()))-(MAX(DATE(2028,3,1),Mitarbeiter!$C240))+1),MAX(0,NETWORKDAYS(MAX(DATE(2028,3,1),Mitarbeiter!$C240),MIN(DATE(2028,4,0),IF(Mitarbeiter!$D240="",DATE(2028,4,0),Mitarbeiter!$D240),TODAY()),Einstellungen!$F$13:$F$67)))*N(Mitarbeiter!$E240)/IF(Einstellungen!$C$11="7 Tage",7,5),N('Ist-Stunden'!AF240)),MAX(IF(Einstellungen!$C$11="7 Tage",MAX(0,(MIN(DATE(2028,4,0),IF(Mitarbeiter!$D240="",DATE(2028,4,0),Mitarbeiter!$D240),TODAY()))-(MAX(DATE(2028,3,1),Mitarbeiter!$C240))+1),MAX(0,NETWORKDAYS(MAX(DATE(2028,3,1),Mitarbeiter!$C240),MIN(DATE(2028,4,0),IF(Mitarbeiter!$D240="",DATE(2028,4,0),Mitarbeiter!$D240),TODAY()),Einstellungen!$F$13:$F$67)))*N(Mitarbeiter!$E240)/IF(Einstellungen!$C$11="7 Tage",7,5),N('Ist-Stunden'!AF240)+(N(Krankheitstage!BE240)+N(Krankheitstage!BQ240))*N($C240))))</f>
        <v/>
      </c>
      <c r="BK240" s="76">
        <f>IF($B240="",0,IF(Einstellungen!$C$10="Ja",MAX(IF(Einstellungen!$C$11="7 Tage",MAX(0,(MIN(DATE(2028,5,0),IF(Mitarbeiter!$D240="",DATE(2028,5,0),Mitarbeiter!$D240),TODAY()))-(MAX(DATE(2028,4,1),Mitarbeiter!$C240))+1),MAX(0,NETWORKDAYS(MAX(DATE(2028,4,1),Mitarbeiter!$C240),MIN(DATE(2028,5,0),IF(Mitarbeiter!$D240="",DATE(2028,5,0),Mitarbeiter!$D240),TODAY()),Einstellungen!$F$13:$F$67)))*N(Mitarbeiter!$E240)/IF(Einstellungen!$C$11="7 Tage",7,5),N('Ist-Stunden'!AG240)),MAX(IF(Einstellungen!$C$11="7 Tage",MAX(0,(MIN(DATE(2028,5,0),IF(Mitarbeiter!$D240="",DATE(2028,5,0),Mitarbeiter!$D240),TODAY()))-(MAX(DATE(2028,4,1),Mitarbeiter!$C240))+1),MAX(0,NETWORKDAYS(MAX(DATE(2028,4,1),Mitarbeiter!$C240),MIN(DATE(2028,5,0),IF(Mitarbeiter!$D240="",DATE(2028,5,0),Mitarbeiter!$D240),TODAY()),Einstellungen!$F$13:$F$67)))*N(Mitarbeiter!$E240)/IF(Einstellungen!$C$11="7 Tage",7,5),N('Ist-Stunden'!AG240)+(N(Krankheitstage!BF240)+N(Krankheitstage!BR240))*N($C240))))</f>
        <v/>
      </c>
      <c r="BL240" s="76">
        <f>IF($B240="",0,IF(Einstellungen!$C$10="Ja",MAX(IF(Einstellungen!$C$11="7 Tage",MAX(0,(MIN(DATE(2028,6,0),IF(Mitarbeiter!$D240="",DATE(2028,6,0),Mitarbeiter!$D240),TODAY()))-(MAX(DATE(2028,5,1),Mitarbeiter!$C240))+1),MAX(0,NETWORKDAYS(MAX(DATE(2028,5,1),Mitarbeiter!$C240),MIN(DATE(2028,6,0),IF(Mitarbeiter!$D240="",DATE(2028,6,0),Mitarbeiter!$D240),TODAY()),Einstellungen!$F$13:$F$67)))*N(Mitarbeiter!$E240)/IF(Einstellungen!$C$11="7 Tage",7,5),N('Ist-Stunden'!AH240)),MAX(IF(Einstellungen!$C$11="7 Tage",MAX(0,(MIN(DATE(2028,6,0),IF(Mitarbeiter!$D240="",DATE(2028,6,0),Mitarbeiter!$D240),TODAY()))-(MAX(DATE(2028,5,1),Mitarbeiter!$C240))+1),MAX(0,NETWORKDAYS(MAX(DATE(2028,5,1),Mitarbeiter!$C240),MIN(DATE(2028,6,0),IF(Mitarbeiter!$D240="",DATE(2028,6,0),Mitarbeiter!$D240),TODAY()),Einstellungen!$F$13:$F$67)))*N(Mitarbeiter!$E240)/IF(Einstellungen!$C$11="7 Tage",7,5),N('Ist-Stunden'!AH240)+(N(Krankheitstage!BG240)+N(Krankheitstage!BS240))*N($C240))))</f>
        <v/>
      </c>
      <c r="BM240" s="76">
        <f>IF($B240="",0,IF(Einstellungen!$C$10="Ja",MAX(IF(Einstellungen!$C$11="7 Tage",MAX(0,(MIN(DATE(2028,7,0),IF(Mitarbeiter!$D240="",DATE(2028,7,0),Mitarbeiter!$D240),TODAY()))-(MAX(DATE(2028,6,1),Mitarbeiter!$C240))+1),MAX(0,NETWORKDAYS(MAX(DATE(2028,6,1),Mitarbeiter!$C240),MIN(DATE(2028,7,0),IF(Mitarbeiter!$D240="",DATE(2028,7,0),Mitarbeiter!$D240),TODAY()),Einstellungen!$F$13:$F$67)))*N(Mitarbeiter!$E240)/IF(Einstellungen!$C$11="7 Tage",7,5),N('Ist-Stunden'!AI240)),MAX(IF(Einstellungen!$C$11="7 Tage",MAX(0,(MIN(DATE(2028,7,0),IF(Mitarbeiter!$D240="",DATE(2028,7,0),Mitarbeiter!$D240),TODAY()))-(MAX(DATE(2028,6,1),Mitarbeiter!$C240))+1),MAX(0,NETWORKDAYS(MAX(DATE(2028,6,1),Mitarbeiter!$C240),MIN(DATE(2028,7,0),IF(Mitarbeiter!$D240="",DATE(2028,7,0),Mitarbeiter!$D240),TODAY()),Einstellungen!$F$13:$F$67)))*N(Mitarbeiter!$E240)/IF(Einstellungen!$C$11="7 Tage",7,5),N('Ist-Stunden'!AI240)+(N(Krankheitstage!BH240)+N(Krankheitstage!BT240))*N($C240))))</f>
        <v/>
      </c>
      <c r="BN240" s="76">
        <f>IF($B240="",0,IF(Einstellungen!$C$10="Ja",MAX(IF(Einstellungen!$C$11="7 Tage",MAX(0,(MIN(DATE(2028,8,0),IF(Mitarbeiter!$D240="",DATE(2028,8,0),Mitarbeiter!$D240),TODAY()))-(MAX(DATE(2028,7,1),Mitarbeiter!$C240))+1),MAX(0,NETWORKDAYS(MAX(DATE(2028,7,1),Mitarbeiter!$C240),MIN(DATE(2028,8,0),IF(Mitarbeiter!$D240="",DATE(2028,8,0),Mitarbeiter!$D240),TODAY()),Einstellungen!$F$13:$F$67)))*N(Mitarbeiter!$E240)/IF(Einstellungen!$C$11="7 Tage",7,5),N('Ist-Stunden'!AJ240)),MAX(IF(Einstellungen!$C$11="7 Tage",MAX(0,(MIN(DATE(2028,8,0),IF(Mitarbeiter!$D240="",DATE(2028,8,0),Mitarbeiter!$D240),TODAY()))-(MAX(DATE(2028,7,1),Mitarbeiter!$C240))+1),MAX(0,NETWORKDAYS(MAX(DATE(2028,7,1),Mitarbeiter!$C240),MIN(DATE(2028,8,0),IF(Mitarbeiter!$D240="",DATE(2028,8,0),Mitarbeiter!$D240),TODAY()),Einstellungen!$F$13:$F$67)))*N(Mitarbeiter!$E240)/IF(Einstellungen!$C$11="7 Tage",7,5),N('Ist-Stunden'!AJ240)+(N(Krankheitstage!BI240)+N(Krankheitstage!BU240))*N($C240))))</f>
        <v/>
      </c>
      <c r="BO240" s="76">
        <f>IF($B240="",0,IF(Einstellungen!$C$10="Ja",MAX(IF(Einstellungen!$C$11="7 Tage",MAX(0,(MIN(DATE(2028,9,0),IF(Mitarbeiter!$D240="",DATE(2028,9,0),Mitarbeiter!$D240),TODAY()))-(MAX(DATE(2028,8,1),Mitarbeiter!$C240))+1),MAX(0,NETWORKDAYS(MAX(DATE(2028,8,1),Mitarbeiter!$C240),MIN(DATE(2028,9,0),IF(Mitarbeiter!$D240="",DATE(2028,9,0),Mitarbeiter!$D240),TODAY()),Einstellungen!$F$13:$F$67)))*N(Mitarbeiter!$E240)/IF(Einstellungen!$C$11="7 Tage",7,5),N('Ist-Stunden'!AK240)),MAX(IF(Einstellungen!$C$11="7 Tage",MAX(0,(MIN(DATE(2028,9,0),IF(Mitarbeiter!$D240="",DATE(2028,9,0),Mitarbeiter!$D240),TODAY()))-(MAX(DATE(2028,8,1),Mitarbeiter!$C240))+1),MAX(0,NETWORKDAYS(MAX(DATE(2028,8,1),Mitarbeiter!$C240),MIN(DATE(2028,9,0),IF(Mitarbeiter!$D240="",DATE(2028,9,0),Mitarbeiter!$D240),TODAY()),Einstellungen!$F$13:$F$67)))*N(Mitarbeiter!$E240)/IF(Einstellungen!$C$11="7 Tage",7,5),N('Ist-Stunden'!AK240)+(N(Krankheitstage!BJ240)+N(Krankheitstage!BV240))*N($C240))))</f>
        <v/>
      </c>
      <c r="BP240" s="76">
        <f>IF($B240="",0,IF(Einstellungen!$C$10="Ja",MAX(IF(Einstellungen!$C$11="7 Tage",MAX(0,(MIN(DATE(2028,10,0),IF(Mitarbeiter!$D240="",DATE(2028,10,0),Mitarbeiter!$D240),TODAY()))-(MAX(DATE(2028,9,1),Mitarbeiter!$C240))+1),MAX(0,NETWORKDAYS(MAX(DATE(2028,9,1),Mitarbeiter!$C240),MIN(DATE(2028,10,0),IF(Mitarbeiter!$D240="",DATE(2028,10,0),Mitarbeiter!$D240),TODAY()),Einstellungen!$F$13:$F$67)))*N(Mitarbeiter!$E240)/IF(Einstellungen!$C$11="7 Tage",7,5),N('Ist-Stunden'!AL240)),MAX(IF(Einstellungen!$C$11="7 Tage",MAX(0,(MIN(DATE(2028,10,0),IF(Mitarbeiter!$D240="",DATE(2028,10,0),Mitarbeiter!$D240),TODAY()))-(MAX(DATE(2028,9,1),Mitarbeiter!$C240))+1),MAX(0,NETWORKDAYS(MAX(DATE(2028,9,1),Mitarbeiter!$C240),MIN(DATE(2028,10,0),IF(Mitarbeiter!$D240="",DATE(2028,10,0),Mitarbeiter!$D240),TODAY()),Einstellungen!$F$13:$F$67)))*N(Mitarbeiter!$E240)/IF(Einstellungen!$C$11="7 Tage",7,5),N('Ist-Stunden'!AL240)+(N(Krankheitstage!BK240)+N(Krankheitstage!BW240))*N($C240))))</f>
        <v/>
      </c>
      <c r="BQ240" s="76">
        <f>IF($B240="",0,IF(Einstellungen!$C$10="Ja",MAX(IF(Einstellungen!$C$11="7 Tage",MAX(0,(MIN(DATE(2028,11,0),IF(Mitarbeiter!$D240="",DATE(2028,11,0),Mitarbeiter!$D240),TODAY()))-(MAX(DATE(2028,10,1),Mitarbeiter!$C240))+1),MAX(0,NETWORKDAYS(MAX(DATE(2028,10,1),Mitarbeiter!$C240),MIN(DATE(2028,11,0),IF(Mitarbeiter!$D240="",DATE(2028,11,0),Mitarbeiter!$D240),TODAY()),Einstellungen!$F$13:$F$67)))*N(Mitarbeiter!$E240)/IF(Einstellungen!$C$11="7 Tage",7,5),N('Ist-Stunden'!AM240)),MAX(IF(Einstellungen!$C$11="7 Tage",MAX(0,(MIN(DATE(2028,11,0),IF(Mitarbeiter!$D240="",DATE(2028,11,0),Mitarbeiter!$D240),TODAY()))-(MAX(DATE(2028,10,1),Mitarbeiter!$C240))+1),MAX(0,NETWORKDAYS(MAX(DATE(2028,10,1),Mitarbeiter!$C240),MIN(DATE(2028,11,0),IF(Mitarbeiter!$D240="",DATE(2028,11,0),Mitarbeiter!$D240),TODAY()),Einstellungen!$F$13:$F$67)))*N(Mitarbeiter!$E240)/IF(Einstellungen!$C$11="7 Tage",7,5),N('Ist-Stunden'!AM240)+(N(Krankheitstage!BL240)+N(Krankheitstage!BX240))*N($C240))))</f>
        <v/>
      </c>
      <c r="BR240" s="76">
        <f>IF($B240="",0,IF(Einstellungen!$C$10="Ja",MAX(IF(Einstellungen!$C$11="7 Tage",MAX(0,(MIN(DATE(2028,12,0),IF(Mitarbeiter!$D240="",DATE(2028,12,0),Mitarbeiter!$D240),TODAY()))-(MAX(DATE(2028,11,1),Mitarbeiter!$C240))+1),MAX(0,NETWORKDAYS(MAX(DATE(2028,11,1),Mitarbeiter!$C240),MIN(DATE(2028,12,0),IF(Mitarbeiter!$D240="",DATE(2028,12,0),Mitarbeiter!$D240),TODAY()),Einstellungen!$F$13:$F$67)))*N(Mitarbeiter!$E240)/IF(Einstellungen!$C$11="7 Tage",7,5),N('Ist-Stunden'!AN240)),MAX(IF(Einstellungen!$C$11="7 Tage",MAX(0,(MIN(DATE(2028,12,0),IF(Mitarbeiter!$D240="",DATE(2028,12,0),Mitarbeiter!$D240),TODAY()))-(MAX(DATE(2028,11,1),Mitarbeiter!$C240))+1),MAX(0,NETWORKDAYS(MAX(DATE(2028,11,1),Mitarbeiter!$C240),MIN(DATE(2028,12,0),IF(Mitarbeiter!$D240="",DATE(2028,12,0),Mitarbeiter!$D240),TODAY()),Einstellungen!$F$13:$F$67)))*N(Mitarbeiter!$E240)/IF(Einstellungen!$C$11="7 Tage",7,5),N('Ist-Stunden'!AN240)+(N(Krankheitstage!BM240)+N(Krankheitstage!BY240))*N($C240))))</f>
        <v/>
      </c>
      <c r="BS240" s="76">
        <f>IF($B240="",0,IF(Einstellungen!$C$10="Ja",MAX(IF(Einstellungen!$C$11="7 Tage",MAX(0,(MIN(DATE(2028,13,0),IF(Mitarbeiter!$D240="",DATE(2028,13,0),Mitarbeiter!$D240),TODAY()))-(MAX(DATE(2028,12,1),Mitarbeiter!$C240))+1),MAX(0,NETWORKDAYS(MAX(DATE(2028,12,1),Mitarbeiter!$C240),MIN(DATE(2028,13,0),IF(Mitarbeiter!$D240="",DATE(2028,13,0),Mitarbeiter!$D240),TODAY()),Einstellungen!$F$13:$F$67)))*N(Mitarbeiter!$E240)/IF(Einstellungen!$C$11="7 Tage",7,5),N('Ist-Stunden'!AO240)),MAX(IF(Einstellungen!$C$11="7 Tage",MAX(0,(MIN(DATE(2028,13,0),IF(Mitarbeiter!$D240="",DATE(2028,13,0),Mitarbeiter!$D240),TODAY()))-(MAX(DATE(2028,12,1),Mitarbeiter!$C240))+1),MAX(0,NETWORKDAYS(MAX(DATE(2028,12,1),Mitarbeiter!$C240),MIN(DATE(2028,13,0),IF(Mitarbeiter!$D240="",DATE(2028,13,0),Mitarbeiter!$D240),TODAY()),Einstellungen!$F$13:$F$67)))*N(Mitarbeiter!$E240)/IF(Einstellungen!$C$11="7 Tage",7,5),N('Ist-Stunden'!AO240)+(N(Krankheitstage!BN240)+N(Krankheitstage!BZ240))*N($C240))))</f>
        <v/>
      </c>
      <c r="BT240" s="76">
        <f>IF($B240="",0,IF(Einstellungen!$C$10="Ja",MAX(IF(Einstellungen!$C$11="7 Tage",MAX(0,(MIN(DATE(2029,2,0),IF(Mitarbeiter!$D240="",DATE(2029,2,0),Mitarbeiter!$D240),TODAY()))-(MAX(DATE(2029,1,1),Mitarbeiter!$C240))+1),MAX(0,NETWORKDAYS(MAX(DATE(2029,1,1),Mitarbeiter!$C240),MIN(DATE(2029,2,0),IF(Mitarbeiter!$D240="",DATE(2029,2,0),Mitarbeiter!$D240),TODAY()),Einstellungen!$F$13:$F$67)))*N(Mitarbeiter!$E240)/IF(Einstellungen!$C$11="7 Tage",7,5),N('Ist-Stunden'!AP240)),MAX(IF(Einstellungen!$C$11="7 Tage",MAX(0,(MIN(DATE(2029,2,0),IF(Mitarbeiter!$D240="",DATE(2029,2,0),Mitarbeiter!$D240),TODAY()))-(MAX(DATE(2029,1,1),Mitarbeiter!$C240))+1),MAX(0,NETWORKDAYS(MAX(DATE(2029,1,1),Mitarbeiter!$C240),MIN(DATE(2029,2,0),IF(Mitarbeiter!$D240="",DATE(2029,2,0),Mitarbeiter!$D240),TODAY()),Einstellungen!$F$13:$F$67)))*N(Mitarbeiter!$E240)/IF(Einstellungen!$C$11="7 Tage",7,5),N('Ist-Stunden'!AP240)+(N(Krankheitstage!CA240)+N(Krankheitstage!CM240))*N($C240))))</f>
        <v/>
      </c>
      <c r="BU240" s="76">
        <f>IF($B240="",0,IF(Einstellungen!$C$10="Ja",MAX(IF(Einstellungen!$C$11="7 Tage",MAX(0,(MIN(DATE(2029,3,0),IF(Mitarbeiter!$D240="",DATE(2029,3,0),Mitarbeiter!$D240),TODAY()))-(MAX(DATE(2029,2,1),Mitarbeiter!$C240))+1),MAX(0,NETWORKDAYS(MAX(DATE(2029,2,1),Mitarbeiter!$C240),MIN(DATE(2029,3,0),IF(Mitarbeiter!$D240="",DATE(2029,3,0),Mitarbeiter!$D240),TODAY()),Einstellungen!$F$13:$F$67)))*N(Mitarbeiter!$E240)/IF(Einstellungen!$C$11="7 Tage",7,5),N('Ist-Stunden'!AQ240)),MAX(IF(Einstellungen!$C$11="7 Tage",MAX(0,(MIN(DATE(2029,3,0),IF(Mitarbeiter!$D240="",DATE(2029,3,0),Mitarbeiter!$D240),TODAY()))-(MAX(DATE(2029,2,1),Mitarbeiter!$C240))+1),MAX(0,NETWORKDAYS(MAX(DATE(2029,2,1),Mitarbeiter!$C240),MIN(DATE(2029,3,0),IF(Mitarbeiter!$D240="",DATE(2029,3,0),Mitarbeiter!$D240),TODAY()),Einstellungen!$F$13:$F$67)))*N(Mitarbeiter!$E240)/IF(Einstellungen!$C$11="7 Tage",7,5),N('Ist-Stunden'!AQ240)+(N(Krankheitstage!CB240)+N(Krankheitstage!CN240))*N($C240))))</f>
        <v/>
      </c>
      <c r="BV240" s="76">
        <f>IF($B240="",0,IF(Einstellungen!$C$10="Ja",MAX(IF(Einstellungen!$C$11="7 Tage",MAX(0,(MIN(DATE(2029,4,0),IF(Mitarbeiter!$D240="",DATE(2029,4,0),Mitarbeiter!$D240),TODAY()))-(MAX(DATE(2029,3,1),Mitarbeiter!$C240))+1),MAX(0,NETWORKDAYS(MAX(DATE(2029,3,1),Mitarbeiter!$C240),MIN(DATE(2029,4,0),IF(Mitarbeiter!$D240="",DATE(2029,4,0),Mitarbeiter!$D240),TODAY()),Einstellungen!$F$13:$F$67)))*N(Mitarbeiter!$E240)/IF(Einstellungen!$C$11="7 Tage",7,5),N('Ist-Stunden'!AR240)),MAX(IF(Einstellungen!$C$11="7 Tage",MAX(0,(MIN(DATE(2029,4,0),IF(Mitarbeiter!$D240="",DATE(2029,4,0),Mitarbeiter!$D240),TODAY()))-(MAX(DATE(2029,3,1),Mitarbeiter!$C240))+1),MAX(0,NETWORKDAYS(MAX(DATE(2029,3,1),Mitarbeiter!$C240),MIN(DATE(2029,4,0),IF(Mitarbeiter!$D240="",DATE(2029,4,0),Mitarbeiter!$D240),TODAY()),Einstellungen!$F$13:$F$67)))*N(Mitarbeiter!$E240)/IF(Einstellungen!$C$11="7 Tage",7,5),N('Ist-Stunden'!AR240)+(N(Krankheitstage!CC240)+N(Krankheitstage!CO240))*N($C240))))</f>
        <v/>
      </c>
      <c r="BW240" s="76">
        <f>IF($B240="",0,IF(Einstellungen!$C$10="Ja",MAX(IF(Einstellungen!$C$11="7 Tage",MAX(0,(MIN(DATE(2029,5,0),IF(Mitarbeiter!$D240="",DATE(2029,5,0),Mitarbeiter!$D240),TODAY()))-(MAX(DATE(2029,4,1),Mitarbeiter!$C240))+1),MAX(0,NETWORKDAYS(MAX(DATE(2029,4,1),Mitarbeiter!$C240),MIN(DATE(2029,5,0),IF(Mitarbeiter!$D240="",DATE(2029,5,0),Mitarbeiter!$D240),TODAY()),Einstellungen!$F$13:$F$67)))*N(Mitarbeiter!$E240)/IF(Einstellungen!$C$11="7 Tage",7,5),N('Ist-Stunden'!AS240)),MAX(IF(Einstellungen!$C$11="7 Tage",MAX(0,(MIN(DATE(2029,5,0),IF(Mitarbeiter!$D240="",DATE(2029,5,0),Mitarbeiter!$D240),TODAY()))-(MAX(DATE(2029,4,1),Mitarbeiter!$C240))+1),MAX(0,NETWORKDAYS(MAX(DATE(2029,4,1),Mitarbeiter!$C240),MIN(DATE(2029,5,0),IF(Mitarbeiter!$D240="",DATE(2029,5,0),Mitarbeiter!$D240),TODAY()),Einstellungen!$F$13:$F$67)))*N(Mitarbeiter!$E240)/IF(Einstellungen!$C$11="7 Tage",7,5),N('Ist-Stunden'!AS240)+(N(Krankheitstage!CD240)+N(Krankheitstage!CP240))*N($C240))))</f>
        <v/>
      </c>
      <c r="BX240" s="76">
        <f>IF($B240="",0,IF(Einstellungen!$C$10="Ja",MAX(IF(Einstellungen!$C$11="7 Tage",MAX(0,(MIN(DATE(2029,6,0),IF(Mitarbeiter!$D240="",DATE(2029,6,0),Mitarbeiter!$D240),TODAY()))-(MAX(DATE(2029,5,1),Mitarbeiter!$C240))+1),MAX(0,NETWORKDAYS(MAX(DATE(2029,5,1),Mitarbeiter!$C240),MIN(DATE(2029,6,0),IF(Mitarbeiter!$D240="",DATE(2029,6,0),Mitarbeiter!$D240),TODAY()),Einstellungen!$F$13:$F$67)))*N(Mitarbeiter!$E240)/IF(Einstellungen!$C$11="7 Tage",7,5),N('Ist-Stunden'!AT240)),MAX(IF(Einstellungen!$C$11="7 Tage",MAX(0,(MIN(DATE(2029,6,0),IF(Mitarbeiter!$D240="",DATE(2029,6,0),Mitarbeiter!$D240),TODAY()))-(MAX(DATE(2029,5,1),Mitarbeiter!$C240))+1),MAX(0,NETWORKDAYS(MAX(DATE(2029,5,1),Mitarbeiter!$C240),MIN(DATE(2029,6,0),IF(Mitarbeiter!$D240="",DATE(2029,6,0),Mitarbeiter!$D240),TODAY()),Einstellungen!$F$13:$F$67)))*N(Mitarbeiter!$E240)/IF(Einstellungen!$C$11="7 Tage",7,5),N('Ist-Stunden'!AT240)+(N(Krankheitstage!CE240)+N(Krankheitstage!CQ240))*N($C240))))</f>
        <v/>
      </c>
      <c r="BY240" s="76">
        <f>IF($B240="",0,IF(Einstellungen!$C$10="Ja",MAX(IF(Einstellungen!$C$11="7 Tage",MAX(0,(MIN(DATE(2029,7,0),IF(Mitarbeiter!$D240="",DATE(2029,7,0),Mitarbeiter!$D240),TODAY()))-(MAX(DATE(2029,6,1),Mitarbeiter!$C240))+1),MAX(0,NETWORKDAYS(MAX(DATE(2029,6,1),Mitarbeiter!$C240),MIN(DATE(2029,7,0),IF(Mitarbeiter!$D240="",DATE(2029,7,0),Mitarbeiter!$D240),TODAY()),Einstellungen!$F$13:$F$67)))*N(Mitarbeiter!$E240)/IF(Einstellungen!$C$11="7 Tage",7,5),N('Ist-Stunden'!AU240)),MAX(IF(Einstellungen!$C$11="7 Tage",MAX(0,(MIN(DATE(2029,7,0),IF(Mitarbeiter!$D240="",DATE(2029,7,0),Mitarbeiter!$D240),TODAY()))-(MAX(DATE(2029,6,1),Mitarbeiter!$C240))+1),MAX(0,NETWORKDAYS(MAX(DATE(2029,6,1),Mitarbeiter!$C240),MIN(DATE(2029,7,0),IF(Mitarbeiter!$D240="",DATE(2029,7,0),Mitarbeiter!$D240),TODAY()),Einstellungen!$F$13:$F$67)))*N(Mitarbeiter!$E240)/IF(Einstellungen!$C$11="7 Tage",7,5),N('Ist-Stunden'!AU240)+(N(Krankheitstage!CF240)+N(Krankheitstage!CR240))*N($C240))))</f>
        <v/>
      </c>
      <c r="BZ240" s="76">
        <f>IF($B240="",0,IF(Einstellungen!$C$10="Ja",MAX(IF(Einstellungen!$C$11="7 Tage",MAX(0,(MIN(DATE(2029,8,0),IF(Mitarbeiter!$D240="",DATE(2029,8,0),Mitarbeiter!$D240),TODAY()))-(MAX(DATE(2029,7,1),Mitarbeiter!$C240))+1),MAX(0,NETWORKDAYS(MAX(DATE(2029,7,1),Mitarbeiter!$C240),MIN(DATE(2029,8,0),IF(Mitarbeiter!$D240="",DATE(2029,8,0),Mitarbeiter!$D240),TODAY()),Einstellungen!$F$13:$F$67)))*N(Mitarbeiter!$E240)/IF(Einstellungen!$C$11="7 Tage",7,5),N('Ist-Stunden'!AV240)),MAX(IF(Einstellungen!$C$11="7 Tage",MAX(0,(MIN(DATE(2029,8,0),IF(Mitarbeiter!$D240="",DATE(2029,8,0),Mitarbeiter!$D240),TODAY()))-(MAX(DATE(2029,7,1),Mitarbeiter!$C240))+1),MAX(0,NETWORKDAYS(MAX(DATE(2029,7,1),Mitarbeiter!$C240),MIN(DATE(2029,8,0),IF(Mitarbeiter!$D240="",DATE(2029,8,0),Mitarbeiter!$D240),TODAY()),Einstellungen!$F$13:$F$67)))*N(Mitarbeiter!$E240)/IF(Einstellungen!$C$11="7 Tage",7,5),N('Ist-Stunden'!AV240)+(N(Krankheitstage!CG240)+N(Krankheitstage!CS240))*N($C240))))</f>
        <v/>
      </c>
      <c r="CA240" s="76">
        <f>IF($B240="",0,IF(Einstellungen!$C$10="Ja",MAX(IF(Einstellungen!$C$11="7 Tage",MAX(0,(MIN(DATE(2029,9,0),IF(Mitarbeiter!$D240="",DATE(2029,9,0),Mitarbeiter!$D240),TODAY()))-(MAX(DATE(2029,8,1),Mitarbeiter!$C240))+1),MAX(0,NETWORKDAYS(MAX(DATE(2029,8,1),Mitarbeiter!$C240),MIN(DATE(2029,9,0),IF(Mitarbeiter!$D240="",DATE(2029,9,0),Mitarbeiter!$D240),TODAY()),Einstellungen!$F$13:$F$67)))*N(Mitarbeiter!$E240)/IF(Einstellungen!$C$11="7 Tage",7,5),N('Ist-Stunden'!AW240)),MAX(IF(Einstellungen!$C$11="7 Tage",MAX(0,(MIN(DATE(2029,9,0),IF(Mitarbeiter!$D240="",DATE(2029,9,0),Mitarbeiter!$D240),TODAY()))-(MAX(DATE(2029,8,1),Mitarbeiter!$C240))+1),MAX(0,NETWORKDAYS(MAX(DATE(2029,8,1),Mitarbeiter!$C240),MIN(DATE(2029,9,0),IF(Mitarbeiter!$D240="",DATE(2029,9,0),Mitarbeiter!$D240),TODAY()),Einstellungen!$F$13:$F$67)))*N(Mitarbeiter!$E240)/IF(Einstellungen!$C$11="7 Tage",7,5),N('Ist-Stunden'!AW240)+(N(Krankheitstage!CH240)+N(Krankheitstage!CT240))*N($C240))))</f>
        <v/>
      </c>
      <c r="CB240" s="76">
        <f>IF($B240="",0,IF(Einstellungen!$C$10="Ja",MAX(IF(Einstellungen!$C$11="7 Tage",MAX(0,(MIN(DATE(2029,10,0),IF(Mitarbeiter!$D240="",DATE(2029,10,0),Mitarbeiter!$D240),TODAY()))-(MAX(DATE(2029,9,1),Mitarbeiter!$C240))+1),MAX(0,NETWORKDAYS(MAX(DATE(2029,9,1),Mitarbeiter!$C240),MIN(DATE(2029,10,0),IF(Mitarbeiter!$D240="",DATE(2029,10,0),Mitarbeiter!$D240),TODAY()),Einstellungen!$F$13:$F$67)))*N(Mitarbeiter!$E240)/IF(Einstellungen!$C$11="7 Tage",7,5),N('Ist-Stunden'!AX240)),MAX(IF(Einstellungen!$C$11="7 Tage",MAX(0,(MIN(DATE(2029,10,0),IF(Mitarbeiter!$D240="",DATE(2029,10,0),Mitarbeiter!$D240),TODAY()))-(MAX(DATE(2029,9,1),Mitarbeiter!$C240))+1),MAX(0,NETWORKDAYS(MAX(DATE(2029,9,1),Mitarbeiter!$C240),MIN(DATE(2029,10,0),IF(Mitarbeiter!$D240="",DATE(2029,10,0),Mitarbeiter!$D240),TODAY()),Einstellungen!$F$13:$F$67)))*N(Mitarbeiter!$E240)/IF(Einstellungen!$C$11="7 Tage",7,5),N('Ist-Stunden'!AX240)+(N(Krankheitstage!CI240)+N(Krankheitstage!CU240))*N($C240))))</f>
        <v/>
      </c>
      <c r="CC240" s="76">
        <f>IF($B240="",0,IF(Einstellungen!$C$10="Ja",MAX(IF(Einstellungen!$C$11="7 Tage",MAX(0,(MIN(DATE(2029,11,0),IF(Mitarbeiter!$D240="",DATE(2029,11,0),Mitarbeiter!$D240),TODAY()))-(MAX(DATE(2029,10,1),Mitarbeiter!$C240))+1),MAX(0,NETWORKDAYS(MAX(DATE(2029,10,1),Mitarbeiter!$C240),MIN(DATE(2029,11,0),IF(Mitarbeiter!$D240="",DATE(2029,11,0),Mitarbeiter!$D240),TODAY()),Einstellungen!$F$13:$F$67)))*N(Mitarbeiter!$E240)/IF(Einstellungen!$C$11="7 Tage",7,5),N('Ist-Stunden'!AY240)),MAX(IF(Einstellungen!$C$11="7 Tage",MAX(0,(MIN(DATE(2029,11,0),IF(Mitarbeiter!$D240="",DATE(2029,11,0),Mitarbeiter!$D240),TODAY()))-(MAX(DATE(2029,10,1),Mitarbeiter!$C240))+1),MAX(0,NETWORKDAYS(MAX(DATE(2029,10,1),Mitarbeiter!$C240),MIN(DATE(2029,11,0),IF(Mitarbeiter!$D240="",DATE(2029,11,0),Mitarbeiter!$D240),TODAY()),Einstellungen!$F$13:$F$67)))*N(Mitarbeiter!$E240)/IF(Einstellungen!$C$11="7 Tage",7,5),N('Ist-Stunden'!AY240)+(N(Krankheitstage!CJ240)+N(Krankheitstage!CV240))*N($C240))))</f>
        <v/>
      </c>
      <c r="CD240" s="76">
        <f>IF($B240="",0,IF(Einstellungen!$C$10="Ja",MAX(IF(Einstellungen!$C$11="7 Tage",MAX(0,(MIN(DATE(2029,12,0),IF(Mitarbeiter!$D240="",DATE(2029,12,0),Mitarbeiter!$D240),TODAY()))-(MAX(DATE(2029,11,1),Mitarbeiter!$C240))+1),MAX(0,NETWORKDAYS(MAX(DATE(2029,11,1),Mitarbeiter!$C240),MIN(DATE(2029,12,0),IF(Mitarbeiter!$D240="",DATE(2029,12,0),Mitarbeiter!$D240),TODAY()),Einstellungen!$F$13:$F$67)))*N(Mitarbeiter!$E240)/IF(Einstellungen!$C$11="7 Tage",7,5),N('Ist-Stunden'!AZ240)),MAX(IF(Einstellungen!$C$11="7 Tage",MAX(0,(MIN(DATE(2029,12,0),IF(Mitarbeiter!$D240="",DATE(2029,12,0),Mitarbeiter!$D240),TODAY()))-(MAX(DATE(2029,11,1),Mitarbeiter!$C240))+1),MAX(0,NETWORKDAYS(MAX(DATE(2029,11,1),Mitarbeiter!$C240),MIN(DATE(2029,12,0),IF(Mitarbeiter!$D240="",DATE(2029,12,0),Mitarbeiter!$D240),TODAY()),Einstellungen!$F$13:$F$67)))*N(Mitarbeiter!$E240)/IF(Einstellungen!$C$11="7 Tage",7,5),N('Ist-Stunden'!AZ240)+(N(Krankheitstage!CK240)+N(Krankheitstage!CW240))*N($C240))))</f>
        <v/>
      </c>
      <c r="CE240" s="76">
        <f>IF($B240="",0,IF(Einstellungen!$C$10="Ja",MAX(IF(Einstellungen!$C$11="7 Tage",MAX(0,(MIN(DATE(2029,13,0),IF(Mitarbeiter!$D240="",DATE(2029,13,0),Mitarbeiter!$D240),TODAY()))-(MAX(DATE(2029,12,1),Mitarbeiter!$C240))+1),MAX(0,NETWORKDAYS(MAX(DATE(2029,12,1),Mitarbeiter!$C240),MIN(DATE(2029,13,0),IF(Mitarbeiter!$D240="",DATE(2029,13,0),Mitarbeiter!$D240),TODAY()),Einstellungen!$F$13:$F$67)))*N(Mitarbeiter!$E240)/IF(Einstellungen!$C$11="7 Tage",7,5),N('Ist-Stunden'!BA240)),MAX(IF(Einstellungen!$C$11="7 Tage",MAX(0,(MIN(DATE(2029,13,0),IF(Mitarbeiter!$D240="",DATE(2029,13,0),Mitarbeiter!$D240),TODAY()))-(MAX(DATE(2029,12,1),Mitarbeiter!$C240))+1),MAX(0,NETWORKDAYS(MAX(DATE(2029,12,1),Mitarbeiter!$C240),MIN(DATE(2029,13,0),IF(Mitarbeiter!$D240="",DATE(2029,13,0),Mitarbeiter!$D240),TODAY()),Einstellungen!$F$13:$F$67)))*N(Mitarbeiter!$E240)/IF(Einstellungen!$C$11="7 Tage",7,5),N('Ist-Stunden'!BA240)+(N(Krankheitstage!CL240)+N(Krankheitstage!CX240))*N($C240))))</f>
        <v/>
      </c>
      <c r="CF240" s="76">
        <f>IF($B240="",0,IF(Einstellungen!$C$10="Ja",MAX(IF(Einstellungen!$C$11="7 Tage",MAX(0,(MIN(DATE(2030,2,0),IF(Mitarbeiter!$D240="",DATE(2030,2,0),Mitarbeiter!$D240),TODAY()))-(MAX(DATE(2030,1,1),Mitarbeiter!$C240))+1),MAX(0,NETWORKDAYS(MAX(DATE(2030,1,1),Mitarbeiter!$C240),MIN(DATE(2030,2,0),IF(Mitarbeiter!$D240="",DATE(2030,2,0),Mitarbeiter!$D240),TODAY()),Einstellungen!$F$13:$F$67)))*N(Mitarbeiter!$E240)/IF(Einstellungen!$C$11="7 Tage",7,5),N('Ist-Stunden'!BB240)),MAX(IF(Einstellungen!$C$11="7 Tage",MAX(0,(MIN(DATE(2030,2,0),IF(Mitarbeiter!$D240="",DATE(2030,2,0),Mitarbeiter!$D240),TODAY()))-(MAX(DATE(2030,1,1),Mitarbeiter!$C240))+1),MAX(0,NETWORKDAYS(MAX(DATE(2030,1,1),Mitarbeiter!$C240),MIN(DATE(2030,2,0),IF(Mitarbeiter!$D240="",DATE(2030,2,0),Mitarbeiter!$D240),TODAY()),Einstellungen!$F$13:$F$67)))*N(Mitarbeiter!$E240)/IF(Einstellungen!$C$11="7 Tage",7,5),N('Ist-Stunden'!BB240)+(N(Krankheitstage!CY240)+N(Krankheitstage!DK240))*N($C240))))</f>
        <v/>
      </c>
      <c r="CG240" s="76">
        <f>IF($B240="",0,IF(Einstellungen!$C$10="Ja",MAX(IF(Einstellungen!$C$11="7 Tage",MAX(0,(MIN(DATE(2030,3,0),IF(Mitarbeiter!$D240="",DATE(2030,3,0),Mitarbeiter!$D240),TODAY()))-(MAX(DATE(2030,2,1),Mitarbeiter!$C240))+1),MAX(0,NETWORKDAYS(MAX(DATE(2030,2,1),Mitarbeiter!$C240),MIN(DATE(2030,3,0),IF(Mitarbeiter!$D240="",DATE(2030,3,0),Mitarbeiter!$D240),TODAY()),Einstellungen!$F$13:$F$67)))*N(Mitarbeiter!$E240)/IF(Einstellungen!$C$11="7 Tage",7,5),N('Ist-Stunden'!BC240)),MAX(IF(Einstellungen!$C$11="7 Tage",MAX(0,(MIN(DATE(2030,3,0),IF(Mitarbeiter!$D240="",DATE(2030,3,0),Mitarbeiter!$D240),TODAY()))-(MAX(DATE(2030,2,1),Mitarbeiter!$C240))+1),MAX(0,NETWORKDAYS(MAX(DATE(2030,2,1),Mitarbeiter!$C240),MIN(DATE(2030,3,0),IF(Mitarbeiter!$D240="",DATE(2030,3,0),Mitarbeiter!$D240),TODAY()),Einstellungen!$F$13:$F$67)))*N(Mitarbeiter!$E240)/IF(Einstellungen!$C$11="7 Tage",7,5),N('Ist-Stunden'!BC240)+(N(Krankheitstage!CZ240)+N(Krankheitstage!DL240))*N($C240))))</f>
        <v/>
      </c>
      <c r="CH240" s="76">
        <f>IF($B240="",0,IF(Einstellungen!$C$10="Ja",MAX(IF(Einstellungen!$C$11="7 Tage",MAX(0,(MIN(DATE(2030,4,0),IF(Mitarbeiter!$D240="",DATE(2030,4,0),Mitarbeiter!$D240),TODAY()))-(MAX(DATE(2030,3,1),Mitarbeiter!$C240))+1),MAX(0,NETWORKDAYS(MAX(DATE(2030,3,1),Mitarbeiter!$C240),MIN(DATE(2030,4,0),IF(Mitarbeiter!$D240="",DATE(2030,4,0),Mitarbeiter!$D240),TODAY()),Einstellungen!$F$13:$F$67)))*N(Mitarbeiter!$E240)/IF(Einstellungen!$C$11="7 Tage",7,5),N('Ist-Stunden'!BD240)),MAX(IF(Einstellungen!$C$11="7 Tage",MAX(0,(MIN(DATE(2030,4,0),IF(Mitarbeiter!$D240="",DATE(2030,4,0),Mitarbeiter!$D240),TODAY()))-(MAX(DATE(2030,3,1),Mitarbeiter!$C240))+1),MAX(0,NETWORKDAYS(MAX(DATE(2030,3,1),Mitarbeiter!$C240),MIN(DATE(2030,4,0),IF(Mitarbeiter!$D240="",DATE(2030,4,0),Mitarbeiter!$D240),TODAY()),Einstellungen!$F$13:$F$67)))*N(Mitarbeiter!$E240)/IF(Einstellungen!$C$11="7 Tage",7,5),N('Ist-Stunden'!BD240)+(N(Krankheitstage!DA240)+N(Krankheitstage!DM240))*N($C240))))</f>
        <v/>
      </c>
      <c r="CI240" s="76">
        <f>IF($B240="",0,IF(Einstellungen!$C$10="Ja",MAX(IF(Einstellungen!$C$11="7 Tage",MAX(0,(MIN(DATE(2030,5,0),IF(Mitarbeiter!$D240="",DATE(2030,5,0),Mitarbeiter!$D240),TODAY()))-(MAX(DATE(2030,4,1),Mitarbeiter!$C240))+1),MAX(0,NETWORKDAYS(MAX(DATE(2030,4,1),Mitarbeiter!$C240),MIN(DATE(2030,5,0),IF(Mitarbeiter!$D240="",DATE(2030,5,0),Mitarbeiter!$D240),TODAY()),Einstellungen!$F$13:$F$67)))*N(Mitarbeiter!$E240)/IF(Einstellungen!$C$11="7 Tage",7,5),N('Ist-Stunden'!BE240)),MAX(IF(Einstellungen!$C$11="7 Tage",MAX(0,(MIN(DATE(2030,5,0),IF(Mitarbeiter!$D240="",DATE(2030,5,0),Mitarbeiter!$D240),TODAY()))-(MAX(DATE(2030,4,1),Mitarbeiter!$C240))+1),MAX(0,NETWORKDAYS(MAX(DATE(2030,4,1),Mitarbeiter!$C240),MIN(DATE(2030,5,0),IF(Mitarbeiter!$D240="",DATE(2030,5,0),Mitarbeiter!$D240),TODAY()),Einstellungen!$F$13:$F$67)))*N(Mitarbeiter!$E240)/IF(Einstellungen!$C$11="7 Tage",7,5),N('Ist-Stunden'!BE240)+(N(Krankheitstage!DB240)+N(Krankheitstage!DN240))*N($C240))))</f>
        <v/>
      </c>
      <c r="CJ240" s="76">
        <f>IF($B240="",0,IF(Einstellungen!$C$10="Ja",MAX(IF(Einstellungen!$C$11="7 Tage",MAX(0,(MIN(DATE(2030,6,0),IF(Mitarbeiter!$D240="",DATE(2030,6,0),Mitarbeiter!$D240),TODAY()))-(MAX(DATE(2030,5,1),Mitarbeiter!$C240))+1),MAX(0,NETWORKDAYS(MAX(DATE(2030,5,1),Mitarbeiter!$C240),MIN(DATE(2030,6,0),IF(Mitarbeiter!$D240="",DATE(2030,6,0),Mitarbeiter!$D240),TODAY()),Einstellungen!$F$13:$F$67)))*N(Mitarbeiter!$E240)/IF(Einstellungen!$C$11="7 Tage",7,5),N('Ist-Stunden'!BF240)),MAX(IF(Einstellungen!$C$11="7 Tage",MAX(0,(MIN(DATE(2030,6,0),IF(Mitarbeiter!$D240="",DATE(2030,6,0),Mitarbeiter!$D240),TODAY()))-(MAX(DATE(2030,5,1),Mitarbeiter!$C240))+1),MAX(0,NETWORKDAYS(MAX(DATE(2030,5,1),Mitarbeiter!$C240),MIN(DATE(2030,6,0),IF(Mitarbeiter!$D240="",DATE(2030,6,0),Mitarbeiter!$D240),TODAY()),Einstellungen!$F$13:$F$67)))*N(Mitarbeiter!$E240)/IF(Einstellungen!$C$11="7 Tage",7,5),N('Ist-Stunden'!BF240)+(N(Krankheitstage!DC240)+N(Krankheitstage!DO240))*N($C240))))</f>
        <v/>
      </c>
      <c r="CK240" s="76">
        <f>IF($B240="",0,IF(Einstellungen!$C$10="Ja",MAX(IF(Einstellungen!$C$11="7 Tage",MAX(0,(MIN(DATE(2030,7,0),IF(Mitarbeiter!$D240="",DATE(2030,7,0),Mitarbeiter!$D240),TODAY()))-(MAX(DATE(2030,6,1),Mitarbeiter!$C240))+1),MAX(0,NETWORKDAYS(MAX(DATE(2030,6,1),Mitarbeiter!$C240),MIN(DATE(2030,7,0),IF(Mitarbeiter!$D240="",DATE(2030,7,0),Mitarbeiter!$D240),TODAY()),Einstellungen!$F$13:$F$67)))*N(Mitarbeiter!$E240)/IF(Einstellungen!$C$11="7 Tage",7,5),N('Ist-Stunden'!BG240)),MAX(IF(Einstellungen!$C$11="7 Tage",MAX(0,(MIN(DATE(2030,7,0),IF(Mitarbeiter!$D240="",DATE(2030,7,0),Mitarbeiter!$D240),TODAY()))-(MAX(DATE(2030,6,1),Mitarbeiter!$C240))+1),MAX(0,NETWORKDAYS(MAX(DATE(2030,6,1),Mitarbeiter!$C240),MIN(DATE(2030,7,0),IF(Mitarbeiter!$D240="",DATE(2030,7,0),Mitarbeiter!$D240),TODAY()),Einstellungen!$F$13:$F$67)))*N(Mitarbeiter!$E240)/IF(Einstellungen!$C$11="7 Tage",7,5),N('Ist-Stunden'!BG240)+(N(Krankheitstage!DD240)+N(Krankheitstage!DP240))*N($C240))))</f>
        <v/>
      </c>
      <c r="CL240" s="76">
        <f>IF($B240="",0,IF(Einstellungen!$C$10="Ja",MAX(IF(Einstellungen!$C$11="7 Tage",MAX(0,(MIN(DATE(2030,8,0),IF(Mitarbeiter!$D240="",DATE(2030,8,0),Mitarbeiter!$D240),TODAY()))-(MAX(DATE(2030,7,1),Mitarbeiter!$C240))+1),MAX(0,NETWORKDAYS(MAX(DATE(2030,7,1),Mitarbeiter!$C240),MIN(DATE(2030,8,0),IF(Mitarbeiter!$D240="",DATE(2030,8,0),Mitarbeiter!$D240),TODAY()),Einstellungen!$F$13:$F$67)))*N(Mitarbeiter!$E240)/IF(Einstellungen!$C$11="7 Tage",7,5),N('Ist-Stunden'!BH240)),MAX(IF(Einstellungen!$C$11="7 Tage",MAX(0,(MIN(DATE(2030,8,0),IF(Mitarbeiter!$D240="",DATE(2030,8,0),Mitarbeiter!$D240),TODAY()))-(MAX(DATE(2030,7,1),Mitarbeiter!$C240))+1),MAX(0,NETWORKDAYS(MAX(DATE(2030,7,1),Mitarbeiter!$C240),MIN(DATE(2030,8,0),IF(Mitarbeiter!$D240="",DATE(2030,8,0),Mitarbeiter!$D240),TODAY()),Einstellungen!$F$13:$F$67)))*N(Mitarbeiter!$E240)/IF(Einstellungen!$C$11="7 Tage",7,5),N('Ist-Stunden'!BH240)+(N(Krankheitstage!DE240)+N(Krankheitstage!DQ240))*N($C240))))</f>
        <v/>
      </c>
      <c r="CM240" s="76">
        <f>IF($B240="",0,IF(Einstellungen!$C$10="Ja",MAX(IF(Einstellungen!$C$11="7 Tage",MAX(0,(MIN(DATE(2030,9,0),IF(Mitarbeiter!$D240="",DATE(2030,9,0),Mitarbeiter!$D240),TODAY()))-(MAX(DATE(2030,8,1),Mitarbeiter!$C240))+1),MAX(0,NETWORKDAYS(MAX(DATE(2030,8,1),Mitarbeiter!$C240),MIN(DATE(2030,9,0),IF(Mitarbeiter!$D240="",DATE(2030,9,0),Mitarbeiter!$D240),TODAY()),Einstellungen!$F$13:$F$67)))*N(Mitarbeiter!$E240)/IF(Einstellungen!$C$11="7 Tage",7,5),N('Ist-Stunden'!BI240)),MAX(IF(Einstellungen!$C$11="7 Tage",MAX(0,(MIN(DATE(2030,9,0),IF(Mitarbeiter!$D240="",DATE(2030,9,0),Mitarbeiter!$D240),TODAY()))-(MAX(DATE(2030,8,1),Mitarbeiter!$C240))+1),MAX(0,NETWORKDAYS(MAX(DATE(2030,8,1),Mitarbeiter!$C240),MIN(DATE(2030,9,0),IF(Mitarbeiter!$D240="",DATE(2030,9,0),Mitarbeiter!$D240),TODAY()),Einstellungen!$F$13:$F$67)))*N(Mitarbeiter!$E240)/IF(Einstellungen!$C$11="7 Tage",7,5),N('Ist-Stunden'!BI240)+(N(Krankheitstage!DF240)+N(Krankheitstage!DR240))*N($C240))))</f>
        <v/>
      </c>
      <c r="CN240" s="76">
        <f>IF($B240="",0,IF(Einstellungen!$C$10="Ja",MAX(IF(Einstellungen!$C$11="7 Tage",MAX(0,(MIN(DATE(2030,10,0),IF(Mitarbeiter!$D240="",DATE(2030,10,0),Mitarbeiter!$D240),TODAY()))-(MAX(DATE(2030,9,1),Mitarbeiter!$C240))+1),MAX(0,NETWORKDAYS(MAX(DATE(2030,9,1),Mitarbeiter!$C240),MIN(DATE(2030,10,0),IF(Mitarbeiter!$D240="",DATE(2030,10,0),Mitarbeiter!$D240),TODAY()),Einstellungen!$F$13:$F$67)))*N(Mitarbeiter!$E240)/IF(Einstellungen!$C$11="7 Tage",7,5),N('Ist-Stunden'!BJ240)),MAX(IF(Einstellungen!$C$11="7 Tage",MAX(0,(MIN(DATE(2030,10,0),IF(Mitarbeiter!$D240="",DATE(2030,10,0),Mitarbeiter!$D240),TODAY()))-(MAX(DATE(2030,9,1),Mitarbeiter!$C240))+1),MAX(0,NETWORKDAYS(MAX(DATE(2030,9,1),Mitarbeiter!$C240),MIN(DATE(2030,10,0),IF(Mitarbeiter!$D240="",DATE(2030,10,0),Mitarbeiter!$D240),TODAY()),Einstellungen!$F$13:$F$67)))*N(Mitarbeiter!$E240)/IF(Einstellungen!$C$11="7 Tage",7,5),N('Ist-Stunden'!BJ240)+(N(Krankheitstage!DG240)+N(Krankheitstage!DS240))*N($C240))))</f>
        <v/>
      </c>
      <c r="CO240" s="76">
        <f>IF($B240="",0,IF(Einstellungen!$C$10="Ja",MAX(IF(Einstellungen!$C$11="7 Tage",MAX(0,(MIN(DATE(2030,11,0),IF(Mitarbeiter!$D240="",DATE(2030,11,0),Mitarbeiter!$D240),TODAY()))-(MAX(DATE(2030,10,1),Mitarbeiter!$C240))+1),MAX(0,NETWORKDAYS(MAX(DATE(2030,10,1),Mitarbeiter!$C240),MIN(DATE(2030,11,0),IF(Mitarbeiter!$D240="",DATE(2030,11,0),Mitarbeiter!$D240),TODAY()),Einstellungen!$F$13:$F$67)))*N(Mitarbeiter!$E240)/IF(Einstellungen!$C$11="7 Tage",7,5),N('Ist-Stunden'!BK240)),MAX(IF(Einstellungen!$C$11="7 Tage",MAX(0,(MIN(DATE(2030,11,0),IF(Mitarbeiter!$D240="",DATE(2030,11,0),Mitarbeiter!$D240),TODAY()))-(MAX(DATE(2030,10,1),Mitarbeiter!$C240))+1),MAX(0,NETWORKDAYS(MAX(DATE(2030,10,1),Mitarbeiter!$C240),MIN(DATE(2030,11,0),IF(Mitarbeiter!$D240="",DATE(2030,11,0),Mitarbeiter!$D240),TODAY()),Einstellungen!$F$13:$F$67)))*N(Mitarbeiter!$E240)/IF(Einstellungen!$C$11="7 Tage",7,5),N('Ist-Stunden'!BK240)+(N(Krankheitstage!DH240)+N(Krankheitstage!DT240))*N($C240))))</f>
        <v/>
      </c>
      <c r="CP240" s="76">
        <f>IF($B240="",0,IF(Einstellungen!$C$10="Ja",MAX(IF(Einstellungen!$C$11="7 Tage",MAX(0,(MIN(DATE(2030,12,0),IF(Mitarbeiter!$D240="",DATE(2030,12,0),Mitarbeiter!$D240),TODAY()))-(MAX(DATE(2030,11,1),Mitarbeiter!$C240))+1),MAX(0,NETWORKDAYS(MAX(DATE(2030,11,1),Mitarbeiter!$C240),MIN(DATE(2030,12,0),IF(Mitarbeiter!$D240="",DATE(2030,12,0),Mitarbeiter!$D240),TODAY()),Einstellungen!$F$13:$F$67)))*N(Mitarbeiter!$E240)/IF(Einstellungen!$C$11="7 Tage",7,5),N('Ist-Stunden'!BL240)),MAX(IF(Einstellungen!$C$11="7 Tage",MAX(0,(MIN(DATE(2030,12,0),IF(Mitarbeiter!$D240="",DATE(2030,12,0),Mitarbeiter!$D240),TODAY()))-(MAX(DATE(2030,11,1),Mitarbeiter!$C240))+1),MAX(0,NETWORKDAYS(MAX(DATE(2030,11,1),Mitarbeiter!$C240),MIN(DATE(2030,12,0),IF(Mitarbeiter!$D240="",DATE(2030,12,0),Mitarbeiter!$D240),TODAY()),Einstellungen!$F$13:$F$67)))*N(Mitarbeiter!$E240)/IF(Einstellungen!$C$11="7 Tage",7,5),N('Ist-Stunden'!BL240)+(N(Krankheitstage!DI240)+N(Krankheitstage!DU240))*N($C240))))</f>
        <v/>
      </c>
      <c r="CQ240" s="76">
        <f>IF($B240="",0,IF(Einstellungen!$C$10="Ja",MAX(IF(Einstellungen!$C$11="7 Tage",MAX(0,(MIN(DATE(2030,13,0),IF(Mitarbeiter!$D240="",DATE(2030,13,0),Mitarbeiter!$D240),TODAY()))-(MAX(DATE(2030,12,1),Mitarbeiter!$C240))+1),MAX(0,NETWORKDAYS(MAX(DATE(2030,12,1),Mitarbeiter!$C240),MIN(DATE(2030,13,0),IF(Mitarbeiter!$D240="",DATE(2030,13,0),Mitarbeiter!$D240),TODAY()),Einstellungen!$F$13:$F$67)))*N(Mitarbeiter!$E240)/IF(Einstellungen!$C$11="7 Tage",7,5),N('Ist-Stunden'!BM240)),MAX(IF(Einstellungen!$C$11="7 Tage",MAX(0,(MIN(DATE(2030,13,0),IF(Mitarbeiter!$D240="",DATE(2030,13,0),Mitarbeiter!$D240),TODAY()))-(MAX(DATE(2030,12,1),Mitarbeiter!$C240))+1),MAX(0,NETWORKDAYS(MAX(DATE(2030,12,1),Mitarbeiter!$C240),MIN(DATE(2030,13,0),IF(Mitarbeiter!$D240="",DATE(2030,13,0),Mitarbeiter!$D240),TODAY()),Einstellungen!$F$13:$F$67)))*N(Mitarbeiter!$E240)/IF(Einstellungen!$C$11="7 Tage",7,5),N('Ist-Stunden'!BM240)+(N(Krankheitstage!DJ240)+N(Krankheitstage!DV240))*N($C240))))</f>
        <v/>
      </c>
    </row>
    <row r="241">
      <c r="A241" s="73">
        <f>IF(Mitarbeiter!B241="","",Mitarbeiter!A241)</f>
        <v/>
      </c>
      <c r="B241" s="6">
        <f>IF(Mitarbeiter!B241="","",Mitarbeiter!B241)</f>
        <v/>
      </c>
      <c r="C241" s="74">
        <f>IF(Mitarbeiter!B241="","",Mitarbeiter!F241)</f>
        <v/>
      </c>
      <c r="D241" s="75">
        <f>N(INDEX(Krankheitstage!$G241:$DV241,1,(Einstellungen!$C$3-2026)*24+1))</f>
        <v/>
      </c>
      <c r="E241" s="75">
        <f>N(INDEX(Krankheitstage!$G241:$DV241,1,(Einstellungen!$C$3-2026)*24+2))</f>
        <v/>
      </c>
      <c r="F241" s="75">
        <f>N(INDEX(Krankheitstage!$G241:$DV241,1,(Einstellungen!$C$3-2026)*24+3))</f>
        <v/>
      </c>
      <c r="G241" s="75">
        <f>N(INDEX(Krankheitstage!$G241:$DV241,1,(Einstellungen!$C$3-2026)*24+4))</f>
        <v/>
      </c>
      <c r="H241" s="75">
        <f>N(INDEX(Krankheitstage!$G241:$DV241,1,(Einstellungen!$C$3-2026)*24+5))</f>
        <v/>
      </c>
      <c r="I241" s="75">
        <f>N(INDEX(Krankheitstage!$G241:$DV241,1,(Einstellungen!$C$3-2026)*24+6))</f>
        <v/>
      </c>
      <c r="J241" s="75">
        <f>N(INDEX(Krankheitstage!$G241:$DV241,1,(Einstellungen!$C$3-2026)*24+7))</f>
        <v/>
      </c>
      <c r="K241" s="75">
        <f>N(INDEX(Krankheitstage!$G241:$DV241,1,(Einstellungen!$C$3-2026)*24+8))</f>
        <v/>
      </c>
      <c r="L241" s="75">
        <f>N(INDEX(Krankheitstage!$G241:$DV241,1,(Einstellungen!$C$3-2026)*24+9))</f>
        <v/>
      </c>
      <c r="M241" s="75">
        <f>N(INDEX(Krankheitstage!$G241:$DV241,1,(Einstellungen!$C$3-2026)*24+10))</f>
        <v/>
      </c>
      <c r="N241" s="75">
        <f>N(INDEX(Krankheitstage!$G241:$DV241,1,(Einstellungen!$C$3-2026)*24+11))</f>
        <v/>
      </c>
      <c r="O241" s="75">
        <f>N(INDEX(Krankheitstage!$G241:$DV241,1,(Einstellungen!$C$3-2026)*24+12))</f>
        <v/>
      </c>
      <c r="P241" s="75">
        <f>IF($B241="","",SUM(D241:O241))</f>
        <v/>
      </c>
      <c r="Q241" s="75">
        <f>N(INDEX(Krankheitstage!$G241:$DV241,1,(Einstellungen!$C$3-2026)*24+13))</f>
        <v/>
      </c>
      <c r="R241" s="75">
        <f>N(INDEX(Krankheitstage!$G241:$DV241,1,(Einstellungen!$C$3-2026)*24+14))</f>
        <v/>
      </c>
      <c r="S241" s="75">
        <f>N(INDEX(Krankheitstage!$G241:$DV241,1,(Einstellungen!$C$3-2026)*24+15))</f>
        <v/>
      </c>
      <c r="T241" s="75">
        <f>N(INDEX(Krankheitstage!$G241:$DV241,1,(Einstellungen!$C$3-2026)*24+16))</f>
        <v/>
      </c>
      <c r="U241" s="75">
        <f>N(INDEX(Krankheitstage!$G241:$DV241,1,(Einstellungen!$C$3-2026)*24+17))</f>
        <v/>
      </c>
      <c r="V241" s="75">
        <f>N(INDEX(Krankheitstage!$G241:$DV241,1,(Einstellungen!$C$3-2026)*24+18))</f>
        <v/>
      </c>
      <c r="W241" s="75">
        <f>N(INDEX(Krankheitstage!$G241:$DV241,1,(Einstellungen!$C$3-2026)*24+19))</f>
        <v/>
      </c>
      <c r="X241" s="75">
        <f>N(INDEX(Krankheitstage!$G241:$DV241,1,(Einstellungen!$C$3-2026)*24+20))</f>
        <v/>
      </c>
      <c r="Y241" s="75">
        <f>N(INDEX(Krankheitstage!$G241:$DV241,1,(Einstellungen!$C$3-2026)*24+21))</f>
        <v/>
      </c>
      <c r="Z241" s="75">
        <f>N(INDEX(Krankheitstage!$G241:$DV241,1,(Einstellungen!$C$3-2026)*24+22))</f>
        <v/>
      </c>
      <c r="AA241" s="75">
        <f>N(INDEX(Krankheitstage!$G241:$DV241,1,(Einstellungen!$C$3-2026)*24+23))</f>
        <v/>
      </c>
      <c r="AB241" s="75">
        <f>N(INDEX(Krankheitstage!$G241:$DV241,1,(Einstellungen!$C$3-2026)*24+24))</f>
        <v/>
      </c>
      <c r="AC241" s="75">
        <f>IF($B241="","",SUM(Q241:AB241))</f>
        <v/>
      </c>
      <c r="AD241" s="75">
        <f>IF($B241="","",SUM(P241,AC241))</f>
        <v/>
      </c>
      <c r="AE241" s="76">
        <f>IF($B241="","",AD241*N(C241))</f>
        <v/>
      </c>
      <c r="AF241" s="75">
        <f>IF($B241="","",Krankheitstage!E241)</f>
        <v/>
      </c>
      <c r="AG241" s="76">
        <f>IF($B241="","",AF241*N(C241))</f>
        <v/>
      </c>
      <c r="AH241" s="76">
        <f>IF($B241="","",INDEX($AJ241:$CQ241,1,(Einstellungen!$C$3-2026)*12+1)+INDEX($AJ241:$CQ241,1,(Einstellungen!$C$3-2026)*12+2)+INDEX($AJ241:$CQ241,1,(Einstellungen!$C$3-2026)*12+3)+INDEX($AJ241:$CQ241,1,(Einstellungen!$C$3-2026)*12+4)+INDEX($AJ241:$CQ241,1,(Einstellungen!$C$3-2026)*12+5)+INDEX($AJ241:$CQ241,1,(Einstellungen!$C$3-2026)*12+6)+INDEX($AJ241:$CQ241,1,(Einstellungen!$C$3-2026)*12+7)+INDEX($AJ241:$CQ241,1,(Einstellungen!$C$3-2026)*12+8)+INDEX($AJ241:$CQ241,1,(Einstellungen!$C$3-2026)*12+9)+INDEX($AJ241:$CQ241,1,(Einstellungen!$C$3-2026)*12+10)+INDEX($AJ241:$CQ241,1,(Einstellungen!$C$3-2026)*12+11)+INDEX($AJ241:$CQ241,1,(Einstellungen!$C$3-2026)*12+12))</f>
        <v/>
      </c>
      <c r="AI241" s="76">
        <f>IF($B241="","",SUM($AJ241:$CQ241))</f>
        <v/>
      </c>
      <c r="AJ241" s="76">
        <f>IF($B241="",0,IF(Einstellungen!$C$10="Ja",MAX(IF(Einstellungen!$C$11="7 Tage",MAX(0,(MIN(DATE(2026,2,0),IF(Mitarbeiter!$D241="",DATE(2026,2,0),Mitarbeiter!$D241),TODAY()))-(MAX(DATE(2026,1,1),Mitarbeiter!$C241))+1),MAX(0,NETWORKDAYS(MAX(DATE(2026,1,1),Mitarbeiter!$C241),MIN(DATE(2026,2,0),IF(Mitarbeiter!$D241="",DATE(2026,2,0),Mitarbeiter!$D241),TODAY()),Einstellungen!$F$13:$F$67)))*N(Mitarbeiter!$E241)/IF(Einstellungen!$C$11="7 Tage",7,5),N('Ist-Stunden'!F241)),MAX(IF(Einstellungen!$C$11="7 Tage",MAX(0,(MIN(DATE(2026,2,0),IF(Mitarbeiter!$D241="",DATE(2026,2,0),Mitarbeiter!$D241),TODAY()))-(MAX(DATE(2026,1,1),Mitarbeiter!$C241))+1),MAX(0,NETWORKDAYS(MAX(DATE(2026,1,1),Mitarbeiter!$C241),MIN(DATE(2026,2,0),IF(Mitarbeiter!$D241="",DATE(2026,2,0),Mitarbeiter!$D241),TODAY()),Einstellungen!$F$13:$F$67)))*N(Mitarbeiter!$E241)/IF(Einstellungen!$C$11="7 Tage",7,5),N('Ist-Stunden'!F241)+(N(Krankheitstage!G241)+N(Krankheitstage!S241))*N($C241))))</f>
        <v/>
      </c>
      <c r="AK241" s="76">
        <f>IF($B241="",0,IF(Einstellungen!$C$10="Ja",MAX(IF(Einstellungen!$C$11="7 Tage",MAX(0,(MIN(DATE(2026,3,0),IF(Mitarbeiter!$D241="",DATE(2026,3,0),Mitarbeiter!$D241),TODAY()))-(MAX(DATE(2026,2,1),Mitarbeiter!$C241))+1),MAX(0,NETWORKDAYS(MAX(DATE(2026,2,1),Mitarbeiter!$C241),MIN(DATE(2026,3,0),IF(Mitarbeiter!$D241="",DATE(2026,3,0),Mitarbeiter!$D241),TODAY()),Einstellungen!$F$13:$F$67)))*N(Mitarbeiter!$E241)/IF(Einstellungen!$C$11="7 Tage",7,5),N('Ist-Stunden'!G241)),MAX(IF(Einstellungen!$C$11="7 Tage",MAX(0,(MIN(DATE(2026,3,0),IF(Mitarbeiter!$D241="",DATE(2026,3,0),Mitarbeiter!$D241),TODAY()))-(MAX(DATE(2026,2,1),Mitarbeiter!$C241))+1),MAX(0,NETWORKDAYS(MAX(DATE(2026,2,1),Mitarbeiter!$C241),MIN(DATE(2026,3,0),IF(Mitarbeiter!$D241="",DATE(2026,3,0),Mitarbeiter!$D241),TODAY()),Einstellungen!$F$13:$F$67)))*N(Mitarbeiter!$E241)/IF(Einstellungen!$C$11="7 Tage",7,5),N('Ist-Stunden'!G241)+(N(Krankheitstage!H241)+N(Krankheitstage!T241))*N($C241))))</f>
        <v/>
      </c>
      <c r="AL241" s="76">
        <f>IF($B241="",0,IF(Einstellungen!$C$10="Ja",MAX(IF(Einstellungen!$C$11="7 Tage",MAX(0,(MIN(DATE(2026,4,0),IF(Mitarbeiter!$D241="",DATE(2026,4,0),Mitarbeiter!$D241),TODAY()))-(MAX(DATE(2026,3,1),Mitarbeiter!$C241))+1),MAX(0,NETWORKDAYS(MAX(DATE(2026,3,1),Mitarbeiter!$C241),MIN(DATE(2026,4,0),IF(Mitarbeiter!$D241="",DATE(2026,4,0),Mitarbeiter!$D241),TODAY()),Einstellungen!$F$13:$F$67)))*N(Mitarbeiter!$E241)/IF(Einstellungen!$C$11="7 Tage",7,5),N('Ist-Stunden'!H241)),MAX(IF(Einstellungen!$C$11="7 Tage",MAX(0,(MIN(DATE(2026,4,0),IF(Mitarbeiter!$D241="",DATE(2026,4,0),Mitarbeiter!$D241),TODAY()))-(MAX(DATE(2026,3,1),Mitarbeiter!$C241))+1),MAX(0,NETWORKDAYS(MAX(DATE(2026,3,1),Mitarbeiter!$C241),MIN(DATE(2026,4,0),IF(Mitarbeiter!$D241="",DATE(2026,4,0),Mitarbeiter!$D241),TODAY()),Einstellungen!$F$13:$F$67)))*N(Mitarbeiter!$E241)/IF(Einstellungen!$C$11="7 Tage",7,5),N('Ist-Stunden'!H241)+(N(Krankheitstage!I241)+N(Krankheitstage!U241))*N($C241))))</f>
        <v/>
      </c>
      <c r="AM241" s="76">
        <f>IF($B241="",0,IF(Einstellungen!$C$10="Ja",MAX(IF(Einstellungen!$C$11="7 Tage",MAX(0,(MIN(DATE(2026,5,0),IF(Mitarbeiter!$D241="",DATE(2026,5,0),Mitarbeiter!$D241),TODAY()))-(MAX(DATE(2026,4,1),Mitarbeiter!$C241))+1),MAX(0,NETWORKDAYS(MAX(DATE(2026,4,1),Mitarbeiter!$C241),MIN(DATE(2026,5,0),IF(Mitarbeiter!$D241="",DATE(2026,5,0),Mitarbeiter!$D241),TODAY()),Einstellungen!$F$13:$F$67)))*N(Mitarbeiter!$E241)/IF(Einstellungen!$C$11="7 Tage",7,5),N('Ist-Stunden'!I241)),MAX(IF(Einstellungen!$C$11="7 Tage",MAX(0,(MIN(DATE(2026,5,0),IF(Mitarbeiter!$D241="",DATE(2026,5,0),Mitarbeiter!$D241),TODAY()))-(MAX(DATE(2026,4,1),Mitarbeiter!$C241))+1),MAX(0,NETWORKDAYS(MAX(DATE(2026,4,1),Mitarbeiter!$C241),MIN(DATE(2026,5,0),IF(Mitarbeiter!$D241="",DATE(2026,5,0),Mitarbeiter!$D241),TODAY()),Einstellungen!$F$13:$F$67)))*N(Mitarbeiter!$E241)/IF(Einstellungen!$C$11="7 Tage",7,5),N('Ist-Stunden'!I241)+(N(Krankheitstage!J241)+N(Krankheitstage!V241))*N($C241))))</f>
        <v/>
      </c>
      <c r="AN241" s="76">
        <f>IF($B241="",0,IF(Einstellungen!$C$10="Ja",MAX(IF(Einstellungen!$C$11="7 Tage",MAX(0,(MIN(DATE(2026,6,0),IF(Mitarbeiter!$D241="",DATE(2026,6,0),Mitarbeiter!$D241),TODAY()))-(MAX(DATE(2026,5,1),Mitarbeiter!$C241))+1),MAX(0,NETWORKDAYS(MAX(DATE(2026,5,1),Mitarbeiter!$C241),MIN(DATE(2026,6,0),IF(Mitarbeiter!$D241="",DATE(2026,6,0),Mitarbeiter!$D241),TODAY()),Einstellungen!$F$13:$F$67)))*N(Mitarbeiter!$E241)/IF(Einstellungen!$C$11="7 Tage",7,5),N('Ist-Stunden'!J241)),MAX(IF(Einstellungen!$C$11="7 Tage",MAX(0,(MIN(DATE(2026,6,0),IF(Mitarbeiter!$D241="",DATE(2026,6,0),Mitarbeiter!$D241),TODAY()))-(MAX(DATE(2026,5,1),Mitarbeiter!$C241))+1),MAX(0,NETWORKDAYS(MAX(DATE(2026,5,1),Mitarbeiter!$C241),MIN(DATE(2026,6,0),IF(Mitarbeiter!$D241="",DATE(2026,6,0),Mitarbeiter!$D241),TODAY()),Einstellungen!$F$13:$F$67)))*N(Mitarbeiter!$E241)/IF(Einstellungen!$C$11="7 Tage",7,5),N('Ist-Stunden'!J241)+(N(Krankheitstage!K241)+N(Krankheitstage!W241))*N($C241))))</f>
        <v/>
      </c>
      <c r="AO241" s="76">
        <f>IF($B241="",0,IF(Einstellungen!$C$10="Ja",MAX(IF(Einstellungen!$C$11="7 Tage",MAX(0,(MIN(DATE(2026,7,0),IF(Mitarbeiter!$D241="",DATE(2026,7,0),Mitarbeiter!$D241),TODAY()))-(MAX(DATE(2026,6,1),Mitarbeiter!$C241))+1),MAX(0,NETWORKDAYS(MAX(DATE(2026,6,1),Mitarbeiter!$C241),MIN(DATE(2026,7,0),IF(Mitarbeiter!$D241="",DATE(2026,7,0),Mitarbeiter!$D241),TODAY()),Einstellungen!$F$13:$F$67)))*N(Mitarbeiter!$E241)/IF(Einstellungen!$C$11="7 Tage",7,5),N('Ist-Stunden'!K241)),MAX(IF(Einstellungen!$C$11="7 Tage",MAX(0,(MIN(DATE(2026,7,0),IF(Mitarbeiter!$D241="",DATE(2026,7,0),Mitarbeiter!$D241),TODAY()))-(MAX(DATE(2026,6,1),Mitarbeiter!$C241))+1),MAX(0,NETWORKDAYS(MAX(DATE(2026,6,1),Mitarbeiter!$C241),MIN(DATE(2026,7,0),IF(Mitarbeiter!$D241="",DATE(2026,7,0),Mitarbeiter!$D241),TODAY()),Einstellungen!$F$13:$F$67)))*N(Mitarbeiter!$E241)/IF(Einstellungen!$C$11="7 Tage",7,5),N('Ist-Stunden'!K241)+(N(Krankheitstage!L241)+N(Krankheitstage!X241))*N($C241))))</f>
        <v/>
      </c>
      <c r="AP241" s="76">
        <f>IF($B241="",0,IF(Einstellungen!$C$10="Ja",MAX(IF(Einstellungen!$C$11="7 Tage",MAX(0,(MIN(DATE(2026,8,0),IF(Mitarbeiter!$D241="",DATE(2026,8,0),Mitarbeiter!$D241),TODAY()))-(MAX(DATE(2026,7,1),Mitarbeiter!$C241))+1),MAX(0,NETWORKDAYS(MAX(DATE(2026,7,1),Mitarbeiter!$C241),MIN(DATE(2026,8,0),IF(Mitarbeiter!$D241="",DATE(2026,8,0),Mitarbeiter!$D241),TODAY()),Einstellungen!$F$13:$F$67)))*N(Mitarbeiter!$E241)/IF(Einstellungen!$C$11="7 Tage",7,5),N('Ist-Stunden'!L241)),MAX(IF(Einstellungen!$C$11="7 Tage",MAX(0,(MIN(DATE(2026,8,0),IF(Mitarbeiter!$D241="",DATE(2026,8,0),Mitarbeiter!$D241),TODAY()))-(MAX(DATE(2026,7,1),Mitarbeiter!$C241))+1),MAX(0,NETWORKDAYS(MAX(DATE(2026,7,1),Mitarbeiter!$C241),MIN(DATE(2026,8,0),IF(Mitarbeiter!$D241="",DATE(2026,8,0),Mitarbeiter!$D241),TODAY()),Einstellungen!$F$13:$F$67)))*N(Mitarbeiter!$E241)/IF(Einstellungen!$C$11="7 Tage",7,5),N('Ist-Stunden'!L241)+(N(Krankheitstage!M241)+N(Krankheitstage!Y241))*N($C241))))</f>
        <v/>
      </c>
      <c r="AQ241" s="76">
        <f>IF($B241="",0,IF(Einstellungen!$C$10="Ja",MAX(IF(Einstellungen!$C$11="7 Tage",MAX(0,(MIN(DATE(2026,9,0),IF(Mitarbeiter!$D241="",DATE(2026,9,0),Mitarbeiter!$D241),TODAY()))-(MAX(DATE(2026,8,1),Mitarbeiter!$C241))+1),MAX(0,NETWORKDAYS(MAX(DATE(2026,8,1),Mitarbeiter!$C241),MIN(DATE(2026,9,0),IF(Mitarbeiter!$D241="",DATE(2026,9,0),Mitarbeiter!$D241),TODAY()),Einstellungen!$F$13:$F$67)))*N(Mitarbeiter!$E241)/IF(Einstellungen!$C$11="7 Tage",7,5),N('Ist-Stunden'!M241)),MAX(IF(Einstellungen!$C$11="7 Tage",MAX(0,(MIN(DATE(2026,9,0),IF(Mitarbeiter!$D241="",DATE(2026,9,0),Mitarbeiter!$D241),TODAY()))-(MAX(DATE(2026,8,1),Mitarbeiter!$C241))+1),MAX(0,NETWORKDAYS(MAX(DATE(2026,8,1),Mitarbeiter!$C241),MIN(DATE(2026,9,0),IF(Mitarbeiter!$D241="",DATE(2026,9,0),Mitarbeiter!$D241),TODAY()),Einstellungen!$F$13:$F$67)))*N(Mitarbeiter!$E241)/IF(Einstellungen!$C$11="7 Tage",7,5),N('Ist-Stunden'!M241)+(N(Krankheitstage!N241)+N(Krankheitstage!Z241))*N($C241))))</f>
        <v/>
      </c>
      <c r="AR241" s="76">
        <f>IF($B241="",0,IF(Einstellungen!$C$10="Ja",MAX(IF(Einstellungen!$C$11="7 Tage",MAX(0,(MIN(DATE(2026,10,0),IF(Mitarbeiter!$D241="",DATE(2026,10,0),Mitarbeiter!$D241),TODAY()))-(MAX(DATE(2026,9,1),Mitarbeiter!$C241))+1),MAX(0,NETWORKDAYS(MAX(DATE(2026,9,1),Mitarbeiter!$C241),MIN(DATE(2026,10,0),IF(Mitarbeiter!$D241="",DATE(2026,10,0),Mitarbeiter!$D241),TODAY()),Einstellungen!$F$13:$F$67)))*N(Mitarbeiter!$E241)/IF(Einstellungen!$C$11="7 Tage",7,5),N('Ist-Stunden'!N241)),MAX(IF(Einstellungen!$C$11="7 Tage",MAX(0,(MIN(DATE(2026,10,0),IF(Mitarbeiter!$D241="",DATE(2026,10,0),Mitarbeiter!$D241),TODAY()))-(MAX(DATE(2026,9,1),Mitarbeiter!$C241))+1),MAX(0,NETWORKDAYS(MAX(DATE(2026,9,1),Mitarbeiter!$C241),MIN(DATE(2026,10,0),IF(Mitarbeiter!$D241="",DATE(2026,10,0),Mitarbeiter!$D241),TODAY()),Einstellungen!$F$13:$F$67)))*N(Mitarbeiter!$E241)/IF(Einstellungen!$C$11="7 Tage",7,5),N('Ist-Stunden'!N241)+(N(Krankheitstage!O241)+N(Krankheitstage!AA241))*N($C241))))</f>
        <v/>
      </c>
      <c r="AS241" s="76">
        <f>IF($B241="",0,IF(Einstellungen!$C$10="Ja",MAX(IF(Einstellungen!$C$11="7 Tage",MAX(0,(MIN(DATE(2026,11,0),IF(Mitarbeiter!$D241="",DATE(2026,11,0),Mitarbeiter!$D241),TODAY()))-(MAX(DATE(2026,10,1),Mitarbeiter!$C241))+1),MAX(0,NETWORKDAYS(MAX(DATE(2026,10,1),Mitarbeiter!$C241),MIN(DATE(2026,11,0),IF(Mitarbeiter!$D241="",DATE(2026,11,0),Mitarbeiter!$D241),TODAY()),Einstellungen!$F$13:$F$67)))*N(Mitarbeiter!$E241)/IF(Einstellungen!$C$11="7 Tage",7,5),N('Ist-Stunden'!O241)),MAX(IF(Einstellungen!$C$11="7 Tage",MAX(0,(MIN(DATE(2026,11,0),IF(Mitarbeiter!$D241="",DATE(2026,11,0),Mitarbeiter!$D241),TODAY()))-(MAX(DATE(2026,10,1),Mitarbeiter!$C241))+1),MAX(0,NETWORKDAYS(MAX(DATE(2026,10,1),Mitarbeiter!$C241),MIN(DATE(2026,11,0),IF(Mitarbeiter!$D241="",DATE(2026,11,0),Mitarbeiter!$D241),TODAY()),Einstellungen!$F$13:$F$67)))*N(Mitarbeiter!$E241)/IF(Einstellungen!$C$11="7 Tage",7,5),N('Ist-Stunden'!O241)+(N(Krankheitstage!P241)+N(Krankheitstage!AB241))*N($C241))))</f>
        <v/>
      </c>
      <c r="AT241" s="76">
        <f>IF($B241="",0,IF(Einstellungen!$C$10="Ja",MAX(IF(Einstellungen!$C$11="7 Tage",MAX(0,(MIN(DATE(2026,12,0),IF(Mitarbeiter!$D241="",DATE(2026,12,0),Mitarbeiter!$D241),TODAY()))-(MAX(DATE(2026,11,1),Mitarbeiter!$C241))+1),MAX(0,NETWORKDAYS(MAX(DATE(2026,11,1),Mitarbeiter!$C241),MIN(DATE(2026,12,0),IF(Mitarbeiter!$D241="",DATE(2026,12,0),Mitarbeiter!$D241),TODAY()),Einstellungen!$F$13:$F$67)))*N(Mitarbeiter!$E241)/IF(Einstellungen!$C$11="7 Tage",7,5),N('Ist-Stunden'!P241)),MAX(IF(Einstellungen!$C$11="7 Tage",MAX(0,(MIN(DATE(2026,12,0),IF(Mitarbeiter!$D241="",DATE(2026,12,0),Mitarbeiter!$D241),TODAY()))-(MAX(DATE(2026,11,1),Mitarbeiter!$C241))+1),MAX(0,NETWORKDAYS(MAX(DATE(2026,11,1),Mitarbeiter!$C241),MIN(DATE(2026,12,0),IF(Mitarbeiter!$D241="",DATE(2026,12,0),Mitarbeiter!$D241),TODAY()),Einstellungen!$F$13:$F$67)))*N(Mitarbeiter!$E241)/IF(Einstellungen!$C$11="7 Tage",7,5),N('Ist-Stunden'!P241)+(N(Krankheitstage!Q241)+N(Krankheitstage!AC241))*N($C241))))</f>
        <v/>
      </c>
      <c r="AU241" s="76">
        <f>IF($B241="",0,IF(Einstellungen!$C$10="Ja",MAX(IF(Einstellungen!$C$11="7 Tage",MAX(0,(MIN(DATE(2026,13,0),IF(Mitarbeiter!$D241="",DATE(2026,13,0),Mitarbeiter!$D241),TODAY()))-(MAX(DATE(2026,12,1),Mitarbeiter!$C241))+1),MAX(0,NETWORKDAYS(MAX(DATE(2026,12,1),Mitarbeiter!$C241),MIN(DATE(2026,13,0),IF(Mitarbeiter!$D241="",DATE(2026,13,0),Mitarbeiter!$D241),TODAY()),Einstellungen!$F$13:$F$67)))*N(Mitarbeiter!$E241)/IF(Einstellungen!$C$11="7 Tage",7,5),N('Ist-Stunden'!Q241)),MAX(IF(Einstellungen!$C$11="7 Tage",MAX(0,(MIN(DATE(2026,13,0),IF(Mitarbeiter!$D241="",DATE(2026,13,0),Mitarbeiter!$D241),TODAY()))-(MAX(DATE(2026,12,1),Mitarbeiter!$C241))+1),MAX(0,NETWORKDAYS(MAX(DATE(2026,12,1),Mitarbeiter!$C241),MIN(DATE(2026,13,0),IF(Mitarbeiter!$D241="",DATE(2026,13,0),Mitarbeiter!$D241),TODAY()),Einstellungen!$F$13:$F$67)))*N(Mitarbeiter!$E241)/IF(Einstellungen!$C$11="7 Tage",7,5),N('Ist-Stunden'!Q241)+(N(Krankheitstage!R241)+N(Krankheitstage!AD241))*N($C241))))</f>
        <v/>
      </c>
      <c r="AV241" s="76">
        <f>IF($B241="",0,IF(Einstellungen!$C$10="Ja",MAX(IF(Einstellungen!$C$11="7 Tage",MAX(0,(MIN(DATE(2027,2,0),IF(Mitarbeiter!$D241="",DATE(2027,2,0),Mitarbeiter!$D241),TODAY()))-(MAX(DATE(2027,1,1),Mitarbeiter!$C241))+1),MAX(0,NETWORKDAYS(MAX(DATE(2027,1,1),Mitarbeiter!$C241),MIN(DATE(2027,2,0),IF(Mitarbeiter!$D241="",DATE(2027,2,0),Mitarbeiter!$D241),TODAY()),Einstellungen!$F$13:$F$67)))*N(Mitarbeiter!$E241)/IF(Einstellungen!$C$11="7 Tage",7,5),N('Ist-Stunden'!R241)),MAX(IF(Einstellungen!$C$11="7 Tage",MAX(0,(MIN(DATE(2027,2,0),IF(Mitarbeiter!$D241="",DATE(2027,2,0),Mitarbeiter!$D241),TODAY()))-(MAX(DATE(2027,1,1),Mitarbeiter!$C241))+1),MAX(0,NETWORKDAYS(MAX(DATE(2027,1,1),Mitarbeiter!$C241),MIN(DATE(2027,2,0),IF(Mitarbeiter!$D241="",DATE(2027,2,0),Mitarbeiter!$D241),TODAY()),Einstellungen!$F$13:$F$67)))*N(Mitarbeiter!$E241)/IF(Einstellungen!$C$11="7 Tage",7,5),N('Ist-Stunden'!R241)+(N(Krankheitstage!AE241)+N(Krankheitstage!AQ241))*N($C241))))</f>
        <v/>
      </c>
      <c r="AW241" s="76">
        <f>IF($B241="",0,IF(Einstellungen!$C$10="Ja",MAX(IF(Einstellungen!$C$11="7 Tage",MAX(0,(MIN(DATE(2027,3,0),IF(Mitarbeiter!$D241="",DATE(2027,3,0),Mitarbeiter!$D241),TODAY()))-(MAX(DATE(2027,2,1),Mitarbeiter!$C241))+1),MAX(0,NETWORKDAYS(MAX(DATE(2027,2,1),Mitarbeiter!$C241),MIN(DATE(2027,3,0),IF(Mitarbeiter!$D241="",DATE(2027,3,0),Mitarbeiter!$D241),TODAY()),Einstellungen!$F$13:$F$67)))*N(Mitarbeiter!$E241)/IF(Einstellungen!$C$11="7 Tage",7,5),N('Ist-Stunden'!S241)),MAX(IF(Einstellungen!$C$11="7 Tage",MAX(0,(MIN(DATE(2027,3,0),IF(Mitarbeiter!$D241="",DATE(2027,3,0),Mitarbeiter!$D241),TODAY()))-(MAX(DATE(2027,2,1),Mitarbeiter!$C241))+1),MAX(0,NETWORKDAYS(MAX(DATE(2027,2,1),Mitarbeiter!$C241),MIN(DATE(2027,3,0),IF(Mitarbeiter!$D241="",DATE(2027,3,0),Mitarbeiter!$D241),TODAY()),Einstellungen!$F$13:$F$67)))*N(Mitarbeiter!$E241)/IF(Einstellungen!$C$11="7 Tage",7,5),N('Ist-Stunden'!S241)+(N(Krankheitstage!AF241)+N(Krankheitstage!AR241))*N($C241))))</f>
        <v/>
      </c>
      <c r="AX241" s="76">
        <f>IF($B241="",0,IF(Einstellungen!$C$10="Ja",MAX(IF(Einstellungen!$C$11="7 Tage",MAX(0,(MIN(DATE(2027,4,0),IF(Mitarbeiter!$D241="",DATE(2027,4,0),Mitarbeiter!$D241),TODAY()))-(MAX(DATE(2027,3,1),Mitarbeiter!$C241))+1),MAX(0,NETWORKDAYS(MAX(DATE(2027,3,1),Mitarbeiter!$C241),MIN(DATE(2027,4,0),IF(Mitarbeiter!$D241="",DATE(2027,4,0),Mitarbeiter!$D241),TODAY()),Einstellungen!$F$13:$F$67)))*N(Mitarbeiter!$E241)/IF(Einstellungen!$C$11="7 Tage",7,5),N('Ist-Stunden'!T241)),MAX(IF(Einstellungen!$C$11="7 Tage",MAX(0,(MIN(DATE(2027,4,0),IF(Mitarbeiter!$D241="",DATE(2027,4,0),Mitarbeiter!$D241),TODAY()))-(MAX(DATE(2027,3,1),Mitarbeiter!$C241))+1),MAX(0,NETWORKDAYS(MAX(DATE(2027,3,1),Mitarbeiter!$C241),MIN(DATE(2027,4,0),IF(Mitarbeiter!$D241="",DATE(2027,4,0),Mitarbeiter!$D241),TODAY()),Einstellungen!$F$13:$F$67)))*N(Mitarbeiter!$E241)/IF(Einstellungen!$C$11="7 Tage",7,5),N('Ist-Stunden'!T241)+(N(Krankheitstage!AG241)+N(Krankheitstage!AS241))*N($C241))))</f>
        <v/>
      </c>
      <c r="AY241" s="76">
        <f>IF($B241="",0,IF(Einstellungen!$C$10="Ja",MAX(IF(Einstellungen!$C$11="7 Tage",MAX(0,(MIN(DATE(2027,5,0),IF(Mitarbeiter!$D241="",DATE(2027,5,0),Mitarbeiter!$D241),TODAY()))-(MAX(DATE(2027,4,1),Mitarbeiter!$C241))+1),MAX(0,NETWORKDAYS(MAX(DATE(2027,4,1),Mitarbeiter!$C241),MIN(DATE(2027,5,0),IF(Mitarbeiter!$D241="",DATE(2027,5,0),Mitarbeiter!$D241),TODAY()),Einstellungen!$F$13:$F$67)))*N(Mitarbeiter!$E241)/IF(Einstellungen!$C$11="7 Tage",7,5),N('Ist-Stunden'!U241)),MAX(IF(Einstellungen!$C$11="7 Tage",MAX(0,(MIN(DATE(2027,5,0),IF(Mitarbeiter!$D241="",DATE(2027,5,0),Mitarbeiter!$D241),TODAY()))-(MAX(DATE(2027,4,1),Mitarbeiter!$C241))+1),MAX(0,NETWORKDAYS(MAX(DATE(2027,4,1),Mitarbeiter!$C241),MIN(DATE(2027,5,0),IF(Mitarbeiter!$D241="",DATE(2027,5,0),Mitarbeiter!$D241),TODAY()),Einstellungen!$F$13:$F$67)))*N(Mitarbeiter!$E241)/IF(Einstellungen!$C$11="7 Tage",7,5),N('Ist-Stunden'!U241)+(N(Krankheitstage!AH241)+N(Krankheitstage!AT241))*N($C241))))</f>
        <v/>
      </c>
      <c r="AZ241" s="76">
        <f>IF($B241="",0,IF(Einstellungen!$C$10="Ja",MAX(IF(Einstellungen!$C$11="7 Tage",MAX(0,(MIN(DATE(2027,6,0),IF(Mitarbeiter!$D241="",DATE(2027,6,0),Mitarbeiter!$D241),TODAY()))-(MAX(DATE(2027,5,1),Mitarbeiter!$C241))+1),MAX(0,NETWORKDAYS(MAX(DATE(2027,5,1),Mitarbeiter!$C241),MIN(DATE(2027,6,0),IF(Mitarbeiter!$D241="",DATE(2027,6,0),Mitarbeiter!$D241),TODAY()),Einstellungen!$F$13:$F$67)))*N(Mitarbeiter!$E241)/IF(Einstellungen!$C$11="7 Tage",7,5),N('Ist-Stunden'!V241)),MAX(IF(Einstellungen!$C$11="7 Tage",MAX(0,(MIN(DATE(2027,6,0),IF(Mitarbeiter!$D241="",DATE(2027,6,0),Mitarbeiter!$D241),TODAY()))-(MAX(DATE(2027,5,1),Mitarbeiter!$C241))+1),MAX(0,NETWORKDAYS(MAX(DATE(2027,5,1),Mitarbeiter!$C241),MIN(DATE(2027,6,0),IF(Mitarbeiter!$D241="",DATE(2027,6,0),Mitarbeiter!$D241),TODAY()),Einstellungen!$F$13:$F$67)))*N(Mitarbeiter!$E241)/IF(Einstellungen!$C$11="7 Tage",7,5),N('Ist-Stunden'!V241)+(N(Krankheitstage!AI241)+N(Krankheitstage!AU241))*N($C241))))</f>
        <v/>
      </c>
      <c r="BA241" s="76">
        <f>IF($B241="",0,IF(Einstellungen!$C$10="Ja",MAX(IF(Einstellungen!$C$11="7 Tage",MAX(0,(MIN(DATE(2027,7,0),IF(Mitarbeiter!$D241="",DATE(2027,7,0),Mitarbeiter!$D241),TODAY()))-(MAX(DATE(2027,6,1),Mitarbeiter!$C241))+1),MAX(0,NETWORKDAYS(MAX(DATE(2027,6,1),Mitarbeiter!$C241),MIN(DATE(2027,7,0),IF(Mitarbeiter!$D241="",DATE(2027,7,0),Mitarbeiter!$D241),TODAY()),Einstellungen!$F$13:$F$67)))*N(Mitarbeiter!$E241)/IF(Einstellungen!$C$11="7 Tage",7,5),N('Ist-Stunden'!W241)),MAX(IF(Einstellungen!$C$11="7 Tage",MAX(0,(MIN(DATE(2027,7,0),IF(Mitarbeiter!$D241="",DATE(2027,7,0),Mitarbeiter!$D241),TODAY()))-(MAX(DATE(2027,6,1),Mitarbeiter!$C241))+1),MAX(0,NETWORKDAYS(MAX(DATE(2027,6,1),Mitarbeiter!$C241),MIN(DATE(2027,7,0),IF(Mitarbeiter!$D241="",DATE(2027,7,0),Mitarbeiter!$D241),TODAY()),Einstellungen!$F$13:$F$67)))*N(Mitarbeiter!$E241)/IF(Einstellungen!$C$11="7 Tage",7,5),N('Ist-Stunden'!W241)+(N(Krankheitstage!AJ241)+N(Krankheitstage!AV241))*N($C241))))</f>
        <v/>
      </c>
      <c r="BB241" s="76">
        <f>IF($B241="",0,IF(Einstellungen!$C$10="Ja",MAX(IF(Einstellungen!$C$11="7 Tage",MAX(0,(MIN(DATE(2027,8,0),IF(Mitarbeiter!$D241="",DATE(2027,8,0),Mitarbeiter!$D241),TODAY()))-(MAX(DATE(2027,7,1),Mitarbeiter!$C241))+1),MAX(0,NETWORKDAYS(MAX(DATE(2027,7,1),Mitarbeiter!$C241),MIN(DATE(2027,8,0),IF(Mitarbeiter!$D241="",DATE(2027,8,0),Mitarbeiter!$D241),TODAY()),Einstellungen!$F$13:$F$67)))*N(Mitarbeiter!$E241)/IF(Einstellungen!$C$11="7 Tage",7,5),N('Ist-Stunden'!X241)),MAX(IF(Einstellungen!$C$11="7 Tage",MAX(0,(MIN(DATE(2027,8,0),IF(Mitarbeiter!$D241="",DATE(2027,8,0),Mitarbeiter!$D241),TODAY()))-(MAX(DATE(2027,7,1),Mitarbeiter!$C241))+1),MAX(0,NETWORKDAYS(MAX(DATE(2027,7,1),Mitarbeiter!$C241),MIN(DATE(2027,8,0),IF(Mitarbeiter!$D241="",DATE(2027,8,0),Mitarbeiter!$D241),TODAY()),Einstellungen!$F$13:$F$67)))*N(Mitarbeiter!$E241)/IF(Einstellungen!$C$11="7 Tage",7,5),N('Ist-Stunden'!X241)+(N(Krankheitstage!AK241)+N(Krankheitstage!AW241))*N($C241))))</f>
        <v/>
      </c>
      <c r="BC241" s="76">
        <f>IF($B241="",0,IF(Einstellungen!$C$10="Ja",MAX(IF(Einstellungen!$C$11="7 Tage",MAX(0,(MIN(DATE(2027,9,0),IF(Mitarbeiter!$D241="",DATE(2027,9,0),Mitarbeiter!$D241),TODAY()))-(MAX(DATE(2027,8,1),Mitarbeiter!$C241))+1),MAX(0,NETWORKDAYS(MAX(DATE(2027,8,1),Mitarbeiter!$C241),MIN(DATE(2027,9,0),IF(Mitarbeiter!$D241="",DATE(2027,9,0),Mitarbeiter!$D241),TODAY()),Einstellungen!$F$13:$F$67)))*N(Mitarbeiter!$E241)/IF(Einstellungen!$C$11="7 Tage",7,5),N('Ist-Stunden'!Y241)),MAX(IF(Einstellungen!$C$11="7 Tage",MAX(0,(MIN(DATE(2027,9,0),IF(Mitarbeiter!$D241="",DATE(2027,9,0),Mitarbeiter!$D241),TODAY()))-(MAX(DATE(2027,8,1),Mitarbeiter!$C241))+1),MAX(0,NETWORKDAYS(MAX(DATE(2027,8,1),Mitarbeiter!$C241),MIN(DATE(2027,9,0),IF(Mitarbeiter!$D241="",DATE(2027,9,0),Mitarbeiter!$D241),TODAY()),Einstellungen!$F$13:$F$67)))*N(Mitarbeiter!$E241)/IF(Einstellungen!$C$11="7 Tage",7,5),N('Ist-Stunden'!Y241)+(N(Krankheitstage!AL241)+N(Krankheitstage!AX241))*N($C241))))</f>
        <v/>
      </c>
      <c r="BD241" s="76">
        <f>IF($B241="",0,IF(Einstellungen!$C$10="Ja",MAX(IF(Einstellungen!$C$11="7 Tage",MAX(0,(MIN(DATE(2027,10,0),IF(Mitarbeiter!$D241="",DATE(2027,10,0),Mitarbeiter!$D241),TODAY()))-(MAX(DATE(2027,9,1),Mitarbeiter!$C241))+1),MAX(0,NETWORKDAYS(MAX(DATE(2027,9,1),Mitarbeiter!$C241),MIN(DATE(2027,10,0),IF(Mitarbeiter!$D241="",DATE(2027,10,0),Mitarbeiter!$D241),TODAY()),Einstellungen!$F$13:$F$67)))*N(Mitarbeiter!$E241)/IF(Einstellungen!$C$11="7 Tage",7,5),N('Ist-Stunden'!Z241)),MAX(IF(Einstellungen!$C$11="7 Tage",MAX(0,(MIN(DATE(2027,10,0),IF(Mitarbeiter!$D241="",DATE(2027,10,0),Mitarbeiter!$D241),TODAY()))-(MAX(DATE(2027,9,1),Mitarbeiter!$C241))+1),MAX(0,NETWORKDAYS(MAX(DATE(2027,9,1),Mitarbeiter!$C241),MIN(DATE(2027,10,0),IF(Mitarbeiter!$D241="",DATE(2027,10,0),Mitarbeiter!$D241),TODAY()),Einstellungen!$F$13:$F$67)))*N(Mitarbeiter!$E241)/IF(Einstellungen!$C$11="7 Tage",7,5),N('Ist-Stunden'!Z241)+(N(Krankheitstage!AM241)+N(Krankheitstage!AY241))*N($C241))))</f>
        <v/>
      </c>
      <c r="BE241" s="76">
        <f>IF($B241="",0,IF(Einstellungen!$C$10="Ja",MAX(IF(Einstellungen!$C$11="7 Tage",MAX(0,(MIN(DATE(2027,11,0),IF(Mitarbeiter!$D241="",DATE(2027,11,0),Mitarbeiter!$D241),TODAY()))-(MAX(DATE(2027,10,1),Mitarbeiter!$C241))+1),MAX(0,NETWORKDAYS(MAX(DATE(2027,10,1),Mitarbeiter!$C241),MIN(DATE(2027,11,0),IF(Mitarbeiter!$D241="",DATE(2027,11,0),Mitarbeiter!$D241),TODAY()),Einstellungen!$F$13:$F$67)))*N(Mitarbeiter!$E241)/IF(Einstellungen!$C$11="7 Tage",7,5),N('Ist-Stunden'!AA241)),MAX(IF(Einstellungen!$C$11="7 Tage",MAX(0,(MIN(DATE(2027,11,0),IF(Mitarbeiter!$D241="",DATE(2027,11,0),Mitarbeiter!$D241),TODAY()))-(MAX(DATE(2027,10,1),Mitarbeiter!$C241))+1),MAX(0,NETWORKDAYS(MAX(DATE(2027,10,1),Mitarbeiter!$C241),MIN(DATE(2027,11,0),IF(Mitarbeiter!$D241="",DATE(2027,11,0),Mitarbeiter!$D241),TODAY()),Einstellungen!$F$13:$F$67)))*N(Mitarbeiter!$E241)/IF(Einstellungen!$C$11="7 Tage",7,5),N('Ist-Stunden'!AA241)+(N(Krankheitstage!AN241)+N(Krankheitstage!AZ241))*N($C241))))</f>
        <v/>
      </c>
      <c r="BF241" s="76">
        <f>IF($B241="",0,IF(Einstellungen!$C$10="Ja",MAX(IF(Einstellungen!$C$11="7 Tage",MAX(0,(MIN(DATE(2027,12,0),IF(Mitarbeiter!$D241="",DATE(2027,12,0),Mitarbeiter!$D241),TODAY()))-(MAX(DATE(2027,11,1),Mitarbeiter!$C241))+1),MAX(0,NETWORKDAYS(MAX(DATE(2027,11,1),Mitarbeiter!$C241),MIN(DATE(2027,12,0),IF(Mitarbeiter!$D241="",DATE(2027,12,0),Mitarbeiter!$D241),TODAY()),Einstellungen!$F$13:$F$67)))*N(Mitarbeiter!$E241)/IF(Einstellungen!$C$11="7 Tage",7,5),N('Ist-Stunden'!AB241)),MAX(IF(Einstellungen!$C$11="7 Tage",MAX(0,(MIN(DATE(2027,12,0),IF(Mitarbeiter!$D241="",DATE(2027,12,0),Mitarbeiter!$D241),TODAY()))-(MAX(DATE(2027,11,1),Mitarbeiter!$C241))+1),MAX(0,NETWORKDAYS(MAX(DATE(2027,11,1),Mitarbeiter!$C241),MIN(DATE(2027,12,0),IF(Mitarbeiter!$D241="",DATE(2027,12,0),Mitarbeiter!$D241),TODAY()),Einstellungen!$F$13:$F$67)))*N(Mitarbeiter!$E241)/IF(Einstellungen!$C$11="7 Tage",7,5),N('Ist-Stunden'!AB241)+(N(Krankheitstage!AO241)+N(Krankheitstage!BA241))*N($C241))))</f>
        <v/>
      </c>
      <c r="BG241" s="76">
        <f>IF($B241="",0,IF(Einstellungen!$C$10="Ja",MAX(IF(Einstellungen!$C$11="7 Tage",MAX(0,(MIN(DATE(2027,13,0),IF(Mitarbeiter!$D241="",DATE(2027,13,0),Mitarbeiter!$D241),TODAY()))-(MAX(DATE(2027,12,1),Mitarbeiter!$C241))+1),MAX(0,NETWORKDAYS(MAX(DATE(2027,12,1),Mitarbeiter!$C241),MIN(DATE(2027,13,0),IF(Mitarbeiter!$D241="",DATE(2027,13,0),Mitarbeiter!$D241),TODAY()),Einstellungen!$F$13:$F$67)))*N(Mitarbeiter!$E241)/IF(Einstellungen!$C$11="7 Tage",7,5),N('Ist-Stunden'!AC241)),MAX(IF(Einstellungen!$C$11="7 Tage",MAX(0,(MIN(DATE(2027,13,0),IF(Mitarbeiter!$D241="",DATE(2027,13,0),Mitarbeiter!$D241),TODAY()))-(MAX(DATE(2027,12,1),Mitarbeiter!$C241))+1),MAX(0,NETWORKDAYS(MAX(DATE(2027,12,1),Mitarbeiter!$C241),MIN(DATE(2027,13,0),IF(Mitarbeiter!$D241="",DATE(2027,13,0),Mitarbeiter!$D241),TODAY()),Einstellungen!$F$13:$F$67)))*N(Mitarbeiter!$E241)/IF(Einstellungen!$C$11="7 Tage",7,5),N('Ist-Stunden'!AC241)+(N(Krankheitstage!AP241)+N(Krankheitstage!BB241))*N($C241))))</f>
        <v/>
      </c>
      <c r="BH241" s="76">
        <f>IF($B241="",0,IF(Einstellungen!$C$10="Ja",MAX(IF(Einstellungen!$C$11="7 Tage",MAX(0,(MIN(DATE(2028,2,0),IF(Mitarbeiter!$D241="",DATE(2028,2,0),Mitarbeiter!$D241),TODAY()))-(MAX(DATE(2028,1,1),Mitarbeiter!$C241))+1),MAX(0,NETWORKDAYS(MAX(DATE(2028,1,1),Mitarbeiter!$C241),MIN(DATE(2028,2,0),IF(Mitarbeiter!$D241="",DATE(2028,2,0),Mitarbeiter!$D241),TODAY()),Einstellungen!$F$13:$F$67)))*N(Mitarbeiter!$E241)/IF(Einstellungen!$C$11="7 Tage",7,5),N('Ist-Stunden'!AD241)),MAX(IF(Einstellungen!$C$11="7 Tage",MAX(0,(MIN(DATE(2028,2,0),IF(Mitarbeiter!$D241="",DATE(2028,2,0),Mitarbeiter!$D241),TODAY()))-(MAX(DATE(2028,1,1),Mitarbeiter!$C241))+1),MAX(0,NETWORKDAYS(MAX(DATE(2028,1,1),Mitarbeiter!$C241),MIN(DATE(2028,2,0),IF(Mitarbeiter!$D241="",DATE(2028,2,0),Mitarbeiter!$D241),TODAY()),Einstellungen!$F$13:$F$67)))*N(Mitarbeiter!$E241)/IF(Einstellungen!$C$11="7 Tage",7,5),N('Ist-Stunden'!AD241)+(N(Krankheitstage!BC241)+N(Krankheitstage!BO241))*N($C241))))</f>
        <v/>
      </c>
      <c r="BI241" s="76">
        <f>IF($B241="",0,IF(Einstellungen!$C$10="Ja",MAX(IF(Einstellungen!$C$11="7 Tage",MAX(0,(MIN(DATE(2028,3,0),IF(Mitarbeiter!$D241="",DATE(2028,3,0),Mitarbeiter!$D241),TODAY()))-(MAX(DATE(2028,2,1),Mitarbeiter!$C241))+1),MAX(0,NETWORKDAYS(MAX(DATE(2028,2,1),Mitarbeiter!$C241),MIN(DATE(2028,3,0),IF(Mitarbeiter!$D241="",DATE(2028,3,0),Mitarbeiter!$D241),TODAY()),Einstellungen!$F$13:$F$67)))*N(Mitarbeiter!$E241)/IF(Einstellungen!$C$11="7 Tage",7,5),N('Ist-Stunden'!AE241)),MAX(IF(Einstellungen!$C$11="7 Tage",MAX(0,(MIN(DATE(2028,3,0),IF(Mitarbeiter!$D241="",DATE(2028,3,0),Mitarbeiter!$D241),TODAY()))-(MAX(DATE(2028,2,1),Mitarbeiter!$C241))+1),MAX(0,NETWORKDAYS(MAX(DATE(2028,2,1),Mitarbeiter!$C241),MIN(DATE(2028,3,0),IF(Mitarbeiter!$D241="",DATE(2028,3,0),Mitarbeiter!$D241),TODAY()),Einstellungen!$F$13:$F$67)))*N(Mitarbeiter!$E241)/IF(Einstellungen!$C$11="7 Tage",7,5),N('Ist-Stunden'!AE241)+(N(Krankheitstage!BD241)+N(Krankheitstage!BP241))*N($C241))))</f>
        <v/>
      </c>
      <c r="BJ241" s="76">
        <f>IF($B241="",0,IF(Einstellungen!$C$10="Ja",MAX(IF(Einstellungen!$C$11="7 Tage",MAX(0,(MIN(DATE(2028,4,0),IF(Mitarbeiter!$D241="",DATE(2028,4,0),Mitarbeiter!$D241),TODAY()))-(MAX(DATE(2028,3,1),Mitarbeiter!$C241))+1),MAX(0,NETWORKDAYS(MAX(DATE(2028,3,1),Mitarbeiter!$C241),MIN(DATE(2028,4,0),IF(Mitarbeiter!$D241="",DATE(2028,4,0),Mitarbeiter!$D241),TODAY()),Einstellungen!$F$13:$F$67)))*N(Mitarbeiter!$E241)/IF(Einstellungen!$C$11="7 Tage",7,5),N('Ist-Stunden'!AF241)),MAX(IF(Einstellungen!$C$11="7 Tage",MAX(0,(MIN(DATE(2028,4,0),IF(Mitarbeiter!$D241="",DATE(2028,4,0),Mitarbeiter!$D241),TODAY()))-(MAX(DATE(2028,3,1),Mitarbeiter!$C241))+1),MAX(0,NETWORKDAYS(MAX(DATE(2028,3,1),Mitarbeiter!$C241),MIN(DATE(2028,4,0),IF(Mitarbeiter!$D241="",DATE(2028,4,0),Mitarbeiter!$D241),TODAY()),Einstellungen!$F$13:$F$67)))*N(Mitarbeiter!$E241)/IF(Einstellungen!$C$11="7 Tage",7,5),N('Ist-Stunden'!AF241)+(N(Krankheitstage!BE241)+N(Krankheitstage!BQ241))*N($C241))))</f>
        <v/>
      </c>
      <c r="BK241" s="76">
        <f>IF($B241="",0,IF(Einstellungen!$C$10="Ja",MAX(IF(Einstellungen!$C$11="7 Tage",MAX(0,(MIN(DATE(2028,5,0),IF(Mitarbeiter!$D241="",DATE(2028,5,0),Mitarbeiter!$D241),TODAY()))-(MAX(DATE(2028,4,1),Mitarbeiter!$C241))+1),MAX(0,NETWORKDAYS(MAX(DATE(2028,4,1),Mitarbeiter!$C241),MIN(DATE(2028,5,0),IF(Mitarbeiter!$D241="",DATE(2028,5,0),Mitarbeiter!$D241),TODAY()),Einstellungen!$F$13:$F$67)))*N(Mitarbeiter!$E241)/IF(Einstellungen!$C$11="7 Tage",7,5),N('Ist-Stunden'!AG241)),MAX(IF(Einstellungen!$C$11="7 Tage",MAX(0,(MIN(DATE(2028,5,0),IF(Mitarbeiter!$D241="",DATE(2028,5,0),Mitarbeiter!$D241),TODAY()))-(MAX(DATE(2028,4,1),Mitarbeiter!$C241))+1),MAX(0,NETWORKDAYS(MAX(DATE(2028,4,1),Mitarbeiter!$C241),MIN(DATE(2028,5,0),IF(Mitarbeiter!$D241="",DATE(2028,5,0),Mitarbeiter!$D241),TODAY()),Einstellungen!$F$13:$F$67)))*N(Mitarbeiter!$E241)/IF(Einstellungen!$C$11="7 Tage",7,5),N('Ist-Stunden'!AG241)+(N(Krankheitstage!BF241)+N(Krankheitstage!BR241))*N($C241))))</f>
        <v/>
      </c>
      <c r="BL241" s="76">
        <f>IF($B241="",0,IF(Einstellungen!$C$10="Ja",MAX(IF(Einstellungen!$C$11="7 Tage",MAX(0,(MIN(DATE(2028,6,0),IF(Mitarbeiter!$D241="",DATE(2028,6,0),Mitarbeiter!$D241),TODAY()))-(MAX(DATE(2028,5,1),Mitarbeiter!$C241))+1),MAX(0,NETWORKDAYS(MAX(DATE(2028,5,1),Mitarbeiter!$C241),MIN(DATE(2028,6,0),IF(Mitarbeiter!$D241="",DATE(2028,6,0),Mitarbeiter!$D241),TODAY()),Einstellungen!$F$13:$F$67)))*N(Mitarbeiter!$E241)/IF(Einstellungen!$C$11="7 Tage",7,5),N('Ist-Stunden'!AH241)),MAX(IF(Einstellungen!$C$11="7 Tage",MAX(0,(MIN(DATE(2028,6,0),IF(Mitarbeiter!$D241="",DATE(2028,6,0),Mitarbeiter!$D241),TODAY()))-(MAX(DATE(2028,5,1),Mitarbeiter!$C241))+1),MAX(0,NETWORKDAYS(MAX(DATE(2028,5,1),Mitarbeiter!$C241),MIN(DATE(2028,6,0),IF(Mitarbeiter!$D241="",DATE(2028,6,0),Mitarbeiter!$D241),TODAY()),Einstellungen!$F$13:$F$67)))*N(Mitarbeiter!$E241)/IF(Einstellungen!$C$11="7 Tage",7,5),N('Ist-Stunden'!AH241)+(N(Krankheitstage!BG241)+N(Krankheitstage!BS241))*N($C241))))</f>
        <v/>
      </c>
      <c r="BM241" s="76">
        <f>IF($B241="",0,IF(Einstellungen!$C$10="Ja",MAX(IF(Einstellungen!$C$11="7 Tage",MAX(0,(MIN(DATE(2028,7,0),IF(Mitarbeiter!$D241="",DATE(2028,7,0),Mitarbeiter!$D241),TODAY()))-(MAX(DATE(2028,6,1),Mitarbeiter!$C241))+1),MAX(0,NETWORKDAYS(MAX(DATE(2028,6,1),Mitarbeiter!$C241),MIN(DATE(2028,7,0),IF(Mitarbeiter!$D241="",DATE(2028,7,0),Mitarbeiter!$D241),TODAY()),Einstellungen!$F$13:$F$67)))*N(Mitarbeiter!$E241)/IF(Einstellungen!$C$11="7 Tage",7,5),N('Ist-Stunden'!AI241)),MAX(IF(Einstellungen!$C$11="7 Tage",MAX(0,(MIN(DATE(2028,7,0),IF(Mitarbeiter!$D241="",DATE(2028,7,0),Mitarbeiter!$D241),TODAY()))-(MAX(DATE(2028,6,1),Mitarbeiter!$C241))+1),MAX(0,NETWORKDAYS(MAX(DATE(2028,6,1),Mitarbeiter!$C241),MIN(DATE(2028,7,0),IF(Mitarbeiter!$D241="",DATE(2028,7,0),Mitarbeiter!$D241),TODAY()),Einstellungen!$F$13:$F$67)))*N(Mitarbeiter!$E241)/IF(Einstellungen!$C$11="7 Tage",7,5),N('Ist-Stunden'!AI241)+(N(Krankheitstage!BH241)+N(Krankheitstage!BT241))*N($C241))))</f>
        <v/>
      </c>
      <c r="BN241" s="76">
        <f>IF($B241="",0,IF(Einstellungen!$C$10="Ja",MAX(IF(Einstellungen!$C$11="7 Tage",MAX(0,(MIN(DATE(2028,8,0),IF(Mitarbeiter!$D241="",DATE(2028,8,0),Mitarbeiter!$D241),TODAY()))-(MAX(DATE(2028,7,1),Mitarbeiter!$C241))+1),MAX(0,NETWORKDAYS(MAX(DATE(2028,7,1),Mitarbeiter!$C241),MIN(DATE(2028,8,0),IF(Mitarbeiter!$D241="",DATE(2028,8,0),Mitarbeiter!$D241),TODAY()),Einstellungen!$F$13:$F$67)))*N(Mitarbeiter!$E241)/IF(Einstellungen!$C$11="7 Tage",7,5),N('Ist-Stunden'!AJ241)),MAX(IF(Einstellungen!$C$11="7 Tage",MAX(0,(MIN(DATE(2028,8,0),IF(Mitarbeiter!$D241="",DATE(2028,8,0),Mitarbeiter!$D241),TODAY()))-(MAX(DATE(2028,7,1),Mitarbeiter!$C241))+1),MAX(0,NETWORKDAYS(MAX(DATE(2028,7,1),Mitarbeiter!$C241),MIN(DATE(2028,8,0),IF(Mitarbeiter!$D241="",DATE(2028,8,0),Mitarbeiter!$D241),TODAY()),Einstellungen!$F$13:$F$67)))*N(Mitarbeiter!$E241)/IF(Einstellungen!$C$11="7 Tage",7,5),N('Ist-Stunden'!AJ241)+(N(Krankheitstage!BI241)+N(Krankheitstage!BU241))*N($C241))))</f>
        <v/>
      </c>
      <c r="BO241" s="76">
        <f>IF($B241="",0,IF(Einstellungen!$C$10="Ja",MAX(IF(Einstellungen!$C$11="7 Tage",MAX(0,(MIN(DATE(2028,9,0),IF(Mitarbeiter!$D241="",DATE(2028,9,0),Mitarbeiter!$D241),TODAY()))-(MAX(DATE(2028,8,1),Mitarbeiter!$C241))+1),MAX(0,NETWORKDAYS(MAX(DATE(2028,8,1),Mitarbeiter!$C241),MIN(DATE(2028,9,0),IF(Mitarbeiter!$D241="",DATE(2028,9,0),Mitarbeiter!$D241),TODAY()),Einstellungen!$F$13:$F$67)))*N(Mitarbeiter!$E241)/IF(Einstellungen!$C$11="7 Tage",7,5),N('Ist-Stunden'!AK241)),MAX(IF(Einstellungen!$C$11="7 Tage",MAX(0,(MIN(DATE(2028,9,0),IF(Mitarbeiter!$D241="",DATE(2028,9,0),Mitarbeiter!$D241),TODAY()))-(MAX(DATE(2028,8,1),Mitarbeiter!$C241))+1),MAX(0,NETWORKDAYS(MAX(DATE(2028,8,1),Mitarbeiter!$C241),MIN(DATE(2028,9,0),IF(Mitarbeiter!$D241="",DATE(2028,9,0),Mitarbeiter!$D241),TODAY()),Einstellungen!$F$13:$F$67)))*N(Mitarbeiter!$E241)/IF(Einstellungen!$C$11="7 Tage",7,5),N('Ist-Stunden'!AK241)+(N(Krankheitstage!BJ241)+N(Krankheitstage!BV241))*N($C241))))</f>
        <v/>
      </c>
      <c r="BP241" s="76">
        <f>IF($B241="",0,IF(Einstellungen!$C$10="Ja",MAX(IF(Einstellungen!$C$11="7 Tage",MAX(0,(MIN(DATE(2028,10,0),IF(Mitarbeiter!$D241="",DATE(2028,10,0),Mitarbeiter!$D241),TODAY()))-(MAX(DATE(2028,9,1),Mitarbeiter!$C241))+1),MAX(0,NETWORKDAYS(MAX(DATE(2028,9,1),Mitarbeiter!$C241),MIN(DATE(2028,10,0),IF(Mitarbeiter!$D241="",DATE(2028,10,0),Mitarbeiter!$D241),TODAY()),Einstellungen!$F$13:$F$67)))*N(Mitarbeiter!$E241)/IF(Einstellungen!$C$11="7 Tage",7,5),N('Ist-Stunden'!AL241)),MAX(IF(Einstellungen!$C$11="7 Tage",MAX(0,(MIN(DATE(2028,10,0),IF(Mitarbeiter!$D241="",DATE(2028,10,0),Mitarbeiter!$D241),TODAY()))-(MAX(DATE(2028,9,1),Mitarbeiter!$C241))+1),MAX(0,NETWORKDAYS(MAX(DATE(2028,9,1),Mitarbeiter!$C241),MIN(DATE(2028,10,0),IF(Mitarbeiter!$D241="",DATE(2028,10,0),Mitarbeiter!$D241),TODAY()),Einstellungen!$F$13:$F$67)))*N(Mitarbeiter!$E241)/IF(Einstellungen!$C$11="7 Tage",7,5),N('Ist-Stunden'!AL241)+(N(Krankheitstage!BK241)+N(Krankheitstage!BW241))*N($C241))))</f>
        <v/>
      </c>
      <c r="BQ241" s="76">
        <f>IF($B241="",0,IF(Einstellungen!$C$10="Ja",MAX(IF(Einstellungen!$C$11="7 Tage",MAX(0,(MIN(DATE(2028,11,0),IF(Mitarbeiter!$D241="",DATE(2028,11,0),Mitarbeiter!$D241),TODAY()))-(MAX(DATE(2028,10,1),Mitarbeiter!$C241))+1),MAX(0,NETWORKDAYS(MAX(DATE(2028,10,1),Mitarbeiter!$C241),MIN(DATE(2028,11,0),IF(Mitarbeiter!$D241="",DATE(2028,11,0),Mitarbeiter!$D241),TODAY()),Einstellungen!$F$13:$F$67)))*N(Mitarbeiter!$E241)/IF(Einstellungen!$C$11="7 Tage",7,5),N('Ist-Stunden'!AM241)),MAX(IF(Einstellungen!$C$11="7 Tage",MAX(0,(MIN(DATE(2028,11,0),IF(Mitarbeiter!$D241="",DATE(2028,11,0),Mitarbeiter!$D241),TODAY()))-(MAX(DATE(2028,10,1),Mitarbeiter!$C241))+1),MAX(0,NETWORKDAYS(MAX(DATE(2028,10,1),Mitarbeiter!$C241),MIN(DATE(2028,11,0),IF(Mitarbeiter!$D241="",DATE(2028,11,0),Mitarbeiter!$D241),TODAY()),Einstellungen!$F$13:$F$67)))*N(Mitarbeiter!$E241)/IF(Einstellungen!$C$11="7 Tage",7,5),N('Ist-Stunden'!AM241)+(N(Krankheitstage!BL241)+N(Krankheitstage!BX241))*N($C241))))</f>
        <v/>
      </c>
      <c r="BR241" s="76">
        <f>IF($B241="",0,IF(Einstellungen!$C$10="Ja",MAX(IF(Einstellungen!$C$11="7 Tage",MAX(0,(MIN(DATE(2028,12,0),IF(Mitarbeiter!$D241="",DATE(2028,12,0),Mitarbeiter!$D241),TODAY()))-(MAX(DATE(2028,11,1),Mitarbeiter!$C241))+1),MAX(0,NETWORKDAYS(MAX(DATE(2028,11,1),Mitarbeiter!$C241),MIN(DATE(2028,12,0),IF(Mitarbeiter!$D241="",DATE(2028,12,0),Mitarbeiter!$D241),TODAY()),Einstellungen!$F$13:$F$67)))*N(Mitarbeiter!$E241)/IF(Einstellungen!$C$11="7 Tage",7,5),N('Ist-Stunden'!AN241)),MAX(IF(Einstellungen!$C$11="7 Tage",MAX(0,(MIN(DATE(2028,12,0),IF(Mitarbeiter!$D241="",DATE(2028,12,0),Mitarbeiter!$D241),TODAY()))-(MAX(DATE(2028,11,1),Mitarbeiter!$C241))+1),MAX(0,NETWORKDAYS(MAX(DATE(2028,11,1),Mitarbeiter!$C241),MIN(DATE(2028,12,0),IF(Mitarbeiter!$D241="",DATE(2028,12,0),Mitarbeiter!$D241),TODAY()),Einstellungen!$F$13:$F$67)))*N(Mitarbeiter!$E241)/IF(Einstellungen!$C$11="7 Tage",7,5),N('Ist-Stunden'!AN241)+(N(Krankheitstage!BM241)+N(Krankheitstage!BY241))*N($C241))))</f>
        <v/>
      </c>
      <c r="BS241" s="76">
        <f>IF($B241="",0,IF(Einstellungen!$C$10="Ja",MAX(IF(Einstellungen!$C$11="7 Tage",MAX(0,(MIN(DATE(2028,13,0),IF(Mitarbeiter!$D241="",DATE(2028,13,0),Mitarbeiter!$D241),TODAY()))-(MAX(DATE(2028,12,1),Mitarbeiter!$C241))+1),MAX(0,NETWORKDAYS(MAX(DATE(2028,12,1),Mitarbeiter!$C241),MIN(DATE(2028,13,0),IF(Mitarbeiter!$D241="",DATE(2028,13,0),Mitarbeiter!$D241),TODAY()),Einstellungen!$F$13:$F$67)))*N(Mitarbeiter!$E241)/IF(Einstellungen!$C$11="7 Tage",7,5),N('Ist-Stunden'!AO241)),MAX(IF(Einstellungen!$C$11="7 Tage",MAX(0,(MIN(DATE(2028,13,0),IF(Mitarbeiter!$D241="",DATE(2028,13,0),Mitarbeiter!$D241),TODAY()))-(MAX(DATE(2028,12,1),Mitarbeiter!$C241))+1),MAX(0,NETWORKDAYS(MAX(DATE(2028,12,1),Mitarbeiter!$C241),MIN(DATE(2028,13,0),IF(Mitarbeiter!$D241="",DATE(2028,13,0),Mitarbeiter!$D241),TODAY()),Einstellungen!$F$13:$F$67)))*N(Mitarbeiter!$E241)/IF(Einstellungen!$C$11="7 Tage",7,5),N('Ist-Stunden'!AO241)+(N(Krankheitstage!BN241)+N(Krankheitstage!BZ241))*N($C241))))</f>
        <v/>
      </c>
      <c r="BT241" s="76">
        <f>IF($B241="",0,IF(Einstellungen!$C$10="Ja",MAX(IF(Einstellungen!$C$11="7 Tage",MAX(0,(MIN(DATE(2029,2,0),IF(Mitarbeiter!$D241="",DATE(2029,2,0),Mitarbeiter!$D241),TODAY()))-(MAX(DATE(2029,1,1),Mitarbeiter!$C241))+1),MAX(0,NETWORKDAYS(MAX(DATE(2029,1,1),Mitarbeiter!$C241),MIN(DATE(2029,2,0),IF(Mitarbeiter!$D241="",DATE(2029,2,0),Mitarbeiter!$D241),TODAY()),Einstellungen!$F$13:$F$67)))*N(Mitarbeiter!$E241)/IF(Einstellungen!$C$11="7 Tage",7,5),N('Ist-Stunden'!AP241)),MAX(IF(Einstellungen!$C$11="7 Tage",MAX(0,(MIN(DATE(2029,2,0),IF(Mitarbeiter!$D241="",DATE(2029,2,0),Mitarbeiter!$D241),TODAY()))-(MAX(DATE(2029,1,1),Mitarbeiter!$C241))+1),MAX(0,NETWORKDAYS(MAX(DATE(2029,1,1),Mitarbeiter!$C241),MIN(DATE(2029,2,0),IF(Mitarbeiter!$D241="",DATE(2029,2,0),Mitarbeiter!$D241),TODAY()),Einstellungen!$F$13:$F$67)))*N(Mitarbeiter!$E241)/IF(Einstellungen!$C$11="7 Tage",7,5),N('Ist-Stunden'!AP241)+(N(Krankheitstage!CA241)+N(Krankheitstage!CM241))*N($C241))))</f>
        <v/>
      </c>
      <c r="BU241" s="76">
        <f>IF($B241="",0,IF(Einstellungen!$C$10="Ja",MAX(IF(Einstellungen!$C$11="7 Tage",MAX(0,(MIN(DATE(2029,3,0),IF(Mitarbeiter!$D241="",DATE(2029,3,0),Mitarbeiter!$D241),TODAY()))-(MAX(DATE(2029,2,1),Mitarbeiter!$C241))+1),MAX(0,NETWORKDAYS(MAX(DATE(2029,2,1),Mitarbeiter!$C241),MIN(DATE(2029,3,0),IF(Mitarbeiter!$D241="",DATE(2029,3,0),Mitarbeiter!$D241),TODAY()),Einstellungen!$F$13:$F$67)))*N(Mitarbeiter!$E241)/IF(Einstellungen!$C$11="7 Tage",7,5),N('Ist-Stunden'!AQ241)),MAX(IF(Einstellungen!$C$11="7 Tage",MAX(0,(MIN(DATE(2029,3,0),IF(Mitarbeiter!$D241="",DATE(2029,3,0),Mitarbeiter!$D241),TODAY()))-(MAX(DATE(2029,2,1),Mitarbeiter!$C241))+1),MAX(0,NETWORKDAYS(MAX(DATE(2029,2,1),Mitarbeiter!$C241),MIN(DATE(2029,3,0),IF(Mitarbeiter!$D241="",DATE(2029,3,0),Mitarbeiter!$D241),TODAY()),Einstellungen!$F$13:$F$67)))*N(Mitarbeiter!$E241)/IF(Einstellungen!$C$11="7 Tage",7,5),N('Ist-Stunden'!AQ241)+(N(Krankheitstage!CB241)+N(Krankheitstage!CN241))*N($C241))))</f>
        <v/>
      </c>
      <c r="BV241" s="76">
        <f>IF($B241="",0,IF(Einstellungen!$C$10="Ja",MAX(IF(Einstellungen!$C$11="7 Tage",MAX(0,(MIN(DATE(2029,4,0),IF(Mitarbeiter!$D241="",DATE(2029,4,0),Mitarbeiter!$D241),TODAY()))-(MAX(DATE(2029,3,1),Mitarbeiter!$C241))+1),MAX(0,NETWORKDAYS(MAX(DATE(2029,3,1),Mitarbeiter!$C241),MIN(DATE(2029,4,0),IF(Mitarbeiter!$D241="",DATE(2029,4,0),Mitarbeiter!$D241),TODAY()),Einstellungen!$F$13:$F$67)))*N(Mitarbeiter!$E241)/IF(Einstellungen!$C$11="7 Tage",7,5),N('Ist-Stunden'!AR241)),MAX(IF(Einstellungen!$C$11="7 Tage",MAX(0,(MIN(DATE(2029,4,0),IF(Mitarbeiter!$D241="",DATE(2029,4,0),Mitarbeiter!$D241),TODAY()))-(MAX(DATE(2029,3,1),Mitarbeiter!$C241))+1),MAX(0,NETWORKDAYS(MAX(DATE(2029,3,1),Mitarbeiter!$C241),MIN(DATE(2029,4,0),IF(Mitarbeiter!$D241="",DATE(2029,4,0),Mitarbeiter!$D241),TODAY()),Einstellungen!$F$13:$F$67)))*N(Mitarbeiter!$E241)/IF(Einstellungen!$C$11="7 Tage",7,5),N('Ist-Stunden'!AR241)+(N(Krankheitstage!CC241)+N(Krankheitstage!CO241))*N($C241))))</f>
        <v/>
      </c>
      <c r="BW241" s="76">
        <f>IF($B241="",0,IF(Einstellungen!$C$10="Ja",MAX(IF(Einstellungen!$C$11="7 Tage",MAX(0,(MIN(DATE(2029,5,0),IF(Mitarbeiter!$D241="",DATE(2029,5,0),Mitarbeiter!$D241),TODAY()))-(MAX(DATE(2029,4,1),Mitarbeiter!$C241))+1),MAX(0,NETWORKDAYS(MAX(DATE(2029,4,1),Mitarbeiter!$C241),MIN(DATE(2029,5,0),IF(Mitarbeiter!$D241="",DATE(2029,5,0),Mitarbeiter!$D241),TODAY()),Einstellungen!$F$13:$F$67)))*N(Mitarbeiter!$E241)/IF(Einstellungen!$C$11="7 Tage",7,5),N('Ist-Stunden'!AS241)),MAX(IF(Einstellungen!$C$11="7 Tage",MAX(0,(MIN(DATE(2029,5,0),IF(Mitarbeiter!$D241="",DATE(2029,5,0),Mitarbeiter!$D241),TODAY()))-(MAX(DATE(2029,4,1),Mitarbeiter!$C241))+1),MAX(0,NETWORKDAYS(MAX(DATE(2029,4,1),Mitarbeiter!$C241),MIN(DATE(2029,5,0),IF(Mitarbeiter!$D241="",DATE(2029,5,0),Mitarbeiter!$D241),TODAY()),Einstellungen!$F$13:$F$67)))*N(Mitarbeiter!$E241)/IF(Einstellungen!$C$11="7 Tage",7,5),N('Ist-Stunden'!AS241)+(N(Krankheitstage!CD241)+N(Krankheitstage!CP241))*N($C241))))</f>
        <v/>
      </c>
      <c r="BX241" s="76">
        <f>IF($B241="",0,IF(Einstellungen!$C$10="Ja",MAX(IF(Einstellungen!$C$11="7 Tage",MAX(0,(MIN(DATE(2029,6,0),IF(Mitarbeiter!$D241="",DATE(2029,6,0),Mitarbeiter!$D241),TODAY()))-(MAX(DATE(2029,5,1),Mitarbeiter!$C241))+1),MAX(0,NETWORKDAYS(MAX(DATE(2029,5,1),Mitarbeiter!$C241),MIN(DATE(2029,6,0),IF(Mitarbeiter!$D241="",DATE(2029,6,0),Mitarbeiter!$D241),TODAY()),Einstellungen!$F$13:$F$67)))*N(Mitarbeiter!$E241)/IF(Einstellungen!$C$11="7 Tage",7,5),N('Ist-Stunden'!AT241)),MAX(IF(Einstellungen!$C$11="7 Tage",MAX(0,(MIN(DATE(2029,6,0),IF(Mitarbeiter!$D241="",DATE(2029,6,0),Mitarbeiter!$D241),TODAY()))-(MAX(DATE(2029,5,1),Mitarbeiter!$C241))+1),MAX(0,NETWORKDAYS(MAX(DATE(2029,5,1),Mitarbeiter!$C241),MIN(DATE(2029,6,0),IF(Mitarbeiter!$D241="",DATE(2029,6,0),Mitarbeiter!$D241),TODAY()),Einstellungen!$F$13:$F$67)))*N(Mitarbeiter!$E241)/IF(Einstellungen!$C$11="7 Tage",7,5),N('Ist-Stunden'!AT241)+(N(Krankheitstage!CE241)+N(Krankheitstage!CQ241))*N($C241))))</f>
        <v/>
      </c>
      <c r="BY241" s="76">
        <f>IF($B241="",0,IF(Einstellungen!$C$10="Ja",MAX(IF(Einstellungen!$C$11="7 Tage",MAX(0,(MIN(DATE(2029,7,0),IF(Mitarbeiter!$D241="",DATE(2029,7,0),Mitarbeiter!$D241),TODAY()))-(MAX(DATE(2029,6,1),Mitarbeiter!$C241))+1),MAX(0,NETWORKDAYS(MAX(DATE(2029,6,1),Mitarbeiter!$C241),MIN(DATE(2029,7,0),IF(Mitarbeiter!$D241="",DATE(2029,7,0),Mitarbeiter!$D241),TODAY()),Einstellungen!$F$13:$F$67)))*N(Mitarbeiter!$E241)/IF(Einstellungen!$C$11="7 Tage",7,5),N('Ist-Stunden'!AU241)),MAX(IF(Einstellungen!$C$11="7 Tage",MAX(0,(MIN(DATE(2029,7,0),IF(Mitarbeiter!$D241="",DATE(2029,7,0),Mitarbeiter!$D241),TODAY()))-(MAX(DATE(2029,6,1),Mitarbeiter!$C241))+1),MAX(0,NETWORKDAYS(MAX(DATE(2029,6,1),Mitarbeiter!$C241),MIN(DATE(2029,7,0),IF(Mitarbeiter!$D241="",DATE(2029,7,0),Mitarbeiter!$D241),TODAY()),Einstellungen!$F$13:$F$67)))*N(Mitarbeiter!$E241)/IF(Einstellungen!$C$11="7 Tage",7,5),N('Ist-Stunden'!AU241)+(N(Krankheitstage!CF241)+N(Krankheitstage!CR241))*N($C241))))</f>
        <v/>
      </c>
      <c r="BZ241" s="76">
        <f>IF($B241="",0,IF(Einstellungen!$C$10="Ja",MAX(IF(Einstellungen!$C$11="7 Tage",MAX(0,(MIN(DATE(2029,8,0),IF(Mitarbeiter!$D241="",DATE(2029,8,0),Mitarbeiter!$D241),TODAY()))-(MAX(DATE(2029,7,1),Mitarbeiter!$C241))+1),MAX(0,NETWORKDAYS(MAX(DATE(2029,7,1),Mitarbeiter!$C241),MIN(DATE(2029,8,0),IF(Mitarbeiter!$D241="",DATE(2029,8,0),Mitarbeiter!$D241),TODAY()),Einstellungen!$F$13:$F$67)))*N(Mitarbeiter!$E241)/IF(Einstellungen!$C$11="7 Tage",7,5),N('Ist-Stunden'!AV241)),MAX(IF(Einstellungen!$C$11="7 Tage",MAX(0,(MIN(DATE(2029,8,0),IF(Mitarbeiter!$D241="",DATE(2029,8,0),Mitarbeiter!$D241),TODAY()))-(MAX(DATE(2029,7,1),Mitarbeiter!$C241))+1),MAX(0,NETWORKDAYS(MAX(DATE(2029,7,1),Mitarbeiter!$C241),MIN(DATE(2029,8,0),IF(Mitarbeiter!$D241="",DATE(2029,8,0),Mitarbeiter!$D241),TODAY()),Einstellungen!$F$13:$F$67)))*N(Mitarbeiter!$E241)/IF(Einstellungen!$C$11="7 Tage",7,5),N('Ist-Stunden'!AV241)+(N(Krankheitstage!CG241)+N(Krankheitstage!CS241))*N($C241))))</f>
        <v/>
      </c>
      <c r="CA241" s="76">
        <f>IF($B241="",0,IF(Einstellungen!$C$10="Ja",MAX(IF(Einstellungen!$C$11="7 Tage",MAX(0,(MIN(DATE(2029,9,0),IF(Mitarbeiter!$D241="",DATE(2029,9,0),Mitarbeiter!$D241),TODAY()))-(MAX(DATE(2029,8,1),Mitarbeiter!$C241))+1),MAX(0,NETWORKDAYS(MAX(DATE(2029,8,1),Mitarbeiter!$C241),MIN(DATE(2029,9,0),IF(Mitarbeiter!$D241="",DATE(2029,9,0),Mitarbeiter!$D241),TODAY()),Einstellungen!$F$13:$F$67)))*N(Mitarbeiter!$E241)/IF(Einstellungen!$C$11="7 Tage",7,5),N('Ist-Stunden'!AW241)),MAX(IF(Einstellungen!$C$11="7 Tage",MAX(0,(MIN(DATE(2029,9,0),IF(Mitarbeiter!$D241="",DATE(2029,9,0),Mitarbeiter!$D241),TODAY()))-(MAX(DATE(2029,8,1),Mitarbeiter!$C241))+1),MAX(0,NETWORKDAYS(MAX(DATE(2029,8,1),Mitarbeiter!$C241),MIN(DATE(2029,9,0),IF(Mitarbeiter!$D241="",DATE(2029,9,0),Mitarbeiter!$D241),TODAY()),Einstellungen!$F$13:$F$67)))*N(Mitarbeiter!$E241)/IF(Einstellungen!$C$11="7 Tage",7,5),N('Ist-Stunden'!AW241)+(N(Krankheitstage!CH241)+N(Krankheitstage!CT241))*N($C241))))</f>
        <v/>
      </c>
      <c r="CB241" s="76">
        <f>IF($B241="",0,IF(Einstellungen!$C$10="Ja",MAX(IF(Einstellungen!$C$11="7 Tage",MAX(0,(MIN(DATE(2029,10,0),IF(Mitarbeiter!$D241="",DATE(2029,10,0),Mitarbeiter!$D241),TODAY()))-(MAX(DATE(2029,9,1),Mitarbeiter!$C241))+1),MAX(0,NETWORKDAYS(MAX(DATE(2029,9,1),Mitarbeiter!$C241),MIN(DATE(2029,10,0),IF(Mitarbeiter!$D241="",DATE(2029,10,0),Mitarbeiter!$D241),TODAY()),Einstellungen!$F$13:$F$67)))*N(Mitarbeiter!$E241)/IF(Einstellungen!$C$11="7 Tage",7,5),N('Ist-Stunden'!AX241)),MAX(IF(Einstellungen!$C$11="7 Tage",MAX(0,(MIN(DATE(2029,10,0),IF(Mitarbeiter!$D241="",DATE(2029,10,0),Mitarbeiter!$D241),TODAY()))-(MAX(DATE(2029,9,1),Mitarbeiter!$C241))+1),MAX(0,NETWORKDAYS(MAX(DATE(2029,9,1),Mitarbeiter!$C241),MIN(DATE(2029,10,0),IF(Mitarbeiter!$D241="",DATE(2029,10,0),Mitarbeiter!$D241),TODAY()),Einstellungen!$F$13:$F$67)))*N(Mitarbeiter!$E241)/IF(Einstellungen!$C$11="7 Tage",7,5),N('Ist-Stunden'!AX241)+(N(Krankheitstage!CI241)+N(Krankheitstage!CU241))*N($C241))))</f>
        <v/>
      </c>
      <c r="CC241" s="76">
        <f>IF($B241="",0,IF(Einstellungen!$C$10="Ja",MAX(IF(Einstellungen!$C$11="7 Tage",MAX(0,(MIN(DATE(2029,11,0),IF(Mitarbeiter!$D241="",DATE(2029,11,0),Mitarbeiter!$D241),TODAY()))-(MAX(DATE(2029,10,1),Mitarbeiter!$C241))+1),MAX(0,NETWORKDAYS(MAX(DATE(2029,10,1),Mitarbeiter!$C241),MIN(DATE(2029,11,0),IF(Mitarbeiter!$D241="",DATE(2029,11,0),Mitarbeiter!$D241),TODAY()),Einstellungen!$F$13:$F$67)))*N(Mitarbeiter!$E241)/IF(Einstellungen!$C$11="7 Tage",7,5),N('Ist-Stunden'!AY241)),MAX(IF(Einstellungen!$C$11="7 Tage",MAX(0,(MIN(DATE(2029,11,0),IF(Mitarbeiter!$D241="",DATE(2029,11,0),Mitarbeiter!$D241),TODAY()))-(MAX(DATE(2029,10,1),Mitarbeiter!$C241))+1),MAX(0,NETWORKDAYS(MAX(DATE(2029,10,1),Mitarbeiter!$C241),MIN(DATE(2029,11,0),IF(Mitarbeiter!$D241="",DATE(2029,11,0),Mitarbeiter!$D241),TODAY()),Einstellungen!$F$13:$F$67)))*N(Mitarbeiter!$E241)/IF(Einstellungen!$C$11="7 Tage",7,5),N('Ist-Stunden'!AY241)+(N(Krankheitstage!CJ241)+N(Krankheitstage!CV241))*N($C241))))</f>
        <v/>
      </c>
      <c r="CD241" s="76">
        <f>IF($B241="",0,IF(Einstellungen!$C$10="Ja",MAX(IF(Einstellungen!$C$11="7 Tage",MAX(0,(MIN(DATE(2029,12,0),IF(Mitarbeiter!$D241="",DATE(2029,12,0),Mitarbeiter!$D241),TODAY()))-(MAX(DATE(2029,11,1),Mitarbeiter!$C241))+1),MAX(0,NETWORKDAYS(MAX(DATE(2029,11,1),Mitarbeiter!$C241),MIN(DATE(2029,12,0),IF(Mitarbeiter!$D241="",DATE(2029,12,0),Mitarbeiter!$D241),TODAY()),Einstellungen!$F$13:$F$67)))*N(Mitarbeiter!$E241)/IF(Einstellungen!$C$11="7 Tage",7,5),N('Ist-Stunden'!AZ241)),MAX(IF(Einstellungen!$C$11="7 Tage",MAX(0,(MIN(DATE(2029,12,0),IF(Mitarbeiter!$D241="",DATE(2029,12,0),Mitarbeiter!$D241),TODAY()))-(MAX(DATE(2029,11,1),Mitarbeiter!$C241))+1),MAX(0,NETWORKDAYS(MAX(DATE(2029,11,1),Mitarbeiter!$C241),MIN(DATE(2029,12,0),IF(Mitarbeiter!$D241="",DATE(2029,12,0),Mitarbeiter!$D241),TODAY()),Einstellungen!$F$13:$F$67)))*N(Mitarbeiter!$E241)/IF(Einstellungen!$C$11="7 Tage",7,5),N('Ist-Stunden'!AZ241)+(N(Krankheitstage!CK241)+N(Krankheitstage!CW241))*N($C241))))</f>
        <v/>
      </c>
      <c r="CE241" s="76">
        <f>IF($B241="",0,IF(Einstellungen!$C$10="Ja",MAX(IF(Einstellungen!$C$11="7 Tage",MAX(0,(MIN(DATE(2029,13,0),IF(Mitarbeiter!$D241="",DATE(2029,13,0),Mitarbeiter!$D241),TODAY()))-(MAX(DATE(2029,12,1),Mitarbeiter!$C241))+1),MAX(0,NETWORKDAYS(MAX(DATE(2029,12,1),Mitarbeiter!$C241),MIN(DATE(2029,13,0),IF(Mitarbeiter!$D241="",DATE(2029,13,0),Mitarbeiter!$D241),TODAY()),Einstellungen!$F$13:$F$67)))*N(Mitarbeiter!$E241)/IF(Einstellungen!$C$11="7 Tage",7,5),N('Ist-Stunden'!BA241)),MAX(IF(Einstellungen!$C$11="7 Tage",MAX(0,(MIN(DATE(2029,13,0),IF(Mitarbeiter!$D241="",DATE(2029,13,0),Mitarbeiter!$D241),TODAY()))-(MAX(DATE(2029,12,1),Mitarbeiter!$C241))+1),MAX(0,NETWORKDAYS(MAX(DATE(2029,12,1),Mitarbeiter!$C241),MIN(DATE(2029,13,0),IF(Mitarbeiter!$D241="",DATE(2029,13,0),Mitarbeiter!$D241),TODAY()),Einstellungen!$F$13:$F$67)))*N(Mitarbeiter!$E241)/IF(Einstellungen!$C$11="7 Tage",7,5),N('Ist-Stunden'!BA241)+(N(Krankheitstage!CL241)+N(Krankheitstage!CX241))*N($C241))))</f>
        <v/>
      </c>
      <c r="CF241" s="76">
        <f>IF($B241="",0,IF(Einstellungen!$C$10="Ja",MAX(IF(Einstellungen!$C$11="7 Tage",MAX(0,(MIN(DATE(2030,2,0),IF(Mitarbeiter!$D241="",DATE(2030,2,0),Mitarbeiter!$D241),TODAY()))-(MAX(DATE(2030,1,1),Mitarbeiter!$C241))+1),MAX(0,NETWORKDAYS(MAX(DATE(2030,1,1),Mitarbeiter!$C241),MIN(DATE(2030,2,0),IF(Mitarbeiter!$D241="",DATE(2030,2,0),Mitarbeiter!$D241),TODAY()),Einstellungen!$F$13:$F$67)))*N(Mitarbeiter!$E241)/IF(Einstellungen!$C$11="7 Tage",7,5),N('Ist-Stunden'!BB241)),MAX(IF(Einstellungen!$C$11="7 Tage",MAX(0,(MIN(DATE(2030,2,0),IF(Mitarbeiter!$D241="",DATE(2030,2,0),Mitarbeiter!$D241),TODAY()))-(MAX(DATE(2030,1,1),Mitarbeiter!$C241))+1),MAX(0,NETWORKDAYS(MAX(DATE(2030,1,1),Mitarbeiter!$C241),MIN(DATE(2030,2,0),IF(Mitarbeiter!$D241="",DATE(2030,2,0),Mitarbeiter!$D241),TODAY()),Einstellungen!$F$13:$F$67)))*N(Mitarbeiter!$E241)/IF(Einstellungen!$C$11="7 Tage",7,5),N('Ist-Stunden'!BB241)+(N(Krankheitstage!CY241)+N(Krankheitstage!DK241))*N($C241))))</f>
        <v/>
      </c>
      <c r="CG241" s="76">
        <f>IF($B241="",0,IF(Einstellungen!$C$10="Ja",MAX(IF(Einstellungen!$C$11="7 Tage",MAX(0,(MIN(DATE(2030,3,0),IF(Mitarbeiter!$D241="",DATE(2030,3,0),Mitarbeiter!$D241),TODAY()))-(MAX(DATE(2030,2,1),Mitarbeiter!$C241))+1),MAX(0,NETWORKDAYS(MAX(DATE(2030,2,1),Mitarbeiter!$C241),MIN(DATE(2030,3,0),IF(Mitarbeiter!$D241="",DATE(2030,3,0),Mitarbeiter!$D241),TODAY()),Einstellungen!$F$13:$F$67)))*N(Mitarbeiter!$E241)/IF(Einstellungen!$C$11="7 Tage",7,5),N('Ist-Stunden'!BC241)),MAX(IF(Einstellungen!$C$11="7 Tage",MAX(0,(MIN(DATE(2030,3,0),IF(Mitarbeiter!$D241="",DATE(2030,3,0),Mitarbeiter!$D241),TODAY()))-(MAX(DATE(2030,2,1),Mitarbeiter!$C241))+1),MAX(0,NETWORKDAYS(MAX(DATE(2030,2,1),Mitarbeiter!$C241),MIN(DATE(2030,3,0),IF(Mitarbeiter!$D241="",DATE(2030,3,0),Mitarbeiter!$D241),TODAY()),Einstellungen!$F$13:$F$67)))*N(Mitarbeiter!$E241)/IF(Einstellungen!$C$11="7 Tage",7,5),N('Ist-Stunden'!BC241)+(N(Krankheitstage!CZ241)+N(Krankheitstage!DL241))*N($C241))))</f>
        <v/>
      </c>
      <c r="CH241" s="76">
        <f>IF($B241="",0,IF(Einstellungen!$C$10="Ja",MAX(IF(Einstellungen!$C$11="7 Tage",MAX(0,(MIN(DATE(2030,4,0),IF(Mitarbeiter!$D241="",DATE(2030,4,0),Mitarbeiter!$D241),TODAY()))-(MAX(DATE(2030,3,1),Mitarbeiter!$C241))+1),MAX(0,NETWORKDAYS(MAX(DATE(2030,3,1),Mitarbeiter!$C241),MIN(DATE(2030,4,0),IF(Mitarbeiter!$D241="",DATE(2030,4,0),Mitarbeiter!$D241),TODAY()),Einstellungen!$F$13:$F$67)))*N(Mitarbeiter!$E241)/IF(Einstellungen!$C$11="7 Tage",7,5),N('Ist-Stunden'!BD241)),MAX(IF(Einstellungen!$C$11="7 Tage",MAX(0,(MIN(DATE(2030,4,0),IF(Mitarbeiter!$D241="",DATE(2030,4,0),Mitarbeiter!$D241),TODAY()))-(MAX(DATE(2030,3,1),Mitarbeiter!$C241))+1),MAX(0,NETWORKDAYS(MAX(DATE(2030,3,1),Mitarbeiter!$C241),MIN(DATE(2030,4,0),IF(Mitarbeiter!$D241="",DATE(2030,4,0),Mitarbeiter!$D241),TODAY()),Einstellungen!$F$13:$F$67)))*N(Mitarbeiter!$E241)/IF(Einstellungen!$C$11="7 Tage",7,5),N('Ist-Stunden'!BD241)+(N(Krankheitstage!DA241)+N(Krankheitstage!DM241))*N($C241))))</f>
        <v/>
      </c>
      <c r="CI241" s="76">
        <f>IF($B241="",0,IF(Einstellungen!$C$10="Ja",MAX(IF(Einstellungen!$C$11="7 Tage",MAX(0,(MIN(DATE(2030,5,0),IF(Mitarbeiter!$D241="",DATE(2030,5,0),Mitarbeiter!$D241),TODAY()))-(MAX(DATE(2030,4,1),Mitarbeiter!$C241))+1),MAX(0,NETWORKDAYS(MAX(DATE(2030,4,1),Mitarbeiter!$C241),MIN(DATE(2030,5,0),IF(Mitarbeiter!$D241="",DATE(2030,5,0),Mitarbeiter!$D241),TODAY()),Einstellungen!$F$13:$F$67)))*N(Mitarbeiter!$E241)/IF(Einstellungen!$C$11="7 Tage",7,5),N('Ist-Stunden'!BE241)),MAX(IF(Einstellungen!$C$11="7 Tage",MAX(0,(MIN(DATE(2030,5,0),IF(Mitarbeiter!$D241="",DATE(2030,5,0),Mitarbeiter!$D241),TODAY()))-(MAX(DATE(2030,4,1),Mitarbeiter!$C241))+1),MAX(0,NETWORKDAYS(MAX(DATE(2030,4,1),Mitarbeiter!$C241),MIN(DATE(2030,5,0),IF(Mitarbeiter!$D241="",DATE(2030,5,0),Mitarbeiter!$D241),TODAY()),Einstellungen!$F$13:$F$67)))*N(Mitarbeiter!$E241)/IF(Einstellungen!$C$11="7 Tage",7,5),N('Ist-Stunden'!BE241)+(N(Krankheitstage!DB241)+N(Krankheitstage!DN241))*N($C241))))</f>
        <v/>
      </c>
      <c r="CJ241" s="76">
        <f>IF($B241="",0,IF(Einstellungen!$C$10="Ja",MAX(IF(Einstellungen!$C$11="7 Tage",MAX(0,(MIN(DATE(2030,6,0),IF(Mitarbeiter!$D241="",DATE(2030,6,0),Mitarbeiter!$D241),TODAY()))-(MAX(DATE(2030,5,1),Mitarbeiter!$C241))+1),MAX(0,NETWORKDAYS(MAX(DATE(2030,5,1),Mitarbeiter!$C241),MIN(DATE(2030,6,0),IF(Mitarbeiter!$D241="",DATE(2030,6,0),Mitarbeiter!$D241),TODAY()),Einstellungen!$F$13:$F$67)))*N(Mitarbeiter!$E241)/IF(Einstellungen!$C$11="7 Tage",7,5),N('Ist-Stunden'!BF241)),MAX(IF(Einstellungen!$C$11="7 Tage",MAX(0,(MIN(DATE(2030,6,0),IF(Mitarbeiter!$D241="",DATE(2030,6,0),Mitarbeiter!$D241),TODAY()))-(MAX(DATE(2030,5,1),Mitarbeiter!$C241))+1),MAX(0,NETWORKDAYS(MAX(DATE(2030,5,1),Mitarbeiter!$C241),MIN(DATE(2030,6,0),IF(Mitarbeiter!$D241="",DATE(2030,6,0),Mitarbeiter!$D241),TODAY()),Einstellungen!$F$13:$F$67)))*N(Mitarbeiter!$E241)/IF(Einstellungen!$C$11="7 Tage",7,5),N('Ist-Stunden'!BF241)+(N(Krankheitstage!DC241)+N(Krankheitstage!DO241))*N($C241))))</f>
        <v/>
      </c>
      <c r="CK241" s="76">
        <f>IF($B241="",0,IF(Einstellungen!$C$10="Ja",MAX(IF(Einstellungen!$C$11="7 Tage",MAX(0,(MIN(DATE(2030,7,0),IF(Mitarbeiter!$D241="",DATE(2030,7,0),Mitarbeiter!$D241),TODAY()))-(MAX(DATE(2030,6,1),Mitarbeiter!$C241))+1),MAX(0,NETWORKDAYS(MAX(DATE(2030,6,1),Mitarbeiter!$C241),MIN(DATE(2030,7,0),IF(Mitarbeiter!$D241="",DATE(2030,7,0),Mitarbeiter!$D241),TODAY()),Einstellungen!$F$13:$F$67)))*N(Mitarbeiter!$E241)/IF(Einstellungen!$C$11="7 Tage",7,5),N('Ist-Stunden'!BG241)),MAX(IF(Einstellungen!$C$11="7 Tage",MAX(0,(MIN(DATE(2030,7,0),IF(Mitarbeiter!$D241="",DATE(2030,7,0),Mitarbeiter!$D241),TODAY()))-(MAX(DATE(2030,6,1),Mitarbeiter!$C241))+1),MAX(0,NETWORKDAYS(MAX(DATE(2030,6,1),Mitarbeiter!$C241),MIN(DATE(2030,7,0),IF(Mitarbeiter!$D241="",DATE(2030,7,0),Mitarbeiter!$D241),TODAY()),Einstellungen!$F$13:$F$67)))*N(Mitarbeiter!$E241)/IF(Einstellungen!$C$11="7 Tage",7,5),N('Ist-Stunden'!BG241)+(N(Krankheitstage!DD241)+N(Krankheitstage!DP241))*N($C241))))</f>
        <v/>
      </c>
      <c r="CL241" s="76">
        <f>IF($B241="",0,IF(Einstellungen!$C$10="Ja",MAX(IF(Einstellungen!$C$11="7 Tage",MAX(0,(MIN(DATE(2030,8,0),IF(Mitarbeiter!$D241="",DATE(2030,8,0),Mitarbeiter!$D241),TODAY()))-(MAX(DATE(2030,7,1),Mitarbeiter!$C241))+1),MAX(0,NETWORKDAYS(MAX(DATE(2030,7,1),Mitarbeiter!$C241),MIN(DATE(2030,8,0),IF(Mitarbeiter!$D241="",DATE(2030,8,0),Mitarbeiter!$D241),TODAY()),Einstellungen!$F$13:$F$67)))*N(Mitarbeiter!$E241)/IF(Einstellungen!$C$11="7 Tage",7,5),N('Ist-Stunden'!BH241)),MAX(IF(Einstellungen!$C$11="7 Tage",MAX(0,(MIN(DATE(2030,8,0),IF(Mitarbeiter!$D241="",DATE(2030,8,0),Mitarbeiter!$D241),TODAY()))-(MAX(DATE(2030,7,1),Mitarbeiter!$C241))+1),MAX(0,NETWORKDAYS(MAX(DATE(2030,7,1),Mitarbeiter!$C241),MIN(DATE(2030,8,0),IF(Mitarbeiter!$D241="",DATE(2030,8,0),Mitarbeiter!$D241),TODAY()),Einstellungen!$F$13:$F$67)))*N(Mitarbeiter!$E241)/IF(Einstellungen!$C$11="7 Tage",7,5),N('Ist-Stunden'!BH241)+(N(Krankheitstage!DE241)+N(Krankheitstage!DQ241))*N($C241))))</f>
        <v/>
      </c>
      <c r="CM241" s="76">
        <f>IF($B241="",0,IF(Einstellungen!$C$10="Ja",MAX(IF(Einstellungen!$C$11="7 Tage",MAX(0,(MIN(DATE(2030,9,0),IF(Mitarbeiter!$D241="",DATE(2030,9,0),Mitarbeiter!$D241),TODAY()))-(MAX(DATE(2030,8,1),Mitarbeiter!$C241))+1),MAX(0,NETWORKDAYS(MAX(DATE(2030,8,1),Mitarbeiter!$C241),MIN(DATE(2030,9,0),IF(Mitarbeiter!$D241="",DATE(2030,9,0),Mitarbeiter!$D241),TODAY()),Einstellungen!$F$13:$F$67)))*N(Mitarbeiter!$E241)/IF(Einstellungen!$C$11="7 Tage",7,5),N('Ist-Stunden'!BI241)),MAX(IF(Einstellungen!$C$11="7 Tage",MAX(0,(MIN(DATE(2030,9,0),IF(Mitarbeiter!$D241="",DATE(2030,9,0),Mitarbeiter!$D241),TODAY()))-(MAX(DATE(2030,8,1),Mitarbeiter!$C241))+1),MAX(0,NETWORKDAYS(MAX(DATE(2030,8,1),Mitarbeiter!$C241),MIN(DATE(2030,9,0),IF(Mitarbeiter!$D241="",DATE(2030,9,0),Mitarbeiter!$D241),TODAY()),Einstellungen!$F$13:$F$67)))*N(Mitarbeiter!$E241)/IF(Einstellungen!$C$11="7 Tage",7,5),N('Ist-Stunden'!BI241)+(N(Krankheitstage!DF241)+N(Krankheitstage!DR241))*N($C241))))</f>
        <v/>
      </c>
      <c r="CN241" s="76">
        <f>IF($B241="",0,IF(Einstellungen!$C$10="Ja",MAX(IF(Einstellungen!$C$11="7 Tage",MAX(0,(MIN(DATE(2030,10,0),IF(Mitarbeiter!$D241="",DATE(2030,10,0),Mitarbeiter!$D241),TODAY()))-(MAX(DATE(2030,9,1),Mitarbeiter!$C241))+1),MAX(0,NETWORKDAYS(MAX(DATE(2030,9,1),Mitarbeiter!$C241),MIN(DATE(2030,10,0),IF(Mitarbeiter!$D241="",DATE(2030,10,0),Mitarbeiter!$D241),TODAY()),Einstellungen!$F$13:$F$67)))*N(Mitarbeiter!$E241)/IF(Einstellungen!$C$11="7 Tage",7,5),N('Ist-Stunden'!BJ241)),MAX(IF(Einstellungen!$C$11="7 Tage",MAX(0,(MIN(DATE(2030,10,0),IF(Mitarbeiter!$D241="",DATE(2030,10,0),Mitarbeiter!$D241),TODAY()))-(MAX(DATE(2030,9,1),Mitarbeiter!$C241))+1),MAX(0,NETWORKDAYS(MAX(DATE(2030,9,1),Mitarbeiter!$C241),MIN(DATE(2030,10,0),IF(Mitarbeiter!$D241="",DATE(2030,10,0),Mitarbeiter!$D241),TODAY()),Einstellungen!$F$13:$F$67)))*N(Mitarbeiter!$E241)/IF(Einstellungen!$C$11="7 Tage",7,5),N('Ist-Stunden'!BJ241)+(N(Krankheitstage!DG241)+N(Krankheitstage!DS241))*N($C241))))</f>
        <v/>
      </c>
      <c r="CO241" s="76">
        <f>IF($B241="",0,IF(Einstellungen!$C$10="Ja",MAX(IF(Einstellungen!$C$11="7 Tage",MAX(0,(MIN(DATE(2030,11,0),IF(Mitarbeiter!$D241="",DATE(2030,11,0),Mitarbeiter!$D241),TODAY()))-(MAX(DATE(2030,10,1),Mitarbeiter!$C241))+1),MAX(0,NETWORKDAYS(MAX(DATE(2030,10,1),Mitarbeiter!$C241),MIN(DATE(2030,11,0),IF(Mitarbeiter!$D241="",DATE(2030,11,0),Mitarbeiter!$D241),TODAY()),Einstellungen!$F$13:$F$67)))*N(Mitarbeiter!$E241)/IF(Einstellungen!$C$11="7 Tage",7,5),N('Ist-Stunden'!BK241)),MAX(IF(Einstellungen!$C$11="7 Tage",MAX(0,(MIN(DATE(2030,11,0),IF(Mitarbeiter!$D241="",DATE(2030,11,0),Mitarbeiter!$D241),TODAY()))-(MAX(DATE(2030,10,1),Mitarbeiter!$C241))+1),MAX(0,NETWORKDAYS(MAX(DATE(2030,10,1),Mitarbeiter!$C241),MIN(DATE(2030,11,0),IF(Mitarbeiter!$D241="",DATE(2030,11,0),Mitarbeiter!$D241),TODAY()),Einstellungen!$F$13:$F$67)))*N(Mitarbeiter!$E241)/IF(Einstellungen!$C$11="7 Tage",7,5),N('Ist-Stunden'!BK241)+(N(Krankheitstage!DH241)+N(Krankheitstage!DT241))*N($C241))))</f>
        <v/>
      </c>
      <c r="CP241" s="76">
        <f>IF($B241="",0,IF(Einstellungen!$C$10="Ja",MAX(IF(Einstellungen!$C$11="7 Tage",MAX(0,(MIN(DATE(2030,12,0),IF(Mitarbeiter!$D241="",DATE(2030,12,0),Mitarbeiter!$D241),TODAY()))-(MAX(DATE(2030,11,1),Mitarbeiter!$C241))+1),MAX(0,NETWORKDAYS(MAX(DATE(2030,11,1),Mitarbeiter!$C241),MIN(DATE(2030,12,0),IF(Mitarbeiter!$D241="",DATE(2030,12,0),Mitarbeiter!$D241),TODAY()),Einstellungen!$F$13:$F$67)))*N(Mitarbeiter!$E241)/IF(Einstellungen!$C$11="7 Tage",7,5),N('Ist-Stunden'!BL241)),MAX(IF(Einstellungen!$C$11="7 Tage",MAX(0,(MIN(DATE(2030,12,0),IF(Mitarbeiter!$D241="",DATE(2030,12,0),Mitarbeiter!$D241),TODAY()))-(MAX(DATE(2030,11,1),Mitarbeiter!$C241))+1),MAX(0,NETWORKDAYS(MAX(DATE(2030,11,1),Mitarbeiter!$C241),MIN(DATE(2030,12,0),IF(Mitarbeiter!$D241="",DATE(2030,12,0),Mitarbeiter!$D241),TODAY()),Einstellungen!$F$13:$F$67)))*N(Mitarbeiter!$E241)/IF(Einstellungen!$C$11="7 Tage",7,5),N('Ist-Stunden'!BL241)+(N(Krankheitstage!DI241)+N(Krankheitstage!DU241))*N($C241))))</f>
        <v/>
      </c>
      <c r="CQ241" s="76">
        <f>IF($B241="",0,IF(Einstellungen!$C$10="Ja",MAX(IF(Einstellungen!$C$11="7 Tage",MAX(0,(MIN(DATE(2030,13,0),IF(Mitarbeiter!$D241="",DATE(2030,13,0),Mitarbeiter!$D241),TODAY()))-(MAX(DATE(2030,12,1),Mitarbeiter!$C241))+1),MAX(0,NETWORKDAYS(MAX(DATE(2030,12,1),Mitarbeiter!$C241),MIN(DATE(2030,13,0),IF(Mitarbeiter!$D241="",DATE(2030,13,0),Mitarbeiter!$D241),TODAY()),Einstellungen!$F$13:$F$67)))*N(Mitarbeiter!$E241)/IF(Einstellungen!$C$11="7 Tage",7,5),N('Ist-Stunden'!BM241)),MAX(IF(Einstellungen!$C$11="7 Tage",MAX(0,(MIN(DATE(2030,13,0),IF(Mitarbeiter!$D241="",DATE(2030,13,0),Mitarbeiter!$D241),TODAY()))-(MAX(DATE(2030,12,1),Mitarbeiter!$C241))+1),MAX(0,NETWORKDAYS(MAX(DATE(2030,12,1),Mitarbeiter!$C241),MIN(DATE(2030,13,0),IF(Mitarbeiter!$D241="",DATE(2030,13,0),Mitarbeiter!$D241),TODAY()),Einstellungen!$F$13:$F$67)))*N(Mitarbeiter!$E241)/IF(Einstellungen!$C$11="7 Tage",7,5),N('Ist-Stunden'!BM241)+(N(Krankheitstage!DJ241)+N(Krankheitstage!DV241))*N($C241))))</f>
        <v/>
      </c>
    </row>
    <row r="242">
      <c r="A242" s="73">
        <f>IF(Mitarbeiter!B242="","",Mitarbeiter!A242)</f>
        <v/>
      </c>
      <c r="B242" s="6">
        <f>IF(Mitarbeiter!B242="","",Mitarbeiter!B242)</f>
        <v/>
      </c>
      <c r="C242" s="74">
        <f>IF(Mitarbeiter!B242="","",Mitarbeiter!F242)</f>
        <v/>
      </c>
      <c r="D242" s="75">
        <f>N(INDEX(Krankheitstage!$G242:$DV242,1,(Einstellungen!$C$3-2026)*24+1))</f>
        <v/>
      </c>
      <c r="E242" s="75">
        <f>N(INDEX(Krankheitstage!$G242:$DV242,1,(Einstellungen!$C$3-2026)*24+2))</f>
        <v/>
      </c>
      <c r="F242" s="75">
        <f>N(INDEX(Krankheitstage!$G242:$DV242,1,(Einstellungen!$C$3-2026)*24+3))</f>
        <v/>
      </c>
      <c r="G242" s="75">
        <f>N(INDEX(Krankheitstage!$G242:$DV242,1,(Einstellungen!$C$3-2026)*24+4))</f>
        <v/>
      </c>
      <c r="H242" s="75">
        <f>N(INDEX(Krankheitstage!$G242:$DV242,1,(Einstellungen!$C$3-2026)*24+5))</f>
        <v/>
      </c>
      <c r="I242" s="75">
        <f>N(INDEX(Krankheitstage!$G242:$DV242,1,(Einstellungen!$C$3-2026)*24+6))</f>
        <v/>
      </c>
      <c r="J242" s="75">
        <f>N(INDEX(Krankheitstage!$G242:$DV242,1,(Einstellungen!$C$3-2026)*24+7))</f>
        <v/>
      </c>
      <c r="K242" s="75">
        <f>N(INDEX(Krankheitstage!$G242:$DV242,1,(Einstellungen!$C$3-2026)*24+8))</f>
        <v/>
      </c>
      <c r="L242" s="75">
        <f>N(INDEX(Krankheitstage!$G242:$DV242,1,(Einstellungen!$C$3-2026)*24+9))</f>
        <v/>
      </c>
      <c r="M242" s="75">
        <f>N(INDEX(Krankheitstage!$G242:$DV242,1,(Einstellungen!$C$3-2026)*24+10))</f>
        <v/>
      </c>
      <c r="N242" s="75">
        <f>N(INDEX(Krankheitstage!$G242:$DV242,1,(Einstellungen!$C$3-2026)*24+11))</f>
        <v/>
      </c>
      <c r="O242" s="75">
        <f>N(INDEX(Krankheitstage!$G242:$DV242,1,(Einstellungen!$C$3-2026)*24+12))</f>
        <v/>
      </c>
      <c r="P242" s="75">
        <f>IF($B242="","",SUM(D242:O242))</f>
        <v/>
      </c>
      <c r="Q242" s="75">
        <f>N(INDEX(Krankheitstage!$G242:$DV242,1,(Einstellungen!$C$3-2026)*24+13))</f>
        <v/>
      </c>
      <c r="R242" s="75">
        <f>N(INDEX(Krankheitstage!$G242:$DV242,1,(Einstellungen!$C$3-2026)*24+14))</f>
        <v/>
      </c>
      <c r="S242" s="75">
        <f>N(INDEX(Krankheitstage!$G242:$DV242,1,(Einstellungen!$C$3-2026)*24+15))</f>
        <v/>
      </c>
      <c r="T242" s="75">
        <f>N(INDEX(Krankheitstage!$G242:$DV242,1,(Einstellungen!$C$3-2026)*24+16))</f>
        <v/>
      </c>
      <c r="U242" s="75">
        <f>N(INDEX(Krankheitstage!$G242:$DV242,1,(Einstellungen!$C$3-2026)*24+17))</f>
        <v/>
      </c>
      <c r="V242" s="75">
        <f>N(INDEX(Krankheitstage!$G242:$DV242,1,(Einstellungen!$C$3-2026)*24+18))</f>
        <v/>
      </c>
      <c r="W242" s="75">
        <f>N(INDEX(Krankheitstage!$G242:$DV242,1,(Einstellungen!$C$3-2026)*24+19))</f>
        <v/>
      </c>
      <c r="X242" s="75">
        <f>N(INDEX(Krankheitstage!$G242:$DV242,1,(Einstellungen!$C$3-2026)*24+20))</f>
        <v/>
      </c>
      <c r="Y242" s="75">
        <f>N(INDEX(Krankheitstage!$G242:$DV242,1,(Einstellungen!$C$3-2026)*24+21))</f>
        <v/>
      </c>
      <c r="Z242" s="75">
        <f>N(INDEX(Krankheitstage!$G242:$DV242,1,(Einstellungen!$C$3-2026)*24+22))</f>
        <v/>
      </c>
      <c r="AA242" s="75">
        <f>N(INDEX(Krankheitstage!$G242:$DV242,1,(Einstellungen!$C$3-2026)*24+23))</f>
        <v/>
      </c>
      <c r="AB242" s="75">
        <f>N(INDEX(Krankheitstage!$G242:$DV242,1,(Einstellungen!$C$3-2026)*24+24))</f>
        <v/>
      </c>
      <c r="AC242" s="75">
        <f>IF($B242="","",SUM(Q242:AB242))</f>
        <v/>
      </c>
      <c r="AD242" s="75">
        <f>IF($B242="","",SUM(P242,AC242))</f>
        <v/>
      </c>
      <c r="AE242" s="76">
        <f>IF($B242="","",AD242*N(C242))</f>
        <v/>
      </c>
      <c r="AF242" s="75">
        <f>IF($B242="","",Krankheitstage!E242)</f>
        <v/>
      </c>
      <c r="AG242" s="76">
        <f>IF($B242="","",AF242*N(C242))</f>
        <v/>
      </c>
      <c r="AH242" s="76">
        <f>IF($B242="","",INDEX($AJ242:$CQ242,1,(Einstellungen!$C$3-2026)*12+1)+INDEX($AJ242:$CQ242,1,(Einstellungen!$C$3-2026)*12+2)+INDEX($AJ242:$CQ242,1,(Einstellungen!$C$3-2026)*12+3)+INDEX($AJ242:$CQ242,1,(Einstellungen!$C$3-2026)*12+4)+INDEX($AJ242:$CQ242,1,(Einstellungen!$C$3-2026)*12+5)+INDEX($AJ242:$CQ242,1,(Einstellungen!$C$3-2026)*12+6)+INDEX($AJ242:$CQ242,1,(Einstellungen!$C$3-2026)*12+7)+INDEX($AJ242:$CQ242,1,(Einstellungen!$C$3-2026)*12+8)+INDEX($AJ242:$CQ242,1,(Einstellungen!$C$3-2026)*12+9)+INDEX($AJ242:$CQ242,1,(Einstellungen!$C$3-2026)*12+10)+INDEX($AJ242:$CQ242,1,(Einstellungen!$C$3-2026)*12+11)+INDEX($AJ242:$CQ242,1,(Einstellungen!$C$3-2026)*12+12))</f>
        <v/>
      </c>
      <c r="AI242" s="76">
        <f>IF($B242="","",SUM($AJ242:$CQ242))</f>
        <v/>
      </c>
      <c r="AJ242" s="76">
        <f>IF($B242="",0,IF(Einstellungen!$C$10="Ja",MAX(IF(Einstellungen!$C$11="7 Tage",MAX(0,(MIN(DATE(2026,2,0),IF(Mitarbeiter!$D242="",DATE(2026,2,0),Mitarbeiter!$D242),TODAY()))-(MAX(DATE(2026,1,1),Mitarbeiter!$C242))+1),MAX(0,NETWORKDAYS(MAX(DATE(2026,1,1),Mitarbeiter!$C242),MIN(DATE(2026,2,0),IF(Mitarbeiter!$D242="",DATE(2026,2,0),Mitarbeiter!$D242),TODAY()),Einstellungen!$F$13:$F$67)))*N(Mitarbeiter!$E242)/IF(Einstellungen!$C$11="7 Tage",7,5),N('Ist-Stunden'!F242)),MAX(IF(Einstellungen!$C$11="7 Tage",MAX(0,(MIN(DATE(2026,2,0),IF(Mitarbeiter!$D242="",DATE(2026,2,0),Mitarbeiter!$D242),TODAY()))-(MAX(DATE(2026,1,1),Mitarbeiter!$C242))+1),MAX(0,NETWORKDAYS(MAX(DATE(2026,1,1),Mitarbeiter!$C242),MIN(DATE(2026,2,0),IF(Mitarbeiter!$D242="",DATE(2026,2,0),Mitarbeiter!$D242),TODAY()),Einstellungen!$F$13:$F$67)))*N(Mitarbeiter!$E242)/IF(Einstellungen!$C$11="7 Tage",7,5),N('Ist-Stunden'!F242)+(N(Krankheitstage!G242)+N(Krankheitstage!S242))*N($C242))))</f>
        <v/>
      </c>
      <c r="AK242" s="76">
        <f>IF($B242="",0,IF(Einstellungen!$C$10="Ja",MAX(IF(Einstellungen!$C$11="7 Tage",MAX(0,(MIN(DATE(2026,3,0),IF(Mitarbeiter!$D242="",DATE(2026,3,0),Mitarbeiter!$D242),TODAY()))-(MAX(DATE(2026,2,1),Mitarbeiter!$C242))+1),MAX(0,NETWORKDAYS(MAX(DATE(2026,2,1),Mitarbeiter!$C242),MIN(DATE(2026,3,0),IF(Mitarbeiter!$D242="",DATE(2026,3,0),Mitarbeiter!$D242),TODAY()),Einstellungen!$F$13:$F$67)))*N(Mitarbeiter!$E242)/IF(Einstellungen!$C$11="7 Tage",7,5),N('Ist-Stunden'!G242)),MAX(IF(Einstellungen!$C$11="7 Tage",MAX(0,(MIN(DATE(2026,3,0),IF(Mitarbeiter!$D242="",DATE(2026,3,0),Mitarbeiter!$D242),TODAY()))-(MAX(DATE(2026,2,1),Mitarbeiter!$C242))+1),MAX(0,NETWORKDAYS(MAX(DATE(2026,2,1),Mitarbeiter!$C242),MIN(DATE(2026,3,0),IF(Mitarbeiter!$D242="",DATE(2026,3,0),Mitarbeiter!$D242),TODAY()),Einstellungen!$F$13:$F$67)))*N(Mitarbeiter!$E242)/IF(Einstellungen!$C$11="7 Tage",7,5),N('Ist-Stunden'!G242)+(N(Krankheitstage!H242)+N(Krankheitstage!T242))*N($C242))))</f>
        <v/>
      </c>
      <c r="AL242" s="76">
        <f>IF($B242="",0,IF(Einstellungen!$C$10="Ja",MAX(IF(Einstellungen!$C$11="7 Tage",MAX(0,(MIN(DATE(2026,4,0),IF(Mitarbeiter!$D242="",DATE(2026,4,0),Mitarbeiter!$D242),TODAY()))-(MAX(DATE(2026,3,1),Mitarbeiter!$C242))+1),MAX(0,NETWORKDAYS(MAX(DATE(2026,3,1),Mitarbeiter!$C242),MIN(DATE(2026,4,0),IF(Mitarbeiter!$D242="",DATE(2026,4,0),Mitarbeiter!$D242),TODAY()),Einstellungen!$F$13:$F$67)))*N(Mitarbeiter!$E242)/IF(Einstellungen!$C$11="7 Tage",7,5),N('Ist-Stunden'!H242)),MAX(IF(Einstellungen!$C$11="7 Tage",MAX(0,(MIN(DATE(2026,4,0),IF(Mitarbeiter!$D242="",DATE(2026,4,0),Mitarbeiter!$D242),TODAY()))-(MAX(DATE(2026,3,1),Mitarbeiter!$C242))+1),MAX(0,NETWORKDAYS(MAX(DATE(2026,3,1),Mitarbeiter!$C242),MIN(DATE(2026,4,0),IF(Mitarbeiter!$D242="",DATE(2026,4,0),Mitarbeiter!$D242),TODAY()),Einstellungen!$F$13:$F$67)))*N(Mitarbeiter!$E242)/IF(Einstellungen!$C$11="7 Tage",7,5),N('Ist-Stunden'!H242)+(N(Krankheitstage!I242)+N(Krankheitstage!U242))*N($C242))))</f>
        <v/>
      </c>
      <c r="AM242" s="76">
        <f>IF($B242="",0,IF(Einstellungen!$C$10="Ja",MAX(IF(Einstellungen!$C$11="7 Tage",MAX(0,(MIN(DATE(2026,5,0),IF(Mitarbeiter!$D242="",DATE(2026,5,0),Mitarbeiter!$D242),TODAY()))-(MAX(DATE(2026,4,1),Mitarbeiter!$C242))+1),MAX(0,NETWORKDAYS(MAX(DATE(2026,4,1),Mitarbeiter!$C242),MIN(DATE(2026,5,0),IF(Mitarbeiter!$D242="",DATE(2026,5,0),Mitarbeiter!$D242),TODAY()),Einstellungen!$F$13:$F$67)))*N(Mitarbeiter!$E242)/IF(Einstellungen!$C$11="7 Tage",7,5),N('Ist-Stunden'!I242)),MAX(IF(Einstellungen!$C$11="7 Tage",MAX(0,(MIN(DATE(2026,5,0),IF(Mitarbeiter!$D242="",DATE(2026,5,0),Mitarbeiter!$D242),TODAY()))-(MAX(DATE(2026,4,1),Mitarbeiter!$C242))+1),MAX(0,NETWORKDAYS(MAX(DATE(2026,4,1),Mitarbeiter!$C242),MIN(DATE(2026,5,0),IF(Mitarbeiter!$D242="",DATE(2026,5,0),Mitarbeiter!$D242),TODAY()),Einstellungen!$F$13:$F$67)))*N(Mitarbeiter!$E242)/IF(Einstellungen!$C$11="7 Tage",7,5),N('Ist-Stunden'!I242)+(N(Krankheitstage!J242)+N(Krankheitstage!V242))*N($C242))))</f>
        <v/>
      </c>
      <c r="AN242" s="76">
        <f>IF($B242="",0,IF(Einstellungen!$C$10="Ja",MAX(IF(Einstellungen!$C$11="7 Tage",MAX(0,(MIN(DATE(2026,6,0),IF(Mitarbeiter!$D242="",DATE(2026,6,0),Mitarbeiter!$D242),TODAY()))-(MAX(DATE(2026,5,1),Mitarbeiter!$C242))+1),MAX(0,NETWORKDAYS(MAX(DATE(2026,5,1),Mitarbeiter!$C242),MIN(DATE(2026,6,0),IF(Mitarbeiter!$D242="",DATE(2026,6,0),Mitarbeiter!$D242),TODAY()),Einstellungen!$F$13:$F$67)))*N(Mitarbeiter!$E242)/IF(Einstellungen!$C$11="7 Tage",7,5),N('Ist-Stunden'!J242)),MAX(IF(Einstellungen!$C$11="7 Tage",MAX(0,(MIN(DATE(2026,6,0),IF(Mitarbeiter!$D242="",DATE(2026,6,0),Mitarbeiter!$D242),TODAY()))-(MAX(DATE(2026,5,1),Mitarbeiter!$C242))+1),MAX(0,NETWORKDAYS(MAX(DATE(2026,5,1),Mitarbeiter!$C242),MIN(DATE(2026,6,0),IF(Mitarbeiter!$D242="",DATE(2026,6,0),Mitarbeiter!$D242),TODAY()),Einstellungen!$F$13:$F$67)))*N(Mitarbeiter!$E242)/IF(Einstellungen!$C$11="7 Tage",7,5),N('Ist-Stunden'!J242)+(N(Krankheitstage!K242)+N(Krankheitstage!W242))*N($C242))))</f>
        <v/>
      </c>
      <c r="AO242" s="76">
        <f>IF($B242="",0,IF(Einstellungen!$C$10="Ja",MAX(IF(Einstellungen!$C$11="7 Tage",MAX(0,(MIN(DATE(2026,7,0),IF(Mitarbeiter!$D242="",DATE(2026,7,0),Mitarbeiter!$D242),TODAY()))-(MAX(DATE(2026,6,1),Mitarbeiter!$C242))+1),MAX(0,NETWORKDAYS(MAX(DATE(2026,6,1),Mitarbeiter!$C242),MIN(DATE(2026,7,0),IF(Mitarbeiter!$D242="",DATE(2026,7,0),Mitarbeiter!$D242),TODAY()),Einstellungen!$F$13:$F$67)))*N(Mitarbeiter!$E242)/IF(Einstellungen!$C$11="7 Tage",7,5),N('Ist-Stunden'!K242)),MAX(IF(Einstellungen!$C$11="7 Tage",MAX(0,(MIN(DATE(2026,7,0),IF(Mitarbeiter!$D242="",DATE(2026,7,0),Mitarbeiter!$D242),TODAY()))-(MAX(DATE(2026,6,1),Mitarbeiter!$C242))+1),MAX(0,NETWORKDAYS(MAX(DATE(2026,6,1),Mitarbeiter!$C242),MIN(DATE(2026,7,0),IF(Mitarbeiter!$D242="",DATE(2026,7,0),Mitarbeiter!$D242),TODAY()),Einstellungen!$F$13:$F$67)))*N(Mitarbeiter!$E242)/IF(Einstellungen!$C$11="7 Tage",7,5),N('Ist-Stunden'!K242)+(N(Krankheitstage!L242)+N(Krankheitstage!X242))*N($C242))))</f>
        <v/>
      </c>
      <c r="AP242" s="76">
        <f>IF($B242="",0,IF(Einstellungen!$C$10="Ja",MAX(IF(Einstellungen!$C$11="7 Tage",MAX(0,(MIN(DATE(2026,8,0),IF(Mitarbeiter!$D242="",DATE(2026,8,0),Mitarbeiter!$D242),TODAY()))-(MAX(DATE(2026,7,1),Mitarbeiter!$C242))+1),MAX(0,NETWORKDAYS(MAX(DATE(2026,7,1),Mitarbeiter!$C242),MIN(DATE(2026,8,0),IF(Mitarbeiter!$D242="",DATE(2026,8,0),Mitarbeiter!$D242),TODAY()),Einstellungen!$F$13:$F$67)))*N(Mitarbeiter!$E242)/IF(Einstellungen!$C$11="7 Tage",7,5),N('Ist-Stunden'!L242)),MAX(IF(Einstellungen!$C$11="7 Tage",MAX(0,(MIN(DATE(2026,8,0),IF(Mitarbeiter!$D242="",DATE(2026,8,0),Mitarbeiter!$D242),TODAY()))-(MAX(DATE(2026,7,1),Mitarbeiter!$C242))+1),MAX(0,NETWORKDAYS(MAX(DATE(2026,7,1),Mitarbeiter!$C242),MIN(DATE(2026,8,0),IF(Mitarbeiter!$D242="",DATE(2026,8,0),Mitarbeiter!$D242),TODAY()),Einstellungen!$F$13:$F$67)))*N(Mitarbeiter!$E242)/IF(Einstellungen!$C$11="7 Tage",7,5),N('Ist-Stunden'!L242)+(N(Krankheitstage!M242)+N(Krankheitstage!Y242))*N($C242))))</f>
        <v/>
      </c>
      <c r="AQ242" s="76">
        <f>IF($B242="",0,IF(Einstellungen!$C$10="Ja",MAX(IF(Einstellungen!$C$11="7 Tage",MAX(0,(MIN(DATE(2026,9,0),IF(Mitarbeiter!$D242="",DATE(2026,9,0),Mitarbeiter!$D242),TODAY()))-(MAX(DATE(2026,8,1),Mitarbeiter!$C242))+1),MAX(0,NETWORKDAYS(MAX(DATE(2026,8,1),Mitarbeiter!$C242),MIN(DATE(2026,9,0),IF(Mitarbeiter!$D242="",DATE(2026,9,0),Mitarbeiter!$D242),TODAY()),Einstellungen!$F$13:$F$67)))*N(Mitarbeiter!$E242)/IF(Einstellungen!$C$11="7 Tage",7,5),N('Ist-Stunden'!M242)),MAX(IF(Einstellungen!$C$11="7 Tage",MAX(0,(MIN(DATE(2026,9,0),IF(Mitarbeiter!$D242="",DATE(2026,9,0),Mitarbeiter!$D242),TODAY()))-(MAX(DATE(2026,8,1),Mitarbeiter!$C242))+1),MAX(0,NETWORKDAYS(MAX(DATE(2026,8,1),Mitarbeiter!$C242),MIN(DATE(2026,9,0),IF(Mitarbeiter!$D242="",DATE(2026,9,0),Mitarbeiter!$D242),TODAY()),Einstellungen!$F$13:$F$67)))*N(Mitarbeiter!$E242)/IF(Einstellungen!$C$11="7 Tage",7,5),N('Ist-Stunden'!M242)+(N(Krankheitstage!N242)+N(Krankheitstage!Z242))*N($C242))))</f>
        <v/>
      </c>
      <c r="AR242" s="76">
        <f>IF($B242="",0,IF(Einstellungen!$C$10="Ja",MAX(IF(Einstellungen!$C$11="7 Tage",MAX(0,(MIN(DATE(2026,10,0),IF(Mitarbeiter!$D242="",DATE(2026,10,0),Mitarbeiter!$D242),TODAY()))-(MAX(DATE(2026,9,1),Mitarbeiter!$C242))+1),MAX(0,NETWORKDAYS(MAX(DATE(2026,9,1),Mitarbeiter!$C242),MIN(DATE(2026,10,0),IF(Mitarbeiter!$D242="",DATE(2026,10,0),Mitarbeiter!$D242),TODAY()),Einstellungen!$F$13:$F$67)))*N(Mitarbeiter!$E242)/IF(Einstellungen!$C$11="7 Tage",7,5),N('Ist-Stunden'!N242)),MAX(IF(Einstellungen!$C$11="7 Tage",MAX(0,(MIN(DATE(2026,10,0),IF(Mitarbeiter!$D242="",DATE(2026,10,0),Mitarbeiter!$D242),TODAY()))-(MAX(DATE(2026,9,1),Mitarbeiter!$C242))+1),MAX(0,NETWORKDAYS(MAX(DATE(2026,9,1),Mitarbeiter!$C242),MIN(DATE(2026,10,0),IF(Mitarbeiter!$D242="",DATE(2026,10,0),Mitarbeiter!$D242),TODAY()),Einstellungen!$F$13:$F$67)))*N(Mitarbeiter!$E242)/IF(Einstellungen!$C$11="7 Tage",7,5),N('Ist-Stunden'!N242)+(N(Krankheitstage!O242)+N(Krankheitstage!AA242))*N($C242))))</f>
        <v/>
      </c>
      <c r="AS242" s="76">
        <f>IF($B242="",0,IF(Einstellungen!$C$10="Ja",MAX(IF(Einstellungen!$C$11="7 Tage",MAX(0,(MIN(DATE(2026,11,0),IF(Mitarbeiter!$D242="",DATE(2026,11,0),Mitarbeiter!$D242),TODAY()))-(MAX(DATE(2026,10,1),Mitarbeiter!$C242))+1),MAX(0,NETWORKDAYS(MAX(DATE(2026,10,1),Mitarbeiter!$C242),MIN(DATE(2026,11,0),IF(Mitarbeiter!$D242="",DATE(2026,11,0),Mitarbeiter!$D242),TODAY()),Einstellungen!$F$13:$F$67)))*N(Mitarbeiter!$E242)/IF(Einstellungen!$C$11="7 Tage",7,5),N('Ist-Stunden'!O242)),MAX(IF(Einstellungen!$C$11="7 Tage",MAX(0,(MIN(DATE(2026,11,0),IF(Mitarbeiter!$D242="",DATE(2026,11,0),Mitarbeiter!$D242),TODAY()))-(MAX(DATE(2026,10,1),Mitarbeiter!$C242))+1),MAX(0,NETWORKDAYS(MAX(DATE(2026,10,1),Mitarbeiter!$C242),MIN(DATE(2026,11,0),IF(Mitarbeiter!$D242="",DATE(2026,11,0),Mitarbeiter!$D242),TODAY()),Einstellungen!$F$13:$F$67)))*N(Mitarbeiter!$E242)/IF(Einstellungen!$C$11="7 Tage",7,5),N('Ist-Stunden'!O242)+(N(Krankheitstage!P242)+N(Krankheitstage!AB242))*N($C242))))</f>
        <v/>
      </c>
      <c r="AT242" s="76">
        <f>IF($B242="",0,IF(Einstellungen!$C$10="Ja",MAX(IF(Einstellungen!$C$11="7 Tage",MAX(0,(MIN(DATE(2026,12,0),IF(Mitarbeiter!$D242="",DATE(2026,12,0),Mitarbeiter!$D242),TODAY()))-(MAX(DATE(2026,11,1),Mitarbeiter!$C242))+1),MAX(0,NETWORKDAYS(MAX(DATE(2026,11,1),Mitarbeiter!$C242),MIN(DATE(2026,12,0),IF(Mitarbeiter!$D242="",DATE(2026,12,0),Mitarbeiter!$D242),TODAY()),Einstellungen!$F$13:$F$67)))*N(Mitarbeiter!$E242)/IF(Einstellungen!$C$11="7 Tage",7,5),N('Ist-Stunden'!P242)),MAX(IF(Einstellungen!$C$11="7 Tage",MAX(0,(MIN(DATE(2026,12,0),IF(Mitarbeiter!$D242="",DATE(2026,12,0),Mitarbeiter!$D242),TODAY()))-(MAX(DATE(2026,11,1),Mitarbeiter!$C242))+1),MAX(0,NETWORKDAYS(MAX(DATE(2026,11,1),Mitarbeiter!$C242),MIN(DATE(2026,12,0),IF(Mitarbeiter!$D242="",DATE(2026,12,0),Mitarbeiter!$D242),TODAY()),Einstellungen!$F$13:$F$67)))*N(Mitarbeiter!$E242)/IF(Einstellungen!$C$11="7 Tage",7,5),N('Ist-Stunden'!P242)+(N(Krankheitstage!Q242)+N(Krankheitstage!AC242))*N($C242))))</f>
        <v/>
      </c>
      <c r="AU242" s="76">
        <f>IF($B242="",0,IF(Einstellungen!$C$10="Ja",MAX(IF(Einstellungen!$C$11="7 Tage",MAX(0,(MIN(DATE(2026,13,0),IF(Mitarbeiter!$D242="",DATE(2026,13,0),Mitarbeiter!$D242),TODAY()))-(MAX(DATE(2026,12,1),Mitarbeiter!$C242))+1),MAX(0,NETWORKDAYS(MAX(DATE(2026,12,1),Mitarbeiter!$C242),MIN(DATE(2026,13,0),IF(Mitarbeiter!$D242="",DATE(2026,13,0),Mitarbeiter!$D242),TODAY()),Einstellungen!$F$13:$F$67)))*N(Mitarbeiter!$E242)/IF(Einstellungen!$C$11="7 Tage",7,5),N('Ist-Stunden'!Q242)),MAX(IF(Einstellungen!$C$11="7 Tage",MAX(0,(MIN(DATE(2026,13,0),IF(Mitarbeiter!$D242="",DATE(2026,13,0),Mitarbeiter!$D242),TODAY()))-(MAX(DATE(2026,12,1),Mitarbeiter!$C242))+1),MAX(0,NETWORKDAYS(MAX(DATE(2026,12,1),Mitarbeiter!$C242),MIN(DATE(2026,13,0),IF(Mitarbeiter!$D242="",DATE(2026,13,0),Mitarbeiter!$D242),TODAY()),Einstellungen!$F$13:$F$67)))*N(Mitarbeiter!$E242)/IF(Einstellungen!$C$11="7 Tage",7,5),N('Ist-Stunden'!Q242)+(N(Krankheitstage!R242)+N(Krankheitstage!AD242))*N($C242))))</f>
        <v/>
      </c>
      <c r="AV242" s="76">
        <f>IF($B242="",0,IF(Einstellungen!$C$10="Ja",MAX(IF(Einstellungen!$C$11="7 Tage",MAX(0,(MIN(DATE(2027,2,0),IF(Mitarbeiter!$D242="",DATE(2027,2,0),Mitarbeiter!$D242),TODAY()))-(MAX(DATE(2027,1,1),Mitarbeiter!$C242))+1),MAX(0,NETWORKDAYS(MAX(DATE(2027,1,1),Mitarbeiter!$C242),MIN(DATE(2027,2,0),IF(Mitarbeiter!$D242="",DATE(2027,2,0),Mitarbeiter!$D242),TODAY()),Einstellungen!$F$13:$F$67)))*N(Mitarbeiter!$E242)/IF(Einstellungen!$C$11="7 Tage",7,5),N('Ist-Stunden'!R242)),MAX(IF(Einstellungen!$C$11="7 Tage",MAX(0,(MIN(DATE(2027,2,0),IF(Mitarbeiter!$D242="",DATE(2027,2,0),Mitarbeiter!$D242),TODAY()))-(MAX(DATE(2027,1,1),Mitarbeiter!$C242))+1),MAX(0,NETWORKDAYS(MAX(DATE(2027,1,1),Mitarbeiter!$C242),MIN(DATE(2027,2,0),IF(Mitarbeiter!$D242="",DATE(2027,2,0),Mitarbeiter!$D242),TODAY()),Einstellungen!$F$13:$F$67)))*N(Mitarbeiter!$E242)/IF(Einstellungen!$C$11="7 Tage",7,5),N('Ist-Stunden'!R242)+(N(Krankheitstage!AE242)+N(Krankheitstage!AQ242))*N($C242))))</f>
        <v/>
      </c>
      <c r="AW242" s="76">
        <f>IF($B242="",0,IF(Einstellungen!$C$10="Ja",MAX(IF(Einstellungen!$C$11="7 Tage",MAX(0,(MIN(DATE(2027,3,0),IF(Mitarbeiter!$D242="",DATE(2027,3,0),Mitarbeiter!$D242),TODAY()))-(MAX(DATE(2027,2,1),Mitarbeiter!$C242))+1),MAX(0,NETWORKDAYS(MAX(DATE(2027,2,1),Mitarbeiter!$C242),MIN(DATE(2027,3,0),IF(Mitarbeiter!$D242="",DATE(2027,3,0),Mitarbeiter!$D242),TODAY()),Einstellungen!$F$13:$F$67)))*N(Mitarbeiter!$E242)/IF(Einstellungen!$C$11="7 Tage",7,5),N('Ist-Stunden'!S242)),MAX(IF(Einstellungen!$C$11="7 Tage",MAX(0,(MIN(DATE(2027,3,0),IF(Mitarbeiter!$D242="",DATE(2027,3,0),Mitarbeiter!$D242),TODAY()))-(MAX(DATE(2027,2,1),Mitarbeiter!$C242))+1),MAX(0,NETWORKDAYS(MAX(DATE(2027,2,1),Mitarbeiter!$C242),MIN(DATE(2027,3,0),IF(Mitarbeiter!$D242="",DATE(2027,3,0),Mitarbeiter!$D242),TODAY()),Einstellungen!$F$13:$F$67)))*N(Mitarbeiter!$E242)/IF(Einstellungen!$C$11="7 Tage",7,5),N('Ist-Stunden'!S242)+(N(Krankheitstage!AF242)+N(Krankheitstage!AR242))*N($C242))))</f>
        <v/>
      </c>
      <c r="AX242" s="76">
        <f>IF($B242="",0,IF(Einstellungen!$C$10="Ja",MAX(IF(Einstellungen!$C$11="7 Tage",MAX(0,(MIN(DATE(2027,4,0),IF(Mitarbeiter!$D242="",DATE(2027,4,0),Mitarbeiter!$D242),TODAY()))-(MAX(DATE(2027,3,1),Mitarbeiter!$C242))+1),MAX(0,NETWORKDAYS(MAX(DATE(2027,3,1),Mitarbeiter!$C242),MIN(DATE(2027,4,0),IF(Mitarbeiter!$D242="",DATE(2027,4,0),Mitarbeiter!$D242),TODAY()),Einstellungen!$F$13:$F$67)))*N(Mitarbeiter!$E242)/IF(Einstellungen!$C$11="7 Tage",7,5),N('Ist-Stunden'!T242)),MAX(IF(Einstellungen!$C$11="7 Tage",MAX(0,(MIN(DATE(2027,4,0),IF(Mitarbeiter!$D242="",DATE(2027,4,0),Mitarbeiter!$D242),TODAY()))-(MAX(DATE(2027,3,1),Mitarbeiter!$C242))+1),MAX(0,NETWORKDAYS(MAX(DATE(2027,3,1),Mitarbeiter!$C242),MIN(DATE(2027,4,0),IF(Mitarbeiter!$D242="",DATE(2027,4,0),Mitarbeiter!$D242),TODAY()),Einstellungen!$F$13:$F$67)))*N(Mitarbeiter!$E242)/IF(Einstellungen!$C$11="7 Tage",7,5),N('Ist-Stunden'!T242)+(N(Krankheitstage!AG242)+N(Krankheitstage!AS242))*N($C242))))</f>
        <v/>
      </c>
      <c r="AY242" s="76">
        <f>IF($B242="",0,IF(Einstellungen!$C$10="Ja",MAX(IF(Einstellungen!$C$11="7 Tage",MAX(0,(MIN(DATE(2027,5,0),IF(Mitarbeiter!$D242="",DATE(2027,5,0),Mitarbeiter!$D242),TODAY()))-(MAX(DATE(2027,4,1),Mitarbeiter!$C242))+1),MAX(0,NETWORKDAYS(MAX(DATE(2027,4,1),Mitarbeiter!$C242),MIN(DATE(2027,5,0),IF(Mitarbeiter!$D242="",DATE(2027,5,0),Mitarbeiter!$D242),TODAY()),Einstellungen!$F$13:$F$67)))*N(Mitarbeiter!$E242)/IF(Einstellungen!$C$11="7 Tage",7,5),N('Ist-Stunden'!U242)),MAX(IF(Einstellungen!$C$11="7 Tage",MAX(0,(MIN(DATE(2027,5,0),IF(Mitarbeiter!$D242="",DATE(2027,5,0),Mitarbeiter!$D242),TODAY()))-(MAX(DATE(2027,4,1),Mitarbeiter!$C242))+1),MAX(0,NETWORKDAYS(MAX(DATE(2027,4,1),Mitarbeiter!$C242),MIN(DATE(2027,5,0),IF(Mitarbeiter!$D242="",DATE(2027,5,0),Mitarbeiter!$D242),TODAY()),Einstellungen!$F$13:$F$67)))*N(Mitarbeiter!$E242)/IF(Einstellungen!$C$11="7 Tage",7,5),N('Ist-Stunden'!U242)+(N(Krankheitstage!AH242)+N(Krankheitstage!AT242))*N($C242))))</f>
        <v/>
      </c>
      <c r="AZ242" s="76">
        <f>IF($B242="",0,IF(Einstellungen!$C$10="Ja",MAX(IF(Einstellungen!$C$11="7 Tage",MAX(0,(MIN(DATE(2027,6,0),IF(Mitarbeiter!$D242="",DATE(2027,6,0),Mitarbeiter!$D242),TODAY()))-(MAX(DATE(2027,5,1),Mitarbeiter!$C242))+1),MAX(0,NETWORKDAYS(MAX(DATE(2027,5,1),Mitarbeiter!$C242),MIN(DATE(2027,6,0),IF(Mitarbeiter!$D242="",DATE(2027,6,0),Mitarbeiter!$D242),TODAY()),Einstellungen!$F$13:$F$67)))*N(Mitarbeiter!$E242)/IF(Einstellungen!$C$11="7 Tage",7,5),N('Ist-Stunden'!V242)),MAX(IF(Einstellungen!$C$11="7 Tage",MAX(0,(MIN(DATE(2027,6,0),IF(Mitarbeiter!$D242="",DATE(2027,6,0),Mitarbeiter!$D242),TODAY()))-(MAX(DATE(2027,5,1),Mitarbeiter!$C242))+1),MAX(0,NETWORKDAYS(MAX(DATE(2027,5,1),Mitarbeiter!$C242),MIN(DATE(2027,6,0),IF(Mitarbeiter!$D242="",DATE(2027,6,0),Mitarbeiter!$D242),TODAY()),Einstellungen!$F$13:$F$67)))*N(Mitarbeiter!$E242)/IF(Einstellungen!$C$11="7 Tage",7,5),N('Ist-Stunden'!V242)+(N(Krankheitstage!AI242)+N(Krankheitstage!AU242))*N($C242))))</f>
        <v/>
      </c>
      <c r="BA242" s="76">
        <f>IF($B242="",0,IF(Einstellungen!$C$10="Ja",MAX(IF(Einstellungen!$C$11="7 Tage",MAX(0,(MIN(DATE(2027,7,0),IF(Mitarbeiter!$D242="",DATE(2027,7,0),Mitarbeiter!$D242),TODAY()))-(MAX(DATE(2027,6,1),Mitarbeiter!$C242))+1),MAX(0,NETWORKDAYS(MAX(DATE(2027,6,1),Mitarbeiter!$C242),MIN(DATE(2027,7,0),IF(Mitarbeiter!$D242="",DATE(2027,7,0),Mitarbeiter!$D242),TODAY()),Einstellungen!$F$13:$F$67)))*N(Mitarbeiter!$E242)/IF(Einstellungen!$C$11="7 Tage",7,5),N('Ist-Stunden'!W242)),MAX(IF(Einstellungen!$C$11="7 Tage",MAX(0,(MIN(DATE(2027,7,0),IF(Mitarbeiter!$D242="",DATE(2027,7,0),Mitarbeiter!$D242),TODAY()))-(MAX(DATE(2027,6,1),Mitarbeiter!$C242))+1),MAX(0,NETWORKDAYS(MAX(DATE(2027,6,1),Mitarbeiter!$C242),MIN(DATE(2027,7,0),IF(Mitarbeiter!$D242="",DATE(2027,7,0),Mitarbeiter!$D242),TODAY()),Einstellungen!$F$13:$F$67)))*N(Mitarbeiter!$E242)/IF(Einstellungen!$C$11="7 Tage",7,5),N('Ist-Stunden'!W242)+(N(Krankheitstage!AJ242)+N(Krankheitstage!AV242))*N($C242))))</f>
        <v/>
      </c>
      <c r="BB242" s="76">
        <f>IF($B242="",0,IF(Einstellungen!$C$10="Ja",MAX(IF(Einstellungen!$C$11="7 Tage",MAX(0,(MIN(DATE(2027,8,0),IF(Mitarbeiter!$D242="",DATE(2027,8,0),Mitarbeiter!$D242),TODAY()))-(MAX(DATE(2027,7,1),Mitarbeiter!$C242))+1),MAX(0,NETWORKDAYS(MAX(DATE(2027,7,1),Mitarbeiter!$C242),MIN(DATE(2027,8,0),IF(Mitarbeiter!$D242="",DATE(2027,8,0),Mitarbeiter!$D242),TODAY()),Einstellungen!$F$13:$F$67)))*N(Mitarbeiter!$E242)/IF(Einstellungen!$C$11="7 Tage",7,5),N('Ist-Stunden'!X242)),MAX(IF(Einstellungen!$C$11="7 Tage",MAX(0,(MIN(DATE(2027,8,0),IF(Mitarbeiter!$D242="",DATE(2027,8,0),Mitarbeiter!$D242),TODAY()))-(MAX(DATE(2027,7,1),Mitarbeiter!$C242))+1),MAX(0,NETWORKDAYS(MAX(DATE(2027,7,1),Mitarbeiter!$C242),MIN(DATE(2027,8,0),IF(Mitarbeiter!$D242="",DATE(2027,8,0),Mitarbeiter!$D242),TODAY()),Einstellungen!$F$13:$F$67)))*N(Mitarbeiter!$E242)/IF(Einstellungen!$C$11="7 Tage",7,5),N('Ist-Stunden'!X242)+(N(Krankheitstage!AK242)+N(Krankheitstage!AW242))*N($C242))))</f>
        <v/>
      </c>
      <c r="BC242" s="76">
        <f>IF($B242="",0,IF(Einstellungen!$C$10="Ja",MAX(IF(Einstellungen!$C$11="7 Tage",MAX(0,(MIN(DATE(2027,9,0),IF(Mitarbeiter!$D242="",DATE(2027,9,0),Mitarbeiter!$D242),TODAY()))-(MAX(DATE(2027,8,1),Mitarbeiter!$C242))+1),MAX(0,NETWORKDAYS(MAX(DATE(2027,8,1),Mitarbeiter!$C242),MIN(DATE(2027,9,0),IF(Mitarbeiter!$D242="",DATE(2027,9,0),Mitarbeiter!$D242),TODAY()),Einstellungen!$F$13:$F$67)))*N(Mitarbeiter!$E242)/IF(Einstellungen!$C$11="7 Tage",7,5),N('Ist-Stunden'!Y242)),MAX(IF(Einstellungen!$C$11="7 Tage",MAX(0,(MIN(DATE(2027,9,0),IF(Mitarbeiter!$D242="",DATE(2027,9,0),Mitarbeiter!$D242),TODAY()))-(MAX(DATE(2027,8,1),Mitarbeiter!$C242))+1),MAX(0,NETWORKDAYS(MAX(DATE(2027,8,1),Mitarbeiter!$C242),MIN(DATE(2027,9,0),IF(Mitarbeiter!$D242="",DATE(2027,9,0),Mitarbeiter!$D242),TODAY()),Einstellungen!$F$13:$F$67)))*N(Mitarbeiter!$E242)/IF(Einstellungen!$C$11="7 Tage",7,5),N('Ist-Stunden'!Y242)+(N(Krankheitstage!AL242)+N(Krankheitstage!AX242))*N($C242))))</f>
        <v/>
      </c>
      <c r="BD242" s="76">
        <f>IF($B242="",0,IF(Einstellungen!$C$10="Ja",MAX(IF(Einstellungen!$C$11="7 Tage",MAX(0,(MIN(DATE(2027,10,0),IF(Mitarbeiter!$D242="",DATE(2027,10,0),Mitarbeiter!$D242),TODAY()))-(MAX(DATE(2027,9,1),Mitarbeiter!$C242))+1),MAX(0,NETWORKDAYS(MAX(DATE(2027,9,1),Mitarbeiter!$C242),MIN(DATE(2027,10,0),IF(Mitarbeiter!$D242="",DATE(2027,10,0),Mitarbeiter!$D242),TODAY()),Einstellungen!$F$13:$F$67)))*N(Mitarbeiter!$E242)/IF(Einstellungen!$C$11="7 Tage",7,5),N('Ist-Stunden'!Z242)),MAX(IF(Einstellungen!$C$11="7 Tage",MAX(0,(MIN(DATE(2027,10,0),IF(Mitarbeiter!$D242="",DATE(2027,10,0),Mitarbeiter!$D242),TODAY()))-(MAX(DATE(2027,9,1),Mitarbeiter!$C242))+1),MAX(0,NETWORKDAYS(MAX(DATE(2027,9,1),Mitarbeiter!$C242),MIN(DATE(2027,10,0),IF(Mitarbeiter!$D242="",DATE(2027,10,0),Mitarbeiter!$D242),TODAY()),Einstellungen!$F$13:$F$67)))*N(Mitarbeiter!$E242)/IF(Einstellungen!$C$11="7 Tage",7,5),N('Ist-Stunden'!Z242)+(N(Krankheitstage!AM242)+N(Krankheitstage!AY242))*N($C242))))</f>
        <v/>
      </c>
      <c r="BE242" s="76">
        <f>IF($B242="",0,IF(Einstellungen!$C$10="Ja",MAX(IF(Einstellungen!$C$11="7 Tage",MAX(0,(MIN(DATE(2027,11,0),IF(Mitarbeiter!$D242="",DATE(2027,11,0),Mitarbeiter!$D242),TODAY()))-(MAX(DATE(2027,10,1),Mitarbeiter!$C242))+1),MAX(0,NETWORKDAYS(MAX(DATE(2027,10,1),Mitarbeiter!$C242),MIN(DATE(2027,11,0),IF(Mitarbeiter!$D242="",DATE(2027,11,0),Mitarbeiter!$D242),TODAY()),Einstellungen!$F$13:$F$67)))*N(Mitarbeiter!$E242)/IF(Einstellungen!$C$11="7 Tage",7,5),N('Ist-Stunden'!AA242)),MAX(IF(Einstellungen!$C$11="7 Tage",MAX(0,(MIN(DATE(2027,11,0),IF(Mitarbeiter!$D242="",DATE(2027,11,0),Mitarbeiter!$D242),TODAY()))-(MAX(DATE(2027,10,1),Mitarbeiter!$C242))+1),MAX(0,NETWORKDAYS(MAX(DATE(2027,10,1),Mitarbeiter!$C242),MIN(DATE(2027,11,0),IF(Mitarbeiter!$D242="",DATE(2027,11,0),Mitarbeiter!$D242),TODAY()),Einstellungen!$F$13:$F$67)))*N(Mitarbeiter!$E242)/IF(Einstellungen!$C$11="7 Tage",7,5),N('Ist-Stunden'!AA242)+(N(Krankheitstage!AN242)+N(Krankheitstage!AZ242))*N($C242))))</f>
        <v/>
      </c>
      <c r="BF242" s="76">
        <f>IF($B242="",0,IF(Einstellungen!$C$10="Ja",MAX(IF(Einstellungen!$C$11="7 Tage",MAX(0,(MIN(DATE(2027,12,0),IF(Mitarbeiter!$D242="",DATE(2027,12,0),Mitarbeiter!$D242),TODAY()))-(MAX(DATE(2027,11,1),Mitarbeiter!$C242))+1),MAX(0,NETWORKDAYS(MAX(DATE(2027,11,1),Mitarbeiter!$C242),MIN(DATE(2027,12,0),IF(Mitarbeiter!$D242="",DATE(2027,12,0),Mitarbeiter!$D242),TODAY()),Einstellungen!$F$13:$F$67)))*N(Mitarbeiter!$E242)/IF(Einstellungen!$C$11="7 Tage",7,5),N('Ist-Stunden'!AB242)),MAX(IF(Einstellungen!$C$11="7 Tage",MAX(0,(MIN(DATE(2027,12,0),IF(Mitarbeiter!$D242="",DATE(2027,12,0),Mitarbeiter!$D242),TODAY()))-(MAX(DATE(2027,11,1),Mitarbeiter!$C242))+1),MAX(0,NETWORKDAYS(MAX(DATE(2027,11,1),Mitarbeiter!$C242),MIN(DATE(2027,12,0),IF(Mitarbeiter!$D242="",DATE(2027,12,0),Mitarbeiter!$D242),TODAY()),Einstellungen!$F$13:$F$67)))*N(Mitarbeiter!$E242)/IF(Einstellungen!$C$11="7 Tage",7,5),N('Ist-Stunden'!AB242)+(N(Krankheitstage!AO242)+N(Krankheitstage!BA242))*N($C242))))</f>
        <v/>
      </c>
      <c r="BG242" s="76">
        <f>IF($B242="",0,IF(Einstellungen!$C$10="Ja",MAX(IF(Einstellungen!$C$11="7 Tage",MAX(0,(MIN(DATE(2027,13,0),IF(Mitarbeiter!$D242="",DATE(2027,13,0),Mitarbeiter!$D242),TODAY()))-(MAX(DATE(2027,12,1),Mitarbeiter!$C242))+1),MAX(0,NETWORKDAYS(MAX(DATE(2027,12,1),Mitarbeiter!$C242),MIN(DATE(2027,13,0),IF(Mitarbeiter!$D242="",DATE(2027,13,0),Mitarbeiter!$D242),TODAY()),Einstellungen!$F$13:$F$67)))*N(Mitarbeiter!$E242)/IF(Einstellungen!$C$11="7 Tage",7,5),N('Ist-Stunden'!AC242)),MAX(IF(Einstellungen!$C$11="7 Tage",MAX(0,(MIN(DATE(2027,13,0),IF(Mitarbeiter!$D242="",DATE(2027,13,0),Mitarbeiter!$D242),TODAY()))-(MAX(DATE(2027,12,1),Mitarbeiter!$C242))+1),MAX(0,NETWORKDAYS(MAX(DATE(2027,12,1),Mitarbeiter!$C242),MIN(DATE(2027,13,0),IF(Mitarbeiter!$D242="",DATE(2027,13,0),Mitarbeiter!$D242),TODAY()),Einstellungen!$F$13:$F$67)))*N(Mitarbeiter!$E242)/IF(Einstellungen!$C$11="7 Tage",7,5),N('Ist-Stunden'!AC242)+(N(Krankheitstage!AP242)+N(Krankheitstage!BB242))*N($C242))))</f>
        <v/>
      </c>
      <c r="BH242" s="76">
        <f>IF($B242="",0,IF(Einstellungen!$C$10="Ja",MAX(IF(Einstellungen!$C$11="7 Tage",MAX(0,(MIN(DATE(2028,2,0),IF(Mitarbeiter!$D242="",DATE(2028,2,0),Mitarbeiter!$D242),TODAY()))-(MAX(DATE(2028,1,1),Mitarbeiter!$C242))+1),MAX(0,NETWORKDAYS(MAX(DATE(2028,1,1),Mitarbeiter!$C242),MIN(DATE(2028,2,0),IF(Mitarbeiter!$D242="",DATE(2028,2,0),Mitarbeiter!$D242),TODAY()),Einstellungen!$F$13:$F$67)))*N(Mitarbeiter!$E242)/IF(Einstellungen!$C$11="7 Tage",7,5),N('Ist-Stunden'!AD242)),MAX(IF(Einstellungen!$C$11="7 Tage",MAX(0,(MIN(DATE(2028,2,0),IF(Mitarbeiter!$D242="",DATE(2028,2,0),Mitarbeiter!$D242),TODAY()))-(MAX(DATE(2028,1,1),Mitarbeiter!$C242))+1),MAX(0,NETWORKDAYS(MAX(DATE(2028,1,1),Mitarbeiter!$C242),MIN(DATE(2028,2,0),IF(Mitarbeiter!$D242="",DATE(2028,2,0),Mitarbeiter!$D242),TODAY()),Einstellungen!$F$13:$F$67)))*N(Mitarbeiter!$E242)/IF(Einstellungen!$C$11="7 Tage",7,5),N('Ist-Stunden'!AD242)+(N(Krankheitstage!BC242)+N(Krankheitstage!BO242))*N($C242))))</f>
        <v/>
      </c>
      <c r="BI242" s="76">
        <f>IF($B242="",0,IF(Einstellungen!$C$10="Ja",MAX(IF(Einstellungen!$C$11="7 Tage",MAX(0,(MIN(DATE(2028,3,0),IF(Mitarbeiter!$D242="",DATE(2028,3,0),Mitarbeiter!$D242),TODAY()))-(MAX(DATE(2028,2,1),Mitarbeiter!$C242))+1),MAX(0,NETWORKDAYS(MAX(DATE(2028,2,1),Mitarbeiter!$C242),MIN(DATE(2028,3,0),IF(Mitarbeiter!$D242="",DATE(2028,3,0),Mitarbeiter!$D242),TODAY()),Einstellungen!$F$13:$F$67)))*N(Mitarbeiter!$E242)/IF(Einstellungen!$C$11="7 Tage",7,5),N('Ist-Stunden'!AE242)),MAX(IF(Einstellungen!$C$11="7 Tage",MAX(0,(MIN(DATE(2028,3,0),IF(Mitarbeiter!$D242="",DATE(2028,3,0),Mitarbeiter!$D242),TODAY()))-(MAX(DATE(2028,2,1),Mitarbeiter!$C242))+1),MAX(0,NETWORKDAYS(MAX(DATE(2028,2,1),Mitarbeiter!$C242),MIN(DATE(2028,3,0),IF(Mitarbeiter!$D242="",DATE(2028,3,0),Mitarbeiter!$D242),TODAY()),Einstellungen!$F$13:$F$67)))*N(Mitarbeiter!$E242)/IF(Einstellungen!$C$11="7 Tage",7,5),N('Ist-Stunden'!AE242)+(N(Krankheitstage!BD242)+N(Krankheitstage!BP242))*N($C242))))</f>
        <v/>
      </c>
      <c r="BJ242" s="76">
        <f>IF($B242="",0,IF(Einstellungen!$C$10="Ja",MAX(IF(Einstellungen!$C$11="7 Tage",MAX(0,(MIN(DATE(2028,4,0),IF(Mitarbeiter!$D242="",DATE(2028,4,0),Mitarbeiter!$D242),TODAY()))-(MAX(DATE(2028,3,1),Mitarbeiter!$C242))+1),MAX(0,NETWORKDAYS(MAX(DATE(2028,3,1),Mitarbeiter!$C242),MIN(DATE(2028,4,0),IF(Mitarbeiter!$D242="",DATE(2028,4,0),Mitarbeiter!$D242),TODAY()),Einstellungen!$F$13:$F$67)))*N(Mitarbeiter!$E242)/IF(Einstellungen!$C$11="7 Tage",7,5),N('Ist-Stunden'!AF242)),MAX(IF(Einstellungen!$C$11="7 Tage",MAX(0,(MIN(DATE(2028,4,0),IF(Mitarbeiter!$D242="",DATE(2028,4,0),Mitarbeiter!$D242),TODAY()))-(MAX(DATE(2028,3,1),Mitarbeiter!$C242))+1),MAX(0,NETWORKDAYS(MAX(DATE(2028,3,1),Mitarbeiter!$C242),MIN(DATE(2028,4,0),IF(Mitarbeiter!$D242="",DATE(2028,4,0),Mitarbeiter!$D242),TODAY()),Einstellungen!$F$13:$F$67)))*N(Mitarbeiter!$E242)/IF(Einstellungen!$C$11="7 Tage",7,5),N('Ist-Stunden'!AF242)+(N(Krankheitstage!BE242)+N(Krankheitstage!BQ242))*N($C242))))</f>
        <v/>
      </c>
      <c r="BK242" s="76">
        <f>IF($B242="",0,IF(Einstellungen!$C$10="Ja",MAX(IF(Einstellungen!$C$11="7 Tage",MAX(0,(MIN(DATE(2028,5,0),IF(Mitarbeiter!$D242="",DATE(2028,5,0),Mitarbeiter!$D242),TODAY()))-(MAX(DATE(2028,4,1),Mitarbeiter!$C242))+1),MAX(0,NETWORKDAYS(MAX(DATE(2028,4,1),Mitarbeiter!$C242),MIN(DATE(2028,5,0),IF(Mitarbeiter!$D242="",DATE(2028,5,0),Mitarbeiter!$D242),TODAY()),Einstellungen!$F$13:$F$67)))*N(Mitarbeiter!$E242)/IF(Einstellungen!$C$11="7 Tage",7,5),N('Ist-Stunden'!AG242)),MAX(IF(Einstellungen!$C$11="7 Tage",MAX(0,(MIN(DATE(2028,5,0),IF(Mitarbeiter!$D242="",DATE(2028,5,0),Mitarbeiter!$D242),TODAY()))-(MAX(DATE(2028,4,1),Mitarbeiter!$C242))+1),MAX(0,NETWORKDAYS(MAX(DATE(2028,4,1),Mitarbeiter!$C242),MIN(DATE(2028,5,0),IF(Mitarbeiter!$D242="",DATE(2028,5,0),Mitarbeiter!$D242),TODAY()),Einstellungen!$F$13:$F$67)))*N(Mitarbeiter!$E242)/IF(Einstellungen!$C$11="7 Tage",7,5),N('Ist-Stunden'!AG242)+(N(Krankheitstage!BF242)+N(Krankheitstage!BR242))*N($C242))))</f>
        <v/>
      </c>
      <c r="BL242" s="76">
        <f>IF($B242="",0,IF(Einstellungen!$C$10="Ja",MAX(IF(Einstellungen!$C$11="7 Tage",MAX(0,(MIN(DATE(2028,6,0),IF(Mitarbeiter!$D242="",DATE(2028,6,0),Mitarbeiter!$D242),TODAY()))-(MAX(DATE(2028,5,1),Mitarbeiter!$C242))+1),MAX(0,NETWORKDAYS(MAX(DATE(2028,5,1),Mitarbeiter!$C242),MIN(DATE(2028,6,0),IF(Mitarbeiter!$D242="",DATE(2028,6,0),Mitarbeiter!$D242),TODAY()),Einstellungen!$F$13:$F$67)))*N(Mitarbeiter!$E242)/IF(Einstellungen!$C$11="7 Tage",7,5),N('Ist-Stunden'!AH242)),MAX(IF(Einstellungen!$C$11="7 Tage",MAX(0,(MIN(DATE(2028,6,0),IF(Mitarbeiter!$D242="",DATE(2028,6,0),Mitarbeiter!$D242),TODAY()))-(MAX(DATE(2028,5,1),Mitarbeiter!$C242))+1),MAX(0,NETWORKDAYS(MAX(DATE(2028,5,1),Mitarbeiter!$C242),MIN(DATE(2028,6,0),IF(Mitarbeiter!$D242="",DATE(2028,6,0),Mitarbeiter!$D242),TODAY()),Einstellungen!$F$13:$F$67)))*N(Mitarbeiter!$E242)/IF(Einstellungen!$C$11="7 Tage",7,5),N('Ist-Stunden'!AH242)+(N(Krankheitstage!BG242)+N(Krankheitstage!BS242))*N($C242))))</f>
        <v/>
      </c>
      <c r="BM242" s="76">
        <f>IF($B242="",0,IF(Einstellungen!$C$10="Ja",MAX(IF(Einstellungen!$C$11="7 Tage",MAX(0,(MIN(DATE(2028,7,0),IF(Mitarbeiter!$D242="",DATE(2028,7,0),Mitarbeiter!$D242),TODAY()))-(MAX(DATE(2028,6,1),Mitarbeiter!$C242))+1),MAX(0,NETWORKDAYS(MAX(DATE(2028,6,1),Mitarbeiter!$C242),MIN(DATE(2028,7,0),IF(Mitarbeiter!$D242="",DATE(2028,7,0),Mitarbeiter!$D242),TODAY()),Einstellungen!$F$13:$F$67)))*N(Mitarbeiter!$E242)/IF(Einstellungen!$C$11="7 Tage",7,5),N('Ist-Stunden'!AI242)),MAX(IF(Einstellungen!$C$11="7 Tage",MAX(0,(MIN(DATE(2028,7,0),IF(Mitarbeiter!$D242="",DATE(2028,7,0),Mitarbeiter!$D242),TODAY()))-(MAX(DATE(2028,6,1),Mitarbeiter!$C242))+1),MAX(0,NETWORKDAYS(MAX(DATE(2028,6,1),Mitarbeiter!$C242),MIN(DATE(2028,7,0),IF(Mitarbeiter!$D242="",DATE(2028,7,0),Mitarbeiter!$D242),TODAY()),Einstellungen!$F$13:$F$67)))*N(Mitarbeiter!$E242)/IF(Einstellungen!$C$11="7 Tage",7,5),N('Ist-Stunden'!AI242)+(N(Krankheitstage!BH242)+N(Krankheitstage!BT242))*N($C242))))</f>
        <v/>
      </c>
      <c r="BN242" s="76">
        <f>IF($B242="",0,IF(Einstellungen!$C$10="Ja",MAX(IF(Einstellungen!$C$11="7 Tage",MAX(0,(MIN(DATE(2028,8,0),IF(Mitarbeiter!$D242="",DATE(2028,8,0),Mitarbeiter!$D242),TODAY()))-(MAX(DATE(2028,7,1),Mitarbeiter!$C242))+1),MAX(0,NETWORKDAYS(MAX(DATE(2028,7,1),Mitarbeiter!$C242),MIN(DATE(2028,8,0),IF(Mitarbeiter!$D242="",DATE(2028,8,0),Mitarbeiter!$D242),TODAY()),Einstellungen!$F$13:$F$67)))*N(Mitarbeiter!$E242)/IF(Einstellungen!$C$11="7 Tage",7,5),N('Ist-Stunden'!AJ242)),MAX(IF(Einstellungen!$C$11="7 Tage",MAX(0,(MIN(DATE(2028,8,0),IF(Mitarbeiter!$D242="",DATE(2028,8,0),Mitarbeiter!$D242),TODAY()))-(MAX(DATE(2028,7,1),Mitarbeiter!$C242))+1),MAX(0,NETWORKDAYS(MAX(DATE(2028,7,1),Mitarbeiter!$C242),MIN(DATE(2028,8,0),IF(Mitarbeiter!$D242="",DATE(2028,8,0),Mitarbeiter!$D242),TODAY()),Einstellungen!$F$13:$F$67)))*N(Mitarbeiter!$E242)/IF(Einstellungen!$C$11="7 Tage",7,5),N('Ist-Stunden'!AJ242)+(N(Krankheitstage!BI242)+N(Krankheitstage!BU242))*N($C242))))</f>
        <v/>
      </c>
      <c r="BO242" s="76">
        <f>IF($B242="",0,IF(Einstellungen!$C$10="Ja",MAX(IF(Einstellungen!$C$11="7 Tage",MAX(0,(MIN(DATE(2028,9,0),IF(Mitarbeiter!$D242="",DATE(2028,9,0),Mitarbeiter!$D242),TODAY()))-(MAX(DATE(2028,8,1),Mitarbeiter!$C242))+1),MAX(0,NETWORKDAYS(MAX(DATE(2028,8,1),Mitarbeiter!$C242),MIN(DATE(2028,9,0),IF(Mitarbeiter!$D242="",DATE(2028,9,0),Mitarbeiter!$D242),TODAY()),Einstellungen!$F$13:$F$67)))*N(Mitarbeiter!$E242)/IF(Einstellungen!$C$11="7 Tage",7,5),N('Ist-Stunden'!AK242)),MAX(IF(Einstellungen!$C$11="7 Tage",MAX(0,(MIN(DATE(2028,9,0),IF(Mitarbeiter!$D242="",DATE(2028,9,0),Mitarbeiter!$D242),TODAY()))-(MAX(DATE(2028,8,1),Mitarbeiter!$C242))+1),MAX(0,NETWORKDAYS(MAX(DATE(2028,8,1),Mitarbeiter!$C242),MIN(DATE(2028,9,0),IF(Mitarbeiter!$D242="",DATE(2028,9,0),Mitarbeiter!$D242),TODAY()),Einstellungen!$F$13:$F$67)))*N(Mitarbeiter!$E242)/IF(Einstellungen!$C$11="7 Tage",7,5),N('Ist-Stunden'!AK242)+(N(Krankheitstage!BJ242)+N(Krankheitstage!BV242))*N($C242))))</f>
        <v/>
      </c>
      <c r="BP242" s="76">
        <f>IF($B242="",0,IF(Einstellungen!$C$10="Ja",MAX(IF(Einstellungen!$C$11="7 Tage",MAX(0,(MIN(DATE(2028,10,0),IF(Mitarbeiter!$D242="",DATE(2028,10,0),Mitarbeiter!$D242),TODAY()))-(MAX(DATE(2028,9,1),Mitarbeiter!$C242))+1),MAX(0,NETWORKDAYS(MAX(DATE(2028,9,1),Mitarbeiter!$C242),MIN(DATE(2028,10,0),IF(Mitarbeiter!$D242="",DATE(2028,10,0),Mitarbeiter!$D242),TODAY()),Einstellungen!$F$13:$F$67)))*N(Mitarbeiter!$E242)/IF(Einstellungen!$C$11="7 Tage",7,5),N('Ist-Stunden'!AL242)),MAX(IF(Einstellungen!$C$11="7 Tage",MAX(0,(MIN(DATE(2028,10,0),IF(Mitarbeiter!$D242="",DATE(2028,10,0),Mitarbeiter!$D242),TODAY()))-(MAX(DATE(2028,9,1),Mitarbeiter!$C242))+1),MAX(0,NETWORKDAYS(MAX(DATE(2028,9,1),Mitarbeiter!$C242),MIN(DATE(2028,10,0),IF(Mitarbeiter!$D242="",DATE(2028,10,0),Mitarbeiter!$D242),TODAY()),Einstellungen!$F$13:$F$67)))*N(Mitarbeiter!$E242)/IF(Einstellungen!$C$11="7 Tage",7,5),N('Ist-Stunden'!AL242)+(N(Krankheitstage!BK242)+N(Krankheitstage!BW242))*N($C242))))</f>
        <v/>
      </c>
      <c r="BQ242" s="76">
        <f>IF($B242="",0,IF(Einstellungen!$C$10="Ja",MAX(IF(Einstellungen!$C$11="7 Tage",MAX(0,(MIN(DATE(2028,11,0),IF(Mitarbeiter!$D242="",DATE(2028,11,0),Mitarbeiter!$D242),TODAY()))-(MAX(DATE(2028,10,1),Mitarbeiter!$C242))+1),MAX(0,NETWORKDAYS(MAX(DATE(2028,10,1),Mitarbeiter!$C242),MIN(DATE(2028,11,0),IF(Mitarbeiter!$D242="",DATE(2028,11,0),Mitarbeiter!$D242),TODAY()),Einstellungen!$F$13:$F$67)))*N(Mitarbeiter!$E242)/IF(Einstellungen!$C$11="7 Tage",7,5),N('Ist-Stunden'!AM242)),MAX(IF(Einstellungen!$C$11="7 Tage",MAX(0,(MIN(DATE(2028,11,0),IF(Mitarbeiter!$D242="",DATE(2028,11,0),Mitarbeiter!$D242),TODAY()))-(MAX(DATE(2028,10,1),Mitarbeiter!$C242))+1),MAX(0,NETWORKDAYS(MAX(DATE(2028,10,1),Mitarbeiter!$C242),MIN(DATE(2028,11,0),IF(Mitarbeiter!$D242="",DATE(2028,11,0),Mitarbeiter!$D242),TODAY()),Einstellungen!$F$13:$F$67)))*N(Mitarbeiter!$E242)/IF(Einstellungen!$C$11="7 Tage",7,5),N('Ist-Stunden'!AM242)+(N(Krankheitstage!BL242)+N(Krankheitstage!BX242))*N($C242))))</f>
        <v/>
      </c>
      <c r="BR242" s="76">
        <f>IF($B242="",0,IF(Einstellungen!$C$10="Ja",MAX(IF(Einstellungen!$C$11="7 Tage",MAX(0,(MIN(DATE(2028,12,0),IF(Mitarbeiter!$D242="",DATE(2028,12,0),Mitarbeiter!$D242),TODAY()))-(MAX(DATE(2028,11,1),Mitarbeiter!$C242))+1),MAX(0,NETWORKDAYS(MAX(DATE(2028,11,1),Mitarbeiter!$C242),MIN(DATE(2028,12,0),IF(Mitarbeiter!$D242="",DATE(2028,12,0),Mitarbeiter!$D242),TODAY()),Einstellungen!$F$13:$F$67)))*N(Mitarbeiter!$E242)/IF(Einstellungen!$C$11="7 Tage",7,5),N('Ist-Stunden'!AN242)),MAX(IF(Einstellungen!$C$11="7 Tage",MAX(0,(MIN(DATE(2028,12,0),IF(Mitarbeiter!$D242="",DATE(2028,12,0),Mitarbeiter!$D242),TODAY()))-(MAX(DATE(2028,11,1),Mitarbeiter!$C242))+1),MAX(0,NETWORKDAYS(MAX(DATE(2028,11,1),Mitarbeiter!$C242),MIN(DATE(2028,12,0),IF(Mitarbeiter!$D242="",DATE(2028,12,0),Mitarbeiter!$D242),TODAY()),Einstellungen!$F$13:$F$67)))*N(Mitarbeiter!$E242)/IF(Einstellungen!$C$11="7 Tage",7,5),N('Ist-Stunden'!AN242)+(N(Krankheitstage!BM242)+N(Krankheitstage!BY242))*N($C242))))</f>
        <v/>
      </c>
      <c r="BS242" s="76">
        <f>IF($B242="",0,IF(Einstellungen!$C$10="Ja",MAX(IF(Einstellungen!$C$11="7 Tage",MAX(0,(MIN(DATE(2028,13,0),IF(Mitarbeiter!$D242="",DATE(2028,13,0),Mitarbeiter!$D242),TODAY()))-(MAX(DATE(2028,12,1),Mitarbeiter!$C242))+1),MAX(0,NETWORKDAYS(MAX(DATE(2028,12,1),Mitarbeiter!$C242),MIN(DATE(2028,13,0),IF(Mitarbeiter!$D242="",DATE(2028,13,0),Mitarbeiter!$D242),TODAY()),Einstellungen!$F$13:$F$67)))*N(Mitarbeiter!$E242)/IF(Einstellungen!$C$11="7 Tage",7,5),N('Ist-Stunden'!AO242)),MAX(IF(Einstellungen!$C$11="7 Tage",MAX(0,(MIN(DATE(2028,13,0),IF(Mitarbeiter!$D242="",DATE(2028,13,0),Mitarbeiter!$D242),TODAY()))-(MAX(DATE(2028,12,1),Mitarbeiter!$C242))+1),MAX(0,NETWORKDAYS(MAX(DATE(2028,12,1),Mitarbeiter!$C242),MIN(DATE(2028,13,0),IF(Mitarbeiter!$D242="",DATE(2028,13,0),Mitarbeiter!$D242),TODAY()),Einstellungen!$F$13:$F$67)))*N(Mitarbeiter!$E242)/IF(Einstellungen!$C$11="7 Tage",7,5),N('Ist-Stunden'!AO242)+(N(Krankheitstage!BN242)+N(Krankheitstage!BZ242))*N($C242))))</f>
        <v/>
      </c>
      <c r="BT242" s="76">
        <f>IF($B242="",0,IF(Einstellungen!$C$10="Ja",MAX(IF(Einstellungen!$C$11="7 Tage",MAX(0,(MIN(DATE(2029,2,0),IF(Mitarbeiter!$D242="",DATE(2029,2,0),Mitarbeiter!$D242),TODAY()))-(MAX(DATE(2029,1,1),Mitarbeiter!$C242))+1),MAX(0,NETWORKDAYS(MAX(DATE(2029,1,1),Mitarbeiter!$C242),MIN(DATE(2029,2,0),IF(Mitarbeiter!$D242="",DATE(2029,2,0),Mitarbeiter!$D242),TODAY()),Einstellungen!$F$13:$F$67)))*N(Mitarbeiter!$E242)/IF(Einstellungen!$C$11="7 Tage",7,5),N('Ist-Stunden'!AP242)),MAX(IF(Einstellungen!$C$11="7 Tage",MAX(0,(MIN(DATE(2029,2,0),IF(Mitarbeiter!$D242="",DATE(2029,2,0),Mitarbeiter!$D242),TODAY()))-(MAX(DATE(2029,1,1),Mitarbeiter!$C242))+1),MAX(0,NETWORKDAYS(MAX(DATE(2029,1,1),Mitarbeiter!$C242),MIN(DATE(2029,2,0),IF(Mitarbeiter!$D242="",DATE(2029,2,0),Mitarbeiter!$D242),TODAY()),Einstellungen!$F$13:$F$67)))*N(Mitarbeiter!$E242)/IF(Einstellungen!$C$11="7 Tage",7,5),N('Ist-Stunden'!AP242)+(N(Krankheitstage!CA242)+N(Krankheitstage!CM242))*N($C242))))</f>
        <v/>
      </c>
      <c r="BU242" s="76">
        <f>IF($B242="",0,IF(Einstellungen!$C$10="Ja",MAX(IF(Einstellungen!$C$11="7 Tage",MAX(0,(MIN(DATE(2029,3,0),IF(Mitarbeiter!$D242="",DATE(2029,3,0),Mitarbeiter!$D242),TODAY()))-(MAX(DATE(2029,2,1),Mitarbeiter!$C242))+1),MAX(0,NETWORKDAYS(MAX(DATE(2029,2,1),Mitarbeiter!$C242),MIN(DATE(2029,3,0),IF(Mitarbeiter!$D242="",DATE(2029,3,0),Mitarbeiter!$D242),TODAY()),Einstellungen!$F$13:$F$67)))*N(Mitarbeiter!$E242)/IF(Einstellungen!$C$11="7 Tage",7,5),N('Ist-Stunden'!AQ242)),MAX(IF(Einstellungen!$C$11="7 Tage",MAX(0,(MIN(DATE(2029,3,0),IF(Mitarbeiter!$D242="",DATE(2029,3,0),Mitarbeiter!$D242),TODAY()))-(MAX(DATE(2029,2,1),Mitarbeiter!$C242))+1),MAX(0,NETWORKDAYS(MAX(DATE(2029,2,1),Mitarbeiter!$C242),MIN(DATE(2029,3,0),IF(Mitarbeiter!$D242="",DATE(2029,3,0),Mitarbeiter!$D242),TODAY()),Einstellungen!$F$13:$F$67)))*N(Mitarbeiter!$E242)/IF(Einstellungen!$C$11="7 Tage",7,5),N('Ist-Stunden'!AQ242)+(N(Krankheitstage!CB242)+N(Krankheitstage!CN242))*N($C242))))</f>
        <v/>
      </c>
      <c r="BV242" s="76">
        <f>IF($B242="",0,IF(Einstellungen!$C$10="Ja",MAX(IF(Einstellungen!$C$11="7 Tage",MAX(0,(MIN(DATE(2029,4,0),IF(Mitarbeiter!$D242="",DATE(2029,4,0),Mitarbeiter!$D242),TODAY()))-(MAX(DATE(2029,3,1),Mitarbeiter!$C242))+1),MAX(0,NETWORKDAYS(MAX(DATE(2029,3,1),Mitarbeiter!$C242),MIN(DATE(2029,4,0),IF(Mitarbeiter!$D242="",DATE(2029,4,0),Mitarbeiter!$D242),TODAY()),Einstellungen!$F$13:$F$67)))*N(Mitarbeiter!$E242)/IF(Einstellungen!$C$11="7 Tage",7,5),N('Ist-Stunden'!AR242)),MAX(IF(Einstellungen!$C$11="7 Tage",MAX(0,(MIN(DATE(2029,4,0),IF(Mitarbeiter!$D242="",DATE(2029,4,0),Mitarbeiter!$D242),TODAY()))-(MAX(DATE(2029,3,1),Mitarbeiter!$C242))+1),MAX(0,NETWORKDAYS(MAX(DATE(2029,3,1),Mitarbeiter!$C242),MIN(DATE(2029,4,0),IF(Mitarbeiter!$D242="",DATE(2029,4,0),Mitarbeiter!$D242),TODAY()),Einstellungen!$F$13:$F$67)))*N(Mitarbeiter!$E242)/IF(Einstellungen!$C$11="7 Tage",7,5),N('Ist-Stunden'!AR242)+(N(Krankheitstage!CC242)+N(Krankheitstage!CO242))*N($C242))))</f>
        <v/>
      </c>
      <c r="BW242" s="76">
        <f>IF($B242="",0,IF(Einstellungen!$C$10="Ja",MAX(IF(Einstellungen!$C$11="7 Tage",MAX(0,(MIN(DATE(2029,5,0),IF(Mitarbeiter!$D242="",DATE(2029,5,0),Mitarbeiter!$D242),TODAY()))-(MAX(DATE(2029,4,1),Mitarbeiter!$C242))+1),MAX(0,NETWORKDAYS(MAX(DATE(2029,4,1),Mitarbeiter!$C242),MIN(DATE(2029,5,0),IF(Mitarbeiter!$D242="",DATE(2029,5,0),Mitarbeiter!$D242),TODAY()),Einstellungen!$F$13:$F$67)))*N(Mitarbeiter!$E242)/IF(Einstellungen!$C$11="7 Tage",7,5),N('Ist-Stunden'!AS242)),MAX(IF(Einstellungen!$C$11="7 Tage",MAX(0,(MIN(DATE(2029,5,0),IF(Mitarbeiter!$D242="",DATE(2029,5,0),Mitarbeiter!$D242),TODAY()))-(MAX(DATE(2029,4,1),Mitarbeiter!$C242))+1),MAX(0,NETWORKDAYS(MAX(DATE(2029,4,1),Mitarbeiter!$C242),MIN(DATE(2029,5,0),IF(Mitarbeiter!$D242="",DATE(2029,5,0),Mitarbeiter!$D242),TODAY()),Einstellungen!$F$13:$F$67)))*N(Mitarbeiter!$E242)/IF(Einstellungen!$C$11="7 Tage",7,5),N('Ist-Stunden'!AS242)+(N(Krankheitstage!CD242)+N(Krankheitstage!CP242))*N($C242))))</f>
        <v/>
      </c>
      <c r="BX242" s="76">
        <f>IF($B242="",0,IF(Einstellungen!$C$10="Ja",MAX(IF(Einstellungen!$C$11="7 Tage",MAX(0,(MIN(DATE(2029,6,0),IF(Mitarbeiter!$D242="",DATE(2029,6,0),Mitarbeiter!$D242),TODAY()))-(MAX(DATE(2029,5,1),Mitarbeiter!$C242))+1),MAX(0,NETWORKDAYS(MAX(DATE(2029,5,1),Mitarbeiter!$C242),MIN(DATE(2029,6,0),IF(Mitarbeiter!$D242="",DATE(2029,6,0),Mitarbeiter!$D242),TODAY()),Einstellungen!$F$13:$F$67)))*N(Mitarbeiter!$E242)/IF(Einstellungen!$C$11="7 Tage",7,5),N('Ist-Stunden'!AT242)),MAX(IF(Einstellungen!$C$11="7 Tage",MAX(0,(MIN(DATE(2029,6,0),IF(Mitarbeiter!$D242="",DATE(2029,6,0),Mitarbeiter!$D242),TODAY()))-(MAX(DATE(2029,5,1),Mitarbeiter!$C242))+1),MAX(0,NETWORKDAYS(MAX(DATE(2029,5,1),Mitarbeiter!$C242),MIN(DATE(2029,6,0),IF(Mitarbeiter!$D242="",DATE(2029,6,0),Mitarbeiter!$D242),TODAY()),Einstellungen!$F$13:$F$67)))*N(Mitarbeiter!$E242)/IF(Einstellungen!$C$11="7 Tage",7,5),N('Ist-Stunden'!AT242)+(N(Krankheitstage!CE242)+N(Krankheitstage!CQ242))*N($C242))))</f>
        <v/>
      </c>
      <c r="BY242" s="76">
        <f>IF($B242="",0,IF(Einstellungen!$C$10="Ja",MAX(IF(Einstellungen!$C$11="7 Tage",MAX(0,(MIN(DATE(2029,7,0),IF(Mitarbeiter!$D242="",DATE(2029,7,0),Mitarbeiter!$D242),TODAY()))-(MAX(DATE(2029,6,1),Mitarbeiter!$C242))+1),MAX(0,NETWORKDAYS(MAX(DATE(2029,6,1),Mitarbeiter!$C242),MIN(DATE(2029,7,0),IF(Mitarbeiter!$D242="",DATE(2029,7,0),Mitarbeiter!$D242),TODAY()),Einstellungen!$F$13:$F$67)))*N(Mitarbeiter!$E242)/IF(Einstellungen!$C$11="7 Tage",7,5),N('Ist-Stunden'!AU242)),MAX(IF(Einstellungen!$C$11="7 Tage",MAX(0,(MIN(DATE(2029,7,0),IF(Mitarbeiter!$D242="",DATE(2029,7,0),Mitarbeiter!$D242),TODAY()))-(MAX(DATE(2029,6,1),Mitarbeiter!$C242))+1),MAX(0,NETWORKDAYS(MAX(DATE(2029,6,1),Mitarbeiter!$C242),MIN(DATE(2029,7,0),IF(Mitarbeiter!$D242="",DATE(2029,7,0),Mitarbeiter!$D242),TODAY()),Einstellungen!$F$13:$F$67)))*N(Mitarbeiter!$E242)/IF(Einstellungen!$C$11="7 Tage",7,5),N('Ist-Stunden'!AU242)+(N(Krankheitstage!CF242)+N(Krankheitstage!CR242))*N($C242))))</f>
        <v/>
      </c>
      <c r="BZ242" s="76">
        <f>IF($B242="",0,IF(Einstellungen!$C$10="Ja",MAX(IF(Einstellungen!$C$11="7 Tage",MAX(0,(MIN(DATE(2029,8,0),IF(Mitarbeiter!$D242="",DATE(2029,8,0),Mitarbeiter!$D242),TODAY()))-(MAX(DATE(2029,7,1),Mitarbeiter!$C242))+1),MAX(0,NETWORKDAYS(MAX(DATE(2029,7,1),Mitarbeiter!$C242),MIN(DATE(2029,8,0),IF(Mitarbeiter!$D242="",DATE(2029,8,0),Mitarbeiter!$D242),TODAY()),Einstellungen!$F$13:$F$67)))*N(Mitarbeiter!$E242)/IF(Einstellungen!$C$11="7 Tage",7,5),N('Ist-Stunden'!AV242)),MAX(IF(Einstellungen!$C$11="7 Tage",MAX(0,(MIN(DATE(2029,8,0),IF(Mitarbeiter!$D242="",DATE(2029,8,0),Mitarbeiter!$D242),TODAY()))-(MAX(DATE(2029,7,1),Mitarbeiter!$C242))+1),MAX(0,NETWORKDAYS(MAX(DATE(2029,7,1),Mitarbeiter!$C242),MIN(DATE(2029,8,0),IF(Mitarbeiter!$D242="",DATE(2029,8,0),Mitarbeiter!$D242),TODAY()),Einstellungen!$F$13:$F$67)))*N(Mitarbeiter!$E242)/IF(Einstellungen!$C$11="7 Tage",7,5),N('Ist-Stunden'!AV242)+(N(Krankheitstage!CG242)+N(Krankheitstage!CS242))*N($C242))))</f>
        <v/>
      </c>
      <c r="CA242" s="76">
        <f>IF($B242="",0,IF(Einstellungen!$C$10="Ja",MAX(IF(Einstellungen!$C$11="7 Tage",MAX(0,(MIN(DATE(2029,9,0),IF(Mitarbeiter!$D242="",DATE(2029,9,0),Mitarbeiter!$D242),TODAY()))-(MAX(DATE(2029,8,1),Mitarbeiter!$C242))+1),MAX(0,NETWORKDAYS(MAX(DATE(2029,8,1),Mitarbeiter!$C242),MIN(DATE(2029,9,0),IF(Mitarbeiter!$D242="",DATE(2029,9,0),Mitarbeiter!$D242),TODAY()),Einstellungen!$F$13:$F$67)))*N(Mitarbeiter!$E242)/IF(Einstellungen!$C$11="7 Tage",7,5),N('Ist-Stunden'!AW242)),MAX(IF(Einstellungen!$C$11="7 Tage",MAX(0,(MIN(DATE(2029,9,0),IF(Mitarbeiter!$D242="",DATE(2029,9,0),Mitarbeiter!$D242),TODAY()))-(MAX(DATE(2029,8,1),Mitarbeiter!$C242))+1),MAX(0,NETWORKDAYS(MAX(DATE(2029,8,1),Mitarbeiter!$C242),MIN(DATE(2029,9,0),IF(Mitarbeiter!$D242="",DATE(2029,9,0),Mitarbeiter!$D242),TODAY()),Einstellungen!$F$13:$F$67)))*N(Mitarbeiter!$E242)/IF(Einstellungen!$C$11="7 Tage",7,5),N('Ist-Stunden'!AW242)+(N(Krankheitstage!CH242)+N(Krankheitstage!CT242))*N($C242))))</f>
        <v/>
      </c>
      <c r="CB242" s="76">
        <f>IF($B242="",0,IF(Einstellungen!$C$10="Ja",MAX(IF(Einstellungen!$C$11="7 Tage",MAX(0,(MIN(DATE(2029,10,0),IF(Mitarbeiter!$D242="",DATE(2029,10,0),Mitarbeiter!$D242),TODAY()))-(MAX(DATE(2029,9,1),Mitarbeiter!$C242))+1),MAX(0,NETWORKDAYS(MAX(DATE(2029,9,1),Mitarbeiter!$C242),MIN(DATE(2029,10,0),IF(Mitarbeiter!$D242="",DATE(2029,10,0),Mitarbeiter!$D242),TODAY()),Einstellungen!$F$13:$F$67)))*N(Mitarbeiter!$E242)/IF(Einstellungen!$C$11="7 Tage",7,5),N('Ist-Stunden'!AX242)),MAX(IF(Einstellungen!$C$11="7 Tage",MAX(0,(MIN(DATE(2029,10,0),IF(Mitarbeiter!$D242="",DATE(2029,10,0),Mitarbeiter!$D242),TODAY()))-(MAX(DATE(2029,9,1),Mitarbeiter!$C242))+1),MAX(0,NETWORKDAYS(MAX(DATE(2029,9,1),Mitarbeiter!$C242),MIN(DATE(2029,10,0),IF(Mitarbeiter!$D242="",DATE(2029,10,0),Mitarbeiter!$D242),TODAY()),Einstellungen!$F$13:$F$67)))*N(Mitarbeiter!$E242)/IF(Einstellungen!$C$11="7 Tage",7,5),N('Ist-Stunden'!AX242)+(N(Krankheitstage!CI242)+N(Krankheitstage!CU242))*N($C242))))</f>
        <v/>
      </c>
      <c r="CC242" s="76">
        <f>IF($B242="",0,IF(Einstellungen!$C$10="Ja",MAX(IF(Einstellungen!$C$11="7 Tage",MAX(0,(MIN(DATE(2029,11,0),IF(Mitarbeiter!$D242="",DATE(2029,11,0),Mitarbeiter!$D242),TODAY()))-(MAX(DATE(2029,10,1),Mitarbeiter!$C242))+1),MAX(0,NETWORKDAYS(MAX(DATE(2029,10,1),Mitarbeiter!$C242),MIN(DATE(2029,11,0),IF(Mitarbeiter!$D242="",DATE(2029,11,0),Mitarbeiter!$D242),TODAY()),Einstellungen!$F$13:$F$67)))*N(Mitarbeiter!$E242)/IF(Einstellungen!$C$11="7 Tage",7,5),N('Ist-Stunden'!AY242)),MAX(IF(Einstellungen!$C$11="7 Tage",MAX(0,(MIN(DATE(2029,11,0),IF(Mitarbeiter!$D242="",DATE(2029,11,0),Mitarbeiter!$D242),TODAY()))-(MAX(DATE(2029,10,1),Mitarbeiter!$C242))+1),MAX(0,NETWORKDAYS(MAX(DATE(2029,10,1),Mitarbeiter!$C242),MIN(DATE(2029,11,0),IF(Mitarbeiter!$D242="",DATE(2029,11,0),Mitarbeiter!$D242),TODAY()),Einstellungen!$F$13:$F$67)))*N(Mitarbeiter!$E242)/IF(Einstellungen!$C$11="7 Tage",7,5),N('Ist-Stunden'!AY242)+(N(Krankheitstage!CJ242)+N(Krankheitstage!CV242))*N($C242))))</f>
        <v/>
      </c>
      <c r="CD242" s="76">
        <f>IF($B242="",0,IF(Einstellungen!$C$10="Ja",MAX(IF(Einstellungen!$C$11="7 Tage",MAX(0,(MIN(DATE(2029,12,0),IF(Mitarbeiter!$D242="",DATE(2029,12,0),Mitarbeiter!$D242),TODAY()))-(MAX(DATE(2029,11,1),Mitarbeiter!$C242))+1),MAX(0,NETWORKDAYS(MAX(DATE(2029,11,1),Mitarbeiter!$C242),MIN(DATE(2029,12,0),IF(Mitarbeiter!$D242="",DATE(2029,12,0),Mitarbeiter!$D242),TODAY()),Einstellungen!$F$13:$F$67)))*N(Mitarbeiter!$E242)/IF(Einstellungen!$C$11="7 Tage",7,5),N('Ist-Stunden'!AZ242)),MAX(IF(Einstellungen!$C$11="7 Tage",MAX(0,(MIN(DATE(2029,12,0),IF(Mitarbeiter!$D242="",DATE(2029,12,0),Mitarbeiter!$D242),TODAY()))-(MAX(DATE(2029,11,1),Mitarbeiter!$C242))+1),MAX(0,NETWORKDAYS(MAX(DATE(2029,11,1),Mitarbeiter!$C242),MIN(DATE(2029,12,0),IF(Mitarbeiter!$D242="",DATE(2029,12,0),Mitarbeiter!$D242),TODAY()),Einstellungen!$F$13:$F$67)))*N(Mitarbeiter!$E242)/IF(Einstellungen!$C$11="7 Tage",7,5),N('Ist-Stunden'!AZ242)+(N(Krankheitstage!CK242)+N(Krankheitstage!CW242))*N($C242))))</f>
        <v/>
      </c>
      <c r="CE242" s="76">
        <f>IF($B242="",0,IF(Einstellungen!$C$10="Ja",MAX(IF(Einstellungen!$C$11="7 Tage",MAX(0,(MIN(DATE(2029,13,0),IF(Mitarbeiter!$D242="",DATE(2029,13,0),Mitarbeiter!$D242),TODAY()))-(MAX(DATE(2029,12,1),Mitarbeiter!$C242))+1),MAX(0,NETWORKDAYS(MAX(DATE(2029,12,1),Mitarbeiter!$C242),MIN(DATE(2029,13,0),IF(Mitarbeiter!$D242="",DATE(2029,13,0),Mitarbeiter!$D242),TODAY()),Einstellungen!$F$13:$F$67)))*N(Mitarbeiter!$E242)/IF(Einstellungen!$C$11="7 Tage",7,5),N('Ist-Stunden'!BA242)),MAX(IF(Einstellungen!$C$11="7 Tage",MAX(0,(MIN(DATE(2029,13,0),IF(Mitarbeiter!$D242="",DATE(2029,13,0),Mitarbeiter!$D242),TODAY()))-(MAX(DATE(2029,12,1),Mitarbeiter!$C242))+1),MAX(0,NETWORKDAYS(MAX(DATE(2029,12,1),Mitarbeiter!$C242),MIN(DATE(2029,13,0),IF(Mitarbeiter!$D242="",DATE(2029,13,0),Mitarbeiter!$D242),TODAY()),Einstellungen!$F$13:$F$67)))*N(Mitarbeiter!$E242)/IF(Einstellungen!$C$11="7 Tage",7,5),N('Ist-Stunden'!BA242)+(N(Krankheitstage!CL242)+N(Krankheitstage!CX242))*N($C242))))</f>
        <v/>
      </c>
      <c r="CF242" s="76">
        <f>IF($B242="",0,IF(Einstellungen!$C$10="Ja",MAX(IF(Einstellungen!$C$11="7 Tage",MAX(0,(MIN(DATE(2030,2,0),IF(Mitarbeiter!$D242="",DATE(2030,2,0),Mitarbeiter!$D242),TODAY()))-(MAX(DATE(2030,1,1),Mitarbeiter!$C242))+1),MAX(0,NETWORKDAYS(MAX(DATE(2030,1,1),Mitarbeiter!$C242),MIN(DATE(2030,2,0),IF(Mitarbeiter!$D242="",DATE(2030,2,0),Mitarbeiter!$D242),TODAY()),Einstellungen!$F$13:$F$67)))*N(Mitarbeiter!$E242)/IF(Einstellungen!$C$11="7 Tage",7,5),N('Ist-Stunden'!BB242)),MAX(IF(Einstellungen!$C$11="7 Tage",MAX(0,(MIN(DATE(2030,2,0),IF(Mitarbeiter!$D242="",DATE(2030,2,0),Mitarbeiter!$D242),TODAY()))-(MAX(DATE(2030,1,1),Mitarbeiter!$C242))+1),MAX(0,NETWORKDAYS(MAX(DATE(2030,1,1),Mitarbeiter!$C242),MIN(DATE(2030,2,0),IF(Mitarbeiter!$D242="",DATE(2030,2,0),Mitarbeiter!$D242),TODAY()),Einstellungen!$F$13:$F$67)))*N(Mitarbeiter!$E242)/IF(Einstellungen!$C$11="7 Tage",7,5),N('Ist-Stunden'!BB242)+(N(Krankheitstage!CY242)+N(Krankheitstage!DK242))*N($C242))))</f>
        <v/>
      </c>
      <c r="CG242" s="76">
        <f>IF($B242="",0,IF(Einstellungen!$C$10="Ja",MAX(IF(Einstellungen!$C$11="7 Tage",MAX(0,(MIN(DATE(2030,3,0),IF(Mitarbeiter!$D242="",DATE(2030,3,0),Mitarbeiter!$D242),TODAY()))-(MAX(DATE(2030,2,1),Mitarbeiter!$C242))+1),MAX(0,NETWORKDAYS(MAX(DATE(2030,2,1),Mitarbeiter!$C242),MIN(DATE(2030,3,0),IF(Mitarbeiter!$D242="",DATE(2030,3,0),Mitarbeiter!$D242),TODAY()),Einstellungen!$F$13:$F$67)))*N(Mitarbeiter!$E242)/IF(Einstellungen!$C$11="7 Tage",7,5),N('Ist-Stunden'!BC242)),MAX(IF(Einstellungen!$C$11="7 Tage",MAX(0,(MIN(DATE(2030,3,0),IF(Mitarbeiter!$D242="",DATE(2030,3,0),Mitarbeiter!$D242),TODAY()))-(MAX(DATE(2030,2,1),Mitarbeiter!$C242))+1),MAX(0,NETWORKDAYS(MAX(DATE(2030,2,1),Mitarbeiter!$C242),MIN(DATE(2030,3,0),IF(Mitarbeiter!$D242="",DATE(2030,3,0),Mitarbeiter!$D242),TODAY()),Einstellungen!$F$13:$F$67)))*N(Mitarbeiter!$E242)/IF(Einstellungen!$C$11="7 Tage",7,5),N('Ist-Stunden'!BC242)+(N(Krankheitstage!CZ242)+N(Krankheitstage!DL242))*N($C242))))</f>
        <v/>
      </c>
      <c r="CH242" s="76">
        <f>IF($B242="",0,IF(Einstellungen!$C$10="Ja",MAX(IF(Einstellungen!$C$11="7 Tage",MAX(0,(MIN(DATE(2030,4,0),IF(Mitarbeiter!$D242="",DATE(2030,4,0),Mitarbeiter!$D242),TODAY()))-(MAX(DATE(2030,3,1),Mitarbeiter!$C242))+1),MAX(0,NETWORKDAYS(MAX(DATE(2030,3,1),Mitarbeiter!$C242),MIN(DATE(2030,4,0),IF(Mitarbeiter!$D242="",DATE(2030,4,0),Mitarbeiter!$D242),TODAY()),Einstellungen!$F$13:$F$67)))*N(Mitarbeiter!$E242)/IF(Einstellungen!$C$11="7 Tage",7,5),N('Ist-Stunden'!BD242)),MAX(IF(Einstellungen!$C$11="7 Tage",MAX(0,(MIN(DATE(2030,4,0),IF(Mitarbeiter!$D242="",DATE(2030,4,0),Mitarbeiter!$D242),TODAY()))-(MAX(DATE(2030,3,1),Mitarbeiter!$C242))+1),MAX(0,NETWORKDAYS(MAX(DATE(2030,3,1),Mitarbeiter!$C242),MIN(DATE(2030,4,0),IF(Mitarbeiter!$D242="",DATE(2030,4,0),Mitarbeiter!$D242),TODAY()),Einstellungen!$F$13:$F$67)))*N(Mitarbeiter!$E242)/IF(Einstellungen!$C$11="7 Tage",7,5),N('Ist-Stunden'!BD242)+(N(Krankheitstage!DA242)+N(Krankheitstage!DM242))*N($C242))))</f>
        <v/>
      </c>
      <c r="CI242" s="76">
        <f>IF($B242="",0,IF(Einstellungen!$C$10="Ja",MAX(IF(Einstellungen!$C$11="7 Tage",MAX(0,(MIN(DATE(2030,5,0),IF(Mitarbeiter!$D242="",DATE(2030,5,0),Mitarbeiter!$D242),TODAY()))-(MAX(DATE(2030,4,1),Mitarbeiter!$C242))+1),MAX(0,NETWORKDAYS(MAX(DATE(2030,4,1),Mitarbeiter!$C242),MIN(DATE(2030,5,0),IF(Mitarbeiter!$D242="",DATE(2030,5,0),Mitarbeiter!$D242),TODAY()),Einstellungen!$F$13:$F$67)))*N(Mitarbeiter!$E242)/IF(Einstellungen!$C$11="7 Tage",7,5),N('Ist-Stunden'!BE242)),MAX(IF(Einstellungen!$C$11="7 Tage",MAX(0,(MIN(DATE(2030,5,0),IF(Mitarbeiter!$D242="",DATE(2030,5,0),Mitarbeiter!$D242),TODAY()))-(MAX(DATE(2030,4,1),Mitarbeiter!$C242))+1),MAX(0,NETWORKDAYS(MAX(DATE(2030,4,1),Mitarbeiter!$C242),MIN(DATE(2030,5,0),IF(Mitarbeiter!$D242="",DATE(2030,5,0),Mitarbeiter!$D242),TODAY()),Einstellungen!$F$13:$F$67)))*N(Mitarbeiter!$E242)/IF(Einstellungen!$C$11="7 Tage",7,5),N('Ist-Stunden'!BE242)+(N(Krankheitstage!DB242)+N(Krankheitstage!DN242))*N($C242))))</f>
        <v/>
      </c>
      <c r="CJ242" s="76">
        <f>IF($B242="",0,IF(Einstellungen!$C$10="Ja",MAX(IF(Einstellungen!$C$11="7 Tage",MAX(0,(MIN(DATE(2030,6,0),IF(Mitarbeiter!$D242="",DATE(2030,6,0),Mitarbeiter!$D242),TODAY()))-(MAX(DATE(2030,5,1),Mitarbeiter!$C242))+1),MAX(0,NETWORKDAYS(MAX(DATE(2030,5,1),Mitarbeiter!$C242),MIN(DATE(2030,6,0),IF(Mitarbeiter!$D242="",DATE(2030,6,0),Mitarbeiter!$D242),TODAY()),Einstellungen!$F$13:$F$67)))*N(Mitarbeiter!$E242)/IF(Einstellungen!$C$11="7 Tage",7,5),N('Ist-Stunden'!BF242)),MAX(IF(Einstellungen!$C$11="7 Tage",MAX(0,(MIN(DATE(2030,6,0),IF(Mitarbeiter!$D242="",DATE(2030,6,0),Mitarbeiter!$D242),TODAY()))-(MAX(DATE(2030,5,1),Mitarbeiter!$C242))+1),MAX(0,NETWORKDAYS(MAX(DATE(2030,5,1),Mitarbeiter!$C242),MIN(DATE(2030,6,0),IF(Mitarbeiter!$D242="",DATE(2030,6,0),Mitarbeiter!$D242),TODAY()),Einstellungen!$F$13:$F$67)))*N(Mitarbeiter!$E242)/IF(Einstellungen!$C$11="7 Tage",7,5),N('Ist-Stunden'!BF242)+(N(Krankheitstage!DC242)+N(Krankheitstage!DO242))*N($C242))))</f>
        <v/>
      </c>
      <c r="CK242" s="76">
        <f>IF($B242="",0,IF(Einstellungen!$C$10="Ja",MAX(IF(Einstellungen!$C$11="7 Tage",MAX(0,(MIN(DATE(2030,7,0),IF(Mitarbeiter!$D242="",DATE(2030,7,0),Mitarbeiter!$D242),TODAY()))-(MAX(DATE(2030,6,1),Mitarbeiter!$C242))+1),MAX(0,NETWORKDAYS(MAX(DATE(2030,6,1),Mitarbeiter!$C242),MIN(DATE(2030,7,0),IF(Mitarbeiter!$D242="",DATE(2030,7,0),Mitarbeiter!$D242),TODAY()),Einstellungen!$F$13:$F$67)))*N(Mitarbeiter!$E242)/IF(Einstellungen!$C$11="7 Tage",7,5),N('Ist-Stunden'!BG242)),MAX(IF(Einstellungen!$C$11="7 Tage",MAX(0,(MIN(DATE(2030,7,0),IF(Mitarbeiter!$D242="",DATE(2030,7,0),Mitarbeiter!$D242),TODAY()))-(MAX(DATE(2030,6,1),Mitarbeiter!$C242))+1),MAX(0,NETWORKDAYS(MAX(DATE(2030,6,1),Mitarbeiter!$C242),MIN(DATE(2030,7,0),IF(Mitarbeiter!$D242="",DATE(2030,7,0),Mitarbeiter!$D242),TODAY()),Einstellungen!$F$13:$F$67)))*N(Mitarbeiter!$E242)/IF(Einstellungen!$C$11="7 Tage",7,5),N('Ist-Stunden'!BG242)+(N(Krankheitstage!DD242)+N(Krankheitstage!DP242))*N($C242))))</f>
        <v/>
      </c>
      <c r="CL242" s="76">
        <f>IF($B242="",0,IF(Einstellungen!$C$10="Ja",MAX(IF(Einstellungen!$C$11="7 Tage",MAX(0,(MIN(DATE(2030,8,0),IF(Mitarbeiter!$D242="",DATE(2030,8,0),Mitarbeiter!$D242),TODAY()))-(MAX(DATE(2030,7,1),Mitarbeiter!$C242))+1),MAX(0,NETWORKDAYS(MAX(DATE(2030,7,1),Mitarbeiter!$C242),MIN(DATE(2030,8,0),IF(Mitarbeiter!$D242="",DATE(2030,8,0),Mitarbeiter!$D242),TODAY()),Einstellungen!$F$13:$F$67)))*N(Mitarbeiter!$E242)/IF(Einstellungen!$C$11="7 Tage",7,5),N('Ist-Stunden'!BH242)),MAX(IF(Einstellungen!$C$11="7 Tage",MAX(0,(MIN(DATE(2030,8,0),IF(Mitarbeiter!$D242="",DATE(2030,8,0),Mitarbeiter!$D242),TODAY()))-(MAX(DATE(2030,7,1),Mitarbeiter!$C242))+1),MAX(0,NETWORKDAYS(MAX(DATE(2030,7,1),Mitarbeiter!$C242),MIN(DATE(2030,8,0),IF(Mitarbeiter!$D242="",DATE(2030,8,0),Mitarbeiter!$D242),TODAY()),Einstellungen!$F$13:$F$67)))*N(Mitarbeiter!$E242)/IF(Einstellungen!$C$11="7 Tage",7,5),N('Ist-Stunden'!BH242)+(N(Krankheitstage!DE242)+N(Krankheitstage!DQ242))*N($C242))))</f>
        <v/>
      </c>
      <c r="CM242" s="76">
        <f>IF($B242="",0,IF(Einstellungen!$C$10="Ja",MAX(IF(Einstellungen!$C$11="7 Tage",MAX(0,(MIN(DATE(2030,9,0),IF(Mitarbeiter!$D242="",DATE(2030,9,0),Mitarbeiter!$D242),TODAY()))-(MAX(DATE(2030,8,1),Mitarbeiter!$C242))+1),MAX(0,NETWORKDAYS(MAX(DATE(2030,8,1),Mitarbeiter!$C242),MIN(DATE(2030,9,0),IF(Mitarbeiter!$D242="",DATE(2030,9,0),Mitarbeiter!$D242),TODAY()),Einstellungen!$F$13:$F$67)))*N(Mitarbeiter!$E242)/IF(Einstellungen!$C$11="7 Tage",7,5),N('Ist-Stunden'!BI242)),MAX(IF(Einstellungen!$C$11="7 Tage",MAX(0,(MIN(DATE(2030,9,0),IF(Mitarbeiter!$D242="",DATE(2030,9,0),Mitarbeiter!$D242),TODAY()))-(MAX(DATE(2030,8,1),Mitarbeiter!$C242))+1),MAX(0,NETWORKDAYS(MAX(DATE(2030,8,1),Mitarbeiter!$C242),MIN(DATE(2030,9,0),IF(Mitarbeiter!$D242="",DATE(2030,9,0),Mitarbeiter!$D242),TODAY()),Einstellungen!$F$13:$F$67)))*N(Mitarbeiter!$E242)/IF(Einstellungen!$C$11="7 Tage",7,5),N('Ist-Stunden'!BI242)+(N(Krankheitstage!DF242)+N(Krankheitstage!DR242))*N($C242))))</f>
        <v/>
      </c>
      <c r="CN242" s="76">
        <f>IF($B242="",0,IF(Einstellungen!$C$10="Ja",MAX(IF(Einstellungen!$C$11="7 Tage",MAX(0,(MIN(DATE(2030,10,0),IF(Mitarbeiter!$D242="",DATE(2030,10,0),Mitarbeiter!$D242),TODAY()))-(MAX(DATE(2030,9,1),Mitarbeiter!$C242))+1),MAX(0,NETWORKDAYS(MAX(DATE(2030,9,1),Mitarbeiter!$C242),MIN(DATE(2030,10,0),IF(Mitarbeiter!$D242="",DATE(2030,10,0),Mitarbeiter!$D242),TODAY()),Einstellungen!$F$13:$F$67)))*N(Mitarbeiter!$E242)/IF(Einstellungen!$C$11="7 Tage",7,5),N('Ist-Stunden'!BJ242)),MAX(IF(Einstellungen!$C$11="7 Tage",MAX(0,(MIN(DATE(2030,10,0),IF(Mitarbeiter!$D242="",DATE(2030,10,0),Mitarbeiter!$D242),TODAY()))-(MAX(DATE(2030,9,1),Mitarbeiter!$C242))+1),MAX(0,NETWORKDAYS(MAX(DATE(2030,9,1),Mitarbeiter!$C242),MIN(DATE(2030,10,0),IF(Mitarbeiter!$D242="",DATE(2030,10,0),Mitarbeiter!$D242),TODAY()),Einstellungen!$F$13:$F$67)))*N(Mitarbeiter!$E242)/IF(Einstellungen!$C$11="7 Tage",7,5),N('Ist-Stunden'!BJ242)+(N(Krankheitstage!DG242)+N(Krankheitstage!DS242))*N($C242))))</f>
        <v/>
      </c>
      <c r="CO242" s="76">
        <f>IF($B242="",0,IF(Einstellungen!$C$10="Ja",MAX(IF(Einstellungen!$C$11="7 Tage",MAX(0,(MIN(DATE(2030,11,0),IF(Mitarbeiter!$D242="",DATE(2030,11,0),Mitarbeiter!$D242),TODAY()))-(MAX(DATE(2030,10,1),Mitarbeiter!$C242))+1),MAX(0,NETWORKDAYS(MAX(DATE(2030,10,1),Mitarbeiter!$C242),MIN(DATE(2030,11,0),IF(Mitarbeiter!$D242="",DATE(2030,11,0),Mitarbeiter!$D242),TODAY()),Einstellungen!$F$13:$F$67)))*N(Mitarbeiter!$E242)/IF(Einstellungen!$C$11="7 Tage",7,5),N('Ist-Stunden'!BK242)),MAX(IF(Einstellungen!$C$11="7 Tage",MAX(0,(MIN(DATE(2030,11,0),IF(Mitarbeiter!$D242="",DATE(2030,11,0),Mitarbeiter!$D242),TODAY()))-(MAX(DATE(2030,10,1),Mitarbeiter!$C242))+1),MAX(0,NETWORKDAYS(MAX(DATE(2030,10,1),Mitarbeiter!$C242),MIN(DATE(2030,11,0),IF(Mitarbeiter!$D242="",DATE(2030,11,0),Mitarbeiter!$D242),TODAY()),Einstellungen!$F$13:$F$67)))*N(Mitarbeiter!$E242)/IF(Einstellungen!$C$11="7 Tage",7,5),N('Ist-Stunden'!BK242)+(N(Krankheitstage!DH242)+N(Krankheitstage!DT242))*N($C242))))</f>
        <v/>
      </c>
      <c r="CP242" s="76">
        <f>IF($B242="",0,IF(Einstellungen!$C$10="Ja",MAX(IF(Einstellungen!$C$11="7 Tage",MAX(0,(MIN(DATE(2030,12,0),IF(Mitarbeiter!$D242="",DATE(2030,12,0),Mitarbeiter!$D242),TODAY()))-(MAX(DATE(2030,11,1),Mitarbeiter!$C242))+1),MAX(0,NETWORKDAYS(MAX(DATE(2030,11,1),Mitarbeiter!$C242),MIN(DATE(2030,12,0),IF(Mitarbeiter!$D242="",DATE(2030,12,0),Mitarbeiter!$D242),TODAY()),Einstellungen!$F$13:$F$67)))*N(Mitarbeiter!$E242)/IF(Einstellungen!$C$11="7 Tage",7,5),N('Ist-Stunden'!BL242)),MAX(IF(Einstellungen!$C$11="7 Tage",MAX(0,(MIN(DATE(2030,12,0),IF(Mitarbeiter!$D242="",DATE(2030,12,0),Mitarbeiter!$D242),TODAY()))-(MAX(DATE(2030,11,1),Mitarbeiter!$C242))+1),MAX(0,NETWORKDAYS(MAX(DATE(2030,11,1),Mitarbeiter!$C242),MIN(DATE(2030,12,0),IF(Mitarbeiter!$D242="",DATE(2030,12,0),Mitarbeiter!$D242),TODAY()),Einstellungen!$F$13:$F$67)))*N(Mitarbeiter!$E242)/IF(Einstellungen!$C$11="7 Tage",7,5),N('Ist-Stunden'!BL242)+(N(Krankheitstage!DI242)+N(Krankheitstage!DU242))*N($C242))))</f>
        <v/>
      </c>
      <c r="CQ242" s="76">
        <f>IF($B242="",0,IF(Einstellungen!$C$10="Ja",MAX(IF(Einstellungen!$C$11="7 Tage",MAX(0,(MIN(DATE(2030,13,0),IF(Mitarbeiter!$D242="",DATE(2030,13,0),Mitarbeiter!$D242),TODAY()))-(MAX(DATE(2030,12,1),Mitarbeiter!$C242))+1),MAX(0,NETWORKDAYS(MAX(DATE(2030,12,1),Mitarbeiter!$C242),MIN(DATE(2030,13,0),IF(Mitarbeiter!$D242="",DATE(2030,13,0),Mitarbeiter!$D242),TODAY()),Einstellungen!$F$13:$F$67)))*N(Mitarbeiter!$E242)/IF(Einstellungen!$C$11="7 Tage",7,5),N('Ist-Stunden'!BM242)),MAX(IF(Einstellungen!$C$11="7 Tage",MAX(0,(MIN(DATE(2030,13,0),IF(Mitarbeiter!$D242="",DATE(2030,13,0),Mitarbeiter!$D242),TODAY()))-(MAX(DATE(2030,12,1),Mitarbeiter!$C242))+1),MAX(0,NETWORKDAYS(MAX(DATE(2030,12,1),Mitarbeiter!$C242),MIN(DATE(2030,13,0),IF(Mitarbeiter!$D242="",DATE(2030,13,0),Mitarbeiter!$D242),TODAY()),Einstellungen!$F$13:$F$67)))*N(Mitarbeiter!$E242)/IF(Einstellungen!$C$11="7 Tage",7,5),N('Ist-Stunden'!BM242)+(N(Krankheitstage!DJ242)+N(Krankheitstage!DV242))*N($C242))))</f>
        <v/>
      </c>
    </row>
    <row r="243">
      <c r="A243" s="73">
        <f>IF(Mitarbeiter!B243="","",Mitarbeiter!A243)</f>
        <v/>
      </c>
      <c r="B243" s="6">
        <f>IF(Mitarbeiter!B243="","",Mitarbeiter!B243)</f>
        <v/>
      </c>
      <c r="C243" s="74">
        <f>IF(Mitarbeiter!B243="","",Mitarbeiter!F243)</f>
        <v/>
      </c>
      <c r="D243" s="75">
        <f>N(INDEX(Krankheitstage!$G243:$DV243,1,(Einstellungen!$C$3-2026)*24+1))</f>
        <v/>
      </c>
      <c r="E243" s="75">
        <f>N(INDEX(Krankheitstage!$G243:$DV243,1,(Einstellungen!$C$3-2026)*24+2))</f>
        <v/>
      </c>
      <c r="F243" s="75">
        <f>N(INDEX(Krankheitstage!$G243:$DV243,1,(Einstellungen!$C$3-2026)*24+3))</f>
        <v/>
      </c>
      <c r="G243" s="75">
        <f>N(INDEX(Krankheitstage!$G243:$DV243,1,(Einstellungen!$C$3-2026)*24+4))</f>
        <v/>
      </c>
      <c r="H243" s="75">
        <f>N(INDEX(Krankheitstage!$G243:$DV243,1,(Einstellungen!$C$3-2026)*24+5))</f>
        <v/>
      </c>
      <c r="I243" s="75">
        <f>N(INDEX(Krankheitstage!$G243:$DV243,1,(Einstellungen!$C$3-2026)*24+6))</f>
        <v/>
      </c>
      <c r="J243" s="75">
        <f>N(INDEX(Krankheitstage!$G243:$DV243,1,(Einstellungen!$C$3-2026)*24+7))</f>
        <v/>
      </c>
      <c r="K243" s="75">
        <f>N(INDEX(Krankheitstage!$G243:$DV243,1,(Einstellungen!$C$3-2026)*24+8))</f>
        <v/>
      </c>
      <c r="L243" s="75">
        <f>N(INDEX(Krankheitstage!$G243:$DV243,1,(Einstellungen!$C$3-2026)*24+9))</f>
        <v/>
      </c>
      <c r="M243" s="75">
        <f>N(INDEX(Krankheitstage!$G243:$DV243,1,(Einstellungen!$C$3-2026)*24+10))</f>
        <v/>
      </c>
      <c r="N243" s="75">
        <f>N(INDEX(Krankheitstage!$G243:$DV243,1,(Einstellungen!$C$3-2026)*24+11))</f>
        <v/>
      </c>
      <c r="O243" s="75">
        <f>N(INDEX(Krankheitstage!$G243:$DV243,1,(Einstellungen!$C$3-2026)*24+12))</f>
        <v/>
      </c>
      <c r="P243" s="75">
        <f>IF($B243="","",SUM(D243:O243))</f>
        <v/>
      </c>
      <c r="Q243" s="75">
        <f>N(INDEX(Krankheitstage!$G243:$DV243,1,(Einstellungen!$C$3-2026)*24+13))</f>
        <v/>
      </c>
      <c r="R243" s="75">
        <f>N(INDEX(Krankheitstage!$G243:$DV243,1,(Einstellungen!$C$3-2026)*24+14))</f>
        <v/>
      </c>
      <c r="S243" s="75">
        <f>N(INDEX(Krankheitstage!$G243:$DV243,1,(Einstellungen!$C$3-2026)*24+15))</f>
        <v/>
      </c>
      <c r="T243" s="75">
        <f>N(INDEX(Krankheitstage!$G243:$DV243,1,(Einstellungen!$C$3-2026)*24+16))</f>
        <v/>
      </c>
      <c r="U243" s="75">
        <f>N(INDEX(Krankheitstage!$G243:$DV243,1,(Einstellungen!$C$3-2026)*24+17))</f>
        <v/>
      </c>
      <c r="V243" s="75">
        <f>N(INDEX(Krankheitstage!$G243:$DV243,1,(Einstellungen!$C$3-2026)*24+18))</f>
        <v/>
      </c>
      <c r="W243" s="75">
        <f>N(INDEX(Krankheitstage!$G243:$DV243,1,(Einstellungen!$C$3-2026)*24+19))</f>
        <v/>
      </c>
      <c r="X243" s="75">
        <f>N(INDEX(Krankheitstage!$G243:$DV243,1,(Einstellungen!$C$3-2026)*24+20))</f>
        <v/>
      </c>
      <c r="Y243" s="75">
        <f>N(INDEX(Krankheitstage!$G243:$DV243,1,(Einstellungen!$C$3-2026)*24+21))</f>
        <v/>
      </c>
      <c r="Z243" s="75">
        <f>N(INDEX(Krankheitstage!$G243:$DV243,1,(Einstellungen!$C$3-2026)*24+22))</f>
        <v/>
      </c>
      <c r="AA243" s="75">
        <f>N(INDEX(Krankheitstage!$G243:$DV243,1,(Einstellungen!$C$3-2026)*24+23))</f>
        <v/>
      </c>
      <c r="AB243" s="75">
        <f>N(INDEX(Krankheitstage!$G243:$DV243,1,(Einstellungen!$C$3-2026)*24+24))</f>
        <v/>
      </c>
      <c r="AC243" s="75">
        <f>IF($B243="","",SUM(Q243:AB243))</f>
        <v/>
      </c>
      <c r="AD243" s="75">
        <f>IF($B243="","",SUM(P243,AC243))</f>
        <v/>
      </c>
      <c r="AE243" s="76">
        <f>IF($B243="","",AD243*N(C243))</f>
        <v/>
      </c>
      <c r="AF243" s="75">
        <f>IF($B243="","",Krankheitstage!E243)</f>
        <v/>
      </c>
      <c r="AG243" s="76">
        <f>IF($B243="","",AF243*N(C243))</f>
        <v/>
      </c>
      <c r="AH243" s="76">
        <f>IF($B243="","",INDEX($AJ243:$CQ243,1,(Einstellungen!$C$3-2026)*12+1)+INDEX($AJ243:$CQ243,1,(Einstellungen!$C$3-2026)*12+2)+INDEX($AJ243:$CQ243,1,(Einstellungen!$C$3-2026)*12+3)+INDEX($AJ243:$CQ243,1,(Einstellungen!$C$3-2026)*12+4)+INDEX($AJ243:$CQ243,1,(Einstellungen!$C$3-2026)*12+5)+INDEX($AJ243:$CQ243,1,(Einstellungen!$C$3-2026)*12+6)+INDEX($AJ243:$CQ243,1,(Einstellungen!$C$3-2026)*12+7)+INDEX($AJ243:$CQ243,1,(Einstellungen!$C$3-2026)*12+8)+INDEX($AJ243:$CQ243,1,(Einstellungen!$C$3-2026)*12+9)+INDEX($AJ243:$CQ243,1,(Einstellungen!$C$3-2026)*12+10)+INDEX($AJ243:$CQ243,1,(Einstellungen!$C$3-2026)*12+11)+INDEX($AJ243:$CQ243,1,(Einstellungen!$C$3-2026)*12+12))</f>
        <v/>
      </c>
      <c r="AI243" s="76">
        <f>IF($B243="","",SUM($AJ243:$CQ243))</f>
        <v/>
      </c>
      <c r="AJ243" s="76">
        <f>IF($B243="",0,IF(Einstellungen!$C$10="Ja",MAX(IF(Einstellungen!$C$11="7 Tage",MAX(0,(MIN(DATE(2026,2,0),IF(Mitarbeiter!$D243="",DATE(2026,2,0),Mitarbeiter!$D243),TODAY()))-(MAX(DATE(2026,1,1),Mitarbeiter!$C243))+1),MAX(0,NETWORKDAYS(MAX(DATE(2026,1,1),Mitarbeiter!$C243),MIN(DATE(2026,2,0),IF(Mitarbeiter!$D243="",DATE(2026,2,0),Mitarbeiter!$D243),TODAY()),Einstellungen!$F$13:$F$67)))*N(Mitarbeiter!$E243)/IF(Einstellungen!$C$11="7 Tage",7,5),N('Ist-Stunden'!F243)),MAX(IF(Einstellungen!$C$11="7 Tage",MAX(0,(MIN(DATE(2026,2,0),IF(Mitarbeiter!$D243="",DATE(2026,2,0),Mitarbeiter!$D243),TODAY()))-(MAX(DATE(2026,1,1),Mitarbeiter!$C243))+1),MAX(0,NETWORKDAYS(MAX(DATE(2026,1,1),Mitarbeiter!$C243),MIN(DATE(2026,2,0),IF(Mitarbeiter!$D243="",DATE(2026,2,0),Mitarbeiter!$D243),TODAY()),Einstellungen!$F$13:$F$67)))*N(Mitarbeiter!$E243)/IF(Einstellungen!$C$11="7 Tage",7,5),N('Ist-Stunden'!F243)+(N(Krankheitstage!G243)+N(Krankheitstage!S243))*N($C243))))</f>
        <v/>
      </c>
      <c r="AK243" s="76">
        <f>IF($B243="",0,IF(Einstellungen!$C$10="Ja",MAX(IF(Einstellungen!$C$11="7 Tage",MAX(0,(MIN(DATE(2026,3,0),IF(Mitarbeiter!$D243="",DATE(2026,3,0),Mitarbeiter!$D243),TODAY()))-(MAX(DATE(2026,2,1),Mitarbeiter!$C243))+1),MAX(0,NETWORKDAYS(MAX(DATE(2026,2,1),Mitarbeiter!$C243),MIN(DATE(2026,3,0),IF(Mitarbeiter!$D243="",DATE(2026,3,0),Mitarbeiter!$D243),TODAY()),Einstellungen!$F$13:$F$67)))*N(Mitarbeiter!$E243)/IF(Einstellungen!$C$11="7 Tage",7,5),N('Ist-Stunden'!G243)),MAX(IF(Einstellungen!$C$11="7 Tage",MAX(0,(MIN(DATE(2026,3,0),IF(Mitarbeiter!$D243="",DATE(2026,3,0),Mitarbeiter!$D243),TODAY()))-(MAX(DATE(2026,2,1),Mitarbeiter!$C243))+1),MAX(0,NETWORKDAYS(MAX(DATE(2026,2,1),Mitarbeiter!$C243),MIN(DATE(2026,3,0),IF(Mitarbeiter!$D243="",DATE(2026,3,0),Mitarbeiter!$D243),TODAY()),Einstellungen!$F$13:$F$67)))*N(Mitarbeiter!$E243)/IF(Einstellungen!$C$11="7 Tage",7,5),N('Ist-Stunden'!G243)+(N(Krankheitstage!H243)+N(Krankheitstage!T243))*N($C243))))</f>
        <v/>
      </c>
      <c r="AL243" s="76">
        <f>IF($B243="",0,IF(Einstellungen!$C$10="Ja",MAX(IF(Einstellungen!$C$11="7 Tage",MAX(0,(MIN(DATE(2026,4,0),IF(Mitarbeiter!$D243="",DATE(2026,4,0),Mitarbeiter!$D243),TODAY()))-(MAX(DATE(2026,3,1),Mitarbeiter!$C243))+1),MAX(0,NETWORKDAYS(MAX(DATE(2026,3,1),Mitarbeiter!$C243),MIN(DATE(2026,4,0),IF(Mitarbeiter!$D243="",DATE(2026,4,0),Mitarbeiter!$D243),TODAY()),Einstellungen!$F$13:$F$67)))*N(Mitarbeiter!$E243)/IF(Einstellungen!$C$11="7 Tage",7,5),N('Ist-Stunden'!H243)),MAX(IF(Einstellungen!$C$11="7 Tage",MAX(0,(MIN(DATE(2026,4,0),IF(Mitarbeiter!$D243="",DATE(2026,4,0),Mitarbeiter!$D243),TODAY()))-(MAX(DATE(2026,3,1),Mitarbeiter!$C243))+1),MAX(0,NETWORKDAYS(MAX(DATE(2026,3,1),Mitarbeiter!$C243),MIN(DATE(2026,4,0),IF(Mitarbeiter!$D243="",DATE(2026,4,0),Mitarbeiter!$D243),TODAY()),Einstellungen!$F$13:$F$67)))*N(Mitarbeiter!$E243)/IF(Einstellungen!$C$11="7 Tage",7,5),N('Ist-Stunden'!H243)+(N(Krankheitstage!I243)+N(Krankheitstage!U243))*N($C243))))</f>
        <v/>
      </c>
      <c r="AM243" s="76">
        <f>IF($B243="",0,IF(Einstellungen!$C$10="Ja",MAX(IF(Einstellungen!$C$11="7 Tage",MAX(0,(MIN(DATE(2026,5,0),IF(Mitarbeiter!$D243="",DATE(2026,5,0),Mitarbeiter!$D243),TODAY()))-(MAX(DATE(2026,4,1),Mitarbeiter!$C243))+1),MAX(0,NETWORKDAYS(MAX(DATE(2026,4,1),Mitarbeiter!$C243),MIN(DATE(2026,5,0),IF(Mitarbeiter!$D243="",DATE(2026,5,0),Mitarbeiter!$D243),TODAY()),Einstellungen!$F$13:$F$67)))*N(Mitarbeiter!$E243)/IF(Einstellungen!$C$11="7 Tage",7,5),N('Ist-Stunden'!I243)),MAX(IF(Einstellungen!$C$11="7 Tage",MAX(0,(MIN(DATE(2026,5,0),IF(Mitarbeiter!$D243="",DATE(2026,5,0),Mitarbeiter!$D243),TODAY()))-(MAX(DATE(2026,4,1),Mitarbeiter!$C243))+1),MAX(0,NETWORKDAYS(MAX(DATE(2026,4,1),Mitarbeiter!$C243),MIN(DATE(2026,5,0),IF(Mitarbeiter!$D243="",DATE(2026,5,0),Mitarbeiter!$D243),TODAY()),Einstellungen!$F$13:$F$67)))*N(Mitarbeiter!$E243)/IF(Einstellungen!$C$11="7 Tage",7,5),N('Ist-Stunden'!I243)+(N(Krankheitstage!J243)+N(Krankheitstage!V243))*N($C243))))</f>
        <v/>
      </c>
      <c r="AN243" s="76">
        <f>IF($B243="",0,IF(Einstellungen!$C$10="Ja",MAX(IF(Einstellungen!$C$11="7 Tage",MAX(0,(MIN(DATE(2026,6,0),IF(Mitarbeiter!$D243="",DATE(2026,6,0),Mitarbeiter!$D243),TODAY()))-(MAX(DATE(2026,5,1),Mitarbeiter!$C243))+1),MAX(0,NETWORKDAYS(MAX(DATE(2026,5,1),Mitarbeiter!$C243),MIN(DATE(2026,6,0),IF(Mitarbeiter!$D243="",DATE(2026,6,0),Mitarbeiter!$D243),TODAY()),Einstellungen!$F$13:$F$67)))*N(Mitarbeiter!$E243)/IF(Einstellungen!$C$11="7 Tage",7,5),N('Ist-Stunden'!J243)),MAX(IF(Einstellungen!$C$11="7 Tage",MAX(0,(MIN(DATE(2026,6,0),IF(Mitarbeiter!$D243="",DATE(2026,6,0),Mitarbeiter!$D243),TODAY()))-(MAX(DATE(2026,5,1),Mitarbeiter!$C243))+1),MAX(0,NETWORKDAYS(MAX(DATE(2026,5,1),Mitarbeiter!$C243),MIN(DATE(2026,6,0),IF(Mitarbeiter!$D243="",DATE(2026,6,0),Mitarbeiter!$D243),TODAY()),Einstellungen!$F$13:$F$67)))*N(Mitarbeiter!$E243)/IF(Einstellungen!$C$11="7 Tage",7,5),N('Ist-Stunden'!J243)+(N(Krankheitstage!K243)+N(Krankheitstage!W243))*N($C243))))</f>
        <v/>
      </c>
      <c r="AO243" s="76">
        <f>IF($B243="",0,IF(Einstellungen!$C$10="Ja",MAX(IF(Einstellungen!$C$11="7 Tage",MAX(0,(MIN(DATE(2026,7,0),IF(Mitarbeiter!$D243="",DATE(2026,7,0),Mitarbeiter!$D243),TODAY()))-(MAX(DATE(2026,6,1),Mitarbeiter!$C243))+1),MAX(0,NETWORKDAYS(MAX(DATE(2026,6,1),Mitarbeiter!$C243),MIN(DATE(2026,7,0),IF(Mitarbeiter!$D243="",DATE(2026,7,0),Mitarbeiter!$D243),TODAY()),Einstellungen!$F$13:$F$67)))*N(Mitarbeiter!$E243)/IF(Einstellungen!$C$11="7 Tage",7,5),N('Ist-Stunden'!K243)),MAX(IF(Einstellungen!$C$11="7 Tage",MAX(0,(MIN(DATE(2026,7,0),IF(Mitarbeiter!$D243="",DATE(2026,7,0),Mitarbeiter!$D243),TODAY()))-(MAX(DATE(2026,6,1),Mitarbeiter!$C243))+1),MAX(0,NETWORKDAYS(MAX(DATE(2026,6,1),Mitarbeiter!$C243),MIN(DATE(2026,7,0),IF(Mitarbeiter!$D243="",DATE(2026,7,0),Mitarbeiter!$D243),TODAY()),Einstellungen!$F$13:$F$67)))*N(Mitarbeiter!$E243)/IF(Einstellungen!$C$11="7 Tage",7,5),N('Ist-Stunden'!K243)+(N(Krankheitstage!L243)+N(Krankheitstage!X243))*N($C243))))</f>
        <v/>
      </c>
      <c r="AP243" s="76">
        <f>IF($B243="",0,IF(Einstellungen!$C$10="Ja",MAX(IF(Einstellungen!$C$11="7 Tage",MAX(0,(MIN(DATE(2026,8,0),IF(Mitarbeiter!$D243="",DATE(2026,8,0),Mitarbeiter!$D243),TODAY()))-(MAX(DATE(2026,7,1),Mitarbeiter!$C243))+1),MAX(0,NETWORKDAYS(MAX(DATE(2026,7,1),Mitarbeiter!$C243),MIN(DATE(2026,8,0),IF(Mitarbeiter!$D243="",DATE(2026,8,0),Mitarbeiter!$D243),TODAY()),Einstellungen!$F$13:$F$67)))*N(Mitarbeiter!$E243)/IF(Einstellungen!$C$11="7 Tage",7,5),N('Ist-Stunden'!L243)),MAX(IF(Einstellungen!$C$11="7 Tage",MAX(0,(MIN(DATE(2026,8,0),IF(Mitarbeiter!$D243="",DATE(2026,8,0),Mitarbeiter!$D243),TODAY()))-(MAX(DATE(2026,7,1),Mitarbeiter!$C243))+1),MAX(0,NETWORKDAYS(MAX(DATE(2026,7,1),Mitarbeiter!$C243),MIN(DATE(2026,8,0),IF(Mitarbeiter!$D243="",DATE(2026,8,0),Mitarbeiter!$D243),TODAY()),Einstellungen!$F$13:$F$67)))*N(Mitarbeiter!$E243)/IF(Einstellungen!$C$11="7 Tage",7,5),N('Ist-Stunden'!L243)+(N(Krankheitstage!M243)+N(Krankheitstage!Y243))*N($C243))))</f>
        <v/>
      </c>
      <c r="AQ243" s="76">
        <f>IF($B243="",0,IF(Einstellungen!$C$10="Ja",MAX(IF(Einstellungen!$C$11="7 Tage",MAX(0,(MIN(DATE(2026,9,0),IF(Mitarbeiter!$D243="",DATE(2026,9,0),Mitarbeiter!$D243),TODAY()))-(MAX(DATE(2026,8,1),Mitarbeiter!$C243))+1),MAX(0,NETWORKDAYS(MAX(DATE(2026,8,1),Mitarbeiter!$C243),MIN(DATE(2026,9,0),IF(Mitarbeiter!$D243="",DATE(2026,9,0),Mitarbeiter!$D243),TODAY()),Einstellungen!$F$13:$F$67)))*N(Mitarbeiter!$E243)/IF(Einstellungen!$C$11="7 Tage",7,5),N('Ist-Stunden'!M243)),MAX(IF(Einstellungen!$C$11="7 Tage",MAX(0,(MIN(DATE(2026,9,0),IF(Mitarbeiter!$D243="",DATE(2026,9,0),Mitarbeiter!$D243),TODAY()))-(MAX(DATE(2026,8,1),Mitarbeiter!$C243))+1),MAX(0,NETWORKDAYS(MAX(DATE(2026,8,1),Mitarbeiter!$C243),MIN(DATE(2026,9,0),IF(Mitarbeiter!$D243="",DATE(2026,9,0),Mitarbeiter!$D243),TODAY()),Einstellungen!$F$13:$F$67)))*N(Mitarbeiter!$E243)/IF(Einstellungen!$C$11="7 Tage",7,5),N('Ist-Stunden'!M243)+(N(Krankheitstage!N243)+N(Krankheitstage!Z243))*N($C243))))</f>
        <v/>
      </c>
      <c r="AR243" s="76">
        <f>IF($B243="",0,IF(Einstellungen!$C$10="Ja",MAX(IF(Einstellungen!$C$11="7 Tage",MAX(0,(MIN(DATE(2026,10,0),IF(Mitarbeiter!$D243="",DATE(2026,10,0),Mitarbeiter!$D243),TODAY()))-(MAX(DATE(2026,9,1),Mitarbeiter!$C243))+1),MAX(0,NETWORKDAYS(MAX(DATE(2026,9,1),Mitarbeiter!$C243),MIN(DATE(2026,10,0),IF(Mitarbeiter!$D243="",DATE(2026,10,0),Mitarbeiter!$D243),TODAY()),Einstellungen!$F$13:$F$67)))*N(Mitarbeiter!$E243)/IF(Einstellungen!$C$11="7 Tage",7,5),N('Ist-Stunden'!N243)),MAX(IF(Einstellungen!$C$11="7 Tage",MAX(0,(MIN(DATE(2026,10,0),IF(Mitarbeiter!$D243="",DATE(2026,10,0),Mitarbeiter!$D243),TODAY()))-(MAX(DATE(2026,9,1),Mitarbeiter!$C243))+1),MAX(0,NETWORKDAYS(MAX(DATE(2026,9,1),Mitarbeiter!$C243),MIN(DATE(2026,10,0),IF(Mitarbeiter!$D243="",DATE(2026,10,0),Mitarbeiter!$D243),TODAY()),Einstellungen!$F$13:$F$67)))*N(Mitarbeiter!$E243)/IF(Einstellungen!$C$11="7 Tage",7,5),N('Ist-Stunden'!N243)+(N(Krankheitstage!O243)+N(Krankheitstage!AA243))*N($C243))))</f>
        <v/>
      </c>
      <c r="AS243" s="76">
        <f>IF($B243="",0,IF(Einstellungen!$C$10="Ja",MAX(IF(Einstellungen!$C$11="7 Tage",MAX(0,(MIN(DATE(2026,11,0),IF(Mitarbeiter!$D243="",DATE(2026,11,0),Mitarbeiter!$D243),TODAY()))-(MAX(DATE(2026,10,1),Mitarbeiter!$C243))+1),MAX(0,NETWORKDAYS(MAX(DATE(2026,10,1),Mitarbeiter!$C243),MIN(DATE(2026,11,0),IF(Mitarbeiter!$D243="",DATE(2026,11,0),Mitarbeiter!$D243),TODAY()),Einstellungen!$F$13:$F$67)))*N(Mitarbeiter!$E243)/IF(Einstellungen!$C$11="7 Tage",7,5),N('Ist-Stunden'!O243)),MAX(IF(Einstellungen!$C$11="7 Tage",MAX(0,(MIN(DATE(2026,11,0),IF(Mitarbeiter!$D243="",DATE(2026,11,0),Mitarbeiter!$D243),TODAY()))-(MAX(DATE(2026,10,1),Mitarbeiter!$C243))+1),MAX(0,NETWORKDAYS(MAX(DATE(2026,10,1),Mitarbeiter!$C243),MIN(DATE(2026,11,0),IF(Mitarbeiter!$D243="",DATE(2026,11,0),Mitarbeiter!$D243),TODAY()),Einstellungen!$F$13:$F$67)))*N(Mitarbeiter!$E243)/IF(Einstellungen!$C$11="7 Tage",7,5),N('Ist-Stunden'!O243)+(N(Krankheitstage!P243)+N(Krankheitstage!AB243))*N($C243))))</f>
        <v/>
      </c>
      <c r="AT243" s="76">
        <f>IF($B243="",0,IF(Einstellungen!$C$10="Ja",MAX(IF(Einstellungen!$C$11="7 Tage",MAX(0,(MIN(DATE(2026,12,0),IF(Mitarbeiter!$D243="",DATE(2026,12,0),Mitarbeiter!$D243),TODAY()))-(MAX(DATE(2026,11,1),Mitarbeiter!$C243))+1),MAX(0,NETWORKDAYS(MAX(DATE(2026,11,1),Mitarbeiter!$C243),MIN(DATE(2026,12,0),IF(Mitarbeiter!$D243="",DATE(2026,12,0),Mitarbeiter!$D243),TODAY()),Einstellungen!$F$13:$F$67)))*N(Mitarbeiter!$E243)/IF(Einstellungen!$C$11="7 Tage",7,5),N('Ist-Stunden'!P243)),MAX(IF(Einstellungen!$C$11="7 Tage",MAX(0,(MIN(DATE(2026,12,0),IF(Mitarbeiter!$D243="",DATE(2026,12,0),Mitarbeiter!$D243),TODAY()))-(MAX(DATE(2026,11,1),Mitarbeiter!$C243))+1),MAX(0,NETWORKDAYS(MAX(DATE(2026,11,1),Mitarbeiter!$C243),MIN(DATE(2026,12,0),IF(Mitarbeiter!$D243="",DATE(2026,12,0),Mitarbeiter!$D243),TODAY()),Einstellungen!$F$13:$F$67)))*N(Mitarbeiter!$E243)/IF(Einstellungen!$C$11="7 Tage",7,5),N('Ist-Stunden'!P243)+(N(Krankheitstage!Q243)+N(Krankheitstage!AC243))*N($C243))))</f>
        <v/>
      </c>
      <c r="AU243" s="76">
        <f>IF($B243="",0,IF(Einstellungen!$C$10="Ja",MAX(IF(Einstellungen!$C$11="7 Tage",MAX(0,(MIN(DATE(2026,13,0),IF(Mitarbeiter!$D243="",DATE(2026,13,0),Mitarbeiter!$D243),TODAY()))-(MAX(DATE(2026,12,1),Mitarbeiter!$C243))+1),MAX(0,NETWORKDAYS(MAX(DATE(2026,12,1),Mitarbeiter!$C243),MIN(DATE(2026,13,0),IF(Mitarbeiter!$D243="",DATE(2026,13,0),Mitarbeiter!$D243),TODAY()),Einstellungen!$F$13:$F$67)))*N(Mitarbeiter!$E243)/IF(Einstellungen!$C$11="7 Tage",7,5),N('Ist-Stunden'!Q243)),MAX(IF(Einstellungen!$C$11="7 Tage",MAX(0,(MIN(DATE(2026,13,0),IF(Mitarbeiter!$D243="",DATE(2026,13,0),Mitarbeiter!$D243),TODAY()))-(MAX(DATE(2026,12,1),Mitarbeiter!$C243))+1),MAX(0,NETWORKDAYS(MAX(DATE(2026,12,1),Mitarbeiter!$C243),MIN(DATE(2026,13,0),IF(Mitarbeiter!$D243="",DATE(2026,13,0),Mitarbeiter!$D243),TODAY()),Einstellungen!$F$13:$F$67)))*N(Mitarbeiter!$E243)/IF(Einstellungen!$C$11="7 Tage",7,5),N('Ist-Stunden'!Q243)+(N(Krankheitstage!R243)+N(Krankheitstage!AD243))*N($C243))))</f>
        <v/>
      </c>
      <c r="AV243" s="76">
        <f>IF($B243="",0,IF(Einstellungen!$C$10="Ja",MAX(IF(Einstellungen!$C$11="7 Tage",MAX(0,(MIN(DATE(2027,2,0),IF(Mitarbeiter!$D243="",DATE(2027,2,0),Mitarbeiter!$D243),TODAY()))-(MAX(DATE(2027,1,1),Mitarbeiter!$C243))+1),MAX(0,NETWORKDAYS(MAX(DATE(2027,1,1),Mitarbeiter!$C243),MIN(DATE(2027,2,0),IF(Mitarbeiter!$D243="",DATE(2027,2,0),Mitarbeiter!$D243),TODAY()),Einstellungen!$F$13:$F$67)))*N(Mitarbeiter!$E243)/IF(Einstellungen!$C$11="7 Tage",7,5),N('Ist-Stunden'!R243)),MAX(IF(Einstellungen!$C$11="7 Tage",MAX(0,(MIN(DATE(2027,2,0),IF(Mitarbeiter!$D243="",DATE(2027,2,0),Mitarbeiter!$D243),TODAY()))-(MAX(DATE(2027,1,1),Mitarbeiter!$C243))+1),MAX(0,NETWORKDAYS(MAX(DATE(2027,1,1),Mitarbeiter!$C243),MIN(DATE(2027,2,0),IF(Mitarbeiter!$D243="",DATE(2027,2,0),Mitarbeiter!$D243),TODAY()),Einstellungen!$F$13:$F$67)))*N(Mitarbeiter!$E243)/IF(Einstellungen!$C$11="7 Tage",7,5),N('Ist-Stunden'!R243)+(N(Krankheitstage!AE243)+N(Krankheitstage!AQ243))*N($C243))))</f>
        <v/>
      </c>
      <c r="AW243" s="76">
        <f>IF($B243="",0,IF(Einstellungen!$C$10="Ja",MAX(IF(Einstellungen!$C$11="7 Tage",MAX(0,(MIN(DATE(2027,3,0),IF(Mitarbeiter!$D243="",DATE(2027,3,0),Mitarbeiter!$D243),TODAY()))-(MAX(DATE(2027,2,1),Mitarbeiter!$C243))+1),MAX(0,NETWORKDAYS(MAX(DATE(2027,2,1),Mitarbeiter!$C243),MIN(DATE(2027,3,0),IF(Mitarbeiter!$D243="",DATE(2027,3,0),Mitarbeiter!$D243),TODAY()),Einstellungen!$F$13:$F$67)))*N(Mitarbeiter!$E243)/IF(Einstellungen!$C$11="7 Tage",7,5),N('Ist-Stunden'!S243)),MAX(IF(Einstellungen!$C$11="7 Tage",MAX(0,(MIN(DATE(2027,3,0),IF(Mitarbeiter!$D243="",DATE(2027,3,0),Mitarbeiter!$D243),TODAY()))-(MAX(DATE(2027,2,1),Mitarbeiter!$C243))+1),MAX(0,NETWORKDAYS(MAX(DATE(2027,2,1),Mitarbeiter!$C243),MIN(DATE(2027,3,0),IF(Mitarbeiter!$D243="",DATE(2027,3,0),Mitarbeiter!$D243),TODAY()),Einstellungen!$F$13:$F$67)))*N(Mitarbeiter!$E243)/IF(Einstellungen!$C$11="7 Tage",7,5),N('Ist-Stunden'!S243)+(N(Krankheitstage!AF243)+N(Krankheitstage!AR243))*N($C243))))</f>
        <v/>
      </c>
      <c r="AX243" s="76">
        <f>IF($B243="",0,IF(Einstellungen!$C$10="Ja",MAX(IF(Einstellungen!$C$11="7 Tage",MAX(0,(MIN(DATE(2027,4,0),IF(Mitarbeiter!$D243="",DATE(2027,4,0),Mitarbeiter!$D243),TODAY()))-(MAX(DATE(2027,3,1),Mitarbeiter!$C243))+1),MAX(0,NETWORKDAYS(MAX(DATE(2027,3,1),Mitarbeiter!$C243),MIN(DATE(2027,4,0),IF(Mitarbeiter!$D243="",DATE(2027,4,0),Mitarbeiter!$D243),TODAY()),Einstellungen!$F$13:$F$67)))*N(Mitarbeiter!$E243)/IF(Einstellungen!$C$11="7 Tage",7,5),N('Ist-Stunden'!T243)),MAX(IF(Einstellungen!$C$11="7 Tage",MAX(0,(MIN(DATE(2027,4,0),IF(Mitarbeiter!$D243="",DATE(2027,4,0),Mitarbeiter!$D243),TODAY()))-(MAX(DATE(2027,3,1),Mitarbeiter!$C243))+1),MAX(0,NETWORKDAYS(MAX(DATE(2027,3,1),Mitarbeiter!$C243),MIN(DATE(2027,4,0),IF(Mitarbeiter!$D243="",DATE(2027,4,0),Mitarbeiter!$D243),TODAY()),Einstellungen!$F$13:$F$67)))*N(Mitarbeiter!$E243)/IF(Einstellungen!$C$11="7 Tage",7,5),N('Ist-Stunden'!T243)+(N(Krankheitstage!AG243)+N(Krankheitstage!AS243))*N($C243))))</f>
        <v/>
      </c>
      <c r="AY243" s="76">
        <f>IF($B243="",0,IF(Einstellungen!$C$10="Ja",MAX(IF(Einstellungen!$C$11="7 Tage",MAX(0,(MIN(DATE(2027,5,0),IF(Mitarbeiter!$D243="",DATE(2027,5,0),Mitarbeiter!$D243),TODAY()))-(MAX(DATE(2027,4,1),Mitarbeiter!$C243))+1),MAX(0,NETWORKDAYS(MAX(DATE(2027,4,1),Mitarbeiter!$C243),MIN(DATE(2027,5,0),IF(Mitarbeiter!$D243="",DATE(2027,5,0),Mitarbeiter!$D243),TODAY()),Einstellungen!$F$13:$F$67)))*N(Mitarbeiter!$E243)/IF(Einstellungen!$C$11="7 Tage",7,5),N('Ist-Stunden'!U243)),MAX(IF(Einstellungen!$C$11="7 Tage",MAX(0,(MIN(DATE(2027,5,0),IF(Mitarbeiter!$D243="",DATE(2027,5,0),Mitarbeiter!$D243),TODAY()))-(MAX(DATE(2027,4,1),Mitarbeiter!$C243))+1),MAX(0,NETWORKDAYS(MAX(DATE(2027,4,1),Mitarbeiter!$C243),MIN(DATE(2027,5,0),IF(Mitarbeiter!$D243="",DATE(2027,5,0),Mitarbeiter!$D243),TODAY()),Einstellungen!$F$13:$F$67)))*N(Mitarbeiter!$E243)/IF(Einstellungen!$C$11="7 Tage",7,5),N('Ist-Stunden'!U243)+(N(Krankheitstage!AH243)+N(Krankheitstage!AT243))*N($C243))))</f>
        <v/>
      </c>
      <c r="AZ243" s="76">
        <f>IF($B243="",0,IF(Einstellungen!$C$10="Ja",MAX(IF(Einstellungen!$C$11="7 Tage",MAX(0,(MIN(DATE(2027,6,0),IF(Mitarbeiter!$D243="",DATE(2027,6,0),Mitarbeiter!$D243),TODAY()))-(MAX(DATE(2027,5,1),Mitarbeiter!$C243))+1),MAX(0,NETWORKDAYS(MAX(DATE(2027,5,1),Mitarbeiter!$C243),MIN(DATE(2027,6,0),IF(Mitarbeiter!$D243="",DATE(2027,6,0),Mitarbeiter!$D243),TODAY()),Einstellungen!$F$13:$F$67)))*N(Mitarbeiter!$E243)/IF(Einstellungen!$C$11="7 Tage",7,5),N('Ist-Stunden'!V243)),MAX(IF(Einstellungen!$C$11="7 Tage",MAX(0,(MIN(DATE(2027,6,0),IF(Mitarbeiter!$D243="",DATE(2027,6,0),Mitarbeiter!$D243),TODAY()))-(MAX(DATE(2027,5,1),Mitarbeiter!$C243))+1),MAX(0,NETWORKDAYS(MAX(DATE(2027,5,1),Mitarbeiter!$C243),MIN(DATE(2027,6,0),IF(Mitarbeiter!$D243="",DATE(2027,6,0),Mitarbeiter!$D243),TODAY()),Einstellungen!$F$13:$F$67)))*N(Mitarbeiter!$E243)/IF(Einstellungen!$C$11="7 Tage",7,5),N('Ist-Stunden'!V243)+(N(Krankheitstage!AI243)+N(Krankheitstage!AU243))*N($C243))))</f>
        <v/>
      </c>
      <c r="BA243" s="76">
        <f>IF($B243="",0,IF(Einstellungen!$C$10="Ja",MAX(IF(Einstellungen!$C$11="7 Tage",MAX(0,(MIN(DATE(2027,7,0),IF(Mitarbeiter!$D243="",DATE(2027,7,0),Mitarbeiter!$D243),TODAY()))-(MAX(DATE(2027,6,1),Mitarbeiter!$C243))+1),MAX(0,NETWORKDAYS(MAX(DATE(2027,6,1),Mitarbeiter!$C243),MIN(DATE(2027,7,0),IF(Mitarbeiter!$D243="",DATE(2027,7,0),Mitarbeiter!$D243),TODAY()),Einstellungen!$F$13:$F$67)))*N(Mitarbeiter!$E243)/IF(Einstellungen!$C$11="7 Tage",7,5),N('Ist-Stunden'!W243)),MAX(IF(Einstellungen!$C$11="7 Tage",MAX(0,(MIN(DATE(2027,7,0),IF(Mitarbeiter!$D243="",DATE(2027,7,0),Mitarbeiter!$D243),TODAY()))-(MAX(DATE(2027,6,1),Mitarbeiter!$C243))+1),MAX(0,NETWORKDAYS(MAX(DATE(2027,6,1),Mitarbeiter!$C243),MIN(DATE(2027,7,0),IF(Mitarbeiter!$D243="",DATE(2027,7,0),Mitarbeiter!$D243),TODAY()),Einstellungen!$F$13:$F$67)))*N(Mitarbeiter!$E243)/IF(Einstellungen!$C$11="7 Tage",7,5),N('Ist-Stunden'!W243)+(N(Krankheitstage!AJ243)+N(Krankheitstage!AV243))*N($C243))))</f>
        <v/>
      </c>
      <c r="BB243" s="76">
        <f>IF($B243="",0,IF(Einstellungen!$C$10="Ja",MAX(IF(Einstellungen!$C$11="7 Tage",MAX(0,(MIN(DATE(2027,8,0),IF(Mitarbeiter!$D243="",DATE(2027,8,0),Mitarbeiter!$D243),TODAY()))-(MAX(DATE(2027,7,1),Mitarbeiter!$C243))+1),MAX(0,NETWORKDAYS(MAX(DATE(2027,7,1),Mitarbeiter!$C243),MIN(DATE(2027,8,0),IF(Mitarbeiter!$D243="",DATE(2027,8,0),Mitarbeiter!$D243),TODAY()),Einstellungen!$F$13:$F$67)))*N(Mitarbeiter!$E243)/IF(Einstellungen!$C$11="7 Tage",7,5),N('Ist-Stunden'!X243)),MAX(IF(Einstellungen!$C$11="7 Tage",MAX(0,(MIN(DATE(2027,8,0),IF(Mitarbeiter!$D243="",DATE(2027,8,0),Mitarbeiter!$D243),TODAY()))-(MAX(DATE(2027,7,1),Mitarbeiter!$C243))+1),MAX(0,NETWORKDAYS(MAX(DATE(2027,7,1),Mitarbeiter!$C243),MIN(DATE(2027,8,0),IF(Mitarbeiter!$D243="",DATE(2027,8,0),Mitarbeiter!$D243),TODAY()),Einstellungen!$F$13:$F$67)))*N(Mitarbeiter!$E243)/IF(Einstellungen!$C$11="7 Tage",7,5),N('Ist-Stunden'!X243)+(N(Krankheitstage!AK243)+N(Krankheitstage!AW243))*N($C243))))</f>
        <v/>
      </c>
      <c r="BC243" s="76">
        <f>IF($B243="",0,IF(Einstellungen!$C$10="Ja",MAX(IF(Einstellungen!$C$11="7 Tage",MAX(0,(MIN(DATE(2027,9,0),IF(Mitarbeiter!$D243="",DATE(2027,9,0),Mitarbeiter!$D243),TODAY()))-(MAX(DATE(2027,8,1),Mitarbeiter!$C243))+1),MAX(0,NETWORKDAYS(MAX(DATE(2027,8,1),Mitarbeiter!$C243),MIN(DATE(2027,9,0),IF(Mitarbeiter!$D243="",DATE(2027,9,0),Mitarbeiter!$D243),TODAY()),Einstellungen!$F$13:$F$67)))*N(Mitarbeiter!$E243)/IF(Einstellungen!$C$11="7 Tage",7,5),N('Ist-Stunden'!Y243)),MAX(IF(Einstellungen!$C$11="7 Tage",MAX(0,(MIN(DATE(2027,9,0),IF(Mitarbeiter!$D243="",DATE(2027,9,0),Mitarbeiter!$D243),TODAY()))-(MAX(DATE(2027,8,1),Mitarbeiter!$C243))+1),MAX(0,NETWORKDAYS(MAX(DATE(2027,8,1),Mitarbeiter!$C243),MIN(DATE(2027,9,0),IF(Mitarbeiter!$D243="",DATE(2027,9,0),Mitarbeiter!$D243),TODAY()),Einstellungen!$F$13:$F$67)))*N(Mitarbeiter!$E243)/IF(Einstellungen!$C$11="7 Tage",7,5),N('Ist-Stunden'!Y243)+(N(Krankheitstage!AL243)+N(Krankheitstage!AX243))*N($C243))))</f>
        <v/>
      </c>
      <c r="BD243" s="76">
        <f>IF($B243="",0,IF(Einstellungen!$C$10="Ja",MAX(IF(Einstellungen!$C$11="7 Tage",MAX(0,(MIN(DATE(2027,10,0),IF(Mitarbeiter!$D243="",DATE(2027,10,0),Mitarbeiter!$D243),TODAY()))-(MAX(DATE(2027,9,1),Mitarbeiter!$C243))+1),MAX(0,NETWORKDAYS(MAX(DATE(2027,9,1),Mitarbeiter!$C243),MIN(DATE(2027,10,0),IF(Mitarbeiter!$D243="",DATE(2027,10,0),Mitarbeiter!$D243),TODAY()),Einstellungen!$F$13:$F$67)))*N(Mitarbeiter!$E243)/IF(Einstellungen!$C$11="7 Tage",7,5),N('Ist-Stunden'!Z243)),MAX(IF(Einstellungen!$C$11="7 Tage",MAX(0,(MIN(DATE(2027,10,0),IF(Mitarbeiter!$D243="",DATE(2027,10,0),Mitarbeiter!$D243),TODAY()))-(MAX(DATE(2027,9,1),Mitarbeiter!$C243))+1),MAX(0,NETWORKDAYS(MAX(DATE(2027,9,1),Mitarbeiter!$C243),MIN(DATE(2027,10,0),IF(Mitarbeiter!$D243="",DATE(2027,10,0),Mitarbeiter!$D243),TODAY()),Einstellungen!$F$13:$F$67)))*N(Mitarbeiter!$E243)/IF(Einstellungen!$C$11="7 Tage",7,5),N('Ist-Stunden'!Z243)+(N(Krankheitstage!AM243)+N(Krankheitstage!AY243))*N($C243))))</f>
        <v/>
      </c>
      <c r="BE243" s="76">
        <f>IF($B243="",0,IF(Einstellungen!$C$10="Ja",MAX(IF(Einstellungen!$C$11="7 Tage",MAX(0,(MIN(DATE(2027,11,0),IF(Mitarbeiter!$D243="",DATE(2027,11,0),Mitarbeiter!$D243),TODAY()))-(MAX(DATE(2027,10,1),Mitarbeiter!$C243))+1),MAX(0,NETWORKDAYS(MAX(DATE(2027,10,1),Mitarbeiter!$C243),MIN(DATE(2027,11,0),IF(Mitarbeiter!$D243="",DATE(2027,11,0),Mitarbeiter!$D243),TODAY()),Einstellungen!$F$13:$F$67)))*N(Mitarbeiter!$E243)/IF(Einstellungen!$C$11="7 Tage",7,5),N('Ist-Stunden'!AA243)),MAX(IF(Einstellungen!$C$11="7 Tage",MAX(0,(MIN(DATE(2027,11,0),IF(Mitarbeiter!$D243="",DATE(2027,11,0),Mitarbeiter!$D243),TODAY()))-(MAX(DATE(2027,10,1),Mitarbeiter!$C243))+1),MAX(0,NETWORKDAYS(MAX(DATE(2027,10,1),Mitarbeiter!$C243),MIN(DATE(2027,11,0),IF(Mitarbeiter!$D243="",DATE(2027,11,0),Mitarbeiter!$D243),TODAY()),Einstellungen!$F$13:$F$67)))*N(Mitarbeiter!$E243)/IF(Einstellungen!$C$11="7 Tage",7,5),N('Ist-Stunden'!AA243)+(N(Krankheitstage!AN243)+N(Krankheitstage!AZ243))*N($C243))))</f>
        <v/>
      </c>
      <c r="BF243" s="76">
        <f>IF($B243="",0,IF(Einstellungen!$C$10="Ja",MAX(IF(Einstellungen!$C$11="7 Tage",MAX(0,(MIN(DATE(2027,12,0),IF(Mitarbeiter!$D243="",DATE(2027,12,0),Mitarbeiter!$D243),TODAY()))-(MAX(DATE(2027,11,1),Mitarbeiter!$C243))+1),MAX(0,NETWORKDAYS(MAX(DATE(2027,11,1),Mitarbeiter!$C243),MIN(DATE(2027,12,0),IF(Mitarbeiter!$D243="",DATE(2027,12,0),Mitarbeiter!$D243),TODAY()),Einstellungen!$F$13:$F$67)))*N(Mitarbeiter!$E243)/IF(Einstellungen!$C$11="7 Tage",7,5),N('Ist-Stunden'!AB243)),MAX(IF(Einstellungen!$C$11="7 Tage",MAX(0,(MIN(DATE(2027,12,0),IF(Mitarbeiter!$D243="",DATE(2027,12,0),Mitarbeiter!$D243),TODAY()))-(MAX(DATE(2027,11,1),Mitarbeiter!$C243))+1),MAX(0,NETWORKDAYS(MAX(DATE(2027,11,1),Mitarbeiter!$C243),MIN(DATE(2027,12,0),IF(Mitarbeiter!$D243="",DATE(2027,12,0),Mitarbeiter!$D243),TODAY()),Einstellungen!$F$13:$F$67)))*N(Mitarbeiter!$E243)/IF(Einstellungen!$C$11="7 Tage",7,5),N('Ist-Stunden'!AB243)+(N(Krankheitstage!AO243)+N(Krankheitstage!BA243))*N($C243))))</f>
        <v/>
      </c>
      <c r="BG243" s="76">
        <f>IF($B243="",0,IF(Einstellungen!$C$10="Ja",MAX(IF(Einstellungen!$C$11="7 Tage",MAX(0,(MIN(DATE(2027,13,0),IF(Mitarbeiter!$D243="",DATE(2027,13,0),Mitarbeiter!$D243),TODAY()))-(MAX(DATE(2027,12,1),Mitarbeiter!$C243))+1),MAX(0,NETWORKDAYS(MAX(DATE(2027,12,1),Mitarbeiter!$C243),MIN(DATE(2027,13,0),IF(Mitarbeiter!$D243="",DATE(2027,13,0),Mitarbeiter!$D243),TODAY()),Einstellungen!$F$13:$F$67)))*N(Mitarbeiter!$E243)/IF(Einstellungen!$C$11="7 Tage",7,5),N('Ist-Stunden'!AC243)),MAX(IF(Einstellungen!$C$11="7 Tage",MAX(0,(MIN(DATE(2027,13,0),IF(Mitarbeiter!$D243="",DATE(2027,13,0),Mitarbeiter!$D243),TODAY()))-(MAX(DATE(2027,12,1),Mitarbeiter!$C243))+1),MAX(0,NETWORKDAYS(MAX(DATE(2027,12,1),Mitarbeiter!$C243),MIN(DATE(2027,13,0),IF(Mitarbeiter!$D243="",DATE(2027,13,0),Mitarbeiter!$D243),TODAY()),Einstellungen!$F$13:$F$67)))*N(Mitarbeiter!$E243)/IF(Einstellungen!$C$11="7 Tage",7,5),N('Ist-Stunden'!AC243)+(N(Krankheitstage!AP243)+N(Krankheitstage!BB243))*N($C243))))</f>
        <v/>
      </c>
      <c r="BH243" s="76">
        <f>IF($B243="",0,IF(Einstellungen!$C$10="Ja",MAX(IF(Einstellungen!$C$11="7 Tage",MAX(0,(MIN(DATE(2028,2,0),IF(Mitarbeiter!$D243="",DATE(2028,2,0),Mitarbeiter!$D243),TODAY()))-(MAX(DATE(2028,1,1),Mitarbeiter!$C243))+1),MAX(0,NETWORKDAYS(MAX(DATE(2028,1,1),Mitarbeiter!$C243),MIN(DATE(2028,2,0),IF(Mitarbeiter!$D243="",DATE(2028,2,0),Mitarbeiter!$D243),TODAY()),Einstellungen!$F$13:$F$67)))*N(Mitarbeiter!$E243)/IF(Einstellungen!$C$11="7 Tage",7,5),N('Ist-Stunden'!AD243)),MAX(IF(Einstellungen!$C$11="7 Tage",MAX(0,(MIN(DATE(2028,2,0),IF(Mitarbeiter!$D243="",DATE(2028,2,0),Mitarbeiter!$D243),TODAY()))-(MAX(DATE(2028,1,1),Mitarbeiter!$C243))+1),MAX(0,NETWORKDAYS(MAX(DATE(2028,1,1),Mitarbeiter!$C243),MIN(DATE(2028,2,0),IF(Mitarbeiter!$D243="",DATE(2028,2,0),Mitarbeiter!$D243),TODAY()),Einstellungen!$F$13:$F$67)))*N(Mitarbeiter!$E243)/IF(Einstellungen!$C$11="7 Tage",7,5),N('Ist-Stunden'!AD243)+(N(Krankheitstage!BC243)+N(Krankheitstage!BO243))*N($C243))))</f>
        <v/>
      </c>
      <c r="BI243" s="76">
        <f>IF($B243="",0,IF(Einstellungen!$C$10="Ja",MAX(IF(Einstellungen!$C$11="7 Tage",MAX(0,(MIN(DATE(2028,3,0),IF(Mitarbeiter!$D243="",DATE(2028,3,0),Mitarbeiter!$D243),TODAY()))-(MAX(DATE(2028,2,1),Mitarbeiter!$C243))+1),MAX(0,NETWORKDAYS(MAX(DATE(2028,2,1),Mitarbeiter!$C243),MIN(DATE(2028,3,0),IF(Mitarbeiter!$D243="",DATE(2028,3,0),Mitarbeiter!$D243),TODAY()),Einstellungen!$F$13:$F$67)))*N(Mitarbeiter!$E243)/IF(Einstellungen!$C$11="7 Tage",7,5),N('Ist-Stunden'!AE243)),MAX(IF(Einstellungen!$C$11="7 Tage",MAX(0,(MIN(DATE(2028,3,0),IF(Mitarbeiter!$D243="",DATE(2028,3,0),Mitarbeiter!$D243),TODAY()))-(MAX(DATE(2028,2,1),Mitarbeiter!$C243))+1),MAX(0,NETWORKDAYS(MAX(DATE(2028,2,1),Mitarbeiter!$C243),MIN(DATE(2028,3,0),IF(Mitarbeiter!$D243="",DATE(2028,3,0),Mitarbeiter!$D243),TODAY()),Einstellungen!$F$13:$F$67)))*N(Mitarbeiter!$E243)/IF(Einstellungen!$C$11="7 Tage",7,5),N('Ist-Stunden'!AE243)+(N(Krankheitstage!BD243)+N(Krankheitstage!BP243))*N($C243))))</f>
        <v/>
      </c>
      <c r="BJ243" s="76">
        <f>IF($B243="",0,IF(Einstellungen!$C$10="Ja",MAX(IF(Einstellungen!$C$11="7 Tage",MAX(0,(MIN(DATE(2028,4,0),IF(Mitarbeiter!$D243="",DATE(2028,4,0),Mitarbeiter!$D243),TODAY()))-(MAX(DATE(2028,3,1),Mitarbeiter!$C243))+1),MAX(0,NETWORKDAYS(MAX(DATE(2028,3,1),Mitarbeiter!$C243),MIN(DATE(2028,4,0),IF(Mitarbeiter!$D243="",DATE(2028,4,0),Mitarbeiter!$D243),TODAY()),Einstellungen!$F$13:$F$67)))*N(Mitarbeiter!$E243)/IF(Einstellungen!$C$11="7 Tage",7,5),N('Ist-Stunden'!AF243)),MAX(IF(Einstellungen!$C$11="7 Tage",MAX(0,(MIN(DATE(2028,4,0),IF(Mitarbeiter!$D243="",DATE(2028,4,0),Mitarbeiter!$D243),TODAY()))-(MAX(DATE(2028,3,1),Mitarbeiter!$C243))+1),MAX(0,NETWORKDAYS(MAX(DATE(2028,3,1),Mitarbeiter!$C243),MIN(DATE(2028,4,0),IF(Mitarbeiter!$D243="",DATE(2028,4,0),Mitarbeiter!$D243),TODAY()),Einstellungen!$F$13:$F$67)))*N(Mitarbeiter!$E243)/IF(Einstellungen!$C$11="7 Tage",7,5),N('Ist-Stunden'!AF243)+(N(Krankheitstage!BE243)+N(Krankheitstage!BQ243))*N($C243))))</f>
        <v/>
      </c>
      <c r="BK243" s="76">
        <f>IF($B243="",0,IF(Einstellungen!$C$10="Ja",MAX(IF(Einstellungen!$C$11="7 Tage",MAX(0,(MIN(DATE(2028,5,0),IF(Mitarbeiter!$D243="",DATE(2028,5,0),Mitarbeiter!$D243),TODAY()))-(MAX(DATE(2028,4,1),Mitarbeiter!$C243))+1),MAX(0,NETWORKDAYS(MAX(DATE(2028,4,1),Mitarbeiter!$C243),MIN(DATE(2028,5,0),IF(Mitarbeiter!$D243="",DATE(2028,5,0),Mitarbeiter!$D243),TODAY()),Einstellungen!$F$13:$F$67)))*N(Mitarbeiter!$E243)/IF(Einstellungen!$C$11="7 Tage",7,5),N('Ist-Stunden'!AG243)),MAX(IF(Einstellungen!$C$11="7 Tage",MAX(0,(MIN(DATE(2028,5,0),IF(Mitarbeiter!$D243="",DATE(2028,5,0),Mitarbeiter!$D243),TODAY()))-(MAX(DATE(2028,4,1),Mitarbeiter!$C243))+1),MAX(0,NETWORKDAYS(MAX(DATE(2028,4,1),Mitarbeiter!$C243),MIN(DATE(2028,5,0),IF(Mitarbeiter!$D243="",DATE(2028,5,0),Mitarbeiter!$D243),TODAY()),Einstellungen!$F$13:$F$67)))*N(Mitarbeiter!$E243)/IF(Einstellungen!$C$11="7 Tage",7,5),N('Ist-Stunden'!AG243)+(N(Krankheitstage!BF243)+N(Krankheitstage!BR243))*N($C243))))</f>
        <v/>
      </c>
      <c r="BL243" s="76">
        <f>IF($B243="",0,IF(Einstellungen!$C$10="Ja",MAX(IF(Einstellungen!$C$11="7 Tage",MAX(0,(MIN(DATE(2028,6,0),IF(Mitarbeiter!$D243="",DATE(2028,6,0),Mitarbeiter!$D243),TODAY()))-(MAX(DATE(2028,5,1),Mitarbeiter!$C243))+1),MAX(0,NETWORKDAYS(MAX(DATE(2028,5,1),Mitarbeiter!$C243),MIN(DATE(2028,6,0),IF(Mitarbeiter!$D243="",DATE(2028,6,0),Mitarbeiter!$D243),TODAY()),Einstellungen!$F$13:$F$67)))*N(Mitarbeiter!$E243)/IF(Einstellungen!$C$11="7 Tage",7,5),N('Ist-Stunden'!AH243)),MAX(IF(Einstellungen!$C$11="7 Tage",MAX(0,(MIN(DATE(2028,6,0),IF(Mitarbeiter!$D243="",DATE(2028,6,0),Mitarbeiter!$D243),TODAY()))-(MAX(DATE(2028,5,1),Mitarbeiter!$C243))+1),MAX(0,NETWORKDAYS(MAX(DATE(2028,5,1),Mitarbeiter!$C243),MIN(DATE(2028,6,0),IF(Mitarbeiter!$D243="",DATE(2028,6,0),Mitarbeiter!$D243),TODAY()),Einstellungen!$F$13:$F$67)))*N(Mitarbeiter!$E243)/IF(Einstellungen!$C$11="7 Tage",7,5),N('Ist-Stunden'!AH243)+(N(Krankheitstage!BG243)+N(Krankheitstage!BS243))*N($C243))))</f>
        <v/>
      </c>
      <c r="BM243" s="76">
        <f>IF($B243="",0,IF(Einstellungen!$C$10="Ja",MAX(IF(Einstellungen!$C$11="7 Tage",MAX(0,(MIN(DATE(2028,7,0),IF(Mitarbeiter!$D243="",DATE(2028,7,0),Mitarbeiter!$D243),TODAY()))-(MAX(DATE(2028,6,1),Mitarbeiter!$C243))+1),MAX(0,NETWORKDAYS(MAX(DATE(2028,6,1),Mitarbeiter!$C243),MIN(DATE(2028,7,0),IF(Mitarbeiter!$D243="",DATE(2028,7,0),Mitarbeiter!$D243),TODAY()),Einstellungen!$F$13:$F$67)))*N(Mitarbeiter!$E243)/IF(Einstellungen!$C$11="7 Tage",7,5),N('Ist-Stunden'!AI243)),MAX(IF(Einstellungen!$C$11="7 Tage",MAX(0,(MIN(DATE(2028,7,0),IF(Mitarbeiter!$D243="",DATE(2028,7,0),Mitarbeiter!$D243),TODAY()))-(MAX(DATE(2028,6,1),Mitarbeiter!$C243))+1),MAX(0,NETWORKDAYS(MAX(DATE(2028,6,1),Mitarbeiter!$C243),MIN(DATE(2028,7,0),IF(Mitarbeiter!$D243="",DATE(2028,7,0),Mitarbeiter!$D243),TODAY()),Einstellungen!$F$13:$F$67)))*N(Mitarbeiter!$E243)/IF(Einstellungen!$C$11="7 Tage",7,5),N('Ist-Stunden'!AI243)+(N(Krankheitstage!BH243)+N(Krankheitstage!BT243))*N($C243))))</f>
        <v/>
      </c>
      <c r="BN243" s="76">
        <f>IF($B243="",0,IF(Einstellungen!$C$10="Ja",MAX(IF(Einstellungen!$C$11="7 Tage",MAX(0,(MIN(DATE(2028,8,0),IF(Mitarbeiter!$D243="",DATE(2028,8,0),Mitarbeiter!$D243),TODAY()))-(MAX(DATE(2028,7,1),Mitarbeiter!$C243))+1),MAX(0,NETWORKDAYS(MAX(DATE(2028,7,1),Mitarbeiter!$C243),MIN(DATE(2028,8,0),IF(Mitarbeiter!$D243="",DATE(2028,8,0),Mitarbeiter!$D243),TODAY()),Einstellungen!$F$13:$F$67)))*N(Mitarbeiter!$E243)/IF(Einstellungen!$C$11="7 Tage",7,5),N('Ist-Stunden'!AJ243)),MAX(IF(Einstellungen!$C$11="7 Tage",MAX(0,(MIN(DATE(2028,8,0),IF(Mitarbeiter!$D243="",DATE(2028,8,0),Mitarbeiter!$D243),TODAY()))-(MAX(DATE(2028,7,1),Mitarbeiter!$C243))+1),MAX(0,NETWORKDAYS(MAX(DATE(2028,7,1),Mitarbeiter!$C243),MIN(DATE(2028,8,0),IF(Mitarbeiter!$D243="",DATE(2028,8,0),Mitarbeiter!$D243),TODAY()),Einstellungen!$F$13:$F$67)))*N(Mitarbeiter!$E243)/IF(Einstellungen!$C$11="7 Tage",7,5),N('Ist-Stunden'!AJ243)+(N(Krankheitstage!BI243)+N(Krankheitstage!BU243))*N($C243))))</f>
        <v/>
      </c>
      <c r="BO243" s="76">
        <f>IF($B243="",0,IF(Einstellungen!$C$10="Ja",MAX(IF(Einstellungen!$C$11="7 Tage",MAX(0,(MIN(DATE(2028,9,0),IF(Mitarbeiter!$D243="",DATE(2028,9,0),Mitarbeiter!$D243),TODAY()))-(MAX(DATE(2028,8,1),Mitarbeiter!$C243))+1),MAX(0,NETWORKDAYS(MAX(DATE(2028,8,1),Mitarbeiter!$C243),MIN(DATE(2028,9,0),IF(Mitarbeiter!$D243="",DATE(2028,9,0),Mitarbeiter!$D243),TODAY()),Einstellungen!$F$13:$F$67)))*N(Mitarbeiter!$E243)/IF(Einstellungen!$C$11="7 Tage",7,5),N('Ist-Stunden'!AK243)),MAX(IF(Einstellungen!$C$11="7 Tage",MAX(0,(MIN(DATE(2028,9,0),IF(Mitarbeiter!$D243="",DATE(2028,9,0),Mitarbeiter!$D243),TODAY()))-(MAX(DATE(2028,8,1),Mitarbeiter!$C243))+1),MAX(0,NETWORKDAYS(MAX(DATE(2028,8,1),Mitarbeiter!$C243),MIN(DATE(2028,9,0),IF(Mitarbeiter!$D243="",DATE(2028,9,0),Mitarbeiter!$D243),TODAY()),Einstellungen!$F$13:$F$67)))*N(Mitarbeiter!$E243)/IF(Einstellungen!$C$11="7 Tage",7,5),N('Ist-Stunden'!AK243)+(N(Krankheitstage!BJ243)+N(Krankheitstage!BV243))*N($C243))))</f>
        <v/>
      </c>
      <c r="BP243" s="76">
        <f>IF($B243="",0,IF(Einstellungen!$C$10="Ja",MAX(IF(Einstellungen!$C$11="7 Tage",MAX(0,(MIN(DATE(2028,10,0),IF(Mitarbeiter!$D243="",DATE(2028,10,0),Mitarbeiter!$D243),TODAY()))-(MAX(DATE(2028,9,1),Mitarbeiter!$C243))+1),MAX(0,NETWORKDAYS(MAX(DATE(2028,9,1),Mitarbeiter!$C243),MIN(DATE(2028,10,0),IF(Mitarbeiter!$D243="",DATE(2028,10,0),Mitarbeiter!$D243),TODAY()),Einstellungen!$F$13:$F$67)))*N(Mitarbeiter!$E243)/IF(Einstellungen!$C$11="7 Tage",7,5),N('Ist-Stunden'!AL243)),MAX(IF(Einstellungen!$C$11="7 Tage",MAX(0,(MIN(DATE(2028,10,0),IF(Mitarbeiter!$D243="",DATE(2028,10,0),Mitarbeiter!$D243),TODAY()))-(MAX(DATE(2028,9,1),Mitarbeiter!$C243))+1),MAX(0,NETWORKDAYS(MAX(DATE(2028,9,1),Mitarbeiter!$C243),MIN(DATE(2028,10,0),IF(Mitarbeiter!$D243="",DATE(2028,10,0),Mitarbeiter!$D243),TODAY()),Einstellungen!$F$13:$F$67)))*N(Mitarbeiter!$E243)/IF(Einstellungen!$C$11="7 Tage",7,5),N('Ist-Stunden'!AL243)+(N(Krankheitstage!BK243)+N(Krankheitstage!BW243))*N($C243))))</f>
        <v/>
      </c>
      <c r="BQ243" s="76">
        <f>IF($B243="",0,IF(Einstellungen!$C$10="Ja",MAX(IF(Einstellungen!$C$11="7 Tage",MAX(0,(MIN(DATE(2028,11,0),IF(Mitarbeiter!$D243="",DATE(2028,11,0),Mitarbeiter!$D243),TODAY()))-(MAX(DATE(2028,10,1),Mitarbeiter!$C243))+1),MAX(0,NETWORKDAYS(MAX(DATE(2028,10,1),Mitarbeiter!$C243),MIN(DATE(2028,11,0),IF(Mitarbeiter!$D243="",DATE(2028,11,0),Mitarbeiter!$D243),TODAY()),Einstellungen!$F$13:$F$67)))*N(Mitarbeiter!$E243)/IF(Einstellungen!$C$11="7 Tage",7,5),N('Ist-Stunden'!AM243)),MAX(IF(Einstellungen!$C$11="7 Tage",MAX(0,(MIN(DATE(2028,11,0),IF(Mitarbeiter!$D243="",DATE(2028,11,0),Mitarbeiter!$D243),TODAY()))-(MAX(DATE(2028,10,1),Mitarbeiter!$C243))+1),MAX(0,NETWORKDAYS(MAX(DATE(2028,10,1),Mitarbeiter!$C243),MIN(DATE(2028,11,0),IF(Mitarbeiter!$D243="",DATE(2028,11,0),Mitarbeiter!$D243),TODAY()),Einstellungen!$F$13:$F$67)))*N(Mitarbeiter!$E243)/IF(Einstellungen!$C$11="7 Tage",7,5),N('Ist-Stunden'!AM243)+(N(Krankheitstage!BL243)+N(Krankheitstage!BX243))*N($C243))))</f>
        <v/>
      </c>
      <c r="BR243" s="76">
        <f>IF($B243="",0,IF(Einstellungen!$C$10="Ja",MAX(IF(Einstellungen!$C$11="7 Tage",MAX(0,(MIN(DATE(2028,12,0),IF(Mitarbeiter!$D243="",DATE(2028,12,0),Mitarbeiter!$D243),TODAY()))-(MAX(DATE(2028,11,1),Mitarbeiter!$C243))+1),MAX(0,NETWORKDAYS(MAX(DATE(2028,11,1),Mitarbeiter!$C243),MIN(DATE(2028,12,0),IF(Mitarbeiter!$D243="",DATE(2028,12,0),Mitarbeiter!$D243),TODAY()),Einstellungen!$F$13:$F$67)))*N(Mitarbeiter!$E243)/IF(Einstellungen!$C$11="7 Tage",7,5),N('Ist-Stunden'!AN243)),MAX(IF(Einstellungen!$C$11="7 Tage",MAX(0,(MIN(DATE(2028,12,0),IF(Mitarbeiter!$D243="",DATE(2028,12,0),Mitarbeiter!$D243),TODAY()))-(MAX(DATE(2028,11,1),Mitarbeiter!$C243))+1),MAX(0,NETWORKDAYS(MAX(DATE(2028,11,1),Mitarbeiter!$C243),MIN(DATE(2028,12,0),IF(Mitarbeiter!$D243="",DATE(2028,12,0),Mitarbeiter!$D243),TODAY()),Einstellungen!$F$13:$F$67)))*N(Mitarbeiter!$E243)/IF(Einstellungen!$C$11="7 Tage",7,5),N('Ist-Stunden'!AN243)+(N(Krankheitstage!BM243)+N(Krankheitstage!BY243))*N($C243))))</f>
        <v/>
      </c>
      <c r="BS243" s="76">
        <f>IF($B243="",0,IF(Einstellungen!$C$10="Ja",MAX(IF(Einstellungen!$C$11="7 Tage",MAX(0,(MIN(DATE(2028,13,0),IF(Mitarbeiter!$D243="",DATE(2028,13,0),Mitarbeiter!$D243),TODAY()))-(MAX(DATE(2028,12,1),Mitarbeiter!$C243))+1),MAX(0,NETWORKDAYS(MAX(DATE(2028,12,1),Mitarbeiter!$C243),MIN(DATE(2028,13,0),IF(Mitarbeiter!$D243="",DATE(2028,13,0),Mitarbeiter!$D243),TODAY()),Einstellungen!$F$13:$F$67)))*N(Mitarbeiter!$E243)/IF(Einstellungen!$C$11="7 Tage",7,5),N('Ist-Stunden'!AO243)),MAX(IF(Einstellungen!$C$11="7 Tage",MAX(0,(MIN(DATE(2028,13,0),IF(Mitarbeiter!$D243="",DATE(2028,13,0),Mitarbeiter!$D243),TODAY()))-(MAX(DATE(2028,12,1),Mitarbeiter!$C243))+1),MAX(0,NETWORKDAYS(MAX(DATE(2028,12,1),Mitarbeiter!$C243),MIN(DATE(2028,13,0),IF(Mitarbeiter!$D243="",DATE(2028,13,0),Mitarbeiter!$D243),TODAY()),Einstellungen!$F$13:$F$67)))*N(Mitarbeiter!$E243)/IF(Einstellungen!$C$11="7 Tage",7,5),N('Ist-Stunden'!AO243)+(N(Krankheitstage!BN243)+N(Krankheitstage!BZ243))*N($C243))))</f>
        <v/>
      </c>
      <c r="BT243" s="76">
        <f>IF($B243="",0,IF(Einstellungen!$C$10="Ja",MAX(IF(Einstellungen!$C$11="7 Tage",MAX(0,(MIN(DATE(2029,2,0),IF(Mitarbeiter!$D243="",DATE(2029,2,0),Mitarbeiter!$D243),TODAY()))-(MAX(DATE(2029,1,1),Mitarbeiter!$C243))+1),MAX(0,NETWORKDAYS(MAX(DATE(2029,1,1),Mitarbeiter!$C243),MIN(DATE(2029,2,0),IF(Mitarbeiter!$D243="",DATE(2029,2,0),Mitarbeiter!$D243),TODAY()),Einstellungen!$F$13:$F$67)))*N(Mitarbeiter!$E243)/IF(Einstellungen!$C$11="7 Tage",7,5),N('Ist-Stunden'!AP243)),MAX(IF(Einstellungen!$C$11="7 Tage",MAX(0,(MIN(DATE(2029,2,0),IF(Mitarbeiter!$D243="",DATE(2029,2,0),Mitarbeiter!$D243),TODAY()))-(MAX(DATE(2029,1,1),Mitarbeiter!$C243))+1),MAX(0,NETWORKDAYS(MAX(DATE(2029,1,1),Mitarbeiter!$C243),MIN(DATE(2029,2,0),IF(Mitarbeiter!$D243="",DATE(2029,2,0),Mitarbeiter!$D243),TODAY()),Einstellungen!$F$13:$F$67)))*N(Mitarbeiter!$E243)/IF(Einstellungen!$C$11="7 Tage",7,5),N('Ist-Stunden'!AP243)+(N(Krankheitstage!CA243)+N(Krankheitstage!CM243))*N($C243))))</f>
        <v/>
      </c>
      <c r="BU243" s="76">
        <f>IF($B243="",0,IF(Einstellungen!$C$10="Ja",MAX(IF(Einstellungen!$C$11="7 Tage",MAX(0,(MIN(DATE(2029,3,0),IF(Mitarbeiter!$D243="",DATE(2029,3,0),Mitarbeiter!$D243),TODAY()))-(MAX(DATE(2029,2,1),Mitarbeiter!$C243))+1),MAX(0,NETWORKDAYS(MAX(DATE(2029,2,1),Mitarbeiter!$C243),MIN(DATE(2029,3,0),IF(Mitarbeiter!$D243="",DATE(2029,3,0),Mitarbeiter!$D243),TODAY()),Einstellungen!$F$13:$F$67)))*N(Mitarbeiter!$E243)/IF(Einstellungen!$C$11="7 Tage",7,5),N('Ist-Stunden'!AQ243)),MAX(IF(Einstellungen!$C$11="7 Tage",MAX(0,(MIN(DATE(2029,3,0),IF(Mitarbeiter!$D243="",DATE(2029,3,0),Mitarbeiter!$D243),TODAY()))-(MAX(DATE(2029,2,1),Mitarbeiter!$C243))+1),MAX(0,NETWORKDAYS(MAX(DATE(2029,2,1),Mitarbeiter!$C243),MIN(DATE(2029,3,0),IF(Mitarbeiter!$D243="",DATE(2029,3,0),Mitarbeiter!$D243),TODAY()),Einstellungen!$F$13:$F$67)))*N(Mitarbeiter!$E243)/IF(Einstellungen!$C$11="7 Tage",7,5),N('Ist-Stunden'!AQ243)+(N(Krankheitstage!CB243)+N(Krankheitstage!CN243))*N($C243))))</f>
        <v/>
      </c>
      <c r="BV243" s="76">
        <f>IF($B243="",0,IF(Einstellungen!$C$10="Ja",MAX(IF(Einstellungen!$C$11="7 Tage",MAX(0,(MIN(DATE(2029,4,0),IF(Mitarbeiter!$D243="",DATE(2029,4,0),Mitarbeiter!$D243),TODAY()))-(MAX(DATE(2029,3,1),Mitarbeiter!$C243))+1),MAX(0,NETWORKDAYS(MAX(DATE(2029,3,1),Mitarbeiter!$C243),MIN(DATE(2029,4,0),IF(Mitarbeiter!$D243="",DATE(2029,4,0),Mitarbeiter!$D243),TODAY()),Einstellungen!$F$13:$F$67)))*N(Mitarbeiter!$E243)/IF(Einstellungen!$C$11="7 Tage",7,5),N('Ist-Stunden'!AR243)),MAX(IF(Einstellungen!$C$11="7 Tage",MAX(0,(MIN(DATE(2029,4,0),IF(Mitarbeiter!$D243="",DATE(2029,4,0),Mitarbeiter!$D243),TODAY()))-(MAX(DATE(2029,3,1),Mitarbeiter!$C243))+1),MAX(0,NETWORKDAYS(MAX(DATE(2029,3,1),Mitarbeiter!$C243),MIN(DATE(2029,4,0),IF(Mitarbeiter!$D243="",DATE(2029,4,0),Mitarbeiter!$D243),TODAY()),Einstellungen!$F$13:$F$67)))*N(Mitarbeiter!$E243)/IF(Einstellungen!$C$11="7 Tage",7,5),N('Ist-Stunden'!AR243)+(N(Krankheitstage!CC243)+N(Krankheitstage!CO243))*N($C243))))</f>
        <v/>
      </c>
      <c r="BW243" s="76">
        <f>IF($B243="",0,IF(Einstellungen!$C$10="Ja",MAX(IF(Einstellungen!$C$11="7 Tage",MAX(0,(MIN(DATE(2029,5,0),IF(Mitarbeiter!$D243="",DATE(2029,5,0),Mitarbeiter!$D243),TODAY()))-(MAX(DATE(2029,4,1),Mitarbeiter!$C243))+1),MAX(0,NETWORKDAYS(MAX(DATE(2029,4,1),Mitarbeiter!$C243),MIN(DATE(2029,5,0),IF(Mitarbeiter!$D243="",DATE(2029,5,0),Mitarbeiter!$D243),TODAY()),Einstellungen!$F$13:$F$67)))*N(Mitarbeiter!$E243)/IF(Einstellungen!$C$11="7 Tage",7,5),N('Ist-Stunden'!AS243)),MAX(IF(Einstellungen!$C$11="7 Tage",MAX(0,(MIN(DATE(2029,5,0),IF(Mitarbeiter!$D243="",DATE(2029,5,0),Mitarbeiter!$D243),TODAY()))-(MAX(DATE(2029,4,1),Mitarbeiter!$C243))+1),MAX(0,NETWORKDAYS(MAX(DATE(2029,4,1),Mitarbeiter!$C243),MIN(DATE(2029,5,0),IF(Mitarbeiter!$D243="",DATE(2029,5,0),Mitarbeiter!$D243),TODAY()),Einstellungen!$F$13:$F$67)))*N(Mitarbeiter!$E243)/IF(Einstellungen!$C$11="7 Tage",7,5),N('Ist-Stunden'!AS243)+(N(Krankheitstage!CD243)+N(Krankheitstage!CP243))*N($C243))))</f>
        <v/>
      </c>
      <c r="BX243" s="76">
        <f>IF($B243="",0,IF(Einstellungen!$C$10="Ja",MAX(IF(Einstellungen!$C$11="7 Tage",MAX(0,(MIN(DATE(2029,6,0),IF(Mitarbeiter!$D243="",DATE(2029,6,0),Mitarbeiter!$D243),TODAY()))-(MAX(DATE(2029,5,1),Mitarbeiter!$C243))+1),MAX(0,NETWORKDAYS(MAX(DATE(2029,5,1),Mitarbeiter!$C243),MIN(DATE(2029,6,0),IF(Mitarbeiter!$D243="",DATE(2029,6,0),Mitarbeiter!$D243),TODAY()),Einstellungen!$F$13:$F$67)))*N(Mitarbeiter!$E243)/IF(Einstellungen!$C$11="7 Tage",7,5),N('Ist-Stunden'!AT243)),MAX(IF(Einstellungen!$C$11="7 Tage",MAX(0,(MIN(DATE(2029,6,0),IF(Mitarbeiter!$D243="",DATE(2029,6,0),Mitarbeiter!$D243),TODAY()))-(MAX(DATE(2029,5,1),Mitarbeiter!$C243))+1),MAX(0,NETWORKDAYS(MAX(DATE(2029,5,1),Mitarbeiter!$C243),MIN(DATE(2029,6,0),IF(Mitarbeiter!$D243="",DATE(2029,6,0),Mitarbeiter!$D243),TODAY()),Einstellungen!$F$13:$F$67)))*N(Mitarbeiter!$E243)/IF(Einstellungen!$C$11="7 Tage",7,5),N('Ist-Stunden'!AT243)+(N(Krankheitstage!CE243)+N(Krankheitstage!CQ243))*N($C243))))</f>
        <v/>
      </c>
      <c r="BY243" s="76">
        <f>IF($B243="",0,IF(Einstellungen!$C$10="Ja",MAX(IF(Einstellungen!$C$11="7 Tage",MAX(0,(MIN(DATE(2029,7,0),IF(Mitarbeiter!$D243="",DATE(2029,7,0),Mitarbeiter!$D243),TODAY()))-(MAX(DATE(2029,6,1),Mitarbeiter!$C243))+1),MAX(0,NETWORKDAYS(MAX(DATE(2029,6,1),Mitarbeiter!$C243),MIN(DATE(2029,7,0),IF(Mitarbeiter!$D243="",DATE(2029,7,0),Mitarbeiter!$D243),TODAY()),Einstellungen!$F$13:$F$67)))*N(Mitarbeiter!$E243)/IF(Einstellungen!$C$11="7 Tage",7,5),N('Ist-Stunden'!AU243)),MAX(IF(Einstellungen!$C$11="7 Tage",MAX(0,(MIN(DATE(2029,7,0),IF(Mitarbeiter!$D243="",DATE(2029,7,0),Mitarbeiter!$D243),TODAY()))-(MAX(DATE(2029,6,1),Mitarbeiter!$C243))+1),MAX(0,NETWORKDAYS(MAX(DATE(2029,6,1),Mitarbeiter!$C243),MIN(DATE(2029,7,0),IF(Mitarbeiter!$D243="",DATE(2029,7,0),Mitarbeiter!$D243),TODAY()),Einstellungen!$F$13:$F$67)))*N(Mitarbeiter!$E243)/IF(Einstellungen!$C$11="7 Tage",7,5),N('Ist-Stunden'!AU243)+(N(Krankheitstage!CF243)+N(Krankheitstage!CR243))*N($C243))))</f>
        <v/>
      </c>
      <c r="BZ243" s="76">
        <f>IF($B243="",0,IF(Einstellungen!$C$10="Ja",MAX(IF(Einstellungen!$C$11="7 Tage",MAX(0,(MIN(DATE(2029,8,0),IF(Mitarbeiter!$D243="",DATE(2029,8,0),Mitarbeiter!$D243),TODAY()))-(MAX(DATE(2029,7,1),Mitarbeiter!$C243))+1),MAX(0,NETWORKDAYS(MAX(DATE(2029,7,1),Mitarbeiter!$C243),MIN(DATE(2029,8,0),IF(Mitarbeiter!$D243="",DATE(2029,8,0),Mitarbeiter!$D243),TODAY()),Einstellungen!$F$13:$F$67)))*N(Mitarbeiter!$E243)/IF(Einstellungen!$C$11="7 Tage",7,5),N('Ist-Stunden'!AV243)),MAX(IF(Einstellungen!$C$11="7 Tage",MAX(0,(MIN(DATE(2029,8,0),IF(Mitarbeiter!$D243="",DATE(2029,8,0),Mitarbeiter!$D243),TODAY()))-(MAX(DATE(2029,7,1),Mitarbeiter!$C243))+1),MAX(0,NETWORKDAYS(MAX(DATE(2029,7,1),Mitarbeiter!$C243),MIN(DATE(2029,8,0),IF(Mitarbeiter!$D243="",DATE(2029,8,0),Mitarbeiter!$D243),TODAY()),Einstellungen!$F$13:$F$67)))*N(Mitarbeiter!$E243)/IF(Einstellungen!$C$11="7 Tage",7,5),N('Ist-Stunden'!AV243)+(N(Krankheitstage!CG243)+N(Krankheitstage!CS243))*N($C243))))</f>
        <v/>
      </c>
      <c r="CA243" s="76">
        <f>IF($B243="",0,IF(Einstellungen!$C$10="Ja",MAX(IF(Einstellungen!$C$11="7 Tage",MAX(0,(MIN(DATE(2029,9,0),IF(Mitarbeiter!$D243="",DATE(2029,9,0),Mitarbeiter!$D243),TODAY()))-(MAX(DATE(2029,8,1),Mitarbeiter!$C243))+1),MAX(0,NETWORKDAYS(MAX(DATE(2029,8,1),Mitarbeiter!$C243),MIN(DATE(2029,9,0),IF(Mitarbeiter!$D243="",DATE(2029,9,0),Mitarbeiter!$D243),TODAY()),Einstellungen!$F$13:$F$67)))*N(Mitarbeiter!$E243)/IF(Einstellungen!$C$11="7 Tage",7,5),N('Ist-Stunden'!AW243)),MAX(IF(Einstellungen!$C$11="7 Tage",MAX(0,(MIN(DATE(2029,9,0),IF(Mitarbeiter!$D243="",DATE(2029,9,0),Mitarbeiter!$D243),TODAY()))-(MAX(DATE(2029,8,1),Mitarbeiter!$C243))+1),MAX(0,NETWORKDAYS(MAX(DATE(2029,8,1),Mitarbeiter!$C243),MIN(DATE(2029,9,0),IF(Mitarbeiter!$D243="",DATE(2029,9,0),Mitarbeiter!$D243),TODAY()),Einstellungen!$F$13:$F$67)))*N(Mitarbeiter!$E243)/IF(Einstellungen!$C$11="7 Tage",7,5),N('Ist-Stunden'!AW243)+(N(Krankheitstage!CH243)+N(Krankheitstage!CT243))*N($C243))))</f>
        <v/>
      </c>
      <c r="CB243" s="76">
        <f>IF($B243="",0,IF(Einstellungen!$C$10="Ja",MAX(IF(Einstellungen!$C$11="7 Tage",MAX(0,(MIN(DATE(2029,10,0),IF(Mitarbeiter!$D243="",DATE(2029,10,0),Mitarbeiter!$D243),TODAY()))-(MAX(DATE(2029,9,1),Mitarbeiter!$C243))+1),MAX(0,NETWORKDAYS(MAX(DATE(2029,9,1),Mitarbeiter!$C243),MIN(DATE(2029,10,0),IF(Mitarbeiter!$D243="",DATE(2029,10,0),Mitarbeiter!$D243),TODAY()),Einstellungen!$F$13:$F$67)))*N(Mitarbeiter!$E243)/IF(Einstellungen!$C$11="7 Tage",7,5),N('Ist-Stunden'!AX243)),MAX(IF(Einstellungen!$C$11="7 Tage",MAX(0,(MIN(DATE(2029,10,0),IF(Mitarbeiter!$D243="",DATE(2029,10,0),Mitarbeiter!$D243),TODAY()))-(MAX(DATE(2029,9,1),Mitarbeiter!$C243))+1),MAX(0,NETWORKDAYS(MAX(DATE(2029,9,1),Mitarbeiter!$C243),MIN(DATE(2029,10,0),IF(Mitarbeiter!$D243="",DATE(2029,10,0),Mitarbeiter!$D243),TODAY()),Einstellungen!$F$13:$F$67)))*N(Mitarbeiter!$E243)/IF(Einstellungen!$C$11="7 Tage",7,5),N('Ist-Stunden'!AX243)+(N(Krankheitstage!CI243)+N(Krankheitstage!CU243))*N($C243))))</f>
        <v/>
      </c>
      <c r="CC243" s="76">
        <f>IF($B243="",0,IF(Einstellungen!$C$10="Ja",MAX(IF(Einstellungen!$C$11="7 Tage",MAX(0,(MIN(DATE(2029,11,0),IF(Mitarbeiter!$D243="",DATE(2029,11,0),Mitarbeiter!$D243),TODAY()))-(MAX(DATE(2029,10,1),Mitarbeiter!$C243))+1),MAX(0,NETWORKDAYS(MAX(DATE(2029,10,1),Mitarbeiter!$C243),MIN(DATE(2029,11,0),IF(Mitarbeiter!$D243="",DATE(2029,11,0),Mitarbeiter!$D243),TODAY()),Einstellungen!$F$13:$F$67)))*N(Mitarbeiter!$E243)/IF(Einstellungen!$C$11="7 Tage",7,5),N('Ist-Stunden'!AY243)),MAX(IF(Einstellungen!$C$11="7 Tage",MAX(0,(MIN(DATE(2029,11,0),IF(Mitarbeiter!$D243="",DATE(2029,11,0),Mitarbeiter!$D243),TODAY()))-(MAX(DATE(2029,10,1),Mitarbeiter!$C243))+1),MAX(0,NETWORKDAYS(MAX(DATE(2029,10,1),Mitarbeiter!$C243),MIN(DATE(2029,11,0),IF(Mitarbeiter!$D243="",DATE(2029,11,0),Mitarbeiter!$D243),TODAY()),Einstellungen!$F$13:$F$67)))*N(Mitarbeiter!$E243)/IF(Einstellungen!$C$11="7 Tage",7,5),N('Ist-Stunden'!AY243)+(N(Krankheitstage!CJ243)+N(Krankheitstage!CV243))*N($C243))))</f>
        <v/>
      </c>
      <c r="CD243" s="76">
        <f>IF($B243="",0,IF(Einstellungen!$C$10="Ja",MAX(IF(Einstellungen!$C$11="7 Tage",MAX(0,(MIN(DATE(2029,12,0),IF(Mitarbeiter!$D243="",DATE(2029,12,0),Mitarbeiter!$D243),TODAY()))-(MAX(DATE(2029,11,1),Mitarbeiter!$C243))+1),MAX(0,NETWORKDAYS(MAX(DATE(2029,11,1),Mitarbeiter!$C243),MIN(DATE(2029,12,0),IF(Mitarbeiter!$D243="",DATE(2029,12,0),Mitarbeiter!$D243),TODAY()),Einstellungen!$F$13:$F$67)))*N(Mitarbeiter!$E243)/IF(Einstellungen!$C$11="7 Tage",7,5),N('Ist-Stunden'!AZ243)),MAX(IF(Einstellungen!$C$11="7 Tage",MAX(0,(MIN(DATE(2029,12,0),IF(Mitarbeiter!$D243="",DATE(2029,12,0),Mitarbeiter!$D243),TODAY()))-(MAX(DATE(2029,11,1),Mitarbeiter!$C243))+1),MAX(0,NETWORKDAYS(MAX(DATE(2029,11,1),Mitarbeiter!$C243),MIN(DATE(2029,12,0),IF(Mitarbeiter!$D243="",DATE(2029,12,0),Mitarbeiter!$D243),TODAY()),Einstellungen!$F$13:$F$67)))*N(Mitarbeiter!$E243)/IF(Einstellungen!$C$11="7 Tage",7,5),N('Ist-Stunden'!AZ243)+(N(Krankheitstage!CK243)+N(Krankheitstage!CW243))*N($C243))))</f>
        <v/>
      </c>
      <c r="CE243" s="76">
        <f>IF($B243="",0,IF(Einstellungen!$C$10="Ja",MAX(IF(Einstellungen!$C$11="7 Tage",MAX(0,(MIN(DATE(2029,13,0),IF(Mitarbeiter!$D243="",DATE(2029,13,0),Mitarbeiter!$D243),TODAY()))-(MAX(DATE(2029,12,1),Mitarbeiter!$C243))+1),MAX(0,NETWORKDAYS(MAX(DATE(2029,12,1),Mitarbeiter!$C243),MIN(DATE(2029,13,0),IF(Mitarbeiter!$D243="",DATE(2029,13,0),Mitarbeiter!$D243),TODAY()),Einstellungen!$F$13:$F$67)))*N(Mitarbeiter!$E243)/IF(Einstellungen!$C$11="7 Tage",7,5),N('Ist-Stunden'!BA243)),MAX(IF(Einstellungen!$C$11="7 Tage",MAX(0,(MIN(DATE(2029,13,0),IF(Mitarbeiter!$D243="",DATE(2029,13,0),Mitarbeiter!$D243),TODAY()))-(MAX(DATE(2029,12,1),Mitarbeiter!$C243))+1),MAX(0,NETWORKDAYS(MAX(DATE(2029,12,1),Mitarbeiter!$C243),MIN(DATE(2029,13,0),IF(Mitarbeiter!$D243="",DATE(2029,13,0),Mitarbeiter!$D243),TODAY()),Einstellungen!$F$13:$F$67)))*N(Mitarbeiter!$E243)/IF(Einstellungen!$C$11="7 Tage",7,5),N('Ist-Stunden'!BA243)+(N(Krankheitstage!CL243)+N(Krankheitstage!CX243))*N($C243))))</f>
        <v/>
      </c>
      <c r="CF243" s="76">
        <f>IF($B243="",0,IF(Einstellungen!$C$10="Ja",MAX(IF(Einstellungen!$C$11="7 Tage",MAX(0,(MIN(DATE(2030,2,0),IF(Mitarbeiter!$D243="",DATE(2030,2,0),Mitarbeiter!$D243),TODAY()))-(MAX(DATE(2030,1,1),Mitarbeiter!$C243))+1),MAX(0,NETWORKDAYS(MAX(DATE(2030,1,1),Mitarbeiter!$C243),MIN(DATE(2030,2,0),IF(Mitarbeiter!$D243="",DATE(2030,2,0),Mitarbeiter!$D243),TODAY()),Einstellungen!$F$13:$F$67)))*N(Mitarbeiter!$E243)/IF(Einstellungen!$C$11="7 Tage",7,5),N('Ist-Stunden'!BB243)),MAX(IF(Einstellungen!$C$11="7 Tage",MAX(0,(MIN(DATE(2030,2,0),IF(Mitarbeiter!$D243="",DATE(2030,2,0),Mitarbeiter!$D243),TODAY()))-(MAX(DATE(2030,1,1),Mitarbeiter!$C243))+1),MAX(0,NETWORKDAYS(MAX(DATE(2030,1,1),Mitarbeiter!$C243),MIN(DATE(2030,2,0),IF(Mitarbeiter!$D243="",DATE(2030,2,0),Mitarbeiter!$D243),TODAY()),Einstellungen!$F$13:$F$67)))*N(Mitarbeiter!$E243)/IF(Einstellungen!$C$11="7 Tage",7,5),N('Ist-Stunden'!BB243)+(N(Krankheitstage!CY243)+N(Krankheitstage!DK243))*N($C243))))</f>
        <v/>
      </c>
      <c r="CG243" s="76">
        <f>IF($B243="",0,IF(Einstellungen!$C$10="Ja",MAX(IF(Einstellungen!$C$11="7 Tage",MAX(0,(MIN(DATE(2030,3,0),IF(Mitarbeiter!$D243="",DATE(2030,3,0),Mitarbeiter!$D243),TODAY()))-(MAX(DATE(2030,2,1),Mitarbeiter!$C243))+1),MAX(0,NETWORKDAYS(MAX(DATE(2030,2,1),Mitarbeiter!$C243),MIN(DATE(2030,3,0),IF(Mitarbeiter!$D243="",DATE(2030,3,0),Mitarbeiter!$D243),TODAY()),Einstellungen!$F$13:$F$67)))*N(Mitarbeiter!$E243)/IF(Einstellungen!$C$11="7 Tage",7,5),N('Ist-Stunden'!BC243)),MAX(IF(Einstellungen!$C$11="7 Tage",MAX(0,(MIN(DATE(2030,3,0),IF(Mitarbeiter!$D243="",DATE(2030,3,0),Mitarbeiter!$D243),TODAY()))-(MAX(DATE(2030,2,1),Mitarbeiter!$C243))+1),MAX(0,NETWORKDAYS(MAX(DATE(2030,2,1),Mitarbeiter!$C243),MIN(DATE(2030,3,0),IF(Mitarbeiter!$D243="",DATE(2030,3,0),Mitarbeiter!$D243),TODAY()),Einstellungen!$F$13:$F$67)))*N(Mitarbeiter!$E243)/IF(Einstellungen!$C$11="7 Tage",7,5),N('Ist-Stunden'!BC243)+(N(Krankheitstage!CZ243)+N(Krankheitstage!DL243))*N($C243))))</f>
        <v/>
      </c>
      <c r="CH243" s="76">
        <f>IF($B243="",0,IF(Einstellungen!$C$10="Ja",MAX(IF(Einstellungen!$C$11="7 Tage",MAX(0,(MIN(DATE(2030,4,0),IF(Mitarbeiter!$D243="",DATE(2030,4,0),Mitarbeiter!$D243),TODAY()))-(MAX(DATE(2030,3,1),Mitarbeiter!$C243))+1),MAX(0,NETWORKDAYS(MAX(DATE(2030,3,1),Mitarbeiter!$C243),MIN(DATE(2030,4,0),IF(Mitarbeiter!$D243="",DATE(2030,4,0),Mitarbeiter!$D243),TODAY()),Einstellungen!$F$13:$F$67)))*N(Mitarbeiter!$E243)/IF(Einstellungen!$C$11="7 Tage",7,5),N('Ist-Stunden'!BD243)),MAX(IF(Einstellungen!$C$11="7 Tage",MAX(0,(MIN(DATE(2030,4,0),IF(Mitarbeiter!$D243="",DATE(2030,4,0),Mitarbeiter!$D243),TODAY()))-(MAX(DATE(2030,3,1),Mitarbeiter!$C243))+1),MAX(0,NETWORKDAYS(MAX(DATE(2030,3,1),Mitarbeiter!$C243),MIN(DATE(2030,4,0),IF(Mitarbeiter!$D243="",DATE(2030,4,0),Mitarbeiter!$D243),TODAY()),Einstellungen!$F$13:$F$67)))*N(Mitarbeiter!$E243)/IF(Einstellungen!$C$11="7 Tage",7,5),N('Ist-Stunden'!BD243)+(N(Krankheitstage!DA243)+N(Krankheitstage!DM243))*N($C243))))</f>
        <v/>
      </c>
      <c r="CI243" s="76">
        <f>IF($B243="",0,IF(Einstellungen!$C$10="Ja",MAX(IF(Einstellungen!$C$11="7 Tage",MAX(0,(MIN(DATE(2030,5,0),IF(Mitarbeiter!$D243="",DATE(2030,5,0),Mitarbeiter!$D243),TODAY()))-(MAX(DATE(2030,4,1),Mitarbeiter!$C243))+1),MAX(0,NETWORKDAYS(MAX(DATE(2030,4,1),Mitarbeiter!$C243),MIN(DATE(2030,5,0),IF(Mitarbeiter!$D243="",DATE(2030,5,0),Mitarbeiter!$D243),TODAY()),Einstellungen!$F$13:$F$67)))*N(Mitarbeiter!$E243)/IF(Einstellungen!$C$11="7 Tage",7,5),N('Ist-Stunden'!BE243)),MAX(IF(Einstellungen!$C$11="7 Tage",MAX(0,(MIN(DATE(2030,5,0),IF(Mitarbeiter!$D243="",DATE(2030,5,0),Mitarbeiter!$D243),TODAY()))-(MAX(DATE(2030,4,1),Mitarbeiter!$C243))+1),MAX(0,NETWORKDAYS(MAX(DATE(2030,4,1),Mitarbeiter!$C243),MIN(DATE(2030,5,0),IF(Mitarbeiter!$D243="",DATE(2030,5,0),Mitarbeiter!$D243),TODAY()),Einstellungen!$F$13:$F$67)))*N(Mitarbeiter!$E243)/IF(Einstellungen!$C$11="7 Tage",7,5),N('Ist-Stunden'!BE243)+(N(Krankheitstage!DB243)+N(Krankheitstage!DN243))*N($C243))))</f>
        <v/>
      </c>
      <c r="CJ243" s="76">
        <f>IF($B243="",0,IF(Einstellungen!$C$10="Ja",MAX(IF(Einstellungen!$C$11="7 Tage",MAX(0,(MIN(DATE(2030,6,0),IF(Mitarbeiter!$D243="",DATE(2030,6,0),Mitarbeiter!$D243),TODAY()))-(MAX(DATE(2030,5,1),Mitarbeiter!$C243))+1),MAX(0,NETWORKDAYS(MAX(DATE(2030,5,1),Mitarbeiter!$C243),MIN(DATE(2030,6,0),IF(Mitarbeiter!$D243="",DATE(2030,6,0),Mitarbeiter!$D243),TODAY()),Einstellungen!$F$13:$F$67)))*N(Mitarbeiter!$E243)/IF(Einstellungen!$C$11="7 Tage",7,5),N('Ist-Stunden'!BF243)),MAX(IF(Einstellungen!$C$11="7 Tage",MAX(0,(MIN(DATE(2030,6,0),IF(Mitarbeiter!$D243="",DATE(2030,6,0),Mitarbeiter!$D243),TODAY()))-(MAX(DATE(2030,5,1),Mitarbeiter!$C243))+1),MAX(0,NETWORKDAYS(MAX(DATE(2030,5,1),Mitarbeiter!$C243),MIN(DATE(2030,6,0),IF(Mitarbeiter!$D243="",DATE(2030,6,0),Mitarbeiter!$D243),TODAY()),Einstellungen!$F$13:$F$67)))*N(Mitarbeiter!$E243)/IF(Einstellungen!$C$11="7 Tage",7,5),N('Ist-Stunden'!BF243)+(N(Krankheitstage!DC243)+N(Krankheitstage!DO243))*N($C243))))</f>
        <v/>
      </c>
      <c r="CK243" s="76">
        <f>IF($B243="",0,IF(Einstellungen!$C$10="Ja",MAX(IF(Einstellungen!$C$11="7 Tage",MAX(0,(MIN(DATE(2030,7,0),IF(Mitarbeiter!$D243="",DATE(2030,7,0),Mitarbeiter!$D243),TODAY()))-(MAX(DATE(2030,6,1),Mitarbeiter!$C243))+1),MAX(0,NETWORKDAYS(MAX(DATE(2030,6,1),Mitarbeiter!$C243),MIN(DATE(2030,7,0),IF(Mitarbeiter!$D243="",DATE(2030,7,0),Mitarbeiter!$D243),TODAY()),Einstellungen!$F$13:$F$67)))*N(Mitarbeiter!$E243)/IF(Einstellungen!$C$11="7 Tage",7,5),N('Ist-Stunden'!BG243)),MAX(IF(Einstellungen!$C$11="7 Tage",MAX(0,(MIN(DATE(2030,7,0),IF(Mitarbeiter!$D243="",DATE(2030,7,0),Mitarbeiter!$D243),TODAY()))-(MAX(DATE(2030,6,1),Mitarbeiter!$C243))+1),MAX(0,NETWORKDAYS(MAX(DATE(2030,6,1),Mitarbeiter!$C243),MIN(DATE(2030,7,0),IF(Mitarbeiter!$D243="",DATE(2030,7,0),Mitarbeiter!$D243),TODAY()),Einstellungen!$F$13:$F$67)))*N(Mitarbeiter!$E243)/IF(Einstellungen!$C$11="7 Tage",7,5),N('Ist-Stunden'!BG243)+(N(Krankheitstage!DD243)+N(Krankheitstage!DP243))*N($C243))))</f>
        <v/>
      </c>
      <c r="CL243" s="76">
        <f>IF($B243="",0,IF(Einstellungen!$C$10="Ja",MAX(IF(Einstellungen!$C$11="7 Tage",MAX(0,(MIN(DATE(2030,8,0),IF(Mitarbeiter!$D243="",DATE(2030,8,0),Mitarbeiter!$D243),TODAY()))-(MAX(DATE(2030,7,1),Mitarbeiter!$C243))+1),MAX(0,NETWORKDAYS(MAX(DATE(2030,7,1),Mitarbeiter!$C243),MIN(DATE(2030,8,0),IF(Mitarbeiter!$D243="",DATE(2030,8,0),Mitarbeiter!$D243),TODAY()),Einstellungen!$F$13:$F$67)))*N(Mitarbeiter!$E243)/IF(Einstellungen!$C$11="7 Tage",7,5),N('Ist-Stunden'!BH243)),MAX(IF(Einstellungen!$C$11="7 Tage",MAX(0,(MIN(DATE(2030,8,0),IF(Mitarbeiter!$D243="",DATE(2030,8,0),Mitarbeiter!$D243),TODAY()))-(MAX(DATE(2030,7,1),Mitarbeiter!$C243))+1),MAX(0,NETWORKDAYS(MAX(DATE(2030,7,1),Mitarbeiter!$C243),MIN(DATE(2030,8,0),IF(Mitarbeiter!$D243="",DATE(2030,8,0),Mitarbeiter!$D243),TODAY()),Einstellungen!$F$13:$F$67)))*N(Mitarbeiter!$E243)/IF(Einstellungen!$C$11="7 Tage",7,5),N('Ist-Stunden'!BH243)+(N(Krankheitstage!DE243)+N(Krankheitstage!DQ243))*N($C243))))</f>
        <v/>
      </c>
      <c r="CM243" s="76">
        <f>IF($B243="",0,IF(Einstellungen!$C$10="Ja",MAX(IF(Einstellungen!$C$11="7 Tage",MAX(0,(MIN(DATE(2030,9,0),IF(Mitarbeiter!$D243="",DATE(2030,9,0),Mitarbeiter!$D243),TODAY()))-(MAX(DATE(2030,8,1),Mitarbeiter!$C243))+1),MAX(0,NETWORKDAYS(MAX(DATE(2030,8,1),Mitarbeiter!$C243),MIN(DATE(2030,9,0),IF(Mitarbeiter!$D243="",DATE(2030,9,0),Mitarbeiter!$D243),TODAY()),Einstellungen!$F$13:$F$67)))*N(Mitarbeiter!$E243)/IF(Einstellungen!$C$11="7 Tage",7,5),N('Ist-Stunden'!BI243)),MAX(IF(Einstellungen!$C$11="7 Tage",MAX(0,(MIN(DATE(2030,9,0),IF(Mitarbeiter!$D243="",DATE(2030,9,0),Mitarbeiter!$D243),TODAY()))-(MAX(DATE(2030,8,1),Mitarbeiter!$C243))+1),MAX(0,NETWORKDAYS(MAX(DATE(2030,8,1),Mitarbeiter!$C243),MIN(DATE(2030,9,0),IF(Mitarbeiter!$D243="",DATE(2030,9,0),Mitarbeiter!$D243),TODAY()),Einstellungen!$F$13:$F$67)))*N(Mitarbeiter!$E243)/IF(Einstellungen!$C$11="7 Tage",7,5),N('Ist-Stunden'!BI243)+(N(Krankheitstage!DF243)+N(Krankheitstage!DR243))*N($C243))))</f>
        <v/>
      </c>
      <c r="CN243" s="76">
        <f>IF($B243="",0,IF(Einstellungen!$C$10="Ja",MAX(IF(Einstellungen!$C$11="7 Tage",MAX(0,(MIN(DATE(2030,10,0),IF(Mitarbeiter!$D243="",DATE(2030,10,0),Mitarbeiter!$D243),TODAY()))-(MAX(DATE(2030,9,1),Mitarbeiter!$C243))+1),MAX(0,NETWORKDAYS(MAX(DATE(2030,9,1),Mitarbeiter!$C243),MIN(DATE(2030,10,0),IF(Mitarbeiter!$D243="",DATE(2030,10,0),Mitarbeiter!$D243),TODAY()),Einstellungen!$F$13:$F$67)))*N(Mitarbeiter!$E243)/IF(Einstellungen!$C$11="7 Tage",7,5),N('Ist-Stunden'!BJ243)),MAX(IF(Einstellungen!$C$11="7 Tage",MAX(0,(MIN(DATE(2030,10,0),IF(Mitarbeiter!$D243="",DATE(2030,10,0),Mitarbeiter!$D243),TODAY()))-(MAX(DATE(2030,9,1),Mitarbeiter!$C243))+1),MAX(0,NETWORKDAYS(MAX(DATE(2030,9,1),Mitarbeiter!$C243),MIN(DATE(2030,10,0),IF(Mitarbeiter!$D243="",DATE(2030,10,0),Mitarbeiter!$D243),TODAY()),Einstellungen!$F$13:$F$67)))*N(Mitarbeiter!$E243)/IF(Einstellungen!$C$11="7 Tage",7,5),N('Ist-Stunden'!BJ243)+(N(Krankheitstage!DG243)+N(Krankheitstage!DS243))*N($C243))))</f>
        <v/>
      </c>
      <c r="CO243" s="76">
        <f>IF($B243="",0,IF(Einstellungen!$C$10="Ja",MAX(IF(Einstellungen!$C$11="7 Tage",MAX(0,(MIN(DATE(2030,11,0),IF(Mitarbeiter!$D243="",DATE(2030,11,0),Mitarbeiter!$D243),TODAY()))-(MAX(DATE(2030,10,1),Mitarbeiter!$C243))+1),MAX(0,NETWORKDAYS(MAX(DATE(2030,10,1),Mitarbeiter!$C243),MIN(DATE(2030,11,0),IF(Mitarbeiter!$D243="",DATE(2030,11,0),Mitarbeiter!$D243),TODAY()),Einstellungen!$F$13:$F$67)))*N(Mitarbeiter!$E243)/IF(Einstellungen!$C$11="7 Tage",7,5),N('Ist-Stunden'!BK243)),MAX(IF(Einstellungen!$C$11="7 Tage",MAX(0,(MIN(DATE(2030,11,0),IF(Mitarbeiter!$D243="",DATE(2030,11,0),Mitarbeiter!$D243),TODAY()))-(MAX(DATE(2030,10,1),Mitarbeiter!$C243))+1),MAX(0,NETWORKDAYS(MAX(DATE(2030,10,1),Mitarbeiter!$C243),MIN(DATE(2030,11,0),IF(Mitarbeiter!$D243="",DATE(2030,11,0),Mitarbeiter!$D243),TODAY()),Einstellungen!$F$13:$F$67)))*N(Mitarbeiter!$E243)/IF(Einstellungen!$C$11="7 Tage",7,5),N('Ist-Stunden'!BK243)+(N(Krankheitstage!DH243)+N(Krankheitstage!DT243))*N($C243))))</f>
        <v/>
      </c>
      <c r="CP243" s="76">
        <f>IF($B243="",0,IF(Einstellungen!$C$10="Ja",MAX(IF(Einstellungen!$C$11="7 Tage",MAX(0,(MIN(DATE(2030,12,0),IF(Mitarbeiter!$D243="",DATE(2030,12,0),Mitarbeiter!$D243),TODAY()))-(MAX(DATE(2030,11,1),Mitarbeiter!$C243))+1),MAX(0,NETWORKDAYS(MAX(DATE(2030,11,1),Mitarbeiter!$C243),MIN(DATE(2030,12,0),IF(Mitarbeiter!$D243="",DATE(2030,12,0),Mitarbeiter!$D243),TODAY()),Einstellungen!$F$13:$F$67)))*N(Mitarbeiter!$E243)/IF(Einstellungen!$C$11="7 Tage",7,5),N('Ist-Stunden'!BL243)),MAX(IF(Einstellungen!$C$11="7 Tage",MAX(0,(MIN(DATE(2030,12,0),IF(Mitarbeiter!$D243="",DATE(2030,12,0),Mitarbeiter!$D243),TODAY()))-(MAX(DATE(2030,11,1),Mitarbeiter!$C243))+1),MAX(0,NETWORKDAYS(MAX(DATE(2030,11,1),Mitarbeiter!$C243),MIN(DATE(2030,12,0),IF(Mitarbeiter!$D243="",DATE(2030,12,0),Mitarbeiter!$D243),TODAY()),Einstellungen!$F$13:$F$67)))*N(Mitarbeiter!$E243)/IF(Einstellungen!$C$11="7 Tage",7,5),N('Ist-Stunden'!BL243)+(N(Krankheitstage!DI243)+N(Krankheitstage!DU243))*N($C243))))</f>
        <v/>
      </c>
      <c r="CQ243" s="76">
        <f>IF($B243="",0,IF(Einstellungen!$C$10="Ja",MAX(IF(Einstellungen!$C$11="7 Tage",MAX(0,(MIN(DATE(2030,13,0),IF(Mitarbeiter!$D243="",DATE(2030,13,0),Mitarbeiter!$D243),TODAY()))-(MAX(DATE(2030,12,1),Mitarbeiter!$C243))+1),MAX(0,NETWORKDAYS(MAX(DATE(2030,12,1),Mitarbeiter!$C243),MIN(DATE(2030,13,0),IF(Mitarbeiter!$D243="",DATE(2030,13,0),Mitarbeiter!$D243),TODAY()),Einstellungen!$F$13:$F$67)))*N(Mitarbeiter!$E243)/IF(Einstellungen!$C$11="7 Tage",7,5),N('Ist-Stunden'!BM243)),MAX(IF(Einstellungen!$C$11="7 Tage",MAX(0,(MIN(DATE(2030,13,0),IF(Mitarbeiter!$D243="",DATE(2030,13,0),Mitarbeiter!$D243),TODAY()))-(MAX(DATE(2030,12,1),Mitarbeiter!$C243))+1),MAX(0,NETWORKDAYS(MAX(DATE(2030,12,1),Mitarbeiter!$C243),MIN(DATE(2030,13,0),IF(Mitarbeiter!$D243="",DATE(2030,13,0),Mitarbeiter!$D243),TODAY()),Einstellungen!$F$13:$F$67)))*N(Mitarbeiter!$E243)/IF(Einstellungen!$C$11="7 Tage",7,5),N('Ist-Stunden'!BM243)+(N(Krankheitstage!DJ243)+N(Krankheitstage!DV243))*N($C243))))</f>
        <v/>
      </c>
    </row>
    <row r="244">
      <c r="A244" s="73">
        <f>IF(Mitarbeiter!B244="","",Mitarbeiter!A244)</f>
        <v/>
      </c>
      <c r="B244" s="6">
        <f>IF(Mitarbeiter!B244="","",Mitarbeiter!B244)</f>
        <v/>
      </c>
      <c r="C244" s="74">
        <f>IF(Mitarbeiter!B244="","",Mitarbeiter!F244)</f>
        <v/>
      </c>
      <c r="D244" s="75">
        <f>N(INDEX(Krankheitstage!$G244:$DV244,1,(Einstellungen!$C$3-2026)*24+1))</f>
        <v/>
      </c>
      <c r="E244" s="75">
        <f>N(INDEX(Krankheitstage!$G244:$DV244,1,(Einstellungen!$C$3-2026)*24+2))</f>
        <v/>
      </c>
      <c r="F244" s="75">
        <f>N(INDEX(Krankheitstage!$G244:$DV244,1,(Einstellungen!$C$3-2026)*24+3))</f>
        <v/>
      </c>
      <c r="G244" s="75">
        <f>N(INDEX(Krankheitstage!$G244:$DV244,1,(Einstellungen!$C$3-2026)*24+4))</f>
        <v/>
      </c>
      <c r="H244" s="75">
        <f>N(INDEX(Krankheitstage!$G244:$DV244,1,(Einstellungen!$C$3-2026)*24+5))</f>
        <v/>
      </c>
      <c r="I244" s="75">
        <f>N(INDEX(Krankheitstage!$G244:$DV244,1,(Einstellungen!$C$3-2026)*24+6))</f>
        <v/>
      </c>
      <c r="J244" s="75">
        <f>N(INDEX(Krankheitstage!$G244:$DV244,1,(Einstellungen!$C$3-2026)*24+7))</f>
        <v/>
      </c>
      <c r="K244" s="75">
        <f>N(INDEX(Krankheitstage!$G244:$DV244,1,(Einstellungen!$C$3-2026)*24+8))</f>
        <v/>
      </c>
      <c r="L244" s="75">
        <f>N(INDEX(Krankheitstage!$G244:$DV244,1,(Einstellungen!$C$3-2026)*24+9))</f>
        <v/>
      </c>
      <c r="M244" s="75">
        <f>N(INDEX(Krankheitstage!$G244:$DV244,1,(Einstellungen!$C$3-2026)*24+10))</f>
        <v/>
      </c>
      <c r="N244" s="75">
        <f>N(INDEX(Krankheitstage!$G244:$DV244,1,(Einstellungen!$C$3-2026)*24+11))</f>
        <v/>
      </c>
      <c r="O244" s="75">
        <f>N(INDEX(Krankheitstage!$G244:$DV244,1,(Einstellungen!$C$3-2026)*24+12))</f>
        <v/>
      </c>
      <c r="P244" s="75">
        <f>IF($B244="","",SUM(D244:O244))</f>
        <v/>
      </c>
      <c r="Q244" s="75">
        <f>N(INDEX(Krankheitstage!$G244:$DV244,1,(Einstellungen!$C$3-2026)*24+13))</f>
        <v/>
      </c>
      <c r="R244" s="75">
        <f>N(INDEX(Krankheitstage!$G244:$DV244,1,(Einstellungen!$C$3-2026)*24+14))</f>
        <v/>
      </c>
      <c r="S244" s="75">
        <f>N(INDEX(Krankheitstage!$G244:$DV244,1,(Einstellungen!$C$3-2026)*24+15))</f>
        <v/>
      </c>
      <c r="T244" s="75">
        <f>N(INDEX(Krankheitstage!$G244:$DV244,1,(Einstellungen!$C$3-2026)*24+16))</f>
        <v/>
      </c>
      <c r="U244" s="75">
        <f>N(INDEX(Krankheitstage!$G244:$DV244,1,(Einstellungen!$C$3-2026)*24+17))</f>
        <v/>
      </c>
      <c r="V244" s="75">
        <f>N(INDEX(Krankheitstage!$G244:$DV244,1,(Einstellungen!$C$3-2026)*24+18))</f>
        <v/>
      </c>
      <c r="W244" s="75">
        <f>N(INDEX(Krankheitstage!$G244:$DV244,1,(Einstellungen!$C$3-2026)*24+19))</f>
        <v/>
      </c>
      <c r="X244" s="75">
        <f>N(INDEX(Krankheitstage!$G244:$DV244,1,(Einstellungen!$C$3-2026)*24+20))</f>
        <v/>
      </c>
      <c r="Y244" s="75">
        <f>N(INDEX(Krankheitstage!$G244:$DV244,1,(Einstellungen!$C$3-2026)*24+21))</f>
        <v/>
      </c>
      <c r="Z244" s="75">
        <f>N(INDEX(Krankheitstage!$G244:$DV244,1,(Einstellungen!$C$3-2026)*24+22))</f>
        <v/>
      </c>
      <c r="AA244" s="75">
        <f>N(INDEX(Krankheitstage!$G244:$DV244,1,(Einstellungen!$C$3-2026)*24+23))</f>
        <v/>
      </c>
      <c r="AB244" s="75">
        <f>N(INDEX(Krankheitstage!$G244:$DV244,1,(Einstellungen!$C$3-2026)*24+24))</f>
        <v/>
      </c>
      <c r="AC244" s="75">
        <f>IF($B244="","",SUM(Q244:AB244))</f>
        <v/>
      </c>
      <c r="AD244" s="75">
        <f>IF($B244="","",SUM(P244,AC244))</f>
        <v/>
      </c>
      <c r="AE244" s="76">
        <f>IF($B244="","",AD244*N(C244))</f>
        <v/>
      </c>
      <c r="AF244" s="75">
        <f>IF($B244="","",Krankheitstage!E244)</f>
        <v/>
      </c>
      <c r="AG244" s="76">
        <f>IF($B244="","",AF244*N(C244))</f>
        <v/>
      </c>
      <c r="AH244" s="76">
        <f>IF($B244="","",INDEX($AJ244:$CQ244,1,(Einstellungen!$C$3-2026)*12+1)+INDEX($AJ244:$CQ244,1,(Einstellungen!$C$3-2026)*12+2)+INDEX($AJ244:$CQ244,1,(Einstellungen!$C$3-2026)*12+3)+INDEX($AJ244:$CQ244,1,(Einstellungen!$C$3-2026)*12+4)+INDEX($AJ244:$CQ244,1,(Einstellungen!$C$3-2026)*12+5)+INDEX($AJ244:$CQ244,1,(Einstellungen!$C$3-2026)*12+6)+INDEX($AJ244:$CQ244,1,(Einstellungen!$C$3-2026)*12+7)+INDEX($AJ244:$CQ244,1,(Einstellungen!$C$3-2026)*12+8)+INDEX($AJ244:$CQ244,1,(Einstellungen!$C$3-2026)*12+9)+INDEX($AJ244:$CQ244,1,(Einstellungen!$C$3-2026)*12+10)+INDEX($AJ244:$CQ244,1,(Einstellungen!$C$3-2026)*12+11)+INDEX($AJ244:$CQ244,1,(Einstellungen!$C$3-2026)*12+12))</f>
        <v/>
      </c>
      <c r="AI244" s="76">
        <f>IF($B244="","",SUM($AJ244:$CQ244))</f>
        <v/>
      </c>
      <c r="AJ244" s="76">
        <f>IF($B244="",0,IF(Einstellungen!$C$10="Ja",MAX(IF(Einstellungen!$C$11="7 Tage",MAX(0,(MIN(DATE(2026,2,0),IF(Mitarbeiter!$D244="",DATE(2026,2,0),Mitarbeiter!$D244),TODAY()))-(MAX(DATE(2026,1,1),Mitarbeiter!$C244))+1),MAX(0,NETWORKDAYS(MAX(DATE(2026,1,1),Mitarbeiter!$C244),MIN(DATE(2026,2,0),IF(Mitarbeiter!$D244="",DATE(2026,2,0),Mitarbeiter!$D244),TODAY()),Einstellungen!$F$13:$F$67)))*N(Mitarbeiter!$E244)/IF(Einstellungen!$C$11="7 Tage",7,5),N('Ist-Stunden'!F244)),MAX(IF(Einstellungen!$C$11="7 Tage",MAX(0,(MIN(DATE(2026,2,0),IF(Mitarbeiter!$D244="",DATE(2026,2,0),Mitarbeiter!$D244),TODAY()))-(MAX(DATE(2026,1,1),Mitarbeiter!$C244))+1),MAX(0,NETWORKDAYS(MAX(DATE(2026,1,1),Mitarbeiter!$C244),MIN(DATE(2026,2,0),IF(Mitarbeiter!$D244="",DATE(2026,2,0),Mitarbeiter!$D244),TODAY()),Einstellungen!$F$13:$F$67)))*N(Mitarbeiter!$E244)/IF(Einstellungen!$C$11="7 Tage",7,5),N('Ist-Stunden'!F244)+(N(Krankheitstage!G244)+N(Krankheitstage!S244))*N($C244))))</f>
        <v/>
      </c>
      <c r="AK244" s="76">
        <f>IF($B244="",0,IF(Einstellungen!$C$10="Ja",MAX(IF(Einstellungen!$C$11="7 Tage",MAX(0,(MIN(DATE(2026,3,0),IF(Mitarbeiter!$D244="",DATE(2026,3,0),Mitarbeiter!$D244),TODAY()))-(MAX(DATE(2026,2,1),Mitarbeiter!$C244))+1),MAX(0,NETWORKDAYS(MAX(DATE(2026,2,1),Mitarbeiter!$C244),MIN(DATE(2026,3,0),IF(Mitarbeiter!$D244="",DATE(2026,3,0),Mitarbeiter!$D244),TODAY()),Einstellungen!$F$13:$F$67)))*N(Mitarbeiter!$E244)/IF(Einstellungen!$C$11="7 Tage",7,5),N('Ist-Stunden'!G244)),MAX(IF(Einstellungen!$C$11="7 Tage",MAX(0,(MIN(DATE(2026,3,0),IF(Mitarbeiter!$D244="",DATE(2026,3,0),Mitarbeiter!$D244),TODAY()))-(MAX(DATE(2026,2,1),Mitarbeiter!$C244))+1),MAX(0,NETWORKDAYS(MAX(DATE(2026,2,1),Mitarbeiter!$C244),MIN(DATE(2026,3,0),IF(Mitarbeiter!$D244="",DATE(2026,3,0),Mitarbeiter!$D244),TODAY()),Einstellungen!$F$13:$F$67)))*N(Mitarbeiter!$E244)/IF(Einstellungen!$C$11="7 Tage",7,5),N('Ist-Stunden'!G244)+(N(Krankheitstage!H244)+N(Krankheitstage!T244))*N($C244))))</f>
        <v/>
      </c>
      <c r="AL244" s="76">
        <f>IF($B244="",0,IF(Einstellungen!$C$10="Ja",MAX(IF(Einstellungen!$C$11="7 Tage",MAX(0,(MIN(DATE(2026,4,0),IF(Mitarbeiter!$D244="",DATE(2026,4,0),Mitarbeiter!$D244),TODAY()))-(MAX(DATE(2026,3,1),Mitarbeiter!$C244))+1),MAX(0,NETWORKDAYS(MAX(DATE(2026,3,1),Mitarbeiter!$C244),MIN(DATE(2026,4,0),IF(Mitarbeiter!$D244="",DATE(2026,4,0),Mitarbeiter!$D244),TODAY()),Einstellungen!$F$13:$F$67)))*N(Mitarbeiter!$E244)/IF(Einstellungen!$C$11="7 Tage",7,5),N('Ist-Stunden'!H244)),MAX(IF(Einstellungen!$C$11="7 Tage",MAX(0,(MIN(DATE(2026,4,0),IF(Mitarbeiter!$D244="",DATE(2026,4,0),Mitarbeiter!$D244),TODAY()))-(MAX(DATE(2026,3,1),Mitarbeiter!$C244))+1),MAX(0,NETWORKDAYS(MAX(DATE(2026,3,1),Mitarbeiter!$C244),MIN(DATE(2026,4,0),IF(Mitarbeiter!$D244="",DATE(2026,4,0),Mitarbeiter!$D244),TODAY()),Einstellungen!$F$13:$F$67)))*N(Mitarbeiter!$E244)/IF(Einstellungen!$C$11="7 Tage",7,5),N('Ist-Stunden'!H244)+(N(Krankheitstage!I244)+N(Krankheitstage!U244))*N($C244))))</f>
        <v/>
      </c>
      <c r="AM244" s="76">
        <f>IF($B244="",0,IF(Einstellungen!$C$10="Ja",MAX(IF(Einstellungen!$C$11="7 Tage",MAX(0,(MIN(DATE(2026,5,0),IF(Mitarbeiter!$D244="",DATE(2026,5,0),Mitarbeiter!$D244),TODAY()))-(MAX(DATE(2026,4,1),Mitarbeiter!$C244))+1),MAX(0,NETWORKDAYS(MAX(DATE(2026,4,1),Mitarbeiter!$C244),MIN(DATE(2026,5,0),IF(Mitarbeiter!$D244="",DATE(2026,5,0),Mitarbeiter!$D244),TODAY()),Einstellungen!$F$13:$F$67)))*N(Mitarbeiter!$E244)/IF(Einstellungen!$C$11="7 Tage",7,5),N('Ist-Stunden'!I244)),MAX(IF(Einstellungen!$C$11="7 Tage",MAX(0,(MIN(DATE(2026,5,0),IF(Mitarbeiter!$D244="",DATE(2026,5,0),Mitarbeiter!$D244),TODAY()))-(MAX(DATE(2026,4,1),Mitarbeiter!$C244))+1),MAX(0,NETWORKDAYS(MAX(DATE(2026,4,1),Mitarbeiter!$C244),MIN(DATE(2026,5,0),IF(Mitarbeiter!$D244="",DATE(2026,5,0),Mitarbeiter!$D244),TODAY()),Einstellungen!$F$13:$F$67)))*N(Mitarbeiter!$E244)/IF(Einstellungen!$C$11="7 Tage",7,5),N('Ist-Stunden'!I244)+(N(Krankheitstage!J244)+N(Krankheitstage!V244))*N($C244))))</f>
        <v/>
      </c>
      <c r="AN244" s="76">
        <f>IF($B244="",0,IF(Einstellungen!$C$10="Ja",MAX(IF(Einstellungen!$C$11="7 Tage",MAX(0,(MIN(DATE(2026,6,0),IF(Mitarbeiter!$D244="",DATE(2026,6,0),Mitarbeiter!$D244),TODAY()))-(MAX(DATE(2026,5,1),Mitarbeiter!$C244))+1),MAX(0,NETWORKDAYS(MAX(DATE(2026,5,1),Mitarbeiter!$C244),MIN(DATE(2026,6,0),IF(Mitarbeiter!$D244="",DATE(2026,6,0),Mitarbeiter!$D244),TODAY()),Einstellungen!$F$13:$F$67)))*N(Mitarbeiter!$E244)/IF(Einstellungen!$C$11="7 Tage",7,5),N('Ist-Stunden'!J244)),MAX(IF(Einstellungen!$C$11="7 Tage",MAX(0,(MIN(DATE(2026,6,0),IF(Mitarbeiter!$D244="",DATE(2026,6,0),Mitarbeiter!$D244),TODAY()))-(MAX(DATE(2026,5,1),Mitarbeiter!$C244))+1),MAX(0,NETWORKDAYS(MAX(DATE(2026,5,1),Mitarbeiter!$C244),MIN(DATE(2026,6,0),IF(Mitarbeiter!$D244="",DATE(2026,6,0),Mitarbeiter!$D244),TODAY()),Einstellungen!$F$13:$F$67)))*N(Mitarbeiter!$E244)/IF(Einstellungen!$C$11="7 Tage",7,5),N('Ist-Stunden'!J244)+(N(Krankheitstage!K244)+N(Krankheitstage!W244))*N($C244))))</f>
        <v/>
      </c>
      <c r="AO244" s="76">
        <f>IF($B244="",0,IF(Einstellungen!$C$10="Ja",MAX(IF(Einstellungen!$C$11="7 Tage",MAX(0,(MIN(DATE(2026,7,0),IF(Mitarbeiter!$D244="",DATE(2026,7,0),Mitarbeiter!$D244),TODAY()))-(MAX(DATE(2026,6,1),Mitarbeiter!$C244))+1),MAX(0,NETWORKDAYS(MAX(DATE(2026,6,1),Mitarbeiter!$C244),MIN(DATE(2026,7,0),IF(Mitarbeiter!$D244="",DATE(2026,7,0),Mitarbeiter!$D244),TODAY()),Einstellungen!$F$13:$F$67)))*N(Mitarbeiter!$E244)/IF(Einstellungen!$C$11="7 Tage",7,5),N('Ist-Stunden'!K244)),MAX(IF(Einstellungen!$C$11="7 Tage",MAX(0,(MIN(DATE(2026,7,0),IF(Mitarbeiter!$D244="",DATE(2026,7,0),Mitarbeiter!$D244),TODAY()))-(MAX(DATE(2026,6,1),Mitarbeiter!$C244))+1),MAX(0,NETWORKDAYS(MAX(DATE(2026,6,1),Mitarbeiter!$C244),MIN(DATE(2026,7,0),IF(Mitarbeiter!$D244="",DATE(2026,7,0),Mitarbeiter!$D244),TODAY()),Einstellungen!$F$13:$F$67)))*N(Mitarbeiter!$E244)/IF(Einstellungen!$C$11="7 Tage",7,5),N('Ist-Stunden'!K244)+(N(Krankheitstage!L244)+N(Krankheitstage!X244))*N($C244))))</f>
        <v/>
      </c>
      <c r="AP244" s="76">
        <f>IF($B244="",0,IF(Einstellungen!$C$10="Ja",MAX(IF(Einstellungen!$C$11="7 Tage",MAX(0,(MIN(DATE(2026,8,0),IF(Mitarbeiter!$D244="",DATE(2026,8,0),Mitarbeiter!$D244),TODAY()))-(MAX(DATE(2026,7,1),Mitarbeiter!$C244))+1),MAX(0,NETWORKDAYS(MAX(DATE(2026,7,1),Mitarbeiter!$C244),MIN(DATE(2026,8,0),IF(Mitarbeiter!$D244="",DATE(2026,8,0),Mitarbeiter!$D244),TODAY()),Einstellungen!$F$13:$F$67)))*N(Mitarbeiter!$E244)/IF(Einstellungen!$C$11="7 Tage",7,5),N('Ist-Stunden'!L244)),MAX(IF(Einstellungen!$C$11="7 Tage",MAX(0,(MIN(DATE(2026,8,0),IF(Mitarbeiter!$D244="",DATE(2026,8,0),Mitarbeiter!$D244),TODAY()))-(MAX(DATE(2026,7,1),Mitarbeiter!$C244))+1),MAX(0,NETWORKDAYS(MAX(DATE(2026,7,1),Mitarbeiter!$C244),MIN(DATE(2026,8,0),IF(Mitarbeiter!$D244="",DATE(2026,8,0),Mitarbeiter!$D244),TODAY()),Einstellungen!$F$13:$F$67)))*N(Mitarbeiter!$E244)/IF(Einstellungen!$C$11="7 Tage",7,5),N('Ist-Stunden'!L244)+(N(Krankheitstage!M244)+N(Krankheitstage!Y244))*N($C244))))</f>
        <v/>
      </c>
      <c r="AQ244" s="76">
        <f>IF($B244="",0,IF(Einstellungen!$C$10="Ja",MAX(IF(Einstellungen!$C$11="7 Tage",MAX(0,(MIN(DATE(2026,9,0),IF(Mitarbeiter!$D244="",DATE(2026,9,0),Mitarbeiter!$D244),TODAY()))-(MAX(DATE(2026,8,1),Mitarbeiter!$C244))+1),MAX(0,NETWORKDAYS(MAX(DATE(2026,8,1),Mitarbeiter!$C244),MIN(DATE(2026,9,0),IF(Mitarbeiter!$D244="",DATE(2026,9,0),Mitarbeiter!$D244),TODAY()),Einstellungen!$F$13:$F$67)))*N(Mitarbeiter!$E244)/IF(Einstellungen!$C$11="7 Tage",7,5),N('Ist-Stunden'!M244)),MAX(IF(Einstellungen!$C$11="7 Tage",MAX(0,(MIN(DATE(2026,9,0),IF(Mitarbeiter!$D244="",DATE(2026,9,0),Mitarbeiter!$D244),TODAY()))-(MAX(DATE(2026,8,1),Mitarbeiter!$C244))+1),MAX(0,NETWORKDAYS(MAX(DATE(2026,8,1),Mitarbeiter!$C244),MIN(DATE(2026,9,0),IF(Mitarbeiter!$D244="",DATE(2026,9,0),Mitarbeiter!$D244),TODAY()),Einstellungen!$F$13:$F$67)))*N(Mitarbeiter!$E244)/IF(Einstellungen!$C$11="7 Tage",7,5),N('Ist-Stunden'!M244)+(N(Krankheitstage!N244)+N(Krankheitstage!Z244))*N($C244))))</f>
        <v/>
      </c>
      <c r="AR244" s="76">
        <f>IF($B244="",0,IF(Einstellungen!$C$10="Ja",MAX(IF(Einstellungen!$C$11="7 Tage",MAX(0,(MIN(DATE(2026,10,0),IF(Mitarbeiter!$D244="",DATE(2026,10,0),Mitarbeiter!$D244),TODAY()))-(MAX(DATE(2026,9,1),Mitarbeiter!$C244))+1),MAX(0,NETWORKDAYS(MAX(DATE(2026,9,1),Mitarbeiter!$C244),MIN(DATE(2026,10,0),IF(Mitarbeiter!$D244="",DATE(2026,10,0),Mitarbeiter!$D244),TODAY()),Einstellungen!$F$13:$F$67)))*N(Mitarbeiter!$E244)/IF(Einstellungen!$C$11="7 Tage",7,5),N('Ist-Stunden'!N244)),MAX(IF(Einstellungen!$C$11="7 Tage",MAX(0,(MIN(DATE(2026,10,0),IF(Mitarbeiter!$D244="",DATE(2026,10,0),Mitarbeiter!$D244),TODAY()))-(MAX(DATE(2026,9,1),Mitarbeiter!$C244))+1),MAX(0,NETWORKDAYS(MAX(DATE(2026,9,1),Mitarbeiter!$C244),MIN(DATE(2026,10,0),IF(Mitarbeiter!$D244="",DATE(2026,10,0),Mitarbeiter!$D244),TODAY()),Einstellungen!$F$13:$F$67)))*N(Mitarbeiter!$E244)/IF(Einstellungen!$C$11="7 Tage",7,5),N('Ist-Stunden'!N244)+(N(Krankheitstage!O244)+N(Krankheitstage!AA244))*N($C244))))</f>
        <v/>
      </c>
      <c r="AS244" s="76">
        <f>IF($B244="",0,IF(Einstellungen!$C$10="Ja",MAX(IF(Einstellungen!$C$11="7 Tage",MAX(0,(MIN(DATE(2026,11,0),IF(Mitarbeiter!$D244="",DATE(2026,11,0),Mitarbeiter!$D244),TODAY()))-(MAX(DATE(2026,10,1),Mitarbeiter!$C244))+1),MAX(0,NETWORKDAYS(MAX(DATE(2026,10,1),Mitarbeiter!$C244),MIN(DATE(2026,11,0),IF(Mitarbeiter!$D244="",DATE(2026,11,0),Mitarbeiter!$D244),TODAY()),Einstellungen!$F$13:$F$67)))*N(Mitarbeiter!$E244)/IF(Einstellungen!$C$11="7 Tage",7,5),N('Ist-Stunden'!O244)),MAX(IF(Einstellungen!$C$11="7 Tage",MAX(0,(MIN(DATE(2026,11,0),IF(Mitarbeiter!$D244="",DATE(2026,11,0),Mitarbeiter!$D244),TODAY()))-(MAX(DATE(2026,10,1),Mitarbeiter!$C244))+1),MAX(0,NETWORKDAYS(MAX(DATE(2026,10,1),Mitarbeiter!$C244),MIN(DATE(2026,11,0),IF(Mitarbeiter!$D244="",DATE(2026,11,0),Mitarbeiter!$D244),TODAY()),Einstellungen!$F$13:$F$67)))*N(Mitarbeiter!$E244)/IF(Einstellungen!$C$11="7 Tage",7,5),N('Ist-Stunden'!O244)+(N(Krankheitstage!P244)+N(Krankheitstage!AB244))*N($C244))))</f>
        <v/>
      </c>
      <c r="AT244" s="76">
        <f>IF($B244="",0,IF(Einstellungen!$C$10="Ja",MAX(IF(Einstellungen!$C$11="7 Tage",MAX(0,(MIN(DATE(2026,12,0),IF(Mitarbeiter!$D244="",DATE(2026,12,0),Mitarbeiter!$D244),TODAY()))-(MAX(DATE(2026,11,1),Mitarbeiter!$C244))+1),MAX(0,NETWORKDAYS(MAX(DATE(2026,11,1),Mitarbeiter!$C244),MIN(DATE(2026,12,0),IF(Mitarbeiter!$D244="",DATE(2026,12,0),Mitarbeiter!$D244),TODAY()),Einstellungen!$F$13:$F$67)))*N(Mitarbeiter!$E244)/IF(Einstellungen!$C$11="7 Tage",7,5),N('Ist-Stunden'!P244)),MAX(IF(Einstellungen!$C$11="7 Tage",MAX(0,(MIN(DATE(2026,12,0),IF(Mitarbeiter!$D244="",DATE(2026,12,0),Mitarbeiter!$D244),TODAY()))-(MAX(DATE(2026,11,1),Mitarbeiter!$C244))+1),MAX(0,NETWORKDAYS(MAX(DATE(2026,11,1),Mitarbeiter!$C244),MIN(DATE(2026,12,0),IF(Mitarbeiter!$D244="",DATE(2026,12,0),Mitarbeiter!$D244),TODAY()),Einstellungen!$F$13:$F$67)))*N(Mitarbeiter!$E244)/IF(Einstellungen!$C$11="7 Tage",7,5),N('Ist-Stunden'!P244)+(N(Krankheitstage!Q244)+N(Krankheitstage!AC244))*N($C244))))</f>
        <v/>
      </c>
      <c r="AU244" s="76">
        <f>IF($B244="",0,IF(Einstellungen!$C$10="Ja",MAX(IF(Einstellungen!$C$11="7 Tage",MAX(0,(MIN(DATE(2026,13,0),IF(Mitarbeiter!$D244="",DATE(2026,13,0),Mitarbeiter!$D244),TODAY()))-(MAX(DATE(2026,12,1),Mitarbeiter!$C244))+1),MAX(0,NETWORKDAYS(MAX(DATE(2026,12,1),Mitarbeiter!$C244),MIN(DATE(2026,13,0),IF(Mitarbeiter!$D244="",DATE(2026,13,0),Mitarbeiter!$D244),TODAY()),Einstellungen!$F$13:$F$67)))*N(Mitarbeiter!$E244)/IF(Einstellungen!$C$11="7 Tage",7,5),N('Ist-Stunden'!Q244)),MAX(IF(Einstellungen!$C$11="7 Tage",MAX(0,(MIN(DATE(2026,13,0),IF(Mitarbeiter!$D244="",DATE(2026,13,0),Mitarbeiter!$D244),TODAY()))-(MAX(DATE(2026,12,1),Mitarbeiter!$C244))+1),MAX(0,NETWORKDAYS(MAX(DATE(2026,12,1),Mitarbeiter!$C244),MIN(DATE(2026,13,0),IF(Mitarbeiter!$D244="",DATE(2026,13,0),Mitarbeiter!$D244),TODAY()),Einstellungen!$F$13:$F$67)))*N(Mitarbeiter!$E244)/IF(Einstellungen!$C$11="7 Tage",7,5),N('Ist-Stunden'!Q244)+(N(Krankheitstage!R244)+N(Krankheitstage!AD244))*N($C244))))</f>
        <v/>
      </c>
      <c r="AV244" s="76">
        <f>IF($B244="",0,IF(Einstellungen!$C$10="Ja",MAX(IF(Einstellungen!$C$11="7 Tage",MAX(0,(MIN(DATE(2027,2,0),IF(Mitarbeiter!$D244="",DATE(2027,2,0),Mitarbeiter!$D244),TODAY()))-(MAX(DATE(2027,1,1),Mitarbeiter!$C244))+1),MAX(0,NETWORKDAYS(MAX(DATE(2027,1,1),Mitarbeiter!$C244),MIN(DATE(2027,2,0),IF(Mitarbeiter!$D244="",DATE(2027,2,0),Mitarbeiter!$D244),TODAY()),Einstellungen!$F$13:$F$67)))*N(Mitarbeiter!$E244)/IF(Einstellungen!$C$11="7 Tage",7,5),N('Ist-Stunden'!R244)),MAX(IF(Einstellungen!$C$11="7 Tage",MAX(0,(MIN(DATE(2027,2,0),IF(Mitarbeiter!$D244="",DATE(2027,2,0),Mitarbeiter!$D244),TODAY()))-(MAX(DATE(2027,1,1),Mitarbeiter!$C244))+1),MAX(0,NETWORKDAYS(MAX(DATE(2027,1,1),Mitarbeiter!$C244),MIN(DATE(2027,2,0),IF(Mitarbeiter!$D244="",DATE(2027,2,0),Mitarbeiter!$D244),TODAY()),Einstellungen!$F$13:$F$67)))*N(Mitarbeiter!$E244)/IF(Einstellungen!$C$11="7 Tage",7,5),N('Ist-Stunden'!R244)+(N(Krankheitstage!AE244)+N(Krankheitstage!AQ244))*N($C244))))</f>
        <v/>
      </c>
      <c r="AW244" s="76">
        <f>IF($B244="",0,IF(Einstellungen!$C$10="Ja",MAX(IF(Einstellungen!$C$11="7 Tage",MAX(0,(MIN(DATE(2027,3,0),IF(Mitarbeiter!$D244="",DATE(2027,3,0),Mitarbeiter!$D244),TODAY()))-(MAX(DATE(2027,2,1),Mitarbeiter!$C244))+1),MAX(0,NETWORKDAYS(MAX(DATE(2027,2,1),Mitarbeiter!$C244),MIN(DATE(2027,3,0),IF(Mitarbeiter!$D244="",DATE(2027,3,0),Mitarbeiter!$D244),TODAY()),Einstellungen!$F$13:$F$67)))*N(Mitarbeiter!$E244)/IF(Einstellungen!$C$11="7 Tage",7,5),N('Ist-Stunden'!S244)),MAX(IF(Einstellungen!$C$11="7 Tage",MAX(0,(MIN(DATE(2027,3,0),IF(Mitarbeiter!$D244="",DATE(2027,3,0),Mitarbeiter!$D244),TODAY()))-(MAX(DATE(2027,2,1),Mitarbeiter!$C244))+1),MAX(0,NETWORKDAYS(MAX(DATE(2027,2,1),Mitarbeiter!$C244),MIN(DATE(2027,3,0),IF(Mitarbeiter!$D244="",DATE(2027,3,0),Mitarbeiter!$D244),TODAY()),Einstellungen!$F$13:$F$67)))*N(Mitarbeiter!$E244)/IF(Einstellungen!$C$11="7 Tage",7,5),N('Ist-Stunden'!S244)+(N(Krankheitstage!AF244)+N(Krankheitstage!AR244))*N($C244))))</f>
        <v/>
      </c>
      <c r="AX244" s="76">
        <f>IF($B244="",0,IF(Einstellungen!$C$10="Ja",MAX(IF(Einstellungen!$C$11="7 Tage",MAX(0,(MIN(DATE(2027,4,0),IF(Mitarbeiter!$D244="",DATE(2027,4,0),Mitarbeiter!$D244),TODAY()))-(MAX(DATE(2027,3,1),Mitarbeiter!$C244))+1),MAX(0,NETWORKDAYS(MAX(DATE(2027,3,1),Mitarbeiter!$C244),MIN(DATE(2027,4,0),IF(Mitarbeiter!$D244="",DATE(2027,4,0),Mitarbeiter!$D244),TODAY()),Einstellungen!$F$13:$F$67)))*N(Mitarbeiter!$E244)/IF(Einstellungen!$C$11="7 Tage",7,5),N('Ist-Stunden'!T244)),MAX(IF(Einstellungen!$C$11="7 Tage",MAX(0,(MIN(DATE(2027,4,0),IF(Mitarbeiter!$D244="",DATE(2027,4,0),Mitarbeiter!$D244),TODAY()))-(MAX(DATE(2027,3,1),Mitarbeiter!$C244))+1),MAX(0,NETWORKDAYS(MAX(DATE(2027,3,1),Mitarbeiter!$C244),MIN(DATE(2027,4,0),IF(Mitarbeiter!$D244="",DATE(2027,4,0),Mitarbeiter!$D244),TODAY()),Einstellungen!$F$13:$F$67)))*N(Mitarbeiter!$E244)/IF(Einstellungen!$C$11="7 Tage",7,5),N('Ist-Stunden'!T244)+(N(Krankheitstage!AG244)+N(Krankheitstage!AS244))*N($C244))))</f>
        <v/>
      </c>
      <c r="AY244" s="76">
        <f>IF($B244="",0,IF(Einstellungen!$C$10="Ja",MAX(IF(Einstellungen!$C$11="7 Tage",MAX(0,(MIN(DATE(2027,5,0),IF(Mitarbeiter!$D244="",DATE(2027,5,0),Mitarbeiter!$D244),TODAY()))-(MAX(DATE(2027,4,1),Mitarbeiter!$C244))+1),MAX(0,NETWORKDAYS(MAX(DATE(2027,4,1),Mitarbeiter!$C244),MIN(DATE(2027,5,0),IF(Mitarbeiter!$D244="",DATE(2027,5,0),Mitarbeiter!$D244),TODAY()),Einstellungen!$F$13:$F$67)))*N(Mitarbeiter!$E244)/IF(Einstellungen!$C$11="7 Tage",7,5),N('Ist-Stunden'!U244)),MAX(IF(Einstellungen!$C$11="7 Tage",MAX(0,(MIN(DATE(2027,5,0),IF(Mitarbeiter!$D244="",DATE(2027,5,0),Mitarbeiter!$D244),TODAY()))-(MAX(DATE(2027,4,1),Mitarbeiter!$C244))+1),MAX(0,NETWORKDAYS(MAX(DATE(2027,4,1),Mitarbeiter!$C244),MIN(DATE(2027,5,0),IF(Mitarbeiter!$D244="",DATE(2027,5,0),Mitarbeiter!$D244),TODAY()),Einstellungen!$F$13:$F$67)))*N(Mitarbeiter!$E244)/IF(Einstellungen!$C$11="7 Tage",7,5),N('Ist-Stunden'!U244)+(N(Krankheitstage!AH244)+N(Krankheitstage!AT244))*N($C244))))</f>
        <v/>
      </c>
      <c r="AZ244" s="76">
        <f>IF($B244="",0,IF(Einstellungen!$C$10="Ja",MAX(IF(Einstellungen!$C$11="7 Tage",MAX(0,(MIN(DATE(2027,6,0),IF(Mitarbeiter!$D244="",DATE(2027,6,0),Mitarbeiter!$D244),TODAY()))-(MAX(DATE(2027,5,1),Mitarbeiter!$C244))+1),MAX(0,NETWORKDAYS(MAX(DATE(2027,5,1),Mitarbeiter!$C244),MIN(DATE(2027,6,0),IF(Mitarbeiter!$D244="",DATE(2027,6,0),Mitarbeiter!$D244),TODAY()),Einstellungen!$F$13:$F$67)))*N(Mitarbeiter!$E244)/IF(Einstellungen!$C$11="7 Tage",7,5),N('Ist-Stunden'!V244)),MAX(IF(Einstellungen!$C$11="7 Tage",MAX(0,(MIN(DATE(2027,6,0),IF(Mitarbeiter!$D244="",DATE(2027,6,0),Mitarbeiter!$D244),TODAY()))-(MAX(DATE(2027,5,1),Mitarbeiter!$C244))+1),MAX(0,NETWORKDAYS(MAX(DATE(2027,5,1),Mitarbeiter!$C244),MIN(DATE(2027,6,0),IF(Mitarbeiter!$D244="",DATE(2027,6,0),Mitarbeiter!$D244),TODAY()),Einstellungen!$F$13:$F$67)))*N(Mitarbeiter!$E244)/IF(Einstellungen!$C$11="7 Tage",7,5),N('Ist-Stunden'!V244)+(N(Krankheitstage!AI244)+N(Krankheitstage!AU244))*N($C244))))</f>
        <v/>
      </c>
      <c r="BA244" s="76">
        <f>IF($B244="",0,IF(Einstellungen!$C$10="Ja",MAX(IF(Einstellungen!$C$11="7 Tage",MAX(0,(MIN(DATE(2027,7,0),IF(Mitarbeiter!$D244="",DATE(2027,7,0),Mitarbeiter!$D244),TODAY()))-(MAX(DATE(2027,6,1),Mitarbeiter!$C244))+1),MAX(0,NETWORKDAYS(MAX(DATE(2027,6,1),Mitarbeiter!$C244),MIN(DATE(2027,7,0),IF(Mitarbeiter!$D244="",DATE(2027,7,0),Mitarbeiter!$D244),TODAY()),Einstellungen!$F$13:$F$67)))*N(Mitarbeiter!$E244)/IF(Einstellungen!$C$11="7 Tage",7,5),N('Ist-Stunden'!W244)),MAX(IF(Einstellungen!$C$11="7 Tage",MAX(0,(MIN(DATE(2027,7,0),IF(Mitarbeiter!$D244="",DATE(2027,7,0),Mitarbeiter!$D244),TODAY()))-(MAX(DATE(2027,6,1),Mitarbeiter!$C244))+1),MAX(0,NETWORKDAYS(MAX(DATE(2027,6,1),Mitarbeiter!$C244),MIN(DATE(2027,7,0),IF(Mitarbeiter!$D244="",DATE(2027,7,0),Mitarbeiter!$D244),TODAY()),Einstellungen!$F$13:$F$67)))*N(Mitarbeiter!$E244)/IF(Einstellungen!$C$11="7 Tage",7,5),N('Ist-Stunden'!W244)+(N(Krankheitstage!AJ244)+N(Krankheitstage!AV244))*N($C244))))</f>
        <v/>
      </c>
      <c r="BB244" s="76">
        <f>IF($B244="",0,IF(Einstellungen!$C$10="Ja",MAX(IF(Einstellungen!$C$11="7 Tage",MAX(0,(MIN(DATE(2027,8,0),IF(Mitarbeiter!$D244="",DATE(2027,8,0),Mitarbeiter!$D244),TODAY()))-(MAX(DATE(2027,7,1),Mitarbeiter!$C244))+1),MAX(0,NETWORKDAYS(MAX(DATE(2027,7,1),Mitarbeiter!$C244),MIN(DATE(2027,8,0),IF(Mitarbeiter!$D244="",DATE(2027,8,0),Mitarbeiter!$D244),TODAY()),Einstellungen!$F$13:$F$67)))*N(Mitarbeiter!$E244)/IF(Einstellungen!$C$11="7 Tage",7,5),N('Ist-Stunden'!X244)),MAX(IF(Einstellungen!$C$11="7 Tage",MAX(0,(MIN(DATE(2027,8,0),IF(Mitarbeiter!$D244="",DATE(2027,8,0),Mitarbeiter!$D244),TODAY()))-(MAX(DATE(2027,7,1),Mitarbeiter!$C244))+1),MAX(0,NETWORKDAYS(MAX(DATE(2027,7,1),Mitarbeiter!$C244),MIN(DATE(2027,8,0),IF(Mitarbeiter!$D244="",DATE(2027,8,0),Mitarbeiter!$D244),TODAY()),Einstellungen!$F$13:$F$67)))*N(Mitarbeiter!$E244)/IF(Einstellungen!$C$11="7 Tage",7,5),N('Ist-Stunden'!X244)+(N(Krankheitstage!AK244)+N(Krankheitstage!AW244))*N($C244))))</f>
        <v/>
      </c>
      <c r="BC244" s="76">
        <f>IF($B244="",0,IF(Einstellungen!$C$10="Ja",MAX(IF(Einstellungen!$C$11="7 Tage",MAX(0,(MIN(DATE(2027,9,0),IF(Mitarbeiter!$D244="",DATE(2027,9,0),Mitarbeiter!$D244),TODAY()))-(MAX(DATE(2027,8,1),Mitarbeiter!$C244))+1),MAX(0,NETWORKDAYS(MAX(DATE(2027,8,1),Mitarbeiter!$C244),MIN(DATE(2027,9,0),IF(Mitarbeiter!$D244="",DATE(2027,9,0),Mitarbeiter!$D244),TODAY()),Einstellungen!$F$13:$F$67)))*N(Mitarbeiter!$E244)/IF(Einstellungen!$C$11="7 Tage",7,5),N('Ist-Stunden'!Y244)),MAX(IF(Einstellungen!$C$11="7 Tage",MAX(0,(MIN(DATE(2027,9,0),IF(Mitarbeiter!$D244="",DATE(2027,9,0),Mitarbeiter!$D244),TODAY()))-(MAX(DATE(2027,8,1),Mitarbeiter!$C244))+1),MAX(0,NETWORKDAYS(MAX(DATE(2027,8,1),Mitarbeiter!$C244),MIN(DATE(2027,9,0),IF(Mitarbeiter!$D244="",DATE(2027,9,0),Mitarbeiter!$D244),TODAY()),Einstellungen!$F$13:$F$67)))*N(Mitarbeiter!$E244)/IF(Einstellungen!$C$11="7 Tage",7,5),N('Ist-Stunden'!Y244)+(N(Krankheitstage!AL244)+N(Krankheitstage!AX244))*N($C244))))</f>
        <v/>
      </c>
      <c r="BD244" s="76">
        <f>IF($B244="",0,IF(Einstellungen!$C$10="Ja",MAX(IF(Einstellungen!$C$11="7 Tage",MAX(0,(MIN(DATE(2027,10,0),IF(Mitarbeiter!$D244="",DATE(2027,10,0),Mitarbeiter!$D244),TODAY()))-(MAX(DATE(2027,9,1),Mitarbeiter!$C244))+1),MAX(0,NETWORKDAYS(MAX(DATE(2027,9,1),Mitarbeiter!$C244),MIN(DATE(2027,10,0),IF(Mitarbeiter!$D244="",DATE(2027,10,0),Mitarbeiter!$D244),TODAY()),Einstellungen!$F$13:$F$67)))*N(Mitarbeiter!$E244)/IF(Einstellungen!$C$11="7 Tage",7,5),N('Ist-Stunden'!Z244)),MAX(IF(Einstellungen!$C$11="7 Tage",MAX(0,(MIN(DATE(2027,10,0),IF(Mitarbeiter!$D244="",DATE(2027,10,0),Mitarbeiter!$D244),TODAY()))-(MAX(DATE(2027,9,1),Mitarbeiter!$C244))+1),MAX(0,NETWORKDAYS(MAX(DATE(2027,9,1),Mitarbeiter!$C244),MIN(DATE(2027,10,0),IF(Mitarbeiter!$D244="",DATE(2027,10,0),Mitarbeiter!$D244),TODAY()),Einstellungen!$F$13:$F$67)))*N(Mitarbeiter!$E244)/IF(Einstellungen!$C$11="7 Tage",7,5),N('Ist-Stunden'!Z244)+(N(Krankheitstage!AM244)+N(Krankheitstage!AY244))*N($C244))))</f>
        <v/>
      </c>
      <c r="BE244" s="76">
        <f>IF($B244="",0,IF(Einstellungen!$C$10="Ja",MAX(IF(Einstellungen!$C$11="7 Tage",MAX(0,(MIN(DATE(2027,11,0),IF(Mitarbeiter!$D244="",DATE(2027,11,0),Mitarbeiter!$D244),TODAY()))-(MAX(DATE(2027,10,1),Mitarbeiter!$C244))+1),MAX(0,NETWORKDAYS(MAX(DATE(2027,10,1),Mitarbeiter!$C244),MIN(DATE(2027,11,0),IF(Mitarbeiter!$D244="",DATE(2027,11,0),Mitarbeiter!$D244),TODAY()),Einstellungen!$F$13:$F$67)))*N(Mitarbeiter!$E244)/IF(Einstellungen!$C$11="7 Tage",7,5),N('Ist-Stunden'!AA244)),MAX(IF(Einstellungen!$C$11="7 Tage",MAX(0,(MIN(DATE(2027,11,0),IF(Mitarbeiter!$D244="",DATE(2027,11,0),Mitarbeiter!$D244),TODAY()))-(MAX(DATE(2027,10,1),Mitarbeiter!$C244))+1),MAX(0,NETWORKDAYS(MAX(DATE(2027,10,1),Mitarbeiter!$C244),MIN(DATE(2027,11,0),IF(Mitarbeiter!$D244="",DATE(2027,11,0),Mitarbeiter!$D244),TODAY()),Einstellungen!$F$13:$F$67)))*N(Mitarbeiter!$E244)/IF(Einstellungen!$C$11="7 Tage",7,5),N('Ist-Stunden'!AA244)+(N(Krankheitstage!AN244)+N(Krankheitstage!AZ244))*N($C244))))</f>
        <v/>
      </c>
      <c r="BF244" s="76">
        <f>IF($B244="",0,IF(Einstellungen!$C$10="Ja",MAX(IF(Einstellungen!$C$11="7 Tage",MAX(0,(MIN(DATE(2027,12,0),IF(Mitarbeiter!$D244="",DATE(2027,12,0),Mitarbeiter!$D244),TODAY()))-(MAX(DATE(2027,11,1),Mitarbeiter!$C244))+1),MAX(0,NETWORKDAYS(MAX(DATE(2027,11,1),Mitarbeiter!$C244),MIN(DATE(2027,12,0),IF(Mitarbeiter!$D244="",DATE(2027,12,0),Mitarbeiter!$D244),TODAY()),Einstellungen!$F$13:$F$67)))*N(Mitarbeiter!$E244)/IF(Einstellungen!$C$11="7 Tage",7,5),N('Ist-Stunden'!AB244)),MAX(IF(Einstellungen!$C$11="7 Tage",MAX(0,(MIN(DATE(2027,12,0),IF(Mitarbeiter!$D244="",DATE(2027,12,0),Mitarbeiter!$D244),TODAY()))-(MAX(DATE(2027,11,1),Mitarbeiter!$C244))+1),MAX(0,NETWORKDAYS(MAX(DATE(2027,11,1),Mitarbeiter!$C244),MIN(DATE(2027,12,0),IF(Mitarbeiter!$D244="",DATE(2027,12,0),Mitarbeiter!$D244),TODAY()),Einstellungen!$F$13:$F$67)))*N(Mitarbeiter!$E244)/IF(Einstellungen!$C$11="7 Tage",7,5),N('Ist-Stunden'!AB244)+(N(Krankheitstage!AO244)+N(Krankheitstage!BA244))*N($C244))))</f>
        <v/>
      </c>
      <c r="BG244" s="76">
        <f>IF($B244="",0,IF(Einstellungen!$C$10="Ja",MAX(IF(Einstellungen!$C$11="7 Tage",MAX(0,(MIN(DATE(2027,13,0),IF(Mitarbeiter!$D244="",DATE(2027,13,0),Mitarbeiter!$D244),TODAY()))-(MAX(DATE(2027,12,1),Mitarbeiter!$C244))+1),MAX(0,NETWORKDAYS(MAX(DATE(2027,12,1),Mitarbeiter!$C244),MIN(DATE(2027,13,0),IF(Mitarbeiter!$D244="",DATE(2027,13,0),Mitarbeiter!$D244),TODAY()),Einstellungen!$F$13:$F$67)))*N(Mitarbeiter!$E244)/IF(Einstellungen!$C$11="7 Tage",7,5),N('Ist-Stunden'!AC244)),MAX(IF(Einstellungen!$C$11="7 Tage",MAX(0,(MIN(DATE(2027,13,0),IF(Mitarbeiter!$D244="",DATE(2027,13,0),Mitarbeiter!$D244),TODAY()))-(MAX(DATE(2027,12,1),Mitarbeiter!$C244))+1),MAX(0,NETWORKDAYS(MAX(DATE(2027,12,1),Mitarbeiter!$C244),MIN(DATE(2027,13,0),IF(Mitarbeiter!$D244="",DATE(2027,13,0),Mitarbeiter!$D244),TODAY()),Einstellungen!$F$13:$F$67)))*N(Mitarbeiter!$E244)/IF(Einstellungen!$C$11="7 Tage",7,5),N('Ist-Stunden'!AC244)+(N(Krankheitstage!AP244)+N(Krankheitstage!BB244))*N($C244))))</f>
        <v/>
      </c>
      <c r="BH244" s="76">
        <f>IF($B244="",0,IF(Einstellungen!$C$10="Ja",MAX(IF(Einstellungen!$C$11="7 Tage",MAX(0,(MIN(DATE(2028,2,0),IF(Mitarbeiter!$D244="",DATE(2028,2,0),Mitarbeiter!$D244),TODAY()))-(MAX(DATE(2028,1,1),Mitarbeiter!$C244))+1),MAX(0,NETWORKDAYS(MAX(DATE(2028,1,1),Mitarbeiter!$C244),MIN(DATE(2028,2,0),IF(Mitarbeiter!$D244="",DATE(2028,2,0),Mitarbeiter!$D244),TODAY()),Einstellungen!$F$13:$F$67)))*N(Mitarbeiter!$E244)/IF(Einstellungen!$C$11="7 Tage",7,5),N('Ist-Stunden'!AD244)),MAX(IF(Einstellungen!$C$11="7 Tage",MAX(0,(MIN(DATE(2028,2,0),IF(Mitarbeiter!$D244="",DATE(2028,2,0),Mitarbeiter!$D244),TODAY()))-(MAX(DATE(2028,1,1),Mitarbeiter!$C244))+1),MAX(0,NETWORKDAYS(MAX(DATE(2028,1,1),Mitarbeiter!$C244),MIN(DATE(2028,2,0),IF(Mitarbeiter!$D244="",DATE(2028,2,0),Mitarbeiter!$D244),TODAY()),Einstellungen!$F$13:$F$67)))*N(Mitarbeiter!$E244)/IF(Einstellungen!$C$11="7 Tage",7,5),N('Ist-Stunden'!AD244)+(N(Krankheitstage!BC244)+N(Krankheitstage!BO244))*N($C244))))</f>
        <v/>
      </c>
      <c r="BI244" s="76">
        <f>IF($B244="",0,IF(Einstellungen!$C$10="Ja",MAX(IF(Einstellungen!$C$11="7 Tage",MAX(0,(MIN(DATE(2028,3,0),IF(Mitarbeiter!$D244="",DATE(2028,3,0),Mitarbeiter!$D244),TODAY()))-(MAX(DATE(2028,2,1),Mitarbeiter!$C244))+1),MAX(0,NETWORKDAYS(MAX(DATE(2028,2,1),Mitarbeiter!$C244),MIN(DATE(2028,3,0),IF(Mitarbeiter!$D244="",DATE(2028,3,0),Mitarbeiter!$D244),TODAY()),Einstellungen!$F$13:$F$67)))*N(Mitarbeiter!$E244)/IF(Einstellungen!$C$11="7 Tage",7,5),N('Ist-Stunden'!AE244)),MAX(IF(Einstellungen!$C$11="7 Tage",MAX(0,(MIN(DATE(2028,3,0),IF(Mitarbeiter!$D244="",DATE(2028,3,0),Mitarbeiter!$D244),TODAY()))-(MAX(DATE(2028,2,1),Mitarbeiter!$C244))+1),MAX(0,NETWORKDAYS(MAX(DATE(2028,2,1),Mitarbeiter!$C244),MIN(DATE(2028,3,0),IF(Mitarbeiter!$D244="",DATE(2028,3,0),Mitarbeiter!$D244),TODAY()),Einstellungen!$F$13:$F$67)))*N(Mitarbeiter!$E244)/IF(Einstellungen!$C$11="7 Tage",7,5),N('Ist-Stunden'!AE244)+(N(Krankheitstage!BD244)+N(Krankheitstage!BP244))*N($C244))))</f>
        <v/>
      </c>
      <c r="BJ244" s="76">
        <f>IF($B244="",0,IF(Einstellungen!$C$10="Ja",MAX(IF(Einstellungen!$C$11="7 Tage",MAX(0,(MIN(DATE(2028,4,0),IF(Mitarbeiter!$D244="",DATE(2028,4,0),Mitarbeiter!$D244),TODAY()))-(MAX(DATE(2028,3,1),Mitarbeiter!$C244))+1),MAX(0,NETWORKDAYS(MAX(DATE(2028,3,1),Mitarbeiter!$C244),MIN(DATE(2028,4,0),IF(Mitarbeiter!$D244="",DATE(2028,4,0),Mitarbeiter!$D244),TODAY()),Einstellungen!$F$13:$F$67)))*N(Mitarbeiter!$E244)/IF(Einstellungen!$C$11="7 Tage",7,5),N('Ist-Stunden'!AF244)),MAX(IF(Einstellungen!$C$11="7 Tage",MAX(0,(MIN(DATE(2028,4,0),IF(Mitarbeiter!$D244="",DATE(2028,4,0),Mitarbeiter!$D244),TODAY()))-(MAX(DATE(2028,3,1),Mitarbeiter!$C244))+1),MAX(0,NETWORKDAYS(MAX(DATE(2028,3,1),Mitarbeiter!$C244),MIN(DATE(2028,4,0),IF(Mitarbeiter!$D244="",DATE(2028,4,0),Mitarbeiter!$D244),TODAY()),Einstellungen!$F$13:$F$67)))*N(Mitarbeiter!$E244)/IF(Einstellungen!$C$11="7 Tage",7,5),N('Ist-Stunden'!AF244)+(N(Krankheitstage!BE244)+N(Krankheitstage!BQ244))*N($C244))))</f>
        <v/>
      </c>
      <c r="BK244" s="76">
        <f>IF($B244="",0,IF(Einstellungen!$C$10="Ja",MAX(IF(Einstellungen!$C$11="7 Tage",MAX(0,(MIN(DATE(2028,5,0),IF(Mitarbeiter!$D244="",DATE(2028,5,0),Mitarbeiter!$D244),TODAY()))-(MAX(DATE(2028,4,1),Mitarbeiter!$C244))+1),MAX(0,NETWORKDAYS(MAX(DATE(2028,4,1),Mitarbeiter!$C244),MIN(DATE(2028,5,0),IF(Mitarbeiter!$D244="",DATE(2028,5,0),Mitarbeiter!$D244),TODAY()),Einstellungen!$F$13:$F$67)))*N(Mitarbeiter!$E244)/IF(Einstellungen!$C$11="7 Tage",7,5),N('Ist-Stunden'!AG244)),MAX(IF(Einstellungen!$C$11="7 Tage",MAX(0,(MIN(DATE(2028,5,0),IF(Mitarbeiter!$D244="",DATE(2028,5,0),Mitarbeiter!$D244),TODAY()))-(MAX(DATE(2028,4,1),Mitarbeiter!$C244))+1),MAX(0,NETWORKDAYS(MAX(DATE(2028,4,1),Mitarbeiter!$C244),MIN(DATE(2028,5,0),IF(Mitarbeiter!$D244="",DATE(2028,5,0),Mitarbeiter!$D244),TODAY()),Einstellungen!$F$13:$F$67)))*N(Mitarbeiter!$E244)/IF(Einstellungen!$C$11="7 Tage",7,5),N('Ist-Stunden'!AG244)+(N(Krankheitstage!BF244)+N(Krankheitstage!BR244))*N($C244))))</f>
        <v/>
      </c>
      <c r="BL244" s="76">
        <f>IF($B244="",0,IF(Einstellungen!$C$10="Ja",MAX(IF(Einstellungen!$C$11="7 Tage",MAX(0,(MIN(DATE(2028,6,0),IF(Mitarbeiter!$D244="",DATE(2028,6,0),Mitarbeiter!$D244),TODAY()))-(MAX(DATE(2028,5,1),Mitarbeiter!$C244))+1),MAX(0,NETWORKDAYS(MAX(DATE(2028,5,1),Mitarbeiter!$C244),MIN(DATE(2028,6,0),IF(Mitarbeiter!$D244="",DATE(2028,6,0),Mitarbeiter!$D244),TODAY()),Einstellungen!$F$13:$F$67)))*N(Mitarbeiter!$E244)/IF(Einstellungen!$C$11="7 Tage",7,5),N('Ist-Stunden'!AH244)),MAX(IF(Einstellungen!$C$11="7 Tage",MAX(0,(MIN(DATE(2028,6,0),IF(Mitarbeiter!$D244="",DATE(2028,6,0),Mitarbeiter!$D244),TODAY()))-(MAX(DATE(2028,5,1),Mitarbeiter!$C244))+1),MAX(0,NETWORKDAYS(MAX(DATE(2028,5,1),Mitarbeiter!$C244),MIN(DATE(2028,6,0),IF(Mitarbeiter!$D244="",DATE(2028,6,0),Mitarbeiter!$D244),TODAY()),Einstellungen!$F$13:$F$67)))*N(Mitarbeiter!$E244)/IF(Einstellungen!$C$11="7 Tage",7,5),N('Ist-Stunden'!AH244)+(N(Krankheitstage!BG244)+N(Krankheitstage!BS244))*N($C244))))</f>
        <v/>
      </c>
      <c r="BM244" s="76">
        <f>IF($B244="",0,IF(Einstellungen!$C$10="Ja",MAX(IF(Einstellungen!$C$11="7 Tage",MAX(0,(MIN(DATE(2028,7,0),IF(Mitarbeiter!$D244="",DATE(2028,7,0),Mitarbeiter!$D244),TODAY()))-(MAX(DATE(2028,6,1),Mitarbeiter!$C244))+1),MAX(0,NETWORKDAYS(MAX(DATE(2028,6,1),Mitarbeiter!$C244),MIN(DATE(2028,7,0),IF(Mitarbeiter!$D244="",DATE(2028,7,0),Mitarbeiter!$D244),TODAY()),Einstellungen!$F$13:$F$67)))*N(Mitarbeiter!$E244)/IF(Einstellungen!$C$11="7 Tage",7,5),N('Ist-Stunden'!AI244)),MAX(IF(Einstellungen!$C$11="7 Tage",MAX(0,(MIN(DATE(2028,7,0),IF(Mitarbeiter!$D244="",DATE(2028,7,0),Mitarbeiter!$D244),TODAY()))-(MAX(DATE(2028,6,1),Mitarbeiter!$C244))+1),MAX(0,NETWORKDAYS(MAX(DATE(2028,6,1),Mitarbeiter!$C244),MIN(DATE(2028,7,0),IF(Mitarbeiter!$D244="",DATE(2028,7,0),Mitarbeiter!$D244),TODAY()),Einstellungen!$F$13:$F$67)))*N(Mitarbeiter!$E244)/IF(Einstellungen!$C$11="7 Tage",7,5),N('Ist-Stunden'!AI244)+(N(Krankheitstage!BH244)+N(Krankheitstage!BT244))*N($C244))))</f>
        <v/>
      </c>
      <c r="BN244" s="76">
        <f>IF($B244="",0,IF(Einstellungen!$C$10="Ja",MAX(IF(Einstellungen!$C$11="7 Tage",MAX(0,(MIN(DATE(2028,8,0),IF(Mitarbeiter!$D244="",DATE(2028,8,0),Mitarbeiter!$D244),TODAY()))-(MAX(DATE(2028,7,1),Mitarbeiter!$C244))+1),MAX(0,NETWORKDAYS(MAX(DATE(2028,7,1),Mitarbeiter!$C244),MIN(DATE(2028,8,0),IF(Mitarbeiter!$D244="",DATE(2028,8,0),Mitarbeiter!$D244),TODAY()),Einstellungen!$F$13:$F$67)))*N(Mitarbeiter!$E244)/IF(Einstellungen!$C$11="7 Tage",7,5),N('Ist-Stunden'!AJ244)),MAX(IF(Einstellungen!$C$11="7 Tage",MAX(0,(MIN(DATE(2028,8,0),IF(Mitarbeiter!$D244="",DATE(2028,8,0),Mitarbeiter!$D244),TODAY()))-(MAX(DATE(2028,7,1),Mitarbeiter!$C244))+1),MAX(0,NETWORKDAYS(MAX(DATE(2028,7,1),Mitarbeiter!$C244),MIN(DATE(2028,8,0),IF(Mitarbeiter!$D244="",DATE(2028,8,0),Mitarbeiter!$D244),TODAY()),Einstellungen!$F$13:$F$67)))*N(Mitarbeiter!$E244)/IF(Einstellungen!$C$11="7 Tage",7,5),N('Ist-Stunden'!AJ244)+(N(Krankheitstage!BI244)+N(Krankheitstage!BU244))*N($C244))))</f>
        <v/>
      </c>
      <c r="BO244" s="76">
        <f>IF($B244="",0,IF(Einstellungen!$C$10="Ja",MAX(IF(Einstellungen!$C$11="7 Tage",MAX(0,(MIN(DATE(2028,9,0),IF(Mitarbeiter!$D244="",DATE(2028,9,0),Mitarbeiter!$D244),TODAY()))-(MAX(DATE(2028,8,1),Mitarbeiter!$C244))+1),MAX(0,NETWORKDAYS(MAX(DATE(2028,8,1),Mitarbeiter!$C244),MIN(DATE(2028,9,0),IF(Mitarbeiter!$D244="",DATE(2028,9,0),Mitarbeiter!$D244),TODAY()),Einstellungen!$F$13:$F$67)))*N(Mitarbeiter!$E244)/IF(Einstellungen!$C$11="7 Tage",7,5),N('Ist-Stunden'!AK244)),MAX(IF(Einstellungen!$C$11="7 Tage",MAX(0,(MIN(DATE(2028,9,0),IF(Mitarbeiter!$D244="",DATE(2028,9,0),Mitarbeiter!$D244),TODAY()))-(MAX(DATE(2028,8,1),Mitarbeiter!$C244))+1),MAX(0,NETWORKDAYS(MAX(DATE(2028,8,1),Mitarbeiter!$C244),MIN(DATE(2028,9,0),IF(Mitarbeiter!$D244="",DATE(2028,9,0),Mitarbeiter!$D244),TODAY()),Einstellungen!$F$13:$F$67)))*N(Mitarbeiter!$E244)/IF(Einstellungen!$C$11="7 Tage",7,5),N('Ist-Stunden'!AK244)+(N(Krankheitstage!BJ244)+N(Krankheitstage!BV244))*N($C244))))</f>
        <v/>
      </c>
      <c r="BP244" s="76">
        <f>IF($B244="",0,IF(Einstellungen!$C$10="Ja",MAX(IF(Einstellungen!$C$11="7 Tage",MAX(0,(MIN(DATE(2028,10,0),IF(Mitarbeiter!$D244="",DATE(2028,10,0),Mitarbeiter!$D244),TODAY()))-(MAX(DATE(2028,9,1),Mitarbeiter!$C244))+1),MAX(0,NETWORKDAYS(MAX(DATE(2028,9,1),Mitarbeiter!$C244),MIN(DATE(2028,10,0),IF(Mitarbeiter!$D244="",DATE(2028,10,0),Mitarbeiter!$D244),TODAY()),Einstellungen!$F$13:$F$67)))*N(Mitarbeiter!$E244)/IF(Einstellungen!$C$11="7 Tage",7,5),N('Ist-Stunden'!AL244)),MAX(IF(Einstellungen!$C$11="7 Tage",MAX(0,(MIN(DATE(2028,10,0),IF(Mitarbeiter!$D244="",DATE(2028,10,0),Mitarbeiter!$D244),TODAY()))-(MAX(DATE(2028,9,1),Mitarbeiter!$C244))+1),MAX(0,NETWORKDAYS(MAX(DATE(2028,9,1),Mitarbeiter!$C244),MIN(DATE(2028,10,0),IF(Mitarbeiter!$D244="",DATE(2028,10,0),Mitarbeiter!$D244),TODAY()),Einstellungen!$F$13:$F$67)))*N(Mitarbeiter!$E244)/IF(Einstellungen!$C$11="7 Tage",7,5),N('Ist-Stunden'!AL244)+(N(Krankheitstage!BK244)+N(Krankheitstage!BW244))*N($C244))))</f>
        <v/>
      </c>
      <c r="BQ244" s="76">
        <f>IF($B244="",0,IF(Einstellungen!$C$10="Ja",MAX(IF(Einstellungen!$C$11="7 Tage",MAX(0,(MIN(DATE(2028,11,0),IF(Mitarbeiter!$D244="",DATE(2028,11,0),Mitarbeiter!$D244),TODAY()))-(MAX(DATE(2028,10,1),Mitarbeiter!$C244))+1),MAX(0,NETWORKDAYS(MAX(DATE(2028,10,1),Mitarbeiter!$C244),MIN(DATE(2028,11,0),IF(Mitarbeiter!$D244="",DATE(2028,11,0),Mitarbeiter!$D244),TODAY()),Einstellungen!$F$13:$F$67)))*N(Mitarbeiter!$E244)/IF(Einstellungen!$C$11="7 Tage",7,5),N('Ist-Stunden'!AM244)),MAX(IF(Einstellungen!$C$11="7 Tage",MAX(0,(MIN(DATE(2028,11,0),IF(Mitarbeiter!$D244="",DATE(2028,11,0),Mitarbeiter!$D244),TODAY()))-(MAX(DATE(2028,10,1),Mitarbeiter!$C244))+1),MAX(0,NETWORKDAYS(MAX(DATE(2028,10,1),Mitarbeiter!$C244),MIN(DATE(2028,11,0),IF(Mitarbeiter!$D244="",DATE(2028,11,0),Mitarbeiter!$D244),TODAY()),Einstellungen!$F$13:$F$67)))*N(Mitarbeiter!$E244)/IF(Einstellungen!$C$11="7 Tage",7,5),N('Ist-Stunden'!AM244)+(N(Krankheitstage!BL244)+N(Krankheitstage!BX244))*N($C244))))</f>
        <v/>
      </c>
      <c r="BR244" s="76">
        <f>IF($B244="",0,IF(Einstellungen!$C$10="Ja",MAX(IF(Einstellungen!$C$11="7 Tage",MAX(0,(MIN(DATE(2028,12,0),IF(Mitarbeiter!$D244="",DATE(2028,12,0),Mitarbeiter!$D244),TODAY()))-(MAX(DATE(2028,11,1),Mitarbeiter!$C244))+1),MAX(0,NETWORKDAYS(MAX(DATE(2028,11,1),Mitarbeiter!$C244),MIN(DATE(2028,12,0),IF(Mitarbeiter!$D244="",DATE(2028,12,0),Mitarbeiter!$D244),TODAY()),Einstellungen!$F$13:$F$67)))*N(Mitarbeiter!$E244)/IF(Einstellungen!$C$11="7 Tage",7,5),N('Ist-Stunden'!AN244)),MAX(IF(Einstellungen!$C$11="7 Tage",MAX(0,(MIN(DATE(2028,12,0),IF(Mitarbeiter!$D244="",DATE(2028,12,0),Mitarbeiter!$D244),TODAY()))-(MAX(DATE(2028,11,1),Mitarbeiter!$C244))+1),MAX(0,NETWORKDAYS(MAX(DATE(2028,11,1),Mitarbeiter!$C244),MIN(DATE(2028,12,0),IF(Mitarbeiter!$D244="",DATE(2028,12,0),Mitarbeiter!$D244),TODAY()),Einstellungen!$F$13:$F$67)))*N(Mitarbeiter!$E244)/IF(Einstellungen!$C$11="7 Tage",7,5),N('Ist-Stunden'!AN244)+(N(Krankheitstage!BM244)+N(Krankheitstage!BY244))*N($C244))))</f>
        <v/>
      </c>
      <c r="BS244" s="76">
        <f>IF($B244="",0,IF(Einstellungen!$C$10="Ja",MAX(IF(Einstellungen!$C$11="7 Tage",MAX(0,(MIN(DATE(2028,13,0),IF(Mitarbeiter!$D244="",DATE(2028,13,0),Mitarbeiter!$D244),TODAY()))-(MAX(DATE(2028,12,1),Mitarbeiter!$C244))+1),MAX(0,NETWORKDAYS(MAX(DATE(2028,12,1),Mitarbeiter!$C244),MIN(DATE(2028,13,0),IF(Mitarbeiter!$D244="",DATE(2028,13,0),Mitarbeiter!$D244),TODAY()),Einstellungen!$F$13:$F$67)))*N(Mitarbeiter!$E244)/IF(Einstellungen!$C$11="7 Tage",7,5),N('Ist-Stunden'!AO244)),MAX(IF(Einstellungen!$C$11="7 Tage",MAX(0,(MIN(DATE(2028,13,0),IF(Mitarbeiter!$D244="",DATE(2028,13,0),Mitarbeiter!$D244),TODAY()))-(MAX(DATE(2028,12,1),Mitarbeiter!$C244))+1),MAX(0,NETWORKDAYS(MAX(DATE(2028,12,1),Mitarbeiter!$C244),MIN(DATE(2028,13,0),IF(Mitarbeiter!$D244="",DATE(2028,13,0),Mitarbeiter!$D244),TODAY()),Einstellungen!$F$13:$F$67)))*N(Mitarbeiter!$E244)/IF(Einstellungen!$C$11="7 Tage",7,5),N('Ist-Stunden'!AO244)+(N(Krankheitstage!BN244)+N(Krankheitstage!BZ244))*N($C244))))</f>
        <v/>
      </c>
      <c r="BT244" s="76">
        <f>IF($B244="",0,IF(Einstellungen!$C$10="Ja",MAX(IF(Einstellungen!$C$11="7 Tage",MAX(0,(MIN(DATE(2029,2,0),IF(Mitarbeiter!$D244="",DATE(2029,2,0),Mitarbeiter!$D244),TODAY()))-(MAX(DATE(2029,1,1),Mitarbeiter!$C244))+1),MAX(0,NETWORKDAYS(MAX(DATE(2029,1,1),Mitarbeiter!$C244),MIN(DATE(2029,2,0),IF(Mitarbeiter!$D244="",DATE(2029,2,0),Mitarbeiter!$D244),TODAY()),Einstellungen!$F$13:$F$67)))*N(Mitarbeiter!$E244)/IF(Einstellungen!$C$11="7 Tage",7,5),N('Ist-Stunden'!AP244)),MAX(IF(Einstellungen!$C$11="7 Tage",MAX(0,(MIN(DATE(2029,2,0),IF(Mitarbeiter!$D244="",DATE(2029,2,0),Mitarbeiter!$D244),TODAY()))-(MAX(DATE(2029,1,1),Mitarbeiter!$C244))+1),MAX(0,NETWORKDAYS(MAX(DATE(2029,1,1),Mitarbeiter!$C244),MIN(DATE(2029,2,0),IF(Mitarbeiter!$D244="",DATE(2029,2,0),Mitarbeiter!$D244),TODAY()),Einstellungen!$F$13:$F$67)))*N(Mitarbeiter!$E244)/IF(Einstellungen!$C$11="7 Tage",7,5),N('Ist-Stunden'!AP244)+(N(Krankheitstage!CA244)+N(Krankheitstage!CM244))*N($C244))))</f>
        <v/>
      </c>
      <c r="BU244" s="76">
        <f>IF($B244="",0,IF(Einstellungen!$C$10="Ja",MAX(IF(Einstellungen!$C$11="7 Tage",MAX(0,(MIN(DATE(2029,3,0),IF(Mitarbeiter!$D244="",DATE(2029,3,0),Mitarbeiter!$D244),TODAY()))-(MAX(DATE(2029,2,1),Mitarbeiter!$C244))+1),MAX(0,NETWORKDAYS(MAX(DATE(2029,2,1),Mitarbeiter!$C244),MIN(DATE(2029,3,0),IF(Mitarbeiter!$D244="",DATE(2029,3,0),Mitarbeiter!$D244),TODAY()),Einstellungen!$F$13:$F$67)))*N(Mitarbeiter!$E244)/IF(Einstellungen!$C$11="7 Tage",7,5),N('Ist-Stunden'!AQ244)),MAX(IF(Einstellungen!$C$11="7 Tage",MAX(0,(MIN(DATE(2029,3,0),IF(Mitarbeiter!$D244="",DATE(2029,3,0),Mitarbeiter!$D244),TODAY()))-(MAX(DATE(2029,2,1),Mitarbeiter!$C244))+1),MAX(0,NETWORKDAYS(MAX(DATE(2029,2,1),Mitarbeiter!$C244),MIN(DATE(2029,3,0),IF(Mitarbeiter!$D244="",DATE(2029,3,0),Mitarbeiter!$D244),TODAY()),Einstellungen!$F$13:$F$67)))*N(Mitarbeiter!$E244)/IF(Einstellungen!$C$11="7 Tage",7,5),N('Ist-Stunden'!AQ244)+(N(Krankheitstage!CB244)+N(Krankheitstage!CN244))*N($C244))))</f>
        <v/>
      </c>
      <c r="BV244" s="76">
        <f>IF($B244="",0,IF(Einstellungen!$C$10="Ja",MAX(IF(Einstellungen!$C$11="7 Tage",MAX(0,(MIN(DATE(2029,4,0),IF(Mitarbeiter!$D244="",DATE(2029,4,0),Mitarbeiter!$D244),TODAY()))-(MAX(DATE(2029,3,1),Mitarbeiter!$C244))+1),MAX(0,NETWORKDAYS(MAX(DATE(2029,3,1),Mitarbeiter!$C244),MIN(DATE(2029,4,0),IF(Mitarbeiter!$D244="",DATE(2029,4,0),Mitarbeiter!$D244),TODAY()),Einstellungen!$F$13:$F$67)))*N(Mitarbeiter!$E244)/IF(Einstellungen!$C$11="7 Tage",7,5),N('Ist-Stunden'!AR244)),MAX(IF(Einstellungen!$C$11="7 Tage",MAX(0,(MIN(DATE(2029,4,0),IF(Mitarbeiter!$D244="",DATE(2029,4,0),Mitarbeiter!$D244),TODAY()))-(MAX(DATE(2029,3,1),Mitarbeiter!$C244))+1),MAX(0,NETWORKDAYS(MAX(DATE(2029,3,1),Mitarbeiter!$C244),MIN(DATE(2029,4,0),IF(Mitarbeiter!$D244="",DATE(2029,4,0),Mitarbeiter!$D244),TODAY()),Einstellungen!$F$13:$F$67)))*N(Mitarbeiter!$E244)/IF(Einstellungen!$C$11="7 Tage",7,5),N('Ist-Stunden'!AR244)+(N(Krankheitstage!CC244)+N(Krankheitstage!CO244))*N($C244))))</f>
        <v/>
      </c>
      <c r="BW244" s="76">
        <f>IF($B244="",0,IF(Einstellungen!$C$10="Ja",MAX(IF(Einstellungen!$C$11="7 Tage",MAX(0,(MIN(DATE(2029,5,0),IF(Mitarbeiter!$D244="",DATE(2029,5,0),Mitarbeiter!$D244),TODAY()))-(MAX(DATE(2029,4,1),Mitarbeiter!$C244))+1),MAX(0,NETWORKDAYS(MAX(DATE(2029,4,1),Mitarbeiter!$C244),MIN(DATE(2029,5,0),IF(Mitarbeiter!$D244="",DATE(2029,5,0),Mitarbeiter!$D244),TODAY()),Einstellungen!$F$13:$F$67)))*N(Mitarbeiter!$E244)/IF(Einstellungen!$C$11="7 Tage",7,5),N('Ist-Stunden'!AS244)),MAX(IF(Einstellungen!$C$11="7 Tage",MAX(0,(MIN(DATE(2029,5,0),IF(Mitarbeiter!$D244="",DATE(2029,5,0),Mitarbeiter!$D244),TODAY()))-(MAX(DATE(2029,4,1),Mitarbeiter!$C244))+1),MAX(0,NETWORKDAYS(MAX(DATE(2029,4,1),Mitarbeiter!$C244),MIN(DATE(2029,5,0),IF(Mitarbeiter!$D244="",DATE(2029,5,0),Mitarbeiter!$D244),TODAY()),Einstellungen!$F$13:$F$67)))*N(Mitarbeiter!$E244)/IF(Einstellungen!$C$11="7 Tage",7,5),N('Ist-Stunden'!AS244)+(N(Krankheitstage!CD244)+N(Krankheitstage!CP244))*N($C244))))</f>
        <v/>
      </c>
      <c r="BX244" s="76">
        <f>IF($B244="",0,IF(Einstellungen!$C$10="Ja",MAX(IF(Einstellungen!$C$11="7 Tage",MAX(0,(MIN(DATE(2029,6,0),IF(Mitarbeiter!$D244="",DATE(2029,6,0),Mitarbeiter!$D244),TODAY()))-(MAX(DATE(2029,5,1),Mitarbeiter!$C244))+1),MAX(0,NETWORKDAYS(MAX(DATE(2029,5,1),Mitarbeiter!$C244),MIN(DATE(2029,6,0),IF(Mitarbeiter!$D244="",DATE(2029,6,0),Mitarbeiter!$D244),TODAY()),Einstellungen!$F$13:$F$67)))*N(Mitarbeiter!$E244)/IF(Einstellungen!$C$11="7 Tage",7,5),N('Ist-Stunden'!AT244)),MAX(IF(Einstellungen!$C$11="7 Tage",MAX(0,(MIN(DATE(2029,6,0),IF(Mitarbeiter!$D244="",DATE(2029,6,0),Mitarbeiter!$D244),TODAY()))-(MAX(DATE(2029,5,1),Mitarbeiter!$C244))+1),MAX(0,NETWORKDAYS(MAX(DATE(2029,5,1),Mitarbeiter!$C244),MIN(DATE(2029,6,0),IF(Mitarbeiter!$D244="",DATE(2029,6,0),Mitarbeiter!$D244),TODAY()),Einstellungen!$F$13:$F$67)))*N(Mitarbeiter!$E244)/IF(Einstellungen!$C$11="7 Tage",7,5),N('Ist-Stunden'!AT244)+(N(Krankheitstage!CE244)+N(Krankheitstage!CQ244))*N($C244))))</f>
        <v/>
      </c>
      <c r="BY244" s="76">
        <f>IF($B244="",0,IF(Einstellungen!$C$10="Ja",MAX(IF(Einstellungen!$C$11="7 Tage",MAX(0,(MIN(DATE(2029,7,0),IF(Mitarbeiter!$D244="",DATE(2029,7,0),Mitarbeiter!$D244),TODAY()))-(MAX(DATE(2029,6,1),Mitarbeiter!$C244))+1),MAX(0,NETWORKDAYS(MAX(DATE(2029,6,1),Mitarbeiter!$C244),MIN(DATE(2029,7,0),IF(Mitarbeiter!$D244="",DATE(2029,7,0),Mitarbeiter!$D244),TODAY()),Einstellungen!$F$13:$F$67)))*N(Mitarbeiter!$E244)/IF(Einstellungen!$C$11="7 Tage",7,5),N('Ist-Stunden'!AU244)),MAX(IF(Einstellungen!$C$11="7 Tage",MAX(0,(MIN(DATE(2029,7,0),IF(Mitarbeiter!$D244="",DATE(2029,7,0),Mitarbeiter!$D244),TODAY()))-(MAX(DATE(2029,6,1),Mitarbeiter!$C244))+1),MAX(0,NETWORKDAYS(MAX(DATE(2029,6,1),Mitarbeiter!$C244),MIN(DATE(2029,7,0),IF(Mitarbeiter!$D244="",DATE(2029,7,0),Mitarbeiter!$D244),TODAY()),Einstellungen!$F$13:$F$67)))*N(Mitarbeiter!$E244)/IF(Einstellungen!$C$11="7 Tage",7,5),N('Ist-Stunden'!AU244)+(N(Krankheitstage!CF244)+N(Krankheitstage!CR244))*N($C244))))</f>
        <v/>
      </c>
      <c r="BZ244" s="76">
        <f>IF($B244="",0,IF(Einstellungen!$C$10="Ja",MAX(IF(Einstellungen!$C$11="7 Tage",MAX(0,(MIN(DATE(2029,8,0),IF(Mitarbeiter!$D244="",DATE(2029,8,0),Mitarbeiter!$D244),TODAY()))-(MAX(DATE(2029,7,1),Mitarbeiter!$C244))+1),MAX(0,NETWORKDAYS(MAX(DATE(2029,7,1),Mitarbeiter!$C244),MIN(DATE(2029,8,0),IF(Mitarbeiter!$D244="",DATE(2029,8,0),Mitarbeiter!$D244),TODAY()),Einstellungen!$F$13:$F$67)))*N(Mitarbeiter!$E244)/IF(Einstellungen!$C$11="7 Tage",7,5),N('Ist-Stunden'!AV244)),MAX(IF(Einstellungen!$C$11="7 Tage",MAX(0,(MIN(DATE(2029,8,0),IF(Mitarbeiter!$D244="",DATE(2029,8,0),Mitarbeiter!$D244),TODAY()))-(MAX(DATE(2029,7,1),Mitarbeiter!$C244))+1),MAX(0,NETWORKDAYS(MAX(DATE(2029,7,1),Mitarbeiter!$C244),MIN(DATE(2029,8,0),IF(Mitarbeiter!$D244="",DATE(2029,8,0),Mitarbeiter!$D244),TODAY()),Einstellungen!$F$13:$F$67)))*N(Mitarbeiter!$E244)/IF(Einstellungen!$C$11="7 Tage",7,5),N('Ist-Stunden'!AV244)+(N(Krankheitstage!CG244)+N(Krankheitstage!CS244))*N($C244))))</f>
        <v/>
      </c>
      <c r="CA244" s="76">
        <f>IF($B244="",0,IF(Einstellungen!$C$10="Ja",MAX(IF(Einstellungen!$C$11="7 Tage",MAX(0,(MIN(DATE(2029,9,0),IF(Mitarbeiter!$D244="",DATE(2029,9,0),Mitarbeiter!$D244),TODAY()))-(MAX(DATE(2029,8,1),Mitarbeiter!$C244))+1),MAX(0,NETWORKDAYS(MAX(DATE(2029,8,1),Mitarbeiter!$C244),MIN(DATE(2029,9,0),IF(Mitarbeiter!$D244="",DATE(2029,9,0),Mitarbeiter!$D244),TODAY()),Einstellungen!$F$13:$F$67)))*N(Mitarbeiter!$E244)/IF(Einstellungen!$C$11="7 Tage",7,5),N('Ist-Stunden'!AW244)),MAX(IF(Einstellungen!$C$11="7 Tage",MAX(0,(MIN(DATE(2029,9,0),IF(Mitarbeiter!$D244="",DATE(2029,9,0),Mitarbeiter!$D244),TODAY()))-(MAX(DATE(2029,8,1),Mitarbeiter!$C244))+1),MAX(0,NETWORKDAYS(MAX(DATE(2029,8,1),Mitarbeiter!$C244),MIN(DATE(2029,9,0),IF(Mitarbeiter!$D244="",DATE(2029,9,0),Mitarbeiter!$D244),TODAY()),Einstellungen!$F$13:$F$67)))*N(Mitarbeiter!$E244)/IF(Einstellungen!$C$11="7 Tage",7,5),N('Ist-Stunden'!AW244)+(N(Krankheitstage!CH244)+N(Krankheitstage!CT244))*N($C244))))</f>
        <v/>
      </c>
      <c r="CB244" s="76">
        <f>IF($B244="",0,IF(Einstellungen!$C$10="Ja",MAX(IF(Einstellungen!$C$11="7 Tage",MAX(0,(MIN(DATE(2029,10,0),IF(Mitarbeiter!$D244="",DATE(2029,10,0),Mitarbeiter!$D244),TODAY()))-(MAX(DATE(2029,9,1),Mitarbeiter!$C244))+1),MAX(0,NETWORKDAYS(MAX(DATE(2029,9,1),Mitarbeiter!$C244),MIN(DATE(2029,10,0),IF(Mitarbeiter!$D244="",DATE(2029,10,0),Mitarbeiter!$D244),TODAY()),Einstellungen!$F$13:$F$67)))*N(Mitarbeiter!$E244)/IF(Einstellungen!$C$11="7 Tage",7,5),N('Ist-Stunden'!AX244)),MAX(IF(Einstellungen!$C$11="7 Tage",MAX(0,(MIN(DATE(2029,10,0),IF(Mitarbeiter!$D244="",DATE(2029,10,0),Mitarbeiter!$D244),TODAY()))-(MAX(DATE(2029,9,1),Mitarbeiter!$C244))+1),MAX(0,NETWORKDAYS(MAX(DATE(2029,9,1),Mitarbeiter!$C244),MIN(DATE(2029,10,0),IF(Mitarbeiter!$D244="",DATE(2029,10,0),Mitarbeiter!$D244),TODAY()),Einstellungen!$F$13:$F$67)))*N(Mitarbeiter!$E244)/IF(Einstellungen!$C$11="7 Tage",7,5),N('Ist-Stunden'!AX244)+(N(Krankheitstage!CI244)+N(Krankheitstage!CU244))*N($C244))))</f>
        <v/>
      </c>
      <c r="CC244" s="76">
        <f>IF($B244="",0,IF(Einstellungen!$C$10="Ja",MAX(IF(Einstellungen!$C$11="7 Tage",MAX(0,(MIN(DATE(2029,11,0),IF(Mitarbeiter!$D244="",DATE(2029,11,0),Mitarbeiter!$D244),TODAY()))-(MAX(DATE(2029,10,1),Mitarbeiter!$C244))+1),MAX(0,NETWORKDAYS(MAX(DATE(2029,10,1),Mitarbeiter!$C244),MIN(DATE(2029,11,0),IF(Mitarbeiter!$D244="",DATE(2029,11,0),Mitarbeiter!$D244),TODAY()),Einstellungen!$F$13:$F$67)))*N(Mitarbeiter!$E244)/IF(Einstellungen!$C$11="7 Tage",7,5),N('Ist-Stunden'!AY244)),MAX(IF(Einstellungen!$C$11="7 Tage",MAX(0,(MIN(DATE(2029,11,0),IF(Mitarbeiter!$D244="",DATE(2029,11,0),Mitarbeiter!$D244),TODAY()))-(MAX(DATE(2029,10,1),Mitarbeiter!$C244))+1),MAX(0,NETWORKDAYS(MAX(DATE(2029,10,1),Mitarbeiter!$C244),MIN(DATE(2029,11,0),IF(Mitarbeiter!$D244="",DATE(2029,11,0),Mitarbeiter!$D244),TODAY()),Einstellungen!$F$13:$F$67)))*N(Mitarbeiter!$E244)/IF(Einstellungen!$C$11="7 Tage",7,5),N('Ist-Stunden'!AY244)+(N(Krankheitstage!CJ244)+N(Krankheitstage!CV244))*N($C244))))</f>
        <v/>
      </c>
      <c r="CD244" s="76">
        <f>IF($B244="",0,IF(Einstellungen!$C$10="Ja",MAX(IF(Einstellungen!$C$11="7 Tage",MAX(0,(MIN(DATE(2029,12,0),IF(Mitarbeiter!$D244="",DATE(2029,12,0),Mitarbeiter!$D244),TODAY()))-(MAX(DATE(2029,11,1),Mitarbeiter!$C244))+1),MAX(0,NETWORKDAYS(MAX(DATE(2029,11,1),Mitarbeiter!$C244),MIN(DATE(2029,12,0),IF(Mitarbeiter!$D244="",DATE(2029,12,0),Mitarbeiter!$D244),TODAY()),Einstellungen!$F$13:$F$67)))*N(Mitarbeiter!$E244)/IF(Einstellungen!$C$11="7 Tage",7,5),N('Ist-Stunden'!AZ244)),MAX(IF(Einstellungen!$C$11="7 Tage",MAX(0,(MIN(DATE(2029,12,0),IF(Mitarbeiter!$D244="",DATE(2029,12,0),Mitarbeiter!$D244),TODAY()))-(MAX(DATE(2029,11,1),Mitarbeiter!$C244))+1),MAX(0,NETWORKDAYS(MAX(DATE(2029,11,1),Mitarbeiter!$C244),MIN(DATE(2029,12,0),IF(Mitarbeiter!$D244="",DATE(2029,12,0),Mitarbeiter!$D244),TODAY()),Einstellungen!$F$13:$F$67)))*N(Mitarbeiter!$E244)/IF(Einstellungen!$C$11="7 Tage",7,5),N('Ist-Stunden'!AZ244)+(N(Krankheitstage!CK244)+N(Krankheitstage!CW244))*N($C244))))</f>
        <v/>
      </c>
      <c r="CE244" s="76">
        <f>IF($B244="",0,IF(Einstellungen!$C$10="Ja",MAX(IF(Einstellungen!$C$11="7 Tage",MAX(0,(MIN(DATE(2029,13,0),IF(Mitarbeiter!$D244="",DATE(2029,13,0),Mitarbeiter!$D244),TODAY()))-(MAX(DATE(2029,12,1),Mitarbeiter!$C244))+1),MAX(0,NETWORKDAYS(MAX(DATE(2029,12,1),Mitarbeiter!$C244),MIN(DATE(2029,13,0),IF(Mitarbeiter!$D244="",DATE(2029,13,0),Mitarbeiter!$D244),TODAY()),Einstellungen!$F$13:$F$67)))*N(Mitarbeiter!$E244)/IF(Einstellungen!$C$11="7 Tage",7,5),N('Ist-Stunden'!BA244)),MAX(IF(Einstellungen!$C$11="7 Tage",MAX(0,(MIN(DATE(2029,13,0),IF(Mitarbeiter!$D244="",DATE(2029,13,0),Mitarbeiter!$D244),TODAY()))-(MAX(DATE(2029,12,1),Mitarbeiter!$C244))+1),MAX(0,NETWORKDAYS(MAX(DATE(2029,12,1),Mitarbeiter!$C244),MIN(DATE(2029,13,0),IF(Mitarbeiter!$D244="",DATE(2029,13,0),Mitarbeiter!$D244),TODAY()),Einstellungen!$F$13:$F$67)))*N(Mitarbeiter!$E244)/IF(Einstellungen!$C$11="7 Tage",7,5),N('Ist-Stunden'!BA244)+(N(Krankheitstage!CL244)+N(Krankheitstage!CX244))*N($C244))))</f>
        <v/>
      </c>
      <c r="CF244" s="76">
        <f>IF($B244="",0,IF(Einstellungen!$C$10="Ja",MAX(IF(Einstellungen!$C$11="7 Tage",MAX(0,(MIN(DATE(2030,2,0),IF(Mitarbeiter!$D244="",DATE(2030,2,0),Mitarbeiter!$D244),TODAY()))-(MAX(DATE(2030,1,1),Mitarbeiter!$C244))+1),MAX(0,NETWORKDAYS(MAX(DATE(2030,1,1),Mitarbeiter!$C244),MIN(DATE(2030,2,0),IF(Mitarbeiter!$D244="",DATE(2030,2,0),Mitarbeiter!$D244),TODAY()),Einstellungen!$F$13:$F$67)))*N(Mitarbeiter!$E244)/IF(Einstellungen!$C$11="7 Tage",7,5),N('Ist-Stunden'!BB244)),MAX(IF(Einstellungen!$C$11="7 Tage",MAX(0,(MIN(DATE(2030,2,0),IF(Mitarbeiter!$D244="",DATE(2030,2,0),Mitarbeiter!$D244),TODAY()))-(MAX(DATE(2030,1,1),Mitarbeiter!$C244))+1),MAX(0,NETWORKDAYS(MAX(DATE(2030,1,1),Mitarbeiter!$C244),MIN(DATE(2030,2,0),IF(Mitarbeiter!$D244="",DATE(2030,2,0),Mitarbeiter!$D244),TODAY()),Einstellungen!$F$13:$F$67)))*N(Mitarbeiter!$E244)/IF(Einstellungen!$C$11="7 Tage",7,5),N('Ist-Stunden'!BB244)+(N(Krankheitstage!CY244)+N(Krankheitstage!DK244))*N($C244))))</f>
        <v/>
      </c>
      <c r="CG244" s="76">
        <f>IF($B244="",0,IF(Einstellungen!$C$10="Ja",MAX(IF(Einstellungen!$C$11="7 Tage",MAX(0,(MIN(DATE(2030,3,0),IF(Mitarbeiter!$D244="",DATE(2030,3,0),Mitarbeiter!$D244),TODAY()))-(MAX(DATE(2030,2,1),Mitarbeiter!$C244))+1),MAX(0,NETWORKDAYS(MAX(DATE(2030,2,1),Mitarbeiter!$C244),MIN(DATE(2030,3,0),IF(Mitarbeiter!$D244="",DATE(2030,3,0),Mitarbeiter!$D244),TODAY()),Einstellungen!$F$13:$F$67)))*N(Mitarbeiter!$E244)/IF(Einstellungen!$C$11="7 Tage",7,5),N('Ist-Stunden'!BC244)),MAX(IF(Einstellungen!$C$11="7 Tage",MAX(0,(MIN(DATE(2030,3,0),IF(Mitarbeiter!$D244="",DATE(2030,3,0),Mitarbeiter!$D244),TODAY()))-(MAX(DATE(2030,2,1),Mitarbeiter!$C244))+1),MAX(0,NETWORKDAYS(MAX(DATE(2030,2,1),Mitarbeiter!$C244),MIN(DATE(2030,3,0),IF(Mitarbeiter!$D244="",DATE(2030,3,0),Mitarbeiter!$D244),TODAY()),Einstellungen!$F$13:$F$67)))*N(Mitarbeiter!$E244)/IF(Einstellungen!$C$11="7 Tage",7,5),N('Ist-Stunden'!BC244)+(N(Krankheitstage!CZ244)+N(Krankheitstage!DL244))*N($C244))))</f>
        <v/>
      </c>
      <c r="CH244" s="76">
        <f>IF($B244="",0,IF(Einstellungen!$C$10="Ja",MAX(IF(Einstellungen!$C$11="7 Tage",MAX(0,(MIN(DATE(2030,4,0),IF(Mitarbeiter!$D244="",DATE(2030,4,0),Mitarbeiter!$D244),TODAY()))-(MAX(DATE(2030,3,1),Mitarbeiter!$C244))+1),MAX(0,NETWORKDAYS(MAX(DATE(2030,3,1),Mitarbeiter!$C244),MIN(DATE(2030,4,0),IF(Mitarbeiter!$D244="",DATE(2030,4,0),Mitarbeiter!$D244),TODAY()),Einstellungen!$F$13:$F$67)))*N(Mitarbeiter!$E244)/IF(Einstellungen!$C$11="7 Tage",7,5),N('Ist-Stunden'!BD244)),MAX(IF(Einstellungen!$C$11="7 Tage",MAX(0,(MIN(DATE(2030,4,0),IF(Mitarbeiter!$D244="",DATE(2030,4,0),Mitarbeiter!$D244),TODAY()))-(MAX(DATE(2030,3,1),Mitarbeiter!$C244))+1),MAX(0,NETWORKDAYS(MAX(DATE(2030,3,1),Mitarbeiter!$C244),MIN(DATE(2030,4,0),IF(Mitarbeiter!$D244="",DATE(2030,4,0),Mitarbeiter!$D244),TODAY()),Einstellungen!$F$13:$F$67)))*N(Mitarbeiter!$E244)/IF(Einstellungen!$C$11="7 Tage",7,5),N('Ist-Stunden'!BD244)+(N(Krankheitstage!DA244)+N(Krankheitstage!DM244))*N($C244))))</f>
        <v/>
      </c>
      <c r="CI244" s="76">
        <f>IF($B244="",0,IF(Einstellungen!$C$10="Ja",MAX(IF(Einstellungen!$C$11="7 Tage",MAX(0,(MIN(DATE(2030,5,0),IF(Mitarbeiter!$D244="",DATE(2030,5,0),Mitarbeiter!$D244),TODAY()))-(MAX(DATE(2030,4,1),Mitarbeiter!$C244))+1),MAX(0,NETWORKDAYS(MAX(DATE(2030,4,1),Mitarbeiter!$C244),MIN(DATE(2030,5,0),IF(Mitarbeiter!$D244="",DATE(2030,5,0),Mitarbeiter!$D244),TODAY()),Einstellungen!$F$13:$F$67)))*N(Mitarbeiter!$E244)/IF(Einstellungen!$C$11="7 Tage",7,5),N('Ist-Stunden'!BE244)),MAX(IF(Einstellungen!$C$11="7 Tage",MAX(0,(MIN(DATE(2030,5,0),IF(Mitarbeiter!$D244="",DATE(2030,5,0),Mitarbeiter!$D244),TODAY()))-(MAX(DATE(2030,4,1),Mitarbeiter!$C244))+1),MAX(0,NETWORKDAYS(MAX(DATE(2030,4,1),Mitarbeiter!$C244),MIN(DATE(2030,5,0),IF(Mitarbeiter!$D244="",DATE(2030,5,0),Mitarbeiter!$D244),TODAY()),Einstellungen!$F$13:$F$67)))*N(Mitarbeiter!$E244)/IF(Einstellungen!$C$11="7 Tage",7,5),N('Ist-Stunden'!BE244)+(N(Krankheitstage!DB244)+N(Krankheitstage!DN244))*N($C244))))</f>
        <v/>
      </c>
      <c r="CJ244" s="76">
        <f>IF($B244="",0,IF(Einstellungen!$C$10="Ja",MAX(IF(Einstellungen!$C$11="7 Tage",MAX(0,(MIN(DATE(2030,6,0),IF(Mitarbeiter!$D244="",DATE(2030,6,0),Mitarbeiter!$D244),TODAY()))-(MAX(DATE(2030,5,1),Mitarbeiter!$C244))+1),MAX(0,NETWORKDAYS(MAX(DATE(2030,5,1),Mitarbeiter!$C244),MIN(DATE(2030,6,0),IF(Mitarbeiter!$D244="",DATE(2030,6,0),Mitarbeiter!$D244),TODAY()),Einstellungen!$F$13:$F$67)))*N(Mitarbeiter!$E244)/IF(Einstellungen!$C$11="7 Tage",7,5),N('Ist-Stunden'!BF244)),MAX(IF(Einstellungen!$C$11="7 Tage",MAX(0,(MIN(DATE(2030,6,0),IF(Mitarbeiter!$D244="",DATE(2030,6,0),Mitarbeiter!$D244),TODAY()))-(MAX(DATE(2030,5,1),Mitarbeiter!$C244))+1),MAX(0,NETWORKDAYS(MAX(DATE(2030,5,1),Mitarbeiter!$C244),MIN(DATE(2030,6,0),IF(Mitarbeiter!$D244="",DATE(2030,6,0),Mitarbeiter!$D244),TODAY()),Einstellungen!$F$13:$F$67)))*N(Mitarbeiter!$E244)/IF(Einstellungen!$C$11="7 Tage",7,5),N('Ist-Stunden'!BF244)+(N(Krankheitstage!DC244)+N(Krankheitstage!DO244))*N($C244))))</f>
        <v/>
      </c>
      <c r="CK244" s="76">
        <f>IF($B244="",0,IF(Einstellungen!$C$10="Ja",MAX(IF(Einstellungen!$C$11="7 Tage",MAX(0,(MIN(DATE(2030,7,0),IF(Mitarbeiter!$D244="",DATE(2030,7,0),Mitarbeiter!$D244),TODAY()))-(MAX(DATE(2030,6,1),Mitarbeiter!$C244))+1),MAX(0,NETWORKDAYS(MAX(DATE(2030,6,1),Mitarbeiter!$C244),MIN(DATE(2030,7,0),IF(Mitarbeiter!$D244="",DATE(2030,7,0),Mitarbeiter!$D244),TODAY()),Einstellungen!$F$13:$F$67)))*N(Mitarbeiter!$E244)/IF(Einstellungen!$C$11="7 Tage",7,5),N('Ist-Stunden'!BG244)),MAX(IF(Einstellungen!$C$11="7 Tage",MAX(0,(MIN(DATE(2030,7,0),IF(Mitarbeiter!$D244="",DATE(2030,7,0),Mitarbeiter!$D244),TODAY()))-(MAX(DATE(2030,6,1),Mitarbeiter!$C244))+1),MAX(0,NETWORKDAYS(MAX(DATE(2030,6,1),Mitarbeiter!$C244),MIN(DATE(2030,7,0),IF(Mitarbeiter!$D244="",DATE(2030,7,0),Mitarbeiter!$D244),TODAY()),Einstellungen!$F$13:$F$67)))*N(Mitarbeiter!$E244)/IF(Einstellungen!$C$11="7 Tage",7,5),N('Ist-Stunden'!BG244)+(N(Krankheitstage!DD244)+N(Krankheitstage!DP244))*N($C244))))</f>
        <v/>
      </c>
      <c r="CL244" s="76">
        <f>IF($B244="",0,IF(Einstellungen!$C$10="Ja",MAX(IF(Einstellungen!$C$11="7 Tage",MAX(0,(MIN(DATE(2030,8,0),IF(Mitarbeiter!$D244="",DATE(2030,8,0),Mitarbeiter!$D244),TODAY()))-(MAX(DATE(2030,7,1),Mitarbeiter!$C244))+1),MAX(0,NETWORKDAYS(MAX(DATE(2030,7,1),Mitarbeiter!$C244),MIN(DATE(2030,8,0),IF(Mitarbeiter!$D244="",DATE(2030,8,0),Mitarbeiter!$D244),TODAY()),Einstellungen!$F$13:$F$67)))*N(Mitarbeiter!$E244)/IF(Einstellungen!$C$11="7 Tage",7,5),N('Ist-Stunden'!BH244)),MAX(IF(Einstellungen!$C$11="7 Tage",MAX(0,(MIN(DATE(2030,8,0),IF(Mitarbeiter!$D244="",DATE(2030,8,0),Mitarbeiter!$D244),TODAY()))-(MAX(DATE(2030,7,1),Mitarbeiter!$C244))+1),MAX(0,NETWORKDAYS(MAX(DATE(2030,7,1),Mitarbeiter!$C244),MIN(DATE(2030,8,0),IF(Mitarbeiter!$D244="",DATE(2030,8,0),Mitarbeiter!$D244),TODAY()),Einstellungen!$F$13:$F$67)))*N(Mitarbeiter!$E244)/IF(Einstellungen!$C$11="7 Tage",7,5),N('Ist-Stunden'!BH244)+(N(Krankheitstage!DE244)+N(Krankheitstage!DQ244))*N($C244))))</f>
        <v/>
      </c>
      <c r="CM244" s="76">
        <f>IF($B244="",0,IF(Einstellungen!$C$10="Ja",MAX(IF(Einstellungen!$C$11="7 Tage",MAX(0,(MIN(DATE(2030,9,0),IF(Mitarbeiter!$D244="",DATE(2030,9,0),Mitarbeiter!$D244),TODAY()))-(MAX(DATE(2030,8,1),Mitarbeiter!$C244))+1),MAX(0,NETWORKDAYS(MAX(DATE(2030,8,1),Mitarbeiter!$C244),MIN(DATE(2030,9,0),IF(Mitarbeiter!$D244="",DATE(2030,9,0),Mitarbeiter!$D244),TODAY()),Einstellungen!$F$13:$F$67)))*N(Mitarbeiter!$E244)/IF(Einstellungen!$C$11="7 Tage",7,5),N('Ist-Stunden'!BI244)),MAX(IF(Einstellungen!$C$11="7 Tage",MAX(0,(MIN(DATE(2030,9,0),IF(Mitarbeiter!$D244="",DATE(2030,9,0),Mitarbeiter!$D244),TODAY()))-(MAX(DATE(2030,8,1),Mitarbeiter!$C244))+1),MAX(0,NETWORKDAYS(MAX(DATE(2030,8,1),Mitarbeiter!$C244),MIN(DATE(2030,9,0),IF(Mitarbeiter!$D244="",DATE(2030,9,0),Mitarbeiter!$D244),TODAY()),Einstellungen!$F$13:$F$67)))*N(Mitarbeiter!$E244)/IF(Einstellungen!$C$11="7 Tage",7,5),N('Ist-Stunden'!BI244)+(N(Krankheitstage!DF244)+N(Krankheitstage!DR244))*N($C244))))</f>
        <v/>
      </c>
      <c r="CN244" s="76">
        <f>IF($B244="",0,IF(Einstellungen!$C$10="Ja",MAX(IF(Einstellungen!$C$11="7 Tage",MAX(0,(MIN(DATE(2030,10,0),IF(Mitarbeiter!$D244="",DATE(2030,10,0),Mitarbeiter!$D244),TODAY()))-(MAX(DATE(2030,9,1),Mitarbeiter!$C244))+1),MAX(0,NETWORKDAYS(MAX(DATE(2030,9,1),Mitarbeiter!$C244),MIN(DATE(2030,10,0),IF(Mitarbeiter!$D244="",DATE(2030,10,0),Mitarbeiter!$D244),TODAY()),Einstellungen!$F$13:$F$67)))*N(Mitarbeiter!$E244)/IF(Einstellungen!$C$11="7 Tage",7,5),N('Ist-Stunden'!BJ244)),MAX(IF(Einstellungen!$C$11="7 Tage",MAX(0,(MIN(DATE(2030,10,0),IF(Mitarbeiter!$D244="",DATE(2030,10,0),Mitarbeiter!$D244),TODAY()))-(MAX(DATE(2030,9,1),Mitarbeiter!$C244))+1),MAX(0,NETWORKDAYS(MAX(DATE(2030,9,1),Mitarbeiter!$C244),MIN(DATE(2030,10,0),IF(Mitarbeiter!$D244="",DATE(2030,10,0),Mitarbeiter!$D244),TODAY()),Einstellungen!$F$13:$F$67)))*N(Mitarbeiter!$E244)/IF(Einstellungen!$C$11="7 Tage",7,5),N('Ist-Stunden'!BJ244)+(N(Krankheitstage!DG244)+N(Krankheitstage!DS244))*N($C244))))</f>
        <v/>
      </c>
      <c r="CO244" s="76">
        <f>IF($B244="",0,IF(Einstellungen!$C$10="Ja",MAX(IF(Einstellungen!$C$11="7 Tage",MAX(0,(MIN(DATE(2030,11,0),IF(Mitarbeiter!$D244="",DATE(2030,11,0),Mitarbeiter!$D244),TODAY()))-(MAX(DATE(2030,10,1),Mitarbeiter!$C244))+1),MAX(0,NETWORKDAYS(MAX(DATE(2030,10,1),Mitarbeiter!$C244),MIN(DATE(2030,11,0),IF(Mitarbeiter!$D244="",DATE(2030,11,0),Mitarbeiter!$D244),TODAY()),Einstellungen!$F$13:$F$67)))*N(Mitarbeiter!$E244)/IF(Einstellungen!$C$11="7 Tage",7,5),N('Ist-Stunden'!BK244)),MAX(IF(Einstellungen!$C$11="7 Tage",MAX(0,(MIN(DATE(2030,11,0),IF(Mitarbeiter!$D244="",DATE(2030,11,0),Mitarbeiter!$D244),TODAY()))-(MAX(DATE(2030,10,1),Mitarbeiter!$C244))+1),MAX(0,NETWORKDAYS(MAX(DATE(2030,10,1),Mitarbeiter!$C244),MIN(DATE(2030,11,0),IF(Mitarbeiter!$D244="",DATE(2030,11,0),Mitarbeiter!$D244),TODAY()),Einstellungen!$F$13:$F$67)))*N(Mitarbeiter!$E244)/IF(Einstellungen!$C$11="7 Tage",7,5),N('Ist-Stunden'!BK244)+(N(Krankheitstage!DH244)+N(Krankheitstage!DT244))*N($C244))))</f>
        <v/>
      </c>
      <c r="CP244" s="76">
        <f>IF($B244="",0,IF(Einstellungen!$C$10="Ja",MAX(IF(Einstellungen!$C$11="7 Tage",MAX(0,(MIN(DATE(2030,12,0),IF(Mitarbeiter!$D244="",DATE(2030,12,0),Mitarbeiter!$D244),TODAY()))-(MAX(DATE(2030,11,1),Mitarbeiter!$C244))+1),MAX(0,NETWORKDAYS(MAX(DATE(2030,11,1),Mitarbeiter!$C244),MIN(DATE(2030,12,0),IF(Mitarbeiter!$D244="",DATE(2030,12,0),Mitarbeiter!$D244),TODAY()),Einstellungen!$F$13:$F$67)))*N(Mitarbeiter!$E244)/IF(Einstellungen!$C$11="7 Tage",7,5),N('Ist-Stunden'!BL244)),MAX(IF(Einstellungen!$C$11="7 Tage",MAX(0,(MIN(DATE(2030,12,0),IF(Mitarbeiter!$D244="",DATE(2030,12,0),Mitarbeiter!$D244),TODAY()))-(MAX(DATE(2030,11,1),Mitarbeiter!$C244))+1),MAX(0,NETWORKDAYS(MAX(DATE(2030,11,1),Mitarbeiter!$C244),MIN(DATE(2030,12,0),IF(Mitarbeiter!$D244="",DATE(2030,12,0),Mitarbeiter!$D244),TODAY()),Einstellungen!$F$13:$F$67)))*N(Mitarbeiter!$E244)/IF(Einstellungen!$C$11="7 Tage",7,5),N('Ist-Stunden'!BL244)+(N(Krankheitstage!DI244)+N(Krankheitstage!DU244))*N($C244))))</f>
        <v/>
      </c>
      <c r="CQ244" s="76">
        <f>IF($B244="",0,IF(Einstellungen!$C$10="Ja",MAX(IF(Einstellungen!$C$11="7 Tage",MAX(0,(MIN(DATE(2030,13,0),IF(Mitarbeiter!$D244="",DATE(2030,13,0),Mitarbeiter!$D244),TODAY()))-(MAX(DATE(2030,12,1),Mitarbeiter!$C244))+1),MAX(0,NETWORKDAYS(MAX(DATE(2030,12,1),Mitarbeiter!$C244),MIN(DATE(2030,13,0),IF(Mitarbeiter!$D244="",DATE(2030,13,0),Mitarbeiter!$D244),TODAY()),Einstellungen!$F$13:$F$67)))*N(Mitarbeiter!$E244)/IF(Einstellungen!$C$11="7 Tage",7,5),N('Ist-Stunden'!BM244)),MAX(IF(Einstellungen!$C$11="7 Tage",MAX(0,(MIN(DATE(2030,13,0),IF(Mitarbeiter!$D244="",DATE(2030,13,0),Mitarbeiter!$D244),TODAY()))-(MAX(DATE(2030,12,1),Mitarbeiter!$C244))+1),MAX(0,NETWORKDAYS(MAX(DATE(2030,12,1),Mitarbeiter!$C244),MIN(DATE(2030,13,0),IF(Mitarbeiter!$D244="",DATE(2030,13,0),Mitarbeiter!$D244),TODAY()),Einstellungen!$F$13:$F$67)))*N(Mitarbeiter!$E244)/IF(Einstellungen!$C$11="7 Tage",7,5),N('Ist-Stunden'!BM244)+(N(Krankheitstage!DJ244)+N(Krankheitstage!DV244))*N($C244))))</f>
        <v/>
      </c>
    </row>
    <row r="245">
      <c r="A245" s="73">
        <f>IF(Mitarbeiter!B245="","",Mitarbeiter!A245)</f>
        <v/>
      </c>
      <c r="B245" s="6">
        <f>IF(Mitarbeiter!B245="","",Mitarbeiter!B245)</f>
        <v/>
      </c>
      <c r="C245" s="74">
        <f>IF(Mitarbeiter!B245="","",Mitarbeiter!F245)</f>
        <v/>
      </c>
      <c r="D245" s="75">
        <f>N(INDEX(Krankheitstage!$G245:$DV245,1,(Einstellungen!$C$3-2026)*24+1))</f>
        <v/>
      </c>
      <c r="E245" s="75">
        <f>N(INDEX(Krankheitstage!$G245:$DV245,1,(Einstellungen!$C$3-2026)*24+2))</f>
        <v/>
      </c>
      <c r="F245" s="75">
        <f>N(INDEX(Krankheitstage!$G245:$DV245,1,(Einstellungen!$C$3-2026)*24+3))</f>
        <v/>
      </c>
      <c r="G245" s="75">
        <f>N(INDEX(Krankheitstage!$G245:$DV245,1,(Einstellungen!$C$3-2026)*24+4))</f>
        <v/>
      </c>
      <c r="H245" s="75">
        <f>N(INDEX(Krankheitstage!$G245:$DV245,1,(Einstellungen!$C$3-2026)*24+5))</f>
        <v/>
      </c>
      <c r="I245" s="75">
        <f>N(INDEX(Krankheitstage!$G245:$DV245,1,(Einstellungen!$C$3-2026)*24+6))</f>
        <v/>
      </c>
      <c r="J245" s="75">
        <f>N(INDEX(Krankheitstage!$G245:$DV245,1,(Einstellungen!$C$3-2026)*24+7))</f>
        <v/>
      </c>
      <c r="K245" s="75">
        <f>N(INDEX(Krankheitstage!$G245:$DV245,1,(Einstellungen!$C$3-2026)*24+8))</f>
        <v/>
      </c>
      <c r="L245" s="75">
        <f>N(INDEX(Krankheitstage!$G245:$DV245,1,(Einstellungen!$C$3-2026)*24+9))</f>
        <v/>
      </c>
      <c r="M245" s="75">
        <f>N(INDEX(Krankheitstage!$G245:$DV245,1,(Einstellungen!$C$3-2026)*24+10))</f>
        <v/>
      </c>
      <c r="N245" s="75">
        <f>N(INDEX(Krankheitstage!$G245:$DV245,1,(Einstellungen!$C$3-2026)*24+11))</f>
        <v/>
      </c>
      <c r="O245" s="75">
        <f>N(INDEX(Krankheitstage!$G245:$DV245,1,(Einstellungen!$C$3-2026)*24+12))</f>
        <v/>
      </c>
      <c r="P245" s="75">
        <f>IF($B245="","",SUM(D245:O245))</f>
        <v/>
      </c>
      <c r="Q245" s="75">
        <f>N(INDEX(Krankheitstage!$G245:$DV245,1,(Einstellungen!$C$3-2026)*24+13))</f>
        <v/>
      </c>
      <c r="R245" s="75">
        <f>N(INDEX(Krankheitstage!$G245:$DV245,1,(Einstellungen!$C$3-2026)*24+14))</f>
        <v/>
      </c>
      <c r="S245" s="75">
        <f>N(INDEX(Krankheitstage!$G245:$DV245,1,(Einstellungen!$C$3-2026)*24+15))</f>
        <v/>
      </c>
      <c r="T245" s="75">
        <f>N(INDEX(Krankheitstage!$G245:$DV245,1,(Einstellungen!$C$3-2026)*24+16))</f>
        <v/>
      </c>
      <c r="U245" s="75">
        <f>N(INDEX(Krankheitstage!$G245:$DV245,1,(Einstellungen!$C$3-2026)*24+17))</f>
        <v/>
      </c>
      <c r="V245" s="75">
        <f>N(INDEX(Krankheitstage!$G245:$DV245,1,(Einstellungen!$C$3-2026)*24+18))</f>
        <v/>
      </c>
      <c r="W245" s="75">
        <f>N(INDEX(Krankheitstage!$G245:$DV245,1,(Einstellungen!$C$3-2026)*24+19))</f>
        <v/>
      </c>
      <c r="X245" s="75">
        <f>N(INDEX(Krankheitstage!$G245:$DV245,1,(Einstellungen!$C$3-2026)*24+20))</f>
        <v/>
      </c>
      <c r="Y245" s="75">
        <f>N(INDEX(Krankheitstage!$G245:$DV245,1,(Einstellungen!$C$3-2026)*24+21))</f>
        <v/>
      </c>
      <c r="Z245" s="75">
        <f>N(INDEX(Krankheitstage!$G245:$DV245,1,(Einstellungen!$C$3-2026)*24+22))</f>
        <v/>
      </c>
      <c r="AA245" s="75">
        <f>N(INDEX(Krankheitstage!$G245:$DV245,1,(Einstellungen!$C$3-2026)*24+23))</f>
        <v/>
      </c>
      <c r="AB245" s="75">
        <f>N(INDEX(Krankheitstage!$G245:$DV245,1,(Einstellungen!$C$3-2026)*24+24))</f>
        <v/>
      </c>
      <c r="AC245" s="75">
        <f>IF($B245="","",SUM(Q245:AB245))</f>
        <v/>
      </c>
      <c r="AD245" s="75">
        <f>IF($B245="","",SUM(P245,AC245))</f>
        <v/>
      </c>
      <c r="AE245" s="76">
        <f>IF($B245="","",AD245*N(C245))</f>
        <v/>
      </c>
      <c r="AF245" s="75">
        <f>IF($B245="","",Krankheitstage!E245)</f>
        <v/>
      </c>
      <c r="AG245" s="76">
        <f>IF($B245="","",AF245*N(C245))</f>
        <v/>
      </c>
      <c r="AH245" s="76">
        <f>IF($B245="","",INDEX($AJ245:$CQ245,1,(Einstellungen!$C$3-2026)*12+1)+INDEX($AJ245:$CQ245,1,(Einstellungen!$C$3-2026)*12+2)+INDEX($AJ245:$CQ245,1,(Einstellungen!$C$3-2026)*12+3)+INDEX($AJ245:$CQ245,1,(Einstellungen!$C$3-2026)*12+4)+INDEX($AJ245:$CQ245,1,(Einstellungen!$C$3-2026)*12+5)+INDEX($AJ245:$CQ245,1,(Einstellungen!$C$3-2026)*12+6)+INDEX($AJ245:$CQ245,1,(Einstellungen!$C$3-2026)*12+7)+INDEX($AJ245:$CQ245,1,(Einstellungen!$C$3-2026)*12+8)+INDEX($AJ245:$CQ245,1,(Einstellungen!$C$3-2026)*12+9)+INDEX($AJ245:$CQ245,1,(Einstellungen!$C$3-2026)*12+10)+INDEX($AJ245:$CQ245,1,(Einstellungen!$C$3-2026)*12+11)+INDEX($AJ245:$CQ245,1,(Einstellungen!$C$3-2026)*12+12))</f>
        <v/>
      </c>
      <c r="AI245" s="76">
        <f>IF($B245="","",SUM($AJ245:$CQ245))</f>
        <v/>
      </c>
      <c r="AJ245" s="76">
        <f>IF($B245="",0,IF(Einstellungen!$C$10="Ja",MAX(IF(Einstellungen!$C$11="7 Tage",MAX(0,(MIN(DATE(2026,2,0),IF(Mitarbeiter!$D245="",DATE(2026,2,0),Mitarbeiter!$D245),TODAY()))-(MAX(DATE(2026,1,1),Mitarbeiter!$C245))+1),MAX(0,NETWORKDAYS(MAX(DATE(2026,1,1),Mitarbeiter!$C245),MIN(DATE(2026,2,0),IF(Mitarbeiter!$D245="",DATE(2026,2,0),Mitarbeiter!$D245),TODAY()),Einstellungen!$F$13:$F$67)))*N(Mitarbeiter!$E245)/IF(Einstellungen!$C$11="7 Tage",7,5),N('Ist-Stunden'!F245)),MAX(IF(Einstellungen!$C$11="7 Tage",MAX(0,(MIN(DATE(2026,2,0),IF(Mitarbeiter!$D245="",DATE(2026,2,0),Mitarbeiter!$D245),TODAY()))-(MAX(DATE(2026,1,1),Mitarbeiter!$C245))+1),MAX(0,NETWORKDAYS(MAX(DATE(2026,1,1),Mitarbeiter!$C245),MIN(DATE(2026,2,0),IF(Mitarbeiter!$D245="",DATE(2026,2,0),Mitarbeiter!$D245),TODAY()),Einstellungen!$F$13:$F$67)))*N(Mitarbeiter!$E245)/IF(Einstellungen!$C$11="7 Tage",7,5),N('Ist-Stunden'!F245)+(N(Krankheitstage!G245)+N(Krankheitstage!S245))*N($C245))))</f>
        <v/>
      </c>
      <c r="AK245" s="76">
        <f>IF($B245="",0,IF(Einstellungen!$C$10="Ja",MAX(IF(Einstellungen!$C$11="7 Tage",MAX(0,(MIN(DATE(2026,3,0),IF(Mitarbeiter!$D245="",DATE(2026,3,0),Mitarbeiter!$D245),TODAY()))-(MAX(DATE(2026,2,1),Mitarbeiter!$C245))+1),MAX(0,NETWORKDAYS(MAX(DATE(2026,2,1),Mitarbeiter!$C245),MIN(DATE(2026,3,0),IF(Mitarbeiter!$D245="",DATE(2026,3,0),Mitarbeiter!$D245),TODAY()),Einstellungen!$F$13:$F$67)))*N(Mitarbeiter!$E245)/IF(Einstellungen!$C$11="7 Tage",7,5),N('Ist-Stunden'!G245)),MAX(IF(Einstellungen!$C$11="7 Tage",MAX(0,(MIN(DATE(2026,3,0),IF(Mitarbeiter!$D245="",DATE(2026,3,0),Mitarbeiter!$D245),TODAY()))-(MAX(DATE(2026,2,1),Mitarbeiter!$C245))+1),MAX(0,NETWORKDAYS(MAX(DATE(2026,2,1),Mitarbeiter!$C245),MIN(DATE(2026,3,0),IF(Mitarbeiter!$D245="",DATE(2026,3,0),Mitarbeiter!$D245),TODAY()),Einstellungen!$F$13:$F$67)))*N(Mitarbeiter!$E245)/IF(Einstellungen!$C$11="7 Tage",7,5),N('Ist-Stunden'!G245)+(N(Krankheitstage!H245)+N(Krankheitstage!T245))*N($C245))))</f>
        <v/>
      </c>
      <c r="AL245" s="76">
        <f>IF($B245="",0,IF(Einstellungen!$C$10="Ja",MAX(IF(Einstellungen!$C$11="7 Tage",MAX(0,(MIN(DATE(2026,4,0),IF(Mitarbeiter!$D245="",DATE(2026,4,0),Mitarbeiter!$D245),TODAY()))-(MAX(DATE(2026,3,1),Mitarbeiter!$C245))+1),MAX(0,NETWORKDAYS(MAX(DATE(2026,3,1),Mitarbeiter!$C245),MIN(DATE(2026,4,0),IF(Mitarbeiter!$D245="",DATE(2026,4,0),Mitarbeiter!$D245),TODAY()),Einstellungen!$F$13:$F$67)))*N(Mitarbeiter!$E245)/IF(Einstellungen!$C$11="7 Tage",7,5),N('Ist-Stunden'!H245)),MAX(IF(Einstellungen!$C$11="7 Tage",MAX(0,(MIN(DATE(2026,4,0),IF(Mitarbeiter!$D245="",DATE(2026,4,0),Mitarbeiter!$D245),TODAY()))-(MAX(DATE(2026,3,1),Mitarbeiter!$C245))+1),MAX(0,NETWORKDAYS(MAX(DATE(2026,3,1),Mitarbeiter!$C245),MIN(DATE(2026,4,0),IF(Mitarbeiter!$D245="",DATE(2026,4,0),Mitarbeiter!$D245),TODAY()),Einstellungen!$F$13:$F$67)))*N(Mitarbeiter!$E245)/IF(Einstellungen!$C$11="7 Tage",7,5),N('Ist-Stunden'!H245)+(N(Krankheitstage!I245)+N(Krankheitstage!U245))*N($C245))))</f>
        <v/>
      </c>
      <c r="AM245" s="76">
        <f>IF($B245="",0,IF(Einstellungen!$C$10="Ja",MAX(IF(Einstellungen!$C$11="7 Tage",MAX(0,(MIN(DATE(2026,5,0),IF(Mitarbeiter!$D245="",DATE(2026,5,0),Mitarbeiter!$D245),TODAY()))-(MAX(DATE(2026,4,1),Mitarbeiter!$C245))+1),MAX(0,NETWORKDAYS(MAX(DATE(2026,4,1),Mitarbeiter!$C245),MIN(DATE(2026,5,0),IF(Mitarbeiter!$D245="",DATE(2026,5,0),Mitarbeiter!$D245),TODAY()),Einstellungen!$F$13:$F$67)))*N(Mitarbeiter!$E245)/IF(Einstellungen!$C$11="7 Tage",7,5),N('Ist-Stunden'!I245)),MAX(IF(Einstellungen!$C$11="7 Tage",MAX(0,(MIN(DATE(2026,5,0),IF(Mitarbeiter!$D245="",DATE(2026,5,0),Mitarbeiter!$D245),TODAY()))-(MAX(DATE(2026,4,1),Mitarbeiter!$C245))+1),MAX(0,NETWORKDAYS(MAX(DATE(2026,4,1),Mitarbeiter!$C245),MIN(DATE(2026,5,0),IF(Mitarbeiter!$D245="",DATE(2026,5,0),Mitarbeiter!$D245),TODAY()),Einstellungen!$F$13:$F$67)))*N(Mitarbeiter!$E245)/IF(Einstellungen!$C$11="7 Tage",7,5),N('Ist-Stunden'!I245)+(N(Krankheitstage!J245)+N(Krankheitstage!V245))*N($C245))))</f>
        <v/>
      </c>
      <c r="AN245" s="76">
        <f>IF($B245="",0,IF(Einstellungen!$C$10="Ja",MAX(IF(Einstellungen!$C$11="7 Tage",MAX(0,(MIN(DATE(2026,6,0),IF(Mitarbeiter!$D245="",DATE(2026,6,0),Mitarbeiter!$D245),TODAY()))-(MAX(DATE(2026,5,1),Mitarbeiter!$C245))+1),MAX(0,NETWORKDAYS(MAX(DATE(2026,5,1),Mitarbeiter!$C245),MIN(DATE(2026,6,0),IF(Mitarbeiter!$D245="",DATE(2026,6,0),Mitarbeiter!$D245),TODAY()),Einstellungen!$F$13:$F$67)))*N(Mitarbeiter!$E245)/IF(Einstellungen!$C$11="7 Tage",7,5),N('Ist-Stunden'!J245)),MAX(IF(Einstellungen!$C$11="7 Tage",MAX(0,(MIN(DATE(2026,6,0),IF(Mitarbeiter!$D245="",DATE(2026,6,0),Mitarbeiter!$D245),TODAY()))-(MAX(DATE(2026,5,1),Mitarbeiter!$C245))+1),MAX(0,NETWORKDAYS(MAX(DATE(2026,5,1),Mitarbeiter!$C245),MIN(DATE(2026,6,0),IF(Mitarbeiter!$D245="",DATE(2026,6,0),Mitarbeiter!$D245),TODAY()),Einstellungen!$F$13:$F$67)))*N(Mitarbeiter!$E245)/IF(Einstellungen!$C$11="7 Tage",7,5),N('Ist-Stunden'!J245)+(N(Krankheitstage!K245)+N(Krankheitstage!W245))*N($C245))))</f>
        <v/>
      </c>
      <c r="AO245" s="76">
        <f>IF($B245="",0,IF(Einstellungen!$C$10="Ja",MAX(IF(Einstellungen!$C$11="7 Tage",MAX(0,(MIN(DATE(2026,7,0),IF(Mitarbeiter!$D245="",DATE(2026,7,0),Mitarbeiter!$D245),TODAY()))-(MAX(DATE(2026,6,1),Mitarbeiter!$C245))+1),MAX(0,NETWORKDAYS(MAX(DATE(2026,6,1),Mitarbeiter!$C245),MIN(DATE(2026,7,0),IF(Mitarbeiter!$D245="",DATE(2026,7,0),Mitarbeiter!$D245),TODAY()),Einstellungen!$F$13:$F$67)))*N(Mitarbeiter!$E245)/IF(Einstellungen!$C$11="7 Tage",7,5),N('Ist-Stunden'!K245)),MAX(IF(Einstellungen!$C$11="7 Tage",MAX(0,(MIN(DATE(2026,7,0),IF(Mitarbeiter!$D245="",DATE(2026,7,0),Mitarbeiter!$D245),TODAY()))-(MAX(DATE(2026,6,1),Mitarbeiter!$C245))+1),MAX(0,NETWORKDAYS(MAX(DATE(2026,6,1),Mitarbeiter!$C245),MIN(DATE(2026,7,0),IF(Mitarbeiter!$D245="",DATE(2026,7,0),Mitarbeiter!$D245),TODAY()),Einstellungen!$F$13:$F$67)))*N(Mitarbeiter!$E245)/IF(Einstellungen!$C$11="7 Tage",7,5),N('Ist-Stunden'!K245)+(N(Krankheitstage!L245)+N(Krankheitstage!X245))*N($C245))))</f>
        <v/>
      </c>
      <c r="AP245" s="76">
        <f>IF($B245="",0,IF(Einstellungen!$C$10="Ja",MAX(IF(Einstellungen!$C$11="7 Tage",MAX(0,(MIN(DATE(2026,8,0),IF(Mitarbeiter!$D245="",DATE(2026,8,0),Mitarbeiter!$D245),TODAY()))-(MAX(DATE(2026,7,1),Mitarbeiter!$C245))+1),MAX(0,NETWORKDAYS(MAX(DATE(2026,7,1),Mitarbeiter!$C245),MIN(DATE(2026,8,0),IF(Mitarbeiter!$D245="",DATE(2026,8,0),Mitarbeiter!$D245),TODAY()),Einstellungen!$F$13:$F$67)))*N(Mitarbeiter!$E245)/IF(Einstellungen!$C$11="7 Tage",7,5),N('Ist-Stunden'!L245)),MAX(IF(Einstellungen!$C$11="7 Tage",MAX(0,(MIN(DATE(2026,8,0),IF(Mitarbeiter!$D245="",DATE(2026,8,0),Mitarbeiter!$D245),TODAY()))-(MAX(DATE(2026,7,1),Mitarbeiter!$C245))+1),MAX(0,NETWORKDAYS(MAX(DATE(2026,7,1),Mitarbeiter!$C245),MIN(DATE(2026,8,0),IF(Mitarbeiter!$D245="",DATE(2026,8,0),Mitarbeiter!$D245),TODAY()),Einstellungen!$F$13:$F$67)))*N(Mitarbeiter!$E245)/IF(Einstellungen!$C$11="7 Tage",7,5),N('Ist-Stunden'!L245)+(N(Krankheitstage!M245)+N(Krankheitstage!Y245))*N($C245))))</f>
        <v/>
      </c>
      <c r="AQ245" s="76">
        <f>IF($B245="",0,IF(Einstellungen!$C$10="Ja",MAX(IF(Einstellungen!$C$11="7 Tage",MAX(0,(MIN(DATE(2026,9,0),IF(Mitarbeiter!$D245="",DATE(2026,9,0),Mitarbeiter!$D245),TODAY()))-(MAX(DATE(2026,8,1),Mitarbeiter!$C245))+1),MAX(0,NETWORKDAYS(MAX(DATE(2026,8,1),Mitarbeiter!$C245),MIN(DATE(2026,9,0),IF(Mitarbeiter!$D245="",DATE(2026,9,0),Mitarbeiter!$D245),TODAY()),Einstellungen!$F$13:$F$67)))*N(Mitarbeiter!$E245)/IF(Einstellungen!$C$11="7 Tage",7,5),N('Ist-Stunden'!M245)),MAX(IF(Einstellungen!$C$11="7 Tage",MAX(0,(MIN(DATE(2026,9,0),IF(Mitarbeiter!$D245="",DATE(2026,9,0),Mitarbeiter!$D245),TODAY()))-(MAX(DATE(2026,8,1),Mitarbeiter!$C245))+1),MAX(0,NETWORKDAYS(MAX(DATE(2026,8,1),Mitarbeiter!$C245),MIN(DATE(2026,9,0),IF(Mitarbeiter!$D245="",DATE(2026,9,0),Mitarbeiter!$D245),TODAY()),Einstellungen!$F$13:$F$67)))*N(Mitarbeiter!$E245)/IF(Einstellungen!$C$11="7 Tage",7,5),N('Ist-Stunden'!M245)+(N(Krankheitstage!N245)+N(Krankheitstage!Z245))*N($C245))))</f>
        <v/>
      </c>
      <c r="AR245" s="76">
        <f>IF($B245="",0,IF(Einstellungen!$C$10="Ja",MAX(IF(Einstellungen!$C$11="7 Tage",MAX(0,(MIN(DATE(2026,10,0),IF(Mitarbeiter!$D245="",DATE(2026,10,0),Mitarbeiter!$D245),TODAY()))-(MAX(DATE(2026,9,1),Mitarbeiter!$C245))+1),MAX(0,NETWORKDAYS(MAX(DATE(2026,9,1),Mitarbeiter!$C245),MIN(DATE(2026,10,0),IF(Mitarbeiter!$D245="",DATE(2026,10,0),Mitarbeiter!$D245),TODAY()),Einstellungen!$F$13:$F$67)))*N(Mitarbeiter!$E245)/IF(Einstellungen!$C$11="7 Tage",7,5),N('Ist-Stunden'!N245)),MAX(IF(Einstellungen!$C$11="7 Tage",MAX(0,(MIN(DATE(2026,10,0),IF(Mitarbeiter!$D245="",DATE(2026,10,0),Mitarbeiter!$D245),TODAY()))-(MAX(DATE(2026,9,1),Mitarbeiter!$C245))+1),MAX(0,NETWORKDAYS(MAX(DATE(2026,9,1),Mitarbeiter!$C245),MIN(DATE(2026,10,0),IF(Mitarbeiter!$D245="",DATE(2026,10,0),Mitarbeiter!$D245),TODAY()),Einstellungen!$F$13:$F$67)))*N(Mitarbeiter!$E245)/IF(Einstellungen!$C$11="7 Tage",7,5),N('Ist-Stunden'!N245)+(N(Krankheitstage!O245)+N(Krankheitstage!AA245))*N($C245))))</f>
        <v/>
      </c>
      <c r="AS245" s="76">
        <f>IF($B245="",0,IF(Einstellungen!$C$10="Ja",MAX(IF(Einstellungen!$C$11="7 Tage",MAX(0,(MIN(DATE(2026,11,0),IF(Mitarbeiter!$D245="",DATE(2026,11,0),Mitarbeiter!$D245),TODAY()))-(MAX(DATE(2026,10,1),Mitarbeiter!$C245))+1),MAX(0,NETWORKDAYS(MAX(DATE(2026,10,1),Mitarbeiter!$C245),MIN(DATE(2026,11,0),IF(Mitarbeiter!$D245="",DATE(2026,11,0),Mitarbeiter!$D245),TODAY()),Einstellungen!$F$13:$F$67)))*N(Mitarbeiter!$E245)/IF(Einstellungen!$C$11="7 Tage",7,5),N('Ist-Stunden'!O245)),MAX(IF(Einstellungen!$C$11="7 Tage",MAX(0,(MIN(DATE(2026,11,0),IF(Mitarbeiter!$D245="",DATE(2026,11,0),Mitarbeiter!$D245),TODAY()))-(MAX(DATE(2026,10,1),Mitarbeiter!$C245))+1),MAX(0,NETWORKDAYS(MAX(DATE(2026,10,1),Mitarbeiter!$C245),MIN(DATE(2026,11,0),IF(Mitarbeiter!$D245="",DATE(2026,11,0),Mitarbeiter!$D245),TODAY()),Einstellungen!$F$13:$F$67)))*N(Mitarbeiter!$E245)/IF(Einstellungen!$C$11="7 Tage",7,5),N('Ist-Stunden'!O245)+(N(Krankheitstage!P245)+N(Krankheitstage!AB245))*N($C245))))</f>
        <v/>
      </c>
      <c r="AT245" s="76">
        <f>IF($B245="",0,IF(Einstellungen!$C$10="Ja",MAX(IF(Einstellungen!$C$11="7 Tage",MAX(0,(MIN(DATE(2026,12,0),IF(Mitarbeiter!$D245="",DATE(2026,12,0),Mitarbeiter!$D245),TODAY()))-(MAX(DATE(2026,11,1),Mitarbeiter!$C245))+1),MAX(0,NETWORKDAYS(MAX(DATE(2026,11,1),Mitarbeiter!$C245),MIN(DATE(2026,12,0),IF(Mitarbeiter!$D245="",DATE(2026,12,0),Mitarbeiter!$D245),TODAY()),Einstellungen!$F$13:$F$67)))*N(Mitarbeiter!$E245)/IF(Einstellungen!$C$11="7 Tage",7,5),N('Ist-Stunden'!P245)),MAX(IF(Einstellungen!$C$11="7 Tage",MAX(0,(MIN(DATE(2026,12,0),IF(Mitarbeiter!$D245="",DATE(2026,12,0),Mitarbeiter!$D245),TODAY()))-(MAX(DATE(2026,11,1),Mitarbeiter!$C245))+1),MAX(0,NETWORKDAYS(MAX(DATE(2026,11,1),Mitarbeiter!$C245),MIN(DATE(2026,12,0),IF(Mitarbeiter!$D245="",DATE(2026,12,0),Mitarbeiter!$D245),TODAY()),Einstellungen!$F$13:$F$67)))*N(Mitarbeiter!$E245)/IF(Einstellungen!$C$11="7 Tage",7,5),N('Ist-Stunden'!P245)+(N(Krankheitstage!Q245)+N(Krankheitstage!AC245))*N($C245))))</f>
        <v/>
      </c>
      <c r="AU245" s="76">
        <f>IF($B245="",0,IF(Einstellungen!$C$10="Ja",MAX(IF(Einstellungen!$C$11="7 Tage",MAX(0,(MIN(DATE(2026,13,0),IF(Mitarbeiter!$D245="",DATE(2026,13,0),Mitarbeiter!$D245),TODAY()))-(MAX(DATE(2026,12,1),Mitarbeiter!$C245))+1),MAX(0,NETWORKDAYS(MAX(DATE(2026,12,1),Mitarbeiter!$C245),MIN(DATE(2026,13,0),IF(Mitarbeiter!$D245="",DATE(2026,13,0),Mitarbeiter!$D245),TODAY()),Einstellungen!$F$13:$F$67)))*N(Mitarbeiter!$E245)/IF(Einstellungen!$C$11="7 Tage",7,5),N('Ist-Stunden'!Q245)),MAX(IF(Einstellungen!$C$11="7 Tage",MAX(0,(MIN(DATE(2026,13,0),IF(Mitarbeiter!$D245="",DATE(2026,13,0),Mitarbeiter!$D245),TODAY()))-(MAX(DATE(2026,12,1),Mitarbeiter!$C245))+1),MAX(0,NETWORKDAYS(MAX(DATE(2026,12,1),Mitarbeiter!$C245),MIN(DATE(2026,13,0),IF(Mitarbeiter!$D245="",DATE(2026,13,0),Mitarbeiter!$D245),TODAY()),Einstellungen!$F$13:$F$67)))*N(Mitarbeiter!$E245)/IF(Einstellungen!$C$11="7 Tage",7,5),N('Ist-Stunden'!Q245)+(N(Krankheitstage!R245)+N(Krankheitstage!AD245))*N($C245))))</f>
        <v/>
      </c>
      <c r="AV245" s="76">
        <f>IF($B245="",0,IF(Einstellungen!$C$10="Ja",MAX(IF(Einstellungen!$C$11="7 Tage",MAX(0,(MIN(DATE(2027,2,0),IF(Mitarbeiter!$D245="",DATE(2027,2,0),Mitarbeiter!$D245),TODAY()))-(MAX(DATE(2027,1,1),Mitarbeiter!$C245))+1),MAX(0,NETWORKDAYS(MAX(DATE(2027,1,1),Mitarbeiter!$C245),MIN(DATE(2027,2,0),IF(Mitarbeiter!$D245="",DATE(2027,2,0),Mitarbeiter!$D245),TODAY()),Einstellungen!$F$13:$F$67)))*N(Mitarbeiter!$E245)/IF(Einstellungen!$C$11="7 Tage",7,5),N('Ist-Stunden'!R245)),MAX(IF(Einstellungen!$C$11="7 Tage",MAX(0,(MIN(DATE(2027,2,0),IF(Mitarbeiter!$D245="",DATE(2027,2,0),Mitarbeiter!$D245),TODAY()))-(MAX(DATE(2027,1,1),Mitarbeiter!$C245))+1),MAX(0,NETWORKDAYS(MAX(DATE(2027,1,1),Mitarbeiter!$C245),MIN(DATE(2027,2,0),IF(Mitarbeiter!$D245="",DATE(2027,2,0),Mitarbeiter!$D245),TODAY()),Einstellungen!$F$13:$F$67)))*N(Mitarbeiter!$E245)/IF(Einstellungen!$C$11="7 Tage",7,5),N('Ist-Stunden'!R245)+(N(Krankheitstage!AE245)+N(Krankheitstage!AQ245))*N($C245))))</f>
        <v/>
      </c>
      <c r="AW245" s="76">
        <f>IF($B245="",0,IF(Einstellungen!$C$10="Ja",MAX(IF(Einstellungen!$C$11="7 Tage",MAX(0,(MIN(DATE(2027,3,0),IF(Mitarbeiter!$D245="",DATE(2027,3,0),Mitarbeiter!$D245),TODAY()))-(MAX(DATE(2027,2,1),Mitarbeiter!$C245))+1),MAX(0,NETWORKDAYS(MAX(DATE(2027,2,1),Mitarbeiter!$C245),MIN(DATE(2027,3,0),IF(Mitarbeiter!$D245="",DATE(2027,3,0),Mitarbeiter!$D245),TODAY()),Einstellungen!$F$13:$F$67)))*N(Mitarbeiter!$E245)/IF(Einstellungen!$C$11="7 Tage",7,5),N('Ist-Stunden'!S245)),MAX(IF(Einstellungen!$C$11="7 Tage",MAX(0,(MIN(DATE(2027,3,0),IF(Mitarbeiter!$D245="",DATE(2027,3,0),Mitarbeiter!$D245),TODAY()))-(MAX(DATE(2027,2,1),Mitarbeiter!$C245))+1),MAX(0,NETWORKDAYS(MAX(DATE(2027,2,1),Mitarbeiter!$C245),MIN(DATE(2027,3,0),IF(Mitarbeiter!$D245="",DATE(2027,3,0),Mitarbeiter!$D245),TODAY()),Einstellungen!$F$13:$F$67)))*N(Mitarbeiter!$E245)/IF(Einstellungen!$C$11="7 Tage",7,5),N('Ist-Stunden'!S245)+(N(Krankheitstage!AF245)+N(Krankheitstage!AR245))*N($C245))))</f>
        <v/>
      </c>
      <c r="AX245" s="76">
        <f>IF($B245="",0,IF(Einstellungen!$C$10="Ja",MAX(IF(Einstellungen!$C$11="7 Tage",MAX(0,(MIN(DATE(2027,4,0),IF(Mitarbeiter!$D245="",DATE(2027,4,0),Mitarbeiter!$D245),TODAY()))-(MAX(DATE(2027,3,1),Mitarbeiter!$C245))+1),MAX(0,NETWORKDAYS(MAX(DATE(2027,3,1),Mitarbeiter!$C245),MIN(DATE(2027,4,0),IF(Mitarbeiter!$D245="",DATE(2027,4,0),Mitarbeiter!$D245),TODAY()),Einstellungen!$F$13:$F$67)))*N(Mitarbeiter!$E245)/IF(Einstellungen!$C$11="7 Tage",7,5),N('Ist-Stunden'!T245)),MAX(IF(Einstellungen!$C$11="7 Tage",MAX(0,(MIN(DATE(2027,4,0),IF(Mitarbeiter!$D245="",DATE(2027,4,0),Mitarbeiter!$D245),TODAY()))-(MAX(DATE(2027,3,1),Mitarbeiter!$C245))+1),MAX(0,NETWORKDAYS(MAX(DATE(2027,3,1),Mitarbeiter!$C245),MIN(DATE(2027,4,0),IF(Mitarbeiter!$D245="",DATE(2027,4,0),Mitarbeiter!$D245),TODAY()),Einstellungen!$F$13:$F$67)))*N(Mitarbeiter!$E245)/IF(Einstellungen!$C$11="7 Tage",7,5),N('Ist-Stunden'!T245)+(N(Krankheitstage!AG245)+N(Krankheitstage!AS245))*N($C245))))</f>
        <v/>
      </c>
      <c r="AY245" s="76">
        <f>IF($B245="",0,IF(Einstellungen!$C$10="Ja",MAX(IF(Einstellungen!$C$11="7 Tage",MAX(0,(MIN(DATE(2027,5,0),IF(Mitarbeiter!$D245="",DATE(2027,5,0),Mitarbeiter!$D245),TODAY()))-(MAX(DATE(2027,4,1),Mitarbeiter!$C245))+1),MAX(0,NETWORKDAYS(MAX(DATE(2027,4,1),Mitarbeiter!$C245),MIN(DATE(2027,5,0),IF(Mitarbeiter!$D245="",DATE(2027,5,0),Mitarbeiter!$D245),TODAY()),Einstellungen!$F$13:$F$67)))*N(Mitarbeiter!$E245)/IF(Einstellungen!$C$11="7 Tage",7,5),N('Ist-Stunden'!U245)),MAX(IF(Einstellungen!$C$11="7 Tage",MAX(0,(MIN(DATE(2027,5,0),IF(Mitarbeiter!$D245="",DATE(2027,5,0),Mitarbeiter!$D245),TODAY()))-(MAX(DATE(2027,4,1),Mitarbeiter!$C245))+1),MAX(0,NETWORKDAYS(MAX(DATE(2027,4,1),Mitarbeiter!$C245),MIN(DATE(2027,5,0),IF(Mitarbeiter!$D245="",DATE(2027,5,0),Mitarbeiter!$D245),TODAY()),Einstellungen!$F$13:$F$67)))*N(Mitarbeiter!$E245)/IF(Einstellungen!$C$11="7 Tage",7,5),N('Ist-Stunden'!U245)+(N(Krankheitstage!AH245)+N(Krankheitstage!AT245))*N($C245))))</f>
        <v/>
      </c>
      <c r="AZ245" s="76">
        <f>IF($B245="",0,IF(Einstellungen!$C$10="Ja",MAX(IF(Einstellungen!$C$11="7 Tage",MAX(0,(MIN(DATE(2027,6,0),IF(Mitarbeiter!$D245="",DATE(2027,6,0),Mitarbeiter!$D245),TODAY()))-(MAX(DATE(2027,5,1),Mitarbeiter!$C245))+1),MAX(0,NETWORKDAYS(MAX(DATE(2027,5,1),Mitarbeiter!$C245),MIN(DATE(2027,6,0),IF(Mitarbeiter!$D245="",DATE(2027,6,0),Mitarbeiter!$D245),TODAY()),Einstellungen!$F$13:$F$67)))*N(Mitarbeiter!$E245)/IF(Einstellungen!$C$11="7 Tage",7,5),N('Ist-Stunden'!V245)),MAX(IF(Einstellungen!$C$11="7 Tage",MAX(0,(MIN(DATE(2027,6,0),IF(Mitarbeiter!$D245="",DATE(2027,6,0),Mitarbeiter!$D245),TODAY()))-(MAX(DATE(2027,5,1),Mitarbeiter!$C245))+1),MAX(0,NETWORKDAYS(MAX(DATE(2027,5,1),Mitarbeiter!$C245),MIN(DATE(2027,6,0),IF(Mitarbeiter!$D245="",DATE(2027,6,0),Mitarbeiter!$D245),TODAY()),Einstellungen!$F$13:$F$67)))*N(Mitarbeiter!$E245)/IF(Einstellungen!$C$11="7 Tage",7,5),N('Ist-Stunden'!V245)+(N(Krankheitstage!AI245)+N(Krankheitstage!AU245))*N($C245))))</f>
        <v/>
      </c>
      <c r="BA245" s="76">
        <f>IF($B245="",0,IF(Einstellungen!$C$10="Ja",MAX(IF(Einstellungen!$C$11="7 Tage",MAX(0,(MIN(DATE(2027,7,0),IF(Mitarbeiter!$D245="",DATE(2027,7,0),Mitarbeiter!$D245),TODAY()))-(MAX(DATE(2027,6,1),Mitarbeiter!$C245))+1),MAX(0,NETWORKDAYS(MAX(DATE(2027,6,1),Mitarbeiter!$C245),MIN(DATE(2027,7,0),IF(Mitarbeiter!$D245="",DATE(2027,7,0),Mitarbeiter!$D245),TODAY()),Einstellungen!$F$13:$F$67)))*N(Mitarbeiter!$E245)/IF(Einstellungen!$C$11="7 Tage",7,5),N('Ist-Stunden'!W245)),MAX(IF(Einstellungen!$C$11="7 Tage",MAX(0,(MIN(DATE(2027,7,0),IF(Mitarbeiter!$D245="",DATE(2027,7,0),Mitarbeiter!$D245),TODAY()))-(MAX(DATE(2027,6,1),Mitarbeiter!$C245))+1),MAX(0,NETWORKDAYS(MAX(DATE(2027,6,1),Mitarbeiter!$C245),MIN(DATE(2027,7,0),IF(Mitarbeiter!$D245="",DATE(2027,7,0),Mitarbeiter!$D245),TODAY()),Einstellungen!$F$13:$F$67)))*N(Mitarbeiter!$E245)/IF(Einstellungen!$C$11="7 Tage",7,5),N('Ist-Stunden'!W245)+(N(Krankheitstage!AJ245)+N(Krankheitstage!AV245))*N($C245))))</f>
        <v/>
      </c>
      <c r="BB245" s="76">
        <f>IF($B245="",0,IF(Einstellungen!$C$10="Ja",MAX(IF(Einstellungen!$C$11="7 Tage",MAX(0,(MIN(DATE(2027,8,0),IF(Mitarbeiter!$D245="",DATE(2027,8,0),Mitarbeiter!$D245),TODAY()))-(MAX(DATE(2027,7,1),Mitarbeiter!$C245))+1),MAX(0,NETWORKDAYS(MAX(DATE(2027,7,1),Mitarbeiter!$C245),MIN(DATE(2027,8,0),IF(Mitarbeiter!$D245="",DATE(2027,8,0),Mitarbeiter!$D245),TODAY()),Einstellungen!$F$13:$F$67)))*N(Mitarbeiter!$E245)/IF(Einstellungen!$C$11="7 Tage",7,5),N('Ist-Stunden'!X245)),MAX(IF(Einstellungen!$C$11="7 Tage",MAX(0,(MIN(DATE(2027,8,0),IF(Mitarbeiter!$D245="",DATE(2027,8,0),Mitarbeiter!$D245),TODAY()))-(MAX(DATE(2027,7,1),Mitarbeiter!$C245))+1),MAX(0,NETWORKDAYS(MAX(DATE(2027,7,1),Mitarbeiter!$C245),MIN(DATE(2027,8,0),IF(Mitarbeiter!$D245="",DATE(2027,8,0),Mitarbeiter!$D245),TODAY()),Einstellungen!$F$13:$F$67)))*N(Mitarbeiter!$E245)/IF(Einstellungen!$C$11="7 Tage",7,5),N('Ist-Stunden'!X245)+(N(Krankheitstage!AK245)+N(Krankheitstage!AW245))*N($C245))))</f>
        <v/>
      </c>
      <c r="BC245" s="76">
        <f>IF($B245="",0,IF(Einstellungen!$C$10="Ja",MAX(IF(Einstellungen!$C$11="7 Tage",MAX(0,(MIN(DATE(2027,9,0),IF(Mitarbeiter!$D245="",DATE(2027,9,0),Mitarbeiter!$D245),TODAY()))-(MAX(DATE(2027,8,1),Mitarbeiter!$C245))+1),MAX(0,NETWORKDAYS(MAX(DATE(2027,8,1),Mitarbeiter!$C245),MIN(DATE(2027,9,0),IF(Mitarbeiter!$D245="",DATE(2027,9,0),Mitarbeiter!$D245),TODAY()),Einstellungen!$F$13:$F$67)))*N(Mitarbeiter!$E245)/IF(Einstellungen!$C$11="7 Tage",7,5),N('Ist-Stunden'!Y245)),MAX(IF(Einstellungen!$C$11="7 Tage",MAX(0,(MIN(DATE(2027,9,0),IF(Mitarbeiter!$D245="",DATE(2027,9,0),Mitarbeiter!$D245),TODAY()))-(MAX(DATE(2027,8,1),Mitarbeiter!$C245))+1),MAX(0,NETWORKDAYS(MAX(DATE(2027,8,1),Mitarbeiter!$C245),MIN(DATE(2027,9,0),IF(Mitarbeiter!$D245="",DATE(2027,9,0),Mitarbeiter!$D245),TODAY()),Einstellungen!$F$13:$F$67)))*N(Mitarbeiter!$E245)/IF(Einstellungen!$C$11="7 Tage",7,5),N('Ist-Stunden'!Y245)+(N(Krankheitstage!AL245)+N(Krankheitstage!AX245))*N($C245))))</f>
        <v/>
      </c>
      <c r="BD245" s="76">
        <f>IF($B245="",0,IF(Einstellungen!$C$10="Ja",MAX(IF(Einstellungen!$C$11="7 Tage",MAX(0,(MIN(DATE(2027,10,0),IF(Mitarbeiter!$D245="",DATE(2027,10,0),Mitarbeiter!$D245),TODAY()))-(MAX(DATE(2027,9,1),Mitarbeiter!$C245))+1),MAX(0,NETWORKDAYS(MAX(DATE(2027,9,1),Mitarbeiter!$C245),MIN(DATE(2027,10,0),IF(Mitarbeiter!$D245="",DATE(2027,10,0),Mitarbeiter!$D245),TODAY()),Einstellungen!$F$13:$F$67)))*N(Mitarbeiter!$E245)/IF(Einstellungen!$C$11="7 Tage",7,5),N('Ist-Stunden'!Z245)),MAX(IF(Einstellungen!$C$11="7 Tage",MAX(0,(MIN(DATE(2027,10,0),IF(Mitarbeiter!$D245="",DATE(2027,10,0),Mitarbeiter!$D245),TODAY()))-(MAX(DATE(2027,9,1),Mitarbeiter!$C245))+1),MAX(0,NETWORKDAYS(MAX(DATE(2027,9,1),Mitarbeiter!$C245),MIN(DATE(2027,10,0),IF(Mitarbeiter!$D245="",DATE(2027,10,0),Mitarbeiter!$D245),TODAY()),Einstellungen!$F$13:$F$67)))*N(Mitarbeiter!$E245)/IF(Einstellungen!$C$11="7 Tage",7,5),N('Ist-Stunden'!Z245)+(N(Krankheitstage!AM245)+N(Krankheitstage!AY245))*N($C245))))</f>
        <v/>
      </c>
      <c r="BE245" s="76">
        <f>IF($B245="",0,IF(Einstellungen!$C$10="Ja",MAX(IF(Einstellungen!$C$11="7 Tage",MAX(0,(MIN(DATE(2027,11,0),IF(Mitarbeiter!$D245="",DATE(2027,11,0),Mitarbeiter!$D245),TODAY()))-(MAX(DATE(2027,10,1),Mitarbeiter!$C245))+1),MAX(0,NETWORKDAYS(MAX(DATE(2027,10,1),Mitarbeiter!$C245),MIN(DATE(2027,11,0),IF(Mitarbeiter!$D245="",DATE(2027,11,0),Mitarbeiter!$D245),TODAY()),Einstellungen!$F$13:$F$67)))*N(Mitarbeiter!$E245)/IF(Einstellungen!$C$11="7 Tage",7,5),N('Ist-Stunden'!AA245)),MAX(IF(Einstellungen!$C$11="7 Tage",MAX(0,(MIN(DATE(2027,11,0),IF(Mitarbeiter!$D245="",DATE(2027,11,0),Mitarbeiter!$D245),TODAY()))-(MAX(DATE(2027,10,1),Mitarbeiter!$C245))+1),MAX(0,NETWORKDAYS(MAX(DATE(2027,10,1),Mitarbeiter!$C245),MIN(DATE(2027,11,0),IF(Mitarbeiter!$D245="",DATE(2027,11,0),Mitarbeiter!$D245),TODAY()),Einstellungen!$F$13:$F$67)))*N(Mitarbeiter!$E245)/IF(Einstellungen!$C$11="7 Tage",7,5),N('Ist-Stunden'!AA245)+(N(Krankheitstage!AN245)+N(Krankheitstage!AZ245))*N($C245))))</f>
        <v/>
      </c>
      <c r="BF245" s="76">
        <f>IF($B245="",0,IF(Einstellungen!$C$10="Ja",MAX(IF(Einstellungen!$C$11="7 Tage",MAX(0,(MIN(DATE(2027,12,0),IF(Mitarbeiter!$D245="",DATE(2027,12,0),Mitarbeiter!$D245),TODAY()))-(MAX(DATE(2027,11,1),Mitarbeiter!$C245))+1),MAX(0,NETWORKDAYS(MAX(DATE(2027,11,1),Mitarbeiter!$C245),MIN(DATE(2027,12,0),IF(Mitarbeiter!$D245="",DATE(2027,12,0),Mitarbeiter!$D245),TODAY()),Einstellungen!$F$13:$F$67)))*N(Mitarbeiter!$E245)/IF(Einstellungen!$C$11="7 Tage",7,5),N('Ist-Stunden'!AB245)),MAX(IF(Einstellungen!$C$11="7 Tage",MAX(0,(MIN(DATE(2027,12,0),IF(Mitarbeiter!$D245="",DATE(2027,12,0),Mitarbeiter!$D245),TODAY()))-(MAX(DATE(2027,11,1),Mitarbeiter!$C245))+1),MAX(0,NETWORKDAYS(MAX(DATE(2027,11,1),Mitarbeiter!$C245),MIN(DATE(2027,12,0),IF(Mitarbeiter!$D245="",DATE(2027,12,0),Mitarbeiter!$D245),TODAY()),Einstellungen!$F$13:$F$67)))*N(Mitarbeiter!$E245)/IF(Einstellungen!$C$11="7 Tage",7,5),N('Ist-Stunden'!AB245)+(N(Krankheitstage!AO245)+N(Krankheitstage!BA245))*N($C245))))</f>
        <v/>
      </c>
      <c r="BG245" s="76">
        <f>IF($B245="",0,IF(Einstellungen!$C$10="Ja",MAX(IF(Einstellungen!$C$11="7 Tage",MAX(0,(MIN(DATE(2027,13,0),IF(Mitarbeiter!$D245="",DATE(2027,13,0),Mitarbeiter!$D245),TODAY()))-(MAX(DATE(2027,12,1),Mitarbeiter!$C245))+1),MAX(0,NETWORKDAYS(MAX(DATE(2027,12,1),Mitarbeiter!$C245),MIN(DATE(2027,13,0),IF(Mitarbeiter!$D245="",DATE(2027,13,0),Mitarbeiter!$D245),TODAY()),Einstellungen!$F$13:$F$67)))*N(Mitarbeiter!$E245)/IF(Einstellungen!$C$11="7 Tage",7,5),N('Ist-Stunden'!AC245)),MAX(IF(Einstellungen!$C$11="7 Tage",MAX(0,(MIN(DATE(2027,13,0),IF(Mitarbeiter!$D245="",DATE(2027,13,0),Mitarbeiter!$D245),TODAY()))-(MAX(DATE(2027,12,1),Mitarbeiter!$C245))+1),MAX(0,NETWORKDAYS(MAX(DATE(2027,12,1),Mitarbeiter!$C245),MIN(DATE(2027,13,0),IF(Mitarbeiter!$D245="",DATE(2027,13,0),Mitarbeiter!$D245),TODAY()),Einstellungen!$F$13:$F$67)))*N(Mitarbeiter!$E245)/IF(Einstellungen!$C$11="7 Tage",7,5),N('Ist-Stunden'!AC245)+(N(Krankheitstage!AP245)+N(Krankheitstage!BB245))*N($C245))))</f>
        <v/>
      </c>
      <c r="BH245" s="76">
        <f>IF($B245="",0,IF(Einstellungen!$C$10="Ja",MAX(IF(Einstellungen!$C$11="7 Tage",MAX(0,(MIN(DATE(2028,2,0),IF(Mitarbeiter!$D245="",DATE(2028,2,0),Mitarbeiter!$D245),TODAY()))-(MAX(DATE(2028,1,1),Mitarbeiter!$C245))+1),MAX(0,NETWORKDAYS(MAX(DATE(2028,1,1),Mitarbeiter!$C245),MIN(DATE(2028,2,0),IF(Mitarbeiter!$D245="",DATE(2028,2,0),Mitarbeiter!$D245),TODAY()),Einstellungen!$F$13:$F$67)))*N(Mitarbeiter!$E245)/IF(Einstellungen!$C$11="7 Tage",7,5),N('Ist-Stunden'!AD245)),MAX(IF(Einstellungen!$C$11="7 Tage",MAX(0,(MIN(DATE(2028,2,0),IF(Mitarbeiter!$D245="",DATE(2028,2,0),Mitarbeiter!$D245),TODAY()))-(MAX(DATE(2028,1,1),Mitarbeiter!$C245))+1),MAX(0,NETWORKDAYS(MAX(DATE(2028,1,1),Mitarbeiter!$C245),MIN(DATE(2028,2,0),IF(Mitarbeiter!$D245="",DATE(2028,2,0),Mitarbeiter!$D245),TODAY()),Einstellungen!$F$13:$F$67)))*N(Mitarbeiter!$E245)/IF(Einstellungen!$C$11="7 Tage",7,5),N('Ist-Stunden'!AD245)+(N(Krankheitstage!BC245)+N(Krankheitstage!BO245))*N($C245))))</f>
        <v/>
      </c>
      <c r="BI245" s="76">
        <f>IF($B245="",0,IF(Einstellungen!$C$10="Ja",MAX(IF(Einstellungen!$C$11="7 Tage",MAX(0,(MIN(DATE(2028,3,0),IF(Mitarbeiter!$D245="",DATE(2028,3,0),Mitarbeiter!$D245),TODAY()))-(MAX(DATE(2028,2,1),Mitarbeiter!$C245))+1),MAX(0,NETWORKDAYS(MAX(DATE(2028,2,1),Mitarbeiter!$C245),MIN(DATE(2028,3,0),IF(Mitarbeiter!$D245="",DATE(2028,3,0),Mitarbeiter!$D245),TODAY()),Einstellungen!$F$13:$F$67)))*N(Mitarbeiter!$E245)/IF(Einstellungen!$C$11="7 Tage",7,5),N('Ist-Stunden'!AE245)),MAX(IF(Einstellungen!$C$11="7 Tage",MAX(0,(MIN(DATE(2028,3,0),IF(Mitarbeiter!$D245="",DATE(2028,3,0),Mitarbeiter!$D245),TODAY()))-(MAX(DATE(2028,2,1),Mitarbeiter!$C245))+1),MAX(0,NETWORKDAYS(MAX(DATE(2028,2,1),Mitarbeiter!$C245),MIN(DATE(2028,3,0),IF(Mitarbeiter!$D245="",DATE(2028,3,0),Mitarbeiter!$D245),TODAY()),Einstellungen!$F$13:$F$67)))*N(Mitarbeiter!$E245)/IF(Einstellungen!$C$11="7 Tage",7,5),N('Ist-Stunden'!AE245)+(N(Krankheitstage!BD245)+N(Krankheitstage!BP245))*N($C245))))</f>
        <v/>
      </c>
      <c r="BJ245" s="76">
        <f>IF($B245="",0,IF(Einstellungen!$C$10="Ja",MAX(IF(Einstellungen!$C$11="7 Tage",MAX(0,(MIN(DATE(2028,4,0),IF(Mitarbeiter!$D245="",DATE(2028,4,0),Mitarbeiter!$D245),TODAY()))-(MAX(DATE(2028,3,1),Mitarbeiter!$C245))+1),MAX(0,NETWORKDAYS(MAX(DATE(2028,3,1),Mitarbeiter!$C245),MIN(DATE(2028,4,0),IF(Mitarbeiter!$D245="",DATE(2028,4,0),Mitarbeiter!$D245),TODAY()),Einstellungen!$F$13:$F$67)))*N(Mitarbeiter!$E245)/IF(Einstellungen!$C$11="7 Tage",7,5),N('Ist-Stunden'!AF245)),MAX(IF(Einstellungen!$C$11="7 Tage",MAX(0,(MIN(DATE(2028,4,0),IF(Mitarbeiter!$D245="",DATE(2028,4,0),Mitarbeiter!$D245),TODAY()))-(MAX(DATE(2028,3,1),Mitarbeiter!$C245))+1),MAX(0,NETWORKDAYS(MAX(DATE(2028,3,1),Mitarbeiter!$C245),MIN(DATE(2028,4,0),IF(Mitarbeiter!$D245="",DATE(2028,4,0),Mitarbeiter!$D245),TODAY()),Einstellungen!$F$13:$F$67)))*N(Mitarbeiter!$E245)/IF(Einstellungen!$C$11="7 Tage",7,5),N('Ist-Stunden'!AF245)+(N(Krankheitstage!BE245)+N(Krankheitstage!BQ245))*N($C245))))</f>
        <v/>
      </c>
      <c r="BK245" s="76">
        <f>IF($B245="",0,IF(Einstellungen!$C$10="Ja",MAX(IF(Einstellungen!$C$11="7 Tage",MAX(0,(MIN(DATE(2028,5,0),IF(Mitarbeiter!$D245="",DATE(2028,5,0),Mitarbeiter!$D245),TODAY()))-(MAX(DATE(2028,4,1),Mitarbeiter!$C245))+1),MAX(0,NETWORKDAYS(MAX(DATE(2028,4,1),Mitarbeiter!$C245),MIN(DATE(2028,5,0),IF(Mitarbeiter!$D245="",DATE(2028,5,0),Mitarbeiter!$D245),TODAY()),Einstellungen!$F$13:$F$67)))*N(Mitarbeiter!$E245)/IF(Einstellungen!$C$11="7 Tage",7,5),N('Ist-Stunden'!AG245)),MAX(IF(Einstellungen!$C$11="7 Tage",MAX(0,(MIN(DATE(2028,5,0),IF(Mitarbeiter!$D245="",DATE(2028,5,0),Mitarbeiter!$D245),TODAY()))-(MAX(DATE(2028,4,1),Mitarbeiter!$C245))+1),MAX(0,NETWORKDAYS(MAX(DATE(2028,4,1),Mitarbeiter!$C245),MIN(DATE(2028,5,0),IF(Mitarbeiter!$D245="",DATE(2028,5,0),Mitarbeiter!$D245),TODAY()),Einstellungen!$F$13:$F$67)))*N(Mitarbeiter!$E245)/IF(Einstellungen!$C$11="7 Tage",7,5),N('Ist-Stunden'!AG245)+(N(Krankheitstage!BF245)+N(Krankheitstage!BR245))*N($C245))))</f>
        <v/>
      </c>
      <c r="BL245" s="76">
        <f>IF($B245="",0,IF(Einstellungen!$C$10="Ja",MAX(IF(Einstellungen!$C$11="7 Tage",MAX(0,(MIN(DATE(2028,6,0),IF(Mitarbeiter!$D245="",DATE(2028,6,0),Mitarbeiter!$D245),TODAY()))-(MAX(DATE(2028,5,1),Mitarbeiter!$C245))+1),MAX(0,NETWORKDAYS(MAX(DATE(2028,5,1),Mitarbeiter!$C245),MIN(DATE(2028,6,0),IF(Mitarbeiter!$D245="",DATE(2028,6,0),Mitarbeiter!$D245),TODAY()),Einstellungen!$F$13:$F$67)))*N(Mitarbeiter!$E245)/IF(Einstellungen!$C$11="7 Tage",7,5),N('Ist-Stunden'!AH245)),MAX(IF(Einstellungen!$C$11="7 Tage",MAX(0,(MIN(DATE(2028,6,0),IF(Mitarbeiter!$D245="",DATE(2028,6,0),Mitarbeiter!$D245),TODAY()))-(MAX(DATE(2028,5,1),Mitarbeiter!$C245))+1),MAX(0,NETWORKDAYS(MAX(DATE(2028,5,1),Mitarbeiter!$C245),MIN(DATE(2028,6,0),IF(Mitarbeiter!$D245="",DATE(2028,6,0),Mitarbeiter!$D245),TODAY()),Einstellungen!$F$13:$F$67)))*N(Mitarbeiter!$E245)/IF(Einstellungen!$C$11="7 Tage",7,5),N('Ist-Stunden'!AH245)+(N(Krankheitstage!BG245)+N(Krankheitstage!BS245))*N($C245))))</f>
        <v/>
      </c>
      <c r="BM245" s="76">
        <f>IF($B245="",0,IF(Einstellungen!$C$10="Ja",MAX(IF(Einstellungen!$C$11="7 Tage",MAX(0,(MIN(DATE(2028,7,0),IF(Mitarbeiter!$D245="",DATE(2028,7,0),Mitarbeiter!$D245),TODAY()))-(MAX(DATE(2028,6,1),Mitarbeiter!$C245))+1),MAX(0,NETWORKDAYS(MAX(DATE(2028,6,1),Mitarbeiter!$C245),MIN(DATE(2028,7,0),IF(Mitarbeiter!$D245="",DATE(2028,7,0),Mitarbeiter!$D245),TODAY()),Einstellungen!$F$13:$F$67)))*N(Mitarbeiter!$E245)/IF(Einstellungen!$C$11="7 Tage",7,5),N('Ist-Stunden'!AI245)),MAX(IF(Einstellungen!$C$11="7 Tage",MAX(0,(MIN(DATE(2028,7,0),IF(Mitarbeiter!$D245="",DATE(2028,7,0),Mitarbeiter!$D245),TODAY()))-(MAX(DATE(2028,6,1),Mitarbeiter!$C245))+1),MAX(0,NETWORKDAYS(MAX(DATE(2028,6,1),Mitarbeiter!$C245),MIN(DATE(2028,7,0),IF(Mitarbeiter!$D245="",DATE(2028,7,0),Mitarbeiter!$D245),TODAY()),Einstellungen!$F$13:$F$67)))*N(Mitarbeiter!$E245)/IF(Einstellungen!$C$11="7 Tage",7,5),N('Ist-Stunden'!AI245)+(N(Krankheitstage!BH245)+N(Krankheitstage!BT245))*N($C245))))</f>
        <v/>
      </c>
      <c r="BN245" s="76">
        <f>IF($B245="",0,IF(Einstellungen!$C$10="Ja",MAX(IF(Einstellungen!$C$11="7 Tage",MAX(0,(MIN(DATE(2028,8,0),IF(Mitarbeiter!$D245="",DATE(2028,8,0),Mitarbeiter!$D245),TODAY()))-(MAX(DATE(2028,7,1),Mitarbeiter!$C245))+1),MAX(0,NETWORKDAYS(MAX(DATE(2028,7,1),Mitarbeiter!$C245),MIN(DATE(2028,8,0),IF(Mitarbeiter!$D245="",DATE(2028,8,0),Mitarbeiter!$D245),TODAY()),Einstellungen!$F$13:$F$67)))*N(Mitarbeiter!$E245)/IF(Einstellungen!$C$11="7 Tage",7,5),N('Ist-Stunden'!AJ245)),MAX(IF(Einstellungen!$C$11="7 Tage",MAX(0,(MIN(DATE(2028,8,0),IF(Mitarbeiter!$D245="",DATE(2028,8,0),Mitarbeiter!$D245),TODAY()))-(MAX(DATE(2028,7,1),Mitarbeiter!$C245))+1),MAX(0,NETWORKDAYS(MAX(DATE(2028,7,1),Mitarbeiter!$C245),MIN(DATE(2028,8,0),IF(Mitarbeiter!$D245="",DATE(2028,8,0),Mitarbeiter!$D245),TODAY()),Einstellungen!$F$13:$F$67)))*N(Mitarbeiter!$E245)/IF(Einstellungen!$C$11="7 Tage",7,5),N('Ist-Stunden'!AJ245)+(N(Krankheitstage!BI245)+N(Krankheitstage!BU245))*N($C245))))</f>
        <v/>
      </c>
      <c r="BO245" s="76">
        <f>IF($B245="",0,IF(Einstellungen!$C$10="Ja",MAX(IF(Einstellungen!$C$11="7 Tage",MAX(0,(MIN(DATE(2028,9,0),IF(Mitarbeiter!$D245="",DATE(2028,9,0),Mitarbeiter!$D245),TODAY()))-(MAX(DATE(2028,8,1),Mitarbeiter!$C245))+1),MAX(0,NETWORKDAYS(MAX(DATE(2028,8,1),Mitarbeiter!$C245),MIN(DATE(2028,9,0),IF(Mitarbeiter!$D245="",DATE(2028,9,0),Mitarbeiter!$D245),TODAY()),Einstellungen!$F$13:$F$67)))*N(Mitarbeiter!$E245)/IF(Einstellungen!$C$11="7 Tage",7,5),N('Ist-Stunden'!AK245)),MAX(IF(Einstellungen!$C$11="7 Tage",MAX(0,(MIN(DATE(2028,9,0),IF(Mitarbeiter!$D245="",DATE(2028,9,0),Mitarbeiter!$D245),TODAY()))-(MAX(DATE(2028,8,1),Mitarbeiter!$C245))+1),MAX(0,NETWORKDAYS(MAX(DATE(2028,8,1),Mitarbeiter!$C245),MIN(DATE(2028,9,0),IF(Mitarbeiter!$D245="",DATE(2028,9,0),Mitarbeiter!$D245),TODAY()),Einstellungen!$F$13:$F$67)))*N(Mitarbeiter!$E245)/IF(Einstellungen!$C$11="7 Tage",7,5),N('Ist-Stunden'!AK245)+(N(Krankheitstage!BJ245)+N(Krankheitstage!BV245))*N($C245))))</f>
        <v/>
      </c>
      <c r="BP245" s="76">
        <f>IF($B245="",0,IF(Einstellungen!$C$10="Ja",MAX(IF(Einstellungen!$C$11="7 Tage",MAX(0,(MIN(DATE(2028,10,0),IF(Mitarbeiter!$D245="",DATE(2028,10,0),Mitarbeiter!$D245),TODAY()))-(MAX(DATE(2028,9,1),Mitarbeiter!$C245))+1),MAX(0,NETWORKDAYS(MAX(DATE(2028,9,1),Mitarbeiter!$C245),MIN(DATE(2028,10,0),IF(Mitarbeiter!$D245="",DATE(2028,10,0),Mitarbeiter!$D245),TODAY()),Einstellungen!$F$13:$F$67)))*N(Mitarbeiter!$E245)/IF(Einstellungen!$C$11="7 Tage",7,5),N('Ist-Stunden'!AL245)),MAX(IF(Einstellungen!$C$11="7 Tage",MAX(0,(MIN(DATE(2028,10,0),IF(Mitarbeiter!$D245="",DATE(2028,10,0),Mitarbeiter!$D245),TODAY()))-(MAX(DATE(2028,9,1),Mitarbeiter!$C245))+1),MAX(0,NETWORKDAYS(MAX(DATE(2028,9,1),Mitarbeiter!$C245),MIN(DATE(2028,10,0),IF(Mitarbeiter!$D245="",DATE(2028,10,0),Mitarbeiter!$D245),TODAY()),Einstellungen!$F$13:$F$67)))*N(Mitarbeiter!$E245)/IF(Einstellungen!$C$11="7 Tage",7,5),N('Ist-Stunden'!AL245)+(N(Krankheitstage!BK245)+N(Krankheitstage!BW245))*N($C245))))</f>
        <v/>
      </c>
      <c r="BQ245" s="76">
        <f>IF($B245="",0,IF(Einstellungen!$C$10="Ja",MAX(IF(Einstellungen!$C$11="7 Tage",MAX(0,(MIN(DATE(2028,11,0),IF(Mitarbeiter!$D245="",DATE(2028,11,0),Mitarbeiter!$D245),TODAY()))-(MAX(DATE(2028,10,1),Mitarbeiter!$C245))+1),MAX(0,NETWORKDAYS(MAX(DATE(2028,10,1),Mitarbeiter!$C245),MIN(DATE(2028,11,0),IF(Mitarbeiter!$D245="",DATE(2028,11,0),Mitarbeiter!$D245),TODAY()),Einstellungen!$F$13:$F$67)))*N(Mitarbeiter!$E245)/IF(Einstellungen!$C$11="7 Tage",7,5),N('Ist-Stunden'!AM245)),MAX(IF(Einstellungen!$C$11="7 Tage",MAX(0,(MIN(DATE(2028,11,0),IF(Mitarbeiter!$D245="",DATE(2028,11,0),Mitarbeiter!$D245),TODAY()))-(MAX(DATE(2028,10,1),Mitarbeiter!$C245))+1),MAX(0,NETWORKDAYS(MAX(DATE(2028,10,1),Mitarbeiter!$C245),MIN(DATE(2028,11,0),IF(Mitarbeiter!$D245="",DATE(2028,11,0),Mitarbeiter!$D245),TODAY()),Einstellungen!$F$13:$F$67)))*N(Mitarbeiter!$E245)/IF(Einstellungen!$C$11="7 Tage",7,5),N('Ist-Stunden'!AM245)+(N(Krankheitstage!BL245)+N(Krankheitstage!BX245))*N($C245))))</f>
        <v/>
      </c>
      <c r="BR245" s="76">
        <f>IF($B245="",0,IF(Einstellungen!$C$10="Ja",MAX(IF(Einstellungen!$C$11="7 Tage",MAX(0,(MIN(DATE(2028,12,0),IF(Mitarbeiter!$D245="",DATE(2028,12,0),Mitarbeiter!$D245),TODAY()))-(MAX(DATE(2028,11,1),Mitarbeiter!$C245))+1),MAX(0,NETWORKDAYS(MAX(DATE(2028,11,1),Mitarbeiter!$C245),MIN(DATE(2028,12,0),IF(Mitarbeiter!$D245="",DATE(2028,12,0),Mitarbeiter!$D245),TODAY()),Einstellungen!$F$13:$F$67)))*N(Mitarbeiter!$E245)/IF(Einstellungen!$C$11="7 Tage",7,5),N('Ist-Stunden'!AN245)),MAX(IF(Einstellungen!$C$11="7 Tage",MAX(0,(MIN(DATE(2028,12,0),IF(Mitarbeiter!$D245="",DATE(2028,12,0),Mitarbeiter!$D245),TODAY()))-(MAX(DATE(2028,11,1),Mitarbeiter!$C245))+1),MAX(0,NETWORKDAYS(MAX(DATE(2028,11,1),Mitarbeiter!$C245),MIN(DATE(2028,12,0),IF(Mitarbeiter!$D245="",DATE(2028,12,0),Mitarbeiter!$D245),TODAY()),Einstellungen!$F$13:$F$67)))*N(Mitarbeiter!$E245)/IF(Einstellungen!$C$11="7 Tage",7,5),N('Ist-Stunden'!AN245)+(N(Krankheitstage!BM245)+N(Krankheitstage!BY245))*N($C245))))</f>
        <v/>
      </c>
      <c r="BS245" s="76">
        <f>IF($B245="",0,IF(Einstellungen!$C$10="Ja",MAX(IF(Einstellungen!$C$11="7 Tage",MAX(0,(MIN(DATE(2028,13,0),IF(Mitarbeiter!$D245="",DATE(2028,13,0),Mitarbeiter!$D245),TODAY()))-(MAX(DATE(2028,12,1),Mitarbeiter!$C245))+1),MAX(0,NETWORKDAYS(MAX(DATE(2028,12,1),Mitarbeiter!$C245),MIN(DATE(2028,13,0),IF(Mitarbeiter!$D245="",DATE(2028,13,0),Mitarbeiter!$D245),TODAY()),Einstellungen!$F$13:$F$67)))*N(Mitarbeiter!$E245)/IF(Einstellungen!$C$11="7 Tage",7,5),N('Ist-Stunden'!AO245)),MAX(IF(Einstellungen!$C$11="7 Tage",MAX(0,(MIN(DATE(2028,13,0),IF(Mitarbeiter!$D245="",DATE(2028,13,0),Mitarbeiter!$D245),TODAY()))-(MAX(DATE(2028,12,1),Mitarbeiter!$C245))+1),MAX(0,NETWORKDAYS(MAX(DATE(2028,12,1),Mitarbeiter!$C245),MIN(DATE(2028,13,0),IF(Mitarbeiter!$D245="",DATE(2028,13,0),Mitarbeiter!$D245),TODAY()),Einstellungen!$F$13:$F$67)))*N(Mitarbeiter!$E245)/IF(Einstellungen!$C$11="7 Tage",7,5),N('Ist-Stunden'!AO245)+(N(Krankheitstage!BN245)+N(Krankheitstage!BZ245))*N($C245))))</f>
        <v/>
      </c>
      <c r="BT245" s="76">
        <f>IF($B245="",0,IF(Einstellungen!$C$10="Ja",MAX(IF(Einstellungen!$C$11="7 Tage",MAX(0,(MIN(DATE(2029,2,0),IF(Mitarbeiter!$D245="",DATE(2029,2,0),Mitarbeiter!$D245),TODAY()))-(MAX(DATE(2029,1,1),Mitarbeiter!$C245))+1),MAX(0,NETWORKDAYS(MAX(DATE(2029,1,1),Mitarbeiter!$C245),MIN(DATE(2029,2,0),IF(Mitarbeiter!$D245="",DATE(2029,2,0),Mitarbeiter!$D245),TODAY()),Einstellungen!$F$13:$F$67)))*N(Mitarbeiter!$E245)/IF(Einstellungen!$C$11="7 Tage",7,5),N('Ist-Stunden'!AP245)),MAX(IF(Einstellungen!$C$11="7 Tage",MAX(0,(MIN(DATE(2029,2,0),IF(Mitarbeiter!$D245="",DATE(2029,2,0),Mitarbeiter!$D245),TODAY()))-(MAX(DATE(2029,1,1),Mitarbeiter!$C245))+1),MAX(0,NETWORKDAYS(MAX(DATE(2029,1,1),Mitarbeiter!$C245),MIN(DATE(2029,2,0),IF(Mitarbeiter!$D245="",DATE(2029,2,0),Mitarbeiter!$D245),TODAY()),Einstellungen!$F$13:$F$67)))*N(Mitarbeiter!$E245)/IF(Einstellungen!$C$11="7 Tage",7,5),N('Ist-Stunden'!AP245)+(N(Krankheitstage!CA245)+N(Krankheitstage!CM245))*N($C245))))</f>
        <v/>
      </c>
      <c r="BU245" s="76">
        <f>IF($B245="",0,IF(Einstellungen!$C$10="Ja",MAX(IF(Einstellungen!$C$11="7 Tage",MAX(0,(MIN(DATE(2029,3,0),IF(Mitarbeiter!$D245="",DATE(2029,3,0),Mitarbeiter!$D245),TODAY()))-(MAX(DATE(2029,2,1),Mitarbeiter!$C245))+1),MAX(0,NETWORKDAYS(MAX(DATE(2029,2,1),Mitarbeiter!$C245),MIN(DATE(2029,3,0),IF(Mitarbeiter!$D245="",DATE(2029,3,0),Mitarbeiter!$D245),TODAY()),Einstellungen!$F$13:$F$67)))*N(Mitarbeiter!$E245)/IF(Einstellungen!$C$11="7 Tage",7,5),N('Ist-Stunden'!AQ245)),MAX(IF(Einstellungen!$C$11="7 Tage",MAX(0,(MIN(DATE(2029,3,0),IF(Mitarbeiter!$D245="",DATE(2029,3,0),Mitarbeiter!$D245),TODAY()))-(MAX(DATE(2029,2,1),Mitarbeiter!$C245))+1),MAX(0,NETWORKDAYS(MAX(DATE(2029,2,1),Mitarbeiter!$C245),MIN(DATE(2029,3,0),IF(Mitarbeiter!$D245="",DATE(2029,3,0),Mitarbeiter!$D245),TODAY()),Einstellungen!$F$13:$F$67)))*N(Mitarbeiter!$E245)/IF(Einstellungen!$C$11="7 Tage",7,5),N('Ist-Stunden'!AQ245)+(N(Krankheitstage!CB245)+N(Krankheitstage!CN245))*N($C245))))</f>
        <v/>
      </c>
      <c r="BV245" s="76">
        <f>IF($B245="",0,IF(Einstellungen!$C$10="Ja",MAX(IF(Einstellungen!$C$11="7 Tage",MAX(0,(MIN(DATE(2029,4,0),IF(Mitarbeiter!$D245="",DATE(2029,4,0),Mitarbeiter!$D245),TODAY()))-(MAX(DATE(2029,3,1),Mitarbeiter!$C245))+1),MAX(0,NETWORKDAYS(MAX(DATE(2029,3,1),Mitarbeiter!$C245),MIN(DATE(2029,4,0),IF(Mitarbeiter!$D245="",DATE(2029,4,0),Mitarbeiter!$D245),TODAY()),Einstellungen!$F$13:$F$67)))*N(Mitarbeiter!$E245)/IF(Einstellungen!$C$11="7 Tage",7,5),N('Ist-Stunden'!AR245)),MAX(IF(Einstellungen!$C$11="7 Tage",MAX(0,(MIN(DATE(2029,4,0),IF(Mitarbeiter!$D245="",DATE(2029,4,0),Mitarbeiter!$D245),TODAY()))-(MAX(DATE(2029,3,1),Mitarbeiter!$C245))+1),MAX(0,NETWORKDAYS(MAX(DATE(2029,3,1),Mitarbeiter!$C245),MIN(DATE(2029,4,0),IF(Mitarbeiter!$D245="",DATE(2029,4,0),Mitarbeiter!$D245),TODAY()),Einstellungen!$F$13:$F$67)))*N(Mitarbeiter!$E245)/IF(Einstellungen!$C$11="7 Tage",7,5),N('Ist-Stunden'!AR245)+(N(Krankheitstage!CC245)+N(Krankheitstage!CO245))*N($C245))))</f>
        <v/>
      </c>
      <c r="BW245" s="76">
        <f>IF($B245="",0,IF(Einstellungen!$C$10="Ja",MAX(IF(Einstellungen!$C$11="7 Tage",MAX(0,(MIN(DATE(2029,5,0),IF(Mitarbeiter!$D245="",DATE(2029,5,0),Mitarbeiter!$D245),TODAY()))-(MAX(DATE(2029,4,1),Mitarbeiter!$C245))+1),MAX(0,NETWORKDAYS(MAX(DATE(2029,4,1),Mitarbeiter!$C245),MIN(DATE(2029,5,0),IF(Mitarbeiter!$D245="",DATE(2029,5,0),Mitarbeiter!$D245),TODAY()),Einstellungen!$F$13:$F$67)))*N(Mitarbeiter!$E245)/IF(Einstellungen!$C$11="7 Tage",7,5),N('Ist-Stunden'!AS245)),MAX(IF(Einstellungen!$C$11="7 Tage",MAX(0,(MIN(DATE(2029,5,0),IF(Mitarbeiter!$D245="",DATE(2029,5,0),Mitarbeiter!$D245),TODAY()))-(MAX(DATE(2029,4,1),Mitarbeiter!$C245))+1),MAX(0,NETWORKDAYS(MAX(DATE(2029,4,1),Mitarbeiter!$C245),MIN(DATE(2029,5,0),IF(Mitarbeiter!$D245="",DATE(2029,5,0),Mitarbeiter!$D245),TODAY()),Einstellungen!$F$13:$F$67)))*N(Mitarbeiter!$E245)/IF(Einstellungen!$C$11="7 Tage",7,5),N('Ist-Stunden'!AS245)+(N(Krankheitstage!CD245)+N(Krankheitstage!CP245))*N($C245))))</f>
        <v/>
      </c>
      <c r="BX245" s="76">
        <f>IF($B245="",0,IF(Einstellungen!$C$10="Ja",MAX(IF(Einstellungen!$C$11="7 Tage",MAX(0,(MIN(DATE(2029,6,0),IF(Mitarbeiter!$D245="",DATE(2029,6,0),Mitarbeiter!$D245),TODAY()))-(MAX(DATE(2029,5,1),Mitarbeiter!$C245))+1),MAX(0,NETWORKDAYS(MAX(DATE(2029,5,1),Mitarbeiter!$C245),MIN(DATE(2029,6,0),IF(Mitarbeiter!$D245="",DATE(2029,6,0),Mitarbeiter!$D245),TODAY()),Einstellungen!$F$13:$F$67)))*N(Mitarbeiter!$E245)/IF(Einstellungen!$C$11="7 Tage",7,5),N('Ist-Stunden'!AT245)),MAX(IF(Einstellungen!$C$11="7 Tage",MAX(0,(MIN(DATE(2029,6,0),IF(Mitarbeiter!$D245="",DATE(2029,6,0),Mitarbeiter!$D245),TODAY()))-(MAX(DATE(2029,5,1),Mitarbeiter!$C245))+1),MAX(0,NETWORKDAYS(MAX(DATE(2029,5,1),Mitarbeiter!$C245),MIN(DATE(2029,6,0),IF(Mitarbeiter!$D245="",DATE(2029,6,0),Mitarbeiter!$D245),TODAY()),Einstellungen!$F$13:$F$67)))*N(Mitarbeiter!$E245)/IF(Einstellungen!$C$11="7 Tage",7,5),N('Ist-Stunden'!AT245)+(N(Krankheitstage!CE245)+N(Krankheitstage!CQ245))*N($C245))))</f>
        <v/>
      </c>
      <c r="BY245" s="76">
        <f>IF($B245="",0,IF(Einstellungen!$C$10="Ja",MAX(IF(Einstellungen!$C$11="7 Tage",MAX(0,(MIN(DATE(2029,7,0),IF(Mitarbeiter!$D245="",DATE(2029,7,0),Mitarbeiter!$D245),TODAY()))-(MAX(DATE(2029,6,1),Mitarbeiter!$C245))+1),MAX(0,NETWORKDAYS(MAX(DATE(2029,6,1),Mitarbeiter!$C245),MIN(DATE(2029,7,0),IF(Mitarbeiter!$D245="",DATE(2029,7,0),Mitarbeiter!$D245),TODAY()),Einstellungen!$F$13:$F$67)))*N(Mitarbeiter!$E245)/IF(Einstellungen!$C$11="7 Tage",7,5),N('Ist-Stunden'!AU245)),MAX(IF(Einstellungen!$C$11="7 Tage",MAX(0,(MIN(DATE(2029,7,0),IF(Mitarbeiter!$D245="",DATE(2029,7,0),Mitarbeiter!$D245),TODAY()))-(MAX(DATE(2029,6,1),Mitarbeiter!$C245))+1),MAX(0,NETWORKDAYS(MAX(DATE(2029,6,1),Mitarbeiter!$C245),MIN(DATE(2029,7,0),IF(Mitarbeiter!$D245="",DATE(2029,7,0),Mitarbeiter!$D245),TODAY()),Einstellungen!$F$13:$F$67)))*N(Mitarbeiter!$E245)/IF(Einstellungen!$C$11="7 Tage",7,5),N('Ist-Stunden'!AU245)+(N(Krankheitstage!CF245)+N(Krankheitstage!CR245))*N($C245))))</f>
        <v/>
      </c>
      <c r="BZ245" s="76">
        <f>IF($B245="",0,IF(Einstellungen!$C$10="Ja",MAX(IF(Einstellungen!$C$11="7 Tage",MAX(0,(MIN(DATE(2029,8,0),IF(Mitarbeiter!$D245="",DATE(2029,8,0),Mitarbeiter!$D245),TODAY()))-(MAX(DATE(2029,7,1),Mitarbeiter!$C245))+1),MAX(0,NETWORKDAYS(MAX(DATE(2029,7,1),Mitarbeiter!$C245),MIN(DATE(2029,8,0),IF(Mitarbeiter!$D245="",DATE(2029,8,0),Mitarbeiter!$D245),TODAY()),Einstellungen!$F$13:$F$67)))*N(Mitarbeiter!$E245)/IF(Einstellungen!$C$11="7 Tage",7,5),N('Ist-Stunden'!AV245)),MAX(IF(Einstellungen!$C$11="7 Tage",MAX(0,(MIN(DATE(2029,8,0),IF(Mitarbeiter!$D245="",DATE(2029,8,0),Mitarbeiter!$D245),TODAY()))-(MAX(DATE(2029,7,1),Mitarbeiter!$C245))+1),MAX(0,NETWORKDAYS(MAX(DATE(2029,7,1),Mitarbeiter!$C245),MIN(DATE(2029,8,0),IF(Mitarbeiter!$D245="",DATE(2029,8,0),Mitarbeiter!$D245),TODAY()),Einstellungen!$F$13:$F$67)))*N(Mitarbeiter!$E245)/IF(Einstellungen!$C$11="7 Tage",7,5),N('Ist-Stunden'!AV245)+(N(Krankheitstage!CG245)+N(Krankheitstage!CS245))*N($C245))))</f>
        <v/>
      </c>
      <c r="CA245" s="76">
        <f>IF($B245="",0,IF(Einstellungen!$C$10="Ja",MAX(IF(Einstellungen!$C$11="7 Tage",MAX(0,(MIN(DATE(2029,9,0),IF(Mitarbeiter!$D245="",DATE(2029,9,0),Mitarbeiter!$D245),TODAY()))-(MAX(DATE(2029,8,1),Mitarbeiter!$C245))+1),MAX(0,NETWORKDAYS(MAX(DATE(2029,8,1),Mitarbeiter!$C245),MIN(DATE(2029,9,0),IF(Mitarbeiter!$D245="",DATE(2029,9,0),Mitarbeiter!$D245),TODAY()),Einstellungen!$F$13:$F$67)))*N(Mitarbeiter!$E245)/IF(Einstellungen!$C$11="7 Tage",7,5),N('Ist-Stunden'!AW245)),MAX(IF(Einstellungen!$C$11="7 Tage",MAX(0,(MIN(DATE(2029,9,0),IF(Mitarbeiter!$D245="",DATE(2029,9,0),Mitarbeiter!$D245),TODAY()))-(MAX(DATE(2029,8,1),Mitarbeiter!$C245))+1),MAX(0,NETWORKDAYS(MAX(DATE(2029,8,1),Mitarbeiter!$C245),MIN(DATE(2029,9,0),IF(Mitarbeiter!$D245="",DATE(2029,9,0),Mitarbeiter!$D245),TODAY()),Einstellungen!$F$13:$F$67)))*N(Mitarbeiter!$E245)/IF(Einstellungen!$C$11="7 Tage",7,5),N('Ist-Stunden'!AW245)+(N(Krankheitstage!CH245)+N(Krankheitstage!CT245))*N($C245))))</f>
        <v/>
      </c>
      <c r="CB245" s="76">
        <f>IF($B245="",0,IF(Einstellungen!$C$10="Ja",MAX(IF(Einstellungen!$C$11="7 Tage",MAX(0,(MIN(DATE(2029,10,0),IF(Mitarbeiter!$D245="",DATE(2029,10,0),Mitarbeiter!$D245),TODAY()))-(MAX(DATE(2029,9,1),Mitarbeiter!$C245))+1),MAX(0,NETWORKDAYS(MAX(DATE(2029,9,1),Mitarbeiter!$C245),MIN(DATE(2029,10,0),IF(Mitarbeiter!$D245="",DATE(2029,10,0),Mitarbeiter!$D245),TODAY()),Einstellungen!$F$13:$F$67)))*N(Mitarbeiter!$E245)/IF(Einstellungen!$C$11="7 Tage",7,5),N('Ist-Stunden'!AX245)),MAX(IF(Einstellungen!$C$11="7 Tage",MAX(0,(MIN(DATE(2029,10,0),IF(Mitarbeiter!$D245="",DATE(2029,10,0),Mitarbeiter!$D245),TODAY()))-(MAX(DATE(2029,9,1),Mitarbeiter!$C245))+1),MAX(0,NETWORKDAYS(MAX(DATE(2029,9,1),Mitarbeiter!$C245),MIN(DATE(2029,10,0),IF(Mitarbeiter!$D245="",DATE(2029,10,0),Mitarbeiter!$D245),TODAY()),Einstellungen!$F$13:$F$67)))*N(Mitarbeiter!$E245)/IF(Einstellungen!$C$11="7 Tage",7,5),N('Ist-Stunden'!AX245)+(N(Krankheitstage!CI245)+N(Krankheitstage!CU245))*N($C245))))</f>
        <v/>
      </c>
      <c r="CC245" s="76">
        <f>IF($B245="",0,IF(Einstellungen!$C$10="Ja",MAX(IF(Einstellungen!$C$11="7 Tage",MAX(0,(MIN(DATE(2029,11,0),IF(Mitarbeiter!$D245="",DATE(2029,11,0),Mitarbeiter!$D245),TODAY()))-(MAX(DATE(2029,10,1),Mitarbeiter!$C245))+1),MAX(0,NETWORKDAYS(MAX(DATE(2029,10,1),Mitarbeiter!$C245),MIN(DATE(2029,11,0),IF(Mitarbeiter!$D245="",DATE(2029,11,0),Mitarbeiter!$D245),TODAY()),Einstellungen!$F$13:$F$67)))*N(Mitarbeiter!$E245)/IF(Einstellungen!$C$11="7 Tage",7,5),N('Ist-Stunden'!AY245)),MAX(IF(Einstellungen!$C$11="7 Tage",MAX(0,(MIN(DATE(2029,11,0),IF(Mitarbeiter!$D245="",DATE(2029,11,0),Mitarbeiter!$D245),TODAY()))-(MAX(DATE(2029,10,1),Mitarbeiter!$C245))+1),MAX(0,NETWORKDAYS(MAX(DATE(2029,10,1),Mitarbeiter!$C245),MIN(DATE(2029,11,0),IF(Mitarbeiter!$D245="",DATE(2029,11,0),Mitarbeiter!$D245),TODAY()),Einstellungen!$F$13:$F$67)))*N(Mitarbeiter!$E245)/IF(Einstellungen!$C$11="7 Tage",7,5),N('Ist-Stunden'!AY245)+(N(Krankheitstage!CJ245)+N(Krankheitstage!CV245))*N($C245))))</f>
        <v/>
      </c>
      <c r="CD245" s="76">
        <f>IF($B245="",0,IF(Einstellungen!$C$10="Ja",MAX(IF(Einstellungen!$C$11="7 Tage",MAX(0,(MIN(DATE(2029,12,0),IF(Mitarbeiter!$D245="",DATE(2029,12,0),Mitarbeiter!$D245),TODAY()))-(MAX(DATE(2029,11,1),Mitarbeiter!$C245))+1),MAX(0,NETWORKDAYS(MAX(DATE(2029,11,1),Mitarbeiter!$C245),MIN(DATE(2029,12,0),IF(Mitarbeiter!$D245="",DATE(2029,12,0),Mitarbeiter!$D245),TODAY()),Einstellungen!$F$13:$F$67)))*N(Mitarbeiter!$E245)/IF(Einstellungen!$C$11="7 Tage",7,5),N('Ist-Stunden'!AZ245)),MAX(IF(Einstellungen!$C$11="7 Tage",MAX(0,(MIN(DATE(2029,12,0),IF(Mitarbeiter!$D245="",DATE(2029,12,0),Mitarbeiter!$D245),TODAY()))-(MAX(DATE(2029,11,1),Mitarbeiter!$C245))+1),MAX(0,NETWORKDAYS(MAX(DATE(2029,11,1),Mitarbeiter!$C245),MIN(DATE(2029,12,0),IF(Mitarbeiter!$D245="",DATE(2029,12,0),Mitarbeiter!$D245),TODAY()),Einstellungen!$F$13:$F$67)))*N(Mitarbeiter!$E245)/IF(Einstellungen!$C$11="7 Tage",7,5),N('Ist-Stunden'!AZ245)+(N(Krankheitstage!CK245)+N(Krankheitstage!CW245))*N($C245))))</f>
        <v/>
      </c>
      <c r="CE245" s="76">
        <f>IF($B245="",0,IF(Einstellungen!$C$10="Ja",MAX(IF(Einstellungen!$C$11="7 Tage",MAX(0,(MIN(DATE(2029,13,0),IF(Mitarbeiter!$D245="",DATE(2029,13,0),Mitarbeiter!$D245),TODAY()))-(MAX(DATE(2029,12,1),Mitarbeiter!$C245))+1),MAX(0,NETWORKDAYS(MAX(DATE(2029,12,1),Mitarbeiter!$C245),MIN(DATE(2029,13,0),IF(Mitarbeiter!$D245="",DATE(2029,13,0),Mitarbeiter!$D245),TODAY()),Einstellungen!$F$13:$F$67)))*N(Mitarbeiter!$E245)/IF(Einstellungen!$C$11="7 Tage",7,5),N('Ist-Stunden'!BA245)),MAX(IF(Einstellungen!$C$11="7 Tage",MAX(0,(MIN(DATE(2029,13,0),IF(Mitarbeiter!$D245="",DATE(2029,13,0),Mitarbeiter!$D245),TODAY()))-(MAX(DATE(2029,12,1),Mitarbeiter!$C245))+1),MAX(0,NETWORKDAYS(MAX(DATE(2029,12,1),Mitarbeiter!$C245),MIN(DATE(2029,13,0),IF(Mitarbeiter!$D245="",DATE(2029,13,0),Mitarbeiter!$D245),TODAY()),Einstellungen!$F$13:$F$67)))*N(Mitarbeiter!$E245)/IF(Einstellungen!$C$11="7 Tage",7,5),N('Ist-Stunden'!BA245)+(N(Krankheitstage!CL245)+N(Krankheitstage!CX245))*N($C245))))</f>
        <v/>
      </c>
      <c r="CF245" s="76">
        <f>IF($B245="",0,IF(Einstellungen!$C$10="Ja",MAX(IF(Einstellungen!$C$11="7 Tage",MAX(0,(MIN(DATE(2030,2,0),IF(Mitarbeiter!$D245="",DATE(2030,2,0),Mitarbeiter!$D245),TODAY()))-(MAX(DATE(2030,1,1),Mitarbeiter!$C245))+1),MAX(0,NETWORKDAYS(MAX(DATE(2030,1,1),Mitarbeiter!$C245),MIN(DATE(2030,2,0),IF(Mitarbeiter!$D245="",DATE(2030,2,0),Mitarbeiter!$D245),TODAY()),Einstellungen!$F$13:$F$67)))*N(Mitarbeiter!$E245)/IF(Einstellungen!$C$11="7 Tage",7,5),N('Ist-Stunden'!BB245)),MAX(IF(Einstellungen!$C$11="7 Tage",MAX(0,(MIN(DATE(2030,2,0),IF(Mitarbeiter!$D245="",DATE(2030,2,0),Mitarbeiter!$D245),TODAY()))-(MAX(DATE(2030,1,1),Mitarbeiter!$C245))+1),MAX(0,NETWORKDAYS(MAX(DATE(2030,1,1),Mitarbeiter!$C245),MIN(DATE(2030,2,0),IF(Mitarbeiter!$D245="",DATE(2030,2,0),Mitarbeiter!$D245),TODAY()),Einstellungen!$F$13:$F$67)))*N(Mitarbeiter!$E245)/IF(Einstellungen!$C$11="7 Tage",7,5),N('Ist-Stunden'!BB245)+(N(Krankheitstage!CY245)+N(Krankheitstage!DK245))*N($C245))))</f>
        <v/>
      </c>
      <c r="CG245" s="76">
        <f>IF($B245="",0,IF(Einstellungen!$C$10="Ja",MAX(IF(Einstellungen!$C$11="7 Tage",MAX(0,(MIN(DATE(2030,3,0),IF(Mitarbeiter!$D245="",DATE(2030,3,0),Mitarbeiter!$D245),TODAY()))-(MAX(DATE(2030,2,1),Mitarbeiter!$C245))+1),MAX(0,NETWORKDAYS(MAX(DATE(2030,2,1),Mitarbeiter!$C245),MIN(DATE(2030,3,0),IF(Mitarbeiter!$D245="",DATE(2030,3,0),Mitarbeiter!$D245),TODAY()),Einstellungen!$F$13:$F$67)))*N(Mitarbeiter!$E245)/IF(Einstellungen!$C$11="7 Tage",7,5),N('Ist-Stunden'!BC245)),MAX(IF(Einstellungen!$C$11="7 Tage",MAX(0,(MIN(DATE(2030,3,0),IF(Mitarbeiter!$D245="",DATE(2030,3,0),Mitarbeiter!$D245),TODAY()))-(MAX(DATE(2030,2,1),Mitarbeiter!$C245))+1),MAX(0,NETWORKDAYS(MAX(DATE(2030,2,1),Mitarbeiter!$C245),MIN(DATE(2030,3,0),IF(Mitarbeiter!$D245="",DATE(2030,3,0),Mitarbeiter!$D245),TODAY()),Einstellungen!$F$13:$F$67)))*N(Mitarbeiter!$E245)/IF(Einstellungen!$C$11="7 Tage",7,5),N('Ist-Stunden'!BC245)+(N(Krankheitstage!CZ245)+N(Krankheitstage!DL245))*N($C245))))</f>
        <v/>
      </c>
      <c r="CH245" s="76">
        <f>IF($B245="",0,IF(Einstellungen!$C$10="Ja",MAX(IF(Einstellungen!$C$11="7 Tage",MAX(0,(MIN(DATE(2030,4,0),IF(Mitarbeiter!$D245="",DATE(2030,4,0),Mitarbeiter!$D245),TODAY()))-(MAX(DATE(2030,3,1),Mitarbeiter!$C245))+1),MAX(0,NETWORKDAYS(MAX(DATE(2030,3,1),Mitarbeiter!$C245),MIN(DATE(2030,4,0),IF(Mitarbeiter!$D245="",DATE(2030,4,0),Mitarbeiter!$D245),TODAY()),Einstellungen!$F$13:$F$67)))*N(Mitarbeiter!$E245)/IF(Einstellungen!$C$11="7 Tage",7,5),N('Ist-Stunden'!BD245)),MAX(IF(Einstellungen!$C$11="7 Tage",MAX(0,(MIN(DATE(2030,4,0),IF(Mitarbeiter!$D245="",DATE(2030,4,0),Mitarbeiter!$D245),TODAY()))-(MAX(DATE(2030,3,1),Mitarbeiter!$C245))+1),MAX(0,NETWORKDAYS(MAX(DATE(2030,3,1),Mitarbeiter!$C245),MIN(DATE(2030,4,0),IF(Mitarbeiter!$D245="",DATE(2030,4,0),Mitarbeiter!$D245),TODAY()),Einstellungen!$F$13:$F$67)))*N(Mitarbeiter!$E245)/IF(Einstellungen!$C$11="7 Tage",7,5),N('Ist-Stunden'!BD245)+(N(Krankheitstage!DA245)+N(Krankheitstage!DM245))*N($C245))))</f>
        <v/>
      </c>
      <c r="CI245" s="76">
        <f>IF($B245="",0,IF(Einstellungen!$C$10="Ja",MAX(IF(Einstellungen!$C$11="7 Tage",MAX(0,(MIN(DATE(2030,5,0),IF(Mitarbeiter!$D245="",DATE(2030,5,0),Mitarbeiter!$D245),TODAY()))-(MAX(DATE(2030,4,1),Mitarbeiter!$C245))+1),MAX(0,NETWORKDAYS(MAX(DATE(2030,4,1),Mitarbeiter!$C245),MIN(DATE(2030,5,0),IF(Mitarbeiter!$D245="",DATE(2030,5,0),Mitarbeiter!$D245),TODAY()),Einstellungen!$F$13:$F$67)))*N(Mitarbeiter!$E245)/IF(Einstellungen!$C$11="7 Tage",7,5),N('Ist-Stunden'!BE245)),MAX(IF(Einstellungen!$C$11="7 Tage",MAX(0,(MIN(DATE(2030,5,0),IF(Mitarbeiter!$D245="",DATE(2030,5,0),Mitarbeiter!$D245),TODAY()))-(MAX(DATE(2030,4,1),Mitarbeiter!$C245))+1),MAX(0,NETWORKDAYS(MAX(DATE(2030,4,1),Mitarbeiter!$C245),MIN(DATE(2030,5,0),IF(Mitarbeiter!$D245="",DATE(2030,5,0),Mitarbeiter!$D245),TODAY()),Einstellungen!$F$13:$F$67)))*N(Mitarbeiter!$E245)/IF(Einstellungen!$C$11="7 Tage",7,5),N('Ist-Stunden'!BE245)+(N(Krankheitstage!DB245)+N(Krankheitstage!DN245))*N($C245))))</f>
        <v/>
      </c>
      <c r="CJ245" s="76">
        <f>IF($B245="",0,IF(Einstellungen!$C$10="Ja",MAX(IF(Einstellungen!$C$11="7 Tage",MAX(0,(MIN(DATE(2030,6,0),IF(Mitarbeiter!$D245="",DATE(2030,6,0),Mitarbeiter!$D245),TODAY()))-(MAX(DATE(2030,5,1),Mitarbeiter!$C245))+1),MAX(0,NETWORKDAYS(MAX(DATE(2030,5,1),Mitarbeiter!$C245),MIN(DATE(2030,6,0),IF(Mitarbeiter!$D245="",DATE(2030,6,0),Mitarbeiter!$D245),TODAY()),Einstellungen!$F$13:$F$67)))*N(Mitarbeiter!$E245)/IF(Einstellungen!$C$11="7 Tage",7,5),N('Ist-Stunden'!BF245)),MAX(IF(Einstellungen!$C$11="7 Tage",MAX(0,(MIN(DATE(2030,6,0),IF(Mitarbeiter!$D245="",DATE(2030,6,0),Mitarbeiter!$D245),TODAY()))-(MAX(DATE(2030,5,1),Mitarbeiter!$C245))+1),MAX(0,NETWORKDAYS(MAX(DATE(2030,5,1),Mitarbeiter!$C245),MIN(DATE(2030,6,0),IF(Mitarbeiter!$D245="",DATE(2030,6,0),Mitarbeiter!$D245),TODAY()),Einstellungen!$F$13:$F$67)))*N(Mitarbeiter!$E245)/IF(Einstellungen!$C$11="7 Tage",7,5),N('Ist-Stunden'!BF245)+(N(Krankheitstage!DC245)+N(Krankheitstage!DO245))*N($C245))))</f>
        <v/>
      </c>
      <c r="CK245" s="76">
        <f>IF($B245="",0,IF(Einstellungen!$C$10="Ja",MAX(IF(Einstellungen!$C$11="7 Tage",MAX(0,(MIN(DATE(2030,7,0),IF(Mitarbeiter!$D245="",DATE(2030,7,0),Mitarbeiter!$D245),TODAY()))-(MAX(DATE(2030,6,1),Mitarbeiter!$C245))+1),MAX(0,NETWORKDAYS(MAX(DATE(2030,6,1),Mitarbeiter!$C245),MIN(DATE(2030,7,0),IF(Mitarbeiter!$D245="",DATE(2030,7,0),Mitarbeiter!$D245),TODAY()),Einstellungen!$F$13:$F$67)))*N(Mitarbeiter!$E245)/IF(Einstellungen!$C$11="7 Tage",7,5),N('Ist-Stunden'!BG245)),MAX(IF(Einstellungen!$C$11="7 Tage",MAX(0,(MIN(DATE(2030,7,0),IF(Mitarbeiter!$D245="",DATE(2030,7,0),Mitarbeiter!$D245),TODAY()))-(MAX(DATE(2030,6,1),Mitarbeiter!$C245))+1),MAX(0,NETWORKDAYS(MAX(DATE(2030,6,1),Mitarbeiter!$C245),MIN(DATE(2030,7,0),IF(Mitarbeiter!$D245="",DATE(2030,7,0),Mitarbeiter!$D245),TODAY()),Einstellungen!$F$13:$F$67)))*N(Mitarbeiter!$E245)/IF(Einstellungen!$C$11="7 Tage",7,5),N('Ist-Stunden'!BG245)+(N(Krankheitstage!DD245)+N(Krankheitstage!DP245))*N($C245))))</f>
        <v/>
      </c>
      <c r="CL245" s="76">
        <f>IF($B245="",0,IF(Einstellungen!$C$10="Ja",MAX(IF(Einstellungen!$C$11="7 Tage",MAX(0,(MIN(DATE(2030,8,0),IF(Mitarbeiter!$D245="",DATE(2030,8,0),Mitarbeiter!$D245),TODAY()))-(MAX(DATE(2030,7,1),Mitarbeiter!$C245))+1),MAX(0,NETWORKDAYS(MAX(DATE(2030,7,1),Mitarbeiter!$C245),MIN(DATE(2030,8,0),IF(Mitarbeiter!$D245="",DATE(2030,8,0),Mitarbeiter!$D245),TODAY()),Einstellungen!$F$13:$F$67)))*N(Mitarbeiter!$E245)/IF(Einstellungen!$C$11="7 Tage",7,5),N('Ist-Stunden'!BH245)),MAX(IF(Einstellungen!$C$11="7 Tage",MAX(0,(MIN(DATE(2030,8,0),IF(Mitarbeiter!$D245="",DATE(2030,8,0),Mitarbeiter!$D245),TODAY()))-(MAX(DATE(2030,7,1),Mitarbeiter!$C245))+1),MAX(0,NETWORKDAYS(MAX(DATE(2030,7,1),Mitarbeiter!$C245),MIN(DATE(2030,8,0),IF(Mitarbeiter!$D245="",DATE(2030,8,0),Mitarbeiter!$D245),TODAY()),Einstellungen!$F$13:$F$67)))*N(Mitarbeiter!$E245)/IF(Einstellungen!$C$11="7 Tage",7,5),N('Ist-Stunden'!BH245)+(N(Krankheitstage!DE245)+N(Krankheitstage!DQ245))*N($C245))))</f>
        <v/>
      </c>
      <c r="CM245" s="76">
        <f>IF($B245="",0,IF(Einstellungen!$C$10="Ja",MAX(IF(Einstellungen!$C$11="7 Tage",MAX(0,(MIN(DATE(2030,9,0),IF(Mitarbeiter!$D245="",DATE(2030,9,0),Mitarbeiter!$D245),TODAY()))-(MAX(DATE(2030,8,1),Mitarbeiter!$C245))+1),MAX(0,NETWORKDAYS(MAX(DATE(2030,8,1),Mitarbeiter!$C245),MIN(DATE(2030,9,0),IF(Mitarbeiter!$D245="",DATE(2030,9,0),Mitarbeiter!$D245),TODAY()),Einstellungen!$F$13:$F$67)))*N(Mitarbeiter!$E245)/IF(Einstellungen!$C$11="7 Tage",7,5),N('Ist-Stunden'!BI245)),MAX(IF(Einstellungen!$C$11="7 Tage",MAX(0,(MIN(DATE(2030,9,0),IF(Mitarbeiter!$D245="",DATE(2030,9,0),Mitarbeiter!$D245),TODAY()))-(MAX(DATE(2030,8,1),Mitarbeiter!$C245))+1),MAX(0,NETWORKDAYS(MAX(DATE(2030,8,1),Mitarbeiter!$C245),MIN(DATE(2030,9,0),IF(Mitarbeiter!$D245="",DATE(2030,9,0),Mitarbeiter!$D245),TODAY()),Einstellungen!$F$13:$F$67)))*N(Mitarbeiter!$E245)/IF(Einstellungen!$C$11="7 Tage",7,5),N('Ist-Stunden'!BI245)+(N(Krankheitstage!DF245)+N(Krankheitstage!DR245))*N($C245))))</f>
        <v/>
      </c>
      <c r="CN245" s="76">
        <f>IF($B245="",0,IF(Einstellungen!$C$10="Ja",MAX(IF(Einstellungen!$C$11="7 Tage",MAX(0,(MIN(DATE(2030,10,0),IF(Mitarbeiter!$D245="",DATE(2030,10,0),Mitarbeiter!$D245),TODAY()))-(MAX(DATE(2030,9,1),Mitarbeiter!$C245))+1),MAX(0,NETWORKDAYS(MAX(DATE(2030,9,1),Mitarbeiter!$C245),MIN(DATE(2030,10,0),IF(Mitarbeiter!$D245="",DATE(2030,10,0),Mitarbeiter!$D245),TODAY()),Einstellungen!$F$13:$F$67)))*N(Mitarbeiter!$E245)/IF(Einstellungen!$C$11="7 Tage",7,5),N('Ist-Stunden'!BJ245)),MAX(IF(Einstellungen!$C$11="7 Tage",MAX(0,(MIN(DATE(2030,10,0),IF(Mitarbeiter!$D245="",DATE(2030,10,0),Mitarbeiter!$D245),TODAY()))-(MAX(DATE(2030,9,1),Mitarbeiter!$C245))+1),MAX(0,NETWORKDAYS(MAX(DATE(2030,9,1),Mitarbeiter!$C245),MIN(DATE(2030,10,0),IF(Mitarbeiter!$D245="",DATE(2030,10,0),Mitarbeiter!$D245),TODAY()),Einstellungen!$F$13:$F$67)))*N(Mitarbeiter!$E245)/IF(Einstellungen!$C$11="7 Tage",7,5),N('Ist-Stunden'!BJ245)+(N(Krankheitstage!DG245)+N(Krankheitstage!DS245))*N($C245))))</f>
        <v/>
      </c>
      <c r="CO245" s="76">
        <f>IF($B245="",0,IF(Einstellungen!$C$10="Ja",MAX(IF(Einstellungen!$C$11="7 Tage",MAX(0,(MIN(DATE(2030,11,0),IF(Mitarbeiter!$D245="",DATE(2030,11,0),Mitarbeiter!$D245),TODAY()))-(MAX(DATE(2030,10,1),Mitarbeiter!$C245))+1),MAX(0,NETWORKDAYS(MAX(DATE(2030,10,1),Mitarbeiter!$C245),MIN(DATE(2030,11,0),IF(Mitarbeiter!$D245="",DATE(2030,11,0),Mitarbeiter!$D245),TODAY()),Einstellungen!$F$13:$F$67)))*N(Mitarbeiter!$E245)/IF(Einstellungen!$C$11="7 Tage",7,5),N('Ist-Stunden'!BK245)),MAX(IF(Einstellungen!$C$11="7 Tage",MAX(0,(MIN(DATE(2030,11,0),IF(Mitarbeiter!$D245="",DATE(2030,11,0),Mitarbeiter!$D245),TODAY()))-(MAX(DATE(2030,10,1),Mitarbeiter!$C245))+1),MAX(0,NETWORKDAYS(MAX(DATE(2030,10,1),Mitarbeiter!$C245),MIN(DATE(2030,11,0),IF(Mitarbeiter!$D245="",DATE(2030,11,0),Mitarbeiter!$D245),TODAY()),Einstellungen!$F$13:$F$67)))*N(Mitarbeiter!$E245)/IF(Einstellungen!$C$11="7 Tage",7,5),N('Ist-Stunden'!BK245)+(N(Krankheitstage!DH245)+N(Krankheitstage!DT245))*N($C245))))</f>
        <v/>
      </c>
      <c r="CP245" s="76">
        <f>IF($B245="",0,IF(Einstellungen!$C$10="Ja",MAX(IF(Einstellungen!$C$11="7 Tage",MAX(0,(MIN(DATE(2030,12,0),IF(Mitarbeiter!$D245="",DATE(2030,12,0),Mitarbeiter!$D245),TODAY()))-(MAX(DATE(2030,11,1),Mitarbeiter!$C245))+1),MAX(0,NETWORKDAYS(MAX(DATE(2030,11,1),Mitarbeiter!$C245),MIN(DATE(2030,12,0),IF(Mitarbeiter!$D245="",DATE(2030,12,0),Mitarbeiter!$D245),TODAY()),Einstellungen!$F$13:$F$67)))*N(Mitarbeiter!$E245)/IF(Einstellungen!$C$11="7 Tage",7,5),N('Ist-Stunden'!BL245)),MAX(IF(Einstellungen!$C$11="7 Tage",MAX(0,(MIN(DATE(2030,12,0),IF(Mitarbeiter!$D245="",DATE(2030,12,0),Mitarbeiter!$D245),TODAY()))-(MAX(DATE(2030,11,1),Mitarbeiter!$C245))+1),MAX(0,NETWORKDAYS(MAX(DATE(2030,11,1),Mitarbeiter!$C245),MIN(DATE(2030,12,0),IF(Mitarbeiter!$D245="",DATE(2030,12,0),Mitarbeiter!$D245),TODAY()),Einstellungen!$F$13:$F$67)))*N(Mitarbeiter!$E245)/IF(Einstellungen!$C$11="7 Tage",7,5),N('Ist-Stunden'!BL245)+(N(Krankheitstage!DI245)+N(Krankheitstage!DU245))*N($C245))))</f>
        <v/>
      </c>
      <c r="CQ245" s="76">
        <f>IF($B245="",0,IF(Einstellungen!$C$10="Ja",MAX(IF(Einstellungen!$C$11="7 Tage",MAX(0,(MIN(DATE(2030,13,0),IF(Mitarbeiter!$D245="",DATE(2030,13,0),Mitarbeiter!$D245),TODAY()))-(MAX(DATE(2030,12,1),Mitarbeiter!$C245))+1),MAX(0,NETWORKDAYS(MAX(DATE(2030,12,1),Mitarbeiter!$C245),MIN(DATE(2030,13,0),IF(Mitarbeiter!$D245="",DATE(2030,13,0),Mitarbeiter!$D245),TODAY()),Einstellungen!$F$13:$F$67)))*N(Mitarbeiter!$E245)/IF(Einstellungen!$C$11="7 Tage",7,5),N('Ist-Stunden'!BM245)),MAX(IF(Einstellungen!$C$11="7 Tage",MAX(0,(MIN(DATE(2030,13,0),IF(Mitarbeiter!$D245="",DATE(2030,13,0),Mitarbeiter!$D245),TODAY()))-(MAX(DATE(2030,12,1),Mitarbeiter!$C245))+1),MAX(0,NETWORKDAYS(MAX(DATE(2030,12,1),Mitarbeiter!$C245),MIN(DATE(2030,13,0),IF(Mitarbeiter!$D245="",DATE(2030,13,0),Mitarbeiter!$D245),TODAY()),Einstellungen!$F$13:$F$67)))*N(Mitarbeiter!$E245)/IF(Einstellungen!$C$11="7 Tage",7,5),N('Ist-Stunden'!BM245)+(N(Krankheitstage!DJ245)+N(Krankheitstage!DV245))*N($C245))))</f>
        <v/>
      </c>
    </row>
    <row r="246">
      <c r="A246" s="73">
        <f>IF(Mitarbeiter!B246="","",Mitarbeiter!A246)</f>
        <v/>
      </c>
      <c r="B246" s="6">
        <f>IF(Mitarbeiter!B246="","",Mitarbeiter!B246)</f>
        <v/>
      </c>
      <c r="C246" s="74">
        <f>IF(Mitarbeiter!B246="","",Mitarbeiter!F246)</f>
        <v/>
      </c>
      <c r="D246" s="75">
        <f>N(INDEX(Krankheitstage!$G246:$DV246,1,(Einstellungen!$C$3-2026)*24+1))</f>
        <v/>
      </c>
      <c r="E246" s="75">
        <f>N(INDEX(Krankheitstage!$G246:$DV246,1,(Einstellungen!$C$3-2026)*24+2))</f>
        <v/>
      </c>
      <c r="F246" s="75">
        <f>N(INDEX(Krankheitstage!$G246:$DV246,1,(Einstellungen!$C$3-2026)*24+3))</f>
        <v/>
      </c>
      <c r="G246" s="75">
        <f>N(INDEX(Krankheitstage!$G246:$DV246,1,(Einstellungen!$C$3-2026)*24+4))</f>
        <v/>
      </c>
      <c r="H246" s="75">
        <f>N(INDEX(Krankheitstage!$G246:$DV246,1,(Einstellungen!$C$3-2026)*24+5))</f>
        <v/>
      </c>
      <c r="I246" s="75">
        <f>N(INDEX(Krankheitstage!$G246:$DV246,1,(Einstellungen!$C$3-2026)*24+6))</f>
        <v/>
      </c>
      <c r="J246" s="75">
        <f>N(INDEX(Krankheitstage!$G246:$DV246,1,(Einstellungen!$C$3-2026)*24+7))</f>
        <v/>
      </c>
      <c r="K246" s="75">
        <f>N(INDEX(Krankheitstage!$G246:$DV246,1,(Einstellungen!$C$3-2026)*24+8))</f>
        <v/>
      </c>
      <c r="L246" s="75">
        <f>N(INDEX(Krankheitstage!$G246:$DV246,1,(Einstellungen!$C$3-2026)*24+9))</f>
        <v/>
      </c>
      <c r="M246" s="75">
        <f>N(INDEX(Krankheitstage!$G246:$DV246,1,(Einstellungen!$C$3-2026)*24+10))</f>
        <v/>
      </c>
      <c r="N246" s="75">
        <f>N(INDEX(Krankheitstage!$G246:$DV246,1,(Einstellungen!$C$3-2026)*24+11))</f>
        <v/>
      </c>
      <c r="O246" s="75">
        <f>N(INDEX(Krankheitstage!$G246:$DV246,1,(Einstellungen!$C$3-2026)*24+12))</f>
        <v/>
      </c>
      <c r="P246" s="75">
        <f>IF($B246="","",SUM(D246:O246))</f>
        <v/>
      </c>
      <c r="Q246" s="75">
        <f>N(INDEX(Krankheitstage!$G246:$DV246,1,(Einstellungen!$C$3-2026)*24+13))</f>
        <v/>
      </c>
      <c r="R246" s="75">
        <f>N(INDEX(Krankheitstage!$G246:$DV246,1,(Einstellungen!$C$3-2026)*24+14))</f>
        <v/>
      </c>
      <c r="S246" s="75">
        <f>N(INDEX(Krankheitstage!$G246:$DV246,1,(Einstellungen!$C$3-2026)*24+15))</f>
        <v/>
      </c>
      <c r="T246" s="75">
        <f>N(INDEX(Krankheitstage!$G246:$DV246,1,(Einstellungen!$C$3-2026)*24+16))</f>
        <v/>
      </c>
      <c r="U246" s="75">
        <f>N(INDEX(Krankheitstage!$G246:$DV246,1,(Einstellungen!$C$3-2026)*24+17))</f>
        <v/>
      </c>
      <c r="V246" s="75">
        <f>N(INDEX(Krankheitstage!$G246:$DV246,1,(Einstellungen!$C$3-2026)*24+18))</f>
        <v/>
      </c>
      <c r="W246" s="75">
        <f>N(INDEX(Krankheitstage!$G246:$DV246,1,(Einstellungen!$C$3-2026)*24+19))</f>
        <v/>
      </c>
      <c r="X246" s="75">
        <f>N(INDEX(Krankheitstage!$G246:$DV246,1,(Einstellungen!$C$3-2026)*24+20))</f>
        <v/>
      </c>
      <c r="Y246" s="75">
        <f>N(INDEX(Krankheitstage!$G246:$DV246,1,(Einstellungen!$C$3-2026)*24+21))</f>
        <v/>
      </c>
      <c r="Z246" s="75">
        <f>N(INDEX(Krankheitstage!$G246:$DV246,1,(Einstellungen!$C$3-2026)*24+22))</f>
        <v/>
      </c>
      <c r="AA246" s="75">
        <f>N(INDEX(Krankheitstage!$G246:$DV246,1,(Einstellungen!$C$3-2026)*24+23))</f>
        <v/>
      </c>
      <c r="AB246" s="75">
        <f>N(INDEX(Krankheitstage!$G246:$DV246,1,(Einstellungen!$C$3-2026)*24+24))</f>
        <v/>
      </c>
      <c r="AC246" s="75">
        <f>IF($B246="","",SUM(Q246:AB246))</f>
        <v/>
      </c>
      <c r="AD246" s="75">
        <f>IF($B246="","",SUM(P246,AC246))</f>
        <v/>
      </c>
      <c r="AE246" s="76">
        <f>IF($B246="","",AD246*N(C246))</f>
        <v/>
      </c>
      <c r="AF246" s="75">
        <f>IF($B246="","",Krankheitstage!E246)</f>
        <v/>
      </c>
      <c r="AG246" s="76">
        <f>IF($B246="","",AF246*N(C246))</f>
        <v/>
      </c>
      <c r="AH246" s="76">
        <f>IF($B246="","",INDEX($AJ246:$CQ246,1,(Einstellungen!$C$3-2026)*12+1)+INDEX($AJ246:$CQ246,1,(Einstellungen!$C$3-2026)*12+2)+INDEX($AJ246:$CQ246,1,(Einstellungen!$C$3-2026)*12+3)+INDEX($AJ246:$CQ246,1,(Einstellungen!$C$3-2026)*12+4)+INDEX($AJ246:$CQ246,1,(Einstellungen!$C$3-2026)*12+5)+INDEX($AJ246:$CQ246,1,(Einstellungen!$C$3-2026)*12+6)+INDEX($AJ246:$CQ246,1,(Einstellungen!$C$3-2026)*12+7)+INDEX($AJ246:$CQ246,1,(Einstellungen!$C$3-2026)*12+8)+INDEX($AJ246:$CQ246,1,(Einstellungen!$C$3-2026)*12+9)+INDEX($AJ246:$CQ246,1,(Einstellungen!$C$3-2026)*12+10)+INDEX($AJ246:$CQ246,1,(Einstellungen!$C$3-2026)*12+11)+INDEX($AJ246:$CQ246,1,(Einstellungen!$C$3-2026)*12+12))</f>
        <v/>
      </c>
      <c r="AI246" s="76">
        <f>IF($B246="","",SUM($AJ246:$CQ246))</f>
        <v/>
      </c>
      <c r="AJ246" s="76">
        <f>IF($B246="",0,IF(Einstellungen!$C$10="Ja",MAX(IF(Einstellungen!$C$11="7 Tage",MAX(0,(MIN(DATE(2026,2,0),IF(Mitarbeiter!$D246="",DATE(2026,2,0),Mitarbeiter!$D246),TODAY()))-(MAX(DATE(2026,1,1),Mitarbeiter!$C246))+1),MAX(0,NETWORKDAYS(MAX(DATE(2026,1,1),Mitarbeiter!$C246),MIN(DATE(2026,2,0),IF(Mitarbeiter!$D246="",DATE(2026,2,0),Mitarbeiter!$D246),TODAY()),Einstellungen!$F$13:$F$67)))*N(Mitarbeiter!$E246)/IF(Einstellungen!$C$11="7 Tage",7,5),N('Ist-Stunden'!F246)),MAX(IF(Einstellungen!$C$11="7 Tage",MAX(0,(MIN(DATE(2026,2,0),IF(Mitarbeiter!$D246="",DATE(2026,2,0),Mitarbeiter!$D246),TODAY()))-(MAX(DATE(2026,1,1),Mitarbeiter!$C246))+1),MAX(0,NETWORKDAYS(MAX(DATE(2026,1,1),Mitarbeiter!$C246),MIN(DATE(2026,2,0),IF(Mitarbeiter!$D246="",DATE(2026,2,0),Mitarbeiter!$D246),TODAY()),Einstellungen!$F$13:$F$67)))*N(Mitarbeiter!$E246)/IF(Einstellungen!$C$11="7 Tage",7,5),N('Ist-Stunden'!F246)+(N(Krankheitstage!G246)+N(Krankheitstage!S246))*N($C246))))</f>
        <v/>
      </c>
      <c r="AK246" s="76">
        <f>IF($B246="",0,IF(Einstellungen!$C$10="Ja",MAX(IF(Einstellungen!$C$11="7 Tage",MAX(0,(MIN(DATE(2026,3,0),IF(Mitarbeiter!$D246="",DATE(2026,3,0),Mitarbeiter!$D246),TODAY()))-(MAX(DATE(2026,2,1),Mitarbeiter!$C246))+1),MAX(0,NETWORKDAYS(MAX(DATE(2026,2,1),Mitarbeiter!$C246),MIN(DATE(2026,3,0),IF(Mitarbeiter!$D246="",DATE(2026,3,0),Mitarbeiter!$D246),TODAY()),Einstellungen!$F$13:$F$67)))*N(Mitarbeiter!$E246)/IF(Einstellungen!$C$11="7 Tage",7,5),N('Ist-Stunden'!G246)),MAX(IF(Einstellungen!$C$11="7 Tage",MAX(0,(MIN(DATE(2026,3,0),IF(Mitarbeiter!$D246="",DATE(2026,3,0),Mitarbeiter!$D246),TODAY()))-(MAX(DATE(2026,2,1),Mitarbeiter!$C246))+1),MAX(0,NETWORKDAYS(MAX(DATE(2026,2,1),Mitarbeiter!$C246),MIN(DATE(2026,3,0),IF(Mitarbeiter!$D246="",DATE(2026,3,0),Mitarbeiter!$D246),TODAY()),Einstellungen!$F$13:$F$67)))*N(Mitarbeiter!$E246)/IF(Einstellungen!$C$11="7 Tage",7,5),N('Ist-Stunden'!G246)+(N(Krankheitstage!H246)+N(Krankheitstage!T246))*N($C246))))</f>
        <v/>
      </c>
      <c r="AL246" s="76">
        <f>IF($B246="",0,IF(Einstellungen!$C$10="Ja",MAX(IF(Einstellungen!$C$11="7 Tage",MAX(0,(MIN(DATE(2026,4,0),IF(Mitarbeiter!$D246="",DATE(2026,4,0),Mitarbeiter!$D246),TODAY()))-(MAX(DATE(2026,3,1),Mitarbeiter!$C246))+1),MAX(0,NETWORKDAYS(MAX(DATE(2026,3,1),Mitarbeiter!$C246),MIN(DATE(2026,4,0),IF(Mitarbeiter!$D246="",DATE(2026,4,0),Mitarbeiter!$D246),TODAY()),Einstellungen!$F$13:$F$67)))*N(Mitarbeiter!$E246)/IF(Einstellungen!$C$11="7 Tage",7,5),N('Ist-Stunden'!H246)),MAX(IF(Einstellungen!$C$11="7 Tage",MAX(0,(MIN(DATE(2026,4,0),IF(Mitarbeiter!$D246="",DATE(2026,4,0),Mitarbeiter!$D246),TODAY()))-(MAX(DATE(2026,3,1),Mitarbeiter!$C246))+1),MAX(0,NETWORKDAYS(MAX(DATE(2026,3,1),Mitarbeiter!$C246),MIN(DATE(2026,4,0),IF(Mitarbeiter!$D246="",DATE(2026,4,0),Mitarbeiter!$D246),TODAY()),Einstellungen!$F$13:$F$67)))*N(Mitarbeiter!$E246)/IF(Einstellungen!$C$11="7 Tage",7,5),N('Ist-Stunden'!H246)+(N(Krankheitstage!I246)+N(Krankheitstage!U246))*N($C246))))</f>
        <v/>
      </c>
      <c r="AM246" s="76">
        <f>IF($B246="",0,IF(Einstellungen!$C$10="Ja",MAX(IF(Einstellungen!$C$11="7 Tage",MAX(0,(MIN(DATE(2026,5,0),IF(Mitarbeiter!$D246="",DATE(2026,5,0),Mitarbeiter!$D246),TODAY()))-(MAX(DATE(2026,4,1),Mitarbeiter!$C246))+1),MAX(0,NETWORKDAYS(MAX(DATE(2026,4,1),Mitarbeiter!$C246),MIN(DATE(2026,5,0),IF(Mitarbeiter!$D246="",DATE(2026,5,0),Mitarbeiter!$D246),TODAY()),Einstellungen!$F$13:$F$67)))*N(Mitarbeiter!$E246)/IF(Einstellungen!$C$11="7 Tage",7,5),N('Ist-Stunden'!I246)),MAX(IF(Einstellungen!$C$11="7 Tage",MAX(0,(MIN(DATE(2026,5,0),IF(Mitarbeiter!$D246="",DATE(2026,5,0),Mitarbeiter!$D246),TODAY()))-(MAX(DATE(2026,4,1),Mitarbeiter!$C246))+1),MAX(0,NETWORKDAYS(MAX(DATE(2026,4,1),Mitarbeiter!$C246),MIN(DATE(2026,5,0),IF(Mitarbeiter!$D246="",DATE(2026,5,0),Mitarbeiter!$D246),TODAY()),Einstellungen!$F$13:$F$67)))*N(Mitarbeiter!$E246)/IF(Einstellungen!$C$11="7 Tage",7,5),N('Ist-Stunden'!I246)+(N(Krankheitstage!J246)+N(Krankheitstage!V246))*N($C246))))</f>
        <v/>
      </c>
      <c r="AN246" s="76">
        <f>IF($B246="",0,IF(Einstellungen!$C$10="Ja",MAX(IF(Einstellungen!$C$11="7 Tage",MAX(0,(MIN(DATE(2026,6,0),IF(Mitarbeiter!$D246="",DATE(2026,6,0),Mitarbeiter!$D246),TODAY()))-(MAX(DATE(2026,5,1),Mitarbeiter!$C246))+1),MAX(0,NETWORKDAYS(MAX(DATE(2026,5,1),Mitarbeiter!$C246),MIN(DATE(2026,6,0),IF(Mitarbeiter!$D246="",DATE(2026,6,0),Mitarbeiter!$D246),TODAY()),Einstellungen!$F$13:$F$67)))*N(Mitarbeiter!$E246)/IF(Einstellungen!$C$11="7 Tage",7,5),N('Ist-Stunden'!J246)),MAX(IF(Einstellungen!$C$11="7 Tage",MAX(0,(MIN(DATE(2026,6,0),IF(Mitarbeiter!$D246="",DATE(2026,6,0),Mitarbeiter!$D246),TODAY()))-(MAX(DATE(2026,5,1),Mitarbeiter!$C246))+1),MAX(0,NETWORKDAYS(MAX(DATE(2026,5,1),Mitarbeiter!$C246),MIN(DATE(2026,6,0),IF(Mitarbeiter!$D246="",DATE(2026,6,0),Mitarbeiter!$D246),TODAY()),Einstellungen!$F$13:$F$67)))*N(Mitarbeiter!$E246)/IF(Einstellungen!$C$11="7 Tage",7,5),N('Ist-Stunden'!J246)+(N(Krankheitstage!K246)+N(Krankheitstage!W246))*N($C246))))</f>
        <v/>
      </c>
      <c r="AO246" s="76">
        <f>IF($B246="",0,IF(Einstellungen!$C$10="Ja",MAX(IF(Einstellungen!$C$11="7 Tage",MAX(0,(MIN(DATE(2026,7,0),IF(Mitarbeiter!$D246="",DATE(2026,7,0),Mitarbeiter!$D246),TODAY()))-(MAX(DATE(2026,6,1),Mitarbeiter!$C246))+1),MAX(0,NETWORKDAYS(MAX(DATE(2026,6,1),Mitarbeiter!$C246),MIN(DATE(2026,7,0),IF(Mitarbeiter!$D246="",DATE(2026,7,0),Mitarbeiter!$D246),TODAY()),Einstellungen!$F$13:$F$67)))*N(Mitarbeiter!$E246)/IF(Einstellungen!$C$11="7 Tage",7,5),N('Ist-Stunden'!K246)),MAX(IF(Einstellungen!$C$11="7 Tage",MAX(0,(MIN(DATE(2026,7,0),IF(Mitarbeiter!$D246="",DATE(2026,7,0),Mitarbeiter!$D246),TODAY()))-(MAX(DATE(2026,6,1),Mitarbeiter!$C246))+1),MAX(0,NETWORKDAYS(MAX(DATE(2026,6,1),Mitarbeiter!$C246),MIN(DATE(2026,7,0),IF(Mitarbeiter!$D246="",DATE(2026,7,0),Mitarbeiter!$D246),TODAY()),Einstellungen!$F$13:$F$67)))*N(Mitarbeiter!$E246)/IF(Einstellungen!$C$11="7 Tage",7,5),N('Ist-Stunden'!K246)+(N(Krankheitstage!L246)+N(Krankheitstage!X246))*N($C246))))</f>
        <v/>
      </c>
      <c r="AP246" s="76">
        <f>IF($B246="",0,IF(Einstellungen!$C$10="Ja",MAX(IF(Einstellungen!$C$11="7 Tage",MAX(0,(MIN(DATE(2026,8,0),IF(Mitarbeiter!$D246="",DATE(2026,8,0),Mitarbeiter!$D246),TODAY()))-(MAX(DATE(2026,7,1),Mitarbeiter!$C246))+1),MAX(0,NETWORKDAYS(MAX(DATE(2026,7,1),Mitarbeiter!$C246),MIN(DATE(2026,8,0),IF(Mitarbeiter!$D246="",DATE(2026,8,0),Mitarbeiter!$D246),TODAY()),Einstellungen!$F$13:$F$67)))*N(Mitarbeiter!$E246)/IF(Einstellungen!$C$11="7 Tage",7,5),N('Ist-Stunden'!L246)),MAX(IF(Einstellungen!$C$11="7 Tage",MAX(0,(MIN(DATE(2026,8,0),IF(Mitarbeiter!$D246="",DATE(2026,8,0),Mitarbeiter!$D246),TODAY()))-(MAX(DATE(2026,7,1),Mitarbeiter!$C246))+1),MAX(0,NETWORKDAYS(MAX(DATE(2026,7,1),Mitarbeiter!$C246),MIN(DATE(2026,8,0),IF(Mitarbeiter!$D246="",DATE(2026,8,0),Mitarbeiter!$D246),TODAY()),Einstellungen!$F$13:$F$67)))*N(Mitarbeiter!$E246)/IF(Einstellungen!$C$11="7 Tage",7,5),N('Ist-Stunden'!L246)+(N(Krankheitstage!M246)+N(Krankheitstage!Y246))*N($C246))))</f>
        <v/>
      </c>
      <c r="AQ246" s="76">
        <f>IF($B246="",0,IF(Einstellungen!$C$10="Ja",MAX(IF(Einstellungen!$C$11="7 Tage",MAX(0,(MIN(DATE(2026,9,0),IF(Mitarbeiter!$D246="",DATE(2026,9,0),Mitarbeiter!$D246),TODAY()))-(MAX(DATE(2026,8,1),Mitarbeiter!$C246))+1),MAX(0,NETWORKDAYS(MAX(DATE(2026,8,1),Mitarbeiter!$C246),MIN(DATE(2026,9,0),IF(Mitarbeiter!$D246="",DATE(2026,9,0),Mitarbeiter!$D246),TODAY()),Einstellungen!$F$13:$F$67)))*N(Mitarbeiter!$E246)/IF(Einstellungen!$C$11="7 Tage",7,5),N('Ist-Stunden'!M246)),MAX(IF(Einstellungen!$C$11="7 Tage",MAX(0,(MIN(DATE(2026,9,0),IF(Mitarbeiter!$D246="",DATE(2026,9,0),Mitarbeiter!$D246),TODAY()))-(MAX(DATE(2026,8,1),Mitarbeiter!$C246))+1),MAX(0,NETWORKDAYS(MAX(DATE(2026,8,1),Mitarbeiter!$C246),MIN(DATE(2026,9,0),IF(Mitarbeiter!$D246="",DATE(2026,9,0),Mitarbeiter!$D246),TODAY()),Einstellungen!$F$13:$F$67)))*N(Mitarbeiter!$E246)/IF(Einstellungen!$C$11="7 Tage",7,5),N('Ist-Stunden'!M246)+(N(Krankheitstage!N246)+N(Krankheitstage!Z246))*N($C246))))</f>
        <v/>
      </c>
      <c r="AR246" s="76">
        <f>IF($B246="",0,IF(Einstellungen!$C$10="Ja",MAX(IF(Einstellungen!$C$11="7 Tage",MAX(0,(MIN(DATE(2026,10,0),IF(Mitarbeiter!$D246="",DATE(2026,10,0),Mitarbeiter!$D246),TODAY()))-(MAX(DATE(2026,9,1),Mitarbeiter!$C246))+1),MAX(0,NETWORKDAYS(MAX(DATE(2026,9,1),Mitarbeiter!$C246),MIN(DATE(2026,10,0),IF(Mitarbeiter!$D246="",DATE(2026,10,0),Mitarbeiter!$D246),TODAY()),Einstellungen!$F$13:$F$67)))*N(Mitarbeiter!$E246)/IF(Einstellungen!$C$11="7 Tage",7,5),N('Ist-Stunden'!N246)),MAX(IF(Einstellungen!$C$11="7 Tage",MAX(0,(MIN(DATE(2026,10,0),IF(Mitarbeiter!$D246="",DATE(2026,10,0),Mitarbeiter!$D246),TODAY()))-(MAX(DATE(2026,9,1),Mitarbeiter!$C246))+1),MAX(0,NETWORKDAYS(MAX(DATE(2026,9,1),Mitarbeiter!$C246),MIN(DATE(2026,10,0),IF(Mitarbeiter!$D246="",DATE(2026,10,0),Mitarbeiter!$D246),TODAY()),Einstellungen!$F$13:$F$67)))*N(Mitarbeiter!$E246)/IF(Einstellungen!$C$11="7 Tage",7,5),N('Ist-Stunden'!N246)+(N(Krankheitstage!O246)+N(Krankheitstage!AA246))*N($C246))))</f>
        <v/>
      </c>
      <c r="AS246" s="76">
        <f>IF($B246="",0,IF(Einstellungen!$C$10="Ja",MAX(IF(Einstellungen!$C$11="7 Tage",MAX(0,(MIN(DATE(2026,11,0),IF(Mitarbeiter!$D246="",DATE(2026,11,0),Mitarbeiter!$D246),TODAY()))-(MAX(DATE(2026,10,1),Mitarbeiter!$C246))+1),MAX(0,NETWORKDAYS(MAX(DATE(2026,10,1),Mitarbeiter!$C246),MIN(DATE(2026,11,0),IF(Mitarbeiter!$D246="",DATE(2026,11,0),Mitarbeiter!$D246),TODAY()),Einstellungen!$F$13:$F$67)))*N(Mitarbeiter!$E246)/IF(Einstellungen!$C$11="7 Tage",7,5),N('Ist-Stunden'!O246)),MAX(IF(Einstellungen!$C$11="7 Tage",MAX(0,(MIN(DATE(2026,11,0),IF(Mitarbeiter!$D246="",DATE(2026,11,0),Mitarbeiter!$D246),TODAY()))-(MAX(DATE(2026,10,1),Mitarbeiter!$C246))+1),MAX(0,NETWORKDAYS(MAX(DATE(2026,10,1),Mitarbeiter!$C246),MIN(DATE(2026,11,0),IF(Mitarbeiter!$D246="",DATE(2026,11,0),Mitarbeiter!$D246),TODAY()),Einstellungen!$F$13:$F$67)))*N(Mitarbeiter!$E246)/IF(Einstellungen!$C$11="7 Tage",7,5),N('Ist-Stunden'!O246)+(N(Krankheitstage!P246)+N(Krankheitstage!AB246))*N($C246))))</f>
        <v/>
      </c>
      <c r="AT246" s="76">
        <f>IF($B246="",0,IF(Einstellungen!$C$10="Ja",MAX(IF(Einstellungen!$C$11="7 Tage",MAX(0,(MIN(DATE(2026,12,0),IF(Mitarbeiter!$D246="",DATE(2026,12,0),Mitarbeiter!$D246),TODAY()))-(MAX(DATE(2026,11,1),Mitarbeiter!$C246))+1),MAX(0,NETWORKDAYS(MAX(DATE(2026,11,1),Mitarbeiter!$C246),MIN(DATE(2026,12,0),IF(Mitarbeiter!$D246="",DATE(2026,12,0),Mitarbeiter!$D246),TODAY()),Einstellungen!$F$13:$F$67)))*N(Mitarbeiter!$E246)/IF(Einstellungen!$C$11="7 Tage",7,5),N('Ist-Stunden'!P246)),MAX(IF(Einstellungen!$C$11="7 Tage",MAX(0,(MIN(DATE(2026,12,0),IF(Mitarbeiter!$D246="",DATE(2026,12,0),Mitarbeiter!$D246),TODAY()))-(MAX(DATE(2026,11,1),Mitarbeiter!$C246))+1),MAX(0,NETWORKDAYS(MAX(DATE(2026,11,1),Mitarbeiter!$C246),MIN(DATE(2026,12,0),IF(Mitarbeiter!$D246="",DATE(2026,12,0),Mitarbeiter!$D246),TODAY()),Einstellungen!$F$13:$F$67)))*N(Mitarbeiter!$E246)/IF(Einstellungen!$C$11="7 Tage",7,5),N('Ist-Stunden'!P246)+(N(Krankheitstage!Q246)+N(Krankheitstage!AC246))*N($C246))))</f>
        <v/>
      </c>
      <c r="AU246" s="76">
        <f>IF($B246="",0,IF(Einstellungen!$C$10="Ja",MAX(IF(Einstellungen!$C$11="7 Tage",MAX(0,(MIN(DATE(2026,13,0),IF(Mitarbeiter!$D246="",DATE(2026,13,0),Mitarbeiter!$D246),TODAY()))-(MAX(DATE(2026,12,1),Mitarbeiter!$C246))+1),MAX(0,NETWORKDAYS(MAX(DATE(2026,12,1),Mitarbeiter!$C246),MIN(DATE(2026,13,0),IF(Mitarbeiter!$D246="",DATE(2026,13,0),Mitarbeiter!$D246),TODAY()),Einstellungen!$F$13:$F$67)))*N(Mitarbeiter!$E246)/IF(Einstellungen!$C$11="7 Tage",7,5),N('Ist-Stunden'!Q246)),MAX(IF(Einstellungen!$C$11="7 Tage",MAX(0,(MIN(DATE(2026,13,0),IF(Mitarbeiter!$D246="",DATE(2026,13,0),Mitarbeiter!$D246),TODAY()))-(MAX(DATE(2026,12,1),Mitarbeiter!$C246))+1),MAX(0,NETWORKDAYS(MAX(DATE(2026,12,1),Mitarbeiter!$C246),MIN(DATE(2026,13,0),IF(Mitarbeiter!$D246="",DATE(2026,13,0),Mitarbeiter!$D246),TODAY()),Einstellungen!$F$13:$F$67)))*N(Mitarbeiter!$E246)/IF(Einstellungen!$C$11="7 Tage",7,5),N('Ist-Stunden'!Q246)+(N(Krankheitstage!R246)+N(Krankheitstage!AD246))*N($C246))))</f>
        <v/>
      </c>
      <c r="AV246" s="76">
        <f>IF($B246="",0,IF(Einstellungen!$C$10="Ja",MAX(IF(Einstellungen!$C$11="7 Tage",MAX(0,(MIN(DATE(2027,2,0),IF(Mitarbeiter!$D246="",DATE(2027,2,0),Mitarbeiter!$D246),TODAY()))-(MAX(DATE(2027,1,1),Mitarbeiter!$C246))+1),MAX(0,NETWORKDAYS(MAX(DATE(2027,1,1),Mitarbeiter!$C246),MIN(DATE(2027,2,0),IF(Mitarbeiter!$D246="",DATE(2027,2,0),Mitarbeiter!$D246),TODAY()),Einstellungen!$F$13:$F$67)))*N(Mitarbeiter!$E246)/IF(Einstellungen!$C$11="7 Tage",7,5),N('Ist-Stunden'!R246)),MAX(IF(Einstellungen!$C$11="7 Tage",MAX(0,(MIN(DATE(2027,2,0),IF(Mitarbeiter!$D246="",DATE(2027,2,0),Mitarbeiter!$D246),TODAY()))-(MAX(DATE(2027,1,1),Mitarbeiter!$C246))+1),MAX(0,NETWORKDAYS(MAX(DATE(2027,1,1),Mitarbeiter!$C246),MIN(DATE(2027,2,0),IF(Mitarbeiter!$D246="",DATE(2027,2,0),Mitarbeiter!$D246),TODAY()),Einstellungen!$F$13:$F$67)))*N(Mitarbeiter!$E246)/IF(Einstellungen!$C$11="7 Tage",7,5),N('Ist-Stunden'!R246)+(N(Krankheitstage!AE246)+N(Krankheitstage!AQ246))*N($C246))))</f>
        <v/>
      </c>
      <c r="AW246" s="76">
        <f>IF($B246="",0,IF(Einstellungen!$C$10="Ja",MAX(IF(Einstellungen!$C$11="7 Tage",MAX(0,(MIN(DATE(2027,3,0),IF(Mitarbeiter!$D246="",DATE(2027,3,0),Mitarbeiter!$D246),TODAY()))-(MAX(DATE(2027,2,1),Mitarbeiter!$C246))+1),MAX(0,NETWORKDAYS(MAX(DATE(2027,2,1),Mitarbeiter!$C246),MIN(DATE(2027,3,0),IF(Mitarbeiter!$D246="",DATE(2027,3,0),Mitarbeiter!$D246),TODAY()),Einstellungen!$F$13:$F$67)))*N(Mitarbeiter!$E246)/IF(Einstellungen!$C$11="7 Tage",7,5),N('Ist-Stunden'!S246)),MAX(IF(Einstellungen!$C$11="7 Tage",MAX(0,(MIN(DATE(2027,3,0),IF(Mitarbeiter!$D246="",DATE(2027,3,0),Mitarbeiter!$D246),TODAY()))-(MAX(DATE(2027,2,1),Mitarbeiter!$C246))+1),MAX(0,NETWORKDAYS(MAX(DATE(2027,2,1),Mitarbeiter!$C246),MIN(DATE(2027,3,0),IF(Mitarbeiter!$D246="",DATE(2027,3,0),Mitarbeiter!$D246),TODAY()),Einstellungen!$F$13:$F$67)))*N(Mitarbeiter!$E246)/IF(Einstellungen!$C$11="7 Tage",7,5),N('Ist-Stunden'!S246)+(N(Krankheitstage!AF246)+N(Krankheitstage!AR246))*N($C246))))</f>
        <v/>
      </c>
      <c r="AX246" s="76">
        <f>IF($B246="",0,IF(Einstellungen!$C$10="Ja",MAX(IF(Einstellungen!$C$11="7 Tage",MAX(0,(MIN(DATE(2027,4,0),IF(Mitarbeiter!$D246="",DATE(2027,4,0),Mitarbeiter!$D246),TODAY()))-(MAX(DATE(2027,3,1),Mitarbeiter!$C246))+1),MAX(0,NETWORKDAYS(MAX(DATE(2027,3,1),Mitarbeiter!$C246),MIN(DATE(2027,4,0),IF(Mitarbeiter!$D246="",DATE(2027,4,0),Mitarbeiter!$D246),TODAY()),Einstellungen!$F$13:$F$67)))*N(Mitarbeiter!$E246)/IF(Einstellungen!$C$11="7 Tage",7,5),N('Ist-Stunden'!T246)),MAX(IF(Einstellungen!$C$11="7 Tage",MAX(0,(MIN(DATE(2027,4,0),IF(Mitarbeiter!$D246="",DATE(2027,4,0),Mitarbeiter!$D246),TODAY()))-(MAX(DATE(2027,3,1),Mitarbeiter!$C246))+1),MAX(0,NETWORKDAYS(MAX(DATE(2027,3,1),Mitarbeiter!$C246),MIN(DATE(2027,4,0),IF(Mitarbeiter!$D246="",DATE(2027,4,0),Mitarbeiter!$D246),TODAY()),Einstellungen!$F$13:$F$67)))*N(Mitarbeiter!$E246)/IF(Einstellungen!$C$11="7 Tage",7,5),N('Ist-Stunden'!T246)+(N(Krankheitstage!AG246)+N(Krankheitstage!AS246))*N($C246))))</f>
        <v/>
      </c>
      <c r="AY246" s="76">
        <f>IF($B246="",0,IF(Einstellungen!$C$10="Ja",MAX(IF(Einstellungen!$C$11="7 Tage",MAX(0,(MIN(DATE(2027,5,0),IF(Mitarbeiter!$D246="",DATE(2027,5,0),Mitarbeiter!$D246),TODAY()))-(MAX(DATE(2027,4,1),Mitarbeiter!$C246))+1),MAX(0,NETWORKDAYS(MAX(DATE(2027,4,1),Mitarbeiter!$C246),MIN(DATE(2027,5,0),IF(Mitarbeiter!$D246="",DATE(2027,5,0),Mitarbeiter!$D246),TODAY()),Einstellungen!$F$13:$F$67)))*N(Mitarbeiter!$E246)/IF(Einstellungen!$C$11="7 Tage",7,5),N('Ist-Stunden'!U246)),MAX(IF(Einstellungen!$C$11="7 Tage",MAX(0,(MIN(DATE(2027,5,0),IF(Mitarbeiter!$D246="",DATE(2027,5,0),Mitarbeiter!$D246),TODAY()))-(MAX(DATE(2027,4,1),Mitarbeiter!$C246))+1),MAX(0,NETWORKDAYS(MAX(DATE(2027,4,1),Mitarbeiter!$C246),MIN(DATE(2027,5,0),IF(Mitarbeiter!$D246="",DATE(2027,5,0),Mitarbeiter!$D246),TODAY()),Einstellungen!$F$13:$F$67)))*N(Mitarbeiter!$E246)/IF(Einstellungen!$C$11="7 Tage",7,5),N('Ist-Stunden'!U246)+(N(Krankheitstage!AH246)+N(Krankheitstage!AT246))*N($C246))))</f>
        <v/>
      </c>
      <c r="AZ246" s="76">
        <f>IF($B246="",0,IF(Einstellungen!$C$10="Ja",MAX(IF(Einstellungen!$C$11="7 Tage",MAX(0,(MIN(DATE(2027,6,0),IF(Mitarbeiter!$D246="",DATE(2027,6,0),Mitarbeiter!$D246),TODAY()))-(MAX(DATE(2027,5,1),Mitarbeiter!$C246))+1),MAX(0,NETWORKDAYS(MAX(DATE(2027,5,1),Mitarbeiter!$C246),MIN(DATE(2027,6,0),IF(Mitarbeiter!$D246="",DATE(2027,6,0),Mitarbeiter!$D246),TODAY()),Einstellungen!$F$13:$F$67)))*N(Mitarbeiter!$E246)/IF(Einstellungen!$C$11="7 Tage",7,5),N('Ist-Stunden'!V246)),MAX(IF(Einstellungen!$C$11="7 Tage",MAX(0,(MIN(DATE(2027,6,0),IF(Mitarbeiter!$D246="",DATE(2027,6,0),Mitarbeiter!$D246),TODAY()))-(MAX(DATE(2027,5,1),Mitarbeiter!$C246))+1),MAX(0,NETWORKDAYS(MAX(DATE(2027,5,1),Mitarbeiter!$C246),MIN(DATE(2027,6,0),IF(Mitarbeiter!$D246="",DATE(2027,6,0),Mitarbeiter!$D246),TODAY()),Einstellungen!$F$13:$F$67)))*N(Mitarbeiter!$E246)/IF(Einstellungen!$C$11="7 Tage",7,5),N('Ist-Stunden'!V246)+(N(Krankheitstage!AI246)+N(Krankheitstage!AU246))*N($C246))))</f>
        <v/>
      </c>
      <c r="BA246" s="76">
        <f>IF($B246="",0,IF(Einstellungen!$C$10="Ja",MAX(IF(Einstellungen!$C$11="7 Tage",MAX(0,(MIN(DATE(2027,7,0),IF(Mitarbeiter!$D246="",DATE(2027,7,0),Mitarbeiter!$D246),TODAY()))-(MAX(DATE(2027,6,1),Mitarbeiter!$C246))+1),MAX(0,NETWORKDAYS(MAX(DATE(2027,6,1),Mitarbeiter!$C246),MIN(DATE(2027,7,0),IF(Mitarbeiter!$D246="",DATE(2027,7,0),Mitarbeiter!$D246),TODAY()),Einstellungen!$F$13:$F$67)))*N(Mitarbeiter!$E246)/IF(Einstellungen!$C$11="7 Tage",7,5),N('Ist-Stunden'!W246)),MAX(IF(Einstellungen!$C$11="7 Tage",MAX(0,(MIN(DATE(2027,7,0),IF(Mitarbeiter!$D246="",DATE(2027,7,0),Mitarbeiter!$D246),TODAY()))-(MAX(DATE(2027,6,1),Mitarbeiter!$C246))+1),MAX(0,NETWORKDAYS(MAX(DATE(2027,6,1),Mitarbeiter!$C246),MIN(DATE(2027,7,0),IF(Mitarbeiter!$D246="",DATE(2027,7,0),Mitarbeiter!$D246),TODAY()),Einstellungen!$F$13:$F$67)))*N(Mitarbeiter!$E246)/IF(Einstellungen!$C$11="7 Tage",7,5),N('Ist-Stunden'!W246)+(N(Krankheitstage!AJ246)+N(Krankheitstage!AV246))*N($C246))))</f>
        <v/>
      </c>
      <c r="BB246" s="76">
        <f>IF($B246="",0,IF(Einstellungen!$C$10="Ja",MAX(IF(Einstellungen!$C$11="7 Tage",MAX(0,(MIN(DATE(2027,8,0),IF(Mitarbeiter!$D246="",DATE(2027,8,0),Mitarbeiter!$D246),TODAY()))-(MAX(DATE(2027,7,1),Mitarbeiter!$C246))+1),MAX(0,NETWORKDAYS(MAX(DATE(2027,7,1),Mitarbeiter!$C246),MIN(DATE(2027,8,0),IF(Mitarbeiter!$D246="",DATE(2027,8,0),Mitarbeiter!$D246),TODAY()),Einstellungen!$F$13:$F$67)))*N(Mitarbeiter!$E246)/IF(Einstellungen!$C$11="7 Tage",7,5),N('Ist-Stunden'!X246)),MAX(IF(Einstellungen!$C$11="7 Tage",MAX(0,(MIN(DATE(2027,8,0),IF(Mitarbeiter!$D246="",DATE(2027,8,0),Mitarbeiter!$D246),TODAY()))-(MAX(DATE(2027,7,1),Mitarbeiter!$C246))+1),MAX(0,NETWORKDAYS(MAX(DATE(2027,7,1),Mitarbeiter!$C246),MIN(DATE(2027,8,0),IF(Mitarbeiter!$D246="",DATE(2027,8,0),Mitarbeiter!$D246),TODAY()),Einstellungen!$F$13:$F$67)))*N(Mitarbeiter!$E246)/IF(Einstellungen!$C$11="7 Tage",7,5),N('Ist-Stunden'!X246)+(N(Krankheitstage!AK246)+N(Krankheitstage!AW246))*N($C246))))</f>
        <v/>
      </c>
      <c r="BC246" s="76">
        <f>IF($B246="",0,IF(Einstellungen!$C$10="Ja",MAX(IF(Einstellungen!$C$11="7 Tage",MAX(0,(MIN(DATE(2027,9,0),IF(Mitarbeiter!$D246="",DATE(2027,9,0),Mitarbeiter!$D246),TODAY()))-(MAX(DATE(2027,8,1),Mitarbeiter!$C246))+1),MAX(0,NETWORKDAYS(MAX(DATE(2027,8,1),Mitarbeiter!$C246),MIN(DATE(2027,9,0),IF(Mitarbeiter!$D246="",DATE(2027,9,0),Mitarbeiter!$D246),TODAY()),Einstellungen!$F$13:$F$67)))*N(Mitarbeiter!$E246)/IF(Einstellungen!$C$11="7 Tage",7,5),N('Ist-Stunden'!Y246)),MAX(IF(Einstellungen!$C$11="7 Tage",MAX(0,(MIN(DATE(2027,9,0),IF(Mitarbeiter!$D246="",DATE(2027,9,0),Mitarbeiter!$D246),TODAY()))-(MAX(DATE(2027,8,1),Mitarbeiter!$C246))+1),MAX(0,NETWORKDAYS(MAX(DATE(2027,8,1),Mitarbeiter!$C246),MIN(DATE(2027,9,0),IF(Mitarbeiter!$D246="",DATE(2027,9,0),Mitarbeiter!$D246),TODAY()),Einstellungen!$F$13:$F$67)))*N(Mitarbeiter!$E246)/IF(Einstellungen!$C$11="7 Tage",7,5),N('Ist-Stunden'!Y246)+(N(Krankheitstage!AL246)+N(Krankheitstage!AX246))*N($C246))))</f>
        <v/>
      </c>
      <c r="BD246" s="76">
        <f>IF($B246="",0,IF(Einstellungen!$C$10="Ja",MAX(IF(Einstellungen!$C$11="7 Tage",MAX(0,(MIN(DATE(2027,10,0),IF(Mitarbeiter!$D246="",DATE(2027,10,0),Mitarbeiter!$D246),TODAY()))-(MAX(DATE(2027,9,1),Mitarbeiter!$C246))+1),MAX(0,NETWORKDAYS(MAX(DATE(2027,9,1),Mitarbeiter!$C246),MIN(DATE(2027,10,0),IF(Mitarbeiter!$D246="",DATE(2027,10,0),Mitarbeiter!$D246),TODAY()),Einstellungen!$F$13:$F$67)))*N(Mitarbeiter!$E246)/IF(Einstellungen!$C$11="7 Tage",7,5),N('Ist-Stunden'!Z246)),MAX(IF(Einstellungen!$C$11="7 Tage",MAX(0,(MIN(DATE(2027,10,0),IF(Mitarbeiter!$D246="",DATE(2027,10,0),Mitarbeiter!$D246),TODAY()))-(MAX(DATE(2027,9,1),Mitarbeiter!$C246))+1),MAX(0,NETWORKDAYS(MAX(DATE(2027,9,1),Mitarbeiter!$C246),MIN(DATE(2027,10,0),IF(Mitarbeiter!$D246="",DATE(2027,10,0),Mitarbeiter!$D246),TODAY()),Einstellungen!$F$13:$F$67)))*N(Mitarbeiter!$E246)/IF(Einstellungen!$C$11="7 Tage",7,5),N('Ist-Stunden'!Z246)+(N(Krankheitstage!AM246)+N(Krankheitstage!AY246))*N($C246))))</f>
        <v/>
      </c>
      <c r="BE246" s="76">
        <f>IF($B246="",0,IF(Einstellungen!$C$10="Ja",MAX(IF(Einstellungen!$C$11="7 Tage",MAX(0,(MIN(DATE(2027,11,0),IF(Mitarbeiter!$D246="",DATE(2027,11,0),Mitarbeiter!$D246),TODAY()))-(MAX(DATE(2027,10,1),Mitarbeiter!$C246))+1),MAX(0,NETWORKDAYS(MAX(DATE(2027,10,1),Mitarbeiter!$C246),MIN(DATE(2027,11,0),IF(Mitarbeiter!$D246="",DATE(2027,11,0),Mitarbeiter!$D246),TODAY()),Einstellungen!$F$13:$F$67)))*N(Mitarbeiter!$E246)/IF(Einstellungen!$C$11="7 Tage",7,5),N('Ist-Stunden'!AA246)),MAX(IF(Einstellungen!$C$11="7 Tage",MAX(0,(MIN(DATE(2027,11,0),IF(Mitarbeiter!$D246="",DATE(2027,11,0),Mitarbeiter!$D246),TODAY()))-(MAX(DATE(2027,10,1),Mitarbeiter!$C246))+1),MAX(0,NETWORKDAYS(MAX(DATE(2027,10,1),Mitarbeiter!$C246),MIN(DATE(2027,11,0),IF(Mitarbeiter!$D246="",DATE(2027,11,0),Mitarbeiter!$D246),TODAY()),Einstellungen!$F$13:$F$67)))*N(Mitarbeiter!$E246)/IF(Einstellungen!$C$11="7 Tage",7,5),N('Ist-Stunden'!AA246)+(N(Krankheitstage!AN246)+N(Krankheitstage!AZ246))*N($C246))))</f>
        <v/>
      </c>
      <c r="BF246" s="76">
        <f>IF($B246="",0,IF(Einstellungen!$C$10="Ja",MAX(IF(Einstellungen!$C$11="7 Tage",MAX(0,(MIN(DATE(2027,12,0),IF(Mitarbeiter!$D246="",DATE(2027,12,0),Mitarbeiter!$D246),TODAY()))-(MAX(DATE(2027,11,1),Mitarbeiter!$C246))+1),MAX(0,NETWORKDAYS(MAX(DATE(2027,11,1),Mitarbeiter!$C246),MIN(DATE(2027,12,0),IF(Mitarbeiter!$D246="",DATE(2027,12,0),Mitarbeiter!$D246),TODAY()),Einstellungen!$F$13:$F$67)))*N(Mitarbeiter!$E246)/IF(Einstellungen!$C$11="7 Tage",7,5),N('Ist-Stunden'!AB246)),MAX(IF(Einstellungen!$C$11="7 Tage",MAX(0,(MIN(DATE(2027,12,0),IF(Mitarbeiter!$D246="",DATE(2027,12,0),Mitarbeiter!$D246),TODAY()))-(MAX(DATE(2027,11,1),Mitarbeiter!$C246))+1),MAX(0,NETWORKDAYS(MAX(DATE(2027,11,1),Mitarbeiter!$C246),MIN(DATE(2027,12,0),IF(Mitarbeiter!$D246="",DATE(2027,12,0),Mitarbeiter!$D246),TODAY()),Einstellungen!$F$13:$F$67)))*N(Mitarbeiter!$E246)/IF(Einstellungen!$C$11="7 Tage",7,5),N('Ist-Stunden'!AB246)+(N(Krankheitstage!AO246)+N(Krankheitstage!BA246))*N($C246))))</f>
        <v/>
      </c>
      <c r="BG246" s="76">
        <f>IF($B246="",0,IF(Einstellungen!$C$10="Ja",MAX(IF(Einstellungen!$C$11="7 Tage",MAX(0,(MIN(DATE(2027,13,0),IF(Mitarbeiter!$D246="",DATE(2027,13,0),Mitarbeiter!$D246),TODAY()))-(MAX(DATE(2027,12,1),Mitarbeiter!$C246))+1),MAX(0,NETWORKDAYS(MAX(DATE(2027,12,1),Mitarbeiter!$C246),MIN(DATE(2027,13,0),IF(Mitarbeiter!$D246="",DATE(2027,13,0),Mitarbeiter!$D246),TODAY()),Einstellungen!$F$13:$F$67)))*N(Mitarbeiter!$E246)/IF(Einstellungen!$C$11="7 Tage",7,5),N('Ist-Stunden'!AC246)),MAX(IF(Einstellungen!$C$11="7 Tage",MAX(0,(MIN(DATE(2027,13,0),IF(Mitarbeiter!$D246="",DATE(2027,13,0),Mitarbeiter!$D246),TODAY()))-(MAX(DATE(2027,12,1),Mitarbeiter!$C246))+1),MAX(0,NETWORKDAYS(MAX(DATE(2027,12,1),Mitarbeiter!$C246),MIN(DATE(2027,13,0),IF(Mitarbeiter!$D246="",DATE(2027,13,0),Mitarbeiter!$D246),TODAY()),Einstellungen!$F$13:$F$67)))*N(Mitarbeiter!$E246)/IF(Einstellungen!$C$11="7 Tage",7,5),N('Ist-Stunden'!AC246)+(N(Krankheitstage!AP246)+N(Krankheitstage!BB246))*N($C246))))</f>
        <v/>
      </c>
      <c r="BH246" s="76">
        <f>IF($B246="",0,IF(Einstellungen!$C$10="Ja",MAX(IF(Einstellungen!$C$11="7 Tage",MAX(0,(MIN(DATE(2028,2,0),IF(Mitarbeiter!$D246="",DATE(2028,2,0),Mitarbeiter!$D246),TODAY()))-(MAX(DATE(2028,1,1),Mitarbeiter!$C246))+1),MAX(0,NETWORKDAYS(MAX(DATE(2028,1,1),Mitarbeiter!$C246),MIN(DATE(2028,2,0),IF(Mitarbeiter!$D246="",DATE(2028,2,0),Mitarbeiter!$D246),TODAY()),Einstellungen!$F$13:$F$67)))*N(Mitarbeiter!$E246)/IF(Einstellungen!$C$11="7 Tage",7,5),N('Ist-Stunden'!AD246)),MAX(IF(Einstellungen!$C$11="7 Tage",MAX(0,(MIN(DATE(2028,2,0),IF(Mitarbeiter!$D246="",DATE(2028,2,0),Mitarbeiter!$D246),TODAY()))-(MAX(DATE(2028,1,1),Mitarbeiter!$C246))+1),MAX(0,NETWORKDAYS(MAX(DATE(2028,1,1),Mitarbeiter!$C246),MIN(DATE(2028,2,0),IF(Mitarbeiter!$D246="",DATE(2028,2,0),Mitarbeiter!$D246),TODAY()),Einstellungen!$F$13:$F$67)))*N(Mitarbeiter!$E246)/IF(Einstellungen!$C$11="7 Tage",7,5),N('Ist-Stunden'!AD246)+(N(Krankheitstage!BC246)+N(Krankheitstage!BO246))*N($C246))))</f>
        <v/>
      </c>
      <c r="BI246" s="76">
        <f>IF($B246="",0,IF(Einstellungen!$C$10="Ja",MAX(IF(Einstellungen!$C$11="7 Tage",MAX(0,(MIN(DATE(2028,3,0),IF(Mitarbeiter!$D246="",DATE(2028,3,0),Mitarbeiter!$D246),TODAY()))-(MAX(DATE(2028,2,1),Mitarbeiter!$C246))+1),MAX(0,NETWORKDAYS(MAX(DATE(2028,2,1),Mitarbeiter!$C246),MIN(DATE(2028,3,0),IF(Mitarbeiter!$D246="",DATE(2028,3,0),Mitarbeiter!$D246),TODAY()),Einstellungen!$F$13:$F$67)))*N(Mitarbeiter!$E246)/IF(Einstellungen!$C$11="7 Tage",7,5),N('Ist-Stunden'!AE246)),MAX(IF(Einstellungen!$C$11="7 Tage",MAX(0,(MIN(DATE(2028,3,0),IF(Mitarbeiter!$D246="",DATE(2028,3,0),Mitarbeiter!$D246),TODAY()))-(MAX(DATE(2028,2,1),Mitarbeiter!$C246))+1),MAX(0,NETWORKDAYS(MAX(DATE(2028,2,1),Mitarbeiter!$C246),MIN(DATE(2028,3,0),IF(Mitarbeiter!$D246="",DATE(2028,3,0),Mitarbeiter!$D246),TODAY()),Einstellungen!$F$13:$F$67)))*N(Mitarbeiter!$E246)/IF(Einstellungen!$C$11="7 Tage",7,5),N('Ist-Stunden'!AE246)+(N(Krankheitstage!BD246)+N(Krankheitstage!BP246))*N($C246))))</f>
        <v/>
      </c>
      <c r="BJ246" s="76">
        <f>IF($B246="",0,IF(Einstellungen!$C$10="Ja",MAX(IF(Einstellungen!$C$11="7 Tage",MAX(0,(MIN(DATE(2028,4,0),IF(Mitarbeiter!$D246="",DATE(2028,4,0),Mitarbeiter!$D246),TODAY()))-(MAX(DATE(2028,3,1),Mitarbeiter!$C246))+1),MAX(0,NETWORKDAYS(MAX(DATE(2028,3,1),Mitarbeiter!$C246),MIN(DATE(2028,4,0),IF(Mitarbeiter!$D246="",DATE(2028,4,0),Mitarbeiter!$D246),TODAY()),Einstellungen!$F$13:$F$67)))*N(Mitarbeiter!$E246)/IF(Einstellungen!$C$11="7 Tage",7,5),N('Ist-Stunden'!AF246)),MAX(IF(Einstellungen!$C$11="7 Tage",MAX(0,(MIN(DATE(2028,4,0),IF(Mitarbeiter!$D246="",DATE(2028,4,0),Mitarbeiter!$D246),TODAY()))-(MAX(DATE(2028,3,1),Mitarbeiter!$C246))+1),MAX(0,NETWORKDAYS(MAX(DATE(2028,3,1),Mitarbeiter!$C246),MIN(DATE(2028,4,0),IF(Mitarbeiter!$D246="",DATE(2028,4,0),Mitarbeiter!$D246),TODAY()),Einstellungen!$F$13:$F$67)))*N(Mitarbeiter!$E246)/IF(Einstellungen!$C$11="7 Tage",7,5),N('Ist-Stunden'!AF246)+(N(Krankheitstage!BE246)+N(Krankheitstage!BQ246))*N($C246))))</f>
        <v/>
      </c>
      <c r="BK246" s="76">
        <f>IF($B246="",0,IF(Einstellungen!$C$10="Ja",MAX(IF(Einstellungen!$C$11="7 Tage",MAX(0,(MIN(DATE(2028,5,0),IF(Mitarbeiter!$D246="",DATE(2028,5,0),Mitarbeiter!$D246),TODAY()))-(MAX(DATE(2028,4,1),Mitarbeiter!$C246))+1),MAX(0,NETWORKDAYS(MAX(DATE(2028,4,1),Mitarbeiter!$C246),MIN(DATE(2028,5,0),IF(Mitarbeiter!$D246="",DATE(2028,5,0),Mitarbeiter!$D246),TODAY()),Einstellungen!$F$13:$F$67)))*N(Mitarbeiter!$E246)/IF(Einstellungen!$C$11="7 Tage",7,5),N('Ist-Stunden'!AG246)),MAX(IF(Einstellungen!$C$11="7 Tage",MAX(0,(MIN(DATE(2028,5,0),IF(Mitarbeiter!$D246="",DATE(2028,5,0),Mitarbeiter!$D246),TODAY()))-(MAX(DATE(2028,4,1),Mitarbeiter!$C246))+1),MAX(0,NETWORKDAYS(MAX(DATE(2028,4,1),Mitarbeiter!$C246),MIN(DATE(2028,5,0),IF(Mitarbeiter!$D246="",DATE(2028,5,0),Mitarbeiter!$D246),TODAY()),Einstellungen!$F$13:$F$67)))*N(Mitarbeiter!$E246)/IF(Einstellungen!$C$11="7 Tage",7,5),N('Ist-Stunden'!AG246)+(N(Krankheitstage!BF246)+N(Krankheitstage!BR246))*N($C246))))</f>
        <v/>
      </c>
      <c r="BL246" s="76">
        <f>IF($B246="",0,IF(Einstellungen!$C$10="Ja",MAX(IF(Einstellungen!$C$11="7 Tage",MAX(0,(MIN(DATE(2028,6,0),IF(Mitarbeiter!$D246="",DATE(2028,6,0),Mitarbeiter!$D246),TODAY()))-(MAX(DATE(2028,5,1),Mitarbeiter!$C246))+1),MAX(0,NETWORKDAYS(MAX(DATE(2028,5,1),Mitarbeiter!$C246),MIN(DATE(2028,6,0),IF(Mitarbeiter!$D246="",DATE(2028,6,0),Mitarbeiter!$D246),TODAY()),Einstellungen!$F$13:$F$67)))*N(Mitarbeiter!$E246)/IF(Einstellungen!$C$11="7 Tage",7,5),N('Ist-Stunden'!AH246)),MAX(IF(Einstellungen!$C$11="7 Tage",MAX(0,(MIN(DATE(2028,6,0),IF(Mitarbeiter!$D246="",DATE(2028,6,0),Mitarbeiter!$D246),TODAY()))-(MAX(DATE(2028,5,1),Mitarbeiter!$C246))+1),MAX(0,NETWORKDAYS(MAX(DATE(2028,5,1),Mitarbeiter!$C246),MIN(DATE(2028,6,0),IF(Mitarbeiter!$D246="",DATE(2028,6,0),Mitarbeiter!$D246),TODAY()),Einstellungen!$F$13:$F$67)))*N(Mitarbeiter!$E246)/IF(Einstellungen!$C$11="7 Tage",7,5),N('Ist-Stunden'!AH246)+(N(Krankheitstage!BG246)+N(Krankheitstage!BS246))*N($C246))))</f>
        <v/>
      </c>
      <c r="BM246" s="76">
        <f>IF($B246="",0,IF(Einstellungen!$C$10="Ja",MAX(IF(Einstellungen!$C$11="7 Tage",MAX(0,(MIN(DATE(2028,7,0),IF(Mitarbeiter!$D246="",DATE(2028,7,0),Mitarbeiter!$D246),TODAY()))-(MAX(DATE(2028,6,1),Mitarbeiter!$C246))+1),MAX(0,NETWORKDAYS(MAX(DATE(2028,6,1),Mitarbeiter!$C246),MIN(DATE(2028,7,0),IF(Mitarbeiter!$D246="",DATE(2028,7,0),Mitarbeiter!$D246),TODAY()),Einstellungen!$F$13:$F$67)))*N(Mitarbeiter!$E246)/IF(Einstellungen!$C$11="7 Tage",7,5),N('Ist-Stunden'!AI246)),MAX(IF(Einstellungen!$C$11="7 Tage",MAX(0,(MIN(DATE(2028,7,0),IF(Mitarbeiter!$D246="",DATE(2028,7,0),Mitarbeiter!$D246),TODAY()))-(MAX(DATE(2028,6,1),Mitarbeiter!$C246))+1),MAX(0,NETWORKDAYS(MAX(DATE(2028,6,1),Mitarbeiter!$C246),MIN(DATE(2028,7,0),IF(Mitarbeiter!$D246="",DATE(2028,7,0),Mitarbeiter!$D246),TODAY()),Einstellungen!$F$13:$F$67)))*N(Mitarbeiter!$E246)/IF(Einstellungen!$C$11="7 Tage",7,5),N('Ist-Stunden'!AI246)+(N(Krankheitstage!BH246)+N(Krankheitstage!BT246))*N($C246))))</f>
        <v/>
      </c>
      <c r="BN246" s="76">
        <f>IF($B246="",0,IF(Einstellungen!$C$10="Ja",MAX(IF(Einstellungen!$C$11="7 Tage",MAX(0,(MIN(DATE(2028,8,0),IF(Mitarbeiter!$D246="",DATE(2028,8,0),Mitarbeiter!$D246),TODAY()))-(MAX(DATE(2028,7,1),Mitarbeiter!$C246))+1),MAX(0,NETWORKDAYS(MAX(DATE(2028,7,1),Mitarbeiter!$C246),MIN(DATE(2028,8,0),IF(Mitarbeiter!$D246="",DATE(2028,8,0),Mitarbeiter!$D246),TODAY()),Einstellungen!$F$13:$F$67)))*N(Mitarbeiter!$E246)/IF(Einstellungen!$C$11="7 Tage",7,5),N('Ist-Stunden'!AJ246)),MAX(IF(Einstellungen!$C$11="7 Tage",MAX(0,(MIN(DATE(2028,8,0),IF(Mitarbeiter!$D246="",DATE(2028,8,0),Mitarbeiter!$D246),TODAY()))-(MAX(DATE(2028,7,1),Mitarbeiter!$C246))+1),MAX(0,NETWORKDAYS(MAX(DATE(2028,7,1),Mitarbeiter!$C246),MIN(DATE(2028,8,0),IF(Mitarbeiter!$D246="",DATE(2028,8,0),Mitarbeiter!$D246),TODAY()),Einstellungen!$F$13:$F$67)))*N(Mitarbeiter!$E246)/IF(Einstellungen!$C$11="7 Tage",7,5),N('Ist-Stunden'!AJ246)+(N(Krankheitstage!BI246)+N(Krankheitstage!BU246))*N($C246))))</f>
        <v/>
      </c>
      <c r="BO246" s="76">
        <f>IF($B246="",0,IF(Einstellungen!$C$10="Ja",MAX(IF(Einstellungen!$C$11="7 Tage",MAX(0,(MIN(DATE(2028,9,0),IF(Mitarbeiter!$D246="",DATE(2028,9,0),Mitarbeiter!$D246),TODAY()))-(MAX(DATE(2028,8,1),Mitarbeiter!$C246))+1),MAX(0,NETWORKDAYS(MAX(DATE(2028,8,1),Mitarbeiter!$C246),MIN(DATE(2028,9,0),IF(Mitarbeiter!$D246="",DATE(2028,9,0),Mitarbeiter!$D246),TODAY()),Einstellungen!$F$13:$F$67)))*N(Mitarbeiter!$E246)/IF(Einstellungen!$C$11="7 Tage",7,5),N('Ist-Stunden'!AK246)),MAX(IF(Einstellungen!$C$11="7 Tage",MAX(0,(MIN(DATE(2028,9,0),IF(Mitarbeiter!$D246="",DATE(2028,9,0),Mitarbeiter!$D246),TODAY()))-(MAX(DATE(2028,8,1),Mitarbeiter!$C246))+1),MAX(0,NETWORKDAYS(MAX(DATE(2028,8,1),Mitarbeiter!$C246),MIN(DATE(2028,9,0),IF(Mitarbeiter!$D246="",DATE(2028,9,0),Mitarbeiter!$D246),TODAY()),Einstellungen!$F$13:$F$67)))*N(Mitarbeiter!$E246)/IF(Einstellungen!$C$11="7 Tage",7,5),N('Ist-Stunden'!AK246)+(N(Krankheitstage!BJ246)+N(Krankheitstage!BV246))*N($C246))))</f>
        <v/>
      </c>
      <c r="BP246" s="76">
        <f>IF($B246="",0,IF(Einstellungen!$C$10="Ja",MAX(IF(Einstellungen!$C$11="7 Tage",MAX(0,(MIN(DATE(2028,10,0),IF(Mitarbeiter!$D246="",DATE(2028,10,0),Mitarbeiter!$D246),TODAY()))-(MAX(DATE(2028,9,1),Mitarbeiter!$C246))+1),MAX(0,NETWORKDAYS(MAX(DATE(2028,9,1),Mitarbeiter!$C246),MIN(DATE(2028,10,0),IF(Mitarbeiter!$D246="",DATE(2028,10,0),Mitarbeiter!$D246),TODAY()),Einstellungen!$F$13:$F$67)))*N(Mitarbeiter!$E246)/IF(Einstellungen!$C$11="7 Tage",7,5),N('Ist-Stunden'!AL246)),MAX(IF(Einstellungen!$C$11="7 Tage",MAX(0,(MIN(DATE(2028,10,0),IF(Mitarbeiter!$D246="",DATE(2028,10,0),Mitarbeiter!$D246),TODAY()))-(MAX(DATE(2028,9,1),Mitarbeiter!$C246))+1),MAX(0,NETWORKDAYS(MAX(DATE(2028,9,1),Mitarbeiter!$C246),MIN(DATE(2028,10,0),IF(Mitarbeiter!$D246="",DATE(2028,10,0),Mitarbeiter!$D246),TODAY()),Einstellungen!$F$13:$F$67)))*N(Mitarbeiter!$E246)/IF(Einstellungen!$C$11="7 Tage",7,5),N('Ist-Stunden'!AL246)+(N(Krankheitstage!BK246)+N(Krankheitstage!BW246))*N($C246))))</f>
        <v/>
      </c>
      <c r="BQ246" s="76">
        <f>IF($B246="",0,IF(Einstellungen!$C$10="Ja",MAX(IF(Einstellungen!$C$11="7 Tage",MAX(0,(MIN(DATE(2028,11,0),IF(Mitarbeiter!$D246="",DATE(2028,11,0),Mitarbeiter!$D246),TODAY()))-(MAX(DATE(2028,10,1),Mitarbeiter!$C246))+1),MAX(0,NETWORKDAYS(MAX(DATE(2028,10,1),Mitarbeiter!$C246),MIN(DATE(2028,11,0),IF(Mitarbeiter!$D246="",DATE(2028,11,0),Mitarbeiter!$D246),TODAY()),Einstellungen!$F$13:$F$67)))*N(Mitarbeiter!$E246)/IF(Einstellungen!$C$11="7 Tage",7,5),N('Ist-Stunden'!AM246)),MAX(IF(Einstellungen!$C$11="7 Tage",MAX(0,(MIN(DATE(2028,11,0),IF(Mitarbeiter!$D246="",DATE(2028,11,0),Mitarbeiter!$D246),TODAY()))-(MAX(DATE(2028,10,1),Mitarbeiter!$C246))+1),MAX(0,NETWORKDAYS(MAX(DATE(2028,10,1),Mitarbeiter!$C246),MIN(DATE(2028,11,0),IF(Mitarbeiter!$D246="",DATE(2028,11,0),Mitarbeiter!$D246),TODAY()),Einstellungen!$F$13:$F$67)))*N(Mitarbeiter!$E246)/IF(Einstellungen!$C$11="7 Tage",7,5),N('Ist-Stunden'!AM246)+(N(Krankheitstage!BL246)+N(Krankheitstage!BX246))*N($C246))))</f>
        <v/>
      </c>
      <c r="BR246" s="76">
        <f>IF($B246="",0,IF(Einstellungen!$C$10="Ja",MAX(IF(Einstellungen!$C$11="7 Tage",MAX(0,(MIN(DATE(2028,12,0),IF(Mitarbeiter!$D246="",DATE(2028,12,0),Mitarbeiter!$D246),TODAY()))-(MAX(DATE(2028,11,1),Mitarbeiter!$C246))+1),MAX(0,NETWORKDAYS(MAX(DATE(2028,11,1),Mitarbeiter!$C246),MIN(DATE(2028,12,0),IF(Mitarbeiter!$D246="",DATE(2028,12,0),Mitarbeiter!$D246),TODAY()),Einstellungen!$F$13:$F$67)))*N(Mitarbeiter!$E246)/IF(Einstellungen!$C$11="7 Tage",7,5),N('Ist-Stunden'!AN246)),MAX(IF(Einstellungen!$C$11="7 Tage",MAX(0,(MIN(DATE(2028,12,0),IF(Mitarbeiter!$D246="",DATE(2028,12,0),Mitarbeiter!$D246),TODAY()))-(MAX(DATE(2028,11,1),Mitarbeiter!$C246))+1),MAX(0,NETWORKDAYS(MAX(DATE(2028,11,1),Mitarbeiter!$C246),MIN(DATE(2028,12,0),IF(Mitarbeiter!$D246="",DATE(2028,12,0),Mitarbeiter!$D246),TODAY()),Einstellungen!$F$13:$F$67)))*N(Mitarbeiter!$E246)/IF(Einstellungen!$C$11="7 Tage",7,5),N('Ist-Stunden'!AN246)+(N(Krankheitstage!BM246)+N(Krankheitstage!BY246))*N($C246))))</f>
        <v/>
      </c>
      <c r="BS246" s="76">
        <f>IF($B246="",0,IF(Einstellungen!$C$10="Ja",MAX(IF(Einstellungen!$C$11="7 Tage",MAX(0,(MIN(DATE(2028,13,0),IF(Mitarbeiter!$D246="",DATE(2028,13,0),Mitarbeiter!$D246),TODAY()))-(MAX(DATE(2028,12,1),Mitarbeiter!$C246))+1),MAX(0,NETWORKDAYS(MAX(DATE(2028,12,1),Mitarbeiter!$C246),MIN(DATE(2028,13,0),IF(Mitarbeiter!$D246="",DATE(2028,13,0),Mitarbeiter!$D246),TODAY()),Einstellungen!$F$13:$F$67)))*N(Mitarbeiter!$E246)/IF(Einstellungen!$C$11="7 Tage",7,5),N('Ist-Stunden'!AO246)),MAX(IF(Einstellungen!$C$11="7 Tage",MAX(0,(MIN(DATE(2028,13,0),IF(Mitarbeiter!$D246="",DATE(2028,13,0),Mitarbeiter!$D246),TODAY()))-(MAX(DATE(2028,12,1),Mitarbeiter!$C246))+1),MAX(0,NETWORKDAYS(MAX(DATE(2028,12,1),Mitarbeiter!$C246),MIN(DATE(2028,13,0),IF(Mitarbeiter!$D246="",DATE(2028,13,0),Mitarbeiter!$D246),TODAY()),Einstellungen!$F$13:$F$67)))*N(Mitarbeiter!$E246)/IF(Einstellungen!$C$11="7 Tage",7,5),N('Ist-Stunden'!AO246)+(N(Krankheitstage!BN246)+N(Krankheitstage!BZ246))*N($C246))))</f>
        <v/>
      </c>
      <c r="BT246" s="76">
        <f>IF($B246="",0,IF(Einstellungen!$C$10="Ja",MAX(IF(Einstellungen!$C$11="7 Tage",MAX(0,(MIN(DATE(2029,2,0),IF(Mitarbeiter!$D246="",DATE(2029,2,0),Mitarbeiter!$D246),TODAY()))-(MAX(DATE(2029,1,1),Mitarbeiter!$C246))+1),MAX(0,NETWORKDAYS(MAX(DATE(2029,1,1),Mitarbeiter!$C246),MIN(DATE(2029,2,0),IF(Mitarbeiter!$D246="",DATE(2029,2,0),Mitarbeiter!$D246),TODAY()),Einstellungen!$F$13:$F$67)))*N(Mitarbeiter!$E246)/IF(Einstellungen!$C$11="7 Tage",7,5),N('Ist-Stunden'!AP246)),MAX(IF(Einstellungen!$C$11="7 Tage",MAX(0,(MIN(DATE(2029,2,0),IF(Mitarbeiter!$D246="",DATE(2029,2,0),Mitarbeiter!$D246),TODAY()))-(MAX(DATE(2029,1,1),Mitarbeiter!$C246))+1),MAX(0,NETWORKDAYS(MAX(DATE(2029,1,1),Mitarbeiter!$C246),MIN(DATE(2029,2,0),IF(Mitarbeiter!$D246="",DATE(2029,2,0),Mitarbeiter!$D246),TODAY()),Einstellungen!$F$13:$F$67)))*N(Mitarbeiter!$E246)/IF(Einstellungen!$C$11="7 Tage",7,5),N('Ist-Stunden'!AP246)+(N(Krankheitstage!CA246)+N(Krankheitstage!CM246))*N($C246))))</f>
        <v/>
      </c>
      <c r="BU246" s="76">
        <f>IF($B246="",0,IF(Einstellungen!$C$10="Ja",MAX(IF(Einstellungen!$C$11="7 Tage",MAX(0,(MIN(DATE(2029,3,0),IF(Mitarbeiter!$D246="",DATE(2029,3,0),Mitarbeiter!$D246),TODAY()))-(MAX(DATE(2029,2,1),Mitarbeiter!$C246))+1),MAX(0,NETWORKDAYS(MAX(DATE(2029,2,1),Mitarbeiter!$C246),MIN(DATE(2029,3,0),IF(Mitarbeiter!$D246="",DATE(2029,3,0),Mitarbeiter!$D246),TODAY()),Einstellungen!$F$13:$F$67)))*N(Mitarbeiter!$E246)/IF(Einstellungen!$C$11="7 Tage",7,5),N('Ist-Stunden'!AQ246)),MAX(IF(Einstellungen!$C$11="7 Tage",MAX(0,(MIN(DATE(2029,3,0),IF(Mitarbeiter!$D246="",DATE(2029,3,0),Mitarbeiter!$D246),TODAY()))-(MAX(DATE(2029,2,1),Mitarbeiter!$C246))+1),MAX(0,NETWORKDAYS(MAX(DATE(2029,2,1),Mitarbeiter!$C246),MIN(DATE(2029,3,0),IF(Mitarbeiter!$D246="",DATE(2029,3,0),Mitarbeiter!$D246),TODAY()),Einstellungen!$F$13:$F$67)))*N(Mitarbeiter!$E246)/IF(Einstellungen!$C$11="7 Tage",7,5),N('Ist-Stunden'!AQ246)+(N(Krankheitstage!CB246)+N(Krankheitstage!CN246))*N($C246))))</f>
        <v/>
      </c>
      <c r="BV246" s="76">
        <f>IF($B246="",0,IF(Einstellungen!$C$10="Ja",MAX(IF(Einstellungen!$C$11="7 Tage",MAX(0,(MIN(DATE(2029,4,0),IF(Mitarbeiter!$D246="",DATE(2029,4,0),Mitarbeiter!$D246),TODAY()))-(MAX(DATE(2029,3,1),Mitarbeiter!$C246))+1),MAX(0,NETWORKDAYS(MAX(DATE(2029,3,1),Mitarbeiter!$C246),MIN(DATE(2029,4,0),IF(Mitarbeiter!$D246="",DATE(2029,4,0),Mitarbeiter!$D246),TODAY()),Einstellungen!$F$13:$F$67)))*N(Mitarbeiter!$E246)/IF(Einstellungen!$C$11="7 Tage",7,5),N('Ist-Stunden'!AR246)),MAX(IF(Einstellungen!$C$11="7 Tage",MAX(0,(MIN(DATE(2029,4,0),IF(Mitarbeiter!$D246="",DATE(2029,4,0),Mitarbeiter!$D246),TODAY()))-(MAX(DATE(2029,3,1),Mitarbeiter!$C246))+1),MAX(0,NETWORKDAYS(MAX(DATE(2029,3,1),Mitarbeiter!$C246),MIN(DATE(2029,4,0),IF(Mitarbeiter!$D246="",DATE(2029,4,0),Mitarbeiter!$D246),TODAY()),Einstellungen!$F$13:$F$67)))*N(Mitarbeiter!$E246)/IF(Einstellungen!$C$11="7 Tage",7,5),N('Ist-Stunden'!AR246)+(N(Krankheitstage!CC246)+N(Krankheitstage!CO246))*N($C246))))</f>
        <v/>
      </c>
      <c r="BW246" s="76">
        <f>IF($B246="",0,IF(Einstellungen!$C$10="Ja",MAX(IF(Einstellungen!$C$11="7 Tage",MAX(0,(MIN(DATE(2029,5,0),IF(Mitarbeiter!$D246="",DATE(2029,5,0),Mitarbeiter!$D246),TODAY()))-(MAX(DATE(2029,4,1),Mitarbeiter!$C246))+1),MAX(0,NETWORKDAYS(MAX(DATE(2029,4,1),Mitarbeiter!$C246),MIN(DATE(2029,5,0),IF(Mitarbeiter!$D246="",DATE(2029,5,0),Mitarbeiter!$D246),TODAY()),Einstellungen!$F$13:$F$67)))*N(Mitarbeiter!$E246)/IF(Einstellungen!$C$11="7 Tage",7,5),N('Ist-Stunden'!AS246)),MAX(IF(Einstellungen!$C$11="7 Tage",MAX(0,(MIN(DATE(2029,5,0),IF(Mitarbeiter!$D246="",DATE(2029,5,0),Mitarbeiter!$D246),TODAY()))-(MAX(DATE(2029,4,1),Mitarbeiter!$C246))+1),MAX(0,NETWORKDAYS(MAX(DATE(2029,4,1),Mitarbeiter!$C246),MIN(DATE(2029,5,0),IF(Mitarbeiter!$D246="",DATE(2029,5,0),Mitarbeiter!$D246),TODAY()),Einstellungen!$F$13:$F$67)))*N(Mitarbeiter!$E246)/IF(Einstellungen!$C$11="7 Tage",7,5),N('Ist-Stunden'!AS246)+(N(Krankheitstage!CD246)+N(Krankheitstage!CP246))*N($C246))))</f>
        <v/>
      </c>
      <c r="BX246" s="76">
        <f>IF($B246="",0,IF(Einstellungen!$C$10="Ja",MAX(IF(Einstellungen!$C$11="7 Tage",MAX(0,(MIN(DATE(2029,6,0),IF(Mitarbeiter!$D246="",DATE(2029,6,0),Mitarbeiter!$D246),TODAY()))-(MAX(DATE(2029,5,1),Mitarbeiter!$C246))+1),MAX(0,NETWORKDAYS(MAX(DATE(2029,5,1),Mitarbeiter!$C246),MIN(DATE(2029,6,0),IF(Mitarbeiter!$D246="",DATE(2029,6,0),Mitarbeiter!$D246),TODAY()),Einstellungen!$F$13:$F$67)))*N(Mitarbeiter!$E246)/IF(Einstellungen!$C$11="7 Tage",7,5),N('Ist-Stunden'!AT246)),MAX(IF(Einstellungen!$C$11="7 Tage",MAX(0,(MIN(DATE(2029,6,0),IF(Mitarbeiter!$D246="",DATE(2029,6,0),Mitarbeiter!$D246),TODAY()))-(MAX(DATE(2029,5,1),Mitarbeiter!$C246))+1),MAX(0,NETWORKDAYS(MAX(DATE(2029,5,1),Mitarbeiter!$C246),MIN(DATE(2029,6,0),IF(Mitarbeiter!$D246="",DATE(2029,6,0),Mitarbeiter!$D246),TODAY()),Einstellungen!$F$13:$F$67)))*N(Mitarbeiter!$E246)/IF(Einstellungen!$C$11="7 Tage",7,5),N('Ist-Stunden'!AT246)+(N(Krankheitstage!CE246)+N(Krankheitstage!CQ246))*N($C246))))</f>
        <v/>
      </c>
      <c r="BY246" s="76">
        <f>IF($B246="",0,IF(Einstellungen!$C$10="Ja",MAX(IF(Einstellungen!$C$11="7 Tage",MAX(0,(MIN(DATE(2029,7,0),IF(Mitarbeiter!$D246="",DATE(2029,7,0),Mitarbeiter!$D246),TODAY()))-(MAX(DATE(2029,6,1),Mitarbeiter!$C246))+1),MAX(0,NETWORKDAYS(MAX(DATE(2029,6,1),Mitarbeiter!$C246),MIN(DATE(2029,7,0),IF(Mitarbeiter!$D246="",DATE(2029,7,0),Mitarbeiter!$D246),TODAY()),Einstellungen!$F$13:$F$67)))*N(Mitarbeiter!$E246)/IF(Einstellungen!$C$11="7 Tage",7,5),N('Ist-Stunden'!AU246)),MAX(IF(Einstellungen!$C$11="7 Tage",MAX(0,(MIN(DATE(2029,7,0),IF(Mitarbeiter!$D246="",DATE(2029,7,0),Mitarbeiter!$D246),TODAY()))-(MAX(DATE(2029,6,1),Mitarbeiter!$C246))+1),MAX(0,NETWORKDAYS(MAX(DATE(2029,6,1),Mitarbeiter!$C246),MIN(DATE(2029,7,0),IF(Mitarbeiter!$D246="",DATE(2029,7,0),Mitarbeiter!$D246),TODAY()),Einstellungen!$F$13:$F$67)))*N(Mitarbeiter!$E246)/IF(Einstellungen!$C$11="7 Tage",7,5),N('Ist-Stunden'!AU246)+(N(Krankheitstage!CF246)+N(Krankheitstage!CR246))*N($C246))))</f>
        <v/>
      </c>
      <c r="BZ246" s="76">
        <f>IF($B246="",0,IF(Einstellungen!$C$10="Ja",MAX(IF(Einstellungen!$C$11="7 Tage",MAX(0,(MIN(DATE(2029,8,0),IF(Mitarbeiter!$D246="",DATE(2029,8,0),Mitarbeiter!$D246),TODAY()))-(MAX(DATE(2029,7,1),Mitarbeiter!$C246))+1),MAX(0,NETWORKDAYS(MAX(DATE(2029,7,1),Mitarbeiter!$C246),MIN(DATE(2029,8,0),IF(Mitarbeiter!$D246="",DATE(2029,8,0),Mitarbeiter!$D246),TODAY()),Einstellungen!$F$13:$F$67)))*N(Mitarbeiter!$E246)/IF(Einstellungen!$C$11="7 Tage",7,5),N('Ist-Stunden'!AV246)),MAX(IF(Einstellungen!$C$11="7 Tage",MAX(0,(MIN(DATE(2029,8,0),IF(Mitarbeiter!$D246="",DATE(2029,8,0),Mitarbeiter!$D246),TODAY()))-(MAX(DATE(2029,7,1),Mitarbeiter!$C246))+1),MAX(0,NETWORKDAYS(MAX(DATE(2029,7,1),Mitarbeiter!$C246),MIN(DATE(2029,8,0),IF(Mitarbeiter!$D246="",DATE(2029,8,0),Mitarbeiter!$D246),TODAY()),Einstellungen!$F$13:$F$67)))*N(Mitarbeiter!$E246)/IF(Einstellungen!$C$11="7 Tage",7,5),N('Ist-Stunden'!AV246)+(N(Krankheitstage!CG246)+N(Krankheitstage!CS246))*N($C246))))</f>
        <v/>
      </c>
      <c r="CA246" s="76">
        <f>IF($B246="",0,IF(Einstellungen!$C$10="Ja",MAX(IF(Einstellungen!$C$11="7 Tage",MAX(0,(MIN(DATE(2029,9,0),IF(Mitarbeiter!$D246="",DATE(2029,9,0),Mitarbeiter!$D246),TODAY()))-(MAX(DATE(2029,8,1),Mitarbeiter!$C246))+1),MAX(0,NETWORKDAYS(MAX(DATE(2029,8,1),Mitarbeiter!$C246),MIN(DATE(2029,9,0),IF(Mitarbeiter!$D246="",DATE(2029,9,0),Mitarbeiter!$D246),TODAY()),Einstellungen!$F$13:$F$67)))*N(Mitarbeiter!$E246)/IF(Einstellungen!$C$11="7 Tage",7,5),N('Ist-Stunden'!AW246)),MAX(IF(Einstellungen!$C$11="7 Tage",MAX(0,(MIN(DATE(2029,9,0),IF(Mitarbeiter!$D246="",DATE(2029,9,0),Mitarbeiter!$D246),TODAY()))-(MAX(DATE(2029,8,1),Mitarbeiter!$C246))+1),MAX(0,NETWORKDAYS(MAX(DATE(2029,8,1),Mitarbeiter!$C246),MIN(DATE(2029,9,0),IF(Mitarbeiter!$D246="",DATE(2029,9,0),Mitarbeiter!$D246),TODAY()),Einstellungen!$F$13:$F$67)))*N(Mitarbeiter!$E246)/IF(Einstellungen!$C$11="7 Tage",7,5),N('Ist-Stunden'!AW246)+(N(Krankheitstage!CH246)+N(Krankheitstage!CT246))*N($C246))))</f>
        <v/>
      </c>
      <c r="CB246" s="76">
        <f>IF($B246="",0,IF(Einstellungen!$C$10="Ja",MAX(IF(Einstellungen!$C$11="7 Tage",MAX(0,(MIN(DATE(2029,10,0),IF(Mitarbeiter!$D246="",DATE(2029,10,0),Mitarbeiter!$D246),TODAY()))-(MAX(DATE(2029,9,1),Mitarbeiter!$C246))+1),MAX(0,NETWORKDAYS(MAX(DATE(2029,9,1),Mitarbeiter!$C246),MIN(DATE(2029,10,0),IF(Mitarbeiter!$D246="",DATE(2029,10,0),Mitarbeiter!$D246),TODAY()),Einstellungen!$F$13:$F$67)))*N(Mitarbeiter!$E246)/IF(Einstellungen!$C$11="7 Tage",7,5),N('Ist-Stunden'!AX246)),MAX(IF(Einstellungen!$C$11="7 Tage",MAX(0,(MIN(DATE(2029,10,0),IF(Mitarbeiter!$D246="",DATE(2029,10,0),Mitarbeiter!$D246),TODAY()))-(MAX(DATE(2029,9,1),Mitarbeiter!$C246))+1),MAX(0,NETWORKDAYS(MAX(DATE(2029,9,1),Mitarbeiter!$C246),MIN(DATE(2029,10,0),IF(Mitarbeiter!$D246="",DATE(2029,10,0),Mitarbeiter!$D246),TODAY()),Einstellungen!$F$13:$F$67)))*N(Mitarbeiter!$E246)/IF(Einstellungen!$C$11="7 Tage",7,5),N('Ist-Stunden'!AX246)+(N(Krankheitstage!CI246)+N(Krankheitstage!CU246))*N($C246))))</f>
        <v/>
      </c>
      <c r="CC246" s="76">
        <f>IF($B246="",0,IF(Einstellungen!$C$10="Ja",MAX(IF(Einstellungen!$C$11="7 Tage",MAX(0,(MIN(DATE(2029,11,0),IF(Mitarbeiter!$D246="",DATE(2029,11,0),Mitarbeiter!$D246),TODAY()))-(MAX(DATE(2029,10,1),Mitarbeiter!$C246))+1),MAX(0,NETWORKDAYS(MAX(DATE(2029,10,1),Mitarbeiter!$C246),MIN(DATE(2029,11,0),IF(Mitarbeiter!$D246="",DATE(2029,11,0),Mitarbeiter!$D246),TODAY()),Einstellungen!$F$13:$F$67)))*N(Mitarbeiter!$E246)/IF(Einstellungen!$C$11="7 Tage",7,5),N('Ist-Stunden'!AY246)),MAX(IF(Einstellungen!$C$11="7 Tage",MAX(0,(MIN(DATE(2029,11,0),IF(Mitarbeiter!$D246="",DATE(2029,11,0),Mitarbeiter!$D246),TODAY()))-(MAX(DATE(2029,10,1),Mitarbeiter!$C246))+1),MAX(0,NETWORKDAYS(MAX(DATE(2029,10,1),Mitarbeiter!$C246),MIN(DATE(2029,11,0),IF(Mitarbeiter!$D246="",DATE(2029,11,0),Mitarbeiter!$D246),TODAY()),Einstellungen!$F$13:$F$67)))*N(Mitarbeiter!$E246)/IF(Einstellungen!$C$11="7 Tage",7,5),N('Ist-Stunden'!AY246)+(N(Krankheitstage!CJ246)+N(Krankheitstage!CV246))*N($C246))))</f>
        <v/>
      </c>
      <c r="CD246" s="76">
        <f>IF($B246="",0,IF(Einstellungen!$C$10="Ja",MAX(IF(Einstellungen!$C$11="7 Tage",MAX(0,(MIN(DATE(2029,12,0),IF(Mitarbeiter!$D246="",DATE(2029,12,0),Mitarbeiter!$D246),TODAY()))-(MAX(DATE(2029,11,1),Mitarbeiter!$C246))+1),MAX(0,NETWORKDAYS(MAX(DATE(2029,11,1),Mitarbeiter!$C246),MIN(DATE(2029,12,0),IF(Mitarbeiter!$D246="",DATE(2029,12,0),Mitarbeiter!$D246),TODAY()),Einstellungen!$F$13:$F$67)))*N(Mitarbeiter!$E246)/IF(Einstellungen!$C$11="7 Tage",7,5),N('Ist-Stunden'!AZ246)),MAX(IF(Einstellungen!$C$11="7 Tage",MAX(0,(MIN(DATE(2029,12,0),IF(Mitarbeiter!$D246="",DATE(2029,12,0),Mitarbeiter!$D246),TODAY()))-(MAX(DATE(2029,11,1),Mitarbeiter!$C246))+1),MAX(0,NETWORKDAYS(MAX(DATE(2029,11,1),Mitarbeiter!$C246),MIN(DATE(2029,12,0),IF(Mitarbeiter!$D246="",DATE(2029,12,0),Mitarbeiter!$D246),TODAY()),Einstellungen!$F$13:$F$67)))*N(Mitarbeiter!$E246)/IF(Einstellungen!$C$11="7 Tage",7,5),N('Ist-Stunden'!AZ246)+(N(Krankheitstage!CK246)+N(Krankheitstage!CW246))*N($C246))))</f>
        <v/>
      </c>
      <c r="CE246" s="76">
        <f>IF($B246="",0,IF(Einstellungen!$C$10="Ja",MAX(IF(Einstellungen!$C$11="7 Tage",MAX(0,(MIN(DATE(2029,13,0),IF(Mitarbeiter!$D246="",DATE(2029,13,0),Mitarbeiter!$D246),TODAY()))-(MAX(DATE(2029,12,1),Mitarbeiter!$C246))+1),MAX(0,NETWORKDAYS(MAX(DATE(2029,12,1),Mitarbeiter!$C246),MIN(DATE(2029,13,0),IF(Mitarbeiter!$D246="",DATE(2029,13,0),Mitarbeiter!$D246),TODAY()),Einstellungen!$F$13:$F$67)))*N(Mitarbeiter!$E246)/IF(Einstellungen!$C$11="7 Tage",7,5),N('Ist-Stunden'!BA246)),MAX(IF(Einstellungen!$C$11="7 Tage",MAX(0,(MIN(DATE(2029,13,0),IF(Mitarbeiter!$D246="",DATE(2029,13,0),Mitarbeiter!$D246),TODAY()))-(MAX(DATE(2029,12,1),Mitarbeiter!$C246))+1),MAX(0,NETWORKDAYS(MAX(DATE(2029,12,1),Mitarbeiter!$C246),MIN(DATE(2029,13,0),IF(Mitarbeiter!$D246="",DATE(2029,13,0),Mitarbeiter!$D246),TODAY()),Einstellungen!$F$13:$F$67)))*N(Mitarbeiter!$E246)/IF(Einstellungen!$C$11="7 Tage",7,5),N('Ist-Stunden'!BA246)+(N(Krankheitstage!CL246)+N(Krankheitstage!CX246))*N($C246))))</f>
        <v/>
      </c>
      <c r="CF246" s="76">
        <f>IF($B246="",0,IF(Einstellungen!$C$10="Ja",MAX(IF(Einstellungen!$C$11="7 Tage",MAX(0,(MIN(DATE(2030,2,0),IF(Mitarbeiter!$D246="",DATE(2030,2,0),Mitarbeiter!$D246),TODAY()))-(MAX(DATE(2030,1,1),Mitarbeiter!$C246))+1),MAX(0,NETWORKDAYS(MAX(DATE(2030,1,1),Mitarbeiter!$C246),MIN(DATE(2030,2,0),IF(Mitarbeiter!$D246="",DATE(2030,2,0),Mitarbeiter!$D246),TODAY()),Einstellungen!$F$13:$F$67)))*N(Mitarbeiter!$E246)/IF(Einstellungen!$C$11="7 Tage",7,5),N('Ist-Stunden'!BB246)),MAX(IF(Einstellungen!$C$11="7 Tage",MAX(0,(MIN(DATE(2030,2,0),IF(Mitarbeiter!$D246="",DATE(2030,2,0),Mitarbeiter!$D246),TODAY()))-(MAX(DATE(2030,1,1),Mitarbeiter!$C246))+1),MAX(0,NETWORKDAYS(MAX(DATE(2030,1,1),Mitarbeiter!$C246),MIN(DATE(2030,2,0),IF(Mitarbeiter!$D246="",DATE(2030,2,0),Mitarbeiter!$D246),TODAY()),Einstellungen!$F$13:$F$67)))*N(Mitarbeiter!$E246)/IF(Einstellungen!$C$11="7 Tage",7,5),N('Ist-Stunden'!BB246)+(N(Krankheitstage!CY246)+N(Krankheitstage!DK246))*N($C246))))</f>
        <v/>
      </c>
      <c r="CG246" s="76">
        <f>IF($B246="",0,IF(Einstellungen!$C$10="Ja",MAX(IF(Einstellungen!$C$11="7 Tage",MAX(0,(MIN(DATE(2030,3,0),IF(Mitarbeiter!$D246="",DATE(2030,3,0),Mitarbeiter!$D246),TODAY()))-(MAX(DATE(2030,2,1),Mitarbeiter!$C246))+1),MAX(0,NETWORKDAYS(MAX(DATE(2030,2,1),Mitarbeiter!$C246),MIN(DATE(2030,3,0),IF(Mitarbeiter!$D246="",DATE(2030,3,0),Mitarbeiter!$D246),TODAY()),Einstellungen!$F$13:$F$67)))*N(Mitarbeiter!$E246)/IF(Einstellungen!$C$11="7 Tage",7,5),N('Ist-Stunden'!BC246)),MAX(IF(Einstellungen!$C$11="7 Tage",MAX(0,(MIN(DATE(2030,3,0),IF(Mitarbeiter!$D246="",DATE(2030,3,0),Mitarbeiter!$D246),TODAY()))-(MAX(DATE(2030,2,1),Mitarbeiter!$C246))+1),MAX(0,NETWORKDAYS(MAX(DATE(2030,2,1),Mitarbeiter!$C246),MIN(DATE(2030,3,0),IF(Mitarbeiter!$D246="",DATE(2030,3,0),Mitarbeiter!$D246),TODAY()),Einstellungen!$F$13:$F$67)))*N(Mitarbeiter!$E246)/IF(Einstellungen!$C$11="7 Tage",7,5),N('Ist-Stunden'!BC246)+(N(Krankheitstage!CZ246)+N(Krankheitstage!DL246))*N($C246))))</f>
        <v/>
      </c>
      <c r="CH246" s="76">
        <f>IF($B246="",0,IF(Einstellungen!$C$10="Ja",MAX(IF(Einstellungen!$C$11="7 Tage",MAX(0,(MIN(DATE(2030,4,0),IF(Mitarbeiter!$D246="",DATE(2030,4,0),Mitarbeiter!$D246),TODAY()))-(MAX(DATE(2030,3,1),Mitarbeiter!$C246))+1),MAX(0,NETWORKDAYS(MAX(DATE(2030,3,1),Mitarbeiter!$C246),MIN(DATE(2030,4,0),IF(Mitarbeiter!$D246="",DATE(2030,4,0),Mitarbeiter!$D246),TODAY()),Einstellungen!$F$13:$F$67)))*N(Mitarbeiter!$E246)/IF(Einstellungen!$C$11="7 Tage",7,5),N('Ist-Stunden'!BD246)),MAX(IF(Einstellungen!$C$11="7 Tage",MAX(0,(MIN(DATE(2030,4,0),IF(Mitarbeiter!$D246="",DATE(2030,4,0),Mitarbeiter!$D246),TODAY()))-(MAX(DATE(2030,3,1),Mitarbeiter!$C246))+1),MAX(0,NETWORKDAYS(MAX(DATE(2030,3,1),Mitarbeiter!$C246),MIN(DATE(2030,4,0),IF(Mitarbeiter!$D246="",DATE(2030,4,0),Mitarbeiter!$D246),TODAY()),Einstellungen!$F$13:$F$67)))*N(Mitarbeiter!$E246)/IF(Einstellungen!$C$11="7 Tage",7,5),N('Ist-Stunden'!BD246)+(N(Krankheitstage!DA246)+N(Krankheitstage!DM246))*N($C246))))</f>
        <v/>
      </c>
      <c r="CI246" s="76">
        <f>IF($B246="",0,IF(Einstellungen!$C$10="Ja",MAX(IF(Einstellungen!$C$11="7 Tage",MAX(0,(MIN(DATE(2030,5,0),IF(Mitarbeiter!$D246="",DATE(2030,5,0),Mitarbeiter!$D246),TODAY()))-(MAX(DATE(2030,4,1),Mitarbeiter!$C246))+1),MAX(0,NETWORKDAYS(MAX(DATE(2030,4,1),Mitarbeiter!$C246),MIN(DATE(2030,5,0),IF(Mitarbeiter!$D246="",DATE(2030,5,0),Mitarbeiter!$D246),TODAY()),Einstellungen!$F$13:$F$67)))*N(Mitarbeiter!$E246)/IF(Einstellungen!$C$11="7 Tage",7,5),N('Ist-Stunden'!BE246)),MAX(IF(Einstellungen!$C$11="7 Tage",MAX(0,(MIN(DATE(2030,5,0),IF(Mitarbeiter!$D246="",DATE(2030,5,0),Mitarbeiter!$D246),TODAY()))-(MAX(DATE(2030,4,1),Mitarbeiter!$C246))+1),MAX(0,NETWORKDAYS(MAX(DATE(2030,4,1),Mitarbeiter!$C246),MIN(DATE(2030,5,0),IF(Mitarbeiter!$D246="",DATE(2030,5,0),Mitarbeiter!$D246),TODAY()),Einstellungen!$F$13:$F$67)))*N(Mitarbeiter!$E246)/IF(Einstellungen!$C$11="7 Tage",7,5),N('Ist-Stunden'!BE246)+(N(Krankheitstage!DB246)+N(Krankheitstage!DN246))*N($C246))))</f>
        <v/>
      </c>
      <c r="CJ246" s="76">
        <f>IF($B246="",0,IF(Einstellungen!$C$10="Ja",MAX(IF(Einstellungen!$C$11="7 Tage",MAX(0,(MIN(DATE(2030,6,0),IF(Mitarbeiter!$D246="",DATE(2030,6,0),Mitarbeiter!$D246),TODAY()))-(MAX(DATE(2030,5,1),Mitarbeiter!$C246))+1),MAX(0,NETWORKDAYS(MAX(DATE(2030,5,1),Mitarbeiter!$C246),MIN(DATE(2030,6,0),IF(Mitarbeiter!$D246="",DATE(2030,6,0),Mitarbeiter!$D246),TODAY()),Einstellungen!$F$13:$F$67)))*N(Mitarbeiter!$E246)/IF(Einstellungen!$C$11="7 Tage",7,5),N('Ist-Stunden'!BF246)),MAX(IF(Einstellungen!$C$11="7 Tage",MAX(0,(MIN(DATE(2030,6,0),IF(Mitarbeiter!$D246="",DATE(2030,6,0),Mitarbeiter!$D246),TODAY()))-(MAX(DATE(2030,5,1),Mitarbeiter!$C246))+1),MAX(0,NETWORKDAYS(MAX(DATE(2030,5,1),Mitarbeiter!$C246),MIN(DATE(2030,6,0),IF(Mitarbeiter!$D246="",DATE(2030,6,0),Mitarbeiter!$D246),TODAY()),Einstellungen!$F$13:$F$67)))*N(Mitarbeiter!$E246)/IF(Einstellungen!$C$11="7 Tage",7,5),N('Ist-Stunden'!BF246)+(N(Krankheitstage!DC246)+N(Krankheitstage!DO246))*N($C246))))</f>
        <v/>
      </c>
      <c r="CK246" s="76">
        <f>IF($B246="",0,IF(Einstellungen!$C$10="Ja",MAX(IF(Einstellungen!$C$11="7 Tage",MAX(0,(MIN(DATE(2030,7,0),IF(Mitarbeiter!$D246="",DATE(2030,7,0),Mitarbeiter!$D246),TODAY()))-(MAX(DATE(2030,6,1),Mitarbeiter!$C246))+1),MAX(0,NETWORKDAYS(MAX(DATE(2030,6,1),Mitarbeiter!$C246),MIN(DATE(2030,7,0),IF(Mitarbeiter!$D246="",DATE(2030,7,0),Mitarbeiter!$D246),TODAY()),Einstellungen!$F$13:$F$67)))*N(Mitarbeiter!$E246)/IF(Einstellungen!$C$11="7 Tage",7,5),N('Ist-Stunden'!BG246)),MAX(IF(Einstellungen!$C$11="7 Tage",MAX(0,(MIN(DATE(2030,7,0),IF(Mitarbeiter!$D246="",DATE(2030,7,0),Mitarbeiter!$D246),TODAY()))-(MAX(DATE(2030,6,1),Mitarbeiter!$C246))+1),MAX(0,NETWORKDAYS(MAX(DATE(2030,6,1),Mitarbeiter!$C246),MIN(DATE(2030,7,0),IF(Mitarbeiter!$D246="",DATE(2030,7,0),Mitarbeiter!$D246),TODAY()),Einstellungen!$F$13:$F$67)))*N(Mitarbeiter!$E246)/IF(Einstellungen!$C$11="7 Tage",7,5),N('Ist-Stunden'!BG246)+(N(Krankheitstage!DD246)+N(Krankheitstage!DP246))*N($C246))))</f>
        <v/>
      </c>
      <c r="CL246" s="76">
        <f>IF($B246="",0,IF(Einstellungen!$C$10="Ja",MAX(IF(Einstellungen!$C$11="7 Tage",MAX(0,(MIN(DATE(2030,8,0),IF(Mitarbeiter!$D246="",DATE(2030,8,0),Mitarbeiter!$D246),TODAY()))-(MAX(DATE(2030,7,1),Mitarbeiter!$C246))+1),MAX(0,NETWORKDAYS(MAX(DATE(2030,7,1),Mitarbeiter!$C246),MIN(DATE(2030,8,0),IF(Mitarbeiter!$D246="",DATE(2030,8,0),Mitarbeiter!$D246),TODAY()),Einstellungen!$F$13:$F$67)))*N(Mitarbeiter!$E246)/IF(Einstellungen!$C$11="7 Tage",7,5),N('Ist-Stunden'!BH246)),MAX(IF(Einstellungen!$C$11="7 Tage",MAX(0,(MIN(DATE(2030,8,0),IF(Mitarbeiter!$D246="",DATE(2030,8,0),Mitarbeiter!$D246),TODAY()))-(MAX(DATE(2030,7,1),Mitarbeiter!$C246))+1),MAX(0,NETWORKDAYS(MAX(DATE(2030,7,1),Mitarbeiter!$C246),MIN(DATE(2030,8,0),IF(Mitarbeiter!$D246="",DATE(2030,8,0),Mitarbeiter!$D246),TODAY()),Einstellungen!$F$13:$F$67)))*N(Mitarbeiter!$E246)/IF(Einstellungen!$C$11="7 Tage",7,5),N('Ist-Stunden'!BH246)+(N(Krankheitstage!DE246)+N(Krankheitstage!DQ246))*N($C246))))</f>
        <v/>
      </c>
      <c r="CM246" s="76">
        <f>IF($B246="",0,IF(Einstellungen!$C$10="Ja",MAX(IF(Einstellungen!$C$11="7 Tage",MAX(0,(MIN(DATE(2030,9,0),IF(Mitarbeiter!$D246="",DATE(2030,9,0),Mitarbeiter!$D246),TODAY()))-(MAX(DATE(2030,8,1),Mitarbeiter!$C246))+1),MAX(0,NETWORKDAYS(MAX(DATE(2030,8,1),Mitarbeiter!$C246),MIN(DATE(2030,9,0),IF(Mitarbeiter!$D246="",DATE(2030,9,0),Mitarbeiter!$D246),TODAY()),Einstellungen!$F$13:$F$67)))*N(Mitarbeiter!$E246)/IF(Einstellungen!$C$11="7 Tage",7,5),N('Ist-Stunden'!BI246)),MAX(IF(Einstellungen!$C$11="7 Tage",MAX(0,(MIN(DATE(2030,9,0),IF(Mitarbeiter!$D246="",DATE(2030,9,0),Mitarbeiter!$D246),TODAY()))-(MAX(DATE(2030,8,1),Mitarbeiter!$C246))+1),MAX(0,NETWORKDAYS(MAX(DATE(2030,8,1),Mitarbeiter!$C246),MIN(DATE(2030,9,0),IF(Mitarbeiter!$D246="",DATE(2030,9,0),Mitarbeiter!$D246),TODAY()),Einstellungen!$F$13:$F$67)))*N(Mitarbeiter!$E246)/IF(Einstellungen!$C$11="7 Tage",7,5),N('Ist-Stunden'!BI246)+(N(Krankheitstage!DF246)+N(Krankheitstage!DR246))*N($C246))))</f>
        <v/>
      </c>
      <c r="CN246" s="76">
        <f>IF($B246="",0,IF(Einstellungen!$C$10="Ja",MAX(IF(Einstellungen!$C$11="7 Tage",MAX(0,(MIN(DATE(2030,10,0),IF(Mitarbeiter!$D246="",DATE(2030,10,0),Mitarbeiter!$D246),TODAY()))-(MAX(DATE(2030,9,1),Mitarbeiter!$C246))+1),MAX(0,NETWORKDAYS(MAX(DATE(2030,9,1),Mitarbeiter!$C246),MIN(DATE(2030,10,0),IF(Mitarbeiter!$D246="",DATE(2030,10,0),Mitarbeiter!$D246),TODAY()),Einstellungen!$F$13:$F$67)))*N(Mitarbeiter!$E246)/IF(Einstellungen!$C$11="7 Tage",7,5),N('Ist-Stunden'!BJ246)),MAX(IF(Einstellungen!$C$11="7 Tage",MAX(0,(MIN(DATE(2030,10,0),IF(Mitarbeiter!$D246="",DATE(2030,10,0),Mitarbeiter!$D246),TODAY()))-(MAX(DATE(2030,9,1),Mitarbeiter!$C246))+1),MAX(0,NETWORKDAYS(MAX(DATE(2030,9,1),Mitarbeiter!$C246),MIN(DATE(2030,10,0),IF(Mitarbeiter!$D246="",DATE(2030,10,0),Mitarbeiter!$D246),TODAY()),Einstellungen!$F$13:$F$67)))*N(Mitarbeiter!$E246)/IF(Einstellungen!$C$11="7 Tage",7,5),N('Ist-Stunden'!BJ246)+(N(Krankheitstage!DG246)+N(Krankheitstage!DS246))*N($C246))))</f>
        <v/>
      </c>
      <c r="CO246" s="76">
        <f>IF($B246="",0,IF(Einstellungen!$C$10="Ja",MAX(IF(Einstellungen!$C$11="7 Tage",MAX(0,(MIN(DATE(2030,11,0),IF(Mitarbeiter!$D246="",DATE(2030,11,0),Mitarbeiter!$D246),TODAY()))-(MAX(DATE(2030,10,1),Mitarbeiter!$C246))+1),MAX(0,NETWORKDAYS(MAX(DATE(2030,10,1),Mitarbeiter!$C246),MIN(DATE(2030,11,0),IF(Mitarbeiter!$D246="",DATE(2030,11,0),Mitarbeiter!$D246),TODAY()),Einstellungen!$F$13:$F$67)))*N(Mitarbeiter!$E246)/IF(Einstellungen!$C$11="7 Tage",7,5),N('Ist-Stunden'!BK246)),MAX(IF(Einstellungen!$C$11="7 Tage",MAX(0,(MIN(DATE(2030,11,0),IF(Mitarbeiter!$D246="",DATE(2030,11,0),Mitarbeiter!$D246),TODAY()))-(MAX(DATE(2030,10,1),Mitarbeiter!$C246))+1),MAX(0,NETWORKDAYS(MAX(DATE(2030,10,1),Mitarbeiter!$C246),MIN(DATE(2030,11,0),IF(Mitarbeiter!$D246="",DATE(2030,11,0),Mitarbeiter!$D246),TODAY()),Einstellungen!$F$13:$F$67)))*N(Mitarbeiter!$E246)/IF(Einstellungen!$C$11="7 Tage",7,5),N('Ist-Stunden'!BK246)+(N(Krankheitstage!DH246)+N(Krankheitstage!DT246))*N($C246))))</f>
        <v/>
      </c>
      <c r="CP246" s="76">
        <f>IF($B246="",0,IF(Einstellungen!$C$10="Ja",MAX(IF(Einstellungen!$C$11="7 Tage",MAX(0,(MIN(DATE(2030,12,0),IF(Mitarbeiter!$D246="",DATE(2030,12,0),Mitarbeiter!$D246),TODAY()))-(MAX(DATE(2030,11,1),Mitarbeiter!$C246))+1),MAX(0,NETWORKDAYS(MAX(DATE(2030,11,1),Mitarbeiter!$C246),MIN(DATE(2030,12,0),IF(Mitarbeiter!$D246="",DATE(2030,12,0),Mitarbeiter!$D246),TODAY()),Einstellungen!$F$13:$F$67)))*N(Mitarbeiter!$E246)/IF(Einstellungen!$C$11="7 Tage",7,5),N('Ist-Stunden'!BL246)),MAX(IF(Einstellungen!$C$11="7 Tage",MAX(0,(MIN(DATE(2030,12,0),IF(Mitarbeiter!$D246="",DATE(2030,12,0),Mitarbeiter!$D246),TODAY()))-(MAX(DATE(2030,11,1),Mitarbeiter!$C246))+1),MAX(0,NETWORKDAYS(MAX(DATE(2030,11,1),Mitarbeiter!$C246),MIN(DATE(2030,12,0),IF(Mitarbeiter!$D246="",DATE(2030,12,0),Mitarbeiter!$D246),TODAY()),Einstellungen!$F$13:$F$67)))*N(Mitarbeiter!$E246)/IF(Einstellungen!$C$11="7 Tage",7,5),N('Ist-Stunden'!BL246)+(N(Krankheitstage!DI246)+N(Krankheitstage!DU246))*N($C246))))</f>
        <v/>
      </c>
      <c r="CQ246" s="76">
        <f>IF($B246="",0,IF(Einstellungen!$C$10="Ja",MAX(IF(Einstellungen!$C$11="7 Tage",MAX(0,(MIN(DATE(2030,13,0),IF(Mitarbeiter!$D246="",DATE(2030,13,0),Mitarbeiter!$D246),TODAY()))-(MAX(DATE(2030,12,1),Mitarbeiter!$C246))+1),MAX(0,NETWORKDAYS(MAX(DATE(2030,12,1),Mitarbeiter!$C246),MIN(DATE(2030,13,0),IF(Mitarbeiter!$D246="",DATE(2030,13,0),Mitarbeiter!$D246),TODAY()),Einstellungen!$F$13:$F$67)))*N(Mitarbeiter!$E246)/IF(Einstellungen!$C$11="7 Tage",7,5),N('Ist-Stunden'!BM246)),MAX(IF(Einstellungen!$C$11="7 Tage",MAX(0,(MIN(DATE(2030,13,0),IF(Mitarbeiter!$D246="",DATE(2030,13,0),Mitarbeiter!$D246),TODAY()))-(MAX(DATE(2030,12,1),Mitarbeiter!$C246))+1),MAX(0,NETWORKDAYS(MAX(DATE(2030,12,1),Mitarbeiter!$C246),MIN(DATE(2030,13,0),IF(Mitarbeiter!$D246="",DATE(2030,13,0),Mitarbeiter!$D246),TODAY()),Einstellungen!$F$13:$F$67)))*N(Mitarbeiter!$E246)/IF(Einstellungen!$C$11="7 Tage",7,5),N('Ist-Stunden'!BM246)+(N(Krankheitstage!DJ246)+N(Krankheitstage!DV246))*N($C246))))</f>
        <v/>
      </c>
    </row>
    <row r="247">
      <c r="A247" s="73">
        <f>IF(Mitarbeiter!B247="","",Mitarbeiter!A247)</f>
        <v/>
      </c>
      <c r="B247" s="6">
        <f>IF(Mitarbeiter!B247="","",Mitarbeiter!B247)</f>
        <v/>
      </c>
      <c r="C247" s="74">
        <f>IF(Mitarbeiter!B247="","",Mitarbeiter!F247)</f>
        <v/>
      </c>
      <c r="D247" s="75">
        <f>N(INDEX(Krankheitstage!$G247:$DV247,1,(Einstellungen!$C$3-2026)*24+1))</f>
        <v/>
      </c>
      <c r="E247" s="75">
        <f>N(INDEX(Krankheitstage!$G247:$DV247,1,(Einstellungen!$C$3-2026)*24+2))</f>
        <v/>
      </c>
      <c r="F247" s="75">
        <f>N(INDEX(Krankheitstage!$G247:$DV247,1,(Einstellungen!$C$3-2026)*24+3))</f>
        <v/>
      </c>
      <c r="G247" s="75">
        <f>N(INDEX(Krankheitstage!$G247:$DV247,1,(Einstellungen!$C$3-2026)*24+4))</f>
        <v/>
      </c>
      <c r="H247" s="75">
        <f>N(INDEX(Krankheitstage!$G247:$DV247,1,(Einstellungen!$C$3-2026)*24+5))</f>
        <v/>
      </c>
      <c r="I247" s="75">
        <f>N(INDEX(Krankheitstage!$G247:$DV247,1,(Einstellungen!$C$3-2026)*24+6))</f>
        <v/>
      </c>
      <c r="J247" s="75">
        <f>N(INDEX(Krankheitstage!$G247:$DV247,1,(Einstellungen!$C$3-2026)*24+7))</f>
        <v/>
      </c>
      <c r="K247" s="75">
        <f>N(INDEX(Krankheitstage!$G247:$DV247,1,(Einstellungen!$C$3-2026)*24+8))</f>
        <v/>
      </c>
      <c r="L247" s="75">
        <f>N(INDEX(Krankheitstage!$G247:$DV247,1,(Einstellungen!$C$3-2026)*24+9))</f>
        <v/>
      </c>
      <c r="M247" s="75">
        <f>N(INDEX(Krankheitstage!$G247:$DV247,1,(Einstellungen!$C$3-2026)*24+10))</f>
        <v/>
      </c>
      <c r="N247" s="75">
        <f>N(INDEX(Krankheitstage!$G247:$DV247,1,(Einstellungen!$C$3-2026)*24+11))</f>
        <v/>
      </c>
      <c r="O247" s="75">
        <f>N(INDEX(Krankheitstage!$G247:$DV247,1,(Einstellungen!$C$3-2026)*24+12))</f>
        <v/>
      </c>
      <c r="P247" s="75">
        <f>IF($B247="","",SUM(D247:O247))</f>
        <v/>
      </c>
      <c r="Q247" s="75">
        <f>N(INDEX(Krankheitstage!$G247:$DV247,1,(Einstellungen!$C$3-2026)*24+13))</f>
        <v/>
      </c>
      <c r="R247" s="75">
        <f>N(INDEX(Krankheitstage!$G247:$DV247,1,(Einstellungen!$C$3-2026)*24+14))</f>
        <v/>
      </c>
      <c r="S247" s="75">
        <f>N(INDEX(Krankheitstage!$G247:$DV247,1,(Einstellungen!$C$3-2026)*24+15))</f>
        <v/>
      </c>
      <c r="T247" s="75">
        <f>N(INDEX(Krankheitstage!$G247:$DV247,1,(Einstellungen!$C$3-2026)*24+16))</f>
        <v/>
      </c>
      <c r="U247" s="75">
        <f>N(INDEX(Krankheitstage!$G247:$DV247,1,(Einstellungen!$C$3-2026)*24+17))</f>
        <v/>
      </c>
      <c r="V247" s="75">
        <f>N(INDEX(Krankheitstage!$G247:$DV247,1,(Einstellungen!$C$3-2026)*24+18))</f>
        <v/>
      </c>
      <c r="W247" s="75">
        <f>N(INDEX(Krankheitstage!$G247:$DV247,1,(Einstellungen!$C$3-2026)*24+19))</f>
        <v/>
      </c>
      <c r="X247" s="75">
        <f>N(INDEX(Krankheitstage!$G247:$DV247,1,(Einstellungen!$C$3-2026)*24+20))</f>
        <v/>
      </c>
      <c r="Y247" s="75">
        <f>N(INDEX(Krankheitstage!$G247:$DV247,1,(Einstellungen!$C$3-2026)*24+21))</f>
        <v/>
      </c>
      <c r="Z247" s="75">
        <f>N(INDEX(Krankheitstage!$G247:$DV247,1,(Einstellungen!$C$3-2026)*24+22))</f>
        <v/>
      </c>
      <c r="AA247" s="75">
        <f>N(INDEX(Krankheitstage!$G247:$DV247,1,(Einstellungen!$C$3-2026)*24+23))</f>
        <v/>
      </c>
      <c r="AB247" s="75">
        <f>N(INDEX(Krankheitstage!$G247:$DV247,1,(Einstellungen!$C$3-2026)*24+24))</f>
        <v/>
      </c>
      <c r="AC247" s="75">
        <f>IF($B247="","",SUM(Q247:AB247))</f>
        <v/>
      </c>
      <c r="AD247" s="75">
        <f>IF($B247="","",SUM(P247,AC247))</f>
        <v/>
      </c>
      <c r="AE247" s="76">
        <f>IF($B247="","",AD247*N(C247))</f>
        <v/>
      </c>
      <c r="AF247" s="75">
        <f>IF($B247="","",Krankheitstage!E247)</f>
        <v/>
      </c>
      <c r="AG247" s="76">
        <f>IF($B247="","",AF247*N(C247))</f>
        <v/>
      </c>
      <c r="AH247" s="76">
        <f>IF($B247="","",INDEX($AJ247:$CQ247,1,(Einstellungen!$C$3-2026)*12+1)+INDEX($AJ247:$CQ247,1,(Einstellungen!$C$3-2026)*12+2)+INDEX($AJ247:$CQ247,1,(Einstellungen!$C$3-2026)*12+3)+INDEX($AJ247:$CQ247,1,(Einstellungen!$C$3-2026)*12+4)+INDEX($AJ247:$CQ247,1,(Einstellungen!$C$3-2026)*12+5)+INDEX($AJ247:$CQ247,1,(Einstellungen!$C$3-2026)*12+6)+INDEX($AJ247:$CQ247,1,(Einstellungen!$C$3-2026)*12+7)+INDEX($AJ247:$CQ247,1,(Einstellungen!$C$3-2026)*12+8)+INDEX($AJ247:$CQ247,1,(Einstellungen!$C$3-2026)*12+9)+INDEX($AJ247:$CQ247,1,(Einstellungen!$C$3-2026)*12+10)+INDEX($AJ247:$CQ247,1,(Einstellungen!$C$3-2026)*12+11)+INDEX($AJ247:$CQ247,1,(Einstellungen!$C$3-2026)*12+12))</f>
        <v/>
      </c>
      <c r="AI247" s="76">
        <f>IF($B247="","",SUM($AJ247:$CQ247))</f>
        <v/>
      </c>
      <c r="AJ247" s="76">
        <f>IF($B247="",0,IF(Einstellungen!$C$10="Ja",MAX(IF(Einstellungen!$C$11="7 Tage",MAX(0,(MIN(DATE(2026,2,0),IF(Mitarbeiter!$D247="",DATE(2026,2,0),Mitarbeiter!$D247),TODAY()))-(MAX(DATE(2026,1,1),Mitarbeiter!$C247))+1),MAX(0,NETWORKDAYS(MAX(DATE(2026,1,1),Mitarbeiter!$C247),MIN(DATE(2026,2,0),IF(Mitarbeiter!$D247="",DATE(2026,2,0),Mitarbeiter!$D247),TODAY()),Einstellungen!$F$13:$F$67)))*N(Mitarbeiter!$E247)/IF(Einstellungen!$C$11="7 Tage",7,5),N('Ist-Stunden'!F247)),MAX(IF(Einstellungen!$C$11="7 Tage",MAX(0,(MIN(DATE(2026,2,0),IF(Mitarbeiter!$D247="",DATE(2026,2,0),Mitarbeiter!$D247),TODAY()))-(MAX(DATE(2026,1,1),Mitarbeiter!$C247))+1),MAX(0,NETWORKDAYS(MAX(DATE(2026,1,1),Mitarbeiter!$C247),MIN(DATE(2026,2,0),IF(Mitarbeiter!$D247="",DATE(2026,2,0),Mitarbeiter!$D247),TODAY()),Einstellungen!$F$13:$F$67)))*N(Mitarbeiter!$E247)/IF(Einstellungen!$C$11="7 Tage",7,5),N('Ist-Stunden'!F247)+(N(Krankheitstage!G247)+N(Krankheitstage!S247))*N($C247))))</f>
        <v/>
      </c>
      <c r="AK247" s="76">
        <f>IF($B247="",0,IF(Einstellungen!$C$10="Ja",MAX(IF(Einstellungen!$C$11="7 Tage",MAX(0,(MIN(DATE(2026,3,0),IF(Mitarbeiter!$D247="",DATE(2026,3,0),Mitarbeiter!$D247),TODAY()))-(MAX(DATE(2026,2,1),Mitarbeiter!$C247))+1),MAX(0,NETWORKDAYS(MAX(DATE(2026,2,1),Mitarbeiter!$C247),MIN(DATE(2026,3,0),IF(Mitarbeiter!$D247="",DATE(2026,3,0),Mitarbeiter!$D247),TODAY()),Einstellungen!$F$13:$F$67)))*N(Mitarbeiter!$E247)/IF(Einstellungen!$C$11="7 Tage",7,5),N('Ist-Stunden'!G247)),MAX(IF(Einstellungen!$C$11="7 Tage",MAX(0,(MIN(DATE(2026,3,0),IF(Mitarbeiter!$D247="",DATE(2026,3,0),Mitarbeiter!$D247),TODAY()))-(MAX(DATE(2026,2,1),Mitarbeiter!$C247))+1),MAX(0,NETWORKDAYS(MAX(DATE(2026,2,1),Mitarbeiter!$C247),MIN(DATE(2026,3,0),IF(Mitarbeiter!$D247="",DATE(2026,3,0),Mitarbeiter!$D247),TODAY()),Einstellungen!$F$13:$F$67)))*N(Mitarbeiter!$E247)/IF(Einstellungen!$C$11="7 Tage",7,5),N('Ist-Stunden'!G247)+(N(Krankheitstage!H247)+N(Krankheitstage!T247))*N($C247))))</f>
        <v/>
      </c>
      <c r="AL247" s="76">
        <f>IF($B247="",0,IF(Einstellungen!$C$10="Ja",MAX(IF(Einstellungen!$C$11="7 Tage",MAX(0,(MIN(DATE(2026,4,0),IF(Mitarbeiter!$D247="",DATE(2026,4,0),Mitarbeiter!$D247),TODAY()))-(MAX(DATE(2026,3,1),Mitarbeiter!$C247))+1),MAX(0,NETWORKDAYS(MAX(DATE(2026,3,1),Mitarbeiter!$C247),MIN(DATE(2026,4,0),IF(Mitarbeiter!$D247="",DATE(2026,4,0),Mitarbeiter!$D247),TODAY()),Einstellungen!$F$13:$F$67)))*N(Mitarbeiter!$E247)/IF(Einstellungen!$C$11="7 Tage",7,5),N('Ist-Stunden'!H247)),MAX(IF(Einstellungen!$C$11="7 Tage",MAX(0,(MIN(DATE(2026,4,0),IF(Mitarbeiter!$D247="",DATE(2026,4,0),Mitarbeiter!$D247),TODAY()))-(MAX(DATE(2026,3,1),Mitarbeiter!$C247))+1),MAX(0,NETWORKDAYS(MAX(DATE(2026,3,1),Mitarbeiter!$C247),MIN(DATE(2026,4,0),IF(Mitarbeiter!$D247="",DATE(2026,4,0),Mitarbeiter!$D247),TODAY()),Einstellungen!$F$13:$F$67)))*N(Mitarbeiter!$E247)/IF(Einstellungen!$C$11="7 Tage",7,5),N('Ist-Stunden'!H247)+(N(Krankheitstage!I247)+N(Krankheitstage!U247))*N($C247))))</f>
        <v/>
      </c>
      <c r="AM247" s="76">
        <f>IF($B247="",0,IF(Einstellungen!$C$10="Ja",MAX(IF(Einstellungen!$C$11="7 Tage",MAX(0,(MIN(DATE(2026,5,0),IF(Mitarbeiter!$D247="",DATE(2026,5,0),Mitarbeiter!$D247),TODAY()))-(MAX(DATE(2026,4,1),Mitarbeiter!$C247))+1),MAX(0,NETWORKDAYS(MAX(DATE(2026,4,1),Mitarbeiter!$C247),MIN(DATE(2026,5,0),IF(Mitarbeiter!$D247="",DATE(2026,5,0),Mitarbeiter!$D247),TODAY()),Einstellungen!$F$13:$F$67)))*N(Mitarbeiter!$E247)/IF(Einstellungen!$C$11="7 Tage",7,5),N('Ist-Stunden'!I247)),MAX(IF(Einstellungen!$C$11="7 Tage",MAX(0,(MIN(DATE(2026,5,0),IF(Mitarbeiter!$D247="",DATE(2026,5,0),Mitarbeiter!$D247),TODAY()))-(MAX(DATE(2026,4,1),Mitarbeiter!$C247))+1),MAX(0,NETWORKDAYS(MAX(DATE(2026,4,1),Mitarbeiter!$C247),MIN(DATE(2026,5,0),IF(Mitarbeiter!$D247="",DATE(2026,5,0),Mitarbeiter!$D247),TODAY()),Einstellungen!$F$13:$F$67)))*N(Mitarbeiter!$E247)/IF(Einstellungen!$C$11="7 Tage",7,5),N('Ist-Stunden'!I247)+(N(Krankheitstage!J247)+N(Krankheitstage!V247))*N($C247))))</f>
        <v/>
      </c>
      <c r="AN247" s="76">
        <f>IF($B247="",0,IF(Einstellungen!$C$10="Ja",MAX(IF(Einstellungen!$C$11="7 Tage",MAX(0,(MIN(DATE(2026,6,0),IF(Mitarbeiter!$D247="",DATE(2026,6,0),Mitarbeiter!$D247),TODAY()))-(MAX(DATE(2026,5,1),Mitarbeiter!$C247))+1),MAX(0,NETWORKDAYS(MAX(DATE(2026,5,1),Mitarbeiter!$C247),MIN(DATE(2026,6,0),IF(Mitarbeiter!$D247="",DATE(2026,6,0),Mitarbeiter!$D247),TODAY()),Einstellungen!$F$13:$F$67)))*N(Mitarbeiter!$E247)/IF(Einstellungen!$C$11="7 Tage",7,5),N('Ist-Stunden'!J247)),MAX(IF(Einstellungen!$C$11="7 Tage",MAX(0,(MIN(DATE(2026,6,0),IF(Mitarbeiter!$D247="",DATE(2026,6,0),Mitarbeiter!$D247),TODAY()))-(MAX(DATE(2026,5,1),Mitarbeiter!$C247))+1),MAX(0,NETWORKDAYS(MAX(DATE(2026,5,1),Mitarbeiter!$C247),MIN(DATE(2026,6,0),IF(Mitarbeiter!$D247="",DATE(2026,6,0),Mitarbeiter!$D247),TODAY()),Einstellungen!$F$13:$F$67)))*N(Mitarbeiter!$E247)/IF(Einstellungen!$C$11="7 Tage",7,5),N('Ist-Stunden'!J247)+(N(Krankheitstage!K247)+N(Krankheitstage!W247))*N($C247))))</f>
        <v/>
      </c>
      <c r="AO247" s="76">
        <f>IF($B247="",0,IF(Einstellungen!$C$10="Ja",MAX(IF(Einstellungen!$C$11="7 Tage",MAX(0,(MIN(DATE(2026,7,0),IF(Mitarbeiter!$D247="",DATE(2026,7,0),Mitarbeiter!$D247),TODAY()))-(MAX(DATE(2026,6,1),Mitarbeiter!$C247))+1),MAX(0,NETWORKDAYS(MAX(DATE(2026,6,1),Mitarbeiter!$C247),MIN(DATE(2026,7,0),IF(Mitarbeiter!$D247="",DATE(2026,7,0),Mitarbeiter!$D247),TODAY()),Einstellungen!$F$13:$F$67)))*N(Mitarbeiter!$E247)/IF(Einstellungen!$C$11="7 Tage",7,5),N('Ist-Stunden'!K247)),MAX(IF(Einstellungen!$C$11="7 Tage",MAX(0,(MIN(DATE(2026,7,0),IF(Mitarbeiter!$D247="",DATE(2026,7,0),Mitarbeiter!$D247),TODAY()))-(MAX(DATE(2026,6,1),Mitarbeiter!$C247))+1),MAX(0,NETWORKDAYS(MAX(DATE(2026,6,1),Mitarbeiter!$C247),MIN(DATE(2026,7,0),IF(Mitarbeiter!$D247="",DATE(2026,7,0),Mitarbeiter!$D247),TODAY()),Einstellungen!$F$13:$F$67)))*N(Mitarbeiter!$E247)/IF(Einstellungen!$C$11="7 Tage",7,5),N('Ist-Stunden'!K247)+(N(Krankheitstage!L247)+N(Krankheitstage!X247))*N($C247))))</f>
        <v/>
      </c>
      <c r="AP247" s="76">
        <f>IF($B247="",0,IF(Einstellungen!$C$10="Ja",MAX(IF(Einstellungen!$C$11="7 Tage",MAX(0,(MIN(DATE(2026,8,0),IF(Mitarbeiter!$D247="",DATE(2026,8,0),Mitarbeiter!$D247),TODAY()))-(MAX(DATE(2026,7,1),Mitarbeiter!$C247))+1),MAX(0,NETWORKDAYS(MAX(DATE(2026,7,1),Mitarbeiter!$C247),MIN(DATE(2026,8,0),IF(Mitarbeiter!$D247="",DATE(2026,8,0),Mitarbeiter!$D247),TODAY()),Einstellungen!$F$13:$F$67)))*N(Mitarbeiter!$E247)/IF(Einstellungen!$C$11="7 Tage",7,5),N('Ist-Stunden'!L247)),MAX(IF(Einstellungen!$C$11="7 Tage",MAX(0,(MIN(DATE(2026,8,0),IF(Mitarbeiter!$D247="",DATE(2026,8,0),Mitarbeiter!$D247),TODAY()))-(MAX(DATE(2026,7,1),Mitarbeiter!$C247))+1),MAX(0,NETWORKDAYS(MAX(DATE(2026,7,1),Mitarbeiter!$C247),MIN(DATE(2026,8,0),IF(Mitarbeiter!$D247="",DATE(2026,8,0),Mitarbeiter!$D247),TODAY()),Einstellungen!$F$13:$F$67)))*N(Mitarbeiter!$E247)/IF(Einstellungen!$C$11="7 Tage",7,5),N('Ist-Stunden'!L247)+(N(Krankheitstage!M247)+N(Krankheitstage!Y247))*N($C247))))</f>
        <v/>
      </c>
      <c r="AQ247" s="76">
        <f>IF($B247="",0,IF(Einstellungen!$C$10="Ja",MAX(IF(Einstellungen!$C$11="7 Tage",MAX(0,(MIN(DATE(2026,9,0),IF(Mitarbeiter!$D247="",DATE(2026,9,0),Mitarbeiter!$D247),TODAY()))-(MAX(DATE(2026,8,1),Mitarbeiter!$C247))+1),MAX(0,NETWORKDAYS(MAX(DATE(2026,8,1),Mitarbeiter!$C247),MIN(DATE(2026,9,0),IF(Mitarbeiter!$D247="",DATE(2026,9,0),Mitarbeiter!$D247),TODAY()),Einstellungen!$F$13:$F$67)))*N(Mitarbeiter!$E247)/IF(Einstellungen!$C$11="7 Tage",7,5),N('Ist-Stunden'!M247)),MAX(IF(Einstellungen!$C$11="7 Tage",MAX(0,(MIN(DATE(2026,9,0),IF(Mitarbeiter!$D247="",DATE(2026,9,0),Mitarbeiter!$D247),TODAY()))-(MAX(DATE(2026,8,1),Mitarbeiter!$C247))+1),MAX(0,NETWORKDAYS(MAX(DATE(2026,8,1),Mitarbeiter!$C247),MIN(DATE(2026,9,0),IF(Mitarbeiter!$D247="",DATE(2026,9,0),Mitarbeiter!$D247),TODAY()),Einstellungen!$F$13:$F$67)))*N(Mitarbeiter!$E247)/IF(Einstellungen!$C$11="7 Tage",7,5),N('Ist-Stunden'!M247)+(N(Krankheitstage!N247)+N(Krankheitstage!Z247))*N($C247))))</f>
        <v/>
      </c>
      <c r="AR247" s="76">
        <f>IF($B247="",0,IF(Einstellungen!$C$10="Ja",MAX(IF(Einstellungen!$C$11="7 Tage",MAX(0,(MIN(DATE(2026,10,0),IF(Mitarbeiter!$D247="",DATE(2026,10,0),Mitarbeiter!$D247),TODAY()))-(MAX(DATE(2026,9,1),Mitarbeiter!$C247))+1),MAX(0,NETWORKDAYS(MAX(DATE(2026,9,1),Mitarbeiter!$C247),MIN(DATE(2026,10,0),IF(Mitarbeiter!$D247="",DATE(2026,10,0),Mitarbeiter!$D247),TODAY()),Einstellungen!$F$13:$F$67)))*N(Mitarbeiter!$E247)/IF(Einstellungen!$C$11="7 Tage",7,5),N('Ist-Stunden'!N247)),MAX(IF(Einstellungen!$C$11="7 Tage",MAX(0,(MIN(DATE(2026,10,0),IF(Mitarbeiter!$D247="",DATE(2026,10,0),Mitarbeiter!$D247),TODAY()))-(MAX(DATE(2026,9,1),Mitarbeiter!$C247))+1),MAX(0,NETWORKDAYS(MAX(DATE(2026,9,1),Mitarbeiter!$C247),MIN(DATE(2026,10,0),IF(Mitarbeiter!$D247="",DATE(2026,10,0),Mitarbeiter!$D247),TODAY()),Einstellungen!$F$13:$F$67)))*N(Mitarbeiter!$E247)/IF(Einstellungen!$C$11="7 Tage",7,5),N('Ist-Stunden'!N247)+(N(Krankheitstage!O247)+N(Krankheitstage!AA247))*N($C247))))</f>
        <v/>
      </c>
      <c r="AS247" s="76">
        <f>IF($B247="",0,IF(Einstellungen!$C$10="Ja",MAX(IF(Einstellungen!$C$11="7 Tage",MAX(0,(MIN(DATE(2026,11,0),IF(Mitarbeiter!$D247="",DATE(2026,11,0),Mitarbeiter!$D247),TODAY()))-(MAX(DATE(2026,10,1),Mitarbeiter!$C247))+1),MAX(0,NETWORKDAYS(MAX(DATE(2026,10,1),Mitarbeiter!$C247),MIN(DATE(2026,11,0),IF(Mitarbeiter!$D247="",DATE(2026,11,0),Mitarbeiter!$D247),TODAY()),Einstellungen!$F$13:$F$67)))*N(Mitarbeiter!$E247)/IF(Einstellungen!$C$11="7 Tage",7,5),N('Ist-Stunden'!O247)),MAX(IF(Einstellungen!$C$11="7 Tage",MAX(0,(MIN(DATE(2026,11,0),IF(Mitarbeiter!$D247="",DATE(2026,11,0),Mitarbeiter!$D247),TODAY()))-(MAX(DATE(2026,10,1),Mitarbeiter!$C247))+1),MAX(0,NETWORKDAYS(MAX(DATE(2026,10,1),Mitarbeiter!$C247),MIN(DATE(2026,11,0),IF(Mitarbeiter!$D247="",DATE(2026,11,0),Mitarbeiter!$D247),TODAY()),Einstellungen!$F$13:$F$67)))*N(Mitarbeiter!$E247)/IF(Einstellungen!$C$11="7 Tage",7,5),N('Ist-Stunden'!O247)+(N(Krankheitstage!P247)+N(Krankheitstage!AB247))*N($C247))))</f>
        <v/>
      </c>
      <c r="AT247" s="76">
        <f>IF($B247="",0,IF(Einstellungen!$C$10="Ja",MAX(IF(Einstellungen!$C$11="7 Tage",MAX(0,(MIN(DATE(2026,12,0),IF(Mitarbeiter!$D247="",DATE(2026,12,0),Mitarbeiter!$D247),TODAY()))-(MAX(DATE(2026,11,1),Mitarbeiter!$C247))+1),MAX(0,NETWORKDAYS(MAX(DATE(2026,11,1),Mitarbeiter!$C247),MIN(DATE(2026,12,0),IF(Mitarbeiter!$D247="",DATE(2026,12,0),Mitarbeiter!$D247),TODAY()),Einstellungen!$F$13:$F$67)))*N(Mitarbeiter!$E247)/IF(Einstellungen!$C$11="7 Tage",7,5),N('Ist-Stunden'!P247)),MAX(IF(Einstellungen!$C$11="7 Tage",MAX(0,(MIN(DATE(2026,12,0),IF(Mitarbeiter!$D247="",DATE(2026,12,0),Mitarbeiter!$D247),TODAY()))-(MAX(DATE(2026,11,1),Mitarbeiter!$C247))+1),MAX(0,NETWORKDAYS(MAX(DATE(2026,11,1),Mitarbeiter!$C247),MIN(DATE(2026,12,0),IF(Mitarbeiter!$D247="",DATE(2026,12,0),Mitarbeiter!$D247),TODAY()),Einstellungen!$F$13:$F$67)))*N(Mitarbeiter!$E247)/IF(Einstellungen!$C$11="7 Tage",7,5),N('Ist-Stunden'!P247)+(N(Krankheitstage!Q247)+N(Krankheitstage!AC247))*N($C247))))</f>
        <v/>
      </c>
      <c r="AU247" s="76">
        <f>IF($B247="",0,IF(Einstellungen!$C$10="Ja",MAX(IF(Einstellungen!$C$11="7 Tage",MAX(0,(MIN(DATE(2026,13,0),IF(Mitarbeiter!$D247="",DATE(2026,13,0),Mitarbeiter!$D247),TODAY()))-(MAX(DATE(2026,12,1),Mitarbeiter!$C247))+1),MAX(0,NETWORKDAYS(MAX(DATE(2026,12,1),Mitarbeiter!$C247),MIN(DATE(2026,13,0),IF(Mitarbeiter!$D247="",DATE(2026,13,0),Mitarbeiter!$D247),TODAY()),Einstellungen!$F$13:$F$67)))*N(Mitarbeiter!$E247)/IF(Einstellungen!$C$11="7 Tage",7,5),N('Ist-Stunden'!Q247)),MAX(IF(Einstellungen!$C$11="7 Tage",MAX(0,(MIN(DATE(2026,13,0),IF(Mitarbeiter!$D247="",DATE(2026,13,0),Mitarbeiter!$D247),TODAY()))-(MAX(DATE(2026,12,1),Mitarbeiter!$C247))+1),MAX(0,NETWORKDAYS(MAX(DATE(2026,12,1),Mitarbeiter!$C247),MIN(DATE(2026,13,0),IF(Mitarbeiter!$D247="",DATE(2026,13,0),Mitarbeiter!$D247),TODAY()),Einstellungen!$F$13:$F$67)))*N(Mitarbeiter!$E247)/IF(Einstellungen!$C$11="7 Tage",7,5),N('Ist-Stunden'!Q247)+(N(Krankheitstage!R247)+N(Krankheitstage!AD247))*N($C247))))</f>
        <v/>
      </c>
      <c r="AV247" s="76">
        <f>IF($B247="",0,IF(Einstellungen!$C$10="Ja",MAX(IF(Einstellungen!$C$11="7 Tage",MAX(0,(MIN(DATE(2027,2,0),IF(Mitarbeiter!$D247="",DATE(2027,2,0),Mitarbeiter!$D247),TODAY()))-(MAX(DATE(2027,1,1),Mitarbeiter!$C247))+1),MAX(0,NETWORKDAYS(MAX(DATE(2027,1,1),Mitarbeiter!$C247),MIN(DATE(2027,2,0),IF(Mitarbeiter!$D247="",DATE(2027,2,0),Mitarbeiter!$D247),TODAY()),Einstellungen!$F$13:$F$67)))*N(Mitarbeiter!$E247)/IF(Einstellungen!$C$11="7 Tage",7,5),N('Ist-Stunden'!R247)),MAX(IF(Einstellungen!$C$11="7 Tage",MAX(0,(MIN(DATE(2027,2,0),IF(Mitarbeiter!$D247="",DATE(2027,2,0),Mitarbeiter!$D247),TODAY()))-(MAX(DATE(2027,1,1),Mitarbeiter!$C247))+1),MAX(0,NETWORKDAYS(MAX(DATE(2027,1,1),Mitarbeiter!$C247),MIN(DATE(2027,2,0),IF(Mitarbeiter!$D247="",DATE(2027,2,0),Mitarbeiter!$D247),TODAY()),Einstellungen!$F$13:$F$67)))*N(Mitarbeiter!$E247)/IF(Einstellungen!$C$11="7 Tage",7,5),N('Ist-Stunden'!R247)+(N(Krankheitstage!AE247)+N(Krankheitstage!AQ247))*N($C247))))</f>
        <v/>
      </c>
      <c r="AW247" s="76">
        <f>IF($B247="",0,IF(Einstellungen!$C$10="Ja",MAX(IF(Einstellungen!$C$11="7 Tage",MAX(0,(MIN(DATE(2027,3,0),IF(Mitarbeiter!$D247="",DATE(2027,3,0),Mitarbeiter!$D247),TODAY()))-(MAX(DATE(2027,2,1),Mitarbeiter!$C247))+1),MAX(0,NETWORKDAYS(MAX(DATE(2027,2,1),Mitarbeiter!$C247),MIN(DATE(2027,3,0),IF(Mitarbeiter!$D247="",DATE(2027,3,0),Mitarbeiter!$D247),TODAY()),Einstellungen!$F$13:$F$67)))*N(Mitarbeiter!$E247)/IF(Einstellungen!$C$11="7 Tage",7,5),N('Ist-Stunden'!S247)),MAX(IF(Einstellungen!$C$11="7 Tage",MAX(0,(MIN(DATE(2027,3,0),IF(Mitarbeiter!$D247="",DATE(2027,3,0),Mitarbeiter!$D247),TODAY()))-(MAX(DATE(2027,2,1),Mitarbeiter!$C247))+1),MAX(0,NETWORKDAYS(MAX(DATE(2027,2,1),Mitarbeiter!$C247),MIN(DATE(2027,3,0),IF(Mitarbeiter!$D247="",DATE(2027,3,0),Mitarbeiter!$D247),TODAY()),Einstellungen!$F$13:$F$67)))*N(Mitarbeiter!$E247)/IF(Einstellungen!$C$11="7 Tage",7,5),N('Ist-Stunden'!S247)+(N(Krankheitstage!AF247)+N(Krankheitstage!AR247))*N($C247))))</f>
        <v/>
      </c>
      <c r="AX247" s="76">
        <f>IF($B247="",0,IF(Einstellungen!$C$10="Ja",MAX(IF(Einstellungen!$C$11="7 Tage",MAX(0,(MIN(DATE(2027,4,0),IF(Mitarbeiter!$D247="",DATE(2027,4,0),Mitarbeiter!$D247),TODAY()))-(MAX(DATE(2027,3,1),Mitarbeiter!$C247))+1),MAX(0,NETWORKDAYS(MAX(DATE(2027,3,1),Mitarbeiter!$C247),MIN(DATE(2027,4,0),IF(Mitarbeiter!$D247="",DATE(2027,4,0),Mitarbeiter!$D247),TODAY()),Einstellungen!$F$13:$F$67)))*N(Mitarbeiter!$E247)/IF(Einstellungen!$C$11="7 Tage",7,5),N('Ist-Stunden'!T247)),MAX(IF(Einstellungen!$C$11="7 Tage",MAX(0,(MIN(DATE(2027,4,0),IF(Mitarbeiter!$D247="",DATE(2027,4,0),Mitarbeiter!$D247),TODAY()))-(MAX(DATE(2027,3,1),Mitarbeiter!$C247))+1),MAX(0,NETWORKDAYS(MAX(DATE(2027,3,1),Mitarbeiter!$C247),MIN(DATE(2027,4,0),IF(Mitarbeiter!$D247="",DATE(2027,4,0),Mitarbeiter!$D247),TODAY()),Einstellungen!$F$13:$F$67)))*N(Mitarbeiter!$E247)/IF(Einstellungen!$C$11="7 Tage",7,5),N('Ist-Stunden'!T247)+(N(Krankheitstage!AG247)+N(Krankheitstage!AS247))*N($C247))))</f>
        <v/>
      </c>
      <c r="AY247" s="76">
        <f>IF($B247="",0,IF(Einstellungen!$C$10="Ja",MAX(IF(Einstellungen!$C$11="7 Tage",MAX(0,(MIN(DATE(2027,5,0),IF(Mitarbeiter!$D247="",DATE(2027,5,0),Mitarbeiter!$D247),TODAY()))-(MAX(DATE(2027,4,1),Mitarbeiter!$C247))+1),MAX(0,NETWORKDAYS(MAX(DATE(2027,4,1),Mitarbeiter!$C247),MIN(DATE(2027,5,0),IF(Mitarbeiter!$D247="",DATE(2027,5,0),Mitarbeiter!$D247),TODAY()),Einstellungen!$F$13:$F$67)))*N(Mitarbeiter!$E247)/IF(Einstellungen!$C$11="7 Tage",7,5),N('Ist-Stunden'!U247)),MAX(IF(Einstellungen!$C$11="7 Tage",MAX(0,(MIN(DATE(2027,5,0),IF(Mitarbeiter!$D247="",DATE(2027,5,0),Mitarbeiter!$D247),TODAY()))-(MAX(DATE(2027,4,1),Mitarbeiter!$C247))+1),MAX(0,NETWORKDAYS(MAX(DATE(2027,4,1),Mitarbeiter!$C247),MIN(DATE(2027,5,0),IF(Mitarbeiter!$D247="",DATE(2027,5,0),Mitarbeiter!$D247),TODAY()),Einstellungen!$F$13:$F$67)))*N(Mitarbeiter!$E247)/IF(Einstellungen!$C$11="7 Tage",7,5),N('Ist-Stunden'!U247)+(N(Krankheitstage!AH247)+N(Krankheitstage!AT247))*N($C247))))</f>
        <v/>
      </c>
      <c r="AZ247" s="76">
        <f>IF($B247="",0,IF(Einstellungen!$C$10="Ja",MAX(IF(Einstellungen!$C$11="7 Tage",MAX(0,(MIN(DATE(2027,6,0),IF(Mitarbeiter!$D247="",DATE(2027,6,0),Mitarbeiter!$D247),TODAY()))-(MAX(DATE(2027,5,1),Mitarbeiter!$C247))+1),MAX(0,NETWORKDAYS(MAX(DATE(2027,5,1),Mitarbeiter!$C247),MIN(DATE(2027,6,0),IF(Mitarbeiter!$D247="",DATE(2027,6,0),Mitarbeiter!$D247),TODAY()),Einstellungen!$F$13:$F$67)))*N(Mitarbeiter!$E247)/IF(Einstellungen!$C$11="7 Tage",7,5),N('Ist-Stunden'!V247)),MAX(IF(Einstellungen!$C$11="7 Tage",MAX(0,(MIN(DATE(2027,6,0),IF(Mitarbeiter!$D247="",DATE(2027,6,0),Mitarbeiter!$D247),TODAY()))-(MAX(DATE(2027,5,1),Mitarbeiter!$C247))+1),MAX(0,NETWORKDAYS(MAX(DATE(2027,5,1),Mitarbeiter!$C247),MIN(DATE(2027,6,0),IF(Mitarbeiter!$D247="",DATE(2027,6,0),Mitarbeiter!$D247),TODAY()),Einstellungen!$F$13:$F$67)))*N(Mitarbeiter!$E247)/IF(Einstellungen!$C$11="7 Tage",7,5),N('Ist-Stunden'!V247)+(N(Krankheitstage!AI247)+N(Krankheitstage!AU247))*N($C247))))</f>
        <v/>
      </c>
      <c r="BA247" s="76">
        <f>IF($B247="",0,IF(Einstellungen!$C$10="Ja",MAX(IF(Einstellungen!$C$11="7 Tage",MAX(0,(MIN(DATE(2027,7,0),IF(Mitarbeiter!$D247="",DATE(2027,7,0),Mitarbeiter!$D247),TODAY()))-(MAX(DATE(2027,6,1),Mitarbeiter!$C247))+1),MAX(0,NETWORKDAYS(MAX(DATE(2027,6,1),Mitarbeiter!$C247),MIN(DATE(2027,7,0),IF(Mitarbeiter!$D247="",DATE(2027,7,0),Mitarbeiter!$D247),TODAY()),Einstellungen!$F$13:$F$67)))*N(Mitarbeiter!$E247)/IF(Einstellungen!$C$11="7 Tage",7,5),N('Ist-Stunden'!W247)),MAX(IF(Einstellungen!$C$11="7 Tage",MAX(0,(MIN(DATE(2027,7,0),IF(Mitarbeiter!$D247="",DATE(2027,7,0),Mitarbeiter!$D247),TODAY()))-(MAX(DATE(2027,6,1),Mitarbeiter!$C247))+1),MAX(0,NETWORKDAYS(MAX(DATE(2027,6,1),Mitarbeiter!$C247),MIN(DATE(2027,7,0),IF(Mitarbeiter!$D247="",DATE(2027,7,0),Mitarbeiter!$D247),TODAY()),Einstellungen!$F$13:$F$67)))*N(Mitarbeiter!$E247)/IF(Einstellungen!$C$11="7 Tage",7,5),N('Ist-Stunden'!W247)+(N(Krankheitstage!AJ247)+N(Krankheitstage!AV247))*N($C247))))</f>
        <v/>
      </c>
      <c r="BB247" s="76">
        <f>IF($B247="",0,IF(Einstellungen!$C$10="Ja",MAX(IF(Einstellungen!$C$11="7 Tage",MAX(0,(MIN(DATE(2027,8,0),IF(Mitarbeiter!$D247="",DATE(2027,8,0),Mitarbeiter!$D247),TODAY()))-(MAX(DATE(2027,7,1),Mitarbeiter!$C247))+1),MAX(0,NETWORKDAYS(MAX(DATE(2027,7,1),Mitarbeiter!$C247),MIN(DATE(2027,8,0),IF(Mitarbeiter!$D247="",DATE(2027,8,0),Mitarbeiter!$D247),TODAY()),Einstellungen!$F$13:$F$67)))*N(Mitarbeiter!$E247)/IF(Einstellungen!$C$11="7 Tage",7,5),N('Ist-Stunden'!X247)),MAX(IF(Einstellungen!$C$11="7 Tage",MAX(0,(MIN(DATE(2027,8,0),IF(Mitarbeiter!$D247="",DATE(2027,8,0),Mitarbeiter!$D247),TODAY()))-(MAX(DATE(2027,7,1),Mitarbeiter!$C247))+1),MAX(0,NETWORKDAYS(MAX(DATE(2027,7,1),Mitarbeiter!$C247),MIN(DATE(2027,8,0),IF(Mitarbeiter!$D247="",DATE(2027,8,0),Mitarbeiter!$D247),TODAY()),Einstellungen!$F$13:$F$67)))*N(Mitarbeiter!$E247)/IF(Einstellungen!$C$11="7 Tage",7,5),N('Ist-Stunden'!X247)+(N(Krankheitstage!AK247)+N(Krankheitstage!AW247))*N($C247))))</f>
        <v/>
      </c>
      <c r="BC247" s="76">
        <f>IF($B247="",0,IF(Einstellungen!$C$10="Ja",MAX(IF(Einstellungen!$C$11="7 Tage",MAX(0,(MIN(DATE(2027,9,0),IF(Mitarbeiter!$D247="",DATE(2027,9,0),Mitarbeiter!$D247),TODAY()))-(MAX(DATE(2027,8,1),Mitarbeiter!$C247))+1),MAX(0,NETWORKDAYS(MAX(DATE(2027,8,1),Mitarbeiter!$C247),MIN(DATE(2027,9,0),IF(Mitarbeiter!$D247="",DATE(2027,9,0),Mitarbeiter!$D247),TODAY()),Einstellungen!$F$13:$F$67)))*N(Mitarbeiter!$E247)/IF(Einstellungen!$C$11="7 Tage",7,5),N('Ist-Stunden'!Y247)),MAX(IF(Einstellungen!$C$11="7 Tage",MAX(0,(MIN(DATE(2027,9,0),IF(Mitarbeiter!$D247="",DATE(2027,9,0),Mitarbeiter!$D247),TODAY()))-(MAX(DATE(2027,8,1),Mitarbeiter!$C247))+1),MAX(0,NETWORKDAYS(MAX(DATE(2027,8,1),Mitarbeiter!$C247),MIN(DATE(2027,9,0),IF(Mitarbeiter!$D247="",DATE(2027,9,0),Mitarbeiter!$D247),TODAY()),Einstellungen!$F$13:$F$67)))*N(Mitarbeiter!$E247)/IF(Einstellungen!$C$11="7 Tage",7,5),N('Ist-Stunden'!Y247)+(N(Krankheitstage!AL247)+N(Krankheitstage!AX247))*N($C247))))</f>
        <v/>
      </c>
      <c r="BD247" s="76">
        <f>IF($B247="",0,IF(Einstellungen!$C$10="Ja",MAX(IF(Einstellungen!$C$11="7 Tage",MAX(0,(MIN(DATE(2027,10,0),IF(Mitarbeiter!$D247="",DATE(2027,10,0),Mitarbeiter!$D247),TODAY()))-(MAX(DATE(2027,9,1),Mitarbeiter!$C247))+1),MAX(0,NETWORKDAYS(MAX(DATE(2027,9,1),Mitarbeiter!$C247),MIN(DATE(2027,10,0),IF(Mitarbeiter!$D247="",DATE(2027,10,0),Mitarbeiter!$D247),TODAY()),Einstellungen!$F$13:$F$67)))*N(Mitarbeiter!$E247)/IF(Einstellungen!$C$11="7 Tage",7,5),N('Ist-Stunden'!Z247)),MAX(IF(Einstellungen!$C$11="7 Tage",MAX(0,(MIN(DATE(2027,10,0),IF(Mitarbeiter!$D247="",DATE(2027,10,0),Mitarbeiter!$D247),TODAY()))-(MAX(DATE(2027,9,1),Mitarbeiter!$C247))+1),MAX(0,NETWORKDAYS(MAX(DATE(2027,9,1),Mitarbeiter!$C247),MIN(DATE(2027,10,0),IF(Mitarbeiter!$D247="",DATE(2027,10,0),Mitarbeiter!$D247),TODAY()),Einstellungen!$F$13:$F$67)))*N(Mitarbeiter!$E247)/IF(Einstellungen!$C$11="7 Tage",7,5),N('Ist-Stunden'!Z247)+(N(Krankheitstage!AM247)+N(Krankheitstage!AY247))*N($C247))))</f>
        <v/>
      </c>
      <c r="BE247" s="76">
        <f>IF($B247="",0,IF(Einstellungen!$C$10="Ja",MAX(IF(Einstellungen!$C$11="7 Tage",MAX(0,(MIN(DATE(2027,11,0),IF(Mitarbeiter!$D247="",DATE(2027,11,0),Mitarbeiter!$D247),TODAY()))-(MAX(DATE(2027,10,1),Mitarbeiter!$C247))+1),MAX(0,NETWORKDAYS(MAX(DATE(2027,10,1),Mitarbeiter!$C247),MIN(DATE(2027,11,0),IF(Mitarbeiter!$D247="",DATE(2027,11,0),Mitarbeiter!$D247),TODAY()),Einstellungen!$F$13:$F$67)))*N(Mitarbeiter!$E247)/IF(Einstellungen!$C$11="7 Tage",7,5),N('Ist-Stunden'!AA247)),MAX(IF(Einstellungen!$C$11="7 Tage",MAX(0,(MIN(DATE(2027,11,0),IF(Mitarbeiter!$D247="",DATE(2027,11,0),Mitarbeiter!$D247),TODAY()))-(MAX(DATE(2027,10,1),Mitarbeiter!$C247))+1),MAX(0,NETWORKDAYS(MAX(DATE(2027,10,1),Mitarbeiter!$C247),MIN(DATE(2027,11,0),IF(Mitarbeiter!$D247="",DATE(2027,11,0),Mitarbeiter!$D247),TODAY()),Einstellungen!$F$13:$F$67)))*N(Mitarbeiter!$E247)/IF(Einstellungen!$C$11="7 Tage",7,5),N('Ist-Stunden'!AA247)+(N(Krankheitstage!AN247)+N(Krankheitstage!AZ247))*N($C247))))</f>
        <v/>
      </c>
      <c r="BF247" s="76">
        <f>IF($B247="",0,IF(Einstellungen!$C$10="Ja",MAX(IF(Einstellungen!$C$11="7 Tage",MAX(0,(MIN(DATE(2027,12,0),IF(Mitarbeiter!$D247="",DATE(2027,12,0),Mitarbeiter!$D247),TODAY()))-(MAX(DATE(2027,11,1),Mitarbeiter!$C247))+1),MAX(0,NETWORKDAYS(MAX(DATE(2027,11,1),Mitarbeiter!$C247),MIN(DATE(2027,12,0),IF(Mitarbeiter!$D247="",DATE(2027,12,0),Mitarbeiter!$D247),TODAY()),Einstellungen!$F$13:$F$67)))*N(Mitarbeiter!$E247)/IF(Einstellungen!$C$11="7 Tage",7,5),N('Ist-Stunden'!AB247)),MAX(IF(Einstellungen!$C$11="7 Tage",MAX(0,(MIN(DATE(2027,12,0),IF(Mitarbeiter!$D247="",DATE(2027,12,0),Mitarbeiter!$D247),TODAY()))-(MAX(DATE(2027,11,1),Mitarbeiter!$C247))+1),MAX(0,NETWORKDAYS(MAX(DATE(2027,11,1),Mitarbeiter!$C247),MIN(DATE(2027,12,0),IF(Mitarbeiter!$D247="",DATE(2027,12,0),Mitarbeiter!$D247),TODAY()),Einstellungen!$F$13:$F$67)))*N(Mitarbeiter!$E247)/IF(Einstellungen!$C$11="7 Tage",7,5),N('Ist-Stunden'!AB247)+(N(Krankheitstage!AO247)+N(Krankheitstage!BA247))*N($C247))))</f>
        <v/>
      </c>
      <c r="BG247" s="76">
        <f>IF($B247="",0,IF(Einstellungen!$C$10="Ja",MAX(IF(Einstellungen!$C$11="7 Tage",MAX(0,(MIN(DATE(2027,13,0),IF(Mitarbeiter!$D247="",DATE(2027,13,0),Mitarbeiter!$D247),TODAY()))-(MAX(DATE(2027,12,1),Mitarbeiter!$C247))+1),MAX(0,NETWORKDAYS(MAX(DATE(2027,12,1),Mitarbeiter!$C247),MIN(DATE(2027,13,0),IF(Mitarbeiter!$D247="",DATE(2027,13,0),Mitarbeiter!$D247),TODAY()),Einstellungen!$F$13:$F$67)))*N(Mitarbeiter!$E247)/IF(Einstellungen!$C$11="7 Tage",7,5),N('Ist-Stunden'!AC247)),MAX(IF(Einstellungen!$C$11="7 Tage",MAX(0,(MIN(DATE(2027,13,0),IF(Mitarbeiter!$D247="",DATE(2027,13,0),Mitarbeiter!$D247),TODAY()))-(MAX(DATE(2027,12,1),Mitarbeiter!$C247))+1),MAX(0,NETWORKDAYS(MAX(DATE(2027,12,1),Mitarbeiter!$C247),MIN(DATE(2027,13,0),IF(Mitarbeiter!$D247="",DATE(2027,13,0),Mitarbeiter!$D247),TODAY()),Einstellungen!$F$13:$F$67)))*N(Mitarbeiter!$E247)/IF(Einstellungen!$C$11="7 Tage",7,5),N('Ist-Stunden'!AC247)+(N(Krankheitstage!AP247)+N(Krankheitstage!BB247))*N($C247))))</f>
        <v/>
      </c>
      <c r="BH247" s="76">
        <f>IF($B247="",0,IF(Einstellungen!$C$10="Ja",MAX(IF(Einstellungen!$C$11="7 Tage",MAX(0,(MIN(DATE(2028,2,0),IF(Mitarbeiter!$D247="",DATE(2028,2,0),Mitarbeiter!$D247),TODAY()))-(MAX(DATE(2028,1,1),Mitarbeiter!$C247))+1),MAX(0,NETWORKDAYS(MAX(DATE(2028,1,1),Mitarbeiter!$C247),MIN(DATE(2028,2,0),IF(Mitarbeiter!$D247="",DATE(2028,2,0),Mitarbeiter!$D247),TODAY()),Einstellungen!$F$13:$F$67)))*N(Mitarbeiter!$E247)/IF(Einstellungen!$C$11="7 Tage",7,5),N('Ist-Stunden'!AD247)),MAX(IF(Einstellungen!$C$11="7 Tage",MAX(0,(MIN(DATE(2028,2,0),IF(Mitarbeiter!$D247="",DATE(2028,2,0),Mitarbeiter!$D247),TODAY()))-(MAX(DATE(2028,1,1),Mitarbeiter!$C247))+1),MAX(0,NETWORKDAYS(MAX(DATE(2028,1,1),Mitarbeiter!$C247),MIN(DATE(2028,2,0),IF(Mitarbeiter!$D247="",DATE(2028,2,0),Mitarbeiter!$D247),TODAY()),Einstellungen!$F$13:$F$67)))*N(Mitarbeiter!$E247)/IF(Einstellungen!$C$11="7 Tage",7,5),N('Ist-Stunden'!AD247)+(N(Krankheitstage!BC247)+N(Krankheitstage!BO247))*N($C247))))</f>
        <v/>
      </c>
      <c r="BI247" s="76">
        <f>IF($B247="",0,IF(Einstellungen!$C$10="Ja",MAX(IF(Einstellungen!$C$11="7 Tage",MAX(0,(MIN(DATE(2028,3,0),IF(Mitarbeiter!$D247="",DATE(2028,3,0),Mitarbeiter!$D247),TODAY()))-(MAX(DATE(2028,2,1),Mitarbeiter!$C247))+1),MAX(0,NETWORKDAYS(MAX(DATE(2028,2,1),Mitarbeiter!$C247),MIN(DATE(2028,3,0),IF(Mitarbeiter!$D247="",DATE(2028,3,0),Mitarbeiter!$D247),TODAY()),Einstellungen!$F$13:$F$67)))*N(Mitarbeiter!$E247)/IF(Einstellungen!$C$11="7 Tage",7,5),N('Ist-Stunden'!AE247)),MAX(IF(Einstellungen!$C$11="7 Tage",MAX(0,(MIN(DATE(2028,3,0),IF(Mitarbeiter!$D247="",DATE(2028,3,0),Mitarbeiter!$D247),TODAY()))-(MAX(DATE(2028,2,1),Mitarbeiter!$C247))+1),MAX(0,NETWORKDAYS(MAX(DATE(2028,2,1),Mitarbeiter!$C247),MIN(DATE(2028,3,0),IF(Mitarbeiter!$D247="",DATE(2028,3,0),Mitarbeiter!$D247),TODAY()),Einstellungen!$F$13:$F$67)))*N(Mitarbeiter!$E247)/IF(Einstellungen!$C$11="7 Tage",7,5),N('Ist-Stunden'!AE247)+(N(Krankheitstage!BD247)+N(Krankheitstage!BP247))*N($C247))))</f>
        <v/>
      </c>
      <c r="BJ247" s="76">
        <f>IF($B247="",0,IF(Einstellungen!$C$10="Ja",MAX(IF(Einstellungen!$C$11="7 Tage",MAX(0,(MIN(DATE(2028,4,0),IF(Mitarbeiter!$D247="",DATE(2028,4,0),Mitarbeiter!$D247),TODAY()))-(MAX(DATE(2028,3,1),Mitarbeiter!$C247))+1),MAX(0,NETWORKDAYS(MAX(DATE(2028,3,1),Mitarbeiter!$C247),MIN(DATE(2028,4,0),IF(Mitarbeiter!$D247="",DATE(2028,4,0),Mitarbeiter!$D247),TODAY()),Einstellungen!$F$13:$F$67)))*N(Mitarbeiter!$E247)/IF(Einstellungen!$C$11="7 Tage",7,5),N('Ist-Stunden'!AF247)),MAX(IF(Einstellungen!$C$11="7 Tage",MAX(0,(MIN(DATE(2028,4,0),IF(Mitarbeiter!$D247="",DATE(2028,4,0),Mitarbeiter!$D247),TODAY()))-(MAX(DATE(2028,3,1),Mitarbeiter!$C247))+1),MAX(0,NETWORKDAYS(MAX(DATE(2028,3,1),Mitarbeiter!$C247),MIN(DATE(2028,4,0),IF(Mitarbeiter!$D247="",DATE(2028,4,0),Mitarbeiter!$D247),TODAY()),Einstellungen!$F$13:$F$67)))*N(Mitarbeiter!$E247)/IF(Einstellungen!$C$11="7 Tage",7,5),N('Ist-Stunden'!AF247)+(N(Krankheitstage!BE247)+N(Krankheitstage!BQ247))*N($C247))))</f>
        <v/>
      </c>
      <c r="BK247" s="76">
        <f>IF($B247="",0,IF(Einstellungen!$C$10="Ja",MAX(IF(Einstellungen!$C$11="7 Tage",MAX(0,(MIN(DATE(2028,5,0),IF(Mitarbeiter!$D247="",DATE(2028,5,0),Mitarbeiter!$D247),TODAY()))-(MAX(DATE(2028,4,1),Mitarbeiter!$C247))+1),MAX(0,NETWORKDAYS(MAX(DATE(2028,4,1),Mitarbeiter!$C247),MIN(DATE(2028,5,0),IF(Mitarbeiter!$D247="",DATE(2028,5,0),Mitarbeiter!$D247),TODAY()),Einstellungen!$F$13:$F$67)))*N(Mitarbeiter!$E247)/IF(Einstellungen!$C$11="7 Tage",7,5),N('Ist-Stunden'!AG247)),MAX(IF(Einstellungen!$C$11="7 Tage",MAX(0,(MIN(DATE(2028,5,0),IF(Mitarbeiter!$D247="",DATE(2028,5,0),Mitarbeiter!$D247),TODAY()))-(MAX(DATE(2028,4,1),Mitarbeiter!$C247))+1),MAX(0,NETWORKDAYS(MAX(DATE(2028,4,1),Mitarbeiter!$C247),MIN(DATE(2028,5,0),IF(Mitarbeiter!$D247="",DATE(2028,5,0),Mitarbeiter!$D247),TODAY()),Einstellungen!$F$13:$F$67)))*N(Mitarbeiter!$E247)/IF(Einstellungen!$C$11="7 Tage",7,5),N('Ist-Stunden'!AG247)+(N(Krankheitstage!BF247)+N(Krankheitstage!BR247))*N($C247))))</f>
        <v/>
      </c>
      <c r="BL247" s="76">
        <f>IF($B247="",0,IF(Einstellungen!$C$10="Ja",MAX(IF(Einstellungen!$C$11="7 Tage",MAX(0,(MIN(DATE(2028,6,0),IF(Mitarbeiter!$D247="",DATE(2028,6,0),Mitarbeiter!$D247),TODAY()))-(MAX(DATE(2028,5,1),Mitarbeiter!$C247))+1),MAX(0,NETWORKDAYS(MAX(DATE(2028,5,1),Mitarbeiter!$C247),MIN(DATE(2028,6,0),IF(Mitarbeiter!$D247="",DATE(2028,6,0),Mitarbeiter!$D247),TODAY()),Einstellungen!$F$13:$F$67)))*N(Mitarbeiter!$E247)/IF(Einstellungen!$C$11="7 Tage",7,5),N('Ist-Stunden'!AH247)),MAX(IF(Einstellungen!$C$11="7 Tage",MAX(0,(MIN(DATE(2028,6,0),IF(Mitarbeiter!$D247="",DATE(2028,6,0),Mitarbeiter!$D247),TODAY()))-(MAX(DATE(2028,5,1),Mitarbeiter!$C247))+1),MAX(0,NETWORKDAYS(MAX(DATE(2028,5,1),Mitarbeiter!$C247),MIN(DATE(2028,6,0),IF(Mitarbeiter!$D247="",DATE(2028,6,0),Mitarbeiter!$D247),TODAY()),Einstellungen!$F$13:$F$67)))*N(Mitarbeiter!$E247)/IF(Einstellungen!$C$11="7 Tage",7,5),N('Ist-Stunden'!AH247)+(N(Krankheitstage!BG247)+N(Krankheitstage!BS247))*N($C247))))</f>
        <v/>
      </c>
      <c r="BM247" s="76">
        <f>IF($B247="",0,IF(Einstellungen!$C$10="Ja",MAX(IF(Einstellungen!$C$11="7 Tage",MAX(0,(MIN(DATE(2028,7,0),IF(Mitarbeiter!$D247="",DATE(2028,7,0),Mitarbeiter!$D247),TODAY()))-(MAX(DATE(2028,6,1),Mitarbeiter!$C247))+1),MAX(0,NETWORKDAYS(MAX(DATE(2028,6,1),Mitarbeiter!$C247),MIN(DATE(2028,7,0),IF(Mitarbeiter!$D247="",DATE(2028,7,0),Mitarbeiter!$D247),TODAY()),Einstellungen!$F$13:$F$67)))*N(Mitarbeiter!$E247)/IF(Einstellungen!$C$11="7 Tage",7,5),N('Ist-Stunden'!AI247)),MAX(IF(Einstellungen!$C$11="7 Tage",MAX(0,(MIN(DATE(2028,7,0),IF(Mitarbeiter!$D247="",DATE(2028,7,0),Mitarbeiter!$D247),TODAY()))-(MAX(DATE(2028,6,1),Mitarbeiter!$C247))+1),MAX(0,NETWORKDAYS(MAX(DATE(2028,6,1),Mitarbeiter!$C247),MIN(DATE(2028,7,0),IF(Mitarbeiter!$D247="",DATE(2028,7,0),Mitarbeiter!$D247),TODAY()),Einstellungen!$F$13:$F$67)))*N(Mitarbeiter!$E247)/IF(Einstellungen!$C$11="7 Tage",7,5),N('Ist-Stunden'!AI247)+(N(Krankheitstage!BH247)+N(Krankheitstage!BT247))*N($C247))))</f>
        <v/>
      </c>
      <c r="BN247" s="76">
        <f>IF($B247="",0,IF(Einstellungen!$C$10="Ja",MAX(IF(Einstellungen!$C$11="7 Tage",MAX(0,(MIN(DATE(2028,8,0),IF(Mitarbeiter!$D247="",DATE(2028,8,0),Mitarbeiter!$D247),TODAY()))-(MAX(DATE(2028,7,1),Mitarbeiter!$C247))+1),MAX(0,NETWORKDAYS(MAX(DATE(2028,7,1),Mitarbeiter!$C247),MIN(DATE(2028,8,0),IF(Mitarbeiter!$D247="",DATE(2028,8,0),Mitarbeiter!$D247),TODAY()),Einstellungen!$F$13:$F$67)))*N(Mitarbeiter!$E247)/IF(Einstellungen!$C$11="7 Tage",7,5),N('Ist-Stunden'!AJ247)),MAX(IF(Einstellungen!$C$11="7 Tage",MAX(0,(MIN(DATE(2028,8,0),IF(Mitarbeiter!$D247="",DATE(2028,8,0),Mitarbeiter!$D247),TODAY()))-(MAX(DATE(2028,7,1),Mitarbeiter!$C247))+1),MAX(0,NETWORKDAYS(MAX(DATE(2028,7,1),Mitarbeiter!$C247),MIN(DATE(2028,8,0),IF(Mitarbeiter!$D247="",DATE(2028,8,0),Mitarbeiter!$D247),TODAY()),Einstellungen!$F$13:$F$67)))*N(Mitarbeiter!$E247)/IF(Einstellungen!$C$11="7 Tage",7,5),N('Ist-Stunden'!AJ247)+(N(Krankheitstage!BI247)+N(Krankheitstage!BU247))*N($C247))))</f>
        <v/>
      </c>
      <c r="BO247" s="76">
        <f>IF($B247="",0,IF(Einstellungen!$C$10="Ja",MAX(IF(Einstellungen!$C$11="7 Tage",MAX(0,(MIN(DATE(2028,9,0),IF(Mitarbeiter!$D247="",DATE(2028,9,0),Mitarbeiter!$D247),TODAY()))-(MAX(DATE(2028,8,1),Mitarbeiter!$C247))+1),MAX(0,NETWORKDAYS(MAX(DATE(2028,8,1),Mitarbeiter!$C247),MIN(DATE(2028,9,0),IF(Mitarbeiter!$D247="",DATE(2028,9,0),Mitarbeiter!$D247),TODAY()),Einstellungen!$F$13:$F$67)))*N(Mitarbeiter!$E247)/IF(Einstellungen!$C$11="7 Tage",7,5),N('Ist-Stunden'!AK247)),MAX(IF(Einstellungen!$C$11="7 Tage",MAX(0,(MIN(DATE(2028,9,0),IF(Mitarbeiter!$D247="",DATE(2028,9,0),Mitarbeiter!$D247),TODAY()))-(MAX(DATE(2028,8,1),Mitarbeiter!$C247))+1),MAX(0,NETWORKDAYS(MAX(DATE(2028,8,1),Mitarbeiter!$C247),MIN(DATE(2028,9,0),IF(Mitarbeiter!$D247="",DATE(2028,9,0),Mitarbeiter!$D247),TODAY()),Einstellungen!$F$13:$F$67)))*N(Mitarbeiter!$E247)/IF(Einstellungen!$C$11="7 Tage",7,5),N('Ist-Stunden'!AK247)+(N(Krankheitstage!BJ247)+N(Krankheitstage!BV247))*N($C247))))</f>
        <v/>
      </c>
      <c r="BP247" s="76">
        <f>IF($B247="",0,IF(Einstellungen!$C$10="Ja",MAX(IF(Einstellungen!$C$11="7 Tage",MAX(0,(MIN(DATE(2028,10,0),IF(Mitarbeiter!$D247="",DATE(2028,10,0),Mitarbeiter!$D247),TODAY()))-(MAX(DATE(2028,9,1),Mitarbeiter!$C247))+1),MAX(0,NETWORKDAYS(MAX(DATE(2028,9,1),Mitarbeiter!$C247),MIN(DATE(2028,10,0),IF(Mitarbeiter!$D247="",DATE(2028,10,0),Mitarbeiter!$D247),TODAY()),Einstellungen!$F$13:$F$67)))*N(Mitarbeiter!$E247)/IF(Einstellungen!$C$11="7 Tage",7,5),N('Ist-Stunden'!AL247)),MAX(IF(Einstellungen!$C$11="7 Tage",MAX(0,(MIN(DATE(2028,10,0),IF(Mitarbeiter!$D247="",DATE(2028,10,0),Mitarbeiter!$D247),TODAY()))-(MAX(DATE(2028,9,1),Mitarbeiter!$C247))+1),MAX(0,NETWORKDAYS(MAX(DATE(2028,9,1),Mitarbeiter!$C247),MIN(DATE(2028,10,0),IF(Mitarbeiter!$D247="",DATE(2028,10,0),Mitarbeiter!$D247),TODAY()),Einstellungen!$F$13:$F$67)))*N(Mitarbeiter!$E247)/IF(Einstellungen!$C$11="7 Tage",7,5),N('Ist-Stunden'!AL247)+(N(Krankheitstage!BK247)+N(Krankheitstage!BW247))*N($C247))))</f>
        <v/>
      </c>
      <c r="BQ247" s="76">
        <f>IF($B247="",0,IF(Einstellungen!$C$10="Ja",MAX(IF(Einstellungen!$C$11="7 Tage",MAX(0,(MIN(DATE(2028,11,0),IF(Mitarbeiter!$D247="",DATE(2028,11,0),Mitarbeiter!$D247),TODAY()))-(MAX(DATE(2028,10,1),Mitarbeiter!$C247))+1),MAX(0,NETWORKDAYS(MAX(DATE(2028,10,1),Mitarbeiter!$C247),MIN(DATE(2028,11,0),IF(Mitarbeiter!$D247="",DATE(2028,11,0),Mitarbeiter!$D247),TODAY()),Einstellungen!$F$13:$F$67)))*N(Mitarbeiter!$E247)/IF(Einstellungen!$C$11="7 Tage",7,5),N('Ist-Stunden'!AM247)),MAX(IF(Einstellungen!$C$11="7 Tage",MAX(0,(MIN(DATE(2028,11,0),IF(Mitarbeiter!$D247="",DATE(2028,11,0),Mitarbeiter!$D247),TODAY()))-(MAX(DATE(2028,10,1),Mitarbeiter!$C247))+1),MAX(0,NETWORKDAYS(MAX(DATE(2028,10,1),Mitarbeiter!$C247),MIN(DATE(2028,11,0),IF(Mitarbeiter!$D247="",DATE(2028,11,0),Mitarbeiter!$D247),TODAY()),Einstellungen!$F$13:$F$67)))*N(Mitarbeiter!$E247)/IF(Einstellungen!$C$11="7 Tage",7,5),N('Ist-Stunden'!AM247)+(N(Krankheitstage!BL247)+N(Krankheitstage!BX247))*N($C247))))</f>
        <v/>
      </c>
      <c r="BR247" s="76">
        <f>IF($B247="",0,IF(Einstellungen!$C$10="Ja",MAX(IF(Einstellungen!$C$11="7 Tage",MAX(0,(MIN(DATE(2028,12,0),IF(Mitarbeiter!$D247="",DATE(2028,12,0),Mitarbeiter!$D247),TODAY()))-(MAX(DATE(2028,11,1),Mitarbeiter!$C247))+1),MAX(0,NETWORKDAYS(MAX(DATE(2028,11,1),Mitarbeiter!$C247),MIN(DATE(2028,12,0),IF(Mitarbeiter!$D247="",DATE(2028,12,0),Mitarbeiter!$D247),TODAY()),Einstellungen!$F$13:$F$67)))*N(Mitarbeiter!$E247)/IF(Einstellungen!$C$11="7 Tage",7,5),N('Ist-Stunden'!AN247)),MAX(IF(Einstellungen!$C$11="7 Tage",MAX(0,(MIN(DATE(2028,12,0),IF(Mitarbeiter!$D247="",DATE(2028,12,0),Mitarbeiter!$D247),TODAY()))-(MAX(DATE(2028,11,1),Mitarbeiter!$C247))+1),MAX(0,NETWORKDAYS(MAX(DATE(2028,11,1),Mitarbeiter!$C247),MIN(DATE(2028,12,0),IF(Mitarbeiter!$D247="",DATE(2028,12,0),Mitarbeiter!$D247),TODAY()),Einstellungen!$F$13:$F$67)))*N(Mitarbeiter!$E247)/IF(Einstellungen!$C$11="7 Tage",7,5),N('Ist-Stunden'!AN247)+(N(Krankheitstage!BM247)+N(Krankheitstage!BY247))*N($C247))))</f>
        <v/>
      </c>
      <c r="BS247" s="76">
        <f>IF($B247="",0,IF(Einstellungen!$C$10="Ja",MAX(IF(Einstellungen!$C$11="7 Tage",MAX(0,(MIN(DATE(2028,13,0),IF(Mitarbeiter!$D247="",DATE(2028,13,0),Mitarbeiter!$D247),TODAY()))-(MAX(DATE(2028,12,1),Mitarbeiter!$C247))+1),MAX(0,NETWORKDAYS(MAX(DATE(2028,12,1),Mitarbeiter!$C247),MIN(DATE(2028,13,0),IF(Mitarbeiter!$D247="",DATE(2028,13,0),Mitarbeiter!$D247),TODAY()),Einstellungen!$F$13:$F$67)))*N(Mitarbeiter!$E247)/IF(Einstellungen!$C$11="7 Tage",7,5),N('Ist-Stunden'!AO247)),MAX(IF(Einstellungen!$C$11="7 Tage",MAX(0,(MIN(DATE(2028,13,0),IF(Mitarbeiter!$D247="",DATE(2028,13,0),Mitarbeiter!$D247),TODAY()))-(MAX(DATE(2028,12,1),Mitarbeiter!$C247))+1),MAX(0,NETWORKDAYS(MAX(DATE(2028,12,1),Mitarbeiter!$C247),MIN(DATE(2028,13,0),IF(Mitarbeiter!$D247="",DATE(2028,13,0),Mitarbeiter!$D247),TODAY()),Einstellungen!$F$13:$F$67)))*N(Mitarbeiter!$E247)/IF(Einstellungen!$C$11="7 Tage",7,5),N('Ist-Stunden'!AO247)+(N(Krankheitstage!BN247)+N(Krankheitstage!BZ247))*N($C247))))</f>
        <v/>
      </c>
      <c r="BT247" s="76">
        <f>IF($B247="",0,IF(Einstellungen!$C$10="Ja",MAX(IF(Einstellungen!$C$11="7 Tage",MAX(0,(MIN(DATE(2029,2,0),IF(Mitarbeiter!$D247="",DATE(2029,2,0),Mitarbeiter!$D247),TODAY()))-(MAX(DATE(2029,1,1),Mitarbeiter!$C247))+1),MAX(0,NETWORKDAYS(MAX(DATE(2029,1,1),Mitarbeiter!$C247),MIN(DATE(2029,2,0),IF(Mitarbeiter!$D247="",DATE(2029,2,0),Mitarbeiter!$D247),TODAY()),Einstellungen!$F$13:$F$67)))*N(Mitarbeiter!$E247)/IF(Einstellungen!$C$11="7 Tage",7,5),N('Ist-Stunden'!AP247)),MAX(IF(Einstellungen!$C$11="7 Tage",MAX(0,(MIN(DATE(2029,2,0),IF(Mitarbeiter!$D247="",DATE(2029,2,0),Mitarbeiter!$D247),TODAY()))-(MAX(DATE(2029,1,1),Mitarbeiter!$C247))+1),MAX(0,NETWORKDAYS(MAX(DATE(2029,1,1),Mitarbeiter!$C247),MIN(DATE(2029,2,0),IF(Mitarbeiter!$D247="",DATE(2029,2,0),Mitarbeiter!$D247),TODAY()),Einstellungen!$F$13:$F$67)))*N(Mitarbeiter!$E247)/IF(Einstellungen!$C$11="7 Tage",7,5),N('Ist-Stunden'!AP247)+(N(Krankheitstage!CA247)+N(Krankheitstage!CM247))*N($C247))))</f>
        <v/>
      </c>
      <c r="BU247" s="76">
        <f>IF($B247="",0,IF(Einstellungen!$C$10="Ja",MAX(IF(Einstellungen!$C$11="7 Tage",MAX(0,(MIN(DATE(2029,3,0),IF(Mitarbeiter!$D247="",DATE(2029,3,0),Mitarbeiter!$D247),TODAY()))-(MAX(DATE(2029,2,1),Mitarbeiter!$C247))+1),MAX(0,NETWORKDAYS(MAX(DATE(2029,2,1),Mitarbeiter!$C247),MIN(DATE(2029,3,0),IF(Mitarbeiter!$D247="",DATE(2029,3,0),Mitarbeiter!$D247),TODAY()),Einstellungen!$F$13:$F$67)))*N(Mitarbeiter!$E247)/IF(Einstellungen!$C$11="7 Tage",7,5),N('Ist-Stunden'!AQ247)),MAX(IF(Einstellungen!$C$11="7 Tage",MAX(0,(MIN(DATE(2029,3,0),IF(Mitarbeiter!$D247="",DATE(2029,3,0),Mitarbeiter!$D247),TODAY()))-(MAX(DATE(2029,2,1),Mitarbeiter!$C247))+1),MAX(0,NETWORKDAYS(MAX(DATE(2029,2,1),Mitarbeiter!$C247),MIN(DATE(2029,3,0),IF(Mitarbeiter!$D247="",DATE(2029,3,0),Mitarbeiter!$D247),TODAY()),Einstellungen!$F$13:$F$67)))*N(Mitarbeiter!$E247)/IF(Einstellungen!$C$11="7 Tage",7,5),N('Ist-Stunden'!AQ247)+(N(Krankheitstage!CB247)+N(Krankheitstage!CN247))*N($C247))))</f>
        <v/>
      </c>
      <c r="BV247" s="76">
        <f>IF($B247="",0,IF(Einstellungen!$C$10="Ja",MAX(IF(Einstellungen!$C$11="7 Tage",MAX(0,(MIN(DATE(2029,4,0),IF(Mitarbeiter!$D247="",DATE(2029,4,0),Mitarbeiter!$D247),TODAY()))-(MAX(DATE(2029,3,1),Mitarbeiter!$C247))+1),MAX(0,NETWORKDAYS(MAX(DATE(2029,3,1),Mitarbeiter!$C247),MIN(DATE(2029,4,0),IF(Mitarbeiter!$D247="",DATE(2029,4,0),Mitarbeiter!$D247),TODAY()),Einstellungen!$F$13:$F$67)))*N(Mitarbeiter!$E247)/IF(Einstellungen!$C$11="7 Tage",7,5),N('Ist-Stunden'!AR247)),MAX(IF(Einstellungen!$C$11="7 Tage",MAX(0,(MIN(DATE(2029,4,0),IF(Mitarbeiter!$D247="",DATE(2029,4,0),Mitarbeiter!$D247),TODAY()))-(MAX(DATE(2029,3,1),Mitarbeiter!$C247))+1),MAX(0,NETWORKDAYS(MAX(DATE(2029,3,1),Mitarbeiter!$C247),MIN(DATE(2029,4,0),IF(Mitarbeiter!$D247="",DATE(2029,4,0),Mitarbeiter!$D247),TODAY()),Einstellungen!$F$13:$F$67)))*N(Mitarbeiter!$E247)/IF(Einstellungen!$C$11="7 Tage",7,5),N('Ist-Stunden'!AR247)+(N(Krankheitstage!CC247)+N(Krankheitstage!CO247))*N($C247))))</f>
        <v/>
      </c>
      <c r="BW247" s="76">
        <f>IF($B247="",0,IF(Einstellungen!$C$10="Ja",MAX(IF(Einstellungen!$C$11="7 Tage",MAX(0,(MIN(DATE(2029,5,0),IF(Mitarbeiter!$D247="",DATE(2029,5,0),Mitarbeiter!$D247),TODAY()))-(MAX(DATE(2029,4,1),Mitarbeiter!$C247))+1),MAX(0,NETWORKDAYS(MAX(DATE(2029,4,1),Mitarbeiter!$C247),MIN(DATE(2029,5,0),IF(Mitarbeiter!$D247="",DATE(2029,5,0),Mitarbeiter!$D247),TODAY()),Einstellungen!$F$13:$F$67)))*N(Mitarbeiter!$E247)/IF(Einstellungen!$C$11="7 Tage",7,5),N('Ist-Stunden'!AS247)),MAX(IF(Einstellungen!$C$11="7 Tage",MAX(0,(MIN(DATE(2029,5,0),IF(Mitarbeiter!$D247="",DATE(2029,5,0),Mitarbeiter!$D247),TODAY()))-(MAX(DATE(2029,4,1),Mitarbeiter!$C247))+1),MAX(0,NETWORKDAYS(MAX(DATE(2029,4,1),Mitarbeiter!$C247),MIN(DATE(2029,5,0),IF(Mitarbeiter!$D247="",DATE(2029,5,0),Mitarbeiter!$D247),TODAY()),Einstellungen!$F$13:$F$67)))*N(Mitarbeiter!$E247)/IF(Einstellungen!$C$11="7 Tage",7,5),N('Ist-Stunden'!AS247)+(N(Krankheitstage!CD247)+N(Krankheitstage!CP247))*N($C247))))</f>
        <v/>
      </c>
      <c r="BX247" s="76">
        <f>IF($B247="",0,IF(Einstellungen!$C$10="Ja",MAX(IF(Einstellungen!$C$11="7 Tage",MAX(0,(MIN(DATE(2029,6,0),IF(Mitarbeiter!$D247="",DATE(2029,6,0),Mitarbeiter!$D247),TODAY()))-(MAX(DATE(2029,5,1),Mitarbeiter!$C247))+1),MAX(0,NETWORKDAYS(MAX(DATE(2029,5,1),Mitarbeiter!$C247),MIN(DATE(2029,6,0),IF(Mitarbeiter!$D247="",DATE(2029,6,0),Mitarbeiter!$D247),TODAY()),Einstellungen!$F$13:$F$67)))*N(Mitarbeiter!$E247)/IF(Einstellungen!$C$11="7 Tage",7,5),N('Ist-Stunden'!AT247)),MAX(IF(Einstellungen!$C$11="7 Tage",MAX(0,(MIN(DATE(2029,6,0),IF(Mitarbeiter!$D247="",DATE(2029,6,0),Mitarbeiter!$D247),TODAY()))-(MAX(DATE(2029,5,1),Mitarbeiter!$C247))+1),MAX(0,NETWORKDAYS(MAX(DATE(2029,5,1),Mitarbeiter!$C247),MIN(DATE(2029,6,0),IF(Mitarbeiter!$D247="",DATE(2029,6,0),Mitarbeiter!$D247),TODAY()),Einstellungen!$F$13:$F$67)))*N(Mitarbeiter!$E247)/IF(Einstellungen!$C$11="7 Tage",7,5),N('Ist-Stunden'!AT247)+(N(Krankheitstage!CE247)+N(Krankheitstage!CQ247))*N($C247))))</f>
        <v/>
      </c>
      <c r="BY247" s="76">
        <f>IF($B247="",0,IF(Einstellungen!$C$10="Ja",MAX(IF(Einstellungen!$C$11="7 Tage",MAX(0,(MIN(DATE(2029,7,0),IF(Mitarbeiter!$D247="",DATE(2029,7,0),Mitarbeiter!$D247),TODAY()))-(MAX(DATE(2029,6,1),Mitarbeiter!$C247))+1),MAX(0,NETWORKDAYS(MAX(DATE(2029,6,1),Mitarbeiter!$C247),MIN(DATE(2029,7,0),IF(Mitarbeiter!$D247="",DATE(2029,7,0),Mitarbeiter!$D247),TODAY()),Einstellungen!$F$13:$F$67)))*N(Mitarbeiter!$E247)/IF(Einstellungen!$C$11="7 Tage",7,5),N('Ist-Stunden'!AU247)),MAX(IF(Einstellungen!$C$11="7 Tage",MAX(0,(MIN(DATE(2029,7,0),IF(Mitarbeiter!$D247="",DATE(2029,7,0),Mitarbeiter!$D247),TODAY()))-(MAX(DATE(2029,6,1),Mitarbeiter!$C247))+1),MAX(0,NETWORKDAYS(MAX(DATE(2029,6,1),Mitarbeiter!$C247),MIN(DATE(2029,7,0),IF(Mitarbeiter!$D247="",DATE(2029,7,0),Mitarbeiter!$D247),TODAY()),Einstellungen!$F$13:$F$67)))*N(Mitarbeiter!$E247)/IF(Einstellungen!$C$11="7 Tage",7,5),N('Ist-Stunden'!AU247)+(N(Krankheitstage!CF247)+N(Krankheitstage!CR247))*N($C247))))</f>
        <v/>
      </c>
      <c r="BZ247" s="76">
        <f>IF($B247="",0,IF(Einstellungen!$C$10="Ja",MAX(IF(Einstellungen!$C$11="7 Tage",MAX(0,(MIN(DATE(2029,8,0),IF(Mitarbeiter!$D247="",DATE(2029,8,0),Mitarbeiter!$D247),TODAY()))-(MAX(DATE(2029,7,1),Mitarbeiter!$C247))+1),MAX(0,NETWORKDAYS(MAX(DATE(2029,7,1),Mitarbeiter!$C247),MIN(DATE(2029,8,0),IF(Mitarbeiter!$D247="",DATE(2029,8,0),Mitarbeiter!$D247),TODAY()),Einstellungen!$F$13:$F$67)))*N(Mitarbeiter!$E247)/IF(Einstellungen!$C$11="7 Tage",7,5),N('Ist-Stunden'!AV247)),MAX(IF(Einstellungen!$C$11="7 Tage",MAX(0,(MIN(DATE(2029,8,0),IF(Mitarbeiter!$D247="",DATE(2029,8,0),Mitarbeiter!$D247),TODAY()))-(MAX(DATE(2029,7,1),Mitarbeiter!$C247))+1),MAX(0,NETWORKDAYS(MAX(DATE(2029,7,1),Mitarbeiter!$C247),MIN(DATE(2029,8,0),IF(Mitarbeiter!$D247="",DATE(2029,8,0),Mitarbeiter!$D247),TODAY()),Einstellungen!$F$13:$F$67)))*N(Mitarbeiter!$E247)/IF(Einstellungen!$C$11="7 Tage",7,5),N('Ist-Stunden'!AV247)+(N(Krankheitstage!CG247)+N(Krankheitstage!CS247))*N($C247))))</f>
        <v/>
      </c>
      <c r="CA247" s="76">
        <f>IF($B247="",0,IF(Einstellungen!$C$10="Ja",MAX(IF(Einstellungen!$C$11="7 Tage",MAX(0,(MIN(DATE(2029,9,0),IF(Mitarbeiter!$D247="",DATE(2029,9,0),Mitarbeiter!$D247),TODAY()))-(MAX(DATE(2029,8,1),Mitarbeiter!$C247))+1),MAX(0,NETWORKDAYS(MAX(DATE(2029,8,1),Mitarbeiter!$C247),MIN(DATE(2029,9,0),IF(Mitarbeiter!$D247="",DATE(2029,9,0),Mitarbeiter!$D247),TODAY()),Einstellungen!$F$13:$F$67)))*N(Mitarbeiter!$E247)/IF(Einstellungen!$C$11="7 Tage",7,5),N('Ist-Stunden'!AW247)),MAX(IF(Einstellungen!$C$11="7 Tage",MAX(0,(MIN(DATE(2029,9,0),IF(Mitarbeiter!$D247="",DATE(2029,9,0),Mitarbeiter!$D247),TODAY()))-(MAX(DATE(2029,8,1),Mitarbeiter!$C247))+1),MAX(0,NETWORKDAYS(MAX(DATE(2029,8,1),Mitarbeiter!$C247),MIN(DATE(2029,9,0),IF(Mitarbeiter!$D247="",DATE(2029,9,0),Mitarbeiter!$D247),TODAY()),Einstellungen!$F$13:$F$67)))*N(Mitarbeiter!$E247)/IF(Einstellungen!$C$11="7 Tage",7,5),N('Ist-Stunden'!AW247)+(N(Krankheitstage!CH247)+N(Krankheitstage!CT247))*N($C247))))</f>
        <v/>
      </c>
      <c r="CB247" s="76">
        <f>IF($B247="",0,IF(Einstellungen!$C$10="Ja",MAX(IF(Einstellungen!$C$11="7 Tage",MAX(0,(MIN(DATE(2029,10,0),IF(Mitarbeiter!$D247="",DATE(2029,10,0),Mitarbeiter!$D247),TODAY()))-(MAX(DATE(2029,9,1),Mitarbeiter!$C247))+1),MAX(0,NETWORKDAYS(MAX(DATE(2029,9,1),Mitarbeiter!$C247),MIN(DATE(2029,10,0),IF(Mitarbeiter!$D247="",DATE(2029,10,0),Mitarbeiter!$D247),TODAY()),Einstellungen!$F$13:$F$67)))*N(Mitarbeiter!$E247)/IF(Einstellungen!$C$11="7 Tage",7,5),N('Ist-Stunden'!AX247)),MAX(IF(Einstellungen!$C$11="7 Tage",MAX(0,(MIN(DATE(2029,10,0),IF(Mitarbeiter!$D247="",DATE(2029,10,0),Mitarbeiter!$D247),TODAY()))-(MAX(DATE(2029,9,1),Mitarbeiter!$C247))+1),MAX(0,NETWORKDAYS(MAX(DATE(2029,9,1),Mitarbeiter!$C247),MIN(DATE(2029,10,0),IF(Mitarbeiter!$D247="",DATE(2029,10,0),Mitarbeiter!$D247),TODAY()),Einstellungen!$F$13:$F$67)))*N(Mitarbeiter!$E247)/IF(Einstellungen!$C$11="7 Tage",7,5),N('Ist-Stunden'!AX247)+(N(Krankheitstage!CI247)+N(Krankheitstage!CU247))*N($C247))))</f>
        <v/>
      </c>
      <c r="CC247" s="76">
        <f>IF($B247="",0,IF(Einstellungen!$C$10="Ja",MAX(IF(Einstellungen!$C$11="7 Tage",MAX(0,(MIN(DATE(2029,11,0),IF(Mitarbeiter!$D247="",DATE(2029,11,0),Mitarbeiter!$D247),TODAY()))-(MAX(DATE(2029,10,1),Mitarbeiter!$C247))+1),MAX(0,NETWORKDAYS(MAX(DATE(2029,10,1),Mitarbeiter!$C247),MIN(DATE(2029,11,0),IF(Mitarbeiter!$D247="",DATE(2029,11,0),Mitarbeiter!$D247),TODAY()),Einstellungen!$F$13:$F$67)))*N(Mitarbeiter!$E247)/IF(Einstellungen!$C$11="7 Tage",7,5),N('Ist-Stunden'!AY247)),MAX(IF(Einstellungen!$C$11="7 Tage",MAX(0,(MIN(DATE(2029,11,0),IF(Mitarbeiter!$D247="",DATE(2029,11,0),Mitarbeiter!$D247),TODAY()))-(MAX(DATE(2029,10,1),Mitarbeiter!$C247))+1),MAX(0,NETWORKDAYS(MAX(DATE(2029,10,1),Mitarbeiter!$C247),MIN(DATE(2029,11,0),IF(Mitarbeiter!$D247="",DATE(2029,11,0),Mitarbeiter!$D247),TODAY()),Einstellungen!$F$13:$F$67)))*N(Mitarbeiter!$E247)/IF(Einstellungen!$C$11="7 Tage",7,5),N('Ist-Stunden'!AY247)+(N(Krankheitstage!CJ247)+N(Krankheitstage!CV247))*N($C247))))</f>
        <v/>
      </c>
      <c r="CD247" s="76">
        <f>IF($B247="",0,IF(Einstellungen!$C$10="Ja",MAX(IF(Einstellungen!$C$11="7 Tage",MAX(0,(MIN(DATE(2029,12,0),IF(Mitarbeiter!$D247="",DATE(2029,12,0),Mitarbeiter!$D247),TODAY()))-(MAX(DATE(2029,11,1),Mitarbeiter!$C247))+1),MAX(0,NETWORKDAYS(MAX(DATE(2029,11,1),Mitarbeiter!$C247),MIN(DATE(2029,12,0),IF(Mitarbeiter!$D247="",DATE(2029,12,0),Mitarbeiter!$D247),TODAY()),Einstellungen!$F$13:$F$67)))*N(Mitarbeiter!$E247)/IF(Einstellungen!$C$11="7 Tage",7,5),N('Ist-Stunden'!AZ247)),MAX(IF(Einstellungen!$C$11="7 Tage",MAX(0,(MIN(DATE(2029,12,0),IF(Mitarbeiter!$D247="",DATE(2029,12,0),Mitarbeiter!$D247),TODAY()))-(MAX(DATE(2029,11,1),Mitarbeiter!$C247))+1),MAX(0,NETWORKDAYS(MAX(DATE(2029,11,1),Mitarbeiter!$C247),MIN(DATE(2029,12,0),IF(Mitarbeiter!$D247="",DATE(2029,12,0),Mitarbeiter!$D247),TODAY()),Einstellungen!$F$13:$F$67)))*N(Mitarbeiter!$E247)/IF(Einstellungen!$C$11="7 Tage",7,5),N('Ist-Stunden'!AZ247)+(N(Krankheitstage!CK247)+N(Krankheitstage!CW247))*N($C247))))</f>
        <v/>
      </c>
      <c r="CE247" s="76">
        <f>IF($B247="",0,IF(Einstellungen!$C$10="Ja",MAX(IF(Einstellungen!$C$11="7 Tage",MAX(0,(MIN(DATE(2029,13,0),IF(Mitarbeiter!$D247="",DATE(2029,13,0),Mitarbeiter!$D247),TODAY()))-(MAX(DATE(2029,12,1),Mitarbeiter!$C247))+1),MAX(0,NETWORKDAYS(MAX(DATE(2029,12,1),Mitarbeiter!$C247),MIN(DATE(2029,13,0),IF(Mitarbeiter!$D247="",DATE(2029,13,0),Mitarbeiter!$D247),TODAY()),Einstellungen!$F$13:$F$67)))*N(Mitarbeiter!$E247)/IF(Einstellungen!$C$11="7 Tage",7,5),N('Ist-Stunden'!BA247)),MAX(IF(Einstellungen!$C$11="7 Tage",MAX(0,(MIN(DATE(2029,13,0),IF(Mitarbeiter!$D247="",DATE(2029,13,0),Mitarbeiter!$D247),TODAY()))-(MAX(DATE(2029,12,1),Mitarbeiter!$C247))+1),MAX(0,NETWORKDAYS(MAX(DATE(2029,12,1),Mitarbeiter!$C247),MIN(DATE(2029,13,0),IF(Mitarbeiter!$D247="",DATE(2029,13,0),Mitarbeiter!$D247),TODAY()),Einstellungen!$F$13:$F$67)))*N(Mitarbeiter!$E247)/IF(Einstellungen!$C$11="7 Tage",7,5),N('Ist-Stunden'!BA247)+(N(Krankheitstage!CL247)+N(Krankheitstage!CX247))*N($C247))))</f>
        <v/>
      </c>
      <c r="CF247" s="76">
        <f>IF($B247="",0,IF(Einstellungen!$C$10="Ja",MAX(IF(Einstellungen!$C$11="7 Tage",MAX(0,(MIN(DATE(2030,2,0),IF(Mitarbeiter!$D247="",DATE(2030,2,0),Mitarbeiter!$D247),TODAY()))-(MAX(DATE(2030,1,1),Mitarbeiter!$C247))+1),MAX(0,NETWORKDAYS(MAX(DATE(2030,1,1),Mitarbeiter!$C247),MIN(DATE(2030,2,0),IF(Mitarbeiter!$D247="",DATE(2030,2,0),Mitarbeiter!$D247),TODAY()),Einstellungen!$F$13:$F$67)))*N(Mitarbeiter!$E247)/IF(Einstellungen!$C$11="7 Tage",7,5),N('Ist-Stunden'!BB247)),MAX(IF(Einstellungen!$C$11="7 Tage",MAX(0,(MIN(DATE(2030,2,0),IF(Mitarbeiter!$D247="",DATE(2030,2,0),Mitarbeiter!$D247),TODAY()))-(MAX(DATE(2030,1,1),Mitarbeiter!$C247))+1),MAX(0,NETWORKDAYS(MAX(DATE(2030,1,1),Mitarbeiter!$C247),MIN(DATE(2030,2,0),IF(Mitarbeiter!$D247="",DATE(2030,2,0),Mitarbeiter!$D247),TODAY()),Einstellungen!$F$13:$F$67)))*N(Mitarbeiter!$E247)/IF(Einstellungen!$C$11="7 Tage",7,5),N('Ist-Stunden'!BB247)+(N(Krankheitstage!CY247)+N(Krankheitstage!DK247))*N($C247))))</f>
        <v/>
      </c>
      <c r="CG247" s="76">
        <f>IF($B247="",0,IF(Einstellungen!$C$10="Ja",MAX(IF(Einstellungen!$C$11="7 Tage",MAX(0,(MIN(DATE(2030,3,0),IF(Mitarbeiter!$D247="",DATE(2030,3,0),Mitarbeiter!$D247),TODAY()))-(MAX(DATE(2030,2,1),Mitarbeiter!$C247))+1),MAX(0,NETWORKDAYS(MAX(DATE(2030,2,1),Mitarbeiter!$C247),MIN(DATE(2030,3,0),IF(Mitarbeiter!$D247="",DATE(2030,3,0),Mitarbeiter!$D247),TODAY()),Einstellungen!$F$13:$F$67)))*N(Mitarbeiter!$E247)/IF(Einstellungen!$C$11="7 Tage",7,5),N('Ist-Stunden'!BC247)),MAX(IF(Einstellungen!$C$11="7 Tage",MAX(0,(MIN(DATE(2030,3,0),IF(Mitarbeiter!$D247="",DATE(2030,3,0),Mitarbeiter!$D247),TODAY()))-(MAX(DATE(2030,2,1),Mitarbeiter!$C247))+1),MAX(0,NETWORKDAYS(MAX(DATE(2030,2,1),Mitarbeiter!$C247),MIN(DATE(2030,3,0),IF(Mitarbeiter!$D247="",DATE(2030,3,0),Mitarbeiter!$D247),TODAY()),Einstellungen!$F$13:$F$67)))*N(Mitarbeiter!$E247)/IF(Einstellungen!$C$11="7 Tage",7,5),N('Ist-Stunden'!BC247)+(N(Krankheitstage!CZ247)+N(Krankheitstage!DL247))*N($C247))))</f>
        <v/>
      </c>
      <c r="CH247" s="76">
        <f>IF($B247="",0,IF(Einstellungen!$C$10="Ja",MAX(IF(Einstellungen!$C$11="7 Tage",MAX(0,(MIN(DATE(2030,4,0),IF(Mitarbeiter!$D247="",DATE(2030,4,0),Mitarbeiter!$D247),TODAY()))-(MAX(DATE(2030,3,1),Mitarbeiter!$C247))+1),MAX(0,NETWORKDAYS(MAX(DATE(2030,3,1),Mitarbeiter!$C247),MIN(DATE(2030,4,0),IF(Mitarbeiter!$D247="",DATE(2030,4,0),Mitarbeiter!$D247),TODAY()),Einstellungen!$F$13:$F$67)))*N(Mitarbeiter!$E247)/IF(Einstellungen!$C$11="7 Tage",7,5),N('Ist-Stunden'!BD247)),MAX(IF(Einstellungen!$C$11="7 Tage",MAX(0,(MIN(DATE(2030,4,0),IF(Mitarbeiter!$D247="",DATE(2030,4,0),Mitarbeiter!$D247),TODAY()))-(MAX(DATE(2030,3,1),Mitarbeiter!$C247))+1),MAX(0,NETWORKDAYS(MAX(DATE(2030,3,1),Mitarbeiter!$C247),MIN(DATE(2030,4,0),IF(Mitarbeiter!$D247="",DATE(2030,4,0),Mitarbeiter!$D247),TODAY()),Einstellungen!$F$13:$F$67)))*N(Mitarbeiter!$E247)/IF(Einstellungen!$C$11="7 Tage",7,5),N('Ist-Stunden'!BD247)+(N(Krankheitstage!DA247)+N(Krankheitstage!DM247))*N($C247))))</f>
        <v/>
      </c>
      <c r="CI247" s="76">
        <f>IF($B247="",0,IF(Einstellungen!$C$10="Ja",MAX(IF(Einstellungen!$C$11="7 Tage",MAX(0,(MIN(DATE(2030,5,0),IF(Mitarbeiter!$D247="",DATE(2030,5,0),Mitarbeiter!$D247),TODAY()))-(MAX(DATE(2030,4,1),Mitarbeiter!$C247))+1),MAX(0,NETWORKDAYS(MAX(DATE(2030,4,1),Mitarbeiter!$C247),MIN(DATE(2030,5,0),IF(Mitarbeiter!$D247="",DATE(2030,5,0),Mitarbeiter!$D247),TODAY()),Einstellungen!$F$13:$F$67)))*N(Mitarbeiter!$E247)/IF(Einstellungen!$C$11="7 Tage",7,5),N('Ist-Stunden'!BE247)),MAX(IF(Einstellungen!$C$11="7 Tage",MAX(0,(MIN(DATE(2030,5,0),IF(Mitarbeiter!$D247="",DATE(2030,5,0),Mitarbeiter!$D247),TODAY()))-(MAX(DATE(2030,4,1),Mitarbeiter!$C247))+1),MAX(0,NETWORKDAYS(MAX(DATE(2030,4,1),Mitarbeiter!$C247),MIN(DATE(2030,5,0),IF(Mitarbeiter!$D247="",DATE(2030,5,0),Mitarbeiter!$D247),TODAY()),Einstellungen!$F$13:$F$67)))*N(Mitarbeiter!$E247)/IF(Einstellungen!$C$11="7 Tage",7,5),N('Ist-Stunden'!BE247)+(N(Krankheitstage!DB247)+N(Krankheitstage!DN247))*N($C247))))</f>
        <v/>
      </c>
      <c r="CJ247" s="76">
        <f>IF($B247="",0,IF(Einstellungen!$C$10="Ja",MAX(IF(Einstellungen!$C$11="7 Tage",MAX(0,(MIN(DATE(2030,6,0),IF(Mitarbeiter!$D247="",DATE(2030,6,0),Mitarbeiter!$D247),TODAY()))-(MAX(DATE(2030,5,1),Mitarbeiter!$C247))+1),MAX(0,NETWORKDAYS(MAX(DATE(2030,5,1),Mitarbeiter!$C247),MIN(DATE(2030,6,0),IF(Mitarbeiter!$D247="",DATE(2030,6,0),Mitarbeiter!$D247),TODAY()),Einstellungen!$F$13:$F$67)))*N(Mitarbeiter!$E247)/IF(Einstellungen!$C$11="7 Tage",7,5),N('Ist-Stunden'!BF247)),MAX(IF(Einstellungen!$C$11="7 Tage",MAX(0,(MIN(DATE(2030,6,0),IF(Mitarbeiter!$D247="",DATE(2030,6,0),Mitarbeiter!$D247),TODAY()))-(MAX(DATE(2030,5,1),Mitarbeiter!$C247))+1),MAX(0,NETWORKDAYS(MAX(DATE(2030,5,1),Mitarbeiter!$C247),MIN(DATE(2030,6,0),IF(Mitarbeiter!$D247="",DATE(2030,6,0),Mitarbeiter!$D247),TODAY()),Einstellungen!$F$13:$F$67)))*N(Mitarbeiter!$E247)/IF(Einstellungen!$C$11="7 Tage",7,5),N('Ist-Stunden'!BF247)+(N(Krankheitstage!DC247)+N(Krankheitstage!DO247))*N($C247))))</f>
        <v/>
      </c>
      <c r="CK247" s="76">
        <f>IF($B247="",0,IF(Einstellungen!$C$10="Ja",MAX(IF(Einstellungen!$C$11="7 Tage",MAX(0,(MIN(DATE(2030,7,0),IF(Mitarbeiter!$D247="",DATE(2030,7,0),Mitarbeiter!$D247),TODAY()))-(MAX(DATE(2030,6,1),Mitarbeiter!$C247))+1),MAX(0,NETWORKDAYS(MAX(DATE(2030,6,1),Mitarbeiter!$C247),MIN(DATE(2030,7,0),IF(Mitarbeiter!$D247="",DATE(2030,7,0),Mitarbeiter!$D247),TODAY()),Einstellungen!$F$13:$F$67)))*N(Mitarbeiter!$E247)/IF(Einstellungen!$C$11="7 Tage",7,5),N('Ist-Stunden'!BG247)),MAX(IF(Einstellungen!$C$11="7 Tage",MAX(0,(MIN(DATE(2030,7,0),IF(Mitarbeiter!$D247="",DATE(2030,7,0),Mitarbeiter!$D247),TODAY()))-(MAX(DATE(2030,6,1),Mitarbeiter!$C247))+1),MAX(0,NETWORKDAYS(MAX(DATE(2030,6,1),Mitarbeiter!$C247),MIN(DATE(2030,7,0),IF(Mitarbeiter!$D247="",DATE(2030,7,0),Mitarbeiter!$D247),TODAY()),Einstellungen!$F$13:$F$67)))*N(Mitarbeiter!$E247)/IF(Einstellungen!$C$11="7 Tage",7,5),N('Ist-Stunden'!BG247)+(N(Krankheitstage!DD247)+N(Krankheitstage!DP247))*N($C247))))</f>
        <v/>
      </c>
      <c r="CL247" s="76">
        <f>IF($B247="",0,IF(Einstellungen!$C$10="Ja",MAX(IF(Einstellungen!$C$11="7 Tage",MAX(0,(MIN(DATE(2030,8,0),IF(Mitarbeiter!$D247="",DATE(2030,8,0),Mitarbeiter!$D247),TODAY()))-(MAX(DATE(2030,7,1),Mitarbeiter!$C247))+1),MAX(0,NETWORKDAYS(MAX(DATE(2030,7,1),Mitarbeiter!$C247),MIN(DATE(2030,8,0),IF(Mitarbeiter!$D247="",DATE(2030,8,0),Mitarbeiter!$D247),TODAY()),Einstellungen!$F$13:$F$67)))*N(Mitarbeiter!$E247)/IF(Einstellungen!$C$11="7 Tage",7,5),N('Ist-Stunden'!BH247)),MAX(IF(Einstellungen!$C$11="7 Tage",MAX(0,(MIN(DATE(2030,8,0),IF(Mitarbeiter!$D247="",DATE(2030,8,0),Mitarbeiter!$D247),TODAY()))-(MAX(DATE(2030,7,1),Mitarbeiter!$C247))+1),MAX(0,NETWORKDAYS(MAX(DATE(2030,7,1),Mitarbeiter!$C247),MIN(DATE(2030,8,0),IF(Mitarbeiter!$D247="",DATE(2030,8,0),Mitarbeiter!$D247),TODAY()),Einstellungen!$F$13:$F$67)))*N(Mitarbeiter!$E247)/IF(Einstellungen!$C$11="7 Tage",7,5),N('Ist-Stunden'!BH247)+(N(Krankheitstage!DE247)+N(Krankheitstage!DQ247))*N($C247))))</f>
        <v/>
      </c>
      <c r="CM247" s="76">
        <f>IF($B247="",0,IF(Einstellungen!$C$10="Ja",MAX(IF(Einstellungen!$C$11="7 Tage",MAX(0,(MIN(DATE(2030,9,0),IF(Mitarbeiter!$D247="",DATE(2030,9,0),Mitarbeiter!$D247),TODAY()))-(MAX(DATE(2030,8,1),Mitarbeiter!$C247))+1),MAX(0,NETWORKDAYS(MAX(DATE(2030,8,1),Mitarbeiter!$C247),MIN(DATE(2030,9,0),IF(Mitarbeiter!$D247="",DATE(2030,9,0),Mitarbeiter!$D247),TODAY()),Einstellungen!$F$13:$F$67)))*N(Mitarbeiter!$E247)/IF(Einstellungen!$C$11="7 Tage",7,5),N('Ist-Stunden'!BI247)),MAX(IF(Einstellungen!$C$11="7 Tage",MAX(0,(MIN(DATE(2030,9,0),IF(Mitarbeiter!$D247="",DATE(2030,9,0),Mitarbeiter!$D247),TODAY()))-(MAX(DATE(2030,8,1),Mitarbeiter!$C247))+1),MAX(0,NETWORKDAYS(MAX(DATE(2030,8,1),Mitarbeiter!$C247),MIN(DATE(2030,9,0),IF(Mitarbeiter!$D247="",DATE(2030,9,0),Mitarbeiter!$D247),TODAY()),Einstellungen!$F$13:$F$67)))*N(Mitarbeiter!$E247)/IF(Einstellungen!$C$11="7 Tage",7,5),N('Ist-Stunden'!BI247)+(N(Krankheitstage!DF247)+N(Krankheitstage!DR247))*N($C247))))</f>
        <v/>
      </c>
      <c r="CN247" s="76">
        <f>IF($B247="",0,IF(Einstellungen!$C$10="Ja",MAX(IF(Einstellungen!$C$11="7 Tage",MAX(0,(MIN(DATE(2030,10,0),IF(Mitarbeiter!$D247="",DATE(2030,10,0),Mitarbeiter!$D247),TODAY()))-(MAX(DATE(2030,9,1),Mitarbeiter!$C247))+1),MAX(0,NETWORKDAYS(MAX(DATE(2030,9,1),Mitarbeiter!$C247),MIN(DATE(2030,10,0),IF(Mitarbeiter!$D247="",DATE(2030,10,0),Mitarbeiter!$D247),TODAY()),Einstellungen!$F$13:$F$67)))*N(Mitarbeiter!$E247)/IF(Einstellungen!$C$11="7 Tage",7,5),N('Ist-Stunden'!BJ247)),MAX(IF(Einstellungen!$C$11="7 Tage",MAX(0,(MIN(DATE(2030,10,0),IF(Mitarbeiter!$D247="",DATE(2030,10,0),Mitarbeiter!$D247),TODAY()))-(MAX(DATE(2030,9,1),Mitarbeiter!$C247))+1),MAX(0,NETWORKDAYS(MAX(DATE(2030,9,1),Mitarbeiter!$C247),MIN(DATE(2030,10,0),IF(Mitarbeiter!$D247="",DATE(2030,10,0),Mitarbeiter!$D247),TODAY()),Einstellungen!$F$13:$F$67)))*N(Mitarbeiter!$E247)/IF(Einstellungen!$C$11="7 Tage",7,5),N('Ist-Stunden'!BJ247)+(N(Krankheitstage!DG247)+N(Krankheitstage!DS247))*N($C247))))</f>
        <v/>
      </c>
      <c r="CO247" s="76">
        <f>IF($B247="",0,IF(Einstellungen!$C$10="Ja",MAX(IF(Einstellungen!$C$11="7 Tage",MAX(0,(MIN(DATE(2030,11,0),IF(Mitarbeiter!$D247="",DATE(2030,11,0),Mitarbeiter!$D247),TODAY()))-(MAX(DATE(2030,10,1),Mitarbeiter!$C247))+1),MAX(0,NETWORKDAYS(MAX(DATE(2030,10,1),Mitarbeiter!$C247),MIN(DATE(2030,11,0),IF(Mitarbeiter!$D247="",DATE(2030,11,0),Mitarbeiter!$D247),TODAY()),Einstellungen!$F$13:$F$67)))*N(Mitarbeiter!$E247)/IF(Einstellungen!$C$11="7 Tage",7,5),N('Ist-Stunden'!BK247)),MAX(IF(Einstellungen!$C$11="7 Tage",MAX(0,(MIN(DATE(2030,11,0),IF(Mitarbeiter!$D247="",DATE(2030,11,0),Mitarbeiter!$D247),TODAY()))-(MAX(DATE(2030,10,1),Mitarbeiter!$C247))+1),MAX(0,NETWORKDAYS(MAX(DATE(2030,10,1),Mitarbeiter!$C247),MIN(DATE(2030,11,0),IF(Mitarbeiter!$D247="",DATE(2030,11,0),Mitarbeiter!$D247),TODAY()),Einstellungen!$F$13:$F$67)))*N(Mitarbeiter!$E247)/IF(Einstellungen!$C$11="7 Tage",7,5),N('Ist-Stunden'!BK247)+(N(Krankheitstage!DH247)+N(Krankheitstage!DT247))*N($C247))))</f>
        <v/>
      </c>
      <c r="CP247" s="76">
        <f>IF($B247="",0,IF(Einstellungen!$C$10="Ja",MAX(IF(Einstellungen!$C$11="7 Tage",MAX(0,(MIN(DATE(2030,12,0),IF(Mitarbeiter!$D247="",DATE(2030,12,0),Mitarbeiter!$D247),TODAY()))-(MAX(DATE(2030,11,1),Mitarbeiter!$C247))+1),MAX(0,NETWORKDAYS(MAX(DATE(2030,11,1),Mitarbeiter!$C247),MIN(DATE(2030,12,0),IF(Mitarbeiter!$D247="",DATE(2030,12,0),Mitarbeiter!$D247),TODAY()),Einstellungen!$F$13:$F$67)))*N(Mitarbeiter!$E247)/IF(Einstellungen!$C$11="7 Tage",7,5),N('Ist-Stunden'!BL247)),MAX(IF(Einstellungen!$C$11="7 Tage",MAX(0,(MIN(DATE(2030,12,0),IF(Mitarbeiter!$D247="",DATE(2030,12,0),Mitarbeiter!$D247),TODAY()))-(MAX(DATE(2030,11,1),Mitarbeiter!$C247))+1),MAX(0,NETWORKDAYS(MAX(DATE(2030,11,1),Mitarbeiter!$C247),MIN(DATE(2030,12,0),IF(Mitarbeiter!$D247="",DATE(2030,12,0),Mitarbeiter!$D247),TODAY()),Einstellungen!$F$13:$F$67)))*N(Mitarbeiter!$E247)/IF(Einstellungen!$C$11="7 Tage",7,5),N('Ist-Stunden'!BL247)+(N(Krankheitstage!DI247)+N(Krankheitstage!DU247))*N($C247))))</f>
        <v/>
      </c>
      <c r="CQ247" s="76">
        <f>IF($B247="",0,IF(Einstellungen!$C$10="Ja",MAX(IF(Einstellungen!$C$11="7 Tage",MAX(0,(MIN(DATE(2030,13,0),IF(Mitarbeiter!$D247="",DATE(2030,13,0),Mitarbeiter!$D247),TODAY()))-(MAX(DATE(2030,12,1),Mitarbeiter!$C247))+1),MAX(0,NETWORKDAYS(MAX(DATE(2030,12,1),Mitarbeiter!$C247),MIN(DATE(2030,13,0),IF(Mitarbeiter!$D247="",DATE(2030,13,0),Mitarbeiter!$D247),TODAY()),Einstellungen!$F$13:$F$67)))*N(Mitarbeiter!$E247)/IF(Einstellungen!$C$11="7 Tage",7,5),N('Ist-Stunden'!BM247)),MAX(IF(Einstellungen!$C$11="7 Tage",MAX(0,(MIN(DATE(2030,13,0),IF(Mitarbeiter!$D247="",DATE(2030,13,0),Mitarbeiter!$D247),TODAY()))-(MAX(DATE(2030,12,1),Mitarbeiter!$C247))+1),MAX(0,NETWORKDAYS(MAX(DATE(2030,12,1),Mitarbeiter!$C247),MIN(DATE(2030,13,0),IF(Mitarbeiter!$D247="",DATE(2030,13,0),Mitarbeiter!$D247),TODAY()),Einstellungen!$F$13:$F$67)))*N(Mitarbeiter!$E247)/IF(Einstellungen!$C$11="7 Tage",7,5),N('Ist-Stunden'!BM247)+(N(Krankheitstage!DJ247)+N(Krankheitstage!DV247))*N($C247))))</f>
        <v/>
      </c>
    </row>
    <row r="248">
      <c r="A248" s="73">
        <f>IF(Mitarbeiter!B248="","",Mitarbeiter!A248)</f>
        <v/>
      </c>
      <c r="B248" s="6">
        <f>IF(Mitarbeiter!B248="","",Mitarbeiter!B248)</f>
        <v/>
      </c>
      <c r="C248" s="74">
        <f>IF(Mitarbeiter!B248="","",Mitarbeiter!F248)</f>
        <v/>
      </c>
      <c r="D248" s="75">
        <f>N(INDEX(Krankheitstage!$G248:$DV248,1,(Einstellungen!$C$3-2026)*24+1))</f>
        <v/>
      </c>
      <c r="E248" s="75">
        <f>N(INDEX(Krankheitstage!$G248:$DV248,1,(Einstellungen!$C$3-2026)*24+2))</f>
        <v/>
      </c>
      <c r="F248" s="75">
        <f>N(INDEX(Krankheitstage!$G248:$DV248,1,(Einstellungen!$C$3-2026)*24+3))</f>
        <v/>
      </c>
      <c r="G248" s="75">
        <f>N(INDEX(Krankheitstage!$G248:$DV248,1,(Einstellungen!$C$3-2026)*24+4))</f>
        <v/>
      </c>
      <c r="H248" s="75">
        <f>N(INDEX(Krankheitstage!$G248:$DV248,1,(Einstellungen!$C$3-2026)*24+5))</f>
        <v/>
      </c>
      <c r="I248" s="75">
        <f>N(INDEX(Krankheitstage!$G248:$DV248,1,(Einstellungen!$C$3-2026)*24+6))</f>
        <v/>
      </c>
      <c r="J248" s="75">
        <f>N(INDEX(Krankheitstage!$G248:$DV248,1,(Einstellungen!$C$3-2026)*24+7))</f>
        <v/>
      </c>
      <c r="K248" s="75">
        <f>N(INDEX(Krankheitstage!$G248:$DV248,1,(Einstellungen!$C$3-2026)*24+8))</f>
        <v/>
      </c>
      <c r="L248" s="75">
        <f>N(INDEX(Krankheitstage!$G248:$DV248,1,(Einstellungen!$C$3-2026)*24+9))</f>
        <v/>
      </c>
      <c r="M248" s="75">
        <f>N(INDEX(Krankheitstage!$G248:$DV248,1,(Einstellungen!$C$3-2026)*24+10))</f>
        <v/>
      </c>
      <c r="N248" s="75">
        <f>N(INDEX(Krankheitstage!$G248:$DV248,1,(Einstellungen!$C$3-2026)*24+11))</f>
        <v/>
      </c>
      <c r="O248" s="75">
        <f>N(INDEX(Krankheitstage!$G248:$DV248,1,(Einstellungen!$C$3-2026)*24+12))</f>
        <v/>
      </c>
      <c r="P248" s="75">
        <f>IF($B248="","",SUM(D248:O248))</f>
        <v/>
      </c>
      <c r="Q248" s="75">
        <f>N(INDEX(Krankheitstage!$G248:$DV248,1,(Einstellungen!$C$3-2026)*24+13))</f>
        <v/>
      </c>
      <c r="R248" s="75">
        <f>N(INDEX(Krankheitstage!$G248:$DV248,1,(Einstellungen!$C$3-2026)*24+14))</f>
        <v/>
      </c>
      <c r="S248" s="75">
        <f>N(INDEX(Krankheitstage!$G248:$DV248,1,(Einstellungen!$C$3-2026)*24+15))</f>
        <v/>
      </c>
      <c r="T248" s="75">
        <f>N(INDEX(Krankheitstage!$G248:$DV248,1,(Einstellungen!$C$3-2026)*24+16))</f>
        <v/>
      </c>
      <c r="U248" s="75">
        <f>N(INDEX(Krankheitstage!$G248:$DV248,1,(Einstellungen!$C$3-2026)*24+17))</f>
        <v/>
      </c>
      <c r="V248" s="75">
        <f>N(INDEX(Krankheitstage!$G248:$DV248,1,(Einstellungen!$C$3-2026)*24+18))</f>
        <v/>
      </c>
      <c r="W248" s="75">
        <f>N(INDEX(Krankheitstage!$G248:$DV248,1,(Einstellungen!$C$3-2026)*24+19))</f>
        <v/>
      </c>
      <c r="X248" s="75">
        <f>N(INDEX(Krankheitstage!$G248:$DV248,1,(Einstellungen!$C$3-2026)*24+20))</f>
        <v/>
      </c>
      <c r="Y248" s="75">
        <f>N(INDEX(Krankheitstage!$G248:$DV248,1,(Einstellungen!$C$3-2026)*24+21))</f>
        <v/>
      </c>
      <c r="Z248" s="75">
        <f>N(INDEX(Krankheitstage!$G248:$DV248,1,(Einstellungen!$C$3-2026)*24+22))</f>
        <v/>
      </c>
      <c r="AA248" s="75">
        <f>N(INDEX(Krankheitstage!$G248:$DV248,1,(Einstellungen!$C$3-2026)*24+23))</f>
        <v/>
      </c>
      <c r="AB248" s="75">
        <f>N(INDEX(Krankheitstage!$G248:$DV248,1,(Einstellungen!$C$3-2026)*24+24))</f>
        <v/>
      </c>
      <c r="AC248" s="75">
        <f>IF($B248="","",SUM(Q248:AB248))</f>
        <v/>
      </c>
      <c r="AD248" s="75">
        <f>IF($B248="","",SUM(P248,AC248))</f>
        <v/>
      </c>
      <c r="AE248" s="76">
        <f>IF($B248="","",AD248*N(C248))</f>
        <v/>
      </c>
      <c r="AF248" s="75">
        <f>IF($B248="","",Krankheitstage!E248)</f>
        <v/>
      </c>
      <c r="AG248" s="76">
        <f>IF($B248="","",AF248*N(C248))</f>
        <v/>
      </c>
      <c r="AH248" s="76">
        <f>IF($B248="","",INDEX($AJ248:$CQ248,1,(Einstellungen!$C$3-2026)*12+1)+INDEX($AJ248:$CQ248,1,(Einstellungen!$C$3-2026)*12+2)+INDEX($AJ248:$CQ248,1,(Einstellungen!$C$3-2026)*12+3)+INDEX($AJ248:$CQ248,1,(Einstellungen!$C$3-2026)*12+4)+INDEX($AJ248:$CQ248,1,(Einstellungen!$C$3-2026)*12+5)+INDEX($AJ248:$CQ248,1,(Einstellungen!$C$3-2026)*12+6)+INDEX($AJ248:$CQ248,1,(Einstellungen!$C$3-2026)*12+7)+INDEX($AJ248:$CQ248,1,(Einstellungen!$C$3-2026)*12+8)+INDEX($AJ248:$CQ248,1,(Einstellungen!$C$3-2026)*12+9)+INDEX($AJ248:$CQ248,1,(Einstellungen!$C$3-2026)*12+10)+INDEX($AJ248:$CQ248,1,(Einstellungen!$C$3-2026)*12+11)+INDEX($AJ248:$CQ248,1,(Einstellungen!$C$3-2026)*12+12))</f>
        <v/>
      </c>
      <c r="AI248" s="76">
        <f>IF($B248="","",SUM($AJ248:$CQ248))</f>
        <v/>
      </c>
      <c r="AJ248" s="76">
        <f>IF($B248="",0,IF(Einstellungen!$C$10="Ja",MAX(IF(Einstellungen!$C$11="7 Tage",MAX(0,(MIN(DATE(2026,2,0),IF(Mitarbeiter!$D248="",DATE(2026,2,0),Mitarbeiter!$D248),TODAY()))-(MAX(DATE(2026,1,1),Mitarbeiter!$C248))+1),MAX(0,NETWORKDAYS(MAX(DATE(2026,1,1),Mitarbeiter!$C248),MIN(DATE(2026,2,0),IF(Mitarbeiter!$D248="",DATE(2026,2,0),Mitarbeiter!$D248),TODAY()),Einstellungen!$F$13:$F$67)))*N(Mitarbeiter!$E248)/IF(Einstellungen!$C$11="7 Tage",7,5),N('Ist-Stunden'!F248)),MAX(IF(Einstellungen!$C$11="7 Tage",MAX(0,(MIN(DATE(2026,2,0),IF(Mitarbeiter!$D248="",DATE(2026,2,0),Mitarbeiter!$D248),TODAY()))-(MAX(DATE(2026,1,1),Mitarbeiter!$C248))+1),MAX(0,NETWORKDAYS(MAX(DATE(2026,1,1),Mitarbeiter!$C248),MIN(DATE(2026,2,0),IF(Mitarbeiter!$D248="",DATE(2026,2,0),Mitarbeiter!$D248),TODAY()),Einstellungen!$F$13:$F$67)))*N(Mitarbeiter!$E248)/IF(Einstellungen!$C$11="7 Tage",7,5),N('Ist-Stunden'!F248)+(N(Krankheitstage!G248)+N(Krankheitstage!S248))*N($C248))))</f>
        <v/>
      </c>
      <c r="AK248" s="76">
        <f>IF($B248="",0,IF(Einstellungen!$C$10="Ja",MAX(IF(Einstellungen!$C$11="7 Tage",MAX(0,(MIN(DATE(2026,3,0),IF(Mitarbeiter!$D248="",DATE(2026,3,0),Mitarbeiter!$D248),TODAY()))-(MAX(DATE(2026,2,1),Mitarbeiter!$C248))+1),MAX(0,NETWORKDAYS(MAX(DATE(2026,2,1),Mitarbeiter!$C248),MIN(DATE(2026,3,0),IF(Mitarbeiter!$D248="",DATE(2026,3,0),Mitarbeiter!$D248),TODAY()),Einstellungen!$F$13:$F$67)))*N(Mitarbeiter!$E248)/IF(Einstellungen!$C$11="7 Tage",7,5),N('Ist-Stunden'!G248)),MAX(IF(Einstellungen!$C$11="7 Tage",MAX(0,(MIN(DATE(2026,3,0),IF(Mitarbeiter!$D248="",DATE(2026,3,0),Mitarbeiter!$D248),TODAY()))-(MAX(DATE(2026,2,1),Mitarbeiter!$C248))+1),MAX(0,NETWORKDAYS(MAX(DATE(2026,2,1),Mitarbeiter!$C248),MIN(DATE(2026,3,0),IF(Mitarbeiter!$D248="",DATE(2026,3,0),Mitarbeiter!$D248),TODAY()),Einstellungen!$F$13:$F$67)))*N(Mitarbeiter!$E248)/IF(Einstellungen!$C$11="7 Tage",7,5),N('Ist-Stunden'!G248)+(N(Krankheitstage!H248)+N(Krankheitstage!T248))*N($C248))))</f>
        <v/>
      </c>
      <c r="AL248" s="76">
        <f>IF($B248="",0,IF(Einstellungen!$C$10="Ja",MAX(IF(Einstellungen!$C$11="7 Tage",MAX(0,(MIN(DATE(2026,4,0),IF(Mitarbeiter!$D248="",DATE(2026,4,0),Mitarbeiter!$D248),TODAY()))-(MAX(DATE(2026,3,1),Mitarbeiter!$C248))+1),MAX(0,NETWORKDAYS(MAX(DATE(2026,3,1),Mitarbeiter!$C248),MIN(DATE(2026,4,0),IF(Mitarbeiter!$D248="",DATE(2026,4,0),Mitarbeiter!$D248),TODAY()),Einstellungen!$F$13:$F$67)))*N(Mitarbeiter!$E248)/IF(Einstellungen!$C$11="7 Tage",7,5),N('Ist-Stunden'!H248)),MAX(IF(Einstellungen!$C$11="7 Tage",MAX(0,(MIN(DATE(2026,4,0),IF(Mitarbeiter!$D248="",DATE(2026,4,0),Mitarbeiter!$D248),TODAY()))-(MAX(DATE(2026,3,1),Mitarbeiter!$C248))+1),MAX(0,NETWORKDAYS(MAX(DATE(2026,3,1),Mitarbeiter!$C248),MIN(DATE(2026,4,0),IF(Mitarbeiter!$D248="",DATE(2026,4,0),Mitarbeiter!$D248),TODAY()),Einstellungen!$F$13:$F$67)))*N(Mitarbeiter!$E248)/IF(Einstellungen!$C$11="7 Tage",7,5),N('Ist-Stunden'!H248)+(N(Krankheitstage!I248)+N(Krankheitstage!U248))*N($C248))))</f>
        <v/>
      </c>
      <c r="AM248" s="76">
        <f>IF($B248="",0,IF(Einstellungen!$C$10="Ja",MAX(IF(Einstellungen!$C$11="7 Tage",MAX(0,(MIN(DATE(2026,5,0),IF(Mitarbeiter!$D248="",DATE(2026,5,0),Mitarbeiter!$D248),TODAY()))-(MAX(DATE(2026,4,1),Mitarbeiter!$C248))+1),MAX(0,NETWORKDAYS(MAX(DATE(2026,4,1),Mitarbeiter!$C248),MIN(DATE(2026,5,0),IF(Mitarbeiter!$D248="",DATE(2026,5,0),Mitarbeiter!$D248),TODAY()),Einstellungen!$F$13:$F$67)))*N(Mitarbeiter!$E248)/IF(Einstellungen!$C$11="7 Tage",7,5),N('Ist-Stunden'!I248)),MAX(IF(Einstellungen!$C$11="7 Tage",MAX(0,(MIN(DATE(2026,5,0),IF(Mitarbeiter!$D248="",DATE(2026,5,0),Mitarbeiter!$D248),TODAY()))-(MAX(DATE(2026,4,1),Mitarbeiter!$C248))+1),MAX(0,NETWORKDAYS(MAX(DATE(2026,4,1),Mitarbeiter!$C248),MIN(DATE(2026,5,0),IF(Mitarbeiter!$D248="",DATE(2026,5,0),Mitarbeiter!$D248),TODAY()),Einstellungen!$F$13:$F$67)))*N(Mitarbeiter!$E248)/IF(Einstellungen!$C$11="7 Tage",7,5),N('Ist-Stunden'!I248)+(N(Krankheitstage!J248)+N(Krankheitstage!V248))*N($C248))))</f>
        <v/>
      </c>
      <c r="AN248" s="76">
        <f>IF($B248="",0,IF(Einstellungen!$C$10="Ja",MAX(IF(Einstellungen!$C$11="7 Tage",MAX(0,(MIN(DATE(2026,6,0),IF(Mitarbeiter!$D248="",DATE(2026,6,0),Mitarbeiter!$D248),TODAY()))-(MAX(DATE(2026,5,1),Mitarbeiter!$C248))+1),MAX(0,NETWORKDAYS(MAX(DATE(2026,5,1),Mitarbeiter!$C248),MIN(DATE(2026,6,0),IF(Mitarbeiter!$D248="",DATE(2026,6,0),Mitarbeiter!$D248),TODAY()),Einstellungen!$F$13:$F$67)))*N(Mitarbeiter!$E248)/IF(Einstellungen!$C$11="7 Tage",7,5),N('Ist-Stunden'!J248)),MAX(IF(Einstellungen!$C$11="7 Tage",MAX(0,(MIN(DATE(2026,6,0),IF(Mitarbeiter!$D248="",DATE(2026,6,0),Mitarbeiter!$D248),TODAY()))-(MAX(DATE(2026,5,1),Mitarbeiter!$C248))+1),MAX(0,NETWORKDAYS(MAX(DATE(2026,5,1),Mitarbeiter!$C248),MIN(DATE(2026,6,0),IF(Mitarbeiter!$D248="",DATE(2026,6,0),Mitarbeiter!$D248),TODAY()),Einstellungen!$F$13:$F$67)))*N(Mitarbeiter!$E248)/IF(Einstellungen!$C$11="7 Tage",7,5),N('Ist-Stunden'!J248)+(N(Krankheitstage!K248)+N(Krankheitstage!W248))*N($C248))))</f>
        <v/>
      </c>
      <c r="AO248" s="76">
        <f>IF($B248="",0,IF(Einstellungen!$C$10="Ja",MAX(IF(Einstellungen!$C$11="7 Tage",MAX(0,(MIN(DATE(2026,7,0),IF(Mitarbeiter!$D248="",DATE(2026,7,0),Mitarbeiter!$D248),TODAY()))-(MAX(DATE(2026,6,1),Mitarbeiter!$C248))+1),MAX(0,NETWORKDAYS(MAX(DATE(2026,6,1),Mitarbeiter!$C248),MIN(DATE(2026,7,0),IF(Mitarbeiter!$D248="",DATE(2026,7,0),Mitarbeiter!$D248),TODAY()),Einstellungen!$F$13:$F$67)))*N(Mitarbeiter!$E248)/IF(Einstellungen!$C$11="7 Tage",7,5),N('Ist-Stunden'!K248)),MAX(IF(Einstellungen!$C$11="7 Tage",MAX(0,(MIN(DATE(2026,7,0),IF(Mitarbeiter!$D248="",DATE(2026,7,0),Mitarbeiter!$D248),TODAY()))-(MAX(DATE(2026,6,1),Mitarbeiter!$C248))+1),MAX(0,NETWORKDAYS(MAX(DATE(2026,6,1),Mitarbeiter!$C248),MIN(DATE(2026,7,0),IF(Mitarbeiter!$D248="",DATE(2026,7,0),Mitarbeiter!$D248),TODAY()),Einstellungen!$F$13:$F$67)))*N(Mitarbeiter!$E248)/IF(Einstellungen!$C$11="7 Tage",7,5),N('Ist-Stunden'!K248)+(N(Krankheitstage!L248)+N(Krankheitstage!X248))*N($C248))))</f>
        <v/>
      </c>
      <c r="AP248" s="76">
        <f>IF($B248="",0,IF(Einstellungen!$C$10="Ja",MAX(IF(Einstellungen!$C$11="7 Tage",MAX(0,(MIN(DATE(2026,8,0),IF(Mitarbeiter!$D248="",DATE(2026,8,0),Mitarbeiter!$D248),TODAY()))-(MAX(DATE(2026,7,1),Mitarbeiter!$C248))+1),MAX(0,NETWORKDAYS(MAX(DATE(2026,7,1),Mitarbeiter!$C248),MIN(DATE(2026,8,0),IF(Mitarbeiter!$D248="",DATE(2026,8,0),Mitarbeiter!$D248),TODAY()),Einstellungen!$F$13:$F$67)))*N(Mitarbeiter!$E248)/IF(Einstellungen!$C$11="7 Tage",7,5),N('Ist-Stunden'!L248)),MAX(IF(Einstellungen!$C$11="7 Tage",MAX(0,(MIN(DATE(2026,8,0),IF(Mitarbeiter!$D248="",DATE(2026,8,0),Mitarbeiter!$D248),TODAY()))-(MAX(DATE(2026,7,1),Mitarbeiter!$C248))+1),MAX(0,NETWORKDAYS(MAX(DATE(2026,7,1),Mitarbeiter!$C248),MIN(DATE(2026,8,0),IF(Mitarbeiter!$D248="",DATE(2026,8,0),Mitarbeiter!$D248),TODAY()),Einstellungen!$F$13:$F$67)))*N(Mitarbeiter!$E248)/IF(Einstellungen!$C$11="7 Tage",7,5),N('Ist-Stunden'!L248)+(N(Krankheitstage!M248)+N(Krankheitstage!Y248))*N($C248))))</f>
        <v/>
      </c>
      <c r="AQ248" s="76">
        <f>IF($B248="",0,IF(Einstellungen!$C$10="Ja",MAX(IF(Einstellungen!$C$11="7 Tage",MAX(0,(MIN(DATE(2026,9,0),IF(Mitarbeiter!$D248="",DATE(2026,9,0),Mitarbeiter!$D248),TODAY()))-(MAX(DATE(2026,8,1),Mitarbeiter!$C248))+1),MAX(0,NETWORKDAYS(MAX(DATE(2026,8,1),Mitarbeiter!$C248),MIN(DATE(2026,9,0),IF(Mitarbeiter!$D248="",DATE(2026,9,0),Mitarbeiter!$D248),TODAY()),Einstellungen!$F$13:$F$67)))*N(Mitarbeiter!$E248)/IF(Einstellungen!$C$11="7 Tage",7,5),N('Ist-Stunden'!M248)),MAX(IF(Einstellungen!$C$11="7 Tage",MAX(0,(MIN(DATE(2026,9,0),IF(Mitarbeiter!$D248="",DATE(2026,9,0),Mitarbeiter!$D248),TODAY()))-(MAX(DATE(2026,8,1),Mitarbeiter!$C248))+1),MAX(0,NETWORKDAYS(MAX(DATE(2026,8,1),Mitarbeiter!$C248),MIN(DATE(2026,9,0),IF(Mitarbeiter!$D248="",DATE(2026,9,0),Mitarbeiter!$D248),TODAY()),Einstellungen!$F$13:$F$67)))*N(Mitarbeiter!$E248)/IF(Einstellungen!$C$11="7 Tage",7,5),N('Ist-Stunden'!M248)+(N(Krankheitstage!N248)+N(Krankheitstage!Z248))*N($C248))))</f>
        <v/>
      </c>
      <c r="AR248" s="76">
        <f>IF($B248="",0,IF(Einstellungen!$C$10="Ja",MAX(IF(Einstellungen!$C$11="7 Tage",MAX(0,(MIN(DATE(2026,10,0),IF(Mitarbeiter!$D248="",DATE(2026,10,0),Mitarbeiter!$D248),TODAY()))-(MAX(DATE(2026,9,1),Mitarbeiter!$C248))+1),MAX(0,NETWORKDAYS(MAX(DATE(2026,9,1),Mitarbeiter!$C248),MIN(DATE(2026,10,0),IF(Mitarbeiter!$D248="",DATE(2026,10,0),Mitarbeiter!$D248),TODAY()),Einstellungen!$F$13:$F$67)))*N(Mitarbeiter!$E248)/IF(Einstellungen!$C$11="7 Tage",7,5),N('Ist-Stunden'!N248)),MAX(IF(Einstellungen!$C$11="7 Tage",MAX(0,(MIN(DATE(2026,10,0),IF(Mitarbeiter!$D248="",DATE(2026,10,0),Mitarbeiter!$D248),TODAY()))-(MAX(DATE(2026,9,1),Mitarbeiter!$C248))+1),MAX(0,NETWORKDAYS(MAX(DATE(2026,9,1),Mitarbeiter!$C248),MIN(DATE(2026,10,0),IF(Mitarbeiter!$D248="",DATE(2026,10,0),Mitarbeiter!$D248),TODAY()),Einstellungen!$F$13:$F$67)))*N(Mitarbeiter!$E248)/IF(Einstellungen!$C$11="7 Tage",7,5),N('Ist-Stunden'!N248)+(N(Krankheitstage!O248)+N(Krankheitstage!AA248))*N($C248))))</f>
        <v/>
      </c>
      <c r="AS248" s="76">
        <f>IF($B248="",0,IF(Einstellungen!$C$10="Ja",MAX(IF(Einstellungen!$C$11="7 Tage",MAX(0,(MIN(DATE(2026,11,0),IF(Mitarbeiter!$D248="",DATE(2026,11,0),Mitarbeiter!$D248),TODAY()))-(MAX(DATE(2026,10,1),Mitarbeiter!$C248))+1),MAX(0,NETWORKDAYS(MAX(DATE(2026,10,1),Mitarbeiter!$C248),MIN(DATE(2026,11,0),IF(Mitarbeiter!$D248="",DATE(2026,11,0),Mitarbeiter!$D248),TODAY()),Einstellungen!$F$13:$F$67)))*N(Mitarbeiter!$E248)/IF(Einstellungen!$C$11="7 Tage",7,5),N('Ist-Stunden'!O248)),MAX(IF(Einstellungen!$C$11="7 Tage",MAX(0,(MIN(DATE(2026,11,0),IF(Mitarbeiter!$D248="",DATE(2026,11,0),Mitarbeiter!$D248),TODAY()))-(MAX(DATE(2026,10,1),Mitarbeiter!$C248))+1),MAX(0,NETWORKDAYS(MAX(DATE(2026,10,1),Mitarbeiter!$C248),MIN(DATE(2026,11,0),IF(Mitarbeiter!$D248="",DATE(2026,11,0),Mitarbeiter!$D248),TODAY()),Einstellungen!$F$13:$F$67)))*N(Mitarbeiter!$E248)/IF(Einstellungen!$C$11="7 Tage",7,5),N('Ist-Stunden'!O248)+(N(Krankheitstage!P248)+N(Krankheitstage!AB248))*N($C248))))</f>
        <v/>
      </c>
      <c r="AT248" s="76">
        <f>IF($B248="",0,IF(Einstellungen!$C$10="Ja",MAX(IF(Einstellungen!$C$11="7 Tage",MAX(0,(MIN(DATE(2026,12,0),IF(Mitarbeiter!$D248="",DATE(2026,12,0),Mitarbeiter!$D248),TODAY()))-(MAX(DATE(2026,11,1),Mitarbeiter!$C248))+1),MAX(0,NETWORKDAYS(MAX(DATE(2026,11,1),Mitarbeiter!$C248),MIN(DATE(2026,12,0),IF(Mitarbeiter!$D248="",DATE(2026,12,0),Mitarbeiter!$D248),TODAY()),Einstellungen!$F$13:$F$67)))*N(Mitarbeiter!$E248)/IF(Einstellungen!$C$11="7 Tage",7,5),N('Ist-Stunden'!P248)),MAX(IF(Einstellungen!$C$11="7 Tage",MAX(0,(MIN(DATE(2026,12,0),IF(Mitarbeiter!$D248="",DATE(2026,12,0),Mitarbeiter!$D248),TODAY()))-(MAX(DATE(2026,11,1),Mitarbeiter!$C248))+1),MAX(0,NETWORKDAYS(MAX(DATE(2026,11,1),Mitarbeiter!$C248),MIN(DATE(2026,12,0),IF(Mitarbeiter!$D248="",DATE(2026,12,0),Mitarbeiter!$D248),TODAY()),Einstellungen!$F$13:$F$67)))*N(Mitarbeiter!$E248)/IF(Einstellungen!$C$11="7 Tage",7,5),N('Ist-Stunden'!P248)+(N(Krankheitstage!Q248)+N(Krankheitstage!AC248))*N($C248))))</f>
        <v/>
      </c>
      <c r="AU248" s="76">
        <f>IF($B248="",0,IF(Einstellungen!$C$10="Ja",MAX(IF(Einstellungen!$C$11="7 Tage",MAX(0,(MIN(DATE(2026,13,0),IF(Mitarbeiter!$D248="",DATE(2026,13,0),Mitarbeiter!$D248),TODAY()))-(MAX(DATE(2026,12,1),Mitarbeiter!$C248))+1),MAX(0,NETWORKDAYS(MAX(DATE(2026,12,1),Mitarbeiter!$C248),MIN(DATE(2026,13,0),IF(Mitarbeiter!$D248="",DATE(2026,13,0),Mitarbeiter!$D248),TODAY()),Einstellungen!$F$13:$F$67)))*N(Mitarbeiter!$E248)/IF(Einstellungen!$C$11="7 Tage",7,5),N('Ist-Stunden'!Q248)),MAX(IF(Einstellungen!$C$11="7 Tage",MAX(0,(MIN(DATE(2026,13,0),IF(Mitarbeiter!$D248="",DATE(2026,13,0),Mitarbeiter!$D248),TODAY()))-(MAX(DATE(2026,12,1),Mitarbeiter!$C248))+1),MAX(0,NETWORKDAYS(MAX(DATE(2026,12,1),Mitarbeiter!$C248),MIN(DATE(2026,13,0),IF(Mitarbeiter!$D248="",DATE(2026,13,0),Mitarbeiter!$D248),TODAY()),Einstellungen!$F$13:$F$67)))*N(Mitarbeiter!$E248)/IF(Einstellungen!$C$11="7 Tage",7,5),N('Ist-Stunden'!Q248)+(N(Krankheitstage!R248)+N(Krankheitstage!AD248))*N($C248))))</f>
        <v/>
      </c>
      <c r="AV248" s="76">
        <f>IF($B248="",0,IF(Einstellungen!$C$10="Ja",MAX(IF(Einstellungen!$C$11="7 Tage",MAX(0,(MIN(DATE(2027,2,0),IF(Mitarbeiter!$D248="",DATE(2027,2,0),Mitarbeiter!$D248),TODAY()))-(MAX(DATE(2027,1,1),Mitarbeiter!$C248))+1),MAX(0,NETWORKDAYS(MAX(DATE(2027,1,1),Mitarbeiter!$C248),MIN(DATE(2027,2,0),IF(Mitarbeiter!$D248="",DATE(2027,2,0),Mitarbeiter!$D248),TODAY()),Einstellungen!$F$13:$F$67)))*N(Mitarbeiter!$E248)/IF(Einstellungen!$C$11="7 Tage",7,5),N('Ist-Stunden'!R248)),MAX(IF(Einstellungen!$C$11="7 Tage",MAX(0,(MIN(DATE(2027,2,0),IF(Mitarbeiter!$D248="",DATE(2027,2,0),Mitarbeiter!$D248),TODAY()))-(MAX(DATE(2027,1,1),Mitarbeiter!$C248))+1),MAX(0,NETWORKDAYS(MAX(DATE(2027,1,1),Mitarbeiter!$C248),MIN(DATE(2027,2,0),IF(Mitarbeiter!$D248="",DATE(2027,2,0),Mitarbeiter!$D248),TODAY()),Einstellungen!$F$13:$F$67)))*N(Mitarbeiter!$E248)/IF(Einstellungen!$C$11="7 Tage",7,5),N('Ist-Stunden'!R248)+(N(Krankheitstage!AE248)+N(Krankheitstage!AQ248))*N($C248))))</f>
        <v/>
      </c>
      <c r="AW248" s="76">
        <f>IF($B248="",0,IF(Einstellungen!$C$10="Ja",MAX(IF(Einstellungen!$C$11="7 Tage",MAX(0,(MIN(DATE(2027,3,0),IF(Mitarbeiter!$D248="",DATE(2027,3,0),Mitarbeiter!$D248),TODAY()))-(MAX(DATE(2027,2,1),Mitarbeiter!$C248))+1),MAX(0,NETWORKDAYS(MAX(DATE(2027,2,1),Mitarbeiter!$C248),MIN(DATE(2027,3,0),IF(Mitarbeiter!$D248="",DATE(2027,3,0),Mitarbeiter!$D248),TODAY()),Einstellungen!$F$13:$F$67)))*N(Mitarbeiter!$E248)/IF(Einstellungen!$C$11="7 Tage",7,5),N('Ist-Stunden'!S248)),MAX(IF(Einstellungen!$C$11="7 Tage",MAX(0,(MIN(DATE(2027,3,0),IF(Mitarbeiter!$D248="",DATE(2027,3,0),Mitarbeiter!$D248),TODAY()))-(MAX(DATE(2027,2,1),Mitarbeiter!$C248))+1),MAX(0,NETWORKDAYS(MAX(DATE(2027,2,1),Mitarbeiter!$C248),MIN(DATE(2027,3,0),IF(Mitarbeiter!$D248="",DATE(2027,3,0),Mitarbeiter!$D248),TODAY()),Einstellungen!$F$13:$F$67)))*N(Mitarbeiter!$E248)/IF(Einstellungen!$C$11="7 Tage",7,5),N('Ist-Stunden'!S248)+(N(Krankheitstage!AF248)+N(Krankheitstage!AR248))*N($C248))))</f>
        <v/>
      </c>
      <c r="AX248" s="76">
        <f>IF($B248="",0,IF(Einstellungen!$C$10="Ja",MAX(IF(Einstellungen!$C$11="7 Tage",MAX(0,(MIN(DATE(2027,4,0),IF(Mitarbeiter!$D248="",DATE(2027,4,0),Mitarbeiter!$D248),TODAY()))-(MAX(DATE(2027,3,1),Mitarbeiter!$C248))+1),MAX(0,NETWORKDAYS(MAX(DATE(2027,3,1),Mitarbeiter!$C248),MIN(DATE(2027,4,0),IF(Mitarbeiter!$D248="",DATE(2027,4,0),Mitarbeiter!$D248),TODAY()),Einstellungen!$F$13:$F$67)))*N(Mitarbeiter!$E248)/IF(Einstellungen!$C$11="7 Tage",7,5),N('Ist-Stunden'!T248)),MAX(IF(Einstellungen!$C$11="7 Tage",MAX(0,(MIN(DATE(2027,4,0),IF(Mitarbeiter!$D248="",DATE(2027,4,0),Mitarbeiter!$D248),TODAY()))-(MAX(DATE(2027,3,1),Mitarbeiter!$C248))+1),MAX(0,NETWORKDAYS(MAX(DATE(2027,3,1),Mitarbeiter!$C248),MIN(DATE(2027,4,0),IF(Mitarbeiter!$D248="",DATE(2027,4,0),Mitarbeiter!$D248),TODAY()),Einstellungen!$F$13:$F$67)))*N(Mitarbeiter!$E248)/IF(Einstellungen!$C$11="7 Tage",7,5),N('Ist-Stunden'!T248)+(N(Krankheitstage!AG248)+N(Krankheitstage!AS248))*N($C248))))</f>
        <v/>
      </c>
      <c r="AY248" s="76">
        <f>IF($B248="",0,IF(Einstellungen!$C$10="Ja",MAX(IF(Einstellungen!$C$11="7 Tage",MAX(0,(MIN(DATE(2027,5,0),IF(Mitarbeiter!$D248="",DATE(2027,5,0),Mitarbeiter!$D248),TODAY()))-(MAX(DATE(2027,4,1),Mitarbeiter!$C248))+1),MAX(0,NETWORKDAYS(MAX(DATE(2027,4,1),Mitarbeiter!$C248),MIN(DATE(2027,5,0),IF(Mitarbeiter!$D248="",DATE(2027,5,0),Mitarbeiter!$D248),TODAY()),Einstellungen!$F$13:$F$67)))*N(Mitarbeiter!$E248)/IF(Einstellungen!$C$11="7 Tage",7,5),N('Ist-Stunden'!U248)),MAX(IF(Einstellungen!$C$11="7 Tage",MAX(0,(MIN(DATE(2027,5,0),IF(Mitarbeiter!$D248="",DATE(2027,5,0),Mitarbeiter!$D248),TODAY()))-(MAX(DATE(2027,4,1),Mitarbeiter!$C248))+1),MAX(0,NETWORKDAYS(MAX(DATE(2027,4,1),Mitarbeiter!$C248),MIN(DATE(2027,5,0),IF(Mitarbeiter!$D248="",DATE(2027,5,0),Mitarbeiter!$D248),TODAY()),Einstellungen!$F$13:$F$67)))*N(Mitarbeiter!$E248)/IF(Einstellungen!$C$11="7 Tage",7,5),N('Ist-Stunden'!U248)+(N(Krankheitstage!AH248)+N(Krankheitstage!AT248))*N($C248))))</f>
        <v/>
      </c>
      <c r="AZ248" s="76">
        <f>IF($B248="",0,IF(Einstellungen!$C$10="Ja",MAX(IF(Einstellungen!$C$11="7 Tage",MAX(0,(MIN(DATE(2027,6,0),IF(Mitarbeiter!$D248="",DATE(2027,6,0),Mitarbeiter!$D248),TODAY()))-(MAX(DATE(2027,5,1),Mitarbeiter!$C248))+1),MAX(0,NETWORKDAYS(MAX(DATE(2027,5,1),Mitarbeiter!$C248),MIN(DATE(2027,6,0),IF(Mitarbeiter!$D248="",DATE(2027,6,0),Mitarbeiter!$D248),TODAY()),Einstellungen!$F$13:$F$67)))*N(Mitarbeiter!$E248)/IF(Einstellungen!$C$11="7 Tage",7,5),N('Ist-Stunden'!V248)),MAX(IF(Einstellungen!$C$11="7 Tage",MAX(0,(MIN(DATE(2027,6,0),IF(Mitarbeiter!$D248="",DATE(2027,6,0),Mitarbeiter!$D248),TODAY()))-(MAX(DATE(2027,5,1),Mitarbeiter!$C248))+1),MAX(0,NETWORKDAYS(MAX(DATE(2027,5,1),Mitarbeiter!$C248),MIN(DATE(2027,6,0),IF(Mitarbeiter!$D248="",DATE(2027,6,0),Mitarbeiter!$D248),TODAY()),Einstellungen!$F$13:$F$67)))*N(Mitarbeiter!$E248)/IF(Einstellungen!$C$11="7 Tage",7,5),N('Ist-Stunden'!V248)+(N(Krankheitstage!AI248)+N(Krankheitstage!AU248))*N($C248))))</f>
        <v/>
      </c>
      <c r="BA248" s="76">
        <f>IF($B248="",0,IF(Einstellungen!$C$10="Ja",MAX(IF(Einstellungen!$C$11="7 Tage",MAX(0,(MIN(DATE(2027,7,0),IF(Mitarbeiter!$D248="",DATE(2027,7,0),Mitarbeiter!$D248),TODAY()))-(MAX(DATE(2027,6,1),Mitarbeiter!$C248))+1),MAX(0,NETWORKDAYS(MAX(DATE(2027,6,1),Mitarbeiter!$C248),MIN(DATE(2027,7,0),IF(Mitarbeiter!$D248="",DATE(2027,7,0),Mitarbeiter!$D248),TODAY()),Einstellungen!$F$13:$F$67)))*N(Mitarbeiter!$E248)/IF(Einstellungen!$C$11="7 Tage",7,5),N('Ist-Stunden'!W248)),MAX(IF(Einstellungen!$C$11="7 Tage",MAX(0,(MIN(DATE(2027,7,0),IF(Mitarbeiter!$D248="",DATE(2027,7,0),Mitarbeiter!$D248),TODAY()))-(MAX(DATE(2027,6,1),Mitarbeiter!$C248))+1),MAX(0,NETWORKDAYS(MAX(DATE(2027,6,1),Mitarbeiter!$C248),MIN(DATE(2027,7,0),IF(Mitarbeiter!$D248="",DATE(2027,7,0),Mitarbeiter!$D248),TODAY()),Einstellungen!$F$13:$F$67)))*N(Mitarbeiter!$E248)/IF(Einstellungen!$C$11="7 Tage",7,5),N('Ist-Stunden'!W248)+(N(Krankheitstage!AJ248)+N(Krankheitstage!AV248))*N($C248))))</f>
        <v/>
      </c>
      <c r="BB248" s="76">
        <f>IF($B248="",0,IF(Einstellungen!$C$10="Ja",MAX(IF(Einstellungen!$C$11="7 Tage",MAX(0,(MIN(DATE(2027,8,0),IF(Mitarbeiter!$D248="",DATE(2027,8,0),Mitarbeiter!$D248),TODAY()))-(MAX(DATE(2027,7,1),Mitarbeiter!$C248))+1),MAX(0,NETWORKDAYS(MAX(DATE(2027,7,1),Mitarbeiter!$C248),MIN(DATE(2027,8,0),IF(Mitarbeiter!$D248="",DATE(2027,8,0),Mitarbeiter!$D248),TODAY()),Einstellungen!$F$13:$F$67)))*N(Mitarbeiter!$E248)/IF(Einstellungen!$C$11="7 Tage",7,5),N('Ist-Stunden'!X248)),MAX(IF(Einstellungen!$C$11="7 Tage",MAX(0,(MIN(DATE(2027,8,0),IF(Mitarbeiter!$D248="",DATE(2027,8,0),Mitarbeiter!$D248),TODAY()))-(MAX(DATE(2027,7,1),Mitarbeiter!$C248))+1),MAX(0,NETWORKDAYS(MAX(DATE(2027,7,1),Mitarbeiter!$C248),MIN(DATE(2027,8,0),IF(Mitarbeiter!$D248="",DATE(2027,8,0),Mitarbeiter!$D248),TODAY()),Einstellungen!$F$13:$F$67)))*N(Mitarbeiter!$E248)/IF(Einstellungen!$C$11="7 Tage",7,5),N('Ist-Stunden'!X248)+(N(Krankheitstage!AK248)+N(Krankheitstage!AW248))*N($C248))))</f>
        <v/>
      </c>
      <c r="BC248" s="76">
        <f>IF($B248="",0,IF(Einstellungen!$C$10="Ja",MAX(IF(Einstellungen!$C$11="7 Tage",MAX(0,(MIN(DATE(2027,9,0),IF(Mitarbeiter!$D248="",DATE(2027,9,0),Mitarbeiter!$D248),TODAY()))-(MAX(DATE(2027,8,1),Mitarbeiter!$C248))+1),MAX(0,NETWORKDAYS(MAX(DATE(2027,8,1),Mitarbeiter!$C248),MIN(DATE(2027,9,0),IF(Mitarbeiter!$D248="",DATE(2027,9,0),Mitarbeiter!$D248),TODAY()),Einstellungen!$F$13:$F$67)))*N(Mitarbeiter!$E248)/IF(Einstellungen!$C$11="7 Tage",7,5),N('Ist-Stunden'!Y248)),MAX(IF(Einstellungen!$C$11="7 Tage",MAX(0,(MIN(DATE(2027,9,0),IF(Mitarbeiter!$D248="",DATE(2027,9,0),Mitarbeiter!$D248),TODAY()))-(MAX(DATE(2027,8,1),Mitarbeiter!$C248))+1),MAX(0,NETWORKDAYS(MAX(DATE(2027,8,1),Mitarbeiter!$C248),MIN(DATE(2027,9,0),IF(Mitarbeiter!$D248="",DATE(2027,9,0),Mitarbeiter!$D248),TODAY()),Einstellungen!$F$13:$F$67)))*N(Mitarbeiter!$E248)/IF(Einstellungen!$C$11="7 Tage",7,5),N('Ist-Stunden'!Y248)+(N(Krankheitstage!AL248)+N(Krankheitstage!AX248))*N($C248))))</f>
        <v/>
      </c>
      <c r="BD248" s="76">
        <f>IF($B248="",0,IF(Einstellungen!$C$10="Ja",MAX(IF(Einstellungen!$C$11="7 Tage",MAX(0,(MIN(DATE(2027,10,0),IF(Mitarbeiter!$D248="",DATE(2027,10,0),Mitarbeiter!$D248),TODAY()))-(MAX(DATE(2027,9,1),Mitarbeiter!$C248))+1),MAX(0,NETWORKDAYS(MAX(DATE(2027,9,1),Mitarbeiter!$C248),MIN(DATE(2027,10,0),IF(Mitarbeiter!$D248="",DATE(2027,10,0),Mitarbeiter!$D248),TODAY()),Einstellungen!$F$13:$F$67)))*N(Mitarbeiter!$E248)/IF(Einstellungen!$C$11="7 Tage",7,5),N('Ist-Stunden'!Z248)),MAX(IF(Einstellungen!$C$11="7 Tage",MAX(0,(MIN(DATE(2027,10,0),IF(Mitarbeiter!$D248="",DATE(2027,10,0),Mitarbeiter!$D248),TODAY()))-(MAX(DATE(2027,9,1),Mitarbeiter!$C248))+1),MAX(0,NETWORKDAYS(MAX(DATE(2027,9,1),Mitarbeiter!$C248),MIN(DATE(2027,10,0),IF(Mitarbeiter!$D248="",DATE(2027,10,0),Mitarbeiter!$D248),TODAY()),Einstellungen!$F$13:$F$67)))*N(Mitarbeiter!$E248)/IF(Einstellungen!$C$11="7 Tage",7,5),N('Ist-Stunden'!Z248)+(N(Krankheitstage!AM248)+N(Krankheitstage!AY248))*N($C248))))</f>
        <v/>
      </c>
      <c r="BE248" s="76">
        <f>IF($B248="",0,IF(Einstellungen!$C$10="Ja",MAX(IF(Einstellungen!$C$11="7 Tage",MAX(0,(MIN(DATE(2027,11,0),IF(Mitarbeiter!$D248="",DATE(2027,11,0),Mitarbeiter!$D248),TODAY()))-(MAX(DATE(2027,10,1),Mitarbeiter!$C248))+1),MAX(0,NETWORKDAYS(MAX(DATE(2027,10,1),Mitarbeiter!$C248),MIN(DATE(2027,11,0),IF(Mitarbeiter!$D248="",DATE(2027,11,0),Mitarbeiter!$D248),TODAY()),Einstellungen!$F$13:$F$67)))*N(Mitarbeiter!$E248)/IF(Einstellungen!$C$11="7 Tage",7,5),N('Ist-Stunden'!AA248)),MAX(IF(Einstellungen!$C$11="7 Tage",MAX(0,(MIN(DATE(2027,11,0),IF(Mitarbeiter!$D248="",DATE(2027,11,0),Mitarbeiter!$D248),TODAY()))-(MAX(DATE(2027,10,1),Mitarbeiter!$C248))+1),MAX(0,NETWORKDAYS(MAX(DATE(2027,10,1),Mitarbeiter!$C248),MIN(DATE(2027,11,0),IF(Mitarbeiter!$D248="",DATE(2027,11,0),Mitarbeiter!$D248),TODAY()),Einstellungen!$F$13:$F$67)))*N(Mitarbeiter!$E248)/IF(Einstellungen!$C$11="7 Tage",7,5),N('Ist-Stunden'!AA248)+(N(Krankheitstage!AN248)+N(Krankheitstage!AZ248))*N($C248))))</f>
        <v/>
      </c>
      <c r="BF248" s="76">
        <f>IF($B248="",0,IF(Einstellungen!$C$10="Ja",MAX(IF(Einstellungen!$C$11="7 Tage",MAX(0,(MIN(DATE(2027,12,0),IF(Mitarbeiter!$D248="",DATE(2027,12,0),Mitarbeiter!$D248),TODAY()))-(MAX(DATE(2027,11,1),Mitarbeiter!$C248))+1),MAX(0,NETWORKDAYS(MAX(DATE(2027,11,1),Mitarbeiter!$C248),MIN(DATE(2027,12,0),IF(Mitarbeiter!$D248="",DATE(2027,12,0),Mitarbeiter!$D248),TODAY()),Einstellungen!$F$13:$F$67)))*N(Mitarbeiter!$E248)/IF(Einstellungen!$C$11="7 Tage",7,5),N('Ist-Stunden'!AB248)),MAX(IF(Einstellungen!$C$11="7 Tage",MAX(0,(MIN(DATE(2027,12,0),IF(Mitarbeiter!$D248="",DATE(2027,12,0),Mitarbeiter!$D248),TODAY()))-(MAX(DATE(2027,11,1),Mitarbeiter!$C248))+1),MAX(0,NETWORKDAYS(MAX(DATE(2027,11,1),Mitarbeiter!$C248),MIN(DATE(2027,12,0),IF(Mitarbeiter!$D248="",DATE(2027,12,0),Mitarbeiter!$D248),TODAY()),Einstellungen!$F$13:$F$67)))*N(Mitarbeiter!$E248)/IF(Einstellungen!$C$11="7 Tage",7,5),N('Ist-Stunden'!AB248)+(N(Krankheitstage!AO248)+N(Krankheitstage!BA248))*N($C248))))</f>
        <v/>
      </c>
      <c r="BG248" s="76">
        <f>IF($B248="",0,IF(Einstellungen!$C$10="Ja",MAX(IF(Einstellungen!$C$11="7 Tage",MAX(0,(MIN(DATE(2027,13,0),IF(Mitarbeiter!$D248="",DATE(2027,13,0),Mitarbeiter!$D248),TODAY()))-(MAX(DATE(2027,12,1),Mitarbeiter!$C248))+1),MAX(0,NETWORKDAYS(MAX(DATE(2027,12,1),Mitarbeiter!$C248),MIN(DATE(2027,13,0),IF(Mitarbeiter!$D248="",DATE(2027,13,0),Mitarbeiter!$D248),TODAY()),Einstellungen!$F$13:$F$67)))*N(Mitarbeiter!$E248)/IF(Einstellungen!$C$11="7 Tage",7,5),N('Ist-Stunden'!AC248)),MAX(IF(Einstellungen!$C$11="7 Tage",MAX(0,(MIN(DATE(2027,13,0),IF(Mitarbeiter!$D248="",DATE(2027,13,0),Mitarbeiter!$D248),TODAY()))-(MAX(DATE(2027,12,1),Mitarbeiter!$C248))+1),MAX(0,NETWORKDAYS(MAX(DATE(2027,12,1),Mitarbeiter!$C248),MIN(DATE(2027,13,0),IF(Mitarbeiter!$D248="",DATE(2027,13,0),Mitarbeiter!$D248),TODAY()),Einstellungen!$F$13:$F$67)))*N(Mitarbeiter!$E248)/IF(Einstellungen!$C$11="7 Tage",7,5),N('Ist-Stunden'!AC248)+(N(Krankheitstage!AP248)+N(Krankheitstage!BB248))*N($C248))))</f>
        <v/>
      </c>
      <c r="BH248" s="76">
        <f>IF($B248="",0,IF(Einstellungen!$C$10="Ja",MAX(IF(Einstellungen!$C$11="7 Tage",MAX(0,(MIN(DATE(2028,2,0),IF(Mitarbeiter!$D248="",DATE(2028,2,0),Mitarbeiter!$D248),TODAY()))-(MAX(DATE(2028,1,1),Mitarbeiter!$C248))+1),MAX(0,NETWORKDAYS(MAX(DATE(2028,1,1),Mitarbeiter!$C248),MIN(DATE(2028,2,0),IF(Mitarbeiter!$D248="",DATE(2028,2,0),Mitarbeiter!$D248),TODAY()),Einstellungen!$F$13:$F$67)))*N(Mitarbeiter!$E248)/IF(Einstellungen!$C$11="7 Tage",7,5),N('Ist-Stunden'!AD248)),MAX(IF(Einstellungen!$C$11="7 Tage",MAX(0,(MIN(DATE(2028,2,0),IF(Mitarbeiter!$D248="",DATE(2028,2,0),Mitarbeiter!$D248),TODAY()))-(MAX(DATE(2028,1,1),Mitarbeiter!$C248))+1),MAX(0,NETWORKDAYS(MAX(DATE(2028,1,1),Mitarbeiter!$C248),MIN(DATE(2028,2,0),IF(Mitarbeiter!$D248="",DATE(2028,2,0),Mitarbeiter!$D248),TODAY()),Einstellungen!$F$13:$F$67)))*N(Mitarbeiter!$E248)/IF(Einstellungen!$C$11="7 Tage",7,5),N('Ist-Stunden'!AD248)+(N(Krankheitstage!BC248)+N(Krankheitstage!BO248))*N($C248))))</f>
        <v/>
      </c>
      <c r="BI248" s="76">
        <f>IF($B248="",0,IF(Einstellungen!$C$10="Ja",MAX(IF(Einstellungen!$C$11="7 Tage",MAX(0,(MIN(DATE(2028,3,0),IF(Mitarbeiter!$D248="",DATE(2028,3,0),Mitarbeiter!$D248),TODAY()))-(MAX(DATE(2028,2,1),Mitarbeiter!$C248))+1),MAX(0,NETWORKDAYS(MAX(DATE(2028,2,1),Mitarbeiter!$C248),MIN(DATE(2028,3,0),IF(Mitarbeiter!$D248="",DATE(2028,3,0),Mitarbeiter!$D248),TODAY()),Einstellungen!$F$13:$F$67)))*N(Mitarbeiter!$E248)/IF(Einstellungen!$C$11="7 Tage",7,5),N('Ist-Stunden'!AE248)),MAX(IF(Einstellungen!$C$11="7 Tage",MAX(0,(MIN(DATE(2028,3,0),IF(Mitarbeiter!$D248="",DATE(2028,3,0),Mitarbeiter!$D248),TODAY()))-(MAX(DATE(2028,2,1),Mitarbeiter!$C248))+1),MAX(0,NETWORKDAYS(MAX(DATE(2028,2,1),Mitarbeiter!$C248),MIN(DATE(2028,3,0),IF(Mitarbeiter!$D248="",DATE(2028,3,0),Mitarbeiter!$D248),TODAY()),Einstellungen!$F$13:$F$67)))*N(Mitarbeiter!$E248)/IF(Einstellungen!$C$11="7 Tage",7,5),N('Ist-Stunden'!AE248)+(N(Krankheitstage!BD248)+N(Krankheitstage!BP248))*N($C248))))</f>
        <v/>
      </c>
      <c r="BJ248" s="76">
        <f>IF($B248="",0,IF(Einstellungen!$C$10="Ja",MAX(IF(Einstellungen!$C$11="7 Tage",MAX(0,(MIN(DATE(2028,4,0),IF(Mitarbeiter!$D248="",DATE(2028,4,0),Mitarbeiter!$D248),TODAY()))-(MAX(DATE(2028,3,1),Mitarbeiter!$C248))+1),MAX(0,NETWORKDAYS(MAX(DATE(2028,3,1),Mitarbeiter!$C248),MIN(DATE(2028,4,0),IF(Mitarbeiter!$D248="",DATE(2028,4,0),Mitarbeiter!$D248),TODAY()),Einstellungen!$F$13:$F$67)))*N(Mitarbeiter!$E248)/IF(Einstellungen!$C$11="7 Tage",7,5),N('Ist-Stunden'!AF248)),MAX(IF(Einstellungen!$C$11="7 Tage",MAX(0,(MIN(DATE(2028,4,0),IF(Mitarbeiter!$D248="",DATE(2028,4,0),Mitarbeiter!$D248),TODAY()))-(MAX(DATE(2028,3,1),Mitarbeiter!$C248))+1),MAX(0,NETWORKDAYS(MAX(DATE(2028,3,1),Mitarbeiter!$C248),MIN(DATE(2028,4,0),IF(Mitarbeiter!$D248="",DATE(2028,4,0),Mitarbeiter!$D248),TODAY()),Einstellungen!$F$13:$F$67)))*N(Mitarbeiter!$E248)/IF(Einstellungen!$C$11="7 Tage",7,5),N('Ist-Stunden'!AF248)+(N(Krankheitstage!BE248)+N(Krankheitstage!BQ248))*N($C248))))</f>
        <v/>
      </c>
      <c r="BK248" s="76">
        <f>IF($B248="",0,IF(Einstellungen!$C$10="Ja",MAX(IF(Einstellungen!$C$11="7 Tage",MAX(0,(MIN(DATE(2028,5,0),IF(Mitarbeiter!$D248="",DATE(2028,5,0),Mitarbeiter!$D248),TODAY()))-(MAX(DATE(2028,4,1),Mitarbeiter!$C248))+1),MAX(0,NETWORKDAYS(MAX(DATE(2028,4,1),Mitarbeiter!$C248),MIN(DATE(2028,5,0),IF(Mitarbeiter!$D248="",DATE(2028,5,0),Mitarbeiter!$D248),TODAY()),Einstellungen!$F$13:$F$67)))*N(Mitarbeiter!$E248)/IF(Einstellungen!$C$11="7 Tage",7,5),N('Ist-Stunden'!AG248)),MAX(IF(Einstellungen!$C$11="7 Tage",MAX(0,(MIN(DATE(2028,5,0),IF(Mitarbeiter!$D248="",DATE(2028,5,0),Mitarbeiter!$D248),TODAY()))-(MAX(DATE(2028,4,1),Mitarbeiter!$C248))+1),MAX(0,NETWORKDAYS(MAX(DATE(2028,4,1),Mitarbeiter!$C248),MIN(DATE(2028,5,0),IF(Mitarbeiter!$D248="",DATE(2028,5,0),Mitarbeiter!$D248),TODAY()),Einstellungen!$F$13:$F$67)))*N(Mitarbeiter!$E248)/IF(Einstellungen!$C$11="7 Tage",7,5),N('Ist-Stunden'!AG248)+(N(Krankheitstage!BF248)+N(Krankheitstage!BR248))*N($C248))))</f>
        <v/>
      </c>
      <c r="BL248" s="76">
        <f>IF($B248="",0,IF(Einstellungen!$C$10="Ja",MAX(IF(Einstellungen!$C$11="7 Tage",MAX(0,(MIN(DATE(2028,6,0),IF(Mitarbeiter!$D248="",DATE(2028,6,0),Mitarbeiter!$D248),TODAY()))-(MAX(DATE(2028,5,1),Mitarbeiter!$C248))+1),MAX(0,NETWORKDAYS(MAX(DATE(2028,5,1),Mitarbeiter!$C248),MIN(DATE(2028,6,0),IF(Mitarbeiter!$D248="",DATE(2028,6,0),Mitarbeiter!$D248),TODAY()),Einstellungen!$F$13:$F$67)))*N(Mitarbeiter!$E248)/IF(Einstellungen!$C$11="7 Tage",7,5),N('Ist-Stunden'!AH248)),MAX(IF(Einstellungen!$C$11="7 Tage",MAX(0,(MIN(DATE(2028,6,0),IF(Mitarbeiter!$D248="",DATE(2028,6,0),Mitarbeiter!$D248),TODAY()))-(MAX(DATE(2028,5,1),Mitarbeiter!$C248))+1),MAX(0,NETWORKDAYS(MAX(DATE(2028,5,1),Mitarbeiter!$C248),MIN(DATE(2028,6,0),IF(Mitarbeiter!$D248="",DATE(2028,6,0),Mitarbeiter!$D248),TODAY()),Einstellungen!$F$13:$F$67)))*N(Mitarbeiter!$E248)/IF(Einstellungen!$C$11="7 Tage",7,5),N('Ist-Stunden'!AH248)+(N(Krankheitstage!BG248)+N(Krankheitstage!BS248))*N($C248))))</f>
        <v/>
      </c>
      <c r="BM248" s="76">
        <f>IF($B248="",0,IF(Einstellungen!$C$10="Ja",MAX(IF(Einstellungen!$C$11="7 Tage",MAX(0,(MIN(DATE(2028,7,0),IF(Mitarbeiter!$D248="",DATE(2028,7,0),Mitarbeiter!$D248),TODAY()))-(MAX(DATE(2028,6,1),Mitarbeiter!$C248))+1),MAX(0,NETWORKDAYS(MAX(DATE(2028,6,1),Mitarbeiter!$C248),MIN(DATE(2028,7,0),IF(Mitarbeiter!$D248="",DATE(2028,7,0),Mitarbeiter!$D248),TODAY()),Einstellungen!$F$13:$F$67)))*N(Mitarbeiter!$E248)/IF(Einstellungen!$C$11="7 Tage",7,5),N('Ist-Stunden'!AI248)),MAX(IF(Einstellungen!$C$11="7 Tage",MAX(0,(MIN(DATE(2028,7,0),IF(Mitarbeiter!$D248="",DATE(2028,7,0),Mitarbeiter!$D248),TODAY()))-(MAX(DATE(2028,6,1),Mitarbeiter!$C248))+1),MAX(0,NETWORKDAYS(MAX(DATE(2028,6,1),Mitarbeiter!$C248),MIN(DATE(2028,7,0),IF(Mitarbeiter!$D248="",DATE(2028,7,0),Mitarbeiter!$D248),TODAY()),Einstellungen!$F$13:$F$67)))*N(Mitarbeiter!$E248)/IF(Einstellungen!$C$11="7 Tage",7,5),N('Ist-Stunden'!AI248)+(N(Krankheitstage!BH248)+N(Krankheitstage!BT248))*N($C248))))</f>
        <v/>
      </c>
      <c r="BN248" s="76">
        <f>IF($B248="",0,IF(Einstellungen!$C$10="Ja",MAX(IF(Einstellungen!$C$11="7 Tage",MAX(0,(MIN(DATE(2028,8,0),IF(Mitarbeiter!$D248="",DATE(2028,8,0),Mitarbeiter!$D248),TODAY()))-(MAX(DATE(2028,7,1),Mitarbeiter!$C248))+1),MAX(0,NETWORKDAYS(MAX(DATE(2028,7,1),Mitarbeiter!$C248),MIN(DATE(2028,8,0),IF(Mitarbeiter!$D248="",DATE(2028,8,0),Mitarbeiter!$D248),TODAY()),Einstellungen!$F$13:$F$67)))*N(Mitarbeiter!$E248)/IF(Einstellungen!$C$11="7 Tage",7,5),N('Ist-Stunden'!AJ248)),MAX(IF(Einstellungen!$C$11="7 Tage",MAX(0,(MIN(DATE(2028,8,0),IF(Mitarbeiter!$D248="",DATE(2028,8,0),Mitarbeiter!$D248),TODAY()))-(MAX(DATE(2028,7,1),Mitarbeiter!$C248))+1),MAX(0,NETWORKDAYS(MAX(DATE(2028,7,1),Mitarbeiter!$C248),MIN(DATE(2028,8,0),IF(Mitarbeiter!$D248="",DATE(2028,8,0),Mitarbeiter!$D248),TODAY()),Einstellungen!$F$13:$F$67)))*N(Mitarbeiter!$E248)/IF(Einstellungen!$C$11="7 Tage",7,5),N('Ist-Stunden'!AJ248)+(N(Krankheitstage!BI248)+N(Krankheitstage!BU248))*N($C248))))</f>
        <v/>
      </c>
      <c r="BO248" s="76">
        <f>IF($B248="",0,IF(Einstellungen!$C$10="Ja",MAX(IF(Einstellungen!$C$11="7 Tage",MAX(0,(MIN(DATE(2028,9,0),IF(Mitarbeiter!$D248="",DATE(2028,9,0),Mitarbeiter!$D248),TODAY()))-(MAX(DATE(2028,8,1),Mitarbeiter!$C248))+1),MAX(0,NETWORKDAYS(MAX(DATE(2028,8,1),Mitarbeiter!$C248),MIN(DATE(2028,9,0),IF(Mitarbeiter!$D248="",DATE(2028,9,0),Mitarbeiter!$D248),TODAY()),Einstellungen!$F$13:$F$67)))*N(Mitarbeiter!$E248)/IF(Einstellungen!$C$11="7 Tage",7,5),N('Ist-Stunden'!AK248)),MAX(IF(Einstellungen!$C$11="7 Tage",MAX(0,(MIN(DATE(2028,9,0),IF(Mitarbeiter!$D248="",DATE(2028,9,0),Mitarbeiter!$D248),TODAY()))-(MAX(DATE(2028,8,1),Mitarbeiter!$C248))+1),MAX(0,NETWORKDAYS(MAX(DATE(2028,8,1),Mitarbeiter!$C248),MIN(DATE(2028,9,0),IF(Mitarbeiter!$D248="",DATE(2028,9,0),Mitarbeiter!$D248),TODAY()),Einstellungen!$F$13:$F$67)))*N(Mitarbeiter!$E248)/IF(Einstellungen!$C$11="7 Tage",7,5),N('Ist-Stunden'!AK248)+(N(Krankheitstage!BJ248)+N(Krankheitstage!BV248))*N($C248))))</f>
        <v/>
      </c>
      <c r="BP248" s="76">
        <f>IF($B248="",0,IF(Einstellungen!$C$10="Ja",MAX(IF(Einstellungen!$C$11="7 Tage",MAX(0,(MIN(DATE(2028,10,0),IF(Mitarbeiter!$D248="",DATE(2028,10,0),Mitarbeiter!$D248),TODAY()))-(MAX(DATE(2028,9,1),Mitarbeiter!$C248))+1),MAX(0,NETWORKDAYS(MAX(DATE(2028,9,1),Mitarbeiter!$C248),MIN(DATE(2028,10,0),IF(Mitarbeiter!$D248="",DATE(2028,10,0),Mitarbeiter!$D248),TODAY()),Einstellungen!$F$13:$F$67)))*N(Mitarbeiter!$E248)/IF(Einstellungen!$C$11="7 Tage",7,5),N('Ist-Stunden'!AL248)),MAX(IF(Einstellungen!$C$11="7 Tage",MAX(0,(MIN(DATE(2028,10,0),IF(Mitarbeiter!$D248="",DATE(2028,10,0),Mitarbeiter!$D248),TODAY()))-(MAX(DATE(2028,9,1),Mitarbeiter!$C248))+1),MAX(0,NETWORKDAYS(MAX(DATE(2028,9,1),Mitarbeiter!$C248),MIN(DATE(2028,10,0),IF(Mitarbeiter!$D248="",DATE(2028,10,0),Mitarbeiter!$D248),TODAY()),Einstellungen!$F$13:$F$67)))*N(Mitarbeiter!$E248)/IF(Einstellungen!$C$11="7 Tage",7,5),N('Ist-Stunden'!AL248)+(N(Krankheitstage!BK248)+N(Krankheitstage!BW248))*N($C248))))</f>
        <v/>
      </c>
      <c r="BQ248" s="76">
        <f>IF($B248="",0,IF(Einstellungen!$C$10="Ja",MAX(IF(Einstellungen!$C$11="7 Tage",MAX(0,(MIN(DATE(2028,11,0),IF(Mitarbeiter!$D248="",DATE(2028,11,0),Mitarbeiter!$D248),TODAY()))-(MAX(DATE(2028,10,1),Mitarbeiter!$C248))+1),MAX(0,NETWORKDAYS(MAX(DATE(2028,10,1),Mitarbeiter!$C248),MIN(DATE(2028,11,0),IF(Mitarbeiter!$D248="",DATE(2028,11,0),Mitarbeiter!$D248),TODAY()),Einstellungen!$F$13:$F$67)))*N(Mitarbeiter!$E248)/IF(Einstellungen!$C$11="7 Tage",7,5),N('Ist-Stunden'!AM248)),MAX(IF(Einstellungen!$C$11="7 Tage",MAX(0,(MIN(DATE(2028,11,0),IF(Mitarbeiter!$D248="",DATE(2028,11,0),Mitarbeiter!$D248),TODAY()))-(MAX(DATE(2028,10,1),Mitarbeiter!$C248))+1),MAX(0,NETWORKDAYS(MAX(DATE(2028,10,1),Mitarbeiter!$C248),MIN(DATE(2028,11,0),IF(Mitarbeiter!$D248="",DATE(2028,11,0),Mitarbeiter!$D248),TODAY()),Einstellungen!$F$13:$F$67)))*N(Mitarbeiter!$E248)/IF(Einstellungen!$C$11="7 Tage",7,5),N('Ist-Stunden'!AM248)+(N(Krankheitstage!BL248)+N(Krankheitstage!BX248))*N($C248))))</f>
        <v/>
      </c>
      <c r="BR248" s="76">
        <f>IF($B248="",0,IF(Einstellungen!$C$10="Ja",MAX(IF(Einstellungen!$C$11="7 Tage",MAX(0,(MIN(DATE(2028,12,0),IF(Mitarbeiter!$D248="",DATE(2028,12,0),Mitarbeiter!$D248),TODAY()))-(MAX(DATE(2028,11,1),Mitarbeiter!$C248))+1),MAX(0,NETWORKDAYS(MAX(DATE(2028,11,1),Mitarbeiter!$C248),MIN(DATE(2028,12,0),IF(Mitarbeiter!$D248="",DATE(2028,12,0),Mitarbeiter!$D248),TODAY()),Einstellungen!$F$13:$F$67)))*N(Mitarbeiter!$E248)/IF(Einstellungen!$C$11="7 Tage",7,5),N('Ist-Stunden'!AN248)),MAX(IF(Einstellungen!$C$11="7 Tage",MAX(0,(MIN(DATE(2028,12,0),IF(Mitarbeiter!$D248="",DATE(2028,12,0),Mitarbeiter!$D248),TODAY()))-(MAX(DATE(2028,11,1),Mitarbeiter!$C248))+1),MAX(0,NETWORKDAYS(MAX(DATE(2028,11,1),Mitarbeiter!$C248),MIN(DATE(2028,12,0),IF(Mitarbeiter!$D248="",DATE(2028,12,0),Mitarbeiter!$D248),TODAY()),Einstellungen!$F$13:$F$67)))*N(Mitarbeiter!$E248)/IF(Einstellungen!$C$11="7 Tage",7,5),N('Ist-Stunden'!AN248)+(N(Krankheitstage!BM248)+N(Krankheitstage!BY248))*N($C248))))</f>
        <v/>
      </c>
      <c r="BS248" s="76">
        <f>IF($B248="",0,IF(Einstellungen!$C$10="Ja",MAX(IF(Einstellungen!$C$11="7 Tage",MAX(0,(MIN(DATE(2028,13,0),IF(Mitarbeiter!$D248="",DATE(2028,13,0),Mitarbeiter!$D248),TODAY()))-(MAX(DATE(2028,12,1),Mitarbeiter!$C248))+1),MAX(0,NETWORKDAYS(MAX(DATE(2028,12,1),Mitarbeiter!$C248),MIN(DATE(2028,13,0),IF(Mitarbeiter!$D248="",DATE(2028,13,0),Mitarbeiter!$D248),TODAY()),Einstellungen!$F$13:$F$67)))*N(Mitarbeiter!$E248)/IF(Einstellungen!$C$11="7 Tage",7,5),N('Ist-Stunden'!AO248)),MAX(IF(Einstellungen!$C$11="7 Tage",MAX(0,(MIN(DATE(2028,13,0),IF(Mitarbeiter!$D248="",DATE(2028,13,0),Mitarbeiter!$D248),TODAY()))-(MAX(DATE(2028,12,1),Mitarbeiter!$C248))+1),MAX(0,NETWORKDAYS(MAX(DATE(2028,12,1),Mitarbeiter!$C248),MIN(DATE(2028,13,0),IF(Mitarbeiter!$D248="",DATE(2028,13,0),Mitarbeiter!$D248),TODAY()),Einstellungen!$F$13:$F$67)))*N(Mitarbeiter!$E248)/IF(Einstellungen!$C$11="7 Tage",7,5),N('Ist-Stunden'!AO248)+(N(Krankheitstage!BN248)+N(Krankheitstage!BZ248))*N($C248))))</f>
        <v/>
      </c>
      <c r="BT248" s="76">
        <f>IF($B248="",0,IF(Einstellungen!$C$10="Ja",MAX(IF(Einstellungen!$C$11="7 Tage",MAX(0,(MIN(DATE(2029,2,0),IF(Mitarbeiter!$D248="",DATE(2029,2,0),Mitarbeiter!$D248),TODAY()))-(MAX(DATE(2029,1,1),Mitarbeiter!$C248))+1),MAX(0,NETWORKDAYS(MAX(DATE(2029,1,1),Mitarbeiter!$C248),MIN(DATE(2029,2,0),IF(Mitarbeiter!$D248="",DATE(2029,2,0),Mitarbeiter!$D248),TODAY()),Einstellungen!$F$13:$F$67)))*N(Mitarbeiter!$E248)/IF(Einstellungen!$C$11="7 Tage",7,5),N('Ist-Stunden'!AP248)),MAX(IF(Einstellungen!$C$11="7 Tage",MAX(0,(MIN(DATE(2029,2,0),IF(Mitarbeiter!$D248="",DATE(2029,2,0),Mitarbeiter!$D248),TODAY()))-(MAX(DATE(2029,1,1),Mitarbeiter!$C248))+1),MAX(0,NETWORKDAYS(MAX(DATE(2029,1,1),Mitarbeiter!$C248),MIN(DATE(2029,2,0),IF(Mitarbeiter!$D248="",DATE(2029,2,0),Mitarbeiter!$D248),TODAY()),Einstellungen!$F$13:$F$67)))*N(Mitarbeiter!$E248)/IF(Einstellungen!$C$11="7 Tage",7,5),N('Ist-Stunden'!AP248)+(N(Krankheitstage!CA248)+N(Krankheitstage!CM248))*N($C248))))</f>
        <v/>
      </c>
      <c r="BU248" s="76">
        <f>IF($B248="",0,IF(Einstellungen!$C$10="Ja",MAX(IF(Einstellungen!$C$11="7 Tage",MAX(0,(MIN(DATE(2029,3,0),IF(Mitarbeiter!$D248="",DATE(2029,3,0),Mitarbeiter!$D248),TODAY()))-(MAX(DATE(2029,2,1),Mitarbeiter!$C248))+1),MAX(0,NETWORKDAYS(MAX(DATE(2029,2,1),Mitarbeiter!$C248),MIN(DATE(2029,3,0),IF(Mitarbeiter!$D248="",DATE(2029,3,0),Mitarbeiter!$D248),TODAY()),Einstellungen!$F$13:$F$67)))*N(Mitarbeiter!$E248)/IF(Einstellungen!$C$11="7 Tage",7,5),N('Ist-Stunden'!AQ248)),MAX(IF(Einstellungen!$C$11="7 Tage",MAX(0,(MIN(DATE(2029,3,0),IF(Mitarbeiter!$D248="",DATE(2029,3,0),Mitarbeiter!$D248),TODAY()))-(MAX(DATE(2029,2,1),Mitarbeiter!$C248))+1),MAX(0,NETWORKDAYS(MAX(DATE(2029,2,1),Mitarbeiter!$C248),MIN(DATE(2029,3,0),IF(Mitarbeiter!$D248="",DATE(2029,3,0),Mitarbeiter!$D248),TODAY()),Einstellungen!$F$13:$F$67)))*N(Mitarbeiter!$E248)/IF(Einstellungen!$C$11="7 Tage",7,5),N('Ist-Stunden'!AQ248)+(N(Krankheitstage!CB248)+N(Krankheitstage!CN248))*N($C248))))</f>
        <v/>
      </c>
      <c r="BV248" s="76">
        <f>IF($B248="",0,IF(Einstellungen!$C$10="Ja",MAX(IF(Einstellungen!$C$11="7 Tage",MAX(0,(MIN(DATE(2029,4,0),IF(Mitarbeiter!$D248="",DATE(2029,4,0),Mitarbeiter!$D248),TODAY()))-(MAX(DATE(2029,3,1),Mitarbeiter!$C248))+1),MAX(0,NETWORKDAYS(MAX(DATE(2029,3,1),Mitarbeiter!$C248),MIN(DATE(2029,4,0),IF(Mitarbeiter!$D248="",DATE(2029,4,0),Mitarbeiter!$D248),TODAY()),Einstellungen!$F$13:$F$67)))*N(Mitarbeiter!$E248)/IF(Einstellungen!$C$11="7 Tage",7,5),N('Ist-Stunden'!AR248)),MAX(IF(Einstellungen!$C$11="7 Tage",MAX(0,(MIN(DATE(2029,4,0),IF(Mitarbeiter!$D248="",DATE(2029,4,0),Mitarbeiter!$D248),TODAY()))-(MAX(DATE(2029,3,1),Mitarbeiter!$C248))+1),MAX(0,NETWORKDAYS(MAX(DATE(2029,3,1),Mitarbeiter!$C248),MIN(DATE(2029,4,0),IF(Mitarbeiter!$D248="",DATE(2029,4,0),Mitarbeiter!$D248),TODAY()),Einstellungen!$F$13:$F$67)))*N(Mitarbeiter!$E248)/IF(Einstellungen!$C$11="7 Tage",7,5),N('Ist-Stunden'!AR248)+(N(Krankheitstage!CC248)+N(Krankheitstage!CO248))*N($C248))))</f>
        <v/>
      </c>
      <c r="BW248" s="76">
        <f>IF($B248="",0,IF(Einstellungen!$C$10="Ja",MAX(IF(Einstellungen!$C$11="7 Tage",MAX(0,(MIN(DATE(2029,5,0),IF(Mitarbeiter!$D248="",DATE(2029,5,0),Mitarbeiter!$D248),TODAY()))-(MAX(DATE(2029,4,1),Mitarbeiter!$C248))+1),MAX(0,NETWORKDAYS(MAX(DATE(2029,4,1),Mitarbeiter!$C248),MIN(DATE(2029,5,0),IF(Mitarbeiter!$D248="",DATE(2029,5,0),Mitarbeiter!$D248),TODAY()),Einstellungen!$F$13:$F$67)))*N(Mitarbeiter!$E248)/IF(Einstellungen!$C$11="7 Tage",7,5),N('Ist-Stunden'!AS248)),MAX(IF(Einstellungen!$C$11="7 Tage",MAX(0,(MIN(DATE(2029,5,0),IF(Mitarbeiter!$D248="",DATE(2029,5,0),Mitarbeiter!$D248),TODAY()))-(MAX(DATE(2029,4,1),Mitarbeiter!$C248))+1),MAX(0,NETWORKDAYS(MAX(DATE(2029,4,1),Mitarbeiter!$C248),MIN(DATE(2029,5,0),IF(Mitarbeiter!$D248="",DATE(2029,5,0),Mitarbeiter!$D248),TODAY()),Einstellungen!$F$13:$F$67)))*N(Mitarbeiter!$E248)/IF(Einstellungen!$C$11="7 Tage",7,5),N('Ist-Stunden'!AS248)+(N(Krankheitstage!CD248)+N(Krankheitstage!CP248))*N($C248))))</f>
        <v/>
      </c>
      <c r="BX248" s="76">
        <f>IF($B248="",0,IF(Einstellungen!$C$10="Ja",MAX(IF(Einstellungen!$C$11="7 Tage",MAX(0,(MIN(DATE(2029,6,0),IF(Mitarbeiter!$D248="",DATE(2029,6,0),Mitarbeiter!$D248),TODAY()))-(MAX(DATE(2029,5,1),Mitarbeiter!$C248))+1),MAX(0,NETWORKDAYS(MAX(DATE(2029,5,1),Mitarbeiter!$C248),MIN(DATE(2029,6,0),IF(Mitarbeiter!$D248="",DATE(2029,6,0),Mitarbeiter!$D248),TODAY()),Einstellungen!$F$13:$F$67)))*N(Mitarbeiter!$E248)/IF(Einstellungen!$C$11="7 Tage",7,5),N('Ist-Stunden'!AT248)),MAX(IF(Einstellungen!$C$11="7 Tage",MAX(0,(MIN(DATE(2029,6,0),IF(Mitarbeiter!$D248="",DATE(2029,6,0),Mitarbeiter!$D248),TODAY()))-(MAX(DATE(2029,5,1),Mitarbeiter!$C248))+1),MAX(0,NETWORKDAYS(MAX(DATE(2029,5,1),Mitarbeiter!$C248),MIN(DATE(2029,6,0),IF(Mitarbeiter!$D248="",DATE(2029,6,0),Mitarbeiter!$D248),TODAY()),Einstellungen!$F$13:$F$67)))*N(Mitarbeiter!$E248)/IF(Einstellungen!$C$11="7 Tage",7,5),N('Ist-Stunden'!AT248)+(N(Krankheitstage!CE248)+N(Krankheitstage!CQ248))*N($C248))))</f>
        <v/>
      </c>
      <c r="BY248" s="76">
        <f>IF($B248="",0,IF(Einstellungen!$C$10="Ja",MAX(IF(Einstellungen!$C$11="7 Tage",MAX(0,(MIN(DATE(2029,7,0),IF(Mitarbeiter!$D248="",DATE(2029,7,0),Mitarbeiter!$D248),TODAY()))-(MAX(DATE(2029,6,1),Mitarbeiter!$C248))+1),MAX(0,NETWORKDAYS(MAX(DATE(2029,6,1),Mitarbeiter!$C248),MIN(DATE(2029,7,0),IF(Mitarbeiter!$D248="",DATE(2029,7,0),Mitarbeiter!$D248),TODAY()),Einstellungen!$F$13:$F$67)))*N(Mitarbeiter!$E248)/IF(Einstellungen!$C$11="7 Tage",7,5),N('Ist-Stunden'!AU248)),MAX(IF(Einstellungen!$C$11="7 Tage",MAX(0,(MIN(DATE(2029,7,0),IF(Mitarbeiter!$D248="",DATE(2029,7,0),Mitarbeiter!$D248),TODAY()))-(MAX(DATE(2029,6,1),Mitarbeiter!$C248))+1),MAX(0,NETWORKDAYS(MAX(DATE(2029,6,1),Mitarbeiter!$C248),MIN(DATE(2029,7,0),IF(Mitarbeiter!$D248="",DATE(2029,7,0),Mitarbeiter!$D248),TODAY()),Einstellungen!$F$13:$F$67)))*N(Mitarbeiter!$E248)/IF(Einstellungen!$C$11="7 Tage",7,5),N('Ist-Stunden'!AU248)+(N(Krankheitstage!CF248)+N(Krankheitstage!CR248))*N($C248))))</f>
        <v/>
      </c>
      <c r="BZ248" s="76">
        <f>IF($B248="",0,IF(Einstellungen!$C$10="Ja",MAX(IF(Einstellungen!$C$11="7 Tage",MAX(0,(MIN(DATE(2029,8,0),IF(Mitarbeiter!$D248="",DATE(2029,8,0),Mitarbeiter!$D248),TODAY()))-(MAX(DATE(2029,7,1),Mitarbeiter!$C248))+1),MAX(0,NETWORKDAYS(MAX(DATE(2029,7,1),Mitarbeiter!$C248),MIN(DATE(2029,8,0),IF(Mitarbeiter!$D248="",DATE(2029,8,0),Mitarbeiter!$D248),TODAY()),Einstellungen!$F$13:$F$67)))*N(Mitarbeiter!$E248)/IF(Einstellungen!$C$11="7 Tage",7,5),N('Ist-Stunden'!AV248)),MAX(IF(Einstellungen!$C$11="7 Tage",MAX(0,(MIN(DATE(2029,8,0),IF(Mitarbeiter!$D248="",DATE(2029,8,0),Mitarbeiter!$D248),TODAY()))-(MAX(DATE(2029,7,1),Mitarbeiter!$C248))+1),MAX(0,NETWORKDAYS(MAX(DATE(2029,7,1),Mitarbeiter!$C248),MIN(DATE(2029,8,0),IF(Mitarbeiter!$D248="",DATE(2029,8,0),Mitarbeiter!$D248),TODAY()),Einstellungen!$F$13:$F$67)))*N(Mitarbeiter!$E248)/IF(Einstellungen!$C$11="7 Tage",7,5),N('Ist-Stunden'!AV248)+(N(Krankheitstage!CG248)+N(Krankheitstage!CS248))*N($C248))))</f>
        <v/>
      </c>
      <c r="CA248" s="76">
        <f>IF($B248="",0,IF(Einstellungen!$C$10="Ja",MAX(IF(Einstellungen!$C$11="7 Tage",MAX(0,(MIN(DATE(2029,9,0),IF(Mitarbeiter!$D248="",DATE(2029,9,0),Mitarbeiter!$D248),TODAY()))-(MAX(DATE(2029,8,1),Mitarbeiter!$C248))+1),MAX(0,NETWORKDAYS(MAX(DATE(2029,8,1),Mitarbeiter!$C248),MIN(DATE(2029,9,0),IF(Mitarbeiter!$D248="",DATE(2029,9,0),Mitarbeiter!$D248),TODAY()),Einstellungen!$F$13:$F$67)))*N(Mitarbeiter!$E248)/IF(Einstellungen!$C$11="7 Tage",7,5),N('Ist-Stunden'!AW248)),MAX(IF(Einstellungen!$C$11="7 Tage",MAX(0,(MIN(DATE(2029,9,0),IF(Mitarbeiter!$D248="",DATE(2029,9,0),Mitarbeiter!$D248),TODAY()))-(MAX(DATE(2029,8,1),Mitarbeiter!$C248))+1),MAX(0,NETWORKDAYS(MAX(DATE(2029,8,1),Mitarbeiter!$C248),MIN(DATE(2029,9,0),IF(Mitarbeiter!$D248="",DATE(2029,9,0),Mitarbeiter!$D248),TODAY()),Einstellungen!$F$13:$F$67)))*N(Mitarbeiter!$E248)/IF(Einstellungen!$C$11="7 Tage",7,5),N('Ist-Stunden'!AW248)+(N(Krankheitstage!CH248)+N(Krankheitstage!CT248))*N($C248))))</f>
        <v/>
      </c>
      <c r="CB248" s="76">
        <f>IF($B248="",0,IF(Einstellungen!$C$10="Ja",MAX(IF(Einstellungen!$C$11="7 Tage",MAX(0,(MIN(DATE(2029,10,0),IF(Mitarbeiter!$D248="",DATE(2029,10,0),Mitarbeiter!$D248),TODAY()))-(MAX(DATE(2029,9,1),Mitarbeiter!$C248))+1),MAX(0,NETWORKDAYS(MAX(DATE(2029,9,1),Mitarbeiter!$C248),MIN(DATE(2029,10,0),IF(Mitarbeiter!$D248="",DATE(2029,10,0),Mitarbeiter!$D248),TODAY()),Einstellungen!$F$13:$F$67)))*N(Mitarbeiter!$E248)/IF(Einstellungen!$C$11="7 Tage",7,5),N('Ist-Stunden'!AX248)),MAX(IF(Einstellungen!$C$11="7 Tage",MAX(0,(MIN(DATE(2029,10,0),IF(Mitarbeiter!$D248="",DATE(2029,10,0),Mitarbeiter!$D248),TODAY()))-(MAX(DATE(2029,9,1),Mitarbeiter!$C248))+1),MAX(0,NETWORKDAYS(MAX(DATE(2029,9,1),Mitarbeiter!$C248),MIN(DATE(2029,10,0),IF(Mitarbeiter!$D248="",DATE(2029,10,0),Mitarbeiter!$D248),TODAY()),Einstellungen!$F$13:$F$67)))*N(Mitarbeiter!$E248)/IF(Einstellungen!$C$11="7 Tage",7,5),N('Ist-Stunden'!AX248)+(N(Krankheitstage!CI248)+N(Krankheitstage!CU248))*N($C248))))</f>
        <v/>
      </c>
      <c r="CC248" s="76">
        <f>IF($B248="",0,IF(Einstellungen!$C$10="Ja",MAX(IF(Einstellungen!$C$11="7 Tage",MAX(0,(MIN(DATE(2029,11,0),IF(Mitarbeiter!$D248="",DATE(2029,11,0),Mitarbeiter!$D248),TODAY()))-(MAX(DATE(2029,10,1),Mitarbeiter!$C248))+1),MAX(0,NETWORKDAYS(MAX(DATE(2029,10,1),Mitarbeiter!$C248),MIN(DATE(2029,11,0),IF(Mitarbeiter!$D248="",DATE(2029,11,0),Mitarbeiter!$D248),TODAY()),Einstellungen!$F$13:$F$67)))*N(Mitarbeiter!$E248)/IF(Einstellungen!$C$11="7 Tage",7,5),N('Ist-Stunden'!AY248)),MAX(IF(Einstellungen!$C$11="7 Tage",MAX(0,(MIN(DATE(2029,11,0),IF(Mitarbeiter!$D248="",DATE(2029,11,0),Mitarbeiter!$D248),TODAY()))-(MAX(DATE(2029,10,1),Mitarbeiter!$C248))+1),MAX(0,NETWORKDAYS(MAX(DATE(2029,10,1),Mitarbeiter!$C248),MIN(DATE(2029,11,0),IF(Mitarbeiter!$D248="",DATE(2029,11,0),Mitarbeiter!$D248),TODAY()),Einstellungen!$F$13:$F$67)))*N(Mitarbeiter!$E248)/IF(Einstellungen!$C$11="7 Tage",7,5),N('Ist-Stunden'!AY248)+(N(Krankheitstage!CJ248)+N(Krankheitstage!CV248))*N($C248))))</f>
        <v/>
      </c>
      <c r="CD248" s="76">
        <f>IF($B248="",0,IF(Einstellungen!$C$10="Ja",MAX(IF(Einstellungen!$C$11="7 Tage",MAX(0,(MIN(DATE(2029,12,0),IF(Mitarbeiter!$D248="",DATE(2029,12,0),Mitarbeiter!$D248),TODAY()))-(MAX(DATE(2029,11,1),Mitarbeiter!$C248))+1),MAX(0,NETWORKDAYS(MAX(DATE(2029,11,1),Mitarbeiter!$C248),MIN(DATE(2029,12,0),IF(Mitarbeiter!$D248="",DATE(2029,12,0),Mitarbeiter!$D248),TODAY()),Einstellungen!$F$13:$F$67)))*N(Mitarbeiter!$E248)/IF(Einstellungen!$C$11="7 Tage",7,5),N('Ist-Stunden'!AZ248)),MAX(IF(Einstellungen!$C$11="7 Tage",MAX(0,(MIN(DATE(2029,12,0),IF(Mitarbeiter!$D248="",DATE(2029,12,0),Mitarbeiter!$D248),TODAY()))-(MAX(DATE(2029,11,1),Mitarbeiter!$C248))+1),MAX(0,NETWORKDAYS(MAX(DATE(2029,11,1),Mitarbeiter!$C248),MIN(DATE(2029,12,0),IF(Mitarbeiter!$D248="",DATE(2029,12,0),Mitarbeiter!$D248),TODAY()),Einstellungen!$F$13:$F$67)))*N(Mitarbeiter!$E248)/IF(Einstellungen!$C$11="7 Tage",7,5),N('Ist-Stunden'!AZ248)+(N(Krankheitstage!CK248)+N(Krankheitstage!CW248))*N($C248))))</f>
        <v/>
      </c>
      <c r="CE248" s="76">
        <f>IF($B248="",0,IF(Einstellungen!$C$10="Ja",MAX(IF(Einstellungen!$C$11="7 Tage",MAX(0,(MIN(DATE(2029,13,0),IF(Mitarbeiter!$D248="",DATE(2029,13,0),Mitarbeiter!$D248),TODAY()))-(MAX(DATE(2029,12,1),Mitarbeiter!$C248))+1),MAX(0,NETWORKDAYS(MAX(DATE(2029,12,1),Mitarbeiter!$C248),MIN(DATE(2029,13,0),IF(Mitarbeiter!$D248="",DATE(2029,13,0),Mitarbeiter!$D248),TODAY()),Einstellungen!$F$13:$F$67)))*N(Mitarbeiter!$E248)/IF(Einstellungen!$C$11="7 Tage",7,5),N('Ist-Stunden'!BA248)),MAX(IF(Einstellungen!$C$11="7 Tage",MAX(0,(MIN(DATE(2029,13,0),IF(Mitarbeiter!$D248="",DATE(2029,13,0),Mitarbeiter!$D248),TODAY()))-(MAX(DATE(2029,12,1),Mitarbeiter!$C248))+1),MAX(0,NETWORKDAYS(MAX(DATE(2029,12,1),Mitarbeiter!$C248),MIN(DATE(2029,13,0),IF(Mitarbeiter!$D248="",DATE(2029,13,0),Mitarbeiter!$D248),TODAY()),Einstellungen!$F$13:$F$67)))*N(Mitarbeiter!$E248)/IF(Einstellungen!$C$11="7 Tage",7,5),N('Ist-Stunden'!BA248)+(N(Krankheitstage!CL248)+N(Krankheitstage!CX248))*N($C248))))</f>
        <v/>
      </c>
      <c r="CF248" s="76">
        <f>IF($B248="",0,IF(Einstellungen!$C$10="Ja",MAX(IF(Einstellungen!$C$11="7 Tage",MAX(0,(MIN(DATE(2030,2,0),IF(Mitarbeiter!$D248="",DATE(2030,2,0),Mitarbeiter!$D248),TODAY()))-(MAX(DATE(2030,1,1),Mitarbeiter!$C248))+1),MAX(0,NETWORKDAYS(MAX(DATE(2030,1,1),Mitarbeiter!$C248),MIN(DATE(2030,2,0),IF(Mitarbeiter!$D248="",DATE(2030,2,0),Mitarbeiter!$D248),TODAY()),Einstellungen!$F$13:$F$67)))*N(Mitarbeiter!$E248)/IF(Einstellungen!$C$11="7 Tage",7,5),N('Ist-Stunden'!BB248)),MAX(IF(Einstellungen!$C$11="7 Tage",MAX(0,(MIN(DATE(2030,2,0),IF(Mitarbeiter!$D248="",DATE(2030,2,0),Mitarbeiter!$D248),TODAY()))-(MAX(DATE(2030,1,1),Mitarbeiter!$C248))+1),MAX(0,NETWORKDAYS(MAX(DATE(2030,1,1),Mitarbeiter!$C248),MIN(DATE(2030,2,0),IF(Mitarbeiter!$D248="",DATE(2030,2,0),Mitarbeiter!$D248),TODAY()),Einstellungen!$F$13:$F$67)))*N(Mitarbeiter!$E248)/IF(Einstellungen!$C$11="7 Tage",7,5),N('Ist-Stunden'!BB248)+(N(Krankheitstage!CY248)+N(Krankheitstage!DK248))*N($C248))))</f>
        <v/>
      </c>
      <c r="CG248" s="76">
        <f>IF($B248="",0,IF(Einstellungen!$C$10="Ja",MAX(IF(Einstellungen!$C$11="7 Tage",MAX(0,(MIN(DATE(2030,3,0),IF(Mitarbeiter!$D248="",DATE(2030,3,0),Mitarbeiter!$D248),TODAY()))-(MAX(DATE(2030,2,1),Mitarbeiter!$C248))+1),MAX(0,NETWORKDAYS(MAX(DATE(2030,2,1),Mitarbeiter!$C248),MIN(DATE(2030,3,0),IF(Mitarbeiter!$D248="",DATE(2030,3,0),Mitarbeiter!$D248),TODAY()),Einstellungen!$F$13:$F$67)))*N(Mitarbeiter!$E248)/IF(Einstellungen!$C$11="7 Tage",7,5),N('Ist-Stunden'!BC248)),MAX(IF(Einstellungen!$C$11="7 Tage",MAX(0,(MIN(DATE(2030,3,0),IF(Mitarbeiter!$D248="",DATE(2030,3,0),Mitarbeiter!$D248),TODAY()))-(MAX(DATE(2030,2,1),Mitarbeiter!$C248))+1),MAX(0,NETWORKDAYS(MAX(DATE(2030,2,1),Mitarbeiter!$C248),MIN(DATE(2030,3,0),IF(Mitarbeiter!$D248="",DATE(2030,3,0),Mitarbeiter!$D248),TODAY()),Einstellungen!$F$13:$F$67)))*N(Mitarbeiter!$E248)/IF(Einstellungen!$C$11="7 Tage",7,5),N('Ist-Stunden'!BC248)+(N(Krankheitstage!CZ248)+N(Krankheitstage!DL248))*N($C248))))</f>
        <v/>
      </c>
      <c r="CH248" s="76">
        <f>IF($B248="",0,IF(Einstellungen!$C$10="Ja",MAX(IF(Einstellungen!$C$11="7 Tage",MAX(0,(MIN(DATE(2030,4,0),IF(Mitarbeiter!$D248="",DATE(2030,4,0),Mitarbeiter!$D248),TODAY()))-(MAX(DATE(2030,3,1),Mitarbeiter!$C248))+1),MAX(0,NETWORKDAYS(MAX(DATE(2030,3,1),Mitarbeiter!$C248),MIN(DATE(2030,4,0),IF(Mitarbeiter!$D248="",DATE(2030,4,0),Mitarbeiter!$D248),TODAY()),Einstellungen!$F$13:$F$67)))*N(Mitarbeiter!$E248)/IF(Einstellungen!$C$11="7 Tage",7,5),N('Ist-Stunden'!BD248)),MAX(IF(Einstellungen!$C$11="7 Tage",MAX(0,(MIN(DATE(2030,4,0),IF(Mitarbeiter!$D248="",DATE(2030,4,0),Mitarbeiter!$D248),TODAY()))-(MAX(DATE(2030,3,1),Mitarbeiter!$C248))+1),MAX(0,NETWORKDAYS(MAX(DATE(2030,3,1),Mitarbeiter!$C248),MIN(DATE(2030,4,0),IF(Mitarbeiter!$D248="",DATE(2030,4,0),Mitarbeiter!$D248),TODAY()),Einstellungen!$F$13:$F$67)))*N(Mitarbeiter!$E248)/IF(Einstellungen!$C$11="7 Tage",7,5),N('Ist-Stunden'!BD248)+(N(Krankheitstage!DA248)+N(Krankheitstage!DM248))*N($C248))))</f>
        <v/>
      </c>
      <c r="CI248" s="76">
        <f>IF($B248="",0,IF(Einstellungen!$C$10="Ja",MAX(IF(Einstellungen!$C$11="7 Tage",MAX(0,(MIN(DATE(2030,5,0),IF(Mitarbeiter!$D248="",DATE(2030,5,0),Mitarbeiter!$D248),TODAY()))-(MAX(DATE(2030,4,1),Mitarbeiter!$C248))+1),MAX(0,NETWORKDAYS(MAX(DATE(2030,4,1),Mitarbeiter!$C248),MIN(DATE(2030,5,0),IF(Mitarbeiter!$D248="",DATE(2030,5,0),Mitarbeiter!$D248),TODAY()),Einstellungen!$F$13:$F$67)))*N(Mitarbeiter!$E248)/IF(Einstellungen!$C$11="7 Tage",7,5),N('Ist-Stunden'!BE248)),MAX(IF(Einstellungen!$C$11="7 Tage",MAX(0,(MIN(DATE(2030,5,0),IF(Mitarbeiter!$D248="",DATE(2030,5,0),Mitarbeiter!$D248),TODAY()))-(MAX(DATE(2030,4,1),Mitarbeiter!$C248))+1),MAX(0,NETWORKDAYS(MAX(DATE(2030,4,1),Mitarbeiter!$C248),MIN(DATE(2030,5,0),IF(Mitarbeiter!$D248="",DATE(2030,5,0),Mitarbeiter!$D248),TODAY()),Einstellungen!$F$13:$F$67)))*N(Mitarbeiter!$E248)/IF(Einstellungen!$C$11="7 Tage",7,5),N('Ist-Stunden'!BE248)+(N(Krankheitstage!DB248)+N(Krankheitstage!DN248))*N($C248))))</f>
        <v/>
      </c>
      <c r="CJ248" s="76">
        <f>IF($B248="",0,IF(Einstellungen!$C$10="Ja",MAX(IF(Einstellungen!$C$11="7 Tage",MAX(0,(MIN(DATE(2030,6,0),IF(Mitarbeiter!$D248="",DATE(2030,6,0),Mitarbeiter!$D248),TODAY()))-(MAX(DATE(2030,5,1),Mitarbeiter!$C248))+1),MAX(0,NETWORKDAYS(MAX(DATE(2030,5,1),Mitarbeiter!$C248),MIN(DATE(2030,6,0),IF(Mitarbeiter!$D248="",DATE(2030,6,0),Mitarbeiter!$D248),TODAY()),Einstellungen!$F$13:$F$67)))*N(Mitarbeiter!$E248)/IF(Einstellungen!$C$11="7 Tage",7,5),N('Ist-Stunden'!BF248)),MAX(IF(Einstellungen!$C$11="7 Tage",MAX(0,(MIN(DATE(2030,6,0),IF(Mitarbeiter!$D248="",DATE(2030,6,0),Mitarbeiter!$D248),TODAY()))-(MAX(DATE(2030,5,1),Mitarbeiter!$C248))+1),MAX(0,NETWORKDAYS(MAX(DATE(2030,5,1),Mitarbeiter!$C248),MIN(DATE(2030,6,0),IF(Mitarbeiter!$D248="",DATE(2030,6,0),Mitarbeiter!$D248),TODAY()),Einstellungen!$F$13:$F$67)))*N(Mitarbeiter!$E248)/IF(Einstellungen!$C$11="7 Tage",7,5),N('Ist-Stunden'!BF248)+(N(Krankheitstage!DC248)+N(Krankheitstage!DO248))*N($C248))))</f>
        <v/>
      </c>
      <c r="CK248" s="76">
        <f>IF($B248="",0,IF(Einstellungen!$C$10="Ja",MAX(IF(Einstellungen!$C$11="7 Tage",MAX(0,(MIN(DATE(2030,7,0),IF(Mitarbeiter!$D248="",DATE(2030,7,0),Mitarbeiter!$D248),TODAY()))-(MAX(DATE(2030,6,1),Mitarbeiter!$C248))+1),MAX(0,NETWORKDAYS(MAX(DATE(2030,6,1),Mitarbeiter!$C248),MIN(DATE(2030,7,0),IF(Mitarbeiter!$D248="",DATE(2030,7,0),Mitarbeiter!$D248),TODAY()),Einstellungen!$F$13:$F$67)))*N(Mitarbeiter!$E248)/IF(Einstellungen!$C$11="7 Tage",7,5),N('Ist-Stunden'!BG248)),MAX(IF(Einstellungen!$C$11="7 Tage",MAX(0,(MIN(DATE(2030,7,0),IF(Mitarbeiter!$D248="",DATE(2030,7,0),Mitarbeiter!$D248),TODAY()))-(MAX(DATE(2030,6,1),Mitarbeiter!$C248))+1),MAX(0,NETWORKDAYS(MAX(DATE(2030,6,1),Mitarbeiter!$C248),MIN(DATE(2030,7,0),IF(Mitarbeiter!$D248="",DATE(2030,7,0),Mitarbeiter!$D248),TODAY()),Einstellungen!$F$13:$F$67)))*N(Mitarbeiter!$E248)/IF(Einstellungen!$C$11="7 Tage",7,5),N('Ist-Stunden'!BG248)+(N(Krankheitstage!DD248)+N(Krankheitstage!DP248))*N($C248))))</f>
        <v/>
      </c>
      <c r="CL248" s="76">
        <f>IF($B248="",0,IF(Einstellungen!$C$10="Ja",MAX(IF(Einstellungen!$C$11="7 Tage",MAX(0,(MIN(DATE(2030,8,0),IF(Mitarbeiter!$D248="",DATE(2030,8,0),Mitarbeiter!$D248),TODAY()))-(MAX(DATE(2030,7,1),Mitarbeiter!$C248))+1),MAX(0,NETWORKDAYS(MAX(DATE(2030,7,1),Mitarbeiter!$C248),MIN(DATE(2030,8,0),IF(Mitarbeiter!$D248="",DATE(2030,8,0),Mitarbeiter!$D248),TODAY()),Einstellungen!$F$13:$F$67)))*N(Mitarbeiter!$E248)/IF(Einstellungen!$C$11="7 Tage",7,5),N('Ist-Stunden'!BH248)),MAX(IF(Einstellungen!$C$11="7 Tage",MAX(0,(MIN(DATE(2030,8,0),IF(Mitarbeiter!$D248="",DATE(2030,8,0),Mitarbeiter!$D248),TODAY()))-(MAX(DATE(2030,7,1),Mitarbeiter!$C248))+1),MAX(0,NETWORKDAYS(MAX(DATE(2030,7,1),Mitarbeiter!$C248),MIN(DATE(2030,8,0),IF(Mitarbeiter!$D248="",DATE(2030,8,0),Mitarbeiter!$D248),TODAY()),Einstellungen!$F$13:$F$67)))*N(Mitarbeiter!$E248)/IF(Einstellungen!$C$11="7 Tage",7,5),N('Ist-Stunden'!BH248)+(N(Krankheitstage!DE248)+N(Krankheitstage!DQ248))*N($C248))))</f>
        <v/>
      </c>
      <c r="CM248" s="76">
        <f>IF($B248="",0,IF(Einstellungen!$C$10="Ja",MAX(IF(Einstellungen!$C$11="7 Tage",MAX(0,(MIN(DATE(2030,9,0),IF(Mitarbeiter!$D248="",DATE(2030,9,0),Mitarbeiter!$D248),TODAY()))-(MAX(DATE(2030,8,1),Mitarbeiter!$C248))+1),MAX(0,NETWORKDAYS(MAX(DATE(2030,8,1),Mitarbeiter!$C248),MIN(DATE(2030,9,0),IF(Mitarbeiter!$D248="",DATE(2030,9,0),Mitarbeiter!$D248),TODAY()),Einstellungen!$F$13:$F$67)))*N(Mitarbeiter!$E248)/IF(Einstellungen!$C$11="7 Tage",7,5),N('Ist-Stunden'!BI248)),MAX(IF(Einstellungen!$C$11="7 Tage",MAX(0,(MIN(DATE(2030,9,0),IF(Mitarbeiter!$D248="",DATE(2030,9,0),Mitarbeiter!$D248),TODAY()))-(MAX(DATE(2030,8,1),Mitarbeiter!$C248))+1),MAX(0,NETWORKDAYS(MAX(DATE(2030,8,1),Mitarbeiter!$C248),MIN(DATE(2030,9,0),IF(Mitarbeiter!$D248="",DATE(2030,9,0),Mitarbeiter!$D248),TODAY()),Einstellungen!$F$13:$F$67)))*N(Mitarbeiter!$E248)/IF(Einstellungen!$C$11="7 Tage",7,5),N('Ist-Stunden'!BI248)+(N(Krankheitstage!DF248)+N(Krankheitstage!DR248))*N($C248))))</f>
        <v/>
      </c>
      <c r="CN248" s="76">
        <f>IF($B248="",0,IF(Einstellungen!$C$10="Ja",MAX(IF(Einstellungen!$C$11="7 Tage",MAX(0,(MIN(DATE(2030,10,0),IF(Mitarbeiter!$D248="",DATE(2030,10,0),Mitarbeiter!$D248),TODAY()))-(MAX(DATE(2030,9,1),Mitarbeiter!$C248))+1),MAX(0,NETWORKDAYS(MAX(DATE(2030,9,1),Mitarbeiter!$C248),MIN(DATE(2030,10,0),IF(Mitarbeiter!$D248="",DATE(2030,10,0),Mitarbeiter!$D248),TODAY()),Einstellungen!$F$13:$F$67)))*N(Mitarbeiter!$E248)/IF(Einstellungen!$C$11="7 Tage",7,5),N('Ist-Stunden'!BJ248)),MAX(IF(Einstellungen!$C$11="7 Tage",MAX(0,(MIN(DATE(2030,10,0),IF(Mitarbeiter!$D248="",DATE(2030,10,0),Mitarbeiter!$D248),TODAY()))-(MAX(DATE(2030,9,1),Mitarbeiter!$C248))+1),MAX(0,NETWORKDAYS(MAX(DATE(2030,9,1),Mitarbeiter!$C248),MIN(DATE(2030,10,0),IF(Mitarbeiter!$D248="",DATE(2030,10,0),Mitarbeiter!$D248),TODAY()),Einstellungen!$F$13:$F$67)))*N(Mitarbeiter!$E248)/IF(Einstellungen!$C$11="7 Tage",7,5),N('Ist-Stunden'!BJ248)+(N(Krankheitstage!DG248)+N(Krankheitstage!DS248))*N($C248))))</f>
        <v/>
      </c>
      <c r="CO248" s="76">
        <f>IF($B248="",0,IF(Einstellungen!$C$10="Ja",MAX(IF(Einstellungen!$C$11="7 Tage",MAX(0,(MIN(DATE(2030,11,0),IF(Mitarbeiter!$D248="",DATE(2030,11,0),Mitarbeiter!$D248),TODAY()))-(MAX(DATE(2030,10,1),Mitarbeiter!$C248))+1),MAX(0,NETWORKDAYS(MAX(DATE(2030,10,1),Mitarbeiter!$C248),MIN(DATE(2030,11,0),IF(Mitarbeiter!$D248="",DATE(2030,11,0),Mitarbeiter!$D248),TODAY()),Einstellungen!$F$13:$F$67)))*N(Mitarbeiter!$E248)/IF(Einstellungen!$C$11="7 Tage",7,5),N('Ist-Stunden'!BK248)),MAX(IF(Einstellungen!$C$11="7 Tage",MAX(0,(MIN(DATE(2030,11,0),IF(Mitarbeiter!$D248="",DATE(2030,11,0),Mitarbeiter!$D248),TODAY()))-(MAX(DATE(2030,10,1),Mitarbeiter!$C248))+1),MAX(0,NETWORKDAYS(MAX(DATE(2030,10,1),Mitarbeiter!$C248),MIN(DATE(2030,11,0),IF(Mitarbeiter!$D248="",DATE(2030,11,0),Mitarbeiter!$D248),TODAY()),Einstellungen!$F$13:$F$67)))*N(Mitarbeiter!$E248)/IF(Einstellungen!$C$11="7 Tage",7,5),N('Ist-Stunden'!BK248)+(N(Krankheitstage!DH248)+N(Krankheitstage!DT248))*N($C248))))</f>
        <v/>
      </c>
      <c r="CP248" s="76">
        <f>IF($B248="",0,IF(Einstellungen!$C$10="Ja",MAX(IF(Einstellungen!$C$11="7 Tage",MAX(0,(MIN(DATE(2030,12,0),IF(Mitarbeiter!$D248="",DATE(2030,12,0),Mitarbeiter!$D248),TODAY()))-(MAX(DATE(2030,11,1),Mitarbeiter!$C248))+1),MAX(0,NETWORKDAYS(MAX(DATE(2030,11,1),Mitarbeiter!$C248),MIN(DATE(2030,12,0),IF(Mitarbeiter!$D248="",DATE(2030,12,0),Mitarbeiter!$D248),TODAY()),Einstellungen!$F$13:$F$67)))*N(Mitarbeiter!$E248)/IF(Einstellungen!$C$11="7 Tage",7,5),N('Ist-Stunden'!BL248)),MAX(IF(Einstellungen!$C$11="7 Tage",MAX(0,(MIN(DATE(2030,12,0),IF(Mitarbeiter!$D248="",DATE(2030,12,0),Mitarbeiter!$D248),TODAY()))-(MAX(DATE(2030,11,1),Mitarbeiter!$C248))+1),MAX(0,NETWORKDAYS(MAX(DATE(2030,11,1),Mitarbeiter!$C248),MIN(DATE(2030,12,0),IF(Mitarbeiter!$D248="",DATE(2030,12,0),Mitarbeiter!$D248),TODAY()),Einstellungen!$F$13:$F$67)))*N(Mitarbeiter!$E248)/IF(Einstellungen!$C$11="7 Tage",7,5),N('Ist-Stunden'!BL248)+(N(Krankheitstage!DI248)+N(Krankheitstage!DU248))*N($C248))))</f>
        <v/>
      </c>
      <c r="CQ248" s="76">
        <f>IF($B248="",0,IF(Einstellungen!$C$10="Ja",MAX(IF(Einstellungen!$C$11="7 Tage",MAX(0,(MIN(DATE(2030,13,0),IF(Mitarbeiter!$D248="",DATE(2030,13,0),Mitarbeiter!$D248),TODAY()))-(MAX(DATE(2030,12,1),Mitarbeiter!$C248))+1),MAX(0,NETWORKDAYS(MAX(DATE(2030,12,1),Mitarbeiter!$C248),MIN(DATE(2030,13,0),IF(Mitarbeiter!$D248="",DATE(2030,13,0),Mitarbeiter!$D248),TODAY()),Einstellungen!$F$13:$F$67)))*N(Mitarbeiter!$E248)/IF(Einstellungen!$C$11="7 Tage",7,5),N('Ist-Stunden'!BM248)),MAX(IF(Einstellungen!$C$11="7 Tage",MAX(0,(MIN(DATE(2030,13,0),IF(Mitarbeiter!$D248="",DATE(2030,13,0),Mitarbeiter!$D248),TODAY()))-(MAX(DATE(2030,12,1),Mitarbeiter!$C248))+1),MAX(0,NETWORKDAYS(MAX(DATE(2030,12,1),Mitarbeiter!$C248),MIN(DATE(2030,13,0),IF(Mitarbeiter!$D248="",DATE(2030,13,0),Mitarbeiter!$D248),TODAY()),Einstellungen!$F$13:$F$67)))*N(Mitarbeiter!$E248)/IF(Einstellungen!$C$11="7 Tage",7,5),N('Ist-Stunden'!BM248)+(N(Krankheitstage!DJ248)+N(Krankheitstage!DV248))*N($C248))))</f>
        <v/>
      </c>
    </row>
    <row r="249">
      <c r="A249" s="73">
        <f>IF(Mitarbeiter!B249="","",Mitarbeiter!A249)</f>
        <v/>
      </c>
      <c r="B249" s="6">
        <f>IF(Mitarbeiter!B249="","",Mitarbeiter!B249)</f>
        <v/>
      </c>
      <c r="C249" s="74">
        <f>IF(Mitarbeiter!B249="","",Mitarbeiter!F249)</f>
        <v/>
      </c>
      <c r="D249" s="75">
        <f>N(INDEX(Krankheitstage!$G249:$DV249,1,(Einstellungen!$C$3-2026)*24+1))</f>
        <v/>
      </c>
      <c r="E249" s="75">
        <f>N(INDEX(Krankheitstage!$G249:$DV249,1,(Einstellungen!$C$3-2026)*24+2))</f>
        <v/>
      </c>
      <c r="F249" s="75">
        <f>N(INDEX(Krankheitstage!$G249:$DV249,1,(Einstellungen!$C$3-2026)*24+3))</f>
        <v/>
      </c>
      <c r="G249" s="75">
        <f>N(INDEX(Krankheitstage!$G249:$DV249,1,(Einstellungen!$C$3-2026)*24+4))</f>
        <v/>
      </c>
      <c r="H249" s="75">
        <f>N(INDEX(Krankheitstage!$G249:$DV249,1,(Einstellungen!$C$3-2026)*24+5))</f>
        <v/>
      </c>
      <c r="I249" s="75">
        <f>N(INDEX(Krankheitstage!$G249:$DV249,1,(Einstellungen!$C$3-2026)*24+6))</f>
        <v/>
      </c>
      <c r="J249" s="75">
        <f>N(INDEX(Krankheitstage!$G249:$DV249,1,(Einstellungen!$C$3-2026)*24+7))</f>
        <v/>
      </c>
      <c r="K249" s="75">
        <f>N(INDEX(Krankheitstage!$G249:$DV249,1,(Einstellungen!$C$3-2026)*24+8))</f>
        <v/>
      </c>
      <c r="L249" s="75">
        <f>N(INDEX(Krankheitstage!$G249:$DV249,1,(Einstellungen!$C$3-2026)*24+9))</f>
        <v/>
      </c>
      <c r="M249" s="75">
        <f>N(INDEX(Krankheitstage!$G249:$DV249,1,(Einstellungen!$C$3-2026)*24+10))</f>
        <v/>
      </c>
      <c r="N249" s="75">
        <f>N(INDEX(Krankheitstage!$G249:$DV249,1,(Einstellungen!$C$3-2026)*24+11))</f>
        <v/>
      </c>
      <c r="O249" s="75">
        <f>N(INDEX(Krankheitstage!$G249:$DV249,1,(Einstellungen!$C$3-2026)*24+12))</f>
        <v/>
      </c>
      <c r="P249" s="75">
        <f>IF($B249="","",SUM(D249:O249))</f>
        <v/>
      </c>
      <c r="Q249" s="75">
        <f>N(INDEX(Krankheitstage!$G249:$DV249,1,(Einstellungen!$C$3-2026)*24+13))</f>
        <v/>
      </c>
      <c r="R249" s="75">
        <f>N(INDEX(Krankheitstage!$G249:$DV249,1,(Einstellungen!$C$3-2026)*24+14))</f>
        <v/>
      </c>
      <c r="S249" s="75">
        <f>N(INDEX(Krankheitstage!$G249:$DV249,1,(Einstellungen!$C$3-2026)*24+15))</f>
        <v/>
      </c>
      <c r="T249" s="75">
        <f>N(INDEX(Krankheitstage!$G249:$DV249,1,(Einstellungen!$C$3-2026)*24+16))</f>
        <v/>
      </c>
      <c r="U249" s="75">
        <f>N(INDEX(Krankheitstage!$G249:$DV249,1,(Einstellungen!$C$3-2026)*24+17))</f>
        <v/>
      </c>
      <c r="V249" s="75">
        <f>N(INDEX(Krankheitstage!$G249:$DV249,1,(Einstellungen!$C$3-2026)*24+18))</f>
        <v/>
      </c>
      <c r="W249" s="75">
        <f>N(INDEX(Krankheitstage!$G249:$DV249,1,(Einstellungen!$C$3-2026)*24+19))</f>
        <v/>
      </c>
      <c r="X249" s="75">
        <f>N(INDEX(Krankheitstage!$G249:$DV249,1,(Einstellungen!$C$3-2026)*24+20))</f>
        <v/>
      </c>
      <c r="Y249" s="75">
        <f>N(INDEX(Krankheitstage!$G249:$DV249,1,(Einstellungen!$C$3-2026)*24+21))</f>
        <v/>
      </c>
      <c r="Z249" s="75">
        <f>N(INDEX(Krankheitstage!$G249:$DV249,1,(Einstellungen!$C$3-2026)*24+22))</f>
        <v/>
      </c>
      <c r="AA249" s="75">
        <f>N(INDEX(Krankheitstage!$G249:$DV249,1,(Einstellungen!$C$3-2026)*24+23))</f>
        <v/>
      </c>
      <c r="AB249" s="75">
        <f>N(INDEX(Krankheitstage!$G249:$DV249,1,(Einstellungen!$C$3-2026)*24+24))</f>
        <v/>
      </c>
      <c r="AC249" s="75">
        <f>IF($B249="","",SUM(Q249:AB249))</f>
        <v/>
      </c>
      <c r="AD249" s="75">
        <f>IF($B249="","",SUM(P249,AC249))</f>
        <v/>
      </c>
      <c r="AE249" s="76">
        <f>IF($B249="","",AD249*N(C249))</f>
        <v/>
      </c>
      <c r="AF249" s="75">
        <f>IF($B249="","",Krankheitstage!E249)</f>
        <v/>
      </c>
      <c r="AG249" s="76">
        <f>IF($B249="","",AF249*N(C249))</f>
        <v/>
      </c>
      <c r="AH249" s="76">
        <f>IF($B249="","",INDEX($AJ249:$CQ249,1,(Einstellungen!$C$3-2026)*12+1)+INDEX($AJ249:$CQ249,1,(Einstellungen!$C$3-2026)*12+2)+INDEX($AJ249:$CQ249,1,(Einstellungen!$C$3-2026)*12+3)+INDEX($AJ249:$CQ249,1,(Einstellungen!$C$3-2026)*12+4)+INDEX($AJ249:$CQ249,1,(Einstellungen!$C$3-2026)*12+5)+INDEX($AJ249:$CQ249,1,(Einstellungen!$C$3-2026)*12+6)+INDEX($AJ249:$CQ249,1,(Einstellungen!$C$3-2026)*12+7)+INDEX($AJ249:$CQ249,1,(Einstellungen!$C$3-2026)*12+8)+INDEX($AJ249:$CQ249,1,(Einstellungen!$C$3-2026)*12+9)+INDEX($AJ249:$CQ249,1,(Einstellungen!$C$3-2026)*12+10)+INDEX($AJ249:$CQ249,1,(Einstellungen!$C$3-2026)*12+11)+INDEX($AJ249:$CQ249,1,(Einstellungen!$C$3-2026)*12+12))</f>
        <v/>
      </c>
      <c r="AI249" s="76">
        <f>IF($B249="","",SUM($AJ249:$CQ249))</f>
        <v/>
      </c>
      <c r="AJ249" s="76">
        <f>IF($B249="",0,IF(Einstellungen!$C$10="Ja",MAX(IF(Einstellungen!$C$11="7 Tage",MAX(0,(MIN(DATE(2026,2,0),IF(Mitarbeiter!$D249="",DATE(2026,2,0),Mitarbeiter!$D249),TODAY()))-(MAX(DATE(2026,1,1),Mitarbeiter!$C249))+1),MAX(0,NETWORKDAYS(MAX(DATE(2026,1,1),Mitarbeiter!$C249),MIN(DATE(2026,2,0),IF(Mitarbeiter!$D249="",DATE(2026,2,0),Mitarbeiter!$D249),TODAY()),Einstellungen!$F$13:$F$67)))*N(Mitarbeiter!$E249)/IF(Einstellungen!$C$11="7 Tage",7,5),N('Ist-Stunden'!F249)),MAX(IF(Einstellungen!$C$11="7 Tage",MAX(0,(MIN(DATE(2026,2,0),IF(Mitarbeiter!$D249="",DATE(2026,2,0),Mitarbeiter!$D249),TODAY()))-(MAX(DATE(2026,1,1),Mitarbeiter!$C249))+1),MAX(0,NETWORKDAYS(MAX(DATE(2026,1,1),Mitarbeiter!$C249),MIN(DATE(2026,2,0),IF(Mitarbeiter!$D249="",DATE(2026,2,0),Mitarbeiter!$D249),TODAY()),Einstellungen!$F$13:$F$67)))*N(Mitarbeiter!$E249)/IF(Einstellungen!$C$11="7 Tage",7,5),N('Ist-Stunden'!F249)+(N(Krankheitstage!G249)+N(Krankheitstage!S249))*N($C249))))</f>
        <v/>
      </c>
      <c r="AK249" s="76">
        <f>IF($B249="",0,IF(Einstellungen!$C$10="Ja",MAX(IF(Einstellungen!$C$11="7 Tage",MAX(0,(MIN(DATE(2026,3,0),IF(Mitarbeiter!$D249="",DATE(2026,3,0),Mitarbeiter!$D249),TODAY()))-(MAX(DATE(2026,2,1),Mitarbeiter!$C249))+1),MAX(0,NETWORKDAYS(MAX(DATE(2026,2,1),Mitarbeiter!$C249),MIN(DATE(2026,3,0),IF(Mitarbeiter!$D249="",DATE(2026,3,0),Mitarbeiter!$D249),TODAY()),Einstellungen!$F$13:$F$67)))*N(Mitarbeiter!$E249)/IF(Einstellungen!$C$11="7 Tage",7,5),N('Ist-Stunden'!G249)),MAX(IF(Einstellungen!$C$11="7 Tage",MAX(0,(MIN(DATE(2026,3,0),IF(Mitarbeiter!$D249="",DATE(2026,3,0),Mitarbeiter!$D249),TODAY()))-(MAX(DATE(2026,2,1),Mitarbeiter!$C249))+1),MAX(0,NETWORKDAYS(MAX(DATE(2026,2,1),Mitarbeiter!$C249),MIN(DATE(2026,3,0),IF(Mitarbeiter!$D249="",DATE(2026,3,0),Mitarbeiter!$D249),TODAY()),Einstellungen!$F$13:$F$67)))*N(Mitarbeiter!$E249)/IF(Einstellungen!$C$11="7 Tage",7,5),N('Ist-Stunden'!G249)+(N(Krankheitstage!H249)+N(Krankheitstage!T249))*N($C249))))</f>
        <v/>
      </c>
      <c r="AL249" s="76">
        <f>IF($B249="",0,IF(Einstellungen!$C$10="Ja",MAX(IF(Einstellungen!$C$11="7 Tage",MAX(0,(MIN(DATE(2026,4,0),IF(Mitarbeiter!$D249="",DATE(2026,4,0),Mitarbeiter!$D249),TODAY()))-(MAX(DATE(2026,3,1),Mitarbeiter!$C249))+1),MAX(0,NETWORKDAYS(MAX(DATE(2026,3,1),Mitarbeiter!$C249),MIN(DATE(2026,4,0),IF(Mitarbeiter!$D249="",DATE(2026,4,0),Mitarbeiter!$D249),TODAY()),Einstellungen!$F$13:$F$67)))*N(Mitarbeiter!$E249)/IF(Einstellungen!$C$11="7 Tage",7,5),N('Ist-Stunden'!H249)),MAX(IF(Einstellungen!$C$11="7 Tage",MAX(0,(MIN(DATE(2026,4,0),IF(Mitarbeiter!$D249="",DATE(2026,4,0),Mitarbeiter!$D249),TODAY()))-(MAX(DATE(2026,3,1),Mitarbeiter!$C249))+1),MAX(0,NETWORKDAYS(MAX(DATE(2026,3,1),Mitarbeiter!$C249),MIN(DATE(2026,4,0),IF(Mitarbeiter!$D249="",DATE(2026,4,0),Mitarbeiter!$D249),TODAY()),Einstellungen!$F$13:$F$67)))*N(Mitarbeiter!$E249)/IF(Einstellungen!$C$11="7 Tage",7,5),N('Ist-Stunden'!H249)+(N(Krankheitstage!I249)+N(Krankheitstage!U249))*N($C249))))</f>
        <v/>
      </c>
      <c r="AM249" s="76">
        <f>IF($B249="",0,IF(Einstellungen!$C$10="Ja",MAX(IF(Einstellungen!$C$11="7 Tage",MAX(0,(MIN(DATE(2026,5,0),IF(Mitarbeiter!$D249="",DATE(2026,5,0),Mitarbeiter!$D249),TODAY()))-(MAX(DATE(2026,4,1),Mitarbeiter!$C249))+1),MAX(0,NETWORKDAYS(MAX(DATE(2026,4,1),Mitarbeiter!$C249),MIN(DATE(2026,5,0),IF(Mitarbeiter!$D249="",DATE(2026,5,0),Mitarbeiter!$D249),TODAY()),Einstellungen!$F$13:$F$67)))*N(Mitarbeiter!$E249)/IF(Einstellungen!$C$11="7 Tage",7,5),N('Ist-Stunden'!I249)),MAX(IF(Einstellungen!$C$11="7 Tage",MAX(0,(MIN(DATE(2026,5,0),IF(Mitarbeiter!$D249="",DATE(2026,5,0),Mitarbeiter!$D249),TODAY()))-(MAX(DATE(2026,4,1),Mitarbeiter!$C249))+1),MAX(0,NETWORKDAYS(MAX(DATE(2026,4,1),Mitarbeiter!$C249),MIN(DATE(2026,5,0),IF(Mitarbeiter!$D249="",DATE(2026,5,0),Mitarbeiter!$D249),TODAY()),Einstellungen!$F$13:$F$67)))*N(Mitarbeiter!$E249)/IF(Einstellungen!$C$11="7 Tage",7,5),N('Ist-Stunden'!I249)+(N(Krankheitstage!J249)+N(Krankheitstage!V249))*N($C249))))</f>
        <v/>
      </c>
      <c r="AN249" s="76">
        <f>IF($B249="",0,IF(Einstellungen!$C$10="Ja",MAX(IF(Einstellungen!$C$11="7 Tage",MAX(0,(MIN(DATE(2026,6,0),IF(Mitarbeiter!$D249="",DATE(2026,6,0),Mitarbeiter!$D249),TODAY()))-(MAX(DATE(2026,5,1),Mitarbeiter!$C249))+1),MAX(0,NETWORKDAYS(MAX(DATE(2026,5,1),Mitarbeiter!$C249),MIN(DATE(2026,6,0),IF(Mitarbeiter!$D249="",DATE(2026,6,0),Mitarbeiter!$D249),TODAY()),Einstellungen!$F$13:$F$67)))*N(Mitarbeiter!$E249)/IF(Einstellungen!$C$11="7 Tage",7,5),N('Ist-Stunden'!J249)),MAX(IF(Einstellungen!$C$11="7 Tage",MAX(0,(MIN(DATE(2026,6,0),IF(Mitarbeiter!$D249="",DATE(2026,6,0),Mitarbeiter!$D249),TODAY()))-(MAX(DATE(2026,5,1),Mitarbeiter!$C249))+1),MAX(0,NETWORKDAYS(MAX(DATE(2026,5,1),Mitarbeiter!$C249),MIN(DATE(2026,6,0),IF(Mitarbeiter!$D249="",DATE(2026,6,0),Mitarbeiter!$D249),TODAY()),Einstellungen!$F$13:$F$67)))*N(Mitarbeiter!$E249)/IF(Einstellungen!$C$11="7 Tage",7,5),N('Ist-Stunden'!J249)+(N(Krankheitstage!K249)+N(Krankheitstage!W249))*N($C249))))</f>
        <v/>
      </c>
      <c r="AO249" s="76">
        <f>IF($B249="",0,IF(Einstellungen!$C$10="Ja",MAX(IF(Einstellungen!$C$11="7 Tage",MAX(0,(MIN(DATE(2026,7,0),IF(Mitarbeiter!$D249="",DATE(2026,7,0),Mitarbeiter!$D249),TODAY()))-(MAX(DATE(2026,6,1),Mitarbeiter!$C249))+1),MAX(0,NETWORKDAYS(MAX(DATE(2026,6,1),Mitarbeiter!$C249),MIN(DATE(2026,7,0),IF(Mitarbeiter!$D249="",DATE(2026,7,0),Mitarbeiter!$D249),TODAY()),Einstellungen!$F$13:$F$67)))*N(Mitarbeiter!$E249)/IF(Einstellungen!$C$11="7 Tage",7,5),N('Ist-Stunden'!K249)),MAX(IF(Einstellungen!$C$11="7 Tage",MAX(0,(MIN(DATE(2026,7,0),IF(Mitarbeiter!$D249="",DATE(2026,7,0),Mitarbeiter!$D249),TODAY()))-(MAX(DATE(2026,6,1),Mitarbeiter!$C249))+1),MAX(0,NETWORKDAYS(MAX(DATE(2026,6,1),Mitarbeiter!$C249),MIN(DATE(2026,7,0),IF(Mitarbeiter!$D249="",DATE(2026,7,0),Mitarbeiter!$D249),TODAY()),Einstellungen!$F$13:$F$67)))*N(Mitarbeiter!$E249)/IF(Einstellungen!$C$11="7 Tage",7,5),N('Ist-Stunden'!K249)+(N(Krankheitstage!L249)+N(Krankheitstage!X249))*N($C249))))</f>
        <v/>
      </c>
      <c r="AP249" s="76">
        <f>IF($B249="",0,IF(Einstellungen!$C$10="Ja",MAX(IF(Einstellungen!$C$11="7 Tage",MAX(0,(MIN(DATE(2026,8,0),IF(Mitarbeiter!$D249="",DATE(2026,8,0),Mitarbeiter!$D249),TODAY()))-(MAX(DATE(2026,7,1),Mitarbeiter!$C249))+1),MAX(0,NETWORKDAYS(MAX(DATE(2026,7,1),Mitarbeiter!$C249),MIN(DATE(2026,8,0),IF(Mitarbeiter!$D249="",DATE(2026,8,0),Mitarbeiter!$D249),TODAY()),Einstellungen!$F$13:$F$67)))*N(Mitarbeiter!$E249)/IF(Einstellungen!$C$11="7 Tage",7,5),N('Ist-Stunden'!L249)),MAX(IF(Einstellungen!$C$11="7 Tage",MAX(0,(MIN(DATE(2026,8,0),IF(Mitarbeiter!$D249="",DATE(2026,8,0),Mitarbeiter!$D249),TODAY()))-(MAX(DATE(2026,7,1),Mitarbeiter!$C249))+1),MAX(0,NETWORKDAYS(MAX(DATE(2026,7,1),Mitarbeiter!$C249),MIN(DATE(2026,8,0),IF(Mitarbeiter!$D249="",DATE(2026,8,0),Mitarbeiter!$D249),TODAY()),Einstellungen!$F$13:$F$67)))*N(Mitarbeiter!$E249)/IF(Einstellungen!$C$11="7 Tage",7,5),N('Ist-Stunden'!L249)+(N(Krankheitstage!M249)+N(Krankheitstage!Y249))*N($C249))))</f>
        <v/>
      </c>
      <c r="AQ249" s="76">
        <f>IF($B249="",0,IF(Einstellungen!$C$10="Ja",MAX(IF(Einstellungen!$C$11="7 Tage",MAX(0,(MIN(DATE(2026,9,0),IF(Mitarbeiter!$D249="",DATE(2026,9,0),Mitarbeiter!$D249),TODAY()))-(MAX(DATE(2026,8,1),Mitarbeiter!$C249))+1),MAX(0,NETWORKDAYS(MAX(DATE(2026,8,1),Mitarbeiter!$C249),MIN(DATE(2026,9,0),IF(Mitarbeiter!$D249="",DATE(2026,9,0),Mitarbeiter!$D249),TODAY()),Einstellungen!$F$13:$F$67)))*N(Mitarbeiter!$E249)/IF(Einstellungen!$C$11="7 Tage",7,5),N('Ist-Stunden'!M249)),MAX(IF(Einstellungen!$C$11="7 Tage",MAX(0,(MIN(DATE(2026,9,0),IF(Mitarbeiter!$D249="",DATE(2026,9,0),Mitarbeiter!$D249),TODAY()))-(MAX(DATE(2026,8,1),Mitarbeiter!$C249))+1),MAX(0,NETWORKDAYS(MAX(DATE(2026,8,1),Mitarbeiter!$C249),MIN(DATE(2026,9,0),IF(Mitarbeiter!$D249="",DATE(2026,9,0),Mitarbeiter!$D249),TODAY()),Einstellungen!$F$13:$F$67)))*N(Mitarbeiter!$E249)/IF(Einstellungen!$C$11="7 Tage",7,5),N('Ist-Stunden'!M249)+(N(Krankheitstage!N249)+N(Krankheitstage!Z249))*N($C249))))</f>
        <v/>
      </c>
      <c r="AR249" s="76">
        <f>IF($B249="",0,IF(Einstellungen!$C$10="Ja",MAX(IF(Einstellungen!$C$11="7 Tage",MAX(0,(MIN(DATE(2026,10,0),IF(Mitarbeiter!$D249="",DATE(2026,10,0),Mitarbeiter!$D249),TODAY()))-(MAX(DATE(2026,9,1),Mitarbeiter!$C249))+1),MAX(0,NETWORKDAYS(MAX(DATE(2026,9,1),Mitarbeiter!$C249),MIN(DATE(2026,10,0),IF(Mitarbeiter!$D249="",DATE(2026,10,0),Mitarbeiter!$D249),TODAY()),Einstellungen!$F$13:$F$67)))*N(Mitarbeiter!$E249)/IF(Einstellungen!$C$11="7 Tage",7,5),N('Ist-Stunden'!N249)),MAX(IF(Einstellungen!$C$11="7 Tage",MAX(0,(MIN(DATE(2026,10,0),IF(Mitarbeiter!$D249="",DATE(2026,10,0),Mitarbeiter!$D249),TODAY()))-(MAX(DATE(2026,9,1),Mitarbeiter!$C249))+1),MAX(0,NETWORKDAYS(MAX(DATE(2026,9,1),Mitarbeiter!$C249),MIN(DATE(2026,10,0),IF(Mitarbeiter!$D249="",DATE(2026,10,0),Mitarbeiter!$D249),TODAY()),Einstellungen!$F$13:$F$67)))*N(Mitarbeiter!$E249)/IF(Einstellungen!$C$11="7 Tage",7,5),N('Ist-Stunden'!N249)+(N(Krankheitstage!O249)+N(Krankheitstage!AA249))*N($C249))))</f>
        <v/>
      </c>
      <c r="AS249" s="76">
        <f>IF($B249="",0,IF(Einstellungen!$C$10="Ja",MAX(IF(Einstellungen!$C$11="7 Tage",MAX(0,(MIN(DATE(2026,11,0),IF(Mitarbeiter!$D249="",DATE(2026,11,0),Mitarbeiter!$D249),TODAY()))-(MAX(DATE(2026,10,1),Mitarbeiter!$C249))+1),MAX(0,NETWORKDAYS(MAX(DATE(2026,10,1),Mitarbeiter!$C249),MIN(DATE(2026,11,0),IF(Mitarbeiter!$D249="",DATE(2026,11,0),Mitarbeiter!$D249),TODAY()),Einstellungen!$F$13:$F$67)))*N(Mitarbeiter!$E249)/IF(Einstellungen!$C$11="7 Tage",7,5),N('Ist-Stunden'!O249)),MAX(IF(Einstellungen!$C$11="7 Tage",MAX(0,(MIN(DATE(2026,11,0),IF(Mitarbeiter!$D249="",DATE(2026,11,0),Mitarbeiter!$D249),TODAY()))-(MAX(DATE(2026,10,1),Mitarbeiter!$C249))+1),MAX(0,NETWORKDAYS(MAX(DATE(2026,10,1),Mitarbeiter!$C249),MIN(DATE(2026,11,0),IF(Mitarbeiter!$D249="",DATE(2026,11,0),Mitarbeiter!$D249),TODAY()),Einstellungen!$F$13:$F$67)))*N(Mitarbeiter!$E249)/IF(Einstellungen!$C$11="7 Tage",7,5),N('Ist-Stunden'!O249)+(N(Krankheitstage!P249)+N(Krankheitstage!AB249))*N($C249))))</f>
        <v/>
      </c>
      <c r="AT249" s="76">
        <f>IF($B249="",0,IF(Einstellungen!$C$10="Ja",MAX(IF(Einstellungen!$C$11="7 Tage",MAX(0,(MIN(DATE(2026,12,0),IF(Mitarbeiter!$D249="",DATE(2026,12,0),Mitarbeiter!$D249),TODAY()))-(MAX(DATE(2026,11,1),Mitarbeiter!$C249))+1),MAX(0,NETWORKDAYS(MAX(DATE(2026,11,1),Mitarbeiter!$C249),MIN(DATE(2026,12,0),IF(Mitarbeiter!$D249="",DATE(2026,12,0),Mitarbeiter!$D249),TODAY()),Einstellungen!$F$13:$F$67)))*N(Mitarbeiter!$E249)/IF(Einstellungen!$C$11="7 Tage",7,5),N('Ist-Stunden'!P249)),MAX(IF(Einstellungen!$C$11="7 Tage",MAX(0,(MIN(DATE(2026,12,0),IF(Mitarbeiter!$D249="",DATE(2026,12,0),Mitarbeiter!$D249),TODAY()))-(MAX(DATE(2026,11,1),Mitarbeiter!$C249))+1),MAX(0,NETWORKDAYS(MAX(DATE(2026,11,1),Mitarbeiter!$C249),MIN(DATE(2026,12,0),IF(Mitarbeiter!$D249="",DATE(2026,12,0),Mitarbeiter!$D249),TODAY()),Einstellungen!$F$13:$F$67)))*N(Mitarbeiter!$E249)/IF(Einstellungen!$C$11="7 Tage",7,5),N('Ist-Stunden'!P249)+(N(Krankheitstage!Q249)+N(Krankheitstage!AC249))*N($C249))))</f>
        <v/>
      </c>
      <c r="AU249" s="76">
        <f>IF($B249="",0,IF(Einstellungen!$C$10="Ja",MAX(IF(Einstellungen!$C$11="7 Tage",MAX(0,(MIN(DATE(2026,13,0),IF(Mitarbeiter!$D249="",DATE(2026,13,0),Mitarbeiter!$D249),TODAY()))-(MAX(DATE(2026,12,1),Mitarbeiter!$C249))+1),MAX(0,NETWORKDAYS(MAX(DATE(2026,12,1),Mitarbeiter!$C249),MIN(DATE(2026,13,0),IF(Mitarbeiter!$D249="",DATE(2026,13,0),Mitarbeiter!$D249),TODAY()),Einstellungen!$F$13:$F$67)))*N(Mitarbeiter!$E249)/IF(Einstellungen!$C$11="7 Tage",7,5),N('Ist-Stunden'!Q249)),MAX(IF(Einstellungen!$C$11="7 Tage",MAX(0,(MIN(DATE(2026,13,0),IF(Mitarbeiter!$D249="",DATE(2026,13,0),Mitarbeiter!$D249),TODAY()))-(MAX(DATE(2026,12,1),Mitarbeiter!$C249))+1),MAX(0,NETWORKDAYS(MAX(DATE(2026,12,1),Mitarbeiter!$C249),MIN(DATE(2026,13,0),IF(Mitarbeiter!$D249="",DATE(2026,13,0),Mitarbeiter!$D249),TODAY()),Einstellungen!$F$13:$F$67)))*N(Mitarbeiter!$E249)/IF(Einstellungen!$C$11="7 Tage",7,5),N('Ist-Stunden'!Q249)+(N(Krankheitstage!R249)+N(Krankheitstage!AD249))*N($C249))))</f>
        <v/>
      </c>
      <c r="AV249" s="76">
        <f>IF($B249="",0,IF(Einstellungen!$C$10="Ja",MAX(IF(Einstellungen!$C$11="7 Tage",MAX(0,(MIN(DATE(2027,2,0),IF(Mitarbeiter!$D249="",DATE(2027,2,0),Mitarbeiter!$D249),TODAY()))-(MAX(DATE(2027,1,1),Mitarbeiter!$C249))+1),MAX(0,NETWORKDAYS(MAX(DATE(2027,1,1),Mitarbeiter!$C249),MIN(DATE(2027,2,0),IF(Mitarbeiter!$D249="",DATE(2027,2,0),Mitarbeiter!$D249),TODAY()),Einstellungen!$F$13:$F$67)))*N(Mitarbeiter!$E249)/IF(Einstellungen!$C$11="7 Tage",7,5),N('Ist-Stunden'!R249)),MAX(IF(Einstellungen!$C$11="7 Tage",MAX(0,(MIN(DATE(2027,2,0),IF(Mitarbeiter!$D249="",DATE(2027,2,0),Mitarbeiter!$D249),TODAY()))-(MAX(DATE(2027,1,1),Mitarbeiter!$C249))+1),MAX(0,NETWORKDAYS(MAX(DATE(2027,1,1),Mitarbeiter!$C249),MIN(DATE(2027,2,0),IF(Mitarbeiter!$D249="",DATE(2027,2,0),Mitarbeiter!$D249),TODAY()),Einstellungen!$F$13:$F$67)))*N(Mitarbeiter!$E249)/IF(Einstellungen!$C$11="7 Tage",7,5),N('Ist-Stunden'!R249)+(N(Krankheitstage!AE249)+N(Krankheitstage!AQ249))*N($C249))))</f>
        <v/>
      </c>
      <c r="AW249" s="76">
        <f>IF($B249="",0,IF(Einstellungen!$C$10="Ja",MAX(IF(Einstellungen!$C$11="7 Tage",MAX(0,(MIN(DATE(2027,3,0),IF(Mitarbeiter!$D249="",DATE(2027,3,0),Mitarbeiter!$D249),TODAY()))-(MAX(DATE(2027,2,1),Mitarbeiter!$C249))+1),MAX(0,NETWORKDAYS(MAX(DATE(2027,2,1),Mitarbeiter!$C249),MIN(DATE(2027,3,0),IF(Mitarbeiter!$D249="",DATE(2027,3,0),Mitarbeiter!$D249),TODAY()),Einstellungen!$F$13:$F$67)))*N(Mitarbeiter!$E249)/IF(Einstellungen!$C$11="7 Tage",7,5),N('Ist-Stunden'!S249)),MAX(IF(Einstellungen!$C$11="7 Tage",MAX(0,(MIN(DATE(2027,3,0),IF(Mitarbeiter!$D249="",DATE(2027,3,0),Mitarbeiter!$D249),TODAY()))-(MAX(DATE(2027,2,1),Mitarbeiter!$C249))+1),MAX(0,NETWORKDAYS(MAX(DATE(2027,2,1),Mitarbeiter!$C249),MIN(DATE(2027,3,0),IF(Mitarbeiter!$D249="",DATE(2027,3,0),Mitarbeiter!$D249),TODAY()),Einstellungen!$F$13:$F$67)))*N(Mitarbeiter!$E249)/IF(Einstellungen!$C$11="7 Tage",7,5),N('Ist-Stunden'!S249)+(N(Krankheitstage!AF249)+N(Krankheitstage!AR249))*N($C249))))</f>
        <v/>
      </c>
      <c r="AX249" s="76">
        <f>IF($B249="",0,IF(Einstellungen!$C$10="Ja",MAX(IF(Einstellungen!$C$11="7 Tage",MAX(0,(MIN(DATE(2027,4,0),IF(Mitarbeiter!$D249="",DATE(2027,4,0),Mitarbeiter!$D249),TODAY()))-(MAX(DATE(2027,3,1),Mitarbeiter!$C249))+1),MAX(0,NETWORKDAYS(MAX(DATE(2027,3,1),Mitarbeiter!$C249),MIN(DATE(2027,4,0),IF(Mitarbeiter!$D249="",DATE(2027,4,0),Mitarbeiter!$D249),TODAY()),Einstellungen!$F$13:$F$67)))*N(Mitarbeiter!$E249)/IF(Einstellungen!$C$11="7 Tage",7,5),N('Ist-Stunden'!T249)),MAX(IF(Einstellungen!$C$11="7 Tage",MAX(0,(MIN(DATE(2027,4,0),IF(Mitarbeiter!$D249="",DATE(2027,4,0),Mitarbeiter!$D249),TODAY()))-(MAX(DATE(2027,3,1),Mitarbeiter!$C249))+1),MAX(0,NETWORKDAYS(MAX(DATE(2027,3,1),Mitarbeiter!$C249),MIN(DATE(2027,4,0),IF(Mitarbeiter!$D249="",DATE(2027,4,0),Mitarbeiter!$D249),TODAY()),Einstellungen!$F$13:$F$67)))*N(Mitarbeiter!$E249)/IF(Einstellungen!$C$11="7 Tage",7,5),N('Ist-Stunden'!T249)+(N(Krankheitstage!AG249)+N(Krankheitstage!AS249))*N($C249))))</f>
        <v/>
      </c>
      <c r="AY249" s="76">
        <f>IF($B249="",0,IF(Einstellungen!$C$10="Ja",MAX(IF(Einstellungen!$C$11="7 Tage",MAX(0,(MIN(DATE(2027,5,0),IF(Mitarbeiter!$D249="",DATE(2027,5,0),Mitarbeiter!$D249),TODAY()))-(MAX(DATE(2027,4,1),Mitarbeiter!$C249))+1),MAX(0,NETWORKDAYS(MAX(DATE(2027,4,1),Mitarbeiter!$C249),MIN(DATE(2027,5,0),IF(Mitarbeiter!$D249="",DATE(2027,5,0),Mitarbeiter!$D249),TODAY()),Einstellungen!$F$13:$F$67)))*N(Mitarbeiter!$E249)/IF(Einstellungen!$C$11="7 Tage",7,5),N('Ist-Stunden'!U249)),MAX(IF(Einstellungen!$C$11="7 Tage",MAX(0,(MIN(DATE(2027,5,0),IF(Mitarbeiter!$D249="",DATE(2027,5,0),Mitarbeiter!$D249),TODAY()))-(MAX(DATE(2027,4,1),Mitarbeiter!$C249))+1),MAX(0,NETWORKDAYS(MAX(DATE(2027,4,1),Mitarbeiter!$C249),MIN(DATE(2027,5,0),IF(Mitarbeiter!$D249="",DATE(2027,5,0),Mitarbeiter!$D249),TODAY()),Einstellungen!$F$13:$F$67)))*N(Mitarbeiter!$E249)/IF(Einstellungen!$C$11="7 Tage",7,5),N('Ist-Stunden'!U249)+(N(Krankheitstage!AH249)+N(Krankheitstage!AT249))*N($C249))))</f>
        <v/>
      </c>
      <c r="AZ249" s="76">
        <f>IF($B249="",0,IF(Einstellungen!$C$10="Ja",MAX(IF(Einstellungen!$C$11="7 Tage",MAX(0,(MIN(DATE(2027,6,0),IF(Mitarbeiter!$D249="",DATE(2027,6,0),Mitarbeiter!$D249),TODAY()))-(MAX(DATE(2027,5,1),Mitarbeiter!$C249))+1),MAX(0,NETWORKDAYS(MAX(DATE(2027,5,1),Mitarbeiter!$C249),MIN(DATE(2027,6,0),IF(Mitarbeiter!$D249="",DATE(2027,6,0),Mitarbeiter!$D249),TODAY()),Einstellungen!$F$13:$F$67)))*N(Mitarbeiter!$E249)/IF(Einstellungen!$C$11="7 Tage",7,5),N('Ist-Stunden'!V249)),MAX(IF(Einstellungen!$C$11="7 Tage",MAX(0,(MIN(DATE(2027,6,0),IF(Mitarbeiter!$D249="",DATE(2027,6,0),Mitarbeiter!$D249),TODAY()))-(MAX(DATE(2027,5,1),Mitarbeiter!$C249))+1),MAX(0,NETWORKDAYS(MAX(DATE(2027,5,1),Mitarbeiter!$C249),MIN(DATE(2027,6,0),IF(Mitarbeiter!$D249="",DATE(2027,6,0),Mitarbeiter!$D249),TODAY()),Einstellungen!$F$13:$F$67)))*N(Mitarbeiter!$E249)/IF(Einstellungen!$C$11="7 Tage",7,5),N('Ist-Stunden'!V249)+(N(Krankheitstage!AI249)+N(Krankheitstage!AU249))*N($C249))))</f>
        <v/>
      </c>
      <c r="BA249" s="76">
        <f>IF($B249="",0,IF(Einstellungen!$C$10="Ja",MAX(IF(Einstellungen!$C$11="7 Tage",MAX(0,(MIN(DATE(2027,7,0),IF(Mitarbeiter!$D249="",DATE(2027,7,0),Mitarbeiter!$D249),TODAY()))-(MAX(DATE(2027,6,1),Mitarbeiter!$C249))+1),MAX(0,NETWORKDAYS(MAX(DATE(2027,6,1),Mitarbeiter!$C249),MIN(DATE(2027,7,0),IF(Mitarbeiter!$D249="",DATE(2027,7,0),Mitarbeiter!$D249),TODAY()),Einstellungen!$F$13:$F$67)))*N(Mitarbeiter!$E249)/IF(Einstellungen!$C$11="7 Tage",7,5),N('Ist-Stunden'!W249)),MAX(IF(Einstellungen!$C$11="7 Tage",MAX(0,(MIN(DATE(2027,7,0),IF(Mitarbeiter!$D249="",DATE(2027,7,0),Mitarbeiter!$D249),TODAY()))-(MAX(DATE(2027,6,1),Mitarbeiter!$C249))+1),MAX(0,NETWORKDAYS(MAX(DATE(2027,6,1),Mitarbeiter!$C249),MIN(DATE(2027,7,0),IF(Mitarbeiter!$D249="",DATE(2027,7,0),Mitarbeiter!$D249),TODAY()),Einstellungen!$F$13:$F$67)))*N(Mitarbeiter!$E249)/IF(Einstellungen!$C$11="7 Tage",7,5),N('Ist-Stunden'!W249)+(N(Krankheitstage!AJ249)+N(Krankheitstage!AV249))*N($C249))))</f>
        <v/>
      </c>
      <c r="BB249" s="76">
        <f>IF($B249="",0,IF(Einstellungen!$C$10="Ja",MAX(IF(Einstellungen!$C$11="7 Tage",MAX(0,(MIN(DATE(2027,8,0),IF(Mitarbeiter!$D249="",DATE(2027,8,0),Mitarbeiter!$D249),TODAY()))-(MAX(DATE(2027,7,1),Mitarbeiter!$C249))+1),MAX(0,NETWORKDAYS(MAX(DATE(2027,7,1),Mitarbeiter!$C249),MIN(DATE(2027,8,0),IF(Mitarbeiter!$D249="",DATE(2027,8,0),Mitarbeiter!$D249),TODAY()),Einstellungen!$F$13:$F$67)))*N(Mitarbeiter!$E249)/IF(Einstellungen!$C$11="7 Tage",7,5),N('Ist-Stunden'!X249)),MAX(IF(Einstellungen!$C$11="7 Tage",MAX(0,(MIN(DATE(2027,8,0),IF(Mitarbeiter!$D249="",DATE(2027,8,0),Mitarbeiter!$D249),TODAY()))-(MAX(DATE(2027,7,1),Mitarbeiter!$C249))+1),MAX(0,NETWORKDAYS(MAX(DATE(2027,7,1),Mitarbeiter!$C249),MIN(DATE(2027,8,0),IF(Mitarbeiter!$D249="",DATE(2027,8,0),Mitarbeiter!$D249),TODAY()),Einstellungen!$F$13:$F$67)))*N(Mitarbeiter!$E249)/IF(Einstellungen!$C$11="7 Tage",7,5),N('Ist-Stunden'!X249)+(N(Krankheitstage!AK249)+N(Krankheitstage!AW249))*N($C249))))</f>
        <v/>
      </c>
      <c r="BC249" s="76">
        <f>IF($B249="",0,IF(Einstellungen!$C$10="Ja",MAX(IF(Einstellungen!$C$11="7 Tage",MAX(0,(MIN(DATE(2027,9,0),IF(Mitarbeiter!$D249="",DATE(2027,9,0),Mitarbeiter!$D249),TODAY()))-(MAX(DATE(2027,8,1),Mitarbeiter!$C249))+1),MAX(0,NETWORKDAYS(MAX(DATE(2027,8,1),Mitarbeiter!$C249),MIN(DATE(2027,9,0),IF(Mitarbeiter!$D249="",DATE(2027,9,0),Mitarbeiter!$D249),TODAY()),Einstellungen!$F$13:$F$67)))*N(Mitarbeiter!$E249)/IF(Einstellungen!$C$11="7 Tage",7,5),N('Ist-Stunden'!Y249)),MAX(IF(Einstellungen!$C$11="7 Tage",MAX(0,(MIN(DATE(2027,9,0),IF(Mitarbeiter!$D249="",DATE(2027,9,0),Mitarbeiter!$D249),TODAY()))-(MAX(DATE(2027,8,1),Mitarbeiter!$C249))+1),MAX(0,NETWORKDAYS(MAX(DATE(2027,8,1),Mitarbeiter!$C249),MIN(DATE(2027,9,0),IF(Mitarbeiter!$D249="",DATE(2027,9,0),Mitarbeiter!$D249),TODAY()),Einstellungen!$F$13:$F$67)))*N(Mitarbeiter!$E249)/IF(Einstellungen!$C$11="7 Tage",7,5),N('Ist-Stunden'!Y249)+(N(Krankheitstage!AL249)+N(Krankheitstage!AX249))*N($C249))))</f>
        <v/>
      </c>
      <c r="BD249" s="76">
        <f>IF($B249="",0,IF(Einstellungen!$C$10="Ja",MAX(IF(Einstellungen!$C$11="7 Tage",MAX(0,(MIN(DATE(2027,10,0),IF(Mitarbeiter!$D249="",DATE(2027,10,0),Mitarbeiter!$D249),TODAY()))-(MAX(DATE(2027,9,1),Mitarbeiter!$C249))+1),MAX(0,NETWORKDAYS(MAX(DATE(2027,9,1),Mitarbeiter!$C249),MIN(DATE(2027,10,0),IF(Mitarbeiter!$D249="",DATE(2027,10,0),Mitarbeiter!$D249),TODAY()),Einstellungen!$F$13:$F$67)))*N(Mitarbeiter!$E249)/IF(Einstellungen!$C$11="7 Tage",7,5),N('Ist-Stunden'!Z249)),MAX(IF(Einstellungen!$C$11="7 Tage",MAX(0,(MIN(DATE(2027,10,0),IF(Mitarbeiter!$D249="",DATE(2027,10,0),Mitarbeiter!$D249),TODAY()))-(MAX(DATE(2027,9,1),Mitarbeiter!$C249))+1),MAX(0,NETWORKDAYS(MAX(DATE(2027,9,1),Mitarbeiter!$C249),MIN(DATE(2027,10,0),IF(Mitarbeiter!$D249="",DATE(2027,10,0),Mitarbeiter!$D249),TODAY()),Einstellungen!$F$13:$F$67)))*N(Mitarbeiter!$E249)/IF(Einstellungen!$C$11="7 Tage",7,5),N('Ist-Stunden'!Z249)+(N(Krankheitstage!AM249)+N(Krankheitstage!AY249))*N($C249))))</f>
        <v/>
      </c>
      <c r="BE249" s="76">
        <f>IF($B249="",0,IF(Einstellungen!$C$10="Ja",MAX(IF(Einstellungen!$C$11="7 Tage",MAX(0,(MIN(DATE(2027,11,0),IF(Mitarbeiter!$D249="",DATE(2027,11,0),Mitarbeiter!$D249),TODAY()))-(MAX(DATE(2027,10,1),Mitarbeiter!$C249))+1),MAX(0,NETWORKDAYS(MAX(DATE(2027,10,1),Mitarbeiter!$C249),MIN(DATE(2027,11,0),IF(Mitarbeiter!$D249="",DATE(2027,11,0),Mitarbeiter!$D249),TODAY()),Einstellungen!$F$13:$F$67)))*N(Mitarbeiter!$E249)/IF(Einstellungen!$C$11="7 Tage",7,5),N('Ist-Stunden'!AA249)),MAX(IF(Einstellungen!$C$11="7 Tage",MAX(0,(MIN(DATE(2027,11,0),IF(Mitarbeiter!$D249="",DATE(2027,11,0),Mitarbeiter!$D249),TODAY()))-(MAX(DATE(2027,10,1),Mitarbeiter!$C249))+1),MAX(0,NETWORKDAYS(MAX(DATE(2027,10,1),Mitarbeiter!$C249),MIN(DATE(2027,11,0),IF(Mitarbeiter!$D249="",DATE(2027,11,0),Mitarbeiter!$D249),TODAY()),Einstellungen!$F$13:$F$67)))*N(Mitarbeiter!$E249)/IF(Einstellungen!$C$11="7 Tage",7,5),N('Ist-Stunden'!AA249)+(N(Krankheitstage!AN249)+N(Krankheitstage!AZ249))*N($C249))))</f>
        <v/>
      </c>
      <c r="BF249" s="76">
        <f>IF($B249="",0,IF(Einstellungen!$C$10="Ja",MAX(IF(Einstellungen!$C$11="7 Tage",MAX(0,(MIN(DATE(2027,12,0),IF(Mitarbeiter!$D249="",DATE(2027,12,0),Mitarbeiter!$D249),TODAY()))-(MAX(DATE(2027,11,1),Mitarbeiter!$C249))+1),MAX(0,NETWORKDAYS(MAX(DATE(2027,11,1),Mitarbeiter!$C249),MIN(DATE(2027,12,0),IF(Mitarbeiter!$D249="",DATE(2027,12,0),Mitarbeiter!$D249),TODAY()),Einstellungen!$F$13:$F$67)))*N(Mitarbeiter!$E249)/IF(Einstellungen!$C$11="7 Tage",7,5),N('Ist-Stunden'!AB249)),MAX(IF(Einstellungen!$C$11="7 Tage",MAX(0,(MIN(DATE(2027,12,0),IF(Mitarbeiter!$D249="",DATE(2027,12,0),Mitarbeiter!$D249),TODAY()))-(MAX(DATE(2027,11,1),Mitarbeiter!$C249))+1),MAX(0,NETWORKDAYS(MAX(DATE(2027,11,1),Mitarbeiter!$C249),MIN(DATE(2027,12,0),IF(Mitarbeiter!$D249="",DATE(2027,12,0),Mitarbeiter!$D249),TODAY()),Einstellungen!$F$13:$F$67)))*N(Mitarbeiter!$E249)/IF(Einstellungen!$C$11="7 Tage",7,5),N('Ist-Stunden'!AB249)+(N(Krankheitstage!AO249)+N(Krankheitstage!BA249))*N($C249))))</f>
        <v/>
      </c>
      <c r="BG249" s="76">
        <f>IF($B249="",0,IF(Einstellungen!$C$10="Ja",MAX(IF(Einstellungen!$C$11="7 Tage",MAX(0,(MIN(DATE(2027,13,0),IF(Mitarbeiter!$D249="",DATE(2027,13,0),Mitarbeiter!$D249),TODAY()))-(MAX(DATE(2027,12,1),Mitarbeiter!$C249))+1),MAX(0,NETWORKDAYS(MAX(DATE(2027,12,1),Mitarbeiter!$C249),MIN(DATE(2027,13,0),IF(Mitarbeiter!$D249="",DATE(2027,13,0),Mitarbeiter!$D249),TODAY()),Einstellungen!$F$13:$F$67)))*N(Mitarbeiter!$E249)/IF(Einstellungen!$C$11="7 Tage",7,5),N('Ist-Stunden'!AC249)),MAX(IF(Einstellungen!$C$11="7 Tage",MAX(0,(MIN(DATE(2027,13,0),IF(Mitarbeiter!$D249="",DATE(2027,13,0),Mitarbeiter!$D249),TODAY()))-(MAX(DATE(2027,12,1),Mitarbeiter!$C249))+1),MAX(0,NETWORKDAYS(MAX(DATE(2027,12,1),Mitarbeiter!$C249),MIN(DATE(2027,13,0),IF(Mitarbeiter!$D249="",DATE(2027,13,0),Mitarbeiter!$D249),TODAY()),Einstellungen!$F$13:$F$67)))*N(Mitarbeiter!$E249)/IF(Einstellungen!$C$11="7 Tage",7,5),N('Ist-Stunden'!AC249)+(N(Krankheitstage!AP249)+N(Krankheitstage!BB249))*N($C249))))</f>
        <v/>
      </c>
      <c r="BH249" s="76">
        <f>IF($B249="",0,IF(Einstellungen!$C$10="Ja",MAX(IF(Einstellungen!$C$11="7 Tage",MAX(0,(MIN(DATE(2028,2,0),IF(Mitarbeiter!$D249="",DATE(2028,2,0),Mitarbeiter!$D249),TODAY()))-(MAX(DATE(2028,1,1),Mitarbeiter!$C249))+1),MAX(0,NETWORKDAYS(MAX(DATE(2028,1,1),Mitarbeiter!$C249),MIN(DATE(2028,2,0),IF(Mitarbeiter!$D249="",DATE(2028,2,0),Mitarbeiter!$D249),TODAY()),Einstellungen!$F$13:$F$67)))*N(Mitarbeiter!$E249)/IF(Einstellungen!$C$11="7 Tage",7,5),N('Ist-Stunden'!AD249)),MAX(IF(Einstellungen!$C$11="7 Tage",MAX(0,(MIN(DATE(2028,2,0),IF(Mitarbeiter!$D249="",DATE(2028,2,0),Mitarbeiter!$D249),TODAY()))-(MAX(DATE(2028,1,1),Mitarbeiter!$C249))+1),MAX(0,NETWORKDAYS(MAX(DATE(2028,1,1),Mitarbeiter!$C249),MIN(DATE(2028,2,0),IF(Mitarbeiter!$D249="",DATE(2028,2,0),Mitarbeiter!$D249),TODAY()),Einstellungen!$F$13:$F$67)))*N(Mitarbeiter!$E249)/IF(Einstellungen!$C$11="7 Tage",7,5),N('Ist-Stunden'!AD249)+(N(Krankheitstage!BC249)+N(Krankheitstage!BO249))*N($C249))))</f>
        <v/>
      </c>
      <c r="BI249" s="76">
        <f>IF($B249="",0,IF(Einstellungen!$C$10="Ja",MAX(IF(Einstellungen!$C$11="7 Tage",MAX(0,(MIN(DATE(2028,3,0),IF(Mitarbeiter!$D249="",DATE(2028,3,0),Mitarbeiter!$D249),TODAY()))-(MAX(DATE(2028,2,1),Mitarbeiter!$C249))+1),MAX(0,NETWORKDAYS(MAX(DATE(2028,2,1),Mitarbeiter!$C249),MIN(DATE(2028,3,0),IF(Mitarbeiter!$D249="",DATE(2028,3,0),Mitarbeiter!$D249),TODAY()),Einstellungen!$F$13:$F$67)))*N(Mitarbeiter!$E249)/IF(Einstellungen!$C$11="7 Tage",7,5),N('Ist-Stunden'!AE249)),MAX(IF(Einstellungen!$C$11="7 Tage",MAX(0,(MIN(DATE(2028,3,0),IF(Mitarbeiter!$D249="",DATE(2028,3,0),Mitarbeiter!$D249),TODAY()))-(MAX(DATE(2028,2,1),Mitarbeiter!$C249))+1),MAX(0,NETWORKDAYS(MAX(DATE(2028,2,1),Mitarbeiter!$C249),MIN(DATE(2028,3,0),IF(Mitarbeiter!$D249="",DATE(2028,3,0),Mitarbeiter!$D249),TODAY()),Einstellungen!$F$13:$F$67)))*N(Mitarbeiter!$E249)/IF(Einstellungen!$C$11="7 Tage",7,5),N('Ist-Stunden'!AE249)+(N(Krankheitstage!BD249)+N(Krankheitstage!BP249))*N($C249))))</f>
        <v/>
      </c>
      <c r="BJ249" s="76">
        <f>IF($B249="",0,IF(Einstellungen!$C$10="Ja",MAX(IF(Einstellungen!$C$11="7 Tage",MAX(0,(MIN(DATE(2028,4,0),IF(Mitarbeiter!$D249="",DATE(2028,4,0),Mitarbeiter!$D249),TODAY()))-(MAX(DATE(2028,3,1),Mitarbeiter!$C249))+1),MAX(0,NETWORKDAYS(MAX(DATE(2028,3,1),Mitarbeiter!$C249),MIN(DATE(2028,4,0),IF(Mitarbeiter!$D249="",DATE(2028,4,0),Mitarbeiter!$D249),TODAY()),Einstellungen!$F$13:$F$67)))*N(Mitarbeiter!$E249)/IF(Einstellungen!$C$11="7 Tage",7,5),N('Ist-Stunden'!AF249)),MAX(IF(Einstellungen!$C$11="7 Tage",MAX(0,(MIN(DATE(2028,4,0),IF(Mitarbeiter!$D249="",DATE(2028,4,0),Mitarbeiter!$D249),TODAY()))-(MAX(DATE(2028,3,1),Mitarbeiter!$C249))+1),MAX(0,NETWORKDAYS(MAX(DATE(2028,3,1),Mitarbeiter!$C249),MIN(DATE(2028,4,0),IF(Mitarbeiter!$D249="",DATE(2028,4,0),Mitarbeiter!$D249),TODAY()),Einstellungen!$F$13:$F$67)))*N(Mitarbeiter!$E249)/IF(Einstellungen!$C$11="7 Tage",7,5),N('Ist-Stunden'!AF249)+(N(Krankheitstage!BE249)+N(Krankheitstage!BQ249))*N($C249))))</f>
        <v/>
      </c>
      <c r="BK249" s="76">
        <f>IF($B249="",0,IF(Einstellungen!$C$10="Ja",MAX(IF(Einstellungen!$C$11="7 Tage",MAX(0,(MIN(DATE(2028,5,0),IF(Mitarbeiter!$D249="",DATE(2028,5,0),Mitarbeiter!$D249),TODAY()))-(MAX(DATE(2028,4,1),Mitarbeiter!$C249))+1),MAX(0,NETWORKDAYS(MAX(DATE(2028,4,1),Mitarbeiter!$C249),MIN(DATE(2028,5,0),IF(Mitarbeiter!$D249="",DATE(2028,5,0),Mitarbeiter!$D249),TODAY()),Einstellungen!$F$13:$F$67)))*N(Mitarbeiter!$E249)/IF(Einstellungen!$C$11="7 Tage",7,5),N('Ist-Stunden'!AG249)),MAX(IF(Einstellungen!$C$11="7 Tage",MAX(0,(MIN(DATE(2028,5,0),IF(Mitarbeiter!$D249="",DATE(2028,5,0),Mitarbeiter!$D249),TODAY()))-(MAX(DATE(2028,4,1),Mitarbeiter!$C249))+1),MAX(0,NETWORKDAYS(MAX(DATE(2028,4,1),Mitarbeiter!$C249),MIN(DATE(2028,5,0),IF(Mitarbeiter!$D249="",DATE(2028,5,0),Mitarbeiter!$D249),TODAY()),Einstellungen!$F$13:$F$67)))*N(Mitarbeiter!$E249)/IF(Einstellungen!$C$11="7 Tage",7,5),N('Ist-Stunden'!AG249)+(N(Krankheitstage!BF249)+N(Krankheitstage!BR249))*N($C249))))</f>
        <v/>
      </c>
      <c r="BL249" s="76">
        <f>IF($B249="",0,IF(Einstellungen!$C$10="Ja",MAX(IF(Einstellungen!$C$11="7 Tage",MAX(0,(MIN(DATE(2028,6,0),IF(Mitarbeiter!$D249="",DATE(2028,6,0),Mitarbeiter!$D249),TODAY()))-(MAX(DATE(2028,5,1),Mitarbeiter!$C249))+1),MAX(0,NETWORKDAYS(MAX(DATE(2028,5,1),Mitarbeiter!$C249),MIN(DATE(2028,6,0),IF(Mitarbeiter!$D249="",DATE(2028,6,0),Mitarbeiter!$D249),TODAY()),Einstellungen!$F$13:$F$67)))*N(Mitarbeiter!$E249)/IF(Einstellungen!$C$11="7 Tage",7,5),N('Ist-Stunden'!AH249)),MAX(IF(Einstellungen!$C$11="7 Tage",MAX(0,(MIN(DATE(2028,6,0),IF(Mitarbeiter!$D249="",DATE(2028,6,0),Mitarbeiter!$D249),TODAY()))-(MAX(DATE(2028,5,1),Mitarbeiter!$C249))+1),MAX(0,NETWORKDAYS(MAX(DATE(2028,5,1),Mitarbeiter!$C249),MIN(DATE(2028,6,0),IF(Mitarbeiter!$D249="",DATE(2028,6,0),Mitarbeiter!$D249),TODAY()),Einstellungen!$F$13:$F$67)))*N(Mitarbeiter!$E249)/IF(Einstellungen!$C$11="7 Tage",7,5),N('Ist-Stunden'!AH249)+(N(Krankheitstage!BG249)+N(Krankheitstage!BS249))*N($C249))))</f>
        <v/>
      </c>
      <c r="BM249" s="76">
        <f>IF($B249="",0,IF(Einstellungen!$C$10="Ja",MAX(IF(Einstellungen!$C$11="7 Tage",MAX(0,(MIN(DATE(2028,7,0),IF(Mitarbeiter!$D249="",DATE(2028,7,0),Mitarbeiter!$D249),TODAY()))-(MAX(DATE(2028,6,1),Mitarbeiter!$C249))+1),MAX(0,NETWORKDAYS(MAX(DATE(2028,6,1),Mitarbeiter!$C249),MIN(DATE(2028,7,0),IF(Mitarbeiter!$D249="",DATE(2028,7,0),Mitarbeiter!$D249),TODAY()),Einstellungen!$F$13:$F$67)))*N(Mitarbeiter!$E249)/IF(Einstellungen!$C$11="7 Tage",7,5),N('Ist-Stunden'!AI249)),MAX(IF(Einstellungen!$C$11="7 Tage",MAX(0,(MIN(DATE(2028,7,0),IF(Mitarbeiter!$D249="",DATE(2028,7,0),Mitarbeiter!$D249),TODAY()))-(MAX(DATE(2028,6,1),Mitarbeiter!$C249))+1),MAX(0,NETWORKDAYS(MAX(DATE(2028,6,1),Mitarbeiter!$C249),MIN(DATE(2028,7,0),IF(Mitarbeiter!$D249="",DATE(2028,7,0),Mitarbeiter!$D249),TODAY()),Einstellungen!$F$13:$F$67)))*N(Mitarbeiter!$E249)/IF(Einstellungen!$C$11="7 Tage",7,5),N('Ist-Stunden'!AI249)+(N(Krankheitstage!BH249)+N(Krankheitstage!BT249))*N($C249))))</f>
        <v/>
      </c>
      <c r="BN249" s="76">
        <f>IF($B249="",0,IF(Einstellungen!$C$10="Ja",MAX(IF(Einstellungen!$C$11="7 Tage",MAX(0,(MIN(DATE(2028,8,0),IF(Mitarbeiter!$D249="",DATE(2028,8,0),Mitarbeiter!$D249),TODAY()))-(MAX(DATE(2028,7,1),Mitarbeiter!$C249))+1),MAX(0,NETWORKDAYS(MAX(DATE(2028,7,1),Mitarbeiter!$C249),MIN(DATE(2028,8,0),IF(Mitarbeiter!$D249="",DATE(2028,8,0),Mitarbeiter!$D249),TODAY()),Einstellungen!$F$13:$F$67)))*N(Mitarbeiter!$E249)/IF(Einstellungen!$C$11="7 Tage",7,5),N('Ist-Stunden'!AJ249)),MAX(IF(Einstellungen!$C$11="7 Tage",MAX(0,(MIN(DATE(2028,8,0),IF(Mitarbeiter!$D249="",DATE(2028,8,0),Mitarbeiter!$D249),TODAY()))-(MAX(DATE(2028,7,1),Mitarbeiter!$C249))+1),MAX(0,NETWORKDAYS(MAX(DATE(2028,7,1),Mitarbeiter!$C249),MIN(DATE(2028,8,0),IF(Mitarbeiter!$D249="",DATE(2028,8,0),Mitarbeiter!$D249),TODAY()),Einstellungen!$F$13:$F$67)))*N(Mitarbeiter!$E249)/IF(Einstellungen!$C$11="7 Tage",7,5),N('Ist-Stunden'!AJ249)+(N(Krankheitstage!BI249)+N(Krankheitstage!BU249))*N($C249))))</f>
        <v/>
      </c>
      <c r="BO249" s="76">
        <f>IF($B249="",0,IF(Einstellungen!$C$10="Ja",MAX(IF(Einstellungen!$C$11="7 Tage",MAX(0,(MIN(DATE(2028,9,0),IF(Mitarbeiter!$D249="",DATE(2028,9,0),Mitarbeiter!$D249),TODAY()))-(MAX(DATE(2028,8,1),Mitarbeiter!$C249))+1),MAX(0,NETWORKDAYS(MAX(DATE(2028,8,1),Mitarbeiter!$C249),MIN(DATE(2028,9,0),IF(Mitarbeiter!$D249="",DATE(2028,9,0),Mitarbeiter!$D249),TODAY()),Einstellungen!$F$13:$F$67)))*N(Mitarbeiter!$E249)/IF(Einstellungen!$C$11="7 Tage",7,5),N('Ist-Stunden'!AK249)),MAX(IF(Einstellungen!$C$11="7 Tage",MAX(0,(MIN(DATE(2028,9,0),IF(Mitarbeiter!$D249="",DATE(2028,9,0),Mitarbeiter!$D249),TODAY()))-(MAX(DATE(2028,8,1),Mitarbeiter!$C249))+1),MAX(0,NETWORKDAYS(MAX(DATE(2028,8,1),Mitarbeiter!$C249),MIN(DATE(2028,9,0),IF(Mitarbeiter!$D249="",DATE(2028,9,0),Mitarbeiter!$D249),TODAY()),Einstellungen!$F$13:$F$67)))*N(Mitarbeiter!$E249)/IF(Einstellungen!$C$11="7 Tage",7,5),N('Ist-Stunden'!AK249)+(N(Krankheitstage!BJ249)+N(Krankheitstage!BV249))*N($C249))))</f>
        <v/>
      </c>
      <c r="BP249" s="76">
        <f>IF($B249="",0,IF(Einstellungen!$C$10="Ja",MAX(IF(Einstellungen!$C$11="7 Tage",MAX(0,(MIN(DATE(2028,10,0),IF(Mitarbeiter!$D249="",DATE(2028,10,0),Mitarbeiter!$D249),TODAY()))-(MAX(DATE(2028,9,1),Mitarbeiter!$C249))+1),MAX(0,NETWORKDAYS(MAX(DATE(2028,9,1),Mitarbeiter!$C249),MIN(DATE(2028,10,0),IF(Mitarbeiter!$D249="",DATE(2028,10,0),Mitarbeiter!$D249),TODAY()),Einstellungen!$F$13:$F$67)))*N(Mitarbeiter!$E249)/IF(Einstellungen!$C$11="7 Tage",7,5),N('Ist-Stunden'!AL249)),MAX(IF(Einstellungen!$C$11="7 Tage",MAX(0,(MIN(DATE(2028,10,0),IF(Mitarbeiter!$D249="",DATE(2028,10,0),Mitarbeiter!$D249),TODAY()))-(MAX(DATE(2028,9,1),Mitarbeiter!$C249))+1),MAX(0,NETWORKDAYS(MAX(DATE(2028,9,1),Mitarbeiter!$C249),MIN(DATE(2028,10,0),IF(Mitarbeiter!$D249="",DATE(2028,10,0),Mitarbeiter!$D249),TODAY()),Einstellungen!$F$13:$F$67)))*N(Mitarbeiter!$E249)/IF(Einstellungen!$C$11="7 Tage",7,5),N('Ist-Stunden'!AL249)+(N(Krankheitstage!BK249)+N(Krankheitstage!BW249))*N($C249))))</f>
        <v/>
      </c>
      <c r="BQ249" s="76">
        <f>IF($B249="",0,IF(Einstellungen!$C$10="Ja",MAX(IF(Einstellungen!$C$11="7 Tage",MAX(0,(MIN(DATE(2028,11,0),IF(Mitarbeiter!$D249="",DATE(2028,11,0),Mitarbeiter!$D249),TODAY()))-(MAX(DATE(2028,10,1),Mitarbeiter!$C249))+1),MAX(0,NETWORKDAYS(MAX(DATE(2028,10,1),Mitarbeiter!$C249),MIN(DATE(2028,11,0),IF(Mitarbeiter!$D249="",DATE(2028,11,0),Mitarbeiter!$D249),TODAY()),Einstellungen!$F$13:$F$67)))*N(Mitarbeiter!$E249)/IF(Einstellungen!$C$11="7 Tage",7,5),N('Ist-Stunden'!AM249)),MAX(IF(Einstellungen!$C$11="7 Tage",MAX(0,(MIN(DATE(2028,11,0),IF(Mitarbeiter!$D249="",DATE(2028,11,0),Mitarbeiter!$D249),TODAY()))-(MAX(DATE(2028,10,1),Mitarbeiter!$C249))+1),MAX(0,NETWORKDAYS(MAX(DATE(2028,10,1),Mitarbeiter!$C249),MIN(DATE(2028,11,0),IF(Mitarbeiter!$D249="",DATE(2028,11,0),Mitarbeiter!$D249),TODAY()),Einstellungen!$F$13:$F$67)))*N(Mitarbeiter!$E249)/IF(Einstellungen!$C$11="7 Tage",7,5),N('Ist-Stunden'!AM249)+(N(Krankheitstage!BL249)+N(Krankheitstage!BX249))*N($C249))))</f>
        <v/>
      </c>
      <c r="BR249" s="76">
        <f>IF($B249="",0,IF(Einstellungen!$C$10="Ja",MAX(IF(Einstellungen!$C$11="7 Tage",MAX(0,(MIN(DATE(2028,12,0),IF(Mitarbeiter!$D249="",DATE(2028,12,0),Mitarbeiter!$D249),TODAY()))-(MAX(DATE(2028,11,1),Mitarbeiter!$C249))+1),MAX(0,NETWORKDAYS(MAX(DATE(2028,11,1),Mitarbeiter!$C249),MIN(DATE(2028,12,0),IF(Mitarbeiter!$D249="",DATE(2028,12,0),Mitarbeiter!$D249),TODAY()),Einstellungen!$F$13:$F$67)))*N(Mitarbeiter!$E249)/IF(Einstellungen!$C$11="7 Tage",7,5),N('Ist-Stunden'!AN249)),MAX(IF(Einstellungen!$C$11="7 Tage",MAX(0,(MIN(DATE(2028,12,0),IF(Mitarbeiter!$D249="",DATE(2028,12,0),Mitarbeiter!$D249),TODAY()))-(MAX(DATE(2028,11,1),Mitarbeiter!$C249))+1),MAX(0,NETWORKDAYS(MAX(DATE(2028,11,1),Mitarbeiter!$C249),MIN(DATE(2028,12,0),IF(Mitarbeiter!$D249="",DATE(2028,12,0),Mitarbeiter!$D249),TODAY()),Einstellungen!$F$13:$F$67)))*N(Mitarbeiter!$E249)/IF(Einstellungen!$C$11="7 Tage",7,5),N('Ist-Stunden'!AN249)+(N(Krankheitstage!BM249)+N(Krankheitstage!BY249))*N($C249))))</f>
        <v/>
      </c>
      <c r="BS249" s="76">
        <f>IF($B249="",0,IF(Einstellungen!$C$10="Ja",MAX(IF(Einstellungen!$C$11="7 Tage",MAX(0,(MIN(DATE(2028,13,0),IF(Mitarbeiter!$D249="",DATE(2028,13,0),Mitarbeiter!$D249),TODAY()))-(MAX(DATE(2028,12,1),Mitarbeiter!$C249))+1),MAX(0,NETWORKDAYS(MAX(DATE(2028,12,1),Mitarbeiter!$C249),MIN(DATE(2028,13,0),IF(Mitarbeiter!$D249="",DATE(2028,13,0),Mitarbeiter!$D249),TODAY()),Einstellungen!$F$13:$F$67)))*N(Mitarbeiter!$E249)/IF(Einstellungen!$C$11="7 Tage",7,5),N('Ist-Stunden'!AO249)),MAX(IF(Einstellungen!$C$11="7 Tage",MAX(0,(MIN(DATE(2028,13,0),IF(Mitarbeiter!$D249="",DATE(2028,13,0),Mitarbeiter!$D249),TODAY()))-(MAX(DATE(2028,12,1),Mitarbeiter!$C249))+1),MAX(0,NETWORKDAYS(MAX(DATE(2028,12,1),Mitarbeiter!$C249),MIN(DATE(2028,13,0),IF(Mitarbeiter!$D249="",DATE(2028,13,0),Mitarbeiter!$D249),TODAY()),Einstellungen!$F$13:$F$67)))*N(Mitarbeiter!$E249)/IF(Einstellungen!$C$11="7 Tage",7,5),N('Ist-Stunden'!AO249)+(N(Krankheitstage!BN249)+N(Krankheitstage!BZ249))*N($C249))))</f>
        <v/>
      </c>
      <c r="BT249" s="76">
        <f>IF($B249="",0,IF(Einstellungen!$C$10="Ja",MAX(IF(Einstellungen!$C$11="7 Tage",MAX(0,(MIN(DATE(2029,2,0),IF(Mitarbeiter!$D249="",DATE(2029,2,0),Mitarbeiter!$D249),TODAY()))-(MAX(DATE(2029,1,1),Mitarbeiter!$C249))+1),MAX(0,NETWORKDAYS(MAX(DATE(2029,1,1),Mitarbeiter!$C249),MIN(DATE(2029,2,0),IF(Mitarbeiter!$D249="",DATE(2029,2,0),Mitarbeiter!$D249),TODAY()),Einstellungen!$F$13:$F$67)))*N(Mitarbeiter!$E249)/IF(Einstellungen!$C$11="7 Tage",7,5),N('Ist-Stunden'!AP249)),MAX(IF(Einstellungen!$C$11="7 Tage",MAX(0,(MIN(DATE(2029,2,0),IF(Mitarbeiter!$D249="",DATE(2029,2,0),Mitarbeiter!$D249),TODAY()))-(MAX(DATE(2029,1,1),Mitarbeiter!$C249))+1),MAX(0,NETWORKDAYS(MAX(DATE(2029,1,1),Mitarbeiter!$C249),MIN(DATE(2029,2,0),IF(Mitarbeiter!$D249="",DATE(2029,2,0),Mitarbeiter!$D249),TODAY()),Einstellungen!$F$13:$F$67)))*N(Mitarbeiter!$E249)/IF(Einstellungen!$C$11="7 Tage",7,5),N('Ist-Stunden'!AP249)+(N(Krankheitstage!CA249)+N(Krankheitstage!CM249))*N($C249))))</f>
        <v/>
      </c>
      <c r="BU249" s="76">
        <f>IF($B249="",0,IF(Einstellungen!$C$10="Ja",MAX(IF(Einstellungen!$C$11="7 Tage",MAX(0,(MIN(DATE(2029,3,0),IF(Mitarbeiter!$D249="",DATE(2029,3,0),Mitarbeiter!$D249),TODAY()))-(MAX(DATE(2029,2,1),Mitarbeiter!$C249))+1),MAX(0,NETWORKDAYS(MAX(DATE(2029,2,1),Mitarbeiter!$C249),MIN(DATE(2029,3,0),IF(Mitarbeiter!$D249="",DATE(2029,3,0),Mitarbeiter!$D249),TODAY()),Einstellungen!$F$13:$F$67)))*N(Mitarbeiter!$E249)/IF(Einstellungen!$C$11="7 Tage",7,5),N('Ist-Stunden'!AQ249)),MAX(IF(Einstellungen!$C$11="7 Tage",MAX(0,(MIN(DATE(2029,3,0),IF(Mitarbeiter!$D249="",DATE(2029,3,0),Mitarbeiter!$D249),TODAY()))-(MAX(DATE(2029,2,1),Mitarbeiter!$C249))+1),MAX(0,NETWORKDAYS(MAX(DATE(2029,2,1),Mitarbeiter!$C249),MIN(DATE(2029,3,0),IF(Mitarbeiter!$D249="",DATE(2029,3,0),Mitarbeiter!$D249),TODAY()),Einstellungen!$F$13:$F$67)))*N(Mitarbeiter!$E249)/IF(Einstellungen!$C$11="7 Tage",7,5),N('Ist-Stunden'!AQ249)+(N(Krankheitstage!CB249)+N(Krankheitstage!CN249))*N($C249))))</f>
        <v/>
      </c>
      <c r="BV249" s="76">
        <f>IF($B249="",0,IF(Einstellungen!$C$10="Ja",MAX(IF(Einstellungen!$C$11="7 Tage",MAX(0,(MIN(DATE(2029,4,0),IF(Mitarbeiter!$D249="",DATE(2029,4,0),Mitarbeiter!$D249),TODAY()))-(MAX(DATE(2029,3,1),Mitarbeiter!$C249))+1),MAX(0,NETWORKDAYS(MAX(DATE(2029,3,1),Mitarbeiter!$C249),MIN(DATE(2029,4,0),IF(Mitarbeiter!$D249="",DATE(2029,4,0),Mitarbeiter!$D249),TODAY()),Einstellungen!$F$13:$F$67)))*N(Mitarbeiter!$E249)/IF(Einstellungen!$C$11="7 Tage",7,5),N('Ist-Stunden'!AR249)),MAX(IF(Einstellungen!$C$11="7 Tage",MAX(0,(MIN(DATE(2029,4,0),IF(Mitarbeiter!$D249="",DATE(2029,4,0),Mitarbeiter!$D249),TODAY()))-(MAX(DATE(2029,3,1),Mitarbeiter!$C249))+1),MAX(0,NETWORKDAYS(MAX(DATE(2029,3,1),Mitarbeiter!$C249),MIN(DATE(2029,4,0),IF(Mitarbeiter!$D249="",DATE(2029,4,0),Mitarbeiter!$D249),TODAY()),Einstellungen!$F$13:$F$67)))*N(Mitarbeiter!$E249)/IF(Einstellungen!$C$11="7 Tage",7,5),N('Ist-Stunden'!AR249)+(N(Krankheitstage!CC249)+N(Krankheitstage!CO249))*N($C249))))</f>
        <v/>
      </c>
      <c r="BW249" s="76">
        <f>IF($B249="",0,IF(Einstellungen!$C$10="Ja",MAX(IF(Einstellungen!$C$11="7 Tage",MAX(0,(MIN(DATE(2029,5,0),IF(Mitarbeiter!$D249="",DATE(2029,5,0),Mitarbeiter!$D249),TODAY()))-(MAX(DATE(2029,4,1),Mitarbeiter!$C249))+1),MAX(0,NETWORKDAYS(MAX(DATE(2029,4,1),Mitarbeiter!$C249),MIN(DATE(2029,5,0),IF(Mitarbeiter!$D249="",DATE(2029,5,0),Mitarbeiter!$D249),TODAY()),Einstellungen!$F$13:$F$67)))*N(Mitarbeiter!$E249)/IF(Einstellungen!$C$11="7 Tage",7,5),N('Ist-Stunden'!AS249)),MAX(IF(Einstellungen!$C$11="7 Tage",MAX(0,(MIN(DATE(2029,5,0),IF(Mitarbeiter!$D249="",DATE(2029,5,0),Mitarbeiter!$D249),TODAY()))-(MAX(DATE(2029,4,1),Mitarbeiter!$C249))+1),MAX(0,NETWORKDAYS(MAX(DATE(2029,4,1),Mitarbeiter!$C249),MIN(DATE(2029,5,0),IF(Mitarbeiter!$D249="",DATE(2029,5,0),Mitarbeiter!$D249),TODAY()),Einstellungen!$F$13:$F$67)))*N(Mitarbeiter!$E249)/IF(Einstellungen!$C$11="7 Tage",7,5),N('Ist-Stunden'!AS249)+(N(Krankheitstage!CD249)+N(Krankheitstage!CP249))*N($C249))))</f>
        <v/>
      </c>
      <c r="BX249" s="76">
        <f>IF($B249="",0,IF(Einstellungen!$C$10="Ja",MAX(IF(Einstellungen!$C$11="7 Tage",MAX(0,(MIN(DATE(2029,6,0),IF(Mitarbeiter!$D249="",DATE(2029,6,0),Mitarbeiter!$D249),TODAY()))-(MAX(DATE(2029,5,1),Mitarbeiter!$C249))+1),MAX(0,NETWORKDAYS(MAX(DATE(2029,5,1),Mitarbeiter!$C249),MIN(DATE(2029,6,0),IF(Mitarbeiter!$D249="",DATE(2029,6,0),Mitarbeiter!$D249),TODAY()),Einstellungen!$F$13:$F$67)))*N(Mitarbeiter!$E249)/IF(Einstellungen!$C$11="7 Tage",7,5),N('Ist-Stunden'!AT249)),MAX(IF(Einstellungen!$C$11="7 Tage",MAX(0,(MIN(DATE(2029,6,0),IF(Mitarbeiter!$D249="",DATE(2029,6,0),Mitarbeiter!$D249),TODAY()))-(MAX(DATE(2029,5,1),Mitarbeiter!$C249))+1),MAX(0,NETWORKDAYS(MAX(DATE(2029,5,1),Mitarbeiter!$C249),MIN(DATE(2029,6,0),IF(Mitarbeiter!$D249="",DATE(2029,6,0),Mitarbeiter!$D249),TODAY()),Einstellungen!$F$13:$F$67)))*N(Mitarbeiter!$E249)/IF(Einstellungen!$C$11="7 Tage",7,5),N('Ist-Stunden'!AT249)+(N(Krankheitstage!CE249)+N(Krankheitstage!CQ249))*N($C249))))</f>
        <v/>
      </c>
      <c r="BY249" s="76">
        <f>IF($B249="",0,IF(Einstellungen!$C$10="Ja",MAX(IF(Einstellungen!$C$11="7 Tage",MAX(0,(MIN(DATE(2029,7,0),IF(Mitarbeiter!$D249="",DATE(2029,7,0),Mitarbeiter!$D249),TODAY()))-(MAX(DATE(2029,6,1),Mitarbeiter!$C249))+1),MAX(0,NETWORKDAYS(MAX(DATE(2029,6,1),Mitarbeiter!$C249),MIN(DATE(2029,7,0),IF(Mitarbeiter!$D249="",DATE(2029,7,0),Mitarbeiter!$D249),TODAY()),Einstellungen!$F$13:$F$67)))*N(Mitarbeiter!$E249)/IF(Einstellungen!$C$11="7 Tage",7,5),N('Ist-Stunden'!AU249)),MAX(IF(Einstellungen!$C$11="7 Tage",MAX(0,(MIN(DATE(2029,7,0),IF(Mitarbeiter!$D249="",DATE(2029,7,0),Mitarbeiter!$D249),TODAY()))-(MAX(DATE(2029,6,1),Mitarbeiter!$C249))+1),MAX(0,NETWORKDAYS(MAX(DATE(2029,6,1),Mitarbeiter!$C249),MIN(DATE(2029,7,0),IF(Mitarbeiter!$D249="",DATE(2029,7,0),Mitarbeiter!$D249),TODAY()),Einstellungen!$F$13:$F$67)))*N(Mitarbeiter!$E249)/IF(Einstellungen!$C$11="7 Tage",7,5),N('Ist-Stunden'!AU249)+(N(Krankheitstage!CF249)+N(Krankheitstage!CR249))*N($C249))))</f>
        <v/>
      </c>
      <c r="BZ249" s="76">
        <f>IF($B249="",0,IF(Einstellungen!$C$10="Ja",MAX(IF(Einstellungen!$C$11="7 Tage",MAX(0,(MIN(DATE(2029,8,0),IF(Mitarbeiter!$D249="",DATE(2029,8,0),Mitarbeiter!$D249),TODAY()))-(MAX(DATE(2029,7,1),Mitarbeiter!$C249))+1),MAX(0,NETWORKDAYS(MAX(DATE(2029,7,1),Mitarbeiter!$C249),MIN(DATE(2029,8,0),IF(Mitarbeiter!$D249="",DATE(2029,8,0),Mitarbeiter!$D249),TODAY()),Einstellungen!$F$13:$F$67)))*N(Mitarbeiter!$E249)/IF(Einstellungen!$C$11="7 Tage",7,5),N('Ist-Stunden'!AV249)),MAX(IF(Einstellungen!$C$11="7 Tage",MAX(0,(MIN(DATE(2029,8,0),IF(Mitarbeiter!$D249="",DATE(2029,8,0),Mitarbeiter!$D249),TODAY()))-(MAX(DATE(2029,7,1),Mitarbeiter!$C249))+1),MAX(0,NETWORKDAYS(MAX(DATE(2029,7,1),Mitarbeiter!$C249),MIN(DATE(2029,8,0),IF(Mitarbeiter!$D249="",DATE(2029,8,0),Mitarbeiter!$D249),TODAY()),Einstellungen!$F$13:$F$67)))*N(Mitarbeiter!$E249)/IF(Einstellungen!$C$11="7 Tage",7,5),N('Ist-Stunden'!AV249)+(N(Krankheitstage!CG249)+N(Krankheitstage!CS249))*N($C249))))</f>
        <v/>
      </c>
      <c r="CA249" s="76">
        <f>IF($B249="",0,IF(Einstellungen!$C$10="Ja",MAX(IF(Einstellungen!$C$11="7 Tage",MAX(0,(MIN(DATE(2029,9,0),IF(Mitarbeiter!$D249="",DATE(2029,9,0),Mitarbeiter!$D249),TODAY()))-(MAX(DATE(2029,8,1),Mitarbeiter!$C249))+1),MAX(0,NETWORKDAYS(MAX(DATE(2029,8,1),Mitarbeiter!$C249),MIN(DATE(2029,9,0),IF(Mitarbeiter!$D249="",DATE(2029,9,0),Mitarbeiter!$D249),TODAY()),Einstellungen!$F$13:$F$67)))*N(Mitarbeiter!$E249)/IF(Einstellungen!$C$11="7 Tage",7,5),N('Ist-Stunden'!AW249)),MAX(IF(Einstellungen!$C$11="7 Tage",MAX(0,(MIN(DATE(2029,9,0),IF(Mitarbeiter!$D249="",DATE(2029,9,0),Mitarbeiter!$D249),TODAY()))-(MAX(DATE(2029,8,1),Mitarbeiter!$C249))+1),MAX(0,NETWORKDAYS(MAX(DATE(2029,8,1),Mitarbeiter!$C249),MIN(DATE(2029,9,0),IF(Mitarbeiter!$D249="",DATE(2029,9,0),Mitarbeiter!$D249),TODAY()),Einstellungen!$F$13:$F$67)))*N(Mitarbeiter!$E249)/IF(Einstellungen!$C$11="7 Tage",7,5),N('Ist-Stunden'!AW249)+(N(Krankheitstage!CH249)+N(Krankheitstage!CT249))*N($C249))))</f>
        <v/>
      </c>
      <c r="CB249" s="76">
        <f>IF($B249="",0,IF(Einstellungen!$C$10="Ja",MAX(IF(Einstellungen!$C$11="7 Tage",MAX(0,(MIN(DATE(2029,10,0),IF(Mitarbeiter!$D249="",DATE(2029,10,0),Mitarbeiter!$D249),TODAY()))-(MAX(DATE(2029,9,1),Mitarbeiter!$C249))+1),MAX(0,NETWORKDAYS(MAX(DATE(2029,9,1),Mitarbeiter!$C249),MIN(DATE(2029,10,0),IF(Mitarbeiter!$D249="",DATE(2029,10,0),Mitarbeiter!$D249),TODAY()),Einstellungen!$F$13:$F$67)))*N(Mitarbeiter!$E249)/IF(Einstellungen!$C$11="7 Tage",7,5),N('Ist-Stunden'!AX249)),MAX(IF(Einstellungen!$C$11="7 Tage",MAX(0,(MIN(DATE(2029,10,0),IF(Mitarbeiter!$D249="",DATE(2029,10,0),Mitarbeiter!$D249),TODAY()))-(MAX(DATE(2029,9,1),Mitarbeiter!$C249))+1),MAX(0,NETWORKDAYS(MAX(DATE(2029,9,1),Mitarbeiter!$C249),MIN(DATE(2029,10,0),IF(Mitarbeiter!$D249="",DATE(2029,10,0),Mitarbeiter!$D249),TODAY()),Einstellungen!$F$13:$F$67)))*N(Mitarbeiter!$E249)/IF(Einstellungen!$C$11="7 Tage",7,5),N('Ist-Stunden'!AX249)+(N(Krankheitstage!CI249)+N(Krankheitstage!CU249))*N($C249))))</f>
        <v/>
      </c>
      <c r="CC249" s="76">
        <f>IF($B249="",0,IF(Einstellungen!$C$10="Ja",MAX(IF(Einstellungen!$C$11="7 Tage",MAX(0,(MIN(DATE(2029,11,0),IF(Mitarbeiter!$D249="",DATE(2029,11,0),Mitarbeiter!$D249),TODAY()))-(MAX(DATE(2029,10,1),Mitarbeiter!$C249))+1),MAX(0,NETWORKDAYS(MAX(DATE(2029,10,1),Mitarbeiter!$C249),MIN(DATE(2029,11,0),IF(Mitarbeiter!$D249="",DATE(2029,11,0),Mitarbeiter!$D249),TODAY()),Einstellungen!$F$13:$F$67)))*N(Mitarbeiter!$E249)/IF(Einstellungen!$C$11="7 Tage",7,5),N('Ist-Stunden'!AY249)),MAX(IF(Einstellungen!$C$11="7 Tage",MAX(0,(MIN(DATE(2029,11,0),IF(Mitarbeiter!$D249="",DATE(2029,11,0),Mitarbeiter!$D249),TODAY()))-(MAX(DATE(2029,10,1),Mitarbeiter!$C249))+1),MAX(0,NETWORKDAYS(MAX(DATE(2029,10,1),Mitarbeiter!$C249),MIN(DATE(2029,11,0),IF(Mitarbeiter!$D249="",DATE(2029,11,0),Mitarbeiter!$D249),TODAY()),Einstellungen!$F$13:$F$67)))*N(Mitarbeiter!$E249)/IF(Einstellungen!$C$11="7 Tage",7,5),N('Ist-Stunden'!AY249)+(N(Krankheitstage!CJ249)+N(Krankheitstage!CV249))*N($C249))))</f>
        <v/>
      </c>
      <c r="CD249" s="76">
        <f>IF($B249="",0,IF(Einstellungen!$C$10="Ja",MAX(IF(Einstellungen!$C$11="7 Tage",MAX(0,(MIN(DATE(2029,12,0),IF(Mitarbeiter!$D249="",DATE(2029,12,0),Mitarbeiter!$D249),TODAY()))-(MAX(DATE(2029,11,1),Mitarbeiter!$C249))+1),MAX(0,NETWORKDAYS(MAX(DATE(2029,11,1),Mitarbeiter!$C249),MIN(DATE(2029,12,0),IF(Mitarbeiter!$D249="",DATE(2029,12,0),Mitarbeiter!$D249),TODAY()),Einstellungen!$F$13:$F$67)))*N(Mitarbeiter!$E249)/IF(Einstellungen!$C$11="7 Tage",7,5),N('Ist-Stunden'!AZ249)),MAX(IF(Einstellungen!$C$11="7 Tage",MAX(0,(MIN(DATE(2029,12,0),IF(Mitarbeiter!$D249="",DATE(2029,12,0),Mitarbeiter!$D249),TODAY()))-(MAX(DATE(2029,11,1),Mitarbeiter!$C249))+1),MAX(0,NETWORKDAYS(MAX(DATE(2029,11,1),Mitarbeiter!$C249),MIN(DATE(2029,12,0),IF(Mitarbeiter!$D249="",DATE(2029,12,0),Mitarbeiter!$D249),TODAY()),Einstellungen!$F$13:$F$67)))*N(Mitarbeiter!$E249)/IF(Einstellungen!$C$11="7 Tage",7,5),N('Ist-Stunden'!AZ249)+(N(Krankheitstage!CK249)+N(Krankheitstage!CW249))*N($C249))))</f>
        <v/>
      </c>
      <c r="CE249" s="76">
        <f>IF($B249="",0,IF(Einstellungen!$C$10="Ja",MAX(IF(Einstellungen!$C$11="7 Tage",MAX(0,(MIN(DATE(2029,13,0),IF(Mitarbeiter!$D249="",DATE(2029,13,0),Mitarbeiter!$D249),TODAY()))-(MAX(DATE(2029,12,1),Mitarbeiter!$C249))+1),MAX(0,NETWORKDAYS(MAX(DATE(2029,12,1),Mitarbeiter!$C249),MIN(DATE(2029,13,0),IF(Mitarbeiter!$D249="",DATE(2029,13,0),Mitarbeiter!$D249),TODAY()),Einstellungen!$F$13:$F$67)))*N(Mitarbeiter!$E249)/IF(Einstellungen!$C$11="7 Tage",7,5),N('Ist-Stunden'!BA249)),MAX(IF(Einstellungen!$C$11="7 Tage",MAX(0,(MIN(DATE(2029,13,0),IF(Mitarbeiter!$D249="",DATE(2029,13,0),Mitarbeiter!$D249),TODAY()))-(MAX(DATE(2029,12,1),Mitarbeiter!$C249))+1),MAX(0,NETWORKDAYS(MAX(DATE(2029,12,1),Mitarbeiter!$C249),MIN(DATE(2029,13,0),IF(Mitarbeiter!$D249="",DATE(2029,13,0),Mitarbeiter!$D249),TODAY()),Einstellungen!$F$13:$F$67)))*N(Mitarbeiter!$E249)/IF(Einstellungen!$C$11="7 Tage",7,5),N('Ist-Stunden'!BA249)+(N(Krankheitstage!CL249)+N(Krankheitstage!CX249))*N($C249))))</f>
        <v/>
      </c>
      <c r="CF249" s="76">
        <f>IF($B249="",0,IF(Einstellungen!$C$10="Ja",MAX(IF(Einstellungen!$C$11="7 Tage",MAX(0,(MIN(DATE(2030,2,0),IF(Mitarbeiter!$D249="",DATE(2030,2,0),Mitarbeiter!$D249),TODAY()))-(MAX(DATE(2030,1,1),Mitarbeiter!$C249))+1),MAX(0,NETWORKDAYS(MAX(DATE(2030,1,1),Mitarbeiter!$C249),MIN(DATE(2030,2,0),IF(Mitarbeiter!$D249="",DATE(2030,2,0),Mitarbeiter!$D249),TODAY()),Einstellungen!$F$13:$F$67)))*N(Mitarbeiter!$E249)/IF(Einstellungen!$C$11="7 Tage",7,5),N('Ist-Stunden'!BB249)),MAX(IF(Einstellungen!$C$11="7 Tage",MAX(0,(MIN(DATE(2030,2,0),IF(Mitarbeiter!$D249="",DATE(2030,2,0),Mitarbeiter!$D249),TODAY()))-(MAX(DATE(2030,1,1),Mitarbeiter!$C249))+1),MAX(0,NETWORKDAYS(MAX(DATE(2030,1,1),Mitarbeiter!$C249),MIN(DATE(2030,2,0),IF(Mitarbeiter!$D249="",DATE(2030,2,0),Mitarbeiter!$D249),TODAY()),Einstellungen!$F$13:$F$67)))*N(Mitarbeiter!$E249)/IF(Einstellungen!$C$11="7 Tage",7,5),N('Ist-Stunden'!BB249)+(N(Krankheitstage!CY249)+N(Krankheitstage!DK249))*N($C249))))</f>
        <v/>
      </c>
      <c r="CG249" s="76">
        <f>IF($B249="",0,IF(Einstellungen!$C$10="Ja",MAX(IF(Einstellungen!$C$11="7 Tage",MAX(0,(MIN(DATE(2030,3,0),IF(Mitarbeiter!$D249="",DATE(2030,3,0),Mitarbeiter!$D249),TODAY()))-(MAX(DATE(2030,2,1),Mitarbeiter!$C249))+1),MAX(0,NETWORKDAYS(MAX(DATE(2030,2,1),Mitarbeiter!$C249),MIN(DATE(2030,3,0),IF(Mitarbeiter!$D249="",DATE(2030,3,0),Mitarbeiter!$D249),TODAY()),Einstellungen!$F$13:$F$67)))*N(Mitarbeiter!$E249)/IF(Einstellungen!$C$11="7 Tage",7,5),N('Ist-Stunden'!BC249)),MAX(IF(Einstellungen!$C$11="7 Tage",MAX(0,(MIN(DATE(2030,3,0),IF(Mitarbeiter!$D249="",DATE(2030,3,0),Mitarbeiter!$D249),TODAY()))-(MAX(DATE(2030,2,1),Mitarbeiter!$C249))+1),MAX(0,NETWORKDAYS(MAX(DATE(2030,2,1),Mitarbeiter!$C249),MIN(DATE(2030,3,0),IF(Mitarbeiter!$D249="",DATE(2030,3,0),Mitarbeiter!$D249),TODAY()),Einstellungen!$F$13:$F$67)))*N(Mitarbeiter!$E249)/IF(Einstellungen!$C$11="7 Tage",7,5),N('Ist-Stunden'!BC249)+(N(Krankheitstage!CZ249)+N(Krankheitstage!DL249))*N($C249))))</f>
        <v/>
      </c>
      <c r="CH249" s="76">
        <f>IF($B249="",0,IF(Einstellungen!$C$10="Ja",MAX(IF(Einstellungen!$C$11="7 Tage",MAX(0,(MIN(DATE(2030,4,0),IF(Mitarbeiter!$D249="",DATE(2030,4,0),Mitarbeiter!$D249),TODAY()))-(MAX(DATE(2030,3,1),Mitarbeiter!$C249))+1),MAX(0,NETWORKDAYS(MAX(DATE(2030,3,1),Mitarbeiter!$C249),MIN(DATE(2030,4,0),IF(Mitarbeiter!$D249="",DATE(2030,4,0),Mitarbeiter!$D249),TODAY()),Einstellungen!$F$13:$F$67)))*N(Mitarbeiter!$E249)/IF(Einstellungen!$C$11="7 Tage",7,5),N('Ist-Stunden'!BD249)),MAX(IF(Einstellungen!$C$11="7 Tage",MAX(0,(MIN(DATE(2030,4,0),IF(Mitarbeiter!$D249="",DATE(2030,4,0),Mitarbeiter!$D249),TODAY()))-(MAX(DATE(2030,3,1),Mitarbeiter!$C249))+1),MAX(0,NETWORKDAYS(MAX(DATE(2030,3,1),Mitarbeiter!$C249),MIN(DATE(2030,4,0),IF(Mitarbeiter!$D249="",DATE(2030,4,0),Mitarbeiter!$D249),TODAY()),Einstellungen!$F$13:$F$67)))*N(Mitarbeiter!$E249)/IF(Einstellungen!$C$11="7 Tage",7,5),N('Ist-Stunden'!BD249)+(N(Krankheitstage!DA249)+N(Krankheitstage!DM249))*N($C249))))</f>
        <v/>
      </c>
      <c r="CI249" s="76">
        <f>IF($B249="",0,IF(Einstellungen!$C$10="Ja",MAX(IF(Einstellungen!$C$11="7 Tage",MAX(0,(MIN(DATE(2030,5,0),IF(Mitarbeiter!$D249="",DATE(2030,5,0),Mitarbeiter!$D249),TODAY()))-(MAX(DATE(2030,4,1),Mitarbeiter!$C249))+1),MAX(0,NETWORKDAYS(MAX(DATE(2030,4,1),Mitarbeiter!$C249),MIN(DATE(2030,5,0),IF(Mitarbeiter!$D249="",DATE(2030,5,0),Mitarbeiter!$D249),TODAY()),Einstellungen!$F$13:$F$67)))*N(Mitarbeiter!$E249)/IF(Einstellungen!$C$11="7 Tage",7,5),N('Ist-Stunden'!BE249)),MAX(IF(Einstellungen!$C$11="7 Tage",MAX(0,(MIN(DATE(2030,5,0),IF(Mitarbeiter!$D249="",DATE(2030,5,0),Mitarbeiter!$D249),TODAY()))-(MAX(DATE(2030,4,1),Mitarbeiter!$C249))+1),MAX(0,NETWORKDAYS(MAX(DATE(2030,4,1),Mitarbeiter!$C249),MIN(DATE(2030,5,0),IF(Mitarbeiter!$D249="",DATE(2030,5,0),Mitarbeiter!$D249),TODAY()),Einstellungen!$F$13:$F$67)))*N(Mitarbeiter!$E249)/IF(Einstellungen!$C$11="7 Tage",7,5),N('Ist-Stunden'!BE249)+(N(Krankheitstage!DB249)+N(Krankheitstage!DN249))*N($C249))))</f>
        <v/>
      </c>
      <c r="CJ249" s="76">
        <f>IF($B249="",0,IF(Einstellungen!$C$10="Ja",MAX(IF(Einstellungen!$C$11="7 Tage",MAX(0,(MIN(DATE(2030,6,0),IF(Mitarbeiter!$D249="",DATE(2030,6,0),Mitarbeiter!$D249),TODAY()))-(MAX(DATE(2030,5,1),Mitarbeiter!$C249))+1),MAX(0,NETWORKDAYS(MAX(DATE(2030,5,1),Mitarbeiter!$C249),MIN(DATE(2030,6,0),IF(Mitarbeiter!$D249="",DATE(2030,6,0),Mitarbeiter!$D249),TODAY()),Einstellungen!$F$13:$F$67)))*N(Mitarbeiter!$E249)/IF(Einstellungen!$C$11="7 Tage",7,5),N('Ist-Stunden'!BF249)),MAX(IF(Einstellungen!$C$11="7 Tage",MAX(0,(MIN(DATE(2030,6,0),IF(Mitarbeiter!$D249="",DATE(2030,6,0),Mitarbeiter!$D249),TODAY()))-(MAX(DATE(2030,5,1),Mitarbeiter!$C249))+1),MAX(0,NETWORKDAYS(MAX(DATE(2030,5,1),Mitarbeiter!$C249),MIN(DATE(2030,6,0),IF(Mitarbeiter!$D249="",DATE(2030,6,0),Mitarbeiter!$D249),TODAY()),Einstellungen!$F$13:$F$67)))*N(Mitarbeiter!$E249)/IF(Einstellungen!$C$11="7 Tage",7,5),N('Ist-Stunden'!BF249)+(N(Krankheitstage!DC249)+N(Krankheitstage!DO249))*N($C249))))</f>
        <v/>
      </c>
      <c r="CK249" s="76">
        <f>IF($B249="",0,IF(Einstellungen!$C$10="Ja",MAX(IF(Einstellungen!$C$11="7 Tage",MAX(0,(MIN(DATE(2030,7,0),IF(Mitarbeiter!$D249="",DATE(2030,7,0),Mitarbeiter!$D249),TODAY()))-(MAX(DATE(2030,6,1),Mitarbeiter!$C249))+1),MAX(0,NETWORKDAYS(MAX(DATE(2030,6,1),Mitarbeiter!$C249),MIN(DATE(2030,7,0),IF(Mitarbeiter!$D249="",DATE(2030,7,0),Mitarbeiter!$D249),TODAY()),Einstellungen!$F$13:$F$67)))*N(Mitarbeiter!$E249)/IF(Einstellungen!$C$11="7 Tage",7,5),N('Ist-Stunden'!BG249)),MAX(IF(Einstellungen!$C$11="7 Tage",MAX(0,(MIN(DATE(2030,7,0),IF(Mitarbeiter!$D249="",DATE(2030,7,0),Mitarbeiter!$D249),TODAY()))-(MAX(DATE(2030,6,1),Mitarbeiter!$C249))+1),MAX(0,NETWORKDAYS(MAX(DATE(2030,6,1),Mitarbeiter!$C249),MIN(DATE(2030,7,0),IF(Mitarbeiter!$D249="",DATE(2030,7,0),Mitarbeiter!$D249),TODAY()),Einstellungen!$F$13:$F$67)))*N(Mitarbeiter!$E249)/IF(Einstellungen!$C$11="7 Tage",7,5),N('Ist-Stunden'!BG249)+(N(Krankheitstage!DD249)+N(Krankheitstage!DP249))*N($C249))))</f>
        <v/>
      </c>
      <c r="CL249" s="76">
        <f>IF($B249="",0,IF(Einstellungen!$C$10="Ja",MAX(IF(Einstellungen!$C$11="7 Tage",MAX(0,(MIN(DATE(2030,8,0),IF(Mitarbeiter!$D249="",DATE(2030,8,0),Mitarbeiter!$D249),TODAY()))-(MAX(DATE(2030,7,1),Mitarbeiter!$C249))+1),MAX(0,NETWORKDAYS(MAX(DATE(2030,7,1),Mitarbeiter!$C249),MIN(DATE(2030,8,0),IF(Mitarbeiter!$D249="",DATE(2030,8,0),Mitarbeiter!$D249),TODAY()),Einstellungen!$F$13:$F$67)))*N(Mitarbeiter!$E249)/IF(Einstellungen!$C$11="7 Tage",7,5),N('Ist-Stunden'!BH249)),MAX(IF(Einstellungen!$C$11="7 Tage",MAX(0,(MIN(DATE(2030,8,0),IF(Mitarbeiter!$D249="",DATE(2030,8,0),Mitarbeiter!$D249),TODAY()))-(MAX(DATE(2030,7,1),Mitarbeiter!$C249))+1),MAX(0,NETWORKDAYS(MAX(DATE(2030,7,1),Mitarbeiter!$C249),MIN(DATE(2030,8,0),IF(Mitarbeiter!$D249="",DATE(2030,8,0),Mitarbeiter!$D249),TODAY()),Einstellungen!$F$13:$F$67)))*N(Mitarbeiter!$E249)/IF(Einstellungen!$C$11="7 Tage",7,5),N('Ist-Stunden'!BH249)+(N(Krankheitstage!DE249)+N(Krankheitstage!DQ249))*N($C249))))</f>
        <v/>
      </c>
      <c r="CM249" s="76">
        <f>IF($B249="",0,IF(Einstellungen!$C$10="Ja",MAX(IF(Einstellungen!$C$11="7 Tage",MAX(0,(MIN(DATE(2030,9,0),IF(Mitarbeiter!$D249="",DATE(2030,9,0),Mitarbeiter!$D249),TODAY()))-(MAX(DATE(2030,8,1),Mitarbeiter!$C249))+1),MAX(0,NETWORKDAYS(MAX(DATE(2030,8,1),Mitarbeiter!$C249),MIN(DATE(2030,9,0),IF(Mitarbeiter!$D249="",DATE(2030,9,0),Mitarbeiter!$D249),TODAY()),Einstellungen!$F$13:$F$67)))*N(Mitarbeiter!$E249)/IF(Einstellungen!$C$11="7 Tage",7,5),N('Ist-Stunden'!BI249)),MAX(IF(Einstellungen!$C$11="7 Tage",MAX(0,(MIN(DATE(2030,9,0),IF(Mitarbeiter!$D249="",DATE(2030,9,0),Mitarbeiter!$D249),TODAY()))-(MAX(DATE(2030,8,1),Mitarbeiter!$C249))+1),MAX(0,NETWORKDAYS(MAX(DATE(2030,8,1),Mitarbeiter!$C249),MIN(DATE(2030,9,0),IF(Mitarbeiter!$D249="",DATE(2030,9,0),Mitarbeiter!$D249),TODAY()),Einstellungen!$F$13:$F$67)))*N(Mitarbeiter!$E249)/IF(Einstellungen!$C$11="7 Tage",7,5),N('Ist-Stunden'!BI249)+(N(Krankheitstage!DF249)+N(Krankheitstage!DR249))*N($C249))))</f>
        <v/>
      </c>
      <c r="CN249" s="76">
        <f>IF($B249="",0,IF(Einstellungen!$C$10="Ja",MAX(IF(Einstellungen!$C$11="7 Tage",MAX(0,(MIN(DATE(2030,10,0),IF(Mitarbeiter!$D249="",DATE(2030,10,0),Mitarbeiter!$D249),TODAY()))-(MAX(DATE(2030,9,1),Mitarbeiter!$C249))+1),MAX(0,NETWORKDAYS(MAX(DATE(2030,9,1),Mitarbeiter!$C249),MIN(DATE(2030,10,0),IF(Mitarbeiter!$D249="",DATE(2030,10,0),Mitarbeiter!$D249),TODAY()),Einstellungen!$F$13:$F$67)))*N(Mitarbeiter!$E249)/IF(Einstellungen!$C$11="7 Tage",7,5),N('Ist-Stunden'!BJ249)),MAX(IF(Einstellungen!$C$11="7 Tage",MAX(0,(MIN(DATE(2030,10,0),IF(Mitarbeiter!$D249="",DATE(2030,10,0),Mitarbeiter!$D249),TODAY()))-(MAX(DATE(2030,9,1),Mitarbeiter!$C249))+1),MAX(0,NETWORKDAYS(MAX(DATE(2030,9,1),Mitarbeiter!$C249),MIN(DATE(2030,10,0),IF(Mitarbeiter!$D249="",DATE(2030,10,0),Mitarbeiter!$D249),TODAY()),Einstellungen!$F$13:$F$67)))*N(Mitarbeiter!$E249)/IF(Einstellungen!$C$11="7 Tage",7,5),N('Ist-Stunden'!BJ249)+(N(Krankheitstage!DG249)+N(Krankheitstage!DS249))*N($C249))))</f>
        <v/>
      </c>
      <c r="CO249" s="76">
        <f>IF($B249="",0,IF(Einstellungen!$C$10="Ja",MAX(IF(Einstellungen!$C$11="7 Tage",MAX(0,(MIN(DATE(2030,11,0),IF(Mitarbeiter!$D249="",DATE(2030,11,0),Mitarbeiter!$D249),TODAY()))-(MAX(DATE(2030,10,1),Mitarbeiter!$C249))+1),MAX(0,NETWORKDAYS(MAX(DATE(2030,10,1),Mitarbeiter!$C249),MIN(DATE(2030,11,0),IF(Mitarbeiter!$D249="",DATE(2030,11,0),Mitarbeiter!$D249),TODAY()),Einstellungen!$F$13:$F$67)))*N(Mitarbeiter!$E249)/IF(Einstellungen!$C$11="7 Tage",7,5),N('Ist-Stunden'!BK249)),MAX(IF(Einstellungen!$C$11="7 Tage",MAX(0,(MIN(DATE(2030,11,0),IF(Mitarbeiter!$D249="",DATE(2030,11,0),Mitarbeiter!$D249),TODAY()))-(MAX(DATE(2030,10,1),Mitarbeiter!$C249))+1),MAX(0,NETWORKDAYS(MAX(DATE(2030,10,1),Mitarbeiter!$C249),MIN(DATE(2030,11,0),IF(Mitarbeiter!$D249="",DATE(2030,11,0),Mitarbeiter!$D249),TODAY()),Einstellungen!$F$13:$F$67)))*N(Mitarbeiter!$E249)/IF(Einstellungen!$C$11="7 Tage",7,5),N('Ist-Stunden'!BK249)+(N(Krankheitstage!DH249)+N(Krankheitstage!DT249))*N($C249))))</f>
        <v/>
      </c>
      <c r="CP249" s="76">
        <f>IF($B249="",0,IF(Einstellungen!$C$10="Ja",MAX(IF(Einstellungen!$C$11="7 Tage",MAX(0,(MIN(DATE(2030,12,0),IF(Mitarbeiter!$D249="",DATE(2030,12,0),Mitarbeiter!$D249),TODAY()))-(MAX(DATE(2030,11,1),Mitarbeiter!$C249))+1),MAX(0,NETWORKDAYS(MAX(DATE(2030,11,1),Mitarbeiter!$C249),MIN(DATE(2030,12,0),IF(Mitarbeiter!$D249="",DATE(2030,12,0),Mitarbeiter!$D249),TODAY()),Einstellungen!$F$13:$F$67)))*N(Mitarbeiter!$E249)/IF(Einstellungen!$C$11="7 Tage",7,5),N('Ist-Stunden'!BL249)),MAX(IF(Einstellungen!$C$11="7 Tage",MAX(0,(MIN(DATE(2030,12,0),IF(Mitarbeiter!$D249="",DATE(2030,12,0),Mitarbeiter!$D249),TODAY()))-(MAX(DATE(2030,11,1),Mitarbeiter!$C249))+1),MAX(0,NETWORKDAYS(MAX(DATE(2030,11,1),Mitarbeiter!$C249),MIN(DATE(2030,12,0),IF(Mitarbeiter!$D249="",DATE(2030,12,0),Mitarbeiter!$D249),TODAY()),Einstellungen!$F$13:$F$67)))*N(Mitarbeiter!$E249)/IF(Einstellungen!$C$11="7 Tage",7,5),N('Ist-Stunden'!BL249)+(N(Krankheitstage!DI249)+N(Krankheitstage!DU249))*N($C249))))</f>
        <v/>
      </c>
      <c r="CQ249" s="76">
        <f>IF($B249="",0,IF(Einstellungen!$C$10="Ja",MAX(IF(Einstellungen!$C$11="7 Tage",MAX(0,(MIN(DATE(2030,13,0),IF(Mitarbeiter!$D249="",DATE(2030,13,0),Mitarbeiter!$D249),TODAY()))-(MAX(DATE(2030,12,1),Mitarbeiter!$C249))+1),MAX(0,NETWORKDAYS(MAX(DATE(2030,12,1),Mitarbeiter!$C249),MIN(DATE(2030,13,0),IF(Mitarbeiter!$D249="",DATE(2030,13,0),Mitarbeiter!$D249),TODAY()),Einstellungen!$F$13:$F$67)))*N(Mitarbeiter!$E249)/IF(Einstellungen!$C$11="7 Tage",7,5),N('Ist-Stunden'!BM249)),MAX(IF(Einstellungen!$C$11="7 Tage",MAX(0,(MIN(DATE(2030,13,0),IF(Mitarbeiter!$D249="",DATE(2030,13,0),Mitarbeiter!$D249),TODAY()))-(MAX(DATE(2030,12,1),Mitarbeiter!$C249))+1),MAX(0,NETWORKDAYS(MAX(DATE(2030,12,1),Mitarbeiter!$C249),MIN(DATE(2030,13,0),IF(Mitarbeiter!$D249="",DATE(2030,13,0),Mitarbeiter!$D249),TODAY()),Einstellungen!$F$13:$F$67)))*N(Mitarbeiter!$E249)/IF(Einstellungen!$C$11="7 Tage",7,5),N('Ist-Stunden'!BM249)+(N(Krankheitstage!DJ249)+N(Krankheitstage!DV249))*N($C249))))</f>
        <v/>
      </c>
    </row>
    <row r="250">
      <c r="A250" s="73">
        <f>IF(Mitarbeiter!B250="","",Mitarbeiter!A250)</f>
        <v/>
      </c>
      <c r="B250" s="6">
        <f>IF(Mitarbeiter!B250="","",Mitarbeiter!B250)</f>
        <v/>
      </c>
      <c r="C250" s="74">
        <f>IF(Mitarbeiter!B250="","",Mitarbeiter!F250)</f>
        <v/>
      </c>
      <c r="D250" s="75">
        <f>N(INDEX(Krankheitstage!$G250:$DV250,1,(Einstellungen!$C$3-2026)*24+1))</f>
        <v/>
      </c>
      <c r="E250" s="75">
        <f>N(INDEX(Krankheitstage!$G250:$DV250,1,(Einstellungen!$C$3-2026)*24+2))</f>
        <v/>
      </c>
      <c r="F250" s="75">
        <f>N(INDEX(Krankheitstage!$G250:$DV250,1,(Einstellungen!$C$3-2026)*24+3))</f>
        <v/>
      </c>
      <c r="G250" s="75">
        <f>N(INDEX(Krankheitstage!$G250:$DV250,1,(Einstellungen!$C$3-2026)*24+4))</f>
        <v/>
      </c>
      <c r="H250" s="75">
        <f>N(INDEX(Krankheitstage!$G250:$DV250,1,(Einstellungen!$C$3-2026)*24+5))</f>
        <v/>
      </c>
      <c r="I250" s="75">
        <f>N(INDEX(Krankheitstage!$G250:$DV250,1,(Einstellungen!$C$3-2026)*24+6))</f>
        <v/>
      </c>
      <c r="J250" s="75">
        <f>N(INDEX(Krankheitstage!$G250:$DV250,1,(Einstellungen!$C$3-2026)*24+7))</f>
        <v/>
      </c>
      <c r="K250" s="75">
        <f>N(INDEX(Krankheitstage!$G250:$DV250,1,(Einstellungen!$C$3-2026)*24+8))</f>
        <v/>
      </c>
      <c r="L250" s="75">
        <f>N(INDEX(Krankheitstage!$G250:$DV250,1,(Einstellungen!$C$3-2026)*24+9))</f>
        <v/>
      </c>
      <c r="M250" s="75">
        <f>N(INDEX(Krankheitstage!$G250:$DV250,1,(Einstellungen!$C$3-2026)*24+10))</f>
        <v/>
      </c>
      <c r="N250" s="75">
        <f>N(INDEX(Krankheitstage!$G250:$DV250,1,(Einstellungen!$C$3-2026)*24+11))</f>
        <v/>
      </c>
      <c r="O250" s="75">
        <f>N(INDEX(Krankheitstage!$G250:$DV250,1,(Einstellungen!$C$3-2026)*24+12))</f>
        <v/>
      </c>
      <c r="P250" s="75">
        <f>IF($B250="","",SUM(D250:O250))</f>
        <v/>
      </c>
      <c r="Q250" s="75">
        <f>N(INDEX(Krankheitstage!$G250:$DV250,1,(Einstellungen!$C$3-2026)*24+13))</f>
        <v/>
      </c>
      <c r="R250" s="75">
        <f>N(INDEX(Krankheitstage!$G250:$DV250,1,(Einstellungen!$C$3-2026)*24+14))</f>
        <v/>
      </c>
      <c r="S250" s="75">
        <f>N(INDEX(Krankheitstage!$G250:$DV250,1,(Einstellungen!$C$3-2026)*24+15))</f>
        <v/>
      </c>
      <c r="T250" s="75">
        <f>N(INDEX(Krankheitstage!$G250:$DV250,1,(Einstellungen!$C$3-2026)*24+16))</f>
        <v/>
      </c>
      <c r="U250" s="75">
        <f>N(INDEX(Krankheitstage!$G250:$DV250,1,(Einstellungen!$C$3-2026)*24+17))</f>
        <v/>
      </c>
      <c r="V250" s="75">
        <f>N(INDEX(Krankheitstage!$G250:$DV250,1,(Einstellungen!$C$3-2026)*24+18))</f>
        <v/>
      </c>
      <c r="W250" s="75">
        <f>N(INDEX(Krankheitstage!$G250:$DV250,1,(Einstellungen!$C$3-2026)*24+19))</f>
        <v/>
      </c>
      <c r="X250" s="75">
        <f>N(INDEX(Krankheitstage!$G250:$DV250,1,(Einstellungen!$C$3-2026)*24+20))</f>
        <v/>
      </c>
      <c r="Y250" s="75">
        <f>N(INDEX(Krankheitstage!$G250:$DV250,1,(Einstellungen!$C$3-2026)*24+21))</f>
        <v/>
      </c>
      <c r="Z250" s="75">
        <f>N(INDEX(Krankheitstage!$G250:$DV250,1,(Einstellungen!$C$3-2026)*24+22))</f>
        <v/>
      </c>
      <c r="AA250" s="75">
        <f>N(INDEX(Krankheitstage!$G250:$DV250,1,(Einstellungen!$C$3-2026)*24+23))</f>
        <v/>
      </c>
      <c r="AB250" s="75">
        <f>N(INDEX(Krankheitstage!$G250:$DV250,1,(Einstellungen!$C$3-2026)*24+24))</f>
        <v/>
      </c>
      <c r="AC250" s="75">
        <f>IF($B250="","",SUM(Q250:AB250))</f>
        <v/>
      </c>
      <c r="AD250" s="75">
        <f>IF($B250="","",SUM(P250,AC250))</f>
        <v/>
      </c>
      <c r="AE250" s="76">
        <f>IF($B250="","",AD250*N(C250))</f>
        <v/>
      </c>
      <c r="AF250" s="75">
        <f>IF($B250="","",Krankheitstage!E250)</f>
        <v/>
      </c>
      <c r="AG250" s="76">
        <f>IF($B250="","",AF250*N(C250))</f>
        <v/>
      </c>
      <c r="AH250" s="76">
        <f>IF($B250="","",INDEX($AJ250:$CQ250,1,(Einstellungen!$C$3-2026)*12+1)+INDEX($AJ250:$CQ250,1,(Einstellungen!$C$3-2026)*12+2)+INDEX($AJ250:$CQ250,1,(Einstellungen!$C$3-2026)*12+3)+INDEX($AJ250:$CQ250,1,(Einstellungen!$C$3-2026)*12+4)+INDEX($AJ250:$CQ250,1,(Einstellungen!$C$3-2026)*12+5)+INDEX($AJ250:$CQ250,1,(Einstellungen!$C$3-2026)*12+6)+INDEX($AJ250:$CQ250,1,(Einstellungen!$C$3-2026)*12+7)+INDEX($AJ250:$CQ250,1,(Einstellungen!$C$3-2026)*12+8)+INDEX($AJ250:$CQ250,1,(Einstellungen!$C$3-2026)*12+9)+INDEX($AJ250:$CQ250,1,(Einstellungen!$C$3-2026)*12+10)+INDEX($AJ250:$CQ250,1,(Einstellungen!$C$3-2026)*12+11)+INDEX($AJ250:$CQ250,1,(Einstellungen!$C$3-2026)*12+12))</f>
        <v/>
      </c>
      <c r="AI250" s="76">
        <f>IF($B250="","",SUM($AJ250:$CQ250))</f>
        <v/>
      </c>
      <c r="AJ250" s="76">
        <f>IF($B250="",0,IF(Einstellungen!$C$10="Ja",MAX(IF(Einstellungen!$C$11="7 Tage",MAX(0,(MIN(DATE(2026,2,0),IF(Mitarbeiter!$D250="",DATE(2026,2,0),Mitarbeiter!$D250),TODAY()))-(MAX(DATE(2026,1,1),Mitarbeiter!$C250))+1),MAX(0,NETWORKDAYS(MAX(DATE(2026,1,1),Mitarbeiter!$C250),MIN(DATE(2026,2,0),IF(Mitarbeiter!$D250="",DATE(2026,2,0),Mitarbeiter!$D250),TODAY()),Einstellungen!$F$13:$F$67)))*N(Mitarbeiter!$E250)/IF(Einstellungen!$C$11="7 Tage",7,5),N('Ist-Stunden'!F250)),MAX(IF(Einstellungen!$C$11="7 Tage",MAX(0,(MIN(DATE(2026,2,0),IF(Mitarbeiter!$D250="",DATE(2026,2,0),Mitarbeiter!$D250),TODAY()))-(MAX(DATE(2026,1,1),Mitarbeiter!$C250))+1),MAX(0,NETWORKDAYS(MAX(DATE(2026,1,1),Mitarbeiter!$C250),MIN(DATE(2026,2,0),IF(Mitarbeiter!$D250="",DATE(2026,2,0),Mitarbeiter!$D250),TODAY()),Einstellungen!$F$13:$F$67)))*N(Mitarbeiter!$E250)/IF(Einstellungen!$C$11="7 Tage",7,5),N('Ist-Stunden'!F250)+(N(Krankheitstage!G250)+N(Krankheitstage!S250))*N($C250))))</f>
        <v/>
      </c>
      <c r="AK250" s="76">
        <f>IF($B250="",0,IF(Einstellungen!$C$10="Ja",MAX(IF(Einstellungen!$C$11="7 Tage",MAX(0,(MIN(DATE(2026,3,0),IF(Mitarbeiter!$D250="",DATE(2026,3,0),Mitarbeiter!$D250),TODAY()))-(MAX(DATE(2026,2,1),Mitarbeiter!$C250))+1),MAX(0,NETWORKDAYS(MAX(DATE(2026,2,1),Mitarbeiter!$C250),MIN(DATE(2026,3,0),IF(Mitarbeiter!$D250="",DATE(2026,3,0),Mitarbeiter!$D250),TODAY()),Einstellungen!$F$13:$F$67)))*N(Mitarbeiter!$E250)/IF(Einstellungen!$C$11="7 Tage",7,5),N('Ist-Stunden'!G250)),MAX(IF(Einstellungen!$C$11="7 Tage",MAX(0,(MIN(DATE(2026,3,0),IF(Mitarbeiter!$D250="",DATE(2026,3,0),Mitarbeiter!$D250),TODAY()))-(MAX(DATE(2026,2,1),Mitarbeiter!$C250))+1),MAX(0,NETWORKDAYS(MAX(DATE(2026,2,1),Mitarbeiter!$C250),MIN(DATE(2026,3,0),IF(Mitarbeiter!$D250="",DATE(2026,3,0),Mitarbeiter!$D250),TODAY()),Einstellungen!$F$13:$F$67)))*N(Mitarbeiter!$E250)/IF(Einstellungen!$C$11="7 Tage",7,5),N('Ist-Stunden'!G250)+(N(Krankheitstage!H250)+N(Krankheitstage!T250))*N($C250))))</f>
        <v/>
      </c>
      <c r="AL250" s="76">
        <f>IF($B250="",0,IF(Einstellungen!$C$10="Ja",MAX(IF(Einstellungen!$C$11="7 Tage",MAX(0,(MIN(DATE(2026,4,0),IF(Mitarbeiter!$D250="",DATE(2026,4,0),Mitarbeiter!$D250),TODAY()))-(MAX(DATE(2026,3,1),Mitarbeiter!$C250))+1),MAX(0,NETWORKDAYS(MAX(DATE(2026,3,1),Mitarbeiter!$C250),MIN(DATE(2026,4,0),IF(Mitarbeiter!$D250="",DATE(2026,4,0),Mitarbeiter!$D250),TODAY()),Einstellungen!$F$13:$F$67)))*N(Mitarbeiter!$E250)/IF(Einstellungen!$C$11="7 Tage",7,5),N('Ist-Stunden'!H250)),MAX(IF(Einstellungen!$C$11="7 Tage",MAX(0,(MIN(DATE(2026,4,0),IF(Mitarbeiter!$D250="",DATE(2026,4,0),Mitarbeiter!$D250),TODAY()))-(MAX(DATE(2026,3,1),Mitarbeiter!$C250))+1),MAX(0,NETWORKDAYS(MAX(DATE(2026,3,1),Mitarbeiter!$C250),MIN(DATE(2026,4,0),IF(Mitarbeiter!$D250="",DATE(2026,4,0),Mitarbeiter!$D250),TODAY()),Einstellungen!$F$13:$F$67)))*N(Mitarbeiter!$E250)/IF(Einstellungen!$C$11="7 Tage",7,5),N('Ist-Stunden'!H250)+(N(Krankheitstage!I250)+N(Krankheitstage!U250))*N($C250))))</f>
        <v/>
      </c>
      <c r="AM250" s="76">
        <f>IF($B250="",0,IF(Einstellungen!$C$10="Ja",MAX(IF(Einstellungen!$C$11="7 Tage",MAX(0,(MIN(DATE(2026,5,0),IF(Mitarbeiter!$D250="",DATE(2026,5,0),Mitarbeiter!$D250),TODAY()))-(MAX(DATE(2026,4,1),Mitarbeiter!$C250))+1),MAX(0,NETWORKDAYS(MAX(DATE(2026,4,1),Mitarbeiter!$C250),MIN(DATE(2026,5,0),IF(Mitarbeiter!$D250="",DATE(2026,5,0),Mitarbeiter!$D250),TODAY()),Einstellungen!$F$13:$F$67)))*N(Mitarbeiter!$E250)/IF(Einstellungen!$C$11="7 Tage",7,5),N('Ist-Stunden'!I250)),MAX(IF(Einstellungen!$C$11="7 Tage",MAX(0,(MIN(DATE(2026,5,0),IF(Mitarbeiter!$D250="",DATE(2026,5,0),Mitarbeiter!$D250),TODAY()))-(MAX(DATE(2026,4,1),Mitarbeiter!$C250))+1),MAX(0,NETWORKDAYS(MAX(DATE(2026,4,1),Mitarbeiter!$C250),MIN(DATE(2026,5,0),IF(Mitarbeiter!$D250="",DATE(2026,5,0),Mitarbeiter!$D250),TODAY()),Einstellungen!$F$13:$F$67)))*N(Mitarbeiter!$E250)/IF(Einstellungen!$C$11="7 Tage",7,5),N('Ist-Stunden'!I250)+(N(Krankheitstage!J250)+N(Krankheitstage!V250))*N($C250))))</f>
        <v/>
      </c>
      <c r="AN250" s="76">
        <f>IF($B250="",0,IF(Einstellungen!$C$10="Ja",MAX(IF(Einstellungen!$C$11="7 Tage",MAX(0,(MIN(DATE(2026,6,0),IF(Mitarbeiter!$D250="",DATE(2026,6,0),Mitarbeiter!$D250),TODAY()))-(MAX(DATE(2026,5,1),Mitarbeiter!$C250))+1),MAX(0,NETWORKDAYS(MAX(DATE(2026,5,1),Mitarbeiter!$C250),MIN(DATE(2026,6,0),IF(Mitarbeiter!$D250="",DATE(2026,6,0),Mitarbeiter!$D250),TODAY()),Einstellungen!$F$13:$F$67)))*N(Mitarbeiter!$E250)/IF(Einstellungen!$C$11="7 Tage",7,5),N('Ist-Stunden'!J250)),MAX(IF(Einstellungen!$C$11="7 Tage",MAX(0,(MIN(DATE(2026,6,0),IF(Mitarbeiter!$D250="",DATE(2026,6,0),Mitarbeiter!$D250),TODAY()))-(MAX(DATE(2026,5,1),Mitarbeiter!$C250))+1),MAX(0,NETWORKDAYS(MAX(DATE(2026,5,1),Mitarbeiter!$C250),MIN(DATE(2026,6,0),IF(Mitarbeiter!$D250="",DATE(2026,6,0),Mitarbeiter!$D250),TODAY()),Einstellungen!$F$13:$F$67)))*N(Mitarbeiter!$E250)/IF(Einstellungen!$C$11="7 Tage",7,5),N('Ist-Stunden'!J250)+(N(Krankheitstage!K250)+N(Krankheitstage!W250))*N($C250))))</f>
        <v/>
      </c>
      <c r="AO250" s="76">
        <f>IF($B250="",0,IF(Einstellungen!$C$10="Ja",MAX(IF(Einstellungen!$C$11="7 Tage",MAX(0,(MIN(DATE(2026,7,0),IF(Mitarbeiter!$D250="",DATE(2026,7,0),Mitarbeiter!$D250),TODAY()))-(MAX(DATE(2026,6,1),Mitarbeiter!$C250))+1),MAX(0,NETWORKDAYS(MAX(DATE(2026,6,1),Mitarbeiter!$C250),MIN(DATE(2026,7,0),IF(Mitarbeiter!$D250="",DATE(2026,7,0),Mitarbeiter!$D250),TODAY()),Einstellungen!$F$13:$F$67)))*N(Mitarbeiter!$E250)/IF(Einstellungen!$C$11="7 Tage",7,5),N('Ist-Stunden'!K250)),MAX(IF(Einstellungen!$C$11="7 Tage",MAX(0,(MIN(DATE(2026,7,0),IF(Mitarbeiter!$D250="",DATE(2026,7,0),Mitarbeiter!$D250),TODAY()))-(MAX(DATE(2026,6,1),Mitarbeiter!$C250))+1),MAX(0,NETWORKDAYS(MAX(DATE(2026,6,1),Mitarbeiter!$C250),MIN(DATE(2026,7,0),IF(Mitarbeiter!$D250="",DATE(2026,7,0),Mitarbeiter!$D250),TODAY()),Einstellungen!$F$13:$F$67)))*N(Mitarbeiter!$E250)/IF(Einstellungen!$C$11="7 Tage",7,5),N('Ist-Stunden'!K250)+(N(Krankheitstage!L250)+N(Krankheitstage!X250))*N($C250))))</f>
        <v/>
      </c>
      <c r="AP250" s="76">
        <f>IF($B250="",0,IF(Einstellungen!$C$10="Ja",MAX(IF(Einstellungen!$C$11="7 Tage",MAX(0,(MIN(DATE(2026,8,0),IF(Mitarbeiter!$D250="",DATE(2026,8,0),Mitarbeiter!$D250),TODAY()))-(MAX(DATE(2026,7,1),Mitarbeiter!$C250))+1),MAX(0,NETWORKDAYS(MAX(DATE(2026,7,1),Mitarbeiter!$C250),MIN(DATE(2026,8,0),IF(Mitarbeiter!$D250="",DATE(2026,8,0),Mitarbeiter!$D250),TODAY()),Einstellungen!$F$13:$F$67)))*N(Mitarbeiter!$E250)/IF(Einstellungen!$C$11="7 Tage",7,5),N('Ist-Stunden'!L250)),MAX(IF(Einstellungen!$C$11="7 Tage",MAX(0,(MIN(DATE(2026,8,0),IF(Mitarbeiter!$D250="",DATE(2026,8,0),Mitarbeiter!$D250),TODAY()))-(MAX(DATE(2026,7,1),Mitarbeiter!$C250))+1),MAX(0,NETWORKDAYS(MAX(DATE(2026,7,1),Mitarbeiter!$C250),MIN(DATE(2026,8,0),IF(Mitarbeiter!$D250="",DATE(2026,8,0),Mitarbeiter!$D250),TODAY()),Einstellungen!$F$13:$F$67)))*N(Mitarbeiter!$E250)/IF(Einstellungen!$C$11="7 Tage",7,5),N('Ist-Stunden'!L250)+(N(Krankheitstage!M250)+N(Krankheitstage!Y250))*N($C250))))</f>
        <v/>
      </c>
      <c r="AQ250" s="76">
        <f>IF($B250="",0,IF(Einstellungen!$C$10="Ja",MAX(IF(Einstellungen!$C$11="7 Tage",MAX(0,(MIN(DATE(2026,9,0),IF(Mitarbeiter!$D250="",DATE(2026,9,0),Mitarbeiter!$D250),TODAY()))-(MAX(DATE(2026,8,1),Mitarbeiter!$C250))+1),MAX(0,NETWORKDAYS(MAX(DATE(2026,8,1),Mitarbeiter!$C250),MIN(DATE(2026,9,0),IF(Mitarbeiter!$D250="",DATE(2026,9,0),Mitarbeiter!$D250),TODAY()),Einstellungen!$F$13:$F$67)))*N(Mitarbeiter!$E250)/IF(Einstellungen!$C$11="7 Tage",7,5),N('Ist-Stunden'!M250)),MAX(IF(Einstellungen!$C$11="7 Tage",MAX(0,(MIN(DATE(2026,9,0),IF(Mitarbeiter!$D250="",DATE(2026,9,0),Mitarbeiter!$D250),TODAY()))-(MAX(DATE(2026,8,1),Mitarbeiter!$C250))+1),MAX(0,NETWORKDAYS(MAX(DATE(2026,8,1),Mitarbeiter!$C250),MIN(DATE(2026,9,0),IF(Mitarbeiter!$D250="",DATE(2026,9,0),Mitarbeiter!$D250),TODAY()),Einstellungen!$F$13:$F$67)))*N(Mitarbeiter!$E250)/IF(Einstellungen!$C$11="7 Tage",7,5),N('Ist-Stunden'!M250)+(N(Krankheitstage!N250)+N(Krankheitstage!Z250))*N($C250))))</f>
        <v/>
      </c>
      <c r="AR250" s="76">
        <f>IF($B250="",0,IF(Einstellungen!$C$10="Ja",MAX(IF(Einstellungen!$C$11="7 Tage",MAX(0,(MIN(DATE(2026,10,0),IF(Mitarbeiter!$D250="",DATE(2026,10,0),Mitarbeiter!$D250),TODAY()))-(MAX(DATE(2026,9,1),Mitarbeiter!$C250))+1),MAX(0,NETWORKDAYS(MAX(DATE(2026,9,1),Mitarbeiter!$C250),MIN(DATE(2026,10,0),IF(Mitarbeiter!$D250="",DATE(2026,10,0),Mitarbeiter!$D250),TODAY()),Einstellungen!$F$13:$F$67)))*N(Mitarbeiter!$E250)/IF(Einstellungen!$C$11="7 Tage",7,5),N('Ist-Stunden'!N250)),MAX(IF(Einstellungen!$C$11="7 Tage",MAX(0,(MIN(DATE(2026,10,0),IF(Mitarbeiter!$D250="",DATE(2026,10,0),Mitarbeiter!$D250),TODAY()))-(MAX(DATE(2026,9,1),Mitarbeiter!$C250))+1),MAX(0,NETWORKDAYS(MAX(DATE(2026,9,1),Mitarbeiter!$C250),MIN(DATE(2026,10,0),IF(Mitarbeiter!$D250="",DATE(2026,10,0),Mitarbeiter!$D250),TODAY()),Einstellungen!$F$13:$F$67)))*N(Mitarbeiter!$E250)/IF(Einstellungen!$C$11="7 Tage",7,5),N('Ist-Stunden'!N250)+(N(Krankheitstage!O250)+N(Krankheitstage!AA250))*N($C250))))</f>
        <v/>
      </c>
      <c r="AS250" s="76">
        <f>IF($B250="",0,IF(Einstellungen!$C$10="Ja",MAX(IF(Einstellungen!$C$11="7 Tage",MAX(0,(MIN(DATE(2026,11,0),IF(Mitarbeiter!$D250="",DATE(2026,11,0),Mitarbeiter!$D250),TODAY()))-(MAX(DATE(2026,10,1),Mitarbeiter!$C250))+1),MAX(0,NETWORKDAYS(MAX(DATE(2026,10,1),Mitarbeiter!$C250),MIN(DATE(2026,11,0),IF(Mitarbeiter!$D250="",DATE(2026,11,0),Mitarbeiter!$D250),TODAY()),Einstellungen!$F$13:$F$67)))*N(Mitarbeiter!$E250)/IF(Einstellungen!$C$11="7 Tage",7,5),N('Ist-Stunden'!O250)),MAX(IF(Einstellungen!$C$11="7 Tage",MAX(0,(MIN(DATE(2026,11,0),IF(Mitarbeiter!$D250="",DATE(2026,11,0),Mitarbeiter!$D250),TODAY()))-(MAX(DATE(2026,10,1),Mitarbeiter!$C250))+1),MAX(0,NETWORKDAYS(MAX(DATE(2026,10,1),Mitarbeiter!$C250),MIN(DATE(2026,11,0),IF(Mitarbeiter!$D250="",DATE(2026,11,0),Mitarbeiter!$D250),TODAY()),Einstellungen!$F$13:$F$67)))*N(Mitarbeiter!$E250)/IF(Einstellungen!$C$11="7 Tage",7,5),N('Ist-Stunden'!O250)+(N(Krankheitstage!P250)+N(Krankheitstage!AB250))*N($C250))))</f>
        <v/>
      </c>
      <c r="AT250" s="76">
        <f>IF($B250="",0,IF(Einstellungen!$C$10="Ja",MAX(IF(Einstellungen!$C$11="7 Tage",MAX(0,(MIN(DATE(2026,12,0),IF(Mitarbeiter!$D250="",DATE(2026,12,0),Mitarbeiter!$D250),TODAY()))-(MAX(DATE(2026,11,1),Mitarbeiter!$C250))+1),MAX(0,NETWORKDAYS(MAX(DATE(2026,11,1),Mitarbeiter!$C250),MIN(DATE(2026,12,0),IF(Mitarbeiter!$D250="",DATE(2026,12,0),Mitarbeiter!$D250),TODAY()),Einstellungen!$F$13:$F$67)))*N(Mitarbeiter!$E250)/IF(Einstellungen!$C$11="7 Tage",7,5),N('Ist-Stunden'!P250)),MAX(IF(Einstellungen!$C$11="7 Tage",MAX(0,(MIN(DATE(2026,12,0),IF(Mitarbeiter!$D250="",DATE(2026,12,0),Mitarbeiter!$D250),TODAY()))-(MAX(DATE(2026,11,1),Mitarbeiter!$C250))+1),MAX(0,NETWORKDAYS(MAX(DATE(2026,11,1),Mitarbeiter!$C250),MIN(DATE(2026,12,0),IF(Mitarbeiter!$D250="",DATE(2026,12,0),Mitarbeiter!$D250),TODAY()),Einstellungen!$F$13:$F$67)))*N(Mitarbeiter!$E250)/IF(Einstellungen!$C$11="7 Tage",7,5),N('Ist-Stunden'!P250)+(N(Krankheitstage!Q250)+N(Krankheitstage!AC250))*N($C250))))</f>
        <v/>
      </c>
      <c r="AU250" s="76">
        <f>IF($B250="",0,IF(Einstellungen!$C$10="Ja",MAX(IF(Einstellungen!$C$11="7 Tage",MAX(0,(MIN(DATE(2026,13,0),IF(Mitarbeiter!$D250="",DATE(2026,13,0),Mitarbeiter!$D250),TODAY()))-(MAX(DATE(2026,12,1),Mitarbeiter!$C250))+1),MAX(0,NETWORKDAYS(MAX(DATE(2026,12,1),Mitarbeiter!$C250),MIN(DATE(2026,13,0),IF(Mitarbeiter!$D250="",DATE(2026,13,0),Mitarbeiter!$D250),TODAY()),Einstellungen!$F$13:$F$67)))*N(Mitarbeiter!$E250)/IF(Einstellungen!$C$11="7 Tage",7,5),N('Ist-Stunden'!Q250)),MAX(IF(Einstellungen!$C$11="7 Tage",MAX(0,(MIN(DATE(2026,13,0),IF(Mitarbeiter!$D250="",DATE(2026,13,0),Mitarbeiter!$D250),TODAY()))-(MAX(DATE(2026,12,1),Mitarbeiter!$C250))+1),MAX(0,NETWORKDAYS(MAX(DATE(2026,12,1),Mitarbeiter!$C250),MIN(DATE(2026,13,0),IF(Mitarbeiter!$D250="",DATE(2026,13,0),Mitarbeiter!$D250),TODAY()),Einstellungen!$F$13:$F$67)))*N(Mitarbeiter!$E250)/IF(Einstellungen!$C$11="7 Tage",7,5),N('Ist-Stunden'!Q250)+(N(Krankheitstage!R250)+N(Krankheitstage!AD250))*N($C250))))</f>
        <v/>
      </c>
      <c r="AV250" s="76">
        <f>IF($B250="",0,IF(Einstellungen!$C$10="Ja",MAX(IF(Einstellungen!$C$11="7 Tage",MAX(0,(MIN(DATE(2027,2,0),IF(Mitarbeiter!$D250="",DATE(2027,2,0),Mitarbeiter!$D250),TODAY()))-(MAX(DATE(2027,1,1),Mitarbeiter!$C250))+1),MAX(0,NETWORKDAYS(MAX(DATE(2027,1,1),Mitarbeiter!$C250),MIN(DATE(2027,2,0),IF(Mitarbeiter!$D250="",DATE(2027,2,0),Mitarbeiter!$D250),TODAY()),Einstellungen!$F$13:$F$67)))*N(Mitarbeiter!$E250)/IF(Einstellungen!$C$11="7 Tage",7,5),N('Ist-Stunden'!R250)),MAX(IF(Einstellungen!$C$11="7 Tage",MAX(0,(MIN(DATE(2027,2,0),IF(Mitarbeiter!$D250="",DATE(2027,2,0),Mitarbeiter!$D250),TODAY()))-(MAX(DATE(2027,1,1),Mitarbeiter!$C250))+1),MAX(0,NETWORKDAYS(MAX(DATE(2027,1,1),Mitarbeiter!$C250),MIN(DATE(2027,2,0),IF(Mitarbeiter!$D250="",DATE(2027,2,0),Mitarbeiter!$D250),TODAY()),Einstellungen!$F$13:$F$67)))*N(Mitarbeiter!$E250)/IF(Einstellungen!$C$11="7 Tage",7,5),N('Ist-Stunden'!R250)+(N(Krankheitstage!AE250)+N(Krankheitstage!AQ250))*N($C250))))</f>
        <v/>
      </c>
      <c r="AW250" s="76">
        <f>IF($B250="",0,IF(Einstellungen!$C$10="Ja",MAX(IF(Einstellungen!$C$11="7 Tage",MAX(0,(MIN(DATE(2027,3,0),IF(Mitarbeiter!$D250="",DATE(2027,3,0),Mitarbeiter!$D250),TODAY()))-(MAX(DATE(2027,2,1),Mitarbeiter!$C250))+1),MAX(0,NETWORKDAYS(MAX(DATE(2027,2,1),Mitarbeiter!$C250),MIN(DATE(2027,3,0),IF(Mitarbeiter!$D250="",DATE(2027,3,0),Mitarbeiter!$D250),TODAY()),Einstellungen!$F$13:$F$67)))*N(Mitarbeiter!$E250)/IF(Einstellungen!$C$11="7 Tage",7,5),N('Ist-Stunden'!S250)),MAX(IF(Einstellungen!$C$11="7 Tage",MAX(0,(MIN(DATE(2027,3,0),IF(Mitarbeiter!$D250="",DATE(2027,3,0),Mitarbeiter!$D250),TODAY()))-(MAX(DATE(2027,2,1),Mitarbeiter!$C250))+1),MAX(0,NETWORKDAYS(MAX(DATE(2027,2,1),Mitarbeiter!$C250),MIN(DATE(2027,3,0),IF(Mitarbeiter!$D250="",DATE(2027,3,0),Mitarbeiter!$D250),TODAY()),Einstellungen!$F$13:$F$67)))*N(Mitarbeiter!$E250)/IF(Einstellungen!$C$11="7 Tage",7,5),N('Ist-Stunden'!S250)+(N(Krankheitstage!AF250)+N(Krankheitstage!AR250))*N($C250))))</f>
        <v/>
      </c>
      <c r="AX250" s="76">
        <f>IF($B250="",0,IF(Einstellungen!$C$10="Ja",MAX(IF(Einstellungen!$C$11="7 Tage",MAX(0,(MIN(DATE(2027,4,0),IF(Mitarbeiter!$D250="",DATE(2027,4,0),Mitarbeiter!$D250),TODAY()))-(MAX(DATE(2027,3,1),Mitarbeiter!$C250))+1),MAX(0,NETWORKDAYS(MAX(DATE(2027,3,1),Mitarbeiter!$C250),MIN(DATE(2027,4,0),IF(Mitarbeiter!$D250="",DATE(2027,4,0),Mitarbeiter!$D250),TODAY()),Einstellungen!$F$13:$F$67)))*N(Mitarbeiter!$E250)/IF(Einstellungen!$C$11="7 Tage",7,5),N('Ist-Stunden'!T250)),MAX(IF(Einstellungen!$C$11="7 Tage",MAX(0,(MIN(DATE(2027,4,0),IF(Mitarbeiter!$D250="",DATE(2027,4,0),Mitarbeiter!$D250),TODAY()))-(MAX(DATE(2027,3,1),Mitarbeiter!$C250))+1),MAX(0,NETWORKDAYS(MAX(DATE(2027,3,1),Mitarbeiter!$C250),MIN(DATE(2027,4,0),IF(Mitarbeiter!$D250="",DATE(2027,4,0),Mitarbeiter!$D250),TODAY()),Einstellungen!$F$13:$F$67)))*N(Mitarbeiter!$E250)/IF(Einstellungen!$C$11="7 Tage",7,5),N('Ist-Stunden'!T250)+(N(Krankheitstage!AG250)+N(Krankheitstage!AS250))*N($C250))))</f>
        <v/>
      </c>
      <c r="AY250" s="76">
        <f>IF($B250="",0,IF(Einstellungen!$C$10="Ja",MAX(IF(Einstellungen!$C$11="7 Tage",MAX(0,(MIN(DATE(2027,5,0),IF(Mitarbeiter!$D250="",DATE(2027,5,0),Mitarbeiter!$D250),TODAY()))-(MAX(DATE(2027,4,1),Mitarbeiter!$C250))+1),MAX(0,NETWORKDAYS(MAX(DATE(2027,4,1),Mitarbeiter!$C250),MIN(DATE(2027,5,0),IF(Mitarbeiter!$D250="",DATE(2027,5,0),Mitarbeiter!$D250),TODAY()),Einstellungen!$F$13:$F$67)))*N(Mitarbeiter!$E250)/IF(Einstellungen!$C$11="7 Tage",7,5),N('Ist-Stunden'!U250)),MAX(IF(Einstellungen!$C$11="7 Tage",MAX(0,(MIN(DATE(2027,5,0),IF(Mitarbeiter!$D250="",DATE(2027,5,0),Mitarbeiter!$D250),TODAY()))-(MAX(DATE(2027,4,1),Mitarbeiter!$C250))+1),MAX(0,NETWORKDAYS(MAX(DATE(2027,4,1),Mitarbeiter!$C250),MIN(DATE(2027,5,0),IF(Mitarbeiter!$D250="",DATE(2027,5,0),Mitarbeiter!$D250),TODAY()),Einstellungen!$F$13:$F$67)))*N(Mitarbeiter!$E250)/IF(Einstellungen!$C$11="7 Tage",7,5),N('Ist-Stunden'!U250)+(N(Krankheitstage!AH250)+N(Krankheitstage!AT250))*N($C250))))</f>
        <v/>
      </c>
      <c r="AZ250" s="76">
        <f>IF($B250="",0,IF(Einstellungen!$C$10="Ja",MAX(IF(Einstellungen!$C$11="7 Tage",MAX(0,(MIN(DATE(2027,6,0),IF(Mitarbeiter!$D250="",DATE(2027,6,0),Mitarbeiter!$D250),TODAY()))-(MAX(DATE(2027,5,1),Mitarbeiter!$C250))+1),MAX(0,NETWORKDAYS(MAX(DATE(2027,5,1),Mitarbeiter!$C250),MIN(DATE(2027,6,0),IF(Mitarbeiter!$D250="",DATE(2027,6,0),Mitarbeiter!$D250),TODAY()),Einstellungen!$F$13:$F$67)))*N(Mitarbeiter!$E250)/IF(Einstellungen!$C$11="7 Tage",7,5),N('Ist-Stunden'!V250)),MAX(IF(Einstellungen!$C$11="7 Tage",MAX(0,(MIN(DATE(2027,6,0),IF(Mitarbeiter!$D250="",DATE(2027,6,0),Mitarbeiter!$D250),TODAY()))-(MAX(DATE(2027,5,1),Mitarbeiter!$C250))+1),MAX(0,NETWORKDAYS(MAX(DATE(2027,5,1),Mitarbeiter!$C250),MIN(DATE(2027,6,0),IF(Mitarbeiter!$D250="",DATE(2027,6,0),Mitarbeiter!$D250),TODAY()),Einstellungen!$F$13:$F$67)))*N(Mitarbeiter!$E250)/IF(Einstellungen!$C$11="7 Tage",7,5),N('Ist-Stunden'!V250)+(N(Krankheitstage!AI250)+N(Krankheitstage!AU250))*N($C250))))</f>
        <v/>
      </c>
      <c r="BA250" s="76">
        <f>IF($B250="",0,IF(Einstellungen!$C$10="Ja",MAX(IF(Einstellungen!$C$11="7 Tage",MAX(0,(MIN(DATE(2027,7,0),IF(Mitarbeiter!$D250="",DATE(2027,7,0),Mitarbeiter!$D250),TODAY()))-(MAX(DATE(2027,6,1),Mitarbeiter!$C250))+1),MAX(0,NETWORKDAYS(MAX(DATE(2027,6,1),Mitarbeiter!$C250),MIN(DATE(2027,7,0),IF(Mitarbeiter!$D250="",DATE(2027,7,0),Mitarbeiter!$D250),TODAY()),Einstellungen!$F$13:$F$67)))*N(Mitarbeiter!$E250)/IF(Einstellungen!$C$11="7 Tage",7,5),N('Ist-Stunden'!W250)),MAX(IF(Einstellungen!$C$11="7 Tage",MAX(0,(MIN(DATE(2027,7,0),IF(Mitarbeiter!$D250="",DATE(2027,7,0),Mitarbeiter!$D250),TODAY()))-(MAX(DATE(2027,6,1),Mitarbeiter!$C250))+1),MAX(0,NETWORKDAYS(MAX(DATE(2027,6,1),Mitarbeiter!$C250),MIN(DATE(2027,7,0),IF(Mitarbeiter!$D250="",DATE(2027,7,0),Mitarbeiter!$D250),TODAY()),Einstellungen!$F$13:$F$67)))*N(Mitarbeiter!$E250)/IF(Einstellungen!$C$11="7 Tage",7,5),N('Ist-Stunden'!W250)+(N(Krankheitstage!AJ250)+N(Krankheitstage!AV250))*N($C250))))</f>
        <v/>
      </c>
      <c r="BB250" s="76">
        <f>IF($B250="",0,IF(Einstellungen!$C$10="Ja",MAX(IF(Einstellungen!$C$11="7 Tage",MAX(0,(MIN(DATE(2027,8,0),IF(Mitarbeiter!$D250="",DATE(2027,8,0),Mitarbeiter!$D250),TODAY()))-(MAX(DATE(2027,7,1),Mitarbeiter!$C250))+1),MAX(0,NETWORKDAYS(MAX(DATE(2027,7,1),Mitarbeiter!$C250),MIN(DATE(2027,8,0),IF(Mitarbeiter!$D250="",DATE(2027,8,0),Mitarbeiter!$D250),TODAY()),Einstellungen!$F$13:$F$67)))*N(Mitarbeiter!$E250)/IF(Einstellungen!$C$11="7 Tage",7,5),N('Ist-Stunden'!X250)),MAX(IF(Einstellungen!$C$11="7 Tage",MAX(0,(MIN(DATE(2027,8,0),IF(Mitarbeiter!$D250="",DATE(2027,8,0),Mitarbeiter!$D250),TODAY()))-(MAX(DATE(2027,7,1),Mitarbeiter!$C250))+1),MAX(0,NETWORKDAYS(MAX(DATE(2027,7,1),Mitarbeiter!$C250),MIN(DATE(2027,8,0),IF(Mitarbeiter!$D250="",DATE(2027,8,0),Mitarbeiter!$D250),TODAY()),Einstellungen!$F$13:$F$67)))*N(Mitarbeiter!$E250)/IF(Einstellungen!$C$11="7 Tage",7,5),N('Ist-Stunden'!X250)+(N(Krankheitstage!AK250)+N(Krankheitstage!AW250))*N($C250))))</f>
        <v/>
      </c>
      <c r="BC250" s="76">
        <f>IF($B250="",0,IF(Einstellungen!$C$10="Ja",MAX(IF(Einstellungen!$C$11="7 Tage",MAX(0,(MIN(DATE(2027,9,0),IF(Mitarbeiter!$D250="",DATE(2027,9,0),Mitarbeiter!$D250),TODAY()))-(MAX(DATE(2027,8,1),Mitarbeiter!$C250))+1),MAX(0,NETWORKDAYS(MAX(DATE(2027,8,1),Mitarbeiter!$C250),MIN(DATE(2027,9,0),IF(Mitarbeiter!$D250="",DATE(2027,9,0),Mitarbeiter!$D250),TODAY()),Einstellungen!$F$13:$F$67)))*N(Mitarbeiter!$E250)/IF(Einstellungen!$C$11="7 Tage",7,5),N('Ist-Stunden'!Y250)),MAX(IF(Einstellungen!$C$11="7 Tage",MAX(0,(MIN(DATE(2027,9,0),IF(Mitarbeiter!$D250="",DATE(2027,9,0),Mitarbeiter!$D250),TODAY()))-(MAX(DATE(2027,8,1),Mitarbeiter!$C250))+1),MAX(0,NETWORKDAYS(MAX(DATE(2027,8,1),Mitarbeiter!$C250),MIN(DATE(2027,9,0),IF(Mitarbeiter!$D250="",DATE(2027,9,0),Mitarbeiter!$D250),TODAY()),Einstellungen!$F$13:$F$67)))*N(Mitarbeiter!$E250)/IF(Einstellungen!$C$11="7 Tage",7,5),N('Ist-Stunden'!Y250)+(N(Krankheitstage!AL250)+N(Krankheitstage!AX250))*N($C250))))</f>
        <v/>
      </c>
      <c r="BD250" s="76">
        <f>IF($B250="",0,IF(Einstellungen!$C$10="Ja",MAX(IF(Einstellungen!$C$11="7 Tage",MAX(0,(MIN(DATE(2027,10,0),IF(Mitarbeiter!$D250="",DATE(2027,10,0),Mitarbeiter!$D250),TODAY()))-(MAX(DATE(2027,9,1),Mitarbeiter!$C250))+1),MAX(0,NETWORKDAYS(MAX(DATE(2027,9,1),Mitarbeiter!$C250),MIN(DATE(2027,10,0),IF(Mitarbeiter!$D250="",DATE(2027,10,0),Mitarbeiter!$D250),TODAY()),Einstellungen!$F$13:$F$67)))*N(Mitarbeiter!$E250)/IF(Einstellungen!$C$11="7 Tage",7,5),N('Ist-Stunden'!Z250)),MAX(IF(Einstellungen!$C$11="7 Tage",MAX(0,(MIN(DATE(2027,10,0),IF(Mitarbeiter!$D250="",DATE(2027,10,0),Mitarbeiter!$D250),TODAY()))-(MAX(DATE(2027,9,1),Mitarbeiter!$C250))+1),MAX(0,NETWORKDAYS(MAX(DATE(2027,9,1),Mitarbeiter!$C250),MIN(DATE(2027,10,0),IF(Mitarbeiter!$D250="",DATE(2027,10,0),Mitarbeiter!$D250),TODAY()),Einstellungen!$F$13:$F$67)))*N(Mitarbeiter!$E250)/IF(Einstellungen!$C$11="7 Tage",7,5),N('Ist-Stunden'!Z250)+(N(Krankheitstage!AM250)+N(Krankheitstage!AY250))*N($C250))))</f>
        <v/>
      </c>
      <c r="BE250" s="76">
        <f>IF($B250="",0,IF(Einstellungen!$C$10="Ja",MAX(IF(Einstellungen!$C$11="7 Tage",MAX(0,(MIN(DATE(2027,11,0),IF(Mitarbeiter!$D250="",DATE(2027,11,0),Mitarbeiter!$D250),TODAY()))-(MAX(DATE(2027,10,1),Mitarbeiter!$C250))+1),MAX(0,NETWORKDAYS(MAX(DATE(2027,10,1),Mitarbeiter!$C250),MIN(DATE(2027,11,0),IF(Mitarbeiter!$D250="",DATE(2027,11,0),Mitarbeiter!$D250),TODAY()),Einstellungen!$F$13:$F$67)))*N(Mitarbeiter!$E250)/IF(Einstellungen!$C$11="7 Tage",7,5),N('Ist-Stunden'!AA250)),MAX(IF(Einstellungen!$C$11="7 Tage",MAX(0,(MIN(DATE(2027,11,0),IF(Mitarbeiter!$D250="",DATE(2027,11,0),Mitarbeiter!$D250),TODAY()))-(MAX(DATE(2027,10,1),Mitarbeiter!$C250))+1),MAX(0,NETWORKDAYS(MAX(DATE(2027,10,1),Mitarbeiter!$C250),MIN(DATE(2027,11,0),IF(Mitarbeiter!$D250="",DATE(2027,11,0),Mitarbeiter!$D250),TODAY()),Einstellungen!$F$13:$F$67)))*N(Mitarbeiter!$E250)/IF(Einstellungen!$C$11="7 Tage",7,5),N('Ist-Stunden'!AA250)+(N(Krankheitstage!AN250)+N(Krankheitstage!AZ250))*N($C250))))</f>
        <v/>
      </c>
      <c r="BF250" s="76">
        <f>IF($B250="",0,IF(Einstellungen!$C$10="Ja",MAX(IF(Einstellungen!$C$11="7 Tage",MAX(0,(MIN(DATE(2027,12,0),IF(Mitarbeiter!$D250="",DATE(2027,12,0),Mitarbeiter!$D250),TODAY()))-(MAX(DATE(2027,11,1),Mitarbeiter!$C250))+1),MAX(0,NETWORKDAYS(MAX(DATE(2027,11,1),Mitarbeiter!$C250),MIN(DATE(2027,12,0),IF(Mitarbeiter!$D250="",DATE(2027,12,0),Mitarbeiter!$D250),TODAY()),Einstellungen!$F$13:$F$67)))*N(Mitarbeiter!$E250)/IF(Einstellungen!$C$11="7 Tage",7,5),N('Ist-Stunden'!AB250)),MAX(IF(Einstellungen!$C$11="7 Tage",MAX(0,(MIN(DATE(2027,12,0),IF(Mitarbeiter!$D250="",DATE(2027,12,0),Mitarbeiter!$D250),TODAY()))-(MAX(DATE(2027,11,1),Mitarbeiter!$C250))+1),MAX(0,NETWORKDAYS(MAX(DATE(2027,11,1),Mitarbeiter!$C250),MIN(DATE(2027,12,0),IF(Mitarbeiter!$D250="",DATE(2027,12,0),Mitarbeiter!$D250),TODAY()),Einstellungen!$F$13:$F$67)))*N(Mitarbeiter!$E250)/IF(Einstellungen!$C$11="7 Tage",7,5),N('Ist-Stunden'!AB250)+(N(Krankheitstage!AO250)+N(Krankheitstage!BA250))*N($C250))))</f>
        <v/>
      </c>
      <c r="BG250" s="76">
        <f>IF($B250="",0,IF(Einstellungen!$C$10="Ja",MAX(IF(Einstellungen!$C$11="7 Tage",MAX(0,(MIN(DATE(2027,13,0),IF(Mitarbeiter!$D250="",DATE(2027,13,0),Mitarbeiter!$D250),TODAY()))-(MAX(DATE(2027,12,1),Mitarbeiter!$C250))+1),MAX(0,NETWORKDAYS(MAX(DATE(2027,12,1),Mitarbeiter!$C250),MIN(DATE(2027,13,0),IF(Mitarbeiter!$D250="",DATE(2027,13,0),Mitarbeiter!$D250),TODAY()),Einstellungen!$F$13:$F$67)))*N(Mitarbeiter!$E250)/IF(Einstellungen!$C$11="7 Tage",7,5),N('Ist-Stunden'!AC250)),MAX(IF(Einstellungen!$C$11="7 Tage",MAX(0,(MIN(DATE(2027,13,0),IF(Mitarbeiter!$D250="",DATE(2027,13,0),Mitarbeiter!$D250),TODAY()))-(MAX(DATE(2027,12,1),Mitarbeiter!$C250))+1),MAX(0,NETWORKDAYS(MAX(DATE(2027,12,1),Mitarbeiter!$C250),MIN(DATE(2027,13,0),IF(Mitarbeiter!$D250="",DATE(2027,13,0),Mitarbeiter!$D250),TODAY()),Einstellungen!$F$13:$F$67)))*N(Mitarbeiter!$E250)/IF(Einstellungen!$C$11="7 Tage",7,5),N('Ist-Stunden'!AC250)+(N(Krankheitstage!AP250)+N(Krankheitstage!BB250))*N($C250))))</f>
        <v/>
      </c>
      <c r="BH250" s="76">
        <f>IF($B250="",0,IF(Einstellungen!$C$10="Ja",MAX(IF(Einstellungen!$C$11="7 Tage",MAX(0,(MIN(DATE(2028,2,0),IF(Mitarbeiter!$D250="",DATE(2028,2,0),Mitarbeiter!$D250),TODAY()))-(MAX(DATE(2028,1,1),Mitarbeiter!$C250))+1),MAX(0,NETWORKDAYS(MAX(DATE(2028,1,1),Mitarbeiter!$C250),MIN(DATE(2028,2,0),IF(Mitarbeiter!$D250="",DATE(2028,2,0),Mitarbeiter!$D250),TODAY()),Einstellungen!$F$13:$F$67)))*N(Mitarbeiter!$E250)/IF(Einstellungen!$C$11="7 Tage",7,5),N('Ist-Stunden'!AD250)),MAX(IF(Einstellungen!$C$11="7 Tage",MAX(0,(MIN(DATE(2028,2,0),IF(Mitarbeiter!$D250="",DATE(2028,2,0),Mitarbeiter!$D250),TODAY()))-(MAX(DATE(2028,1,1),Mitarbeiter!$C250))+1),MAX(0,NETWORKDAYS(MAX(DATE(2028,1,1),Mitarbeiter!$C250),MIN(DATE(2028,2,0),IF(Mitarbeiter!$D250="",DATE(2028,2,0),Mitarbeiter!$D250),TODAY()),Einstellungen!$F$13:$F$67)))*N(Mitarbeiter!$E250)/IF(Einstellungen!$C$11="7 Tage",7,5),N('Ist-Stunden'!AD250)+(N(Krankheitstage!BC250)+N(Krankheitstage!BO250))*N($C250))))</f>
        <v/>
      </c>
      <c r="BI250" s="76">
        <f>IF($B250="",0,IF(Einstellungen!$C$10="Ja",MAX(IF(Einstellungen!$C$11="7 Tage",MAX(0,(MIN(DATE(2028,3,0),IF(Mitarbeiter!$D250="",DATE(2028,3,0),Mitarbeiter!$D250),TODAY()))-(MAX(DATE(2028,2,1),Mitarbeiter!$C250))+1),MAX(0,NETWORKDAYS(MAX(DATE(2028,2,1),Mitarbeiter!$C250),MIN(DATE(2028,3,0),IF(Mitarbeiter!$D250="",DATE(2028,3,0),Mitarbeiter!$D250),TODAY()),Einstellungen!$F$13:$F$67)))*N(Mitarbeiter!$E250)/IF(Einstellungen!$C$11="7 Tage",7,5),N('Ist-Stunden'!AE250)),MAX(IF(Einstellungen!$C$11="7 Tage",MAX(0,(MIN(DATE(2028,3,0),IF(Mitarbeiter!$D250="",DATE(2028,3,0),Mitarbeiter!$D250),TODAY()))-(MAX(DATE(2028,2,1),Mitarbeiter!$C250))+1),MAX(0,NETWORKDAYS(MAX(DATE(2028,2,1),Mitarbeiter!$C250),MIN(DATE(2028,3,0),IF(Mitarbeiter!$D250="",DATE(2028,3,0),Mitarbeiter!$D250),TODAY()),Einstellungen!$F$13:$F$67)))*N(Mitarbeiter!$E250)/IF(Einstellungen!$C$11="7 Tage",7,5),N('Ist-Stunden'!AE250)+(N(Krankheitstage!BD250)+N(Krankheitstage!BP250))*N($C250))))</f>
        <v/>
      </c>
      <c r="BJ250" s="76">
        <f>IF($B250="",0,IF(Einstellungen!$C$10="Ja",MAX(IF(Einstellungen!$C$11="7 Tage",MAX(0,(MIN(DATE(2028,4,0),IF(Mitarbeiter!$D250="",DATE(2028,4,0),Mitarbeiter!$D250),TODAY()))-(MAX(DATE(2028,3,1),Mitarbeiter!$C250))+1),MAX(0,NETWORKDAYS(MAX(DATE(2028,3,1),Mitarbeiter!$C250),MIN(DATE(2028,4,0),IF(Mitarbeiter!$D250="",DATE(2028,4,0),Mitarbeiter!$D250),TODAY()),Einstellungen!$F$13:$F$67)))*N(Mitarbeiter!$E250)/IF(Einstellungen!$C$11="7 Tage",7,5),N('Ist-Stunden'!AF250)),MAX(IF(Einstellungen!$C$11="7 Tage",MAX(0,(MIN(DATE(2028,4,0),IF(Mitarbeiter!$D250="",DATE(2028,4,0),Mitarbeiter!$D250),TODAY()))-(MAX(DATE(2028,3,1),Mitarbeiter!$C250))+1),MAX(0,NETWORKDAYS(MAX(DATE(2028,3,1),Mitarbeiter!$C250),MIN(DATE(2028,4,0),IF(Mitarbeiter!$D250="",DATE(2028,4,0),Mitarbeiter!$D250),TODAY()),Einstellungen!$F$13:$F$67)))*N(Mitarbeiter!$E250)/IF(Einstellungen!$C$11="7 Tage",7,5),N('Ist-Stunden'!AF250)+(N(Krankheitstage!BE250)+N(Krankheitstage!BQ250))*N($C250))))</f>
        <v/>
      </c>
      <c r="BK250" s="76">
        <f>IF($B250="",0,IF(Einstellungen!$C$10="Ja",MAX(IF(Einstellungen!$C$11="7 Tage",MAX(0,(MIN(DATE(2028,5,0),IF(Mitarbeiter!$D250="",DATE(2028,5,0),Mitarbeiter!$D250),TODAY()))-(MAX(DATE(2028,4,1),Mitarbeiter!$C250))+1),MAX(0,NETWORKDAYS(MAX(DATE(2028,4,1),Mitarbeiter!$C250),MIN(DATE(2028,5,0),IF(Mitarbeiter!$D250="",DATE(2028,5,0),Mitarbeiter!$D250),TODAY()),Einstellungen!$F$13:$F$67)))*N(Mitarbeiter!$E250)/IF(Einstellungen!$C$11="7 Tage",7,5),N('Ist-Stunden'!AG250)),MAX(IF(Einstellungen!$C$11="7 Tage",MAX(0,(MIN(DATE(2028,5,0),IF(Mitarbeiter!$D250="",DATE(2028,5,0),Mitarbeiter!$D250),TODAY()))-(MAX(DATE(2028,4,1),Mitarbeiter!$C250))+1),MAX(0,NETWORKDAYS(MAX(DATE(2028,4,1),Mitarbeiter!$C250),MIN(DATE(2028,5,0),IF(Mitarbeiter!$D250="",DATE(2028,5,0),Mitarbeiter!$D250),TODAY()),Einstellungen!$F$13:$F$67)))*N(Mitarbeiter!$E250)/IF(Einstellungen!$C$11="7 Tage",7,5),N('Ist-Stunden'!AG250)+(N(Krankheitstage!BF250)+N(Krankheitstage!BR250))*N($C250))))</f>
        <v/>
      </c>
      <c r="BL250" s="76">
        <f>IF($B250="",0,IF(Einstellungen!$C$10="Ja",MAX(IF(Einstellungen!$C$11="7 Tage",MAX(0,(MIN(DATE(2028,6,0),IF(Mitarbeiter!$D250="",DATE(2028,6,0),Mitarbeiter!$D250),TODAY()))-(MAX(DATE(2028,5,1),Mitarbeiter!$C250))+1),MAX(0,NETWORKDAYS(MAX(DATE(2028,5,1),Mitarbeiter!$C250),MIN(DATE(2028,6,0),IF(Mitarbeiter!$D250="",DATE(2028,6,0),Mitarbeiter!$D250),TODAY()),Einstellungen!$F$13:$F$67)))*N(Mitarbeiter!$E250)/IF(Einstellungen!$C$11="7 Tage",7,5),N('Ist-Stunden'!AH250)),MAX(IF(Einstellungen!$C$11="7 Tage",MAX(0,(MIN(DATE(2028,6,0),IF(Mitarbeiter!$D250="",DATE(2028,6,0),Mitarbeiter!$D250),TODAY()))-(MAX(DATE(2028,5,1),Mitarbeiter!$C250))+1),MAX(0,NETWORKDAYS(MAX(DATE(2028,5,1),Mitarbeiter!$C250),MIN(DATE(2028,6,0),IF(Mitarbeiter!$D250="",DATE(2028,6,0),Mitarbeiter!$D250),TODAY()),Einstellungen!$F$13:$F$67)))*N(Mitarbeiter!$E250)/IF(Einstellungen!$C$11="7 Tage",7,5),N('Ist-Stunden'!AH250)+(N(Krankheitstage!BG250)+N(Krankheitstage!BS250))*N($C250))))</f>
        <v/>
      </c>
      <c r="BM250" s="76">
        <f>IF($B250="",0,IF(Einstellungen!$C$10="Ja",MAX(IF(Einstellungen!$C$11="7 Tage",MAX(0,(MIN(DATE(2028,7,0),IF(Mitarbeiter!$D250="",DATE(2028,7,0),Mitarbeiter!$D250),TODAY()))-(MAX(DATE(2028,6,1),Mitarbeiter!$C250))+1),MAX(0,NETWORKDAYS(MAX(DATE(2028,6,1),Mitarbeiter!$C250),MIN(DATE(2028,7,0),IF(Mitarbeiter!$D250="",DATE(2028,7,0),Mitarbeiter!$D250),TODAY()),Einstellungen!$F$13:$F$67)))*N(Mitarbeiter!$E250)/IF(Einstellungen!$C$11="7 Tage",7,5),N('Ist-Stunden'!AI250)),MAX(IF(Einstellungen!$C$11="7 Tage",MAX(0,(MIN(DATE(2028,7,0),IF(Mitarbeiter!$D250="",DATE(2028,7,0),Mitarbeiter!$D250),TODAY()))-(MAX(DATE(2028,6,1),Mitarbeiter!$C250))+1),MAX(0,NETWORKDAYS(MAX(DATE(2028,6,1),Mitarbeiter!$C250),MIN(DATE(2028,7,0),IF(Mitarbeiter!$D250="",DATE(2028,7,0),Mitarbeiter!$D250),TODAY()),Einstellungen!$F$13:$F$67)))*N(Mitarbeiter!$E250)/IF(Einstellungen!$C$11="7 Tage",7,5),N('Ist-Stunden'!AI250)+(N(Krankheitstage!BH250)+N(Krankheitstage!BT250))*N($C250))))</f>
        <v/>
      </c>
      <c r="BN250" s="76">
        <f>IF($B250="",0,IF(Einstellungen!$C$10="Ja",MAX(IF(Einstellungen!$C$11="7 Tage",MAX(0,(MIN(DATE(2028,8,0),IF(Mitarbeiter!$D250="",DATE(2028,8,0),Mitarbeiter!$D250),TODAY()))-(MAX(DATE(2028,7,1),Mitarbeiter!$C250))+1),MAX(0,NETWORKDAYS(MAX(DATE(2028,7,1),Mitarbeiter!$C250),MIN(DATE(2028,8,0),IF(Mitarbeiter!$D250="",DATE(2028,8,0),Mitarbeiter!$D250),TODAY()),Einstellungen!$F$13:$F$67)))*N(Mitarbeiter!$E250)/IF(Einstellungen!$C$11="7 Tage",7,5),N('Ist-Stunden'!AJ250)),MAX(IF(Einstellungen!$C$11="7 Tage",MAX(0,(MIN(DATE(2028,8,0),IF(Mitarbeiter!$D250="",DATE(2028,8,0),Mitarbeiter!$D250),TODAY()))-(MAX(DATE(2028,7,1),Mitarbeiter!$C250))+1),MAX(0,NETWORKDAYS(MAX(DATE(2028,7,1),Mitarbeiter!$C250),MIN(DATE(2028,8,0),IF(Mitarbeiter!$D250="",DATE(2028,8,0),Mitarbeiter!$D250),TODAY()),Einstellungen!$F$13:$F$67)))*N(Mitarbeiter!$E250)/IF(Einstellungen!$C$11="7 Tage",7,5),N('Ist-Stunden'!AJ250)+(N(Krankheitstage!BI250)+N(Krankheitstage!BU250))*N($C250))))</f>
        <v/>
      </c>
      <c r="BO250" s="76">
        <f>IF($B250="",0,IF(Einstellungen!$C$10="Ja",MAX(IF(Einstellungen!$C$11="7 Tage",MAX(0,(MIN(DATE(2028,9,0),IF(Mitarbeiter!$D250="",DATE(2028,9,0),Mitarbeiter!$D250),TODAY()))-(MAX(DATE(2028,8,1),Mitarbeiter!$C250))+1),MAX(0,NETWORKDAYS(MAX(DATE(2028,8,1),Mitarbeiter!$C250),MIN(DATE(2028,9,0),IF(Mitarbeiter!$D250="",DATE(2028,9,0),Mitarbeiter!$D250),TODAY()),Einstellungen!$F$13:$F$67)))*N(Mitarbeiter!$E250)/IF(Einstellungen!$C$11="7 Tage",7,5),N('Ist-Stunden'!AK250)),MAX(IF(Einstellungen!$C$11="7 Tage",MAX(0,(MIN(DATE(2028,9,0),IF(Mitarbeiter!$D250="",DATE(2028,9,0),Mitarbeiter!$D250),TODAY()))-(MAX(DATE(2028,8,1),Mitarbeiter!$C250))+1),MAX(0,NETWORKDAYS(MAX(DATE(2028,8,1),Mitarbeiter!$C250),MIN(DATE(2028,9,0),IF(Mitarbeiter!$D250="",DATE(2028,9,0),Mitarbeiter!$D250),TODAY()),Einstellungen!$F$13:$F$67)))*N(Mitarbeiter!$E250)/IF(Einstellungen!$C$11="7 Tage",7,5),N('Ist-Stunden'!AK250)+(N(Krankheitstage!BJ250)+N(Krankheitstage!BV250))*N($C250))))</f>
        <v/>
      </c>
      <c r="BP250" s="76">
        <f>IF($B250="",0,IF(Einstellungen!$C$10="Ja",MAX(IF(Einstellungen!$C$11="7 Tage",MAX(0,(MIN(DATE(2028,10,0),IF(Mitarbeiter!$D250="",DATE(2028,10,0),Mitarbeiter!$D250),TODAY()))-(MAX(DATE(2028,9,1),Mitarbeiter!$C250))+1),MAX(0,NETWORKDAYS(MAX(DATE(2028,9,1),Mitarbeiter!$C250),MIN(DATE(2028,10,0),IF(Mitarbeiter!$D250="",DATE(2028,10,0),Mitarbeiter!$D250),TODAY()),Einstellungen!$F$13:$F$67)))*N(Mitarbeiter!$E250)/IF(Einstellungen!$C$11="7 Tage",7,5),N('Ist-Stunden'!AL250)),MAX(IF(Einstellungen!$C$11="7 Tage",MAX(0,(MIN(DATE(2028,10,0),IF(Mitarbeiter!$D250="",DATE(2028,10,0),Mitarbeiter!$D250),TODAY()))-(MAX(DATE(2028,9,1),Mitarbeiter!$C250))+1),MAX(0,NETWORKDAYS(MAX(DATE(2028,9,1),Mitarbeiter!$C250),MIN(DATE(2028,10,0),IF(Mitarbeiter!$D250="",DATE(2028,10,0),Mitarbeiter!$D250),TODAY()),Einstellungen!$F$13:$F$67)))*N(Mitarbeiter!$E250)/IF(Einstellungen!$C$11="7 Tage",7,5),N('Ist-Stunden'!AL250)+(N(Krankheitstage!BK250)+N(Krankheitstage!BW250))*N($C250))))</f>
        <v/>
      </c>
      <c r="BQ250" s="76">
        <f>IF($B250="",0,IF(Einstellungen!$C$10="Ja",MAX(IF(Einstellungen!$C$11="7 Tage",MAX(0,(MIN(DATE(2028,11,0),IF(Mitarbeiter!$D250="",DATE(2028,11,0),Mitarbeiter!$D250),TODAY()))-(MAX(DATE(2028,10,1),Mitarbeiter!$C250))+1),MAX(0,NETWORKDAYS(MAX(DATE(2028,10,1),Mitarbeiter!$C250),MIN(DATE(2028,11,0),IF(Mitarbeiter!$D250="",DATE(2028,11,0),Mitarbeiter!$D250),TODAY()),Einstellungen!$F$13:$F$67)))*N(Mitarbeiter!$E250)/IF(Einstellungen!$C$11="7 Tage",7,5),N('Ist-Stunden'!AM250)),MAX(IF(Einstellungen!$C$11="7 Tage",MAX(0,(MIN(DATE(2028,11,0),IF(Mitarbeiter!$D250="",DATE(2028,11,0),Mitarbeiter!$D250),TODAY()))-(MAX(DATE(2028,10,1),Mitarbeiter!$C250))+1),MAX(0,NETWORKDAYS(MAX(DATE(2028,10,1),Mitarbeiter!$C250),MIN(DATE(2028,11,0),IF(Mitarbeiter!$D250="",DATE(2028,11,0),Mitarbeiter!$D250),TODAY()),Einstellungen!$F$13:$F$67)))*N(Mitarbeiter!$E250)/IF(Einstellungen!$C$11="7 Tage",7,5),N('Ist-Stunden'!AM250)+(N(Krankheitstage!BL250)+N(Krankheitstage!BX250))*N($C250))))</f>
        <v/>
      </c>
      <c r="BR250" s="76">
        <f>IF($B250="",0,IF(Einstellungen!$C$10="Ja",MAX(IF(Einstellungen!$C$11="7 Tage",MAX(0,(MIN(DATE(2028,12,0),IF(Mitarbeiter!$D250="",DATE(2028,12,0),Mitarbeiter!$D250),TODAY()))-(MAX(DATE(2028,11,1),Mitarbeiter!$C250))+1),MAX(0,NETWORKDAYS(MAX(DATE(2028,11,1),Mitarbeiter!$C250),MIN(DATE(2028,12,0),IF(Mitarbeiter!$D250="",DATE(2028,12,0),Mitarbeiter!$D250),TODAY()),Einstellungen!$F$13:$F$67)))*N(Mitarbeiter!$E250)/IF(Einstellungen!$C$11="7 Tage",7,5),N('Ist-Stunden'!AN250)),MAX(IF(Einstellungen!$C$11="7 Tage",MAX(0,(MIN(DATE(2028,12,0),IF(Mitarbeiter!$D250="",DATE(2028,12,0),Mitarbeiter!$D250),TODAY()))-(MAX(DATE(2028,11,1),Mitarbeiter!$C250))+1),MAX(0,NETWORKDAYS(MAX(DATE(2028,11,1),Mitarbeiter!$C250),MIN(DATE(2028,12,0),IF(Mitarbeiter!$D250="",DATE(2028,12,0),Mitarbeiter!$D250),TODAY()),Einstellungen!$F$13:$F$67)))*N(Mitarbeiter!$E250)/IF(Einstellungen!$C$11="7 Tage",7,5),N('Ist-Stunden'!AN250)+(N(Krankheitstage!BM250)+N(Krankheitstage!BY250))*N($C250))))</f>
        <v/>
      </c>
      <c r="BS250" s="76">
        <f>IF($B250="",0,IF(Einstellungen!$C$10="Ja",MAX(IF(Einstellungen!$C$11="7 Tage",MAX(0,(MIN(DATE(2028,13,0),IF(Mitarbeiter!$D250="",DATE(2028,13,0),Mitarbeiter!$D250),TODAY()))-(MAX(DATE(2028,12,1),Mitarbeiter!$C250))+1),MAX(0,NETWORKDAYS(MAX(DATE(2028,12,1),Mitarbeiter!$C250),MIN(DATE(2028,13,0),IF(Mitarbeiter!$D250="",DATE(2028,13,0),Mitarbeiter!$D250),TODAY()),Einstellungen!$F$13:$F$67)))*N(Mitarbeiter!$E250)/IF(Einstellungen!$C$11="7 Tage",7,5),N('Ist-Stunden'!AO250)),MAX(IF(Einstellungen!$C$11="7 Tage",MAX(0,(MIN(DATE(2028,13,0),IF(Mitarbeiter!$D250="",DATE(2028,13,0),Mitarbeiter!$D250),TODAY()))-(MAX(DATE(2028,12,1),Mitarbeiter!$C250))+1),MAX(0,NETWORKDAYS(MAX(DATE(2028,12,1),Mitarbeiter!$C250),MIN(DATE(2028,13,0),IF(Mitarbeiter!$D250="",DATE(2028,13,0),Mitarbeiter!$D250),TODAY()),Einstellungen!$F$13:$F$67)))*N(Mitarbeiter!$E250)/IF(Einstellungen!$C$11="7 Tage",7,5),N('Ist-Stunden'!AO250)+(N(Krankheitstage!BN250)+N(Krankheitstage!BZ250))*N($C250))))</f>
        <v/>
      </c>
      <c r="BT250" s="76">
        <f>IF($B250="",0,IF(Einstellungen!$C$10="Ja",MAX(IF(Einstellungen!$C$11="7 Tage",MAX(0,(MIN(DATE(2029,2,0),IF(Mitarbeiter!$D250="",DATE(2029,2,0),Mitarbeiter!$D250),TODAY()))-(MAX(DATE(2029,1,1),Mitarbeiter!$C250))+1),MAX(0,NETWORKDAYS(MAX(DATE(2029,1,1),Mitarbeiter!$C250),MIN(DATE(2029,2,0),IF(Mitarbeiter!$D250="",DATE(2029,2,0),Mitarbeiter!$D250),TODAY()),Einstellungen!$F$13:$F$67)))*N(Mitarbeiter!$E250)/IF(Einstellungen!$C$11="7 Tage",7,5),N('Ist-Stunden'!AP250)),MAX(IF(Einstellungen!$C$11="7 Tage",MAX(0,(MIN(DATE(2029,2,0),IF(Mitarbeiter!$D250="",DATE(2029,2,0),Mitarbeiter!$D250),TODAY()))-(MAX(DATE(2029,1,1),Mitarbeiter!$C250))+1),MAX(0,NETWORKDAYS(MAX(DATE(2029,1,1),Mitarbeiter!$C250),MIN(DATE(2029,2,0),IF(Mitarbeiter!$D250="",DATE(2029,2,0),Mitarbeiter!$D250),TODAY()),Einstellungen!$F$13:$F$67)))*N(Mitarbeiter!$E250)/IF(Einstellungen!$C$11="7 Tage",7,5),N('Ist-Stunden'!AP250)+(N(Krankheitstage!CA250)+N(Krankheitstage!CM250))*N($C250))))</f>
        <v/>
      </c>
      <c r="BU250" s="76">
        <f>IF($B250="",0,IF(Einstellungen!$C$10="Ja",MAX(IF(Einstellungen!$C$11="7 Tage",MAX(0,(MIN(DATE(2029,3,0),IF(Mitarbeiter!$D250="",DATE(2029,3,0),Mitarbeiter!$D250),TODAY()))-(MAX(DATE(2029,2,1),Mitarbeiter!$C250))+1),MAX(0,NETWORKDAYS(MAX(DATE(2029,2,1),Mitarbeiter!$C250),MIN(DATE(2029,3,0),IF(Mitarbeiter!$D250="",DATE(2029,3,0),Mitarbeiter!$D250),TODAY()),Einstellungen!$F$13:$F$67)))*N(Mitarbeiter!$E250)/IF(Einstellungen!$C$11="7 Tage",7,5),N('Ist-Stunden'!AQ250)),MAX(IF(Einstellungen!$C$11="7 Tage",MAX(0,(MIN(DATE(2029,3,0),IF(Mitarbeiter!$D250="",DATE(2029,3,0),Mitarbeiter!$D250),TODAY()))-(MAX(DATE(2029,2,1),Mitarbeiter!$C250))+1),MAX(0,NETWORKDAYS(MAX(DATE(2029,2,1),Mitarbeiter!$C250),MIN(DATE(2029,3,0),IF(Mitarbeiter!$D250="",DATE(2029,3,0),Mitarbeiter!$D250),TODAY()),Einstellungen!$F$13:$F$67)))*N(Mitarbeiter!$E250)/IF(Einstellungen!$C$11="7 Tage",7,5),N('Ist-Stunden'!AQ250)+(N(Krankheitstage!CB250)+N(Krankheitstage!CN250))*N($C250))))</f>
        <v/>
      </c>
      <c r="BV250" s="76">
        <f>IF($B250="",0,IF(Einstellungen!$C$10="Ja",MAX(IF(Einstellungen!$C$11="7 Tage",MAX(0,(MIN(DATE(2029,4,0),IF(Mitarbeiter!$D250="",DATE(2029,4,0),Mitarbeiter!$D250),TODAY()))-(MAX(DATE(2029,3,1),Mitarbeiter!$C250))+1),MAX(0,NETWORKDAYS(MAX(DATE(2029,3,1),Mitarbeiter!$C250),MIN(DATE(2029,4,0),IF(Mitarbeiter!$D250="",DATE(2029,4,0),Mitarbeiter!$D250),TODAY()),Einstellungen!$F$13:$F$67)))*N(Mitarbeiter!$E250)/IF(Einstellungen!$C$11="7 Tage",7,5),N('Ist-Stunden'!AR250)),MAX(IF(Einstellungen!$C$11="7 Tage",MAX(0,(MIN(DATE(2029,4,0),IF(Mitarbeiter!$D250="",DATE(2029,4,0),Mitarbeiter!$D250),TODAY()))-(MAX(DATE(2029,3,1),Mitarbeiter!$C250))+1),MAX(0,NETWORKDAYS(MAX(DATE(2029,3,1),Mitarbeiter!$C250),MIN(DATE(2029,4,0),IF(Mitarbeiter!$D250="",DATE(2029,4,0),Mitarbeiter!$D250),TODAY()),Einstellungen!$F$13:$F$67)))*N(Mitarbeiter!$E250)/IF(Einstellungen!$C$11="7 Tage",7,5),N('Ist-Stunden'!AR250)+(N(Krankheitstage!CC250)+N(Krankheitstage!CO250))*N($C250))))</f>
        <v/>
      </c>
      <c r="BW250" s="76">
        <f>IF($B250="",0,IF(Einstellungen!$C$10="Ja",MAX(IF(Einstellungen!$C$11="7 Tage",MAX(0,(MIN(DATE(2029,5,0),IF(Mitarbeiter!$D250="",DATE(2029,5,0),Mitarbeiter!$D250),TODAY()))-(MAX(DATE(2029,4,1),Mitarbeiter!$C250))+1),MAX(0,NETWORKDAYS(MAX(DATE(2029,4,1),Mitarbeiter!$C250),MIN(DATE(2029,5,0),IF(Mitarbeiter!$D250="",DATE(2029,5,0),Mitarbeiter!$D250),TODAY()),Einstellungen!$F$13:$F$67)))*N(Mitarbeiter!$E250)/IF(Einstellungen!$C$11="7 Tage",7,5),N('Ist-Stunden'!AS250)),MAX(IF(Einstellungen!$C$11="7 Tage",MAX(0,(MIN(DATE(2029,5,0),IF(Mitarbeiter!$D250="",DATE(2029,5,0),Mitarbeiter!$D250),TODAY()))-(MAX(DATE(2029,4,1),Mitarbeiter!$C250))+1),MAX(0,NETWORKDAYS(MAX(DATE(2029,4,1),Mitarbeiter!$C250),MIN(DATE(2029,5,0),IF(Mitarbeiter!$D250="",DATE(2029,5,0),Mitarbeiter!$D250),TODAY()),Einstellungen!$F$13:$F$67)))*N(Mitarbeiter!$E250)/IF(Einstellungen!$C$11="7 Tage",7,5),N('Ist-Stunden'!AS250)+(N(Krankheitstage!CD250)+N(Krankheitstage!CP250))*N($C250))))</f>
        <v/>
      </c>
      <c r="BX250" s="76">
        <f>IF($B250="",0,IF(Einstellungen!$C$10="Ja",MAX(IF(Einstellungen!$C$11="7 Tage",MAX(0,(MIN(DATE(2029,6,0),IF(Mitarbeiter!$D250="",DATE(2029,6,0),Mitarbeiter!$D250),TODAY()))-(MAX(DATE(2029,5,1),Mitarbeiter!$C250))+1),MAX(0,NETWORKDAYS(MAX(DATE(2029,5,1),Mitarbeiter!$C250),MIN(DATE(2029,6,0),IF(Mitarbeiter!$D250="",DATE(2029,6,0),Mitarbeiter!$D250),TODAY()),Einstellungen!$F$13:$F$67)))*N(Mitarbeiter!$E250)/IF(Einstellungen!$C$11="7 Tage",7,5),N('Ist-Stunden'!AT250)),MAX(IF(Einstellungen!$C$11="7 Tage",MAX(0,(MIN(DATE(2029,6,0),IF(Mitarbeiter!$D250="",DATE(2029,6,0),Mitarbeiter!$D250),TODAY()))-(MAX(DATE(2029,5,1),Mitarbeiter!$C250))+1),MAX(0,NETWORKDAYS(MAX(DATE(2029,5,1),Mitarbeiter!$C250),MIN(DATE(2029,6,0),IF(Mitarbeiter!$D250="",DATE(2029,6,0),Mitarbeiter!$D250),TODAY()),Einstellungen!$F$13:$F$67)))*N(Mitarbeiter!$E250)/IF(Einstellungen!$C$11="7 Tage",7,5),N('Ist-Stunden'!AT250)+(N(Krankheitstage!CE250)+N(Krankheitstage!CQ250))*N($C250))))</f>
        <v/>
      </c>
      <c r="BY250" s="76">
        <f>IF($B250="",0,IF(Einstellungen!$C$10="Ja",MAX(IF(Einstellungen!$C$11="7 Tage",MAX(0,(MIN(DATE(2029,7,0),IF(Mitarbeiter!$D250="",DATE(2029,7,0),Mitarbeiter!$D250),TODAY()))-(MAX(DATE(2029,6,1),Mitarbeiter!$C250))+1),MAX(0,NETWORKDAYS(MAX(DATE(2029,6,1),Mitarbeiter!$C250),MIN(DATE(2029,7,0),IF(Mitarbeiter!$D250="",DATE(2029,7,0),Mitarbeiter!$D250),TODAY()),Einstellungen!$F$13:$F$67)))*N(Mitarbeiter!$E250)/IF(Einstellungen!$C$11="7 Tage",7,5),N('Ist-Stunden'!AU250)),MAX(IF(Einstellungen!$C$11="7 Tage",MAX(0,(MIN(DATE(2029,7,0),IF(Mitarbeiter!$D250="",DATE(2029,7,0),Mitarbeiter!$D250),TODAY()))-(MAX(DATE(2029,6,1),Mitarbeiter!$C250))+1),MAX(0,NETWORKDAYS(MAX(DATE(2029,6,1),Mitarbeiter!$C250),MIN(DATE(2029,7,0),IF(Mitarbeiter!$D250="",DATE(2029,7,0),Mitarbeiter!$D250),TODAY()),Einstellungen!$F$13:$F$67)))*N(Mitarbeiter!$E250)/IF(Einstellungen!$C$11="7 Tage",7,5),N('Ist-Stunden'!AU250)+(N(Krankheitstage!CF250)+N(Krankheitstage!CR250))*N($C250))))</f>
        <v/>
      </c>
      <c r="BZ250" s="76">
        <f>IF($B250="",0,IF(Einstellungen!$C$10="Ja",MAX(IF(Einstellungen!$C$11="7 Tage",MAX(0,(MIN(DATE(2029,8,0),IF(Mitarbeiter!$D250="",DATE(2029,8,0),Mitarbeiter!$D250),TODAY()))-(MAX(DATE(2029,7,1),Mitarbeiter!$C250))+1),MAX(0,NETWORKDAYS(MAX(DATE(2029,7,1),Mitarbeiter!$C250),MIN(DATE(2029,8,0),IF(Mitarbeiter!$D250="",DATE(2029,8,0),Mitarbeiter!$D250),TODAY()),Einstellungen!$F$13:$F$67)))*N(Mitarbeiter!$E250)/IF(Einstellungen!$C$11="7 Tage",7,5),N('Ist-Stunden'!AV250)),MAX(IF(Einstellungen!$C$11="7 Tage",MAX(0,(MIN(DATE(2029,8,0),IF(Mitarbeiter!$D250="",DATE(2029,8,0),Mitarbeiter!$D250),TODAY()))-(MAX(DATE(2029,7,1),Mitarbeiter!$C250))+1),MAX(0,NETWORKDAYS(MAX(DATE(2029,7,1),Mitarbeiter!$C250),MIN(DATE(2029,8,0),IF(Mitarbeiter!$D250="",DATE(2029,8,0),Mitarbeiter!$D250),TODAY()),Einstellungen!$F$13:$F$67)))*N(Mitarbeiter!$E250)/IF(Einstellungen!$C$11="7 Tage",7,5),N('Ist-Stunden'!AV250)+(N(Krankheitstage!CG250)+N(Krankheitstage!CS250))*N($C250))))</f>
        <v/>
      </c>
      <c r="CA250" s="76">
        <f>IF($B250="",0,IF(Einstellungen!$C$10="Ja",MAX(IF(Einstellungen!$C$11="7 Tage",MAX(0,(MIN(DATE(2029,9,0),IF(Mitarbeiter!$D250="",DATE(2029,9,0),Mitarbeiter!$D250),TODAY()))-(MAX(DATE(2029,8,1),Mitarbeiter!$C250))+1),MAX(0,NETWORKDAYS(MAX(DATE(2029,8,1),Mitarbeiter!$C250),MIN(DATE(2029,9,0),IF(Mitarbeiter!$D250="",DATE(2029,9,0),Mitarbeiter!$D250),TODAY()),Einstellungen!$F$13:$F$67)))*N(Mitarbeiter!$E250)/IF(Einstellungen!$C$11="7 Tage",7,5),N('Ist-Stunden'!AW250)),MAX(IF(Einstellungen!$C$11="7 Tage",MAX(0,(MIN(DATE(2029,9,0),IF(Mitarbeiter!$D250="",DATE(2029,9,0),Mitarbeiter!$D250),TODAY()))-(MAX(DATE(2029,8,1),Mitarbeiter!$C250))+1),MAX(0,NETWORKDAYS(MAX(DATE(2029,8,1),Mitarbeiter!$C250),MIN(DATE(2029,9,0),IF(Mitarbeiter!$D250="",DATE(2029,9,0),Mitarbeiter!$D250),TODAY()),Einstellungen!$F$13:$F$67)))*N(Mitarbeiter!$E250)/IF(Einstellungen!$C$11="7 Tage",7,5),N('Ist-Stunden'!AW250)+(N(Krankheitstage!CH250)+N(Krankheitstage!CT250))*N($C250))))</f>
        <v/>
      </c>
      <c r="CB250" s="76">
        <f>IF($B250="",0,IF(Einstellungen!$C$10="Ja",MAX(IF(Einstellungen!$C$11="7 Tage",MAX(0,(MIN(DATE(2029,10,0),IF(Mitarbeiter!$D250="",DATE(2029,10,0),Mitarbeiter!$D250),TODAY()))-(MAX(DATE(2029,9,1),Mitarbeiter!$C250))+1),MAX(0,NETWORKDAYS(MAX(DATE(2029,9,1),Mitarbeiter!$C250),MIN(DATE(2029,10,0),IF(Mitarbeiter!$D250="",DATE(2029,10,0),Mitarbeiter!$D250),TODAY()),Einstellungen!$F$13:$F$67)))*N(Mitarbeiter!$E250)/IF(Einstellungen!$C$11="7 Tage",7,5),N('Ist-Stunden'!AX250)),MAX(IF(Einstellungen!$C$11="7 Tage",MAX(0,(MIN(DATE(2029,10,0),IF(Mitarbeiter!$D250="",DATE(2029,10,0),Mitarbeiter!$D250),TODAY()))-(MAX(DATE(2029,9,1),Mitarbeiter!$C250))+1),MAX(0,NETWORKDAYS(MAX(DATE(2029,9,1),Mitarbeiter!$C250),MIN(DATE(2029,10,0),IF(Mitarbeiter!$D250="",DATE(2029,10,0),Mitarbeiter!$D250),TODAY()),Einstellungen!$F$13:$F$67)))*N(Mitarbeiter!$E250)/IF(Einstellungen!$C$11="7 Tage",7,5),N('Ist-Stunden'!AX250)+(N(Krankheitstage!CI250)+N(Krankheitstage!CU250))*N($C250))))</f>
        <v/>
      </c>
      <c r="CC250" s="76">
        <f>IF($B250="",0,IF(Einstellungen!$C$10="Ja",MAX(IF(Einstellungen!$C$11="7 Tage",MAX(0,(MIN(DATE(2029,11,0),IF(Mitarbeiter!$D250="",DATE(2029,11,0),Mitarbeiter!$D250),TODAY()))-(MAX(DATE(2029,10,1),Mitarbeiter!$C250))+1),MAX(0,NETWORKDAYS(MAX(DATE(2029,10,1),Mitarbeiter!$C250),MIN(DATE(2029,11,0),IF(Mitarbeiter!$D250="",DATE(2029,11,0),Mitarbeiter!$D250),TODAY()),Einstellungen!$F$13:$F$67)))*N(Mitarbeiter!$E250)/IF(Einstellungen!$C$11="7 Tage",7,5),N('Ist-Stunden'!AY250)),MAX(IF(Einstellungen!$C$11="7 Tage",MAX(0,(MIN(DATE(2029,11,0),IF(Mitarbeiter!$D250="",DATE(2029,11,0),Mitarbeiter!$D250),TODAY()))-(MAX(DATE(2029,10,1),Mitarbeiter!$C250))+1),MAX(0,NETWORKDAYS(MAX(DATE(2029,10,1),Mitarbeiter!$C250),MIN(DATE(2029,11,0),IF(Mitarbeiter!$D250="",DATE(2029,11,0),Mitarbeiter!$D250),TODAY()),Einstellungen!$F$13:$F$67)))*N(Mitarbeiter!$E250)/IF(Einstellungen!$C$11="7 Tage",7,5),N('Ist-Stunden'!AY250)+(N(Krankheitstage!CJ250)+N(Krankheitstage!CV250))*N($C250))))</f>
        <v/>
      </c>
      <c r="CD250" s="76">
        <f>IF($B250="",0,IF(Einstellungen!$C$10="Ja",MAX(IF(Einstellungen!$C$11="7 Tage",MAX(0,(MIN(DATE(2029,12,0),IF(Mitarbeiter!$D250="",DATE(2029,12,0),Mitarbeiter!$D250),TODAY()))-(MAX(DATE(2029,11,1),Mitarbeiter!$C250))+1),MAX(0,NETWORKDAYS(MAX(DATE(2029,11,1),Mitarbeiter!$C250),MIN(DATE(2029,12,0),IF(Mitarbeiter!$D250="",DATE(2029,12,0),Mitarbeiter!$D250),TODAY()),Einstellungen!$F$13:$F$67)))*N(Mitarbeiter!$E250)/IF(Einstellungen!$C$11="7 Tage",7,5),N('Ist-Stunden'!AZ250)),MAX(IF(Einstellungen!$C$11="7 Tage",MAX(0,(MIN(DATE(2029,12,0),IF(Mitarbeiter!$D250="",DATE(2029,12,0),Mitarbeiter!$D250),TODAY()))-(MAX(DATE(2029,11,1),Mitarbeiter!$C250))+1),MAX(0,NETWORKDAYS(MAX(DATE(2029,11,1),Mitarbeiter!$C250),MIN(DATE(2029,12,0),IF(Mitarbeiter!$D250="",DATE(2029,12,0),Mitarbeiter!$D250),TODAY()),Einstellungen!$F$13:$F$67)))*N(Mitarbeiter!$E250)/IF(Einstellungen!$C$11="7 Tage",7,5),N('Ist-Stunden'!AZ250)+(N(Krankheitstage!CK250)+N(Krankheitstage!CW250))*N($C250))))</f>
        <v/>
      </c>
      <c r="CE250" s="76">
        <f>IF($B250="",0,IF(Einstellungen!$C$10="Ja",MAX(IF(Einstellungen!$C$11="7 Tage",MAX(0,(MIN(DATE(2029,13,0),IF(Mitarbeiter!$D250="",DATE(2029,13,0),Mitarbeiter!$D250),TODAY()))-(MAX(DATE(2029,12,1),Mitarbeiter!$C250))+1),MAX(0,NETWORKDAYS(MAX(DATE(2029,12,1),Mitarbeiter!$C250),MIN(DATE(2029,13,0),IF(Mitarbeiter!$D250="",DATE(2029,13,0),Mitarbeiter!$D250),TODAY()),Einstellungen!$F$13:$F$67)))*N(Mitarbeiter!$E250)/IF(Einstellungen!$C$11="7 Tage",7,5),N('Ist-Stunden'!BA250)),MAX(IF(Einstellungen!$C$11="7 Tage",MAX(0,(MIN(DATE(2029,13,0),IF(Mitarbeiter!$D250="",DATE(2029,13,0),Mitarbeiter!$D250),TODAY()))-(MAX(DATE(2029,12,1),Mitarbeiter!$C250))+1),MAX(0,NETWORKDAYS(MAX(DATE(2029,12,1),Mitarbeiter!$C250),MIN(DATE(2029,13,0),IF(Mitarbeiter!$D250="",DATE(2029,13,0),Mitarbeiter!$D250),TODAY()),Einstellungen!$F$13:$F$67)))*N(Mitarbeiter!$E250)/IF(Einstellungen!$C$11="7 Tage",7,5),N('Ist-Stunden'!BA250)+(N(Krankheitstage!CL250)+N(Krankheitstage!CX250))*N($C250))))</f>
        <v/>
      </c>
      <c r="CF250" s="76">
        <f>IF($B250="",0,IF(Einstellungen!$C$10="Ja",MAX(IF(Einstellungen!$C$11="7 Tage",MAX(0,(MIN(DATE(2030,2,0),IF(Mitarbeiter!$D250="",DATE(2030,2,0),Mitarbeiter!$D250),TODAY()))-(MAX(DATE(2030,1,1),Mitarbeiter!$C250))+1),MAX(0,NETWORKDAYS(MAX(DATE(2030,1,1),Mitarbeiter!$C250),MIN(DATE(2030,2,0),IF(Mitarbeiter!$D250="",DATE(2030,2,0),Mitarbeiter!$D250),TODAY()),Einstellungen!$F$13:$F$67)))*N(Mitarbeiter!$E250)/IF(Einstellungen!$C$11="7 Tage",7,5),N('Ist-Stunden'!BB250)),MAX(IF(Einstellungen!$C$11="7 Tage",MAX(0,(MIN(DATE(2030,2,0),IF(Mitarbeiter!$D250="",DATE(2030,2,0),Mitarbeiter!$D250),TODAY()))-(MAX(DATE(2030,1,1),Mitarbeiter!$C250))+1),MAX(0,NETWORKDAYS(MAX(DATE(2030,1,1),Mitarbeiter!$C250),MIN(DATE(2030,2,0),IF(Mitarbeiter!$D250="",DATE(2030,2,0),Mitarbeiter!$D250),TODAY()),Einstellungen!$F$13:$F$67)))*N(Mitarbeiter!$E250)/IF(Einstellungen!$C$11="7 Tage",7,5),N('Ist-Stunden'!BB250)+(N(Krankheitstage!CY250)+N(Krankheitstage!DK250))*N($C250))))</f>
        <v/>
      </c>
      <c r="CG250" s="76">
        <f>IF($B250="",0,IF(Einstellungen!$C$10="Ja",MAX(IF(Einstellungen!$C$11="7 Tage",MAX(0,(MIN(DATE(2030,3,0),IF(Mitarbeiter!$D250="",DATE(2030,3,0),Mitarbeiter!$D250),TODAY()))-(MAX(DATE(2030,2,1),Mitarbeiter!$C250))+1),MAX(0,NETWORKDAYS(MAX(DATE(2030,2,1),Mitarbeiter!$C250),MIN(DATE(2030,3,0),IF(Mitarbeiter!$D250="",DATE(2030,3,0),Mitarbeiter!$D250),TODAY()),Einstellungen!$F$13:$F$67)))*N(Mitarbeiter!$E250)/IF(Einstellungen!$C$11="7 Tage",7,5),N('Ist-Stunden'!BC250)),MAX(IF(Einstellungen!$C$11="7 Tage",MAX(0,(MIN(DATE(2030,3,0),IF(Mitarbeiter!$D250="",DATE(2030,3,0),Mitarbeiter!$D250),TODAY()))-(MAX(DATE(2030,2,1),Mitarbeiter!$C250))+1),MAX(0,NETWORKDAYS(MAX(DATE(2030,2,1),Mitarbeiter!$C250),MIN(DATE(2030,3,0),IF(Mitarbeiter!$D250="",DATE(2030,3,0),Mitarbeiter!$D250),TODAY()),Einstellungen!$F$13:$F$67)))*N(Mitarbeiter!$E250)/IF(Einstellungen!$C$11="7 Tage",7,5),N('Ist-Stunden'!BC250)+(N(Krankheitstage!CZ250)+N(Krankheitstage!DL250))*N($C250))))</f>
        <v/>
      </c>
      <c r="CH250" s="76">
        <f>IF($B250="",0,IF(Einstellungen!$C$10="Ja",MAX(IF(Einstellungen!$C$11="7 Tage",MAX(0,(MIN(DATE(2030,4,0),IF(Mitarbeiter!$D250="",DATE(2030,4,0),Mitarbeiter!$D250),TODAY()))-(MAX(DATE(2030,3,1),Mitarbeiter!$C250))+1),MAX(0,NETWORKDAYS(MAX(DATE(2030,3,1),Mitarbeiter!$C250),MIN(DATE(2030,4,0),IF(Mitarbeiter!$D250="",DATE(2030,4,0),Mitarbeiter!$D250),TODAY()),Einstellungen!$F$13:$F$67)))*N(Mitarbeiter!$E250)/IF(Einstellungen!$C$11="7 Tage",7,5),N('Ist-Stunden'!BD250)),MAX(IF(Einstellungen!$C$11="7 Tage",MAX(0,(MIN(DATE(2030,4,0),IF(Mitarbeiter!$D250="",DATE(2030,4,0),Mitarbeiter!$D250),TODAY()))-(MAX(DATE(2030,3,1),Mitarbeiter!$C250))+1),MAX(0,NETWORKDAYS(MAX(DATE(2030,3,1),Mitarbeiter!$C250),MIN(DATE(2030,4,0),IF(Mitarbeiter!$D250="",DATE(2030,4,0),Mitarbeiter!$D250),TODAY()),Einstellungen!$F$13:$F$67)))*N(Mitarbeiter!$E250)/IF(Einstellungen!$C$11="7 Tage",7,5),N('Ist-Stunden'!BD250)+(N(Krankheitstage!DA250)+N(Krankheitstage!DM250))*N($C250))))</f>
        <v/>
      </c>
      <c r="CI250" s="76">
        <f>IF($B250="",0,IF(Einstellungen!$C$10="Ja",MAX(IF(Einstellungen!$C$11="7 Tage",MAX(0,(MIN(DATE(2030,5,0),IF(Mitarbeiter!$D250="",DATE(2030,5,0),Mitarbeiter!$D250),TODAY()))-(MAX(DATE(2030,4,1),Mitarbeiter!$C250))+1),MAX(0,NETWORKDAYS(MAX(DATE(2030,4,1),Mitarbeiter!$C250),MIN(DATE(2030,5,0),IF(Mitarbeiter!$D250="",DATE(2030,5,0),Mitarbeiter!$D250),TODAY()),Einstellungen!$F$13:$F$67)))*N(Mitarbeiter!$E250)/IF(Einstellungen!$C$11="7 Tage",7,5),N('Ist-Stunden'!BE250)),MAX(IF(Einstellungen!$C$11="7 Tage",MAX(0,(MIN(DATE(2030,5,0),IF(Mitarbeiter!$D250="",DATE(2030,5,0),Mitarbeiter!$D250),TODAY()))-(MAX(DATE(2030,4,1),Mitarbeiter!$C250))+1),MAX(0,NETWORKDAYS(MAX(DATE(2030,4,1),Mitarbeiter!$C250),MIN(DATE(2030,5,0),IF(Mitarbeiter!$D250="",DATE(2030,5,0),Mitarbeiter!$D250),TODAY()),Einstellungen!$F$13:$F$67)))*N(Mitarbeiter!$E250)/IF(Einstellungen!$C$11="7 Tage",7,5),N('Ist-Stunden'!BE250)+(N(Krankheitstage!DB250)+N(Krankheitstage!DN250))*N($C250))))</f>
        <v/>
      </c>
      <c r="CJ250" s="76">
        <f>IF($B250="",0,IF(Einstellungen!$C$10="Ja",MAX(IF(Einstellungen!$C$11="7 Tage",MAX(0,(MIN(DATE(2030,6,0),IF(Mitarbeiter!$D250="",DATE(2030,6,0),Mitarbeiter!$D250),TODAY()))-(MAX(DATE(2030,5,1),Mitarbeiter!$C250))+1),MAX(0,NETWORKDAYS(MAX(DATE(2030,5,1),Mitarbeiter!$C250),MIN(DATE(2030,6,0),IF(Mitarbeiter!$D250="",DATE(2030,6,0),Mitarbeiter!$D250),TODAY()),Einstellungen!$F$13:$F$67)))*N(Mitarbeiter!$E250)/IF(Einstellungen!$C$11="7 Tage",7,5),N('Ist-Stunden'!BF250)),MAX(IF(Einstellungen!$C$11="7 Tage",MAX(0,(MIN(DATE(2030,6,0),IF(Mitarbeiter!$D250="",DATE(2030,6,0),Mitarbeiter!$D250),TODAY()))-(MAX(DATE(2030,5,1),Mitarbeiter!$C250))+1),MAX(0,NETWORKDAYS(MAX(DATE(2030,5,1),Mitarbeiter!$C250),MIN(DATE(2030,6,0),IF(Mitarbeiter!$D250="",DATE(2030,6,0),Mitarbeiter!$D250),TODAY()),Einstellungen!$F$13:$F$67)))*N(Mitarbeiter!$E250)/IF(Einstellungen!$C$11="7 Tage",7,5),N('Ist-Stunden'!BF250)+(N(Krankheitstage!DC250)+N(Krankheitstage!DO250))*N($C250))))</f>
        <v/>
      </c>
      <c r="CK250" s="76">
        <f>IF($B250="",0,IF(Einstellungen!$C$10="Ja",MAX(IF(Einstellungen!$C$11="7 Tage",MAX(0,(MIN(DATE(2030,7,0),IF(Mitarbeiter!$D250="",DATE(2030,7,0),Mitarbeiter!$D250),TODAY()))-(MAX(DATE(2030,6,1),Mitarbeiter!$C250))+1),MAX(0,NETWORKDAYS(MAX(DATE(2030,6,1),Mitarbeiter!$C250),MIN(DATE(2030,7,0),IF(Mitarbeiter!$D250="",DATE(2030,7,0),Mitarbeiter!$D250),TODAY()),Einstellungen!$F$13:$F$67)))*N(Mitarbeiter!$E250)/IF(Einstellungen!$C$11="7 Tage",7,5),N('Ist-Stunden'!BG250)),MAX(IF(Einstellungen!$C$11="7 Tage",MAX(0,(MIN(DATE(2030,7,0),IF(Mitarbeiter!$D250="",DATE(2030,7,0),Mitarbeiter!$D250),TODAY()))-(MAX(DATE(2030,6,1),Mitarbeiter!$C250))+1),MAX(0,NETWORKDAYS(MAX(DATE(2030,6,1),Mitarbeiter!$C250),MIN(DATE(2030,7,0),IF(Mitarbeiter!$D250="",DATE(2030,7,0),Mitarbeiter!$D250),TODAY()),Einstellungen!$F$13:$F$67)))*N(Mitarbeiter!$E250)/IF(Einstellungen!$C$11="7 Tage",7,5),N('Ist-Stunden'!BG250)+(N(Krankheitstage!DD250)+N(Krankheitstage!DP250))*N($C250))))</f>
        <v/>
      </c>
      <c r="CL250" s="76">
        <f>IF($B250="",0,IF(Einstellungen!$C$10="Ja",MAX(IF(Einstellungen!$C$11="7 Tage",MAX(0,(MIN(DATE(2030,8,0),IF(Mitarbeiter!$D250="",DATE(2030,8,0),Mitarbeiter!$D250),TODAY()))-(MAX(DATE(2030,7,1),Mitarbeiter!$C250))+1),MAX(0,NETWORKDAYS(MAX(DATE(2030,7,1),Mitarbeiter!$C250),MIN(DATE(2030,8,0),IF(Mitarbeiter!$D250="",DATE(2030,8,0),Mitarbeiter!$D250),TODAY()),Einstellungen!$F$13:$F$67)))*N(Mitarbeiter!$E250)/IF(Einstellungen!$C$11="7 Tage",7,5),N('Ist-Stunden'!BH250)),MAX(IF(Einstellungen!$C$11="7 Tage",MAX(0,(MIN(DATE(2030,8,0),IF(Mitarbeiter!$D250="",DATE(2030,8,0),Mitarbeiter!$D250),TODAY()))-(MAX(DATE(2030,7,1),Mitarbeiter!$C250))+1),MAX(0,NETWORKDAYS(MAX(DATE(2030,7,1),Mitarbeiter!$C250),MIN(DATE(2030,8,0),IF(Mitarbeiter!$D250="",DATE(2030,8,0),Mitarbeiter!$D250),TODAY()),Einstellungen!$F$13:$F$67)))*N(Mitarbeiter!$E250)/IF(Einstellungen!$C$11="7 Tage",7,5),N('Ist-Stunden'!BH250)+(N(Krankheitstage!DE250)+N(Krankheitstage!DQ250))*N($C250))))</f>
        <v/>
      </c>
      <c r="CM250" s="76">
        <f>IF($B250="",0,IF(Einstellungen!$C$10="Ja",MAX(IF(Einstellungen!$C$11="7 Tage",MAX(0,(MIN(DATE(2030,9,0),IF(Mitarbeiter!$D250="",DATE(2030,9,0),Mitarbeiter!$D250),TODAY()))-(MAX(DATE(2030,8,1),Mitarbeiter!$C250))+1),MAX(0,NETWORKDAYS(MAX(DATE(2030,8,1),Mitarbeiter!$C250),MIN(DATE(2030,9,0),IF(Mitarbeiter!$D250="",DATE(2030,9,0),Mitarbeiter!$D250),TODAY()),Einstellungen!$F$13:$F$67)))*N(Mitarbeiter!$E250)/IF(Einstellungen!$C$11="7 Tage",7,5),N('Ist-Stunden'!BI250)),MAX(IF(Einstellungen!$C$11="7 Tage",MAX(0,(MIN(DATE(2030,9,0),IF(Mitarbeiter!$D250="",DATE(2030,9,0),Mitarbeiter!$D250),TODAY()))-(MAX(DATE(2030,8,1),Mitarbeiter!$C250))+1),MAX(0,NETWORKDAYS(MAX(DATE(2030,8,1),Mitarbeiter!$C250),MIN(DATE(2030,9,0),IF(Mitarbeiter!$D250="",DATE(2030,9,0),Mitarbeiter!$D250),TODAY()),Einstellungen!$F$13:$F$67)))*N(Mitarbeiter!$E250)/IF(Einstellungen!$C$11="7 Tage",7,5),N('Ist-Stunden'!BI250)+(N(Krankheitstage!DF250)+N(Krankheitstage!DR250))*N($C250))))</f>
        <v/>
      </c>
      <c r="CN250" s="76">
        <f>IF($B250="",0,IF(Einstellungen!$C$10="Ja",MAX(IF(Einstellungen!$C$11="7 Tage",MAX(0,(MIN(DATE(2030,10,0),IF(Mitarbeiter!$D250="",DATE(2030,10,0),Mitarbeiter!$D250),TODAY()))-(MAX(DATE(2030,9,1),Mitarbeiter!$C250))+1),MAX(0,NETWORKDAYS(MAX(DATE(2030,9,1),Mitarbeiter!$C250),MIN(DATE(2030,10,0),IF(Mitarbeiter!$D250="",DATE(2030,10,0),Mitarbeiter!$D250),TODAY()),Einstellungen!$F$13:$F$67)))*N(Mitarbeiter!$E250)/IF(Einstellungen!$C$11="7 Tage",7,5),N('Ist-Stunden'!BJ250)),MAX(IF(Einstellungen!$C$11="7 Tage",MAX(0,(MIN(DATE(2030,10,0),IF(Mitarbeiter!$D250="",DATE(2030,10,0),Mitarbeiter!$D250),TODAY()))-(MAX(DATE(2030,9,1),Mitarbeiter!$C250))+1),MAX(0,NETWORKDAYS(MAX(DATE(2030,9,1),Mitarbeiter!$C250),MIN(DATE(2030,10,0),IF(Mitarbeiter!$D250="",DATE(2030,10,0),Mitarbeiter!$D250),TODAY()),Einstellungen!$F$13:$F$67)))*N(Mitarbeiter!$E250)/IF(Einstellungen!$C$11="7 Tage",7,5),N('Ist-Stunden'!BJ250)+(N(Krankheitstage!DG250)+N(Krankheitstage!DS250))*N($C250))))</f>
        <v/>
      </c>
      <c r="CO250" s="76">
        <f>IF($B250="",0,IF(Einstellungen!$C$10="Ja",MAX(IF(Einstellungen!$C$11="7 Tage",MAX(0,(MIN(DATE(2030,11,0),IF(Mitarbeiter!$D250="",DATE(2030,11,0),Mitarbeiter!$D250),TODAY()))-(MAX(DATE(2030,10,1),Mitarbeiter!$C250))+1),MAX(0,NETWORKDAYS(MAX(DATE(2030,10,1),Mitarbeiter!$C250),MIN(DATE(2030,11,0),IF(Mitarbeiter!$D250="",DATE(2030,11,0),Mitarbeiter!$D250),TODAY()),Einstellungen!$F$13:$F$67)))*N(Mitarbeiter!$E250)/IF(Einstellungen!$C$11="7 Tage",7,5),N('Ist-Stunden'!BK250)),MAX(IF(Einstellungen!$C$11="7 Tage",MAX(0,(MIN(DATE(2030,11,0),IF(Mitarbeiter!$D250="",DATE(2030,11,0),Mitarbeiter!$D250),TODAY()))-(MAX(DATE(2030,10,1),Mitarbeiter!$C250))+1),MAX(0,NETWORKDAYS(MAX(DATE(2030,10,1),Mitarbeiter!$C250),MIN(DATE(2030,11,0),IF(Mitarbeiter!$D250="",DATE(2030,11,0),Mitarbeiter!$D250),TODAY()),Einstellungen!$F$13:$F$67)))*N(Mitarbeiter!$E250)/IF(Einstellungen!$C$11="7 Tage",7,5),N('Ist-Stunden'!BK250)+(N(Krankheitstage!DH250)+N(Krankheitstage!DT250))*N($C250))))</f>
        <v/>
      </c>
      <c r="CP250" s="76">
        <f>IF($B250="",0,IF(Einstellungen!$C$10="Ja",MAX(IF(Einstellungen!$C$11="7 Tage",MAX(0,(MIN(DATE(2030,12,0),IF(Mitarbeiter!$D250="",DATE(2030,12,0),Mitarbeiter!$D250),TODAY()))-(MAX(DATE(2030,11,1),Mitarbeiter!$C250))+1),MAX(0,NETWORKDAYS(MAX(DATE(2030,11,1),Mitarbeiter!$C250),MIN(DATE(2030,12,0),IF(Mitarbeiter!$D250="",DATE(2030,12,0),Mitarbeiter!$D250),TODAY()),Einstellungen!$F$13:$F$67)))*N(Mitarbeiter!$E250)/IF(Einstellungen!$C$11="7 Tage",7,5),N('Ist-Stunden'!BL250)),MAX(IF(Einstellungen!$C$11="7 Tage",MAX(0,(MIN(DATE(2030,12,0),IF(Mitarbeiter!$D250="",DATE(2030,12,0),Mitarbeiter!$D250),TODAY()))-(MAX(DATE(2030,11,1),Mitarbeiter!$C250))+1),MAX(0,NETWORKDAYS(MAX(DATE(2030,11,1),Mitarbeiter!$C250),MIN(DATE(2030,12,0),IF(Mitarbeiter!$D250="",DATE(2030,12,0),Mitarbeiter!$D250),TODAY()),Einstellungen!$F$13:$F$67)))*N(Mitarbeiter!$E250)/IF(Einstellungen!$C$11="7 Tage",7,5),N('Ist-Stunden'!BL250)+(N(Krankheitstage!DI250)+N(Krankheitstage!DU250))*N($C250))))</f>
        <v/>
      </c>
      <c r="CQ250" s="76">
        <f>IF($B250="",0,IF(Einstellungen!$C$10="Ja",MAX(IF(Einstellungen!$C$11="7 Tage",MAX(0,(MIN(DATE(2030,13,0),IF(Mitarbeiter!$D250="",DATE(2030,13,0),Mitarbeiter!$D250),TODAY()))-(MAX(DATE(2030,12,1),Mitarbeiter!$C250))+1),MAX(0,NETWORKDAYS(MAX(DATE(2030,12,1),Mitarbeiter!$C250),MIN(DATE(2030,13,0),IF(Mitarbeiter!$D250="",DATE(2030,13,0),Mitarbeiter!$D250),TODAY()),Einstellungen!$F$13:$F$67)))*N(Mitarbeiter!$E250)/IF(Einstellungen!$C$11="7 Tage",7,5),N('Ist-Stunden'!BM250)),MAX(IF(Einstellungen!$C$11="7 Tage",MAX(0,(MIN(DATE(2030,13,0),IF(Mitarbeiter!$D250="",DATE(2030,13,0),Mitarbeiter!$D250),TODAY()))-(MAX(DATE(2030,12,1),Mitarbeiter!$C250))+1),MAX(0,NETWORKDAYS(MAX(DATE(2030,12,1),Mitarbeiter!$C250),MIN(DATE(2030,13,0),IF(Mitarbeiter!$D250="",DATE(2030,13,0),Mitarbeiter!$D250),TODAY()),Einstellungen!$F$13:$F$67)))*N(Mitarbeiter!$E250)/IF(Einstellungen!$C$11="7 Tage",7,5),N('Ist-Stunden'!BM250)+(N(Krankheitstage!DJ250)+N(Krankheitstage!DV250))*N($C250))))</f>
        <v/>
      </c>
    </row>
    <row r="251">
      <c r="A251" s="73">
        <f>IF(Mitarbeiter!B251="","",Mitarbeiter!A251)</f>
        <v/>
      </c>
      <c r="B251" s="6">
        <f>IF(Mitarbeiter!B251="","",Mitarbeiter!B251)</f>
        <v/>
      </c>
      <c r="C251" s="74">
        <f>IF(Mitarbeiter!B251="","",Mitarbeiter!F251)</f>
        <v/>
      </c>
      <c r="D251" s="75">
        <f>N(INDEX(Krankheitstage!$G251:$DV251,1,(Einstellungen!$C$3-2026)*24+1))</f>
        <v/>
      </c>
      <c r="E251" s="75">
        <f>N(INDEX(Krankheitstage!$G251:$DV251,1,(Einstellungen!$C$3-2026)*24+2))</f>
        <v/>
      </c>
      <c r="F251" s="75">
        <f>N(INDEX(Krankheitstage!$G251:$DV251,1,(Einstellungen!$C$3-2026)*24+3))</f>
        <v/>
      </c>
      <c r="G251" s="75">
        <f>N(INDEX(Krankheitstage!$G251:$DV251,1,(Einstellungen!$C$3-2026)*24+4))</f>
        <v/>
      </c>
      <c r="H251" s="75">
        <f>N(INDEX(Krankheitstage!$G251:$DV251,1,(Einstellungen!$C$3-2026)*24+5))</f>
        <v/>
      </c>
      <c r="I251" s="75">
        <f>N(INDEX(Krankheitstage!$G251:$DV251,1,(Einstellungen!$C$3-2026)*24+6))</f>
        <v/>
      </c>
      <c r="J251" s="75">
        <f>N(INDEX(Krankheitstage!$G251:$DV251,1,(Einstellungen!$C$3-2026)*24+7))</f>
        <v/>
      </c>
      <c r="K251" s="75">
        <f>N(INDEX(Krankheitstage!$G251:$DV251,1,(Einstellungen!$C$3-2026)*24+8))</f>
        <v/>
      </c>
      <c r="L251" s="75">
        <f>N(INDEX(Krankheitstage!$G251:$DV251,1,(Einstellungen!$C$3-2026)*24+9))</f>
        <v/>
      </c>
      <c r="M251" s="75">
        <f>N(INDEX(Krankheitstage!$G251:$DV251,1,(Einstellungen!$C$3-2026)*24+10))</f>
        <v/>
      </c>
      <c r="N251" s="75">
        <f>N(INDEX(Krankheitstage!$G251:$DV251,1,(Einstellungen!$C$3-2026)*24+11))</f>
        <v/>
      </c>
      <c r="O251" s="75">
        <f>N(INDEX(Krankheitstage!$G251:$DV251,1,(Einstellungen!$C$3-2026)*24+12))</f>
        <v/>
      </c>
      <c r="P251" s="75">
        <f>IF($B251="","",SUM(D251:O251))</f>
        <v/>
      </c>
      <c r="Q251" s="75">
        <f>N(INDEX(Krankheitstage!$G251:$DV251,1,(Einstellungen!$C$3-2026)*24+13))</f>
        <v/>
      </c>
      <c r="R251" s="75">
        <f>N(INDEX(Krankheitstage!$G251:$DV251,1,(Einstellungen!$C$3-2026)*24+14))</f>
        <v/>
      </c>
      <c r="S251" s="75">
        <f>N(INDEX(Krankheitstage!$G251:$DV251,1,(Einstellungen!$C$3-2026)*24+15))</f>
        <v/>
      </c>
      <c r="T251" s="75">
        <f>N(INDEX(Krankheitstage!$G251:$DV251,1,(Einstellungen!$C$3-2026)*24+16))</f>
        <v/>
      </c>
      <c r="U251" s="75">
        <f>N(INDEX(Krankheitstage!$G251:$DV251,1,(Einstellungen!$C$3-2026)*24+17))</f>
        <v/>
      </c>
      <c r="V251" s="75">
        <f>N(INDEX(Krankheitstage!$G251:$DV251,1,(Einstellungen!$C$3-2026)*24+18))</f>
        <v/>
      </c>
      <c r="W251" s="75">
        <f>N(INDEX(Krankheitstage!$G251:$DV251,1,(Einstellungen!$C$3-2026)*24+19))</f>
        <v/>
      </c>
      <c r="X251" s="75">
        <f>N(INDEX(Krankheitstage!$G251:$DV251,1,(Einstellungen!$C$3-2026)*24+20))</f>
        <v/>
      </c>
      <c r="Y251" s="75">
        <f>N(INDEX(Krankheitstage!$G251:$DV251,1,(Einstellungen!$C$3-2026)*24+21))</f>
        <v/>
      </c>
      <c r="Z251" s="75">
        <f>N(INDEX(Krankheitstage!$G251:$DV251,1,(Einstellungen!$C$3-2026)*24+22))</f>
        <v/>
      </c>
      <c r="AA251" s="75">
        <f>N(INDEX(Krankheitstage!$G251:$DV251,1,(Einstellungen!$C$3-2026)*24+23))</f>
        <v/>
      </c>
      <c r="AB251" s="75">
        <f>N(INDEX(Krankheitstage!$G251:$DV251,1,(Einstellungen!$C$3-2026)*24+24))</f>
        <v/>
      </c>
      <c r="AC251" s="75">
        <f>IF($B251="","",SUM(Q251:AB251))</f>
        <v/>
      </c>
      <c r="AD251" s="75">
        <f>IF($B251="","",SUM(P251,AC251))</f>
        <v/>
      </c>
      <c r="AE251" s="76">
        <f>IF($B251="","",AD251*N(C251))</f>
        <v/>
      </c>
      <c r="AF251" s="75">
        <f>IF($B251="","",Krankheitstage!E251)</f>
        <v/>
      </c>
      <c r="AG251" s="76">
        <f>IF($B251="","",AF251*N(C251))</f>
        <v/>
      </c>
      <c r="AH251" s="76">
        <f>IF($B251="","",INDEX($AJ251:$CQ251,1,(Einstellungen!$C$3-2026)*12+1)+INDEX($AJ251:$CQ251,1,(Einstellungen!$C$3-2026)*12+2)+INDEX($AJ251:$CQ251,1,(Einstellungen!$C$3-2026)*12+3)+INDEX($AJ251:$CQ251,1,(Einstellungen!$C$3-2026)*12+4)+INDEX($AJ251:$CQ251,1,(Einstellungen!$C$3-2026)*12+5)+INDEX($AJ251:$CQ251,1,(Einstellungen!$C$3-2026)*12+6)+INDEX($AJ251:$CQ251,1,(Einstellungen!$C$3-2026)*12+7)+INDEX($AJ251:$CQ251,1,(Einstellungen!$C$3-2026)*12+8)+INDEX($AJ251:$CQ251,1,(Einstellungen!$C$3-2026)*12+9)+INDEX($AJ251:$CQ251,1,(Einstellungen!$C$3-2026)*12+10)+INDEX($AJ251:$CQ251,1,(Einstellungen!$C$3-2026)*12+11)+INDEX($AJ251:$CQ251,1,(Einstellungen!$C$3-2026)*12+12))</f>
        <v/>
      </c>
      <c r="AI251" s="76">
        <f>IF($B251="","",SUM($AJ251:$CQ251))</f>
        <v/>
      </c>
      <c r="AJ251" s="76">
        <f>IF($B251="",0,IF(Einstellungen!$C$10="Ja",MAX(IF(Einstellungen!$C$11="7 Tage",MAX(0,(MIN(DATE(2026,2,0),IF(Mitarbeiter!$D251="",DATE(2026,2,0),Mitarbeiter!$D251),TODAY()))-(MAX(DATE(2026,1,1),Mitarbeiter!$C251))+1),MAX(0,NETWORKDAYS(MAX(DATE(2026,1,1),Mitarbeiter!$C251),MIN(DATE(2026,2,0),IF(Mitarbeiter!$D251="",DATE(2026,2,0),Mitarbeiter!$D251),TODAY()),Einstellungen!$F$13:$F$67)))*N(Mitarbeiter!$E251)/IF(Einstellungen!$C$11="7 Tage",7,5),N('Ist-Stunden'!F251)),MAX(IF(Einstellungen!$C$11="7 Tage",MAX(0,(MIN(DATE(2026,2,0),IF(Mitarbeiter!$D251="",DATE(2026,2,0),Mitarbeiter!$D251),TODAY()))-(MAX(DATE(2026,1,1),Mitarbeiter!$C251))+1),MAX(0,NETWORKDAYS(MAX(DATE(2026,1,1),Mitarbeiter!$C251),MIN(DATE(2026,2,0),IF(Mitarbeiter!$D251="",DATE(2026,2,0),Mitarbeiter!$D251),TODAY()),Einstellungen!$F$13:$F$67)))*N(Mitarbeiter!$E251)/IF(Einstellungen!$C$11="7 Tage",7,5),N('Ist-Stunden'!F251)+(N(Krankheitstage!G251)+N(Krankheitstage!S251))*N($C251))))</f>
        <v/>
      </c>
      <c r="AK251" s="76">
        <f>IF($B251="",0,IF(Einstellungen!$C$10="Ja",MAX(IF(Einstellungen!$C$11="7 Tage",MAX(0,(MIN(DATE(2026,3,0),IF(Mitarbeiter!$D251="",DATE(2026,3,0),Mitarbeiter!$D251),TODAY()))-(MAX(DATE(2026,2,1),Mitarbeiter!$C251))+1),MAX(0,NETWORKDAYS(MAX(DATE(2026,2,1),Mitarbeiter!$C251),MIN(DATE(2026,3,0),IF(Mitarbeiter!$D251="",DATE(2026,3,0),Mitarbeiter!$D251),TODAY()),Einstellungen!$F$13:$F$67)))*N(Mitarbeiter!$E251)/IF(Einstellungen!$C$11="7 Tage",7,5),N('Ist-Stunden'!G251)),MAX(IF(Einstellungen!$C$11="7 Tage",MAX(0,(MIN(DATE(2026,3,0),IF(Mitarbeiter!$D251="",DATE(2026,3,0),Mitarbeiter!$D251),TODAY()))-(MAX(DATE(2026,2,1),Mitarbeiter!$C251))+1),MAX(0,NETWORKDAYS(MAX(DATE(2026,2,1),Mitarbeiter!$C251),MIN(DATE(2026,3,0),IF(Mitarbeiter!$D251="",DATE(2026,3,0),Mitarbeiter!$D251),TODAY()),Einstellungen!$F$13:$F$67)))*N(Mitarbeiter!$E251)/IF(Einstellungen!$C$11="7 Tage",7,5),N('Ist-Stunden'!G251)+(N(Krankheitstage!H251)+N(Krankheitstage!T251))*N($C251))))</f>
        <v/>
      </c>
      <c r="AL251" s="76">
        <f>IF($B251="",0,IF(Einstellungen!$C$10="Ja",MAX(IF(Einstellungen!$C$11="7 Tage",MAX(0,(MIN(DATE(2026,4,0),IF(Mitarbeiter!$D251="",DATE(2026,4,0),Mitarbeiter!$D251),TODAY()))-(MAX(DATE(2026,3,1),Mitarbeiter!$C251))+1),MAX(0,NETWORKDAYS(MAX(DATE(2026,3,1),Mitarbeiter!$C251),MIN(DATE(2026,4,0),IF(Mitarbeiter!$D251="",DATE(2026,4,0),Mitarbeiter!$D251),TODAY()),Einstellungen!$F$13:$F$67)))*N(Mitarbeiter!$E251)/IF(Einstellungen!$C$11="7 Tage",7,5),N('Ist-Stunden'!H251)),MAX(IF(Einstellungen!$C$11="7 Tage",MAX(0,(MIN(DATE(2026,4,0),IF(Mitarbeiter!$D251="",DATE(2026,4,0),Mitarbeiter!$D251),TODAY()))-(MAX(DATE(2026,3,1),Mitarbeiter!$C251))+1),MAX(0,NETWORKDAYS(MAX(DATE(2026,3,1),Mitarbeiter!$C251),MIN(DATE(2026,4,0),IF(Mitarbeiter!$D251="",DATE(2026,4,0),Mitarbeiter!$D251),TODAY()),Einstellungen!$F$13:$F$67)))*N(Mitarbeiter!$E251)/IF(Einstellungen!$C$11="7 Tage",7,5),N('Ist-Stunden'!H251)+(N(Krankheitstage!I251)+N(Krankheitstage!U251))*N($C251))))</f>
        <v/>
      </c>
      <c r="AM251" s="76">
        <f>IF($B251="",0,IF(Einstellungen!$C$10="Ja",MAX(IF(Einstellungen!$C$11="7 Tage",MAX(0,(MIN(DATE(2026,5,0),IF(Mitarbeiter!$D251="",DATE(2026,5,0),Mitarbeiter!$D251),TODAY()))-(MAX(DATE(2026,4,1),Mitarbeiter!$C251))+1),MAX(0,NETWORKDAYS(MAX(DATE(2026,4,1),Mitarbeiter!$C251),MIN(DATE(2026,5,0),IF(Mitarbeiter!$D251="",DATE(2026,5,0),Mitarbeiter!$D251),TODAY()),Einstellungen!$F$13:$F$67)))*N(Mitarbeiter!$E251)/IF(Einstellungen!$C$11="7 Tage",7,5),N('Ist-Stunden'!I251)),MAX(IF(Einstellungen!$C$11="7 Tage",MAX(0,(MIN(DATE(2026,5,0),IF(Mitarbeiter!$D251="",DATE(2026,5,0),Mitarbeiter!$D251),TODAY()))-(MAX(DATE(2026,4,1),Mitarbeiter!$C251))+1),MAX(0,NETWORKDAYS(MAX(DATE(2026,4,1),Mitarbeiter!$C251),MIN(DATE(2026,5,0),IF(Mitarbeiter!$D251="",DATE(2026,5,0),Mitarbeiter!$D251),TODAY()),Einstellungen!$F$13:$F$67)))*N(Mitarbeiter!$E251)/IF(Einstellungen!$C$11="7 Tage",7,5),N('Ist-Stunden'!I251)+(N(Krankheitstage!J251)+N(Krankheitstage!V251))*N($C251))))</f>
        <v/>
      </c>
      <c r="AN251" s="76">
        <f>IF($B251="",0,IF(Einstellungen!$C$10="Ja",MAX(IF(Einstellungen!$C$11="7 Tage",MAX(0,(MIN(DATE(2026,6,0),IF(Mitarbeiter!$D251="",DATE(2026,6,0),Mitarbeiter!$D251),TODAY()))-(MAX(DATE(2026,5,1),Mitarbeiter!$C251))+1),MAX(0,NETWORKDAYS(MAX(DATE(2026,5,1),Mitarbeiter!$C251),MIN(DATE(2026,6,0),IF(Mitarbeiter!$D251="",DATE(2026,6,0),Mitarbeiter!$D251),TODAY()),Einstellungen!$F$13:$F$67)))*N(Mitarbeiter!$E251)/IF(Einstellungen!$C$11="7 Tage",7,5),N('Ist-Stunden'!J251)),MAX(IF(Einstellungen!$C$11="7 Tage",MAX(0,(MIN(DATE(2026,6,0),IF(Mitarbeiter!$D251="",DATE(2026,6,0),Mitarbeiter!$D251),TODAY()))-(MAX(DATE(2026,5,1),Mitarbeiter!$C251))+1),MAX(0,NETWORKDAYS(MAX(DATE(2026,5,1),Mitarbeiter!$C251),MIN(DATE(2026,6,0),IF(Mitarbeiter!$D251="",DATE(2026,6,0),Mitarbeiter!$D251),TODAY()),Einstellungen!$F$13:$F$67)))*N(Mitarbeiter!$E251)/IF(Einstellungen!$C$11="7 Tage",7,5),N('Ist-Stunden'!J251)+(N(Krankheitstage!K251)+N(Krankheitstage!W251))*N($C251))))</f>
        <v/>
      </c>
      <c r="AO251" s="76">
        <f>IF($B251="",0,IF(Einstellungen!$C$10="Ja",MAX(IF(Einstellungen!$C$11="7 Tage",MAX(0,(MIN(DATE(2026,7,0),IF(Mitarbeiter!$D251="",DATE(2026,7,0),Mitarbeiter!$D251),TODAY()))-(MAX(DATE(2026,6,1),Mitarbeiter!$C251))+1),MAX(0,NETWORKDAYS(MAX(DATE(2026,6,1),Mitarbeiter!$C251),MIN(DATE(2026,7,0),IF(Mitarbeiter!$D251="",DATE(2026,7,0),Mitarbeiter!$D251),TODAY()),Einstellungen!$F$13:$F$67)))*N(Mitarbeiter!$E251)/IF(Einstellungen!$C$11="7 Tage",7,5),N('Ist-Stunden'!K251)),MAX(IF(Einstellungen!$C$11="7 Tage",MAX(0,(MIN(DATE(2026,7,0),IF(Mitarbeiter!$D251="",DATE(2026,7,0),Mitarbeiter!$D251),TODAY()))-(MAX(DATE(2026,6,1),Mitarbeiter!$C251))+1),MAX(0,NETWORKDAYS(MAX(DATE(2026,6,1),Mitarbeiter!$C251),MIN(DATE(2026,7,0),IF(Mitarbeiter!$D251="",DATE(2026,7,0),Mitarbeiter!$D251),TODAY()),Einstellungen!$F$13:$F$67)))*N(Mitarbeiter!$E251)/IF(Einstellungen!$C$11="7 Tage",7,5),N('Ist-Stunden'!K251)+(N(Krankheitstage!L251)+N(Krankheitstage!X251))*N($C251))))</f>
        <v/>
      </c>
      <c r="AP251" s="76">
        <f>IF($B251="",0,IF(Einstellungen!$C$10="Ja",MAX(IF(Einstellungen!$C$11="7 Tage",MAX(0,(MIN(DATE(2026,8,0),IF(Mitarbeiter!$D251="",DATE(2026,8,0),Mitarbeiter!$D251),TODAY()))-(MAX(DATE(2026,7,1),Mitarbeiter!$C251))+1),MAX(0,NETWORKDAYS(MAX(DATE(2026,7,1),Mitarbeiter!$C251),MIN(DATE(2026,8,0),IF(Mitarbeiter!$D251="",DATE(2026,8,0),Mitarbeiter!$D251),TODAY()),Einstellungen!$F$13:$F$67)))*N(Mitarbeiter!$E251)/IF(Einstellungen!$C$11="7 Tage",7,5),N('Ist-Stunden'!L251)),MAX(IF(Einstellungen!$C$11="7 Tage",MAX(0,(MIN(DATE(2026,8,0),IF(Mitarbeiter!$D251="",DATE(2026,8,0),Mitarbeiter!$D251),TODAY()))-(MAX(DATE(2026,7,1),Mitarbeiter!$C251))+1),MAX(0,NETWORKDAYS(MAX(DATE(2026,7,1),Mitarbeiter!$C251),MIN(DATE(2026,8,0),IF(Mitarbeiter!$D251="",DATE(2026,8,0),Mitarbeiter!$D251),TODAY()),Einstellungen!$F$13:$F$67)))*N(Mitarbeiter!$E251)/IF(Einstellungen!$C$11="7 Tage",7,5),N('Ist-Stunden'!L251)+(N(Krankheitstage!M251)+N(Krankheitstage!Y251))*N($C251))))</f>
        <v/>
      </c>
      <c r="AQ251" s="76">
        <f>IF($B251="",0,IF(Einstellungen!$C$10="Ja",MAX(IF(Einstellungen!$C$11="7 Tage",MAX(0,(MIN(DATE(2026,9,0),IF(Mitarbeiter!$D251="",DATE(2026,9,0),Mitarbeiter!$D251),TODAY()))-(MAX(DATE(2026,8,1),Mitarbeiter!$C251))+1),MAX(0,NETWORKDAYS(MAX(DATE(2026,8,1),Mitarbeiter!$C251),MIN(DATE(2026,9,0),IF(Mitarbeiter!$D251="",DATE(2026,9,0),Mitarbeiter!$D251),TODAY()),Einstellungen!$F$13:$F$67)))*N(Mitarbeiter!$E251)/IF(Einstellungen!$C$11="7 Tage",7,5),N('Ist-Stunden'!M251)),MAX(IF(Einstellungen!$C$11="7 Tage",MAX(0,(MIN(DATE(2026,9,0),IF(Mitarbeiter!$D251="",DATE(2026,9,0),Mitarbeiter!$D251),TODAY()))-(MAX(DATE(2026,8,1),Mitarbeiter!$C251))+1),MAX(0,NETWORKDAYS(MAX(DATE(2026,8,1),Mitarbeiter!$C251),MIN(DATE(2026,9,0),IF(Mitarbeiter!$D251="",DATE(2026,9,0),Mitarbeiter!$D251),TODAY()),Einstellungen!$F$13:$F$67)))*N(Mitarbeiter!$E251)/IF(Einstellungen!$C$11="7 Tage",7,5),N('Ist-Stunden'!M251)+(N(Krankheitstage!N251)+N(Krankheitstage!Z251))*N($C251))))</f>
        <v/>
      </c>
      <c r="AR251" s="76">
        <f>IF($B251="",0,IF(Einstellungen!$C$10="Ja",MAX(IF(Einstellungen!$C$11="7 Tage",MAX(0,(MIN(DATE(2026,10,0),IF(Mitarbeiter!$D251="",DATE(2026,10,0),Mitarbeiter!$D251),TODAY()))-(MAX(DATE(2026,9,1),Mitarbeiter!$C251))+1),MAX(0,NETWORKDAYS(MAX(DATE(2026,9,1),Mitarbeiter!$C251),MIN(DATE(2026,10,0),IF(Mitarbeiter!$D251="",DATE(2026,10,0),Mitarbeiter!$D251),TODAY()),Einstellungen!$F$13:$F$67)))*N(Mitarbeiter!$E251)/IF(Einstellungen!$C$11="7 Tage",7,5),N('Ist-Stunden'!N251)),MAX(IF(Einstellungen!$C$11="7 Tage",MAX(0,(MIN(DATE(2026,10,0),IF(Mitarbeiter!$D251="",DATE(2026,10,0),Mitarbeiter!$D251),TODAY()))-(MAX(DATE(2026,9,1),Mitarbeiter!$C251))+1),MAX(0,NETWORKDAYS(MAX(DATE(2026,9,1),Mitarbeiter!$C251),MIN(DATE(2026,10,0),IF(Mitarbeiter!$D251="",DATE(2026,10,0),Mitarbeiter!$D251),TODAY()),Einstellungen!$F$13:$F$67)))*N(Mitarbeiter!$E251)/IF(Einstellungen!$C$11="7 Tage",7,5),N('Ist-Stunden'!N251)+(N(Krankheitstage!O251)+N(Krankheitstage!AA251))*N($C251))))</f>
        <v/>
      </c>
      <c r="AS251" s="76">
        <f>IF($B251="",0,IF(Einstellungen!$C$10="Ja",MAX(IF(Einstellungen!$C$11="7 Tage",MAX(0,(MIN(DATE(2026,11,0),IF(Mitarbeiter!$D251="",DATE(2026,11,0),Mitarbeiter!$D251),TODAY()))-(MAX(DATE(2026,10,1),Mitarbeiter!$C251))+1),MAX(0,NETWORKDAYS(MAX(DATE(2026,10,1),Mitarbeiter!$C251),MIN(DATE(2026,11,0),IF(Mitarbeiter!$D251="",DATE(2026,11,0),Mitarbeiter!$D251),TODAY()),Einstellungen!$F$13:$F$67)))*N(Mitarbeiter!$E251)/IF(Einstellungen!$C$11="7 Tage",7,5),N('Ist-Stunden'!O251)),MAX(IF(Einstellungen!$C$11="7 Tage",MAX(0,(MIN(DATE(2026,11,0),IF(Mitarbeiter!$D251="",DATE(2026,11,0),Mitarbeiter!$D251),TODAY()))-(MAX(DATE(2026,10,1),Mitarbeiter!$C251))+1),MAX(0,NETWORKDAYS(MAX(DATE(2026,10,1),Mitarbeiter!$C251),MIN(DATE(2026,11,0),IF(Mitarbeiter!$D251="",DATE(2026,11,0),Mitarbeiter!$D251),TODAY()),Einstellungen!$F$13:$F$67)))*N(Mitarbeiter!$E251)/IF(Einstellungen!$C$11="7 Tage",7,5),N('Ist-Stunden'!O251)+(N(Krankheitstage!P251)+N(Krankheitstage!AB251))*N($C251))))</f>
        <v/>
      </c>
      <c r="AT251" s="76">
        <f>IF($B251="",0,IF(Einstellungen!$C$10="Ja",MAX(IF(Einstellungen!$C$11="7 Tage",MAX(0,(MIN(DATE(2026,12,0),IF(Mitarbeiter!$D251="",DATE(2026,12,0),Mitarbeiter!$D251),TODAY()))-(MAX(DATE(2026,11,1),Mitarbeiter!$C251))+1),MAX(0,NETWORKDAYS(MAX(DATE(2026,11,1),Mitarbeiter!$C251),MIN(DATE(2026,12,0),IF(Mitarbeiter!$D251="",DATE(2026,12,0),Mitarbeiter!$D251),TODAY()),Einstellungen!$F$13:$F$67)))*N(Mitarbeiter!$E251)/IF(Einstellungen!$C$11="7 Tage",7,5),N('Ist-Stunden'!P251)),MAX(IF(Einstellungen!$C$11="7 Tage",MAX(0,(MIN(DATE(2026,12,0),IF(Mitarbeiter!$D251="",DATE(2026,12,0),Mitarbeiter!$D251),TODAY()))-(MAX(DATE(2026,11,1),Mitarbeiter!$C251))+1),MAX(0,NETWORKDAYS(MAX(DATE(2026,11,1),Mitarbeiter!$C251),MIN(DATE(2026,12,0),IF(Mitarbeiter!$D251="",DATE(2026,12,0),Mitarbeiter!$D251),TODAY()),Einstellungen!$F$13:$F$67)))*N(Mitarbeiter!$E251)/IF(Einstellungen!$C$11="7 Tage",7,5),N('Ist-Stunden'!P251)+(N(Krankheitstage!Q251)+N(Krankheitstage!AC251))*N($C251))))</f>
        <v/>
      </c>
      <c r="AU251" s="76">
        <f>IF($B251="",0,IF(Einstellungen!$C$10="Ja",MAX(IF(Einstellungen!$C$11="7 Tage",MAX(0,(MIN(DATE(2026,13,0),IF(Mitarbeiter!$D251="",DATE(2026,13,0),Mitarbeiter!$D251),TODAY()))-(MAX(DATE(2026,12,1),Mitarbeiter!$C251))+1),MAX(0,NETWORKDAYS(MAX(DATE(2026,12,1),Mitarbeiter!$C251),MIN(DATE(2026,13,0),IF(Mitarbeiter!$D251="",DATE(2026,13,0),Mitarbeiter!$D251),TODAY()),Einstellungen!$F$13:$F$67)))*N(Mitarbeiter!$E251)/IF(Einstellungen!$C$11="7 Tage",7,5),N('Ist-Stunden'!Q251)),MAX(IF(Einstellungen!$C$11="7 Tage",MAX(0,(MIN(DATE(2026,13,0),IF(Mitarbeiter!$D251="",DATE(2026,13,0),Mitarbeiter!$D251),TODAY()))-(MAX(DATE(2026,12,1),Mitarbeiter!$C251))+1),MAX(0,NETWORKDAYS(MAX(DATE(2026,12,1),Mitarbeiter!$C251),MIN(DATE(2026,13,0),IF(Mitarbeiter!$D251="",DATE(2026,13,0),Mitarbeiter!$D251),TODAY()),Einstellungen!$F$13:$F$67)))*N(Mitarbeiter!$E251)/IF(Einstellungen!$C$11="7 Tage",7,5),N('Ist-Stunden'!Q251)+(N(Krankheitstage!R251)+N(Krankheitstage!AD251))*N($C251))))</f>
        <v/>
      </c>
      <c r="AV251" s="76">
        <f>IF($B251="",0,IF(Einstellungen!$C$10="Ja",MAX(IF(Einstellungen!$C$11="7 Tage",MAX(0,(MIN(DATE(2027,2,0),IF(Mitarbeiter!$D251="",DATE(2027,2,0),Mitarbeiter!$D251),TODAY()))-(MAX(DATE(2027,1,1),Mitarbeiter!$C251))+1),MAX(0,NETWORKDAYS(MAX(DATE(2027,1,1),Mitarbeiter!$C251),MIN(DATE(2027,2,0),IF(Mitarbeiter!$D251="",DATE(2027,2,0),Mitarbeiter!$D251),TODAY()),Einstellungen!$F$13:$F$67)))*N(Mitarbeiter!$E251)/IF(Einstellungen!$C$11="7 Tage",7,5),N('Ist-Stunden'!R251)),MAX(IF(Einstellungen!$C$11="7 Tage",MAX(0,(MIN(DATE(2027,2,0),IF(Mitarbeiter!$D251="",DATE(2027,2,0),Mitarbeiter!$D251),TODAY()))-(MAX(DATE(2027,1,1),Mitarbeiter!$C251))+1),MAX(0,NETWORKDAYS(MAX(DATE(2027,1,1),Mitarbeiter!$C251),MIN(DATE(2027,2,0),IF(Mitarbeiter!$D251="",DATE(2027,2,0),Mitarbeiter!$D251),TODAY()),Einstellungen!$F$13:$F$67)))*N(Mitarbeiter!$E251)/IF(Einstellungen!$C$11="7 Tage",7,5),N('Ist-Stunden'!R251)+(N(Krankheitstage!AE251)+N(Krankheitstage!AQ251))*N($C251))))</f>
        <v/>
      </c>
      <c r="AW251" s="76">
        <f>IF($B251="",0,IF(Einstellungen!$C$10="Ja",MAX(IF(Einstellungen!$C$11="7 Tage",MAX(0,(MIN(DATE(2027,3,0),IF(Mitarbeiter!$D251="",DATE(2027,3,0),Mitarbeiter!$D251),TODAY()))-(MAX(DATE(2027,2,1),Mitarbeiter!$C251))+1),MAX(0,NETWORKDAYS(MAX(DATE(2027,2,1),Mitarbeiter!$C251),MIN(DATE(2027,3,0),IF(Mitarbeiter!$D251="",DATE(2027,3,0),Mitarbeiter!$D251),TODAY()),Einstellungen!$F$13:$F$67)))*N(Mitarbeiter!$E251)/IF(Einstellungen!$C$11="7 Tage",7,5),N('Ist-Stunden'!S251)),MAX(IF(Einstellungen!$C$11="7 Tage",MAX(0,(MIN(DATE(2027,3,0),IF(Mitarbeiter!$D251="",DATE(2027,3,0),Mitarbeiter!$D251),TODAY()))-(MAX(DATE(2027,2,1),Mitarbeiter!$C251))+1),MAX(0,NETWORKDAYS(MAX(DATE(2027,2,1),Mitarbeiter!$C251),MIN(DATE(2027,3,0),IF(Mitarbeiter!$D251="",DATE(2027,3,0),Mitarbeiter!$D251),TODAY()),Einstellungen!$F$13:$F$67)))*N(Mitarbeiter!$E251)/IF(Einstellungen!$C$11="7 Tage",7,5),N('Ist-Stunden'!S251)+(N(Krankheitstage!AF251)+N(Krankheitstage!AR251))*N($C251))))</f>
        <v/>
      </c>
      <c r="AX251" s="76">
        <f>IF($B251="",0,IF(Einstellungen!$C$10="Ja",MAX(IF(Einstellungen!$C$11="7 Tage",MAX(0,(MIN(DATE(2027,4,0),IF(Mitarbeiter!$D251="",DATE(2027,4,0),Mitarbeiter!$D251),TODAY()))-(MAX(DATE(2027,3,1),Mitarbeiter!$C251))+1),MAX(0,NETWORKDAYS(MAX(DATE(2027,3,1),Mitarbeiter!$C251),MIN(DATE(2027,4,0),IF(Mitarbeiter!$D251="",DATE(2027,4,0),Mitarbeiter!$D251),TODAY()),Einstellungen!$F$13:$F$67)))*N(Mitarbeiter!$E251)/IF(Einstellungen!$C$11="7 Tage",7,5),N('Ist-Stunden'!T251)),MAX(IF(Einstellungen!$C$11="7 Tage",MAX(0,(MIN(DATE(2027,4,0),IF(Mitarbeiter!$D251="",DATE(2027,4,0),Mitarbeiter!$D251),TODAY()))-(MAX(DATE(2027,3,1),Mitarbeiter!$C251))+1),MAX(0,NETWORKDAYS(MAX(DATE(2027,3,1),Mitarbeiter!$C251),MIN(DATE(2027,4,0),IF(Mitarbeiter!$D251="",DATE(2027,4,0),Mitarbeiter!$D251),TODAY()),Einstellungen!$F$13:$F$67)))*N(Mitarbeiter!$E251)/IF(Einstellungen!$C$11="7 Tage",7,5),N('Ist-Stunden'!T251)+(N(Krankheitstage!AG251)+N(Krankheitstage!AS251))*N($C251))))</f>
        <v/>
      </c>
      <c r="AY251" s="76">
        <f>IF($B251="",0,IF(Einstellungen!$C$10="Ja",MAX(IF(Einstellungen!$C$11="7 Tage",MAX(0,(MIN(DATE(2027,5,0),IF(Mitarbeiter!$D251="",DATE(2027,5,0),Mitarbeiter!$D251),TODAY()))-(MAX(DATE(2027,4,1),Mitarbeiter!$C251))+1),MAX(0,NETWORKDAYS(MAX(DATE(2027,4,1),Mitarbeiter!$C251),MIN(DATE(2027,5,0),IF(Mitarbeiter!$D251="",DATE(2027,5,0),Mitarbeiter!$D251),TODAY()),Einstellungen!$F$13:$F$67)))*N(Mitarbeiter!$E251)/IF(Einstellungen!$C$11="7 Tage",7,5),N('Ist-Stunden'!U251)),MAX(IF(Einstellungen!$C$11="7 Tage",MAX(0,(MIN(DATE(2027,5,0),IF(Mitarbeiter!$D251="",DATE(2027,5,0),Mitarbeiter!$D251),TODAY()))-(MAX(DATE(2027,4,1),Mitarbeiter!$C251))+1),MAX(0,NETWORKDAYS(MAX(DATE(2027,4,1),Mitarbeiter!$C251),MIN(DATE(2027,5,0),IF(Mitarbeiter!$D251="",DATE(2027,5,0),Mitarbeiter!$D251),TODAY()),Einstellungen!$F$13:$F$67)))*N(Mitarbeiter!$E251)/IF(Einstellungen!$C$11="7 Tage",7,5),N('Ist-Stunden'!U251)+(N(Krankheitstage!AH251)+N(Krankheitstage!AT251))*N($C251))))</f>
        <v/>
      </c>
      <c r="AZ251" s="76">
        <f>IF($B251="",0,IF(Einstellungen!$C$10="Ja",MAX(IF(Einstellungen!$C$11="7 Tage",MAX(0,(MIN(DATE(2027,6,0),IF(Mitarbeiter!$D251="",DATE(2027,6,0),Mitarbeiter!$D251),TODAY()))-(MAX(DATE(2027,5,1),Mitarbeiter!$C251))+1),MAX(0,NETWORKDAYS(MAX(DATE(2027,5,1),Mitarbeiter!$C251),MIN(DATE(2027,6,0),IF(Mitarbeiter!$D251="",DATE(2027,6,0),Mitarbeiter!$D251),TODAY()),Einstellungen!$F$13:$F$67)))*N(Mitarbeiter!$E251)/IF(Einstellungen!$C$11="7 Tage",7,5),N('Ist-Stunden'!V251)),MAX(IF(Einstellungen!$C$11="7 Tage",MAX(0,(MIN(DATE(2027,6,0),IF(Mitarbeiter!$D251="",DATE(2027,6,0),Mitarbeiter!$D251),TODAY()))-(MAX(DATE(2027,5,1),Mitarbeiter!$C251))+1),MAX(0,NETWORKDAYS(MAX(DATE(2027,5,1),Mitarbeiter!$C251),MIN(DATE(2027,6,0),IF(Mitarbeiter!$D251="",DATE(2027,6,0),Mitarbeiter!$D251),TODAY()),Einstellungen!$F$13:$F$67)))*N(Mitarbeiter!$E251)/IF(Einstellungen!$C$11="7 Tage",7,5),N('Ist-Stunden'!V251)+(N(Krankheitstage!AI251)+N(Krankheitstage!AU251))*N($C251))))</f>
        <v/>
      </c>
      <c r="BA251" s="76">
        <f>IF($B251="",0,IF(Einstellungen!$C$10="Ja",MAX(IF(Einstellungen!$C$11="7 Tage",MAX(0,(MIN(DATE(2027,7,0),IF(Mitarbeiter!$D251="",DATE(2027,7,0),Mitarbeiter!$D251),TODAY()))-(MAX(DATE(2027,6,1),Mitarbeiter!$C251))+1),MAX(0,NETWORKDAYS(MAX(DATE(2027,6,1),Mitarbeiter!$C251),MIN(DATE(2027,7,0),IF(Mitarbeiter!$D251="",DATE(2027,7,0),Mitarbeiter!$D251),TODAY()),Einstellungen!$F$13:$F$67)))*N(Mitarbeiter!$E251)/IF(Einstellungen!$C$11="7 Tage",7,5),N('Ist-Stunden'!W251)),MAX(IF(Einstellungen!$C$11="7 Tage",MAX(0,(MIN(DATE(2027,7,0),IF(Mitarbeiter!$D251="",DATE(2027,7,0),Mitarbeiter!$D251),TODAY()))-(MAX(DATE(2027,6,1),Mitarbeiter!$C251))+1),MAX(0,NETWORKDAYS(MAX(DATE(2027,6,1),Mitarbeiter!$C251),MIN(DATE(2027,7,0),IF(Mitarbeiter!$D251="",DATE(2027,7,0),Mitarbeiter!$D251),TODAY()),Einstellungen!$F$13:$F$67)))*N(Mitarbeiter!$E251)/IF(Einstellungen!$C$11="7 Tage",7,5),N('Ist-Stunden'!W251)+(N(Krankheitstage!AJ251)+N(Krankheitstage!AV251))*N($C251))))</f>
        <v/>
      </c>
      <c r="BB251" s="76">
        <f>IF($B251="",0,IF(Einstellungen!$C$10="Ja",MAX(IF(Einstellungen!$C$11="7 Tage",MAX(0,(MIN(DATE(2027,8,0),IF(Mitarbeiter!$D251="",DATE(2027,8,0),Mitarbeiter!$D251),TODAY()))-(MAX(DATE(2027,7,1),Mitarbeiter!$C251))+1),MAX(0,NETWORKDAYS(MAX(DATE(2027,7,1),Mitarbeiter!$C251),MIN(DATE(2027,8,0),IF(Mitarbeiter!$D251="",DATE(2027,8,0),Mitarbeiter!$D251),TODAY()),Einstellungen!$F$13:$F$67)))*N(Mitarbeiter!$E251)/IF(Einstellungen!$C$11="7 Tage",7,5),N('Ist-Stunden'!X251)),MAX(IF(Einstellungen!$C$11="7 Tage",MAX(0,(MIN(DATE(2027,8,0),IF(Mitarbeiter!$D251="",DATE(2027,8,0),Mitarbeiter!$D251),TODAY()))-(MAX(DATE(2027,7,1),Mitarbeiter!$C251))+1),MAX(0,NETWORKDAYS(MAX(DATE(2027,7,1),Mitarbeiter!$C251),MIN(DATE(2027,8,0),IF(Mitarbeiter!$D251="",DATE(2027,8,0),Mitarbeiter!$D251),TODAY()),Einstellungen!$F$13:$F$67)))*N(Mitarbeiter!$E251)/IF(Einstellungen!$C$11="7 Tage",7,5),N('Ist-Stunden'!X251)+(N(Krankheitstage!AK251)+N(Krankheitstage!AW251))*N($C251))))</f>
        <v/>
      </c>
      <c r="BC251" s="76">
        <f>IF($B251="",0,IF(Einstellungen!$C$10="Ja",MAX(IF(Einstellungen!$C$11="7 Tage",MAX(0,(MIN(DATE(2027,9,0),IF(Mitarbeiter!$D251="",DATE(2027,9,0),Mitarbeiter!$D251),TODAY()))-(MAX(DATE(2027,8,1),Mitarbeiter!$C251))+1),MAX(0,NETWORKDAYS(MAX(DATE(2027,8,1),Mitarbeiter!$C251),MIN(DATE(2027,9,0),IF(Mitarbeiter!$D251="",DATE(2027,9,0),Mitarbeiter!$D251),TODAY()),Einstellungen!$F$13:$F$67)))*N(Mitarbeiter!$E251)/IF(Einstellungen!$C$11="7 Tage",7,5),N('Ist-Stunden'!Y251)),MAX(IF(Einstellungen!$C$11="7 Tage",MAX(0,(MIN(DATE(2027,9,0),IF(Mitarbeiter!$D251="",DATE(2027,9,0),Mitarbeiter!$D251),TODAY()))-(MAX(DATE(2027,8,1),Mitarbeiter!$C251))+1),MAX(0,NETWORKDAYS(MAX(DATE(2027,8,1),Mitarbeiter!$C251),MIN(DATE(2027,9,0),IF(Mitarbeiter!$D251="",DATE(2027,9,0),Mitarbeiter!$D251),TODAY()),Einstellungen!$F$13:$F$67)))*N(Mitarbeiter!$E251)/IF(Einstellungen!$C$11="7 Tage",7,5),N('Ist-Stunden'!Y251)+(N(Krankheitstage!AL251)+N(Krankheitstage!AX251))*N($C251))))</f>
        <v/>
      </c>
      <c r="BD251" s="76">
        <f>IF($B251="",0,IF(Einstellungen!$C$10="Ja",MAX(IF(Einstellungen!$C$11="7 Tage",MAX(0,(MIN(DATE(2027,10,0),IF(Mitarbeiter!$D251="",DATE(2027,10,0),Mitarbeiter!$D251),TODAY()))-(MAX(DATE(2027,9,1),Mitarbeiter!$C251))+1),MAX(0,NETWORKDAYS(MAX(DATE(2027,9,1),Mitarbeiter!$C251),MIN(DATE(2027,10,0),IF(Mitarbeiter!$D251="",DATE(2027,10,0),Mitarbeiter!$D251),TODAY()),Einstellungen!$F$13:$F$67)))*N(Mitarbeiter!$E251)/IF(Einstellungen!$C$11="7 Tage",7,5),N('Ist-Stunden'!Z251)),MAX(IF(Einstellungen!$C$11="7 Tage",MAX(0,(MIN(DATE(2027,10,0),IF(Mitarbeiter!$D251="",DATE(2027,10,0),Mitarbeiter!$D251),TODAY()))-(MAX(DATE(2027,9,1),Mitarbeiter!$C251))+1),MAX(0,NETWORKDAYS(MAX(DATE(2027,9,1),Mitarbeiter!$C251),MIN(DATE(2027,10,0),IF(Mitarbeiter!$D251="",DATE(2027,10,0),Mitarbeiter!$D251),TODAY()),Einstellungen!$F$13:$F$67)))*N(Mitarbeiter!$E251)/IF(Einstellungen!$C$11="7 Tage",7,5),N('Ist-Stunden'!Z251)+(N(Krankheitstage!AM251)+N(Krankheitstage!AY251))*N($C251))))</f>
        <v/>
      </c>
      <c r="BE251" s="76">
        <f>IF($B251="",0,IF(Einstellungen!$C$10="Ja",MAX(IF(Einstellungen!$C$11="7 Tage",MAX(0,(MIN(DATE(2027,11,0),IF(Mitarbeiter!$D251="",DATE(2027,11,0),Mitarbeiter!$D251),TODAY()))-(MAX(DATE(2027,10,1),Mitarbeiter!$C251))+1),MAX(0,NETWORKDAYS(MAX(DATE(2027,10,1),Mitarbeiter!$C251),MIN(DATE(2027,11,0),IF(Mitarbeiter!$D251="",DATE(2027,11,0),Mitarbeiter!$D251),TODAY()),Einstellungen!$F$13:$F$67)))*N(Mitarbeiter!$E251)/IF(Einstellungen!$C$11="7 Tage",7,5),N('Ist-Stunden'!AA251)),MAX(IF(Einstellungen!$C$11="7 Tage",MAX(0,(MIN(DATE(2027,11,0),IF(Mitarbeiter!$D251="",DATE(2027,11,0),Mitarbeiter!$D251),TODAY()))-(MAX(DATE(2027,10,1),Mitarbeiter!$C251))+1),MAX(0,NETWORKDAYS(MAX(DATE(2027,10,1),Mitarbeiter!$C251),MIN(DATE(2027,11,0),IF(Mitarbeiter!$D251="",DATE(2027,11,0),Mitarbeiter!$D251),TODAY()),Einstellungen!$F$13:$F$67)))*N(Mitarbeiter!$E251)/IF(Einstellungen!$C$11="7 Tage",7,5),N('Ist-Stunden'!AA251)+(N(Krankheitstage!AN251)+N(Krankheitstage!AZ251))*N($C251))))</f>
        <v/>
      </c>
      <c r="BF251" s="76">
        <f>IF($B251="",0,IF(Einstellungen!$C$10="Ja",MAX(IF(Einstellungen!$C$11="7 Tage",MAX(0,(MIN(DATE(2027,12,0),IF(Mitarbeiter!$D251="",DATE(2027,12,0),Mitarbeiter!$D251),TODAY()))-(MAX(DATE(2027,11,1),Mitarbeiter!$C251))+1),MAX(0,NETWORKDAYS(MAX(DATE(2027,11,1),Mitarbeiter!$C251),MIN(DATE(2027,12,0),IF(Mitarbeiter!$D251="",DATE(2027,12,0),Mitarbeiter!$D251),TODAY()),Einstellungen!$F$13:$F$67)))*N(Mitarbeiter!$E251)/IF(Einstellungen!$C$11="7 Tage",7,5),N('Ist-Stunden'!AB251)),MAX(IF(Einstellungen!$C$11="7 Tage",MAX(0,(MIN(DATE(2027,12,0),IF(Mitarbeiter!$D251="",DATE(2027,12,0),Mitarbeiter!$D251),TODAY()))-(MAX(DATE(2027,11,1),Mitarbeiter!$C251))+1),MAX(0,NETWORKDAYS(MAX(DATE(2027,11,1),Mitarbeiter!$C251),MIN(DATE(2027,12,0),IF(Mitarbeiter!$D251="",DATE(2027,12,0),Mitarbeiter!$D251),TODAY()),Einstellungen!$F$13:$F$67)))*N(Mitarbeiter!$E251)/IF(Einstellungen!$C$11="7 Tage",7,5),N('Ist-Stunden'!AB251)+(N(Krankheitstage!AO251)+N(Krankheitstage!BA251))*N($C251))))</f>
        <v/>
      </c>
      <c r="BG251" s="76">
        <f>IF($B251="",0,IF(Einstellungen!$C$10="Ja",MAX(IF(Einstellungen!$C$11="7 Tage",MAX(0,(MIN(DATE(2027,13,0),IF(Mitarbeiter!$D251="",DATE(2027,13,0),Mitarbeiter!$D251),TODAY()))-(MAX(DATE(2027,12,1),Mitarbeiter!$C251))+1),MAX(0,NETWORKDAYS(MAX(DATE(2027,12,1),Mitarbeiter!$C251),MIN(DATE(2027,13,0),IF(Mitarbeiter!$D251="",DATE(2027,13,0),Mitarbeiter!$D251),TODAY()),Einstellungen!$F$13:$F$67)))*N(Mitarbeiter!$E251)/IF(Einstellungen!$C$11="7 Tage",7,5),N('Ist-Stunden'!AC251)),MAX(IF(Einstellungen!$C$11="7 Tage",MAX(0,(MIN(DATE(2027,13,0),IF(Mitarbeiter!$D251="",DATE(2027,13,0),Mitarbeiter!$D251),TODAY()))-(MAX(DATE(2027,12,1),Mitarbeiter!$C251))+1),MAX(0,NETWORKDAYS(MAX(DATE(2027,12,1),Mitarbeiter!$C251),MIN(DATE(2027,13,0),IF(Mitarbeiter!$D251="",DATE(2027,13,0),Mitarbeiter!$D251),TODAY()),Einstellungen!$F$13:$F$67)))*N(Mitarbeiter!$E251)/IF(Einstellungen!$C$11="7 Tage",7,5),N('Ist-Stunden'!AC251)+(N(Krankheitstage!AP251)+N(Krankheitstage!BB251))*N($C251))))</f>
        <v/>
      </c>
      <c r="BH251" s="76">
        <f>IF($B251="",0,IF(Einstellungen!$C$10="Ja",MAX(IF(Einstellungen!$C$11="7 Tage",MAX(0,(MIN(DATE(2028,2,0),IF(Mitarbeiter!$D251="",DATE(2028,2,0),Mitarbeiter!$D251),TODAY()))-(MAX(DATE(2028,1,1),Mitarbeiter!$C251))+1),MAX(0,NETWORKDAYS(MAX(DATE(2028,1,1),Mitarbeiter!$C251),MIN(DATE(2028,2,0),IF(Mitarbeiter!$D251="",DATE(2028,2,0),Mitarbeiter!$D251),TODAY()),Einstellungen!$F$13:$F$67)))*N(Mitarbeiter!$E251)/IF(Einstellungen!$C$11="7 Tage",7,5),N('Ist-Stunden'!AD251)),MAX(IF(Einstellungen!$C$11="7 Tage",MAX(0,(MIN(DATE(2028,2,0),IF(Mitarbeiter!$D251="",DATE(2028,2,0),Mitarbeiter!$D251),TODAY()))-(MAX(DATE(2028,1,1),Mitarbeiter!$C251))+1),MAX(0,NETWORKDAYS(MAX(DATE(2028,1,1),Mitarbeiter!$C251),MIN(DATE(2028,2,0),IF(Mitarbeiter!$D251="",DATE(2028,2,0),Mitarbeiter!$D251),TODAY()),Einstellungen!$F$13:$F$67)))*N(Mitarbeiter!$E251)/IF(Einstellungen!$C$11="7 Tage",7,5),N('Ist-Stunden'!AD251)+(N(Krankheitstage!BC251)+N(Krankheitstage!BO251))*N($C251))))</f>
        <v/>
      </c>
      <c r="BI251" s="76">
        <f>IF($B251="",0,IF(Einstellungen!$C$10="Ja",MAX(IF(Einstellungen!$C$11="7 Tage",MAX(0,(MIN(DATE(2028,3,0),IF(Mitarbeiter!$D251="",DATE(2028,3,0),Mitarbeiter!$D251),TODAY()))-(MAX(DATE(2028,2,1),Mitarbeiter!$C251))+1),MAX(0,NETWORKDAYS(MAX(DATE(2028,2,1),Mitarbeiter!$C251),MIN(DATE(2028,3,0),IF(Mitarbeiter!$D251="",DATE(2028,3,0),Mitarbeiter!$D251),TODAY()),Einstellungen!$F$13:$F$67)))*N(Mitarbeiter!$E251)/IF(Einstellungen!$C$11="7 Tage",7,5),N('Ist-Stunden'!AE251)),MAX(IF(Einstellungen!$C$11="7 Tage",MAX(0,(MIN(DATE(2028,3,0),IF(Mitarbeiter!$D251="",DATE(2028,3,0),Mitarbeiter!$D251),TODAY()))-(MAX(DATE(2028,2,1),Mitarbeiter!$C251))+1),MAX(0,NETWORKDAYS(MAX(DATE(2028,2,1),Mitarbeiter!$C251),MIN(DATE(2028,3,0),IF(Mitarbeiter!$D251="",DATE(2028,3,0),Mitarbeiter!$D251),TODAY()),Einstellungen!$F$13:$F$67)))*N(Mitarbeiter!$E251)/IF(Einstellungen!$C$11="7 Tage",7,5),N('Ist-Stunden'!AE251)+(N(Krankheitstage!BD251)+N(Krankheitstage!BP251))*N($C251))))</f>
        <v/>
      </c>
      <c r="BJ251" s="76">
        <f>IF($B251="",0,IF(Einstellungen!$C$10="Ja",MAX(IF(Einstellungen!$C$11="7 Tage",MAX(0,(MIN(DATE(2028,4,0),IF(Mitarbeiter!$D251="",DATE(2028,4,0),Mitarbeiter!$D251),TODAY()))-(MAX(DATE(2028,3,1),Mitarbeiter!$C251))+1),MAX(0,NETWORKDAYS(MAX(DATE(2028,3,1),Mitarbeiter!$C251),MIN(DATE(2028,4,0),IF(Mitarbeiter!$D251="",DATE(2028,4,0),Mitarbeiter!$D251),TODAY()),Einstellungen!$F$13:$F$67)))*N(Mitarbeiter!$E251)/IF(Einstellungen!$C$11="7 Tage",7,5),N('Ist-Stunden'!AF251)),MAX(IF(Einstellungen!$C$11="7 Tage",MAX(0,(MIN(DATE(2028,4,0),IF(Mitarbeiter!$D251="",DATE(2028,4,0),Mitarbeiter!$D251),TODAY()))-(MAX(DATE(2028,3,1),Mitarbeiter!$C251))+1),MAX(0,NETWORKDAYS(MAX(DATE(2028,3,1),Mitarbeiter!$C251),MIN(DATE(2028,4,0),IF(Mitarbeiter!$D251="",DATE(2028,4,0),Mitarbeiter!$D251),TODAY()),Einstellungen!$F$13:$F$67)))*N(Mitarbeiter!$E251)/IF(Einstellungen!$C$11="7 Tage",7,5),N('Ist-Stunden'!AF251)+(N(Krankheitstage!BE251)+N(Krankheitstage!BQ251))*N($C251))))</f>
        <v/>
      </c>
      <c r="BK251" s="76">
        <f>IF($B251="",0,IF(Einstellungen!$C$10="Ja",MAX(IF(Einstellungen!$C$11="7 Tage",MAX(0,(MIN(DATE(2028,5,0),IF(Mitarbeiter!$D251="",DATE(2028,5,0),Mitarbeiter!$D251),TODAY()))-(MAX(DATE(2028,4,1),Mitarbeiter!$C251))+1),MAX(0,NETWORKDAYS(MAX(DATE(2028,4,1),Mitarbeiter!$C251),MIN(DATE(2028,5,0),IF(Mitarbeiter!$D251="",DATE(2028,5,0),Mitarbeiter!$D251),TODAY()),Einstellungen!$F$13:$F$67)))*N(Mitarbeiter!$E251)/IF(Einstellungen!$C$11="7 Tage",7,5),N('Ist-Stunden'!AG251)),MAX(IF(Einstellungen!$C$11="7 Tage",MAX(0,(MIN(DATE(2028,5,0),IF(Mitarbeiter!$D251="",DATE(2028,5,0),Mitarbeiter!$D251),TODAY()))-(MAX(DATE(2028,4,1),Mitarbeiter!$C251))+1),MAX(0,NETWORKDAYS(MAX(DATE(2028,4,1),Mitarbeiter!$C251),MIN(DATE(2028,5,0),IF(Mitarbeiter!$D251="",DATE(2028,5,0),Mitarbeiter!$D251),TODAY()),Einstellungen!$F$13:$F$67)))*N(Mitarbeiter!$E251)/IF(Einstellungen!$C$11="7 Tage",7,5),N('Ist-Stunden'!AG251)+(N(Krankheitstage!BF251)+N(Krankheitstage!BR251))*N($C251))))</f>
        <v/>
      </c>
      <c r="BL251" s="76">
        <f>IF($B251="",0,IF(Einstellungen!$C$10="Ja",MAX(IF(Einstellungen!$C$11="7 Tage",MAX(0,(MIN(DATE(2028,6,0),IF(Mitarbeiter!$D251="",DATE(2028,6,0),Mitarbeiter!$D251),TODAY()))-(MAX(DATE(2028,5,1),Mitarbeiter!$C251))+1),MAX(0,NETWORKDAYS(MAX(DATE(2028,5,1),Mitarbeiter!$C251),MIN(DATE(2028,6,0),IF(Mitarbeiter!$D251="",DATE(2028,6,0),Mitarbeiter!$D251),TODAY()),Einstellungen!$F$13:$F$67)))*N(Mitarbeiter!$E251)/IF(Einstellungen!$C$11="7 Tage",7,5),N('Ist-Stunden'!AH251)),MAX(IF(Einstellungen!$C$11="7 Tage",MAX(0,(MIN(DATE(2028,6,0),IF(Mitarbeiter!$D251="",DATE(2028,6,0),Mitarbeiter!$D251),TODAY()))-(MAX(DATE(2028,5,1),Mitarbeiter!$C251))+1),MAX(0,NETWORKDAYS(MAX(DATE(2028,5,1),Mitarbeiter!$C251),MIN(DATE(2028,6,0),IF(Mitarbeiter!$D251="",DATE(2028,6,0),Mitarbeiter!$D251),TODAY()),Einstellungen!$F$13:$F$67)))*N(Mitarbeiter!$E251)/IF(Einstellungen!$C$11="7 Tage",7,5),N('Ist-Stunden'!AH251)+(N(Krankheitstage!BG251)+N(Krankheitstage!BS251))*N($C251))))</f>
        <v/>
      </c>
      <c r="BM251" s="76">
        <f>IF($B251="",0,IF(Einstellungen!$C$10="Ja",MAX(IF(Einstellungen!$C$11="7 Tage",MAX(0,(MIN(DATE(2028,7,0),IF(Mitarbeiter!$D251="",DATE(2028,7,0),Mitarbeiter!$D251),TODAY()))-(MAX(DATE(2028,6,1),Mitarbeiter!$C251))+1),MAX(0,NETWORKDAYS(MAX(DATE(2028,6,1),Mitarbeiter!$C251),MIN(DATE(2028,7,0),IF(Mitarbeiter!$D251="",DATE(2028,7,0),Mitarbeiter!$D251),TODAY()),Einstellungen!$F$13:$F$67)))*N(Mitarbeiter!$E251)/IF(Einstellungen!$C$11="7 Tage",7,5),N('Ist-Stunden'!AI251)),MAX(IF(Einstellungen!$C$11="7 Tage",MAX(0,(MIN(DATE(2028,7,0),IF(Mitarbeiter!$D251="",DATE(2028,7,0),Mitarbeiter!$D251),TODAY()))-(MAX(DATE(2028,6,1),Mitarbeiter!$C251))+1),MAX(0,NETWORKDAYS(MAX(DATE(2028,6,1),Mitarbeiter!$C251),MIN(DATE(2028,7,0),IF(Mitarbeiter!$D251="",DATE(2028,7,0),Mitarbeiter!$D251),TODAY()),Einstellungen!$F$13:$F$67)))*N(Mitarbeiter!$E251)/IF(Einstellungen!$C$11="7 Tage",7,5),N('Ist-Stunden'!AI251)+(N(Krankheitstage!BH251)+N(Krankheitstage!BT251))*N($C251))))</f>
        <v/>
      </c>
      <c r="BN251" s="76">
        <f>IF($B251="",0,IF(Einstellungen!$C$10="Ja",MAX(IF(Einstellungen!$C$11="7 Tage",MAX(0,(MIN(DATE(2028,8,0),IF(Mitarbeiter!$D251="",DATE(2028,8,0),Mitarbeiter!$D251),TODAY()))-(MAX(DATE(2028,7,1),Mitarbeiter!$C251))+1),MAX(0,NETWORKDAYS(MAX(DATE(2028,7,1),Mitarbeiter!$C251),MIN(DATE(2028,8,0),IF(Mitarbeiter!$D251="",DATE(2028,8,0),Mitarbeiter!$D251),TODAY()),Einstellungen!$F$13:$F$67)))*N(Mitarbeiter!$E251)/IF(Einstellungen!$C$11="7 Tage",7,5),N('Ist-Stunden'!AJ251)),MAX(IF(Einstellungen!$C$11="7 Tage",MAX(0,(MIN(DATE(2028,8,0),IF(Mitarbeiter!$D251="",DATE(2028,8,0),Mitarbeiter!$D251),TODAY()))-(MAX(DATE(2028,7,1),Mitarbeiter!$C251))+1),MAX(0,NETWORKDAYS(MAX(DATE(2028,7,1),Mitarbeiter!$C251),MIN(DATE(2028,8,0),IF(Mitarbeiter!$D251="",DATE(2028,8,0),Mitarbeiter!$D251),TODAY()),Einstellungen!$F$13:$F$67)))*N(Mitarbeiter!$E251)/IF(Einstellungen!$C$11="7 Tage",7,5),N('Ist-Stunden'!AJ251)+(N(Krankheitstage!BI251)+N(Krankheitstage!BU251))*N($C251))))</f>
        <v/>
      </c>
      <c r="BO251" s="76">
        <f>IF($B251="",0,IF(Einstellungen!$C$10="Ja",MAX(IF(Einstellungen!$C$11="7 Tage",MAX(0,(MIN(DATE(2028,9,0),IF(Mitarbeiter!$D251="",DATE(2028,9,0),Mitarbeiter!$D251),TODAY()))-(MAX(DATE(2028,8,1),Mitarbeiter!$C251))+1),MAX(0,NETWORKDAYS(MAX(DATE(2028,8,1),Mitarbeiter!$C251),MIN(DATE(2028,9,0),IF(Mitarbeiter!$D251="",DATE(2028,9,0),Mitarbeiter!$D251),TODAY()),Einstellungen!$F$13:$F$67)))*N(Mitarbeiter!$E251)/IF(Einstellungen!$C$11="7 Tage",7,5),N('Ist-Stunden'!AK251)),MAX(IF(Einstellungen!$C$11="7 Tage",MAX(0,(MIN(DATE(2028,9,0),IF(Mitarbeiter!$D251="",DATE(2028,9,0),Mitarbeiter!$D251),TODAY()))-(MAX(DATE(2028,8,1),Mitarbeiter!$C251))+1),MAX(0,NETWORKDAYS(MAX(DATE(2028,8,1),Mitarbeiter!$C251),MIN(DATE(2028,9,0),IF(Mitarbeiter!$D251="",DATE(2028,9,0),Mitarbeiter!$D251),TODAY()),Einstellungen!$F$13:$F$67)))*N(Mitarbeiter!$E251)/IF(Einstellungen!$C$11="7 Tage",7,5),N('Ist-Stunden'!AK251)+(N(Krankheitstage!BJ251)+N(Krankheitstage!BV251))*N($C251))))</f>
        <v/>
      </c>
      <c r="BP251" s="76">
        <f>IF($B251="",0,IF(Einstellungen!$C$10="Ja",MAX(IF(Einstellungen!$C$11="7 Tage",MAX(0,(MIN(DATE(2028,10,0),IF(Mitarbeiter!$D251="",DATE(2028,10,0),Mitarbeiter!$D251),TODAY()))-(MAX(DATE(2028,9,1),Mitarbeiter!$C251))+1),MAX(0,NETWORKDAYS(MAX(DATE(2028,9,1),Mitarbeiter!$C251),MIN(DATE(2028,10,0),IF(Mitarbeiter!$D251="",DATE(2028,10,0),Mitarbeiter!$D251),TODAY()),Einstellungen!$F$13:$F$67)))*N(Mitarbeiter!$E251)/IF(Einstellungen!$C$11="7 Tage",7,5),N('Ist-Stunden'!AL251)),MAX(IF(Einstellungen!$C$11="7 Tage",MAX(0,(MIN(DATE(2028,10,0),IF(Mitarbeiter!$D251="",DATE(2028,10,0),Mitarbeiter!$D251),TODAY()))-(MAX(DATE(2028,9,1),Mitarbeiter!$C251))+1),MAX(0,NETWORKDAYS(MAX(DATE(2028,9,1),Mitarbeiter!$C251),MIN(DATE(2028,10,0),IF(Mitarbeiter!$D251="",DATE(2028,10,0),Mitarbeiter!$D251),TODAY()),Einstellungen!$F$13:$F$67)))*N(Mitarbeiter!$E251)/IF(Einstellungen!$C$11="7 Tage",7,5),N('Ist-Stunden'!AL251)+(N(Krankheitstage!BK251)+N(Krankheitstage!BW251))*N($C251))))</f>
        <v/>
      </c>
      <c r="BQ251" s="76">
        <f>IF($B251="",0,IF(Einstellungen!$C$10="Ja",MAX(IF(Einstellungen!$C$11="7 Tage",MAX(0,(MIN(DATE(2028,11,0),IF(Mitarbeiter!$D251="",DATE(2028,11,0),Mitarbeiter!$D251),TODAY()))-(MAX(DATE(2028,10,1),Mitarbeiter!$C251))+1),MAX(0,NETWORKDAYS(MAX(DATE(2028,10,1),Mitarbeiter!$C251),MIN(DATE(2028,11,0),IF(Mitarbeiter!$D251="",DATE(2028,11,0),Mitarbeiter!$D251),TODAY()),Einstellungen!$F$13:$F$67)))*N(Mitarbeiter!$E251)/IF(Einstellungen!$C$11="7 Tage",7,5),N('Ist-Stunden'!AM251)),MAX(IF(Einstellungen!$C$11="7 Tage",MAX(0,(MIN(DATE(2028,11,0),IF(Mitarbeiter!$D251="",DATE(2028,11,0),Mitarbeiter!$D251),TODAY()))-(MAX(DATE(2028,10,1),Mitarbeiter!$C251))+1),MAX(0,NETWORKDAYS(MAX(DATE(2028,10,1),Mitarbeiter!$C251),MIN(DATE(2028,11,0),IF(Mitarbeiter!$D251="",DATE(2028,11,0),Mitarbeiter!$D251),TODAY()),Einstellungen!$F$13:$F$67)))*N(Mitarbeiter!$E251)/IF(Einstellungen!$C$11="7 Tage",7,5),N('Ist-Stunden'!AM251)+(N(Krankheitstage!BL251)+N(Krankheitstage!BX251))*N($C251))))</f>
        <v/>
      </c>
      <c r="BR251" s="76">
        <f>IF($B251="",0,IF(Einstellungen!$C$10="Ja",MAX(IF(Einstellungen!$C$11="7 Tage",MAX(0,(MIN(DATE(2028,12,0),IF(Mitarbeiter!$D251="",DATE(2028,12,0),Mitarbeiter!$D251),TODAY()))-(MAX(DATE(2028,11,1),Mitarbeiter!$C251))+1),MAX(0,NETWORKDAYS(MAX(DATE(2028,11,1),Mitarbeiter!$C251),MIN(DATE(2028,12,0),IF(Mitarbeiter!$D251="",DATE(2028,12,0),Mitarbeiter!$D251),TODAY()),Einstellungen!$F$13:$F$67)))*N(Mitarbeiter!$E251)/IF(Einstellungen!$C$11="7 Tage",7,5),N('Ist-Stunden'!AN251)),MAX(IF(Einstellungen!$C$11="7 Tage",MAX(0,(MIN(DATE(2028,12,0),IF(Mitarbeiter!$D251="",DATE(2028,12,0),Mitarbeiter!$D251),TODAY()))-(MAX(DATE(2028,11,1),Mitarbeiter!$C251))+1),MAX(0,NETWORKDAYS(MAX(DATE(2028,11,1),Mitarbeiter!$C251),MIN(DATE(2028,12,0),IF(Mitarbeiter!$D251="",DATE(2028,12,0),Mitarbeiter!$D251),TODAY()),Einstellungen!$F$13:$F$67)))*N(Mitarbeiter!$E251)/IF(Einstellungen!$C$11="7 Tage",7,5),N('Ist-Stunden'!AN251)+(N(Krankheitstage!BM251)+N(Krankheitstage!BY251))*N($C251))))</f>
        <v/>
      </c>
      <c r="BS251" s="76">
        <f>IF($B251="",0,IF(Einstellungen!$C$10="Ja",MAX(IF(Einstellungen!$C$11="7 Tage",MAX(0,(MIN(DATE(2028,13,0),IF(Mitarbeiter!$D251="",DATE(2028,13,0),Mitarbeiter!$D251),TODAY()))-(MAX(DATE(2028,12,1),Mitarbeiter!$C251))+1),MAX(0,NETWORKDAYS(MAX(DATE(2028,12,1),Mitarbeiter!$C251),MIN(DATE(2028,13,0),IF(Mitarbeiter!$D251="",DATE(2028,13,0),Mitarbeiter!$D251),TODAY()),Einstellungen!$F$13:$F$67)))*N(Mitarbeiter!$E251)/IF(Einstellungen!$C$11="7 Tage",7,5),N('Ist-Stunden'!AO251)),MAX(IF(Einstellungen!$C$11="7 Tage",MAX(0,(MIN(DATE(2028,13,0),IF(Mitarbeiter!$D251="",DATE(2028,13,0),Mitarbeiter!$D251),TODAY()))-(MAX(DATE(2028,12,1),Mitarbeiter!$C251))+1),MAX(0,NETWORKDAYS(MAX(DATE(2028,12,1),Mitarbeiter!$C251),MIN(DATE(2028,13,0),IF(Mitarbeiter!$D251="",DATE(2028,13,0),Mitarbeiter!$D251),TODAY()),Einstellungen!$F$13:$F$67)))*N(Mitarbeiter!$E251)/IF(Einstellungen!$C$11="7 Tage",7,5),N('Ist-Stunden'!AO251)+(N(Krankheitstage!BN251)+N(Krankheitstage!BZ251))*N($C251))))</f>
        <v/>
      </c>
      <c r="BT251" s="76">
        <f>IF($B251="",0,IF(Einstellungen!$C$10="Ja",MAX(IF(Einstellungen!$C$11="7 Tage",MAX(0,(MIN(DATE(2029,2,0),IF(Mitarbeiter!$D251="",DATE(2029,2,0),Mitarbeiter!$D251),TODAY()))-(MAX(DATE(2029,1,1),Mitarbeiter!$C251))+1),MAX(0,NETWORKDAYS(MAX(DATE(2029,1,1),Mitarbeiter!$C251),MIN(DATE(2029,2,0),IF(Mitarbeiter!$D251="",DATE(2029,2,0),Mitarbeiter!$D251),TODAY()),Einstellungen!$F$13:$F$67)))*N(Mitarbeiter!$E251)/IF(Einstellungen!$C$11="7 Tage",7,5),N('Ist-Stunden'!AP251)),MAX(IF(Einstellungen!$C$11="7 Tage",MAX(0,(MIN(DATE(2029,2,0),IF(Mitarbeiter!$D251="",DATE(2029,2,0),Mitarbeiter!$D251),TODAY()))-(MAX(DATE(2029,1,1),Mitarbeiter!$C251))+1),MAX(0,NETWORKDAYS(MAX(DATE(2029,1,1),Mitarbeiter!$C251),MIN(DATE(2029,2,0),IF(Mitarbeiter!$D251="",DATE(2029,2,0),Mitarbeiter!$D251),TODAY()),Einstellungen!$F$13:$F$67)))*N(Mitarbeiter!$E251)/IF(Einstellungen!$C$11="7 Tage",7,5),N('Ist-Stunden'!AP251)+(N(Krankheitstage!CA251)+N(Krankheitstage!CM251))*N($C251))))</f>
        <v/>
      </c>
      <c r="BU251" s="76">
        <f>IF($B251="",0,IF(Einstellungen!$C$10="Ja",MAX(IF(Einstellungen!$C$11="7 Tage",MAX(0,(MIN(DATE(2029,3,0),IF(Mitarbeiter!$D251="",DATE(2029,3,0),Mitarbeiter!$D251),TODAY()))-(MAX(DATE(2029,2,1),Mitarbeiter!$C251))+1),MAX(0,NETWORKDAYS(MAX(DATE(2029,2,1),Mitarbeiter!$C251),MIN(DATE(2029,3,0),IF(Mitarbeiter!$D251="",DATE(2029,3,0),Mitarbeiter!$D251),TODAY()),Einstellungen!$F$13:$F$67)))*N(Mitarbeiter!$E251)/IF(Einstellungen!$C$11="7 Tage",7,5),N('Ist-Stunden'!AQ251)),MAX(IF(Einstellungen!$C$11="7 Tage",MAX(0,(MIN(DATE(2029,3,0),IF(Mitarbeiter!$D251="",DATE(2029,3,0),Mitarbeiter!$D251),TODAY()))-(MAX(DATE(2029,2,1),Mitarbeiter!$C251))+1),MAX(0,NETWORKDAYS(MAX(DATE(2029,2,1),Mitarbeiter!$C251),MIN(DATE(2029,3,0),IF(Mitarbeiter!$D251="",DATE(2029,3,0),Mitarbeiter!$D251),TODAY()),Einstellungen!$F$13:$F$67)))*N(Mitarbeiter!$E251)/IF(Einstellungen!$C$11="7 Tage",7,5),N('Ist-Stunden'!AQ251)+(N(Krankheitstage!CB251)+N(Krankheitstage!CN251))*N($C251))))</f>
        <v/>
      </c>
      <c r="BV251" s="76">
        <f>IF($B251="",0,IF(Einstellungen!$C$10="Ja",MAX(IF(Einstellungen!$C$11="7 Tage",MAX(0,(MIN(DATE(2029,4,0),IF(Mitarbeiter!$D251="",DATE(2029,4,0),Mitarbeiter!$D251),TODAY()))-(MAX(DATE(2029,3,1),Mitarbeiter!$C251))+1),MAX(0,NETWORKDAYS(MAX(DATE(2029,3,1),Mitarbeiter!$C251),MIN(DATE(2029,4,0),IF(Mitarbeiter!$D251="",DATE(2029,4,0),Mitarbeiter!$D251),TODAY()),Einstellungen!$F$13:$F$67)))*N(Mitarbeiter!$E251)/IF(Einstellungen!$C$11="7 Tage",7,5),N('Ist-Stunden'!AR251)),MAX(IF(Einstellungen!$C$11="7 Tage",MAX(0,(MIN(DATE(2029,4,0),IF(Mitarbeiter!$D251="",DATE(2029,4,0),Mitarbeiter!$D251),TODAY()))-(MAX(DATE(2029,3,1),Mitarbeiter!$C251))+1),MAX(0,NETWORKDAYS(MAX(DATE(2029,3,1),Mitarbeiter!$C251),MIN(DATE(2029,4,0),IF(Mitarbeiter!$D251="",DATE(2029,4,0),Mitarbeiter!$D251),TODAY()),Einstellungen!$F$13:$F$67)))*N(Mitarbeiter!$E251)/IF(Einstellungen!$C$11="7 Tage",7,5),N('Ist-Stunden'!AR251)+(N(Krankheitstage!CC251)+N(Krankheitstage!CO251))*N($C251))))</f>
        <v/>
      </c>
      <c r="BW251" s="76">
        <f>IF($B251="",0,IF(Einstellungen!$C$10="Ja",MAX(IF(Einstellungen!$C$11="7 Tage",MAX(0,(MIN(DATE(2029,5,0),IF(Mitarbeiter!$D251="",DATE(2029,5,0),Mitarbeiter!$D251),TODAY()))-(MAX(DATE(2029,4,1),Mitarbeiter!$C251))+1),MAX(0,NETWORKDAYS(MAX(DATE(2029,4,1),Mitarbeiter!$C251),MIN(DATE(2029,5,0),IF(Mitarbeiter!$D251="",DATE(2029,5,0),Mitarbeiter!$D251),TODAY()),Einstellungen!$F$13:$F$67)))*N(Mitarbeiter!$E251)/IF(Einstellungen!$C$11="7 Tage",7,5),N('Ist-Stunden'!AS251)),MAX(IF(Einstellungen!$C$11="7 Tage",MAX(0,(MIN(DATE(2029,5,0),IF(Mitarbeiter!$D251="",DATE(2029,5,0),Mitarbeiter!$D251),TODAY()))-(MAX(DATE(2029,4,1),Mitarbeiter!$C251))+1),MAX(0,NETWORKDAYS(MAX(DATE(2029,4,1),Mitarbeiter!$C251),MIN(DATE(2029,5,0),IF(Mitarbeiter!$D251="",DATE(2029,5,0),Mitarbeiter!$D251),TODAY()),Einstellungen!$F$13:$F$67)))*N(Mitarbeiter!$E251)/IF(Einstellungen!$C$11="7 Tage",7,5),N('Ist-Stunden'!AS251)+(N(Krankheitstage!CD251)+N(Krankheitstage!CP251))*N($C251))))</f>
        <v/>
      </c>
      <c r="BX251" s="76">
        <f>IF($B251="",0,IF(Einstellungen!$C$10="Ja",MAX(IF(Einstellungen!$C$11="7 Tage",MAX(0,(MIN(DATE(2029,6,0),IF(Mitarbeiter!$D251="",DATE(2029,6,0),Mitarbeiter!$D251),TODAY()))-(MAX(DATE(2029,5,1),Mitarbeiter!$C251))+1),MAX(0,NETWORKDAYS(MAX(DATE(2029,5,1),Mitarbeiter!$C251),MIN(DATE(2029,6,0),IF(Mitarbeiter!$D251="",DATE(2029,6,0),Mitarbeiter!$D251),TODAY()),Einstellungen!$F$13:$F$67)))*N(Mitarbeiter!$E251)/IF(Einstellungen!$C$11="7 Tage",7,5),N('Ist-Stunden'!AT251)),MAX(IF(Einstellungen!$C$11="7 Tage",MAX(0,(MIN(DATE(2029,6,0),IF(Mitarbeiter!$D251="",DATE(2029,6,0),Mitarbeiter!$D251),TODAY()))-(MAX(DATE(2029,5,1),Mitarbeiter!$C251))+1),MAX(0,NETWORKDAYS(MAX(DATE(2029,5,1),Mitarbeiter!$C251),MIN(DATE(2029,6,0),IF(Mitarbeiter!$D251="",DATE(2029,6,0),Mitarbeiter!$D251),TODAY()),Einstellungen!$F$13:$F$67)))*N(Mitarbeiter!$E251)/IF(Einstellungen!$C$11="7 Tage",7,5),N('Ist-Stunden'!AT251)+(N(Krankheitstage!CE251)+N(Krankheitstage!CQ251))*N($C251))))</f>
        <v/>
      </c>
      <c r="BY251" s="76">
        <f>IF($B251="",0,IF(Einstellungen!$C$10="Ja",MAX(IF(Einstellungen!$C$11="7 Tage",MAX(0,(MIN(DATE(2029,7,0),IF(Mitarbeiter!$D251="",DATE(2029,7,0),Mitarbeiter!$D251),TODAY()))-(MAX(DATE(2029,6,1),Mitarbeiter!$C251))+1),MAX(0,NETWORKDAYS(MAX(DATE(2029,6,1),Mitarbeiter!$C251),MIN(DATE(2029,7,0),IF(Mitarbeiter!$D251="",DATE(2029,7,0),Mitarbeiter!$D251),TODAY()),Einstellungen!$F$13:$F$67)))*N(Mitarbeiter!$E251)/IF(Einstellungen!$C$11="7 Tage",7,5),N('Ist-Stunden'!AU251)),MAX(IF(Einstellungen!$C$11="7 Tage",MAX(0,(MIN(DATE(2029,7,0),IF(Mitarbeiter!$D251="",DATE(2029,7,0),Mitarbeiter!$D251),TODAY()))-(MAX(DATE(2029,6,1),Mitarbeiter!$C251))+1),MAX(0,NETWORKDAYS(MAX(DATE(2029,6,1),Mitarbeiter!$C251),MIN(DATE(2029,7,0),IF(Mitarbeiter!$D251="",DATE(2029,7,0),Mitarbeiter!$D251),TODAY()),Einstellungen!$F$13:$F$67)))*N(Mitarbeiter!$E251)/IF(Einstellungen!$C$11="7 Tage",7,5),N('Ist-Stunden'!AU251)+(N(Krankheitstage!CF251)+N(Krankheitstage!CR251))*N($C251))))</f>
        <v/>
      </c>
      <c r="BZ251" s="76">
        <f>IF($B251="",0,IF(Einstellungen!$C$10="Ja",MAX(IF(Einstellungen!$C$11="7 Tage",MAX(0,(MIN(DATE(2029,8,0),IF(Mitarbeiter!$D251="",DATE(2029,8,0),Mitarbeiter!$D251),TODAY()))-(MAX(DATE(2029,7,1),Mitarbeiter!$C251))+1),MAX(0,NETWORKDAYS(MAX(DATE(2029,7,1),Mitarbeiter!$C251),MIN(DATE(2029,8,0),IF(Mitarbeiter!$D251="",DATE(2029,8,0),Mitarbeiter!$D251),TODAY()),Einstellungen!$F$13:$F$67)))*N(Mitarbeiter!$E251)/IF(Einstellungen!$C$11="7 Tage",7,5),N('Ist-Stunden'!AV251)),MAX(IF(Einstellungen!$C$11="7 Tage",MAX(0,(MIN(DATE(2029,8,0),IF(Mitarbeiter!$D251="",DATE(2029,8,0),Mitarbeiter!$D251),TODAY()))-(MAX(DATE(2029,7,1),Mitarbeiter!$C251))+1),MAX(0,NETWORKDAYS(MAX(DATE(2029,7,1),Mitarbeiter!$C251),MIN(DATE(2029,8,0),IF(Mitarbeiter!$D251="",DATE(2029,8,0),Mitarbeiter!$D251),TODAY()),Einstellungen!$F$13:$F$67)))*N(Mitarbeiter!$E251)/IF(Einstellungen!$C$11="7 Tage",7,5),N('Ist-Stunden'!AV251)+(N(Krankheitstage!CG251)+N(Krankheitstage!CS251))*N($C251))))</f>
        <v/>
      </c>
      <c r="CA251" s="76">
        <f>IF($B251="",0,IF(Einstellungen!$C$10="Ja",MAX(IF(Einstellungen!$C$11="7 Tage",MAX(0,(MIN(DATE(2029,9,0),IF(Mitarbeiter!$D251="",DATE(2029,9,0),Mitarbeiter!$D251),TODAY()))-(MAX(DATE(2029,8,1),Mitarbeiter!$C251))+1),MAX(0,NETWORKDAYS(MAX(DATE(2029,8,1),Mitarbeiter!$C251),MIN(DATE(2029,9,0),IF(Mitarbeiter!$D251="",DATE(2029,9,0),Mitarbeiter!$D251),TODAY()),Einstellungen!$F$13:$F$67)))*N(Mitarbeiter!$E251)/IF(Einstellungen!$C$11="7 Tage",7,5),N('Ist-Stunden'!AW251)),MAX(IF(Einstellungen!$C$11="7 Tage",MAX(0,(MIN(DATE(2029,9,0),IF(Mitarbeiter!$D251="",DATE(2029,9,0),Mitarbeiter!$D251),TODAY()))-(MAX(DATE(2029,8,1),Mitarbeiter!$C251))+1),MAX(0,NETWORKDAYS(MAX(DATE(2029,8,1),Mitarbeiter!$C251),MIN(DATE(2029,9,0),IF(Mitarbeiter!$D251="",DATE(2029,9,0),Mitarbeiter!$D251),TODAY()),Einstellungen!$F$13:$F$67)))*N(Mitarbeiter!$E251)/IF(Einstellungen!$C$11="7 Tage",7,5),N('Ist-Stunden'!AW251)+(N(Krankheitstage!CH251)+N(Krankheitstage!CT251))*N($C251))))</f>
        <v/>
      </c>
      <c r="CB251" s="76">
        <f>IF($B251="",0,IF(Einstellungen!$C$10="Ja",MAX(IF(Einstellungen!$C$11="7 Tage",MAX(0,(MIN(DATE(2029,10,0),IF(Mitarbeiter!$D251="",DATE(2029,10,0),Mitarbeiter!$D251),TODAY()))-(MAX(DATE(2029,9,1),Mitarbeiter!$C251))+1),MAX(0,NETWORKDAYS(MAX(DATE(2029,9,1),Mitarbeiter!$C251),MIN(DATE(2029,10,0),IF(Mitarbeiter!$D251="",DATE(2029,10,0),Mitarbeiter!$D251),TODAY()),Einstellungen!$F$13:$F$67)))*N(Mitarbeiter!$E251)/IF(Einstellungen!$C$11="7 Tage",7,5),N('Ist-Stunden'!AX251)),MAX(IF(Einstellungen!$C$11="7 Tage",MAX(0,(MIN(DATE(2029,10,0),IF(Mitarbeiter!$D251="",DATE(2029,10,0),Mitarbeiter!$D251),TODAY()))-(MAX(DATE(2029,9,1),Mitarbeiter!$C251))+1),MAX(0,NETWORKDAYS(MAX(DATE(2029,9,1),Mitarbeiter!$C251),MIN(DATE(2029,10,0),IF(Mitarbeiter!$D251="",DATE(2029,10,0),Mitarbeiter!$D251),TODAY()),Einstellungen!$F$13:$F$67)))*N(Mitarbeiter!$E251)/IF(Einstellungen!$C$11="7 Tage",7,5),N('Ist-Stunden'!AX251)+(N(Krankheitstage!CI251)+N(Krankheitstage!CU251))*N($C251))))</f>
        <v/>
      </c>
      <c r="CC251" s="76">
        <f>IF($B251="",0,IF(Einstellungen!$C$10="Ja",MAX(IF(Einstellungen!$C$11="7 Tage",MAX(0,(MIN(DATE(2029,11,0),IF(Mitarbeiter!$D251="",DATE(2029,11,0),Mitarbeiter!$D251),TODAY()))-(MAX(DATE(2029,10,1),Mitarbeiter!$C251))+1),MAX(0,NETWORKDAYS(MAX(DATE(2029,10,1),Mitarbeiter!$C251),MIN(DATE(2029,11,0),IF(Mitarbeiter!$D251="",DATE(2029,11,0),Mitarbeiter!$D251),TODAY()),Einstellungen!$F$13:$F$67)))*N(Mitarbeiter!$E251)/IF(Einstellungen!$C$11="7 Tage",7,5),N('Ist-Stunden'!AY251)),MAX(IF(Einstellungen!$C$11="7 Tage",MAX(0,(MIN(DATE(2029,11,0),IF(Mitarbeiter!$D251="",DATE(2029,11,0),Mitarbeiter!$D251),TODAY()))-(MAX(DATE(2029,10,1),Mitarbeiter!$C251))+1),MAX(0,NETWORKDAYS(MAX(DATE(2029,10,1),Mitarbeiter!$C251),MIN(DATE(2029,11,0),IF(Mitarbeiter!$D251="",DATE(2029,11,0),Mitarbeiter!$D251),TODAY()),Einstellungen!$F$13:$F$67)))*N(Mitarbeiter!$E251)/IF(Einstellungen!$C$11="7 Tage",7,5),N('Ist-Stunden'!AY251)+(N(Krankheitstage!CJ251)+N(Krankheitstage!CV251))*N($C251))))</f>
        <v/>
      </c>
      <c r="CD251" s="76">
        <f>IF($B251="",0,IF(Einstellungen!$C$10="Ja",MAX(IF(Einstellungen!$C$11="7 Tage",MAX(0,(MIN(DATE(2029,12,0),IF(Mitarbeiter!$D251="",DATE(2029,12,0),Mitarbeiter!$D251),TODAY()))-(MAX(DATE(2029,11,1),Mitarbeiter!$C251))+1),MAX(0,NETWORKDAYS(MAX(DATE(2029,11,1),Mitarbeiter!$C251),MIN(DATE(2029,12,0),IF(Mitarbeiter!$D251="",DATE(2029,12,0),Mitarbeiter!$D251),TODAY()),Einstellungen!$F$13:$F$67)))*N(Mitarbeiter!$E251)/IF(Einstellungen!$C$11="7 Tage",7,5),N('Ist-Stunden'!AZ251)),MAX(IF(Einstellungen!$C$11="7 Tage",MAX(0,(MIN(DATE(2029,12,0),IF(Mitarbeiter!$D251="",DATE(2029,12,0),Mitarbeiter!$D251),TODAY()))-(MAX(DATE(2029,11,1),Mitarbeiter!$C251))+1),MAX(0,NETWORKDAYS(MAX(DATE(2029,11,1),Mitarbeiter!$C251),MIN(DATE(2029,12,0),IF(Mitarbeiter!$D251="",DATE(2029,12,0),Mitarbeiter!$D251),TODAY()),Einstellungen!$F$13:$F$67)))*N(Mitarbeiter!$E251)/IF(Einstellungen!$C$11="7 Tage",7,5),N('Ist-Stunden'!AZ251)+(N(Krankheitstage!CK251)+N(Krankheitstage!CW251))*N($C251))))</f>
        <v/>
      </c>
      <c r="CE251" s="76">
        <f>IF($B251="",0,IF(Einstellungen!$C$10="Ja",MAX(IF(Einstellungen!$C$11="7 Tage",MAX(0,(MIN(DATE(2029,13,0),IF(Mitarbeiter!$D251="",DATE(2029,13,0),Mitarbeiter!$D251),TODAY()))-(MAX(DATE(2029,12,1),Mitarbeiter!$C251))+1),MAX(0,NETWORKDAYS(MAX(DATE(2029,12,1),Mitarbeiter!$C251),MIN(DATE(2029,13,0),IF(Mitarbeiter!$D251="",DATE(2029,13,0),Mitarbeiter!$D251),TODAY()),Einstellungen!$F$13:$F$67)))*N(Mitarbeiter!$E251)/IF(Einstellungen!$C$11="7 Tage",7,5),N('Ist-Stunden'!BA251)),MAX(IF(Einstellungen!$C$11="7 Tage",MAX(0,(MIN(DATE(2029,13,0),IF(Mitarbeiter!$D251="",DATE(2029,13,0),Mitarbeiter!$D251),TODAY()))-(MAX(DATE(2029,12,1),Mitarbeiter!$C251))+1),MAX(0,NETWORKDAYS(MAX(DATE(2029,12,1),Mitarbeiter!$C251),MIN(DATE(2029,13,0),IF(Mitarbeiter!$D251="",DATE(2029,13,0),Mitarbeiter!$D251),TODAY()),Einstellungen!$F$13:$F$67)))*N(Mitarbeiter!$E251)/IF(Einstellungen!$C$11="7 Tage",7,5),N('Ist-Stunden'!BA251)+(N(Krankheitstage!CL251)+N(Krankheitstage!CX251))*N($C251))))</f>
        <v/>
      </c>
      <c r="CF251" s="76">
        <f>IF($B251="",0,IF(Einstellungen!$C$10="Ja",MAX(IF(Einstellungen!$C$11="7 Tage",MAX(0,(MIN(DATE(2030,2,0),IF(Mitarbeiter!$D251="",DATE(2030,2,0),Mitarbeiter!$D251),TODAY()))-(MAX(DATE(2030,1,1),Mitarbeiter!$C251))+1),MAX(0,NETWORKDAYS(MAX(DATE(2030,1,1),Mitarbeiter!$C251),MIN(DATE(2030,2,0),IF(Mitarbeiter!$D251="",DATE(2030,2,0),Mitarbeiter!$D251),TODAY()),Einstellungen!$F$13:$F$67)))*N(Mitarbeiter!$E251)/IF(Einstellungen!$C$11="7 Tage",7,5),N('Ist-Stunden'!BB251)),MAX(IF(Einstellungen!$C$11="7 Tage",MAX(0,(MIN(DATE(2030,2,0),IF(Mitarbeiter!$D251="",DATE(2030,2,0),Mitarbeiter!$D251),TODAY()))-(MAX(DATE(2030,1,1),Mitarbeiter!$C251))+1),MAX(0,NETWORKDAYS(MAX(DATE(2030,1,1),Mitarbeiter!$C251),MIN(DATE(2030,2,0),IF(Mitarbeiter!$D251="",DATE(2030,2,0),Mitarbeiter!$D251),TODAY()),Einstellungen!$F$13:$F$67)))*N(Mitarbeiter!$E251)/IF(Einstellungen!$C$11="7 Tage",7,5),N('Ist-Stunden'!BB251)+(N(Krankheitstage!CY251)+N(Krankheitstage!DK251))*N($C251))))</f>
        <v/>
      </c>
      <c r="CG251" s="76">
        <f>IF($B251="",0,IF(Einstellungen!$C$10="Ja",MAX(IF(Einstellungen!$C$11="7 Tage",MAX(0,(MIN(DATE(2030,3,0),IF(Mitarbeiter!$D251="",DATE(2030,3,0),Mitarbeiter!$D251),TODAY()))-(MAX(DATE(2030,2,1),Mitarbeiter!$C251))+1),MAX(0,NETWORKDAYS(MAX(DATE(2030,2,1),Mitarbeiter!$C251),MIN(DATE(2030,3,0),IF(Mitarbeiter!$D251="",DATE(2030,3,0),Mitarbeiter!$D251),TODAY()),Einstellungen!$F$13:$F$67)))*N(Mitarbeiter!$E251)/IF(Einstellungen!$C$11="7 Tage",7,5),N('Ist-Stunden'!BC251)),MAX(IF(Einstellungen!$C$11="7 Tage",MAX(0,(MIN(DATE(2030,3,0),IF(Mitarbeiter!$D251="",DATE(2030,3,0),Mitarbeiter!$D251),TODAY()))-(MAX(DATE(2030,2,1),Mitarbeiter!$C251))+1),MAX(0,NETWORKDAYS(MAX(DATE(2030,2,1),Mitarbeiter!$C251),MIN(DATE(2030,3,0),IF(Mitarbeiter!$D251="",DATE(2030,3,0),Mitarbeiter!$D251),TODAY()),Einstellungen!$F$13:$F$67)))*N(Mitarbeiter!$E251)/IF(Einstellungen!$C$11="7 Tage",7,5),N('Ist-Stunden'!BC251)+(N(Krankheitstage!CZ251)+N(Krankheitstage!DL251))*N($C251))))</f>
        <v/>
      </c>
      <c r="CH251" s="76">
        <f>IF($B251="",0,IF(Einstellungen!$C$10="Ja",MAX(IF(Einstellungen!$C$11="7 Tage",MAX(0,(MIN(DATE(2030,4,0),IF(Mitarbeiter!$D251="",DATE(2030,4,0),Mitarbeiter!$D251),TODAY()))-(MAX(DATE(2030,3,1),Mitarbeiter!$C251))+1),MAX(0,NETWORKDAYS(MAX(DATE(2030,3,1),Mitarbeiter!$C251),MIN(DATE(2030,4,0),IF(Mitarbeiter!$D251="",DATE(2030,4,0),Mitarbeiter!$D251),TODAY()),Einstellungen!$F$13:$F$67)))*N(Mitarbeiter!$E251)/IF(Einstellungen!$C$11="7 Tage",7,5),N('Ist-Stunden'!BD251)),MAX(IF(Einstellungen!$C$11="7 Tage",MAX(0,(MIN(DATE(2030,4,0),IF(Mitarbeiter!$D251="",DATE(2030,4,0),Mitarbeiter!$D251),TODAY()))-(MAX(DATE(2030,3,1),Mitarbeiter!$C251))+1),MAX(0,NETWORKDAYS(MAX(DATE(2030,3,1),Mitarbeiter!$C251),MIN(DATE(2030,4,0),IF(Mitarbeiter!$D251="",DATE(2030,4,0),Mitarbeiter!$D251),TODAY()),Einstellungen!$F$13:$F$67)))*N(Mitarbeiter!$E251)/IF(Einstellungen!$C$11="7 Tage",7,5),N('Ist-Stunden'!BD251)+(N(Krankheitstage!DA251)+N(Krankheitstage!DM251))*N($C251))))</f>
        <v/>
      </c>
      <c r="CI251" s="76">
        <f>IF($B251="",0,IF(Einstellungen!$C$10="Ja",MAX(IF(Einstellungen!$C$11="7 Tage",MAX(0,(MIN(DATE(2030,5,0),IF(Mitarbeiter!$D251="",DATE(2030,5,0),Mitarbeiter!$D251),TODAY()))-(MAX(DATE(2030,4,1),Mitarbeiter!$C251))+1),MAX(0,NETWORKDAYS(MAX(DATE(2030,4,1),Mitarbeiter!$C251),MIN(DATE(2030,5,0),IF(Mitarbeiter!$D251="",DATE(2030,5,0),Mitarbeiter!$D251),TODAY()),Einstellungen!$F$13:$F$67)))*N(Mitarbeiter!$E251)/IF(Einstellungen!$C$11="7 Tage",7,5),N('Ist-Stunden'!BE251)),MAX(IF(Einstellungen!$C$11="7 Tage",MAX(0,(MIN(DATE(2030,5,0),IF(Mitarbeiter!$D251="",DATE(2030,5,0),Mitarbeiter!$D251),TODAY()))-(MAX(DATE(2030,4,1),Mitarbeiter!$C251))+1),MAX(0,NETWORKDAYS(MAX(DATE(2030,4,1),Mitarbeiter!$C251),MIN(DATE(2030,5,0),IF(Mitarbeiter!$D251="",DATE(2030,5,0),Mitarbeiter!$D251),TODAY()),Einstellungen!$F$13:$F$67)))*N(Mitarbeiter!$E251)/IF(Einstellungen!$C$11="7 Tage",7,5),N('Ist-Stunden'!BE251)+(N(Krankheitstage!DB251)+N(Krankheitstage!DN251))*N($C251))))</f>
        <v/>
      </c>
      <c r="CJ251" s="76">
        <f>IF($B251="",0,IF(Einstellungen!$C$10="Ja",MAX(IF(Einstellungen!$C$11="7 Tage",MAX(0,(MIN(DATE(2030,6,0),IF(Mitarbeiter!$D251="",DATE(2030,6,0),Mitarbeiter!$D251),TODAY()))-(MAX(DATE(2030,5,1),Mitarbeiter!$C251))+1),MAX(0,NETWORKDAYS(MAX(DATE(2030,5,1),Mitarbeiter!$C251),MIN(DATE(2030,6,0),IF(Mitarbeiter!$D251="",DATE(2030,6,0),Mitarbeiter!$D251),TODAY()),Einstellungen!$F$13:$F$67)))*N(Mitarbeiter!$E251)/IF(Einstellungen!$C$11="7 Tage",7,5),N('Ist-Stunden'!BF251)),MAX(IF(Einstellungen!$C$11="7 Tage",MAX(0,(MIN(DATE(2030,6,0),IF(Mitarbeiter!$D251="",DATE(2030,6,0),Mitarbeiter!$D251),TODAY()))-(MAX(DATE(2030,5,1),Mitarbeiter!$C251))+1),MAX(0,NETWORKDAYS(MAX(DATE(2030,5,1),Mitarbeiter!$C251),MIN(DATE(2030,6,0),IF(Mitarbeiter!$D251="",DATE(2030,6,0),Mitarbeiter!$D251),TODAY()),Einstellungen!$F$13:$F$67)))*N(Mitarbeiter!$E251)/IF(Einstellungen!$C$11="7 Tage",7,5),N('Ist-Stunden'!BF251)+(N(Krankheitstage!DC251)+N(Krankheitstage!DO251))*N($C251))))</f>
        <v/>
      </c>
      <c r="CK251" s="76">
        <f>IF($B251="",0,IF(Einstellungen!$C$10="Ja",MAX(IF(Einstellungen!$C$11="7 Tage",MAX(0,(MIN(DATE(2030,7,0),IF(Mitarbeiter!$D251="",DATE(2030,7,0),Mitarbeiter!$D251),TODAY()))-(MAX(DATE(2030,6,1),Mitarbeiter!$C251))+1),MAX(0,NETWORKDAYS(MAX(DATE(2030,6,1),Mitarbeiter!$C251),MIN(DATE(2030,7,0),IF(Mitarbeiter!$D251="",DATE(2030,7,0),Mitarbeiter!$D251),TODAY()),Einstellungen!$F$13:$F$67)))*N(Mitarbeiter!$E251)/IF(Einstellungen!$C$11="7 Tage",7,5),N('Ist-Stunden'!BG251)),MAX(IF(Einstellungen!$C$11="7 Tage",MAX(0,(MIN(DATE(2030,7,0),IF(Mitarbeiter!$D251="",DATE(2030,7,0),Mitarbeiter!$D251),TODAY()))-(MAX(DATE(2030,6,1),Mitarbeiter!$C251))+1),MAX(0,NETWORKDAYS(MAX(DATE(2030,6,1),Mitarbeiter!$C251),MIN(DATE(2030,7,0),IF(Mitarbeiter!$D251="",DATE(2030,7,0),Mitarbeiter!$D251),TODAY()),Einstellungen!$F$13:$F$67)))*N(Mitarbeiter!$E251)/IF(Einstellungen!$C$11="7 Tage",7,5),N('Ist-Stunden'!BG251)+(N(Krankheitstage!DD251)+N(Krankheitstage!DP251))*N($C251))))</f>
        <v/>
      </c>
      <c r="CL251" s="76">
        <f>IF($B251="",0,IF(Einstellungen!$C$10="Ja",MAX(IF(Einstellungen!$C$11="7 Tage",MAX(0,(MIN(DATE(2030,8,0),IF(Mitarbeiter!$D251="",DATE(2030,8,0),Mitarbeiter!$D251),TODAY()))-(MAX(DATE(2030,7,1),Mitarbeiter!$C251))+1),MAX(0,NETWORKDAYS(MAX(DATE(2030,7,1),Mitarbeiter!$C251),MIN(DATE(2030,8,0),IF(Mitarbeiter!$D251="",DATE(2030,8,0),Mitarbeiter!$D251),TODAY()),Einstellungen!$F$13:$F$67)))*N(Mitarbeiter!$E251)/IF(Einstellungen!$C$11="7 Tage",7,5),N('Ist-Stunden'!BH251)),MAX(IF(Einstellungen!$C$11="7 Tage",MAX(0,(MIN(DATE(2030,8,0),IF(Mitarbeiter!$D251="",DATE(2030,8,0),Mitarbeiter!$D251),TODAY()))-(MAX(DATE(2030,7,1),Mitarbeiter!$C251))+1),MAX(0,NETWORKDAYS(MAX(DATE(2030,7,1),Mitarbeiter!$C251),MIN(DATE(2030,8,0),IF(Mitarbeiter!$D251="",DATE(2030,8,0),Mitarbeiter!$D251),TODAY()),Einstellungen!$F$13:$F$67)))*N(Mitarbeiter!$E251)/IF(Einstellungen!$C$11="7 Tage",7,5),N('Ist-Stunden'!BH251)+(N(Krankheitstage!DE251)+N(Krankheitstage!DQ251))*N($C251))))</f>
        <v/>
      </c>
      <c r="CM251" s="76">
        <f>IF($B251="",0,IF(Einstellungen!$C$10="Ja",MAX(IF(Einstellungen!$C$11="7 Tage",MAX(0,(MIN(DATE(2030,9,0),IF(Mitarbeiter!$D251="",DATE(2030,9,0),Mitarbeiter!$D251),TODAY()))-(MAX(DATE(2030,8,1),Mitarbeiter!$C251))+1),MAX(0,NETWORKDAYS(MAX(DATE(2030,8,1),Mitarbeiter!$C251),MIN(DATE(2030,9,0),IF(Mitarbeiter!$D251="",DATE(2030,9,0),Mitarbeiter!$D251),TODAY()),Einstellungen!$F$13:$F$67)))*N(Mitarbeiter!$E251)/IF(Einstellungen!$C$11="7 Tage",7,5),N('Ist-Stunden'!BI251)),MAX(IF(Einstellungen!$C$11="7 Tage",MAX(0,(MIN(DATE(2030,9,0),IF(Mitarbeiter!$D251="",DATE(2030,9,0),Mitarbeiter!$D251),TODAY()))-(MAX(DATE(2030,8,1),Mitarbeiter!$C251))+1),MAX(0,NETWORKDAYS(MAX(DATE(2030,8,1),Mitarbeiter!$C251),MIN(DATE(2030,9,0),IF(Mitarbeiter!$D251="",DATE(2030,9,0),Mitarbeiter!$D251),TODAY()),Einstellungen!$F$13:$F$67)))*N(Mitarbeiter!$E251)/IF(Einstellungen!$C$11="7 Tage",7,5),N('Ist-Stunden'!BI251)+(N(Krankheitstage!DF251)+N(Krankheitstage!DR251))*N($C251))))</f>
        <v/>
      </c>
      <c r="CN251" s="76">
        <f>IF($B251="",0,IF(Einstellungen!$C$10="Ja",MAX(IF(Einstellungen!$C$11="7 Tage",MAX(0,(MIN(DATE(2030,10,0),IF(Mitarbeiter!$D251="",DATE(2030,10,0),Mitarbeiter!$D251),TODAY()))-(MAX(DATE(2030,9,1),Mitarbeiter!$C251))+1),MAX(0,NETWORKDAYS(MAX(DATE(2030,9,1),Mitarbeiter!$C251),MIN(DATE(2030,10,0),IF(Mitarbeiter!$D251="",DATE(2030,10,0),Mitarbeiter!$D251),TODAY()),Einstellungen!$F$13:$F$67)))*N(Mitarbeiter!$E251)/IF(Einstellungen!$C$11="7 Tage",7,5),N('Ist-Stunden'!BJ251)),MAX(IF(Einstellungen!$C$11="7 Tage",MAX(0,(MIN(DATE(2030,10,0),IF(Mitarbeiter!$D251="",DATE(2030,10,0),Mitarbeiter!$D251),TODAY()))-(MAX(DATE(2030,9,1),Mitarbeiter!$C251))+1),MAX(0,NETWORKDAYS(MAX(DATE(2030,9,1),Mitarbeiter!$C251),MIN(DATE(2030,10,0),IF(Mitarbeiter!$D251="",DATE(2030,10,0),Mitarbeiter!$D251),TODAY()),Einstellungen!$F$13:$F$67)))*N(Mitarbeiter!$E251)/IF(Einstellungen!$C$11="7 Tage",7,5),N('Ist-Stunden'!BJ251)+(N(Krankheitstage!DG251)+N(Krankheitstage!DS251))*N($C251))))</f>
        <v/>
      </c>
      <c r="CO251" s="76">
        <f>IF($B251="",0,IF(Einstellungen!$C$10="Ja",MAX(IF(Einstellungen!$C$11="7 Tage",MAX(0,(MIN(DATE(2030,11,0),IF(Mitarbeiter!$D251="",DATE(2030,11,0),Mitarbeiter!$D251),TODAY()))-(MAX(DATE(2030,10,1),Mitarbeiter!$C251))+1),MAX(0,NETWORKDAYS(MAX(DATE(2030,10,1),Mitarbeiter!$C251),MIN(DATE(2030,11,0),IF(Mitarbeiter!$D251="",DATE(2030,11,0),Mitarbeiter!$D251),TODAY()),Einstellungen!$F$13:$F$67)))*N(Mitarbeiter!$E251)/IF(Einstellungen!$C$11="7 Tage",7,5),N('Ist-Stunden'!BK251)),MAX(IF(Einstellungen!$C$11="7 Tage",MAX(0,(MIN(DATE(2030,11,0),IF(Mitarbeiter!$D251="",DATE(2030,11,0),Mitarbeiter!$D251),TODAY()))-(MAX(DATE(2030,10,1),Mitarbeiter!$C251))+1),MAX(0,NETWORKDAYS(MAX(DATE(2030,10,1),Mitarbeiter!$C251),MIN(DATE(2030,11,0),IF(Mitarbeiter!$D251="",DATE(2030,11,0),Mitarbeiter!$D251),TODAY()),Einstellungen!$F$13:$F$67)))*N(Mitarbeiter!$E251)/IF(Einstellungen!$C$11="7 Tage",7,5),N('Ist-Stunden'!BK251)+(N(Krankheitstage!DH251)+N(Krankheitstage!DT251))*N($C251))))</f>
        <v/>
      </c>
      <c r="CP251" s="76">
        <f>IF($B251="",0,IF(Einstellungen!$C$10="Ja",MAX(IF(Einstellungen!$C$11="7 Tage",MAX(0,(MIN(DATE(2030,12,0),IF(Mitarbeiter!$D251="",DATE(2030,12,0),Mitarbeiter!$D251),TODAY()))-(MAX(DATE(2030,11,1),Mitarbeiter!$C251))+1),MAX(0,NETWORKDAYS(MAX(DATE(2030,11,1),Mitarbeiter!$C251),MIN(DATE(2030,12,0),IF(Mitarbeiter!$D251="",DATE(2030,12,0),Mitarbeiter!$D251),TODAY()),Einstellungen!$F$13:$F$67)))*N(Mitarbeiter!$E251)/IF(Einstellungen!$C$11="7 Tage",7,5),N('Ist-Stunden'!BL251)),MAX(IF(Einstellungen!$C$11="7 Tage",MAX(0,(MIN(DATE(2030,12,0),IF(Mitarbeiter!$D251="",DATE(2030,12,0),Mitarbeiter!$D251),TODAY()))-(MAX(DATE(2030,11,1),Mitarbeiter!$C251))+1),MAX(0,NETWORKDAYS(MAX(DATE(2030,11,1),Mitarbeiter!$C251),MIN(DATE(2030,12,0),IF(Mitarbeiter!$D251="",DATE(2030,12,0),Mitarbeiter!$D251),TODAY()),Einstellungen!$F$13:$F$67)))*N(Mitarbeiter!$E251)/IF(Einstellungen!$C$11="7 Tage",7,5),N('Ist-Stunden'!BL251)+(N(Krankheitstage!DI251)+N(Krankheitstage!DU251))*N($C251))))</f>
        <v/>
      </c>
      <c r="CQ251" s="76">
        <f>IF($B251="",0,IF(Einstellungen!$C$10="Ja",MAX(IF(Einstellungen!$C$11="7 Tage",MAX(0,(MIN(DATE(2030,13,0),IF(Mitarbeiter!$D251="",DATE(2030,13,0),Mitarbeiter!$D251),TODAY()))-(MAX(DATE(2030,12,1),Mitarbeiter!$C251))+1),MAX(0,NETWORKDAYS(MAX(DATE(2030,12,1),Mitarbeiter!$C251),MIN(DATE(2030,13,0),IF(Mitarbeiter!$D251="",DATE(2030,13,0),Mitarbeiter!$D251),TODAY()),Einstellungen!$F$13:$F$67)))*N(Mitarbeiter!$E251)/IF(Einstellungen!$C$11="7 Tage",7,5),N('Ist-Stunden'!BM251)),MAX(IF(Einstellungen!$C$11="7 Tage",MAX(0,(MIN(DATE(2030,13,0),IF(Mitarbeiter!$D251="",DATE(2030,13,0),Mitarbeiter!$D251),TODAY()))-(MAX(DATE(2030,12,1),Mitarbeiter!$C251))+1),MAX(0,NETWORKDAYS(MAX(DATE(2030,12,1),Mitarbeiter!$C251),MIN(DATE(2030,13,0),IF(Mitarbeiter!$D251="",DATE(2030,13,0),Mitarbeiter!$D251),TODAY()),Einstellungen!$F$13:$F$67)))*N(Mitarbeiter!$E251)/IF(Einstellungen!$C$11="7 Tage",7,5),N('Ist-Stunden'!BM251)+(N(Krankheitstage!DJ251)+N(Krankheitstage!DV251))*N($C251))))</f>
        <v/>
      </c>
    </row>
    <row r="252">
      <c r="A252" s="73">
        <f>IF(Mitarbeiter!B252="","",Mitarbeiter!A252)</f>
        <v/>
      </c>
      <c r="B252" s="6">
        <f>IF(Mitarbeiter!B252="","",Mitarbeiter!B252)</f>
        <v/>
      </c>
      <c r="C252" s="74">
        <f>IF(Mitarbeiter!B252="","",Mitarbeiter!F252)</f>
        <v/>
      </c>
      <c r="D252" s="75">
        <f>N(INDEX(Krankheitstage!$G252:$DV252,1,(Einstellungen!$C$3-2026)*24+1))</f>
        <v/>
      </c>
      <c r="E252" s="75">
        <f>N(INDEX(Krankheitstage!$G252:$DV252,1,(Einstellungen!$C$3-2026)*24+2))</f>
        <v/>
      </c>
      <c r="F252" s="75">
        <f>N(INDEX(Krankheitstage!$G252:$DV252,1,(Einstellungen!$C$3-2026)*24+3))</f>
        <v/>
      </c>
      <c r="G252" s="75">
        <f>N(INDEX(Krankheitstage!$G252:$DV252,1,(Einstellungen!$C$3-2026)*24+4))</f>
        <v/>
      </c>
      <c r="H252" s="75">
        <f>N(INDEX(Krankheitstage!$G252:$DV252,1,(Einstellungen!$C$3-2026)*24+5))</f>
        <v/>
      </c>
      <c r="I252" s="75">
        <f>N(INDEX(Krankheitstage!$G252:$DV252,1,(Einstellungen!$C$3-2026)*24+6))</f>
        <v/>
      </c>
      <c r="J252" s="75">
        <f>N(INDEX(Krankheitstage!$G252:$DV252,1,(Einstellungen!$C$3-2026)*24+7))</f>
        <v/>
      </c>
      <c r="K252" s="75">
        <f>N(INDEX(Krankheitstage!$G252:$DV252,1,(Einstellungen!$C$3-2026)*24+8))</f>
        <v/>
      </c>
      <c r="L252" s="75">
        <f>N(INDEX(Krankheitstage!$G252:$DV252,1,(Einstellungen!$C$3-2026)*24+9))</f>
        <v/>
      </c>
      <c r="M252" s="75">
        <f>N(INDEX(Krankheitstage!$G252:$DV252,1,(Einstellungen!$C$3-2026)*24+10))</f>
        <v/>
      </c>
      <c r="N252" s="75">
        <f>N(INDEX(Krankheitstage!$G252:$DV252,1,(Einstellungen!$C$3-2026)*24+11))</f>
        <v/>
      </c>
      <c r="O252" s="75">
        <f>N(INDEX(Krankheitstage!$G252:$DV252,1,(Einstellungen!$C$3-2026)*24+12))</f>
        <v/>
      </c>
      <c r="P252" s="75">
        <f>IF($B252="","",SUM(D252:O252))</f>
        <v/>
      </c>
      <c r="Q252" s="75">
        <f>N(INDEX(Krankheitstage!$G252:$DV252,1,(Einstellungen!$C$3-2026)*24+13))</f>
        <v/>
      </c>
      <c r="R252" s="75">
        <f>N(INDEX(Krankheitstage!$G252:$DV252,1,(Einstellungen!$C$3-2026)*24+14))</f>
        <v/>
      </c>
      <c r="S252" s="75">
        <f>N(INDEX(Krankheitstage!$G252:$DV252,1,(Einstellungen!$C$3-2026)*24+15))</f>
        <v/>
      </c>
      <c r="T252" s="75">
        <f>N(INDEX(Krankheitstage!$G252:$DV252,1,(Einstellungen!$C$3-2026)*24+16))</f>
        <v/>
      </c>
      <c r="U252" s="75">
        <f>N(INDEX(Krankheitstage!$G252:$DV252,1,(Einstellungen!$C$3-2026)*24+17))</f>
        <v/>
      </c>
      <c r="V252" s="75">
        <f>N(INDEX(Krankheitstage!$G252:$DV252,1,(Einstellungen!$C$3-2026)*24+18))</f>
        <v/>
      </c>
      <c r="W252" s="75">
        <f>N(INDEX(Krankheitstage!$G252:$DV252,1,(Einstellungen!$C$3-2026)*24+19))</f>
        <v/>
      </c>
      <c r="X252" s="75">
        <f>N(INDEX(Krankheitstage!$G252:$DV252,1,(Einstellungen!$C$3-2026)*24+20))</f>
        <v/>
      </c>
      <c r="Y252" s="75">
        <f>N(INDEX(Krankheitstage!$G252:$DV252,1,(Einstellungen!$C$3-2026)*24+21))</f>
        <v/>
      </c>
      <c r="Z252" s="75">
        <f>N(INDEX(Krankheitstage!$G252:$DV252,1,(Einstellungen!$C$3-2026)*24+22))</f>
        <v/>
      </c>
      <c r="AA252" s="75">
        <f>N(INDEX(Krankheitstage!$G252:$DV252,1,(Einstellungen!$C$3-2026)*24+23))</f>
        <v/>
      </c>
      <c r="AB252" s="75">
        <f>N(INDEX(Krankheitstage!$G252:$DV252,1,(Einstellungen!$C$3-2026)*24+24))</f>
        <v/>
      </c>
      <c r="AC252" s="75">
        <f>IF($B252="","",SUM(Q252:AB252))</f>
        <v/>
      </c>
      <c r="AD252" s="75">
        <f>IF($B252="","",SUM(P252,AC252))</f>
        <v/>
      </c>
      <c r="AE252" s="76">
        <f>IF($B252="","",AD252*N(C252))</f>
        <v/>
      </c>
      <c r="AF252" s="75">
        <f>IF($B252="","",Krankheitstage!E252)</f>
        <v/>
      </c>
      <c r="AG252" s="76">
        <f>IF($B252="","",AF252*N(C252))</f>
        <v/>
      </c>
      <c r="AH252" s="76">
        <f>IF($B252="","",INDEX($AJ252:$CQ252,1,(Einstellungen!$C$3-2026)*12+1)+INDEX($AJ252:$CQ252,1,(Einstellungen!$C$3-2026)*12+2)+INDEX($AJ252:$CQ252,1,(Einstellungen!$C$3-2026)*12+3)+INDEX($AJ252:$CQ252,1,(Einstellungen!$C$3-2026)*12+4)+INDEX($AJ252:$CQ252,1,(Einstellungen!$C$3-2026)*12+5)+INDEX($AJ252:$CQ252,1,(Einstellungen!$C$3-2026)*12+6)+INDEX($AJ252:$CQ252,1,(Einstellungen!$C$3-2026)*12+7)+INDEX($AJ252:$CQ252,1,(Einstellungen!$C$3-2026)*12+8)+INDEX($AJ252:$CQ252,1,(Einstellungen!$C$3-2026)*12+9)+INDEX($AJ252:$CQ252,1,(Einstellungen!$C$3-2026)*12+10)+INDEX($AJ252:$CQ252,1,(Einstellungen!$C$3-2026)*12+11)+INDEX($AJ252:$CQ252,1,(Einstellungen!$C$3-2026)*12+12))</f>
        <v/>
      </c>
      <c r="AI252" s="76">
        <f>IF($B252="","",SUM($AJ252:$CQ252))</f>
        <v/>
      </c>
      <c r="AJ252" s="76">
        <f>IF($B252="",0,IF(Einstellungen!$C$10="Ja",MAX(IF(Einstellungen!$C$11="7 Tage",MAX(0,(MIN(DATE(2026,2,0),IF(Mitarbeiter!$D252="",DATE(2026,2,0),Mitarbeiter!$D252),TODAY()))-(MAX(DATE(2026,1,1),Mitarbeiter!$C252))+1),MAX(0,NETWORKDAYS(MAX(DATE(2026,1,1),Mitarbeiter!$C252),MIN(DATE(2026,2,0),IF(Mitarbeiter!$D252="",DATE(2026,2,0),Mitarbeiter!$D252),TODAY()),Einstellungen!$F$13:$F$67)))*N(Mitarbeiter!$E252)/IF(Einstellungen!$C$11="7 Tage",7,5),N('Ist-Stunden'!F252)),MAX(IF(Einstellungen!$C$11="7 Tage",MAX(0,(MIN(DATE(2026,2,0),IF(Mitarbeiter!$D252="",DATE(2026,2,0),Mitarbeiter!$D252),TODAY()))-(MAX(DATE(2026,1,1),Mitarbeiter!$C252))+1),MAX(0,NETWORKDAYS(MAX(DATE(2026,1,1),Mitarbeiter!$C252),MIN(DATE(2026,2,0),IF(Mitarbeiter!$D252="",DATE(2026,2,0),Mitarbeiter!$D252),TODAY()),Einstellungen!$F$13:$F$67)))*N(Mitarbeiter!$E252)/IF(Einstellungen!$C$11="7 Tage",7,5),N('Ist-Stunden'!F252)+(N(Krankheitstage!G252)+N(Krankheitstage!S252))*N($C252))))</f>
        <v/>
      </c>
      <c r="AK252" s="76">
        <f>IF($B252="",0,IF(Einstellungen!$C$10="Ja",MAX(IF(Einstellungen!$C$11="7 Tage",MAX(0,(MIN(DATE(2026,3,0),IF(Mitarbeiter!$D252="",DATE(2026,3,0),Mitarbeiter!$D252),TODAY()))-(MAX(DATE(2026,2,1),Mitarbeiter!$C252))+1),MAX(0,NETWORKDAYS(MAX(DATE(2026,2,1),Mitarbeiter!$C252),MIN(DATE(2026,3,0),IF(Mitarbeiter!$D252="",DATE(2026,3,0),Mitarbeiter!$D252),TODAY()),Einstellungen!$F$13:$F$67)))*N(Mitarbeiter!$E252)/IF(Einstellungen!$C$11="7 Tage",7,5),N('Ist-Stunden'!G252)),MAX(IF(Einstellungen!$C$11="7 Tage",MAX(0,(MIN(DATE(2026,3,0),IF(Mitarbeiter!$D252="",DATE(2026,3,0),Mitarbeiter!$D252),TODAY()))-(MAX(DATE(2026,2,1),Mitarbeiter!$C252))+1),MAX(0,NETWORKDAYS(MAX(DATE(2026,2,1),Mitarbeiter!$C252),MIN(DATE(2026,3,0),IF(Mitarbeiter!$D252="",DATE(2026,3,0),Mitarbeiter!$D252),TODAY()),Einstellungen!$F$13:$F$67)))*N(Mitarbeiter!$E252)/IF(Einstellungen!$C$11="7 Tage",7,5),N('Ist-Stunden'!G252)+(N(Krankheitstage!H252)+N(Krankheitstage!T252))*N($C252))))</f>
        <v/>
      </c>
      <c r="AL252" s="76">
        <f>IF($B252="",0,IF(Einstellungen!$C$10="Ja",MAX(IF(Einstellungen!$C$11="7 Tage",MAX(0,(MIN(DATE(2026,4,0),IF(Mitarbeiter!$D252="",DATE(2026,4,0),Mitarbeiter!$D252),TODAY()))-(MAX(DATE(2026,3,1),Mitarbeiter!$C252))+1),MAX(0,NETWORKDAYS(MAX(DATE(2026,3,1),Mitarbeiter!$C252),MIN(DATE(2026,4,0),IF(Mitarbeiter!$D252="",DATE(2026,4,0),Mitarbeiter!$D252),TODAY()),Einstellungen!$F$13:$F$67)))*N(Mitarbeiter!$E252)/IF(Einstellungen!$C$11="7 Tage",7,5),N('Ist-Stunden'!H252)),MAX(IF(Einstellungen!$C$11="7 Tage",MAX(0,(MIN(DATE(2026,4,0),IF(Mitarbeiter!$D252="",DATE(2026,4,0),Mitarbeiter!$D252),TODAY()))-(MAX(DATE(2026,3,1),Mitarbeiter!$C252))+1),MAX(0,NETWORKDAYS(MAX(DATE(2026,3,1),Mitarbeiter!$C252),MIN(DATE(2026,4,0),IF(Mitarbeiter!$D252="",DATE(2026,4,0),Mitarbeiter!$D252),TODAY()),Einstellungen!$F$13:$F$67)))*N(Mitarbeiter!$E252)/IF(Einstellungen!$C$11="7 Tage",7,5),N('Ist-Stunden'!H252)+(N(Krankheitstage!I252)+N(Krankheitstage!U252))*N($C252))))</f>
        <v/>
      </c>
      <c r="AM252" s="76">
        <f>IF($B252="",0,IF(Einstellungen!$C$10="Ja",MAX(IF(Einstellungen!$C$11="7 Tage",MAX(0,(MIN(DATE(2026,5,0),IF(Mitarbeiter!$D252="",DATE(2026,5,0),Mitarbeiter!$D252),TODAY()))-(MAX(DATE(2026,4,1),Mitarbeiter!$C252))+1),MAX(0,NETWORKDAYS(MAX(DATE(2026,4,1),Mitarbeiter!$C252),MIN(DATE(2026,5,0),IF(Mitarbeiter!$D252="",DATE(2026,5,0),Mitarbeiter!$D252),TODAY()),Einstellungen!$F$13:$F$67)))*N(Mitarbeiter!$E252)/IF(Einstellungen!$C$11="7 Tage",7,5),N('Ist-Stunden'!I252)),MAX(IF(Einstellungen!$C$11="7 Tage",MAX(0,(MIN(DATE(2026,5,0),IF(Mitarbeiter!$D252="",DATE(2026,5,0),Mitarbeiter!$D252),TODAY()))-(MAX(DATE(2026,4,1),Mitarbeiter!$C252))+1),MAX(0,NETWORKDAYS(MAX(DATE(2026,4,1),Mitarbeiter!$C252),MIN(DATE(2026,5,0),IF(Mitarbeiter!$D252="",DATE(2026,5,0),Mitarbeiter!$D252),TODAY()),Einstellungen!$F$13:$F$67)))*N(Mitarbeiter!$E252)/IF(Einstellungen!$C$11="7 Tage",7,5),N('Ist-Stunden'!I252)+(N(Krankheitstage!J252)+N(Krankheitstage!V252))*N($C252))))</f>
        <v/>
      </c>
      <c r="AN252" s="76">
        <f>IF($B252="",0,IF(Einstellungen!$C$10="Ja",MAX(IF(Einstellungen!$C$11="7 Tage",MAX(0,(MIN(DATE(2026,6,0),IF(Mitarbeiter!$D252="",DATE(2026,6,0),Mitarbeiter!$D252),TODAY()))-(MAX(DATE(2026,5,1),Mitarbeiter!$C252))+1),MAX(0,NETWORKDAYS(MAX(DATE(2026,5,1),Mitarbeiter!$C252),MIN(DATE(2026,6,0),IF(Mitarbeiter!$D252="",DATE(2026,6,0),Mitarbeiter!$D252),TODAY()),Einstellungen!$F$13:$F$67)))*N(Mitarbeiter!$E252)/IF(Einstellungen!$C$11="7 Tage",7,5),N('Ist-Stunden'!J252)),MAX(IF(Einstellungen!$C$11="7 Tage",MAX(0,(MIN(DATE(2026,6,0),IF(Mitarbeiter!$D252="",DATE(2026,6,0),Mitarbeiter!$D252),TODAY()))-(MAX(DATE(2026,5,1),Mitarbeiter!$C252))+1),MAX(0,NETWORKDAYS(MAX(DATE(2026,5,1),Mitarbeiter!$C252),MIN(DATE(2026,6,0),IF(Mitarbeiter!$D252="",DATE(2026,6,0),Mitarbeiter!$D252),TODAY()),Einstellungen!$F$13:$F$67)))*N(Mitarbeiter!$E252)/IF(Einstellungen!$C$11="7 Tage",7,5),N('Ist-Stunden'!J252)+(N(Krankheitstage!K252)+N(Krankheitstage!W252))*N($C252))))</f>
        <v/>
      </c>
      <c r="AO252" s="76">
        <f>IF($B252="",0,IF(Einstellungen!$C$10="Ja",MAX(IF(Einstellungen!$C$11="7 Tage",MAX(0,(MIN(DATE(2026,7,0),IF(Mitarbeiter!$D252="",DATE(2026,7,0),Mitarbeiter!$D252),TODAY()))-(MAX(DATE(2026,6,1),Mitarbeiter!$C252))+1),MAX(0,NETWORKDAYS(MAX(DATE(2026,6,1),Mitarbeiter!$C252),MIN(DATE(2026,7,0),IF(Mitarbeiter!$D252="",DATE(2026,7,0),Mitarbeiter!$D252),TODAY()),Einstellungen!$F$13:$F$67)))*N(Mitarbeiter!$E252)/IF(Einstellungen!$C$11="7 Tage",7,5),N('Ist-Stunden'!K252)),MAX(IF(Einstellungen!$C$11="7 Tage",MAX(0,(MIN(DATE(2026,7,0),IF(Mitarbeiter!$D252="",DATE(2026,7,0),Mitarbeiter!$D252),TODAY()))-(MAX(DATE(2026,6,1),Mitarbeiter!$C252))+1),MAX(0,NETWORKDAYS(MAX(DATE(2026,6,1),Mitarbeiter!$C252),MIN(DATE(2026,7,0),IF(Mitarbeiter!$D252="",DATE(2026,7,0),Mitarbeiter!$D252),TODAY()),Einstellungen!$F$13:$F$67)))*N(Mitarbeiter!$E252)/IF(Einstellungen!$C$11="7 Tage",7,5),N('Ist-Stunden'!K252)+(N(Krankheitstage!L252)+N(Krankheitstage!X252))*N($C252))))</f>
        <v/>
      </c>
      <c r="AP252" s="76">
        <f>IF($B252="",0,IF(Einstellungen!$C$10="Ja",MAX(IF(Einstellungen!$C$11="7 Tage",MAX(0,(MIN(DATE(2026,8,0),IF(Mitarbeiter!$D252="",DATE(2026,8,0),Mitarbeiter!$D252),TODAY()))-(MAX(DATE(2026,7,1),Mitarbeiter!$C252))+1),MAX(0,NETWORKDAYS(MAX(DATE(2026,7,1),Mitarbeiter!$C252),MIN(DATE(2026,8,0),IF(Mitarbeiter!$D252="",DATE(2026,8,0),Mitarbeiter!$D252),TODAY()),Einstellungen!$F$13:$F$67)))*N(Mitarbeiter!$E252)/IF(Einstellungen!$C$11="7 Tage",7,5),N('Ist-Stunden'!L252)),MAX(IF(Einstellungen!$C$11="7 Tage",MAX(0,(MIN(DATE(2026,8,0),IF(Mitarbeiter!$D252="",DATE(2026,8,0),Mitarbeiter!$D252),TODAY()))-(MAX(DATE(2026,7,1),Mitarbeiter!$C252))+1),MAX(0,NETWORKDAYS(MAX(DATE(2026,7,1),Mitarbeiter!$C252),MIN(DATE(2026,8,0),IF(Mitarbeiter!$D252="",DATE(2026,8,0),Mitarbeiter!$D252),TODAY()),Einstellungen!$F$13:$F$67)))*N(Mitarbeiter!$E252)/IF(Einstellungen!$C$11="7 Tage",7,5),N('Ist-Stunden'!L252)+(N(Krankheitstage!M252)+N(Krankheitstage!Y252))*N($C252))))</f>
        <v/>
      </c>
      <c r="AQ252" s="76">
        <f>IF($B252="",0,IF(Einstellungen!$C$10="Ja",MAX(IF(Einstellungen!$C$11="7 Tage",MAX(0,(MIN(DATE(2026,9,0),IF(Mitarbeiter!$D252="",DATE(2026,9,0),Mitarbeiter!$D252),TODAY()))-(MAX(DATE(2026,8,1),Mitarbeiter!$C252))+1),MAX(0,NETWORKDAYS(MAX(DATE(2026,8,1),Mitarbeiter!$C252),MIN(DATE(2026,9,0),IF(Mitarbeiter!$D252="",DATE(2026,9,0),Mitarbeiter!$D252),TODAY()),Einstellungen!$F$13:$F$67)))*N(Mitarbeiter!$E252)/IF(Einstellungen!$C$11="7 Tage",7,5),N('Ist-Stunden'!M252)),MAX(IF(Einstellungen!$C$11="7 Tage",MAX(0,(MIN(DATE(2026,9,0),IF(Mitarbeiter!$D252="",DATE(2026,9,0),Mitarbeiter!$D252),TODAY()))-(MAX(DATE(2026,8,1),Mitarbeiter!$C252))+1),MAX(0,NETWORKDAYS(MAX(DATE(2026,8,1),Mitarbeiter!$C252),MIN(DATE(2026,9,0),IF(Mitarbeiter!$D252="",DATE(2026,9,0),Mitarbeiter!$D252),TODAY()),Einstellungen!$F$13:$F$67)))*N(Mitarbeiter!$E252)/IF(Einstellungen!$C$11="7 Tage",7,5),N('Ist-Stunden'!M252)+(N(Krankheitstage!N252)+N(Krankheitstage!Z252))*N($C252))))</f>
        <v/>
      </c>
      <c r="AR252" s="76">
        <f>IF($B252="",0,IF(Einstellungen!$C$10="Ja",MAX(IF(Einstellungen!$C$11="7 Tage",MAX(0,(MIN(DATE(2026,10,0),IF(Mitarbeiter!$D252="",DATE(2026,10,0),Mitarbeiter!$D252),TODAY()))-(MAX(DATE(2026,9,1),Mitarbeiter!$C252))+1),MAX(0,NETWORKDAYS(MAX(DATE(2026,9,1),Mitarbeiter!$C252),MIN(DATE(2026,10,0),IF(Mitarbeiter!$D252="",DATE(2026,10,0),Mitarbeiter!$D252),TODAY()),Einstellungen!$F$13:$F$67)))*N(Mitarbeiter!$E252)/IF(Einstellungen!$C$11="7 Tage",7,5),N('Ist-Stunden'!N252)),MAX(IF(Einstellungen!$C$11="7 Tage",MAX(0,(MIN(DATE(2026,10,0),IF(Mitarbeiter!$D252="",DATE(2026,10,0),Mitarbeiter!$D252),TODAY()))-(MAX(DATE(2026,9,1),Mitarbeiter!$C252))+1),MAX(0,NETWORKDAYS(MAX(DATE(2026,9,1),Mitarbeiter!$C252),MIN(DATE(2026,10,0),IF(Mitarbeiter!$D252="",DATE(2026,10,0),Mitarbeiter!$D252),TODAY()),Einstellungen!$F$13:$F$67)))*N(Mitarbeiter!$E252)/IF(Einstellungen!$C$11="7 Tage",7,5),N('Ist-Stunden'!N252)+(N(Krankheitstage!O252)+N(Krankheitstage!AA252))*N($C252))))</f>
        <v/>
      </c>
      <c r="AS252" s="76">
        <f>IF($B252="",0,IF(Einstellungen!$C$10="Ja",MAX(IF(Einstellungen!$C$11="7 Tage",MAX(0,(MIN(DATE(2026,11,0),IF(Mitarbeiter!$D252="",DATE(2026,11,0),Mitarbeiter!$D252),TODAY()))-(MAX(DATE(2026,10,1),Mitarbeiter!$C252))+1),MAX(0,NETWORKDAYS(MAX(DATE(2026,10,1),Mitarbeiter!$C252),MIN(DATE(2026,11,0),IF(Mitarbeiter!$D252="",DATE(2026,11,0),Mitarbeiter!$D252),TODAY()),Einstellungen!$F$13:$F$67)))*N(Mitarbeiter!$E252)/IF(Einstellungen!$C$11="7 Tage",7,5),N('Ist-Stunden'!O252)),MAX(IF(Einstellungen!$C$11="7 Tage",MAX(0,(MIN(DATE(2026,11,0),IF(Mitarbeiter!$D252="",DATE(2026,11,0),Mitarbeiter!$D252),TODAY()))-(MAX(DATE(2026,10,1),Mitarbeiter!$C252))+1),MAX(0,NETWORKDAYS(MAX(DATE(2026,10,1),Mitarbeiter!$C252),MIN(DATE(2026,11,0),IF(Mitarbeiter!$D252="",DATE(2026,11,0),Mitarbeiter!$D252),TODAY()),Einstellungen!$F$13:$F$67)))*N(Mitarbeiter!$E252)/IF(Einstellungen!$C$11="7 Tage",7,5),N('Ist-Stunden'!O252)+(N(Krankheitstage!P252)+N(Krankheitstage!AB252))*N($C252))))</f>
        <v/>
      </c>
      <c r="AT252" s="76">
        <f>IF($B252="",0,IF(Einstellungen!$C$10="Ja",MAX(IF(Einstellungen!$C$11="7 Tage",MAX(0,(MIN(DATE(2026,12,0),IF(Mitarbeiter!$D252="",DATE(2026,12,0),Mitarbeiter!$D252),TODAY()))-(MAX(DATE(2026,11,1),Mitarbeiter!$C252))+1),MAX(0,NETWORKDAYS(MAX(DATE(2026,11,1),Mitarbeiter!$C252),MIN(DATE(2026,12,0),IF(Mitarbeiter!$D252="",DATE(2026,12,0),Mitarbeiter!$D252),TODAY()),Einstellungen!$F$13:$F$67)))*N(Mitarbeiter!$E252)/IF(Einstellungen!$C$11="7 Tage",7,5),N('Ist-Stunden'!P252)),MAX(IF(Einstellungen!$C$11="7 Tage",MAX(0,(MIN(DATE(2026,12,0),IF(Mitarbeiter!$D252="",DATE(2026,12,0),Mitarbeiter!$D252),TODAY()))-(MAX(DATE(2026,11,1),Mitarbeiter!$C252))+1),MAX(0,NETWORKDAYS(MAX(DATE(2026,11,1),Mitarbeiter!$C252),MIN(DATE(2026,12,0),IF(Mitarbeiter!$D252="",DATE(2026,12,0),Mitarbeiter!$D252),TODAY()),Einstellungen!$F$13:$F$67)))*N(Mitarbeiter!$E252)/IF(Einstellungen!$C$11="7 Tage",7,5),N('Ist-Stunden'!P252)+(N(Krankheitstage!Q252)+N(Krankheitstage!AC252))*N($C252))))</f>
        <v/>
      </c>
      <c r="AU252" s="76">
        <f>IF($B252="",0,IF(Einstellungen!$C$10="Ja",MAX(IF(Einstellungen!$C$11="7 Tage",MAX(0,(MIN(DATE(2026,13,0),IF(Mitarbeiter!$D252="",DATE(2026,13,0),Mitarbeiter!$D252),TODAY()))-(MAX(DATE(2026,12,1),Mitarbeiter!$C252))+1),MAX(0,NETWORKDAYS(MAX(DATE(2026,12,1),Mitarbeiter!$C252),MIN(DATE(2026,13,0),IF(Mitarbeiter!$D252="",DATE(2026,13,0),Mitarbeiter!$D252),TODAY()),Einstellungen!$F$13:$F$67)))*N(Mitarbeiter!$E252)/IF(Einstellungen!$C$11="7 Tage",7,5),N('Ist-Stunden'!Q252)),MAX(IF(Einstellungen!$C$11="7 Tage",MAX(0,(MIN(DATE(2026,13,0),IF(Mitarbeiter!$D252="",DATE(2026,13,0),Mitarbeiter!$D252),TODAY()))-(MAX(DATE(2026,12,1),Mitarbeiter!$C252))+1),MAX(0,NETWORKDAYS(MAX(DATE(2026,12,1),Mitarbeiter!$C252),MIN(DATE(2026,13,0),IF(Mitarbeiter!$D252="",DATE(2026,13,0),Mitarbeiter!$D252),TODAY()),Einstellungen!$F$13:$F$67)))*N(Mitarbeiter!$E252)/IF(Einstellungen!$C$11="7 Tage",7,5),N('Ist-Stunden'!Q252)+(N(Krankheitstage!R252)+N(Krankheitstage!AD252))*N($C252))))</f>
        <v/>
      </c>
      <c r="AV252" s="76">
        <f>IF($B252="",0,IF(Einstellungen!$C$10="Ja",MAX(IF(Einstellungen!$C$11="7 Tage",MAX(0,(MIN(DATE(2027,2,0),IF(Mitarbeiter!$D252="",DATE(2027,2,0),Mitarbeiter!$D252),TODAY()))-(MAX(DATE(2027,1,1),Mitarbeiter!$C252))+1),MAX(0,NETWORKDAYS(MAX(DATE(2027,1,1),Mitarbeiter!$C252),MIN(DATE(2027,2,0),IF(Mitarbeiter!$D252="",DATE(2027,2,0),Mitarbeiter!$D252),TODAY()),Einstellungen!$F$13:$F$67)))*N(Mitarbeiter!$E252)/IF(Einstellungen!$C$11="7 Tage",7,5),N('Ist-Stunden'!R252)),MAX(IF(Einstellungen!$C$11="7 Tage",MAX(0,(MIN(DATE(2027,2,0),IF(Mitarbeiter!$D252="",DATE(2027,2,0),Mitarbeiter!$D252),TODAY()))-(MAX(DATE(2027,1,1),Mitarbeiter!$C252))+1),MAX(0,NETWORKDAYS(MAX(DATE(2027,1,1),Mitarbeiter!$C252),MIN(DATE(2027,2,0),IF(Mitarbeiter!$D252="",DATE(2027,2,0),Mitarbeiter!$D252),TODAY()),Einstellungen!$F$13:$F$67)))*N(Mitarbeiter!$E252)/IF(Einstellungen!$C$11="7 Tage",7,5),N('Ist-Stunden'!R252)+(N(Krankheitstage!AE252)+N(Krankheitstage!AQ252))*N($C252))))</f>
        <v/>
      </c>
      <c r="AW252" s="76">
        <f>IF($B252="",0,IF(Einstellungen!$C$10="Ja",MAX(IF(Einstellungen!$C$11="7 Tage",MAX(0,(MIN(DATE(2027,3,0),IF(Mitarbeiter!$D252="",DATE(2027,3,0),Mitarbeiter!$D252),TODAY()))-(MAX(DATE(2027,2,1),Mitarbeiter!$C252))+1),MAX(0,NETWORKDAYS(MAX(DATE(2027,2,1),Mitarbeiter!$C252),MIN(DATE(2027,3,0),IF(Mitarbeiter!$D252="",DATE(2027,3,0),Mitarbeiter!$D252),TODAY()),Einstellungen!$F$13:$F$67)))*N(Mitarbeiter!$E252)/IF(Einstellungen!$C$11="7 Tage",7,5),N('Ist-Stunden'!S252)),MAX(IF(Einstellungen!$C$11="7 Tage",MAX(0,(MIN(DATE(2027,3,0),IF(Mitarbeiter!$D252="",DATE(2027,3,0),Mitarbeiter!$D252),TODAY()))-(MAX(DATE(2027,2,1),Mitarbeiter!$C252))+1),MAX(0,NETWORKDAYS(MAX(DATE(2027,2,1),Mitarbeiter!$C252),MIN(DATE(2027,3,0),IF(Mitarbeiter!$D252="",DATE(2027,3,0),Mitarbeiter!$D252),TODAY()),Einstellungen!$F$13:$F$67)))*N(Mitarbeiter!$E252)/IF(Einstellungen!$C$11="7 Tage",7,5),N('Ist-Stunden'!S252)+(N(Krankheitstage!AF252)+N(Krankheitstage!AR252))*N($C252))))</f>
        <v/>
      </c>
      <c r="AX252" s="76">
        <f>IF($B252="",0,IF(Einstellungen!$C$10="Ja",MAX(IF(Einstellungen!$C$11="7 Tage",MAX(0,(MIN(DATE(2027,4,0),IF(Mitarbeiter!$D252="",DATE(2027,4,0),Mitarbeiter!$D252),TODAY()))-(MAX(DATE(2027,3,1),Mitarbeiter!$C252))+1),MAX(0,NETWORKDAYS(MAX(DATE(2027,3,1),Mitarbeiter!$C252),MIN(DATE(2027,4,0),IF(Mitarbeiter!$D252="",DATE(2027,4,0),Mitarbeiter!$D252),TODAY()),Einstellungen!$F$13:$F$67)))*N(Mitarbeiter!$E252)/IF(Einstellungen!$C$11="7 Tage",7,5),N('Ist-Stunden'!T252)),MAX(IF(Einstellungen!$C$11="7 Tage",MAX(0,(MIN(DATE(2027,4,0),IF(Mitarbeiter!$D252="",DATE(2027,4,0),Mitarbeiter!$D252),TODAY()))-(MAX(DATE(2027,3,1),Mitarbeiter!$C252))+1),MAX(0,NETWORKDAYS(MAX(DATE(2027,3,1),Mitarbeiter!$C252),MIN(DATE(2027,4,0),IF(Mitarbeiter!$D252="",DATE(2027,4,0),Mitarbeiter!$D252),TODAY()),Einstellungen!$F$13:$F$67)))*N(Mitarbeiter!$E252)/IF(Einstellungen!$C$11="7 Tage",7,5),N('Ist-Stunden'!T252)+(N(Krankheitstage!AG252)+N(Krankheitstage!AS252))*N($C252))))</f>
        <v/>
      </c>
      <c r="AY252" s="76">
        <f>IF($B252="",0,IF(Einstellungen!$C$10="Ja",MAX(IF(Einstellungen!$C$11="7 Tage",MAX(0,(MIN(DATE(2027,5,0),IF(Mitarbeiter!$D252="",DATE(2027,5,0),Mitarbeiter!$D252),TODAY()))-(MAX(DATE(2027,4,1),Mitarbeiter!$C252))+1),MAX(0,NETWORKDAYS(MAX(DATE(2027,4,1),Mitarbeiter!$C252),MIN(DATE(2027,5,0),IF(Mitarbeiter!$D252="",DATE(2027,5,0),Mitarbeiter!$D252),TODAY()),Einstellungen!$F$13:$F$67)))*N(Mitarbeiter!$E252)/IF(Einstellungen!$C$11="7 Tage",7,5),N('Ist-Stunden'!U252)),MAX(IF(Einstellungen!$C$11="7 Tage",MAX(0,(MIN(DATE(2027,5,0),IF(Mitarbeiter!$D252="",DATE(2027,5,0),Mitarbeiter!$D252),TODAY()))-(MAX(DATE(2027,4,1),Mitarbeiter!$C252))+1),MAX(0,NETWORKDAYS(MAX(DATE(2027,4,1),Mitarbeiter!$C252),MIN(DATE(2027,5,0),IF(Mitarbeiter!$D252="",DATE(2027,5,0),Mitarbeiter!$D252),TODAY()),Einstellungen!$F$13:$F$67)))*N(Mitarbeiter!$E252)/IF(Einstellungen!$C$11="7 Tage",7,5),N('Ist-Stunden'!U252)+(N(Krankheitstage!AH252)+N(Krankheitstage!AT252))*N($C252))))</f>
        <v/>
      </c>
      <c r="AZ252" s="76">
        <f>IF($B252="",0,IF(Einstellungen!$C$10="Ja",MAX(IF(Einstellungen!$C$11="7 Tage",MAX(0,(MIN(DATE(2027,6,0),IF(Mitarbeiter!$D252="",DATE(2027,6,0),Mitarbeiter!$D252),TODAY()))-(MAX(DATE(2027,5,1),Mitarbeiter!$C252))+1),MAX(0,NETWORKDAYS(MAX(DATE(2027,5,1),Mitarbeiter!$C252),MIN(DATE(2027,6,0),IF(Mitarbeiter!$D252="",DATE(2027,6,0),Mitarbeiter!$D252),TODAY()),Einstellungen!$F$13:$F$67)))*N(Mitarbeiter!$E252)/IF(Einstellungen!$C$11="7 Tage",7,5),N('Ist-Stunden'!V252)),MAX(IF(Einstellungen!$C$11="7 Tage",MAX(0,(MIN(DATE(2027,6,0),IF(Mitarbeiter!$D252="",DATE(2027,6,0),Mitarbeiter!$D252),TODAY()))-(MAX(DATE(2027,5,1),Mitarbeiter!$C252))+1),MAX(0,NETWORKDAYS(MAX(DATE(2027,5,1),Mitarbeiter!$C252),MIN(DATE(2027,6,0),IF(Mitarbeiter!$D252="",DATE(2027,6,0),Mitarbeiter!$D252),TODAY()),Einstellungen!$F$13:$F$67)))*N(Mitarbeiter!$E252)/IF(Einstellungen!$C$11="7 Tage",7,5),N('Ist-Stunden'!V252)+(N(Krankheitstage!AI252)+N(Krankheitstage!AU252))*N($C252))))</f>
        <v/>
      </c>
      <c r="BA252" s="76">
        <f>IF($B252="",0,IF(Einstellungen!$C$10="Ja",MAX(IF(Einstellungen!$C$11="7 Tage",MAX(0,(MIN(DATE(2027,7,0),IF(Mitarbeiter!$D252="",DATE(2027,7,0),Mitarbeiter!$D252),TODAY()))-(MAX(DATE(2027,6,1),Mitarbeiter!$C252))+1),MAX(0,NETWORKDAYS(MAX(DATE(2027,6,1),Mitarbeiter!$C252),MIN(DATE(2027,7,0),IF(Mitarbeiter!$D252="",DATE(2027,7,0),Mitarbeiter!$D252),TODAY()),Einstellungen!$F$13:$F$67)))*N(Mitarbeiter!$E252)/IF(Einstellungen!$C$11="7 Tage",7,5),N('Ist-Stunden'!W252)),MAX(IF(Einstellungen!$C$11="7 Tage",MAX(0,(MIN(DATE(2027,7,0),IF(Mitarbeiter!$D252="",DATE(2027,7,0),Mitarbeiter!$D252),TODAY()))-(MAX(DATE(2027,6,1),Mitarbeiter!$C252))+1),MAX(0,NETWORKDAYS(MAX(DATE(2027,6,1),Mitarbeiter!$C252),MIN(DATE(2027,7,0),IF(Mitarbeiter!$D252="",DATE(2027,7,0),Mitarbeiter!$D252),TODAY()),Einstellungen!$F$13:$F$67)))*N(Mitarbeiter!$E252)/IF(Einstellungen!$C$11="7 Tage",7,5),N('Ist-Stunden'!W252)+(N(Krankheitstage!AJ252)+N(Krankheitstage!AV252))*N($C252))))</f>
        <v/>
      </c>
      <c r="BB252" s="76">
        <f>IF($B252="",0,IF(Einstellungen!$C$10="Ja",MAX(IF(Einstellungen!$C$11="7 Tage",MAX(0,(MIN(DATE(2027,8,0),IF(Mitarbeiter!$D252="",DATE(2027,8,0),Mitarbeiter!$D252),TODAY()))-(MAX(DATE(2027,7,1),Mitarbeiter!$C252))+1),MAX(0,NETWORKDAYS(MAX(DATE(2027,7,1),Mitarbeiter!$C252),MIN(DATE(2027,8,0),IF(Mitarbeiter!$D252="",DATE(2027,8,0),Mitarbeiter!$D252),TODAY()),Einstellungen!$F$13:$F$67)))*N(Mitarbeiter!$E252)/IF(Einstellungen!$C$11="7 Tage",7,5),N('Ist-Stunden'!X252)),MAX(IF(Einstellungen!$C$11="7 Tage",MAX(0,(MIN(DATE(2027,8,0),IF(Mitarbeiter!$D252="",DATE(2027,8,0),Mitarbeiter!$D252),TODAY()))-(MAX(DATE(2027,7,1),Mitarbeiter!$C252))+1),MAX(0,NETWORKDAYS(MAX(DATE(2027,7,1),Mitarbeiter!$C252),MIN(DATE(2027,8,0),IF(Mitarbeiter!$D252="",DATE(2027,8,0),Mitarbeiter!$D252),TODAY()),Einstellungen!$F$13:$F$67)))*N(Mitarbeiter!$E252)/IF(Einstellungen!$C$11="7 Tage",7,5),N('Ist-Stunden'!X252)+(N(Krankheitstage!AK252)+N(Krankheitstage!AW252))*N($C252))))</f>
        <v/>
      </c>
      <c r="BC252" s="76">
        <f>IF($B252="",0,IF(Einstellungen!$C$10="Ja",MAX(IF(Einstellungen!$C$11="7 Tage",MAX(0,(MIN(DATE(2027,9,0),IF(Mitarbeiter!$D252="",DATE(2027,9,0),Mitarbeiter!$D252),TODAY()))-(MAX(DATE(2027,8,1),Mitarbeiter!$C252))+1),MAX(0,NETWORKDAYS(MAX(DATE(2027,8,1),Mitarbeiter!$C252),MIN(DATE(2027,9,0),IF(Mitarbeiter!$D252="",DATE(2027,9,0),Mitarbeiter!$D252),TODAY()),Einstellungen!$F$13:$F$67)))*N(Mitarbeiter!$E252)/IF(Einstellungen!$C$11="7 Tage",7,5),N('Ist-Stunden'!Y252)),MAX(IF(Einstellungen!$C$11="7 Tage",MAX(0,(MIN(DATE(2027,9,0),IF(Mitarbeiter!$D252="",DATE(2027,9,0),Mitarbeiter!$D252),TODAY()))-(MAX(DATE(2027,8,1),Mitarbeiter!$C252))+1),MAX(0,NETWORKDAYS(MAX(DATE(2027,8,1),Mitarbeiter!$C252),MIN(DATE(2027,9,0),IF(Mitarbeiter!$D252="",DATE(2027,9,0),Mitarbeiter!$D252),TODAY()),Einstellungen!$F$13:$F$67)))*N(Mitarbeiter!$E252)/IF(Einstellungen!$C$11="7 Tage",7,5),N('Ist-Stunden'!Y252)+(N(Krankheitstage!AL252)+N(Krankheitstage!AX252))*N($C252))))</f>
        <v/>
      </c>
      <c r="BD252" s="76">
        <f>IF($B252="",0,IF(Einstellungen!$C$10="Ja",MAX(IF(Einstellungen!$C$11="7 Tage",MAX(0,(MIN(DATE(2027,10,0),IF(Mitarbeiter!$D252="",DATE(2027,10,0),Mitarbeiter!$D252),TODAY()))-(MAX(DATE(2027,9,1),Mitarbeiter!$C252))+1),MAX(0,NETWORKDAYS(MAX(DATE(2027,9,1),Mitarbeiter!$C252),MIN(DATE(2027,10,0),IF(Mitarbeiter!$D252="",DATE(2027,10,0),Mitarbeiter!$D252),TODAY()),Einstellungen!$F$13:$F$67)))*N(Mitarbeiter!$E252)/IF(Einstellungen!$C$11="7 Tage",7,5),N('Ist-Stunden'!Z252)),MAX(IF(Einstellungen!$C$11="7 Tage",MAX(0,(MIN(DATE(2027,10,0),IF(Mitarbeiter!$D252="",DATE(2027,10,0),Mitarbeiter!$D252),TODAY()))-(MAX(DATE(2027,9,1),Mitarbeiter!$C252))+1),MAX(0,NETWORKDAYS(MAX(DATE(2027,9,1),Mitarbeiter!$C252),MIN(DATE(2027,10,0),IF(Mitarbeiter!$D252="",DATE(2027,10,0),Mitarbeiter!$D252),TODAY()),Einstellungen!$F$13:$F$67)))*N(Mitarbeiter!$E252)/IF(Einstellungen!$C$11="7 Tage",7,5),N('Ist-Stunden'!Z252)+(N(Krankheitstage!AM252)+N(Krankheitstage!AY252))*N($C252))))</f>
        <v/>
      </c>
      <c r="BE252" s="76">
        <f>IF($B252="",0,IF(Einstellungen!$C$10="Ja",MAX(IF(Einstellungen!$C$11="7 Tage",MAX(0,(MIN(DATE(2027,11,0),IF(Mitarbeiter!$D252="",DATE(2027,11,0),Mitarbeiter!$D252),TODAY()))-(MAX(DATE(2027,10,1),Mitarbeiter!$C252))+1),MAX(0,NETWORKDAYS(MAX(DATE(2027,10,1),Mitarbeiter!$C252),MIN(DATE(2027,11,0),IF(Mitarbeiter!$D252="",DATE(2027,11,0),Mitarbeiter!$D252),TODAY()),Einstellungen!$F$13:$F$67)))*N(Mitarbeiter!$E252)/IF(Einstellungen!$C$11="7 Tage",7,5),N('Ist-Stunden'!AA252)),MAX(IF(Einstellungen!$C$11="7 Tage",MAX(0,(MIN(DATE(2027,11,0),IF(Mitarbeiter!$D252="",DATE(2027,11,0),Mitarbeiter!$D252),TODAY()))-(MAX(DATE(2027,10,1),Mitarbeiter!$C252))+1),MAX(0,NETWORKDAYS(MAX(DATE(2027,10,1),Mitarbeiter!$C252),MIN(DATE(2027,11,0),IF(Mitarbeiter!$D252="",DATE(2027,11,0),Mitarbeiter!$D252),TODAY()),Einstellungen!$F$13:$F$67)))*N(Mitarbeiter!$E252)/IF(Einstellungen!$C$11="7 Tage",7,5),N('Ist-Stunden'!AA252)+(N(Krankheitstage!AN252)+N(Krankheitstage!AZ252))*N($C252))))</f>
        <v/>
      </c>
      <c r="BF252" s="76">
        <f>IF($B252="",0,IF(Einstellungen!$C$10="Ja",MAX(IF(Einstellungen!$C$11="7 Tage",MAX(0,(MIN(DATE(2027,12,0),IF(Mitarbeiter!$D252="",DATE(2027,12,0),Mitarbeiter!$D252),TODAY()))-(MAX(DATE(2027,11,1),Mitarbeiter!$C252))+1),MAX(0,NETWORKDAYS(MAX(DATE(2027,11,1),Mitarbeiter!$C252),MIN(DATE(2027,12,0),IF(Mitarbeiter!$D252="",DATE(2027,12,0),Mitarbeiter!$D252),TODAY()),Einstellungen!$F$13:$F$67)))*N(Mitarbeiter!$E252)/IF(Einstellungen!$C$11="7 Tage",7,5),N('Ist-Stunden'!AB252)),MAX(IF(Einstellungen!$C$11="7 Tage",MAX(0,(MIN(DATE(2027,12,0),IF(Mitarbeiter!$D252="",DATE(2027,12,0),Mitarbeiter!$D252),TODAY()))-(MAX(DATE(2027,11,1),Mitarbeiter!$C252))+1),MAX(0,NETWORKDAYS(MAX(DATE(2027,11,1),Mitarbeiter!$C252),MIN(DATE(2027,12,0),IF(Mitarbeiter!$D252="",DATE(2027,12,0),Mitarbeiter!$D252),TODAY()),Einstellungen!$F$13:$F$67)))*N(Mitarbeiter!$E252)/IF(Einstellungen!$C$11="7 Tage",7,5),N('Ist-Stunden'!AB252)+(N(Krankheitstage!AO252)+N(Krankheitstage!BA252))*N($C252))))</f>
        <v/>
      </c>
      <c r="BG252" s="76">
        <f>IF($B252="",0,IF(Einstellungen!$C$10="Ja",MAX(IF(Einstellungen!$C$11="7 Tage",MAX(0,(MIN(DATE(2027,13,0),IF(Mitarbeiter!$D252="",DATE(2027,13,0),Mitarbeiter!$D252),TODAY()))-(MAX(DATE(2027,12,1),Mitarbeiter!$C252))+1),MAX(0,NETWORKDAYS(MAX(DATE(2027,12,1),Mitarbeiter!$C252),MIN(DATE(2027,13,0),IF(Mitarbeiter!$D252="",DATE(2027,13,0),Mitarbeiter!$D252),TODAY()),Einstellungen!$F$13:$F$67)))*N(Mitarbeiter!$E252)/IF(Einstellungen!$C$11="7 Tage",7,5),N('Ist-Stunden'!AC252)),MAX(IF(Einstellungen!$C$11="7 Tage",MAX(0,(MIN(DATE(2027,13,0),IF(Mitarbeiter!$D252="",DATE(2027,13,0),Mitarbeiter!$D252),TODAY()))-(MAX(DATE(2027,12,1),Mitarbeiter!$C252))+1),MAX(0,NETWORKDAYS(MAX(DATE(2027,12,1),Mitarbeiter!$C252),MIN(DATE(2027,13,0),IF(Mitarbeiter!$D252="",DATE(2027,13,0),Mitarbeiter!$D252),TODAY()),Einstellungen!$F$13:$F$67)))*N(Mitarbeiter!$E252)/IF(Einstellungen!$C$11="7 Tage",7,5),N('Ist-Stunden'!AC252)+(N(Krankheitstage!AP252)+N(Krankheitstage!BB252))*N($C252))))</f>
        <v/>
      </c>
      <c r="BH252" s="76">
        <f>IF($B252="",0,IF(Einstellungen!$C$10="Ja",MAX(IF(Einstellungen!$C$11="7 Tage",MAX(0,(MIN(DATE(2028,2,0),IF(Mitarbeiter!$D252="",DATE(2028,2,0),Mitarbeiter!$D252),TODAY()))-(MAX(DATE(2028,1,1),Mitarbeiter!$C252))+1),MAX(0,NETWORKDAYS(MAX(DATE(2028,1,1),Mitarbeiter!$C252),MIN(DATE(2028,2,0),IF(Mitarbeiter!$D252="",DATE(2028,2,0),Mitarbeiter!$D252),TODAY()),Einstellungen!$F$13:$F$67)))*N(Mitarbeiter!$E252)/IF(Einstellungen!$C$11="7 Tage",7,5),N('Ist-Stunden'!AD252)),MAX(IF(Einstellungen!$C$11="7 Tage",MAX(0,(MIN(DATE(2028,2,0),IF(Mitarbeiter!$D252="",DATE(2028,2,0),Mitarbeiter!$D252),TODAY()))-(MAX(DATE(2028,1,1),Mitarbeiter!$C252))+1),MAX(0,NETWORKDAYS(MAX(DATE(2028,1,1),Mitarbeiter!$C252),MIN(DATE(2028,2,0),IF(Mitarbeiter!$D252="",DATE(2028,2,0),Mitarbeiter!$D252),TODAY()),Einstellungen!$F$13:$F$67)))*N(Mitarbeiter!$E252)/IF(Einstellungen!$C$11="7 Tage",7,5),N('Ist-Stunden'!AD252)+(N(Krankheitstage!BC252)+N(Krankheitstage!BO252))*N($C252))))</f>
        <v/>
      </c>
      <c r="BI252" s="76">
        <f>IF($B252="",0,IF(Einstellungen!$C$10="Ja",MAX(IF(Einstellungen!$C$11="7 Tage",MAX(0,(MIN(DATE(2028,3,0),IF(Mitarbeiter!$D252="",DATE(2028,3,0),Mitarbeiter!$D252),TODAY()))-(MAX(DATE(2028,2,1),Mitarbeiter!$C252))+1),MAX(0,NETWORKDAYS(MAX(DATE(2028,2,1),Mitarbeiter!$C252),MIN(DATE(2028,3,0),IF(Mitarbeiter!$D252="",DATE(2028,3,0),Mitarbeiter!$D252),TODAY()),Einstellungen!$F$13:$F$67)))*N(Mitarbeiter!$E252)/IF(Einstellungen!$C$11="7 Tage",7,5),N('Ist-Stunden'!AE252)),MAX(IF(Einstellungen!$C$11="7 Tage",MAX(0,(MIN(DATE(2028,3,0),IF(Mitarbeiter!$D252="",DATE(2028,3,0),Mitarbeiter!$D252),TODAY()))-(MAX(DATE(2028,2,1),Mitarbeiter!$C252))+1),MAX(0,NETWORKDAYS(MAX(DATE(2028,2,1),Mitarbeiter!$C252),MIN(DATE(2028,3,0),IF(Mitarbeiter!$D252="",DATE(2028,3,0),Mitarbeiter!$D252),TODAY()),Einstellungen!$F$13:$F$67)))*N(Mitarbeiter!$E252)/IF(Einstellungen!$C$11="7 Tage",7,5),N('Ist-Stunden'!AE252)+(N(Krankheitstage!BD252)+N(Krankheitstage!BP252))*N($C252))))</f>
        <v/>
      </c>
      <c r="BJ252" s="76">
        <f>IF($B252="",0,IF(Einstellungen!$C$10="Ja",MAX(IF(Einstellungen!$C$11="7 Tage",MAX(0,(MIN(DATE(2028,4,0),IF(Mitarbeiter!$D252="",DATE(2028,4,0),Mitarbeiter!$D252),TODAY()))-(MAX(DATE(2028,3,1),Mitarbeiter!$C252))+1),MAX(0,NETWORKDAYS(MAX(DATE(2028,3,1),Mitarbeiter!$C252),MIN(DATE(2028,4,0),IF(Mitarbeiter!$D252="",DATE(2028,4,0),Mitarbeiter!$D252),TODAY()),Einstellungen!$F$13:$F$67)))*N(Mitarbeiter!$E252)/IF(Einstellungen!$C$11="7 Tage",7,5),N('Ist-Stunden'!AF252)),MAX(IF(Einstellungen!$C$11="7 Tage",MAX(0,(MIN(DATE(2028,4,0),IF(Mitarbeiter!$D252="",DATE(2028,4,0),Mitarbeiter!$D252),TODAY()))-(MAX(DATE(2028,3,1),Mitarbeiter!$C252))+1),MAX(0,NETWORKDAYS(MAX(DATE(2028,3,1),Mitarbeiter!$C252),MIN(DATE(2028,4,0),IF(Mitarbeiter!$D252="",DATE(2028,4,0),Mitarbeiter!$D252),TODAY()),Einstellungen!$F$13:$F$67)))*N(Mitarbeiter!$E252)/IF(Einstellungen!$C$11="7 Tage",7,5),N('Ist-Stunden'!AF252)+(N(Krankheitstage!BE252)+N(Krankheitstage!BQ252))*N($C252))))</f>
        <v/>
      </c>
      <c r="BK252" s="76">
        <f>IF($B252="",0,IF(Einstellungen!$C$10="Ja",MAX(IF(Einstellungen!$C$11="7 Tage",MAX(0,(MIN(DATE(2028,5,0),IF(Mitarbeiter!$D252="",DATE(2028,5,0),Mitarbeiter!$D252),TODAY()))-(MAX(DATE(2028,4,1),Mitarbeiter!$C252))+1),MAX(0,NETWORKDAYS(MAX(DATE(2028,4,1),Mitarbeiter!$C252),MIN(DATE(2028,5,0),IF(Mitarbeiter!$D252="",DATE(2028,5,0),Mitarbeiter!$D252),TODAY()),Einstellungen!$F$13:$F$67)))*N(Mitarbeiter!$E252)/IF(Einstellungen!$C$11="7 Tage",7,5),N('Ist-Stunden'!AG252)),MAX(IF(Einstellungen!$C$11="7 Tage",MAX(0,(MIN(DATE(2028,5,0),IF(Mitarbeiter!$D252="",DATE(2028,5,0),Mitarbeiter!$D252),TODAY()))-(MAX(DATE(2028,4,1),Mitarbeiter!$C252))+1),MAX(0,NETWORKDAYS(MAX(DATE(2028,4,1),Mitarbeiter!$C252),MIN(DATE(2028,5,0),IF(Mitarbeiter!$D252="",DATE(2028,5,0),Mitarbeiter!$D252),TODAY()),Einstellungen!$F$13:$F$67)))*N(Mitarbeiter!$E252)/IF(Einstellungen!$C$11="7 Tage",7,5),N('Ist-Stunden'!AG252)+(N(Krankheitstage!BF252)+N(Krankheitstage!BR252))*N($C252))))</f>
        <v/>
      </c>
      <c r="BL252" s="76">
        <f>IF($B252="",0,IF(Einstellungen!$C$10="Ja",MAX(IF(Einstellungen!$C$11="7 Tage",MAX(0,(MIN(DATE(2028,6,0),IF(Mitarbeiter!$D252="",DATE(2028,6,0),Mitarbeiter!$D252),TODAY()))-(MAX(DATE(2028,5,1),Mitarbeiter!$C252))+1),MAX(0,NETWORKDAYS(MAX(DATE(2028,5,1),Mitarbeiter!$C252),MIN(DATE(2028,6,0),IF(Mitarbeiter!$D252="",DATE(2028,6,0),Mitarbeiter!$D252),TODAY()),Einstellungen!$F$13:$F$67)))*N(Mitarbeiter!$E252)/IF(Einstellungen!$C$11="7 Tage",7,5),N('Ist-Stunden'!AH252)),MAX(IF(Einstellungen!$C$11="7 Tage",MAX(0,(MIN(DATE(2028,6,0),IF(Mitarbeiter!$D252="",DATE(2028,6,0),Mitarbeiter!$D252),TODAY()))-(MAX(DATE(2028,5,1),Mitarbeiter!$C252))+1),MAX(0,NETWORKDAYS(MAX(DATE(2028,5,1),Mitarbeiter!$C252),MIN(DATE(2028,6,0),IF(Mitarbeiter!$D252="",DATE(2028,6,0),Mitarbeiter!$D252),TODAY()),Einstellungen!$F$13:$F$67)))*N(Mitarbeiter!$E252)/IF(Einstellungen!$C$11="7 Tage",7,5),N('Ist-Stunden'!AH252)+(N(Krankheitstage!BG252)+N(Krankheitstage!BS252))*N($C252))))</f>
        <v/>
      </c>
      <c r="BM252" s="76">
        <f>IF($B252="",0,IF(Einstellungen!$C$10="Ja",MAX(IF(Einstellungen!$C$11="7 Tage",MAX(0,(MIN(DATE(2028,7,0),IF(Mitarbeiter!$D252="",DATE(2028,7,0),Mitarbeiter!$D252),TODAY()))-(MAX(DATE(2028,6,1),Mitarbeiter!$C252))+1),MAX(0,NETWORKDAYS(MAX(DATE(2028,6,1),Mitarbeiter!$C252),MIN(DATE(2028,7,0),IF(Mitarbeiter!$D252="",DATE(2028,7,0),Mitarbeiter!$D252),TODAY()),Einstellungen!$F$13:$F$67)))*N(Mitarbeiter!$E252)/IF(Einstellungen!$C$11="7 Tage",7,5),N('Ist-Stunden'!AI252)),MAX(IF(Einstellungen!$C$11="7 Tage",MAX(0,(MIN(DATE(2028,7,0),IF(Mitarbeiter!$D252="",DATE(2028,7,0),Mitarbeiter!$D252),TODAY()))-(MAX(DATE(2028,6,1),Mitarbeiter!$C252))+1),MAX(0,NETWORKDAYS(MAX(DATE(2028,6,1),Mitarbeiter!$C252),MIN(DATE(2028,7,0),IF(Mitarbeiter!$D252="",DATE(2028,7,0),Mitarbeiter!$D252),TODAY()),Einstellungen!$F$13:$F$67)))*N(Mitarbeiter!$E252)/IF(Einstellungen!$C$11="7 Tage",7,5),N('Ist-Stunden'!AI252)+(N(Krankheitstage!BH252)+N(Krankheitstage!BT252))*N($C252))))</f>
        <v/>
      </c>
      <c r="BN252" s="76">
        <f>IF($B252="",0,IF(Einstellungen!$C$10="Ja",MAX(IF(Einstellungen!$C$11="7 Tage",MAX(0,(MIN(DATE(2028,8,0),IF(Mitarbeiter!$D252="",DATE(2028,8,0),Mitarbeiter!$D252),TODAY()))-(MAX(DATE(2028,7,1),Mitarbeiter!$C252))+1),MAX(0,NETWORKDAYS(MAX(DATE(2028,7,1),Mitarbeiter!$C252),MIN(DATE(2028,8,0),IF(Mitarbeiter!$D252="",DATE(2028,8,0),Mitarbeiter!$D252),TODAY()),Einstellungen!$F$13:$F$67)))*N(Mitarbeiter!$E252)/IF(Einstellungen!$C$11="7 Tage",7,5),N('Ist-Stunden'!AJ252)),MAX(IF(Einstellungen!$C$11="7 Tage",MAX(0,(MIN(DATE(2028,8,0),IF(Mitarbeiter!$D252="",DATE(2028,8,0),Mitarbeiter!$D252),TODAY()))-(MAX(DATE(2028,7,1),Mitarbeiter!$C252))+1),MAX(0,NETWORKDAYS(MAX(DATE(2028,7,1),Mitarbeiter!$C252),MIN(DATE(2028,8,0),IF(Mitarbeiter!$D252="",DATE(2028,8,0),Mitarbeiter!$D252),TODAY()),Einstellungen!$F$13:$F$67)))*N(Mitarbeiter!$E252)/IF(Einstellungen!$C$11="7 Tage",7,5),N('Ist-Stunden'!AJ252)+(N(Krankheitstage!BI252)+N(Krankheitstage!BU252))*N($C252))))</f>
        <v/>
      </c>
      <c r="BO252" s="76">
        <f>IF($B252="",0,IF(Einstellungen!$C$10="Ja",MAX(IF(Einstellungen!$C$11="7 Tage",MAX(0,(MIN(DATE(2028,9,0),IF(Mitarbeiter!$D252="",DATE(2028,9,0),Mitarbeiter!$D252),TODAY()))-(MAX(DATE(2028,8,1),Mitarbeiter!$C252))+1),MAX(0,NETWORKDAYS(MAX(DATE(2028,8,1),Mitarbeiter!$C252),MIN(DATE(2028,9,0),IF(Mitarbeiter!$D252="",DATE(2028,9,0),Mitarbeiter!$D252),TODAY()),Einstellungen!$F$13:$F$67)))*N(Mitarbeiter!$E252)/IF(Einstellungen!$C$11="7 Tage",7,5),N('Ist-Stunden'!AK252)),MAX(IF(Einstellungen!$C$11="7 Tage",MAX(0,(MIN(DATE(2028,9,0),IF(Mitarbeiter!$D252="",DATE(2028,9,0),Mitarbeiter!$D252),TODAY()))-(MAX(DATE(2028,8,1),Mitarbeiter!$C252))+1),MAX(0,NETWORKDAYS(MAX(DATE(2028,8,1),Mitarbeiter!$C252),MIN(DATE(2028,9,0),IF(Mitarbeiter!$D252="",DATE(2028,9,0),Mitarbeiter!$D252),TODAY()),Einstellungen!$F$13:$F$67)))*N(Mitarbeiter!$E252)/IF(Einstellungen!$C$11="7 Tage",7,5),N('Ist-Stunden'!AK252)+(N(Krankheitstage!BJ252)+N(Krankheitstage!BV252))*N($C252))))</f>
        <v/>
      </c>
      <c r="BP252" s="76">
        <f>IF($B252="",0,IF(Einstellungen!$C$10="Ja",MAX(IF(Einstellungen!$C$11="7 Tage",MAX(0,(MIN(DATE(2028,10,0),IF(Mitarbeiter!$D252="",DATE(2028,10,0),Mitarbeiter!$D252),TODAY()))-(MAX(DATE(2028,9,1),Mitarbeiter!$C252))+1),MAX(0,NETWORKDAYS(MAX(DATE(2028,9,1),Mitarbeiter!$C252),MIN(DATE(2028,10,0),IF(Mitarbeiter!$D252="",DATE(2028,10,0),Mitarbeiter!$D252),TODAY()),Einstellungen!$F$13:$F$67)))*N(Mitarbeiter!$E252)/IF(Einstellungen!$C$11="7 Tage",7,5),N('Ist-Stunden'!AL252)),MAX(IF(Einstellungen!$C$11="7 Tage",MAX(0,(MIN(DATE(2028,10,0),IF(Mitarbeiter!$D252="",DATE(2028,10,0),Mitarbeiter!$D252),TODAY()))-(MAX(DATE(2028,9,1),Mitarbeiter!$C252))+1),MAX(0,NETWORKDAYS(MAX(DATE(2028,9,1),Mitarbeiter!$C252),MIN(DATE(2028,10,0),IF(Mitarbeiter!$D252="",DATE(2028,10,0),Mitarbeiter!$D252),TODAY()),Einstellungen!$F$13:$F$67)))*N(Mitarbeiter!$E252)/IF(Einstellungen!$C$11="7 Tage",7,5),N('Ist-Stunden'!AL252)+(N(Krankheitstage!BK252)+N(Krankheitstage!BW252))*N($C252))))</f>
        <v/>
      </c>
      <c r="BQ252" s="76">
        <f>IF($B252="",0,IF(Einstellungen!$C$10="Ja",MAX(IF(Einstellungen!$C$11="7 Tage",MAX(0,(MIN(DATE(2028,11,0),IF(Mitarbeiter!$D252="",DATE(2028,11,0),Mitarbeiter!$D252),TODAY()))-(MAX(DATE(2028,10,1),Mitarbeiter!$C252))+1),MAX(0,NETWORKDAYS(MAX(DATE(2028,10,1),Mitarbeiter!$C252),MIN(DATE(2028,11,0),IF(Mitarbeiter!$D252="",DATE(2028,11,0),Mitarbeiter!$D252),TODAY()),Einstellungen!$F$13:$F$67)))*N(Mitarbeiter!$E252)/IF(Einstellungen!$C$11="7 Tage",7,5),N('Ist-Stunden'!AM252)),MAX(IF(Einstellungen!$C$11="7 Tage",MAX(0,(MIN(DATE(2028,11,0),IF(Mitarbeiter!$D252="",DATE(2028,11,0),Mitarbeiter!$D252),TODAY()))-(MAX(DATE(2028,10,1),Mitarbeiter!$C252))+1),MAX(0,NETWORKDAYS(MAX(DATE(2028,10,1),Mitarbeiter!$C252),MIN(DATE(2028,11,0),IF(Mitarbeiter!$D252="",DATE(2028,11,0),Mitarbeiter!$D252),TODAY()),Einstellungen!$F$13:$F$67)))*N(Mitarbeiter!$E252)/IF(Einstellungen!$C$11="7 Tage",7,5),N('Ist-Stunden'!AM252)+(N(Krankheitstage!BL252)+N(Krankheitstage!BX252))*N($C252))))</f>
        <v/>
      </c>
      <c r="BR252" s="76">
        <f>IF($B252="",0,IF(Einstellungen!$C$10="Ja",MAX(IF(Einstellungen!$C$11="7 Tage",MAX(0,(MIN(DATE(2028,12,0),IF(Mitarbeiter!$D252="",DATE(2028,12,0),Mitarbeiter!$D252),TODAY()))-(MAX(DATE(2028,11,1),Mitarbeiter!$C252))+1),MAX(0,NETWORKDAYS(MAX(DATE(2028,11,1),Mitarbeiter!$C252),MIN(DATE(2028,12,0),IF(Mitarbeiter!$D252="",DATE(2028,12,0),Mitarbeiter!$D252),TODAY()),Einstellungen!$F$13:$F$67)))*N(Mitarbeiter!$E252)/IF(Einstellungen!$C$11="7 Tage",7,5),N('Ist-Stunden'!AN252)),MAX(IF(Einstellungen!$C$11="7 Tage",MAX(0,(MIN(DATE(2028,12,0),IF(Mitarbeiter!$D252="",DATE(2028,12,0),Mitarbeiter!$D252),TODAY()))-(MAX(DATE(2028,11,1),Mitarbeiter!$C252))+1),MAX(0,NETWORKDAYS(MAX(DATE(2028,11,1),Mitarbeiter!$C252),MIN(DATE(2028,12,0),IF(Mitarbeiter!$D252="",DATE(2028,12,0),Mitarbeiter!$D252),TODAY()),Einstellungen!$F$13:$F$67)))*N(Mitarbeiter!$E252)/IF(Einstellungen!$C$11="7 Tage",7,5),N('Ist-Stunden'!AN252)+(N(Krankheitstage!BM252)+N(Krankheitstage!BY252))*N($C252))))</f>
        <v/>
      </c>
      <c r="BS252" s="76">
        <f>IF($B252="",0,IF(Einstellungen!$C$10="Ja",MAX(IF(Einstellungen!$C$11="7 Tage",MAX(0,(MIN(DATE(2028,13,0),IF(Mitarbeiter!$D252="",DATE(2028,13,0),Mitarbeiter!$D252),TODAY()))-(MAX(DATE(2028,12,1),Mitarbeiter!$C252))+1),MAX(0,NETWORKDAYS(MAX(DATE(2028,12,1),Mitarbeiter!$C252),MIN(DATE(2028,13,0),IF(Mitarbeiter!$D252="",DATE(2028,13,0),Mitarbeiter!$D252),TODAY()),Einstellungen!$F$13:$F$67)))*N(Mitarbeiter!$E252)/IF(Einstellungen!$C$11="7 Tage",7,5),N('Ist-Stunden'!AO252)),MAX(IF(Einstellungen!$C$11="7 Tage",MAX(0,(MIN(DATE(2028,13,0),IF(Mitarbeiter!$D252="",DATE(2028,13,0),Mitarbeiter!$D252),TODAY()))-(MAX(DATE(2028,12,1),Mitarbeiter!$C252))+1),MAX(0,NETWORKDAYS(MAX(DATE(2028,12,1),Mitarbeiter!$C252),MIN(DATE(2028,13,0),IF(Mitarbeiter!$D252="",DATE(2028,13,0),Mitarbeiter!$D252),TODAY()),Einstellungen!$F$13:$F$67)))*N(Mitarbeiter!$E252)/IF(Einstellungen!$C$11="7 Tage",7,5),N('Ist-Stunden'!AO252)+(N(Krankheitstage!BN252)+N(Krankheitstage!BZ252))*N($C252))))</f>
        <v/>
      </c>
      <c r="BT252" s="76">
        <f>IF($B252="",0,IF(Einstellungen!$C$10="Ja",MAX(IF(Einstellungen!$C$11="7 Tage",MAX(0,(MIN(DATE(2029,2,0),IF(Mitarbeiter!$D252="",DATE(2029,2,0),Mitarbeiter!$D252),TODAY()))-(MAX(DATE(2029,1,1),Mitarbeiter!$C252))+1),MAX(0,NETWORKDAYS(MAX(DATE(2029,1,1),Mitarbeiter!$C252),MIN(DATE(2029,2,0),IF(Mitarbeiter!$D252="",DATE(2029,2,0),Mitarbeiter!$D252),TODAY()),Einstellungen!$F$13:$F$67)))*N(Mitarbeiter!$E252)/IF(Einstellungen!$C$11="7 Tage",7,5),N('Ist-Stunden'!AP252)),MAX(IF(Einstellungen!$C$11="7 Tage",MAX(0,(MIN(DATE(2029,2,0),IF(Mitarbeiter!$D252="",DATE(2029,2,0),Mitarbeiter!$D252),TODAY()))-(MAX(DATE(2029,1,1),Mitarbeiter!$C252))+1),MAX(0,NETWORKDAYS(MAX(DATE(2029,1,1),Mitarbeiter!$C252),MIN(DATE(2029,2,0),IF(Mitarbeiter!$D252="",DATE(2029,2,0),Mitarbeiter!$D252),TODAY()),Einstellungen!$F$13:$F$67)))*N(Mitarbeiter!$E252)/IF(Einstellungen!$C$11="7 Tage",7,5),N('Ist-Stunden'!AP252)+(N(Krankheitstage!CA252)+N(Krankheitstage!CM252))*N($C252))))</f>
        <v/>
      </c>
      <c r="BU252" s="76">
        <f>IF($B252="",0,IF(Einstellungen!$C$10="Ja",MAX(IF(Einstellungen!$C$11="7 Tage",MAX(0,(MIN(DATE(2029,3,0),IF(Mitarbeiter!$D252="",DATE(2029,3,0),Mitarbeiter!$D252),TODAY()))-(MAX(DATE(2029,2,1),Mitarbeiter!$C252))+1),MAX(0,NETWORKDAYS(MAX(DATE(2029,2,1),Mitarbeiter!$C252),MIN(DATE(2029,3,0),IF(Mitarbeiter!$D252="",DATE(2029,3,0),Mitarbeiter!$D252),TODAY()),Einstellungen!$F$13:$F$67)))*N(Mitarbeiter!$E252)/IF(Einstellungen!$C$11="7 Tage",7,5),N('Ist-Stunden'!AQ252)),MAX(IF(Einstellungen!$C$11="7 Tage",MAX(0,(MIN(DATE(2029,3,0),IF(Mitarbeiter!$D252="",DATE(2029,3,0),Mitarbeiter!$D252),TODAY()))-(MAX(DATE(2029,2,1),Mitarbeiter!$C252))+1),MAX(0,NETWORKDAYS(MAX(DATE(2029,2,1),Mitarbeiter!$C252),MIN(DATE(2029,3,0),IF(Mitarbeiter!$D252="",DATE(2029,3,0),Mitarbeiter!$D252),TODAY()),Einstellungen!$F$13:$F$67)))*N(Mitarbeiter!$E252)/IF(Einstellungen!$C$11="7 Tage",7,5),N('Ist-Stunden'!AQ252)+(N(Krankheitstage!CB252)+N(Krankheitstage!CN252))*N($C252))))</f>
        <v/>
      </c>
      <c r="BV252" s="76">
        <f>IF($B252="",0,IF(Einstellungen!$C$10="Ja",MAX(IF(Einstellungen!$C$11="7 Tage",MAX(0,(MIN(DATE(2029,4,0),IF(Mitarbeiter!$D252="",DATE(2029,4,0),Mitarbeiter!$D252),TODAY()))-(MAX(DATE(2029,3,1),Mitarbeiter!$C252))+1),MAX(0,NETWORKDAYS(MAX(DATE(2029,3,1),Mitarbeiter!$C252),MIN(DATE(2029,4,0),IF(Mitarbeiter!$D252="",DATE(2029,4,0),Mitarbeiter!$D252),TODAY()),Einstellungen!$F$13:$F$67)))*N(Mitarbeiter!$E252)/IF(Einstellungen!$C$11="7 Tage",7,5),N('Ist-Stunden'!AR252)),MAX(IF(Einstellungen!$C$11="7 Tage",MAX(0,(MIN(DATE(2029,4,0),IF(Mitarbeiter!$D252="",DATE(2029,4,0),Mitarbeiter!$D252),TODAY()))-(MAX(DATE(2029,3,1),Mitarbeiter!$C252))+1),MAX(0,NETWORKDAYS(MAX(DATE(2029,3,1),Mitarbeiter!$C252),MIN(DATE(2029,4,0),IF(Mitarbeiter!$D252="",DATE(2029,4,0),Mitarbeiter!$D252),TODAY()),Einstellungen!$F$13:$F$67)))*N(Mitarbeiter!$E252)/IF(Einstellungen!$C$11="7 Tage",7,5),N('Ist-Stunden'!AR252)+(N(Krankheitstage!CC252)+N(Krankheitstage!CO252))*N($C252))))</f>
        <v/>
      </c>
      <c r="BW252" s="76">
        <f>IF($B252="",0,IF(Einstellungen!$C$10="Ja",MAX(IF(Einstellungen!$C$11="7 Tage",MAX(0,(MIN(DATE(2029,5,0),IF(Mitarbeiter!$D252="",DATE(2029,5,0),Mitarbeiter!$D252),TODAY()))-(MAX(DATE(2029,4,1),Mitarbeiter!$C252))+1),MAX(0,NETWORKDAYS(MAX(DATE(2029,4,1),Mitarbeiter!$C252),MIN(DATE(2029,5,0),IF(Mitarbeiter!$D252="",DATE(2029,5,0),Mitarbeiter!$D252),TODAY()),Einstellungen!$F$13:$F$67)))*N(Mitarbeiter!$E252)/IF(Einstellungen!$C$11="7 Tage",7,5),N('Ist-Stunden'!AS252)),MAX(IF(Einstellungen!$C$11="7 Tage",MAX(0,(MIN(DATE(2029,5,0),IF(Mitarbeiter!$D252="",DATE(2029,5,0),Mitarbeiter!$D252),TODAY()))-(MAX(DATE(2029,4,1),Mitarbeiter!$C252))+1),MAX(0,NETWORKDAYS(MAX(DATE(2029,4,1),Mitarbeiter!$C252),MIN(DATE(2029,5,0),IF(Mitarbeiter!$D252="",DATE(2029,5,0),Mitarbeiter!$D252),TODAY()),Einstellungen!$F$13:$F$67)))*N(Mitarbeiter!$E252)/IF(Einstellungen!$C$11="7 Tage",7,5),N('Ist-Stunden'!AS252)+(N(Krankheitstage!CD252)+N(Krankheitstage!CP252))*N($C252))))</f>
        <v/>
      </c>
      <c r="BX252" s="76">
        <f>IF($B252="",0,IF(Einstellungen!$C$10="Ja",MAX(IF(Einstellungen!$C$11="7 Tage",MAX(0,(MIN(DATE(2029,6,0),IF(Mitarbeiter!$D252="",DATE(2029,6,0),Mitarbeiter!$D252),TODAY()))-(MAX(DATE(2029,5,1),Mitarbeiter!$C252))+1),MAX(0,NETWORKDAYS(MAX(DATE(2029,5,1),Mitarbeiter!$C252),MIN(DATE(2029,6,0),IF(Mitarbeiter!$D252="",DATE(2029,6,0),Mitarbeiter!$D252),TODAY()),Einstellungen!$F$13:$F$67)))*N(Mitarbeiter!$E252)/IF(Einstellungen!$C$11="7 Tage",7,5),N('Ist-Stunden'!AT252)),MAX(IF(Einstellungen!$C$11="7 Tage",MAX(0,(MIN(DATE(2029,6,0),IF(Mitarbeiter!$D252="",DATE(2029,6,0),Mitarbeiter!$D252),TODAY()))-(MAX(DATE(2029,5,1),Mitarbeiter!$C252))+1),MAX(0,NETWORKDAYS(MAX(DATE(2029,5,1),Mitarbeiter!$C252),MIN(DATE(2029,6,0),IF(Mitarbeiter!$D252="",DATE(2029,6,0),Mitarbeiter!$D252),TODAY()),Einstellungen!$F$13:$F$67)))*N(Mitarbeiter!$E252)/IF(Einstellungen!$C$11="7 Tage",7,5),N('Ist-Stunden'!AT252)+(N(Krankheitstage!CE252)+N(Krankheitstage!CQ252))*N($C252))))</f>
        <v/>
      </c>
      <c r="BY252" s="76">
        <f>IF($B252="",0,IF(Einstellungen!$C$10="Ja",MAX(IF(Einstellungen!$C$11="7 Tage",MAX(0,(MIN(DATE(2029,7,0),IF(Mitarbeiter!$D252="",DATE(2029,7,0),Mitarbeiter!$D252),TODAY()))-(MAX(DATE(2029,6,1),Mitarbeiter!$C252))+1),MAX(0,NETWORKDAYS(MAX(DATE(2029,6,1),Mitarbeiter!$C252),MIN(DATE(2029,7,0),IF(Mitarbeiter!$D252="",DATE(2029,7,0),Mitarbeiter!$D252),TODAY()),Einstellungen!$F$13:$F$67)))*N(Mitarbeiter!$E252)/IF(Einstellungen!$C$11="7 Tage",7,5),N('Ist-Stunden'!AU252)),MAX(IF(Einstellungen!$C$11="7 Tage",MAX(0,(MIN(DATE(2029,7,0),IF(Mitarbeiter!$D252="",DATE(2029,7,0),Mitarbeiter!$D252),TODAY()))-(MAX(DATE(2029,6,1),Mitarbeiter!$C252))+1),MAX(0,NETWORKDAYS(MAX(DATE(2029,6,1),Mitarbeiter!$C252),MIN(DATE(2029,7,0),IF(Mitarbeiter!$D252="",DATE(2029,7,0),Mitarbeiter!$D252),TODAY()),Einstellungen!$F$13:$F$67)))*N(Mitarbeiter!$E252)/IF(Einstellungen!$C$11="7 Tage",7,5),N('Ist-Stunden'!AU252)+(N(Krankheitstage!CF252)+N(Krankheitstage!CR252))*N($C252))))</f>
        <v/>
      </c>
      <c r="BZ252" s="76">
        <f>IF($B252="",0,IF(Einstellungen!$C$10="Ja",MAX(IF(Einstellungen!$C$11="7 Tage",MAX(0,(MIN(DATE(2029,8,0),IF(Mitarbeiter!$D252="",DATE(2029,8,0),Mitarbeiter!$D252),TODAY()))-(MAX(DATE(2029,7,1),Mitarbeiter!$C252))+1),MAX(0,NETWORKDAYS(MAX(DATE(2029,7,1),Mitarbeiter!$C252),MIN(DATE(2029,8,0),IF(Mitarbeiter!$D252="",DATE(2029,8,0),Mitarbeiter!$D252),TODAY()),Einstellungen!$F$13:$F$67)))*N(Mitarbeiter!$E252)/IF(Einstellungen!$C$11="7 Tage",7,5),N('Ist-Stunden'!AV252)),MAX(IF(Einstellungen!$C$11="7 Tage",MAX(0,(MIN(DATE(2029,8,0),IF(Mitarbeiter!$D252="",DATE(2029,8,0),Mitarbeiter!$D252),TODAY()))-(MAX(DATE(2029,7,1),Mitarbeiter!$C252))+1),MAX(0,NETWORKDAYS(MAX(DATE(2029,7,1),Mitarbeiter!$C252),MIN(DATE(2029,8,0),IF(Mitarbeiter!$D252="",DATE(2029,8,0),Mitarbeiter!$D252),TODAY()),Einstellungen!$F$13:$F$67)))*N(Mitarbeiter!$E252)/IF(Einstellungen!$C$11="7 Tage",7,5),N('Ist-Stunden'!AV252)+(N(Krankheitstage!CG252)+N(Krankheitstage!CS252))*N($C252))))</f>
        <v/>
      </c>
      <c r="CA252" s="76">
        <f>IF($B252="",0,IF(Einstellungen!$C$10="Ja",MAX(IF(Einstellungen!$C$11="7 Tage",MAX(0,(MIN(DATE(2029,9,0),IF(Mitarbeiter!$D252="",DATE(2029,9,0),Mitarbeiter!$D252),TODAY()))-(MAX(DATE(2029,8,1),Mitarbeiter!$C252))+1),MAX(0,NETWORKDAYS(MAX(DATE(2029,8,1),Mitarbeiter!$C252),MIN(DATE(2029,9,0),IF(Mitarbeiter!$D252="",DATE(2029,9,0),Mitarbeiter!$D252),TODAY()),Einstellungen!$F$13:$F$67)))*N(Mitarbeiter!$E252)/IF(Einstellungen!$C$11="7 Tage",7,5),N('Ist-Stunden'!AW252)),MAX(IF(Einstellungen!$C$11="7 Tage",MAX(0,(MIN(DATE(2029,9,0),IF(Mitarbeiter!$D252="",DATE(2029,9,0),Mitarbeiter!$D252),TODAY()))-(MAX(DATE(2029,8,1),Mitarbeiter!$C252))+1),MAX(0,NETWORKDAYS(MAX(DATE(2029,8,1),Mitarbeiter!$C252),MIN(DATE(2029,9,0),IF(Mitarbeiter!$D252="",DATE(2029,9,0),Mitarbeiter!$D252),TODAY()),Einstellungen!$F$13:$F$67)))*N(Mitarbeiter!$E252)/IF(Einstellungen!$C$11="7 Tage",7,5),N('Ist-Stunden'!AW252)+(N(Krankheitstage!CH252)+N(Krankheitstage!CT252))*N($C252))))</f>
        <v/>
      </c>
      <c r="CB252" s="76">
        <f>IF($B252="",0,IF(Einstellungen!$C$10="Ja",MAX(IF(Einstellungen!$C$11="7 Tage",MAX(0,(MIN(DATE(2029,10,0),IF(Mitarbeiter!$D252="",DATE(2029,10,0),Mitarbeiter!$D252),TODAY()))-(MAX(DATE(2029,9,1),Mitarbeiter!$C252))+1),MAX(0,NETWORKDAYS(MAX(DATE(2029,9,1),Mitarbeiter!$C252),MIN(DATE(2029,10,0),IF(Mitarbeiter!$D252="",DATE(2029,10,0),Mitarbeiter!$D252),TODAY()),Einstellungen!$F$13:$F$67)))*N(Mitarbeiter!$E252)/IF(Einstellungen!$C$11="7 Tage",7,5),N('Ist-Stunden'!AX252)),MAX(IF(Einstellungen!$C$11="7 Tage",MAX(0,(MIN(DATE(2029,10,0),IF(Mitarbeiter!$D252="",DATE(2029,10,0),Mitarbeiter!$D252),TODAY()))-(MAX(DATE(2029,9,1),Mitarbeiter!$C252))+1),MAX(0,NETWORKDAYS(MAX(DATE(2029,9,1),Mitarbeiter!$C252),MIN(DATE(2029,10,0),IF(Mitarbeiter!$D252="",DATE(2029,10,0),Mitarbeiter!$D252),TODAY()),Einstellungen!$F$13:$F$67)))*N(Mitarbeiter!$E252)/IF(Einstellungen!$C$11="7 Tage",7,5),N('Ist-Stunden'!AX252)+(N(Krankheitstage!CI252)+N(Krankheitstage!CU252))*N($C252))))</f>
        <v/>
      </c>
      <c r="CC252" s="76">
        <f>IF($B252="",0,IF(Einstellungen!$C$10="Ja",MAX(IF(Einstellungen!$C$11="7 Tage",MAX(0,(MIN(DATE(2029,11,0),IF(Mitarbeiter!$D252="",DATE(2029,11,0),Mitarbeiter!$D252),TODAY()))-(MAX(DATE(2029,10,1),Mitarbeiter!$C252))+1),MAX(0,NETWORKDAYS(MAX(DATE(2029,10,1),Mitarbeiter!$C252),MIN(DATE(2029,11,0),IF(Mitarbeiter!$D252="",DATE(2029,11,0),Mitarbeiter!$D252),TODAY()),Einstellungen!$F$13:$F$67)))*N(Mitarbeiter!$E252)/IF(Einstellungen!$C$11="7 Tage",7,5),N('Ist-Stunden'!AY252)),MAX(IF(Einstellungen!$C$11="7 Tage",MAX(0,(MIN(DATE(2029,11,0),IF(Mitarbeiter!$D252="",DATE(2029,11,0),Mitarbeiter!$D252),TODAY()))-(MAX(DATE(2029,10,1),Mitarbeiter!$C252))+1),MAX(0,NETWORKDAYS(MAX(DATE(2029,10,1),Mitarbeiter!$C252),MIN(DATE(2029,11,0),IF(Mitarbeiter!$D252="",DATE(2029,11,0),Mitarbeiter!$D252),TODAY()),Einstellungen!$F$13:$F$67)))*N(Mitarbeiter!$E252)/IF(Einstellungen!$C$11="7 Tage",7,5),N('Ist-Stunden'!AY252)+(N(Krankheitstage!CJ252)+N(Krankheitstage!CV252))*N($C252))))</f>
        <v/>
      </c>
      <c r="CD252" s="76">
        <f>IF($B252="",0,IF(Einstellungen!$C$10="Ja",MAX(IF(Einstellungen!$C$11="7 Tage",MAX(0,(MIN(DATE(2029,12,0),IF(Mitarbeiter!$D252="",DATE(2029,12,0),Mitarbeiter!$D252),TODAY()))-(MAX(DATE(2029,11,1),Mitarbeiter!$C252))+1),MAX(0,NETWORKDAYS(MAX(DATE(2029,11,1),Mitarbeiter!$C252),MIN(DATE(2029,12,0),IF(Mitarbeiter!$D252="",DATE(2029,12,0),Mitarbeiter!$D252),TODAY()),Einstellungen!$F$13:$F$67)))*N(Mitarbeiter!$E252)/IF(Einstellungen!$C$11="7 Tage",7,5),N('Ist-Stunden'!AZ252)),MAX(IF(Einstellungen!$C$11="7 Tage",MAX(0,(MIN(DATE(2029,12,0),IF(Mitarbeiter!$D252="",DATE(2029,12,0),Mitarbeiter!$D252),TODAY()))-(MAX(DATE(2029,11,1),Mitarbeiter!$C252))+1),MAX(0,NETWORKDAYS(MAX(DATE(2029,11,1),Mitarbeiter!$C252),MIN(DATE(2029,12,0),IF(Mitarbeiter!$D252="",DATE(2029,12,0),Mitarbeiter!$D252),TODAY()),Einstellungen!$F$13:$F$67)))*N(Mitarbeiter!$E252)/IF(Einstellungen!$C$11="7 Tage",7,5),N('Ist-Stunden'!AZ252)+(N(Krankheitstage!CK252)+N(Krankheitstage!CW252))*N($C252))))</f>
        <v/>
      </c>
      <c r="CE252" s="76">
        <f>IF($B252="",0,IF(Einstellungen!$C$10="Ja",MAX(IF(Einstellungen!$C$11="7 Tage",MAX(0,(MIN(DATE(2029,13,0),IF(Mitarbeiter!$D252="",DATE(2029,13,0),Mitarbeiter!$D252),TODAY()))-(MAX(DATE(2029,12,1),Mitarbeiter!$C252))+1),MAX(0,NETWORKDAYS(MAX(DATE(2029,12,1),Mitarbeiter!$C252),MIN(DATE(2029,13,0),IF(Mitarbeiter!$D252="",DATE(2029,13,0),Mitarbeiter!$D252),TODAY()),Einstellungen!$F$13:$F$67)))*N(Mitarbeiter!$E252)/IF(Einstellungen!$C$11="7 Tage",7,5),N('Ist-Stunden'!BA252)),MAX(IF(Einstellungen!$C$11="7 Tage",MAX(0,(MIN(DATE(2029,13,0),IF(Mitarbeiter!$D252="",DATE(2029,13,0),Mitarbeiter!$D252),TODAY()))-(MAX(DATE(2029,12,1),Mitarbeiter!$C252))+1),MAX(0,NETWORKDAYS(MAX(DATE(2029,12,1),Mitarbeiter!$C252),MIN(DATE(2029,13,0),IF(Mitarbeiter!$D252="",DATE(2029,13,0),Mitarbeiter!$D252),TODAY()),Einstellungen!$F$13:$F$67)))*N(Mitarbeiter!$E252)/IF(Einstellungen!$C$11="7 Tage",7,5),N('Ist-Stunden'!BA252)+(N(Krankheitstage!CL252)+N(Krankheitstage!CX252))*N($C252))))</f>
        <v/>
      </c>
      <c r="CF252" s="76">
        <f>IF($B252="",0,IF(Einstellungen!$C$10="Ja",MAX(IF(Einstellungen!$C$11="7 Tage",MAX(0,(MIN(DATE(2030,2,0),IF(Mitarbeiter!$D252="",DATE(2030,2,0),Mitarbeiter!$D252),TODAY()))-(MAX(DATE(2030,1,1),Mitarbeiter!$C252))+1),MAX(0,NETWORKDAYS(MAX(DATE(2030,1,1),Mitarbeiter!$C252),MIN(DATE(2030,2,0),IF(Mitarbeiter!$D252="",DATE(2030,2,0),Mitarbeiter!$D252),TODAY()),Einstellungen!$F$13:$F$67)))*N(Mitarbeiter!$E252)/IF(Einstellungen!$C$11="7 Tage",7,5),N('Ist-Stunden'!BB252)),MAX(IF(Einstellungen!$C$11="7 Tage",MAX(0,(MIN(DATE(2030,2,0),IF(Mitarbeiter!$D252="",DATE(2030,2,0),Mitarbeiter!$D252),TODAY()))-(MAX(DATE(2030,1,1),Mitarbeiter!$C252))+1),MAX(0,NETWORKDAYS(MAX(DATE(2030,1,1),Mitarbeiter!$C252),MIN(DATE(2030,2,0),IF(Mitarbeiter!$D252="",DATE(2030,2,0),Mitarbeiter!$D252),TODAY()),Einstellungen!$F$13:$F$67)))*N(Mitarbeiter!$E252)/IF(Einstellungen!$C$11="7 Tage",7,5),N('Ist-Stunden'!BB252)+(N(Krankheitstage!CY252)+N(Krankheitstage!DK252))*N($C252))))</f>
        <v/>
      </c>
      <c r="CG252" s="76">
        <f>IF($B252="",0,IF(Einstellungen!$C$10="Ja",MAX(IF(Einstellungen!$C$11="7 Tage",MAX(0,(MIN(DATE(2030,3,0),IF(Mitarbeiter!$D252="",DATE(2030,3,0),Mitarbeiter!$D252),TODAY()))-(MAX(DATE(2030,2,1),Mitarbeiter!$C252))+1),MAX(0,NETWORKDAYS(MAX(DATE(2030,2,1),Mitarbeiter!$C252),MIN(DATE(2030,3,0),IF(Mitarbeiter!$D252="",DATE(2030,3,0),Mitarbeiter!$D252),TODAY()),Einstellungen!$F$13:$F$67)))*N(Mitarbeiter!$E252)/IF(Einstellungen!$C$11="7 Tage",7,5),N('Ist-Stunden'!BC252)),MAX(IF(Einstellungen!$C$11="7 Tage",MAX(0,(MIN(DATE(2030,3,0),IF(Mitarbeiter!$D252="",DATE(2030,3,0),Mitarbeiter!$D252),TODAY()))-(MAX(DATE(2030,2,1),Mitarbeiter!$C252))+1),MAX(0,NETWORKDAYS(MAX(DATE(2030,2,1),Mitarbeiter!$C252),MIN(DATE(2030,3,0),IF(Mitarbeiter!$D252="",DATE(2030,3,0),Mitarbeiter!$D252),TODAY()),Einstellungen!$F$13:$F$67)))*N(Mitarbeiter!$E252)/IF(Einstellungen!$C$11="7 Tage",7,5),N('Ist-Stunden'!BC252)+(N(Krankheitstage!CZ252)+N(Krankheitstage!DL252))*N($C252))))</f>
        <v/>
      </c>
      <c r="CH252" s="76">
        <f>IF($B252="",0,IF(Einstellungen!$C$10="Ja",MAX(IF(Einstellungen!$C$11="7 Tage",MAX(0,(MIN(DATE(2030,4,0),IF(Mitarbeiter!$D252="",DATE(2030,4,0),Mitarbeiter!$D252),TODAY()))-(MAX(DATE(2030,3,1),Mitarbeiter!$C252))+1),MAX(0,NETWORKDAYS(MAX(DATE(2030,3,1),Mitarbeiter!$C252),MIN(DATE(2030,4,0),IF(Mitarbeiter!$D252="",DATE(2030,4,0),Mitarbeiter!$D252),TODAY()),Einstellungen!$F$13:$F$67)))*N(Mitarbeiter!$E252)/IF(Einstellungen!$C$11="7 Tage",7,5),N('Ist-Stunden'!BD252)),MAX(IF(Einstellungen!$C$11="7 Tage",MAX(0,(MIN(DATE(2030,4,0),IF(Mitarbeiter!$D252="",DATE(2030,4,0),Mitarbeiter!$D252),TODAY()))-(MAX(DATE(2030,3,1),Mitarbeiter!$C252))+1),MAX(0,NETWORKDAYS(MAX(DATE(2030,3,1),Mitarbeiter!$C252),MIN(DATE(2030,4,0),IF(Mitarbeiter!$D252="",DATE(2030,4,0),Mitarbeiter!$D252),TODAY()),Einstellungen!$F$13:$F$67)))*N(Mitarbeiter!$E252)/IF(Einstellungen!$C$11="7 Tage",7,5),N('Ist-Stunden'!BD252)+(N(Krankheitstage!DA252)+N(Krankheitstage!DM252))*N($C252))))</f>
        <v/>
      </c>
      <c r="CI252" s="76">
        <f>IF($B252="",0,IF(Einstellungen!$C$10="Ja",MAX(IF(Einstellungen!$C$11="7 Tage",MAX(0,(MIN(DATE(2030,5,0),IF(Mitarbeiter!$D252="",DATE(2030,5,0),Mitarbeiter!$D252),TODAY()))-(MAX(DATE(2030,4,1),Mitarbeiter!$C252))+1),MAX(0,NETWORKDAYS(MAX(DATE(2030,4,1),Mitarbeiter!$C252),MIN(DATE(2030,5,0),IF(Mitarbeiter!$D252="",DATE(2030,5,0),Mitarbeiter!$D252),TODAY()),Einstellungen!$F$13:$F$67)))*N(Mitarbeiter!$E252)/IF(Einstellungen!$C$11="7 Tage",7,5),N('Ist-Stunden'!BE252)),MAX(IF(Einstellungen!$C$11="7 Tage",MAX(0,(MIN(DATE(2030,5,0),IF(Mitarbeiter!$D252="",DATE(2030,5,0),Mitarbeiter!$D252),TODAY()))-(MAX(DATE(2030,4,1),Mitarbeiter!$C252))+1),MAX(0,NETWORKDAYS(MAX(DATE(2030,4,1),Mitarbeiter!$C252),MIN(DATE(2030,5,0),IF(Mitarbeiter!$D252="",DATE(2030,5,0),Mitarbeiter!$D252),TODAY()),Einstellungen!$F$13:$F$67)))*N(Mitarbeiter!$E252)/IF(Einstellungen!$C$11="7 Tage",7,5),N('Ist-Stunden'!BE252)+(N(Krankheitstage!DB252)+N(Krankheitstage!DN252))*N($C252))))</f>
        <v/>
      </c>
      <c r="CJ252" s="76">
        <f>IF($B252="",0,IF(Einstellungen!$C$10="Ja",MAX(IF(Einstellungen!$C$11="7 Tage",MAX(0,(MIN(DATE(2030,6,0),IF(Mitarbeiter!$D252="",DATE(2030,6,0),Mitarbeiter!$D252),TODAY()))-(MAX(DATE(2030,5,1),Mitarbeiter!$C252))+1),MAX(0,NETWORKDAYS(MAX(DATE(2030,5,1),Mitarbeiter!$C252),MIN(DATE(2030,6,0),IF(Mitarbeiter!$D252="",DATE(2030,6,0),Mitarbeiter!$D252),TODAY()),Einstellungen!$F$13:$F$67)))*N(Mitarbeiter!$E252)/IF(Einstellungen!$C$11="7 Tage",7,5),N('Ist-Stunden'!BF252)),MAX(IF(Einstellungen!$C$11="7 Tage",MAX(0,(MIN(DATE(2030,6,0),IF(Mitarbeiter!$D252="",DATE(2030,6,0),Mitarbeiter!$D252),TODAY()))-(MAX(DATE(2030,5,1),Mitarbeiter!$C252))+1),MAX(0,NETWORKDAYS(MAX(DATE(2030,5,1),Mitarbeiter!$C252),MIN(DATE(2030,6,0),IF(Mitarbeiter!$D252="",DATE(2030,6,0),Mitarbeiter!$D252),TODAY()),Einstellungen!$F$13:$F$67)))*N(Mitarbeiter!$E252)/IF(Einstellungen!$C$11="7 Tage",7,5),N('Ist-Stunden'!BF252)+(N(Krankheitstage!DC252)+N(Krankheitstage!DO252))*N($C252))))</f>
        <v/>
      </c>
      <c r="CK252" s="76">
        <f>IF($B252="",0,IF(Einstellungen!$C$10="Ja",MAX(IF(Einstellungen!$C$11="7 Tage",MAX(0,(MIN(DATE(2030,7,0),IF(Mitarbeiter!$D252="",DATE(2030,7,0),Mitarbeiter!$D252),TODAY()))-(MAX(DATE(2030,6,1),Mitarbeiter!$C252))+1),MAX(0,NETWORKDAYS(MAX(DATE(2030,6,1),Mitarbeiter!$C252),MIN(DATE(2030,7,0),IF(Mitarbeiter!$D252="",DATE(2030,7,0),Mitarbeiter!$D252),TODAY()),Einstellungen!$F$13:$F$67)))*N(Mitarbeiter!$E252)/IF(Einstellungen!$C$11="7 Tage",7,5),N('Ist-Stunden'!BG252)),MAX(IF(Einstellungen!$C$11="7 Tage",MAX(0,(MIN(DATE(2030,7,0),IF(Mitarbeiter!$D252="",DATE(2030,7,0),Mitarbeiter!$D252),TODAY()))-(MAX(DATE(2030,6,1),Mitarbeiter!$C252))+1),MAX(0,NETWORKDAYS(MAX(DATE(2030,6,1),Mitarbeiter!$C252),MIN(DATE(2030,7,0),IF(Mitarbeiter!$D252="",DATE(2030,7,0),Mitarbeiter!$D252),TODAY()),Einstellungen!$F$13:$F$67)))*N(Mitarbeiter!$E252)/IF(Einstellungen!$C$11="7 Tage",7,5),N('Ist-Stunden'!BG252)+(N(Krankheitstage!DD252)+N(Krankheitstage!DP252))*N($C252))))</f>
        <v/>
      </c>
      <c r="CL252" s="76">
        <f>IF($B252="",0,IF(Einstellungen!$C$10="Ja",MAX(IF(Einstellungen!$C$11="7 Tage",MAX(0,(MIN(DATE(2030,8,0),IF(Mitarbeiter!$D252="",DATE(2030,8,0),Mitarbeiter!$D252),TODAY()))-(MAX(DATE(2030,7,1),Mitarbeiter!$C252))+1),MAX(0,NETWORKDAYS(MAX(DATE(2030,7,1),Mitarbeiter!$C252),MIN(DATE(2030,8,0),IF(Mitarbeiter!$D252="",DATE(2030,8,0),Mitarbeiter!$D252),TODAY()),Einstellungen!$F$13:$F$67)))*N(Mitarbeiter!$E252)/IF(Einstellungen!$C$11="7 Tage",7,5),N('Ist-Stunden'!BH252)),MAX(IF(Einstellungen!$C$11="7 Tage",MAX(0,(MIN(DATE(2030,8,0),IF(Mitarbeiter!$D252="",DATE(2030,8,0),Mitarbeiter!$D252),TODAY()))-(MAX(DATE(2030,7,1),Mitarbeiter!$C252))+1),MAX(0,NETWORKDAYS(MAX(DATE(2030,7,1),Mitarbeiter!$C252),MIN(DATE(2030,8,0),IF(Mitarbeiter!$D252="",DATE(2030,8,0),Mitarbeiter!$D252),TODAY()),Einstellungen!$F$13:$F$67)))*N(Mitarbeiter!$E252)/IF(Einstellungen!$C$11="7 Tage",7,5),N('Ist-Stunden'!BH252)+(N(Krankheitstage!DE252)+N(Krankheitstage!DQ252))*N($C252))))</f>
        <v/>
      </c>
      <c r="CM252" s="76">
        <f>IF($B252="",0,IF(Einstellungen!$C$10="Ja",MAX(IF(Einstellungen!$C$11="7 Tage",MAX(0,(MIN(DATE(2030,9,0),IF(Mitarbeiter!$D252="",DATE(2030,9,0),Mitarbeiter!$D252),TODAY()))-(MAX(DATE(2030,8,1),Mitarbeiter!$C252))+1),MAX(0,NETWORKDAYS(MAX(DATE(2030,8,1),Mitarbeiter!$C252),MIN(DATE(2030,9,0),IF(Mitarbeiter!$D252="",DATE(2030,9,0),Mitarbeiter!$D252),TODAY()),Einstellungen!$F$13:$F$67)))*N(Mitarbeiter!$E252)/IF(Einstellungen!$C$11="7 Tage",7,5),N('Ist-Stunden'!BI252)),MAX(IF(Einstellungen!$C$11="7 Tage",MAX(0,(MIN(DATE(2030,9,0),IF(Mitarbeiter!$D252="",DATE(2030,9,0),Mitarbeiter!$D252),TODAY()))-(MAX(DATE(2030,8,1),Mitarbeiter!$C252))+1),MAX(0,NETWORKDAYS(MAX(DATE(2030,8,1),Mitarbeiter!$C252),MIN(DATE(2030,9,0),IF(Mitarbeiter!$D252="",DATE(2030,9,0),Mitarbeiter!$D252),TODAY()),Einstellungen!$F$13:$F$67)))*N(Mitarbeiter!$E252)/IF(Einstellungen!$C$11="7 Tage",7,5),N('Ist-Stunden'!BI252)+(N(Krankheitstage!DF252)+N(Krankheitstage!DR252))*N($C252))))</f>
        <v/>
      </c>
      <c r="CN252" s="76">
        <f>IF($B252="",0,IF(Einstellungen!$C$10="Ja",MAX(IF(Einstellungen!$C$11="7 Tage",MAX(0,(MIN(DATE(2030,10,0),IF(Mitarbeiter!$D252="",DATE(2030,10,0),Mitarbeiter!$D252),TODAY()))-(MAX(DATE(2030,9,1),Mitarbeiter!$C252))+1),MAX(0,NETWORKDAYS(MAX(DATE(2030,9,1),Mitarbeiter!$C252),MIN(DATE(2030,10,0),IF(Mitarbeiter!$D252="",DATE(2030,10,0),Mitarbeiter!$D252),TODAY()),Einstellungen!$F$13:$F$67)))*N(Mitarbeiter!$E252)/IF(Einstellungen!$C$11="7 Tage",7,5),N('Ist-Stunden'!BJ252)),MAX(IF(Einstellungen!$C$11="7 Tage",MAX(0,(MIN(DATE(2030,10,0),IF(Mitarbeiter!$D252="",DATE(2030,10,0),Mitarbeiter!$D252),TODAY()))-(MAX(DATE(2030,9,1),Mitarbeiter!$C252))+1),MAX(0,NETWORKDAYS(MAX(DATE(2030,9,1),Mitarbeiter!$C252),MIN(DATE(2030,10,0),IF(Mitarbeiter!$D252="",DATE(2030,10,0),Mitarbeiter!$D252),TODAY()),Einstellungen!$F$13:$F$67)))*N(Mitarbeiter!$E252)/IF(Einstellungen!$C$11="7 Tage",7,5),N('Ist-Stunden'!BJ252)+(N(Krankheitstage!DG252)+N(Krankheitstage!DS252))*N($C252))))</f>
        <v/>
      </c>
      <c r="CO252" s="76">
        <f>IF($B252="",0,IF(Einstellungen!$C$10="Ja",MAX(IF(Einstellungen!$C$11="7 Tage",MAX(0,(MIN(DATE(2030,11,0),IF(Mitarbeiter!$D252="",DATE(2030,11,0),Mitarbeiter!$D252),TODAY()))-(MAX(DATE(2030,10,1),Mitarbeiter!$C252))+1),MAX(0,NETWORKDAYS(MAX(DATE(2030,10,1),Mitarbeiter!$C252),MIN(DATE(2030,11,0),IF(Mitarbeiter!$D252="",DATE(2030,11,0),Mitarbeiter!$D252),TODAY()),Einstellungen!$F$13:$F$67)))*N(Mitarbeiter!$E252)/IF(Einstellungen!$C$11="7 Tage",7,5),N('Ist-Stunden'!BK252)),MAX(IF(Einstellungen!$C$11="7 Tage",MAX(0,(MIN(DATE(2030,11,0),IF(Mitarbeiter!$D252="",DATE(2030,11,0),Mitarbeiter!$D252),TODAY()))-(MAX(DATE(2030,10,1),Mitarbeiter!$C252))+1),MAX(0,NETWORKDAYS(MAX(DATE(2030,10,1),Mitarbeiter!$C252),MIN(DATE(2030,11,0),IF(Mitarbeiter!$D252="",DATE(2030,11,0),Mitarbeiter!$D252),TODAY()),Einstellungen!$F$13:$F$67)))*N(Mitarbeiter!$E252)/IF(Einstellungen!$C$11="7 Tage",7,5),N('Ist-Stunden'!BK252)+(N(Krankheitstage!DH252)+N(Krankheitstage!DT252))*N($C252))))</f>
        <v/>
      </c>
      <c r="CP252" s="76">
        <f>IF($B252="",0,IF(Einstellungen!$C$10="Ja",MAX(IF(Einstellungen!$C$11="7 Tage",MAX(0,(MIN(DATE(2030,12,0),IF(Mitarbeiter!$D252="",DATE(2030,12,0),Mitarbeiter!$D252),TODAY()))-(MAX(DATE(2030,11,1),Mitarbeiter!$C252))+1),MAX(0,NETWORKDAYS(MAX(DATE(2030,11,1),Mitarbeiter!$C252),MIN(DATE(2030,12,0),IF(Mitarbeiter!$D252="",DATE(2030,12,0),Mitarbeiter!$D252),TODAY()),Einstellungen!$F$13:$F$67)))*N(Mitarbeiter!$E252)/IF(Einstellungen!$C$11="7 Tage",7,5),N('Ist-Stunden'!BL252)),MAX(IF(Einstellungen!$C$11="7 Tage",MAX(0,(MIN(DATE(2030,12,0),IF(Mitarbeiter!$D252="",DATE(2030,12,0),Mitarbeiter!$D252),TODAY()))-(MAX(DATE(2030,11,1),Mitarbeiter!$C252))+1),MAX(0,NETWORKDAYS(MAX(DATE(2030,11,1),Mitarbeiter!$C252),MIN(DATE(2030,12,0),IF(Mitarbeiter!$D252="",DATE(2030,12,0),Mitarbeiter!$D252),TODAY()),Einstellungen!$F$13:$F$67)))*N(Mitarbeiter!$E252)/IF(Einstellungen!$C$11="7 Tage",7,5),N('Ist-Stunden'!BL252)+(N(Krankheitstage!DI252)+N(Krankheitstage!DU252))*N($C252))))</f>
        <v/>
      </c>
      <c r="CQ252" s="76">
        <f>IF($B252="",0,IF(Einstellungen!$C$10="Ja",MAX(IF(Einstellungen!$C$11="7 Tage",MAX(0,(MIN(DATE(2030,13,0),IF(Mitarbeiter!$D252="",DATE(2030,13,0),Mitarbeiter!$D252),TODAY()))-(MAX(DATE(2030,12,1),Mitarbeiter!$C252))+1),MAX(0,NETWORKDAYS(MAX(DATE(2030,12,1),Mitarbeiter!$C252),MIN(DATE(2030,13,0),IF(Mitarbeiter!$D252="",DATE(2030,13,0),Mitarbeiter!$D252),TODAY()),Einstellungen!$F$13:$F$67)))*N(Mitarbeiter!$E252)/IF(Einstellungen!$C$11="7 Tage",7,5),N('Ist-Stunden'!BM252)),MAX(IF(Einstellungen!$C$11="7 Tage",MAX(0,(MIN(DATE(2030,13,0),IF(Mitarbeiter!$D252="",DATE(2030,13,0),Mitarbeiter!$D252),TODAY()))-(MAX(DATE(2030,12,1),Mitarbeiter!$C252))+1),MAX(0,NETWORKDAYS(MAX(DATE(2030,12,1),Mitarbeiter!$C252),MIN(DATE(2030,13,0),IF(Mitarbeiter!$D252="",DATE(2030,13,0),Mitarbeiter!$D252),TODAY()),Einstellungen!$F$13:$F$67)))*N(Mitarbeiter!$E252)/IF(Einstellungen!$C$11="7 Tage",7,5),N('Ist-Stunden'!BM252)+(N(Krankheitstage!DJ252)+N(Krankheitstage!DV252))*N($C252))))</f>
        <v/>
      </c>
    </row>
    <row r="253">
      <c r="A253" s="73">
        <f>IF(Mitarbeiter!B253="","",Mitarbeiter!A253)</f>
        <v/>
      </c>
      <c r="B253" s="6">
        <f>IF(Mitarbeiter!B253="","",Mitarbeiter!B253)</f>
        <v/>
      </c>
      <c r="C253" s="74">
        <f>IF(Mitarbeiter!B253="","",Mitarbeiter!F253)</f>
        <v/>
      </c>
      <c r="D253" s="75">
        <f>N(INDEX(Krankheitstage!$G253:$DV253,1,(Einstellungen!$C$3-2026)*24+1))</f>
        <v/>
      </c>
      <c r="E253" s="75">
        <f>N(INDEX(Krankheitstage!$G253:$DV253,1,(Einstellungen!$C$3-2026)*24+2))</f>
        <v/>
      </c>
      <c r="F253" s="75">
        <f>N(INDEX(Krankheitstage!$G253:$DV253,1,(Einstellungen!$C$3-2026)*24+3))</f>
        <v/>
      </c>
      <c r="G253" s="75">
        <f>N(INDEX(Krankheitstage!$G253:$DV253,1,(Einstellungen!$C$3-2026)*24+4))</f>
        <v/>
      </c>
      <c r="H253" s="75">
        <f>N(INDEX(Krankheitstage!$G253:$DV253,1,(Einstellungen!$C$3-2026)*24+5))</f>
        <v/>
      </c>
      <c r="I253" s="75">
        <f>N(INDEX(Krankheitstage!$G253:$DV253,1,(Einstellungen!$C$3-2026)*24+6))</f>
        <v/>
      </c>
      <c r="J253" s="75">
        <f>N(INDEX(Krankheitstage!$G253:$DV253,1,(Einstellungen!$C$3-2026)*24+7))</f>
        <v/>
      </c>
      <c r="K253" s="75">
        <f>N(INDEX(Krankheitstage!$G253:$DV253,1,(Einstellungen!$C$3-2026)*24+8))</f>
        <v/>
      </c>
      <c r="L253" s="75">
        <f>N(INDEX(Krankheitstage!$G253:$DV253,1,(Einstellungen!$C$3-2026)*24+9))</f>
        <v/>
      </c>
      <c r="M253" s="75">
        <f>N(INDEX(Krankheitstage!$G253:$DV253,1,(Einstellungen!$C$3-2026)*24+10))</f>
        <v/>
      </c>
      <c r="N253" s="75">
        <f>N(INDEX(Krankheitstage!$G253:$DV253,1,(Einstellungen!$C$3-2026)*24+11))</f>
        <v/>
      </c>
      <c r="O253" s="75">
        <f>N(INDEX(Krankheitstage!$G253:$DV253,1,(Einstellungen!$C$3-2026)*24+12))</f>
        <v/>
      </c>
      <c r="P253" s="75">
        <f>IF($B253="","",SUM(D253:O253))</f>
        <v/>
      </c>
      <c r="Q253" s="75">
        <f>N(INDEX(Krankheitstage!$G253:$DV253,1,(Einstellungen!$C$3-2026)*24+13))</f>
        <v/>
      </c>
      <c r="R253" s="75">
        <f>N(INDEX(Krankheitstage!$G253:$DV253,1,(Einstellungen!$C$3-2026)*24+14))</f>
        <v/>
      </c>
      <c r="S253" s="75">
        <f>N(INDEX(Krankheitstage!$G253:$DV253,1,(Einstellungen!$C$3-2026)*24+15))</f>
        <v/>
      </c>
      <c r="T253" s="75">
        <f>N(INDEX(Krankheitstage!$G253:$DV253,1,(Einstellungen!$C$3-2026)*24+16))</f>
        <v/>
      </c>
      <c r="U253" s="75">
        <f>N(INDEX(Krankheitstage!$G253:$DV253,1,(Einstellungen!$C$3-2026)*24+17))</f>
        <v/>
      </c>
      <c r="V253" s="75">
        <f>N(INDEX(Krankheitstage!$G253:$DV253,1,(Einstellungen!$C$3-2026)*24+18))</f>
        <v/>
      </c>
      <c r="W253" s="75">
        <f>N(INDEX(Krankheitstage!$G253:$DV253,1,(Einstellungen!$C$3-2026)*24+19))</f>
        <v/>
      </c>
      <c r="X253" s="75">
        <f>N(INDEX(Krankheitstage!$G253:$DV253,1,(Einstellungen!$C$3-2026)*24+20))</f>
        <v/>
      </c>
      <c r="Y253" s="75">
        <f>N(INDEX(Krankheitstage!$G253:$DV253,1,(Einstellungen!$C$3-2026)*24+21))</f>
        <v/>
      </c>
      <c r="Z253" s="75">
        <f>N(INDEX(Krankheitstage!$G253:$DV253,1,(Einstellungen!$C$3-2026)*24+22))</f>
        <v/>
      </c>
      <c r="AA253" s="75">
        <f>N(INDEX(Krankheitstage!$G253:$DV253,1,(Einstellungen!$C$3-2026)*24+23))</f>
        <v/>
      </c>
      <c r="AB253" s="75">
        <f>N(INDEX(Krankheitstage!$G253:$DV253,1,(Einstellungen!$C$3-2026)*24+24))</f>
        <v/>
      </c>
      <c r="AC253" s="75">
        <f>IF($B253="","",SUM(Q253:AB253))</f>
        <v/>
      </c>
      <c r="AD253" s="75">
        <f>IF($B253="","",SUM(P253,AC253))</f>
        <v/>
      </c>
      <c r="AE253" s="76">
        <f>IF($B253="","",AD253*N(C253))</f>
        <v/>
      </c>
      <c r="AF253" s="75">
        <f>IF($B253="","",Krankheitstage!E253)</f>
        <v/>
      </c>
      <c r="AG253" s="76">
        <f>IF($B253="","",AF253*N(C253))</f>
        <v/>
      </c>
      <c r="AH253" s="76">
        <f>IF($B253="","",INDEX($AJ253:$CQ253,1,(Einstellungen!$C$3-2026)*12+1)+INDEX($AJ253:$CQ253,1,(Einstellungen!$C$3-2026)*12+2)+INDEX($AJ253:$CQ253,1,(Einstellungen!$C$3-2026)*12+3)+INDEX($AJ253:$CQ253,1,(Einstellungen!$C$3-2026)*12+4)+INDEX($AJ253:$CQ253,1,(Einstellungen!$C$3-2026)*12+5)+INDEX($AJ253:$CQ253,1,(Einstellungen!$C$3-2026)*12+6)+INDEX($AJ253:$CQ253,1,(Einstellungen!$C$3-2026)*12+7)+INDEX($AJ253:$CQ253,1,(Einstellungen!$C$3-2026)*12+8)+INDEX($AJ253:$CQ253,1,(Einstellungen!$C$3-2026)*12+9)+INDEX($AJ253:$CQ253,1,(Einstellungen!$C$3-2026)*12+10)+INDEX($AJ253:$CQ253,1,(Einstellungen!$C$3-2026)*12+11)+INDEX($AJ253:$CQ253,1,(Einstellungen!$C$3-2026)*12+12))</f>
        <v/>
      </c>
      <c r="AI253" s="76">
        <f>IF($B253="","",SUM($AJ253:$CQ253))</f>
        <v/>
      </c>
      <c r="AJ253" s="76">
        <f>IF($B253="",0,IF(Einstellungen!$C$10="Ja",MAX(IF(Einstellungen!$C$11="7 Tage",MAX(0,(MIN(DATE(2026,2,0),IF(Mitarbeiter!$D253="",DATE(2026,2,0),Mitarbeiter!$D253),TODAY()))-(MAX(DATE(2026,1,1),Mitarbeiter!$C253))+1),MAX(0,NETWORKDAYS(MAX(DATE(2026,1,1),Mitarbeiter!$C253),MIN(DATE(2026,2,0),IF(Mitarbeiter!$D253="",DATE(2026,2,0),Mitarbeiter!$D253),TODAY()),Einstellungen!$F$13:$F$67)))*N(Mitarbeiter!$E253)/IF(Einstellungen!$C$11="7 Tage",7,5),N('Ist-Stunden'!F253)),MAX(IF(Einstellungen!$C$11="7 Tage",MAX(0,(MIN(DATE(2026,2,0),IF(Mitarbeiter!$D253="",DATE(2026,2,0),Mitarbeiter!$D253),TODAY()))-(MAX(DATE(2026,1,1),Mitarbeiter!$C253))+1),MAX(0,NETWORKDAYS(MAX(DATE(2026,1,1),Mitarbeiter!$C253),MIN(DATE(2026,2,0),IF(Mitarbeiter!$D253="",DATE(2026,2,0),Mitarbeiter!$D253),TODAY()),Einstellungen!$F$13:$F$67)))*N(Mitarbeiter!$E253)/IF(Einstellungen!$C$11="7 Tage",7,5),N('Ist-Stunden'!F253)+(N(Krankheitstage!G253)+N(Krankheitstage!S253))*N($C253))))</f>
        <v/>
      </c>
      <c r="AK253" s="76">
        <f>IF($B253="",0,IF(Einstellungen!$C$10="Ja",MAX(IF(Einstellungen!$C$11="7 Tage",MAX(0,(MIN(DATE(2026,3,0),IF(Mitarbeiter!$D253="",DATE(2026,3,0),Mitarbeiter!$D253),TODAY()))-(MAX(DATE(2026,2,1),Mitarbeiter!$C253))+1),MAX(0,NETWORKDAYS(MAX(DATE(2026,2,1),Mitarbeiter!$C253),MIN(DATE(2026,3,0),IF(Mitarbeiter!$D253="",DATE(2026,3,0),Mitarbeiter!$D253),TODAY()),Einstellungen!$F$13:$F$67)))*N(Mitarbeiter!$E253)/IF(Einstellungen!$C$11="7 Tage",7,5),N('Ist-Stunden'!G253)),MAX(IF(Einstellungen!$C$11="7 Tage",MAX(0,(MIN(DATE(2026,3,0),IF(Mitarbeiter!$D253="",DATE(2026,3,0),Mitarbeiter!$D253),TODAY()))-(MAX(DATE(2026,2,1),Mitarbeiter!$C253))+1),MAX(0,NETWORKDAYS(MAX(DATE(2026,2,1),Mitarbeiter!$C253),MIN(DATE(2026,3,0),IF(Mitarbeiter!$D253="",DATE(2026,3,0),Mitarbeiter!$D253),TODAY()),Einstellungen!$F$13:$F$67)))*N(Mitarbeiter!$E253)/IF(Einstellungen!$C$11="7 Tage",7,5),N('Ist-Stunden'!G253)+(N(Krankheitstage!H253)+N(Krankheitstage!T253))*N($C253))))</f>
        <v/>
      </c>
      <c r="AL253" s="76">
        <f>IF($B253="",0,IF(Einstellungen!$C$10="Ja",MAX(IF(Einstellungen!$C$11="7 Tage",MAX(0,(MIN(DATE(2026,4,0),IF(Mitarbeiter!$D253="",DATE(2026,4,0),Mitarbeiter!$D253),TODAY()))-(MAX(DATE(2026,3,1),Mitarbeiter!$C253))+1),MAX(0,NETWORKDAYS(MAX(DATE(2026,3,1),Mitarbeiter!$C253),MIN(DATE(2026,4,0),IF(Mitarbeiter!$D253="",DATE(2026,4,0),Mitarbeiter!$D253),TODAY()),Einstellungen!$F$13:$F$67)))*N(Mitarbeiter!$E253)/IF(Einstellungen!$C$11="7 Tage",7,5),N('Ist-Stunden'!H253)),MAX(IF(Einstellungen!$C$11="7 Tage",MAX(0,(MIN(DATE(2026,4,0),IF(Mitarbeiter!$D253="",DATE(2026,4,0),Mitarbeiter!$D253),TODAY()))-(MAX(DATE(2026,3,1),Mitarbeiter!$C253))+1),MAX(0,NETWORKDAYS(MAX(DATE(2026,3,1),Mitarbeiter!$C253),MIN(DATE(2026,4,0),IF(Mitarbeiter!$D253="",DATE(2026,4,0),Mitarbeiter!$D253),TODAY()),Einstellungen!$F$13:$F$67)))*N(Mitarbeiter!$E253)/IF(Einstellungen!$C$11="7 Tage",7,5),N('Ist-Stunden'!H253)+(N(Krankheitstage!I253)+N(Krankheitstage!U253))*N($C253))))</f>
        <v/>
      </c>
      <c r="AM253" s="76">
        <f>IF($B253="",0,IF(Einstellungen!$C$10="Ja",MAX(IF(Einstellungen!$C$11="7 Tage",MAX(0,(MIN(DATE(2026,5,0),IF(Mitarbeiter!$D253="",DATE(2026,5,0),Mitarbeiter!$D253),TODAY()))-(MAX(DATE(2026,4,1),Mitarbeiter!$C253))+1),MAX(0,NETWORKDAYS(MAX(DATE(2026,4,1),Mitarbeiter!$C253),MIN(DATE(2026,5,0),IF(Mitarbeiter!$D253="",DATE(2026,5,0),Mitarbeiter!$D253),TODAY()),Einstellungen!$F$13:$F$67)))*N(Mitarbeiter!$E253)/IF(Einstellungen!$C$11="7 Tage",7,5),N('Ist-Stunden'!I253)),MAX(IF(Einstellungen!$C$11="7 Tage",MAX(0,(MIN(DATE(2026,5,0),IF(Mitarbeiter!$D253="",DATE(2026,5,0),Mitarbeiter!$D253),TODAY()))-(MAX(DATE(2026,4,1),Mitarbeiter!$C253))+1),MAX(0,NETWORKDAYS(MAX(DATE(2026,4,1),Mitarbeiter!$C253),MIN(DATE(2026,5,0),IF(Mitarbeiter!$D253="",DATE(2026,5,0),Mitarbeiter!$D253),TODAY()),Einstellungen!$F$13:$F$67)))*N(Mitarbeiter!$E253)/IF(Einstellungen!$C$11="7 Tage",7,5),N('Ist-Stunden'!I253)+(N(Krankheitstage!J253)+N(Krankheitstage!V253))*N($C253))))</f>
        <v/>
      </c>
      <c r="AN253" s="76">
        <f>IF($B253="",0,IF(Einstellungen!$C$10="Ja",MAX(IF(Einstellungen!$C$11="7 Tage",MAX(0,(MIN(DATE(2026,6,0),IF(Mitarbeiter!$D253="",DATE(2026,6,0),Mitarbeiter!$D253),TODAY()))-(MAX(DATE(2026,5,1),Mitarbeiter!$C253))+1),MAX(0,NETWORKDAYS(MAX(DATE(2026,5,1),Mitarbeiter!$C253),MIN(DATE(2026,6,0),IF(Mitarbeiter!$D253="",DATE(2026,6,0),Mitarbeiter!$D253),TODAY()),Einstellungen!$F$13:$F$67)))*N(Mitarbeiter!$E253)/IF(Einstellungen!$C$11="7 Tage",7,5),N('Ist-Stunden'!J253)),MAX(IF(Einstellungen!$C$11="7 Tage",MAX(0,(MIN(DATE(2026,6,0),IF(Mitarbeiter!$D253="",DATE(2026,6,0),Mitarbeiter!$D253),TODAY()))-(MAX(DATE(2026,5,1),Mitarbeiter!$C253))+1),MAX(0,NETWORKDAYS(MAX(DATE(2026,5,1),Mitarbeiter!$C253),MIN(DATE(2026,6,0),IF(Mitarbeiter!$D253="",DATE(2026,6,0),Mitarbeiter!$D253),TODAY()),Einstellungen!$F$13:$F$67)))*N(Mitarbeiter!$E253)/IF(Einstellungen!$C$11="7 Tage",7,5),N('Ist-Stunden'!J253)+(N(Krankheitstage!K253)+N(Krankheitstage!W253))*N($C253))))</f>
        <v/>
      </c>
      <c r="AO253" s="76">
        <f>IF($B253="",0,IF(Einstellungen!$C$10="Ja",MAX(IF(Einstellungen!$C$11="7 Tage",MAX(0,(MIN(DATE(2026,7,0),IF(Mitarbeiter!$D253="",DATE(2026,7,0),Mitarbeiter!$D253),TODAY()))-(MAX(DATE(2026,6,1),Mitarbeiter!$C253))+1),MAX(0,NETWORKDAYS(MAX(DATE(2026,6,1),Mitarbeiter!$C253),MIN(DATE(2026,7,0),IF(Mitarbeiter!$D253="",DATE(2026,7,0),Mitarbeiter!$D253),TODAY()),Einstellungen!$F$13:$F$67)))*N(Mitarbeiter!$E253)/IF(Einstellungen!$C$11="7 Tage",7,5),N('Ist-Stunden'!K253)),MAX(IF(Einstellungen!$C$11="7 Tage",MAX(0,(MIN(DATE(2026,7,0),IF(Mitarbeiter!$D253="",DATE(2026,7,0),Mitarbeiter!$D253),TODAY()))-(MAX(DATE(2026,6,1),Mitarbeiter!$C253))+1),MAX(0,NETWORKDAYS(MAX(DATE(2026,6,1),Mitarbeiter!$C253),MIN(DATE(2026,7,0),IF(Mitarbeiter!$D253="",DATE(2026,7,0),Mitarbeiter!$D253),TODAY()),Einstellungen!$F$13:$F$67)))*N(Mitarbeiter!$E253)/IF(Einstellungen!$C$11="7 Tage",7,5),N('Ist-Stunden'!K253)+(N(Krankheitstage!L253)+N(Krankheitstage!X253))*N($C253))))</f>
        <v/>
      </c>
      <c r="AP253" s="76">
        <f>IF($B253="",0,IF(Einstellungen!$C$10="Ja",MAX(IF(Einstellungen!$C$11="7 Tage",MAX(0,(MIN(DATE(2026,8,0),IF(Mitarbeiter!$D253="",DATE(2026,8,0),Mitarbeiter!$D253),TODAY()))-(MAX(DATE(2026,7,1),Mitarbeiter!$C253))+1),MAX(0,NETWORKDAYS(MAX(DATE(2026,7,1),Mitarbeiter!$C253),MIN(DATE(2026,8,0),IF(Mitarbeiter!$D253="",DATE(2026,8,0),Mitarbeiter!$D253),TODAY()),Einstellungen!$F$13:$F$67)))*N(Mitarbeiter!$E253)/IF(Einstellungen!$C$11="7 Tage",7,5),N('Ist-Stunden'!L253)),MAX(IF(Einstellungen!$C$11="7 Tage",MAX(0,(MIN(DATE(2026,8,0),IF(Mitarbeiter!$D253="",DATE(2026,8,0),Mitarbeiter!$D253),TODAY()))-(MAX(DATE(2026,7,1),Mitarbeiter!$C253))+1),MAX(0,NETWORKDAYS(MAX(DATE(2026,7,1),Mitarbeiter!$C253),MIN(DATE(2026,8,0),IF(Mitarbeiter!$D253="",DATE(2026,8,0),Mitarbeiter!$D253),TODAY()),Einstellungen!$F$13:$F$67)))*N(Mitarbeiter!$E253)/IF(Einstellungen!$C$11="7 Tage",7,5),N('Ist-Stunden'!L253)+(N(Krankheitstage!M253)+N(Krankheitstage!Y253))*N($C253))))</f>
        <v/>
      </c>
      <c r="AQ253" s="76">
        <f>IF($B253="",0,IF(Einstellungen!$C$10="Ja",MAX(IF(Einstellungen!$C$11="7 Tage",MAX(0,(MIN(DATE(2026,9,0),IF(Mitarbeiter!$D253="",DATE(2026,9,0),Mitarbeiter!$D253),TODAY()))-(MAX(DATE(2026,8,1),Mitarbeiter!$C253))+1),MAX(0,NETWORKDAYS(MAX(DATE(2026,8,1),Mitarbeiter!$C253),MIN(DATE(2026,9,0),IF(Mitarbeiter!$D253="",DATE(2026,9,0),Mitarbeiter!$D253),TODAY()),Einstellungen!$F$13:$F$67)))*N(Mitarbeiter!$E253)/IF(Einstellungen!$C$11="7 Tage",7,5),N('Ist-Stunden'!M253)),MAX(IF(Einstellungen!$C$11="7 Tage",MAX(0,(MIN(DATE(2026,9,0),IF(Mitarbeiter!$D253="",DATE(2026,9,0),Mitarbeiter!$D253),TODAY()))-(MAX(DATE(2026,8,1),Mitarbeiter!$C253))+1),MAX(0,NETWORKDAYS(MAX(DATE(2026,8,1),Mitarbeiter!$C253),MIN(DATE(2026,9,0),IF(Mitarbeiter!$D253="",DATE(2026,9,0),Mitarbeiter!$D253),TODAY()),Einstellungen!$F$13:$F$67)))*N(Mitarbeiter!$E253)/IF(Einstellungen!$C$11="7 Tage",7,5),N('Ist-Stunden'!M253)+(N(Krankheitstage!N253)+N(Krankheitstage!Z253))*N($C253))))</f>
        <v/>
      </c>
      <c r="AR253" s="76">
        <f>IF($B253="",0,IF(Einstellungen!$C$10="Ja",MAX(IF(Einstellungen!$C$11="7 Tage",MAX(0,(MIN(DATE(2026,10,0),IF(Mitarbeiter!$D253="",DATE(2026,10,0),Mitarbeiter!$D253),TODAY()))-(MAX(DATE(2026,9,1),Mitarbeiter!$C253))+1),MAX(0,NETWORKDAYS(MAX(DATE(2026,9,1),Mitarbeiter!$C253),MIN(DATE(2026,10,0),IF(Mitarbeiter!$D253="",DATE(2026,10,0),Mitarbeiter!$D253),TODAY()),Einstellungen!$F$13:$F$67)))*N(Mitarbeiter!$E253)/IF(Einstellungen!$C$11="7 Tage",7,5),N('Ist-Stunden'!N253)),MAX(IF(Einstellungen!$C$11="7 Tage",MAX(0,(MIN(DATE(2026,10,0),IF(Mitarbeiter!$D253="",DATE(2026,10,0),Mitarbeiter!$D253),TODAY()))-(MAX(DATE(2026,9,1),Mitarbeiter!$C253))+1),MAX(0,NETWORKDAYS(MAX(DATE(2026,9,1),Mitarbeiter!$C253),MIN(DATE(2026,10,0),IF(Mitarbeiter!$D253="",DATE(2026,10,0),Mitarbeiter!$D253),TODAY()),Einstellungen!$F$13:$F$67)))*N(Mitarbeiter!$E253)/IF(Einstellungen!$C$11="7 Tage",7,5),N('Ist-Stunden'!N253)+(N(Krankheitstage!O253)+N(Krankheitstage!AA253))*N($C253))))</f>
        <v/>
      </c>
      <c r="AS253" s="76">
        <f>IF($B253="",0,IF(Einstellungen!$C$10="Ja",MAX(IF(Einstellungen!$C$11="7 Tage",MAX(0,(MIN(DATE(2026,11,0),IF(Mitarbeiter!$D253="",DATE(2026,11,0),Mitarbeiter!$D253),TODAY()))-(MAX(DATE(2026,10,1),Mitarbeiter!$C253))+1),MAX(0,NETWORKDAYS(MAX(DATE(2026,10,1),Mitarbeiter!$C253),MIN(DATE(2026,11,0),IF(Mitarbeiter!$D253="",DATE(2026,11,0),Mitarbeiter!$D253),TODAY()),Einstellungen!$F$13:$F$67)))*N(Mitarbeiter!$E253)/IF(Einstellungen!$C$11="7 Tage",7,5),N('Ist-Stunden'!O253)),MAX(IF(Einstellungen!$C$11="7 Tage",MAX(0,(MIN(DATE(2026,11,0),IF(Mitarbeiter!$D253="",DATE(2026,11,0),Mitarbeiter!$D253),TODAY()))-(MAX(DATE(2026,10,1),Mitarbeiter!$C253))+1),MAX(0,NETWORKDAYS(MAX(DATE(2026,10,1),Mitarbeiter!$C253),MIN(DATE(2026,11,0),IF(Mitarbeiter!$D253="",DATE(2026,11,0),Mitarbeiter!$D253),TODAY()),Einstellungen!$F$13:$F$67)))*N(Mitarbeiter!$E253)/IF(Einstellungen!$C$11="7 Tage",7,5),N('Ist-Stunden'!O253)+(N(Krankheitstage!P253)+N(Krankheitstage!AB253))*N($C253))))</f>
        <v/>
      </c>
      <c r="AT253" s="76">
        <f>IF($B253="",0,IF(Einstellungen!$C$10="Ja",MAX(IF(Einstellungen!$C$11="7 Tage",MAX(0,(MIN(DATE(2026,12,0),IF(Mitarbeiter!$D253="",DATE(2026,12,0),Mitarbeiter!$D253),TODAY()))-(MAX(DATE(2026,11,1),Mitarbeiter!$C253))+1),MAX(0,NETWORKDAYS(MAX(DATE(2026,11,1),Mitarbeiter!$C253),MIN(DATE(2026,12,0),IF(Mitarbeiter!$D253="",DATE(2026,12,0),Mitarbeiter!$D253),TODAY()),Einstellungen!$F$13:$F$67)))*N(Mitarbeiter!$E253)/IF(Einstellungen!$C$11="7 Tage",7,5),N('Ist-Stunden'!P253)),MAX(IF(Einstellungen!$C$11="7 Tage",MAX(0,(MIN(DATE(2026,12,0),IF(Mitarbeiter!$D253="",DATE(2026,12,0),Mitarbeiter!$D253),TODAY()))-(MAX(DATE(2026,11,1),Mitarbeiter!$C253))+1),MAX(0,NETWORKDAYS(MAX(DATE(2026,11,1),Mitarbeiter!$C253),MIN(DATE(2026,12,0),IF(Mitarbeiter!$D253="",DATE(2026,12,0),Mitarbeiter!$D253),TODAY()),Einstellungen!$F$13:$F$67)))*N(Mitarbeiter!$E253)/IF(Einstellungen!$C$11="7 Tage",7,5),N('Ist-Stunden'!P253)+(N(Krankheitstage!Q253)+N(Krankheitstage!AC253))*N($C253))))</f>
        <v/>
      </c>
      <c r="AU253" s="76">
        <f>IF($B253="",0,IF(Einstellungen!$C$10="Ja",MAX(IF(Einstellungen!$C$11="7 Tage",MAX(0,(MIN(DATE(2026,13,0),IF(Mitarbeiter!$D253="",DATE(2026,13,0),Mitarbeiter!$D253),TODAY()))-(MAX(DATE(2026,12,1),Mitarbeiter!$C253))+1),MAX(0,NETWORKDAYS(MAX(DATE(2026,12,1),Mitarbeiter!$C253),MIN(DATE(2026,13,0),IF(Mitarbeiter!$D253="",DATE(2026,13,0),Mitarbeiter!$D253),TODAY()),Einstellungen!$F$13:$F$67)))*N(Mitarbeiter!$E253)/IF(Einstellungen!$C$11="7 Tage",7,5),N('Ist-Stunden'!Q253)),MAX(IF(Einstellungen!$C$11="7 Tage",MAX(0,(MIN(DATE(2026,13,0),IF(Mitarbeiter!$D253="",DATE(2026,13,0),Mitarbeiter!$D253),TODAY()))-(MAX(DATE(2026,12,1),Mitarbeiter!$C253))+1),MAX(0,NETWORKDAYS(MAX(DATE(2026,12,1),Mitarbeiter!$C253),MIN(DATE(2026,13,0),IF(Mitarbeiter!$D253="",DATE(2026,13,0),Mitarbeiter!$D253),TODAY()),Einstellungen!$F$13:$F$67)))*N(Mitarbeiter!$E253)/IF(Einstellungen!$C$11="7 Tage",7,5),N('Ist-Stunden'!Q253)+(N(Krankheitstage!R253)+N(Krankheitstage!AD253))*N($C253))))</f>
        <v/>
      </c>
      <c r="AV253" s="76">
        <f>IF($B253="",0,IF(Einstellungen!$C$10="Ja",MAX(IF(Einstellungen!$C$11="7 Tage",MAX(0,(MIN(DATE(2027,2,0),IF(Mitarbeiter!$D253="",DATE(2027,2,0),Mitarbeiter!$D253),TODAY()))-(MAX(DATE(2027,1,1),Mitarbeiter!$C253))+1),MAX(0,NETWORKDAYS(MAX(DATE(2027,1,1),Mitarbeiter!$C253),MIN(DATE(2027,2,0),IF(Mitarbeiter!$D253="",DATE(2027,2,0),Mitarbeiter!$D253),TODAY()),Einstellungen!$F$13:$F$67)))*N(Mitarbeiter!$E253)/IF(Einstellungen!$C$11="7 Tage",7,5),N('Ist-Stunden'!R253)),MAX(IF(Einstellungen!$C$11="7 Tage",MAX(0,(MIN(DATE(2027,2,0),IF(Mitarbeiter!$D253="",DATE(2027,2,0),Mitarbeiter!$D253),TODAY()))-(MAX(DATE(2027,1,1),Mitarbeiter!$C253))+1),MAX(0,NETWORKDAYS(MAX(DATE(2027,1,1),Mitarbeiter!$C253),MIN(DATE(2027,2,0),IF(Mitarbeiter!$D253="",DATE(2027,2,0),Mitarbeiter!$D253),TODAY()),Einstellungen!$F$13:$F$67)))*N(Mitarbeiter!$E253)/IF(Einstellungen!$C$11="7 Tage",7,5),N('Ist-Stunden'!R253)+(N(Krankheitstage!AE253)+N(Krankheitstage!AQ253))*N($C253))))</f>
        <v/>
      </c>
      <c r="AW253" s="76">
        <f>IF($B253="",0,IF(Einstellungen!$C$10="Ja",MAX(IF(Einstellungen!$C$11="7 Tage",MAX(0,(MIN(DATE(2027,3,0),IF(Mitarbeiter!$D253="",DATE(2027,3,0),Mitarbeiter!$D253),TODAY()))-(MAX(DATE(2027,2,1),Mitarbeiter!$C253))+1),MAX(0,NETWORKDAYS(MAX(DATE(2027,2,1),Mitarbeiter!$C253),MIN(DATE(2027,3,0),IF(Mitarbeiter!$D253="",DATE(2027,3,0),Mitarbeiter!$D253),TODAY()),Einstellungen!$F$13:$F$67)))*N(Mitarbeiter!$E253)/IF(Einstellungen!$C$11="7 Tage",7,5),N('Ist-Stunden'!S253)),MAX(IF(Einstellungen!$C$11="7 Tage",MAX(0,(MIN(DATE(2027,3,0),IF(Mitarbeiter!$D253="",DATE(2027,3,0),Mitarbeiter!$D253),TODAY()))-(MAX(DATE(2027,2,1),Mitarbeiter!$C253))+1),MAX(0,NETWORKDAYS(MAX(DATE(2027,2,1),Mitarbeiter!$C253),MIN(DATE(2027,3,0),IF(Mitarbeiter!$D253="",DATE(2027,3,0),Mitarbeiter!$D253),TODAY()),Einstellungen!$F$13:$F$67)))*N(Mitarbeiter!$E253)/IF(Einstellungen!$C$11="7 Tage",7,5),N('Ist-Stunden'!S253)+(N(Krankheitstage!AF253)+N(Krankheitstage!AR253))*N($C253))))</f>
        <v/>
      </c>
      <c r="AX253" s="76">
        <f>IF($B253="",0,IF(Einstellungen!$C$10="Ja",MAX(IF(Einstellungen!$C$11="7 Tage",MAX(0,(MIN(DATE(2027,4,0),IF(Mitarbeiter!$D253="",DATE(2027,4,0),Mitarbeiter!$D253),TODAY()))-(MAX(DATE(2027,3,1),Mitarbeiter!$C253))+1),MAX(0,NETWORKDAYS(MAX(DATE(2027,3,1),Mitarbeiter!$C253),MIN(DATE(2027,4,0),IF(Mitarbeiter!$D253="",DATE(2027,4,0),Mitarbeiter!$D253),TODAY()),Einstellungen!$F$13:$F$67)))*N(Mitarbeiter!$E253)/IF(Einstellungen!$C$11="7 Tage",7,5),N('Ist-Stunden'!T253)),MAX(IF(Einstellungen!$C$11="7 Tage",MAX(0,(MIN(DATE(2027,4,0),IF(Mitarbeiter!$D253="",DATE(2027,4,0),Mitarbeiter!$D253),TODAY()))-(MAX(DATE(2027,3,1),Mitarbeiter!$C253))+1),MAX(0,NETWORKDAYS(MAX(DATE(2027,3,1),Mitarbeiter!$C253),MIN(DATE(2027,4,0),IF(Mitarbeiter!$D253="",DATE(2027,4,0),Mitarbeiter!$D253),TODAY()),Einstellungen!$F$13:$F$67)))*N(Mitarbeiter!$E253)/IF(Einstellungen!$C$11="7 Tage",7,5),N('Ist-Stunden'!T253)+(N(Krankheitstage!AG253)+N(Krankheitstage!AS253))*N($C253))))</f>
        <v/>
      </c>
      <c r="AY253" s="76">
        <f>IF($B253="",0,IF(Einstellungen!$C$10="Ja",MAX(IF(Einstellungen!$C$11="7 Tage",MAX(0,(MIN(DATE(2027,5,0),IF(Mitarbeiter!$D253="",DATE(2027,5,0),Mitarbeiter!$D253),TODAY()))-(MAX(DATE(2027,4,1),Mitarbeiter!$C253))+1),MAX(0,NETWORKDAYS(MAX(DATE(2027,4,1),Mitarbeiter!$C253),MIN(DATE(2027,5,0),IF(Mitarbeiter!$D253="",DATE(2027,5,0),Mitarbeiter!$D253),TODAY()),Einstellungen!$F$13:$F$67)))*N(Mitarbeiter!$E253)/IF(Einstellungen!$C$11="7 Tage",7,5),N('Ist-Stunden'!U253)),MAX(IF(Einstellungen!$C$11="7 Tage",MAX(0,(MIN(DATE(2027,5,0),IF(Mitarbeiter!$D253="",DATE(2027,5,0),Mitarbeiter!$D253),TODAY()))-(MAX(DATE(2027,4,1),Mitarbeiter!$C253))+1),MAX(0,NETWORKDAYS(MAX(DATE(2027,4,1),Mitarbeiter!$C253),MIN(DATE(2027,5,0),IF(Mitarbeiter!$D253="",DATE(2027,5,0),Mitarbeiter!$D253),TODAY()),Einstellungen!$F$13:$F$67)))*N(Mitarbeiter!$E253)/IF(Einstellungen!$C$11="7 Tage",7,5),N('Ist-Stunden'!U253)+(N(Krankheitstage!AH253)+N(Krankheitstage!AT253))*N($C253))))</f>
        <v/>
      </c>
      <c r="AZ253" s="76">
        <f>IF($B253="",0,IF(Einstellungen!$C$10="Ja",MAX(IF(Einstellungen!$C$11="7 Tage",MAX(0,(MIN(DATE(2027,6,0),IF(Mitarbeiter!$D253="",DATE(2027,6,0),Mitarbeiter!$D253),TODAY()))-(MAX(DATE(2027,5,1),Mitarbeiter!$C253))+1),MAX(0,NETWORKDAYS(MAX(DATE(2027,5,1),Mitarbeiter!$C253),MIN(DATE(2027,6,0),IF(Mitarbeiter!$D253="",DATE(2027,6,0),Mitarbeiter!$D253),TODAY()),Einstellungen!$F$13:$F$67)))*N(Mitarbeiter!$E253)/IF(Einstellungen!$C$11="7 Tage",7,5),N('Ist-Stunden'!V253)),MAX(IF(Einstellungen!$C$11="7 Tage",MAX(0,(MIN(DATE(2027,6,0),IF(Mitarbeiter!$D253="",DATE(2027,6,0),Mitarbeiter!$D253),TODAY()))-(MAX(DATE(2027,5,1),Mitarbeiter!$C253))+1),MAX(0,NETWORKDAYS(MAX(DATE(2027,5,1),Mitarbeiter!$C253),MIN(DATE(2027,6,0),IF(Mitarbeiter!$D253="",DATE(2027,6,0),Mitarbeiter!$D253),TODAY()),Einstellungen!$F$13:$F$67)))*N(Mitarbeiter!$E253)/IF(Einstellungen!$C$11="7 Tage",7,5),N('Ist-Stunden'!V253)+(N(Krankheitstage!AI253)+N(Krankheitstage!AU253))*N($C253))))</f>
        <v/>
      </c>
      <c r="BA253" s="76">
        <f>IF($B253="",0,IF(Einstellungen!$C$10="Ja",MAX(IF(Einstellungen!$C$11="7 Tage",MAX(0,(MIN(DATE(2027,7,0),IF(Mitarbeiter!$D253="",DATE(2027,7,0),Mitarbeiter!$D253),TODAY()))-(MAX(DATE(2027,6,1),Mitarbeiter!$C253))+1),MAX(0,NETWORKDAYS(MAX(DATE(2027,6,1),Mitarbeiter!$C253),MIN(DATE(2027,7,0),IF(Mitarbeiter!$D253="",DATE(2027,7,0),Mitarbeiter!$D253),TODAY()),Einstellungen!$F$13:$F$67)))*N(Mitarbeiter!$E253)/IF(Einstellungen!$C$11="7 Tage",7,5),N('Ist-Stunden'!W253)),MAX(IF(Einstellungen!$C$11="7 Tage",MAX(0,(MIN(DATE(2027,7,0),IF(Mitarbeiter!$D253="",DATE(2027,7,0),Mitarbeiter!$D253),TODAY()))-(MAX(DATE(2027,6,1),Mitarbeiter!$C253))+1),MAX(0,NETWORKDAYS(MAX(DATE(2027,6,1),Mitarbeiter!$C253),MIN(DATE(2027,7,0),IF(Mitarbeiter!$D253="",DATE(2027,7,0),Mitarbeiter!$D253),TODAY()),Einstellungen!$F$13:$F$67)))*N(Mitarbeiter!$E253)/IF(Einstellungen!$C$11="7 Tage",7,5),N('Ist-Stunden'!W253)+(N(Krankheitstage!AJ253)+N(Krankheitstage!AV253))*N($C253))))</f>
        <v/>
      </c>
      <c r="BB253" s="76">
        <f>IF($B253="",0,IF(Einstellungen!$C$10="Ja",MAX(IF(Einstellungen!$C$11="7 Tage",MAX(0,(MIN(DATE(2027,8,0),IF(Mitarbeiter!$D253="",DATE(2027,8,0),Mitarbeiter!$D253),TODAY()))-(MAX(DATE(2027,7,1),Mitarbeiter!$C253))+1),MAX(0,NETWORKDAYS(MAX(DATE(2027,7,1),Mitarbeiter!$C253),MIN(DATE(2027,8,0),IF(Mitarbeiter!$D253="",DATE(2027,8,0),Mitarbeiter!$D253),TODAY()),Einstellungen!$F$13:$F$67)))*N(Mitarbeiter!$E253)/IF(Einstellungen!$C$11="7 Tage",7,5),N('Ist-Stunden'!X253)),MAX(IF(Einstellungen!$C$11="7 Tage",MAX(0,(MIN(DATE(2027,8,0),IF(Mitarbeiter!$D253="",DATE(2027,8,0),Mitarbeiter!$D253),TODAY()))-(MAX(DATE(2027,7,1),Mitarbeiter!$C253))+1),MAX(0,NETWORKDAYS(MAX(DATE(2027,7,1),Mitarbeiter!$C253),MIN(DATE(2027,8,0),IF(Mitarbeiter!$D253="",DATE(2027,8,0),Mitarbeiter!$D253),TODAY()),Einstellungen!$F$13:$F$67)))*N(Mitarbeiter!$E253)/IF(Einstellungen!$C$11="7 Tage",7,5),N('Ist-Stunden'!X253)+(N(Krankheitstage!AK253)+N(Krankheitstage!AW253))*N($C253))))</f>
        <v/>
      </c>
      <c r="BC253" s="76">
        <f>IF($B253="",0,IF(Einstellungen!$C$10="Ja",MAX(IF(Einstellungen!$C$11="7 Tage",MAX(0,(MIN(DATE(2027,9,0),IF(Mitarbeiter!$D253="",DATE(2027,9,0),Mitarbeiter!$D253),TODAY()))-(MAX(DATE(2027,8,1),Mitarbeiter!$C253))+1),MAX(0,NETWORKDAYS(MAX(DATE(2027,8,1),Mitarbeiter!$C253),MIN(DATE(2027,9,0),IF(Mitarbeiter!$D253="",DATE(2027,9,0),Mitarbeiter!$D253),TODAY()),Einstellungen!$F$13:$F$67)))*N(Mitarbeiter!$E253)/IF(Einstellungen!$C$11="7 Tage",7,5),N('Ist-Stunden'!Y253)),MAX(IF(Einstellungen!$C$11="7 Tage",MAX(0,(MIN(DATE(2027,9,0),IF(Mitarbeiter!$D253="",DATE(2027,9,0),Mitarbeiter!$D253),TODAY()))-(MAX(DATE(2027,8,1),Mitarbeiter!$C253))+1),MAX(0,NETWORKDAYS(MAX(DATE(2027,8,1),Mitarbeiter!$C253),MIN(DATE(2027,9,0),IF(Mitarbeiter!$D253="",DATE(2027,9,0),Mitarbeiter!$D253),TODAY()),Einstellungen!$F$13:$F$67)))*N(Mitarbeiter!$E253)/IF(Einstellungen!$C$11="7 Tage",7,5),N('Ist-Stunden'!Y253)+(N(Krankheitstage!AL253)+N(Krankheitstage!AX253))*N($C253))))</f>
        <v/>
      </c>
      <c r="BD253" s="76">
        <f>IF($B253="",0,IF(Einstellungen!$C$10="Ja",MAX(IF(Einstellungen!$C$11="7 Tage",MAX(0,(MIN(DATE(2027,10,0),IF(Mitarbeiter!$D253="",DATE(2027,10,0),Mitarbeiter!$D253),TODAY()))-(MAX(DATE(2027,9,1),Mitarbeiter!$C253))+1),MAX(0,NETWORKDAYS(MAX(DATE(2027,9,1),Mitarbeiter!$C253),MIN(DATE(2027,10,0),IF(Mitarbeiter!$D253="",DATE(2027,10,0),Mitarbeiter!$D253),TODAY()),Einstellungen!$F$13:$F$67)))*N(Mitarbeiter!$E253)/IF(Einstellungen!$C$11="7 Tage",7,5),N('Ist-Stunden'!Z253)),MAX(IF(Einstellungen!$C$11="7 Tage",MAX(0,(MIN(DATE(2027,10,0),IF(Mitarbeiter!$D253="",DATE(2027,10,0),Mitarbeiter!$D253),TODAY()))-(MAX(DATE(2027,9,1),Mitarbeiter!$C253))+1),MAX(0,NETWORKDAYS(MAX(DATE(2027,9,1),Mitarbeiter!$C253),MIN(DATE(2027,10,0),IF(Mitarbeiter!$D253="",DATE(2027,10,0),Mitarbeiter!$D253),TODAY()),Einstellungen!$F$13:$F$67)))*N(Mitarbeiter!$E253)/IF(Einstellungen!$C$11="7 Tage",7,5),N('Ist-Stunden'!Z253)+(N(Krankheitstage!AM253)+N(Krankheitstage!AY253))*N($C253))))</f>
        <v/>
      </c>
      <c r="BE253" s="76">
        <f>IF($B253="",0,IF(Einstellungen!$C$10="Ja",MAX(IF(Einstellungen!$C$11="7 Tage",MAX(0,(MIN(DATE(2027,11,0),IF(Mitarbeiter!$D253="",DATE(2027,11,0),Mitarbeiter!$D253),TODAY()))-(MAX(DATE(2027,10,1),Mitarbeiter!$C253))+1),MAX(0,NETWORKDAYS(MAX(DATE(2027,10,1),Mitarbeiter!$C253),MIN(DATE(2027,11,0),IF(Mitarbeiter!$D253="",DATE(2027,11,0),Mitarbeiter!$D253),TODAY()),Einstellungen!$F$13:$F$67)))*N(Mitarbeiter!$E253)/IF(Einstellungen!$C$11="7 Tage",7,5),N('Ist-Stunden'!AA253)),MAX(IF(Einstellungen!$C$11="7 Tage",MAX(0,(MIN(DATE(2027,11,0),IF(Mitarbeiter!$D253="",DATE(2027,11,0),Mitarbeiter!$D253),TODAY()))-(MAX(DATE(2027,10,1),Mitarbeiter!$C253))+1),MAX(0,NETWORKDAYS(MAX(DATE(2027,10,1),Mitarbeiter!$C253),MIN(DATE(2027,11,0),IF(Mitarbeiter!$D253="",DATE(2027,11,0),Mitarbeiter!$D253),TODAY()),Einstellungen!$F$13:$F$67)))*N(Mitarbeiter!$E253)/IF(Einstellungen!$C$11="7 Tage",7,5),N('Ist-Stunden'!AA253)+(N(Krankheitstage!AN253)+N(Krankheitstage!AZ253))*N($C253))))</f>
        <v/>
      </c>
      <c r="BF253" s="76">
        <f>IF($B253="",0,IF(Einstellungen!$C$10="Ja",MAX(IF(Einstellungen!$C$11="7 Tage",MAX(0,(MIN(DATE(2027,12,0),IF(Mitarbeiter!$D253="",DATE(2027,12,0),Mitarbeiter!$D253),TODAY()))-(MAX(DATE(2027,11,1),Mitarbeiter!$C253))+1),MAX(0,NETWORKDAYS(MAX(DATE(2027,11,1),Mitarbeiter!$C253),MIN(DATE(2027,12,0),IF(Mitarbeiter!$D253="",DATE(2027,12,0),Mitarbeiter!$D253),TODAY()),Einstellungen!$F$13:$F$67)))*N(Mitarbeiter!$E253)/IF(Einstellungen!$C$11="7 Tage",7,5),N('Ist-Stunden'!AB253)),MAX(IF(Einstellungen!$C$11="7 Tage",MAX(0,(MIN(DATE(2027,12,0),IF(Mitarbeiter!$D253="",DATE(2027,12,0),Mitarbeiter!$D253),TODAY()))-(MAX(DATE(2027,11,1),Mitarbeiter!$C253))+1),MAX(0,NETWORKDAYS(MAX(DATE(2027,11,1),Mitarbeiter!$C253),MIN(DATE(2027,12,0),IF(Mitarbeiter!$D253="",DATE(2027,12,0),Mitarbeiter!$D253),TODAY()),Einstellungen!$F$13:$F$67)))*N(Mitarbeiter!$E253)/IF(Einstellungen!$C$11="7 Tage",7,5),N('Ist-Stunden'!AB253)+(N(Krankheitstage!AO253)+N(Krankheitstage!BA253))*N($C253))))</f>
        <v/>
      </c>
      <c r="BG253" s="76">
        <f>IF($B253="",0,IF(Einstellungen!$C$10="Ja",MAX(IF(Einstellungen!$C$11="7 Tage",MAX(0,(MIN(DATE(2027,13,0),IF(Mitarbeiter!$D253="",DATE(2027,13,0),Mitarbeiter!$D253),TODAY()))-(MAX(DATE(2027,12,1),Mitarbeiter!$C253))+1),MAX(0,NETWORKDAYS(MAX(DATE(2027,12,1),Mitarbeiter!$C253),MIN(DATE(2027,13,0),IF(Mitarbeiter!$D253="",DATE(2027,13,0),Mitarbeiter!$D253),TODAY()),Einstellungen!$F$13:$F$67)))*N(Mitarbeiter!$E253)/IF(Einstellungen!$C$11="7 Tage",7,5),N('Ist-Stunden'!AC253)),MAX(IF(Einstellungen!$C$11="7 Tage",MAX(0,(MIN(DATE(2027,13,0),IF(Mitarbeiter!$D253="",DATE(2027,13,0),Mitarbeiter!$D253),TODAY()))-(MAX(DATE(2027,12,1),Mitarbeiter!$C253))+1),MAX(0,NETWORKDAYS(MAX(DATE(2027,12,1),Mitarbeiter!$C253),MIN(DATE(2027,13,0),IF(Mitarbeiter!$D253="",DATE(2027,13,0),Mitarbeiter!$D253),TODAY()),Einstellungen!$F$13:$F$67)))*N(Mitarbeiter!$E253)/IF(Einstellungen!$C$11="7 Tage",7,5),N('Ist-Stunden'!AC253)+(N(Krankheitstage!AP253)+N(Krankheitstage!BB253))*N($C253))))</f>
        <v/>
      </c>
      <c r="BH253" s="76">
        <f>IF($B253="",0,IF(Einstellungen!$C$10="Ja",MAX(IF(Einstellungen!$C$11="7 Tage",MAX(0,(MIN(DATE(2028,2,0),IF(Mitarbeiter!$D253="",DATE(2028,2,0),Mitarbeiter!$D253),TODAY()))-(MAX(DATE(2028,1,1),Mitarbeiter!$C253))+1),MAX(0,NETWORKDAYS(MAX(DATE(2028,1,1),Mitarbeiter!$C253),MIN(DATE(2028,2,0),IF(Mitarbeiter!$D253="",DATE(2028,2,0),Mitarbeiter!$D253),TODAY()),Einstellungen!$F$13:$F$67)))*N(Mitarbeiter!$E253)/IF(Einstellungen!$C$11="7 Tage",7,5),N('Ist-Stunden'!AD253)),MAX(IF(Einstellungen!$C$11="7 Tage",MAX(0,(MIN(DATE(2028,2,0),IF(Mitarbeiter!$D253="",DATE(2028,2,0),Mitarbeiter!$D253),TODAY()))-(MAX(DATE(2028,1,1),Mitarbeiter!$C253))+1),MAX(0,NETWORKDAYS(MAX(DATE(2028,1,1),Mitarbeiter!$C253),MIN(DATE(2028,2,0),IF(Mitarbeiter!$D253="",DATE(2028,2,0),Mitarbeiter!$D253),TODAY()),Einstellungen!$F$13:$F$67)))*N(Mitarbeiter!$E253)/IF(Einstellungen!$C$11="7 Tage",7,5),N('Ist-Stunden'!AD253)+(N(Krankheitstage!BC253)+N(Krankheitstage!BO253))*N($C253))))</f>
        <v/>
      </c>
      <c r="BI253" s="76">
        <f>IF($B253="",0,IF(Einstellungen!$C$10="Ja",MAX(IF(Einstellungen!$C$11="7 Tage",MAX(0,(MIN(DATE(2028,3,0),IF(Mitarbeiter!$D253="",DATE(2028,3,0),Mitarbeiter!$D253),TODAY()))-(MAX(DATE(2028,2,1),Mitarbeiter!$C253))+1),MAX(0,NETWORKDAYS(MAX(DATE(2028,2,1),Mitarbeiter!$C253),MIN(DATE(2028,3,0),IF(Mitarbeiter!$D253="",DATE(2028,3,0),Mitarbeiter!$D253),TODAY()),Einstellungen!$F$13:$F$67)))*N(Mitarbeiter!$E253)/IF(Einstellungen!$C$11="7 Tage",7,5),N('Ist-Stunden'!AE253)),MAX(IF(Einstellungen!$C$11="7 Tage",MAX(0,(MIN(DATE(2028,3,0),IF(Mitarbeiter!$D253="",DATE(2028,3,0),Mitarbeiter!$D253),TODAY()))-(MAX(DATE(2028,2,1),Mitarbeiter!$C253))+1),MAX(0,NETWORKDAYS(MAX(DATE(2028,2,1),Mitarbeiter!$C253),MIN(DATE(2028,3,0),IF(Mitarbeiter!$D253="",DATE(2028,3,0),Mitarbeiter!$D253),TODAY()),Einstellungen!$F$13:$F$67)))*N(Mitarbeiter!$E253)/IF(Einstellungen!$C$11="7 Tage",7,5),N('Ist-Stunden'!AE253)+(N(Krankheitstage!BD253)+N(Krankheitstage!BP253))*N($C253))))</f>
        <v/>
      </c>
      <c r="BJ253" s="76">
        <f>IF($B253="",0,IF(Einstellungen!$C$10="Ja",MAX(IF(Einstellungen!$C$11="7 Tage",MAX(0,(MIN(DATE(2028,4,0),IF(Mitarbeiter!$D253="",DATE(2028,4,0),Mitarbeiter!$D253),TODAY()))-(MAX(DATE(2028,3,1),Mitarbeiter!$C253))+1),MAX(0,NETWORKDAYS(MAX(DATE(2028,3,1),Mitarbeiter!$C253),MIN(DATE(2028,4,0),IF(Mitarbeiter!$D253="",DATE(2028,4,0),Mitarbeiter!$D253),TODAY()),Einstellungen!$F$13:$F$67)))*N(Mitarbeiter!$E253)/IF(Einstellungen!$C$11="7 Tage",7,5),N('Ist-Stunden'!AF253)),MAX(IF(Einstellungen!$C$11="7 Tage",MAX(0,(MIN(DATE(2028,4,0),IF(Mitarbeiter!$D253="",DATE(2028,4,0),Mitarbeiter!$D253),TODAY()))-(MAX(DATE(2028,3,1),Mitarbeiter!$C253))+1),MAX(0,NETWORKDAYS(MAX(DATE(2028,3,1),Mitarbeiter!$C253),MIN(DATE(2028,4,0),IF(Mitarbeiter!$D253="",DATE(2028,4,0),Mitarbeiter!$D253),TODAY()),Einstellungen!$F$13:$F$67)))*N(Mitarbeiter!$E253)/IF(Einstellungen!$C$11="7 Tage",7,5),N('Ist-Stunden'!AF253)+(N(Krankheitstage!BE253)+N(Krankheitstage!BQ253))*N($C253))))</f>
        <v/>
      </c>
      <c r="BK253" s="76">
        <f>IF($B253="",0,IF(Einstellungen!$C$10="Ja",MAX(IF(Einstellungen!$C$11="7 Tage",MAX(0,(MIN(DATE(2028,5,0),IF(Mitarbeiter!$D253="",DATE(2028,5,0),Mitarbeiter!$D253),TODAY()))-(MAX(DATE(2028,4,1),Mitarbeiter!$C253))+1),MAX(0,NETWORKDAYS(MAX(DATE(2028,4,1),Mitarbeiter!$C253),MIN(DATE(2028,5,0),IF(Mitarbeiter!$D253="",DATE(2028,5,0),Mitarbeiter!$D253),TODAY()),Einstellungen!$F$13:$F$67)))*N(Mitarbeiter!$E253)/IF(Einstellungen!$C$11="7 Tage",7,5),N('Ist-Stunden'!AG253)),MAX(IF(Einstellungen!$C$11="7 Tage",MAX(0,(MIN(DATE(2028,5,0),IF(Mitarbeiter!$D253="",DATE(2028,5,0),Mitarbeiter!$D253),TODAY()))-(MAX(DATE(2028,4,1),Mitarbeiter!$C253))+1),MAX(0,NETWORKDAYS(MAX(DATE(2028,4,1),Mitarbeiter!$C253),MIN(DATE(2028,5,0),IF(Mitarbeiter!$D253="",DATE(2028,5,0),Mitarbeiter!$D253),TODAY()),Einstellungen!$F$13:$F$67)))*N(Mitarbeiter!$E253)/IF(Einstellungen!$C$11="7 Tage",7,5),N('Ist-Stunden'!AG253)+(N(Krankheitstage!BF253)+N(Krankheitstage!BR253))*N($C253))))</f>
        <v/>
      </c>
      <c r="BL253" s="76">
        <f>IF($B253="",0,IF(Einstellungen!$C$10="Ja",MAX(IF(Einstellungen!$C$11="7 Tage",MAX(0,(MIN(DATE(2028,6,0),IF(Mitarbeiter!$D253="",DATE(2028,6,0),Mitarbeiter!$D253),TODAY()))-(MAX(DATE(2028,5,1),Mitarbeiter!$C253))+1),MAX(0,NETWORKDAYS(MAX(DATE(2028,5,1),Mitarbeiter!$C253),MIN(DATE(2028,6,0),IF(Mitarbeiter!$D253="",DATE(2028,6,0),Mitarbeiter!$D253),TODAY()),Einstellungen!$F$13:$F$67)))*N(Mitarbeiter!$E253)/IF(Einstellungen!$C$11="7 Tage",7,5),N('Ist-Stunden'!AH253)),MAX(IF(Einstellungen!$C$11="7 Tage",MAX(0,(MIN(DATE(2028,6,0),IF(Mitarbeiter!$D253="",DATE(2028,6,0),Mitarbeiter!$D253),TODAY()))-(MAX(DATE(2028,5,1),Mitarbeiter!$C253))+1),MAX(0,NETWORKDAYS(MAX(DATE(2028,5,1),Mitarbeiter!$C253),MIN(DATE(2028,6,0),IF(Mitarbeiter!$D253="",DATE(2028,6,0),Mitarbeiter!$D253),TODAY()),Einstellungen!$F$13:$F$67)))*N(Mitarbeiter!$E253)/IF(Einstellungen!$C$11="7 Tage",7,5),N('Ist-Stunden'!AH253)+(N(Krankheitstage!BG253)+N(Krankheitstage!BS253))*N($C253))))</f>
        <v/>
      </c>
      <c r="BM253" s="76">
        <f>IF($B253="",0,IF(Einstellungen!$C$10="Ja",MAX(IF(Einstellungen!$C$11="7 Tage",MAX(0,(MIN(DATE(2028,7,0),IF(Mitarbeiter!$D253="",DATE(2028,7,0),Mitarbeiter!$D253),TODAY()))-(MAX(DATE(2028,6,1),Mitarbeiter!$C253))+1),MAX(0,NETWORKDAYS(MAX(DATE(2028,6,1),Mitarbeiter!$C253),MIN(DATE(2028,7,0),IF(Mitarbeiter!$D253="",DATE(2028,7,0),Mitarbeiter!$D253),TODAY()),Einstellungen!$F$13:$F$67)))*N(Mitarbeiter!$E253)/IF(Einstellungen!$C$11="7 Tage",7,5),N('Ist-Stunden'!AI253)),MAX(IF(Einstellungen!$C$11="7 Tage",MAX(0,(MIN(DATE(2028,7,0),IF(Mitarbeiter!$D253="",DATE(2028,7,0),Mitarbeiter!$D253),TODAY()))-(MAX(DATE(2028,6,1),Mitarbeiter!$C253))+1),MAX(0,NETWORKDAYS(MAX(DATE(2028,6,1),Mitarbeiter!$C253),MIN(DATE(2028,7,0),IF(Mitarbeiter!$D253="",DATE(2028,7,0),Mitarbeiter!$D253),TODAY()),Einstellungen!$F$13:$F$67)))*N(Mitarbeiter!$E253)/IF(Einstellungen!$C$11="7 Tage",7,5),N('Ist-Stunden'!AI253)+(N(Krankheitstage!BH253)+N(Krankheitstage!BT253))*N($C253))))</f>
        <v/>
      </c>
      <c r="BN253" s="76">
        <f>IF($B253="",0,IF(Einstellungen!$C$10="Ja",MAX(IF(Einstellungen!$C$11="7 Tage",MAX(0,(MIN(DATE(2028,8,0),IF(Mitarbeiter!$D253="",DATE(2028,8,0),Mitarbeiter!$D253),TODAY()))-(MAX(DATE(2028,7,1),Mitarbeiter!$C253))+1),MAX(0,NETWORKDAYS(MAX(DATE(2028,7,1),Mitarbeiter!$C253),MIN(DATE(2028,8,0),IF(Mitarbeiter!$D253="",DATE(2028,8,0),Mitarbeiter!$D253),TODAY()),Einstellungen!$F$13:$F$67)))*N(Mitarbeiter!$E253)/IF(Einstellungen!$C$11="7 Tage",7,5),N('Ist-Stunden'!AJ253)),MAX(IF(Einstellungen!$C$11="7 Tage",MAX(0,(MIN(DATE(2028,8,0),IF(Mitarbeiter!$D253="",DATE(2028,8,0),Mitarbeiter!$D253),TODAY()))-(MAX(DATE(2028,7,1),Mitarbeiter!$C253))+1),MAX(0,NETWORKDAYS(MAX(DATE(2028,7,1),Mitarbeiter!$C253),MIN(DATE(2028,8,0),IF(Mitarbeiter!$D253="",DATE(2028,8,0),Mitarbeiter!$D253),TODAY()),Einstellungen!$F$13:$F$67)))*N(Mitarbeiter!$E253)/IF(Einstellungen!$C$11="7 Tage",7,5),N('Ist-Stunden'!AJ253)+(N(Krankheitstage!BI253)+N(Krankheitstage!BU253))*N($C253))))</f>
        <v/>
      </c>
      <c r="BO253" s="76">
        <f>IF($B253="",0,IF(Einstellungen!$C$10="Ja",MAX(IF(Einstellungen!$C$11="7 Tage",MAX(0,(MIN(DATE(2028,9,0),IF(Mitarbeiter!$D253="",DATE(2028,9,0),Mitarbeiter!$D253),TODAY()))-(MAX(DATE(2028,8,1),Mitarbeiter!$C253))+1),MAX(0,NETWORKDAYS(MAX(DATE(2028,8,1),Mitarbeiter!$C253),MIN(DATE(2028,9,0),IF(Mitarbeiter!$D253="",DATE(2028,9,0),Mitarbeiter!$D253),TODAY()),Einstellungen!$F$13:$F$67)))*N(Mitarbeiter!$E253)/IF(Einstellungen!$C$11="7 Tage",7,5),N('Ist-Stunden'!AK253)),MAX(IF(Einstellungen!$C$11="7 Tage",MAX(0,(MIN(DATE(2028,9,0),IF(Mitarbeiter!$D253="",DATE(2028,9,0),Mitarbeiter!$D253),TODAY()))-(MAX(DATE(2028,8,1),Mitarbeiter!$C253))+1),MAX(0,NETWORKDAYS(MAX(DATE(2028,8,1),Mitarbeiter!$C253),MIN(DATE(2028,9,0),IF(Mitarbeiter!$D253="",DATE(2028,9,0),Mitarbeiter!$D253),TODAY()),Einstellungen!$F$13:$F$67)))*N(Mitarbeiter!$E253)/IF(Einstellungen!$C$11="7 Tage",7,5),N('Ist-Stunden'!AK253)+(N(Krankheitstage!BJ253)+N(Krankheitstage!BV253))*N($C253))))</f>
        <v/>
      </c>
      <c r="BP253" s="76">
        <f>IF($B253="",0,IF(Einstellungen!$C$10="Ja",MAX(IF(Einstellungen!$C$11="7 Tage",MAX(0,(MIN(DATE(2028,10,0),IF(Mitarbeiter!$D253="",DATE(2028,10,0),Mitarbeiter!$D253),TODAY()))-(MAX(DATE(2028,9,1),Mitarbeiter!$C253))+1),MAX(0,NETWORKDAYS(MAX(DATE(2028,9,1),Mitarbeiter!$C253),MIN(DATE(2028,10,0),IF(Mitarbeiter!$D253="",DATE(2028,10,0),Mitarbeiter!$D253),TODAY()),Einstellungen!$F$13:$F$67)))*N(Mitarbeiter!$E253)/IF(Einstellungen!$C$11="7 Tage",7,5),N('Ist-Stunden'!AL253)),MAX(IF(Einstellungen!$C$11="7 Tage",MAX(0,(MIN(DATE(2028,10,0),IF(Mitarbeiter!$D253="",DATE(2028,10,0),Mitarbeiter!$D253),TODAY()))-(MAX(DATE(2028,9,1),Mitarbeiter!$C253))+1),MAX(0,NETWORKDAYS(MAX(DATE(2028,9,1),Mitarbeiter!$C253),MIN(DATE(2028,10,0),IF(Mitarbeiter!$D253="",DATE(2028,10,0),Mitarbeiter!$D253),TODAY()),Einstellungen!$F$13:$F$67)))*N(Mitarbeiter!$E253)/IF(Einstellungen!$C$11="7 Tage",7,5),N('Ist-Stunden'!AL253)+(N(Krankheitstage!BK253)+N(Krankheitstage!BW253))*N($C253))))</f>
        <v/>
      </c>
      <c r="BQ253" s="76">
        <f>IF($B253="",0,IF(Einstellungen!$C$10="Ja",MAX(IF(Einstellungen!$C$11="7 Tage",MAX(0,(MIN(DATE(2028,11,0),IF(Mitarbeiter!$D253="",DATE(2028,11,0),Mitarbeiter!$D253),TODAY()))-(MAX(DATE(2028,10,1),Mitarbeiter!$C253))+1),MAX(0,NETWORKDAYS(MAX(DATE(2028,10,1),Mitarbeiter!$C253),MIN(DATE(2028,11,0),IF(Mitarbeiter!$D253="",DATE(2028,11,0),Mitarbeiter!$D253),TODAY()),Einstellungen!$F$13:$F$67)))*N(Mitarbeiter!$E253)/IF(Einstellungen!$C$11="7 Tage",7,5),N('Ist-Stunden'!AM253)),MAX(IF(Einstellungen!$C$11="7 Tage",MAX(0,(MIN(DATE(2028,11,0),IF(Mitarbeiter!$D253="",DATE(2028,11,0),Mitarbeiter!$D253),TODAY()))-(MAX(DATE(2028,10,1),Mitarbeiter!$C253))+1),MAX(0,NETWORKDAYS(MAX(DATE(2028,10,1),Mitarbeiter!$C253),MIN(DATE(2028,11,0),IF(Mitarbeiter!$D253="",DATE(2028,11,0),Mitarbeiter!$D253),TODAY()),Einstellungen!$F$13:$F$67)))*N(Mitarbeiter!$E253)/IF(Einstellungen!$C$11="7 Tage",7,5),N('Ist-Stunden'!AM253)+(N(Krankheitstage!BL253)+N(Krankheitstage!BX253))*N($C253))))</f>
        <v/>
      </c>
      <c r="BR253" s="76">
        <f>IF($B253="",0,IF(Einstellungen!$C$10="Ja",MAX(IF(Einstellungen!$C$11="7 Tage",MAX(0,(MIN(DATE(2028,12,0),IF(Mitarbeiter!$D253="",DATE(2028,12,0),Mitarbeiter!$D253),TODAY()))-(MAX(DATE(2028,11,1),Mitarbeiter!$C253))+1),MAX(0,NETWORKDAYS(MAX(DATE(2028,11,1),Mitarbeiter!$C253),MIN(DATE(2028,12,0),IF(Mitarbeiter!$D253="",DATE(2028,12,0),Mitarbeiter!$D253),TODAY()),Einstellungen!$F$13:$F$67)))*N(Mitarbeiter!$E253)/IF(Einstellungen!$C$11="7 Tage",7,5),N('Ist-Stunden'!AN253)),MAX(IF(Einstellungen!$C$11="7 Tage",MAX(0,(MIN(DATE(2028,12,0),IF(Mitarbeiter!$D253="",DATE(2028,12,0),Mitarbeiter!$D253),TODAY()))-(MAX(DATE(2028,11,1),Mitarbeiter!$C253))+1),MAX(0,NETWORKDAYS(MAX(DATE(2028,11,1),Mitarbeiter!$C253),MIN(DATE(2028,12,0),IF(Mitarbeiter!$D253="",DATE(2028,12,0),Mitarbeiter!$D253),TODAY()),Einstellungen!$F$13:$F$67)))*N(Mitarbeiter!$E253)/IF(Einstellungen!$C$11="7 Tage",7,5),N('Ist-Stunden'!AN253)+(N(Krankheitstage!BM253)+N(Krankheitstage!BY253))*N($C253))))</f>
        <v/>
      </c>
      <c r="BS253" s="76">
        <f>IF($B253="",0,IF(Einstellungen!$C$10="Ja",MAX(IF(Einstellungen!$C$11="7 Tage",MAX(0,(MIN(DATE(2028,13,0),IF(Mitarbeiter!$D253="",DATE(2028,13,0),Mitarbeiter!$D253),TODAY()))-(MAX(DATE(2028,12,1),Mitarbeiter!$C253))+1),MAX(0,NETWORKDAYS(MAX(DATE(2028,12,1),Mitarbeiter!$C253),MIN(DATE(2028,13,0),IF(Mitarbeiter!$D253="",DATE(2028,13,0),Mitarbeiter!$D253),TODAY()),Einstellungen!$F$13:$F$67)))*N(Mitarbeiter!$E253)/IF(Einstellungen!$C$11="7 Tage",7,5),N('Ist-Stunden'!AO253)),MAX(IF(Einstellungen!$C$11="7 Tage",MAX(0,(MIN(DATE(2028,13,0),IF(Mitarbeiter!$D253="",DATE(2028,13,0),Mitarbeiter!$D253),TODAY()))-(MAX(DATE(2028,12,1),Mitarbeiter!$C253))+1),MAX(0,NETWORKDAYS(MAX(DATE(2028,12,1),Mitarbeiter!$C253),MIN(DATE(2028,13,0),IF(Mitarbeiter!$D253="",DATE(2028,13,0),Mitarbeiter!$D253),TODAY()),Einstellungen!$F$13:$F$67)))*N(Mitarbeiter!$E253)/IF(Einstellungen!$C$11="7 Tage",7,5),N('Ist-Stunden'!AO253)+(N(Krankheitstage!BN253)+N(Krankheitstage!BZ253))*N($C253))))</f>
        <v/>
      </c>
      <c r="BT253" s="76">
        <f>IF($B253="",0,IF(Einstellungen!$C$10="Ja",MAX(IF(Einstellungen!$C$11="7 Tage",MAX(0,(MIN(DATE(2029,2,0),IF(Mitarbeiter!$D253="",DATE(2029,2,0),Mitarbeiter!$D253),TODAY()))-(MAX(DATE(2029,1,1),Mitarbeiter!$C253))+1),MAX(0,NETWORKDAYS(MAX(DATE(2029,1,1),Mitarbeiter!$C253),MIN(DATE(2029,2,0),IF(Mitarbeiter!$D253="",DATE(2029,2,0),Mitarbeiter!$D253),TODAY()),Einstellungen!$F$13:$F$67)))*N(Mitarbeiter!$E253)/IF(Einstellungen!$C$11="7 Tage",7,5),N('Ist-Stunden'!AP253)),MAX(IF(Einstellungen!$C$11="7 Tage",MAX(0,(MIN(DATE(2029,2,0),IF(Mitarbeiter!$D253="",DATE(2029,2,0),Mitarbeiter!$D253),TODAY()))-(MAX(DATE(2029,1,1),Mitarbeiter!$C253))+1),MAX(0,NETWORKDAYS(MAX(DATE(2029,1,1),Mitarbeiter!$C253),MIN(DATE(2029,2,0),IF(Mitarbeiter!$D253="",DATE(2029,2,0),Mitarbeiter!$D253),TODAY()),Einstellungen!$F$13:$F$67)))*N(Mitarbeiter!$E253)/IF(Einstellungen!$C$11="7 Tage",7,5),N('Ist-Stunden'!AP253)+(N(Krankheitstage!CA253)+N(Krankheitstage!CM253))*N($C253))))</f>
        <v/>
      </c>
      <c r="BU253" s="76">
        <f>IF($B253="",0,IF(Einstellungen!$C$10="Ja",MAX(IF(Einstellungen!$C$11="7 Tage",MAX(0,(MIN(DATE(2029,3,0),IF(Mitarbeiter!$D253="",DATE(2029,3,0),Mitarbeiter!$D253),TODAY()))-(MAX(DATE(2029,2,1),Mitarbeiter!$C253))+1),MAX(0,NETWORKDAYS(MAX(DATE(2029,2,1),Mitarbeiter!$C253),MIN(DATE(2029,3,0),IF(Mitarbeiter!$D253="",DATE(2029,3,0),Mitarbeiter!$D253),TODAY()),Einstellungen!$F$13:$F$67)))*N(Mitarbeiter!$E253)/IF(Einstellungen!$C$11="7 Tage",7,5),N('Ist-Stunden'!AQ253)),MAX(IF(Einstellungen!$C$11="7 Tage",MAX(0,(MIN(DATE(2029,3,0),IF(Mitarbeiter!$D253="",DATE(2029,3,0),Mitarbeiter!$D253),TODAY()))-(MAX(DATE(2029,2,1),Mitarbeiter!$C253))+1),MAX(0,NETWORKDAYS(MAX(DATE(2029,2,1),Mitarbeiter!$C253),MIN(DATE(2029,3,0),IF(Mitarbeiter!$D253="",DATE(2029,3,0),Mitarbeiter!$D253),TODAY()),Einstellungen!$F$13:$F$67)))*N(Mitarbeiter!$E253)/IF(Einstellungen!$C$11="7 Tage",7,5),N('Ist-Stunden'!AQ253)+(N(Krankheitstage!CB253)+N(Krankheitstage!CN253))*N($C253))))</f>
        <v/>
      </c>
      <c r="BV253" s="76">
        <f>IF($B253="",0,IF(Einstellungen!$C$10="Ja",MAX(IF(Einstellungen!$C$11="7 Tage",MAX(0,(MIN(DATE(2029,4,0),IF(Mitarbeiter!$D253="",DATE(2029,4,0),Mitarbeiter!$D253),TODAY()))-(MAX(DATE(2029,3,1),Mitarbeiter!$C253))+1),MAX(0,NETWORKDAYS(MAX(DATE(2029,3,1),Mitarbeiter!$C253),MIN(DATE(2029,4,0),IF(Mitarbeiter!$D253="",DATE(2029,4,0),Mitarbeiter!$D253),TODAY()),Einstellungen!$F$13:$F$67)))*N(Mitarbeiter!$E253)/IF(Einstellungen!$C$11="7 Tage",7,5),N('Ist-Stunden'!AR253)),MAX(IF(Einstellungen!$C$11="7 Tage",MAX(0,(MIN(DATE(2029,4,0),IF(Mitarbeiter!$D253="",DATE(2029,4,0),Mitarbeiter!$D253),TODAY()))-(MAX(DATE(2029,3,1),Mitarbeiter!$C253))+1),MAX(0,NETWORKDAYS(MAX(DATE(2029,3,1),Mitarbeiter!$C253),MIN(DATE(2029,4,0),IF(Mitarbeiter!$D253="",DATE(2029,4,0),Mitarbeiter!$D253),TODAY()),Einstellungen!$F$13:$F$67)))*N(Mitarbeiter!$E253)/IF(Einstellungen!$C$11="7 Tage",7,5),N('Ist-Stunden'!AR253)+(N(Krankheitstage!CC253)+N(Krankheitstage!CO253))*N($C253))))</f>
        <v/>
      </c>
      <c r="BW253" s="76">
        <f>IF($B253="",0,IF(Einstellungen!$C$10="Ja",MAX(IF(Einstellungen!$C$11="7 Tage",MAX(0,(MIN(DATE(2029,5,0),IF(Mitarbeiter!$D253="",DATE(2029,5,0),Mitarbeiter!$D253),TODAY()))-(MAX(DATE(2029,4,1),Mitarbeiter!$C253))+1),MAX(0,NETWORKDAYS(MAX(DATE(2029,4,1),Mitarbeiter!$C253),MIN(DATE(2029,5,0),IF(Mitarbeiter!$D253="",DATE(2029,5,0),Mitarbeiter!$D253),TODAY()),Einstellungen!$F$13:$F$67)))*N(Mitarbeiter!$E253)/IF(Einstellungen!$C$11="7 Tage",7,5),N('Ist-Stunden'!AS253)),MAX(IF(Einstellungen!$C$11="7 Tage",MAX(0,(MIN(DATE(2029,5,0),IF(Mitarbeiter!$D253="",DATE(2029,5,0),Mitarbeiter!$D253),TODAY()))-(MAX(DATE(2029,4,1),Mitarbeiter!$C253))+1),MAX(0,NETWORKDAYS(MAX(DATE(2029,4,1),Mitarbeiter!$C253),MIN(DATE(2029,5,0),IF(Mitarbeiter!$D253="",DATE(2029,5,0),Mitarbeiter!$D253),TODAY()),Einstellungen!$F$13:$F$67)))*N(Mitarbeiter!$E253)/IF(Einstellungen!$C$11="7 Tage",7,5),N('Ist-Stunden'!AS253)+(N(Krankheitstage!CD253)+N(Krankheitstage!CP253))*N($C253))))</f>
        <v/>
      </c>
      <c r="BX253" s="76">
        <f>IF($B253="",0,IF(Einstellungen!$C$10="Ja",MAX(IF(Einstellungen!$C$11="7 Tage",MAX(0,(MIN(DATE(2029,6,0),IF(Mitarbeiter!$D253="",DATE(2029,6,0),Mitarbeiter!$D253),TODAY()))-(MAX(DATE(2029,5,1),Mitarbeiter!$C253))+1),MAX(0,NETWORKDAYS(MAX(DATE(2029,5,1),Mitarbeiter!$C253),MIN(DATE(2029,6,0),IF(Mitarbeiter!$D253="",DATE(2029,6,0),Mitarbeiter!$D253),TODAY()),Einstellungen!$F$13:$F$67)))*N(Mitarbeiter!$E253)/IF(Einstellungen!$C$11="7 Tage",7,5),N('Ist-Stunden'!AT253)),MAX(IF(Einstellungen!$C$11="7 Tage",MAX(0,(MIN(DATE(2029,6,0),IF(Mitarbeiter!$D253="",DATE(2029,6,0),Mitarbeiter!$D253),TODAY()))-(MAX(DATE(2029,5,1),Mitarbeiter!$C253))+1),MAX(0,NETWORKDAYS(MAX(DATE(2029,5,1),Mitarbeiter!$C253),MIN(DATE(2029,6,0),IF(Mitarbeiter!$D253="",DATE(2029,6,0),Mitarbeiter!$D253),TODAY()),Einstellungen!$F$13:$F$67)))*N(Mitarbeiter!$E253)/IF(Einstellungen!$C$11="7 Tage",7,5),N('Ist-Stunden'!AT253)+(N(Krankheitstage!CE253)+N(Krankheitstage!CQ253))*N($C253))))</f>
        <v/>
      </c>
      <c r="BY253" s="76">
        <f>IF($B253="",0,IF(Einstellungen!$C$10="Ja",MAX(IF(Einstellungen!$C$11="7 Tage",MAX(0,(MIN(DATE(2029,7,0),IF(Mitarbeiter!$D253="",DATE(2029,7,0),Mitarbeiter!$D253),TODAY()))-(MAX(DATE(2029,6,1),Mitarbeiter!$C253))+1),MAX(0,NETWORKDAYS(MAX(DATE(2029,6,1),Mitarbeiter!$C253),MIN(DATE(2029,7,0),IF(Mitarbeiter!$D253="",DATE(2029,7,0),Mitarbeiter!$D253),TODAY()),Einstellungen!$F$13:$F$67)))*N(Mitarbeiter!$E253)/IF(Einstellungen!$C$11="7 Tage",7,5),N('Ist-Stunden'!AU253)),MAX(IF(Einstellungen!$C$11="7 Tage",MAX(0,(MIN(DATE(2029,7,0),IF(Mitarbeiter!$D253="",DATE(2029,7,0),Mitarbeiter!$D253),TODAY()))-(MAX(DATE(2029,6,1),Mitarbeiter!$C253))+1),MAX(0,NETWORKDAYS(MAX(DATE(2029,6,1),Mitarbeiter!$C253),MIN(DATE(2029,7,0),IF(Mitarbeiter!$D253="",DATE(2029,7,0),Mitarbeiter!$D253),TODAY()),Einstellungen!$F$13:$F$67)))*N(Mitarbeiter!$E253)/IF(Einstellungen!$C$11="7 Tage",7,5),N('Ist-Stunden'!AU253)+(N(Krankheitstage!CF253)+N(Krankheitstage!CR253))*N($C253))))</f>
        <v/>
      </c>
      <c r="BZ253" s="76">
        <f>IF($B253="",0,IF(Einstellungen!$C$10="Ja",MAX(IF(Einstellungen!$C$11="7 Tage",MAX(0,(MIN(DATE(2029,8,0),IF(Mitarbeiter!$D253="",DATE(2029,8,0),Mitarbeiter!$D253),TODAY()))-(MAX(DATE(2029,7,1),Mitarbeiter!$C253))+1),MAX(0,NETWORKDAYS(MAX(DATE(2029,7,1),Mitarbeiter!$C253),MIN(DATE(2029,8,0),IF(Mitarbeiter!$D253="",DATE(2029,8,0),Mitarbeiter!$D253),TODAY()),Einstellungen!$F$13:$F$67)))*N(Mitarbeiter!$E253)/IF(Einstellungen!$C$11="7 Tage",7,5),N('Ist-Stunden'!AV253)),MAX(IF(Einstellungen!$C$11="7 Tage",MAX(0,(MIN(DATE(2029,8,0),IF(Mitarbeiter!$D253="",DATE(2029,8,0),Mitarbeiter!$D253),TODAY()))-(MAX(DATE(2029,7,1),Mitarbeiter!$C253))+1),MAX(0,NETWORKDAYS(MAX(DATE(2029,7,1),Mitarbeiter!$C253),MIN(DATE(2029,8,0),IF(Mitarbeiter!$D253="",DATE(2029,8,0),Mitarbeiter!$D253),TODAY()),Einstellungen!$F$13:$F$67)))*N(Mitarbeiter!$E253)/IF(Einstellungen!$C$11="7 Tage",7,5),N('Ist-Stunden'!AV253)+(N(Krankheitstage!CG253)+N(Krankheitstage!CS253))*N($C253))))</f>
        <v/>
      </c>
      <c r="CA253" s="76">
        <f>IF($B253="",0,IF(Einstellungen!$C$10="Ja",MAX(IF(Einstellungen!$C$11="7 Tage",MAX(0,(MIN(DATE(2029,9,0),IF(Mitarbeiter!$D253="",DATE(2029,9,0),Mitarbeiter!$D253),TODAY()))-(MAX(DATE(2029,8,1),Mitarbeiter!$C253))+1),MAX(0,NETWORKDAYS(MAX(DATE(2029,8,1),Mitarbeiter!$C253),MIN(DATE(2029,9,0),IF(Mitarbeiter!$D253="",DATE(2029,9,0),Mitarbeiter!$D253),TODAY()),Einstellungen!$F$13:$F$67)))*N(Mitarbeiter!$E253)/IF(Einstellungen!$C$11="7 Tage",7,5),N('Ist-Stunden'!AW253)),MAX(IF(Einstellungen!$C$11="7 Tage",MAX(0,(MIN(DATE(2029,9,0),IF(Mitarbeiter!$D253="",DATE(2029,9,0),Mitarbeiter!$D253),TODAY()))-(MAX(DATE(2029,8,1),Mitarbeiter!$C253))+1),MAX(0,NETWORKDAYS(MAX(DATE(2029,8,1),Mitarbeiter!$C253),MIN(DATE(2029,9,0),IF(Mitarbeiter!$D253="",DATE(2029,9,0),Mitarbeiter!$D253),TODAY()),Einstellungen!$F$13:$F$67)))*N(Mitarbeiter!$E253)/IF(Einstellungen!$C$11="7 Tage",7,5),N('Ist-Stunden'!AW253)+(N(Krankheitstage!CH253)+N(Krankheitstage!CT253))*N($C253))))</f>
        <v/>
      </c>
      <c r="CB253" s="76">
        <f>IF($B253="",0,IF(Einstellungen!$C$10="Ja",MAX(IF(Einstellungen!$C$11="7 Tage",MAX(0,(MIN(DATE(2029,10,0),IF(Mitarbeiter!$D253="",DATE(2029,10,0),Mitarbeiter!$D253),TODAY()))-(MAX(DATE(2029,9,1),Mitarbeiter!$C253))+1),MAX(0,NETWORKDAYS(MAX(DATE(2029,9,1),Mitarbeiter!$C253),MIN(DATE(2029,10,0),IF(Mitarbeiter!$D253="",DATE(2029,10,0),Mitarbeiter!$D253),TODAY()),Einstellungen!$F$13:$F$67)))*N(Mitarbeiter!$E253)/IF(Einstellungen!$C$11="7 Tage",7,5),N('Ist-Stunden'!AX253)),MAX(IF(Einstellungen!$C$11="7 Tage",MAX(0,(MIN(DATE(2029,10,0),IF(Mitarbeiter!$D253="",DATE(2029,10,0),Mitarbeiter!$D253),TODAY()))-(MAX(DATE(2029,9,1),Mitarbeiter!$C253))+1),MAX(0,NETWORKDAYS(MAX(DATE(2029,9,1),Mitarbeiter!$C253),MIN(DATE(2029,10,0),IF(Mitarbeiter!$D253="",DATE(2029,10,0),Mitarbeiter!$D253),TODAY()),Einstellungen!$F$13:$F$67)))*N(Mitarbeiter!$E253)/IF(Einstellungen!$C$11="7 Tage",7,5),N('Ist-Stunden'!AX253)+(N(Krankheitstage!CI253)+N(Krankheitstage!CU253))*N($C253))))</f>
        <v/>
      </c>
      <c r="CC253" s="76">
        <f>IF($B253="",0,IF(Einstellungen!$C$10="Ja",MAX(IF(Einstellungen!$C$11="7 Tage",MAX(0,(MIN(DATE(2029,11,0),IF(Mitarbeiter!$D253="",DATE(2029,11,0),Mitarbeiter!$D253),TODAY()))-(MAX(DATE(2029,10,1),Mitarbeiter!$C253))+1),MAX(0,NETWORKDAYS(MAX(DATE(2029,10,1),Mitarbeiter!$C253),MIN(DATE(2029,11,0),IF(Mitarbeiter!$D253="",DATE(2029,11,0),Mitarbeiter!$D253),TODAY()),Einstellungen!$F$13:$F$67)))*N(Mitarbeiter!$E253)/IF(Einstellungen!$C$11="7 Tage",7,5),N('Ist-Stunden'!AY253)),MAX(IF(Einstellungen!$C$11="7 Tage",MAX(0,(MIN(DATE(2029,11,0),IF(Mitarbeiter!$D253="",DATE(2029,11,0),Mitarbeiter!$D253),TODAY()))-(MAX(DATE(2029,10,1),Mitarbeiter!$C253))+1),MAX(0,NETWORKDAYS(MAX(DATE(2029,10,1),Mitarbeiter!$C253),MIN(DATE(2029,11,0),IF(Mitarbeiter!$D253="",DATE(2029,11,0),Mitarbeiter!$D253),TODAY()),Einstellungen!$F$13:$F$67)))*N(Mitarbeiter!$E253)/IF(Einstellungen!$C$11="7 Tage",7,5),N('Ist-Stunden'!AY253)+(N(Krankheitstage!CJ253)+N(Krankheitstage!CV253))*N($C253))))</f>
        <v/>
      </c>
      <c r="CD253" s="76">
        <f>IF($B253="",0,IF(Einstellungen!$C$10="Ja",MAX(IF(Einstellungen!$C$11="7 Tage",MAX(0,(MIN(DATE(2029,12,0),IF(Mitarbeiter!$D253="",DATE(2029,12,0),Mitarbeiter!$D253),TODAY()))-(MAX(DATE(2029,11,1),Mitarbeiter!$C253))+1),MAX(0,NETWORKDAYS(MAX(DATE(2029,11,1),Mitarbeiter!$C253),MIN(DATE(2029,12,0),IF(Mitarbeiter!$D253="",DATE(2029,12,0),Mitarbeiter!$D253),TODAY()),Einstellungen!$F$13:$F$67)))*N(Mitarbeiter!$E253)/IF(Einstellungen!$C$11="7 Tage",7,5),N('Ist-Stunden'!AZ253)),MAX(IF(Einstellungen!$C$11="7 Tage",MAX(0,(MIN(DATE(2029,12,0),IF(Mitarbeiter!$D253="",DATE(2029,12,0),Mitarbeiter!$D253),TODAY()))-(MAX(DATE(2029,11,1),Mitarbeiter!$C253))+1),MAX(0,NETWORKDAYS(MAX(DATE(2029,11,1),Mitarbeiter!$C253),MIN(DATE(2029,12,0),IF(Mitarbeiter!$D253="",DATE(2029,12,0),Mitarbeiter!$D253),TODAY()),Einstellungen!$F$13:$F$67)))*N(Mitarbeiter!$E253)/IF(Einstellungen!$C$11="7 Tage",7,5),N('Ist-Stunden'!AZ253)+(N(Krankheitstage!CK253)+N(Krankheitstage!CW253))*N($C253))))</f>
        <v/>
      </c>
      <c r="CE253" s="76">
        <f>IF($B253="",0,IF(Einstellungen!$C$10="Ja",MAX(IF(Einstellungen!$C$11="7 Tage",MAX(0,(MIN(DATE(2029,13,0),IF(Mitarbeiter!$D253="",DATE(2029,13,0),Mitarbeiter!$D253),TODAY()))-(MAX(DATE(2029,12,1),Mitarbeiter!$C253))+1),MAX(0,NETWORKDAYS(MAX(DATE(2029,12,1),Mitarbeiter!$C253),MIN(DATE(2029,13,0),IF(Mitarbeiter!$D253="",DATE(2029,13,0),Mitarbeiter!$D253),TODAY()),Einstellungen!$F$13:$F$67)))*N(Mitarbeiter!$E253)/IF(Einstellungen!$C$11="7 Tage",7,5),N('Ist-Stunden'!BA253)),MAX(IF(Einstellungen!$C$11="7 Tage",MAX(0,(MIN(DATE(2029,13,0),IF(Mitarbeiter!$D253="",DATE(2029,13,0),Mitarbeiter!$D253),TODAY()))-(MAX(DATE(2029,12,1),Mitarbeiter!$C253))+1),MAX(0,NETWORKDAYS(MAX(DATE(2029,12,1),Mitarbeiter!$C253),MIN(DATE(2029,13,0),IF(Mitarbeiter!$D253="",DATE(2029,13,0),Mitarbeiter!$D253),TODAY()),Einstellungen!$F$13:$F$67)))*N(Mitarbeiter!$E253)/IF(Einstellungen!$C$11="7 Tage",7,5),N('Ist-Stunden'!BA253)+(N(Krankheitstage!CL253)+N(Krankheitstage!CX253))*N($C253))))</f>
        <v/>
      </c>
      <c r="CF253" s="76">
        <f>IF($B253="",0,IF(Einstellungen!$C$10="Ja",MAX(IF(Einstellungen!$C$11="7 Tage",MAX(0,(MIN(DATE(2030,2,0),IF(Mitarbeiter!$D253="",DATE(2030,2,0),Mitarbeiter!$D253),TODAY()))-(MAX(DATE(2030,1,1),Mitarbeiter!$C253))+1),MAX(0,NETWORKDAYS(MAX(DATE(2030,1,1),Mitarbeiter!$C253),MIN(DATE(2030,2,0),IF(Mitarbeiter!$D253="",DATE(2030,2,0),Mitarbeiter!$D253),TODAY()),Einstellungen!$F$13:$F$67)))*N(Mitarbeiter!$E253)/IF(Einstellungen!$C$11="7 Tage",7,5),N('Ist-Stunden'!BB253)),MAX(IF(Einstellungen!$C$11="7 Tage",MAX(0,(MIN(DATE(2030,2,0),IF(Mitarbeiter!$D253="",DATE(2030,2,0),Mitarbeiter!$D253),TODAY()))-(MAX(DATE(2030,1,1),Mitarbeiter!$C253))+1),MAX(0,NETWORKDAYS(MAX(DATE(2030,1,1),Mitarbeiter!$C253),MIN(DATE(2030,2,0),IF(Mitarbeiter!$D253="",DATE(2030,2,0),Mitarbeiter!$D253),TODAY()),Einstellungen!$F$13:$F$67)))*N(Mitarbeiter!$E253)/IF(Einstellungen!$C$11="7 Tage",7,5),N('Ist-Stunden'!BB253)+(N(Krankheitstage!CY253)+N(Krankheitstage!DK253))*N($C253))))</f>
        <v/>
      </c>
      <c r="CG253" s="76">
        <f>IF($B253="",0,IF(Einstellungen!$C$10="Ja",MAX(IF(Einstellungen!$C$11="7 Tage",MAX(0,(MIN(DATE(2030,3,0),IF(Mitarbeiter!$D253="",DATE(2030,3,0),Mitarbeiter!$D253),TODAY()))-(MAX(DATE(2030,2,1),Mitarbeiter!$C253))+1),MAX(0,NETWORKDAYS(MAX(DATE(2030,2,1),Mitarbeiter!$C253),MIN(DATE(2030,3,0),IF(Mitarbeiter!$D253="",DATE(2030,3,0),Mitarbeiter!$D253),TODAY()),Einstellungen!$F$13:$F$67)))*N(Mitarbeiter!$E253)/IF(Einstellungen!$C$11="7 Tage",7,5),N('Ist-Stunden'!BC253)),MAX(IF(Einstellungen!$C$11="7 Tage",MAX(0,(MIN(DATE(2030,3,0),IF(Mitarbeiter!$D253="",DATE(2030,3,0),Mitarbeiter!$D253),TODAY()))-(MAX(DATE(2030,2,1),Mitarbeiter!$C253))+1),MAX(0,NETWORKDAYS(MAX(DATE(2030,2,1),Mitarbeiter!$C253),MIN(DATE(2030,3,0),IF(Mitarbeiter!$D253="",DATE(2030,3,0),Mitarbeiter!$D253),TODAY()),Einstellungen!$F$13:$F$67)))*N(Mitarbeiter!$E253)/IF(Einstellungen!$C$11="7 Tage",7,5),N('Ist-Stunden'!BC253)+(N(Krankheitstage!CZ253)+N(Krankheitstage!DL253))*N($C253))))</f>
        <v/>
      </c>
      <c r="CH253" s="76">
        <f>IF($B253="",0,IF(Einstellungen!$C$10="Ja",MAX(IF(Einstellungen!$C$11="7 Tage",MAX(0,(MIN(DATE(2030,4,0),IF(Mitarbeiter!$D253="",DATE(2030,4,0),Mitarbeiter!$D253),TODAY()))-(MAX(DATE(2030,3,1),Mitarbeiter!$C253))+1),MAX(0,NETWORKDAYS(MAX(DATE(2030,3,1),Mitarbeiter!$C253),MIN(DATE(2030,4,0),IF(Mitarbeiter!$D253="",DATE(2030,4,0),Mitarbeiter!$D253),TODAY()),Einstellungen!$F$13:$F$67)))*N(Mitarbeiter!$E253)/IF(Einstellungen!$C$11="7 Tage",7,5),N('Ist-Stunden'!BD253)),MAX(IF(Einstellungen!$C$11="7 Tage",MAX(0,(MIN(DATE(2030,4,0),IF(Mitarbeiter!$D253="",DATE(2030,4,0),Mitarbeiter!$D253),TODAY()))-(MAX(DATE(2030,3,1),Mitarbeiter!$C253))+1),MAX(0,NETWORKDAYS(MAX(DATE(2030,3,1),Mitarbeiter!$C253),MIN(DATE(2030,4,0),IF(Mitarbeiter!$D253="",DATE(2030,4,0),Mitarbeiter!$D253),TODAY()),Einstellungen!$F$13:$F$67)))*N(Mitarbeiter!$E253)/IF(Einstellungen!$C$11="7 Tage",7,5),N('Ist-Stunden'!BD253)+(N(Krankheitstage!DA253)+N(Krankheitstage!DM253))*N($C253))))</f>
        <v/>
      </c>
      <c r="CI253" s="76">
        <f>IF($B253="",0,IF(Einstellungen!$C$10="Ja",MAX(IF(Einstellungen!$C$11="7 Tage",MAX(0,(MIN(DATE(2030,5,0),IF(Mitarbeiter!$D253="",DATE(2030,5,0),Mitarbeiter!$D253),TODAY()))-(MAX(DATE(2030,4,1),Mitarbeiter!$C253))+1),MAX(0,NETWORKDAYS(MAX(DATE(2030,4,1),Mitarbeiter!$C253),MIN(DATE(2030,5,0),IF(Mitarbeiter!$D253="",DATE(2030,5,0),Mitarbeiter!$D253),TODAY()),Einstellungen!$F$13:$F$67)))*N(Mitarbeiter!$E253)/IF(Einstellungen!$C$11="7 Tage",7,5),N('Ist-Stunden'!BE253)),MAX(IF(Einstellungen!$C$11="7 Tage",MAX(0,(MIN(DATE(2030,5,0),IF(Mitarbeiter!$D253="",DATE(2030,5,0),Mitarbeiter!$D253),TODAY()))-(MAX(DATE(2030,4,1),Mitarbeiter!$C253))+1),MAX(0,NETWORKDAYS(MAX(DATE(2030,4,1),Mitarbeiter!$C253),MIN(DATE(2030,5,0),IF(Mitarbeiter!$D253="",DATE(2030,5,0),Mitarbeiter!$D253),TODAY()),Einstellungen!$F$13:$F$67)))*N(Mitarbeiter!$E253)/IF(Einstellungen!$C$11="7 Tage",7,5),N('Ist-Stunden'!BE253)+(N(Krankheitstage!DB253)+N(Krankheitstage!DN253))*N($C253))))</f>
        <v/>
      </c>
      <c r="CJ253" s="76">
        <f>IF($B253="",0,IF(Einstellungen!$C$10="Ja",MAX(IF(Einstellungen!$C$11="7 Tage",MAX(0,(MIN(DATE(2030,6,0),IF(Mitarbeiter!$D253="",DATE(2030,6,0),Mitarbeiter!$D253),TODAY()))-(MAX(DATE(2030,5,1),Mitarbeiter!$C253))+1),MAX(0,NETWORKDAYS(MAX(DATE(2030,5,1),Mitarbeiter!$C253),MIN(DATE(2030,6,0),IF(Mitarbeiter!$D253="",DATE(2030,6,0),Mitarbeiter!$D253),TODAY()),Einstellungen!$F$13:$F$67)))*N(Mitarbeiter!$E253)/IF(Einstellungen!$C$11="7 Tage",7,5),N('Ist-Stunden'!BF253)),MAX(IF(Einstellungen!$C$11="7 Tage",MAX(0,(MIN(DATE(2030,6,0),IF(Mitarbeiter!$D253="",DATE(2030,6,0),Mitarbeiter!$D253),TODAY()))-(MAX(DATE(2030,5,1),Mitarbeiter!$C253))+1),MAX(0,NETWORKDAYS(MAX(DATE(2030,5,1),Mitarbeiter!$C253),MIN(DATE(2030,6,0),IF(Mitarbeiter!$D253="",DATE(2030,6,0),Mitarbeiter!$D253),TODAY()),Einstellungen!$F$13:$F$67)))*N(Mitarbeiter!$E253)/IF(Einstellungen!$C$11="7 Tage",7,5),N('Ist-Stunden'!BF253)+(N(Krankheitstage!DC253)+N(Krankheitstage!DO253))*N($C253))))</f>
        <v/>
      </c>
      <c r="CK253" s="76">
        <f>IF($B253="",0,IF(Einstellungen!$C$10="Ja",MAX(IF(Einstellungen!$C$11="7 Tage",MAX(0,(MIN(DATE(2030,7,0),IF(Mitarbeiter!$D253="",DATE(2030,7,0),Mitarbeiter!$D253),TODAY()))-(MAX(DATE(2030,6,1),Mitarbeiter!$C253))+1),MAX(0,NETWORKDAYS(MAX(DATE(2030,6,1),Mitarbeiter!$C253),MIN(DATE(2030,7,0),IF(Mitarbeiter!$D253="",DATE(2030,7,0),Mitarbeiter!$D253),TODAY()),Einstellungen!$F$13:$F$67)))*N(Mitarbeiter!$E253)/IF(Einstellungen!$C$11="7 Tage",7,5),N('Ist-Stunden'!BG253)),MAX(IF(Einstellungen!$C$11="7 Tage",MAX(0,(MIN(DATE(2030,7,0),IF(Mitarbeiter!$D253="",DATE(2030,7,0),Mitarbeiter!$D253),TODAY()))-(MAX(DATE(2030,6,1),Mitarbeiter!$C253))+1),MAX(0,NETWORKDAYS(MAX(DATE(2030,6,1),Mitarbeiter!$C253),MIN(DATE(2030,7,0),IF(Mitarbeiter!$D253="",DATE(2030,7,0),Mitarbeiter!$D253),TODAY()),Einstellungen!$F$13:$F$67)))*N(Mitarbeiter!$E253)/IF(Einstellungen!$C$11="7 Tage",7,5),N('Ist-Stunden'!BG253)+(N(Krankheitstage!DD253)+N(Krankheitstage!DP253))*N($C253))))</f>
        <v/>
      </c>
      <c r="CL253" s="76">
        <f>IF($B253="",0,IF(Einstellungen!$C$10="Ja",MAX(IF(Einstellungen!$C$11="7 Tage",MAX(0,(MIN(DATE(2030,8,0),IF(Mitarbeiter!$D253="",DATE(2030,8,0),Mitarbeiter!$D253),TODAY()))-(MAX(DATE(2030,7,1),Mitarbeiter!$C253))+1),MAX(0,NETWORKDAYS(MAX(DATE(2030,7,1),Mitarbeiter!$C253),MIN(DATE(2030,8,0),IF(Mitarbeiter!$D253="",DATE(2030,8,0),Mitarbeiter!$D253),TODAY()),Einstellungen!$F$13:$F$67)))*N(Mitarbeiter!$E253)/IF(Einstellungen!$C$11="7 Tage",7,5),N('Ist-Stunden'!BH253)),MAX(IF(Einstellungen!$C$11="7 Tage",MAX(0,(MIN(DATE(2030,8,0),IF(Mitarbeiter!$D253="",DATE(2030,8,0),Mitarbeiter!$D253),TODAY()))-(MAX(DATE(2030,7,1),Mitarbeiter!$C253))+1),MAX(0,NETWORKDAYS(MAX(DATE(2030,7,1),Mitarbeiter!$C253),MIN(DATE(2030,8,0),IF(Mitarbeiter!$D253="",DATE(2030,8,0),Mitarbeiter!$D253),TODAY()),Einstellungen!$F$13:$F$67)))*N(Mitarbeiter!$E253)/IF(Einstellungen!$C$11="7 Tage",7,5),N('Ist-Stunden'!BH253)+(N(Krankheitstage!DE253)+N(Krankheitstage!DQ253))*N($C253))))</f>
        <v/>
      </c>
      <c r="CM253" s="76">
        <f>IF($B253="",0,IF(Einstellungen!$C$10="Ja",MAX(IF(Einstellungen!$C$11="7 Tage",MAX(0,(MIN(DATE(2030,9,0),IF(Mitarbeiter!$D253="",DATE(2030,9,0),Mitarbeiter!$D253),TODAY()))-(MAX(DATE(2030,8,1),Mitarbeiter!$C253))+1),MAX(0,NETWORKDAYS(MAX(DATE(2030,8,1),Mitarbeiter!$C253),MIN(DATE(2030,9,0),IF(Mitarbeiter!$D253="",DATE(2030,9,0),Mitarbeiter!$D253),TODAY()),Einstellungen!$F$13:$F$67)))*N(Mitarbeiter!$E253)/IF(Einstellungen!$C$11="7 Tage",7,5),N('Ist-Stunden'!BI253)),MAX(IF(Einstellungen!$C$11="7 Tage",MAX(0,(MIN(DATE(2030,9,0),IF(Mitarbeiter!$D253="",DATE(2030,9,0),Mitarbeiter!$D253),TODAY()))-(MAX(DATE(2030,8,1),Mitarbeiter!$C253))+1),MAX(0,NETWORKDAYS(MAX(DATE(2030,8,1),Mitarbeiter!$C253),MIN(DATE(2030,9,0),IF(Mitarbeiter!$D253="",DATE(2030,9,0),Mitarbeiter!$D253),TODAY()),Einstellungen!$F$13:$F$67)))*N(Mitarbeiter!$E253)/IF(Einstellungen!$C$11="7 Tage",7,5),N('Ist-Stunden'!BI253)+(N(Krankheitstage!DF253)+N(Krankheitstage!DR253))*N($C253))))</f>
        <v/>
      </c>
      <c r="CN253" s="76">
        <f>IF($B253="",0,IF(Einstellungen!$C$10="Ja",MAX(IF(Einstellungen!$C$11="7 Tage",MAX(0,(MIN(DATE(2030,10,0),IF(Mitarbeiter!$D253="",DATE(2030,10,0),Mitarbeiter!$D253),TODAY()))-(MAX(DATE(2030,9,1),Mitarbeiter!$C253))+1),MAX(0,NETWORKDAYS(MAX(DATE(2030,9,1),Mitarbeiter!$C253),MIN(DATE(2030,10,0),IF(Mitarbeiter!$D253="",DATE(2030,10,0),Mitarbeiter!$D253),TODAY()),Einstellungen!$F$13:$F$67)))*N(Mitarbeiter!$E253)/IF(Einstellungen!$C$11="7 Tage",7,5),N('Ist-Stunden'!BJ253)),MAX(IF(Einstellungen!$C$11="7 Tage",MAX(0,(MIN(DATE(2030,10,0),IF(Mitarbeiter!$D253="",DATE(2030,10,0),Mitarbeiter!$D253),TODAY()))-(MAX(DATE(2030,9,1),Mitarbeiter!$C253))+1),MAX(0,NETWORKDAYS(MAX(DATE(2030,9,1),Mitarbeiter!$C253),MIN(DATE(2030,10,0),IF(Mitarbeiter!$D253="",DATE(2030,10,0),Mitarbeiter!$D253),TODAY()),Einstellungen!$F$13:$F$67)))*N(Mitarbeiter!$E253)/IF(Einstellungen!$C$11="7 Tage",7,5),N('Ist-Stunden'!BJ253)+(N(Krankheitstage!DG253)+N(Krankheitstage!DS253))*N($C253))))</f>
        <v/>
      </c>
      <c r="CO253" s="76">
        <f>IF($B253="",0,IF(Einstellungen!$C$10="Ja",MAX(IF(Einstellungen!$C$11="7 Tage",MAX(0,(MIN(DATE(2030,11,0),IF(Mitarbeiter!$D253="",DATE(2030,11,0),Mitarbeiter!$D253),TODAY()))-(MAX(DATE(2030,10,1),Mitarbeiter!$C253))+1),MAX(0,NETWORKDAYS(MAX(DATE(2030,10,1),Mitarbeiter!$C253),MIN(DATE(2030,11,0),IF(Mitarbeiter!$D253="",DATE(2030,11,0),Mitarbeiter!$D253),TODAY()),Einstellungen!$F$13:$F$67)))*N(Mitarbeiter!$E253)/IF(Einstellungen!$C$11="7 Tage",7,5),N('Ist-Stunden'!BK253)),MAX(IF(Einstellungen!$C$11="7 Tage",MAX(0,(MIN(DATE(2030,11,0),IF(Mitarbeiter!$D253="",DATE(2030,11,0),Mitarbeiter!$D253),TODAY()))-(MAX(DATE(2030,10,1),Mitarbeiter!$C253))+1),MAX(0,NETWORKDAYS(MAX(DATE(2030,10,1),Mitarbeiter!$C253),MIN(DATE(2030,11,0),IF(Mitarbeiter!$D253="",DATE(2030,11,0),Mitarbeiter!$D253),TODAY()),Einstellungen!$F$13:$F$67)))*N(Mitarbeiter!$E253)/IF(Einstellungen!$C$11="7 Tage",7,5),N('Ist-Stunden'!BK253)+(N(Krankheitstage!DH253)+N(Krankheitstage!DT253))*N($C253))))</f>
        <v/>
      </c>
      <c r="CP253" s="76">
        <f>IF($B253="",0,IF(Einstellungen!$C$10="Ja",MAX(IF(Einstellungen!$C$11="7 Tage",MAX(0,(MIN(DATE(2030,12,0),IF(Mitarbeiter!$D253="",DATE(2030,12,0),Mitarbeiter!$D253),TODAY()))-(MAX(DATE(2030,11,1),Mitarbeiter!$C253))+1),MAX(0,NETWORKDAYS(MAX(DATE(2030,11,1),Mitarbeiter!$C253),MIN(DATE(2030,12,0),IF(Mitarbeiter!$D253="",DATE(2030,12,0),Mitarbeiter!$D253),TODAY()),Einstellungen!$F$13:$F$67)))*N(Mitarbeiter!$E253)/IF(Einstellungen!$C$11="7 Tage",7,5),N('Ist-Stunden'!BL253)),MAX(IF(Einstellungen!$C$11="7 Tage",MAX(0,(MIN(DATE(2030,12,0),IF(Mitarbeiter!$D253="",DATE(2030,12,0),Mitarbeiter!$D253),TODAY()))-(MAX(DATE(2030,11,1),Mitarbeiter!$C253))+1),MAX(0,NETWORKDAYS(MAX(DATE(2030,11,1),Mitarbeiter!$C253),MIN(DATE(2030,12,0),IF(Mitarbeiter!$D253="",DATE(2030,12,0),Mitarbeiter!$D253),TODAY()),Einstellungen!$F$13:$F$67)))*N(Mitarbeiter!$E253)/IF(Einstellungen!$C$11="7 Tage",7,5),N('Ist-Stunden'!BL253)+(N(Krankheitstage!DI253)+N(Krankheitstage!DU253))*N($C253))))</f>
        <v/>
      </c>
      <c r="CQ253" s="76">
        <f>IF($B253="",0,IF(Einstellungen!$C$10="Ja",MAX(IF(Einstellungen!$C$11="7 Tage",MAX(0,(MIN(DATE(2030,13,0),IF(Mitarbeiter!$D253="",DATE(2030,13,0),Mitarbeiter!$D253),TODAY()))-(MAX(DATE(2030,12,1),Mitarbeiter!$C253))+1),MAX(0,NETWORKDAYS(MAX(DATE(2030,12,1),Mitarbeiter!$C253),MIN(DATE(2030,13,0),IF(Mitarbeiter!$D253="",DATE(2030,13,0),Mitarbeiter!$D253),TODAY()),Einstellungen!$F$13:$F$67)))*N(Mitarbeiter!$E253)/IF(Einstellungen!$C$11="7 Tage",7,5),N('Ist-Stunden'!BM253)),MAX(IF(Einstellungen!$C$11="7 Tage",MAX(0,(MIN(DATE(2030,13,0),IF(Mitarbeiter!$D253="",DATE(2030,13,0),Mitarbeiter!$D253),TODAY()))-(MAX(DATE(2030,12,1),Mitarbeiter!$C253))+1),MAX(0,NETWORKDAYS(MAX(DATE(2030,12,1),Mitarbeiter!$C253),MIN(DATE(2030,13,0),IF(Mitarbeiter!$D253="",DATE(2030,13,0),Mitarbeiter!$D253),TODAY()),Einstellungen!$F$13:$F$67)))*N(Mitarbeiter!$E253)/IF(Einstellungen!$C$11="7 Tage",7,5),N('Ist-Stunden'!BM253)+(N(Krankheitstage!DJ253)+N(Krankheitstage!DV253))*N($C253))))</f>
        <v/>
      </c>
    </row>
    <row r="254">
      <c r="A254" s="73">
        <f>IF(Mitarbeiter!B254="","",Mitarbeiter!A254)</f>
        <v/>
      </c>
      <c r="B254" s="6">
        <f>IF(Mitarbeiter!B254="","",Mitarbeiter!B254)</f>
        <v/>
      </c>
      <c r="C254" s="74">
        <f>IF(Mitarbeiter!B254="","",Mitarbeiter!F254)</f>
        <v/>
      </c>
      <c r="D254" s="75">
        <f>N(INDEX(Krankheitstage!$G254:$DV254,1,(Einstellungen!$C$3-2026)*24+1))</f>
        <v/>
      </c>
      <c r="E254" s="75">
        <f>N(INDEX(Krankheitstage!$G254:$DV254,1,(Einstellungen!$C$3-2026)*24+2))</f>
        <v/>
      </c>
      <c r="F254" s="75">
        <f>N(INDEX(Krankheitstage!$G254:$DV254,1,(Einstellungen!$C$3-2026)*24+3))</f>
        <v/>
      </c>
      <c r="G254" s="75">
        <f>N(INDEX(Krankheitstage!$G254:$DV254,1,(Einstellungen!$C$3-2026)*24+4))</f>
        <v/>
      </c>
      <c r="H254" s="75">
        <f>N(INDEX(Krankheitstage!$G254:$DV254,1,(Einstellungen!$C$3-2026)*24+5))</f>
        <v/>
      </c>
      <c r="I254" s="75">
        <f>N(INDEX(Krankheitstage!$G254:$DV254,1,(Einstellungen!$C$3-2026)*24+6))</f>
        <v/>
      </c>
      <c r="J254" s="75">
        <f>N(INDEX(Krankheitstage!$G254:$DV254,1,(Einstellungen!$C$3-2026)*24+7))</f>
        <v/>
      </c>
      <c r="K254" s="75">
        <f>N(INDEX(Krankheitstage!$G254:$DV254,1,(Einstellungen!$C$3-2026)*24+8))</f>
        <v/>
      </c>
      <c r="L254" s="75">
        <f>N(INDEX(Krankheitstage!$G254:$DV254,1,(Einstellungen!$C$3-2026)*24+9))</f>
        <v/>
      </c>
      <c r="M254" s="75">
        <f>N(INDEX(Krankheitstage!$G254:$DV254,1,(Einstellungen!$C$3-2026)*24+10))</f>
        <v/>
      </c>
      <c r="N254" s="75">
        <f>N(INDEX(Krankheitstage!$G254:$DV254,1,(Einstellungen!$C$3-2026)*24+11))</f>
        <v/>
      </c>
      <c r="O254" s="75">
        <f>N(INDEX(Krankheitstage!$G254:$DV254,1,(Einstellungen!$C$3-2026)*24+12))</f>
        <v/>
      </c>
      <c r="P254" s="75">
        <f>IF($B254="","",SUM(D254:O254))</f>
        <v/>
      </c>
      <c r="Q254" s="75">
        <f>N(INDEX(Krankheitstage!$G254:$DV254,1,(Einstellungen!$C$3-2026)*24+13))</f>
        <v/>
      </c>
      <c r="R254" s="75">
        <f>N(INDEX(Krankheitstage!$G254:$DV254,1,(Einstellungen!$C$3-2026)*24+14))</f>
        <v/>
      </c>
      <c r="S254" s="75">
        <f>N(INDEX(Krankheitstage!$G254:$DV254,1,(Einstellungen!$C$3-2026)*24+15))</f>
        <v/>
      </c>
      <c r="T254" s="75">
        <f>N(INDEX(Krankheitstage!$G254:$DV254,1,(Einstellungen!$C$3-2026)*24+16))</f>
        <v/>
      </c>
      <c r="U254" s="75">
        <f>N(INDEX(Krankheitstage!$G254:$DV254,1,(Einstellungen!$C$3-2026)*24+17))</f>
        <v/>
      </c>
      <c r="V254" s="75">
        <f>N(INDEX(Krankheitstage!$G254:$DV254,1,(Einstellungen!$C$3-2026)*24+18))</f>
        <v/>
      </c>
      <c r="W254" s="75">
        <f>N(INDEX(Krankheitstage!$G254:$DV254,1,(Einstellungen!$C$3-2026)*24+19))</f>
        <v/>
      </c>
      <c r="X254" s="75">
        <f>N(INDEX(Krankheitstage!$G254:$DV254,1,(Einstellungen!$C$3-2026)*24+20))</f>
        <v/>
      </c>
      <c r="Y254" s="75">
        <f>N(INDEX(Krankheitstage!$G254:$DV254,1,(Einstellungen!$C$3-2026)*24+21))</f>
        <v/>
      </c>
      <c r="Z254" s="75">
        <f>N(INDEX(Krankheitstage!$G254:$DV254,1,(Einstellungen!$C$3-2026)*24+22))</f>
        <v/>
      </c>
      <c r="AA254" s="75">
        <f>N(INDEX(Krankheitstage!$G254:$DV254,1,(Einstellungen!$C$3-2026)*24+23))</f>
        <v/>
      </c>
      <c r="AB254" s="75">
        <f>N(INDEX(Krankheitstage!$G254:$DV254,1,(Einstellungen!$C$3-2026)*24+24))</f>
        <v/>
      </c>
      <c r="AC254" s="75">
        <f>IF($B254="","",SUM(Q254:AB254))</f>
        <v/>
      </c>
      <c r="AD254" s="75">
        <f>IF($B254="","",SUM(P254,AC254))</f>
        <v/>
      </c>
      <c r="AE254" s="76">
        <f>IF($B254="","",AD254*N(C254))</f>
        <v/>
      </c>
      <c r="AF254" s="75">
        <f>IF($B254="","",Krankheitstage!E254)</f>
        <v/>
      </c>
      <c r="AG254" s="76">
        <f>IF($B254="","",AF254*N(C254))</f>
        <v/>
      </c>
      <c r="AH254" s="76">
        <f>IF($B254="","",INDEX($AJ254:$CQ254,1,(Einstellungen!$C$3-2026)*12+1)+INDEX($AJ254:$CQ254,1,(Einstellungen!$C$3-2026)*12+2)+INDEX($AJ254:$CQ254,1,(Einstellungen!$C$3-2026)*12+3)+INDEX($AJ254:$CQ254,1,(Einstellungen!$C$3-2026)*12+4)+INDEX($AJ254:$CQ254,1,(Einstellungen!$C$3-2026)*12+5)+INDEX($AJ254:$CQ254,1,(Einstellungen!$C$3-2026)*12+6)+INDEX($AJ254:$CQ254,1,(Einstellungen!$C$3-2026)*12+7)+INDEX($AJ254:$CQ254,1,(Einstellungen!$C$3-2026)*12+8)+INDEX($AJ254:$CQ254,1,(Einstellungen!$C$3-2026)*12+9)+INDEX($AJ254:$CQ254,1,(Einstellungen!$C$3-2026)*12+10)+INDEX($AJ254:$CQ254,1,(Einstellungen!$C$3-2026)*12+11)+INDEX($AJ254:$CQ254,1,(Einstellungen!$C$3-2026)*12+12))</f>
        <v/>
      </c>
      <c r="AI254" s="76">
        <f>IF($B254="","",SUM($AJ254:$CQ254))</f>
        <v/>
      </c>
      <c r="AJ254" s="76">
        <f>IF($B254="",0,IF(Einstellungen!$C$10="Ja",MAX(IF(Einstellungen!$C$11="7 Tage",MAX(0,(MIN(DATE(2026,2,0),IF(Mitarbeiter!$D254="",DATE(2026,2,0),Mitarbeiter!$D254),TODAY()))-(MAX(DATE(2026,1,1),Mitarbeiter!$C254))+1),MAX(0,NETWORKDAYS(MAX(DATE(2026,1,1),Mitarbeiter!$C254),MIN(DATE(2026,2,0),IF(Mitarbeiter!$D254="",DATE(2026,2,0),Mitarbeiter!$D254),TODAY()),Einstellungen!$F$13:$F$67)))*N(Mitarbeiter!$E254)/IF(Einstellungen!$C$11="7 Tage",7,5),N('Ist-Stunden'!F254)),MAX(IF(Einstellungen!$C$11="7 Tage",MAX(0,(MIN(DATE(2026,2,0),IF(Mitarbeiter!$D254="",DATE(2026,2,0),Mitarbeiter!$D254),TODAY()))-(MAX(DATE(2026,1,1),Mitarbeiter!$C254))+1),MAX(0,NETWORKDAYS(MAX(DATE(2026,1,1),Mitarbeiter!$C254),MIN(DATE(2026,2,0),IF(Mitarbeiter!$D254="",DATE(2026,2,0),Mitarbeiter!$D254),TODAY()),Einstellungen!$F$13:$F$67)))*N(Mitarbeiter!$E254)/IF(Einstellungen!$C$11="7 Tage",7,5),N('Ist-Stunden'!F254)+(N(Krankheitstage!G254)+N(Krankheitstage!S254))*N($C254))))</f>
        <v/>
      </c>
      <c r="AK254" s="76">
        <f>IF($B254="",0,IF(Einstellungen!$C$10="Ja",MAX(IF(Einstellungen!$C$11="7 Tage",MAX(0,(MIN(DATE(2026,3,0),IF(Mitarbeiter!$D254="",DATE(2026,3,0),Mitarbeiter!$D254),TODAY()))-(MAX(DATE(2026,2,1),Mitarbeiter!$C254))+1),MAX(0,NETWORKDAYS(MAX(DATE(2026,2,1),Mitarbeiter!$C254),MIN(DATE(2026,3,0),IF(Mitarbeiter!$D254="",DATE(2026,3,0),Mitarbeiter!$D254),TODAY()),Einstellungen!$F$13:$F$67)))*N(Mitarbeiter!$E254)/IF(Einstellungen!$C$11="7 Tage",7,5),N('Ist-Stunden'!G254)),MAX(IF(Einstellungen!$C$11="7 Tage",MAX(0,(MIN(DATE(2026,3,0),IF(Mitarbeiter!$D254="",DATE(2026,3,0),Mitarbeiter!$D254),TODAY()))-(MAX(DATE(2026,2,1),Mitarbeiter!$C254))+1),MAX(0,NETWORKDAYS(MAX(DATE(2026,2,1),Mitarbeiter!$C254),MIN(DATE(2026,3,0),IF(Mitarbeiter!$D254="",DATE(2026,3,0),Mitarbeiter!$D254),TODAY()),Einstellungen!$F$13:$F$67)))*N(Mitarbeiter!$E254)/IF(Einstellungen!$C$11="7 Tage",7,5),N('Ist-Stunden'!G254)+(N(Krankheitstage!H254)+N(Krankheitstage!T254))*N($C254))))</f>
        <v/>
      </c>
      <c r="AL254" s="76">
        <f>IF($B254="",0,IF(Einstellungen!$C$10="Ja",MAX(IF(Einstellungen!$C$11="7 Tage",MAX(0,(MIN(DATE(2026,4,0),IF(Mitarbeiter!$D254="",DATE(2026,4,0),Mitarbeiter!$D254),TODAY()))-(MAX(DATE(2026,3,1),Mitarbeiter!$C254))+1),MAX(0,NETWORKDAYS(MAX(DATE(2026,3,1),Mitarbeiter!$C254),MIN(DATE(2026,4,0),IF(Mitarbeiter!$D254="",DATE(2026,4,0),Mitarbeiter!$D254),TODAY()),Einstellungen!$F$13:$F$67)))*N(Mitarbeiter!$E254)/IF(Einstellungen!$C$11="7 Tage",7,5),N('Ist-Stunden'!H254)),MAX(IF(Einstellungen!$C$11="7 Tage",MAX(0,(MIN(DATE(2026,4,0),IF(Mitarbeiter!$D254="",DATE(2026,4,0),Mitarbeiter!$D254),TODAY()))-(MAX(DATE(2026,3,1),Mitarbeiter!$C254))+1),MAX(0,NETWORKDAYS(MAX(DATE(2026,3,1),Mitarbeiter!$C254),MIN(DATE(2026,4,0),IF(Mitarbeiter!$D254="",DATE(2026,4,0),Mitarbeiter!$D254),TODAY()),Einstellungen!$F$13:$F$67)))*N(Mitarbeiter!$E254)/IF(Einstellungen!$C$11="7 Tage",7,5),N('Ist-Stunden'!H254)+(N(Krankheitstage!I254)+N(Krankheitstage!U254))*N($C254))))</f>
        <v/>
      </c>
      <c r="AM254" s="76">
        <f>IF($B254="",0,IF(Einstellungen!$C$10="Ja",MAX(IF(Einstellungen!$C$11="7 Tage",MAX(0,(MIN(DATE(2026,5,0),IF(Mitarbeiter!$D254="",DATE(2026,5,0),Mitarbeiter!$D254),TODAY()))-(MAX(DATE(2026,4,1),Mitarbeiter!$C254))+1),MAX(0,NETWORKDAYS(MAX(DATE(2026,4,1),Mitarbeiter!$C254),MIN(DATE(2026,5,0),IF(Mitarbeiter!$D254="",DATE(2026,5,0),Mitarbeiter!$D254),TODAY()),Einstellungen!$F$13:$F$67)))*N(Mitarbeiter!$E254)/IF(Einstellungen!$C$11="7 Tage",7,5),N('Ist-Stunden'!I254)),MAX(IF(Einstellungen!$C$11="7 Tage",MAX(0,(MIN(DATE(2026,5,0),IF(Mitarbeiter!$D254="",DATE(2026,5,0),Mitarbeiter!$D254),TODAY()))-(MAX(DATE(2026,4,1),Mitarbeiter!$C254))+1),MAX(0,NETWORKDAYS(MAX(DATE(2026,4,1),Mitarbeiter!$C254),MIN(DATE(2026,5,0),IF(Mitarbeiter!$D254="",DATE(2026,5,0),Mitarbeiter!$D254),TODAY()),Einstellungen!$F$13:$F$67)))*N(Mitarbeiter!$E254)/IF(Einstellungen!$C$11="7 Tage",7,5),N('Ist-Stunden'!I254)+(N(Krankheitstage!J254)+N(Krankheitstage!V254))*N($C254))))</f>
        <v/>
      </c>
      <c r="AN254" s="76">
        <f>IF($B254="",0,IF(Einstellungen!$C$10="Ja",MAX(IF(Einstellungen!$C$11="7 Tage",MAX(0,(MIN(DATE(2026,6,0),IF(Mitarbeiter!$D254="",DATE(2026,6,0),Mitarbeiter!$D254),TODAY()))-(MAX(DATE(2026,5,1),Mitarbeiter!$C254))+1),MAX(0,NETWORKDAYS(MAX(DATE(2026,5,1),Mitarbeiter!$C254),MIN(DATE(2026,6,0),IF(Mitarbeiter!$D254="",DATE(2026,6,0),Mitarbeiter!$D254),TODAY()),Einstellungen!$F$13:$F$67)))*N(Mitarbeiter!$E254)/IF(Einstellungen!$C$11="7 Tage",7,5),N('Ist-Stunden'!J254)),MAX(IF(Einstellungen!$C$11="7 Tage",MAX(0,(MIN(DATE(2026,6,0),IF(Mitarbeiter!$D254="",DATE(2026,6,0),Mitarbeiter!$D254),TODAY()))-(MAX(DATE(2026,5,1),Mitarbeiter!$C254))+1),MAX(0,NETWORKDAYS(MAX(DATE(2026,5,1),Mitarbeiter!$C254),MIN(DATE(2026,6,0),IF(Mitarbeiter!$D254="",DATE(2026,6,0),Mitarbeiter!$D254),TODAY()),Einstellungen!$F$13:$F$67)))*N(Mitarbeiter!$E254)/IF(Einstellungen!$C$11="7 Tage",7,5),N('Ist-Stunden'!J254)+(N(Krankheitstage!K254)+N(Krankheitstage!W254))*N($C254))))</f>
        <v/>
      </c>
      <c r="AO254" s="76">
        <f>IF($B254="",0,IF(Einstellungen!$C$10="Ja",MAX(IF(Einstellungen!$C$11="7 Tage",MAX(0,(MIN(DATE(2026,7,0),IF(Mitarbeiter!$D254="",DATE(2026,7,0),Mitarbeiter!$D254),TODAY()))-(MAX(DATE(2026,6,1),Mitarbeiter!$C254))+1),MAX(0,NETWORKDAYS(MAX(DATE(2026,6,1),Mitarbeiter!$C254),MIN(DATE(2026,7,0),IF(Mitarbeiter!$D254="",DATE(2026,7,0),Mitarbeiter!$D254),TODAY()),Einstellungen!$F$13:$F$67)))*N(Mitarbeiter!$E254)/IF(Einstellungen!$C$11="7 Tage",7,5),N('Ist-Stunden'!K254)),MAX(IF(Einstellungen!$C$11="7 Tage",MAX(0,(MIN(DATE(2026,7,0),IF(Mitarbeiter!$D254="",DATE(2026,7,0),Mitarbeiter!$D254),TODAY()))-(MAX(DATE(2026,6,1),Mitarbeiter!$C254))+1),MAX(0,NETWORKDAYS(MAX(DATE(2026,6,1),Mitarbeiter!$C254),MIN(DATE(2026,7,0),IF(Mitarbeiter!$D254="",DATE(2026,7,0),Mitarbeiter!$D254),TODAY()),Einstellungen!$F$13:$F$67)))*N(Mitarbeiter!$E254)/IF(Einstellungen!$C$11="7 Tage",7,5),N('Ist-Stunden'!K254)+(N(Krankheitstage!L254)+N(Krankheitstage!X254))*N($C254))))</f>
        <v/>
      </c>
      <c r="AP254" s="76">
        <f>IF($B254="",0,IF(Einstellungen!$C$10="Ja",MAX(IF(Einstellungen!$C$11="7 Tage",MAX(0,(MIN(DATE(2026,8,0),IF(Mitarbeiter!$D254="",DATE(2026,8,0),Mitarbeiter!$D254),TODAY()))-(MAX(DATE(2026,7,1),Mitarbeiter!$C254))+1),MAX(0,NETWORKDAYS(MAX(DATE(2026,7,1),Mitarbeiter!$C254),MIN(DATE(2026,8,0),IF(Mitarbeiter!$D254="",DATE(2026,8,0),Mitarbeiter!$D254),TODAY()),Einstellungen!$F$13:$F$67)))*N(Mitarbeiter!$E254)/IF(Einstellungen!$C$11="7 Tage",7,5),N('Ist-Stunden'!L254)),MAX(IF(Einstellungen!$C$11="7 Tage",MAX(0,(MIN(DATE(2026,8,0),IF(Mitarbeiter!$D254="",DATE(2026,8,0),Mitarbeiter!$D254),TODAY()))-(MAX(DATE(2026,7,1),Mitarbeiter!$C254))+1),MAX(0,NETWORKDAYS(MAX(DATE(2026,7,1),Mitarbeiter!$C254),MIN(DATE(2026,8,0),IF(Mitarbeiter!$D254="",DATE(2026,8,0),Mitarbeiter!$D254),TODAY()),Einstellungen!$F$13:$F$67)))*N(Mitarbeiter!$E254)/IF(Einstellungen!$C$11="7 Tage",7,5),N('Ist-Stunden'!L254)+(N(Krankheitstage!M254)+N(Krankheitstage!Y254))*N($C254))))</f>
        <v/>
      </c>
      <c r="AQ254" s="76">
        <f>IF($B254="",0,IF(Einstellungen!$C$10="Ja",MAX(IF(Einstellungen!$C$11="7 Tage",MAX(0,(MIN(DATE(2026,9,0),IF(Mitarbeiter!$D254="",DATE(2026,9,0),Mitarbeiter!$D254),TODAY()))-(MAX(DATE(2026,8,1),Mitarbeiter!$C254))+1),MAX(0,NETWORKDAYS(MAX(DATE(2026,8,1),Mitarbeiter!$C254),MIN(DATE(2026,9,0),IF(Mitarbeiter!$D254="",DATE(2026,9,0),Mitarbeiter!$D254),TODAY()),Einstellungen!$F$13:$F$67)))*N(Mitarbeiter!$E254)/IF(Einstellungen!$C$11="7 Tage",7,5),N('Ist-Stunden'!M254)),MAX(IF(Einstellungen!$C$11="7 Tage",MAX(0,(MIN(DATE(2026,9,0),IF(Mitarbeiter!$D254="",DATE(2026,9,0),Mitarbeiter!$D254),TODAY()))-(MAX(DATE(2026,8,1),Mitarbeiter!$C254))+1),MAX(0,NETWORKDAYS(MAX(DATE(2026,8,1),Mitarbeiter!$C254),MIN(DATE(2026,9,0),IF(Mitarbeiter!$D254="",DATE(2026,9,0),Mitarbeiter!$D254),TODAY()),Einstellungen!$F$13:$F$67)))*N(Mitarbeiter!$E254)/IF(Einstellungen!$C$11="7 Tage",7,5),N('Ist-Stunden'!M254)+(N(Krankheitstage!N254)+N(Krankheitstage!Z254))*N($C254))))</f>
        <v/>
      </c>
      <c r="AR254" s="76">
        <f>IF($B254="",0,IF(Einstellungen!$C$10="Ja",MAX(IF(Einstellungen!$C$11="7 Tage",MAX(0,(MIN(DATE(2026,10,0),IF(Mitarbeiter!$D254="",DATE(2026,10,0),Mitarbeiter!$D254),TODAY()))-(MAX(DATE(2026,9,1),Mitarbeiter!$C254))+1),MAX(0,NETWORKDAYS(MAX(DATE(2026,9,1),Mitarbeiter!$C254),MIN(DATE(2026,10,0),IF(Mitarbeiter!$D254="",DATE(2026,10,0),Mitarbeiter!$D254),TODAY()),Einstellungen!$F$13:$F$67)))*N(Mitarbeiter!$E254)/IF(Einstellungen!$C$11="7 Tage",7,5),N('Ist-Stunden'!N254)),MAX(IF(Einstellungen!$C$11="7 Tage",MAX(0,(MIN(DATE(2026,10,0),IF(Mitarbeiter!$D254="",DATE(2026,10,0),Mitarbeiter!$D254),TODAY()))-(MAX(DATE(2026,9,1),Mitarbeiter!$C254))+1),MAX(0,NETWORKDAYS(MAX(DATE(2026,9,1),Mitarbeiter!$C254),MIN(DATE(2026,10,0),IF(Mitarbeiter!$D254="",DATE(2026,10,0),Mitarbeiter!$D254),TODAY()),Einstellungen!$F$13:$F$67)))*N(Mitarbeiter!$E254)/IF(Einstellungen!$C$11="7 Tage",7,5),N('Ist-Stunden'!N254)+(N(Krankheitstage!O254)+N(Krankheitstage!AA254))*N($C254))))</f>
        <v/>
      </c>
      <c r="AS254" s="76">
        <f>IF($B254="",0,IF(Einstellungen!$C$10="Ja",MAX(IF(Einstellungen!$C$11="7 Tage",MAX(0,(MIN(DATE(2026,11,0),IF(Mitarbeiter!$D254="",DATE(2026,11,0),Mitarbeiter!$D254),TODAY()))-(MAX(DATE(2026,10,1),Mitarbeiter!$C254))+1),MAX(0,NETWORKDAYS(MAX(DATE(2026,10,1),Mitarbeiter!$C254),MIN(DATE(2026,11,0),IF(Mitarbeiter!$D254="",DATE(2026,11,0),Mitarbeiter!$D254),TODAY()),Einstellungen!$F$13:$F$67)))*N(Mitarbeiter!$E254)/IF(Einstellungen!$C$11="7 Tage",7,5),N('Ist-Stunden'!O254)),MAX(IF(Einstellungen!$C$11="7 Tage",MAX(0,(MIN(DATE(2026,11,0),IF(Mitarbeiter!$D254="",DATE(2026,11,0),Mitarbeiter!$D254),TODAY()))-(MAX(DATE(2026,10,1),Mitarbeiter!$C254))+1),MAX(0,NETWORKDAYS(MAX(DATE(2026,10,1),Mitarbeiter!$C254),MIN(DATE(2026,11,0),IF(Mitarbeiter!$D254="",DATE(2026,11,0),Mitarbeiter!$D254),TODAY()),Einstellungen!$F$13:$F$67)))*N(Mitarbeiter!$E254)/IF(Einstellungen!$C$11="7 Tage",7,5),N('Ist-Stunden'!O254)+(N(Krankheitstage!P254)+N(Krankheitstage!AB254))*N($C254))))</f>
        <v/>
      </c>
      <c r="AT254" s="76">
        <f>IF($B254="",0,IF(Einstellungen!$C$10="Ja",MAX(IF(Einstellungen!$C$11="7 Tage",MAX(0,(MIN(DATE(2026,12,0),IF(Mitarbeiter!$D254="",DATE(2026,12,0),Mitarbeiter!$D254),TODAY()))-(MAX(DATE(2026,11,1),Mitarbeiter!$C254))+1),MAX(0,NETWORKDAYS(MAX(DATE(2026,11,1),Mitarbeiter!$C254),MIN(DATE(2026,12,0),IF(Mitarbeiter!$D254="",DATE(2026,12,0),Mitarbeiter!$D254),TODAY()),Einstellungen!$F$13:$F$67)))*N(Mitarbeiter!$E254)/IF(Einstellungen!$C$11="7 Tage",7,5),N('Ist-Stunden'!P254)),MAX(IF(Einstellungen!$C$11="7 Tage",MAX(0,(MIN(DATE(2026,12,0),IF(Mitarbeiter!$D254="",DATE(2026,12,0),Mitarbeiter!$D254),TODAY()))-(MAX(DATE(2026,11,1),Mitarbeiter!$C254))+1),MAX(0,NETWORKDAYS(MAX(DATE(2026,11,1),Mitarbeiter!$C254),MIN(DATE(2026,12,0),IF(Mitarbeiter!$D254="",DATE(2026,12,0),Mitarbeiter!$D254),TODAY()),Einstellungen!$F$13:$F$67)))*N(Mitarbeiter!$E254)/IF(Einstellungen!$C$11="7 Tage",7,5),N('Ist-Stunden'!P254)+(N(Krankheitstage!Q254)+N(Krankheitstage!AC254))*N($C254))))</f>
        <v/>
      </c>
      <c r="AU254" s="76">
        <f>IF($B254="",0,IF(Einstellungen!$C$10="Ja",MAX(IF(Einstellungen!$C$11="7 Tage",MAX(0,(MIN(DATE(2026,13,0),IF(Mitarbeiter!$D254="",DATE(2026,13,0),Mitarbeiter!$D254),TODAY()))-(MAX(DATE(2026,12,1),Mitarbeiter!$C254))+1),MAX(0,NETWORKDAYS(MAX(DATE(2026,12,1),Mitarbeiter!$C254),MIN(DATE(2026,13,0),IF(Mitarbeiter!$D254="",DATE(2026,13,0),Mitarbeiter!$D254),TODAY()),Einstellungen!$F$13:$F$67)))*N(Mitarbeiter!$E254)/IF(Einstellungen!$C$11="7 Tage",7,5),N('Ist-Stunden'!Q254)),MAX(IF(Einstellungen!$C$11="7 Tage",MAX(0,(MIN(DATE(2026,13,0),IF(Mitarbeiter!$D254="",DATE(2026,13,0),Mitarbeiter!$D254),TODAY()))-(MAX(DATE(2026,12,1),Mitarbeiter!$C254))+1),MAX(0,NETWORKDAYS(MAX(DATE(2026,12,1),Mitarbeiter!$C254),MIN(DATE(2026,13,0),IF(Mitarbeiter!$D254="",DATE(2026,13,0),Mitarbeiter!$D254),TODAY()),Einstellungen!$F$13:$F$67)))*N(Mitarbeiter!$E254)/IF(Einstellungen!$C$11="7 Tage",7,5),N('Ist-Stunden'!Q254)+(N(Krankheitstage!R254)+N(Krankheitstage!AD254))*N($C254))))</f>
        <v/>
      </c>
      <c r="AV254" s="76">
        <f>IF($B254="",0,IF(Einstellungen!$C$10="Ja",MAX(IF(Einstellungen!$C$11="7 Tage",MAX(0,(MIN(DATE(2027,2,0),IF(Mitarbeiter!$D254="",DATE(2027,2,0),Mitarbeiter!$D254),TODAY()))-(MAX(DATE(2027,1,1),Mitarbeiter!$C254))+1),MAX(0,NETWORKDAYS(MAX(DATE(2027,1,1),Mitarbeiter!$C254),MIN(DATE(2027,2,0),IF(Mitarbeiter!$D254="",DATE(2027,2,0),Mitarbeiter!$D254),TODAY()),Einstellungen!$F$13:$F$67)))*N(Mitarbeiter!$E254)/IF(Einstellungen!$C$11="7 Tage",7,5),N('Ist-Stunden'!R254)),MAX(IF(Einstellungen!$C$11="7 Tage",MAX(0,(MIN(DATE(2027,2,0),IF(Mitarbeiter!$D254="",DATE(2027,2,0),Mitarbeiter!$D254),TODAY()))-(MAX(DATE(2027,1,1),Mitarbeiter!$C254))+1),MAX(0,NETWORKDAYS(MAX(DATE(2027,1,1),Mitarbeiter!$C254),MIN(DATE(2027,2,0),IF(Mitarbeiter!$D254="",DATE(2027,2,0),Mitarbeiter!$D254),TODAY()),Einstellungen!$F$13:$F$67)))*N(Mitarbeiter!$E254)/IF(Einstellungen!$C$11="7 Tage",7,5),N('Ist-Stunden'!R254)+(N(Krankheitstage!AE254)+N(Krankheitstage!AQ254))*N($C254))))</f>
        <v/>
      </c>
      <c r="AW254" s="76">
        <f>IF($B254="",0,IF(Einstellungen!$C$10="Ja",MAX(IF(Einstellungen!$C$11="7 Tage",MAX(0,(MIN(DATE(2027,3,0),IF(Mitarbeiter!$D254="",DATE(2027,3,0),Mitarbeiter!$D254),TODAY()))-(MAX(DATE(2027,2,1),Mitarbeiter!$C254))+1),MAX(0,NETWORKDAYS(MAX(DATE(2027,2,1),Mitarbeiter!$C254),MIN(DATE(2027,3,0),IF(Mitarbeiter!$D254="",DATE(2027,3,0),Mitarbeiter!$D254),TODAY()),Einstellungen!$F$13:$F$67)))*N(Mitarbeiter!$E254)/IF(Einstellungen!$C$11="7 Tage",7,5),N('Ist-Stunden'!S254)),MAX(IF(Einstellungen!$C$11="7 Tage",MAX(0,(MIN(DATE(2027,3,0),IF(Mitarbeiter!$D254="",DATE(2027,3,0),Mitarbeiter!$D254),TODAY()))-(MAX(DATE(2027,2,1),Mitarbeiter!$C254))+1),MAX(0,NETWORKDAYS(MAX(DATE(2027,2,1),Mitarbeiter!$C254),MIN(DATE(2027,3,0),IF(Mitarbeiter!$D254="",DATE(2027,3,0),Mitarbeiter!$D254),TODAY()),Einstellungen!$F$13:$F$67)))*N(Mitarbeiter!$E254)/IF(Einstellungen!$C$11="7 Tage",7,5),N('Ist-Stunden'!S254)+(N(Krankheitstage!AF254)+N(Krankheitstage!AR254))*N($C254))))</f>
        <v/>
      </c>
      <c r="AX254" s="76">
        <f>IF($B254="",0,IF(Einstellungen!$C$10="Ja",MAX(IF(Einstellungen!$C$11="7 Tage",MAX(0,(MIN(DATE(2027,4,0),IF(Mitarbeiter!$D254="",DATE(2027,4,0),Mitarbeiter!$D254),TODAY()))-(MAX(DATE(2027,3,1),Mitarbeiter!$C254))+1),MAX(0,NETWORKDAYS(MAX(DATE(2027,3,1),Mitarbeiter!$C254),MIN(DATE(2027,4,0),IF(Mitarbeiter!$D254="",DATE(2027,4,0),Mitarbeiter!$D254),TODAY()),Einstellungen!$F$13:$F$67)))*N(Mitarbeiter!$E254)/IF(Einstellungen!$C$11="7 Tage",7,5),N('Ist-Stunden'!T254)),MAX(IF(Einstellungen!$C$11="7 Tage",MAX(0,(MIN(DATE(2027,4,0),IF(Mitarbeiter!$D254="",DATE(2027,4,0),Mitarbeiter!$D254),TODAY()))-(MAX(DATE(2027,3,1),Mitarbeiter!$C254))+1),MAX(0,NETWORKDAYS(MAX(DATE(2027,3,1),Mitarbeiter!$C254),MIN(DATE(2027,4,0),IF(Mitarbeiter!$D254="",DATE(2027,4,0),Mitarbeiter!$D254),TODAY()),Einstellungen!$F$13:$F$67)))*N(Mitarbeiter!$E254)/IF(Einstellungen!$C$11="7 Tage",7,5),N('Ist-Stunden'!T254)+(N(Krankheitstage!AG254)+N(Krankheitstage!AS254))*N($C254))))</f>
        <v/>
      </c>
      <c r="AY254" s="76">
        <f>IF($B254="",0,IF(Einstellungen!$C$10="Ja",MAX(IF(Einstellungen!$C$11="7 Tage",MAX(0,(MIN(DATE(2027,5,0),IF(Mitarbeiter!$D254="",DATE(2027,5,0),Mitarbeiter!$D254),TODAY()))-(MAX(DATE(2027,4,1),Mitarbeiter!$C254))+1),MAX(0,NETWORKDAYS(MAX(DATE(2027,4,1),Mitarbeiter!$C254),MIN(DATE(2027,5,0),IF(Mitarbeiter!$D254="",DATE(2027,5,0),Mitarbeiter!$D254),TODAY()),Einstellungen!$F$13:$F$67)))*N(Mitarbeiter!$E254)/IF(Einstellungen!$C$11="7 Tage",7,5),N('Ist-Stunden'!U254)),MAX(IF(Einstellungen!$C$11="7 Tage",MAX(0,(MIN(DATE(2027,5,0),IF(Mitarbeiter!$D254="",DATE(2027,5,0),Mitarbeiter!$D254),TODAY()))-(MAX(DATE(2027,4,1),Mitarbeiter!$C254))+1),MAX(0,NETWORKDAYS(MAX(DATE(2027,4,1),Mitarbeiter!$C254),MIN(DATE(2027,5,0),IF(Mitarbeiter!$D254="",DATE(2027,5,0),Mitarbeiter!$D254),TODAY()),Einstellungen!$F$13:$F$67)))*N(Mitarbeiter!$E254)/IF(Einstellungen!$C$11="7 Tage",7,5),N('Ist-Stunden'!U254)+(N(Krankheitstage!AH254)+N(Krankheitstage!AT254))*N($C254))))</f>
        <v/>
      </c>
      <c r="AZ254" s="76">
        <f>IF($B254="",0,IF(Einstellungen!$C$10="Ja",MAX(IF(Einstellungen!$C$11="7 Tage",MAX(0,(MIN(DATE(2027,6,0),IF(Mitarbeiter!$D254="",DATE(2027,6,0),Mitarbeiter!$D254),TODAY()))-(MAX(DATE(2027,5,1),Mitarbeiter!$C254))+1),MAX(0,NETWORKDAYS(MAX(DATE(2027,5,1),Mitarbeiter!$C254),MIN(DATE(2027,6,0),IF(Mitarbeiter!$D254="",DATE(2027,6,0),Mitarbeiter!$D254),TODAY()),Einstellungen!$F$13:$F$67)))*N(Mitarbeiter!$E254)/IF(Einstellungen!$C$11="7 Tage",7,5),N('Ist-Stunden'!V254)),MAX(IF(Einstellungen!$C$11="7 Tage",MAX(0,(MIN(DATE(2027,6,0),IF(Mitarbeiter!$D254="",DATE(2027,6,0),Mitarbeiter!$D254),TODAY()))-(MAX(DATE(2027,5,1),Mitarbeiter!$C254))+1),MAX(0,NETWORKDAYS(MAX(DATE(2027,5,1),Mitarbeiter!$C254),MIN(DATE(2027,6,0),IF(Mitarbeiter!$D254="",DATE(2027,6,0),Mitarbeiter!$D254),TODAY()),Einstellungen!$F$13:$F$67)))*N(Mitarbeiter!$E254)/IF(Einstellungen!$C$11="7 Tage",7,5),N('Ist-Stunden'!V254)+(N(Krankheitstage!AI254)+N(Krankheitstage!AU254))*N($C254))))</f>
        <v/>
      </c>
      <c r="BA254" s="76">
        <f>IF($B254="",0,IF(Einstellungen!$C$10="Ja",MAX(IF(Einstellungen!$C$11="7 Tage",MAX(0,(MIN(DATE(2027,7,0),IF(Mitarbeiter!$D254="",DATE(2027,7,0),Mitarbeiter!$D254),TODAY()))-(MAX(DATE(2027,6,1),Mitarbeiter!$C254))+1),MAX(0,NETWORKDAYS(MAX(DATE(2027,6,1),Mitarbeiter!$C254),MIN(DATE(2027,7,0),IF(Mitarbeiter!$D254="",DATE(2027,7,0),Mitarbeiter!$D254),TODAY()),Einstellungen!$F$13:$F$67)))*N(Mitarbeiter!$E254)/IF(Einstellungen!$C$11="7 Tage",7,5),N('Ist-Stunden'!W254)),MAX(IF(Einstellungen!$C$11="7 Tage",MAX(0,(MIN(DATE(2027,7,0),IF(Mitarbeiter!$D254="",DATE(2027,7,0),Mitarbeiter!$D254),TODAY()))-(MAX(DATE(2027,6,1),Mitarbeiter!$C254))+1),MAX(0,NETWORKDAYS(MAX(DATE(2027,6,1),Mitarbeiter!$C254),MIN(DATE(2027,7,0),IF(Mitarbeiter!$D254="",DATE(2027,7,0),Mitarbeiter!$D254),TODAY()),Einstellungen!$F$13:$F$67)))*N(Mitarbeiter!$E254)/IF(Einstellungen!$C$11="7 Tage",7,5),N('Ist-Stunden'!W254)+(N(Krankheitstage!AJ254)+N(Krankheitstage!AV254))*N($C254))))</f>
        <v/>
      </c>
      <c r="BB254" s="76">
        <f>IF($B254="",0,IF(Einstellungen!$C$10="Ja",MAX(IF(Einstellungen!$C$11="7 Tage",MAX(0,(MIN(DATE(2027,8,0),IF(Mitarbeiter!$D254="",DATE(2027,8,0),Mitarbeiter!$D254),TODAY()))-(MAX(DATE(2027,7,1),Mitarbeiter!$C254))+1),MAX(0,NETWORKDAYS(MAX(DATE(2027,7,1),Mitarbeiter!$C254),MIN(DATE(2027,8,0),IF(Mitarbeiter!$D254="",DATE(2027,8,0),Mitarbeiter!$D254),TODAY()),Einstellungen!$F$13:$F$67)))*N(Mitarbeiter!$E254)/IF(Einstellungen!$C$11="7 Tage",7,5),N('Ist-Stunden'!X254)),MAX(IF(Einstellungen!$C$11="7 Tage",MAX(0,(MIN(DATE(2027,8,0),IF(Mitarbeiter!$D254="",DATE(2027,8,0),Mitarbeiter!$D254),TODAY()))-(MAX(DATE(2027,7,1),Mitarbeiter!$C254))+1),MAX(0,NETWORKDAYS(MAX(DATE(2027,7,1),Mitarbeiter!$C254),MIN(DATE(2027,8,0),IF(Mitarbeiter!$D254="",DATE(2027,8,0),Mitarbeiter!$D254),TODAY()),Einstellungen!$F$13:$F$67)))*N(Mitarbeiter!$E254)/IF(Einstellungen!$C$11="7 Tage",7,5),N('Ist-Stunden'!X254)+(N(Krankheitstage!AK254)+N(Krankheitstage!AW254))*N($C254))))</f>
        <v/>
      </c>
      <c r="BC254" s="76">
        <f>IF($B254="",0,IF(Einstellungen!$C$10="Ja",MAX(IF(Einstellungen!$C$11="7 Tage",MAX(0,(MIN(DATE(2027,9,0),IF(Mitarbeiter!$D254="",DATE(2027,9,0),Mitarbeiter!$D254),TODAY()))-(MAX(DATE(2027,8,1),Mitarbeiter!$C254))+1),MAX(0,NETWORKDAYS(MAX(DATE(2027,8,1),Mitarbeiter!$C254),MIN(DATE(2027,9,0),IF(Mitarbeiter!$D254="",DATE(2027,9,0),Mitarbeiter!$D254),TODAY()),Einstellungen!$F$13:$F$67)))*N(Mitarbeiter!$E254)/IF(Einstellungen!$C$11="7 Tage",7,5),N('Ist-Stunden'!Y254)),MAX(IF(Einstellungen!$C$11="7 Tage",MAX(0,(MIN(DATE(2027,9,0),IF(Mitarbeiter!$D254="",DATE(2027,9,0),Mitarbeiter!$D254),TODAY()))-(MAX(DATE(2027,8,1),Mitarbeiter!$C254))+1),MAX(0,NETWORKDAYS(MAX(DATE(2027,8,1),Mitarbeiter!$C254),MIN(DATE(2027,9,0),IF(Mitarbeiter!$D254="",DATE(2027,9,0),Mitarbeiter!$D254),TODAY()),Einstellungen!$F$13:$F$67)))*N(Mitarbeiter!$E254)/IF(Einstellungen!$C$11="7 Tage",7,5),N('Ist-Stunden'!Y254)+(N(Krankheitstage!AL254)+N(Krankheitstage!AX254))*N($C254))))</f>
        <v/>
      </c>
      <c r="BD254" s="76">
        <f>IF($B254="",0,IF(Einstellungen!$C$10="Ja",MAX(IF(Einstellungen!$C$11="7 Tage",MAX(0,(MIN(DATE(2027,10,0),IF(Mitarbeiter!$D254="",DATE(2027,10,0),Mitarbeiter!$D254),TODAY()))-(MAX(DATE(2027,9,1),Mitarbeiter!$C254))+1),MAX(0,NETWORKDAYS(MAX(DATE(2027,9,1),Mitarbeiter!$C254),MIN(DATE(2027,10,0),IF(Mitarbeiter!$D254="",DATE(2027,10,0),Mitarbeiter!$D254),TODAY()),Einstellungen!$F$13:$F$67)))*N(Mitarbeiter!$E254)/IF(Einstellungen!$C$11="7 Tage",7,5),N('Ist-Stunden'!Z254)),MAX(IF(Einstellungen!$C$11="7 Tage",MAX(0,(MIN(DATE(2027,10,0),IF(Mitarbeiter!$D254="",DATE(2027,10,0),Mitarbeiter!$D254),TODAY()))-(MAX(DATE(2027,9,1),Mitarbeiter!$C254))+1),MAX(0,NETWORKDAYS(MAX(DATE(2027,9,1),Mitarbeiter!$C254),MIN(DATE(2027,10,0),IF(Mitarbeiter!$D254="",DATE(2027,10,0),Mitarbeiter!$D254),TODAY()),Einstellungen!$F$13:$F$67)))*N(Mitarbeiter!$E254)/IF(Einstellungen!$C$11="7 Tage",7,5),N('Ist-Stunden'!Z254)+(N(Krankheitstage!AM254)+N(Krankheitstage!AY254))*N($C254))))</f>
        <v/>
      </c>
      <c r="BE254" s="76">
        <f>IF($B254="",0,IF(Einstellungen!$C$10="Ja",MAX(IF(Einstellungen!$C$11="7 Tage",MAX(0,(MIN(DATE(2027,11,0),IF(Mitarbeiter!$D254="",DATE(2027,11,0),Mitarbeiter!$D254),TODAY()))-(MAX(DATE(2027,10,1),Mitarbeiter!$C254))+1),MAX(0,NETWORKDAYS(MAX(DATE(2027,10,1),Mitarbeiter!$C254),MIN(DATE(2027,11,0),IF(Mitarbeiter!$D254="",DATE(2027,11,0),Mitarbeiter!$D254),TODAY()),Einstellungen!$F$13:$F$67)))*N(Mitarbeiter!$E254)/IF(Einstellungen!$C$11="7 Tage",7,5),N('Ist-Stunden'!AA254)),MAX(IF(Einstellungen!$C$11="7 Tage",MAX(0,(MIN(DATE(2027,11,0),IF(Mitarbeiter!$D254="",DATE(2027,11,0),Mitarbeiter!$D254),TODAY()))-(MAX(DATE(2027,10,1),Mitarbeiter!$C254))+1),MAX(0,NETWORKDAYS(MAX(DATE(2027,10,1),Mitarbeiter!$C254),MIN(DATE(2027,11,0),IF(Mitarbeiter!$D254="",DATE(2027,11,0),Mitarbeiter!$D254),TODAY()),Einstellungen!$F$13:$F$67)))*N(Mitarbeiter!$E254)/IF(Einstellungen!$C$11="7 Tage",7,5),N('Ist-Stunden'!AA254)+(N(Krankheitstage!AN254)+N(Krankheitstage!AZ254))*N($C254))))</f>
        <v/>
      </c>
      <c r="BF254" s="76">
        <f>IF($B254="",0,IF(Einstellungen!$C$10="Ja",MAX(IF(Einstellungen!$C$11="7 Tage",MAX(0,(MIN(DATE(2027,12,0),IF(Mitarbeiter!$D254="",DATE(2027,12,0),Mitarbeiter!$D254),TODAY()))-(MAX(DATE(2027,11,1),Mitarbeiter!$C254))+1),MAX(0,NETWORKDAYS(MAX(DATE(2027,11,1),Mitarbeiter!$C254),MIN(DATE(2027,12,0),IF(Mitarbeiter!$D254="",DATE(2027,12,0),Mitarbeiter!$D254),TODAY()),Einstellungen!$F$13:$F$67)))*N(Mitarbeiter!$E254)/IF(Einstellungen!$C$11="7 Tage",7,5),N('Ist-Stunden'!AB254)),MAX(IF(Einstellungen!$C$11="7 Tage",MAX(0,(MIN(DATE(2027,12,0),IF(Mitarbeiter!$D254="",DATE(2027,12,0),Mitarbeiter!$D254),TODAY()))-(MAX(DATE(2027,11,1),Mitarbeiter!$C254))+1),MAX(0,NETWORKDAYS(MAX(DATE(2027,11,1),Mitarbeiter!$C254),MIN(DATE(2027,12,0),IF(Mitarbeiter!$D254="",DATE(2027,12,0),Mitarbeiter!$D254),TODAY()),Einstellungen!$F$13:$F$67)))*N(Mitarbeiter!$E254)/IF(Einstellungen!$C$11="7 Tage",7,5),N('Ist-Stunden'!AB254)+(N(Krankheitstage!AO254)+N(Krankheitstage!BA254))*N($C254))))</f>
        <v/>
      </c>
      <c r="BG254" s="76">
        <f>IF($B254="",0,IF(Einstellungen!$C$10="Ja",MAX(IF(Einstellungen!$C$11="7 Tage",MAX(0,(MIN(DATE(2027,13,0),IF(Mitarbeiter!$D254="",DATE(2027,13,0),Mitarbeiter!$D254),TODAY()))-(MAX(DATE(2027,12,1),Mitarbeiter!$C254))+1),MAX(0,NETWORKDAYS(MAX(DATE(2027,12,1),Mitarbeiter!$C254),MIN(DATE(2027,13,0),IF(Mitarbeiter!$D254="",DATE(2027,13,0),Mitarbeiter!$D254),TODAY()),Einstellungen!$F$13:$F$67)))*N(Mitarbeiter!$E254)/IF(Einstellungen!$C$11="7 Tage",7,5),N('Ist-Stunden'!AC254)),MAX(IF(Einstellungen!$C$11="7 Tage",MAX(0,(MIN(DATE(2027,13,0),IF(Mitarbeiter!$D254="",DATE(2027,13,0),Mitarbeiter!$D254),TODAY()))-(MAX(DATE(2027,12,1),Mitarbeiter!$C254))+1),MAX(0,NETWORKDAYS(MAX(DATE(2027,12,1),Mitarbeiter!$C254),MIN(DATE(2027,13,0),IF(Mitarbeiter!$D254="",DATE(2027,13,0),Mitarbeiter!$D254),TODAY()),Einstellungen!$F$13:$F$67)))*N(Mitarbeiter!$E254)/IF(Einstellungen!$C$11="7 Tage",7,5),N('Ist-Stunden'!AC254)+(N(Krankheitstage!AP254)+N(Krankheitstage!BB254))*N($C254))))</f>
        <v/>
      </c>
      <c r="BH254" s="76">
        <f>IF($B254="",0,IF(Einstellungen!$C$10="Ja",MAX(IF(Einstellungen!$C$11="7 Tage",MAX(0,(MIN(DATE(2028,2,0),IF(Mitarbeiter!$D254="",DATE(2028,2,0),Mitarbeiter!$D254),TODAY()))-(MAX(DATE(2028,1,1),Mitarbeiter!$C254))+1),MAX(0,NETWORKDAYS(MAX(DATE(2028,1,1),Mitarbeiter!$C254),MIN(DATE(2028,2,0),IF(Mitarbeiter!$D254="",DATE(2028,2,0),Mitarbeiter!$D254),TODAY()),Einstellungen!$F$13:$F$67)))*N(Mitarbeiter!$E254)/IF(Einstellungen!$C$11="7 Tage",7,5),N('Ist-Stunden'!AD254)),MAX(IF(Einstellungen!$C$11="7 Tage",MAX(0,(MIN(DATE(2028,2,0),IF(Mitarbeiter!$D254="",DATE(2028,2,0),Mitarbeiter!$D254),TODAY()))-(MAX(DATE(2028,1,1),Mitarbeiter!$C254))+1),MAX(0,NETWORKDAYS(MAX(DATE(2028,1,1),Mitarbeiter!$C254),MIN(DATE(2028,2,0),IF(Mitarbeiter!$D254="",DATE(2028,2,0),Mitarbeiter!$D254),TODAY()),Einstellungen!$F$13:$F$67)))*N(Mitarbeiter!$E254)/IF(Einstellungen!$C$11="7 Tage",7,5),N('Ist-Stunden'!AD254)+(N(Krankheitstage!BC254)+N(Krankheitstage!BO254))*N($C254))))</f>
        <v/>
      </c>
      <c r="BI254" s="76">
        <f>IF($B254="",0,IF(Einstellungen!$C$10="Ja",MAX(IF(Einstellungen!$C$11="7 Tage",MAX(0,(MIN(DATE(2028,3,0),IF(Mitarbeiter!$D254="",DATE(2028,3,0),Mitarbeiter!$D254),TODAY()))-(MAX(DATE(2028,2,1),Mitarbeiter!$C254))+1),MAX(0,NETWORKDAYS(MAX(DATE(2028,2,1),Mitarbeiter!$C254),MIN(DATE(2028,3,0),IF(Mitarbeiter!$D254="",DATE(2028,3,0),Mitarbeiter!$D254),TODAY()),Einstellungen!$F$13:$F$67)))*N(Mitarbeiter!$E254)/IF(Einstellungen!$C$11="7 Tage",7,5),N('Ist-Stunden'!AE254)),MAX(IF(Einstellungen!$C$11="7 Tage",MAX(0,(MIN(DATE(2028,3,0),IF(Mitarbeiter!$D254="",DATE(2028,3,0),Mitarbeiter!$D254),TODAY()))-(MAX(DATE(2028,2,1),Mitarbeiter!$C254))+1),MAX(0,NETWORKDAYS(MAX(DATE(2028,2,1),Mitarbeiter!$C254),MIN(DATE(2028,3,0),IF(Mitarbeiter!$D254="",DATE(2028,3,0),Mitarbeiter!$D254),TODAY()),Einstellungen!$F$13:$F$67)))*N(Mitarbeiter!$E254)/IF(Einstellungen!$C$11="7 Tage",7,5),N('Ist-Stunden'!AE254)+(N(Krankheitstage!BD254)+N(Krankheitstage!BP254))*N($C254))))</f>
        <v/>
      </c>
      <c r="BJ254" s="76">
        <f>IF($B254="",0,IF(Einstellungen!$C$10="Ja",MAX(IF(Einstellungen!$C$11="7 Tage",MAX(0,(MIN(DATE(2028,4,0),IF(Mitarbeiter!$D254="",DATE(2028,4,0),Mitarbeiter!$D254),TODAY()))-(MAX(DATE(2028,3,1),Mitarbeiter!$C254))+1),MAX(0,NETWORKDAYS(MAX(DATE(2028,3,1),Mitarbeiter!$C254),MIN(DATE(2028,4,0),IF(Mitarbeiter!$D254="",DATE(2028,4,0),Mitarbeiter!$D254),TODAY()),Einstellungen!$F$13:$F$67)))*N(Mitarbeiter!$E254)/IF(Einstellungen!$C$11="7 Tage",7,5),N('Ist-Stunden'!AF254)),MAX(IF(Einstellungen!$C$11="7 Tage",MAX(0,(MIN(DATE(2028,4,0),IF(Mitarbeiter!$D254="",DATE(2028,4,0),Mitarbeiter!$D254),TODAY()))-(MAX(DATE(2028,3,1),Mitarbeiter!$C254))+1),MAX(0,NETWORKDAYS(MAX(DATE(2028,3,1),Mitarbeiter!$C254),MIN(DATE(2028,4,0),IF(Mitarbeiter!$D254="",DATE(2028,4,0),Mitarbeiter!$D254),TODAY()),Einstellungen!$F$13:$F$67)))*N(Mitarbeiter!$E254)/IF(Einstellungen!$C$11="7 Tage",7,5),N('Ist-Stunden'!AF254)+(N(Krankheitstage!BE254)+N(Krankheitstage!BQ254))*N($C254))))</f>
        <v/>
      </c>
      <c r="BK254" s="76">
        <f>IF($B254="",0,IF(Einstellungen!$C$10="Ja",MAX(IF(Einstellungen!$C$11="7 Tage",MAX(0,(MIN(DATE(2028,5,0),IF(Mitarbeiter!$D254="",DATE(2028,5,0),Mitarbeiter!$D254),TODAY()))-(MAX(DATE(2028,4,1),Mitarbeiter!$C254))+1),MAX(0,NETWORKDAYS(MAX(DATE(2028,4,1),Mitarbeiter!$C254),MIN(DATE(2028,5,0),IF(Mitarbeiter!$D254="",DATE(2028,5,0),Mitarbeiter!$D254),TODAY()),Einstellungen!$F$13:$F$67)))*N(Mitarbeiter!$E254)/IF(Einstellungen!$C$11="7 Tage",7,5),N('Ist-Stunden'!AG254)),MAX(IF(Einstellungen!$C$11="7 Tage",MAX(0,(MIN(DATE(2028,5,0),IF(Mitarbeiter!$D254="",DATE(2028,5,0),Mitarbeiter!$D254),TODAY()))-(MAX(DATE(2028,4,1),Mitarbeiter!$C254))+1),MAX(0,NETWORKDAYS(MAX(DATE(2028,4,1),Mitarbeiter!$C254),MIN(DATE(2028,5,0),IF(Mitarbeiter!$D254="",DATE(2028,5,0),Mitarbeiter!$D254),TODAY()),Einstellungen!$F$13:$F$67)))*N(Mitarbeiter!$E254)/IF(Einstellungen!$C$11="7 Tage",7,5),N('Ist-Stunden'!AG254)+(N(Krankheitstage!BF254)+N(Krankheitstage!BR254))*N($C254))))</f>
        <v/>
      </c>
      <c r="BL254" s="76">
        <f>IF($B254="",0,IF(Einstellungen!$C$10="Ja",MAX(IF(Einstellungen!$C$11="7 Tage",MAX(0,(MIN(DATE(2028,6,0),IF(Mitarbeiter!$D254="",DATE(2028,6,0),Mitarbeiter!$D254),TODAY()))-(MAX(DATE(2028,5,1),Mitarbeiter!$C254))+1),MAX(0,NETWORKDAYS(MAX(DATE(2028,5,1),Mitarbeiter!$C254),MIN(DATE(2028,6,0),IF(Mitarbeiter!$D254="",DATE(2028,6,0),Mitarbeiter!$D254),TODAY()),Einstellungen!$F$13:$F$67)))*N(Mitarbeiter!$E254)/IF(Einstellungen!$C$11="7 Tage",7,5),N('Ist-Stunden'!AH254)),MAX(IF(Einstellungen!$C$11="7 Tage",MAX(0,(MIN(DATE(2028,6,0),IF(Mitarbeiter!$D254="",DATE(2028,6,0),Mitarbeiter!$D254),TODAY()))-(MAX(DATE(2028,5,1),Mitarbeiter!$C254))+1),MAX(0,NETWORKDAYS(MAX(DATE(2028,5,1),Mitarbeiter!$C254),MIN(DATE(2028,6,0),IF(Mitarbeiter!$D254="",DATE(2028,6,0),Mitarbeiter!$D254),TODAY()),Einstellungen!$F$13:$F$67)))*N(Mitarbeiter!$E254)/IF(Einstellungen!$C$11="7 Tage",7,5),N('Ist-Stunden'!AH254)+(N(Krankheitstage!BG254)+N(Krankheitstage!BS254))*N($C254))))</f>
        <v/>
      </c>
      <c r="BM254" s="76">
        <f>IF($B254="",0,IF(Einstellungen!$C$10="Ja",MAX(IF(Einstellungen!$C$11="7 Tage",MAX(0,(MIN(DATE(2028,7,0),IF(Mitarbeiter!$D254="",DATE(2028,7,0),Mitarbeiter!$D254),TODAY()))-(MAX(DATE(2028,6,1),Mitarbeiter!$C254))+1),MAX(0,NETWORKDAYS(MAX(DATE(2028,6,1),Mitarbeiter!$C254),MIN(DATE(2028,7,0),IF(Mitarbeiter!$D254="",DATE(2028,7,0),Mitarbeiter!$D254),TODAY()),Einstellungen!$F$13:$F$67)))*N(Mitarbeiter!$E254)/IF(Einstellungen!$C$11="7 Tage",7,5),N('Ist-Stunden'!AI254)),MAX(IF(Einstellungen!$C$11="7 Tage",MAX(0,(MIN(DATE(2028,7,0),IF(Mitarbeiter!$D254="",DATE(2028,7,0),Mitarbeiter!$D254),TODAY()))-(MAX(DATE(2028,6,1),Mitarbeiter!$C254))+1),MAX(0,NETWORKDAYS(MAX(DATE(2028,6,1),Mitarbeiter!$C254),MIN(DATE(2028,7,0),IF(Mitarbeiter!$D254="",DATE(2028,7,0),Mitarbeiter!$D254),TODAY()),Einstellungen!$F$13:$F$67)))*N(Mitarbeiter!$E254)/IF(Einstellungen!$C$11="7 Tage",7,5),N('Ist-Stunden'!AI254)+(N(Krankheitstage!BH254)+N(Krankheitstage!BT254))*N($C254))))</f>
        <v/>
      </c>
      <c r="BN254" s="76">
        <f>IF($B254="",0,IF(Einstellungen!$C$10="Ja",MAX(IF(Einstellungen!$C$11="7 Tage",MAX(0,(MIN(DATE(2028,8,0),IF(Mitarbeiter!$D254="",DATE(2028,8,0),Mitarbeiter!$D254),TODAY()))-(MAX(DATE(2028,7,1),Mitarbeiter!$C254))+1),MAX(0,NETWORKDAYS(MAX(DATE(2028,7,1),Mitarbeiter!$C254),MIN(DATE(2028,8,0),IF(Mitarbeiter!$D254="",DATE(2028,8,0),Mitarbeiter!$D254),TODAY()),Einstellungen!$F$13:$F$67)))*N(Mitarbeiter!$E254)/IF(Einstellungen!$C$11="7 Tage",7,5),N('Ist-Stunden'!AJ254)),MAX(IF(Einstellungen!$C$11="7 Tage",MAX(0,(MIN(DATE(2028,8,0),IF(Mitarbeiter!$D254="",DATE(2028,8,0),Mitarbeiter!$D254),TODAY()))-(MAX(DATE(2028,7,1),Mitarbeiter!$C254))+1),MAX(0,NETWORKDAYS(MAX(DATE(2028,7,1),Mitarbeiter!$C254),MIN(DATE(2028,8,0),IF(Mitarbeiter!$D254="",DATE(2028,8,0),Mitarbeiter!$D254),TODAY()),Einstellungen!$F$13:$F$67)))*N(Mitarbeiter!$E254)/IF(Einstellungen!$C$11="7 Tage",7,5),N('Ist-Stunden'!AJ254)+(N(Krankheitstage!BI254)+N(Krankheitstage!BU254))*N($C254))))</f>
        <v/>
      </c>
      <c r="BO254" s="76">
        <f>IF($B254="",0,IF(Einstellungen!$C$10="Ja",MAX(IF(Einstellungen!$C$11="7 Tage",MAX(0,(MIN(DATE(2028,9,0),IF(Mitarbeiter!$D254="",DATE(2028,9,0),Mitarbeiter!$D254),TODAY()))-(MAX(DATE(2028,8,1),Mitarbeiter!$C254))+1),MAX(0,NETWORKDAYS(MAX(DATE(2028,8,1),Mitarbeiter!$C254),MIN(DATE(2028,9,0),IF(Mitarbeiter!$D254="",DATE(2028,9,0),Mitarbeiter!$D254),TODAY()),Einstellungen!$F$13:$F$67)))*N(Mitarbeiter!$E254)/IF(Einstellungen!$C$11="7 Tage",7,5),N('Ist-Stunden'!AK254)),MAX(IF(Einstellungen!$C$11="7 Tage",MAX(0,(MIN(DATE(2028,9,0),IF(Mitarbeiter!$D254="",DATE(2028,9,0),Mitarbeiter!$D254),TODAY()))-(MAX(DATE(2028,8,1),Mitarbeiter!$C254))+1),MAX(0,NETWORKDAYS(MAX(DATE(2028,8,1),Mitarbeiter!$C254),MIN(DATE(2028,9,0),IF(Mitarbeiter!$D254="",DATE(2028,9,0),Mitarbeiter!$D254),TODAY()),Einstellungen!$F$13:$F$67)))*N(Mitarbeiter!$E254)/IF(Einstellungen!$C$11="7 Tage",7,5),N('Ist-Stunden'!AK254)+(N(Krankheitstage!BJ254)+N(Krankheitstage!BV254))*N($C254))))</f>
        <v/>
      </c>
      <c r="BP254" s="76">
        <f>IF($B254="",0,IF(Einstellungen!$C$10="Ja",MAX(IF(Einstellungen!$C$11="7 Tage",MAX(0,(MIN(DATE(2028,10,0),IF(Mitarbeiter!$D254="",DATE(2028,10,0),Mitarbeiter!$D254),TODAY()))-(MAX(DATE(2028,9,1),Mitarbeiter!$C254))+1),MAX(0,NETWORKDAYS(MAX(DATE(2028,9,1),Mitarbeiter!$C254),MIN(DATE(2028,10,0),IF(Mitarbeiter!$D254="",DATE(2028,10,0),Mitarbeiter!$D254),TODAY()),Einstellungen!$F$13:$F$67)))*N(Mitarbeiter!$E254)/IF(Einstellungen!$C$11="7 Tage",7,5),N('Ist-Stunden'!AL254)),MAX(IF(Einstellungen!$C$11="7 Tage",MAX(0,(MIN(DATE(2028,10,0),IF(Mitarbeiter!$D254="",DATE(2028,10,0),Mitarbeiter!$D254),TODAY()))-(MAX(DATE(2028,9,1),Mitarbeiter!$C254))+1),MAX(0,NETWORKDAYS(MAX(DATE(2028,9,1),Mitarbeiter!$C254),MIN(DATE(2028,10,0),IF(Mitarbeiter!$D254="",DATE(2028,10,0),Mitarbeiter!$D254),TODAY()),Einstellungen!$F$13:$F$67)))*N(Mitarbeiter!$E254)/IF(Einstellungen!$C$11="7 Tage",7,5),N('Ist-Stunden'!AL254)+(N(Krankheitstage!BK254)+N(Krankheitstage!BW254))*N($C254))))</f>
        <v/>
      </c>
      <c r="BQ254" s="76">
        <f>IF($B254="",0,IF(Einstellungen!$C$10="Ja",MAX(IF(Einstellungen!$C$11="7 Tage",MAX(0,(MIN(DATE(2028,11,0),IF(Mitarbeiter!$D254="",DATE(2028,11,0),Mitarbeiter!$D254),TODAY()))-(MAX(DATE(2028,10,1),Mitarbeiter!$C254))+1),MAX(0,NETWORKDAYS(MAX(DATE(2028,10,1),Mitarbeiter!$C254),MIN(DATE(2028,11,0),IF(Mitarbeiter!$D254="",DATE(2028,11,0),Mitarbeiter!$D254),TODAY()),Einstellungen!$F$13:$F$67)))*N(Mitarbeiter!$E254)/IF(Einstellungen!$C$11="7 Tage",7,5),N('Ist-Stunden'!AM254)),MAX(IF(Einstellungen!$C$11="7 Tage",MAX(0,(MIN(DATE(2028,11,0),IF(Mitarbeiter!$D254="",DATE(2028,11,0),Mitarbeiter!$D254),TODAY()))-(MAX(DATE(2028,10,1),Mitarbeiter!$C254))+1),MAX(0,NETWORKDAYS(MAX(DATE(2028,10,1),Mitarbeiter!$C254),MIN(DATE(2028,11,0),IF(Mitarbeiter!$D254="",DATE(2028,11,0),Mitarbeiter!$D254),TODAY()),Einstellungen!$F$13:$F$67)))*N(Mitarbeiter!$E254)/IF(Einstellungen!$C$11="7 Tage",7,5),N('Ist-Stunden'!AM254)+(N(Krankheitstage!BL254)+N(Krankheitstage!BX254))*N($C254))))</f>
        <v/>
      </c>
      <c r="BR254" s="76">
        <f>IF($B254="",0,IF(Einstellungen!$C$10="Ja",MAX(IF(Einstellungen!$C$11="7 Tage",MAX(0,(MIN(DATE(2028,12,0),IF(Mitarbeiter!$D254="",DATE(2028,12,0),Mitarbeiter!$D254),TODAY()))-(MAX(DATE(2028,11,1),Mitarbeiter!$C254))+1),MAX(0,NETWORKDAYS(MAX(DATE(2028,11,1),Mitarbeiter!$C254),MIN(DATE(2028,12,0),IF(Mitarbeiter!$D254="",DATE(2028,12,0),Mitarbeiter!$D254),TODAY()),Einstellungen!$F$13:$F$67)))*N(Mitarbeiter!$E254)/IF(Einstellungen!$C$11="7 Tage",7,5),N('Ist-Stunden'!AN254)),MAX(IF(Einstellungen!$C$11="7 Tage",MAX(0,(MIN(DATE(2028,12,0),IF(Mitarbeiter!$D254="",DATE(2028,12,0),Mitarbeiter!$D254),TODAY()))-(MAX(DATE(2028,11,1),Mitarbeiter!$C254))+1),MAX(0,NETWORKDAYS(MAX(DATE(2028,11,1),Mitarbeiter!$C254),MIN(DATE(2028,12,0),IF(Mitarbeiter!$D254="",DATE(2028,12,0),Mitarbeiter!$D254),TODAY()),Einstellungen!$F$13:$F$67)))*N(Mitarbeiter!$E254)/IF(Einstellungen!$C$11="7 Tage",7,5),N('Ist-Stunden'!AN254)+(N(Krankheitstage!BM254)+N(Krankheitstage!BY254))*N($C254))))</f>
        <v/>
      </c>
      <c r="BS254" s="76">
        <f>IF($B254="",0,IF(Einstellungen!$C$10="Ja",MAX(IF(Einstellungen!$C$11="7 Tage",MAX(0,(MIN(DATE(2028,13,0),IF(Mitarbeiter!$D254="",DATE(2028,13,0),Mitarbeiter!$D254),TODAY()))-(MAX(DATE(2028,12,1),Mitarbeiter!$C254))+1),MAX(0,NETWORKDAYS(MAX(DATE(2028,12,1),Mitarbeiter!$C254),MIN(DATE(2028,13,0),IF(Mitarbeiter!$D254="",DATE(2028,13,0),Mitarbeiter!$D254),TODAY()),Einstellungen!$F$13:$F$67)))*N(Mitarbeiter!$E254)/IF(Einstellungen!$C$11="7 Tage",7,5),N('Ist-Stunden'!AO254)),MAX(IF(Einstellungen!$C$11="7 Tage",MAX(0,(MIN(DATE(2028,13,0),IF(Mitarbeiter!$D254="",DATE(2028,13,0),Mitarbeiter!$D254),TODAY()))-(MAX(DATE(2028,12,1),Mitarbeiter!$C254))+1),MAX(0,NETWORKDAYS(MAX(DATE(2028,12,1),Mitarbeiter!$C254),MIN(DATE(2028,13,0),IF(Mitarbeiter!$D254="",DATE(2028,13,0),Mitarbeiter!$D254),TODAY()),Einstellungen!$F$13:$F$67)))*N(Mitarbeiter!$E254)/IF(Einstellungen!$C$11="7 Tage",7,5),N('Ist-Stunden'!AO254)+(N(Krankheitstage!BN254)+N(Krankheitstage!BZ254))*N($C254))))</f>
        <v/>
      </c>
      <c r="BT254" s="76">
        <f>IF($B254="",0,IF(Einstellungen!$C$10="Ja",MAX(IF(Einstellungen!$C$11="7 Tage",MAX(0,(MIN(DATE(2029,2,0),IF(Mitarbeiter!$D254="",DATE(2029,2,0),Mitarbeiter!$D254),TODAY()))-(MAX(DATE(2029,1,1),Mitarbeiter!$C254))+1),MAX(0,NETWORKDAYS(MAX(DATE(2029,1,1),Mitarbeiter!$C254),MIN(DATE(2029,2,0),IF(Mitarbeiter!$D254="",DATE(2029,2,0),Mitarbeiter!$D254),TODAY()),Einstellungen!$F$13:$F$67)))*N(Mitarbeiter!$E254)/IF(Einstellungen!$C$11="7 Tage",7,5),N('Ist-Stunden'!AP254)),MAX(IF(Einstellungen!$C$11="7 Tage",MAX(0,(MIN(DATE(2029,2,0),IF(Mitarbeiter!$D254="",DATE(2029,2,0),Mitarbeiter!$D254),TODAY()))-(MAX(DATE(2029,1,1),Mitarbeiter!$C254))+1),MAX(0,NETWORKDAYS(MAX(DATE(2029,1,1),Mitarbeiter!$C254),MIN(DATE(2029,2,0),IF(Mitarbeiter!$D254="",DATE(2029,2,0),Mitarbeiter!$D254),TODAY()),Einstellungen!$F$13:$F$67)))*N(Mitarbeiter!$E254)/IF(Einstellungen!$C$11="7 Tage",7,5),N('Ist-Stunden'!AP254)+(N(Krankheitstage!CA254)+N(Krankheitstage!CM254))*N($C254))))</f>
        <v/>
      </c>
      <c r="BU254" s="76">
        <f>IF($B254="",0,IF(Einstellungen!$C$10="Ja",MAX(IF(Einstellungen!$C$11="7 Tage",MAX(0,(MIN(DATE(2029,3,0),IF(Mitarbeiter!$D254="",DATE(2029,3,0),Mitarbeiter!$D254),TODAY()))-(MAX(DATE(2029,2,1),Mitarbeiter!$C254))+1),MAX(0,NETWORKDAYS(MAX(DATE(2029,2,1),Mitarbeiter!$C254),MIN(DATE(2029,3,0),IF(Mitarbeiter!$D254="",DATE(2029,3,0),Mitarbeiter!$D254),TODAY()),Einstellungen!$F$13:$F$67)))*N(Mitarbeiter!$E254)/IF(Einstellungen!$C$11="7 Tage",7,5),N('Ist-Stunden'!AQ254)),MAX(IF(Einstellungen!$C$11="7 Tage",MAX(0,(MIN(DATE(2029,3,0),IF(Mitarbeiter!$D254="",DATE(2029,3,0),Mitarbeiter!$D254),TODAY()))-(MAX(DATE(2029,2,1),Mitarbeiter!$C254))+1),MAX(0,NETWORKDAYS(MAX(DATE(2029,2,1),Mitarbeiter!$C254),MIN(DATE(2029,3,0),IF(Mitarbeiter!$D254="",DATE(2029,3,0),Mitarbeiter!$D254),TODAY()),Einstellungen!$F$13:$F$67)))*N(Mitarbeiter!$E254)/IF(Einstellungen!$C$11="7 Tage",7,5),N('Ist-Stunden'!AQ254)+(N(Krankheitstage!CB254)+N(Krankheitstage!CN254))*N($C254))))</f>
        <v/>
      </c>
      <c r="BV254" s="76">
        <f>IF($B254="",0,IF(Einstellungen!$C$10="Ja",MAX(IF(Einstellungen!$C$11="7 Tage",MAX(0,(MIN(DATE(2029,4,0),IF(Mitarbeiter!$D254="",DATE(2029,4,0),Mitarbeiter!$D254),TODAY()))-(MAX(DATE(2029,3,1),Mitarbeiter!$C254))+1),MAX(0,NETWORKDAYS(MAX(DATE(2029,3,1),Mitarbeiter!$C254),MIN(DATE(2029,4,0),IF(Mitarbeiter!$D254="",DATE(2029,4,0),Mitarbeiter!$D254),TODAY()),Einstellungen!$F$13:$F$67)))*N(Mitarbeiter!$E254)/IF(Einstellungen!$C$11="7 Tage",7,5),N('Ist-Stunden'!AR254)),MAX(IF(Einstellungen!$C$11="7 Tage",MAX(0,(MIN(DATE(2029,4,0),IF(Mitarbeiter!$D254="",DATE(2029,4,0),Mitarbeiter!$D254),TODAY()))-(MAX(DATE(2029,3,1),Mitarbeiter!$C254))+1),MAX(0,NETWORKDAYS(MAX(DATE(2029,3,1),Mitarbeiter!$C254),MIN(DATE(2029,4,0),IF(Mitarbeiter!$D254="",DATE(2029,4,0),Mitarbeiter!$D254),TODAY()),Einstellungen!$F$13:$F$67)))*N(Mitarbeiter!$E254)/IF(Einstellungen!$C$11="7 Tage",7,5),N('Ist-Stunden'!AR254)+(N(Krankheitstage!CC254)+N(Krankheitstage!CO254))*N($C254))))</f>
        <v/>
      </c>
      <c r="BW254" s="76">
        <f>IF($B254="",0,IF(Einstellungen!$C$10="Ja",MAX(IF(Einstellungen!$C$11="7 Tage",MAX(0,(MIN(DATE(2029,5,0),IF(Mitarbeiter!$D254="",DATE(2029,5,0),Mitarbeiter!$D254),TODAY()))-(MAX(DATE(2029,4,1),Mitarbeiter!$C254))+1),MAX(0,NETWORKDAYS(MAX(DATE(2029,4,1),Mitarbeiter!$C254),MIN(DATE(2029,5,0),IF(Mitarbeiter!$D254="",DATE(2029,5,0),Mitarbeiter!$D254),TODAY()),Einstellungen!$F$13:$F$67)))*N(Mitarbeiter!$E254)/IF(Einstellungen!$C$11="7 Tage",7,5),N('Ist-Stunden'!AS254)),MAX(IF(Einstellungen!$C$11="7 Tage",MAX(0,(MIN(DATE(2029,5,0),IF(Mitarbeiter!$D254="",DATE(2029,5,0),Mitarbeiter!$D254),TODAY()))-(MAX(DATE(2029,4,1),Mitarbeiter!$C254))+1),MAX(0,NETWORKDAYS(MAX(DATE(2029,4,1),Mitarbeiter!$C254),MIN(DATE(2029,5,0),IF(Mitarbeiter!$D254="",DATE(2029,5,0),Mitarbeiter!$D254),TODAY()),Einstellungen!$F$13:$F$67)))*N(Mitarbeiter!$E254)/IF(Einstellungen!$C$11="7 Tage",7,5),N('Ist-Stunden'!AS254)+(N(Krankheitstage!CD254)+N(Krankheitstage!CP254))*N($C254))))</f>
        <v/>
      </c>
      <c r="BX254" s="76">
        <f>IF($B254="",0,IF(Einstellungen!$C$10="Ja",MAX(IF(Einstellungen!$C$11="7 Tage",MAX(0,(MIN(DATE(2029,6,0),IF(Mitarbeiter!$D254="",DATE(2029,6,0),Mitarbeiter!$D254),TODAY()))-(MAX(DATE(2029,5,1),Mitarbeiter!$C254))+1),MAX(0,NETWORKDAYS(MAX(DATE(2029,5,1),Mitarbeiter!$C254),MIN(DATE(2029,6,0),IF(Mitarbeiter!$D254="",DATE(2029,6,0),Mitarbeiter!$D254),TODAY()),Einstellungen!$F$13:$F$67)))*N(Mitarbeiter!$E254)/IF(Einstellungen!$C$11="7 Tage",7,5),N('Ist-Stunden'!AT254)),MAX(IF(Einstellungen!$C$11="7 Tage",MAX(0,(MIN(DATE(2029,6,0),IF(Mitarbeiter!$D254="",DATE(2029,6,0),Mitarbeiter!$D254),TODAY()))-(MAX(DATE(2029,5,1),Mitarbeiter!$C254))+1),MAX(0,NETWORKDAYS(MAX(DATE(2029,5,1),Mitarbeiter!$C254),MIN(DATE(2029,6,0),IF(Mitarbeiter!$D254="",DATE(2029,6,0),Mitarbeiter!$D254),TODAY()),Einstellungen!$F$13:$F$67)))*N(Mitarbeiter!$E254)/IF(Einstellungen!$C$11="7 Tage",7,5),N('Ist-Stunden'!AT254)+(N(Krankheitstage!CE254)+N(Krankheitstage!CQ254))*N($C254))))</f>
        <v/>
      </c>
      <c r="BY254" s="76">
        <f>IF($B254="",0,IF(Einstellungen!$C$10="Ja",MAX(IF(Einstellungen!$C$11="7 Tage",MAX(0,(MIN(DATE(2029,7,0),IF(Mitarbeiter!$D254="",DATE(2029,7,0),Mitarbeiter!$D254),TODAY()))-(MAX(DATE(2029,6,1),Mitarbeiter!$C254))+1),MAX(0,NETWORKDAYS(MAX(DATE(2029,6,1),Mitarbeiter!$C254),MIN(DATE(2029,7,0),IF(Mitarbeiter!$D254="",DATE(2029,7,0),Mitarbeiter!$D254),TODAY()),Einstellungen!$F$13:$F$67)))*N(Mitarbeiter!$E254)/IF(Einstellungen!$C$11="7 Tage",7,5),N('Ist-Stunden'!AU254)),MAX(IF(Einstellungen!$C$11="7 Tage",MAX(0,(MIN(DATE(2029,7,0),IF(Mitarbeiter!$D254="",DATE(2029,7,0),Mitarbeiter!$D254),TODAY()))-(MAX(DATE(2029,6,1),Mitarbeiter!$C254))+1),MAX(0,NETWORKDAYS(MAX(DATE(2029,6,1),Mitarbeiter!$C254),MIN(DATE(2029,7,0),IF(Mitarbeiter!$D254="",DATE(2029,7,0),Mitarbeiter!$D254),TODAY()),Einstellungen!$F$13:$F$67)))*N(Mitarbeiter!$E254)/IF(Einstellungen!$C$11="7 Tage",7,5),N('Ist-Stunden'!AU254)+(N(Krankheitstage!CF254)+N(Krankheitstage!CR254))*N($C254))))</f>
        <v/>
      </c>
      <c r="BZ254" s="76">
        <f>IF($B254="",0,IF(Einstellungen!$C$10="Ja",MAX(IF(Einstellungen!$C$11="7 Tage",MAX(0,(MIN(DATE(2029,8,0),IF(Mitarbeiter!$D254="",DATE(2029,8,0),Mitarbeiter!$D254),TODAY()))-(MAX(DATE(2029,7,1),Mitarbeiter!$C254))+1),MAX(0,NETWORKDAYS(MAX(DATE(2029,7,1),Mitarbeiter!$C254),MIN(DATE(2029,8,0),IF(Mitarbeiter!$D254="",DATE(2029,8,0),Mitarbeiter!$D254),TODAY()),Einstellungen!$F$13:$F$67)))*N(Mitarbeiter!$E254)/IF(Einstellungen!$C$11="7 Tage",7,5),N('Ist-Stunden'!AV254)),MAX(IF(Einstellungen!$C$11="7 Tage",MAX(0,(MIN(DATE(2029,8,0),IF(Mitarbeiter!$D254="",DATE(2029,8,0),Mitarbeiter!$D254),TODAY()))-(MAX(DATE(2029,7,1),Mitarbeiter!$C254))+1),MAX(0,NETWORKDAYS(MAX(DATE(2029,7,1),Mitarbeiter!$C254),MIN(DATE(2029,8,0),IF(Mitarbeiter!$D254="",DATE(2029,8,0),Mitarbeiter!$D254),TODAY()),Einstellungen!$F$13:$F$67)))*N(Mitarbeiter!$E254)/IF(Einstellungen!$C$11="7 Tage",7,5),N('Ist-Stunden'!AV254)+(N(Krankheitstage!CG254)+N(Krankheitstage!CS254))*N($C254))))</f>
        <v/>
      </c>
      <c r="CA254" s="76">
        <f>IF($B254="",0,IF(Einstellungen!$C$10="Ja",MAX(IF(Einstellungen!$C$11="7 Tage",MAX(0,(MIN(DATE(2029,9,0),IF(Mitarbeiter!$D254="",DATE(2029,9,0),Mitarbeiter!$D254),TODAY()))-(MAX(DATE(2029,8,1),Mitarbeiter!$C254))+1),MAX(0,NETWORKDAYS(MAX(DATE(2029,8,1),Mitarbeiter!$C254),MIN(DATE(2029,9,0),IF(Mitarbeiter!$D254="",DATE(2029,9,0),Mitarbeiter!$D254),TODAY()),Einstellungen!$F$13:$F$67)))*N(Mitarbeiter!$E254)/IF(Einstellungen!$C$11="7 Tage",7,5),N('Ist-Stunden'!AW254)),MAX(IF(Einstellungen!$C$11="7 Tage",MAX(0,(MIN(DATE(2029,9,0),IF(Mitarbeiter!$D254="",DATE(2029,9,0),Mitarbeiter!$D254),TODAY()))-(MAX(DATE(2029,8,1),Mitarbeiter!$C254))+1),MAX(0,NETWORKDAYS(MAX(DATE(2029,8,1),Mitarbeiter!$C254),MIN(DATE(2029,9,0),IF(Mitarbeiter!$D254="",DATE(2029,9,0),Mitarbeiter!$D254),TODAY()),Einstellungen!$F$13:$F$67)))*N(Mitarbeiter!$E254)/IF(Einstellungen!$C$11="7 Tage",7,5),N('Ist-Stunden'!AW254)+(N(Krankheitstage!CH254)+N(Krankheitstage!CT254))*N($C254))))</f>
        <v/>
      </c>
      <c r="CB254" s="76">
        <f>IF($B254="",0,IF(Einstellungen!$C$10="Ja",MAX(IF(Einstellungen!$C$11="7 Tage",MAX(0,(MIN(DATE(2029,10,0),IF(Mitarbeiter!$D254="",DATE(2029,10,0),Mitarbeiter!$D254),TODAY()))-(MAX(DATE(2029,9,1),Mitarbeiter!$C254))+1),MAX(0,NETWORKDAYS(MAX(DATE(2029,9,1),Mitarbeiter!$C254),MIN(DATE(2029,10,0),IF(Mitarbeiter!$D254="",DATE(2029,10,0),Mitarbeiter!$D254),TODAY()),Einstellungen!$F$13:$F$67)))*N(Mitarbeiter!$E254)/IF(Einstellungen!$C$11="7 Tage",7,5),N('Ist-Stunden'!AX254)),MAX(IF(Einstellungen!$C$11="7 Tage",MAX(0,(MIN(DATE(2029,10,0),IF(Mitarbeiter!$D254="",DATE(2029,10,0),Mitarbeiter!$D254),TODAY()))-(MAX(DATE(2029,9,1),Mitarbeiter!$C254))+1),MAX(0,NETWORKDAYS(MAX(DATE(2029,9,1),Mitarbeiter!$C254),MIN(DATE(2029,10,0),IF(Mitarbeiter!$D254="",DATE(2029,10,0),Mitarbeiter!$D254),TODAY()),Einstellungen!$F$13:$F$67)))*N(Mitarbeiter!$E254)/IF(Einstellungen!$C$11="7 Tage",7,5),N('Ist-Stunden'!AX254)+(N(Krankheitstage!CI254)+N(Krankheitstage!CU254))*N($C254))))</f>
        <v/>
      </c>
      <c r="CC254" s="76">
        <f>IF($B254="",0,IF(Einstellungen!$C$10="Ja",MAX(IF(Einstellungen!$C$11="7 Tage",MAX(0,(MIN(DATE(2029,11,0),IF(Mitarbeiter!$D254="",DATE(2029,11,0),Mitarbeiter!$D254),TODAY()))-(MAX(DATE(2029,10,1),Mitarbeiter!$C254))+1),MAX(0,NETWORKDAYS(MAX(DATE(2029,10,1),Mitarbeiter!$C254),MIN(DATE(2029,11,0),IF(Mitarbeiter!$D254="",DATE(2029,11,0),Mitarbeiter!$D254),TODAY()),Einstellungen!$F$13:$F$67)))*N(Mitarbeiter!$E254)/IF(Einstellungen!$C$11="7 Tage",7,5),N('Ist-Stunden'!AY254)),MAX(IF(Einstellungen!$C$11="7 Tage",MAX(0,(MIN(DATE(2029,11,0),IF(Mitarbeiter!$D254="",DATE(2029,11,0),Mitarbeiter!$D254),TODAY()))-(MAX(DATE(2029,10,1),Mitarbeiter!$C254))+1),MAX(0,NETWORKDAYS(MAX(DATE(2029,10,1),Mitarbeiter!$C254),MIN(DATE(2029,11,0),IF(Mitarbeiter!$D254="",DATE(2029,11,0),Mitarbeiter!$D254),TODAY()),Einstellungen!$F$13:$F$67)))*N(Mitarbeiter!$E254)/IF(Einstellungen!$C$11="7 Tage",7,5),N('Ist-Stunden'!AY254)+(N(Krankheitstage!CJ254)+N(Krankheitstage!CV254))*N($C254))))</f>
        <v/>
      </c>
      <c r="CD254" s="76">
        <f>IF($B254="",0,IF(Einstellungen!$C$10="Ja",MAX(IF(Einstellungen!$C$11="7 Tage",MAX(0,(MIN(DATE(2029,12,0),IF(Mitarbeiter!$D254="",DATE(2029,12,0),Mitarbeiter!$D254),TODAY()))-(MAX(DATE(2029,11,1),Mitarbeiter!$C254))+1),MAX(0,NETWORKDAYS(MAX(DATE(2029,11,1),Mitarbeiter!$C254),MIN(DATE(2029,12,0),IF(Mitarbeiter!$D254="",DATE(2029,12,0),Mitarbeiter!$D254),TODAY()),Einstellungen!$F$13:$F$67)))*N(Mitarbeiter!$E254)/IF(Einstellungen!$C$11="7 Tage",7,5),N('Ist-Stunden'!AZ254)),MAX(IF(Einstellungen!$C$11="7 Tage",MAX(0,(MIN(DATE(2029,12,0),IF(Mitarbeiter!$D254="",DATE(2029,12,0),Mitarbeiter!$D254),TODAY()))-(MAX(DATE(2029,11,1),Mitarbeiter!$C254))+1),MAX(0,NETWORKDAYS(MAX(DATE(2029,11,1),Mitarbeiter!$C254),MIN(DATE(2029,12,0),IF(Mitarbeiter!$D254="",DATE(2029,12,0),Mitarbeiter!$D254),TODAY()),Einstellungen!$F$13:$F$67)))*N(Mitarbeiter!$E254)/IF(Einstellungen!$C$11="7 Tage",7,5),N('Ist-Stunden'!AZ254)+(N(Krankheitstage!CK254)+N(Krankheitstage!CW254))*N($C254))))</f>
        <v/>
      </c>
      <c r="CE254" s="76">
        <f>IF($B254="",0,IF(Einstellungen!$C$10="Ja",MAX(IF(Einstellungen!$C$11="7 Tage",MAX(0,(MIN(DATE(2029,13,0),IF(Mitarbeiter!$D254="",DATE(2029,13,0),Mitarbeiter!$D254),TODAY()))-(MAX(DATE(2029,12,1),Mitarbeiter!$C254))+1),MAX(0,NETWORKDAYS(MAX(DATE(2029,12,1),Mitarbeiter!$C254),MIN(DATE(2029,13,0),IF(Mitarbeiter!$D254="",DATE(2029,13,0),Mitarbeiter!$D254),TODAY()),Einstellungen!$F$13:$F$67)))*N(Mitarbeiter!$E254)/IF(Einstellungen!$C$11="7 Tage",7,5),N('Ist-Stunden'!BA254)),MAX(IF(Einstellungen!$C$11="7 Tage",MAX(0,(MIN(DATE(2029,13,0),IF(Mitarbeiter!$D254="",DATE(2029,13,0),Mitarbeiter!$D254),TODAY()))-(MAX(DATE(2029,12,1),Mitarbeiter!$C254))+1),MAX(0,NETWORKDAYS(MAX(DATE(2029,12,1),Mitarbeiter!$C254),MIN(DATE(2029,13,0),IF(Mitarbeiter!$D254="",DATE(2029,13,0),Mitarbeiter!$D254),TODAY()),Einstellungen!$F$13:$F$67)))*N(Mitarbeiter!$E254)/IF(Einstellungen!$C$11="7 Tage",7,5),N('Ist-Stunden'!BA254)+(N(Krankheitstage!CL254)+N(Krankheitstage!CX254))*N($C254))))</f>
        <v/>
      </c>
      <c r="CF254" s="76">
        <f>IF($B254="",0,IF(Einstellungen!$C$10="Ja",MAX(IF(Einstellungen!$C$11="7 Tage",MAX(0,(MIN(DATE(2030,2,0),IF(Mitarbeiter!$D254="",DATE(2030,2,0),Mitarbeiter!$D254),TODAY()))-(MAX(DATE(2030,1,1),Mitarbeiter!$C254))+1),MAX(0,NETWORKDAYS(MAX(DATE(2030,1,1),Mitarbeiter!$C254),MIN(DATE(2030,2,0),IF(Mitarbeiter!$D254="",DATE(2030,2,0),Mitarbeiter!$D254),TODAY()),Einstellungen!$F$13:$F$67)))*N(Mitarbeiter!$E254)/IF(Einstellungen!$C$11="7 Tage",7,5),N('Ist-Stunden'!BB254)),MAX(IF(Einstellungen!$C$11="7 Tage",MAX(0,(MIN(DATE(2030,2,0),IF(Mitarbeiter!$D254="",DATE(2030,2,0),Mitarbeiter!$D254),TODAY()))-(MAX(DATE(2030,1,1),Mitarbeiter!$C254))+1),MAX(0,NETWORKDAYS(MAX(DATE(2030,1,1),Mitarbeiter!$C254),MIN(DATE(2030,2,0),IF(Mitarbeiter!$D254="",DATE(2030,2,0),Mitarbeiter!$D254),TODAY()),Einstellungen!$F$13:$F$67)))*N(Mitarbeiter!$E254)/IF(Einstellungen!$C$11="7 Tage",7,5),N('Ist-Stunden'!BB254)+(N(Krankheitstage!CY254)+N(Krankheitstage!DK254))*N($C254))))</f>
        <v/>
      </c>
      <c r="CG254" s="76">
        <f>IF($B254="",0,IF(Einstellungen!$C$10="Ja",MAX(IF(Einstellungen!$C$11="7 Tage",MAX(0,(MIN(DATE(2030,3,0),IF(Mitarbeiter!$D254="",DATE(2030,3,0),Mitarbeiter!$D254),TODAY()))-(MAX(DATE(2030,2,1),Mitarbeiter!$C254))+1),MAX(0,NETWORKDAYS(MAX(DATE(2030,2,1),Mitarbeiter!$C254),MIN(DATE(2030,3,0),IF(Mitarbeiter!$D254="",DATE(2030,3,0),Mitarbeiter!$D254),TODAY()),Einstellungen!$F$13:$F$67)))*N(Mitarbeiter!$E254)/IF(Einstellungen!$C$11="7 Tage",7,5),N('Ist-Stunden'!BC254)),MAX(IF(Einstellungen!$C$11="7 Tage",MAX(0,(MIN(DATE(2030,3,0),IF(Mitarbeiter!$D254="",DATE(2030,3,0),Mitarbeiter!$D254),TODAY()))-(MAX(DATE(2030,2,1),Mitarbeiter!$C254))+1),MAX(0,NETWORKDAYS(MAX(DATE(2030,2,1),Mitarbeiter!$C254),MIN(DATE(2030,3,0),IF(Mitarbeiter!$D254="",DATE(2030,3,0),Mitarbeiter!$D254),TODAY()),Einstellungen!$F$13:$F$67)))*N(Mitarbeiter!$E254)/IF(Einstellungen!$C$11="7 Tage",7,5),N('Ist-Stunden'!BC254)+(N(Krankheitstage!CZ254)+N(Krankheitstage!DL254))*N($C254))))</f>
        <v/>
      </c>
      <c r="CH254" s="76">
        <f>IF($B254="",0,IF(Einstellungen!$C$10="Ja",MAX(IF(Einstellungen!$C$11="7 Tage",MAX(0,(MIN(DATE(2030,4,0),IF(Mitarbeiter!$D254="",DATE(2030,4,0),Mitarbeiter!$D254),TODAY()))-(MAX(DATE(2030,3,1),Mitarbeiter!$C254))+1),MAX(0,NETWORKDAYS(MAX(DATE(2030,3,1),Mitarbeiter!$C254),MIN(DATE(2030,4,0),IF(Mitarbeiter!$D254="",DATE(2030,4,0),Mitarbeiter!$D254),TODAY()),Einstellungen!$F$13:$F$67)))*N(Mitarbeiter!$E254)/IF(Einstellungen!$C$11="7 Tage",7,5),N('Ist-Stunden'!BD254)),MAX(IF(Einstellungen!$C$11="7 Tage",MAX(0,(MIN(DATE(2030,4,0),IF(Mitarbeiter!$D254="",DATE(2030,4,0),Mitarbeiter!$D254),TODAY()))-(MAX(DATE(2030,3,1),Mitarbeiter!$C254))+1),MAX(0,NETWORKDAYS(MAX(DATE(2030,3,1),Mitarbeiter!$C254),MIN(DATE(2030,4,0),IF(Mitarbeiter!$D254="",DATE(2030,4,0),Mitarbeiter!$D254),TODAY()),Einstellungen!$F$13:$F$67)))*N(Mitarbeiter!$E254)/IF(Einstellungen!$C$11="7 Tage",7,5),N('Ist-Stunden'!BD254)+(N(Krankheitstage!DA254)+N(Krankheitstage!DM254))*N($C254))))</f>
        <v/>
      </c>
      <c r="CI254" s="76">
        <f>IF($B254="",0,IF(Einstellungen!$C$10="Ja",MAX(IF(Einstellungen!$C$11="7 Tage",MAX(0,(MIN(DATE(2030,5,0),IF(Mitarbeiter!$D254="",DATE(2030,5,0),Mitarbeiter!$D254),TODAY()))-(MAX(DATE(2030,4,1),Mitarbeiter!$C254))+1),MAX(0,NETWORKDAYS(MAX(DATE(2030,4,1),Mitarbeiter!$C254),MIN(DATE(2030,5,0),IF(Mitarbeiter!$D254="",DATE(2030,5,0),Mitarbeiter!$D254),TODAY()),Einstellungen!$F$13:$F$67)))*N(Mitarbeiter!$E254)/IF(Einstellungen!$C$11="7 Tage",7,5),N('Ist-Stunden'!BE254)),MAX(IF(Einstellungen!$C$11="7 Tage",MAX(0,(MIN(DATE(2030,5,0),IF(Mitarbeiter!$D254="",DATE(2030,5,0),Mitarbeiter!$D254),TODAY()))-(MAX(DATE(2030,4,1),Mitarbeiter!$C254))+1),MAX(0,NETWORKDAYS(MAX(DATE(2030,4,1),Mitarbeiter!$C254),MIN(DATE(2030,5,0),IF(Mitarbeiter!$D254="",DATE(2030,5,0),Mitarbeiter!$D254),TODAY()),Einstellungen!$F$13:$F$67)))*N(Mitarbeiter!$E254)/IF(Einstellungen!$C$11="7 Tage",7,5),N('Ist-Stunden'!BE254)+(N(Krankheitstage!DB254)+N(Krankheitstage!DN254))*N($C254))))</f>
        <v/>
      </c>
      <c r="CJ254" s="76">
        <f>IF($B254="",0,IF(Einstellungen!$C$10="Ja",MAX(IF(Einstellungen!$C$11="7 Tage",MAX(0,(MIN(DATE(2030,6,0),IF(Mitarbeiter!$D254="",DATE(2030,6,0),Mitarbeiter!$D254),TODAY()))-(MAX(DATE(2030,5,1),Mitarbeiter!$C254))+1),MAX(0,NETWORKDAYS(MAX(DATE(2030,5,1),Mitarbeiter!$C254),MIN(DATE(2030,6,0),IF(Mitarbeiter!$D254="",DATE(2030,6,0),Mitarbeiter!$D254),TODAY()),Einstellungen!$F$13:$F$67)))*N(Mitarbeiter!$E254)/IF(Einstellungen!$C$11="7 Tage",7,5),N('Ist-Stunden'!BF254)),MAX(IF(Einstellungen!$C$11="7 Tage",MAX(0,(MIN(DATE(2030,6,0),IF(Mitarbeiter!$D254="",DATE(2030,6,0),Mitarbeiter!$D254),TODAY()))-(MAX(DATE(2030,5,1),Mitarbeiter!$C254))+1),MAX(0,NETWORKDAYS(MAX(DATE(2030,5,1),Mitarbeiter!$C254),MIN(DATE(2030,6,0),IF(Mitarbeiter!$D254="",DATE(2030,6,0),Mitarbeiter!$D254),TODAY()),Einstellungen!$F$13:$F$67)))*N(Mitarbeiter!$E254)/IF(Einstellungen!$C$11="7 Tage",7,5),N('Ist-Stunden'!BF254)+(N(Krankheitstage!DC254)+N(Krankheitstage!DO254))*N($C254))))</f>
        <v/>
      </c>
      <c r="CK254" s="76">
        <f>IF($B254="",0,IF(Einstellungen!$C$10="Ja",MAX(IF(Einstellungen!$C$11="7 Tage",MAX(0,(MIN(DATE(2030,7,0),IF(Mitarbeiter!$D254="",DATE(2030,7,0),Mitarbeiter!$D254),TODAY()))-(MAX(DATE(2030,6,1),Mitarbeiter!$C254))+1),MAX(0,NETWORKDAYS(MAX(DATE(2030,6,1),Mitarbeiter!$C254),MIN(DATE(2030,7,0),IF(Mitarbeiter!$D254="",DATE(2030,7,0),Mitarbeiter!$D254),TODAY()),Einstellungen!$F$13:$F$67)))*N(Mitarbeiter!$E254)/IF(Einstellungen!$C$11="7 Tage",7,5),N('Ist-Stunden'!BG254)),MAX(IF(Einstellungen!$C$11="7 Tage",MAX(0,(MIN(DATE(2030,7,0),IF(Mitarbeiter!$D254="",DATE(2030,7,0),Mitarbeiter!$D254),TODAY()))-(MAX(DATE(2030,6,1),Mitarbeiter!$C254))+1),MAX(0,NETWORKDAYS(MAX(DATE(2030,6,1),Mitarbeiter!$C254),MIN(DATE(2030,7,0),IF(Mitarbeiter!$D254="",DATE(2030,7,0),Mitarbeiter!$D254),TODAY()),Einstellungen!$F$13:$F$67)))*N(Mitarbeiter!$E254)/IF(Einstellungen!$C$11="7 Tage",7,5),N('Ist-Stunden'!BG254)+(N(Krankheitstage!DD254)+N(Krankheitstage!DP254))*N($C254))))</f>
        <v/>
      </c>
      <c r="CL254" s="76">
        <f>IF($B254="",0,IF(Einstellungen!$C$10="Ja",MAX(IF(Einstellungen!$C$11="7 Tage",MAX(0,(MIN(DATE(2030,8,0),IF(Mitarbeiter!$D254="",DATE(2030,8,0),Mitarbeiter!$D254),TODAY()))-(MAX(DATE(2030,7,1),Mitarbeiter!$C254))+1),MAX(0,NETWORKDAYS(MAX(DATE(2030,7,1),Mitarbeiter!$C254),MIN(DATE(2030,8,0),IF(Mitarbeiter!$D254="",DATE(2030,8,0),Mitarbeiter!$D254),TODAY()),Einstellungen!$F$13:$F$67)))*N(Mitarbeiter!$E254)/IF(Einstellungen!$C$11="7 Tage",7,5),N('Ist-Stunden'!BH254)),MAX(IF(Einstellungen!$C$11="7 Tage",MAX(0,(MIN(DATE(2030,8,0),IF(Mitarbeiter!$D254="",DATE(2030,8,0),Mitarbeiter!$D254),TODAY()))-(MAX(DATE(2030,7,1),Mitarbeiter!$C254))+1),MAX(0,NETWORKDAYS(MAX(DATE(2030,7,1),Mitarbeiter!$C254),MIN(DATE(2030,8,0),IF(Mitarbeiter!$D254="",DATE(2030,8,0),Mitarbeiter!$D254),TODAY()),Einstellungen!$F$13:$F$67)))*N(Mitarbeiter!$E254)/IF(Einstellungen!$C$11="7 Tage",7,5),N('Ist-Stunden'!BH254)+(N(Krankheitstage!DE254)+N(Krankheitstage!DQ254))*N($C254))))</f>
        <v/>
      </c>
      <c r="CM254" s="76">
        <f>IF($B254="",0,IF(Einstellungen!$C$10="Ja",MAX(IF(Einstellungen!$C$11="7 Tage",MAX(0,(MIN(DATE(2030,9,0),IF(Mitarbeiter!$D254="",DATE(2030,9,0),Mitarbeiter!$D254),TODAY()))-(MAX(DATE(2030,8,1),Mitarbeiter!$C254))+1),MAX(0,NETWORKDAYS(MAX(DATE(2030,8,1),Mitarbeiter!$C254),MIN(DATE(2030,9,0),IF(Mitarbeiter!$D254="",DATE(2030,9,0),Mitarbeiter!$D254),TODAY()),Einstellungen!$F$13:$F$67)))*N(Mitarbeiter!$E254)/IF(Einstellungen!$C$11="7 Tage",7,5),N('Ist-Stunden'!BI254)),MAX(IF(Einstellungen!$C$11="7 Tage",MAX(0,(MIN(DATE(2030,9,0),IF(Mitarbeiter!$D254="",DATE(2030,9,0),Mitarbeiter!$D254),TODAY()))-(MAX(DATE(2030,8,1),Mitarbeiter!$C254))+1),MAX(0,NETWORKDAYS(MAX(DATE(2030,8,1),Mitarbeiter!$C254),MIN(DATE(2030,9,0),IF(Mitarbeiter!$D254="",DATE(2030,9,0),Mitarbeiter!$D254),TODAY()),Einstellungen!$F$13:$F$67)))*N(Mitarbeiter!$E254)/IF(Einstellungen!$C$11="7 Tage",7,5),N('Ist-Stunden'!BI254)+(N(Krankheitstage!DF254)+N(Krankheitstage!DR254))*N($C254))))</f>
        <v/>
      </c>
      <c r="CN254" s="76">
        <f>IF($B254="",0,IF(Einstellungen!$C$10="Ja",MAX(IF(Einstellungen!$C$11="7 Tage",MAX(0,(MIN(DATE(2030,10,0),IF(Mitarbeiter!$D254="",DATE(2030,10,0),Mitarbeiter!$D254),TODAY()))-(MAX(DATE(2030,9,1),Mitarbeiter!$C254))+1),MAX(0,NETWORKDAYS(MAX(DATE(2030,9,1),Mitarbeiter!$C254),MIN(DATE(2030,10,0),IF(Mitarbeiter!$D254="",DATE(2030,10,0),Mitarbeiter!$D254),TODAY()),Einstellungen!$F$13:$F$67)))*N(Mitarbeiter!$E254)/IF(Einstellungen!$C$11="7 Tage",7,5),N('Ist-Stunden'!BJ254)),MAX(IF(Einstellungen!$C$11="7 Tage",MAX(0,(MIN(DATE(2030,10,0),IF(Mitarbeiter!$D254="",DATE(2030,10,0),Mitarbeiter!$D254),TODAY()))-(MAX(DATE(2030,9,1),Mitarbeiter!$C254))+1),MAX(0,NETWORKDAYS(MAX(DATE(2030,9,1),Mitarbeiter!$C254),MIN(DATE(2030,10,0),IF(Mitarbeiter!$D254="",DATE(2030,10,0),Mitarbeiter!$D254),TODAY()),Einstellungen!$F$13:$F$67)))*N(Mitarbeiter!$E254)/IF(Einstellungen!$C$11="7 Tage",7,5),N('Ist-Stunden'!BJ254)+(N(Krankheitstage!DG254)+N(Krankheitstage!DS254))*N($C254))))</f>
        <v/>
      </c>
      <c r="CO254" s="76">
        <f>IF($B254="",0,IF(Einstellungen!$C$10="Ja",MAX(IF(Einstellungen!$C$11="7 Tage",MAX(0,(MIN(DATE(2030,11,0),IF(Mitarbeiter!$D254="",DATE(2030,11,0),Mitarbeiter!$D254),TODAY()))-(MAX(DATE(2030,10,1),Mitarbeiter!$C254))+1),MAX(0,NETWORKDAYS(MAX(DATE(2030,10,1),Mitarbeiter!$C254),MIN(DATE(2030,11,0),IF(Mitarbeiter!$D254="",DATE(2030,11,0),Mitarbeiter!$D254),TODAY()),Einstellungen!$F$13:$F$67)))*N(Mitarbeiter!$E254)/IF(Einstellungen!$C$11="7 Tage",7,5),N('Ist-Stunden'!BK254)),MAX(IF(Einstellungen!$C$11="7 Tage",MAX(0,(MIN(DATE(2030,11,0),IF(Mitarbeiter!$D254="",DATE(2030,11,0),Mitarbeiter!$D254),TODAY()))-(MAX(DATE(2030,10,1),Mitarbeiter!$C254))+1),MAX(0,NETWORKDAYS(MAX(DATE(2030,10,1),Mitarbeiter!$C254),MIN(DATE(2030,11,0),IF(Mitarbeiter!$D254="",DATE(2030,11,0),Mitarbeiter!$D254),TODAY()),Einstellungen!$F$13:$F$67)))*N(Mitarbeiter!$E254)/IF(Einstellungen!$C$11="7 Tage",7,5),N('Ist-Stunden'!BK254)+(N(Krankheitstage!DH254)+N(Krankheitstage!DT254))*N($C254))))</f>
        <v/>
      </c>
      <c r="CP254" s="76">
        <f>IF($B254="",0,IF(Einstellungen!$C$10="Ja",MAX(IF(Einstellungen!$C$11="7 Tage",MAX(0,(MIN(DATE(2030,12,0),IF(Mitarbeiter!$D254="",DATE(2030,12,0),Mitarbeiter!$D254),TODAY()))-(MAX(DATE(2030,11,1),Mitarbeiter!$C254))+1),MAX(0,NETWORKDAYS(MAX(DATE(2030,11,1),Mitarbeiter!$C254),MIN(DATE(2030,12,0),IF(Mitarbeiter!$D254="",DATE(2030,12,0),Mitarbeiter!$D254),TODAY()),Einstellungen!$F$13:$F$67)))*N(Mitarbeiter!$E254)/IF(Einstellungen!$C$11="7 Tage",7,5),N('Ist-Stunden'!BL254)),MAX(IF(Einstellungen!$C$11="7 Tage",MAX(0,(MIN(DATE(2030,12,0),IF(Mitarbeiter!$D254="",DATE(2030,12,0),Mitarbeiter!$D254),TODAY()))-(MAX(DATE(2030,11,1),Mitarbeiter!$C254))+1),MAX(0,NETWORKDAYS(MAX(DATE(2030,11,1),Mitarbeiter!$C254),MIN(DATE(2030,12,0),IF(Mitarbeiter!$D254="",DATE(2030,12,0),Mitarbeiter!$D254),TODAY()),Einstellungen!$F$13:$F$67)))*N(Mitarbeiter!$E254)/IF(Einstellungen!$C$11="7 Tage",7,5),N('Ist-Stunden'!BL254)+(N(Krankheitstage!DI254)+N(Krankheitstage!DU254))*N($C254))))</f>
        <v/>
      </c>
      <c r="CQ254" s="76">
        <f>IF($B254="",0,IF(Einstellungen!$C$10="Ja",MAX(IF(Einstellungen!$C$11="7 Tage",MAX(0,(MIN(DATE(2030,13,0),IF(Mitarbeiter!$D254="",DATE(2030,13,0),Mitarbeiter!$D254),TODAY()))-(MAX(DATE(2030,12,1),Mitarbeiter!$C254))+1),MAX(0,NETWORKDAYS(MAX(DATE(2030,12,1),Mitarbeiter!$C254),MIN(DATE(2030,13,0),IF(Mitarbeiter!$D254="",DATE(2030,13,0),Mitarbeiter!$D254),TODAY()),Einstellungen!$F$13:$F$67)))*N(Mitarbeiter!$E254)/IF(Einstellungen!$C$11="7 Tage",7,5),N('Ist-Stunden'!BM254)),MAX(IF(Einstellungen!$C$11="7 Tage",MAX(0,(MIN(DATE(2030,13,0),IF(Mitarbeiter!$D254="",DATE(2030,13,0),Mitarbeiter!$D254),TODAY()))-(MAX(DATE(2030,12,1),Mitarbeiter!$C254))+1),MAX(0,NETWORKDAYS(MAX(DATE(2030,12,1),Mitarbeiter!$C254),MIN(DATE(2030,13,0),IF(Mitarbeiter!$D254="",DATE(2030,13,0),Mitarbeiter!$D254),TODAY()),Einstellungen!$F$13:$F$67)))*N(Mitarbeiter!$E254)/IF(Einstellungen!$C$11="7 Tage",7,5),N('Ist-Stunden'!BM254)+(N(Krankheitstage!DJ254)+N(Krankheitstage!DV254))*N($C254))))</f>
        <v/>
      </c>
    </row>
    <row r="255">
      <c r="A255" s="73">
        <f>IF(Mitarbeiter!B255="","",Mitarbeiter!A255)</f>
        <v/>
      </c>
      <c r="B255" s="6">
        <f>IF(Mitarbeiter!B255="","",Mitarbeiter!B255)</f>
        <v/>
      </c>
      <c r="C255" s="74">
        <f>IF(Mitarbeiter!B255="","",Mitarbeiter!F255)</f>
        <v/>
      </c>
      <c r="D255" s="75">
        <f>N(INDEX(Krankheitstage!$G255:$DV255,1,(Einstellungen!$C$3-2026)*24+1))</f>
        <v/>
      </c>
      <c r="E255" s="75">
        <f>N(INDEX(Krankheitstage!$G255:$DV255,1,(Einstellungen!$C$3-2026)*24+2))</f>
        <v/>
      </c>
      <c r="F255" s="75">
        <f>N(INDEX(Krankheitstage!$G255:$DV255,1,(Einstellungen!$C$3-2026)*24+3))</f>
        <v/>
      </c>
      <c r="G255" s="75">
        <f>N(INDEX(Krankheitstage!$G255:$DV255,1,(Einstellungen!$C$3-2026)*24+4))</f>
        <v/>
      </c>
      <c r="H255" s="75">
        <f>N(INDEX(Krankheitstage!$G255:$DV255,1,(Einstellungen!$C$3-2026)*24+5))</f>
        <v/>
      </c>
      <c r="I255" s="75">
        <f>N(INDEX(Krankheitstage!$G255:$DV255,1,(Einstellungen!$C$3-2026)*24+6))</f>
        <v/>
      </c>
      <c r="J255" s="75">
        <f>N(INDEX(Krankheitstage!$G255:$DV255,1,(Einstellungen!$C$3-2026)*24+7))</f>
        <v/>
      </c>
      <c r="K255" s="75">
        <f>N(INDEX(Krankheitstage!$G255:$DV255,1,(Einstellungen!$C$3-2026)*24+8))</f>
        <v/>
      </c>
      <c r="L255" s="75">
        <f>N(INDEX(Krankheitstage!$G255:$DV255,1,(Einstellungen!$C$3-2026)*24+9))</f>
        <v/>
      </c>
      <c r="M255" s="75">
        <f>N(INDEX(Krankheitstage!$G255:$DV255,1,(Einstellungen!$C$3-2026)*24+10))</f>
        <v/>
      </c>
      <c r="N255" s="75">
        <f>N(INDEX(Krankheitstage!$G255:$DV255,1,(Einstellungen!$C$3-2026)*24+11))</f>
        <v/>
      </c>
      <c r="O255" s="75">
        <f>N(INDEX(Krankheitstage!$G255:$DV255,1,(Einstellungen!$C$3-2026)*24+12))</f>
        <v/>
      </c>
      <c r="P255" s="75">
        <f>IF($B255="","",SUM(D255:O255))</f>
        <v/>
      </c>
      <c r="Q255" s="75">
        <f>N(INDEX(Krankheitstage!$G255:$DV255,1,(Einstellungen!$C$3-2026)*24+13))</f>
        <v/>
      </c>
      <c r="R255" s="75">
        <f>N(INDEX(Krankheitstage!$G255:$DV255,1,(Einstellungen!$C$3-2026)*24+14))</f>
        <v/>
      </c>
      <c r="S255" s="75">
        <f>N(INDEX(Krankheitstage!$G255:$DV255,1,(Einstellungen!$C$3-2026)*24+15))</f>
        <v/>
      </c>
      <c r="T255" s="75">
        <f>N(INDEX(Krankheitstage!$G255:$DV255,1,(Einstellungen!$C$3-2026)*24+16))</f>
        <v/>
      </c>
      <c r="U255" s="75">
        <f>N(INDEX(Krankheitstage!$G255:$DV255,1,(Einstellungen!$C$3-2026)*24+17))</f>
        <v/>
      </c>
      <c r="V255" s="75">
        <f>N(INDEX(Krankheitstage!$G255:$DV255,1,(Einstellungen!$C$3-2026)*24+18))</f>
        <v/>
      </c>
      <c r="W255" s="75">
        <f>N(INDEX(Krankheitstage!$G255:$DV255,1,(Einstellungen!$C$3-2026)*24+19))</f>
        <v/>
      </c>
      <c r="X255" s="75">
        <f>N(INDEX(Krankheitstage!$G255:$DV255,1,(Einstellungen!$C$3-2026)*24+20))</f>
        <v/>
      </c>
      <c r="Y255" s="75">
        <f>N(INDEX(Krankheitstage!$G255:$DV255,1,(Einstellungen!$C$3-2026)*24+21))</f>
        <v/>
      </c>
      <c r="Z255" s="75">
        <f>N(INDEX(Krankheitstage!$G255:$DV255,1,(Einstellungen!$C$3-2026)*24+22))</f>
        <v/>
      </c>
      <c r="AA255" s="75">
        <f>N(INDEX(Krankheitstage!$G255:$DV255,1,(Einstellungen!$C$3-2026)*24+23))</f>
        <v/>
      </c>
      <c r="AB255" s="75">
        <f>N(INDEX(Krankheitstage!$G255:$DV255,1,(Einstellungen!$C$3-2026)*24+24))</f>
        <v/>
      </c>
      <c r="AC255" s="75">
        <f>IF($B255="","",SUM(Q255:AB255))</f>
        <v/>
      </c>
      <c r="AD255" s="75">
        <f>IF($B255="","",SUM(P255,AC255))</f>
        <v/>
      </c>
      <c r="AE255" s="76">
        <f>IF($B255="","",AD255*N(C255))</f>
        <v/>
      </c>
      <c r="AF255" s="75">
        <f>IF($B255="","",Krankheitstage!E255)</f>
        <v/>
      </c>
      <c r="AG255" s="76">
        <f>IF($B255="","",AF255*N(C255))</f>
        <v/>
      </c>
      <c r="AH255" s="76">
        <f>IF($B255="","",INDEX($AJ255:$CQ255,1,(Einstellungen!$C$3-2026)*12+1)+INDEX($AJ255:$CQ255,1,(Einstellungen!$C$3-2026)*12+2)+INDEX($AJ255:$CQ255,1,(Einstellungen!$C$3-2026)*12+3)+INDEX($AJ255:$CQ255,1,(Einstellungen!$C$3-2026)*12+4)+INDEX($AJ255:$CQ255,1,(Einstellungen!$C$3-2026)*12+5)+INDEX($AJ255:$CQ255,1,(Einstellungen!$C$3-2026)*12+6)+INDEX($AJ255:$CQ255,1,(Einstellungen!$C$3-2026)*12+7)+INDEX($AJ255:$CQ255,1,(Einstellungen!$C$3-2026)*12+8)+INDEX($AJ255:$CQ255,1,(Einstellungen!$C$3-2026)*12+9)+INDEX($AJ255:$CQ255,1,(Einstellungen!$C$3-2026)*12+10)+INDEX($AJ255:$CQ255,1,(Einstellungen!$C$3-2026)*12+11)+INDEX($AJ255:$CQ255,1,(Einstellungen!$C$3-2026)*12+12))</f>
        <v/>
      </c>
      <c r="AI255" s="76">
        <f>IF($B255="","",SUM($AJ255:$CQ255))</f>
        <v/>
      </c>
      <c r="AJ255" s="76">
        <f>IF($B255="",0,IF(Einstellungen!$C$10="Ja",MAX(IF(Einstellungen!$C$11="7 Tage",MAX(0,(MIN(DATE(2026,2,0),IF(Mitarbeiter!$D255="",DATE(2026,2,0),Mitarbeiter!$D255),TODAY()))-(MAX(DATE(2026,1,1),Mitarbeiter!$C255))+1),MAX(0,NETWORKDAYS(MAX(DATE(2026,1,1),Mitarbeiter!$C255),MIN(DATE(2026,2,0),IF(Mitarbeiter!$D255="",DATE(2026,2,0),Mitarbeiter!$D255),TODAY()),Einstellungen!$F$13:$F$67)))*N(Mitarbeiter!$E255)/IF(Einstellungen!$C$11="7 Tage",7,5),N('Ist-Stunden'!F255)),MAX(IF(Einstellungen!$C$11="7 Tage",MAX(0,(MIN(DATE(2026,2,0),IF(Mitarbeiter!$D255="",DATE(2026,2,0),Mitarbeiter!$D255),TODAY()))-(MAX(DATE(2026,1,1),Mitarbeiter!$C255))+1),MAX(0,NETWORKDAYS(MAX(DATE(2026,1,1),Mitarbeiter!$C255),MIN(DATE(2026,2,0),IF(Mitarbeiter!$D255="",DATE(2026,2,0),Mitarbeiter!$D255),TODAY()),Einstellungen!$F$13:$F$67)))*N(Mitarbeiter!$E255)/IF(Einstellungen!$C$11="7 Tage",7,5),N('Ist-Stunden'!F255)+(N(Krankheitstage!G255)+N(Krankheitstage!S255))*N($C255))))</f>
        <v/>
      </c>
      <c r="AK255" s="76">
        <f>IF($B255="",0,IF(Einstellungen!$C$10="Ja",MAX(IF(Einstellungen!$C$11="7 Tage",MAX(0,(MIN(DATE(2026,3,0),IF(Mitarbeiter!$D255="",DATE(2026,3,0),Mitarbeiter!$D255),TODAY()))-(MAX(DATE(2026,2,1),Mitarbeiter!$C255))+1),MAX(0,NETWORKDAYS(MAX(DATE(2026,2,1),Mitarbeiter!$C255),MIN(DATE(2026,3,0),IF(Mitarbeiter!$D255="",DATE(2026,3,0),Mitarbeiter!$D255),TODAY()),Einstellungen!$F$13:$F$67)))*N(Mitarbeiter!$E255)/IF(Einstellungen!$C$11="7 Tage",7,5),N('Ist-Stunden'!G255)),MAX(IF(Einstellungen!$C$11="7 Tage",MAX(0,(MIN(DATE(2026,3,0),IF(Mitarbeiter!$D255="",DATE(2026,3,0),Mitarbeiter!$D255),TODAY()))-(MAX(DATE(2026,2,1),Mitarbeiter!$C255))+1),MAX(0,NETWORKDAYS(MAX(DATE(2026,2,1),Mitarbeiter!$C255),MIN(DATE(2026,3,0),IF(Mitarbeiter!$D255="",DATE(2026,3,0),Mitarbeiter!$D255),TODAY()),Einstellungen!$F$13:$F$67)))*N(Mitarbeiter!$E255)/IF(Einstellungen!$C$11="7 Tage",7,5),N('Ist-Stunden'!G255)+(N(Krankheitstage!H255)+N(Krankheitstage!T255))*N($C255))))</f>
        <v/>
      </c>
      <c r="AL255" s="76">
        <f>IF($B255="",0,IF(Einstellungen!$C$10="Ja",MAX(IF(Einstellungen!$C$11="7 Tage",MAX(0,(MIN(DATE(2026,4,0),IF(Mitarbeiter!$D255="",DATE(2026,4,0),Mitarbeiter!$D255),TODAY()))-(MAX(DATE(2026,3,1),Mitarbeiter!$C255))+1),MAX(0,NETWORKDAYS(MAX(DATE(2026,3,1),Mitarbeiter!$C255),MIN(DATE(2026,4,0),IF(Mitarbeiter!$D255="",DATE(2026,4,0),Mitarbeiter!$D255),TODAY()),Einstellungen!$F$13:$F$67)))*N(Mitarbeiter!$E255)/IF(Einstellungen!$C$11="7 Tage",7,5),N('Ist-Stunden'!H255)),MAX(IF(Einstellungen!$C$11="7 Tage",MAX(0,(MIN(DATE(2026,4,0),IF(Mitarbeiter!$D255="",DATE(2026,4,0),Mitarbeiter!$D255),TODAY()))-(MAX(DATE(2026,3,1),Mitarbeiter!$C255))+1),MAX(0,NETWORKDAYS(MAX(DATE(2026,3,1),Mitarbeiter!$C255),MIN(DATE(2026,4,0),IF(Mitarbeiter!$D255="",DATE(2026,4,0),Mitarbeiter!$D255),TODAY()),Einstellungen!$F$13:$F$67)))*N(Mitarbeiter!$E255)/IF(Einstellungen!$C$11="7 Tage",7,5),N('Ist-Stunden'!H255)+(N(Krankheitstage!I255)+N(Krankheitstage!U255))*N($C255))))</f>
        <v/>
      </c>
      <c r="AM255" s="76">
        <f>IF($B255="",0,IF(Einstellungen!$C$10="Ja",MAX(IF(Einstellungen!$C$11="7 Tage",MAX(0,(MIN(DATE(2026,5,0),IF(Mitarbeiter!$D255="",DATE(2026,5,0),Mitarbeiter!$D255),TODAY()))-(MAX(DATE(2026,4,1),Mitarbeiter!$C255))+1),MAX(0,NETWORKDAYS(MAX(DATE(2026,4,1),Mitarbeiter!$C255),MIN(DATE(2026,5,0),IF(Mitarbeiter!$D255="",DATE(2026,5,0),Mitarbeiter!$D255),TODAY()),Einstellungen!$F$13:$F$67)))*N(Mitarbeiter!$E255)/IF(Einstellungen!$C$11="7 Tage",7,5),N('Ist-Stunden'!I255)),MAX(IF(Einstellungen!$C$11="7 Tage",MAX(0,(MIN(DATE(2026,5,0),IF(Mitarbeiter!$D255="",DATE(2026,5,0),Mitarbeiter!$D255),TODAY()))-(MAX(DATE(2026,4,1),Mitarbeiter!$C255))+1),MAX(0,NETWORKDAYS(MAX(DATE(2026,4,1),Mitarbeiter!$C255),MIN(DATE(2026,5,0),IF(Mitarbeiter!$D255="",DATE(2026,5,0),Mitarbeiter!$D255),TODAY()),Einstellungen!$F$13:$F$67)))*N(Mitarbeiter!$E255)/IF(Einstellungen!$C$11="7 Tage",7,5),N('Ist-Stunden'!I255)+(N(Krankheitstage!J255)+N(Krankheitstage!V255))*N($C255))))</f>
        <v/>
      </c>
      <c r="AN255" s="76">
        <f>IF($B255="",0,IF(Einstellungen!$C$10="Ja",MAX(IF(Einstellungen!$C$11="7 Tage",MAX(0,(MIN(DATE(2026,6,0),IF(Mitarbeiter!$D255="",DATE(2026,6,0),Mitarbeiter!$D255),TODAY()))-(MAX(DATE(2026,5,1),Mitarbeiter!$C255))+1),MAX(0,NETWORKDAYS(MAX(DATE(2026,5,1),Mitarbeiter!$C255),MIN(DATE(2026,6,0),IF(Mitarbeiter!$D255="",DATE(2026,6,0),Mitarbeiter!$D255),TODAY()),Einstellungen!$F$13:$F$67)))*N(Mitarbeiter!$E255)/IF(Einstellungen!$C$11="7 Tage",7,5),N('Ist-Stunden'!J255)),MAX(IF(Einstellungen!$C$11="7 Tage",MAX(0,(MIN(DATE(2026,6,0),IF(Mitarbeiter!$D255="",DATE(2026,6,0),Mitarbeiter!$D255),TODAY()))-(MAX(DATE(2026,5,1),Mitarbeiter!$C255))+1),MAX(0,NETWORKDAYS(MAX(DATE(2026,5,1),Mitarbeiter!$C255),MIN(DATE(2026,6,0),IF(Mitarbeiter!$D255="",DATE(2026,6,0),Mitarbeiter!$D255),TODAY()),Einstellungen!$F$13:$F$67)))*N(Mitarbeiter!$E255)/IF(Einstellungen!$C$11="7 Tage",7,5),N('Ist-Stunden'!J255)+(N(Krankheitstage!K255)+N(Krankheitstage!W255))*N($C255))))</f>
        <v/>
      </c>
      <c r="AO255" s="76">
        <f>IF($B255="",0,IF(Einstellungen!$C$10="Ja",MAX(IF(Einstellungen!$C$11="7 Tage",MAX(0,(MIN(DATE(2026,7,0),IF(Mitarbeiter!$D255="",DATE(2026,7,0),Mitarbeiter!$D255),TODAY()))-(MAX(DATE(2026,6,1),Mitarbeiter!$C255))+1),MAX(0,NETWORKDAYS(MAX(DATE(2026,6,1),Mitarbeiter!$C255),MIN(DATE(2026,7,0),IF(Mitarbeiter!$D255="",DATE(2026,7,0),Mitarbeiter!$D255),TODAY()),Einstellungen!$F$13:$F$67)))*N(Mitarbeiter!$E255)/IF(Einstellungen!$C$11="7 Tage",7,5),N('Ist-Stunden'!K255)),MAX(IF(Einstellungen!$C$11="7 Tage",MAX(0,(MIN(DATE(2026,7,0),IF(Mitarbeiter!$D255="",DATE(2026,7,0),Mitarbeiter!$D255),TODAY()))-(MAX(DATE(2026,6,1),Mitarbeiter!$C255))+1),MAX(0,NETWORKDAYS(MAX(DATE(2026,6,1),Mitarbeiter!$C255),MIN(DATE(2026,7,0),IF(Mitarbeiter!$D255="",DATE(2026,7,0),Mitarbeiter!$D255),TODAY()),Einstellungen!$F$13:$F$67)))*N(Mitarbeiter!$E255)/IF(Einstellungen!$C$11="7 Tage",7,5),N('Ist-Stunden'!K255)+(N(Krankheitstage!L255)+N(Krankheitstage!X255))*N($C255))))</f>
        <v/>
      </c>
      <c r="AP255" s="76">
        <f>IF($B255="",0,IF(Einstellungen!$C$10="Ja",MAX(IF(Einstellungen!$C$11="7 Tage",MAX(0,(MIN(DATE(2026,8,0),IF(Mitarbeiter!$D255="",DATE(2026,8,0),Mitarbeiter!$D255),TODAY()))-(MAX(DATE(2026,7,1),Mitarbeiter!$C255))+1),MAX(0,NETWORKDAYS(MAX(DATE(2026,7,1),Mitarbeiter!$C255),MIN(DATE(2026,8,0),IF(Mitarbeiter!$D255="",DATE(2026,8,0),Mitarbeiter!$D255),TODAY()),Einstellungen!$F$13:$F$67)))*N(Mitarbeiter!$E255)/IF(Einstellungen!$C$11="7 Tage",7,5),N('Ist-Stunden'!L255)),MAX(IF(Einstellungen!$C$11="7 Tage",MAX(0,(MIN(DATE(2026,8,0),IF(Mitarbeiter!$D255="",DATE(2026,8,0),Mitarbeiter!$D255),TODAY()))-(MAX(DATE(2026,7,1),Mitarbeiter!$C255))+1),MAX(0,NETWORKDAYS(MAX(DATE(2026,7,1),Mitarbeiter!$C255),MIN(DATE(2026,8,0),IF(Mitarbeiter!$D255="",DATE(2026,8,0),Mitarbeiter!$D255),TODAY()),Einstellungen!$F$13:$F$67)))*N(Mitarbeiter!$E255)/IF(Einstellungen!$C$11="7 Tage",7,5),N('Ist-Stunden'!L255)+(N(Krankheitstage!M255)+N(Krankheitstage!Y255))*N($C255))))</f>
        <v/>
      </c>
      <c r="AQ255" s="76">
        <f>IF($B255="",0,IF(Einstellungen!$C$10="Ja",MAX(IF(Einstellungen!$C$11="7 Tage",MAX(0,(MIN(DATE(2026,9,0),IF(Mitarbeiter!$D255="",DATE(2026,9,0),Mitarbeiter!$D255),TODAY()))-(MAX(DATE(2026,8,1),Mitarbeiter!$C255))+1),MAX(0,NETWORKDAYS(MAX(DATE(2026,8,1),Mitarbeiter!$C255),MIN(DATE(2026,9,0),IF(Mitarbeiter!$D255="",DATE(2026,9,0),Mitarbeiter!$D255),TODAY()),Einstellungen!$F$13:$F$67)))*N(Mitarbeiter!$E255)/IF(Einstellungen!$C$11="7 Tage",7,5),N('Ist-Stunden'!M255)),MAX(IF(Einstellungen!$C$11="7 Tage",MAX(0,(MIN(DATE(2026,9,0),IF(Mitarbeiter!$D255="",DATE(2026,9,0),Mitarbeiter!$D255),TODAY()))-(MAX(DATE(2026,8,1),Mitarbeiter!$C255))+1),MAX(0,NETWORKDAYS(MAX(DATE(2026,8,1),Mitarbeiter!$C255),MIN(DATE(2026,9,0),IF(Mitarbeiter!$D255="",DATE(2026,9,0),Mitarbeiter!$D255),TODAY()),Einstellungen!$F$13:$F$67)))*N(Mitarbeiter!$E255)/IF(Einstellungen!$C$11="7 Tage",7,5),N('Ist-Stunden'!M255)+(N(Krankheitstage!N255)+N(Krankheitstage!Z255))*N($C255))))</f>
        <v/>
      </c>
      <c r="AR255" s="76">
        <f>IF($B255="",0,IF(Einstellungen!$C$10="Ja",MAX(IF(Einstellungen!$C$11="7 Tage",MAX(0,(MIN(DATE(2026,10,0),IF(Mitarbeiter!$D255="",DATE(2026,10,0),Mitarbeiter!$D255),TODAY()))-(MAX(DATE(2026,9,1),Mitarbeiter!$C255))+1),MAX(0,NETWORKDAYS(MAX(DATE(2026,9,1),Mitarbeiter!$C255),MIN(DATE(2026,10,0),IF(Mitarbeiter!$D255="",DATE(2026,10,0),Mitarbeiter!$D255),TODAY()),Einstellungen!$F$13:$F$67)))*N(Mitarbeiter!$E255)/IF(Einstellungen!$C$11="7 Tage",7,5),N('Ist-Stunden'!N255)),MAX(IF(Einstellungen!$C$11="7 Tage",MAX(0,(MIN(DATE(2026,10,0),IF(Mitarbeiter!$D255="",DATE(2026,10,0),Mitarbeiter!$D255),TODAY()))-(MAX(DATE(2026,9,1),Mitarbeiter!$C255))+1),MAX(0,NETWORKDAYS(MAX(DATE(2026,9,1),Mitarbeiter!$C255),MIN(DATE(2026,10,0),IF(Mitarbeiter!$D255="",DATE(2026,10,0),Mitarbeiter!$D255),TODAY()),Einstellungen!$F$13:$F$67)))*N(Mitarbeiter!$E255)/IF(Einstellungen!$C$11="7 Tage",7,5),N('Ist-Stunden'!N255)+(N(Krankheitstage!O255)+N(Krankheitstage!AA255))*N($C255))))</f>
        <v/>
      </c>
      <c r="AS255" s="76">
        <f>IF($B255="",0,IF(Einstellungen!$C$10="Ja",MAX(IF(Einstellungen!$C$11="7 Tage",MAX(0,(MIN(DATE(2026,11,0),IF(Mitarbeiter!$D255="",DATE(2026,11,0),Mitarbeiter!$D255),TODAY()))-(MAX(DATE(2026,10,1),Mitarbeiter!$C255))+1),MAX(0,NETWORKDAYS(MAX(DATE(2026,10,1),Mitarbeiter!$C255),MIN(DATE(2026,11,0),IF(Mitarbeiter!$D255="",DATE(2026,11,0),Mitarbeiter!$D255),TODAY()),Einstellungen!$F$13:$F$67)))*N(Mitarbeiter!$E255)/IF(Einstellungen!$C$11="7 Tage",7,5),N('Ist-Stunden'!O255)),MAX(IF(Einstellungen!$C$11="7 Tage",MAX(0,(MIN(DATE(2026,11,0),IF(Mitarbeiter!$D255="",DATE(2026,11,0),Mitarbeiter!$D255),TODAY()))-(MAX(DATE(2026,10,1),Mitarbeiter!$C255))+1),MAX(0,NETWORKDAYS(MAX(DATE(2026,10,1),Mitarbeiter!$C255),MIN(DATE(2026,11,0),IF(Mitarbeiter!$D255="",DATE(2026,11,0),Mitarbeiter!$D255),TODAY()),Einstellungen!$F$13:$F$67)))*N(Mitarbeiter!$E255)/IF(Einstellungen!$C$11="7 Tage",7,5),N('Ist-Stunden'!O255)+(N(Krankheitstage!P255)+N(Krankheitstage!AB255))*N($C255))))</f>
        <v/>
      </c>
      <c r="AT255" s="76">
        <f>IF($B255="",0,IF(Einstellungen!$C$10="Ja",MAX(IF(Einstellungen!$C$11="7 Tage",MAX(0,(MIN(DATE(2026,12,0),IF(Mitarbeiter!$D255="",DATE(2026,12,0),Mitarbeiter!$D255),TODAY()))-(MAX(DATE(2026,11,1),Mitarbeiter!$C255))+1),MAX(0,NETWORKDAYS(MAX(DATE(2026,11,1),Mitarbeiter!$C255),MIN(DATE(2026,12,0),IF(Mitarbeiter!$D255="",DATE(2026,12,0),Mitarbeiter!$D255),TODAY()),Einstellungen!$F$13:$F$67)))*N(Mitarbeiter!$E255)/IF(Einstellungen!$C$11="7 Tage",7,5),N('Ist-Stunden'!P255)),MAX(IF(Einstellungen!$C$11="7 Tage",MAX(0,(MIN(DATE(2026,12,0),IF(Mitarbeiter!$D255="",DATE(2026,12,0),Mitarbeiter!$D255),TODAY()))-(MAX(DATE(2026,11,1),Mitarbeiter!$C255))+1),MAX(0,NETWORKDAYS(MAX(DATE(2026,11,1),Mitarbeiter!$C255),MIN(DATE(2026,12,0),IF(Mitarbeiter!$D255="",DATE(2026,12,0),Mitarbeiter!$D255),TODAY()),Einstellungen!$F$13:$F$67)))*N(Mitarbeiter!$E255)/IF(Einstellungen!$C$11="7 Tage",7,5),N('Ist-Stunden'!P255)+(N(Krankheitstage!Q255)+N(Krankheitstage!AC255))*N($C255))))</f>
        <v/>
      </c>
      <c r="AU255" s="76">
        <f>IF($B255="",0,IF(Einstellungen!$C$10="Ja",MAX(IF(Einstellungen!$C$11="7 Tage",MAX(0,(MIN(DATE(2026,13,0),IF(Mitarbeiter!$D255="",DATE(2026,13,0),Mitarbeiter!$D255),TODAY()))-(MAX(DATE(2026,12,1),Mitarbeiter!$C255))+1),MAX(0,NETWORKDAYS(MAX(DATE(2026,12,1),Mitarbeiter!$C255),MIN(DATE(2026,13,0),IF(Mitarbeiter!$D255="",DATE(2026,13,0),Mitarbeiter!$D255),TODAY()),Einstellungen!$F$13:$F$67)))*N(Mitarbeiter!$E255)/IF(Einstellungen!$C$11="7 Tage",7,5),N('Ist-Stunden'!Q255)),MAX(IF(Einstellungen!$C$11="7 Tage",MAX(0,(MIN(DATE(2026,13,0),IF(Mitarbeiter!$D255="",DATE(2026,13,0),Mitarbeiter!$D255),TODAY()))-(MAX(DATE(2026,12,1),Mitarbeiter!$C255))+1),MAX(0,NETWORKDAYS(MAX(DATE(2026,12,1),Mitarbeiter!$C255),MIN(DATE(2026,13,0),IF(Mitarbeiter!$D255="",DATE(2026,13,0),Mitarbeiter!$D255),TODAY()),Einstellungen!$F$13:$F$67)))*N(Mitarbeiter!$E255)/IF(Einstellungen!$C$11="7 Tage",7,5),N('Ist-Stunden'!Q255)+(N(Krankheitstage!R255)+N(Krankheitstage!AD255))*N($C255))))</f>
        <v/>
      </c>
      <c r="AV255" s="76">
        <f>IF($B255="",0,IF(Einstellungen!$C$10="Ja",MAX(IF(Einstellungen!$C$11="7 Tage",MAX(0,(MIN(DATE(2027,2,0),IF(Mitarbeiter!$D255="",DATE(2027,2,0),Mitarbeiter!$D255),TODAY()))-(MAX(DATE(2027,1,1),Mitarbeiter!$C255))+1),MAX(0,NETWORKDAYS(MAX(DATE(2027,1,1),Mitarbeiter!$C255),MIN(DATE(2027,2,0),IF(Mitarbeiter!$D255="",DATE(2027,2,0),Mitarbeiter!$D255),TODAY()),Einstellungen!$F$13:$F$67)))*N(Mitarbeiter!$E255)/IF(Einstellungen!$C$11="7 Tage",7,5),N('Ist-Stunden'!R255)),MAX(IF(Einstellungen!$C$11="7 Tage",MAX(0,(MIN(DATE(2027,2,0),IF(Mitarbeiter!$D255="",DATE(2027,2,0),Mitarbeiter!$D255),TODAY()))-(MAX(DATE(2027,1,1),Mitarbeiter!$C255))+1),MAX(0,NETWORKDAYS(MAX(DATE(2027,1,1),Mitarbeiter!$C255),MIN(DATE(2027,2,0),IF(Mitarbeiter!$D255="",DATE(2027,2,0),Mitarbeiter!$D255),TODAY()),Einstellungen!$F$13:$F$67)))*N(Mitarbeiter!$E255)/IF(Einstellungen!$C$11="7 Tage",7,5),N('Ist-Stunden'!R255)+(N(Krankheitstage!AE255)+N(Krankheitstage!AQ255))*N($C255))))</f>
        <v/>
      </c>
      <c r="AW255" s="76">
        <f>IF($B255="",0,IF(Einstellungen!$C$10="Ja",MAX(IF(Einstellungen!$C$11="7 Tage",MAX(0,(MIN(DATE(2027,3,0),IF(Mitarbeiter!$D255="",DATE(2027,3,0),Mitarbeiter!$D255),TODAY()))-(MAX(DATE(2027,2,1),Mitarbeiter!$C255))+1),MAX(0,NETWORKDAYS(MAX(DATE(2027,2,1),Mitarbeiter!$C255),MIN(DATE(2027,3,0),IF(Mitarbeiter!$D255="",DATE(2027,3,0),Mitarbeiter!$D255),TODAY()),Einstellungen!$F$13:$F$67)))*N(Mitarbeiter!$E255)/IF(Einstellungen!$C$11="7 Tage",7,5),N('Ist-Stunden'!S255)),MAX(IF(Einstellungen!$C$11="7 Tage",MAX(0,(MIN(DATE(2027,3,0),IF(Mitarbeiter!$D255="",DATE(2027,3,0),Mitarbeiter!$D255),TODAY()))-(MAX(DATE(2027,2,1),Mitarbeiter!$C255))+1),MAX(0,NETWORKDAYS(MAX(DATE(2027,2,1),Mitarbeiter!$C255),MIN(DATE(2027,3,0),IF(Mitarbeiter!$D255="",DATE(2027,3,0),Mitarbeiter!$D255),TODAY()),Einstellungen!$F$13:$F$67)))*N(Mitarbeiter!$E255)/IF(Einstellungen!$C$11="7 Tage",7,5),N('Ist-Stunden'!S255)+(N(Krankheitstage!AF255)+N(Krankheitstage!AR255))*N($C255))))</f>
        <v/>
      </c>
      <c r="AX255" s="76">
        <f>IF($B255="",0,IF(Einstellungen!$C$10="Ja",MAX(IF(Einstellungen!$C$11="7 Tage",MAX(0,(MIN(DATE(2027,4,0),IF(Mitarbeiter!$D255="",DATE(2027,4,0),Mitarbeiter!$D255),TODAY()))-(MAX(DATE(2027,3,1),Mitarbeiter!$C255))+1),MAX(0,NETWORKDAYS(MAX(DATE(2027,3,1),Mitarbeiter!$C255),MIN(DATE(2027,4,0),IF(Mitarbeiter!$D255="",DATE(2027,4,0),Mitarbeiter!$D255),TODAY()),Einstellungen!$F$13:$F$67)))*N(Mitarbeiter!$E255)/IF(Einstellungen!$C$11="7 Tage",7,5),N('Ist-Stunden'!T255)),MAX(IF(Einstellungen!$C$11="7 Tage",MAX(0,(MIN(DATE(2027,4,0),IF(Mitarbeiter!$D255="",DATE(2027,4,0),Mitarbeiter!$D255),TODAY()))-(MAX(DATE(2027,3,1),Mitarbeiter!$C255))+1),MAX(0,NETWORKDAYS(MAX(DATE(2027,3,1),Mitarbeiter!$C255),MIN(DATE(2027,4,0),IF(Mitarbeiter!$D255="",DATE(2027,4,0),Mitarbeiter!$D255),TODAY()),Einstellungen!$F$13:$F$67)))*N(Mitarbeiter!$E255)/IF(Einstellungen!$C$11="7 Tage",7,5),N('Ist-Stunden'!T255)+(N(Krankheitstage!AG255)+N(Krankheitstage!AS255))*N($C255))))</f>
        <v/>
      </c>
      <c r="AY255" s="76">
        <f>IF($B255="",0,IF(Einstellungen!$C$10="Ja",MAX(IF(Einstellungen!$C$11="7 Tage",MAX(0,(MIN(DATE(2027,5,0),IF(Mitarbeiter!$D255="",DATE(2027,5,0),Mitarbeiter!$D255),TODAY()))-(MAX(DATE(2027,4,1),Mitarbeiter!$C255))+1),MAX(0,NETWORKDAYS(MAX(DATE(2027,4,1),Mitarbeiter!$C255),MIN(DATE(2027,5,0),IF(Mitarbeiter!$D255="",DATE(2027,5,0),Mitarbeiter!$D255),TODAY()),Einstellungen!$F$13:$F$67)))*N(Mitarbeiter!$E255)/IF(Einstellungen!$C$11="7 Tage",7,5),N('Ist-Stunden'!U255)),MAX(IF(Einstellungen!$C$11="7 Tage",MAX(0,(MIN(DATE(2027,5,0),IF(Mitarbeiter!$D255="",DATE(2027,5,0),Mitarbeiter!$D255),TODAY()))-(MAX(DATE(2027,4,1),Mitarbeiter!$C255))+1),MAX(0,NETWORKDAYS(MAX(DATE(2027,4,1),Mitarbeiter!$C255),MIN(DATE(2027,5,0),IF(Mitarbeiter!$D255="",DATE(2027,5,0),Mitarbeiter!$D255),TODAY()),Einstellungen!$F$13:$F$67)))*N(Mitarbeiter!$E255)/IF(Einstellungen!$C$11="7 Tage",7,5),N('Ist-Stunden'!U255)+(N(Krankheitstage!AH255)+N(Krankheitstage!AT255))*N($C255))))</f>
        <v/>
      </c>
      <c r="AZ255" s="76">
        <f>IF($B255="",0,IF(Einstellungen!$C$10="Ja",MAX(IF(Einstellungen!$C$11="7 Tage",MAX(0,(MIN(DATE(2027,6,0),IF(Mitarbeiter!$D255="",DATE(2027,6,0),Mitarbeiter!$D255),TODAY()))-(MAX(DATE(2027,5,1),Mitarbeiter!$C255))+1),MAX(0,NETWORKDAYS(MAX(DATE(2027,5,1),Mitarbeiter!$C255),MIN(DATE(2027,6,0),IF(Mitarbeiter!$D255="",DATE(2027,6,0),Mitarbeiter!$D255),TODAY()),Einstellungen!$F$13:$F$67)))*N(Mitarbeiter!$E255)/IF(Einstellungen!$C$11="7 Tage",7,5),N('Ist-Stunden'!V255)),MAX(IF(Einstellungen!$C$11="7 Tage",MAX(0,(MIN(DATE(2027,6,0),IF(Mitarbeiter!$D255="",DATE(2027,6,0),Mitarbeiter!$D255),TODAY()))-(MAX(DATE(2027,5,1),Mitarbeiter!$C255))+1),MAX(0,NETWORKDAYS(MAX(DATE(2027,5,1),Mitarbeiter!$C255),MIN(DATE(2027,6,0),IF(Mitarbeiter!$D255="",DATE(2027,6,0),Mitarbeiter!$D255),TODAY()),Einstellungen!$F$13:$F$67)))*N(Mitarbeiter!$E255)/IF(Einstellungen!$C$11="7 Tage",7,5),N('Ist-Stunden'!V255)+(N(Krankheitstage!AI255)+N(Krankheitstage!AU255))*N($C255))))</f>
        <v/>
      </c>
      <c r="BA255" s="76">
        <f>IF($B255="",0,IF(Einstellungen!$C$10="Ja",MAX(IF(Einstellungen!$C$11="7 Tage",MAX(0,(MIN(DATE(2027,7,0),IF(Mitarbeiter!$D255="",DATE(2027,7,0),Mitarbeiter!$D255),TODAY()))-(MAX(DATE(2027,6,1),Mitarbeiter!$C255))+1),MAX(0,NETWORKDAYS(MAX(DATE(2027,6,1),Mitarbeiter!$C255),MIN(DATE(2027,7,0),IF(Mitarbeiter!$D255="",DATE(2027,7,0),Mitarbeiter!$D255),TODAY()),Einstellungen!$F$13:$F$67)))*N(Mitarbeiter!$E255)/IF(Einstellungen!$C$11="7 Tage",7,5),N('Ist-Stunden'!W255)),MAX(IF(Einstellungen!$C$11="7 Tage",MAX(0,(MIN(DATE(2027,7,0),IF(Mitarbeiter!$D255="",DATE(2027,7,0),Mitarbeiter!$D255),TODAY()))-(MAX(DATE(2027,6,1),Mitarbeiter!$C255))+1),MAX(0,NETWORKDAYS(MAX(DATE(2027,6,1),Mitarbeiter!$C255),MIN(DATE(2027,7,0),IF(Mitarbeiter!$D255="",DATE(2027,7,0),Mitarbeiter!$D255),TODAY()),Einstellungen!$F$13:$F$67)))*N(Mitarbeiter!$E255)/IF(Einstellungen!$C$11="7 Tage",7,5),N('Ist-Stunden'!W255)+(N(Krankheitstage!AJ255)+N(Krankheitstage!AV255))*N($C255))))</f>
        <v/>
      </c>
      <c r="BB255" s="76">
        <f>IF($B255="",0,IF(Einstellungen!$C$10="Ja",MAX(IF(Einstellungen!$C$11="7 Tage",MAX(0,(MIN(DATE(2027,8,0),IF(Mitarbeiter!$D255="",DATE(2027,8,0),Mitarbeiter!$D255),TODAY()))-(MAX(DATE(2027,7,1),Mitarbeiter!$C255))+1),MAX(0,NETWORKDAYS(MAX(DATE(2027,7,1),Mitarbeiter!$C255),MIN(DATE(2027,8,0),IF(Mitarbeiter!$D255="",DATE(2027,8,0),Mitarbeiter!$D255),TODAY()),Einstellungen!$F$13:$F$67)))*N(Mitarbeiter!$E255)/IF(Einstellungen!$C$11="7 Tage",7,5),N('Ist-Stunden'!X255)),MAX(IF(Einstellungen!$C$11="7 Tage",MAX(0,(MIN(DATE(2027,8,0),IF(Mitarbeiter!$D255="",DATE(2027,8,0),Mitarbeiter!$D255),TODAY()))-(MAX(DATE(2027,7,1),Mitarbeiter!$C255))+1),MAX(0,NETWORKDAYS(MAX(DATE(2027,7,1),Mitarbeiter!$C255),MIN(DATE(2027,8,0),IF(Mitarbeiter!$D255="",DATE(2027,8,0),Mitarbeiter!$D255),TODAY()),Einstellungen!$F$13:$F$67)))*N(Mitarbeiter!$E255)/IF(Einstellungen!$C$11="7 Tage",7,5),N('Ist-Stunden'!X255)+(N(Krankheitstage!AK255)+N(Krankheitstage!AW255))*N($C255))))</f>
        <v/>
      </c>
      <c r="BC255" s="76">
        <f>IF($B255="",0,IF(Einstellungen!$C$10="Ja",MAX(IF(Einstellungen!$C$11="7 Tage",MAX(0,(MIN(DATE(2027,9,0),IF(Mitarbeiter!$D255="",DATE(2027,9,0),Mitarbeiter!$D255),TODAY()))-(MAX(DATE(2027,8,1),Mitarbeiter!$C255))+1),MAX(0,NETWORKDAYS(MAX(DATE(2027,8,1),Mitarbeiter!$C255),MIN(DATE(2027,9,0),IF(Mitarbeiter!$D255="",DATE(2027,9,0),Mitarbeiter!$D255),TODAY()),Einstellungen!$F$13:$F$67)))*N(Mitarbeiter!$E255)/IF(Einstellungen!$C$11="7 Tage",7,5),N('Ist-Stunden'!Y255)),MAX(IF(Einstellungen!$C$11="7 Tage",MAX(0,(MIN(DATE(2027,9,0),IF(Mitarbeiter!$D255="",DATE(2027,9,0),Mitarbeiter!$D255),TODAY()))-(MAX(DATE(2027,8,1),Mitarbeiter!$C255))+1),MAX(0,NETWORKDAYS(MAX(DATE(2027,8,1),Mitarbeiter!$C255),MIN(DATE(2027,9,0),IF(Mitarbeiter!$D255="",DATE(2027,9,0),Mitarbeiter!$D255),TODAY()),Einstellungen!$F$13:$F$67)))*N(Mitarbeiter!$E255)/IF(Einstellungen!$C$11="7 Tage",7,5),N('Ist-Stunden'!Y255)+(N(Krankheitstage!AL255)+N(Krankheitstage!AX255))*N($C255))))</f>
        <v/>
      </c>
      <c r="BD255" s="76">
        <f>IF($B255="",0,IF(Einstellungen!$C$10="Ja",MAX(IF(Einstellungen!$C$11="7 Tage",MAX(0,(MIN(DATE(2027,10,0),IF(Mitarbeiter!$D255="",DATE(2027,10,0),Mitarbeiter!$D255),TODAY()))-(MAX(DATE(2027,9,1),Mitarbeiter!$C255))+1),MAX(0,NETWORKDAYS(MAX(DATE(2027,9,1),Mitarbeiter!$C255),MIN(DATE(2027,10,0),IF(Mitarbeiter!$D255="",DATE(2027,10,0),Mitarbeiter!$D255),TODAY()),Einstellungen!$F$13:$F$67)))*N(Mitarbeiter!$E255)/IF(Einstellungen!$C$11="7 Tage",7,5),N('Ist-Stunden'!Z255)),MAX(IF(Einstellungen!$C$11="7 Tage",MAX(0,(MIN(DATE(2027,10,0),IF(Mitarbeiter!$D255="",DATE(2027,10,0),Mitarbeiter!$D255),TODAY()))-(MAX(DATE(2027,9,1),Mitarbeiter!$C255))+1),MAX(0,NETWORKDAYS(MAX(DATE(2027,9,1),Mitarbeiter!$C255),MIN(DATE(2027,10,0),IF(Mitarbeiter!$D255="",DATE(2027,10,0),Mitarbeiter!$D255),TODAY()),Einstellungen!$F$13:$F$67)))*N(Mitarbeiter!$E255)/IF(Einstellungen!$C$11="7 Tage",7,5),N('Ist-Stunden'!Z255)+(N(Krankheitstage!AM255)+N(Krankheitstage!AY255))*N($C255))))</f>
        <v/>
      </c>
      <c r="BE255" s="76">
        <f>IF($B255="",0,IF(Einstellungen!$C$10="Ja",MAX(IF(Einstellungen!$C$11="7 Tage",MAX(0,(MIN(DATE(2027,11,0),IF(Mitarbeiter!$D255="",DATE(2027,11,0),Mitarbeiter!$D255),TODAY()))-(MAX(DATE(2027,10,1),Mitarbeiter!$C255))+1),MAX(0,NETWORKDAYS(MAX(DATE(2027,10,1),Mitarbeiter!$C255),MIN(DATE(2027,11,0),IF(Mitarbeiter!$D255="",DATE(2027,11,0),Mitarbeiter!$D255),TODAY()),Einstellungen!$F$13:$F$67)))*N(Mitarbeiter!$E255)/IF(Einstellungen!$C$11="7 Tage",7,5),N('Ist-Stunden'!AA255)),MAX(IF(Einstellungen!$C$11="7 Tage",MAX(0,(MIN(DATE(2027,11,0),IF(Mitarbeiter!$D255="",DATE(2027,11,0),Mitarbeiter!$D255),TODAY()))-(MAX(DATE(2027,10,1),Mitarbeiter!$C255))+1),MAX(0,NETWORKDAYS(MAX(DATE(2027,10,1),Mitarbeiter!$C255),MIN(DATE(2027,11,0),IF(Mitarbeiter!$D255="",DATE(2027,11,0),Mitarbeiter!$D255),TODAY()),Einstellungen!$F$13:$F$67)))*N(Mitarbeiter!$E255)/IF(Einstellungen!$C$11="7 Tage",7,5),N('Ist-Stunden'!AA255)+(N(Krankheitstage!AN255)+N(Krankheitstage!AZ255))*N($C255))))</f>
        <v/>
      </c>
      <c r="BF255" s="76">
        <f>IF($B255="",0,IF(Einstellungen!$C$10="Ja",MAX(IF(Einstellungen!$C$11="7 Tage",MAX(0,(MIN(DATE(2027,12,0),IF(Mitarbeiter!$D255="",DATE(2027,12,0),Mitarbeiter!$D255),TODAY()))-(MAX(DATE(2027,11,1),Mitarbeiter!$C255))+1),MAX(0,NETWORKDAYS(MAX(DATE(2027,11,1),Mitarbeiter!$C255),MIN(DATE(2027,12,0),IF(Mitarbeiter!$D255="",DATE(2027,12,0),Mitarbeiter!$D255),TODAY()),Einstellungen!$F$13:$F$67)))*N(Mitarbeiter!$E255)/IF(Einstellungen!$C$11="7 Tage",7,5),N('Ist-Stunden'!AB255)),MAX(IF(Einstellungen!$C$11="7 Tage",MAX(0,(MIN(DATE(2027,12,0),IF(Mitarbeiter!$D255="",DATE(2027,12,0),Mitarbeiter!$D255),TODAY()))-(MAX(DATE(2027,11,1),Mitarbeiter!$C255))+1),MAX(0,NETWORKDAYS(MAX(DATE(2027,11,1),Mitarbeiter!$C255),MIN(DATE(2027,12,0),IF(Mitarbeiter!$D255="",DATE(2027,12,0),Mitarbeiter!$D255),TODAY()),Einstellungen!$F$13:$F$67)))*N(Mitarbeiter!$E255)/IF(Einstellungen!$C$11="7 Tage",7,5),N('Ist-Stunden'!AB255)+(N(Krankheitstage!AO255)+N(Krankheitstage!BA255))*N($C255))))</f>
        <v/>
      </c>
      <c r="BG255" s="76">
        <f>IF($B255="",0,IF(Einstellungen!$C$10="Ja",MAX(IF(Einstellungen!$C$11="7 Tage",MAX(0,(MIN(DATE(2027,13,0),IF(Mitarbeiter!$D255="",DATE(2027,13,0),Mitarbeiter!$D255),TODAY()))-(MAX(DATE(2027,12,1),Mitarbeiter!$C255))+1),MAX(0,NETWORKDAYS(MAX(DATE(2027,12,1),Mitarbeiter!$C255),MIN(DATE(2027,13,0),IF(Mitarbeiter!$D255="",DATE(2027,13,0),Mitarbeiter!$D255),TODAY()),Einstellungen!$F$13:$F$67)))*N(Mitarbeiter!$E255)/IF(Einstellungen!$C$11="7 Tage",7,5),N('Ist-Stunden'!AC255)),MAX(IF(Einstellungen!$C$11="7 Tage",MAX(0,(MIN(DATE(2027,13,0),IF(Mitarbeiter!$D255="",DATE(2027,13,0),Mitarbeiter!$D255),TODAY()))-(MAX(DATE(2027,12,1),Mitarbeiter!$C255))+1),MAX(0,NETWORKDAYS(MAX(DATE(2027,12,1),Mitarbeiter!$C255),MIN(DATE(2027,13,0),IF(Mitarbeiter!$D255="",DATE(2027,13,0),Mitarbeiter!$D255),TODAY()),Einstellungen!$F$13:$F$67)))*N(Mitarbeiter!$E255)/IF(Einstellungen!$C$11="7 Tage",7,5),N('Ist-Stunden'!AC255)+(N(Krankheitstage!AP255)+N(Krankheitstage!BB255))*N($C255))))</f>
        <v/>
      </c>
      <c r="BH255" s="76">
        <f>IF($B255="",0,IF(Einstellungen!$C$10="Ja",MAX(IF(Einstellungen!$C$11="7 Tage",MAX(0,(MIN(DATE(2028,2,0),IF(Mitarbeiter!$D255="",DATE(2028,2,0),Mitarbeiter!$D255),TODAY()))-(MAX(DATE(2028,1,1),Mitarbeiter!$C255))+1),MAX(0,NETWORKDAYS(MAX(DATE(2028,1,1),Mitarbeiter!$C255),MIN(DATE(2028,2,0),IF(Mitarbeiter!$D255="",DATE(2028,2,0),Mitarbeiter!$D255),TODAY()),Einstellungen!$F$13:$F$67)))*N(Mitarbeiter!$E255)/IF(Einstellungen!$C$11="7 Tage",7,5),N('Ist-Stunden'!AD255)),MAX(IF(Einstellungen!$C$11="7 Tage",MAX(0,(MIN(DATE(2028,2,0),IF(Mitarbeiter!$D255="",DATE(2028,2,0),Mitarbeiter!$D255),TODAY()))-(MAX(DATE(2028,1,1),Mitarbeiter!$C255))+1),MAX(0,NETWORKDAYS(MAX(DATE(2028,1,1),Mitarbeiter!$C255),MIN(DATE(2028,2,0),IF(Mitarbeiter!$D255="",DATE(2028,2,0),Mitarbeiter!$D255),TODAY()),Einstellungen!$F$13:$F$67)))*N(Mitarbeiter!$E255)/IF(Einstellungen!$C$11="7 Tage",7,5),N('Ist-Stunden'!AD255)+(N(Krankheitstage!BC255)+N(Krankheitstage!BO255))*N($C255))))</f>
        <v/>
      </c>
      <c r="BI255" s="76">
        <f>IF($B255="",0,IF(Einstellungen!$C$10="Ja",MAX(IF(Einstellungen!$C$11="7 Tage",MAX(0,(MIN(DATE(2028,3,0),IF(Mitarbeiter!$D255="",DATE(2028,3,0),Mitarbeiter!$D255),TODAY()))-(MAX(DATE(2028,2,1),Mitarbeiter!$C255))+1),MAX(0,NETWORKDAYS(MAX(DATE(2028,2,1),Mitarbeiter!$C255),MIN(DATE(2028,3,0),IF(Mitarbeiter!$D255="",DATE(2028,3,0),Mitarbeiter!$D255),TODAY()),Einstellungen!$F$13:$F$67)))*N(Mitarbeiter!$E255)/IF(Einstellungen!$C$11="7 Tage",7,5),N('Ist-Stunden'!AE255)),MAX(IF(Einstellungen!$C$11="7 Tage",MAX(0,(MIN(DATE(2028,3,0),IF(Mitarbeiter!$D255="",DATE(2028,3,0),Mitarbeiter!$D255),TODAY()))-(MAX(DATE(2028,2,1),Mitarbeiter!$C255))+1),MAX(0,NETWORKDAYS(MAX(DATE(2028,2,1),Mitarbeiter!$C255),MIN(DATE(2028,3,0),IF(Mitarbeiter!$D255="",DATE(2028,3,0),Mitarbeiter!$D255),TODAY()),Einstellungen!$F$13:$F$67)))*N(Mitarbeiter!$E255)/IF(Einstellungen!$C$11="7 Tage",7,5),N('Ist-Stunden'!AE255)+(N(Krankheitstage!BD255)+N(Krankheitstage!BP255))*N($C255))))</f>
        <v/>
      </c>
      <c r="BJ255" s="76">
        <f>IF($B255="",0,IF(Einstellungen!$C$10="Ja",MAX(IF(Einstellungen!$C$11="7 Tage",MAX(0,(MIN(DATE(2028,4,0),IF(Mitarbeiter!$D255="",DATE(2028,4,0),Mitarbeiter!$D255),TODAY()))-(MAX(DATE(2028,3,1),Mitarbeiter!$C255))+1),MAX(0,NETWORKDAYS(MAX(DATE(2028,3,1),Mitarbeiter!$C255),MIN(DATE(2028,4,0),IF(Mitarbeiter!$D255="",DATE(2028,4,0),Mitarbeiter!$D255),TODAY()),Einstellungen!$F$13:$F$67)))*N(Mitarbeiter!$E255)/IF(Einstellungen!$C$11="7 Tage",7,5),N('Ist-Stunden'!AF255)),MAX(IF(Einstellungen!$C$11="7 Tage",MAX(0,(MIN(DATE(2028,4,0),IF(Mitarbeiter!$D255="",DATE(2028,4,0),Mitarbeiter!$D255),TODAY()))-(MAX(DATE(2028,3,1),Mitarbeiter!$C255))+1),MAX(0,NETWORKDAYS(MAX(DATE(2028,3,1),Mitarbeiter!$C255),MIN(DATE(2028,4,0),IF(Mitarbeiter!$D255="",DATE(2028,4,0),Mitarbeiter!$D255),TODAY()),Einstellungen!$F$13:$F$67)))*N(Mitarbeiter!$E255)/IF(Einstellungen!$C$11="7 Tage",7,5),N('Ist-Stunden'!AF255)+(N(Krankheitstage!BE255)+N(Krankheitstage!BQ255))*N($C255))))</f>
        <v/>
      </c>
      <c r="BK255" s="76">
        <f>IF($B255="",0,IF(Einstellungen!$C$10="Ja",MAX(IF(Einstellungen!$C$11="7 Tage",MAX(0,(MIN(DATE(2028,5,0),IF(Mitarbeiter!$D255="",DATE(2028,5,0),Mitarbeiter!$D255),TODAY()))-(MAX(DATE(2028,4,1),Mitarbeiter!$C255))+1),MAX(0,NETWORKDAYS(MAX(DATE(2028,4,1),Mitarbeiter!$C255),MIN(DATE(2028,5,0),IF(Mitarbeiter!$D255="",DATE(2028,5,0),Mitarbeiter!$D255),TODAY()),Einstellungen!$F$13:$F$67)))*N(Mitarbeiter!$E255)/IF(Einstellungen!$C$11="7 Tage",7,5),N('Ist-Stunden'!AG255)),MAX(IF(Einstellungen!$C$11="7 Tage",MAX(0,(MIN(DATE(2028,5,0),IF(Mitarbeiter!$D255="",DATE(2028,5,0),Mitarbeiter!$D255),TODAY()))-(MAX(DATE(2028,4,1),Mitarbeiter!$C255))+1),MAX(0,NETWORKDAYS(MAX(DATE(2028,4,1),Mitarbeiter!$C255),MIN(DATE(2028,5,0),IF(Mitarbeiter!$D255="",DATE(2028,5,0),Mitarbeiter!$D255),TODAY()),Einstellungen!$F$13:$F$67)))*N(Mitarbeiter!$E255)/IF(Einstellungen!$C$11="7 Tage",7,5),N('Ist-Stunden'!AG255)+(N(Krankheitstage!BF255)+N(Krankheitstage!BR255))*N($C255))))</f>
        <v/>
      </c>
      <c r="BL255" s="76">
        <f>IF($B255="",0,IF(Einstellungen!$C$10="Ja",MAX(IF(Einstellungen!$C$11="7 Tage",MAX(0,(MIN(DATE(2028,6,0),IF(Mitarbeiter!$D255="",DATE(2028,6,0),Mitarbeiter!$D255),TODAY()))-(MAX(DATE(2028,5,1),Mitarbeiter!$C255))+1),MAX(0,NETWORKDAYS(MAX(DATE(2028,5,1),Mitarbeiter!$C255),MIN(DATE(2028,6,0),IF(Mitarbeiter!$D255="",DATE(2028,6,0),Mitarbeiter!$D255),TODAY()),Einstellungen!$F$13:$F$67)))*N(Mitarbeiter!$E255)/IF(Einstellungen!$C$11="7 Tage",7,5),N('Ist-Stunden'!AH255)),MAX(IF(Einstellungen!$C$11="7 Tage",MAX(0,(MIN(DATE(2028,6,0),IF(Mitarbeiter!$D255="",DATE(2028,6,0),Mitarbeiter!$D255),TODAY()))-(MAX(DATE(2028,5,1),Mitarbeiter!$C255))+1),MAX(0,NETWORKDAYS(MAX(DATE(2028,5,1),Mitarbeiter!$C255),MIN(DATE(2028,6,0),IF(Mitarbeiter!$D255="",DATE(2028,6,0),Mitarbeiter!$D255),TODAY()),Einstellungen!$F$13:$F$67)))*N(Mitarbeiter!$E255)/IF(Einstellungen!$C$11="7 Tage",7,5),N('Ist-Stunden'!AH255)+(N(Krankheitstage!BG255)+N(Krankheitstage!BS255))*N($C255))))</f>
        <v/>
      </c>
      <c r="BM255" s="76">
        <f>IF($B255="",0,IF(Einstellungen!$C$10="Ja",MAX(IF(Einstellungen!$C$11="7 Tage",MAX(0,(MIN(DATE(2028,7,0),IF(Mitarbeiter!$D255="",DATE(2028,7,0),Mitarbeiter!$D255),TODAY()))-(MAX(DATE(2028,6,1),Mitarbeiter!$C255))+1),MAX(0,NETWORKDAYS(MAX(DATE(2028,6,1),Mitarbeiter!$C255),MIN(DATE(2028,7,0),IF(Mitarbeiter!$D255="",DATE(2028,7,0),Mitarbeiter!$D255),TODAY()),Einstellungen!$F$13:$F$67)))*N(Mitarbeiter!$E255)/IF(Einstellungen!$C$11="7 Tage",7,5),N('Ist-Stunden'!AI255)),MAX(IF(Einstellungen!$C$11="7 Tage",MAX(0,(MIN(DATE(2028,7,0),IF(Mitarbeiter!$D255="",DATE(2028,7,0),Mitarbeiter!$D255),TODAY()))-(MAX(DATE(2028,6,1),Mitarbeiter!$C255))+1),MAX(0,NETWORKDAYS(MAX(DATE(2028,6,1),Mitarbeiter!$C255),MIN(DATE(2028,7,0),IF(Mitarbeiter!$D255="",DATE(2028,7,0),Mitarbeiter!$D255),TODAY()),Einstellungen!$F$13:$F$67)))*N(Mitarbeiter!$E255)/IF(Einstellungen!$C$11="7 Tage",7,5),N('Ist-Stunden'!AI255)+(N(Krankheitstage!BH255)+N(Krankheitstage!BT255))*N($C255))))</f>
        <v/>
      </c>
      <c r="BN255" s="76">
        <f>IF($B255="",0,IF(Einstellungen!$C$10="Ja",MAX(IF(Einstellungen!$C$11="7 Tage",MAX(0,(MIN(DATE(2028,8,0),IF(Mitarbeiter!$D255="",DATE(2028,8,0),Mitarbeiter!$D255),TODAY()))-(MAX(DATE(2028,7,1),Mitarbeiter!$C255))+1),MAX(0,NETWORKDAYS(MAX(DATE(2028,7,1),Mitarbeiter!$C255),MIN(DATE(2028,8,0),IF(Mitarbeiter!$D255="",DATE(2028,8,0),Mitarbeiter!$D255),TODAY()),Einstellungen!$F$13:$F$67)))*N(Mitarbeiter!$E255)/IF(Einstellungen!$C$11="7 Tage",7,5),N('Ist-Stunden'!AJ255)),MAX(IF(Einstellungen!$C$11="7 Tage",MAX(0,(MIN(DATE(2028,8,0),IF(Mitarbeiter!$D255="",DATE(2028,8,0),Mitarbeiter!$D255),TODAY()))-(MAX(DATE(2028,7,1),Mitarbeiter!$C255))+1),MAX(0,NETWORKDAYS(MAX(DATE(2028,7,1),Mitarbeiter!$C255),MIN(DATE(2028,8,0),IF(Mitarbeiter!$D255="",DATE(2028,8,0),Mitarbeiter!$D255),TODAY()),Einstellungen!$F$13:$F$67)))*N(Mitarbeiter!$E255)/IF(Einstellungen!$C$11="7 Tage",7,5),N('Ist-Stunden'!AJ255)+(N(Krankheitstage!BI255)+N(Krankheitstage!BU255))*N($C255))))</f>
        <v/>
      </c>
      <c r="BO255" s="76">
        <f>IF($B255="",0,IF(Einstellungen!$C$10="Ja",MAX(IF(Einstellungen!$C$11="7 Tage",MAX(0,(MIN(DATE(2028,9,0),IF(Mitarbeiter!$D255="",DATE(2028,9,0),Mitarbeiter!$D255),TODAY()))-(MAX(DATE(2028,8,1),Mitarbeiter!$C255))+1),MAX(0,NETWORKDAYS(MAX(DATE(2028,8,1),Mitarbeiter!$C255),MIN(DATE(2028,9,0),IF(Mitarbeiter!$D255="",DATE(2028,9,0),Mitarbeiter!$D255),TODAY()),Einstellungen!$F$13:$F$67)))*N(Mitarbeiter!$E255)/IF(Einstellungen!$C$11="7 Tage",7,5),N('Ist-Stunden'!AK255)),MAX(IF(Einstellungen!$C$11="7 Tage",MAX(0,(MIN(DATE(2028,9,0),IF(Mitarbeiter!$D255="",DATE(2028,9,0),Mitarbeiter!$D255),TODAY()))-(MAX(DATE(2028,8,1),Mitarbeiter!$C255))+1),MAX(0,NETWORKDAYS(MAX(DATE(2028,8,1),Mitarbeiter!$C255),MIN(DATE(2028,9,0),IF(Mitarbeiter!$D255="",DATE(2028,9,0),Mitarbeiter!$D255),TODAY()),Einstellungen!$F$13:$F$67)))*N(Mitarbeiter!$E255)/IF(Einstellungen!$C$11="7 Tage",7,5),N('Ist-Stunden'!AK255)+(N(Krankheitstage!BJ255)+N(Krankheitstage!BV255))*N($C255))))</f>
        <v/>
      </c>
      <c r="BP255" s="76">
        <f>IF($B255="",0,IF(Einstellungen!$C$10="Ja",MAX(IF(Einstellungen!$C$11="7 Tage",MAX(0,(MIN(DATE(2028,10,0),IF(Mitarbeiter!$D255="",DATE(2028,10,0),Mitarbeiter!$D255),TODAY()))-(MAX(DATE(2028,9,1),Mitarbeiter!$C255))+1),MAX(0,NETWORKDAYS(MAX(DATE(2028,9,1),Mitarbeiter!$C255),MIN(DATE(2028,10,0),IF(Mitarbeiter!$D255="",DATE(2028,10,0),Mitarbeiter!$D255),TODAY()),Einstellungen!$F$13:$F$67)))*N(Mitarbeiter!$E255)/IF(Einstellungen!$C$11="7 Tage",7,5),N('Ist-Stunden'!AL255)),MAX(IF(Einstellungen!$C$11="7 Tage",MAX(0,(MIN(DATE(2028,10,0),IF(Mitarbeiter!$D255="",DATE(2028,10,0),Mitarbeiter!$D255),TODAY()))-(MAX(DATE(2028,9,1),Mitarbeiter!$C255))+1),MAX(0,NETWORKDAYS(MAX(DATE(2028,9,1),Mitarbeiter!$C255),MIN(DATE(2028,10,0),IF(Mitarbeiter!$D255="",DATE(2028,10,0),Mitarbeiter!$D255),TODAY()),Einstellungen!$F$13:$F$67)))*N(Mitarbeiter!$E255)/IF(Einstellungen!$C$11="7 Tage",7,5),N('Ist-Stunden'!AL255)+(N(Krankheitstage!BK255)+N(Krankheitstage!BW255))*N($C255))))</f>
        <v/>
      </c>
      <c r="BQ255" s="76">
        <f>IF($B255="",0,IF(Einstellungen!$C$10="Ja",MAX(IF(Einstellungen!$C$11="7 Tage",MAX(0,(MIN(DATE(2028,11,0),IF(Mitarbeiter!$D255="",DATE(2028,11,0),Mitarbeiter!$D255),TODAY()))-(MAX(DATE(2028,10,1),Mitarbeiter!$C255))+1),MAX(0,NETWORKDAYS(MAX(DATE(2028,10,1),Mitarbeiter!$C255),MIN(DATE(2028,11,0),IF(Mitarbeiter!$D255="",DATE(2028,11,0),Mitarbeiter!$D255),TODAY()),Einstellungen!$F$13:$F$67)))*N(Mitarbeiter!$E255)/IF(Einstellungen!$C$11="7 Tage",7,5),N('Ist-Stunden'!AM255)),MAX(IF(Einstellungen!$C$11="7 Tage",MAX(0,(MIN(DATE(2028,11,0),IF(Mitarbeiter!$D255="",DATE(2028,11,0),Mitarbeiter!$D255),TODAY()))-(MAX(DATE(2028,10,1),Mitarbeiter!$C255))+1),MAX(0,NETWORKDAYS(MAX(DATE(2028,10,1),Mitarbeiter!$C255),MIN(DATE(2028,11,0),IF(Mitarbeiter!$D255="",DATE(2028,11,0),Mitarbeiter!$D255),TODAY()),Einstellungen!$F$13:$F$67)))*N(Mitarbeiter!$E255)/IF(Einstellungen!$C$11="7 Tage",7,5),N('Ist-Stunden'!AM255)+(N(Krankheitstage!BL255)+N(Krankheitstage!BX255))*N($C255))))</f>
        <v/>
      </c>
      <c r="BR255" s="76">
        <f>IF($B255="",0,IF(Einstellungen!$C$10="Ja",MAX(IF(Einstellungen!$C$11="7 Tage",MAX(0,(MIN(DATE(2028,12,0),IF(Mitarbeiter!$D255="",DATE(2028,12,0),Mitarbeiter!$D255),TODAY()))-(MAX(DATE(2028,11,1),Mitarbeiter!$C255))+1),MAX(0,NETWORKDAYS(MAX(DATE(2028,11,1),Mitarbeiter!$C255),MIN(DATE(2028,12,0),IF(Mitarbeiter!$D255="",DATE(2028,12,0),Mitarbeiter!$D255),TODAY()),Einstellungen!$F$13:$F$67)))*N(Mitarbeiter!$E255)/IF(Einstellungen!$C$11="7 Tage",7,5),N('Ist-Stunden'!AN255)),MAX(IF(Einstellungen!$C$11="7 Tage",MAX(0,(MIN(DATE(2028,12,0),IF(Mitarbeiter!$D255="",DATE(2028,12,0),Mitarbeiter!$D255),TODAY()))-(MAX(DATE(2028,11,1),Mitarbeiter!$C255))+1),MAX(0,NETWORKDAYS(MAX(DATE(2028,11,1),Mitarbeiter!$C255),MIN(DATE(2028,12,0),IF(Mitarbeiter!$D255="",DATE(2028,12,0),Mitarbeiter!$D255),TODAY()),Einstellungen!$F$13:$F$67)))*N(Mitarbeiter!$E255)/IF(Einstellungen!$C$11="7 Tage",7,5),N('Ist-Stunden'!AN255)+(N(Krankheitstage!BM255)+N(Krankheitstage!BY255))*N($C255))))</f>
        <v/>
      </c>
      <c r="BS255" s="76">
        <f>IF($B255="",0,IF(Einstellungen!$C$10="Ja",MAX(IF(Einstellungen!$C$11="7 Tage",MAX(0,(MIN(DATE(2028,13,0),IF(Mitarbeiter!$D255="",DATE(2028,13,0),Mitarbeiter!$D255),TODAY()))-(MAX(DATE(2028,12,1),Mitarbeiter!$C255))+1),MAX(0,NETWORKDAYS(MAX(DATE(2028,12,1),Mitarbeiter!$C255),MIN(DATE(2028,13,0),IF(Mitarbeiter!$D255="",DATE(2028,13,0),Mitarbeiter!$D255),TODAY()),Einstellungen!$F$13:$F$67)))*N(Mitarbeiter!$E255)/IF(Einstellungen!$C$11="7 Tage",7,5),N('Ist-Stunden'!AO255)),MAX(IF(Einstellungen!$C$11="7 Tage",MAX(0,(MIN(DATE(2028,13,0),IF(Mitarbeiter!$D255="",DATE(2028,13,0),Mitarbeiter!$D255),TODAY()))-(MAX(DATE(2028,12,1),Mitarbeiter!$C255))+1),MAX(0,NETWORKDAYS(MAX(DATE(2028,12,1),Mitarbeiter!$C255),MIN(DATE(2028,13,0),IF(Mitarbeiter!$D255="",DATE(2028,13,0),Mitarbeiter!$D255),TODAY()),Einstellungen!$F$13:$F$67)))*N(Mitarbeiter!$E255)/IF(Einstellungen!$C$11="7 Tage",7,5),N('Ist-Stunden'!AO255)+(N(Krankheitstage!BN255)+N(Krankheitstage!BZ255))*N($C255))))</f>
        <v/>
      </c>
      <c r="BT255" s="76">
        <f>IF($B255="",0,IF(Einstellungen!$C$10="Ja",MAX(IF(Einstellungen!$C$11="7 Tage",MAX(0,(MIN(DATE(2029,2,0),IF(Mitarbeiter!$D255="",DATE(2029,2,0),Mitarbeiter!$D255),TODAY()))-(MAX(DATE(2029,1,1),Mitarbeiter!$C255))+1),MAX(0,NETWORKDAYS(MAX(DATE(2029,1,1),Mitarbeiter!$C255),MIN(DATE(2029,2,0),IF(Mitarbeiter!$D255="",DATE(2029,2,0),Mitarbeiter!$D255),TODAY()),Einstellungen!$F$13:$F$67)))*N(Mitarbeiter!$E255)/IF(Einstellungen!$C$11="7 Tage",7,5),N('Ist-Stunden'!AP255)),MAX(IF(Einstellungen!$C$11="7 Tage",MAX(0,(MIN(DATE(2029,2,0),IF(Mitarbeiter!$D255="",DATE(2029,2,0),Mitarbeiter!$D255),TODAY()))-(MAX(DATE(2029,1,1),Mitarbeiter!$C255))+1),MAX(0,NETWORKDAYS(MAX(DATE(2029,1,1),Mitarbeiter!$C255),MIN(DATE(2029,2,0),IF(Mitarbeiter!$D255="",DATE(2029,2,0),Mitarbeiter!$D255),TODAY()),Einstellungen!$F$13:$F$67)))*N(Mitarbeiter!$E255)/IF(Einstellungen!$C$11="7 Tage",7,5),N('Ist-Stunden'!AP255)+(N(Krankheitstage!CA255)+N(Krankheitstage!CM255))*N($C255))))</f>
        <v/>
      </c>
      <c r="BU255" s="76">
        <f>IF($B255="",0,IF(Einstellungen!$C$10="Ja",MAX(IF(Einstellungen!$C$11="7 Tage",MAX(0,(MIN(DATE(2029,3,0),IF(Mitarbeiter!$D255="",DATE(2029,3,0),Mitarbeiter!$D255),TODAY()))-(MAX(DATE(2029,2,1),Mitarbeiter!$C255))+1),MAX(0,NETWORKDAYS(MAX(DATE(2029,2,1),Mitarbeiter!$C255),MIN(DATE(2029,3,0),IF(Mitarbeiter!$D255="",DATE(2029,3,0),Mitarbeiter!$D255),TODAY()),Einstellungen!$F$13:$F$67)))*N(Mitarbeiter!$E255)/IF(Einstellungen!$C$11="7 Tage",7,5),N('Ist-Stunden'!AQ255)),MAX(IF(Einstellungen!$C$11="7 Tage",MAX(0,(MIN(DATE(2029,3,0),IF(Mitarbeiter!$D255="",DATE(2029,3,0),Mitarbeiter!$D255),TODAY()))-(MAX(DATE(2029,2,1),Mitarbeiter!$C255))+1),MAX(0,NETWORKDAYS(MAX(DATE(2029,2,1),Mitarbeiter!$C255),MIN(DATE(2029,3,0),IF(Mitarbeiter!$D255="",DATE(2029,3,0),Mitarbeiter!$D255),TODAY()),Einstellungen!$F$13:$F$67)))*N(Mitarbeiter!$E255)/IF(Einstellungen!$C$11="7 Tage",7,5),N('Ist-Stunden'!AQ255)+(N(Krankheitstage!CB255)+N(Krankheitstage!CN255))*N($C255))))</f>
        <v/>
      </c>
      <c r="BV255" s="76">
        <f>IF($B255="",0,IF(Einstellungen!$C$10="Ja",MAX(IF(Einstellungen!$C$11="7 Tage",MAX(0,(MIN(DATE(2029,4,0),IF(Mitarbeiter!$D255="",DATE(2029,4,0),Mitarbeiter!$D255),TODAY()))-(MAX(DATE(2029,3,1),Mitarbeiter!$C255))+1),MAX(0,NETWORKDAYS(MAX(DATE(2029,3,1),Mitarbeiter!$C255),MIN(DATE(2029,4,0),IF(Mitarbeiter!$D255="",DATE(2029,4,0),Mitarbeiter!$D255),TODAY()),Einstellungen!$F$13:$F$67)))*N(Mitarbeiter!$E255)/IF(Einstellungen!$C$11="7 Tage",7,5),N('Ist-Stunden'!AR255)),MAX(IF(Einstellungen!$C$11="7 Tage",MAX(0,(MIN(DATE(2029,4,0),IF(Mitarbeiter!$D255="",DATE(2029,4,0),Mitarbeiter!$D255),TODAY()))-(MAX(DATE(2029,3,1),Mitarbeiter!$C255))+1),MAX(0,NETWORKDAYS(MAX(DATE(2029,3,1),Mitarbeiter!$C255),MIN(DATE(2029,4,0),IF(Mitarbeiter!$D255="",DATE(2029,4,0),Mitarbeiter!$D255),TODAY()),Einstellungen!$F$13:$F$67)))*N(Mitarbeiter!$E255)/IF(Einstellungen!$C$11="7 Tage",7,5),N('Ist-Stunden'!AR255)+(N(Krankheitstage!CC255)+N(Krankheitstage!CO255))*N($C255))))</f>
        <v/>
      </c>
      <c r="BW255" s="76">
        <f>IF($B255="",0,IF(Einstellungen!$C$10="Ja",MAX(IF(Einstellungen!$C$11="7 Tage",MAX(0,(MIN(DATE(2029,5,0),IF(Mitarbeiter!$D255="",DATE(2029,5,0),Mitarbeiter!$D255),TODAY()))-(MAX(DATE(2029,4,1),Mitarbeiter!$C255))+1),MAX(0,NETWORKDAYS(MAX(DATE(2029,4,1),Mitarbeiter!$C255),MIN(DATE(2029,5,0),IF(Mitarbeiter!$D255="",DATE(2029,5,0),Mitarbeiter!$D255),TODAY()),Einstellungen!$F$13:$F$67)))*N(Mitarbeiter!$E255)/IF(Einstellungen!$C$11="7 Tage",7,5),N('Ist-Stunden'!AS255)),MAX(IF(Einstellungen!$C$11="7 Tage",MAX(0,(MIN(DATE(2029,5,0),IF(Mitarbeiter!$D255="",DATE(2029,5,0),Mitarbeiter!$D255),TODAY()))-(MAX(DATE(2029,4,1),Mitarbeiter!$C255))+1),MAX(0,NETWORKDAYS(MAX(DATE(2029,4,1),Mitarbeiter!$C255),MIN(DATE(2029,5,0),IF(Mitarbeiter!$D255="",DATE(2029,5,0),Mitarbeiter!$D255),TODAY()),Einstellungen!$F$13:$F$67)))*N(Mitarbeiter!$E255)/IF(Einstellungen!$C$11="7 Tage",7,5),N('Ist-Stunden'!AS255)+(N(Krankheitstage!CD255)+N(Krankheitstage!CP255))*N($C255))))</f>
        <v/>
      </c>
      <c r="BX255" s="76">
        <f>IF($B255="",0,IF(Einstellungen!$C$10="Ja",MAX(IF(Einstellungen!$C$11="7 Tage",MAX(0,(MIN(DATE(2029,6,0),IF(Mitarbeiter!$D255="",DATE(2029,6,0),Mitarbeiter!$D255),TODAY()))-(MAX(DATE(2029,5,1),Mitarbeiter!$C255))+1),MAX(0,NETWORKDAYS(MAX(DATE(2029,5,1),Mitarbeiter!$C255),MIN(DATE(2029,6,0),IF(Mitarbeiter!$D255="",DATE(2029,6,0),Mitarbeiter!$D255),TODAY()),Einstellungen!$F$13:$F$67)))*N(Mitarbeiter!$E255)/IF(Einstellungen!$C$11="7 Tage",7,5),N('Ist-Stunden'!AT255)),MAX(IF(Einstellungen!$C$11="7 Tage",MAX(0,(MIN(DATE(2029,6,0),IF(Mitarbeiter!$D255="",DATE(2029,6,0),Mitarbeiter!$D255),TODAY()))-(MAX(DATE(2029,5,1),Mitarbeiter!$C255))+1),MAX(0,NETWORKDAYS(MAX(DATE(2029,5,1),Mitarbeiter!$C255),MIN(DATE(2029,6,0),IF(Mitarbeiter!$D255="",DATE(2029,6,0),Mitarbeiter!$D255),TODAY()),Einstellungen!$F$13:$F$67)))*N(Mitarbeiter!$E255)/IF(Einstellungen!$C$11="7 Tage",7,5),N('Ist-Stunden'!AT255)+(N(Krankheitstage!CE255)+N(Krankheitstage!CQ255))*N($C255))))</f>
        <v/>
      </c>
      <c r="BY255" s="76">
        <f>IF($B255="",0,IF(Einstellungen!$C$10="Ja",MAX(IF(Einstellungen!$C$11="7 Tage",MAX(0,(MIN(DATE(2029,7,0),IF(Mitarbeiter!$D255="",DATE(2029,7,0),Mitarbeiter!$D255),TODAY()))-(MAX(DATE(2029,6,1),Mitarbeiter!$C255))+1),MAX(0,NETWORKDAYS(MAX(DATE(2029,6,1),Mitarbeiter!$C255),MIN(DATE(2029,7,0),IF(Mitarbeiter!$D255="",DATE(2029,7,0),Mitarbeiter!$D255),TODAY()),Einstellungen!$F$13:$F$67)))*N(Mitarbeiter!$E255)/IF(Einstellungen!$C$11="7 Tage",7,5),N('Ist-Stunden'!AU255)),MAX(IF(Einstellungen!$C$11="7 Tage",MAX(0,(MIN(DATE(2029,7,0),IF(Mitarbeiter!$D255="",DATE(2029,7,0),Mitarbeiter!$D255),TODAY()))-(MAX(DATE(2029,6,1),Mitarbeiter!$C255))+1),MAX(0,NETWORKDAYS(MAX(DATE(2029,6,1),Mitarbeiter!$C255),MIN(DATE(2029,7,0),IF(Mitarbeiter!$D255="",DATE(2029,7,0),Mitarbeiter!$D255),TODAY()),Einstellungen!$F$13:$F$67)))*N(Mitarbeiter!$E255)/IF(Einstellungen!$C$11="7 Tage",7,5),N('Ist-Stunden'!AU255)+(N(Krankheitstage!CF255)+N(Krankheitstage!CR255))*N($C255))))</f>
        <v/>
      </c>
      <c r="BZ255" s="76">
        <f>IF($B255="",0,IF(Einstellungen!$C$10="Ja",MAX(IF(Einstellungen!$C$11="7 Tage",MAX(0,(MIN(DATE(2029,8,0),IF(Mitarbeiter!$D255="",DATE(2029,8,0),Mitarbeiter!$D255),TODAY()))-(MAX(DATE(2029,7,1),Mitarbeiter!$C255))+1),MAX(0,NETWORKDAYS(MAX(DATE(2029,7,1),Mitarbeiter!$C255),MIN(DATE(2029,8,0),IF(Mitarbeiter!$D255="",DATE(2029,8,0),Mitarbeiter!$D255),TODAY()),Einstellungen!$F$13:$F$67)))*N(Mitarbeiter!$E255)/IF(Einstellungen!$C$11="7 Tage",7,5),N('Ist-Stunden'!AV255)),MAX(IF(Einstellungen!$C$11="7 Tage",MAX(0,(MIN(DATE(2029,8,0),IF(Mitarbeiter!$D255="",DATE(2029,8,0),Mitarbeiter!$D255),TODAY()))-(MAX(DATE(2029,7,1),Mitarbeiter!$C255))+1),MAX(0,NETWORKDAYS(MAX(DATE(2029,7,1),Mitarbeiter!$C255),MIN(DATE(2029,8,0),IF(Mitarbeiter!$D255="",DATE(2029,8,0),Mitarbeiter!$D255),TODAY()),Einstellungen!$F$13:$F$67)))*N(Mitarbeiter!$E255)/IF(Einstellungen!$C$11="7 Tage",7,5),N('Ist-Stunden'!AV255)+(N(Krankheitstage!CG255)+N(Krankheitstage!CS255))*N($C255))))</f>
        <v/>
      </c>
      <c r="CA255" s="76">
        <f>IF($B255="",0,IF(Einstellungen!$C$10="Ja",MAX(IF(Einstellungen!$C$11="7 Tage",MAX(0,(MIN(DATE(2029,9,0),IF(Mitarbeiter!$D255="",DATE(2029,9,0),Mitarbeiter!$D255),TODAY()))-(MAX(DATE(2029,8,1),Mitarbeiter!$C255))+1),MAX(0,NETWORKDAYS(MAX(DATE(2029,8,1),Mitarbeiter!$C255),MIN(DATE(2029,9,0),IF(Mitarbeiter!$D255="",DATE(2029,9,0),Mitarbeiter!$D255),TODAY()),Einstellungen!$F$13:$F$67)))*N(Mitarbeiter!$E255)/IF(Einstellungen!$C$11="7 Tage",7,5),N('Ist-Stunden'!AW255)),MAX(IF(Einstellungen!$C$11="7 Tage",MAX(0,(MIN(DATE(2029,9,0),IF(Mitarbeiter!$D255="",DATE(2029,9,0),Mitarbeiter!$D255),TODAY()))-(MAX(DATE(2029,8,1),Mitarbeiter!$C255))+1),MAX(0,NETWORKDAYS(MAX(DATE(2029,8,1),Mitarbeiter!$C255),MIN(DATE(2029,9,0),IF(Mitarbeiter!$D255="",DATE(2029,9,0),Mitarbeiter!$D255),TODAY()),Einstellungen!$F$13:$F$67)))*N(Mitarbeiter!$E255)/IF(Einstellungen!$C$11="7 Tage",7,5),N('Ist-Stunden'!AW255)+(N(Krankheitstage!CH255)+N(Krankheitstage!CT255))*N($C255))))</f>
        <v/>
      </c>
      <c r="CB255" s="76">
        <f>IF($B255="",0,IF(Einstellungen!$C$10="Ja",MAX(IF(Einstellungen!$C$11="7 Tage",MAX(0,(MIN(DATE(2029,10,0),IF(Mitarbeiter!$D255="",DATE(2029,10,0),Mitarbeiter!$D255),TODAY()))-(MAX(DATE(2029,9,1),Mitarbeiter!$C255))+1),MAX(0,NETWORKDAYS(MAX(DATE(2029,9,1),Mitarbeiter!$C255),MIN(DATE(2029,10,0),IF(Mitarbeiter!$D255="",DATE(2029,10,0),Mitarbeiter!$D255),TODAY()),Einstellungen!$F$13:$F$67)))*N(Mitarbeiter!$E255)/IF(Einstellungen!$C$11="7 Tage",7,5),N('Ist-Stunden'!AX255)),MAX(IF(Einstellungen!$C$11="7 Tage",MAX(0,(MIN(DATE(2029,10,0),IF(Mitarbeiter!$D255="",DATE(2029,10,0),Mitarbeiter!$D255),TODAY()))-(MAX(DATE(2029,9,1),Mitarbeiter!$C255))+1),MAX(0,NETWORKDAYS(MAX(DATE(2029,9,1),Mitarbeiter!$C255),MIN(DATE(2029,10,0),IF(Mitarbeiter!$D255="",DATE(2029,10,0),Mitarbeiter!$D255),TODAY()),Einstellungen!$F$13:$F$67)))*N(Mitarbeiter!$E255)/IF(Einstellungen!$C$11="7 Tage",7,5),N('Ist-Stunden'!AX255)+(N(Krankheitstage!CI255)+N(Krankheitstage!CU255))*N($C255))))</f>
        <v/>
      </c>
      <c r="CC255" s="76">
        <f>IF($B255="",0,IF(Einstellungen!$C$10="Ja",MAX(IF(Einstellungen!$C$11="7 Tage",MAX(0,(MIN(DATE(2029,11,0),IF(Mitarbeiter!$D255="",DATE(2029,11,0),Mitarbeiter!$D255),TODAY()))-(MAX(DATE(2029,10,1),Mitarbeiter!$C255))+1),MAX(0,NETWORKDAYS(MAX(DATE(2029,10,1),Mitarbeiter!$C255),MIN(DATE(2029,11,0),IF(Mitarbeiter!$D255="",DATE(2029,11,0),Mitarbeiter!$D255),TODAY()),Einstellungen!$F$13:$F$67)))*N(Mitarbeiter!$E255)/IF(Einstellungen!$C$11="7 Tage",7,5),N('Ist-Stunden'!AY255)),MAX(IF(Einstellungen!$C$11="7 Tage",MAX(0,(MIN(DATE(2029,11,0),IF(Mitarbeiter!$D255="",DATE(2029,11,0),Mitarbeiter!$D255),TODAY()))-(MAX(DATE(2029,10,1),Mitarbeiter!$C255))+1),MAX(0,NETWORKDAYS(MAX(DATE(2029,10,1),Mitarbeiter!$C255),MIN(DATE(2029,11,0),IF(Mitarbeiter!$D255="",DATE(2029,11,0),Mitarbeiter!$D255),TODAY()),Einstellungen!$F$13:$F$67)))*N(Mitarbeiter!$E255)/IF(Einstellungen!$C$11="7 Tage",7,5),N('Ist-Stunden'!AY255)+(N(Krankheitstage!CJ255)+N(Krankheitstage!CV255))*N($C255))))</f>
        <v/>
      </c>
      <c r="CD255" s="76">
        <f>IF($B255="",0,IF(Einstellungen!$C$10="Ja",MAX(IF(Einstellungen!$C$11="7 Tage",MAX(0,(MIN(DATE(2029,12,0),IF(Mitarbeiter!$D255="",DATE(2029,12,0),Mitarbeiter!$D255),TODAY()))-(MAX(DATE(2029,11,1),Mitarbeiter!$C255))+1),MAX(0,NETWORKDAYS(MAX(DATE(2029,11,1),Mitarbeiter!$C255),MIN(DATE(2029,12,0),IF(Mitarbeiter!$D255="",DATE(2029,12,0),Mitarbeiter!$D255),TODAY()),Einstellungen!$F$13:$F$67)))*N(Mitarbeiter!$E255)/IF(Einstellungen!$C$11="7 Tage",7,5),N('Ist-Stunden'!AZ255)),MAX(IF(Einstellungen!$C$11="7 Tage",MAX(0,(MIN(DATE(2029,12,0),IF(Mitarbeiter!$D255="",DATE(2029,12,0),Mitarbeiter!$D255),TODAY()))-(MAX(DATE(2029,11,1),Mitarbeiter!$C255))+1),MAX(0,NETWORKDAYS(MAX(DATE(2029,11,1),Mitarbeiter!$C255),MIN(DATE(2029,12,0),IF(Mitarbeiter!$D255="",DATE(2029,12,0),Mitarbeiter!$D255),TODAY()),Einstellungen!$F$13:$F$67)))*N(Mitarbeiter!$E255)/IF(Einstellungen!$C$11="7 Tage",7,5),N('Ist-Stunden'!AZ255)+(N(Krankheitstage!CK255)+N(Krankheitstage!CW255))*N($C255))))</f>
        <v/>
      </c>
      <c r="CE255" s="76">
        <f>IF($B255="",0,IF(Einstellungen!$C$10="Ja",MAX(IF(Einstellungen!$C$11="7 Tage",MAX(0,(MIN(DATE(2029,13,0),IF(Mitarbeiter!$D255="",DATE(2029,13,0),Mitarbeiter!$D255),TODAY()))-(MAX(DATE(2029,12,1),Mitarbeiter!$C255))+1),MAX(0,NETWORKDAYS(MAX(DATE(2029,12,1),Mitarbeiter!$C255),MIN(DATE(2029,13,0),IF(Mitarbeiter!$D255="",DATE(2029,13,0),Mitarbeiter!$D255),TODAY()),Einstellungen!$F$13:$F$67)))*N(Mitarbeiter!$E255)/IF(Einstellungen!$C$11="7 Tage",7,5),N('Ist-Stunden'!BA255)),MAX(IF(Einstellungen!$C$11="7 Tage",MAX(0,(MIN(DATE(2029,13,0),IF(Mitarbeiter!$D255="",DATE(2029,13,0),Mitarbeiter!$D255),TODAY()))-(MAX(DATE(2029,12,1),Mitarbeiter!$C255))+1),MAX(0,NETWORKDAYS(MAX(DATE(2029,12,1),Mitarbeiter!$C255),MIN(DATE(2029,13,0),IF(Mitarbeiter!$D255="",DATE(2029,13,0),Mitarbeiter!$D255),TODAY()),Einstellungen!$F$13:$F$67)))*N(Mitarbeiter!$E255)/IF(Einstellungen!$C$11="7 Tage",7,5),N('Ist-Stunden'!BA255)+(N(Krankheitstage!CL255)+N(Krankheitstage!CX255))*N($C255))))</f>
        <v/>
      </c>
      <c r="CF255" s="76">
        <f>IF($B255="",0,IF(Einstellungen!$C$10="Ja",MAX(IF(Einstellungen!$C$11="7 Tage",MAX(0,(MIN(DATE(2030,2,0),IF(Mitarbeiter!$D255="",DATE(2030,2,0),Mitarbeiter!$D255),TODAY()))-(MAX(DATE(2030,1,1),Mitarbeiter!$C255))+1),MAX(0,NETWORKDAYS(MAX(DATE(2030,1,1),Mitarbeiter!$C255),MIN(DATE(2030,2,0),IF(Mitarbeiter!$D255="",DATE(2030,2,0),Mitarbeiter!$D255),TODAY()),Einstellungen!$F$13:$F$67)))*N(Mitarbeiter!$E255)/IF(Einstellungen!$C$11="7 Tage",7,5),N('Ist-Stunden'!BB255)),MAX(IF(Einstellungen!$C$11="7 Tage",MAX(0,(MIN(DATE(2030,2,0),IF(Mitarbeiter!$D255="",DATE(2030,2,0),Mitarbeiter!$D255),TODAY()))-(MAX(DATE(2030,1,1),Mitarbeiter!$C255))+1),MAX(0,NETWORKDAYS(MAX(DATE(2030,1,1),Mitarbeiter!$C255),MIN(DATE(2030,2,0),IF(Mitarbeiter!$D255="",DATE(2030,2,0),Mitarbeiter!$D255),TODAY()),Einstellungen!$F$13:$F$67)))*N(Mitarbeiter!$E255)/IF(Einstellungen!$C$11="7 Tage",7,5),N('Ist-Stunden'!BB255)+(N(Krankheitstage!CY255)+N(Krankheitstage!DK255))*N($C255))))</f>
        <v/>
      </c>
      <c r="CG255" s="76">
        <f>IF($B255="",0,IF(Einstellungen!$C$10="Ja",MAX(IF(Einstellungen!$C$11="7 Tage",MAX(0,(MIN(DATE(2030,3,0),IF(Mitarbeiter!$D255="",DATE(2030,3,0),Mitarbeiter!$D255),TODAY()))-(MAX(DATE(2030,2,1),Mitarbeiter!$C255))+1),MAX(0,NETWORKDAYS(MAX(DATE(2030,2,1),Mitarbeiter!$C255),MIN(DATE(2030,3,0),IF(Mitarbeiter!$D255="",DATE(2030,3,0),Mitarbeiter!$D255),TODAY()),Einstellungen!$F$13:$F$67)))*N(Mitarbeiter!$E255)/IF(Einstellungen!$C$11="7 Tage",7,5),N('Ist-Stunden'!BC255)),MAX(IF(Einstellungen!$C$11="7 Tage",MAX(0,(MIN(DATE(2030,3,0),IF(Mitarbeiter!$D255="",DATE(2030,3,0),Mitarbeiter!$D255),TODAY()))-(MAX(DATE(2030,2,1),Mitarbeiter!$C255))+1),MAX(0,NETWORKDAYS(MAX(DATE(2030,2,1),Mitarbeiter!$C255),MIN(DATE(2030,3,0),IF(Mitarbeiter!$D255="",DATE(2030,3,0),Mitarbeiter!$D255),TODAY()),Einstellungen!$F$13:$F$67)))*N(Mitarbeiter!$E255)/IF(Einstellungen!$C$11="7 Tage",7,5),N('Ist-Stunden'!BC255)+(N(Krankheitstage!CZ255)+N(Krankheitstage!DL255))*N($C255))))</f>
        <v/>
      </c>
      <c r="CH255" s="76">
        <f>IF($B255="",0,IF(Einstellungen!$C$10="Ja",MAX(IF(Einstellungen!$C$11="7 Tage",MAX(0,(MIN(DATE(2030,4,0),IF(Mitarbeiter!$D255="",DATE(2030,4,0),Mitarbeiter!$D255),TODAY()))-(MAX(DATE(2030,3,1),Mitarbeiter!$C255))+1),MAX(0,NETWORKDAYS(MAX(DATE(2030,3,1),Mitarbeiter!$C255),MIN(DATE(2030,4,0),IF(Mitarbeiter!$D255="",DATE(2030,4,0),Mitarbeiter!$D255),TODAY()),Einstellungen!$F$13:$F$67)))*N(Mitarbeiter!$E255)/IF(Einstellungen!$C$11="7 Tage",7,5),N('Ist-Stunden'!BD255)),MAX(IF(Einstellungen!$C$11="7 Tage",MAX(0,(MIN(DATE(2030,4,0),IF(Mitarbeiter!$D255="",DATE(2030,4,0),Mitarbeiter!$D255),TODAY()))-(MAX(DATE(2030,3,1),Mitarbeiter!$C255))+1),MAX(0,NETWORKDAYS(MAX(DATE(2030,3,1),Mitarbeiter!$C255),MIN(DATE(2030,4,0),IF(Mitarbeiter!$D255="",DATE(2030,4,0),Mitarbeiter!$D255),TODAY()),Einstellungen!$F$13:$F$67)))*N(Mitarbeiter!$E255)/IF(Einstellungen!$C$11="7 Tage",7,5),N('Ist-Stunden'!BD255)+(N(Krankheitstage!DA255)+N(Krankheitstage!DM255))*N($C255))))</f>
        <v/>
      </c>
      <c r="CI255" s="76">
        <f>IF($B255="",0,IF(Einstellungen!$C$10="Ja",MAX(IF(Einstellungen!$C$11="7 Tage",MAX(0,(MIN(DATE(2030,5,0),IF(Mitarbeiter!$D255="",DATE(2030,5,0),Mitarbeiter!$D255),TODAY()))-(MAX(DATE(2030,4,1),Mitarbeiter!$C255))+1),MAX(0,NETWORKDAYS(MAX(DATE(2030,4,1),Mitarbeiter!$C255),MIN(DATE(2030,5,0),IF(Mitarbeiter!$D255="",DATE(2030,5,0),Mitarbeiter!$D255),TODAY()),Einstellungen!$F$13:$F$67)))*N(Mitarbeiter!$E255)/IF(Einstellungen!$C$11="7 Tage",7,5),N('Ist-Stunden'!BE255)),MAX(IF(Einstellungen!$C$11="7 Tage",MAX(0,(MIN(DATE(2030,5,0),IF(Mitarbeiter!$D255="",DATE(2030,5,0),Mitarbeiter!$D255),TODAY()))-(MAX(DATE(2030,4,1),Mitarbeiter!$C255))+1),MAX(0,NETWORKDAYS(MAX(DATE(2030,4,1),Mitarbeiter!$C255),MIN(DATE(2030,5,0),IF(Mitarbeiter!$D255="",DATE(2030,5,0),Mitarbeiter!$D255),TODAY()),Einstellungen!$F$13:$F$67)))*N(Mitarbeiter!$E255)/IF(Einstellungen!$C$11="7 Tage",7,5),N('Ist-Stunden'!BE255)+(N(Krankheitstage!DB255)+N(Krankheitstage!DN255))*N($C255))))</f>
        <v/>
      </c>
      <c r="CJ255" s="76">
        <f>IF($B255="",0,IF(Einstellungen!$C$10="Ja",MAX(IF(Einstellungen!$C$11="7 Tage",MAX(0,(MIN(DATE(2030,6,0),IF(Mitarbeiter!$D255="",DATE(2030,6,0),Mitarbeiter!$D255),TODAY()))-(MAX(DATE(2030,5,1),Mitarbeiter!$C255))+1),MAX(0,NETWORKDAYS(MAX(DATE(2030,5,1),Mitarbeiter!$C255),MIN(DATE(2030,6,0),IF(Mitarbeiter!$D255="",DATE(2030,6,0),Mitarbeiter!$D255),TODAY()),Einstellungen!$F$13:$F$67)))*N(Mitarbeiter!$E255)/IF(Einstellungen!$C$11="7 Tage",7,5),N('Ist-Stunden'!BF255)),MAX(IF(Einstellungen!$C$11="7 Tage",MAX(0,(MIN(DATE(2030,6,0),IF(Mitarbeiter!$D255="",DATE(2030,6,0),Mitarbeiter!$D255),TODAY()))-(MAX(DATE(2030,5,1),Mitarbeiter!$C255))+1),MAX(0,NETWORKDAYS(MAX(DATE(2030,5,1),Mitarbeiter!$C255),MIN(DATE(2030,6,0),IF(Mitarbeiter!$D255="",DATE(2030,6,0),Mitarbeiter!$D255),TODAY()),Einstellungen!$F$13:$F$67)))*N(Mitarbeiter!$E255)/IF(Einstellungen!$C$11="7 Tage",7,5),N('Ist-Stunden'!BF255)+(N(Krankheitstage!DC255)+N(Krankheitstage!DO255))*N($C255))))</f>
        <v/>
      </c>
      <c r="CK255" s="76">
        <f>IF($B255="",0,IF(Einstellungen!$C$10="Ja",MAX(IF(Einstellungen!$C$11="7 Tage",MAX(0,(MIN(DATE(2030,7,0),IF(Mitarbeiter!$D255="",DATE(2030,7,0),Mitarbeiter!$D255),TODAY()))-(MAX(DATE(2030,6,1),Mitarbeiter!$C255))+1),MAX(0,NETWORKDAYS(MAX(DATE(2030,6,1),Mitarbeiter!$C255),MIN(DATE(2030,7,0),IF(Mitarbeiter!$D255="",DATE(2030,7,0),Mitarbeiter!$D255),TODAY()),Einstellungen!$F$13:$F$67)))*N(Mitarbeiter!$E255)/IF(Einstellungen!$C$11="7 Tage",7,5),N('Ist-Stunden'!BG255)),MAX(IF(Einstellungen!$C$11="7 Tage",MAX(0,(MIN(DATE(2030,7,0),IF(Mitarbeiter!$D255="",DATE(2030,7,0),Mitarbeiter!$D255),TODAY()))-(MAX(DATE(2030,6,1),Mitarbeiter!$C255))+1),MAX(0,NETWORKDAYS(MAX(DATE(2030,6,1),Mitarbeiter!$C255),MIN(DATE(2030,7,0),IF(Mitarbeiter!$D255="",DATE(2030,7,0),Mitarbeiter!$D255),TODAY()),Einstellungen!$F$13:$F$67)))*N(Mitarbeiter!$E255)/IF(Einstellungen!$C$11="7 Tage",7,5),N('Ist-Stunden'!BG255)+(N(Krankheitstage!DD255)+N(Krankheitstage!DP255))*N($C255))))</f>
        <v/>
      </c>
      <c r="CL255" s="76">
        <f>IF($B255="",0,IF(Einstellungen!$C$10="Ja",MAX(IF(Einstellungen!$C$11="7 Tage",MAX(0,(MIN(DATE(2030,8,0),IF(Mitarbeiter!$D255="",DATE(2030,8,0),Mitarbeiter!$D255),TODAY()))-(MAX(DATE(2030,7,1),Mitarbeiter!$C255))+1),MAX(0,NETWORKDAYS(MAX(DATE(2030,7,1),Mitarbeiter!$C255),MIN(DATE(2030,8,0),IF(Mitarbeiter!$D255="",DATE(2030,8,0),Mitarbeiter!$D255),TODAY()),Einstellungen!$F$13:$F$67)))*N(Mitarbeiter!$E255)/IF(Einstellungen!$C$11="7 Tage",7,5),N('Ist-Stunden'!BH255)),MAX(IF(Einstellungen!$C$11="7 Tage",MAX(0,(MIN(DATE(2030,8,0),IF(Mitarbeiter!$D255="",DATE(2030,8,0),Mitarbeiter!$D255),TODAY()))-(MAX(DATE(2030,7,1),Mitarbeiter!$C255))+1),MAX(0,NETWORKDAYS(MAX(DATE(2030,7,1),Mitarbeiter!$C255),MIN(DATE(2030,8,0),IF(Mitarbeiter!$D255="",DATE(2030,8,0),Mitarbeiter!$D255),TODAY()),Einstellungen!$F$13:$F$67)))*N(Mitarbeiter!$E255)/IF(Einstellungen!$C$11="7 Tage",7,5),N('Ist-Stunden'!BH255)+(N(Krankheitstage!DE255)+N(Krankheitstage!DQ255))*N($C255))))</f>
        <v/>
      </c>
      <c r="CM255" s="76">
        <f>IF($B255="",0,IF(Einstellungen!$C$10="Ja",MAX(IF(Einstellungen!$C$11="7 Tage",MAX(0,(MIN(DATE(2030,9,0),IF(Mitarbeiter!$D255="",DATE(2030,9,0),Mitarbeiter!$D255),TODAY()))-(MAX(DATE(2030,8,1),Mitarbeiter!$C255))+1),MAX(0,NETWORKDAYS(MAX(DATE(2030,8,1),Mitarbeiter!$C255),MIN(DATE(2030,9,0),IF(Mitarbeiter!$D255="",DATE(2030,9,0),Mitarbeiter!$D255),TODAY()),Einstellungen!$F$13:$F$67)))*N(Mitarbeiter!$E255)/IF(Einstellungen!$C$11="7 Tage",7,5),N('Ist-Stunden'!BI255)),MAX(IF(Einstellungen!$C$11="7 Tage",MAX(0,(MIN(DATE(2030,9,0),IF(Mitarbeiter!$D255="",DATE(2030,9,0),Mitarbeiter!$D255),TODAY()))-(MAX(DATE(2030,8,1),Mitarbeiter!$C255))+1),MAX(0,NETWORKDAYS(MAX(DATE(2030,8,1),Mitarbeiter!$C255),MIN(DATE(2030,9,0),IF(Mitarbeiter!$D255="",DATE(2030,9,0),Mitarbeiter!$D255),TODAY()),Einstellungen!$F$13:$F$67)))*N(Mitarbeiter!$E255)/IF(Einstellungen!$C$11="7 Tage",7,5),N('Ist-Stunden'!BI255)+(N(Krankheitstage!DF255)+N(Krankheitstage!DR255))*N($C255))))</f>
        <v/>
      </c>
      <c r="CN255" s="76">
        <f>IF($B255="",0,IF(Einstellungen!$C$10="Ja",MAX(IF(Einstellungen!$C$11="7 Tage",MAX(0,(MIN(DATE(2030,10,0),IF(Mitarbeiter!$D255="",DATE(2030,10,0),Mitarbeiter!$D255),TODAY()))-(MAX(DATE(2030,9,1),Mitarbeiter!$C255))+1),MAX(0,NETWORKDAYS(MAX(DATE(2030,9,1),Mitarbeiter!$C255),MIN(DATE(2030,10,0),IF(Mitarbeiter!$D255="",DATE(2030,10,0),Mitarbeiter!$D255),TODAY()),Einstellungen!$F$13:$F$67)))*N(Mitarbeiter!$E255)/IF(Einstellungen!$C$11="7 Tage",7,5),N('Ist-Stunden'!BJ255)),MAX(IF(Einstellungen!$C$11="7 Tage",MAX(0,(MIN(DATE(2030,10,0),IF(Mitarbeiter!$D255="",DATE(2030,10,0),Mitarbeiter!$D255),TODAY()))-(MAX(DATE(2030,9,1),Mitarbeiter!$C255))+1),MAX(0,NETWORKDAYS(MAX(DATE(2030,9,1),Mitarbeiter!$C255),MIN(DATE(2030,10,0),IF(Mitarbeiter!$D255="",DATE(2030,10,0),Mitarbeiter!$D255),TODAY()),Einstellungen!$F$13:$F$67)))*N(Mitarbeiter!$E255)/IF(Einstellungen!$C$11="7 Tage",7,5),N('Ist-Stunden'!BJ255)+(N(Krankheitstage!DG255)+N(Krankheitstage!DS255))*N($C255))))</f>
        <v/>
      </c>
      <c r="CO255" s="76">
        <f>IF($B255="",0,IF(Einstellungen!$C$10="Ja",MAX(IF(Einstellungen!$C$11="7 Tage",MAX(0,(MIN(DATE(2030,11,0),IF(Mitarbeiter!$D255="",DATE(2030,11,0),Mitarbeiter!$D255),TODAY()))-(MAX(DATE(2030,10,1),Mitarbeiter!$C255))+1),MAX(0,NETWORKDAYS(MAX(DATE(2030,10,1),Mitarbeiter!$C255),MIN(DATE(2030,11,0),IF(Mitarbeiter!$D255="",DATE(2030,11,0),Mitarbeiter!$D255),TODAY()),Einstellungen!$F$13:$F$67)))*N(Mitarbeiter!$E255)/IF(Einstellungen!$C$11="7 Tage",7,5),N('Ist-Stunden'!BK255)),MAX(IF(Einstellungen!$C$11="7 Tage",MAX(0,(MIN(DATE(2030,11,0),IF(Mitarbeiter!$D255="",DATE(2030,11,0),Mitarbeiter!$D255),TODAY()))-(MAX(DATE(2030,10,1),Mitarbeiter!$C255))+1),MAX(0,NETWORKDAYS(MAX(DATE(2030,10,1),Mitarbeiter!$C255),MIN(DATE(2030,11,0),IF(Mitarbeiter!$D255="",DATE(2030,11,0),Mitarbeiter!$D255),TODAY()),Einstellungen!$F$13:$F$67)))*N(Mitarbeiter!$E255)/IF(Einstellungen!$C$11="7 Tage",7,5),N('Ist-Stunden'!BK255)+(N(Krankheitstage!DH255)+N(Krankheitstage!DT255))*N($C255))))</f>
        <v/>
      </c>
      <c r="CP255" s="76">
        <f>IF($B255="",0,IF(Einstellungen!$C$10="Ja",MAX(IF(Einstellungen!$C$11="7 Tage",MAX(0,(MIN(DATE(2030,12,0),IF(Mitarbeiter!$D255="",DATE(2030,12,0),Mitarbeiter!$D255),TODAY()))-(MAX(DATE(2030,11,1),Mitarbeiter!$C255))+1),MAX(0,NETWORKDAYS(MAX(DATE(2030,11,1),Mitarbeiter!$C255),MIN(DATE(2030,12,0),IF(Mitarbeiter!$D255="",DATE(2030,12,0),Mitarbeiter!$D255),TODAY()),Einstellungen!$F$13:$F$67)))*N(Mitarbeiter!$E255)/IF(Einstellungen!$C$11="7 Tage",7,5),N('Ist-Stunden'!BL255)),MAX(IF(Einstellungen!$C$11="7 Tage",MAX(0,(MIN(DATE(2030,12,0),IF(Mitarbeiter!$D255="",DATE(2030,12,0),Mitarbeiter!$D255),TODAY()))-(MAX(DATE(2030,11,1),Mitarbeiter!$C255))+1),MAX(0,NETWORKDAYS(MAX(DATE(2030,11,1),Mitarbeiter!$C255),MIN(DATE(2030,12,0),IF(Mitarbeiter!$D255="",DATE(2030,12,0),Mitarbeiter!$D255),TODAY()),Einstellungen!$F$13:$F$67)))*N(Mitarbeiter!$E255)/IF(Einstellungen!$C$11="7 Tage",7,5),N('Ist-Stunden'!BL255)+(N(Krankheitstage!DI255)+N(Krankheitstage!DU255))*N($C255))))</f>
        <v/>
      </c>
      <c r="CQ255" s="76">
        <f>IF($B255="",0,IF(Einstellungen!$C$10="Ja",MAX(IF(Einstellungen!$C$11="7 Tage",MAX(0,(MIN(DATE(2030,13,0),IF(Mitarbeiter!$D255="",DATE(2030,13,0),Mitarbeiter!$D255),TODAY()))-(MAX(DATE(2030,12,1),Mitarbeiter!$C255))+1),MAX(0,NETWORKDAYS(MAX(DATE(2030,12,1),Mitarbeiter!$C255),MIN(DATE(2030,13,0),IF(Mitarbeiter!$D255="",DATE(2030,13,0),Mitarbeiter!$D255),TODAY()),Einstellungen!$F$13:$F$67)))*N(Mitarbeiter!$E255)/IF(Einstellungen!$C$11="7 Tage",7,5),N('Ist-Stunden'!BM255)),MAX(IF(Einstellungen!$C$11="7 Tage",MAX(0,(MIN(DATE(2030,13,0),IF(Mitarbeiter!$D255="",DATE(2030,13,0),Mitarbeiter!$D255),TODAY()))-(MAX(DATE(2030,12,1),Mitarbeiter!$C255))+1),MAX(0,NETWORKDAYS(MAX(DATE(2030,12,1),Mitarbeiter!$C255),MIN(DATE(2030,13,0),IF(Mitarbeiter!$D255="",DATE(2030,13,0),Mitarbeiter!$D255),TODAY()),Einstellungen!$F$13:$F$67)))*N(Mitarbeiter!$E255)/IF(Einstellungen!$C$11="7 Tage",7,5),N('Ist-Stunden'!BM255)+(N(Krankheitstage!DJ255)+N(Krankheitstage!DV255))*N($C255))))</f>
        <v/>
      </c>
    </row>
    <row r="256">
      <c r="A256" s="73">
        <f>IF(Mitarbeiter!B256="","",Mitarbeiter!A256)</f>
        <v/>
      </c>
      <c r="B256" s="6">
        <f>IF(Mitarbeiter!B256="","",Mitarbeiter!B256)</f>
        <v/>
      </c>
      <c r="C256" s="74">
        <f>IF(Mitarbeiter!B256="","",Mitarbeiter!F256)</f>
        <v/>
      </c>
      <c r="D256" s="75">
        <f>N(INDEX(Krankheitstage!$G256:$DV256,1,(Einstellungen!$C$3-2026)*24+1))</f>
        <v/>
      </c>
      <c r="E256" s="75">
        <f>N(INDEX(Krankheitstage!$G256:$DV256,1,(Einstellungen!$C$3-2026)*24+2))</f>
        <v/>
      </c>
      <c r="F256" s="75">
        <f>N(INDEX(Krankheitstage!$G256:$DV256,1,(Einstellungen!$C$3-2026)*24+3))</f>
        <v/>
      </c>
      <c r="G256" s="75">
        <f>N(INDEX(Krankheitstage!$G256:$DV256,1,(Einstellungen!$C$3-2026)*24+4))</f>
        <v/>
      </c>
      <c r="H256" s="75">
        <f>N(INDEX(Krankheitstage!$G256:$DV256,1,(Einstellungen!$C$3-2026)*24+5))</f>
        <v/>
      </c>
      <c r="I256" s="75">
        <f>N(INDEX(Krankheitstage!$G256:$DV256,1,(Einstellungen!$C$3-2026)*24+6))</f>
        <v/>
      </c>
      <c r="J256" s="75">
        <f>N(INDEX(Krankheitstage!$G256:$DV256,1,(Einstellungen!$C$3-2026)*24+7))</f>
        <v/>
      </c>
      <c r="K256" s="75">
        <f>N(INDEX(Krankheitstage!$G256:$DV256,1,(Einstellungen!$C$3-2026)*24+8))</f>
        <v/>
      </c>
      <c r="L256" s="75">
        <f>N(INDEX(Krankheitstage!$G256:$DV256,1,(Einstellungen!$C$3-2026)*24+9))</f>
        <v/>
      </c>
      <c r="M256" s="75">
        <f>N(INDEX(Krankheitstage!$G256:$DV256,1,(Einstellungen!$C$3-2026)*24+10))</f>
        <v/>
      </c>
      <c r="N256" s="75">
        <f>N(INDEX(Krankheitstage!$G256:$DV256,1,(Einstellungen!$C$3-2026)*24+11))</f>
        <v/>
      </c>
      <c r="O256" s="75">
        <f>N(INDEX(Krankheitstage!$G256:$DV256,1,(Einstellungen!$C$3-2026)*24+12))</f>
        <v/>
      </c>
      <c r="P256" s="75">
        <f>IF($B256="","",SUM(D256:O256))</f>
        <v/>
      </c>
      <c r="Q256" s="75">
        <f>N(INDEX(Krankheitstage!$G256:$DV256,1,(Einstellungen!$C$3-2026)*24+13))</f>
        <v/>
      </c>
      <c r="R256" s="75">
        <f>N(INDEX(Krankheitstage!$G256:$DV256,1,(Einstellungen!$C$3-2026)*24+14))</f>
        <v/>
      </c>
      <c r="S256" s="75">
        <f>N(INDEX(Krankheitstage!$G256:$DV256,1,(Einstellungen!$C$3-2026)*24+15))</f>
        <v/>
      </c>
      <c r="T256" s="75">
        <f>N(INDEX(Krankheitstage!$G256:$DV256,1,(Einstellungen!$C$3-2026)*24+16))</f>
        <v/>
      </c>
      <c r="U256" s="75">
        <f>N(INDEX(Krankheitstage!$G256:$DV256,1,(Einstellungen!$C$3-2026)*24+17))</f>
        <v/>
      </c>
      <c r="V256" s="75">
        <f>N(INDEX(Krankheitstage!$G256:$DV256,1,(Einstellungen!$C$3-2026)*24+18))</f>
        <v/>
      </c>
      <c r="W256" s="75">
        <f>N(INDEX(Krankheitstage!$G256:$DV256,1,(Einstellungen!$C$3-2026)*24+19))</f>
        <v/>
      </c>
      <c r="X256" s="75">
        <f>N(INDEX(Krankheitstage!$G256:$DV256,1,(Einstellungen!$C$3-2026)*24+20))</f>
        <v/>
      </c>
      <c r="Y256" s="75">
        <f>N(INDEX(Krankheitstage!$G256:$DV256,1,(Einstellungen!$C$3-2026)*24+21))</f>
        <v/>
      </c>
      <c r="Z256" s="75">
        <f>N(INDEX(Krankheitstage!$G256:$DV256,1,(Einstellungen!$C$3-2026)*24+22))</f>
        <v/>
      </c>
      <c r="AA256" s="75">
        <f>N(INDEX(Krankheitstage!$G256:$DV256,1,(Einstellungen!$C$3-2026)*24+23))</f>
        <v/>
      </c>
      <c r="AB256" s="75">
        <f>N(INDEX(Krankheitstage!$G256:$DV256,1,(Einstellungen!$C$3-2026)*24+24))</f>
        <v/>
      </c>
      <c r="AC256" s="75">
        <f>IF($B256="","",SUM(Q256:AB256))</f>
        <v/>
      </c>
      <c r="AD256" s="75">
        <f>IF($B256="","",SUM(P256,AC256))</f>
        <v/>
      </c>
      <c r="AE256" s="76">
        <f>IF($B256="","",AD256*N(C256))</f>
        <v/>
      </c>
      <c r="AF256" s="75">
        <f>IF($B256="","",Krankheitstage!E256)</f>
        <v/>
      </c>
      <c r="AG256" s="76">
        <f>IF($B256="","",AF256*N(C256))</f>
        <v/>
      </c>
      <c r="AH256" s="76">
        <f>IF($B256="","",INDEX($AJ256:$CQ256,1,(Einstellungen!$C$3-2026)*12+1)+INDEX($AJ256:$CQ256,1,(Einstellungen!$C$3-2026)*12+2)+INDEX($AJ256:$CQ256,1,(Einstellungen!$C$3-2026)*12+3)+INDEX($AJ256:$CQ256,1,(Einstellungen!$C$3-2026)*12+4)+INDEX($AJ256:$CQ256,1,(Einstellungen!$C$3-2026)*12+5)+INDEX($AJ256:$CQ256,1,(Einstellungen!$C$3-2026)*12+6)+INDEX($AJ256:$CQ256,1,(Einstellungen!$C$3-2026)*12+7)+INDEX($AJ256:$CQ256,1,(Einstellungen!$C$3-2026)*12+8)+INDEX($AJ256:$CQ256,1,(Einstellungen!$C$3-2026)*12+9)+INDEX($AJ256:$CQ256,1,(Einstellungen!$C$3-2026)*12+10)+INDEX($AJ256:$CQ256,1,(Einstellungen!$C$3-2026)*12+11)+INDEX($AJ256:$CQ256,1,(Einstellungen!$C$3-2026)*12+12))</f>
        <v/>
      </c>
      <c r="AI256" s="76">
        <f>IF($B256="","",SUM($AJ256:$CQ256))</f>
        <v/>
      </c>
      <c r="AJ256" s="76">
        <f>IF($B256="",0,IF(Einstellungen!$C$10="Ja",MAX(IF(Einstellungen!$C$11="7 Tage",MAX(0,(MIN(DATE(2026,2,0),IF(Mitarbeiter!$D256="",DATE(2026,2,0),Mitarbeiter!$D256),TODAY()))-(MAX(DATE(2026,1,1),Mitarbeiter!$C256))+1),MAX(0,NETWORKDAYS(MAX(DATE(2026,1,1),Mitarbeiter!$C256),MIN(DATE(2026,2,0),IF(Mitarbeiter!$D256="",DATE(2026,2,0),Mitarbeiter!$D256),TODAY()),Einstellungen!$F$13:$F$67)))*N(Mitarbeiter!$E256)/IF(Einstellungen!$C$11="7 Tage",7,5),N('Ist-Stunden'!F256)),MAX(IF(Einstellungen!$C$11="7 Tage",MAX(0,(MIN(DATE(2026,2,0),IF(Mitarbeiter!$D256="",DATE(2026,2,0),Mitarbeiter!$D256),TODAY()))-(MAX(DATE(2026,1,1),Mitarbeiter!$C256))+1),MAX(0,NETWORKDAYS(MAX(DATE(2026,1,1),Mitarbeiter!$C256),MIN(DATE(2026,2,0),IF(Mitarbeiter!$D256="",DATE(2026,2,0),Mitarbeiter!$D256),TODAY()),Einstellungen!$F$13:$F$67)))*N(Mitarbeiter!$E256)/IF(Einstellungen!$C$11="7 Tage",7,5),N('Ist-Stunden'!F256)+(N(Krankheitstage!G256)+N(Krankheitstage!S256))*N($C256))))</f>
        <v/>
      </c>
      <c r="AK256" s="76">
        <f>IF($B256="",0,IF(Einstellungen!$C$10="Ja",MAX(IF(Einstellungen!$C$11="7 Tage",MAX(0,(MIN(DATE(2026,3,0),IF(Mitarbeiter!$D256="",DATE(2026,3,0),Mitarbeiter!$D256),TODAY()))-(MAX(DATE(2026,2,1),Mitarbeiter!$C256))+1),MAX(0,NETWORKDAYS(MAX(DATE(2026,2,1),Mitarbeiter!$C256),MIN(DATE(2026,3,0),IF(Mitarbeiter!$D256="",DATE(2026,3,0),Mitarbeiter!$D256),TODAY()),Einstellungen!$F$13:$F$67)))*N(Mitarbeiter!$E256)/IF(Einstellungen!$C$11="7 Tage",7,5),N('Ist-Stunden'!G256)),MAX(IF(Einstellungen!$C$11="7 Tage",MAX(0,(MIN(DATE(2026,3,0),IF(Mitarbeiter!$D256="",DATE(2026,3,0),Mitarbeiter!$D256),TODAY()))-(MAX(DATE(2026,2,1),Mitarbeiter!$C256))+1),MAX(0,NETWORKDAYS(MAX(DATE(2026,2,1),Mitarbeiter!$C256),MIN(DATE(2026,3,0),IF(Mitarbeiter!$D256="",DATE(2026,3,0),Mitarbeiter!$D256),TODAY()),Einstellungen!$F$13:$F$67)))*N(Mitarbeiter!$E256)/IF(Einstellungen!$C$11="7 Tage",7,5),N('Ist-Stunden'!G256)+(N(Krankheitstage!H256)+N(Krankheitstage!T256))*N($C256))))</f>
        <v/>
      </c>
      <c r="AL256" s="76">
        <f>IF($B256="",0,IF(Einstellungen!$C$10="Ja",MAX(IF(Einstellungen!$C$11="7 Tage",MAX(0,(MIN(DATE(2026,4,0),IF(Mitarbeiter!$D256="",DATE(2026,4,0),Mitarbeiter!$D256),TODAY()))-(MAX(DATE(2026,3,1),Mitarbeiter!$C256))+1),MAX(0,NETWORKDAYS(MAX(DATE(2026,3,1),Mitarbeiter!$C256),MIN(DATE(2026,4,0),IF(Mitarbeiter!$D256="",DATE(2026,4,0),Mitarbeiter!$D256),TODAY()),Einstellungen!$F$13:$F$67)))*N(Mitarbeiter!$E256)/IF(Einstellungen!$C$11="7 Tage",7,5),N('Ist-Stunden'!H256)),MAX(IF(Einstellungen!$C$11="7 Tage",MAX(0,(MIN(DATE(2026,4,0),IF(Mitarbeiter!$D256="",DATE(2026,4,0),Mitarbeiter!$D256),TODAY()))-(MAX(DATE(2026,3,1),Mitarbeiter!$C256))+1),MAX(0,NETWORKDAYS(MAX(DATE(2026,3,1),Mitarbeiter!$C256),MIN(DATE(2026,4,0),IF(Mitarbeiter!$D256="",DATE(2026,4,0),Mitarbeiter!$D256),TODAY()),Einstellungen!$F$13:$F$67)))*N(Mitarbeiter!$E256)/IF(Einstellungen!$C$11="7 Tage",7,5),N('Ist-Stunden'!H256)+(N(Krankheitstage!I256)+N(Krankheitstage!U256))*N($C256))))</f>
        <v/>
      </c>
      <c r="AM256" s="76">
        <f>IF($B256="",0,IF(Einstellungen!$C$10="Ja",MAX(IF(Einstellungen!$C$11="7 Tage",MAX(0,(MIN(DATE(2026,5,0),IF(Mitarbeiter!$D256="",DATE(2026,5,0),Mitarbeiter!$D256),TODAY()))-(MAX(DATE(2026,4,1),Mitarbeiter!$C256))+1),MAX(0,NETWORKDAYS(MAX(DATE(2026,4,1),Mitarbeiter!$C256),MIN(DATE(2026,5,0),IF(Mitarbeiter!$D256="",DATE(2026,5,0),Mitarbeiter!$D256),TODAY()),Einstellungen!$F$13:$F$67)))*N(Mitarbeiter!$E256)/IF(Einstellungen!$C$11="7 Tage",7,5),N('Ist-Stunden'!I256)),MAX(IF(Einstellungen!$C$11="7 Tage",MAX(0,(MIN(DATE(2026,5,0),IF(Mitarbeiter!$D256="",DATE(2026,5,0),Mitarbeiter!$D256),TODAY()))-(MAX(DATE(2026,4,1),Mitarbeiter!$C256))+1),MAX(0,NETWORKDAYS(MAX(DATE(2026,4,1),Mitarbeiter!$C256),MIN(DATE(2026,5,0),IF(Mitarbeiter!$D256="",DATE(2026,5,0),Mitarbeiter!$D256),TODAY()),Einstellungen!$F$13:$F$67)))*N(Mitarbeiter!$E256)/IF(Einstellungen!$C$11="7 Tage",7,5),N('Ist-Stunden'!I256)+(N(Krankheitstage!J256)+N(Krankheitstage!V256))*N($C256))))</f>
        <v/>
      </c>
      <c r="AN256" s="76">
        <f>IF($B256="",0,IF(Einstellungen!$C$10="Ja",MAX(IF(Einstellungen!$C$11="7 Tage",MAX(0,(MIN(DATE(2026,6,0),IF(Mitarbeiter!$D256="",DATE(2026,6,0),Mitarbeiter!$D256),TODAY()))-(MAX(DATE(2026,5,1),Mitarbeiter!$C256))+1),MAX(0,NETWORKDAYS(MAX(DATE(2026,5,1),Mitarbeiter!$C256),MIN(DATE(2026,6,0),IF(Mitarbeiter!$D256="",DATE(2026,6,0),Mitarbeiter!$D256),TODAY()),Einstellungen!$F$13:$F$67)))*N(Mitarbeiter!$E256)/IF(Einstellungen!$C$11="7 Tage",7,5),N('Ist-Stunden'!J256)),MAX(IF(Einstellungen!$C$11="7 Tage",MAX(0,(MIN(DATE(2026,6,0),IF(Mitarbeiter!$D256="",DATE(2026,6,0),Mitarbeiter!$D256),TODAY()))-(MAX(DATE(2026,5,1),Mitarbeiter!$C256))+1),MAX(0,NETWORKDAYS(MAX(DATE(2026,5,1),Mitarbeiter!$C256),MIN(DATE(2026,6,0),IF(Mitarbeiter!$D256="",DATE(2026,6,0),Mitarbeiter!$D256),TODAY()),Einstellungen!$F$13:$F$67)))*N(Mitarbeiter!$E256)/IF(Einstellungen!$C$11="7 Tage",7,5),N('Ist-Stunden'!J256)+(N(Krankheitstage!K256)+N(Krankheitstage!W256))*N($C256))))</f>
        <v/>
      </c>
      <c r="AO256" s="76">
        <f>IF($B256="",0,IF(Einstellungen!$C$10="Ja",MAX(IF(Einstellungen!$C$11="7 Tage",MAX(0,(MIN(DATE(2026,7,0),IF(Mitarbeiter!$D256="",DATE(2026,7,0),Mitarbeiter!$D256),TODAY()))-(MAX(DATE(2026,6,1),Mitarbeiter!$C256))+1),MAX(0,NETWORKDAYS(MAX(DATE(2026,6,1),Mitarbeiter!$C256),MIN(DATE(2026,7,0),IF(Mitarbeiter!$D256="",DATE(2026,7,0),Mitarbeiter!$D256),TODAY()),Einstellungen!$F$13:$F$67)))*N(Mitarbeiter!$E256)/IF(Einstellungen!$C$11="7 Tage",7,5),N('Ist-Stunden'!K256)),MAX(IF(Einstellungen!$C$11="7 Tage",MAX(0,(MIN(DATE(2026,7,0),IF(Mitarbeiter!$D256="",DATE(2026,7,0),Mitarbeiter!$D256),TODAY()))-(MAX(DATE(2026,6,1),Mitarbeiter!$C256))+1),MAX(0,NETWORKDAYS(MAX(DATE(2026,6,1),Mitarbeiter!$C256),MIN(DATE(2026,7,0),IF(Mitarbeiter!$D256="",DATE(2026,7,0),Mitarbeiter!$D256),TODAY()),Einstellungen!$F$13:$F$67)))*N(Mitarbeiter!$E256)/IF(Einstellungen!$C$11="7 Tage",7,5),N('Ist-Stunden'!K256)+(N(Krankheitstage!L256)+N(Krankheitstage!X256))*N($C256))))</f>
        <v/>
      </c>
      <c r="AP256" s="76">
        <f>IF($B256="",0,IF(Einstellungen!$C$10="Ja",MAX(IF(Einstellungen!$C$11="7 Tage",MAX(0,(MIN(DATE(2026,8,0),IF(Mitarbeiter!$D256="",DATE(2026,8,0),Mitarbeiter!$D256),TODAY()))-(MAX(DATE(2026,7,1),Mitarbeiter!$C256))+1),MAX(0,NETWORKDAYS(MAX(DATE(2026,7,1),Mitarbeiter!$C256),MIN(DATE(2026,8,0),IF(Mitarbeiter!$D256="",DATE(2026,8,0),Mitarbeiter!$D256),TODAY()),Einstellungen!$F$13:$F$67)))*N(Mitarbeiter!$E256)/IF(Einstellungen!$C$11="7 Tage",7,5),N('Ist-Stunden'!L256)),MAX(IF(Einstellungen!$C$11="7 Tage",MAX(0,(MIN(DATE(2026,8,0),IF(Mitarbeiter!$D256="",DATE(2026,8,0),Mitarbeiter!$D256),TODAY()))-(MAX(DATE(2026,7,1),Mitarbeiter!$C256))+1),MAX(0,NETWORKDAYS(MAX(DATE(2026,7,1),Mitarbeiter!$C256),MIN(DATE(2026,8,0),IF(Mitarbeiter!$D256="",DATE(2026,8,0),Mitarbeiter!$D256),TODAY()),Einstellungen!$F$13:$F$67)))*N(Mitarbeiter!$E256)/IF(Einstellungen!$C$11="7 Tage",7,5),N('Ist-Stunden'!L256)+(N(Krankheitstage!M256)+N(Krankheitstage!Y256))*N($C256))))</f>
        <v/>
      </c>
      <c r="AQ256" s="76">
        <f>IF($B256="",0,IF(Einstellungen!$C$10="Ja",MAX(IF(Einstellungen!$C$11="7 Tage",MAX(0,(MIN(DATE(2026,9,0),IF(Mitarbeiter!$D256="",DATE(2026,9,0),Mitarbeiter!$D256),TODAY()))-(MAX(DATE(2026,8,1),Mitarbeiter!$C256))+1),MAX(0,NETWORKDAYS(MAX(DATE(2026,8,1),Mitarbeiter!$C256),MIN(DATE(2026,9,0),IF(Mitarbeiter!$D256="",DATE(2026,9,0),Mitarbeiter!$D256),TODAY()),Einstellungen!$F$13:$F$67)))*N(Mitarbeiter!$E256)/IF(Einstellungen!$C$11="7 Tage",7,5),N('Ist-Stunden'!M256)),MAX(IF(Einstellungen!$C$11="7 Tage",MAX(0,(MIN(DATE(2026,9,0),IF(Mitarbeiter!$D256="",DATE(2026,9,0),Mitarbeiter!$D256),TODAY()))-(MAX(DATE(2026,8,1),Mitarbeiter!$C256))+1),MAX(0,NETWORKDAYS(MAX(DATE(2026,8,1),Mitarbeiter!$C256),MIN(DATE(2026,9,0),IF(Mitarbeiter!$D256="",DATE(2026,9,0),Mitarbeiter!$D256),TODAY()),Einstellungen!$F$13:$F$67)))*N(Mitarbeiter!$E256)/IF(Einstellungen!$C$11="7 Tage",7,5),N('Ist-Stunden'!M256)+(N(Krankheitstage!N256)+N(Krankheitstage!Z256))*N($C256))))</f>
        <v/>
      </c>
      <c r="AR256" s="76">
        <f>IF($B256="",0,IF(Einstellungen!$C$10="Ja",MAX(IF(Einstellungen!$C$11="7 Tage",MAX(0,(MIN(DATE(2026,10,0),IF(Mitarbeiter!$D256="",DATE(2026,10,0),Mitarbeiter!$D256),TODAY()))-(MAX(DATE(2026,9,1),Mitarbeiter!$C256))+1),MAX(0,NETWORKDAYS(MAX(DATE(2026,9,1),Mitarbeiter!$C256),MIN(DATE(2026,10,0),IF(Mitarbeiter!$D256="",DATE(2026,10,0),Mitarbeiter!$D256),TODAY()),Einstellungen!$F$13:$F$67)))*N(Mitarbeiter!$E256)/IF(Einstellungen!$C$11="7 Tage",7,5),N('Ist-Stunden'!N256)),MAX(IF(Einstellungen!$C$11="7 Tage",MAX(0,(MIN(DATE(2026,10,0),IF(Mitarbeiter!$D256="",DATE(2026,10,0),Mitarbeiter!$D256),TODAY()))-(MAX(DATE(2026,9,1),Mitarbeiter!$C256))+1),MAX(0,NETWORKDAYS(MAX(DATE(2026,9,1),Mitarbeiter!$C256),MIN(DATE(2026,10,0),IF(Mitarbeiter!$D256="",DATE(2026,10,0),Mitarbeiter!$D256),TODAY()),Einstellungen!$F$13:$F$67)))*N(Mitarbeiter!$E256)/IF(Einstellungen!$C$11="7 Tage",7,5),N('Ist-Stunden'!N256)+(N(Krankheitstage!O256)+N(Krankheitstage!AA256))*N($C256))))</f>
        <v/>
      </c>
      <c r="AS256" s="76">
        <f>IF($B256="",0,IF(Einstellungen!$C$10="Ja",MAX(IF(Einstellungen!$C$11="7 Tage",MAX(0,(MIN(DATE(2026,11,0),IF(Mitarbeiter!$D256="",DATE(2026,11,0),Mitarbeiter!$D256),TODAY()))-(MAX(DATE(2026,10,1),Mitarbeiter!$C256))+1),MAX(0,NETWORKDAYS(MAX(DATE(2026,10,1),Mitarbeiter!$C256),MIN(DATE(2026,11,0),IF(Mitarbeiter!$D256="",DATE(2026,11,0),Mitarbeiter!$D256),TODAY()),Einstellungen!$F$13:$F$67)))*N(Mitarbeiter!$E256)/IF(Einstellungen!$C$11="7 Tage",7,5),N('Ist-Stunden'!O256)),MAX(IF(Einstellungen!$C$11="7 Tage",MAX(0,(MIN(DATE(2026,11,0),IF(Mitarbeiter!$D256="",DATE(2026,11,0),Mitarbeiter!$D256),TODAY()))-(MAX(DATE(2026,10,1),Mitarbeiter!$C256))+1),MAX(0,NETWORKDAYS(MAX(DATE(2026,10,1),Mitarbeiter!$C256),MIN(DATE(2026,11,0),IF(Mitarbeiter!$D256="",DATE(2026,11,0),Mitarbeiter!$D256),TODAY()),Einstellungen!$F$13:$F$67)))*N(Mitarbeiter!$E256)/IF(Einstellungen!$C$11="7 Tage",7,5),N('Ist-Stunden'!O256)+(N(Krankheitstage!P256)+N(Krankheitstage!AB256))*N($C256))))</f>
        <v/>
      </c>
      <c r="AT256" s="76">
        <f>IF($B256="",0,IF(Einstellungen!$C$10="Ja",MAX(IF(Einstellungen!$C$11="7 Tage",MAX(0,(MIN(DATE(2026,12,0),IF(Mitarbeiter!$D256="",DATE(2026,12,0),Mitarbeiter!$D256),TODAY()))-(MAX(DATE(2026,11,1),Mitarbeiter!$C256))+1),MAX(0,NETWORKDAYS(MAX(DATE(2026,11,1),Mitarbeiter!$C256),MIN(DATE(2026,12,0),IF(Mitarbeiter!$D256="",DATE(2026,12,0),Mitarbeiter!$D256),TODAY()),Einstellungen!$F$13:$F$67)))*N(Mitarbeiter!$E256)/IF(Einstellungen!$C$11="7 Tage",7,5),N('Ist-Stunden'!P256)),MAX(IF(Einstellungen!$C$11="7 Tage",MAX(0,(MIN(DATE(2026,12,0),IF(Mitarbeiter!$D256="",DATE(2026,12,0),Mitarbeiter!$D256),TODAY()))-(MAX(DATE(2026,11,1),Mitarbeiter!$C256))+1),MAX(0,NETWORKDAYS(MAX(DATE(2026,11,1),Mitarbeiter!$C256),MIN(DATE(2026,12,0),IF(Mitarbeiter!$D256="",DATE(2026,12,0),Mitarbeiter!$D256),TODAY()),Einstellungen!$F$13:$F$67)))*N(Mitarbeiter!$E256)/IF(Einstellungen!$C$11="7 Tage",7,5),N('Ist-Stunden'!P256)+(N(Krankheitstage!Q256)+N(Krankheitstage!AC256))*N($C256))))</f>
        <v/>
      </c>
      <c r="AU256" s="76">
        <f>IF($B256="",0,IF(Einstellungen!$C$10="Ja",MAX(IF(Einstellungen!$C$11="7 Tage",MAX(0,(MIN(DATE(2026,13,0),IF(Mitarbeiter!$D256="",DATE(2026,13,0),Mitarbeiter!$D256),TODAY()))-(MAX(DATE(2026,12,1),Mitarbeiter!$C256))+1),MAX(0,NETWORKDAYS(MAX(DATE(2026,12,1),Mitarbeiter!$C256),MIN(DATE(2026,13,0),IF(Mitarbeiter!$D256="",DATE(2026,13,0),Mitarbeiter!$D256),TODAY()),Einstellungen!$F$13:$F$67)))*N(Mitarbeiter!$E256)/IF(Einstellungen!$C$11="7 Tage",7,5),N('Ist-Stunden'!Q256)),MAX(IF(Einstellungen!$C$11="7 Tage",MAX(0,(MIN(DATE(2026,13,0),IF(Mitarbeiter!$D256="",DATE(2026,13,0),Mitarbeiter!$D256),TODAY()))-(MAX(DATE(2026,12,1),Mitarbeiter!$C256))+1),MAX(0,NETWORKDAYS(MAX(DATE(2026,12,1),Mitarbeiter!$C256),MIN(DATE(2026,13,0),IF(Mitarbeiter!$D256="",DATE(2026,13,0),Mitarbeiter!$D256),TODAY()),Einstellungen!$F$13:$F$67)))*N(Mitarbeiter!$E256)/IF(Einstellungen!$C$11="7 Tage",7,5),N('Ist-Stunden'!Q256)+(N(Krankheitstage!R256)+N(Krankheitstage!AD256))*N($C256))))</f>
        <v/>
      </c>
      <c r="AV256" s="76">
        <f>IF($B256="",0,IF(Einstellungen!$C$10="Ja",MAX(IF(Einstellungen!$C$11="7 Tage",MAX(0,(MIN(DATE(2027,2,0),IF(Mitarbeiter!$D256="",DATE(2027,2,0),Mitarbeiter!$D256),TODAY()))-(MAX(DATE(2027,1,1),Mitarbeiter!$C256))+1),MAX(0,NETWORKDAYS(MAX(DATE(2027,1,1),Mitarbeiter!$C256),MIN(DATE(2027,2,0),IF(Mitarbeiter!$D256="",DATE(2027,2,0),Mitarbeiter!$D256),TODAY()),Einstellungen!$F$13:$F$67)))*N(Mitarbeiter!$E256)/IF(Einstellungen!$C$11="7 Tage",7,5),N('Ist-Stunden'!R256)),MAX(IF(Einstellungen!$C$11="7 Tage",MAX(0,(MIN(DATE(2027,2,0),IF(Mitarbeiter!$D256="",DATE(2027,2,0),Mitarbeiter!$D256),TODAY()))-(MAX(DATE(2027,1,1),Mitarbeiter!$C256))+1),MAX(0,NETWORKDAYS(MAX(DATE(2027,1,1),Mitarbeiter!$C256),MIN(DATE(2027,2,0),IF(Mitarbeiter!$D256="",DATE(2027,2,0),Mitarbeiter!$D256),TODAY()),Einstellungen!$F$13:$F$67)))*N(Mitarbeiter!$E256)/IF(Einstellungen!$C$11="7 Tage",7,5),N('Ist-Stunden'!R256)+(N(Krankheitstage!AE256)+N(Krankheitstage!AQ256))*N($C256))))</f>
        <v/>
      </c>
      <c r="AW256" s="76">
        <f>IF($B256="",0,IF(Einstellungen!$C$10="Ja",MAX(IF(Einstellungen!$C$11="7 Tage",MAX(0,(MIN(DATE(2027,3,0),IF(Mitarbeiter!$D256="",DATE(2027,3,0),Mitarbeiter!$D256),TODAY()))-(MAX(DATE(2027,2,1),Mitarbeiter!$C256))+1),MAX(0,NETWORKDAYS(MAX(DATE(2027,2,1),Mitarbeiter!$C256),MIN(DATE(2027,3,0),IF(Mitarbeiter!$D256="",DATE(2027,3,0),Mitarbeiter!$D256),TODAY()),Einstellungen!$F$13:$F$67)))*N(Mitarbeiter!$E256)/IF(Einstellungen!$C$11="7 Tage",7,5),N('Ist-Stunden'!S256)),MAX(IF(Einstellungen!$C$11="7 Tage",MAX(0,(MIN(DATE(2027,3,0),IF(Mitarbeiter!$D256="",DATE(2027,3,0),Mitarbeiter!$D256),TODAY()))-(MAX(DATE(2027,2,1),Mitarbeiter!$C256))+1),MAX(0,NETWORKDAYS(MAX(DATE(2027,2,1),Mitarbeiter!$C256),MIN(DATE(2027,3,0),IF(Mitarbeiter!$D256="",DATE(2027,3,0),Mitarbeiter!$D256),TODAY()),Einstellungen!$F$13:$F$67)))*N(Mitarbeiter!$E256)/IF(Einstellungen!$C$11="7 Tage",7,5),N('Ist-Stunden'!S256)+(N(Krankheitstage!AF256)+N(Krankheitstage!AR256))*N($C256))))</f>
        <v/>
      </c>
      <c r="AX256" s="76">
        <f>IF($B256="",0,IF(Einstellungen!$C$10="Ja",MAX(IF(Einstellungen!$C$11="7 Tage",MAX(0,(MIN(DATE(2027,4,0),IF(Mitarbeiter!$D256="",DATE(2027,4,0),Mitarbeiter!$D256),TODAY()))-(MAX(DATE(2027,3,1),Mitarbeiter!$C256))+1),MAX(0,NETWORKDAYS(MAX(DATE(2027,3,1),Mitarbeiter!$C256),MIN(DATE(2027,4,0),IF(Mitarbeiter!$D256="",DATE(2027,4,0),Mitarbeiter!$D256),TODAY()),Einstellungen!$F$13:$F$67)))*N(Mitarbeiter!$E256)/IF(Einstellungen!$C$11="7 Tage",7,5),N('Ist-Stunden'!T256)),MAX(IF(Einstellungen!$C$11="7 Tage",MAX(0,(MIN(DATE(2027,4,0),IF(Mitarbeiter!$D256="",DATE(2027,4,0),Mitarbeiter!$D256),TODAY()))-(MAX(DATE(2027,3,1),Mitarbeiter!$C256))+1),MAX(0,NETWORKDAYS(MAX(DATE(2027,3,1),Mitarbeiter!$C256),MIN(DATE(2027,4,0),IF(Mitarbeiter!$D256="",DATE(2027,4,0),Mitarbeiter!$D256),TODAY()),Einstellungen!$F$13:$F$67)))*N(Mitarbeiter!$E256)/IF(Einstellungen!$C$11="7 Tage",7,5),N('Ist-Stunden'!T256)+(N(Krankheitstage!AG256)+N(Krankheitstage!AS256))*N($C256))))</f>
        <v/>
      </c>
      <c r="AY256" s="76">
        <f>IF($B256="",0,IF(Einstellungen!$C$10="Ja",MAX(IF(Einstellungen!$C$11="7 Tage",MAX(0,(MIN(DATE(2027,5,0),IF(Mitarbeiter!$D256="",DATE(2027,5,0),Mitarbeiter!$D256),TODAY()))-(MAX(DATE(2027,4,1),Mitarbeiter!$C256))+1),MAX(0,NETWORKDAYS(MAX(DATE(2027,4,1),Mitarbeiter!$C256),MIN(DATE(2027,5,0),IF(Mitarbeiter!$D256="",DATE(2027,5,0),Mitarbeiter!$D256),TODAY()),Einstellungen!$F$13:$F$67)))*N(Mitarbeiter!$E256)/IF(Einstellungen!$C$11="7 Tage",7,5),N('Ist-Stunden'!U256)),MAX(IF(Einstellungen!$C$11="7 Tage",MAX(0,(MIN(DATE(2027,5,0),IF(Mitarbeiter!$D256="",DATE(2027,5,0),Mitarbeiter!$D256),TODAY()))-(MAX(DATE(2027,4,1),Mitarbeiter!$C256))+1),MAX(0,NETWORKDAYS(MAX(DATE(2027,4,1),Mitarbeiter!$C256),MIN(DATE(2027,5,0),IF(Mitarbeiter!$D256="",DATE(2027,5,0),Mitarbeiter!$D256),TODAY()),Einstellungen!$F$13:$F$67)))*N(Mitarbeiter!$E256)/IF(Einstellungen!$C$11="7 Tage",7,5),N('Ist-Stunden'!U256)+(N(Krankheitstage!AH256)+N(Krankheitstage!AT256))*N($C256))))</f>
        <v/>
      </c>
      <c r="AZ256" s="76">
        <f>IF($B256="",0,IF(Einstellungen!$C$10="Ja",MAX(IF(Einstellungen!$C$11="7 Tage",MAX(0,(MIN(DATE(2027,6,0),IF(Mitarbeiter!$D256="",DATE(2027,6,0),Mitarbeiter!$D256),TODAY()))-(MAX(DATE(2027,5,1),Mitarbeiter!$C256))+1),MAX(0,NETWORKDAYS(MAX(DATE(2027,5,1),Mitarbeiter!$C256),MIN(DATE(2027,6,0),IF(Mitarbeiter!$D256="",DATE(2027,6,0),Mitarbeiter!$D256),TODAY()),Einstellungen!$F$13:$F$67)))*N(Mitarbeiter!$E256)/IF(Einstellungen!$C$11="7 Tage",7,5),N('Ist-Stunden'!V256)),MAX(IF(Einstellungen!$C$11="7 Tage",MAX(0,(MIN(DATE(2027,6,0),IF(Mitarbeiter!$D256="",DATE(2027,6,0),Mitarbeiter!$D256),TODAY()))-(MAX(DATE(2027,5,1),Mitarbeiter!$C256))+1),MAX(0,NETWORKDAYS(MAX(DATE(2027,5,1),Mitarbeiter!$C256),MIN(DATE(2027,6,0),IF(Mitarbeiter!$D256="",DATE(2027,6,0),Mitarbeiter!$D256),TODAY()),Einstellungen!$F$13:$F$67)))*N(Mitarbeiter!$E256)/IF(Einstellungen!$C$11="7 Tage",7,5),N('Ist-Stunden'!V256)+(N(Krankheitstage!AI256)+N(Krankheitstage!AU256))*N($C256))))</f>
        <v/>
      </c>
      <c r="BA256" s="76">
        <f>IF($B256="",0,IF(Einstellungen!$C$10="Ja",MAX(IF(Einstellungen!$C$11="7 Tage",MAX(0,(MIN(DATE(2027,7,0),IF(Mitarbeiter!$D256="",DATE(2027,7,0),Mitarbeiter!$D256),TODAY()))-(MAX(DATE(2027,6,1),Mitarbeiter!$C256))+1),MAX(0,NETWORKDAYS(MAX(DATE(2027,6,1),Mitarbeiter!$C256),MIN(DATE(2027,7,0),IF(Mitarbeiter!$D256="",DATE(2027,7,0),Mitarbeiter!$D256),TODAY()),Einstellungen!$F$13:$F$67)))*N(Mitarbeiter!$E256)/IF(Einstellungen!$C$11="7 Tage",7,5),N('Ist-Stunden'!W256)),MAX(IF(Einstellungen!$C$11="7 Tage",MAX(0,(MIN(DATE(2027,7,0),IF(Mitarbeiter!$D256="",DATE(2027,7,0),Mitarbeiter!$D256),TODAY()))-(MAX(DATE(2027,6,1),Mitarbeiter!$C256))+1),MAX(0,NETWORKDAYS(MAX(DATE(2027,6,1),Mitarbeiter!$C256),MIN(DATE(2027,7,0),IF(Mitarbeiter!$D256="",DATE(2027,7,0),Mitarbeiter!$D256),TODAY()),Einstellungen!$F$13:$F$67)))*N(Mitarbeiter!$E256)/IF(Einstellungen!$C$11="7 Tage",7,5),N('Ist-Stunden'!W256)+(N(Krankheitstage!AJ256)+N(Krankheitstage!AV256))*N($C256))))</f>
        <v/>
      </c>
      <c r="BB256" s="76">
        <f>IF($B256="",0,IF(Einstellungen!$C$10="Ja",MAX(IF(Einstellungen!$C$11="7 Tage",MAX(0,(MIN(DATE(2027,8,0),IF(Mitarbeiter!$D256="",DATE(2027,8,0),Mitarbeiter!$D256),TODAY()))-(MAX(DATE(2027,7,1),Mitarbeiter!$C256))+1),MAX(0,NETWORKDAYS(MAX(DATE(2027,7,1),Mitarbeiter!$C256),MIN(DATE(2027,8,0),IF(Mitarbeiter!$D256="",DATE(2027,8,0),Mitarbeiter!$D256),TODAY()),Einstellungen!$F$13:$F$67)))*N(Mitarbeiter!$E256)/IF(Einstellungen!$C$11="7 Tage",7,5),N('Ist-Stunden'!X256)),MAX(IF(Einstellungen!$C$11="7 Tage",MAX(0,(MIN(DATE(2027,8,0),IF(Mitarbeiter!$D256="",DATE(2027,8,0),Mitarbeiter!$D256),TODAY()))-(MAX(DATE(2027,7,1),Mitarbeiter!$C256))+1),MAX(0,NETWORKDAYS(MAX(DATE(2027,7,1),Mitarbeiter!$C256),MIN(DATE(2027,8,0),IF(Mitarbeiter!$D256="",DATE(2027,8,0),Mitarbeiter!$D256),TODAY()),Einstellungen!$F$13:$F$67)))*N(Mitarbeiter!$E256)/IF(Einstellungen!$C$11="7 Tage",7,5),N('Ist-Stunden'!X256)+(N(Krankheitstage!AK256)+N(Krankheitstage!AW256))*N($C256))))</f>
        <v/>
      </c>
      <c r="BC256" s="76">
        <f>IF($B256="",0,IF(Einstellungen!$C$10="Ja",MAX(IF(Einstellungen!$C$11="7 Tage",MAX(0,(MIN(DATE(2027,9,0),IF(Mitarbeiter!$D256="",DATE(2027,9,0),Mitarbeiter!$D256),TODAY()))-(MAX(DATE(2027,8,1),Mitarbeiter!$C256))+1),MAX(0,NETWORKDAYS(MAX(DATE(2027,8,1),Mitarbeiter!$C256),MIN(DATE(2027,9,0),IF(Mitarbeiter!$D256="",DATE(2027,9,0),Mitarbeiter!$D256),TODAY()),Einstellungen!$F$13:$F$67)))*N(Mitarbeiter!$E256)/IF(Einstellungen!$C$11="7 Tage",7,5),N('Ist-Stunden'!Y256)),MAX(IF(Einstellungen!$C$11="7 Tage",MAX(0,(MIN(DATE(2027,9,0),IF(Mitarbeiter!$D256="",DATE(2027,9,0),Mitarbeiter!$D256),TODAY()))-(MAX(DATE(2027,8,1),Mitarbeiter!$C256))+1),MAX(0,NETWORKDAYS(MAX(DATE(2027,8,1),Mitarbeiter!$C256),MIN(DATE(2027,9,0),IF(Mitarbeiter!$D256="",DATE(2027,9,0),Mitarbeiter!$D256),TODAY()),Einstellungen!$F$13:$F$67)))*N(Mitarbeiter!$E256)/IF(Einstellungen!$C$11="7 Tage",7,5),N('Ist-Stunden'!Y256)+(N(Krankheitstage!AL256)+N(Krankheitstage!AX256))*N($C256))))</f>
        <v/>
      </c>
      <c r="BD256" s="76">
        <f>IF($B256="",0,IF(Einstellungen!$C$10="Ja",MAX(IF(Einstellungen!$C$11="7 Tage",MAX(0,(MIN(DATE(2027,10,0),IF(Mitarbeiter!$D256="",DATE(2027,10,0),Mitarbeiter!$D256),TODAY()))-(MAX(DATE(2027,9,1),Mitarbeiter!$C256))+1),MAX(0,NETWORKDAYS(MAX(DATE(2027,9,1),Mitarbeiter!$C256),MIN(DATE(2027,10,0),IF(Mitarbeiter!$D256="",DATE(2027,10,0),Mitarbeiter!$D256),TODAY()),Einstellungen!$F$13:$F$67)))*N(Mitarbeiter!$E256)/IF(Einstellungen!$C$11="7 Tage",7,5),N('Ist-Stunden'!Z256)),MAX(IF(Einstellungen!$C$11="7 Tage",MAX(0,(MIN(DATE(2027,10,0),IF(Mitarbeiter!$D256="",DATE(2027,10,0),Mitarbeiter!$D256),TODAY()))-(MAX(DATE(2027,9,1),Mitarbeiter!$C256))+1),MAX(0,NETWORKDAYS(MAX(DATE(2027,9,1),Mitarbeiter!$C256),MIN(DATE(2027,10,0),IF(Mitarbeiter!$D256="",DATE(2027,10,0),Mitarbeiter!$D256),TODAY()),Einstellungen!$F$13:$F$67)))*N(Mitarbeiter!$E256)/IF(Einstellungen!$C$11="7 Tage",7,5),N('Ist-Stunden'!Z256)+(N(Krankheitstage!AM256)+N(Krankheitstage!AY256))*N($C256))))</f>
        <v/>
      </c>
      <c r="BE256" s="76">
        <f>IF($B256="",0,IF(Einstellungen!$C$10="Ja",MAX(IF(Einstellungen!$C$11="7 Tage",MAX(0,(MIN(DATE(2027,11,0),IF(Mitarbeiter!$D256="",DATE(2027,11,0),Mitarbeiter!$D256),TODAY()))-(MAX(DATE(2027,10,1),Mitarbeiter!$C256))+1),MAX(0,NETWORKDAYS(MAX(DATE(2027,10,1),Mitarbeiter!$C256),MIN(DATE(2027,11,0),IF(Mitarbeiter!$D256="",DATE(2027,11,0),Mitarbeiter!$D256),TODAY()),Einstellungen!$F$13:$F$67)))*N(Mitarbeiter!$E256)/IF(Einstellungen!$C$11="7 Tage",7,5),N('Ist-Stunden'!AA256)),MAX(IF(Einstellungen!$C$11="7 Tage",MAX(0,(MIN(DATE(2027,11,0),IF(Mitarbeiter!$D256="",DATE(2027,11,0),Mitarbeiter!$D256),TODAY()))-(MAX(DATE(2027,10,1),Mitarbeiter!$C256))+1),MAX(0,NETWORKDAYS(MAX(DATE(2027,10,1),Mitarbeiter!$C256),MIN(DATE(2027,11,0),IF(Mitarbeiter!$D256="",DATE(2027,11,0),Mitarbeiter!$D256),TODAY()),Einstellungen!$F$13:$F$67)))*N(Mitarbeiter!$E256)/IF(Einstellungen!$C$11="7 Tage",7,5),N('Ist-Stunden'!AA256)+(N(Krankheitstage!AN256)+N(Krankheitstage!AZ256))*N($C256))))</f>
        <v/>
      </c>
      <c r="BF256" s="76">
        <f>IF($B256="",0,IF(Einstellungen!$C$10="Ja",MAX(IF(Einstellungen!$C$11="7 Tage",MAX(0,(MIN(DATE(2027,12,0),IF(Mitarbeiter!$D256="",DATE(2027,12,0),Mitarbeiter!$D256),TODAY()))-(MAX(DATE(2027,11,1),Mitarbeiter!$C256))+1),MAX(0,NETWORKDAYS(MAX(DATE(2027,11,1),Mitarbeiter!$C256),MIN(DATE(2027,12,0),IF(Mitarbeiter!$D256="",DATE(2027,12,0),Mitarbeiter!$D256),TODAY()),Einstellungen!$F$13:$F$67)))*N(Mitarbeiter!$E256)/IF(Einstellungen!$C$11="7 Tage",7,5),N('Ist-Stunden'!AB256)),MAX(IF(Einstellungen!$C$11="7 Tage",MAX(0,(MIN(DATE(2027,12,0),IF(Mitarbeiter!$D256="",DATE(2027,12,0),Mitarbeiter!$D256),TODAY()))-(MAX(DATE(2027,11,1),Mitarbeiter!$C256))+1),MAX(0,NETWORKDAYS(MAX(DATE(2027,11,1),Mitarbeiter!$C256),MIN(DATE(2027,12,0),IF(Mitarbeiter!$D256="",DATE(2027,12,0),Mitarbeiter!$D256),TODAY()),Einstellungen!$F$13:$F$67)))*N(Mitarbeiter!$E256)/IF(Einstellungen!$C$11="7 Tage",7,5),N('Ist-Stunden'!AB256)+(N(Krankheitstage!AO256)+N(Krankheitstage!BA256))*N($C256))))</f>
        <v/>
      </c>
      <c r="BG256" s="76">
        <f>IF($B256="",0,IF(Einstellungen!$C$10="Ja",MAX(IF(Einstellungen!$C$11="7 Tage",MAX(0,(MIN(DATE(2027,13,0),IF(Mitarbeiter!$D256="",DATE(2027,13,0),Mitarbeiter!$D256),TODAY()))-(MAX(DATE(2027,12,1),Mitarbeiter!$C256))+1),MAX(0,NETWORKDAYS(MAX(DATE(2027,12,1),Mitarbeiter!$C256),MIN(DATE(2027,13,0),IF(Mitarbeiter!$D256="",DATE(2027,13,0),Mitarbeiter!$D256),TODAY()),Einstellungen!$F$13:$F$67)))*N(Mitarbeiter!$E256)/IF(Einstellungen!$C$11="7 Tage",7,5),N('Ist-Stunden'!AC256)),MAX(IF(Einstellungen!$C$11="7 Tage",MAX(0,(MIN(DATE(2027,13,0),IF(Mitarbeiter!$D256="",DATE(2027,13,0),Mitarbeiter!$D256),TODAY()))-(MAX(DATE(2027,12,1),Mitarbeiter!$C256))+1),MAX(0,NETWORKDAYS(MAX(DATE(2027,12,1),Mitarbeiter!$C256),MIN(DATE(2027,13,0),IF(Mitarbeiter!$D256="",DATE(2027,13,0),Mitarbeiter!$D256),TODAY()),Einstellungen!$F$13:$F$67)))*N(Mitarbeiter!$E256)/IF(Einstellungen!$C$11="7 Tage",7,5),N('Ist-Stunden'!AC256)+(N(Krankheitstage!AP256)+N(Krankheitstage!BB256))*N($C256))))</f>
        <v/>
      </c>
      <c r="BH256" s="76">
        <f>IF($B256="",0,IF(Einstellungen!$C$10="Ja",MAX(IF(Einstellungen!$C$11="7 Tage",MAX(0,(MIN(DATE(2028,2,0),IF(Mitarbeiter!$D256="",DATE(2028,2,0),Mitarbeiter!$D256),TODAY()))-(MAX(DATE(2028,1,1),Mitarbeiter!$C256))+1),MAX(0,NETWORKDAYS(MAX(DATE(2028,1,1),Mitarbeiter!$C256),MIN(DATE(2028,2,0),IF(Mitarbeiter!$D256="",DATE(2028,2,0),Mitarbeiter!$D256),TODAY()),Einstellungen!$F$13:$F$67)))*N(Mitarbeiter!$E256)/IF(Einstellungen!$C$11="7 Tage",7,5),N('Ist-Stunden'!AD256)),MAX(IF(Einstellungen!$C$11="7 Tage",MAX(0,(MIN(DATE(2028,2,0),IF(Mitarbeiter!$D256="",DATE(2028,2,0),Mitarbeiter!$D256),TODAY()))-(MAX(DATE(2028,1,1),Mitarbeiter!$C256))+1),MAX(0,NETWORKDAYS(MAX(DATE(2028,1,1),Mitarbeiter!$C256),MIN(DATE(2028,2,0),IF(Mitarbeiter!$D256="",DATE(2028,2,0),Mitarbeiter!$D256),TODAY()),Einstellungen!$F$13:$F$67)))*N(Mitarbeiter!$E256)/IF(Einstellungen!$C$11="7 Tage",7,5),N('Ist-Stunden'!AD256)+(N(Krankheitstage!BC256)+N(Krankheitstage!BO256))*N($C256))))</f>
        <v/>
      </c>
      <c r="BI256" s="76">
        <f>IF($B256="",0,IF(Einstellungen!$C$10="Ja",MAX(IF(Einstellungen!$C$11="7 Tage",MAX(0,(MIN(DATE(2028,3,0),IF(Mitarbeiter!$D256="",DATE(2028,3,0),Mitarbeiter!$D256),TODAY()))-(MAX(DATE(2028,2,1),Mitarbeiter!$C256))+1),MAX(0,NETWORKDAYS(MAX(DATE(2028,2,1),Mitarbeiter!$C256),MIN(DATE(2028,3,0),IF(Mitarbeiter!$D256="",DATE(2028,3,0),Mitarbeiter!$D256),TODAY()),Einstellungen!$F$13:$F$67)))*N(Mitarbeiter!$E256)/IF(Einstellungen!$C$11="7 Tage",7,5),N('Ist-Stunden'!AE256)),MAX(IF(Einstellungen!$C$11="7 Tage",MAX(0,(MIN(DATE(2028,3,0),IF(Mitarbeiter!$D256="",DATE(2028,3,0),Mitarbeiter!$D256),TODAY()))-(MAX(DATE(2028,2,1),Mitarbeiter!$C256))+1),MAX(0,NETWORKDAYS(MAX(DATE(2028,2,1),Mitarbeiter!$C256),MIN(DATE(2028,3,0),IF(Mitarbeiter!$D256="",DATE(2028,3,0),Mitarbeiter!$D256),TODAY()),Einstellungen!$F$13:$F$67)))*N(Mitarbeiter!$E256)/IF(Einstellungen!$C$11="7 Tage",7,5),N('Ist-Stunden'!AE256)+(N(Krankheitstage!BD256)+N(Krankheitstage!BP256))*N($C256))))</f>
        <v/>
      </c>
      <c r="BJ256" s="76">
        <f>IF($B256="",0,IF(Einstellungen!$C$10="Ja",MAX(IF(Einstellungen!$C$11="7 Tage",MAX(0,(MIN(DATE(2028,4,0),IF(Mitarbeiter!$D256="",DATE(2028,4,0),Mitarbeiter!$D256),TODAY()))-(MAX(DATE(2028,3,1),Mitarbeiter!$C256))+1),MAX(0,NETWORKDAYS(MAX(DATE(2028,3,1),Mitarbeiter!$C256),MIN(DATE(2028,4,0),IF(Mitarbeiter!$D256="",DATE(2028,4,0),Mitarbeiter!$D256),TODAY()),Einstellungen!$F$13:$F$67)))*N(Mitarbeiter!$E256)/IF(Einstellungen!$C$11="7 Tage",7,5),N('Ist-Stunden'!AF256)),MAX(IF(Einstellungen!$C$11="7 Tage",MAX(0,(MIN(DATE(2028,4,0),IF(Mitarbeiter!$D256="",DATE(2028,4,0),Mitarbeiter!$D256),TODAY()))-(MAX(DATE(2028,3,1),Mitarbeiter!$C256))+1),MAX(0,NETWORKDAYS(MAX(DATE(2028,3,1),Mitarbeiter!$C256),MIN(DATE(2028,4,0),IF(Mitarbeiter!$D256="",DATE(2028,4,0),Mitarbeiter!$D256),TODAY()),Einstellungen!$F$13:$F$67)))*N(Mitarbeiter!$E256)/IF(Einstellungen!$C$11="7 Tage",7,5),N('Ist-Stunden'!AF256)+(N(Krankheitstage!BE256)+N(Krankheitstage!BQ256))*N($C256))))</f>
        <v/>
      </c>
      <c r="BK256" s="76">
        <f>IF($B256="",0,IF(Einstellungen!$C$10="Ja",MAX(IF(Einstellungen!$C$11="7 Tage",MAX(0,(MIN(DATE(2028,5,0),IF(Mitarbeiter!$D256="",DATE(2028,5,0),Mitarbeiter!$D256),TODAY()))-(MAX(DATE(2028,4,1),Mitarbeiter!$C256))+1),MAX(0,NETWORKDAYS(MAX(DATE(2028,4,1),Mitarbeiter!$C256),MIN(DATE(2028,5,0),IF(Mitarbeiter!$D256="",DATE(2028,5,0),Mitarbeiter!$D256),TODAY()),Einstellungen!$F$13:$F$67)))*N(Mitarbeiter!$E256)/IF(Einstellungen!$C$11="7 Tage",7,5),N('Ist-Stunden'!AG256)),MAX(IF(Einstellungen!$C$11="7 Tage",MAX(0,(MIN(DATE(2028,5,0),IF(Mitarbeiter!$D256="",DATE(2028,5,0),Mitarbeiter!$D256),TODAY()))-(MAX(DATE(2028,4,1),Mitarbeiter!$C256))+1),MAX(0,NETWORKDAYS(MAX(DATE(2028,4,1),Mitarbeiter!$C256),MIN(DATE(2028,5,0),IF(Mitarbeiter!$D256="",DATE(2028,5,0),Mitarbeiter!$D256),TODAY()),Einstellungen!$F$13:$F$67)))*N(Mitarbeiter!$E256)/IF(Einstellungen!$C$11="7 Tage",7,5),N('Ist-Stunden'!AG256)+(N(Krankheitstage!BF256)+N(Krankheitstage!BR256))*N($C256))))</f>
        <v/>
      </c>
      <c r="BL256" s="76">
        <f>IF($B256="",0,IF(Einstellungen!$C$10="Ja",MAX(IF(Einstellungen!$C$11="7 Tage",MAX(0,(MIN(DATE(2028,6,0),IF(Mitarbeiter!$D256="",DATE(2028,6,0),Mitarbeiter!$D256),TODAY()))-(MAX(DATE(2028,5,1),Mitarbeiter!$C256))+1),MAX(0,NETWORKDAYS(MAX(DATE(2028,5,1),Mitarbeiter!$C256),MIN(DATE(2028,6,0),IF(Mitarbeiter!$D256="",DATE(2028,6,0),Mitarbeiter!$D256),TODAY()),Einstellungen!$F$13:$F$67)))*N(Mitarbeiter!$E256)/IF(Einstellungen!$C$11="7 Tage",7,5),N('Ist-Stunden'!AH256)),MAX(IF(Einstellungen!$C$11="7 Tage",MAX(0,(MIN(DATE(2028,6,0),IF(Mitarbeiter!$D256="",DATE(2028,6,0),Mitarbeiter!$D256),TODAY()))-(MAX(DATE(2028,5,1),Mitarbeiter!$C256))+1),MAX(0,NETWORKDAYS(MAX(DATE(2028,5,1),Mitarbeiter!$C256),MIN(DATE(2028,6,0),IF(Mitarbeiter!$D256="",DATE(2028,6,0),Mitarbeiter!$D256),TODAY()),Einstellungen!$F$13:$F$67)))*N(Mitarbeiter!$E256)/IF(Einstellungen!$C$11="7 Tage",7,5),N('Ist-Stunden'!AH256)+(N(Krankheitstage!BG256)+N(Krankheitstage!BS256))*N($C256))))</f>
        <v/>
      </c>
      <c r="BM256" s="76">
        <f>IF($B256="",0,IF(Einstellungen!$C$10="Ja",MAX(IF(Einstellungen!$C$11="7 Tage",MAX(0,(MIN(DATE(2028,7,0),IF(Mitarbeiter!$D256="",DATE(2028,7,0),Mitarbeiter!$D256),TODAY()))-(MAX(DATE(2028,6,1),Mitarbeiter!$C256))+1),MAX(0,NETWORKDAYS(MAX(DATE(2028,6,1),Mitarbeiter!$C256),MIN(DATE(2028,7,0),IF(Mitarbeiter!$D256="",DATE(2028,7,0),Mitarbeiter!$D256),TODAY()),Einstellungen!$F$13:$F$67)))*N(Mitarbeiter!$E256)/IF(Einstellungen!$C$11="7 Tage",7,5),N('Ist-Stunden'!AI256)),MAX(IF(Einstellungen!$C$11="7 Tage",MAX(0,(MIN(DATE(2028,7,0),IF(Mitarbeiter!$D256="",DATE(2028,7,0),Mitarbeiter!$D256),TODAY()))-(MAX(DATE(2028,6,1),Mitarbeiter!$C256))+1),MAX(0,NETWORKDAYS(MAX(DATE(2028,6,1),Mitarbeiter!$C256),MIN(DATE(2028,7,0),IF(Mitarbeiter!$D256="",DATE(2028,7,0),Mitarbeiter!$D256),TODAY()),Einstellungen!$F$13:$F$67)))*N(Mitarbeiter!$E256)/IF(Einstellungen!$C$11="7 Tage",7,5),N('Ist-Stunden'!AI256)+(N(Krankheitstage!BH256)+N(Krankheitstage!BT256))*N($C256))))</f>
        <v/>
      </c>
      <c r="BN256" s="76">
        <f>IF($B256="",0,IF(Einstellungen!$C$10="Ja",MAX(IF(Einstellungen!$C$11="7 Tage",MAX(0,(MIN(DATE(2028,8,0),IF(Mitarbeiter!$D256="",DATE(2028,8,0),Mitarbeiter!$D256),TODAY()))-(MAX(DATE(2028,7,1),Mitarbeiter!$C256))+1),MAX(0,NETWORKDAYS(MAX(DATE(2028,7,1),Mitarbeiter!$C256),MIN(DATE(2028,8,0),IF(Mitarbeiter!$D256="",DATE(2028,8,0),Mitarbeiter!$D256),TODAY()),Einstellungen!$F$13:$F$67)))*N(Mitarbeiter!$E256)/IF(Einstellungen!$C$11="7 Tage",7,5),N('Ist-Stunden'!AJ256)),MAX(IF(Einstellungen!$C$11="7 Tage",MAX(0,(MIN(DATE(2028,8,0),IF(Mitarbeiter!$D256="",DATE(2028,8,0),Mitarbeiter!$D256),TODAY()))-(MAX(DATE(2028,7,1),Mitarbeiter!$C256))+1),MAX(0,NETWORKDAYS(MAX(DATE(2028,7,1),Mitarbeiter!$C256),MIN(DATE(2028,8,0),IF(Mitarbeiter!$D256="",DATE(2028,8,0),Mitarbeiter!$D256),TODAY()),Einstellungen!$F$13:$F$67)))*N(Mitarbeiter!$E256)/IF(Einstellungen!$C$11="7 Tage",7,5),N('Ist-Stunden'!AJ256)+(N(Krankheitstage!BI256)+N(Krankheitstage!BU256))*N($C256))))</f>
        <v/>
      </c>
      <c r="BO256" s="76">
        <f>IF($B256="",0,IF(Einstellungen!$C$10="Ja",MAX(IF(Einstellungen!$C$11="7 Tage",MAX(0,(MIN(DATE(2028,9,0),IF(Mitarbeiter!$D256="",DATE(2028,9,0),Mitarbeiter!$D256),TODAY()))-(MAX(DATE(2028,8,1),Mitarbeiter!$C256))+1),MAX(0,NETWORKDAYS(MAX(DATE(2028,8,1),Mitarbeiter!$C256),MIN(DATE(2028,9,0),IF(Mitarbeiter!$D256="",DATE(2028,9,0),Mitarbeiter!$D256),TODAY()),Einstellungen!$F$13:$F$67)))*N(Mitarbeiter!$E256)/IF(Einstellungen!$C$11="7 Tage",7,5),N('Ist-Stunden'!AK256)),MAX(IF(Einstellungen!$C$11="7 Tage",MAX(0,(MIN(DATE(2028,9,0),IF(Mitarbeiter!$D256="",DATE(2028,9,0),Mitarbeiter!$D256),TODAY()))-(MAX(DATE(2028,8,1),Mitarbeiter!$C256))+1),MAX(0,NETWORKDAYS(MAX(DATE(2028,8,1),Mitarbeiter!$C256),MIN(DATE(2028,9,0),IF(Mitarbeiter!$D256="",DATE(2028,9,0),Mitarbeiter!$D256),TODAY()),Einstellungen!$F$13:$F$67)))*N(Mitarbeiter!$E256)/IF(Einstellungen!$C$11="7 Tage",7,5),N('Ist-Stunden'!AK256)+(N(Krankheitstage!BJ256)+N(Krankheitstage!BV256))*N($C256))))</f>
        <v/>
      </c>
      <c r="BP256" s="76">
        <f>IF($B256="",0,IF(Einstellungen!$C$10="Ja",MAX(IF(Einstellungen!$C$11="7 Tage",MAX(0,(MIN(DATE(2028,10,0),IF(Mitarbeiter!$D256="",DATE(2028,10,0),Mitarbeiter!$D256),TODAY()))-(MAX(DATE(2028,9,1),Mitarbeiter!$C256))+1),MAX(0,NETWORKDAYS(MAX(DATE(2028,9,1),Mitarbeiter!$C256),MIN(DATE(2028,10,0),IF(Mitarbeiter!$D256="",DATE(2028,10,0),Mitarbeiter!$D256),TODAY()),Einstellungen!$F$13:$F$67)))*N(Mitarbeiter!$E256)/IF(Einstellungen!$C$11="7 Tage",7,5),N('Ist-Stunden'!AL256)),MAX(IF(Einstellungen!$C$11="7 Tage",MAX(0,(MIN(DATE(2028,10,0),IF(Mitarbeiter!$D256="",DATE(2028,10,0),Mitarbeiter!$D256),TODAY()))-(MAX(DATE(2028,9,1),Mitarbeiter!$C256))+1),MAX(0,NETWORKDAYS(MAX(DATE(2028,9,1),Mitarbeiter!$C256),MIN(DATE(2028,10,0),IF(Mitarbeiter!$D256="",DATE(2028,10,0),Mitarbeiter!$D256),TODAY()),Einstellungen!$F$13:$F$67)))*N(Mitarbeiter!$E256)/IF(Einstellungen!$C$11="7 Tage",7,5),N('Ist-Stunden'!AL256)+(N(Krankheitstage!BK256)+N(Krankheitstage!BW256))*N($C256))))</f>
        <v/>
      </c>
      <c r="BQ256" s="76">
        <f>IF($B256="",0,IF(Einstellungen!$C$10="Ja",MAX(IF(Einstellungen!$C$11="7 Tage",MAX(0,(MIN(DATE(2028,11,0),IF(Mitarbeiter!$D256="",DATE(2028,11,0),Mitarbeiter!$D256),TODAY()))-(MAX(DATE(2028,10,1),Mitarbeiter!$C256))+1),MAX(0,NETWORKDAYS(MAX(DATE(2028,10,1),Mitarbeiter!$C256),MIN(DATE(2028,11,0),IF(Mitarbeiter!$D256="",DATE(2028,11,0),Mitarbeiter!$D256),TODAY()),Einstellungen!$F$13:$F$67)))*N(Mitarbeiter!$E256)/IF(Einstellungen!$C$11="7 Tage",7,5),N('Ist-Stunden'!AM256)),MAX(IF(Einstellungen!$C$11="7 Tage",MAX(0,(MIN(DATE(2028,11,0),IF(Mitarbeiter!$D256="",DATE(2028,11,0),Mitarbeiter!$D256),TODAY()))-(MAX(DATE(2028,10,1),Mitarbeiter!$C256))+1),MAX(0,NETWORKDAYS(MAX(DATE(2028,10,1),Mitarbeiter!$C256),MIN(DATE(2028,11,0),IF(Mitarbeiter!$D256="",DATE(2028,11,0),Mitarbeiter!$D256),TODAY()),Einstellungen!$F$13:$F$67)))*N(Mitarbeiter!$E256)/IF(Einstellungen!$C$11="7 Tage",7,5),N('Ist-Stunden'!AM256)+(N(Krankheitstage!BL256)+N(Krankheitstage!BX256))*N($C256))))</f>
        <v/>
      </c>
      <c r="BR256" s="76">
        <f>IF($B256="",0,IF(Einstellungen!$C$10="Ja",MAX(IF(Einstellungen!$C$11="7 Tage",MAX(0,(MIN(DATE(2028,12,0),IF(Mitarbeiter!$D256="",DATE(2028,12,0),Mitarbeiter!$D256),TODAY()))-(MAX(DATE(2028,11,1),Mitarbeiter!$C256))+1),MAX(0,NETWORKDAYS(MAX(DATE(2028,11,1),Mitarbeiter!$C256),MIN(DATE(2028,12,0),IF(Mitarbeiter!$D256="",DATE(2028,12,0),Mitarbeiter!$D256),TODAY()),Einstellungen!$F$13:$F$67)))*N(Mitarbeiter!$E256)/IF(Einstellungen!$C$11="7 Tage",7,5),N('Ist-Stunden'!AN256)),MAX(IF(Einstellungen!$C$11="7 Tage",MAX(0,(MIN(DATE(2028,12,0),IF(Mitarbeiter!$D256="",DATE(2028,12,0),Mitarbeiter!$D256),TODAY()))-(MAX(DATE(2028,11,1),Mitarbeiter!$C256))+1),MAX(0,NETWORKDAYS(MAX(DATE(2028,11,1),Mitarbeiter!$C256),MIN(DATE(2028,12,0),IF(Mitarbeiter!$D256="",DATE(2028,12,0),Mitarbeiter!$D256),TODAY()),Einstellungen!$F$13:$F$67)))*N(Mitarbeiter!$E256)/IF(Einstellungen!$C$11="7 Tage",7,5),N('Ist-Stunden'!AN256)+(N(Krankheitstage!BM256)+N(Krankheitstage!BY256))*N($C256))))</f>
        <v/>
      </c>
      <c r="BS256" s="76">
        <f>IF($B256="",0,IF(Einstellungen!$C$10="Ja",MAX(IF(Einstellungen!$C$11="7 Tage",MAX(0,(MIN(DATE(2028,13,0),IF(Mitarbeiter!$D256="",DATE(2028,13,0),Mitarbeiter!$D256),TODAY()))-(MAX(DATE(2028,12,1),Mitarbeiter!$C256))+1),MAX(0,NETWORKDAYS(MAX(DATE(2028,12,1),Mitarbeiter!$C256),MIN(DATE(2028,13,0),IF(Mitarbeiter!$D256="",DATE(2028,13,0),Mitarbeiter!$D256),TODAY()),Einstellungen!$F$13:$F$67)))*N(Mitarbeiter!$E256)/IF(Einstellungen!$C$11="7 Tage",7,5),N('Ist-Stunden'!AO256)),MAX(IF(Einstellungen!$C$11="7 Tage",MAX(0,(MIN(DATE(2028,13,0),IF(Mitarbeiter!$D256="",DATE(2028,13,0),Mitarbeiter!$D256),TODAY()))-(MAX(DATE(2028,12,1),Mitarbeiter!$C256))+1),MAX(0,NETWORKDAYS(MAX(DATE(2028,12,1),Mitarbeiter!$C256),MIN(DATE(2028,13,0),IF(Mitarbeiter!$D256="",DATE(2028,13,0),Mitarbeiter!$D256),TODAY()),Einstellungen!$F$13:$F$67)))*N(Mitarbeiter!$E256)/IF(Einstellungen!$C$11="7 Tage",7,5),N('Ist-Stunden'!AO256)+(N(Krankheitstage!BN256)+N(Krankheitstage!BZ256))*N($C256))))</f>
        <v/>
      </c>
      <c r="BT256" s="76">
        <f>IF($B256="",0,IF(Einstellungen!$C$10="Ja",MAX(IF(Einstellungen!$C$11="7 Tage",MAX(0,(MIN(DATE(2029,2,0),IF(Mitarbeiter!$D256="",DATE(2029,2,0),Mitarbeiter!$D256),TODAY()))-(MAX(DATE(2029,1,1),Mitarbeiter!$C256))+1),MAX(0,NETWORKDAYS(MAX(DATE(2029,1,1),Mitarbeiter!$C256),MIN(DATE(2029,2,0),IF(Mitarbeiter!$D256="",DATE(2029,2,0),Mitarbeiter!$D256),TODAY()),Einstellungen!$F$13:$F$67)))*N(Mitarbeiter!$E256)/IF(Einstellungen!$C$11="7 Tage",7,5),N('Ist-Stunden'!AP256)),MAX(IF(Einstellungen!$C$11="7 Tage",MAX(0,(MIN(DATE(2029,2,0),IF(Mitarbeiter!$D256="",DATE(2029,2,0),Mitarbeiter!$D256),TODAY()))-(MAX(DATE(2029,1,1),Mitarbeiter!$C256))+1),MAX(0,NETWORKDAYS(MAX(DATE(2029,1,1),Mitarbeiter!$C256),MIN(DATE(2029,2,0),IF(Mitarbeiter!$D256="",DATE(2029,2,0),Mitarbeiter!$D256),TODAY()),Einstellungen!$F$13:$F$67)))*N(Mitarbeiter!$E256)/IF(Einstellungen!$C$11="7 Tage",7,5),N('Ist-Stunden'!AP256)+(N(Krankheitstage!CA256)+N(Krankheitstage!CM256))*N($C256))))</f>
        <v/>
      </c>
      <c r="BU256" s="76">
        <f>IF($B256="",0,IF(Einstellungen!$C$10="Ja",MAX(IF(Einstellungen!$C$11="7 Tage",MAX(0,(MIN(DATE(2029,3,0),IF(Mitarbeiter!$D256="",DATE(2029,3,0),Mitarbeiter!$D256),TODAY()))-(MAX(DATE(2029,2,1),Mitarbeiter!$C256))+1),MAX(0,NETWORKDAYS(MAX(DATE(2029,2,1),Mitarbeiter!$C256),MIN(DATE(2029,3,0),IF(Mitarbeiter!$D256="",DATE(2029,3,0),Mitarbeiter!$D256),TODAY()),Einstellungen!$F$13:$F$67)))*N(Mitarbeiter!$E256)/IF(Einstellungen!$C$11="7 Tage",7,5),N('Ist-Stunden'!AQ256)),MAX(IF(Einstellungen!$C$11="7 Tage",MAX(0,(MIN(DATE(2029,3,0),IF(Mitarbeiter!$D256="",DATE(2029,3,0),Mitarbeiter!$D256),TODAY()))-(MAX(DATE(2029,2,1),Mitarbeiter!$C256))+1),MAX(0,NETWORKDAYS(MAX(DATE(2029,2,1),Mitarbeiter!$C256),MIN(DATE(2029,3,0),IF(Mitarbeiter!$D256="",DATE(2029,3,0),Mitarbeiter!$D256),TODAY()),Einstellungen!$F$13:$F$67)))*N(Mitarbeiter!$E256)/IF(Einstellungen!$C$11="7 Tage",7,5),N('Ist-Stunden'!AQ256)+(N(Krankheitstage!CB256)+N(Krankheitstage!CN256))*N($C256))))</f>
        <v/>
      </c>
      <c r="BV256" s="76">
        <f>IF($B256="",0,IF(Einstellungen!$C$10="Ja",MAX(IF(Einstellungen!$C$11="7 Tage",MAX(0,(MIN(DATE(2029,4,0),IF(Mitarbeiter!$D256="",DATE(2029,4,0),Mitarbeiter!$D256),TODAY()))-(MAX(DATE(2029,3,1),Mitarbeiter!$C256))+1),MAX(0,NETWORKDAYS(MAX(DATE(2029,3,1),Mitarbeiter!$C256),MIN(DATE(2029,4,0),IF(Mitarbeiter!$D256="",DATE(2029,4,0),Mitarbeiter!$D256),TODAY()),Einstellungen!$F$13:$F$67)))*N(Mitarbeiter!$E256)/IF(Einstellungen!$C$11="7 Tage",7,5),N('Ist-Stunden'!AR256)),MAX(IF(Einstellungen!$C$11="7 Tage",MAX(0,(MIN(DATE(2029,4,0),IF(Mitarbeiter!$D256="",DATE(2029,4,0),Mitarbeiter!$D256),TODAY()))-(MAX(DATE(2029,3,1),Mitarbeiter!$C256))+1),MAX(0,NETWORKDAYS(MAX(DATE(2029,3,1),Mitarbeiter!$C256),MIN(DATE(2029,4,0),IF(Mitarbeiter!$D256="",DATE(2029,4,0),Mitarbeiter!$D256),TODAY()),Einstellungen!$F$13:$F$67)))*N(Mitarbeiter!$E256)/IF(Einstellungen!$C$11="7 Tage",7,5),N('Ist-Stunden'!AR256)+(N(Krankheitstage!CC256)+N(Krankheitstage!CO256))*N($C256))))</f>
        <v/>
      </c>
      <c r="BW256" s="76">
        <f>IF($B256="",0,IF(Einstellungen!$C$10="Ja",MAX(IF(Einstellungen!$C$11="7 Tage",MAX(0,(MIN(DATE(2029,5,0),IF(Mitarbeiter!$D256="",DATE(2029,5,0),Mitarbeiter!$D256),TODAY()))-(MAX(DATE(2029,4,1),Mitarbeiter!$C256))+1),MAX(0,NETWORKDAYS(MAX(DATE(2029,4,1),Mitarbeiter!$C256),MIN(DATE(2029,5,0),IF(Mitarbeiter!$D256="",DATE(2029,5,0),Mitarbeiter!$D256),TODAY()),Einstellungen!$F$13:$F$67)))*N(Mitarbeiter!$E256)/IF(Einstellungen!$C$11="7 Tage",7,5),N('Ist-Stunden'!AS256)),MAX(IF(Einstellungen!$C$11="7 Tage",MAX(0,(MIN(DATE(2029,5,0),IF(Mitarbeiter!$D256="",DATE(2029,5,0),Mitarbeiter!$D256),TODAY()))-(MAX(DATE(2029,4,1),Mitarbeiter!$C256))+1),MAX(0,NETWORKDAYS(MAX(DATE(2029,4,1),Mitarbeiter!$C256),MIN(DATE(2029,5,0),IF(Mitarbeiter!$D256="",DATE(2029,5,0),Mitarbeiter!$D256),TODAY()),Einstellungen!$F$13:$F$67)))*N(Mitarbeiter!$E256)/IF(Einstellungen!$C$11="7 Tage",7,5),N('Ist-Stunden'!AS256)+(N(Krankheitstage!CD256)+N(Krankheitstage!CP256))*N($C256))))</f>
        <v/>
      </c>
      <c r="BX256" s="76">
        <f>IF($B256="",0,IF(Einstellungen!$C$10="Ja",MAX(IF(Einstellungen!$C$11="7 Tage",MAX(0,(MIN(DATE(2029,6,0),IF(Mitarbeiter!$D256="",DATE(2029,6,0),Mitarbeiter!$D256),TODAY()))-(MAX(DATE(2029,5,1),Mitarbeiter!$C256))+1),MAX(0,NETWORKDAYS(MAX(DATE(2029,5,1),Mitarbeiter!$C256),MIN(DATE(2029,6,0),IF(Mitarbeiter!$D256="",DATE(2029,6,0),Mitarbeiter!$D256),TODAY()),Einstellungen!$F$13:$F$67)))*N(Mitarbeiter!$E256)/IF(Einstellungen!$C$11="7 Tage",7,5),N('Ist-Stunden'!AT256)),MAX(IF(Einstellungen!$C$11="7 Tage",MAX(0,(MIN(DATE(2029,6,0),IF(Mitarbeiter!$D256="",DATE(2029,6,0),Mitarbeiter!$D256),TODAY()))-(MAX(DATE(2029,5,1),Mitarbeiter!$C256))+1),MAX(0,NETWORKDAYS(MAX(DATE(2029,5,1),Mitarbeiter!$C256),MIN(DATE(2029,6,0),IF(Mitarbeiter!$D256="",DATE(2029,6,0),Mitarbeiter!$D256),TODAY()),Einstellungen!$F$13:$F$67)))*N(Mitarbeiter!$E256)/IF(Einstellungen!$C$11="7 Tage",7,5),N('Ist-Stunden'!AT256)+(N(Krankheitstage!CE256)+N(Krankheitstage!CQ256))*N($C256))))</f>
        <v/>
      </c>
      <c r="BY256" s="76">
        <f>IF($B256="",0,IF(Einstellungen!$C$10="Ja",MAX(IF(Einstellungen!$C$11="7 Tage",MAX(0,(MIN(DATE(2029,7,0),IF(Mitarbeiter!$D256="",DATE(2029,7,0),Mitarbeiter!$D256),TODAY()))-(MAX(DATE(2029,6,1),Mitarbeiter!$C256))+1),MAX(0,NETWORKDAYS(MAX(DATE(2029,6,1),Mitarbeiter!$C256),MIN(DATE(2029,7,0),IF(Mitarbeiter!$D256="",DATE(2029,7,0),Mitarbeiter!$D256),TODAY()),Einstellungen!$F$13:$F$67)))*N(Mitarbeiter!$E256)/IF(Einstellungen!$C$11="7 Tage",7,5),N('Ist-Stunden'!AU256)),MAX(IF(Einstellungen!$C$11="7 Tage",MAX(0,(MIN(DATE(2029,7,0),IF(Mitarbeiter!$D256="",DATE(2029,7,0),Mitarbeiter!$D256),TODAY()))-(MAX(DATE(2029,6,1),Mitarbeiter!$C256))+1),MAX(0,NETWORKDAYS(MAX(DATE(2029,6,1),Mitarbeiter!$C256),MIN(DATE(2029,7,0),IF(Mitarbeiter!$D256="",DATE(2029,7,0),Mitarbeiter!$D256),TODAY()),Einstellungen!$F$13:$F$67)))*N(Mitarbeiter!$E256)/IF(Einstellungen!$C$11="7 Tage",7,5),N('Ist-Stunden'!AU256)+(N(Krankheitstage!CF256)+N(Krankheitstage!CR256))*N($C256))))</f>
        <v/>
      </c>
      <c r="BZ256" s="76">
        <f>IF($B256="",0,IF(Einstellungen!$C$10="Ja",MAX(IF(Einstellungen!$C$11="7 Tage",MAX(0,(MIN(DATE(2029,8,0),IF(Mitarbeiter!$D256="",DATE(2029,8,0),Mitarbeiter!$D256),TODAY()))-(MAX(DATE(2029,7,1),Mitarbeiter!$C256))+1),MAX(0,NETWORKDAYS(MAX(DATE(2029,7,1),Mitarbeiter!$C256),MIN(DATE(2029,8,0),IF(Mitarbeiter!$D256="",DATE(2029,8,0),Mitarbeiter!$D256),TODAY()),Einstellungen!$F$13:$F$67)))*N(Mitarbeiter!$E256)/IF(Einstellungen!$C$11="7 Tage",7,5),N('Ist-Stunden'!AV256)),MAX(IF(Einstellungen!$C$11="7 Tage",MAX(0,(MIN(DATE(2029,8,0),IF(Mitarbeiter!$D256="",DATE(2029,8,0),Mitarbeiter!$D256),TODAY()))-(MAX(DATE(2029,7,1),Mitarbeiter!$C256))+1),MAX(0,NETWORKDAYS(MAX(DATE(2029,7,1),Mitarbeiter!$C256),MIN(DATE(2029,8,0),IF(Mitarbeiter!$D256="",DATE(2029,8,0),Mitarbeiter!$D256),TODAY()),Einstellungen!$F$13:$F$67)))*N(Mitarbeiter!$E256)/IF(Einstellungen!$C$11="7 Tage",7,5),N('Ist-Stunden'!AV256)+(N(Krankheitstage!CG256)+N(Krankheitstage!CS256))*N($C256))))</f>
        <v/>
      </c>
      <c r="CA256" s="76">
        <f>IF($B256="",0,IF(Einstellungen!$C$10="Ja",MAX(IF(Einstellungen!$C$11="7 Tage",MAX(0,(MIN(DATE(2029,9,0),IF(Mitarbeiter!$D256="",DATE(2029,9,0),Mitarbeiter!$D256),TODAY()))-(MAX(DATE(2029,8,1),Mitarbeiter!$C256))+1),MAX(0,NETWORKDAYS(MAX(DATE(2029,8,1),Mitarbeiter!$C256),MIN(DATE(2029,9,0),IF(Mitarbeiter!$D256="",DATE(2029,9,0),Mitarbeiter!$D256),TODAY()),Einstellungen!$F$13:$F$67)))*N(Mitarbeiter!$E256)/IF(Einstellungen!$C$11="7 Tage",7,5),N('Ist-Stunden'!AW256)),MAX(IF(Einstellungen!$C$11="7 Tage",MAX(0,(MIN(DATE(2029,9,0),IF(Mitarbeiter!$D256="",DATE(2029,9,0),Mitarbeiter!$D256),TODAY()))-(MAX(DATE(2029,8,1),Mitarbeiter!$C256))+1),MAX(0,NETWORKDAYS(MAX(DATE(2029,8,1),Mitarbeiter!$C256),MIN(DATE(2029,9,0),IF(Mitarbeiter!$D256="",DATE(2029,9,0),Mitarbeiter!$D256),TODAY()),Einstellungen!$F$13:$F$67)))*N(Mitarbeiter!$E256)/IF(Einstellungen!$C$11="7 Tage",7,5),N('Ist-Stunden'!AW256)+(N(Krankheitstage!CH256)+N(Krankheitstage!CT256))*N($C256))))</f>
        <v/>
      </c>
      <c r="CB256" s="76">
        <f>IF($B256="",0,IF(Einstellungen!$C$10="Ja",MAX(IF(Einstellungen!$C$11="7 Tage",MAX(0,(MIN(DATE(2029,10,0),IF(Mitarbeiter!$D256="",DATE(2029,10,0),Mitarbeiter!$D256),TODAY()))-(MAX(DATE(2029,9,1),Mitarbeiter!$C256))+1),MAX(0,NETWORKDAYS(MAX(DATE(2029,9,1),Mitarbeiter!$C256),MIN(DATE(2029,10,0),IF(Mitarbeiter!$D256="",DATE(2029,10,0),Mitarbeiter!$D256),TODAY()),Einstellungen!$F$13:$F$67)))*N(Mitarbeiter!$E256)/IF(Einstellungen!$C$11="7 Tage",7,5),N('Ist-Stunden'!AX256)),MAX(IF(Einstellungen!$C$11="7 Tage",MAX(0,(MIN(DATE(2029,10,0),IF(Mitarbeiter!$D256="",DATE(2029,10,0),Mitarbeiter!$D256),TODAY()))-(MAX(DATE(2029,9,1),Mitarbeiter!$C256))+1),MAX(0,NETWORKDAYS(MAX(DATE(2029,9,1),Mitarbeiter!$C256),MIN(DATE(2029,10,0),IF(Mitarbeiter!$D256="",DATE(2029,10,0),Mitarbeiter!$D256),TODAY()),Einstellungen!$F$13:$F$67)))*N(Mitarbeiter!$E256)/IF(Einstellungen!$C$11="7 Tage",7,5),N('Ist-Stunden'!AX256)+(N(Krankheitstage!CI256)+N(Krankheitstage!CU256))*N($C256))))</f>
        <v/>
      </c>
      <c r="CC256" s="76">
        <f>IF($B256="",0,IF(Einstellungen!$C$10="Ja",MAX(IF(Einstellungen!$C$11="7 Tage",MAX(0,(MIN(DATE(2029,11,0),IF(Mitarbeiter!$D256="",DATE(2029,11,0),Mitarbeiter!$D256),TODAY()))-(MAX(DATE(2029,10,1),Mitarbeiter!$C256))+1),MAX(0,NETWORKDAYS(MAX(DATE(2029,10,1),Mitarbeiter!$C256),MIN(DATE(2029,11,0),IF(Mitarbeiter!$D256="",DATE(2029,11,0),Mitarbeiter!$D256),TODAY()),Einstellungen!$F$13:$F$67)))*N(Mitarbeiter!$E256)/IF(Einstellungen!$C$11="7 Tage",7,5),N('Ist-Stunden'!AY256)),MAX(IF(Einstellungen!$C$11="7 Tage",MAX(0,(MIN(DATE(2029,11,0),IF(Mitarbeiter!$D256="",DATE(2029,11,0),Mitarbeiter!$D256),TODAY()))-(MAX(DATE(2029,10,1),Mitarbeiter!$C256))+1),MAX(0,NETWORKDAYS(MAX(DATE(2029,10,1),Mitarbeiter!$C256),MIN(DATE(2029,11,0),IF(Mitarbeiter!$D256="",DATE(2029,11,0),Mitarbeiter!$D256),TODAY()),Einstellungen!$F$13:$F$67)))*N(Mitarbeiter!$E256)/IF(Einstellungen!$C$11="7 Tage",7,5),N('Ist-Stunden'!AY256)+(N(Krankheitstage!CJ256)+N(Krankheitstage!CV256))*N($C256))))</f>
        <v/>
      </c>
      <c r="CD256" s="76">
        <f>IF($B256="",0,IF(Einstellungen!$C$10="Ja",MAX(IF(Einstellungen!$C$11="7 Tage",MAX(0,(MIN(DATE(2029,12,0),IF(Mitarbeiter!$D256="",DATE(2029,12,0),Mitarbeiter!$D256),TODAY()))-(MAX(DATE(2029,11,1),Mitarbeiter!$C256))+1),MAX(0,NETWORKDAYS(MAX(DATE(2029,11,1),Mitarbeiter!$C256),MIN(DATE(2029,12,0),IF(Mitarbeiter!$D256="",DATE(2029,12,0),Mitarbeiter!$D256),TODAY()),Einstellungen!$F$13:$F$67)))*N(Mitarbeiter!$E256)/IF(Einstellungen!$C$11="7 Tage",7,5),N('Ist-Stunden'!AZ256)),MAX(IF(Einstellungen!$C$11="7 Tage",MAX(0,(MIN(DATE(2029,12,0),IF(Mitarbeiter!$D256="",DATE(2029,12,0),Mitarbeiter!$D256),TODAY()))-(MAX(DATE(2029,11,1),Mitarbeiter!$C256))+1),MAX(0,NETWORKDAYS(MAX(DATE(2029,11,1),Mitarbeiter!$C256),MIN(DATE(2029,12,0),IF(Mitarbeiter!$D256="",DATE(2029,12,0),Mitarbeiter!$D256),TODAY()),Einstellungen!$F$13:$F$67)))*N(Mitarbeiter!$E256)/IF(Einstellungen!$C$11="7 Tage",7,5),N('Ist-Stunden'!AZ256)+(N(Krankheitstage!CK256)+N(Krankheitstage!CW256))*N($C256))))</f>
        <v/>
      </c>
      <c r="CE256" s="76">
        <f>IF($B256="",0,IF(Einstellungen!$C$10="Ja",MAX(IF(Einstellungen!$C$11="7 Tage",MAX(0,(MIN(DATE(2029,13,0),IF(Mitarbeiter!$D256="",DATE(2029,13,0),Mitarbeiter!$D256),TODAY()))-(MAX(DATE(2029,12,1),Mitarbeiter!$C256))+1),MAX(0,NETWORKDAYS(MAX(DATE(2029,12,1),Mitarbeiter!$C256),MIN(DATE(2029,13,0),IF(Mitarbeiter!$D256="",DATE(2029,13,0),Mitarbeiter!$D256),TODAY()),Einstellungen!$F$13:$F$67)))*N(Mitarbeiter!$E256)/IF(Einstellungen!$C$11="7 Tage",7,5),N('Ist-Stunden'!BA256)),MAX(IF(Einstellungen!$C$11="7 Tage",MAX(0,(MIN(DATE(2029,13,0),IF(Mitarbeiter!$D256="",DATE(2029,13,0),Mitarbeiter!$D256),TODAY()))-(MAX(DATE(2029,12,1),Mitarbeiter!$C256))+1),MAX(0,NETWORKDAYS(MAX(DATE(2029,12,1),Mitarbeiter!$C256),MIN(DATE(2029,13,0),IF(Mitarbeiter!$D256="",DATE(2029,13,0),Mitarbeiter!$D256),TODAY()),Einstellungen!$F$13:$F$67)))*N(Mitarbeiter!$E256)/IF(Einstellungen!$C$11="7 Tage",7,5),N('Ist-Stunden'!BA256)+(N(Krankheitstage!CL256)+N(Krankheitstage!CX256))*N($C256))))</f>
        <v/>
      </c>
      <c r="CF256" s="76">
        <f>IF($B256="",0,IF(Einstellungen!$C$10="Ja",MAX(IF(Einstellungen!$C$11="7 Tage",MAX(0,(MIN(DATE(2030,2,0),IF(Mitarbeiter!$D256="",DATE(2030,2,0),Mitarbeiter!$D256),TODAY()))-(MAX(DATE(2030,1,1),Mitarbeiter!$C256))+1),MAX(0,NETWORKDAYS(MAX(DATE(2030,1,1),Mitarbeiter!$C256),MIN(DATE(2030,2,0),IF(Mitarbeiter!$D256="",DATE(2030,2,0),Mitarbeiter!$D256),TODAY()),Einstellungen!$F$13:$F$67)))*N(Mitarbeiter!$E256)/IF(Einstellungen!$C$11="7 Tage",7,5),N('Ist-Stunden'!BB256)),MAX(IF(Einstellungen!$C$11="7 Tage",MAX(0,(MIN(DATE(2030,2,0),IF(Mitarbeiter!$D256="",DATE(2030,2,0),Mitarbeiter!$D256),TODAY()))-(MAX(DATE(2030,1,1),Mitarbeiter!$C256))+1),MAX(0,NETWORKDAYS(MAX(DATE(2030,1,1),Mitarbeiter!$C256),MIN(DATE(2030,2,0),IF(Mitarbeiter!$D256="",DATE(2030,2,0),Mitarbeiter!$D256),TODAY()),Einstellungen!$F$13:$F$67)))*N(Mitarbeiter!$E256)/IF(Einstellungen!$C$11="7 Tage",7,5),N('Ist-Stunden'!BB256)+(N(Krankheitstage!CY256)+N(Krankheitstage!DK256))*N($C256))))</f>
        <v/>
      </c>
      <c r="CG256" s="76">
        <f>IF($B256="",0,IF(Einstellungen!$C$10="Ja",MAX(IF(Einstellungen!$C$11="7 Tage",MAX(0,(MIN(DATE(2030,3,0),IF(Mitarbeiter!$D256="",DATE(2030,3,0),Mitarbeiter!$D256),TODAY()))-(MAX(DATE(2030,2,1),Mitarbeiter!$C256))+1),MAX(0,NETWORKDAYS(MAX(DATE(2030,2,1),Mitarbeiter!$C256),MIN(DATE(2030,3,0),IF(Mitarbeiter!$D256="",DATE(2030,3,0),Mitarbeiter!$D256),TODAY()),Einstellungen!$F$13:$F$67)))*N(Mitarbeiter!$E256)/IF(Einstellungen!$C$11="7 Tage",7,5),N('Ist-Stunden'!BC256)),MAX(IF(Einstellungen!$C$11="7 Tage",MAX(0,(MIN(DATE(2030,3,0),IF(Mitarbeiter!$D256="",DATE(2030,3,0),Mitarbeiter!$D256),TODAY()))-(MAX(DATE(2030,2,1),Mitarbeiter!$C256))+1),MAX(0,NETWORKDAYS(MAX(DATE(2030,2,1),Mitarbeiter!$C256),MIN(DATE(2030,3,0),IF(Mitarbeiter!$D256="",DATE(2030,3,0),Mitarbeiter!$D256),TODAY()),Einstellungen!$F$13:$F$67)))*N(Mitarbeiter!$E256)/IF(Einstellungen!$C$11="7 Tage",7,5),N('Ist-Stunden'!BC256)+(N(Krankheitstage!CZ256)+N(Krankheitstage!DL256))*N($C256))))</f>
        <v/>
      </c>
      <c r="CH256" s="76">
        <f>IF($B256="",0,IF(Einstellungen!$C$10="Ja",MAX(IF(Einstellungen!$C$11="7 Tage",MAX(0,(MIN(DATE(2030,4,0),IF(Mitarbeiter!$D256="",DATE(2030,4,0),Mitarbeiter!$D256),TODAY()))-(MAX(DATE(2030,3,1),Mitarbeiter!$C256))+1),MAX(0,NETWORKDAYS(MAX(DATE(2030,3,1),Mitarbeiter!$C256),MIN(DATE(2030,4,0),IF(Mitarbeiter!$D256="",DATE(2030,4,0),Mitarbeiter!$D256),TODAY()),Einstellungen!$F$13:$F$67)))*N(Mitarbeiter!$E256)/IF(Einstellungen!$C$11="7 Tage",7,5),N('Ist-Stunden'!BD256)),MAX(IF(Einstellungen!$C$11="7 Tage",MAX(0,(MIN(DATE(2030,4,0),IF(Mitarbeiter!$D256="",DATE(2030,4,0),Mitarbeiter!$D256),TODAY()))-(MAX(DATE(2030,3,1),Mitarbeiter!$C256))+1),MAX(0,NETWORKDAYS(MAX(DATE(2030,3,1),Mitarbeiter!$C256),MIN(DATE(2030,4,0),IF(Mitarbeiter!$D256="",DATE(2030,4,0),Mitarbeiter!$D256),TODAY()),Einstellungen!$F$13:$F$67)))*N(Mitarbeiter!$E256)/IF(Einstellungen!$C$11="7 Tage",7,5),N('Ist-Stunden'!BD256)+(N(Krankheitstage!DA256)+N(Krankheitstage!DM256))*N($C256))))</f>
        <v/>
      </c>
      <c r="CI256" s="76">
        <f>IF($B256="",0,IF(Einstellungen!$C$10="Ja",MAX(IF(Einstellungen!$C$11="7 Tage",MAX(0,(MIN(DATE(2030,5,0),IF(Mitarbeiter!$D256="",DATE(2030,5,0),Mitarbeiter!$D256),TODAY()))-(MAX(DATE(2030,4,1),Mitarbeiter!$C256))+1),MAX(0,NETWORKDAYS(MAX(DATE(2030,4,1),Mitarbeiter!$C256),MIN(DATE(2030,5,0),IF(Mitarbeiter!$D256="",DATE(2030,5,0),Mitarbeiter!$D256),TODAY()),Einstellungen!$F$13:$F$67)))*N(Mitarbeiter!$E256)/IF(Einstellungen!$C$11="7 Tage",7,5),N('Ist-Stunden'!BE256)),MAX(IF(Einstellungen!$C$11="7 Tage",MAX(0,(MIN(DATE(2030,5,0),IF(Mitarbeiter!$D256="",DATE(2030,5,0),Mitarbeiter!$D256),TODAY()))-(MAX(DATE(2030,4,1),Mitarbeiter!$C256))+1),MAX(0,NETWORKDAYS(MAX(DATE(2030,4,1),Mitarbeiter!$C256),MIN(DATE(2030,5,0),IF(Mitarbeiter!$D256="",DATE(2030,5,0),Mitarbeiter!$D256),TODAY()),Einstellungen!$F$13:$F$67)))*N(Mitarbeiter!$E256)/IF(Einstellungen!$C$11="7 Tage",7,5),N('Ist-Stunden'!BE256)+(N(Krankheitstage!DB256)+N(Krankheitstage!DN256))*N($C256))))</f>
        <v/>
      </c>
      <c r="CJ256" s="76">
        <f>IF($B256="",0,IF(Einstellungen!$C$10="Ja",MAX(IF(Einstellungen!$C$11="7 Tage",MAX(0,(MIN(DATE(2030,6,0),IF(Mitarbeiter!$D256="",DATE(2030,6,0),Mitarbeiter!$D256),TODAY()))-(MAX(DATE(2030,5,1),Mitarbeiter!$C256))+1),MAX(0,NETWORKDAYS(MAX(DATE(2030,5,1),Mitarbeiter!$C256),MIN(DATE(2030,6,0),IF(Mitarbeiter!$D256="",DATE(2030,6,0),Mitarbeiter!$D256),TODAY()),Einstellungen!$F$13:$F$67)))*N(Mitarbeiter!$E256)/IF(Einstellungen!$C$11="7 Tage",7,5),N('Ist-Stunden'!BF256)),MAX(IF(Einstellungen!$C$11="7 Tage",MAX(0,(MIN(DATE(2030,6,0),IF(Mitarbeiter!$D256="",DATE(2030,6,0),Mitarbeiter!$D256),TODAY()))-(MAX(DATE(2030,5,1),Mitarbeiter!$C256))+1),MAX(0,NETWORKDAYS(MAX(DATE(2030,5,1),Mitarbeiter!$C256),MIN(DATE(2030,6,0),IF(Mitarbeiter!$D256="",DATE(2030,6,0),Mitarbeiter!$D256),TODAY()),Einstellungen!$F$13:$F$67)))*N(Mitarbeiter!$E256)/IF(Einstellungen!$C$11="7 Tage",7,5),N('Ist-Stunden'!BF256)+(N(Krankheitstage!DC256)+N(Krankheitstage!DO256))*N($C256))))</f>
        <v/>
      </c>
      <c r="CK256" s="76">
        <f>IF($B256="",0,IF(Einstellungen!$C$10="Ja",MAX(IF(Einstellungen!$C$11="7 Tage",MAX(0,(MIN(DATE(2030,7,0),IF(Mitarbeiter!$D256="",DATE(2030,7,0),Mitarbeiter!$D256),TODAY()))-(MAX(DATE(2030,6,1),Mitarbeiter!$C256))+1),MAX(0,NETWORKDAYS(MAX(DATE(2030,6,1),Mitarbeiter!$C256),MIN(DATE(2030,7,0),IF(Mitarbeiter!$D256="",DATE(2030,7,0),Mitarbeiter!$D256),TODAY()),Einstellungen!$F$13:$F$67)))*N(Mitarbeiter!$E256)/IF(Einstellungen!$C$11="7 Tage",7,5),N('Ist-Stunden'!BG256)),MAX(IF(Einstellungen!$C$11="7 Tage",MAX(0,(MIN(DATE(2030,7,0),IF(Mitarbeiter!$D256="",DATE(2030,7,0),Mitarbeiter!$D256),TODAY()))-(MAX(DATE(2030,6,1),Mitarbeiter!$C256))+1),MAX(0,NETWORKDAYS(MAX(DATE(2030,6,1),Mitarbeiter!$C256),MIN(DATE(2030,7,0),IF(Mitarbeiter!$D256="",DATE(2030,7,0),Mitarbeiter!$D256),TODAY()),Einstellungen!$F$13:$F$67)))*N(Mitarbeiter!$E256)/IF(Einstellungen!$C$11="7 Tage",7,5),N('Ist-Stunden'!BG256)+(N(Krankheitstage!DD256)+N(Krankheitstage!DP256))*N($C256))))</f>
        <v/>
      </c>
      <c r="CL256" s="76">
        <f>IF($B256="",0,IF(Einstellungen!$C$10="Ja",MAX(IF(Einstellungen!$C$11="7 Tage",MAX(0,(MIN(DATE(2030,8,0),IF(Mitarbeiter!$D256="",DATE(2030,8,0),Mitarbeiter!$D256),TODAY()))-(MAX(DATE(2030,7,1),Mitarbeiter!$C256))+1),MAX(0,NETWORKDAYS(MAX(DATE(2030,7,1),Mitarbeiter!$C256),MIN(DATE(2030,8,0),IF(Mitarbeiter!$D256="",DATE(2030,8,0),Mitarbeiter!$D256),TODAY()),Einstellungen!$F$13:$F$67)))*N(Mitarbeiter!$E256)/IF(Einstellungen!$C$11="7 Tage",7,5),N('Ist-Stunden'!BH256)),MAX(IF(Einstellungen!$C$11="7 Tage",MAX(0,(MIN(DATE(2030,8,0),IF(Mitarbeiter!$D256="",DATE(2030,8,0),Mitarbeiter!$D256),TODAY()))-(MAX(DATE(2030,7,1),Mitarbeiter!$C256))+1),MAX(0,NETWORKDAYS(MAX(DATE(2030,7,1),Mitarbeiter!$C256),MIN(DATE(2030,8,0),IF(Mitarbeiter!$D256="",DATE(2030,8,0),Mitarbeiter!$D256),TODAY()),Einstellungen!$F$13:$F$67)))*N(Mitarbeiter!$E256)/IF(Einstellungen!$C$11="7 Tage",7,5),N('Ist-Stunden'!BH256)+(N(Krankheitstage!DE256)+N(Krankheitstage!DQ256))*N($C256))))</f>
        <v/>
      </c>
      <c r="CM256" s="76">
        <f>IF($B256="",0,IF(Einstellungen!$C$10="Ja",MAX(IF(Einstellungen!$C$11="7 Tage",MAX(0,(MIN(DATE(2030,9,0),IF(Mitarbeiter!$D256="",DATE(2030,9,0),Mitarbeiter!$D256),TODAY()))-(MAX(DATE(2030,8,1),Mitarbeiter!$C256))+1),MAX(0,NETWORKDAYS(MAX(DATE(2030,8,1),Mitarbeiter!$C256),MIN(DATE(2030,9,0),IF(Mitarbeiter!$D256="",DATE(2030,9,0),Mitarbeiter!$D256),TODAY()),Einstellungen!$F$13:$F$67)))*N(Mitarbeiter!$E256)/IF(Einstellungen!$C$11="7 Tage",7,5),N('Ist-Stunden'!BI256)),MAX(IF(Einstellungen!$C$11="7 Tage",MAX(0,(MIN(DATE(2030,9,0),IF(Mitarbeiter!$D256="",DATE(2030,9,0),Mitarbeiter!$D256),TODAY()))-(MAX(DATE(2030,8,1),Mitarbeiter!$C256))+1),MAX(0,NETWORKDAYS(MAX(DATE(2030,8,1),Mitarbeiter!$C256),MIN(DATE(2030,9,0),IF(Mitarbeiter!$D256="",DATE(2030,9,0),Mitarbeiter!$D256),TODAY()),Einstellungen!$F$13:$F$67)))*N(Mitarbeiter!$E256)/IF(Einstellungen!$C$11="7 Tage",7,5),N('Ist-Stunden'!BI256)+(N(Krankheitstage!DF256)+N(Krankheitstage!DR256))*N($C256))))</f>
        <v/>
      </c>
      <c r="CN256" s="76">
        <f>IF($B256="",0,IF(Einstellungen!$C$10="Ja",MAX(IF(Einstellungen!$C$11="7 Tage",MAX(0,(MIN(DATE(2030,10,0),IF(Mitarbeiter!$D256="",DATE(2030,10,0),Mitarbeiter!$D256),TODAY()))-(MAX(DATE(2030,9,1),Mitarbeiter!$C256))+1),MAX(0,NETWORKDAYS(MAX(DATE(2030,9,1),Mitarbeiter!$C256),MIN(DATE(2030,10,0),IF(Mitarbeiter!$D256="",DATE(2030,10,0),Mitarbeiter!$D256),TODAY()),Einstellungen!$F$13:$F$67)))*N(Mitarbeiter!$E256)/IF(Einstellungen!$C$11="7 Tage",7,5),N('Ist-Stunden'!BJ256)),MAX(IF(Einstellungen!$C$11="7 Tage",MAX(0,(MIN(DATE(2030,10,0),IF(Mitarbeiter!$D256="",DATE(2030,10,0),Mitarbeiter!$D256),TODAY()))-(MAX(DATE(2030,9,1),Mitarbeiter!$C256))+1),MAX(0,NETWORKDAYS(MAX(DATE(2030,9,1),Mitarbeiter!$C256),MIN(DATE(2030,10,0),IF(Mitarbeiter!$D256="",DATE(2030,10,0),Mitarbeiter!$D256),TODAY()),Einstellungen!$F$13:$F$67)))*N(Mitarbeiter!$E256)/IF(Einstellungen!$C$11="7 Tage",7,5),N('Ist-Stunden'!BJ256)+(N(Krankheitstage!DG256)+N(Krankheitstage!DS256))*N($C256))))</f>
        <v/>
      </c>
      <c r="CO256" s="76">
        <f>IF($B256="",0,IF(Einstellungen!$C$10="Ja",MAX(IF(Einstellungen!$C$11="7 Tage",MAX(0,(MIN(DATE(2030,11,0),IF(Mitarbeiter!$D256="",DATE(2030,11,0),Mitarbeiter!$D256),TODAY()))-(MAX(DATE(2030,10,1),Mitarbeiter!$C256))+1),MAX(0,NETWORKDAYS(MAX(DATE(2030,10,1),Mitarbeiter!$C256),MIN(DATE(2030,11,0),IF(Mitarbeiter!$D256="",DATE(2030,11,0),Mitarbeiter!$D256),TODAY()),Einstellungen!$F$13:$F$67)))*N(Mitarbeiter!$E256)/IF(Einstellungen!$C$11="7 Tage",7,5),N('Ist-Stunden'!BK256)),MAX(IF(Einstellungen!$C$11="7 Tage",MAX(0,(MIN(DATE(2030,11,0),IF(Mitarbeiter!$D256="",DATE(2030,11,0),Mitarbeiter!$D256),TODAY()))-(MAX(DATE(2030,10,1),Mitarbeiter!$C256))+1),MAX(0,NETWORKDAYS(MAX(DATE(2030,10,1),Mitarbeiter!$C256),MIN(DATE(2030,11,0),IF(Mitarbeiter!$D256="",DATE(2030,11,0),Mitarbeiter!$D256),TODAY()),Einstellungen!$F$13:$F$67)))*N(Mitarbeiter!$E256)/IF(Einstellungen!$C$11="7 Tage",7,5),N('Ist-Stunden'!BK256)+(N(Krankheitstage!DH256)+N(Krankheitstage!DT256))*N($C256))))</f>
        <v/>
      </c>
      <c r="CP256" s="76">
        <f>IF($B256="",0,IF(Einstellungen!$C$10="Ja",MAX(IF(Einstellungen!$C$11="7 Tage",MAX(0,(MIN(DATE(2030,12,0),IF(Mitarbeiter!$D256="",DATE(2030,12,0),Mitarbeiter!$D256),TODAY()))-(MAX(DATE(2030,11,1),Mitarbeiter!$C256))+1),MAX(0,NETWORKDAYS(MAX(DATE(2030,11,1),Mitarbeiter!$C256),MIN(DATE(2030,12,0),IF(Mitarbeiter!$D256="",DATE(2030,12,0),Mitarbeiter!$D256),TODAY()),Einstellungen!$F$13:$F$67)))*N(Mitarbeiter!$E256)/IF(Einstellungen!$C$11="7 Tage",7,5),N('Ist-Stunden'!BL256)),MAX(IF(Einstellungen!$C$11="7 Tage",MAX(0,(MIN(DATE(2030,12,0),IF(Mitarbeiter!$D256="",DATE(2030,12,0),Mitarbeiter!$D256),TODAY()))-(MAX(DATE(2030,11,1),Mitarbeiter!$C256))+1),MAX(0,NETWORKDAYS(MAX(DATE(2030,11,1),Mitarbeiter!$C256),MIN(DATE(2030,12,0),IF(Mitarbeiter!$D256="",DATE(2030,12,0),Mitarbeiter!$D256),TODAY()),Einstellungen!$F$13:$F$67)))*N(Mitarbeiter!$E256)/IF(Einstellungen!$C$11="7 Tage",7,5),N('Ist-Stunden'!BL256)+(N(Krankheitstage!DI256)+N(Krankheitstage!DU256))*N($C256))))</f>
        <v/>
      </c>
      <c r="CQ256" s="76">
        <f>IF($B256="",0,IF(Einstellungen!$C$10="Ja",MAX(IF(Einstellungen!$C$11="7 Tage",MAX(0,(MIN(DATE(2030,13,0),IF(Mitarbeiter!$D256="",DATE(2030,13,0),Mitarbeiter!$D256),TODAY()))-(MAX(DATE(2030,12,1),Mitarbeiter!$C256))+1),MAX(0,NETWORKDAYS(MAX(DATE(2030,12,1),Mitarbeiter!$C256),MIN(DATE(2030,13,0),IF(Mitarbeiter!$D256="",DATE(2030,13,0),Mitarbeiter!$D256),TODAY()),Einstellungen!$F$13:$F$67)))*N(Mitarbeiter!$E256)/IF(Einstellungen!$C$11="7 Tage",7,5),N('Ist-Stunden'!BM256)),MAX(IF(Einstellungen!$C$11="7 Tage",MAX(0,(MIN(DATE(2030,13,0),IF(Mitarbeiter!$D256="",DATE(2030,13,0),Mitarbeiter!$D256),TODAY()))-(MAX(DATE(2030,12,1),Mitarbeiter!$C256))+1),MAX(0,NETWORKDAYS(MAX(DATE(2030,12,1),Mitarbeiter!$C256),MIN(DATE(2030,13,0),IF(Mitarbeiter!$D256="",DATE(2030,13,0),Mitarbeiter!$D256),TODAY()),Einstellungen!$F$13:$F$67)))*N(Mitarbeiter!$E256)/IF(Einstellungen!$C$11="7 Tage",7,5),N('Ist-Stunden'!BM256)+(N(Krankheitstage!DJ256)+N(Krankheitstage!DV256))*N($C256))))</f>
        <v/>
      </c>
    </row>
    <row r="257">
      <c r="A257" s="73">
        <f>IF(Mitarbeiter!B257="","",Mitarbeiter!A257)</f>
        <v/>
      </c>
      <c r="B257" s="6">
        <f>IF(Mitarbeiter!B257="","",Mitarbeiter!B257)</f>
        <v/>
      </c>
      <c r="C257" s="74">
        <f>IF(Mitarbeiter!B257="","",Mitarbeiter!F257)</f>
        <v/>
      </c>
      <c r="D257" s="75">
        <f>N(INDEX(Krankheitstage!$G257:$DV257,1,(Einstellungen!$C$3-2026)*24+1))</f>
        <v/>
      </c>
      <c r="E257" s="75">
        <f>N(INDEX(Krankheitstage!$G257:$DV257,1,(Einstellungen!$C$3-2026)*24+2))</f>
        <v/>
      </c>
      <c r="F257" s="75">
        <f>N(INDEX(Krankheitstage!$G257:$DV257,1,(Einstellungen!$C$3-2026)*24+3))</f>
        <v/>
      </c>
      <c r="G257" s="75">
        <f>N(INDEX(Krankheitstage!$G257:$DV257,1,(Einstellungen!$C$3-2026)*24+4))</f>
        <v/>
      </c>
      <c r="H257" s="75">
        <f>N(INDEX(Krankheitstage!$G257:$DV257,1,(Einstellungen!$C$3-2026)*24+5))</f>
        <v/>
      </c>
      <c r="I257" s="75">
        <f>N(INDEX(Krankheitstage!$G257:$DV257,1,(Einstellungen!$C$3-2026)*24+6))</f>
        <v/>
      </c>
      <c r="J257" s="75">
        <f>N(INDEX(Krankheitstage!$G257:$DV257,1,(Einstellungen!$C$3-2026)*24+7))</f>
        <v/>
      </c>
      <c r="K257" s="75">
        <f>N(INDEX(Krankheitstage!$G257:$DV257,1,(Einstellungen!$C$3-2026)*24+8))</f>
        <v/>
      </c>
      <c r="L257" s="75">
        <f>N(INDEX(Krankheitstage!$G257:$DV257,1,(Einstellungen!$C$3-2026)*24+9))</f>
        <v/>
      </c>
      <c r="M257" s="75">
        <f>N(INDEX(Krankheitstage!$G257:$DV257,1,(Einstellungen!$C$3-2026)*24+10))</f>
        <v/>
      </c>
      <c r="N257" s="75">
        <f>N(INDEX(Krankheitstage!$G257:$DV257,1,(Einstellungen!$C$3-2026)*24+11))</f>
        <v/>
      </c>
      <c r="O257" s="75">
        <f>N(INDEX(Krankheitstage!$G257:$DV257,1,(Einstellungen!$C$3-2026)*24+12))</f>
        <v/>
      </c>
      <c r="P257" s="75">
        <f>IF($B257="","",SUM(D257:O257))</f>
        <v/>
      </c>
      <c r="Q257" s="75">
        <f>N(INDEX(Krankheitstage!$G257:$DV257,1,(Einstellungen!$C$3-2026)*24+13))</f>
        <v/>
      </c>
      <c r="R257" s="75">
        <f>N(INDEX(Krankheitstage!$G257:$DV257,1,(Einstellungen!$C$3-2026)*24+14))</f>
        <v/>
      </c>
      <c r="S257" s="75">
        <f>N(INDEX(Krankheitstage!$G257:$DV257,1,(Einstellungen!$C$3-2026)*24+15))</f>
        <v/>
      </c>
      <c r="T257" s="75">
        <f>N(INDEX(Krankheitstage!$G257:$DV257,1,(Einstellungen!$C$3-2026)*24+16))</f>
        <v/>
      </c>
      <c r="U257" s="75">
        <f>N(INDEX(Krankheitstage!$G257:$DV257,1,(Einstellungen!$C$3-2026)*24+17))</f>
        <v/>
      </c>
      <c r="V257" s="75">
        <f>N(INDEX(Krankheitstage!$G257:$DV257,1,(Einstellungen!$C$3-2026)*24+18))</f>
        <v/>
      </c>
      <c r="W257" s="75">
        <f>N(INDEX(Krankheitstage!$G257:$DV257,1,(Einstellungen!$C$3-2026)*24+19))</f>
        <v/>
      </c>
      <c r="X257" s="75">
        <f>N(INDEX(Krankheitstage!$G257:$DV257,1,(Einstellungen!$C$3-2026)*24+20))</f>
        <v/>
      </c>
      <c r="Y257" s="75">
        <f>N(INDEX(Krankheitstage!$G257:$DV257,1,(Einstellungen!$C$3-2026)*24+21))</f>
        <v/>
      </c>
      <c r="Z257" s="75">
        <f>N(INDEX(Krankheitstage!$G257:$DV257,1,(Einstellungen!$C$3-2026)*24+22))</f>
        <v/>
      </c>
      <c r="AA257" s="75">
        <f>N(INDEX(Krankheitstage!$G257:$DV257,1,(Einstellungen!$C$3-2026)*24+23))</f>
        <v/>
      </c>
      <c r="AB257" s="75">
        <f>N(INDEX(Krankheitstage!$G257:$DV257,1,(Einstellungen!$C$3-2026)*24+24))</f>
        <v/>
      </c>
      <c r="AC257" s="75">
        <f>IF($B257="","",SUM(Q257:AB257))</f>
        <v/>
      </c>
      <c r="AD257" s="75">
        <f>IF($B257="","",SUM(P257,AC257))</f>
        <v/>
      </c>
      <c r="AE257" s="76">
        <f>IF($B257="","",AD257*N(C257))</f>
        <v/>
      </c>
      <c r="AF257" s="75">
        <f>IF($B257="","",Krankheitstage!E257)</f>
        <v/>
      </c>
      <c r="AG257" s="76">
        <f>IF($B257="","",AF257*N(C257))</f>
        <v/>
      </c>
      <c r="AH257" s="76">
        <f>IF($B257="","",INDEX($AJ257:$CQ257,1,(Einstellungen!$C$3-2026)*12+1)+INDEX($AJ257:$CQ257,1,(Einstellungen!$C$3-2026)*12+2)+INDEX($AJ257:$CQ257,1,(Einstellungen!$C$3-2026)*12+3)+INDEX($AJ257:$CQ257,1,(Einstellungen!$C$3-2026)*12+4)+INDEX($AJ257:$CQ257,1,(Einstellungen!$C$3-2026)*12+5)+INDEX($AJ257:$CQ257,1,(Einstellungen!$C$3-2026)*12+6)+INDEX($AJ257:$CQ257,1,(Einstellungen!$C$3-2026)*12+7)+INDEX($AJ257:$CQ257,1,(Einstellungen!$C$3-2026)*12+8)+INDEX($AJ257:$CQ257,1,(Einstellungen!$C$3-2026)*12+9)+INDEX($AJ257:$CQ257,1,(Einstellungen!$C$3-2026)*12+10)+INDEX($AJ257:$CQ257,1,(Einstellungen!$C$3-2026)*12+11)+INDEX($AJ257:$CQ257,1,(Einstellungen!$C$3-2026)*12+12))</f>
        <v/>
      </c>
      <c r="AI257" s="76">
        <f>IF($B257="","",SUM($AJ257:$CQ257))</f>
        <v/>
      </c>
      <c r="AJ257" s="76">
        <f>IF($B257="",0,IF(Einstellungen!$C$10="Ja",MAX(IF(Einstellungen!$C$11="7 Tage",MAX(0,(MIN(DATE(2026,2,0),IF(Mitarbeiter!$D257="",DATE(2026,2,0),Mitarbeiter!$D257),TODAY()))-(MAX(DATE(2026,1,1),Mitarbeiter!$C257))+1),MAX(0,NETWORKDAYS(MAX(DATE(2026,1,1),Mitarbeiter!$C257),MIN(DATE(2026,2,0),IF(Mitarbeiter!$D257="",DATE(2026,2,0),Mitarbeiter!$D257),TODAY()),Einstellungen!$F$13:$F$67)))*N(Mitarbeiter!$E257)/IF(Einstellungen!$C$11="7 Tage",7,5),N('Ist-Stunden'!F257)),MAX(IF(Einstellungen!$C$11="7 Tage",MAX(0,(MIN(DATE(2026,2,0),IF(Mitarbeiter!$D257="",DATE(2026,2,0),Mitarbeiter!$D257),TODAY()))-(MAX(DATE(2026,1,1),Mitarbeiter!$C257))+1),MAX(0,NETWORKDAYS(MAX(DATE(2026,1,1),Mitarbeiter!$C257),MIN(DATE(2026,2,0),IF(Mitarbeiter!$D257="",DATE(2026,2,0),Mitarbeiter!$D257),TODAY()),Einstellungen!$F$13:$F$67)))*N(Mitarbeiter!$E257)/IF(Einstellungen!$C$11="7 Tage",7,5),N('Ist-Stunden'!F257)+(N(Krankheitstage!G257)+N(Krankheitstage!S257))*N($C257))))</f>
        <v/>
      </c>
      <c r="AK257" s="76">
        <f>IF($B257="",0,IF(Einstellungen!$C$10="Ja",MAX(IF(Einstellungen!$C$11="7 Tage",MAX(0,(MIN(DATE(2026,3,0),IF(Mitarbeiter!$D257="",DATE(2026,3,0),Mitarbeiter!$D257),TODAY()))-(MAX(DATE(2026,2,1),Mitarbeiter!$C257))+1),MAX(0,NETWORKDAYS(MAX(DATE(2026,2,1),Mitarbeiter!$C257),MIN(DATE(2026,3,0),IF(Mitarbeiter!$D257="",DATE(2026,3,0),Mitarbeiter!$D257),TODAY()),Einstellungen!$F$13:$F$67)))*N(Mitarbeiter!$E257)/IF(Einstellungen!$C$11="7 Tage",7,5),N('Ist-Stunden'!G257)),MAX(IF(Einstellungen!$C$11="7 Tage",MAX(0,(MIN(DATE(2026,3,0),IF(Mitarbeiter!$D257="",DATE(2026,3,0),Mitarbeiter!$D257),TODAY()))-(MAX(DATE(2026,2,1),Mitarbeiter!$C257))+1),MAX(0,NETWORKDAYS(MAX(DATE(2026,2,1),Mitarbeiter!$C257),MIN(DATE(2026,3,0),IF(Mitarbeiter!$D257="",DATE(2026,3,0),Mitarbeiter!$D257),TODAY()),Einstellungen!$F$13:$F$67)))*N(Mitarbeiter!$E257)/IF(Einstellungen!$C$11="7 Tage",7,5),N('Ist-Stunden'!G257)+(N(Krankheitstage!H257)+N(Krankheitstage!T257))*N($C257))))</f>
        <v/>
      </c>
      <c r="AL257" s="76">
        <f>IF($B257="",0,IF(Einstellungen!$C$10="Ja",MAX(IF(Einstellungen!$C$11="7 Tage",MAX(0,(MIN(DATE(2026,4,0),IF(Mitarbeiter!$D257="",DATE(2026,4,0),Mitarbeiter!$D257),TODAY()))-(MAX(DATE(2026,3,1),Mitarbeiter!$C257))+1),MAX(0,NETWORKDAYS(MAX(DATE(2026,3,1),Mitarbeiter!$C257),MIN(DATE(2026,4,0),IF(Mitarbeiter!$D257="",DATE(2026,4,0),Mitarbeiter!$D257),TODAY()),Einstellungen!$F$13:$F$67)))*N(Mitarbeiter!$E257)/IF(Einstellungen!$C$11="7 Tage",7,5),N('Ist-Stunden'!H257)),MAX(IF(Einstellungen!$C$11="7 Tage",MAX(0,(MIN(DATE(2026,4,0),IF(Mitarbeiter!$D257="",DATE(2026,4,0),Mitarbeiter!$D257),TODAY()))-(MAX(DATE(2026,3,1),Mitarbeiter!$C257))+1),MAX(0,NETWORKDAYS(MAX(DATE(2026,3,1),Mitarbeiter!$C257),MIN(DATE(2026,4,0),IF(Mitarbeiter!$D257="",DATE(2026,4,0),Mitarbeiter!$D257),TODAY()),Einstellungen!$F$13:$F$67)))*N(Mitarbeiter!$E257)/IF(Einstellungen!$C$11="7 Tage",7,5),N('Ist-Stunden'!H257)+(N(Krankheitstage!I257)+N(Krankheitstage!U257))*N($C257))))</f>
        <v/>
      </c>
      <c r="AM257" s="76">
        <f>IF($B257="",0,IF(Einstellungen!$C$10="Ja",MAX(IF(Einstellungen!$C$11="7 Tage",MAX(0,(MIN(DATE(2026,5,0),IF(Mitarbeiter!$D257="",DATE(2026,5,0),Mitarbeiter!$D257),TODAY()))-(MAX(DATE(2026,4,1),Mitarbeiter!$C257))+1),MAX(0,NETWORKDAYS(MAX(DATE(2026,4,1),Mitarbeiter!$C257),MIN(DATE(2026,5,0),IF(Mitarbeiter!$D257="",DATE(2026,5,0),Mitarbeiter!$D257),TODAY()),Einstellungen!$F$13:$F$67)))*N(Mitarbeiter!$E257)/IF(Einstellungen!$C$11="7 Tage",7,5),N('Ist-Stunden'!I257)),MAX(IF(Einstellungen!$C$11="7 Tage",MAX(0,(MIN(DATE(2026,5,0),IF(Mitarbeiter!$D257="",DATE(2026,5,0),Mitarbeiter!$D257),TODAY()))-(MAX(DATE(2026,4,1),Mitarbeiter!$C257))+1),MAX(0,NETWORKDAYS(MAX(DATE(2026,4,1),Mitarbeiter!$C257),MIN(DATE(2026,5,0),IF(Mitarbeiter!$D257="",DATE(2026,5,0),Mitarbeiter!$D257),TODAY()),Einstellungen!$F$13:$F$67)))*N(Mitarbeiter!$E257)/IF(Einstellungen!$C$11="7 Tage",7,5),N('Ist-Stunden'!I257)+(N(Krankheitstage!J257)+N(Krankheitstage!V257))*N($C257))))</f>
        <v/>
      </c>
      <c r="AN257" s="76">
        <f>IF($B257="",0,IF(Einstellungen!$C$10="Ja",MAX(IF(Einstellungen!$C$11="7 Tage",MAX(0,(MIN(DATE(2026,6,0),IF(Mitarbeiter!$D257="",DATE(2026,6,0),Mitarbeiter!$D257),TODAY()))-(MAX(DATE(2026,5,1),Mitarbeiter!$C257))+1),MAX(0,NETWORKDAYS(MAX(DATE(2026,5,1),Mitarbeiter!$C257),MIN(DATE(2026,6,0),IF(Mitarbeiter!$D257="",DATE(2026,6,0),Mitarbeiter!$D257),TODAY()),Einstellungen!$F$13:$F$67)))*N(Mitarbeiter!$E257)/IF(Einstellungen!$C$11="7 Tage",7,5),N('Ist-Stunden'!J257)),MAX(IF(Einstellungen!$C$11="7 Tage",MAX(0,(MIN(DATE(2026,6,0),IF(Mitarbeiter!$D257="",DATE(2026,6,0),Mitarbeiter!$D257),TODAY()))-(MAX(DATE(2026,5,1),Mitarbeiter!$C257))+1),MAX(0,NETWORKDAYS(MAX(DATE(2026,5,1),Mitarbeiter!$C257),MIN(DATE(2026,6,0),IF(Mitarbeiter!$D257="",DATE(2026,6,0),Mitarbeiter!$D257),TODAY()),Einstellungen!$F$13:$F$67)))*N(Mitarbeiter!$E257)/IF(Einstellungen!$C$11="7 Tage",7,5),N('Ist-Stunden'!J257)+(N(Krankheitstage!K257)+N(Krankheitstage!W257))*N($C257))))</f>
        <v/>
      </c>
      <c r="AO257" s="76">
        <f>IF($B257="",0,IF(Einstellungen!$C$10="Ja",MAX(IF(Einstellungen!$C$11="7 Tage",MAX(0,(MIN(DATE(2026,7,0),IF(Mitarbeiter!$D257="",DATE(2026,7,0),Mitarbeiter!$D257),TODAY()))-(MAX(DATE(2026,6,1),Mitarbeiter!$C257))+1),MAX(0,NETWORKDAYS(MAX(DATE(2026,6,1),Mitarbeiter!$C257),MIN(DATE(2026,7,0),IF(Mitarbeiter!$D257="",DATE(2026,7,0),Mitarbeiter!$D257),TODAY()),Einstellungen!$F$13:$F$67)))*N(Mitarbeiter!$E257)/IF(Einstellungen!$C$11="7 Tage",7,5),N('Ist-Stunden'!K257)),MAX(IF(Einstellungen!$C$11="7 Tage",MAX(0,(MIN(DATE(2026,7,0),IF(Mitarbeiter!$D257="",DATE(2026,7,0),Mitarbeiter!$D257),TODAY()))-(MAX(DATE(2026,6,1),Mitarbeiter!$C257))+1),MAX(0,NETWORKDAYS(MAX(DATE(2026,6,1),Mitarbeiter!$C257),MIN(DATE(2026,7,0),IF(Mitarbeiter!$D257="",DATE(2026,7,0),Mitarbeiter!$D257),TODAY()),Einstellungen!$F$13:$F$67)))*N(Mitarbeiter!$E257)/IF(Einstellungen!$C$11="7 Tage",7,5),N('Ist-Stunden'!K257)+(N(Krankheitstage!L257)+N(Krankheitstage!X257))*N($C257))))</f>
        <v/>
      </c>
      <c r="AP257" s="76">
        <f>IF($B257="",0,IF(Einstellungen!$C$10="Ja",MAX(IF(Einstellungen!$C$11="7 Tage",MAX(0,(MIN(DATE(2026,8,0),IF(Mitarbeiter!$D257="",DATE(2026,8,0),Mitarbeiter!$D257),TODAY()))-(MAX(DATE(2026,7,1),Mitarbeiter!$C257))+1),MAX(0,NETWORKDAYS(MAX(DATE(2026,7,1),Mitarbeiter!$C257),MIN(DATE(2026,8,0),IF(Mitarbeiter!$D257="",DATE(2026,8,0),Mitarbeiter!$D257),TODAY()),Einstellungen!$F$13:$F$67)))*N(Mitarbeiter!$E257)/IF(Einstellungen!$C$11="7 Tage",7,5),N('Ist-Stunden'!L257)),MAX(IF(Einstellungen!$C$11="7 Tage",MAX(0,(MIN(DATE(2026,8,0),IF(Mitarbeiter!$D257="",DATE(2026,8,0),Mitarbeiter!$D257),TODAY()))-(MAX(DATE(2026,7,1),Mitarbeiter!$C257))+1),MAX(0,NETWORKDAYS(MAX(DATE(2026,7,1),Mitarbeiter!$C257),MIN(DATE(2026,8,0),IF(Mitarbeiter!$D257="",DATE(2026,8,0),Mitarbeiter!$D257),TODAY()),Einstellungen!$F$13:$F$67)))*N(Mitarbeiter!$E257)/IF(Einstellungen!$C$11="7 Tage",7,5),N('Ist-Stunden'!L257)+(N(Krankheitstage!M257)+N(Krankheitstage!Y257))*N($C257))))</f>
        <v/>
      </c>
      <c r="AQ257" s="76">
        <f>IF($B257="",0,IF(Einstellungen!$C$10="Ja",MAX(IF(Einstellungen!$C$11="7 Tage",MAX(0,(MIN(DATE(2026,9,0),IF(Mitarbeiter!$D257="",DATE(2026,9,0),Mitarbeiter!$D257),TODAY()))-(MAX(DATE(2026,8,1),Mitarbeiter!$C257))+1),MAX(0,NETWORKDAYS(MAX(DATE(2026,8,1),Mitarbeiter!$C257),MIN(DATE(2026,9,0),IF(Mitarbeiter!$D257="",DATE(2026,9,0),Mitarbeiter!$D257),TODAY()),Einstellungen!$F$13:$F$67)))*N(Mitarbeiter!$E257)/IF(Einstellungen!$C$11="7 Tage",7,5),N('Ist-Stunden'!M257)),MAX(IF(Einstellungen!$C$11="7 Tage",MAX(0,(MIN(DATE(2026,9,0),IF(Mitarbeiter!$D257="",DATE(2026,9,0),Mitarbeiter!$D257),TODAY()))-(MAX(DATE(2026,8,1),Mitarbeiter!$C257))+1),MAX(0,NETWORKDAYS(MAX(DATE(2026,8,1),Mitarbeiter!$C257),MIN(DATE(2026,9,0),IF(Mitarbeiter!$D257="",DATE(2026,9,0),Mitarbeiter!$D257),TODAY()),Einstellungen!$F$13:$F$67)))*N(Mitarbeiter!$E257)/IF(Einstellungen!$C$11="7 Tage",7,5),N('Ist-Stunden'!M257)+(N(Krankheitstage!N257)+N(Krankheitstage!Z257))*N($C257))))</f>
        <v/>
      </c>
      <c r="AR257" s="76">
        <f>IF($B257="",0,IF(Einstellungen!$C$10="Ja",MAX(IF(Einstellungen!$C$11="7 Tage",MAX(0,(MIN(DATE(2026,10,0),IF(Mitarbeiter!$D257="",DATE(2026,10,0),Mitarbeiter!$D257),TODAY()))-(MAX(DATE(2026,9,1),Mitarbeiter!$C257))+1),MAX(0,NETWORKDAYS(MAX(DATE(2026,9,1),Mitarbeiter!$C257),MIN(DATE(2026,10,0),IF(Mitarbeiter!$D257="",DATE(2026,10,0),Mitarbeiter!$D257),TODAY()),Einstellungen!$F$13:$F$67)))*N(Mitarbeiter!$E257)/IF(Einstellungen!$C$11="7 Tage",7,5),N('Ist-Stunden'!N257)),MAX(IF(Einstellungen!$C$11="7 Tage",MAX(0,(MIN(DATE(2026,10,0),IF(Mitarbeiter!$D257="",DATE(2026,10,0),Mitarbeiter!$D257),TODAY()))-(MAX(DATE(2026,9,1),Mitarbeiter!$C257))+1),MAX(0,NETWORKDAYS(MAX(DATE(2026,9,1),Mitarbeiter!$C257),MIN(DATE(2026,10,0),IF(Mitarbeiter!$D257="",DATE(2026,10,0),Mitarbeiter!$D257),TODAY()),Einstellungen!$F$13:$F$67)))*N(Mitarbeiter!$E257)/IF(Einstellungen!$C$11="7 Tage",7,5),N('Ist-Stunden'!N257)+(N(Krankheitstage!O257)+N(Krankheitstage!AA257))*N($C257))))</f>
        <v/>
      </c>
      <c r="AS257" s="76">
        <f>IF($B257="",0,IF(Einstellungen!$C$10="Ja",MAX(IF(Einstellungen!$C$11="7 Tage",MAX(0,(MIN(DATE(2026,11,0),IF(Mitarbeiter!$D257="",DATE(2026,11,0),Mitarbeiter!$D257),TODAY()))-(MAX(DATE(2026,10,1),Mitarbeiter!$C257))+1),MAX(0,NETWORKDAYS(MAX(DATE(2026,10,1),Mitarbeiter!$C257),MIN(DATE(2026,11,0),IF(Mitarbeiter!$D257="",DATE(2026,11,0),Mitarbeiter!$D257),TODAY()),Einstellungen!$F$13:$F$67)))*N(Mitarbeiter!$E257)/IF(Einstellungen!$C$11="7 Tage",7,5),N('Ist-Stunden'!O257)),MAX(IF(Einstellungen!$C$11="7 Tage",MAX(0,(MIN(DATE(2026,11,0),IF(Mitarbeiter!$D257="",DATE(2026,11,0),Mitarbeiter!$D257),TODAY()))-(MAX(DATE(2026,10,1),Mitarbeiter!$C257))+1),MAX(0,NETWORKDAYS(MAX(DATE(2026,10,1),Mitarbeiter!$C257),MIN(DATE(2026,11,0),IF(Mitarbeiter!$D257="",DATE(2026,11,0),Mitarbeiter!$D257),TODAY()),Einstellungen!$F$13:$F$67)))*N(Mitarbeiter!$E257)/IF(Einstellungen!$C$11="7 Tage",7,5),N('Ist-Stunden'!O257)+(N(Krankheitstage!P257)+N(Krankheitstage!AB257))*N($C257))))</f>
        <v/>
      </c>
      <c r="AT257" s="76">
        <f>IF($B257="",0,IF(Einstellungen!$C$10="Ja",MAX(IF(Einstellungen!$C$11="7 Tage",MAX(0,(MIN(DATE(2026,12,0),IF(Mitarbeiter!$D257="",DATE(2026,12,0),Mitarbeiter!$D257),TODAY()))-(MAX(DATE(2026,11,1),Mitarbeiter!$C257))+1),MAX(0,NETWORKDAYS(MAX(DATE(2026,11,1),Mitarbeiter!$C257),MIN(DATE(2026,12,0),IF(Mitarbeiter!$D257="",DATE(2026,12,0),Mitarbeiter!$D257),TODAY()),Einstellungen!$F$13:$F$67)))*N(Mitarbeiter!$E257)/IF(Einstellungen!$C$11="7 Tage",7,5),N('Ist-Stunden'!P257)),MAX(IF(Einstellungen!$C$11="7 Tage",MAX(0,(MIN(DATE(2026,12,0),IF(Mitarbeiter!$D257="",DATE(2026,12,0),Mitarbeiter!$D257),TODAY()))-(MAX(DATE(2026,11,1),Mitarbeiter!$C257))+1),MAX(0,NETWORKDAYS(MAX(DATE(2026,11,1),Mitarbeiter!$C257),MIN(DATE(2026,12,0),IF(Mitarbeiter!$D257="",DATE(2026,12,0),Mitarbeiter!$D257),TODAY()),Einstellungen!$F$13:$F$67)))*N(Mitarbeiter!$E257)/IF(Einstellungen!$C$11="7 Tage",7,5),N('Ist-Stunden'!P257)+(N(Krankheitstage!Q257)+N(Krankheitstage!AC257))*N($C257))))</f>
        <v/>
      </c>
      <c r="AU257" s="76">
        <f>IF($B257="",0,IF(Einstellungen!$C$10="Ja",MAX(IF(Einstellungen!$C$11="7 Tage",MAX(0,(MIN(DATE(2026,13,0),IF(Mitarbeiter!$D257="",DATE(2026,13,0),Mitarbeiter!$D257),TODAY()))-(MAX(DATE(2026,12,1),Mitarbeiter!$C257))+1),MAX(0,NETWORKDAYS(MAX(DATE(2026,12,1),Mitarbeiter!$C257),MIN(DATE(2026,13,0),IF(Mitarbeiter!$D257="",DATE(2026,13,0),Mitarbeiter!$D257),TODAY()),Einstellungen!$F$13:$F$67)))*N(Mitarbeiter!$E257)/IF(Einstellungen!$C$11="7 Tage",7,5),N('Ist-Stunden'!Q257)),MAX(IF(Einstellungen!$C$11="7 Tage",MAX(0,(MIN(DATE(2026,13,0),IF(Mitarbeiter!$D257="",DATE(2026,13,0),Mitarbeiter!$D257),TODAY()))-(MAX(DATE(2026,12,1),Mitarbeiter!$C257))+1),MAX(0,NETWORKDAYS(MAX(DATE(2026,12,1),Mitarbeiter!$C257),MIN(DATE(2026,13,0),IF(Mitarbeiter!$D257="",DATE(2026,13,0),Mitarbeiter!$D257),TODAY()),Einstellungen!$F$13:$F$67)))*N(Mitarbeiter!$E257)/IF(Einstellungen!$C$11="7 Tage",7,5),N('Ist-Stunden'!Q257)+(N(Krankheitstage!R257)+N(Krankheitstage!AD257))*N($C257))))</f>
        <v/>
      </c>
      <c r="AV257" s="76">
        <f>IF($B257="",0,IF(Einstellungen!$C$10="Ja",MAX(IF(Einstellungen!$C$11="7 Tage",MAX(0,(MIN(DATE(2027,2,0),IF(Mitarbeiter!$D257="",DATE(2027,2,0),Mitarbeiter!$D257),TODAY()))-(MAX(DATE(2027,1,1),Mitarbeiter!$C257))+1),MAX(0,NETWORKDAYS(MAX(DATE(2027,1,1),Mitarbeiter!$C257),MIN(DATE(2027,2,0),IF(Mitarbeiter!$D257="",DATE(2027,2,0),Mitarbeiter!$D257),TODAY()),Einstellungen!$F$13:$F$67)))*N(Mitarbeiter!$E257)/IF(Einstellungen!$C$11="7 Tage",7,5),N('Ist-Stunden'!R257)),MAX(IF(Einstellungen!$C$11="7 Tage",MAX(0,(MIN(DATE(2027,2,0),IF(Mitarbeiter!$D257="",DATE(2027,2,0),Mitarbeiter!$D257),TODAY()))-(MAX(DATE(2027,1,1),Mitarbeiter!$C257))+1),MAX(0,NETWORKDAYS(MAX(DATE(2027,1,1),Mitarbeiter!$C257),MIN(DATE(2027,2,0),IF(Mitarbeiter!$D257="",DATE(2027,2,0),Mitarbeiter!$D257),TODAY()),Einstellungen!$F$13:$F$67)))*N(Mitarbeiter!$E257)/IF(Einstellungen!$C$11="7 Tage",7,5),N('Ist-Stunden'!R257)+(N(Krankheitstage!AE257)+N(Krankheitstage!AQ257))*N($C257))))</f>
        <v/>
      </c>
      <c r="AW257" s="76">
        <f>IF($B257="",0,IF(Einstellungen!$C$10="Ja",MAX(IF(Einstellungen!$C$11="7 Tage",MAX(0,(MIN(DATE(2027,3,0),IF(Mitarbeiter!$D257="",DATE(2027,3,0),Mitarbeiter!$D257),TODAY()))-(MAX(DATE(2027,2,1),Mitarbeiter!$C257))+1),MAX(0,NETWORKDAYS(MAX(DATE(2027,2,1),Mitarbeiter!$C257),MIN(DATE(2027,3,0),IF(Mitarbeiter!$D257="",DATE(2027,3,0),Mitarbeiter!$D257),TODAY()),Einstellungen!$F$13:$F$67)))*N(Mitarbeiter!$E257)/IF(Einstellungen!$C$11="7 Tage",7,5),N('Ist-Stunden'!S257)),MAX(IF(Einstellungen!$C$11="7 Tage",MAX(0,(MIN(DATE(2027,3,0),IF(Mitarbeiter!$D257="",DATE(2027,3,0),Mitarbeiter!$D257),TODAY()))-(MAX(DATE(2027,2,1),Mitarbeiter!$C257))+1),MAX(0,NETWORKDAYS(MAX(DATE(2027,2,1),Mitarbeiter!$C257),MIN(DATE(2027,3,0),IF(Mitarbeiter!$D257="",DATE(2027,3,0),Mitarbeiter!$D257),TODAY()),Einstellungen!$F$13:$F$67)))*N(Mitarbeiter!$E257)/IF(Einstellungen!$C$11="7 Tage",7,5),N('Ist-Stunden'!S257)+(N(Krankheitstage!AF257)+N(Krankheitstage!AR257))*N($C257))))</f>
        <v/>
      </c>
      <c r="AX257" s="76">
        <f>IF($B257="",0,IF(Einstellungen!$C$10="Ja",MAX(IF(Einstellungen!$C$11="7 Tage",MAX(0,(MIN(DATE(2027,4,0),IF(Mitarbeiter!$D257="",DATE(2027,4,0),Mitarbeiter!$D257),TODAY()))-(MAX(DATE(2027,3,1),Mitarbeiter!$C257))+1),MAX(0,NETWORKDAYS(MAX(DATE(2027,3,1),Mitarbeiter!$C257),MIN(DATE(2027,4,0),IF(Mitarbeiter!$D257="",DATE(2027,4,0),Mitarbeiter!$D257),TODAY()),Einstellungen!$F$13:$F$67)))*N(Mitarbeiter!$E257)/IF(Einstellungen!$C$11="7 Tage",7,5),N('Ist-Stunden'!T257)),MAX(IF(Einstellungen!$C$11="7 Tage",MAX(0,(MIN(DATE(2027,4,0),IF(Mitarbeiter!$D257="",DATE(2027,4,0),Mitarbeiter!$D257),TODAY()))-(MAX(DATE(2027,3,1),Mitarbeiter!$C257))+1),MAX(0,NETWORKDAYS(MAX(DATE(2027,3,1),Mitarbeiter!$C257),MIN(DATE(2027,4,0),IF(Mitarbeiter!$D257="",DATE(2027,4,0),Mitarbeiter!$D257),TODAY()),Einstellungen!$F$13:$F$67)))*N(Mitarbeiter!$E257)/IF(Einstellungen!$C$11="7 Tage",7,5),N('Ist-Stunden'!T257)+(N(Krankheitstage!AG257)+N(Krankheitstage!AS257))*N($C257))))</f>
        <v/>
      </c>
      <c r="AY257" s="76">
        <f>IF($B257="",0,IF(Einstellungen!$C$10="Ja",MAX(IF(Einstellungen!$C$11="7 Tage",MAX(0,(MIN(DATE(2027,5,0),IF(Mitarbeiter!$D257="",DATE(2027,5,0),Mitarbeiter!$D257),TODAY()))-(MAX(DATE(2027,4,1),Mitarbeiter!$C257))+1),MAX(0,NETWORKDAYS(MAX(DATE(2027,4,1),Mitarbeiter!$C257),MIN(DATE(2027,5,0),IF(Mitarbeiter!$D257="",DATE(2027,5,0),Mitarbeiter!$D257),TODAY()),Einstellungen!$F$13:$F$67)))*N(Mitarbeiter!$E257)/IF(Einstellungen!$C$11="7 Tage",7,5),N('Ist-Stunden'!U257)),MAX(IF(Einstellungen!$C$11="7 Tage",MAX(0,(MIN(DATE(2027,5,0),IF(Mitarbeiter!$D257="",DATE(2027,5,0),Mitarbeiter!$D257),TODAY()))-(MAX(DATE(2027,4,1),Mitarbeiter!$C257))+1),MAX(0,NETWORKDAYS(MAX(DATE(2027,4,1),Mitarbeiter!$C257),MIN(DATE(2027,5,0),IF(Mitarbeiter!$D257="",DATE(2027,5,0),Mitarbeiter!$D257),TODAY()),Einstellungen!$F$13:$F$67)))*N(Mitarbeiter!$E257)/IF(Einstellungen!$C$11="7 Tage",7,5),N('Ist-Stunden'!U257)+(N(Krankheitstage!AH257)+N(Krankheitstage!AT257))*N($C257))))</f>
        <v/>
      </c>
      <c r="AZ257" s="76">
        <f>IF($B257="",0,IF(Einstellungen!$C$10="Ja",MAX(IF(Einstellungen!$C$11="7 Tage",MAX(0,(MIN(DATE(2027,6,0),IF(Mitarbeiter!$D257="",DATE(2027,6,0),Mitarbeiter!$D257),TODAY()))-(MAX(DATE(2027,5,1),Mitarbeiter!$C257))+1),MAX(0,NETWORKDAYS(MAX(DATE(2027,5,1),Mitarbeiter!$C257),MIN(DATE(2027,6,0),IF(Mitarbeiter!$D257="",DATE(2027,6,0),Mitarbeiter!$D257),TODAY()),Einstellungen!$F$13:$F$67)))*N(Mitarbeiter!$E257)/IF(Einstellungen!$C$11="7 Tage",7,5),N('Ist-Stunden'!V257)),MAX(IF(Einstellungen!$C$11="7 Tage",MAX(0,(MIN(DATE(2027,6,0),IF(Mitarbeiter!$D257="",DATE(2027,6,0),Mitarbeiter!$D257),TODAY()))-(MAX(DATE(2027,5,1),Mitarbeiter!$C257))+1),MAX(0,NETWORKDAYS(MAX(DATE(2027,5,1),Mitarbeiter!$C257),MIN(DATE(2027,6,0),IF(Mitarbeiter!$D257="",DATE(2027,6,0),Mitarbeiter!$D257),TODAY()),Einstellungen!$F$13:$F$67)))*N(Mitarbeiter!$E257)/IF(Einstellungen!$C$11="7 Tage",7,5),N('Ist-Stunden'!V257)+(N(Krankheitstage!AI257)+N(Krankheitstage!AU257))*N($C257))))</f>
        <v/>
      </c>
      <c r="BA257" s="76">
        <f>IF($B257="",0,IF(Einstellungen!$C$10="Ja",MAX(IF(Einstellungen!$C$11="7 Tage",MAX(0,(MIN(DATE(2027,7,0),IF(Mitarbeiter!$D257="",DATE(2027,7,0),Mitarbeiter!$D257),TODAY()))-(MAX(DATE(2027,6,1),Mitarbeiter!$C257))+1),MAX(0,NETWORKDAYS(MAX(DATE(2027,6,1),Mitarbeiter!$C257),MIN(DATE(2027,7,0),IF(Mitarbeiter!$D257="",DATE(2027,7,0),Mitarbeiter!$D257),TODAY()),Einstellungen!$F$13:$F$67)))*N(Mitarbeiter!$E257)/IF(Einstellungen!$C$11="7 Tage",7,5),N('Ist-Stunden'!W257)),MAX(IF(Einstellungen!$C$11="7 Tage",MAX(0,(MIN(DATE(2027,7,0),IF(Mitarbeiter!$D257="",DATE(2027,7,0),Mitarbeiter!$D257),TODAY()))-(MAX(DATE(2027,6,1),Mitarbeiter!$C257))+1),MAX(0,NETWORKDAYS(MAX(DATE(2027,6,1),Mitarbeiter!$C257),MIN(DATE(2027,7,0),IF(Mitarbeiter!$D257="",DATE(2027,7,0),Mitarbeiter!$D257),TODAY()),Einstellungen!$F$13:$F$67)))*N(Mitarbeiter!$E257)/IF(Einstellungen!$C$11="7 Tage",7,5),N('Ist-Stunden'!W257)+(N(Krankheitstage!AJ257)+N(Krankheitstage!AV257))*N($C257))))</f>
        <v/>
      </c>
      <c r="BB257" s="76">
        <f>IF($B257="",0,IF(Einstellungen!$C$10="Ja",MAX(IF(Einstellungen!$C$11="7 Tage",MAX(0,(MIN(DATE(2027,8,0),IF(Mitarbeiter!$D257="",DATE(2027,8,0),Mitarbeiter!$D257),TODAY()))-(MAX(DATE(2027,7,1),Mitarbeiter!$C257))+1),MAX(0,NETWORKDAYS(MAX(DATE(2027,7,1),Mitarbeiter!$C257),MIN(DATE(2027,8,0),IF(Mitarbeiter!$D257="",DATE(2027,8,0),Mitarbeiter!$D257),TODAY()),Einstellungen!$F$13:$F$67)))*N(Mitarbeiter!$E257)/IF(Einstellungen!$C$11="7 Tage",7,5),N('Ist-Stunden'!X257)),MAX(IF(Einstellungen!$C$11="7 Tage",MAX(0,(MIN(DATE(2027,8,0),IF(Mitarbeiter!$D257="",DATE(2027,8,0),Mitarbeiter!$D257),TODAY()))-(MAX(DATE(2027,7,1),Mitarbeiter!$C257))+1),MAX(0,NETWORKDAYS(MAX(DATE(2027,7,1),Mitarbeiter!$C257),MIN(DATE(2027,8,0),IF(Mitarbeiter!$D257="",DATE(2027,8,0),Mitarbeiter!$D257),TODAY()),Einstellungen!$F$13:$F$67)))*N(Mitarbeiter!$E257)/IF(Einstellungen!$C$11="7 Tage",7,5),N('Ist-Stunden'!X257)+(N(Krankheitstage!AK257)+N(Krankheitstage!AW257))*N($C257))))</f>
        <v/>
      </c>
      <c r="BC257" s="76">
        <f>IF($B257="",0,IF(Einstellungen!$C$10="Ja",MAX(IF(Einstellungen!$C$11="7 Tage",MAX(0,(MIN(DATE(2027,9,0),IF(Mitarbeiter!$D257="",DATE(2027,9,0),Mitarbeiter!$D257),TODAY()))-(MAX(DATE(2027,8,1),Mitarbeiter!$C257))+1),MAX(0,NETWORKDAYS(MAX(DATE(2027,8,1),Mitarbeiter!$C257),MIN(DATE(2027,9,0),IF(Mitarbeiter!$D257="",DATE(2027,9,0),Mitarbeiter!$D257),TODAY()),Einstellungen!$F$13:$F$67)))*N(Mitarbeiter!$E257)/IF(Einstellungen!$C$11="7 Tage",7,5),N('Ist-Stunden'!Y257)),MAX(IF(Einstellungen!$C$11="7 Tage",MAX(0,(MIN(DATE(2027,9,0),IF(Mitarbeiter!$D257="",DATE(2027,9,0),Mitarbeiter!$D257),TODAY()))-(MAX(DATE(2027,8,1),Mitarbeiter!$C257))+1),MAX(0,NETWORKDAYS(MAX(DATE(2027,8,1),Mitarbeiter!$C257),MIN(DATE(2027,9,0),IF(Mitarbeiter!$D257="",DATE(2027,9,0),Mitarbeiter!$D257),TODAY()),Einstellungen!$F$13:$F$67)))*N(Mitarbeiter!$E257)/IF(Einstellungen!$C$11="7 Tage",7,5),N('Ist-Stunden'!Y257)+(N(Krankheitstage!AL257)+N(Krankheitstage!AX257))*N($C257))))</f>
        <v/>
      </c>
      <c r="BD257" s="76">
        <f>IF($B257="",0,IF(Einstellungen!$C$10="Ja",MAX(IF(Einstellungen!$C$11="7 Tage",MAX(0,(MIN(DATE(2027,10,0),IF(Mitarbeiter!$D257="",DATE(2027,10,0),Mitarbeiter!$D257),TODAY()))-(MAX(DATE(2027,9,1),Mitarbeiter!$C257))+1),MAX(0,NETWORKDAYS(MAX(DATE(2027,9,1),Mitarbeiter!$C257),MIN(DATE(2027,10,0),IF(Mitarbeiter!$D257="",DATE(2027,10,0),Mitarbeiter!$D257),TODAY()),Einstellungen!$F$13:$F$67)))*N(Mitarbeiter!$E257)/IF(Einstellungen!$C$11="7 Tage",7,5),N('Ist-Stunden'!Z257)),MAX(IF(Einstellungen!$C$11="7 Tage",MAX(0,(MIN(DATE(2027,10,0),IF(Mitarbeiter!$D257="",DATE(2027,10,0),Mitarbeiter!$D257),TODAY()))-(MAX(DATE(2027,9,1),Mitarbeiter!$C257))+1),MAX(0,NETWORKDAYS(MAX(DATE(2027,9,1),Mitarbeiter!$C257),MIN(DATE(2027,10,0),IF(Mitarbeiter!$D257="",DATE(2027,10,0),Mitarbeiter!$D257),TODAY()),Einstellungen!$F$13:$F$67)))*N(Mitarbeiter!$E257)/IF(Einstellungen!$C$11="7 Tage",7,5),N('Ist-Stunden'!Z257)+(N(Krankheitstage!AM257)+N(Krankheitstage!AY257))*N($C257))))</f>
        <v/>
      </c>
      <c r="BE257" s="76">
        <f>IF($B257="",0,IF(Einstellungen!$C$10="Ja",MAX(IF(Einstellungen!$C$11="7 Tage",MAX(0,(MIN(DATE(2027,11,0),IF(Mitarbeiter!$D257="",DATE(2027,11,0),Mitarbeiter!$D257),TODAY()))-(MAX(DATE(2027,10,1),Mitarbeiter!$C257))+1),MAX(0,NETWORKDAYS(MAX(DATE(2027,10,1),Mitarbeiter!$C257),MIN(DATE(2027,11,0),IF(Mitarbeiter!$D257="",DATE(2027,11,0),Mitarbeiter!$D257),TODAY()),Einstellungen!$F$13:$F$67)))*N(Mitarbeiter!$E257)/IF(Einstellungen!$C$11="7 Tage",7,5),N('Ist-Stunden'!AA257)),MAX(IF(Einstellungen!$C$11="7 Tage",MAX(0,(MIN(DATE(2027,11,0),IF(Mitarbeiter!$D257="",DATE(2027,11,0),Mitarbeiter!$D257),TODAY()))-(MAX(DATE(2027,10,1),Mitarbeiter!$C257))+1),MAX(0,NETWORKDAYS(MAX(DATE(2027,10,1),Mitarbeiter!$C257),MIN(DATE(2027,11,0),IF(Mitarbeiter!$D257="",DATE(2027,11,0),Mitarbeiter!$D257),TODAY()),Einstellungen!$F$13:$F$67)))*N(Mitarbeiter!$E257)/IF(Einstellungen!$C$11="7 Tage",7,5),N('Ist-Stunden'!AA257)+(N(Krankheitstage!AN257)+N(Krankheitstage!AZ257))*N($C257))))</f>
        <v/>
      </c>
      <c r="BF257" s="76">
        <f>IF($B257="",0,IF(Einstellungen!$C$10="Ja",MAX(IF(Einstellungen!$C$11="7 Tage",MAX(0,(MIN(DATE(2027,12,0),IF(Mitarbeiter!$D257="",DATE(2027,12,0),Mitarbeiter!$D257),TODAY()))-(MAX(DATE(2027,11,1),Mitarbeiter!$C257))+1),MAX(0,NETWORKDAYS(MAX(DATE(2027,11,1),Mitarbeiter!$C257),MIN(DATE(2027,12,0),IF(Mitarbeiter!$D257="",DATE(2027,12,0),Mitarbeiter!$D257),TODAY()),Einstellungen!$F$13:$F$67)))*N(Mitarbeiter!$E257)/IF(Einstellungen!$C$11="7 Tage",7,5),N('Ist-Stunden'!AB257)),MAX(IF(Einstellungen!$C$11="7 Tage",MAX(0,(MIN(DATE(2027,12,0),IF(Mitarbeiter!$D257="",DATE(2027,12,0),Mitarbeiter!$D257),TODAY()))-(MAX(DATE(2027,11,1),Mitarbeiter!$C257))+1),MAX(0,NETWORKDAYS(MAX(DATE(2027,11,1),Mitarbeiter!$C257),MIN(DATE(2027,12,0),IF(Mitarbeiter!$D257="",DATE(2027,12,0),Mitarbeiter!$D257),TODAY()),Einstellungen!$F$13:$F$67)))*N(Mitarbeiter!$E257)/IF(Einstellungen!$C$11="7 Tage",7,5),N('Ist-Stunden'!AB257)+(N(Krankheitstage!AO257)+N(Krankheitstage!BA257))*N($C257))))</f>
        <v/>
      </c>
      <c r="BG257" s="76">
        <f>IF($B257="",0,IF(Einstellungen!$C$10="Ja",MAX(IF(Einstellungen!$C$11="7 Tage",MAX(0,(MIN(DATE(2027,13,0),IF(Mitarbeiter!$D257="",DATE(2027,13,0),Mitarbeiter!$D257),TODAY()))-(MAX(DATE(2027,12,1),Mitarbeiter!$C257))+1),MAX(0,NETWORKDAYS(MAX(DATE(2027,12,1),Mitarbeiter!$C257),MIN(DATE(2027,13,0),IF(Mitarbeiter!$D257="",DATE(2027,13,0),Mitarbeiter!$D257),TODAY()),Einstellungen!$F$13:$F$67)))*N(Mitarbeiter!$E257)/IF(Einstellungen!$C$11="7 Tage",7,5),N('Ist-Stunden'!AC257)),MAX(IF(Einstellungen!$C$11="7 Tage",MAX(0,(MIN(DATE(2027,13,0),IF(Mitarbeiter!$D257="",DATE(2027,13,0),Mitarbeiter!$D257),TODAY()))-(MAX(DATE(2027,12,1),Mitarbeiter!$C257))+1),MAX(0,NETWORKDAYS(MAX(DATE(2027,12,1),Mitarbeiter!$C257),MIN(DATE(2027,13,0),IF(Mitarbeiter!$D257="",DATE(2027,13,0),Mitarbeiter!$D257),TODAY()),Einstellungen!$F$13:$F$67)))*N(Mitarbeiter!$E257)/IF(Einstellungen!$C$11="7 Tage",7,5),N('Ist-Stunden'!AC257)+(N(Krankheitstage!AP257)+N(Krankheitstage!BB257))*N($C257))))</f>
        <v/>
      </c>
      <c r="BH257" s="76">
        <f>IF($B257="",0,IF(Einstellungen!$C$10="Ja",MAX(IF(Einstellungen!$C$11="7 Tage",MAX(0,(MIN(DATE(2028,2,0),IF(Mitarbeiter!$D257="",DATE(2028,2,0),Mitarbeiter!$D257),TODAY()))-(MAX(DATE(2028,1,1),Mitarbeiter!$C257))+1),MAX(0,NETWORKDAYS(MAX(DATE(2028,1,1),Mitarbeiter!$C257),MIN(DATE(2028,2,0),IF(Mitarbeiter!$D257="",DATE(2028,2,0),Mitarbeiter!$D257),TODAY()),Einstellungen!$F$13:$F$67)))*N(Mitarbeiter!$E257)/IF(Einstellungen!$C$11="7 Tage",7,5),N('Ist-Stunden'!AD257)),MAX(IF(Einstellungen!$C$11="7 Tage",MAX(0,(MIN(DATE(2028,2,0),IF(Mitarbeiter!$D257="",DATE(2028,2,0),Mitarbeiter!$D257),TODAY()))-(MAX(DATE(2028,1,1),Mitarbeiter!$C257))+1),MAX(0,NETWORKDAYS(MAX(DATE(2028,1,1),Mitarbeiter!$C257),MIN(DATE(2028,2,0),IF(Mitarbeiter!$D257="",DATE(2028,2,0),Mitarbeiter!$D257),TODAY()),Einstellungen!$F$13:$F$67)))*N(Mitarbeiter!$E257)/IF(Einstellungen!$C$11="7 Tage",7,5),N('Ist-Stunden'!AD257)+(N(Krankheitstage!BC257)+N(Krankheitstage!BO257))*N($C257))))</f>
        <v/>
      </c>
      <c r="BI257" s="76">
        <f>IF($B257="",0,IF(Einstellungen!$C$10="Ja",MAX(IF(Einstellungen!$C$11="7 Tage",MAX(0,(MIN(DATE(2028,3,0),IF(Mitarbeiter!$D257="",DATE(2028,3,0),Mitarbeiter!$D257),TODAY()))-(MAX(DATE(2028,2,1),Mitarbeiter!$C257))+1),MAX(0,NETWORKDAYS(MAX(DATE(2028,2,1),Mitarbeiter!$C257),MIN(DATE(2028,3,0),IF(Mitarbeiter!$D257="",DATE(2028,3,0),Mitarbeiter!$D257),TODAY()),Einstellungen!$F$13:$F$67)))*N(Mitarbeiter!$E257)/IF(Einstellungen!$C$11="7 Tage",7,5),N('Ist-Stunden'!AE257)),MAX(IF(Einstellungen!$C$11="7 Tage",MAX(0,(MIN(DATE(2028,3,0),IF(Mitarbeiter!$D257="",DATE(2028,3,0),Mitarbeiter!$D257),TODAY()))-(MAX(DATE(2028,2,1),Mitarbeiter!$C257))+1),MAX(0,NETWORKDAYS(MAX(DATE(2028,2,1),Mitarbeiter!$C257),MIN(DATE(2028,3,0),IF(Mitarbeiter!$D257="",DATE(2028,3,0),Mitarbeiter!$D257),TODAY()),Einstellungen!$F$13:$F$67)))*N(Mitarbeiter!$E257)/IF(Einstellungen!$C$11="7 Tage",7,5),N('Ist-Stunden'!AE257)+(N(Krankheitstage!BD257)+N(Krankheitstage!BP257))*N($C257))))</f>
        <v/>
      </c>
      <c r="BJ257" s="76">
        <f>IF($B257="",0,IF(Einstellungen!$C$10="Ja",MAX(IF(Einstellungen!$C$11="7 Tage",MAX(0,(MIN(DATE(2028,4,0),IF(Mitarbeiter!$D257="",DATE(2028,4,0),Mitarbeiter!$D257),TODAY()))-(MAX(DATE(2028,3,1),Mitarbeiter!$C257))+1),MAX(0,NETWORKDAYS(MAX(DATE(2028,3,1),Mitarbeiter!$C257),MIN(DATE(2028,4,0),IF(Mitarbeiter!$D257="",DATE(2028,4,0),Mitarbeiter!$D257),TODAY()),Einstellungen!$F$13:$F$67)))*N(Mitarbeiter!$E257)/IF(Einstellungen!$C$11="7 Tage",7,5),N('Ist-Stunden'!AF257)),MAX(IF(Einstellungen!$C$11="7 Tage",MAX(0,(MIN(DATE(2028,4,0),IF(Mitarbeiter!$D257="",DATE(2028,4,0),Mitarbeiter!$D257),TODAY()))-(MAX(DATE(2028,3,1),Mitarbeiter!$C257))+1),MAX(0,NETWORKDAYS(MAX(DATE(2028,3,1),Mitarbeiter!$C257),MIN(DATE(2028,4,0),IF(Mitarbeiter!$D257="",DATE(2028,4,0),Mitarbeiter!$D257),TODAY()),Einstellungen!$F$13:$F$67)))*N(Mitarbeiter!$E257)/IF(Einstellungen!$C$11="7 Tage",7,5),N('Ist-Stunden'!AF257)+(N(Krankheitstage!BE257)+N(Krankheitstage!BQ257))*N($C257))))</f>
        <v/>
      </c>
      <c r="BK257" s="76">
        <f>IF($B257="",0,IF(Einstellungen!$C$10="Ja",MAX(IF(Einstellungen!$C$11="7 Tage",MAX(0,(MIN(DATE(2028,5,0),IF(Mitarbeiter!$D257="",DATE(2028,5,0),Mitarbeiter!$D257),TODAY()))-(MAX(DATE(2028,4,1),Mitarbeiter!$C257))+1),MAX(0,NETWORKDAYS(MAX(DATE(2028,4,1),Mitarbeiter!$C257),MIN(DATE(2028,5,0),IF(Mitarbeiter!$D257="",DATE(2028,5,0),Mitarbeiter!$D257),TODAY()),Einstellungen!$F$13:$F$67)))*N(Mitarbeiter!$E257)/IF(Einstellungen!$C$11="7 Tage",7,5),N('Ist-Stunden'!AG257)),MAX(IF(Einstellungen!$C$11="7 Tage",MAX(0,(MIN(DATE(2028,5,0),IF(Mitarbeiter!$D257="",DATE(2028,5,0),Mitarbeiter!$D257),TODAY()))-(MAX(DATE(2028,4,1),Mitarbeiter!$C257))+1),MAX(0,NETWORKDAYS(MAX(DATE(2028,4,1),Mitarbeiter!$C257),MIN(DATE(2028,5,0),IF(Mitarbeiter!$D257="",DATE(2028,5,0),Mitarbeiter!$D257),TODAY()),Einstellungen!$F$13:$F$67)))*N(Mitarbeiter!$E257)/IF(Einstellungen!$C$11="7 Tage",7,5),N('Ist-Stunden'!AG257)+(N(Krankheitstage!BF257)+N(Krankheitstage!BR257))*N($C257))))</f>
        <v/>
      </c>
      <c r="BL257" s="76">
        <f>IF($B257="",0,IF(Einstellungen!$C$10="Ja",MAX(IF(Einstellungen!$C$11="7 Tage",MAX(0,(MIN(DATE(2028,6,0),IF(Mitarbeiter!$D257="",DATE(2028,6,0),Mitarbeiter!$D257),TODAY()))-(MAX(DATE(2028,5,1),Mitarbeiter!$C257))+1),MAX(0,NETWORKDAYS(MAX(DATE(2028,5,1),Mitarbeiter!$C257),MIN(DATE(2028,6,0),IF(Mitarbeiter!$D257="",DATE(2028,6,0),Mitarbeiter!$D257),TODAY()),Einstellungen!$F$13:$F$67)))*N(Mitarbeiter!$E257)/IF(Einstellungen!$C$11="7 Tage",7,5),N('Ist-Stunden'!AH257)),MAX(IF(Einstellungen!$C$11="7 Tage",MAX(0,(MIN(DATE(2028,6,0),IF(Mitarbeiter!$D257="",DATE(2028,6,0),Mitarbeiter!$D257),TODAY()))-(MAX(DATE(2028,5,1),Mitarbeiter!$C257))+1),MAX(0,NETWORKDAYS(MAX(DATE(2028,5,1),Mitarbeiter!$C257),MIN(DATE(2028,6,0),IF(Mitarbeiter!$D257="",DATE(2028,6,0),Mitarbeiter!$D257),TODAY()),Einstellungen!$F$13:$F$67)))*N(Mitarbeiter!$E257)/IF(Einstellungen!$C$11="7 Tage",7,5),N('Ist-Stunden'!AH257)+(N(Krankheitstage!BG257)+N(Krankheitstage!BS257))*N($C257))))</f>
        <v/>
      </c>
      <c r="BM257" s="76">
        <f>IF($B257="",0,IF(Einstellungen!$C$10="Ja",MAX(IF(Einstellungen!$C$11="7 Tage",MAX(0,(MIN(DATE(2028,7,0),IF(Mitarbeiter!$D257="",DATE(2028,7,0),Mitarbeiter!$D257),TODAY()))-(MAX(DATE(2028,6,1),Mitarbeiter!$C257))+1),MAX(0,NETWORKDAYS(MAX(DATE(2028,6,1),Mitarbeiter!$C257),MIN(DATE(2028,7,0),IF(Mitarbeiter!$D257="",DATE(2028,7,0),Mitarbeiter!$D257),TODAY()),Einstellungen!$F$13:$F$67)))*N(Mitarbeiter!$E257)/IF(Einstellungen!$C$11="7 Tage",7,5),N('Ist-Stunden'!AI257)),MAX(IF(Einstellungen!$C$11="7 Tage",MAX(0,(MIN(DATE(2028,7,0),IF(Mitarbeiter!$D257="",DATE(2028,7,0),Mitarbeiter!$D257),TODAY()))-(MAX(DATE(2028,6,1),Mitarbeiter!$C257))+1),MAX(0,NETWORKDAYS(MAX(DATE(2028,6,1),Mitarbeiter!$C257),MIN(DATE(2028,7,0),IF(Mitarbeiter!$D257="",DATE(2028,7,0),Mitarbeiter!$D257),TODAY()),Einstellungen!$F$13:$F$67)))*N(Mitarbeiter!$E257)/IF(Einstellungen!$C$11="7 Tage",7,5),N('Ist-Stunden'!AI257)+(N(Krankheitstage!BH257)+N(Krankheitstage!BT257))*N($C257))))</f>
        <v/>
      </c>
      <c r="BN257" s="76">
        <f>IF($B257="",0,IF(Einstellungen!$C$10="Ja",MAX(IF(Einstellungen!$C$11="7 Tage",MAX(0,(MIN(DATE(2028,8,0),IF(Mitarbeiter!$D257="",DATE(2028,8,0),Mitarbeiter!$D257),TODAY()))-(MAX(DATE(2028,7,1),Mitarbeiter!$C257))+1),MAX(0,NETWORKDAYS(MAX(DATE(2028,7,1),Mitarbeiter!$C257),MIN(DATE(2028,8,0),IF(Mitarbeiter!$D257="",DATE(2028,8,0),Mitarbeiter!$D257),TODAY()),Einstellungen!$F$13:$F$67)))*N(Mitarbeiter!$E257)/IF(Einstellungen!$C$11="7 Tage",7,5),N('Ist-Stunden'!AJ257)),MAX(IF(Einstellungen!$C$11="7 Tage",MAX(0,(MIN(DATE(2028,8,0),IF(Mitarbeiter!$D257="",DATE(2028,8,0),Mitarbeiter!$D257),TODAY()))-(MAX(DATE(2028,7,1),Mitarbeiter!$C257))+1),MAX(0,NETWORKDAYS(MAX(DATE(2028,7,1),Mitarbeiter!$C257),MIN(DATE(2028,8,0),IF(Mitarbeiter!$D257="",DATE(2028,8,0),Mitarbeiter!$D257),TODAY()),Einstellungen!$F$13:$F$67)))*N(Mitarbeiter!$E257)/IF(Einstellungen!$C$11="7 Tage",7,5),N('Ist-Stunden'!AJ257)+(N(Krankheitstage!BI257)+N(Krankheitstage!BU257))*N($C257))))</f>
        <v/>
      </c>
      <c r="BO257" s="76">
        <f>IF($B257="",0,IF(Einstellungen!$C$10="Ja",MAX(IF(Einstellungen!$C$11="7 Tage",MAX(0,(MIN(DATE(2028,9,0),IF(Mitarbeiter!$D257="",DATE(2028,9,0),Mitarbeiter!$D257),TODAY()))-(MAX(DATE(2028,8,1),Mitarbeiter!$C257))+1),MAX(0,NETWORKDAYS(MAX(DATE(2028,8,1),Mitarbeiter!$C257),MIN(DATE(2028,9,0),IF(Mitarbeiter!$D257="",DATE(2028,9,0),Mitarbeiter!$D257),TODAY()),Einstellungen!$F$13:$F$67)))*N(Mitarbeiter!$E257)/IF(Einstellungen!$C$11="7 Tage",7,5),N('Ist-Stunden'!AK257)),MAX(IF(Einstellungen!$C$11="7 Tage",MAX(0,(MIN(DATE(2028,9,0),IF(Mitarbeiter!$D257="",DATE(2028,9,0),Mitarbeiter!$D257),TODAY()))-(MAX(DATE(2028,8,1),Mitarbeiter!$C257))+1),MAX(0,NETWORKDAYS(MAX(DATE(2028,8,1),Mitarbeiter!$C257),MIN(DATE(2028,9,0),IF(Mitarbeiter!$D257="",DATE(2028,9,0),Mitarbeiter!$D257),TODAY()),Einstellungen!$F$13:$F$67)))*N(Mitarbeiter!$E257)/IF(Einstellungen!$C$11="7 Tage",7,5),N('Ist-Stunden'!AK257)+(N(Krankheitstage!BJ257)+N(Krankheitstage!BV257))*N($C257))))</f>
        <v/>
      </c>
      <c r="BP257" s="76">
        <f>IF($B257="",0,IF(Einstellungen!$C$10="Ja",MAX(IF(Einstellungen!$C$11="7 Tage",MAX(0,(MIN(DATE(2028,10,0),IF(Mitarbeiter!$D257="",DATE(2028,10,0),Mitarbeiter!$D257),TODAY()))-(MAX(DATE(2028,9,1),Mitarbeiter!$C257))+1),MAX(0,NETWORKDAYS(MAX(DATE(2028,9,1),Mitarbeiter!$C257),MIN(DATE(2028,10,0),IF(Mitarbeiter!$D257="",DATE(2028,10,0),Mitarbeiter!$D257),TODAY()),Einstellungen!$F$13:$F$67)))*N(Mitarbeiter!$E257)/IF(Einstellungen!$C$11="7 Tage",7,5),N('Ist-Stunden'!AL257)),MAX(IF(Einstellungen!$C$11="7 Tage",MAX(0,(MIN(DATE(2028,10,0),IF(Mitarbeiter!$D257="",DATE(2028,10,0),Mitarbeiter!$D257),TODAY()))-(MAX(DATE(2028,9,1),Mitarbeiter!$C257))+1),MAX(0,NETWORKDAYS(MAX(DATE(2028,9,1),Mitarbeiter!$C257),MIN(DATE(2028,10,0),IF(Mitarbeiter!$D257="",DATE(2028,10,0),Mitarbeiter!$D257),TODAY()),Einstellungen!$F$13:$F$67)))*N(Mitarbeiter!$E257)/IF(Einstellungen!$C$11="7 Tage",7,5),N('Ist-Stunden'!AL257)+(N(Krankheitstage!BK257)+N(Krankheitstage!BW257))*N($C257))))</f>
        <v/>
      </c>
      <c r="BQ257" s="76">
        <f>IF($B257="",0,IF(Einstellungen!$C$10="Ja",MAX(IF(Einstellungen!$C$11="7 Tage",MAX(0,(MIN(DATE(2028,11,0),IF(Mitarbeiter!$D257="",DATE(2028,11,0),Mitarbeiter!$D257),TODAY()))-(MAX(DATE(2028,10,1),Mitarbeiter!$C257))+1),MAX(0,NETWORKDAYS(MAX(DATE(2028,10,1),Mitarbeiter!$C257),MIN(DATE(2028,11,0),IF(Mitarbeiter!$D257="",DATE(2028,11,0),Mitarbeiter!$D257),TODAY()),Einstellungen!$F$13:$F$67)))*N(Mitarbeiter!$E257)/IF(Einstellungen!$C$11="7 Tage",7,5),N('Ist-Stunden'!AM257)),MAX(IF(Einstellungen!$C$11="7 Tage",MAX(0,(MIN(DATE(2028,11,0),IF(Mitarbeiter!$D257="",DATE(2028,11,0),Mitarbeiter!$D257),TODAY()))-(MAX(DATE(2028,10,1),Mitarbeiter!$C257))+1),MAX(0,NETWORKDAYS(MAX(DATE(2028,10,1),Mitarbeiter!$C257),MIN(DATE(2028,11,0),IF(Mitarbeiter!$D257="",DATE(2028,11,0),Mitarbeiter!$D257),TODAY()),Einstellungen!$F$13:$F$67)))*N(Mitarbeiter!$E257)/IF(Einstellungen!$C$11="7 Tage",7,5),N('Ist-Stunden'!AM257)+(N(Krankheitstage!BL257)+N(Krankheitstage!BX257))*N($C257))))</f>
        <v/>
      </c>
      <c r="BR257" s="76">
        <f>IF($B257="",0,IF(Einstellungen!$C$10="Ja",MAX(IF(Einstellungen!$C$11="7 Tage",MAX(0,(MIN(DATE(2028,12,0),IF(Mitarbeiter!$D257="",DATE(2028,12,0),Mitarbeiter!$D257),TODAY()))-(MAX(DATE(2028,11,1),Mitarbeiter!$C257))+1),MAX(0,NETWORKDAYS(MAX(DATE(2028,11,1),Mitarbeiter!$C257),MIN(DATE(2028,12,0),IF(Mitarbeiter!$D257="",DATE(2028,12,0),Mitarbeiter!$D257),TODAY()),Einstellungen!$F$13:$F$67)))*N(Mitarbeiter!$E257)/IF(Einstellungen!$C$11="7 Tage",7,5),N('Ist-Stunden'!AN257)),MAX(IF(Einstellungen!$C$11="7 Tage",MAX(0,(MIN(DATE(2028,12,0),IF(Mitarbeiter!$D257="",DATE(2028,12,0),Mitarbeiter!$D257),TODAY()))-(MAX(DATE(2028,11,1),Mitarbeiter!$C257))+1),MAX(0,NETWORKDAYS(MAX(DATE(2028,11,1),Mitarbeiter!$C257),MIN(DATE(2028,12,0),IF(Mitarbeiter!$D257="",DATE(2028,12,0),Mitarbeiter!$D257),TODAY()),Einstellungen!$F$13:$F$67)))*N(Mitarbeiter!$E257)/IF(Einstellungen!$C$11="7 Tage",7,5),N('Ist-Stunden'!AN257)+(N(Krankheitstage!BM257)+N(Krankheitstage!BY257))*N($C257))))</f>
        <v/>
      </c>
      <c r="BS257" s="76">
        <f>IF($B257="",0,IF(Einstellungen!$C$10="Ja",MAX(IF(Einstellungen!$C$11="7 Tage",MAX(0,(MIN(DATE(2028,13,0),IF(Mitarbeiter!$D257="",DATE(2028,13,0),Mitarbeiter!$D257),TODAY()))-(MAX(DATE(2028,12,1),Mitarbeiter!$C257))+1),MAX(0,NETWORKDAYS(MAX(DATE(2028,12,1),Mitarbeiter!$C257),MIN(DATE(2028,13,0),IF(Mitarbeiter!$D257="",DATE(2028,13,0),Mitarbeiter!$D257),TODAY()),Einstellungen!$F$13:$F$67)))*N(Mitarbeiter!$E257)/IF(Einstellungen!$C$11="7 Tage",7,5),N('Ist-Stunden'!AO257)),MAX(IF(Einstellungen!$C$11="7 Tage",MAX(0,(MIN(DATE(2028,13,0),IF(Mitarbeiter!$D257="",DATE(2028,13,0),Mitarbeiter!$D257),TODAY()))-(MAX(DATE(2028,12,1),Mitarbeiter!$C257))+1),MAX(0,NETWORKDAYS(MAX(DATE(2028,12,1),Mitarbeiter!$C257),MIN(DATE(2028,13,0),IF(Mitarbeiter!$D257="",DATE(2028,13,0),Mitarbeiter!$D257),TODAY()),Einstellungen!$F$13:$F$67)))*N(Mitarbeiter!$E257)/IF(Einstellungen!$C$11="7 Tage",7,5),N('Ist-Stunden'!AO257)+(N(Krankheitstage!BN257)+N(Krankheitstage!BZ257))*N($C257))))</f>
        <v/>
      </c>
      <c r="BT257" s="76">
        <f>IF($B257="",0,IF(Einstellungen!$C$10="Ja",MAX(IF(Einstellungen!$C$11="7 Tage",MAX(0,(MIN(DATE(2029,2,0),IF(Mitarbeiter!$D257="",DATE(2029,2,0),Mitarbeiter!$D257),TODAY()))-(MAX(DATE(2029,1,1),Mitarbeiter!$C257))+1),MAX(0,NETWORKDAYS(MAX(DATE(2029,1,1),Mitarbeiter!$C257),MIN(DATE(2029,2,0),IF(Mitarbeiter!$D257="",DATE(2029,2,0),Mitarbeiter!$D257),TODAY()),Einstellungen!$F$13:$F$67)))*N(Mitarbeiter!$E257)/IF(Einstellungen!$C$11="7 Tage",7,5),N('Ist-Stunden'!AP257)),MAX(IF(Einstellungen!$C$11="7 Tage",MAX(0,(MIN(DATE(2029,2,0),IF(Mitarbeiter!$D257="",DATE(2029,2,0),Mitarbeiter!$D257),TODAY()))-(MAX(DATE(2029,1,1),Mitarbeiter!$C257))+1),MAX(0,NETWORKDAYS(MAX(DATE(2029,1,1),Mitarbeiter!$C257),MIN(DATE(2029,2,0),IF(Mitarbeiter!$D257="",DATE(2029,2,0),Mitarbeiter!$D257),TODAY()),Einstellungen!$F$13:$F$67)))*N(Mitarbeiter!$E257)/IF(Einstellungen!$C$11="7 Tage",7,5),N('Ist-Stunden'!AP257)+(N(Krankheitstage!CA257)+N(Krankheitstage!CM257))*N($C257))))</f>
        <v/>
      </c>
      <c r="BU257" s="76">
        <f>IF($B257="",0,IF(Einstellungen!$C$10="Ja",MAX(IF(Einstellungen!$C$11="7 Tage",MAX(0,(MIN(DATE(2029,3,0),IF(Mitarbeiter!$D257="",DATE(2029,3,0),Mitarbeiter!$D257),TODAY()))-(MAX(DATE(2029,2,1),Mitarbeiter!$C257))+1),MAX(0,NETWORKDAYS(MAX(DATE(2029,2,1),Mitarbeiter!$C257),MIN(DATE(2029,3,0),IF(Mitarbeiter!$D257="",DATE(2029,3,0),Mitarbeiter!$D257),TODAY()),Einstellungen!$F$13:$F$67)))*N(Mitarbeiter!$E257)/IF(Einstellungen!$C$11="7 Tage",7,5),N('Ist-Stunden'!AQ257)),MAX(IF(Einstellungen!$C$11="7 Tage",MAX(0,(MIN(DATE(2029,3,0),IF(Mitarbeiter!$D257="",DATE(2029,3,0),Mitarbeiter!$D257),TODAY()))-(MAX(DATE(2029,2,1),Mitarbeiter!$C257))+1),MAX(0,NETWORKDAYS(MAX(DATE(2029,2,1),Mitarbeiter!$C257),MIN(DATE(2029,3,0),IF(Mitarbeiter!$D257="",DATE(2029,3,0),Mitarbeiter!$D257),TODAY()),Einstellungen!$F$13:$F$67)))*N(Mitarbeiter!$E257)/IF(Einstellungen!$C$11="7 Tage",7,5),N('Ist-Stunden'!AQ257)+(N(Krankheitstage!CB257)+N(Krankheitstage!CN257))*N($C257))))</f>
        <v/>
      </c>
      <c r="BV257" s="76">
        <f>IF($B257="",0,IF(Einstellungen!$C$10="Ja",MAX(IF(Einstellungen!$C$11="7 Tage",MAX(0,(MIN(DATE(2029,4,0),IF(Mitarbeiter!$D257="",DATE(2029,4,0),Mitarbeiter!$D257),TODAY()))-(MAX(DATE(2029,3,1),Mitarbeiter!$C257))+1),MAX(0,NETWORKDAYS(MAX(DATE(2029,3,1),Mitarbeiter!$C257),MIN(DATE(2029,4,0),IF(Mitarbeiter!$D257="",DATE(2029,4,0),Mitarbeiter!$D257),TODAY()),Einstellungen!$F$13:$F$67)))*N(Mitarbeiter!$E257)/IF(Einstellungen!$C$11="7 Tage",7,5),N('Ist-Stunden'!AR257)),MAX(IF(Einstellungen!$C$11="7 Tage",MAX(0,(MIN(DATE(2029,4,0),IF(Mitarbeiter!$D257="",DATE(2029,4,0),Mitarbeiter!$D257),TODAY()))-(MAX(DATE(2029,3,1),Mitarbeiter!$C257))+1),MAX(0,NETWORKDAYS(MAX(DATE(2029,3,1),Mitarbeiter!$C257),MIN(DATE(2029,4,0),IF(Mitarbeiter!$D257="",DATE(2029,4,0),Mitarbeiter!$D257),TODAY()),Einstellungen!$F$13:$F$67)))*N(Mitarbeiter!$E257)/IF(Einstellungen!$C$11="7 Tage",7,5),N('Ist-Stunden'!AR257)+(N(Krankheitstage!CC257)+N(Krankheitstage!CO257))*N($C257))))</f>
        <v/>
      </c>
      <c r="BW257" s="76">
        <f>IF($B257="",0,IF(Einstellungen!$C$10="Ja",MAX(IF(Einstellungen!$C$11="7 Tage",MAX(0,(MIN(DATE(2029,5,0),IF(Mitarbeiter!$D257="",DATE(2029,5,0),Mitarbeiter!$D257),TODAY()))-(MAX(DATE(2029,4,1),Mitarbeiter!$C257))+1),MAX(0,NETWORKDAYS(MAX(DATE(2029,4,1),Mitarbeiter!$C257),MIN(DATE(2029,5,0),IF(Mitarbeiter!$D257="",DATE(2029,5,0),Mitarbeiter!$D257),TODAY()),Einstellungen!$F$13:$F$67)))*N(Mitarbeiter!$E257)/IF(Einstellungen!$C$11="7 Tage",7,5),N('Ist-Stunden'!AS257)),MAX(IF(Einstellungen!$C$11="7 Tage",MAX(0,(MIN(DATE(2029,5,0),IF(Mitarbeiter!$D257="",DATE(2029,5,0),Mitarbeiter!$D257),TODAY()))-(MAX(DATE(2029,4,1),Mitarbeiter!$C257))+1),MAX(0,NETWORKDAYS(MAX(DATE(2029,4,1),Mitarbeiter!$C257),MIN(DATE(2029,5,0),IF(Mitarbeiter!$D257="",DATE(2029,5,0),Mitarbeiter!$D257),TODAY()),Einstellungen!$F$13:$F$67)))*N(Mitarbeiter!$E257)/IF(Einstellungen!$C$11="7 Tage",7,5),N('Ist-Stunden'!AS257)+(N(Krankheitstage!CD257)+N(Krankheitstage!CP257))*N($C257))))</f>
        <v/>
      </c>
      <c r="BX257" s="76">
        <f>IF($B257="",0,IF(Einstellungen!$C$10="Ja",MAX(IF(Einstellungen!$C$11="7 Tage",MAX(0,(MIN(DATE(2029,6,0),IF(Mitarbeiter!$D257="",DATE(2029,6,0),Mitarbeiter!$D257),TODAY()))-(MAX(DATE(2029,5,1),Mitarbeiter!$C257))+1),MAX(0,NETWORKDAYS(MAX(DATE(2029,5,1),Mitarbeiter!$C257),MIN(DATE(2029,6,0),IF(Mitarbeiter!$D257="",DATE(2029,6,0),Mitarbeiter!$D257),TODAY()),Einstellungen!$F$13:$F$67)))*N(Mitarbeiter!$E257)/IF(Einstellungen!$C$11="7 Tage",7,5),N('Ist-Stunden'!AT257)),MAX(IF(Einstellungen!$C$11="7 Tage",MAX(0,(MIN(DATE(2029,6,0),IF(Mitarbeiter!$D257="",DATE(2029,6,0),Mitarbeiter!$D257),TODAY()))-(MAX(DATE(2029,5,1),Mitarbeiter!$C257))+1),MAX(0,NETWORKDAYS(MAX(DATE(2029,5,1),Mitarbeiter!$C257),MIN(DATE(2029,6,0),IF(Mitarbeiter!$D257="",DATE(2029,6,0),Mitarbeiter!$D257),TODAY()),Einstellungen!$F$13:$F$67)))*N(Mitarbeiter!$E257)/IF(Einstellungen!$C$11="7 Tage",7,5),N('Ist-Stunden'!AT257)+(N(Krankheitstage!CE257)+N(Krankheitstage!CQ257))*N($C257))))</f>
        <v/>
      </c>
      <c r="BY257" s="76">
        <f>IF($B257="",0,IF(Einstellungen!$C$10="Ja",MAX(IF(Einstellungen!$C$11="7 Tage",MAX(0,(MIN(DATE(2029,7,0),IF(Mitarbeiter!$D257="",DATE(2029,7,0),Mitarbeiter!$D257),TODAY()))-(MAX(DATE(2029,6,1),Mitarbeiter!$C257))+1),MAX(0,NETWORKDAYS(MAX(DATE(2029,6,1),Mitarbeiter!$C257),MIN(DATE(2029,7,0),IF(Mitarbeiter!$D257="",DATE(2029,7,0),Mitarbeiter!$D257),TODAY()),Einstellungen!$F$13:$F$67)))*N(Mitarbeiter!$E257)/IF(Einstellungen!$C$11="7 Tage",7,5),N('Ist-Stunden'!AU257)),MAX(IF(Einstellungen!$C$11="7 Tage",MAX(0,(MIN(DATE(2029,7,0),IF(Mitarbeiter!$D257="",DATE(2029,7,0),Mitarbeiter!$D257),TODAY()))-(MAX(DATE(2029,6,1),Mitarbeiter!$C257))+1),MAX(0,NETWORKDAYS(MAX(DATE(2029,6,1),Mitarbeiter!$C257),MIN(DATE(2029,7,0),IF(Mitarbeiter!$D257="",DATE(2029,7,0),Mitarbeiter!$D257),TODAY()),Einstellungen!$F$13:$F$67)))*N(Mitarbeiter!$E257)/IF(Einstellungen!$C$11="7 Tage",7,5),N('Ist-Stunden'!AU257)+(N(Krankheitstage!CF257)+N(Krankheitstage!CR257))*N($C257))))</f>
        <v/>
      </c>
      <c r="BZ257" s="76">
        <f>IF($B257="",0,IF(Einstellungen!$C$10="Ja",MAX(IF(Einstellungen!$C$11="7 Tage",MAX(0,(MIN(DATE(2029,8,0),IF(Mitarbeiter!$D257="",DATE(2029,8,0),Mitarbeiter!$D257),TODAY()))-(MAX(DATE(2029,7,1),Mitarbeiter!$C257))+1),MAX(0,NETWORKDAYS(MAX(DATE(2029,7,1),Mitarbeiter!$C257),MIN(DATE(2029,8,0),IF(Mitarbeiter!$D257="",DATE(2029,8,0),Mitarbeiter!$D257),TODAY()),Einstellungen!$F$13:$F$67)))*N(Mitarbeiter!$E257)/IF(Einstellungen!$C$11="7 Tage",7,5),N('Ist-Stunden'!AV257)),MAX(IF(Einstellungen!$C$11="7 Tage",MAX(0,(MIN(DATE(2029,8,0),IF(Mitarbeiter!$D257="",DATE(2029,8,0),Mitarbeiter!$D257),TODAY()))-(MAX(DATE(2029,7,1),Mitarbeiter!$C257))+1),MAX(0,NETWORKDAYS(MAX(DATE(2029,7,1),Mitarbeiter!$C257),MIN(DATE(2029,8,0),IF(Mitarbeiter!$D257="",DATE(2029,8,0),Mitarbeiter!$D257),TODAY()),Einstellungen!$F$13:$F$67)))*N(Mitarbeiter!$E257)/IF(Einstellungen!$C$11="7 Tage",7,5),N('Ist-Stunden'!AV257)+(N(Krankheitstage!CG257)+N(Krankheitstage!CS257))*N($C257))))</f>
        <v/>
      </c>
      <c r="CA257" s="76">
        <f>IF($B257="",0,IF(Einstellungen!$C$10="Ja",MAX(IF(Einstellungen!$C$11="7 Tage",MAX(0,(MIN(DATE(2029,9,0),IF(Mitarbeiter!$D257="",DATE(2029,9,0),Mitarbeiter!$D257),TODAY()))-(MAX(DATE(2029,8,1),Mitarbeiter!$C257))+1),MAX(0,NETWORKDAYS(MAX(DATE(2029,8,1),Mitarbeiter!$C257),MIN(DATE(2029,9,0),IF(Mitarbeiter!$D257="",DATE(2029,9,0),Mitarbeiter!$D257),TODAY()),Einstellungen!$F$13:$F$67)))*N(Mitarbeiter!$E257)/IF(Einstellungen!$C$11="7 Tage",7,5),N('Ist-Stunden'!AW257)),MAX(IF(Einstellungen!$C$11="7 Tage",MAX(0,(MIN(DATE(2029,9,0),IF(Mitarbeiter!$D257="",DATE(2029,9,0),Mitarbeiter!$D257),TODAY()))-(MAX(DATE(2029,8,1),Mitarbeiter!$C257))+1),MAX(0,NETWORKDAYS(MAX(DATE(2029,8,1),Mitarbeiter!$C257),MIN(DATE(2029,9,0),IF(Mitarbeiter!$D257="",DATE(2029,9,0),Mitarbeiter!$D257),TODAY()),Einstellungen!$F$13:$F$67)))*N(Mitarbeiter!$E257)/IF(Einstellungen!$C$11="7 Tage",7,5),N('Ist-Stunden'!AW257)+(N(Krankheitstage!CH257)+N(Krankheitstage!CT257))*N($C257))))</f>
        <v/>
      </c>
      <c r="CB257" s="76">
        <f>IF($B257="",0,IF(Einstellungen!$C$10="Ja",MAX(IF(Einstellungen!$C$11="7 Tage",MAX(0,(MIN(DATE(2029,10,0),IF(Mitarbeiter!$D257="",DATE(2029,10,0),Mitarbeiter!$D257),TODAY()))-(MAX(DATE(2029,9,1),Mitarbeiter!$C257))+1),MAX(0,NETWORKDAYS(MAX(DATE(2029,9,1),Mitarbeiter!$C257),MIN(DATE(2029,10,0),IF(Mitarbeiter!$D257="",DATE(2029,10,0),Mitarbeiter!$D257),TODAY()),Einstellungen!$F$13:$F$67)))*N(Mitarbeiter!$E257)/IF(Einstellungen!$C$11="7 Tage",7,5),N('Ist-Stunden'!AX257)),MAX(IF(Einstellungen!$C$11="7 Tage",MAX(0,(MIN(DATE(2029,10,0),IF(Mitarbeiter!$D257="",DATE(2029,10,0),Mitarbeiter!$D257),TODAY()))-(MAX(DATE(2029,9,1),Mitarbeiter!$C257))+1),MAX(0,NETWORKDAYS(MAX(DATE(2029,9,1),Mitarbeiter!$C257),MIN(DATE(2029,10,0),IF(Mitarbeiter!$D257="",DATE(2029,10,0),Mitarbeiter!$D257),TODAY()),Einstellungen!$F$13:$F$67)))*N(Mitarbeiter!$E257)/IF(Einstellungen!$C$11="7 Tage",7,5),N('Ist-Stunden'!AX257)+(N(Krankheitstage!CI257)+N(Krankheitstage!CU257))*N($C257))))</f>
        <v/>
      </c>
      <c r="CC257" s="76">
        <f>IF($B257="",0,IF(Einstellungen!$C$10="Ja",MAX(IF(Einstellungen!$C$11="7 Tage",MAX(0,(MIN(DATE(2029,11,0),IF(Mitarbeiter!$D257="",DATE(2029,11,0),Mitarbeiter!$D257),TODAY()))-(MAX(DATE(2029,10,1),Mitarbeiter!$C257))+1),MAX(0,NETWORKDAYS(MAX(DATE(2029,10,1),Mitarbeiter!$C257),MIN(DATE(2029,11,0),IF(Mitarbeiter!$D257="",DATE(2029,11,0),Mitarbeiter!$D257),TODAY()),Einstellungen!$F$13:$F$67)))*N(Mitarbeiter!$E257)/IF(Einstellungen!$C$11="7 Tage",7,5),N('Ist-Stunden'!AY257)),MAX(IF(Einstellungen!$C$11="7 Tage",MAX(0,(MIN(DATE(2029,11,0),IF(Mitarbeiter!$D257="",DATE(2029,11,0),Mitarbeiter!$D257),TODAY()))-(MAX(DATE(2029,10,1),Mitarbeiter!$C257))+1),MAX(0,NETWORKDAYS(MAX(DATE(2029,10,1),Mitarbeiter!$C257),MIN(DATE(2029,11,0),IF(Mitarbeiter!$D257="",DATE(2029,11,0),Mitarbeiter!$D257),TODAY()),Einstellungen!$F$13:$F$67)))*N(Mitarbeiter!$E257)/IF(Einstellungen!$C$11="7 Tage",7,5),N('Ist-Stunden'!AY257)+(N(Krankheitstage!CJ257)+N(Krankheitstage!CV257))*N($C257))))</f>
        <v/>
      </c>
      <c r="CD257" s="76">
        <f>IF($B257="",0,IF(Einstellungen!$C$10="Ja",MAX(IF(Einstellungen!$C$11="7 Tage",MAX(0,(MIN(DATE(2029,12,0),IF(Mitarbeiter!$D257="",DATE(2029,12,0),Mitarbeiter!$D257),TODAY()))-(MAX(DATE(2029,11,1),Mitarbeiter!$C257))+1),MAX(0,NETWORKDAYS(MAX(DATE(2029,11,1),Mitarbeiter!$C257),MIN(DATE(2029,12,0),IF(Mitarbeiter!$D257="",DATE(2029,12,0),Mitarbeiter!$D257),TODAY()),Einstellungen!$F$13:$F$67)))*N(Mitarbeiter!$E257)/IF(Einstellungen!$C$11="7 Tage",7,5),N('Ist-Stunden'!AZ257)),MAX(IF(Einstellungen!$C$11="7 Tage",MAX(0,(MIN(DATE(2029,12,0),IF(Mitarbeiter!$D257="",DATE(2029,12,0),Mitarbeiter!$D257),TODAY()))-(MAX(DATE(2029,11,1),Mitarbeiter!$C257))+1),MAX(0,NETWORKDAYS(MAX(DATE(2029,11,1),Mitarbeiter!$C257),MIN(DATE(2029,12,0),IF(Mitarbeiter!$D257="",DATE(2029,12,0),Mitarbeiter!$D257),TODAY()),Einstellungen!$F$13:$F$67)))*N(Mitarbeiter!$E257)/IF(Einstellungen!$C$11="7 Tage",7,5),N('Ist-Stunden'!AZ257)+(N(Krankheitstage!CK257)+N(Krankheitstage!CW257))*N($C257))))</f>
        <v/>
      </c>
      <c r="CE257" s="76">
        <f>IF($B257="",0,IF(Einstellungen!$C$10="Ja",MAX(IF(Einstellungen!$C$11="7 Tage",MAX(0,(MIN(DATE(2029,13,0),IF(Mitarbeiter!$D257="",DATE(2029,13,0),Mitarbeiter!$D257),TODAY()))-(MAX(DATE(2029,12,1),Mitarbeiter!$C257))+1),MAX(0,NETWORKDAYS(MAX(DATE(2029,12,1),Mitarbeiter!$C257),MIN(DATE(2029,13,0),IF(Mitarbeiter!$D257="",DATE(2029,13,0),Mitarbeiter!$D257),TODAY()),Einstellungen!$F$13:$F$67)))*N(Mitarbeiter!$E257)/IF(Einstellungen!$C$11="7 Tage",7,5),N('Ist-Stunden'!BA257)),MAX(IF(Einstellungen!$C$11="7 Tage",MAX(0,(MIN(DATE(2029,13,0),IF(Mitarbeiter!$D257="",DATE(2029,13,0),Mitarbeiter!$D257),TODAY()))-(MAX(DATE(2029,12,1),Mitarbeiter!$C257))+1),MAX(0,NETWORKDAYS(MAX(DATE(2029,12,1),Mitarbeiter!$C257),MIN(DATE(2029,13,0),IF(Mitarbeiter!$D257="",DATE(2029,13,0),Mitarbeiter!$D257),TODAY()),Einstellungen!$F$13:$F$67)))*N(Mitarbeiter!$E257)/IF(Einstellungen!$C$11="7 Tage",7,5),N('Ist-Stunden'!BA257)+(N(Krankheitstage!CL257)+N(Krankheitstage!CX257))*N($C257))))</f>
        <v/>
      </c>
      <c r="CF257" s="76">
        <f>IF($B257="",0,IF(Einstellungen!$C$10="Ja",MAX(IF(Einstellungen!$C$11="7 Tage",MAX(0,(MIN(DATE(2030,2,0),IF(Mitarbeiter!$D257="",DATE(2030,2,0),Mitarbeiter!$D257),TODAY()))-(MAX(DATE(2030,1,1),Mitarbeiter!$C257))+1),MAX(0,NETWORKDAYS(MAX(DATE(2030,1,1),Mitarbeiter!$C257),MIN(DATE(2030,2,0),IF(Mitarbeiter!$D257="",DATE(2030,2,0),Mitarbeiter!$D257),TODAY()),Einstellungen!$F$13:$F$67)))*N(Mitarbeiter!$E257)/IF(Einstellungen!$C$11="7 Tage",7,5),N('Ist-Stunden'!BB257)),MAX(IF(Einstellungen!$C$11="7 Tage",MAX(0,(MIN(DATE(2030,2,0),IF(Mitarbeiter!$D257="",DATE(2030,2,0),Mitarbeiter!$D257),TODAY()))-(MAX(DATE(2030,1,1),Mitarbeiter!$C257))+1),MAX(0,NETWORKDAYS(MAX(DATE(2030,1,1),Mitarbeiter!$C257),MIN(DATE(2030,2,0),IF(Mitarbeiter!$D257="",DATE(2030,2,0),Mitarbeiter!$D257),TODAY()),Einstellungen!$F$13:$F$67)))*N(Mitarbeiter!$E257)/IF(Einstellungen!$C$11="7 Tage",7,5),N('Ist-Stunden'!BB257)+(N(Krankheitstage!CY257)+N(Krankheitstage!DK257))*N($C257))))</f>
        <v/>
      </c>
      <c r="CG257" s="76">
        <f>IF($B257="",0,IF(Einstellungen!$C$10="Ja",MAX(IF(Einstellungen!$C$11="7 Tage",MAX(0,(MIN(DATE(2030,3,0),IF(Mitarbeiter!$D257="",DATE(2030,3,0),Mitarbeiter!$D257),TODAY()))-(MAX(DATE(2030,2,1),Mitarbeiter!$C257))+1),MAX(0,NETWORKDAYS(MAX(DATE(2030,2,1),Mitarbeiter!$C257),MIN(DATE(2030,3,0),IF(Mitarbeiter!$D257="",DATE(2030,3,0),Mitarbeiter!$D257),TODAY()),Einstellungen!$F$13:$F$67)))*N(Mitarbeiter!$E257)/IF(Einstellungen!$C$11="7 Tage",7,5),N('Ist-Stunden'!BC257)),MAX(IF(Einstellungen!$C$11="7 Tage",MAX(0,(MIN(DATE(2030,3,0),IF(Mitarbeiter!$D257="",DATE(2030,3,0),Mitarbeiter!$D257),TODAY()))-(MAX(DATE(2030,2,1),Mitarbeiter!$C257))+1),MAX(0,NETWORKDAYS(MAX(DATE(2030,2,1),Mitarbeiter!$C257),MIN(DATE(2030,3,0),IF(Mitarbeiter!$D257="",DATE(2030,3,0),Mitarbeiter!$D257),TODAY()),Einstellungen!$F$13:$F$67)))*N(Mitarbeiter!$E257)/IF(Einstellungen!$C$11="7 Tage",7,5),N('Ist-Stunden'!BC257)+(N(Krankheitstage!CZ257)+N(Krankheitstage!DL257))*N($C257))))</f>
        <v/>
      </c>
      <c r="CH257" s="76">
        <f>IF($B257="",0,IF(Einstellungen!$C$10="Ja",MAX(IF(Einstellungen!$C$11="7 Tage",MAX(0,(MIN(DATE(2030,4,0),IF(Mitarbeiter!$D257="",DATE(2030,4,0),Mitarbeiter!$D257),TODAY()))-(MAX(DATE(2030,3,1),Mitarbeiter!$C257))+1),MAX(0,NETWORKDAYS(MAX(DATE(2030,3,1),Mitarbeiter!$C257),MIN(DATE(2030,4,0),IF(Mitarbeiter!$D257="",DATE(2030,4,0),Mitarbeiter!$D257),TODAY()),Einstellungen!$F$13:$F$67)))*N(Mitarbeiter!$E257)/IF(Einstellungen!$C$11="7 Tage",7,5),N('Ist-Stunden'!BD257)),MAX(IF(Einstellungen!$C$11="7 Tage",MAX(0,(MIN(DATE(2030,4,0),IF(Mitarbeiter!$D257="",DATE(2030,4,0),Mitarbeiter!$D257),TODAY()))-(MAX(DATE(2030,3,1),Mitarbeiter!$C257))+1),MAX(0,NETWORKDAYS(MAX(DATE(2030,3,1),Mitarbeiter!$C257),MIN(DATE(2030,4,0),IF(Mitarbeiter!$D257="",DATE(2030,4,0),Mitarbeiter!$D257),TODAY()),Einstellungen!$F$13:$F$67)))*N(Mitarbeiter!$E257)/IF(Einstellungen!$C$11="7 Tage",7,5),N('Ist-Stunden'!BD257)+(N(Krankheitstage!DA257)+N(Krankheitstage!DM257))*N($C257))))</f>
        <v/>
      </c>
      <c r="CI257" s="76">
        <f>IF($B257="",0,IF(Einstellungen!$C$10="Ja",MAX(IF(Einstellungen!$C$11="7 Tage",MAX(0,(MIN(DATE(2030,5,0),IF(Mitarbeiter!$D257="",DATE(2030,5,0),Mitarbeiter!$D257),TODAY()))-(MAX(DATE(2030,4,1),Mitarbeiter!$C257))+1),MAX(0,NETWORKDAYS(MAX(DATE(2030,4,1),Mitarbeiter!$C257),MIN(DATE(2030,5,0),IF(Mitarbeiter!$D257="",DATE(2030,5,0),Mitarbeiter!$D257),TODAY()),Einstellungen!$F$13:$F$67)))*N(Mitarbeiter!$E257)/IF(Einstellungen!$C$11="7 Tage",7,5),N('Ist-Stunden'!BE257)),MAX(IF(Einstellungen!$C$11="7 Tage",MAX(0,(MIN(DATE(2030,5,0),IF(Mitarbeiter!$D257="",DATE(2030,5,0),Mitarbeiter!$D257),TODAY()))-(MAX(DATE(2030,4,1),Mitarbeiter!$C257))+1),MAX(0,NETWORKDAYS(MAX(DATE(2030,4,1),Mitarbeiter!$C257),MIN(DATE(2030,5,0),IF(Mitarbeiter!$D257="",DATE(2030,5,0),Mitarbeiter!$D257),TODAY()),Einstellungen!$F$13:$F$67)))*N(Mitarbeiter!$E257)/IF(Einstellungen!$C$11="7 Tage",7,5),N('Ist-Stunden'!BE257)+(N(Krankheitstage!DB257)+N(Krankheitstage!DN257))*N($C257))))</f>
        <v/>
      </c>
      <c r="CJ257" s="76">
        <f>IF($B257="",0,IF(Einstellungen!$C$10="Ja",MAX(IF(Einstellungen!$C$11="7 Tage",MAX(0,(MIN(DATE(2030,6,0),IF(Mitarbeiter!$D257="",DATE(2030,6,0),Mitarbeiter!$D257),TODAY()))-(MAX(DATE(2030,5,1),Mitarbeiter!$C257))+1),MAX(0,NETWORKDAYS(MAX(DATE(2030,5,1),Mitarbeiter!$C257),MIN(DATE(2030,6,0),IF(Mitarbeiter!$D257="",DATE(2030,6,0),Mitarbeiter!$D257),TODAY()),Einstellungen!$F$13:$F$67)))*N(Mitarbeiter!$E257)/IF(Einstellungen!$C$11="7 Tage",7,5),N('Ist-Stunden'!BF257)),MAX(IF(Einstellungen!$C$11="7 Tage",MAX(0,(MIN(DATE(2030,6,0),IF(Mitarbeiter!$D257="",DATE(2030,6,0),Mitarbeiter!$D257),TODAY()))-(MAX(DATE(2030,5,1),Mitarbeiter!$C257))+1),MAX(0,NETWORKDAYS(MAX(DATE(2030,5,1),Mitarbeiter!$C257),MIN(DATE(2030,6,0),IF(Mitarbeiter!$D257="",DATE(2030,6,0),Mitarbeiter!$D257),TODAY()),Einstellungen!$F$13:$F$67)))*N(Mitarbeiter!$E257)/IF(Einstellungen!$C$11="7 Tage",7,5),N('Ist-Stunden'!BF257)+(N(Krankheitstage!DC257)+N(Krankheitstage!DO257))*N($C257))))</f>
        <v/>
      </c>
      <c r="CK257" s="76">
        <f>IF($B257="",0,IF(Einstellungen!$C$10="Ja",MAX(IF(Einstellungen!$C$11="7 Tage",MAX(0,(MIN(DATE(2030,7,0),IF(Mitarbeiter!$D257="",DATE(2030,7,0),Mitarbeiter!$D257),TODAY()))-(MAX(DATE(2030,6,1),Mitarbeiter!$C257))+1),MAX(0,NETWORKDAYS(MAX(DATE(2030,6,1),Mitarbeiter!$C257),MIN(DATE(2030,7,0),IF(Mitarbeiter!$D257="",DATE(2030,7,0),Mitarbeiter!$D257),TODAY()),Einstellungen!$F$13:$F$67)))*N(Mitarbeiter!$E257)/IF(Einstellungen!$C$11="7 Tage",7,5),N('Ist-Stunden'!BG257)),MAX(IF(Einstellungen!$C$11="7 Tage",MAX(0,(MIN(DATE(2030,7,0),IF(Mitarbeiter!$D257="",DATE(2030,7,0),Mitarbeiter!$D257),TODAY()))-(MAX(DATE(2030,6,1),Mitarbeiter!$C257))+1),MAX(0,NETWORKDAYS(MAX(DATE(2030,6,1),Mitarbeiter!$C257),MIN(DATE(2030,7,0),IF(Mitarbeiter!$D257="",DATE(2030,7,0),Mitarbeiter!$D257),TODAY()),Einstellungen!$F$13:$F$67)))*N(Mitarbeiter!$E257)/IF(Einstellungen!$C$11="7 Tage",7,5),N('Ist-Stunden'!BG257)+(N(Krankheitstage!DD257)+N(Krankheitstage!DP257))*N($C257))))</f>
        <v/>
      </c>
      <c r="CL257" s="76">
        <f>IF($B257="",0,IF(Einstellungen!$C$10="Ja",MAX(IF(Einstellungen!$C$11="7 Tage",MAX(0,(MIN(DATE(2030,8,0),IF(Mitarbeiter!$D257="",DATE(2030,8,0),Mitarbeiter!$D257),TODAY()))-(MAX(DATE(2030,7,1),Mitarbeiter!$C257))+1),MAX(0,NETWORKDAYS(MAX(DATE(2030,7,1),Mitarbeiter!$C257),MIN(DATE(2030,8,0),IF(Mitarbeiter!$D257="",DATE(2030,8,0),Mitarbeiter!$D257),TODAY()),Einstellungen!$F$13:$F$67)))*N(Mitarbeiter!$E257)/IF(Einstellungen!$C$11="7 Tage",7,5),N('Ist-Stunden'!BH257)),MAX(IF(Einstellungen!$C$11="7 Tage",MAX(0,(MIN(DATE(2030,8,0),IF(Mitarbeiter!$D257="",DATE(2030,8,0),Mitarbeiter!$D257),TODAY()))-(MAX(DATE(2030,7,1),Mitarbeiter!$C257))+1),MAX(0,NETWORKDAYS(MAX(DATE(2030,7,1),Mitarbeiter!$C257),MIN(DATE(2030,8,0),IF(Mitarbeiter!$D257="",DATE(2030,8,0),Mitarbeiter!$D257),TODAY()),Einstellungen!$F$13:$F$67)))*N(Mitarbeiter!$E257)/IF(Einstellungen!$C$11="7 Tage",7,5),N('Ist-Stunden'!BH257)+(N(Krankheitstage!DE257)+N(Krankheitstage!DQ257))*N($C257))))</f>
        <v/>
      </c>
      <c r="CM257" s="76">
        <f>IF($B257="",0,IF(Einstellungen!$C$10="Ja",MAX(IF(Einstellungen!$C$11="7 Tage",MAX(0,(MIN(DATE(2030,9,0),IF(Mitarbeiter!$D257="",DATE(2030,9,0),Mitarbeiter!$D257),TODAY()))-(MAX(DATE(2030,8,1),Mitarbeiter!$C257))+1),MAX(0,NETWORKDAYS(MAX(DATE(2030,8,1),Mitarbeiter!$C257),MIN(DATE(2030,9,0),IF(Mitarbeiter!$D257="",DATE(2030,9,0),Mitarbeiter!$D257),TODAY()),Einstellungen!$F$13:$F$67)))*N(Mitarbeiter!$E257)/IF(Einstellungen!$C$11="7 Tage",7,5),N('Ist-Stunden'!BI257)),MAX(IF(Einstellungen!$C$11="7 Tage",MAX(0,(MIN(DATE(2030,9,0),IF(Mitarbeiter!$D257="",DATE(2030,9,0),Mitarbeiter!$D257),TODAY()))-(MAX(DATE(2030,8,1),Mitarbeiter!$C257))+1),MAX(0,NETWORKDAYS(MAX(DATE(2030,8,1),Mitarbeiter!$C257),MIN(DATE(2030,9,0),IF(Mitarbeiter!$D257="",DATE(2030,9,0),Mitarbeiter!$D257),TODAY()),Einstellungen!$F$13:$F$67)))*N(Mitarbeiter!$E257)/IF(Einstellungen!$C$11="7 Tage",7,5),N('Ist-Stunden'!BI257)+(N(Krankheitstage!DF257)+N(Krankheitstage!DR257))*N($C257))))</f>
        <v/>
      </c>
      <c r="CN257" s="76">
        <f>IF($B257="",0,IF(Einstellungen!$C$10="Ja",MAX(IF(Einstellungen!$C$11="7 Tage",MAX(0,(MIN(DATE(2030,10,0),IF(Mitarbeiter!$D257="",DATE(2030,10,0),Mitarbeiter!$D257),TODAY()))-(MAX(DATE(2030,9,1),Mitarbeiter!$C257))+1),MAX(0,NETWORKDAYS(MAX(DATE(2030,9,1),Mitarbeiter!$C257),MIN(DATE(2030,10,0),IF(Mitarbeiter!$D257="",DATE(2030,10,0),Mitarbeiter!$D257),TODAY()),Einstellungen!$F$13:$F$67)))*N(Mitarbeiter!$E257)/IF(Einstellungen!$C$11="7 Tage",7,5),N('Ist-Stunden'!BJ257)),MAX(IF(Einstellungen!$C$11="7 Tage",MAX(0,(MIN(DATE(2030,10,0),IF(Mitarbeiter!$D257="",DATE(2030,10,0),Mitarbeiter!$D257),TODAY()))-(MAX(DATE(2030,9,1),Mitarbeiter!$C257))+1),MAX(0,NETWORKDAYS(MAX(DATE(2030,9,1),Mitarbeiter!$C257),MIN(DATE(2030,10,0),IF(Mitarbeiter!$D257="",DATE(2030,10,0),Mitarbeiter!$D257),TODAY()),Einstellungen!$F$13:$F$67)))*N(Mitarbeiter!$E257)/IF(Einstellungen!$C$11="7 Tage",7,5),N('Ist-Stunden'!BJ257)+(N(Krankheitstage!DG257)+N(Krankheitstage!DS257))*N($C257))))</f>
        <v/>
      </c>
      <c r="CO257" s="76">
        <f>IF($B257="",0,IF(Einstellungen!$C$10="Ja",MAX(IF(Einstellungen!$C$11="7 Tage",MAX(0,(MIN(DATE(2030,11,0),IF(Mitarbeiter!$D257="",DATE(2030,11,0),Mitarbeiter!$D257),TODAY()))-(MAX(DATE(2030,10,1),Mitarbeiter!$C257))+1),MAX(0,NETWORKDAYS(MAX(DATE(2030,10,1),Mitarbeiter!$C257),MIN(DATE(2030,11,0),IF(Mitarbeiter!$D257="",DATE(2030,11,0),Mitarbeiter!$D257),TODAY()),Einstellungen!$F$13:$F$67)))*N(Mitarbeiter!$E257)/IF(Einstellungen!$C$11="7 Tage",7,5),N('Ist-Stunden'!BK257)),MAX(IF(Einstellungen!$C$11="7 Tage",MAX(0,(MIN(DATE(2030,11,0),IF(Mitarbeiter!$D257="",DATE(2030,11,0),Mitarbeiter!$D257),TODAY()))-(MAX(DATE(2030,10,1),Mitarbeiter!$C257))+1),MAX(0,NETWORKDAYS(MAX(DATE(2030,10,1),Mitarbeiter!$C257),MIN(DATE(2030,11,0),IF(Mitarbeiter!$D257="",DATE(2030,11,0),Mitarbeiter!$D257),TODAY()),Einstellungen!$F$13:$F$67)))*N(Mitarbeiter!$E257)/IF(Einstellungen!$C$11="7 Tage",7,5),N('Ist-Stunden'!BK257)+(N(Krankheitstage!DH257)+N(Krankheitstage!DT257))*N($C257))))</f>
        <v/>
      </c>
      <c r="CP257" s="76">
        <f>IF($B257="",0,IF(Einstellungen!$C$10="Ja",MAX(IF(Einstellungen!$C$11="7 Tage",MAX(0,(MIN(DATE(2030,12,0),IF(Mitarbeiter!$D257="",DATE(2030,12,0),Mitarbeiter!$D257),TODAY()))-(MAX(DATE(2030,11,1),Mitarbeiter!$C257))+1),MAX(0,NETWORKDAYS(MAX(DATE(2030,11,1),Mitarbeiter!$C257),MIN(DATE(2030,12,0),IF(Mitarbeiter!$D257="",DATE(2030,12,0),Mitarbeiter!$D257),TODAY()),Einstellungen!$F$13:$F$67)))*N(Mitarbeiter!$E257)/IF(Einstellungen!$C$11="7 Tage",7,5),N('Ist-Stunden'!BL257)),MAX(IF(Einstellungen!$C$11="7 Tage",MAX(0,(MIN(DATE(2030,12,0),IF(Mitarbeiter!$D257="",DATE(2030,12,0),Mitarbeiter!$D257),TODAY()))-(MAX(DATE(2030,11,1),Mitarbeiter!$C257))+1),MAX(0,NETWORKDAYS(MAX(DATE(2030,11,1),Mitarbeiter!$C257),MIN(DATE(2030,12,0),IF(Mitarbeiter!$D257="",DATE(2030,12,0),Mitarbeiter!$D257),TODAY()),Einstellungen!$F$13:$F$67)))*N(Mitarbeiter!$E257)/IF(Einstellungen!$C$11="7 Tage",7,5),N('Ist-Stunden'!BL257)+(N(Krankheitstage!DI257)+N(Krankheitstage!DU257))*N($C257))))</f>
        <v/>
      </c>
      <c r="CQ257" s="76">
        <f>IF($B257="",0,IF(Einstellungen!$C$10="Ja",MAX(IF(Einstellungen!$C$11="7 Tage",MAX(0,(MIN(DATE(2030,13,0),IF(Mitarbeiter!$D257="",DATE(2030,13,0),Mitarbeiter!$D257),TODAY()))-(MAX(DATE(2030,12,1),Mitarbeiter!$C257))+1),MAX(0,NETWORKDAYS(MAX(DATE(2030,12,1),Mitarbeiter!$C257),MIN(DATE(2030,13,0),IF(Mitarbeiter!$D257="",DATE(2030,13,0),Mitarbeiter!$D257),TODAY()),Einstellungen!$F$13:$F$67)))*N(Mitarbeiter!$E257)/IF(Einstellungen!$C$11="7 Tage",7,5),N('Ist-Stunden'!BM257)),MAX(IF(Einstellungen!$C$11="7 Tage",MAX(0,(MIN(DATE(2030,13,0),IF(Mitarbeiter!$D257="",DATE(2030,13,0),Mitarbeiter!$D257),TODAY()))-(MAX(DATE(2030,12,1),Mitarbeiter!$C257))+1),MAX(0,NETWORKDAYS(MAX(DATE(2030,12,1),Mitarbeiter!$C257),MIN(DATE(2030,13,0),IF(Mitarbeiter!$D257="",DATE(2030,13,0),Mitarbeiter!$D257),TODAY()),Einstellungen!$F$13:$F$67)))*N(Mitarbeiter!$E257)/IF(Einstellungen!$C$11="7 Tage",7,5),N('Ist-Stunden'!BM257)+(N(Krankheitstage!DJ257)+N(Krankheitstage!DV257))*N($C257))))</f>
        <v/>
      </c>
    </row>
    <row r="258">
      <c r="A258" s="73">
        <f>IF(Mitarbeiter!B258="","",Mitarbeiter!A258)</f>
        <v/>
      </c>
      <c r="B258" s="6">
        <f>IF(Mitarbeiter!B258="","",Mitarbeiter!B258)</f>
        <v/>
      </c>
      <c r="C258" s="74">
        <f>IF(Mitarbeiter!B258="","",Mitarbeiter!F258)</f>
        <v/>
      </c>
      <c r="D258" s="75">
        <f>N(INDEX(Krankheitstage!$G258:$DV258,1,(Einstellungen!$C$3-2026)*24+1))</f>
        <v/>
      </c>
      <c r="E258" s="75">
        <f>N(INDEX(Krankheitstage!$G258:$DV258,1,(Einstellungen!$C$3-2026)*24+2))</f>
        <v/>
      </c>
      <c r="F258" s="75">
        <f>N(INDEX(Krankheitstage!$G258:$DV258,1,(Einstellungen!$C$3-2026)*24+3))</f>
        <v/>
      </c>
      <c r="G258" s="75">
        <f>N(INDEX(Krankheitstage!$G258:$DV258,1,(Einstellungen!$C$3-2026)*24+4))</f>
        <v/>
      </c>
      <c r="H258" s="75">
        <f>N(INDEX(Krankheitstage!$G258:$DV258,1,(Einstellungen!$C$3-2026)*24+5))</f>
        <v/>
      </c>
      <c r="I258" s="75">
        <f>N(INDEX(Krankheitstage!$G258:$DV258,1,(Einstellungen!$C$3-2026)*24+6))</f>
        <v/>
      </c>
      <c r="J258" s="75">
        <f>N(INDEX(Krankheitstage!$G258:$DV258,1,(Einstellungen!$C$3-2026)*24+7))</f>
        <v/>
      </c>
      <c r="K258" s="75">
        <f>N(INDEX(Krankheitstage!$G258:$DV258,1,(Einstellungen!$C$3-2026)*24+8))</f>
        <v/>
      </c>
      <c r="L258" s="75">
        <f>N(INDEX(Krankheitstage!$G258:$DV258,1,(Einstellungen!$C$3-2026)*24+9))</f>
        <v/>
      </c>
      <c r="M258" s="75">
        <f>N(INDEX(Krankheitstage!$G258:$DV258,1,(Einstellungen!$C$3-2026)*24+10))</f>
        <v/>
      </c>
      <c r="N258" s="75">
        <f>N(INDEX(Krankheitstage!$G258:$DV258,1,(Einstellungen!$C$3-2026)*24+11))</f>
        <v/>
      </c>
      <c r="O258" s="75">
        <f>N(INDEX(Krankheitstage!$G258:$DV258,1,(Einstellungen!$C$3-2026)*24+12))</f>
        <v/>
      </c>
      <c r="P258" s="75">
        <f>IF($B258="","",SUM(D258:O258))</f>
        <v/>
      </c>
      <c r="Q258" s="75">
        <f>N(INDEX(Krankheitstage!$G258:$DV258,1,(Einstellungen!$C$3-2026)*24+13))</f>
        <v/>
      </c>
      <c r="R258" s="75">
        <f>N(INDEX(Krankheitstage!$G258:$DV258,1,(Einstellungen!$C$3-2026)*24+14))</f>
        <v/>
      </c>
      <c r="S258" s="75">
        <f>N(INDEX(Krankheitstage!$G258:$DV258,1,(Einstellungen!$C$3-2026)*24+15))</f>
        <v/>
      </c>
      <c r="T258" s="75">
        <f>N(INDEX(Krankheitstage!$G258:$DV258,1,(Einstellungen!$C$3-2026)*24+16))</f>
        <v/>
      </c>
      <c r="U258" s="75">
        <f>N(INDEX(Krankheitstage!$G258:$DV258,1,(Einstellungen!$C$3-2026)*24+17))</f>
        <v/>
      </c>
      <c r="V258" s="75">
        <f>N(INDEX(Krankheitstage!$G258:$DV258,1,(Einstellungen!$C$3-2026)*24+18))</f>
        <v/>
      </c>
      <c r="W258" s="75">
        <f>N(INDEX(Krankheitstage!$G258:$DV258,1,(Einstellungen!$C$3-2026)*24+19))</f>
        <v/>
      </c>
      <c r="X258" s="75">
        <f>N(INDEX(Krankheitstage!$G258:$DV258,1,(Einstellungen!$C$3-2026)*24+20))</f>
        <v/>
      </c>
      <c r="Y258" s="75">
        <f>N(INDEX(Krankheitstage!$G258:$DV258,1,(Einstellungen!$C$3-2026)*24+21))</f>
        <v/>
      </c>
      <c r="Z258" s="75">
        <f>N(INDEX(Krankheitstage!$G258:$DV258,1,(Einstellungen!$C$3-2026)*24+22))</f>
        <v/>
      </c>
      <c r="AA258" s="75">
        <f>N(INDEX(Krankheitstage!$G258:$DV258,1,(Einstellungen!$C$3-2026)*24+23))</f>
        <v/>
      </c>
      <c r="AB258" s="75">
        <f>N(INDEX(Krankheitstage!$G258:$DV258,1,(Einstellungen!$C$3-2026)*24+24))</f>
        <v/>
      </c>
      <c r="AC258" s="75">
        <f>IF($B258="","",SUM(Q258:AB258))</f>
        <v/>
      </c>
      <c r="AD258" s="75">
        <f>IF($B258="","",SUM(P258,AC258))</f>
        <v/>
      </c>
      <c r="AE258" s="76">
        <f>IF($B258="","",AD258*N(C258))</f>
        <v/>
      </c>
      <c r="AF258" s="75">
        <f>IF($B258="","",Krankheitstage!E258)</f>
        <v/>
      </c>
      <c r="AG258" s="76">
        <f>IF($B258="","",AF258*N(C258))</f>
        <v/>
      </c>
      <c r="AH258" s="76">
        <f>IF($B258="","",INDEX($AJ258:$CQ258,1,(Einstellungen!$C$3-2026)*12+1)+INDEX($AJ258:$CQ258,1,(Einstellungen!$C$3-2026)*12+2)+INDEX($AJ258:$CQ258,1,(Einstellungen!$C$3-2026)*12+3)+INDEX($AJ258:$CQ258,1,(Einstellungen!$C$3-2026)*12+4)+INDEX($AJ258:$CQ258,1,(Einstellungen!$C$3-2026)*12+5)+INDEX($AJ258:$CQ258,1,(Einstellungen!$C$3-2026)*12+6)+INDEX($AJ258:$CQ258,1,(Einstellungen!$C$3-2026)*12+7)+INDEX($AJ258:$CQ258,1,(Einstellungen!$C$3-2026)*12+8)+INDEX($AJ258:$CQ258,1,(Einstellungen!$C$3-2026)*12+9)+INDEX($AJ258:$CQ258,1,(Einstellungen!$C$3-2026)*12+10)+INDEX($AJ258:$CQ258,1,(Einstellungen!$C$3-2026)*12+11)+INDEX($AJ258:$CQ258,1,(Einstellungen!$C$3-2026)*12+12))</f>
        <v/>
      </c>
      <c r="AI258" s="76">
        <f>IF($B258="","",SUM($AJ258:$CQ258))</f>
        <v/>
      </c>
      <c r="AJ258" s="76">
        <f>IF($B258="",0,IF(Einstellungen!$C$10="Ja",MAX(IF(Einstellungen!$C$11="7 Tage",MAX(0,(MIN(DATE(2026,2,0),IF(Mitarbeiter!$D258="",DATE(2026,2,0),Mitarbeiter!$D258),TODAY()))-(MAX(DATE(2026,1,1),Mitarbeiter!$C258))+1),MAX(0,NETWORKDAYS(MAX(DATE(2026,1,1),Mitarbeiter!$C258),MIN(DATE(2026,2,0),IF(Mitarbeiter!$D258="",DATE(2026,2,0),Mitarbeiter!$D258),TODAY()),Einstellungen!$F$13:$F$67)))*N(Mitarbeiter!$E258)/IF(Einstellungen!$C$11="7 Tage",7,5),N('Ist-Stunden'!F258)),MAX(IF(Einstellungen!$C$11="7 Tage",MAX(0,(MIN(DATE(2026,2,0),IF(Mitarbeiter!$D258="",DATE(2026,2,0),Mitarbeiter!$D258),TODAY()))-(MAX(DATE(2026,1,1),Mitarbeiter!$C258))+1),MAX(0,NETWORKDAYS(MAX(DATE(2026,1,1),Mitarbeiter!$C258),MIN(DATE(2026,2,0),IF(Mitarbeiter!$D258="",DATE(2026,2,0),Mitarbeiter!$D258),TODAY()),Einstellungen!$F$13:$F$67)))*N(Mitarbeiter!$E258)/IF(Einstellungen!$C$11="7 Tage",7,5),N('Ist-Stunden'!F258)+(N(Krankheitstage!G258)+N(Krankheitstage!S258))*N($C258))))</f>
        <v/>
      </c>
      <c r="AK258" s="76">
        <f>IF($B258="",0,IF(Einstellungen!$C$10="Ja",MAX(IF(Einstellungen!$C$11="7 Tage",MAX(0,(MIN(DATE(2026,3,0),IF(Mitarbeiter!$D258="",DATE(2026,3,0),Mitarbeiter!$D258),TODAY()))-(MAX(DATE(2026,2,1),Mitarbeiter!$C258))+1),MAX(0,NETWORKDAYS(MAX(DATE(2026,2,1),Mitarbeiter!$C258),MIN(DATE(2026,3,0),IF(Mitarbeiter!$D258="",DATE(2026,3,0),Mitarbeiter!$D258),TODAY()),Einstellungen!$F$13:$F$67)))*N(Mitarbeiter!$E258)/IF(Einstellungen!$C$11="7 Tage",7,5),N('Ist-Stunden'!G258)),MAX(IF(Einstellungen!$C$11="7 Tage",MAX(0,(MIN(DATE(2026,3,0),IF(Mitarbeiter!$D258="",DATE(2026,3,0),Mitarbeiter!$D258),TODAY()))-(MAX(DATE(2026,2,1),Mitarbeiter!$C258))+1),MAX(0,NETWORKDAYS(MAX(DATE(2026,2,1),Mitarbeiter!$C258),MIN(DATE(2026,3,0),IF(Mitarbeiter!$D258="",DATE(2026,3,0),Mitarbeiter!$D258),TODAY()),Einstellungen!$F$13:$F$67)))*N(Mitarbeiter!$E258)/IF(Einstellungen!$C$11="7 Tage",7,5),N('Ist-Stunden'!G258)+(N(Krankheitstage!H258)+N(Krankheitstage!T258))*N($C258))))</f>
        <v/>
      </c>
      <c r="AL258" s="76">
        <f>IF($B258="",0,IF(Einstellungen!$C$10="Ja",MAX(IF(Einstellungen!$C$11="7 Tage",MAX(0,(MIN(DATE(2026,4,0),IF(Mitarbeiter!$D258="",DATE(2026,4,0),Mitarbeiter!$D258),TODAY()))-(MAX(DATE(2026,3,1),Mitarbeiter!$C258))+1),MAX(0,NETWORKDAYS(MAX(DATE(2026,3,1),Mitarbeiter!$C258),MIN(DATE(2026,4,0),IF(Mitarbeiter!$D258="",DATE(2026,4,0),Mitarbeiter!$D258),TODAY()),Einstellungen!$F$13:$F$67)))*N(Mitarbeiter!$E258)/IF(Einstellungen!$C$11="7 Tage",7,5),N('Ist-Stunden'!H258)),MAX(IF(Einstellungen!$C$11="7 Tage",MAX(0,(MIN(DATE(2026,4,0),IF(Mitarbeiter!$D258="",DATE(2026,4,0),Mitarbeiter!$D258),TODAY()))-(MAX(DATE(2026,3,1),Mitarbeiter!$C258))+1),MAX(0,NETWORKDAYS(MAX(DATE(2026,3,1),Mitarbeiter!$C258),MIN(DATE(2026,4,0),IF(Mitarbeiter!$D258="",DATE(2026,4,0),Mitarbeiter!$D258),TODAY()),Einstellungen!$F$13:$F$67)))*N(Mitarbeiter!$E258)/IF(Einstellungen!$C$11="7 Tage",7,5),N('Ist-Stunden'!H258)+(N(Krankheitstage!I258)+N(Krankheitstage!U258))*N($C258))))</f>
        <v/>
      </c>
      <c r="AM258" s="76">
        <f>IF($B258="",0,IF(Einstellungen!$C$10="Ja",MAX(IF(Einstellungen!$C$11="7 Tage",MAX(0,(MIN(DATE(2026,5,0),IF(Mitarbeiter!$D258="",DATE(2026,5,0),Mitarbeiter!$D258),TODAY()))-(MAX(DATE(2026,4,1),Mitarbeiter!$C258))+1),MAX(0,NETWORKDAYS(MAX(DATE(2026,4,1),Mitarbeiter!$C258),MIN(DATE(2026,5,0),IF(Mitarbeiter!$D258="",DATE(2026,5,0),Mitarbeiter!$D258),TODAY()),Einstellungen!$F$13:$F$67)))*N(Mitarbeiter!$E258)/IF(Einstellungen!$C$11="7 Tage",7,5),N('Ist-Stunden'!I258)),MAX(IF(Einstellungen!$C$11="7 Tage",MAX(0,(MIN(DATE(2026,5,0),IF(Mitarbeiter!$D258="",DATE(2026,5,0),Mitarbeiter!$D258),TODAY()))-(MAX(DATE(2026,4,1),Mitarbeiter!$C258))+1),MAX(0,NETWORKDAYS(MAX(DATE(2026,4,1),Mitarbeiter!$C258),MIN(DATE(2026,5,0),IF(Mitarbeiter!$D258="",DATE(2026,5,0),Mitarbeiter!$D258),TODAY()),Einstellungen!$F$13:$F$67)))*N(Mitarbeiter!$E258)/IF(Einstellungen!$C$11="7 Tage",7,5),N('Ist-Stunden'!I258)+(N(Krankheitstage!J258)+N(Krankheitstage!V258))*N($C258))))</f>
        <v/>
      </c>
      <c r="AN258" s="76">
        <f>IF($B258="",0,IF(Einstellungen!$C$10="Ja",MAX(IF(Einstellungen!$C$11="7 Tage",MAX(0,(MIN(DATE(2026,6,0),IF(Mitarbeiter!$D258="",DATE(2026,6,0),Mitarbeiter!$D258),TODAY()))-(MAX(DATE(2026,5,1),Mitarbeiter!$C258))+1),MAX(0,NETWORKDAYS(MAX(DATE(2026,5,1),Mitarbeiter!$C258),MIN(DATE(2026,6,0),IF(Mitarbeiter!$D258="",DATE(2026,6,0),Mitarbeiter!$D258),TODAY()),Einstellungen!$F$13:$F$67)))*N(Mitarbeiter!$E258)/IF(Einstellungen!$C$11="7 Tage",7,5),N('Ist-Stunden'!J258)),MAX(IF(Einstellungen!$C$11="7 Tage",MAX(0,(MIN(DATE(2026,6,0),IF(Mitarbeiter!$D258="",DATE(2026,6,0),Mitarbeiter!$D258),TODAY()))-(MAX(DATE(2026,5,1),Mitarbeiter!$C258))+1),MAX(0,NETWORKDAYS(MAX(DATE(2026,5,1),Mitarbeiter!$C258),MIN(DATE(2026,6,0),IF(Mitarbeiter!$D258="",DATE(2026,6,0),Mitarbeiter!$D258),TODAY()),Einstellungen!$F$13:$F$67)))*N(Mitarbeiter!$E258)/IF(Einstellungen!$C$11="7 Tage",7,5),N('Ist-Stunden'!J258)+(N(Krankheitstage!K258)+N(Krankheitstage!W258))*N($C258))))</f>
        <v/>
      </c>
      <c r="AO258" s="76">
        <f>IF($B258="",0,IF(Einstellungen!$C$10="Ja",MAX(IF(Einstellungen!$C$11="7 Tage",MAX(0,(MIN(DATE(2026,7,0),IF(Mitarbeiter!$D258="",DATE(2026,7,0),Mitarbeiter!$D258),TODAY()))-(MAX(DATE(2026,6,1),Mitarbeiter!$C258))+1),MAX(0,NETWORKDAYS(MAX(DATE(2026,6,1),Mitarbeiter!$C258),MIN(DATE(2026,7,0),IF(Mitarbeiter!$D258="",DATE(2026,7,0),Mitarbeiter!$D258),TODAY()),Einstellungen!$F$13:$F$67)))*N(Mitarbeiter!$E258)/IF(Einstellungen!$C$11="7 Tage",7,5),N('Ist-Stunden'!K258)),MAX(IF(Einstellungen!$C$11="7 Tage",MAX(0,(MIN(DATE(2026,7,0),IF(Mitarbeiter!$D258="",DATE(2026,7,0),Mitarbeiter!$D258),TODAY()))-(MAX(DATE(2026,6,1),Mitarbeiter!$C258))+1),MAX(0,NETWORKDAYS(MAX(DATE(2026,6,1),Mitarbeiter!$C258),MIN(DATE(2026,7,0),IF(Mitarbeiter!$D258="",DATE(2026,7,0),Mitarbeiter!$D258),TODAY()),Einstellungen!$F$13:$F$67)))*N(Mitarbeiter!$E258)/IF(Einstellungen!$C$11="7 Tage",7,5),N('Ist-Stunden'!K258)+(N(Krankheitstage!L258)+N(Krankheitstage!X258))*N($C258))))</f>
        <v/>
      </c>
      <c r="AP258" s="76">
        <f>IF($B258="",0,IF(Einstellungen!$C$10="Ja",MAX(IF(Einstellungen!$C$11="7 Tage",MAX(0,(MIN(DATE(2026,8,0),IF(Mitarbeiter!$D258="",DATE(2026,8,0),Mitarbeiter!$D258),TODAY()))-(MAX(DATE(2026,7,1),Mitarbeiter!$C258))+1),MAX(0,NETWORKDAYS(MAX(DATE(2026,7,1),Mitarbeiter!$C258),MIN(DATE(2026,8,0),IF(Mitarbeiter!$D258="",DATE(2026,8,0),Mitarbeiter!$D258),TODAY()),Einstellungen!$F$13:$F$67)))*N(Mitarbeiter!$E258)/IF(Einstellungen!$C$11="7 Tage",7,5),N('Ist-Stunden'!L258)),MAX(IF(Einstellungen!$C$11="7 Tage",MAX(0,(MIN(DATE(2026,8,0),IF(Mitarbeiter!$D258="",DATE(2026,8,0),Mitarbeiter!$D258),TODAY()))-(MAX(DATE(2026,7,1),Mitarbeiter!$C258))+1),MAX(0,NETWORKDAYS(MAX(DATE(2026,7,1),Mitarbeiter!$C258),MIN(DATE(2026,8,0),IF(Mitarbeiter!$D258="",DATE(2026,8,0),Mitarbeiter!$D258),TODAY()),Einstellungen!$F$13:$F$67)))*N(Mitarbeiter!$E258)/IF(Einstellungen!$C$11="7 Tage",7,5),N('Ist-Stunden'!L258)+(N(Krankheitstage!M258)+N(Krankheitstage!Y258))*N($C258))))</f>
        <v/>
      </c>
      <c r="AQ258" s="76">
        <f>IF($B258="",0,IF(Einstellungen!$C$10="Ja",MAX(IF(Einstellungen!$C$11="7 Tage",MAX(0,(MIN(DATE(2026,9,0),IF(Mitarbeiter!$D258="",DATE(2026,9,0),Mitarbeiter!$D258),TODAY()))-(MAX(DATE(2026,8,1),Mitarbeiter!$C258))+1),MAX(0,NETWORKDAYS(MAX(DATE(2026,8,1),Mitarbeiter!$C258),MIN(DATE(2026,9,0),IF(Mitarbeiter!$D258="",DATE(2026,9,0),Mitarbeiter!$D258),TODAY()),Einstellungen!$F$13:$F$67)))*N(Mitarbeiter!$E258)/IF(Einstellungen!$C$11="7 Tage",7,5),N('Ist-Stunden'!M258)),MAX(IF(Einstellungen!$C$11="7 Tage",MAX(0,(MIN(DATE(2026,9,0),IF(Mitarbeiter!$D258="",DATE(2026,9,0),Mitarbeiter!$D258),TODAY()))-(MAX(DATE(2026,8,1),Mitarbeiter!$C258))+1),MAX(0,NETWORKDAYS(MAX(DATE(2026,8,1),Mitarbeiter!$C258),MIN(DATE(2026,9,0),IF(Mitarbeiter!$D258="",DATE(2026,9,0),Mitarbeiter!$D258),TODAY()),Einstellungen!$F$13:$F$67)))*N(Mitarbeiter!$E258)/IF(Einstellungen!$C$11="7 Tage",7,5),N('Ist-Stunden'!M258)+(N(Krankheitstage!N258)+N(Krankheitstage!Z258))*N($C258))))</f>
        <v/>
      </c>
      <c r="AR258" s="76">
        <f>IF($B258="",0,IF(Einstellungen!$C$10="Ja",MAX(IF(Einstellungen!$C$11="7 Tage",MAX(0,(MIN(DATE(2026,10,0),IF(Mitarbeiter!$D258="",DATE(2026,10,0),Mitarbeiter!$D258),TODAY()))-(MAX(DATE(2026,9,1),Mitarbeiter!$C258))+1),MAX(0,NETWORKDAYS(MAX(DATE(2026,9,1),Mitarbeiter!$C258),MIN(DATE(2026,10,0),IF(Mitarbeiter!$D258="",DATE(2026,10,0),Mitarbeiter!$D258),TODAY()),Einstellungen!$F$13:$F$67)))*N(Mitarbeiter!$E258)/IF(Einstellungen!$C$11="7 Tage",7,5),N('Ist-Stunden'!N258)),MAX(IF(Einstellungen!$C$11="7 Tage",MAX(0,(MIN(DATE(2026,10,0),IF(Mitarbeiter!$D258="",DATE(2026,10,0),Mitarbeiter!$D258),TODAY()))-(MAX(DATE(2026,9,1),Mitarbeiter!$C258))+1),MAX(0,NETWORKDAYS(MAX(DATE(2026,9,1),Mitarbeiter!$C258),MIN(DATE(2026,10,0),IF(Mitarbeiter!$D258="",DATE(2026,10,0),Mitarbeiter!$D258),TODAY()),Einstellungen!$F$13:$F$67)))*N(Mitarbeiter!$E258)/IF(Einstellungen!$C$11="7 Tage",7,5),N('Ist-Stunden'!N258)+(N(Krankheitstage!O258)+N(Krankheitstage!AA258))*N($C258))))</f>
        <v/>
      </c>
      <c r="AS258" s="76">
        <f>IF($B258="",0,IF(Einstellungen!$C$10="Ja",MAX(IF(Einstellungen!$C$11="7 Tage",MAX(0,(MIN(DATE(2026,11,0),IF(Mitarbeiter!$D258="",DATE(2026,11,0),Mitarbeiter!$D258),TODAY()))-(MAX(DATE(2026,10,1),Mitarbeiter!$C258))+1),MAX(0,NETWORKDAYS(MAX(DATE(2026,10,1),Mitarbeiter!$C258),MIN(DATE(2026,11,0),IF(Mitarbeiter!$D258="",DATE(2026,11,0),Mitarbeiter!$D258),TODAY()),Einstellungen!$F$13:$F$67)))*N(Mitarbeiter!$E258)/IF(Einstellungen!$C$11="7 Tage",7,5),N('Ist-Stunden'!O258)),MAX(IF(Einstellungen!$C$11="7 Tage",MAX(0,(MIN(DATE(2026,11,0),IF(Mitarbeiter!$D258="",DATE(2026,11,0),Mitarbeiter!$D258),TODAY()))-(MAX(DATE(2026,10,1),Mitarbeiter!$C258))+1),MAX(0,NETWORKDAYS(MAX(DATE(2026,10,1),Mitarbeiter!$C258),MIN(DATE(2026,11,0),IF(Mitarbeiter!$D258="",DATE(2026,11,0),Mitarbeiter!$D258),TODAY()),Einstellungen!$F$13:$F$67)))*N(Mitarbeiter!$E258)/IF(Einstellungen!$C$11="7 Tage",7,5),N('Ist-Stunden'!O258)+(N(Krankheitstage!P258)+N(Krankheitstage!AB258))*N($C258))))</f>
        <v/>
      </c>
      <c r="AT258" s="76">
        <f>IF($B258="",0,IF(Einstellungen!$C$10="Ja",MAX(IF(Einstellungen!$C$11="7 Tage",MAX(0,(MIN(DATE(2026,12,0),IF(Mitarbeiter!$D258="",DATE(2026,12,0),Mitarbeiter!$D258),TODAY()))-(MAX(DATE(2026,11,1),Mitarbeiter!$C258))+1),MAX(0,NETWORKDAYS(MAX(DATE(2026,11,1),Mitarbeiter!$C258),MIN(DATE(2026,12,0),IF(Mitarbeiter!$D258="",DATE(2026,12,0),Mitarbeiter!$D258),TODAY()),Einstellungen!$F$13:$F$67)))*N(Mitarbeiter!$E258)/IF(Einstellungen!$C$11="7 Tage",7,5),N('Ist-Stunden'!P258)),MAX(IF(Einstellungen!$C$11="7 Tage",MAX(0,(MIN(DATE(2026,12,0),IF(Mitarbeiter!$D258="",DATE(2026,12,0),Mitarbeiter!$D258),TODAY()))-(MAX(DATE(2026,11,1),Mitarbeiter!$C258))+1),MAX(0,NETWORKDAYS(MAX(DATE(2026,11,1),Mitarbeiter!$C258),MIN(DATE(2026,12,0),IF(Mitarbeiter!$D258="",DATE(2026,12,0),Mitarbeiter!$D258),TODAY()),Einstellungen!$F$13:$F$67)))*N(Mitarbeiter!$E258)/IF(Einstellungen!$C$11="7 Tage",7,5),N('Ist-Stunden'!P258)+(N(Krankheitstage!Q258)+N(Krankheitstage!AC258))*N($C258))))</f>
        <v/>
      </c>
      <c r="AU258" s="76">
        <f>IF($B258="",0,IF(Einstellungen!$C$10="Ja",MAX(IF(Einstellungen!$C$11="7 Tage",MAX(0,(MIN(DATE(2026,13,0),IF(Mitarbeiter!$D258="",DATE(2026,13,0),Mitarbeiter!$D258),TODAY()))-(MAX(DATE(2026,12,1),Mitarbeiter!$C258))+1),MAX(0,NETWORKDAYS(MAX(DATE(2026,12,1),Mitarbeiter!$C258),MIN(DATE(2026,13,0),IF(Mitarbeiter!$D258="",DATE(2026,13,0),Mitarbeiter!$D258),TODAY()),Einstellungen!$F$13:$F$67)))*N(Mitarbeiter!$E258)/IF(Einstellungen!$C$11="7 Tage",7,5),N('Ist-Stunden'!Q258)),MAX(IF(Einstellungen!$C$11="7 Tage",MAX(0,(MIN(DATE(2026,13,0),IF(Mitarbeiter!$D258="",DATE(2026,13,0),Mitarbeiter!$D258),TODAY()))-(MAX(DATE(2026,12,1),Mitarbeiter!$C258))+1),MAX(0,NETWORKDAYS(MAX(DATE(2026,12,1),Mitarbeiter!$C258),MIN(DATE(2026,13,0),IF(Mitarbeiter!$D258="",DATE(2026,13,0),Mitarbeiter!$D258),TODAY()),Einstellungen!$F$13:$F$67)))*N(Mitarbeiter!$E258)/IF(Einstellungen!$C$11="7 Tage",7,5),N('Ist-Stunden'!Q258)+(N(Krankheitstage!R258)+N(Krankheitstage!AD258))*N($C258))))</f>
        <v/>
      </c>
      <c r="AV258" s="76">
        <f>IF($B258="",0,IF(Einstellungen!$C$10="Ja",MAX(IF(Einstellungen!$C$11="7 Tage",MAX(0,(MIN(DATE(2027,2,0),IF(Mitarbeiter!$D258="",DATE(2027,2,0),Mitarbeiter!$D258),TODAY()))-(MAX(DATE(2027,1,1),Mitarbeiter!$C258))+1),MAX(0,NETWORKDAYS(MAX(DATE(2027,1,1),Mitarbeiter!$C258),MIN(DATE(2027,2,0),IF(Mitarbeiter!$D258="",DATE(2027,2,0),Mitarbeiter!$D258),TODAY()),Einstellungen!$F$13:$F$67)))*N(Mitarbeiter!$E258)/IF(Einstellungen!$C$11="7 Tage",7,5),N('Ist-Stunden'!R258)),MAX(IF(Einstellungen!$C$11="7 Tage",MAX(0,(MIN(DATE(2027,2,0),IF(Mitarbeiter!$D258="",DATE(2027,2,0),Mitarbeiter!$D258),TODAY()))-(MAX(DATE(2027,1,1),Mitarbeiter!$C258))+1),MAX(0,NETWORKDAYS(MAX(DATE(2027,1,1),Mitarbeiter!$C258),MIN(DATE(2027,2,0),IF(Mitarbeiter!$D258="",DATE(2027,2,0),Mitarbeiter!$D258),TODAY()),Einstellungen!$F$13:$F$67)))*N(Mitarbeiter!$E258)/IF(Einstellungen!$C$11="7 Tage",7,5),N('Ist-Stunden'!R258)+(N(Krankheitstage!AE258)+N(Krankheitstage!AQ258))*N($C258))))</f>
        <v/>
      </c>
      <c r="AW258" s="76">
        <f>IF($B258="",0,IF(Einstellungen!$C$10="Ja",MAX(IF(Einstellungen!$C$11="7 Tage",MAX(0,(MIN(DATE(2027,3,0),IF(Mitarbeiter!$D258="",DATE(2027,3,0),Mitarbeiter!$D258),TODAY()))-(MAX(DATE(2027,2,1),Mitarbeiter!$C258))+1),MAX(0,NETWORKDAYS(MAX(DATE(2027,2,1),Mitarbeiter!$C258),MIN(DATE(2027,3,0),IF(Mitarbeiter!$D258="",DATE(2027,3,0),Mitarbeiter!$D258),TODAY()),Einstellungen!$F$13:$F$67)))*N(Mitarbeiter!$E258)/IF(Einstellungen!$C$11="7 Tage",7,5),N('Ist-Stunden'!S258)),MAX(IF(Einstellungen!$C$11="7 Tage",MAX(0,(MIN(DATE(2027,3,0),IF(Mitarbeiter!$D258="",DATE(2027,3,0),Mitarbeiter!$D258),TODAY()))-(MAX(DATE(2027,2,1),Mitarbeiter!$C258))+1),MAX(0,NETWORKDAYS(MAX(DATE(2027,2,1),Mitarbeiter!$C258),MIN(DATE(2027,3,0),IF(Mitarbeiter!$D258="",DATE(2027,3,0),Mitarbeiter!$D258),TODAY()),Einstellungen!$F$13:$F$67)))*N(Mitarbeiter!$E258)/IF(Einstellungen!$C$11="7 Tage",7,5),N('Ist-Stunden'!S258)+(N(Krankheitstage!AF258)+N(Krankheitstage!AR258))*N($C258))))</f>
        <v/>
      </c>
      <c r="AX258" s="76">
        <f>IF($B258="",0,IF(Einstellungen!$C$10="Ja",MAX(IF(Einstellungen!$C$11="7 Tage",MAX(0,(MIN(DATE(2027,4,0),IF(Mitarbeiter!$D258="",DATE(2027,4,0),Mitarbeiter!$D258),TODAY()))-(MAX(DATE(2027,3,1),Mitarbeiter!$C258))+1),MAX(0,NETWORKDAYS(MAX(DATE(2027,3,1),Mitarbeiter!$C258),MIN(DATE(2027,4,0),IF(Mitarbeiter!$D258="",DATE(2027,4,0),Mitarbeiter!$D258),TODAY()),Einstellungen!$F$13:$F$67)))*N(Mitarbeiter!$E258)/IF(Einstellungen!$C$11="7 Tage",7,5),N('Ist-Stunden'!T258)),MAX(IF(Einstellungen!$C$11="7 Tage",MAX(0,(MIN(DATE(2027,4,0),IF(Mitarbeiter!$D258="",DATE(2027,4,0),Mitarbeiter!$D258),TODAY()))-(MAX(DATE(2027,3,1),Mitarbeiter!$C258))+1),MAX(0,NETWORKDAYS(MAX(DATE(2027,3,1),Mitarbeiter!$C258),MIN(DATE(2027,4,0),IF(Mitarbeiter!$D258="",DATE(2027,4,0),Mitarbeiter!$D258),TODAY()),Einstellungen!$F$13:$F$67)))*N(Mitarbeiter!$E258)/IF(Einstellungen!$C$11="7 Tage",7,5),N('Ist-Stunden'!T258)+(N(Krankheitstage!AG258)+N(Krankheitstage!AS258))*N($C258))))</f>
        <v/>
      </c>
      <c r="AY258" s="76">
        <f>IF($B258="",0,IF(Einstellungen!$C$10="Ja",MAX(IF(Einstellungen!$C$11="7 Tage",MAX(0,(MIN(DATE(2027,5,0),IF(Mitarbeiter!$D258="",DATE(2027,5,0),Mitarbeiter!$D258),TODAY()))-(MAX(DATE(2027,4,1),Mitarbeiter!$C258))+1),MAX(0,NETWORKDAYS(MAX(DATE(2027,4,1),Mitarbeiter!$C258),MIN(DATE(2027,5,0),IF(Mitarbeiter!$D258="",DATE(2027,5,0),Mitarbeiter!$D258),TODAY()),Einstellungen!$F$13:$F$67)))*N(Mitarbeiter!$E258)/IF(Einstellungen!$C$11="7 Tage",7,5),N('Ist-Stunden'!U258)),MAX(IF(Einstellungen!$C$11="7 Tage",MAX(0,(MIN(DATE(2027,5,0),IF(Mitarbeiter!$D258="",DATE(2027,5,0),Mitarbeiter!$D258),TODAY()))-(MAX(DATE(2027,4,1),Mitarbeiter!$C258))+1),MAX(0,NETWORKDAYS(MAX(DATE(2027,4,1),Mitarbeiter!$C258),MIN(DATE(2027,5,0),IF(Mitarbeiter!$D258="",DATE(2027,5,0),Mitarbeiter!$D258),TODAY()),Einstellungen!$F$13:$F$67)))*N(Mitarbeiter!$E258)/IF(Einstellungen!$C$11="7 Tage",7,5),N('Ist-Stunden'!U258)+(N(Krankheitstage!AH258)+N(Krankheitstage!AT258))*N($C258))))</f>
        <v/>
      </c>
      <c r="AZ258" s="76">
        <f>IF($B258="",0,IF(Einstellungen!$C$10="Ja",MAX(IF(Einstellungen!$C$11="7 Tage",MAX(0,(MIN(DATE(2027,6,0),IF(Mitarbeiter!$D258="",DATE(2027,6,0),Mitarbeiter!$D258),TODAY()))-(MAX(DATE(2027,5,1),Mitarbeiter!$C258))+1),MAX(0,NETWORKDAYS(MAX(DATE(2027,5,1),Mitarbeiter!$C258),MIN(DATE(2027,6,0),IF(Mitarbeiter!$D258="",DATE(2027,6,0),Mitarbeiter!$D258),TODAY()),Einstellungen!$F$13:$F$67)))*N(Mitarbeiter!$E258)/IF(Einstellungen!$C$11="7 Tage",7,5),N('Ist-Stunden'!V258)),MAX(IF(Einstellungen!$C$11="7 Tage",MAX(0,(MIN(DATE(2027,6,0),IF(Mitarbeiter!$D258="",DATE(2027,6,0),Mitarbeiter!$D258),TODAY()))-(MAX(DATE(2027,5,1),Mitarbeiter!$C258))+1),MAX(0,NETWORKDAYS(MAX(DATE(2027,5,1),Mitarbeiter!$C258),MIN(DATE(2027,6,0),IF(Mitarbeiter!$D258="",DATE(2027,6,0),Mitarbeiter!$D258),TODAY()),Einstellungen!$F$13:$F$67)))*N(Mitarbeiter!$E258)/IF(Einstellungen!$C$11="7 Tage",7,5),N('Ist-Stunden'!V258)+(N(Krankheitstage!AI258)+N(Krankheitstage!AU258))*N($C258))))</f>
        <v/>
      </c>
      <c r="BA258" s="76">
        <f>IF($B258="",0,IF(Einstellungen!$C$10="Ja",MAX(IF(Einstellungen!$C$11="7 Tage",MAX(0,(MIN(DATE(2027,7,0),IF(Mitarbeiter!$D258="",DATE(2027,7,0),Mitarbeiter!$D258),TODAY()))-(MAX(DATE(2027,6,1),Mitarbeiter!$C258))+1),MAX(0,NETWORKDAYS(MAX(DATE(2027,6,1),Mitarbeiter!$C258),MIN(DATE(2027,7,0),IF(Mitarbeiter!$D258="",DATE(2027,7,0),Mitarbeiter!$D258),TODAY()),Einstellungen!$F$13:$F$67)))*N(Mitarbeiter!$E258)/IF(Einstellungen!$C$11="7 Tage",7,5),N('Ist-Stunden'!W258)),MAX(IF(Einstellungen!$C$11="7 Tage",MAX(0,(MIN(DATE(2027,7,0),IF(Mitarbeiter!$D258="",DATE(2027,7,0),Mitarbeiter!$D258),TODAY()))-(MAX(DATE(2027,6,1),Mitarbeiter!$C258))+1),MAX(0,NETWORKDAYS(MAX(DATE(2027,6,1),Mitarbeiter!$C258),MIN(DATE(2027,7,0),IF(Mitarbeiter!$D258="",DATE(2027,7,0),Mitarbeiter!$D258),TODAY()),Einstellungen!$F$13:$F$67)))*N(Mitarbeiter!$E258)/IF(Einstellungen!$C$11="7 Tage",7,5),N('Ist-Stunden'!W258)+(N(Krankheitstage!AJ258)+N(Krankheitstage!AV258))*N($C258))))</f>
        <v/>
      </c>
      <c r="BB258" s="76">
        <f>IF($B258="",0,IF(Einstellungen!$C$10="Ja",MAX(IF(Einstellungen!$C$11="7 Tage",MAX(0,(MIN(DATE(2027,8,0),IF(Mitarbeiter!$D258="",DATE(2027,8,0),Mitarbeiter!$D258),TODAY()))-(MAX(DATE(2027,7,1),Mitarbeiter!$C258))+1),MAX(0,NETWORKDAYS(MAX(DATE(2027,7,1),Mitarbeiter!$C258),MIN(DATE(2027,8,0),IF(Mitarbeiter!$D258="",DATE(2027,8,0),Mitarbeiter!$D258),TODAY()),Einstellungen!$F$13:$F$67)))*N(Mitarbeiter!$E258)/IF(Einstellungen!$C$11="7 Tage",7,5),N('Ist-Stunden'!X258)),MAX(IF(Einstellungen!$C$11="7 Tage",MAX(0,(MIN(DATE(2027,8,0),IF(Mitarbeiter!$D258="",DATE(2027,8,0),Mitarbeiter!$D258),TODAY()))-(MAX(DATE(2027,7,1),Mitarbeiter!$C258))+1),MAX(0,NETWORKDAYS(MAX(DATE(2027,7,1),Mitarbeiter!$C258),MIN(DATE(2027,8,0),IF(Mitarbeiter!$D258="",DATE(2027,8,0),Mitarbeiter!$D258),TODAY()),Einstellungen!$F$13:$F$67)))*N(Mitarbeiter!$E258)/IF(Einstellungen!$C$11="7 Tage",7,5),N('Ist-Stunden'!X258)+(N(Krankheitstage!AK258)+N(Krankheitstage!AW258))*N($C258))))</f>
        <v/>
      </c>
      <c r="BC258" s="76">
        <f>IF($B258="",0,IF(Einstellungen!$C$10="Ja",MAX(IF(Einstellungen!$C$11="7 Tage",MAX(0,(MIN(DATE(2027,9,0),IF(Mitarbeiter!$D258="",DATE(2027,9,0),Mitarbeiter!$D258),TODAY()))-(MAX(DATE(2027,8,1),Mitarbeiter!$C258))+1),MAX(0,NETWORKDAYS(MAX(DATE(2027,8,1),Mitarbeiter!$C258),MIN(DATE(2027,9,0),IF(Mitarbeiter!$D258="",DATE(2027,9,0),Mitarbeiter!$D258),TODAY()),Einstellungen!$F$13:$F$67)))*N(Mitarbeiter!$E258)/IF(Einstellungen!$C$11="7 Tage",7,5),N('Ist-Stunden'!Y258)),MAX(IF(Einstellungen!$C$11="7 Tage",MAX(0,(MIN(DATE(2027,9,0),IF(Mitarbeiter!$D258="",DATE(2027,9,0),Mitarbeiter!$D258),TODAY()))-(MAX(DATE(2027,8,1),Mitarbeiter!$C258))+1),MAX(0,NETWORKDAYS(MAX(DATE(2027,8,1),Mitarbeiter!$C258),MIN(DATE(2027,9,0),IF(Mitarbeiter!$D258="",DATE(2027,9,0),Mitarbeiter!$D258),TODAY()),Einstellungen!$F$13:$F$67)))*N(Mitarbeiter!$E258)/IF(Einstellungen!$C$11="7 Tage",7,5),N('Ist-Stunden'!Y258)+(N(Krankheitstage!AL258)+N(Krankheitstage!AX258))*N($C258))))</f>
        <v/>
      </c>
      <c r="BD258" s="76">
        <f>IF($B258="",0,IF(Einstellungen!$C$10="Ja",MAX(IF(Einstellungen!$C$11="7 Tage",MAX(0,(MIN(DATE(2027,10,0),IF(Mitarbeiter!$D258="",DATE(2027,10,0),Mitarbeiter!$D258),TODAY()))-(MAX(DATE(2027,9,1),Mitarbeiter!$C258))+1),MAX(0,NETWORKDAYS(MAX(DATE(2027,9,1),Mitarbeiter!$C258),MIN(DATE(2027,10,0),IF(Mitarbeiter!$D258="",DATE(2027,10,0),Mitarbeiter!$D258),TODAY()),Einstellungen!$F$13:$F$67)))*N(Mitarbeiter!$E258)/IF(Einstellungen!$C$11="7 Tage",7,5),N('Ist-Stunden'!Z258)),MAX(IF(Einstellungen!$C$11="7 Tage",MAX(0,(MIN(DATE(2027,10,0),IF(Mitarbeiter!$D258="",DATE(2027,10,0),Mitarbeiter!$D258),TODAY()))-(MAX(DATE(2027,9,1),Mitarbeiter!$C258))+1),MAX(0,NETWORKDAYS(MAX(DATE(2027,9,1),Mitarbeiter!$C258),MIN(DATE(2027,10,0),IF(Mitarbeiter!$D258="",DATE(2027,10,0),Mitarbeiter!$D258),TODAY()),Einstellungen!$F$13:$F$67)))*N(Mitarbeiter!$E258)/IF(Einstellungen!$C$11="7 Tage",7,5),N('Ist-Stunden'!Z258)+(N(Krankheitstage!AM258)+N(Krankheitstage!AY258))*N($C258))))</f>
        <v/>
      </c>
      <c r="BE258" s="76">
        <f>IF($B258="",0,IF(Einstellungen!$C$10="Ja",MAX(IF(Einstellungen!$C$11="7 Tage",MAX(0,(MIN(DATE(2027,11,0),IF(Mitarbeiter!$D258="",DATE(2027,11,0),Mitarbeiter!$D258),TODAY()))-(MAX(DATE(2027,10,1),Mitarbeiter!$C258))+1),MAX(0,NETWORKDAYS(MAX(DATE(2027,10,1),Mitarbeiter!$C258),MIN(DATE(2027,11,0),IF(Mitarbeiter!$D258="",DATE(2027,11,0),Mitarbeiter!$D258),TODAY()),Einstellungen!$F$13:$F$67)))*N(Mitarbeiter!$E258)/IF(Einstellungen!$C$11="7 Tage",7,5),N('Ist-Stunden'!AA258)),MAX(IF(Einstellungen!$C$11="7 Tage",MAX(0,(MIN(DATE(2027,11,0),IF(Mitarbeiter!$D258="",DATE(2027,11,0),Mitarbeiter!$D258),TODAY()))-(MAX(DATE(2027,10,1),Mitarbeiter!$C258))+1),MAX(0,NETWORKDAYS(MAX(DATE(2027,10,1),Mitarbeiter!$C258),MIN(DATE(2027,11,0),IF(Mitarbeiter!$D258="",DATE(2027,11,0),Mitarbeiter!$D258),TODAY()),Einstellungen!$F$13:$F$67)))*N(Mitarbeiter!$E258)/IF(Einstellungen!$C$11="7 Tage",7,5),N('Ist-Stunden'!AA258)+(N(Krankheitstage!AN258)+N(Krankheitstage!AZ258))*N($C258))))</f>
        <v/>
      </c>
      <c r="BF258" s="76">
        <f>IF($B258="",0,IF(Einstellungen!$C$10="Ja",MAX(IF(Einstellungen!$C$11="7 Tage",MAX(0,(MIN(DATE(2027,12,0),IF(Mitarbeiter!$D258="",DATE(2027,12,0),Mitarbeiter!$D258),TODAY()))-(MAX(DATE(2027,11,1),Mitarbeiter!$C258))+1),MAX(0,NETWORKDAYS(MAX(DATE(2027,11,1),Mitarbeiter!$C258),MIN(DATE(2027,12,0),IF(Mitarbeiter!$D258="",DATE(2027,12,0),Mitarbeiter!$D258),TODAY()),Einstellungen!$F$13:$F$67)))*N(Mitarbeiter!$E258)/IF(Einstellungen!$C$11="7 Tage",7,5),N('Ist-Stunden'!AB258)),MAX(IF(Einstellungen!$C$11="7 Tage",MAX(0,(MIN(DATE(2027,12,0),IF(Mitarbeiter!$D258="",DATE(2027,12,0),Mitarbeiter!$D258),TODAY()))-(MAX(DATE(2027,11,1),Mitarbeiter!$C258))+1),MAX(0,NETWORKDAYS(MAX(DATE(2027,11,1),Mitarbeiter!$C258),MIN(DATE(2027,12,0),IF(Mitarbeiter!$D258="",DATE(2027,12,0),Mitarbeiter!$D258),TODAY()),Einstellungen!$F$13:$F$67)))*N(Mitarbeiter!$E258)/IF(Einstellungen!$C$11="7 Tage",7,5),N('Ist-Stunden'!AB258)+(N(Krankheitstage!AO258)+N(Krankheitstage!BA258))*N($C258))))</f>
        <v/>
      </c>
      <c r="BG258" s="76">
        <f>IF($B258="",0,IF(Einstellungen!$C$10="Ja",MAX(IF(Einstellungen!$C$11="7 Tage",MAX(0,(MIN(DATE(2027,13,0),IF(Mitarbeiter!$D258="",DATE(2027,13,0),Mitarbeiter!$D258),TODAY()))-(MAX(DATE(2027,12,1),Mitarbeiter!$C258))+1),MAX(0,NETWORKDAYS(MAX(DATE(2027,12,1),Mitarbeiter!$C258),MIN(DATE(2027,13,0),IF(Mitarbeiter!$D258="",DATE(2027,13,0),Mitarbeiter!$D258),TODAY()),Einstellungen!$F$13:$F$67)))*N(Mitarbeiter!$E258)/IF(Einstellungen!$C$11="7 Tage",7,5),N('Ist-Stunden'!AC258)),MAX(IF(Einstellungen!$C$11="7 Tage",MAX(0,(MIN(DATE(2027,13,0),IF(Mitarbeiter!$D258="",DATE(2027,13,0),Mitarbeiter!$D258),TODAY()))-(MAX(DATE(2027,12,1),Mitarbeiter!$C258))+1),MAX(0,NETWORKDAYS(MAX(DATE(2027,12,1),Mitarbeiter!$C258),MIN(DATE(2027,13,0),IF(Mitarbeiter!$D258="",DATE(2027,13,0),Mitarbeiter!$D258),TODAY()),Einstellungen!$F$13:$F$67)))*N(Mitarbeiter!$E258)/IF(Einstellungen!$C$11="7 Tage",7,5),N('Ist-Stunden'!AC258)+(N(Krankheitstage!AP258)+N(Krankheitstage!BB258))*N($C258))))</f>
        <v/>
      </c>
      <c r="BH258" s="76">
        <f>IF($B258="",0,IF(Einstellungen!$C$10="Ja",MAX(IF(Einstellungen!$C$11="7 Tage",MAX(0,(MIN(DATE(2028,2,0),IF(Mitarbeiter!$D258="",DATE(2028,2,0),Mitarbeiter!$D258),TODAY()))-(MAX(DATE(2028,1,1),Mitarbeiter!$C258))+1),MAX(0,NETWORKDAYS(MAX(DATE(2028,1,1),Mitarbeiter!$C258),MIN(DATE(2028,2,0),IF(Mitarbeiter!$D258="",DATE(2028,2,0),Mitarbeiter!$D258),TODAY()),Einstellungen!$F$13:$F$67)))*N(Mitarbeiter!$E258)/IF(Einstellungen!$C$11="7 Tage",7,5),N('Ist-Stunden'!AD258)),MAX(IF(Einstellungen!$C$11="7 Tage",MAX(0,(MIN(DATE(2028,2,0),IF(Mitarbeiter!$D258="",DATE(2028,2,0),Mitarbeiter!$D258),TODAY()))-(MAX(DATE(2028,1,1),Mitarbeiter!$C258))+1),MAX(0,NETWORKDAYS(MAX(DATE(2028,1,1),Mitarbeiter!$C258),MIN(DATE(2028,2,0),IF(Mitarbeiter!$D258="",DATE(2028,2,0),Mitarbeiter!$D258),TODAY()),Einstellungen!$F$13:$F$67)))*N(Mitarbeiter!$E258)/IF(Einstellungen!$C$11="7 Tage",7,5),N('Ist-Stunden'!AD258)+(N(Krankheitstage!BC258)+N(Krankheitstage!BO258))*N($C258))))</f>
        <v/>
      </c>
      <c r="BI258" s="76">
        <f>IF($B258="",0,IF(Einstellungen!$C$10="Ja",MAX(IF(Einstellungen!$C$11="7 Tage",MAX(0,(MIN(DATE(2028,3,0),IF(Mitarbeiter!$D258="",DATE(2028,3,0),Mitarbeiter!$D258),TODAY()))-(MAX(DATE(2028,2,1),Mitarbeiter!$C258))+1),MAX(0,NETWORKDAYS(MAX(DATE(2028,2,1),Mitarbeiter!$C258),MIN(DATE(2028,3,0),IF(Mitarbeiter!$D258="",DATE(2028,3,0),Mitarbeiter!$D258),TODAY()),Einstellungen!$F$13:$F$67)))*N(Mitarbeiter!$E258)/IF(Einstellungen!$C$11="7 Tage",7,5),N('Ist-Stunden'!AE258)),MAX(IF(Einstellungen!$C$11="7 Tage",MAX(0,(MIN(DATE(2028,3,0),IF(Mitarbeiter!$D258="",DATE(2028,3,0),Mitarbeiter!$D258),TODAY()))-(MAX(DATE(2028,2,1),Mitarbeiter!$C258))+1),MAX(0,NETWORKDAYS(MAX(DATE(2028,2,1),Mitarbeiter!$C258),MIN(DATE(2028,3,0),IF(Mitarbeiter!$D258="",DATE(2028,3,0),Mitarbeiter!$D258),TODAY()),Einstellungen!$F$13:$F$67)))*N(Mitarbeiter!$E258)/IF(Einstellungen!$C$11="7 Tage",7,5),N('Ist-Stunden'!AE258)+(N(Krankheitstage!BD258)+N(Krankheitstage!BP258))*N($C258))))</f>
        <v/>
      </c>
      <c r="BJ258" s="76">
        <f>IF($B258="",0,IF(Einstellungen!$C$10="Ja",MAX(IF(Einstellungen!$C$11="7 Tage",MAX(0,(MIN(DATE(2028,4,0),IF(Mitarbeiter!$D258="",DATE(2028,4,0),Mitarbeiter!$D258),TODAY()))-(MAX(DATE(2028,3,1),Mitarbeiter!$C258))+1),MAX(0,NETWORKDAYS(MAX(DATE(2028,3,1),Mitarbeiter!$C258),MIN(DATE(2028,4,0),IF(Mitarbeiter!$D258="",DATE(2028,4,0),Mitarbeiter!$D258),TODAY()),Einstellungen!$F$13:$F$67)))*N(Mitarbeiter!$E258)/IF(Einstellungen!$C$11="7 Tage",7,5),N('Ist-Stunden'!AF258)),MAX(IF(Einstellungen!$C$11="7 Tage",MAX(0,(MIN(DATE(2028,4,0),IF(Mitarbeiter!$D258="",DATE(2028,4,0),Mitarbeiter!$D258),TODAY()))-(MAX(DATE(2028,3,1),Mitarbeiter!$C258))+1),MAX(0,NETWORKDAYS(MAX(DATE(2028,3,1),Mitarbeiter!$C258),MIN(DATE(2028,4,0),IF(Mitarbeiter!$D258="",DATE(2028,4,0),Mitarbeiter!$D258),TODAY()),Einstellungen!$F$13:$F$67)))*N(Mitarbeiter!$E258)/IF(Einstellungen!$C$11="7 Tage",7,5),N('Ist-Stunden'!AF258)+(N(Krankheitstage!BE258)+N(Krankheitstage!BQ258))*N($C258))))</f>
        <v/>
      </c>
      <c r="BK258" s="76">
        <f>IF($B258="",0,IF(Einstellungen!$C$10="Ja",MAX(IF(Einstellungen!$C$11="7 Tage",MAX(0,(MIN(DATE(2028,5,0),IF(Mitarbeiter!$D258="",DATE(2028,5,0),Mitarbeiter!$D258),TODAY()))-(MAX(DATE(2028,4,1),Mitarbeiter!$C258))+1),MAX(0,NETWORKDAYS(MAX(DATE(2028,4,1),Mitarbeiter!$C258),MIN(DATE(2028,5,0),IF(Mitarbeiter!$D258="",DATE(2028,5,0),Mitarbeiter!$D258),TODAY()),Einstellungen!$F$13:$F$67)))*N(Mitarbeiter!$E258)/IF(Einstellungen!$C$11="7 Tage",7,5),N('Ist-Stunden'!AG258)),MAX(IF(Einstellungen!$C$11="7 Tage",MAX(0,(MIN(DATE(2028,5,0),IF(Mitarbeiter!$D258="",DATE(2028,5,0),Mitarbeiter!$D258),TODAY()))-(MAX(DATE(2028,4,1),Mitarbeiter!$C258))+1),MAX(0,NETWORKDAYS(MAX(DATE(2028,4,1),Mitarbeiter!$C258),MIN(DATE(2028,5,0),IF(Mitarbeiter!$D258="",DATE(2028,5,0),Mitarbeiter!$D258),TODAY()),Einstellungen!$F$13:$F$67)))*N(Mitarbeiter!$E258)/IF(Einstellungen!$C$11="7 Tage",7,5),N('Ist-Stunden'!AG258)+(N(Krankheitstage!BF258)+N(Krankheitstage!BR258))*N($C258))))</f>
        <v/>
      </c>
      <c r="BL258" s="76">
        <f>IF($B258="",0,IF(Einstellungen!$C$10="Ja",MAX(IF(Einstellungen!$C$11="7 Tage",MAX(0,(MIN(DATE(2028,6,0),IF(Mitarbeiter!$D258="",DATE(2028,6,0),Mitarbeiter!$D258),TODAY()))-(MAX(DATE(2028,5,1),Mitarbeiter!$C258))+1),MAX(0,NETWORKDAYS(MAX(DATE(2028,5,1),Mitarbeiter!$C258),MIN(DATE(2028,6,0),IF(Mitarbeiter!$D258="",DATE(2028,6,0),Mitarbeiter!$D258),TODAY()),Einstellungen!$F$13:$F$67)))*N(Mitarbeiter!$E258)/IF(Einstellungen!$C$11="7 Tage",7,5),N('Ist-Stunden'!AH258)),MAX(IF(Einstellungen!$C$11="7 Tage",MAX(0,(MIN(DATE(2028,6,0),IF(Mitarbeiter!$D258="",DATE(2028,6,0),Mitarbeiter!$D258),TODAY()))-(MAX(DATE(2028,5,1),Mitarbeiter!$C258))+1),MAX(0,NETWORKDAYS(MAX(DATE(2028,5,1),Mitarbeiter!$C258),MIN(DATE(2028,6,0),IF(Mitarbeiter!$D258="",DATE(2028,6,0),Mitarbeiter!$D258),TODAY()),Einstellungen!$F$13:$F$67)))*N(Mitarbeiter!$E258)/IF(Einstellungen!$C$11="7 Tage",7,5),N('Ist-Stunden'!AH258)+(N(Krankheitstage!BG258)+N(Krankheitstage!BS258))*N($C258))))</f>
        <v/>
      </c>
      <c r="BM258" s="76">
        <f>IF($B258="",0,IF(Einstellungen!$C$10="Ja",MAX(IF(Einstellungen!$C$11="7 Tage",MAX(0,(MIN(DATE(2028,7,0),IF(Mitarbeiter!$D258="",DATE(2028,7,0),Mitarbeiter!$D258),TODAY()))-(MAX(DATE(2028,6,1),Mitarbeiter!$C258))+1),MAX(0,NETWORKDAYS(MAX(DATE(2028,6,1),Mitarbeiter!$C258),MIN(DATE(2028,7,0),IF(Mitarbeiter!$D258="",DATE(2028,7,0),Mitarbeiter!$D258),TODAY()),Einstellungen!$F$13:$F$67)))*N(Mitarbeiter!$E258)/IF(Einstellungen!$C$11="7 Tage",7,5),N('Ist-Stunden'!AI258)),MAX(IF(Einstellungen!$C$11="7 Tage",MAX(0,(MIN(DATE(2028,7,0),IF(Mitarbeiter!$D258="",DATE(2028,7,0),Mitarbeiter!$D258),TODAY()))-(MAX(DATE(2028,6,1),Mitarbeiter!$C258))+1),MAX(0,NETWORKDAYS(MAX(DATE(2028,6,1),Mitarbeiter!$C258),MIN(DATE(2028,7,0),IF(Mitarbeiter!$D258="",DATE(2028,7,0),Mitarbeiter!$D258),TODAY()),Einstellungen!$F$13:$F$67)))*N(Mitarbeiter!$E258)/IF(Einstellungen!$C$11="7 Tage",7,5),N('Ist-Stunden'!AI258)+(N(Krankheitstage!BH258)+N(Krankheitstage!BT258))*N($C258))))</f>
        <v/>
      </c>
      <c r="BN258" s="76">
        <f>IF($B258="",0,IF(Einstellungen!$C$10="Ja",MAX(IF(Einstellungen!$C$11="7 Tage",MAX(0,(MIN(DATE(2028,8,0),IF(Mitarbeiter!$D258="",DATE(2028,8,0),Mitarbeiter!$D258),TODAY()))-(MAX(DATE(2028,7,1),Mitarbeiter!$C258))+1),MAX(0,NETWORKDAYS(MAX(DATE(2028,7,1),Mitarbeiter!$C258),MIN(DATE(2028,8,0),IF(Mitarbeiter!$D258="",DATE(2028,8,0),Mitarbeiter!$D258),TODAY()),Einstellungen!$F$13:$F$67)))*N(Mitarbeiter!$E258)/IF(Einstellungen!$C$11="7 Tage",7,5),N('Ist-Stunden'!AJ258)),MAX(IF(Einstellungen!$C$11="7 Tage",MAX(0,(MIN(DATE(2028,8,0),IF(Mitarbeiter!$D258="",DATE(2028,8,0),Mitarbeiter!$D258),TODAY()))-(MAX(DATE(2028,7,1),Mitarbeiter!$C258))+1),MAX(0,NETWORKDAYS(MAX(DATE(2028,7,1),Mitarbeiter!$C258),MIN(DATE(2028,8,0),IF(Mitarbeiter!$D258="",DATE(2028,8,0),Mitarbeiter!$D258),TODAY()),Einstellungen!$F$13:$F$67)))*N(Mitarbeiter!$E258)/IF(Einstellungen!$C$11="7 Tage",7,5),N('Ist-Stunden'!AJ258)+(N(Krankheitstage!BI258)+N(Krankheitstage!BU258))*N($C258))))</f>
        <v/>
      </c>
      <c r="BO258" s="76">
        <f>IF($B258="",0,IF(Einstellungen!$C$10="Ja",MAX(IF(Einstellungen!$C$11="7 Tage",MAX(0,(MIN(DATE(2028,9,0),IF(Mitarbeiter!$D258="",DATE(2028,9,0),Mitarbeiter!$D258),TODAY()))-(MAX(DATE(2028,8,1),Mitarbeiter!$C258))+1),MAX(0,NETWORKDAYS(MAX(DATE(2028,8,1),Mitarbeiter!$C258),MIN(DATE(2028,9,0),IF(Mitarbeiter!$D258="",DATE(2028,9,0),Mitarbeiter!$D258),TODAY()),Einstellungen!$F$13:$F$67)))*N(Mitarbeiter!$E258)/IF(Einstellungen!$C$11="7 Tage",7,5),N('Ist-Stunden'!AK258)),MAX(IF(Einstellungen!$C$11="7 Tage",MAX(0,(MIN(DATE(2028,9,0),IF(Mitarbeiter!$D258="",DATE(2028,9,0),Mitarbeiter!$D258),TODAY()))-(MAX(DATE(2028,8,1),Mitarbeiter!$C258))+1),MAX(0,NETWORKDAYS(MAX(DATE(2028,8,1),Mitarbeiter!$C258),MIN(DATE(2028,9,0),IF(Mitarbeiter!$D258="",DATE(2028,9,0),Mitarbeiter!$D258),TODAY()),Einstellungen!$F$13:$F$67)))*N(Mitarbeiter!$E258)/IF(Einstellungen!$C$11="7 Tage",7,5),N('Ist-Stunden'!AK258)+(N(Krankheitstage!BJ258)+N(Krankheitstage!BV258))*N($C258))))</f>
        <v/>
      </c>
      <c r="BP258" s="76">
        <f>IF($B258="",0,IF(Einstellungen!$C$10="Ja",MAX(IF(Einstellungen!$C$11="7 Tage",MAX(0,(MIN(DATE(2028,10,0),IF(Mitarbeiter!$D258="",DATE(2028,10,0),Mitarbeiter!$D258),TODAY()))-(MAX(DATE(2028,9,1),Mitarbeiter!$C258))+1),MAX(0,NETWORKDAYS(MAX(DATE(2028,9,1),Mitarbeiter!$C258),MIN(DATE(2028,10,0),IF(Mitarbeiter!$D258="",DATE(2028,10,0),Mitarbeiter!$D258),TODAY()),Einstellungen!$F$13:$F$67)))*N(Mitarbeiter!$E258)/IF(Einstellungen!$C$11="7 Tage",7,5),N('Ist-Stunden'!AL258)),MAX(IF(Einstellungen!$C$11="7 Tage",MAX(0,(MIN(DATE(2028,10,0),IF(Mitarbeiter!$D258="",DATE(2028,10,0),Mitarbeiter!$D258),TODAY()))-(MAX(DATE(2028,9,1),Mitarbeiter!$C258))+1),MAX(0,NETWORKDAYS(MAX(DATE(2028,9,1),Mitarbeiter!$C258),MIN(DATE(2028,10,0),IF(Mitarbeiter!$D258="",DATE(2028,10,0),Mitarbeiter!$D258),TODAY()),Einstellungen!$F$13:$F$67)))*N(Mitarbeiter!$E258)/IF(Einstellungen!$C$11="7 Tage",7,5),N('Ist-Stunden'!AL258)+(N(Krankheitstage!BK258)+N(Krankheitstage!BW258))*N($C258))))</f>
        <v/>
      </c>
      <c r="BQ258" s="76">
        <f>IF($B258="",0,IF(Einstellungen!$C$10="Ja",MAX(IF(Einstellungen!$C$11="7 Tage",MAX(0,(MIN(DATE(2028,11,0),IF(Mitarbeiter!$D258="",DATE(2028,11,0),Mitarbeiter!$D258),TODAY()))-(MAX(DATE(2028,10,1),Mitarbeiter!$C258))+1),MAX(0,NETWORKDAYS(MAX(DATE(2028,10,1),Mitarbeiter!$C258),MIN(DATE(2028,11,0),IF(Mitarbeiter!$D258="",DATE(2028,11,0),Mitarbeiter!$D258),TODAY()),Einstellungen!$F$13:$F$67)))*N(Mitarbeiter!$E258)/IF(Einstellungen!$C$11="7 Tage",7,5),N('Ist-Stunden'!AM258)),MAX(IF(Einstellungen!$C$11="7 Tage",MAX(0,(MIN(DATE(2028,11,0),IF(Mitarbeiter!$D258="",DATE(2028,11,0),Mitarbeiter!$D258),TODAY()))-(MAX(DATE(2028,10,1),Mitarbeiter!$C258))+1),MAX(0,NETWORKDAYS(MAX(DATE(2028,10,1),Mitarbeiter!$C258),MIN(DATE(2028,11,0),IF(Mitarbeiter!$D258="",DATE(2028,11,0),Mitarbeiter!$D258),TODAY()),Einstellungen!$F$13:$F$67)))*N(Mitarbeiter!$E258)/IF(Einstellungen!$C$11="7 Tage",7,5),N('Ist-Stunden'!AM258)+(N(Krankheitstage!BL258)+N(Krankheitstage!BX258))*N($C258))))</f>
        <v/>
      </c>
      <c r="BR258" s="76">
        <f>IF($B258="",0,IF(Einstellungen!$C$10="Ja",MAX(IF(Einstellungen!$C$11="7 Tage",MAX(0,(MIN(DATE(2028,12,0),IF(Mitarbeiter!$D258="",DATE(2028,12,0),Mitarbeiter!$D258),TODAY()))-(MAX(DATE(2028,11,1),Mitarbeiter!$C258))+1),MAX(0,NETWORKDAYS(MAX(DATE(2028,11,1),Mitarbeiter!$C258),MIN(DATE(2028,12,0),IF(Mitarbeiter!$D258="",DATE(2028,12,0),Mitarbeiter!$D258),TODAY()),Einstellungen!$F$13:$F$67)))*N(Mitarbeiter!$E258)/IF(Einstellungen!$C$11="7 Tage",7,5),N('Ist-Stunden'!AN258)),MAX(IF(Einstellungen!$C$11="7 Tage",MAX(0,(MIN(DATE(2028,12,0),IF(Mitarbeiter!$D258="",DATE(2028,12,0),Mitarbeiter!$D258),TODAY()))-(MAX(DATE(2028,11,1),Mitarbeiter!$C258))+1),MAX(0,NETWORKDAYS(MAX(DATE(2028,11,1),Mitarbeiter!$C258),MIN(DATE(2028,12,0),IF(Mitarbeiter!$D258="",DATE(2028,12,0),Mitarbeiter!$D258),TODAY()),Einstellungen!$F$13:$F$67)))*N(Mitarbeiter!$E258)/IF(Einstellungen!$C$11="7 Tage",7,5),N('Ist-Stunden'!AN258)+(N(Krankheitstage!BM258)+N(Krankheitstage!BY258))*N($C258))))</f>
        <v/>
      </c>
      <c r="BS258" s="76">
        <f>IF($B258="",0,IF(Einstellungen!$C$10="Ja",MAX(IF(Einstellungen!$C$11="7 Tage",MAX(0,(MIN(DATE(2028,13,0),IF(Mitarbeiter!$D258="",DATE(2028,13,0),Mitarbeiter!$D258),TODAY()))-(MAX(DATE(2028,12,1),Mitarbeiter!$C258))+1),MAX(0,NETWORKDAYS(MAX(DATE(2028,12,1),Mitarbeiter!$C258),MIN(DATE(2028,13,0),IF(Mitarbeiter!$D258="",DATE(2028,13,0),Mitarbeiter!$D258),TODAY()),Einstellungen!$F$13:$F$67)))*N(Mitarbeiter!$E258)/IF(Einstellungen!$C$11="7 Tage",7,5),N('Ist-Stunden'!AO258)),MAX(IF(Einstellungen!$C$11="7 Tage",MAX(0,(MIN(DATE(2028,13,0),IF(Mitarbeiter!$D258="",DATE(2028,13,0),Mitarbeiter!$D258),TODAY()))-(MAX(DATE(2028,12,1),Mitarbeiter!$C258))+1),MAX(0,NETWORKDAYS(MAX(DATE(2028,12,1),Mitarbeiter!$C258),MIN(DATE(2028,13,0),IF(Mitarbeiter!$D258="",DATE(2028,13,0),Mitarbeiter!$D258),TODAY()),Einstellungen!$F$13:$F$67)))*N(Mitarbeiter!$E258)/IF(Einstellungen!$C$11="7 Tage",7,5),N('Ist-Stunden'!AO258)+(N(Krankheitstage!BN258)+N(Krankheitstage!BZ258))*N($C258))))</f>
        <v/>
      </c>
      <c r="BT258" s="76">
        <f>IF($B258="",0,IF(Einstellungen!$C$10="Ja",MAX(IF(Einstellungen!$C$11="7 Tage",MAX(0,(MIN(DATE(2029,2,0),IF(Mitarbeiter!$D258="",DATE(2029,2,0),Mitarbeiter!$D258),TODAY()))-(MAX(DATE(2029,1,1),Mitarbeiter!$C258))+1),MAX(0,NETWORKDAYS(MAX(DATE(2029,1,1),Mitarbeiter!$C258),MIN(DATE(2029,2,0),IF(Mitarbeiter!$D258="",DATE(2029,2,0),Mitarbeiter!$D258),TODAY()),Einstellungen!$F$13:$F$67)))*N(Mitarbeiter!$E258)/IF(Einstellungen!$C$11="7 Tage",7,5),N('Ist-Stunden'!AP258)),MAX(IF(Einstellungen!$C$11="7 Tage",MAX(0,(MIN(DATE(2029,2,0),IF(Mitarbeiter!$D258="",DATE(2029,2,0),Mitarbeiter!$D258),TODAY()))-(MAX(DATE(2029,1,1),Mitarbeiter!$C258))+1),MAX(0,NETWORKDAYS(MAX(DATE(2029,1,1),Mitarbeiter!$C258),MIN(DATE(2029,2,0),IF(Mitarbeiter!$D258="",DATE(2029,2,0),Mitarbeiter!$D258),TODAY()),Einstellungen!$F$13:$F$67)))*N(Mitarbeiter!$E258)/IF(Einstellungen!$C$11="7 Tage",7,5),N('Ist-Stunden'!AP258)+(N(Krankheitstage!CA258)+N(Krankheitstage!CM258))*N($C258))))</f>
        <v/>
      </c>
      <c r="BU258" s="76">
        <f>IF($B258="",0,IF(Einstellungen!$C$10="Ja",MAX(IF(Einstellungen!$C$11="7 Tage",MAX(0,(MIN(DATE(2029,3,0),IF(Mitarbeiter!$D258="",DATE(2029,3,0),Mitarbeiter!$D258),TODAY()))-(MAX(DATE(2029,2,1),Mitarbeiter!$C258))+1),MAX(0,NETWORKDAYS(MAX(DATE(2029,2,1),Mitarbeiter!$C258),MIN(DATE(2029,3,0),IF(Mitarbeiter!$D258="",DATE(2029,3,0),Mitarbeiter!$D258),TODAY()),Einstellungen!$F$13:$F$67)))*N(Mitarbeiter!$E258)/IF(Einstellungen!$C$11="7 Tage",7,5),N('Ist-Stunden'!AQ258)),MAX(IF(Einstellungen!$C$11="7 Tage",MAX(0,(MIN(DATE(2029,3,0),IF(Mitarbeiter!$D258="",DATE(2029,3,0),Mitarbeiter!$D258),TODAY()))-(MAX(DATE(2029,2,1),Mitarbeiter!$C258))+1),MAX(0,NETWORKDAYS(MAX(DATE(2029,2,1),Mitarbeiter!$C258),MIN(DATE(2029,3,0),IF(Mitarbeiter!$D258="",DATE(2029,3,0),Mitarbeiter!$D258),TODAY()),Einstellungen!$F$13:$F$67)))*N(Mitarbeiter!$E258)/IF(Einstellungen!$C$11="7 Tage",7,5),N('Ist-Stunden'!AQ258)+(N(Krankheitstage!CB258)+N(Krankheitstage!CN258))*N($C258))))</f>
        <v/>
      </c>
      <c r="BV258" s="76">
        <f>IF($B258="",0,IF(Einstellungen!$C$10="Ja",MAX(IF(Einstellungen!$C$11="7 Tage",MAX(0,(MIN(DATE(2029,4,0),IF(Mitarbeiter!$D258="",DATE(2029,4,0),Mitarbeiter!$D258),TODAY()))-(MAX(DATE(2029,3,1),Mitarbeiter!$C258))+1),MAX(0,NETWORKDAYS(MAX(DATE(2029,3,1),Mitarbeiter!$C258),MIN(DATE(2029,4,0),IF(Mitarbeiter!$D258="",DATE(2029,4,0),Mitarbeiter!$D258),TODAY()),Einstellungen!$F$13:$F$67)))*N(Mitarbeiter!$E258)/IF(Einstellungen!$C$11="7 Tage",7,5),N('Ist-Stunden'!AR258)),MAX(IF(Einstellungen!$C$11="7 Tage",MAX(0,(MIN(DATE(2029,4,0),IF(Mitarbeiter!$D258="",DATE(2029,4,0),Mitarbeiter!$D258),TODAY()))-(MAX(DATE(2029,3,1),Mitarbeiter!$C258))+1),MAX(0,NETWORKDAYS(MAX(DATE(2029,3,1),Mitarbeiter!$C258),MIN(DATE(2029,4,0),IF(Mitarbeiter!$D258="",DATE(2029,4,0),Mitarbeiter!$D258),TODAY()),Einstellungen!$F$13:$F$67)))*N(Mitarbeiter!$E258)/IF(Einstellungen!$C$11="7 Tage",7,5),N('Ist-Stunden'!AR258)+(N(Krankheitstage!CC258)+N(Krankheitstage!CO258))*N($C258))))</f>
        <v/>
      </c>
      <c r="BW258" s="76">
        <f>IF($B258="",0,IF(Einstellungen!$C$10="Ja",MAX(IF(Einstellungen!$C$11="7 Tage",MAX(0,(MIN(DATE(2029,5,0),IF(Mitarbeiter!$D258="",DATE(2029,5,0),Mitarbeiter!$D258),TODAY()))-(MAX(DATE(2029,4,1),Mitarbeiter!$C258))+1),MAX(0,NETWORKDAYS(MAX(DATE(2029,4,1),Mitarbeiter!$C258),MIN(DATE(2029,5,0),IF(Mitarbeiter!$D258="",DATE(2029,5,0),Mitarbeiter!$D258),TODAY()),Einstellungen!$F$13:$F$67)))*N(Mitarbeiter!$E258)/IF(Einstellungen!$C$11="7 Tage",7,5),N('Ist-Stunden'!AS258)),MAX(IF(Einstellungen!$C$11="7 Tage",MAX(0,(MIN(DATE(2029,5,0),IF(Mitarbeiter!$D258="",DATE(2029,5,0),Mitarbeiter!$D258),TODAY()))-(MAX(DATE(2029,4,1),Mitarbeiter!$C258))+1),MAX(0,NETWORKDAYS(MAX(DATE(2029,4,1),Mitarbeiter!$C258),MIN(DATE(2029,5,0),IF(Mitarbeiter!$D258="",DATE(2029,5,0),Mitarbeiter!$D258),TODAY()),Einstellungen!$F$13:$F$67)))*N(Mitarbeiter!$E258)/IF(Einstellungen!$C$11="7 Tage",7,5),N('Ist-Stunden'!AS258)+(N(Krankheitstage!CD258)+N(Krankheitstage!CP258))*N($C258))))</f>
        <v/>
      </c>
      <c r="BX258" s="76">
        <f>IF($B258="",0,IF(Einstellungen!$C$10="Ja",MAX(IF(Einstellungen!$C$11="7 Tage",MAX(0,(MIN(DATE(2029,6,0),IF(Mitarbeiter!$D258="",DATE(2029,6,0),Mitarbeiter!$D258),TODAY()))-(MAX(DATE(2029,5,1),Mitarbeiter!$C258))+1),MAX(0,NETWORKDAYS(MAX(DATE(2029,5,1),Mitarbeiter!$C258),MIN(DATE(2029,6,0),IF(Mitarbeiter!$D258="",DATE(2029,6,0),Mitarbeiter!$D258),TODAY()),Einstellungen!$F$13:$F$67)))*N(Mitarbeiter!$E258)/IF(Einstellungen!$C$11="7 Tage",7,5),N('Ist-Stunden'!AT258)),MAX(IF(Einstellungen!$C$11="7 Tage",MAX(0,(MIN(DATE(2029,6,0),IF(Mitarbeiter!$D258="",DATE(2029,6,0),Mitarbeiter!$D258),TODAY()))-(MAX(DATE(2029,5,1),Mitarbeiter!$C258))+1),MAX(0,NETWORKDAYS(MAX(DATE(2029,5,1),Mitarbeiter!$C258),MIN(DATE(2029,6,0),IF(Mitarbeiter!$D258="",DATE(2029,6,0),Mitarbeiter!$D258),TODAY()),Einstellungen!$F$13:$F$67)))*N(Mitarbeiter!$E258)/IF(Einstellungen!$C$11="7 Tage",7,5),N('Ist-Stunden'!AT258)+(N(Krankheitstage!CE258)+N(Krankheitstage!CQ258))*N($C258))))</f>
        <v/>
      </c>
      <c r="BY258" s="76">
        <f>IF($B258="",0,IF(Einstellungen!$C$10="Ja",MAX(IF(Einstellungen!$C$11="7 Tage",MAX(0,(MIN(DATE(2029,7,0),IF(Mitarbeiter!$D258="",DATE(2029,7,0),Mitarbeiter!$D258),TODAY()))-(MAX(DATE(2029,6,1),Mitarbeiter!$C258))+1),MAX(0,NETWORKDAYS(MAX(DATE(2029,6,1),Mitarbeiter!$C258),MIN(DATE(2029,7,0),IF(Mitarbeiter!$D258="",DATE(2029,7,0),Mitarbeiter!$D258),TODAY()),Einstellungen!$F$13:$F$67)))*N(Mitarbeiter!$E258)/IF(Einstellungen!$C$11="7 Tage",7,5),N('Ist-Stunden'!AU258)),MAX(IF(Einstellungen!$C$11="7 Tage",MAX(0,(MIN(DATE(2029,7,0),IF(Mitarbeiter!$D258="",DATE(2029,7,0),Mitarbeiter!$D258),TODAY()))-(MAX(DATE(2029,6,1),Mitarbeiter!$C258))+1),MAX(0,NETWORKDAYS(MAX(DATE(2029,6,1),Mitarbeiter!$C258),MIN(DATE(2029,7,0),IF(Mitarbeiter!$D258="",DATE(2029,7,0),Mitarbeiter!$D258),TODAY()),Einstellungen!$F$13:$F$67)))*N(Mitarbeiter!$E258)/IF(Einstellungen!$C$11="7 Tage",7,5),N('Ist-Stunden'!AU258)+(N(Krankheitstage!CF258)+N(Krankheitstage!CR258))*N($C258))))</f>
        <v/>
      </c>
      <c r="BZ258" s="76">
        <f>IF($B258="",0,IF(Einstellungen!$C$10="Ja",MAX(IF(Einstellungen!$C$11="7 Tage",MAX(0,(MIN(DATE(2029,8,0),IF(Mitarbeiter!$D258="",DATE(2029,8,0),Mitarbeiter!$D258),TODAY()))-(MAX(DATE(2029,7,1),Mitarbeiter!$C258))+1),MAX(0,NETWORKDAYS(MAX(DATE(2029,7,1),Mitarbeiter!$C258),MIN(DATE(2029,8,0),IF(Mitarbeiter!$D258="",DATE(2029,8,0),Mitarbeiter!$D258),TODAY()),Einstellungen!$F$13:$F$67)))*N(Mitarbeiter!$E258)/IF(Einstellungen!$C$11="7 Tage",7,5),N('Ist-Stunden'!AV258)),MAX(IF(Einstellungen!$C$11="7 Tage",MAX(0,(MIN(DATE(2029,8,0),IF(Mitarbeiter!$D258="",DATE(2029,8,0),Mitarbeiter!$D258),TODAY()))-(MAX(DATE(2029,7,1),Mitarbeiter!$C258))+1),MAX(0,NETWORKDAYS(MAX(DATE(2029,7,1),Mitarbeiter!$C258),MIN(DATE(2029,8,0),IF(Mitarbeiter!$D258="",DATE(2029,8,0),Mitarbeiter!$D258),TODAY()),Einstellungen!$F$13:$F$67)))*N(Mitarbeiter!$E258)/IF(Einstellungen!$C$11="7 Tage",7,5),N('Ist-Stunden'!AV258)+(N(Krankheitstage!CG258)+N(Krankheitstage!CS258))*N($C258))))</f>
        <v/>
      </c>
      <c r="CA258" s="76">
        <f>IF($B258="",0,IF(Einstellungen!$C$10="Ja",MAX(IF(Einstellungen!$C$11="7 Tage",MAX(0,(MIN(DATE(2029,9,0),IF(Mitarbeiter!$D258="",DATE(2029,9,0),Mitarbeiter!$D258),TODAY()))-(MAX(DATE(2029,8,1),Mitarbeiter!$C258))+1),MAX(0,NETWORKDAYS(MAX(DATE(2029,8,1),Mitarbeiter!$C258),MIN(DATE(2029,9,0),IF(Mitarbeiter!$D258="",DATE(2029,9,0),Mitarbeiter!$D258),TODAY()),Einstellungen!$F$13:$F$67)))*N(Mitarbeiter!$E258)/IF(Einstellungen!$C$11="7 Tage",7,5),N('Ist-Stunden'!AW258)),MAX(IF(Einstellungen!$C$11="7 Tage",MAX(0,(MIN(DATE(2029,9,0),IF(Mitarbeiter!$D258="",DATE(2029,9,0),Mitarbeiter!$D258),TODAY()))-(MAX(DATE(2029,8,1),Mitarbeiter!$C258))+1),MAX(0,NETWORKDAYS(MAX(DATE(2029,8,1),Mitarbeiter!$C258),MIN(DATE(2029,9,0),IF(Mitarbeiter!$D258="",DATE(2029,9,0),Mitarbeiter!$D258),TODAY()),Einstellungen!$F$13:$F$67)))*N(Mitarbeiter!$E258)/IF(Einstellungen!$C$11="7 Tage",7,5),N('Ist-Stunden'!AW258)+(N(Krankheitstage!CH258)+N(Krankheitstage!CT258))*N($C258))))</f>
        <v/>
      </c>
      <c r="CB258" s="76">
        <f>IF($B258="",0,IF(Einstellungen!$C$10="Ja",MAX(IF(Einstellungen!$C$11="7 Tage",MAX(0,(MIN(DATE(2029,10,0),IF(Mitarbeiter!$D258="",DATE(2029,10,0),Mitarbeiter!$D258),TODAY()))-(MAX(DATE(2029,9,1),Mitarbeiter!$C258))+1),MAX(0,NETWORKDAYS(MAX(DATE(2029,9,1),Mitarbeiter!$C258),MIN(DATE(2029,10,0),IF(Mitarbeiter!$D258="",DATE(2029,10,0),Mitarbeiter!$D258),TODAY()),Einstellungen!$F$13:$F$67)))*N(Mitarbeiter!$E258)/IF(Einstellungen!$C$11="7 Tage",7,5),N('Ist-Stunden'!AX258)),MAX(IF(Einstellungen!$C$11="7 Tage",MAX(0,(MIN(DATE(2029,10,0),IF(Mitarbeiter!$D258="",DATE(2029,10,0),Mitarbeiter!$D258),TODAY()))-(MAX(DATE(2029,9,1),Mitarbeiter!$C258))+1),MAX(0,NETWORKDAYS(MAX(DATE(2029,9,1),Mitarbeiter!$C258),MIN(DATE(2029,10,0),IF(Mitarbeiter!$D258="",DATE(2029,10,0),Mitarbeiter!$D258),TODAY()),Einstellungen!$F$13:$F$67)))*N(Mitarbeiter!$E258)/IF(Einstellungen!$C$11="7 Tage",7,5),N('Ist-Stunden'!AX258)+(N(Krankheitstage!CI258)+N(Krankheitstage!CU258))*N($C258))))</f>
        <v/>
      </c>
      <c r="CC258" s="76">
        <f>IF($B258="",0,IF(Einstellungen!$C$10="Ja",MAX(IF(Einstellungen!$C$11="7 Tage",MAX(0,(MIN(DATE(2029,11,0),IF(Mitarbeiter!$D258="",DATE(2029,11,0),Mitarbeiter!$D258),TODAY()))-(MAX(DATE(2029,10,1),Mitarbeiter!$C258))+1),MAX(0,NETWORKDAYS(MAX(DATE(2029,10,1),Mitarbeiter!$C258),MIN(DATE(2029,11,0),IF(Mitarbeiter!$D258="",DATE(2029,11,0),Mitarbeiter!$D258),TODAY()),Einstellungen!$F$13:$F$67)))*N(Mitarbeiter!$E258)/IF(Einstellungen!$C$11="7 Tage",7,5),N('Ist-Stunden'!AY258)),MAX(IF(Einstellungen!$C$11="7 Tage",MAX(0,(MIN(DATE(2029,11,0),IF(Mitarbeiter!$D258="",DATE(2029,11,0),Mitarbeiter!$D258),TODAY()))-(MAX(DATE(2029,10,1),Mitarbeiter!$C258))+1),MAX(0,NETWORKDAYS(MAX(DATE(2029,10,1),Mitarbeiter!$C258),MIN(DATE(2029,11,0),IF(Mitarbeiter!$D258="",DATE(2029,11,0),Mitarbeiter!$D258),TODAY()),Einstellungen!$F$13:$F$67)))*N(Mitarbeiter!$E258)/IF(Einstellungen!$C$11="7 Tage",7,5),N('Ist-Stunden'!AY258)+(N(Krankheitstage!CJ258)+N(Krankheitstage!CV258))*N($C258))))</f>
        <v/>
      </c>
      <c r="CD258" s="76">
        <f>IF($B258="",0,IF(Einstellungen!$C$10="Ja",MAX(IF(Einstellungen!$C$11="7 Tage",MAX(0,(MIN(DATE(2029,12,0),IF(Mitarbeiter!$D258="",DATE(2029,12,0),Mitarbeiter!$D258),TODAY()))-(MAX(DATE(2029,11,1),Mitarbeiter!$C258))+1),MAX(0,NETWORKDAYS(MAX(DATE(2029,11,1),Mitarbeiter!$C258),MIN(DATE(2029,12,0),IF(Mitarbeiter!$D258="",DATE(2029,12,0),Mitarbeiter!$D258),TODAY()),Einstellungen!$F$13:$F$67)))*N(Mitarbeiter!$E258)/IF(Einstellungen!$C$11="7 Tage",7,5),N('Ist-Stunden'!AZ258)),MAX(IF(Einstellungen!$C$11="7 Tage",MAX(0,(MIN(DATE(2029,12,0),IF(Mitarbeiter!$D258="",DATE(2029,12,0),Mitarbeiter!$D258),TODAY()))-(MAX(DATE(2029,11,1),Mitarbeiter!$C258))+1),MAX(0,NETWORKDAYS(MAX(DATE(2029,11,1),Mitarbeiter!$C258),MIN(DATE(2029,12,0),IF(Mitarbeiter!$D258="",DATE(2029,12,0),Mitarbeiter!$D258),TODAY()),Einstellungen!$F$13:$F$67)))*N(Mitarbeiter!$E258)/IF(Einstellungen!$C$11="7 Tage",7,5),N('Ist-Stunden'!AZ258)+(N(Krankheitstage!CK258)+N(Krankheitstage!CW258))*N($C258))))</f>
        <v/>
      </c>
      <c r="CE258" s="76">
        <f>IF($B258="",0,IF(Einstellungen!$C$10="Ja",MAX(IF(Einstellungen!$C$11="7 Tage",MAX(0,(MIN(DATE(2029,13,0),IF(Mitarbeiter!$D258="",DATE(2029,13,0),Mitarbeiter!$D258),TODAY()))-(MAX(DATE(2029,12,1),Mitarbeiter!$C258))+1),MAX(0,NETWORKDAYS(MAX(DATE(2029,12,1),Mitarbeiter!$C258),MIN(DATE(2029,13,0),IF(Mitarbeiter!$D258="",DATE(2029,13,0),Mitarbeiter!$D258),TODAY()),Einstellungen!$F$13:$F$67)))*N(Mitarbeiter!$E258)/IF(Einstellungen!$C$11="7 Tage",7,5),N('Ist-Stunden'!BA258)),MAX(IF(Einstellungen!$C$11="7 Tage",MAX(0,(MIN(DATE(2029,13,0),IF(Mitarbeiter!$D258="",DATE(2029,13,0),Mitarbeiter!$D258),TODAY()))-(MAX(DATE(2029,12,1),Mitarbeiter!$C258))+1),MAX(0,NETWORKDAYS(MAX(DATE(2029,12,1),Mitarbeiter!$C258),MIN(DATE(2029,13,0),IF(Mitarbeiter!$D258="",DATE(2029,13,0),Mitarbeiter!$D258),TODAY()),Einstellungen!$F$13:$F$67)))*N(Mitarbeiter!$E258)/IF(Einstellungen!$C$11="7 Tage",7,5),N('Ist-Stunden'!BA258)+(N(Krankheitstage!CL258)+N(Krankheitstage!CX258))*N($C258))))</f>
        <v/>
      </c>
      <c r="CF258" s="76">
        <f>IF($B258="",0,IF(Einstellungen!$C$10="Ja",MAX(IF(Einstellungen!$C$11="7 Tage",MAX(0,(MIN(DATE(2030,2,0),IF(Mitarbeiter!$D258="",DATE(2030,2,0),Mitarbeiter!$D258),TODAY()))-(MAX(DATE(2030,1,1),Mitarbeiter!$C258))+1),MAX(0,NETWORKDAYS(MAX(DATE(2030,1,1),Mitarbeiter!$C258),MIN(DATE(2030,2,0),IF(Mitarbeiter!$D258="",DATE(2030,2,0),Mitarbeiter!$D258),TODAY()),Einstellungen!$F$13:$F$67)))*N(Mitarbeiter!$E258)/IF(Einstellungen!$C$11="7 Tage",7,5),N('Ist-Stunden'!BB258)),MAX(IF(Einstellungen!$C$11="7 Tage",MAX(0,(MIN(DATE(2030,2,0),IF(Mitarbeiter!$D258="",DATE(2030,2,0),Mitarbeiter!$D258),TODAY()))-(MAX(DATE(2030,1,1),Mitarbeiter!$C258))+1),MAX(0,NETWORKDAYS(MAX(DATE(2030,1,1),Mitarbeiter!$C258),MIN(DATE(2030,2,0),IF(Mitarbeiter!$D258="",DATE(2030,2,0),Mitarbeiter!$D258),TODAY()),Einstellungen!$F$13:$F$67)))*N(Mitarbeiter!$E258)/IF(Einstellungen!$C$11="7 Tage",7,5),N('Ist-Stunden'!BB258)+(N(Krankheitstage!CY258)+N(Krankheitstage!DK258))*N($C258))))</f>
        <v/>
      </c>
      <c r="CG258" s="76">
        <f>IF($B258="",0,IF(Einstellungen!$C$10="Ja",MAX(IF(Einstellungen!$C$11="7 Tage",MAX(0,(MIN(DATE(2030,3,0),IF(Mitarbeiter!$D258="",DATE(2030,3,0),Mitarbeiter!$D258),TODAY()))-(MAX(DATE(2030,2,1),Mitarbeiter!$C258))+1),MAX(0,NETWORKDAYS(MAX(DATE(2030,2,1),Mitarbeiter!$C258),MIN(DATE(2030,3,0),IF(Mitarbeiter!$D258="",DATE(2030,3,0),Mitarbeiter!$D258),TODAY()),Einstellungen!$F$13:$F$67)))*N(Mitarbeiter!$E258)/IF(Einstellungen!$C$11="7 Tage",7,5),N('Ist-Stunden'!BC258)),MAX(IF(Einstellungen!$C$11="7 Tage",MAX(0,(MIN(DATE(2030,3,0),IF(Mitarbeiter!$D258="",DATE(2030,3,0),Mitarbeiter!$D258),TODAY()))-(MAX(DATE(2030,2,1),Mitarbeiter!$C258))+1),MAX(0,NETWORKDAYS(MAX(DATE(2030,2,1),Mitarbeiter!$C258),MIN(DATE(2030,3,0),IF(Mitarbeiter!$D258="",DATE(2030,3,0),Mitarbeiter!$D258),TODAY()),Einstellungen!$F$13:$F$67)))*N(Mitarbeiter!$E258)/IF(Einstellungen!$C$11="7 Tage",7,5),N('Ist-Stunden'!BC258)+(N(Krankheitstage!CZ258)+N(Krankheitstage!DL258))*N($C258))))</f>
        <v/>
      </c>
      <c r="CH258" s="76">
        <f>IF($B258="",0,IF(Einstellungen!$C$10="Ja",MAX(IF(Einstellungen!$C$11="7 Tage",MAX(0,(MIN(DATE(2030,4,0),IF(Mitarbeiter!$D258="",DATE(2030,4,0),Mitarbeiter!$D258),TODAY()))-(MAX(DATE(2030,3,1),Mitarbeiter!$C258))+1),MAX(0,NETWORKDAYS(MAX(DATE(2030,3,1),Mitarbeiter!$C258),MIN(DATE(2030,4,0),IF(Mitarbeiter!$D258="",DATE(2030,4,0),Mitarbeiter!$D258),TODAY()),Einstellungen!$F$13:$F$67)))*N(Mitarbeiter!$E258)/IF(Einstellungen!$C$11="7 Tage",7,5),N('Ist-Stunden'!BD258)),MAX(IF(Einstellungen!$C$11="7 Tage",MAX(0,(MIN(DATE(2030,4,0),IF(Mitarbeiter!$D258="",DATE(2030,4,0),Mitarbeiter!$D258),TODAY()))-(MAX(DATE(2030,3,1),Mitarbeiter!$C258))+1),MAX(0,NETWORKDAYS(MAX(DATE(2030,3,1),Mitarbeiter!$C258),MIN(DATE(2030,4,0),IF(Mitarbeiter!$D258="",DATE(2030,4,0),Mitarbeiter!$D258),TODAY()),Einstellungen!$F$13:$F$67)))*N(Mitarbeiter!$E258)/IF(Einstellungen!$C$11="7 Tage",7,5),N('Ist-Stunden'!BD258)+(N(Krankheitstage!DA258)+N(Krankheitstage!DM258))*N($C258))))</f>
        <v/>
      </c>
      <c r="CI258" s="76">
        <f>IF($B258="",0,IF(Einstellungen!$C$10="Ja",MAX(IF(Einstellungen!$C$11="7 Tage",MAX(0,(MIN(DATE(2030,5,0),IF(Mitarbeiter!$D258="",DATE(2030,5,0),Mitarbeiter!$D258),TODAY()))-(MAX(DATE(2030,4,1),Mitarbeiter!$C258))+1),MAX(0,NETWORKDAYS(MAX(DATE(2030,4,1),Mitarbeiter!$C258),MIN(DATE(2030,5,0),IF(Mitarbeiter!$D258="",DATE(2030,5,0),Mitarbeiter!$D258),TODAY()),Einstellungen!$F$13:$F$67)))*N(Mitarbeiter!$E258)/IF(Einstellungen!$C$11="7 Tage",7,5),N('Ist-Stunden'!BE258)),MAX(IF(Einstellungen!$C$11="7 Tage",MAX(0,(MIN(DATE(2030,5,0),IF(Mitarbeiter!$D258="",DATE(2030,5,0),Mitarbeiter!$D258),TODAY()))-(MAX(DATE(2030,4,1),Mitarbeiter!$C258))+1),MAX(0,NETWORKDAYS(MAX(DATE(2030,4,1),Mitarbeiter!$C258),MIN(DATE(2030,5,0),IF(Mitarbeiter!$D258="",DATE(2030,5,0),Mitarbeiter!$D258),TODAY()),Einstellungen!$F$13:$F$67)))*N(Mitarbeiter!$E258)/IF(Einstellungen!$C$11="7 Tage",7,5),N('Ist-Stunden'!BE258)+(N(Krankheitstage!DB258)+N(Krankheitstage!DN258))*N($C258))))</f>
        <v/>
      </c>
      <c r="CJ258" s="76">
        <f>IF($B258="",0,IF(Einstellungen!$C$10="Ja",MAX(IF(Einstellungen!$C$11="7 Tage",MAX(0,(MIN(DATE(2030,6,0),IF(Mitarbeiter!$D258="",DATE(2030,6,0),Mitarbeiter!$D258),TODAY()))-(MAX(DATE(2030,5,1),Mitarbeiter!$C258))+1),MAX(0,NETWORKDAYS(MAX(DATE(2030,5,1),Mitarbeiter!$C258),MIN(DATE(2030,6,0),IF(Mitarbeiter!$D258="",DATE(2030,6,0),Mitarbeiter!$D258),TODAY()),Einstellungen!$F$13:$F$67)))*N(Mitarbeiter!$E258)/IF(Einstellungen!$C$11="7 Tage",7,5),N('Ist-Stunden'!BF258)),MAX(IF(Einstellungen!$C$11="7 Tage",MAX(0,(MIN(DATE(2030,6,0),IF(Mitarbeiter!$D258="",DATE(2030,6,0),Mitarbeiter!$D258),TODAY()))-(MAX(DATE(2030,5,1),Mitarbeiter!$C258))+1),MAX(0,NETWORKDAYS(MAX(DATE(2030,5,1),Mitarbeiter!$C258),MIN(DATE(2030,6,0),IF(Mitarbeiter!$D258="",DATE(2030,6,0),Mitarbeiter!$D258),TODAY()),Einstellungen!$F$13:$F$67)))*N(Mitarbeiter!$E258)/IF(Einstellungen!$C$11="7 Tage",7,5),N('Ist-Stunden'!BF258)+(N(Krankheitstage!DC258)+N(Krankheitstage!DO258))*N($C258))))</f>
        <v/>
      </c>
      <c r="CK258" s="76">
        <f>IF($B258="",0,IF(Einstellungen!$C$10="Ja",MAX(IF(Einstellungen!$C$11="7 Tage",MAX(0,(MIN(DATE(2030,7,0),IF(Mitarbeiter!$D258="",DATE(2030,7,0),Mitarbeiter!$D258),TODAY()))-(MAX(DATE(2030,6,1),Mitarbeiter!$C258))+1),MAX(0,NETWORKDAYS(MAX(DATE(2030,6,1),Mitarbeiter!$C258),MIN(DATE(2030,7,0),IF(Mitarbeiter!$D258="",DATE(2030,7,0),Mitarbeiter!$D258),TODAY()),Einstellungen!$F$13:$F$67)))*N(Mitarbeiter!$E258)/IF(Einstellungen!$C$11="7 Tage",7,5),N('Ist-Stunden'!BG258)),MAX(IF(Einstellungen!$C$11="7 Tage",MAX(0,(MIN(DATE(2030,7,0),IF(Mitarbeiter!$D258="",DATE(2030,7,0),Mitarbeiter!$D258),TODAY()))-(MAX(DATE(2030,6,1),Mitarbeiter!$C258))+1),MAX(0,NETWORKDAYS(MAX(DATE(2030,6,1),Mitarbeiter!$C258),MIN(DATE(2030,7,0),IF(Mitarbeiter!$D258="",DATE(2030,7,0),Mitarbeiter!$D258),TODAY()),Einstellungen!$F$13:$F$67)))*N(Mitarbeiter!$E258)/IF(Einstellungen!$C$11="7 Tage",7,5),N('Ist-Stunden'!BG258)+(N(Krankheitstage!DD258)+N(Krankheitstage!DP258))*N($C258))))</f>
        <v/>
      </c>
      <c r="CL258" s="76">
        <f>IF($B258="",0,IF(Einstellungen!$C$10="Ja",MAX(IF(Einstellungen!$C$11="7 Tage",MAX(0,(MIN(DATE(2030,8,0),IF(Mitarbeiter!$D258="",DATE(2030,8,0),Mitarbeiter!$D258),TODAY()))-(MAX(DATE(2030,7,1),Mitarbeiter!$C258))+1),MAX(0,NETWORKDAYS(MAX(DATE(2030,7,1),Mitarbeiter!$C258),MIN(DATE(2030,8,0),IF(Mitarbeiter!$D258="",DATE(2030,8,0),Mitarbeiter!$D258),TODAY()),Einstellungen!$F$13:$F$67)))*N(Mitarbeiter!$E258)/IF(Einstellungen!$C$11="7 Tage",7,5),N('Ist-Stunden'!BH258)),MAX(IF(Einstellungen!$C$11="7 Tage",MAX(0,(MIN(DATE(2030,8,0),IF(Mitarbeiter!$D258="",DATE(2030,8,0),Mitarbeiter!$D258),TODAY()))-(MAX(DATE(2030,7,1),Mitarbeiter!$C258))+1),MAX(0,NETWORKDAYS(MAX(DATE(2030,7,1),Mitarbeiter!$C258),MIN(DATE(2030,8,0),IF(Mitarbeiter!$D258="",DATE(2030,8,0),Mitarbeiter!$D258),TODAY()),Einstellungen!$F$13:$F$67)))*N(Mitarbeiter!$E258)/IF(Einstellungen!$C$11="7 Tage",7,5),N('Ist-Stunden'!BH258)+(N(Krankheitstage!DE258)+N(Krankheitstage!DQ258))*N($C258))))</f>
        <v/>
      </c>
      <c r="CM258" s="76">
        <f>IF($B258="",0,IF(Einstellungen!$C$10="Ja",MAX(IF(Einstellungen!$C$11="7 Tage",MAX(0,(MIN(DATE(2030,9,0),IF(Mitarbeiter!$D258="",DATE(2030,9,0),Mitarbeiter!$D258),TODAY()))-(MAX(DATE(2030,8,1),Mitarbeiter!$C258))+1),MAX(0,NETWORKDAYS(MAX(DATE(2030,8,1),Mitarbeiter!$C258),MIN(DATE(2030,9,0),IF(Mitarbeiter!$D258="",DATE(2030,9,0),Mitarbeiter!$D258),TODAY()),Einstellungen!$F$13:$F$67)))*N(Mitarbeiter!$E258)/IF(Einstellungen!$C$11="7 Tage",7,5),N('Ist-Stunden'!BI258)),MAX(IF(Einstellungen!$C$11="7 Tage",MAX(0,(MIN(DATE(2030,9,0),IF(Mitarbeiter!$D258="",DATE(2030,9,0),Mitarbeiter!$D258),TODAY()))-(MAX(DATE(2030,8,1),Mitarbeiter!$C258))+1),MAX(0,NETWORKDAYS(MAX(DATE(2030,8,1),Mitarbeiter!$C258),MIN(DATE(2030,9,0),IF(Mitarbeiter!$D258="",DATE(2030,9,0),Mitarbeiter!$D258),TODAY()),Einstellungen!$F$13:$F$67)))*N(Mitarbeiter!$E258)/IF(Einstellungen!$C$11="7 Tage",7,5),N('Ist-Stunden'!BI258)+(N(Krankheitstage!DF258)+N(Krankheitstage!DR258))*N($C258))))</f>
        <v/>
      </c>
      <c r="CN258" s="76">
        <f>IF($B258="",0,IF(Einstellungen!$C$10="Ja",MAX(IF(Einstellungen!$C$11="7 Tage",MAX(0,(MIN(DATE(2030,10,0),IF(Mitarbeiter!$D258="",DATE(2030,10,0),Mitarbeiter!$D258),TODAY()))-(MAX(DATE(2030,9,1),Mitarbeiter!$C258))+1),MAX(0,NETWORKDAYS(MAX(DATE(2030,9,1),Mitarbeiter!$C258),MIN(DATE(2030,10,0),IF(Mitarbeiter!$D258="",DATE(2030,10,0),Mitarbeiter!$D258),TODAY()),Einstellungen!$F$13:$F$67)))*N(Mitarbeiter!$E258)/IF(Einstellungen!$C$11="7 Tage",7,5),N('Ist-Stunden'!BJ258)),MAX(IF(Einstellungen!$C$11="7 Tage",MAX(0,(MIN(DATE(2030,10,0),IF(Mitarbeiter!$D258="",DATE(2030,10,0),Mitarbeiter!$D258),TODAY()))-(MAX(DATE(2030,9,1),Mitarbeiter!$C258))+1),MAX(0,NETWORKDAYS(MAX(DATE(2030,9,1),Mitarbeiter!$C258),MIN(DATE(2030,10,0),IF(Mitarbeiter!$D258="",DATE(2030,10,0),Mitarbeiter!$D258),TODAY()),Einstellungen!$F$13:$F$67)))*N(Mitarbeiter!$E258)/IF(Einstellungen!$C$11="7 Tage",7,5),N('Ist-Stunden'!BJ258)+(N(Krankheitstage!DG258)+N(Krankheitstage!DS258))*N($C258))))</f>
        <v/>
      </c>
      <c r="CO258" s="76">
        <f>IF($B258="",0,IF(Einstellungen!$C$10="Ja",MAX(IF(Einstellungen!$C$11="7 Tage",MAX(0,(MIN(DATE(2030,11,0),IF(Mitarbeiter!$D258="",DATE(2030,11,0),Mitarbeiter!$D258),TODAY()))-(MAX(DATE(2030,10,1),Mitarbeiter!$C258))+1),MAX(0,NETWORKDAYS(MAX(DATE(2030,10,1),Mitarbeiter!$C258),MIN(DATE(2030,11,0),IF(Mitarbeiter!$D258="",DATE(2030,11,0),Mitarbeiter!$D258),TODAY()),Einstellungen!$F$13:$F$67)))*N(Mitarbeiter!$E258)/IF(Einstellungen!$C$11="7 Tage",7,5),N('Ist-Stunden'!BK258)),MAX(IF(Einstellungen!$C$11="7 Tage",MAX(0,(MIN(DATE(2030,11,0),IF(Mitarbeiter!$D258="",DATE(2030,11,0),Mitarbeiter!$D258),TODAY()))-(MAX(DATE(2030,10,1),Mitarbeiter!$C258))+1),MAX(0,NETWORKDAYS(MAX(DATE(2030,10,1),Mitarbeiter!$C258),MIN(DATE(2030,11,0),IF(Mitarbeiter!$D258="",DATE(2030,11,0),Mitarbeiter!$D258),TODAY()),Einstellungen!$F$13:$F$67)))*N(Mitarbeiter!$E258)/IF(Einstellungen!$C$11="7 Tage",7,5),N('Ist-Stunden'!BK258)+(N(Krankheitstage!DH258)+N(Krankheitstage!DT258))*N($C258))))</f>
        <v/>
      </c>
      <c r="CP258" s="76">
        <f>IF($B258="",0,IF(Einstellungen!$C$10="Ja",MAX(IF(Einstellungen!$C$11="7 Tage",MAX(0,(MIN(DATE(2030,12,0),IF(Mitarbeiter!$D258="",DATE(2030,12,0),Mitarbeiter!$D258),TODAY()))-(MAX(DATE(2030,11,1),Mitarbeiter!$C258))+1),MAX(0,NETWORKDAYS(MAX(DATE(2030,11,1),Mitarbeiter!$C258),MIN(DATE(2030,12,0),IF(Mitarbeiter!$D258="",DATE(2030,12,0),Mitarbeiter!$D258),TODAY()),Einstellungen!$F$13:$F$67)))*N(Mitarbeiter!$E258)/IF(Einstellungen!$C$11="7 Tage",7,5),N('Ist-Stunden'!BL258)),MAX(IF(Einstellungen!$C$11="7 Tage",MAX(0,(MIN(DATE(2030,12,0),IF(Mitarbeiter!$D258="",DATE(2030,12,0),Mitarbeiter!$D258),TODAY()))-(MAX(DATE(2030,11,1),Mitarbeiter!$C258))+1),MAX(0,NETWORKDAYS(MAX(DATE(2030,11,1),Mitarbeiter!$C258),MIN(DATE(2030,12,0),IF(Mitarbeiter!$D258="",DATE(2030,12,0),Mitarbeiter!$D258),TODAY()),Einstellungen!$F$13:$F$67)))*N(Mitarbeiter!$E258)/IF(Einstellungen!$C$11="7 Tage",7,5),N('Ist-Stunden'!BL258)+(N(Krankheitstage!DI258)+N(Krankheitstage!DU258))*N($C258))))</f>
        <v/>
      </c>
      <c r="CQ258" s="76">
        <f>IF($B258="",0,IF(Einstellungen!$C$10="Ja",MAX(IF(Einstellungen!$C$11="7 Tage",MAX(0,(MIN(DATE(2030,13,0),IF(Mitarbeiter!$D258="",DATE(2030,13,0),Mitarbeiter!$D258),TODAY()))-(MAX(DATE(2030,12,1),Mitarbeiter!$C258))+1),MAX(0,NETWORKDAYS(MAX(DATE(2030,12,1),Mitarbeiter!$C258),MIN(DATE(2030,13,0),IF(Mitarbeiter!$D258="",DATE(2030,13,0),Mitarbeiter!$D258),TODAY()),Einstellungen!$F$13:$F$67)))*N(Mitarbeiter!$E258)/IF(Einstellungen!$C$11="7 Tage",7,5),N('Ist-Stunden'!BM258)),MAX(IF(Einstellungen!$C$11="7 Tage",MAX(0,(MIN(DATE(2030,13,0),IF(Mitarbeiter!$D258="",DATE(2030,13,0),Mitarbeiter!$D258),TODAY()))-(MAX(DATE(2030,12,1),Mitarbeiter!$C258))+1),MAX(0,NETWORKDAYS(MAX(DATE(2030,12,1),Mitarbeiter!$C258),MIN(DATE(2030,13,0),IF(Mitarbeiter!$D258="",DATE(2030,13,0),Mitarbeiter!$D258),TODAY()),Einstellungen!$F$13:$F$67)))*N(Mitarbeiter!$E258)/IF(Einstellungen!$C$11="7 Tage",7,5),N('Ist-Stunden'!BM258)+(N(Krankheitstage!DJ258)+N(Krankheitstage!DV258))*N($C258))))</f>
        <v/>
      </c>
    </row>
    <row r="259">
      <c r="A259" s="73">
        <f>IF(Mitarbeiter!B259="","",Mitarbeiter!A259)</f>
        <v/>
      </c>
      <c r="B259" s="6">
        <f>IF(Mitarbeiter!B259="","",Mitarbeiter!B259)</f>
        <v/>
      </c>
      <c r="C259" s="74">
        <f>IF(Mitarbeiter!B259="","",Mitarbeiter!F259)</f>
        <v/>
      </c>
      <c r="D259" s="75">
        <f>N(INDEX(Krankheitstage!$G259:$DV259,1,(Einstellungen!$C$3-2026)*24+1))</f>
        <v/>
      </c>
      <c r="E259" s="75">
        <f>N(INDEX(Krankheitstage!$G259:$DV259,1,(Einstellungen!$C$3-2026)*24+2))</f>
        <v/>
      </c>
      <c r="F259" s="75">
        <f>N(INDEX(Krankheitstage!$G259:$DV259,1,(Einstellungen!$C$3-2026)*24+3))</f>
        <v/>
      </c>
      <c r="G259" s="75">
        <f>N(INDEX(Krankheitstage!$G259:$DV259,1,(Einstellungen!$C$3-2026)*24+4))</f>
        <v/>
      </c>
      <c r="H259" s="75">
        <f>N(INDEX(Krankheitstage!$G259:$DV259,1,(Einstellungen!$C$3-2026)*24+5))</f>
        <v/>
      </c>
      <c r="I259" s="75">
        <f>N(INDEX(Krankheitstage!$G259:$DV259,1,(Einstellungen!$C$3-2026)*24+6))</f>
        <v/>
      </c>
      <c r="J259" s="75">
        <f>N(INDEX(Krankheitstage!$G259:$DV259,1,(Einstellungen!$C$3-2026)*24+7))</f>
        <v/>
      </c>
      <c r="K259" s="75">
        <f>N(INDEX(Krankheitstage!$G259:$DV259,1,(Einstellungen!$C$3-2026)*24+8))</f>
        <v/>
      </c>
      <c r="L259" s="75">
        <f>N(INDEX(Krankheitstage!$G259:$DV259,1,(Einstellungen!$C$3-2026)*24+9))</f>
        <v/>
      </c>
      <c r="M259" s="75">
        <f>N(INDEX(Krankheitstage!$G259:$DV259,1,(Einstellungen!$C$3-2026)*24+10))</f>
        <v/>
      </c>
      <c r="N259" s="75">
        <f>N(INDEX(Krankheitstage!$G259:$DV259,1,(Einstellungen!$C$3-2026)*24+11))</f>
        <v/>
      </c>
      <c r="O259" s="75">
        <f>N(INDEX(Krankheitstage!$G259:$DV259,1,(Einstellungen!$C$3-2026)*24+12))</f>
        <v/>
      </c>
      <c r="P259" s="75">
        <f>IF($B259="","",SUM(D259:O259))</f>
        <v/>
      </c>
      <c r="Q259" s="75">
        <f>N(INDEX(Krankheitstage!$G259:$DV259,1,(Einstellungen!$C$3-2026)*24+13))</f>
        <v/>
      </c>
      <c r="R259" s="75">
        <f>N(INDEX(Krankheitstage!$G259:$DV259,1,(Einstellungen!$C$3-2026)*24+14))</f>
        <v/>
      </c>
      <c r="S259" s="75">
        <f>N(INDEX(Krankheitstage!$G259:$DV259,1,(Einstellungen!$C$3-2026)*24+15))</f>
        <v/>
      </c>
      <c r="T259" s="75">
        <f>N(INDEX(Krankheitstage!$G259:$DV259,1,(Einstellungen!$C$3-2026)*24+16))</f>
        <v/>
      </c>
      <c r="U259" s="75">
        <f>N(INDEX(Krankheitstage!$G259:$DV259,1,(Einstellungen!$C$3-2026)*24+17))</f>
        <v/>
      </c>
      <c r="V259" s="75">
        <f>N(INDEX(Krankheitstage!$G259:$DV259,1,(Einstellungen!$C$3-2026)*24+18))</f>
        <v/>
      </c>
      <c r="W259" s="75">
        <f>N(INDEX(Krankheitstage!$G259:$DV259,1,(Einstellungen!$C$3-2026)*24+19))</f>
        <v/>
      </c>
      <c r="X259" s="75">
        <f>N(INDEX(Krankheitstage!$G259:$DV259,1,(Einstellungen!$C$3-2026)*24+20))</f>
        <v/>
      </c>
      <c r="Y259" s="75">
        <f>N(INDEX(Krankheitstage!$G259:$DV259,1,(Einstellungen!$C$3-2026)*24+21))</f>
        <v/>
      </c>
      <c r="Z259" s="75">
        <f>N(INDEX(Krankheitstage!$G259:$DV259,1,(Einstellungen!$C$3-2026)*24+22))</f>
        <v/>
      </c>
      <c r="AA259" s="75">
        <f>N(INDEX(Krankheitstage!$G259:$DV259,1,(Einstellungen!$C$3-2026)*24+23))</f>
        <v/>
      </c>
      <c r="AB259" s="75">
        <f>N(INDEX(Krankheitstage!$G259:$DV259,1,(Einstellungen!$C$3-2026)*24+24))</f>
        <v/>
      </c>
      <c r="AC259" s="75">
        <f>IF($B259="","",SUM(Q259:AB259))</f>
        <v/>
      </c>
      <c r="AD259" s="75">
        <f>IF($B259="","",SUM(P259,AC259))</f>
        <v/>
      </c>
      <c r="AE259" s="76">
        <f>IF($B259="","",AD259*N(C259))</f>
        <v/>
      </c>
      <c r="AF259" s="75">
        <f>IF($B259="","",Krankheitstage!E259)</f>
        <v/>
      </c>
      <c r="AG259" s="76">
        <f>IF($B259="","",AF259*N(C259))</f>
        <v/>
      </c>
      <c r="AH259" s="76">
        <f>IF($B259="","",INDEX($AJ259:$CQ259,1,(Einstellungen!$C$3-2026)*12+1)+INDEX($AJ259:$CQ259,1,(Einstellungen!$C$3-2026)*12+2)+INDEX($AJ259:$CQ259,1,(Einstellungen!$C$3-2026)*12+3)+INDEX($AJ259:$CQ259,1,(Einstellungen!$C$3-2026)*12+4)+INDEX($AJ259:$CQ259,1,(Einstellungen!$C$3-2026)*12+5)+INDEX($AJ259:$CQ259,1,(Einstellungen!$C$3-2026)*12+6)+INDEX($AJ259:$CQ259,1,(Einstellungen!$C$3-2026)*12+7)+INDEX($AJ259:$CQ259,1,(Einstellungen!$C$3-2026)*12+8)+INDEX($AJ259:$CQ259,1,(Einstellungen!$C$3-2026)*12+9)+INDEX($AJ259:$CQ259,1,(Einstellungen!$C$3-2026)*12+10)+INDEX($AJ259:$CQ259,1,(Einstellungen!$C$3-2026)*12+11)+INDEX($AJ259:$CQ259,1,(Einstellungen!$C$3-2026)*12+12))</f>
        <v/>
      </c>
      <c r="AI259" s="76">
        <f>IF($B259="","",SUM($AJ259:$CQ259))</f>
        <v/>
      </c>
      <c r="AJ259" s="76">
        <f>IF($B259="",0,IF(Einstellungen!$C$10="Ja",MAX(IF(Einstellungen!$C$11="7 Tage",MAX(0,(MIN(DATE(2026,2,0),IF(Mitarbeiter!$D259="",DATE(2026,2,0),Mitarbeiter!$D259),TODAY()))-(MAX(DATE(2026,1,1),Mitarbeiter!$C259))+1),MAX(0,NETWORKDAYS(MAX(DATE(2026,1,1),Mitarbeiter!$C259),MIN(DATE(2026,2,0),IF(Mitarbeiter!$D259="",DATE(2026,2,0),Mitarbeiter!$D259),TODAY()),Einstellungen!$F$13:$F$67)))*N(Mitarbeiter!$E259)/IF(Einstellungen!$C$11="7 Tage",7,5),N('Ist-Stunden'!F259)),MAX(IF(Einstellungen!$C$11="7 Tage",MAX(0,(MIN(DATE(2026,2,0),IF(Mitarbeiter!$D259="",DATE(2026,2,0),Mitarbeiter!$D259),TODAY()))-(MAX(DATE(2026,1,1),Mitarbeiter!$C259))+1),MAX(0,NETWORKDAYS(MAX(DATE(2026,1,1),Mitarbeiter!$C259),MIN(DATE(2026,2,0),IF(Mitarbeiter!$D259="",DATE(2026,2,0),Mitarbeiter!$D259),TODAY()),Einstellungen!$F$13:$F$67)))*N(Mitarbeiter!$E259)/IF(Einstellungen!$C$11="7 Tage",7,5),N('Ist-Stunden'!F259)+(N(Krankheitstage!G259)+N(Krankheitstage!S259))*N($C259))))</f>
        <v/>
      </c>
      <c r="AK259" s="76">
        <f>IF($B259="",0,IF(Einstellungen!$C$10="Ja",MAX(IF(Einstellungen!$C$11="7 Tage",MAX(0,(MIN(DATE(2026,3,0),IF(Mitarbeiter!$D259="",DATE(2026,3,0),Mitarbeiter!$D259),TODAY()))-(MAX(DATE(2026,2,1),Mitarbeiter!$C259))+1),MAX(0,NETWORKDAYS(MAX(DATE(2026,2,1),Mitarbeiter!$C259),MIN(DATE(2026,3,0),IF(Mitarbeiter!$D259="",DATE(2026,3,0),Mitarbeiter!$D259),TODAY()),Einstellungen!$F$13:$F$67)))*N(Mitarbeiter!$E259)/IF(Einstellungen!$C$11="7 Tage",7,5),N('Ist-Stunden'!G259)),MAX(IF(Einstellungen!$C$11="7 Tage",MAX(0,(MIN(DATE(2026,3,0),IF(Mitarbeiter!$D259="",DATE(2026,3,0),Mitarbeiter!$D259),TODAY()))-(MAX(DATE(2026,2,1),Mitarbeiter!$C259))+1),MAX(0,NETWORKDAYS(MAX(DATE(2026,2,1),Mitarbeiter!$C259),MIN(DATE(2026,3,0),IF(Mitarbeiter!$D259="",DATE(2026,3,0),Mitarbeiter!$D259),TODAY()),Einstellungen!$F$13:$F$67)))*N(Mitarbeiter!$E259)/IF(Einstellungen!$C$11="7 Tage",7,5),N('Ist-Stunden'!G259)+(N(Krankheitstage!H259)+N(Krankheitstage!T259))*N($C259))))</f>
        <v/>
      </c>
      <c r="AL259" s="76">
        <f>IF($B259="",0,IF(Einstellungen!$C$10="Ja",MAX(IF(Einstellungen!$C$11="7 Tage",MAX(0,(MIN(DATE(2026,4,0),IF(Mitarbeiter!$D259="",DATE(2026,4,0),Mitarbeiter!$D259),TODAY()))-(MAX(DATE(2026,3,1),Mitarbeiter!$C259))+1),MAX(0,NETWORKDAYS(MAX(DATE(2026,3,1),Mitarbeiter!$C259),MIN(DATE(2026,4,0),IF(Mitarbeiter!$D259="",DATE(2026,4,0),Mitarbeiter!$D259),TODAY()),Einstellungen!$F$13:$F$67)))*N(Mitarbeiter!$E259)/IF(Einstellungen!$C$11="7 Tage",7,5),N('Ist-Stunden'!H259)),MAX(IF(Einstellungen!$C$11="7 Tage",MAX(0,(MIN(DATE(2026,4,0),IF(Mitarbeiter!$D259="",DATE(2026,4,0),Mitarbeiter!$D259),TODAY()))-(MAX(DATE(2026,3,1),Mitarbeiter!$C259))+1),MAX(0,NETWORKDAYS(MAX(DATE(2026,3,1),Mitarbeiter!$C259),MIN(DATE(2026,4,0),IF(Mitarbeiter!$D259="",DATE(2026,4,0),Mitarbeiter!$D259),TODAY()),Einstellungen!$F$13:$F$67)))*N(Mitarbeiter!$E259)/IF(Einstellungen!$C$11="7 Tage",7,5),N('Ist-Stunden'!H259)+(N(Krankheitstage!I259)+N(Krankheitstage!U259))*N($C259))))</f>
        <v/>
      </c>
      <c r="AM259" s="76">
        <f>IF($B259="",0,IF(Einstellungen!$C$10="Ja",MAX(IF(Einstellungen!$C$11="7 Tage",MAX(0,(MIN(DATE(2026,5,0),IF(Mitarbeiter!$D259="",DATE(2026,5,0),Mitarbeiter!$D259),TODAY()))-(MAX(DATE(2026,4,1),Mitarbeiter!$C259))+1),MAX(0,NETWORKDAYS(MAX(DATE(2026,4,1),Mitarbeiter!$C259),MIN(DATE(2026,5,0),IF(Mitarbeiter!$D259="",DATE(2026,5,0),Mitarbeiter!$D259),TODAY()),Einstellungen!$F$13:$F$67)))*N(Mitarbeiter!$E259)/IF(Einstellungen!$C$11="7 Tage",7,5),N('Ist-Stunden'!I259)),MAX(IF(Einstellungen!$C$11="7 Tage",MAX(0,(MIN(DATE(2026,5,0),IF(Mitarbeiter!$D259="",DATE(2026,5,0),Mitarbeiter!$D259),TODAY()))-(MAX(DATE(2026,4,1),Mitarbeiter!$C259))+1),MAX(0,NETWORKDAYS(MAX(DATE(2026,4,1),Mitarbeiter!$C259),MIN(DATE(2026,5,0),IF(Mitarbeiter!$D259="",DATE(2026,5,0),Mitarbeiter!$D259),TODAY()),Einstellungen!$F$13:$F$67)))*N(Mitarbeiter!$E259)/IF(Einstellungen!$C$11="7 Tage",7,5),N('Ist-Stunden'!I259)+(N(Krankheitstage!J259)+N(Krankheitstage!V259))*N($C259))))</f>
        <v/>
      </c>
      <c r="AN259" s="76">
        <f>IF($B259="",0,IF(Einstellungen!$C$10="Ja",MAX(IF(Einstellungen!$C$11="7 Tage",MAX(0,(MIN(DATE(2026,6,0),IF(Mitarbeiter!$D259="",DATE(2026,6,0),Mitarbeiter!$D259),TODAY()))-(MAX(DATE(2026,5,1),Mitarbeiter!$C259))+1),MAX(0,NETWORKDAYS(MAX(DATE(2026,5,1),Mitarbeiter!$C259),MIN(DATE(2026,6,0),IF(Mitarbeiter!$D259="",DATE(2026,6,0),Mitarbeiter!$D259),TODAY()),Einstellungen!$F$13:$F$67)))*N(Mitarbeiter!$E259)/IF(Einstellungen!$C$11="7 Tage",7,5),N('Ist-Stunden'!J259)),MAX(IF(Einstellungen!$C$11="7 Tage",MAX(0,(MIN(DATE(2026,6,0),IF(Mitarbeiter!$D259="",DATE(2026,6,0),Mitarbeiter!$D259),TODAY()))-(MAX(DATE(2026,5,1),Mitarbeiter!$C259))+1),MAX(0,NETWORKDAYS(MAX(DATE(2026,5,1),Mitarbeiter!$C259),MIN(DATE(2026,6,0),IF(Mitarbeiter!$D259="",DATE(2026,6,0),Mitarbeiter!$D259),TODAY()),Einstellungen!$F$13:$F$67)))*N(Mitarbeiter!$E259)/IF(Einstellungen!$C$11="7 Tage",7,5),N('Ist-Stunden'!J259)+(N(Krankheitstage!K259)+N(Krankheitstage!W259))*N($C259))))</f>
        <v/>
      </c>
      <c r="AO259" s="76">
        <f>IF($B259="",0,IF(Einstellungen!$C$10="Ja",MAX(IF(Einstellungen!$C$11="7 Tage",MAX(0,(MIN(DATE(2026,7,0),IF(Mitarbeiter!$D259="",DATE(2026,7,0),Mitarbeiter!$D259),TODAY()))-(MAX(DATE(2026,6,1),Mitarbeiter!$C259))+1),MAX(0,NETWORKDAYS(MAX(DATE(2026,6,1),Mitarbeiter!$C259),MIN(DATE(2026,7,0),IF(Mitarbeiter!$D259="",DATE(2026,7,0),Mitarbeiter!$D259),TODAY()),Einstellungen!$F$13:$F$67)))*N(Mitarbeiter!$E259)/IF(Einstellungen!$C$11="7 Tage",7,5),N('Ist-Stunden'!K259)),MAX(IF(Einstellungen!$C$11="7 Tage",MAX(0,(MIN(DATE(2026,7,0),IF(Mitarbeiter!$D259="",DATE(2026,7,0),Mitarbeiter!$D259),TODAY()))-(MAX(DATE(2026,6,1),Mitarbeiter!$C259))+1),MAX(0,NETWORKDAYS(MAX(DATE(2026,6,1),Mitarbeiter!$C259),MIN(DATE(2026,7,0),IF(Mitarbeiter!$D259="",DATE(2026,7,0),Mitarbeiter!$D259),TODAY()),Einstellungen!$F$13:$F$67)))*N(Mitarbeiter!$E259)/IF(Einstellungen!$C$11="7 Tage",7,5),N('Ist-Stunden'!K259)+(N(Krankheitstage!L259)+N(Krankheitstage!X259))*N($C259))))</f>
        <v/>
      </c>
      <c r="AP259" s="76">
        <f>IF($B259="",0,IF(Einstellungen!$C$10="Ja",MAX(IF(Einstellungen!$C$11="7 Tage",MAX(0,(MIN(DATE(2026,8,0),IF(Mitarbeiter!$D259="",DATE(2026,8,0),Mitarbeiter!$D259),TODAY()))-(MAX(DATE(2026,7,1),Mitarbeiter!$C259))+1),MAX(0,NETWORKDAYS(MAX(DATE(2026,7,1),Mitarbeiter!$C259),MIN(DATE(2026,8,0),IF(Mitarbeiter!$D259="",DATE(2026,8,0),Mitarbeiter!$D259),TODAY()),Einstellungen!$F$13:$F$67)))*N(Mitarbeiter!$E259)/IF(Einstellungen!$C$11="7 Tage",7,5),N('Ist-Stunden'!L259)),MAX(IF(Einstellungen!$C$11="7 Tage",MAX(0,(MIN(DATE(2026,8,0),IF(Mitarbeiter!$D259="",DATE(2026,8,0),Mitarbeiter!$D259),TODAY()))-(MAX(DATE(2026,7,1),Mitarbeiter!$C259))+1),MAX(0,NETWORKDAYS(MAX(DATE(2026,7,1),Mitarbeiter!$C259),MIN(DATE(2026,8,0),IF(Mitarbeiter!$D259="",DATE(2026,8,0),Mitarbeiter!$D259),TODAY()),Einstellungen!$F$13:$F$67)))*N(Mitarbeiter!$E259)/IF(Einstellungen!$C$11="7 Tage",7,5),N('Ist-Stunden'!L259)+(N(Krankheitstage!M259)+N(Krankheitstage!Y259))*N($C259))))</f>
        <v/>
      </c>
      <c r="AQ259" s="76">
        <f>IF($B259="",0,IF(Einstellungen!$C$10="Ja",MAX(IF(Einstellungen!$C$11="7 Tage",MAX(0,(MIN(DATE(2026,9,0),IF(Mitarbeiter!$D259="",DATE(2026,9,0),Mitarbeiter!$D259),TODAY()))-(MAX(DATE(2026,8,1),Mitarbeiter!$C259))+1),MAX(0,NETWORKDAYS(MAX(DATE(2026,8,1),Mitarbeiter!$C259),MIN(DATE(2026,9,0),IF(Mitarbeiter!$D259="",DATE(2026,9,0),Mitarbeiter!$D259),TODAY()),Einstellungen!$F$13:$F$67)))*N(Mitarbeiter!$E259)/IF(Einstellungen!$C$11="7 Tage",7,5),N('Ist-Stunden'!M259)),MAX(IF(Einstellungen!$C$11="7 Tage",MAX(0,(MIN(DATE(2026,9,0),IF(Mitarbeiter!$D259="",DATE(2026,9,0),Mitarbeiter!$D259),TODAY()))-(MAX(DATE(2026,8,1),Mitarbeiter!$C259))+1),MAX(0,NETWORKDAYS(MAX(DATE(2026,8,1),Mitarbeiter!$C259),MIN(DATE(2026,9,0),IF(Mitarbeiter!$D259="",DATE(2026,9,0),Mitarbeiter!$D259),TODAY()),Einstellungen!$F$13:$F$67)))*N(Mitarbeiter!$E259)/IF(Einstellungen!$C$11="7 Tage",7,5),N('Ist-Stunden'!M259)+(N(Krankheitstage!N259)+N(Krankheitstage!Z259))*N($C259))))</f>
        <v/>
      </c>
      <c r="AR259" s="76">
        <f>IF($B259="",0,IF(Einstellungen!$C$10="Ja",MAX(IF(Einstellungen!$C$11="7 Tage",MAX(0,(MIN(DATE(2026,10,0),IF(Mitarbeiter!$D259="",DATE(2026,10,0),Mitarbeiter!$D259),TODAY()))-(MAX(DATE(2026,9,1),Mitarbeiter!$C259))+1),MAX(0,NETWORKDAYS(MAX(DATE(2026,9,1),Mitarbeiter!$C259),MIN(DATE(2026,10,0),IF(Mitarbeiter!$D259="",DATE(2026,10,0),Mitarbeiter!$D259),TODAY()),Einstellungen!$F$13:$F$67)))*N(Mitarbeiter!$E259)/IF(Einstellungen!$C$11="7 Tage",7,5),N('Ist-Stunden'!N259)),MAX(IF(Einstellungen!$C$11="7 Tage",MAX(0,(MIN(DATE(2026,10,0),IF(Mitarbeiter!$D259="",DATE(2026,10,0),Mitarbeiter!$D259),TODAY()))-(MAX(DATE(2026,9,1),Mitarbeiter!$C259))+1),MAX(0,NETWORKDAYS(MAX(DATE(2026,9,1),Mitarbeiter!$C259),MIN(DATE(2026,10,0),IF(Mitarbeiter!$D259="",DATE(2026,10,0),Mitarbeiter!$D259),TODAY()),Einstellungen!$F$13:$F$67)))*N(Mitarbeiter!$E259)/IF(Einstellungen!$C$11="7 Tage",7,5),N('Ist-Stunden'!N259)+(N(Krankheitstage!O259)+N(Krankheitstage!AA259))*N($C259))))</f>
        <v/>
      </c>
      <c r="AS259" s="76">
        <f>IF($B259="",0,IF(Einstellungen!$C$10="Ja",MAX(IF(Einstellungen!$C$11="7 Tage",MAX(0,(MIN(DATE(2026,11,0),IF(Mitarbeiter!$D259="",DATE(2026,11,0),Mitarbeiter!$D259),TODAY()))-(MAX(DATE(2026,10,1),Mitarbeiter!$C259))+1),MAX(0,NETWORKDAYS(MAX(DATE(2026,10,1),Mitarbeiter!$C259),MIN(DATE(2026,11,0),IF(Mitarbeiter!$D259="",DATE(2026,11,0),Mitarbeiter!$D259),TODAY()),Einstellungen!$F$13:$F$67)))*N(Mitarbeiter!$E259)/IF(Einstellungen!$C$11="7 Tage",7,5),N('Ist-Stunden'!O259)),MAX(IF(Einstellungen!$C$11="7 Tage",MAX(0,(MIN(DATE(2026,11,0),IF(Mitarbeiter!$D259="",DATE(2026,11,0),Mitarbeiter!$D259),TODAY()))-(MAX(DATE(2026,10,1),Mitarbeiter!$C259))+1),MAX(0,NETWORKDAYS(MAX(DATE(2026,10,1),Mitarbeiter!$C259),MIN(DATE(2026,11,0),IF(Mitarbeiter!$D259="",DATE(2026,11,0),Mitarbeiter!$D259),TODAY()),Einstellungen!$F$13:$F$67)))*N(Mitarbeiter!$E259)/IF(Einstellungen!$C$11="7 Tage",7,5),N('Ist-Stunden'!O259)+(N(Krankheitstage!P259)+N(Krankheitstage!AB259))*N($C259))))</f>
        <v/>
      </c>
      <c r="AT259" s="76">
        <f>IF($B259="",0,IF(Einstellungen!$C$10="Ja",MAX(IF(Einstellungen!$C$11="7 Tage",MAX(0,(MIN(DATE(2026,12,0),IF(Mitarbeiter!$D259="",DATE(2026,12,0),Mitarbeiter!$D259),TODAY()))-(MAX(DATE(2026,11,1),Mitarbeiter!$C259))+1),MAX(0,NETWORKDAYS(MAX(DATE(2026,11,1),Mitarbeiter!$C259),MIN(DATE(2026,12,0),IF(Mitarbeiter!$D259="",DATE(2026,12,0),Mitarbeiter!$D259),TODAY()),Einstellungen!$F$13:$F$67)))*N(Mitarbeiter!$E259)/IF(Einstellungen!$C$11="7 Tage",7,5),N('Ist-Stunden'!P259)),MAX(IF(Einstellungen!$C$11="7 Tage",MAX(0,(MIN(DATE(2026,12,0),IF(Mitarbeiter!$D259="",DATE(2026,12,0),Mitarbeiter!$D259),TODAY()))-(MAX(DATE(2026,11,1),Mitarbeiter!$C259))+1),MAX(0,NETWORKDAYS(MAX(DATE(2026,11,1),Mitarbeiter!$C259),MIN(DATE(2026,12,0),IF(Mitarbeiter!$D259="",DATE(2026,12,0),Mitarbeiter!$D259),TODAY()),Einstellungen!$F$13:$F$67)))*N(Mitarbeiter!$E259)/IF(Einstellungen!$C$11="7 Tage",7,5),N('Ist-Stunden'!P259)+(N(Krankheitstage!Q259)+N(Krankheitstage!AC259))*N($C259))))</f>
        <v/>
      </c>
      <c r="AU259" s="76">
        <f>IF($B259="",0,IF(Einstellungen!$C$10="Ja",MAX(IF(Einstellungen!$C$11="7 Tage",MAX(0,(MIN(DATE(2026,13,0),IF(Mitarbeiter!$D259="",DATE(2026,13,0),Mitarbeiter!$D259),TODAY()))-(MAX(DATE(2026,12,1),Mitarbeiter!$C259))+1),MAX(0,NETWORKDAYS(MAX(DATE(2026,12,1),Mitarbeiter!$C259),MIN(DATE(2026,13,0),IF(Mitarbeiter!$D259="",DATE(2026,13,0),Mitarbeiter!$D259),TODAY()),Einstellungen!$F$13:$F$67)))*N(Mitarbeiter!$E259)/IF(Einstellungen!$C$11="7 Tage",7,5),N('Ist-Stunden'!Q259)),MAX(IF(Einstellungen!$C$11="7 Tage",MAX(0,(MIN(DATE(2026,13,0),IF(Mitarbeiter!$D259="",DATE(2026,13,0),Mitarbeiter!$D259),TODAY()))-(MAX(DATE(2026,12,1),Mitarbeiter!$C259))+1),MAX(0,NETWORKDAYS(MAX(DATE(2026,12,1),Mitarbeiter!$C259),MIN(DATE(2026,13,0),IF(Mitarbeiter!$D259="",DATE(2026,13,0),Mitarbeiter!$D259),TODAY()),Einstellungen!$F$13:$F$67)))*N(Mitarbeiter!$E259)/IF(Einstellungen!$C$11="7 Tage",7,5),N('Ist-Stunden'!Q259)+(N(Krankheitstage!R259)+N(Krankheitstage!AD259))*N($C259))))</f>
        <v/>
      </c>
      <c r="AV259" s="76">
        <f>IF($B259="",0,IF(Einstellungen!$C$10="Ja",MAX(IF(Einstellungen!$C$11="7 Tage",MAX(0,(MIN(DATE(2027,2,0),IF(Mitarbeiter!$D259="",DATE(2027,2,0),Mitarbeiter!$D259),TODAY()))-(MAX(DATE(2027,1,1),Mitarbeiter!$C259))+1),MAX(0,NETWORKDAYS(MAX(DATE(2027,1,1),Mitarbeiter!$C259),MIN(DATE(2027,2,0),IF(Mitarbeiter!$D259="",DATE(2027,2,0),Mitarbeiter!$D259),TODAY()),Einstellungen!$F$13:$F$67)))*N(Mitarbeiter!$E259)/IF(Einstellungen!$C$11="7 Tage",7,5),N('Ist-Stunden'!R259)),MAX(IF(Einstellungen!$C$11="7 Tage",MAX(0,(MIN(DATE(2027,2,0),IF(Mitarbeiter!$D259="",DATE(2027,2,0),Mitarbeiter!$D259),TODAY()))-(MAX(DATE(2027,1,1),Mitarbeiter!$C259))+1),MAX(0,NETWORKDAYS(MAX(DATE(2027,1,1),Mitarbeiter!$C259),MIN(DATE(2027,2,0),IF(Mitarbeiter!$D259="",DATE(2027,2,0),Mitarbeiter!$D259),TODAY()),Einstellungen!$F$13:$F$67)))*N(Mitarbeiter!$E259)/IF(Einstellungen!$C$11="7 Tage",7,5),N('Ist-Stunden'!R259)+(N(Krankheitstage!AE259)+N(Krankheitstage!AQ259))*N($C259))))</f>
        <v/>
      </c>
      <c r="AW259" s="76">
        <f>IF($B259="",0,IF(Einstellungen!$C$10="Ja",MAX(IF(Einstellungen!$C$11="7 Tage",MAX(0,(MIN(DATE(2027,3,0),IF(Mitarbeiter!$D259="",DATE(2027,3,0),Mitarbeiter!$D259),TODAY()))-(MAX(DATE(2027,2,1),Mitarbeiter!$C259))+1),MAX(0,NETWORKDAYS(MAX(DATE(2027,2,1),Mitarbeiter!$C259),MIN(DATE(2027,3,0),IF(Mitarbeiter!$D259="",DATE(2027,3,0),Mitarbeiter!$D259),TODAY()),Einstellungen!$F$13:$F$67)))*N(Mitarbeiter!$E259)/IF(Einstellungen!$C$11="7 Tage",7,5),N('Ist-Stunden'!S259)),MAX(IF(Einstellungen!$C$11="7 Tage",MAX(0,(MIN(DATE(2027,3,0),IF(Mitarbeiter!$D259="",DATE(2027,3,0),Mitarbeiter!$D259),TODAY()))-(MAX(DATE(2027,2,1),Mitarbeiter!$C259))+1),MAX(0,NETWORKDAYS(MAX(DATE(2027,2,1),Mitarbeiter!$C259),MIN(DATE(2027,3,0),IF(Mitarbeiter!$D259="",DATE(2027,3,0),Mitarbeiter!$D259),TODAY()),Einstellungen!$F$13:$F$67)))*N(Mitarbeiter!$E259)/IF(Einstellungen!$C$11="7 Tage",7,5),N('Ist-Stunden'!S259)+(N(Krankheitstage!AF259)+N(Krankheitstage!AR259))*N($C259))))</f>
        <v/>
      </c>
      <c r="AX259" s="76">
        <f>IF($B259="",0,IF(Einstellungen!$C$10="Ja",MAX(IF(Einstellungen!$C$11="7 Tage",MAX(0,(MIN(DATE(2027,4,0),IF(Mitarbeiter!$D259="",DATE(2027,4,0),Mitarbeiter!$D259),TODAY()))-(MAX(DATE(2027,3,1),Mitarbeiter!$C259))+1),MAX(0,NETWORKDAYS(MAX(DATE(2027,3,1),Mitarbeiter!$C259),MIN(DATE(2027,4,0),IF(Mitarbeiter!$D259="",DATE(2027,4,0),Mitarbeiter!$D259),TODAY()),Einstellungen!$F$13:$F$67)))*N(Mitarbeiter!$E259)/IF(Einstellungen!$C$11="7 Tage",7,5),N('Ist-Stunden'!T259)),MAX(IF(Einstellungen!$C$11="7 Tage",MAX(0,(MIN(DATE(2027,4,0),IF(Mitarbeiter!$D259="",DATE(2027,4,0),Mitarbeiter!$D259),TODAY()))-(MAX(DATE(2027,3,1),Mitarbeiter!$C259))+1),MAX(0,NETWORKDAYS(MAX(DATE(2027,3,1),Mitarbeiter!$C259),MIN(DATE(2027,4,0),IF(Mitarbeiter!$D259="",DATE(2027,4,0),Mitarbeiter!$D259),TODAY()),Einstellungen!$F$13:$F$67)))*N(Mitarbeiter!$E259)/IF(Einstellungen!$C$11="7 Tage",7,5),N('Ist-Stunden'!T259)+(N(Krankheitstage!AG259)+N(Krankheitstage!AS259))*N($C259))))</f>
        <v/>
      </c>
      <c r="AY259" s="76">
        <f>IF($B259="",0,IF(Einstellungen!$C$10="Ja",MAX(IF(Einstellungen!$C$11="7 Tage",MAX(0,(MIN(DATE(2027,5,0),IF(Mitarbeiter!$D259="",DATE(2027,5,0),Mitarbeiter!$D259),TODAY()))-(MAX(DATE(2027,4,1),Mitarbeiter!$C259))+1),MAX(0,NETWORKDAYS(MAX(DATE(2027,4,1),Mitarbeiter!$C259),MIN(DATE(2027,5,0),IF(Mitarbeiter!$D259="",DATE(2027,5,0),Mitarbeiter!$D259),TODAY()),Einstellungen!$F$13:$F$67)))*N(Mitarbeiter!$E259)/IF(Einstellungen!$C$11="7 Tage",7,5),N('Ist-Stunden'!U259)),MAX(IF(Einstellungen!$C$11="7 Tage",MAX(0,(MIN(DATE(2027,5,0),IF(Mitarbeiter!$D259="",DATE(2027,5,0),Mitarbeiter!$D259),TODAY()))-(MAX(DATE(2027,4,1),Mitarbeiter!$C259))+1),MAX(0,NETWORKDAYS(MAX(DATE(2027,4,1),Mitarbeiter!$C259),MIN(DATE(2027,5,0),IF(Mitarbeiter!$D259="",DATE(2027,5,0),Mitarbeiter!$D259),TODAY()),Einstellungen!$F$13:$F$67)))*N(Mitarbeiter!$E259)/IF(Einstellungen!$C$11="7 Tage",7,5),N('Ist-Stunden'!U259)+(N(Krankheitstage!AH259)+N(Krankheitstage!AT259))*N($C259))))</f>
        <v/>
      </c>
      <c r="AZ259" s="76">
        <f>IF($B259="",0,IF(Einstellungen!$C$10="Ja",MAX(IF(Einstellungen!$C$11="7 Tage",MAX(0,(MIN(DATE(2027,6,0),IF(Mitarbeiter!$D259="",DATE(2027,6,0),Mitarbeiter!$D259),TODAY()))-(MAX(DATE(2027,5,1),Mitarbeiter!$C259))+1),MAX(0,NETWORKDAYS(MAX(DATE(2027,5,1),Mitarbeiter!$C259),MIN(DATE(2027,6,0),IF(Mitarbeiter!$D259="",DATE(2027,6,0),Mitarbeiter!$D259),TODAY()),Einstellungen!$F$13:$F$67)))*N(Mitarbeiter!$E259)/IF(Einstellungen!$C$11="7 Tage",7,5),N('Ist-Stunden'!V259)),MAX(IF(Einstellungen!$C$11="7 Tage",MAX(0,(MIN(DATE(2027,6,0),IF(Mitarbeiter!$D259="",DATE(2027,6,0),Mitarbeiter!$D259),TODAY()))-(MAX(DATE(2027,5,1),Mitarbeiter!$C259))+1),MAX(0,NETWORKDAYS(MAX(DATE(2027,5,1),Mitarbeiter!$C259),MIN(DATE(2027,6,0),IF(Mitarbeiter!$D259="",DATE(2027,6,0),Mitarbeiter!$D259),TODAY()),Einstellungen!$F$13:$F$67)))*N(Mitarbeiter!$E259)/IF(Einstellungen!$C$11="7 Tage",7,5),N('Ist-Stunden'!V259)+(N(Krankheitstage!AI259)+N(Krankheitstage!AU259))*N($C259))))</f>
        <v/>
      </c>
      <c r="BA259" s="76">
        <f>IF($B259="",0,IF(Einstellungen!$C$10="Ja",MAX(IF(Einstellungen!$C$11="7 Tage",MAX(0,(MIN(DATE(2027,7,0),IF(Mitarbeiter!$D259="",DATE(2027,7,0),Mitarbeiter!$D259),TODAY()))-(MAX(DATE(2027,6,1),Mitarbeiter!$C259))+1),MAX(0,NETWORKDAYS(MAX(DATE(2027,6,1),Mitarbeiter!$C259),MIN(DATE(2027,7,0),IF(Mitarbeiter!$D259="",DATE(2027,7,0),Mitarbeiter!$D259),TODAY()),Einstellungen!$F$13:$F$67)))*N(Mitarbeiter!$E259)/IF(Einstellungen!$C$11="7 Tage",7,5),N('Ist-Stunden'!W259)),MAX(IF(Einstellungen!$C$11="7 Tage",MAX(0,(MIN(DATE(2027,7,0),IF(Mitarbeiter!$D259="",DATE(2027,7,0),Mitarbeiter!$D259),TODAY()))-(MAX(DATE(2027,6,1),Mitarbeiter!$C259))+1),MAX(0,NETWORKDAYS(MAX(DATE(2027,6,1),Mitarbeiter!$C259),MIN(DATE(2027,7,0),IF(Mitarbeiter!$D259="",DATE(2027,7,0),Mitarbeiter!$D259),TODAY()),Einstellungen!$F$13:$F$67)))*N(Mitarbeiter!$E259)/IF(Einstellungen!$C$11="7 Tage",7,5),N('Ist-Stunden'!W259)+(N(Krankheitstage!AJ259)+N(Krankheitstage!AV259))*N($C259))))</f>
        <v/>
      </c>
      <c r="BB259" s="76">
        <f>IF($B259="",0,IF(Einstellungen!$C$10="Ja",MAX(IF(Einstellungen!$C$11="7 Tage",MAX(0,(MIN(DATE(2027,8,0),IF(Mitarbeiter!$D259="",DATE(2027,8,0),Mitarbeiter!$D259),TODAY()))-(MAX(DATE(2027,7,1),Mitarbeiter!$C259))+1),MAX(0,NETWORKDAYS(MAX(DATE(2027,7,1),Mitarbeiter!$C259),MIN(DATE(2027,8,0),IF(Mitarbeiter!$D259="",DATE(2027,8,0),Mitarbeiter!$D259),TODAY()),Einstellungen!$F$13:$F$67)))*N(Mitarbeiter!$E259)/IF(Einstellungen!$C$11="7 Tage",7,5),N('Ist-Stunden'!X259)),MAX(IF(Einstellungen!$C$11="7 Tage",MAX(0,(MIN(DATE(2027,8,0),IF(Mitarbeiter!$D259="",DATE(2027,8,0),Mitarbeiter!$D259),TODAY()))-(MAX(DATE(2027,7,1),Mitarbeiter!$C259))+1),MAX(0,NETWORKDAYS(MAX(DATE(2027,7,1),Mitarbeiter!$C259),MIN(DATE(2027,8,0),IF(Mitarbeiter!$D259="",DATE(2027,8,0),Mitarbeiter!$D259),TODAY()),Einstellungen!$F$13:$F$67)))*N(Mitarbeiter!$E259)/IF(Einstellungen!$C$11="7 Tage",7,5),N('Ist-Stunden'!X259)+(N(Krankheitstage!AK259)+N(Krankheitstage!AW259))*N($C259))))</f>
        <v/>
      </c>
      <c r="BC259" s="76">
        <f>IF($B259="",0,IF(Einstellungen!$C$10="Ja",MAX(IF(Einstellungen!$C$11="7 Tage",MAX(0,(MIN(DATE(2027,9,0),IF(Mitarbeiter!$D259="",DATE(2027,9,0),Mitarbeiter!$D259),TODAY()))-(MAX(DATE(2027,8,1),Mitarbeiter!$C259))+1),MAX(0,NETWORKDAYS(MAX(DATE(2027,8,1),Mitarbeiter!$C259),MIN(DATE(2027,9,0),IF(Mitarbeiter!$D259="",DATE(2027,9,0),Mitarbeiter!$D259),TODAY()),Einstellungen!$F$13:$F$67)))*N(Mitarbeiter!$E259)/IF(Einstellungen!$C$11="7 Tage",7,5),N('Ist-Stunden'!Y259)),MAX(IF(Einstellungen!$C$11="7 Tage",MAX(0,(MIN(DATE(2027,9,0),IF(Mitarbeiter!$D259="",DATE(2027,9,0),Mitarbeiter!$D259),TODAY()))-(MAX(DATE(2027,8,1),Mitarbeiter!$C259))+1),MAX(0,NETWORKDAYS(MAX(DATE(2027,8,1),Mitarbeiter!$C259),MIN(DATE(2027,9,0),IF(Mitarbeiter!$D259="",DATE(2027,9,0),Mitarbeiter!$D259),TODAY()),Einstellungen!$F$13:$F$67)))*N(Mitarbeiter!$E259)/IF(Einstellungen!$C$11="7 Tage",7,5),N('Ist-Stunden'!Y259)+(N(Krankheitstage!AL259)+N(Krankheitstage!AX259))*N($C259))))</f>
        <v/>
      </c>
      <c r="BD259" s="76">
        <f>IF($B259="",0,IF(Einstellungen!$C$10="Ja",MAX(IF(Einstellungen!$C$11="7 Tage",MAX(0,(MIN(DATE(2027,10,0),IF(Mitarbeiter!$D259="",DATE(2027,10,0),Mitarbeiter!$D259),TODAY()))-(MAX(DATE(2027,9,1),Mitarbeiter!$C259))+1),MAX(0,NETWORKDAYS(MAX(DATE(2027,9,1),Mitarbeiter!$C259),MIN(DATE(2027,10,0),IF(Mitarbeiter!$D259="",DATE(2027,10,0),Mitarbeiter!$D259),TODAY()),Einstellungen!$F$13:$F$67)))*N(Mitarbeiter!$E259)/IF(Einstellungen!$C$11="7 Tage",7,5),N('Ist-Stunden'!Z259)),MAX(IF(Einstellungen!$C$11="7 Tage",MAX(0,(MIN(DATE(2027,10,0),IF(Mitarbeiter!$D259="",DATE(2027,10,0),Mitarbeiter!$D259),TODAY()))-(MAX(DATE(2027,9,1),Mitarbeiter!$C259))+1),MAX(0,NETWORKDAYS(MAX(DATE(2027,9,1),Mitarbeiter!$C259),MIN(DATE(2027,10,0),IF(Mitarbeiter!$D259="",DATE(2027,10,0),Mitarbeiter!$D259),TODAY()),Einstellungen!$F$13:$F$67)))*N(Mitarbeiter!$E259)/IF(Einstellungen!$C$11="7 Tage",7,5),N('Ist-Stunden'!Z259)+(N(Krankheitstage!AM259)+N(Krankheitstage!AY259))*N($C259))))</f>
        <v/>
      </c>
      <c r="BE259" s="76">
        <f>IF($B259="",0,IF(Einstellungen!$C$10="Ja",MAX(IF(Einstellungen!$C$11="7 Tage",MAX(0,(MIN(DATE(2027,11,0),IF(Mitarbeiter!$D259="",DATE(2027,11,0),Mitarbeiter!$D259),TODAY()))-(MAX(DATE(2027,10,1),Mitarbeiter!$C259))+1),MAX(0,NETWORKDAYS(MAX(DATE(2027,10,1),Mitarbeiter!$C259),MIN(DATE(2027,11,0),IF(Mitarbeiter!$D259="",DATE(2027,11,0),Mitarbeiter!$D259),TODAY()),Einstellungen!$F$13:$F$67)))*N(Mitarbeiter!$E259)/IF(Einstellungen!$C$11="7 Tage",7,5),N('Ist-Stunden'!AA259)),MAX(IF(Einstellungen!$C$11="7 Tage",MAX(0,(MIN(DATE(2027,11,0),IF(Mitarbeiter!$D259="",DATE(2027,11,0),Mitarbeiter!$D259),TODAY()))-(MAX(DATE(2027,10,1),Mitarbeiter!$C259))+1),MAX(0,NETWORKDAYS(MAX(DATE(2027,10,1),Mitarbeiter!$C259),MIN(DATE(2027,11,0),IF(Mitarbeiter!$D259="",DATE(2027,11,0),Mitarbeiter!$D259),TODAY()),Einstellungen!$F$13:$F$67)))*N(Mitarbeiter!$E259)/IF(Einstellungen!$C$11="7 Tage",7,5),N('Ist-Stunden'!AA259)+(N(Krankheitstage!AN259)+N(Krankheitstage!AZ259))*N($C259))))</f>
        <v/>
      </c>
      <c r="BF259" s="76">
        <f>IF($B259="",0,IF(Einstellungen!$C$10="Ja",MAX(IF(Einstellungen!$C$11="7 Tage",MAX(0,(MIN(DATE(2027,12,0),IF(Mitarbeiter!$D259="",DATE(2027,12,0),Mitarbeiter!$D259),TODAY()))-(MAX(DATE(2027,11,1),Mitarbeiter!$C259))+1),MAX(0,NETWORKDAYS(MAX(DATE(2027,11,1),Mitarbeiter!$C259),MIN(DATE(2027,12,0),IF(Mitarbeiter!$D259="",DATE(2027,12,0),Mitarbeiter!$D259),TODAY()),Einstellungen!$F$13:$F$67)))*N(Mitarbeiter!$E259)/IF(Einstellungen!$C$11="7 Tage",7,5),N('Ist-Stunden'!AB259)),MAX(IF(Einstellungen!$C$11="7 Tage",MAX(0,(MIN(DATE(2027,12,0),IF(Mitarbeiter!$D259="",DATE(2027,12,0),Mitarbeiter!$D259),TODAY()))-(MAX(DATE(2027,11,1),Mitarbeiter!$C259))+1),MAX(0,NETWORKDAYS(MAX(DATE(2027,11,1),Mitarbeiter!$C259),MIN(DATE(2027,12,0),IF(Mitarbeiter!$D259="",DATE(2027,12,0),Mitarbeiter!$D259),TODAY()),Einstellungen!$F$13:$F$67)))*N(Mitarbeiter!$E259)/IF(Einstellungen!$C$11="7 Tage",7,5),N('Ist-Stunden'!AB259)+(N(Krankheitstage!AO259)+N(Krankheitstage!BA259))*N($C259))))</f>
        <v/>
      </c>
      <c r="BG259" s="76">
        <f>IF($B259="",0,IF(Einstellungen!$C$10="Ja",MAX(IF(Einstellungen!$C$11="7 Tage",MAX(0,(MIN(DATE(2027,13,0),IF(Mitarbeiter!$D259="",DATE(2027,13,0),Mitarbeiter!$D259),TODAY()))-(MAX(DATE(2027,12,1),Mitarbeiter!$C259))+1),MAX(0,NETWORKDAYS(MAX(DATE(2027,12,1),Mitarbeiter!$C259),MIN(DATE(2027,13,0),IF(Mitarbeiter!$D259="",DATE(2027,13,0),Mitarbeiter!$D259),TODAY()),Einstellungen!$F$13:$F$67)))*N(Mitarbeiter!$E259)/IF(Einstellungen!$C$11="7 Tage",7,5),N('Ist-Stunden'!AC259)),MAX(IF(Einstellungen!$C$11="7 Tage",MAX(0,(MIN(DATE(2027,13,0),IF(Mitarbeiter!$D259="",DATE(2027,13,0),Mitarbeiter!$D259),TODAY()))-(MAX(DATE(2027,12,1),Mitarbeiter!$C259))+1),MAX(0,NETWORKDAYS(MAX(DATE(2027,12,1),Mitarbeiter!$C259),MIN(DATE(2027,13,0),IF(Mitarbeiter!$D259="",DATE(2027,13,0),Mitarbeiter!$D259),TODAY()),Einstellungen!$F$13:$F$67)))*N(Mitarbeiter!$E259)/IF(Einstellungen!$C$11="7 Tage",7,5),N('Ist-Stunden'!AC259)+(N(Krankheitstage!AP259)+N(Krankheitstage!BB259))*N($C259))))</f>
        <v/>
      </c>
      <c r="BH259" s="76">
        <f>IF($B259="",0,IF(Einstellungen!$C$10="Ja",MAX(IF(Einstellungen!$C$11="7 Tage",MAX(0,(MIN(DATE(2028,2,0),IF(Mitarbeiter!$D259="",DATE(2028,2,0),Mitarbeiter!$D259),TODAY()))-(MAX(DATE(2028,1,1),Mitarbeiter!$C259))+1),MAX(0,NETWORKDAYS(MAX(DATE(2028,1,1),Mitarbeiter!$C259),MIN(DATE(2028,2,0),IF(Mitarbeiter!$D259="",DATE(2028,2,0),Mitarbeiter!$D259),TODAY()),Einstellungen!$F$13:$F$67)))*N(Mitarbeiter!$E259)/IF(Einstellungen!$C$11="7 Tage",7,5),N('Ist-Stunden'!AD259)),MAX(IF(Einstellungen!$C$11="7 Tage",MAX(0,(MIN(DATE(2028,2,0),IF(Mitarbeiter!$D259="",DATE(2028,2,0),Mitarbeiter!$D259),TODAY()))-(MAX(DATE(2028,1,1),Mitarbeiter!$C259))+1),MAX(0,NETWORKDAYS(MAX(DATE(2028,1,1),Mitarbeiter!$C259),MIN(DATE(2028,2,0),IF(Mitarbeiter!$D259="",DATE(2028,2,0),Mitarbeiter!$D259),TODAY()),Einstellungen!$F$13:$F$67)))*N(Mitarbeiter!$E259)/IF(Einstellungen!$C$11="7 Tage",7,5),N('Ist-Stunden'!AD259)+(N(Krankheitstage!BC259)+N(Krankheitstage!BO259))*N($C259))))</f>
        <v/>
      </c>
      <c r="BI259" s="76">
        <f>IF($B259="",0,IF(Einstellungen!$C$10="Ja",MAX(IF(Einstellungen!$C$11="7 Tage",MAX(0,(MIN(DATE(2028,3,0),IF(Mitarbeiter!$D259="",DATE(2028,3,0),Mitarbeiter!$D259),TODAY()))-(MAX(DATE(2028,2,1),Mitarbeiter!$C259))+1),MAX(0,NETWORKDAYS(MAX(DATE(2028,2,1),Mitarbeiter!$C259),MIN(DATE(2028,3,0),IF(Mitarbeiter!$D259="",DATE(2028,3,0),Mitarbeiter!$D259),TODAY()),Einstellungen!$F$13:$F$67)))*N(Mitarbeiter!$E259)/IF(Einstellungen!$C$11="7 Tage",7,5),N('Ist-Stunden'!AE259)),MAX(IF(Einstellungen!$C$11="7 Tage",MAX(0,(MIN(DATE(2028,3,0),IF(Mitarbeiter!$D259="",DATE(2028,3,0),Mitarbeiter!$D259),TODAY()))-(MAX(DATE(2028,2,1),Mitarbeiter!$C259))+1),MAX(0,NETWORKDAYS(MAX(DATE(2028,2,1),Mitarbeiter!$C259),MIN(DATE(2028,3,0),IF(Mitarbeiter!$D259="",DATE(2028,3,0),Mitarbeiter!$D259),TODAY()),Einstellungen!$F$13:$F$67)))*N(Mitarbeiter!$E259)/IF(Einstellungen!$C$11="7 Tage",7,5),N('Ist-Stunden'!AE259)+(N(Krankheitstage!BD259)+N(Krankheitstage!BP259))*N($C259))))</f>
        <v/>
      </c>
      <c r="BJ259" s="76">
        <f>IF($B259="",0,IF(Einstellungen!$C$10="Ja",MAX(IF(Einstellungen!$C$11="7 Tage",MAX(0,(MIN(DATE(2028,4,0),IF(Mitarbeiter!$D259="",DATE(2028,4,0),Mitarbeiter!$D259),TODAY()))-(MAX(DATE(2028,3,1),Mitarbeiter!$C259))+1),MAX(0,NETWORKDAYS(MAX(DATE(2028,3,1),Mitarbeiter!$C259),MIN(DATE(2028,4,0),IF(Mitarbeiter!$D259="",DATE(2028,4,0),Mitarbeiter!$D259),TODAY()),Einstellungen!$F$13:$F$67)))*N(Mitarbeiter!$E259)/IF(Einstellungen!$C$11="7 Tage",7,5),N('Ist-Stunden'!AF259)),MAX(IF(Einstellungen!$C$11="7 Tage",MAX(0,(MIN(DATE(2028,4,0),IF(Mitarbeiter!$D259="",DATE(2028,4,0),Mitarbeiter!$D259),TODAY()))-(MAX(DATE(2028,3,1),Mitarbeiter!$C259))+1),MAX(0,NETWORKDAYS(MAX(DATE(2028,3,1),Mitarbeiter!$C259),MIN(DATE(2028,4,0),IF(Mitarbeiter!$D259="",DATE(2028,4,0),Mitarbeiter!$D259),TODAY()),Einstellungen!$F$13:$F$67)))*N(Mitarbeiter!$E259)/IF(Einstellungen!$C$11="7 Tage",7,5),N('Ist-Stunden'!AF259)+(N(Krankheitstage!BE259)+N(Krankheitstage!BQ259))*N($C259))))</f>
        <v/>
      </c>
      <c r="BK259" s="76">
        <f>IF($B259="",0,IF(Einstellungen!$C$10="Ja",MAX(IF(Einstellungen!$C$11="7 Tage",MAX(0,(MIN(DATE(2028,5,0),IF(Mitarbeiter!$D259="",DATE(2028,5,0),Mitarbeiter!$D259),TODAY()))-(MAX(DATE(2028,4,1),Mitarbeiter!$C259))+1),MAX(0,NETWORKDAYS(MAX(DATE(2028,4,1),Mitarbeiter!$C259),MIN(DATE(2028,5,0),IF(Mitarbeiter!$D259="",DATE(2028,5,0),Mitarbeiter!$D259),TODAY()),Einstellungen!$F$13:$F$67)))*N(Mitarbeiter!$E259)/IF(Einstellungen!$C$11="7 Tage",7,5),N('Ist-Stunden'!AG259)),MAX(IF(Einstellungen!$C$11="7 Tage",MAX(0,(MIN(DATE(2028,5,0),IF(Mitarbeiter!$D259="",DATE(2028,5,0),Mitarbeiter!$D259),TODAY()))-(MAX(DATE(2028,4,1),Mitarbeiter!$C259))+1),MAX(0,NETWORKDAYS(MAX(DATE(2028,4,1),Mitarbeiter!$C259),MIN(DATE(2028,5,0),IF(Mitarbeiter!$D259="",DATE(2028,5,0),Mitarbeiter!$D259),TODAY()),Einstellungen!$F$13:$F$67)))*N(Mitarbeiter!$E259)/IF(Einstellungen!$C$11="7 Tage",7,5),N('Ist-Stunden'!AG259)+(N(Krankheitstage!BF259)+N(Krankheitstage!BR259))*N($C259))))</f>
        <v/>
      </c>
      <c r="BL259" s="76">
        <f>IF($B259="",0,IF(Einstellungen!$C$10="Ja",MAX(IF(Einstellungen!$C$11="7 Tage",MAX(0,(MIN(DATE(2028,6,0),IF(Mitarbeiter!$D259="",DATE(2028,6,0),Mitarbeiter!$D259),TODAY()))-(MAX(DATE(2028,5,1),Mitarbeiter!$C259))+1),MAX(0,NETWORKDAYS(MAX(DATE(2028,5,1),Mitarbeiter!$C259),MIN(DATE(2028,6,0),IF(Mitarbeiter!$D259="",DATE(2028,6,0),Mitarbeiter!$D259),TODAY()),Einstellungen!$F$13:$F$67)))*N(Mitarbeiter!$E259)/IF(Einstellungen!$C$11="7 Tage",7,5),N('Ist-Stunden'!AH259)),MAX(IF(Einstellungen!$C$11="7 Tage",MAX(0,(MIN(DATE(2028,6,0),IF(Mitarbeiter!$D259="",DATE(2028,6,0),Mitarbeiter!$D259),TODAY()))-(MAX(DATE(2028,5,1),Mitarbeiter!$C259))+1),MAX(0,NETWORKDAYS(MAX(DATE(2028,5,1),Mitarbeiter!$C259),MIN(DATE(2028,6,0),IF(Mitarbeiter!$D259="",DATE(2028,6,0),Mitarbeiter!$D259),TODAY()),Einstellungen!$F$13:$F$67)))*N(Mitarbeiter!$E259)/IF(Einstellungen!$C$11="7 Tage",7,5),N('Ist-Stunden'!AH259)+(N(Krankheitstage!BG259)+N(Krankheitstage!BS259))*N($C259))))</f>
        <v/>
      </c>
      <c r="BM259" s="76">
        <f>IF($B259="",0,IF(Einstellungen!$C$10="Ja",MAX(IF(Einstellungen!$C$11="7 Tage",MAX(0,(MIN(DATE(2028,7,0),IF(Mitarbeiter!$D259="",DATE(2028,7,0),Mitarbeiter!$D259),TODAY()))-(MAX(DATE(2028,6,1),Mitarbeiter!$C259))+1),MAX(0,NETWORKDAYS(MAX(DATE(2028,6,1),Mitarbeiter!$C259),MIN(DATE(2028,7,0),IF(Mitarbeiter!$D259="",DATE(2028,7,0),Mitarbeiter!$D259),TODAY()),Einstellungen!$F$13:$F$67)))*N(Mitarbeiter!$E259)/IF(Einstellungen!$C$11="7 Tage",7,5),N('Ist-Stunden'!AI259)),MAX(IF(Einstellungen!$C$11="7 Tage",MAX(0,(MIN(DATE(2028,7,0),IF(Mitarbeiter!$D259="",DATE(2028,7,0),Mitarbeiter!$D259),TODAY()))-(MAX(DATE(2028,6,1),Mitarbeiter!$C259))+1),MAX(0,NETWORKDAYS(MAX(DATE(2028,6,1),Mitarbeiter!$C259),MIN(DATE(2028,7,0),IF(Mitarbeiter!$D259="",DATE(2028,7,0),Mitarbeiter!$D259),TODAY()),Einstellungen!$F$13:$F$67)))*N(Mitarbeiter!$E259)/IF(Einstellungen!$C$11="7 Tage",7,5),N('Ist-Stunden'!AI259)+(N(Krankheitstage!BH259)+N(Krankheitstage!BT259))*N($C259))))</f>
        <v/>
      </c>
      <c r="BN259" s="76">
        <f>IF($B259="",0,IF(Einstellungen!$C$10="Ja",MAX(IF(Einstellungen!$C$11="7 Tage",MAX(0,(MIN(DATE(2028,8,0),IF(Mitarbeiter!$D259="",DATE(2028,8,0),Mitarbeiter!$D259),TODAY()))-(MAX(DATE(2028,7,1),Mitarbeiter!$C259))+1),MAX(0,NETWORKDAYS(MAX(DATE(2028,7,1),Mitarbeiter!$C259),MIN(DATE(2028,8,0),IF(Mitarbeiter!$D259="",DATE(2028,8,0),Mitarbeiter!$D259),TODAY()),Einstellungen!$F$13:$F$67)))*N(Mitarbeiter!$E259)/IF(Einstellungen!$C$11="7 Tage",7,5),N('Ist-Stunden'!AJ259)),MAX(IF(Einstellungen!$C$11="7 Tage",MAX(0,(MIN(DATE(2028,8,0),IF(Mitarbeiter!$D259="",DATE(2028,8,0),Mitarbeiter!$D259),TODAY()))-(MAX(DATE(2028,7,1),Mitarbeiter!$C259))+1),MAX(0,NETWORKDAYS(MAX(DATE(2028,7,1),Mitarbeiter!$C259),MIN(DATE(2028,8,0),IF(Mitarbeiter!$D259="",DATE(2028,8,0),Mitarbeiter!$D259),TODAY()),Einstellungen!$F$13:$F$67)))*N(Mitarbeiter!$E259)/IF(Einstellungen!$C$11="7 Tage",7,5),N('Ist-Stunden'!AJ259)+(N(Krankheitstage!BI259)+N(Krankheitstage!BU259))*N($C259))))</f>
        <v/>
      </c>
      <c r="BO259" s="76">
        <f>IF($B259="",0,IF(Einstellungen!$C$10="Ja",MAX(IF(Einstellungen!$C$11="7 Tage",MAX(0,(MIN(DATE(2028,9,0),IF(Mitarbeiter!$D259="",DATE(2028,9,0),Mitarbeiter!$D259),TODAY()))-(MAX(DATE(2028,8,1),Mitarbeiter!$C259))+1),MAX(0,NETWORKDAYS(MAX(DATE(2028,8,1),Mitarbeiter!$C259),MIN(DATE(2028,9,0),IF(Mitarbeiter!$D259="",DATE(2028,9,0),Mitarbeiter!$D259),TODAY()),Einstellungen!$F$13:$F$67)))*N(Mitarbeiter!$E259)/IF(Einstellungen!$C$11="7 Tage",7,5),N('Ist-Stunden'!AK259)),MAX(IF(Einstellungen!$C$11="7 Tage",MAX(0,(MIN(DATE(2028,9,0),IF(Mitarbeiter!$D259="",DATE(2028,9,0),Mitarbeiter!$D259),TODAY()))-(MAX(DATE(2028,8,1),Mitarbeiter!$C259))+1),MAX(0,NETWORKDAYS(MAX(DATE(2028,8,1),Mitarbeiter!$C259),MIN(DATE(2028,9,0),IF(Mitarbeiter!$D259="",DATE(2028,9,0),Mitarbeiter!$D259),TODAY()),Einstellungen!$F$13:$F$67)))*N(Mitarbeiter!$E259)/IF(Einstellungen!$C$11="7 Tage",7,5),N('Ist-Stunden'!AK259)+(N(Krankheitstage!BJ259)+N(Krankheitstage!BV259))*N($C259))))</f>
        <v/>
      </c>
      <c r="BP259" s="76">
        <f>IF($B259="",0,IF(Einstellungen!$C$10="Ja",MAX(IF(Einstellungen!$C$11="7 Tage",MAX(0,(MIN(DATE(2028,10,0),IF(Mitarbeiter!$D259="",DATE(2028,10,0),Mitarbeiter!$D259),TODAY()))-(MAX(DATE(2028,9,1),Mitarbeiter!$C259))+1),MAX(0,NETWORKDAYS(MAX(DATE(2028,9,1),Mitarbeiter!$C259),MIN(DATE(2028,10,0),IF(Mitarbeiter!$D259="",DATE(2028,10,0),Mitarbeiter!$D259),TODAY()),Einstellungen!$F$13:$F$67)))*N(Mitarbeiter!$E259)/IF(Einstellungen!$C$11="7 Tage",7,5),N('Ist-Stunden'!AL259)),MAX(IF(Einstellungen!$C$11="7 Tage",MAX(0,(MIN(DATE(2028,10,0),IF(Mitarbeiter!$D259="",DATE(2028,10,0),Mitarbeiter!$D259),TODAY()))-(MAX(DATE(2028,9,1),Mitarbeiter!$C259))+1),MAX(0,NETWORKDAYS(MAX(DATE(2028,9,1),Mitarbeiter!$C259),MIN(DATE(2028,10,0),IF(Mitarbeiter!$D259="",DATE(2028,10,0),Mitarbeiter!$D259),TODAY()),Einstellungen!$F$13:$F$67)))*N(Mitarbeiter!$E259)/IF(Einstellungen!$C$11="7 Tage",7,5),N('Ist-Stunden'!AL259)+(N(Krankheitstage!BK259)+N(Krankheitstage!BW259))*N($C259))))</f>
        <v/>
      </c>
      <c r="BQ259" s="76">
        <f>IF($B259="",0,IF(Einstellungen!$C$10="Ja",MAX(IF(Einstellungen!$C$11="7 Tage",MAX(0,(MIN(DATE(2028,11,0),IF(Mitarbeiter!$D259="",DATE(2028,11,0),Mitarbeiter!$D259),TODAY()))-(MAX(DATE(2028,10,1),Mitarbeiter!$C259))+1),MAX(0,NETWORKDAYS(MAX(DATE(2028,10,1),Mitarbeiter!$C259),MIN(DATE(2028,11,0),IF(Mitarbeiter!$D259="",DATE(2028,11,0),Mitarbeiter!$D259),TODAY()),Einstellungen!$F$13:$F$67)))*N(Mitarbeiter!$E259)/IF(Einstellungen!$C$11="7 Tage",7,5),N('Ist-Stunden'!AM259)),MAX(IF(Einstellungen!$C$11="7 Tage",MAX(0,(MIN(DATE(2028,11,0),IF(Mitarbeiter!$D259="",DATE(2028,11,0),Mitarbeiter!$D259),TODAY()))-(MAX(DATE(2028,10,1),Mitarbeiter!$C259))+1),MAX(0,NETWORKDAYS(MAX(DATE(2028,10,1),Mitarbeiter!$C259),MIN(DATE(2028,11,0),IF(Mitarbeiter!$D259="",DATE(2028,11,0),Mitarbeiter!$D259),TODAY()),Einstellungen!$F$13:$F$67)))*N(Mitarbeiter!$E259)/IF(Einstellungen!$C$11="7 Tage",7,5),N('Ist-Stunden'!AM259)+(N(Krankheitstage!BL259)+N(Krankheitstage!BX259))*N($C259))))</f>
        <v/>
      </c>
      <c r="BR259" s="76">
        <f>IF($B259="",0,IF(Einstellungen!$C$10="Ja",MAX(IF(Einstellungen!$C$11="7 Tage",MAX(0,(MIN(DATE(2028,12,0),IF(Mitarbeiter!$D259="",DATE(2028,12,0),Mitarbeiter!$D259),TODAY()))-(MAX(DATE(2028,11,1),Mitarbeiter!$C259))+1),MAX(0,NETWORKDAYS(MAX(DATE(2028,11,1),Mitarbeiter!$C259),MIN(DATE(2028,12,0),IF(Mitarbeiter!$D259="",DATE(2028,12,0),Mitarbeiter!$D259),TODAY()),Einstellungen!$F$13:$F$67)))*N(Mitarbeiter!$E259)/IF(Einstellungen!$C$11="7 Tage",7,5),N('Ist-Stunden'!AN259)),MAX(IF(Einstellungen!$C$11="7 Tage",MAX(0,(MIN(DATE(2028,12,0),IF(Mitarbeiter!$D259="",DATE(2028,12,0),Mitarbeiter!$D259),TODAY()))-(MAX(DATE(2028,11,1),Mitarbeiter!$C259))+1),MAX(0,NETWORKDAYS(MAX(DATE(2028,11,1),Mitarbeiter!$C259),MIN(DATE(2028,12,0),IF(Mitarbeiter!$D259="",DATE(2028,12,0),Mitarbeiter!$D259),TODAY()),Einstellungen!$F$13:$F$67)))*N(Mitarbeiter!$E259)/IF(Einstellungen!$C$11="7 Tage",7,5),N('Ist-Stunden'!AN259)+(N(Krankheitstage!BM259)+N(Krankheitstage!BY259))*N($C259))))</f>
        <v/>
      </c>
      <c r="BS259" s="76">
        <f>IF($B259="",0,IF(Einstellungen!$C$10="Ja",MAX(IF(Einstellungen!$C$11="7 Tage",MAX(0,(MIN(DATE(2028,13,0),IF(Mitarbeiter!$D259="",DATE(2028,13,0),Mitarbeiter!$D259),TODAY()))-(MAX(DATE(2028,12,1),Mitarbeiter!$C259))+1),MAX(0,NETWORKDAYS(MAX(DATE(2028,12,1),Mitarbeiter!$C259),MIN(DATE(2028,13,0),IF(Mitarbeiter!$D259="",DATE(2028,13,0),Mitarbeiter!$D259),TODAY()),Einstellungen!$F$13:$F$67)))*N(Mitarbeiter!$E259)/IF(Einstellungen!$C$11="7 Tage",7,5),N('Ist-Stunden'!AO259)),MAX(IF(Einstellungen!$C$11="7 Tage",MAX(0,(MIN(DATE(2028,13,0),IF(Mitarbeiter!$D259="",DATE(2028,13,0),Mitarbeiter!$D259),TODAY()))-(MAX(DATE(2028,12,1),Mitarbeiter!$C259))+1),MAX(0,NETWORKDAYS(MAX(DATE(2028,12,1),Mitarbeiter!$C259),MIN(DATE(2028,13,0),IF(Mitarbeiter!$D259="",DATE(2028,13,0),Mitarbeiter!$D259),TODAY()),Einstellungen!$F$13:$F$67)))*N(Mitarbeiter!$E259)/IF(Einstellungen!$C$11="7 Tage",7,5),N('Ist-Stunden'!AO259)+(N(Krankheitstage!BN259)+N(Krankheitstage!BZ259))*N($C259))))</f>
        <v/>
      </c>
      <c r="BT259" s="76">
        <f>IF($B259="",0,IF(Einstellungen!$C$10="Ja",MAX(IF(Einstellungen!$C$11="7 Tage",MAX(0,(MIN(DATE(2029,2,0),IF(Mitarbeiter!$D259="",DATE(2029,2,0),Mitarbeiter!$D259),TODAY()))-(MAX(DATE(2029,1,1),Mitarbeiter!$C259))+1),MAX(0,NETWORKDAYS(MAX(DATE(2029,1,1),Mitarbeiter!$C259),MIN(DATE(2029,2,0),IF(Mitarbeiter!$D259="",DATE(2029,2,0),Mitarbeiter!$D259),TODAY()),Einstellungen!$F$13:$F$67)))*N(Mitarbeiter!$E259)/IF(Einstellungen!$C$11="7 Tage",7,5),N('Ist-Stunden'!AP259)),MAX(IF(Einstellungen!$C$11="7 Tage",MAX(0,(MIN(DATE(2029,2,0),IF(Mitarbeiter!$D259="",DATE(2029,2,0),Mitarbeiter!$D259),TODAY()))-(MAX(DATE(2029,1,1),Mitarbeiter!$C259))+1),MAX(0,NETWORKDAYS(MAX(DATE(2029,1,1),Mitarbeiter!$C259),MIN(DATE(2029,2,0),IF(Mitarbeiter!$D259="",DATE(2029,2,0),Mitarbeiter!$D259),TODAY()),Einstellungen!$F$13:$F$67)))*N(Mitarbeiter!$E259)/IF(Einstellungen!$C$11="7 Tage",7,5),N('Ist-Stunden'!AP259)+(N(Krankheitstage!CA259)+N(Krankheitstage!CM259))*N($C259))))</f>
        <v/>
      </c>
      <c r="BU259" s="76">
        <f>IF($B259="",0,IF(Einstellungen!$C$10="Ja",MAX(IF(Einstellungen!$C$11="7 Tage",MAX(0,(MIN(DATE(2029,3,0),IF(Mitarbeiter!$D259="",DATE(2029,3,0),Mitarbeiter!$D259),TODAY()))-(MAX(DATE(2029,2,1),Mitarbeiter!$C259))+1),MAX(0,NETWORKDAYS(MAX(DATE(2029,2,1),Mitarbeiter!$C259),MIN(DATE(2029,3,0),IF(Mitarbeiter!$D259="",DATE(2029,3,0),Mitarbeiter!$D259),TODAY()),Einstellungen!$F$13:$F$67)))*N(Mitarbeiter!$E259)/IF(Einstellungen!$C$11="7 Tage",7,5),N('Ist-Stunden'!AQ259)),MAX(IF(Einstellungen!$C$11="7 Tage",MAX(0,(MIN(DATE(2029,3,0),IF(Mitarbeiter!$D259="",DATE(2029,3,0),Mitarbeiter!$D259),TODAY()))-(MAX(DATE(2029,2,1),Mitarbeiter!$C259))+1),MAX(0,NETWORKDAYS(MAX(DATE(2029,2,1),Mitarbeiter!$C259),MIN(DATE(2029,3,0),IF(Mitarbeiter!$D259="",DATE(2029,3,0),Mitarbeiter!$D259),TODAY()),Einstellungen!$F$13:$F$67)))*N(Mitarbeiter!$E259)/IF(Einstellungen!$C$11="7 Tage",7,5),N('Ist-Stunden'!AQ259)+(N(Krankheitstage!CB259)+N(Krankheitstage!CN259))*N($C259))))</f>
        <v/>
      </c>
      <c r="BV259" s="76">
        <f>IF($B259="",0,IF(Einstellungen!$C$10="Ja",MAX(IF(Einstellungen!$C$11="7 Tage",MAX(0,(MIN(DATE(2029,4,0),IF(Mitarbeiter!$D259="",DATE(2029,4,0),Mitarbeiter!$D259),TODAY()))-(MAX(DATE(2029,3,1),Mitarbeiter!$C259))+1),MAX(0,NETWORKDAYS(MAX(DATE(2029,3,1),Mitarbeiter!$C259),MIN(DATE(2029,4,0),IF(Mitarbeiter!$D259="",DATE(2029,4,0),Mitarbeiter!$D259),TODAY()),Einstellungen!$F$13:$F$67)))*N(Mitarbeiter!$E259)/IF(Einstellungen!$C$11="7 Tage",7,5),N('Ist-Stunden'!AR259)),MAX(IF(Einstellungen!$C$11="7 Tage",MAX(0,(MIN(DATE(2029,4,0),IF(Mitarbeiter!$D259="",DATE(2029,4,0),Mitarbeiter!$D259),TODAY()))-(MAX(DATE(2029,3,1),Mitarbeiter!$C259))+1),MAX(0,NETWORKDAYS(MAX(DATE(2029,3,1),Mitarbeiter!$C259),MIN(DATE(2029,4,0),IF(Mitarbeiter!$D259="",DATE(2029,4,0),Mitarbeiter!$D259),TODAY()),Einstellungen!$F$13:$F$67)))*N(Mitarbeiter!$E259)/IF(Einstellungen!$C$11="7 Tage",7,5),N('Ist-Stunden'!AR259)+(N(Krankheitstage!CC259)+N(Krankheitstage!CO259))*N($C259))))</f>
        <v/>
      </c>
      <c r="BW259" s="76">
        <f>IF($B259="",0,IF(Einstellungen!$C$10="Ja",MAX(IF(Einstellungen!$C$11="7 Tage",MAX(0,(MIN(DATE(2029,5,0),IF(Mitarbeiter!$D259="",DATE(2029,5,0),Mitarbeiter!$D259),TODAY()))-(MAX(DATE(2029,4,1),Mitarbeiter!$C259))+1),MAX(0,NETWORKDAYS(MAX(DATE(2029,4,1),Mitarbeiter!$C259),MIN(DATE(2029,5,0),IF(Mitarbeiter!$D259="",DATE(2029,5,0),Mitarbeiter!$D259),TODAY()),Einstellungen!$F$13:$F$67)))*N(Mitarbeiter!$E259)/IF(Einstellungen!$C$11="7 Tage",7,5),N('Ist-Stunden'!AS259)),MAX(IF(Einstellungen!$C$11="7 Tage",MAX(0,(MIN(DATE(2029,5,0),IF(Mitarbeiter!$D259="",DATE(2029,5,0),Mitarbeiter!$D259),TODAY()))-(MAX(DATE(2029,4,1),Mitarbeiter!$C259))+1),MAX(0,NETWORKDAYS(MAX(DATE(2029,4,1),Mitarbeiter!$C259),MIN(DATE(2029,5,0),IF(Mitarbeiter!$D259="",DATE(2029,5,0),Mitarbeiter!$D259),TODAY()),Einstellungen!$F$13:$F$67)))*N(Mitarbeiter!$E259)/IF(Einstellungen!$C$11="7 Tage",7,5),N('Ist-Stunden'!AS259)+(N(Krankheitstage!CD259)+N(Krankheitstage!CP259))*N($C259))))</f>
        <v/>
      </c>
      <c r="BX259" s="76">
        <f>IF($B259="",0,IF(Einstellungen!$C$10="Ja",MAX(IF(Einstellungen!$C$11="7 Tage",MAX(0,(MIN(DATE(2029,6,0),IF(Mitarbeiter!$D259="",DATE(2029,6,0),Mitarbeiter!$D259),TODAY()))-(MAX(DATE(2029,5,1),Mitarbeiter!$C259))+1),MAX(0,NETWORKDAYS(MAX(DATE(2029,5,1),Mitarbeiter!$C259),MIN(DATE(2029,6,0),IF(Mitarbeiter!$D259="",DATE(2029,6,0),Mitarbeiter!$D259),TODAY()),Einstellungen!$F$13:$F$67)))*N(Mitarbeiter!$E259)/IF(Einstellungen!$C$11="7 Tage",7,5),N('Ist-Stunden'!AT259)),MAX(IF(Einstellungen!$C$11="7 Tage",MAX(0,(MIN(DATE(2029,6,0),IF(Mitarbeiter!$D259="",DATE(2029,6,0),Mitarbeiter!$D259),TODAY()))-(MAX(DATE(2029,5,1),Mitarbeiter!$C259))+1),MAX(0,NETWORKDAYS(MAX(DATE(2029,5,1),Mitarbeiter!$C259),MIN(DATE(2029,6,0),IF(Mitarbeiter!$D259="",DATE(2029,6,0),Mitarbeiter!$D259),TODAY()),Einstellungen!$F$13:$F$67)))*N(Mitarbeiter!$E259)/IF(Einstellungen!$C$11="7 Tage",7,5),N('Ist-Stunden'!AT259)+(N(Krankheitstage!CE259)+N(Krankheitstage!CQ259))*N($C259))))</f>
        <v/>
      </c>
      <c r="BY259" s="76">
        <f>IF($B259="",0,IF(Einstellungen!$C$10="Ja",MAX(IF(Einstellungen!$C$11="7 Tage",MAX(0,(MIN(DATE(2029,7,0),IF(Mitarbeiter!$D259="",DATE(2029,7,0),Mitarbeiter!$D259),TODAY()))-(MAX(DATE(2029,6,1),Mitarbeiter!$C259))+1),MAX(0,NETWORKDAYS(MAX(DATE(2029,6,1),Mitarbeiter!$C259),MIN(DATE(2029,7,0),IF(Mitarbeiter!$D259="",DATE(2029,7,0),Mitarbeiter!$D259),TODAY()),Einstellungen!$F$13:$F$67)))*N(Mitarbeiter!$E259)/IF(Einstellungen!$C$11="7 Tage",7,5),N('Ist-Stunden'!AU259)),MAX(IF(Einstellungen!$C$11="7 Tage",MAX(0,(MIN(DATE(2029,7,0),IF(Mitarbeiter!$D259="",DATE(2029,7,0),Mitarbeiter!$D259),TODAY()))-(MAX(DATE(2029,6,1),Mitarbeiter!$C259))+1),MAX(0,NETWORKDAYS(MAX(DATE(2029,6,1),Mitarbeiter!$C259),MIN(DATE(2029,7,0),IF(Mitarbeiter!$D259="",DATE(2029,7,0),Mitarbeiter!$D259),TODAY()),Einstellungen!$F$13:$F$67)))*N(Mitarbeiter!$E259)/IF(Einstellungen!$C$11="7 Tage",7,5),N('Ist-Stunden'!AU259)+(N(Krankheitstage!CF259)+N(Krankheitstage!CR259))*N($C259))))</f>
        <v/>
      </c>
      <c r="BZ259" s="76">
        <f>IF($B259="",0,IF(Einstellungen!$C$10="Ja",MAX(IF(Einstellungen!$C$11="7 Tage",MAX(0,(MIN(DATE(2029,8,0),IF(Mitarbeiter!$D259="",DATE(2029,8,0),Mitarbeiter!$D259),TODAY()))-(MAX(DATE(2029,7,1),Mitarbeiter!$C259))+1),MAX(0,NETWORKDAYS(MAX(DATE(2029,7,1),Mitarbeiter!$C259),MIN(DATE(2029,8,0),IF(Mitarbeiter!$D259="",DATE(2029,8,0),Mitarbeiter!$D259),TODAY()),Einstellungen!$F$13:$F$67)))*N(Mitarbeiter!$E259)/IF(Einstellungen!$C$11="7 Tage",7,5),N('Ist-Stunden'!AV259)),MAX(IF(Einstellungen!$C$11="7 Tage",MAX(0,(MIN(DATE(2029,8,0),IF(Mitarbeiter!$D259="",DATE(2029,8,0),Mitarbeiter!$D259),TODAY()))-(MAX(DATE(2029,7,1),Mitarbeiter!$C259))+1),MAX(0,NETWORKDAYS(MAX(DATE(2029,7,1),Mitarbeiter!$C259),MIN(DATE(2029,8,0),IF(Mitarbeiter!$D259="",DATE(2029,8,0),Mitarbeiter!$D259),TODAY()),Einstellungen!$F$13:$F$67)))*N(Mitarbeiter!$E259)/IF(Einstellungen!$C$11="7 Tage",7,5),N('Ist-Stunden'!AV259)+(N(Krankheitstage!CG259)+N(Krankheitstage!CS259))*N($C259))))</f>
        <v/>
      </c>
      <c r="CA259" s="76">
        <f>IF($B259="",0,IF(Einstellungen!$C$10="Ja",MAX(IF(Einstellungen!$C$11="7 Tage",MAX(0,(MIN(DATE(2029,9,0),IF(Mitarbeiter!$D259="",DATE(2029,9,0),Mitarbeiter!$D259),TODAY()))-(MAX(DATE(2029,8,1),Mitarbeiter!$C259))+1),MAX(0,NETWORKDAYS(MAX(DATE(2029,8,1),Mitarbeiter!$C259),MIN(DATE(2029,9,0),IF(Mitarbeiter!$D259="",DATE(2029,9,0),Mitarbeiter!$D259),TODAY()),Einstellungen!$F$13:$F$67)))*N(Mitarbeiter!$E259)/IF(Einstellungen!$C$11="7 Tage",7,5),N('Ist-Stunden'!AW259)),MAX(IF(Einstellungen!$C$11="7 Tage",MAX(0,(MIN(DATE(2029,9,0),IF(Mitarbeiter!$D259="",DATE(2029,9,0),Mitarbeiter!$D259),TODAY()))-(MAX(DATE(2029,8,1),Mitarbeiter!$C259))+1),MAX(0,NETWORKDAYS(MAX(DATE(2029,8,1),Mitarbeiter!$C259),MIN(DATE(2029,9,0),IF(Mitarbeiter!$D259="",DATE(2029,9,0),Mitarbeiter!$D259),TODAY()),Einstellungen!$F$13:$F$67)))*N(Mitarbeiter!$E259)/IF(Einstellungen!$C$11="7 Tage",7,5),N('Ist-Stunden'!AW259)+(N(Krankheitstage!CH259)+N(Krankheitstage!CT259))*N($C259))))</f>
        <v/>
      </c>
      <c r="CB259" s="76">
        <f>IF($B259="",0,IF(Einstellungen!$C$10="Ja",MAX(IF(Einstellungen!$C$11="7 Tage",MAX(0,(MIN(DATE(2029,10,0),IF(Mitarbeiter!$D259="",DATE(2029,10,0),Mitarbeiter!$D259),TODAY()))-(MAX(DATE(2029,9,1),Mitarbeiter!$C259))+1),MAX(0,NETWORKDAYS(MAX(DATE(2029,9,1),Mitarbeiter!$C259),MIN(DATE(2029,10,0),IF(Mitarbeiter!$D259="",DATE(2029,10,0),Mitarbeiter!$D259),TODAY()),Einstellungen!$F$13:$F$67)))*N(Mitarbeiter!$E259)/IF(Einstellungen!$C$11="7 Tage",7,5),N('Ist-Stunden'!AX259)),MAX(IF(Einstellungen!$C$11="7 Tage",MAX(0,(MIN(DATE(2029,10,0),IF(Mitarbeiter!$D259="",DATE(2029,10,0),Mitarbeiter!$D259),TODAY()))-(MAX(DATE(2029,9,1),Mitarbeiter!$C259))+1),MAX(0,NETWORKDAYS(MAX(DATE(2029,9,1),Mitarbeiter!$C259),MIN(DATE(2029,10,0),IF(Mitarbeiter!$D259="",DATE(2029,10,0),Mitarbeiter!$D259),TODAY()),Einstellungen!$F$13:$F$67)))*N(Mitarbeiter!$E259)/IF(Einstellungen!$C$11="7 Tage",7,5),N('Ist-Stunden'!AX259)+(N(Krankheitstage!CI259)+N(Krankheitstage!CU259))*N($C259))))</f>
        <v/>
      </c>
      <c r="CC259" s="76">
        <f>IF($B259="",0,IF(Einstellungen!$C$10="Ja",MAX(IF(Einstellungen!$C$11="7 Tage",MAX(0,(MIN(DATE(2029,11,0),IF(Mitarbeiter!$D259="",DATE(2029,11,0),Mitarbeiter!$D259),TODAY()))-(MAX(DATE(2029,10,1),Mitarbeiter!$C259))+1),MAX(0,NETWORKDAYS(MAX(DATE(2029,10,1),Mitarbeiter!$C259),MIN(DATE(2029,11,0),IF(Mitarbeiter!$D259="",DATE(2029,11,0),Mitarbeiter!$D259),TODAY()),Einstellungen!$F$13:$F$67)))*N(Mitarbeiter!$E259)/IF(Einstellungen!$C$11="7 Tage",7,5),N('Ist-Stunden'!AY259)),MAX(IF(Einstellungen!$C$11="7 Tage",MAX(0,(MIN(DATE(2029,11,0),IF(Mitarbeiter!$D259="",DATE(2029,11,0),Mitarbeiter!$D259),TODAY()))-(MAX(DATE(2029,10,1),Mitarbeiter!$C259))+1),MAX(0,NETWORKDAYS(MAX(DATE(2029,10,1),Mitarbeiter!$C259),MIN(DATE(2029,11,0),IF(Mitarbeiter!$D259="",DATE(2029,11,0),Mitarbeiter!$D259),TODAY()),Einstellungen!$F$13:$F$67)))*N(Mitarbeiter!$E259)/IF(Einstellungen!$C$11="7 Tage",7,5),N('Ist-Stunden'!AY259)+(N(Krankheitstage!CJ259)+N(Krankheitstage!CV259))*N($C259))))</f>
        <v/>
      </c>
      <c r="CD259" s="76">
        <f>IF($B259="",0,IF(Einstellungen!$C$10="Ja",MAX(IF(Einstellungen!$C$11="7 Tage",MAX(0,(MIN(DATE(2029,12,0),IF(Mitarbeiter!$D259="",DATE(2029,12,0),Mitarbeiter!$D259),TODAY()))-(MAX(DATE(2029,11,1),Mitarbeiter!$C259))+1),MAX(0,NETWORKDAYS(MAX(DATE(2029,11,1),Mitarbeiter!$C259),MIN(DATE(2029,12,0),IF(Mitarbeiter!$D259="",DATE(2029,12,0),Mitarbeiter!$D259),TODAY()),Einstellungen!$F$13:$F$67)))*N(Mitarbeiter!$E259)/IF(Einstellungen!$C$11="7 Tage",7,5),N('Ist-Stunden'!AZ259)),MAX(IF(Einstellungen!$C$11="7 Tage",MAX(0,(MIN(DATE(2029,12,0),IF(Mitarbeiter!$D259="",DATE(2029,12,0),Mitarbeiter!$D259),TODAY()))-(MAX(DATE(2029,11,1),Mitarbeiter!$C259))+1),MAX(0,NETWORKDAYS(MAX(DATE(2029,11,1),Mitarbeiter!$C259),MIN(DATE(2029,12,0),IF(Mitarbeiter!$D259="",DATE(2029,12,0),Mitarbeiter!$D259),TODAY()),Einstellungen!$F$13:$F$67)))*N(Mitarbeiter!$E259)/IF(Einstellungen!$C$11="7 Tage",7,5),N('Ist-Stunden'!AZ259)+(N(Krankheitstage!CK259)+N(Krankheitstage!CW259))*N($C259))))</f>
        <v/>
      </c>
      <c r="CE259" s="76">
        <f>IF($B259="",0,IF(Einstellungen!$C$10="Ja",MAX(IF(Einstellungen!$C$11="7 Tage",MAX(0,(MIN(DATE(2029,13,0),IF(Mitarbeiter!$D259="",DATE(2029,13,0),Mitarbeiter!$D259),TODAY()))-(MAX(DATE(2029,12,1),Mitarbeiter!$C259))+1),MAX(0,NETWORKDAYS(MAX(DATE(2029,12,1),Mitarbeiter!$C259),MIN(DATE(2029,13,0),IF(Mitarbeiter!$D259="",DATE(2029,13,0),Mitarbeiter!$D259),TODAY()),Einstellungen!$F$13:$F$67)))*N(Mitarbeiter!$E259)/IF(Einstellungen!$C$11="7 Tage",7,5),N('Ist-Stunden'!BA259)),MAX(IF(Einstellungen!$C$11="7 Tage",MAX(0,(MIN(DATE(2029,13,0),IF(Mitarbeiter!$D259="",DATE(2029,13,0),Mitarbeiter!$D259),TODAY()))-(MAX(DATE(2029,12,1),Mitarbeiter!$C259))+1),MAX(0,NETWORKDAYS(MAX(DATE(2029,12,1),Mitarbeiter!$C259),MIN(DATE(2029,13,0),IF(Mitarbeiter!$D259="",DATE(2029,13,0),Mitarbeiter!$D259),TODAY()),Einstellungen!$F$13:$F$67)))*N(Mitarbeiter!$E259)/IF(Einstellungen!$C$11="7 Tage",7,5),N('Ist-Stunden'!BA259)+(N(Krankheitstage!CL259)+N(Krankheitstage!CX259))*N($C259))))</f>
        <v/>
      </c>
      <c r="CF259" s="76">
        <f>IF($B259="",0,IF(Einstellungen!$C$10="Ja",MAX(IF(Einstellungen!$C$11="7 Tage",MAX(0,(MIN(DATE(2030,2,0),IF(Mitarbeiter!$D259="",DATE(2030,2,0),Mitarbeiter!$D259),TODAY()))-(MAX(DATE(2030,1,1),Mitarbeiter!$C259))+1),MAX(0,NETWORKDAYS(MAX(DATE(2030,1,1),Mitarbeiter!$C259),MIN(DATE(2030,2,0),IF(Mitarbeiter!$D259="",DATE(2030,2,0),Mitarbeiter!$D259),TODAY()),Einstellungen!$F$13:$F$67)))*N(Mitarbeiter!$E259)/IF(Einstellungen!$C$11="7 Tage",7,5),N('Ist-Stunden'!BB259)),MAX(IF(Einstellungen!$C$11="7 Tage",MAX(0,(MIN(DATE(2030,2,0),IF(Mitarbeiter!$D259="",DATE(2030,2,0),Mitarbeiter!$D259),TODAY()))-(MAX(DATE(2030,1,1),Mitarbeiter!$C259))+1),MAX(0,NETWORKDAYS(MAX(DATE(2030,1,1),Mitarbeiter!$C259),MIN(DATE(2030,2,0),IF(Mitarbeiter!$D259="",DATE(2030,2,0),Mitarbeiter!$D259),TODAY()),Einstellungen!$F$13:$F$67)))*N(Mitarbeiter!$E259)/IF(Einstellungen!$C$11="7 Tage",7,5),N('Ist-Stunden'!BB259)+(N(Krankheitstage!CY259)+N(Krankheitstage!DK259))*N($C259))))</f>
        <v/>
      </c>
      <c r="CG259" s="76">
        <f>IF($B259="",0,IF(Einstellungen!$C$10="Ja",MAX(IF(Einstellungen!$C$11="7 Tage",MAX(0,(MIN(DATE(2030,3,0),IF(Mitarbeiter!$D259="",DATE(2030,3,0),Mitarbeiter!$D259),TODAY()))-(MAX(DATE(2030,2,1),Mitarbeiter!$C259))+1),MAX(0,NETWORKDAYS(MAX(DATE(2030,2,1),Mitarbeiter!$C259),MIN(DATE(2030,3,0),IF(Mitarbeiter!$D259="",DATE(2030,3,0),Mitarbeiter!$D259),TODAY()),Einstellungen!$F$13:$F$67)))*N(Mitarbeiter!$E259)/IF(Einstellungen!$C$11="7 Tage",7,5),N('Ist-Stunden'!BC259)),MAX(IF(Einstellungen!$C$11="7 Tage",MAX(0,(MIN(DATE(2030,3,0),IF(Mitarbeiter!$D259="",DATE(2030,3,0),Mitarbeiter!$D259),TODAY()))-(MAX(DATE(2030,2,1),Mitarbeiter!$C259))+1),MAX(0,NETWORKDAYS(MAX(DATE(2030,2,1),Mitarbeiter!$C259),MIN(DATE(2030,3,0),IF(Mitarbeiter!$D259="",DATE(2030,3,0),Mitarbeiter!$D259),TODAY()),Einstellungen!$F$13:$F$67)))*N(Mitarbeiter!$E259)/IF(Einstellungen!$C$11="7 Tage",7,5),N('Ist-Stunden'!BC259)+(N(Krankheitstage!CZ259)+N(Krankheitstage!DL259))*N($C259))))</f>
        <v/>
      </c>
      <c r="CH259" s="76">
        <f>IF($B259="",0,IF(Einstellungen!$C$10="Ja",MAX(IF(Einstellungen!$C$11="7 Tage",MAX(0,(MIN(DATE(2030,4,0),IF(Mitarbeiter!$D259="",DATE(2030,4,0),Mitarbeiter!$D259),TODAY()))-(MAX(DATE(2030,3,1),Mitarbeiter!$C259))+1),MAX(0,NETWORKDAYS(MAX(DATE(2030,3,1),Mitarbeiter!$C259),MIN(DATE(2030,4,0),IF(Mitarbeiter!$D259="",DATE(2030,4,0),Mitarbeiter!$D259),TODAY()),Einstellungen!$F$13:$F$67)))*N(Mitarbeiter!$E259)/IF(Einstellungen!$C$11="7 Tage",7,5),N('Ist-Stunden'!BD259)),MAX(IF(Einstellungen!$C$11="7 Tage",MAX(0,(MIN(DATE(2030,4,0),IF(Mitarbeiter!$D259="",DATE(2030,4,0),Mitarbeiter!$D259),TODAY()))-(MAX(DATE(2030,3,1),Mitarbeiter!$C259))+1),MAX(0,NETWORKDAYS(MAX(DATE(2030,3,1),Mitarbeiter!$C259),MIN(DATE(2030,4,0),IF(Mitarbeiter!$D259="",DATE(2030,4,0),Mitarbeiter!$D259),TODAY()),Einstellungen!$F$13:$F$67)))*N(Mitarbeiter!$E259)/IF(Einstellungen!$C$11="7 Tage",7,5),N('Ist-Stunden'!BD259)+(N(Krankheitstage!DA259)+N(Krankheitstage!DM259))*N($C259))))</f>
        <v/>
      </c>
      <c r="CI259" s="76">
        <f>IF($B259="",0,IF(Einstellungen!$C$10="Ja",MAX(IF(Einstellungen!$C$11="7 Tage",MAX(0,(MIN(DATE(2030,5,0),IF(Mitarbeiter!$D259="",DATE(2030,5,0),Mitarbeiter!$D259),TODAY()))-(MAX(DATE(2030,4,1),Mitarbeiter!$C259))+1),MAX(0,NETWORKDAYS(MAX(DATE(2030,4,1),Mitarbeiter!$C259),MIN(DATE(2030,5,0),IF(Mitarbeiter!$D259="",DATE(2030,5,0),Mitarbeiter!$D259),TODAY()),Einstellungen!$F$13:$F$67)))*N(Mitarbeiter!$E259)/IF(Einstellungen!$C$11="7 Tage",7,5),N('Ist-Stunden'!BE259)),MAX(IF(Einstellungen!$C$11="7 Tage",MAX(0,(MIN(DATE(2030,5,0),IF(Mitarbeiter!$D259="",DATE(2030,5,0),Mitarbeiter!$D259),TODAY()))-(MAX(DATE(2030,4,1),Mitarbeiter!$C259))+1),MAX(0,NETWORKDAYS(MAX(DATE(2030,4,1),Mitarbeiter!$C259),MIN(DATE(2030,5,0),IF(Mitarbeiter!$D259="",DATE(2030,5,0),Mitarbeiter!$D259),TODAY()),Einstellungen!$F$13:$F$67)))*N(Mitarbeiter!$E259)/IF(Einstellungen!$C$11="7 Tage",7,5),N('Ist-Stunden'!BE259)+(N(Krankheitstage!DB259)+N(Krankheitstage!DN259))*N($C259))))</f>
        <v/>
      </c>
      <c r="CJ259" s="76">
        <f>IF($B259="",0,IF(Einstellungen!$C$10="Ja",MAX(IF(Einstellungen!$C$11="7 Tage",MAX(0,(MIN(DATE(2030,6,0),IF(Mitarbeiter!$D259="",DATE(2030,6,0),Mitarbeiter!$D259),TODAY()))-(MAX(DATE(2030,5,1),Mitarbeiter!$C259))+1),MAX(0,NETWORKDAYS(MAX(DATE(2030,5,1),Mitarbeiter!$C259),MIN(DATE(2030,6,0),IF(Mitarbeiter!$D259="",DATE(2030,6,0),Mitarbeiter!$D259),TODAY()),Einstellungen!$F$13:$F$67)))*N(Mitarbeiter!$E259)/IF(Einstellungen!$C$11="7 Tage",7,5),N('Ist-Stunden'!BF259)),MAX(IF(Einstellungen!$C$11="7 Tage",MAX(0,(MIN(DATE(2030,6,0),IF(Mitarbeiter!$D259="",DATE(2030,6,0),Mitarbeiter!$D259),TODAY()))-(MAX(DATE(2030,5,1),Mitarbeiter!$C259))+1),MAX(0,NETWORKDAYS(MAX(DATE(2030,5,1),Mitarbeiter!$C259),MIN(DATE(2030,6,0),IF(Mitarbeiter!$D259="",DATE(2030,6,0),Mitarbeiter!$D259),TODAY()),Einstellungen!$F$13:$F$67)))*N(Mitarbeiter!$E259)/IF(Einstellungen!$C$11="7 Tage",7,5),N('Ist-Stunden'!BF259)+(N(Krankheitstage!DC259)+N(Krankheitstage!DO259))*N($C259))))</f>
        <v/>
      </c>
      <c r="CK259" s="76">
        <f>IF($B259="",0,IF(Einstellungen!$C$10="Ja",MAX(IF(Einstellungen!$C$11="7 Tage",MAX(0,(MIN(DATE(2030,7,0),IF(Mitarbeiter!$D259="",DATE(2030,7,0),Mitarbeiter!$D259),TODAY()))-(MAX(DATE(2030,6,1),Mitarbeiter!$C259))+1),MAX(0,NETWORKDAYS(MAX(DATE(2030,6,1),Mitarbeiter!$C259),MIN(DATE(2030,7,0),IF(Mitarbeiter!$D259="",DATE(2030,7,0),Mitarbeiter!$D259),TODAY()),Einstellungen!$F$13:$F$67)))*N(Mitarbeiter!$E259)/IF(Einstellungen!$C$11="7 Tage",7,5),N('Ist-Stunden'!BG259)),MAX(IF(Einstellungen!$C$11="7 Tage",MAX(0,(MIN(DATE(2030,7,0),IF(Mitarbeiter!$D259="",DATE(2030,7,0),Mitarbeiter!$D259),TODAY()))-(MAX(DATE(2030,6,1),Mitarbeiter!$C259))+1),MAX(0,NETWORKDAYS(MAX(DATE(2030,6,1),Mitarbeiter!$C259),MIN(DATE(2030,7,0),IF(Mitarbeiter!$D259="",DATE(2030,7,0),Mitarbeiter!$D259),TODAY()),Einstellungen!$F$13:$F$67)))*N(Mitarbeiter!$E259)/IF(Einstellungen!$C$11="7 Tage",7,5),N('Ist-Stunden'!BG259)+(N(Krankheitstage!DD259)+N(Krankheitstage!DP259))*N($C259))))</f>
        <v/>
      </c>
      <c r="CL259" s="76">
        <f>IF($B259="",0,IF(Einstellungen!$C$10="Ja",MAX(IF(Einstellungen!$C$11="7 Tage",MAX(0,(MIN(DATE(2030,8,0),IF(Mitarbeiter!$D259="",DATE(2030,8,0),Mitarbeiter!$D259),TODAY()))-(MAX(DATE(2030,7,1),Mitarbeiter!$C259))+1),MAX(0,NETWORKDAYS(MAX(DATE(2030,7,1),Mitarbeiter!$C259),MIN(DATE(2030,8,0),IF(Mitarbeiter!$D259="",DATE(2030,8,0),Mitarbeiter!$D259),TODAY()),Einstellungen!$F$13:$F$67)))*N(Mitarbeiter!$E259)/IF(Einstellungen!$C$11="7 Tage",7,5),N('Ist-Stunden'!BH259)),MAX(IF(Einstellungen!$C$11="7 Tage",MAX(0,(MIN(DATE(2030,8,0),IF(Mitarbeiter!$D259="",DATE(2030,8,0),Mitarbeiter!$D259),TODAY()))-(MAX(DATE(2030,7,1),Mitarbeiter!$C259))+1),MAX(0,NETWORKDAYS(MAX(DATE(2030,7,1),Mitarbeiter!$C259),MIN(DATE(2030,8,0),IF(Mitarbeiter!$D259="",DATE(2030,8,0),Mitarbeiter!$D259),TODAY()),Einstellungen!$F$13:$F$67)))*N(Mitarbeiter!$E259)/IF(Einstellungen!$C$11="7 Tage",7,5),N('Ist-Stunden'!BH259)+(N(Krankheitstage!DE259)+N(Krankheitstage!DQ259))*N($C259))))</f>
        <v/>
      </c>
      <c r="CM259" s="76">
        <f>IF($B259="",0,IF(Einstellungen!$C$10="Ja",MAX(IF(Einstellungen!$C$11="7 Tage",MAX(0,(MIN(DATE(2030,9,0),IF(Mitarbeiter!$D259="",DATE(2030,9,0),Mitarbeiter!$D259),TODAY()))-(MAX(DATE(2030,8,1),Mitarbeiter!$C259))+1),MAX(0,NETWORKDAYS(MAX(DATE(2030,8,1),Mitarbeiter!$C259),MIN(DATE(2030,9,0),IF(Mitarbeiter!$D259="",DATE(2030,9,0),Mitarbeiter!$D259),TODAY()),Einstellungen!$F$13:$F$67)))*N(Mitarbeiter!$E259)/IF(Einstellungen!$C$11="7 Tage",7,5),N('Ist-Stunden'!BI259)),MAX(IF(Einstellungen!$C$11="7 Tage",MAX(0,(MIN(DATE(2030,9,0),IF(Mitarbeiter!$D259="",DATE(2030,9,0),Mitarbeiter!$D259),TODAY()))-(MAX(DATE(2030,8,1),Mitarbeiter!$C259))+1),MAX(0,NETWORKDAYS(MAX(DATE(2030,8,1),Mitarbeiter!$C259),MIN(DATE(2030,9,0),IF(Mitarbeiter!$D259="",DATE(2030,9,0),Mitarbeiter!$D259),TODAY()),Einstellungen!$F$13:$F$67)))*N(Mitarbeiter!$E259)/IF(Einstellungen!$C$11="7 Tage",7,5),N('Ist-Stunden'!BI259)+(N(Krankheitstage!DF259)+N(Krankheitstage!DR259))*N($C259))))</f>
        <v/>
      </c>
      <c r="CN259" s="76">
        <f>IF($B259="",0,IF(Einstellungen!$C$10="Ja",MAX(IF(Einstellungen!$C$11="7 Tage",MAX(0,(MIN(DATE(2030,10,0),IF(Mitarbeiter!$D259="",DATE(2030,10,0),Mitarbeiter!$D259),TODAY()))-(MAX(DATE(2030,9,1),Mitarbeiter!$C259))+1),MAX(0,NETWORKDAYS(MAX(DATE(2030,9,1),Mitarbeiter!$C259),MIN(DATE(2030,10,0),IF(Mitarbeiter!$D259="",DATE(2030,10,0),Mitarbeiter!$D259),TODAY()),Einstellungen!$F$13:$F$67)))*N(Mitarbeiter!$E259)/IF(Einstellungen!$C$11="7 Tage",7,5),N('Ist-Stunden'!BJ259)),MAX(IF(Einstellungen!$C$11="7 Tage",MAX(0,(MIN(DATE(2030,10,0),IF(Mitarbeiter!$D259="",DATE(2030,10,0),Mitarbeiter!$D259),TODAY()))-(MAX(DATE(2030,9,1),Mitarbeiter!$C259))+1),MAX(0,NETWORKDAYS(MAX(DATE(2030,9,1),Mitarbeiter!$C259),MIN(DATE(2030,10,0),IF(Mitarbeiter!$D259="",DATE(2030,10,0),Mitarbeiter!$D259),TODAY()),Einstellungen!$F$13:$F$67)))*N(Mitarbeiter!$E259)/IF(Einstellungen!$C$11="7 Tage",7,5),N('Ist-Stunden'!BJ259)+(N(Krankheitstage!DG259)+N(Krankheitstage!DS259))*N($C259))))</f>
        <v/>
      </c>
      <c r="CO259" s="76">
        <f>IF($B259="",0,IF(Einstellungen!$C$10="Ja",MAX(IF(Einstellungen!$C$11="7 Tage",MAX(0,(MIN(DATE(2030,11,0),IF(Mitarbeiter!$D259="",DATE(2030,11,0),Mitarbeiter!$D259),TODAY()))-(MAX(DATE(2030,10,1),Mitarbeiter!$C259))+1),MAX(0,NETWORKDAYS(MAX(DATE(2030,10,1),Mitarbeiter!$C259),MIN(DATE(2030,11,0),IF(Mitarbeiter!$D259="",DATE(2030,11,0),Mitarbeiter!$D259),TODAY()),Einstellungen!$F$13:$F$67)))*N(Mitarbeiter!$E259)/IF(Einstellungen!$C$11="7 Tage",7,5),N('Ist-Stunden'!BK259)),MAX(IF(Einstellungen!$C$11="7 Tage",MAX(0,(MIN(DATE(2030,11,0),IF(Mitarbeiter!$D259="",DATE(2030,11,0),Mitarbeiter!$D259),TODAY()))-(MAX(DATE(2030,10,1),Mitarbeiter!$C259))+1),MAX(0,NETWORKDAYS(MAX(DATE(2030,10,1),Mitarbeiter!$C259),MIN(DATE(2030,11,0),IF(Mitarbeiter!$D259="",DATE(2030,11,0),Mitarbeiter!$D259),TODAY()),Einstellungen!$F$13:$F$67)))*N(Mitarbeiter!$E259)/IF(Einstellungen!$C$11="7 Tage",7,5),N('Ist-Stunden'!BK259)+(N(Krankheitstage!DH259)+N(Krankheitstage!DT259))*N($C259))))</f>
        <v/>
      </c>
      <c r="CP259" s="76">
        <f>IF($B259="",0,IF(Einstellungen!$C$10="Ja",MAX(IF(Einstellungen!$C$11="7 Tage",MAX(0,(MIN(DATE(2030,12,0),IF(Mitarbeiter!$D259="",DATE(2030,12,0),Mitarbeiter!$D259),TODAY()))-(MAX(DATE(2030,11,1),Mitarbeiter!$C259))+1),MAX(0,NETWORKDAYS(MAX(DATE(2030,11,1),Mitarbeiter!$C259),MIN(DATE(2030,12,0),IF(Mitarbeiter!$D259="",DATE(2030,12,0),Mitarbeiter!$D259),TODAY()),Einstellungen!$F$13:$F$67)))*N(Mitarbeiter!$E259)/IF(Einstellungen!$C$11="7 Tage",7,5),N('Ist-Stunden'!BL259)),MAX(IF(Einstellungen!$C$11="7 Tage",MAX(0,(MIN(DATE(2030,12,0),IF(Mitarbeiter!$D259="",DATE(2030,12,0),Mitarbeiter!$D259),TODAY()))-(MAX(DATE(2030,11,1),Mitarbeiter!$C259))+1),MAX(0,NETWORKDAYS(MAX(DATE(2030,11,1),Mitarbeiter!$C259),MIN(DATE(2030,12,0),IF(Mitarbeiter!$D259="",DATE(2030,12,0),Mitarbeiter!$D259),TODAY()),Einstellungen!$F$13:$F$67)))*N(Mitarbeiter!$E259)/IF(Einstellungen!$C$11="7 Tage",7,5),N('Ist-Stunden'!BL259)+(N(Krankheitstage!DI259)+N(Krankheitstage!DU259))*N($C259))))</f>
        <v/>
      </c>
      <c r="CQ259" s="76">
        <f>IF($B259="",0,IF(Einstellungen!$C$10="Ja",MAX(IF(Einstellungen!$C$11="7 Tage",MAX(0,(MIN(DATE(2030,13,0),IF(Mitarbeiter!$D259="",DATE(2030,13,0),Mitarbeiter!$D259),TODAY()))-(MAX(DATE(2030,12,1),Mitarbeiter!$C259))+1),MAX(0,NETWORKDAYS(MAX(DATE(2030,12,1),Mitarbeiter!$C259),MIN(DATE(2030,13,0),IF(Mitarbeiter!$D259="",DATE(2030,13,0),Mitarbeiter!$D259),TODAY()),Einstellungen!$F$13:$F$67)))*N(Mitarbeiter!$E259)/IF(Einstellungen!$C$11="7 Tage",7,5),N('Ist-Stunden'!BM259)),MAX(IF(Einstellungen!$C$11="7 Tage",MAX(0,(MIN(DATE(2030,13,0),IF(Mitarbeiter!$D259="",DATE(2030,13,0),Mitarbeiter!$D259),TODAY()))-(MAX(DATE(2030,12,1),Mitarbeiter!$C259))+1),MAX(0,NETWORKDAYS(MAX(DATE(2030,12,1),Mitarbeiter!$C259),MIN(DATE(2030,13,0),IF(Mitarbeiter!$D259="",DATE(2030,13,0),Mitarbeiter!$D259),TODAY()),Einstellungen!$F$13:$F$67)))*N(Mitarbeiter!$E259)/IF(Einstellungen!$C$11="7 Tage",7,5),N('Ist-Stunden'!BM259)+(N(Krankheitstage!DJ259)+N(Krankheitstage!DV259))*N($C259))))</f>
        <v/>
      </c>
    </row>
    <row r="260">
      <c r="A260" s="73">
        <f>IF(Mitarbeiter!B260="","",Mitarbeiter!A260)</f>
        <v/>
      </c>
      <c r="B260" s="6">
        <f>IF(Mitarbeiter!B260="","",Mitarbeiter!B260)</f>
        <v/>
      </c>
      <c r="C260" s="74">
        <f>IF(Mitarbeiter!B260="","",Mitarbeiter!F260)</f>
        <v/>
      </c>
      <c r="D260" s="75">
        <f>N(INDEX(Krankheitstage!$G260:$DV260,1,(Einstellungen!$C$3-2026)*24+1))</f>
        <v/>
      </c>
      <c r="E260" s="75">
        <f>N(INDEX(Krankheitstage!$G260:$DV260,1,(Einstellungen!$C$3-2026)*24+2))</f>
        <v/>
      </c>
      <c r="F260" s="75">
        <f>N(INDEX(Krankheitstage!$G260:$DV260,1,(Einstellungen!$C$3-2026)*24+3))</f>
        <v/>
      </c>
      <c r="G260" s="75">
        <f>N(INDEX(Krankheitstage!$G260:$DV260,1,(Einstellungen!$C$3-2026)*24+4))</f>
        <v/>
      </c>
      <c r="H260" s="75">
        <f>N(INDEX(Krankheitstage!$G260:$DV260,1,(Einstellungen!$C$3-2026)*24+5))</f>
        <v/>
      </c>
      <c r="I260" s="75">
        <f>N(INDEX(Krankheitstage!$G260:$DV260,1,(Einstellungen!$C$3-2026)*24+6))</f>
        <v/>
      </c>
      <c r="J260" s="75">
        <f>N(INDEX(Krankheitstage!$G260:$DV260,1,(Einstellungen!$C$3-2026)*24+7))</f>
        <v/>
      </c>
      <c r="K260" s="75">
        <f>N(INDEX(Krankheitstage!$G260:$DV260,1,(Einstellungen!$C$3-2026)*24+8))</f>
        <v/>
      </c>
      <c r="L260" s="75">
        <f>N(INDEX(Krankheitstage!$G260:$DV260,1,(Einstellungen!$C$3-2026)*24+9))</f>
        <v/>
      </c>
      <c r="M260" s="75">
        <f>N(INDEX(Krankheitstage!$G260:$DV260,1,(Einstellungen!$C$3-2026)*24+10))</f>
        <v/>
      </c>
      <c r="N260" s="75">
        <f>N(INDEX(Krankheitstage!$G260:$DV260,1,(Einstellungen!$C$3-2026)*24+11))</f>
        <v/>
      </c>
      <c r="O260" s="75">
        <f>N(INDEX(Krankheitstage!$G260:$DV260,1,(Einstellungen!$C$3-2026)*24+12))</f>
        <v/>
      </c>
      <c r="P260" s="75">
        <f>IF($B260="","",SUM(D260:O260))</f>
        <v/>
      </c>
      <c r="Q260" s="75">
        <f>N(INDEX(Krankheitstage!$G260:$DV260,1,(Einstellungen!$C$3-2026)*24+13))</f>
        <v/>
      </c>
      <c r="R260" s="75">
        <f>N(INDEX(Krankheitstage!$G260:$DV260,1,(Einstellungen!$C$3-2026)*24+14))</f>
        <v/>
      </c>
      <c r="S260" s="75">
        <f>N(INDEX(Krankheitstage!$G260:$DV260,1,(Einstellungen!$C$3-2026)*24+15))</f>
        <v/>
      </c>
      <c r="T260" s="75">
        <f>N(INDEX(Krankheitstage!$G260:$DV260,1,(Einstellungen!$C$3-2026)*24+16))</f>
        <v/>
      </c>
      <c r="U260" s="75">
        <f>N(INDEX(Krankheitstage!$G260:$DV260,1,(Einstellungen!$C$3-2026)*24+17))</f>
        <v/>
      </c>
      <c r="V260" s="75">
        <f>N(INDEX(Krankheitstage!$G260:$DV260,1,(Einstellungen!$C$3-2026)*24+18))</f>
        <v/>
      </c>
      <c r="W260" s="75">
        <f>N(INDEX(Krankheitstage!$G260:$DV260,1,(Einstellungen!$C$3-2026)*24+19))</f>
        <v/>
      </c>
      <c r="X260" s="75">
        <f>N(INDEX(Krankheitstage!$G260:$DV260,1,(Einstellungen!$C$3-2026)*24+20))</f>
        <v/>
      </c>
      <c r="Y260" s="75">
        <f>N(INDEX(Krankheitstage!$G260:$DV260,1,(Einstellungen!$C$3-2026)*24+21))</f>
        <v/>
      </c>
      <c r="Z260" s="75">
        <f>N(INDEX(Krankheitstage!$G260:$DV260,1,(Einstellungen!$C$3-2026)*24+22))</f>
        <v/>
      </c>
      <c r="AA260" s="75">
        <f>N(INDEX(Krankheitstage!$G260:$DV260,1,(Einstellungen!$C$3-2026)*24+23))</f>
        <v/>
      </c>
      <c r="AB260" s="75">
        <f>N(INDEX(Krankheitstage!$G260:$DV260,1,(Einstellungen!$C$3-2026)*24+24))</f>
        <v/>
      </c>
      <c r="AC260" s="75">
        <f>IF($B260="","",SUM(Q260:AB260))</f>
        <v/>
      </c>
      <c r="AD260" s="75">
        <f>IF($B260="","",SUM(P260,AC260))</f>
        <v/>
      </c>
      <c r="AE260" s="76">
        <f>IF($B260="","",AD260*N(C260))</f>
        <v/>
      </c>
      <c r="AF260" s="75">
        <f>IF($B260="","",Krankheitstage!E260)</f>
        <v/>
      </c>
      <c r="AG260" s="76">
        <f>IF($B260="","",AF260*N(C260))</f>
        <v/>
      </c>
      <c r="AH260" s="76">
        <f>IF($B260="","",INDEX($AJ260:$CQ260,1,(Einstellungen!$C$3-2026)*12+1)+INDEX($AJ260:$CQ260,1,(Einstellungen!$C$3-2026)*12+2)+INDEX($AJ260:$CQ260,1,(Einstellungen!$C$3-2026)*12+3)+INDEX($AJ260:$CQ260,1,(Einstellungen!$C$3-2026)*12+4)+INDEX($AJ260:$CQ260,1,(Einstellungen!$C$3-2026)*12+5)+INDEX($AJ260:$CQ260,1,(Einstellungen!$C$3-2026)*12+6)+INDEX($AJ260:$CQ260,1,(Einstellungen!$C$3-2026)*12+7)+INDEX($AJ260:$CQ260,1,(Einstellungen!$C$3-2026)*12+8)+INDEX($AJ260:$CQ260,1,(Einstellungen!$C$3-2026)*12+9)+INDEX($AJ260:$CQ260,1,(Einstellungen!$C$3-2026)*12+10)+INDEX($AJ260:$CQ260,1,(Einstellungen!$C$3-2026)*12+11)+INDEX($AJ260:$CQ260,1,(Einstellungen!$C$3-2026)*12+12))</f>
        <v/>
      </c>
      <c r="AI260" s="76">
        <f>IF($B260="","",SUM($AJ260:$CQ260))</f>
        <v/>
      </c>
      <c r="AJ260" s="76">
        <f>IF($B260="",0,IF(Einstellungen!$C$10="Ja",MAX(IF(Einstellungen!$C$11="7 Tage",MAX(0,(MIN(DATE(2026,2,0),IF(Mitarbeiter!$D260="",DATE(2026,2,0),Mitarbeiter!$D260),TODAY()))-(MAX(DATE(2026,1,1),Mitarbeiter!$C260))+1),MAX(0,NETWORKDAYS(MAX(DATE(2026,1,1),Mitarbeiter!$C260),MIN(DATE(2026,2,0),IF(Mitarbeiter!$D260="",DATE(2026,2,0),Mitarbeiter!$D260),TODAY()),Einstellungen!$F$13:$F$67)))*N(Mitarbeiter!$E260)/IF(Einstellungen!$C$11="7 Tage",7,5),N('Ist-Stunden'!F260)),MAX(IF(Einstellungen!$C$11="7 Tage",MAX(0,(MIN(DATE(2026,2,0),IF(Mitarbeiter!$D260="",DATE(2026,2,0),Mitarbeiter!$D260),TODAY()))-(MAX(DATE(2026,1,1),Mitarbeiter!$C260))+1),MAX(0,NETWORKDAYS(MAX(DATE(2026,1,1),Mitarbeiter!$C260),MIN(DATE(2026,2,0),IF(Mitarbeiter!$D260="",DATE(2026,2,0),Mitarbeiter!$D260),TODAY()),Einstellungen!$F$13:$F$67)))*N(Mitarbeiter!$E260)/IF(Einstellungen!$C$11="7 Tage",7,5),N('Ist-Stunden'!F260)+(N(Krankheitstage!G260)+N(Krankheitstage!S260))*N($C260))))</f>
        <v/>
      </c>
      <c r="AK260" s="76">
        <f>IF($B260="",0,IF(Einstellungen!$C$10="Ja",MAX(IF(Einstellungen!$C$11="7 Tage",MAX(0,(MIN(DATE(2026,3,0),IF(Mitarbeiter!$D260="",DATE(2026,3,0),Mitarbeiter!$D260),TODAY()))-(MAX(DATE(2026,2,1),Mitarbeiter!$C260))+1),MAX(0,NETWORKDAYS(MAX(DATE(2026,2,1),Mitarbeiter!$C260),MIN(DATE(2026,3,0),IF(Mitarbeiter!$D260="",DATE(2026,3,0),Mitarbeiter!$D260),TODAY()),Einstellungen!$F$13:$F$67)))*N(Mitarbeiter!$E260)/IF(Einstellungen!$C$11="7 Tage",7,5),N('Ist-Stunden'!G260)),MAX(IF(Einstellungen!$C$11="7 Tage",MAX(0,(MIN(DATE(2026,3,0),IF(Mitarbeiter!$D260="",DATE(2026,3,0),Mitarbeiter!$D260),TODAY()))-(MAX(DATE(2026,2,1),Mitarbeiter!$C260))+1),MAX(0,NETWORKDAYS(MAX(DATE(2026,2,1),Mitarbeiter!$C260),MIN(DATE(2026,3,0),IF(Mitarbeiter!$D260="",DATE(2026,3,0),Mitarbeiter!$D260),TODAY()),Einstellungen!$F$13:$F$67)))*N(Mitarbeiter!$E260)/IF(Einstellungen!$C$11="7 Tage",7,5),N('Ist-Stunden'!G260)+(N(Krankheitstage!H260)+N(Krankheitstage!T260))*N($C260))))</f>
        <v/>
      </c>
      <c r="AL260" s="76">
        <f>IF($B260="",0,IF(Einstellungen!$C$10="Ja",MAX(IF(Einstellungen!$C$11="7 Tage",MAX(0,(MIN(DATE(2026,4,0),IF(Mitarbeiter!$D260="",DATE(2026,4,0),Mitarbeiter!$D260),TODAY()))-(MAX(DATE(2026,3,1),Mitarbeiter!$C260))+1),MAX(0,NETWORKDAYS(MAX(DATE(2026,3,1),Mitarbeiter!$C260),MIN(DATE(2026,4,0),IF(Mitarbeiter!$D260="",DATE(2026,4,0),Mitarbeiter!$D260),TODAY()),Einstellungen!$F$13:$F$67)))*N(Mitarbeiter!$E260)/IF(Einstellungen!$C$11="7 Tage",7,5),N('Ist-Stunden'!H260)),MAX(IF(Einstellungen!$C$11="7 Tage",MAX(0,(MIN(DATE(2026,4,0),IF(Mitarbeiter!$D260="",DATE(2026,4,0),Mitarbeiter!$D260),TODAY()))-(MAX(DATE(2026,3,1),Mitarbeiter!$C260))+1),MAX(0,NETWORKDAYS(MAX(DATE(2026,3,1),Mitarbeiter!$C260),MIN(DATE(2026,4,0),IF(Mitarbeiter!$D260="",DATE(2026,4,0),Mitarbeiter!$D260),TODAY()),Einstellungen!$F$13:$F$67)))*N(Mitarbeiter!$E260)/IF(Einstellungen!$C$11="7 Tage",7,5),N('Ist-Stunden'!H260)+(N(Krankheitstage!I260)+N(Krankheitstage!U260))*N($C260))))</f>
        <v/>
      </c>
      <c r="AM260" s="76">
        <f>IF($B260="",0,IF(Einstellungen!$C$10="Ja",MAX(IF(Einstellungen!$C$11="7 Tage",MAX(0,(MIN(DATE(2026,5,0),IF(Mitarbeiter!$D260="",DATE(2026,5,0),Mitarbeiter!$D260),TODAY()))-(MAX(DATE(2026,4,1),Mitarbeiter!$C260))+1),MAX(0,NETWORKDAYS(MAX(DATE(2026,4,1),Mitarbeiter!$C260),MIN(DATE(2026,5,0),IF(Mitarbeiter!$D260="",DATE(2026,5,0),Mitarbeiter!$D260),TODAY()),Einstellungen!$F$13:$F$67)))*N(Mitarbeiter!$E260)/IF(Einstellungen!$C$11="7 Tage",7,5),N('Ist-Stunden'!I260)),MAX(IF(Einstellungen!$C$11="7 Tage",MAX(0,(MIN(DATE(2026,5,0),IF(Mitarbeiter!$D260="",DATE(2026,5,0),Mitarbeiter!$D260),TODAY()))-(MAX(DATE(2026,4,1),Mitarbeiter!$C260))+1),MAX(0,NETWORKDAYS(MAX(DATE(2026,4,1),Mitarbeiter!$C260),MIN(DATE(2026,5,0),IF(Mitarbeiter!$D260="",DATE(2026,5,0),Mitarbeiter!$D260),TODAY()),Einstellungen!$F$13:$F$67)))*N(Mitarbeiter!$E260)/IF(Einstellungen!$C$11="7 Tage",7,5),N('Ist-Stunden'!I260)+(N(Krankheitstage!J260)+N(Krankheitstage!V260))*N($C260))))</f>
        <v/>
      </c>
      <c r="AN260" s="76">
        <f>IF($B260="",0,IF(Einstellungen!$C$10="Ja",MAX(IF(Einstellungen!$C$11="7 Tage",MAX(0,(MIN(DATE(2026,6,0),IF(Mitarbeiter!$D260="",DATE(2026,6,0),Mitarbeiter!$D260),TODAY()))-(MAX(DATE(2026,5,1),Mitarbeiter!$C260))+1),MAX(0,NETWORKDAYS(MAX(DATE(2026,5,1),Mitarbeiter!$C260),MIN(DATE(2026,6,0),IF(Mitarbeiter!$D260="",DATE(2026,6,0),Mitarbeiter!$D260),TODAY()),Einstellungen!$F$13:$F$67)))*N(Mitarbeiter!$E260)/IF(Einstellungen!$C$11="7 Tage",7,5),N('Ist-Stunden'!J260)),MAX(IF(Einstellungen!$C$11="7 Tage",MAX(0,(MIN(DATE(2026,6,0),IF(Mitarbeiter!$D260="",DATE(2026,6,0),Mitarbeiter!$D260),TODAY()))-(MAX(DATE(2026,5,1),Mitarbeiter!$C260))+1),MAX(0,NETWORKDAYS(MAX(DATE(2026,5,1),Mitarbeiter!$C260),MIN(DATE(2026,6,0),IF(Mitarbeiter!$D260="",DATE(2026,6,0),Mitarbeiter!$D260),TODAY()),Einstellungen!$F$13:$F$67)))*N(Mitarbeiter!$E260)/IF(Einstellungen!$C$11="7 Tage",7,5),N('Ist-Stunden'!J260)+(N(Krankheitstage!K260)+N(Krankheitstage!W260))*N($C260))))</f>
        <v/>
      </c>
      <c r="AO260" s="76">
        <f>IF($B260="",0,IF(Einstellungen!$C$10="Ja",MAX(IF(Einstellungen!$C$11="7 Tage",MAX(0,(MIN(DATE(2026,7,0),IF(Mitarbeiter!$D260="",DATE(2026,7,0),Mitarbeiter!$D260),TODAY()))-(MAX(DATE(2026,6,1),Mitarbeiter!$C260))+1),MAX(0,NETWORKDAYS(MAX(DATE(2026,6,1),Mitarbeiter!$C260),MIN(DATE(2026,7,0),IF(Mitarbeiter!$D260="",DATE(2026,7,0),Mitarbeiter!$D260),TODAY()),Einstellungen!$F$13:$F$67)))*N(Mitarbeiter!$E260)/IF(Einstellungen!$C$11="7 Tage",7,5),N('Ist-Stunden'!K260)),MAX(IF(Einstellungen!$C$11="7 Tage",MAX(0,(MIN(DATE(2026,7,0),IF(Mitarbeiter!$D260="",DATE(2026,7,0),Mitarbeiter!$D260),TODAY()))-(MAX(DATE(2026,6,1),Mitarbeiter!$C260))+1),MAX(0,NETWORKDAYS(MAX(DATE(2026,6,1),Mitarbeiter!$C260),MIN(DATE(2026,7,0),IF(Mitarbeiter!$D260="",DATE(2026,7,0),Mitarbeiter!$D260),TODAY()),Einstellungen!$F$13:$F$67)))*N(Mitarbeiter!$E260)/IF(Einstellungen!$C$11="7 Tage",7,5),N('Ist-Stunden'!K260)+(N(Krankheitstage!L260)+N(Krankheitstage!X260))*N($C260))))</f>
        <v/>
      </c>
      <c r="AP260" s="76">
        <f>IF($B260="",0,IF(Einstellungen!$C$10="Ja",MAX(IF(Einstellungen!$C$11="7 Tage",MAX(0,(MIN(DATE(2026,8,0),IF(Mitarbeiter!$D260="",DATE(2026,8,0),Mitarbeiter!$D260),TODAY()))-(MAX(DATE(2026,7,1),Mitarbeiter!$C260))+1),MAX(0,NETWORKDAYS(MAX(DATE(2026,7,1),Mitarbeiter!$C260),MIN(DATE(2026,8,0),IF(Mitarbeiter!$D260="",DATE(2026,8,0),Mitarbeiter!$D260),TODAY()),Einstellungen!$F$13:$F$67)))*N(Mitarbeiter!$E260)/IF(Einstellungen!$C$11="7 Tage",7,5),N('Ist-Stunden'!L260)),MAX(IF(Einstellungen!$C$11="7 Tage",MAX(0,(MIN(DATE(2026,8,0),IF(Mitarbeiter!$D260="",DATE(2026,8,0),Mitarbeiter!$D260),TODAY()))-(MAX(DATE(2026,7,1),Mitarbeiter!$C260))+1),MAX(0,NETWORKDAYS(MAX(DATE(2026,7,1),Mitarbeiter!$C260),MIN(DATE(2026,8,0),IF(Mitarbeiter!$D260="",DATE(2026,8,0),Mitarbeiter!$D260),TODAY()),Einstellungen!$F$13:$F$67)))*N(Mitarbeiter!$E260)/IF(Einstellungen!$C$11="7 Tage",7,5),N('Ist-Stunden'!L260)+(N(Krankheitstage!M260)+N(Krankheitstage!Y260))*N($C260))))</f>
        <v/>
      </c>
      <c r="AQ260" s="76">
        <f>IF($B260="",0,IF(Einstellungen!$C$10="Ja",MAX(IF(Einstellungen!$C$11="7 Tage",MAX(0,(MIN(DATE(2026,9,0),IF(Mitarbeiter!$D260="",DATE(2026,9,0),Mitarbeiter!$D260),TODAY()))-(MAX(DATE(2026,8,1),Mitarbeiter!$C260))+1),MAX(0,NETWORKDAYS(MAX(DATE(2026,8,1),Mitarbeiter!$C260),MIN(DATE(2026,9,0),IF(Mitarbeiter!$D260="",DATE(2026,9,0),Mitarbeiter!$D260),TODAY()),Einstellungen!$F$13:$F$67)))*N(Mitarbeiter!$E260)/IF(Einstellungen!$C$11="7 Tage",7,5),N('Ist-Stunden'!M260)),MAX(IF(Einstellungen!$C$11="7 Tage",MAX(0,(MIN(DATE(2026,9,0),IF(Mitarbeiter!$D260="",DATE(2026,9,0),Mitarbeiter!$D260),TODAY()))-(MAX(DATE(2026,8,1),Mitarbeiter!$C260))+1),MAX(0,NETWORKDAYS(MAX(DATE(2026,8,1),Mitarbeiter!$C260),MIN(DATE(2026,9,0),IF(Mitarbeiter!$D260="",DATE(2026,9,0),Mitarbeiter!$D260),TODAY()),Einstellungen!$F$13:$F$67)))*N(Mitarbeiter!$E260)/IF(Einstellungen!$C$11="7 Tage",7,5),N('Ist-Stunden'!M260)+(N(Krankheitstage!N260)+N(Krankheitstage!Z260))*N($C260))))</f>
        <v/>
      </c>
      <c r="AR260" s="76">
        <f>IF($B260="",0,IF(Einstellungen!$C$10="Ja",MAX(IF(Einstellungen!$C$11="7 Tage",MAX(0,(MIN(DATE(2026,10,0),IF(Mitarbeiter!$D260="",DATE(2026,10,0),Mitarbeiter!$D260),TODAY()))-(MAX(DATE(2026,9,1),Mitarbeiter!$C260))+1),MAX(0,NETWORKDAYS(MAX(DATE(2026,9,1),Mitarbeiter!$C260),MIN(DATE(2026,10,0),IF(Mitarbeiter!$D260="",DATE(2026,10,0),Mitarbeiter!$D260),TODAY()),Einstellungen!$F$13:$F$67)))*N(Mitarbeiter!$E260)/IF(Einstellungen!$C$11="7 Tage",7,5),N('Ist-Stunden'!N260)),MAX(IF(Einstellungen!$C$11="7 Tage",MAX(0,(MIN(DATE(2026,10,0),IF(Mitarbeiter!$D260="",DATE(2026,10,0),Mitarbeiter!$D260),TODAY()))-(MAX(DATE(2026,9,1),Mitarbeiter!$C260))+1),MAX(0,NETWORKDAYS(MAX(DATE(2026,9,1),Mitarbeiter!$C260),MIN(DATE(2026,10,0),IF(Mitarbeiter!$D260="",DATE(2026,10,0),Mitarbeiter!$D260),TODAY()),Einstellungen!$F$13:$F$67)))*N(Mitarbeiter!$E260)/IF(Einstellungen!$C$11="7 Tage",7,5),N('Ist-Stunden'!N260)+(N(Krankheitstage!O260)+N(Krankheitstage!AA260))*N($C260))))</f>
        <v/>
      </c>
      <c r="AS260" s="76">
        <f>IF($B260="",0,IF(Einstellungen!$C$10="Ja",MAX(IF(Einstellungen!$C$11="7 Tage",MAX(0,(MIN(DATE(2026,11,0),IF(Mitarbeiter!$D260="",DATE(2026,11,0),Mitarbeiter!$D260),TODAY()))-(MAX(DATE(2026,10,1),Mitarbeiter!$C260))+1),MAX(0,NETWORKDAYS(MAX(DATE(2026,10,1),Mitarbeiter!$C260),MIN(DATE(2026,11,0),IF(Mitarbeiter!$D260="",DATE(2026,11,0),Mitarbeiter!$D260),TODAY()),Einstellungen!$F$13:$F$67)))*N(Mitarbeiter!$E260)/IF(Einstellungen!$C$11="7 Tage",7,5),N('Ist-Stunden'!O260)),MAX(IF(Einstellungen!$C$11="7 Tage",MAX(0,(MIN(DATE(2026,11,0),IF(Mitarbeiter!$D260="",DATE(2026,11,0),Mitarbeiter!$D260),TODAY()))-(MAX(DATE(2026,10,1),Mitarbeiter!$C260))+1),MAX(0,NETWORKDAYS(MAX(DATE(2026,10,1),Mitarbeiter!$C260),MIN(DATE(2026,11,0),IF(Mitarbeiter!$D260="",DATE(2026,11,0),Mitarbeiter!$D260),TODAY()),Einstellungen!$F$13:$F$67)))*N(Mitarbeiter!$E260)/IF(Einstellungen!$C$11="7 Tage",7,5),N('Ist-Stunden'!O260)+(N(Krankheitstage!P260)+N(Krankheitstage!AB260))*N($C260))))</f>
        <v/>
      </c>
      <c r="AT260" s="76">
        <f>IF($B260="",0,IF(Einstellungen!$C$10="Ja",MAX(IF(Einstellungen!$C$11="7 Tage",MAX(0,(MIN(DATE(2026,12,0),IF(Mitarbeiter!$D260="",DATE(2026,12,0),Mitarbeiter!$D260),TODAY()))-(MAX(DATE(2026,11,1),Mitarbeiter!$C260))+1),MAX(0,NETWORKDAYS(MAX(DATE(2026,11,1),Mitarbeiter!$C260),MIN(DATE(2026,12,0),IF(Mitarbeiter!$D260="",DATE(2026,12,0),Mitarbeiter!$D260),TODAY()),Einstellungen!$F$13:$F$67)))*N(Mitarbeiter!$E260)/IF(Einstellungen!$C$11="7 Tage",7,5),N('Ist-Stunden'!P260)),MAX(IF(Einstellungen!$C$11="7 Tage",MAX(0,(MIN(DATE(2026,12,0),IF(Mitarbeiter!$D260="",DATE(2026,12,0),Mitarbeiter!$D260),TODAY()))-(MAX(DATE(2026,11,1),Mitarbeiter!$C260))+1),MAX(0,NETWORKDAYS(MAX(DATE(2026,11,1),Mitarbeiter!$C260),MIN(DATE(2026,12,0),IF(Mitarbeiter!$D260="",DATE(2026,12,0),Mitarbeiter!$D260),TODAY()),Einstellungen!$F$13:$F$67)))*N(Mitarbeiter!$E260)/IF(Einstellungen!$C$11="7 Tage",7,5),N('Ist-Stunden'!P260)+(N(Krankheitstage!Q260)+N(Krankheitstage!AC260))*N($C260))))</f>
        <v/>
      </c>
      <c r="AU260" s="76">
        <f>IF($B260="",0,IF(Einstellungen!$C$10="Ja",MAX(IF(Einstellungen!$C$11="7 Tage",MAX(0,(MIN(DATE(2026,13,0),IF(Mitarbeiter!$D260="",DATE(2026,13,0),Mitarbeiter!$D260),TODAY()))-(MAX(DATE(2026,12,1),Mitarbeiter!$C260))+1),MAX(0,NETWORKDAYS(MAX(DATE(2026,12,1),Mitarbeiter!$C260),MIN(DATE(2026,13,0),IF(Mitarbeiter!$D260="",DATE(2026,13,0),Mitarbeiter!$D260),TODAY()),Einstellungen!$F$13:$F$67)))*N(Mitarbeiter!$E260)/IF(Einstellungen!$C$11="7 Tage",7,5),N('Ist-Stunden'!Q260)),MAX(IF(Einstellungen!$C$11="7 Tage",MAX(0,(MIN(DATE(2026,13,0),IF(Mitarbeiter!$D260="",DATE(2026,13,0),Mitarbeiter!$D260),TODAY()))-(MAX(DATE(2026,12,1),Mitarbeiter!$C260))+1),MAX(0,NETWORKDAYS(MAX(DATE(2026,12,1),Mitarbeiter!$C260),MIN(DATE(2026,13,0),IF(Mitarbeiter!$D260="",DATE(2026,13,0),Mitarbeiter!$D260),TODAY()),Einstellungen!$F$13:$F$67)))*N(Mitarbeiter!$E260)/IF(Einstellungen!$C$11="7 Tage",7,5),N('Ist-Stunden'!Q260)+(N(Krankheitstage!R260)+N(Krankheitstage!AD260))*N($C260))))</f>
        <v/>
      </c>
      <c r="AV260" s="76">
        <f>IF($B260="",0,IF(Einstellungen!$C$10="Ja",MAX(IF(Einstellungen!$C$11="7 Tage",MAX(0,(MIN(DATE(2027,2,0),IF(Mitarbeiter!$D260="",DATE(2027,2,0),Mitarbeiter!$D260),TODAY()))-(MAX(DATE(2027,1,1),Mitarbeiter!$C260))+1),MAX(0,NETWORKDAYS(MAX(DATE(2027,1,1),Mitarbeiter!$C260),MIN(DATE(2027,2,0),IF(Mitarbeiter!$D260="",DATE(2027,2,0),Mitarbeiter!$D260),TODAY()),Einstellungen!$F$13:$F$67)))*N(Mitarbeiter!$E260)/IF(Einstellungen!$C$11="7 Tage",7,5),N('Ist-Stunden'!R260)),MAX(IF(Einstellungen!$C$11="7 Tage",MAX(0,(MIN(DATE(2027,2,0),IF(Mitarbeiter!$D260="",DATE(2027,2,0),Mitarbeiter!$D260),TODAY()))-(MAX(DATE(2027,1,1),Mitarbeiter!$C260))+1),MAX(0,NETWORKDAYS(MAX(DATE(2027,1,1),Mitarbeiter!$C260),MIN(DATE(2027,2,0),IF(Mitarbeiter!$D260="",DATE(2027,2,0),Mitarbeiter!$D260),TODAY()),Einstellungen!$F$13:$F$67)))*N(Mitarbeiter!$E260)/IF(Einstellungen!$C$11="7 Tage",7,5),N('Ist-Stunden'!R260)+(N(Krankheitstage!AE260)+N(Krankheitstage!AQ260))*N($C260))))</f>
        <v/>
      </c>
      <c r="AW260" s="76">
        <f>IF($B260="",0,IF(Einstellungen!$C$10="Ja",MAX(IF(Einstellungen!$C$11="7 Tage",MAX(0,(MIN(DATE(2027,3,0),IF(Mitarbeiter!$D260="",DATE(2027,3,0),Mitarbeiter!$D260),TODAY()))-(MAX(DATE(2027,2,1),Mitarbeiter!$C260))+1),MAX(0,NETWORKDAYS(MAX(DATE(2027,2,1),Mitarbeiter!$C260),MIN(DATE(2027,3,0),IF(Mitarbeiter!$D260="",DATE(2027,3,0),Mitarbeiter!$D260),TODAY()),Einstellungen!$F$13:$F$67)))*N(Mitarbeiter!$E260)/IF(Einstellungen!$C$11="7 Tage",7,5),N('Ist-Stunden'!S260)),MAX(IF(Einstellungen!$C$11="7 Tage",MAX(0,(MIN(DATE(2027,3,0),IF(Mitarbeiter!$D260="",DATE(2027,3,0),Mitarbeiter!$D260),TODAY()))-(MAX(DATE(2027,2,1),Mitarbeiter!$C260))+1),MAX(0,NETWORKDAYS(MAX(DATE(2027,2,1),Mitarbeiter!$C260),MIN(DATE(2027,3,0),IF(Mitarbeiter!$D260="",DATE(2027,3,0),Mitarbeiter!$D260),TODAY()),Einstellungen!$F$13:$F$67)))*N(Mitarbeiter!$E260)/IF(Einstellungen!$C$11="7 Tage",7,5),N('Ist-Stunden'!S260)+(N(Krankheitstage!AF260)+N(Krankheitstage!AR260))*N($C260))))</f>
        <v/>
      </c>
      <c r="AX260" s="76">
        <f>IF($B260="",0,IF(Einstellungen!$C$10="Ja",MAX(IF(Einstellungen!$C$11="7 Tage",MAX(0,(MIN(DATE(2027,4,0),IF(Mitarbeiter!$D260="",DATE(2027,4,0),Mitarbeiter!$D260),TODAY()))-(MAX(DATE(2027,3,1),Mitarbeiter!$C260))+1),MAX(0,NETWORKDAYS(MAX(DATE(2027,3,1),Mitarbeiter!$C260),MIN(DATE(2027,4,0),IF(Mitarbeiter!$D260="",DATE(2027,4,0),Mitarbeiter!$D260),TODAY()),Einstellungen!$F$13:$F$67)))*N(Mitarbeiter!$E260)/IF(Einstellungen!$C$11="7 Tage",7,5),N('Ist-Stunden'!T260)),MAX(IF(Einstellungen!$C$11="7 Tage",MAX(0,(MIN(DATE(2027,4,0),IF(Mitarbeiter!$D260="",DATE(2027,4,0),Mitarbeiter!$D260),TODAY()))-(MAX(DATE(2027,3,1),Mitarbeiter!$C260))+1),MAX(0,NETWORKDAYS(MAX(DATE(2027,3,1),Mitarbeiter!$C260),MIN(DATE(2027,4,0),IF(Mitarbeiter!$D260="",DATE(2027,4,0),Mitarbeiter!$D260),TODAY()),Einstellungen!$F$13:$F$67)))*N(Mitarbeiter!$E260)/IF(Einstellungen!$C$11="7 Tage",7,5),N('Ist-Stunden'!T260)+(N(Krankheitstage!AG260)+N(Krankheitstage!AS260))*N($C260))))</f>
        <v/>
      </c>
      <c r="AY260" s="76">
        <f>IF($B260="",0,IF(Einstellungen!$C$10="Ja",MAX(IF(Einstellungen!$C$11="7 Tage",MAX(0,(MIN(DATE(2027,5,0),IF(Mitarbeiter!$D260="",DATE(2027,5,0),Mitarbeiter!$D260),TODAY()))-(MAX(DATE(2027,4,1),Mitarbeiter!$C260))+1),MAX(0,NETWORKDAYS(MAX(DATE(2027,4,1),Mitarbeiter!$C260),MIN(DATE(2027,5,0),IF(Mitarbeiter!$D260="",DATE(2027,5,0),Mitarbeiter!$D260),TODAY()),Einstellungen!$F$13:$F$67)))*N(Mitarbeiter!$E260)/IF(Einstellungen!$C$11="7 Tage",7,5),N('Ist-Stunden'!U260)),MAX(IF(Einstellungen!$C$11="7 Tage",MAX(0,(MIN(DATE(2027,5,0),IF(Mitarbeiter!$D260="",DATE(2027,5,0),Mitarbeiter!$D260),TODAY()))-(MAX(DATE(2027,4,1),Mitarbeiter!$C260))+1),MAX(0,NETWORKDAYS(MAX(DATE(2027,4,1),Mitarbeiter!$C260),MIN(DATE(2027,5,0),IF(Mitarbeiter!$D260="",DATE(2027,5,0),Mitarbeiter!$D260),TODAY()),Einstellungen!$F$13:$F$67)))*N(Mitarbeiter!$E260)/IF(Einstellungen!$C$11="7 Tage",7,5),N('Ist-Stunden'!U260)+(N(Krankheitstage!AH260)+N(Krankheitstage!AT260))*N($C260))))</f>
        <v/>
      </c>
      <c r="AZ260" s="76">
        <f>IF($B260="",0,IF(Einstellungen!$C$10="Ja",MAX(IF(Einstellungen!$C$11="7 Tage",MAX(0,(MIN(DATE(2027,6,0),IF(Mitarbeiter!$D260="",DATE(2027,6,0),Mitarbeiter!$D260),TODAY()))-(MAX(DATE(2027,5,1),Mitarbeiter!$C260))+1),MAX(0,NETWORKDAYS(MAX(DATE(2027,5,1),Mitarbeiter!$C260),MIN(DATE(2027,6,0),IF(Mitarbeiter!$D260="",DATE(2027,6,0),Mitarbeiter!$D260),TODAY()),Einstellungen!$F$13:$F$67)))*N(Mitarbeiter!$E260)/IF(Einstellungen!$C$11="7 Tage",7,5),N('Ist-Stunden'!V260)),MAX(IF(Einstellungen!$C$11="7 Tage",MAX(0,(MIN(DATE(2027,6,0),IF(Mitarbeiter!$D260="",DATE(2027,6,0),Mitarbeiter!$D260),TODAY()))-(MAX(DATE(2027,5,1),Mitarbeiter!$C260))+1),MAX(0,NETWORKDAYS(MAX(DATE(2027,5,1),Mitarbeiter!$C260),MIN(DATE(2027,6,0),IF(Mitarbeiter!$D260="",DATE(2027,6,0),Mitarbeiter!$D260),TODAY()),Einstellungen!$F$13:$F$67)))*N(Mitarbeiter!$E260)/IF(Einstellungen!$C$11="7 Tage",7,5),N('Ist-Stunden'!V260)+(N(Krankheitstage!AI260)+N(Krankheitstage!AU260))*N($C260))))</f>
        <v/>
      </c>
      <c r="BA260" s="76">
        <f>IF($B260="",0,IF(Einstellungen!$C$10="Ja",MAX(IF(Einstellungen!$C$11="7 Tage",MAX(0,(MIN(DATE(2027,7,0),IF(Mitarbeiter!$D260="",DATE(2027,7,0),Mitarbeiter!$D260),TODAY()))-(MAX(DATE(2027,6,1),Mitarbeiter!$C260))+1),MAX(0,NETWORKDAYS(MAX(DATE(2027,6,1),Mitarbeiter!$C260),MIN(DATE(2027,7,0),IF(Mitarbeiter!$D260="",DATE(2027,7,0),Mitarbeiter!$D260),TODAY()),Einstellungen!$F$13:$F$67)))*N(Mitarbeiter!$E260)/IF(Einstellungen!$C$11="7 Tage",7,5),N('Ist-Stunden'!W260)),MAX(IF(Einstellungen!$C$11="7 Tage",MAX(0,(MIN(DATE(2027,7,0),IF(Mitarbeiter!$D260="",DATE(2027,7,0),Mitarbeiter!$D260),TODAY()))-(MAX(DATE(2027,6,1),Mitarbeiter!$C260))+1),MAX(0,NETWORKDAYS(MAX(DATE(2027,6,1),Mitarbeiter!$C260),MIN(DATE(2027,7,0),IF(Mitarbeiter!$D260="",DATE(2027,7,0),Mitarbeiter!$D260),TODAY()),Einstellungen!$F$13:$F$67)))*N(Mitarbeiter!$E260)/IF(Einstellungen!$C$11="7 Tage",7,5),N('Ist-Stunden'!W260)+(N(Krankheitstage!AJ260)+N(Krankheitstage!AV260))*N($C260))))</f>
        <v/>
      </c>
      <c r="BB260" s="76">
        <f>IF($B260="",0,IF(Einstellungen!$C$10="Ja",MAX(IF(Einstellungen!$C$11="7 Tage",MAX(0,(MIN(DATE(2027,8,0),IF(Mitarbeiter!$D260="",DATE(2027,8,0),Mitarbeiter!$D260),TODAY()))-(MAX(DATE(2027,7,1),Mitarbeiter!$C260))+1),MAX(0,NETWORKDAYS(MAX(DATE(2027,7,1),Mitarbeiter!$C260),MIN(DATE(2027,8,0),IF(Mitarbeiter!$D260="",DATE(2027,8,0),Mitarbeiter!$D260),TODAY()),Einstellungen!$F$13:$F$67)))*N(Mitarbeiter!$E260)/IF(Einstellungen!$C$11="7 Tage",7,5),N('Ist-Stunden'!X260)),MAX(IF(Einstellungen!$C$11="7 Tage",MAX(0,(MIN(DATE(2027,8,0),IF(Mitarbeiter!$D260="",DATE(2027,8,0),Mitarbeiter!$D260),TODAY()))-(MAX(DATE(2027,7,1),Mitarbeiter!$C260))+1),MAX(0,NETWORKDAYS(MAX(DATE(2027,7,1),Mitarbeiter!$C260),MIN(DATE(2027,8,0),IF(Mitarbeiter!$D260="",DATE(2027,8,0),Mitarbeiter!$D260),TODAY()),Einstellungen!$F$13:$F$67)))*N(Mitarbeiter!$E260)/IF(Einstellungen!$C$11="7 Tage",7,5),N('Ist-Stunden'!X260)+(N(Krankheitstage!AK260)+N(Krankheitstage!AW260))*N($C260))))</f>
        <v/>
      </c>
      <c r="BC260" s="76">
        <f>IF($B260="",0,IF(Einstellungen!$C$10="Ja",MAX(IF(Einstellungen!$C$11="7 Tage",MAX(0,(MIN(DATE(2027,9,0),IF(Mitarbeiter!$D260="",DATE(2027,9,0),Mitarbeiter!$D260),TODAY()))-(MAX(DATE(2027,8,1),Mitarbeiter!$C260))+1),MAX(0,NETWORKDAYS(MAX(DATE(2027,8,1),Mitarbeiter!$C260),MIN(DATE(2027,9,0),IF(Mitarbeiter!$D260="",DATE(2027,9,0),Mitarbeiter!$D260),TODAY()),Einstellungen!$F$13:$F$67)))*N(Mitarbeiter!$E260)/IF(Einstellungen!$C$11="7 Tage",7,5),N('Ist-Stunden'!Y260)),MAX(IF(Einstellungen!$C$11="7 Tage",MAX(0,(MIN(DATE(2027,9,0),IF(Mitarbeiter!$D260="",DATE(2027,9,0),Mitarbeiter!$D260),TODAY()))-(MAX(DATE(2027,8,1),Mitarbeiter!$C260))+1),MAX(0,NETWORKDAYS(MAX(DATE(2027,8,1),Mitarbeiter!$C260),MIN(DATE(2027,9,0),IF(Mitarbeiter!$D260="",DATE(2027,9,0),Mitarbeiter!$D260),TODAY()),Einstellungen!$F$13:$F$67)))*N(Mitarbeiter!$E260)/IF(Einstellungen!$C$11="7 Tage",7,5),N('Ist-Stunden'!Y260)+(N(Krankheitstage!AL260)+N(Krankheitstage!AX260))*N($C260))))</f>
        <v/>
      </c>
      <c r="BD260" s="76">
        <f>IF($B260="",0,IF(Einstellungen!$C$10="Ja",MAX(IF(Einstellungen!$C$11="7 Tage",MAX(0,(MIN(DATE(2027,10,0),IF(Mitarbeiter!$D260="",DATE(2027,10,0),Mitarbeiter!$D260),TODAY()))-(MAX(DATE(2027,9,1),Mitarbeiter!$C260))+1),MAX(0,NETWORKDAYS(MAX(DATE(2027,9,1),Mitarbeiter!$C260),MIN(DATE(2027,10,0),IF(Mitarbeiter!$D260="",DATE(2027,10,0),Mitarbeiter!$D260),TODAY()),Einstellungen!$F$13:$F$67)))*N(Mitarbeiter!$E260)/IF(Einstellungen!$C$11="7 Tage",7,5),N('Ist-Stunden'!Z260)),MAX(IF(Einstellungen!$C$11="7 Tage",MAX(0,(MIN(DATE(2027,10,0),IF(Mitarbeiter!$D260="",DATE(2027,10,0),Mitarbeiter!$D260),TODAY()))-(MAX(DATE(2027,9,1),Mitarbeiter!$C260))+1),MAX(0,NETWORKDAYS(MAX(DATE(2027,9,1),Mitarbeiter!$C260),MIN(DATE(2027,10,0),IF(Mitarbeiter!$D260="",DATE(2027,10,0),Mitarbeiter!$D260),TODAY()),Einstellungen!$F$13:$F$67)))*N(Mitarbeiter!$E260)/IF(Einstellungen!$C$11="7 Tage",7,5),N('Ist-Stunden'!Z260)+(N(Krankheitstage!AM260)+N(Krankheitstage!AY260))*N($C260))))</f>
        <v/>
      </c>
      <c r="BE260" s="76">
        <f>IF($B260="",0,IF(Einstellungen!$C$10="Ja",MAX(IF(Einstellungen!$C$11="7 Tage",MAX(0,(MIN(DATE(2027,11,0),IF(Mitarbeiter!$D260="",DATE(2027,11,0),Mitarbeiter!$D260),TODAY()))-(MAX(DATE(2027,10,1),Mitarbeiter!$C260))+1),MAX(0,NETWORKDAYS(MAX(DATE(2027,10,1),Mitarbeiter!$C260),MIN(DATE(2027,11,0),IF(Mitarbeiter!$D260="",DATE(2027,11,0),Mitarbeiter!$D260),TODAY()),Einstellungen!$F$13:$F$67)))*N(Mitarbeiter!$E260)/IF(Einstellungen!$C$11="7 Tage",7,5),N('Ist-Stunden'!AA260)),MAX(IF(Einstellungen!$C$11="7 Tage",MAX(0,(MIN(DATE(2027,11,0),IF(Mitarbeiter!$D260="",DATE(2027,11,0),Mitarbeiter!$D260),TODAY()))-(MAX(DATE(2027,10,1),Mitarbeiter!$C260))+1),MAX(0,NETWORKDAYS(MAX(DATE(2027,10,1),Mitarbeiter!$C260),MIN(DATE(2027,11,0),IF(Mitarbeiter!$D260="",DATE(2027,11,0),Mitarbeiter!$D260),TODAY()),Einstellungen!$F$13:$F$67)))*N(Mitarbeiter!$E260)/IF(Einstellungen!$C$11="7 Tage",7,5),N('Ist-Stunden'!AA260)+(N(Krankheitstage!AN260)+N(Krankheitstage!AZ260))*N($C260))))</f>
        <v/>
      </c>
      <c r="BF260" s="76">
        <f>IF($B260="",0,IF(Einstellungen!$C$10="Ja",MAX(IF(Einstellungen!$C$11="7 Tage",MAX(0,(MIN(DATE(2027,12,0),IF(Mitarbeiter!$D260="",DATE(2027,12,0),Mitarbeiter!$D260),TODAY()))-(MAX(DATE(2027,11,1),Mitarbeiter!$C260))+1),MAX(0,NETWORKDAYS(MAX(DATE(2027,11,1),Mitarbeiter!$C260),MIN(DATE(2027,12,0),IF(Mitarbeiter!$D260="",DATE(2027,12,0),Mitarbeiter!$D260),TODAY()),Einstellungen!$F$13:$F$67)))*N(Mitarbeiter!$E260)/IF(Einstellungen!$C$11="7 Tage",7,5),N('Ist-Stunden'!AB260)),MAX(IF(Einstellungen!$C$11="7 Tage",MAX(0,(MIN(DATE(2027,12,0),IF(Mitarbeiter!$D260="",DATE(2027,12,0),Mitarbeiter!$D260),TODAY()))-(MAX(DATE(2027,11,1),Mitarbeiter!$C260))+1),MAX(0,NETWORKDAYS(MAX(DATE(2027,11,1),Mitarbeiter!$C260),MIN(DATE(2027,12,0),IF(Mitarbeiter!$D260="",DATE(2027,12,0),Mitarbeiter!$D260),TODAY()),Einstellungen!$F$13:$F$67)))*N(Mitarbeiter!$E260)/IF(Einstellungen!$C$11="7 Tage",7,5),N('Ist-Stunden'!AB260)+(N(Krankheitstage!AO260)+N(Krankheitstage!BA260))*N($C260))))</f>
        <v/>
      </c>
      <c r="BG260" s="76">
        <f>IF($B260="",0,IF(Einstellungen!$C$10="Ja",MAX(IF(Einstellungen!$C$11="7 Tage",MAX(0,(MIN(DATE(2027,13,0),IF(Mitarbeiter!$D260="",DATE(2027,13,0),Mitarbeiter!$D260),TODAY()))-(MAX(DATE(2027,12,1),Mitarbeiter!$C260))+1),MAX(0,NETWORKDAYS(MAX(DATE(2027,12,1),Mitarbeiter!$C260),MIN(DATE(2027,13,0),IF(Mitarbeiter!$D260="",DATE(2027,13,0),Mitarbeiter!$D260),TODAY()),Einstellungen!$F$13:$F$67)))*N(Mitarbeiter!$E260)/IF(Einstellungen!$C$11="7 Tage",7,5),N('Ist-Stunden'!AC260)),MAX(IF(Einstellungen!$C$11="7 Tage",MAX(0,(MIN(DATE(2027,13,0),IF(Mitarbeiter!$D260="",DATE(2027,13,0),Mitarbeiter!$D260),TODAY()))-(MAX(DATE(2027,12,1),Mitarbeiter!$C260))+1),MAX(0,NETWORKDAYS(MAX(DATE(2027,12,1),Mitarbeiter!$C260),MIN(DATE(2027,13,0),IF(Mitarbeiter!$D260="",DATE(2027,13,0),Mitarbeiter!$D260),TODAY()),Einstellungen!$F$13:$F$67)))*N(Mitarbeiter!$E260)/IF(Einstellungen!$C$11="7 Tage",7,5),N('Ist-Stunden'!AC260)+(N(Krankheitstage!AP260)+N(Krankheitstage!BB260))*N($C260))))</f>
        <v/>
      </c>
      <c r="BH260" s="76">
        <f>IF($B260="",0,IF(Einstellungen!$C$10="Ja",MAX(IF(Einstellungen!$C$11="7 Tage",MAX(0,(MIN(DATE(2028,2,0),IF(Mitarbeiter!$D260="",DATE(2028,2,0),Mitarbeiter!$D260),TODAY()))-(MAX(DATE(2028,1,1),Mitarbeiter!$C260))+1),MAX(0,NETWORKDAYS(MAX(DATE(2028,1,1),Mitarbeiter!$C260),MIN(DATE(2028,2,0),IF(Mitarbeiter!$D260="",DATE(2028,2,0),Mitarbeiter!$D260),TODAY()),Einstellungen!$F$13:$F$67)))*N(Mitarbeiter!$E260)/IF(Einstellungen!$C$11="7 Tage",7,5),N('Ist-Stunden'!AD260)),MAX(IF(Einstellungen!$C$11="7 Tage",MAX(0,(MIN(DATE(2028,2,0),IF(Mitarbeiter!$D260="",DATE(2028,2,0),Mitarbeiter!$D260),TODAY()))-(MAX(DATE(2028,1,1),Mitarbeiter!$C260))+1),MAX(0,NETWORKDAYS(MAX(DATE(2028,1,1),Mitarbeiter!$C260),MIN(DATE(2028,2,0),IF(Mitarbeiter!$D260="",DATE(2028,2,0),Mitarbeiter!$D260),TODAY()),Einstellungen!$F$13:$F$67)))*N(Mitarbeiter!$E260)/IF(Einstellungen!$C$11="7 Tage",7,5),N('Ist-Stunden'!AD260)+(N(Krankheitstage!BC260)+N(Krankheitstage!BO260))*N($C260))))</f>
        <v/>
      </c>
      <c r="BI260" s="76">
        <f>IF($B260="",0,IF(Einstellungen!$C$10="Ja",MAX(IF(Einstellungen!$C$11="7 Tage",MAX(0,(MIN(DATE(2028,3,0),IF(Mitarbeiter!$D260="",DATE(2028,3,0),Mitarbeiter!$D260),TODAY()))-(MAX(DATE(2028,2,1),Mitarbeiter!$C260))+1),MAX(0,NETWORKDAYS(MAX(DATE(2028,2,1),Mitarbeiter!$C260),MIN(DATE(2028,3,0),IF(Mitarbeiter!$D260="",DATE(2028,3,0),Mitarbeiter!$D260),TODAY()),Einstellungen!$F$13:$F$67)))*N(Mitarbeiter!$E260)/IF(Einstellungen!$C$11="7 Tage",7,5),N('Ist-Stunden'!AE260)),MAX(IF(Einstellungen!$C$11="7 Tage",MAX(0,(MIN(DATE(2028,3,0),IF(Mitarbeiter!$D260="",DATE(2028,3,0),Mitarbeiter!$D260),TODAY()))-(MAX(DATE(2028,2,1),Mitarbeiter!$C260))+1),MAX(0,NETWORKDAYS(MAX(DATE(2028,2,1),Mitarbeiter!$C260),MIN(DATE(2028,3,0),IF(Mitarbeiter!$D260="",DATE(2028,3,0),Mitarbeiter!$D260),TODAY()),Einstellungen!$F$13:$F$67)))*N(Mitarbeiter!$E260)/IF(Einstellungen!$C$11="7 Tage",7,5),N('Ist-Stunden'!AE260)+(N(Krankheitstage!BD260)+N(Krankheitstage!BP260))*N($C260))))</f>
        <v/>
      </c>
      <c r="BJ260" s="76">
        <f>IF($B260="",0,IF(Einstellungen!$C$10="Ja",MAX(IF(Einstellungen!$C$11="7 Tage",MAX(0,(MIN(DATE(2028,4,0),IF(Mitarbeiter!$D260="",DATE(2028,4,0),Mitarbeiter!$D260),TODAY()))-(MAX(DATE(2028,3,1),Mitarbeiter!$C260))+1),MAX(0,NETWORKDAYS(MAX(DATE(2028,3,1),Mitarbeiter!$C260),MIN(DATE(2028,4,0),IF(Mitarbeiter!$D260="",DATE(2028,4,0),Mitarbeiter!$D260),TODAY()),Einstellungen!$F$13:$F$67)))*N(Mitarbeiter!$E260)/IF(Einstellungen!$C$11="7 Tage",7,5),N('Ist-Stunden'!AF260)),MAX(IF(Einstellungen!$C$11="7 Tage",MAX(0,(MIN(DATE(2028,4,0),IF(Mitarbeiter!$D260="",DATE(2028,4,0),Mitarbeiter!$D260),TODAY()))-(MAX(DATE(2028,3,1),Mitarbeiter!$C260))+1),MAX(0,NETWORKDAYS(MAX(DATE(2028,3,1),Mitarbeiter!$C260),MIN(DATE(2028,4,0),IF(Mitarbeiter!$D260="",DATE(2028,4,0),Mitarbeiter!$D260),TODAY()),Einstellungen!$F$13:$F$67)))*N(Mitarbeiter!$E260)/IF(Einstellungen!$C$11="7 Tage",7,5),N('Ist-Stunden'!AF260)+(N(Krankheitstage!BE260)+N(Krankheitstage!BQ260))*N($C260))))</f>
        <v/>
      </c>
      <c r="BK260" s="76">
        <f>IF($B260="",0,IF(Einstellungen!$C$10="Ja",MAX(IF(Einstellungen!$C$11="7 Tage",MAX(0,(MIN(DATE(2028,5,0),IF(Mitarbeiter!$D260="",DATE(2028,5,0),Mitarbeiter!$D260),TODAY()))-(MAX(DATE(2028,4,1),Mitarbeiter!$C260))+1),MAX(0,NETWORKDAYS(MAX(DATE(2028,4,1),Mitarbeiter!$C260),MIN(DATE(2028,5,0),IF(Mitarbeiter!$D260="",DATE(2028,5,0),Mitarbeiter!$D260),TODAY()),Einstellungen!$F$13:$F$67)))*N(Mitarbeiter!$E260)/IF(Einstellungen!$C$11="7 Tage",7,5),N('Ist-Stunden'!AG260)),MAX(IF(Einstellungen!$C$11="7 Tage",MAX(0,(MIN(DATE(2028,5,0),IF(Mitarbeiter!$D260="",DATE(2028,5,0),Mitarbeiter!$D260),TODAY()))-(MAX(DATE(2028,4,1),Mitarbeiter!$C260))+1),MAX(0,NETWORKDAYS(MAX(DATE(2028,4,1),Mitarbeiter!$C260),MIN(DATE(2028,5,0),IF(Mitarbeiter!$D260="",DATE(2028,5,0),Mitarbeiter!$D260),TODAY()),Einstellungen!$F$13:$F$67)))*N(Mitarbeiter!$E260)/IF(Einstellungen!$C$11="7 Tage",7,5),N('Ist-Stunden'!AG260)+(N(Krankheitstage!BF260)+N(Krankheitstage!BR260))*N($C260))))</f>
        <v/>
      </c>
      <c r="BL260" s="76">
        <f>IF($B260="",0,IF(Einstellungen!$C$10="Ja",MAX(IF(Einstellungen!$C$11="7 Tage",MAX(0,(MIN(DATE(2028,6,0),IF(Mitarbeiter!$D260="",DATE(2028,6,0),Mitarbeiter!$D260),TODAY()))-(MAX(DATE(2028,5,1),Mitarbeiter!$C260))+1),MAX(0,NETWORKDAYS(MAX(DATE(2028,5,1),Mitarbeiter!$C260),MIN(DATE(2028,6,0),IF(Mitarbeiter!$D260="",DATE(2028,6,0),Mitarbeiter!$D260),TODAY()),Einstellungen!$F$13:$F$67)))*N(Mitarbeiter!$E260)/IF(Einstellungen!$C$11="7 Tage",7,5),N('Ist-Stunden'!AH260)),MAX(IF(Einstellungen!$C$11="7 Tage",MAX(0,(MIN(DATE(2028,6,0),IF(Mitarbeiter!$D260="",DATE(2028,6,0),Mitarbeiter!$D260),TODAY()))-(MAX(DATE(2028,5,1),Mitarbeiter!$C260))+1),MAX(0,NETWORKDAYS(MAX(DATE(2028,5,1),Mitarbeiter!$C260),MIN(DATE(2028,6,0),IF(Mitarbeiter!$D260="",DATE(2028,6,0),Mitarbeiter!$D260),TODAY()),Einstellungen!$F$13:$F$67)))*N(Mitarbeiter!$E260)/IF(Einstellungen!$C$11="7 Tage",7,5),N('Ist-Stunden'!AH260)+(N(Krankheitstage!BG260)+N(Krankheitstage!BS260))*N($C260))))</f>
        <v/>
      </c>
      <c r="BM260" s="76">
        <f>IF($B260="",0,IF(Einstellungen!$C$10="Ja",MAX(IF(Einstellungen!$C$11="7 Tage",MAX(0,(MIN(DATE(2028,7,0),IF(Mitarbeiter!$D260="",DATE(2028,7,0),Mitarbeiter!$D260),TODAY()))-(MAX(DATE(2028,6,1),Mitarbeiter!$C260))+1),MAX(0,NETWORKDAYS(MAX(DATE(2028,6,1),Mitarbeiter!$C260),MIN(DATE(2028,7,0),IF(Mitarbeiter!$D260="",DATE(2028,7,0),Mitarbeiter!$D260),TODAY()),Einstellungen!$F$13:$F$67)))*N(Mitarbeiter!$E260)/IF(Einstellungen!$C$11="7 Tage",7,5),N('Ist-Stunden'!AI260)),MAX(IF(Einstellungen!$C$11="7 Tage",MAX(0,(MIN(DATE(2028,7,0),IF(Mitarbeiter!$D260="",DATE(2028,7,0),Mitarbeiter!$D260),TODAY()))-(MAX(DATE(2028,6,1),Mitarbeiter!$C260))+1),MAX(0,NETWORKDAYS(MAX(DATE(2028,6,1),Mitarbeiter!$C260),MIN(DATE(2028,7,0),IF(Mitarbeiter!$D260="",DATE(2028,7,0),Mitarbeiter!$D260),TODAY()),Einstellungen!$F$13:$F$67)))*N(Mitarbeiter!$E260)/IF(Einstellungen!$C$11="7 Tage",7,5),N('Ist-Stunden'!AI260)+(N(Krankheitstage!BH260)+N(Krankheitstage!BT260))*N($C260))))</f>
        <v/>
      </c>
      <c r="BN260" s="76">
        <f>IF($B260="",0,IF(Einstellungen!$C$10="Ja",MAX(IF(Einstellungen!$C$11="7 Tage",MAX(0,(MIN(DATE(2028,8,0),IF(Mitarbeiter!$D260="",DATE(2028,8,0),Mitarbeiter!$D260),TODAY()))-(MAX(DATE(2028,7,1),Mitarbeiter!$C260))+1),MAX(0,NETWORKDAYS(MAX(DATE(2028,7,1),Mitarbeiter!$C260),MIN(DATE(2028,8,0),IF(Mitarbeiter!$D260="",DATE(2028,8,0),Mitarbeiter!$D260),TODAY()),Einstellungen!$F$13:$F$67)))*N(Mitarbeiter!$E260)/IF(Einstellungen!$C$11="7 Tage",7,5),N('Ist-Stunden'!AJ260)),MAX(IF(Einstellungen!$C$11="7 Tage",MAX(0,(MIN(DATE(2028,8,0),IF(Mitarbeiter!$D260="",DATE(2028,8,0),Mitarbeiter!$D260),TODAY()))-(MAX(DATE(2028,7,1),Mitarbeiter!$C260))+1),MAX(0,NETWORKDAYS(MAX(DATE(2028,7,1),Mitarbeiter!$C260),MIN(DATE(2028,8,0),IF(Mitarbeiter!$D260="",DATE(2028,8,0),Mitarbeiter!$D260),TODAY()),Einstellungen!$F$13:$F$67)))*N(Mitarbeiter!$E260)/IF(Einstellungen!$C$11="7 Tage",7,5),N('Ist-Stunden'!AJ260)+(N(Krankheitstage!BI260)+N(Krankheitstage!BU260))*N($C260))))</f>
        <v/>
      </c>
      <c r="BO260" s="76">
        <f>IF($B260="",0,IF(Einstellungen!$C$10="Ja",MAX(IF(Einstellungen!$C$11="7 Tage",MAX(0,(MIN(DATE(2028,9,0),IF(Mitarbeiter!$D260="",DATE(2028,9,0),Mitarbeiter!$D260),TODAY()))-(MAX(DATE(2028,8,1),Mitarbeiter!$C260))+1),MAX(0,NETWORKDAYS(MAX(DATE(2028,8,1),Mitarbeiter!$C260),MIN(DATE(2028,9,0),IF(Mitarbeiter!$D260="",DATE(2028,9,0),Mitarbeiter!$D260),TODAY()),Einstellungen!$F$13:$F$67)))*N(Mitarbeiter!$E260)/IF(Einstellungen!$C$11="7 Tage",7,5),N('Ist-Stunden'!AK260)),MAX(IF(Einstellungen!$C$11="7 Tage",MAX(0,(MIN(DATE(2028,9,0),IF(Mitarbeiter!$D260="",DATE(2028,9,0),Mitarbeiter!$D260),TODAY()))-(MAX(DATE(2028,8,1),Mitarbeiter!$C260))+1),MAX(0,NETWORKDAYS(MAX(DATE(2028,8,1),Mitarbeiter!$C260),MIN(DATE(2028,9,0),IF(Mitarbeiter!$D260="",DATE(2028,9,0),Mitarbeiter!$D260),TODAY()),Einstellungen!$F$13:$F$67)))*N(Mitarbeiter!$E260)/IF(Einstellungen!$C$11="7 Tage",7,5),N('Ist-Stunden'!AK260)+(N(Krankheitstage!BJ260)+N(Krankheitstage!BV260))*N($C260))))</f>
        <v/>
      </c>
      <c r="BP260" s="76">
        <f>IF($B260="",0,IF(Einstellungen!$C$10="Ja",MAX(IF(Einstellungen!$C$11="7 Tage",MAX(0,(MIN(DATE(2028,10,0),IF(Mitarbeiter!$D260="",DATE(2028,10,0),Mitarbeiter!$D260),TODAY()))-(MAX(DATE(2028,9,1),Mitarbeiter!$C260))+1),MAX(0,NETWORKDAYS(MAX(DATE(2028,9,1),Mitarbeiter!$C260),MIN(DATE(2028,10,0),IF(Mitarbeiter!$D260="",DATE(2028,10,0),Mitarbeiter!$D260),TODAY()),Einstellungen!$F$13:$F$67)))*N(Mitarbeiter!$E260)/IF(Einstellungen!$C$11="7 Tage",7,5),N('Ist-Stunden'!AL260)),MAX(IF(Einstellungen!$C$11="7 Tage",MAX(0,(MIN(DATE(2028,10,0),IF(Mitarbeiter!$D260="",DATE(2028,10,0),Mitarbeiter!$D260),TODAY()))-(MAX(DATE(2028,9,1),Mitarbeiter!$C260))+1),MAX(0,NETWORKDAYS(MAX(DATE(2028,9,1),Mitarbeiter!$C260),MIN(DATE(2028,10,0),IF(Mitarbeiter!$D260="",DATE(2028,10,0),Mitarbeiter!$D260),TODAY()),Einstellungen!$F$13:$F$67)))*N(Mitarbeiter!$E260)/IF(Einstellungen!$C$11="7 Tage",7,5),N('Ist-Stunden'!AL260)+(N(Krankheitstage!BK260)+N(Krankheitstage!BW260))*N($C260))))</f>
        <v/>
      </c>
      <c r="BQ260" s="76">
        <f>IF($B260="",0,IF(Einstellungen!$C$10="Ja",MAX(IF(Einstellungen!$C$11="7 Tage",MAX(0,(MIN(DATE(2028,11,0),IF(Mitarbeiter!$D260="",DATE(2028,11,0),Mitarbeiter!$D260),TODAY()))-(MAX(DATE(2028,10,1),Mitarbeiter!$C260))+1),MAX(0,NETWORKDAYS(MAX(DATE(2028,10,1),Mitarbeiter!$C260),MIN(DATE(2028,11,0),IF(Mitarbeiter!$D260="",DATE(2028,11,0),Mitarbeiter!$D260),TODAY()),Einstellungen!$F$13:$F$67)))*N(Mitarbeiter!$E260)/IF(Einstellungen!$C$11="7 Tage",7,5),N('Ist-Stunden'!AM260)),MAX(IF(Einstellungen!$C$11="7 Tage",MAX(0,(MIN(DATE(2028,11,0),IF(Mitarbeiter!$D260="",DATE(2028,11,0),Mitarbeiter!$D260),TODAY()))-(MAX(DATE(2028,10,1),Mitarbeiter!$C260))+1),MAX(0,NETWORKDAYS(MAX(DATE(2028,10,1),Mitarbeiter!$C260),MIN(DATE(2028,11,0),IF(Mitarbeiter!$D260="",DATE(2028,11,0),Mitarbeiter!$D260),TODAY()),Einstellungen!$F$13:$F$67)))*N(Mitarbeiter!$E260)/IF(Einstellungen!$C$11="7 Tage",7,5),N('Ist-Stunden'!AM260)+(N(Krankheitstage!BL260)+N(Krankheitstage!BX260))*N($C260))))</f>
        <v/>
      </c>
      <c r="BR260" s="76">
        <f>IF($B260="",0,IF(Einstellungen!$C$10="Ja",MAX(IF(Einstellungen!$C$11="7 Tage",MAX(0,(MIN(DATE(2028,12,0),IF(Mitarbeiter!$D260="",DATE(2028,12,0),Mitarbeiter!$D260),TODAY()))-(MAX(DATE(2028,11,1),Mitarbeiter!$C260))+1),MAX(0,NETWORKDAYS(MAX(DATE(2028,11,1),Mitarbeiter!$C260),MIN(DATE(2028,12,0),IF(Mitarbeiter!$D260="",DATE(2028,12,0),Mitarbeiter!$D260),TODAY()),Einstellungen!$F$13:$F$67)))*N(Mitarbeiter!$E260)/IF(Einstellungen!$C$11="7 Tage",7,5),N('Ist-Stunden'!AN260)),MAX(IF(Einstellungen!$C$11="7 Tage",MAX(0,(MIN(DATE(2028,12,0),IF(Mitarbeiter!$D260="",DATE(2028,12,0),Mitarbeiter!$D260),TODAY()))-(MAX(DATE(2028,11,1),Mitarbeiter!$C260))+1),MAX(0,NETWORKDAYS(MAX(DATE(2028,11,1),Mitarbeiter!$C260),MIN(DATE(2028,12,0),IF(Mitarbeiter!$D260="",DATE(2028,12,0),Mitarbeiter!$D260),TODAY()),Einstellungen!$F$13:$F$67)))*N(Mitarbeiter!$E260)/IF(Einstellungen!$C$11="7 Tage",7,5),N('Ist-Stunden'!AN260)+(N(Krankheitstage!BM260)+N(Krankheitstage!BY260))*N($C260))))</f>
        <v/>
      </c>
      <c r="BS260" s="76">
        <f>IF($B260="",0,IF(Einstellungen!$C$10="Ja",MAX(IF(Einstellungen!$C$11="7 Tage",MAX(0,(MIN(DATE(2028,13,0),IF(Mitarbeiter!$D260="",DATE(2028,13,0),Mitarbeiter!$D260),TODAY()))-(MAX(DATE(2028,12,1),Mitarbeiter!$C260))+1),MAX(0,NETWORKDAYS(MAX(DATE(2028,12,1),Mitarbeiter!$C260),MIN(DATE(2028,13,0),IF(Mitarbeiter!$D260="",DATE(2028,13,0),Mitarbeiter!$D260),TODAY()),Einstellungen!$F$13:$F$67)))*N(Mitarbeiter!$E260)/IF(Einstellungen!$C$11="7 Tage",7,5),N('Ist-Stunden'!AO260)),MAX(IF(Einstellungen!$C$11="7 Tage",MAX(0,(MIN(DATE(2028,13,0),IF(Mitarbeiter!$D260="",DATE(2028,13,0),Mitarbeiter!$D260),TODAY()))-(MAX(DATE(2028,12,1),Mitarbeiter!$C260))+1),MAX(0,NETWORKDAYS(MAX(DATE(2028,12,1),Mitarbeiter!$C260),MIN(DATE(2028,13,0),IF(Mitarbeiter!$D260="",DATE(2028,13,0),Mitarbeiter!$D260),TODAY()),Einstellungen!$F$13:$F$67)))*N(Mitarbeiter!$E260)/IF(Einstellungen!$C$11="7 Tage",7,5),N('Ist-Stunden'!AO260)+(N(Krankheitstage!BN260)+N(Krankheitstage!BZ260))*N($C260))))</f>
        <v/>
      </c>
      <c r="BT260" s="76">
        <f>IF($B260="",0,IF(Einstellungen!$C$10="Ja",MAX(IF(Einstellungen!$C$11="7 Tage",MAX(0,(MIN(DATE(2029,2,0),IF(Mitarbeiter!$D260="",DATE(2029,2,0),Mitarbeiter!$D260),TODAY()))-(MAX(DATE(2029,1,1),Mitarbeiter!$C260))+1),MAX(0,NETWORKDAYS(MAX(DATE(2029,1,1),Mitarbeiter!$C260),MIN(DATE(2029,2,0),IF(Mitarbeiter!$D260="",DATE(2029,2,0),Mitarbeiter!$D260),TODAY()),Einstellungen!$F$13:$F$67)))*N(Mitarbeiter!$E260)/IF(Einstellungen!$C$11="7 Tage",7,5),N('Ist-Stunden'!AP260)),MAX(IF(Einstellungen!$C$11="7 Tage",MAX(0,(MIN(DATE(2029,2,0),IF(Mitarbeiter!$D260="",DATE(2029,2,0),Mitarbeiter!$D260),TODAY()))-(MAX(DATE(2029,1,1),Mitarbeiter!$C260))+1),MAX(0,NETWORKDAYS(MAX(DATE(2029,1,1),Mitarbeiter!$C260),MIN(DATE(2029,2,0),IF(Mitarbeiter!$D260="",DATE(2029,2,0),Mitarbeiter!$D260),TODAY()),Einstellungen!$F$13:$F$67)))*N(Mitarbeiter!$E260)/IF(Einstellungen!$C$11="7 Tage",7,5),N('Ist-Stunden'!AP260)+(N(Krankheitstage!CA260)+N(Krankheitstage!CM260))*N($C260))))</f>
        <v/>
      </c>
      <c r="BU260" s="76">
        <f>IF($B260="",0,IF(Einstellungen!$C$10="Ja",MAX(IF(Einstellungen!$C$11="7 Tage",MAX(0,(MIN(DATE(2029,3,0),IF(Mitarbeiter!$D260="",DATE(2029,3,0),Mitarbeiter!$D260),TODAY()))-(MAX(DATE(2029,2,1),Mitarbeiter!$C260))+1),MAX(0,NETWORKDAYS(MAX(DATE(2029,2,1),Mitarbeiter!$C260),MIN(DATE(2029,3,0),IF(Mitarbeiter!$D260="",DATE(2029,3,0),Mitarbeiter!$D260),TODAY()),Einstellungen!$F$13:$F$67)))*N(Mitarbeiter!$E260)/IF(Einstellungen!$C$11="7 Tage",7,5),N('Ist-Stunden'!AQ260)),MAX(IF(Einstellungen!$C$11="7 Tage",MAX(0,(MIN(DATE(2029,3,0),IF(Mitarbeiter!$D260="",DATE(2029,3,0),Mitarbeiter!$D260),TODAY()))-(MAX(DATE(2029,2,1),Mitarbeiter!$C260))+1),MAX(0,NETWORKDAYS(MAX(DATE(2029,2,1),Mitarbeiter!$C260),MIN(DATE(2029,3,0),IF(Mitarbeiter!$D260="",DATE(2029,3,0),Mitarbeiter!$D260),TODAY()),Einstellungen!$F$13:$F$67)))*N(Mitarbeiter!$E260)/IF(Einstellungen!$C$11="7 Tage",7,5),N('Ist-Stunden'!AQ260)+(N(Krankheitstage!CB260)+N(Krankheitstage!CN260))*N($C260))))</f>
        <v/>
      </c>
      <c r="BV260" s="76">
        <f>IF($B260="",0,IF(Einstellungen!$C$10="Ja",MAX(IF(Einstellungen!$C$11="7 Tage",MAX(0,(MIN(DATE(2029,4,0),IF(Mitarbeiter!$D260="",DATE(2029,4,0),Mitarbeiter!$D260),TODAY()))-(MAX(DATE(2029,3,1),Mitarbeiter!$C260))+1),MAX(0,NETWORKDAYS(MAX(DATE(2029,3,1),Mitarbeiter!$C260),MIN(DATE(2029,4,0),IF(Mitarbeiter!$D260="",DATE(2029,4,0),Mitarbeiter!$D260),TODAY()),Einstellungen!$F$13:$F$67)))*N(Mitarbeiter!$E260)/IF(Einstellungen!$C$11="7 Tage",7,5),N('Ist-Stunden'!AR260)),MAX(IF(Einstellungen!$C$11="7 Tage",MAX(0,(MIN(DATE(2029,4,0),IF(Mitarbeiter!$D260="",DATE(2029,4,0),Mitarbeiter!$D260),TODAY()))-(MAX(DATE(2029,3,1),Mitarbeiter!$C260))+1),MAX(0,NETWORKDAYS(MAX(DATE(2029,3,1),Mitarbeiter!$C260),MIN(DATE(2029,4,0),IF(Mitarbeiter!$D260="",DATE(2029,4,0),Mitarbeiter!$D260),TODAY()),Einstellungen!$F$13:$F$67)))*N(Mitarbeiter!$E260)/IF(Einstellungen!$C$11="7 Tage",7,5),N('Ist-Stunden'!AR260)+(N(Krankheitstage!CC260)+N(Krankheitstage!CO260))*N($C260))))</f>
        <v/>
      </c>
      <c r="BW260" s="76">
        <f>IF($B260="",0,IF(Einstellungen!$C$10="Ja",MAX(IF(Einstellungen!$C$11="7 Tage",MAX(0,(MIN(DATE(2029,5,0),IF(Mitarbeiter!$D260="",DATE(2029,5,0),Mitarbeiter!$D260),TODAY()))-(MAX(DATE(2029,4,1),Mitarbeiter!$C260))+1),MAX(0,NETWORKDAYS(MAX(DATE(2029,4,1),Mitarbeiter!$C260),MIN(DATE(2029,5,0),IF(Mitarbeiter!$D260="",DATE(2029,5,0),Mitarbeiter!$D260),TODAY()),Einstellungen!$F$13:$F$67)))*N(Mitarbeiter!$E260)/IF(Einstellungen!$C$11="7 Tage",7,5),N('Ist-Stunden'!AS260)),MAX(IF(Einstellungen!$C$11="7 Tage",MAX(0,(MIN(DATE(2029,5,0),IF(Mitarbeiter!$D260="",DATE(2029,5,0),Mitarbeiter!$D260),TODAY()))-(MAX(DATE(2029,4,1),Mitarbeiter!$C260))+1),MAX(0,NETWORKDAYS(MAX(DATE(2029,4,1),Mitarbeiter!$C260),MIN(DATE(2029,5,0),IF(Mitarbeiter!$D260="",DATE(2029,5,0),Mitarbeiter!$D260),TODAY()),Einstellungen!$F$13:$F$67)))*N(Mitarbeiter!$E260)/IF(Einstellungen!$C$11="7 Tage",7,5),N('Ist-Stunden'!AS260)+(N(Krankheitstage!CD260)+N(Krankheitstage!CP260))*N($C260))))</f>
        <v/>
      </c>
      <c r="BX260" s="76">
        <f>IF($B260="",0,IF(Einstellungen!$C$10="Ja",MAX(IF(Einstellungen!$C$11="7 Tage",MAX(0,(MIN(DATE(2029,6,0),IF(Mitarbeiter!$D260="",DATE(2029,6,0),Mitarbeiter!$D260),TODAY()))-(MAX(DATE(2029,5,1),Mitarbeiter!$C260))+1),MAX(0,NETWORKDAYS(MAX(DATE(2029,5,1),Mitarbeiter!$C260),MIN(DATE(2029,6,0),IF(Mitarbeiter!$D260="",DATE(2029,6,0),Mitarbeiter!$D260),TODAY()),Einstellungen!$F$13:$F$67)))*N(Mitarbeiter!$E260)/IF(Einstellungen!$C$11="7 Tage",7,5),N('Ist-Stunden'!AT260)),MAX(IF(Einstellungen!$C$11="7 Tage",MAX(0,(MIN(DATE(2029,6,0),IF(Mitarbeiter!$D260="",DATE(2029,6,0),Mitarbeiter!$D260),TODAY()))-(MAX(DATE(2029,5,1),Mitarbeiter!$C260))+1),MAX(0,NETWORKDAYS(MAX(DATE(2029,5,1),Mitarbeiter!$C260),MIN(DATE(2029,6,0),IF(Mitarbeiter!$D260="",DATE(2029,6,0),Mitarbeiter!$D260),TODAY()),Einstellungen!$F$13:$F$67)))*N(Mitarbeiter!$E260)/IF(Einstellungen!$C$11="7 Tage",7,5),N('Ist-Stunden'!AT260)+(N(Krankheitstage!CE260)+N(Krankheitstage!CQ260))*N($C260))))</f>
        <v/>
      </c>
      <c r="BY260" s="76">
        <f>IF($B260="",0,IF(Einstellungen!$C$10="Ja",MAX(IF(Einstellungen!$C$11="7 Tage",MAX(0,(MIN(DATE(2029,7,0),IF(Mitarbeiter!$D260="",DATE(2029,7,0),Mitarbeiter!$D260),TODAY()))-(MAX(DATE(2029,6,1),Mitarbeiter!$C260))+1),MAX(0,NETWORKDAYS(MAX(DATE(2029,6,1),Mitarbeiter!$C260),MIN(DATE(2029,7,0),IF(Mitarbeiter!$D260="",DATE(2029,7,0),Mitarbeiter!$D260),TODAY()),Einstellungen!$F$13:$F$67)))*N(Mitarbeiter!$E260)/IF(Einstellungen!$C$11="7 Tage",7,5),N('Ist-Stunden'!AU260)),MAX(IF(Einstellungen!$C$11="7 Tage",MAX(0,(MIN(DATE(2029,7,0),IF(Mitarbeiter!$D260="",DATE(2029,7,0),Mitarbeiter!$D260),TODAY()))-(MAX(DATE(2029,6,1),Mitarbeiter!$C260))+1),MAX(0,NETWORKDAYS(MAX(DATE(2029,6,1),Mitarbeiter!$C260),MIN(DATE(2029,7,0),IF(Mitarbeiter!$D260="",DATE(2029,7,0),Mitarbeiter!$D260),TODAY()),Einstellungen!$F$13:$F$67)))*N(Mitarbeiter!$E260)/IF(Einstellungen!$C$11="7 Tage",7,5),N('Ist-Stunden'!AU260)+(N(Krankheitstage!CF260)+N(Krankheitstage!CR260))*N($C260))))</f>
        <v/>
      </c>
      <c r="BZ260" s="76">
        <f>IF($B260="",0,IF(Einstellungen!$C$10="Ja",MAX(IF(Einstellungen!$C$11="7 Tage",MAX(0,(MIN(DATE(2029,8,0),IF(Mitarbeiter!$D260="",DATE(2029,8,0),Mitarbeiter!$D260),TODAY()))-(MAX(DATE(2029,7,1),Mitarbeiter!$C260))+1),MAX(0,NETWORKDAYS(MAX(DATE(2029,7,1),Mitarbeiter!$C260),MIN(DATE(2029,8,0),IF(Mitarbeiter!$D260="",DATE(2029,8,0),Mitarbeiter!$D260),TODAY()),Einstellungen!$F$13:$F$67)))*N(Mitarbeiter!$E260)/IF(Einstellungen!$C$11="7 Tage",7,5),N('Ist-Stunden'!AV260)),MAX(IF(Einstellungen!$C$11="7 Tage",MAX(0,(MIN(DATE(2029,8,0),IF(Mitarbeiter!$D260="",DATE(2029,8,0),Mitarbeiter!$D260),TODAY()))-(MAX(DATE(2029,7,1),Mitarbeiter!$C260))+1),MAX(0,NETWORKDAYS(MAX(DATE(2029,7,1),Mitarbeiter!$C260),MIN(DATE(2029,8,0),IF(Mitarbeiter!$D260="",DATE(2029,8,0),Mitarbeiter!$D260),TODAY()),Einstellungen!$F$13:$F$67)))*N(Mitarbeiter!$E260)/IF(Einstellungen!$C$11="7 Tage",7,5),N('Ist-Stunden'!AV260)+(N(Krankheitstage!CG260)+N(Krankheitstage!CS260))*N($C260))))</f>
        <v/>
      </c>
      <c r="CA260" s="76">
        <f>IF($B260="",0,IF(Einstellungen!$C$10="Ja",MAX(IF(Einstellungen!$C$11="7 Tage",MAX(0,(MIN(DATE(2029,9,0),IF(Mitarbeiter!$D260="",DATE(2029,9,0),Mitarbeiter!$D260),TODAY()))-(MAX(DATE(2029,8,1),Mitarbeiter!$C260))+1),MAX(0,NETWORKDAYS(MAX(DATE(2029,8,1),Mitarbeiter!$C260),MIN(DATE(2029,9,0),IF(Mitarbeiter!$D260="",DATE(2029,9,0),Mitarbeiter!$D260),TODAY()),Einstellungen!$F$13:$F$67)))*N(Mitarbeiter!$E260)/IF(Einstellungen!$C$11="7 Tage",7,5),N('Ist-Stunden'!AW260)),MAX(IF(Einstellungen!$C$11="7 Tage",MAX(0,(MIN(DATE(2029,9,0),IF(Mitarbeiter!$D260="",DATE(2029,9,0),Mitarbeiter!$D260),TODAY()))-(MAX(DATE(2029,8,1),Mitarbeiter!$C260))+1),MAX(0,NETWORKDAYS(MAX(DATE(2029,8,1),Mitarbeiter!$C260),MIN(DATE(2029,9,0),IF(Mitarbeiter!$D260="",DATE(2029,9,0),Mitarbeiter!$D260),TODAY()),Einstellungen!$F$13:$F$67)))*N(Mitarbeiter!$E260)/IF(Einstellungen!$C$11="7 Tage",7,5),N('Ist-Stunden'!AW260)+(N(Krankheitstage!CH260)+N(Krankheitstage!CT260))*N($C260))))</f>
        <v/>
      </c>
      <c r="CB260" s="76">
        <f>IF($B260="",0,IF(Einstellungen!$C$10="Ja",MAX(IF(Einstellungen!$C$11="7 Tage",MAX(0,(MIN(DATE(2029,10,0),IF(Mitarbeiter!$D260="",DATE(2029,10,0),Mitarbeiter!$D260),TODAY()))-(MAX(DATE(2029,9,1),Mitarbeiter!$C260))+1),MAX(0,NETWORKDAYS(MAX(DATE(2029,9,1),Mitarbeiter!$C260),MIN(DATE(2029,10,0),IF(Mitarbeiter!$D260="",DATE(2029,10,0),Mitarbeiter!$D260),TODAY()),Einstellungen!$F$13:$F$67)))*N(Mitarbeiter!$E260)/IF(Einstellungen!$C$11="7 Tage",7,5),N('Ist-Stunden'!AX260)),MAX(IF(Einstellungen!$C$11="7 Tage",MAX(0,(MIN(DATE(2029,10,0),IF(Mitarbeiter!$D260="",DATE(2029,10,0),Mitarbeiter!$D260),TODAY()))-(MAX(DATE(2029,9,1),Mitarbeiter!$C260))+1),MAX(0,NETWORKDAYS(MAX(DATE(2029,9,1),Mitarbeiter!$C260),MIN(DATE(2029,10,0),IF(Mitarbeiter!$D260="",DATE(2029,10,0),Mitarbeiter!$D260),TODAY()),Einstellungen!$F$13:$F$67)))*N(Mitarbeiter!$E260)/IF(Einstellungen!$C$11="7 Tage",7,5),N('Ist-Stunden'!AX260)+(N(Krankheitstage!CI260)+N(Krankheitstage!CU260))*N($C260))))</f>
        <v/>
      </c>
      <c r="CC260" s="76">
        <f>IF($B260="",0,IF(Einstellungen!$C$10="Ja",MAX(IF(Einstellungen!$C$11="7 Tage",MAX(0,(MIN(DATE(2029,11,0),IF(Mitarbeiter!$D260="",DATE(2029,11,0),Mitarbeiter!$D260),TODAY()))-(MAX(DATE(2029,10,1),Mitarbeiter!$C260))+1),MAX(0,NETWORKDAYS(MAX(DATE(2029,10,1),Mitarbeiter!$C260),MIN(DATE(2029,11,0),IF(Mitarbeiter!$D260="",DATE(2029,11,0),Mitarbeiter!$D260),TODAY()),Einstellungen!$F$13:$F$67)))*N(Mitarbeiter!$E260)/IF(Einstellungen!$C$11="7 Tage",7,5),N('Ist-Stunden'!AY260)),MAX(IF(Einstellungen!$C$11="7 Tage",MAX(0,(MIN(DATE(2029,11,0),IF(Mitarbeiter!$D260="",DATE(2029,11,0),Mitarbeiter!$D260),TODAY()))-(MAX(DATE(2029,10,1),Mitarbeiter!$C260))+1),MAX(0,NETWORKDAYS(MAX(DATE(2029,10,1),Mitarbeiter!$C260),MIN(DATE(2029,11,0),IF(Mitarbeiter!$D260="",DATE(2029,11,0),Mitarbeiter!$D260),TODAY()),Einstellungen!$F$13:$F$67)))*N(Mitarbeiter!$E260)/IF(Einstellungen!$C$11="7 Tage",7,5),N('Ist-Stunden'!AY260)+(N(Krankheitstage!CJ260)+N(Krankheitstage!CV260))*N($C260))))</f>
        <v/>
      </c>
      <c r="CD260" s="76">
        <f>IF($B260="",0,IF(Einstellungen!$C$10="Ja",MAX(IF(Einstellungen!$C$11="7 Tage",MAX(0,(MIN(DATE(2029,12,0),IF(Mitarbeiter!$D260="",DATE(2029,12,0),Mitarbeiter!$D260),TODAY()))-(MAX(DATE(2029,11,1),Mitarbeiter!$C260))+1),MAX(0,NETWORKDAYS(MAX(DATE(2029,11,1),Mitarbeiter!$C260),MIN(DATE(2029,12,0),IF(Mitarbeiter!$D260="",DATE(2029,12,0),Mitarbeiter!$D260),TODAY()),Einstellungen!$F$13:$F$67)))*N(Mitarbeiter!$E260)/IF(Einstellungen!$C$11="7 Tage",7,5),N('Ist-Stunden'!AZ260)),MAX(IF(Einstellungen!$C$11="7 Tage",MAX(0,(MIN(DATE(2029,12,0),IF(Mitarbeiter!$D260="",DATE(2029,12,0),Mitarbeiter!$D260),TODAY()))-(MAX(DATE(2029,11,1),Mitarbeiter!$C260))+1),MAX(0,NETWORKDAYS(MAX(DATE(2029,11,1),Mitarbeiter!$C260),MIN(DATE(2029,12,0),IF(Mitarbeiter!$D260="",DATE(2029,12,0),Mitarbeiter!$D260),TODAY()),Einstellungen!$F$13:$F$67)))*N(Mitarbeiter!$E260)/IF(Einstellungen!$C$11="7 Tage",7,5),N('Ist-Stunden'!AZ260)+(N(Krankheitstage!CK260)+N(Krankheitstage!CW260))*N($C260))))</f>
        <v/>
      </c>
      <c r="CE260" s="76">
        <f>IF($B260="",0,IF(Einstellungen!$C$10="Ja",MAX(IF(Einstellungen!$C$11="7 Tage",MAX(0,(MIN(DATE(2029,13,0),IF(Mitarbeiter!$D260="",DATE(2029,13,0),Mitarbeiter!$D260),TODAY()))-(MAX(DATE(2029,12,1),Mitarbeiter!$C260))+1),MAX(0,NETWORKDAYS(MAX(DATE(2029,12,1),Mitarbeiter!$C260),MIN(DATE(2029,13,0),IF(Mitarbeiter!$D260="",DATE(2029,13,0),Mitarbeiter!$D260),TODAY()),Einstellungen!$F$13:$F$67)))*N(Mitarbeiter!$E260)/IF(Einstellungen!$C$11="7 Tage",7,5),N('Ist-Stunden'!BA260)),MAX(IF(Einstellungen!$C$11="7 Tage",MAX(0,(MIN(DATE(2029,13,0),IF(Mitarbeiter!$D260="",DATE(2029,13,0),Mitarbeiter!$D260),TODAY()))-(MAX(DATE(2029,12,1),Mitarbeiter!$C260))+1),MAX(0,NETWORKDAYS(MAX(DATE(2029,12,1),Mitarbeiter!$C260),MIN(DATE(2029,13,0),IF(Mitarbeiter!$D260="",DATE(2029,13,0),Mitarbeiter!$D260),TODAY()),Einstellungen!$F$13:$F$67)))*N(Mitarbeiter!$E260)/IF(Einstellungen!$C$11="7 Tage",7,5),N('Ist-Stunden'!BA260)+(N(Krankheitstage!CL260)+N(Krankheitstage!CX260))*N($C260))))</f>
        <v/>
      </c>
      <c r="CF260" s="76">
        <f>IF($B260="",0,IF(Einstellungen!$C$10="Ja",MAX(IF(Einstellungen!$C$11="7 Tage",MAX(0,(MIN(DATE(2030,2,0),IF(Mitarbeiter!$D260="",DATE(2030,2,0),Mitarbeiter!$D260),TODAY()))-(MAX(DATE(2030,1,1),Mitarbeiter!$C260))+1),MAX(0,NETWORKDAYS(MAX(DATE(2030,1,1),Mitarbeiter!$C260),MIN(DATE(2030,2,0),IF(Mitarbeiter!$D260="",DATE(2030,2,0),Mitarbeiter!$D260),TODAY()),Einstellungen!$F$13:$F$67)))*N(Mitarbeiter!$E260)/IF(Einstellungen!$C$11="7 Tage",7,5),N('Ist-Stunden'!BB260)),MAX(IF(Einstellungen!$C$11="7 Tage",MAX(0,(MIN(DATE(2030,2,0),IF(Mitarbeiter!$D260="",DATE(2030,2,0),Mitarbeiter!$D260),TODAY()))-(MAX(DATE(2030,1,1),Mitarbeiter!$C260))+1),MAX(0,NETWORKDAYS(MAX(DATE(2030,1,1),Mitarbeiter!$C260),MIN(DATE(2030,2,0),IF(Mitarbeiter!$D260="",DATE(2030,2,0),Mitarbeiter!$D260),TODAY()),Einstellungen!$F$13:$F$67)))*N(Mitarbeiter!$E260)/IF(Einstellungen!$C$11="7 Tage",7,5),N('Ist-Stunden'!BB260)+(N(Krankheitstage!CY260)+N(Krankheitstage!DK260))*N($C260))))</f>
        <v/>
      </c>
      <c r="CG260" s="76">
        <f>IF($B260="",0,IF(Einstellungen!$C$10="Ja",MAX(IF(Einstellungen!$C$11="7 Tage",MAX(0,(MIN(DATE(2030,3,0),IF(Mitarbeiter!$D260="",DATE(2030,3,0),Mitarbeiter!$D260),TODAY()))-(MAX(DATE(2030,2,1),Mitarbeiter!$C260))+1),MAX(0,NETWORKDAYS(MAX(DATE(2030,2,1),Mitarbeiter!$C260),MIN(DATE(2030,3,0),IF(Mitarbeiter!$D260="",DATE(2030,3,0),Mitarbeiter!$D260),TODAY()),Einstellungen!$F$13:$F$67)))*N(Mitarbeiter!$E260)/IF(Einstellungen!$C$11="7 Tage",7,5),N('Ist-Stunden'!BC260)),MAX(IF(Einstellungen!$C$11="7 Tage",MAX(0,(MIN(DATE(2030,3,0),IF(Mitarbeiter!$D260="",DATE(2030,3,0),Mitarbeiter!$D260),TODAY()))-(MAX(DATE(2030,2,1),Mitarbeiter!$C260))+1),MAX(0,NETWORKDAYS(MAX(DATE(2030,2,1),Mitarbeiter!$C260),MIN(DATE(2030,3,0),IF(Mitarbeiter!$D260="",DATE(2030,3,0),Mitarbeiter!$D260),TODAY()),Einstellungen!$F$13:$F$67)))*N(Mitarbeiter!$E260)/IF(Einstellungen!$C$11="7 Tage",7,5),N('Ist-Stunden'!BC260)+(N(Krankheitstage!CZ260)+N(Krankheitstage!DL260))*N($C260))))</f>
        <v/>
      </c>
      <c r="CH260" s="76">
        <f>IF($B260="",0,IF(Einstellungen!$C$10="Ja",MAX(IF(Einstellungen!$C$11="7 Tage",MAX(0,(MIN(DATE(2030,4,0),IF(Mitarbeiter!$D260="",DATE(2030,4,0),Mitarbeiter!$D260),TODAY()))-(MAX(DATE(2030,3,1),Mitarbeiter!$C260))+1),MAX(0,NETWORKDAYS(MAX(DATE(2030,3,1),Mitarbeiter!$C260),MIN(DATE(2030,4,0),IF(Mitarbeiter!$D260="",DATE(2030,4,0),Mitarbeiter!$D260),TODAY()),Einstellungen!$F$13:$F$67)))*N(Mitarbeiter!$E260)/IF(Einstellungen!$C$11="7 Tage",7,5),N('Ist-Stunden'!BD260)),MAX(IF(Einstellungen!$C$11="7 Tage",MAX(0,(MIN(DATE(2030,4,0),IF(Mitarbeiter!$D260="",DATE(2030,4,0),Mitarbeiter!$D260),TODAY()))-(MAX(DATE(2030,3,1),Mitarbeiter!$C260))+1),MAX(0,NETWORKDAYS(MAX(DATE(2030,3,1),Mitarbeiter!$C260),MIN(DATE(2030,4,0),IF(Mitarbeiter!$D260="",DATE(2030,4,0),Mitarbeiter!$D260),TODAY()),Einstellungen!$F$13:$F$67)))*N(Mitarbeiter!$E260)/IF(Einstellungen!$C$11="7 Tage",7,5),N('Ist-Stunden'!BD260)+(N(Krankheitstage!DA260)+N(Krankheitstage!DM260))*N($C260))))</f>
        <v/>
      </c>
      <c r="CI260" s="76">
        <f>IF($B260="",0,IF(Einstellungen!$C$10="Ja",MAX(IF(Einstellungen!$C$11="7 Tage",MAX(0,(MIN(DATE(2030,5,0),IF(Mitarbeiter!$D260="",DATE(2030,5,0),Mitarbeiter!$D260),TODAY()))-(MAX(DATE(2030,4,1),Mitarbeiter!$C260))+1),MAX(0,NETWORKDAYS(MAX(DATE(2030,4,1),Mitarbeiter!$C260),MIN(DATE(2030,5,0),IF(Mitarbeiter!$D260="",DATE(2030,5,0),Mitarbeiter!$D260),TODAY()),Einstellungen!$F$13:$F$67)))*N(Mitarbeiter!$E260)/IF(Einstellungen!$C$11="7 Tage",7,5),N('Ist-Stunden'!BE260)),MAX(IF(Einstellungen!$C$11="7 Tage",MAX(0,(MIN(DATE(2030,5,0),IF(Mitarbeiter!$D260="",DATE(2030,5,0),Mitarbeiter!$D260),TODAY()))-(MAX(DATE(2030,4,1),Mitarbeiter!$C260))+1),MAX(0,NETWORKDAYS(MAX(DATE(2030,4,1),Mitarbeiter!$C260),MIN(DATE(2030,5,0),IF(Mitarbeiter!$D260="",DATE(2030,5,0),Mitarbeiter!$D260),TODAY()),Einstellungen!$F$13:$F$67)))*N(Mitarbeiter!$E260)/IF(Einstellungen!$C$11="7 Tage",7,5),N('Ist-Stunden'!BE260)+(N(Krankheitstage!DB260)+N(Krankheitstage!DN260))*N($C260))))</f>
        <v/>
      </c>
      <c r="CJ260" s="76">
        <f>IF($B260="",0,IF(Einstellungen!$C$10="Ja",MAX(IF(Einstellungen!$C$11="7 Tage",MAX(0,(MIN(DATE(2030,6,0),IF(Mitarbeiter!$D260="",DATE(2030,6,0),Mitarbeiter!$D260),TODAY()))-(MAX(DATE(2030,5,1),Mitarbeiter!$C260))+1),MAX(0,NETWORKDAYS(MAX(DATE(2030,5,1),Mitarbeiter!$C260),MIN(DATE(2030,6,0),IF(Mitarbeiter!$D260="",DATE(2030,6,0),Mitarbeiter!$D260),TODAY()),Einstellungen!$F$13:$F$67)))*N(Mitarbeiter!$E260)/IF(Einstellungen!$C$11="7 Tage",7,5),N('Ist-Stunden'!BF260)),MAX(IF(Einstellungen!$C$11="7 Tage",MAX(0,(MIN(DATE(2030,6,0),IF(Mitarbeiter!$D260="",DATE(2030,6,0),Mitarbeiter!$D260),TODAY()))-(MAX(DATE(2030,5,1),Mitarbeiter!$C260))+1),MAX(0,NETWORKDAYS(MAX(DATE(2030,5,1),Mitarbeiter!$C260),MIN(DATE(2030,6,0),IF(Mitarbeiter!$D260="",DATE(2030,6,0),Mitarbeiter!$D260),TODAY()),Einstellungen!$F$13:$F$67)))*N(Mitarbeiter!$E260)/IF(Einstellungen!$C$11="7 Tage",7,5),N('Ist-Stunden'!BF260)+(N(Krankheitstage!DC260)+N(Krankheitstage!DO260))*N($C260))))</f>
        <v/>
      </c>
      <c r="CK260" s="76">
        <f>IF($B260="",0,IF(Einstellungen!$C$10="Ja",MAX(IF(Einstellungen!$C$11="7 Tage",MAX(0,(MIN(DATE(2030,7,0),IF(Mitarbeiter!$D260="",DATE(2030,7,0),Mitarbeiter!$D260),TODAY()))-(MAX(DATE(2030,6,1),Mitarbeiter!$C260))+1),MAX(0,NETWORKDAYS(MAX(DATE(2030,6,1),Mitarbeiter!$C260),MIN(DATE(2030,7,0),IF(Mitarbeiter!$D260="",DATE(2030,7,0),Mitarbeiter!$D260),TODAY()),Einstellungen!$F$13:$F$67)))*N(Mitarbeiter!$E260)/IF(Einstellungen!$C$11="7 Tage",7,5),N('Ist-Stunden'!BG260)),MAX(IF(Einstellungen!$C$11="7 Tage",MAX(0,(MIN(DATE(2030,7,0),IF(Mitarbeiter!$D260="",DATE(2030,7,0),Mitarbeiter!$D260),TODAY()))-(MAX(DATE(2030,6,1),Mitarbeiter!$C260))+1),MAX(0,NETWORKDAYS(MAX(DATE(2030,6,1),Mitarbeiter!$C260),MIN(DATE(2030,7,0),IF(Mitarbeiter!$D260="",DATE(2030,7,0),Mitarbeiter!$D260),TODAY()),Einstellungen!$F$13:$F$67)))*N(Mitarbeiter!$E260)/IF(Einstellungen!$C$11="7 Tage",7,5),N('Ist-Stunden'!BG260)+(N(Krankheitstage!DD260)+N(Krankheitstage!DP260))*N($C260))))</f>
        <v/>
      </c>
      <c r="CL260" s="76">
        <f>IF($B260="",0,IF(Einstellungen!$C$10="Ja",MAX(IF(Einstellungen!$C$11="7 Tage",MAX(0,(MIN(DATE(2030,8,0),IF(Mitarbeiter!$D260="",DATE(2030,8,0),Mitarbeiter!$D260),TODAY()))-(MAX(DATE(2030,7,1),Mitarbeiter!$C260))+1),MAX(0,NETWORKDAYS(MAX(DATE(2030,7,1),Mitarbeiter!$C260),MIN(DATE(2030,8,0),IF(Mitarbeiter!$D260="",DATE(2030,8,0),Mitarbeiter!$D260),TODAY()),Einstellungen!$F$13:$F$67)))*N(Mitarbeiter!$E260)/IF(Einstellungen!$C$11="7 Tage",7,5),N('Ist-Stunden'!BH260)),MAX(IF(Einstellungen!$C$11="7 Tage",MAX(0,(MIN(DATE(2030,8,0),IF(Mitarbeiter!$D260="",DATE(2030,8,0),Mitarbeiter!$D260),TODAY()))-(MAX(DATE(2030,7,1),Mitarbeiter!$C260))+1),MAX(0,NETWORKDAYS(MAX(DATE(2030,7,1),Mitarbeiter!$C260),MIN(DATE(2030,8,0),IF(Mitarbeiter!$D260="",DATE(2030,8,0),Mitarbeiter!$D260),TODAY()),Einstellungen!$F$13:$F$67)))*N(Mitarbeiter!$E260)/IF(Einstellungen!$C$11="7 Tage",7,5),N('Ist-Stunden'!BH260)+(N(Krankheitstage!DE260)+N(Krankheitstage!DQ260))*N($C260))))</f>
        <v/>
      </c>
      <c r="CM260" s="76">
        <f>IF($B260="",0,IF(Einstellungen!$C$10="Ja",MAX(IF(Einstellungen!$C$11="7 Tage",MAX(0,(MIN(DATE(2030,9,0),IF(Mitarbeiter!$D260="",DATE(2030,9,0),Mitarbeiter!$D260),TODAY()))-(MAX(DATE(2030,8,1),Mitarbeiter!$C260))+1),MAX(0,NETWORKDAYS(MAX(DATE(2030,8,1),Mitarbeiter!$C260),MIN(DATE(2030,9,0),IF(Mitarbeiter!$D260="",DATE(2030,9,0),Mitarbeiter!$D260),TODAY()),Einstellungen!$F$13:$F$67)))*N(Mitarbeiter!$E260)/IF(Einstellungen!$C$11="7 Tage",7,5),N('Ist-Stunden'!BI260)),MAX(IF(Einstellungen!$C$11="7 Tage",MAX(0,(MIN(DATE(2030,9,0),IF(Mitarbeiter!$D260="",DATE(2030,9,0),Mitarbeiter!$D260),TODAY()))-(MAX(DATE(2030,8,1),Mitarbeiter!$C260))+1),MAX(0,NETWORKDAYS(MAX(DATE(2030,8,1),Mitarbeiter!$C260),MIN(DATE(2030,9,0),IF(Mitarbeiter!$D260="",DATE(2030,9,0),Mitarbeiter!$D260),TODAY()),Einstellungen!$F$13:$F$67)))*N(Mitarbeiter!$E260)/IF(Einstellungen!$C$11="7 Tage",7,5),N('Ist-Stunden'!BI260)+(N(Krankheitstage!DF260)+N(Krankheitstage!DR260))*N($C260))))</f>
        <v/>
      </c>
      <c r="CN260" s="76">
        <f>IF($B260="",0,IF(Einstellungen!$C$10="Ja",MAX(IF(Einstellungen!$C$11="7 Tage",MAX(0,(MIN(DATE(2030,10,0),IF(Mitarbeiter!$D260="",DATE(2030,10,0),Mitarbeiter!$D260),TODAY()))-(MAX(DATE(2030,9,1),Mitarbeiter!$C260))+1),MAX(0,NETWORKDAYS(MAX(DATE(2030,9,1),Mitarbeiter!$C260),MIN(DATE(2030,10,0),IF(Mitarbeiter!$D260="",DATE(2030,10,0),Mitarbeiter!$D260),TODAY()),Einstellungen!$F$13:$F$67)))*N(Mitarbeiter!$E260)/IF(Einstellungen!$C$11="7 Tage",7,5),N('Ist-Stunden'!BJ260)),MAX(IF(Einstellungen!$C$11="7 Tage",MAX(0,(MIN(DATE(2030,10,0),IF(Mitarbeiter!$D260="",DATE(2030,10,0),Mitarbeiter!$D260),TODAY()))-(MAX(DATE(2030,9,1),Mitarbeiter!$C260))+1),MAX(0,NETWORKDAYS(MAX(DATE(2030,9,1),Mitarbeiter!$C260),MIN(DATE(2030,10,0),IF(Mitarbeiter!$D260="",DATE(2030,10,0),Mitarbeiter!$D260),TODAY()),Einstellungen!$F$13:$F$67)))*N(Mitarbeiter!$E260)/IF(Einstellungen!$C$11="7 Tage",7,5),N('Ist-Stunden'!BJ260)+(N(Krankheitstage!DG260)+N(Krankheitstage!DS260))*N($C260))))</f>
        <v/>
      </c>
      <c r="CO260" s="76">
        <f>IF($B260="",0,IF(Einstellungen!$C$10="Ja",MAX(IF(Einstellungen!$C$11="7 Tage",MAX(0,(MIN(DATE(2030,11,0),IF(Mitarbeiter!$D260="",DATE(2030,11,0),Mitarbeiter!$D260),TODAY()))-(MAX(DATE(2030,10,1),Mitarbeiter!$C260))+1),MAX(0,NETWORKDAYS(MAX(DATE(2030,10,1),Mitarbeiter!$C260),MIN(DATE(2030,11,0),IF(Mitarbeiter!$D260="",DATE(2030,11,0),Mitarbeiter!$D260),TODAY()),Einstellungen!$F$13:$F$67)))*N(Mitarbeiter!$E260)/IF(Einstellungen!$C$11="7 Tage",7,5),N('Ist-Stunden'!BK260)),MAX(IF(Einstellungen!$C$11="7 Tage",MAX(0,(MIN(DATE(2030,11,0),IF(Mitarbeiter!$D260="",DATE(2030,11,0),Mitarbeiter!$D260),TODAY()))-(MAX(DATE(2030,10,1),Mitarbeiter!$C260))+1),MAX(0,NETWORKDAYS(MAX(DATE(2030,10,1),Mitarbeiter!$C260),MIN(DATE(2030,11,0),IF(Mitarbeiter!$D260="",DATE(2030,11,0),Mitarbeiter!$D260),TODAY()),Einstellungen!$F$13:$F$67)))*N(Mitarbeiter!$E260)/IF(Einstellungen!$C$11="7 Tage",7,5),N('Ist-Stunden'!BK260)+(N(Krankheitstage!DH260)+N(Krankheitstage!DT260))*N($C260))))</f>
        <v/>
      </c>
      <c r="CP260" s="76">
        <f>IF($B260="",0,IF(Einstellungen!$C$10="Ja",MAX(IF(Einstellungen!$C$11="7 Tage",MAX(0,(MIN(DATE(2030,12,0),IF(Mitarbeiter!$D260="",DATE(2030,12,0),Mitarbeiter!$D260),TODAY()))-(MAX(DATE(2030,11,1),Mitarbeiter!$C260))+1),MAX(0,NETWORKDAYS(MAX(DATE(2030,11,1),Mitarbeiter!$C260),MIN(DATE(2030,12,0),IF(Mitarbeiter!$D260="",DATE(2030,12,0),Mitarbeiter!$D260),TODAY()),Einstellungen!$F$13:$F$67)))*N(Mitarbeiter!$E260)/IF(Einstellungen!$C$11="7 Tage",7,5),N('Ist-Stunden'!BL260)),MAX(IF(Einstellungen!$C$11="7 Tage",MAX(0,(MIN(DATE(2030,12,0),IF(Mitarbeiter!$D260="",DATE(2030,12,0),Mitarbeiter!$D260),TODAY()))-(MAX(DATE(2030,11,1),Mitarbeiter!$C260))+1),MAX(0,NETWORKDAYS(MAX(DATE(2030,11,1),Mitarbeiter!$C260),MIN(DATE(2030,12,0),IF(Mitarbeiter!$D260="",DATE(2030,12,0),Mitarbeiter!$D260),TODAY()),Einstellungen!$F$13:$F$67)))*N(Mitarbeiter!$E260)/IF(Einstellungen!$C$11="7 Tage",7,5),N('Ist-Stunden'!BL260)+(N(Krankheitstage!DI260)+N(Krankheitstage!DU260))*N($C260))))</f>
        <v/>
      </c>
      <c r="CQ260" s="76">
        <f>IF($B260="",0,IF(Einstellungen!$C$10="Ja",MAX(IF(Einstellungen!$C$11="7 Tage",MAX(0,(MIN(DATE(2030,13,0),IF(Mitarbeiter!$D260="",DATE(2030,13,0),Mitarbeiter!$D260),TODAY()))-(MAX(DATE(2030,12,1),Mitarbeiter!$C260))+1),MAX(0,NETWORKDAYS(MAX(DATE(2030,12,1),Mitarbeiter!$C260),MIN(DATE(2030,13,0),IF(Mitarbeiter!$D260="",DATE(2030,13,0),Mitarbeiter!$D260),TODAY()),Einstellungen!$F$13:$F$67)))*N(Mitarbeiter!$E260)/IF(Einstellungen!$C$11="7 Tage",7,5),N('Ist-Stunden'!BM260)),MAX(IF(Einstellungen!$C$11="7 Tage",MAX(0,(MIN(DATE(2030,13,0),IF(Mitarbeiter!$D260="",DATE(2030,13,0),Mitarbeiter!$D260),TODAY()))-(MAX(DATE(2030,12,1),Mitarbeiter!$C260))+1),MAX(0,NETWORKDAYS(MAX(DATE(2030,12,1),Mitarbeiter!$C260),MIN(DATE(2030,13,0),IF(Mitarbeiter!$D260="",DATE(2030,13,0),Mitarbeiter!$D260),TODAY()),Einstellungen!$F$13:$F$67)))*N(Mitarbeiter!$E260)/IF(Einstellungen!$C$11="7 Tage",7,5),N('Ist-Stunden'!BM260)+(N(Krankheitstage!DJ260)+N(Krankheitstage!DV260))*N($C260))))</f>
        <v/>
      </c>
    </row>
    <row r="261">
      <c r="A261" s="73">
        <f>IF(Mitarbeiter!B261="","",Mitarbeiter!A261)</f>
        <v/>
      </c>
      <c r="B261" s="6">
        <f>IF(Mitarbeiter!B261="","",Mitarbeiter!B261)</f>
        <v/>
      </c>
      <c r="C261" s="74">
        <f>IF(Mitarbeiter!B261="","",Mitarbeiter!F261)</f>
        <v/>
      </c>
      <c r="D261" s="75">
        <f>N(INDEX(Krankheitstage!$G261:$DV261,1,(Einstellungen!$C$3-2026)*24+1))</f>
        <v/>
      </c>
      <c r="E261" s="75">
        <f>N(INDEX(Krankheitstage!$G261:$DV261,1,(Einstellungen!$C$3-2026)*24+2))</f>
        <v/>
      </c>
      <c r="F261" s="75">
        <f>N(INDEX(Krankheitstage!$G261:$DV261,1,(Einstellungen!$C$3-2026)*24+3))</f>
        <v/>
      </c>
      <c r="G261" s="75">
        <f>N(INDEX(Krankheitstage!$G261:$DV261,1,(Einstellungen!$C$3-2026)*24+4))</f>
        <v/>
      </c>
      <c r="H261" s="75">
        <f>N(INDEX(Krankheitstage!$G261:$DV261,1,(Einstellungen!$C$3-2026)*24+5))</f>
        <v/>
      </c>
      <c r="I261" s="75">
        <f>N(INDEX(Krankheitstage!$G261:$DV261,1,(Einstellungen!$C$3-2026)*24+6))</f>
        <v/>
      </c>
      <c r="J261" s="75">
        <f>N(INDEX(Krankheitstage!$G261:$DV261,1,(Einstellungen!$C$3-2026)*24+7))</f>
        <v/>
      </c>
      <c r="K261" s="75">
        <f>N(INDEX(Krankheitstage!$G261:$DV261,1,(Einstellungen!$C$3-2026)*24+8))</f>
        <v/>
      </c>
      <c r="L261" s="75">
        <f>N(INDEX(Krankheitstage!$G261:$DV261,1,(Einstellungen!$C$3-2026)*24+9))</f>
        <v/>
      </c>
      <c r="M261" s="75">
        <f>N(INDEX(Krankheitstage!$G261:$DV261,1,(Einstellungen!$C$3-2026)*24+10))</f>
        <v/>
      </c>
      <c r="N261" s="75">
        <f>N(INDEX(Krankheitstage!$G261:$DV261,1,(Einstellungen!$C$3-2026)*24+11))</f>
        <v/>
      </c>
      <c r="O261" s="75">
        <f>N(INDEX(Krankheitstage!$G261:$DV261,1,(Einstellungen!$C$3-2026)*24+12))</f>
        <v/>
      </c>
      <c r="P261" s="75">
        <f>IF($B261="","",SUM(D261:O261))</f>
        <v/>
      </c>
      <c r="Q261" s="75">
        <f>N(INDEX(Krankheitstage!$G261:$DV261,1,(Einstellungen!$C$3-2026)*24+13))</f>
        <v/>
      </c>
      <c r="R261" s="75">
        <f>N(INDEX(Krankheitstage!$G261:$DV261,1,(Einstellungen!$C$3-2026)*24+14))</f>
        <v/>
      </c>
      <c r="S261" s="75">
        <f>N(INDEX(Krankheitstage!$G261:$DV261,1,(Einstellungen!$C$3-2026)*24+15))</f>
        <v/>
      </c>
      <c r="T261" s="75">
        <f>N(INDEX(Krankheitstage!$G261:$DV261,1,(Einstellungen!$C$3-2026)*24+16))</f>
        <v/>
      </c>
      <c r="U261" s="75">
        <f>N(INDEX(Krankheitstage!$G261:$DV261,1,(Einstellungen!$C$3-2026)*24+17))</f>
        <v/>
      </c>
      <c r="V261" s="75">
        <f>N(INDEX(Krankheitstage!$G261:$DV261,1,(Einstellungen!$C$3-2026)*24+18))</f>
        <v/>
      </c>
      <c r="W261" s="75">
        <f>N(INDEX(Krankheitstage!$G261:$DV261,1,(Einstellungen!$C$3-2026)*24+19))</f>
        <v/>
      </c>
      <c r="X261" s="75">
        <f>N(INDEX(Krankheitstage!$G261:$DV261,1,(Einstellungen!$C$3-2026)*24+20))</f>
        <v/>
      </c>
      <c r="Y261" s="75">
        <f>N(INDEX(Krankheitstage!$G261:$DV261,1,(Einstellungen!$C$3-2026)*24+21))</f>
        <v/>
      </c>
      <c r="Z261" s="75">
        <f>N(INDEX(Krankheitstage!$G261:$DV261,1,(Einstellungen!$C$3-2026)*24+22))</f>
        <v/>
      </c>
      <c r="AA261" s="75">
        <f>N(INDEX(Krankheitstage!$G261:$DV261,1,(Einstellungen!$C$3-2026)*24+23))</f>
        <v/>
      </c>
      <c r="AB261" s="75">
        <f>N(INDEX(Krankheitstage!$G261:$DV261,1,(Einstellungen!$C$3-2026)*24+24))</f>
        <v/>
      </c>
      <c r="AC261" s="75">
        <f>IF($B261="","",SUM(Q261:AB261))</f>
        <v/>
      </c>
      <c r="AD261" s="75">
        <f>IF($B261="","",SUM(P261,AC261))</f>
        <v/>
      </c>
      <c r="AE261" s="76">
        <f>IF($B261="","",AD261*N(C261))</f>
        <v/>
      </c>
      <c r="AF261" s="75">
        <f>IF($B261="","",Krankheitstage!E261)</f>
        <v/>
      </c>
      <c r="AG261" s="76">
        <f>IF($B261="","",AF261*N(C261))</f>
        <v/>
      </c>
      <c r="AH261" s="76">
        <f>IF($B261="","",INDEX($AJ261:$CQ261,1,(Einstellungen!$C$3-2026)*12+1)+INDEX($AJ261:$CQ261,1,(Einstellungen!$C$3-2026)*12+2)+INDEX($AJ261:$CQ261,1,(Einstellungen!$C$3-2026)*12+3)+INDEX($AJ261:$CQ261,1,(Einstellungen!$C$3-2026)*12+4)+INDEX($AJ261:$CQ261,1,(Einstellungen!$C$3-2026)*12+5)+INDEX($AJ261:$CQ261,1,(Einstellungen!$C$3-2026)*12+6)+INDEX($AJ261:$CQ261,1,(Einstellungen!$C$3-2026)*12+7)+INDEX($AJ261:$CQ261,1,(Einstellungen!$C$3-2026)*12+8)+INDEX($AJ261:$CQ261,1,(Einstellungen!$C$3-2026)*12+9)+INDEX($AJ261:$CQ261,1,(Einstellungen!$C$3-2026)*12+10)+INDEX($AJ261:$CQ261,1,(Einstellungen!$C$3-2026)*12+11)+INDEX($AJ261:$CQ261,1,(Einstellungen!$C$3-2026)*12+12))</f>
        <v/>
      </c>
      <c r="AI261" s="76">
        <f>IF($B261="","",SUM($AJ261:$CQ261))</f>
        <v/>
      </c>
      <c r="AJ261" s="76">
        <f>IF($B261="",0,IF(Einstellungen!$C$10="Ja",MAX(IF(Einstellungen!$C$11="7 Tage",MAX(0,(MIN(DATE(2026,2,0),IF(Mitarbeiter!$D261="",DATE(2026,2,0),Mitarbeiter!$D261),TODAY()))-(MAX(DATE(2026,1,1),Mitarbeiter!$C261))+1),MAX(0,NETWORKDAYS(MAX(DATE(2026,1,1),Mitarbeiter!$C261),MIN(DATE(2026,2,0),IF(Mitarbeiter!$D261="",DATE(2026,2,0),Mitarbeiter!$D261),TODAY()),Einstellungen!$F$13:$F$67)))*N(Mitarbeiter!$E261)/IF(Einstellungen!$C$11="7 Tage",7,5),N('Ist-Stunden'!F261)),MAX(IF(Einstellungen!$C$11="7 Tage",MAX(0,(MIN(DATE(2026,2,0),IF(Mitarbeiter!$D261="",DATE(2026,2,0),Mitarbeiter!$D261),TODAY()))-(MAX(DATE(2026,1,1),Mitarbeiter!$C261))+1),MAX(0,NETWORKDAYS(MAX(DATE(2026,1,1),Mitarbeiter!$C261),MIN(DATE(2026,2,0),IF(Mitarbeiter!$D261="",DATE(2026,2,0),Mitarbeiter!$D261),TODAY()),Einstellungen!$F$13:$F$67)))*N(Mitarbeiter!$E261)/IF(Einstellungen!$C$11="7 Tage",7,5),N('Ist-Stunden'!F261)+(N(Krankheitstage!G261)+N(Krankheitstage!S261))*N($C261))))</f>
        <v/>
      </c>
      <c r="AK261" s="76">
        <f>IF($B261="",0,IF(Einstellungen!$C$10="Ja",MAX(IF(Einstellungen!$C$11="7 Tage",MAX(0,(MIN(DATE(2026,3,0),IF(Mitarbeiter!$D261="",DATE(2026,3,0),Mitarbeiter!$D261),TODAY()))-(MAX(DATE(2026,2,1),Mitarbeiter!$C261))+1),MAX(0,NETWORKDAYS(MAX(DATE(2026,2,1),Mitarbeiter!$C261),MIN(DATE(2026,3,0),IF(Mitarbeiter!$D261="",DATE(2026,3,0),Mitarbeiter!$D261),TODAY()),Einstellungen!$F$13:$F$67)))*N(Mitarbeiter!$E261)/IF(Einstellungen!$C$11="7 Tage",7,5),N('Ist-Stunden'!G261)),MAX(IF(Einstellungen!$C$11="7 Tage",MAX(0,(MIN(DATE(2026,3,0),IF(Mitarbeiter!$D261="",DATE(2026,3,0),Mitarbeiter!$D261),TODAY()))-(MAX(DATE(2026,2,1),Mitarbeiter!$C261))+1),MAX(0,NETWORKDAYS(MAX(DATE(2026,2,1),Mitarbeiter!$C261),MIN(DATE(2026,3,0),IF(Mitarbeiter!$D261="",DATE(2026,3,0),Mitarbeiter!$D261),TODAY()),Einstellungen!$F$13:$F$67)))*N(Mitarbeiter!$E261)/IF(Einstellungen!$C$11="7 Tage",7,5),N('Ist-Stunden'!G261)+(N(Krankheitstage!H261)+N(Krankheitstage!T261))*N($C261))))</f>
        <v/>
      </c>
      <c r="AL261" s="76">
        <f>IF($B261="",0,IF(Einstellungen!$C$10="Ja",MAX(IF(Einstellungen!$C$11="7 Tage",MAX(0,(MIN(DATE(2026,4,0),IF(Mitarbeiter!$D261="",DATE(2026,4,0),Mitarbeiter!$D261),TODAY()))-(MAX(DATE(2026,3,1),Mitarbeiter!$C261))+1),MAX(0,NETWORKDAYS(MAX(DATE(2026,3,1),Mitarbeiter!$C261),MIN(DATE(2026,4,0),IF(Mitarbeiter!$D261="",DATE(2026,4,0),Mitarbeiter!$D261),TODAY()),Einstellungen!$F$13:$F$67)))*N(Mitarbeiter!$E261)/IF(Einstellungen!$C$11="7 Tage",7,5),N('Ist-Stunden'!H261)),MAX(IF(Einstellungen!$C$11="7 Tage",MAX(0,(MIN(DATE(2026,4,0),IF(Mitarbeiter!$D261="",DATE(2026,4,0),Mitarbeiter!$D261),TODAY()))-(MAX(DATE(2026,3,1),Mitarbeiter!$C261))+1),MAX(0,NETWORKDAYS(MAX(DATE(2026,3,1),Mitarbeiter!$C261),MIN(DATE(2026,4,0),IF(Mitarbeiter!$D261="",DATE(2026,4,0),Mitarbeiter!$D261),TODAY()),Einstellungen!$F$13:$F$67)))*N(Mitarbeiter!$E261)/IF(Einstellungen!$C$11="7 Tage",7,5),N('Ist-Stunden'!H261)+(N(Krankheitstage!I261)+N(Krankheitstage!U261))*N($C261))))</f>
        <v/>
      </c>
      <c r="AM261" s="76">
        <f>IF($B261="",0,IF(Einstellungen!$C$10="Ja",MAX(IF(Einstellungen!$C$11="7 Tage",MAX(0,(MIN(DATE(2026,5,0),IF(Mitarbeiter!$D261="",DATE(2026,5,0),Mitarbeiter!$D261),TODAY()))-(MAX(DATE(2026,4,1),Mitarbeiter!$C261))+1),MAX(0,NETWORKDAYS(MAX(DATE(2026,4,1),Mitarbeiter!$C261),MIN(DATE(2026,5,0),IF(Mitarbeiter!$D261="",DATE(2026,5,0),Mitarbeiter!$D261),TODAY()),Einstellungen!$F$13:$F$67)))*N(Mitarbeiter!$E261)/IF(Einstellungen!$C$11="7 Tage",7,5),N('Ist-Stunden'!I261)),MAX(IF(Einstellungen!$C$11="7 Tage",MAX(0,(MIN(DATE(2026,5,0),IF(Mitarbeiter!$D261="",DATE(2026,5,0),Mitarbeiter!$D261),TODAY()))-(MAX(DATE(2026,4,1),Mitarbeiter!$C261))+1),MAX(0,NETWORKDAYS(MAX(DATE(2026,4,1),Mitarbeiter!$C261),MIN(DATE(2026,5,0),IF(Mitarbeiter!$D261="",DATE(2026,5,0),Mitarbeiter!$D261),TODAY()),Einstellungen!$F$13:$F$67)))*N(Mitarbeiter!$E261)/IF(Einstellungen!$C$11="7 Tage",7,5),N('Ist-Stunden'!I261)+(N(Krankheitstage!J261)+N(Krankheitstage!V261))*N($C261))))</f>
        <v/>
      </c>
      <c r="AN261" s="76">
        <f>IF($B261="",0,IF(Einstellungen!$C$10="Ja",MAX(IF(Einstellungen!$C$11="7 Tage",MAX(0,(MIN(DATE(2026,6,0),IF(Mitarbeiter!$D261="",DATE(2026,6,0),Mitarbeiter!$D261),TODAY()))-(MAX(DATE(2026,5,1),Mitarbeiter!$C261))+1),MAX(0,NETWORKDAYS(MAX(DATE(2026,5,1),Mitarbeiter!$C261),MIN(DATE(2026,6,0),IF(Mitarbeiter!$D261="",DATE(2026,6,0),Mitarbeiter!$D261),TODAY()),Einstellungen!$F$13:$F$67)))*N(Mitarbeiter!$E261)/IF(Einstellungen!$C$11="7 Tage",7,5),N('Ist-Stunden'!J261)),MAX(IF(Einstellungen!$C$11="7 Tage",MAX(0,(MIN(DATE(2026,6,0),IF(Mitarbeiter!$D261="",DATE(2026,6,0),Mitarbeiter!$D261),TODAY()))-(MAX(DATE(2026,5,1),Mitarbeiter!$C261))+1),MAX(0,NETWORKDAYS(MAX(DATE(2026,5,1),Mitarbeiter!$C261),MIN(DATE(2026,6,0),IF(Mitarbeiter!$D261="",DATE(2026,6,0),Mitarbeiter!$D261),TODAY()),Einstellungen!$F$13:$F$67)))*N(Mitarbeiter!$E261)/IF(Einstellungen!$C$11="7 Tage",7,5),N('Ist-Stunden'!J261)+(N(Krankheitstage!K261)+N(Krankheitstage!W261))*N($C261))))</f>
        <v/>
      </c>
      <c r="AO261" s="76">
        <f>IF($B261="",0,IF(Einstellungen!$C$10="Ja",MAX(IF(Einstellungen!$C$11="7 Tage",MAX(0,(MIN(DATE(2026,7,0),IF(Mitarbeiter!$D261="",DATE(2026,7,0),Mitarbeiter!$D261),TODAY()))-(MAX(DATE(2026,6,1),Mitarbeiter!$C261))+1),MAX(0,NETWORKDAYS(MAX(DATE(2026,6,1),Mitarbeiter!$C261),MIN(DATE(2026,7,0),IF(Mitarbeiter!$D261="",DATE(2026,7,0),Mitarbeiter!$D261),TODAY()),Einstellungen!$F$13:$F$67)))*N(Mitarbeiter!$E261)/IF(Einstellungen!$C$11="7 Tage",7,5),N('Ist-Stunden'!K261)),MAX(IF(Einstellungen!$C$11="7 Tage",MAX(0,(MIN(DATE(2026,7,0),IF(Mitarbeiter!$D261="",DATE(2026,7,0),Mitarbeiter!$D261),TODAY()))-(MAX(DATE(2026,6,1),Mitarbeiter!$C261))+1),MAX(0,NETWORKDAYS(MAX(DATE(2026,6,1),Mitarbeiter!$C261),MIN(DATE(2026,7,0),IF(Mitarbeiter!$D261="",DATE(2026,7,0),Mitarbeiter!$D261),TODAY()),Einstellungen!$F$13:$F$67)))*N(Mitarbeiter!$E261)/IF(Einstellungen!$C$11="7 Tage",7,5),N('Ist-Stunden'!K261)+(N(Krankheitstage!L261)+N(Krankheitstage!X261))*N($C261))))</f>
        <v/>
      </c>
      <c r="AP261" s="76">
        <f>IF($B261="",0,IF(Einstellungen!$C$10="Ja",MAX(IF(Einstellungen!$C$11="7 Tage",MAX(0,(MIN(DATE(2026,8,0),IF(Mitarbeiter!$D261="",DATE(2026,8,0),Mitarbeiter!$D261),TODAY()))-(MAX(DATE(2026,7,1),Mitarbeiter!$C261))+1),MAX(0,NETWORKDAYS(MAX(DATE(2026,7,1),Mitarbeiter!$C261),MIN(DATE(2026,8,0),IF(Mitarbeiter!$D261="",DATE(2026,8,0),Mitarbeiter!$D261),TODAY()),Einstellungen!$F$13:$F$67)))*N(Mitarbeiter!$E261)/IF(Einstellungen!$C$11="7 Tage",7,5),N('Ist-Stunden'!L261)),MAX(IF(Einstellungen!$C$11="7 Tage",MAX(0,(MIN(DATE(2026,8,0),IF(Mitarbeiter!$D261="",DATE(2026,8,0),Mitarbeiter!$D261),TODAY()))-(MAX(DATE(2026,7,1),Mitarbeiter!$C261))+1),MAX(0,NETWORKDAYS(MAX(DATE(2026,7,1),Mitarbeiter!$C261),MIN(DATE(2026,8,0),IF(Mitarbeiter!$D261="",DATE(2026,8,0),Mitarbeiter!$D261),TODAY()),Einstellungen!$F$13:$F$67)))*N(Mitarbeiter!$E261)/IF(Einstellungen!$C$11="7 Tage",7,5),N('Ist-Stunden'!L261)+(N(Krankheitstage!M261)+N(Krankheitstage!Y261))*N($C261))))</f>
        <v/>
      </c>
      <c r="AQ261" s="76">
        <f>IF($B261="",0,IF(Einstellungen!$C$10="Ja",MAX(IF(Einstellungen!$C$11="7 Tage",MAX(0,(MIN(DATE(2026,9,0),IF(Mitarbeiter!$D261="",DATE(2026,9,0),Mitarbeiter!$D261),TODAY()))-(MAX(DATE(2026,8,1),Mitarbeiter!$C261))+1),MAX(0,NETWORKDAYS(MAX(DATE(2026,8,1),Mitarbeiter!$C261),MIN(DATE(2026,9,0),IF(Mitarbeiter!$D261="",DATE(2026,9,0),Mitarbeiter!$D261),TODAY()),Einstellungen!$F$13:$F$67)))*N(Mitarbeiter!$E261)/IF(Einstellungen!$C$11="7 Tage",7,5),N('Ist-Stunden'!M261)),MAX(IF(Einstellungen!$C$11="7 Tage",MAX(0,(MIN(DATE(2026,9,0),IF(Mitarbeiter!$D261="",DATE(2026,9,0),Mitarbeiter!$D261),TODAY()))-(MAX(DATE(2026,8,1),Mitarbeiter!$C261))+1),MAX(0,NETWORKDAYS(MAX(DATE(2026,8,1),Mitarbeiter!$C261),MIN(DATE(2026,9,0),IF(Mitarbeiter!$D261="",DATE(2026,9,0),Mitarbeiter!$D261),TODAY()),Einstellungen!$F$13:$F$67)))*N(Mitarbeiter!$E261)/IF(Einstellungen!$C$11="7 Tage",7,5),N('Ist-Stunden'!M261)+(N(Krankheitstage!N261)+N(Krankheitstage!Z261))*N($C261))))</f>
        <v/>
      </c>
      <c r="AR261" s="76">
        <f>IF($B261="",0,IF(Einstellungen!$C$10="Ja",MAX(IF(Einstellungen!$C$11="7 Tage",MAX(0,(MIN(DATE(2026,10,0),IF(Mitarbeiter!$D261="",DATE(2026,10,0),Mitarbeiter!$D261),TODAY()))-(MAX(DATE(2026,9,1),Mitarbeiter!$C261))+1),MAX(0,NETWORKDAYS(MAX(DATE(2026,9,1),Mitarbeiter!$C261),MIN(DATE(2026,10,0),IF(Mitarbeiter!$D261="",DATE(2026,10,0),Mitarbeiter!$D261),TODAY()),Einstellungen!$F$13:$F$67)))*N(Mitarbeiter!$E261)/IF(Einstellungen!$C$11="7 Tage",7,5),N('Ist-Stunden'!N261)),MAX(IF(Einstellungen!$C$11="7 Tage",MAX(0,(MIN(DATE(2026,10,0),IF(Mitarbeiter!$D261="",DATE(2026,10,0),Mitarbeiter!$D261),TODAY()))-(MAX(DATE(2026,9,1),Mitarbeiter!$C261))+1),MAX(0,NETWORKDAYS(MAX(DATE(2026,9,1),Mitarbeiter!$C261),MIN(DATE(2026,10,0),IF(Mitarbeiter!$D261="",DATE(2026,10,0),Mitarbeiter!$D261),TODAY()),Einstellungen!$F$13:$F$67)))*N(Mitarbeiter!$E261)/IF(Einstellungen!$C$11="7 Tage",7,5),N('Ist-Stunden'!N261)+(N(Krankheitstage!O261)+N(Krankheitstage!AA261))*N($C261))))</f>
        <v/>
      </c>
      <c r="AS261" s="76">
        <f>IF($B261="",0,IF(Einstellungen!$C$10="Ja",MAX(IF(Einstellungen!$C$11="7 Tage",MAX(0,(MIN(DATE(2026,11,0),IF(Mitarbeiter!$D261="",DATE(2026,11,0),Mitarbeiter!$D261),TODAY()))-(MAX(DATE(2026,10,1),Mitarbeiter!$C261))+1),MAX(0,NETWORKDAYS(MAX(DATE(2026,10,1),Mitarbeiter!$C261),MIN(DATE(2026,11,0),IF(Mitarbeiter!$D261="",DATE(2026,11,0),Mitarbeiter!$D261),TODAY()),Einstellungen!$F$13:$F$67)))*N(Mitarbeiter!$E261)/IF(Einstellungen!$C$11="7 Tage",7,5),N('Ist-Stunden'!O261)),MAX(IF(Einstellungen!$C$11="7 Tage",MAX(0,(MIN(DATE(2026,11,0),IF(Mitarbeiter!$D261="",DATE(2026,11,0),Mitarbeiter!$D261),TODAY()))-(MAX(DATE(2026,10,1),Mitarbeiter!$C261))+1),MAX(0,NETWORKDAYS(MAX(DATE(2026,10,1),Mitarbeiter!$C261),MIN(DATE(2026,11,0),IF(Mitarbeiter!$D261="",DATE(2026,11,0),Mitarbeiter!$D261),TODAY()),Einstellungen!$F$13:$F$67)))*N(Mitarbeiter!$E261)/IF(Einstellungen!$C$11="7 Tage",7,5),N('Ist-Stunden'!O261)+(N(Krankheitstage!P261)+N(Krankheitstage!AB261))*N($C261))))</f>
        <v/>
      </c>
      <c r="AT261" s="76">
        <f>IF($B261="",0,IF(Einstellungen!$C$10="Ja",MAX(IF(Einstellungen!$C$11="7 Tage",MAX(0,(MIN(DATE(2026,12,0),IF(Mitarbeiter!$D261="",DATE(2026,12,0),Mitarbeiter!$D261),TODAY()))-(MAX(DATE(2026,11,1),Mitarbeiter!$C261))+1),MAX(0,NETWORKDAYS(MAX(DATE(2026,11,1),Mitarbeiter!$C261),MIN(DATE(2026,12,0),IF(Mitarbeiter!$D261="",DATE(2026,12,0),Mitarbeiter!$D261),TODAY()),Einstellungen!$F$13:$F$67)))*N(Mitarbeiter!$E261)/IF(Einstellungen!$C$11="7 Tage",7,5),N('Ist-Stunden'!P261)),MAX(IF(Einstellungen!$C$11="7 Tage",MAX(0,(MIN(DATE(2026,12,0),IF(Mitarbeiter!$D261="",DATE(2026,12,0),Mitarbeiter!$D261),TODAY()))-(MAX(DATE(2026,11,1),Mitarbeiter!$C261))+1),MAX(0,NETWORKDAYS(MAX(DATE(2026,11,1),Mitarbeiter!$C261),MIN(DATE(2026,12,0),IF(Mitarbeiter!$D261="",DATE(2026,12,0),Mitarbeiter!$D261),TODAY()),Einstellungen!$F$13:$F$67)))*N(Mitarbeiter!$E261)/IF(Einstellungen!$C$11="7 Tage",7,5),N('Ist-Stunden'!P261)+(N(Krankheitstage!Q261)+N(Krankheitstage!AC261))*N($C261))))</f>
        <v/>
      </c>
      <c r="AU261" s="76">
        <f>IF($B261="",0,IF(Einstellungen!$C$10="Ja",MAX(IF(Einstellungen!$C$11="7 Tage",MAX(0,(MIN(DATE(2026,13,0),IF(Mitarbeiter!$D261="",DATE(2026,13,0),Mitarbeiter!$D261),TODAY()))-(MAX(DATE(2026,12,1),Mitarbeiter!$C261))+1),MAX(0,NETWORKDAYS(MAX(DATE(2026,12,1),Mitarbeiter!$C261),MIN(DATE(2026,13,0),IF(Mitarbeiter!$D261="",DATE(2026,13,0),Mitarbeiter!$D261),TODAY()),Einstellungen!$F$13:$F$67)))*N(Mitarbeiter!$E261)/IF(Einstellungen!$C$11="7 Tage",7,5),N('Ist-Stunden'!Q261)),MAX(IF(Einstellungen!$C$11="7 Tage",MAX(0,(MIN(DATE(2026,13,0),IF(Mitarbeiter!$D261="",DATE(2026,13,0),Mitarbeiter!$D261),TODAY()))-(MAX(DATE(2026,12,1),Mitarbeiter!$C261))+1),MAX(0,NETWORKDAYS(MAX(DATE(2026,12,1),Mitarbeiter!$C261),MIN(DATE(2026,13,0),IF(Mitarbeiter!$D261="",DATE(2026,13,0),Mitarbeiter!$D261),TODAY()),Einstellungen!$F$13:$F$67)))*N(Mitarbeiter!$E261)/IF(Einstellungen!$C$11="7 Tage",7,5),N('Ist-Stunden'!Q261)+(N(Krankheitstage!R261)+N(Krankheitstage!AD261))*N($C261))))</f>
        <v/>
      </c>
      <c r="AV261" s="76">
        <f>IF($B261="",0,IF(Einstellungen!$C$10="Ja",MAX(IF(Einstellungen!$C$11="7 Tage",MAX(0,(MIN(DATE(2027,2,0),IF(Mitarbeiter!$D261="",DATE(2027,2,0),Mitarbeiter!$D261),TODAY()))-(MAX(DATE(2027,1,1),Mitarbeiter!$C261))+1),MAX(0,NETWORKDAYS(MAX(DATE(2027,1,1),Mitarbeiter!$C261),MIN(DATE(2027,2,0),IF(Mitarbeiter!$D261="",DATE(2027,2,0),Mitarbeiter!$D261),TODAY()),Einstellungen!$F$13:$F$67)))*N(Mitarbeiter!$E261)/IF(Einstellungen!$C$11="7 Tage",7,5),N('Ist-Stunden'!R261)),MAX(IF(Einstellungen!$C$11="7 Tage",MAX(0,(MIN(DATE(2027,2,0),IF(Mitarbeiter!$D261="",DATE(2027,2,0),Mitarbeiter!$D261),TODAY()))-(MAX(DATE(2027,1,1),Mitarbeiter!$C261))+1),MAX(0,NETWORKDAYS(MAX(DATE(2027,1,1),Mitarbeiter!$C261),MIN(DATE(2027,2,0),IF(Mitarbeiter!$D261="",DATE(2027,2,0),Mitarbeiter!$D261),TODAY()),Einstellungen!$F$13:$F$67)))*N(Mitarbeiter!$E261)/IF(Einstellungen!$C$11="7 Tage",7,5),N('Ist-Stunden'!R261)+(N(Krankheitstage!AE261)+N(Krankheitstage!AQ261))*N($C261))))</f>
        <v/>
      </c>
      <c r="AW261" s="76">
        <f>IF($B261="",0,IF(Einstellungen!$C$10="Ja",MAX(IF(Einstellungen!$C$11="7 Tage",MAX(0,(MIN(DATE(2027,3,0),IF(Mitarbeiter!$D261="",DATE(2027,3,0),Mitarbeiter!$D261),TODAY()))-(MAX(DATE(2027,2,1),Mitarbeiter!$C261))+1),MAX(0,NETWORKDAYS(MAX(DATE(2027,2,1),Mitarbeiter!$C261),MIN(DATE(2027,3,0),IF(Mitarbeiter!$D261="",DATE(2027,3,0),Mitarbeiter!$D261),TODAY()),Einstellungen!$F$13:$F$67)))*N(Mitarbeiter!$E261)/IF(Einstellungen!$C$11="7 Tage",7,5),N('Ist-Stunden'!S261)),MAX(IF(Einstellungen!$C$11="7 Tage",MAX(0,(MIN(DATE(2027,3,0),IF(Mitarbeiter!$D261="",DATE(2027,3,0),Mitarbeiter!$D261),TODAY()))-(MAX(DATE(2027,2,1),Mitarbeiter!$C261))+1),MAX(0,NETWORKDAYS(MAX(DATE(2027,2,1),Mitarbeiter!$C261),MIN(DATE(2027,3,0),IF(Mitarbeiter!$D261="",DATE(2027,3,0),Mitarbeiter!$D261),TODAY()),Einstellungen!$F$13:$F$67)))*N(Mitarbeiter!$E261)/IF(Einstellungen!$C$11="7 Tage",7,5),N('Ist-Stunden'!S261)+(N(Krankheitstage!AF261)+N(Krankheitstage!AR261))*N($C261))))</f>
        <v/>
      </c>
      <c r="AX261" s="76">
        <f>IF($B261="",0,IF(Einstellungen!$C$10="Ja",MAX(IF(Einstellungen!$C$11="7 Tage",MAX(0,(MIN(DATE(2027,4,0),IF(Mitarbeiter!$D261="",DATE(2027,4,0),Mitarbeiter!$D261),TODAY()))-(MAX(DATE(2027,3,1),Mitarbeiter!$C261))+1),MAX(0,NETWORKDAYS(MAX(DATE(2027,3,1),Mitarbeiter!$C261),MIN(DATE(2027,4,0),IF(Mitarbeiter!$D261="",DATE(2027,4,0),Mitarbeiter!$D261),TODAY()),Einstellungen!$F$13:$F$67)))*N(Mitarbeiter!$E261)/IF(Einstellungen!$C$11="7 Tage",7,5),N('Ist-Stunden'!T261)),MAX(IF(Einstellungen!$C$11="7 Tage",MAX(0,(MIN(DATE(2027,4,0),IF(Mitarbeiter!$D261="",DATE(2027,4,0),Mitarbeiter!$D261),TODAY()))-(MAX(DATE(2027,3,1),Mitarbeiter!$C261))+1),MAX(0,NETWORKDAYS(MAX(DATE(2027,3,1),Mitarbeiter!$C261),MIN(DATE(2027,4,0),IF(Mitarbeiter!$D261="",DATE(2027,4,0),Mitarbeiter!$D261),TODAY()),Einstellungen!$F$13:$F$67)))*N(Mitarbeiter!$E261)/IF(Einstellungen!$C$11="7 Tage",7,5),N('Ist-Stunden'!T261)+(N(Krankheitstage!AG261)+N(Krankheitstage!AS261))*N($C261))))</f>
        <v/>
      </c>
      <c r="AY261" s="76">
        <f>IF($B261="",0,IF(Einstellungen!$C$10="Ja",MAX(IF(Einstellungen!$C$11="7 Tage",MAX(0,(MIN(DATE(2027,5,0),IF(Mitarbeiter!$D261="",DATE(2027,5,0),Mitarbeiter!$D261),TODAY()))-(MAX(DATE(2027,4,1),Mitarbeiter!$C261))+1),MAX(0,NETWORKDAYS(MAX(DATE(2027,4,1),Mitarbeiter!$C261),MIN(DATE(2027,5,0),IF(Mitarbeiter!$D261="",DATE(2027,5,0),Mitarbeiter!$D261),TODAY()),Einstellungen!$F$13:$F$67)))*N(Mitarbeiter!$E261)/IF(Einstellungen!$C$11="7 Tage",7,5),N('Ist-Stunden'!U261)),MAX(IF(Einstellungen!$C$11="7 Tage",MAX(0,(MIN(DATE(2027,5,0),IF(Mitarbeiter!$D261="",DATE(2027,5,0),Mitarbeiter!$D261),TODAY()))-(MAX(DATE(2027,4,1),Mitarbeiter!$C261))+1),MAX(0,NETWORKDAYS(MAX(DATE(2027,4,1),Mitarbeiter!$C261),MIN(DATE(2027,5,0),IF(Mitarbeiter!$D261="",DATE(2027,5,0),Mitarbeiter!$D261),TODAY()),Einstellungen!$F$13:$F$67)))*N(Mitarbeiter!$E261)/IF(Einstellungen!$C$11="7 Tage",7,5),N('Ist-Stunden'!U261)+(N(Krankheitstage!AH261)+N(Krankheitstage!AT261))*N($C261))))</f>
        <v/>
      </c>
      <c r="AZ261" s="76">
        <f>IF($B261="",0,IF(Einstellungen!$C$10="Ja",MAX(IF(Einstellungen!$C$11="7 Tage",MAX(0,(MIN(DATE(2027,6,0),IF(Mitarbeiter!$D261="",DATE(2027,6,0),Mitarbeiter!$D261),TODAY()))-(MAX(DATE(2027,5,1),Mitarbeiter!$C261))+1),MAX(0,NETWORKDAYS(MAX(DATE(2027,5,1),Mitarbeiter!$C261),MIN(DATE(2027,6,0),IF(Mitarbeiter!$D261="",DATE(2027,6,0),Mitarbeiter!$D261),TODAY()),Einstellungen!$F$13:$F$67)))*N(Mitarbeiter!$E261)/IF(Einstellungen!$C$11="7 Tage",7,5),N('Ist-Stunden'!V261)),MAX(IF(Einstellungen!$C$11="7 Tage",MAX(0,(MIN(DATE(2027,6,0),IF(Mitarbeiter!$D261="",DATE(2027,6,0),Mitarbeiter!$D261),TODAY()))-(MAX(DATE(2027,5,1),Mitarbeiter!$C261))+1),MAX(0,NETWORKDAYS(MAX(DATE(2027,5,1),Mitarbeiter!$C261),MIN(DATE(2027,6,0),IF(Mitarbeiter!$D261="",DATE(2027,6,0),Mitarbeiter!$D261),TODAY()),Einstellungen!$F$13:$F$67)))*N(Mitarbeiter!$E261)/IF(Einstellungen!$C$11="7 Tage",7,5),N('Ist-Stunden'!V261)+(N(Krankheitstage!AI261)+N(Krankheitstage!AU261))*N($C261))))</f>
        <v/>
      </c>
      <c r="BA261" s="76">
        <f>IF($B261="",0,IF(Einstellungen!$C$10="Ja",MAX(IF(Einstellungen!$C$11="7 Tage",MAX(0,(MIN(DATE(2027,7,0),IF(Mitarbeiter!$D261="",DATE(2027,7,0),Mitarbeiter!$D261),TODAY()))-(MAX(DATE(2027,6,1),Mitarbeiter!$C261))+1),MAX(0,NETWORKDAYS(MAX(DATE(2027,6,1),Mitarbeiter!$C261),MIN(DATE(2027,7,0),IF(Mitarbeiter!$D261="",DATE(2027,7,0),Mitarbeiter!$D261),TODAY()),Einstellungen!$F$13:$F$67)))*N(Mitarbeiter!$E261)/IF(Einstellungen!$C$11="7 Tage",7,5),N('Ist-Stunden'!W261)),MAX(IF(Einstellungen!$C$11="7 Tage",MAX(0,(MIN(DATE(2027,7,0),IF(Mitarbeiter!$D261="",DATE(2027,7,0),Mitarbeiter!$D261),TODAY()))-(MAX(DATE(2027,6,1),Mitarbeiter!$C261))+1),MAX(0,NETWORKDAYS(MAX(DATE(2027,6,1),Mitarbeiter!$C261),MIN(DATE(2027,7,0),IF(Mitarbeiter!$D261="",DATE(2027,7,0),Mitarbeiter!$D261),TODAY()),Einstellungen!$F$13:$F$67)))*N(Mitarbeiter!$E261)/IF(Einstellungen!$C$11="7 Tage",7,5),N('Ist-Stunden'!W261)+(N(Krankheitstage!AJ261)+N(Krankheitstage!AV261))*N($C261))))</f>
        <v/>
      </c>
      <c r="BB261" s="76">
        <f>IF($B261="",0,IF(Einstellungen!$C$10="Ja",MAX(IF(Einstellungen!$C$11="7 Tage",MAX(0,(MIN(DATE(2027,8,0),IF(Mitarbeiter!$D261="",DATE(2027,8,0),Mitarbeiter!$D261),TODAY()))-(MAX(DATE(2027,7,1),Mitarbeiter!$C261))+1),MAX(0,NETWORKDAYS(MAX(DATE(2027,7,1),Mitarbeiter!$C261),MIN(DATE(2027,8,0),IF(Mitarbeiter!$D261="",DATE(2027,8,0),Mitarbeiter!$D261),TODAY()),Einstellungen!$F$13:$F$67)))*N(Mitarbeiter!$E261)/IF(Einstellungen!$C$11="7 Tage",7,5),N('Ist-Stunden'!X261)),MAX(IF(Einstellungen!$C$11="7 Tage",MAX(0,(MIN(DATE(2027,8,0),IF(Mitarbeiter!$D261="",DATE(2027,8,0),Mitarbeiter!$D261),TODAY()))-(MAX(DATE(2027,7,1),Mitarbeiter!$C261))+1),MAX(0,NETWORKDAYS(MAX(DATE(2027,7,1),Mitarbeiter!$C261),MIN(DATE(2027,8,0),IF(Mitarbeiter!$D261="",DATE(2027,8,0),Mitarbeiter!$D261),TODAY()),Einstellungen!$F$13:$F$67)))*N(Mitarbeiter!$E261)/IF(Einstellungen!$C$11="7 Tage",7,5),N('Ist-Stunden'!X261)+(N(Krankheitstage!AK261)+N(Krankheitstage!AW261))*N($C261))))</f>
        <v/>
      </c>
      <c r="BC261" s="76">
        <f>IF($B261="",0,IF(Einstellungen!$C$10="Ja",MAX(IF(Einstellungen!$C$11="7 Tage",MAX(0,(MIN(DATE(2027,9,0),IF(Mitarbeiter!$D261="",DATE(2027,9,0),Mitarbeiter!$D261),TODAY()))-(MAX(DATE(2027,8,1),Mitarbeiter!$C261))+1),MAX(0,NETWORKDAYS(MAX(DATE(2027,8,1),Mitarbeiter!$C261),MIN(DATE(2027,9,0),IF(Mitarbeiter!$D261="",DATE(2027,9,0),Mitarbeiter!$D261),TODAY()),Einstellungen!$F$13:$F$67)))*N(Mitarbeiter!$E261)/IF(Einstellungen!$C$11="7 Tage",7,5),N('Ist-Stunden'!Y261)),MAX(IF(Einstellungen!$C$11="7 Tage",MAX(0,(MIN(DATE(2027,9,0),IF(Mitarbeiter!$D261="",DATE(2027,9,0),Mitarbeiter!$D261),TODAY()))-(MAX(DATE(2027,8,1),Mitarbeiter!$C261))+1),MAX(0,NETWORKDAYS(MAX(DATE(2027,8,1),Mitarbeiter!$C261),MIN(DATE(2027,9,0),IF(Mitarbeiter!$D261="",DATE(2027,9,0),Mitarbeiter!$D261),TODAY()),Einstellungen!$F$13:$F$67)))*N(Mitarbeiter!$E261)/IF(Einstellungen!$C$11="7 Tage",7,5),N('Ist-Stunden'!Y261)+(N(Krankheitstage!AL261)+N(Krankheitstage!AX261))*N($C261))))</f>
        <v/>
      </c>
      <c r="BD261" s="76">
        <f>IF($B261="",0,IF(Einstellungen!$C$10="Ja",MAX(IF(Einstellungen!$C$11="7 Tage",MAX(0,(MIN(DATE(2027,10,0),IF(Mitarbeiter!$D261="",DATE(2027,10,0),Mitarbeiter!$D261),TODAY()))-(MAX(DATE(2027,9,1),Mitarbeiter!$C261))+1),MAX(0,NETWORKDAYS(MAX(DATE(2027,9,1),Mitarbeiter!$C261),MIN(DATE(2027,10,0),IF(Mitarbeiter!$D261="",DATE(2027,10,0),Mitarbeiter!$D261),TODAY()),Einstellungen!$F$13:$F$67)))*N(Mitarbeiter!$E261)/IF(Einstellungen!$C$11="7 Tage",7,5),N('Ist-Stunden'!Z261)),MAX(IF(Einstellungen!$C$11="7 Tage",MAX(0,(MIN(DATE(2027,10,0),IF(Mitarbeiter!$D261="",DATE(2027,10,0),Mitarbeiter!$D261),TODAY()))-(MAX(DATE(2027,9,1),Mitarbeiter!$C261))+1),MAX(0,NETWORKDAYS(MAX(DATE(2027,9,1),Mitarbeiter!$C261),MIN(DATE(2027,10,0),IF(Mitarbeiter!$D261="",DATE(2027,10,0),Mitarbeiter!$D261),TODAY()),Einstellungen!$F$13:$F$67)))*N(Mitarbeiter!$E261)/IF(Einstellungen!$C$11="7 Tage",7,5),N('Ist-Stunden'!Z261)+(N(Krankheitstage!AM261)+N(Krankheitstage!AY261))*N($C261))))</f>
        <v/>
      </c>
      <c r="BE261" s="76">
        <f>IF($B261="",0,IF(Einstellungen!$C$10="Ja",MAX(IF(Einstellungen!$C$11="7 Tage",MAX(0,(MIN(DATE(2027,11,0),IF(Mitarbeiter!$D261="",DATE(2027,11,0),Mitarbeiter!$D261),TODAY()))-(MAX(DATE(2027,10,1),Mitarbeiter!$C261))+1),MAX(0,NETWORKDAYS(MAX(DATE(2027,10,1),Mitarbeiter!$C261),MIN(DATE(2027,11,0),IF(Mitarbeiter!$D261="",DATE(2027,11,0),Mitarbeiter!$D261),TODAY()),Einstellungen!$F$13:$F$67)))*N(Mitarbeiter!$E261)/IF(Einstellungen!$C$11="7 Tage",7,5),N('Ist-Stunden'!AA261)),MAX(IF(Einstellungen!$C$11="7 Tage",MAX(0,(MIN(DATE(2027,11,0),IF(Mitarbeiter!$D261="",DATE(2027,11,0),Mitarbeiter!$D261),TODAY()))-(MAX(DATE(2027,10,1),Mitarbeiter!$C261))+1),MAX(0,NETWORKDAYS(MAX(DATE(2027,10,1),Mitarbeiter!$C261),MIN(DATE(2027,11,0),IF(Mitarbeiter!$D261="",DATE(2027,11,0),Mitarbeiter!$D261),TODAY()),Einstellungen!$F$13:$F$67)))*N(Mitarbeiter!$E261)/IF(Einstellungen!$C$11="7 Tage",7,5),N('Ist-Stunden'!AA261)+(N(Krankheitstage!AN261)+N(Krankheitstage!AZ261))*N($C261))))</f>
        <v/>
      </c>
      <c r="BF261" s="76">
        <f>IF($B261="",0,IF(Einstellungen!$C$10="Ja",MAX(IF(Einstellungen!$C$11="7 Tage",MAX(0,(MIN(DATE(2027,12,0),IF(Mitarbeiter!$D261="",DATE(2027,12,0),Mitarbeiter!$D261),TODAY()))-(MAX(DATE(2027,11,1),Mitarbeiter!$C261))+1),MAX(0,NETWORKDAYS(MAX(DATE(2027,11,1),Mitarbeiter!$C261),MIN(DATE(2027,12,0),IF(Mitarbeiter!$D261="",DATE(2027,12,0),Mitarbeiter!$D261),TODAY()),Einstellungen!$F$13:$F$67)))*N(Mitarbeiter!$E261)/IF(Einstellungen!$C$11="7 Tage",7,5),N('Ist-Stunden'!AB261)),MAX(IF(Einstellungen!$C$11="7 Tage",MAX(0,(MIN(DATE(2027,12,0),IF(Mitarbeiter!$D261="",DATE(2027,12,0),Mitarbeiter!$D261),TODAY()))-(MAX(DATE(2027,11,1),Mitarbeiter!$C261))+1),MAX(0,NETWORKDAYS(MAX(DATE(2027,11,1),Mitarbeiter!$C261),MIN(DATE(2027,12,0),IF(Mitarbeiter!$D261="",DATE(2027,12,0),Mitarbeiter!$D261),TODAY()),Einstellungen!$F$13:$F$67)))*N(Mitarbeiter!$E261)/IF(Einstellungen!$C$11="7 Tage",7,5),N('Ist-Stunden'!AB261)+(N(Krankheitstage!AO261)+N(Krankheitstage!BA261))*N($C261))))</f>
        <v/>
      </c>
      <c r="BG261" s="76">
        <f>IF($B261="",0,IF(Einstellungen!$C$10="Ja",MAX(IF(Einstellungen!$C$11="7 Tage",MAX(0,(MIN(DATE(2027,13,0),IF(Mitarbeiter!$D261="",DATE(2027,13,0),Mitarbeiter!$D261),TODAY()))-(MAX(DATE(2027,12,1),Mitarbeiter!$C261))+1),MAX(0,NETWORKDAYS(MAX(DATE(2027,12,1),Mitarbeiter!$C261),MIN(DATE(2027,13,0),IF(Mitarbeiter!$D261="",DATE(2027,13,0),Mitarbeiter!$D261),TODAY()),Einstellungen!$F$13:$F$67)))*N(Mitarbeiter!$E261)/IF(Einstellungen!$C$11="7 Tage",7,5),N('Ist-Stunden'!AC261)),MAX(IF(Einstellungen!$C$11="7 Tage",MAX(0,(MIN(DATE(2027,13,0),IF(Mitarbeiter!$D261="",DATE(2027,13,0),Mitarbeiter!$D261),TODAY()))-(MAX(DATE(2027,12,1),Mitarbeiter!$C261))+1),MAX(0,NETWORKDAYS(MAX(DATE(2027,12,1),Mitarbeiter!$C261),MIN(DATE(2027,13,0),IF(Mitarbeiter!$D261="",DATE(2027,13,0),Mitarbeiter!$D261),TODAY()),Einstellungen!$F$13:$F$67)))*N(Mitarbeiter!$E261)/IF(Einstellungen!$C$11="7 Tage",7,5),N('Ist-Stunden'!AC261)+(N(Krankheitstage!AP261)+N(Krankheitstage!BB261))*N($C261))))</f>
        <v/>
      </c>
      <c r="BH261" s="76">
        <f>IF($B261="",0,IF(Einstellungen!$C$10="Ja",MAX(IF(Einstellungen!$C$11="7 Tage",MAX(0,(MIN(DATE(2028,2,0),IF(Mitarbeiter!$D261="",DATE(2028,2,0),Mitarbeiter!$D261),TODAY()))-(MAX(DATE(2028,1,1),Mitarbeiter!$C261))+1),MAX(0,NETWORKDAYS(MAX(DATE(2028,1,1),Mitarbeiter!$C261),MIN(DATE(2028,2,0),IF(Mitarbeiter!$D261="",DATE(2028,2,0),Mitarbeiter!$D261),TODAY()),Einstellungen!$F$13:$F$67)))*N(Mitarbeiter!$E261)/IF(Einstellungen!$C$11="7 Tage",7,5),N('Ist-Stunden'!AD261)),MAX(IF(Einstellungen!$C$11="7 Tage",MAX(0,(MIN(DATE(2028,2,0),IF(Mitarbeiter!$D261="",DATE(2028,2,0),Mitarbeiter!$D261),TODAY()))-(MAX(DATE(2028,1,1),Mitarbeiter!$C261))+1),MAX(0,NETWORKDAYS(MAX(DATE(2028,1,1),Mitarbeiter!$C261),MIN(DATE(2028,2,0),IF(Mitarbeiter!$D261="",DATE(2028,2,0),Mitarbeiter!$D261),TODAY()),Einstellungen!$F$13:$F$67)))*N(Mitarbeiter!$E261)/IF(Einstellungen!$C$11="7 Tage",7,5),N('Ist-Stunden'!AD261)+(N(Krankheitstage!BC261)+N(Krankheitstage!BO261))*N($C261))))</f>
        <v/>
      </c>
      <c r="BI261" s="76">
        <f>IF($B261="",0,IF(Einstellungen!$C$10="Ja",MAX(IF(Einstellungen!$C$11="7 Tage",MAX(0,(MIN(DATE(2028,3,0),IF(Mitarbeiter!$D261="",DATE(2028,3,0),Mitarbeiter!$D261),TODAY()))-(MAX(DATE(2028,2,1),Mitarbeiter!$C261))+1),MAX(0,NETWORKDAYS(MAX(DATE(2028,2,1),Mitarbeiter!$C261),MIN(DATE(2028,3,0),IF(Mitarbeiter!$D261="",DATE(2028,3,0),Mitarbeiter!$D261),TODAY()),Einstellungen!$F$13:$F$67)))*N(Mitarbeiter!$E261)/IF(Einstellungen!$C$11="7 Tage",7,5),N('Ist-Stunden'!AE261)),MAX(IF(Einstellungen!$C$11="7 Tage",MAX(0,(MIN(DATE(2028,3,0),IF(Mitarbeiter!$D261="",DATE(2028,3,0),Mitarbeiter!$D261),TODAY()))-(MAX(DATE(2028,2,1),Mitarbeiter!$C261))+1),MAX(0,NETWORKDAYS(MAX(DATE(2028,2,1),Mitarbeiter!$C261),MIN(DATE(2028,3,0),IF(Mitarbeiter!$D261="",DATE(2028,3,0),Mitarbeiter!$D261),TODAY()),Einstellungen!$F$13:$F$67)))*N(Mitarbeiter!$E261)/IF(Einstellungen!$C$11="7 Tage",7,5),N('Ist-Stunden'!AE261)+(N(Krankheitstage!BD261)+N(Krankheitstage!BP261))*N($C261))))</f>
        <v/>
      </c>
      <c r="BJ261" s="76">
        <f>IF($B261="",0,IF(Einstellungen!$C$10="Ja",MAX(IF(Einstellungen!$C$11="7 Tage",MAX(0,(MIN(DATE(2028,4,0),IF(Mitarbeiter!$D261="",DATE(2028,4,0),Mitarbeiter!$D261),TODAY()))-(MAX(DATE(2028,3,1),Mitarbeiter!$C261))+1),MAX(0,NETWORKDAYS(MAX(DATE(2028,3,1),Mitarbeiter!$C261),MIN(DATE(2028,4,0),IF(Mitarbeiter!$D261="",DATE(2028,4,0),Mitarbeiter!$D261),TODAY()),Einstellungen!$F$13:$F$67)))*N(Mitarbeiter!$E261)/IF(Einstellungen!$C$11="7 Tage",7,5),N('Ist-Stunden'!AF261)),MAX(IF(Einstellungen!$C$11="7 Tage",MAX(0,(MIN(DATE(2028,4,0),IF(Mitarbeiter!$D261="",DATE(2028,4,0),Mitarbeiter!$D261),TODAY()))-(MAX(DATE(2028,3,1),Mitarbeiter!$C261))+1),MAX(0,NETWORKDAYS(MAX(DATE(2028,3,1),Mitarbeiter!$C261),MIN(DATE(2028,4,0),IF(Mitarbeiter!$D261="",DATE(2028,4,0),Mitarbeiter!$D261),TODAY()),Einstellungen!$F$13:$F$67)))*N(Mitarbeiter!$E261)/IF(Einstellungen!$C$11="7 Tage",7,5),N('Ist-Stunden'!AF261)+(N(Krankheitstage!BE261)+N(Krankheitstage!BQ261))*N($C261))))</f>
        <v/>
      </c>
      <c r="BK261" s="76">
        <f>IF($B261="",0,IF(Einstellungen!$C$10="Ja",MAX(IF(Einstellungen!$C$11="7 Tage",MAX(0,(MIN(DATE(2028,5,0),IF(Mitarbeiter!$D261="",DATE(2028,5,0),Mitarbeiter!$D261),TODAY()))-(MAX(DATE(2028,4,1),Mitarbeiter!$C261))+1),MAX(0,NETWORKDAYS(MAX(DATE(2028,4,1),Mitarbeiter!$C261),MIN(DATE(2028,5,0),IF(Mitarbeiter!$D261="",DATE(2028,5,0),Mitarbeiter!$D261),TODAY()),Einstellungen!$F$13:$F$67)))*N(Mitarbeiter!$E261)/IF(Einstellungen!$C$11="7 Tage",7,5),N('Ist-Stunden'!AG261)),MAX(IF(Einstellungen!$C$11="7 Tage",MAX(0,(MIN(DATE(2028,5,0),IF(Mitarbeiter!$D261="",DATE(2028,5,0),Mitarbeiter!$D261),TODAY()))-(MAX(DATE(2028,4,1),Mitarbeiter!$C261))+1),MAX(0,NETWORKDAYS(MAX(DATE(2028,4,1),Mitarbeiter!$C261),MIN(DATE(2028,5,0),IF(Mitarbeiter!$D261="",DATE(2028,5,0),Mitarbeiter!$D261),TODAY()),Einstellungen!$F$13:$F$67)))*N(Mitarbeiter!$E261)/IF(Einstellungen!$C$11="7 Tage",7,5),N('Ist-Stunden'!AG261)+(N(Krankheitstage!BF261)+N(Krankheitstage!BR261))*N($C261))))</f>
        <v/>
      </c>
      <c r="BL261" s="76">
        <f>IF($B261="",0,IF(Einstellungen!$C$10="Ja",MAX(IF(Einstellungen!$C$11="7 Tage",MAX(0,(MIN(DATE(2028,6,0),IF(Mitarbeiter!$D261="",DATE(2028,6,0),Mitarbeiter!$D261),TODAY()))-(MAX(DATE(2028,5,1),Mitarbeiter!$C261))+1),MAX(0,NETWORKDAYS(MAX(DATE(2028,5,1),Mitarbeiter!$C261),MIN(DATE(2028,6,0),IF(Mitarbeiter!$D261="",DATE(2028,6,0),Mitarbeiter!$D261),TODAY()),Einstellungen!$F$13:$F$67)))*N(Mitarbeiter!$E261)/IF(Einstellungen!$C$11="7 Tage",7,5),N('Ist-Stunden'!AH261)),MAX(IF(Einstellungen!$C$11="7 Tage",MAX(0,(MIN(DATE(2028,6,0),IF(Mitarbeiter!$D261="",DATE(2028,6,0),Mitarbeiter!$D261),TODAY()))-(MAX(DATE(2028,5,1),Mitarbeiter!$C261))+1),MAX(0,NETWORKDAYS(MAX(DATE(2028,5,1),Mitarbeiter!$C261),MIN(DATE(2028,6,0),IF(Mitarbeiter!$D261="",DATE(2028,6,0),Mitarbeiter!$D261),TODAY()),Einstellungen!$F$13:$F$67)))*N(Mitarbeiter!$E261)/IF(Einstellungen!$C$11="7 Tage",7,5),N('Ist-Stunden'!AH261)+(N(Krankheitstage!BG261)+N(Krankheitstage!BS261))*N($C261))))</f>
        <v/>
      </c>
      <c r="BM261" s="76">
        <f>IF($B261="",0,IF(Einstellungen!$C$10="Ja",MAX(IF(Einstellungen!$C$11="7 Tage",MAX(0,(MIN(DATE(2028,7,0),IF(Mitarbeiter!$D261="",DATE(2028,7,0),Mitarbeiter!$D261),TODAY()))-(MAX(DATE(2028,6,1),Mitarbeiter!$C261))+1),MAX(0,NETWORKDAYS(MAX(DATE(2028,6,1),Mitarbeiter!$C261),MIN(DATE(2028,7,0),IF(Mitarbeiter!$D261="",DATE(2028,7,0),Mitarbeiter!$D261),TODAY()),Einstellungen!$F$13:$F$67)))*N(Mitarbeiter!$E261)/IF(Einstellungen!$C$11="7 Tage",7,5),N('Ist-Stunden'!AI261)),MAX(IF(Einstellungen!$C$11="7 Tage",MAX(0,(MIN(DATE(2028,7,0),IF(Mitarbeiter!$D261="",DATE(2028,7,0),Mitarbeiter!$D261),TODAY()))-(MAX(DATE(2028,6,1),Mitarbeiter!$C261))+1),MAX(0,NETWORKDAYS(MAX(DATE(2028,6,1),Mitarbeiter!$C261),MIN(DATE(2028,7,0),IF(Mitarbeiter!$D261="",DATE(2028,7,0),Mitarbeiter!$D261),TODAY()),Einstellungen!$F$13:$F$67)))*N(Mitarbeiter!$E261)/IF(Einstellungen!$C$11="7 Tage",7,5),N('Ist-Stunden'!AI261)+(N(Krankheitstage!BH261)+N(Krankheitstage!BT261))*N($C261))))</f>
        <v/>
      </c>
      <c r="BN261" s="76">
        <f>IF($B261="",0,IF(Einstellungen!$C$10="Ja",MAX(IF(Einstellungen!$C$11="7 Tage",MAX(0,(MIN(DATE(2028,8,0),IF(Mitarbeiter!$D261="",DATE(2028,8,0),Mitarbeiter!$D261),TODAY()))-(MAX(DATE(2028,7,1),Mitarbeiter!$C261))+1),MAX(0,NETWORKDAYS(MAX(DATE(2028,7,1),Mitarbeiter!$C261),MIN(DATE(2028,8,0),IF(Mitarbeiter!$D261="",DATE(2028,8,0),Mitarbeiter!$D261),TODAY()),Einstellungen!$F$13:$F$67)))*N(Mitarbeiter!$E261)/IF(Einstellungen!$C$11="7 Tage",7,5),N('Ist-Stunden'!AJ261)),MAX(IF(Einstellungen!$C$11="7 Tage",MAX(0,(MIN(DATE(2028,8,0),IF(Mitarbeiter!$D261="",DATE(2028,8,0),Mitarbeiter!$D261),TODAY()))-(MAX(DATE(2028,7,1),Mitarbeiter!$C261))+1),MAX(0,NETWORKDAYS(MAX(DATE(2028,7,1),Mitarbeiter!$C261),MIN(DATE(2028,8,0),IF(Mitarbeiter!$D261="",DATE(2028,8,0),Mitarbeiter!$D261),TODAY()),Einstellungen!$F$13:$F$67)))*N(Mitarbeiter!$E261)/IF(Einstellungen!$C$11="7 Tage",7,5),N('Ist-Stunden'!AJ261)+(N(Krankheitstage!BI261)+N(Krankheitstage!BU261))*N($C261))))</f>
        <v/>
      </c>
      <c r="BO261" s="76">
        <f>IF($B261="",0,IF(Einstellungen!$C$10="Ja",MAX(IF(Einstellungen!$C$11="7 Tage",MAX(0,(MIN(DATE(2028,9,0),IF(Mitarbeiter!$D261="",DATE(2028,9,0),Mitarbeiter!$D261),TODAY()))-(MAX(DATE(2028,8,1),Mitarbeiter!$C261))+1),MAX(0,NETWORKDAYS(MAX(DATE(2028,8,1),Mitarbeiter!$C261),MIN(DATE(2028,9,0),IF(Mitarbeiter!$D261="",DATE(2028,9,0),Mitarbeiter!$D261),TODAY()),Einstellungen!$F$13:$F$67)))*N(Mitarbeiter!$E261)/IF(Einstellungen!$C$11="7 Tage",7,5),N('Ist-Stunden'!AK261)),MAX(IF(Einstellungen!$C$11="7 Tage",MAX(0,(MIN(DATE(2028,9,0),IF(Mitarbeiter!$D261="",DATE(2028,9,0),Mitarbeiter!$D261),TODAY()))-(MAX(DATE(2028,8,1),Mitarbeiter!$C261))+1),MAX(0,NETWORKDAYS(MAX(DATE(2028,8,1),Mitarbeiter!$C261),MIN(DATE(2028,9,0),IF(Mitarbeiter!$D261="",DATE(2028,9,0),Mitarbeiter!$D261),TODAY()),Einstellungen!$F$13:$F$67)))*N(Mitarbeiter!$E261)/IF(Einstellungen!$C$11="7 Tage",7,5),N('Ist-Stunden'!AK261)+(N(Krankheitstage!BJ261)+N(Krankheitstage!BV261))*N($C261))))</f>
        <v/>
      </c>
      <c r="BP261" s="76">
        <f>IF($B261="",0,IF(Einstellungen!$C$10="Ja",MAX(IF(Einstellungen!$C$11="7 Tage",MAX(0,(MIN(DATE(2028,10,0),IF(Mitarbeiter!$D261="",DATE(2028,10,0),Mitarbeiter!$D261),TODAY()))-(MAX(DATE(2028,9,1),Mitarbeiter!$C261))+1),MAX(0,NETWORKDAYS(MAX(DATE(2028,9,1),Mitarbeiter!$C261),MIN(DATE(2028,10,0),IF(Mitarbeiter!$D261="",DATE(2028,10,0),Mitarbeiter!$D261),TODAY()),Einstellungen!$F$13:$F$67)))*N(Mitarbeiter!$E261)/IF(Einstellungen!$C$11="7 Tage",7,5),N('Ist-Stunden'!AL261)),MAX(IF(Einstellungen!$C$11="7 Tage",MAX(0,(MIN(DATE(2028,10,0),IF(Mitarbeiter!$D261="",DATE(2028,10,0),Mitarbeiter!$D261),TODAY()))-(MAX(DATE(2028,9,1),Mitarbeiter!$C261))+1),MAX(0,NETWORKDAYS(MAX(DATE(2028,9,1),Mitarbeiter!$C261),MIN(DATE(2028,10,0),IF(Mitarbeiter!$D261="",DATE(2028,10,0),Mitarbeiter!$D261),TODAY()),Einstellungen!$F$13:$F$67)))*N(Mitarbeiter!$E261)/IF(Einstellungen!$C$11="7 Tage",7,5),N('Ist-Stunden'!AL261)+(N(Krankheitstage!BK261)+N(Krankheitstage!BW261))*N($C261))))</f>
        <v/>
      </c>
      <c r="BQ261" s="76">
        <f>IF($B261="",0,IF(Einstellungen!$C$10="Ja",MAX(IF(Einstellungen!$C$11="7 Tage",MAX(0,(MIN(DATE(2028,11,0),IF(Mitarbeiter!$D261="",DATE(2028,11,0),Mitarbeiter!$D261),TODAY()))-(MAX(DATE(2028,10,1),Mitarbeiter!$C261))+1),MAX(0,NETWORKDAYS(MAX(DATE(2028,10,1),Mitarbeiter!$C261),MIN(DATE(2028,11,0),IF(Mitarbeiter!$D261="",DATE(2028,11,0),Mitarbeiter!$D261),TODAY()),Einstellungen!$F$13:$F$67)))*N(Mitarbeiter!$E261)/IF(Einstellungen!$C$11="7 Tage",7,5),N('Ist-Stunden'!AM261)),MAX(IF(Einstellungen!$C$11="7 Tage",MAX(0,(MIN(DATE(2028,11,0),IF(Mitarbeiter!$D261="",DATE(2028,11,0),Mitarbeiter!$D261),TODAY()))-(MAX(DATE(2028,10,1),Mitarbeiter!$C261))+1),MAX(0,NETWORKDAYS(MAX(DATE(2028,10,1),Mitarbeiter!$C261),MIN(DATE(2028,11,0),IF(Mitarbeiter!$D261="",DATE(2028,11,0),Mitarbeiter!$D261),TODAY()),Einstellungen!$F$13:$F$67)))*N(Mitarbeiter!$E261)/IF(Einstellungen!$C$11="7 Tage",7,5),N('Ist-Stunden'!AM261)+(N(Krankheitstage!BL261)+N(Krankheitstage!BX261))*N($C261))))</f>
        <v/>
      </c>
      <c r="BR261" s="76">
        <f>IF($B261="",0,IF(Einstellungen!$C$10="Ja",MAX(IF(Einstellungen!$C$11="7 Tage",MAX(0,(MIN(DATE(2028,12,0),IF(Mitarbeiter!$D261="",DATE(2028,12,0),Mitarbeiter!$D261),TODAY()))-(MAX(DATE(2028,11,1),Mitarbeiter!$C261))+1),MAX(0,NETWORKDAYS(MAX(DATE(2028,11,1),Mitarbeiter!$C261),MIN(DATE(2028,12,0),IF(Mitarbeiter!$D261="",DATE(2028,12,0),Mitarbeiter!$D261),TODAY()),Einstellungen!$F$13:$F$67)))*N(Mitarbeiter!$E261)/IF(Einstellungen!$C$11="7 Tage",7,5),N('Ist-Stunden'!AN261)),MAX(IF(Einstellungen!$C$11="7 Tage",MAX(0,(MIN(DATE(2028,12,0),IF(Mitarbeiter!$D261="",DATE(2028,12,0),Mitarbeiter!$D261),TODAY()))-(MAX(DATE(2028,11,1),Mitarbeiter!$C261))+1),MAX(0,NETWORKDAYS(MAX(DATE(2028,11,1),Mitarbeiter!$C261),MIN(DATE(2028,12,0),IF(Mitarbeiter!$D261="",DATE(2028,12,0),Mitarbeiter!$D261),TODAY()),Einstellungen!$F$13:$F$67)))*N(Mitarbeiter!$E261)/IF(Einstellungen!$C$11="7 Tage",7,5),N('Ist-Stunden'!AN261)+(N(Krankheitstage!BM261)+N(Krankheitstage!BY261))*N($C261))))</f>
        <v/>
      </c>
      <c r="BS261" s="76">
        <f>IF($B261="",0,IF(Einstellungen!$C$10="Ja",MAX(IF(Einstellungen!$C$11="7 Tage",MAX(0,(MIN(DATE(2028,13,0),IF(Mitarbeiter!$D261="",DATE(2028,13,0),Mitarbeiter!$D261),TODAY()))-(MAX(DATE(2028,12,1),Mitarbeiter!$C261))+1),MAX(0,NETWORKDAYS(MAX(DATE(2028,12,1),Mitarbeiter!$C261),MIN(DATE(2028,13,0),IF(Mitarbeiter!$D261="",DATE(2028,13,0),Mitarbeiter!$D261),TODAY()),Einstellungen!$F$13:$F$67)))*N(Mitarbeiter!$E261)/IF(Einstellungen!$C$11="7 Tage",7,5),N('Ist-Stunden'!AO261)),MAX(IF(Einstellungen!$C$11="7 Tage",MAX(0,(MIN(DATE(2028,13,0),IF(Mitarbeiter!$D261="",DATE(2028,13,0),Mitarbeiter!$D261),TODAY()))-(MAX(DATE(2028,12,1),Mitarbeiter!$C261))+1),MAX(0,NETWORKDAYS(MAX(DATE(2028,12,1),Mitarbeiter!$C261),MIN(DATE(2028,13,0),IF(Mitarbeiter!$D261="",DATE(2028,13,0),Mitarbeiter!$D261),TODAY()),Einstellungen!$F$13:$F$67)))*N(Mitarbeiter!$E261)/IF(Einstellungen!$C$11="7 Tage",7,5),N('Ist-Stunden'!AO261)+(N(Krankheitstage!BN261)+N(Krankheitstage!BZ261))*N($C261))))</f>
        <v/>
      </c>
      <c r="BT261" s="76">
        <f>IF($B261="",0,IF(Einstellungen!$C$10="Ja",MAX(IF(Einstellungen!$C$11="7 Tage",MAX(0,(MIN(DATE(2029,2,0),IF(Mitarbeiter!$D261="",DATE(2029,2,0),Mitarbeiter!$D261),TODAY()))-(MAX(DATE(2029,1,1),Mitarbeiter!$C261))+1),MAX(0,NETWORKDAYS(MAX(DATE(2029,1,1),Mitarbeiter!$C261),MIN(DATE(2029,2,0),IF(Mitarbeiter!$D261="",DATE(2029,2,0),Mitarbeiter!$D261),TODAY()),Einstellungen!$F$13:$F$67)))*N(Mitarbeiter!$E261)/IF(Einstellungen!$C$11="7 Tage",7,5),N('Ist-Stunden'!AP261)),MAX(IF(Einstellungen!$C$11="7 Tage",MAX(0,(MIN(DATE(2029,2,0),IF(Mitarbeiter!$D261="",DATE(2029,2,0),Mitarbeiter!$D261),TODAY()))-(MAX(DATE(2029,1,1),Mitarbeiter!$C261))+1),MAX(0,NETWORKDAYS(MAX(DATE(2029,1,1),Mitarbeiter!$C261),MIN(DATE(2029,2,0),IF(Mitarbeiter!$D261="",DATE(2029,2,0),Mitarbeiter!$D261),TODAY()),Einstellungen!$F$13:$F$67)))*N(Mitarbeiter!$E261)/IF(Einstellungen!$C$11="7 Tage",7,5),N('Ist-Stunden'!AP261)+(N(Krankheitstage!CA261)+N(Krankheitstage!CM261))*N($C261))))</f>
        <v/>
      </c>
      <c r="BU261" s="76">
        <f>IF($B261="",0,IF(Einstellungen!$C$10="Ja",MAX(IF(Einstellungen!$C$11="7 Tage",MAX(0,(MIN(DATE(2029,3,0),IF(Mitarbeiter!$D261="",DATE(2029,3,0),Mitarbeiter!$D261),TODAY()))-(MAX(DATE(2029,2,1),Mitarbeiter!$C261))+1),MAX(0,NETWORKDAYS(MAX(DATE(2029,2,1),Mitarbeiter!$C261),MIN(DATE(2029,3,0),IF(Mitarbeiter!$D261="",DATE(2029,3,0),Mitarbeiter!$D261),TODAY()),Einstellungen!$F$13:$F$67)))*N(Mitarbeiter!$E261)/IF(Einstellungen!$C$11="7 Tage",7,5),N('Ist-Stunden'!AQ261)),MAX(IF(Einstellungen!$C$11="7 Tage",MAX(0,(MIN(DATE(2029,3,0),IF(Mitarbeiter!$D261="",DATE(2029,3,0),Mitarbeiter!$D261),TODAY()))-(MAX(DATE(2029,2,1),Mitarbeiter!$C261))+1),MAX(0,NETWORKDAYS(MAX(DATE(2029,2,1),Mitarbeiter!$C261),MIN(DATE(2029,3,0),IF(Mitarbeiter!$D261="",DATE(2029,3,0),Mitarbeiter!$D261),TODAY()),Einstellungen!$F$13:$F$67)))*N(Mitarbeiter!$E261)/IF(Einstellungen!$C$11="7 Tage",7,5),N('Ist-Stunden'!AQ261)+(N(Krankheitstage!CB261)+N(Krankheitstage!CN261))*N($C261))))</f>
        <v/>
      </c>
      <c r="BV261" s="76">
        <f>IF($B261="",0,IF(Einstellungen!$C$10="Ja",MAX(IF(Einstellungen!$C$11="7 Tage",MAX(0,(MIN(DATE(2029,4,0),IF(Mitarbeiter!$D261="",DATE(2029,4,0),Mitarbeiter!$D261),TODAY()))-(MAX(DATE(2029,3,1),Mitarbeiter!$C261))+1),MAX(0,NETWORKDAYS(MAX(DATE(2029,3,1),Mitarbeiter!$C261),MIN(DATE(2029,4,0),IF(Mitarbeiter!$D261="",DATE(2029,4,0),Mitarbeiter!$D261),TODAY()),Einstellungen!$F$13:$F$67)))*N(Mitarbeiter!$E261)/IF(Einstellungen!$C$11="7 Tage",7,5),N('Ist-Stunden'!AR261)),MAX(IF(Einstellungen!$C$11="7 Tage",MAX(0,(MIN(DATE(2029,4,0),IF(Mitarbeiter!$D261="",DATE(2029,4,0),Mitarbeiter!$D261),TODAY()))-(MAX(DATE(2029,3,1),Mitarbeiter!$C261))+1),MAX(0,NETWORKDAYS(MAX(DATE(2029,3,1),Mitarbeiter!$C261),MIN(DATE(2029,4,0),IF(Mitarbeiter!$D261="",DATE(2029,4,0),Mitarbeiter!$D261),TODAY()),Einstellungen!$F$13:$F$67)))*N(Mitarbeiter!$E261)/IF(Einstellungen!$C$11="7 Tage",7,5),N('Ist-Stunden'!AR261)+(N(Krankheitstage!CC261)+N(Krankheitstage!CO261))*N($C261))))</f>
        <v/>
      </c>
      <c r="BW261" s="76">
        <f>IF($B261="",0,IF(Einstellungen!$C$10="Ja",MAX(IF(Einstellungen!$C$11="7 Tage",MAX(0,(MIN(DATE(2029,5,0),IF(Mitarbeiter!$D261="",DATE(2029,5,0),Mitarbeiter!$D261),TODAY()))-(MAX(DATE(2029,4,1),Mitarbeiter!$C261))+1),MAX(0,NETWORKDAYS(MAX(DATE(2029,4,1),Mitarbeiter!$C261),MIN(DATE(2029,5,0),IF(Mitarbeiter!$D261="",DATE(2029,5,0),Mitarbeiter!$D261),TODAY()),Einstellungen!$F$13:$F$67)))*N(Mitarbeiter!$E261)/IF(Einstellungen!$C$11="7 Tage",7,5),N('Ist-Stunden'!AS261)),MAX(IF(Einstellungen!$C$11="7 Tage",MAX(0,(MIN(DATE(2029,5,0),IF(Mitarbeiter!$D261="",DATE(2029,5,0),Mitarbeiter!$D261),TODAY()))-(MAX(DATE(2029,4,1),Mitarbeiter!$C261))+1),MAX(0,NETWORKDAYS(MAX(DATE(2029,4,1),Mitarbeiter!$C261),MIN(DATE(2029,5,0),IF(Mitarbeiter!$D261="",DATE(2029,5,0),Mitarbeiter!$D261),TODAY()),Einstellungen!$F$13:$F$67)))*N(Mitarbeiter!$E261)/IF(Einstellungen!$C$11="7 Tage",7,5),N('Ist-Stunden'!AS261)+(N(Krankheitstage!CD261)+N(Krankheitstage!CP261))*N($C261))))</f>
        <v/>
      </c>
      <c r="BX261" s="76">
        <f>IF($B261="",0,IF(Einstellungen!$C$10="Ja",MAX(IF(Einstellungen!$C$11="7 Tage",MAX(0,(MIN(DATE(2029,6,0),IF(Mitarbeiter!$D261="",DATE(2029,6,0),Mitarbeiter!$D261),TODAY()))-(MAX(DATE(2029,5,1),Mitarbeiter!$C261))+1),MAX(0,NETWORKDAYS(MAX(DATE(2029,5,1),Mitarbeiter!$C261),MIN(DATE(2029,6,0),IF(Mitarbeiter!$D261="",DATE(2029,6,0),Mitarbeiter!$D261),TODAY()),Einstellungen!$F$13:$F$67)))*N(Mitarbeiter!$E261)/IF(Einstellungen!$C$11="7 Tage",7,5),N('Ist-Stunden'!AT261)),MAX(IF(Einstellungen!$C$11="7 Tage",MAX(0,(MIN(DATE(2029,6,0),IF(Mitarbeiter!$D261="",DATE(2029,6,0),Mitarbeiter!$D261),TODAY()))-(MAX(DATE(2029,5,1),Mitarbeiter!$C261))+1),MAX(0,NETWORKDAYS(MAX(DATE(2029,5,1),Mitarbeiter!$C261),MIN(DATE(2029,6,0),IF(Mitarbeiter!$D261="",DATE(2029,6,0),Mitarbeiter!$D261),TODAY()),Einstellungen!$F$13:$F$67)))*N(Mitarbeiter!$E261)/IF(Einstellungen!$C$11="7 Tage",7,5),N('Ist-Stunden'!AT261)+(N(Krankheitstage!CE261)+N(Krankheitstage!CQ261))*N($C261))))</f>
        <v/>
      </c>
      <c r="BY261" s="76">
        <f>IF($B261="",0,IF(Einstellungen!$C$10="Ja",MAX(IF(Einstellungen!$C$11="7 Tage",MAX(0,(MIN(DATE(2029,7,0),IF(Mitarbeiter!$D261="",DATE(2029,7,0),Mitarbeiter!$D261),TODAY()))-(MAX(DATE(2029,6,1),Mitarbeiter!$C261))+1),MAX(0,NETWORKDAYS(MAX(DATE(2029,6,1),Mitarbeiter!$C261),MIN(DATE(2029,7,0),IF(Mitarbeiter!$D261="",DATE(2029,7,0),Mitarbeiter!$D261),TODAY()),Einstellungen!$F$13:$F$67)))*N(Mitarbeiter!$E261)/IF(Einstellungen!$C$11="7 Tage",7,5),N('Ist-Stunden'!AU261)),MAX(IF(Einstellungen!$C$11="7 Tage",MAX(0,(MIN(DATE(2029,7,0),IF(Mitarbeiter!$D261="",DATE(2029,7,0),Mitarbeiter!$D261),TODAY()))-(MAX(DATE(2029,6,1),Mitarbeiter!$C261))+1),MAX(0,NETWORKDAYS(MAX(DATE(2029,6,1),Mitarbeiter!$C261),MIN(DATE(2029,7,0),IF(Mitarbeiter!$D261="",DATE(2029,7,0),Mitarbeiter!$D261),TODAY()),Einstellungen!$F$13:$F$67)))*N(Mitarbeiter!$E261)/IF(Einstellungen!$C$11="7 Tage",7,5),N('Ist-Stunden'!AU261)+(N(Krankheitstage!CF261)+N(Krankheitstage!CR261))*N($C261))))</f>
        <v/>
      </c>
      <c r="BZ261" s="76">
        <f>IF($B261="",0,IF(Einstellungen!$C$10="Ja",MAX(IF(Einstellungen!$C$11="7 Tage",MAX(0,(MIN(DATE(2029,8,0),IF(Mitarbeiter!$D261="",DATE(2029,8,0),Mitarbeiter!$D261),TODAY()))-(MAX(DATE(2029,7,1),Mitarbeiter!$C261))+1),MAX(0,NETWORKDAYS(MAX(DATE(2029,7,1),Mitarbeiter!$C261),MIN(DATE(2029,8,0),IF(Mitarbeiter!$D261="",DATE(2029,8,0),Mitarbeiter!$D261),TODAY()),Einstellungen!$F$13:$F$67)))*N(Mitarbeiter!$E261)/IF(Einstellungen!$C$11="7 Tage",7,5),N('Ist-Stunden'!AV261)),MAX(IF(Einstellungen!$C$11="7 Tage",MAX(0,(MIN(DATE(2029,8,0),IF(Mitarbeiter!$D261="",DATE(2029,8,0),Mitarbeiter!$D261),TODAY()))-(MAX(DATE(2029,7,1),Mitarbeiter!$C261))+1),MAX(0,NETWORKDAYS(MAX(DATE(2029,7,1),Mitarbeiter!$C261),MIN(DATE(2029,8,0),IF(Mitarbeiter!$D261="",DATE(2029,8,0),Mitarbeiter!$D261),TODAY()),Einstellungen!$F$13:$F$67)))*N(Mitarbeiter!$E261)/IF(Einstellungen!$C$11="7 Tage",7,5),N('Ist-Stunden'!AV261)+(N(Krankheitstage!CG261)+N(Krankheitstage!CS261))*N($C261))))</f>
        <v/>
      </c>
      <c r="CA261" s="76">
        <f>IF($B261="",0,IF(Einstellungen!$C$10="Ja",MAX(IF(Einstellungen!$C$11="7 Tage",MAX(0,(MIN(DATE(2029,9,0),IF(Mitarbeiter!$D261="",DATE(2029,9,0),Mitarbeiter!$D261),TODAY()))-(MAX(DATE(2029,8,1),Mitarbeiter!$C261))+1),MAX(0,NETWORKDAYS(MAX(DATE(2029,8,1),Mitarbeiter!$C261),MIN(DATE(2029,9,0),IF(Mitarbeiter!$D261="",DATE(2029,9,0),Mitarbeiter!$D261),TODAY()),Einstellungen!$F$13:$F$67)))*N(Mitarbeiter!$E261)/IF(Einstellungen!$C$11="7 Tage",7,5),N('Ist-Stunden'!AW261)),MAX(IF(Einstellungen!$C$11="7 Tage",MAX(0,(MIN(DATE(2029,9,0),IF(Mitarbeiter!$D261="",DATE(2029,9,0),Mitarbeiter!$D261),TODAY()))-(MAX(DATE(2029,8,1),Mitarbeiter!$C261))+1),MAX(0,NETWORKDAYS(MAX(DATE(2029,8,1),Mitarbeiter!$C261),MIN(DATE(2029,9,0),IF(Mitarbeiter!$D261="",DATE(2029,9,0),Mitarbeiter!$D261),TODAY()),Einstellungen!$F$13:$F$67)))*N(Mitarbeiter!$E261)/IF(Einstellungen!$C$11="7 Tage",7,5),N('Ist-Stunden'!AW261)+(N(Krankheitstage!CH261)+N(Krankheitstage!CT261))*N($C261))))</f>
        <v/>
      </c>
      <c r="CB261" s="76">
        <f>IF($B261="",0,IF(Einstellungen!$C$10="Ja",MAX(IF(Einstellungen!$C$11="7 Tage",MAX(0,(MIN(DATE(2029,10,0),IF(Mitarbeiter!$D261="",DATE(2029,10,0),Mitarbeiter!$D261),TODAY()))-(MAX(DATE(2029,9,1),Mitarbeiter!$C261))+1),MAX(0,NETWORKDAYS(MAX(DATE(2029,9,1),Mitarbeiter!$C261),MIN(DATE(2029,10,0),IF(Mitarbeiter!$D261="",DATE(2029,10,0),Mitarbeiter!$D261),TODAY()),Einstellungen!$F$13:$F$67)))*N(Mitarbeiter!$E261)/IF(Einstellungen!$C$11="7 Tage",7,5),N('Ist-Stunden'!AX261)),MAX(IF(Einstellungen!$C$11="7 Tage",MAX(0,(MIN(DATE(2029,10,0),IF(Mitarbeiter!$D261="",DATE(2029,10,0),Mitarbeiter!$D261),TODAY()))-(MAX(DATE(2029,9,1),Mitarbeiter!$C261))+1),MAX(0,NETWORKDAYS(MAX(DATE(2029,9,1),Mitarbeiter!$C261),MIN(DATE(2029,10,0),IF(Mitarbeiter!$D261="",DATE(2029,10,0),Mitarbeiter!$D261),TODAY()),Einstellungen!$F$13:$F$67)))*N(Mitarbeiter!$E261)/IF(Einstellungen!$C$11="7 Tage",7,5),N('Ist-Stunden'!AX261)+(N(Krankheitstage!CI261)+N(Krankheitstage!CU261))*N($C261))))</f>
        <v/>
      </c>
      <c r="CC261" s="76">
        <f>IF($B261="",0,IF(Einstellungen!$C$10="Ja",MAX(IF(Einstellungen!$C$11="7 Tage",MAX(0,(MIN(DATE(2029,11,0),IF(Mitarbeiter!$D261="",DATE(2029,11,0),Mitarbeiter!$D261),TODAY()))-(MAX(DATE(2029,10,1),Mitarbeiter!$C261))+1),MAX(0,NETWORKDAYS(MAX(DATE(2029,10,1),Mitarbeiter!$C261),MIN(DATE(2029,11,0),IF(Mitarbeiter!$D261="",DATE(2029,11,0),Mitarbeiter!$D261),TODAY()),Einstellungen!$F$13:$F$67)))*N(Mitarbeiter!$E261)/IF(Einstellungen!$C$11="7 Tage",7,5),N('Ist-Stunden'!AY261)),MAX(IF(Einstellungen!$C$11="7 Tage",MAX(0,(MIN(DATE(2029,11,0),IF(Mitarbeiter!$D261="",DATE(2029,11,0),Mitarbeiter!$D261),TODAY()))-(MAX(DATE(2029,10,1),Mitarbeiter!$C261))+1),MAX(0,NETWORKDAYS(MAX(DATE(2029,10,1),Mitarbeiter!$C261),MIN(DATE(2029,11,0),IF(Mitarbeiter!$D261="",DATE(2029,11,0),Mitarbeiter!$D261),TODAY()),Einstellungen!$F$13:$F$67)))*N(Mitarbeiter!$E261)/IF(Einstellungen!$C$11="7 Tage",7,5),N('Ist-Stunden'!AY261)+(N(Krankheitstage!CJ261)+N(Krankheitstage!CV261))*N($C261))))</f>
        <v/>
      </c>
      <c r="CD261" s="76">
        <f>IF($B261="",0,IF(Einstellungen!$C$10="Ja",MAX(IF(Einstellungen!$C$11="7 Tage",MAX(0,(MIN(DATE(2029,12,0),IF(Mitarbeiter!$D261="",DATE(2029,12,0),Mitarbeiter!$D261),TODAY()))-(MAX(DATE(2029,11,1),Mitarbeiter!$C261))+1),MAX(0,NETWORKDAYS(MAX(DATE(2029,11,1),Mitarbeiter!$C261),MIN(DATE(2029,12,0),IF(Mitarbeiter!$D261="",DATE(2029,12,0),Mitarbeiter!$D261),TODAY()),Einstellungen!$F$13:$F$67)))*N(Mitarbeiter!$E261)/IF(Einstellungen!$C$11="7 Tage",7,5),N('Ist-Stunden'!AZ261)),MAX(IF(Einstellungen!$C$11="7 Tage",MAX(0,(MIN(DATE(2029,12,0),IF(Mitarbeiter!$D261="",DATE(2029,12,0),Mitarbeiter!$D261),TODAY()))-(MAX(DATE(2029,11,1),Mitarbeiter!$C261))+1),MAX(0,NETWORKDAYS(MAX(DATE(2029,11,1),Mitarbeiter!$C261),MIN(DATE(2029,12,0),IF(Mitarbeiter!$D261="",DATE(2029,12,0),Mitarbeiter!$D261),TODAY()),Einstellungen!$F$13:$F$67)))*N(Mitarbeiter!$E261)/IF(Einstellungen!$C$11="7 Tage",7,5),N('Ist-Stunden'!AZ261)+(N(Krankheitstage!CK261)+N(Krankheitstage!CW261))*N($C261))))</f>
        <v/>
      </c>
      <c r="CE261" s="76">
        <f>IF($B261="",0,IF(Einstellungen!$C$10="Ja",MAX(IF(Einstellungen!$C$11="7 Tage",MAX(0,(MIN(DATE(2029,13,0),IF(Mitarbeiter!$D261="",DATE(2029,13,0),Mitarbeiter!$D261),TODAY()))-(MAX(DATE(2029,12,1),Mitarbeiter!$C261))+1),MAX(0,NETWORKDAYS(MAX(DATE(2029,12,1),Mitarbeiter!$C261),MIN(DATE(2029,13,0),IF(Mitarbeiter!$D261="",DATE(2029,13,0),Mitarbeiter!$D261),TODAY()),Einstellungen!$F$13:$F$67)))*N(Mitarbeiter!$E261)/IF(Einstellungen!$C$11="7 Tage",7,5),N('Ist-Stunden'!BA261)),MAX(IF(Einstellungen!$C$11="7 Tage",MAX(0,(MIN(DATE(2029,13,0),IF(Mitarbeiter!$D261="",DATE(2029,13,0),Mitarbeiter!$D261),TODAY()))-(MAX(DATE(2029,12,1),Mitarbeiter!$C261))+1),MAX(0,NETWORKDAYS(MAX(DATE(2029,12,1),Mitarbeiter!$C261),MIN(DATE(2029,13,0),IF(Mitarbeiter!$D261="",DATE(2029,13,0),Mitarbeiter!$D261),TODAY()),Einstellungen!$F$13:$F$67)))*N(Mitarbeiter!$E261)/IF(Einstellungen!$C$11="7 Tage",7,5),N('Ist-Stunden'!BA261)+(N(Krankheitstage!CL261)+N(Krankheitstage!CX261))*N($C261))))</f>
        <v/>
      </c>
      <c r="CF261" s="76">
        <f>IF($B261="",0,IF(Einstellungen!$C$10="Ja",MAX(IF(Einstellungen!$C$11="7 Tage",MAX(0,(MIN(DATE(2030,2,0),IF(Mitarbeiter!$D261="",DATE(2030,2,0),Mitarbeiter!$D261),TODAY()))-(MAX(DATE(2030,1,1),Mitarbeiter!$C261))+1),MAX(0,NETWORKDAYS(MAX(DATE(2030,1,1),Mitarbeiter!$C261),MIN(DATE(2030,2,0),IF(Mitarbeiter!$D261="",DATE(2030,2,0),Mitarbeiter!$D261),TODAY()),Einstellungen!$F$13:$F$67)))*N(Mitarbeiter!$E261)/IF(Einstellungen!$C$11="7 Tage",7,5),N('Ist-Stunden'!BB261)),MAX(IF(Einstellungen!$C$11="7 Tage",MAX(0,(MIN(DATE(2030,2,0),IF(Mitarbeiter!$D261="",DATE(2030,2,0),Mitarbeiter!$D261),TODAY()))-(MAX(DATE(2030,1,1),Mitarbeiter!$C261))+1),MAX(0,NETWORKDAYS(MAX(DATE(2030,1,1),Mitarbeiter!$C261),MIN(DATE(2030,2,0),IF(Mitarbeiter!$D261="",DATE(2030,2,0),Mitarbeiter!$D261),TODAY()),Einstellungen!$F$13:$F$67)))*N(Mitarbeiter!$E261)/IF(Einstellungen!$C$11="7 Tage",7,5),N('Ist-Stunden'!BB261)+(N(Krankheitstage!CY261)+N(Krankheitstage!DK261))*N($C261))))</f>
        <v/>
      </c>
      <c r="CG261" s="76">
        <f>IF($B261="",0,IF(Einstellungen!$C$10="Ja",MAX(IF(Einstellungen!$C$11="7 Tage",MAX(0,(MIN(DATE(2030,3,0),IF(Mitarbeiter!$D261="",DATE(2030,3,0),Mitarbeiter!$D261),TODAY()))-(MAX(DATE(2030,2,1),Mitarbeiter!$C261))+1),MAX(0,NETWORKDAYS(MAX(DATE(2030,2,1),Mitarbeiter!$C261),MIN(DATE(2030,3,0),IF(Mitarbeiter!$D261="",DATE(2030,3,0),Mitarbeiter!$D261),TODAY()),Einstellungen!$F$13:$F$67)))*N(Mitarbeiter!$E261)/IF(Einstellungen!$C$11="7 Tage",7,5),N('Ist-Stunden'!BC261)),MAX(IF(Einstellungen!$C$11="7 Tage",MAX(0,(MIN(DATE(2030,3,0),IF(Mitarbeiter!$D261="",DATE(2030,3,0),Mitarbeiter!$D261),TODAY()))-(MAX(DATE(2030,2,1),Mitarbeiter!$C261))+1),MAX(0,NETWORKDAYS(MAX(DATE(2030,2,1),Mitarbeiter!$C261),MIN(DATE(2030,3,0),IF(Mitarbeiter!$D261="",DATE(2030,3,0),Mitarbeiter!$D261),TODAY()),Einstellungen!$F$13:$F$67)))*N(Mitarbeiter!$E261)/IF(Einstellungen!$C$11="7 Tage",7,5),N('Ist-Stunden'!BC261)+(N(Krankheitstage!CZ261)+N(Krankheitstage!DL261))*N($C261))))</f>
        <v/>
      </c>
      <c r="CH261" s="76">
        <f>IF($B261="",0,IF(Einstellungen!$C$10="Ja",MAX(IF(Einstellungen!$C$11="7 Tage",MAX(0,(MIN(DATE(2030,4,0),IF(Mitarbeiter!$D261="",DATE(2030,4,0),Mitarbeiter!$D261),TODAY()))-(MAX(DATE(2030,3,1),Mitarbeiter!$C261))+1),MAX(0,NETWORKDAYS(MAX(DATE(2030,3,1),Mitarbeiter!$C261),MIN(DATE(2030,4,0),IF(Mitarbeiter!$D261="",DATE(2030,4,0),Mitarbeiter!$D261),TODAY()),Einstellungen!$F$13:$F$67)))*N(Mitarbeiter!$E261)/IF(Einstellungen!$C$11="7 Tage",7,5),N('Ist-Stunden'!BD261)),MAX(IF(Einstellungen!$C$11="7 Tage",MAX(0,(MIN(DATE(2030,4,0),IF(Mitarbeiter!$D261="",DATE(2030,4,0),Mitarbeiter!$D261),TODAY()))-(MAX(DATE(2030,3,1),Mitarbeiter!$C261))+1),MAX(0,NETWORKDAYS(MAX(DATE(2030,3,1),Mitarbeiter!$C261),MIN(DATE(2030,4,0),IF(Mitarbeiter!$D261="",DATE(2030,4,0),Mitarbeiter!$D261),TODAY()),Einstellungen!$F$13:$F$67)))*N(Mitarbeiter!$E261)/IF(Einstellungen!$C$11="7 Tage",7,5),N('Ist-Stunden'!BD261)+(N(Krankheitstage!DA261)+N(Krankheitstage!DM261))*N($C261))))</f>
        <v/>
      </c>
      <c r="CI261" s="76">
        <f>IF($B261="",0,IF(Einstellungen!$C$10="Ja",MAX(IF(Einstellungen!$C$11="7 Tage",MAX(0,(MIN(DATE(2030,5,0),IF(Mitarbeiter!$D261="",DATE(2030,5,0),Mitarbeiter!$D261),TODAY()))-(MAX(DATE(2030,4,1),Mitarbeiter!$C261))+1),MAX(0,NETWORKDAYS(MAX(DATE(2030,4,1),Mitarbeiter!$C261),MIN(DATE(2030,5,0),IF(Mitarbeiter!$D261="",DATE(2030,5,0),Mitarbeiter!$D261),TODAY()),Einstellungen!$F$13:$F$67)))*N(Mitarbeiter!$E261)/IF(Einstellungen!$C$11="7 Tage",7,5),N('Ist-Stunden'!BE261)),MAX(IF(Einstellungen!$C$11="7 Tage",MAX(0,(MIN(DATE(2030,5,0),IF(Mitarbeiter!$D261="",DATE(2030,5,0),Mitarbeiter!$D261),TODAY()))-(MAX(DATE(2030,4,1),Mitarbeiter!$C261))+1),MAX(0,NETWORKDAYS(MAX(DATE(2030,4,1),Mitarbeiter!$C261),MIN(DATE(2030,5,0),IF(Mitarbeiter!$D261="",DATE(2030,5,0),Mitarbeiter!$D261),TODAY()),Einstellungen!$F$13:$F$67)))*N(Mitarbeiter!$E261)/IF(Einstellungen!$C$11="7 Tage",7,5),N('Ist-Stunden'!BE261)+(N(Krankheitstage!DB261)+N(Krankheitstage!DN261))*N($C261))))</f>
        <v/>
      </c>
      <c r="CJ261" s="76">
        <f>IF($B261="",0,IF(Einstellungen!$C$10="Ja",MAX(IF(Einstellungen!$C$11="7 Tage",MAX(0,(MIN(DATE(2030,6,0),IF(Mitarbeiter!$D261="",DATE(2030,6,0),Mitarbeiter!$D261),TODAY()))-(MAX(DATE(2030,5,1),Mitarbeiter!$C261))+1),MAX(0,NETWORKDAYS(MAX(DATE(2030,5,1),Mitarbeiter!$C261),MIN(DATE(2030,6,0),IF(Mitarbeiter!$D261="",DATE(2030,6,0),Mitarbeiter!$D261),TODAY()),Einstellungen!$F$13:$F$67)))*N(Mitarbeiter!$E261)/IF(Einstellungen!$C$11="7 Tage",7,5),N('Ist-Stunden'!BF261)),MAX(IF(Einstellungen!$C$11="7 Tage",MAX(0,(MIN(DATE(2030,6,0),IF(Mitarbeiter!$D261="",DATE(2030,6,0),Mitarbeiter!$D261),TODAY()))-(MAX(DATE(2030,5,1),Mitarbeiter!$C261))+1),MAX(0,NETWORKDAYS(MAX(DATE(2030,5,1),Mitarbeiter!$C261),MIN(DATE(2030,6,0),IF(Mitarbeiter!$D261="",DATE(2030,6,0),Mitarbeiter!$D261),TODAY()),Einstellungen!$F$13:$F$67)))*N(Mitarbeiter!$E261)/IF(Einstellungen!$C$11="7 Tage",7,5),N('Ist-Stunden'!BF261)+(N(Krankheitstage!DC261)+N(Krankheitstage!DO261))*N($C261))))</f>
        <v/>
      </c>
      <c r="CK261" s="76">
        <f>IF($B261="",0,IF(Einstellungen!$C$10="Ja",MAX(IF(Einstellungen!$C$11="7 Tage",MAX(0,(MIN(DATE(2030,7,0),IF(Mitarbeiter!$D261="",DATE(2030,7,0),Mitarbeiter!$D261),TODAY()))-(MAX(DATE(2030,6,1),Mitarbeiter!$C261))+1),MAX(0,NETWORKDAYS(MAX(DATE(2030,6,1),Mitarbeiter!$C261),MIN(DATE(2030,7,0),IF(Mitarbeiter!$D261="",DATE(2030,7,0),Mitarbeiter!$D261),TODAY()),Einstellungen!$F$13:$F$67)))*N(Mitarbeiter!$E261)/IF(Einstellungen!$C$11="7 Tage",7,5),N('Ist-Stunden'!BG261)),MAX(IF(Einstellungen!$C$11="7 Tage",MAX(0,(MIN(DATE(2030,7,0),IF(Mitarbeiter!$D261="",DATE(2030,7,0),Mitarbeiter!$D261),TODAY()))-(MAX(DATE(2030,6,1),Mitarbeiter!$C261))+1),MAX(0,NETWORKDAYS(MAX(DATE(2030,6,1),Mitarbeiter!$C261),MIN(DATE(2030,7,0),IF(Mitarbeiter!$D261="",DATE(2030,7,0),Mitarbeiter!$D261),TODAY()),Einstellungen!$F$13:$F$67)))*N(Mitarbeiter!$E261)/IF(Einstellungen!$C$11="7 Tage",7,5),N('Ist-Stunden'!BG261)+(N(Krankheitstage!DD261)+N(Krankheitstage!DP261))*N($C261))))</f>
        <v/>
      </c>
      <c r="CL261" s="76">
        <f>IF($B261="",0,IF(Einstellungen!$C$10="Ja",MAX(IF(Einstellungen!$C$11="7 Tage",MAX(0,(MIN(DATE(2030,8,0),IF(Mitarbeiter!$D261="",DATE(2030,8,0),Mitarbeiter!$D261),TODAY()))-(MAX(DATE(2030,7,1),Mitarbeiter!$C261))+1),MAX(0,NETWORKDAYS(MAX(DATE(2030,7,1),Mitarbeiter!$C261),MIN(DATE(2030,8,0),IF(Mitarbeiter!$D261="",DATE(2030,8,0),Mitarbeiter!$D261),TODAY()),Einstellungen!$F$13:$F$67)))*N(Mitarbeiter!$E261)/IF(Einstellungen!$C$11="7 Tage",7,5),N('Ist-Stunden'!BH261)),MAX(IF(Einstellungen!$C$11="7 Tage",MAX(0,(MIN(DATE(2030,8,0),IF(Mitarbeiter!$D261="",DATE(2030,8,0),Mitarbeiter!$D261),TODAY()))-(MAX(DATE(2030,7,1),Mitarbeiter!$C261))+1),MAX(0,NETWORKDAYS(MAX(DATE(2030,7,1),Mitarbeiter!$C261),MIN(DATE(2030,8,0),IF(Mitarbeiter!$D261="",DATE(2030,8,0),Mitarbeiter!$D261),TODAY()),Einstellungen!$F$13:$F$67)))*N(Mitarbeiter!$E261)/IF(Einstellungen!$C$11="7 Tage",7,5),N('Ist-Stunden'!BH261)+(N(Krankheitstage!DE261)+N(Krankheitstage!DQ261))*N($C261))))</f>
        <v/>
      </c>
      <c r="CM261" s="76">
        <f>IF($B261="",0,IF(Einstellungen!$C$10="Ja",MAX(IF(Einstellungen!$C$11="7 Tage",MAX(0,(MIN(DATE(2030,9,0),IF(Mitarbeiter!$D261="",DATE(2030,9,0),Mitarbeiter!$D261),TODAY()))-(MAX(DATE(2030,8,1),Mitarbeiter!$C261))+1),MAX(0,NETWORKDAYS(MAX(DATE(2030,8,1),Mitarbeiter!$C261),MIN(DATE(2030,9,0),IF(Mitarbeiter!$D261="",DATE(2030,9,0),Mitarbeiter!$D261),TODAY()),Einstellungen!$F$13:$F$67)))*N(Mitarbeiter!$E261)/IF(Einstellungen!$C$11="7 Tage",7,5),N('Ist-Stunden'!BI261)),MAX(IF(Einstellungen!$C$11="7 Tage",MAX(0,(MIN(DATE(2030,9,0),IF(Mitarbeiter!$D261="",DATE(2030,9,0),Mitarbeiter!$D261),TODAY()))-(MAX(DATE(2030,8,1),Mitarbeiter!$C261))+1),MAX(0,NETWORKDAYS(MAX(DATE(2030,8,1),Mitarbeiter!$C261),MIN(DATE(2030,9,0),IF(Mitarbeiter!$D261="",DATE(2030,9,0),Mitarbeiter!$D261),TODAY()),Einstellungen!$F$13:$F$67)))*N(Mitarbeiter!$E261)/IF(Einstellungen!$C$11="7 Tage",7,5),N('Ist-Stunden'!BI261)+(N(Krankheitstage!DF261)+N(Krankheitstage!DR261))*N($C261))))</f>
        <v/>
      </c>
      <c r="CN261" s="76">
        <f>IF($B261="",0,IF(Einstellungen!$C$10="Ja",MAX(IF(Einstellungen!$C$11="7 Tage",MAX(0,(MIN(DATE(2030,10,0),IF(Mitarbeiter!$D261="",DATE(2030,10,0),Mitarbeiter!$D261),TODAY()))-(MAX(DATE(2030,9,1),Mitarbeiter!$C261))+1),MAX(0,NETWORKDAYS(MAX(DATE(2030,9,1),Mitarbeiter!$C261),MIN(DATE(2030,10,0),IF(Mitarbeiter!$D261="",DATE(2030,10,0),Mitarbeiter!$D261),TODAY()),Einstellungen!$F$13:$F$67)))*N(Mitarbeiter!$E261)/IF(Einstellungen!$C$11="7 Tage",7,5),N('Ist-Stunden'!BJ261)),MAX(IF(Einstellungen!$C$11="7 Tage",MAX(0,(MIN(DATE(2030,10,0),IF(Mitarbeiter!$D261="",DATE(2030,10,0),Mitarbeiter!$D261),TODAY()))-(MAX(DATE(2030,9,1),Mitarbeiter!$C261))+1),MAX(0,NETWORKDAYS(MAX(DATE(2030,9,1),Mitarbeiter!$C261),MIN(DATE(2030,10,0),IF(Mitarbeiter!$D261="",DATE(2030,10,0),Mitarbeiter!$D261),TODAY()),Einstellungen!$F$13:$F$67)))*N(Mitarbeiter!$E261)/IF(Einstellungen!$C$11="7 Tage",7,5),N('Ist-Stunden'!BJ261)+(N(Krankheitstage!DG261)+N(Krankheitstage!DS261))*N($C261))))</f>
        <v/>
      </c>
      <c r="CO261" s="76">
        <f>IF($B261="",0,IF(Einstellungen!$C$10="Ja",MAX(IF(Einstellungen!$C$11="7 Tage",MAX(0,(MIN(DATE(2030,11,0),IF(Mitarbeiter!$D261="",DATE(2030,11,0),Mitarbeiter!$D261),TODAY()))-(MAX(DATE(2030,10,1),Mitarbeiter!$C261))+1),MAX(0,NETWORKDAYS(MAX(DATE(2030,10,1),Mitarbeiter!$C261),MIN(DATE(2030,11,0),IF(Mitarbeiter!$D261="",DATE(2030,11,0),Mitarbeiter!$D261),TODAY()),Einstellungen!$F$13:$F$67)))*N(Mitarbeiter!$E261)/IF(Einstellungen!$C$11="7 Tage",7,5),N('Ist-Stunden'!BK261)),MAX(IF(Einstellungen!$C$11="7 Tage",MAX(0,(MIN(DATE(2030,11,0),IF(Mitarbeiter!$D261="",DATE(2030,11,0),Mitarbeiter!$D261),TODAY()))-(MAX(DATE(2030,10,1),Mitarbeiter!$C261))+1),MAX(0,NETWORKDAYS(MAX(DATE(2030,10,1),Mitarbeiter!$C261),MIN(DATE(2030,11,0),IF(Mitarbeiter!$D261="",DATE(2030,11,0),Mitarbeiter!$D261),TODAY()),Einstellungen!$F$13:$F$67)))*N(Mitarbeiter!$E261)/IF(Einstellungen!$C$11="7 Tage",7,5),N('Ist-Stunden'!BK261)+(N(Krankheitstage!DH261)+N(Krankheitstage!DT261))*N($C261))))</f>
        <v/>
      </c>
      <c r="CP261" s="76">
        <f>IF($B261="",0,IF(Einstellungen!$C$10="Ja",MAX(IF(Einstellungen!$C$11="7 Tage",MAX(0,(MIN(DATE(2030,12,0),IF(Mitarbeiter!$D261="",DATE(2030,12,0),Mitarbeiter!$D261),TODAY()))-(MAX(DATE(2030,11,1),Mitarbeiter!$C261))+1),MAX(0,NETWORKDAYS(MAX(DATE(2030,11,1),Mitarbeiter!$C261),MIN(DATE(2030,12,0),IF(Mitarbeiter!$D261="",DATE(2030,12,0),Mitarbeiter!$D261),TODAY()),Einstellungen!$F$13:$F$67)))*N(Mitarbeiter!$E261)/IF(Einstellungen!$C$11="7 Tage",7,5),N('Ist-Stunden'!BL261)),MAX(IF(Einstellungen!$C$11="7 Tage",MAX(0,(MIN(DATE(2030,12,0),IF(Mitarbeiter!$D261="",DATE(2030,12,0),Mitarbeiter!$D261),TODAY()))-(MAX(DATE(2030,11,1),Mitarbeiter!$C261))+1),MAX(0,NETWORKDAYS(MAX(DATE(2030,11,1),Mitarbeiter!$C261),MIN(DATE(2030,12,0),IF(Mitarbeiter!$D261="",DATE(2030,12,0),Mitarbeiter!$D261),TODAY()),Einstellungen!$F$13:$F$67)))*N(Mitarbeiter!$E261)/IF(Einstellungen!$C$11="7 Tage",7,5),N('Ist-Stunden'!BL261)+(N(Krankheitstage!DI261)+N(Krankheitstage!DU261))*N($C261))))</f>
        <v/>
      </c>
      <c r="CQ261" s="76">
        <f>IF($B261="",0,IF(Einstellungen!$C$10="Ja",MAX(IF(Einstellungen!$C$11="7 Tage",MAX(0,(MIN(DATE(2030,13,0),IF(Mitarbeiter!$D261="",DATE(2030,13,0),Mitarbeiter!$D261),TODAY()))-(MAX(DATE(2030,12,1),Mitarbeiter!$C261))+1),MAX(0,NETWORKDAYS(MAX(DATE(2030,12,1),Mitarbeiter!$C261),MIN(DATE(2030,13,0),IF(Mitarbeiter!$D261="",DATE(2030,13,0),Mitarbeiter!$D261),TODAY()),Einstellungen!$F$13:$F$67)))*N(Mitarbeiter!$E261)/IF(Einstellungen!$C$11="7 Tage",7,5),N('Ist-Stunden'!BM261)),MAX(IF(Einstellungen!$C$11="7 Tage",MAX(0,(MIN(DATE(2030,13,0),IF(Mitarbeiter!$D261="",DATE(2030,13,0),Mitarbeiter!$D261),TODAY()))-(MAX(DATE(2030,12,1),Mitarbeiter!$C261))+1),MAX(0,NETWORKDAYS(MAX(DATE(2030,12,1),Mitarbeiter!$C261),MIN(DATE(2030,13,0),IF(Mitarbeiter!$D261="",DATE(2030,13,0),Mitarbeiter!$D261),TODAY()),Einstellungen!$F$13:$F$67)))*N(Mitarbeiter!$E261)/IF(Einstellungen!$C$11="7 Tage",7,5),N('Ist-Stunden'!BM261)+(N(Krankheitstage!DJ261)+N(Krankheitstage!DV261))*N($C261))))</f>
        <v/>
      </c>
    </row>
    <row r="262">
      <c r="A262" s="73">
        <f>IF(Mitarbeiter!B262="","",Mitarbeiter!A262)</f>
        <v/>
      </c>
      <c r="B262" s="6">
        <f>IF(Mitarbeiter!B262="","",Mitarbeiter!B262)</f>
        <v/>
      </c>
      <c r="C262" s="74">
        <f>IF(Mitarbeiter!B262="","",Mitarbeiter!F262)</f>
        <v/>
      </c>
      <c r="D262" s="75">
        <f>N(INDEX(Krankheitstage!$G262:$DV262,1,(Einstellungen!$C$3-2026)*24+1))</f>
        <v/>
      </c>
      <c r="E262" s="75">
        <f>N(INDEX(Krankheitstage!$G262:$DV262,1,(Einstellungen!$C$3-2026)*24+2))</f>
        <v/>
      </c>
      <c r="F262" s="75">
        <f>N(INDEX(Krankheitstage!$G262:$DV262,1,(Einstellungen!$C$3-2026)*24+3))</f>
        <v/>
      </c>
      <c r="G262" s="75">
        <f>N(INDEX(Krankheitstage!$G262:$DV262,1,(Einstellungen!$C$3-2026)*24+4))</f>
        <v/>
      </c>
      <c r="H262" s="75">
        <f>N(INDEX(Krankheitstage!$G262:$DV262,1,(Einstellungen!$C$3-2026)*24+5))</f>
        <v/>
      </c>
      <c r="I262" s="75">
        <f>N(INDEX(Krankheitstage!$G262:$DV262,1,(Einstellungen!$C$3-2026)*24+6))</f>
        <v/>
      </c>
      <c r="J262" s="75">
        <f>N(INDEX(Krankheitstage!$G262:$DV262,1,(Einstellungen!$C$3-2026)*24+7))</f>
        <v/>
      </c>
      <c r="K262" s="75">
        <f>N(INDEX(Krankheitstage!$G262:$DV262,1,(Einstellungen!$C$3-2026)*24+8))</f>
        <v/>
      </c>
      <c r="L262" s="75">
        <f>N(INDEX(Krankheitstage!$G262:$DV262,1,(Einstellungen!$C$3-2026)*24+9))</f>
        <v/>
      </c>
      <c r="M262" s="75">
        <f>N(INDEX(Krankheitstage!$G262:$DV262,1,(Einstellungen!$C$3-2026)*24+10))</f>
        <v/>
      </c>
      <c r="N262" s="75">
        <f>N(INDEX(Krankheitstage!$G262:$DV262,1,(Einstellungen!$C$3-2026)*24+11))</f>
        <v/>
      </c>
      <c r="O262" s="75">
        <f>N(INDEX(Krankheitstage!$G262:$DV262,1,(Einstellungen!$C$3-2026)*24+12))</f>
        <v/>
      </c>
      <c r="P262" s="75">
        <f>IF($B262="","",SUM(D262:O262))</f>
        <v/>
      </c>
      <c r="Q262" s="75">
        <f>N(INDEX(Krankheitstage!$G262:$DV262,1,(Einstellungen!$C$3-2026)*24+13))</f>
        <v/>
      </c>
      <c r="R262" s="75">
        <f>N(INDEX(Krankheitstage!$G262:$DV262,1,(Einstellungen!$C$3-2026)*24+14))</f>
        <v/>
      </c>
      <c r="S262" s="75">
        <f>N(INDEX(Krankheitstage!$G262:$DV262,1,(Einstellungen!$C$3-2026)*24+15))</f>
        <v/>
      </c>
      <c r="T262" s="75">
        <f>N(INDEX(Krankheitstage!$G262:$DV262,1,(Einstellungen!$C$3-2026)*24+16))</f>
        <v/>
      </c>
      <c r="U262" s="75">
        <f>N(INDEX(Krankheitstage!$G262:$DV262,1,(Einstellungen!$C$3-2026)*24+17))</f>
        <v/>
      </c>
      <c r="V262" s="75">
        <f>N(INDEX(Krankheitstage!$G262:$DV262,1,(Einstellungen!$C$3-2026)*24+18))</f>
        <v/>
      </c>
      <c r="W262" s="75">
        <f>N(INDEX(Krankheitstage!$G262:$DV262,1,(Einstellungen!$C$3-2026)*24+19))</f>
        <v/>
      </c>
      <c r="X262" s="75">
        <f>N(INDEX(Krankheitstage!$G262:$DV262,1,(Einstellungen!$C$3-2026)*24+20))</f>
        <v/>
      </c>
      <c r="Y262" s="75">
        <f>N(INDEX(Krankheitstage!$G262:$DV262,1,(Einstellungen!$C$3-2026)*24+21))</f>
        <v/>
      </c>
      <c r="Z262" s="75">
        <f>N(INDEX(Krankheitstage!$G262:$DV262,1,(Einstellungen!$C$3-2026)*24+22))</f>
        <v/>
      </c>
      <c r="AA262" s="75">
        <f>N(INDEX(Krankheitstage!$G262:$DV262,1,(Einstellungen!$C$3-2026)*24+23))</f>
        <v/>
      </c>
      <c r="AB262" s="75">
        <f>N(INDEX(Krankheitstage!$G262:$DV262,1,(Einstellungen!$C$3-2026)*24+24))</f>
        <v/>
      </c>
      <c r="AC262" s="75">
        <f>IF($B262="","",SUM(Q262:AB262))</f>
        <v/>
      </c>
      <c r="AD262" s="75">
        <f>IF($B262="","",SUM(P262,AC262))</f>
        <v/>
      </c>
      <c r="AE262" s="76">
        <f>IF($B262="","",AD262*N(C262))</f>
        <v/>
      </c>
      <c r="AF262" s="75">
        <f>IF($B262="","",Krankheitstage!E262)</f>
        <v/>
      </c>
      <c r="AG262" s="76">
        <f>IF($B262="","",AF262*N(C262))</f>
        <v/>
      </c>
      <c r="AH262" s="76">
        <f>IF($B262="","",INDEX($AJ262:$CQ262,1,(Einstellungen!$C$3-2026)*12+1)+INDEX($AJ262:$CQ262,1,(Einstellungen!$C$3-2026)*12+2)+INDEX($AJ262:$CQ262,1,(Einstellungen!$C$3-2026)*12+3)+INDEX($AJ262:$CQ262,1,(Einstellungen!$C$3-2026)*12+4)+INDEX($AJ262:$CQ262,1,(Einstellungen!$C$3-2026)*12+5)+INDEX($AJ262:$CQ262,1,(Einstellungen!$C$3-2026)*12+6)+INDEX($AJ262:$CQ262,1,(Einstellungen!$C$3-2026)*12+7)+INDEX($AJ262:$CQ262,1,(Einstellungen!$C$3-2026)*12+8)+INDEX($AJ262:$CQ262,1,(Einstellungen!$C$3-2026)*12+9)+INDEX($AJ262:$CQ262,1,(Einstellungen!$C$3-2026)*12+10)+INDEX($AJ262:$CQ262,1,(Einstellungen!$C$3-2026)*12+11)+INDEX($AJ262:$CQ262,1,(Einstellungen!$C$3-2026)*12+12))</f>
        <v/>
      </c>
      <c r="AI262" s="76">
        <f>IF($B262="","",SUM($AJ262:$CQ262))</f>
        <v/>
      </c>
      <c r="AJ262" s="76">
        <f>IF($B262="",0,IF(Einstellungen!$C$10="Ja",MAX(IF(Einstellungen!$C$11="7 Tage",MAX(0,(MIN(DATE(2026,2,0),IF(Mitarbeiter!$D262="",DATE(2026,2,0),Mitarbeiter!$D262),TODAY()))-(MAX(DATE(2026,1,1),Mitarbeiter!$C262))+1),MAX(0,NETWORKDAYS(MAX(DATE(2026,1,1),Mitarbeiter!$C262),MIN(DATE(2026,2,0),IF(Mitarbeiter!$D262="",DATE(2026,2,0),Mitarbeiter!$D262),TODAY()),Einstellungen!$F$13:$F$67)))*N(Mitarbeiter!$E262)/IF(Einstellungen!$C$11="7 Tage",7,5),N('Ist-Stunden'!F262)),MAX(IF(Einstellungen!$C$11="7 Tage",MAX(0,(MIN(DATE(2026,2,0),IF(Mitarbeiter!$D262="",DATE(2026,2,0),Mitarbeiter!$D262),TODAY()))-(MAX(DATE(2026,1,1),Mitarbeiter!$C262))+1),MAX(0,NETWORKDAYS(MAX(DATE(2026,1,1),Mitarbeiter!$C262),MIN(DATE(2026,2,0),IF(Mitarbeiter!$D262="",DATE(2026,2,0),Mitarbeiter!$D262),TODAY()),Einstellungen!$F$13:$F$67)))*N(Mitarbeiter!$E262)/IF(Einstellungen!$C$11="7 Tage",7,5),N('Ist-Stunden'!F262)+(N(Krankheitstage!G262)+N(Krankheitstage!S262))*N($C262))))</f>
        <v/>
      </c>
      <c r="AK262" s="76">
        <f>IF($B262="",0,IF(Einstellungen!$C$10="Ja",MAX(IF(Einstellungen!$C$11="7 Tage",MAX(0,(MIN(DATE(2026,3,0),IF(Mitarbeiter!$D262="",DATE(2026,3,0),Mitarbeiter!$D262),TODAY()))-(MAX(DATE(2026,2,1),Mitarbeiter!$C262))+1),MAX(0,NETWORKDAYS(MAX(DATE(2026,2,1),Mitarbeiter!$C262),MIN(DATE(2026,3,0),IF(Mitarbeiter!$D262="",DATE(2026,3,0),Mitarbeiter!$D262),TODAY()),Einstellungen!$F$13:$F$67)))*N(Mitarbeiter!$E262)/IF(Einstellungen!$C$11="7 Tage",7,5),N('Ist-Stunden'!G262)),MAX(IF(Einstellungen!$C$11="7 Tage",MAX(0,(MIN(DATE(2026,3,0),IF(Mitarbeiter!$D262="",DATE(2026,3,0),Mitarbeiter!$D262),TODAY()))-(MAX(DATE(2026,2,1),Mitarbeiter!$C262))+1),MAX(0,NETWORKDAYS(MAX(DATE(2026,2,1),Mitarbeiter!$C262),MIN(DATE(2026,3,0),IF(Mitarbeiter!$D262="",DATE(2026,3,0),Mitarbeiter!$D262),TODAY()),Einstellungen!$F$13:$F$67)))*N(Mitarbeiter!$E262)/IF(Einstellungen!$C$11="7 Tage",7,5),N('Ist-Stunden'!G262)+(N(Krankheitstage!H262)+N(Krankheitstage!T262))*N($C262))))</f>
        <v/>
      </c>
      <c r="AL262" s="76">
        <f>IF($B262="",0,IF(Einstellungen!$C$10="Ja",MAX(IF(Einstellungen!$C$11="7 Tage",MAX(0,(MIN(DATE(2026,4,0),IF(Mitarbeiter!$D262="",DATE(2026,4,0),Mitarbeiter!$D262),TODAY()))-(MAX(DATE(2026,3,1),Mitarbeiter!$C262))+1),MAX(0,NETWORKDAYS(MAX(DATE(2026,3,1),Mitarbeiter!$C262),MIN(DATE(2026,4,0),IF(Mitarbeiter!$D262="",DATE(2026,4,0),Mitarbeiter!$D262),TODAY()),Einstellungen!$F$13:$F$67)))*N(Mitarbeiter!$E262)/IF(Einstellungen!$C$11="7 Tage",7,5),N('Ist-Stunden'!H262)),MAX(IF(Einstellungen!$C$11="7 Tage",MAX(0,(MIN(DATE(2026,4,0),IF(Mitarbeiter!$D262="",DATE(2026,4,0),Mitarbeiter!$D262),TODAY()))-(MAX(DATE(2026,3,1),Mitarbeiter!$C262))+1),MAX(0,NETWORKDAYS(MAX(DATE(2026,3,1),Mitarbeiter!$C262),MIN(DATE(2026,4,0),IF(Mitarbeiter!$D262="",DATE(2026,4,0),Mitarbeiter!$D262),TODAY()),Einstellungen!$F$13:$F$67)))*N(Mitarbeiter!$E262)/IF(Einstellungen!$C$11="7 Tage",7,5),N('Ist-Stunden'!H262)+(N(Krankheitstage!I262)+N(Krankheitstage!U262))*N($C262))))</f>
        <v/>
      </c>
      <c r="AM262" s="76">
        <f>IF($B262="",0,IF(Einstellungen!$C$10="Ja",MAX(IF(Einstellungen!$C$11="7 Tage",MAX(0,(MIN(DATE(2026,5,0),IF(Mitarbeiter!$D262="",DATE(2026,5,0),Mitarbeiter!$D262),TODAY()))-(MAX(DATE(2026,4,1),Mitarbeiter!$C262))+1),MAX(0,NETWORKDAYS(MAX(DATE(2026,4,1),Mitarbeiter!$C262),MIN(DATE(2026,5,0),IF(Mitarbeiter!$D262="",DATE(2026,5,0),Mitarbeiter!$D262),TODAY()),Einstellungen!$F$13:$F$67)))*N(Mitarbeiter!$E262)/IF(Einstellungen!$C$11="7 Tage",7,5),N('Ist-Stunden'!I262)),MAX(IF(Einstellungen!$C$11="7 Tage",MAX(0,(MIN(DATE(2026,5,0),IF(Mitarbeiter!$D262="",DATE(2026,5,0),Mitarbeiter!$D262),TODAY()))-(MAX(DATE(2026,4,1),Mitarbeiter!$C262))+1),MAX(0,NETWORKDAYS(MAX(DATE(2026,4,1),Mitarbeiter!$C262),MIN(DATE(2026,5,0),IF(Mitarbeiter!$D262="",DATE(2026,5,0),Mitarbeiter!$D262),TODAY()),Einstellungen!$F$13:$F$67)))*N(Mitarbeiter!$E262)/IF(Einstellungen!$C$11="7 Tage",7,5),N('Ist-Stunden'!I262)+(N(Krankheitstage!J262)+N(Krankheitstage!V262))*N($C262))))</f>
        <v/>
      </c>
      <c r="AN262" s="76">
        <f>IF($B262="",0,IF(Einstellungen!$C$10="Ja",MAX(IF(Einstellungen!$C$11="7 Tage",MAX(0,(MIN(DATE(2026,6,0),IF(Mitarbeiter!$D262="",DATE(2026,6,0),Mitarbeiter!$D262),TODAY()))-(MAX(DATE(2026,5,1),Mitarbeiter!$C262))+1),MAX(0,NETWORKDAYS(MAX(DATE(2026,5,1),Mitarbeiter!$C262),MIN(DATE(2026,6,0),IF(Mitarbeiter!$D262="",DATE(2026,6,0),Mitarbeiter!$D262),TODAY()),Einstellungen!$F$13:$F$67)))*N(Mitarbeiter!$E262)/IF(Einstellungen!$C$11="7 Tage",7,5),N('Ist-Stunden'!J262)),MAX(IF(Einstellungen!$C$11="7 Tage",MAX(0,(MIN(DATE(2026,6,0),IF(Mitarbeiter!$D262="",DATE(2026,6,0),Mitarbeiter!$D262),TODAY()))-(MAX(DATE(2026,5,1),Mitarbeiter!$C262))+1),MAX(0,NETWORKDAYS(MAX(DATE(2026,5,1),Mitarbeiter!$C262),MIN(DATE(2026,6,0),IF(Mitarbeiter!$D262="",DATE(2026,6,0),Mitarbeiter!$D262),TODAY()),Einstellungen!$F$13:$F$67)))*N(Mitarbeiter!$E262)/IF(Einstellungen!$C$11="7 Tage",7,5),N('Ist-Stunden'!J262)+(N(Krankheitstage!K262)+N(Krankheitstage!W262))*N($C262))))</f>
        <v/>
      </c>
      <c r="AO262" s="76">
        <f>IF($B262="",0,IF(Einstellungen!$C$10="Ja",MAX(IF(Einstellungen!$C$11="7 Tage",MAX(0,(MIN(DATE(2026,7,0),IF(Mitarbeiter!$D262="",DATE(2026,7,0),Mitarbeiter!$D262),TODAY()))-(MAX(DATE(2026,6,1),Mitarbeiter!$C262))+1),MAX(0,NETWORKDAYS(MAX(DATE(2026,6,1),Mitarbeiter!$C262),MIN(DATE(2026,7,0),IF(Mitarbeiter!$D262="",DATE(2026,7,0),Mitarbeiter!$D262),TODAY()),Einstellungen!$F$13:$F$67)))*N(Mitarbeiter!$E262)/IF(Einstellungen!$C$11="7 Tage",7,5),N('Ist-Stunden'!K262)),MAX(IF(Einstellungen!$C$11="7 Tage",MAX(0,(MIN(DATE(2026,7,0),IF(Mitarbeiter!$D262="",DATE(2026,7,0),Mitarbeiter!$D262),TODAY()))-(MAX(DATE(2026,6,1),Mitarbeiter!$C262))+1),MAX(0,NETWORKDAYS(MAX(DATE(2026,6,1),Mitarbeiter!$C262),MIN(DATE(2026,7,0),IF(Mitarbeiter!$D262="",DATE(2026,7,0),Mitarbeiter!$D262),TODAY()),Einstellungen!$F$13:$F$67)))*N(Mitarbeiter!$E262)/IF(Einstellungen!$C$11="7 Tage",7,5),N('Ist-Stunden'!K262)+(N(Krankheitstage!L262)+N(Krankheitstage!X262))*N($C262))))</f>
        <v/>
      </c>
      <c r="AP262" s="76">
        <f>IF($B262="",0,IF(Einstellungen!$C$10="Ja",MAX(IF(Einstellungen!$C$11="7 Tage",MAX(0,(MIN(DATE(2026,8,0),IF(Mitarbeiter!$D262="",DATE(2026,8,0),Mitarbeiter!$D262),TODAY()))-(MAX(DATE(2026,7,1),Mitarbeiter!$C262))+1),MAX(0,NETWORKDAYS(MAX(DATE(2026,7,1),Mitarbeiter!$C262),MIN(DATE(2026,8,0),IF(Mitarbeiter!$D262="",DATE(2026,8,0),Mitarbeiter!$D262),TODAY()),Einstellungen!$F$13:$F$67)))*N(Mitarbeiter!$E262)/IF(Einstellungen!$C$11="7 Tage",7,5),N('Ist-Stunden'!L262)),MAX(IF(Einstellungen!$C$11="7 Tage",MAX(0,(MIN(DATE(2026,8,0),IF(Mitarbeiter!$D262="",DATE(2026,8,0),Mitarbeiter!$D262),TODAY()))-(MAX(DATE(2026,7,1),Mitarbeiter!$C262))+1),MAX(0,NETWORKDAYS(MAX(DATE(2026,7,1),Mitarbeiter!$C262),MIN(DATE(2026,8,0),IF(Mitarbeiter!$D262="",DATE(2026,8,0),Mitarbeiter!$D262),TODAY()),Einstellungen!$F$13:$F$67)))*N(Mitarbeiter!$E262)/IF(Einstellungen!$C$11="7 Tage",7,5),N('Ist-Stunden'!L262)+(N(Krankheitstage!M262)+N(Krankheitstage!Y262))*N($C262))))</f>
        <v/>
      </c>
      <c r="AQ262" s="76">
        <f>IF($B262="",0,IF(Einstellungen!$C$10="Ja",MAX(IF(Einstellungen!$C$11="7 Tage",MAX(0,(MIN(DATE(2026,9,0),IF(Mitarbeiter!$D262="",DATE(2026,9,0),Mitarbeiter!$D262),TODAY()))-(MAX(DATE(2026,8,1),Mitarbeiter!$C262))+1),MAX(0,NETWORKDAYS(MAX(DATE(2026,8,1),Mitarbeiter!$C262),MIN(DATE(2026,9,0),IF(Mitarbeiter!$D262="",DATE(2026,9,0),Mitarbeiter!$D262),TODAY()),Einstellungen!$F$13:$F$67)))*N(Mitarbeiter!$E262)/IF(Einstellungen!$C$11="7 Tage",7,5),N('Ist-Stunden'!M262)),MAX(IF(Einstellungen!$C$11="7 Tage",MAX(0,(MIN(DATE(2026,9,0),IF(Mitarbeiter!$D262="",DATE(2026,9,0),Mitarbeiter!$D262),TODAY()))-(MAX(DATE(2026,8,1),Mitarbeiter!$C262))+1),MAX(0,NETWORKDAYS(MAX(DATE(2026,8,1),Mitarbeiter!$C262),MIN(DATE(2026,9,0),IF(Mitarbeiter!$D262="",DATE(2026,9,0),Mitarbeiter!$D262),TODAY()),Einstellungen!$F$13:$F$67)))*N(Mitarbeiter!$E262)/IF(Einstellungen!$C$11="7 Tage",7,5),N('Ist-Stunden'!M262)+(N(Krankheitstage!N262)+N(Krankheitstage!Z262))*N($C262))))</f>
        <v/>
      </c>
      <c r="AR262" s="76">
        <f>IF($B262="",0,IF(Einstellungen!$C$10="Ja",MAX(IF(Einstellungen!$C$11="7 Tage",MAX(0,(MIN(DATE(2026,10,0),IF(Mitarbeiter!$D262="",DATE(2026,10,0),Mitarbeiter!$D262),TODAY()))-(MAX(DATE(2026,9,1),Mitarbeiter!$C262))+1),MAX(0,NETWORKDAYS(MAX(DATE(2026,9,1),Mitarbeiter!$C262),MIN(DATE(2026,10,0),IF(Mitarbeiter!$D262="",DATE(2026,10,0),Mitarbeiter!$D262),TODAY()),Einstellungen!$F$13:$F$67)))*N(Mitarbeiter!$E262)/IF(Einstellungen!$C$11="7 Tage",7,5),N('Ist-Stunden'!N262)),MAX(IF(Einstellungen!$C$11="7 Tage",MAX(0,(MIN(DATE(2026,10,0),IF(Mitarbeiter!$D262="",DATE(2026,10,0),Mitarbeiter!$D262),TODAY()))-(MAX(DATE(2026,9,1),Mitarbeiter!$C262))+1),MAX(0,NETWORKDAYS(MAX(DATE(2026,9,1),Mitarbeiter!$C262),MIN(DATE(2026,10,0),IF(Mitarbeiter!$D262="",DATE(2026,10,0),Mitarbeiter!$D262),TODAY()),Einstellungen!$F$13:$F$67)))*N(Mitarbeiter!$E262)/IF(Einstellungen!$C$11="7 Tage",7,5),N('Ist-Stunden'!N262)+(N(Krankheitstage!O262)+N(Krankheitstage!AA262))*N($C262))))</f>
        <v/>
      </c>
      <c r="AS262" s="76">
        <f>IF($B262="",0,IF(Einstellungen!$C$10="Ja",MAX(IF(Einstellungen!$C$11="7 Tage",MAX(0,(MIN(DATE(2026,11,0),IF(Mitarbeiter!$D262="",DATE(2026,11,0),Mitarbeiter!$D262),TODAY()))-(MAX(DATE(2026,10,1),Mitarbeiter!$C262))+1),MAX(0,NETWORKDAYS(MAX(DATE(2026,10,1),Mitarbeiter!$C262),MIN(DATE(2026,11,0),IF(Mitarbeiter!$D262="",DATE(2026,11,0),Mitarbeiter!$D262),TODAY()),Einstellungen!$F$13:$F$67)))*N(Mitarbeiter!$E262)/IF(Einstellungen!$C$11="7 Tage",7,5),N('Ist-Stunden'!O262)),MAX(IF(Einstellungen!$C$11="7 Tage",MAX(0,(MIN(DATE(2026,11,0),IF(Mitarbeiter!$D262="",DATE(2026,11,0),Mitarbeiter!$D262),TODAY()))-(MAX(DATE(2026,10,1),Mitarbeiter!$C262))+1),MAX(0,NETWORKDAYS(MAX(DATE(2026,10,1),Mitarbeiter!$C262),MIN(DATE(2026,11,0),IF(Mitarbeiter!$D262="",DATE(2026,11,0),Mitarbeiter!$D262),TODAY()),Einstellungen!$F$13:$F$67)))*N(Mitarbeiter!$E262)/IF(Einstellungen!$C$11="7 Tage",7,5),N('Ist-Stunden'!O262)+(N(Krankheitstage!P262)+N(Krankheitstage!AB262))*N($C262))))</f>
        <v/>
      </c>
      <c r="AT262" s="76">
        <f>IF($B262="",0,IF(Einstellungen!$C$10="Ja",MAX(IF(Einstellungen!$C$11="7 Tage",MAX(0,(MIN(DATE(2026,12,0),IF(Mitarbeiter!$D262="",DATE(2026,12,0),Mitarbeiter!$D262),TODAY()))-(MAX(DATE(2026,11,1),Mitarbeiter!$C262))+1),MAX(0,NETWORKDAYS(MAX(DATE(2026,11,1),Mitarbeiter!$C262),MIN(DATE(2026,12,0),IF(Mitarbeiter!$D262="",DATE(2026,12,0),Mitarbeiter!$D262),TODAY()),Einstellungen!$F$13:$F$67)))*N(Mitarbeiter!$E262)/IF(Einstellungen!$C$11="7 Tage",7,5),N('Ist-Stunden'!P262)),MAX(IF(Einstellungen!$C$11="7 Tage",MAX(0,(MIN(DATE(2026,12,0),IF(Mitarbeiter!$D262="",DATE(2026,12,0),Mitarbeiter!$D262),TODAY()))-(MAX(DATE(2026,11,1),Mitarbeiter!$C262))+1),MAX(0,NETWORKDAYS(MAX(DATE(2026,11,1),Mitarbeiter!$C262),MIN(DATE(2026,12,0),IF(Mitarbeiter!$D262="",DATE(2026,12,0),Mitarbeiter!$D262),TODAY()),Einstellungen!$F$13:$F$67)))*N(Mitarbeiter!$E262)/IF(Einstellungen!$C$11="7 Tage",7,5),N('Ist-Stunden'!P262)+(N(Krankheitstage!Q262)+N(Krankheitstage!AC262))*N($C262))))</f>
        <v/>
      </c>
      <c r="AU262" s="76">
        <f>IF($B262="",0,IF(Einstellungen!$C$10="Ja",MAX(IF(Einstellungen!$C$11="7 Tage",MAX(0,(MIN(DATE(2026,13,0),IF(Mitarbeiter!$D262="",DATE(2026,13,0),Mitarbeiter!$D262),TODAY()))-(MAX(DATE(2026,12,1),Mitarbeiter!$C262))+1),MAX(0,NETWORKDAYS(MAX(DATE(2026,12,1),Mitarbeiter!$C262),MIN(DATE(2026,13,0),IF(Mitarbeiter!$D262="",DATE(2026,13,0),Mitarbeiter!$D262),TODAY()),Einstellungen!$F$13:$F$67)))*N(Mitarbeiter!$E262)/IF(Einstellungen!$C$11="7 Tage",7,5),N('Ist-Stunden'!Q262)),MAX(IF(Einstellungen!$C$11="7 Tage",MAX(0,(MIN(DATE(2026,13,0),IF(Mitarbeiter!$D262="",DATE(2026,13,0),Mitarbeiter!$D262),TODAY()))-(MAX(DATE(2026,12,1),Mitarbeiter!$C262))+1),MAX(0,NETWORKDAYS(MAX(DATE(2026,12,1),Mitarbeiter!$C262),MIN(DATE(2026,13,0),IF(Mitarbeiter!$D262="",DATE(2026,13,0),Mitarbeiter!$D262),TODAY()),Einstellungen!$F$13:$F$67)))*N(Mitarbeiter!$E262)/IF(Einstellungen!$C$11="7 Tage",7,5),N('Ist-Stunden'!Q262)+(N(Krankheitstage!R262)+N(Krankheitstage!AD262))*N($C262))))</f>
        <v/>
      </c>
      <c r="AV262" s="76">
        <f>IF($B262="",0,IF(Einstellungen!$C$10="Ja",MAX(IF(Einstellungen!$C$11="7 Tage",MAX(0,(MIN(DATE(2027,2,0),IF(Mitarbeiter!$D262="",DATE(2027,2,0),Mitarbeiter!$D262),TODAY()))-(MAX(DATE(2027,1,1),Mitarbeiter!$C262))+1),MAX(0,NETWORKDAYS(MAX(DATE(2027,1,1),Mitarbeiter!$C262),MIN(DATE(2027,2,0),IF(Mitarbeiter!$D262="",DATE(2027,2,0),Mitarbeiter!$D262),TODAY()),Einstellungen!$F$13:$F$67)))*N(Mitarbeiter!$E262)/IF(Einstellungen!$C$11="7 Tage",7,5),N('Ist-Stunden'!R262)),MAX(IF(Einstellungen!$C$11="7 Tage",MAX(0,(MIN(DATE(2027,2,0),IF(Mitarbeiter!$D262="",DATE(2027,2,0),Mitarbeiter!$D262),TODAY()))-(MAX(DATE(2027,1,1),Mitarbeiter!$C262))+1),MAX(0,NETWORKDAYS(MAX(DATE(2027,1,1),Mitarbeiter!$C262),MIN(DATE(2027,2,0),IF(Mitarbeiter!$D262="",DATE(2027,2,0),Mitarbeiter!$D262),TODAY()),Einstellungen!$F$13:$F$67)))*N(Mitarbeiter!$E262)/IF(Einstellungen!$C$11="7 Tage",7,5),N('Ist-Stunden'!R262)+(N(Krankheitstage!AE262)+N(Krankheitstage!AQ262))*N($C262))))</f>
        <v/>
      </c>
      <c r="AW262" s="76">
        <f>IF($B262="",0,IF(Einstellungen!$C$10="Ja",MAX(IF(Einstellungen!$C$11="7 Tage",MAX(0,(MIN(DATE(2027,3,0),IF(Mitarbeiter!$D262="",DATE(2027,3,0),Mitarbeiter!$D262),TODAY()))-(MAX(DATE(2027,2,1),Mitarbeiter!$C262))+1),MAX(0,NETWORKDAYS(MAX(DATE(2027,2,1),Mitarbeiter!$C262),MIN(DATE(2027,3,0),IF(Mitarbeiter!$D262="",DATE(2027,3,0),Mitarbeiter!$D262),TODAY()),Einstellungen!$F$13:$F$67)))*N(Mitarbeiter!$E262)/IF(Einstellungen!$C$11="7 Tage",7,5),N('Ist-Stunden'!S262)),MAX(IF(Einstellungen!$C$11="7 Tage",MAX(0,(MIN(DATE(2027,3,0),IF(Mitarbeiter!$D262="",DATE(2027,3,0),Mitarbeiter!$D262),TODAY()))-(MAX(DATE(2027,2,1),Mitarbeiter!$C262))+1),MAX(0,NETWORKDAYS(MAX(DATE(2027,2,1),Mitarbeiter!$C262),MIN(DATE(2027,3,0),IF(Mitarbeiter!$D262="",DATE(2027,3,0),Mitarbeiter!$D262),TODAY()),Einstellungen!$F$13:$F$67)))*N(Mitarbeiter!$E262)/IF(Einstellungen!$C$11="7 Tage",7,5),N('Ist-Stunden'!S262)+(N(Krankheitstage!AF262)+N(Krankheitstage!AR262))*N($C262))))</f>
        <v/>
      </c>
      <c r="AX262" s="76">
        <f>IF($B262="",0,IF(Einstellungen!$C$10="Ja",MAX(IF(Einstellungen!$C$11="7 Tage",MAX(0,(MIN(DATE(2027,4,0),IF(Mitarbeiter!$D262="",DATE(2027,4,0),Mitarbeiter!$D262),TODAY()))-(MAX(DATE(2027,3,1),Mitarbeiter!$C262))+1),MAX(0,NETWORKDAYS(MAX(DATE(2027,3,1),Mitarbeiter!$C262),MIN(DATE(2027,4,0),IF(Mitarbeiter!$D262="",DATE(2027,4,0),Mitarbeiter!$D262),TODAY()),Einstellungen!$F$13:$F$67)))*N(Mitarbeiter!$E262)/IF(Einstellungen!$C$11="7 Tage",7,5),N('Ist-Stunden'!T262)),MAX(IF(Einstellungen!$C$11="7 Tage",MAX(0,(MIN(DATE(2027,4,0),IF(Mitarbeiter!$D262="",DATE(2027,4,0),Mitarbeiter!$D262),TODAY()))-(MAX(DATE(2027,3,1),Mitarbeiter!$C262))+1),MAX(0,NETWORKDAYS(MAX(DATE(2027,3,1),Mitarbeiter!$C262),MIN(DATE(2027,4,0),IF(Mitarbeiter!$D262="",DATE(2027,4,0),Mitarbeiter!$D262),TODAY()),Einstellungen!$F$13:$F$67)))*N(Mitarbeiter!$E262)/IF(Einstellungen!$C$11="7 Tage",7,5),N('Ist-Stunden'!T262)+(N(Krankheitstage!AG262)+N(Krankheitstage!AS262))*N($C262))))</f>
        <v/>
      </c>
      <c r="AY262" s="76">
        <f>IF($B262="",0,IF(Einstellungen!$C$10="Ja",MAX(IF(Einstellungen!$C$11="7 Tage",MAX(0,(MIN(DATE(2027,5,0),IF(Mitarbeiter!$D262="",DATE(2027,5,0),Mitarbeiter!$D262),TODAY()))-(MAX(DATE(2027,4,1),Mitarbeiter!$C262))+1),MAX(0,NETWORKDAYS(MAX(DATE(2027,4,1),Mitarbeiter!$C262),MIN(DATE(2027,5,0),IF(Mitarbeiter!$D262="",DATE(2027,5,0),Mitarbeiter!$D262),TODAY()),Einstellungen!$F$13:$F$67)))*N(Mitarbeiter!$E262)/IF(Einstellungen!$C$11="7 Tage",7,5),N('Ist-Stunden'!U262)),MAX(IF(Einstellungen!$C$11="7 Tage",MAX(0,(MIN(DATE(2027,5,0),IF(Mitarbeiter!$D262="",DATE(2027,5,0),Mitarbeiter!$D262),TODAY()))-(MAX(DATE(2027,4,1),Mitarbeiter!$C262))+1),MAX(0,NETWORKDAYS(MAX(DATE(2027,4,1),Mitarbeiter!$C262),MIN(DATE(2027,5,0),IF(Mitarbeiter!$D262="",DATE(2027,5,0),Mitarbeiter!$D262),TODAY()),Einstellungen!$F$13:$F$67)))*N(Mitarbeiter!$E262)/IF(Einstellungen!$C$11="7 Tage",7,5),N('Ist-Stunden'!U262)+(N(Krankheitstage!AH262)+N(Krankheitstage!AT262))*N($C262))))</f>
        <v/>
      </c>
      <c r="AZ262" s="76">
        <f>IF($B262="",0,IF(Einstellungen!$C$10="Ja",MAX(IF(Einstellungen!$C$11="7 Tage",MAX(0,(MIN(DATE(2027,6,0),IF(Mitarbeiter!$D262="",DATE(2027,6,0),Mitarbeiter!$D262),TODAY()))-(MAX(DATE(2027,5,1),Mitarbeiter!$C262))+1),MAX(0,NETWORKDAYS(MAX(DATE(2027,5,1),Mitarbeiter!$C262),MIN(DATE(2027,6,0),IF(Mitarbeiter!$D262="",DATE(2027,6,0),Mitarbeiter!$D262),TODAY()),Einstellungen!$F$13:$F$67)))*N(Mitarbeiter!$E262)/IF(Einstellungen!$C$11="7 Tage",7,5),N('Ist-Stunden'!V262)),MAX(IF(Einstellungen!$C$11="7 Tage",MAX(0,(MIN(DATE(2027,6,0),IF(Mitarbeiter!$D262="",DATE(2027,6,0),Mitarbeiter!$D262),TODAY()))-(MAX(DATE(2027,5,1),Mitarbeiter!$C262))+1),MAX(0,NETWORKDAYS(MAX(DATE(2027,5,1),Mitarbeiter!$C262),MIN(DATE(2027,6,0),IF(Mitarbeiter!$D262="",DATE(2027,6,0),Mitarbeiter!$D262),TODAY()),Einstellungen!$F$13:$F$67)))*N(Mitarbeiter!$E262)/IF(Einstellungen!$C$11="7 Tage",7,5),N('Ist-Stunden'!V262)+(N(Krankheitstage!AI262)+N(Krankheitstage!AU262))*N($C262))))</f>
        <v/>
      </c>
      <c r="BA262" s="76">
        <f>IF($B262="",0,IF(Einstellungen!$C$10="Ja",MAX(IF(Einstellungen!$C$11="7 Tage",MAX(0,(MIN(DATE(2027,7,0),IF(Mitarbeiter!$D262="",DATE(2027,7,0),Mitarbeiter!$D262),TODAY()))-(MAX(DATE(2027,6,1),Mitarbeiter!$C262))+1),MAX(0,NETWORKDAYS(MAX(DATE(2027,6,1),Mitarbeiter!$C262),MIN(DATE(2027,7,0),IF(Mitarbeiter!$D262="",DATE(2027,7,0),Mitarbeiter!$D262),TODAY()),Einstellungen!$F$13:$F$67)))*N(Mitarbeiter!$E262)/IF(Einstellungen!$C$11="7 Tage",7,5),N('Ist-Stunden'!W262)),MAX(IF(Einstellungen!$C$11="7 Tage",MAX(0,(MIN(DATE(2027,7,0),IF(Mitarbeiter!$D262="",DATE(2027,7,0),Mitarbeiter!$D262),TODAY()))-(MAX(DATE(2027,6,1),Mitarbeiter!$C262))+1),MAX(0,NETWORKDAYS(MAX(DATE(2027,6,1),Mitarbeiter!$C262),MIN(DATE(2027,7,0),IF(Mitarbeiter!$D262="",DATE(2027,7,0),Mitarbeiter!$D262),TODAY()),Einstellungen!$F$13:$F$67)))*N(Mitarbeiter!$E262)/IF(Einstellungen!$C$11="7 Tage",7,5),N('Ist-Stunden'!W262)+(N(Krankheitstage!AJ262)+N(Krankheitstage!AV262))*N($C262))))</f>
        <v/>
      </c>
      <c r="BB262" s="76">
        <f>IF($B262="",0,IF(Einstellungen!$C$10="Ja",MAX(IF(Einstellungen!$C$11="7 Tage",MAX(0,(MIN(DATE(2027,8,0),IF(Mitarbeiter!$D262="",DATE(2027,8,0),Mitarbeiter!$D262),TODAY()))-(MAX(DATE(2027,7,1),Mitarbeiter!$C262))+1),MAX(0,NETWORKDAYS(MAX(DATE(2027,7,1),Mitarbeiter!$C262),MIN(DATE(2027,8,0),IF(Mitarbeiter!$D262="",DATE(2027,8,0),Mitarbeiter!$D262),TODAY()),Einstellungen!$F$13:$F$67)))*N(Mitarbeiter!$E262)/IF(Einstellungen!$C$11="7 Tage",7,5),N('Ist-Stunden'!X262)),MAX(IF(Einstellungen!$C$11="7 Tage",MAX(0,(MIN(DATE(2027,8,0),IF(Mitarbeiter!$D262="",DATE(2027,8,0),Mitarbeiter!$D262),TODAY()))-(MAX(DATE(2027,7,1),Mitarbeiter!$C262))+1),MAX(0,NETWORKDAYS(MAX(DATE(2027,7,1),Mitarbeiter!$C262),MIN(DATE(2027,8,0),IF(Mitarbeiter!$D262="",DATE(2027,8,0),Mitarbeiter!$D262),TODAY()),Einstellungen!$F$13:$F$67)))*N(Mitarbeiter!$E262)/IF(Einstellungen!$C$11="7 Tage",7,5),N('Ist-Stunden'!X262)+(N(Krankheitstage!AK262)+N(Krankheitstage!AW262))*N($C262))))</f>
        <v/>
      </c>
      <c r="BC262" s="76">
        <f>IF($B262="",0,IF(Einstellungen!$C$10="Ja",MAX(IF(Einstellungen!$C$11="7 Tage",MAX(0,(MIN(DATE(2027,9,0),IF(Mitarbeiter!$D262="",DATE(2027,9,0),Mitarbeiter!$D262),TODAY()))-(MAX(DATE(2027,8,1),Mitarbeiter!$C262))+1),MAX(0,NETWORKDAYS(MAX(DATE(2027,8,1),Mitarbeiter!$C262),MIN(DATE(2027,9,0),IF(Mitarbeiter!$D262="",DATE(2027,9,0),Mitarbeiter!$D262),TODAY()),Einstellungen!$F$13:$F$67)))*N(Mitarbeiter!$E262)/IF(Einstellungen!$C$11="7 Tage",7,5),N('Ist-Stunden'!Y262)),MAX(IF(Einstellungen!$C$11="7 Tage",MAX(0,(MIN(DATE(2027,9,0),IF(Mitarbeiter!$D262="",DATE(2027,9,0),Mitarbeiter!$D262),TODAY()))-(MAX(DATE(2027,8,1),Mitarbeiter!$C262))+1),MAX(0,NETWORKDAYS(MAX(DATE(2027,8,1),Mitarbeiter!$C262),MIN(DATE(2027,9,0),IF(Mitarbeiter!$D262="",DATE(2027,9,0),Mitarbeiter!$D262),TODAY()),Einstellungen!$F$13:$F$67)))*N(Mitarbeiter!$E262)/IF(Einstellungen!$C$11="7 Tage",7,5),N('Ist-Stunden'!Y262)+(N(Krankheitstage!AL262)+N(Krankheitstage!AX262))*N($C262))))</f>
        <v/>
      </c>
      <c r="BD262" s="76">
        <f>IF($B262="",0,IF(Einstellungen!$C$10="Ja",MAX(IF(Einstellungen!$C$11="7 Tage",MAX(0,(MIN(DATE(2027,10,0),IF(Mitarbeiter!$D262="",DATE(2027,10,0),Mitarbeiter!$D262),TODAY()))-(MAX(DATE(2027,9,1),Mitarbeiter!$C262))+1),MAX(0,NETWORKDAYS(MAX(DATE(2027,9,1),Mitarbeiter!$C262),MIN(DATE(2027,10,0),IF(Mitarbeiter!$D262="",DATE(2027,10,0),Mitarbeiter!$D262),TODAY()),Einstellungen!$F$13:$F$67)))*N(Mitarbeiter!$E262)/IF(Einstellungen!$C$11="7 Tage",7,5),N('Ist-Stunden'!Z262)),MAX(IF(Einstellungen!$C$11="7 Tage",MAX(0,(MIN(DATE(2027,10,0),IF(Mitarbeiter!$D262="",DATE(2027,10,0),Mitarbeiter!$D262),TODAY()))-(MAX(DATE(2027,9,1),Mitarbeiter!$C262))+1),MAX(0,NETWORKDAYS(MAX(DATE(2027,9,1),Mitarbeiter!$C262),MIN(DATE(2027,10,0),IF(Mitarbeiter!$D262="",DATE(2027,10,0),Mitarbeiter!$D262),TODAY()),Einstellungen!$F$13:$F$67)))*N(Mitarbeiter!$E262)/IF(Einstellungen!$C$11="7 Tage",7,5),N('Ist-Stunden'!Z262)+(N(Krankheitstage!AM262)+N(Krankheitstage!AY262))*N($C262))))</f>
        <v/>
      </c>
      <c r="BE262" s="76">
        <f>IF($B262="",0,IF(Einstellungen!$C$10="Ja",MAX(IF(Einstellungen!$C$11="7 Tage",MAX(0,(MIN(DATE(2027,11,0),IF(Mitarbeiter!$D262="",DATE(2027,11,0),Mitarbeiter!$D262),TODAY()))-(MAX(DATE(2027,10,1),Mitarbeiter!$C262))+1),MAX(0,NETWORKDAYS(MAX(DATE(2027,10,1),Mitarbeiter!$C262),MIN(DATE(2027,11,0),IF(Mitarbeiter!$D262="",DATE(2027,11,0),Mitarbeiter!$D262),TODAY()),Einstellungen!$F$13:$F$67)))*N(Mitarbeiter!$E262)/IF(Einstellungen!$C$11="7 Tage",7,5),N('Ist-Stunden'!AA262)),MAX(IF(Einstellungen!$C$11="7 Tage",MAX(0,(MIN(DATE(2027,11,0),IF(Mitarbeiter!$D262="",DATE(2027,11,0),Mitarbeiter!$D262),TODAY()))-(MAX(DATE(2027,10,1),Mitarbeiter!$C262))+1),MAX(0,NETWORKDAYS(MAX(DATE(2027,10,1),Mitarbeiter!$C262),MIN(DATE(2027,11,0),IF(Mitarbeiter!$D262="",DATE(2027,11,0),Mitarbeiter!$D262),TODAY()),Einstellungen!$F$13:$F$67)))*N(Mitarbeiter!$E262)/IF(Einstellungen!$C$11="7 Tage",7,5),N('Ist-Stunden'!AA262)+(N(Krankheitstage!AN262)+N(Krankheitstage!AZ262))*N($C262))))</f>
        <v/>
      </c>
      <c r="BF262" s="76">
        <f>IF($B262="",0,IF(Einstellungen!$C$10="Ja",MAX(IF(Einstellungen!$C$11="7 Tage",MAX(0,(MIN(DATE(2027,12,0),IF(Mitarbeiter!$D262="",DATE(2027,12,0),Mitarbeiter!$D262),TODAY()))-(MAX(DATE(2027,11,1),Mitarbeiter!$C262))+1),MAX(0,NETWORKDAYS(MAX(DATE(2027,11,1),Mitarbeiter!$C262),MIN(DATE(2027,12,0),IF(Mitarbeiter!$D262="",DATE(2027,12,0),Mitarbeiter!$D262),TODAY()),Einstellungen!$F$13:$F$67)))*N(Mitarbeiter!$E262)/IF(Einstellungen!$C$11="7 Tage",7,5),N('Ist-Stunden'!AB262)),MAX(IF(Einstellungen!$C$11="7 Tage",MAX(0,(MIN(DATE(2027,12,0),IF(Mitarbeiter!$D262="",DATE(2027,12,0),Mitarbeiter!$D262),TODAY()))-(MAX(DATE(2027,11,1),Mitarbeiter!$C262))+1),MAX(0,NETWORKDAYS(MAX(DATE(2027,11,1),Mitarbeiter!$C262),MIN(DATE(2027,12,0),IF(Mitarbeiter!$D262="",DATE(2027,12,0),Mitarbeiter!$D262),TODAY()),Einstellungen!$F$13:$F$67)))*N(Mitarbeiter!$E262)/IF(Einstellungen!$C$11="7 Tage",7,5),N('Ist-Stunden'!AB262)+(N(Krankheitstage!AO262)+N(Krankheitstage!BA262))*N($C262))))</f>
        <v/>
      </c>
      <c r="BG262" s="76">
        <f>IF($B262="",0,IF(Einstellungen!$C$10="Ja",MAX(IF(Einstellungen!$C$11="7 Tage",MAX(0,(MIN(DATE(2027,13,0),IF(Mitarbeiter!$D262="",DATE(2027,13,0),Mitarbeiter!$D262),TODAY()))-(MAX(DATE(2027,12,1),Mitarbeiter!$C262))+1),MAX(0,NETWORKDAYS(MAX(DATE(2027,12,1),Mitarbeiter!$C262),MIN(DATE(2027,13,0),IF(Mitarbeiter!$D262="",DATE(2027,13,0),Mitarbeiter!$D262),TODAY()),Einstellungen!$F$13:$F$67)))*N(Mitarbeiter!$E262)/IF(Einstellungen!$C$11="7 Tage",7,5),N('Ist-Stunden'!AC262)),MAX(IF(Einstellungen!$C$11="7 Tage",MAX(0,(MIN(DATE(2027,13,0),IF(Mitarbeiter!$D262="",DATE(2027,13,0),Mitarbeiter!$D262),TODAY()))-(MAX(DATE(2027,12,1),Mitarbeiter!$C262))+1),MAX(0,NETWORKDAYS(MAX(DATE(2027,12,1),Mitarbeiter!$C262),MIN(DATE(2027,13,0),IF(Mitarbeiter!$D262="",DATE(2027,13,0),Mitarbeiter!$D262),TODAY()),Einstellungen!$F$13:$F$67)))*N(Mitarbeiter!$E262)/IF(Einstellungen!$C$11="7 Tage",7,5),N('Ist-Stunden'!AC262)+(N(Krankheitstage!AP262)+N(Krankheitstage!BB262))*N($C262))))</f>
        <v/>
      </c>
      <c r="BH262" s="76">
        <f>IF($B262="",0,IF(Einstellungen!$C$10="Ja",MAX(IF(Einstellungen!$C$11="7 Tage",MAX(0,(MIN(DATE(2028,2,0),IF(Mitarbeiter!$D262="",DATE(2028,2,0),Mitarbeiter!$D262),TODAY()))-(MAX(DATE(2028,1,1),Mitarbeiter!$C262))+1),MAX(0,NETWORKDAYS(MAX(DATE(2028,1,1),Mitarbeiter!$C262),MIN(DATE(2028,2,0),IF(Mitarbeiter!$D262="",DATE(2028,2,0),Mitarbeiter!$D262),TODAY()),Einstellungen!$F$13:$F$67)))*N(Mitarbeiter!$E262)/IF(Einstellungen!$C$11="7 Tage",7,5),N('Ist-Stunden'!AD262)),MAX(IF(Einstellungen!$C$11="7 Tage",MAX(0,(MIN(DATE(2028,2,0),IF(Mitarbeiter!$D262="",DATE(2028,2,0),Mitarbeiter!$D262),TODAY()))-(MAX(DATE(2028,1,1),Mitarbeiter!$C262))+1),MAX(0,NETWORKDAYS(MAX(DATE(2028,1,1),Mitarbeiter!$C262),MIN(DATE(2028,2,0),IF(Mitarbeiter!$D262="",DATE(2028,2,0),Mitarbeiter!$D262),TODAY()),Einstellungen!$F$13:$F$67)))*N(Mitarbeiter!$E262)/IF(Einstellungen!$C$11="7 Tage",7,5),N('Ist-Stunden'!AD262)+(N(Krankheitstage!BC262)+N(Krankheitstage!BO262))*N($C262))))</f>
        <v/>
      </c>
      <c r="BI262" s="76">
        <f>IF($B262="",0,IF(Einstellungen!$C$10="Ja",MAX(IF(Einstellungen!$C$11="7 Tage",MAX(0,(MIN(DATE(2028,3,0),IF(Mitarbeiter!$D262="",DATE(2028,3,0),Mitarbeiter!$D262),TODAY()))-(MAX(DATE(2028,2,1),Mitarbeiter!$C262))+1),MAX(0,NETWORKDAYS(MAX(DATE(2028,2,1),Mitarbeiter!$C262),MIN(DATE(2028,3,0),IF(Mitarbeiter!$D262="",DATE(2028,3,0),Mitarbeiter!$D262),TODAY()),Einstellungen!$F$13:$F$67)))*N(Mitarbeiter!$E262)/IF(Einstellungen!$C$11="7 Tage",7,5),N('Ist-Stunden'!AE262)),MAX(IF(Einstellungen!$C$11="7 Tage",MAX(0,(MIN(DATE(2028,3,0),IF(Mitarbeiter!$D262="",DATE(2028,3,0),Mitarbeiter!$D262),TODAY()))-(MAX(DATE(2028,2,1),Mitarbeiter!$C262))+1),MAX(0,NETWORKDAYS(MAX(DATE(2028,2,1),Mitarbeiter!$C262),MIN(DATE(2028,3,0),IF(Mitarbeiter!$D262="",DATE(2028,3,0),Mitarbeiter!$D262),TODAY()),Einstellungen!$F$13:$F$67)))*N(Mitarbeiter!$E262)/IF(Einstellungen!$C$11="7 Tage",7,5),N('Ist-Stunden'!AE262)+(N(Krankheitstage!BD262)+N(Krankheitstage!BP262))*N($C262))))</f>
        <v/>
      </c>
      <c r="BJ262" s="76">
        <f>IF($B262="",0,IF(Einstellungen!$C$10="Ja",MAX(IF(Einstellungen!$C$11="7 Tage",MAX(0,(MIN(DATE(2028,4,0),IF(Mitarbeiter!$D262="",DATE(2028,4,0),Mitarbeiter!$D262),TODAY()))-(MAX(DATE(2028,3,1),Mitarbeiter!$C262))+1),MAX(0,NETWORKDAYS(MAX(DATE(2028,3,1),Mitarbeiter!$C262),MIN(DATE(2028,4,0),IF(Mitarbeiter!$D262="",DATE(2028,4,0),Mitarbeiter!$D262),TODAY()),Einstellungen!$F$13:$F$67)))*N(Mitarbeiter!$E262)/IF(Einstellungen!$C$11="7 Tage",7,5),N('Ist-Stunden'!AF262)),MAX(IF(Einstellungen!$C$11="7 Tage",MAX(0,(MIN(DATE(2028,4,0),IF(Mitarbeiter!$D262="",DATE(2028,4,0),Mitarbeiter!$D262),TODAY()))-(MAX(DATE(2028,3,1),Mitarbeiter!$C262))+1),MAX(0,NETWORKDAYS(MAX(DATE(2028,3,1),Mitarbeiter!$C262),MIN(DATE(2028,4,0),IF(Mitarbeiter!$D262="",DATE(2028,4,0),Mitarbeiter!$D262),TODAY()),Einstellungen!$F$13:$F$67)))*N(Mitarbeiter!$E262)/IF(Einstellungen!$C$11="7 Tage",7,5),N('Ist-Stunden'!AF262)+(N(Krankheitstage!BE262)+N(Krankheitstage!BQ262))*N($C262))))</f>
        <v/>
      </c>
      <c r="BK262" s="76">
        <f>IF($B262="",0,IF(Einstellungen!$C$10="Ja",MAX(IF(Einstellungen!$C$11="7 Tage",MAX(0,(MIN(DATE(2028,5,0),IF(Mitarbeiter!$D262="",DATE(2028,5,0),Mitarbeiter!$D262),TODAY()))-(MAX(DATE(2028,4,1),Mitarbeiter!$C262))+1),MAX(0,NETWORKDAYS(MAX(DATE(2028,4,1),Mitarbeiter!$C262),MIN(DATE(2028,5,0),IF(Mitarbeiter!$D262="",DATE(2028,5,0),Mitarbeiter!$D262),TODAY()),Einstellungen!$F$13:$F$67)))*N(Mitarbeiter!$E262)/IF(Einstellungen!$C$11="7 Tage",7,5),N('Ist-Stunden'!AG262)),MAX(IF(Einstellungen!$C$11="7 Tage",MAX(0,(MIN(DATE(2028,5,0),IF(Mitarbeiter!$D262="",DATE(2028,5,0),Mitarbeiter!$D262),TODAY()))-(MAX(DATE(2028,4,1),Mitarbeiter!$C262))+1),MAX(0,NETWORKDAYS(MAX(DATE(2028,4,1),Mitarbeiter!$C262),MIN(DATE(2028,5,0),IF(Mitarbeiter!$D262="",DATE(2028,5,0),Mitarbeiter!$D262),TODAY()),Einstellungen!$F$13:$F$67)))*N(Mitarbeiter!$E262)/IF(Einstellungen!$C$11="7 Tage",7,5),N('Ist-Stunden'!AG262)+(N(Krankheitstage!BF262)+N(Krankheitstage!BR262))*N($C262))))</f>
        <v/>
      </c>
      <c r="BL262" s="76">
        <f>IF($B262="",0,IF(Einstellungen!$C$10="Ja",MAX(IF(Einstellungen!$C$11="7 Tage",MAX(0,(MIN(DATE(2028,6,0),IF(Mitarbeiter!$D262="",DATE(2028,6,0),Mitarbeiter!$D262),TODAY()))-(MAX(DATE(2028,5,1),Mitarbeiter!$C262))+1),MAX(0,NETWORKDAYS(MAX(DATE(2028,5,1),Mitarbeiter!$C262),MIN(DATE(2028,6,0),IF(Mitarbeiter!$D262="",DATE(2028,6,0),Mitarbeiter!$D262),TODAY()),Einstellungen!$F$13:$F$67)))*N(Mitarbeiter!$E262)/IF(Einstellungen!$C$11="7 Tage",7,5),N('Ist-Stunden'!AH262)),MAX(IF(Einstellungen!$C$11="7 Tage",MAX(0,(MIN(DATE(2028,6,0),IF(Mitarbeiter!$D262="",DATE(2028,6,0),Mitarbeiter!$D262),TODAY()))-(MAX(DATE(2028,5,1),Mitarbeiter!$C262))+1),MAX(0,NETWORKDAYS(MAX(DATE(2028,5,1),Mitarbeiter!$C262),MIN(DATE(2028,6,0),IF(Mitarbeiter!$D262="",DATE(2028,6,0),Mitarbeiter!$D262),TODAY()),Einstellungen!$F$13:$F$67)))*N(Mitarbeiter!$E262)/IF(Einstellungen!$C$11="7 Tage",7,5),N('Ist-Stunden'!AH262)+(N(Krankheitstage!BG262)+N(Krankheitstage!BS262))*N($C262))))</f>
        <v/>
      </c>
      <c r="BM262" s="76">
        <f>IF($B262="",0,IF(Einstellungen!$C$10="Ja",MAX(IF(Einstellungen!$C$11="7 Tage",MAX(0,(MIN(DATE(2028,7,0),IF(Mitarbeiter!$D262="",DATE(2028,7,0),Mitarbeiter!$D262),TODAY()))-(MAX(DATE(2028,6,1),Mitarbeiter!$C262))+1),MAX(0,NETWORKDAYS(MAX(DATE(2028,6,1),Mitarbeiter!$C262),MIN(DATE(2028,7,0),IF(Mitarbeiter!$D262="",DATE(2028,7,0),Mitarbeiter!$D262),TODAY()),Einstellungen!$F$13:$F$67)))*N(Mitarbeiter!$E262)/IF(Einstellungen!$C$11="7 Tage",7,5),N('Ist-Stunden'!AI262)),MAX(IF(Einstellungen!$C$11="7 Tage",MAX(0,(MIN(DATE(2028,7,0),IF(Mitarbeiter!$D262="",DATE(2028,7,0),Mitarbeiter!$D262),TODAY()))-(MAX(DATE(2028,6,1),Mitarbeiter!$C262))+1),MAX(0,NETWORKDAYS(MAX(DATE(2028,6,1),Mitarbeiter!$C262),MIN(DATE(2028,7,0),IF(Mitarbeiter!$D262="",DATE(2028,7,0),Mitarbeiter!$D262),TODAY()),Einstellungen!$F$13:$F$67)))*N(Mitarbeiter!$E262)/IF(Einstellungen!$C$11="7 Tage",7,5),N('Ist-Stunden'!AI262)+(N(Krankheitstage!BH262)+N(Krankheitstage!BT262))*N($C262))))</f>
        <v/>
      </c>
      <c r="BN262" s="76">
        <f>IF($B262="",0,IF(Einstellungen!$C$10="Ja",MAX(IF(Einstellungen!$C$11="7 Tage",MAX(0,(MIN(DATE(2028,8,0),IF(Mitarbeiter!$D262="",DATE(2028,8,0),Mitarbeiter!$D262),TODAY()))-(MAX(DATE(2028,7,1),Mitarbeiter!$C262))+1),MAX(0,NETWORKDAYS(MAX(DATE(2028,7,1),Mitarbeiter!$C262),MIN(DATE(2028,8,0),IF(Mitarbeiter!$D262="",DATE(2028,8,0),Mitarbeiter!$D262),TODAY()),Einstellungen!$F$13:$F$67)))*N(Mitarbeiter!$E262)/IF(Einstellungen!$C$11="7 Tage",7,5),N('Ist-Stunden'!AJ262)),MAX(IF(Einstellungen!$C$11="7 Tage",MAX(0,(MIN(DATE(2028,8,0),IF(Mitarbeiter!$D262="",DATE(2028,8,0),Mitarbeiter!$D262),TODAY()))-(MAX(DATE(2028,7,1),Mitarbeiter!$C262))+1),MAX(0,NETWORKDAYS(MAX(DATE(2028,7,1),Mitarbeiter!$C262),MIN(DATE(2028,8,0),IF(Mitarbeiter!$D262="",DATE(2028,8,0),Mitarbeiter!$D262),TODAY()),Einstellungen!$F$13:$F$67)))*N(Mitarbeiter!$E262)/IF(Einstellungen!$C$11="7 Tage",7,5),N('Ist-Stunden'!AJ262)+(N(Krankheitstage!BI262)+N(Krankheitstage!BU262))*N($C262))))</f>
        <v/>
      </c>
      <c r="BO262" s="76">
        <f>IF($B262="",0,IF(Einstellungen!$C$10="Ja",MAX(IF(Einstellungen!$C$11="7 Tage",MAX(0,(MIN(DATE(2028,9,0),IF(Mitarbeiter!$D262="",DATE(2028,9,0),Mitarbeiter!$D262),TODAY()))-(MAX(DATE(2028,8,1),Mitarbeiter!$C262))+1),MAX(0,NETWORKDAYS(MAX(DATE(2028,8,1),Mitarbeiter!$C262),MIN(DATE(2028,9,0),IF(Mitarbeiter!$D262="",DATE(2028,9,0),Mitarbeiter!$D262),TODAY()),Einstellungen!$F$13:$F$67)))*N(Mitarbeiter!$E262)/IF(Einstellungen!$C$11="7 Tage",7,5),N('Ist-Stunden'!AK262)),MAX(IF(Einstellungen!$C$11="7 Tage",MAX(0,(MIN(DATE(2028,9,0),IF(Mitarbeiter!$D262="",DATE(2028,9,0),Mitarbeiter!$D262),TODAY()))-(MAX(DATE(2028,8,1),Mitarbeiter!$C262))+1),MAX(0,NETWORKDAYS(MAX(DATE(2028,8,1),Mitarbeiter!$C262),MIN(DATE(2028,9,0),IF(Mitarbeiter!$D262="",DATE(2028,9,0),Mitarbeiter!$D262),TODAY()),Einstellungen!$F$13:$F$67)))*N(Mitarbeiter!$E262)/IF(Einstellungen!$C$11="7 Tage",7,5),N('Ist-Stunden'!AK262)+(N(Krankheitstage!BJ262)+N(Krankheitstage!BV262))*N($C262))))</f>
        <v/>
      </c>
      <c r="BP262" s="76">
        <f>IF($B262="",0,IF(Einstellungen!$C$10="Ja",MAX(IF(Einstellungen!$C$11="7 Tage",MAX(0,(MIN(DATE(2028,10,0),IF(Mitarbeiter!$D262="",DATE(2028,10,0),Mitarbeiter!$D262),TODAY()))-(MAX(DATE(2028,9,1),Mitarbeiter!$C262))+1),MAX(0,NETWORKDAYS(MAX(DATE(2028,9,1),Mitarbeiter!$C262),MIN(DATE(2028,10,0),IF(Mitarbeiter!$D262="",DATE(2028,10,0),Mitarbeiter!$D262),TODAY()),Einstellungen!$F$13:$F$67)))*N(Mitarbeiter!$E262)/IF(Einstellungen!$C$11="7 Tage",7,5),N('Ist-Stunden'!AL262)),MAX(IF(Einstellungen!$C$11="7 Tage",MAX(0,(MIN(DATE(2028,10,0),IF(Mitarbeiter!$D262="",DATE(2028,10,0),Mitarbeiter!$D262),TODAY()))-(MAX(DATE(2028,9,1),Mitarbeiter!$C262))+1),MAX(0,NETWORKDAYS(MAX(DATE(2028,9,1),Mitarbeiter!$C262),MIN(DATE(2028,10,0),IF(Mitarbeiter!$D262="",DATE(2028,10,0),Mitarbeiter!$D262),TODAY()),Einstellungen!$F$13:$F$67)))*N(Mitarbeiter!$E262)/IF(Einstellungen!$C$11="7 Tage",7,5),N('Ist-Stunden'!AL262)+(N(Krankheitstage!BK262)+N(Krankheitstage!BW262))*N($C262))))</f>
        <v/>
      </c>
      <c r="BQ262" s="76">
        <f>IF($B262="",0,IF(Einstellungen!$C$10="Ja",MAX(IF(Einstellungen!$C$11="7 Tage",MAX(0,(MIN(DATE(2028,11,0),IF(Mitarbeiter!$D262="",DATE(2028,11,0),Mitarbeiter!$D262),TODAY()))-(MAX(DATE(2028,10,1),Mitarbeiter!$C262))+1),MAX(0,NETWORKDAYS(MAX(DATE(2028,10,1),Mitarbeiter!$C262),MIN(DATE(2028,11,0),IF(Mitarbeiter!$D262="",DATE(2028,11,0),Mitarbeiter!$D262),TODAY()),Einstellungen!$F$13:$F$67)))*N(Mitarbeiter!$E262)/IF(Einstellungen!$C$11="7 Tage",7,5),N('Ist-Stunden'!AM262)),MAX(IF(Einstellungen!$C$11="7 Tage",MAX(0,(MIN(DATE(2028,11,0),IF(Mitarbeiter!$D262="",DATE(2028,11,0),Mitarbeiter!$D262),TODAY()))-(MAX(DATE(2028,10,1),Mitarbeiter!$C262))+1),MAX(0,NETWORKDAYS(MAX(DATE(2028,10,1),Mitarbeiter!$C262),MIN(DATE(2028,11,0),IF(Mitarbeiter!$D262="",DATE(2028,11,0),Mitarbeiter!$D262),TODAY()),Einstellungen!$F$13:$F$67)))*N(Mitarbeiter!$E262)/IF(Einstellungen!$C$11="7 Tage",7,5),N('Ist-Stunden'!AM262)+(N(Krankheitstage!BL262)+N(Krankheitstage!BX262))*N($C262))))</f>
        <v/>
      </c>
      <c r="BR262" s="76">
        <f>IF($B262="",0,IF(Einstellungen!$C$10="Ja",MAX(IF(Einstellungen!$C$11="7 Tage",MAX(0,(MIN(DATE(2028,12,0),IF(Mitarbeiter!$D262="",DATE(2028,12,0),Mitarbeiter!$D262),TODAY()))-(MAX(DATE(2028,11,1),Mitarbeiter!$C262))+1),MAX(0,NETWORKDAYS(MAX(DATE(2028,11,1),Mitarbeiter!$C262),MIN(DATE(2028,12,0),IF(Mitarbeiter!$D262="",DATE(2028,12,0),Mitarbeiter!$D262),TODAY()),Einstellungen!$F$13:$F$67)))*N(Mitarbeiter!$E262)/IF(Einstellungen!$C$11="7 Tage",7,5),N('Ist-Stunden'!AN262)),MAX(IF(Einstellungen!$C$11="7 Tage",MAX(0,(MIN(DATE(2028,12,0),IF(Mitarbeiter!$D262="",DATE(2028,12,0),Mitarbeiter!$D262),TODAY()))-(MAX(DATE(2028,11,1),Mitarbeiter!$C262))+1),MAX(0,NETWORKDAYS(MAX(DATE(2028,11,1),Mitarbeiter!$C262),MIN(DATE(2028,12,0),IF(Mitarbeiter!$D262="",DATE(2028,12,0),Mitarbeiter!$D262),TODAY()),Einstellungen!$F$13:$F$67)))*N(Mitarbeiter!$E262)/IF(Einstellungen!$C$11="7 Tage",7,5),N('Ist-Stunden'!AN262)+(N(Krankheitstage!BM262)+N(Krankheitstage!BY262))*N($C262))))</f>
        <v/>
      </c>
      <c r="BS262" s="76">
        <f>IF($B262="",0,IF(Einstellungen!$C$10="Ja",MAX(IF(Einstellungen!$C$11="7 Tage",MAX(0,(MIN(DATE(2028,13,0),IF(Mitarbeiter!$D262="",DATE(2028,13,0),Mitarbeiter!$D262),TODAY()))-(MAX(DATE(2028,12,1),Mitarbeiter!$C262))+1),MAX(0,NETWORKDAYS(MAX(DATE(2028,12,1),Mitarbeiter!$C262),MIN(DATE(2028,13,0),IF(Mitarbeiter!$D262="",DATE(2028,13,0),Mitarbeiter!$D262),TODAY()),Einstellungen!$F$13:$F$67)))*N(Mitarbeiter!$E262)/IF(Einstellungen!$C$11="7 Tage",7,5),N('Ist-Stunden'!AO262)),MAX(IF(Einstellungen!$C$11="7 Tage",MAX(0,(MIN(DATE(2028,13,0),IF(Mitarbeiter!$D262="",DATE(2028,13,0),Mitarbeiter!$D262),TODAY()))-(MAX(DATE(2028,12,1),Mitarbeiter!$C262))+1),MAX(0,NETWORKDAYS(MAX(DATE(2028,12,1),Mitarbeiter!$C262),MIN(DATE(2028,13,0),IF(Mitarbeiter!$D262="",DATE(2028,13,0),Mitarbeiter!$D262),TODAY()),Einstellungen!$F$13:$F$67)))*N(Mitarbeiter!$E262)/IF(Einstellungen!$C$11="7 Tage",7,5),N('Ist-Stunden'!AO262)+(N(Krankheitstage!BN262)+N(Krankheitstage!BZ262))*N($C262))))</f>
        <v/>
      </c>
      <c r="BT262" s="76">
        <f>IF($B262="",0,IF(Einstellungen!$C$10="Ja",MAX(IF(Einstellungen!$C$11="7 Tage",MAX(0,(MIN(DATE(2029,2,0),IF(Mitarbeiter!$D262="",DATE(2029,2,0),Mitarbeiter!$D262),TODAY()))-(MAX(DATE(2029,1,1),Mitarbeiter!$C262))+1),MAX(0,NETWORKDAYS(MAX(DATE(2029,1,1),Mitarbeiter!$C262),MIN(DATE(2029,2,0),IF(Mitarbeiter!$D262="",DATE(2029,2,0),Mitarbeiter!$D262),TODAY()),Einstellungen!$F$13:$F$67)))*N(Mitarbeiter!$E262)/IF(Einstellungen!$C$11="7 Tage",7,5),N('Ist-Stunden'!AP262)),MAX(IF(Einstellungen!$C$11="7 Tage",MAX(0,(MIN(DATE(2029,2,0),IF(Mitarbeiter!$D262="",DATE(2029,2,0),Mitarbeiter!$D262),TODAY()))-(MAX(DATE(2029,1,1),Mitarbeiter!$C262))+1),MAX(0,NETWORKDAYS(MAX(DATE(2029,1,1),Mitarbeiter!$C262),MIN(DATE(2029,2,0),IF(Mitarbeiter!$D262="",DATE(2029,2,0),Mitarbeiter!$D262),TODAY()),Einstellungen!$F$13:$F$67)))*N(Mitarbeiter!$E262)/IF(Einstellungen!$C$11="7 Tage",7,5),N('Ist-Stunden'!AP262)+(N(Krankheitstage!CA262)+N(Krankheitstage!CM262))*N($C262))))</f>
        <v/>
      </c>
      <c r="BU262" s="76">
        <f>IF($B262="",0,IF(Einstellungen!$C$10="Ja",MAX(IF(Einstellungen!$C$11="7 Tage",MAX(0,(MIN(DATE(2029,3,0),IF(Mitarbeiter!$D262="",DATE(2029,3,0),Mitarbeiter!$D262),TODAY()))-(MAX(DATE(2029,2,1),Mitarbeiter!$C262))+1),MAX(0,NETWORKDAYS(MAX(DATE(2029,2,1),Mitarbeiter!$C262),MIN(DATE(2029,3,0),IF(Mitarbeiter!$D262="",DATE(2029,3,0),Mitarbeiter!$D262),TODAY()),Einstellungen!$F$13:$F$67)))*N(Mitarbeiter!$E262)/IF(Einstellungen!$C$11="7 Tage",7,5),N('Ist-Stunden'!AQ262)),MAX(IF(Einstellungen!$C$11="7 Tage",MAX(0,(MIN(DATE(2029,3,0),IF(Mitarbeiter!$D262="",DATE(2029,3,0),Mitarbeiter!$D262),TODAY()))-(MAX(DATE(2029,2,1),Mitarbeiter!$C262))+1),MAX(0,NETWORKDAYS(MAX(DATE(2029,2,1),Mitarbeiter!$C262),MIN(DATE(2029,3,0),IF(Mitarbeiter!$D262="",DATE(2029,3,0),Mitarbeiter!$D262),TODAY()),Einstellungen!$F$13:$F$67)))*N(Mitarbeiter!$E262)/IF(Einstellungen!$C$11="7 Tage",7,5),N('Ist-Stunden'!AQ262)+(N(Krankheitstage!CB262)+N(Krankheitstage!CN262))*N($C262))))</f>
        <v/>
      </c>
      <c r="BV262" s="76">
        <f>IF($B262="",0,IF(Einstellungen!$C$10="Ja",MAX(IF(Einstellungen!$C$11="7 Tage",MAX(0,(MIN(DATE(2029,4,0),IF(Mitarbeiter!$D262="",DATE(2029,4,0),Mitarbeiter!$D262),TODAY()))-(MAX(DATE(2029,3,1),Mitarbeiter!$C262))+1),MAX(0,NETWORKDAYS(MAX(DATE(2029,3,1),Mitarbeiter!$C262),MIN(DATE(2029,4,0),IF(Mitarbeiter!$D262="",DATE(2029,4,0),Mitarbeiter!$D262),TODAY()),Einstellungen!$F$13:$F$67)))*N(Mitarbeiter!$E262)/IF(Einstellungen!$C$11="7 Tage",7,5),N('Ist-Stunden'!AR262)),MAX(IF(Einstellungen!$C$11="7 Tage",MAX(0,(MIN(DATE(2029,4,0),IF(Mitarbeiter!$D262="",DATE(2029,4,0),Mitarbeiter!$D262),TODAY()))-(MAX(DATE(2029,3,1),Mitarbeiter!$C262))+1),MAX(0,NETWORKDAYS(MAX(DATE(2029,3,1),Mitarbeiter!$C262),MIN(DATE(2029,4,0),IF(Mitarbeiter!$D262="",DATE(2029,4,0),Mitarbeiter!$D262),TODAY()),Einstellungen!$F$13:$F$67)))*N(Mitarbeiter!$E262)/IF(Einstellungen!$C$11="7 Tage",7,5),N('Ist-Stunden'!AR262)+(N(Krankheitstage!CC262)+N(Krankheitstage!CO262))*N($C262))))</f>
        <v/>
      </c>
      <c r="BW262" s="76">
        <f>IF($B262="",0,IF(Einstellungen!$C$10="Ja",MAX(IF(Einstellungen!$C$11="7 Tage",MAX(0,(MIN(DATE(2029,5,0),IF(Mitarbeiter!$D262="",DATE(2029,5,0),Mitarbeiter!$D262),TODAY()))-(MAX(DATE(2029,4,1),Mitarbeiter!$C262))+1),MAX(0,NETWORKDAYS(MAX(DATE(2029,4,1),Mitarbeiter!$C262),MIN(DATE(2029,5,0),IF(Mitarbeiter!$D262="",DATE(2029,5,0),Mitarbeiter!$D262),TODAY()),Einstellungen!$F$13:$F$67)))*N(Mitarbeiter!$E262)/IF(Einstellungen!$C$11="7 Tage",7,5),N('Ist-Stunden'!AS262)),MAX(IF(Einstellungen!$C$11="7 Tage",MAX(0,(MIN(DATE(2029,5,0),IF(Mitarbeiter!$D262="",DATE(2029,5,0),Mitarbeiter!$D262),TODAY()))-(MAX(DATE(2029,4,1),Mitarbeiter!$C262))+1),MAX(0,NETWORKDAYS(MAX(DATE(2029,4,1),Mitarbeiter!$C262),MIN(DATE(2029,5,0),IF(Mitarbeiter!$D262="",DATE(2029,5,0),Mitarbeiter!$D262),TODAY()),Einstellungen!$F$13:$F$67)))*N(Mitarbeiter!$E262)/IF(Einstellungen!$C$11="7 Tage",7,5),N('Ist-Stunden'!AS262)+(N(Krankheitstage!CD262)+N(Krankheitstage!CP262))*N($C262))))</f>
        <v/>
      </c>
      <c r="BX262" s="76">
        <f>IF($B262="",0,IF(Einstellungen!$C$10="Ja",MAX(IF(Einstellungen!$C$11="7 Tage",MAX(0,(MIN(DATE(2029,6,0),IF(Mitarbeiter!$D262="",DATE(2029,6,0),Mitarbeiter!$D262),TODAY()))-(MAX(DATE(2029,5,1),Mitarbeiter!$C262))+1),MAX(0,NETWORKDAYS(MAX(DATE(2029,5,1),Mitarbeiter!$C262),MIN(DATE(2029,6,0),IF(Mitarbeiter!$D262="",DATE(2029,6,0),Mitarbeiter!$D262),TODAY()),Einstellungen!$F$13:$F$67)))*N(Mitarbeiter!$E262)/IF(Einstellungen!$C$11="7 Tage",7,5),N('Ist-Stunden'!AT262)),MAX(IF(Einstellungen!$C$11="7 Tage",MAX(0,(MIN(DATE(2029,6,0),IF(Mitarbeiter!$D262="",DATE(2029,6,0),Mitarbeiter!$D262),TODAY()))-(MAX(DATE(2029,5,1),Mitarbeiter!$C262))+1),MAX(0,NETWORKDAYS(MAX(DATE(2029,5,1),Mitarbeiter!$C262),MIN(DATE(2029,6,0),IF(Mitarbeiter!$D262="",DATE(2029,6,0),Mitarbeiter!$D262),TODAY()),Einstellungen!$F$13:$F$67)))*N(Mitarbeiter!$E262)/IF(Einstellungen!$C$11="7 Tage",7,5),N('Ist-Stunden'!AT262)+(N(Krankheitstage!CE262)+N(Krankheitstage!CQ262))*N($C262))))</f>
        <v/>
      </c>
      <c r="BY262" s="76">
        <f>IF($B262="",0,IF(Einstellungen!$C$10="Ja",MAX(IF(Einstellungen!$C$11="7 Tage",MAX(0,(MIN(DATE(2029,7,0),IF(Mitarbeiter!$D262="",DATE(2029,7,0),Mitarbeiter!$D262),TODAY()))-(MAX(DATE(2029,6,1),Mitarbeiter!$C262))+1),MAX(0,NETWORKDAYS(MAX(DATE(2029,6,1),Mitarbeiter!$C262),MIN(DATE(2029,7,0),IF(Mitarbeiter!$D262="",DATE(2029,7,0),Mitarbeiter!$D262),TODAY()),Einstellungen!$F$13:$F$67)))*N(Mitarbeiter!$E262)/IF(Einstellungen!$C$11="7 Tage",7,5),N('Ist-Stunden'!AU262)),MAX(IF(Einstellungen!$C$11="7 Tage",MAX(0,(MIN(DATE(2029,7,0),IF(Mitarbeiter!$D262="",DATE(2029,7,0),Mitarbeiter!$D262),TODAY()))-(MAX(DATE(2029,6,1),Mitarbeiter!$C262))+1),MAX(0,NETWORKDAYS(MAX(DATE(2029,6,1),Mitarbeiter!$C262),MIN(DATE(2029,7,0),IF(Mitarbeiter!$D262="",DATE(2029,7,0),Mitarbeiter!$D262),TODAY()),Einstellungen!$F$13:$F$67)))*N(Mitarbeiter!$E262)/IF(Einstellungen!$C$11="7 Tage",7,5),N('Ist-Stunden'!AU262)+(N(Krankheitstage!CF262)+N(Krankheitstage!CR262))*N($C262))))</f>
        <v/>
      </c>
      <c r="BZ262" s="76">
        <f>IF($B262="",0,IF(Einstellungen!$C$10="Ja",MAX(IF(Einstellungen!$C$11="7 Tage",MAX(0,(MIN(DATE(2029,8,0),IF(Mitarbeiter!$D262="",DATE(2029,8,0),Mitarbeiter!$D262),TODAY()))-(MAX(DATE(2029,7,1),Mitarbeiter!$C262))+1),MAX(0,NETWORKDAYS(MAX(DATE(2029,7,1),Mitarbeiter!$C262),MIN(DATE(2029,8,0),IF(Mitarbeiter!$D262="",DATE(2029,8,0),Mitarbeiter!$D262),TODAY()),Einstellungen!$F$13:$F$67)))*N(Mitarbeiter!$E262)/IF(Einstellungen!$C$11="7 Tage",7,5),N('Ist-Stunden'!AV262)),MAX(IF(Einstellungen!$C$11="7 Tage",MAX(0,(MIN(DATE(2029,8,0),IF(Mitarbeiter!$D262="",DATE(2029,8,0),Mitarbeiter!$D262),TODAY()))-(MAX(DATE(2029,7,1),Mitarbeiter!$C262))+1),MAX(0,NETWORKDAYS(MAX(DATE(2029,7,1),Mitarbeiter!$C262),MIN(DATE(2029,8,0),IF(Mitarbeiter!$D262="",DATE(2029,8,0),Mitarbeiter!$D262),TODAY()),Einstellungen!$F$13:$F$67)))*N(Mitarbeiter!$E262)/IF(Einstellungen!$C$11="7 Tage",7,5),N('Ist-Stunden'!AV262)+(N(Krankheitstage!CG262)+N(Krankheitstage!CS262))*N($C262))))</f>
        <v/>
      </c>
      <c r="CA262" s="76">
        <f>IF($B262="",0,IF(Einstellungen!$C$10="Ja",MAX(IF(Einstellungen!$C$11="7 Tage",MAX(0,(MIN(DATE(2029,9,0),IF(Mitarbeiter!$D262="",DATE(2029,9,0),Mitarbeiter!$D262),TODAY()))-(MAX(DATE(2029,8,1),Mitarbeiter!$C262))+1),MAX(0,NETWORKDAYS(MAX(DATE(2029,8,1),Mitarbeiter!$C262),MIN(DATE(2029,9,0),IF(Mitarbeiter!$D262="",DATE(2029,9,0),Mitarbeiter!$D262),TODAY()),Einstellungen!$F$13:$F$67)))*N(Mitarbeiter!$E262)/IF(Einstellungen!$C$11="7 Tage",7,5),N('Ist-Stunden'!AW262)),MAX(IF(Einstellungen!$C$11="7 Tage",MAX(0,(MIN(DATE(2029,9,0),IF(Mitarbeiter!$D262="",DATE(2029,9,0),Mitarbeiter!$D262),TODAY()))-(MAX(DATE(2029,8,1),Mitarbeiter!$C262))+1),MAX(0,NETWORKDAYS(MAX(DATE(2029,8,1),Mitarbeiter!$C262),MIN(DATE(2029,9,0),IF(Mitarbeiter!$D262="",DATE(2029,9,0),Mitarbeiter!$D262),TODAY()),Einstellungen!$F$13:$F$67)))*N(Mitarbeiter!$E262)/IF(Einstellungen!$C$11="7 Tage",7,5),N('Ist-Stunden'!AW262)+(N(Krankheitstage!CH262)+N(Krankheitstage!CT262))*N($C262))))</f>
        <v/>
      </c>
      <c r="CB262" s="76">
        <f>IF($B262="",0,IF(Einstellungen!$C$10="Ja",MAX(IF(Einstellungen!$C$11="7 Tage",MAX(0,(MIN(DATE(2029,10,0),IF(Mitarbeiter!$D262="",DATE(2029,10,0),Mitarbeiter!$D262),TODAY()))-(MAX(DATE(2029,9,1),Mitarbeiter!$C262))+1),MAX(0,NETWORKDAYS(MAX(DATE(2029,9,1),Mitarbeiter!$C262),MIN(DATE(2029,10,0),IF(Mitarbeiter!$D262="",DATE(2029,10,0),Mitarbeiter!$D262),TODAY()),Einstellungen!$F$13:$F$67)))*N(Mitarbeiter!$E262)/IF(Einstellungen!$C$11="7 Tage",7,5),N('Ist-Stunden'!AX262)),MAX(IF(Einstellungen!$C$11="7 Tage",MAX(0,(MIN(DATE(2029,10,0),IF(Mitarbeiter!$D262="",DATE(2029,10,0),Mitarbeiter!$D262),TODAY()))-(MAX(DATE(2029,9,1),Mitarbeiter!$C262))+1),MAX(0,NETWORKDAYS(MAX(DATE(2029,9,1),Mitarbeiter!$C262),MIN(DATE(2029,10,0),IF(Mitarbeiter!$D262="",DATE(2029,10,0),Mitarbeiter!$D262),TODAY()),Einstellungen!$F$13:$F$67)))*N(Mitarbeiter!$E262)/IF(Einstellungen!$C$11="7 Tage",7,5),N('Ist-Stunden'!AX262)+(N(Krankheitstage!CI262)+N(Krankheitstage!CU262))*N($C262))))</f>
        <v/>
      </c>
      <c r="CC262" s="76">
        <f>IF($B262="",0,IF(Einstellungen!$C$10="Ja",MAX(IF(Einstellungen!$C$11="7 Tage",MAX(0,(MIN(DATE(2029,11,0),IF(Mitarbeiter!$D262="",DATE(2029,11,0),Mitarbeiter!$D262),TODAY()))-(MAX(DATE(2029,10,1),Mitarbeiter!$C262))+1),MAX(0,NETWORKDAYS(MAX(DATE(2029,10,1),Mitarbeiter!$C262),MIN(DATE(2029,11,0),IF(Mitarbeiter!$D262="",DATE(2029,11,0),Mitarbeiter!$D262),TODAY()),Einstellungen!$F$13:$F$67)))*N(Mitarbeiter!$E262)/IF(Einstellungen!$C$11="7 Tage",7,5),N('Ist-Stunden'!AY262)),MAX(IF(Einstellungen!$C$11="7 Tage",MAX(0,(MIN(DATE(2029,11,0),IF(Mitarbeiter!$D262="",DATE(2029,11,0),Mitarbeiter!$D262),TODAY()))-(MAX(DATE(2029,10,1),Mitarbeiter!$C262))+1),MAX(0,NETWORKDAYS(MAX(DATE(2029,10,1),Mitarbeiter!$C262),MIN(DATE(2029,11,0),IF(Mitarbeiter!$D262="",DATE(2029,11,0),Mitarbeiter!$D262),TODAY()),Einstellungen!$F$13:$F$67)))*N(Mitarbeiter!$E262)/IF(Einstellungen!$C$11="7 Tage",7,5),N('Ist-Stunden'!AY262)+(N(Krankheitstage!CJ262)+N(Krankheitstage!CV262))*N($C262))))</f>
        <v/>
      </c>
      <c r="CD262" s="76">
        <f>IF($B262="",0,IF(Einstellungen!$C$10="Ja",MAX(IF(Einstellungen!$C$11="7 Tage",MAX(0,(MIN(DATE(2029,12,0),IF(Mitarbeiter!$D262="",DATE(2029,12,0),Mitarbeiter!$D262),TODAY()))-(MAX(DATE(2029,11,1),Mitarbeiter!$C262))+1),MAX(0,NETWORKDAYS(MAX(DATE(2029,11,1),Mitarbeiter!$C262),MIN(DATE(2029,12,0),IF(Mitarbeiter!$D262="",DATE(2029,12,0),Mitarbeiter!$D262),TODAY()),Einstellungen!$F$13:$F$67)))*N(Mitarbeiter!$E262)/IF(Einstellungen!$C$11="7 Tage",7,5),N('Ist-Stunden'!AZ262)),MAX(IF(Einstellungen!$C$11="7 Tage",MAX(0,(MIN(DATE(2029,12,0),IF(Mitarbeiter!$D262="",DATE(2029,12,0),Mitarbeiter!$D262),TODAY()))-(MAX(DATE(2029,11,1),Mitarbeiter!$C262))+1),MAX(0,NETWORKDAYS(MAX(DATE(2029,11,1),Mitarbeiter!$C262),MIN(DATE(2029,12,0),IF(Mitarbeiter!$D262="",DATE(2029,12,0),Mitarbeiter!$D262),TODAY()),Einstellungen!$F$13:$F$67)))*N(Mitarbeiter!$E262)/IF(Einstellungen!$C$11="7 Tage",7,5),N('Ist-Stunden'!AZ262)+(N(Krankheitstage!CK262)+N(Krankheitstage!CW262))*N($C262))))</f>
        <v/>
      </c>
      <c r="CE262" s="76">
        <f>IF($B262="",0,IF(Einstellungen!$C$10="Ja",MAX(IF(Einstellungen!$C$11="7 Tage",MAX(0,(MIN(DATE(2029,13,0),IF(Mitarbeiter!$D262="",DATE(2029,13,0),Mitarbeiter!$D262),TODAY()))-(MAX(DATE(2029,12,1),Mitarbeiter!$C262))+1),MAX(0,NETWORKDAYS(MAX(DATE(2029,12,1),Mitarbeiter!$C262),MIN(DATE(2029,13,0),IF(Mitarbeiter!$D262="",DATE(2029,13,0),Mitarbeiter!$D262),TODAY()),Einstellungen!$F$13:$F$67)))*N(Mitarbeiter!$E262)/IF(Einstellungen!$C$11="7 Tage",7,5),N('Ist-Stunden'!BA262)),MAX(IF(Einstellungen!$C$11="7 Tage",MAX(0,(MIN(DATE(2029,13,0),IF(Mitarbeiter!$D262="",DATE(2029,13,0),Mitarbeiter!$D262),TODAY()))-(MAX(DATE(2029,12,1),Mitarbeiter!$C262))+1),MAX(0,NETWORKDAYS(MAX(DATE(2029,12,1),Mitarbeiter!$C262),MIN(DATE(2029,13,0),IF(Mitarbeiter!$D262="",DATE(2029,13,0),Mitarbeiter!$D262),TODAY()),Einstellungen!$F$13:$F$67)))*N(Mitarbeiter!$E262)/IF(Einstellungen!$C$11="7 Tage",7,5),N('Ist-Stunden'!BA262)+(N(Krankheitstage!CL262)+N(Krankheitstage!CX262))*N($C262))))</f>
        <v/>
      </c>
      <c r="CF262" s="76">
        <f>IF($B262="",0,IF(Einstellungen!$C$10="Ja",MAX(IF(Einstellungen!$C$11="7 Tage",MAX(0,(MIN(DATE(2030,2,0),IF(Mitarbeiter!$D262="",DATE(2030,2,0),Mitarbeiter!$D262),TODAY()))-(MAX(DATE(2030,1,1),Mitarbeiter!$C262))+1),MAX(0,NETWORKDAYS(MAX(DATE(2030,1,1),Mitarbeiter!$C262),MIN(DATE(2030,2,0),IF(Mitarbeiter!$D262="",DATE(2030,2,0),Mitarbeiter!$D262),TODAY()),Einstellungen!$F$13:$F$67)))*N(Mitarbeiter!$E262)/IF(Einstellungen!$C$11="7 Tage",7,5),N('Ist-Stunden'!BB262)),MAX(IF(Einstellungen!$C$11="7 Tage",MAX(0,(MIN(DATE(2030,2,0),IF(Mitarbeiter!$D262="",DATE(2030,2,0),Mitarbeiter!$D262),TODAY()))-(MAX(DATE(2030,1,1),Mitarbeiter!$C262))+1),MAX(0,NETWORKDAYS(MAX(DATE(2030,1,1),Mitarbeiter!$C262),MIN(DATE(2030,2,0),IF(Mitarbeiter!$D262="",DATE(2030,2,0),Mitarbeiter!$D262),TODAY()),Einstellungen!$F$13:$F$67)))*N(Mitarbeiter!$E262)/IF(Einstellungen!$C$11="7 Tage",7,5),N('Ist-Stunden'!BB262)+(N(Krankheitstage!CY262)+N(Krankheitstage!DK262))*N($C262))))</f>
        <v/>
      </c>
      <c r="CG262" s="76">
        <f>IF($B262="",0,IF(Einstellungen!$C$10="Ja",MAX(IF(Einstellungen!$C$11="7 Tage",MAX(0,(MIN(DATE(2030,3,0),IF(Mitarbeiter!$D262="",DATE(2030,3,0),Mitarbeiter!$D262),TODAY()))-(MAX(DATE(2030,2,1),Mitarbeiter!$C262))+1),MAX(0,NETWORKDAYS(MAX(DATE(2030,2,1),Mitarbeiter!$C262),MIN(DATE(2030,3,0),IF(Mitarbeiter!$D262="",DATE(2030,3,0),Mitarbeiter!$D262),TODAY()),Einstellungen!$F$13:$F$67)))*N(Mitarbeiter!$E262)/IF(Einstellungen!$C$11="7 Tage",7,5),N('Ist-Stunden'!BC262)),MAX(IF(Einstellungen!$C$11="7 Tage",MAX(0,(MIN(DATE(2030,3,0),IF(Mitarbeiter!$D262="",DATE(2030,3,0),Mitarbeiter!$D262),TODAY()))-(MAX(DATE(2030,2,1),Mitarbeiter!$C262))+1),MAX(0,NETWORKDAYS(MAX(DATE(2030,2,1),Mitarbeiter!$C262),MIN(DATE(2030,3,0),IF(Mitarbeiter!$D262="",DATE(2030,3,0),Mitarbeiter!$D262),TODAY()),Einstellungen!$F$13:$F$67)))*N(Mitarbeiter!$E262)/IF(Einstellungen!$C$11="7 Tage",7,5),N('Ist-Stunden'!BC262)+(N(Krankheitstage!CZ262)+N(Krankheitstage!DL262))*N($C262))))</f>
        <v/>
      </c>
      <c r="CH262" s="76">
        <f>IF($B262="",0,IF(Einstellungen!$C$10="Ja",MAX(IF(Einstellungen!$C$11="7 Tage",MAX(0,(MIN(DATE(2030,4,0),IF(Mitarbeiter!$D262="",DATE(2030,4,0),Mitarbeiter!$D262),TODAY()))-(MAX(DATE(2030,3,1),Mitarbeiter!$C262))+1),MAX(0,NETWORKDAYS(MAX(DATE(2030,3,1),Mitarbeiter!$C262),MIN(DATE(2030,4,0),IF(Mitarbeiter!$D262="",DATE(2030,4,0),Mitarbeiter!$D262),TODAY()),Einstellungen!$F$13:$F$67)))*N(Mitarbeiter!$E262)/IF(Einstellungen!$C$11="7 Tage",7,5),N('Ist-Stunden'!BD262)),MAX(IF(Einstellungen!$C$11="7 Tage",MAX(0,(MIN(DATE(2030,4,0),IF(Mitarbeiter!$D262="",DATE(2030,4,0),Mitarbeiter!$D262),TODAY()))-(MAX(DATE(2030,3,1),Mitarbeiter!$C262))+1),MAX(0,NETWORKDAYS(MAX(DATE(2030,3,1),Mitarbeiter!$C262),MIN(DATE(2030,4,0),IF(Mitarbeiter!$D262="",DATE(2030,4,0),Mitarbeiter!$D262),TODAY()),Einstellungen!$F$13:$F$67)))*N(Mitarbeiter!$E262)/IF(Einstellungen!$C$11="7 Tage",7,5),N('Ist-Stunden'!BD262)+(N(Krankheitstage!DA262)+N(Krankheitstage!DM262))*N($C262))))</f>
        <v/>
      </c>
      <c r="CI262" s="76">
        <f>IF($B262="",0,IF(Einstellungen!$C$10="Ja",MAX(IF(Einstellungen!$C$11="7 Tage",MAX(0,(MIN(DATE(2030,5,0),IF(Mitarbeiter!$D262="",DATE(2030,5,0),Mitarbeiter!$D262),TODAY()))-(MAX(DATE(2030,4,1),Mitarbeiter!$C262))+1),MAX(0,NETWORKDAYS(MAX(DATE(2030,4,1),Mitarbeiter!$C262),MIN(DATE(2030,5,0),IF(Mitarbeiter!$D262="",DATE(2030,5,0),Mitarbeiter!$D262),TODAY()),Einstellungen!$F$13:$F$67)))*N(Mitarbeiter!$E262)/IF(Einstellungen!$C$11="7 Tage",7,5),N('Ist-Stunden'!BE262)),MAX(IF(Einstellungen!$C$11="7 Tage",MAX(0,(MIN(DATE(2030,5,0),IF(Mitarbeiter!$D262="",DATE(2030,5,0),Mitarbeiter!$D262),TODAY()))-(MAX(DATE(2030,4,1),Mitarbeiter!$C262))+1),MAX(0,NETWORKDAYS(MAX(DATE(2030,4,1),Mitarbeiter!$C262),MIN(DATE(2030,5,0),IF(Mitarbeiter!$D262="",DATE(2030,5,0),Mitarbeiter!$D262),TODAY()),Einstellungen!$F$13:$F$67)))*N(Mitarbeiter!$E262)/IF(Einstellungen!$C$11="7 Tage",7,5),N('Ist-Stunden'!BE262)+(N(Krankheitstage!DB262)+N(Krankheitstage!DN262))*N($C262))))</f>
        <v/>
      </c>
      <c r="CJ262" s="76">
        <f>IF($B262="",0,IF(Einstellungen!$C$10="Ja",MAX(IF(Einstellungen!$C$11="7 Tage",MAX(0,(MIN(DATE(2030,6,0),IF(Mitarbeiter!$D262="",DATE(2030,6,0),Mitarbeiter!$D262),TODAY()))-(MAX(DATE(2030,5,1),Mitarbeiter!$C262))+1),MAX(0,NETWORKDAYS(MAX(DATE(2030,5,1),Mitarbeiter!$C262),MIN(DATE(2030,6,0),IF(Mitarbeiter!$D262="",DATE(2030,6,0),Mitarbeiter!$D262),TODAY()),Einstellungen!$F$13:$F$67)))*N(Mitarbeiter!$E262)/IF(Einstellungen!$C$11="7 Tage",7,5),N('Ist-Stunden'!BF262)),MAX(IF(Einstellungen!$C$11="7 Tage",MAX(0,(MIN(DATE(2030,6,0),IF(Mitarbeiter!$D262="",DATE(2030,6,0),Mitarbeiter!$D262),TODAY()))-(MAX(DATE(2030,5,1),Mitarbeiter!$C262))+1),MAX(0,NETWORKDAYS(MAX(DATE(2030,5,1),Mitarbeiter!$C262),MIN(DATE(2030,6,0),IF(Mitarbeiter!$D262="",DATE(2030,6,0),Mitarbeiter!$D262),TODAY()),Einstellungen!$F$13:$F$67)))*N(Mitarbeiter!$E262)/IF(Einstellungen!$C$11="7 Tage",7,5),N('Ist-Stunden'!BF262)+(N(Krankheitstage!DC262)+N(Krankheitstage!DO262))*N($C262))))</f>
        <v/>
      </c>
      <c r="CK262" s="76">
        <f>IF($B262="",0,IF(Einstellungen!$C$10="Ja",MAX(IF(Einstellungen!$C$11="7 Tage",MAX(0,(MIN(DATE(2030,7,0),IF(Mitarbeiter!$D262="",DATE(2030,7,0),Mitarbeiter!$D262),TODAY()))-(MAX(DATE(2030,6,1),Mitarbeiter!$C262))+1),MAX(0,NETWORKDAYS(MAX(DATE(2030,6,1),Mitarbeiter!$C262),MIN(DATE(2030,7,0),IF(Mitarbeiter!$D262="",DATE(2030,7,0),Mitarbeiter!$D262),TODAY()),Einstellungen!$F$13:$F$67)))*N(Mitarbeiter!$E262)/IF(Einstellungen!$C$11="7 Tage",7,5),N('Ist-Stunden'!BG262)),MAX(IF(Einstellungen!$C$11="7 Tage",MAX(0,(MIN(DATE(2030,7,0),IF(Mitarbeiter!$D262="",DATE(2030,7,0),Mitarbeiter!$D262),TODAY()))-(MAX(DATE(2030,6,1),Mitarbeiter!$C262))+1),MAX(0,NETWORKDAYS(MAX(DATE(2030,6,1),Mitarbeiter!$C262),MIN(DATE(2030,7,0),IF(Mitarbeiter!$D262="",DATE(2030,7,0),Mitarbeiter!$D262),TODAY()),Einstellungen!$F$13:$F$67)))*N(Mitarbeiter!$E262)/IF(Einstellungen!$C$11="7 Tage",7,5),N('Ist-Stunden'!BG262)+(N(Krankheitstage!DD262)+N(Krankheitstage!DP262))*N($C262))))</f>
        <v/>
      </c>
      <c r="CL262" s="76">
        <f>IF($B262="",0,IF(Einstellungen!$C$10="Ja",MAX(IF(Einstellungen!$C$11="7 Tage",MAX(0,(MIN(DATE(2030,8,0),IF(Mitarbeiter!$D262="",DATE(2030,8,0),Mitarbeiter!$D262),TODAY()))-(MAX(DATE(2030,7,1),Mitarbeiter!$C262))+1),MAX(0,NETWORKDAYS(MAX(DATE(2030,7,1),Mitarbeiter!$C262),MIN(DATE(2030,8,0),IF(Mitarbeiter!$D262="",DATE(2030,8,0),Mitarbeiter!$D262),TODAY()),Einstellungen!$F$13:$F$67)))*N(Mitarbeiter!$E262)/IF(Einstellungen!$C$11="7 Tage",7,5),N('Ist-Stunden'!BH262)),MAX(IF(Einstellungen!$C$11="7 Tage",MAX(0,(MIN(DATE(2030,8,0),IF(Mitarbeiter!$D262="",DATE(2030,8,0),Mitarbeiter!$D262),TODAY()))-(MAX(DATE(2030,7,1),Mitarbeiter!$C262))+1),MAX(0,NETWORKDAYS(MAX(DATE(2030,7,1),Mitarbeiter!$C262),MIN(DATE(2030,8,0),IF(Mitarbeiter!$D262="",DATE(2030,8,0),Mitarbeiter!$D262),TODAY()),Einstellungen!$F$13:$F$67)))*N(Mitarbeiter!$E262)/IF(Einstellungen!$C$11="7 Tage",7,5),N('Ist-Stunden'!BH262)+(N(Krankheitstage!DE262)+N(Krankheitstage!DQ262))*N($C262))))</f>
        <v/>
      </c>
      <c r="CM262" s="76">
        <f>IF($B262="",0,IF(Einstellungen!$C$10="Ja",MAX(IF(Einstellungen!$C$11="7 Tage",MAX(0,(MIN(DATE(2030,9,0),IF(Mitarbeiter!$D262="",DATE(2030,9,0),Mitarbeiter!$D262),TODAY()))-(MAX(DATE(2030,8,1),Mitarbeiter!$C262))+1),MAX(0,NETWORKDAYS(MAX(DATE(2030,8,1),Mitarbeiter!$C262),MIN(DATE(2030,9,0),IF(Mitarbeiter!$D262="",DATE(2030,9,0),Mitarbeiter!$D262),TODAY()),Einstellungen!$F$13:$F$67)))*N(Mitarbeiter!$E262)/IF(Einstellungen!$C$11="7 Tage",7,5),N('Ist-Stunden'!BI262)),MAX(IF(Einstellungen!$C$11="7 Tage",MAX(0,(MIN(DATE(2030,9,0),IF(Mitarbeiter!$D262="",DATE(2030,9,0),Mitarbeiter!$D262),TODAY()))-(MAX(DATE(2030,8,1),Mitarbeiter!$C262))+1),MAX(0,NETWORKDAYS(MAX(DATE(2030,8,1),Mitarbeiter!$C262),MIN(DATE(2030,9,0),IF(Mitarbeiter!$D262="",DATE(2030,9,0),Mitarbeiter!$D262),TODAY()),Einstellungen!$F$13:$F$67)))*N(Mitarbeiter!$E262)/IF(Einstellungen!$C$11="7 Tage",7,5),N('Ist-Stunden'!BI262)+(N(Krankheitstage!DF262)+N(Krankheitstage!DR262))*N($C262))))</f>
        <v/>
      </c>
      <c r="CN262" s="76">
        <f>IF($B262="",0,IF(Einstellungen!$C$10="Ja",MAX(IF(Einstellungen!$C$11="7 Tage",MAX(0,(MIN(DATE(2030,10,0),IF(Mitarbeiter!$D262="",DATE(2030,10,0),Mitarbeiter!$D262),TODAY()))-(MAX(DATE(2030,9,1),Mitarbeiter!$C262))+1),MAX(0,NETWORKDAYS(MAX(DATE(2030,9,1),Mitarbeiter!$C262),MIN(DATE(2030,10,0),IF(Mitarbeiter!$D262="",DATE(2030,10,0),Mitarbeiter!$D262),TODAY()),Einstellungen!$F$13:$F$67)))*N(Mitarbeiter!$E262)/IF(Einstellungen!$C$11="7 Tage",7,5),N('Ist-Stunden'!BJ262)),MAX(IF(Einstellungen!$C$11="7 Tage",MAX(0,(MIN(DATE(2030,10,0),IF(Mitarbeiter!$D262="",DATE(2030,10,0),Mitarbeiter!$D262),TODAY()))-(MAX(DATE(2030,9,1),Mitarbeiter!$C262))+1),MAX(0,NETWORKDAYS(MAX(DATE(2030,9,1),Mitarbeiter!$C262),MIN(DATE(2030,10,0),IF(Mitarbeiter!$D262="",DATE(2030,10,0),Mitarbeiter!$D262),TODAY()),Einstellungen!$F$13:$F$67)))*N(Mitarbeiter!$E262)/IF(Einstellungen!$C$11="7 Tage",7,5),N('Ist-Stunden'!BJ262)+(N(Krankheitstage!DG262)+N(Krankheitstage!DS262))*N($C262))))</f>
        <v/>
      </c>
      <c r="CO262" s="76">
        <f>IF($B262="",0,IF(Einstellungen!$C$10="Ja",MAX(IF(Einstellungen!$C$11="7 Tage",MAX(0,(MIN(DATE(2030,11,0),IF(Mitarbeiter!$D262="",DATE(2030,11,0),Mitarbeiter!$D262),TODAY()))-(MAX(DATE(2030,10,1),Mitarbeiter!$C262))+1),MAX(0,NETWORKDAYS(MAX(DATE(2030,10,1),Mitarbeiter!$C262),MIN(DATE(2030,11,0),IF(Mitarbeiter!$D262="",DATE(2030,11,0),Mitarbeiter!$D262),TODAY()),Einstellungen!$F$13:$F$67)))*N(Mitarbeiter!$E262)/IF(Einstellungen!$C$11="7 Tage",7,5),N('Ist-Stunden'!BK262)),MAX(IF(Einstellungen!$C$11="7 Tage",MAX(0,(MIN(DATE(2030,11,0),IF(Mitarbeiter!$D262="",DATE(2030,11,0),Mitarbeiter!$D262),TODAY()))-(MAX(DATE(2030,10,1),Mitarbeiter!$C262))+1),MAX(0,NETWORKDAYS(MAX(DATE(2030,10,1),Mitarbeiter!$C262),MIN(DATE(2030,11,0),IF(Mitarbeiter!$D262="",DATE(2030,11,0),Mitarbeiter!$D262),TODAY()),Einstellungen!$F$13:$F$67)))*N(Mitarbeiter!$E262)/IF(Einstellungen!$C$11="7 Tage",7,5),N('Ist-Stunden'!BK262)+(N(Krankheitstage!DH262)+N(Krankheitstage!DT262))*N($C262))))</f>
        <v/>
      </c>
      <c r="CP262" s="76">
        <f>IF($B262="",0,IF(Einstellungen!$C$10="Ja",MAX(IF(Einstellungen!$C$11="7 Tage",MAX(0,(MIN(DATE(2030,12,0),IF(Mitarbeiter!$D262="",DATE(2030,12,0),Mitarbeiter!$D262),TODAY()))-(MAX(DATE(2030,11,1),Mitarbeiter!$C262))+1),MAX(0,NETWORKDAYS(MAX(DATE(2030,11,1),Mitarbeiter!$C262),MIN(DATE(2030,12,0),IF(Mitarbeiter!$D262="",DATE(2030,12,0),Mitarbeiter!$D262),TODAY()),Einstellungen!$F$13:$F$67)))*N(Mitarbeiter!$E262)/IF(Einstellungen!$C$11="7 Tage",7,5),N('Ist-Stunden'!BL262)),MAX(IF(Einstellungen!$C$11="7 Tage",MAX(0,(MIN(DATE(2030,12,0),IF(Mitarbeiter!$D262="",DATE(2030,12,0),Mitarbeiter!$D262),TODAY()))-(MAX(DATE(2030,11,1),Mitarbeiter!$C262))+1),MAX(0,NETWORKDAYS(MAX(DATE(2030,11,1),Mitarbeiter!$C262),MIN(DATE(2030,12,0),IF(Mitarbeiter!$D262="",DATE(2030,12,0),Mitarbeiter!$D262),TODAY()),Einstellungen!$F$13:$F$67)))*N(Mitarbeiter!$E262)/IF(Einstellungen!$C$11="7 Tage",7,5),N('Ist-Stunden'!BL262)+(N(Krankheitstage!DI262)+N(Krankheitstage!DU262))*N($C262))))</f>
        <v/>
      </c>
      <c r="CQ262" s="76">
        <f>IF($B262="",0,IF(Einstellungen!$C$10="Ja",MAX(IF(Einstellungen!$C$11="7 Tage",MAX(0,(MIN(DATE(2030,13,0),IF(Mitarbeiter!$D262="",DATE(2030,13,0),Mitarbeiter!$D262),TODAY()))-(MAX(DATE(2030,12,1),Mitarbeiter!$C262))+1),MAX(0,NETWORKDAYS(MAX(DATE(2030,12,1),Mitarbeiter!$C262),MIN(DATE(2030,13,0),IF(Mitarbeiter!$D262="",DATE(2030,13,0),Mitarbeiter!$D262),TODAY()),Einstellungen!$F$13:$F$67)))*N(Mitarbeiter!$E262)/IF(Einstellungen!$C$11="7 Tage",7,5),N('Ist-Stunden'!BM262)),MAX(IF(Einstellungen!$C$11="7 Tage",MAX(0,(MIN(DATE(2030,13,0),IF(Mitarbeiter!$D262="",DATE(2030,13,0),Mitarbeiter!$D262),TODAY()))-(MAX(DATE(2030,12,1),Mitarbeiter!$C262))+1),MAX(0,NETWORKDAYS(MAX(DATE(2030,12,1),Mitarbeiter!$C262),MIN(DATE(2030,13,0),IF(Mitarbeiter!$D262="",DATE(2030,13,0),Mitarbeiter!$D262),TODAY()),Einstellungen!$F$13:$F$67)))*N(Mitarbeiter!$E262)/IF(Einstellungen!$C$11="7 Tage",7,5),N('Ist-Stunden'!BM262)+(N(Krankheitstage!DJ262)+N(Krankheitstage!DV262))*N($C262))))</f>
        <v/>
      </c>
    </row>
    <row r="263">
      <c r="A263" s="73">
        <f>IF(Mitarbeiter!B263="","",Mitarbeiter!A263)</f>
        <v/>
      </c>
      <c r="B263" s="6">
        <f>IF(Mitarbeiter!B263="","",Mitarbeiter!B263)</f>
        <v/>
      </c>
      <c r="C263" s="74">
        <f>IF(Mitarbeiter!B263="","",Mitarbeiter!F263)</f>
        <v/>
      </c>
      <c r="D263" s="75">
        <f>N(INDEX(Krankheitstage!$G263:$DV263,1,(Einstellungen!$C$3-2026)*24+1))</f>
        <v/>
      </c>
      <c r="E263" s="75">
        <f>N(INDEX(Krankheitstage!$G263:$DV263,1,(Einstellungen!$C$3-2026)*24+2))</f>
        <v/>
      </c>
      <c r="F263" s="75">
        <f>N(INDEX(Krankheitstage!$G263:$DV263,1,(Einstellungen!$C$3-2026)*24+3))</f>
        <v/>
      </c>
      <c r="G263" s="75">
        <f>N(INDEX(Krankheitstage!$G263:$DV263,1,(Einstellungen!$C$3-2026)*24+4))</f>
        <v/>
      </c>
      <c r="H263" s="75">
        <f>N(INDEX(Krankheitstage!$G263:$DV263,1,(Einstellungen!$C$3-2026)*24+5))</f>
        <v/>
      </c>
      <c r="I263" s="75">
        <f>N(INDEX(Krankheitstage!$G263:$DV263,1,(Einstellungen!$C$3-2026)*24+6))</f>
        <v/>
      </c>
      <c r="J263" s="75">
        <f>N(INDEX(Krankheitstage!$G263:$DV263,1,(Einstellungen!$C$3-2026)*24+7))</f>
        <v/>
      </c>
      <c r="K263" s="75">
        <f>N(INDEX(Krankheitstage!$G263:$DV263,1,(Einstellungen!$C$3-2026)*24+8))</f>
        <v/>
      </c>
      <c r="L263" s="75">
        <f>N(INDEX(Krankheitstage!$G263:$DV263,1,(Einstellungen!$C$3-2026)*24+9))</f>
        <v/>
      </c>
      <c r="M263" s="75">
        <f>N(INDEX(Krankheitstage!$G263:$DV263,1,(Einstellungen!$C$3-2026)*24+10))</f>
        <v/>
      </c>
      <c r="N263" s="75">
        <f>N(INDEX(Krankheitstage!$G263:$DV263,1,(Einstellungen!$C$3-2026)*24+11))</f>
        <v/>
      </c>
      <c r="O263" s="75">
        <f>N(INDEX(Krankheitstage!$G263:$DV263,1,(Einstellungen!$C$3-2026)*24+12))</f>
        <v/>
      </c>
      <c r="P263" s="75">
        <f>IF($B263="","",SUM(D263:O263))</f>
        <v/>
      </c>
      <c r="Q263" s="75">
        <f>N(INDEX(Krankheitstage!$G263:$DV263,1,(Einstellungen!$C$3-2026)*24+13))</f>
        <v/>
      </c>
      <c r="R263" s="75">
        <f>N(INDEX(Krankheitstage!$G263:$DV263,1,(Einstellungen!$C$3-2026)*24+14))</f>
        <v/>
      </c>
      <c r="S263" s="75">
        <f>N(INDEX(Krankheitstage!$G263:$DV263,1,(Einstellungen!$C$3-2026)*24+15))</f>
        <v/>
      </c>
      <c r="T263" s="75">
        <f>N(INDEX(Krankheitstage!$G263:$DV263,1,(Einstellungen!$C$3-2026)*24+16))</f>
        <v/>
      </c>
      <c r="U263" s="75">
        <f>N(INDEX(Krankheitstage!$G263:$DV263,1,(Einstellungen!$C$3-2026)*24+17))</f>
        <v/>
      </c>
      <c r="V263" s="75">
        <f>N(INDEX(Krankheitstage!$G263:$DV263,1,(Einstellungen!$C$3-2026)*24+18))</f>
        <v/>
      </c>
      <c r="W263" s="75">
        <f>N(INDEX(Krankheitstage!$G263:$DV263,1,(Einstellungen!$C$3-2026)*24+19))</f>
        <v/>
      </c>
      <c r="X263" s="75">
        <f>N(INDEX(Krankheitstage!$G263:$DV263,1,(Einstellungen!$C$3-2026)*24+20))</f>
        <v/>
      </c>
      <c r="Y263" s="75">
        <f>N(INDEX(Krankheitstage!$G263:$DV263,1,(Einstellungen!$C$3-2026)*24+21))</f>
        <v/>
      </c>
      <c r="Z263" s="75">
        <f>N(INDEX(Krankheitstage!$G263:$DV263,1,(Einstellungen!$C$3-2026)*24+22))</f>
        <v/>
      </c>
      <c r="AA263" s="75">
        <f>N(INDEX(Krankheitstage!$G263:$DV263,1,(Einstellungen!$C$3-2026)*24+23))</f>
        <v/>
      </c>
      <c r="AB263" s="75">
        <f>N(INDEX(Krankheitstage!$G263:$DV263,1,(Einstellungen!$C$3-2026)*24+24))</f>
        <v/>
      </c>
      <c r="AC263" s="75">
        <f>IF($B263="","",SUM(Q263:AB263))</f>
        <v/>
      </c>
      <c r="AD263" s="75">
        <f>IF($B263="","",SUM(P263,AC263))</f>
        <v/>
      </c>
      <c r="AE263" s="76">
        <f>IF($B263="","",AD263*N(C263))</f>
        <v/>
      </c>
      <c r="AF263" s="75">
        <f>IF($B263="","",Krankheitstage!E263)</f>
        <v/>
      </c>
      <c r="AG263" s="76">
        <f>IF($B263="","",AF263*N(C263))</f>
        <v/>
      </c>
      <c r="AH263" s="76">
        <f>IF($B263="","",INDEX($AJ263:$CQ263,1,(Einstellungen!$C$3-2026)*12+1)+INDEX($AJ263:$CQ263,1,(Einstellungen!$C$3-2026)*12+2)+INDEX($AJ263:$CQ263,1,(Einstellungen!$C$3-2026)*12+3)+INDEX($AJ263:$CQ263,1,(Einstellungen!$C$3-2026)*12+4)+INDEX($AJ263:$CQ263,1,(Einstellungen!$C$3-2026)*12+5)+INDEX($AJ263:$CQ263,1,(Einstellungen!$C$3-2026)*12+6)+INDEX($AJ263:$CQ263,1,(Einstellungen!$C$3-2026)*12+7)+INDEX($AJ263:$CQ263,1,(Einstellungen!$C$3-2026)*12+8)+INDEX($AJ263:$CQ263,1,(Einstellungen!$C$3-2026)*12+9)+INDEX($AJ263:$CQ263,1,(Einstellungen!$C$3-2026)*12+10)+INDEX($AJ263:$CQ263,1,(Einstellungen!$C$3-2026)*12+11)+INDEX($AJ263:$CQ263,1,(Einstellungen!$C$3-2026)*12+12))</f>
        <v/>
      </c>
      <c r="AI263" s="76">
        <f>IF($B263="","",SUM($AJ263:$CQ263))</f>
        <v/>
      </c>
      <c r="AJ263" s="76">
        <f>IF($B263="",0,IF(Einstellungen!$C$10="Ja",MAX(IF(Einstellungen!$C$11="7 Tage",MAX(0,(MIN(DATE(2026,2,0),IF(Mitarbeiter!$D263="",DATE(2026,2,0),Mitarbeiter!$D263),TODAY()))-(MAX(DATE(2026,1,1),Mitarbeiter!$C263))+1),MAX(0,NETWORKDAYS(MAX(DATE(2026,1,1),Mitarbeiter!$C263),MIN(DATE(2026,2,0),IF(Mitarbeiter!$D263="",DATE(2026,2,0),Mitarbeiter!$D263),TODAY()),Einstellungen!$F$13:$F$67)))*N(Mitarbeiter!$E263)/IF(Einstellungen!$C$11="7 Tage",7,5),N('Ist-Stunden'!F263)),MAX(IF(Einstellungen!$C$11="7 Tage",MAX(0,(MIN(DATE(2026,2,0),IF(Mitarbeiter!$D263="",DATE(2026,2,0),Mitarbeiter!$D263),TODAY()))-(MAX(DATE(2026,1,1),Mitarbeiter!$C263))+1),MAX(0,NETWORKDAYS(MAX(DATE(2026,1,1),Mitarbeiter!$C263),MIN(DATE(2026,2,0),IF(Mitarbeiter!$D263="",DATE(2026,2,0),Mitarbeiter!$D263),TODAY()),Einstellungen!$F$13:$F$67)))*N(Mitarbeiter!$E263)/IF(Einstellungen!$C$11="7 Tage",7,5),N('Ist-Stunden'!F263)+(N(Krankheitstage!G263)+N(Krankheitstage!S263))*N($C263))))</f>
        <v/>
      </c>
      <c r="AK263" s="76">
        <f>IF($B263="",0,IF(Einstellungen!$C$10="Ja",MAX(IF(Einstellungen!$C$11="7 Tage",MAX(0,(MIN(DATE(2026,3,0),IF(Mitarbeiter!$D263="",DATE(2026,3,0),Mitarbeiter!$D263),TODAY()))-(MAX(DATE(2026,2,1),Mitarbeiter!$C263))+1),MAX(0,NETWORKDAYS(MAX(DATE(2026,2,1),Mitarbeiter!$C263),MIN(DATE(2026,3,0),IF(Mitarbeiter!$D263="",DATE(2026,3,0),Mitarbeiter!$D263),TODAY()),Einstellungen!$F$13:$F$67)))*N(Mitarbeiter!$E263)/IF(Einstellungen!$C$11="7 Tage",7,5),N('Ist-Stunden'!G263)),MAX(IF(Einstellungen!$C$11="7 Tage",MAX(0,(MIN(DATE(2026,3,0),IF(Mitarbeiter!$D263="",DATE(2026,3,0),Mitarbeiter!$D263),TODAY()))-(MAX(DATE(2026,2,1),Mitarbeiter!$C263))+1),MAX(0,NETWORKDAYS(MAX(DATE(2026,2,1),Mitarbeiter!$C263),MIN(DATE(2026,3,0),IF(Mitarbeiter!$D263="",DATE(2026,3,0),Mitarbeiter!$D263),TODAY()),Einstellungen!$F$13:$F$67)))*N(Mitarbeiter!$E263)/IF(Einstellungen!$C$11="7 Tage",7,5),N('Ist-Stunden'!G263)+(N(Krankheitstage!H263)+N(Krankheitstage!T263))*N($C263))))</f>
        <v/>
      </c>
      <c r="AL263" s="76">
        <f>IF($B263="",0,IF(Einstellungen!$C$10="Ja",MAX(IF(Einstellungen!$C$11="7 Tage",MAX(0,(MIN(DATE(2026,4,0),IF(Mitarbeiter!$D263="",DATE(2026,4,0),Mitarbeiter!$D263),TODAY()))-(MAX(DATE(2026,3,1),Mitarbeiter!$C263))+1),MAX(0,NETWORKDAYS(MAX(DATE(2026,3,1),Mitarbeiter!$C263),MIN(DATE(2026,4,0),IF(Mitarbeiter!$D263="",DATE(2026,4,0),Mitarbeiter!$D263),TODAY()),Einstellungen!$F$13:$F$67)))*N(Mitarbeiter!$E263)/IF(Einstellungen!$C$11="7 Tage",7,5),N('Ist-Stunden'!H263)),MAX(IF(Einstellungen!$C$11="7 Tage",MAX(0,(MIN(DATE(2026,4,0),IF(Mitarbeiter!$D263="",DATE(2026,4,0),Mitarbeiter!$D263),TODAY()))-(MAX(DATE(2026,3,1),Mitarbeiter!$C263))+1),MAX(0,NETWORKDAYS(MAX(DATE(2026,3,1),Mitarbeiter!$C263),MIN(DATE(2026,4,0),IF(Mitarbeiter!$D263="",DATE(2026,4,0),Mitarbeiter!$D263),TODAY()),Einstellungen!$F$13:$F$67)))*N(Mitarbeiter!$E263)/IF(Einstellungen!$C$11="7 Tage",7,5),N('Ist-Stunden'!H263)+(N(Krankheitstage!I263)+N(Krankheitstage!U263))*N($C263))))</f>
        <v/>
      </c>
      <c r="AM263" s="76">
        <f>IF($B263="",0,IF(Einstellungen!$C$10="Ja",MAX(IF(Einstellungen!$C$11="7 Tage",MAX(0,(MIN(DATE(2026,5,0),IF(Mitarbeiter!$D263="",DATE(2026,5,0),Mitarbeiter!$D263),TODAY()))-(MAX(DATE(2026,4,1),Mitarbeiter!$C263))+1),MAX(0,NETWORKDAYS(MAX(DATE(2026,4,1),Mitarbeiter!$C263),MIN(DATE(2026,5,0),IF(Mitarbeiter!$D263="",DATE(2026,5,0),Mitarbeiter!$D263),TODAY()),Einstellungen!$F$13:$F$67)))*N(Mitarbeiter!$E263)/IF(Einstellungen!$C$11="7 Tage",7,5),N('Ist-Stunden'!I263)),MAX(IF(Einstellungen!$C$11="7 Tage",MAX(0,(MIN(DATE(2026,5,0),IF(Mitarbeiter!$D263="",DATE(2026,5,0),Mitarbeiter!$D263),TODAY()))-(MAX(DATE(2026,4,1),Mitarbeiter!$C263))+1),MAX(0,NETWORKDAYS(MAX(DATE(2026,4,1),Mitarbeiter!$C263),MIN(DATE(2026,5,0),IF(Mitarbeiter!$D263="",DATE(2026,5,0),Mitarbeiter!$D263),TODAY()),Einstellungen!$F$13:$F$67)))*N(Mitarbeiter!$E263)/IF(Einstellungen!$C$11="7 Tage",7,5),N('Ist-Stunden'!I263)+(N(Krankheitstage!J263)+N(Krankheitstage!V263))*N($C263))))</f>
        <v/>
      </c>
      <c r="AN263" s="76">
        <f>IF($B263="",0,IF(Einstellungen!$C$10="Ja",MAX(IF(Einstellungen!$C$11="7 Tage",MAX(0,(MIN(DATE(2026,6,0),IF(Mitarbeiter!$D263="",DATE(2026,6,0),Mitarbeiter!$D263),TODAY()))-(MAX(DATE(2026,5,1),Mitarbeiter!$C263))+1),MAX(0,NETWORKDAYS(MAX(DATE(2026,5,1),Mitarbeiter!$C263),MIN(DATE(2026,6,0),IF(Mitarbeiter!$D263="",DATE(2026,6,0),Mitarbeiter!$D263),TODAY()),Einstellungen!$F$13:$F$67)))*N(Mitarbeiter!$E263)/IF(Einstellungen!$C$11="7 Tage",7,5),N('Ist-Stunden'!J263)),MAX(IF(Einstellungen!$C$11="7 Tage",MAX(0,(MIN(DATE(2026,6,0),IF(Mitarbeiter!$D263="",DATE(2026,6,0),Mitarbeiter!$D263),TODAY()))-(MAX(DATE(2026,5,1),Mitarbeiter!$C263))+1),MAX(0,NETWORKDAYS(MAX(DATE(2026,5,1),Mitarbeiter!$C263),MIN(DATE(2026,6,0),IF(Mitarbeiter!$D263="",DATE(2026,6,0),Mitarbeiter!$D263),TODAY()),Einstellungen!$F$13:$F$67)))*N(Mitarbeiter!$E263)/IF(Einstellungen!$C$11="7 Tage",7,5),N('Ist-Stunden'!J263)+(N(Krankheitstage!K263)+N(Krankheitstage!W263))*N($C263))))</f>
        <v/>
      </c>
      <c r="AO263" s="76">
        <f>IF($B263="",0,IF(Einstellungen!$C$10="Ja",MAX(IF(Einstellungen!$C$11="7 Tage",MAX(0,(MIN(DATE(2026,7,0),IF(Mitarbeiter!$D263="",DATE(2026,7,0),Mitarbeiter!$D263),TODAY()))-(MAX(DATE(2026,6,1),Mitarbeiter!$C263))+1),MAX(0,NETWORKDAYS(MAX(DATE(2026,6,1),Mitarbeiter!$C263),MIN(DATE(2026,7,0),IF(Mitarbeiter!$D263="",DATE(2026,7,0),Mitarbeiter!$D263),TODAY()),Einstellungen!$F$13:$F$67)))*N(Mitarbeiter!$E263)/IF(Einstellungen!$C$11="7 Tage",7,5),N('Ist-Stunden'!K263)),MAX(IF(Einstellungen!$C$11="7 Tage",MAX(0,(MIN(DATE(2026,7,0),IF(Mitarbeiter!$D263="",DATE(2026,7,0),Mitarbeiter!$D263),TODAY()))-(MAX(DATE(2026,6,1),Mitarbeiter!$C263))+1),MAX(0,NETWORKDAYS(MAX(DATE(2026,6,1),Mitarbeiter!$C263),MIN(DATE(2026,7,0),IF(Mitarbeiter!$D263="",DATE(2026,7,0),Mitarbeiter!$D263),TODAY()),Einstellungen!$F$13:$F$67)))*N(Mitarbeiter!$E263)/IF(Einstellungen!$C$11="7 Tage",7,5),N('Ist-Stunden'!K263)+(N(Krankheitstage!L263)+N(Krankheitstage!X263))*N($C263))))</f>
        <v/>
      </c>
      <c r="AP263" s="76">
        <f>IF($B263="",0,IF(Einstellungen!$C$10="Ja",MAX(IF(Einstellungen!$C$11="7 Tage",MAX(0,(MIN(DATE(2026,8,0),IF(Mitarbeiter!$D263="",DATE(2026,8,0),Mitarbeiter!$D263),TODAY()))-(MAX(DATE(2026,7,1),Mitarbeiter!$C263))+1),MAX(0,NETWORKDAYS(MAX(DATE(2026,7,1),Mitarbeiter!$C263),MIN(DATE(2026,8,0),IF(Mitarbeiter!$D263="",DATE(2026,8,0),Mitarbeiter!$D263),TODAY()),Einstellungen!$F$13:$F$67)))*N(Mitarbeiter!$E263)/IF(Einstellungen!$C$11="7 Tage",7,5),N('Ist-Stunden'!L263)),MAX(IF(Einstellungen!$C$11="7 Tage",MAX(0,(MIN(DATE(2026,8,0),IF(Mitarbeiter!$D263="",DATE(2026,8,0),Mitarbeiter!$D263),TODAY()))-(MAX(DATE(2026,7,1),Mitarbeiter!$C263))+1),MAX(0,NETWORKDAYS(MAX(DATE(2026,7,1),Mitarbeiter!$C263),MIN(DATE(2026,8,0),IF(Mitarbeiter!$D263="",DATE(2026,8,0),Mitarbeiter!$D263),TODAY()),Einstellungen!$F$13:$F$67)))*N(Mitarbeiter!$E263)/IF(Einstellungen!$C$11="7 Tage",7,5),N('Ist-Stunden'!L263)+(N(Krankheitstage!M263)+N(Krankheitstage!Y263))*N($C263))))</f>
        <v/>
      </c>
      <c r="AQ263" s="76">
        <f>IF($B263="",0,IF(Einstellungen!$C$10="Ja",MAX(IF(Einstellungen!$C$11="7 Tage",MAX(0,(MIN(DATE(2026,9,0),IF(Mitarbeiter!$D263="",DATE(2026,9,0),Mitarbeiter!$D263),TODAY()))-(MAX(DATE(2026,8,1),Mitarbeiter!$C263))+1),MAX(0,NETWORKDAYS(MAX(DATE(2026,8,1),Mitarbeiter!$C263),MIN(DATE(2026,9,0),IF(Mitarbeiter!$D263="",DATE(2026,9,0),Mitarbeiter!$D263),TODAY()),Einstellungen!$F$13:$F$67)))*N(Mitarbeiter!$E263)/IF(Einstellungen!$C$11="7 Tage",7,5),N('Ist-Stunden'!M263)),MAX(IF(Einstellungen!$C$11="7 Tage",MAX(0,(MIN(DATE(2026,9,0),IF(Mitarbeiter!$D263="",DATE(2026,9,0),Mitarbeiter!$D263),TODAY()))-(MAX(DATE(2026,8,1),Mitarbeiter!$C263))+1),MAX(0,NETWORKDAYS(MAX(DATE(2026,8,1),Mitarbeiter!$C263),MIN(DATE(2026,9,0),IF(Mitarbeiter!$D263="",DATE(2026,9,0),Mitarbeiter!$D263),TODAY()),Einstellungen!$F$13:$F$67)))*N(Mitarbeiter!$E263)/IF(Einstellungen!$C$11="7 Tage",7,5),N('Ist-Stunden'!M263)+(N(Krankheitstage!N263)+N(Krankheitstage!Z263))*N($C263))))</f>
        <v/>
      </c>
      <c r="AR263" s="76">
        <f>IF($B263="",0,IF(Einstellungen!$C$10="Ja",MAX(IF(Einstellungen!$C$11="7 Tage",MAX(0,(MIN(DATE(2026,10,0),IF(Mitarbeiter!$D263="",DATE(2026,10,0),Mitarbeiter!$D263),TODAY()))-(MAX(DATE(2026,9,1),Mitarbeiter!$C263))+1),MAX(0,NETWORKDAYS(MAX(DATE(2026,9,1),Mitarbeiter!$C263),MIN(DATE(2026,10,0),IF(Mitarbeiter!$D263="",DATE(2026,10,0),Mitarbeiter!$D263),TODAY()),Einstellungen!$F$13:$F$67)))*N(Mitarbeiter!$E263)/IF(Einstellungen!$C$11="7 Tage",7,5),N('Ist-Stunden'!N263)),MAX(IF(Einstellungen!$C$11="7 Tage",MAX(0,(MIN(DATE(2026,10,0),IF(Mitarbeiter!$D263="",DATE(2026,10,0),Mitarbeiter!$D263),TODAY()))-(MAX(DATE(2026,9,1),Mitarbeiter!$C263))+1),MAX(0,NETWORKDAYS(MAX(DATE(2026,9,1),Mitarbeiter!$C263),MIN(DATE(2026,10,0),IF(Mitarbeiter!$D263="",DATE(2026,10,0),Mitarbeiter!$D263),TODAY()),Einstellungen!$F$13:$F$67)))*N(Mitarbeiter!$E263)/IF(Einstellungen!$C$11="7 Tage",7,5),N('Ist-Stunden'!N263)+(N(Krankheitstage!O263)+N(Krankheitstage!AA263))*N($C263))))</f>
        <v/>
      </c>
      <c r="AS263" s="76">
        <f>IF($B263="",0,IF(Einstellungen!$C$10="Ja",MAX(IF(Einstellungen!$C$11="7 Tage",MAX(0,(MIN(DATE(2026,11,0),IF(Mitarbeiter!$D263="",DATE(2026,11,0),Mitarbeiter!$D263),TODAY()))-(MAX(DATE(2026,10,1),Mitarbeiter!$C263))+1),MAX(0,NETWORKDAYS(MAX(DATE(2026,10,1),Mitarbeiter!$C263),MIN(DATE(2026,11,0),IF(Mitarbeiter!$D263="",DATE(2026,11,0),Mitarbeiter!$D263),TODAY()),Einstellungen!$F$13:$F$67)))*N(Mitarbeiter!$E263)/IF(Einstellungen!$C$11="7 Tage",7,5),N('Ist-Stunden'!O263)),MAX(IF(Einstellungen!$C$11="7 Tage",MAX(0,(MIN(DATE(2026,11,0),IF(Mitarbeiter!$D263="",DATE(2026,11,0),Mitarbeiter!$D263),TODAY()))-(MAX(DATE(2026,10,1),Mitarbeiter!$C263))+1),MAX(0,NETWORKDAYS(MAX(DATE(2026,10,1),Mitarbeiter!$C263),MIN(DATE(2026,11,0),IF(Mitarbeiter!$D263="",DATE(2026,11,0),Mitarbeiter!$D263),TODAY()),Einstellungen!$F$13:$F$67)))*N(Mitarbeiter!$E263)/IF(Einstellungen!$C$11="7 Tage",7,5),N('Ist-Stunden'!O263)+(N(Krankheitstage!P263)+N(Krankheitstage!AB263))*N($C263))))</f>
        <v/>
      </c>
      <c r="AT263" s="76">
        <f>IF($B263="",0,IF(Einstellungen!$C$10="Ja",MAX(IF(Einstellungen!$C$11="7 Tage",MAX(0,(MIN(DATE(2026,12,0),IF(Mitarbeiter!$D263="",DATE(2026,12,0),Mitarbeiter!$D263),TODAY()))-(MAX(DATE(2026,11,1),Mitarbeiter!$C263))+1),MAX(0,NETWORKDAYS(MAX(DATE(2026,11,1),Mitarbeiter!$C263),MIN(DATE(2026,12,0),IF(Mitarbeiter!$D263="",DATE(2026,12,0),Mitarbeiter!$D263),TODAY()),Einstellungen!$F$13:$F$67)))*N(Mitarbeiter!$E263)/IF(Einstellungen!$C$11="7 Tage",7,5),N('Ist-Stunden'!P263)),MAX(IF(Einstellungen!$C$11="7 Tage",MAX(0,(MIN(DATE(2026,12,0),IF(Mitarbeiter!$D263="",DATE(2026,12,0),Mitarbeiter!$D263),TODAY()))-(MAX(DATE(2026,11,1),Mitarbeiter!$C263))+1),MAX(0,NETWORKDAYS(MAX(DATE(2026,11,1),Mitarbeiter!$C263),MIN(DATE(2026,12,0),IF(Mitarbeiter!$D263="",DATE(2026,12,0),Mitarbeiter!$D263),TODAY()),Einstellungen!$F$13:$F$67)))*N(Mitarbeiter!$E263)/IF(Einstellungen!$C$11="7 Tage",7,5),N('Ist-Stunden'!P263)+(N(Krankheitstage!Q263)+N(Krankheitstage!AC263))*N($C263))))</f>
        <v/>
      </c>
      <c r="AU263" s="76">
        <f>IF($B263="",0,IF(Einstellungen!$C$10="Ja",MAX(IF(Einstellungen!$C$11="7 Tage",MAX(0,(MIN(DATE(2026,13,0),IF(Mitarbeiter!$D263="",DATE(2026,13,0),Mitarbeiter!$D263),TODAY()))-(MAX(DATE(2026,12,1),Mitarbeiter!$C263))+1),MAX(0,NETWORKDAYS(MAX(DATE(2026,12,1),Mitarbeiter!$C263),MIN(DATE(2026,13,0),IF(Mitarbeiter!$D263="",DATE(2026,13,0),Mitarbeiter!$D263),TODAY()),Einstellungen!$F$13:$F$67)))*N(Mitarbeiter!$E263)/IF(Einstellungen!$C$11="7 Tage",7,5),N('Ist-Stunden'!Q263)),MAX(IF(Einstellungen!$C$11="7 Tage",MAX(0,(MIN(DATE(2026,13,0),IF(Mitarbeiter!$D263="",DATE(2026,13,0),Mitarbeiter!$D263),TODAY()))-(MAX(DATE(2026,12,1),Mitarbeiter!$C263))+1),MAX(0,NETWORKDAYS(MAX(DATE(2026,12,1),Mitarbeiter!$C263),MIN(DATE(2026,13,0),IF(Mitarbeiter!$D263="",DATE(2026,13,0),Mitarbeiter!$D263),TODAY()),Einstellungen!$F$13:$F$67)))*N(Mitarbeiter!$E263)/IF(Einstellungen!$C$11="7 Tage",7,5),N('Ist-Stunden'!Q263)+(N(Krankheitstage!R263)+N(Krankheitstage!AD263))*N($C263))))</f>
        <v/>
      </c>
      <c r="AV263" s="76">
        <f>IF($B263="",0,IF(Einstellungen!$C$10="Ja",MAX(IF(Einstellungen!$C$11="7 Tage",MAX(0,(MIN(DATE(2027,2,0),IF(Mitarbeiter!$D263="",DATE(2027,2,0),Mitarbeiter!$D263),TODAY()))-(MAX(DATE(2027,1,1),Mitarbeiter!$C263))+1),MAX(0,NETWORKDAYS(MAX(DATE(2027,1,1),Mitarbeiter!$C263),MIN(DATE(2027,2,0),IF(Mitarbeiter!$D263="",DATE(2027,2,0),Mitarbeiter!$D263),TODAY()),Einstellungen!$F$13:$F$67)))*N(Mitarbeiter!$E263)/IF(Einstellungen!$C$11="7 Tage",7,5),N('Ist-Stunden'!R263)),MAX(IF(Einstellungen!$C$11="7 Tage",MAX(0,(MIN(DATE(2027,2,0),IF(Mitarbeiter!$D263="",DATE(2027,2,0),Mitarbeiter!$D263),TODAY()))-(MAX(DATE(2027,1,1),Mitarbeiter!$C263))+1),MAX(0,NETWORKDAYS(MAX(DATE(2027,1,1),Mitarbeiter!$C263),MIN(DATE(2027,2,0),IF(Mitarbeiter!$D263="",DATE(2027,2,0),Mitarbeiter!$D263),TODAY()),Einstellungen!$F$13:$F$67)))*N(Mitarbeiter!$E263)/IF(Einstellungen!$C$11="7 Tage",7,5),N('Ist-Stunden'!R263)+(N(Krankheitstage!AE263)+N(Krankheitstage!AQ263))*N($C263))))</f>
        <v/>
      </c>
      <c r="AW263" s="76">
        <f>IF($B263="",0,IF(Einstellungen!$C$10="Ja",MAX(IF(Einstellungen!$C$11="7 Tage",MAX(0,(MIN(DATE(2027,3,0),IF(Mitarbeiter!$D263="",DATE(2027,3,0),Mitarbeiter!$D263),TODAY()))-(MAX(DATE(2027,2,1),Mitarbeiter!$C263))+1),MAX(0,NETWORKDAYS(MAX(DATE(2027,2,1),Mitarbeiter!$C263),MIN(DATE(2027,3,0),IF(Mitarbeiter!$D263="",DATE(2027,3,0),Mitarbeiter!$D263),TODAY()),Einstellungen!$F$13:$F$67)))*N(Mitarbeiter!$E263)/IF(Einstellungen!$C$11="7 Tage",7,5),N('Ist-Stunden'!S263)),MAX(IF(Einstellungen!$C$11="7 Tage",MAX(0,(MIN(DATE(2027,3,0),IF(Mitarbeiter!$D263="",DATE(2027,3,0),Mitarbeiter!$D263),TODAY()))-(MAX(DATE(2027,2,1),Mitarbeiter!$C263))+1),MAX(0,NETWORKDAYS(MAX(DATE(2027,2,1),Mitarbeiter!$C263),MIN(DATE(2027,3,0),IF(Mitarbeiter!$D263="",DATE(2027,3,0),Mitarbeiter!$D263),TODAY()),Einstellungen!$F$13:$F$67)))*N(Mitarbeiter!$E263)/IF(Einstellungen!$C$11="7 Tage",7,5),N('Ist-Stunden'!S263)+(N(Krankheitstage!AF263)+N(Krankheitstage!AR263))*N($C263))))</f>
        <v/>
      </c>
      <c r="AX263" s="76">
        <f>IF($B263="",0,IF(Einstellungen!$C$10="Ja",MAX(IF(Einstellungen!$C$11="7 Tage",MAX(0,(MIN(DATE(2027,4,0),IF(Mitarbeiter!$D263="",DATE(2027,4,0),Mitarbeiter!$D263),TODAY()))-(MAX(DATE(2027,3,1),Mitarbeiter!$C263))+1),MAX(0,NETWORKDAYS(MAX(DATE(2027,3,1),Mitarbeiter!$C263),MIN(DATE(2027,4,0),IF(Mitarbeiter!$D263="",DATE(2027,4,0),Mitarbeiter!$D263),TODAY()),Einstellungen!$F$13:$F$67)))*N(Mitarbeiter!$E263)/IF(Einstellungen!$C$11="7 Tage",7,5),N('Ist-Stunden'!T263)),MAX(IF(Einstellungen!$C$11="7 Tage",MAX(0,(MIN(DATE(2027,4,0),IF(Mitarbeiter!$D263="",DATE(2027,4,0),Mitarbeiter!$D263),TODAY()))-(MAX(DATE(2027,3,1),Mitarbeiter!$C263))+1),MAX(0,NETWORKDAYS(MAX(DATE(2027,3,1),Mitarbeiter!$C263),MIN(DATE(2027,4,0),IF(Mitarbeiter!$D263="",DATE(2027,4,0),Mitarbeiter!$D263),TODAY()),Einstellungen!$F$13:$F$67)))*N(Mitarbeiter!$E263)/IF(Einstellungen!$C$11="7 Tage",7,5),N('Ist-Stunden'!T263)+(N(Krankheitstage!AG263)+N(Krankheitstage!AS263))*N($C263))))</f>
        <v/>
      </c>
      <c r="AY263" s="76">
        <f>IF($B263="",0,IF(Einstellungen!$C$10="Ja",MAX(IF(Einstellungen!$C$11="7 Tage",MAX(0,(MIN(DATE(2027,5,0),IF(Mitarbeiter!$D263="",DATE(2027,5,0),Mitarbeiter!$D263),TODAY()))-(MAX(DATE(2027,4,1),Mitarbeiter!$C263))+1),MAX(0,NETWORKDAYS(MAX(DATE(2027,4,1),Mitarbeiter!$C263),MIN(DATE(2027,5,0),IF(Mitarbeiter!$D263="",DATE(2027,5,0),Mitarbeiter!$D263),TODAY()),Einstellungen!$F$13:$F$67)))*N(Mitarbeiter!$E263)/IF(Einstellungen!$C$11="7 Tage",7,5),N('Ist-Stunden'!U263)),MAX(IF(Einstellungen!$C$11="7 Tage",MAX(0,(MIN(DATE(2027,5,0),IF(Mitarbeiter!$D263="",DATE(2027,5,0),Mitarbeiter!$D263),TODAY()))-(MAX(DATE(2027,4,1),Mitarbeiter!$C263))+1),MAX(0,NETWORKDAYS(MAX(DATE(2027,4,1),Mitarbeiter!$C263),MIN(DATE(2027,5,0),IF(Mitarbeiter!$D263="",DATE(2027,5,0),Mitarbeiter!$D263),TODAY()),Einstellungen!$F$13:$F$67)))*N(Mitarbeiter!$E263)/IF(Einstellungen!$C$11="7 Tage",7,5),N('Ist-Stunden'!U263)+(N(Krankheitstage!AH263)+N(Krankheitstage!AT263))*N($C263))))</f>
        <v/>
      </c>
      <c r="AZ263" s="76">
        <f>IF($B263="",0,IF(Einstellungen!$C$10="Ja",MAX(IF(Einstellungen!$C$11="7 Tage",MAX(0,(MIN(DATE(2027,6,0),IF(Mitarbeiter!$D263="",DATE(2027,6,0),Mitarbeiter!$D263),TODAY()))-(MAX(DATE(2027,5,1),Mitarbeiter!$C263))+1),MAX(0,NETWORKDAYS(MAX(DATE(2027,5,1),Mitarbeiter!$C263),MIN(DATE(2027,6,0),IF(Mitarbeiter!$D263="",DATE(2027,6,0),Mitarbeiter!$D263),TODAY()),Einstellungen!$F$13:$F$67)))*N(Mitarbeiter!$E263)/IF(Einstellungen!$C$11="7 Tage",7,5),N('Ist-Stunden'!V263)),MAX(IF(Einstellungen!$C$11="7 Tage",MAX(0,(MIN(DATE(2027,6,0),IF(Mitarbeiter!$D263="",DATE(2027,6,0),Mitarbeiter!$D263),TODAY()))-(MAX(DATE(2027,5,1),Mitarbeiter!$C263))+1),MAX(0,NETWORKDAYS(MAX(DATE(2027,5,1),Mitarbeiter!$C263),MIN(DATE(2027,6,0),IF(Mitarbeiter!$D263="",DATE(2027,6,0),Mitarbeiter!$D263),TODAY()),Einstellungen!$F$13:$F$67)))*N(Mitarbeiter!$E263)/IF(Einstellungen!$C$11="7 Tage",7,5),N('Ist-Stunden'!V263)+(N(Krankheitstage!AI263)+N(Krankheitstage!AU263))*N($C263))))</f>
        <v/>
      </c>
      <c r="BA263" s="76">
        <f>IF($B263="",0,IF(Einstellungen!$C$10="Ja",MAX(IF(Einstellungen!$C$11="7 Tage",MAX(0,(MIN(DATE(2027,7,0),IF(Mitarbeiter!$D263="",DATE(2027,7,0),Mitarbeiter!$D263),TODAY()))-(MAX(DATE(2027,6,1),Mitarbeiter!$C263))+1),MAX(0,NETWORKDAYS(MAX(DATE(2027,6,1),Mitarbeiter!$C263),MIN(DATE(2027,7,0),IF(Mitarbeiter!$D263="",DATE(2027,7,0),Mitarbeiter!$D263),TODAY()),Einstellungen!$F$13:$F$67)))*N(Mitarbeiter!$E263)/IF(Einstellungen!$C$11="7 Tage",7,5),N('Ist-Stunden'!W263)),MAX(IF(Einstellungen!$C$11="7 Tage",MAX(0,(MIN(DATE(2027,7,0),IF(Mitarbeiter!$D263="",DATE(2027,7,0),Mitarbeiter!$D263),TODAY()))-(MAX(DATE(2027,6,1),Mitarbeiter!$C263))+1),MAX(0,NETWORKDAYS(MAX(DATE(2027,6,1),Mitarbeiter!$C263),MIN(DATE(2027,7,0),IF(Mitarbeiter!$D263="",DATE(2027,7,0),Mitarbeiter!$D263),TODAY()),Einstellungen!$F$13:$F$67)))*N(Mitarbeiter!$E263)/IF(Einstellungen!$C$11="7 Tage",7,5),N('Ist-Stunden'!W263)+(N(Krankheitstage!AJ263)+N(Krankheitstage!AV263))*N($C263))))</f>
        <v/>
      </c>
      <c r="BB263" s="76">
        <f>IF($B263="",0,IF(Einstellungen!$C$10="Ja",MAX(IF(Einstellungen!$C$11="7 Tage",MAX(0,(MIN(DATE(2027,8,0),IF(Mitarbeiter!$D263="",DATE(2027,8,0),Mitarbeiter!$D263),TODAY()))-(MAX(DATE(2027,7,1),Mitarbeiter!$C263))+1),MAX(0,NETWORKDAYS(MAX(DATE(2027,7,1),Mitarbeiter!$C263),MIN(DATE(2027,8,0),IF(Mitarbeiter!$D263="",DATE(2027,8,0),Mitarbeiter!$D263),TODAY()),Einstellungen!$F$13:$F$67)))*N(Mitarbeiter!$E263)/IF(Einstellungen!$C$11="7 Tage",7,5),N('Ist-Stunden'!X263)),MAX(IF(Einstellungen!$C$11="7 Tage",MAX(0,(MIN(DATE(2027,8,0),IF(Mitarbeiter!$D263="",DATE(2027,8,0),Mitarbeiter!$D263),TODAY()))-(MAX(DATE(2027,7,1),Mitarbeiter!$C263))+1),MAX(0,NETWORKDAYS(MAX(DATE(2027,7,1),Mitarbeiter!$C263),MIN(DATE(2027,8,0),IF(Mitarbeiter!$D263="",DATE(2027,8,0),Mitarbeiter!$D263),TODAY()),Einstellungen!$F$13:$F$67)))*N(Mitarbeiter!$E263)/IF(Einstellungen!$C$11="7 Tage",7,5),N('Ist-Stunden'!X263)+(N(Krankheitstage!AK263)+N(Krankheitstage!AW263))*N($C263))))</f>
        <v/>
      </c>
      <c r="BC263" s="76">
        <f>IF($B263="",0,IF(Einstellungen!$C$10="Ja",MAX(IF(Einstellungen!$C$11="7 Tage",MAX(0,(MIN(DATE(2027,9,0),IF(Mitarbeiter!$D263="",DATE(2027,9,0),Mitarbeiter!$D263),TODAY()))-(MAX(DATE(2027,8,1),Mitarbeiter!$C263))+1),MAX(0,NETWORKDAYS(MAX(DATE(2027,8,1),Mitarbeiter!$C263),MIN(DATE(2027,9,0),IF(Mitarbeiter!$D263="",DATE(2027,9,0),Mitarbeiter!$D263),TODAY()),Einstellungen!$F$13:$F$67)))*N(Mitarbeiter!$E263)/IF(Einstellungen!$C$11="7 Tage",7,5),N('Ist-Stunden'!Y263)),MAX(IF(Einstellungen!$C$11="7 Tage",MAX(0,(MIN(DATE(2027,9,0),IF(Mitarbeiter!$D263="",DATE(2027,9,0),Mitarbeiter!$D263),TODAY()))-(MAX(DATE(2027,8,1),Mitarbeiter!$C263))+1),MAX(0,NETWORKDAYS(MAX(DATE(2027,8,1),Mitarbeiter!$C263),MIN(DATE(2027,9,0),IF(Mitarbeiter!$D263="",DATE(2027,9,0),Mitarbeiter!$D263),TODAY()),Einstellungen!$F$13:$F$67)))*N(Mitarbeiter!$E263)/IF(Einstellungen!$C$11="7 Tage",7,5),N('Ist-Stunden'!Y263)+(N(Krankheitstage!AL263)+N(Krankheitstage!AX263))*N($C263))))</f>
        <v/>
      </c>
      <c r="BD263" s="76">
        <f>IF($B263="",0,IF(Einstellungen!$C$10="Ja",MAX(IF(Einstellungen!$C$11="7 Tage",MAX(0,(MIN(DATE(2027,10,0),IF(Mitarbeiter!$D263="",DATE(2027,10,0),Mitarbeiter!$D263),TODAY()))-(MAX(DATE(2027,9,1),Mitarbeiter!$C263))+1),MAX(0,NETWORKDAYS(MAX(DATE(2027,9,1),Mitarbeiter!$C263),MIN(DATE(2027,10,0),IF(Mitarbeiter!$D263="",DATE(2027,10,0),Mitarbeiter!$D263),TODAY()),Einstellungen!$F$13:$F$67)))*N(Mitarbeiter!$E263)/IF(Einstellungen!$C$11="7 Tage",7,5),N('Ist-Stunden'!Z263)),MAX(IF(Einstellungen!$C$11="7 Tage",MAX(0,(MIN(DATE(2027,10,0),IF(Mitarbeiter!$D263="",DATE(2027,10,0),Mitarbeiter!$D263),TODAY()))-(MAX(DATE(2027,9,1),Mitarbeiter!$C263))+1),MAX(0,NETWORKDAYS(MAX(DATE(2027,9,1),Mitarbeiter!$C263),MIN(DATE(2027,10,0),IF(Mitarbeiter!$D263="",DATE(2027,10,0),Mitarbeiter!$D263),TODAY()),Einstellungen!$F$13:$F$67)))*N(Mitarbeiter!$E263)/IF(Einstellungen!$C$11="7 Tage",7,5),N('Ist-Stunden'!Z263)+(N(Krankheitstage!AM263)+N(Krankheitstage!AY263))*N($C263))))</f>
        <v/>
      </c>
      <c r="BE263" s="76">
        <f>IF($B263="",0,IF(Einstellungen!$C$10="Ja",MAX(IF(Einstellungen!$C$11="7 Tage",MAX(0,(MIN(DATE(2027,11,0),IF(Mitarbeiter!$D263="",DATE(2027,11,0),Mitarbeiter!$D263),TODAY()))-(MAX(DATE(2027,10,1),Mitarbeiter!$C263))+1),MAX(0,NETWORKDAYS(MAX(DATE(2027,10,1),Mitarbeiter!$C263),MIN(DATE(2027,11,0),IF(Mitarbeiter!$D263="",DATE(2027,11,0),Mitarbeiter!$D263),TODAY()),Einstellungen!$F$13:$F$67)))*N(Mitarbeiter!$E263)/IF(Einstellungen!$C$11="7 Tage",7,5),N('Ist-Stunden'!AA263)),MAX(IF(Einstellungen!$C$11="7 Tage",MAX(0,(MIN(DATE(2027,11,0),IF(Mitarbeiter!$D263="",DATE(2027,11,0),Mitarbeiter!$D263),TODAY()))-(MAX(DATE(2027,10,1),Mitarbeiter!$C263))+1),MAX(0,NETWORKDAYS(MAX(DATE(2027,10,1),Mitarbeiter!$C263),MIN(DATE(2027,11,0),IF(Mitarbeiter!$D263="",DATE(2027,11,0),Mitarbeiter!$D263),TODAY()),Einstellungen!$F$13:$F$67)))*N(Mitarbeiter!$E263)/IF(Einstellungen!$C$11="7 Tage",7,5),N('Ist-Stunden'!AA263)+(N(Krankheitstage!AN263)+N(Krankheitstage!AZ263))*N($C263))))</f>
        <v/>
      </c>
      <c r="BF263" s="76">
        <f>IF($B263="",0,IF(Einstellungen!$C$10="Ja",MAX(IF(Einstellungen!$C$11="7 Tage",MAX(0,(MIN(DATE(2027,12,0),IF(Mitarbeiter!$D263="",DATE(2027,12,0),Mitarbeiter!$D263),TODAY()))-(MAX(DATE(2027,11,1),Mitarbeiter!$C263))+1),MAX(0,NETWORKDAYS(MAX(DATE(2027,11,1),Mitarbeiter!$C263),MIN(DATE(2027,12,0),IF(Mitarbeiter!$D263="",DATE(2027,12,0),Mitarbeiter!$D263),TODAY()),Einstellungen!$F$13:$F$67)))*N(Mitarbeiter!$E263)/IF(Einstellungen!$C$11="7 Tage",7,5),N('Ist-Stunden'!AB263)),MAX(IF(Einstellungen!$C$11="7 Tage",MAX(0,(MIN(DATE(2027,12,0),IF(Mitarbeiter!$D263="",DATE(2027,12,0),Mitarbeiter!$D263),TODAY()))-(MAX(DATE(2027,11,1),Mitarbeiter!$C263))+1),MAX(0,NETWORKDAYS(MAX(DATE(2027,11,1),Mitarbeiter!$C263),MIN(DATE(2027,12,0),IF(Mitarbeiter!$D263="",DATE(2027,12,0),Mitarbeiter!$D263),TODAY()),Einstellungen!$F$13:$F$67)))*N(Mitarbeiter!$E263)/IF(Einstellungen!$C$11="7 Tage",7,5),N('Ist-Stunden'!AB263)+(N(Krankheitstage!AO263)+N(Krankheitstage!BA263))*N($C263))))</f>
        <v/>
      </c>
      <c r="BG263" s="76">
        <f>IF($B263="",0,IF(Einstellungen!$C$10="Ja",MAX(IF(Einstellungen!$C$11="7 Tage",MAX(0,(MIN(DATE(2027,13,0),IF(Mitarbeiter!$D263="",DATE(2027,13,0),Mitarbeiter!$D263),TODAY()))-(MAX(DATE(2027,12,1),Mitarbeiter!$C263))+1),MAX(0,NETWORKDAYS(MAX(DATE(2027,12,1),Mitarbeiter!$C263),MIN(DATE(2027,13,0),IF(Mitarbeiter!$D263="",DATE(2027,13,0),Mitarbeiter!$D263),TODAY()),Einstellungen!$F$13:$F$67)))*N(Mitarbeiter!$E263)/IF(Einstellungen!$C$11="7 Tage",7,5),N('Ist-Stunden'!AC263)),MAX(IF(Einstellungen!$C$11="7 Tage",MAX(0,(MIN(DATE(2027,13,0),IF(Mitarbeiter!$D263="",DATE(2027,13,0),Mitarbeiter!$D263),TODAY()))-(MAX(DATE(2027,12,1),Mitarbeiter!$C263))+1),MAX(0,NETWORKDAYS(MAX(DATE(2027,12,1),Mitarbeiter!$C263),MIN(DATE(2027,13,0),IF(Mitarbeiter!$D263="",DATE(2027,13,0),Mitarbeiter!$D263),TODAY()),Einstellungen!$F$13:$F$67)))*N(Mitarbeiter!$E263)/IF(Einstellungen!$C$11="7 Tage",7,5),N('Ist-Stunden'!AC263)+(N(Krankheitstage!AP263)+N(Krankheitstage!BB263))*N($C263))))</f>
        <v/>
      </c>
      <c r="BH263" s="76">
        <f>IF($B263="",0,IF(Einstellungen!$C$10="Ja",MAX(IF(Einstellungen!$C$11="7 Tage",MAX(0,(MIN(DATE(2028,2,0),IF(Mitarbeiter!$D263="",DATE(2028,2,0),Mitarbeiter!$D263),TODAY()))-(MAX(DATE(2028,1,1),Mitarbeiter!$C263))+1),MAX(0,NETWORKDAYS(MAX(DATE(2028,1,1),Mitarbeiter!$C263),MIN(DATE(2028,2,0),IF(Mitarbeiter!$D263="",DATE(2028,2,0),Mitarbeiter!$D263),TODAY()),Einstellungen!$F$13:$F$67)))*N(Mitarbeiter!$E263)/IF(Einstellungen!$C$11="7 Tage",7,5),N('Ist-Stunden'!AD263)),MAX(IF(Einstellungen!$C$11="7 Tage",MAX(0,(MIN(DATE(2028,2,0),IF(Mitarbeiter!$D263="",DATE(2028,2,0),Mitarbeiter!$D263),TODAY()))-(MAX(DATE(2028,1,1),Mitarbeiter!$C263))+1),MAX(0,NETWORKDAYS(MAX(DATE(2028,1,1),Mitarbeiter!$C263),MIN(DATE(2028,2,0),IF(Mitarbeiter!$D263="",DATE(2028,2,0),Mitarbeiter!$D263),TODAY()),Einstellungen!$F$13:$F$67)))*N(Mitarbeiter!$E263)/IF(Einstellungen!$C$11="7 Tage",7,5),N('Ist-Stunden'!AD263)+(N(Krankheitstage!BC263)+N(Krankheitstage!BO263))*N($C263))))</f>
        <v/>
      </c>
      <c r="BI263" s="76">
        <f>IF($B263="",0,IF(Einstellungen!$C$10="Ja",MAX(IF(Einstellungen!$C$11="7 Tage",MAX(0,(MIN(DATE(2028,3,0),IF(Mitarbeiter!$D263="",DATE(2028,3,0),Mitarbeiter!$D263),TODAY()))-(MAX(DATE(2028,2,1),Mitarbeiter!$C263))+1),MAX(0,NETWORKDAYS(MAX(DATE(2028,2,1),Mitarbeiter!$C263),MIN(DATE(2028,3,0),IF(Mitarbeiter!$D263="",DATE(2028,3,0),Mitarbeiter!$D263),TODAY()),Einstellungen!$F$13:$F$67)))*N(Mitarbeiter!$E263)/IF(Einstellungen!$C$11="7 Tage",7,5),N('Ist-Stunden'!AE263)),MAX(IF(Einstellungen!$C$11="7 Tage",MAX(0,(MIN(DATE(2028,3,0),IF(Mitarbeiter!$D263="",DATE(2028,3,0),Mitarbeiter!$D263),TODAY()))-(MAX(DATE(2028,2,1),Mitarbeiter!$C263))+1),MAX(0,NETWORKDAYS(MAX(DATE(2028,2,1),Mitarbeiter!$C263),MIN(DATE(2028,3,0),IF(Mitarbeiter!$D263="",DATE(2028,3,0),Mitarbeiter!$D263),TODAY()),Einstellungen!$F$13:$F$67)))*N(Mitarbeiter!$E263)/IF(Einstellungen!$C$11="7 Tage",7,5),N('Ist-Stunden'!AE263)+(N(Krankheitstage!BD263)+N(Krankheitstage!BP263))*N($C263))))</f>
        <v/>
      </c>
      <c r="BJ263" s="76">
        <f>IF($B263="",0,IF(Einstellungen!$C$10="Ja",MAX(IF(Einstellungen!$C$11="7 Tage",MAX(0,(MIN(DATE(2028,4,0),IF(Mitarbeiter!$D263="",DATE(2028,4,0),Mitarbeiter!$D263),TODAY()))-(MAX(DATE(2028,3,1),Mitarbeiter!$C263))+1),MAX(0,NETWORKDAYS(MAX(DATE(2028,3,1),Mitarbeiter!$C263),MIN(DATE(2028,4,0),IF(Mitarbeiter!$D263="",DATE(2028,4,0),Mitarbeiter!$D263),TODAY()),Einstellungen!$F$13:$F$67)))*N(Mitarbeiter!$E263)/IF(Einstellungen!$C$11="7 Tage",7,5),N('Ist-Stunden'!AF263)),MAX(IF(Einstellungen!$C$11="7 Tage",MAX(0,(MIN(DATE(2028,4,0),IF(Mitarbeiter!$D263="",DATE(2028,4,0),Mitarbeiter!$D263),TODAY()))-(MAX(DATE(2028,3,1),Mitarbeiter!$C263))+1),MAX(0,NETWORKDAYS(MAX(DATE(2028,3,1),Mitarbeiter!$C263),MIN(DATE(2028,4,0),IF(Mitarbeiter!$D263="",DATE(2028,4,0),Mitarbeiter!$D263),TODAY()),Einstellungen!$F$13:$F$67)))*N(Mitarbeiter!$E263)/IF(Einstellungen!$C$11="7 Tage",7,5),N('Ist-Stunden'!AF263)+(N(Krankheitstage!BE263)+N(Krankheitstage!BQ263))*N($C263))))</f>
        <v/>
      </c>
      <c r="BK263" s="76">
        <f>IF($B263="",0,IF(Einstellungen!$C$10="Ja",MAX(IF(Einstellungen!$C$11="7 Tage",MAX(0,(MIN(DATE(2028,5,0),IF(Mitarbeiter!$D263="",DATE(2028,5,0),Mitarbeiter!$D263),TODAY()))-(MAX(DATE(2028,4,1),Mitarbeiter!$C263))+1),MAX(0,NETWORKDAYS(MAX(DATE(2028,4,1),Mitarbeiter!$C263),MIN(DATE(2028,5,0),IF(Mitarbeiter!$D263="",DATE(2028,5,0),Mitarbeiter!$D263),TODAY()),Einstellungen!$F$13:$F$67)))*N(Mitarbeiter!$E263)/IF(Einstellungen!$C$11="7 Tage",7,5),N('Ist-Stunden'!AG263)),MAX(IF(Einstellungen!$C$11="7 Tage",MAX(0,(MIN(DATE(2028,5,0),IF(Mitarbeiter!$D263="",DATE(2028,5,0),Mitarbeiter!$D263),TODAY()))-(MAX(DATE(2028,4,1),Mitarbeiter!$C263))+1),MAX(0,NETWORKDAYS(MAX(DATE(2028,4,1),Mitarbeiter!$C263),MIN(DATE(2028,5,0),IF(Mitarbeiter!$D263="",DATE(2028,5,0),Mitarbeiter!$D263),TODAY()),Einstellungen!$F$13:$F$67)))*N(Mitarbeiter!$E263)/IF(Einstellungen!$C$11="7 Tage",7,5),N('Ist-Stunden'!AG263)+(N(Krankheitstage!BF263)+N(Krankheitstage!BR263))*N($C263))))</f>
        <v/>
      </c>
      <c r="BL263" s="76">
        <f>IF($B263="",0,IF(Einstellungen!$C$10="Ja",MAX(IF(Einstellungen!$C$11="7 Tage",MAX(0,(MIN(DATE(2028,6,0),IF(Mitarbeiter!$D263="",DATE(2028,6,0),Mitarbeiter!$D263),TODAY()))-(MAX(DATE(2028,5,1),Mitarbeiter!$C263))+1),MAX(0,NETWORKDAYS(MAX(DATE(2028,5,1),Mitarbeiter!$C263),MIN(DATE(2028,6,0),IF(Mitarbeiter!$D263="",DATE(2028,6,0),Mitarbeiter!$D263),TODAY()),Einstellungen!$F$13:$F$67)))*N(Mitarbeiter!$E263)/IF(Einstellungen!$C$11="7 Tage",7,5),N('Ist-Stunden'!AH263)),MAX(IF(Einstellungen!$C$11="7 Tage",MAX(0,(MIN(DATE(2028,6,0),IF(Mitarbeiter!$D263="",DATE(2028,6,0),Mitarbeiter!$D263),TODAY()))-(MAX(DATE(2028,5,1),Mitarbeiter!$C263))+1),MAX(0,NETWORKDAYS(MAX(DATE(2028,5,1),Mitarbeiter!$C263),MIN(DATE(2028,6,0),IF(Mitarbeiter!$D263="",DATE(2028,6,0),Mitarbeiter!$D263),TODAY()),Einstellungen!$F$13:$F$67)))*N(Mitarbeiter!$E263)/IF(Einstellungen!$C$11="7 Tage",7,5),N('Ist-Stunden'!AH263)+(N(Krankheitstage!BG263)+N(Krankheitstage!BS263))*N($C263))))</f>
        <v/>
      </c>
      <c r="BM263" s="76">
        <f>IF($B263="",0,IF(Einstellungen!$C$10="Ja",MAX(IF(Einstellungen!$C$11="7 Tage",MAX(0,(MIN(DATE(2028,7,0),IF(Mitarbeiter!$D263="",DATE(2028,7,0),Mitarbeiter!$D263),TODAY()))-(MAX(DATE(2028,6,1),Mitarbeiter!$C263))+1),MAX(0,NETWORKDAYS(MAX(DATE(2028,6,1),Mitarbeiter!$C263),MIN(DATE(2028,7,0),IF(Mitarbeiter!$D263="",DATE(2028,7,0),Mitarbeiter!$D263),TODAY()),Einstellungen!$F$13:$F$67)))*N(Mitarbeiter!$E263)/IF(Einstellungen!$C$11="7 Tage",7,5),N('Ist-Stunden'!AI263)),MAX(IF(Einstellungen!$C$11="7 Tage",MAX(0,(MIN(DATE(2028,7,0),IF(Mitarbeiter!$D263="",DATE(2028,7,0),Mitarbeiter!$D263),TODAY()))-(MAX(DATE(2028,6,1),Mitarbeiter!$C263))+1),MAX(0,NETWORKDAYS(MAX(DATE(2028,6,1),Mitarbeiter!$C263),MIN(DATE(2028,7,0),IF(Mitarbeiter!$D263="",DATE(2028,7,0),Mitarbeiter!$D263),TODAY()),Einstellungen!$F$13:$F$67)))*N(Mitarbeiter!$E263)/IF(Einstellungen!$C$11="7 Tage",7,5),N('Ist-Stunden'!AI263)+(N(Krankheitstage!BH263)+N(Krankheitstage!BT263))*N($C263))))</f>
        <v/>
      </c>
      <c r="BN263" s="76">
        <f>IF($B263="",0,IF(Einstellungen!$C$10="Ja",MAX(IF(Einstellungen!$C$11="7 Tage",MAX(0,(MIN(DATE(2028,8,0),IF(Mitarbeiter!$D263="",DATE(2028,8,0),Mitarbeiter!$D263),TODAY()))-(MAX(DATE(2028,7,1),Mitarbeiter!$C263))+1),MAX(0,NETWORKDAYS(MAX(DATE(2028,7,1),Mitarbeiter!$C263),MIN(DATE(2028,8,0),IF(Mitarbeiter!$D263="",DATE(2028,8,0),Mitarbeiter!$D263),TODAY()),Einstellungen!$F$13:$F$67)))*N(Mitarbeiter!$E263)/IF(Einstellungen!$C$11="7 Tage",7,5),N('Ist-Stunden'!AJ263)),MAX(IF(Einstellungen!$C$11="7 Tage",MAX(0,(MIN(DATE(2028,8,0),IF(Mitarbeiter!$D263="",DATE(2028,8,0),Mitarbeiter!$D263),TODAY()))-(MAX(DATE(2028,7,1),Mitarbeiter!$C263))+1),MAX(0,NETWORKDAYS(MAX(DATE(2028,7,1),Mitarbeiter!$C263),MIN(DATE(2028,8,0),IF(Mitarbeiter!$D263="",DATE(2028,8,0),Mitarbeiter!$D263),TODAY()),Einstellungen!$F$13:$F$67)))*N(Mitarbeiter!$E263)/IF(Einstellungen!$C$11="7 Tage",7,5),N('Ist-Stunden'!AJ263)+(N(Krankheitstage!BI263)+N(Krankheitstage!BU263))*N($C263))))</f>
        <v/>
      </c>
      <c r="BO263" s="76">
        <f>IF($B263="",0,IF(Einstellungen!$C$10="Ja",MAX(IF(Einstellungen!$C$11="7 Tage",MAX(0,(MIN(DATE(2028,9,0),IF(Mitarbeiter!$D263="",DATE(2028,9,0),Mitarbeiter!$D263),TODAY()))-(MAX(DATE(2028,8,1),Mitarbeiter!$C263))+1),MAX(0,NETWORKDAYS(MAX(DATE(2028,8,1),Mitarbeiter!$C263),MIN(DATE(2028,9,0),IF(Mitarbeiter!$D263="",DATE(2028,9,0),Mitarbeiter!$D263),TODAY()),Einstellungen!$F$13:$F$67)))*N(Mitarbeiter!$E263)/IF(Einstellungen!$C$11="7 Tage",7,5),N('Ist-Stunden'!AK263)),MAX(IF(Einstellungen!$C$11="7 Tage",MAX(0,(MIN(DATE(2028,9,0),IF(Mitarbeiter!$D263="",DATE(2028,9,0),Mitarbeiter!$D263),TODAY()))-(MAX(DATE(2028,8,1),Mitarbeiter!$C263))+1),MAX(0,NETWORKDAYS(MAX(DATE(2028,8,1),Mitarbeiter!$C263),MIN(DATE(2028,9,0),IF(Mitarbeiter!$D263="",DATE(2028,9,0),Mitarbeiter!$D263),TODAY()),Einstellungen!$F$13:$F$67)))*N(Mitarbeiter!$E263)/IF(Einstellungen!$C$11="7 Tage",7,5),N('Ist-Stunden'!AK263)+(N(Krankheitstage!BJ263)+N(Krankheitstage!BV263))*N($C263))))</f>
        <v/>
      </c>
      <c r="BP263" s="76">
        <f>IF($B263="",0,IF(Einstellungen!$C$10="Ja",MAX(IF(Einstellungen!$C$11="7 Tage",MAX(0,(MIN(DATE(2028,10,0),IF(Mitarbeiter!$D263="",DATE(2028,10,0),Mitarbeiter!$D263),TODAY()))-(MAX(DATE(2028,9,1),Mitarbeiter!$C263))+1),MAX(0,NETWORKDAYS(MAX(DATE(2028,9,1),Mitarbeiter!$C263),MIN(DATE(2028,10,0),IF(Mitarbeiter!$D263="",DATE(2028,10,0),Mitarbeiter!$D263),TODAY()),Einstellungen!$F$13:$F$67)))*N(Mitarbeiter!$E263)/IF(Einstellungen!$C$11="7 Tage",7,5),N('Ist-Stunden'!AL263)),MAX(IF(Einstellungen!$C$11="7 Tage",MAX(0,(MIN(DATE(2028,10,0),IF(Mitarbeiter!$D263="",DATE(2028,10,0),Mitarbeiter!$D263),TODAY()))-(MAX(DATE(2028,9,1),Mitarbeiter!$C263))+1),MAX(0,NETWORKDAYS(MAX(DATE(2028,9,1),Mitarbeiter!$C263),MIN(DATE(2028,10,0),IF(Mitarbeiter!$D263="",DATE(2028,10,0),Mitarbeiter!$D263),TODAY()),Einstellungen!$F$13:$F$67)))*N(Mitarbeiter!$E263)/IF(Einstellungen!$C$11="7 Tage",7,5),N('Ist-Stunden'!AL263)+(N(Krankheitstage!BK263)+N(Krankheitstage!BW263))*N($C263))))</f>
        <v/>
      </c>
      <c r="BQ263" s="76">
        <f>IF($B263="",0,IF(Einstellungen!$C$10="Ja",MAX(IF(Einstellungen!$C$11="7 Tage",MAX(0,(MIN(DATE(2028,11,0),IF(Mitarbeiter!$D263="",DATE(2028,11,0),Mitarbeiter!$D263),TODAY()))-(MAX(DATE(2028,10,1),Mitarbeiter!$C263))+1),MAX(0,NETWORKDAYS(MAX(DATE(2028,10,1),Mitarbeiter!$C263),MIN(DATE(2028,11,0),IF(Mitarbeiter!$D263="",DATE(2028,11,0),Mitarbeiter!$D263),TODAY()),Einstellungen!$F$13:$F$67)))*N(Mitarbeiter!$E263)/IF(Einstellungen!$C$11="7 Tage",7,5),N('Ist-Stunden'!AM263)),MAX(IF(Einstellungen!$C$11="7 Tage",MAX(0,(MIN(DATE(2028,11,0),IF(Mitarbeiter!$D263="",DATE(2028,11,0),Mitarbeiter!$D263),TODAY()))-(MAX(DATE(2028,10,1),Mitarbeiter!$C263))+1),MAX(0,NETWORKDAYS(MAX(DATE(2028,10,1),Mitarbeiter!$C263),MIN(DATE(2028,11,0),IF(Mitarbeiter!$D263="",DATE(2028,11,0),Mitarbeiter!$D263),TODAY()),Einstellungen!$F$13:$F$67)))*N(Mitarbeiter!$E263)/IF(Einstellungen!$C$11="7 Tage",7,5),N('Ist-Stunden'!AM263)+(N(Krankheitstage!BL263)+N(Krankheitstage!BX263))*N($C263))))</f>
        <v/>
      </c>
      <c r="BR263" s="76">
        <f>IF($B263="",0,IF(Einstellungen!$C$10="Ja",MAX(IF(Einstellungen!$C$11="7 Tage",MAX(0,(MIN(DATE(2028,12,0),IF(Mitarbeiter!$D263="",DATE(2028,12,0),Mitarbeiter!$D263),TODAY()))-(MAX(DATE(2028,11,1),Mitarbeiter!$C263))+1),MAX(0,NETWORKDAYS(MAX(DATE(2028,11,1),Mitarbeiter!$C263),MIN(DATE(2028,12,0),IF(Mitarbeiter!$D263="",DATE(2028,12,0),Mitarbeiter!$D263),TODAY()),Einstellungen!$F$13:$F$67)))*N(Mitarbeiter!$E263)/IF(Einstellungen!$C$11="7 Tage",7,5),N('Ist-Stunden'!AN263)),MAX(IF(Einstellungen!$C$11="7 Tage",MAX(0,(MIN(DATE(2028,12,0),IF(Mitarbeiter!$D263="",DATE(2028,12,0),Mitarbeiter!$D263),TODAY()))-(MAX(DATE(2028,11,1),Mitarbeiter!$C263))+1),MAX(0,NETWORKDAYS(MAX(DATE(2028,11,1),Mitarbeiter!$C263),MIN(DATE(2028,12,0),IF(Mitarbeiter!$D263="",DATE(2028,12,0),Mitarbeiter!$D263),TODAY()),Einstellungen!$F$13:$F$67)))*N(Mitarbeiter!$E263)/IF(Einstellungen!$C$11="7 Tage",7,5),N('Ist-Stunden'!AN263)+(N(Krankheitstage!BM263)+N(Krankheitstage!BY263))*N($C263))))</f>
        <v/>
      </c>
      <c r="BS263" s="76">
        <f>IF($B263="",0,IF(Einstellungen!$C$10="Ja",MAX(IF(Einstellungen!$C$11="7 Tage",MAX(0,(MIN(DATE(2028,13,0),IF(Mitarbeiter!$D263="",DATE(2028,13,0),Mitarbeiter!$D263),TODAY()))-(MAX(DATE(2028,12,1),Mitarbeiter!$C263))+1),MAX(0,NETWORKDAYS(MAX(DATE(2028,12,1),Mitarbeiter!$C263),MIN(DATE(2028,13,0),IF(Mitarbeiter!$D263="",DATE(2028,13,0),Mitarbeiter!$D263),TODAY()),Einstellungen!$F$13:$F$67)))*N(Mitarbeiter!$E263)/IF(Einstellungen!$C$11="7 Tage",7,5),N('Ist-Stunden'!AO263)),MAX(IF(Einstellungen!$C$11="7 Tage",MAX(0,(MIN(DATE(2028,13,0),IF(Mitarbeiter!$D263="",DATE(2028,13,0),Mitarbeiter!$D263),TODAY()))-(MAX(DATE(2028,12,1),Mitarbeiter!$C263))+1),MAX(0,NETWORKDAYS(MAX(DATE(2028,12,1),Mitarbeiter!$C263),MIN(DATE(2028,13,0),IF(Mitarbeiter!$D263="",DATE(2028,13,0),Mitarbeiter!$D263),TODAY()),Einstellungen!$F$13:$F$67)))*N(Mitarbeiter!$E263)/IF(Einstellungen!$C$11="7 Tage",7,5),N('Ist-Stunden'!AO263)+(N(Krankheitstage!BN263)+N(Krankheitstage!BZ263))*N($C263))))</f>
        <v/>
      </c>
      <c r="BT263" s="76">
        <f>IF($B263="",0,IF(Einstellungen!$C$10="Ja",MAX(IF(Einstellungen!$C$11="7 Tage",MAX(0,(MIN(DATE(2029,2,0),IF(Mitarbeiter!$D263="",DATE(2029,2,0),Mitarbeiter!$D263),TODAY()))-(MAX(DATE(2029,1,1),Mitarbeiter!$C263))+1),MAX(0,NETWORKDAYS(MAX(DATE(2029,1,1),Mitarbeiter!$C263),MIN(DATE(2029,2,0),IF(Mitarbeiter!$D263="",DATE(2029,2,0),Mitarbeiter!$D263),TODAY()),Einstellungen!$F$13:$F$67)))*N(Mitarbeiter!$E263)/IF(Einstellungen!$C$11="7 Tage",7,5),N('Ist-Stunden'!AP263)),MAX(IF(Einstellungen!$C$11="7 Tage",MAX(0,(MIN(DATE(2029,2,0),IF(Mitarbeiter!$D263="",DATE(2029,2,0),Mitarbeiter!$D263),TODAY()))-(MAX(DATE(2029,1,1),Mitarbeiter!$C263))+1),MAX(0,NETWORKDAYS(MAX(DATE(2029,1,1),Mitarbeiter!$C263),MIN(DATE(2029,2,0),IF(Mitarbeiter!$D263="",DATE(2029,2,0),Mitarbeiter!$D263),TODAY()),Einstellungen!$F$13:$F$67)))*N(Mitarbeiter!$E263)/IF(Einstellungen!$C$11="7 Tage",7,5),N('Ist-Stunden'!AP263)+(N(Krankheitstage!CA263)+N(Krankheitstage!CM263))*N($C263))))</f>
        <v/>
      </c>
      <c r="BU263" s="76">
        <f>IF($B263="",0,IF(Einstellungen!$C$10="Ja",MAX(IF(Einstellungen!$C$11="7 Tage",MAX(0,(MIN(DATE(2029,3,0),IF(Mitarbeiter!$D263="",DATE(2029,3,0),Mitarbeiter!$D263),TODAY()))-(MAX(DATE(2029,2,1),Mitarbeiter!$C263))+1),MAX(0,NETWORKDAYS(MAX(DATE(2029,2,1),Mitarbeiter!$C263),MIN(DATE(2029,3,0),IF(Mitarbeiter!$D263="",DATE(2029,3,0),Mitarbeiter!$D263),TODAY()),Einstellungen!$F$13:$F$67)))*N(Mitarbeiter!$E263)/IF(Einstellungen!$C$11="7 Tage",7,5),N('Ist-Stunden'!AQ263)),MAX(IF(Einstellungen!$C$11="7 Tage",MAX(0,(MIN(DATE(2029,3,0),IF(Mitarbeiter!$D263="",DATE(2029,3,0),Mitarbeiter!$D263),TODAY()))-(MAX(DATE(2029,2,1),Mitarbeiter!$C263))+1),MAX(0,NETWORKDAYS(MAX(DATE(2029,2,1),Mitarbeiter!$C263),MIN(DATE(2029,3,0),IF(Mitarbeiter!$D263="",DATE(2029,3,0),Mitarbeiter!$D263),TODAY()),Einstellungen!$F$13:$F$67)))*N(Mitarbeiter!$E263)/IF(Einstellungen!$C$11="7 Tage",7,5),N('Ist-Stunden'!AQ263)+(N(Krankheitstage!CB263)+N(Krankheitstage!CN263))*N($C263))))</f>
        <v/>
      </c>
      <c r="BV263" s="76">
        <f>IF($B263="",0,IF(Einstellungen!$C$10="Ja",MAX(IF(Einstellungen!$C$11="7 Tage",MAX(0,(MIN(DATE(2029,4,0),IF(Mitarbeiter!$D263="",DATE(2029,4,0),Mitarbeiter!$D263),TODAY()))-(MAX(DATE(2029,3,1),Mitarbeiter!$C263))+1),MAX(0,NETWORKDAYS(MAX(DATE(2029,3,1),Mitarbeiter!$C263),MIN(DATE(2029,4,0),IF(Mitarbeiter!$D263="",DATE(2029,4,0),Mitarbeiter!$D263),TODAY()),Einstellungen!$F$13:$F$67)))*N(Mitarbeiter!$E263)/IF(Einstellungen!$C$11="7 Tage",7,5),N('Ist-Stunden'!AR263)),MAX(IF(Einstellungen!$C$11="7 Tage",MAX(0,(MIN(DATE(2029,4,0),IF(Mitarbeiter!$D263="",DATE(2029,4,0),Mitarbeiter!$D263),TODAY()))-(MAX(DATE(2029,3,1),Mitarbeiter!$C263))+1),MAX(0,NETWORKDAYS(MAX(DATE(2029,3,1),Mitarbeiter!$C263),MIN(DATE(2029,4,0),IF(Mitarbeiter!$D263="",DATE(2029,4,0),Mitarbeiter!$D263),TODAY()),Einstellungen!$F$13:$F$67)))*N(Mitarbeiter!$E263)/IF(Einstellungen!$C$11="7 Tage",7,5),N('Ist-Stunden'!AR263)+(N(Krankheitstage!CC263)+N(Krankheitstage!CO263))*N($C263))))</f>
        <v/>
      </c>
      <c r="BW263" s="76">
        <f>IF($B263="",0,IF(Einstellungen!$C$10="Ja",MAX(IF(Einstellungen!$C$11="7 Tage",MAX(0,(MIN(DATE(2029,5,0),IF(Mitarbeiter!$D263="",DATE(2029,5,0),Mitarbeiter!$D263),TODAY()))-(MAX(DATE(2029,4,1),Mitarbeiter!$C263))+1),MAX(0,NETWORKDAYS(MAX(DATE(2029,4,1),Mitarbeiter!$C263),MIN(DATE(2029,5,0),IF(Mitarbeiter!$D263="",DATE(2029,5,0),Mitarbeiter!$D263),TODAY()),Einstellungen!$F$13:$F$67)))*N(Mitarbeiter!$E263)/IF(Einstellungen!$C$11="7 Tage",7,5),N('Ist-Stunden'!AS263)),MAX(IF(Einstellungen!$C$11="7 Tage",MAX(0,(MIN(DATE(2029,5,0),IF(Mitarbeiter!$D263="",DATE(2029,5,0),Mitarbeiter!$D263),TODAY()))-(MAX(DATE(2029,4,1),Mitarbeiter!$C263))+1),MAX(0,NETWORKDAYS(MAX(DATE(2029,4,1),Mitarbeiter!$C263),MIN(DATE(2029,5,0),IF(Mitarbeiter!$D263="",DATE(2029,5,0),Mitarbeiter!$D263),TODAY()),Einstellungen!$F$13:$F$67)))*N(Mitarbeiter!$E263)/IF(Einstellungen!$C$11="7 Tage",7,5),N('Ist-Stunden'!AS263)+(N(Krankheitstage!CD263)+N(Krankheitstage!CP263))*N($C263))))</f>
        <v/>
      </c>
      <c r="BX263" s="76">
        <f>IF($B263="",0,IF(Einstellungen!$C$10="Ja",MAX(IF(Einstellungen!$C$11="7 Tage",MAX(0,(MIN(DATE(2029,6,0),IF(Mitarbeiter!$D263="",DATE(2029,6,0),Mitarbeiter!$D263),TODAY()))-(MAX(DATE(2029,5,1),Mitarbeiter!$C263))+1),MAX(0,NETWORKDAYS(MAX(DATE(2029,5,1),Mitarbeiter!$C263),MIN(DATE(2029,6,0),IF(Mitarbeiter!$D263="",DATE(2029,6,0),Mitarbeiter!$D263),TODAY()),Einstellungen!$F$13:$F$67)))*N(Mitarbeiter!$E263)/IF(Einstellungen!$C$11="7 Tage",7,5),N('Ist-Stunden'!AT263)),MAX(IF(Einstellungen!$C$11="7 Tage",MAX(0,(MIN(DATE(2029,6,0),IF(Mitarbeiter!$D263="",DATE(2029,6,0),Mitarbeiter!$D263),TODAY()))-(MAX(DATE(2029,5,1),Mitarbeiter!$C263))+1),MAX(0,NETWORKDAYS(MAX(DATE(2029,5,1),Mitarbeiter!$C263),MIN(DATE(2029,6,0),IF(Mitarbeiter!$D263="",DATE(2029,6,0),Mitarbeiter!$D263),TODAY()),Einstellungen!$F$13:$F$67)))*N(Mitarbeiter!$E263)/IF(Einstellungen!$C$11="7 Tage",7,5),N('Ist-Stunden'!AT263)+(N(Krankheitstage!CE263)+N(Krankheitstage!CQ263))*N($C263))))</f>
        <v/>
      </c>
      <c r="BY263" s="76">
        <f>IF($B263="",0,IF(Einstellungen!$C$10="Ja",MAX(IF(Einstellungen!$C$11="7 Tage",MAX(0,(MIN(DATE(2029,7,0),IF(Mitarbeiter!$D263="",DATE(2029,7,0),Mitarbeiter!$D263),TODAY()))-(MAX(DATE(2029,6,1),Mitarbeiter!$C263))+1),MAX(0,NETWORKDAYS(MAX(DATE(2029,6,1),Mitarbeiter!$C263),MIN(DATE(2029,7,0),IF(Mitarbeiter!$D263="",DATE(2029,7,0),Mitarbeiter!$D263),TODAY()),Einstellungen!$F$13:$F$67)))*N(Mitarbeiter!$E263)/IF(Einstellungen!$C$11="7 Tage",7,5),N('Ist-Stunden'!AU263)),MAX(IF(Einstellungen!$C$11="7 Tage",MAX(0,(MIN(DATE(2029,7,0),IF(Mitarbeiter!$D263="",DATE(2029,7,0),Mitarbeiter!$D263),TODAY()))-(MAX(DATE(2029,6,1),Mitarbeiter!$C263))+1),MAX(0,NETWORKDAYS(MAX(DATE(2029,6,1),Mitarbeiter!$C263),MIN(DATE(2029,7,0),IF(Mitarbeiter!$D263="",DATE(2029,7,0),Mitarbeiter!$D263),TODAY()),Einstellungen!$F$13:$F$67)))*N(Mitarbeiter!$E263)/IF(Einstellungen!$C$11="7 Tage",7,5),N('Ist-Stunden'!AU263)+(N(Krankheitstage!CF263)+N(Krankheitstage!CR263))*N($C263))))</f>
        <v/>
      </c>
      <c r="BZ263" s="76">
        <f>IF($B263="",0,IF(Einstellungen!$C$10="Ja",MAX(IF(Einstellungen!$C$11="7 Tage",MAX(0,(MIN(DATE(2029,8,0),IF(Mitarbeiter!$D263="",DATE(2029,8,0),Mitarbeiter!$D263),TODAY()))-(MAX(DATE(2029,7,1),Mitarbeiter!$C263))+1),MAX(0,NETWORKDAYS(MAX(DATE(2029,7,1),Mitarbeiter!$C263),MIN(DATE(2029,8,0),IF(Mitarbeiter!$D263="",DATE(2029,8,0),Mitarbeiter!$D263),TODAY()),Einstellungen!$F$13:$F$67)))*N(Mitarbeiter!$E263)/IF(Einstellungen!$C$11="7 Tage",7,5),N('Ist-Stunden'!AV263)),MAX(IF(Einstellungen!$C$11="7 Tage",MAX(0,(MIN(DATE(2029,8,0),IF(Mitarbeiter!$D263="",DATE(2029,8,0),Mitarbeiter!$D263),TODAY()))-(MAX(DATE(2029,7,1),Mitarbeiter!$C263))+1),MAX(0,NETWORKDAYS(MAX(DATE(2029,7,1),Mitarbeiter!$C263),MIN(DATE(2029,8,0),IF(Mitarbeiter!$D263="",DATE(2029,8,0),Mitarbeiter!$D263),TODAY()),Einstellungen!$F$13:$F$67)))*N(Mitarbeiter!$E263)/IF(Einstellungen!$C$11="7 Tage",7,5),N('Ist-Stunden'!AV263)+(N(Krankheitstage!CG263)+N(Krankheitstage!CS263))*N($C263))))</f>
        <v/>
      </c>
      <c r="CA263" s="76">
        <f>IF($B263="",0,IF(Einstellungen!$C$10="Ja",MAX(IF(Einstellungen!$C$11="7 Tage",MAX(0,(MIN(DATE(2029,9,0),IF(Mitarbeiter!$D263="",DATE(2029,9,0),Mitarbeiter!$D263),TODAY()))-(MAX(DATE(2029,8,1),Mitarbeiter!$C263))+1),MAX(0,NETWORKDAYS(MAX(DATE(2029,8,1),Mitarbeiter!$C263),MIN(DATE(2029,9,0),IF(Mitarbeiter!$D263="",DATE(2029,9,0),Mitarbeiter!$D263),TODAY()),Einstellungen!$F$13:$F$67)))*N(Mitarbeiter!$E263)/IF(Einstellungen!$C$11="7 Tage",7,5),N('Ist-Stunden'!AW263)),MAX(IF(Einstellungen!$C$11="7 Tage",MAX(0,(MIN(DATE(2029,9,0),IF(Mitarbeiter!$D263="",DATE(2029,9,0),Mitarbeiter!$D263),TODAY()))-(MAX(DATE(2029,8,1),Mitarbeiter!$C263))+1),MAX(0,NETWORKDAYS(MAX(DATE(2029,8,1),Mitarbeiter!$C263),MIN(DATE(2029,9,0),IF(Mitarbeiter!$D263="",DATE(2029,9,0),Mitarbeiter!$D263),TODAY()),Einstellungen!$F$13:$F$67)))*N(Mitarbeiter!$E263)/IF(Einstellungen!$C$11="7 Tage",7,5),N('Ist-Stunden'!AW263)+(N(Krankheitstage!CH263)+N(Krankheitstage!CT263))*N($C263))))</f>
        <v/>
      </c>
      <c r="CB263" s="76">
        <f>IF($B263="",0,IF(Einstellungen!$C$10="Ja",MAX(IF(Einstellungen!$C$11="7 Tage",MAX(0,(MIN(DATE(2029,10,0),IF(Mitarbeiter!$D263="",DATE(2029,10,0),Mitarbeiter!$D263),TODAY()))-(MAX(DATE(2029,9,1),Mitarbeiter!$C263))+1),MAX(0,NETWORKDAYS(MAX(DATE(2029,9,1),Mitarbeiter!$C263),MIN(DATE(2029,10,0),IF(Mitarbeiter!$D263="",DATE(2029,10,0),Mitarbeiter!$D263),TODAY()),Einstellungen!$F$13:$F$67)))*N(Mitarbeiter!$E263)/IF(Einstellungen!$C$11="7 Tage",7,5),N('Ist-Stunden'!AX263)),MAX(IF(Einstellungen!$C$11="7 Tage",MAX(0,(MIN(DATE(2029,10,0),IF(Mitarbeiter!$D263="",DATE(2029,10,0),Mitarbeiter!$D263),TODAY()))-(MAX(DATE(2029,9,1),Mitarbeiter!$C263))+1),MAX(0,NETWORKDAYS(MAX(DATE(2029,9,1),Mitarbeiter!$C263),MIN(DATE(2029,10,0),IF(Mitarbeiter!$D263="",DATE(2029,10,0),Mitarbeiter!$D263),TODAY()),Einstellungen!$F$13:$F$67)))*N(Mitarbeiter!$E263)/IF(Einstellungen!$C$11="7 Tage",7,5),N('Ist-Stunden'!AX263)+(N(Krankheitstage!CI263)+N(Krankheitstage!CU263))*N($C263))))</f>
        <v/>
      </c>
      <c r="CC263" s="76">
        <f>IF($B263="",0,IF(Einstellungen!$C$10="Ja",MAX(IF(Einstellungen!$C$11="7 Tage",MAX(0,(MIN(DATE(2029,11,0),IF(Mitarbeiter!$D263="",DATE(2029,11,0),Mitarbeiter!$D263),TODAY()))-(MAX(DATE(2029,10,1),Mitarbeiter!$C263))+1),MAX(0,NETWORKDAYS(MAX(DATE(2029,10,1),Mitarbeiter!$C263),MIN(DATE(2029,11,0),IF(Mitarbeiter!$D263="",DATE(2029,11,0),Mitarbeiter!$D263),TODAY()),Einstellungen!$F$13:$F$67)))*N(Mitarbeiter!$E263)/IF(Einstellungen!$C$11="7 Tage",7,5),N('Ist-Stunden'!AY263)),MAX(IF(Einstellungen!$C$11="7 Tage",MAX(0,(MIN(DATE(2029,11,0),IF(Mitarbeiter!$D263="",DATE(2029,11,0),Mitarbeiter!$D263),TODAY()))-(MAX(DATE(2029,10,1),Mitarbeiter!$C263))+1),MAX(0,NETWORKDAYS(MAX(DATE(2029,10,1),Mitarbeiter!$C263),MIN(DATE(2029,11,0),IF(Mitarbeiter!$D263="",DATE(2029,11,0),Mitarbeiter!$D263),TODAY()),Einstellungen!$F$13:$F$67)))*N(Mitarbeiter!$E263)/IF(Einstellungen!$C$11="7 Tage",7,5),N('Ist-Stunden'!AY263)+(N(Krankheitstage!CJ263)+N(Krankheitstage!CV263))*N($C263))))</f>
        <v/>
      </c>
      <c r="CD263" s="76">
        <f>IF($B263="",0,IF(Einstellungen!$C$10="Ja",MAX(IF(Einstellungen!$C$11="7 Tage",MAX(0,(MIN(DATE(2029,12,0),IF(Mitarbeiter!$D263="",DATE(2029,12,0),Mitarbeiter!$D263),TODAY()))-(MAX(DATE(2029,11,1),Mitarbeiter!$C263))+1),MAX(0,NETWORKDAYS(MAX(DATE(2029,11,1),Mitarbeiter!$C263),MIN(DATE(2029,12,0),IF(Mitarbeiter!$D263="",DATE(2029,12,0),Mitarbeiter!$D263),TODAY()),Einstellungen!$F$13:$F$67)))*N(Mitarbeiter!$E263)/IF(Einstellungen!$C$11="7 Tage",7,5),N('Ist-Stunden'!AZ263)),MAX(IF(Einstellungen!$C$11="7 Tage",MAX(0,(MIN(DATE(2029,12,0),IF(Mitarbeiter!$D263="",DATE(2029,12,0),Mitarbeiter!$D263),TODAY()))-(MAX(DATE(2029,11,1),Mitarbeiter!$C263))+1),MAX(0,NETWORKDAYS(MAX(DATE(2029,11,1),Mitarbeiter!$C263),MIN(DATE(2029,12,0),IF(Mitarbeiter!$D263="",DATE(2029,12,0),Mitarbeiter!$D263),TODAY()),Einstellungen!$F$13:$F$67)))*N(Mitarbeiter!$E263)/IF(Einstellungen!$C$11="7 Tage",7,5),N('Ist-Stunden'!AZ263)+(N(Krankheitstage!CK263)+N(Krankheitstage!CW263))*N($C263))))</f>
        <v/>
      </c>
      <c r="CE263" s="76">
        <f>IF($B263="",0,IF(Einstellungen!$C$10="Ja",MAX(IF(Einstellungen!$C$11="7 Tage",MAX(0,(MIN(DATE(2029,13,0),IF(Mitarbeiter!$D263="",DATE(2029,13,0),Mitarbeiter!$D263),TODAY()))-(MAX(DATE(2029,12,1),Mitarbeiter!$C263))+1),MAX(0,NETWORKDAYS(MAX(DATE(2029,12,1),Mitarbeiter!$C263),MIN(DATE(2029,13,0),IF(Mitarbeiter!$D263="",DATE(2029,13,0),Mitarbeiter!$D263),TODAY()),Einstellungen!$F$13:$F$67)))*N(Mitarbeiter!$E263)/IF(Einstellungen!$C$11="7 Tage",7,5),N('Ist-Stunden'!BA263)),MAX(IF(Einstellungen!$C$11="7 Tage",MAX(0,(MIN(DATE(2029,13,0),IF(Mitarbeiter!$D263="",DATE(2029,13,0),Mitarbeiter!$D263),TODAY()))-(MAX(DATE(2029,12,1),Mitarbeiter!$C263))+1),MAX(0,NETWORKDAYS(MAX(DATE(2029,12,1),Mitarbeiter!$C263),MIN(DATE(2029,13,0),IF(Mitarbeiter!$D263="",DATE(2029,13,0),Mitarbeiter!$D263),TODAY()),Einstellungen!$F$13:$F$67)))*N(Mitarbeiter!$E263)/IF(Einstellungen!$C$11="7 Tage",7,5),N('Ist-Stunden'!BA263)+(N(Krankheitstage!CL263)+N(Krankheitstage!CX263))*N($C263))))</f>
        <v/>
      </c>
      <c r="CF263" s="76">
        <f>IF($B263="",0,IF(Einstellungen!$C$10="Ja",MAX(IF(Einstellungen!$C$11="7 Tage",MAX(0,(MIN(DATE(2030,2,0),IF(Mitarbeiter!$D263="",DATE(2030,2,0),Mitarbeiter!$D263),TODAY()))-(MAX(DATE(2030,1,1),Mitarbeiter!$C263))+1),MAX(0,NETWORKDAYS(MAX(DATE(2030,1,1),Mitarbeiter!$C263),MIN(DATE(2030,2,0),IF(Mitarbeiter!$D263="",DATE(2030,2,0),Mitarbeiter!$D263),TODAY()),Einstellungen!$F$13:$F$67)))*N(Mitarbeiter!$E263)/IF(Einstellungen!$C$11="7 Tage",7,5),N('Ist-Stunden'!BB263)),MAX(IF(Einstellungen!$C$11="7 Tage",MAX(0,(MIN(DATE(2030,2,0),IF(Mitarbeiter!$D263="",DATE(2030,2,0),Mitarbeiter!$D263),TODAY()))-(MAX(DATE(2030,1,1),Mitarbeiter!$C263))+1),MAX(0,NETWORKDAYS(MAX(DATE(2030,1,1),Mitarbeiter!$C263),MIN(DATE(2030,2,0),IF(Mitarbeiter!$D263="",DATE(2030,2,0),Mitarbeiter!$D263),TODAY()),Einstellungen!$F$13:$F$67)))*N(Mitarbeiter!$E263)/IF(Einstellungen!$C$11="7 Tage",7,5),N('Ist-Stunden'!BB263)+(N(Krankheitstage!CY263)+N(Krankheitstage!DK263))*N($C263))))</f>
        <v/>
      </c>
      <c r="CG263" s="76">
        <f>IF($B263="",0,IF(Einstellungen!$C$10="Ja",MAX(IF(Einstellungen!$C$11="7 Tage",MAX(0,(MIN(DATE(2030,3,0),IF(Mitarbeiter!$D263="",DATE(2030,3,0),Mitarbeiter!$D263),TODAY()))-(MAX(DATE(2030,2,1),Mitarbeiter!$C263))+1),MAX(0,NETWORKDAYS(MAX(DATE(2030,2,1),Mitarbeiter!$C263),MIN(DATE(2030,3,0),IF(Mitarbeiter!$D263="",DATE(2030,3,0),Mitarbeiter!$D263),TODAY()),Einstellungen!$F$13:$F$67)))*N(Mitarbeiter!$E263)/IF(Einstellungen!$C$11="7 Tage",7,5),N('Ist-Stunden'!BC263)),MAX(IF(Einstellungen!$C$11="7 Tage",MAX(0,(MIN(DATE(2030,3,0),IF(Mitarbeiter!$D263="",DATE(2030,3,0),Mitarbeiter!$D263),TODAY()))-(MAX(DATE(2030,2,1),Mitarbeiter!$C263))+1),MAX(0,NETWORKDAYS(MAX(DATE(2030,2,1),Mitarbeiter!$C263),MIN(DATE(2030,3,0),IF(Mitarbeiter!$D263="",DATE(2030,3,0),Mitarbeiter!$D263),TODAY()),Einstellungen!$F$13:$F$67)))*N(Mitarbeiter!$E263)/IF(Einstellungen!$C$11="7 Tage",7,5),N('Ist-Stunden'!BC263)+(N(Krankheitstage!CZ263)+N(Krankheitstage!DL263))*N($C263))))</f>
        <v/>
      </c>
      <c r="CH263" s="76">
        <f>IF($B263="",0,IF(Einstellungen!$C$10="Ja",MAX(IF(Einstellungen!$C$11="7 Tage",MAX(0,(MIN(DATE(2030,4,0),IF(Mitarbeiter!$D263="",DATE(2030,4,0),Mitarbeiter!$D263),TODAY()))-(MAX(DATE(2030,3,1),Mitarbeiter!$C263))+1),MAX(0,NETWORKDAYS(MAX(DATE(2030,3,1),Mitarbeiter!$C263),MIN(DATE(2030,4,0),IF(Mitarbeiter!$D263="",DATE(2030,4,0),Mitarbeiter!$D263),TODAY()),Einstellungen!$F$13:$F$67)))*N(Mitarbeiter!$E263)/IF(Einstellungen!$C$11="7 Tage",7,5),N('Ist-Stunden'!BD263)),MAX(IF(Einstellungen!$C$11="7 Tage",MAX(0,(MIN(DATE(2030,4,0),IF(Mitarbeiter!$D263="",DATE(2030,4,0),Mitarbeiter!$D263),TODAY()))-(MAX(DATE(2030,3,1),Mitarbeiter!$C263))+1),MAX(0,NETWORKDAYS(MAX(DATE(2030,3,1),Mitarbeiter!$C263),MIN(DATE(2030,4,0),IF(Mitarbeiter!$D263="",DATE(2030,4,0),Mitarbeiter!$D263),TODAY()),Einstellungen!$F$13:$F$67)))*N(Mitarbeiter!$E263)/IF(Einstellungen!$C$11="7 Tage",7,5),N('Ist-Stunden'!BD263)+(N(Krankheitstage!DA263)+N(Krankheitstage!DM263))*N($C263))))</f>
        <v/>
      </c>
      <c r="CI263" s="76">
        <f>IF($B263="",0,IF(Einstellungen!$C$10="Ja",MAX(IF(Einstellungen!$C$11="7 Tage",MAX(0,(MIN(DATE(2030,5,0),IF(Mitarbeiter!$D263="",DATE(2030,5,0),Mitarbeiter!$D263),TODAY()))-(MAX(DATE(2030,4,1),Mitarbeiter!$C263))+1),MAX(0,NETWORKDAYS(MAX(DATE(2030,4,1),Mitarbeiter!$C263),MIN(DATE(2030,5,0),IF(Mitarbeiter!$D263="",DATE(2030,5,0),Mitarbeiter!$D263),TODAY()),Einstellungen!$F$13:$F$67)))*N(Mitarbeiter!$E263)/IF(Einstellungen!$C$11="7 Tage",7,5),N('Ist-Stunden'!BE263)),MAX(IF(Einstellungen!$C$11="7 Tage",MAX(0,(MIN(DATE(2030,5,0),IF(Mitarbeiter!$D263="",DATE(2030,5,0),Mitarbeiter!$D263),TODAY()))-(MAX(DATE(2030,4,1),Mitarbeiter!$C263))+1),MAX(0,NETWORKDAYS(MAX(DATE(2030,4,1),Mitarbeiter!$C263),MIN(DATE(2030,5,0),IF(Mitarbeiter!$D263="",DATE(2030,5,0),Mitarbeiter!$D263),TODAY()),Einstellungen!$F$13:$F$67)))*N(Mitarbeiter!$E263)/IF(Einstellungen!$C$11="7 Tage",7,5),N('Ist-Stunden'!BE263)+(N(Krankheitstage!DB263)+N(Krankheitstage!DN263))*N($C263))))</f>
        <v/>
      </c>
      <c r="CJ263" s="76">
        <f>IF($B263="",0,IF(Einstellungen!$C$10="Ja",MAX(IF(Einstellungen!$C$11="7 Tage",MAX(0,(MIN(DATE(2030,6,0),IF(Mitarbeiter!$D263="",DATE(2030,6,0),Mitarbeiter!$D263),TODAY()))-(MAX(DATE(2030,5,1),Mitarbeiter!$C263))+1),MAX(0,NETWORKDAYS(MAX(DATE(2030,5,1),Mitarbeiter!$C263),MIN(DATE(2030,6,0),IF(Mitarbeiter!$D263="",DATE(2030,6,0),Mitarbeiter!$D263),TODAY()),Einstellungen!$F$13:$F$67)))*N(Mitarbeiter!$E263)/IF(Einstellungen!$C$11="7 Tage",7,5),N('Ist-Stunden'!BF263)),MAX(IF(Einstellungen!$C$11="7 Tage",MAX(0,(MIN(DATE(2030,6,0),IF(Mitarbeiter!$D263="",DATE(2030,6,0),Mitarbeiter!$D263),TODAY()))-(MAX(DATE(2030,5,1),Mitarbeiter!$C263))+1),MAX(0,NETWORKDAYS(MAX(DATE(2030,5,1),Mitarbeiter!$C263),MIN(DATE(2030,6,0),IF(Mitarbeiter!$D263="",DATE(2030,6,0),Mitarbeiter!$D263),TODAY()),Einstellungen!$F$13:$F$67)))*N(Mitarbeiter!$E263)/IF(Einstellungen!$C$11="7 Tage",7,5),N('Ist-Stunden'!BF263)+(N(Krankheitstage!DC263)+N(Krankheitstage!DO263))*N($C263))))</f>
        <v/>
      </c>
      <c r="CK263" s="76">
        <f>IF($B263="",0,IF(Einstellungen!$C$10="Ja",MAX(IF(Einstellungen!$C$11="7 Tage",MAX(0,(MIN(DATE(2030,7,0),IF(Mitarbeiter!$D263="",DATE(2030,7,0),Mitarbeiter!$D263),TODAY()))-(MAX(DATE(2030,6,1),Mitarbeiter!$C263))+1),MAX(0,NETWORKDAYS(MAX(DATE(2030,6,1),Mitarbeiter!$C263),MIN(DATE(2030,7,0),IF(Mitarbeiter!$D263="",DATE(2030,7,0),Mitarbeiter!$D263),TODAY()),Einstellungen!$F$13:$F$67)))*N(Mitarbeiter!$E263)/IF(Einstellungen!$C$11="7 Tage",7,5),N('Ist-Stunden'!BG263)),MAX(IF(Einstellungen!$C$11="7 Tage",MAX(0,(MIN(DATE(2030,7,0),IF(Mitarbeiter!$D263="",DATE(2030,7,0),Mitarbeiter!$D263),TODAY()))-(MAX(DATE(2030,6,1),Mitarbeiter!$C263))+1),MAX(0,NETWORKDAYS(MAX(DATE(2030,6,1),Mitarbeiter!$C263),MIN(DATE(2030,7,0),IF(Mitarbeiter!$D263="",DATE(2030,7,0),Mitarbeiter!$D263),TODAY()),Einstellungen!$F$13:$F$67)))*N(Mitarbeiter!$E263)/IF(Einstellungen!$C$11="7 Tage",7,5),N('Ist-Stunden'!BG263)+(N(Krankheitstage!DD263)+N(Krankheitstage!DP263))*N($C263))))</f>
        <v/>
      </c>
      <c r="CL263" s="76">
        <f>IF($B263="",0,IF(Einstellungen!$C$10="Ja",MAX(IF(Einstellungen!$C$11="7 Tage",MAX(0,(MIN(DATE(2030,8,0),IF(Mitarbeiter!$D263="",DATE(2030,8,0),Mitarbeiter!$D263),TODAY()))-(MAX(DATE(2030,7,1),Mitarbeiter!$C263))+1),MAX(0,NETWORKDAYS(MAX(DATE(2030,7,1),Mitarbeiter!$C263),MIN(DATE(2030,8,0),IF(Mitarbeiter!$D263="",DATE(2030,8,0),Mitarbeiter!$D263),TODAY()),Einstellungen!$F$13:$F$67)))*N(Mitarbeiter!$E263)/IF(Einstellungen!$C$11="7 Tage",7,5),N('Ist-Stunden'!BH263)),MAX(IF(Einstellungen!$C$11="7 Tage",MAX(0,(MIN(DATE(2030,8,0),IF(Mitarbeiter!$D263="",DATE(2030,8,0),Mitarbeiter!$D263),TODAY()))-(MAX(DATE(2030,7,1),Mitarbeiter!$C263))+1),MAX(0,NETWORKDAYS(MAX(DATE(2030,7,1),Mitarbeiter!$C263),MIN(DATE(2030,8,0),IF(Mitarbeiter!$D263="",DATE(2030,8,0),Mitarbeiter!$D263),TODAY()),Einstellungen!$F$13:$F$67)))*N(Mitarbeiter!$E263)/IF(Einstellungen!$C$11="7 Tage",7,5),N('Ist-Stunden'!BH263)+(N(Krankheitstage!DE263)+N(Krankheitstage!DQ263))*N($C263))))</f>
        <v/>
      </c>
      <c r="CM263" s="76">
        <f>IF($B263="",0,IF(Einstellungen!$C$10="Ja",MAX(IF(Einstellungen!$C$11="7 Tage",MAX(0,(MIN(DATE(2030,9,0),IF(Mitarbeiter!$D263="",DATE(2030,9,0),Mitarbeiter!$D263),TODAY()))-(MAX(DATE(2030,8,1),Mitarbeiter!$C263))+1),MAX(0,NETWORKDAYS(MAX(DATE(2030,8,1),Mitarbeiter!$C263),MIN(DATE(2030,9,0),IF(Mitarbeiter!$D263="",DATE(2030,9,0),Mitarbeiter!$D263),TODAY()),Einstellungen!$F$13:$F$67)))*N(Mitarbeiter!$E263)/IF(Einstellungen!$C$11="7 Tage",7,5),N('Ist-Stunden'!BI263)),MAX(IF(Einstellungen!$C$11="7 Tage",MAX(0,(MIN(DATE(2030,9,0),IF(Mitarbeiter!$D263="",DATE(2030,9,0),Mitarbeiter!$D263),TODAY()))-(MAX(DATE(2030,8,1),Mitarbeiter!$C263))+1),MAX(0,NETWORKDAYS(MAX(DATE(2030,8,1),Mitarbeiter!$C263),MIN(DATE(2030,9,0),IF(Mitarbeiter!$D263="",DATE(2030,9,0),Mitarbeiter!$D263),TODAY()),Einstellungen!$F$13:$F$67)))*N(Mitarbeiter!$E263)/IF(Einstellungen!$C$11="7 Tage",7,5),N('Ist-Stunden'!BI263)+(N(Krankheitstage!DF263)+N(Krankheitstage!DR263))*N($C263))))</f>
        <v/>
      </c>
      <c r="CN263" s="76">
        <f>IF($B263="",0,IF(Einstellungen!$C$10="Ja",MAX(IF(Einstellungen!$C$11="7 Tage",MAX(0,(MIN(DATE(2030,10,0),IF(Mitarbeiter!$D263="",DATE(2030,10,0),Mitarbeiter!$D263),TODAY()))-(MAX(DATE(2030,9,1),Mitarbeiter!$C263))+1),MAX(0,NETWORKDAYS(MAX(DATE(2030,9,1),Mitarbeiter!$C263),MIN(DATE(2030,10,0),IF(Mitarbeiter!$D263="",DATE(2030,10,0),Mitarbeiter!$D263),TODAY()),Einstellungen!$F$13:$F$67)))*N(Mitarbeiter!$E263)/IF(Einstellungen!$C$11="7 Tage",7,5),N('Ist-Stunden'!BJ263)),MAX(IF(Einstellungen!$C$11="7 Tage",MAX(0,(MIN(DATE(2030,10,0),IF(Mitarbeiter!$D263="",DATE(2030,10,0),Mitarbeiter!$D263),TODAY()))-(MAX(DATE(2030,9,1),Mitarbeiter!$C263))+1),MAX(0,NETWORKDAYS(MAX(DATE(2030,9,1),Mitarbeiter!$C263),MIN(DATE(2030,10,0),IF(Mitarbeiter!$D263="",DATE(2030,10,0),Mitarbeiter!$D263),TODAY()),Einstellungen!$F$13:$F$67)))*N(Mitarbeiter!$E263)/IF(Einstellungen!$C$11="7 Tage",7,5),N('Ist-Stunden'!BJ263)+(N(Krankheitstage!DG263)+N(Krankheitstage!DS263))*N($C263))))</f>
        <v/>
      </c>
      <c r="CO263" s="76">
        <f>IF($B263="",0,IF(Einstellungen!$C$10="Ja",MAX(IF(Einstellungen!$C$11="7 Tage",MAX(0,(MIN(DATE(2030,11,0),IF(Mitarbeiter!$D263="",DATE(2030,11,0),Mitarbeiter!$D263),TODAY()))-(MAX(DATE(2030,10,1),Mitarbeiter!$C263))+1),MAX(0,NETWORKDAYS(MAX(DATE(2030,10,1),Mitarbeiter!$C263),MIN(DATE(2030,11,0),IF(Mitarbeiter!$D263="",DATE(2030,11,0),Mitarbeiter!$D263),TODAY()),Einstellungen!$F$13:$F$67)))*N(Mitarbeiter!$E263)/IF(Einstellungen!$C$11="7 Tage",7,5),N('Ist-Stunden'!BK263)),MAX(IF(Einstellungen!$C$11="7 Tage",MAX(0,(MIN(DATE(2030,11,0),IF(Mitarbeiter!$D263="",DATE(2030,11,0),Mitarbeiter!$D263),TODAY()))-(MAX(DATE(2030,10,1),Mitarbeiter!$C263))+1),MAX(0,NETWORKDAYS(MAX(DATE(2030,10,1),Mitarbeiter!$C263),MIN(DATE(2030,11,0),IF(Mitarbeiter!$D263="",DATE(2030,11,0),Mitarbeiter!$D263),TODAY()),Einstellungen!$F$13:$F$67)))*N(Mitarbeiter!$E263)/IF(Einstellungen!$C$11="7 Tage",7,5),N('Ist-Stunden'!BK263)+(N(Krankheitstage!DH263)+N(Krankheitstage!DT263))*N($C263))))</f>
        <v/>
      </c>
      <c r="CP263" s="76">
        <f>IF($B263="",0,IF(Einstellungen!$C$10="Ja",MAX(IF(Einstellungen!$C$11="7 Tage",MAX(0,(MIN(DATE(2030,12,0),IF(Mitarbeiter!$D263="",DATE(2030,12,0),Mitarbeiter!$D263),TODAY()))-(MAX(DATE(2030,11,1),Mitarbeiter!$C263))+1),MAX(0,NETWORKDAYS(MAX(DATE(2030,11,1),Mitarbeiter!$C263),MIN(DATE(2030,12,0),IF(Mitarbeiter!$D263="",DATE(2030,12,0),Mitarbeiter!$D263),TODAY()),Einstellungen!$F$13:$F$67)))*N(Mitarbeiter!$E263)/IF(Einstellungen!$C$11="7 Tage",7,5),N('Ist-Stunden'!BL263)),MAX(IF(Einstellungen!$C$11="7 Tage",MAX(0,(MIN(DATE(2030,12,0),IF(Mitarbeiter!$D263="",DATE(2030,12,0),Mitarbeiter!$D263),TODAY()))-(MAX(DATE(2030,11,1),Mitarbeiter!$C263))+1),MAX(0,NETWORKDAYS(MAX(DATE(2030,11,1),Mitarbeiter!$C263),MIN(DATE(2030,12,0),IF(Mitarbeiter!$D263="",DATE(2030,12,0),Mitarbeiter!$D263),TODAY()),Einstellungen!$F$13:$F$67)))*N(Mitarbeiter!$E263)/IF(Einstellungen!$C$11="7 Tage",7,5),N('Ist-Stunden'!BL263)+(N(Krankheitstage!DI263)+N(Krankheitstage!DU263))*N($C263))))</f>
        <v/>
      </c>
      <c r="CQ263" s="76">
        <f>IF($B263="",0,IF(Einstellungen!$C$10="Ja",MAX(IF(Einstellungen!$C$11="7 Tage",MAX(0,(MIN(DATE(2030,13,0),IF(Mitarbeiter!$D263="",DATE(2030,13,0),Mitarbeiter!$D263),TODAY()))-(MAX(DATE(2030,12,1),Mitarbeiter!$C263))+1),MAX(0,NETWORKDAYS(MAX(DATE(2030,12,1),Mitarbeiter!$C263),MIN(DATE(2030,13,0),IF(Mitarbeiter!$D263="",DATE(2030,13,0),Mitarbeiter!$D263),TODAY()),Einstellungen!$F$13:$F$67)))*N(Mitarbeiter!$E263)/IF(Einstellungen!$C$11="7 Tage",7,5),N('Ist-Stunden'!BM263)),MAX(IF(Einstellungen!$C$11="7 Tage",MAX(0,(MIN(DATE(2030,13,0),IF(Mitarbeiter!$D263="",DATE(2030,13,0),Mitarbeiter!$D263),TODAY()))-(MAX(DATE(2030,12,1),Mitarbeiter!$C263))+1),MAX(0,NETWORKDAYS(MAX(DATE(2030,12,1),Mitarbeiter!$C263),MIN(DATE(2030,13,0),IF(Mitarbeiter!$D263="",DATE(2030,13,0),Mitarbeiter!$D263),TODAY()),Einstellungen!$F$13:$F$67)))*N(Mitarbeiter!$E263)/IF(Einstellungen!$C$11="7 Tage",7,5),N('Ist-Stunden'!BM263)+(N(Krankheitstage!DJ263)+N(Krankheitstage!DV263))*N($C263))))</f>
        <v/>
      </c>
    </row>
    <row r="264">
      <c r="A264" s="73">
        <f>IF(Mitarbeiter!B264="","",Mitarbeiter!A264)</f>
        <v/>
      </c>
      <c r="B264" s="6">
        <f>IF(Mitarbeiter!B264="","",Mitarbeiter!B264)</f>
        <v/>
      </c>
      <c r="C264" s="74">
        <f>IF(Mitarbeiter!B264="","",Mitarbeiter!F264)</f>
        <v/>
      </c>
      <c r="D264" s="75">
        <f>N(INDEX(Krankheitstage!$G264:$DV264,1,(Einstellungen!$C$3-2026)*24+1))</f>
        <v/>
      </c>
      <c r="E264" s="75">
        <f>N(INDEX(Krankheitstage!$G264:$DV264,1,(Einstellungen!$C$3-2026)*24+2))</f>
        <v/>
      </c>
      <c r="F264" s="75">
        <f>N(INDEX(Krankheitstage!$G264:$DV264,1,(Einstellungen!$C$3-2026)*24+3))</f>
        <v/>
      </c>
      <c r="G264" s="75">
        <f>N(INDEX(Krankheitstage!$G264:$DV264,1,(Einstellungen!$C$3-2026)*24+4))</f>
        <v/>
      </c>
      <c r="H264" s="75">
        <f>N(INDEX(Krankheitstage!$G264:$DV264,1,(Einstellungen!$C$3-2026)*24+5))</f>
        <v/>
      </c>
      <c r="I264" s="75">
        <f>N(INDEX(Krankheitstage!$G264:$DV264,1,(Einstellungen!$C$3-2026)*24+6))</f>
        <v/>
      </c>
      <c r="J264" s="75">
        <f>N(INDEX(Krankheitstage!$G264:$DV264,1,(Einstellungen!$C$3-2026)*24+7))</f>
        <v/>
      </c>
      <c r="K264" s="75">
        <f>N(INDEX(Krankheitstage!$G264:$DV264,1,(Einstellungen!$C$3-2026)*24+8))</f>
        <v/>
      </c>
      <c r="L264" s="75">
        <f>N(INDEX(Krankheitstage!$G264:$DV264,1,(Einstellungen!$C$3-2026)*24+9))</f>
        <v/>
      </c>
      <c r="M264" s="75">
        <f>N(INDEX(Krankheitstage!$G264:$DV264,1,(Einstellungen!$C$3-2026)*24+10))</f>
        <v/>
      </c>
      <c r="N264" s="75">
        <f>N(INDEX(Krankheitstage!$G264:$DV264,1,(Einstellungen!$C$3-2026)*24+11))</f>
        <v/>
      </c>
      <c r="O264" s="75">
        <f>N(INDEX(Krankheitstage!$G264:$DV264,1,(Einstellungen!$C$3-2026)*24+12))</f>
        <v/>
      </c>
      <c r="P264" s="75">
        <f>IF($B264="","",SUM(D264:O264))</f>
        <v/>
      </c>
      <c r="Q264" s="75">
        <f>N(INDEX(Krankheitstage!$G264:$DV264,1,(Einstellungen!$C$3-2026)*24+13))</f>
        <v/>
      </c>
      <c r="R264" s="75">
        <f>N(INDEX(Krankheitstage!$G264:$DV264,1,(Einstellungen!$C$3-2026)*24+14))</f>
        <v/>
      </c>
      <c r="S264" s="75">
        <f>N(INDEX(Krankheitstage!$G264:$DV264,1,(Einstellungen!$C$3-2026)*24+15))</f>
        <v/>
      </c>
      <c r="T264" s="75">
        <f>N(INDEX(Krankheitstage!$G264:$DV264,1,(Einstellungen!$C$3-2026)*24+16))</f>
        <v/>
      </c>
      <c r="U264" s="75">
        <f>N(INDEX(Krankheitstage!$G264:$DV264,1,(Einstellungen!$C$3-2026)*24+17))</f>
        <v/>
      </c>
      <c r="V264" s="75">
        <f>N(INDEX(Krankheitstage!$G264:$DV264,1,(Einstellungen!$C$3-2026)*24+18))</f>
        <v/>
      </c>
      <c r="W264" s="75">
        <f>N(INDEX(Krankheitstage!$G264:$DV264,1,(Einstellungen!$C$3-2026)*24+19))</f>
        <v/>
      </c>
      <c r="X264" s="75">
        <f>N(INDEX(Krankheitstage!$G264:$DV264,1,(Einstellungen!$C$3-2026)*24+20))</f>
        <v/>
      </c>
      <c r="Y264" s="75">
        <f>N(INDEX(Krankheitstage!$G264:$DV264,1,(Einstellungen!$C$3-2026)*24+21))</f>
        <v/>
      </c>
      <c r="Z264" s="75">
        <f>N(INDEX(Krankheitstage!$G264:$DV264,1,(Einstellungen!$C$3-2026)*24+22))</f>
        <v/>
      </c>
      <c r="AA264" s="75">
        <f>N(INDEX(Krankheitstage!$G264:$DV264,1,(Einstellungen!$C$3-2026)*24+23))</f>
        <v/>
      </c>
      <c r="AB264" s="75">
        <f>N(INDEX(Krankheitstage!$G264:$DV264,1,(Einstellungen!$C$3-2026)*24+24))</f>
        <v/>
      </c>
      <c r="AC264" s="75">
        <f>IF($B264="","",SUM(Q264:AB264))</f>
        <v/>
      </c>
      <c r="AD264" s="75">
        <f>IF($B264="","",SUM(P264,AC264))</f>
        <v/>
      </c>
      <c r="AE264" s="76">
        <f>IF($B264="","",AD264*N(C264))</f>
        <v/>
      </c>
      <c r="AF264" s="75">
        <f>IF($B264="","",Krankheitstage!E264)</f>
        <v/>
      </c>
      <c r="AG264" s="76">
        <f>IF($B264="","",AF264*N(C264))</f>
        <v/>
      </c>
      <c r="AH264" s="76">
        <f>IF($B264="","",INDEX($AJ264:$CQ264,1,(Einstellungen!$C$3-2026)*12+1)+INDEX($AJ264:$CQ264,1,(Einstellungen!$C$3-2026)*12+2)+INDEX($AJ264:$CQ264,1,(Einstellungen!$C$3-2026)*12+3)+INDEX($AJ264:$CQ264,1,(Einstellungen!$C$3-2026)*12+4)+INDEX($AJ264:$CQ264,1,(Einstellungen!$C$3-2026)*12+5)+INDEX($AJ264:$CQ264,1,(Einstellungen!$C$3-2026)*12+6)+INDEX($AJ264:$CQ264,1,(Einstellungen!$C$3-2026)*12+7)+INDEX($AJ264:$CQ264,1,(Einstellungen!$C$3-2026)*12+8)+INDEX($AJ264:$CQ264,1,(Einstellungen!$C$3-2026)*12+9)+INDEX($AJ264:$CQ264,1,(Einstellungen!$C$3-2026)*12+10)+INDEX($AJ264:$CQ264,1,(Einstellungen!$C$3-2026)*12+11)+INDEX($AJ264:$CQ264,1,(Einstellungen!$C$3-2026)*12+12))</f>
        <v/>
      </c>
      <c r="AI264" s="76">
        <f>IF($B264="","",SUM($AJ264:$CQ264))</f>
        <v/>
      </c>
      <c r="AJ264" s="76">
        <f>IF($B264="",0,IF(Einstellungen!$C$10="Ja",MAX(IF(Einstellungen!$C$11="7 Tage",MAX(0,(MIN(DATE(2026,2,0),IF(Mitarbeiter!$D264="",DATE(2026,2,0),Mitarbeiter!$D264),TODAY()))-(MAX(DATE(2026,1,1),Mitarbeiter!$C264))+1),MAX(0,NETWORKDAYS(MAX(DATE(2026,1,1),Mitarbeiter!$C264),MIN(DATE(2026,2,0),IF(Mitarbeiter!$D264="",DATE(2026,2,0),Mitarbeiter!$D264),TODAY()),Einstellungen!$F$13:$F$67)))*N(Mitarbeiter!$E264)/IF(Einstellungen!$C$11="7 Tage",7,5),N('Ist-Stunden'!F264)),MAX(IF(Einstellungen!$C$11="7 Tage",MAX(0,(MIN(DATE(2026,2,0),IF(Mitarbeiter!$D264="",DATE(2026,2,0),Mitarbeiter!$D264),TODAY()))-(MAX(DATE(2026,1,1),Mitarbeiter!$C264))+1),MAX(0,NETWORKDAYS(MAX(DATE(2026,1,1),Mitarbeiter!$C264),MIN(DATE(2026,2,0),IF(Mitarbeiter!$D264="",DATE(2026,2,0),Mitarbeiter!$D264),TODAY()),Einstellungen!$F$13:$F$67)))*N(Mitarbeiter!$E264)/IF(Einstellungen!$C$11="7 Tage",7,5),N('Ist-Stunden'!F264)+(N(Krankheitstage!G264)+N(Krankheitstage!S264))*N($C264))))</f>
        <v/>
      </c>
      <c r="AK264" s="76">
        <f>IF($B264="",0,IF(Einstellungen!$C$10="Ja",MAX(IF(Einstellungen!$C$11="7 Tage",MAX(0,(MIN(DATE(2026,3,0),IF(Mitarbeiter!$D264="",DATE(2026,3,0),Mitarbeiter!$D264),TODAY()))-(MAX(DATE(2026,2,1),Mitarbeiter!$C264))+1),MAX(0,NETWORKDAYS(MAX(DATE(2026,2,1),Mitarbeiter!$C264),MIN(DATE(2026,3,0),IF(Mitarbeiter!$D264="",DATE(2026,3,0),Mitarbeiter!$D264),TODAY()),Einstellungen!$F$13:$F$67)))*N(Mitarbeiter!$E264)/IF(Einstellungen!$C$11="7 Tage",7,5),N('Ist-Stunden'!G264)),MAX(IF(Einstellungen!$C$11="7 Tage",MAX(0,(MIN(DATE(2026,3,0),IF(Mitarbeiter!$D264="",DATE(2026,3,0),Mitarbeiter!$D264),TODAY()))-(MAX(DATE(2026,2,1),Mitarbeiter!$C264))+1),MAX(0,NETWORKDAYS(MAX(DATE(2026,2,1),Mitarbeiter!$C264),MIN(DATE(2026,3,0),IF(Mitarbeiter!$D264="",DATE(2026,3,0),Mitarbeiter!$D264),TODAY()),Einstellungen!$F$13:$F$67)))*N(Mitarbeiter!$E264)/IF(Einstellungen!$C$11="7 Tage",7,5),N('Ist-Stunden'!G264)+(N(Krankheitstage!H264)+N(Krankheitstage!T264))*N($C264))))</f>
        <v/>
      </c>
      <c r="AL264" s="76">
        <f>IF($B264="",0,IF(Einstellungen!$C$10="Ja",MAX(IF(Einstellungen!$C$11="7 Tage",MAX(0,(MIN(DATE(2026,4,0),IF(Mitarbeiter!$D264="",DATE(2026,4,0),Mitarbeiter!$D264),TODAY()))-(MAX(DATE(2026,3,1),Mitarbeiter!$C264))+1),MAX(0,NETWORKDAYS(MAX(DATE(2026,3,1),Mitarbeiter!$C264),MIN(DATE(2026,4,0),IF(Mitarbeiter!$D264="",DATE(2026,4,0),Mitarbeiter!$D264),TODAY()),Einstellungen!$F$13:$F$67)))*N(Mitarbeiter!$E264)/IF(Einstellungen!$C$11="7 Tage",7,5),N('Ist-Stunden'!H264)),MAX(IF(Einstellungen!$C$11="7 Tage",MAX(0,(MIN(DATE(2026,4,0),IF(Mitarbeiter!$D264="",DATE(2026,4,0),Mitarbeiter!$D264),TODAY()))-(MAX(DATE(2026,3,1),Mitarbeiter!$C264))+1),MAX(0,NETWORKDAYS(MAX(DATE(2026,3,1),Mitarbeiter!$C264),MIN(DATE(2026,4,0),IF(Mitarbeiter!$D264="",DATE(2026,4,0),Mitarbeiter!$D264),TODAY()),Einstellungen!$F$13:$F$67)))*N(Mitarbeiter!$E264)/IF(Einstellungen!$C$11="7 Tage",7,5),N('Ist-Stunden'!H264)+(N(Krankheitstage!I264)+N(Krankheitstage!U264))*N($C264))))</f>
        <v/>
      </c>
      <c r="AM264" s="76">
        <f>IF($B264="",0,IF(Einstellungen!$C$10="Ja",MAX(IF(Einstellungen!$C$11="7 Tage",MAX(0,(MIN(DATE(2026,5,0),IF(Mitarbeiter!$D264="",DATE(2026,5,0),Mitarbeiter!$D264),TODAY()))-(MAX(DATE(2026,4,1),Mitarbeiter!$C264))+1),MAX(0,NETWORKDAYS(MAX(DATE(2026,4,1),Mitarbeiter!$C264),MIN(DATE(2026,5,0),IF(Mitarbeiter!$D264="",DATE(2026,5,0),Mitarbeiter!$D264),TODAY()),Einstellungen!$F$13:$F$67)))*N(Mitarbeiter!$E264)/IF(Einstellungen!$C$11="7 Tage",7,5),N('Ist-Stunden'!I264)),MAX(IF(Einstellungen!$C$11="7 Tage",MAX(0,(MIN(DATE(2026,5,0),IF(Mitarbeiter!$D264="",DATE(2026,5,0),Mitarbeiter!$D264),TODAY()))-(MAX(DATE(2026,4,1),Mitarbeiter!$C264))+1),MAX(0,NETWORKDAYS(MAX(DATE(2026,4,1),Mitarbeiter!$C264),MIN(DATE(2026,5,0),IF(Mitarbeiter!$D264="",DATE(2026,5,0),Mitarbeiter!$D264),TODAY()),Einstellungen!$F$13:$F$67)))*N(Mitarbeiter!$E264)/IF(Einstellungen!$C$11="7 Tage",7,5),N('Ist-Stunden'!I264)+(N(Krankheitstage!J264)+N(Krankheitstage!V264))*N($C264))))</f>
        <v/>
      </c>
      <c r="AN264" s="76">
        <f>IF($B264="",0,IF(Einstellungen!$C$10="Ja",MAX(IF(Einstellungen!$C$11="7 Tage",MAX(0,(MIN(DATE(2026,6,0),IF(Mitarbeiter!$D264="",DATE(2026,6,0),Mitarbeiter!$D264),TODAY()))-(MAX(DATE(2026,5,1),Mitarbeiter!$C264))+1),MAX(0,NETWORKDAYS(MAX(DATE(2026,5,1),Mitarbeiter!$C264),MIN(DATE(2026,6,0),IF(Mitarbeiter!$D264="",DATE(2026,6,0),Mitarbeiter!$D264),TODAY()),Einstellungen!$F$13:$F$67)))*N(Mitarbeiter!$E264)/IF(Einstellungen!$C$11="7 Tage",7,5),N('Ist-Stunden'!J264)),MAX(IF(Einstellungen!$C$11="7 Tage",MAX(0,(MIN(DATE(2026,6,0),IF(Mitarbeiter!$D264="",DATE(2026,6,0),Mitarbeiter!$D264),TODAY()))-(MAX(DATE(2026,5,1),Mitarbeiter!$C264))+1),MAX(0,NETWORKDAYS(MAX(DATE(2026,5,1),Mitarbeiter!$C264),MIN(DATE(2026,6,0),IF(Mitarbeiter!$D264="",DATE(2026,6,0),Mitarbeiter!$D264),TODAY()),Einstellungen!$F$13:$F$67)))*N(Mitarbeiter!$E264)/IF(Einstellungen!$C$11="7 Tage",7,5),N('Ist-Stunden'!J264)+(N(Krankheitstage!K264)+N(Krankheitstage!W264))*N($C264))))</f>
        <v/>
      </c>
      <c r="AO264" s="76">
        <f>IF($B264="",0,IF(Einstellungen!$C$10="Ja",MAX(IF(Einstellungen!$C$11="7 Tage",MAX(0,(MIN(DATE(2026,7,0),IF(Mitarbeiter!$D264="",DATE(2026,7,0),Mitarbeiter!$D264),TODAY()))-(MAX(DATE(2026,6,1),Mitarbeiter!$C264))+1),MAX(0,NETWORKDAYS(MAX(DATE(2026,6,1),Mitarbeiter!$C264),MIN(DATE(2026,7,0),IF(Mitarbeiter!$D264="",DATE(2026,7,0),Mitarbeiter!$D264),TODAY()),Einstellungen!$F$13:$F$67)))*N(Mitarbeiter!$E264)/IF(Einstellungen!$C$11="7 Tage",7,5),N('Ist-Stunden'!K264)),MAX(IF(Einstellungen!$C$11="7 Tage",MAX(0,(MIN(DATE(2026,7,0),IF(Mitarbeiter!$D264="",DATE(2026,7,0),Mitarbeiter!$D264),TODAY()))-(MAX(DATE(2026,6,1),Mitarbeiter!$C264))+1),MAX(0,NETWORKDAYS(MAX(DATE(2026,6,1),Mitarbeiter!$C264),MIN(DATE(2026,7,0),IF(Mitarbeiter!$D264="",DATE(2026,7,0),Mitarbeiter!$D264),TODAY()),Einstellungen!$F$13:$F$67)))*N(Mitarbeiter!$E264)/IF(Einstellungen!$C$11="7 Tage",7,5),N('Ist-Stunden'!K264)+(N(Krankheitstage!L264)+N(Krankheitstage!X264))*N($C264))))</f>
        <v/>
      </c>
      <c r="AP264" s="76">
        <f>IF($B264="",0,IF(Einstellungen!$C$10="Ja",MAX(IF(Einstellungen!$C$11="7 Tage",MAX(0,(MIN(DATE(2026,8,0),IF(Mitarbeiter!$D264="",DATE(2026,8,0),Mitarbeiter!$D264),TODAY()))-(MAX(DATE(2026,7,1),Mitarbeiter!$C264))+1),MAX(0,NETWORKDAYS(MAX(DATE(2026,7,1),Mitarbeiter!$C264),MIN(DATE(2026,8,0),IF(Mitarbeiter!$D264="",DATE(2026,8,0),Mitarbeiter!$D264),TODAY()),Einstellungen!$F$13:$F$67)))*N(Mitarbeiter!$E264)/IF(Einstellungen!$C$11="7 Tage",7,5),N('Ist-Stunden'!L264)),MAX(IF(Einstellungen!$C$11="7 Tage",MAX(0,(MIN(DATE(2026,8,0),IF(Mitarbeiter!$D264="",DATE(2026,8,0),Mitarbeiter!$D264),TODAY()))-(MAX(DATE(2026,7,1),Mitarbeiter!$C264))+1),MAX(0,NETWORKDAYS(MAX(DATE(2026,7,1),Mitarbeiter!$C264),MIN(DATE(2026,8,0),IF(Mitarbeiter!$D264="",DATE(2026,8,0),Mitarbeiter!$D264),TODAY()),Einstellungen!$F$13:$F$67)))*N(Mitarbeiter!$E264)/IF(Einstellungen!$C$11="7 Tage",7,5),N('Ist-Stunden'!L264)+(N(Krankheitstage!M264)+N(Krankheitstage!Y264))*N($C264))))</f>
        <v/>
      </c>
      <c r="AQ264" s="76">
        <f>IF($B264="",0,IF(Einstellungen!$C$10="Ja",MAX(IF(Einstellungen!$C$11="7 Tage",MAX(0,(MIN(DATE(2026,9,0),IF(Mitarbeiter!$D264="",DATE(2026,9,0),Mitarbeiter!$D264),TODAY()))-(MAX(DATE(2026,8,1),Mitarbeiter!$C264))+1),MAX(0,NETWORKDAYS(MAX(DATE(2026,8,1),Mitarbeiter!$C264),MIN(DATE(2026,9,0),IF(Mitarbeiter!$D264="",DATE(2026,9,0),Mitarbeiter!$D264),TODAY()),Einstellungen!$F$13:$F$67)))*N(Mitarbeiter!$E264)/IF(Einstellungen!$C$11="7 Tage",7,5),N('Ist-Stunden'!M264)),MAX(IF(Einstellungen!$C$11="7 Tage",MAX(0,(MIN(DATE(2026,9,0),IF(Mitarbeiter!$D264="",DATE(2026,9,0),Mitarbeiter!$D264),TODAY()))-(MAX(DATE(2026,8,1),Mitarbeiter!$C264))+1),MAX(0,NETWORKDAYS(MAX(DATE(2026,8,1),Mitarbeiter!$C264),MIN(DATE(2026,9,0),IF(Mitarbeiter!$D264="",DATE(2026,9,0),Mitarbeiter!$D264),TODAY()),Einstellungen!$F$13:$F$67)))*N(Mitarbeiter!$E264)/IF(Einstellungen!$C$11="7 Tage",7,5),N('Ist-Stunden'!M264)+(N(Krankheitstage!N264)+N(Krankheitstage!Z264))*N($C264))))</f>
        <v/>
      </c>
      <c r="AR264" s="76">
        <f>IF($B264="",0,IF(Einstellungen!$C$10="Ja",MAX(IF(Einstellungen!$C$11="7 Tage",MAX(0,(MIN(DATE(2026,10,0),IF(Mitarbeiter!$D264="",DATE(2026,10,0),Mitarbeiter!$D264),TODAY()))-(MAX(DATE(2026,9,1),Mitarbeiter!$C264))+1),MAX(0,NETWORKDAYS(MAX(DATE(2026,9,1),Mitarbeiter!$C264),MIN(DATE(2026,10,0),IF(Mitarbeiter!$D264="",DATE(2026,10,0),Mitarbeiter!$D264),TODAY()),Einstellungen!$F$13:$F$67)))*N(Mitarbeiter!$E264)/IF(Einstellungen!$C$11="7 Tage",7,5),N('Ist-Stunden'!N264)),MAX(IF(Einstellungen!$C$11="7 Tage",MAX(0,(MIN(DATE(2026,10,0),IF(Mitarbeiter!$D264="",DATE(2026,10,0),Mitarbeiter!$D264),TODAY()))-(MAX(DATE(2026,9,1),Mitarbeiter!$C264))+1),MAX(0,NETWORKDAYS(MAX(DATE(2026,9,1),Mitarbeiter!$C264),MIN(DATE(2026,10,0),IF(Mitarbeiter!$D264="",DATE(2026,10,0),Mitarbeiter!$D264),TODAY()),Einstellungen!$F$13:$F$67)))*N(Mitarbeiter!$E264)/IF(Einstellungen!$C$11="7 Tage",7,5),N('Ist-Stunden'!N264)+(N(Krankheitstage!O264)+N(Krankheitstage!AA264))*N($C264))))</f>
        <v/>
      </c>
      <c r="AS264" s="76">
        <f>IF($B264="",0,IF(Einstellungen!$C$10="Ja",MAX(IF(Einstellungen!$C$11="7 Tage",MAX(0,(MIN(DATE(2026,11,0),IF(Mitarbeiter!$D264="",DATE(2026,11,0),Mitarbeiter!$D264),TODAY()))-(MAX(DATE(2026,10,1),Mitarbeiter!$C264))+1),MAX(0,NETWORKDAYS(MAX(DATE(2026,10,1),Mitarbeiter!$C264),MIN(DATE(2026,11,0),IF(Mitarbeiter!$D264="",DATE(2026,11,0),Mitarbeiter!$D264),TODAY()),Einstellungen!$F$13:$F$67)))*N(Mitarbeiter!$E264)/IF(Einstellungen!$C$11="7 Tage",7,5),N('Ist-Stunden'!O264)),MAX(IF(Einstellungen!$C$11="7 Tage",MAX(0,(MIN(DATE(2026,11,0),IF(Mitarbeiter!$D264="",DATE(2026,11,0),Mitarbeiter!$D264),TODAY()))-(MAX(DATE(2026,10,1),Mitarbeiter!$C264))+1),MAX(0,NETWORKDAYS(MAX(DATE(2026,10,1),Mitarbeiter!$C264),MIN(DATE(2026,11,0),IF(Mitarbeiter!$D264="",DATE(2026,11,0),Mitarbeiter!$D264),TODAY()),Einstellungen!$F$13:$F$67)))*N(Mitarbeiter!$E264)/IF(Einstellungen!$C$11="7 Tage",7,5),N('Ist-Stunden'!O264)+(N(Krankheitstage!P264)+N(Krankheitstage!AB264))*N($C264))))</f>
        <v/>
      </c>
      <c r="AT264" s="76">
        <f>IF($B264="",0,IF(Einstellungen!$C$10="Ja",MAX(IF(Einstellungen!$C$11="7 Tage",MAX(0,(MIN(DATE(2026,12,0),IF(Mitarbeiter!$D264="",DATE(2026,12,0),Mitarbeiter!$D264),TODAY()))-(MAX(DATE(2026,11,1),Mitarbeiter!$C264))+1),MAX(0,NETWORKDAYS(MAX(DATE(2026,11,1),Mitarbeiter!$C264),MIN(DATE(2026,12,0),IF(Mitarbeiter!$D264="",DATE(2026,12,0),Mitarbeiter!$D264),TODAY()),Einstellungen!$F$13:$F$67)))*N(Mitarbeiter!$E264)/IF(Einstellungen!$C$11="7 Tage",7,5),N('Ist-Stunden'!P264)),MAX(IF(Einstellungen!$C$11="7 Tage",MAX(0,(MIN(DATE(2026,12,0),IF(Mitarbeiter!$D264="",DATE(2026,12,0),Mitarbeiter!$D264),TODAY()))-(MAX(DATE(2026,11,1),Mitarbeiter!$C264))+1),MAX(0,NETWORKDAYS(MAX(DATE(2026,11,1),Mitarbeiter!$C264),MIN(DATE(2026,12,0),IF(Mitarbeiter!$D264="",DATE(2026,12,0),Mitarbeiter!$D264),TODAY()),Einstellungen!$F$13:$F$67)))*N(Mitarbeiter!$E264)/IF(Einstellungen!$C$11="7 Tage",7,5),N('Ist-Stunden'!P264)+(N(Krankheitstage!Q264)+N(Krankheitstage!AC264))*N($C264))))</f>
        <v/>
      </c>
      <c r="AU264" s="76">
        <f>IF($B264="",0,IF(Einstellungen!$C$10="Ja",MAX(IF(Einstellungen!$C$11="7 Tage",MAX(0,(MIN(DATE(2026,13,0),IF(Mitarbeiter!$D264="",DATE(2026,13,0),Mitarbeiter!$D264),TODAY()))-(MAX(DATE(2026,12,1),Mitarbeiter!$C264))+1),MAX(0,NETWORKDAYS(MAX(DATE(2026,12,1),Mitarbeiter!$C264),MIN(DATE(2026,13,0),IF(Mitarbeiter!$D264="",DATE(2026,13,0),Mitarbeiter!$D264),TODAY()),Einstellungen!$F$13:$F$67)))*N(Mitarbeiter!$E264)/IF(Einstellungen!$C$11="7 Tage",7,5),N('Ist-Stunden'!Q264)),MAX(IF(Einstellungen!$C$11="7 Tage",MAX(0,(MIN(DATE(2026,13,0),IF(Mitarbeiter!$D264="",DATE(2026,13,0),Mitarbeiter!$D264),TODAY()))-(MAX(DATE(2026,12,1),Mitarbeiter!$C264))+1),MAX(0,NETWORKDAYS(MAX(DATE(2026,12,1),Mitarbeiter!$C264),MIN(DATE(2026,13,0),IF(Mitarbeiter!$D264="",DATE(2026,13,0),Mitarbeiter!$D264),TODAY()),Einstellungen!$F$13:$F$67)))*N(Mitarbeiter!$E264)/IF(Einstellungen!$C$11="7 Tage",7,5),N('Ist-Stunden'!Q264)+(N(Krankheitstage!R264)+N(Krankheitstage!AD264))*N($C264))))</f>
        <v/>
      </c>
      <c r="AV264" s="76">
        <f>IF($B264="",0,IF(Einstellungen!$C$10="Ja",MAX(IF(Einstellungen!$C$11="7 Tage",MAX(0,(MIN(DATE(2027,2,0),IF(Mitarbeiter!$D264="",DATE(2027,2,0),Mitarbeiter!$D264),TODAY()))-(MAX(DATE(2027,1,1),Mitarbeiter!$C264))+1),MAX(0,NETWORKDAYS(MAX(DATE(2027,1,1),Mitarbeiter!$C264),MIN(DATE(2027,2,0),IF(Mitarbeiter!$D264="",DATE(2027,2,0),Mitarbeiter!$D264),TODAY()),Einstellungen!$F$13:$F$67)))*N(Mitarbeiter!$E264)/IF(Einstellungen!$C$11="7 Tage",7,5),N('Ist-Stunden'!R264)),MAX(IF(Einstellungen!$C$11="7 Tage",MAX(0,(MIN(DATE(2027,2,0),IF(Mitarbeiter!$D264="",DATE(2027,2,0),Mitarbeiter!$D264),TODAY()))-(MAX(DATE(2027,1,1),Mitarbeiter!$C264))+1),MAX(0,NETWORKDAYS(MAX(DATE(2027,1,1),Mitarbeiter!$C264),MIN(DATE(2027,2,0),IF(Mitarbeiter!$D264="",DATE(2027,2,0),Mitarbeiter!$D264),TODAY()),Einstellungen!$F$13:$F$67)))*N(Mitarbeiter!$E264)/IF(Einstellungen!$C$11="7 Tage",7,5),N('Ist-Stunden'!R264)+(N(Krankheitstage!AE264)+N(Krankheitstage!AQ264))*N($C264))))</f>
        <v/>
      </c>
      <c r="AW264" s="76">
        <f>IF($B264="",0,IF(Einstellungen!$C$10="Ja",MAX(IF(Einstellungen!$C$11="7 Tage",MAX(0,(MIN(DATE(2027,3,0),IF(Mitarbeiter!$D264="",DATE(2027,3,0),Mitarbeiter!$D264),TODAY()))-(MAX(DATE(2027,2,1),Mitarbeiter!$C264))+1),MAX(0,NETWORKDAYS(MAX(DATE(2027,2,1),Mitarbeiter!$C264),MIN(DATE(2027,3,0),IF(Mitarbeiter!$D264="",DATE(2027,3,0),Mitarbeiter!$D264),TODAY()),Einstellungen!$F$13:$F$67)))*N(Mitarbeiter!$E264)/IF(Einstellungen!$C$11="7 Tage",7,5),N('Ist-Stunden'!S264)),MAX(IF(Einstellungen!$C$11="7 Tage",MAX(0,(MIN(DATE(2027,3,0),IF(Mitarbeiter!$D264="",DATE(2027,3,0),Mitarbeiter!$D264),TODAY()))-(MAX(DATE(2027,2,1),Mitarbeiter!$C264))+1),MAX(0,NETWORKDAYS(MAX(DATE(2027,2,1),Mitarbeiter!$C264),MIN(DATE(2027,3,0),IF(Mitarbeiter!$D264="",DATE(2027,3,0),Mitarbeiter!$D264),TODAY()),Einstellungen!$F$13:$F$67)))*N(Mitarbeiter!$E264)/IF(Einstellungen!$C$11="7 Tage",7,5),N('Ist-Stunden'!S264)+(N(Krankheitstage!AF264)+N(Krankheitstage!AR264))*N($C264))))</f>
        <v/>
      </c>
      <c r="AX264" s="76">
        <f>IF($B264="",0,IF(Einstellungen!$C$10="Ja",MAX(IF(Einstellungen!$C$11="7 Tage",MAX(0,(MIN(DATE(2027,4,0),IF(Mitarbeiter!$D264="",DATE(2027,4,0),Mitarbeiter!$D264),TODAY()))-(MAX(DATE(2027,3,1),Mitarbeiter!$C264))+1),MAX(0,NETWORKDAYS(MAX(DATE(2027,3,1),Mitarbeiter!$C264),MIN(DATE(2027,4,0),IF(Mitarbeiter!$D264="",DATE(2027,4,0),Mitarbeiter!$D264),TODAY()),Einstellungen!$F$13:$F$67)))*N(Mitarbeiter!$E264)/IF(Einstellungen!$C$11="7 Tage",7,5),N('Ist-Stunden'!T264)),MAX(IF(Einstellungen!$C$11="7 Tage",MAX(0,(MIN(DATE(2027,4,0),IF(Mitarbeiter!$D264="",DATE(2027,4,0),Mitarbeiter!$D264),TODAY()))-(MAX(DATE(2027,3,1),Mitarbeiter!$C264))+1),MAX(0,NETWORKDAYS(MAX(DATE(2027,3,1),Mitarbeiter!$C264),MIN(DATE(2027,4,0),IF(Mitarbeiter!$D264="",DATE(2027,4,0),Mitarbeiter!$D264),TODAY()),Einstellungen!$F$13:$F$67)))*N(Mitarbeiter!$E264)/IF(Einstellungen!$C$11="7 Tage",7,5),N('Ist-Stunden'!T264)+(N(Krankheitstage!AG264)+N(Krankheitstage!AS264))*N($C264))))</f>
        <v/>
      </c>
      <c r="AY264" s="76">
        <f>IF($B264="",0,IF(Einstellungen!$C$10="Ja",MAX(IF(Einstellungen!$C$11="7 Tage",MAX(0,(MIN(DATE(2027,5,0),IF(Mitarbeiter!$D264="",DATE(2027,5,0),Mitarbeiter!$D264),TODAY()))-(MAX(DATE(2027,4,1),Mitarbeiter!$C264))+1),MAX(0,NETWORKDAYS(MAX(DATE(2027,4,1),Mitarbeiter!$C264),MIN(DATE(2027,5,0),IF(Mitarbeiter!$D264="",DATE(2027,5,0),Mitarbeiter!$D264),TODAY()),Einstellungen!$F$13:$F$67)))*N(Mitarbeiter!$E264)/IF(Einstellungen!$C$11="7 Tage",7,5),N('Ist-Stunden'!U264)),MAX(IF(Einstellungen!$C$11="7 Tage",MAX(0,(MIN(DATE(2027,5,0),IF(Mitarbeiter!$D264="",DATE(2027,5,0),Mitarbeiter!$D264),TODAY()))-(MAX(DATE(2027,4,1),Mitarbeiter!$C264))+1),MAX(0,NETWORKDAYS(MAX(DATE(2027,4,1),Mitarbeiter!$C264),MIN(DATE(2027,5,0),IF(Mitarbeiter!$D264="",DATE(2027,5,0),Mitarbeiter!$D264),TODAY()),Einstellungen!$F$13:$F$67)))*N(Mitarbeiter!$E264)/IF(Einstellungen!$C$11="7 Tage",7,5),N('Ist-Stunden'!U264)+(N(Krankheitstage!AH264)+N(Krankheitstage!AT264))*N($C264))))</f>
        <v/>
      </c>
      <c r="AZ264" s="76">
        <f>IF($B264="",0,IF(Einstellungen!$C$10="Ja",MAX(IF(Einstellungen!$C$11="7 Tage",MAX(0,(MIN(DATE(2027,6,0),IF(Mitarbeiter!$D264="",DATE(2027,6,0),Mitarbeiter!$D264),TODAY()))-(MAX(DATE(2027,5,1),Mitarbeiter!$C264))+1),MAX(0,NETWORKDAYS(MAX(DATE(2027,5,1),Mitarbeiter!$C264),MIN(DATE(2027,6,0),IF(Mitarbeiter!$D264="",DATE(2027,6,0),Mitarbeiter!$D264),TODAY()),Einstellungen!$F$13:$F$67)))*N(Mitarbeiter!$E264)/IF(Einstellungen!$C$11="7 Tage",7,5),N('Ist-Stunden'!V264)),MAX(IF(Einstellungen!$C$11="7 Tage",MAX(0,(MIN(DATE(2027,6,0),IF(Mitarbeiter!$D264="",DATE(2027,6,0),Mitarbeiter!$D264),TODAY()))-(MAX(DATE(2027,5,1),Mitarbeiter!$C264))+1),MAX(0,NETWORKDAYS(MAX(DATE(2027,5,1),Mitarbeiter!$C264),MIN(DATE(2027,6,0),IF(Mitarbeiter!$D264="",DATE(2027,6,0),Mitarbeiter!$D264),TODAY()),Einstellungen!$F$13:$F$67)))*N(Mitarbeiter!$E264)/IF(Einstellungen!$C$11="7 Tage",7,5),N('Ist-Stunden'!V264)+(N(Krankheitstage!AI264)+N(Krankheitstage!AU264))*N($C264))))</f>
        <v/>
      </c>
      <c r="BA264" s="76">
        <f>IF($B264="",0,IF(Einstellungen!$C$10="Ja",MAX(IF(Einstellungen!$C$11="7 Tage",MAX(0,(MIN(DATE(2027,7,0),IF(Mitarbeiter!$D264="",DATE(2027,7,0),Mitarbeiter!$D264),TODAY()))-(MAX(DATE(2027,6,1),Mitarbeiter!$C264))+1),MAX(0,NETWORKDAYS(MAX(DATE(2027,6,1),Mitarbeiter!$C264),MIN(DATE(2027,7,0),IF(Mitarbeiter!$D264="",DATE(2027,7,0),Mitarbeiter!$D264),TODAY()),Einstellungen!$F$13:$F$67)))*N(Mitarbeiter!$E264)/IF(Einstellungen!$C$11="7 Tage",7,5),N('Ist-Stunden'!W264)),MAX(IF(Einstellungen!$C$11="7 Tage",MAX(0,(MIN(DATE(2027,7,0),IF(Mitarbeiter!$D264="",DATE(2027,7,0),Mitarbeiter!$D264),TODAY()))-(MAX(DATE(2027,6,1),Mitarbeiter!$C264))+1),MAX(0,NETWORKDAYS(MAX(DATE(2027,6,1),Mitarbeiter!$C264),MIN(DATE(2027,7,0),IF(Mitarbeiter!$D264="",DATE(2027,7,0),Mitarbeiter!$D264),TODAY()),Einstellungen!$F$13:$F$67)))*N(Mitarbeiter!$E264)/IF(Einstellungen!$C$11="7 Tage",7,5),N('Ist-Stunden'!W264)+(N(Krankheitstage!AJ264)+N(Krankheitstage!AV264))*N($C264))))</f>
        <v/>
      </c>
      <c r="BB264" s="76">
        <f>IF($B264="",0,IF(Einstellungen!$C$10="Ja",MAX(IF(Einstellungen!$C$11="7 Tage",MAX(0,(MIN(DATE(2027,8,0),IF(Mitarbeiter!$D264="",DATE(2027,8,0),Mitarbeiter!$D264),TODAY()))-(MAX(DATE(2027,7,1),Mitarbeiter!$C264))+1),MAX(0,NETWORKDAYS(MAX(DATE(2027,7,1),Mitarbeiter!$C264),MIN(DATE(2027,8,0),IF(Mitarbeiter!$D264="",DATE(2027,8,0),Mitarbeiter!$D264),TODAY()),Einstellungen!$F$13:$F$67)))*N(Mitarbeiter!$E264)/IF(Einstellungen!$C$11="7 Tage",7,5),N('Ist-Stunden'!X264)),MAX(IF(Einstellungen!$C$11="7 Tage",MAX(0,(MIN(DATE(2027,8,0),IF(Mitarbeiter!$D264="",DATE(2027,8,0),Mitarbeiter!$D264),TODAY()))-(MAX(DATE(2027,7,1),Mitarbeiter!$C264))+1),MAX(0,NETWORKDAYS(MAX(DATE(2027,7,1),Mitarbeiter!$C264),MIN(DATE(2027,8,0),IF(Mitarbeiter!$D264="",DATE(2027,8,0),Mitarbeiter!$D264),TODAY()),Einstellungen!$F$13:$F$67)))*N(Mitarbeiter!$E264)/IF(Einstellungen!$C$11="7 Tage",7,5),N('Ist-Stunden'!X264)+(N(Krankheitstage!AK264)+N(Krankheitstage!AW264))*N($C264))))</f>
        <v/>
      </c>
      <c r="BC264" s="76">
        <f>IF($B264="",0,IF(Einstellungen!$C$10="Ja",MAX(IF(Einstellungen!$C$11="7 Tage",MAX(0,(MIN(DATE(2027,9,0),IF(Mitarbeiter!$D264="",DATE(2027,9,0),Mitarbeiter!$D264),TODAY()))-(MAX(DATE(2027,8,1),Mitarbeiter!$C264))+1),MAX(0,NETWORKDAYS(MAX(DATE(2027,8,1),Mitarbeiter!$C264),MIN(DATE(2027,9,0),IF(Mitarbeiter!$D264="",DATE(2027,9,0),Mitarbeiter!$D264),TODAY()),Einstellungen!$F$13:$F$67)))*N(Mitarbeiter!$E264)/IF(Einstellungen!$C$11="7 Tage",7,5),N('Ist-Stunden'!Y264)),MAX(IF(Einstellungen!$C$11="7 Tage",MAX(0,(MIN(DATE(2027,9,0),IF(Mitarbeiter!$D264="",DATE(2027,9,0),Mitarbeiter!$D264),TODAY()))-(MAX(DATE(2027,8,1),Mitarbeiter!$C264))+1),MAX(0,NETWORKDAYS(MAX(DATE(2027,8,1),Mitarbeiter!$C264),MIN(DATE(2027,9,0),IF(Mitarbeiter!$D264="",DATE(2027,9,0),Mitarbeiter!$D264),TODAY()),Einstellungen!$F$13:$F$67)))*N(Mitarbeiter!$E264)/IF(Einstellungen!$C$11="7 Tage",7,5),N('Ist-Stunden'!Y264)+(N(Krankheitstage!AL264)+N(Krankheitstage!AX264))*N($C264))))</f>
        <v/>
      </c>
      <c r="BD264" s="76">
        <f>IF($B264="",0,IF(Einstellungen!$C$10="Ja",MAX(IF(Einstellungen!$C$11="7 Tage",MAX(0,(MIN(DATE(2027,10,0),IF(Mitarbeiter!$D264="",DATE(2027,10,0),Mitarbeiter!$D264),TODAY()))-(MAX(DATE(2027,9,1),Mitarbeiter!$C264))+1),MAX(0,NETWORKDAYS(MAX(DATE(2027,9,1),Mitarbeiter!$C264),MIN(DATE(2027,10,0),IF(Mitarbeiter!$D264="",DATE(2027,10,0),Mitarbeiter!$D264),TODAY()),Einstellungen!$F$13:$F$67)))*N(Mitarbeiter!$E264)/IF(Einstellungen!$C$11="7 Tage",7,5),N('Ist-Stunden'!Z264)),MAX(IF(Einstellungen!$C$11="7 Tage",MAX(0,(MIN(DATE(2027,10,0),IF(Mitarbeiter!$D264="",DATE(2027,10,0),Mitarbeiter!$D264),TODAY()))-(MAX(DATE(2027,9,1),Mitarbeiter!$C264))+1),MAX(0,NETWORKDAYS(MAX(DATE(2027,9,1),Mitarbeiter!$C264),MIN(DATE(2027,10,0),IF(Mitarbeiter!$D264="",DATE(2027,10,0),Mitarbeiter!$D264),TODAY()),Einstellungen!$F$13:$F$67)))*N(Mitarbeiter!$E264)/IF(Einstellungen!$C$11="7 Tage",7,5),N('Ist-Stunden'!Z264)+(N(Krankheitstage!AM264)+N(Krankheitstage!AY264))*N($C264))))</f>
        <v/>
      </c>
      <c r="BE264" s="76">
        <f>IF($B264="",0,IF(Einstellungen!$C$10="Ja",MAX(IF(Einstellungen!$C$11="7 Tage",MAX(0,(MIN(DATE(2027,11,0),IF(Mitarbeiter!$D264="",DATE(2027,11,0),Mitarbeiter!$D264),TODAY()))-(MAX(DATE(2027,10,1),Mitarbeiter!$C264))+1),MAX(0,NETWORKDAYS(MAX(DATE(2027,10,1),Mitarbeiter!$C264),MIN(DATE(2027,11,0),IF(Mitarbeiter!$D264="",DATE(2027,11,0),Mitarbeiter!$D264),TODAY()),Einstellungen!$F$13:$F$67)))*N(Mitarbeiter!$E264)/IF(Einstellungen!$C$11="7 Tage",7,5),N('Ist-Stunden'!AA264)),MAX(IF(Einstellungen!$C$11="7 Tage",MAX(0,(MIN(DATE(2027,11,0),IF(Mitarbeiter!$D264="",DATE(2027,11,0),Mitarbeiter!$D264),TODAY()))-(MAX(DATE(2027,10,1),Mitarbeiter!$C264))+1),MAX(0,NETWORKDAYS(MAX(DATE(2027,10,1),Mitarbeiter!$C264),MIN(DATE(2027,11,0),IF(Mitarbeiter!$D264="",DATE(2027,11,0),Mitarbeiter!$D264),TODAY()),Einstellungen!$F$13:$F$67)))*N(Mitarbeiter!$E264)/IF(Einstellungen!$C$11="7 Tage",7,5),N('Ist-Stunden'!AA264)+(N(Krankheitstage!AN264)+N(Krankheitstage!AZ264))*N($C264))))</f>
        <v/>
      </c>
      <c r="BF264" s="76">
        <f>IF($B264="",0,IF(Einstellungen!$C$10="Ja",MAX(IF(Einstellungen!$C$11="7 Tage",MAX(0,(MIN(DATE(2027,12,0),IF(Mitarbeiter!$D264="",DATE(2027,12,0),Mitarbeiter!$D264),TODAY()))-(MAX(DATE(2027,11,1),Mitarbeiter!$C264))+1),MAX(0,NETWORKDAYS(MAX(DATE(2027,11,1),Mitarbeiter!$C264),MIN(DATE(2027,12,0),IF(Mitarbeiter!$D264="",DATE(2027,12,0),Mitarbeiter!$D264),TODAY()),Einstellungen!$F$13:$F$67)))*N(Mitarbeiter!$E264)/IF(Einstellungen!$C$11="7 Tage",7,5),N('Ist-Stunden'!AB264)),MAX(IF(Einstellungen!$C$11="7 Tage",MAX(0,(MIN(DATE(2027,12,0),IF(Mitarbeiter!$D264="",DATE(2027,12,0),Mitarbeiter!$D264),TODAY()))-(MAX(DATE(2027,11,1),Mitarbeiter!$C264))+1),MAX(0,NETWORKDAYS(MAX(DATE(2027,11,1),Mitarbeiter!$C264),MIN(DATE(2027,12,0),IF(Mitarbeiter!$D264="",DATE(2027,12,0),Mitarbeiter!$D264),TODAY()),Einstellungen!$F$13:$F$67)))*N(Mitarbeiter!$E264)/IF(Einstellungen!$C$11="7 Tage",7,5),N('Ist-Stunden'!AB264)+(N(Krankheitstage!AO264)+N(Krankheitstage!BA264))*N($C264))))</f>
        <v/>
      </c>
      <c r="BG264" s="76">
        <f>IF($B264="",0,IF(Einstellungen!$C$10="Ja",MAX(IF(Einstellungen!$C$11="7 Tage",MAX(0,(MIN(DATE(2027,13,0),IF(Mitarbeiter!$D264="",DATE(2027,13,0),Mitarbeiter!$D264),TODAY()))-(MAX(DATE(2027,12,1),Mitarbeiter!$C264))+1),MAX(0,NETWORKDAYS(MAX(DATE(2027,12,1),Mitarbeiter!$C264),MIN(DATE(2027,13,0),IF(Mitarbeiter!$D264="",DATE(2027,13,0),Mitarbeiter!$D264),TODAY()),Einstellungen!$F$13:$F$67)))*N(Mitarbeiter!$E264)/IF(Einstellungen!$C$11="7 Tage",7,5),N('Ist-Stunden'!AC264)),MAX(IF(Einstellungen!$C$11="7 Tage",MAX(0,(MIN(DATE(2027,13,0),IF(Mitarbeiter!$D264="",DATE(2027,13,0),Mitarbeiter!$D264),TODAY()))-(MAX(DATE(2027,12,1),Mitarbeiter!$C264))+1),MAX(0,NETWORKDAYS(MAX(DATE(2027,12,1),Mitarbeiter!$C264),MIN(DATE(2027,13,0),IF(Mitarbeiter!$D264="",DATE(2027,13,0),Mitarbeiter!$D264),TODAY()),Einstellungen!$F$13:$F$67)))*N(Mitarbeiter!$E264)/IF(Einstellungen!$C$11="7 Tage",7,5),N('Ist-Stunden'!AC264)+(N(Krankheitstage!AP264)+N(Krankheitstage!BB264))*N($C264))))</f>
        <v/>
      </c>
      <c r="BH264" s="76">
        <f>IF($B264="",0,IF(Einstellungen!$C$10="Ja",MAX(IF(Einstellungen!$C$11="7 Tage",MAX(0,(MIN(DATE(2028,2,0),IF(Mitarbeiter!$D264="",DATE(2028,2,0),Mitarbeiter!$D264),TODAY()))-(MAX(DATE(2028,1,1),Mitarbeiter!$C264))+1),MAX(0,NETWORKDAYS(MAX(DATE(2028,1,1),Mitarbeiter!$C264),MIN(DATE(2028,2,0),IF(Mitarbeiter!$D264="",DATE(2028,2,0),Mitarbeiter!$D264),TODAY()),Einstellungen!$F$13:$F$67)))*N(Mitarbeiter!$E264)/IF(Einstellungen!$C$11="7 Tage",7,5),N('Ist-Stunden'!AD264)),MAX(IF(Einstellungen!$C$11="7 Tage",MAX(0,(MIN(DATE(2028,2,0),IF(Mitarbeiter!$D264="",DATE(2028,2,0),Mitarbeiter!$D264),TODAY()))-(MAX(DATE(2028,1,1),Mitarbeiter!$C264))+1),MAX(0,NETWORKDAYS(MAX(DATE(2028,1,1),Mitarbeiter!$C264),MIN(DATE(2028,2,0),IF(Mitarbeiter!$D264="",DATE(2028,2,0),Mitarbeiter!$D264),TODAY()),Einstellungen!$F$13:$F$67)))*N(Mitarbeiter!$E264)/IF(Einstellungen!$C$11="7 Tage",7,5),N('Ist-Stunden'!AD264)+(N(Krankheitstage!BC264)+N(Krankheitstage!BO264))*N($C264))))</f>
        <v/>
      </c>
      <c r="BI264" s="76">
        <f>IF($B264="",0,IF(Einstellungen!$C$10="Ja",MAX(IF(Einstellungen!$C$11="7 Tage",MAX(0,(MIN(DATE(2028,3,0),IF(Mitarbeiter!$D264="",DATE(2028,3,0),Mitarbeiter!$D264),TODAY()))-(MAX(DATE(2028,2,1),Mitarbeiter!$C264))+1),MAX(0,NETWORKDAYS(MAX(DATE(2028,2,1),Mitarbeiter!$C264),MIN(DATE(2028,3,0),IF(Mitarbeiter!$D264="",DATE(2028,3,0),Mitarbeiter!$D264),TODAY()),Einstellungen!$F$13:$F$67)))*N(Mitarbeiter!$E264)/IF(Einstellungen!$C$11="7 Tage",7,5),N('Ist-Stunden'!AE264)),MAX(IF(Einstellungen!$C$11="7 Tage",MAX(0,(MIN(DATE(2028,3,0),IF(Mitarbeiter!$D264="",DATE(2028,3,0),Mitarbeiter!$D264),TODAY()))-(MAX(DATE(2028,2,1),Mitarbeiter!$C264))+1),MAX(0,NETWORKDAYS(MAX(DATE(2028,2,1),Mitarbeiter!$C264),MIN(DATE(2028,3,0),IF(Mitarbeiter!$D264="",DATE(2028,3,0),Mitarbeiter!$D264),TODAY()),Einstellungen!$F$13:$F$67)))*N(Mitarbeiter!$E264)/IF(Einstellungen!$C$11="7 Tage",7,5),N('Ist-Stunden'!AE264)+(N(Krankheitstage!BD264)+N(Krankheitstage!BP264))*N($C264))))</f>
        <v/>
      </c>
      <c r="BJ264" s="76">
        <f>IF($B264="",0,IF(Einstellungen!$C$10="Ja",MAX(IF(Einstellungen!$C$11="7 Tage",MAX(0,(MIN(DATE(2028,4,0),IF(Mitarbeiter!$D264="",DATE(2028,4,0),Mitarbeiter!$D264),TODAY()))-(MAX(DATE(2028,3,1),Mitarbeiter!$C264))+1),MAX(0,NETWORKDAYS(MAX(DATE(2028,3,1),Mitarbeiter!$C264),MIN(DATE(2028,4,0),IF(Mitarbeiter!$D264="",DATE(2028,4,0),Mitarbeiter!$D264),TODAY()),Einstellungen!$F$13:$F$67)))*N(Mitarbeiter!$E264)/IF(Einstellungen!$C$11="7 Tage",7,5),N('Ist-Stunden'!AF264)),MAX(IF(Einstellungen!$C$11="7 Tage",MAX(0,(MIN(DATE(2028,4,0),IF(Mitarbeiter!$D264="",DATE(2028,4,0),Mitarbeiter!$D264),TODAY()))-(MAX(DATE(2028,3,1),Mitarbeiter!$C264))+1),MAX(0,NETWORKDAYS(MAX(DATE(2028,3,1),Mitarbeiter!$C264),MIN(DATE(2028,4,0),IF(Mitarbeiter!$D264="",DATE(2028,4,0),Mitarbeiter!$D264),TODAY()),Einstellungen!$F$13:$F$67)))*N(Mitarbeiter!$E264)/IF(Einstellungen!$C$11="7 Tage",7,5),N('Ist-Stunden'!AF264)+(N(Krankheitstage!BE264)+N(Krankheitstage!BQ264))*N($C264))))</f>
        <v/>
      </c>
      <c r="BK264" s="76">
        <f>IF($B264="",0,IF(Einstellungen!$C$10="Ja",MAX(IF(Einstellungen!$C$11="7 Tage",MAX(0,(MIN(DATE(2028,5,0),IF(Mitarbeiter!$D264="",DATE(2028,5,0),Mitarbeiter!$D264),TODAY()))-(MAX(DATE(2028,4,1),Mitarbeiter!$C264))+1),MAX(0,NETWORKDAYS(MAX(DATE(2028,4,1),Mitarbeiter!$C264),MIN(DATE(2028,5,0),IF(Mitarbeiter!$D264="",DATE(2028,5,0),Mitarbeiter!$D264),TODAY()),Einstellungen!$F$13:$F$67)))*N(Mitarbeiter!$E264)/IF(Einstellungen!$C$11="7 Tage",7,5),N('Ist-Stunden'!AG264)),MAX(IF(Einstellungen!$C$11="7 Tage",MAX(0,(MIN(DATE(2028,5,0),IF(Mitarbeiter!$D264="",DATE(2028,5,0),Mitarbeiter!$D264),TODAY()))-(MAX(DATE(2028,4,1),Mitarbeiter!$C264))+1),MAX(0,NETWORKDAYS(MAX(DATE(2028,4,1),Mitarbeiter!$C264),MIN(DATE(2028,5,0),IF(Mitarbeiter!$D264="",DATE(2028,5,0),Mitarbeiter!$D264),TODAY()),Einstellungen!$F$13:$F$67)))*N(Mitarbeiter!$E264)/IF(Einstellungen!$C$11="7 Tage",7,5),N('Ist-Stunden'!AG264)+(N(Krankheitstage!BF264)+N(Krankheitstage!BR264))*N($C264))))</f>
        <v/>
      </c>
      <c r="BL264" s="76">
        <f>IF($B264="",0,IF(Einstellungen!$C$10="Ja",MAX(IF(Einstellungen!$C$11="7 Tage",MAX(0,(MIN(DATE(2028,6,0),IF(Mitarbeiter!$D264="",DATE(2028,6,0),Mitarbeiter!$D264),TODAY()))-(MAX(DATE(2028,5,1),Mitarbeiter!$C264))+1),MAX(0,NETWORKDAYS(MAX(DATE(2028,5,1),Mitarbeiter!$C264),MIN(DATE(2028,6,0),IF(Mitarbeiter!$D264="",DATE(2028,6,0),Mitarbeiter!$D264),TODAY()),Einstellungen!$F$13:$F$67)))*N(Mitarbeiter!$E264)/IF(Einstellungen!$C$11="7 Tage",7,5),N('Ist-Stunden'!AH264)),MAX(IF(Einstellungen!$C$11="7 Tage",MAX(0,(MIN(DATE(2028,6,0),IF(Mitarbeiter!$D264="",DATE(2028,6,0),Mitarbeiter!$D264),TODAY()))-(MAX(DATE(2028,5,1),Mitarbeiter!$C264))+1),MAX(0,NETWORKDAYS(MAX(DATE(2028,5,1),Mitarbeiter!$C264),MIN(DATE(2028,6,0),IF(Mitarbeiter!$D264="",DATE(2028,6,0),Mitarbeiter!$D264),TODAY()),Einstellungen!$F$13:$F$67)))*N(Mitarbeiter!$E264)/IF(Einstellungen!$C$11="7 Tage",7,5),N('Ist-Stunden'!AH264)+(N(Krankheitstage!BG264)+N(Krankheitstage!BS264))*N($C264))))</f>
        <v/>
      </c>
      <c r="BM264" s="76">
        <f>IF($B264="",0,IF(Einstellungen!$C$10="Ja",MAX(IF(Einstellungen!$C$11="7 Tage",MAX(0,(MIN(DATE(2028,7,0),IF(Mitarbeiter!$D264="",DATE(2028,7,0),Mitarbeiter!$D264),TODAY()))-(MAX(DATE(2028,6,1),Mitarbeiter!$C264))+1),MAX(0,NETWORKDAYS(MAX(DATE(2028,6,1),Mitarbeiter!$C264),MIN(DATE(2028,7,0),IF(Mitarbeiter!$D264="",DATE(2028,7,0),Mitarbeiter!$D264),TODAY()),Einstellungen!$F$13:$F$67)))*N(Mitarbeiter!$E264)/IF(Einstellungen!$C$11="7 Tage",7,5),N('Ist-Stunden'!AI264)),MAX(IF(Einstellungen!$C$11="7 Tage",MAX(0,(MIN(DATE(2028,7,0),IF(Mitarbeiter!$D264="",DATE(2028,7,0),Mitarbeiter!$D264),TODAY()))-(MAX(DATE(2028,6,1),Mitarbeiter!$C264))+1),MAX(0,NETWORKDAYS(MAX(DATE(2028,6,1),Mitarbeiter!$C264),MIN(DATE(2028,7,0),IF(Mitarbeiter!$D264="",DATE(2028,7,0),Mitarbeiter!$D264),TODAY()),Einstellungen!$F$13:$F$67)))*N(Mitarbeiter!$E264)/IF(Einstellungen!$C$11="7 Tage",7,5),N('Ist-Stunden'!AI264)+(N(Krankheitstage!BH264)+N(Krankheitstage!BT264))*N($C264))))</f>
        <v/>
      </c>
      <c r="BN264" s="76">
        <f>IF($B264="",0,IF(Einstellungen!$C$10="Ja",MAX(IF(Einstellungen!$C$11="7 Tage",MAX(0,(MIN(DATE(2028,8,0),IF(Mitarbeiter!$D264="",DATE(2028,8,0),Mitarbeiter!$D264),TODAY()))-(MAX(DATE(2028,7,1),Mitarbeiter!$C264))+1),MAX(0,NETWORKDAYS(MAX(DATE(2028,7,1),Mitarbeiter!$C264),MIN(DATE(2028,8,0),IF(Mitarbeiter!$D264="",DATE(2028,8,0),Mitarbeiter!$D264),TODAY()),Einstellungen!$F$13:$F$67)))*N(Mitarbeiter!$E264)/IF(Einstellungen!$C$11="7 Tage",7,5),N('Ist-Stunden'!AJ264)),MAX(IF(Einstellungen!$C$11="7 Tage",MAX(0,(MIN(DATE(2028,8,0),IF(Mitarbeiter!$D264="",DATE(2028,8,0),Mitarbeiter!$D264),TODAY()))-(MAX(DATE(2028,7,1),Mitarbeiter!$C264))+1),MAX(0,NETWORKDAYS(MAX(DATE(2028,7,1),Mitarbeiter!$C264),MIN(DATE(2028,8,0),IF(Mitarbeiter!$D264="",DATE(2028,8,0),Mitarbeiter!$D264),TODAY()),Einstellungen!$F$13:$F$67)))*N(Mitarbeiter!$E264)/IF(Einstellungen!$C$11="7 Tage",7,5),N('Ist-Stunden'!AJ264)+(N(Krankheitstage!BI264)+N(Krankheitstage!BU264))*N($C264))))</f>
        <v/>
      </c>
      <c r="BO264" s="76">
        <f>IF($B264="",0,IF(Einstellungen!$C$10="Ja",MAX(IF(Einstellungen!$C$11="7 Tage",MAX(0,(MIN(DATE(2028,9,0),IF(Mitarbeiter!$D264="",DATE(2028,9,0),Mitarbeiter!$D264),TODAY()))-(MAX(DATE(2028,8,1),Mitarbeiter!$C264))+1),MAX(0,NETWORKDAYS(MAX(DATE(2028,8,1),Mitarbeiter!$C264),MIN(DATE(2028,9,0),IF(Mitarbeiter!$D264="",DATE(2028,9,0),Mitarbeiter!$D264),TODAY()),Einstellungen!$F$13:$F$67)))*N(Mitarbeiter!$E264)/IF(Einstellungen!$C$11="7 Tage",7,5),N('Ist-Stunden'!AK264)),MAX(IF(Einstellungen!$C$11="7 Tage",MAX(0,(MIN(DATE(2028,9,0),IF(Mitarbeiter!$D264="",DATE(2028,9,0),Mitarbeiter!$D264),TODAY()))-(MAX(DATE(2028,8,1),Mitarbeiter!$C264))+1),MAX(0,NETWORKDAYS(MAX(DATE(2028,8,1),Mitarbeiter!$C264),MIN(DATE(2028,9,0),IF(Mitarbeiter!$D264="",DATE(2028,9,0),Mitarbeiter!$D264),TODAY()),Einstellungen!$F$13:$F$67)))*N(Mitarbeiter!$E264)/IF(Einstellungen!$C$11="7 Tage",7,5),N('Ist-Stunden'!AK264)+(N(Krankheitstage!BJ264)+N(Krankheitstage!BV264))*N($C264))))</f>
        <v/>
      </c>
      <c r="BP264" s="76">
        <f>IF($B264="",0,IF(Einstellungen!$C$10="Ja",MAX(IF(Einstellungen!$C$11="7 Tage",MAX(0,(MIN(DATE(2028,10,0),IF(Mitarbeiter!$D264="",DATE(2028,10,0),Mitarbeiter!$D264),TODAY()))-(MAX(DATE(2028,9,1),Mitarbeiter!$C264))+1),MAX(0,NETWORKDAYS(MAX(DATE(2028,9,1),Mitarbeiter!$C264),MIN(DATE(2028,10,0),IF(Mitarbeiter!$D264="",DATE(2028,10,0),Mitarbeiter!$D264),TODAY()),Einstellungen!$F$13:$F$67)))*N(Mitarbeiter!$E264)/IF(Einstellungen!$C$11="7 Tage",7,5),N('Ist-Stunden'!AL264)),MAX(IF(Einstellungen!$C$11="7 Tage",MAX(0,(MIN(DATE(2028,10,0),IF(Mitarbeiter!$D264="",DATE(2028,10,0),Mitarbeiter!$D264),TODAY()))-(MAX(DATE(2028,9,1),Mitarbeiter!$C264))+1),MAX(0,NETWORKDAYS(MAX(DATE(2028,9,1),Mitarbeiter!$C264),MIN(DATE(2028,10,0),IF(Mitarbeiter!$D264="",DATE(2028,10,0),Mitarbeiter!$D264),TODAY()),Einstellungen!$F$13:$F$67)))*N(Mitarbeiter!$E264)/IF(Einstellungen!$C$11="7 Tage",7,5),N('Ist-Stunden'!AL264)+(N(Krankheitstage!BK264)+N(Krankheitstage!BW264))*N($C264))))</f>
        <v/>
      </c>
      <c r="BQ264" s="76">
        <f>IF($B264="",0,IF(Einstellungen!$C$10="Ja",MAX(IF(Einstellungen!$C$11="7 Tage",MAX(0,(MIN(DATE(2028,11,0),IF(Mitarbeiter!$D264="",DATE(2028,11,0),Mitarbeiter!$D264),TODAY()))-(MAX(DATE(2028,10,1),Mitarbeiter!$C264))+1),MAX(0,NETWORKDAYS(MAX(DATE(2028,10,1),Mitarbeiter!$C264),MIN(DATE(2028,11,0),IF(Mitarbeiter!$D264="",DATE(2028,11,0),Mitarbeiter!$D264),TODAY()),Einstellungen!$F$13:$F$67)))*N(Mitarbeiter!$E264)/IF(Einstellungen!$C$11="7 Tage",7,5),N('Ist-Stunden'!AM264)),MAX(IF(Einstellungen!$C$11="7 Tage",MAX(0,(MIN(DATE(2028,11,0),IF(Mitarbeiter!$D264="",DATE(2028,11,0),Mitarbeiter!$D264),TODAY()))-(MAX(DATE(2028,10,1),Mitarbeiter!$C264))+1),MAX(0,NETWORKDAYS(MAX(DATE(2028,10,1),Mitarbeiter!$C264),MIN(DATE(2028,11,0),IF(Mitarbeiter!$D264="",DATE(2028,11,0),Mitarbeiter!$D264),TODAY()),Einstellungen!$F$13:$F$67)))*N(Mitarbeiter!$E264)/IF(Einstellungen!$C$11="7 Tage",7,5),N('Ist-Stunden'!AM264)+(N(Krankheitstage!BL264)+N(Krankheitstage!BX264))*N($C264))))</f>
        <v/>
      </c>
      <c r="BR264" s="76">
        <f>IF($B264="",0,IF(Einstellungen!$C$10="Ja",MAX(IF(Einstellungen!$C$11="7 Tage",MAX(0,(MIN(DATE(2028,12,0),IF(Mitarbeiter!$D264="",DATE(2028,12,0),Mitarbeiter!$D264),TODAY()))-(MAX(DATE(2028,11,1),Mitarbeiter!$C264))+1),MAX(0,NETWORKDAYS(MAX(DATE(2028,11,1),Mitarbeiter!$C264),MIN(DATE(2028,12,0),IF(Mitarbeiter!$D264="",DATE(2028,12,0),Mitarbeiter!$D264),TODAY()),Einstellungen!$F$13:$F$67)))*N(Mitarbeiter!$E264)/IF(Einstellungen!$C$11="7 Tage",7,5),N('Ist-Stunden'!AN264)),MAX(IF(Einstellungen!$C$11="7 Tage",MAX(0,(MIN(DATE(2028,12,0),IF(Mitarbeiter!$D264="",DATE(2028,12,0),Mitarbeiter!$D264),TODAY()))-(MAX(DATE(2028,11,1),Mitarbeiter!$C264))+1),MAX(0,NETWORKDAYS(MAX(DATE(2028,11,1),Mitarbeiter!$C264),MIN(DATE(2028,12,0),IF(Mitarbeiter!$D264="",DATE(2028,12,0),Mitarbeiter!$D264),TODAY()),Einstellungen!$F$13:$F$67)))*N(Mitarbeiter!$E264)/IF(Einstellungen!$C$11="7 Tage",7,5),N('Ist-Stunden'!AN264)+(N(Krankheitstage!BM264)+N(Krankheitstage!BY264))*N($C264))))</f>
        <v/>
      </c>
      <c r="BS264" s="76">
        <f>IF($B264="",0,IF(Einstellungen!$C$10="Ja",MAX(IF(Einstellungen!$C$11="7 Tage",MAX(0,(MIN(DATE(2028,13,0),IF(Mitarbeiter!$D264="",DATE(2028,13,0),Mitarbeiter!$D264),TODAY()))-(MAX(DATE(2028,12,1),Mitarbeiter!$C264))+1),MAX(0,NETWORKDAYS(MAX(DATE(2028,12,1),Mitarbeiter!$C264),MIN(DATE(2028,13,0),IF(Mitarbeiter!$D264="",DATE(2028,13,0),Mitarbeiter!$D264),TODAY()),Einstellungen!$F$13:$F$67)))*N(Mitarbeiter!$E264)/IF(Einstellungen!$C$11="7 Tage",7,5),N('Ist-Stunden'!AO264)),MAX(IF(Einstellungen!$C$11="7 Tage",MAX(0,(MIN(DATE(2028,13,0),IF(Mitarbeiter!$D264="",DATE(2028,13,0),Mitarbeiter!$D264),TODAY()))-(MAX(DATE(2028,12,1),Mitarbeiter!$C264))+1),MAX(0,NETWORKDAYS(MAX(DATE(2028,12,1),Mitarbeiter!$C264),MIN(DATE(2028,13,0),IF(Mitarbeiter!$D264="",DATE(2028,13,0),Mitarbeiter!$D264),TODAY()),Einstellungen!$F$13:$F$67)))*N(Mitarbeiter!$E264)/IF(Einstellungen!$C$11="7 Tage",7,5),N('Ist-Stunden'!AO264)+(N(Krankheitstage!BN264)+N(Krankheitstage!BZ264))*N($C264))))</f>
        <v/>
      </c>
      <c r="BT264" s="76">
        <f>IF($B264="",0,IF(Einstellungen!$C$10="Ja",MAX(IF(Einstellungen!$C$11="7 Tage",MAX(0,(MIN(DATE(2029,2,0),IF(Mitarbeiter!$D264="",DATE(2029,2,0),Mitarbeiter!$D264),TODAY()))-(MAX(DATE(2029,1,1),Mitarbeiter!$C264))+1),MAX(0,NETWORKDAYS(MAX(DATE(2029,1,1),Mitarbeiter!$C264),MIN(DATE(2029,2,0),IF(Mitarbeiter!$D264="",DATE(2029,2,0),Mitarbeiter!$D264),TODAY()),Einstellungen!$F$13:$F$67)))*N(Mitarbeiter!$E264)/IF(Einstellungen!$C$11="7 Tage",7,5),N('Ist-Stunden'!AP264)),MAX(IF(Einstellungen!$C$11="7 Tage",MAX(0,(MIN(DATE(2029,2,0),IF(Mitarbeiter!$D264="",DATE(2029,2,0),Mitarbeiter!$D264),TODAY()))-(MAX(DATE(2029,1,1),Mitarbeiter!$C264))+1),MAX(0,NETWORKDAYS(MAX(DATE(2029,1,1),Mitarbeiter!$C264),MIN(DATE(2029,2,0),IF(Mitarbeiter!$D264="",DATE(2029,2,0),Mitarbeiter!$D264),TODAY()),Einstellungen!$F$13:$F$67)))*N(Mitarbeiter!$E264)/IF(Einstellungen!$C$11="7 Tage",7,5),N('Ist-Stunden'!AP264)+(N(Krankheitstage!CA264)+N(Krankheitstage!CM264))*N($C264))))</f>
        <v/>
      </c>
      <c r="BU264" s="76">
        <f>IF($B264="",0,IF(Einstellungen!$C$10="Ja",MAX(IF(Einstellungen!$C$11="7 Tage",MAX(0,(MIN(DATE(2029,3,0),IF(Mitarbeiter!$D264="",DATE(2029,3,0),Mitarbeiter!$D264),TODAY()))-(MAX(DATE(2029,2,1),Mitarbeiter!$C264))+1),MAX(0,NETWORKDAYS(MAX(DATE(2029,2,1),Mitarbeiter!$C264),MIN(DATE(2029,3,0),IF(Mitarbeiter!$D264="",DATE(2029,3,0),Mitarbeiter!$D264),TODAY()),Einstellungen!$F$13:$F$67)))*N(Mitarbeiter!$E264)/IF(Einstellungen!$C$11="7 Tage",7,5),N('Ist-Stunden'!AQ264)),MAX(IF(Einstellungen!$C$11="7 Tage",MAX(0,(MIN(DATE(2029,3,0),IF(Mitarbeiter!$D264="",DATE(2029,3,0),Mitarbeiter!$D264),TODAY()))-(MAX(DATE(2029,2,1),Mitarbeiter!$C264))+1),MAX(0,NETWORKDAYS(MAX(DATE(2029,2,1),Mitarbeiter!$C264),MIN(DATE(2029,3,0),IF(Mitarbeiter!$D264="",DATE(2029,3,0),Mitarbeiter!$D264),TODAY()),Einstellungen!$F$13:$F$67)))*N(Mitarbeiter!$E264)/IF(Einstellungen!$C$11="7 Tage",7,5),N('Ist-Stunden'!AQ264)+(N(Krankheitstage!CB264)+N(Krankheitstage!CN264))*N($C264))))</f>
        <v/>
      </c>
      <c r="BV264" s="76">
        <f>IF($B264="",0,IF(Einstellungen!$C$10="Ja",MAX(IF(Einstellungen!$C$11="7 Tage",MAX(0,(MIN(DATE(2029,4,0),IF(Mitarbeiter!$D264="",DATE(2029,4,0),Mitarbeiter!$D264),TODAY()))-(MAX(DATE(2029,3,1),Mitarbeiter!$C264))+1),MAX(0,NETWORKDAYS(MAX(DATE(2029,3,1),Mitarbeiter!$C264),MIN(DATE(2029,4,0),IF(Mitarbeiter!$D264="",DATE(2029,4,0),Mitarbeiter!$D264),TODAY()),Einstellungen!$F$13:$F$67)))*N(Mitarbeiter!$E264)/IF(Einstellungen!$C$11="7 Tage",7,5),N('Ist-Stunden'!AR264)),MAX(IF(Einstellungen!$C$11="7 Tage",MAX(0,(MIN(DATE(2029,4,0),IF(Mitarbeiter!$D264="",DATE(2029,4,0),Mitarbeiter!$D264),TODAY()))-(MAX(DATE(2029,3,1),Mitarbeiter!$C264))+1),MAX(0,NETWORKDAYS(MAX(DATE(2029,3,1),Mitarbeiter!$C264),MIN(DATE(2029,4,0),IF(Mitarbeiter!$D264="",DATE(2029,4,0),Mitarbeiter!$D264),TODAY()),Einstellungen!$F$13:$F$67)))*N(Mitarbeiter!$E264)/IF(Einstellungen!$C$11="7 Tage",7,5),N('Ist-Stunden'!AR264)+(N(Krankheitstage!CC264)+N(Krankheitstage!CO264))*N($C264))))</f>
        <v/>
      </c>
      <c r="BW264" s="76">
        <f>IF($B264="",0,IF(Einstellungen!$C$10="Ja",MAX(IF(Einstellungen!$C$11="7 Tage",MAX(0,(MIN(DATE(2029,5,0),IF(Mitarbeiter!$D264="",DATE(2029,5,0),Mitarbeiter!$D264),TODAY()))-(MAX(DATE(2029,4,1),Mitarbeiter!$C264))+1),MAX(0,NETWORKDAYS(MAX(DATE(2029,4,1),Mitarbeiter!$C264),MIN(DATE(2029,5,0),IF(Mitarbeiter!$D264="",DATE(2029,5,0),Mitarbeiter!$D264),TODAY()),Einstellungen!$F$13:$F$67)))*N(Mitarbeiter!$E264)/IF(Einstellungen!$C$11="7 Tage",7,5),N('Ist-Stunden'!AS264)),MAX(IF(Einstellungen!$C$11="7 Tage",MAX(0,(MIN(DATE(2029,5,0),IF(Mitarbeiter!$D264="",DATE(2029,5,0),Mitarbeiter!$D264),TODAY()))-(MAX(DATE(2029,4,1),Mitarbeiter!$C264))+1),MAX(0,NETWORKDAYS(MAX(DATE(2029,4,1),Mitarbeiter!$C264),MIN(DATE(2029,5,0),IF(Mitarbeiter!$D264="",DATE(2029,5,0),Mitarbeiter!$D264),TODAY()),Einstellungen!$F$13:$F$67)))*N(Mitarbeiter!$E264)/IF(Einstellungen!$C$11="7 Tage",7,5),N('Ist-Stunden'!AS264)+(N(Krankheitstage!CD264)+N(Krankheitstage!CP264))*N($C264))))</f>
        <v/>
      </c>
      <c r="BX264" s="76">
        <f>IF($B264="",0,IF(Einstellungen!$C$10="Ja",MAX(IF(Einstellungen!$C$11="7 Tage",MAX(0,(MIN(DATE(2029,6,0),IF(Mitarbeiter!$D264="",DATE(2029,6,0),Mitarbeiter!$D264),TODAY()))-(MAX(DATE(2029,5,1),Mitarbeiter!$C264))+1),MAX(0,NETWORKDAYS(MAX(DATE(2029,5,1),Mitarbeiter!$C264),MIN(DATE(2029,6,0),IF(Mitarbeiter!$D264="",DATE(2029,6,0),Mitarbeiter!$D264),TODAY()),Einstellungen!$F$13:$F$67)))*N(Mitarbeiter!$E264)/IF(Einstellungen!$C$11="7 Tage",7,5),N('Ist-Stunden'!AT264)),MAX(IF(Einstellungen!$C$11="7 Tage",MAX(0,(MIN(DATE(2029,6,0),IF(Mitarbeiter!$D264="",DATE(2029,6,0),Mitarbeiter!$D264),TODAY()))-(MAX(DATE(2029,5,1),Mitarbeiter!$C264))+1),MAX(0,NETWORKDAYS(MAX(DATE(2029,5,1),Mitarbeiter!$C264),MIN(DATE(2029,6,0),IF(Mitarbeiter!$D264="",DATE(2029,6,0),Mitarbeiter!$D264),TODAY()),Einstellungen!$F$13:$F$67)))*N(Mitarbeiter!$E264)/IF(Einstellungen!$C$11="7 Tage",7,5),N('Ist-Stunden'!AT264)+(N(Krankheitstage!CE264)+N(Krankheitstage!CQ264))*N($C264))))</f>
        <v/>
      </c>
      <c r="BY264" s="76">
        <f>IF($B264="",0,IF(Einstellungen!$C$10="Ja",MAX(IF(Einstellungen!$C$11="7 Tage",MAX(0,(MIN(DATE(2029,7,0),IF(Mitarbeiter!$D264="",DATE(2029,7,0),Mitarbeiter!$D264),TODAY()))-(MAX(DATE(2029,6,1),Mitarbeiter!$C264))+1),MAX(0,NETWORKDAYS(MAX(DATE(2029,6,1),Mitarbeiter!$C264),MIN(DATE(2029,7,0),IF(Mitarbeiter!$D264="",DATE(2029,7,0),Mitarbeiter!$D264),TODAY()),Einstellungen!$F$13:$F$67)))*N(Mitarbeiter!$E264)/IF(Einstellungen!$C$11="7 Tage",7,5),N('Ist-Stunden'!AU264)),MAX(IF(Einstellungen!$C$11="7 Tage",MAX(0,(MIN(DATE(2029,7,0),IF(Mitarbeiter!$D264="",DATE(2029,7,0),Mitarbeiter!$D264),TODAY()))-(MAX(DATE(2029,6,1),Mitarbeiter!$C264))+1),MAX(0,NETWORKDAYS(MAX(DATE(2029,6,1),Mitarbeiter!$C264),MIN(DATE(2029,7,0),IF(Mitarbeiter!$D264="",DATE(2029,7,0),Mitarbeiter!$D264),TODAY()),Einstellungen!$F$13:$F$67)))*N(Mitarbeiter!$E264)/IF(Einstellungen!$C$11="7 Tage",7,5),N('Ist-Stunden'!AU264)+(N(Krankheitstage!CF264)+N(Krankheitstage!CR264))*N($C264))))</f>
        <v/>
      </c>
      <c r="BZ264" s="76">
        <f>IF($B264="",0,IF(Einstellungen!$C$10="Ja",MAX(IF(Einstellungen!$C$11="7 Tage",MAX(0,(MIN(DATE(2029,8,0),IF(Mitarbeiter!$D264="",DATE(2029,8,0),Mitarbeiter!$D264),TODAY()))-(MAX(DATE(2029,7,1),Mitarbeiter!$C264))+1),MAX(0,NETWORKDAYS(MAX(DATE(2029,7,1),Mitarbeiter!$C264),MIN(DATE(2029,8,0),IF(Mitarbeiter!$D264="",DATE(2029,8,0),Mitarbeiter!$D264),TODAY()),Einstellungen!$F$13:$F$67)))*N(Mitarbeiter!$E264)/IF(Einstellungen!$C$11="7 Tage",7,5),N('Ist-Stunden'!AV264)),MAX(IF(Einstellungen!$C$11="7 Tage",MAX(0,(MIN(DATE(2029,8,0),IF(Mitarbeiter!$D264="",DATE(2029,8,0),Mitarbeiter!$D264),TODAY()))-(MAX(DATE(2029,7,1),Mitarbeiter!$C264))+1),MAX(0,NETWORKDAYS(MAX(DATE(2029,7,1),Mitarbeiter!$C264),MIN(DATE(2029,8,0),IF(Mitarbeiter!$D264="",DATE(2029,8,0),Mitarbeiter!$D264),TODAY()),Einstellungen!$F$13:$F$67)))*N(Mitarbeiter!$E264)/IF(Einstellungen!$C$11="7 Tage",7,5),N('Ist-Stunden'!AV264)+(N(Krankheitstage!CG264)+N(Krankheitstage!CS264))*N($C264))))</f>
        <v/>
      </c>
      <c r="CA264" s="76">
        <f>IF($B264="",0,IF(Einstellungen!$C$10="Ja",MAX(IF(Einstellungen!$C$11="7 Tage",MAX(0,(MIN(DATE(2029,9,0),IF(Mitarbeiter!$D264="",DATE(2029,9,0),Mitarbeiter!$D264),TODAY()))-(MAX(DATE(2029,8,1),Mitarbeiter!$C264))+1),MAX(0,NETWORKDAYS(MAX(DATE(2029,8,1),Mitarbeiter!$C264),MIN(DATE(2029,9,0),IF(Mitarbeiter!$D264="",DATE(2029,9,0),Mitarbeiter!$D264),TODAY()),Einstellungen!$F$13:$F$67)))*N(Mitarbeiter!$E264)/IF(Einstellungen!$C$11="7 Tage",7,5),N('Ist-Stunden'!AW264)),MAX(IF(Einstellungen!$C$11="7 Tage",MAX(0,(MIN(DATE(2029,9,0),IF(Mitarbeiter!$D264="",DATE(2029,9,0),Mitarbeiter!$D264),TODAY()))-(MAX(DATE(2029,8,1),Mitarbeiter!$C264))+1),MAX(0,NETWORKDAYS(MAX(DATE(2029,8,1),Mitarbeiter!$C264),MIN(DATE(2029,9,0),IF(Mitarbeiter!$D264="",DATE(2029,9,0),Mitarbeiter!$D264),TODAY()),Einstellungen!$F$13:$F$67)))*N(Mitarbeiter!$E264)/IF(Einstellungen!$C$11="7 Tage",7,5),N('Ist-Stunden'!AW264)+(N(Krankheitstage!CH264)+N(Krankheitstage!CT264))*N($C264))))</f>
        <v/>
      </c>
      <c r="CB264" s="76">
        <f>IF($B264="",0,IF(Einstellungen!$C$10="Ja",MAX(IF(Einstellungen!$C$11="7 Tage",MAX(0,(MIN(DATE(2029,10,0),IF(Mitarbeiter!$D264="",DATE(2029,10,0),Mitarbeiter!$D264),TODAY()))-(MAX(DATE(2029,9,1),Mitarbeiter!$C264))+1),MAX(0,NETWORKDAYS(MAX(DATE(2029,9,1),Mitarbeiter!$C264),MIN(DATE(2029,10,0),IF(Mitarbeiter!$D264="",DATE(2029,10,0),Mitarbeiter!$D264),TODAY()),Einstellungen!$F$13:$F$67)))*N(Mitarbeiter!$E264)/IF(Einstellungen!$C$11="7 Tage",7,5),N('Ist-Stunden'!AX264)),MAX(IF(Einstellungen!$C$11="7 Tage",MAX(0,(MIN(DATE(2029,10,0),IF(Mitarbeiter!$D264="",DATE(2029,10,0),Mitarbeiter!$D264),TODAY()))-(MAX(DATE(2029,9,1),Mitarbeiter!$C264))+1),MAX(0,NETWORKDAYS(MAX(DATE(2029,9,1),Mitarbeiter!$C264),MIN(DATE(2029,10,0),IF(Mitarbeiter!$D264="",DATE(2029,10,0),Mitarbeiter!$D264),TODAY()),Einstellungen!$F$13:$F$67)))*N(Mitarbeiter!$E264)/IF(Einstellungen!$C$11="7 Tage",7,5),N('Ist-Stunden'!AX264)+(N(Krankheitstage!CI264)+N(Krankheitstage!CU264))*N($C264))))</f>
        <v/>
      </c>
      <c r="CC264" s="76">
        <f>IF($B264="",0,IF(Einstellungen!$C$10="Ja",MAX(IF(Einstellungen!$C$11="7 Tage",MAX(0,(MIN(DATE(2029,11,0),IF(Mitarbeiter!$D264="",DATE(2029,11,0),Mitarbeiter!$D264),TODAY()))-(MAX(DATE(2029,10,1),Mitarbeiter!$C264))+1),MAX(0,NETWORKDAYS(MAX(DATE(2029,10,1),Mitarbeiter!$C264),MIN(DATE(2029,11,0),IF(Mitarbeiter!$D264="",DATE(2029,11,0),Mitarbeiter!$D264),TODAY()),Einstellungen!$F$13:$F$67)))*N(Mitarbeiter!$E264)/IF(Einstellungen!$C$11="7 Tage",7,5),N('Ist-Stunden'!AY264)),MAX(IF(Einstellungen!$C$11="7 Tage",MAX(0,(MIN(DATE(2029,11,0),IF(Mitarbeiter!$D264="",DATE(2029,11,0),Mitarbeiter!$D264),TODAY()))-(MAX(DATE(2029,10,1),Mitarbeiter!$C264))+1),MAX(0,NETWORKDAYS(MAX(DATE(2029,10,1),Mitarbeiter!$C264),MIN(DATE(2029,11,0),IF(Mitarbeiter!$D264="",DATE(2029,11,0),Mitarbeiter!$D264),TODAY()),Einstellungen!$F$13:$F$67)))*N(Mitarbeiter!$E264)/IF(Einstellungen!$C$11="7 Tage",7,5),N('Ist-Stunden'!AY264)+(N(Krankheitstage!CJ264)+N(Krankheitstage!CV264))*N($C264))))</f>
        <v/>
      </c>
      <c r="CD264" s="76">
        <f>IF($B264="",0,IF(Einstellungen!$C$10="Ja",MAX(IF(Einstellungen!$C$11="7 Tage",MAX(0,(MIN(DATE(2029,12,0),IF(Mitarbeiter!$D264="",DATE(2029,12,0),Mitarbeiter!$D264),TODAY()))-(MAX(DATE(2029,11,1),Mitarbeiter!$C264))+1),MAX(0,NETWORKDAYS(MAX(DATE(2029,11,1),Mitarbeiter!$C264),MIN(DATE(2029,12,0),IF(Mitarbeiter!$D264="",DATE(2029,12,0),Mitarbeiter!$D264),TODAY()),Einstellungen!$F$13:$F$67)))*N(Mitarbeiter!$E264)/IF(Einstellungen!$C$11="7 Tage",7,5),N('Ist-Stunden'!AZ264)),MAX(IF(Einstellungen!$C$11="7 Tage",MAX(0,(MIN(DATE(2029,12,0),IF(Mitarbeiter!$D264="",DATE(2029,12,0),Mitarbeiter!$D264),TODAY()))-(MAX(DATE(2029,11,1),Mitarbeiter!$C264))+1),MAX(0,NETWORKDAYS(MAX(DATE(2029,11,1),Mitarbeiter!$C264),MIN(DATE(2029,12,0),IF(Mitarbeiter!$D264="",DATE(2029,12,0),Mitarbeiter!$D264),TODAY()),Einstellungen!$F$13:$F$67)))*N(Mitarbeiter!$E264)/IF(Einstellungen!$C$11="7 Tage",7,5),N('Ist-Stunden'!AZ264)+(N(Krankheitstage!CK264)+N(Krankheitstage!CW264))*N($C264))))</f>
        <v/>
      </c>
      <c r="CE264" s="76">
        <f>IF($B264="",0,IF(Einstellungen!$C$10="Ja",MAX(IF(Einstellungen!$C$11="7 Tage",MAX(0,(MIN(DATE(2029,13,0),IF(Mitarbeiter!$D264="",DATE(2029,13,0),Mitarbeiter!$D264),TODAY()))-(MAX(DATE(2029,12,1),Mitarbeiter!$C264))+1),MAX(0,NETWORKDAYS(MAX(DATE(2029,12,1),Mitarbeiter!$C264),MIN(DATE(2029,13,0),IF(Mitarbeiter!$D264="",DATE(2029,13,0),Mitarbeiter!$D264),TODAY()),Einstellungen!$F$13:$F$67)))*N(Mitarbeiter!$E264)/IF(Einstellungen!$C$11="7 Tage",7,5),N('Ist-Stunden'!BA264)),MAX(IF(Einstellungen!$C$11="7 Tage",MAX(0,(MIN(DATE(2029,13,0),IF(Mitarbeiter!$D264="",DATE(2029,13,0),Mitarbeiter!$D264),TODAY()))-(MAX(DATE(2029,12,1),Mitarbeiter!$C264))+1),MAX(0,NETWORKDAYS(MAX(DATE(2029,12,1),Mitarbeiter!$C264),MIN(DATE(2029,13,0),IF(Mitarbeiter!$D264="",DATE(2029,13,0),Mitarbeiter!$D264),TODAY()),Einstellungen!$F$13:$F$67)))*N(Mitarbeiter!$E264)/IF(Einstellungen!$C$11="7 Tage",7,5),N('Ist-Stunden'!BA264)+(N(Krankheitstage!CL264)+N(Krankheitstage!CX264))*N($C264))))</f>
        <v/>
      </c>
      <c r="CF264" s="76">
        <f>IF($B264="",0,IF(Einstellungen!$C$10="Ja",MAX(IF(Einstellungen!$C$11="7 Tage",MAX(0,(MIN(DATE(2030,2,0),IF(Mitarbeiter!$D264="",DATE(2030,2,0),Mitarbeiter!$D264),TODAY()))-(MAX(DATE(2030,1,1),Mitarbeiter!$C264))+1),MAX(0,NETWORKDAYS(MAX(DATE(2030,1,1),Mitarbeiter!$C264),MIN(DATE(2030,2,0),IF(Mitarbeiter!$D264="",DATE(2030,2,0),Mitarbeiter!$D264),TODAY()),Einstellungen!$F$13:$F$67)))*N(Mitarbeiter!$E264)/IF(Einstellungen!$C$11="7 Tage",7,5),N('Ist-Stunden'!BB264)),MAX(IF(Einstellungen!$C$11="7 Tage",MAX(0,(MIN(DATE(2030,2,0),IF(Mitarbeiter!$D264="",DATE(2030,2,0),Mitarbeiter!$D264),TODAY()))-(MAX(DATE(2030,1,1),Mitarbeiter!$C264))+1),MAX(0,NETWORKDAYS(MAX(DATE(2030,1,1),Mitarbeiter!$C264),MIN(DATE(2030,2,0),IF(Mitarbeiter!$D264="",DATE(2030,2,0),Mitarbeiter!$D264),TODAY()),Einstellungen!$F$13:$F$67)))*N(Mitarbeiter!$E264)/IF(Einstellungen!$C$11="7 Tage",7,5),N('Ist-Stunden'!BB264)+(N(Krankheitstage!CY264)+N(Krankheitstage!DK264))*N($C264))))</f>
        <v/>
      </c>
      <c r="CG264" s="76">
        <f>IF($B264="",0,IF(Einstellungen!$C$10="Ja",MAX(IF(Einstellungen!$C$11="7 Tage",MAX(0,(MIN(DATE(2030,3,0),IF(Mitarbeiter!$D264="",DATE(2030,3,0),Mitarbeiter!$D264),TODAY()))-(MAX(DATE(2030,2,1),Mitarbeiter!$C264))+1),MAX(0,NETWORKDAYS(MAX(DATE(2030,2,1),Mitarbeiter!$C264),MIN(DATE(2030,3,0),IF(Mitarbeiter!$D264="",DATE(2030,3,0),Mitarbeiter!$D264),TODAY()),Einstellungen!$F$13:$F$67)))*N(Mitarbeiter!$E264)/IF(Einstellungen!$C$11="7 Tage",7,5),N('Ist-Stunden'!BC264)),MAX(IF(Einstellungen!$C$11="7 Tage",MAX(0,(MIN(DATE(2030,3,0),IF(Mitarbeiter!$D264="",DATE(2030,3,0),Mitarbeiter!$D264),TODAY()))-(MAX(DATE(2030,2,1),Mitarbeiter!$C264))+1),MAX(0,NETWORKDAYS(MAX(DATE(2030,2,1),Mitarbeiter!$C264),MIN(DATE(2030,3,0),IF(Mitarbeiter!$D264="",DATE(2030,3,0),Mitarbeiter!$D264),TODAY()),Einstellungen!$F$13:$F$67)))*N(Mitarbeiter!$E264)/IF(Einstellungen!$C$11="7 Tage",7,5),N('Ist-Stunden'!BC264)+(N(Krankheitstage!CZ264)+N(Krankheitstage!DL264))*N($C264))))</f>
        <v/>
      </c>
      <c r="CH264" s="76">
        <f>IF($B264="",0,IF(Einstellungen!$C$10="Ja",MAX(IF(Einstellungen!$C$11="7 Tage",MAX(0,(MIN(DATE(2030,4,0),IF(Mitarbeiter!$D264="",DATE(2030,4,0),Mitarbeiter!$D264),TODAY()))-(MAX(DATE(2030,3,1),Mitarbeiter!$C264))+1),MAX(0,NETWORKDAYS(MAX(DATE(2030,3,1),Mitarbeiter!$C264),MIN(DATE(2030,4,0),IF(Mitarbeiter!$D264="",DATE(2030,4,0),Mitarbeiter!$D264),TODAY()),Einstellungen!$F$13:$F$67)))*N(Mitarbeiter!$E264)/IF(Einstellungen!$C$11="7 Tage",7,5),N('Ist-Stunden'!BD264)),MAX(IF(Einstellungen!$C$11="7 Tage",MAX(0,(MIN(DATE(2030,4,0),IF(Mitarbeiter!$D264="",DATE(2030,4,0),Mitarbeiter!$D264),TODAY()))-(MAX(DATE(2030,3,1),Mitarbeiter!$C264))+1),MAX(0,NETWORKDAYS(MAX(DATE(2030,3,1),Mitarbeiter!$C264),MIN(DATE(2030,4,0),IF(Mitarbeiter!$D264="",DATE(2030,4,0),Mitarbeiter!$D264),TODAY()),Einstellungen!$F$13:$F$67)))*N(Mitarbeiter!$E264)/IF(Einstellungen!$C$11="7 Tage",7,5),N('Ist-Stunden'!BD264)+(N(Krankheitstage!DA264)+N(Krankheitstage!DM264))*N($C264))))</f>
        <v/>
      </c>
      <c r="CI264" s="76">
        <f>IF($B264="",0,IF(Einstellungen!$C$10="Ja",MAX(IF(Einstellungen!$C$11="7 Tage",MAX(0,(MIN(DATE(2030,5,0),IF(Mitarbeiter!$D264="",DATE(2030,5,0),Mitarbeiter!$D264),TODAY()))-(MAX(DATE(2030,4,1),Mitarbeiter!$C264))+1),MAX(0,NETWORKDAYS(MAX(DATE(2030,4,1),Mitarbeiter!$C264),MIN(DATE(2030,5,0),IF(Mitarbeiter!$D264="",DATE(2030,5,0),Mitarbeiter!$D264),TODAY()),Einstellungen!$F$13:$F$67)))*N(Mitarbeiter!$E264)/IF(Einstellungen!$C$11="7 Tage",7,5),N('Ist-Stunden'!BE264)),MAX(IF(Einstellungen!$C$11="7 Tage",MAX(0,(MIN(DATE(2030,5,0),IF(Mitarbeiter!$D264="",DATE(2030,5,0),Mitarbeiter!$D264),TODAY()))-(MAX(DATE(2030,4,1),Mitarbeiter!$C264))+1),MAX(0,NETWORKDAYS(MAX(DATE(2030,4,1),Mitarbeiter!$C264),MIN(DATE(2030,5,0),IF(Mitarbeiter!$D264="",DATE(2030,5,0),Mitarbeiter!$D264),TODAY()),Einstellungen!$F$13:$F$67)))*N(Mitarbeiter!$E264)/IF(Einstellungen!$C$11="7 Tage",7,5),N('Ist-Stunden'!BE264)+(N(Krankheitstage!DB264)+N(Krankheitstage!DN264))*N($C264))))</f>
        <v/>
      </c>
      <c r="CJ264" s="76">
        <f>IF($B264="",0,IF(Einstellungen!$C$10="Ja",MAX(IF(Einstellungen!$C$11="7 Tage",MAX(0,(MIN(DATE(2030,6,0),IF(Mitarbeiter!$D264="",DATE(2030,6,0),Mitarbeiter!$D264),TODAY()))-(MAX(DATE(2030,5,1),Mitarbeiter!$C264))+1),MAX(0,NETWORKDAYS(MAX(DATE(2030,5,1),Mitarbeiter!$C264),MIN(DATE(2030,6,0),IF(Mitarbeiter!$D264="",DATE(2030,6,0),Mitarbeiter!$D264),TODAY()),Einstellungen!$F$13:$F$67)))*N(Mitarbeiter!$E264)/IF(Einstellungen!$C$11="7 Tage",7,5),N('Ist-Stunden'!BF264)),MAX(IF(Einstellungen!$C$11="7 Tage",MAX(0,(MIN(DATE(2030,6,0),IF(Mitarbeiter!$D264="",DATE(2030,6,0),Mitarbeiter!$D264),TODAY()))-(MAX(DATE(2030,5,1),Mitarbeiter!$C264))+1),MAX(0,NETWORKDAYS(MAX(DATE(2030,5,1),Mitarbeiter!$C264),MIN(DATE(2030,6,0),IF(Mitarbeiter!$D264="",DATE(2030,6,0),Mitarbeiter!$D264),TODAY()),Einstellungen!$F$13:$F$67)))*N(Mitarbeiter!$E264)/IF(Einstellungen!$C$11="7 Tage",7,5),N('Ist-Stunden'!BF264)+(N(Krankheitstage!DC264)+N(Krankheitstage!DO264))*N($C264))))</f>
        <v/>
      </c>
      <c r="CK264" s="76">
        <f>IF($B264="",0,IF(Einstellungen!$C$10="Ja",MAX(IF(Einstellungen!$C$11="7 Tage",MAX(0,(MIN(DATE(2030,7,0),IF(Mitarbeiter!$D264="",DATE(2030,7,0),Mitarbeiter!$D264),TODAY()))-(MAX(DATE(2030,6,1),Mitarbeiter!$C264))+1),MAX(0,NETWORKDAYS(MAX(DATE(2030,6,1),Mitarbeiter!$C264),MIN(DATE(2030,7,0),IF(Mitarbeiter!$D264="",DATE(2030,7,0),Mitarbeiter!$D264),TODAY()),Einstellungen!$F$13:$F$67)))*N(Mitarbeiter!$E264)/IF(Einstellungen!$C$11="7 Tage",7,5),N('Ist-Stunden'!BG264)),MAX(IF(Einstellungen!$C$11="7 Tage",MAX(0,(MIN(DATE(2030,7,0),IF(Mitarbeiter!$D264="",DATE(2030,7,0),Mitarbeiter!$D264),TODAY()))-(MAX(DATE(2030,6,1),Mitarbeiter!$C264))+1),MAX(0,NETWORKDAYS(MAX(DATE(2030,6,1),Mitarbeiter!$C264),MIN(DATE(2030,7,0),IF(Mitarbeiter!$D264="",DATE(2030,7,0),Mitarbeiter!$D264),TODAY()),Einstellungen!$F$13:$F$67)))*N(Mitarbeiter!$E264)/IF(Einstellungen!$C$11="7 Tage",7,5),N('Ist-Stunden'!BG264)+(N(Krankheitstage!DD264)+N(Krankheitstage!DP264))*N($C264))))</f>
        <v/>
      </c>
      <c r="CL264" s="76">
        <f>IF($B264="",0,IF(Einstellungen!$C$10="Ja",MAX(IF(Einstellungen!$C$11="7 Tage",MAX(0,(MIN(DATE(2030,8,0),IF(Mitarbeiter!$D264="",DATE(2030,8,0),Mitarbeiter!$D264),TODAY()))-(MAX(DATE(2030,7,1),Mitarbeiter!$C264))+1),MAX(0,NETWORKDAYS(MAX(DATE(2030,7,1),Mitarbeiter!$C264),MIN(DATE(2030,8,0),IF(Mitarbeiter!$D264="",DATE(2030,8,0),Mitarbeiter!$D264),TODAY()),Einstellungen!$F$13:$F$67)))*N(Mitarbeiter!$E264)/IF(Einstellungen!$C$11="7 Tage",7,5),N('Ist-Stunden'!BH264)),MAX(IF(Einstellungen!$C$11="7 Tage",MAX(0,(MIN(DATE(2030,8,0),IF(Mitarbeiter!$D264="",DATE(2030,8,0),Mitarbeiter!$D264),TODAY()))-(MAX(DATE(2030,7,1),Mitarbeiter!$C264))+1),MAX(0,NETWORKDAYS(MAX(DATE(2030,7,1),Mitarbeiter!$C264),MIN(DATE(2030,8,0),IF(Mitarbeiter!$D264="",DATE(2030,8,0),Mitarbeiter!$D264),TODAY()),Einstellungen!$F$13:$F$67)))*N(Mitarbeiter!$E264)/IF(Einstellungen!$C$11="7 Tage",7,5),N('Ist-Stunden'!BH264)+(N(Krankheitstage!DE264)+N(Krankheitstage!DQ264))*N($C264))))</f>
        <v/>
      </c>
      <c r="CM264" s="76">
        <f>IF($B264="",0,IF(Einstellungen!$C$10="Ja",MAX(IF(Einstellungen!$C$11="7 Tage",MAX(0,(MIN(DATE(2030,9,0),IF(Mitarbeiter!$D264="",DATE(2030,9,0),Mitarbeiter!$D264),TODAY()))-(MAX(DATE(2030,8,1),Mitarbeiter!$C264))+1),MAX(0,NETWORKDAYS(MAX(DATE(2030,8,1),Mitarbeiter!$C264),MIN(DATE(2030,9,0),IF(Mitarbeiter!$D264="",DATE(2030,9,0),Mitarbeiter!$D264),TODAY()),Einstellungen!$F$13:$F$67)))*N(Mitarbeiter!$E264)/IF(Einstellungen!$C$11="7 Tage",7,5),N('Ist-Stunden'!BI264)),MAX(IF(Einstellungen!$C$11="7 Tage",MAX(0,(MIN(DATE(2030,9,0),IF(Mitarbeiter!$D264="",DATE(2030,9,0),Mitarbeiter!$D264),TODAY()))-(MAX(DATE(2030,8,1),Mitarbeiter!$C264))+1),MAX(0,NETWORKDAYS(MAX(DATE(2030,8,1),Mitarbeiter!$C264),MIN(DATE(2030,9,0),IF(Mitarbeiter!$D264="",DATE(2030,9,0),Mitarbeiter!$D264),TODAY()),Einstellungen!$F$13:$F$67)))*N(Mitarbeiter!$E264)/IF(Einstellungen!$C$11="7 Tage",7,5),N('Ist-Stunden'!BI264)+(N(Krankheitstage!DF264)+N(Krankheitstage!DR264))*N($C264))))</f>
        <v/>
      </c>
      <c r="CN264" s="76">
        <f>IF($B264="",0,IF(Einstellungen!$C$10="Ja",MAX(IF(Einstellungen!$C$11="7 Tage",MAX(0,(MIN(DATE(2030,10,0),IF(Mitarbeiter!$D264="",DATE(2030,10,0),Mitarbeiter!$D264),TODAY()))-(MAX(DATE(2030,9,1),Mitarbeiter!$C264))+1),MAX(0,NETWORKDAYS(MAX(DATE(2030,9,1),Mitarbeiter!$C264),MIN(DATE(2030,10,0),IF(Mitarbeiter!$D264="",DATE(2030,10,0),Mitarbeiter!$D264),TODAY()),Einstellungen!$F$13:$F$67)))*N(Mitarbeiter!$E264)/IF(Einstellungen!$C$11="7 Tage",7,5),N('Ist-Stunden'!BJ264)),MAX(IF(Einstellungen!$C$11="7 Tage",MAX(0,(MIN(DATE(2030,10,0),IF(Mitarbeiter!$D264="",DATE(2030,10,0),Mitarbeiter!$D264),TODAY()))-(MAX(DATE(2030,9,1),Mitarbeiter!$C264))+1),MAX(0,NETWORKDAYS(MAX(DATE(2030,9,1),Mitarbeiter!$C264),MIN(DATE(2030,10,0),IF(Mitarbeiter!$D264="",DATE(2030,10,0),Mitarbeiter!$D264),TODAY()),Einstellungen!$F$13:$F$67)))*N(Mitarbeiter!$E264)/IF(Einstellungen!$C$11="7 Tage",7,5),N('Ist-Stunden'!BJ264)+(N(Krankheitstage!DG264)+N(Krankheitstage!DS264))*N($C264))))</f>
        <v/>
      </c>
      <c r="CO264" s="76">
        <f>IF($B264="",0,IF(Einstellungen!$C$10="Ja",MAX(IF(Einstellungen!$C$11="7 Tage",MAX(0,(MIN(DATE(2030,11,0),IF(Mitarbeiter!$D264="",DATE(2030,11,0),Mitarbeiter!$D264),TODAY()))-(MAX(DATE(2030,10,1),Mitarbeiter!$C264))+1),MAX(0,NETWORKDAYS(MAX(DATE(2030,10,1),Mitarbeiter!$C264),MIN(DATE(2030,11,0),IF(Mitarbeiter!$D264="",DATE(2030,11,0),Mitarbeiter!$D264),TODAY()),Einstellungen!$F$13:$F$67)))*N(Mitarbeiter!$E264)/IF(Einstellungen!$C$11="7 Tage",7,5),N('Ist-Stunden'!BK264)),MAX(IF(Einstellungen!$C$11="7 Tage",MAX(0,(MIN(DATE(2030,11,0),IF(Mitarbeiter!$D264="",DATE(2030,11,0),Mitarbeiter!$D264),TODAY()))-(MAX(DATE(2030,10,1),Mitarbeiter!$C264))+1),MAX(0,NETWORKDAYS(MAX(DATE(2030,10,1),Mitarbeiter!$C264),MIN(DATE(2030,11,0),IF(Mitarbeiter!$D264="",DATE(2030,11,0),Mitarbeiter!$D264),TODAY()),Einstellungen!$F$13:$F$67)))*N(Mitarbeiter!$E264)/IF(Einstellungen!$C$11="7 Tage",7,5),N('Ist-Stunden'!BK264)+(N(Krankheitstage!DH264)+N(Krankheitstage!DT264))*N($C264))))</f>
        <v/>
      </c>
      <c r="CP264" s="76">
        <f>IF($B264="",0,IF(Einstellungen!$C$10="Ja",MAX(IF(Einstellungen!$C$11="7 Tage",MAX(0,(MIN(DATE(2030,12,0),IF(Mitarbeiter!$D264="",DATE(2030,12,0),Mitarbeiter!$D264),TODAY()))-(MAX(DATE(2030,11,1),Mitarbeiter!$C264))+1),MAX(0,NETWORKDAYS(MAX(DATE(2030,11,1),Mitarbeiter!$C264),MIN(DATE(2030,12,0),IF(Mitarbeiter!$D264="",DATE(2030,12,0),Mitarbeiter!$D264),TODAY()),Einstellungen!$F$13:$F$67)))*N(Mitarbeiter!$E264)/IF(Einstellungen!$C$11="7 Tage",7,5),N('Ist-Stunden'!BL264)),MAX(IF(Einstellungen!$C$11="7 Tage",MAX(0,(MIN(DATE(2030,12,0),IF(Mitarbeiter!$D264="",DATE(2030,12,0),Mitarbeiter!$D264),TODAY()))-(MAX(DATE(2030,11,1),Mitarbeiter!$C264))+1),MAX(0,NETWORKDAYS(MAX(DATE(2030,11,1),Mitarbeiter!$C264),MIN(DATE(2030,12,0),IF(Mitarbeiter!$D264="",DATE(2030,12,0),Mitarbeiter!$D264),TODAY()),Einstellungen!$F$13:$F$67)))*N(Mitarbeiter!$E264)/IF(Einstellungen!$C$11="7 Tage",7,5),N('Ist-Stunden'!BL264)+(N(Krankheitstage!DI264)+N(Krankheitstage!DU264))*N($C264))))</f>
        <v/>
      </c>
      <c r="CQ264" s="76">
        <f>IF($B264="",0,IF(Einstellungen!$C$10="Ja",MAX(IF(Einstellungen!$C$11="7 Tage",MAX(0,(MIN(DATE(2030,13,0),IF(Mitarbeiter!$D264="",DATE(2030,13,0),Mitarbeiter!$D264),TODAY()))-(MAX(DATE(2030,12,1),Mitarbeiter!$C264))+1),MAX(0,NETWORKDAYS(MAX(DATE(2030,12,1),Mitarbeiter!$C264),MIN(DATE(2030,13,0),IF(Mitarbeiter!$D264="",DATE(2030,13,0),Mitarbeiter!$D264),TODAY()),Einstellungen!$F$13:$F$67)))*N(Mitarbeiter!$E264)/IF(Einstellungen!$C$11="7 Tage",7,5),N('Ist-Stunden'!BM264)),MAX(IF(Einstellungen!$C$11="7 Tage",MAX(0,(MIN(DATE(2030,13,0),IF(Mitarbeiter!$D264="",DATE(2030,13,0),Mitarbeiter!$D264),TODAY()))-(MAX(DATE(2030,12,1),Mitarbeiter!$C264))+1),MAX(0,NETWORKDAYS(MAX(DATE(2030,12,1),Mitarbeiter!$C264),MIN(DATE(2030,13,0),IF(Mitarbeiter!$D264="",DATE(2030,13,0),Mitarbeiter!$D264),TODAY()),Einstellungen!$F$13:$F$67)))*N(Mitarbeiter!$E264)/IF(Einstellungen!$C$11="7 Tage",7,5),N('Ist-Stunden'!BM264)+(N(Krankheitstage!DJ264)+N(Krankheitstage!DV264))*N($C264))))</f>
        <v/>
      </c>
    </row>
    <row r="265">
      <c r="A265" s="73">
        <f>IF(Mitarbeiter!B265="","",Mitarbeiter!A265)</f>
        <v/>
      </c>
      <c r="B265" s="6">
        <f>IF(Mitarbeiter!B265="","",Mitarbeiter!B265)</f>
        <v/>
      </c>
      <c r="C265" s="74">
        <f>IF(Mitarbeiter!B265="","",Mitarbeiter!F265)</f>
        <v/>
      </c>
      <c r="D265" s="75">
        <f>N(INDEX(Krankheitstage!$G265:$DV265,1,(Einstellungen!$C$3-2026)*24+1))</f>
        <v/>
      </c>
      <c r="E265" s="75">
        <f>N(INDEX(Krankheitstage!$G265:$DV265,1,(Einstellungen!$C$3-2026)*24+2))</f>
        <v/>
      </c>
      <c r="F265" s="75">
        <f>N(INDEX(Krankheitstage!$G265:$DV265,1,(Einstellungen!$C$3-2026)*24+3))</f>
        <v/>
      </c>
      <c r="G265" s="75">
        <f>N(INDEX(Krankheitstage!$G265:$DV265,1,(Einstellungen!$C$3-2026)*24+4))</f>
        <v/>
      </c>
      <c r="H265" s="75">
        <f>N(INDEX(Krankheitstage!$G265:$DV265,1,(Einstellungen!$C$3-2026)*24+5))</f>
        <v/>
      </c>
      <c r="I265" s="75">
        <f>N(INDEX(Krankheitstage!$G265:$DV265,1,(Einstellungen!$C$3-2026)*24+6))</f>
        <v/>
      </c>
      <c r="J265" s="75">
        <f>N(INDEX(Krankheitstage!$G265:$DV265,1,(Einstellungen!$C$3-2026)*24+7))</f>
        <v/>
      </c>
      <c r="K265" s="75">
        <f>N(INDEX(Krankheitstage!$G265:$DV265,1,(Einstellungen!$C$3-2026)*24+8))</f>
        <v/>
      </c>
      <c r="L265" s="75">
        <f>N(INDEX(Krankheitstage!$G265:$DV265,1,(Einstellungen!$C$3-2026)*24+9))</f>
        <v/>
      </c>
      <c r="M265" s="75">
        <f>N(INDEX(Krankheitstage!$G265:$DV265,1,(Einstellungen!$C$3-2026)*24+10))</f>
        <v/>
      </c>
      <c r="N265" s="75">
        <f>N(INDEX(Krankheitstage!$G265:$DV265,1,(Einstellungen!$C$3-2026)*24+11))</f>
        <v/>
      </c>
      <c r="O265" s="75">
        <f>N(INDEX(Krankheitstage!$G265:$DV265,1,(Einstellungen!$C$3-2026)*24+12))</f>
        <v/>
      </c>
      <c r="P265" s="75">
        <f>IF($B265="","",SUM(D265:O265))</f>
        <v/>
      </c>
      <c r="Q265" s="75">
        <f>N(INDEX(Krankheitstage!$G265:$DV265,1,(Einstellungen!$C$3-2026)*24+13))</f>
        <v/>
      </c>
      <c r="R265" s="75">
        <f>N(INDEX(Krankheitstage!$G265:$DV265,1,(Einstellungen!$C$3-2026)*24+14))</f>
        <v/>
      </c>
      <c r="S265" s="75">
        <f>N(INDEX(Krankheitstage!$G265:$DV265,1,(Einstellungen!$C$3-2026)*24+15))</f>
        <v/>
      </c>
      <c r="T265" s="75">
        <f>N(INDEX(Krankheitstage!$G265:$DV265,1,(Einstellungen!$C$3-2026)*24+16))</f>
        <v/>
      </c>
      <c r="U265" s="75">
        <f>N(INDEX(Krankheitstage!$G265:$DV265,1,(Einstellungen!$C$3-2026)*24+17))</f>
        <v/>
      </c>
      <c r="V265" s="75">
        <f>N(INDEX(Krankheitstage!$G265:$DV265,1,(Einstellungen!$C$3-2026)*24+18))</f>
        <v/>
      </c>
      <c r="W265" s="75">
        <f>N(INDEX(Krankheitstage!$G265:$DV265,1,(Einstellungen!$C$3-2026)*24+19))</f>
        <v/>
      </c>
      <c r="X265" s="75">
        <f>N(INDEX(Krankheitstage!$G265:$DV265,1,(Einstellungen!$C$3-2026)*24+20))</f>
        <v/>
      </c>
      <c r="Y265" s="75">
        <f>N(INDEX(Krankheitstage!$G265:$DV265,1,(Einstellungen!$C$3-2026)*24+21))</f>
        <v/>
      </c>
      <c r="Z265" s="75">
        <f>N(INDEX(Krankheitstage!$G265:$DV265,1,(Einstellungen!$C$3-2026)*24+22))</f>
        <v/>
      </c>
      <c r="AA265" s="75">
        <f>N(INDEX(Krankheitstage!$G265:$DV265,1,(Einstellungen!$C$3-2026)*24+23))</f>
        <v/>
      </c>
      <c r="AB265" s="75">
        <f>N(INDEX(Krankheitstage!$G265:$DV265,1,(Einstellungen!$C$3-2026)*24+24))</f>
        <v/>
      </c>
      <c r="AC265" s="75">
        <f>IF($B265="","",SUM(Q265:AB265))</f>
        <v/>
      </c>
      <c r="AD265" s="75">
        <f>IF($B265="","",SUM(P265,AC265))</f>
        <v/>
      </c>
      <c r="AE265" s="76">
        <f>IF($B265="","",AD265*N(C265))</f>
        <v/>
      </c>
      <c r="AF265" s="75">
        <f>IF($B265="","",Krankheitstage!E265)</f>
        <v/>
      </c>
      <c r="AG265" s="76">
        <f>IF($B265="","",AF265*N(C265))</f>
        <v/>
      </c>
      <c r="AH265" s="76">
        <f>IF($B265="","",INDEX($AJ265:$CQ265,1,(Einstellungen!$C$3-2026)*12+1)+INDEX($AJ265:$CQ265,1,(Einstellungen!$C$3-2026)*12+2)+INDEX($AJ265:$CQ265,1,(Einstellungen!$C$3-2026)*12+3)+INDEX($AJ265:$CQ265,1,(Einstellungen!$C$3-2026)*12+4)+INDEX($AJ265:$CQ265,1,(Einstellungen!$C$3-2026)*12+5)+INDEX($AJ265:$CQ265,1,(Einstellungen!$C$3-2026)*12+6)+INDEX($AJ265:$CQ265,1,(Einstellungen!$C$3-2026)*12+7)+INDEX($AJ265:$CQ265,1,(Einstellungen!$C$3-2026)*12+8)+INDEX($AJ265:$CQ265,1,(Einstellungen!$C$3-2026)*12+9)+INDEX($AJ265:$CQ265,1,(Einstellungen!$C$3-2026)*12+10)+INDEX($AJ265:$CQ265,1,(Einstellungen!$C$3-2026)*12+11)+INDEX($AJ265:$CQ265,1,(Einstellungen!$C$3-2026)*12+12))</f>
        <v/>
      </c>
      <c r="AI265" s="76">
        <f>IF($B265="","",SUM($AJ265:$CQ265))</f>
        <v/>
      </c>
      <c r="AJ265" s="76">
        <f>IF($B265="",0,IF(Einstellungen!$C$10="Ja",MAX(IF(Einstellungen!$C$11="7 Tage",MAX(0,(MIN(DATE(2026,2,0),IF(Mitarbeiter!$D265="",DATE(2026,2,0),Mitarbeiter!$D265),TODAY()))-(MAX(DATE(2026,1,1),Mitarbeiter!$C265))+1),MAX(0,NETWORKDAYS(MAX(DATE(2026,1,1),Mitarbeiter!$C265),MIN(DATE(2026,2,0),IF(Mitarbeiter!$D265="",DATE(2026,2,0),Mitarbeiter!$D265),TODAY()),Einstellungen!$F$13:$F$67)))*N(Mitarbeiter!$E265)/IF(Einstellungen!$C$11="7 Tage",7,5),N('Ist-Stunden'!F265)),MAX(IF(Einstellungen!$C$11="7 Tage",MAX(0,(MIN(DATE(2026,2,0),IF(Mitarbeiter!$D265="",DATE(2026,2,0),Mitarbeiter!$D265),TODAY()))-(MAX(DATE(2026,1,1),Mitarbeiter!$C265))+1),MAX(0,NETWORKDAYS(MAX(DATE(2026,1,1),Mitarbeiter!$C265),MIN(DATE(2026,2,0),IF(Mitarbeiter!$D265="",DATE(2026,2,0),Mitarbeiter!$D265),TODAY()),Einstellungen!$F$13:$F$67)))*N(Mitarbeiter!$E265)/IF(Einstellungen!$C$11="7 Tage",7,5),N('Ist-Stunden'!F265)+(N(Krankheitstage!G265)+N(Krankheitstage!S265))*N($C265))))</f>
        <v/>
      </c>
      <c r="AK265" s="76">
        <f>IF($B265="",0,IF(Einstellungen!$C$10="Ja",MAX(IF(Einstellungen!$C$11="7 Tage",MAX(0,(MIN(DATE(2026,3,0),IF(Mitarbeiter!$D265="",DATE(2026,3,0),Mitarbeiter!$D265),TODAY()))-(MAX(DATE(2026,2,1),Mitarbeiter!$C265))+1),MAX(0,NETWORKDAYS(MAX(DATE(2026,2,1),Mitarbeiter!$C265),MIN(DATE(2026,3,0),IF(Mitarbeiter!$D265="",DATE(2026,3,0),Mitarbeiter!$D265),TODAY()),Einstellungen!$F$13:$F$67)))*N(Mitarbeiter!$E265)/IF(Einstellungen!$C$11="7 Tage",7,5),N('Ist-Stunden'!G265)),MAX(IF(Einstellungen!$C$11="7 Tage",MAX(0,(MIN(DATE(2026,3,0),IF(Mitarbeiter!$D265="",DATE(2026,3,0),Mitarbeiter!$D265),TODAY()))-(MAX(DATE(2026,2,1),Mitarbeiter!$C265))+1),MAX(0,NETWORKDAYS(MAX(DATE(2026,2,1),Mitarbeiter!$C265),MIN(DATE(2026,3,0),IF(Mitarbeiter!$D265="",DATE(2026,3,0),Mitarbeiter!$D265),TODAY()),Einstellungen!$F$13:$F$67)))*N(Mitarbeiter!$E265)/IF(Einstellungen!$C$11="7 Tage",7,5),N('Ist-Stunden'!G265)+(N(Krankheitstage!H265)+N(Krankheitstage!T265))*N($C265))))</f>
        <v/>
      </c>
      <c r="AL265" s="76">
        <f>IF($B265="",0,IF(Einstellungen!$C$10="Ja",MAX(IF(Einstellungen!$C$11="7 Tage",MAX(0,(MIN(DATE(2026,4,0),IF(Mitarbeiter!$D265="",DATE(2026,4,0),Mitarbeiter!$D265),TODAY()))-(MAX(DATE(2026,3,1),Mitarbeiter!$C265))+1),MAX(0,NETWORKDAYS(MAX(DATE(2026,3,1),Mitarbeiter!$C265),MIN(DATE(2026,4,0),IF(Mitarbeiter!$D265="",DATE(2026,4,0),Mitarbeiter!$D265),TODAY()),Einstellungen!$F$13:$F$67)))*N(Mitarbeiter!$E265)/IF(Einstellungen!$C$11="7 Tage",7,5),N('Ist-Stunden'!H265)),MAX(IF(Einstellungen!$C$11="7 Tage",MAX(0,(MIN(DATE(2026,4,0),IF(Mitarbeiter!$D265="",DATE(2026,4,0),Mitarbeiter!$D265),TODAY()))-(MAX(DATE(2026,3,1),Mitarbeiter!$C265))+1),MAX(0,NETWORKDAYS(MAX(DATE(2026,3,1),Mitarbeiter!$C265),MIN(DATE(2026,4,0),IF(Mitarbeiter!$D265="",DATE(2026,4,0),Mitarbeiter!$D265),TODAY()),Einstellungen!$F$13:$F$67)))*N(Mitarbeiter!$E265)/IF(Einstellungen!$C$11="7 Tage",7,5),N('Ist-Stunden'!H265)+(N(Krankheitstage!I265)+N(Krankheitstage!U265))*N($C265))))</f>
        <v/>
      </c>
      <c r="AM265" s="76">
        <f>IF($B265="",0,IF(Einstellungen!$C$10="Ja",MAX(IF(Einstellungen!$C$11="7 Tage",MAX(0,(MIN(DATE(2026,5,0),IF(Mitarbeiter!$D265="",DATE(2026,5,0),Mitarbeiter!$D265),TODAY()))-(MAX(DATE(2026,4,1),Mitarbeiter!$C265))+1),MAX(0,NETWORKDAYS(MAX(DATE(2026,4,1),Mitarbeiter!$C265),MIN(DATE(2026,5,0),IF(Mitarbeiter!$D265="",DATE(2026,5,0),Mitarbeiter!$D265),TODAY()),Einstellungen!$F$13:$F$67)))*N(Mitarbeiter!$E265)/IF(Einstellungen!$C$11="7 Tage",7,5),N('Ist-Stunden'!I265)),MAX(IF(Einstellungen!$C$11="7 Tage",MAX(0,(MIN(DATE(2026,5,0),IF(Mitarbeiter!$D265="",DATE(2026,5,0),Mitarbeiter!$D265),TODAY()))-(MAX(DATE(2026,4,1),Mitarbeiter!$C265))+1),MAX(0,NETWORKDAYS(MAX(DATE(2026,4,1),Mitarbeiter!$C265),MIN(DATE(2026,5,0),IF(Mitarbeiter!$D265="",DATE(2026,5,0),Mitarbeiter!$D265),TODAY()),Einstellungen!$F$13:$F$67)))*N(Mitarbeiter!$E265)/IF(Einstellungen!$C$11="7 Tage",7,5),N('Ist-Stunden'!I265)+(N(Krankheitstage!J265)+N(Krankheitstage!V265))*N($C265))))</f>
        <v/>
      </c>
      <c r="AN265" s="76">
        <f>IF($B265="",0,IF(Einstellungen!$C$10="Ja",MAX(IF(Einstellungen!$C$11="7 Tage",MAX(0,(MIN(DATE(2026,6,0),IF(Mitarbeiter!$D265="",DATE(2026,6,0),Mitarbeiter!$D265),TODAY()))-(MAX(DATE(2026,5,1),Mitarbeiter!$C265))+1),MAX(0,NETWORKDAYS(MAX(DATE(2026,5,1),Mitarbeiter!$C265),MIN(DATE(2026,6,0),IF(Mitarbeiter!$D265="",DATE(2026,6,0),Mitarbeiter!$D265),TODAY()),Einstellungen!$F$13:$F$67)))*N(Mitarbeiter!$E265)/IF(Einstellungen!$C$11="7 Tage",7,5),N('Ist-Stunden'!J265)),MAX(IF(Einstellungen!$C$11="7 Tage",MAX(0,(MIN(DATE(2026,6,0),IF(Mitarbeiter!$D265="",DATE(2026,6,0),Mitarbeiter!$D265),TODAY()))-(MAX(DATE(2026,5,1),Mitarbeiter!$C265))+1),MAX(0,NETWORKDAYS(MAX(DATE(2026,5,1),Mitarbeiter!$C265),MIN(DATE(2026,6,0),IF(Mitarbeiter!$D265="",DATE(2026,6,0),Mitarbeiter!$D265),TODAY()),Einstellungen!$F$13:$F$67)))*N(Mitarbeiter!$E265)/IF(Einstellungen!$C$11="7 Tage",7,5),N('Ist-Stunden'!J265)+(N(Krankheitstage!K265)+N(Krankheitstage!W265))*N($C265))))</f>
        <v/>
      </c>
      <c r="AO265" s="76">
        <f>IF($B265="",0,IF(Einstellungen!$C$10="Ja",MAX(IF(Einstellungen!$C$11="7 Tage",MAX(0,(MIN(DATE(2026,7,0),IF(Mitarbeiter!$D265="",DATE(2026,7,0),Mitarbeiter!$D265),TODAY()))-(MAX(DATE(2026,6,1),Mitarbeiter!$C265))+1),MAX(0,NETWORKDAYS(MAX(DATE(2026,6,1),Mitarbeiter!$C265),MIN(DATE(2026,7,0),IF(Mitarbeiter!$D265="",DATE(2026,7,0),Mitarbeiter!$D265),TODAY()),Einstellungen!$F$13:$F$67)))*N(Mitarbeiter!$E265)/IF(Einstellungen!$C$11="7 Tage",7,5),N('Ist-Stunden'!K265)),MAX(IF(Einstellungen!$C$11="7 Tage",MAX(0,(MIN(DATE(2026,7,0),IF(Mitarbeiter!$D265="",DATE(2026,7,0),Mitarbeiter!$D265),TODAY()))-(MAX(DATE(2026,6,1),Mitarbeiter!$C265))+1),MAX(0,NETWORKDAYS(MAX(DATE(2026,6,1),Mitarbeiter!$C265),MIN(DATE(2026,7,0),IF(Mitarbeiter!$D265="",DATE(2026,7,0),Mitarbeiter!$D265),TODAY()),Einstellungen!$F$13:$F$67)))*N(Mitarbeiter!$E265)/IF(Einstellungen!$C$11="7 Tage",7,5),N('Ist-Stunden'!K265)+(N(Krankheitstage!L265)+N(Krankheitstage!X265))*N($C265))))</f>
        <v/>
      </c>
      <c r="AP265" s="76">
        <f>IF($B265="",0,IF(Einstellungen!$C$10="Ja",MAX(IF(Einstellungen!$C$11="7 Tage",MAX(0,(MIN(DATE(2026,8,0),IF(Mitarbeiter!$D265="",DATE(2026,8,0),Mitarbeiter!$D265),TODAY()))-(MAX(DATE(2026,7,1),Mitarbeiter!$C265))+1),MAX(0,NETWORKDAYS(MAX(DATE(2026,7,1),Mitarbeiter!$C265),MIN(DATE(2026,8,0),IF(Mitarbeiter!$D265="",DATE(2026,8,0),Mitarbeiter!$D265),TODAY()),Einstellungen!$F$13:$F$67)))*N(Mitarbeiter!$E265)/IF(Einstellungen!$C$11="7 Tage",7,5),N('Ist-Stunden'!L265)),MAX(IF(Einstellungen!$C$11="7 Tage",MAX(0,(MIN(DATE(2026,8,0),IF(Mitarbeiter!$D265="",DATE(2026,8,0),Mitarbeiter!$D265),TODAY()))-(MAX(DATE(2026,7,1),Mitarbeiter!$C265))+1),MAX(0,NETWORKDAYS(MAX(DATE(2026,7,1),Mitarbeiter!$C265),MIN(DATE(2026,8,0),IF(Mitarbeiter!$D265="",DATE(2026,8,0),Mitarbeiter!$D265),TODAY()),Einstellungen!$F$13:$F$67)))*N(Mitarbeiter!$E265)/IF(Einstellungen!$C$11="7 Tage",7,5),N('Ist-Stunden'!L265)+(N(Krankheitstage!M265)+N(Krankheitstage!Y265))*N($C265))))</f>
        <v/>
      </c>
      <c r="AQ265" s="76">
        <f>IF($B265="",0,IF(Einstellungen!$C$10="Ja",MAX(IF(Einstellungen!$C$11="7 Tage",MAX(0,(MIN(DATE(2026,9,0),IF(Mitarbeiter!$D265="",DATE(2026,9,0),Mitarbeiter!$D265),TODAY()))-(MAX(DATE(2026,8,1),Mitarbeiter!$C265))+1),MAX(0,NETWORKDAYS(MAX(DATE(2026,8,1),Mitarbeiter!$C265),MIN(DATE(2026,9,0),IF(Mitarbeiter!$D265="",DATE(2026,9,0),Mitarbeiter!$D265),TODAY()),Einstellungen!$F$13:$F$67)))*N(Mitarbeiter!$E265)/IF(Einstellungen!$C$11="7 Tage",7,5),N('Ist-Stunden'!M265)),MAX(IF(Einstellungen!$C$11="7 Tage",MAX(0,(MIN(DATE(2026,9,0),IF(Mitarbeiter!$D265="",DATE(2026,9,0),Mitarbeiter!$D265),TODAY()))-(MAX(DATE(2026,8,1),Mitarbeiter!$C265))+1),MAX(0,NETWORKDAYS(MAX(DATE(2026,8,1),Mitarbeiter!$C265),MIN(DATE(2026,9,0),IF(Mitarbeiter!$D265="",DATE(2026,9,0),Mitarbeiter!$D265),TODAY()),Einstellungen!$F$13:$F$67)))*N(Mitarbeiter!$E265)/IF(Einstellungen!$C$11="7 Tage",7,5),N('Ist-Stunden'!M265)+(N(Krankheitstage!N265)+N(Krankheitstage!Z265))*N($C265))))</f>
        <v/>
      </c>
      <c r="AR265" s="76">
        <f>IF($B265="",0,IF(Einstellungen!$C$10="Ja",MAX(IF(Einstellungen!$C$11="7 Tage",MAX(0,(MIN(DATE(2026,10,0),IF(Mitarbeiter!$D265="",DATE(2026,10,0),Mitarbeiter!$D265),TODAY()))-(MAX(DATE(2026,9,1),Mitarbeiter!$C265))+1),MAX(0,NETWORKDAYS(MAX(DATE(2026,9,1),Mitarbeiter!$C265),MIN(DATE(2026,10,0),IF(Mitarbeiter!$D265="",DATE(2026,10,0),Mitarbeiter!$D265),TODAY()),Einstellungen!$F$13:$F$67)))*N(Mitarbeiter!$E265)/IF(Einstellungen!$C$11="7 Tage",7,5),N('Ist-Stunden'!N265)),MAX(IF(Einstellungen!$C$11="7 Tage",MAX(0,(MIN(DATE(2026,10,0),IF(Mitarbeiter!$D265="",DATE(2026,10,0),Mitarbeiter!$D265),TODAY()))-(MAX(DATE(2026,9,1),Mitarbeiter!$C265))+1),MAX(0,NETWORKDAYS(MAX(DATE(2026,9,1),Mitarbeiter!$C265),MIN(DATE(2026,10,0),IF(Mitarbeiter!$D265="",DATE(2026,10,0),Mitarbeiter!$D265),TODAY()),Einstellungen!$F$13:$F$67)))*N(Mitarbeiter!$E265)/IF(Einstellungen!$C$11="7 Tage",7,5),N('Ist-Stunden'!N265)+(N(Krankheitstage!O265)+N(Krankheitstage!AA265))*N($C265))))</f>
        <v/>
      </c>
      <c r="AS265" s="76">
        <f>IF($B265="",0,IF(Einstellungen!$C$10="Ja",MAX(IF(Einstellungen!$C$11="7 Tage",MAX(0,(MIN(DATE(2026,11,0),IF(Mitarbeiter!$D265="",DATE(2026,11,0),Mitarbeiter!$D265),TODAY()))-(MAX(DATE(2026,10,1),Mitarbeiter!$C265))+1),MAX(0,NETWORKDAYS(MAX(DATE(2026,10,1),Mitarbeiter!$C265),MIN(DATE(2026,11,0),IF(Mitarbeiter!$D265="",DATE(2026,11,0),Mitarbeiter!$D265),TODAY()),Einstellungen!$F$13:$F$67)))*N(Mitarbeiter!$E265)/IF(Einstellungen!$C$11="7 Tage",7,5),N('Ist-Stunden'!O265)),MAX(IF(Einstellungen!$C$11="7 Tage",MAX(0,(MIN(DATE(2026,11,0),IF(Mitarbeiter!$D265="",DATE(2026,11,0),Mitarbeiter!$D265),TODAY()))-(MAX(DATE(2026,10,1),Mitarbeiter!$C265))+1),MAX(0,NETWORKDAYS(MAX(DATE(2026,10,1),Mitarbeiter!$C265),MIN(DATE(2026,11,0),IF(Mitarbeiter!$D265="",DATE(2026,11,0),Mitarbeiter!$D265),TODAY()),Einstellungen!$F$13:$F$67)))*N(Mitarbeiter!$E265)/IF(Einstellungen!$C$11="7 Tage",7,5),N('Ist-Stunden'!O265)+(N(Krankheitstage!P265)+N(Krankheitstage!AB265))*N($C265))))</f>
        <v/>
      </c>
      <c r="AT265" s="76">
        <f>IF($B265="",0,IF(Einstellungen!$C$10="Ja",MAX(IF(Einstellungen!$C$11="7 Tage",MAX(0,(MIN(DATE(2026,12,0),IF(Mitarbeiter!$D265="",DATE(2026,12,0),Mitarbeiter!$D265),TODAY()))-(MAX(DATE(2026,11,1),Mitarbeiter!$C265))+1),MAX(0,NETWORKDAYS(MAX(DATE(2026,11,1),Mitarbeiter!$C265),MIN(DATE(2026,12,0),IF(Mitarbeiter!$D265="",DATE(2026,12,0),Mitarbeiter!$D265),TODAY()),Einstellungen!$F$13:$F$67)))*N(Mitarbeiter!$E265)/IF(Einstellungen!$C$11="7 Tage",7,5),N('Ist-Stunden'!P265)),MAX(IF(Einstellungen!$C$11="7 Tage",MAX(0,(MIN(DATE(2026,12,0),IF(Mitarbeiter!$D265="",DATE(2026,12,0),Mitarbeiter!$D265),TODAY()))-(MAX(DATE(2026,11,1),Mitarbeiter!$C265))+1),MAX(0,NETWORKDAYS(MAX(DATE(2026,11,1),Mitarbeiter!$C265),MIN(DATE(2026,12,0),IF(Mitarbeiter!$D265="",DATE(2026,12,0),Mitarbeiter!$D265),TODAY()),Einstellungen!$F$13:$F$67)))*N(Mitarbeiter!$E265)/IF(Einstellungen!$C$11="7 Tage",7,5),N('Ist-Stunden'!P265)+(N(Krankheitstage!Q265)+N(Krankheitstage!AC265))*N($C265))))</f>
        <v/>
      </c>
      <c r="AU265" s="76">
        <f>IF($B265="",0,IF(Einstellungen!$C$10="Ja",MAX(IF(Einstellungen!$C$11="7 Tage",MAX(0,(MIN(DATE(2026,13,0),IF(Mitarbeiter!$D265="",DATE(2026,13,0),Mitarbeiter!$D265),TODAY()))-(MAX(DATE(2026,12,1),Mitarbeiter!$C265))+1),MAX(0,NETWORKDAYS(MAX(DATE(2026,12,1),Mitarbeiter!$C265),MIN(DATE(2026,13,0),IF(Mitarbeiter!$D265="",DATE(2026,13,0),Mitarbeiter!$D265),TODAY()),Einstellungen!$F$13:$F$67)))*N(Mitarbeiter!$E265)/IF(Einstellungen!$C$11="7 Tage",7,5),N('Ist-Stunden'!Q265)),MAX(IF(Einstellungen!$C$11="7 Tage",MAX(0,(MIN(DATE(2026,13,0),IF(Mitarbeiter!$D265="",DATE(2026,13,0),Mitarbeiter!$D265),TODAY()))-(MAX(DATE(2026,12,1),Mitarbeiter!$C265))+1),MAX(0,NETWORKDAYS(MAX(DATE(2026,12,1),Mitarbeiter!$C265),MIN(DATE(2026,13,0),IF(Mitarbeiter!$D265="",DATE(2026,13,0),Mitarbeiter!$D265),TODAY()),Einstellungen!$F$13:$F$67)))*N(Mitarbeiter!$E265)/IF(Einstellungen!$C$11="7 Tage",7,5),N('Ist-Stunden'!Q265)+(N(Krankheitstage!R265)+N(Krankheitstage!AD265))*N($C265))))</f>
        <v/>
      </c>
      <c r="AV265" s="76">
        <f>IF($B265="",0,IF(Einstellungen!$C$10="Ja",MAX(IF(Einstellungen!$C$11="7 Tage",MAX(0,(MIN(DATE(2027,2,0),IF(Mitarbeiter!$D265="",DATE(2027,2,0),Mitarbeiter!$D265),TODAY()))-(MAX(DATE(2027,1,1),Mitarbeiter!$C265))+1),MAX(0,NETWORKDAYS(MAX(DATE(2027,1,1),Mitarbeiter!$C265),MIN(DATE(2027,2,0),IF(Mitarbeiter!$D265="",DATE(2027,2,0),Mitarbeiter!$D265),TODAY()),Einstellungen!$F$13:$F$67)))*N(Mitarbeiter!$E265)/IF(Einstellungen!$C$11="7 Tage",7,5),N('Ist-Stunden'!R265)),MAX(IF(Einstellungen!$C$11="7 Tage",MAX(0,(MIN(DATE(2027,2,0),IF(Mitarbeiter!$D265="",DATE(2027,2,0),Mitarbeiter!$D265),TODAY()))-(MAX(DATE(2027,1,1),Mitarbeiter!$C265))+1),MAX(0,NETWORKDAYS(MAX(DATE(2027,1,1),Mitarbeiter!$C265),MIN(DATE(2027,2,0),IF(Mitarbeiter!$D265="",DATE(2027,2,0),Mitarbeiter!$D265),TODAY()),Einstellungen!$F$13:$F$67)))*N(Mitarbeiter!$E265)/IF(Einstellungen!$C$11="7 Tage",7,5),N('Ist-Stunden'!R265)+(N(Krankheitstage!AE265)+N(Krankheitstage!AQ265))*N($C265))))</f>
        <v/>
      </c>
      <c r="AW265" s="76">
        <f>IF($B265="",0,IF(Einstellungen!$C$10="Ja",MAX(IF(Einstellungen!$C$11="7 Tage",MAX(0,(MIN(DATE(2027,3,0),IF(Mitarbeiter!$D265="",DATE(2027,3,0),Mitarbeiter!$D265),TODAY()))-(MAX(DATE(2027,2,1),Mitarbeiter!$C265))+1),MAX(0,NETWORKDAYS(MAX(DATE(2027,2,1),Mitarbeiter!$C265),MIN(DATE(2027,3,0),IF(Mitarbeiter!$D265="",DATE(2027,3,0),Mitarbeiter!$D265),TODAY()),Einstellungen!$F$13:$F$67)))*N(Mitarbeiter!$E265)/IF(Einstellungen!$C$11="7 Tage",7,5),N('Ist-Stunden'!S265)),MAX(IF(Einstellungen!$C$11="7 Tage",MAX(0,(MIN(DATE(2027,3,0),IF(Mitarbeiter!$D265="",DATE(2027,3,0),Mitarbeiter!$D265),TODAY()))-(MAX(DATE(2027,2,1),Mitarbeiter!$C265))+1),MAX(0,NETWORKDAYS(MAX(DATE(2027,2,1),Mitarbeiter!$C265),MIN(DATE(2027,3,0),IF(Mitarbeiter!$D265="",DATE(2027,3,0),Mitarbeiter!$D265),TODAY()),Einstellungen!$F$13:$F$67)))*N(Mitarbeiter!$E265)/IF(Einstellungen!$C$11="7 Tage",7,5),N('Ist-Stunden'!S265)+(N(Krankheitstage!AF265)+N(Krankheitstage!AR265))*N($C265))))</f>
        <v/>
      </c>
      <c r="AX265" s="76">
        <f>IF($B265="",0,IF(Einstellungen!$C$10="Ja",MAX(IF(Einstellungen!$C$11="7 Tage",MAX(0,(MIN(DATE(2027,4,0),IF(Mitarbeiter!$D265="",DATE(2027,4,0),Mitarbeiter!$D265),TODAY()))-(MAX(DATE(2027,3,1),Mitarbeiter!$C265))+1),MAX(0,NETWORKDAYS(MAX(DATE(2027,3,1),Mitarbeiter!$C265),MIN(DATE(2027,4,0),IF(Mitarbeiter!$D265="",DATE(2027,4,0),Mitarbeiter!$D265),TODAY()),Einstellungen!$F$13:$F$67)))*N(Mitarbeiter!$E265)/IF(Einstellungen!$C$11="7 Tage",7,5),N('Ist-Stunden'!T265)),MAX(IF(Einstellungen!$C$11="7 Tage",MAX(0,(MIN(DATE(2027,4,0),IF(Mitarbeiter!$D265="",DATE(2027,4,0),Mitarbeiter!$D265),TODAY()))-(MAX(DATE(2027,3,1),Mitarbeiter!$C265))+1),MAX(0,NETWORKDAYS(MAX(DATE(2027,3,1),Mitarbeiter!$C265),MIN(DATE(2027,4,0),IF(Mitarbeiter!$D265="",DATE(2027,4,0),Mitarbeiter!$D265),TODAY()),Einstellungen!$F$13:$F$67)))*N(Mitarbeiter!$E265)/IF(Einstellungen!$C$11="7 Tage",7,5),N('Ist-Stunden'!T265)+(N(Krankheitstage!AG265)+N(Krankheitstage!AS265))*N($C265))))</f>
        <v/>
      </c>
      <c r="AY265" s="76">
        <f>IF($B265="",0,IF(Einstellungen!$C$10="Ja",MAX(IF(Einstellungen!$C$11="7 Tage",MAX(0,(MIN(DATE(2027,5,0),IF(Mitarbeiter!$D265="",DATE(2027,5,0),Mitarbeiter!$D265),TODAY()))-(MAX(DATE(2027,4,1),Mitarbeiter!$C265))+1),MAX(0,NETWORKDAYS(MAX(DATE(2027,4,1),Mitarbeiter!$C265),MIN(DATE(2027,5,0),IF(Mitarbeiter!$D265="",DATE(2027,5,0),Mitarbeiter!$D265),TODAY()),Einstellungen!$F$13:$F$67)))*N(Mitarbeiter!$E265)/IF(Einstellungen!$C$11="7 Tage",7,5),N('Ist-Stunden'!U265)),MAX(IF(Einstellungen!$C$11="7 Tage",MAX(0,(MIN(DATE(2027,5,0),IF(Mitarbeiter!$D265="",DATE(2027,5,0),Mitarbeiter!$D265),TODAY()))-(MAX(DATE(2027,4,1),Mitarbeiter!$C265))+1),MAX(0,NETWORKDAYS(MAX(DATE(2027,4,1),Mitarbeiter!$C265),MIN(DATE(2027,5,0),IF(Mitarbeiter!$D265="",DATE(2027,5,0),Mitarbeiter!$D265),TODAY()),Einstellungen!$F$13:$F$67)))*N(Mitarbeiter!$E265)/IF(Einstellungen!$C$11="7 Tage",7,5),N('Ist-Stunden'!U265)+(N(Krankheitstage!AH265)+N(Krankheitstage!AT265))*N($C265))))</f>
        <v/>
      </c>
      <c r="AZ265" s="76">
        <f>IF($B265="",0,IF(Einstellungen!$C$10="Ja",MAX(IF(Einstellungen!$C$11="7 Tage",MAX(0,(MIN(DATE(2027,6,0),IF(Mitarbeiter!$D265="",DATE(2027,6,0),Mitarbeiter!$D265),TODAY()))-(MAX(DATE(2027,5,1),Mitarbeiter!$C265))+1),MAX(0,NETWORKDAYS(MAX(DATE(2027,5,1),Mitarbeiter!$C265),MIN(DATE(2027,6,0),IF(Mitarbeiter!$D265="",DATE(2027,6,0),Mitarbeiter!$D265),TODAY()),Einstellungen!$F$13:$F$67)))*N(Mitarbeiter!$E265)/IF(Einstellungen!$C$11="7 Tage",7,5),N('Ist-Stunden'!V265)),MAX(IF(Einstellungen!$C$11="7 Tage",MAX(0,(MIN(DATE(2027,6,0),IF(Mitarbeiter!$D265="",DATE(2027,6,0),Mitarbeiter!$D265),TODAY()))-(MAX(DATE(2027,5,1),Mitarbeiter!$C265))+1),MAX(0,NETWORKDAYS(MAX(DATE(2027,5,1),Mitarbeiter!$C265),MIN(DATE(2027,6,0),IF(Mitarbeiter!$D265="",DATE(2027,6,0),Mitarbeiter!$D265),TODAY()),Einstellungen!$F$13:$F$67)))*N(Mitarbeiter!$E265)/IF(Einstellungen!$C$11="7 Tage",7,5),N('Ist-Stunden'!V265)+(N(Krankheitstage!AI265)+N(Krankheitstage!AU265))*N($C265))))</f>
        <v/>
      </c>
      <c r="BA265" s="76">
        <f>IF($B265="",0,IF(Einstellungen!$C$10="Ja",MAX(IF(Einstellungen!$C$11="7 Tage",MAX(0,(MIN(DATE(2027,7,0),IF(Mitarbeiter!$D265="",DATE(2027,7,0),Mitarbeiter!$D265),TODAY()))-(MAX(DATE(2027,6,1),Mitarbeiter!$C265))+1),MAX(0,NETWORKDAYS(MAX(DATE(2027,6,1),Mitarbeiter!$C265),MIN(DATE(2027,7,0),IF(Mitarbeiter!$D265="",DATE(2027,7,0),Mitarbeiter!$D265),TODAY()),Einstellungen!$F$13:$F$67)))*N(Mitarbeiter!$E265)/IF(Einstellungen!$C$11="7 Tage",7,5),N('Ist-Stunden'!W265)),MAX(IF(Einstellungen!$C$11="7 Tage",MAX(0,(MIN(DATE(2027,7,0),IF(Mitarbeiter!$D265="",DATE(2027,7,0),Mitarbeiter!$D265),TODAY()))-(MAX(DATE(2027,6,1),Mitarbeiter!$C265))+1),MAX(0,NETWORKDAYS(MAX(DATE(2027,6,1),Mitarbeiter!$C265),MIN(DATE(2027,7,0),IF(Mitarbeiter!$D265="",DATE(2027,7,0),Mitarbeiter!$D265),TODAY()),Einstellungen!$F$13:$F$67)))*N(Mitarbeiter!$E265)/IF(Einstellungen!$C$11="7 Tage",7,5),N('Ist-Stunden'!W265)+(N(Krankheitstage!AJ265)+N(Krankheitstage!AV265))*N($C265))))</f>
        <v/>
      </c>
      <c r="BB265" s="76">
        <f>IF($B265="",0,IF(Einstellungen!$C$10="Ja",MAX(IF(Einstellungen!$C$11="7 Tage",MAX(0,(MIN(DATE(2027,8,0),IF(Mitarbeiter!$D265="",DATE(2027,8,0),Mitarbeiter!$D265),TODAY()))-(MAX(DATE(2027,7,1),Mitarbeiter!$C265))+1),MAX(0,NETWORKDAYS(MAX(DATE(2027,7,1),Mitarbeiter!$C265),MIN(DATE(2027,8,0),IF(Mitarbeiter!$D265="",DATE(2027,8,0),Mitarbeiter!$D265),TODAY()),Einstellungen!$F$13:$F$67)))*N(Mitarbeiter!$E265)/IF(Einstellungen!$C$11="7 Tage",7,5),N('Ist-Stunden'!X265)),MAX(IF(Einstellungen!$C$11="7 Tage",MAX(0,(MIN(DATE(2027,8,0),IF(Mitarbeiter!$D265="",DATE(2027,8,0),Mitarbeiter!$D265),TODAY()))-(MAX(DATE(2027,7,1),Mitarbeiter!$C265))+1),MAX(0,NETWORKDAYS(MAX(DATE(2027,7,1),Mitarbeiter!$C265),MIN(DATE(2027,8,0),IF(Mitarbeiter!$D265="",DATE(2027,8,0),Mitarbeiter!$D265),TODAY()),Einstellungen!$F$13:$F$67)))*N(Mitarbeiter!$E265)/IF(Einstellungen!$C$11="7 Tage",7,5),N('Ist-Stunden'!X265)+(N(Krankheitstage!AK265)+N(Krankheitstage!AW265))*N($C265))))</f>
        <v/>
      </c>
      <c r="BC265" s="76">
        <f>IF($B265="",0,IF(Einstellungen!$C$10="Ja",MAX(IF(Einstellungen!$C$11="7 Tage",MAX(0,(MIN(DATE(2027,9,0),IF(Mitarbeiter!$D265="",DATE(2027,9,0),Mitarbeiter!$D265),TODAY()))-(MAX(DATE(2027,8,1),Mitarbeiter!$C265))+1),MAX(0,NETWORKDAYS(MAX(DATE(2027,8,1),Mitarbeiter!$C265),MIN(DATE(2027,9,0),IF(Mitarbeiter!$D265="",DATE(2027,9,0),Mitarbeiter!$D265),TODAY()),Einstellungen!$F$13:$F$67)))*N(Mitarbeiter!$E265)/IF(Einstellungen!$C$11="7 Tage",7,5),N('Ist-Stunden'!Y265)),MAX(IF(Einstellungen!$C$11="7 Tage",MAX(0,(MIN(DATE(2027,9,0),IF(Mitarbeiter!$D265="",DATE(2027,9,0),Mitarbeiter!$D265),TODAY()))-(MAX(DATE(2027,8,1),Mitarbeiter!$C265))+1),MAX(0,NETWORKDAYS(MAX(DATE(2027,8,1),Mitarbeiter!$C265),MIN(DATE(2027,9,0),IF(Mitarbeiter!$D265="",DATE(2027,9,0),Mitarbeiter!$D265),TODAY()),Einstellungen!$F$13:$F$67)))*N(Mitarbeiter!$E265)/IF(Einstellungen!$C$11="7 Tage",7,5),N('Ist-Stunden'!Y265)+(N(Krankheitstage!AL265)+N(Krankheitstage!AX265))*N($C265))))</f>
        <v/>
      </c>
      <c r="BD265" s="76">
        <f>IF($B265="",0,IF(Einstellungen!$C$10="Ja",MAX(IF(Einstellungen!$C$11="7 Tage",MAX(0,(MIN(DATE(2027,10,0),IF(Mitarbeiter!$D265="",DATE(2027,10,0),Mitarbeiter!$D265),TODAY()))-(MAX(DATE(2027,9,1),Mitarbeiter!$C265))+1),MAX(0,NETWORKDAYS(MAX(DATE(2027,9,1),Mitarbeiter!$C265),MIN(DATE(2027,10,0),IF(Mitarbeiter!$D265="",DATE(2027,10,0),Mitarbeiter!$D265),TODAY()),Einstellungen!$F$13:$F$67)))*N(Mitarbeiter!$E265)/IF(Einstellungen!$C$11="7 Tage",7,5),N('Ist-Stunden'!Z265)),MAX(IF(Einstellungen!$C$11="7 Tage",MAX(0,(MIN(DATE(2027,10,0),IF(Mitarbeiter!$D265="",DATE(2027,10,0),Mitarbeiter!$D265),TODAY()))-(MAX(DATE(2027,9,1),Mitarbeiter!$C265))+1),MAX(0,NETWORKDAYS(MAX(DATE(2027,9,1),Mitarbeiter!$C265),MIN(DATE(2027,10,0),IF(Mitarbeiter!$D265="",DATE(2027,10,0),Mitarbeiter!$D265),TODAY()),Einstellungen!$F$13:$F$67)))*N(Mitarbeiter!$E265)/IF(Einstellungen!$C$11="7 Tage",7,5),N('Ist-Stunden'!Z265)+(N(Krankheitstage!AM265)+N(Krankheitstage!AY265))*N($C265))))</f>
        <v/>
      </c>
      <c r="BE265" s="76">
        <f>IF($B265="",0,IF(Einstellungen!$C$10="Ja",MAX(IF(Einstellungen!$C$11="7 Tage",MAX(0,(MIN(DATE(2027,11,0),IF(Mitarbeiter!$D265="",DATE(2027,11,0),Mitarbeiter!$D265),TODAY()))-(MAX(DATE(2027,10,1),Mitarbeiter!$C265))+1),MAX(0,NETWORKDAYS(MAX(DATE(2027,10,1),Mitarbeiter!$C265),MIN(DATE(2027,11,0),IF(Mitarbeiter!$D265="",DATE(2027,11,0),Mitarbeiter!$D265),TODAY()),Einstellungen!$F$13:$F$67)))*N(Mitarbeiter!$E265)/IF(Einstellungen!$C$11="7 Tage",7,5),N('Ist-Stunden'!AA265)),MAX(IF(Einstellungen!$C$11="7 Tage",MAX(0,(MIN(DATE(2027,11,0),IF(Mitarbeiter!$D265="",DATE(2027,11,0),Mitarbeiter!$D265),TODAY()))-(MAX(DATE(2027,10,1),Mitarbeiter!$C265))+1),MAX(0,NETWORKDAYS(MAX(DATE(2027,10,1),Mitarbeiter!$C265),MIN(DATE(2027,11,0),IF(Mitarbeiter!$D265="",DATE(2027,11,0),Mitarbeiter!$D265),TODAY()),Einstellungen!$F$13:$F$67)))*N(Mitarbeiter!$E265)/IF(Einstellungen!$C$11="7 Tage",7,5),N('Ist-Stunden'!AA265)+(N(Krankheitstage!AN265)+N(Krankheitstage!AZ265))*N($C265))))</f>
        <v/>
      </c>
      <c r="BF265" s="76">
        <f>IF($B265="",0,IF(Einstellungen!$C$10="Ja",MAX(IF(Einstellungen!$C$11="7 Tage",MAX(0,(MIN(DATE(2027,12,0),IF(Mitarbeiter!$D265="",DATE(2027,12,0),Mitarbeiter!$D265),TODAY()))-(MAX(DATE(2027,11,1),Mitarbeiter!$C265))+1),MAX(0,NETWORKDAYS(MAX(DATE(2027,11,1),Mitarbeiter!$C265),MIN(DATE(2027,12,0),IF(Mitarbeiter!$D265="",DATE(2027,12,0),Mitarbeiter!$D265),TODAY()),Einstellungen!$F$13:$F$67)))*N(Mitarbeiter!$E265)/IF(Einstellungen!$C$11="7 Tage",7,5),N('Ist-Stunden'!AB265)),MAX(IF(Einstellungen!$C$11="7 Tage",MAX(0,(MIN(DATE(2027,12,0),IF(Mitarbeiter!$D265="",DATE(2027,12,0),Mitarbeiter!$D265),TODAY()))-(MAX(DATE(2027,11,1),Mitarbeiter!$C265))+1),MAX(0,NETWORKDAYS(MAX(DATE(2027,11,1),Mitarbeiter!$C265),MIN(DATE(2027,12,0),IF(Mitarbeiter!$D265="",DATE(2027,12,0),Mitarbeiter!$D265),TODAY()),Einstellungen!$F$13:$F$67)))*N(Mitarbeiter!$E265)/IF(Einstellungen!$C$11="7 Tage",7,5),N('Ist-Stunden'!AB265)+(N(Krankheitstage!AO265)+N(Krankheitstage!BA265))*N($C265))))</f>
        <v/>
      </c>
      <c r="BG265" s="76">
        <f>IF($B265="",0,IF(Einstellungen!$C$10="Ja",MAX(IF(Einstellungen!$C$11="7 Tage",MAX(0,(MIN(DATE(2027,13,0),IF(Mitarbeiter!$D265="",DATE(2027,13,0),Mitarbeiter!$D265),TODAY()))-(MAX(DATE(2027,12,1),Mitarbeiter!$C265))+1),MAX(0,NETWORKDAYS(MAX(DATE(2027,12,1),Mitarbeiter!$C265),MIN(DATE(2027,13,0),IF(Mitarbeiter!$D265="",DATE(2027,13,0),Mitarbeiter!$D265),TODAY()),Einstellungen!$F$13:$F$67)))*N(Mitarbeiter!$E265)/IF(Einstellungen!$C$11="7 Tage",7,5),N('Ist-Stunden'!AC265)),MAX(IF(Einstellungen!$C$11="7 Tage",MAX(0,(MIN(DATE(2027,13,0),IF(Mitarbeiter!$D265="",DATE(2027,13,0),Mitarbeiter!$D265),TODAY()))-(MAX(DATE(2027,12,1),Mitarbeiter!$C265))+1),MAX(0,NETWORKDAYS(MAX(DATE(2027,12,1),Mitarbeiter!$C265),MIN(DATE(2027,13,0),IF(Mitarbeiter!$D265="",DATE(2027,13,0),Mitarbeiter!$D265),TODAY()),Einstellungen!$F$13:$F$67)))*N(Mitarbeiter!$E265)/IF(Einstellungen!$C$11="7 Tage",7,5),N('Ist-Stunden'!AC265)+(N(Krankheitstage!AP265)+N(Krankheitstage!BB265))*N($C265))))</f>
        <v/>
      </c>
      <c r="BH265" s="76">
        <f>IF($B265="",0,IF(Einstellungen!$C$10="Ja",MAX(IF(Einstellungen!$C$11="7 Tage",MAX(0,(MIN(DATE(2028,2,0),IF(Mitarbeiter!$D265="",DATE(2028,2,0),Mitarbeiter!$D265),TODAY()))-(MAX(DATE(2028,1,1),Mitarbeiter!$C265))+1),MAX(0,NETWORKDAYS(MAX(DATE(2028,1,1),Mitarbeiter!$C265),MIN(DATE(2028,2,0),IF(Mitarbeiter!$D265="",DATE(2028,2,0),Mitarbeiter!$D265),TODAY()),Einstellungen!$F$13:$F$67)))*N(Mitarbeiter!$E265)/IF(Einstellungen!$C$11="7 Tage",7,5),N('Ist-Stunden'!AD265)),MAX(IF(Einstellungen!$C$11="7 Tage",MAX(0,(MIN(DATE(2028,2,0),IF(Mitarbeiter!$D265="",DATE(2028,2,0),Mitarbeiter!$D265),TODAY()))-(MAX(DATE(2028,1,1),Mitarbeiter!$C265))+1),MAX(0,NETWORKDAYS(MAX(DATE(2028,1,1),Mitarbeiter!$C265),MIN(DATE(2028,2,0),IF(Mitarbeiter!$D265="",DATE(2028,2,0),Mitarbeiter!$D265),TODAY()),Einstellungen!$F$13:$F$67)))*N(Mitarbeiter!$E265)/IF(Einstellungen!$C$11="7 Tage",7,5),N('Ist-Stunden'!AD265)+(N(Krankheitstage!BC265)+N(Krankheitstage!BO265))*N($C265))))</f>
        <v/>
      </c>
      <c r="BI265" s="76">
        <f>IF($B265="",0,IF(Einstellungen!$C$10="Ja",MAX(IF(Einstellungen!$C$11="7 Tage",MAX(0,(MIN(DATE(2028,3,0),IF(Mitarbeiter!$D265="",DATE(2028,3,0),Mitarbeiter!$D265),TODAY()))-(MAX(DATE(2028,2,1),Mitarbeiter!$C265))+1),MAX(0,NETWORKDAYS(MAX(DATE(2028,2,1),Mitarbeiter!$C265),MIN(DATE(2028,3,0),IF(Mitarbeiter!$D265="",DATE(2028,3,0),Mitarbeiter!$D265),TODAY()),Einstellungen!$F$13:$F$67)))*N(Mitarbeiter!$E265)/IF(Einstellungen!$C$11="7 Tage",7,5),N('Ist-Stunden'!AE265)),MAX(IF(Einstellungen!$C$11="7 Tage",MAX(0,(MIN(DATE(2028,3,0),IF(Mitarbeiter!$D265="",DATE(2028,3,0),Mitarbeiter!$D265),TODAY()))-(MAX(DATE(2028,2,1),Mitarbeiter!$C265))+1),MAX(0,NETWORKDAYS(MAX(DATE(2028,2,1),Mitarbeiter!$C265),MIN(DATE(2028,3,0),IF(Mitarbeiter!$D265="",DATE(2028,3,0),Mitarbeiter!$D265),TODAY()),Einstellungen!$F$13:$F$67)))*N(Mitarbeiter!$E265)/IF(Einstellungen!$C$11="7 Tage",7,5),N('Ist-Stunden'!AE265)+(N(Krankheitstage!BD265)+N(Krankheitstage!BP265))*N($C265))))</f>
        <v/>
      </c>
      <c r="BJ265" s="76">
        <f>IF($B265="",0,IF(Einstellungen!$C$10="Ja",MAX(IF(Einstellungen!$C$11="7 Tage",MAX(0,(MIN(DATE(2028,4,0),IF(Mitarbeiter!$D265="",DATE(2028,4,0),Mitarbeiter!$D265),TODAY()))-(MAX(DATE(2028,3,1),Mitarbeiter!$C265))+1),MAX(0,NETWORKDAYS(MAX(DATE(2028,3,1),Mitarbeiter!$C265),MIN(DATE(2028,4,0),IF(Mitarbeiter!$D265="",DATE(2028,4,0),Mitarbeiter!$D265),TODAY()),Einstellungen!$F$13:$F$67)))*N(Mitarbeiter!$E265)/IF(Einstellungen!$C$11="7 Tage",7,5),N('Ist-Stunden'!AF265)),MAX(IF(Einstellungen!$C$11="7 Tage",MAX(0,(MIN(DATE(2028,4,0),IF(Mitarbeiter!$D265="",DATE(2028,4,0),Mitarbeiter!$D265),TODAY()))-(MAX(DATE(2028,3,1),Mitarbeiter!$C265))+1),MAX(0,NETWORKDAYS(MAX(DATE(2028,3,1),Mitarbeiter!$C265),MIN(DATE(2028,4,0),IF(Mitarbeiter!$D265="",DATE(2028,4,0),Mitarbeiter!$D265),TODAY()),Einstellungen!$F$13:$F$67)))*N(Mitarbeiter!$E265)/IF(Einstellungen!$C$11="7 Tage",7,5),N('Ist-Stunden'!AF265)+(N(Krankheitstage!BE265)+N(Krankheitstage!BQ265))*N($C265))))</f>
        <v/>
      </c>
      <c r="BK265" s="76">
        <f>IF($B265="",0,IF(Einstellungen!$C$10="Ja",MAX(IF(Einstellungen!$C$11="7 Tage",MAX(0,(MIN(DATE(2028,5,0),IF(Mitarbeiter!$D265="",DATE(2028,5,0),Mitarbeiter!$D265),TODAY()))-(MAX(DATE(2028,4,1),Mitarbeiter!$C265))+1),MAX(0,NETWORKDAYS(MAX(DATE(2028,4,1),Mitarbeiter!$C265),MIN(DATE(2028,5,0),IF(Mitarbeiter!$D265="",DATE(2028,5,0),Mitarbeiter!$D265),TODAY()),Einstellungen!$F$13:$F$67)))*N(Mitarbeiter!$E265)/IF(Einstellungen!$C$11="7 Tage",7,5),N('Ist-Stunden'!AG265)),MAX(IF(Einstellungen!$C$11="7 Tage",MAX(0,(MIN(DATE(2028,5,0),IF(Mitarbeiter!$D265="",DATE(2028,5,0),Mitarbeiter!$D265),TODAY()))-(MAX(DATE(2028,4,1),Mitarbeiter!$C265))+1),MAX(0,NETWORKDAYS(MAX(DATE(2028,4,1),Mitarbeiter!$C265),MIN(DATE(2028,5,0),IF(Mitarbeiter!$D265="",DATE(2028,5,0),Mitarbeiter!$D265),TODAY()),Einstellungen!$F$13:$F$67)))*N(Mitarbeiter!$E265)/IF(Einstellungen!$C$11="7 Tage",7,5),N('Ist-Stunden'!AG265)+(N(Krankheitstage!BF265)+N(Krankheitstage!BR265))*N($C265))))</f>
        <v/>
      </c>
      <c r="BL265" s="76">
        <f>IF($B265="",0,IF(Einstellungen!$C$10="Ja",MAX(IF(Einstellungen!$C$11="7 Tage",MAX(0,(MIN(DATE(2028,6,0),IF(Mitarbeiter!$D265="",DATE(2028,6,0),Mitarbeiter!$D265),TODAY()))-(MAX(DATE(2028,5,1),Mitarbeiter!$C265))+1),MAX(0,NETWORKDAYS(MAX(DATE(2028,5,1),Mitarbeiter!$C265),MIN(DATE(2028,6,0),IF(Mitarbeiter!$D265="",DATE(2028,6,0),Mitarbeiter!$D265),TODAY()),Einstellungen!$F$13:$F$67)))*N(Mitarbeiter!$E265)/IF(Einstellungen!$C$11="7 Tage",7,5),N('Ist-Stunden'!AH265)),MAX(IF(Einstellungen!$C$11="7 Tage",MAX(0,(MIN(DATE(2028,6,0),IF(Mitarbeiter!$D265="",DATE(2028,6,0),Mitarbeiter!$D265),TODAY()))-(MAX(DATE(2028,5,1),Mitarbeiter!$C265))+1),MAX(0,NETWORKDAYS(MAX(DATE(2028,5,1),Mitarbeiter!$C265),MIN(DATE(2028,6,0),IF(Mitarbeiter!$D265="",DATE(2028,6,0),Mitarbeiter!$D265),TODAY()),Einstellungen!$F$13:$F$67)))*N(Mitarbeiter!$E265)/IF(Einstellungen!$C$11="7 Tage",7,5),N('Ist-Stunden'!AH265)+(N(Krankheitstage!BG265)+N(Krankheitstage!BS265))*N($C265))))</f>
        <v/>
      </c>
      <c r="BM265" s="76">
        <f>IF($B265="",0,IF(Einstellungen!$C$10="Ja",MAX(IF(Einstellungen!$C$11="7 Tage",MAX(0,(MIN(DATE(2028,7,0),IF(Mitarbeiter!$D265="",DATE(2028,7,0),Mitarbeiter!$D265),TODAY()))-(MAX(DATE(2028,6,1),Mitarbeiter!$C265))+1),MAX(0,NETWORKDAYS(MAX(DATE(2028,6,1),Mitarbeiter!$C265),MIN(DATE(2028,7,0),IF(Mitarbeiter!$D265="",DATE(2028,7,0),Mitarbeiter!$D265),TODAY()),Einstellungen!$F$13:$F$67)))*N(Mitarbeiter!$E265)/IF(Einstellungen!$C$11="7 Tage",7,5),N('Ist-Stunden'!AI265)),MAX(IF(Einstellungen!$C$11="7 Tage",MAX(0,(MIN(DATE(2028,7,0),IF(Mitarbeiter!$D265="",DATE(2028,7,0),Mitarbeiter!$D265),TODAY()))-(MAX(DATE(2028,6,1),Mitarbeiter!$C265))+1),MAX(0,NETWORKDAYS(MAX(DATE(2028,6,1),Mitarbeiter!$C265),MIN(DATE(2028,7,0),IF(Mitarbeiter!$D265="",DATE(2028,7,0),Mitarbeiter!$D265),TODAY()),Einstellungen!$F$13:$F$67)))*N(Mitarbeiter!$E265)/IF(Einstellungen!$C$11="7 Tage",7,5),N('Ist-Stunden'!AI265)+(N(Krankheitstage!BH265)+N(Krankheitstage!BT265))*N($C265))))</f>
        <v/>
      </c>
      <c r="BN265" s="76">
        <f>IF($B265="",0,IF(Einstellungen!$C$10="Ja",MAX(IF(Einstellungen!$C$11="7 Tage",MAX(0,(MIN(DATE(2028,8,0),IF(Mitarbeiter!$D265="",DATE(2028,8,0),Mitarbeiter!$D265),TODAY()))-(MAX(DATE(2028,7,1),Mitarbeiter!$C265))+1),MAX(0,NETWORKDAYS(MAX(DATE(2028,7,1),Mitarbeiter!$C265),MIN(DATE(2028,8,0),IF(Mitarbeiter!$D265="",DATE(2028,8,0),Mitarbeiter!$D265),TODAY()),Einstellungen!$F$13:$F$67)))*N(Mitarbeiter!$E265)/IF(Einstellungen!$C$11="7 Tage",7,5),N('Ist-Stunden'!AJ265)),MAX(IF(Einstellungen!$C$11="7 Tage",MAX(0,(MIN(DATE(2028,8,0),IF(Mitarbeiter!$D265="",DATE(2028,8,0),Mitarbeiter!$D265),TODAY()))-(MAX(DATE(2028,7,1),Mitarbeiter!$C265))+1),MAX(0,NETWORKDAYS(MAX(DATE(2028,7,1),Mitarbeiter!$C265),MIN(DATE(2028,8,0),IF(Mitarbeiter!$D265="",DATE(2028,8,0),Mitarbeiter!$D265),TODAY()),Einstellungen!$F$13:$F$67)))*N(Mitarbeiter!$E265)/IF(Einstellungen!$C$11="7 Tage",7,5),N('Ist-Stunden'!AJ265)+(N(Krankheitstage!BI265)+N(Krankheitstage!BU265))*N($C265))))</f>
        <v/>
      </c>
      <c r="BO265" s="76">
        <f>IF($B265="",0,IF(Einstellungen!$C$10="Ja",MAX(IF(Einstellungen!$C$11="7 Tage",MAX(0,(MIN(DATE(2028,9,0),IF(Mitarbeiter!$D265="",DATE(2028,9,0),Mitarbeiter!$D265),TODAY()))-(MAX(DATE(2028,8,1),Mitarbeiter!$C265))+1),MAX(0,NETWORKDAYS(MAX(DATE(2028,8,1),Mitarbeiter!$C265),MIN(DATE(2028,9,0),IF(Mitarbeiter!$D265="",DATE(2028,9,0),Mitarbeiter!$D265),TODAY()),Einstellungen!$F$13:$F$67)))*N(Mitarbeiter!$E265)/IF(Einstellungen!$C$11="7 Tage",7,5),N('Ist-Stunden'!AK265)),MAX(IF(Einstellungen!$C$11="7 Tage",MAX(0,(MIN(DATE(2028,9,0),IF(Mitarbeiter!$D265="",DATE(2028,9,0),Mitarbeiter!$D265),TODAY()))-(MAX(DATE(2028,8,1),Mitarbeiter!$C265))+1),MAX(0,NETWORKDAYS(MAX(DATE(2028,8,1),Mitarbeiter!$C265),MIN(DATE(2028,9,0),IF(Mitarbeiter!$D265="",DATE(2028,9,0),Mitarbeiter!$D265),TODAY()),Einstellungen!$F$13:$F$67)))*N(Mitarbeiter!$E265)/IF(Einstellungen!$C$11="7 Tage",7,5),N('Ist-Stunden'!AK265)+(N(Krankheitstage!BJ265)+N(Krankheitstage!BV265))*N($C265))))</f>
        <v/>
      </c>
      <c r="BP265" s="76">
        <f>IF($B265="",0,IF(Einstellungen!$C$10="Ja",MAX(IF(Einstellungen!$C$11="7 Tage",MAX(0,(MIN(DATE(2028,10,0),IF(Mitarbeiter!$D265="",DATE(2028,10,0),Mitarbeiter!$D265),TODAY()))-(MAX(DATE(2028,9,1),Mitarbeiter!$C265))+1),MAX(0,NETWORKDAYS(MAX(DATE(2028,9,1),Mitarbeiter!$C265),MIN(DATE(2028,10,0),IF(Mitarbeiter!$D265="",DATE(2028,10,0),Mitarbeiter!$D265),TODAY()),Einstellungen!$F$13:$F$67)))*N(Mitarbeiter!$E265)/IF(Einstellungen!$C$11="7 Tage",7,5),N('Ist-Stunden'!AL265)),MAX(IF(Einstellungen!$C$11="7 Tage",MAX(0,(MIN(DATE(2028,10,0),IF(Mitarbeiter!$D265="",DATE(2028,10,0),Mitarbeiter!$D265),TODAY()))-(MAX(DATE(2028,9,1),Mitarbeiter!$C265))+1),MAX(0,NETWORKDAYS(MAX(DATE(2028,9,1),Mitarbeiter!$C265),MIN(DATE(2028,10,0),IF(Mitarbeiter!$D265="",DATE(2028,10,0),Mitarbeiter!$D265),TODAY()),Einstellungen!$F$13:$F$67)))*N(Mitarbeiter!$E265)/IF(Einstellungen!$C$11="7 Tage",7,5),N('Ist-Stunden'!AL265)+(N(Krankheitstage!BK265)+N(Krankheitstage!BW265))*N($C265))))</f>
        <v/>
      </c>
      <c r="BQ265" s="76">
        <f>IF($B265="",0,IF(Einstellungen!$C$10="Ja",MAX(IF(Einstellungen!$C$11="7 Tage",MAX(0,(MIN(DATE(2028,11,0),IF(Mitarbeiter!$D265="",DATE(2028,11,0),Mitarbeiter!$D265),TODAY()))-(MAX(DATE(2028,10,1),Mitarbeiter!$C265))+1),MAX(0,NETWORKDAYS(MAX(DATE(2028,10,1),Mitarbeiter!$C265),MIN(DATE(2028,11,0),IF(Mitarbeiter!$D265="",DATE(2028,11,0),Mitarbeiter!$D265),TODAY()),Einstellungen!$F$13:$F$67)))*N(Mitarbeiter!$E265)/IF(Einstellungen!$C$11="7 Tage",7,5),N('Ist-Stunden'!AM265)),MAX(IF(Einstellungen!$C$11="7 Tage",MAX(0,(MIN(DATE(2028,11,0),IF(Mitarbeiter!$D265="",DATE(2028,11,0),Mitarbeiter!$D265),TODAY()))-(MAX(DATE(2028,10,1),Mitarbeiter!$C265))+1),MAX(0,NETWORKDAYS(MAX(DATE(2028,10,1),Mitarbeiter!$C265),MIN(DATE(2028,11,0),IF(Mitarbeiter!$D265="",DATE(2028,11,0),Mitarbeiter!$D265),TODAY()),Einstellungen!$F$13:$F$67)))*N(Mitarbeiter!$E265)/IF(Einstellungen!$C$11="7 Tage",7,5),N('Ist-Stunden'!AM265)+(N(Krankheitstage!BL265)+N(Krankheitstage!BX265))*N($C265))))</f>
        <v/>
      </c>
      <c r="BR265" s="76">
        <f>IF($B265="",0,IF(Einstellungen!$C$10="Ja",MAX(IF(Einstellungen!$C$11="7 Tage",MAX(0,(MIN(DATE(2028,12,0),IF(Mitarbeiter!$D265="",DATE(2028,12,0),Mitarbeiter!$D265),TODAY()))-(MAX(DATE(2028,11,1),Mitarbeiter!$C265))+1),MAX(0,NETWORKDAYS(MAX(DATE(2028,11,1),Mitarbeiter!$C265),MIN(DATE(2028,12,0),IF(Mitarbeiter!$D265="",DATE(2028,12,0),Mitarbeiter!$D265),TODAY()),Einstellungen!$F$13:$F$67)))*N(Mitarbeiter!$E265)/IF(Einstellungen!$C$11="7 Tage",7,5),N('Ist-Stunden'!AN265)),MAX(IF(Einstellungen!$C$11="7 Tage",MAX(0,(MIN(DATE(2028,12,0),IF(Mitarbeiter!$D265="",DATE(2028,12,0),Mitarbeiter!$D265),TODAY()))-(MAX(DATE(2028,11,1),Mitarbeiter!$C265))+1),MAX(0,NETWORKDAYS(MAX(DATE(2028,11,1),Mitarbeiter!$C265),MIN(DATE(2028,12,0),IF(Mitarbeiter!$D265="",DATE(2028,12,0),Mitarbeiter!$D265),TODAY()),Einstellungen!$F$13:$F$67)))*N(Mitarbeiter!$E265)/IF(Einstellungen!$C$11="7 Tage",7,5),N('Ist-Stunden'!AN265)+(N(Krankheitstage!BM265)+N(Krankheitstage!BY265))*N($C265))))</f>
        <v/>
      </c>
      <c r="BS265" s="76">
        <f>IF($B265="",0,IF(Einstellungen!$C$10="Ja",MAX(IF(Einstellungen!$C$11="7 Tage",MAX(0,(MIN(DATE(2028,13,0),IF(Mitarbeiter!$D265="",DATE(2028,13,0),Mitarbeiter!$D265),TODAY()))-(MAX(DATE(2028,12,1),Mitarbeiter!$C265))+1),MAX(0,NETWORKDAYS(MAX(DATE(2028,12,1),Mitarbeiter!$C265),MIN(DATE(2028,13,0),IF(Mitarbeiter!$D265="",DATE(2028,13,0),Mitarbeiter!$D265),TODAY()),Einstellungen!$F$13:$F$67)))*N(Mitarbeiter!$E265)/IF(Einstellungen!$C$11="7 Tage",7,5),N('Ist-Stunden'!AO265)),MAX(IF(Einstellungen!$C$11="7 Tage",MAX(0,(MIN(DATE(2028,13,0),IF(Mitarbeiter!$D265="",DATE(2028,13,0),Mitarbeiter!$D265),TODAY()))-(MAX(DATE(2028,12,1),Mitarbeiter!$C265))+1),MAX(0,NETWORKDAYS(MAX(DATE(2028,12,1),Mitarbeiter!$C265),MIN(DATE(2028,13,0),IF(Mitarbeiter!$D265="",DATE(2028,13,0),Mitarbeiter!$D265),TODAY()),Einstellungen!$F$13:$F$67)))*N(Mitarbeiter!$E265)/IF(Einstellungen!$C$11="7 Tage",7,5),N('Ist-Stunden'!AO265)+(N(Krankheitstage!BN265)+N(Krankheitstage!BZ265))*N($C265))))</f>
        <v/>
      </c>
      <c r="BT265" s="76">
        <f>IF($B265="",0,IF(Einstellungen!$C$10="Ja",MAX(IF(Einstellungen!$C$11="7 Tage",MAX(0,(MIN(DATE(2029,2,0),IF(Mitarbeiter!$D265="",DATE(2029,2,0),Mitarbeiter!$D265),TODAY()))-(MAX(DATE(2029,1,1),Mitarbeiter!$C265))+1),MAX(0,NETWORKDAYS(MAX(DATE(2029,1,1),Mitarbeiter!$C265),MIN(DATE(2029,2,0),IF(Mitarbeiter!$D265="",DATE(2029,2,0),Mitarbeiter!$D265),TODAY()),Einstellungen!$F$13:$F$67)))*N(Mitarbeiter!$E265)/IF(Einstellungen!$C$11="7 Tage",7,5),N('Ist-Stunden'!AP265)),MAX(IF(Einstellungen!$C$11="7 Tage",MAX(0,(MIN(DATE(2029,2,0),IF(Mitarbeiter!$D265="",DATE(2029,2,0),Mitarbeiter!$D265),TODAY()))-(MAX(DATE(2029,1,1),Mitarbeiter!$C265))+1),MAX(0,NETWORKDAYS(MAX(DATE(2029,1,1),Mitarbeiter!$C265),MIN(DATE(2029,2,0),IF(Mitarbeiter!$D265="",DATE(2029,2,0),Mitarbeiter!$D265),TODAY()),Einstellungen!$F$13:$F$67)))*N(Mitarbeiter!$E265)/IF(Einstellungen!$C$11="7 Tage",7,5),N('Ist-Stunden'!AP265)+(N(Krankheitstage!CA265)+N(Krankheitstage!CM265))*N($C265))))</f>
        <v/>
      </c>
      <c r="BU265" s="76">
        <f>IF($B265="",0,IF(Einstellungen!$C$10="Ja",MAX(IF(Einstellungen!$C$11="7 Tage",MAX(0,(MIN(DATE(2029,3,0),IF(Mitarbeiter!$D265="",DATE(2029,3,0),Mitarbeiter!$D265),TODAY()))-(MAX(DATE(2029,2,1),Mitarbeiter!$C265))+1),MAX(0,NETWORKDAYS(MAX(DATE(2029,2,1),Mitarbeiter!$C265),MIN(DATE(2029,3,0),IF(Mitarbeiter!$D265="",DATE(2029,3,0),Mitarbeiter!$D265),TODAY()),Einstellungen!$F$13:$F$67)))*N(Mitarbeiter!$E265)/IF(Einstellungen!$C$11="7 Tage",7,5),N('Ist-Stunden'!AQ265)),MAX(IF(Einstellungen!$C$11="7 Tage",MAX(0,(MIN(DATE(2029,3,0),IF(Mitarbeiter!$D265="",DATE(2029,3,0),Mitarbeiter!$D265),TODAY()))-(MAX(DATE(2029,2,1),Mitarbeiter!$C265))+1),MAX(0,NETWORKDAYS(MAX(DATE(2029,2,1),Mitarbeiter!$C265),MIN(DATE(2029,3,0),IF(Mitarbeiter!$D265="",DATE(2029,3,0),Mitarbeiter!$D265),TODAY()),Einstellungen!$F$13:$F$67)))*N(Mitarbeiter!$E265)/IF(Einstellungen!$C$11="7 Tage",7,5),N('Ist-Stunden'!AQ265)+(N(Krankheitstage!CB265)+N(Krankheitstage!CN265))*N($C265))))</f>
        <v/>
      </c>
      <c r="BV265" s="76">
        <f>IF($B265="",0,IF(Einstellungen!$C$10="Ja",MAX(IF(Einstellungen!$C$11="7 Tage",MAX(0,(MIN(DATE(2029,4,0),IF(Mitarbeiter!$D265="",DATE(2029,4,0),Mitarbeiter!$D265),TODAY()))-(MAX(DATE(2029,3,1),Mitarbeiter!$C265))+1),MAX(0,NETWORKDAYS(MAX(DATE(2029,3,1),Mitarbeiter!$C265),MIN(DATE(2029,4,0),IF(Mitarbeiter!$D265="",DATE(2029,4,0),Mitarbeiter!$D265),TODAY()),Einstellungen!$F$13:$F$67)))*N(Mitarbeiter!$E265)/IF(Einstellungen!$C$11="7 Tage",7,5),N('Ist-Stunden'!AR265)),MAX(IF(Einstellungen!$C$11="7 Tage",MAX(0,(MIN(DATE(2029,4,0),IF(Mitarbeiter!$D265="",DATE(2029,4,0),Mitarbeiter!$D265),TODAY()))-(MAX(DATE(2029,3,1),Mitarbeiter!$C265))+1),MAX(0,NETWORKDAYS(MAX(DATE(2029,3,1),Mitarbeiter!$C265),MIN(DATE(2029,4,0),IF(Mitarbeiter!$D265="",DATE(2029,4,0),Mitarbeiter!$D265),TODAY()),Einstellungen!$F$13:$F$67)))*N(Mitarbeiter!$E265)/IF(Einstellungen!$C$11="7 Tage",7,5),N('Ist-Stunden'!AR265)+(N(Krankheitstage!CC265)+N(Krankheitstage!CO265))*N($C265))))</f>
        <v/>
      </c>
      <c r="BW265" s="76">
        <f>IF($B265="",0,IF(Einstellungen!$C$10="Ja",MAX(IF(Einstellungen!$C$11="7 Tage",MAX(0,(MIN(DATE(2029,5,0),IF(Mitarbeiter!$D265="",DATE(2029,5,0),Mitarbeiter!$D265),TODAY()))-(MAX(DATE(2029,4,1),Mitarbeiter!$C265))+1),MAX(0,NETWORKDAYS(MAX(DATE(2029,4,1),Mitarbeiter!$C265),MIN(DATE(2029,5,0),IF(Mitarbeiter!$D265="",DATE(2029,5,0),Mitarbeiter!$D265),TODAY()),Einstellungen!$F$13:$F$67)))*N(Mitarbeiter!$E265)/IF(Einstellungen!$C$11="7 Tage",7,5),N('Ist-Stunden'!AS265)),MAX(IF(Einstellungen!$C$11="7 Tage",MAX(0,(MIN(DATE(2029,5,0),IF(Mitarbeiter!$D265="",DATE(2029,5,0),Mitarbeiter!$D265),TODAY()))-(MAX(DATE(2029,4,1),Mitarbeiter!$C265))+1),MAX(0,NETWORKDAYS(MAX(DATE(2029,4,1),Mitarbeiter!$C265),MIN(DATE(2029,5,0),IF(Mitarbeiter!$D265="",DATE(2029,5,0),Mitarbeiter!$D265),TODAY()),Einstellungen!$F$13:$F$67)))*N(Mitarbeiter!$E265)/IF(Einstellungen!$C$11="7 Tage",7,5),N('Ist-Stunden'!AS265)+(N(Krankheitstage!CD265)+N(Krankheitstage!CP265))*N($C265))))</f>
        <v/>
      </c>
      <c r="BX265" s="76">
        <f>IF($B265="",0,IF(Einstellungen!$C$10="Ja",MAX(IF(Einstellungen!$C$11="7 Tage",MAX(0,(MIN(DATE(2029,6,0),IF(Mitarbeiter!$D265="",DATE(2029,6,0),Mitarbeiter!$D265),TODAY()))-(MAX(DATE(2029,5,1),Mitarbeiter!$C265))+1),MAX(0,NETWORKDAYS(MAX(DATE(2029,5,1),Mitarbeiter!$C265),MIN(DATE(2029,6,0),IF(Mitarbeiter!$D265="",DATE(2029,6,0),Mitarbeiter!$D265),TODAY()),Einstellungen!$F$13:$F$67)))*N(Mitarbeiter!$E265)/IF(Einstellungen!$C$11="7 Tage",7,5),N('Ist-Stunden'!AT265)),MAX(IF(Einstellungen!$C$11="7 Tage",MAX(0,(MIN(DATE(2029,6,0),IF(Mitarbeiter!$D265="",DATE(2029,6,0),Mitarbeiter!$D265),TODAY()))-(MAX(DATE(2029,5,1),Mitarbeiter!$C265))+1),MAX(0,NETWORKDAYS(MAX(DATE(2029,5,1),Mitarbeiter!$C265),MIN(DATE(2029,6,0),IF(Mitarbeiter!$D265="",DATE(2029,6,0),Mitarbeiter!$D265),TODAY()),Einstellungen!$F$13:$F$67)))*N(Mitarbeiter!$E265)/IF(Einstellungen!$C$11="7 Tage",7,5),N('Ist-Stunden'!AT265)+(N(Krankheitstage!CE265)+N(Krankheitstage!CQ265))*N($C265))))</f>
        <v/>
      </c>
      <c r="BY265" s="76">
        <f>IF($B265="",0,IF(Einstellungen!$C$10="Ja",MAX(IF(Einstellungen!$C$11="7 Tage",MAX(0,(MIN(DATE(2029,7,0),IF(Mitarbeiter!$D265="",DATE(2029,7,0),Mitarbeiter!$D265),TODAY()))-(MAX(DATE(2029,6,1),Mitarbeiter!$C265))+1),MAX(0,NETWORKDAYS(MAX(DATE(2029,6,1),Mitarbeiter!$C265),MIN(DATE(2029,7,0),IF(Mitarbeiter!$D265="",DATE(2029,7,0),Mitarbeiter!$D265),TODAY()),Einstellungen!$F$13:$F$67)))*N(Mitarbeiter!$E265)/IF(Einstellungen!$C$11="7 Tage",7,5),N('Ist-Stunden'!AU265)),MAX(IF(Einstellungen!$C$11="7 Tage",MAX(0,(MIN(DATE(2029,7,0),IF(Mitarbeiter!$D265="",DATE(2029,7,0),Mitarbeiter!$D265),TODAY()))-(MAX(DATE(2029,6,1),Mitarbeiter!$C265))+1),MAX(0,NETWORKDAYS(MAX(DATE(2029,6,1),Mitarbeiter!$C265),MIN(DATE(2029,7,0),IF(Mitarbeiter!$D265="",DATE(2029,7,0),Mitarbeiter!$D265),TODAY()),Einstellungen!$F$13:$F$67)))*N(Mitarbeiter!$E265)/IF(Einstellungen!$C$11="7 Tage",7,5),N('Ist-Stunden'!AU265)+(N(Krankheitstage!CF265)+N(Krankheitstage!CR265))*N($C265))))</f>
        <v/>
      </c>
      <c r="BZ265" s="76">
        <f>IF($B265="",0,IF(Einstellungen!$C$10="Ja",MAX(IF(Einstellungen!$C$11="7 Tage",MAX(0,(MIN(DATE(2029,8,0),IF(Mitarbeiter!$D265="",DATE(2029,8,0),Mitarbeiter!$D265),TODAY()))-(MAX(DATE(2029,7,1),Mitarbeiter!$C265))+1),MAX(0,NETWORKDAYS(MAX(DATE(2029,7,1),Mitarbeiter!$C265),MIN(DATE(2029,8,0),IF(Mitarbeiter!$D265="",DATE(2029,8,0),Mitarbeiter!$D265),TODAY()),Einstellungen!$F$13:$F$67)))*N(Mitarbeiter!$E265)/IF(Einstellungen!$C$11="7 Tage",7,5),N('Ist-Stunden'!AV265)),MAX(IF(Einstellungen!$C$11="7 Tage",MAX(0,(MIN(DATE(2029,8,0),IF(Mitarbeiter!$D265="",DATE(2029,8,0),Mitarbeiter!$D265),TODAY()))-(MAX(DATE(2029,7,1),Mitarbeiter!$C265))+1),MAX(0,NETWORKDAYS(MAX(DATE(2029,7,1),Mitarbeiter!$C265),MIN(DATE(2029,8,0),IF(Mitarbeiter!$D265="",DATE(2029,8,0),Mitarbeiter!$D265),TODAY()),Einstellungen!$F$13:$F$67)))*N(Mitarbeiter!$E265)/IF(Einstellungen!$C$11="7 Tage",7,5),N('Ist-Stunden'!AV265)+(N(Krankheitstage!CG265)+N(Krankheitstage!CS265))*N($C265))))</f>
        <v/>
      </c>
      <c r="CA265" s="76">
        <f>IF($B265="",0,IF(Einstellungen!$C$10="Ja",MAX(IF(Einstellungen!$C$11="7 Tage",MAX(0,(MIN(DATE(2029,9,0),IF(Mitarbeiter!$D265="",DATE(2029,9,0),Mitarbeiter!$D265),TODAY()))-(MAX(DATE(2029,8,1),Mitarbeiter!$C265))+1),MAX(0,NETWORKDAYS(MAX(DATE(2029,8,1),Mitarbeiter!$C265),MIN(DATE(2029,9,0),IF(Mitarbeiter!$D265="",DATE(2029,9,0),Mitarbeiter!$D265),TODAY()),Einstellungen!$F$13:$F$67)))*N(Mitarbeiter!$E265)/IF(Einstellungen!$C$11="7 Tage",7,5),N('Ist-Stunden'!AW265)),MAX(IF(Einstellungen!$C$11="7 Tage",MAX(0,(MIN(DATE(2029,9,0),IF(Mitarbeiter!$D265="",DATE(2029,9,0),Mitarbeiter!$D265),TODAY()))-(MAX(DATE(2029,8,1),Mitarbeiter!$C265))+1),MAX(0,NETWORKDAYS(MAX(DATE(2029,8,1),Mitarbeiter!$C265),MIN(DATE(2029,9,0),IF(Mitarbeiter!$D265="",DATE(2029,9,0),Mitarbeiter!$D265),TODAY()),Einstellungen!$F$13:$F$67)))*N(Mitarbeiter!$E265)/IF(Einstellungen!$C$11="7 Tage",7,5),N('Ist-Stunden'!AW265)+(N(Krankheitstage!CH265)+N(Krankheitstage!CT265))*N($C265))))</f>
        <v/>
      </c>
      <c r="CB265" s="76">
        <f>IF($B265="",0,IF(Einstellungen!$C$10="Ja",MAX(IF(Einstellungen!$C$11="7 Tage",MAX(0,(MIN(DATE(2029,10,0),IF(Mitarbeiter!$D265="",DATE(2029,10,0),Mitarbeiter!$D265),TODAY()))-(MAX(DATE(2029,9,1),Mitarbeiter!$C265))+1),MAX(0,NETWORKDAYS(MAX(DATE(2029,9,1),Mitarbeiter!$C265),MIN(DATE(2029,10,0),IF(Mitarbeiter!$D265="",DATE(2029,10,0),Mitarbeiter!$D265),TODAY()),Einstellungen!$F$13:$F$67)))*N(Mitarbeiter!$E265)/IF(Einstellungen!$C$11="7 Tage",7,5),N('Ist-Stunden'!AX265)),MAX(IF(Einstellungen!$C$11="7 Tage",MAX(0,(MIN(DATE(2029,10,0),IF(Mitarbeiter!$D265="",DATE(2029,10,0),Mitarbeiter!$D265),TODAY()))-(MAX(DATE(2029,9,1),Mitarbeiter!$C265))+1),MAX(0,NETWORKDAYS(MAX(DATE(2029,9,1),Mitarbeiter!$C265),MIN(DATE(2029,10,0),IF(Mitarbeiter!$D265="",DATE(2029,10,0),Mitarbeiter!$D265),TODAY()),Einstellungen!$F$13:$F$67)))*N(Mitarbeiter!$E265)/IF(Einstellungen!$C$11="7 Tage",7,5),N('Ist-Stunden'!AX265)+(N(Krankheitstage!CI265)+N(Krankheitstage!CU265))*N($C265))))</f>
        <v/>
      </c>
      <c r="CC265" s="76">
        <f>IF($B265="",0,IF(Einstellungen!$C$10="Ja",MAX(IF(Einstellungen!$C$11="7 Tage",MAX(0,(MIN(DATE(2029,11,0),IF(Mitarbeiter!$D265="",DATE(2029,11,0),Mitarbeiter!$D265),TODAY()))-(MAX(DATE(2029,10,1),Mitarbeiter!$C265))+1),MAX(0,NETWORKDAYS(MAX(DATE(2029,10,1),Mitarbeiter!$C265),MIN(DATE(2029,11,0),IF(Mitarbeiter!$D265="",DATE(2029,11,0),Mitarbeiter!$D265),TODAY()),Einstellungen!$F$13:$F$67)))*N(Mitarbeiter!$E265)/IF(Einstellungen!$C$11="7 Tage",7,5),N('Ist-Stunden'!AY265)),MAX(IF(Einstellungen!$C$11="7 Tage",MAX(0,(MIN(DATE(2029,11,0),IF(Mitarbeiter!$D265="",DATE(2029,11,0),Mitarbeiter!$D265),TODAY()))-(MAX(DATE(2029,10,1),Mitarbeiter!$C265))+1),MAX(0,NETWORKDAYS(MAX(DATE(2029,10,1),Mitarbeiter!$C265),MIN(DATE(2029,11,0),IF(Mitarbeiter!$D265="",DATE(2029,11,0),Mitarbeiter!$D265),TODAY()),Einstellungen!$F$13:$F$67)))*N(Mitarbeiter!$E265)/IF(Einstellungen!$C$11="7 Tage",7,5),N('Ist-Stunden'!AY265)+(N(Krankheitstage!CJ265)+N(Krankheitstage!CV265))*N($C265))))</f>
        <v/>
      </c>
      <c r="CD265" s="76">
        <f>IF($B265="",0,IF(Einstellungen!$C$10="Ja",MAX(IF(Einstellungen!$C$11="7 Tage",MAX(0,(MIN(DATE(2029,12,0),IF(Mitarbeiter!$D265="",DATE(2029,12,0),Mitarbeiter!$D265),TODAY()))-(MAX(DATE(2029,11,1),Mitarbeiter!$C265))+1),MAX(0,NETWORKDAYS(MAX(DATE(2029,11,1),Mitarbeiter!$C265),MIN(DATE(2029,12,0),IF(Mitarbeiter!$D265="",DATE(2029,12,0),Mitarbeiter!$D265),TODAY()),Einstellungen!$F$13:$F$67)))*N(Mitarbeiter!$E265)/IF(Einstellungen!$C$11="7 Tage",7,5),N('Ist-Stunden'!AZ265)),MAX(IF(Einstellungen!$C$11="7 Tage",MAX(0,(MIN(DATE(2029,12,0),IF(Mitarbeiter!$D265="",DATE(2029,12,0),Mitarbeiter!$D265),TODAY()))-(MAX(DATE(2029,11,1),Mitarbeiter!$C265))+1),MAX(0,NETWORKDAYS(MAX(DATE(2029,11,1),Mitarbeiter!$C265),MIN(DATE(2029,12,0),IF(Mitarbeiter!$D265="",DATE(2029,12,0),Mitarbeiter!$D265),TODAY()),Einstellungen!$F$13:$F$67)))*N(Mitarbeiter!$E265)/IF(Einstellungen!$C$11="7 Tage",7,5),N('Ist-Stunden'!AZ265)+(N(Krankheitstage!CK265)+N(Krankheitstage!CW265))*N($C265))))</f>
        <v/>
      </c>
      <c r="CE265" s="76">
        <f>IF($B265="",0,IF(Einstellungen!$C$10="Ja",MAX(IF(Einstellungen!$C$11="7 Tage",MAX(0,(MIN(DATE(2029,13,0),IF(Mitarbeiter!$D265="",DATE(2029,13,0),Mitarbeiter!$D265),TODAY()))-(MAX(DATE(2029,12,1),Mitarbeiter!$C265))+1),MAX(0,NETWORKDAYS(MAX(DATE(2029,12,1),Mitarbeiter!$C265),MIN(DATE(2029,13,0),IF(Mitarbeiter!$D265="",DATE(2029,13,0),Mitarbeiter!$D265),TODAY()),Einstellungen!$F$13:$F$67)))*N(Mitarbeiter!$E265)/IF(Einstellungen!$C$11="7 Tage",7,5),N('Ist-Stunden'!BA265)),MAX(IF(Einstellungen!$C$11="7 Tage",MAX(0,(MIN(DATE(2029,13,0),IF(Mitarbeiter!$D265="",DATE(2029,13,0),Mitarbeiter!$D265),TODAY()))-(MAX(DATE(2029,12,1),Mitarbeiter!$C265))+1),MAX(0,NETWORKDAYS(MAX(DATE(2029,12,1),Mitarbeiter!$C265),MIN(DATE(2029,13,0),IF(Mitarbeiter!$D265="",DATE(2029,13,0),Mitarbeiter!$D265),TODAY()),Einstellungen!$F$13:$F$67)))*N(Mitarbeiter!$E265)/IF(Einstellungen!$C$11="7 Tage",7,5),N('Ist-Stunden'!BA265)+(N(Krankheitstage!CL265)+N(Krankheitstage!CX265))*N($C265))))</f>
        <v/>
      </c>
      <c r="CF265" s="76">
        <f>IF($B265="",0,IF(Einstellungen!$C$10="Ja",MAX(IF(Einstellungen!$C$11="7 Tage",MAX(0,(MIN(DATE(2030,2,0),IF(Mitarbeiter!$D265="",DATE(2030,2,0),Mitarbeiter!$D265),TODAY()))-(MAX(DATE(2030,1,1),Mitarbeiter!$C265))+1),MAX(0,NETWORKDAYS(MAX(DATE(2030,1,1),Mitarbeiter!$C265),MIN(DATE(2030,2,0),IF(Mitarbeiter!$D265="",DATE(2030,2,0),Mitarbeiter!$D265),TODAY()),Einstellungen!$F$13:$F$67)))*N(Mitarbeiter!$E265)/IF(Einstellungen!$C$11="7 Tage",7,5),N('Ist-Stunden'!BB265)),MAX(IF(Einstellungen!$C$11="7 Tage",MAX(0,(MIN(DATE(2030,2,0),IF(Mitarbeiter!$D265="",DATE(2030,2,0),Mitarbeiter!$D265),TODAY()))-(MAX(DATE(2030,1,1),Mitarbeiter!$C265))+1),MAX(0,NETWORKDAYS(MAX(DATE(2030,1,1),Mitarbeiter!$C265),MIN(DATE(2030,2,0),IF(Mitarbeiter!$D265="",DATE(2030,2,0),Mitarbeiter!$D265),TODAY()),Einstellungen!$F$13:$F$67)))*N(Mitarbeiter!$E265)/IF(Einstellungen!$C$11="7 Tage",7,5),N('Ist-Stunden'!BB265)+(N(Krankheitstage!CY265)+N(Krankheitstage!DK265))*N($C265))))</f>
        <v/>
      </c>
      <c r="CG265" s="76">
        <f>IF($B265="",0,IF(Einstellungen!$C$10="Ja",MAX(IF(Einstellungen!$C$11="7 Tage",MAX(0,(MIN(DATE(2030,3,0),IF(Mitarbeiter!$D265="",DATE(2030,3,0),Mitarbeiter!$D265),TODAY()))-(MAX(DATE(2030,2,1),Mitarbeiter!$C265))+1),MAX(0,NETWORKDAYS(MAX(DATE(2030,2,1),Mitarbeiter!$C265),MIN(DATE(2030,3,0),IF(Mitarbeiter!$D265="",DATE(2030,3,0),Mitarbeiter!$D265),TODAY()),Einstellungen!$F$13:$F$67)))*N(Mitarbeiter!$E265)/IF(Einstellungen!$C$11="7 Tage",7,5),N('Ist-Stunden'!BC265)),MAX(IF(Einstellungen!$C$11="7 Tage",MAX(0,(MIN(DATE(2030,3,0),IF(Mitarbeiter!$D265="",DATE(2030,3,0),Mitarbeiter!$D265),TODAY()))-(MAX(DATE(2030,2,1),Mitarbeiter!$C265))+1),MAX(0,NETWORKDAYS(MAX(DATE(2030,2,1),Mitarbeiter!$C265),MIN(DATE(2030,3,0),IF(Mitarbeiter!$D265="",DATE(2030,3,0),Mitarbeiter!$D265),TODAY()),Einstellungen!$F$13:$F$67)))*N(Mitarbeiter!$E265)/IF(Einstellungen!$C$11="7 Tage",7,5),N('Ist-Stunden'!BC265)+(N(Krankheitstage!CZ265)+N(Krankheitstage!DL265))*N($C265))))</f>
        <v/>
      </c>
      <c r="CH265" s="76">
        <f>IF($B265="",0,IF(Einstellungen!$C$10="Ja",MAX(IF(Einstellungen!$C$11="7 Tage",MAX(0,(MIN(DATE(2030,4,0),IF(Mitarbeiter!$D265="",DATE(2030,4,0),Mitarbeiter!$D265),TODAY()))-(MAX(DATE(2030,3,1),Mitarbeiter!$C265))+1),MAX(0,NETWORKDAYS(MAX(DATE(2030,3,1),Mitarbeiter!$C265),MIN(DATE(2030,4,0),IF(Mitarbeiter!$D265="",DATE(2030,4,0),Mitarbeiter!$D265),TODAY()),Einstellungen!$F$13:$F$67)))*N(Mitarbeiter!$E265)/IF(Einstellungen!$C$11="7 Tage",7,5),N('Ist-Stunden'!BD265)),MAX(IF(Einstellungen!$C$11="7 Tage",MAX(0,(MIN(DATE(2030,4,0),IF(Mitarbeiter!$D265="",DATE(2030,4,0),Mitarbeiter!$D265),TODAY()))-(MAX(DATE(2030,3,1),Mitarbeiter!$C265))+1),MAX(0,NETWORKDAYS(MAX(DATE(2030,3,1),Mitarbeiter!$C265),MIN(DATE(2030,4,0),IF(Mitarbeiter!$D265="",DATE(2030,4,0),Mitarbeiter!$D265),TODAY()),Einstellungen!$F$13:$F$67)))*N(Mitarbeiter!$E265)/IF(Einstellungen!$C$11="7 Tage",7,5),N('Ist-Stunden'!BD265)+(N(Krankheitstage!DA265)+N(Krankheitstage!DM265))*N($C265))))</f>
        <v/>
      </c>
      <c r="CI265" s="76">
        <f>IF($B265="",0,IF(Einstellungen!$C$10="Ja",MAX(IF(Einstellungen!$C$11="7 Tage",MAX(0,(MIN(DATE(2030,5,0),IF(Mitarbeiter!$D265="",DATE(2030,5,0),Mitarbeiter!$D265),TODAY()))-(MAX(DATE(2030,4,1),Mitarbeiter!$C265))+1),MAX(0,NETWORKDAYS(MAX(DATE(2030,4,1),Mitarbeiter!$C265),MIN(DATE(2030,5,0),IF(Mitarbeiter!$D265="",DATE(2030,5,0),Mitarbeiter!$D265),TODAY()),Einstellungen!$F$13:$F$67)))*N(Mitarbeiter!$E265)/IF(Einstellungen!$C$11="7 Tage",7,5),N('Ist-Stunden'!BE265)),MAX(IF(Einstellungen!$C$11="7 Tage",MAX(0,(MIN(DATE(2030,5,0),IF(Mitarbeiter!$D265="",DATE(2030,5,0),Mitarbeiter!$D265),TODAY()))-(MAX(DATE(2030,4,1),Mitarbeiter!$C265))+1),MAX(0,NETWORKDAYS(MAX(DATE(2030,4,1),Mitarbeiter!$C265),MIN(DATE(2030,5,0),IF(Mitarbeiter!$D265="",DATE(2030,5,0),Mitarbeiter!$D265),TODAY()),Einstellungen!$F$13:$F$67)))*N(Mitarbeiter!$E265)/IF(Einstellungen!$C$11="7 Tage",7,5),N('Ist-Stunden'!BE265)+(N(Krankheitstage!DB265)+N(Krankheitstage!DN265))*N($C265))))</f>
        <v/>
      </c>
      <c r="CJ265" s="76">
        <f>IF($B265="",0,IF(Einstellungen!$C$10="Ja",MAX(IF(Einstellungen!$C$11="7 Tage",MAX(0,(MIN(DATE(2030,6,0),IF(Mitarbeiter!$D265="",DATE(2030,6,0),Mitarbeiter!$D265),TODAY()))-(MAX(DATE(2030,5,1),Mitarbeiter!$C265))+1),MAX(0,NETWORKDAYS(MAX(DATE(2030,5,1),Mitarbeiter!$C265),MIN(DATE(2030,6,0),IF(Mitarbeiter!$D265="",DATE(2030,6,0),Mitarbeiter!$D265),TODAY()),Einstellungen!$F$13:$F$67)))*N(Mitarbeiter!$E265)/IF(Einstellungen!$C$11="7 Tage",7,5),N('Ist-Stunden'!BF265)),MAX(IF(Einstellungen!$C$11="7 Tage",MAX(0,(MIN(DATE(2030,6,0),IF(Mitarbeiter!$D265="",DATE(2030,6,0),Mitarbeiter!$D265),TODAY()))-(MAX(DATE(2030,5,1),Mitarbeiter!$C265))+1),MAX(0,NETWORKDAYS(MAX(DATE(2030,5,1),Mitarbeiter!$C265),MIN(DATE(2030,6,0),IF(Mitarbeiter!$D265="",DATE(2030,6,0),Mitarbeiter!$D265),TODAY()),Einstellungen!$F$13:$F$67)))*N(Mitarbeiter!$E265)/IF(Einstellungen!$C$11="7 Tage",7,5),N('Ist-Stunden'!BF265)+(N(Krankheitstage!DC265)+N(Krankheitstage!DO265))*N($C265))))</f>
        <v/>
      </c>
      <c r="CK265" s="76">
        <f>IF($B265="",0,IF(Einstellungen!$C$10="Ja",MAX(IF(Einstellungen!$C$11="7 Tage",MAX(0,(MIN(DATE(2030,7,0),IF(Mitarbeiter!$D265="",DATE(2030,7,0),Mitarbeiter!$D265),TODAY()))-(MAX(DATE(2030,6,1),Mitarbeiter!$C265))+1),MAX(0,NETWORKDAYS(MAX(DATE(2030,6,1),Mitarbeiter!$C265),MIN(DATE(2030,7,0),IF(Mitarbeiter!$D265="",DATE(2030,7,0),Mitarbeiter!$D265),TODAY()),Einstellungen!$F$13:$F$67)))*N(Mitarbeiter!$E265)/IF(Einstellungen!$C$11="7 Tage",7,5),N('Ist-Stunden'!BG265)),MAX(IF(Einstellungen!$C$11="7 Tage",MAX(0,(MIN(DATE(2030,7,0),IF(Mitarbeiter!$D265="",DATE(2030,7,0),Mitarbeiter!$D265),TODAY()))-(MAX(DATE(2030,6,1),Mitarbeiter!$C265))+1),MAX(0,NETWORKDAYS(MAX(DATE(2030,6,1),Mitarbeiter!$C265),MIN(DATE(2030,7,0),IF(Mitarbeiter!$D265="",DATE(2030,7,0),Mitarbeiter!$D265),TODAY()),Einstellungen!$F$13:$F$67)))*N(Mitarbeiter!$E265)/IF(Einstellungen!$C$11="7 Tage",7,5),N('Ist-Stunden'!BG265)+(N(Krankheitstage!DD265)+N(Krankheitstage!DP265))*N($C265))))</f>
        <v/>
      </c>
      <c r="CL265" s="76">
        <f>IF($B265="",0,IF(Einstellungen!$C$10="Ja",MAX(IF(Einstellungen!$C$11="7 Tage",MAX(0,(MIN(DATE(2030,8,0),IF(Mitarbeiter!$D265="",DATE(2030,8,0),Mitarbeiter!$D265),TODAY()))-(MAX(DATE(2030,7,1),Mitarbeiter!$C265))+1),MAX(0,NETWORKDAYS(MAX(DATE(2030,7,1),Mitarbeiter!$C265),MIN(DATE(2030,8,0),IF(Mitarbeiter!$D265="",DATE(2030,8,0),Mitarbeiter!$D265),TODAY()),Einstellungen!$F$13:$F$67)))*N(Mitarbeiter!$E265)/IF(Einstellungen!$C$11="7 Tage",7,5),N('Ist-Stunden'!BH265)),MAX(IF(Einstellungen!$C$11="7 Tage",MAX(0,(MIN(DATE(2030,8,0),IF(Mitarbeiter!$D265="",DATE(2030,8,0),Mitarbeiter!$D265),TODAY()))-(MAX(DATE(2030,7,1),Mitarbeiter!$C265))+1),MAX(0,NETWORKDAYS(MAX(DATE(2030,7,1),Mitarbeiter!$C265),MIN(DATE(2030,8,0),IF(Mitarbeiter!$D265="",DATE(2030,8,0),Mitarbeiter!$D265),TODAY()),Einstellungen!$F$13:$F$67)))*N(Mitarbeiter!$E265)/IF(Einstellungen!$C$11="7 Tage",7,5),N('Ist-Stunden'!BH265)+(N(Krankheitstage!DE265)+N(Krankheitstage!DQ265))*N($C265))))</f>
        <v/>
      </c>
      <c r="CM265" s="76">
        <f>IF($B265="",0,IF(Einstellungen!$C$10="Ja",MAX(IF(Einstellungen!$C$11="7 Tage",MAX(0,(MIN(DATE(2030,9,0),IF(Mitarbeiter!$D265="",DATE(2030,9,0),Mitarbeiter!$D265),TODAY()))-(MAX(DATE(2030,8,1),Mitarbeiter!$C265))+1),MAX(0,NETWORKDAYS(MAX(DATE(2030,8,1),Mitarbeiter!$C265),MIN(DATE(2030,9,0),IF(Mitarbeiter!$D265="",DATE(2030,9,0),Mitarbeiter!$D265),TODAY()),Einstellungen!$F$13:$F$67)))*N(Mitarbeiter!$E265)/IF(Einstellungen!$C$11="7 Tage",7,5),N('Ist-Stunden'!BI265)),MAX(IF(Einstellungen!$C$11="7 Tage",MAX(0,(MIN(DATE(2030,9,0),IF(Mitarbeiter!$D265="",DATE(2030,9,0),Mitarbeiter!$D265),TODAY()))-(MAX(DATE(2030,8,1),Mitarbeiter!$C265))+1),MAX(0,NETWORKDAYS(MAX(DATE(2030,8,1),Mitarbeiter!$C265),MIN(DATE(2030,9,0),IF(Mitarbeiter!$D265="",DATE(2030,9,0),Mitarbeiter!$D265),TODAY()),Einstellungen!$F$13:$F$67)))*N(Mitarbeiter!$E265)/IF(Einstellungen!$C$11="7 Tage",7,5),N('Ist-Stunden'!BI265)+(N(Krankheitstage!DF265)+N(Krankheitstage!DR265))*N($C265))))</f>
        <v/>
      </c>
      <c r="CN265" s="76">
        <f>IF($B265="",0,IF(Einstellungen!$C$10="Ja",MAX(IF(Einstellungen!$C$11="7 Tage",MAX(0,(MIN(DATE(2030,10,0),IF(Mitarbeiter!$D265="",DATE(2030,10,0),Mitarbeiter!$D265),TODAY()))-(MAX(DATE(2030,9,1),Mitarbeiter!$C265))+1),MAX(0,NETWORKDAYS(MAX(DATE(2030,9,1),Mitarbeiter!$C265),MIN(DATE(2030,10,0),IF(Mitarbeiter!$D265="",DATE(2030,10,0),Mitarbeiter!$D265),TODAY()),Einstellungen!$F$13:$F$67)))*N(Mitarbeiter!$E265)/IF(Einstellungen!$C$11="7 Tage",7,5),N('Ist-Stunden'!BJ265)),MAX(IF(Einstellungen!$C$11="7 Tage",MAX(0,(MIN(DATE(2030,10,0),IF(Mitarbeiter!$D265="",DATE(2030,10,0),Mitarbeiter!$D265),TODAY()))-(MAX(DATE(2030,9,1),Mitarbeiter!$C265))+1),MAX(0,NETWORKDAYS(MAX(DATE(2030,9,1),Mitarbeiter!$C265),MIN(DATE(2030,10,0),IF(Mitarbeiter!$D265="",DATE(2030,10,0),Mitarbeiter!$D265),TODAY()),Einstellungen!$F$13:$F$67)))*N(Mitarbeiter!$E265)/IF(Einstellungen!$C$11="7 Tage",7,5),N('Ist-Stunden'!BJ265)+(N(Krankheitstage!DG265)+N(Krankheitstage!DS265))*N($C265))))</f>
        <v/>
      </c>
      <c r="CO265" s="76">
        <f>IF($B265="",0,IF(Einstellungen!$C$10="Ja",MAX(IF(Einstellungen!$C$11="7 Tage",MAX(0,(MIN(DATE(2030,11,0),IF(Mitarbeiter!$D265="",DATE(2030,11,0),Mitarbeiter!$D265),TODAY()))-(MAX(DATE(2030,10,1),Mitarbeiter!$C265))+1),MAX(0,NETWORKDAYS(MAX(DATE(2030,10,1),Mitarbeiter!$C265),MIN(DATE(2030,11,0),IF(Mitarbeiter!$D265="",DATE(2030,11,0),Mitarbeiter!$D265),TODAY()),Einstellungen!$F$13:$F$67)))*N(Mitarbeiter!$E265)/IF(Einstellungen!$C$11="7 Tage",7,5),N('Ist-Stunden'!BK265)),MAX(IF(Einstellungen!$C$11="7 Tage",MAX(0,(MIN(DATE(2030,11,0),IF(Mitarbeiter!$D265="",DATE(2030,11,0),Mitarbeiter!$D265),TODAY()))-(MAX(DATE(2030,10,1),Mitarbeiter!$C265))+1),MAX(0,NETWORKDAYS(MAX(DATE(2030,10,1),Mitarbeiter!$C265),MIN(DATE(2030,11,0),IF(Mitarbeiter!$D265="",DATE(2030,11,0),Mitarbeiter!$D265),TODAY()),Einstellungen!$F$13:$F$67)))*N(Mitarbeiter!$E265)/IF(Einstellungen!$C$11="7 Tage",7,5),N('Ist-Stunden'!BK265)+(N(Krankheitstage!DH265)+N(Krankheitstage!DT265))*N($C265))))</f>
        <v/>
      </c>
      <c r="CP265" s="76">
        <f>IF($B265="",0,IF(Einstellungen!$C$10="Ja",MAX(IF(Einstellungen!$C$11="7 Tage",MAX(0,(MIN(DATE(2030,12,0),IF(Mitarbeiter!$D265="",DATE(2030,12,0),Mitarbeiter!$D265),TODAY()))-(MAX(DATE(2030,11,1),Mitarbeiter!$C265))+1),MAX(0,NETWORKDAYS(MAX(DATE(2030,11,1),Mitarbeiter!$C265),MIN(DATE(2030,12,0),IF(Mitarbeiter!$D265="",DATE(2030,12,0),Mitarbeiter!$D265),TODAY()),Einstellungen!$F$13:$F$67)))*N(Mitarbeiter!$E265)/IF(Einstellungen!$C$11="7 Tage",7,5),N('Ist-Stunden'!BL265)),MAX(IF(Einstellungen!$C$11="7 Tage",MAX(0,(MIN(DATE(2030,12,0),IF(Mitarbeiter!$D265="",DATE(2030,12,0),Mitarbeiter!$D265),TODAY()))-(MAX(DATE(2030,11,1),Mitarbeiter!$C265))+1),MAX(0,NETWORKDAYS(MAX(DATE(2030,11,1),Mitarbeiter!$C265),MIN(DATE(2030,12,0),IF(Mitarbeiter!$D265="",DATE(2030,12,0),Mitarbeiter!$D265),TODAY()),Einstellungen!$F$13:$F$67)))*N(Mitarbeiter!$E265)/IF(Einstellungen!$C$11="7 Tage",7,5),N('Ist-Stunden'!BL265)+(N(Krankheitstage!DI265)+N(Krankheitstage!DU265))*N($C265))))</f>
        <v/>
      </c>
      <c r="CQ265" s="76">
        <f>IF($B265="",0,IF(Einstellungen!$C$10="Ja",MAX(IF(Einstellungen!$C$11="7 Tage",MAX(0,(MIN(DATE(2030,13,0),IF(Mitarbeiter!$D265="",DATE(2030,13,0),Mitarbeiter!$D265),TODAY()))-(MAX(DATE(2030,12,1),Mitarbeiter!$C265))+1),MAX(0,NETWORKDAYS(MAX(DATE(2030,12,1),Mitarbeiter!$C265),MIN(DATE(2030,13,0),IF(Mitarbeiter!$D265="",DATE(2030,13,0),Mitarbeiter!$D265),TODAY()),Einstellungen!$F$13:$F$67)))*N(Mitarbeiter!$E265)/IF(Einstellungen!$C$11="7 Tage",7,5),N('Ist-Stunden'!BM265)),MAX(IF(Einstellungen!$C$11="7 Tage",MAX(0,(MIN(DATE(2030,13,0),IF(Mitarbeiter!$D265="",DATE(2030,13,0),Mitarbeiter!$D265),TODAY()))-(MAX(DATE(2030,12,1),Mitarbeiter!$C265))+1),MAX(0,NETWORKDAYS(MAX(DATE(2030,12,1),Mitarbeiter!$C265),MIN(DATE(2030,13,0),IF(Mitarbeiter!$D265="",DATE(2030,13,0),Mitarbeiter!$D265),TODAY()),Einstellungen!$F$13:$F$67)))*N(Mitarbeiter!$E265)/IF(Einstellungen!$C$11="7 Tage",7,5),N('Ist-Stunden'!BM265)+(N(Krankheitstage!DJ265)+N(Krankheitstage!DV265))*N($C265))))</f>
        <v/>
      </c>
    </row>
    <row r="266">
      <c r="A266" s="73">
        <f>IF(Mitarbeiter!B266="","",Mitarbeiter!A266)</f>
        <v/>
      </c>
      <c r="B266" s="6">
        <f>IF(Mitarbeiter!B266="","",Mitarbeiter!B266)</f>
        <v/>
      </c>
      <c r="C266" s="74">
        <f>IF(Mitarbeiter!B266="","",Mitarbeiter!F266)</f>
        <v/>
      </c>
      <c r="D266" s="75">
        <f>N(INDEX(Krankheitstage!$G266:$DV266,1,(Einstellungen!$C$3-2026)*24+1))</f>
        <v/>
      </c>
      <c r="E266" s="75">
        <f>N(INDEX(Krankheitstage!$G266:$DV266,1,(Einstellungen!$C$3-2026)*24+2))</f>
        <v/>
      </c>
      <c r="F266" s="75">
        <f>N(INDEX(Krankheitstage!$G266:$DV266,1,(Einstellungen!$C$3-2026)*24+3))</f>
        <v/>
      </c>
      <c r="G266" s="75">
        <f>N(INDEX(Krankheitstage!$G266:$DV266,1,(Einstellungen!$C$3-2026)*24+4))</f>
        <v/>
      </c>
      <c r="H266" s="75">
        <f>N(INDEX(Krankheitstage!$G266:$DV266,1,(Einstellungen!$C$3-2026)*24+5))</f>
        <v/>
      </c>
      <c r="I266" s="75">
        <f>N(INDEX(Krankheitstage!$G266:$DV266,1,(Einstellungen!$C$3-2026)*24+6))</f>
        <v/>
      </c>
      <c r="J266" s="75">
        <f>N(INDEX(Krankheitstage!$G266:$DV266,1,(Einstellungen!$C$3-2026)*24+7))</f>
        <v/>
      </c>
      <c r="K266" s="75">
        <f>N(INDEX(Krankheitstage!$G266:$DV266,1,(Einstellungen!$C$3-2026)*24+8))</f>
        <v/>
      </c>
      <c r="L266" s="75">
        <f>N(INDEX(Krankheitstage!$G266:$DV266,1,(Einstellungen!$C$3-2026)*24+9))</f>
        <v/>
      </c>
      <c r="M266" s="75">
        <f>N(INDEX(Krankheitstage!$G266:$DV266,1,(Einstellungen!$C$3-2026)*24+10))</f>
        <v/>
      </c>
      <c r="N266" s="75">
        <f>N(INDEX(Krankheitstage!$G266:$DV266,1,(Einstellungen!$C$3-2026)*24+11))</f>
        <v/>
      </c>
      <c r="O266" s="75">
        <f>N(INDEX(Krankheitstage!$G266:$DV266,1,(Einstellungen!$C$3-2026)*24+12))</f>
        <v/>
      </c>
      <c r="P266" s="75">
        <f>IF($B266="","",SUM(D266:O266))</f>
        <v/>
      </c>
      <c r="Q266" s="75">
        <f>N(INDEX(Krankheitstage!$G266:$DV266,1,(Einstellungen!$C$3-2026)*24+13))</f>
        <v/>
      </c>
      <c r="R266" s="75">
        <f>N(INDEX(Krankheitstage!$G266:$DV266,1,(Einstellungen!$C$3-2026)*24+14))</f>
        <v/>
      </c>
      <c r="S266" s="75">
        <f>N(INDEX(Krankheitstage!$G266:$DV266,1,(Einstellungen!$C$3-2026)*24+15))</f>
        <v/>
      </c>
      <c r="T266" s="75">
        <f>N(INDEX(Krankheitstage!$G266:$DV266,1,(Einstellungen!$C$3-2026)*24+16))</f>
        <v/>
      </c>
      <c r="U266" s="75">
        <f>N(INDEX(Krankheitstage!$G266:$DV266,1,(Einstellungen!$C$3-2026)*24+17))</f>
        <v/>
      </c>
      <c r="V266" s="75">
        <f>N(INDEX(Krankheitstage!$G266:$DV266,1,(Einstellungen!$C$3-2026)*24+18))</f>
        <v/>
      </c>
      <c r="W266" s="75">
        <f>N(INDEX(Krankheitstage!$G266:$DV266,1,(Einstellungen!$C$3-2026)*24+19))</f>
        <v/>
      </c>
      <c r="X266" s="75">
        <f>N(INDEX(Krankheitstage!$G266:$DV266,1,(Einstellungen!$C$3-2026)*24+20))</f>
        <v/>
      </c>
      <c r="Y266" s="75">
        <f>N(INDEX(Krankheitstage!$G266:$DV266,1,(Einstellungen!$C$3-2026)*24+21))</f>
        <v/>
      </c>
      <c r="Z266" s="75">
        <f>N(INDEX(Krankheitstage!$G266:$DV266,1,(Einstellungen!$C$3-2026)*24+22))</f>
        <v/>
      </c>
      <c r="AA266" s="75">
        <f>N(INDEX(Krankheitstage!$G266:$DV266,1,(Einstellungen!$C$3-2026)*24+23))</f>
        <v/>
      </c>
      <c r="AB266" s="75">
        <f>N(INDEX(Krankheitstage!$G266:$DV266,1,(Einstellungen!$C$3-2026)*24+24))</f>
        <v/>
      </c>
      <c r="AC266" s="75">
        <f>IF($B266="","",SUM(Q266:AB266))</f>
        <v/>
      </c>
      <c r="AD266" s="75">
        <f>IF($B266="","",SUM(P266,AC266))</f>
        <v/>
      </c>
      <c r="AE266" s="76">
        <f>IF($B266="","",AD266*N(C266))</f>
        <v/>
      </c>
      <c r="AF266" s="75">
        <f>IF($B266="","",Krankheitstage!E266)</f>
        <v/>
      </c>
      <c r="AG266" s="76">
        <f>IF($B266="","",AF266*N(C266))</f>
        <v/>
      </c>
      <c r="AH266" s="76">
        <f>IF($B266="","",INDEX($AJ266:$CQ266,1,(Einstellungen!$C$3-2026)*12+1)+INDEX($AJ266:$CQ266,1,(Einstellungen!$C$3-2026)*12+2)+INDEX($AJ266:$CQ266,1,(Einstellungen!$C$3-2026)*12+3)+INDEX($AJ266:$CQ266,1,(Einstellungen!$C$3-2026)*12+4)+INDEX($AJ266:$CQ266,1,(Einstellungen!$C$3-2026)*12+5)+INDEX($AJ266:$CQ266,1,(Einstellungen!$C$3-2026)*12+6)+INDEX($AJ266:$CQ266,1,(Einstellungen!$C$3-2026)*12+7)+INDEX($AJ266:$CQ266,1,(Einstellungen!$C$3-2026)*12+8)+INDEX($AJ266:$CQ266,1,(Einstellungen!$C$3-2026)*12+9)+INDEX($AJ266:$CQ266,1,(Einstellungen!$C$3-2026)*12+10)+INDEX($AJ266:$CQ266,1,(Einstellungen!$C$3-2026)*12+11)+INDEX($AJ266:$CQ266,1,(Einstellungen!$C$3-2026)*12+12))</f>
        <v/>
      </c>
      <c r="AI266" s="76">
        <f>IF($B266="","",SUM($AJ266:$CQ266))</f>
        <v/>
      </c>
      <c r="AJ266" s="76">
        <f>IF($B266="",0,IF(Einstellungen!$C$10="Ja",MAX(IF(Einstellungen!$C$11="7 Tage",MAX(0,(MIN(DATE(2026,2,0),IF(Mitarbeiter!$D266="",DATE(2026,2,0),Mitarbeiter!$D266),TODAY()))-(MAX(DATE(2026,1,1),Mitarbeiter!$C266))+1),MAX(0,NETWORKDAYS(MAX(DATE(2026,1,1),Mitarbeiter!$C266),MIN(DATE(2026,2,0),IF(Mitarbeiter!$D266="",DATE(2026,2,0),Mitarbeiter!$D266),TODAY()),Einstellungen!$F$13:$F$67)))*N(Mitarbeiter!$E266)/IF(Einstellungen!$C$11="7 Tage",7,5),N('Ist-Stunden'!F266)),MAX(IF(Einstellungen!$C$11="7 Tage",MAX(0,(MIN(DATE(2026,2,0),IF(Mitarbeiter!$D266="",DATE(2026,2,0),Mitarbeiter!$D266),TODAY()))-(MAX(DATE(2026,1,1),Mitarbeiter!$C266))+1),MAX(0,NETWORKDAYS(MAX(DATE(2026,1,1),Mitarbeiter!$C266),MIN(DATE(2026,2,0),IF(Mitarbeiter!$D266="",DATE(2026,2,0),Mitarbeiter!$D266),TODAY()),Einstellungen!$F$13:$F$67)))*N(Mitarbeiter!$E266)/IF(Einstellungen!$C$11="7 Tage",7,5),N('Ist-Stunden'!F266)+(N(Krankheitstage!G266)+N(Krankheitstage!S266))*N($C266))))</f>
        <v/>
      </c>
      <c r="AK266" s="76">
        <f>IF($B266="",0,IF(Einstellungen!$C$10="Ja",MAX(IF(Einstellungen!$C$11="7 Tage",MAX(0,(MIN(DATE(2026,3,0),IF(Mitarbeiter!$D266="",DATE(2026,3,0),Mitarbeiter!$D266),TODAY()))-(MAX(DATE(2026,2,1),Mitarbeiter!$C266))+1),MAX(0,NETWORKDAYS(MAX(DATE(2026,2,1),Mitarbeiter!$C266),MIN(DATE(2026,3,0),IF(Mitarbeiter!$D266="",DATE(2026,3,0),Mitarbeiter!$D266),TODAY()),Einstellungen!$F$13:$F$67)))*N(Mitarbeiter!$E266)/IF(Einstellungen!$C$11="7 Tage",7,5),N('Ist-Stunden'!G266)),MAX(IF(Einstellungen!$C$11="7 Tage",MAX(0,(MIN(DATE(2026,3,0),IF(Mitarbeiter!$D266="",DATE(2026,3,0),Mitarbeiter!$D266),TODAY()))-(MAX(DATE(2026,2,1),Mitarbeiter!$C266))+1),MAX(0,NETWORKDAYS(MAX(DATE(2026,2,1),Mitarbeiter!$C266),MIN(DATE(2026,3,0),IF(Mitarbeiter!$D266="",DATE(2026,3,0),Mitarbeiter!$D266),TODAY()),Einstellungen!$F$13:$F$67)))*N(Mitarbeiter!$E266)/IF(Einstellungen!$C$11="7 Tage",7,5),N('Ist-Stunden'!G266)+(N(Krankheitstage!H266)+N(Krankheitstage!T266))*N($C266))))</f>
        <v/>
      </c>
      <c r="AL266" s="76">
        <f>IF($B266="",0,IF(Einstellungen!$C$10="Ja",MAX(IF(Einstellungen!$C$11="7 Tage",MAX(0,(MIN(DATE(2026,4,0),IF(Mitarbeiter!$D266="",DATE(2026,4,0),Mitarbeiter!$D266),TODAY()))-(MAX(DATE(2026,3,1),Mitarbeiter!$C266))+1),MAX(0,NETWORKDAYS(MAX(DATE(2026,3,1),Mitarbeiter!$C266),MIN(DATE(2026,4,0),IF(Mitarbeiter!$D266="",DATE(2026,4,0),Mitarbeiter!$D266),TODAY()),Einstellungen!$F$13:$F$67)))*N(Mitarbeiter!$E266)/IF(Einstellungen!$C$11="7 Tage",7,5),N('Ist-Stunden'!H266)),MAX(IF(Einstellungen!$C$11="7 Tage",MAX(0,(MIN(DATE(2026,4,0),IF(Mitarbeiter!$D266="",DATE(2026,4,0),Mitarbeiter!$D266),TODAY()))-(MAX(DATE(2026,3,1),Mitarbeiter!$C266))+1),MAX(0,NETWORKDAYS(MAX(DATE(2026,3,1),Mitarbeiter!$C266),MIN(DATE(2026,4,0),IF(Mitarbeiter!$D266="",DATE(2026,4,0),Mitarbeiter!$D266),TODAY()),Einstellungen!$F$13:$F$67)))*N(Mitarbeiter!$E266)/IF(Einstellungen!$C$11="7 Tage",7,5),N('Ist-Stunden'!H266)+(N(Krankheitstage!I266)+N(Krankheitstage!U266))*N($C266))))</f>
        <v/>
      </c>
      <c r="AM266" s="76">
        <f>IF($B266="",0,IF(Einstellungen!$C$10="Ja",MAX(IF(Einstellungen!$C$11="7 Tage",MAX(0,(MIN(DATE(2026,5,0),IF(Mitarbeiter!$D266="",DATE(2026,5,0),Mitarbeiter!$D266),TODAY()))-(MAX(DATE(2026,4,1),Mitarbeiter!$C266))+1),MAX(0,NETWORKDAYS(MAX(DATE(2026,4,1),Mitarbeiter!$C266),MIN(DATE(2026,5,0),IF(Mitarbeiter!$D266="",DATE(2026,5,0),Mitarbeiter!$D266),TODAY()),Einstellungen!$F$13:$F$67)))*N(Mitarbeiter!$E266)/IF(Einstellungen!$C$11="7 Tage",7,5),N('Ist-Stunden'!I266)),MAX(IF(Einstellungen!$C$11="7 Tage",MAX(0,(MIN(DATE(2026,5,0),IF(Mitarbeiter!$D266="",DATE(2026,5,0),Mitarbeiter!$D266),TODAY()))-(MAX(DATE(2026,4,1),Mitarbeiter!$C266))+1),MAX(0,NETWORKDAYS(MAX(DATE(2026,4,1),Mitarbeiter!$C266),MIN(DATE(2026,5,0),IF(Mitarbeiter!$D266="",DATE(2026,5,0),Mitarbeiter!$D266),TODAY()),Einstellungen!$F$13:$F$67)))*N(Mitarbeiter!$E266)/IF(Einstellungen!$C$11="7 Tage",7,5),N('Ist-Stunden'!I266)+(N(Krankheitstage!J266)+N(Krankheitstage!V266))*N($C266))))</f>
        <v/>
      </c>
      <c r="AN266" s="76">
        <f>IF($B266="",0,IF(Einstellungen!$C$10="Ja",MAX(IF(Einstellungen!$C$11="7 Tage",MAX(0,(MIN(DATE(2026,6,0),IF(Mitarbeiter!$D266="",DATE(2026,6,0),Mitarbeiter!$D266),TODAY()))-(MAX(DATE(2026,5,1),Mitarbeiter!$C266))+1),MAX(0,NETWORKDAYS(MAX(DATE(2026,5,1),Mitarbeiter!$C266),MIN(DATE(2026,6,0),IF(Mitarbeiter!$D266="",DATE(2026,6,0),Mitarbeiter!$D266),TODAY()),Einstellungen!$F$13:$F$67)))*N(Mitarbeiter!$E266)/IF(Einstellungen!$C$11="7 Tage",7,5),N('Ist-Stunden'!J266)),MAX(IF(Einstellungen!$C$11="7 Tage",MAX(0,(MIN(DATE(2026,6,0),IF(Mitarbeiter!$D266="",DATE(2026,6,0),Mitarbeiter!$D266),TODAY()))-(MAX(DATE(2026,5,1),Mitarbeiter!$C266))+1),MAX(0,NETWORKDAYS(MAX(DATE(2026,5,1),Mitarbeiter!$C266),MIN(DATE(2026,6,0),IF(Mitarbeiter!$D266="",DATE(2026,6,0),Mitarbeiter!$D266),TODAY()),Einstellungen!$F$13:$F$67)))*N(Mitarbeiter!$E266)/IF(Einstellungen!$C$11="7 Tage",7,5),N('Ist-Stunden'!J266)+(N(Krankheitstage!K266)+N(Krankheitstage!W266))*N($C266))))</f>
        <v/>
      </c>
      <c r="AO266" s="76">
        <f>IF($B266="",0,IF(Einstellungen!$C$10="Ja",MAX(IF(Einstellungen!$C$11="7 Tage",MAX(0,(MIN(DATE(2026,7,0),IF(Mitarbeiter!$D266="",DATE(2026,7,0),Mitarbeiter!$D266),TODAY()))-(MAX(DATE(2026,6,1),Mitarbeiter!$C266))+1),MAX(0,NETWORKDAYS(MAX(DATE(2026,6,1),Mitarbeiter!$C266),MIN(DATE(2026,7,0),IF(Mitarbeiter!$D266="",DATE(2026,7,0),Mitarbeiter!$D266),TODAY()),Einstellungen!$F$13:$F$67)))*N(Mitarbeiter!$E266)/IF(Einstellungen!$C$11="7 Tage",7,5),N('Ist-Stunden'!K266)),MAX(IF(Einstellungen!$C$11="7 Tage",MAX(0,(MIN(DATE(2026,7,0),IF(Mitarbeiter!$D266="",DATE(2026,7,0),Mitarbeiter!$D266),TODAY()))-(MAX(DATE(2026,6,1),Mitarbeiter!$C266))+1),MAX(0,NETWORKDAYS(MAX(DATE(2026,6,1),Mitarbeiter!$C266),MIN(DATE(2026,7,0),IF(Mitarbeiter!$D266="",DATE(2026,7,0),Mitarbeiter!$D266),TODAY()),Einstellungen!$F$13:$F$67)))*N(Mitarbeiter!$E266)/IF(Einstellungen!$C$11="7 Tage",7,5),N('Ist-Stunden'!K266)+(N(Krankheitstage!L266)+N(Krankheitstage!X266))*N($C266))))</f>
        <v/>
      </c>
      <c r="AP266" s="76">
        <f>IF($B266="",0,IF(Einstellungen!$C$10="Ja",MAX(IF(Einstellungen!$C$11="7 Tage",MAX(0,(MIN(DATE(2026,8,0),IF(Mitarbeiter!$D266="",DATE(2026,8,0),Mitarbeiter!$D266),TODAY()))-(MAX(DATE(2026,7,1),Mitarbeiter!$C266))+1),MAX(0,NETWORKDAYS(MAX(DATE(2026,7,1),Mitarbeiter!$C266),MIN(DATE(2026,8,0),IF(Mitarbeiter!$D266="",DATE(2026,8,0),Mitarbeiter!$D266),TODAY()),Einstellungen!$F$13:$F$67)))*N(Mitarbeiter!$E266)/IF(Einstellungen!$C$11="7 Tage",7,5),N('Ist-Stunden'!L266)),MAX(IF(Einstellungen!$C$11="7 Tage",MAX(0,(MIN(DATE(2026,8,0),IF(Mitarbeiter!$D266="",DATE(2026,8,0),Mitarbeiter!$D266),TODAY()))-(MAX(DATE(2026,7,1),Mitarbeiter!$C266))+1),MAX(0,NETWORKDAYS(MAX(DATE(2026,7,1),Mitarbeiter!$C266),MIN(DATE(2026,8,0),IF(Mitarbeiter!$D266="",DATE(2026,8,0),Mitarbeiter!$D266),TODAY()),Einstellungen!$F$13:$F$67)))*N(Mitarbeiter!$E266)/IF(Einstellungen!$C$11="7 Tage",7,5),N('Ist-Stunden'!L266)+(N(Krankheitstage!M266)+N(Krankheitstage!Y266))*N($C266))))</f>
        <v/>
      </c>
      <c r="AQ266" s="76">
        <f>IF($B266="",0,IF(Einstellungen!$C$10="Ja",MAX(IF(Einstellungen!$C$11="7 Tage",MAX(0,(MIN(DATE(2026,9,0),IF(Mitarbeiter!$D266="",DATE(2026,9,0),Mitarbeiter!$D266),TODAY()))-(MAX(DATE(2026,8,1),Mitarbeiter!$C266))+1),MAX(0,NETWORKDAYS(MAX(DATE(2026,8,1),Mitarbeiter!$C266),MIN(DATE(2026,9,0),IF(Mitarbeiter!$D266="",DATE(2026,9,0),Mitarbeiter!$D266),TODAY()),Einstellungen!$F$13:$F$67)))*N(Mitarbeiter!$E266)/IF(Einstellungen!$C$11="7 Tage",7,5),N('Ist-Stunden'!M266)),MAX(IF(Einstellungen!$C$11="7 Tage",MAX(0,(MIN(DATE(2026,9,0),IF(Mitarbeiter!$D266="",DATE(2026,9,0),Mitarbeiter!$D266),TODAY()))-(MAX(DATE(2026,8,1),Mitarbeiter!$C266))+1),MAX(0,NETWORKDAYS(MAX(DATE(2026,8,1),Mitarbeiter!$C266),MIN(DATE(2026,9,0),IF(Mitarbeiter!$D266="",DATE(2026,9,0),Mitarbeiter!$D266),TODAY()),Einstellungen!$F$13:$F$67)))*N(Mitarbeiter!$E266)/IF(Einstellungen!$C$11="7 Tage",7,5),N('Ist-Stunden'!M266)+(N(Krankheitstage!N266)+N(Krankheitstage!Z266))*N($C266))))</f>
        <v/>
      </c>
      <c r="AR266" s="76">
        <f>IF($B266="",0,IF(Einstellungen!$C$10="Ja",MAX(IF(Einstellungen!$C$11="7 Tage",MAX(0,(MIN(DATE(2026,10,0),IF(Mitarbeiter!$D266="",DATE(2026,10,0),Mitarbeiter!$D266),TODAY()))-(MAX(DATE(2026,9,1),Mitarbeiter!$C266))+1),MAX(0,NETWORKDAYS(MAX(DATE(2026,9,1),Mitarbeiter!$C266),MIN(DATE(2026,10,0),IF(Mitarbeiter!$D266="",DATE(2026,10,0),Mitarbeiter!$D266),TODAY()),Einstellungen!$F$13:$F$67)))*N(Mitarbeiter!$E266)/IF(Einstellungen!$C$11="7 Tage",7,5),N('Ist-Stunden'!N266)),MAX(IF(Einstellungen!$C$11="7 Tage",MAX(0,(MIN(DATE(2026,10,0),IF(Mitarbeiter!$D266="",DATE(2026,10,0),Mitarbeiter!$D266),TODAY()))-(MAX(DATE(2026,9,1),Mitarbeiter!$C266))+1),MAX(0,NETWORKDAYS(MAX(DATE(2026,9,1),Mitarbeiter!$C266),MIN(DATE(2026,10,0),IF(Mitarbeiter!$D266="",DATE(2026,10,0),Mitarbeiter!$D266),TODAY()),Einstellungen!$F$13:$F$67)))*N(Mitarbeiter!$E266)/IF(Einstellungen!$C$11="7 Tage",7,5),N('Ist-Stunden'!N266)+(N(Krankheitstage!O266)+N(Krankheitstage!AA266))*N($C266))))</f>
        <v/>
      </c>
      <c r="AS266" s="76">
        <f>IF($B266="",0,IF(Einstellungen!$C$10="Ja",MAX(IF(Einstellungen!$C$11="7 Tage",MAX(0,(MIN(DATE(2026,11,0),IF(Mitarbeiter!$D266="",DATE(2026,11,0),Mitarbeiter!$D266),TODAY()))-(MAX(DATE(2026,10,1),Mitarbeiter!$C266))+1),MAX(0,NETWORKDAYS(MAX(DATE(2026,10,1),Mitarbeiter!$C266),MIN(DATE(2026,11,0),IF(Mitarbeiter!$D266="",DATE(2026,11,0),Mitarbeiter!$D266),TODAY()),Einstellungen!$F$13:$F$67)))*N(Mitarbeiter!$E266)/IF(Einstellungen!$C$11="7 Tage",7,5),N('Ist-Stunden'!O266)),MAX(IF(Einstellungen!$C$11="7 Tage",MAX(0,(MIN(DATE(2026,11,0),IF(Mitarbeiter!$D266="",DATE(2026,11,0),Mitarbeiter!$D266),TODAY()))-(MAX(DATE(2026,10,1),Mitarbeiter!$C266))+1),MAX(0,NETWORKDAYS(MAX(DATE(2026,10,1),Mitarbeiter!$C266),MIN(DATE(2026,11,0),IF(Mitarbeiter!$D266="",DATE(2026,11,0),Mitarbeiter!$D266),TODAY()),Einstellungen!$F$13:$F$67)))*N(Mitarbeiter!$E266)/IF(Einstellungen!$C$11="7 Tage",7,5),N('Ist-Stunden'!O266)+(N(Krankheitstage!P266)+N(Krankheitstage!AB266))*N($C266))))</f>
        <v/>
      </c>
      <c r="AT266" s="76">
        <f>IF($B266="",0,IF(Einstellungen!$C$10="Ja",MAX(IF(Einstellungen!$C$11="7 Tage",MAX(0,(MIN(DATE(2026,12,0),IF(Mitarbeiter!$D266="",DATE(2026,12,0),Mitarbeiter!$D266),TODAY()))-(MAX(DATE(2026,11,1),Mitarbeiter!$C266))+1),MAX(0,NETWORKDAYS(MAX(DATE(2026,11,1),Mitarbeiter!$C266),MIN(DATE(2026,12,0),IF(Mitarbeiter!$D266="",DATE(2026,12,0),Mitarbeiter!$D266),TODAY()),Einstellungen!$F$13:$F$67)))*N(Mitarbeiter!$E266)/IF(Einstellungen!$C$11="7 Tage",7,5),N('Ist-Stunden'!P266)),MAX(IF(Einstellungen!$C$11="7 Tage",MAX(0,(MIN(DATE(2026,12,0),IF(Mitarbeiter!$D266="",DATE(2026,12,0),Mitarbeiter!$D266),TODAY()))-(MAX(DATE(2026,11,1),Mitarbeiter!$C266))+1),MAX(0,NETWORKDAYS(MAX(DATE(2026,11,1),Mitarbeiter!$C266),MIN(DATE(2026,12,0),IF(Mitarbeiter!$D266="",DATE(2026,12,0),Mitarbeiter!$D266),TODAY()),Einstellungen!$F$13:$F$67)))*N(Mitarbeiter!$E266)/IF(Einstellungen!$C$11="7 Tage",7,5),N('Ist-Stunden'!P266)+(N(Krankheitstage!Q266)+N(Krankheitstage!AC266))*N($C266))))</f>
        <v/>
      </c>
      <c r="AU266" s="76">
        <f>IF($B266="",0,IF(Einstellungen!$C$10="Ja",MAX(IF(Einstellungen!$C$11="7 Tage",MAX(0,(MIN(DATE(2026,13,0),IF(Mitarbeiter!$D266="",DATE(2026,13,0),Mitarbeiter!$D266),TODAY()))-(MAX(DATE(2026,12,1),Mitarbeiter!$C266))+1),MAX(0,NETWORKDAYS(MAX(DATE(2026,12,1),Mitarbeiter!$C266),MIN(DATE(2026,13,0),IF(Mitarbeiter!$D266="",DATE(2026,13,0),Mitarbeiter!$D266),TODAY()),Einstellungen!$F$13:$F$67)))*N(Mitarbeiter!$E266)/IF(Einstellungen!$C$11="7 Tage",7,5),N('Ist-Stunden'!Q266)),MAX(IF(Einstellungen!$C$11="7 Tage",MAX(0,(MIN(DATE(2026,13,0),IF(Mitarbeiter!$D266="",DATE(2026,13,0),Mitarbeiter!$D266),TODAY()))-(MAX(DATE(2026,12,1),Mitarbeiter!$C266))+1),MAX(0,NETWORKDAYS(MAX(DATE(2026,12,1),Mitarbeiter!$C266),MIN(DATE(2026,13,0),IF(Mitarbeiter!$D266="",DATE(2026,13,0),Mitarbeiter!$D266),TODAY()),Einstellungen!$F$13:$F$67)))*N(Mitarbeiter!$E266)/IF(Einstellungen!$C$11="7 Tage",7,5),N('Ist-Stunden'!Q266)+(N(Krankheitstage!R266)+N(Krankheitstage!AD266))*N($C266))))</f>
        <v/>
      </c>
      <c r="AV266" s="76">
        <f>IF($B266="",0,IF(Einstellungen!$C$10="Ja",MAX(IF(Einstellungen!$C$11="7 Tage",MAX(0,(MIN(DATE(2027,2,0),IF(Mitarbeiter!$D266="",DATE(2027,2,0),Mitarbeiter!$D266),TODAY()))-(MAX(DATE(2027,1,1),Mitarbeiter!$C266))+1),MAX(0,NETWORKDAYS(MAX(DATE(2027,1,1),Mitarbeiter!$C266),MIN(DATE(2027,2,0),IF(Mitarbeiter!$D266="",DATE(2027,2,0),Mitarbeiter!$D266),TODAY()),Einstellungen!$F$13:$F$67)))*N(Mitarbeiter!$E266)/IF(Einstellungen!$C$11="7 Tage",7,5),N('Ist-Stunden'!R266)),MAX(IF(Einstellungen!$C$11="7 Tage",MAX(0,(MIN(DATE(2027,2,0),IF(Mitarbeiter!$D266="",DATE(2027,2,0),Mitarbeiter!$D266),TODAY()))-(MAX(DATE(2027,1,1),Mitarbeiter!$C266))+1),MAX(0,NETWORKDAYS(MAX(DATE(2027,1,1),Mitarbeiter!$C266),MIN(DATE(2027,2,0),IF(Mitarbeiter!$D266="",DATE(2027,2,0),Mitarbeiter!$D266),TODAY()),Einstellungen!$F$13:$F$67)))*N(Mitarbeiter!$E266)/IF(Einstellungen!$C$11="7 Tage",7,5),N('Ist-Stunden'!R266)+(N(Krankheitstage!AE266)+N(Krankheitstage!AQ266))*N($C266))))</f>
        <v/>
      </c>
      <c r="AW266" s="76">
        <f>IF($B266="",0,IF(Einstellungen!$C$10="Ja",MAX(IF(Einstellungen!$C$11="7 Tage",MAX(0,(MIN(DATE(2027,3,0),IF(Mitarbeiter!$D266="",DATE(2027,3,0),Mitarbeiter!$D266),TODAY()))-(MAX(DATE(2027,2,1),Mitarbeiter!$C266))+1),MAX(0,NETWORKDAYS(MAX(DATE(2027,2,1),Mitarbeiter!$C266),MIN(DATE(2027,3,0),IF(Mitarbeiter!$D266="",DATE(2027,3,0),Mitarbeiter!$D266),TODAY()),Einstellungen!$F$13:$F$67)))*N(Mitarbeiter!$E266)/IF(Einstellungen!$C$11="7 Tage",7,5),N('Ist-Stunden'!S266)),MAX(IF(Einstellungen!$C$11="7 Tage",MAX(0,(MIN(DATE(2027,3,0),IF(Mitarbeiter!$D266="",DATE(2027,3,0),Mitarbeiter!$D266),TODAY()))-(MAX(DATE(2027,2,1),Mitarbeiter!$C266))+1),MAX(0,NETWORKDAYS(MAX(DATE(2027,2,1),Mitarbeiter!$C266),MIN(DATE(2027,3,0),IF(Mitarbeiter!$D266="",DATE(2027,3,0),Mitarbeiter!$D266),TODAY()),Einstellungen!$F$13:$F$67)))*N(Mitarbeiter!$E266)/IF(Einstellungen!$C$11="7 Tage",7,5),N('Ist-Stunden'!S266)+(N(Krankheitstage!AF266)+N(Krankheitstage!AR266))*N($C266))))</f>
        <v/>
      </c>
      <c r="AX266" s="76">
        <f>IF($B266="",0,IF(Einstellungen!$C$10="Ja",MAX(IF(Einstellungen!$C$11="7 Tage",MAX(0,(MIN(DATE(2027,4,0),IF(Mitarbeiter!$D266="",DATE(2027,4,0),Mitarbeiter!$D266),TODAY()))-(MAX(DATE(2027,3,1),Mitarbeiter!$C266))+1),MAX(0,NETWORKDAYS(MAX(DATE(2027,3,1),Mitarbeiter!$C266),MIN(DATE(2027,4,0),IF(Mitarbeiter!$D266="",DATE(2027,4,0),Mitarbeiter!$D266),TODAY()),Einstellungen!$F$13:$F$67)))*N(Mitarbeiter!$E266)/IF(Einstellungen!$C$11="7 Tage",7,5),N('Ist-Stunden'!T266)),MAX(IF(Einstellungen!$C$11="7 Tage",MAX(0,(MIN(DATE(2027,4,0),IF(Mitarbeiter!$D266="",DATE(2027,4,0),Mitarbeiter!$D266),TODAY()))-(MAX(DATE(2027,3,1),Mitarbeiter!$C266))+1),MAX(0,NETWORKDAYS(MAX(DATE(2027,3,1),Mitarbeiter!$C266),MIN(DATE(2027,4,0),IF(Mitarbeiter!$D266="",DATE(2027,4,0),Mitarbeiter!$D266),TODAY()),Einstellungen!$F$13:$F$67)))*N(Mitarbeiter!$E266)/IF(Einstellungen!$C$11="7 Tage",7,5),N('Ist-Stunden'!T266)+(N(Krankheitstage!AG266)+N(Krankheitstage!AS266))*N($C266))))</f>
        <v/>
      </c>
      <c r="AY266" s="76">
        <f>IF($B266="",0,IF(Einstellungen!$C$10="Ja",MAX(IF(Einstellungen!$C$11="7 Tage",MAX(0,(MIN(DATE(2027,5,0),IF(Mitarbeiter!$D266="",DATE(2027,5,0),Mitarbeiter!$D266),TODAY()))-(MAX(DATE(2027,4,1),Mitarbeiter!$C266))+1),MAX(0,NETWORKDAYS(MAX(DATE(2027,4,1),Mitarbeiter!$C266),MIN(DATE(2027,5,0),IF(Mitarbeiter!$D266="",DATE(2027,5,0),Mitarbeiter!$D266),TODAY()),Einstellungen!$F$13:$F$67)))*N(Mitarbeiter!$E266)/IF(Einstellungen!$C$11="7 Tage",7,5),N('Ist-Stunden'!U266)),MAX(IF(Einstellungen!$C$11="7 Tage",MAX(0,(MIN(DATE(2027,5,0),IF(Mitarbeiter!$D266="",DATE(2027,5,0),Mitarbeiter!$D266),TODAY()))-(MAX(DATE(2027,4,1),Mitarbeiter!$C266))+1),MAX(0,NETWORKDAYS(MAX(DATE(2027,4,1),Mitarbeiter!$C266),MIN(DATE(2027,5,0),IF(Mitarbeiter!$D266="",DATE(2027,5,0),Mitarbeiter!$D266),TODAY()),Einstellungen!$F$13:$F$67)))*N(Mitarbeiter!$E266)/IF(Einstellungen!$C$11="7 Tage",7,5),N('Ist-Stunden'!U266)+(N(Krankheitstage!AH266)+N(Krankheitstage!AT266))*N($C266))))</f>
        <v/>
      </c>
      <c r="AZ266" s="76">
        <f>IF($B266="",0,IF(Einstellungen!$C$10="Ja",MAX(IF(Einstellungen!$C$11="7 Tage",MAX(0,(MIN(DATE(2027,6,0),IF(Mitarbeiter!$D266="",DATE(2027,6,0),Mitarbeiter!$D266),TODAY()))-(MAX(DATE(2027,5,1),Mitarbeiter!$C266))+1),MAX(0,NETWORKDAYS(MAX(DATE(2027,5,1),Mitarbeiter!$C266),MIN(DATE(2027,6,0),IF(Mitarbeiter!$D266="",DATE(2027,6,0),Mitarbeiter!$D266),TODAY()),Einstellungen!$F$13:$F$67)))*N(Mitarbeiter!$E266)/IF(Einstellungen!$C$11="7 Tage",7,5),N('Ist-Stunden'!V266)),MAX(IF(Einstellungen!$C$11="7 Tage",MAX(0,(MIN(DATE(2027,6,0),IF(Mitarbeiter!$D266="",DATE(2027,6,0),Mitarbeiter!$D266),TODAY()))-(MAX(DATE(2027,5,1),Mitarbeiter!$C266))+1),MAX(0,NETWORKDAYS(MAX(DATE(2027,5,1),Mitarbeiter!$C266),MIN(DATE(2027,6,0),IF(Mitarbeiter!$D266="",DATE(2027,6,0),Mitarbeiter!$D266),TODAY()),Einstellungen!$F$13:$F$67)))*N(Mitarbeiter!$E266)/IF(Einstellungen!$C$11="7 Tage",7,5),N('Ist-Stunden'!V266)+(N(Krankheitstage!AI266)+N(Krankheitstage!AU266))*N($C266))))</f>
        <v/>
      </c>
      <c r="BA266" s="76">
        <f>IF($B266="",0,IF(Einstellungen!$C$10="Ja",MAX(IF(Einstellungen!$C$11="7 Tage",MAX(0,(MIN(DATE(2027,7,0),IF(Mitarbeiter!$D266="",DATE(2027,7,0),Mitarbeiter!$D266),TODAY()))-(MAX(DATE(2027,6,1),Mitarbeiter!$C266))+1),MAX(0,NETWORKDAYS(MAX(DATE(2027,6,1),Mitarbeiter!$C266),MIN(DATE(2027,7,0),IF(Mitarbeiter!$D266="",DATE(2027,7,0),Mitarbeiter!$D266),TODAY()),Einstellungen!$F$13:$F$67)))*N(Mitarbeiter!$E266)/IF(Einstellungen!$C$11="7 Tage",7,5),N('Ist-Stunden'!W266)),MAX(IF(Einstellungen!$C$11="7 Tage",MAX(0,(MIN(DATE(2027,7,0),IF(Mitarbeiter!$D266="",DATE(2027,7,0),Mitarbeiter!$D266),TODAY()))-(MAX(DATE(2027,6,1),Mitarbeiter!$C266))+1),MAX(0,NETWORKDAYS(MAX(DATE(2027,6,1),Mitarbeiter!$C266),MIN(DATE(2027,7,0),IF(Mitarbeiter!$D266="",DATE(2027,7,0),Mitarbeiter!$D266),TODAY()),Einstellungen!$F$13:$F$67)))*N(Mitarbeiter!$E266)/IF(Einstellungen!$C$11="7 Tage",7,5),N('Ist-Stunden'!W266)+(N(Krankheitstage!AJ266)+N(Krankheitstage!AV266))*N($C266))))</f>
        <v/>
      </c>
      <c r="BB266" s="76">
        <f>IF($B266="",0,IF(Einstellungen!$C$10="Ja",MAX(IF(Einstellungen!$C$11="7 Tage",MAX(0,(MIN(DATE(2027,8,0),IF(Mitarbeiter!$D266="",DATE(2027,8,0),Mitarbeiter!$D266),TODAY()))-(MAX(DATE(2027,7,1),Mitarbeiter!$C266))+1),MAX(0,NETWORKDAYS(MAX(DATE(2027,7,1),Mitarbeiter!$C266),MIN(DATE(2027,8,0),IF(Mitarbeiter!$D266="",DATE(2027,8,0),Mitarbeiter!$D266),TODAY()),Einstellungen!$F$13:$F$67)))*N(Mitarbeiter!$E266)/IF(Einstellungen!$C$11="7 Tage",7,5),N('Ist-Stunden'!X266)),MAX(IF(Einstellungen!$C$11="7 Tage",MAX(0,(MIN(DATE(2027,8,0),IF(Mitarbeiter!$D266="",DATE(2027,8,0),Mitarbeiter!$D266),TODAY()))-(MAX(DATE(2027,7,1),Mitarbeiter!$C266))+1),MAX(0,NETWORKDAYS(MAX(DATE(2027,7,1),Mitarbeiter!$C266),MIN(DATE(2027,8,0),IF(Mitarbeiter!$D266="",DATE(2027,8,0),Mitarbeiter!$D266),TODAY()),Einstellungen!$F$13:$F$67)))*N(Mitarbeiter!$E266)/IF(Einstellungen!$C$11="7 Tage",7,5),N('Ist-Stunden'!X266)+(N(Krankheitstage!AK266)+N(Krankheitstage!AW266))*N($C266))))</f>
        <v/>
      </c>
      <c r="BC266" s="76">
        <f>IF($B266="",0,IF(Einstellungen!$C$10="Ja",MAX(IF(Einstellungen!$C$11="7 Tage",MAX(0,(MIN(DATE(2027,9,0),IF(Mitarbeiter!$D266="",DATE(2027,9,0),Mitarbeiter!$D266),TODAY()))-(MAX(DATE(2027,8,1),Mitarbeiter!$C266))+1),MAX(0,NETWORKDAYS(MAX(DATE(2027,8,1),Mitarbeiter!$C266),MIN(DATE(2027,9,0),IF(Mitarbeiter!$D266="",DATE(2027,9,0),Mitarbeiter!$D266),TODAY()),Einstellungen!$F$13:$F$67)))*N(Mitarbeiter!$E266)/IF(Einstellungen!$C$11="7 Tage",7,5),N('Ist-Stunden'!Y266)),MAX(IF(Einstellungen!$C$11="7 Tage",MAX(0,(MIN(DATE(2027,9,0),IF(Mitarbeiter!$D266="",DATE(2027,9,0),Mitarbeiter!$D266),TODAY()))-(MAX(DATE(2027,8,1),Mitarbeiter!$C266))+1),MAX(0,NETWORKDAYS(MAX(DATE(2027,8,1),Mitarbeiter!$C266),MIN(DATE(2027,9,0),IF(Mitarbeiter!$D266="",DATE(2027,9,0),Mitarbeiter!$D266),TODAY()),Einstellungen!$F$13:$F$67)))*N(Mitarbeiter!$E266)/IF(Einstellungen!$C$11="7 Tage",7,5),N('Ist-Stunden'!Y266)+(N(Krankheitstage!AL266)+N(Krankheitstage!AX266))*N($C266))))</f>
        <v/>
      </c>
      <c r="BD266" s="76">
        <f>IF($B266="",0,IF(Einstellungen!$C$10="Ja",MAX(IF(Einstellungen!$C$11="7 Tage",MAX(0,(MIN(DATE(2027,10,0),IF(Mitarbeiter!$D266="",DATE(2027,10,0),Mitarbeiter!$D266),TODAY()))-(MAX(DATE(2027,9,1),Mitarbeiter!$C266))+1),MAX(0,NETWORKDAYS(MAX(DATE(2027,9,1),Mitarbeiter!$C266),MIN(DATE(2027,10,0),IF(Mitarbeiter!$D266="",DATE(2027,10,0),Mitarbeiter!$D266),TODAY()),Einstellungen!$F$13:$F$67)))*N(Mitarbeiter!$E266)/IF(Einstellungen!$C$11="7 Tage",7,5),N('Ist-Stunden'!Z266)),MAX(IF(Einstellungen!$C$11="7 Tage",MAX(0,(MIN(DATE(2027,10,0),IF(Mitarbeiter!$D266="",DATE(2027,10,0),Mitarbeiter!$D266),TODAY()))-(MAX(DATE(2027,9,1),Mitarbeiter!$C266))+1),MAX(0,NETWORKDAYS(MAX(DATE(2027,9,1),Mitarbeiter!$C266),MIN(DATE(2027,10,0),IF(Mitarbeiter!$D266="",DATE(2027,10,0),Mitarbeiter!$D266),TODAY()),Einstellungen!$F$13:$F$67)))*N(Mitarbeiter!$E266)/IF(Einstellungen!$C$11="7 Tage",7,5),N('Ist-Stunden'!Z266)+(N(Krankheitstage!AM266)+N(Krankheitstage!AY266))*N($C266))))</f>
        <v/>
      </c>
      <c r="BE266" s="76">
        <f>IF($B266="",0,IF(Einstellungen!$C$10="Ja",MAX(IF(Einstellungen!$C$11="7 Tage",MAX(0,(MIN(DATE(2027,11,0),IF(Mitarbeiter!$D266="",DATE(2027,11,0),Mitarbeiter!$D266),TODAY()))-(MAX(DATE(2027,10,1),Mitarbeiter!$C266))+1),MAX(0,NETWORKDAYS(MAX(DATE(2027,10,1),Mitarbeiter!$C266),MIN(DATE(2027,11,0),IF(Mitarbeiter!$D266="",DATE(2027,11,0),Mitarbeiter!$D266),TODAY()),Einstellungen!$F$13:$F$67)))*N(Mitarbeiter!$E266)/IF(Einstellungen!$C$11="7 Tage",7,5),N('Ist-Stunden'!AA266)),MAX(IF(Einstellungen!$C$11="7 Tage",MAX(0,(MIN(DATE(2027,11,0),IF(Mitarbeiter!$D266="",DATE(2027,11,0),Mitarbeiter!$D266),TODAY()))-(MAX(DATE(2027,10,1),Mitarbeiter!$C266))+1),MAX(0,NETWORKDAYS(MAX(DATE(2027,10,1),Mitarbeiter!$C266),MIN(DATE(2027,11,0),IF(Mitarbeiter!$D266="",DATE(2027,11,0),Mitarbeiter!$D266),TODAY()),Einstellungen!$F$13:$F$67)))*N(Mitarbeiter!$E266)/IF(Einstellungen!$C$11="7 Tage",7,5),N('Ist-Stunden'!AA266)+(N(Krankheitstage!AN266)+N(Krankheitstage!AZ266))*N($C266))))</f>
        <v/>
      </c>
      <c r="BF266" s="76">
        <f>IF($B266="",0,IF(Einstellungen!$C$10="Ja",MAX(IF(Einstellungen!$C$11="7 Tage",MAX(0,(MIN(DATE(2027,12,0),IF(Mitarbeiter!$D266="",DATE(2027,12,0),Mitarbeiter!$D266),TODAY()))-(MAX(DATE(2027,11,1),Mitarbeiter!$C266))+1),MAX(0,NETWORKDAYS(MAX(DATE(2027,11,1),Mitarbeiter!$C266),MIN(DATE(2027,12,0),IF(Mitarbeiter!$D266="",DATE(2027,12,0),Mitarbeiter!$D266),TODAY()),Einstellungen!$F$13:$F$67)))*N(Mitarbeiter!$E266)/IF(Einstellungen!$C$11="7 Tage",7,5),N('Ist-Stunden'!AB266)),MAX(IF(Einstellungen!$C$11="7 Tage",MAX(0,(MIN(DATE(2027,12,0),IF(Mitarbeiter!$D266="",DATE(2027,12,0),Mitarbeiter!$D266),TODAY()))-(MAX(DATE(2027,11,1),Mitarbeiter!$C266))+1),MAX(0,NETWORKDAYS(MAX(DATE(2027,11,1),Mitarbeiter!$C266),MIN(DATE(2027,12,0),IF(Mitarbeiter!$D266="",DATE(2027,12,0),Mitarbeiter!$D266),TODAY()),Einstellungen!$F$13:$F$67)))*N(Mitarbeiter!$E266)/IF(Einstellungen!$C$11="7 Tage",7,5),N('Ist-Stunden'!AB266)+(N(Krankheitstage!AO266)+N(Krankheitstage!BA266))*N($C266))))</f>
        <v/>
      </c>
      <c r="BG266" s="76">
        <f>IF($B266="",0,IF(Einstellungen!$C$10="Ja",MAX(IF(Einstellungen!$C$11="7 Tage",MAX(0,(MIN(DATE(2027,13,0),IF(Mitarbeiter!$D266="",DATE(2027,13,0),Mitarbeiter!$D266),TODAY()))-(MAX(DATE(2027,12,1),Mitarbeiter!$C266))+1),MAX(0,NETWORKDAYS(MAX(DATE(2027,12,1),Mitarbeiter!$C266),MIN(DATE(2027,13,0),IF(Mitarbeiter!$D266="",DATE(2027,13,0),Mitarbeiter!$D266),TODAY()),Einstellungen!$F$13:$F$67)))*N(Mitarbeiter!$E266)/IF(Einstellungen!$C$11="7 Tage",7,5),N('Ist-Stunden'!AC266)),MAX(IF(Einstellungen!$C$11="7 Tage",MAX(0,(MIN(DATE(2027,13,0),IF(Mitarbeiter!$D266="",DATE(2027,13,0),Mitarbeiter!$D266),TODAY()))-(MAX(DATE(2027,12,1),Mitarbeiter!$C266))+1),MAX(0,NETWORKDAYS(MAX(DATE(2027,12,1),Mitarbeiter!$C266),MIN(DATE(2027,13,0),IF(Mitarbeiter!$D266="",DATE(2027,13,0),Mitarbeiter!$D266),TODAY()),Einstellungen!$F$13:$F$67)))*N(Mitarbeiter!$E266)/IF(Einstellungen!$C$11="7 Tage",7,5),N('Ist-Stunden'!AC266)+(N(Krankheitstage!AP266)+N(Krankheitstage!BB266))*N($C266))))</f>
        <v/>
      </c>
      <c r="BH266" s="76">
        <f>IF($B266="",0,IF(Einstellungen!$C$10="Ja",MAX(IF(Einstellungen!$C$11="7 Tage",MAX(0,(MIN(DATE(2028,2,0),IF(Mitarbeiter!$D266="",DATE(2028,2,0),Mitarbeiter!$D266),TODAY()))-(MAX(DATE(2028,1,1),Mitarbeiter!$C266))+1),MAX(0,NETWORKDAYS(MAX(DATE(2028,1,1),Mitarbeiter!$C266),MIN(DATE(2028,2,0),IF(Mitarbeiter!$D266="",DATE(2028,2,0),Mitarbeiter!$D266),TODAY()),Einstellungen!$F$13:$F$67)))*N(Mitarbeiter!$E266)/IF(Einstellungen!$C$11="7 Tage",7,5),N('Ist-Stunden'!AD266)),MAX(IF(Einstellungen!$C$11="7 Tage",MAX(0,(MIN(DATE(2028,2,0),IF(Mitarbeiter!$D266="",DATE(2028,2,0),Mitarbeiter!$D266),TODAY()))-(MAX(DATE(2028,1,1),Mitarbeiter!$C266))+1),MAX(0,NETWORKDAYS(MAX(DATE(2028,1,1),Mitarbeiter!$C266),MIN(DATE(2028,2,0),IF(Mitarbeiter!$D266="",DATE(2028,2,0),Mitarbeiter!$D266),TODAY()),Einstellungen!$F$13:$F$67)))*N(Mitarbeiter!$E266)/IF(Einstellungen!$C$11="7 Tage",7,5),N('Ist-Stunden'!AD266)+(N(Krankheitstage!BC266)+N(Krankheitstage!BO266))*N($C266))))</f>
        <v/>
      </c>
      <c r="BI266" s="76">
        <f>IF($B266="",0,IF(Einstellungen!$C$10="Ja",MAX(IF(Einstellungen!$C$11="7 Tage",MAX(0,(MIN(DATE(2028,3,0),IF(Mitarbeiter!$D266="",DATE(2028,3,0),Mitarbeiter!$D266),TODAY()))-(MAX(DATE(2028,2,1),Mitarbeiter!$C266))+1),MAX(0,NETWORKDAYS(MAX(DATE(2028,2,1),Mitarbeiter!$C266),MIN(DATE(2028,3,0),IF(Mitarbeiter!$D266="",DATE(2028,3,0),Mitarbeiter!$D266),TODAY()),Einstellungen!$F$13:$F$67)))*N(Mitarbeiter!$E266)/IF(Einstellungen!$C$11="7 Tage",7,5),N('Ist-Stunden'!AE266)),MAX(IF(Einstellungen!$C$11="7 Tage",MAX(0,(MIN(DATE(2028,3,0),IF(Mitarbeiter!$D266="",DATE(2028,3,0),Mitarbeiter!$D266),TODAY()))-(MAX(DATE(2028,2,1),Mitarbeiter!$C266))+1),MAX(0,NETWORKDAYS(MAX(DATE(2028,2,1),Mitarbeiter!$C266),MIN(DATE(2028,3,0),IF(Mitarbeiter!$D266="",DATE(2028,3,0),Mitarbeiter!$D266),TODAY()),Einstellungen!$F$13:$F$67)))*N(Mitarbeiter!$E266)/IF(Einstellungen!$C$11="7 Tage",7,5),N('Ist-Stunden'!AE266)+(N(Krankheitstage!BD266)+N(Krankheitstage!BP266))*N($C266))))</f>
        <v/>
      </c>
      <c r="BJ266" s="76">
        <f>IF($B266="",0,IF(Einstellungen!$C$10="Ja",MAX(IF(Einstellungen!$C$11="7 Tage",MAX(0,(MIN(DATE(2028,4,0),IF(Mitarbeiter!$D266="",DATE(2028,4,0),Mitarbeiter!$D266),TODAY()))-(MAX(DATE(2028,3,1),Mitarbeiter!$C266))+1),MAX(0,NETWORKDAYS(MAX(DATE(2028,3,1),Mitarbeiter!$C266),MIN(DATE(2028,4,0),IF(Mitarbeiter!$D266="",DATE(2028,4,0),Mitarbeiter!$D266),TODAY()),Einstellungen!$F$13:$F$67)))*N(Mitarbeiter!$E266)/IF(Einstellungen!$C$11="7 Tage",7,5),N('Ist-Stunden'!AF266)),MAX(IF(Einstellungen!$C$11="7 Tage",MAX(0,(MIN(DATE(2028,4,0),IF(Mitarbeiter!$D266="",DATE(2028,4,0),Mitarbeiter!$D266),TODAY()))-(MAX(DATE(2028,3,1),Mitarbeiter!$C266))+1),MAX(0,NETWORKDAYS(MAX(DATE(2028,3,1),Mitarbeiter!$C266),MIN(DATE(2028,4,0),IF(Mitarbeiter!$D266="",DATE(2028,4,0),Mitarbeiter!$D266),TODAY()),Einstellungen!$F$13:$F$67)))*N(Mitarbeiter!$E266)/IF(Einstellungen!$C$11="7 Tage",7,5),N('Ist-Stunden'!AF266)+(N(Krankheitstage!BE266)+N(Krankheitstage!BQ266))*N($C266))))</f>
        <v/>
      </c>
      <c r="BK266" s="76">
        <f>IF($B266="",0,IF(Einstellungen!$C$10="Ja",MAX(IF(Einstellungen!$C$11="7 Tage",MAX(0,(MIN(DATE(2028,5,0),IF(Mitarbeiter!$D266="",DATE(2028,5,0),Mitarbeiter!$D266),TODAY()))-(MAX(DATE(2028,4,1),Mitarbeiter!$C266))+1),MAX(0,NETWORKDAYS(MAX(DATE(2028,4,1),Mitarbeiter!$C266),MIN(DATE(2028,5,0),IF(Mitarbeiter!$D266="",DATE(2028,5,0),Mitarbeiter!$D266),TODAY()),Einstellungen!$F$13:$F$67)))*N(Mitarbeiter!$E266)/IF(Einstellungen!$C$11="7 Tage",7,5),N('Ist-Stunden'!AG266)),MAX(IF(Einstellungen!$C$11="7 Tage",MAX(0,(MIN(DATE(2028,5,0),IF(Mitarbeiter!$D266="",DATE(2028,5,0),Mitarbeiter!$D266),TODAY()))-(MAX(DATE(2028,4,1),Mitarbeiter!$C266))+1),MAX(0,NETWORKDAYS(MAX(DATE(2028,4,1),Mitarbeiter!$C266),MIN(DATE(2028,5,0),IF(Mitarbeiter!$D266="",DATE(2028,5,0),Mitarbeiter!$D266),TODAY()),Einstellungen!$F$13:$F$67)))*N(Mitarbeiter!$E266)/IF(Einstellungen!$C$11="7 Tage",7,5),N('Ist-Stunden'!AG266)+(N(Krankheitstage!BF266)+N(Krankheitstage!BR266))*N($C266))))</f>
        <v/>
      </c>
      <c r="BL266" s="76">
        <f>IF($B266="",0,IF(Einstellungen!$C$10="Ja",MAX(IF(Einstellungen!$C$11="7 Tage",MAX(0,(MIN(DATE(2028,6,0),IF(Mitarbeiter!$D266="",DATE(2028,6,0),Mitarbeiter!$D266),TODAY()))-(MAX(DATE(2028,5,1),Mitarbeiter!$C266))+1),MAX(0,NETWORKDAYS(MAX(DATE(2028,5,1),Mitarbeiter!$C266),MIN(DATE(2028,6,0),IF(Mitarbeiter!$D266="",DATE(2028,6,0),Mitarbeiter!$D266),TODAY()),Einstellungen!$F$13:$F$67)))*N(Mitarbeiter!$E266)/IF(Einstellungen!$C$11="7 Tage",7,5),N('Ist-Stunden'!AH266)),MAX(IF(Einstellungen!$C$11="7 Tage",MAX(0,(MIN(DATE(2028,6,0),IF(Mitarbeiter!$D266="",DATE(2028,6,0),Mitarbeiter!$D266),TODAY()))-(MAX(DATE(2028,5,1),Mitarbeiter!$C266))+1),MAX(0,NETWORKDAYS(MAX(DATE(2028,5,1),Mitarbeiter!$C266),MIN(DATE(2028,6,0),IF(Mitarbeiter!$D266="",DATE(2028,6,0),Mitarbeiter!$D266),TODAY()),Einstellungen!$F$13:$F$67)))*N(Mitarbeiter!$E266)/IF(Einstellungen!$C$11="7 Tage",7,5),N('Ist-Stunden'!AH266)+(N(Krankheitstage!BG266)+N(Krankheitstage!BS266))*N($C266))))</f>
        <v/>
      </c>
      <c r="BM266" s="76">
        <f>IF($B266="",0,IF(Einstellungen!$C$10="Ja",MAX(IF(Einstellungen!$C$11="7 Tage",MAX(0,(MIN(DATE(2028,7,0),IF(Mitarbeiter!$D266="",DATE(2028,7,0),Mitarbeiter!$D266),TODAY()))-(MAX(DATE(2028,6,1),Mitarbeiter!$C266))+1),MAX(0,NETWORKDAYS(MAX(DATE(2028,6,1),Mitarbeiter!$C266),MIN(DATE(2028,7,0),IF(Mitarbeiter!$D266="",DATE(2028,7,0),Mitarbeiter!$D266),TODAY()),Einstellungen!$F$13:$F$67)))*N(Mitarbeiter!$E266)/IF(Einstellungen!$C$11="7 Tage",7,5),N('Ist-Stunden'!AI266)),MAX(IF(Einstellungen!$C$11="7 Tage",MAX(0,(MIN(DATE(2028,7,0),IF(Mitarbeiter!$D266="",DATE(2028,7,0),Mitarbeiter!$D266),TODAY()))-(MAX(DATE(2028,6,1),Mitarbeiter!$C266))+1),MAX(0,NETWORKDAYS(MAX(DATE(2028,6,1),Mitarbeiter!$C266),MIN(DATE(2028,7,0),IF(Mitarbeiter!$D266="",DATE(2028,7,0),Mitarbeiter!$D266),TODAY()),Einstellungen!$F$13:$F$67)))*N(Mitarbeiter!$E266)/IF(Einstellungen!$C$11="7 Tage",7,5),N('Ist-Stunden'!AI266)+(N(Krankheitstage!BH266)+N(Krankheitstage!BT266))*N($C266))))</f>
        <v/>
      </c>
      <c r="BN266" s="76">
        <f>IF($B266="",0,IF(Einstellungen!$C$10="Ja",MAX(IF(Einstellungen!$C$11="7 Tage",MAX(0,(MIN(DATE(2028,8,0),IF(Mitarbeiter!$D266="",DATE(2028,8,0),Mitarbeiter!$D266),TODAY()))-(MAX(DATE(2028,7,1),Mitarbeiter!$C266))+1),MAX(0,NETWORKDAYS(MAX(DATE(2028,7,1),Mitarbeiter!$C266),MIN(DATE(2028,8,0),IF(Mitarbeiter!$D266="",DATE(2028,8,0),Mitarbeiter!$D266),TODAY()),Einstellungen!$F$13:$F$67)))*N(Mitarbeiter!$E266)/IF(Einstellungen!$C$11="7 Tage",7,5),N('Ist-Stunden'!AJ266)),MAX(IF(Einstellungen!$C$11="7 Tage",MAX(0,(MIN(DATE(2028,8,0),IF(Mitarbeiter!$D266="",DATE(2028,8,0),Mitarbeiter!$D266),TODAY()))-(MAX(DATE(2028,7,1),Mitarbeiter!$C266))+1),MAX(0,NETWORKDAYS(MAX(DATE(2028,7,1),Mitarbeiter!$C266),MIN(DATE(2028,8,0),IF(Mitarbeiter!$D266="",DATE(2028,8,0),Mitarbeiter!$D266),TODAY()),Einstellungen!$F$13:$F$67)))*N(Mitarbeiter!$E266)/IF(Einstellungen!$C$11="7 Tage",7,5),N('Ist-Stunden'!AJ266)+(N(Krankheitstage!BI266)+N(Krankheitstage!BU266))*N($C266))))</f>
        <v/>
      </c>
      <c r="BO266" s="76">
        <f>IF($B266="",0,IF(Einstellungen!$C$10="Ja",MAX(IF(Einstellungen!$C$11="7 Tage",MAX(0,(MIN(DATE(2028,9,0),IF(Mitarbeiter!$D266="",DATE(2028,9,0),Mitarbeiter!$D266),TODAY()))-(MAX(DATE(2028,8,1),Mitarbeiter!$C266))+1),MAX(0,NETWORKDAYS(MAX(DATE(2028,8,1),Mitarbeiter!$C266),MIN(DATE(2028,9,0),IF(Mitarbeiter!$D266="",DATE(2028,9,0),Mitarbeiter!$D266),TODAY()),Einstellungen!$F$13:$F$67)))*N(Mitarbeiter!$E266)/IF(Einstellungen!$C$11="7 Tage",7,5),N('Ist-Stunden'!AK266)),MAX(IF(Einstellungen!$C$11="7 Tage",MAX(0,(MIN(DATE(2028,9,0),IF(Mitarbeiter!$D266="",DATE(2028,9,0),Mitarbeiter!$D266),TODAY()))-(MAX(DATE(2028,8,1),Mitarbeiter!$C266))+1),MAX(0,NETWORKDAYS(MAX(DATE(2028,8,1),Mitarbeiter!$C266),MIN(DATE(2028,9,0),IF(Mitarbeiter!$D266="",DATE(2028,9,0),Mitarbeiter!$D266),TODAY()),Einstellungen!$F$13:$F$67)))*N(Mitarbeiter!$E266)/IF(Einstellungen!$C$11="7 Tage",7,5),N('Ist-Stunden'!AK266)+(N(Krankheitstage!BJ266)+N(Krankheitstage!BV266))*N($C266))))</f>
        <v/>
      </c>
      <c r="BP266" s="76">
        <f>IF($B266="",0,IF(Einstellungen!$C$10="Ja",MAX(IF(Einstellungen!$C$11="7 Tage",MAX(0,(MIN(DATE(2028,10,0),IF(Mitarbeiter!$D266="",DATE(2028,10,0),Mitarbeiter!$D266),TODAY()))-(MAX(DATE(2028,9,1),Mitarbeiter!$C266))+1),MAX(0,NETWORKDAYS(MAX(DATE(2028,9,1),Mitarbeiter!$C266),MIN(DATE(2028,10,0),IF(Mitarbeiter!$D266="",DATE(2028,10,0),Mitarbeiter!$D266),TODAY()),Einstellungen!$F$13:$F$67)))*N(Mitarbeiter!$E266)/IF(Einstellungen!$C$11="7 Tage",7,5),N('Ist-Stunden'!AL266)),MAX(IF(Einstellungen!$C$11="7 Tage",MAX(0,(MIN(DATE(2028,10,0),IF(Mitarbeiter!$D266="",DATE(2028,10,0),Mitarbeiter!$D266),TODAY()))-(MAX(DATE(2028,9,1),Mitarbeiter!$C266))+1),MAX(0,NETWORKDAYS(MAX(DATE(2028,9,1),Mitarbeiter!$C266),MIN(DATE(2028,10,0),IF(Mitarbeiter!$D266="",DATE(2028,10,0),Mitarbeiter!$D266),TODAY()),Einstellungen!$F$13:$F$67)))*N(Mitarbeiter!$E266)/IF(Einstellungen!$C$11="7 Tage",7,5),N('Ist-Stunden'!AL266)+(N(Krankheitstage!BK266)+N(Krankheitstage!BW266))*N($C266))))</f>
        <v/>
      </c>
      <c r="BQ266" s="76">
        <f>IF($B266="",0,IF(Einstellungen!$C$10="Ja",MAX(IF(Einstellungen!$C$11="7 Tage",MAX(0,(MIN(DATE(2028,11,0),IF(Mitarbeiter!$D266="",DATE(2028,11,0),Mitarbeiter!$D266),TODAY()))-(MAX(DATE(2028,10,1),Mitarbeiter!$C266))+1),MAX(0,NETWORKDAYS(MAX(DATE(2028,10,1),Mitarbeiter!$C266),MIN(DATE(2028,11,0),IF(Mitarbeiter!$D266="",DATE(2028,11,0),Mitarbeiter!$D266),TODAY()),Einstellungen!$F$13:$F$67)))*N(Mitarbeiter!$E266)/IF(Einstellungen!$C$11="7 Tage",7,5),N('Ist-Stunden'!AM266)),MAX(IF(Einstellungen!$C$11="7 Tage",MAX(0,(MIN(DATE(2028,11,0),IF(Mitarbeiter!$D266="",DATE(2028,11,0),Mitarbeiter!$D266),TODAY()))-(MAX(DATE(2028,10,1),Mitarbeiter!$C266))+1),MAX(0,NETWORKDAYS(MAX(DATE(2028,10,1),Mitarbeiter!$C266),MIN(DATE(2028,11,0),IF(Mitarbeiter!$D266="",DATE(2028,11,0),Mitarbeiter!$D266),TODAY()),Einstellungen!$F$13:$F$67)))*N(Mitarbeiter!$E266)/IF(Einstellungen!$C$11="7 Tage",7,5),N('Ist-Stunden'!AM266)+(N(Krankheitstage!BL266)+N(Krankheitstage!BX266))*N($C266))))</f>
        <v/>
      </c>
      <c r="BR266" s="76">
        <f>IF($B266="",0,IF(Einstellungen!$C$10="Ja",MAX(IF(Einstellungen!$C$11="7 Tage",MAX(0,(MIN(DATE(2028,12,0),IF(Mitarbeiter!$D266="",DATE(2028,12,0),Mitarbeiter!$D266),TODAY()))-(MAX(DATE(2028,11,1),Mitarbeiter!$C266))+1),MAX(0,NETWORKDAYS(MAX(DATE(2028,11,1),Mitarbeiter!$C266),MIN(DATE(2028,12,0),IF(Mitarbeiter!$D266="",DATE(2028,12,0),Mitarbeiter!$D266),TODAY()),Einstellungen!$F$13:$F$67)))*N(Mitarbeiter!$E266)/IF(Einstellungen!$C$11="7 Tage",7,5),N('Ist-Stunden'!AN266)),MAX(IF(Einstellungen!$C$11="7 Tage",MAX(0,(MIN(DATE(2028,12,0),IF(Mitarbeiter!$D266="",DATE(2028,12,0),Mitarbeiter!$D266),TODAY()))-(MAX(DATE(2028,11,1),Mitarbeiter!$C266))+1),MAX(0,NETWORKDAYS(MAX(DATE(2028,11,1),Mitarbeiter!$C266),MIN(DATE(2028,12,0),IF(Mitarbeiter!$D266="",DATE(2028,12,0),Mitarbeiter!$D266),TODAY()),Einstellungen!$F$13:$F$67)))*N(Mitarbeiter!$E266)/IF(Einstellungen!$C$11="7 Tage",7,5),N('Ist-Stunden'!AN266)+(N(Krankheitstage!BM266)+N(Krankheitstage!BY266))*N($C266))))</f>
        <v/>
      </c>
      <c r="BS266" s="76">
        <f>IF($B266="",0,IF(Einstellungen!$C$10="Ja",MAX(IF(Einstellungen!$C$11="7 Tage",MAX(0,(MIN(DATE(2028,13,0),IF(Mitarbeiter!$D266="",DATE(2028,13,0),Mitarbeiter!$D266),TODAY()))-(MAX(DATE(2028,12,1),Mitarbeiter!$C266))+1),MAX(0,NETWORKDAYS(MAX(DATE(2028,12,1),Mitarbeiter!$C266),MIN(DATE(2028,13,0),IF(Mitarbeiter!$D266="",DATE(2028,13,0),Mitarbeiter!$D266),TODAY()),Einstellungen!$F$13:$F$67)))*N(Mitarbeiter!$E266)/IF(Einstellungen!$C$11="7 Tage",7,5),N('Ist-Stunden'!AO266)),MAX(IF(Einstellungen!$C$11="7 Tage",MAX(0,(MIN(DATE(2028,13,0),IF(Mitarbeiter!$D266="",DATE(2028,13,0),Mitarbeiter!$D266),TODAY()))-(MAX(DATE(2028,12,1),Mitarbeiter!$C266))+1),MAX(0,NETWORKDAYS(MAX(DATE(2028,12,1),Mitarbeiter!$C266),MIN(DATE(2028,13,0),IF(Mitarbeiter!$D266="",DATE(2028,13,0),Mitarbeiter!$D266),TODAY()),Einstellungen!$F$13:$F$67)))*N(Mitarbeiter!$E266)/IF(Einstellungen!$C$11="7 Tage",7,5),N('Ist-Stunden'!AO266)+(N(Krankheitstage!BN266)+N(Krankheitstage!BZ266))*N($C266))))</f>
        <v/>
      </c>
      <c r="BT266" s="76">
        <f>IF($B266="",0,IF(Einstellungen!$C$10="Ja",MAX(IF(Einstellungen!$C$11="7 Tage",MAX(0,(MIN(DATE(2029,2,0),IF(Mitarbeiter!$D266="",DATE(2029,2,0),Mitarbeiter!$D266),TODAY()))-(MAX(DATE(2029,1,1),Mitarbeiter!$C266))+1),MAX(0,NETWORKDAYS(MAX(DATE(2029,1,1),Mitarbeiter!$C266),MIN(DATE(2029,2,0),IF(Mitarbeiter!$D266="",DATE(2029,2,0),Mitarbeiter!$D266),TODAY()),Einstellungen!$F$13:$F$67)))*N(Mitarbeiter!$E266)/IF(Einstellungen!$C$11="7 Tage",7,5),N('Ist-Stunden'!AP266)),MAX(IF(Einstellungen!$C$11="7 Tage",MAX(0,(MIN(DATE(2029,2,0),IF(Mitarbeiter!$D266="",DATE(2029,2,0),Mitarbeiter!$D266),TODAY()))-(MAX(DATE(2029,1,1),Mitarbeiter!$C266))+1),MAX(0,NETWORKDAYS(MAX(DATE(2029,1,1),Mitarbeiter!$C266),MIN(DATE(2029,2,0),IF(Mitarbeiter!$D266="",DATE(2029,2,0),Mitarbeiter!$D266),TODAY()),Einstellungen!$F$13:$F$67)))*N(Mitarbeiter!$E266)/IF(Einstellungen!$C$11="7 Tage",7,5),N('Ist-Stunden'!AP266)+(N(Krankheitstage!CA266)+N(Krankheitstage!CM266))*N($C266))))</f>
        <v/>
      </c>
      <c r="BU266" s="76">
        <f>IF($B266="",0,IF(Einstellungen!$C$10="Ja",MAX(IF(Einstellungen!$C$11="7 Tage",MAX(0,(MIN(DATE(2029,3,0),IF(Mitarbeiter!$D266="",DATE(2029,3,0),Mitarbeiter!$D266),TODAY()))-(MAX(DATE(2029,2,1),Mitarbeiter!$C266))+1),MAX(0,NETWORKDAYS(MAX(DATE(2029,2,1),Mitarbeiter!$C266),MIN(DATE(2029,3,0),IF(Mitarbeiter!$D266="",DATE(2029,3,0),Mitarbeiter!$D266),TODAY()),Einstellungen!$F$13:$F$67)))*N(Mitarbeiter!$E266)/IF(Einstellungen!$C$11="7 Tage",7,5),N('Ist-Stunden'!AQ266)),MAX(IF(Einstellungen!$C$11="7 Tage",MAX(0,(MIN(DATE(2029,3,0),IF(Mitarbeiter!$D266="",DATE(2029,3,0),Mitarbeiter!$D266),TODAY()))-(MAX(DATE(2029,2,1),Mitarbeiter!$C266))+1),MAX(0,NETWORKDAYS(MAX(DATE(2029,2,1),Mitarbeiter!$C266),MIN(DATE(2029,3,0),IF(Mitarbeiter!$D266="",DATE(2029,3,0),Mitarbeiter!$D266),TODAY()),Einstellungen!$F$13:$F$67)))*N(Mitarbeiter!$E266)/IF(Einstellungen!$C$11="7 Tage",7,5),N('Ist-Stunden'!AQ266)+(N(Krankheitstage!CB266)+N(Krankheitstage!CN266))*N($C266))))</f>
        <v/>
      </c>
      <c r="BV266" s="76">
        <f>IF($B266="",0,IF(Einstellungen!$C$10="Ja",MAX(IF(Einstellungen!$C$11="7 Tage",MAX(0,(MIN(DATE(2029,4,0),IF(Mitarbeiter!$D266="",DATE(2029,4,0),Mitarbeiter!$D266),TODAY()))-(MAX(DATE(2029,3,1),Mitarbeiter!$C266))+1),MAX(0,NETWORKDAYS(MAX(DATE(2029,3,1),Mitarbeiter!$C266),MIN(DATE(2029,4,0),IF(Mitarbeiter!$D266="",DATE(2029,4,0),Mitarbeiter!$D266),TODAY()),Einstellungen!$F$13:$F$67)))*N(Mitarbeiter!$E266)/IF(Einstellungen!$C$11="7 Tage",7,5),N('Ist-Stunden'!AR266)),MAX(IF(Einstellungen!$C$11="7 Tage",MAX(0,(MIN(DATE(2029,4,0),IF(Mitarbeiter!$D266="",DATE(2029,4,0),Mitarbeiter!$D266),TODAY()))-(MAX(DATE(2029,3,1),Mitarbeiter!$C266))+1),MAX(0,NETWORKDAYS(MAX(DATE(2029,3,1),Mitarbeiter!$C266),MIN(DATE(2029,4,0),IF(Mitarbeiter!$D266="",DATE(2029,4,0),Mitarbeiter!$D266),TODAY()),Einstellungen!$F$13:$F$67)))*N(Mitarbeiter!$E266)/IF(Einstellungen!$C$11="7 Tage",7,5),N('Ist-Stunden'!AR266)+(N(Krankheitstage!CC266)+N(Krankheitstage!CO266))*N($C266))))</f>
        <v/>
      </c>
      <c r="BW266" s="76">
        <f>IF($B266="",0,IF(Einstellungen!$C$10="Ja",MAX(IF(Einstellungen!$C$11="7 Tage",MAX(0,(MIN(DATE(2029,5,0),IF(Mitarbeiter!$D266="",DATE(2029,5,0),Mitarbeiter!$D266),TODAY()))-(MAX(DATE(2029,4,1),Mitarbeiter!$C266))+1),MAX(0,NETWORKDAYS(MAX(DATE(2029,4,1),Mitarbeiter!$C266),MIN(DATE(2029,5,0),IF(Mitarbeiter!$D266="",DATE(2029,5,0),Mitarbeiter!$D266),TODAY()),Einstellungen!$F$13:$F$67)))*N(Mitarbeiter!$E266)/IF(Einstellungen!$C$11="7 Tage",7,5),N('Ist-Stunden'!AS266)),MAX(IF(Einstellungen!$C$11="7 Tage",MAX(0,(MIN(DATE(2029,5,0),IF(Mitarbeiter!$D266="",DATE(2029,5,0),Mitarbeiter!$D266),TODAY()))-(MAX(DATE(2029,4,1),Mitarbeiter!$C266))+1),MAX(0,NETWORKDAYS(MAX(DATE(2029,4,1),Mitarbeiter!$C266),MIN(DATE(2029,5,0),IF(Mitarbeiter!$D266="",DATE(2029,5,0),Mitarbeiter!$D266),TODAY()),Einstellungen!$F$13:$F$67)))*N(Mitarbeiter!$E266)/IF(Einstellungen!$C$11="7 Tage",7,5),N('Ist-Stunden'!AS266)+(N(Krankheitstage!CD266)+N(Krankheitstage!CP266))*N($C266))))</f>
        <v/>
      </c>
      <c r="BX266" s="76">
        <f>IF($B266="",0,IF(Einstellungen!$C$10="Ja",MAX(IF(Einstellungen!$C$11="7 Tage",MAX(0,(MIN(DATE(2029,6,0),IF(Mitarbeiter!$D266="",DATE(2029,6,0),Mitarbeiter!$D266),TODAY()))-(MAX(DATE(2029,5,1),Mitarbeiter!$C266))+1),MAX(0,NETWORKDAYS(MAX(DATE(2029,5,1),Mitarbeiter!$C266),MIN(DATE(2029,6,0),IF(Mitarbeiter!$D266="",DATE(2029,6,0),Mitarbeiter!$D266),TODAY()),Einstellungen!$F$13:$F$67)))*N(Mitarbeiter!$E266)/IF(Einstellungen!$C$11="7 Tage",7,5),N('Ist-Stunden'!AT266)),MAX(IF(Einstellungen!$C$11="7 Tage",MAX(0,(MIN(DATE(2029,6,0),IF(Mitarbeiter!$D266="",DATE(2029,6,0),Mitarbeiter!$D266),TODAY()))-(MAX(DATE(2029,5,1),Mitarbeiter!$C266))+1),MAX(0,NETWORKDAYS(MAX(DATE(2029,5,1),Mitarbeiter!$C266),MIN(DATE(2029,6,0),IF(Mitarbeiter!$D266="",DATE(2029,6,0),Mitarbeiter!$D266),TODAY()),Einstellungen!$F$13:$F$67)))*N(Mitarbeiter!$E266)/IF(Einstellungen!$C$11="7 Tage",7,5),N('Ist-Stunden'!AT266)+(N(Krankheitstage!CE266)+N(Krankheitstage!CQ266))*N($C266))))</f>
        <v/>
      </c>
      <c r="BY266" s="76">
        <f>IF($B266="",0,IF(Einstellungen!$C$10="Ja",MAX(IF(Einstellungen!$C$11="7 Tage",MAX(0,(MIN(DATE(2029,7,0),IF(Mitarbeiter!$D266="",DATE(2029,7,0),Mitarbeiter!$D266),TODAY()))-(MAX(DATE(2029,6,1),Mitarbeiter!$C266))+1),MAX(0,NETWORKDAYS(MAX(DATE(2029,6,1),Mitarbeiter!$C266),MIN(DATE(2029,7,0),IF(Mitarbeiter!$D266="",DATE(2029,7,0),Mitarbeiter!$D266),TODAY()),Einstellungen!$F$13:$F$67)))*N(Mitarbeiter!$E266)/IF(Einstellungen!$C$11="7 Tage",7,5),N('Ist-Stunden'!AU266)),MAX(IF(Einstellungen!$C$11="7 Tage",MAX(0,(MIN(DATE(2029,7,0),IF(Mitarbeiter!$D266="",DATE(2029,7,0),Mitarbeiter!$D266),TODAY()))-(MAX(DATE(2029,6,1),Mitarbeiter!$C266))+1),MAX(0,NETWORKDAYS(MAX(DATE(2029,6,1),Mitarbeiter!$C266),MIN(DATE(2029,7,0),IF(Mitarbeiter!$D266="",DATE(2029,7,0),Mitarbeiter!$D266),TODAY()),Einstellungen!$F$13:$F$67)))*N(Mitarbeiter!$E266)/IF(Einstellungen!$C$11="7 Tage",7,5),N('Ist-Stunden'!AU266)+(N(Krankheitstage!CF266)+N(Krankheitstage!CR266))*N($C266))))</f>
        <v/>
      </c>
      <c r="BZ266" s="76">
        <f>IF($B266="",0,IF(Einstellungen!$C$10="Ja",MAX(IF(Einstellungen!$C$11="7 Tage",MAX(0,(MIN(DATE(2029,8,0),IF(Mitarbeiter!$D266="",DATE(2029,8,0),Mitarbeiter!$D266),TODAY()))-(MAX(DATE(2029,7,1),Mitarbeiter!$C266))+1),MAX(0,NETWORKDAYS(MAX(DATE(2029,7,1),Mitarbeiter!$C266),MIN(DATE(2029,8,0),IF(Mitarbeiter!$D266="",DATE(2029,8,0),Mitarbeiter!$D266),TODAY()),Einstellungen!$F$13:$F$67)))*N(Mitarbeiter!$E266)/IF(Einstellungen!$C$11="7 Tage",7,5),N('Ist-Stunden'!AV266)),MAX(IF(Einstellungen!$C$11="7 Tage",MAX(0,(MIN(DATE(2029,8,0),IF(Mitarbeiter!$D266="",DATE(2029,8,0),Mitarbeiter!$D266),TODAY()))-(MAX(DATE(2029,7,1),Mitarbeiter!$C266))+1),MAX(0,NETWORKDAYS(MAX(DATE(2029,7,1),Mitarbeiter!$C266),MIN(DATE(2029,8,0),IF(Mitarbeiter!$D266="",DATE(2029,8,0),Mitarbeiter!$D266),TODAY()),Einstellungen!$F$13:$F$67)))*N(Mitarbeiter!$E266)/IF(Einstellungen!$C$11="7 Tage",7,5),N('Ist-Stunden'!AV266)+(N(Krankheitstage!CG266)+N(Krankheitstage!CS266))*N($C266))))</f>
        <v/>
      </c>
      <c r="CA266" s="76">
        <f>IF($B266="",0,IF(Einstellungen!$C$10="Ja",MAX(IF(Einstellungen!$C$11="7 Tage",MAX(0,(MIN(DATE(2029,9,0),IF(Mitarbeiter!$D266="",DATE(2029,9,0),Mitarbeiter!$D266),TODAY()))-(MAX(DATE(2029,8,1),Mitarbeiter!$C266))+1),MAX(0,NETWORKDAYS(MAX(DATE(2029,8,1),Mitarbeiter!$C266),MIN(DATE(2029,9,0),IF(Mitarbeiter!$D266="",DATE(2029,9,0),Mitarbeiter!$D266),TODAY()),Einstellungen!$F$13:$F$67)))*N(Mitarbeiter!$E266)/IF(Einstellungen!$C$11="7 Tage",7,5),N('Ist-Stunden'!AW266)),MAX(IF(Einstellungen!$C$11="7 Tage",MAX(0,(MIN(DATE(2029,9,0),IF(Mitarbeiter!$D266="",DATE(2029,9,0),Mitarbeiter!$D266),TODAY()))-(MAX(DATE(2029,8,1),Mitarbeiter!$C266))+1),MAX(0,NETWORKDAYS(MAX(DATE(2029,8,1),Mitarbeiter!$C266),MIN(DATE(2029,9,0),IF(Mitarbeiter!$D266="",DATE(2029,9,0),Mitarbeiter!$D266),TODAY()),Einstellungen!$F$13:$F$67)))*N(Mitarbeiter!$E266)/IF(Einstellungen!$C$11="7 Tage",7,5),N('Ist-Stunden'!AW266)+(N(Krankheitstage!CH266)+N(Krankheitstage!CT266))*N($C266))))</f>
        <v/>
      </c>
      <c r="CB266" s="76">
        <f>IF($B266="",0,IF(Einstellungen!$C$10="Ja",MAX(IF(Einstellungen!$C$11="7 Tage",MAX(0,(MIN(DATE(2029,10,0),IF(Mitarbeiter!$D266="",DATE(2029,10,0),Mitarbeiter!$D266),TODAY()))-(MAX(DATE(2029,9,1),Mitarbeiter!$C266))+1),MAX(0,NETWORKDAYS(MAX(DATE(2029,9,1),Mitarbeiter!$C266),MIN(DATE(2029,10,0),IF(Mitarbeiter!$D266="",DATE(2029,10,0),Mitarbeiter!$D266),TODAY()),Einstellungen!$F$13:$F$67)))*N(Mitarbeiter!$E266)/IF(Einstellungen!$C$11="7 Tage",7,5),N('Ist-Stunden'!AX266)),MAX(IF(Einstellungen!$C$11="7 Tage",MAX(0,(MIN(DATE(2029,10,0),IF(Mitarbeiter!$D266="",DATE(2029,10,0),Mitarbeiter!$D266),TODAY()))-(MAX(DATE(2029,9,1),Mitarbeiter!$C266))+1),MAX(0,NETWORKDAYS(MAX(DATE(2029,9,1),Mitarbeiter!$C266),MIN(DATE(2029,10,0),IF(Mitarbeiter!$D266="",DATE(2029,10,0),Mitarbeiter!$D266),TODAY()),Einstellungen!$F$13:$F$67)))*N(Mitarbeiter!$E266)/IF(Einstellungen!$C$11="7 Tage",7,5),N('Ist-Stunden'!AX266)+(N(Krankheitstage!CI266)+N(Krankheitstage!CU266))*N($C266))))</f>
        <v/>
      </c>
      <c r="CC266" s="76">
        <f>IF($B266="",0,IF(Einstellungen!$C$10="Ja",MAX(IF(Einstellungen!$C$11="7 Tage",MAX(0,(MIN(DATE(2029,11,0),IF(Mitarbeiter!$D266="",DATE(2029,11,0),Mitarbeiter!$D266),TODAY()))-(MAX(DATE(2029,10,1),Mitarbeiter!$C266))+1),MAX(0,NETWORKDAYS(MAX(DATE(2029,10,1),Mitarbeiter!$C266),MIN(DATE(2029,11,0),IF(Mitarbeiter!$D266="",DATE(2029,11,0),Mitarbeiter!$D266),TODAY()),Einstellungen!$F$13:$F$67)))*N(Mitarbeiter!$E266)/IF(Einstellungen!$C$11="7 Tage",7,5),N('Ist-Stunden'!AY266)),MAX(IF(Einstellungen!$C$11="7 Tage",MAX(0,(MIN(DATE(2029,11,0),IF(Mitarbeiter!$D266="",DATE(2029,11,0),Mitarbeiter!$D266),TODAY()))-(MAX(DATE(2029,10,1),Mitarbeiter!$C266))+1),MAX(0,NETWORKDAYS(MAX(DATE(2029,10,1),Mitarbeiter!$C266),MIN(DATE(2029,11,0),IF(Mitarbeiter!$D266="",DATE(2029,11,0),Mitarbeiter!$D266),TODAY()),Einstellungen!$F$13:$F$67)))*N(Mitarbeiter!$E266)/IF(Einstellungen!$C$11="7 Tage",7,5),N('Ist-Stunden'!AY266)+(N(Krankheitstage!CJ266)+N(Krankheitstage!CV266))*N($C266))))</f>
        <v/>
      </c>
      <c r="CD266" s="76">
        <f>IF($B266="",0,IF(Einstellungen!$C$10="Ja",MAX(IF(Einstellungen!$C$11="7 Tage",MAX(0,(MIN(DATE(2029,12,0),IF(Mitarbeiter!$D266="",DATE(2029,12,0),Mitarbeiter!$D266),TODAY()))-(MAX(DATE(2029,11,1),Mitarbeiter!$C266))+1),MAX(0,NETWORKDAYS(MAX(DATE(2029,11,1),Mitarbeiter!$C266),MIN(DATE(2029,12,0),IF(Mitarbeiter!$D266="",DATE(2029,12,0),Mitarbeiter!$D266),TODAY()),Einstellungen!$F$13:$F$67)))*N(Mitarbeiter!$E266)/IF(Einstellungen!$C$11="7 Tage",7,5),N('Ist-Stunden'!AZ266)),MAX(IF(Einstellungen!$C$11="7 Tage",MAX(0,(MIN(DATE(2029,12,0),IF(Mitarbeiter!$D266="",DATE(2029,12,0),Mitarbeiter!$D266),TODAY()))-(MAX(DATE(2029,11,1),Mitarbeiter!$C266))+1),MAX(0,NETWORKDAYS(MAX(DATE(2029,11,1),Mitarbeiter!$C266),MIN(DATE(2029,12,0),IF(Mitarbeiter!$D266="",DATE(2029,12,0),Mitarbeiter!$D266),TODAY()),Einstellungen!$F$13:$F$67)))*N(Mitarbeiter!$E266)/IF(Einstellungen!$C$11="7 Tage",7,5),N('Ist-Stunden'!AZ266)+(N(Krankheitstage!CK266)+N(Krankheitstage!CW266))*N($C266))))</f>
        <v/>
      </c>
      <c r="CE266" s="76">
        <f>IF($B266="",0,IF(Einstellungen!$C$10="Ja",MAX(IF(Einstellungen!$C$11="7 Tage",MAX(0,(MIN(DATE(2029,13,0),IF(Mitarbeiter!$D266="",DATE(2029,13,0),Mitarbeiter!$D266),TODAY()))-(MAX(DATE(2029,12,1),Mitarbeiter!$C266))+1),MAX(0,NETWORKDAYS(MAX(DATE(2029,12,1),Mitarbeiter!$C266),MIN(DATE(2029,13,0),IF(Mitarbeiter!$D266="",DATE(2029,13,0),Mitarbeiter!$D266),TODAY()),Einstellungen!$F$13:$F$67)))*N(Mitarbeiter!$E266)/IF(Einstellungen!$C$11="7 Tage",7,5),N('Ist-Stunden'!BA266)),MAX(IF(Einstellungen!$C$11="7 Tage",MAX(0,(MIN(DATE(2029,13,0),IF(Mitarbeiter!$D266="",DATE(2029,13,0),Mitarbeiter!$D266),TODAY()))-(MAX(DATE(2029,12,1),Mitarbeiter!$C266))+1),MAX(0,NETWORKDAYS(MAX(DATE(2029,12,1),Mitarbeiter!$C266),MIN(DATE(2029,13,0),IF(Mitarbeiter!$D266="",DATE(2029,13,0),Mitarbeiter!$D266),TODAY()),Einstellungen!$F$13:$F$67)))*N(Mitarbeiter!$E266)/IF(Einstellungen!$C$11="7 Tage",7,5),N('Ist-Stunden'!BA266)+(N(Krankheitstage!CL266)+N(Krankheitstage!CX266))*N($C266))))</f>
        <v/>
      </c>
      <c r="CF266" s="76">
        <f>IF($B266="",0,IF(Einstellungen!$C$10="Ja",MAX(IF(Einstellungen!$C$11="7 Tage",MAX(0,(MIN(DATE(2030,2,0),IF(Mitarbeiter!$D266="",DATE(2030,2,0),Mitarbeiter!$D266),TODAY()))-(MAX(DATE(2030,1,1),Mitarbeiter!$C266))+1),MAX(0,NETWORKDAYS(MAX(DATE(2030,1,1),Mitarbeiter!$C266),MIN(DATE(2030,2,0),IF(Mitarbeiter!$D266="",DATE(2030,2,0),Mitarbeiter!$D266),TODAY()),Einstellungen!$F$13:$F$67)))*N(Mitarbeiter!$E266)/IF(Einstellungen!$C$11="7 Tage",7,5),N('Ist-Stunden'!BB266)),MAX(IF(Einstellungen!$C$11="7 Tage",MAX(0,(MIN(DATE(2030,2,0),IF(Mitarbeiter!$D266="",DATE(2030,2,0),Mitarbeiter!$D266),TODAY()))-(MAX(DATE(2030,1,1),Mitarbeiter!$C266))+1),MAX(0,NETWORKDAYS(MAX(DATE(2030,1,1),Mitarbeiter!$C266),MIN(DATE(2030,2,0),IF(Mitarbeiter!$D266="",DATE(2030,2,0),Mitarbeiter!$D266),TODAY()),Einstellungen!$F$13:$F$67)))*N(Mitarbeiter!$E266)/IF(Einstellungen!$C$11="7 Tage",7,5),N('Ist-Stunden'!BB266)+(N(Krankheitstage!CY266)+N(Krankheitstage!DK266))*N($C266))))</f>
        <v/>
      </c>
      <c r="CG266" s="76">
        <f>IF($B266="",0,IF(Einstellungen!$C$10="Ja",MAX(IF(Einstellungen!$C$11="7 Tage",MAX(0,(MIN(DATE(2030,3,0),IF(Mitarbeiter!$D266="",DATE(2030,3,0),Mitarbeiter!$D266),TODAY()))-(MAX(DATE(2030,2,1),Mitarbeiter!$C266))+1),MAX(0,NETWORKDAYS(MAX(DATE(2030,2,1),Mitarbeiter!$C266),MIN(DATE(2030,3,0),IF(Mitarbeiter!$D266="",DATE(2030,3,0),Mitarbeiter!$D266),TODAY()),Einstellungen!$F$13:$F$67)))*N(Mitarbeiter!$E266)/IF(Einstellungen!$C$11="7 Tage",7,5),N('Ist-Stunden'!BC266)),MAX(IF(Einstellungen!$C$11="7 Tage",MAX(0,(MIN(DATE(2030,3,0),IF(Mitarbeiter!$D266="",DATE(2030,3,0),Mitarbeiter!$D266),TODAY()))-(MAX(DATE(2030,2,1),Mitarbeiter!$C266))+1),MAX(0,NETWORKDAYS(MAX(DATE(2030,2,1),Mitarbeiter!$C266),MIN(DATE(2030,3,0),IF(Mitarbeiter!$D266="",DATE(2030,3,0),Mitarbeiter!$D266),TODAY()),Einstellungen!$F$13:$F$67)))*N(Mitarbeiter!$E266)/IF(Einstellungen!$C$11="7 Tage",7,5),N('Ist-Stunden'!BC266)+(N(Krankheitstage!CZ266)+N(Krankheitstage!DL266))*N($C266))))</f>
        <v/>
      </c>
      <c r="CH266" s="76">
        <f>IF($B266="",0,IF(Einstellungen!$C$10="Ja",MAX(IF(Einstellungen!$C$11="7 Tage",MAX(0,(MIN(DATE(2030,4,0),IF(Mitarbeiter!$D266="",DATE(2030,4,0),Mitarbeiter!$D266),TODAY()))-(MAX(DATE(2030,3,1),Mitarbeiter!$C266))+1),MAX(0,NETWORKDAYS(MAX(DATE(2030,3,1),Mitarbeiter!$C266),MIN(DATE(2030,4,0),IF(Mitarbeiter!$D266="",DATE(2030,4,0),Mitarbeiter!$D266),TODAY()),Einstellungen!$F$13:$F$67)))*N(Mitarbeiter!$E266)/IF(Einstellungen!$C$11="7 Tage",7,5),N('Ist-Stunden'!BD266)),MAX(IF(Einstellungen!$C$11="7 Tage",MAX(0,(MIN(DATE(2030,4,0),IF(Mitarbeiter!$D266="",DATE(2030,4,0),Mitarbeiter!$D266),TODAY()))-(MAX(DATE(2030,3,1),Mitarbeiter!$C266))+1),MAX(0,NETWORKDAYS(MAX(DATE(2030,3,1),Mitarbeiter!$C266),MIN(DATE(2030,4,0),IF(Mitarbeiter!$D266="",DATE(2030,4,0),Mitarbeiter!$D266),TODAY()),Einstellungen!$F$13:$F$67)))*N(Mitarbeiter!$E266)/IF(Einstellungen!$C$11="7 Tage",7,5),N('Ist-Stunden'!BD266)+(N(Krankheitstage!DA266)+N(Krankheitstage!DM266))*N($C266))))</f>
        <v/>
      </c>
      <c r="CI266" s="76">
        <f>IF($B266="",0,IF(Einstellungen!$C$10="Ja",MAX(IF(Einstellungen!$C$11="7 Tage",MAX(0,(MIN(DATE(2030,5,0),IF(Mitarbeiter!$D266="",DATE(2030,5,0),Mitarbeiter!$D266),TODAY()))-(MAX(DATE(2030,4,1),Mitarbeiter!$C266))+1),MAX(0,NETWORKDAYS(MAX(DATE(2030,4,1),Mitarbeiter!$C266),MIN(DATE(2030,5,0),IF(Mitarbeiter!$D266="",DATE(2030,5,0),Mitarbeiter!$D266),TODAY()),Einstellungen!$F$13:$F$67)))*N(Mitarbeiter!$E266)/IF(Einstellungen!$C$11="7 Tage",7,5),N('Ist-Stunden'!BE266)),MAX(IF(Einstellungen!$C$11="7 Tage",MAX(0,(MIN(DATE(2030,5,0),IF(Mitarbeiter!$D266="",DATE(2030,5,0),Mitarbeiter!$D266),TODAY()))-(MAX(DATE(2030,4,1),Mitarbeiter!$C266))+1),MAX(0,NETWORKDAYS(MAX(DATE(2030,4,1),Mitarbeiter!$C266),MIN(DATE(2030,5,0),IF(Mitarbeiter!$D266="",DATE(2030,5,0),Mitarbeiter!$D266),TODAY()),Einstellungen!$F$13:$F$67)))*N(Mitarbeiter!$E266)/IF(Einstellungen!$C$11="7 Tage",7,5),N('Ist-Stunden'!BE266)+(N(Krankheitstage!DB266)+N(Krankheitstage!DN266))*N($C266))))</f>
        <v/>
      </c>
      <c r="CJ266" s="76">
        <f>IF($B266="",0,IF(Einstellungen!$C$10="Ja",MAX(IF(Einstellungen!$C$11="7 Tage",MAX(0,(MIN(DATE(2030,6,0),IF(Mitarbeiter!$D266="",DATE(2030,6,0),Mitarbeiter!$D266),TODAY()))-(MAX(DATE(2030,5,1),Mitarbeiter!$C266))+1),MAX(0,NETWORKDAYS(MAX(DATE(2030,5,1),Mitarbeiter!$C266),MIN(DATE(2030,6,0),IF(Mitarbeiter!$D266="",DATE(2030,6,0),Mitarbeiter!$D266),TODAY()),Einstellungen!$F$13:$F$67)))*N(Mitarbeiter!$E266)/IF(Einstellungen!$C$11="7 Tage",7,5),N('Ist-Stunden'!BF266)),MAX(IF(Einstellungen!$C$11="7 Tage",MAX(0,(MIN(DATE(2030,6,0),IF(Mitarbeiter!$D266="",DATE(2030,6,0),Mitarbeiter!$D266),TODAY()))-(MAX(DATE(2030,5,1),Mitarbeiter!$C266))+1),MAX(0,NETWORKDAYS(MAX(DATE(2030,5,1),Mitarbeiter!$C266),MIN(DATE(2030,6,0),IF(Mitarbeiter!$D266="",DATE(2030,6,0),Mitarbeiter!$D266),TODAY()),Einstellungen!$F$13:$F$67)))*N(Mitarbeiter!$E266)/IF(Einstellungen!$C$11="7 Tage",7,5),N('Ist-Stunden'!BF266)+(N(Krankheitstage!DC266)+N(Krankheitstage!DO266))*N($C266))))</f>
        <v/>
      </c>
      <c r="CK266" s="76">
        <f>IF($B266="",0,IF(Einstellungen!$C$10="Ja",MAX(IF(Einstellungen!$C$11="7 Tage",MAX(0,(MIN(DATE(2030,7,0),IF(Mitarbeiter!$D266="",DATE(2030,7,0),Mitarbeiter!$D266),TODAY()))-(MAX(DATE(2030,6,1),Mitarbeiter!$C266))+1),MAX(0,NETWORKDAYS(MAX(DATE(2030,6,1),Mitarbeiter!$C266),MIN(DATE(2030,7,0),IF(Mitarbeiter!$D266="",DATE(2030,7,0),Mitarbeiter!$D266),TODAY()),Einstellungen!$F$13:$F$67)))*N(Mitarbeiter!$E266)/IF(Einstellungen!$C$11="7 Tage",7,5),N('Ist-Stunden'!BG266)),MAX(IF(Einstellungen!$C$11="7 Tage",MAX(0,(MIN(DATE(2030,7,0),IF(Mitarbeiter!$D266="",DATE(2030,7,0),Mitarbeiter!$D266),TODAY()))-(MAX(DATE(2030,6,1),Mitarbeiter!$C266))+1),MAX(0,NETWORKDAYS(MAX(DATE(2030,6,1),Mitarbeiter!$C266),MIN(DATE(2030,7,0),IF(Mitarbeiter!$D266="",DATE(2030,7,0),Mitarbeiter!$D266),TODAY()),Einstellungen!$F$13:$F$67)))*N(Mitarbeiter!$E266)/IF(Einstellungen!$C$11="7 Tage",7,5),N('Ist-Stunden'!BG266)+(N(Krankheitstage!DD266)+N(Krankheitstage!DP266))*N($C266))))</f>
        <v/>
      </c>
      <c r="CL266" s="76">
        <f>IF($B266="",0,IF(Einstellungen!$C$10="Ja",MAX(IF(Einstellungen!$C$11="7 Tage",MAX(0,(MIN(DATE(2030,8,0),IF(Mitarbeiter!$D266="",DATE(2030,8,0),Mitarbeiter!$D266),TODAY()))-(MAX(DATE(2030,7,1),Mitarbeiter!$C266))+1),MAX(0,NETWORKDAYS(MAX(DATE(2030,7,1),Mitarbeiter!$C266),MIN(DATE(2030,8,0),IF(Mitarbeiter!$D266="",DATE(2030,8,0),Mitarbeiter!$D266),TODAY()),Einstellungen!$F$13:$F$67)))*N(Mitarbeiter!$E266)/IF(Einstellungen!$C$11="7 Tage",7,5),N('Ist-Stunden'!BH266)),MAX(IF(Einstellungen!$C$11="7 Tage",MAX(0,(MIN(DATE(2030,8,0),IF(Mitarbeiter!$D266="",DATE(2030,8,0),Mitarbeiter!$D266),TODAY()))-(MAX(DATE(2030,7,1),Mitarbeiter!$C266))+1),MAX(0,NETWORKDAYS(MAX(DATE(2030,7,1),Mitarbeiter!$C266),MIN(DATE(2030,8,0),IF(Mitarbeiter!$D266="",DATE(2030,8,0),Mitarbeiter!$D266),TODAY()),Einstellungen!$F$13:$F$67)))*N(Mitarbeiter!$E266)/IF(Einstellungen!$C$11="7 Tage",7,5),N('Ist-Stunden'!BH266)+(N(Krankheitstage!DE266)+N(Krankheitstage!DQ266))*N($C266))))</f>
        <v/>
      </c>
      <c r="CM266" s="76">
        <f>IF($B266="",0,IF(Einstellungen!$C$10="Ja",MAX(IF(Einstellungen!$C$11="7 Tage",MAX(0,(MIN(DATE(2030,9,0),IF(Mitarbeiter!$D266="",DATE(2030,9,0),Mitarbeiter!$D266),TODAY()))-(MAX(DATE(2030,8,1),Mitarbeiter!$C266))+1),MAX(0,NETWORKDAYS(MAX(DATE(2030,8,1),Mitarbeiter!$C266),MIN(DATE(2030,9,0),IF(Mitarbeiter!$D266="",DATE(2030,9,0),Mitarbeiter!$D266),TODAY()),Einstellungen!$F$13:$F$67)))*N(Mitarbeiter!$E266)/IF(Einstellungen!$C$11="7 Tage",7,5),N('Ist-Stunden'!BI266)),MAX(IF(Einstellungen!$C$11="7 Tage",MAX(0,(MIN(DATE(2030,9,0),IF(Mitarbeiter!$D266="",DATE(2030,9,0),Mitarbeiter!$D266),TODAY()))-(MAX(DATE(2030,8,1),Mitarbeiter!$C266))+1),MAX(0,NETWORKDAYS(MAX(DATE(2030,8,1),Mitarbeiter!$C266),MIN(DATE(2030,9,0),IF(Mitarbeiter!$D266="",DATE(2030,9,0),Mitarbeiter!$D266),TODAY()),Einstellungen!$F$13:$F$67)))*N(Mitarbeiter!$E266)/IF(Einstellungen!$C$11="7 Tage",7,5),N('Ist-Stunden'!BI266)+(N(Krankheitstage!DF266)+N(Krankheitstage!DR266))*N($C266))))</f>
        <v/>
      </c>
      <c r="CN266" s="76">
        <f>IF($B266="",0,IF(Einstellungen!$C$10="Ja",MAX(IF(Einstellungen!$C$11="7 Tage",MAX(0,(MIN(DATE(2030,10,0),IF(Mitarbeiter!$D266="",DATE(2030,10,0),Mitarbeiter!$D266),TODAY()))-(MAX(DATE(2030,9,1),Mitarbeiter!$C266))+1),MAX(0,NETWORKDAYS(MAX(DATE(2030,9,1),Mitarbeiter!$C266),MIN(DATE(2030,10,0),IF(Mitarbeiter!$D266="",DATE(2030,10,0),Mitarbeiter!$D266),TODAY()),Einstellungen!$F$13:$F$67)))*N(Mitarbeiter!$E266)/IF(Einstellungen!$C$11="7 Tage",7,5),N('Ist-Stunden'!BJ266)),MAX(IF(Einstellungen!$C$11="7 Tage",MAX(0,(MIN(DATE(2030,10,0),IF(Mitarbeiter!$D266="",DATE(2030,10,0),Mitarbeiter!$D266),TODAY()))-(MAX(DATE(2030,9,1),Mitarbeiter!$C266))+1),MAX(0,NETWORKDAYS(MAX(DATE(2030,9,1),Mitarbeiter!$C266),MIN(DATE(2030,10,0),IF(Mitarbeiter!$D266="",DATE(2030,10,0),Mitarbeiter!$D266),TODAY()),Einstellungen!$F$13:$F$67)))*N(Mitarbeiter!$E266)/IF(Einstellungen!$C$11="7 Tage",7,5),N('Ist-Stunden'!BJ266)+(N(Krankheitstage!DG266)+N(Krankheitstage!DS266))*N($C266))))</f>
        <v/>
      </c>
      <c r="CO266" s="76">
        <f>IF($B266="",0,IF(Einstellungen!$C$10="Ja",MAX(IF(Einstellungen!$C$11="7 Tage",MAX(0,(MIN(DATE(2030,11,0),IF(Mitarbeiter!$D266="",DATE(2030,11,0),Mitarbeiter!$D266),TODAY()))-(MAX(DATE(2030,10,1),Mitarbeiter!$C266))+1),MAX(0,NETWORKDAYS(MAX(DATE(2030,10,1),Mitarbeiter!$C266),MIN(DATE(2030,11,0),IF(Mitarbeiter!$D266="",DATE(2030,11,0),Mitarbeiter!$D266),TODAY()),Einstellungen!$F$13:$F$67)))*N(Mitarbeiter!$E266)/IF(Einstellungen!$C$11="7 Tage",7,5),N('Ist-Stunden'!BK266)),MAX(IF(Einstellungen!$C$11="7 Tage",MAX(0,(MIN(DATE(2030,11,0),IF(Mitarbeiter!$D266="",DATE(2030,11,0),Mitarbeiter!$D266),TODAY()))-(MAX(DATE(2030,10,1),Mitarbeiter!$C266))+1),MAX(0,NETWORKDAYS(MAX(DATE(2030,10,1),Mitarbeiter!$C266),MIN(DATE(2030,11,0),IF(Mitarbeiter!$D266="",DATE(2030,11,0),Mitarbeiter!$D266),TODAY()),Einstellungen!$F$13:$F$67)))*N(Mitarbeiter!$E266)/IF(Einstellungen!$C$11="7 Tage",7,5),N('Ist-Stunden'!BK266)+(N(Krankheitstage!DH266)+N(Krankheitstage!DT266))*N($C266))))</f>
        <v/>
      </c>
      <c r="CP266" s="76">
        <f>IF($B266="",0,IF(Einstellungen!$C$10="Ja",MAX(IF(Einstellungen!$C$11="7 Tage",MAX(0,(MIN(DATE(2030,12,0),IF(Mitarbeiter!$D266="",DATE(2030,12,0),Mitarbeiter!$D266),TODAY()))-(MAX(DATE(2030,11,1),Mitarbeiter!$C266))+1),MAX(0,NETWORKDAYS(MAX(DATE(2030,11,1),Mitarbeiter!$C266),MIN(DATE(2030,12,0),IF(Mitarbeiter!$D266="",DATE(2030,12,0),Mitarbeiter!$D266),TODAY()),Einstellungen!$F$13:$F$67)))*N(Mitarbeiter!$E266)/IF(Einstellungen!$C$11="7 Tage",7,5),N('Ist-Stunden'!BL266)),MAX(IF(Einstellungen!$C$11="7 Tage",MAX(0,(MIN(DATE(2030,12,0),IF(Mitarbeiter!$D266="",DATE(2030,12,0),Mitarbeiter!$D266),TODAY()))-(MAX(DATE(2030,11,1),Mitarbeiter!$C266))+1),MAX(0,NETWORKDAYS(MAX(DATE(2030,11,1),Mitarbeiter!$C266),MIN(DATE(2030,12,0),IF(Mitarbeiter!$D266="",DATE(2030,12,0),Mitarbeiter!$D266),TODAY()),Einstellungen!$F$13:$F$67)))*N(Mitarbeiter!$E266)/IF(Einstellungen!$C$11="7 Tage",7,5),N('Ist-Stunden'!BL266)+(N(Krankheitstage!DI266)+N(Krankheitstage!DU266))*N($C266))))</f>
        <v/>
      </c>
      <c r="CQ266" s="76">
        <f>IF($B266="",0,IF(Einstellungen!$C$10="Ja",MAX(IF(Einstellungen!$C$11="7 Tage",MAX(0,(MIN(DATE(2030,13,0),IF(Mitarbeiter!$D266="",DATE(2030,13,0),Mitarbeiter!$D266),TODAY()))-(MAX(DATE(2030,12,1),Mitarbeiter!$C266))+1),MAX(0,NETWORKDAYS(MAX(DATE(2030,12,1),Mitarbeiter!$C266),MIN(DATE(2030,13,0),IF(Mitarbeiter!$D266="",DATE(2030,13,0),Mitarbeiter!$D266),TODAY()),Einstellungen!$F$13:$F$67)))*N(Mitarbeiter!$E266)/IF(Einstellungen!$C$11="7 Tage",7,5),N('Ist-Stunden'!BM266)),MAX(IF(Einstellungen!$C$11="7 Tage",MAX(0,(MIN(DATE(2030,13,0),IF(Mitarbeiter!$D266="",DATE(2030,13,0),Mitarbeiter!$D266),TODAY()))-(MAX(DATE(2030,12,1),Mitarbeiter!$C266))+1),MAX(0,NETWORKDAYS(MAX(DATE(2030,12,1),Mitarbeiter!$C266),MIN(DATE(2030,13,0),IF(Mitarbeiter!$D266="",DATE(2030,13,0),Mitarbeiter!$D266),TODAY()),Einstellungen!$F$13:$F$67)))*N(Mitarbeiter!$E266)/IF(Einstellungen!$C$11="7 Tage",7,5),N('Ist-Stunden'!BM266)+(N(Krankheitstage!DJ266)+N(Krankheitstage!DV266))*N($C266))))</f>
        <v/>
      </c>
    </row>
    <row r="267">
      <c r="A267" s="73">
        <f>IF(Mitarbeiter!B267="","",Mitarbeiter!A267)</f>
        <v/>
      </c>
      <c r="B267" s="6">
        <f>IF(Mitarbeiter!B267="","",Mitarbeiter!B267)</f>
        <v/>
      </c>
      <c r="C267" s="74">
        <f>IF(Mitarbeiter!B267="","",Mitarbeiter!F267)</f>
        <v/>
      </c>
      <c r="D267" s="75">
        <f>N(INDEX(Krankheitstage!$G267:$DV267,1,(Einstellungen!$C$3-2026)*24+1))</f>
        <v/>
      </c>
      <c r="E267" s="75">
        <f>N(INDEX(Krankheitstage!$G267:$DV267,1,(Einstellungen!$C$3-2026)*24+2))</f>
        <v/>
      </c>
      <c r="F267" s="75">
        <f>N(INDEX(Krankheitstage!$G267:$DV267,1,(Einstellungen!$C$3-2026)*24+3))</f>
        <v/>
      </c>
      <c r="G267" s="75">
        <f>N(INDEX(Krankheitstage!$G267:$DV267,1,(Einstellungen!$C$3-2026)*24+4))</f>
        <v/>
      </c>
      <c r="H267" s="75">
        <f>N(INDEX(Krankheitstage!$G267:$DV267,1,(Einstellungen!$C$3-2026)*24+5))</f>
        <v/>
      </c>
      <c r="I267" s="75">
        <f>N(INDEX(Krankheitstage!$G267:$DV267,1,(Einstellungen!$C$3-2026)*24+6))</f>
        <v/>
      </c>
      <c r="J267" s="75">
        <f>N(INDEX(Krankheitstage!$G267:$DV267,1,(Einstellungen!$C$3-2026)*24+7))</f>
        <v/>
      </c>
      <c r="K267" s="75">
        <f>N(INDEX(Krankheitstage!$G267:$DV267,1,(Einstellungen!$C$3-2026)*24+8))</f>
        <v/>
      </c>
      <c r="L267" s="75">
        <f>N(INDEX(Krankheitstage!$G267:$DV267,1,(Einstellungen!$C$3-2026)*24+9))</f>
        <v/>
      </c>
      <c r="M267" s="75">
        <f>N(INDEX(Krankheitstage!$G267:$DV267,1,(Einstellungen!$C$3-2026)*24+10))</f>
        <v/>
      </c>
      <c r="N267" s="75">
        <f>N(INDEX(Krankheitstage!$G267:$DV267,1,(Einstellungen!$C$3-2026)*24+11))</f>
        <v/>
      </c>
      <c r="O267" s="75">
        <f>N(INDEX(Krankheitstage!$G267:$DV267,1,(Einstellungen!$C$3-2026)*24+12))</f>
        <v/>
      </c>
      <c r="P267" s="75">
        <f>IF($B267="","",SUM(D267:O267))</f>
        <v/>
      </c>
      <c r="Q267" s="75">
        <f>N(INDEX(Krankheitstage!$G267:$DV267,1,(Einstellungen!$C$3-2026)*24+13))</f>
        <v/>
      </c>
      <c r="R267" s="75">
        <f>N(INDEX(Krankheitstage!$G267:$DV267,1,(Einstellungen!$C$3-2026)*24+14))</f>
        <v/>
      </c>
      <c r="S267" s="75">
        <f>N(INDEX(Krankheitstage!$G267:$DV267,1,(Einstellungen!$C$3-2026)*24+15))</f>
        <v/>
      </c>
      <c r="T267" s="75">
        <f>N(INDEX(Krankheitstage!$G267:$DV267,1,(Einstellungen!$C$3-2026)*24+16))</f>
        <v/>
      </c>
      <c r="U267" s="75">
        <f>N(INDEX(Krankheitstage!$G267:$DV267,1,(Einstellungen!$C$3-2026)*24+17))</f>
        <v/>
      </c>
      <c r="V267" s="75">
        <f>N(INDEX(Krankheitstage!$G267:$DV267,1,(Einstellungen!$C$3-2026)*24+18))</f>
        <v/>
      </c>
      <c r="W267" s="75">
        <f>N(INDEX(Krankheitstage!$G267:$DV267,1,(Einstellungen!$C$3-2026)*24+19))</f>
        <v/>
      </c>
      <c r="X267" s="75">
        <f>N(INDEX(Krankheitstage!$G267:$DV267,1,(Einstellungen!$C$3-2026)*24+20))</f>
        <v/>
      </c>
      <c r="Y267" s="75">
        <f>N(INDEX(Krankheitstage!$G267:$DV267,1,(Einstellungen!$C$3-2026)*24+21))</f>
        <v/>
      </c>
      <c r="Z267" s="75">
        <f>N(INDEX(Krankheitstage!$G267:$DV267,1,(Einstellungen!$C$3-2026)*24+22))</f>
        <v/>
      </c>
      <c r="AA267" s="75">
        <f>N(INDEX(Krankheitstage!$G267:$DV267,1,(Einstellungen!$C$3-2026)*24+23))</f>
        <v/>
      </c>
      <c r="AB267" s="75">
        <f>N(INDEX(Krankheitstage!$G267:$DV267,1,(Einstellungen!$C$3-2026)*24+24))</f>
        <v/>
      </c>
      <c r="AC267" s="75">
        <f>IF($B267="","",SUM(Q267:AB267))</f>
        <v/>
      </c>
      <c r="AD267" s="75">
        <f>IF($B267="","",SUM(P267,AC267))</f>
        <v/>
      </c>
      <c r="AE267" s="76">
        <f>IF($B267="","",AD267*N(C267))</f>
        <v/>
      </c>
      <c r="AF267" s="75">
        <f>IF($B267="","",Krankheitstage!E267)</f>
        <v/>
      </c>
      <c r="AG267" s="76">
        <f>IF($B267="","",AF267*N(C267))</f>
        <v/>
      </c>
      <c r="AH267" s="76">
        <f>IF($B267="","",INDEX($AJ267:$CQ267,1,(Einstellungen!$C$3-2026)*12+1)+INDEX($AJ267:$CQ267,1,(Einstellungen!$C$3-2026)*12+2)+INDEX($AJ267:$CQ267,1,(Einstellungen!$C$3-2026)*12+3)+INDEX($AJ267:$CQ267,1,(Einstellungen!$C$3-2026)*12+4)+INDEX($AJ267:$CQ267,1,(Einstellungen!$C$3-2026)*12+5)+INDEX($AJ267:$CQ267,1,(Einstellungen!$C$3-2026)*12+6)+INDEX($AJ267:$CQ267,1,(Einstellungen!$C$3-2026)*12+7)+INDEX($AJ267:$CQ267,1,(Einstellungen!$C$3-2026)*12+8)+INDEX($AJ267:$CQ267,1,(Einstellungen!$C$3-2026)*12+9)+INDEX($AJ267:$CQ267,1,(Einstellungen!$C$3-2026)*12+10)+INDEX($AJ267:$CQ267,1,(Einstellungen!$C$3-2026)*12+11)+INDEX($AJ267:$CQ267,1,(Einstellungen!$C$3-2026)*12+12))</f>
        <v/>
      </c>
      <c r="AI267" s="76">
        <f>IF($B267="","",SUM($AJ267:$CQ267))</f>
        <v/>
      </c>
      <c r="AJ267" s="76">
        <f>IF($B267="",0,IF(Einstellungen!$C$10="Ja",MAX(IF(Einstellungen!$C$11="7 Tage",MAX(0,(MIN(DATE(2026,2,0),IF(Mitarbeiter!$D267="",DATE(2026,2,0),Mitarbeiter!$D267),TODAY()))-(MAX(DATE(2026,1,1),Mitarbeiter!$C267))+1),MAX(0,NETWORKDAYS(MAX(DATE(2026,1,1),Mitarbeiter!$C267),MIN(DATE(2026,2,0),IF(Mitarbeiter!$D267="",DATE(2026,2,0),Mitarbeiter!$D267),TODAY()),Einstellungen!$F$13:$F$67)))*N(Mitarbeiter!$E267)/IF(Einstellungen!$C$11="7 Tage",7,5),N('Ist-Stunden'!F267)),MAX(IF(Einstellungen!$C$11="7 Tage",MAX(0,(MIN(DATE(2026,2,0),IF(Mitarbeiter!$D267="",DATE(2026,2,0),Mitarbeiter!$D267),TODAY()))-(MAX(DATE(2026,1,1),Mitarbeiter!$C267))+1),MAX(0,NETWORKDAYS(MAX(DATE(2026,1,1),Mitarbeiter!$C267),MIN(DATE(2026,2,0),IF(Mitarbeiter!$D267="",DATE(2026,2,0),Mitarbeiter!$D267),TODAY()),Einstellungen!$F$13:$F$67)))*N(Mitarbeiter!$E267)/IF(Einstellungen!$C$11="7 Tage",7,5),N('Ist-Stunden'!F267)+(N(Krankheitstage!G267)+N(Krankheitstage!S267))*N($C267))))</f>
        <v/>
      </c>
      <c r="AK267" s="76">
        <f>IF($B267="",0,IF(Einstellungen!$C$10="Ja",MAX(IF(Einstellungen!$C$11="7 Tage",MAX(0,(MIN(DATE(2026,3,0),IF(Mitarbeiter!$D267="",DATE(2026,3,0),Mitarbeiter!$D267),TODAY()))-(MAX(DATE(2026,2,1),Mitarbeiter!$C267))+1),MAX(0,NETWORKDAYS(MAX(DATE(2026,2,1),Mitarbeiter!$C267),MIN(DATE(2026,3,0),IF(Mitarbeiter!$D267="",DATE(2026,3,0),Mitarbeiter!$D267),TODAY()),Einstellungen!$F$13:$F$67)))*N(Mitarbeiter!$E267)/IF(Einstellungen!$C$11="7 Tage",7,5),N('Ist-Stunden'!G267)),MAX(IF(Einstellungen!$C$11="7 Tage",MAX(0,(MIN(DATE(2026,3,0),IF(Mitarbeiter!$D267="",DATE(2026,3,0),Mitarbeiter!$D267),TODAY()))-(MAX(DATE(2026,2,1),Mitarbeiter!$C267))+1),MAX(0,NETWORKDAYS(MAX(DATE(2026,2,1),Mitarbeiter!$C267),MIN(DATE(2026,3,0),IF(Mitarbeiter!$D267="",DATE(2026,3,0),Mitarbeiter!$D267),TODAY()),Einstellungen!$F$13:$F$67)))*N(Mitarbeiter!$E267)/IF(Einstellungen!$C$11="7 Tage",7,5),N('Ist-Stunden'!G267)+(N(Krankheitstage!H267)+N(Krankheitstage!T267))*N($C267))))</f>
        <v/>
      </c>
      <c r="AL267" s="76">
        <f>IF($B267="",0,IF(Einstellungen!$C$10="Ja",MAX(IF(Einstellungen!$C$11="7 Tage",MAX(0,(MIN(DATE(2026,4,0),IF(Mitarbeiter!$D267="",DATE(2026,4,0),Mitarbeiter!$D267),TODAY()))-(MAX(DATE(2026,3,1),Mitarbeiter!$C267))+1),MAX(0,NETWORKDAYS(MAX(DATE(2026,3,1),Mitarbeiter!$C267),MIN(DATE(2026,4,0),IF(Mitarbeiter!$D267="",DATE(2026,4,0),Mitarbeiter!$D267),TODAY()),Einstellungen!$F$13:$F$67)))*N(Mitarbeiter!$E267)/IF(Einstellungen!$C$11="7 Tage",7,5),N('Ist-Stunden'!H267)),MAX(IF(Einstellungen!$C$11="7 Tage",MAX(0,(MIN(DATE(2026,4,0),IF(Mitarbeiter!$D267="",DATE(2026,4,0),Mitarbeiter!$D267),TODAY()))-(MAX(DATE(2026,3,1),Mitarbeiter!$C267))+1),MAX(0,NETWORKDAYS(MAX(DATE(2026,3,1),Mitarbeiter!$C267),MIN(DATE(2026,4,0),IF(Mitarbeiter!$D267="",DATE(2026,4,0),Mitarbeiter!$D267),TODAY()),Einstellungen!$F$13:$F$67)))*N(Mitarbeiter!$E267)/IF(Einstellungen!$C$11="7 Tage",7,5),N('Ist-Stunden'!H267)+(N(Krankheitstage!I267)+N(Krankheitstage!U267))*N($C267))))</f>
        <v/>
      </c>
      <c r="AM267" s="76">
        <f>IF($B267="",0,IF(Einstellungen!$C$10="Ja",MAX(IF(Einstellungen!$C$11="7 Tage",MAX(0,(MIN(DATE(2026,5,0),IF(Mitarbeiter!$D267="",DATE(2026,5,0),Mitarbeiter!$D267),TODAY()))-(MAX(DATE(2026,4,1),Mitarbeiter!$C267))+1),MAX(0,NETWORKDAYS(MAX(DATE(2026,4,1),Mitarbeiter!$C267),MIN(DATE(2026,5,0),IF(Mitarbeiter!$D267="",DATE(2026,5,0),Mitarbeiter!$D267),TODAY()),Einstellungen!$F$13:$F$67)))*N(Mitarbeiter!$E267)/IF(Einstellungen!$C$11="7 Tage",7,5),N('Ist-Stunden'!I267)),MAX(IF(Einstellungen!$C$11="7 Tage",MAX(0,(MIN(DATE(2026,5,0),IF(Mitarbeiter!$D267="",DATE(2026,5,0),Mitarbeiter!$D267),TODAY()))-(MAX(DATE(2026,4,1),Mitarbeiter!$C267))+1),MAX(0,NETWORKDAYS(MAX(DATE(2026,4,1),Mitarbeiter!$C267),MIN(DATE(2026,5,0),IF(Mitarbeiter!$D267="",DATE(2026,5,0),Mitarbeiter!$D267),TODAY()),Einstellungen!$F$13:$F$67)))*N(Mitarbeiter!$E267)/IF(Einstellungen!$C$11="7 Tage",7,5),N('Ist-Stunden'!I267)+(N(Krankheitstage!J267)+N(Krankheitstage!V267))*N($C267))))</f>
        <v/>
      </c>
      <c r="AN267" s="76">
        <f>IF($B267="",0,IF(Einstellungen!$C$10="Ja",MAX(IF(Einstellungen!$C$11="7 Tage",MAX(0,(MIN(DATE(2026,6,0),IF(Mitarbeiter!$D267="",DATE(2026,6,0),Mitarbeiter!$D267),TODAY()))-(MAX(DATE(2026,5,1),Mitarbeiter!$C267))+1),MAX(0,NETWORKDAYS(MAX(DATE(2026,5,1),Mitarbeiter!$C267),MIN(DATE(2026,6,0),IF(Mitarbeiter!$D267="",DATE(2026,6,0),Mitarbeiter!$D267),TODAY()),Einstellungen!$F$13:$F$67)))*N(Mitarbeiter!$E267)/IF(Einstellungen!$C$11="7 Tage",7,5),N('Ist-Stunden'!J267)),MAX(IF(Einstellungen!$C$11="7 Tage",MAX(0,(MIN(DATE(2026,6,0),IF(Mitarbeiter!$D267="",DATE(2026,6,0),Mitarbeiter!$D267),TODAY()))-(MAX(DATE(2026,5,1),Mitarbeiter!$C267))+1),MAX(0,NETWORKDAYS(MAX(DATE(2026,5,1),Mitarbeiter!$C267),MIN(DATE(2026,6,0),IF(Mitarbeiter!$D267="",DATE(2026,6,0),Mitarbeiter!$D267),TODAY()),Einstellungen!$F$13:$F$67)))*N(Mitarbeiter!$E267)/IF(Einstellungen!$C$11="7 Tage",7,5),N('Ist-Stunden'!J267)+(N(Krankheitstage!K267)+N(Krankheitstage!W267))*N($C267))))</f>
        <v/>
      </c>
      <c r="AO267" s="76">
        <f>IF($B267="",0,IF(Einstellungen!$C$10="Ja",MAX(IF(Einstellungen!$C$11="7 Tage",MAX(0,(MIN(DATE(2026,7,0),IF(Mitarbeiter!$D267="",DATE(2026,7,0),Mitarbeiter!$D267),TODAY()))-(MAX(DATE(2026,6,1),Mitarbeiter!$C267))+1),MAX(0,NETWORKDAYS(MAX(DATE(2026,6,1),Mitarbeiter!$C267),MIN(DATE(2026,7,0),IF(Mitarbeiter!$D267="",DATE(2026,7,0),Mitarbeiter!$D267),TODAY()),Einstellungen!$F$13:$F$67)))*N(Mitarbeiter!$E267)/IF(Einstellungen!$C$11="7 Tage",7,5),N('Ist-Stunden'!K267)),MAX(IF(Einstellungen!$C$11="7 Tage",MAX(0,(MIN(DATE(2026,7,0),IF(Mitarbeiter!$D267="",DATE(2026,7,0),Mitarbeiter!$D267),TODAY()))-(MAX(DATE(2026,6,1),Mitarbeiter!$C267))+1),MAX(0,NETWORKDAYS(MAX(DATE(2026,6,1),Mitarbeiter!$C267),MIN(DATE(2026,7,0),IF(Mitarbeiter!$D267="",DATE(2026,7,0),Mitarbeiter!$D267),TODAY()),Einstellungen!$F$13:$F$67)))*N(Mitarbeiter!$E267)/IF(Einstellungen!$C$11="7 Tage",7,5),N('Ist-Stunden'!K267)+(N(Krankheitstage!L267)+N(Krankheitstage!X267))*N($C267))))</f>
        <v/>
      </c>
      <c r="AP267" s="76">
        <f>IF($B267="",0,IF(Einstellungen!$C$10="Ja",MAX(IF(Einstellungen!$C$11="7 Tage",MAX(0,(MIN(DATE(2026,8,0),IF(Mitarbeiter!$D267="",DATE(2026,8,0),Mitarbeiter!$D267),TODAY()))-(MAX(DATE(2026,7,1),Mitarbeiter!$C267))+1),MAX(0,NETWORKDAYS(MAX(DATE(2026,7,1),Mitarbeiter!$C267),MIN(DATE(2026,8,0),IF(Mitarbeiter!$D267="",DATE(2026,8,0),Mitarbeiter!$D267),TODAY()),Einstellungen!$F$13:$F$67)))*N(Mitarbeiter!$E267)/IF(Einstellungen!$C$11="7 Tage",7,5),N('Ist-Stunden'!L267)),MAX(IF(Einstellungen!$C$11="7 Tage",MAX(0,(MIN(DATE(2026,8,0),IF(Mitarbeiter!$D267="",DATE(2026,8,0),Mitarbeiter!$D267),TODAY()))-(MAX(DATE(2026,7,1),Mitarbeiter!$C267))+1),MAX(0,NETWORKDAYS(MAX(DATE(2026,7,1),Mitarbeiter!$C267),MIN(DATE(2026,8,0),IF(Mitarbeiter!$D267="",DATE(2026,8,0),Mitarbeiter!$D267),TODAY()),Einstellungen!$F$13:$F$67)))*N(Mitarbeiter!$E267)/IF(Einstellungen!$C$11="7 Tage",7,5),N('Ist-Stunden'!L267)+(N(Krankheitstage!M267)+N(Krankheitstage!Y267))*N($C267))))</f>
        <v/>
      </c>
      <c r="AQ267" s="76">
        <f>IF($B267="",0,IF(Einstellungen!$C$10="Ja",MAX(IF(Einstellungen!$C$11="7 Tage",MAX(0,(MIN(DATE(2026,9,0),IF(Mitarbeiter!$D267="",DATE(2026,9,0),Mitarbeiter!$D267),TODAY()))-(MAX(DATE(2026,8,1),Mitarbeiter!$C267))+1),MAX(0,NETWORKDAYS(MAX(DATE(2026,8,1),Mitarbeiter!$C267),MIN(DATE(2026,9,0),IF(Mitarbeiter!$D267="",DATE(2026,9,0),Mitarbeiter!$D267),TODAY()),Einstellungen!$F$13:$F$67)))*N(Mitarbeiter!$E267)/IF(Einstellungen!$C$11="7 Tage",7,5),N('Ist-Stunden'!M267)),MAX(IF(Einstellungen!$C$11="7 Tage",MAX(0,(MIN(DATE(2026,9,0),IF(Mitarbeiter!$D267="",DATE(2026,9,0),Mitarbeiter!$D267),TODAY()))-(MAX(DATE(2026,8,1),Mitarbeiter!$C267))+1),MAX(0,NETWORKDAYS(MAX(DATE(2026,8,1),Mitarbeiter!$C267),MIN(DATE(2026,9,0),IF(Mitarbeiter!$D267="",DATE(2026,9,0),Mitarbeiter!$D267),TODAY()),Einstellungen!$F$13:$F$67)))*N(Mitarbeiter!$E267)/IF(Einstellungen!$C$11="7 Tage",7,5),N('Ist-Stunden'!M267)+(N(Krankheitstage!N267)+N(Krankheitstage!Z267))*N($C267))))</f>
        <v/>
      </c>
      <c r="AR267" s="76">
        <f>IF($B267="",0,IF(Einstellungen!$C$10="Ja",MAX(IF(Einstellungen!$C$11="7 Tage",MAX(0,(MIN(DATE(2026,10,0),IF(Mitarbeiter!$D267="",DATE(2026,10,0),Mitarbeiter!$D267),TODAY()))-(MAX(DATE(2026,9,1),Mitarbeiter!$C267))+1),MAX(0,NETWORKDAYS(MAX(DATE(2026,9,1),Mitarbeiter!$C267),MIN(DATE(2026,10,0),IF(Mitarbeiter!$D267="",DATE(2026,10,0),Mitarbeiter!$D267),TODAY()),Einstellungen!$F$13:$F$67)))*N(Mitarbeiter!$E267)/IF(Einstellungen!$C$11="7 Tage",7,5),N('Ist-Stunden'!N267)),MAX(IF(Einstellungen!$C$11="7 Tage",MAX(0,(MIN(DATE(2026,10,0),IF(Mitarbeiter!$D267="",DATE(2026,10,0),Mitarbeiter!$D267),TODAY()))-(MAX(DATE(2026,9,1),Mitarbeiter!$C267))+1),MAX(0,NETWORKDAYS(MAX(DATE(2026,9,1),Mitarbeiter!$C267),MIN(DATE(2026,10,0),IF(Mitarbeiter!$D267="",DATE(2026,10,0),Mitarbeiter!$D267),TODAY()),Einstellungen!$F$13:$F$67)))*N(Mitarbeiter!$E267)/IF(Einstellungen!$C$11="7 Tage",7,5),N('Ist-Stunden'!N267)+(N(Krankheitstage!O267)+N(Krankheitstage!AA267))*N($C267))))</f>
        <v/>
      </c>
      <c r="AS267" s="76">
        <f>IF($B267="",0,IF(Einstellungen!$C$10="Ja",MAX(IF(Einstellungen!$C$11="7 Tage",MAX(0,(MIN(DATE(2026,11,0),IF(Mitarbeiter!$D267="",DATE(2026,11,0),Mitarbeiter!$D267),TODAY()))-(MAX(DATE(2026,10,1),Mitarbeiter!$C267))+1),MAX(0,NETWORKDAYS(MAX(DATE(2026,10,1),Mitarbeiter!$C267),MIN(DATE(2026,11,0),IF(Mitarbeiter!$D267="",DATE(2026,11,0),Mitarbeiter!$D267),TODAY()),Einstellungen!$F$13:$F$67)))*N(Mitarbeiter!$E267)/IF(Einstellungen!$C$11="7 Tage",7,5),N('Ist-Stunden'!O267)),MAX(IF(Einstellungen!$C$11="7 Tage",MAX(0,(MIN(DATE(2026,11,0),IF(Mitarbeiter!$D267="",DATE(2026,11,0),Mitarbeiter!$D267),TODAY()))-(MAX(DATE(2026,10,1),Mitarbeiter!$C267))+1),MAX(0,NETWORKDAYS(MAX(DATE(2026,10,1),Mitarbeiter!$C267),MIN(DATE(2026,11,0),IF(Mitarbeiter!$D267="",DATE(2026,11,0),Mitarbeiter!$D267),TODAY()),Einstellungen!$F$13:$F$67)))*N(Mitarbeiter!$E267)/IF(Einstellungen!$C$11="7 Tage",7,5),N('Ist-Stunden'!O267)+(N(Krankheitstage!P267)+N(Krankheitstage!AB267))*N($C267))))</f>
        <v/>
      </c>
      <c r="AT267" s="76">
        <f>IF($B267="",0,IF(Einstellungen!$C$10="Ja",MAX(IF(Einstellungen!$C$11="7 Tage",MAX(0,(MIN(DATE(2026,12,0),IF(Mitarbeiter!$D267="",DATE(2026,12,0),Mitarbeiter!$D267),TODAY()))-(MAX(DATE(2026,11,1),Mitarbeiter!$C267))+1),MAX(0,NETWORKDAYS(MAX(DATE(2026,11,1),Mitarbeiter!$C267),MIN(DATE(2026,12,0),IF(Mitarbeiter!$D267="",DATE(2026,12,0),Mitarbeiter!$D267),TODAY()),Einstellungen!$F$13:$F$67)))*N(Mitarbeiter!$E267)/IF(Einstellungen!$C$11="7 Tage",7,5),N('Ist-Stunden'!P267)),MAX(IF(Einstellungen!$C$11="7 Tage",MAX(0,(MIN(DATE(2026,12,0),IF(Mitarbeiter!$D267="",DATE(2026,12,0),Mitarbeiter!$D267),TODAY()))-(MAX(DATE(2026,11,1),Mitarbeiter!$C267))+1),MAX(0,NETWORKDAYS(MAX(DATE(2026,11,1),Mitarbeiter!$C267),MIN(DATE(2026,12,0),IF(Mitarbeiter!$D267="",DATE(2026,12,0),Mitarbeiter!$D267),TODAY()),Einstellungen!$F$13:$F$67)))*N(Mitarbeiter!$E267)/IF(Einstellungen!$C$11="7 Tage",7,5),N('Ist-Stunden'!P267)+(N(Krankheitstage!Q267)+N(Krankheitstage!AC267))*N($C267))))</f>
        <v/>
      </c>
      <c r="AU267" s="76">
        <f>IF($B267="",0,IF(Einstellungen!$C$10="Ja",MAX(IF(Einstellungen!$C$11="7 Tage",MAX(0,(MIN(DATE(2026,13,0),IF(Mitarbeiter!$D267="",DATE(2026,13,0),Mitarbeiter!$D267),TODAY()))-(MAX(DATE(2026,12,1),Mitarbeiter!$C267))+1),MAX(0,NETWORKDAYS(MAX(DATE(2026,12,1),Mitarbeiter!$C267),MIN(DATE(2026,13,0),IF(Mitarbeiter!$D267="",DATE(2026,13,0),Mitarbeiter!$D267),TODAY()),Einstellungen!$F$13:$F$67)))*N(Mitarbeiter!$E267)/IF(Einstellungen!$C$11="7 Tage",7,5),N('Ist-Stunden'!Q267)),MAX(IF(Einstellungen!$C$11="7 Tage",MAX(0,(MIN(DATE(2026,13,0),IF(Mitarbeiter!$D267="",DATE(2026,13,0),Mitarbeiter!$D267),TODAY()))-(MAX(DATE(2026,12,1),Mitarbeiter!$C267))+1),MAX(0,NETWORKDAYS(MAX(DATE(2026,12,1),Mitarbeiter!$C267),MIN(DATE(2026,13,0),IF(Mitarbeiter!$D267="",DATE(2026,13,0),Mitarbeiter!$D267),TODAY()),Einstellungen!$F$13:$F$67)))*N(Mitarbeiter!$E267)/IF(Einstellungen!$C$11="7 Tage",7,5),N('Ist-Stunden'!Q267)+(N(Krankheitstage!R267)+N(Krankheitstage!AD267))*N($C267))))</f>
        <v/>
      </c>
      <c r="AV267" s="76">
        <f>IF($B267="",0,IF(Einstellungen!$C$10="Ja",MAX(IF(Einstellungen!$C$11="7 Tage",MAX(0,(MIN(DATE(2027,2,0),IF(Mitarbeiter!$D267="",DATE(2027,2,0),Mitarbeiter!$D267),TODAY()))-(MAX(DATE(2027,1,1),Mitarbeiter!$C267))+1),MAX(0,NETWORKDAYS(MAX(DATE(2027,1,1),Mitarbeiter!$C267),MIN(DATE(2027,2,0),IF(Mitarbeiter!$D267="",DATE(2027,2,0),Mitarbeiter!$D267),TODAY()),Einstellungen!$F$13:$F$67)))*N(Mitarbeiter!$E267)/IF(Einstellungen!$C$11="7 Tage",7,5),N('Ist-Stunden'!R267)),MAX(IF(Einstellungen!$C$11="7 Tage",MAX(0,(MIN(DATE(2027,2,0),IF(Mitarbeiter!$D267="",DATE(2027,2,0),Mitarbeiter!$D267),TODAY()))-(MAX(DATE(2027,1,1),Mitarbeiter!$C267))+1),MAX(0,NETWORKDAYS(MAX(DATE(2027,1,1),Mitarbeiter!$C267),MIN(DATE(2027,2,0),IF(Mitarbeiter!$D267="",DATE(2027,2,0),Mitarbeiter!$D267),TODAY()),Einstellungen!$F$13:$F$67)))*N(Mitarbeiter!$E267)/IF(Einstellungen!$C$11="7 Tage",7,5),N('Ist-Stunden'!R267)+(N(Krankheitstage!AE267)+N(Krankheitstage!AQ267))*N($C267))))</f>
        <v/>
      </c>
      <c r="AW267" s="76">
        <f>IF($B267="",0,IF(Einstellungen!$C$10="Ja",MAX(IF(Einstellungen!$C$11="7 Tage",MAX(0,(MIN(DATE(2027,3,0),IF(Mitarbeiter!$D267="",DATE(2027,3,0),Mitarbeiter!$D267),TODAY()))-(MAX(DATE(2027,2,1),Mitarbeiter!$C267))+1),MAX(0,NETWORKDAYS(MAX(DATE(2027,2,1),Mitarbeiter!$C267),MIN(DATE(2027,3,0),IF(Mitarbeiter!$D267="",DATE(2027,3,0),Mitarbeiter!$D267),TODAY()),Einstellungen!$F$13:$F$67)))*N(Mitarbeiter!$E267)/IF(Einstellungen!$C$11="7 Tage",7,5),N('Ist-Stunden'!S267)),MAX(IF(Einstellungen!$C$11="7 Tage",MAX(0,(MIN(DATE(2027,3,0),IF(Mitarbeiter!$D267="",DATE(2027,3,0),Mitarbeiter!$D267),TODAY()))-(MAX(DATE(2027,2,1),Mitarbeiter!$C267))+1),MAX(0,NETWORKDAYS(MAX(DATE(2027,2,1),Mitarbeiter!$C267),MIN(DATE(2027,3,0),IF(Mitarbeiter!$D267="",DATE(2027,3,0),Mitarbeiter!$D267),TODAY()),Einstellungen!$F$13:$F$67)))*N(Mitarbeiter!$E267)/IF(Einstellungen!$C$11="7 Tage",7,5),N('Ist-Stunden'!S267)+(N(Krankheitstage!AF267)+N(Krankheitstage!AR267))*N($C267))))</f>
        <v/>
      </c>
      <c r="AX267" s="76">
        <f>IF($B267="",0,IF(Einstellungen!$C$10="Ja",MAX(IF(Einstellungen!$C$11="7 Tage",MAX(0,(MIN(DATE(2027,4,0),IF(Mitarbeiter!$D267="",DATE(2027,4,0),Mitarbeiter!$D267),TODAY()))-(MAX(DATE(2027,3,1),Mitarbeiter!$C267))+1),MAX(0,NETWORKDAYS(MAX(DATE(2027,3,1),Mitarbeiter!$C267),MIN(DATE(2027,4,0),IF(Mitarbeiter!$D267="",DATE(2027,4,0),Mitarbeiter!$D267),TODAY()),Einstellungen!$F$13:$F$67)))*N(Mitarbeiter!$E267)/IF(Einstellungen!$C$11="7 Tage",7,5),N('Ist-Stunden'!T267)),MAX(IF(Einstellungen!$C$11="7 Tage",MAX(0,(MIN(DATE(2027,4,0),IF(Mitarbeiter!$D267="",DATE(2027,4,0),Mitarbeiter!$D267),TODAY()))-(MAX(DATE(2027,3,1),Mitarbeiter!$C267))+1),MAX(0,NETWORKDAYS(MAX(DATE(2027,3,1),Mitarbeiter!$C267),MIN(DATE(2027,4,0),IF(Mitarbeiter!$D267="",DATE(2027,4,0),Mitarbeiter!$D267),TODAY()),Einstellungen!$F$13:$F$67)))*N(Mitarbeiter!$E267)/IF(Einstellungen!$C$11="7 Tage",7,5),N('Ist-Stunden'!T267)+(N(Krankheitstage!AG267)+N(Krankheitstage!AS267))*N($C267))))</f>
        <v/>
      </c>
      <c r="AY267" s="76">
        <f>IF($B267="",0,IF(Einstellungen!$C$10="Ja",MAX(IF(Einstellungen!$C$11="7 Tage",MAX(0,(MIN(DATE(2027,5,0),IF(Mitarbeiter!$D267="",DATE(2027,5,0),Mitarbeiter!$D267),TODAY()))-(MAX(DATE(2027,4,1),Mitarbeiter!$C267))+1),MAX(0,NETWORKDAYS(MAX(DATE(2027,4,1),Mitarbeiter!$C267),MIN(DATE(2027,5,0),IF(Mitarbeiter!$D267="",DATE(2027,5,0),Mitarbeiter!$D267),TODAY()),Einstellungen!$F$13:$F$67)))*N(Mitarbeiter!$E267)/IF(Einstellungen!$C$11="7 Tage",7,5),N('Ist-Stunden'!U267)),MAX(IF(Einstellungen!$C$11="7 Tage",MAX(0,(MIN(DATE(2027,5,0),IF(Mitarbeiter!$D267="",DATE(2027,5,0),Mitarbeiter!$D267),TODAY()))-(MAX(DATE(2027,4,1),Mitarbeiter!$C267))+1),MAX(0,NETWORKDAYS(MAX(DATE(2027,4,1),Mitarbeiter!$C267),MIN(DATE(2027,5,0),IF(Mitarbeiter!$D267="",DATE(2027,5,0),Mitarbeiter!$D267),TODAY()),Einstellungen!$F$13:$F$67)))*N(Mitarbeiter!$E267)/IF(Einstellungen!$C$11="7 Tage",7,5),N('Ist-Stunden'!U267)+(N(Krankheitstage!AH267)+N(Krankheitstage!AT267))*N($C267))))</f>
        <v/>
      </c>
      <c r="AZ267" s="76">
        <f>IF($B267="",0,IF(Einstellungen!$C$10="Ja",MAX(IF(Einstellungen!$C$11="7 Tage",MAX(0,(MIN(DATE(2027,6,0),IF(Mitarbeiter!$D267="",DATE(2027,6,0),Mitarbeiter!$D267),TODAY()))-(MAX(DATE(2027,5,1),Mitarbeiter!$C267))+1),MAX(0,NETWORKDAYS(MAX(DATE(2027,5,1),Mitarbeiter!$C267),MIN(DATE(2027,6,0),IF(Mitarbeiter!$D267="",DATE(2027,6,0),Mitarbeiter!$D267),TODAY()),Einstellungen!$F$13:$F$67)))*N(Mitarbeiter!$E267)/IF(Einstellungen!$C$11="7 Tage",7,5),N('Ist-Stunden'!V267)),MAX(IF(Einstellungen!$C$11="7 Tage",MAX(0,(MIN(DATE(2027,6,0),IF(Mitarbeiter!$D267="",DATE(2027,6,0),Mitarbeiter!$D267),TODAY()))-(MAX(DATE(2027,5,1),Mitarbeiter!$C267))+1),MAX(0,NETWORKDAYS(MAX(DATE(2027,5,1),Mitarbeiter!$C267),MIN(DATE(2027,6,0),IF(Mitarbeiter!$D267="",DATE(2027,6,0),Mitarbeiter!$D267),TODAY()),Einstellungen!$F$13:$F$67)))*N(Mitarbeiter!$E267)/IF(Einstellungen!$C$11="7 Tage",7,5),N('Ist-Stunden'!V267)+(N(Krankheitstage!AI267)+N(Krankheitstage!AU267))*N($C267))))</f>
        <v/>
      </c>
      <c r="BA267" s="76">
        <f>IF($B267="",0,IF(Einstellungen!$C$10="Ja",MAX(IF(Einstellungen!$C$11="7 Tage",MAX(0,(MIN(DATE(2027,7,0),IF(Mitarbeiter!$D267="",DATE(2027,7,0),Mitarbeiter!$D267),TODAY()))-(MAX(DATE(2027,6,1),Mitarbeiter!$C267))+1),MAX(0,NETWORKDAYS(MAX(DATE(2027,6,1),Mitarbeiter!$C267),MIN(DATE(2027,7,0),IF(Mitarbeiter!$D267="",DATE(2027,7,0),Mitarbeiter!$D267),TODAY()),Einstellungen!$F$13:$F$67)))*N(Mitarbeiter!$E267)/IF(Einstellungen!$C$11="7 Tage",7,5),N('Ist-Stunden'!W267)),MAX(IF(Einstellungen!$C$11="7 Tage",MAX(0,(MIN(DATE(2027,7,0),IF(Mitarbeiter!$D267="",DATE(2027,7,0),Mitarbeiter!$D267),TODAY()))-(MAX(DATE(2027,6,1),Mitarbeiter!$C267))+1),MAX(0,NETWORKDAYS(MAX(DATE(2027,6,1),Mitarbeiter!$C267),MIN(DATE(2027,7,0),IF(Mitarbeiter!$D267="",DATE(2027,7,0),Mitarbeiter!$D267),TODAY()),Einstellungen!$F$13:$F$67)))*N(Mitarbeiter!$E267)/IF(Einstellungen!$C$11="7 Tage",7,5),N('Ist-Stunden'!W267)+(N(Krankheitstage!AJ267)+N(Krankheitstage!AV267))*N($C267))))</f>
        <v/>
      </c>
      <c r="BB267" s="76">
        <f>IF($B267="",0,IF(Einstellungen!$C$10="Ja",MAX(IF(Einstellungen!$C$11="7 Tage",MAX(0,(MIN(DATE(2027,8,0),IF(Mitarbeiter!$D267="",DATE(2027,8,0),Mitarbeiter!$D267),TODAY()))-(MAX(DATE(2027,7,1),Mitarbeiter!$C267))+1),MAX(0,NETWORKDAYS(MAX(DATE(2027,7,1),Mitarbeiter!$C267),MIN(DATE(2027,8,0),IF(Mitarbeiter!$D267="",DATE(2027,8,0),Mitarbeiter!$D267),TODAY()),Einstellungen!$F$13:$F$67)))*N(Mitarbeiter!$E267)/IF(Einstellungen!$C$11="7 Tage",7,5),N('Ist-Stunden'!X267)),MAX(IF(Einstellungen!$C$11="7 Tage",MAX(0,(MIN(DATE(2027,8,0),IF(Mitarbeiter!$D267="",DATE(2027,8,0),Mitarbeiter!$D267),TODAY()))-(MAX(DATE(2027,7,1),Mitarbeiter!$C267))+1),MAX(0,NETWORKDAYS(MAX(DATE(2027,7,1),Mitarbeiter!$C267),MIN(DATE(2027,8,0),IF(Mitarbeiter!$D267="",DATE(2027,8,0),Mitarbeiter!$D267),TODAY()),Einstellungen!$F$13:$F$67)))*N(Mitarbeiter!$E267)/IF(Einstellungen!$C$11="7 Tage",7,5),N('Ist-Stunden'!X267)+(N(Krankheitstage!AK267)+N(Krankheitstage!AW267))*N($C267))))</f>
        <v/>
      </c>
      <c r="BC267" s="76">
        <f>IF($B267="",0,IF(Einstellungen!$C$10="Ja",MAX(IF(Einstellungen!$C$11="7 Tage",MAX(0,(MIN(DATE(2027,9,0),IF(Mitarbeiter!$D267="",DATE(2027,9,0),Mitarbeiter!$D267),TODAY()))-(MAX(DATE(2027,8,1),Mitarbeiter!$C267))+1),MAX(0,NETWORKDAYS(MAX(DATE(2027,8,1),Mitarbeiter!$C267),MIN(DATE(2027,9,0),IF(Mitarbeiter!$D267="",DATE(2027,9,0),Mitarbeiter!$D267),TODAY()),Einstellungen!$F$13:$F$67)))*N(Mitarbeiter!$E267)/IF(Einstellungen!$C$11="7 Tage",7,5),N('Ist-Stunden'!Y267)),MAX(IF(Einstellungen!$C$11="7 Tage",MAX(0,(MIN(DATE(2027,9,0),IF(Mitarbeiter!$D267="",DATE(2027,9,0),Mitarbeiter!$D267),TODAY()))-(MAX(DATE(2027,8,1),Mitarbeiter!$C267))+1),MAX(0,NETWORKDAYS(MAX(DATE(2027,8,1),Mitarbeiter!$C267),MIN(DATE(2027,9,0),IF(Mitarbeiter!$D267="",DATE(2027,9,0),Mitarbeiter!$D267),TODAY()),Einstellungen!$F$13:$F$67)))*N(Mitarbeiter!$E267)/IF(Einstellungen!$C$11="7 Tage",7,5),N('Ist-Stunden'!Y267)+(N(Krankheitstage!AL267)+N(Krankheitstage!AX267))*N($C267))))</f>
        <v/>
      </c>
      <c r="BD267" s="76">
        <f>IF($B267="",0,IF(Einstellungen!$C$10="Ja",MAX(IF(Einstellungen!$C$11="7 Tage",MAX(0,(MIN(DATE(2027,10,0),IF(Mitarbeiter!$D267="",DATE(2027,10,0),Mitarbeiter!$D267),TODAY()))-(MAX(DATE(2027,9,1),Mitarbeiter!$C267))+1),MAX(0,NETWORKDAYS(MAX(DATE(2027,9,1),Mitarbeiter!$C267),MIN(DATE(2027,10,0),IF(Mitarbeiter!$D267="",DATE(2027,10,0),Mitarbeiter!$D267),TODAY()),Einstellungen!$F$13:$F$67)))*N(Mitarbeiter!$E267)/IF(Einstellungen!$C$11="7 Tage",7,5),N('Ist-Stunden'!Z267)),MAX(IF(Einstellungen!$C$11="7 Tage",MAX(0,(MIN(DATE(2027,10,0),IF(Mitarbeiter!$D267="",DATE(2027,10,0),Mitarbeiter!$D267),TODAY()))-(MAX(DATE(2027,9,1),Mitarbeiter!$C267))+1),MAX(0,NETWORKDAYS(MAX(DATE(2027,9,1),Mitarbeiter!$C267),MIN(DATE(2027,10,0),IF(Mitarbeiter!$D267="",DATE(2027,10,0),Mitarbeiter!$D267),TODAY()),Einstellungen!$F$13:$F$67)))*N(Mitarbeiter!$E267)/IF(Einstellungen!$C$11="7 Tage",7,5),N('Ist-Stunden'!Z267)+(N(Krankheitstage!AM267)+N(Krankheitstage!AY267))*N($C267))))</f>
        <v/>
      </c>
      <c r="BE267" s="76">
        <f>IF($B267="",0,IF(Einstellungen!$C$10="Ja",MAX(IF(Einstellungen!$C$11="7 Tage",MAX(0,(MIN(DATE(2027,11,0),IF(Mitarbeiter!$D267="",DATE(2027,11,0),Mitarbeiter!$D267),TODAY()))-(MAX(DATE(2027,10,1),Mitarbeiter!$C267))+1),MAX(0,NETWORKDAYS(MAX(DATE(2027,10,1),Mitarbeiter!$C267),MIN(DATE(2027,11,0),IF(Mitarbeiter!$D267="",DATE(2027,11,0),Mitarbeiter!$D267),TODAY()),Einstellungen!$F$13:$F$67)))*N(Mitarbeiter!$E267)/IF(Einstellungen!$C$11="7 Tage",7,5),N('Ist-Stunden'!AA267)),MAX(IF(Einstellungen!$C$11="7 Tage",MAX(0,(MIN(DATE(2027,11,0),IF(Mitarbeiter!$D267="",DATE(2027,11,0),Mitarbeiter!$D267),TODAY()))-(MAX(DATE(2027,10,1),Mitarbeiter!$C267))+1),MAX(0,NETWORKDAYS(MAX(DATE(2027,10,1),Mitarbeiter!$C267),MIN(DATE(2027,11,0),IF(Mitarbeiter!$D267="",DATE(2027,11,0),Mitarbeiter!$D267),TODAY()),Einstellungen!$F$13:$F$67)))*N(Mitarbeiter!$E267)/IF(Einstellungen!$C$11="7 Tage",7,5),N('Ist-Stunden'!AA267)+(N(Krankheitstage!AN267)+N(Krankheitstage!AZ267))*N($C267))))</f>
        <v/>
      </c>
      <c r="BF267" s="76">
        <f>IF($B267="",0,IF(Einstellungen!$C$10="Ja",MAX(IF(Einstellungen!$C$11="7 Tage",MAX(0,(MIN(DATE(2027,12,0),IF(Mitarbeiter!$D267="",DATE(2027,12,0),Mitarbeiter!$D267),TODAY()))-(MAX(DATE(2027,11,1),Mitarbeiter!$C267))+1),MAX(0,NETWORKDAYS(MAX(DATE(2027,11,1),Mitarbeiter!$C267),MIN(DATE(2027,12,0),IF(Mitarbeiter!$D267="",DATE(2027,12,0),Mitarbeiter!$D267),TODAY()),Einstellungen!$F$13:$F$67)))*N(Mitarbeiter!$E267)/IF(Einstellungen!$C$11="7 Tage",7,5),N('Ist-Stunden'!AB267)),MAX(IF(Einstellungen!$C$11="7 Tage",MAX(0,(MIN(DATE(2027,12,0),IF(Mitarbeiter!$D267="",DATE(2027,12,0),Mitarbeiter!$D267),TODAY()))-(MAX(DATE(2027,11,1),Mitarbeiter!$C267))+1),MAX(0,NETWORKDAYS(MAX(DATE(2027,11,1),Mitarbeiter!$C267),MIN(DATE(2027,12,0),IF(Mitarbeiter!$D267="",DATE(2027,12,0),Mitarbeiter!$D267),TODAY()),Einstellungen!$F$13:$F$67)))*N(Mitarbeiter!$E267)/IF(Einstellungen!$C$11="7 Tage",7,5),N('Ist-Stunden'!AB267)+(N(Krankheitstage!AO267)+N(Krankheitstage!BA267))*N($C267))))</f>
        <v/>
      </c>
      <c r="BG267" s="76">
        <f>IF($B267="",0,IF(Einstellungen!$C$10="Ja",MAX(IF(Einstellungen!$C$11="7 Tage",MAX(0,(MIN(DATE(2027,13,0),IF(Mitarbeiter!$D267="",DATE(2027,13,0),Mitarbeiter!$D267),TODAY()))-(MAX(DATE(2027,12,1),Mitarbeiter!$C267))+1),MAX(0,NETWORKDAYS(MAX(DATE(2027,12,1),Mitarbeiter!$C267),MIN(DATE(2027,13,0),IF(Mitarbeiter!$D267="",DATE(2027,13,0),Mitarbeiter!$D267),TODAY()),Einstellungen!$F$13:$F$67)))*N(Mitarbeiter!$E267)/IF(Einstellungen!$C$11="7 Tage",7,5),N('Ist-Stunden'!AC267)),MAX(IF(Einstellungen!$C$11="7 Tage",MAX(0,(MIN(DATE(2027,13,0),IF(Mitarbeiter!$D267="",DATE(2027,13,0),Mitarbeiter!$D267),TODAY()))-(MAX(DATE(2027,12,1),Mitarbeiter!$C267))+1),MAX(0,NETWORKDAYS(MAX(DATE(2027,12,1),Mitarbeiter!$C267),MIN(DATE(2027,13,0),IF(Mitarbeiter!$D267="",DATE(2027,13,0),Mitarbeiter!$D267),TODAY()),Einstellungen!$F$13:$F$67)))*N(Mitarbeiter!$E267)/IF(Einstellungen!$C$11="7 Tage",7,5),N('Ist-Stunden'!AC267)+(N(Krankheitstage!AP267)+N(Krankheitstage!BB267))*N($C267))))</f>
        <v/>
      </c>
      <c r="BH267" s="76">
        <f>IF($B267="",0,IF(Einstellungen!$C$10="Ja",MAX(IF(Einstellungen!$C$11="7 Tage",MAX(0,(MIN(DATE(2028,2,0),IF(Mitarbeiter!$D267="",DATE(2028,2,0),Mitarbeiter!$D267),TODAY()))-(MAX(DATE(2028,1,1),Mitarbeiter!$C267))+1),MAX(0,NETWORKDAYS(MAX(DATE(2028,1,1),Mitarbeiter!$C267),MIN(DATE(2028,2,0),IF(Mitarbeiter!$D267="",DATE(2028,2,0),Mitarbeiter!$D267),TODAY()),Einstellungen!$F$13:$F$67)))*N(Mitarbeiter!$E267)/IF(Einstellungen!$C$11="7 Tage",7,5),N('Ist-Stunden'!AD267)),MAX(IF(Einstellungen!$C$11="7 Tage",MAX(0,(MIN(DATE(2028,2,0),IF(Mitarbeiter!$D267="",DATE(2028,2,0),Mitarbeiter!$D267),TODAY()))-(MAX(DATE(2028,1,1),Mitarbeiter!$C267))+1),MAX(0,NETWORKDAYS(MAX(DATE(2028,1,1),Mitarbeiter!$C267),MIN(DATE(2028,2,0),IF(Mitarbeiter!$D267="",DATE(2028,2,0),Mitarbeiter!$D267),TODAY()),Einstellungen!$F$13:$F$67)))*N(Mitarbeiter!$E267)/IF(Einstellungen!$C$11="7 Tage",7,5),N('Ist-Stunden'!AD267)+(N(Krankheitstage!BC267)+N(Krankheitstage!BO267))*N($C267))))</f>
        <v/>
      </c>
      <c r="BI267" s="76">
        <f>IF($B267="",0,IF(Einstellungen!$C$10="Ja",MAX(IF(Einstellungen!$C$11="7 Tage",MAX(0,(MIN(DATE(2028,3,0),IF(Mitarbeiter!$D267="",DATE(2028,3,0),Mitarbeiter!$D267),TODAY()))-(MAX(DATE(2028,2,1),Mitarbeiter!$C267))+1),MAX(0,NETWORKDAYS(MAX(DATE(2028,2,1),Mitarbeiter!$C267),MIN(DATE(2028,3,0),IF(Mitarbeiter!$D267="",DATE(2028,3,0),Mitarbeiter!$D267),TODAY()),Einstellungen!$F$13:$F$67)))*N(Mitarbeiter!$E267)/IF(Einstellungen!$C$11="7 Tage",7,5),N('Ist-Stunden'!AE267)),MAX(IF(Einstellungen!$C$11="7 Tage",MAX(0,(MIN(DATE(2028,3,0),IF(Mitarbeiter!$D267="",DATE(2028,3,0),Mitarbeiter!$D267),TODAY()))-(MAX(DATE(2028,2,1),Mitarbeiter!$C267))+1),MAX(0,NETWORKDAYS(MAX(DATE(2028,2,1),Mitarbeiter!$C267),MIN(DATE(2028,3,0),IF(Mitarbeiter!$D267="",DATE(2028,3,0),Mitarbeiter!$D267),TODAY()),Einstellungen!$F$13:$F$67)))*N(Mitarbeiter!$E267)/IF(Einstellungen!$C$11="7 Tage",7,5),N('Ist-Stunden'!AE267)+(N(Krankheitstage!BD267)+N(Krankheitstage!BP267))*N($C267))))</f>
        <v/>
      </c>
      <c r="BJ267" s="76">
        <f>IF($B267="",0,IF(Einstellungen!$C$10="Ja",MAX(IF(Einstellungen!$C$11="7 Tage",MAX(0,(MIN(DATE(2028,4,0),IF(Mitarbeiter!$D267="",DATE(2028,4,0),Mitarbeiter!$D267),TODAY()))-(MAX(DATE(2028,3,1),Mitarbeiter!$C267))+1),MAX(0,NETWORKDAYS(MAX(DATE(2028,3,1),Mitarbeiter!$C267),MIN(DATE(2028,4,0),IF(Mitarbeiter!$D267="",DATE(2028,4,0),Mitarbeiter!$D267),TODAY()),Einstellungen!$F$13:$F$67)))*N(Mitarbeiter!$E267)/IF(Einstellungen!$C$11="7 Tage",7,5),N('Ist-Stunden'!AF267)),MAX(IF(Einstellungen!$C$11="7 Tage",MAX(0,(MIN(DATE(2028,4,0),IF(Mitarbeiter!$D267="",DATE(2028,4,0),Mitarbeiter!$D267),TODAY()))-(MAX(DATE(2028,3,1),Mitarbeiter!$C267))+1),MAX(0,NETWORKDAYS(MAX(DATE(2028,3,1),Mitarbeiter!$C267),MIN(DATE(2028,4,0),IF(Mitarbeiter!$D267="",DATE(2028,4,0),Mitarbeiter!$D267),TODAY()),Einstellungen!$F$13:$F$67)))*N(Mitarbeiter!$E267)/IF(Einstellungen!$C$11="7 Tage",7,5),N('Ist-Stunden'!AF267)+(N(Krankheitstage!BE267)+N(Krankheitstage!BQ267))*N($C267))))</f>
        <v/>
      </c>
      <c r="BK267" s="76">
        <f>IF($B267="",0,IF(Einstellungen!$C$10="Ja",MAX(IF(Einstellungen!$C$11="7 Tage",MAX(0,(MIN(DATE(2028,5,0),IF(Mitarbeiter!$D267="",DATE(2028,5,0),Mitarbeiter!$D267),TODAY()))-(MAX(DATE(2028,4,1),Mitarbeiter!$C267))+1),MAX(0,NETWORKDAYS(MAX(DATE(2028,4,1),Mitarbeiter!$C267),MIN(DATE(2028,5,0),IF(Mitarbeiter!$D267="",DATE(2028,5,0),Mitarbeiter!$D267),TODAY()),Einstellungen!$F$13:$F$67)))*N(Mitarbeiter!$E267)/IF(Einstellungen!$C$11="7 Tage",7,5),N('Ist-Stunden'!AG267)),MAX(IF(Einstellungen!$C$11="7 Tage",MAX(0,(MIN(DATE(2028,5,0),IF(Mitarbeiter!$D267="",DATE(2028,5,0),Mitarbeiter!$D267),TODAY()))-(MAX(DATE(2028,4,1),Mitarbeiter!$C267))+1),MAX(0,NETWORKDAYS(MAX(DATE(2028,4,1),Mitarbeiter!$C267),MIN(DATE(2028,5,0),IF(Mitarbeiter!$D267="",DATE(2028,5,0),Mitarbeiter!$D267),TODAY()),Einstellungen!$F$13:$F$67)))*N(Mitarbeiter!$E267)/IF(Einstellungen!$C$11="7 Tage",7,5),N('Ist-Stunden'!AG267)+(N(Krankheitstage!BF267)+N(Krankheitstage!BR267))*N($C267))))</f>
        <v/>
      </c>
      <c r="BL267" s="76">
        <f>IF($B267="",0,IF(Einstellungen!$C$10="Ja",MAX(IF(Einstellungen!$C$11="7 Tage",MAX(0,(MIN(DATE(2028,6,0),IF(Mitarbeiter!$D267="",DATE(2028,6,0),Mitarbeiter!$D267),TODAY()))-(MAX(DATE(2028,5,1),Mitarbeiter!$C267))+1),MAX(0,NETWORKDAYS(MAX(DATE(2028,5,1),Mitarbeiter!$C267),MIN(DATE(2028,6,0),IF(Mitarbeiter!$D267="",DATE(2028,6,0),Mitarbeiter!$D267),TODAY()),Einstellungen!$F$13:$F$67)))*N(Mitarbeiter!$E267)/IF(Einstellungen!$C$11="7 Tage",7,5),N('Ist-Stunden'!AH267)),MAX(IF(Einstellungen!$C$11="7 Tage",MAX(0,(MIN(DATE(2028,6,0),IF(Mitarbeiter!$D267="",DATE(2028,6,0),Mitarbeiter!$D267),TODAY()))-(MAX(DATE(2028,5,1),Mitarbeiter!$C267))+1),MAX(0,NETWORKDAYS(MAX(DATE(2028,5,1),Mitarbeiter!$C267),MIN(DATE(2028,6,0),IF(Mitarbeiter!$D267="",DATE(2028,6,0),Mitarbeiter!$D267),TODAY()),Einstellungen!$F$13:$F$67)))*N(Mitarbeiter!$E267)/IF(Einstellungen!$C$11="7 Tage",7,5),N('Ist-Stunden'!AH267)+(N(Krankheitstage!BG267)+N(Krankheitstage!BS267))*N($C267))))</f>
        <v/>
      </c>
      <c r="BM267" s="76">
        <f>IF($B267="",0,IF(Einstellungen!$C$10="Ja",MAX(IF(Einstellungen!$C$11="7 Tage",MAX(0,(MIN(DATE(2028,7,0),IF(Mitarbeiter!$D267="",DATE(2028,7,0),Mitarbeiter!$D267),TODAY()))-(MAX(DATE(2028,6,1),Mitarbeiter!$C267))+1),MAX(0,NETWORKDAYS(MAX(DATE(2028,6,1),Mitarbeiter!$C267),MIN(DATE(2028,7,0),IF(Mitarbeiter!$D267="",DATE(2028,7,0),Mitarbeiter!$D267),TODAY()),Einstellungen!$F$13:$F$67)))*N(Mitarbeiter!$E267)/IF(Einstellungen!$C$11="7 Tage",7,5),N('Ist-Stunden'!AI267)),MAX(IF(Einstellungen!$C$11="7 Tage",MAX(0,(MIN(DATE(2028,7,0),IF(Mitarbeiter!$D267="",DATE(2028,7,0),Mitarbeiter!$D267),TODAY()))-(MAX(DATE(2028,6,1),Mitarbeiter!$C267))+1),MAX(0,NETWORKDAYS(MAX(DATE(2028,6,1),Mitarbeiter!$C267),MIN(DATE(2028,7,0),IF(Mitarbeiter!$D267="",DATE(2028,7,0),Mitarbeiter!$D267),TODAY()),Einstellungen!$F$13:$F$67)))*N(Mitarbeiter!$E267)/IF(Einstellungen!$C$11="7 Tage",7,5),N('Ist-Stunden'!AI267)+(N(Krankheitstage!BH267)+N(Krankheitstage!BT267))*N($C267))))</f>
        <v/>
      </c>
      <c r="BN267" s="76">
        <f>IF($B267="",0,IF(Einstellungen!$C$10="Ja",MAX(IF(Einstellungen!$C$11="7 Tage",MAX(0,(MIN(DATE(2028,8,0),IF(Mitarbeiter!$D267="",DATE(2028,8,0),Mitarbeiter!$D267),TODAY()))-(MAX(DATE(2028,7,1),Mitarbeiter!$C267))+1),MAX(0,NETWORKDAYS(MAX(DATE(2028,7,1),Mitarbeiter!$C267),MIN(DATE(2028,8,0),IF(Mitarbeiter!$D267="",DATE(2028,8,0),Mitarbeiter!$D267),TODAY()),Einstellungen!$F$13:$F$67)))*N(Mitarbeiter!$E267)/IF(Einstellungen!$C$11="7 Tage",7,5),N('Ist-Stunden'!AJ267)),MAX(IF(Einstellungen!$C$11="7 Tage",MAX(0,(MIN(DATE(2028,8,0),IF(Mitarbeiter!$D267="",DATE(2028,8,0),Mitarbeiter!$D267),TODAY()))-(MAX(DATE(2028,7,1),Mitarbeiter!$C267))+1),MAX(0,NETWORKDAYS(MAX(DATE(2028,7,1),Mitarbeiter!$C267),MIN(DATE(2028,8,0),IF(Mitarbeiter!$D267="",DATE(2028,8,0),Mitarbeiter!$D267),TODAY()),Einstellungen!$F$13:$F$67)))*N(Mitarbeiter!$E267)/IF(Einstellungen!$C$11="7 Tage",7,5),N('Ist-Stunden'!AJ267)+(N(Krankheitstage!BI267)+N(Krankheitstage!BU267))*N($C267))))</f>
        <v/>
      </c>
      <c r="BO267" s="76">
        <f>IF($B267="",0,IF(Einstellungen!$C$10="Ja",MAX(IF(Einstellungen!$C$11="7 Tage",MAX(0,(MIN(DATE(2028,9,0),IF(Mitarbeiter!$D267="",DATE(2028,9,0),Mitarbeiter!$D267),TODAY()))-(MAX(DATE(2028,8,1),Mitarbeiter!$C267))+1),MAX(0,NETWORKDAYS(MAX(DATE(2028,8,1),Mitarbeiter!$C267),MIN(DATE(2028,9,0),IF(Mitarbeiter!$D267="",DATE(2028,9,0),Mitarbeiter!$D267),TODAY()),Einstellungen!$F$13:$F$67)))*N(Mitarbeiter!$E267)/IF(Einstellungen!$C$11="7 Tage",7,5),N('Ist-Stunden'!AK267)),MAX(IF(Einstellungen!$C$11="7 Tage",MAX(0,(MIN(DATE(2028,9,0),IF(Mitarbeiter!$D267="",DATE(2028,9,0),Mitarbeiter!$D267),TODAY()))-(MAX(DATE(2028,8,1),Mitarbeiter!$C267))+1),MAX(0,NETWORKDAYS(MAX(DATE(2028,8,1),Mitarbeiter!$C267),MIN(DATE(2028,9,0),IF(Mitarbeiter!$D267="",DATE(2028,9,0),Mitarbeiter!$D267),TODAY()),Einstellungen!$F$13:$F$67)))*N(Mitarbeiter!$E267)/IF(Einstellungen!$C$11="7 Tage",7,5),N('Ist-Stunden'!AK267)+(N(Krankheitstage!BJ267)+N(Krankheitstage!BV267))*N($C267))))</f>
        <v/>
      </c>
      <c r="BP267" s="76">
        <f>IF($B267="",0,IF(Einstellungen!$C$10="Ja",MAX(IF(Einstellungen!$C$11="7 Tage",MAX(0,(MIN(DATE(2028,10,0),IF(Mitarbeiter!$D267="",DATE(2028,10,0),Mitarbeiter!$D267),TODAY()))-(MAX(DATE(2028,9,1),Mitarbeiter!$C267))+1),MAX(0,NETWORKDAYS(MAX(DATE(2028,9,1),Mitarbeiter!$C267),MIN(DATE(2028,10,0),IF(Mitarbeiter!$D267="",DATE(2028,10,0),Mitarbeiter!$D267),TODAY()),Einstellungen!$F$13:$F$67)))*N(Mitarbeiter!$E267)/IF(Einstellungen!$C$11="7 Tage",7,5),N('Ist-Stunden'!AL267)),MAX(IF(Einstellungen!$C$11="7 Tage",MAX(0,(MIN(DATE(2028,10,0),IF(Mitarbeiter!$D267="",DATE(2028,10,0),Mitarbeiter!$D267),TODAY()))-(MAX(DATE(2028,9,1),Mitarbeiter!$C267))+1),MAX(0,NETWORKDAYS(MAX(DATE(2028,9,1),Mitarbeiter!$C267),MIN(DATE(2028,10,0),IF(Mitarbeiter!$D267="",DATE(2028,10,0),Mitarbeiter!$D267),TODAY()),Einstellungen!$F$13:$F$67)))*N(Mitarbeiter!$E267)/IF(Einstellungen!$C$11="7 Tage",7,5),N('Ist-Stunden'!AL267)+(N(Krankheitstage!BK267)+N(Krankheitstage!BW267))*N($C267))))</f>
        <v/>
      </c>
      <c r="BQ267" s="76">
        <f>IF($B267="",0,IF(Einstellungen!$C$10="Ja",MAX(IF(Einstellungen!$C$11="7 Tage",MAX(0,(MIN(DATE(2028,11,0),IF(Mitarbeiter!$D267="",DATE(2028,11,0),Mitarbeiter!$D267),TODAY()))-(MAX(DATE(2028,10,1),Mitarbeiter!$C267))+1),MAX(0,NETWORKDAYS(MAX(DATE(2028,10,1),Mitarbeiter!$C267),MIN(DATE(2028,11,0),IF(Mitarbeiter!$D267="",DATE(2028,11,0),Mitarbeiter!$D267),TODAY()),Einstellungen!$F$13:$F$67)))*N(Mitarbeiter!$E267)/IF(Einstellungen!$C$11="7 Tage",7,5),N('Ist-Stunden'!AM267)),MAX(IF(Einstellungen!$C$11="7 Tage",MAX(0,(MIN(DATE(2028,11,0),IF(Mitarbeiter!$D267="",DATE(2028,11,0),Mitarbeiter!$D267),TODAY()))-(MAX(DATE(2028,10,1),Mitarbeiter!$C267))+1),MAX(0,NETWORKDAYS(MAX(DATE(2028,10,1),Mitarbeiter!$C267),MIN(DATE(2028,11,0),IF(Mitarbeiter!$D267="",DATE(2028,11,0),Mitarbeiter!$D267),TODAY()),Einstellungen!$F$13:$F$67)))*N(Mitarbeiter!$E267)/IF(Einstellungen!$C$11="7 Tage",7,5),N('Ist-Stunden'!AM267)+(N(Krankheitstage!BL267)+N(Krankheitstage!BX267))*N($C267))))</f>
        <v/>
      </c>
      <c r="BR267" s="76">
        <f>IF($B267="",0,IF(Einstellungen!$C$10="Ja",MAX(IF(Einstellungen!$C$11="7 Tage",MAX(0,(MIN(DATE(2028,12,0),IF(Mitarbeiter!$D267="",DATE(2028,12,0),Mitarbeiter!$D267),TODAY()))-(MAX(DATE(2028,11,1),Mitarbeiter!$C267))+1),MAX(0,NETWORKDAYS(MAX(DATE(2028,11,1),Mitarbeiter!$C267),MIN(DATE(2028,12,0),IF(Mitarbeiter!$D267="",DATE(2028,12,0),Mitarbeiter!$D267),TODAY()),Einstellungen!$F$13:$F$67)))*N(Mitarbeiter!$E267)/IF(Einstellungen!$C$11="7 Tage",7,5),N('Ist-Stunden'!AN267)),MAX(IF(Einstellungen!$C$11="7 Tage",MAX(0,(MIN(DATE(2028,12,0),IF(Mitarbeiter!$D267="",DATE(2028,12,0),Mitarbeiter!$D267),TODAY()))-(MAX(DATE(2028,11,1),Mitarbeiter!$C267))+1),MAX(0,NETWORKDAYS(MAX(DATE(2028,11,1),Mitarbeiter!$C267),MIN(DATE(2028,12,0),IF(Mitarbeiter!$D267="",DATE(2028,12,0),Mitarbeiter!$D267),TODAY()),Einstellungen!$F$13:$F$67)))*N(Mitarbeiter!$E267)/IF(Einstellungen!$C$11="7 Tage",7,5),N('Ist-Stunden'!AN267)+(N(Krankheitstage!BM267)+N(Krankheitstage!BY267))*N($C267))))</f>
        <v/>
      </c>
      <c r="BS267" s="76">
        <f>IF($B267="",0,IF(Einstellungen!$C$10="Ja",MAX(IF(Einstellungen!$C$11="7 Tage",MAX(0,(MIN(DATE(2028,13,0),IF(Mitarbeiter!$D267="",DATE(2028,13,0),Mitarbeiter!$D267),TODAY()))-(MAX(DATE(2028,12,1),Mitarbeiter!$C267))+1),MAX(0,NETWORKDAYS(MAX(DATE(2028,12,1),Mitarbeiter!$C267),MIN(DATE(2028,13,0),IF(Mitarbeiter!$D267="",DATE(2028,13,0),Mitarbeiter!$D267),TODAY()),Einstellungen!$F$13:$F$67)))*N(Mitarbeiter!$E267)/IF(Einstellungen!$C$11="7 Tage",7,5),N('Ist-Stunden'!AO267)),MAX(IF(Einstellungen!$C$11="7 Tage",MAX(0,(MIN(DATE(2028,13,0),IF(Mitarbeiter!$D267="",DATE(2028,13,0),Mitarbeiter!$D267),TODAY()))-(MAX(DATE(2028,12,1),Mitarbeiter!$C267))+1),MAX(0,NETWORKDAYS(MAX(DATE(2028,12,1),Mitarbeiter!$C267),MIN(DATE(2028,13,0),IF(Mitarbeiter!$D267="",DATE(2028,13,0),Mitarbeiter!$D267),TODAY()),Einstellungen!$F$13:$F$67)))*N(Mitarbeiter!$E267)/IF(Einstellungen!$C$11="7 Tage",7,5),N('Ist-Stunden'!AO267)+(N(Krankheitstage!BN267)+N(Krankheitstage!BZ267))*N($C267))))</f>
        <v/>
      </c>
      <c r="BT267" s="76">
        <f>IF($B267="",0,IF(Einstellungen!$C$10="Ja",MAX(IF(Einstellungen!$C$11="7 Tage",MAX(0,(MIN(DATE(2029,2,0),IF(Mitarbeiter!$D267="",DATE(2029,2,0),Mitarbeiter!$D267),TODAY()))-(MAX(DATE(2029,1,1),Mitarbeiter!$C267))+1),MAX(0,NETWORKDAYS(MAX(DATE(2029,1,1),Mitarbeiter!$C267),MIN(DATE(2029,2,0),IF(Mitarbeiter!$D267="",DATE(2029,2,0),Mitarbeiter!$D267),TODAY()),Einstellungen!$F$13:$F$67)))*N(Mitarbeiter!$E267)/IF(Einstellungen!$C$11="7 Tage",7,5),N('Ist-Stunden'!AP267)),MAX(IF(Einstellungen!$C$11="7 Tage",MAX(0,(MIN(DATE(2029,2,0),IF(Mitarbeiter!$D267="",DATE(2029,2,0),Mitarbeiter!$D267),TODAY()))-(MAX(DATE(2029,1,1),Mitarbeiter!$C267))+1),MAX(0,NETWORKDAYS(MAX(DATE(2029,1,1),Mitarbeiter!$C267),MIN(DATE(2029,2,0),IF(Mitarbeiter!$D267="",DATE(2029,2,0),Mitarbeiter!$D267),TODAY()),Einstellungen!$F$13:$F$67)))*N(Mitarbeiter!$E267)/IF(Einstellungen!$C$11="7 Tage",7,5),N('Ist-Stunden'!AP267)+(N(Krankheitstage!CA267)+N(Krankheitstage!CM267))*N($C267))))</f>
        <v/>
      </c>
      <c r="BU267" s="76">
        <f>IF($B267="",0,IF(Einstellungen!$C$10="Ja",MAX(IF(Einstellungen!$C$11="7 Tage",MAX(0,(MIN(DATE(2029,3,0),IF(Mitarbeiter!$D267="",DATE(2029,3,0),Mitarbeiter!$D267),TODAY()))-(MAX(DATE(2029,2,1),Mitarbeiter!$C267))+1),MAX(0,NETWORKDAYS(MAX(DATE(2029,2,1),Mitarbeiter!$C267),MIN(DATE(2029,3,0),IF(Mitarbeiter!$D267="",DATE(2029,3,0),Mitarbeiter!$D267),TODAY()),Einstellungen!$F$13:$F$67)))*N(Mitarbeiter!$E267)/IF(Einstellungen!$C$11="7 Tage",7,5),N('Ist-Stunden'!AQ267)),MAX(IF(Einstellungen!$C$11="7 Tage",MAX(0,(MIN(DATE(2029,3,0),IF(Mitarbeiter!$D267="",DATE(2029,3,0),Mitarbeiter!$D267),TODAY()))-(MAX(DATE(2029,2,1),Mitarbeiter!$C267))+1),MAX(0,NETWORKDAYS(MAX(DATE(2029,2,1),Mitarbeiter!$C267),MIN(DATE(2029,3,0),IF(Mitarbeiter!$D267="",DATE(2029,3,0),Mitarbeiter!$D267),TODAY()),Einstellungen!$F$13:$F$67)))*N(Mitarbeiter!$E267)/IF(Einstellungen!$C$11="7 Tage",7,5),N('Ist-Stunden'!AQ267)+(N(Krankheitstage!CB267)+N(Krankheitstage!CN267))*N($C267))))</f>
        <v/>
      </c>
      <c r="BV267" s="76">
        <f>IF($B267="",0,IF(Einstellungen!$C$10="Ja",MAX(IF(Einstellungen!$C$11="7 Tage",MAX(0,(MIN(DATE(2029,4,0),IF(Mitarbeiter!$D267="",DATE(2029,4,0),Mitarbeiter!$D267),TODAY()))-(MAX(DATE(2029,3,1),Mitarbeiter!$C267))+1),MAX(0,NETWORKDAYS(MAX(DATE(2029,3,1),Mitarbeiter!$C267),MIN(DATE(2029,4,0),IF(Mitarbeiter!$D267="",DATE(2029,4,0),Mitarbeiter!$D267),TODAY()),Einstellungen!$F$13:$F$67)))*N(Mitarbeiter!$E267)/IF(Einstellungen!$C$11="7 Tage",7,5),N('Ist-Stunden'!AR267)),MAX(IF(Einstellungen!$C$11="7 Tage",MAX(0,(MIN(DATE(2029,4,0),IF(Mitarbeiter!$D267="",DATE(2029,4,0),Mitarbeiter!$D267),TODAY()))-(MAX(DATE(2029,3,1),Mitarbeiter!$C267))+1),MAX(0,NETWORKDAYS(MAX(DATE(2029,3,1),Mitarbeiter!$C267),MIN(DATE(2029,4,0),IF(Mitarbeiter!$D267="",DATE(2029,4,0),Mitarbeiter!$D267),TODAY()),Einstellungen!$F$13:$F$67)))*N(Mitarbeiter!$E267)/IF(Einstellungen!$C$11="7 Tage",7,5),N('Ist-Stunden'!AR267)+(N(Krankheitstage!CC267)+N(Krankheitstage!CO267))*N($C267))))</f>
        <v/>
      </c>
      <c r="BW267" s="76">
        <f>IF($B267="",0,IF(Einstellungen!$C$10="Ja",MAX(IF(Einstellungen!$C$11="7 Tage",MAX(0,(MIN(DATE(2029,5,0),IF(Mitarbeiter!$D267="",DATE(2029,5,0),Mitarbeiter!$D267),TODAY()))-(MAX(DATE(2029,4,1),Mitarbeiter!$C267))+1),MAX(0,NETWORKDAYS(MAX(DATE(2029,4,1),Mitarbeiter!$C267),MIN(DATE(2029,5,0),IF(Mitarbeiter!$D267="",DATE(2029,5,0),Mitarbeiter!$D267),TODAY()),Einstellungen!$F$13:$F$67)))*N(Mitarbeiter!$E267)/IF(Einstellungen!$C$11="7 Tage",7,5),N('Ist-Stunden'!AS267)),MAX(IF(Einstellungen!$C$11="7 Tage",MAX(0,(MIN(DATE(2029,5,0),IF(Mitarbeiter!$D267="",DATE(2029,5,0),Mitarbeiter!$D267),TODAY()))-(MAX(DATE(2029,4,1),Mitarbeiter!$C267))+1),MAX(0,NETWORKDAYS(MAX(DATE(2029,4,1),Mitarbeiter!$C267),MIN(DATE(2029,5,0),IF(Mitarbeiter!$D267="",DATE(2029,5,0),Mitarbeiter!$D267),TODAY()),Einstellungen!$F$13:$F$67)))*N(Mitarbeiter!$E267)/IF(Einstellungen!$C$11="7 Tage",7,5),N('Ist-Stunden'!AS267)+(N(Krankheitstage!CD267)+N(Krankheitstage!CP267))*N($C267))))</f>
        <v/>
      </c>
      <c r="BX267" s="76">
        <f>IF($B267="",0,IF(Einstellungen!$C$10="Ja",MAX(IF(Einstellungen!$C$11="7 Tage",MAX(0,(MIN(DATE(2029,6,0),IF(Mitarbeiter!$D267="",DATE(2029,6,0),Mitarbeiter!$D267),TODAY()))-(MAX(DATE(2029,5,1),Mitarbeiter!$C267))+1),MAX(0,NETWORKDAYS(MAX(DATE(2029,5,1),Mitarbeiter!$C267),MIN(DATE(2029,6,0),IF(Mitarbeiter!$D267="",DATE(2029,6,0),Mitarbeiter!$D267),TODAY()),Einstellungen!$F$13:$F$67)))*N(Mitarbeiter!$E267)/IF(Einstellungen!$C$11="7 Tage",7,5),N('Ist-Stunden'!AT267)),MAX(IF(Einstellungen!$C$11="7 Tage",MAX(0,(MIN(DATE(2029,6,0),IF(Mitarbeiter!$D267="",DATE(2029,6,0),Mitarbeiter!$D267),TODAY()))-(MAX(DATE(2029,5,1),Mitarbeiter!$C267))+1),MAX(0,NETWORKDAYS(MAX(DATE(2029,5,1),Mitarbeiter!$C267),MIN(DATE(2029,6,0),IF(Mitarbeiter!$D267="",DATE(2029,6,0),Mitarbeiter!$D267),TODAY()),Einstellungen!$F$13:$F$67)))*N(Mitarbeiter!$E267)/IF(Einstellungen!$C$11="7 Tage",7,5),N('Ist-Stunden'!AT267)+(N(Krankheitstage!CE267)+N(Krankheitstage!CQ267))*N($C267))))</f>
        <v/>
      </c>
      <c r="BY267" s="76">
        <f>IF($B267="",0,IF(Einstellungen!$C$10="Ja",MAX(IF(Einstellungen!$C$11="7 Tage",MAX(0,(MIN(DATE(2029,7,0),IF(Mitarbeiter!$D267="",DATE(2029,7,0),Mitarbeiter!$D267),TODAY()))-(MAX(DATE(2029,6,1),Mitarbeiter!$C267))+1),MAX(0,NETWORKDAYS(MAX(DATE(2029,6,1),Mitarbeiter!$C267),MIN(DATE(2029,7,0),IF(Mitarbeiter!$D267="",DATE(2029,7,0),Mitarbeiter!$D267),TODAY()),Einstellungen!$F$13:$F$67)))*N(Mitarbeiter!$E267)/IF(Einstellungen!$C$11="7 Tage",7,5),N('Ist-Stunden'!AU267)),MAX(IF(Einstellungen!$C$11="7 Tage",MAX(0,(MIN(DATE(2029,7,0),IF(Mitarbeiter!$D267="",DATE(2029,7,0),Mitarbeiter!$D267),TODAY()))-(MAX(DATE(2029,6,1),Mitarbeiter!$C267))+1),MAX(0,NETWORKDAYS(MAX(DATE(2029,6,1),Mitarbeiter!$C267),MIN(DATE(2029,7,0),IF(Mitarbeiter!$D267="",DATE(2029,7,0),Mitarbeiter!$D267),TODAY()),Einstellungen!$F$13:$F$67)))*N(Mitarbeiter!$E267)/IF(Einstellungen!$C$11="7 Tage",7,5),N('Ist-Stunden'!AU267)+(N(Krankheitstage!CF267)+N(Krankheitstage!CR267))*N($C267))))</f>
        <v/>
      </c>
      <c r="BZ267" s="76">
        <f>IF($B267="",0,IF(Einstellungen!$C$10="Ja",MAX(IF(Einstellungen!$C$11="7 Tage",MAX(0,(MIN(DATE(2029,8,0),IF(Mitarbeiter!$D267="",DATE(2029,8,0),Mitarbeiter!$D267),TODAY()))-(MAX(DATE(2029,7,1),Mitarbeiter!$C267))+1),MAX(0,NETWORKDAYS(MAX(DATE(2029,7,1),Mitarbeiter!$C267),MIN(DATE(2029,8,0),IF(Mitarbeiter!$D267="",DATE(2029,8,0),Mitarbeiter!$D267),TODAY()),Einstellungen!$F$13:$F$67)))*N(Mitarbeiter!$E267)/IF(Einstellungen!$C$11="7 Tage",7,5),N('Ist-Stunden'!AV267)),MAX(IF(Einstellungen!$C$11="7 Tage",MAX(0,(MIN(DATE(2029,8,0),IF(Mitarbeiter!$D267="",DATE(2029,8,0),Mitarbeiter!$D267),TODAY()))-(MAX(DATE(2029,7,1),Mitarbeiter!$C267))+1),MAX(0,NETWORKDAYS(MAX(DATE(2029,7,1),Mitarbeiter!$C267),MIN(DATE(2029,8,0),IF(Mitarbeiter!$D267="",DATE(2029,8,0),Mitarbeiter!$D267),TODAY()),Einstellungen!$F$13:$F$67)))*N(Mitarbeiter!$E267)/IF(Einstellungen!$C$11="7 Tage",7,5),N('Ist-Stunden'!AV267)+(N(Krankheitstage!CG267)+N(Krankheitstage!CS267))*N($C267))))</f>
        <v/>
      </c>
      <c r="CA267" s="76">
        <f>IF($B267="",0,IF(Einstellungen!$C$10="Ja",MAX(IF(Einstellungen!$C$11="7 Tage",MAX(0,(MIN(DATE(2029,9,0),IF(Mitarbeiter!$D267="",DATE(2029,9,0),Mitarbeiter!$D267),TODAY()))-(MAX(DATE(2029,8,1),Mitarbeiter!$C267))+1),MAX(0,NETWORKDAYS(MAX(DATE(2029,8,1),Mitarbeiter!$C267),MIN(DATE(2029,9,0),IF(Mitarbeiter!$D267="",DATE(2029,9,0),Mitarbeiter!$D267),TODAY()),Einstellungen!$F$13:$F$67)))*N(Mitarbeiter!$E267)/IF(Einstellungen!$C$11="7 Tage",7,5),N('Ist-Stunden'!AW267)),MAX(IF(Einstellungen!$C$11="7 Tage",MAX(0,(MIN(DATE(2029,9,0),IF(Mitarbeiter!$D267="",DATE(2029,9,0),Mitarbeiter!$D267),TODAY()))-(MAX(DATE(2029,8,1),Mitarbeiter!$C267))+1),MAX(0,NETWORKDAYS(MAX(DATE(2029,8,1),Mitarbeiter!$C267),MIN(DATE(2029,9,0),IF(Mitarbeiter!$D267="",DATE(2029,9,0),Mitarbeiter!$D267),TODAY()),Einstellungen!$F$13:$F$67)))*N(Mitarbeiter!$E267)/IF(Einstellungen!$C$11="7 Tage",7,5),N('Ist-Stunden'!AW267)+(N(Krankheitstage!CH267)+N(Krankheitstage!CT267))*N($C267))))</f>
        <v/>
      </c>
      <c r="CB267" s="76">
        <f>IF($B267="",0,IF(Einstellungen!$C$10="Ja",MAX(IF(Einstellungen!$C$11="7 Tage",MAX(0,(MIN(DATE(2029,10,0),IF(Mitarbeiter!$D267="",DATE(2029,10,0),Mitarbeiter!$D267),TODAY()))-(MAX(DATE(2029,9,1),Mitarbeiter!$C267))+1),MAX(0,NETWORKDAYS(MAX(DATE(2029,9,1),Mitarbeiter!$C267),MIN(DATE(2029,10,0),IF(Mitarbeiter!$D267="",DATE(2029,10,0),Mitarbeiter!$D267),TODAY()),Einstellungen!$F$13:$F$67)))*N(Mitarbeiter!$E267)/IF(Einstellungen!$C$11="7 Tage",7,5),N('Ist-Stunden'!AX267)),MAX(IF(Einstellungen!$C$11="7 Tage",MAX(0,(MIN(DATE(2029,10,0),IF(Mitarbeiter!$D267="",DATE(2029,10,0),Mitarbeiter!$D267),TODAY()))-(MAX(DATE(2029,9,1),Mitarbeiter!$C267))+1),MAX(0,NETWORKDAYS(MAX(DATE(2029,9,1),Mitarbeiter!$C267),MIN(DATE(2029,10,0),IF(Mitarbeiter!$D267="",DATE(2029,10,0),Mitarbeiter!$D267),TODAY()),Einstellungen!$F$13:$F$67)))*N(Mitarbeiter!$E267)/IF(Einstellungen!$C$11="7 Tage",7,5),N('Ist-Stunden'!AX267)+(N(Krankheitstage!CI267)+N(Krankheitstage!CU267))*N($C267))))</f>
        <v/>
      </c>
      <c r="CC267" s="76">
        <f>IF($B267="",0,IF(Einstellungen!$C$10="Ja",MAX(IF(Einstellungen!$C$11="7 Tage",MAX(0,(MIN(DATE(2029,11,0),IF(Mitarbeiter!$D267="",DATE(2029,11,0),Mitarbeiter!$D267),TODAY()))-(MAX(DATE(2029,10,1),Mitarbeiter!$C267))+1),MAX(0,NETWORKDAYS(MAX(DATE(2029,10,1),Mitarbeiter!$C267),MIN(DATE(2029,11,0),IF(Mitarbeiter!$D267="",DATE(2029,11,0),Mitarbeiter!$D267),TODAY()),Einstellungen!$F$13:$F$67)))*N(Mitarbeiter!$E267)/IF(Einstellungen!$C$11="7 Tage",7,5),N('Ist-Stunden'!AY267)),MAX(IF(Einstellungen!$C$11="7 Tage",MAX(0,(MIN(DATE(2029,11,0),IF(Mitarbeiter!$D267="",DATE(2029,11,0),Mitarbeiter!$D267),TODAY()))-(MAX(DATE(2029,10,1),Mitarbeiter!$C267))+1),MAX(0,NETWORKDAYS(MAX(DATE(2029,10,1),Mitarbeiter!$C267),MIN(DATE(2029,11,0),IF(Mitarbeiter!$D267="",DATE(2029,11,0),Mitarbeiter!$D267),TODAY()),Einstellungen!$F$13:$F$67)))*N(Mitarbeiter!$E267)/IF(Einstellungen!$C$11="7 Tage",7,5),N('Ist-Stunden'!AY267)+(N(Krankheitstage!CJ267)+N(Krankheitstage!CV267))*N($C267))))</f>
        <v/>
      </c>
      <c r="CD267" s="76">
        <f>IF($B267="",0,IF(Einstellungen!$C$10="Ja",MAX(IF(Einstellungen!$C$11="7 Tage",MAX(0,(MIN(DATE(2029,12,0),IF(Mitarbeiter!$D267="",DATE(2029,12,0),Mitarbeiter!$D267),TODAY()))-(MAX(DATE(2029,11,1),Mitarbeiter!$C267))+1),MAX(0,NETWORKDAYS(MAX(DATE(2029,11,1),Mitarbeiter!$C267),MIN(DATE(2029,12,0),IF(Mitarbeiter!$D267="",DATE(2029,12,0),Mitarbeiter!$D267),TODAY()),Einstellungen!$F$13:$F$67)))*N(Mitarbeiter!$E267)/IF(Einstellungen!$C$11="7 Tage",7,5),N('Ist-Stunden'!AZ267)),MAX(IF(Einstellungen!$C$11="7 Tage",MAX(0,(MIN(DATE(2029,12,0),IF(Mitarbeiter!$D267="",DATE(2029,12,0),Mitarbeiter!$D267),TODAY()))-(MAX(DATE(2029,11,1),Mitarbeiter!$C267))+1),MAX(0,NETWORKDAYS(MAX(DATE(2029,11,1),Mitarbeiter!$C267),MIN(DATE(2029,12,0),IF(Mitarbeiter!$D267="",DATE(2029,12,0),Mitarbeiter!$D267),TODAY()),Einstellungen!$F$13:$F$67)))*N(Mitarbeiter!$E267)/IF(Einstellungen!$C$11="7 Tage",7,5),N('Ist-Stunden'!AZ267)+(N(Krankheitstage!CK267)+N(Krankheitstage!CW267))*N($C267))))</f>
        <v/>
      </c>
      <c r="CE267" s="76">
        <f>IF($B267="",0,IF(Einstellungen!$C$10="Ja",MAX(IF(Einstellungen!$C$11="7 Tage",MAX(0,(MIN(DATE(2029,13,0),IF(Mitarbeiter!$D267="",DATE(2029,13,0),Mitarbeiter!$D267),TODAY()))-(MAX(DATE(2029,12,1),Mitarbeiter!$C267))+1),MAX(0,NETWORKDAYS(MAX(DATE(2029,12,1),Mitarbeiter!$C267),MIN(DATE(2029,13,0),IF(Mitarbeiter!$D267="",DATE(2029,13,0),Mitarbeiter!$D267),TODAY()),Einstellungen!$F$13:$F$67)))*N(Mitarbeiter!$E267)/IF(Einstellungen!$C$11="7 Tage",7,5),N('Ist-Stunden'!BA267)),MAX(IF(Einstellungen!$C$11="7 Tage",MAX(0,(MIN(DATE(2029,13,0),IF(Mitarbeiter!$D267="",DATE(2029,13,0),Mitarbeiter!$D267),TODAY()))-(MAX(DATE(2029,12,1),Mitarbeiter!$C267))+1),MAX(0,NETWORKDAYS(MAX(DATE(2029,12,1),Mitarbeiter!$C267),MIN(DATE(2029,13,0),IF(Mitarbeiter!$D267="",DATE(2029,13,0),Mitarbeiter!$D267),TODAY()),Einstellungen!$F$13:$F$67)))*N(Mitarbeiter!$E267)/IF(Einstellungen!$C$11="7 Tage",7,5),N('Ist-Stunden'!BA267)+(N(Krankheitstage!CL267)+N(Krankheitstage!CX267))*N($C267))))</f>
        <v/>
      </c>
      <c r="CF267" s="76">
        <f>IF($B267="",0,IF(Einstellungen!$C$10="Ja",MAX(IF(Einstellungen!$C$11="7 Tage",MAX(0,(MIN(DATE(2030,2,0),IF(Mitarbeiter!$D267="",DATE(2030,2,0),Mitarbeiter!$D267),TODAY()))-(MAX(DATE(2030,1,1),Mitarbeiter!$C267))+1),MAX(0,NETWORKDAYS(MAX(DATE(2030,1,1),Mitarbeiter!$C267),MIN(DATE(2030,2,0),IF(Mitarbeiter!$D267="",DATE(2030,2,0),Mitarbeiter!$D267),TODAY()),Einstellungen!$F$13:$F$67)))*N(Mitarbeiter!$E267)/IF(Einstellungen!$C$11="7 Tage",7,5),N('Ist-Stunden'!BB267)),MAX(IF(Einstellungen!$C$11="7 Tage",MAX(0,(MIN(DATE(2030,2,0),IF(Mitarbeiter!$D267="",DATE(2030,2,0),Mitarbeiter!$D267),TODAY()))-(MAX(DATE(2030,1,1),Mitarbeiter!$C267))+1),MAX(0,NETWORKDAYS(MAX(DATE(2030,1,1),Mitarbeiter!$C267),MIN(DATE(2030,2,0),IF(Mitarbeiter!$D267="",DATE(2030,2,0),Mitarbeiter!$D267),TODAY()),Einstellungen!$F$13:$F$67)))*N(Mitarbeiter!$E267)/IF(Einstellungen!$C$11="7 Tage",7,5),N('Ist-Stunden'!BB267)+(N(Krankheitstage!CY267)+N(Krankheitstage!DK267))*N($C267))))</f>
        <v/>
      </c>
      <c r="CG267" s="76">
        <f>IF($B267="",0,IF(Einstellungen!$C$10="Ja",MAX(IF(Einstellungen!$C$11="7 Tage",MAX(0,(MIN(DATE(2030,3,0),IF(Mitarbeiter!$D267="",DATE(2030,3,0),Mitarbeiter!$D267),TODAY()))-(MAX(DATE(2030,2,1),Mitarbeiter!$C267))+1),MAX(0,NETWORKDAYS(MAX(DATE(2030,2,1),Mitarbeiter!$C267),MIN(DATE(2030,3,0),IF(Mitarbeiter!$D267="",DATE(2030,3,0),Mitarbeiter!$D267),TODAY()),Einstellungen!$F$13:$F$67)))*N(Mitarbeiter!$E267)/IF(Einstellungen!$C$11="7 Tage",7,5),N('Ist-Stunden'!BC267)),MAX(IF(Einstellungen!$C$11="7 Tage",MAX(0,(MIN(DATE(2030,3,0),IF(Mitarbeiter!$D267="",DATE(2030,3,0),Mitarbeiter!$D267),TODAY()))-(MAX(DATE(2030,2,1),Mitarbeiter!$C267))+1),MAX(0,NETWORKDAYS(MAX(DATE(2030,2,1),Mitarbeiter!$C267),MIN(DATE(2030,3,0),IF(Mitarbeiter!$D267="",DATE(2030,3,0),Mitarbeiter!$D267),TODAY()),Einstellungen!$F$13:$F$67)))*N(Mitarbeiter!$E267)/IF(Einstellungen!$C$11="7 Tage",7,5),N('Ist-Stunden'!BC267)+(N(Krankheitstage!CZ267)+N(Krankheitstage!DL267))*N($C267))))</f>
        <v/>
      </c>
      <c r="CH267" s="76">
        <f>IF($B267="",0,IF(Einstellungen!$C$10="Ja",MAX(IF(Einstellungen!$C$11="7 Tage",MAX(0,(MIN(DATE(2030,4,0),IF(Mitarbeiter!$D267="",DATE(2030,4,0),Mitarbeiter!$D267),TODAY()))-(MAX(DATE(2030,3,1),Mitarbeiter!$C267))+1),MAX(0,NETWORKDAYS(MAX(DATE(2030,3,1),Mitarbeiter!$C267),MIN(DATE(2030,4,0),IF(Mitarbeiter!$D267="",DATE(2030,4,0),Mitarbeiter!$D267),TODAY()),Einstellungen!$F$13:$F$67)))*N(Mitarbeiter!$E267)/IF(Einstellungen!$C$11="7 Tage",7,5),N('Ist-Stunden'!BD267)),MAX(IF(Einstellungen!$C$11="7 Tage",MAX(0,(MIN(DATE(2030,4,0),IF(Mitarbeiter!$D267="",DATE(2030,4,0),Mitarbeiter!$D267),TODAY()))-(MAX(DATE(2030,3,1),Mitarbeiter!$C267))+1),MAX(0,NETWORKDAYS(MAX(DATE(2030,3,1),Mitarbeiter!$C267),MIN(DATE(2030,4,0),IF(Mitarbeiter!$D267="",DATE(2030,4,0),Mitarbeiter!$D267),TODAY()),Einstellungen!$F$13:$F$67)))*N(Mitarbeiter!$E267)/IF(Einstellungen!$C$11="7 Tage",7,5),N('Ist-Stunden'!BD267)+(N(Krankheitstage!DA267)+N(Krankheitstage!DM267))*N($C267))))</f>
        <v/>
      </c>
      <c r="CI267" s="76">
        <f>IF($B267="",0,IF(Einstellungen!$C$10="Ja",MAX(IF(Einstellungen!$C$11="7 Tage",MAX(0,(MIN(DATE(2030,5,0),IF(Mitarbeiter!$D267="",DATE(2030,5,0),Mitarbeiter!$D267),TODAY()))-(MAX(DATE(2030,4,1),Mitarbeiter!$C267))+1),MAX(0,NETWORKDAYS(MAX(DATE(2030,4,1),Mitarbeiter!$C267),MIN(DATE(2030,5,0),IF(Mitarbeiter!$D267="",DATE(2030,5,0),Mitarbeiter!$D267),TODAY()),Einstellungen!$F$13:$F$67)))*N(Mitarbeiter!$E267)/IF(Einstellungen!$C$11="7 Tage",7,5),N('Ist-Stunden'!BE267)),MAX(IF(Einstellungen!$C$11="7 Tage",MAX(0,(MIN(DATE(2030,5,0),IF(Mitarbeiter!$D267="",DATE(2030,5,0),Mitarbeiter!$D267),TODAY()))-(MAX(DATE(2030,4,1),Mitarbeiter!$C267))+1),MAX(0,NETWORKDAYS(MAX(DATE(2030,4,1),Mitarbeiter!$C267),MIN(DATE(2030,5,0),IF(Mitarbeiter!$D267="",DATE(2030,5,0),Mitarbeiter!$D267),TODAY()),Einstellungen!$F$13:$F$67)))*N(Mitarbeiter!$E267)/IF(Einstellungen!$C$11="7 Tage",7,5),N('Ist-Stunden'!BE267)+(N(Krankheitstage!DB267)+N(Krankheitstage!DN267))*N($C267))))</f>
        <v/>
      </c>
      <c r="CJ267" s="76">
        <f>IF($B267="",0,IF(Einstellungen!$C$10="Ja",MAX(IF(Einstellungen!$C$11="7 Tage",MAX(0,(MIN(DATE(2030,6,0),IF(Mitarbeiter!$D267="",DATE(2030,6,0),Mitarbeiter!$D267),TODAY()))-(MAX(DATE(2030,5,1),Mitarbeiter!$C267))+1),MAX(0,NETWORKDAYS(MAX(DATE(2030,5,1),Mitarbeiter!$C267),MIN(DATE(2030,6,0),IF(Mitarbeiter!$D267="",DATE(2030,6,0),Mitarbeiter!$D267),TODAY()),Einstellungen!$F$13:$F$67)))*N(Mitarbeiter!$E267)/IF(Einstellungen!$C$11="7 Tage",7,5),N('Ist-Stunden'!BF267)),MAX(IF(Einstellungen!$C$11="7 Tage",MAX(0,(MIN(DATE(2030,6,0),IF(Mitarbeiter!$D267="",DATE(2030,6,0),Mitarbeiter!$D267),TODAY()))-(MAX(DATE(2030,5,1),Mitarbeiter!$C267))+1),MAX(0,NETWORKDAYS(MAX(DATE(2030,5,1),Mitarbeiter!$C267),MIN(DATE(2030,6,0),IF(Mitarbeiter!$D267="",DATE(2030,6,0),Mitarbeiter!$D267),TODAY()),Einstellungen!$F$13:$F$67)))*N(Mitarbeiter!$E267)/IF(Einstellungen!$C$11="7 Tage",7,5),N('Ist-Stunden'!BF267)+(N(Krankheitstage!DC267)+N(Krankheitstage!DO267))*N($C267))))</f>
        <v/>
      </c>
      <c r="CK267" s="76">
        <f>IF($B267="",0,IF(Einstellungen!$C$10="Ja",MAX(IF(Einstellungen!$C$11="7 Tage",MAX(0,(MIN(DATE(2030,7,0),IF(Mitarbeiter!$D267="",DATE(2030,7,0),Mitarbeiter!$D267),TODAY()))-(MAX(DATE(2030,6,1),Mitarbeiter!$C267))+1),MAX(0,NETWORKDAYS(MAX(DATE(2030,6,1),Mitarbeiter!$C267),MIN(DATE(2030,7,0),IF(Mitarbeiter!$D267="",DATE(2030,7,0),Mitarbeiter!$D267),TODAY()),Einstellungen!$F$13:$F$67)))*N(Mitarbeiter!$E267)/IF(Einstellungen!$C$11="7 Tage",7,5),N('Ist-Stunden'!BG267)),MAX(IF(Einstellungen!$C$11="7 Tage",MAX(0,(MIN(DATE(2030,7,0),IF(Mitarbeiter!$D267="",DATE(2030,7,0),Mitarbeiter!$D267),TODAY()))-(MAX(DATE(2030,6,1),Mitarbeiter!$C267))+1),MAX(0,NETWORKDAYS(MAX(DATE(2030,6,1),Mitarbeiter!$C267),MIN(DATE(2030,7,0),IF(Mitarbeiter!$D267="",DATE(2030,7,0),Mitarbeiter!$D267),TODAY()),Einstellungen!$F$13:$F$67)))*N(Mitarbeiter!$E267)/IF(Einstellungen!$C$11="7 Tage",7,5),N('Ist-Stunden'!BG267)+(N(Krankheitstage!DD267)+N(Krankheitstage!DP267))*N($C267))))</f>
        <v/>
      </c>
      <c r="CL267" s="76">
        <f>IF($B267="",0,IF(Einstellungen!$C$10="Ja",MAX(IF(Einstellungen!$C$11="7 Tage",MAX(0,(MIN(DATE(2030,8,0),IF(Mitarbeiter!$D267="",DATE(2030,8,0),Mitarbeiter!$D267),TODAY()))-(MAX(DATE(2030,7,1),Mitarbeiter!$C267))+1),MAX(0,NETWORKDAYS(MAX(DATE(2030,7,1),Mitarbeiter!$C267),MIN(DATE(2030,8,0),IF(Mitarbeiter!$D267="",DATE(2030,8,0),Mitarbeiter!$D267),TODAY()),Einstellungen!$F$13:$F$67)))*N(Mitarbeiter!$E267)/IF(Einstellungen!$C$11="7 Tage",7,5),N('Ist-Stunden'!BH267)),MAX(IF(Einstellungen!$C$11="7 Tage",MAX(0,(MIN(DATE(2030,8,0),IF(Mitarbeiter!$D267="",DATE(2030,8,0),Mitarbeiter!$D267),TODAY()))-(MAX(DATE(2030,7,1),Mitarbeiter!$C267))+1),MAX(0,NETWORKDAYS(MAX(DATE(2030,7,1),Mitarbeiter!$C267),MIN(DATE(2030,8,0),IF(Mitarbeiter!$D267="",DATE(2030,8,0),Mitarbeiter!$D267),TODAY()),Einstellungen!$F$13:$F$67)))*N(Mitarbeiter!$E267)/IF(Einstellungen!$C$11="7 Tage",7,5),N('Ist-Stunden'!BH267)+(N(Krankheitstage!DE267)+N(Krankheitstage!DQ267))*N($C267))))</f>
        <v/>
      </c>
      <c r="CM267" s="76">
        <f>IF($B267="",0,IF(Einstellungen!$C$10="Ja",MAX(IF(Einstellungen!$C$11="7 Tage",MAX(0,(MIN(DATE(2030,9,0),IF(Mitarbeiter!$D267="",DATE(2030,9,0),Mitarbeiter!$D267),TODAY()))-(MAX(DATE(2030,8,1),Mitarbeiter!$C267))+1),MAX(0,NETWORKDAYS(MAX(DATE(2030,8,1),Mitarbeiter!$C267),MIN(DATE(2030,9,0),IF(Mitarbeiter!$D267="",DATE(2030,9,0),Mitarbeiter!$D267),TODAY()),Einstellungen!$F$13:$F$67)))*N(Mitarbeiter!$E267)/IF(Einstellungen!$C$11="7 Tage",7,5),N('Ist-Stunden'!BI267)),MAX(IF(Einstellungen!$C$11="7 Tage",MAX(0,(MIN(DATE(2030,9,0),IF(Mitarbeiter!$D267="",DATE(2030,9,0),Mitarbeiter!$D267),TODAY()))-(MAX(DATE(2030,8,1),Mitarbeiter!$C267))+1),MAX(0,NETWORKDAYS(MAX(DATE(2030,8,1),Mitarbeiter!$C267),MIN(DATE(2030,9,0),IF(Mitarbeiter!$D267="",DATE(2030,9,0),Mitarbeiter!$D267),TODAY()),Einstellungen!$F$13:$F$67)))*N(Mitarbeiter!$E267)/IF(Einstellungen!$C$11="7 Tage",7,5),N('Ist-Stunden'!BI267)+(N(Krankheitstage!DF267)+N(Krankheitstage!DR267))*N($C267))))</f>
        <v/>
      </c>
      <c r="CN267" s="76">
        <f>IF($B267="",0,IF(Einstellungen!$C$10="Ja",MAX(IF(Einstellungen!$C$11="7 Tage",MAX(0,(MIN(DATE(2030,10,0),IF(Mitarbeiter!$D267="",DATE(2030,10,0),Mitarbeiter!$D267),TODAY()))-(MAX(DATE(2030,9,1),Mitarbeiter!$C267))+1),MAX(0,NETWORKDAYS(MAX(DATE(2030,9,1),Mitarbeiter!$C267),MIN(DATE(2030,10,0),IF(Mitarbeiter!$D267="",DATE(2030,10,0),Mitarbeiter!$D267),TODAY()),Einstellungen!$F$13:$F$67)))*N(Mitarbeiter!$E267)/IF(Einstellungen!$C$11="7 Tage",7,5),N('Ist-Stunden'!BJ267)),MAX(IF(Einstellungen!$C$11="7 Tage",MAX(0,(MIN(DATE(2030,10,0),IF(Mitarbeiter!$D267="",DATE(2030,10,0),Mitarbeiter!$D267),TODAY()))-(MAX(DATE(2030,9,1),Mitarbeiter!$C267))+1),MAX(0,NETWORKDAYS(MAX(DATE(2030,9,1),Mitarbeiter!$C267),MIN(DATE(2030,10,0),IF(Mitarbeiter!$D267="",DATE(2030,10,0),Mitarbeiter!$D267),TODAY()),Einstellungen!$F$13:$F$67)))*N(Mitarbeiter!$E267)/IF(Einstellungen!$C$11="7 Tage",7,5),N('Ist-Stunden'!BJ267)+(N(Krankheitstage!DG267)+N(Krankheitstage!DS267))*N($C267))))</f>
        <v/>
      </c>
      <c r="CO267" s="76">
        <f>IF($B267="",0,IF(Einstellungen!$C$10="Ja",MAX(IF(Einstellungen!$C$11="7 Tage",MAX(0,(MIN(DATE(2030,11,0),IF(Mitarbeiter!$D267="",DATE(2030,11,0),Mitarbeiter!$D267),TODAY()))-(MAX(DATE(2030,10,1),Mitarbeiter!$C267))+1),MAX(0,NETWORKDAYS(MAX(DATE(2030,10,1),Mitarbeiter!$C267),MIN(DATE(2030,11,0),IF(Mitarbeiter!$D267="",DATE(2030,11,0),Mitarbeiter!$D267),TODAY()),Einstellungen!$F$13:$F$67)))*N(Mitarbeiter!$E267)/IF(Einstellungen!$C$11="7 Tage",7,5),N('Ist-Stunden'!BK267)),MAX(IF(Einstellungen!$C$11="7 Tage",MAX(0,(MIN(DATE(2030,11,0),IF(Mitarbeiter!$D267="",DATE(2030,11,0),Mitarbeiter!$D267),TODAY()))-(MAX(DATE(2030,10,1),Mitarbeiter!$C267))+1),MAX(0,NETWORKDAYS(MAX(DATE(2030,10,1),Mitarbeiter!$C267),MIN(DATE(2030,11,0),IF(Mitarbeiter!$D267="",DATE(2030,11,0),Mitarbeiter!$D267),TODAY()),Einstellungen!$F$13:$F$67)))*N(Mitarbeiter!$E267)/IF(Einstellungen!$C$11="7 Tage",7,5),N('Ist-Stunden'!BK267)+(N(Krankheitstage!DH267)+N(Krankheitstage!DT267))*N($C267))))</f>
        <v/>
      </c>
      <c r="CP267" s="76">
        <f>IF($B267="",0,IF(Einstellungen!$C$10="Ja",MAX(IF(Einstellungen!$C$11="7 Tage",MAX(0,(MIN(DATE(2030,12,0),IF(Mitarbeiter!$D267="",DATE(2030,12,0),Mitarbeiter!$D267),TODAY()))-(MAX(DATE(2030,11,1),Mitarbeiter!$C267))+1),MAX(0,NETWORKDAYS(MAX(DATE(2030,11,1),Mitarbeiter!$C267),MIN(DATE(2030,12,0),IF(Mitarbeiter!$D267="",DATE(2030,12,0),Mitarbeiter!$D267),TODAY()),Einstellungen!$F$13:$F$67)))*N(Mitarbeiter!$E267)/IF(Einstellungen!$C$11="7 Tage",7,5),N('Ist-Stunden'!BL267)),MAX(IF(Einstellungen!$C$11="7 Tage",MAX(0,(MIN(DATE(2030,12,0),IF(Mitarbeiter!$D267="",DATE(2030,12,0),Mitarbeiter!$D267),TODAY()))-(MAX(DATE(2030,11,1),Mitarbeiter!$C267))+1),MAX(0,NETWORKDAYS(MAX(DATE(2030,11,1),Mitarbeiter!$C267),MIN(DATE(2030,12,0),IF(Mitarbeiter!$D267="",DATE(2030,12,0),Mitarbeiter!$D267),TODAY()),Einstellungen!$F$13:$F$67)))*N(Mitarbeiter!$E267)/IF(Einstellungen!$C$11="7 Tage",7,5),N('Ist-Stunden'!BL267)+(N(Krankheitstage!DI267)+N(Krankheitstage!DU267))*N($C267))))</f>
        <v/>
      </c>
      <c r="CQ267" s="76">
        <f>IF($B267="",0,IF(Einstellungen!$C$10="Ja",MAX(IF(Einstellungen!$C$11="7 Tage",MAX(0,(MIN(DATE(2030,13,0),IF(Mitarbeiter!$D267="",DATE(2030,13,0),Mitarbeiter!$D267),TODAY()))-(MAX(DATE(2030,12,1),Mitarbeiter!$C267))+1),MAX(0,NETWORKDAYS(MAX(DATE(2030,12,1),Mitarbeiter!$C267),MIN(DATE(2030,13,0),IF(Mitarbeiter!$D267="",DATE(2030,13,0),Mitarbeiter!$D267),TODAY()),Einstellungen!$F$13:$F$67)))*N(Mitarbeiter!$E267)/IF(Einstellungen!$C$11="7 Tage",7,5),N('Ist-Stunden'!BM267)),MAX(IF(Einstellungen!$C$11="7 Tage",MAX(0,(MIN(DATE(2030,13,0),IF(Mitarbeiter!$D267="",DATE(2030,13,0),Mitarbeiter!$D267),TODAY()))-(MAX(DATE(2030,12,1),Mitarbeiter!$C267))+1),MAX(0,NETWORKDAYS(MAX(DATE(2030,12,1),Mitarbeiter!$C267),MIN(DATE(2030,13,0),IF(Mitarbeiter!$D267="",DATE(2030,13,0),Mitarbeiter!$D267),TODAY()),Einstellungen!$F$13:$F$67)))*N(Mitarbeiter!$E267)/IF(Einstellungen!$C$11="7 Tage",7,5),N('Ist-Stunden'!BM267)+(N(Krankheitstage!DJ267)+N(Krankheitstage!DV267))*N($C267))))</f>
        <v/>
      </c>
    </row>
    <row r="268">
      <c r="A268" s="73">
        <f>IF(Mitarbeiter!B268="","",Mitarbeiter!A268)</f>
        <v/>
      </c>
      <c r="B268" s="6">
        <f>IF(Mitarbeiter!B268="","",Mitarbeiter!B268)</f>
        <v/>
      </c>
      <c r="C268" s="74">
        <f>IF(Mitarbeiter!B268="","",Mitarbeiter!F268)</f>
        <v/>
      </c>
      <c r="D268" s="75">
        <f>N(INDEX(Krankheitstage!$G268:$DV268,1,(Einstellungen!$C$3-2026)*24+1))</f>
        <v/>
      </c>
      <c r="E268" s="75">
        <f>N(INDEX(Krankheitstage!$G268:$DV268,1,(Einstellungen!$C$3-2026)*24+2))</f>
        <v/>
      </c>
      <c r="F268" s="75">
        <f>N(INDEX(Krankheitstage!$G268:$DV268,1,(Einstellungen!$C$3-2026)*24+3))</f>
        <v/>
      </c>
      <c r="G268" s="75">
        <f>N(INDEX(Krankheitstage!$G268:$DV268,1,(Einstellungen!$C$3-2026)*24+4))</f>
        <v/>
      </c>
      <c r="H268" s="75">
        <f>N(INDEX(Krankheitstage!$G268:$DV268,1,(Einstellungen!$C$3-2026)*24+5))</f>
        <v/>
      </c>
      <c r="I268" s="75">
        <f>N(INDEX(Krankheitstage!$G268:$DV268,1,(Einstellungen!$C$3-2026)*24+6))</f>
        <v/>
      </c>
      <c r="J268" s="75">
        <f>N(INDEX(Krankheitstage!$G268:$DV268,1,(Einstellungen!$C$3-2026)*24+7))</f>
        <v/>
      </c>
      <c r="K268" s="75">
        <f>N(INDEX(Krankheitstage!$G268:$DV268,1,(Einstellungen!$C$3-2026)*24+8))</f>
        <v/>
      </c>
      <c r="L268" s="75">
        <f>N(INDEX(Krankheitstage!$G268:$DV268,1,(Einstellungen!$C$3-2026)*24+9))</f>
        <v/>
      </c>
      <c r="M268" s="75">
        <f>N(INDEX(Krankheitstage!$G268:$DV268,1,(Einstellungen!$C$3-2026)*24+10))</f>
        <v/>
      </c>
      <c r="N268" s="75">
        <f>N(INDEX(Krankheitstage!$G268:$DV268,1,(Einstellungen!$C$3-2026)*24+11))</f>
        <v/>
      </c>
      <c r="O268" s="75">
        <f>N(INDEX(Krankheitstage!$G268:$DV268,1,(Einstellungen!$C$3-2026)*24+12))</f>
        <v/>
      </c>
      <c r="P268" s="75">
        <f>IF($B268="","",SUM(D268:O268))</f>
        <v/>
      </c>
      <c r="Q268" s="75">
        <f>N(INDEX(Krankheitstage!$G268:$DV268,1,(Einstellungen!$C$3-2026)*24+13))</f>
        <v/>
      </c>
      <c r="R268" s="75">
        <f>N(INDEX(Krankheitstage!$G268:$DV268,1,(Einstellungen!$C$3-2026)*24+14))</f>
        <v/>
      </c>
      <c r="S268" s="75">
        <f>N(INDEX(Krankheitstage!$G268:$DV268,1,(Einstellungen!$C$3-2026)*24+15))</f>
        <v/>
      </c>
      <c r="T268" s="75">
        <f>N(INDEX(Krankheitstage!$G268:$DV268,1,(Einstellungen!$C$3-2026)*24+16))</f>
        <v/>
      </c>
      <c r="U268" s="75">
        <f>N(INDEX(Krankheitstage!$G268:$DV268,1,(Einstellungen!$C$3-2026)*24+17))</f>
        <v/>
      </c>
      <c r="V268" s="75">
        <f>N(INDEX(Krankheitstage!$G268:$DV268,1,(Einstellungen!$C$3-2026)*24+18))</f>
        <v/>
      </c>
      <c r="W268" s="75">
        <f>N(INDEX(Krankheitstage!$G268:$DV268,1,(Einstellungen!$C$3-2026)*24+19))</f>
        <v/>
      </c>
      <c r="X268" s="75">
        <f>N(INDEX(Krankheitstage!$G268:$DV268,1,(Einstellungen!$C$3-2026)*24+20))</f>
        <v/>
      </c>
      <c r="Y268" s="75">
        <f>N(INDEX(Krankheitstage!$G268:$DV268,1,(Einstellungen!$C$3-2026)*24+21))</f>
        <v/>
      </c>
      <c r="Z268" s="75">
        <f>N(INDEX(Krankheitstage!$G268:$DV268,1,(Einstellungen!$C$3-2026)*24+22))</f>
        <v/>
      </c>
      <c r="AA268" s="75">
        <f>N(INDEX(Krankheitstage!$G268:$DV268,1,(Einstellungen!$C$3-2026)*24+23))</f>
        <v/>
      </c>
      <c r="AB268" s="75">
        <f>N(INDEX(Krankheitstage!$G268:$DV268,1,(Einstellungen!$C$3-2026)*24+24))</f>
        <v/>
      </c>
      <c r="AC268" s="75">
        <f>IF($B268="","",SUM(Q268:AB268))</f>
        <v/>
      </c>
      <c r="AD268" s="75">
        <f>IF($B268="","",SUM(P268,AC268))</f>
        <v/>
      </c>
      <c r="AE268" s="76">
        <f>IF($B268="","",AD268*N(C268))</f>
        <v/>
      </c>
      <c r="AF268" s="75">
        <f>IF($B268="","",Krankheitstage!E268)</f>
        <v/>
      </c>
      <c r="AG268" s="76">
        <f>IF($B268="","",AF268*N(C268))</f>
        <v/>
      </c>
      <c r="AH268" s="76">
        <f>IF($B268="","",INDEX($AJ268:$CQ268,1,(Einstellungen!$C$3-2026)*12+1)+INDEX($AJ268:$CQ268,1,(Einstellungen!$C$3-2026)*12+2)+INDEX($AJ268:$CQ268,1,(Einstellungen!$C$3-2026)*12+3)+INDEX($AJ268:$CQ268,1,(Einstellungen!$C$3-2026)*12+4)+INDEX($AJ268:$CQ268,1,(Einstellungen!$C$3-2026)*12+5)+INDEX($AJ268:$CQ268,1,(Einstellungen!$C$3-2026)*12+6)+INDEX($AJ268:$CQ268,1,(Einstellungen!$C$3-2026)*12+7)+INDEX($AJ268:$CQ268,1,(Einstellungen!$C$3-2026)*12+8)+INDEX($AJ268:$CQ268,1,(Einstellungen!$C$3-2026)*12+9)+INDEX($AJ268:$CQ268,1,(Einstellungen!$C$3-2026)*12+10)+INDEX($AJ268:$CQ268,1,(Einstellungen!$C$3-2026)*12+11)+INDEX($AJ268:$CQ268,1,(Einstellungen!$C$3-2026)*12+12))</f>
        <v/>
      </c>
      <c r="AI268" s="76">
        <f>IF($B268="","",SUM($AJ268:$CQ268))</f>
        <v/>
      </c>
      <c r="AJ268" s="76">
        <f>IF($B268="",0,IF(Einstellungen!$C$10="Ja",MAX(IF(Einstellungen!$C$11="7 Tage",MAX(0,(MIN(DATE(2026,2,0),IF(Mitarbeiter!$D268="",DATE(2026,2,0),Mitarbeiter!$D268),TODAY()))-(MAX(DATE(2026,1,1),Mitarbeiter!$C268))+1),MAX(0,NETWORKDAYS(MAX(DATE(2026,1,1),Mitarbeiter!$C268),MIN(DATE(2026,2,0),IF(Mitarbeiter!$D268="",DATE(2026,2,0),Mitarbeiter!$D268),TODAY()),Einstellungen!$F$13:$F$67)))*N(Mitarbeiter!$E268)/IF(Einstellungen!$C$11="7 Tage",7,5),N('Ist-Stunden'!F268)),MAX(IF(Einstellungen!$C$11="7 Tage",MAX(0,(MIN(DATE(2026,2,0),IF(Mitarbeiter!$D268="",DATE(2026,2,0),Mitarbeiter!$D268),TODAY()))-(MAX(DATE(2026,1,1),Mitarbeiter!$C268))+1),MAX(0,NETWORKDAYS(MAX(DATE(2026,1,1),Mitarbeiter!$C268),MIN(DATE(2026,2,0),IF(Mitarbeiter!$D268="",DATE(2026,2,0),Mitarbeiter!$D268),TODAY()),Einstellungen!$F$13:$F$67)))*N(Mitarbeiter!$E268)/IF(Einstellungen!$C$11="7 Tage",7,5),N('Ist-Stunden'!F268)+(N(Krankheitstage!G268)+N(Krankheitstage!S268))*N($C268))))</f>
        <v/>
      </c>
      <c r="AK268" s="76">
        <f>IF($B268="",0,IF(Einstellungen!$C$10="Ja",MAX(IF(Einstellungen!$C$11="7 Tage",MAX(0,(MIN(DATE(2026,3,0),IF(Mitarbeiter!$D268="",DATE(2026,3,0),Mitarbeiter!$D268),TODAY()))-(MAX(DATE(2026,2,1),Mitarbeiter!$C268))+1),MAX(0,NETWORKDAYS(MAX(DATE(2026,2,1),Mitarbeiter!$C268),MIN(DATE(2026,3,0),IF(Mitarbeiter!$D268="",DATE(2026,3,0),Mitarbeiter!$D268),TODAY()),Einstellungen!$F$13:$F$67)))*N(Mitarbeiter!$E268)/IF(Einstellungen!$C$11="7 Tage",7,5),N('Ist-Stunden'!G268)),MAX(IF(Einstellungen!$C$11="7 Tage",MAX(0,(MIN(DATE(2026,3,0),IF(Mitarbeiter!$D268="",DATE(2026,3,0),Mitarbeiter!$D268),TODAY()))-(MAX(DATE(2026,2,1),Mitarbeiter!$C268))+1),MAX(0,NETWORKDAYS(MAX(DATE(2026,2,1),Mitarbeiter!$C268),MIN(DATE(2026,3,0),IF(Mitarbeiter!$D268="",DATE(2026,3,0),Mitarbeiter!$D268),TODAY()),Einstellungen!$F$13:$F$67)))*N(Mitarbeiter!$E268)/IF(Einstellungen!$C$11="7 Tage",7,5),N('Ist-Stunden'!G268)+(N(Krankheitstage!H268)+N(Krankheitstage!T268))*N($C268))))</f>
        <v/>
      </c>
      <c r="AL268" s="76">
        <f>IF($B268="",0,IF(Einstellungen!$C$10="Ja",MAX(IF(Einstellungen!$C$11="7 Tage",MAX(0,(MIN(DATE(2026,4,0),IF(Mitarbeiter!$D268="",DATE(2026,4,0),Mitarbeiter!$D268),TODAY()))-(MAX(DATE(2026,3,1),Mitarbeiter!$C268))+1),MAX(0,NETWORKDAYS(MAX(DATE(2026,3,1),Mitarbeiter!$C268),MIN(DATE(2026,4,0),IF(Mitarbeiter!$D268="",DATE(2026,4,0),Mitarbeiter!$D268),TODAY()),Einstellungen!$F$13:$F$67)))*N(Mitarbeiter!$E268)/IF(Einstellungen!$C$11="7 Tage",7,5),N('Ist-Stunden'!H268)),MAX(IF(Einstellungen!$C$11="7 Tage",MAX(0,(MIN(DATE(2026,4,0),IF(Mitarbeiter!$D268="",DATE(2026,4,0),Mitarbeiter!$D268),TODAY()))-(MAX(DATE(2026,3,1),Mitarbeiter!$C268))+1),MAX(0,NETWORKDAYS(MAX(DATE(2026,3,1),Mitarbeiter!$C268),MIN(DATE(2026,4,0),IF(Mitarbeiter!$D268="",DATE(2026,4,0),Mitarbeiter!$D268),TODAY()),Einstellungen!$F$13:$F$67)))*N(Mitarbeiter!$E268)/IF(Einstellungen!$C$11="7 Tage",7,5),N('Ist-Stunden'!H268)+(N(Krankheitstage!I268)+N(Krankheitstage!U268))*N($C268))))</f>
        <v/>
      </c>
      <c r="AM268" s="76">
        <f>IF($B268="",0,IF(Einstellungen!$C$10="Ja",MAX(IF(Einstellungen!$C$11="7 Tage",MAX(0,(MIN(DATE(2026,5,0),IF(Mitarbeiter!$D268="",DATE(2026,5,0),Mitarbeiter!$D268),TODAY()))-(MAX(DATE(2026,4,1),Mitarbeiter!$C268))+1),MAX(0,NETWORKDAYS(MAX(DATE(2026,4,1),Mitarbeiter!$C268),MIN(DATE(2026,5,0),IF(Mitarbeiter!$D268="",DATE(2026,5,0),Mitarbeiter!$D268),TODAY()),Einstellungen!$F$13:$F$67)))*N(Mitarbeiter!$E268)/IF(Einstellungen!$C$11="7 Tage",7,5),N('Ist-Stunden'!I268)),MAX(IF(Einstellungen!$C$11="7 Tage",MAX(0,(MIN(DATE(2026,5,0),IF(Mitarbeiter!$D268="",DATE(2026,5,0),Mitarbeiter!$D268),TODAY()))-(MAX(DATE(2026,4,1),Mitarbeiter!$C268))+1),MAX(0,NETWORKDAYS(MAX(DATE(2026,4,1),Mitarbeiter!$C268),MIN(DATE(2026,5,0),IF(Mitarbeiter!$D268="",DATE(2026,5,0),Mitarbeiter!$D268),TODAY()),Einstellungen!$F$13:$F$67)))*N(Mitarbeiter!$E268)/IF(Einstellungen!$C$11="7 Tage",7,5),N('Ist-Stunden'!I268)+(N(Krankheitstage!J268)+N(Krankheitstage!V268))*N($C268))))</f>
        <v/>
      </c>
      <c r="AN268" s="76">
        <f>IF($B268="",0,IF(Einstellungen!$C$10="Ja",MAX(IF(Einstellungen!$C$11="7 Tage",MAX(0,(MIN(DATE(2026,6,0),IF(Mitarbeiter!$D268="",DATE(2026,6,0),Mitarbeiter!$D268),TODAY()))-(MAX(DATE(2026,5,1),Mitarbeiter!$C268))+1),MAX(0,NETWORKDAYS(MAX(DATE(2026,5,1),Mitarbeiter!$C268),MIN(DATE(2026,6,0),IF(Mitarbeiter!$D268="",DATE(2026,6,0),Mitarbeiter!$D268),TODAY()),Einstellungen!$F$13:$F$67)))*N(Mitarbeiter!$E268)/IF(Einstellungen!$C$11="7 Tage",7,5),N('Ist-Stunden'!J268)),MAX(IF(Einstellungen!$C$11="7 Tage",MAX(0,(MIN(DATE(2026,6,0),IF(Mitarbeiter!$D268="",DATE(2026,6,0),Mitarbeiter!$D268),TODAY()))-(MAX(DATE(2026,5,1),Mitarbeiter!$C268))+1),MAX(0,NETWORKDAYS(MAX(DATE(2026,5,1),Mitarbeiter!$C268),MIN(DATE(2026,6,0),IF(Mitarbeiter!$D268="",DATE(2026,6,0),Mitarbeiter!$D268),TODAY()),Einstellungen!$F$13:$F$67)))*N(Mitarbeiter!$E268)/IF(Einstellungen!$C$11="7 Tage",7,5),N('Ist-Stunden'!J268)+(N(Krankheitstage!K268)+N(Krankheitstage!W268))*N($C268))))</f>
        <v/>
      </c>
      <c r="AO268" s="76">
        <f>IF($B268="",0,IF(Einstellungen!$C$10="Ja",MAX(IF(Einstellungen!$C$11="7 Tage",MAX(0,(MIN(DATE(2026,7,0),IF(Mitarbeiter!$D268="",DATE(2026,7,0),Mitarbeiter!$D268),TODAY()))-(MAX(DATE(2026,6,1),Mitarbeiter!$C268))+1),MAX(0,NETWORKDAYS(MAX(DATE(2026,6,1),Mitarbeiter!$C268),MIN(DATE(2026,7,0),IF(Mitarbeiter!$D268="",DATE(2026,7,0),Mitarbeiter!$D268),TODAY()),Einstellungen!$F$13:$F$67)))*N(Mitarbeiter!$E268)/IF(Einstellungen!$C$11="7 Tage",7,5),N('Ist-Stunden'!K268)),MAX(IF(Einstellungen!$C$11="7 Tage",MAX(0,(MIN(DATE(2026,7,0),IF(Mitarbeiter!$D268="",DATE(2026,7,0),Mitarbeiter!$D268),TODAY()))-(MAX(DATE(2026,6,1),Mitarbeiter!$C268))+1),MAX(0,NETWORKDAYS(MAX(DATE(2026,6,1),Mitarbeiter!$C268),MIN(DATE(2026,7,0),IF(Mitarbeiter!$D268="",DATE(2026,7,0),Mitarbeiter!$D268),TODAY()),Einstellungen!$F$13:$F$67)))*N(Mitarbeiter!$E268)/IF(Einstellungen!$C$11="7 Tage",7,5),N('Ist-Stunden'!K268)+(N(Krankheitstage!L268)+N(Krankheitstage!X268))*N($C268))))</f>
        <v/>
      </c>
      <c r="AP268" s="76">
        <f>IF($B268="",0,IF(Einstellungen!$C$10="Ja",MAX(IF(Einstellungen!$C$11="7 Tage",MAX(0,(MIN(DATE(2026,8,0),IF(Mitarbeiter!$D268="",DATE(2026,8,0),Mitarbeiter!$D268),TODAY()))-(MAX(DATE(2026,7,1),Mitarbeiter!$C268))+1),MAX(0,NETWORKDAYS(MAX(DATE(2026,7,1),Mitarbeiter!$C268),MIN(DATE(2026,8,0),IF(Mitarbeiter!$D268="",DATE(2026,8,0),Mitarbeiter!$D268),TODAY()),Einstellungen!$F$13:$F$67)))*N(Mitarbeiter!$E268)/IF(Einstellungen!$C$11="7 Tage",7,5),N('Ist-Stunden'!L268)),MAX(IF(Einstellungen!$C$11="7 Tage",MAX(0,(MIN(DATE(2026,8,0),IF(Mitarbeiter!$D268="",DATE(2026,8,0),Mitarbeiter!$D268),TODAY()))-(MAX(DATE(2026,7,1),Mitarbeiter!$C268))+1),MAX(0,NETWORKDAYS(MAX(DATE(2026,7,1),Mitarbeiter!$C268),MIN(DATE(2026,8,0),IF(Mitarbeiter!$D268="",DATE(2026,8,0),Mitarbeiter!$D268),TODAY()),Einstellungen!$F$13:$F$67)))*N(Mitarbeiter!$E268)/IF(Einstellungen!$C$11="7 Tage",7,5),N('Ist-Stunden'!L268)+(N(Krankheitstage!M268)+N(Krankheitstage!Y268))*N($C268))))</f>
        <v/>
      </c>
      <c r="AQ268" s="76">
        <f>IF($B268="",0,IF(Einstellungen!$C$10="Ja",MAX(IF(Einstellungen!$C$11="7 Tage",MAX(0,(MIN(DATE(2026,9,0),IF(Mitarbeiter!$D268="",DATE(2026,9,0),Mitarbeiter!$D268),TODAY()))-(MAX(DATE(2026,8,1),Mitarbeiter!$C268))+1),MAX(0,NETWORKDAYS(MAX(DATE(2026,8,1),Mitarbeiter!$C268),MIN(DATE(2026,9,0),IF(Mitarbeiter!$D268="",DATE(2026,9,0),Mitarbeiter!$D268),TODAY()),Einstellungen!$F$13:$F$67)))*N(Mitarbeiter!$E268)/IF(Einstellungen!$C$11="7 Tage",7,5),N('Ist-Stunden'!M268)),MAX(IF(Einstellungen!$C$11="7 Tage",MAX(0,(MIN(DATE(2026,9,0),IF(Mitarbeiter!$D268="",DATE(2026,9,0),Mitarbeiter!$D268),TODAY()))-(MAX(DATE(2026,8,1),Mitarbeiter!$C268))+1),MAX(0,NETWORKDAYS(MAX(DATE(2026,8,1),Mitarbeiter!$C268),MIN(DATE(2026,9,0),IF(Mitarbeiter!$D268="",DATE(2026,9,0),Mitarbeiter!$D268),TODAY()),Einstellungen!$F$13:$F$67)))*N(Mitarbeiter!$E268)/IF(Einstellungen!$C$11="7 Tage",7,5),N('Ist-Stunden'!M268)+(N(Krankheitstage!N268)+N(Krankheitstage!Z268))*N($C268))))</f>
        <v/>
      </c>
      <c r="AR268" s="76">
        <f>IF($B268="",0,IF(Einstellungen!$C$10="Ja",MAX(IF(Einstellungen!$C$11="7 Tage",MAX(0,(MIN(DATE(2026,10,0),IF(Mitarbeiter!$D268="",DATE(2026,10,0),Mitarbeiter!$D268),TODAY()))-(MAX(DATE(2026,9,1),Mitarbeiter!$C268))+1),MAX(0,NETWORKDAYS(MAX(DATE(2026,9,1),Mitarbeiter!$C268),MIN(DATE(2026,10,0),IF(Mitarbeiter!$D268="",DATE(2026,10,0),Mitarbeiter!$D268),TODAY()),Einstellungen!$F$13:$F$67)))*N(Mitarbeiter!$E268)/IF(Einstellungen!$C$11="7 Tage",7,5),N('Ist-Stunden'!N268)),MAX(IF(Einstellungen!$C$11="7 Tage",MAX(0,(MIN(DATE(2026,10,0),IF(Mitarbeiter!$D268="",DATE(2026,10,0),Mitarbeiter!$D268),TODAY()))-(MAX(DATE(2026,9,1),Mitarbeiter!$C268))+1),MAX(0,NETWORKDAYS(MAX(DATE(2026,9,1),Mitarbeiter!$C268),MIN(DATE(2026,10,0),IF(Mitarbeiter!$D268="",DATE(2026,10,0),Mitarbeiter!$D268),TODAY()),Einstellungen!$F$13:$F$67)))*N(Mitarbeiter!$E268)/IF(Einstellungen!$C$11="7 Tage",7,5),N('Ist-Stunden'!N268)+(N(Krankheitstage!O268)+N(Krankheitstage!AA268))*N($C268))))</f>
        <v/>
      </c>
      <c r="AS268" s="76">
        <f>IF($B268="",0,IF(Einstellungen!$C$10="Ja",MAX(IF(Einstellungen!$C$11="7 Tage",MAX(0,(MIN(DATE(2026,11,0),IF(Mitarbeiter!$D268="",DATE(2026,11,0),Mitarbeiter!$D268),TODAY()))-(MAX(DATE(2026,10,1),Mitarbeiter!$C268))+1),MAX(0,NETWORKDAYS(MAX(DATE(2026,10,1),Mitarbeiter!$C268),MIN(DATE(2026,11,0),IF(Mitarbeiter!$D268="",DATE(2026,11,0),Mitarbeiter!$D268),TODAY()),Einstellungen!$F$13:$F$67)))*N(Mitarbeiter!$E268)/IF(Einstellungen!$C$11="7 Tage",7,5),N('Ist-Stunden'!O268)),MAX(IF(Einstellungen!$C$11="7 Tage",MAX(0,(MIN(DATE(2026,11,0),IF(Mitarbeiter!$D268="",DATE(2026,11,0),Mitarbeiter!$D268),TODAY()))-(MAX(DATE(2026,10,1),Mitarbeiter!$C268))+1),MAX(0,NETWORKDAYS(MAX(DATE(2026,10,1),Mitarbeiter!$C268),MIN(DATE(2026,11,0),IF(Mitarbeiter!$D268="",DATE(2026,11,0),Mitarbeiter!$D268),TODAY()),Einstellungen!$F$13:$F$67)))*N(Mitarbeiter!$E268)/IF(Einstellungen!$C$11="7 Tage",7,5),N('Ist-Stunden'!O268)+(N(Krankheitstage!P268)+N(Krankheitstage!AB268))*N($C268))))</f>
        <v/>
      </c>
      <c r="AT268" s="76">
        <f>IF($B268="",0,IF(Einstellungen!$C$10="Ja",MAX(IF(Einstellungen!$C$11="7 Tage",MAX(0,(MIN(DATE(2026,12,0),IF(Mitarbeiter!$D268="",DATE(2026,12,0),Mitarbeiter!$D268),TODAY()))-(MAX(DATE(2026,11,1),Mitarbeiter!$C268))+1),MAX(0,NETWORKDAYS(MAX(DATE(2026,11,1),Mitarbeiter!$C268),MIN(DATE(2026,12,0),IF(Mitarbeiter!$D268="",DATE(2026,12,0),Mitarbeiter!$D268),TODAY()),Einstellungen!$F$13:$F$67)))*N(Mitarbeiter!$E268)/IF(Einstellungen!$C$11="7 Tage",7,5),N('Ist-Stunden'!P268)),MAX(IF(Einstellungen!$C$11="7 Tage",MAX(0,(MIN(DATE(2026,12,0),IF(Mitarbeiter!$D268="",DATE(2026,12,0),Mitarbeiter!$D268),TODAY()))-(MAX(DATE(2026,11,1),Mitarbeiter!$C268))+1),MAX(0,NETWORKDAYS(MAX(DATE(2026,11,1),Mitarbeiter!$C268),MIN(DATE(2026,12,0),IF(Mitarbeiter!$D268="",DATE(2026,12,0),Mitarbeiter!$D268),TODAY()),Einstellungen!$F$13:$F$67)))*N(Mitarbeiter!$E268)/IF(Einstellungen!$C$11="7 Tage",7,5),N('Ist-Stunden'!P268)+(N(Krankheitstage!Q268)+N(Krankheitstage!AC268))*N($C268))))</f>
        <v/>
      </c>
      <c r="AU268" s="76">
        <f>IF($B268="",0,IF(Einstellungen!$C$10="Ja",MAX(IF(Einstellungen!$C$11="7 Tage",MAX(0,(MIN(DATE(2026,13,0),IF(Mitarbeiter!$D268="",DATE(2026,13,0),Mitarbeiter!$D268),TODAY()))-(MAX(DATE(2026,12,1),Mitarbeiter!$C268))+1),MAX(0,NETWORKDAYS(MAX(DATE(2026,12,1),Mitarbeiter!$C268),MIN(DATE(2026,13,0),IF(Mitarbeiter!$D268="",DATE(2026,13,0),Mitarbeiter!$D268),TODAY()),Einstellungen!$F$13:$F$67)))*N(Mitarbeiter!$E268)/IF(Einstellungen!$C$11="7 Tage",7,5),N('Ist-Stunden'!Q268)),MAX(IF(Einstellungen!$C$11="7 Tage",MAX(0,(MIN(DATE(2026,13,0),IF(Mitarbeiter!$D268="",DATE(2026,13,0),Mitarbeiter!$D268),TODAY()))-(MAX(DATE(2026,12,1),Mitarbeiter!$C268))+1),MAX(0,NETWORKDAYS(MAX(DATE(2026,12,1),Mitarbeiter!$C268),MIN(DATE(2026,13,0),IF(Mitarbeiter!$D268="",DATE(2026,13,0),Mitarbeiter!$D268),TODAY()),Einstellungen!$F$13:$F$67)))*N(Mitarbeiter!$E268)/IF(Einstellungen!$C$11="7 Tage",7,5),N('Ist-Stunden'!Q268)+(N(Krankheitstage!R268)+N(Krankheitstage!AD268))*N($C268))))</f>
        <v/>
      </c>
      <c r="AV268" s="76">
        <f>IF($B268="",0,IF(Einstellungen!$C$10="Ja",MAX(IF(Einstellungen!$C$11="7 Tage",MAX(0,(MIN(DATE(2027,2,0),IF(Mitarbeiter!$D268="",DATE(2027,2,0),Mitarbeiter!$D268),TODAY()))-(MAX(DATE(2027,1,1),Mitarbeiter!$C268))+1),MAX(0,NETWORKDAYS(MAX(DATE(2027,1,1),Mitarbeiter!$C268),MIN(DATE(2027,2,0),IF(Mitarbeiter!$D268="",DATE(2027,2,0),Mitarbeiter!$D268),TODAY()),Einstellungen!$F$13:$F$67)))*N(Mitarbeiter!$E268)/IF(Einstellungen!$C$11="7 Tage",7,5),N('Ist-Stunden'!R268)),MAX(IF(Einstellungen!$C$11="7 Tage",MAX(0,(MIN(DATE(2027,2,0),IF(Mitarbeiter!$D268="",DATE(2027,2,0),Mitarbeiter!$D268),TODAY()))-(MAX(DATE(2027,1,1),Mitarbeiter!$C268))+1),MAX(0,NETWORKDAYS(MAX(DATE(2027,1,1),Mitarbeiter!$C268),MIN(DATE(2027,2,0),IF(Mitarbeiter!$D268="",DATE(2027,2,0),Mitarbeiter!$D268),TODAY()),Einstellungen!$F$13:$F$67)))*N(Mitarbeiter!$E268)/IF(Einstellungen!$C$11="7 Tage",7,5),N('Ist-Stunden'!R268)+(N(Krankheitstage!AE268)+N(Krankheitstage!AQ268))*N($C268))))</f>
        <v/>
      </c>
      <c r="AW268" s="76">
        <f>IF($B268="",0,IF(Einstellungen!$C$10="Ja",MAX(IF(Einstellungen!$C$11="7 Tage",MAX(0,(MIN(DATE(2027,3,0),IF(Mitarbeiter!$D268="",DATE(2027,3,0),Mitarbeiter!$D268),TODAY()))-(MAX(DATE(2027,2,1),Mitarbeiter!$C268))+1),MAX(0,NETWORKDAYS(MAX(DATE(2027,2,1),Mitarbeiter!$C268),MIN(DATE(2027,3,0),IF(Mitarbeiter!$D268="",DATE(2027,3,0),Mitarbeiter!$D268),TODAY()),Einstellungen!$F$13:$F$67)))*N(Mitarbeiter!$E268)/IF(Einstellungen!$C$11="7 Tage",7,5),N('Ist-Stunden'!S268)),MAX(IF(Einstellungen!$C$11="7 Tage",MAX(0,(MIN(DATE(2027,3,0),IF(Mitarbeiter!$D268="",DATE(2027,3,0),Mitarbeiter!$D268),TODAY()))-(MAX(DATE(2027,2,1),Mitarbeiter!$C268))+1),MAX(0,NETWORKDAYS(MAX(DATE(2027,2,1),Mitarbeiter!$C268),MIN(DATE(2027,3,0),IF(Mitarbeiter!$D268="",DATE(2027,3,0),Mitarbeiter!$D268),TODAY()),Einstellungen!$F$13:$F$67)))*N(Mitarbeiter!$E268)/IF(Einstellungen!$C$11="7 Tage",7,5),N('Ist-Stunden'!S268)+(N(Krankheitstage!AF268)+N(Krankheitstage!AR268))*N($C268))))</f>
        <v/>
      </c>
      <c r="AX268" s="76">
        <f>IF($B268="",0,IF(Einstellungen!$C$10="Ja",MAX(IF(Einstellungen!$C$11="7 Tage",MAX(0,(MIN(DATE(2027,4,0),IF(Mitarbeiter!$D268="",DATE(2027,4,0),Mitarbeiter!$D268),TODAY()))-(MAX(DATE(2027,3,1),Mitarbeiter!$C268))+1),MAX(0,NETWORKDAYS(MAX(DATE(2027,3,1),Mitarbeiter!$C268),MIN(DATE(2027,4,0),IF(Mitarbeiter!$D268="",DATE(2027,4,0),Mitarbeiter!$D268),TODAY()),Einstellungen!$F$13:$F$67)))*N(Mitarbeiter!$E268)/IF(Einstellungen!$C$11="7 Tage",7,5),N('Ist-Stunden'!T268)),MAX(IF(Einstellungen!$C$11="7 Tage",MAX(0,(MIN(DATE(2027,4,0),IF(Mitarbeiter!$D268="",DATE(2027,4,0),Mitarbeiter!$D268),TODAY()))-(MAX(DATE(2027,3,1),Mitarbeiter!$C268))+1),MAX(0,NETWORKDAYS(MAX(DATE(2027,3,1),Mitarbeiter!$C268),MIN(DATE(2027,4,0),IF(Mitarbeiter!$D268="",DATE(2027,4,0),Mitarbeiter!$D268),TODAY()),Einstellungen!$F$13:$F$67)))*N(Mitarbeiter!$E268)/IF(Einstellungen!$C$11="7 Tage",7,5),N('Ist-Stunden'!T268)+(N(Krankheitstage!AG268)+N(Krankheitstage!AS268))*N($C268))))</f>
        <v/>
      </c>
      <c r="AY268" s="76">
        <f>IF($B268="",0,IF(Einstellungen!$C$10="Ja",MAX(IF(Einstellungen!$C$11="7 Tage",MAX(0,(MIN(DATE(2027,5,0),IF(Mitarbeiter!$D268="",DATE(2027,5,0),Mitarbeiter!$D268),TODAY()))-(MAX(DATE(2027,4,1),Mitarbeiter!$C268))+1),MAX(0,NETWORKDAYS(MAX(DATE(2027,4,1),Mitarbeiter!$C268),MIN(DATE(2027,5,0),IF(Mitarbeiter!$D268="",DATE(2027,5,0),Mitarbeiter!$D268),TODAY()),Einstellungen!$F$13:$F$67)))*N(Mitarbeiter!$E268)/IF(Einstellungen!$C$11="7 Tage",7,5),N('Ist-Stunden'!U268)),MAX(IF(Einstellungen!$C$11="7 Tage",MAX(0,(MIN(DATE(2027,5,0),IF(Mitarbeiter!$D268="",DATE(2027,5,0),Mitarbeiter!$D268),TODAY()))-(MAX(DATE(2027,4,1),Mitarbeiter!$C268))+1),MAX(0,NETWORKDAYS(MAX(DATE(2027,4,1),Mitarbeiter!$C268),MIN(DATE(2027,5,0),IF(Mitarbeiter!$D268="",DATE(2027,5,0),Mitarbeiter!$D268),TODAY()),Einstellungen!$F$13:$F$67)))*N(Mitarbeiter!$E268)/IF(Einstellungen!$C$11="7 Tage",7,5),N('Ist-Stunden'!U268)+(N(Krankheitstage!AH268)+N(Krankheitstage!AT268))*N($C268))))</f>
        <v/>
      </c>
      <c r="AZ268" s="76">
        <f>IF($B268="",0,IF(Einstellungen!$C$10="Ja",MAX(IF(Einstellungen!$C$11="7 Tage",MAX(0,(MIN(DATE(2027,6,0),IF(Mitarbeiter!$D268="",DATE(2027,6,0),Mitarbeiter!$D268),TODAY()))-(MAX(DATE(2027,5,1),Mitarbeiter!$C268))+1),MAX(0,NETWORKDAYS(MAX(DATE(2027,5,1),Mitarbeiter!$C268),MIN(DATE(2027,6,0),IF(Mitarbeiter!$D268="",DATE(2027,6,0),Mitarbeiter!$D268),TODAY()),Einstellungen!$F$13:$F$67)))*N(Mitarbeiter!$E268)/IF(Einstellungen!$C$11="7 Tage",7,5),N('Ist-Stunden'!V268)),MAX(IF(Einstellungen!$C$11="7 Tage",MAX(0,(MIN(DATE(2027,6,0),IF(Mitarbeiter!$D268="",DATE(2027,6,0),Mitarbeiter!$D268),TODAY()))-(MAX(DATE(2027,5,1),Mitarbeiter!$C268))+1),MAX(0,NETWORKDAYS(MAX(DATE(2027,5,1),Mitarbeiter!$C268),MIN(DATE(2027,6,0),IF(Mitarbeiter!$D268="",DATE(2027,6,0),Mitarbeiter!$D268),TODAY()),Einstellungen!$F$13:$F$67)))*N(Mitarbeiter!$E268)/IF(Einstellungen!$C$11="7 Tage",7,5),N('Ist-Stunden'!V268)+(N(Krankheitstage!AI268)+N(Krankheitstage!AU268))*N($C268))))</f>
        <v/>
      </c>
      <c r="BA268" s="76">
        <f>IF($B268="",0,IF(Einstellungen!$C$10="Ja",MAX(IF(Einstellungen!$C$11="7 Tage",MAX(0,(MIN(DATE(2027,7,0),IF(Mitarbeiter!$D268="",DATE(2027,7,0),Mitarbeiter!$D268),TODAY()))-(MAX(DATE(2027,6,1),Mitarbeiter!$C268))+1),MAX(0,NETWORKDAYS(MAX(DATE(2027,6,1),Mitarbeiter!$C268),MIN(DATE(2027,7,0),IF(Mitarbeiter!$D268="",DATE(2027,7,0),Mitarbeiter!$D268),TODAY()),Einstellungen!$F$13:$F$67)))*N(Mitarbeiter!$E268)/IF(Einstellungen!$C$11="7 Tage",7,5),N('Ist-Stunden'!W268)),MAX(IF(Einstellungen!$C$11="7 Tage",MAX(0,(MIN(DATE(2027,7,0),IF(Mitarbeiter!$D268="",DATE(2027,7,0),Mitarbeiter!$D268),TODAY()))-(MAX(DATE(2027,6,1),Mitarbeiter!$C268))+1),MAX(0,NETWORKDAYS(MAX(DATE(2027,6,1),Mitarbeiter!$C268),MIN(DATE(2027,7,0),IF(Mitarbeiter!$D268="",DATE(2027,7,0),Mitarbeiter!$D268),TODAY()),Einstellungen!$F$13:$F$67)))*N(Mitarbeiter!$E268)/IF(Einstellungen!$C$11="7 Tage",7,5),N('Ist-Stunden'!W268)+(N(Krankheitstage!AJ268)+N(Krankheitstage!AV268))*N($C268))))</f>
        <v/>
      </c>
      <c r="BB268" s="76">
        <f>IF($B268="",0,IF(Einstellungen!$C$10="Ja",MAX(IF(Einstellungen!$C$11="7 Tage",MAX(0,(MIN(DATE(2027,8,0),IF(Mitarbeiter!$D268="",DATE(2027,8,0),Mitarbeiter!$D268),TODAY()))-(MAX(DATE(2027,7,1),Mitarbeiter!$C268))+1),MAX(0,NETWORKDAYS(MAX(DATE(2027,7,1),Mitarbeiter!$C268),MIN(DATE(2027,8,0),IF(Mitarbeiter!$D268="",DATE(2027,8,0),Mitarbeiter!$D268),TODAY()),Einstellungen!$F$13:$F$67)))*N(Mitarbeiter!$E268)/IF(Einstellungen!$C$11="7 Tage",7,5),N('Ist-Stunden'!X268)),MAX(IF(Einstellungen!$C$11="7 Tage",MAX(0,(MIN(DATE(2027,8,0),IF(Mitarbeiter!$D268="",DATE(2027,8,0),Mitarbeiter!$D268),TODAY()))-(MAX(DATE(2027,7,1),Mitarbeiter!$C268))+1),MAX(0,NETWORKDAYS(MAX(DATE(2027,7,1),Mitarbeiter!$C268),MIN(DATE(2027,8,0),IF(Mitarbeiter!$D268="",DATE(2027,8,0),Mitarbeiter!$D268),TODAY()),Einstellungen!$F$13:$F$67)))*N(Mitarbeiter!$E268)/IF(Einstellungen!$C$11="7 Tage",7,5),N('Ist-Stunden'!X268)+(N(Krankheitstage!AK268)+N(Krankheitstage!AW268))*N($C268))))</f>
        <v/>
      </c>
      <c r="BC268" s="76">
        <f>IF($B268="",0,IF(Einstellungen!$C$10="Ja",MAX(IF(Einstellungen!$C$11="7 Tage",MAX(0,(MIN(DATE(2027,9,0),IF(Mitarbeiter!$D268="",DATE(2027,9,0),Mitarbeiter!$D268),TODAY()))-(MAX(DATE(2027,8,1),Mitarbeiter!$C268))+1),MAX(0,NETWORKDAYS(MAX(DATE(2027,8,1),Mitarbeiter!$C268),MIN(DATE(2027,9,0),IF(Mitarbeiter!$D268="",DATE(2027,9,0),Mitarbeiter!$D268),TODAY()),Einstellungen!$F$13:$F$67)))*N(Mitarbeiter!$E268)/IF(Einstellungen!$C$11="7 Tage",7,5),N('Ist-Stunden'!Y268)),MAX(IF(Einstellungen!$C$11="7 Tage",MAX(0,(MIN(DATE(2027,9,0),IF(Mitarbeiter!$D268="",DATE(2027,9,0),Mitarbeiter!$D268),TODAY()))-(MAX(DATE(2027,8,1),Mitarbeiter!$C268))+1),MAX(0,NETWORKDAYS(MAX(DATE(2027,8,1),Mitarbeiter!$C268),MIN(DATE(2027,9,0),IF(Mitarbeiter!$D268="",DATE(2027,9,0),Mitarbeiter!$D268),TODAY()),Einstellungen!$F$13:$F$67)))*N(Mitarbeiter!$E268)/IF(Einstellungen!$C$11="7 Tage",7,5),N('Ist-Stunden'!Y268)+(N(Krankheitstage!AL268)+N(Krankheitstage!AX268))*N($C268))))</f>
        <v/>
      </c>
      <c r="BD268" s="76">
        <f>IF($B268="",0,IF(Einstellungen!$C$10="Ja",MAX(IF(Einstellungen!$C$11="7 Tage",MAX(0,(MIN(DATE(2027,10,0),IF(Mitarbeiter!$D268="",DATE(2027,10,0),Mitarbeiter!$D268),TODAY()))-(MAX(DATE(2027,9,1),Mitarbeiter!$C268))+1),MAX(0,NETWORKDAYS(MAX(DATE(2027,9,1),Mitarbeiter!$C268),MIN(DATE(2027,10,0),IF(Mitarbeiter!$D268="",DATE(2027,10,0),Mitarbeiter!$D268),TODAY()),Einstellungen!$F$13:$F$67)))*N(Mitarbeiter!$E268)/IF(Einstellungen!$C$11="7 Tage",7,5),N('Ist-Stunden'!Z268)),MAX(IF(Einstellungen!$C$11="7 Tage",MAX(0,(MIN(DATE(2027,10,0),IF(Mitarbeiter!$D268="",DATE(2027,10,0),Mitarbeiter!$D268),TODAY()))-(MAX(DATE(2027,9,1),Mitarbeiter!$C268))+1),MAX(0,NETWORKDAYS(MAX(DATE(2027,9,1),Mitarbeiter!$C268),MIN(DATE(2027,10,0),IF(Mitarbeiter!$D268="",DATE(2027,10,0),Mitarbeiter!$D268),TODAY()),Einstellungen!$F$13:$F$67)))*N(Mitarbeiter!$E268)/IF(Einstellungen!$C$11="7 Tage",7,5),N('Ist-Stunden'!Z268)+(N(Krankheitstage!AM268)+N(Krankheitstage!AY268))*N($C268))))</f>
        <v/>
      </c>
      <c r="BE268" s="76">
        <f>IF($B268="",0,IF(Einstellungen!$C$10="Ja",MAX(IF(Einstellungen!$C$11="7 Tage",MAX(0,(MIN(DATE(2027,11,0),IF(Mitarbeiter!$D268="",DATE(2027,11,0),Mitarbeiter!$D268),TODAY()))-(MAX(DATE(2027,10,1),Mitarbeiter!$C268))+1),MAX(0,NETWORKDAYS(MAX(DATE(2027,10,1),Mitarbeiter!$C268),MIN(DATE(2027,11,0),IF(Mitarbeiter!$D268="",DATE(2027,11,0),Mitarbeiter!$D268),TODAY()),Einstellungen!$F$13:$F$67)))*N(Mitarbeiter!$E268)/IF(Einstellungen!$C$11="7 Tage",7,5),N('Ist-Stunden'!AA268)),MAX(IF(Einstellungen!$C$11="7 Tage",MAX(0,(MIN(DATE(2027,11,0),IF(Mitarbeiter!$D268="",DATE(2027,11,0),Mitarbeiter!$D268),TODAY()))-(MAX(DATE(2027,10,1),Mitarbeiter!$C268))+1),MAX(0,NETWORKDAYS(MAX(DATE(2027,10,1),Mitarbeiter!$C268),MIN(DATE(2027,11,0),IF(Mitarbeiter!$D268="",DATE(2027,11,0),Mitarbeiter!$D268),TODAY()),Einstellungen!$F$13:$F$67)))*N(Mitarbeiter!$E268)/IF(Einstellungen!$C$11="7 Tage",7,5),N('Ist-Stunden'!AA268)+(N(Krankheitstage!AN268)+N(Krankheitstage!AZ268))*N($C268))))</f>
        <v/>
      </c>
      <c r="BF268" s="76">
        <f>IF($B268="",0,IF(Einstellungen!$C$10="Ja",MAX(IF(Einstellungen!$C$11="7 Tage",MAX(0,(MIN(DATE(2027,12,0),IF(Mitarbeiter!$D268="",DATE(2027,12,0),Mitarbeiter!$D268),TODAY()))-(MAX(DATE(2027,11,1),Mitarbeiter!$C268))+1),MAX(0,NETWORKDAYS(MAX(DATE(2027,11,1),Mitarbeiter!$C268),MIN(DATE(2027,12,0),IF(Mitarbeiter!$D268="",DATE(2027,12,0),Mitarbeiter!$D268),TODAY()),Einstellungen!$F$13:$F$67)))*N(Mitarbeiter!$E268)/IF(Einstellungen!$C$11="7 Tage",7,5),N('Ist-Stunden'!AB268)),MAX(IF(Einstellungen!$C$11="7 Tage",MAX(0,(MIN(DATE(2027,12,0),IF(Mitarbeiter!$D268="",DATE(2027,12,0),Mitarbeiter!$D268),TODAY()))-(MAX(DATE(2027,11,1),Mitarbeiter!$C268))+1),MAX(0,NETWORKDAYS(MAX(DATE(2027,11,1),Mitarbeiter!$C268),MIN(DATE(2027,12,0),IF(Mitarbeiter!$D268="",DATE(2027,12,0),Mitarbeiter!$D268),TODAY()),Einstellungen!$F$13:$F$67)))*N(Mitarbeiter!$E268)/IF(Einstellungen!$C$11="7 Tage",7,5),N('Ist-Stunden'!AB268)+(N(Krankheitstage!AO268)+N(Krankheitstage!BA268))*N($C268))))</f>
        <v/>
      </c>
      <c r="BG268" s="76">
        <f>IF($B268="",0,IF(Einstellungen!$C$10="Ja",MAX(IF(Einstellungen!$C$11="7 Tage",MAX(0,(MIN(DATE(2027,13,0),IF(Mitarbeiter!$D268="",DATE(2027,13,0),Mitarbeiter!$D268),TODAY()))-(MAX(DATE(2027,12,1),Mitarbeiter!$C268))+1),MAX(0,NETWORKDAYS(MAX(DATE(2027,12,1),Mitarbeiter!$C268),MIN(DATE(2027,13,0),IF(Mitarbeiter!$D268="",DATE(2027,13,0),Mitarbeiter!$D268),TODAY()),Einstellungen!$F$13:$F$67)))*N(Mitarbeiter!$E268)/IF(Einstellungen!$C$11="7 Tage",7,5),N('Ist-Stunden'!AC268)),MAX(IF(Einstellungen!$C$11="7 Tage",MAX(0,(MIN(DATE(2027,13,0),IF(Mitarbeiter!$D268="",DATE(2027,13,0),Mitarbeiter!$D268),TODAY()))-(MAX(DATE(2027,12,1),Mitarbeiter!$C268))+1),MAX(0,NETWORKDAYS(MAX(DATE(2027,12,1),Mitarbeiter!$C268),MIN(DATE(2027,13,0),IF(Mitarbeiter!$D268="",DATE(2027,13,0),Mitarbeiter!$D268),TODAY()),Einstellungen!$F$13:$F$67)))*N(Mitarbeiter!$E268)/IF(Einstellungen!$C$11="7 Tage",7,5),N('Ist-Stunden'!AC268)+(N(Krankheitstage!AP268)+N(Krankheitstage!BB268))*N($C268))))</f>
        <v/>
      </c>
      <c r="BH268" s="76">
        <f>IF($B268="",0,IF(Einstellungen!$C$10="Ja",MAX(IF(Einstellungen!$C$11="7 Tage",MAX(0,(MIN(DATE(2028,2,0),IF(Mitarbeiter!$D268="",DATE(2028,2,0),Mitarbeiter!$D268),TODAY()))-(MAX(DATE(2028,1,1),Mitarbeiter!$C268))+1),MAX(0,NETWORKDAYS(MAX(DATE(2028,1,1),Mitarbeiter!$C268),MIN(DATE(2028,2,0),IF(Mitarbeiter!$D268="",DATE(2028,2,0),Mitarbeiter!$D268),TODAY()),Einstellungen!$F$13:$F$67)))*N(Mitarbeiter!$E268)/IF(Einstellungen!$C$11="7 Tage",7,5),N('Ist-Stunden'!AD268)),MAX(IF(Einstellungen!$C$11="7 Tage",MAX(0,(MIN(DATE(2028,2,0),IF(Mitarbeiter!$D268="",DATE(2028,2,0),Mitarbeiter!$D268),TODAY()))-(MAX(DATE(2028,1,1),Mitarbeiter!$C268))+1),MAX(0,NETWORKDAYS(MAX(DATE(2028,1,1),Mitarbeiter!$C268),MIN(DATE(2028,2,0),IF(Mitarbeiter!$D268="",DATE(2028,2,0),Mitarbeiter!$D268),TODAY()),Einstellungen!$F$13:$F$67)))*N(Mitarbeiter!$E268)/IF(Einstellungen!$C$11="7 Tage",7,5),N('Ist-Stunden'!AD268)+(N(Krankheitstage!BC268)+N(Krankheitstage!BO268))*N($C268))))</f>
        <v/>
      </c>
      <c r="BI268" s="76">
        <f>IF($B268="",0,IF(Einstellungen!$C$10="Ja",MAX(IF(Einstellungen!$C$11="7 Tage",MAX(0,(MIN(DATE(2028,3,0),IF(Mitarbeiter!$D268="",DATE(2028,3,0),Mitarbeiter!$D268),TODAY()))-(MAX(DATE(2028,2,1),Mitarbeiter!$C268))+1),MAX(0,NETWORKDAYS(MAX(DATE(2028,2,1),Mitarbeiter!$C268),MIN(DATE(2028,3,0),IF(Mitarbeiter!$D268="",DATE(2028,3,0),Mitarbeiter!$D268),TODAY()),Einstellungen!$F$13:$F$67)))*N(Mitarbeiter!$E268)/IF(Einstellungen!$C$11="7 Tage",7,5),N('Ist-Stunden'!AE268)),MAX(IF(Einstellungen!$C$11="7 Tage",MAX(0,(MIN(DATE(2028,3,0),IF(Mitarbeiter!$D268="",DATE(2028,3,0),Mitarbeiter!$D268),TODAY()))-(MAX(DATE(2028,2,1),Mitarbeiter!$C268))+1),MAX(0,NETWORKDAYS(MAX(DATE(2028,2,1),Mitarbeiter!$C268),MIN(DATE(2028,3,0),IF(Mitarbeiter!$D268="",DATE(2028,3,0),Mitarbeiter!$D268),TODAY()),Einstellungen!$F$13:$F$67)))*N(Mitarbeiter!$E268)/IF(Einstellungen!$C$11="7 Tage",7,5),N('Ist-Stunden'!AE268)+(N(Krankheitstage!BD268)+N(Krankheitstage!BP268))*N($C268))))</f>
        <v/>
      </c>
      <c r="BJ268" s="76">
        <f>IF($B268="",0,IF(Einstellungen!$C$10="Ja",MAX(IF(Einstellungen!$C$11="7 Tage",MAX(0,(MIN(DATE(2028,4,0),IF(Mitarbeiter!$D268="",DATE(2028,4,0),Mitarbeiter!$D268),TODAY()))-(MAX(DATE(2028,3,1),Mitarbeiter!$C268))+1),MAX(0,NETWORKDAYS(MAX(DATE(2028,3,1),Mitarbeiter!$C268),MIN(DATE(2028,4,0),IF(Mitarbeiter!$D268="",DATE(2028,4,0),Mitarbeiter!$D268),TODAY()),Einstellungen!$F$13:$F$67)))*N(Mitarbeiter!$E268)/IF(Einstellungen!$C$11="7 Tage",7,5),N('Ist-Stunden'!AF268)),MAX(IF(Einstellungen!$C$11="7 Tage",MAX(0,(MIN(DATE(2028,4,0),IF(Mitarbeiter!$D268="",DATE(2028,4,0),Mitarbeiter!$D268),TODAY()))-(MAX(DATE(2028,3,1),Mitarbeiter!$C268))+1),MAX(0,NETWORKDAYS(MAX(DATE(2028,3,1),Mitarbeiter!$C268),MIN(DATE(2028,4,0),IF(Mitarbeiter!$D268="",DATE(2028,4,0),Mitarbeiter!$D268),TODAY()),Einstellungen!$F$13:$F$67)))*N(Mitarbeiter!$E268)/IF(Einstellungen!$C$11="7 Tage",7,5),N('Ist-Stunden'!AF268)+(N(Krankheitstage!BE268)+N(Krankheitstage!BQ268))*N($C268))))</f>
        <v/>
      </c>
      <c r="BK268" s="76">
        <f>IF($B268="",0,IF(Einstellungen!$C$10="Ja",MAX(IF(Einstellungen!$C$11="7 Tage",MAX(0,(MIN(DATE(2028,5,0),IF(Mitarbeiter!$D268="",DATE(2028,5,0),Mitarbeiter!$D268),TODAY()))-(MAX(DATE(2028,4,1),Mitarbeiter!$C268))+1),MAX(0,NETWORKDAYS(MAX(DATE(2028,4,1),Mitarbeiter!$C268),MIN(DATE(2028,5,0),IF(Mitarbeiter!$D268="",DATE(2028,5,0),Mitarbeiter!$D268),TODAY()),Einstellungen!$F$13:$F$67)))*N(Mitarbeiter!$E268)/IF(Einstellungen!$C$11="7 Tage",7,5),N('Ist-Stunden'!AG268)),MAX(IF(Einstellungen!$C$11="7 Tage",MAX(0,(MIN(DATE(2028,5,0),IF(Mitarbeiter!$D268="",DATE(2028,5,0),Mitarbeiter!$D268),TODAY()))-(MAX(DATE(2028,4,1),Mitarbeiter!$C268))+1),MAX(0,NETWORKDAYS(MAX(DATE(2028,4,1),Mitarbeiter!$C268),MIN(DATE(2028,5,0),IF(Mitarbeiter!$D268="",DATE(2028,5,0),Mitarbeiter!$D268),TODAY()),Einstellungen!$F$13:$F$67)))*N(Mitarbeiter!$E268)/IF(Einstellungen!$C$11="7 Tage",7,5),N('Ist-Stunden'!AG268)+(N(Krankheitstage!BF268)+N(Krankheitstage!BR268))*N($C268))))</f>
        <v/>
      </c>
      <c r="BL268" s="76">
        <f>IF($B268="",0,IF(Einstellungen!$C$10="Ja",MAX(IF(Einstellungen!$C$11="7 Tage",MAX(0,(MIN(DATE(2028,6,0),IF(Mitarbeiter!$D268="",DATE(2028,6,0),Mitarbeiter!$D268),TODAY()))-(MAX(DATE(2028,5,1),Mitarbeiter!$C268))+1),MAX(0,NETWORKDAYS(MAX(DATE(2028,5,1),Mitarbeiter!$C268),MIN(DATE(2028,6,0),IF(Mitarbeiter!$D268="",DATE(2028,6,0),Mitarbeiter!$D268),TODAY()),Einstellungen!$F$13:$F$67)))*N(Mitarbeiter!$E268)/IF(Einstellungen!$C$11="7 Tage",7,5),N('Ist-Stunden'!AH268)),MAX(IF(Einstellungen!$C$11="7 Tage",MAX(0,(MIN(DATE(2028,6,0),IF(Mitarbeiter!$D268="",DATE(2028,6,0),Mitarbeiter!$D268),TODAY()))-(MAX(DATE(2028,5,1),Mitarbeiter!$C268))+1),MAX(0,NETWORKDAYS(MAX(DATE(2028,5,1),Mitarbeiter!$C268),MIN(DATE(2028,6,0),IF(Mitarbeiter!$D268="",DATE(2028,6,0),Mitarbeiter!$D268),TODAY()),Einstellungen!$F$13:$F$67)))*N(Mitarbeiter!$E268)/IF(Einstellungen!$C$11="7 Tage",7,5),N('Ist-Stunden'!AH268)+(N(Krankheitstage!BG268)+N(Krankheitstage!BS268))*N($C268))))</f>
        <v/>
      </c>
      <c r="BM268" s="76">
        <f>IF($B268="",0,IF(Einstellungen!$C$10="Ja",MAX(IF(Einstellungen!$C$11="7 Tage",MAX(0,(MIN(DATE(2028,7,0),IF(Mitarbeiter!$D268="",DATE(2028,7,0),Mitarbeiter!$D268),TODAY()))-(MAX(DATE(2028,6,1),Mitarbeiter!$C268))+1),MAX(0,NETWORKDAYS(MAX(DATE(2028,6,1),Mitarbeiter!$C268),MIN(DATE(2028,7,0),IF(Mitarbeiter!$D268="",DATE(2028,7,0),Mitarbeiter!$D268),TODAY()),Einstellungen!$F$13:$F$67)))*N(Mitarbeiter!$E268)/IF(Einstellungen!$C$11="7 Tage",7,5),N('Ist-Stunden'!AI268)),MAX(IF(Einstellungen!$C$11="7 Tage",MAX(0,(MIN(DATE(2028,7,0),IF(Mitarbeiter!$D268="",DATE(2028,7,0),Mitarbeiter!$D268),TODAY()))-(MAX(DATE(2028,6,1),Mitarbeiter!$C268))+1),MAX(0,NETWORKDAYS(MAX(DATE(2028,6,1),Mitarbeiter!$C268),MIN(DATE(2028,7,0),IF(Mitarbeiter!$D268="",DATE(2028,7,0),Mitarbeiter!$D268),TODAY()),Einstellungen!$F$13:$F$67)))*N(Mitarbeiter!$E268)/IF(Einstellungen!$C$11="7 Tage",7,5),N('Ist-Stunden'!AI268)+(N(Krankheitstage!BH268)+N(Krankheitstage!BT268))*N($C268))))</f>
        <v/>
      </c>
      <c r="BN268" s="76">
        <f>IF($B268="",0,IF(Einstellungen!$C$10="Ja",MAX(IF(Einstellungen!$C$11="7 Tage",MAX(0,(MIN(DATE(2028,8,0),IF(Mitarbeiter!$D268="",DATE(2028,8,0),Mitarbeiter!$D268),TODAY()))-(MAX(DATE(2028,7,1),Mitarbeiter!$C268))+1),MAX(0,NETWORKDAYS(MAX(DATE(2028,7,1),Mitarbeiter!$C268),MIN(DATE(2028,8,0),IF(Mitarbeiter!$D268="",DATE(2028,8,0),Mitarbeiter!$D268),TODAY()),Einstellungen!$F$13:$F$67)))*N(Mitarbeiter!$E268)/IF(Einstellungen!$C$11="7 Tage",7,5),N('Ist-Stunden'!AJ268)),MAX(IF(Einstellungen!$C$11="7 Tage",MAX(0,(MIN(DATE(2028,8,0),IF(Mitarbeiter!$D268="",DATE(2028,8,0),Mitarbeiter!$D268),TODAY()))-(MAX(DATE(2028,7,1),Mitarbeiter!$C268))+1),MAX(0,NETWORKDAYS(MAX(DATE(2028,7,1),Mitarbeiter!$C268),MIN(DATE(2028,8,0),IF(Mitarbeiter!$D268="",DATE(2028,8,0),Mitarbeiter!$D268),TODAY()),Einstellungen!$F$13:$F$67)))*N(Mitarbeiter!$E268)/IF(Einstellungen!$C$11="7 Tage",7,5),N('Ist-Stunden'!AJ268)+(N(Krankheitstage!BI268)+N(Krankheitstage!BU268))*N($C268))))</f>
        <v/>
      </c>
      <c r="BO268" s="76">
        <f>IF($B268="",0,IF(Einstellungen!$C$10="Ja",MAX(IF(Einstellungen!$C$11="7 Tage",MAX(0,(MIN(DATE(2028,9,0),IF(Mitarbeiter!$D268="",DATE(2028,9,0),Mitarbeiter!$D268),TODAY()))-(MAX(DATE(2028,8,1),Mitarbeiter!$C268))+1),MAX(0,NETWORKDAYS(MAX(DATE(2028,8,1),Mitarbeiter!$C268),MIN(DATE(2028,9,0),IF(Mitarbeiter!$D268="",DATE(2028,9,0),Mitarbeiter!$D268),TODAY()),Einstellungen!$F$13:$F$67)))*N(Mitarbeiter!$E268)/IF(Einstellungen!$C$11="7 Tage",7,5),N('Ist-Stunden'!AK268)),MAX(IF(Einstellungen!$C$11="7 Tage",MAX(0,(MIN(DATE(2028,9,0),IF(Mitarbeiter!$D268="",DATE(2028,9,0),Mitarbeiter!$D268),TODAY()))-(MAX(DATE(2028,8,1),Mitarbeiter!$C268))+1),MAX(0,NETWORKDAYS(MAX(DATE(2028,8,1),Mitarbeiter!$C268),MIN(DATE(2028,9,0),IF(Mitarbeiter!$D268="",DATE(2028,9,0),Mitarbeiter!$D268),TODAY()),Einstellungen!$F$13:$F$67)))*N(Mitarbeiter!$E268)/IF(Einstellungen!$C$11="7 Tage",7,5),N('Ist-Stunden'!AK268)+(N(Krankheitstage!BJ268)+N(Krankheitstage!BV268))*N($C268))))</f>
        <v/>
      </c>
      <c r="BP268" s="76">
        <f>IF($B268="",0,IF(Einstellungen!$C$10="Ja",MAX(IF(Einstellungen!$C$11="7 Tage",MAX(0,(MIN(DATE(2028,10,0),IF(Mitarbeiter!$D268="",DATE(2028,10,0),Mitarbeiter!$D268),TODAY()))-(MAX(DATE(2028,9,1),Mitarbeiter!$C268))+1),MAX(0,NETWORKDAYS(MAX(DATE(2028,9,1),Mitarbeiter!$C268),MIN(DATE(2028,10,0),IF(Mitarbeiter!$D268="",DATE(2028,10,0),Mitarbeiter!$D268),TODAY()),Einstellungen!$F$13:$F$67)))*N(Mitarbeiter!$E268)/IF(Einstellungen!$C$11="7 Tage",7,5),N('Ist-Stunden'!AL268)),MAX(IF(Einstellungen!$C$11="7 Tage",MAX(0,(MIN(DATE(2028,10,0),IF(Mitarbeiter!$D268="",DATE(2028,10,0),Mitarbeiter!$D268),TODAY()))-(MAX(DATE(2028,9,1),Mitarbeiter!$C268))+1),MAX(0,NETWORKDAYS(MAX(DATE(2028,9,1),Mitarbeiter!$C268),MIN(DATE(2028,10,0),IF(Mitarbeiter!$D268="",DATE(2028,10,0),Mitarbeiter!$D268),TODAY()),Einstellungen!$F$13:$F$67)))*N(Mitarbeiter!$E268)/IF(Einstellungen!$C$11="7 Tage",7,5),N('Ist-Stunden'!AL268)+(N(Krankheitstage!BK268)+N(Krankheitstage!BW268))*N($C268))))</f>
        <v/>
      </c>
      <c r="BQ268" s="76">
        <f>IF($B268="",0,IF(Einstellungen!$C$10="Ja",MAX(IF(Einstellungen!$C$11="7 Tage",MAX(0,(MIN(DATE(2028,11,0),IF(Mitarbeiter!$D268="",DATE(2028,11,0),Mitarbeiter!$D268),TODAY()))-(MAX(DATE(2028,10,1),Mitarbeiter!$C268))+1),MAX(0,NETWORKDAYS(MAX(DATE(2028,10,1),Mitarbeiter!$C268),MIN(DATE(2028,11,0),IF(Mitarbeiter!$D268="",DATE(2028,11,0),Mitarbeiter!$D268),TODAY()),Einstellungen!$F$13:$F$67)))*N(Mitarbeiter!$E268)/IF(Einstellungen!$C$11="7 Tage",7,5),N('Ist-Stunden'!AM268)),MAX(IF(Einstellungen!$C$11="7 Tage",MAX(0,(MIN(DATE(2028,11,0),IF(Mitarbeiter!$D268="",DATE(2028,11,0),Mitarbeiter!$D268),TODAY()))-(MAX(DATE(2028,10,1),Mitarbeiter!$C268))+1),MAX(0,NETWORKDAYS(MAX(DATE(2028,10,1),Mitarbeiter!$C268),MIN(DATE(2028,11,0),IF(Mitarbeiter!$D268="",DATE(2028,11,0),Mitarbeiter!$D268),TODAY()),Einstellungen!$F$13:$F$67)))*N(Mitarbeiter!$E268)/IF(Einstellungen!$C$11="7 Tage",7,5),N('Ist-Stunden'!AM268)+(N(Krankheitstage!BL268)+N(Krankheitstage!BX268))*N($C268))))</f>
        <v/>
      </c>
      <c r="BR268" s="76">
        <f>IF($B268="",0,IF(Einstellungen!$C$10="Ja",MAX(IF(Einstellungen!$C$11="7 Tage",MAX(0,(MIN(DATE(2028,12,0),IF(Mitarbeiter!$D268="",DATE(2028,12,0),Mitarbeiter!$D268),TODAY()))-(MAX(DATE(2028,11,1),Mitarbeiter!$C268))+1),MAX(0,NETWORKDAYS(MAX(DATE(2028,11,1),Mitarbeiter!$C268),MIN(DATE(2028,12,0),IF(Mitarbeiter!$D268="",DATE(2028,12,0),Mitarbeiter!$D268),TODAY()),Einstellungen!$F$13:$F$67)))*N(Mitarbeiter!$E268)/IF(Einstellungen!$C$11="7 Tage",7,5),N('Ist-Stunden'!AN268)),MAX(IF(Einstellungen!$C$11="7 Tage",MAX(0,(MIN(DATE(2028,12,0),IF(Mitarbeiter!$D268="",DATE(2028,12,0),Mitarbeiter!$D268),TODAY()))-(MAX(DATE(2028,11,1),Mitarbeiter!$C268))+1),MAX(0,NETWORKDAYS(MAX(DATE(2028,11,1),Mitarbeiter!$C268),MIN(DATE(2028,12,0),IF(Mitarbeiter!$D268="",DATE(2028,12,0),Mitarbeiter!$D268),TODAY()),Einstellungen!$F$13:$F$67)))*N(Mitarbeiter!$E268)/IF(Einstellungen!$C$11="7 Tage",7,5),N('Ist-Stunden'!AN268)+(N(Krankheitstage!BM268)+N(Krankheitstage!BY268))*N($C268))))</f>
        <v/>
      </c>
      <c r="BS268" s="76">
        <f>IF($B268="",0,IF(Einstellungen!$C$10="Ja",MAX(IF(Einstellungen!$C$11="7 Tage",MAX(0,(MIN(DATE(2028,13,0),IF(Mitarbeiter!$D268="",DATE(2028,13,0),Mitarbeiter!$D268),TODAY()))-(MAX(DATE(2028,12,1),Mitarbeiter!$C268))+1),MAX(0,NETWORKDAYS(MAX(DATE(2028,12,1),Mitarbeiter!$C268),MIN(DATE(2028,13,0),IF(Mitarbeiter!$D268="",DATE(2028,13,0),Mitarbeiter!$D268),TODAY()),Einstellungen!$F$13:$F$67)))*N(Mitarbeiter!$E268)/IF(Einstellungen!$C$11="7 Tage",7,5),N('Ist-Stunden'!AO268)),MAX(IF(Einstellungen!$C$11="7 Tage",MAX(0,(MIN(DATE(2028,13,0),IF(Mitarbeiter!$D268="",DATE(2028,13,0),Mitarbeiter!$D268),TODAY()))-(MAX(DATE(2028,12,1),Mitarbeiter!$C268))+1),MAX(0,NETWORKDAYS(MAX(DATE(2028,12,1),Mitarbeiter!$C268),MIN(DATE(2028,13,0),IF(Mitarbeiter!$D268="",DATE(2028,13,0),Mitarbeiter!$D268),TODAY()),Einstellungen!$F$13:$F$67)))*N(Mitarbeiter!$E268)/IF(Einstellungen!$C$11="7 Tage",7,5),N('Ist-Stunden'!AO268)+(N(Krankheitstage!BN268)+N(Krankheitstage!BZ268))*N($C268))))</f>
        <v/>
      </c>
      <c r="BT268" s="76">
        <f>IF($B268="",0,IF(Einstellungen!$C$10="Ja",MAX(IF(Einstellungen!$C$11="7 Tage",MAX(0,(MIN(DATE(2029,2,0),IF(Mitarbeiter!$D268="",DATE(2029,2,0),Mitarbeiter!$D268),TODAY()))-(MAX(DATE(2029,1,1),Mitarbeiter!$C268))+1),MAX(0,NETWORKDAYS(MAX(DATE(2029,1,1),Mitarbeiter!$C268),MIN(DATE(2029,2,0),IF(Mitarbeiter!$D268="",DATE(2029,2,0),Mitarbeiter!$D268),TODAY()),Einstellungen!$F$13:$F$67)))*N(Mitarbeiter!$E268)/IF(Einstellungen!$C$11="7 Tage",7,5),N('Ist-Stunden'!AP268)),MAX(IF(Einstellungen!$C$11="7 Tage",MAX(0,(MIN(DATE(2029,2,0),IF(Mitarbeiter!$D268="",DATE(2029,2,0),Mitarbeiter!$D268),TODAY()))-(MAX(DATE(2029,1,1),Mitarbeiter!$C268))+1),MAX(0,NETWORKDAYS(MAX(DATE(2029,1,1),Mitarbeiter!$C268),MIN(DATE(2029,2,0),IF(Mitarbeiter!$D268="",DATE(2029,2,0),Mitarbeiter!$D268),TODAY()),Einstellungen!$F$13:$F$67)))*N(Mitarbeiter!$E268)/IF(Einstellungen!$C$11="7 Tage",7,5),N('Ist-Stunden'!AP268)+(N(Krankheitstage!CA268)+N(Krankheitstage!CM268))*N($C268))))</f>
        <v/>
      </c>
      <c r="BU268" s="76">
        <f>IF($B268="",0,IF(Einstellungen!$C$10="Ja",MAX(IF(Einstellungen!$C$11="7 Tage",MAX(0,(MIN(DATE(2029,3,0),IF(Mitarbeiter!$D268="",DATE(2029,3,0),Mitarbeiter!$D268),TODAY()))-(MAX(DATE(2029,2,1),Mitarbeiter!$C268))+1),MAX(0,NETWORKDAYS(MAX(DATE(2029,2,1),Mitarbeiter!$C268),MIN(DATE(2029,3,0),IF(Mitarbeiter!$D268="",DATE(2029,3,0),Mitarbeiter!$D268),TODAY()),Einstellungen!$F$13:$F$67)))*N(Mitarbeiter!$E268)/IF(Einstellungen!$C$11="7 Tage",7,5),N('Ist-Stunden'!AQ268)),MAX(IF(Einstellungen!$C$11="7 Tage",MAX(0,(MIN(DATE(2029,3,0),IF(Mitarbeiter!$D268="",DATE(2029,3,0),Mitarbeiter!$D268),TODAY()))-(MAX(DATE(2029,2,1),Mitarbeiter!$C268))+1),MAX(0,NETWORKDAYS(MAX(DATE(2029,2,1),Mitarbeiter!$C268),MIN(DATE(2029,3,0),IF(Mitarbeiter!$D268="",DATE(2029,3,0),Mitarbeiter!$D268),TODAY()),Einstellungen!$F$13:$F$67)))*N(Mitarbeiter!$E268)/IF(Einstellungen!$C$11="7 Tage",7,5),N('Ist-Stunden'!AQ268)+(N(Krankheitstage!CB268)+N(Krankheitstage!CN268))*N($C268))))</f>
        <v/>
      </c>
      <c r="BV268" s="76">
        <f>IF($B268="",0,IF(Einstellungen!$C$10="Ja",MAX(IF(Einstellungen!$C$11="7 Tage",MAX(0,(MIN(DATE(2029,4,0),IF(Mitarbeiter!$D268="",DATE(2029,4,0),Mitarbeiter!$D268),TODAY()))-(MAX(DATE(2029,3,1),Mitarbeiter!$C268))+1),MAX(0,NETWORKDAYS(MAX(DATE(2029,3,1),Mitarbeiter!$C268),MIN(DATE(2029,4,0),IF(Mitarbeiter!$D268="",DATE(2029,4,0),Mitarbeiter!$D268),TODAY()),Einstellungen!$F$13:$F$67)))*N(Mitarbeiter!$E268)/IF(Einstellungen!$C$11="7 Tage",7,5),N('Ist-Stunden'!AR268)),MAX(IF(Einstellungen!$C$11="7 Tage",MAX(0,(MIN(DATE(2029,4,0),IF(Mitarbeiter!$D268="",DATE(2029,4,0),Mitarbeiter!$D268),TODAY()))-(MAX(DATE(2029,3,1),Mitarbeiter!$C268))+1),MAX(0,NETWORKDAYS(MAX(DATE(2029,3,1),Mitarbeiter!$C268),MIN(DATE(2029,4,0),IF(Mitarbeiter!$D268="",DATE(2029,4,0),Mitarbeiter!$D268),TODAY()),Einstellungen!$F$13:$F$67)))*N(Mitarbeiter!$E268)/IF(Einstellungen!$C$11="7 Tage",7,5),N('Ist-Stunden'!AR268)+(N(Krankheitstage!CC268)+N(Krankheitstage!CO268))*N($C268))))</f>
        <v/>
      </c>
      <c r="BW268" s="76">
        <f>IF($B268="",0,IF(Einstellungen!$C$10="Ja",MAX(IF(Einstellungen!$C$11="7 Tage",MAX(0,(MIN(DATE(2029,5,0),IF(Mitarbeiter!$D268="",DATE(2029,5,0),Mitarbeiter!$D268),TODAY()))-(MAX(DATE(2029,4,1),Mitarbeiter!$C268))+1),MAX(0,NETWORKDAYS(MAX(DATE(2029,4,1),Mitarbeiter!$C268),MIN(DATE(2029,5,0),IF(Mitarbeiter!$D268="",DATE(2029,5,0),Mitarbeiter!$D268),TODAY()),Einstellungen!$F$13:$F$67)))*N(Mitarbeiter!$E268)/IF(Einstellungen!$C$11="7 Tage",7,5),N('Ist-Stunden'!AS268)),MAX(IF(Einstellungen!$C$11="7 Tage",MAX(0,(MIN(DATE(2029,5,0),IF(Mitarbeiter!$D268="",DATE(2029,5,0),Mitarbeiter!$D268),TODAY()))-(MAX(DATE(2029,4,1),Mitarbeiter!$C268))+1),MAX(0,NETWORKDAYS(MAX(DATE(2029,4,1),Mitarbeiter!$C268),MIN(DATE(2029,5,0),IF(Mitarbeiter!$D268="",DATE(2029,5,0),Mitarbeiter!$D268),TODAY()),Einstellungen!$F$13:$F$67)))*N(Mitarbeiter!$E268)/IF(Einstellungen!$C$11="7 Tage",7,5),N('Ist-Stunden'!AS268)+(N(Krankheitstage!CD268)+N(Krankheitstage!CP268))*N($C268))))</f>
        <v/>
      </c>
      <c r="BX268" s="76">
        <f>IF($B268="",0,IF(Einstellungen!$C$10="Ja",MAX(IF(Einstellungen!$C$11="7 Tage",MAX(0,(MIN(DATE(2029,6,0),IF(Mitarbeiter!$D268="",DATE(2029,6,0),Mitarbeiter!$D268),TODAY()))-(MAX(DATE(2029,5,1),Mitarbeiter!$C268))+1),MAX(0,NETWORKDAYS(MAX(DATE(2029,5,1),Mitarbeiter!$C268),MIN(DATE(2029,6,0),IF(Mitarbeiter!$D268="",DATE(2029,6,0),Mitarbeiter!$D268),TODAY()),Einstellungen!$F$13:$F$67)))*N(Mitarbeiter!$E268)/IF(Einstellungen!$C$11="7 Tage",7,5),N('Ist-Stunden'!AT268)),MAX(IF(Einstellungen!$C$11="7 Tage",MAX(0,(MIN(DATE(2029,6,0),IF(Mitarbeiter!$D268="",DATE(2029,6,0),Mitarbeiter!$D268),TODAY()))-(MAX(DATE(2029,5,1),Mitarbeiter!$C268))+1),MAX(0,NETWORKDAYS(MAX(DATE(2029,5,1),Mitarbeiter!$C268),MIN(DATE(2029,6,0),IF(Mitarbeiter!$D268="",DATE(2029,6,0),Mitarbeiter!$D268),TODAY()),Einstellungen!$F$13:$F$67)))*N(Mitarbeiter!$E268)/IF(Einstellungen!$C$11="7 Tage",7,5),N('Ist-Stunden'!AT268)+(N(Krankheitstage!CE268)+N(Krankheitstage!CQ268))*N($C268))))</f>
        <v/>
      </c>
      <c r="BY268" s="76">
        <f>IF($B268="",0,IF(Einstellungen!$C$10="Ja",MAX(IF(Einstellungen!$C$11="7 Tage",MAX(0,(MIN(DATE(2029,7,0),IF(Mitarbeiter!$D268="",DATE(2029,7,0),Mitarbeiter!$D268),TODAY()))-(MAX(DATE(2029,6,1),Mitarbeiter!$C268))+1),MAX(0,NETWORKDAYS(MAX(DATE(2029,6,1),Mitarbeiter!$C268),MIN(DATE(2029,7,0),IF(Mitarbeiter!$D268="",DATE(2029,7,0),Mitarbeiter!$D268),TODAY()),Einstellungen!$F$13:$F$67)))*N(Mitarbeiter!$E268)/IF(Einstellungen!$C$11="7 Tage",7,5),N('Ist-Stunden'!AU268)),MAX(IF(Einstellungen!$C$11="7 Tage",MAX(0,(MIN(DATE(2029,7,0),IF(Mitarbeiter!$D268="",DATE(2029,7,0),Mitarbeiter!$D268),TODAY()))-(MAX(DATE(2029,6,1),Mitarbeiter!$C268))+1),MAX(0,NETWORKDAYS(MAX(DATE(2029,6,1),Mitarbeiter!$C268),MIN(DATE(2029,7,0),IF(Mitarbeiter!$D268="",DATE(2029,7,0),Mitarbeiter!$D268),TODAY()),Einstellungen!$F$13:$F$67)))*N(Mitarbeiter!$E268)/IF(Einstellungen!$C$11="7 Tage",7,5),N('Ist-Stunden'!AU268)+(N(Krankheitstage!CF268)+N(Krankheitstage!CR268))*N($C268))))</f>
        <v/>
      </c>
      <c r="BZ268" s="76">
        <f>IF($B268="",0,IF(Einstellungen!$C$10="Ja",MAX(IF(Einstellungen!$C$11="7 Tage",MAX(0,(MIN(DATE(2029,8,0),IF(Mitarbeiter!$D268="",DATE(2029,8,0),Mitarbeiter!$D268),TODAY()))-(MAX(DATE(2029,7,1),Mitarbeiter!$C268))+1),MAX(0,NETWORKDAYS(MAX(DATE(2029,7,1),Mitarbeiter!$C268),MIN(DATE(2029,8,0),IF(Mitarbeiter!$D268="",DATE(2029,8,0),Mitarbeiter!$D268),TODAY()),Einstellungen!$F$13:$F$67)))*N(Mitarbeiter!$E268)/IF(Einstellungen!$C$11="7 Tage",7,5),N('Ist-Stunden'!AV268)),MAX(IF(Einstellungen!$C$11="7 Tage",MAX(0,(MIN(DATE(2029,8,0),IF(Mitarbeiter!$D268="",DATE(2029,8,0),Mitarbeiter!$D268),TODAY()))-(MAX(DATE(2029,7,1),Mitarbeiter!$C268))+1),MAX(0,NETWORKDAYS(MAX(DATE(2029,7,1),Mitarbeiter!$C268),MIN(DATE(2029,8,0),IF(Mitarbeiter!$D268="",DATE(2029,8,0),Mitarbeiter!$D268),TODAY()),Einstellungen!$F$13:$F$67)))*N(Mitarbeiter!$E268)/IF(Einstellungen!$C$11="7 Tage",7,5),N('Ist-Stunden'!AV268)+(N(Krankheitstage!CG268)+N(Krankheitstage!CS268))*N($C268))))</f>
        <v/>
      </c>
      <c r="CA268" s="76">
        <f>IF($B268="",0,IF(Einstellungen!$C$10="Ja",MAX(IF(Einstellungen!$C$11="7 Tage",MAX(0,(MIN(DATE(2029,9,0),IF(Mitarbeiter!$D268="",DATE(2029,9,0),Mitarbeiter!$D268),TODAY()))-(MAX(DATE(2029,8,1),Mitarbeiter!$C268))+1),MAX(0,NETWORKDAYS(MAX(DATE(2029,8,1),Mitarbeiter!$C268),MIN(DATE(2029,9,0),IF(Mitarbeiter!$D268="",DATE(2029,9,0),Mitarbeiter!$D268),TODAY()),Einstellungen!$F$13:$F$67)))*N(Mitarbeiter!$E268)/IF(Einstellungen!$C$11="7 Tage",7,5),N('Ist-Stunden'!AW268)),MAX(IF(Einstellungen!$C$11="7 Tage",MAX(0,(MIN(DATE(2029,9,0),IF(Mitarbeiter!$D268="",DATE(2029,9,0),Mitarbeiter!$D268),TODAY()))-(MAX(DATE(2029,8,1),Mitarbeiter!$C268))+1),MAX(0,NETWORKDAYS(MAX(DATE(2029,8,1),Mitarbeiter!$C268),MIN(DATE(2029,9,0),IF(Mitarbeiter!$D268="",DATE(2029,9,0),Mitarbeiter!$D268),TODAY()),Einstellungen!$F$13:$F$67)))*N(Mitarbeiter!$E268)/IF(Einstellungen!$C$11="7 Tage",7,5),N('Ist-Stunden'!AW268)+(N(Krankheitstage!CH268)+N(Krankheitstage!CT268))*N($C268))))</f>
        <v/>
      </c>
      <c r="CB268" s="76">
        <f>IF($B268="",0,IF(Einstellungen!$C$10="Ja",MAX(IF(Einstellungen!$C$11="7 Tage",MAX(0,(MIN(DATE(2029,10,0),IF(Mitarbeiter!$D268="",DATE(2029,10,0),Mitarbeiter!$D268),TODAY()))-(MAX(DATE(2029,9,1),Mitarbeiter!$C268))+1),MAX(0,NETWORKDAYS(MAX(DATE(2029,9,1),Mitarbeiter!$C268),MIN(DATE(2029,10,0),IF(Mitarbeiter!$D268="",DATE(2029,10,0),Mitarbeiter!$D268),TODAY()),Einstellungen!$F$13:$F$67)))*N(Mitarbeiter!$E268)/IF(Einstellungen!$C$11="7 Tage",7,5),N('Ist-Stunden'!AX268)),MAX(IF(Einstellungen!$C$11="7 Tage",MAX(0,(MIN(DATE(2029,10,0),IF(Mitarbeiter!$D268="",DATE(2029,10,0),Mitarbeiter!$D268),TODAY()))-(MAX(DATE(2029,9,1),Mitarbeiter!$C268))+1),MAX(0,NETWORKDAYS(MAX(DATE(2029,9,1),Mitarbeiter!$C268),MIN(DATE(2029,10,0),IF(Mitarbeiter!$D268="",DATE(2029,10,0),Mitarbeiter!$D268),TODAY()),Einstellungen!$F$13:$F$67)))*N(Mitarbeiter!$E268)/IF(Einstellungen!$C$11="7 Tage",7,5),N('Ist-Stunden'!AX268)+(N(Krankheitstage!CI268)+N(Krankheitstage!CU268))*N($C268))))</f>
        <v/>
      </c>
      <c r="CC268" s="76">
        <f>IF($B268="",0,IF(Einstellungen!$C$10="Ja",MAX(IF(Einstellungen!$C$11="7 Tage",MAX(0,(MIN(DATE(2029,11,0),IF(Mitarbeiter!$D268="",DATE(2029,11,0),Mitarbeiter!$D268),TODAY()))-(MAX(DATE(2029,10,1),Mitarbeiter!$C268))+1),MAX(0,NETWORKDAYS(MAX(DATE(2029,10,1),Mitarbeiter!$C268),MIN(DATE(2029,11,0),IF(Mitarbeiter!$D268="",DATE(2029,11,0),Mitarbeiter!$D268),TODAY()),Einstellungen!$F$13:$F$67)))*N(Mitarbeiter!$E268)/IF(Einstellungen!$C$11="7 Tage",7,5),N('Ist-Stunden'!AY268)),MAX(IF(Einstellungen!$C$11="7 Tage",MAX(0,(MIN(DATE(2029,11,0),IF(Mitarbeiter!$D268="",DATE(2029,11,0),Mitarbeiter!$D268),TODAY()))-(MAX(DATE(2029,10,1),Mitarbeiter!$C268))+1),MAX(0,NETWORKDAYS(MAX(DATE(2029,10,1),Mitarbeiter!$C268),MIN(DATE(2029,11,0),IF(Mitarbeiter!$D268="",DATE(2029,11,0),Mitarbeiter!$D268),TODAY()),Einstellungen!$F$13:$F$67)))*N(Mitarbeiter!$E268)/IF(Einstellungen!$C$11="7 Tage",7,5),N('Ist-Stunden'!AY268)+(N(Krankheitstage!CJ268)+N(Krankheitstage!CV268))*N($C268))))</f>
        <v/>
      </c>
      <c r="CD268" s="76">
        <f>IF($B268="",0,IF(Einstellungen!$C$10="Ja",MAX(IF(Einstellungen!$C$11="7 Tage",MAX(0,(MIN(DATE(2029,12,0),IF(Mitarbeiter!$D268="",DATE(2029,12,0),Mitarbeiter!$D268),TODAY()))-(MAX(DATE(2029,11,1),Mitarbeiter!$C268))+1),MAX(0,NETWORKDAYS(MAX(DATE(2029,11,1),Mitarbeiter!$C268),MIN(DATE(2029,12,0),IF(Mitarbeiter!$D268="",DATE(2029,12,0),Mitarbeiter!$D268),TODAY()),Einstellungen!$F$13:$F$67)))*N(Mitarbeiter!$E268)/IF(Einstellungen!$C$11="7 Tage",7,5),N('Ist-Stunden'!AZ268)),MAX(IF(Einstellungen!$C$11="7 Tage",MAX(0,(MIN(DATE(2029,12,0),IF(Mitarbeiter!$D268="",DATE(2029,12,0),Mitarbeiter!$D268),TODAY()))-(MAX(DATE(2029,11,1),Mitarbeiter!$C268))+1),MAX(0,NETWORKDAYS(MAX(DATE(2029,11,1),Mitarbeiter!$C268),MIN(DATE(2029,12,0),IF(Mitarbeiter!$D268="",DATE(2029,12,0),Mitarbeiter!$D268),TODAY()),Einstellungen!$F$13:$F$67)))*N(Mitarbeiter!$E268)/IF(Einstellungen!$C$11="7 Tage",7,5),N('Ist-Stunden'!AZ268)+(N(Krankheitstage!CK268)+N(Krankheitstage!CW268))*N($C268))))</f>
        <v/>
      </c>
      <c r="CE268" s="76">
        <f>IF($B268="",0,IF(Einstellungen!$C$10="Ja",MAX(IF(Einstellungen!$C$11="7 Tage",MAX(0,(MIN(DATE(2029,13,0),IF(Mitarbeiter!$D268="",DATE(2029,13,0),Mitarbeiter!$D268),TODAY()))-(MAX(DATE(2029,12,1),Mitarbeiter!$C268))+1),MAX(0,NETWORKDAYS(MAX(DATE(2029,12,1),Mitarbeiter!$C268),MIN(DATE(2029,13,0),IF(Mitarbeiter!$D268="",DATE(2029,13,0),Mitarbeiter!$D268),TODAY()),Einstellungen!$F$13:$F$67)))*N(Mitarbeiter!$E268)/IF(Einstellungen!$C$11="7 Tage",7,5),N('Ist-Stunden'!BA268)),MAX(IF(Einstellungen!$C$11="7 Tage",MAX(0,(MIN(DATE(2029,13,0),IF(Mitarbeiter!$D268="",DATE(2029,13,0),Mitarbeiter!$D268),TODAY()))-(MAX(DATE(2029,12,1),Mitarbeiter!$C268))+1),MAX(0,NETWORKDAYS(MAX(DATE(2029,12,1),Mitarbeiter!$C268),MIN(DATE(2029,13,0),IF(Mitarbeiter!$D268="",DATE(2029,13,0),Mitarbeiter!$D268),TODAY()),Einstellungen!$F$13:$F$67)))*N(Mitarbeiter!$E268)/IF(Einstellungen!$C$11="7 Tage",7,5),N('Ist-Stunden'!BA268)+(N(Krankheitstage!CL268)+N(Krankheitstage!CX268))*N($C268))))</f>
        <v/>
      </c>
      <c r="CF268" s="76">
        <f>IF($B268="",0,IF(Einstellungen!$C$10="Ja",MAX(IF(Einstellungen!$C$11="7 Tage",MAX(0,(MIN(DATE(2030,2,0),IF(Mitarbeiter!$D268="",DATE(2030,2,0),Mitarbeiter!$D268),TODAY()))-(MAX(DATE(2030,1,1),Mitarbeiter!$C268))+1),MAX(0,NETWORKDAYS(MAX(DATE(2030,1,1),Mitarbeiter!$C268),MIN(DATE(2030,2,0),IF(Mitarbeiter!$D268="",DATE(2030,2,0),Mitarbeiter!$D268),TODAY()),Einstellungen!$F$13:$F$67)))*N(Mitarbeiter!$E268)/IF(Einstellungen!$C$11="7 Tage",7,5),N('Ist-Stunden'!BB268)),MAX(IF(Einstellungen!$C$11="7 Tage",MAX(0,(MIN(DATE(2030,2,0),IF(Mitarbeiter!$D268="",DATE(2030,2,0),Mitarbeiter!$D268),TODAY()))-(MAX(DATE(2030,1,1),Mitarbeiter!$C268))+1),MAX(0,NETWORKDAYS(MAX(DATE(2030,1,1),Mitarbeiter!$C268),MIN(DATE(2030,2,0),IF(Mitarbeiter!$D268="",DATE(2030,2,0),Mitarbeiter!$D268),TODAY()),Einstellungen!$F$13:$F$67)))*N(Mitarbeiter!$E268)/IF(Einstellungen!$C$11="7 Tage",7,5),N('Ist-Stunden'!BB268)+(N(Krankheitstage!CY268)+N(Krankheitstage!DK268))*N($C268))))</f>
        <v/>
      </c>
      <c r="CG268" s="76">
        <f>IF($B268="",0,IF(Einstellungen!$C$10="Ja",MAX(IF(Einstellungen!$C$11="7 Tage",MAX(0,(MIN(DATE(2030,3,0),IF(Mitarbeiter!$D268="",DATE(2030,3,0),Mitarbeiter!$D268),TODAY()))-(MAX(DATE(2030,2,1),Mitarbeiter!$C268))+1),MAX(0,NETWORKDAYS(MAX(DATE(2030,2,1),Mitarbeiter!$C268),MIN(DATE(2030,3,0),IF(Mitarbeiter!$D268="",DATE(2030,3,0),Mitarbeiter!$D268),TODAY()),Einstellungen!$F$13:$F$67)))*N(Mitarbeiter!$E268)/IF(Einstellungen!$C$11="7 Tage",7,5),N('Ist-Stunden'!BC268)),MAX(IF(Einstellungen!$C$11="7 Tage",MAX(0,(MIN(DATE(2030,3,0),IF(Mitarbeiter!$D268="",DATE(2030,3,0),Mitarbeiter!$D268),TODAY()))-(MAX(DATE(2030,2,1),Mitarbeiter!$C268))+1),MAX(0,NETWORKDAYS(MAX(DATE(2030,2,1),Mitarbeiter!$C268),MIN(DATE(2030,3,0),IF(Mitarbeiter!$D268="",DATE(2030,3,0),Mitarbeiter!$D268),TODAY()),Einstellungen!$F$13:$F$67)))*N(Mitarbeiter!$E268)/IF(Einstellungen!$C$11="7 Tage",7,5),N('Ist-Stunden'!BC268)+(N(Krankheitstage!CZ268)+N(Krankheitstage!DL268))*N($C268))))</f>
        <v/>
      </c>
      <c r="CH268" s="76">
        <f>IF($B268="",0,IF(Einstellungen!$C$10="Ja",MAX(IF(Einstellungen!$C$11="7 Tage",MAX(0,(MIN(DATE(2030,4,0),IF(Mitarbeiter!$D268="",DATE(2030,4,0),Mitarbeiter!$D268),TODAY()))-(MAX(DATE(2030,3,1),Mitarbeiter!$C268))+1),MAX(0,NETWORKDAYS(MAX(DATE(2030,3,1),Mitarbeiter!$C268),MIN(DATE(2030,4,0),IF(Mitarbeiter!$D268="",DATE(2030,4,0),Mitarbeiter!$D268),TODAY()),Einstellungen!$F$13:$F$67)))*N(Mitarbeiter!$E268)/IF(Einstellungen!$C$11="7 Tage",7,5),N('Ist-Stunden'!BD268)),MAX(IF(Einstellungen!$C$11="7 Tage",MAX(0,(MIN(DATE(2030,4,0),IF(Mitarbeiter!$D268="",DATE(2030,4,0),Mitarbeiter!$D268),TODAY()))-(MAX(DATE(2030,3,1),Mitarbeiter!$C268))+1),MAX(0,NETWORKDAYS(MAX(DATE(2030,3,1),Mitarbeiter!$C268),MIN(DATE(2030,4,0),IF(Mitarbeiter!$D268="",DATE(2030,4,0),Mitarbeiter!$D268),TODAY()),Einstellungen!$F$13:$F$67)))*N(Mitarbeiter!$E268)/IF(Einstellungen!$C$11="7 Tage",7,5),N('Ist-Stunden'!BD268)+(N(Krankheitstage!DA268)+N(Krankheitstage!DM268))*N($C268))))</f>
        <v/>
      </c>
      <c r="CI268" s="76">
        <f>IF($B268="",0,IF(Einstellungen!$C$10="Ja",MAX(IF(Einstellungen!$C$11="7 Tage",MAX(0,(MIN(DATE(2030,5,0),IF(Mitarbeiter!$D268="",DATE(2030,5,0),Mitarbeiter!$D268),TODAY()))-(MAX(DATE(2030,4,1),Mitarbeiter!$C268))+1),MAX(0,NETWORKDAYS(MAX(DATE(2030,4,1),Mitarbeiter!$C268),MIN(DATE(2030,5,0),IF(Mitarbeiter!$D268="",DATE(2030,5,0),Mitarbeiter!$D268),TODAY()),Einstellungen!$F$13:$F$67)))*N(Mitarbeiter!$E268)/IF(Einstellungen!$C$11="7 Tage",7,5),N('Ist-Stunden'!BE268)),MAX(IF(Einstellungen!$C$11="7 Tage",MAX(0,(MIN(DATE(2030,5,0),IF(Mitarbeiter!$D268="",DATE(2030,5,0),Mitarbeiter!$D268),TODAY()))-(MAX(DATE(2030,4,1),Mitarbeiter!$C268))+1),MAX(0,NETWORKDAYS(MAX(DATE(2030,4,1),Mitarbeiter!$C268),MIN(DATE(2030,5,0),IF(Mitarbeiter!$D268="",DATE(2030,5,0),Mitarbeiter!$D268),TODAY()),Einstellungen!$F$13:$F$67)))*N(Mitarbeiter!$E268)/IF(Einstellungen!$C$11="7 Tage",7,5),N('Ist-Stunden'!BE268)+(N(Krankheitstage!DB268)+N(Krankheitstage!DN268))*N($C268))))</f>
        <v/>
      </c>
      <c r="CJ268" s="76">
        <f>IF($B268="",0,IF(Einstellungen!$C$10="Ja",MAX(IF(Einstellungen!$C$11="7 Tage",MAX(0,(MIN(DATE(2030,6,0),IF(Mitarbeiter!$D268="",DATE(2030,6,0),Mitarbeiter!$D268),TODAY()))-(MAX(DATE(2030,5,1),Mitarbeiter!$C268))+1),MAX(0,NETWORKDAYS(MAX(DATE(2030,5,1),Mitarbeiter!$C268),MIN(DATE(2030,6,0),IF(Mitarbeiter!$D268="",DATE(2030,6,0),Mitarbeiter!$D268),TODAY()),Einstellungen!$F$13:$F$67)))*N(Mitarbeiter!$E268)/IF(Einstellungen!$C$11="7 Tage",7,5),N('Ist-Stunden'!BF268)),MAX(IF(Einstellungen!$C$11="7 Tage",MAX(0,(MIN(DATE(2030,6,0),IF(Mitarbeiter!$D268="",DATE(2030,6,0),Mitarbeiter!$D268),TODAY()))-(MAX(DATE(2030,5,1),Mitarbeiter!$C268))+1),MAX(0,NETWORKDAYS(MAX(DATE(2030,5,1),Mitarbeiter!$C268),MIN(DATE(2030,6,0),IF(Mitarbeiter!$D268="",DATE(2030,6,0),Mitarbeiter!$D268),TODAY()),Einstellungen!$F$13:$F$67)))*N(Mitarbeiter!$E268)/IF(Einstellungen!$C$11="7 Tage",7,5),N('Ist-Stunden'!BF268)+(N(Krankheitstage!DC268)+N(Krankheitstage!DO268))*N($C268))))</f>
        <v/>
      </c>
      <c r="CK268" s="76">
        <f>IF($B268="",0,IF(Einstellungen!$C$10="Ja",MAX(IF(Einstellungen!$C$11="7 Tage",MAX(0,(MIN(DATE(2030,7,0),IF(Mitarbeiter!$D268="",DATE(2030,7,0),Mitarbeiter!$D268),TODAY()))-(MAX(DATE(2030,6,1),Mitarbeiter!$C268))+1),MAX(0,NETWORKDAYS(MAX(DATE(2030,6,1),Mitarbeiter!$C268),MIN(DATE(2030,7,0),IF(Mitarbeiter!$D268="",DATE(2030,7,0),Mitarbeiter!$D268),TODAY()),Einstellungen!$F$13:$F$67)))*N(Mitarbeiter!$E268)/IF(Einstellungen!$C$11="7 Tage",7,5),N('Ist-Stunden'!BG268)),MAX(IF(Einstellungen!$C$11="7 Tage",MAX(0,(MIN(DATE(2030,7,0),IF(Mitarbeiter!$D268="",DATE(2030,7,0),Mitarbeiter!$D268),TODAY()))-(MAX(DATE(2030,6,1),Mitarbeiter!$C268))+1),MAX(0,NETWORKDAYS(MAX(DATE(2030,6,1),Mitarbeiter!$C268),MIN(DATE(2030,7,0),IF(Mitarbeiter!$D268="",DATE(2030,7,0),Mitarbeiter!$D268),TODAY()),Einstellungen!$F$13:$F$67)))*N(Mitarbeiter!$E268)/IF(Einstellungen!$C$11="7 Tage",7,5),N('Ist-Stunden'!BG268)+(N(Krankheitstage!DD268)+N(Krankheitstage!DP268))*N($C268))))</f>
        <v/>
      </c>
      <c r="CL268" s="76">
        <f>IF($B268="",0,IF(Einstellungen!$C$10="Ja",MAX(IF(Einstellungen!$C$11="7 Tage",MAX(0,(MIN(DATE(2030,8,0),IF(Mitarbeiter!$D268="",DATE(2030,8,0),Mitarbeiter!$D268),TODAY()))-(MAX(DATE(2030,7,1),Mitarbeiter!$C268))+1),MAX(0,NETWORKDAYS(MAX(DATE(2030,7,1),Mitarbeiter!$C268),MIN(DATE(2030,8,0),IF(Mitarbeiter!$D268="",DATE(2030,8,0),Mitarbeiter!$D268),TODAY()),Einstellungen!$F$13:$F$67)))*N(Mitarbeiter!$E268)/IF(Einstellungen!$C$11="7 Tage",7,5),N('Ist-Stunden'!BH268)),MAX(IF(Einstellungen!$C$11="7 Tage",MAX(0,(MIN(DATE(2030,8,0),IF(Mitarbeiter!$D268="",DATE(2030,8,0),Mitarbeiter!$D268),TODAY()))-(MAX(DATE(2030,7,1),Mitarbeiter!$C268))+1),MAX(0,NETWORKDAYS(MAX(DATE(2030,7,1),Mitarbeiter!$C268),MIN(DATE(2030,8,0),IF(Mitarbeiter!$D268="",DATE(2030,8,0),Mitarbeiter!$D268),TODAY()),Einstellungen!$F$13:$F$67)))*N(Mitarbeiter!$E268)/IF(Einstellungen!$C$11="7 Tage",7,5),N('Ist-Stunden'!BH268)+(N(Krankheitstage!DE268)+N(Krankheitstage!DQ268))*N($C268))))</f>
        <v/>
      </c>
      <c r="CM268" s="76">
        <f>IF($B268="",0,IF(Einstellungen!$C$10="Ja",MAX(IF(Einstellungen!$C$11="7 Tage",MAX(0,(MIN(DATE(2030,9,0),IF(Mitarbeiter!$D268="",DATE(2030,9,0),Mitarbeiter!$D268),TODAY()))-(MAX(DATE(2030,8,1),Mitarbeiter!$C268))+1),MAX(0,NETWORKDAYS(MAX(DATE(2030,8,1),Mitarbeiter!$C268),MIN(DATE(2030,9,0),IF(Mitarbeiter!$D268="",DATE(2030,9,0),Mitarbeiter!$D268),TODAY()),Einstellungen!$F$13:$F$67)))*N(Mitarbeiter!$E268)/IF(Einstellungen!$C$11="7 Tage",7,5),N('Ist-Stunden'!BI268)),MAX(IF(Einstellungen!$C$11="7 Tage",MAX(0,(MIN(DATE(2030,9,0),IF(Mitarbeiter!$D268="",DATE(2030,9,0),Mitarbeiter!$D268),TODAY()))-(MAX(DATE(2030,8,1),Mitarbeiter!$C268))+1),MAX(0,NETWORKDAYS(MAX(DATE(2030,8,1),Mitarbeiter!$C268),MIN(DATE(2030,9,0),IF(Mitarbeiter!$D268="",DATE(2030,9,0),Mitarbeiter!$D268),TODAY()),Einstellungen!$F$13:$F$67)))*N(Mitarbeiter!$E268)/IF(Einstellungen!$C$11="7 Tage",7,5),N('Ist-Stunden'!BI268)+(N(Krankheitstage!DF268)+N(Krankheitstage!DR268))*N($C268))))</f>
        <v/>
      </c>
      <c r="CN268" s="76">
        <f>IF($B268="",0,IF(Einstellungen!$C$10="Ja",MAX(IF(Einstellungen!$C$11="7 Tage",MAX(0,(MIN(DATE(2030,10,0),IF(Mitarbeiter!$D268="",DATE(2030,10,0),Mitarbeiter!$D268),TODAY()))-(MAX(DATE(2030,9,1),Mitarbeiter!$C268))+1),MAX(0,NETWORKDAYS(MAX(DATE(2030,9,1),Mitarbeiter!$C268),MIN(DATE(2030,10,0),IF(Mitarbeiter!$D268="",DATE(2030,10,0),Mitarbeiter!$D268),TODAY()),Einstellungen!$F$13:$F$67)))*N(Mitarbeiter!$E268)/IF(Einstellungen!$C$11="7 Tage",7,5),N('Ist-Stunden'!BJ268)),MAX(IF(Einstellungen!$C$11="7 Tage",MAX(0,(MIN(DATE(2030,10,0),IF(Mitarbeiter!$D268="",DATE(2030,10,0),Mitarbeiter!$D268),TODAY()))-(MAX(DATE(2030,9,1),Mitarbeiter!$C268))+1),MAX(0,NETWORKDAYS(MAX(DATE(2030,9,1),Mitarbeiter!$C268),MIN(DATE(2030,10,0),IF(Mitarbeiter!$D268="",DATE(2030,10,0),Mitarbeiter!$D268),TODAY()),Einstellungen!$F$13:$F$67)))*N(Mitarbeiter!$E268)/IF(Einstellungen!$C$11="7 Tage",7,5),N('Ist-Stunden'!BJ268)+(N(Krankheitstage!DG268)+N(Krankheitstage!DS268))*N($C268))))</f>
        <v/>
      </c>
      <c r="CO268" s="76">
        <f>IF($B268="",0,IF(Einstellungen!$C$10="Ja",MAX(IF(Einstellungen!$C$11="7 Tage",MAX(0,(MIN(DATE(2030,11,0),IF(Mitarbeiter!$D268="",DATE(2030,11,0),Mitarbeiter!$D268),TODAY()))-(MAX(DATE(2030,10,1),Mitarbeiter!$C268))+1),MAX(0,NETWORKDAYS(MAX(DATE(2030,10,1),Mitarbeiter!$C268),MIN(DATE(2030,11,0),IF(Mitarbeiter!$D268="",DATE(2030,11,0),Mitarbeiter!$D268),TODAY()),Einstellungen!$F$13:$F$67)))*N(Mitarbeiter!$E268)/IF(Einstellungen!$C$11="7 Tage",7,5),N('Ist-Stunden'!BK268)),MAX(IF(Einstellungen!$C$11="7 Tage",MAX(0,(MIN(DATE(2030,11,0),IF(Mitarbeiter!$D268="",DATE(2030,11,0),Mitarbeiter!$D268),TODAY()))-(MAX(DATE(2030,10,1),Mitarbeiter!$C268))+1),MAX(0,NETWORKDAYS(MAX(DATE(2030,10,1),Mitarbeiter!$C268),MIN(DATE(2030,11,0),IF(Mitarbeiter!$D268="",DATE(2030,11,0),Mitarbeiter!$D268),TODAY()),Einstellungen!$F$13:$F$67)))*N(Mitarbeiter!$E268)/IF(Einstellungen!$C$11="7 Tage",7,5),N('Ist-Stunden'!BK268)+(N(Krankheitstage!DH268)+N(Krankheitstage!DT268))*N($C268))))</f>
        <v/>
      </c>
      <c r="CP268" s="76">
        <f>IF($B268="",0,IF(Einstellungen!$C$10="Ja",MAX(IF(Einstellungen!$C$11="7 Tage",MAX(0,(MIN(DATE(2030,12,0),IF(Mitarbeiter!$D268="",DATE(2030,12,0),Mitarbeiter!$D268),TODAY()))-(MAX(DATE(2030,11,1),Mitarbeiter!$C268))+1),MAX(0,NETWORKDAYS(MAX(DATE(2030,11,1),Mitarbeiter!$C268),MIN(DATE(2030,12,0),IF(Mitarbeiter!$D268="",DATE(2030,12,0),Mitarbeiter!$D268),TODAY()),Einstellungen!$F$13:$F$67)))*N(Mitarbeiter!$E268)/IF(Einstellungen!$C$11="7 Tage",7,5),N('Ist-Stunden'!BL268)),MAX(IF(Einstellungen!$C$11="7 Tage",MAX(0,(MIN(DATE(2030,12,0),IF(Mitarbeiter!$D268="",DATE(2030,12,0),Mitarbeiter!$D268),TODAY()))-(MAX(DATE(2030,11,1),Mitarbeiter!$C268))+1),MAX(0,NETWORKDAYS(MAX(DATE(2030,11,1),Mitarbeiter!$C268),MIN(DATE(2030,12,0),IF(Mitarbeiter!$D268="",DATE(2030,12,0),Mitarbeiter!$D268),TODAY()),Einstellungen!$F$13:$F$67)))*N(Mitarbeiter!$E268)/IF(Einstellungen!$C$11="7 Tage",7,5),N('Ist-Stunden'!BL268)+(N(Krankheitstage!DI268)+N(Krankheitstage!DU268))*N($C268))))</f>
        <v/>
      </c>
      <c r="CQ268" s="76">
        <f>IF($B268="",0,IF(Einstellungen!$C$10="Ja",MAX(IF(Einstellungen!$C$11="7 Tage",MAX(0,(MIN(DATE(2030,13,0),IF(Mitarbeiter!$D268="",DATE(2030,13,0),Mitarbeiter!$D268),TODAY()))-(MAX(DATE(2030,12,1),Mitarbeiter!$C268))+1),MAX(0,NETWORKDAYS(MAX(DATE(2030,12,1),Mitarbeiter!$C268),MIN(DATE(2030,13,0),IF(Mitarbeiter!$D268="",DATE(2030,13,0),Mitarbeiter!$D268),TODAY()),Einstellungen!$F$13:$F$67)))*N(Mitarbeiter!$E268)/IF(Einstellungen!$C$11="7 Tage",7,5),N('Ist-Stunden'!BM268)),MAX(IF(Einstellungen!$C$11="7 Tage",MAX(0,(MIN(DATE(2030,13,0),IF(Mitarbeiter!$D268="",DATE(2030,13,0),Mitarbeiter!$D268),TODAY()))-(MAX(DATE(2030,12,1),Mitarbeiter!$C268))+1),MAX(0,NETWORKDAYS(MAX(DATE(2030,12,1),Mitarbeiter!$C268),MIN(DATE(2030,13,0),IF(Mitarbeiter!$D268="",DATE(2030,13,0),Mitarbeiter!$D268),TODAY()),Einstellungen!$F$13:$F$67)))*N(Mitarbeiter!$E268)/IF(Einstellungen!$C$11="7 Tage",7,5),N('Ist-Stunden'!BM268)+(N(Krankheitstage!DJ268)+N(Krankheitstage!DV268))*N($C268))))</f>
        <v/>
      </c>
    </row>
    <row r="269">
      <c r="A269" s="73">
        <f>IF(Mitarbeiter!B269="","",Mitarbeiter!A269)</f>
        <v/>
      </c>
      <c r="B269" s="6">
        <f>IF(Mitarbeiter!B269="","",Mitarbeiter!B269)</f>
        <v/>
      </c>
      <c r="C269" s="74">
        <f>IF(Mitarbeiter!B269="","",Mitarbeiter!F269)</f>
        <v/>
      </c>
      <c r="D269" s="75">
        <f>N(INDEX(Krankheitstage!$G269:$DV269,1,(Einstellungen!$C$3-2026)*24+1))</f>
        <v/>
      </c>
      <c r="E269" s="75">
        <f>N(INDEX(Krankheitstage!$G269:$DV269,1,(Einstellungen!$C$3-2026)*24+2))</f>
        <v/>
      </c>
      <c r="F269" s="75">
        <f>N(INDEX(Krankheitstage!$G269:$DV269,1,(Einstellungen!$C$3-2026)*24+3))</f>
        <v/>
      </c>
      <c r="G269" s="75">
        <f>N(INDEX(Krankheitstage!$G269:$DV269,1,(Einstellungen!$C$3-2026)*24+4))</f>
        <v/>
      </c>
      <c r="H269" s="75">
        <f>N(INDEX(Krankheitstage!$G269:$DV269,1,(Einstellungen!$C$3-2026)*24+5))</f>
        <v/>
      </c>
      <c r="I269" s="75">
        <f>N(INDEX(Krankheitstage!$G269:$DV269,1,(Einstellungen!$C$3-2026)*24+6))</f>
        <v/>
      </c>
      <c r="J269" s="75">
        <f>N(INDEX(Krankheitstage!$G269:$DV269,1,(Einstellungen!$C$3-2026)*24+7))</f>
        <v/>
      </c>
      <c r="K269" s="75">
        <f>N(INDEX(Krankheitstage!$G269:$DV269,1,(Einstellungen!$C$3-2026)*24+8))</f>
        <v/>
      </c>
      <c r="L269" s="75">
        <f>N(INDEX(Krankheitstage!$G269:$DV269,1,(Einstellungen!$C$3-2026)*24+9))</f>
        <v/>
      </c>
      <c r="M269" s="75">
        <f>N(INDEX(Krankheitstage!$G269:$DV269,1,(Einstellungen!$C$3-2026)*24+10))</f>
        <v/>
      </c>
      <c r="N269" s="75">
        <f>N(INDEX(Krankheitstage!$G269:$DV269,1,(Einstellungen!$C$3-2026)*24+11))</f>
        <v/>
      </c>
      <c r="O269" s="75">
        <f>N(INDEX(Krankheitstage!$G269:$DV269,1,(Einstellungen!$C$3-2026)*24+12))</f>
        <v/>
      </c>
      <c r="P269" s="75">
        <f>IF($B269="","",SUM(D269:O269))</f>
        <v/>
      </c>
      <c r="Q269" s="75">
        <f>N(INDEX(Krankheitstage!$G269:$DV269,1,(Einstellungen!$C$3-2026)*24+13))</f>
        <v/>
      </c>
      <c r="R269" s="75">
        <f>N(INDEX(Krankheitstage!$G269:$DV269,1,(Einstellungen!$C$3-2026)*24+14))</f>
        <v/>
      </c>
      <c r="S269" s="75">
        <f>N(INDEX(Krankheitstage!$G269:$DV269,1,(Einstellungen!$C$3-2026)*24+15))</f>
        <v/>
      </c>
      <c r="T269" s="75">
        <f>N(INDEX(Krankheitstage!$G269:$DV269,1,(Einstellungen!$C$3-2026)*24+16))</f>
        <v/>
      </c>
      <c r="U269" s="75">
        <f>N(INDEX(Krankheitstage!$G269:$DV269,1,(Einstellungen!$C$3-2026)*24+17))</f>
        <v/>
      </c>
      <c r="V269" s="75">
        <f>N(INDEX(Krankheitstage!$G269:$DV269,1,(Einstellungen!$C$3-2026)*24+18))</f>
        <v/>
      </c>
      <c r="W269" s="75">
        <f>N(INDEX(Krankheitstage!$G269:$DV269,1,(Einstellungen!$C$3-2026)*24+19))</f>
        <v/>
      </c>
      <c r="X269" s="75">
        <f>N(INDEX(Krankheitstage!$G269:$DV269,1,(Einstellungen!$C$3-2026)*24+20))</f>
        <v/>
      </c>
      <c r="Y269" s="75">
        <f>N(INDEX(Krankheitstage!$G269:$DV269,1,(Einstellungen!$C$3-2026)*24+21))</f>
        <v/>
      </c>
      <c r="Z269" s="75">
        <f>N(INDEX(Krankheitstage!$G269:$DV269,1,(Einstellungen!$C$3-2026)*24+22))</f>
        <v/>
      </c>
      <c r="AA269" s="75">
        <f>N(INDEX(Krankheitstage!$G269:$DV269,1,(Einstellungen!$C$3-2026)*24+23))</f>
        <v/>
      </c>
      <c r="AB269" s="75">
        <f>N(INDEX(Krankheitstage!$G269:$DV269,1,(Einstellungen!$C$3-2026)*24+24))</f>
        <v/>
      </c>
      <c r="AC269" s="75">
        <f>IF($B269="","",SUM(Q269:AB269))</f>
        <v/>
      </c>
      <c r="AD269" s="75">
        <f>IF($B269="","",SUM(P269,AC269))</f>
        <v/>
      </c>
      <c r="AE269" s="76">
        <f>IF($B269="","",AD269*N(C269))</f>
        <v/>
      </c>
      <c r="AF269" s="75">
        <f>IF($B269="","",Krankheitstage!E269)</f>
        <v/>
      </c>
      <c r="AG269" s="76">
        <f>IF($B269="","",AF269*N(C269))</f>
        <v/>
      </c>
      <c r="AH269" s="76">
        <f>IF($B269="","",INDEX($AJ269:$CQ269,1,(Einstellungen!$C$3-2026)*12+1)+INDEX($AJ269:$CQ269,1,(Einstellungen!$C$3-2026)*12+2)+INDEX($AJ269:$CQ269,1,(Einstellungen!$C$3-2026)*12+3)+INDEX($AJ269:$CQ269,1,(Einstellungen!$C$3-2026)*12+4)+INDEX($AJ269:$CQ269,1,(Einstellungen!$C$3-2026)*12+5)+INDEX($AJ269:$CQ269,1,(Einstellungen!$C$3-2026)*12+6)+INDEX($AJ269:$CQ269,1,(Einstellungen!$C$3-2026)*12+7)+INDEX($AJ269:$CQ269,1,(Einstellungen!$C$3-2026)*12+8)+INDEX($AJ269:$CQ269,1,(Einstellungen!$C$3-2026)*12+9)+INDEX($AJ269:$CQ269,1,(Einstellungen!$C$3-2026)*12+10)+INDEX($AJ269:$CQ269,1,(Einstellungen!$C$3-2026)*12+11)+INDEX($AJ269:$CQ269,1,(Einstellungen!$C$3-2026)*12+12))</f>
        <v/>
      </c>
      <c r="AI269" s="76">
        <f>IF($B269="","",SUM($AJ269:$CQ269))</f>
        <v/>
      </c>
      <c r="AJ269" s="76">
        <f>IF($B269="",0,IF(Einstellungen!$C$10="Ja",MAX(IF(Einstellungen!$C$11="7 Tage",MAX(0,(MIN(DATE(2026,2,0),IF(Mitarbeiter!$D269="",DATE(2026,2,0),Mitarbeiter!$D269),TODAY()))-(MAX(DATE(2026,1,1),Mitarbeiter!$C269))+1),MAX(0,NETWORKDAYS(MAX(DATE(2026,1,1),Mitarbeiter!$C269),MIN(DATE(2026,2,0),IF(Mitarbeiter!$D269="",DATE(2026,2,0),Mitarbeiter!$D269),TODAY()),Einstellungen!$F$13:$F$67)))*N(Mitarbeiter!$E269)/IF(Einstellungen!$C$11="7 Tage",7,5),N('Ist-Stunden'!F269)),MAX(IF(Einstellungen!$C$11="7 Tage",MAX(0,(MIN(DATE(2026,2,0),IF(Mitarbeiter!$D269="",DATE(2026,2,0),Mitarbeiter!$D269),TODAY()))-(MAX(DATE(2026,1,1),Mitarbeiter!$C269))+1),MAX(0,NETWORKDAYS(MAX(DATE(2026,1,1),Mitarbeiter!$C269),MIN(DATE(2026,2,0),IF(Mitarbeiter!$D269="",DATE(2026,2,0),Mitarbeiter!$D269),TODAY()),Einstellungen!$F$13:$F$67)))*N(Mitarbeiter!$E269)/IF(Einstellungen!$C$11="7 Tage",7,5),N('Ist-Stunden'!F269)+(N(Krankheitstage!G269)+N(Krankheitstage!S269))*N($C269))))</f>
        <v/>
      </c>
      <c r="AK269" s="76">
        <f>IF($B269="",0,IF(Einstellungen!$C$10="Ja",MAX(IF(Einstellungen!$C$11="7 Tage",MAX(0,(MIN(DATE(2026,3,0),IF(Mitarbeiter!$D269="",DATE(2026,3,0),Mitarbeiter!$D269),TODAY()))-(MAX(DATE(2026,2,1),Mitarbeiter!$C269))+1),MAX(0,NETWORKDAYS(MAX(DATE(2026,2,1),Mitarbeiter!$C269),MIN(DATE(2026,3,0),IF(Mitarbeiter!$D269="",DATE(2026,3,0),Mitarbeiter!$D269),TODAY()),Einstellungen!$F$13:$F$67)))*N(Mitarbeiter!$E269)/IF(Einstellungen!$C$11="7 Tage",7,5),N('Ist-Stunden'!G269)),MAX(IF(Einstellungen!$C$11="7 Tage",MAX(0,(MIN(DATE(2026,3,0),IF(Mitarbeiter!$D269="",DATE(2026,3,0),Mitarbeiter!$D269),TODAY()))-(MAX(DATE(2026,2,1),Mitarbeiter!$C269))+1),MAX(0,NETWORKDAYS(MAX(DATE(2026,2,1),Mitarbeiter!$C269),MIN(DATE(2026,3,0),IF(Mitarbeiter!$D269="",DATE(2026,3,0),Mitarbeiter!$D269),TODAY()),Einstellungen!$F$13:$F$67)))*N(Mitarbeiter!$E269)/IF(Einstellungen!$C$11="7 Tage",7,5),N('Ist-Stunden'!G269)+(N(Krankheitstage!H269)+N(Krankheitstage!T269))*N($C269))))</f>
        <v/>
      </c>
      <c r="AL269" s="76">
        <f>IF($B269="",0,IF(Einstellungen!$C$10="Ja",MAX(IF(Einstellungen!$C$11="7 Tage",MAX(0,(MIN(DATE(2026,4,0),IF(Mitarbeiter!$D269="",DATE(2026,4,0),Mitarbeiter!$D269),TODAY()))-(MAX(DATE(2026,3,1),Mitarbeiter!$C269))+1),MAX(0,NETWORKDAYS(MAX(DATE(2026,3,1),Mitarbeiter!$C269),MIN(DATE(2026,4,0),IF(Mitarbeiter!$D269="",DATE(2026,4,0),Mitarbeiter!$D269),TODAY()),Einstellungen!$F$13:$F$67)))*N(Mitarbeiter!$E269)/IF(Einstellungen!$C$11="7 Tage",7,5),N('Ist-Stunden'!H269)),MAX(IF(Einstellungen!$C$11="7 Tage",MAX(0,(MIN(DATE(2026,4,0),IF(Mitarbeiter!$D269="",DATE(2026,4,0),Mitarbeiter!$D269),TODAY()))-(MAX(DATE(2026,3,1),Mitarbeiter!$C269))+1),MAX(0,NETWORKDAYS(MAX(DATE(2026,3,1),Mitarbeiter!$C269),MIN(DATE(2026,4,0),IF(Mitarbeiter!$D269="",DATE(2026,4,0),Mitarbeiter!$D269),TODAY()),Einstellungen!$F$13:$F$67)))*N(Mitarbeiter!$E269)/IF(Einstellungen!$C$11="7 Tage",7,5),N('Ist-Stunden'!H269)+(N(Krankheitstage!I269)+N(Krankheitstage!U269))*N($C269))))</f>
        <v/>
      </c>
      <c r="AM269" s="76">
        <f>IF($B269="",0,IF(Einstellungen!$C$10="Ja",MAX(IF(Einstellungen!$C$11="7 Tage",MAX(0,(MIN(DATE(2026,5,0),IF(Mitarbeiter!$D269="",DATE(2026,5,0),Mitarbeiter!$D269),TODAY()))-(MAX(DATE(2026,4,1),Mitarbeiter!$C269))+1),MAX(0,NETWORKDAYS(MAX(DATE(2026,4,1),Mitarbeiter!$C269),MIN(DATE(2026,5,0),IF(Mitarbeiter!$D269="",DATE(2026,5,0),Mitarbeiter!$D269),TODAY()),Einstellungen!$F$13:$F$67)))*N(Mitarbeiter!$E269)/IF(Einstellungen!$C$11="7 Tage",7,5),N('Ist-Stunden'!I269)),MAX(IF(Einstellungen!$C$11="7 Tage",MAX(0,(MIN(DATE(2026,5,0),IF(Mitarbeiter!$D269="",DATE(2026,5,0),Mitarbeiter!$D269),TODAY()))-(MAX(DATE(2026,4,1),Mitarbeiter!$C269))+1),MAX(0,NETWORKDAYS(MAX(DATE(2026,4,1),Mitarbeiter!$C269),MIN(DATE(2026,5,0),IF(Mitarbeiter!$D269="",DATE(2026,5,0),Mitarbeiter!$D269),TODAY()),Einstellungen!$F$13:$F$67)))*N(Mitarbeiter!$E269)/IF(Einstellungen!$C$11="7 Tage",7,5),N('Ist-Stunden'!I269)+(N(Krankheitstage!J269)+N(Krankheitstage!V269))*N($C269))))</f>
        <v/>
      </c>
      <c r="AN269" s="76">
        <f>IF($B269="",0,IF(Einstellungen!$C$10="Ja",MAX(IF(Einstellungen!$C$11="7 Tage",MAX(0,(MIN(DATE(2026,6,0),IF(Mitarbeiter!$D269="",DATE(2026,6,0),Mitarbeiter!$D269),TODAY()))-(MAX(DATE(2026,5,1),Mitarbeiter!$C269))+1),MAX(0,NETWORKDAYS(MAX(DATE(2026,5,1),Mitarbeiter!$C269),MIN(DATE(2026,6,0),IF(Mitarbeiter!$D269="",DATE(2026,6,0),Mitarbeiter!$D269),TODAY()),Einstellungen!$F$13:$F$67)))*N(Mitarbeiter!$E269)/IF(Einstellungen!$C$11="7 Tage",7,5),N('Ist-Stunden'!J269)),MAX(IF(Einstellungen!$C$11="7 Tage",MAX(0,(MIN(DATE(2026,6,0),IF(Mitarbeiter!$D269="",DATE(2026,6,0),Mitarbeiter!$D269),TODAY()))-(MAX(DATE(2026,5,1),Mitarbeiter!$C269))+1),MAX(0,NETWORKDAYS(MAX(DATE(2026,5,1),Mitarbeiter!$C269),MIN(DATE(2026,6,0),IF(Mitarbeiter!$D269="",DATE(2026,6,0),Mitarbeiter!$D269),TODAY()),Einstellungen!$F$13:$F$67)))*N(Mitarbeiter!$E269)/IF(Einstellungen!$C$11="7 Tage",7,5),N('Ist-Stunden'!J269)+(N(Krankheitstage!K269)+N(Krankheitstage!W269))*N($C269))))</f>
        <v/>
      </c>
      <c r="AO269" s="76">
        <f>IF($B269="",0,IF(Einstellungen!$C$10="Ja",MAX(IF(Einstellungen!$C$11="7 Tage",MAX(0,(MIN(DATE(2026,7,0),IF(Mitarbeiter!$D269="",DATE(2026,7,0),Mitarbeiter!$D269),TODAY()))-(MAX(DATE(2026,6,1),Mitarbeiter!$C269))+1),MAX(0,NETWORKDAYS(MAX(DATE(2026,6,1),Mitarbeiter!$C269),MIN(DATE(2026,7,0),IF(Mitarbeiter!$D269="",DATE(2026,7,0),Mitarbeiter!$D269),TODAY()),Einstellungen!$F$13:$F$67)))*N(Mitarbeiter!$E269)/IF(Einstellungen!$C$11="7 Tage",7,5),N('Ist-Stunden'!K269)),MAX(IF(Einstellungen!$C$11="7 Tage",MAX(0,(MIN(DATE(2026,7,0),IF(Mitarbeiter!$D269="",DATE(2026,7,0),Mitarbeiter!$D269),TODAY()))-(MAX(DATE(2026,6,1),Mitarbeiter!$C269))+1),MAX(0,NETWORKDAYS(MAX(DATE(2026,6,1),Mitarbeiter!$C269),MIN(DATE(2026,7,0),IF(Mitarbeiter!$D269="",DATE(2026,7,0),Mitarbeiter!$D269),TODAY()),Einstellungen!$F$13:$F$67)))*N(Mitarbeiter!$E269)/IF(Einstellungen!$C$11="7 Tage",7,5),N('Ist-Stunden'!K269)+(N(Krankheitstage!L269)+N(Krankheitstage!X269))*N($C269))))</f>
        <v/>
      </c>
      <c r="AP269" s="76">
        <f>IF($B269="",0,IF(Einstellungen!$C$10="Ja",MAX(IF(Einstellungen!$C$11="7 Tage",MAX(0,(MIN(DATE(2026,8,0),IF(Mitarbeiter!$D269="",DATE(2026,8,0),Mitarbeiter!$D269),TODAY()))-(MAX(DATE(2026,7,1),Mitarbeiter!$C269))+1),MAX(0,NETWORKDAYS(MAX(DATE(2026,7,1),Mitarbeiter!$C269),MIN(DATE(2026,8,0),IF(Mitarbeiter!$D269="",DATE(2026,8,0),Mitarbeiter!$D269),TODAY()),Einstellungen!$F$13:$F$67)))*N(Mitarbeiter!$E269)/IF(Einstellungen!$C$11="7 Tage",7,5),N('Ist-Stunden'!L269)),MAX(IF(Einstellungen!$C$11="7 Tage",MAX(0,(MIN(DATE(2026,8,0),IF(Mitarbeiter!$D269="",DATE(2026,8,0),Mitarbeiter!$D269),TODAY()))-(MAX(DATE(2026,7,1),Mitarbeiter!$C269))+1),MAX(0,NETWORKDAYS(MAX(DATE(2026,7,1),Mitarbeiter!$C269),MIN(DATE(2026,8,0),IF(Mitarbeiter!$D269="",DATE(2026,8,0),Mitarbeiter!$D269),TODAY()),Einstellungen!$F$13:$F$67)))*N(Mitarbeiter!$E269)/IF(Einstellungen!$C$11="7 Tage",7,5),N('Ist-Stunden'!L269)+(N(Krankheitstage!M269)+N(Krankheitstage!Y269))*N($C269))))</f>
        <v/>
      </c>
      <c r="AQ269" s="76">
        <f>IF($B269="",0,IF(Einstellungen!$C$10="Ja",MAX(IF(Einstellungen!$C$11="7 Tage",MAX(0,(MIN(DATE(2026,9,0),IF(Mitarbeiter!$D269="",DATE(2026,9,0),Mitarbeiter!$D269),TODAY()))-(MAX(DATE(2026,8,1),Mitarbeiter!$C269))+1),MAX(0,NETWORKDAYS(MAX(DATE(2026,8,1),Mitarbeiter!$C269),MIN(DATE(2026,9,0),IF(Mitarbeiter!$D269="",DATE(2026,9,0),Mitarbeiter!$D269),TODAY()),Einstellungen!$F$13:$F$67)))*N(Mitarbeiter!$E269)/IF(Einstellungen!$C$11="7 Tage",7,5),N('Ist-Stunden'!M269)),MAX(IF(Einstellungen!$C$11="7 Tage",MAX(0,(MIN(DATE(2026,9,0),IF(Mitarbeiter!$D269="",DATE(2026,9,0),Mitarbeiter!$D269),TODAY()))-(MAX(DATE(2026,8,1),Mitarbeiter!$C269))+1),MAX(0,NETWORKDAYS(MAX(DATE(2026,8,1),Mitarbeiter!$C269),MIN(DATE(2026,9,0),IF(Mitarbeiter!$D269="",DATE(2026,9,0),Mitarbeiter!$D269),TODAY()),Einstellungen!$F$13:$F$67)))*N(Mitarbeiter!$E269)/IF(Einstellungen!$C$11="7 Tage",7,5),N('Ist-Stunden'!M269)+(N(Krankheitstage!N269)+N(Krankheitstage!Z269))*N($C269))))</f>
        <v/>
      </c>
      <c r="AR269" s="76">
        <f>IF($B269="",0,IF(Einstellungen!$C$10="Ja",MAX(IF(Einstellungen!$C$11="7 Tage",MAX(0,(MIN(DATE(2026,10,0),IF(Mitarbeiter!$D269="",DATE(2026,10,0),Mitarbeiter!$D269),TODAY()))-(MAX(DATE(2026,9,1),Mitarbeiter!$C269))+1),MAX(0,NETWORKDAYS(MAX(DATE(2026,9,1),Mitarbeiter!$C269),MIN(DATE(2026,10,0),IF(Mitarbeiter!$D269="",DATE(2026,10,0),Mitarbeiter!$D269),TODAY()),Einstellungen!$F$13:$F$67)))*N(Mitarbeiter!$E269)/IF(Einstellungen!$C$11="7 Tage",7,5),N('Ist-Stunden'!N269)),MAX(IF(Einstellungen!$C$11="7 Tage",MAX(0,(MIN(DATE(2026,10,0),IF(Mitarbeiter!$D269="",DATE(2026,10,0),Mitarbeiter!$D269),TODAY()))-(MAX(DATE(2026,9,1),Mitarbeiter!$C269))+1),MAX(0,NETWORKDAYS(MAX(DATE(2026,9,1),Mitarbeiter!$C269),MIN(DATE(2026,10,0),IF(Mitarbeiter!$D269="",DATE(2026,10,0),Mitarbeiter!$D269),TODAY()),Einstellungen!$F$13:$F$67)))*N(Mitarbeiter!$E269)/IF(Einstellungen!$C$11="7 Tage",7,5),N('Ist-Stunden'!N269)+(N(Krankheitstage!O269)+N(Krankheitstage!AA269))*N($C269))))</f>
        <v/>
      </c>
      <c r="AS269" s="76">
        <f>IF($B269="",0,IF(Einstellungen!$C$10="Ja",MAX(IF(Einstellungen!$C$11="7 Tage",MAX(0,(MIN(DATE(2026,11,0),IF(Mitarbeiter!$D269="",DATE(2026,11,0),Mitarbeiter!$D269),TODAY()))-(MAX(DATE(2026,10,1),Mitarbeiter!$C269))+1),MAX(0,NETWORKDAYS(MAX(DATE(2026,10,1),Mitarbeiter!$C269),MIN(DATE(2026,11,0),IF(Mitarbeiter!$D269="",DATE(2026,11,0),Mitarbeiter!$D269),TODAY()),Einstellungen!$F$13:$F$67)))*N(Mitarbeiter!$E269)/IF(Einstellungen!$C$11="7 Tage",7,5),N('Ist-Stunden'!O269)),MAX(IF(Einstellungen!$C$11="7 Tage",MAX(0,(MIN(DATE(2026,11,0),IF(Mitarbeiter!$D269="",DATE(2026,11,0),Mitarbeiter!$D269),TODAY()))-(MAX(DATE(2026,10,1),Mitarbeiter!$C269))+1),MAX(0,NETWORKDAYS(MAX(DATE(2026,10,1),Mitarbeiter!$C269),MIN(DATE(2026,11,0),IF(Mitarbeiter!$D269="",DATE(2026,11,0),Mitarbeiter!$D269),TODAY()),Einstellungen!$F$13:$F$67)))*N(Mitarbeiter!$E269)/IF(Einstellungen!$C$11="7 Tage",7,5),N('Ist-Stunden'!O269)+(N(Krankheitstage!P269)+N(Krankheitstage!AB269))*N($C269))))</f>
        <v/>
      </c>
      <c r="AT269" s="76">
        <f>IF($B269="",0,IF(Einstellungen!$C$10="Ja",MAX(IF(Einstellungen!$C$11="7 Tage",MAX(0,(MIN(DATE(2026,12,0),IF(Mitarbeiter!$D269="",DATE(2026,12,0),Mitarbeiter!$D269),TODAY()))-(MAX(DATE(2026,11,1),Mitarbeiter!$C269))+1),MAX(0,NETWORKDAYS(MAX(DATE(2026,11,1),Mitarbeiter!$C269),MIN(DATE(2026,12,0),IF(Mitarbeiter!$D269="",DATE(2026,12,0),Mitarbeiter!$D269),TODAY()),Einstellungen!$F$13:$F$67)))*N(Mitarbeiter!$E269)/IF(Einstellungen!$C$11="7 Tage",7,5),N('Ist-Stunden'!P269)),MAX(IF(Einstellungen!$C$11="7 Tage",MAX(0,(MIN(DATE(2026,12,0),IF(Mitarbeiter!$D269="",DATE(2026,12,0),Mitarbeiter!$D269),TODAY()))-(MAX(DATE(2026,11,1),Mitarbeiter!$C269))+1),MAX(0,NETWORKDAYS(MAX(DATE(2026,11,1),Mitarbeiter!$C269),MIN(DATE(2026,12,0),IF(Mitarbeiter!$D269="",DATE(2026,12,0),Mitarbeiter!$D269),TODAY()),Einstellungen!$F$13:$F$67)))*N(Mitarbeiter!$E269)/IF(Einstellungen!$C$11="7 Tage",7,5),N('Ist-Stunden'!P269)+(N(Krankheitstage!Q269)+N(Krankheitstage!AC269))*N($C269))))</f>
        <v/>
      </c>
      <c r="AU269" s="76">
        <f>IF($B269="",0,IF(Einstellungen!$C$10="Ja",MAX(IF(Einstellungen!$C$11="7 Tage",MAX(0,(MIN(DATE(2026,13,0),IF(Mitarbeiter!$D269="",DATE(2026,13,0),Mitarbeiter!$D269),TODAY()))-(MAX(DATE(2026,12,1),Mitarbeiter!$C269))+1),MAX(0,NETWORKDAYS(MAX(DATE(2026,12,1),Mitarbeiter!$C269),MIN(DATE(2026,13,0),IF(Mitarbeiter!$D269="",DATE(2026,13,0),Mitarbeiter!$D269),TODAY()),Einstellungen!$F$13:$F$67)))*N(Mitarbeiter!$E269)/IF(Einstellungen!$C$11="7 Tage",7,5),N('Ist-Stunden'!Q269)),MAX(IF(Einstellungen!$C$11="7 Tage",MAX(0,(MIN(DATE(2026,13,0),IF(Mitarbeiter!$D269="",DATE(2026,13,0),Mitarbeiter!$D269),TODAY()))-(MAX(DATE(2026,12,1),Mitarbeiter!$C269))+1),MAX(0,NETWORKDAYS(MAX(DATE(2026,12,1),Mitarbeiter!$C269),MIN(DATE(2026,13,0),IF(Mitarbeiter!$D269="",DATE(2026,13,0),Mitarbeiter!$D269),TODAY()),Einstellungen!$F$13:$F$67)))*N(Mitarbeiter!$E269)/IF(Einstellungen!$C$11="7 Tage",7,5),N('Ist-Stunden'!Q269)+(N(Krankheitstage!R269)+N(Krankheitstage!AD269))*N($C269))))</f>
        <v/>
      </c>
      <c r="AV269" s="76">
        <f>IF($B269="",0,IF(Einstellungen!$C$10="Ja",MAX(IF(Einstellungen!$C$11="7 Tage",MAX(0,(MIN(DATE(2027,2,0),IF(Mitarbeiter!$D269="",DATE(2027,2,0),Mitarbeiter!$D269),TODAY()))-(MAX(DATE(2027,1,1),Mitarbeiter!$C269))+1),MAX(0,NETWORKDAYS(MAX(DATE(2027,1,1),Mitarbeiter!$C269),MIN(DATE(2027,2,0),IF(Mitarbeiter!$D269="",DATE(2027,2,0),Mitarbeiter!$D269),TODAY()),Einstellungen!$F$13:$F$67)))*N(Mitarbeiter!$E269)/IF(Einstellungen!$C$11="7 Tage",7,5),N('Ist-Stunden'!R269)),MAX(IF(Einstellungen!$C$11="7 Tage",MAX(0,(MIN(DATE(2027,2,0),IF(Mitarbeiter!$D269="",DATE(2027,2,0),Mitarbeiter!$D269),TODAY()))-(MAX(DATE(2027,1,1),Mitarbeiter!$C269))+1),MAX(0,NETWORKDAYS(MAX(DATE(2027,1,1),Mitarbeiter!$C269),MIN(DATE(2027,2,0),IF(Mitarbeiter!$D269="",DATE(2027,2,0),Mitarbeiter!$D269),TODAY()),Einstellungen!$F$13:$F$67)))*N(Mitarbeiter!$E269)/IF(Einstellungen!$C$11="7 Tage",7,5),N('Ist-Stunden'!R269)+(N(Krankheitstage!AE269)+N(Krankheitstage!AQ269))*N($C269))))</f>
        <v/>
      </c>
      <c r="AW269" s="76">
        <f>IF($B269="",0,IF(Einstellungen!$C$10="Ja",MAX(IF(Einstellungen!$C$11="7 Tage",MAX(0,(MIN(DATE(2027,3,0),IF(Mitarbeiter!$D269="",DATE(2027,3,0),Mitarbeiter!$D269),TODAY()))-(MAX(DATE(2027,2,1),Mitarbeiter!$C269))+1),MAX(0,NETWORKDAYS(MAX(DATE(2027,2,1),Mitarbeiter!$C269),MIN(DATE(2027,3,0),IF(Mitarbeiter!$D269="",DATE(2027,3,0),Mitarbeiter!$D269),TODAY()),Einstellungen!$F$13:$F$67)))*N(Mitarbeiter!$E269)/IF(Einstellungen!$C$11="7 Tage",7,5),N('Ist-Stunden'!S269)),MAX(IF(Einstellungen!$C$11="7 Tage",MAX(0,(MIN(DATE(2027,3,0),IF(Mitarbeiter!$D269="",DATE(2027,3,0),Mitarbeiter!$D269),TODAY()))-(MAX(DATE(2027,2,1),Mitarbeiter!$C269))+1),MAX(0,NETWORKDAYS(MAX(DATE(2027,2,1),Mitarbeiter!$C269),MIN(DATE(2027,3,0),IF(Mitarbeiter!$D269="",DATE(2027,3,0),Mitarbeiter!$D269),TODAY()),Einstellungen!$F$13:$F$67)))*N(Mitarbeiter!$E269)/IF(Einstellungen!$C$11="7 Tage",7,5),N('Ist-Stunden'!S269)+(N(Krankheitstage!AF269)+N(Krankheitstage!AR269))*N($C269))))</f>
        <v/>
      </c>
      <c r="AX269" s="76">
        <f>IF($B269="",0,IF(Einstellungen!$C$10="Ja",MAX(IF(Einstellungen!$C$11="7 Tage",MAX(0,(MIN(DATE(2027,4,0),IF(Mitarbeiter!$D269="",DATE(2027,4,0),Mitarbeiter!$D269),TODAY()))-(MAX(DATE(2027,3,1),Mitarbeiter!$C269))+1),MAX(0,NETWORKDAYS(MAX(DATE(2027,3,1),Mitarbeiter!$C269),MIN(DATE(2027,4,0),IF(Mitarbeiter!$D269="",DATE(2027,4,0),Mitarbeiter!$D269),TODAY()),Einstellungen!$F$13:$F$67)))*N(Mitarbeiter!$E269)/IF(Einstellungen!$C$11="7 Tage",7,5),N('Ist-Stunden'!T269)),MAX(IF(Einstellungen!$C$11="7 Tage",MAX(0,(MIN(DATE(2027,4,0),IF(Mitarbeiter!$D269="",DATE(2027,4,0),Mitarbeiter!$D269),TODAY()))-(MAX(DATE(2027,3,1),Mitarbeiter!$C269))+1),MAX(0,NETWORKDAYS(MAX(DATE(2027,3,1),Mitarbeiter!$C269),MIN(DATE(2027,4,0),IF(Mitarbeiter!$D269="",DATE(2027,4,0),Mitarbeiter!$D269),TODAY()),Einstellungen!$F$13:$F$67)))*N(Mitarbeiter!$E269)/IF(Einstellungen!$C$11="7 Tage",7,5),N('Ist-Stunden'!T269)+(N(Krankheitstage!AG269)+N(Krankheitstage!AS269))*N($C269))))</f>
        <v/>
      </c>
      <c r="AY269" s="76">
        <f>IF($B269="",0,IF(Einstellungen!$C$10="Ja",MAX(IF(Einstellungen!$C$11="7 Tage",MAX(0,(MIN(DATE(2027,5,0),IF(Mitarbeiter!$D269="",DATE(2027,5,0),Mitarbeiter!$D269),TODAY()))-(MAX(DATE(2027,4,1),Mitarbeiter!$C269))+1),MAX(0,NETWORKDAYS(MAX(DATE(2027,4,1),Mitarbeiter!$C269),MIN(DATE(2027,5,0),IF(Mitarbeiter!$D269="",DATE(2027,5,0),Mitarbeiter!$D269),TODAY()),Einstellungen!$F$13:$F$67)))*N(Mitarbeiter!$E269)/IF(Einstellungen!$C$11="7 Tage",7,5),N('Ist-Stunden'!U269)),MAX(IF(Einstellungen!$C$11="7 Tage",MAX(0,(MIN(DATE(2027,5,0),IF(Mitarbeiter!$D269="",DATE(2027,5,0),Mitarbeiter!$D269),TODAY()))-(MAX(DATE(2027,4,1),Mitarbeiter!$C269))+1),MAX(0,NETWORKDAYS(MAX(DATE(2027,4,1),Mitarbeiter!$C269),MIN(DATE(2027,5,0),IF(Mitarbeiter!$D269="",DATE(2027,5,0),Mitarbeiter!$D269),TODAY()),Einstellungen!$F$13:$F$67)))*N(Mitarbeiter!$E269)/IF(Einstellungen!$C$11="7 Tage",7,5),N('Ist-Stunden'!U269)+(N(Krankheitstage!AH269)+N(Krankheitstage!AT269))*N($C269))))</f>
        <v/>
      </c>
      <c r="AZ269" s="76">
        <f>IF($B269="",0,IF(Einstellungen!$C$10="Ja",MAX(IF(Einstellungen!$C$11="7 Tage",MAX(0,(MIN(DATE(2027,6,0),IF(Mitarbeiter!$D269="",DATE(2027,6,0),Mitarbeiter!$D269),TODAY()))-(MAX(DATE(2027,5,1),Mitarbeiter!$C269))+1),MAX(0,NETWORKDAYS(MAX(DATE(2027,5,1),Mitarbeiter!$C269),MIN(DATE(2027,6,0),IF(Mitarbeiter!$D269="",DATE(2027,6,0),Mitarbeiter!$D269),TODAY()),Einstellungen!$F$13:$F$67)))*N(Mitarbeiter!$E269)/IF(Einstellungen!$C$11="7 Tage",7,5),N('Ist-Stunden'!V269)),MAX(IF(Einstellungen!$C$11="7 Tage",MAX(0,(MIN(DATE(2027,6,0),IF(Mitarbeiter!$D269="",DATE(2027,6,0),Mitarbeiter!$D269),TODAY()))-(MAX(DATE(2027,5,1),Mitarbeiter!$C269))+1),MAX(0,NETWORKDAYS(MAX(DATE(2027,5,1),Mitarbeiter!$C269),MIN(DATE(2027,6,0),IF(Mitarbeiter!$D269="",DATE(2027,6,0),Mitarbeiter!$D269),TODAY()),Einstellungen!$F$13:$F$67)))*N(Mitarbeiter!$E269)/IF(Einstellungen!$C$11="7 Tage",7,5),N('Ist-Stunden'!V269)+(N(Krankheitstage!AI269)+N(Krankheitstage!AU269))*N($C269))))</f>
        <v/>
      </c>
      <c r="BA269" s="76">
        <f>IF($B269="",0,IF(Einstellungen!$C$10="Ja",MAX(IF(Einstellungen!$C$11="7 Tage",MAX(0,(MIN(DATE(2027,7,0),IF(Mitarbeiter!$D269="",DATE(2027,7,0),Mitarbeiter!$D269),TODAY()))-(MAX(DATE(2027,6,1),Mitarbeiter!$C269))+1),MAX(0,NETWORKDAYS(MAX(DATE(2027,6,1),Mitarbeiter!$C269),MIN(DATE(2027,7,0),IF(Mitarbeiter!$D269="",DATE(2027,7,0),Mitarbeiter!$D269),TODAY()),Einstellungen!$F$13:$F$67)))*N(Mitarbeiter!$E269)/IF(Einstellungen!$C$11="7 Tage",7,5),N('Ist-Stunden'!W269)),MAX(IF(Einstellungen!$C$11="7 Tage",MAX(0,(MIN(DATE(2027,7,0),IF(Mitarbeiter!$D269="",DATE(2027,7,0),Mitarbeiter!$D269),TODAY()))-(MAX(DATE(2027,6,1),Mitarbeiter!$C269))+1),MAX(0,NETWORKDAYS(MAX(DATE(2027,6,1),Mitarbeiter!$C269),MIN(DATE(2027,7,0),IF(Mitarbeiter!$D269="",DATE(2027,7,0),Mitarbeiter!$D269),TODAY()),Einstellungen!$F$13:$F$67)))*N(Mitarbeiter!$E269)/IF(Einstellungen!$C$11="7 Tage",7,5),N('Ist-Stunden'!W269)+(N(Krankheitstage!AJ269)+N(Krankheitstage!AV269))*N($C269))))</f>
        <v/>
      </c>
      <c r="BB269" s="76">
        <f>IF($B269="",0,IF(Einstellungen!$C$10="Ja",MAX(IF(Einstellungen!$C$11="7 Tage",MAX(0,(MIN(DATE(2027,8,0),IF(Mitarbeiter!$D269="",DATE(2027,8,0),Mitarbeiter!$D269),TODAY()))-(MAX(DATE(2027,7,1),Mitarbeiter!$C269))+1),MAX(0,NETWORKDAYS(MAX(DATE(2027,7,1),Mitarbeiter!$C269),MIN(DATE(2027,8,0),IF(Mitarbeiter!$D269="",DATE(2027,8,0),Mitarbeiter!$D269),TODAY()),Einstellungen!$F$13:$F$67)))*N(Mitarbeiter!$E269)/IF(Einstellungen!$C$11="7 Tage",7,5),N('Ist-Stunden'!X269)),MAX(IF(Einstellungen!$C$11="7 Tage",MAX(0,(MIN(DATE(2027,8,0),IF(Mitarbeiter!$D269="",DATE(2027,8,0),Mitarbeiter!$D269),TODAY()))-(MAX(DATE(2027,7,1),Mitarbeiter!$C269))+1),MAX(0,NETWORKDAYS(MAX(DATE(2027,7,1),Mitarbeiter!$C269),MIN(DATE(2027,8,0),IF(Mitarbeiter!$D269="",DATE(2027,8,0),Mitarbeiter!$D269),TODAY()),Einstellungen!$F$13:$F$67)))*N(Mitarbeiter!$E269)/IF(Einstellungen!$C$11="7 Tage",7,5),N('Ist-Stunden'!X269)+(N(Krankheitstage!AK269)+N(Krankheitstage!AW269))*N($C269))))</f>
        <v/>
      </c>
      <c r="BC269" s="76">
        <f>IF($B269="",0,IF(Einstellungen!$C$10="Ja",MAX(IF(Einstellungen!$C$11="7 Tage",MAX(0,(MIN(DATE(2027,9,0),IF(Mitarbeiter!$D269="",DATE(2027,9,0),Mitarbeiter!$D269),TODAY()))-(MAX(DATE(2027,8,1),Mitarbeiter!$C269))+1),MAX(0,NETWORKDAYS(MAX(DATE(2027,8,1),Mitarbeiter!$C269),MIN(DATE(2027,9,0),IF(Mitarbeiter!$D269="",DATE(2027,9,0),Mitarbeiter!$D269),TODAY()),Einstellungen!$F$13:$F$67)))*N(Mitarbeiter!$E269)/IF(Einstellungen!$C$11="7 Tage",7,5),N('Ist-Stunden'!Y269)),MAX(IF(Einstellungen!$C$11="7 Tage",MAX(0,(MIN(DATE(2027,9,0),IF(Mitarbeiter!$D269="",DATE(2027,9,0),Mitarbeiter!$D269),TODAY()))-(MAX(DATE(2027,8,1),Mitarbeiter!$C269))+1),MAX(0,NETWORKDAYS(MAX(DATE(2027,8,1),Mitarbeiter!$C269),MIN(DATE(2027,9,0),IF(Mitarbeiter!$D269="",DATE(2027,9,0),Mitarbeiter!$D269),TODAY()),Einstellungen!$F$13:$F$67)))*N(Mitarbeiter!$E269)/IF(Einstellungen!$C$11="7 Tage",7,5),N('Ist-Stunden'!Y269)+(N(Krankheitstage!AL269)+N(Krankheitstage!AX269))*N($C269))))</f>
        <v/>
      </c>
      <c r="BD269" s="76">
        <f>IF($B269="",0,IF(Einstellungen!$C$10="Ja",MAX(IF(Einstellungen!$C$11="7 Tage",MAX(0,(MIN(DATE(2027,10,0),IF(Mitarbeiter!$D269="",DATE(2027,10,0),Mitarbeiter!$D269),TODAY()))-(MAX(DATE(2027,9,1),Mitarbeiter!$C269))+1),MAX(0,NETWORKDAYS(MAX(DATE(2027,9,1),Mitarbeiter!$C269),MIN(DATE(2027,10,0),IF(Mitarbeiter!$D269="",DATE(2027,10,0),Mitarbeiter!$D269),TODAY()),Einstellungen!$F$13:$F$67)))*N(Mitarbeiter!$E269)/IF(Einstellungen!$C$11="7 Tage",7,5),N('Ist-Stunden'!Z269)),MAX(IF(Einstellungen!$C$11="7 Tage",MAX(0,(MIN(DATE(2027,10,0),IF(Mitarbeiter!$D269="",DATE(2027,10,0),Mitarbeiter!$D269),TODAY()))-(MAX(DATE(2027,9,1),Mitarbeiter!$C269))+1),MAX(0,NETWORKDAYS(MAX(DATE(2027,9,1),Mitarbeiter!$C269),MIN(DATE(2027,10,0),IF(Mitarbeiter!$D269="",DATE(2027,10,0),Mitarbeiter!$D269),TODAY()),Einstellungen!$F$13:$F$67)))*N(Mitarbeiter!$E269)/IF(Einstellungen!$C$11="7 Tage",7,5),N('Ist-Stunden'!Z269)+(N(Krankheitstage!AM269)+N(Krankheitstage!AY269))*N($C269))))</f>
        <v/>
      </c>
      <c r="BE269" s="76">
        <f>IF($B269="",0,IF(Einstellungen!$C$10="Ja",MAX(IF(Einstellungen!$C$11="7 Tage",MAX(0,(MIN(DATE(2027,11,0),IF(Mitarbeiter!$D269="",DATE(2027,11,0),Mitarbeiter!$D269),TODAY()))-(MAX(DATE(2027,10,1),Mitarbeiter!$C269))+1),MAX(0,NETWORKDAYS(MAX(DATE(2027,10,1),Mitarbeiter!$C269),MIN(DATE(2027,11,0),IF(Mitarbeiter!$D269="",DATE(2027,11,0),Mitarbeiter!$D269),TODAY()),Einstellungen!$F$13:$F$67)))*N(Mitarbeiter!$E269)/IF(Einstellungen!$C$11="7 Tage",7,5),N('Ist-Stunden'!AA269)),MAX(IF(Einstellungen!$C$11="7 Tage",MAX(0,(MIN(DATE(2027,11,0),IF(Mitarbeiter!$D269="",DATE(2027,11,0),Mitarbeiter!$D269),TODAY()))-(MAX(DATE(2027,10,1),Mitarbeiter!$C269))+1),MAX(0,NETWORKDAYS(MAX(DATE(2027,10,1),Mitarbeiter!$C269),MIN(DATE(2027,11,0),IF(Mitarbeiter!$D269="",DATE(2027,11,0),Mitarbeiter!$D269),TODAY()),Einstellungen!$F$13:$F$67)))*N(Mitarbeiter!$E269)/IF(Einstellungen!$C$11="7 Tage",7,5),N('Ist-Stunden'!AA269)+(N(Krankheitstage!AN269)+N(Krankheitstage!AZ269))*N($C269))))</f>
        <v/>
      </c>
      <c r="BF269" s="76">
        <f>IF($B269="",0,IF(Einstellungen!$C$10="Ja",MAX(IF(Einstellungen!$C$11="7 Tage",MAX(0,(MIN(DATE(2027,12,0),IF(Mitarbeiter!$D269="",DATE(2027,12,0),Mitarbeiter!$D269),TODAY()))-(MAX(DATE(2027,11,1),Mitarbeiter!$C269))+1),MAX(0,NETWORKDAYS(MAX(DATE(2027,11,1),Mitarbeiter!$C269),MIN(DATE(2027,12,0),IF(Mitarbeiter!$D269="",DATE(2027,12,0),Mitarbeiter!$D269),TODAY()),Einstellungen!$F$13:$F$67)))*N(Mitarbeiter!$E269)/IF(Einstellungen!$C$11="7 Tage",7,5),N('Ist-Stunden'!AB269)),MAX(IF(Einstellungen!$C$11="7 Tage",MAX(0,(MIN(DATE(2027,12,0),IF(Mitarbeiter!$D269="",DATE(2027,12,0),Mitarbeiter!$D269),TODAY()))-(MAX(DATE(2027,11,1),Mitarbeiter!$C269))+1),MAX(0,NETWORKDAYS(MAX(DATE(2027,11,1),Mitarbeiter!$C269),MIN(DATE(2027,12,0),IF(Mitarbeiter!$D269="",DATE(2027,12,0),Mitarbeiter!$D269),TODAY()),Einstellungen!$F$13:$F$67)))*N(Mitarbeiter!$E269)/IF(Einstellungen!$C$11="7 Tage",7,5),N('Ist-Stunden'!AB269)+(N(Krankheitstage!AO269)+N(Krankheitstage!BA269))*N($C269))))</f>
        <v/>
      </c>
      <c r="BG269" s="76">
        <f>IF($B269="",0,IF(Einstellungen!$C$10="Ja",MAX(IF(Einstellungen!$C$11="7 Tage",MAX(0,(MIN(DATE(2027,13,0),IF(Mitarbeiter!$D269="",DATE(2027,13,0),Mitarbeiter!$D269),TODAY()))-(MAX(DATE(2027,12,1),Mitarbeiter!$C269))+1),MAX(0,NETWORKDAYS(MAX(DATE(2027,12,1),Mitarbeiter!$C269),MIN(DATE(2027,13,0),IF(Mitarbeiter!$D269="",DATE(2027,13,0),Mitarbeiter!$D269),TODAY()),Einstellungen!$F$13:$F$67)))*N(Mitarbeiter!$E269)/IF(Einstellungen!$C$11="7 Tage",7,5),N('Ist-Stunden'!AC269)),MAX(IF(Einstellungen!$C$11="7 Tage",MAX(0,(MIN(DATE(2027,13,0),IF(Mitarbeiter!$D269="",DATE(2027,13,0),Mitarbeiter!$D269),TODAY()))-(MAX(DATE(2027,12,1),Mitarbeiter!$C269))+1),MAX(0,NETWORKDAYS(MAX(DATE(2027,12,1),Mitarbeiter!$C269),MIN(DATE(2027,13,0),IF(Mitarbeiter!$D269="",DATE(2027,13,0),Mitarbeiter!$D269),TODAY()),Einstellungen!$F$13:$F$67)))*N(Mitarbeiter!$E269)/IF(Einstellungen!$C$11="7 Tage",7,5),N('Ist-Stunden'!AC269)+(N(Krankheitstage!AP269)+N(Krankheitstage!BB269))*N($C269))))</f>
        <v/>
      </c>
      <c r="BH269" s="76">
        <f>IF($B269="",0,IF(Einstellungen!$C$10="Ja",MAX(IF(Einstellungen!$C$11="7 Tage",MAX(0,(MIN(DATE(2028,2,0),IF(Mitarbeiter!$D269="",DATE(2028,2,0),Mitarbeiter!$D269),TODAY()))-(MAX(DATE(2028,1,1),Mitarbeiter!$C269))+1),MAX(0,NETWORKDAYS(MAX(DATE(2028,1,1),Mitarbeiter!$C269),MIN(DATE(2028,2,0),IF(Mitarbeiter!$D269="",DATE(2028,2,0),Mitarbeiter!$D269),TODAY()),Einstellungen!$F$13:$F$67)))*N(Mitarbeiter!$E269)/IF(Einstellungen!$C$11="7 Tage",7,5),N('Ist-Stunden'!AD269)),MAX(IF(Einstellungen!$C$11="7 Tage",MAX(0,(MIN(DATE(2028,2,0),IF(Mitarbeiter!$D269="",DATE(2028,2,0),Mitarbeiter!$D269),TODAY()))-(MAX(DATE(2028,1,1),Mitarbeiter!$C269))+1),MAX(0,NETWORKDAYS(MAX(DATE(2028,1,1),Mitarbeiter!$C269),MIN(DATE(2028,2,0),IF(Mitarbeiter!$D269="",DATE(2028,2,0),Mitarbeiter!$D269),TODAY()),Einstellungen!$F$13:$F$67)))*N(Mitarbeiter!$E269)/IF(Einstellungen!$C$11="7 Tage",7,5),N('Ist-Stunden'!AD269)+(N(Krankheitstage!BC269)+N(Krankheitstage!BO269))*N($C269))))</f>
        <v/>
      </c>
      <c r="BI269" s="76">
        <f>IF($B269="",0,IF(Einstellungen!$C$10="Ja",MAX(IF(Einstellungen!$C$11="7 Tage",MAX(0,(MIN(DATE(2028,3,0),IF(Mitarbeiter!$D269="",DATE(2028,3,0),Mitarbeiter!$D269),TODAY()))-(MAX(DATE(2028,2,1),Mitarbeiter!$C269))+1),MAX(0,NETWORKDAYS(MAX(DATE(2028,2,1),Mitarbeiter!$C269),MIN(DATE(2028,3,0),IF(Mitarbeiter!$D269="",DATE(2028,3,0),Mitarbeiter!$D269),TODAY()),Einstellungen!$F$13:$F$67)))*N(Mitarbeiter!$E269)/IF(Einstellungen!$C$11="7 Tage",7,5),N('Ist-Stunden'!AE269)),MAX(IF(Einstellungen!$C$11="7 Tage",MAX(0,(MIN(DATE(2028,3,0),IF(Mitarbeiter!$D269="",DATE(2028,3,0),Mitarbeiter!$D269),TODAY()))-(MAX(DATE(2028,2,1),Mitarbeiter!$C269))+1),MAX(0,NETWORKDAYS(MAX(DATE(2028,2,1),Mitarbeiter!$C269),MIN(DATE(2028,3,0),IF(Mitarbeiter!$D269="",DATE(2028,3,0),Mitarbeiter!$D269),TODAY()),Einstellungen!$F$13:$F$67)))*N(Mitarbeiter!$E269)/IF(Einstellungen!$C$11="7 Tage",7,5),N('Ist-Stunden'!AE269)+(N(Krankheitstage!BD269)+N(Krankheitstage!BP269))*N($C269))))</f>
        <v/>
      </c>
      <c r="BJ269" s="76">
        <f>IF($B269="",0,IF(Einstellungen!$C$10="Ja",MAX(IF(Einstellungen!$C$11="7 Tage",MAX(0,(MIN(DATE(2028,4,0),IF(Mitarbeiter!$D269="",DATE(2028,4,0),Mitarbeiter!$D269),TODAY()))-(MAX(DATE(2028,3,1),Mitarbeiter!$C269))+1),MAX(0,NETWORKDAYS(MAX(DATE(2028,3,1),Mitarbeiter!$C269),MIN(DATE(2028,4,0),IF(Mitarbeiter!$D269="",DATE(2028,4,0),Mitarbeiter!$D269),TODAY()),Einstellungen!$F$13:$F$67)))*N(Mitarbeiter!$E269)/IF(Einstellungen!$C$11="7 Tage",7,5),N('Ist-Stunden'!AF269)),MAX(IF(Einstellungen!$C$11="7 Tage",MAX(0,(MIN(DATE(2028,4,0),IF(Mitarbeiter!$D269="",DATE(2028,4,0),Mitarbeiter!$D269),TODAY()))-(MAX(DATE(2028,3,1),Mitarbeiter!$C269))+1),MAX(0,NETWORKDAYS(MAX(DATE(2028,3,1),Mitarbeiter!$C269),MIN(DATE(2028,4,0),IF(Mitarbeiter!$D269="",DATE(2028,4,0),Mitarbeiter!$D269),TODAY()),Einstellungen!$F$13:$F$67)))*N(Mitarbeiter!$E269)/IF(Einstellungen!$C$11="7 Tage",7,5),N('Ist-Stunden'!AF269)+(N(Krankheitstage!BE269)+N(Krankheitstage!BQ269))*N($C269))))</f>
        <v/>
      </c>
      <c r="BK269" s="76">
        <f>IF($B269="",0,IF(Einstellungen!$C$10="Ja",MAX(IF(Einstellungen!$C$11="7 Tage",MAX(0,(MIN(DATE(2028,5,0),IF(Mitarbeiter!$D269="",DATE(2028,5,0),Mitarbeiter!$D269),TODAY()))-(MAX(DATE(2028,4,1),Mitarbeiter!$C269))+1),MAX(0,NETWORKDAYS(MAX(DATE(2028,4,1),Mitarbeiter!$C269),MIN(DATE(2028,5,0),IF(Mitarbeiter!$D269="",DATE(2028,5,0),Mitarbeiter!$D269),TODAY()),Einstellungen!$F$13:$F$67)))*N(Mitarbeiter!$E269)/IF(Einstellungen!$C$11="7 Tage",7,5),N('Ist-Stunden'!AG269)),MAX(IF(Einstellungen!$C$11="7 Tage",MAX(0,(MIN(DATE(2028,5,0),IF(Mitarbeiter!$D269="",DATE(2028,5,0),Mitarbeiter!$D269),TODAY()))-(MAX(DATE(2028,4,1),Mitarbeiter!$C269))+1),MAX(0,NETWORKDAYS(MAX(DATE(2028,4,1),Mitarbeiter!$C269),MIN(DATE(2028,5,0),IF(Mitarbeiter!$D269="",DATE(2028,5,0),Mitarbeiter!$D269),TODAY()),Einstellungen!$F$13:$F$67)))*N(Mitarbeiter!$E269)/IF(Einstellungen!$C$11="7 Tage",7,5),N('Ist-Stunden'!AG269)+(N(Krankheitstage!BF269)+N(Krankheitstage!BR269))*N($C269))))</f>
        <v/>
      </c>
      <c r="BL269" s="76">
        <f>IF($B269="",0,IF(Einstellungen!$C$10="Ja",MAX(IF(Einstellungen!$C$11="7 Tage",MAX(0,(MIN(DATE(2028,6,0),IF(Mitarbeiter!$D269="",DATE(2028,6,0),Mitarbeiter!$D269),TODAY()))-(MAX(DATE(2028,5,1),Mitarbeiter!$C269))+1),MAX(0,NETWORKDAYS(MAX(DATE(2028,5,1),Mitarbeiter!$C269),MIN(DATE(2028,6,0),IF(Mitarbeiter!$D269="",DATE(2028,6,0),Mitarbeiter!$D269),TODAY()),Einstellungen!$F$13:$F$67)))*N(Mitarbeiter!$E269)/IF(Einstellungen!$C$11="7 Tage",7,5),N('Ist-Stunden'!AH269)),MAX(IF(Einstellungen!$C$11="7 Tage",MAX(0,(MIN(DATE(2028,6,0),IF(Mitarbeiter!$D269="",DATE(2028,6,0),Mitarbeiter!$D269),TODAY()))-(MAX(DATE(2028,5,1),Mitarbeiter!$C269))+1),MAX(0,NETWORKDAYS(MAX(DATE(2028,5,1),Mitarbeiter!$C269),MIN(DATE(2028,6,0),IF(Mitarbeiter!$D269="",DATE(2028,6,0),Mitarbeiter!$D269),TODAY()),Einstellungen!$F$13:$F$67)))*N(Mitarbeiter!$E269)/IF(Einstellungen!$C$11="7 Tage",7,5),N('Ist-Stunden'!AH269)+(N(Krankheitstage!BG269)+N(Krankheitstage!BS269))*N($C269))))</f>
        <v/>
      </c>
      <c r="BM269" s="76">
        <f>IF($B269="",0,IF(Einstellungen!$C$10="Ja",MAX(IF(Einstellungen!$C$11="7 Tage",MAX(0,(MIN(DATE(2028,7,0),IF(Mitarbeiter!$D269="",DATE(2028,7,0),Mitarbeiter!$D269),TODAY()))-(MAX(DATE(2028,6,1),Mitarbeiter!$C269))+1),MAX(0,NETWORKDAYS(MAX(DATE(2028,6,1),Mitarbeiter!$C269),MIN(DATE(2028,7,0),IF(Mitarbeiter!$D269="",DATE(2028,7,0),Mitarbeiter!$D269),TODAY()),Einstellungen!$F$13:$F$67)))*N(Mitarbeiter!$E269)/IF(Einstellungen!$C$11="7 Tage",7,5),N('Ist-Stunden'!AI269)),MAX(IF(Einstellungen!$C$11="7 Tage",MAX(0,(MIN(DATE(2028,7,0),IF(Mitarbeiter!$D269="",DATE(2028,7,0),Mitarbeiter!$D269),TODAY()))-(MAX(DATE(2028,6,1),Mitarbeiter!$C269))+1),MAX(0,NETWORKDAYS(MAX(DATE(2028,6,1),Mitarbeiter!$C269),MIN(DATE(2028,7,0),IF(Mitarbeiter!$D269="",DATE(2028,7,0),Mitarbeiter!$D269),TODAY()),Einstellungen!$F$13:$F$67)))*N(Mitarbeiter!$E269)/IF(Einstellungen!$C$11="7 Tage",7,5),N('Ist-Stunden'!AI269)+(N(Krankheitstage!BH269)+N(Krankheitstage!BT269))*N($C269))))</f>
        <v/>
      </c>
      <c r="BN269" s="76">
        <f>IF($B269="",0,IF(Einstellungen!$C$10="Ja",MAX(IF(Einstellungen!$C$11="7 Tage",MAX(0,(MIN(DATE(2028,8,0),IF(Mitarbeiter!$D269="",DATE(2028,8,0),Mitarbeiter!$D269),TODAY()))-(MAX(DATE(2028,7,1),Mitarbeiter!$C269))+1),MAX(0,NETWORKDAYS(MAX(DATE(2028,7,1),Mitarbeiter!$C269),MIN(DATE(2028,8,0),IF(Mitarbeiter!$D269="",DATE(2028,8,0),Mitarbeiter!$D269),TODAY()),Einstellungen!$F$13:$F$67)))*N(Mitarbeiter!$E269)/IF(Einstellungen!$C$11="7 Tage",7,5),N('Ist-Stunden'!AJ269)),MAX(IF(Einstellungen!$C$11="7 Tage",MAX(0,(MIN(DATE(2028,8,0),IF(Mitarbeiter!$D269="",DATE(2028,8,0),Mitarbeiter!$D269),TODAY()))-(MAX(DATE(2028,7,1),Mitarbeiter!$C269))+1),MAX(0,NETWORKDAYS(MAX(DATE(2028,7,1),Mitarbeiter!$C269),MIN(DATE(2028,8,0),IF(Mitarbeiter!$D269="",DATE(2028,8,0),Mitarbeiter!$D269),TODAY()),Einstellungen!$F$13:$F$67)))*N(Mitarbeiter!$E269)/IF(Einstellungen!$C$11="7 Tage",7,5),N('Ist-Stunden'!AJ269)+(N(Krankheitstage!BI269)+N(Krankheitstage!BU269))*N($C269))))</f>
        <v/>
      </c>
      <c r="BO269" s="76">
        <f>IF($B269="",0,IF(Einstellungen!$C$10="Ja",MAX(IF(Einstellungen!$C$11="7 Tage",MAX(0,(MIN(DATE(2028,9,0),IF(Mitarbeiter!$D269="",DATE(2028,9,0),Mitarbeiter!$D269),TODAY()))-(MAX(DATE(2028,8,1),Mitarbeiter!$C269))+1),MAX(0,NETWORKDAYS(MAX(DATE(2028,8,1),Mitarbeiter!$C269),MIN(DATE(2028,9,0),IF(Mitarbeiter!$D269="",DATE(2028,9,0),Mitarbeiter!$D269),TODAY()),Einstellungen!$F$13:$F$67)))*N(Mitarbeiter!$E269)/IF(Einstellungen!$C$11="7 Tage",7,5),N('Ist-Stunden'!AK269)),MAX(IF(Einstellungen!$C$11="7 Tage",MAX(0,(MIN(DATE(2028,9,0),IF(Mitarbeiter!$D269="",DATE(2028,9,0),Mitarbeiter!$D269),TODAY()))-(MAX(DATE(2028,8,1),Mitarbeiter!$C269))+1),MAX(0,NETWORKDAYS(MAX(DATE(2028,8,1),Mitarbeiter!$C269),MIN(DATE(2028,9,0),IF(Mitarbeiter!$D269="",DATE(2028,9,0),Mitarbeiter!$D269),TODAY()),Einstellungen!$F$13:$F$67)))*N(Mitarbeiter!$E269)/IF(Einstellungen!$C$11="7 Tage",7,5),N('Ist-Stunden'!AK269)+(N(Krankheitstage!BJ269)+N(Krankheitstage!BV269))*N($C269))))</f>
        <v/>
      </c>
      <c r="BP269" s="76">
        <f>IF($B269="",0,IF(Einstellungen!$C$10="Ja",MAX(IF(Einstellungen!$C$11="7 Tage",MAX(0,(MIN(DATE(2028,10,0),IF(Mitarbeiter!$D269="",DATE(2028,10,0),Mitarbeiter!$D269),TODAY()))-(MAX(DATE(2028,9,1),Mitarbeiter!$C269))+1),MAX(0,NETWORKDAYS(MAX(DATE(2028,9,1),Mitarbeiter!$C269),MIN(DATE(2028,10,0),IF(Mitarbeiter!$D269="",DATE(2028,10,0),Mitarbeiter!$D269),TODAY()),Einstellungen!$F$13:$F$67)))*N(Mitarbeiter!$E269)/IF(Einstellungen!$C$11="7 Tage",7,5),N('Ist-Stunden'!AL269)),MAX(IF(Einstellungen!$C$11="7 Tage",MAX(0,(MIN(DATE(2028,10,0),IF(Mitarbeiter!$D269="",DATE(2028,10,0),Mitarbeiter!$D269),TODAY()))-(MAX(DATE(2028,9,1),Mitarbeiter!$C269))+1),MAX(0,NETWORKDAYS(MAX(DATE(2028,9,1),Mitarbeiter!$C269),MIN(DATE(2028,10,0),IF(Mitarbeiter!$D269="",DATE(2028,10,0),Mitarbeiter!$D269),TODAY()),Einstellungen!$F$13:$F$67)))*N(Mitarbeiter!$E269)/IF(Einstellungen!$C$11="7 Tage",7,5),N('Ist-Stunden'!AL269)+(N(Krankheitstage!BK269)+N(Krankheitstage!BW269))*N($C269))))</f>
        <v/>
      </c>
      <c r="BQ269" s="76">
        <f>IF($B269="",0,IF(Einstellungen!$C$10="Ja",MAX(IF(Einstellungen!$C$11="7 Tage",MAX(0,(MIN(DATE(2028,11,0),IF(Mitarbeiter!$D269="",DATE(2028,11,0),Mitarbeiter!$D269),TODAY()))-(MAX(DATE(2028,10,1),Mitarbeiter!$C269))+1),MAX(0,NETWORKDAYS(MAX(DATE(2028,10,1),Mitarbeiter!$C269),MIN(DATE(2028,11,0),IF(Mitarbeiter!$D269="",DATE(2028,11,0),Mitarbeiter!$D269),TODAY()),Einstellungen!$F$13:$F$67)))*N(Mitarbeiter!$E269)/IF(Einstellungen!$C$11="7 Tage",7,5),N('Ist-Stunden'!AM269)),MAX(IF(Einstellungen!$C$11="7 Tage",MAX(0,(MIN(DATE(2028,11,0),IF(Mitarbeiter!$D269="",DATE(2028,11,0),Mitarbeiter!$D269),TODAY()))-(MAX(DATE(2028,10,1),Mitarbeiter!$C269))+1),MAX(0,NETWORKDAYS(MAX(DATE(2028,10,1),Mitarbeiter!$C269),MIN(DATE(2028,11,0),IF(Mitarbeiter!$D269="",DATE(2028,11,0),Mitarbeiter!$D269),TODAY()),Einstellungen!$F$13:$F$67)))*N(Mitarbeiter!$E269)/IF(Einstellungen!$C$11="7 Tage",7,5),N('Ist-Stunden'!AM269)+(N(Krankheitstage!BL269)+N(Krankheitstage!BX269))*N($C269))))</f>
        <v/>
      </c>
      <c r="BR269" s="76">
        <f>IF($B269="",0,IF(Einstellungen!$C$10="Ja",MAX(IF(Einstellungen!$C$11="7 Tage",MAX(0,(MIN(DATE(2028,12,0),IF(Mitarbeiter!$D269="",DATE(2028,12,0),Mitarbeiter!$D269),TODAY()))-(MAX(DATE(2028,11,1),Mitarbeiter!$C269))+1),MAX(0,NETWORKDAYS(MAX(DATE(2028,11,1),Mitarbeiter!$C269),MIN(DATE(2028,12,0),IF(Mitarbeiter!$D269="",DATE(2028,12,0),Mitarbeiter!$D269),TODAY()),Einstellungen!$F$13:$F$67)))*N(Mitarbeiter!$E269)/IF(Einstellungen!$C$11="7 Tage",7,5),N('Ist-Stunden'!AN269)),MAX(IF(Einstellungen!$C$11="7 Tage",MAX(0,(MIN(DATE(2028,12,0),IF(Mitarbeiter!$D269="",DATE(2028,12,0),Mitarbeiter!$D269),TODAY()))-(MAX(DATE(2028,11,1),Mitarbeiter!$C269))+1),MAX(0,NETWORKDAYS(MAX(DATE(2028,11,1),Mitarbeiter!$C269),MIN(DATE(2028,12,0),IF(Mitarbeiter!$D269="",DATE(2028,12,0),Mitarbeiter!$D269),TODAY()),Einstellungen!$F$13:$F$67)))*N(Mitarbeiter!$E269)/IF(Einstellungen!$C$11="7 Tage",7,5),N('Ist-Stunden'!AN269)+(N(Krankheitstage!BM269)+N(Krankheitstage!BY269))*N($C269))))</f>
        <v/>
      </c>
      <c r="BS269" s="76">
        <f>IF($B269="",0,IF(Einstellungen!$C$10="Ja",MAX(IF(Einstellungen!$C$11="7 Tage",MAX(0,(MIN(DATE(2028,13,0),IF(Mitarbeiter!$D269="",DATE(2028,13,0),Mitarbeiter!$D269),TODAY()))-(MAX(DATE(2028,12,1),Mitarbeiter!$C269))+1),MAX(0,NETWORKDAYS(MAX(DATE(2028,12,1),Mitarbeiter!$C269),MIN(DATE(2028,13,0),IF(Mitarbeiter!$D269="",DATE(2028,13,0),Mitarbeiter!$D269),TODAY()),Einstellungen!$F$13:$F$67)))*N(Mitarbeiter!$E269)/IF(Einstellungen!$C$11="7 Tage",7,5),N('Ist-Stunden'!AO269)),MAX(IF(Einstellungen!$C$11="7 Tage",MAX(0,(MIN(DATE(2028,13,0),IF(Mitarbeiter!$D269="",DATE(2028,13,0),Mitarbeiter!$D269),TODAY()))-(MAX(DATE(2028,12,1),Mitarbeiter!$C269))+1),MAX(0,NETWORKDAYS(MAX(DATE(2028,12,1),Mitarbeiter!$C269),MIN(DATE(2028,13,0),IF(Mitarbeiter!$D269="",DATE(2028,13,0),Mitarbeiter!$D269),TODAY()),Einstellungen!$F$13:$F$67)))*N(Mitarbeiter!$E269)/IF(Einstellungen!$C$11="7 Tage",7,5),N('Ist-Stunden'!AO269)+(N(Krankheitstage!BN269)+N(Krankheitstage!BZ269))*N($C269))))</f>
        <v/>
      </c>
      <c r="BT269" s="76">
        <f>IF($B269="",0,IF(Einstellungen!$C$10="Ja",MAX(IF(Einstellungen!$C$11="7 Tage",MAX(0,(MIN(DATE(2029,2,0),IF(Mitarbeiter!$D269="",DATE(2029,2,0),Mitarbeiter!$D269),TODAY()))-(MAX(DATE(2029,1,1),Mitarbeiter!$C269))+1),MAX(0,NETWORKDAYS(MAX(DATE(2029,1,1),Mitarbeiter!$C269),MIN(DATE(2029,2,0),IF(Mitarbeiter!$D269="",DATE(2029,2,0),Mitarbeiter!$D269),TODAY()),Einstellungen!$F$13:$F$67)))*N(Mitarbeiter!$E269)/IF(Einstellungen!$C$11="7 Tage",7,5),N('Ist-Stunden'!AP269)),MAX(IF(Einstellungen!$C$11="7 Tage",MAX(0,(MIN(DATE(2029,2,0),IF(Mitarbeiter!$D269="",DATE(2029,2,0),Mitarbeiter!$D269),TODAY()))-(MAX(DATE(2029,1,1),Mitarbeiter!$C269))+1),MAX(0,NETWORKDAYS(MAX(DATE(2029,1,1),Mitarbeiter!$C269),MIN(DATE(2029,2,0),IF(Mitarbeiter!$D269="",DATE(2029,2,0),Mitarbeiter!$D269),TODAY()),Einstellungen!$F$13:$F$67)))*N(Mitarbeiter!$E269)/IF(Einstellungen!$C$11="7 Tage",7,5),N('Ist-Stunden'!AP269)+(N(Krankheitstage!CA269)+N(Krankheitstage!CM269))*N($C269))))</f>
        <v/>
      </c>
      <c r="BU269" s="76">
        <f>IF($B269="",0,IF(Einstellungen!$C$10="Ja",MAX(IF(Einstellungen!$C$11="7 Tage",MAX(0,(MIN(DATE(2029,3,0),IF(Mitarbeiter!$D269="",DATE(2029,3,0),Mitarbeiter!$D269),TODAY()))-(MAX(DATE(2029,2,1),Mitarbeiter!$C269))+1),MAX(0,NETWORKDAYS(MAX(DATE(2029,2,1),Mitarbeiter!$C269),MIN(DATE(2029,3,0),IF(Mitarbeiter!$D269="",DATE(2029,3,0),Mitarbeiter!$D269),TODAY()),Einstellungen!$F$13:$F$67)))*N(Mitarbeiter!$E269)/IF(Einstellungen!$C$11="7 Tage",7,5),N('Ist-Stunden'!AQ269)),MAX(IF(Einstellungen!$C$11="7 Tage",MAX(0,(MIN(DATE(2029,3,0),IF(Mitarbeiter!$D269="",DATE(2029,3,0),Mitarbeiter!$D269),TODAY()))-(MAX(DATE(2029,2,1),Mitarbeiter!$C269))+1),MAX(0,NETWORKDAYS(MAX(DATE(2029,2,1),Mitarbeiter!$C269),MIN(DATE(2029,3,0),IF(Mitarbeiter!$D269="",DATE(2029,3,0),Mitarbeiter!$D269),TODAY()),Einstellungen!$F$13:$F$67)))*N(Mitarbeiter!$E269)/IF(Einstellungen!$C$11="7 Tage",7,5),N('Ist-Stunden'!AQ269)+(N(Krankheitstage!CB269)+N(Krankheitstage!CN269))*N($C269))))</f>
        <v/>
      </c>
      <c r="BV269" s="76">
        <f>IF($B269="",0,IF(Einstellungen!$C$10="Ja",MAX(IF(Einstellungen!$C$11="7 Tage",MAX(0,(MIN(DATE(2029,4,0),IF(Mitarbeiter!$D269="",DATE(2029,4,0),Mitarbeiter!$D269),TODAY()))-(MAX(DATE(2029,3,1),Mitarbeiter!$C269))+1),MAX(0,NETWORKDAYS(MAX(DATE(2029,3,1),Mitarbeiter!$C269),MIN(DATE(2029,4,0),IF(Mitarbeiter!$D269="",DATE(2029,4,0),Mitarbeiter!$D269),TODAY()),Einstellungen!$F$13:$F$67)))*N(Mitarbeiter!$E269)/IF(Einstellungen!$C$11="7 Tage",7,5),N('Ist-Stunden'!AR269)),MAX(IF(Einstellungen!$C$11="7 Tage",MAX(0,(MIN(DATE(2029,4,0),IF(Mitarbeiter!$D269="",DATE(2029,4,0),Mitarbeiter!$D269),TODAY()))-(MAX(DATE(2029,3,1),Mitarbeiter!$C269))+1),MAX(0,NETWORKDAYS(MAX(DATE(2029,3,1),Mitarbeiter!$C269),MIN(DATE(2029,4,0),IF(Mitarbeiter!$D269="",DATE(2029,4,0),Mitarbeiter!$D269),TODAY()),Einstellungen!$F$13:$F$67)))*N(Mitarbeiter!$E269)/IF(Einstellungen!$C$11="7 Tage",7,5),N('Ist-Stunden'!AR269)+(N(Krankheitstage!CC269)+N(Krankheitstage!CO269))*N($C269))))</f>
        <v/>
      </c>
      <c r="BW269" s="76">
        <f>IF($B269="",0,IF(Einstellungen!$C$10="Ja",MAX(IF(Einstellungen!$C$11="7 Tage",MAX(0,(MIN(DATE(2029,5,0),IF(Mitarbeiter!$D269="",DATE(2029,5,0),Mitarbeiter!$D269),TODAY()))-(MAX(DATE(2029,4,1),Mitarbeiter!$C269))+1),MAX(0,NETWORKDAYS(MAX(DATE(2029,4,1),Mitarbeiter!$C269),MIN(DATE(2029,5,0),IF(Mitarbeiter!$D269="",DATE(2029,5,0),Mitarbeiter!$D269),TODAY()),Einstellungen!$F$13:$F$67)))*N(Mitarbeiter!$E269)/IF(Einstellungen!$C$11="7 Tage",7,5),N('Ist-Stunden'!AS269)),MAX(IF(Einstellungen!$C$11="7 Tage",MAX(0,(MIN(DATE(2029,5,0),IF(Mitarbeiter!$D269="",DATE(2029,5,0),Mitarbeiter!$D269),TODAY()))-(MAX(DATE(2029,4,1),Mitarbeiter!$C269))+1),MAX(0,NETWORKDAYS(MAX(DATE(2029,4,1),Mitarbeiter!$C269),MIN(DATE(2029,5,0),IF(Mitarbeiter!$D269="",DATE(2029,5,0),Mitarbeiter!$D269),TODAY()),Einstellungen!$F$13:$F$67)))*N(Mitarbeiter!$E269)/IF(Einstellungen!$C$11="7 Tage",7,5),N('Ist-Stunden'!AS269)+(N(Krankheitstage!CD269)+N(Krankheitstage!CP269))*N($C269))))</f>
        <v/>
      </c>
      <c r="BX269" s="76">
        <f>IF($B269="",0,IF(Einstellungen!$C$10="Ja",MAX(IF(Einstellungen!$C$11="7 Tage",MAX(0,(MIN(DATE(2029,6,0),IF(Mitarbeiter!$D269="",DATE(2029,6,0),Mitarbeiter!$D269),TODAY()))-(MAX(DATE(2029,5,1),Mitarbeiter!$C269))+1),MAX(0,NETWORKDAYS(MAX(DATE(2029,5,1),Mitarbeiter!$C269),MIN(DATE(2029,6,0),IF(Mitarbeiter!$D269="",DATE(2029,6,0),Mitarbeiter!$D269),TODAY()),Einstellungen!$F$13:$F$67)))*N(Mitarbeiter!$E269)/IF(Einstellungen!$C$11="7 Tage",7,5),N('Ist-Stunden'!AT269)),MAX(IF(Einstellungen!$C$11="7 Tage",MAX(0,(MIN(DATE(2029,6,0),IF(Mitarbeiter!$D269="",DATE(2029,6,0),Mitarbeiter!$D269),TODAY()))-(MAX(DATE(2029,5,1),Mitarbeiter!$C269))+1),MAX(0,NETWORKDAYS(MAX(DATE(2029,5,1),Mitarbeiter!$C269),MIN(DATE(2029,6,0),IF(Mitarbeiter!$D269="",DATE(2029,6,0),Mitarbeiter!$D269),TODAY()),Einstellungen!$F$13:$F$67)))*N(Mitarbeiter!$E269)/IF(Einstellungen!$C$11="7 Tage",7,5),N('Ist-Stunden'!AT269)+(N(Krankheitstage!CE269)+N(Krankheitstage!CQ269))*N($C269))))</f>
        <v/>
      </c>
      <c r="BY269" s="76">
        <f>IF($B269="",0,IF(Einstellungen!$C$10="Ja",MAX(IF(Einstellungen!$C$11="7 Tage",MAX(0,(MIN(DATE(2029,7,0),IF(Mitarbeiter!$D269="",DATE(2029,7,0),Mitarbeiter!$D269),TODAY()))-(MAX(DATE(2029,6,1),Mitarbeiter!$C269))+1),MAX(0,NETWORKDAYS(MAX(DATE(2029,6,1),Mitarbeiter!$C269),MIN(DATE(2029,7,0),IF(Mitarbeiter!$D269="",DATE(2029,7,0),Mitarbeiter!$D269),TODAY()),Einstellungen!$F$13:$F$67)))*N(Mitarbeiter!$E269)/IF(Einstellungen!$C$11="7 Tage",7,5),N('Ist-Stunden'!AU269)),MAX(IF(Einstellungen!$C$11="7 Tage",MAX(0,(MIN(DATE(2029,7,0),IF(Mitarbeiter!$D269="",DATE(2029,7,0),Mitarbeiter!$D269),TODAY()))-(MAX(DATE(2029,6,1),Mitarbeiter!$C269))+1),MAX(0,NETWORKDAYS(MAX(DATE(2029,6,1),Mitarbeiter!$C269),MIN(DATE(2029,7,0),IF(Mitarbeiter!$D269="",DATE(2029,7,0),Mitarbeiter!$D269),TODAY()),Einstellungen!$F$13:$F$67)))*N(Mitarbeiter!$E269)/IF(Einstellungen!$C$11="7 Tage",7,5),N('Ist-Stunden'!AU269)+(N(Krankheitstage!CF269)+N(Krankheitstage!CR269))*N($C269))))</f>
        <v/>
      </c>
      <c r="BZ269" s="76">
        <f>IF($B269="",0,IF(Einstellungen!$C$10="Ja",MAX(IF(Einstellungen!$C$11="7 Tage",MAX(0,(MIN(DATE(2029,8,0),IF(Mitarbeiter!$D269="",DATE(2029,8,0),Mitarbeiter!$D269),TODAY()))-(MAX(DATE(2029,7,1),Mitarbeiter!$C269))+1),MAX(0,NETWORKDAYS(MAX(DATE(2029,7,1),Mitarbeiter!$C269),MIN(DATE(2029,8,0),IF(Mitarbeiter!$D269="",DATE(2029,8,0),Mitarbeiter!$D269),TODAY()),Einstellungen!$F$13:$F$67)))*N(Mitarbeiter!$E269)/IF(Einstellungen!$C$11="7 Tage",7,5),N('Ist-Stunden'!AV269)),MAX(IF(Einstellungen!$C$11="7 Tage",MAX(0,(MIN(DATE(2029,8,0),IF(Mitarbeiter!$D269="",DATE(2029,8,0),Mitarbeiter!$D269),TODAY()))-(MAX(DATE(2029,7,1),Mitarbeiter!$C269))+1),MAX(0,NETWORKDAYS(MAX(DATE(2029,7,1),Mitarbeiter!$C269),MIN(DATE(2029,8,0),IF(Mitarbeiter!$D269="",DATE(2029,8,0),Mitarbeiter!$D269),TODAY()),Einstellungen!$F$13:$F$67)))*N(Mitarbeiter!$E269)/IF(Einstellungen!$C$11="7 Tage",7,5),N('Ist-Stunden'!AV269)+(N(Krankheitstage!CG269)+N(Krankheitstage!CS269))*N($C269))))</f>
        <v/>
      </c>
      <c r="CA269" s="76">
        <f>IF($B269="",0,IF(Einstellungen!$C$10="Ja",MAX(IF(Einstellungen!$C$11="7 Tage",MAX(0,(MIN(DATE(2029,9,0),IF(Mitarbeiter!$D269="",DATE(2029,9,0),Mitarbeiter!$D269),TODAY()))-(MAX(DATE(2029,8,1),Mitarbeiter!$C269))+1),MAX(0,NETWORKDAYS(MAX(DATE(2029,8,1),Mitarbeiter!$C269),MIN(DATE(2029,9,0),IF(Mitarbeiter!$D269="",DATE(2029,9,0),Mitarbeiter!$D269),TODAY()),Einstellungen!$F$13:$F$67)))*N(Mitarbeiter!$E269)/IF(Einstellungen!$C$11="7 Tage",7,5),N('Ist-Stunden'!AW269)),MAX(IF(Einstellungen!$C$11="7 Tage",MAX(0,(MIN(DATE(2029,9,0),IF(Mitarbeiter!$D269="",DATE(2029,9,0),Mitarbeiter!$D269),TODAY()))-(MAX(DATE(2029,8,1),Mitarbeiter!$C269))+1),MAX(0,NETWORKDAYS(MAX(DATE(2029,8,1),Mitarbeiter!$C269),MIN(DATE(2029,9,0),IF(Mitarbeiter!$D269="",DATE(2029,9,0),Mitarbeiter!$D269),TODAY()),Einstellungen!$F$13:$F$67)))*N(Mitarbeiter!$E269)/IF(Einstellungen!$C$11="7 Tage",7,5),N('Ist-Stunden'!AW269)+(N(Krankheitstage!CH269)+N(Krankheitstage!CT269))*N($C269))))</f>
        <v/>
      </c>
      <c r="CB269" s="76">
        <f>IF($B269="",0,IF(Einstellungen!$C$10="Ja",MAX(IF(Einstellungen!$C$11="7 Tage",MAX(0,(MIN(DATE(2029,10,0),IF(Mitarbeiter!$D269="",DATE(2029,10,0),Mitarbeiter!$D269),TODAY()))-(MAX(DATE(2029,9,1),Mitarbeiter!$C269))+1),MAX(0,NETWORKDAYS(MAX(DATE(2029,9,1),Mitarbeiter!$C269),MIN(DATE(2029,10,0),IF(Mitarbeiter!$D269="",DATE(2029,10,0),Mitarbeiter!$D269),TODAY()),Einstellungen!$F$13:$F$67)))*N(Mitarbeiter!$E269)/IF(Einstellungen!$C$11="7 Tage",7,5),N('Ist-Stunden'!AX269)),MAX(IF(Einstellungen!$C$11="7 Tage",MAX(0,(MIN(DATE(2029,10,0),IF(Mitarbeiter!$D269="",DATE(2029,10,0),Mitarbeiter!$D269),TODAY()))-(MAX(DATE(2029,9,1),Mitarbeiter!$C269))+1),MAX(0,NETWORKDAYS(MAX(DATE(2029,9,1),Mitarbeiter!$C269),MIN(DATE(2029,10,0),IF(Mitarbeiter!$D269="",DATE(2029,10,0),Mitarbeiter!$D269),TODAY()),Einstellungen!$F$13:$F$67)))*N(Mitarbeiter!$E269)/IF(Einstellungen!$C$11="7 Tage",7,5),N('Ist-Stunden'!AX269)+(N(Krankheitstage!CI269)+N(Krankheitstage!CU269))*N($C269))))</f>
        <v/>
      </c>
      <c r="CC269" s="76">
        <f>IF($B269="",0,IF(Einstellungen!$C$10="Ja",MAX(IF(Einstellungen!$C$11="7 Tage",MAX(0,(MIN(DATE(2029,11,0),IF(Mitarbeiter!$D269="",DATE(2029,11,0),Mitarbeiter!$D269),TODAY()))-(MAX(DATE(2029,10,1),Mitarbeiter!$C269))+1),MAX(0,NETWORKDAYS(MAX(DATE(2029,10,1),Mitarbeiter!$C269),MIN(DATE(2029,11,0),IF(Mitarbeiter!$D269="",DATE(2029,11,0),Mitarbeiter!$D269),TODAY()),Einstellungen!$F$13:$F$67)))*N(Mitarbeiter!$E269)/IF(Einstellungen!$C$11="7 Tage",7,5),N('Ist-Stunden'!AY269)),MAX(IF(Einstellungen!$C$11="7 Tage",MAX(0,(MIN(DATE(2029,11,0),IF(Mitarbeiter!$D269="",DATE(2029,11,0),Mitarbeiter!$D269),TODAY()))-(MAX(DATE(2029,10,1),Mitarbeiter!$C269))+1),MAX(0,NETWORKDAYS(MAX(DATE(2029,10,1),Mitarbeiter!$C269),MIN(DATE(2029,11,0),IF(Mitarbeiter!$D269="",DATE(2029,11,0),Mitarbeiter!$D269),TODAY()),Einstellungen!$F$13:$F$67)))*N(Mitarbeiter!$E269)/IF(Einstellungen!$C$11="7 Tage",7,5),N('Ist-Stunden'!AY269)+(N(Krankheitstage!CJ269)+N(Krankheitstage!CV269))*N($C269))))</f>
        <v/>
      </c>
      <c r="CD269" s="76">
        <f>IF($B269="",0,IF(Einstellungen!$C$10="Ja",MAX(IF(Einstellungen!$C$11="7 Tage",MAX(0,(MIN(DATE(2029,12,0),IF(Mitarbeiter!$D269="",DATE(2029,12,0),Mitarbeiter!$D269),TODAY()))-(MAX(DATE(2029,11,1),Mitarbeiter!$C269))+1),MAX(0,NETWORKDAYS(MAX(DATE(2029,11,1),Mitarbeiter!$C269),MIN(DATE(2029,12,0),IF(Mitarbeiter!$D269="",DATE(2029,12,0),Mitarbeiter!$D269),TODAY()),Einstellungen!$F$13:$F$67)))*N(Mitarbeiter!$E269)/IF(Einstellungen!$C$11="7 Tage",7,5),N('Ist-Stunden'!AZ269)),MAX(IF(Einstellungen!$C$11="7 Tage",MAX(0,(MIN(DATE(2029,12,0),IF(Mitarbeiter!$D269="",DATE(2029,12,0),Mitarbeiter!$D269),TODAY()))-(MAX(DATE(2029,11,1),Mitarbeiter!$C269))+1),MAX(0,NETWORKDAYS(MAX(DATE(2029,11,1),Mitarbeiter!$C269),MIN(DATE(2029,12,0),IF(Mitarbeiter!$D269="",DATE(2029,12,0),Mitarbeiter!$D269),TODAY()),Einstellungen!$F$13:$F$67)))*N(Mitarbeiter!$E269)/IF(Einstellungen!$C$11="7 Tage",7,5),N('Ist-Stunden'!AZ269)+(N(Krankheitstage!CK269)+N(Krankheitstage!CW269))*N($C269))))</f>
        <v/>
      </c>
      <c r="CE269" s="76">
        <f>IF($B269="",0,IF(Einstellungen!$C$10="Ja",MAX(IF(Einstellungen!$C$11="7 Tage",MAX(0,(MIN(DATE(2029,13,0),IF(Mitarbeiter!$D269="",DATE(2029,13,0),Mitarbeiter!$D269),TODAY()))-(MAX(DATE(2029,12,1),Mitarbeiter!$C269))+1),MAX(0,NETWORKDAYS(MAX(DATE(2029,12,1),Mitarbeiter!$C269),MIN(DATE(2029,13,0),IF(Mitarbeiter!$D269="",DATE(2029,13,0),Mitarbeiter!$D269),TODAY()),Einstellungen!$F$13:$F$67)))*N(Mitarbeiter!$E269)/IF(Einstellungen!$C$11="7 Tage",7,5),N('Ist-Stunden'!BA269)),MAX(IF(Einstellungen!$C$11="7 Tage",MAX(0,(MIN(DATE(2029,13,0),IF(Mitarbeiter!$D269="",DATE(2029,13,0),Mitarbeiter!$D269),TODAY()))-(MAX(DATE(2029,12,1),Mitarbeiter!$C269))+1),MAX(0,NETWORKDAYS(MAX(DATE(2029,12,1),Mitarbeiter!$C269),MIN(DATE(2029,13,0),IF(Mitarbeiter!$D269="",DATE(2029,13,0),Mitarbeiter!$D269),TODAY()),Einstellungen!$F$13:$F$67)))*N(Mitarbeiter!$E269)/IF(Einstellungen!$C$11="7 Tage",7,5),N('Ist-Stunden'!BA269)+(N(Krankheitstage!CL269)+N(Krankheitstage!CX269))*N($C269))))</f>
        <v/>
      </c>
      <c r="CF269" s="76">
        <f>IF($B269="",0,IF(Einstellungen!$C$10="Ja",MAX(IF(Einstellungen!$C$11="7 Tage",MAX(0,(MIN(DATE(2030,2,0),IF(Mitarbeiter!$D269="",DATE(2030,2,0),Mitarbeiter!$D269),TODAY()))-(MAX(DATE(2030,1,1),Mitarbeiter!$C269))+1),MAX(0,NETWORKDAYS(MAX(DATE(2030,1,1),Mitarbeiter!$C269),MIN(DATE(2030,2,0),IF(Mitarbeiter!$D269="",DATE(2030,2,0),Mitarbeiter!$D269),TODAY()),Einstellungen!$F$13:$F$67)))*N(Mitarbeiter!$E269)/IF(Einstellungen!$C$11="7 Tage",7,5),N('Ist-Stunden'!BB269)),MAX(IF(Einstellungen!$C$11="7 Tage",MAX(0,(MIN(DATE(2030,2,0),IF(Mitarbeiter!$D269="",DATE(2030,2,0),Mitarbeiter!$D269),TODAY()))-(MAX(DATE(2030,1,1),Mitarbeiter!$C269))+1),MAX(0,NETWORKDAYS(MAX(DATE(2030,1,1),Mitarbeiter!$C269),MIN(DATE(2030,2,0),IF(Mitarbeiter!$D269="",DATE(2030,2,0),Mitarbeiter!$D269),TODAY()),Einstellungen!$F$13:$F$67)))*N(Mitarbeiter!$E269)/IF(Einstellungen!$C$11="7 Tage",7,5),N('Ist-Stunden'!BB269)+(N(Krankheitstage!CY269)+N(Krankheitstage!DK269))*N($C269))))</f>
        <v/>
      </c>
      <c r="CG269" s="76">
        <f>IF($B269="",0,IF(Einstellungen!$C$10="Ja",MAX(IF(Einstellungen!$C$11="7 Tage",MAX(0,(MIN(DATE(2030,3,0),IF(Mitarbeiter!$D269="",DATE(2030,3,0),Mitarbeiter!$D269),TODAY()))-(MAX(DATE(2030,2,1),Mitarbeiter!$C269))+1),MAX(0,NETWORKDAYS(MAX(DATE(2030,2,1),Mitarbeiter!$C269),MIN(DATE(2030,3,0),IF(Mitarbeiter!$D269="",DATE(2030,3,0),Mitarbeiter!$D269),TODAY()),Einstellungen!$F$13:$F$67)))*N(Mitarbeiter!$E269)/IF(Einstellungen!$C$11="7 Tage",7,5),N('Ist-Stunden'!BC269)),MAX(IF(Einstellungen!$C$11="7 Tage",MAX(0,(MIN(DATE(2030,3,0),IF(Mitarbeiter!$D269="",DATE(2030,3,0),Mitarbeiter!$D269),TODAY()))-(MAX(DATE(2030,2,1),Mitarbeiter!$C269))+1),MAX(0,NETWORKDAYS(MAX(DATE(2030,2,1),Mitarbeiter!$C269),MIN(DATE(2030,3,0),IF(Mitarbeiter!$D269="",DATE(2030,3,0),Mitarbeiter!$D269),TODAY()),Einstellungen!$F$13:$F$67)))*N(Mitarbeiter!$E269)/IF(Einstellungen!$C$11="7 Tage",7,5),N('Ist-Stunden'!BC269)+(N(Krankheitstage!CZ269)+N(Krankheitstage!DL269))*N($C269))))</f>
        <v/>
      </c>
      <c r="CH269" s="76">
        <f>IF($B269="",0,IF(Einstellungen!$C$10="Ja",MAX(IF(Einstellungen!$C$11="7 Tage",MAX(0,(MIN(DATE(2030,4,0),IF(Mitarbeiter!$D269="",DATE(2030,4,0),Mitarbeiter!$D269),TODAY()))-(MAX(DATE(2030,3,1),Mitarbeiter!$C269))+1),MAX(0,NETWORKDAYS(MAX(DATE(2030,3,1),Mitarbeiter!$C269),MIN(DATE(2030,4,0),IF(Mitarbeiter!$D269="",DATE(2030,4,0),Mitarbeiter!$D269),TODAY()),Einstellungen!$F$13:$F$67)))*N(Mitarbeiter!$E269)/IF(Einstellungen!$C$11="7 Tage",7,5),N('Ist-Stunden'!BD269)),MAX(IF(Einstellungen!$C$11="7 Tage",MAX(0,(MIN(DATE(2030,4,0),IF(Mitarbeiter!$D269="",DATE(2030,4,0),Mitarbeiter!$D269),TODAY()))-(MAX(DATE(2030,3,1),Mitarbeiter!$C269))+1),MAX(0,NETWORKDAYS(MAX(DATE(2030,3,1),Mitarbeiter!$C269),MIN(DATE(2030,4,0),IF(Mitarbeiter!$D269="",DATE(2030,4,0),Mitarbeiter!$D269),TODAY()),Einstellungen!$F$13:$F$67)))*N(Mitarbeiter!$E269)/IF(Einstellungen!$C$11="7 Tage",7,5),N('Ist-Stunden'!BD269)+(N(Krankheitstage!DA269)+N(Krankheitstage!DM269))*N($C269))))</f>
        <v/>
      </c>
      <c r="CI269" s="76">
        <f>IF($B269="",0,IF(Einstellungen!$C$10="Ja",MAX(IF(Einstellungen!$C$11="7 Tage",MAX(0,(MIN(DATE(2030,5,0),IF(Mitarbeiter!$D269="",DATE(2030,5,0),Mitarbeiter!$D269),TODAY()))-(MAX(DATE(2030,4,1),Mitarbeiter!$C269))+1),MAX(0,NETWORKDAYS(MAX(DATE(2030,4,1),Mitarbeiter!$C269),MIN(DATE(2030,5,0),IF(Mitarbeiter!$D269="",DATE(2030,5,0),Mitarbeiter!$D269),TODAY()),Einstellungen!$F$13:$F$67)))*N(Mitarbeiter!$E269)/IF(Einstellungen!$C$11="7 Tage",7,5),N('Ist-Stunden'!BE269)),MAX(IF(Einstellungen!$C$11="7 Tage",MAX(0,(MIN(DATE(2030,5,0),IF(Mitarbeiter!$D269="",DATE(2030,5,0),Mitarbeiter!$D269),TODAY()))-(MAX(DATE(2030,4,1),Mitarbeiter!$C269))+1),MAX(0,NETWORKDAYS(MAX(DATE(2030,4,1),Mitarbeiter!$C269),MIN(DATE(2030,5,0),IF(Mitarbeiter!$D269="",DATE(2030,5,0),Mitarbeiter!$D269),TODAY()),Einstellungen!$F$13:$F$67)))*N(Mitarbeiter!$E269)/IF(Einstellungen!$C$11="7 Tage",7,5),N('Ist-Stunden'!BE269)+(N(Krankheitstage!DB269)+N(Krankheitstage!DN269))*N($C269))))</f>
        <v/>
      </c>
      <c r="CJ269" s="76">
        <f>IF($B269="",0,IF(Einstellungen!$C$10="Ja",MAX(IF(Einstellungen!$C$11="7 Tage",MAX(0,(MIN(DATE(2030,6,0),IF(Mitarbeiter!$D269="",DATE(2030,6,0),Mitarbeiter!$D269),TODAY()))-(MAX(DATE(2030,5,1),Mitarbeiter!$C269))+1),MAX(0,NETWORKDAYS(MAX(DATE(2030,5,1),Mitarbeiter!$C269),MIN(DATE(2030,6,0),IF(Mitarbeiter!$D269="",DATE(2030,6,0),Mitarbeiter!$D269),TODAY()),Einstellungen!$F$13:$F$67)))*N(Mitarbeiter!$E269)/IF(Einstellungen!$C$11="7 Tage",7,5),N('Ist-Stunden'!BF269)),MAX(IF(Einstellungen!$C$11="7 Tage",MAX(0,(MIN(DATE(2030,6,0),IF(Mitarbeiter!$D269="",DATE(2030,6,0),Mitarbeiter!$D269),TODAY()))-(MAX(DATE(2030,5,1),Mitarbeiter!$C269))+1),MAX(0,NETWORKDAYS(MAX(DATE(2030,5,1),Mitarbeiter!$C269),MIN(DATE(2030,6,0),IF(Mitarbeiter!$D269="",DATE(2030,6,0),Mitarbeiter!$D269),TODAY()),Einstellungen!$F$13:$F$67)))*N(Mitarbeiter!$E269)/IF(Einstellungen!$C$11="7 Tage",7,5),N('Ist-Stunden'!BF269)+(N(Krankheitstage!DC269)+N(Krankheitstage!DO269))*N($C269))))</f>
        <v/>
      </c>
      <c r="CK269" s="76">
        <f>IF($B269="",0,IF(Einstellungen!$C$10="Ja",MAX(IF(Einstellungen!$C$11="7 Tage",MAX(0,(MIN(DATE(2030,7,0),IF(Mitarbeiter!$D269="",DATE(2030,7,0),Mitarbeiter!$D269),TODAY()))-(MAX(DATE(2030,6,1),Mitarbeiter!$C269))+1),MAX(0,NETWORKDAYS(MAX(DATE(2030,6,1),Mitarbeiter!$C269),MIN(DATE(2030,7,0),IF(Mitarbeiter!$D269="",DATE(2030,7,0),Mitarbeiter!$D269),TODAY()),Einstellungen!$F$13:$F$67)))*N(Mitarbeiter!$E269)/IF(Einstellungen!$C$11="7 Tage",7,5),N('Ist-Stunden'!BG269)),MAX(IF(Einstellungen!$C$11="7 Tage",MAX(0,(MIN(DATE(2030,7,0),IF(Mitarbeiter!$D269="",DATE(2030,7,0),Mitarbeiter!$D269),TODAY()))-(MAX(DATE(2030,6,1),Mitarbeiter!$C269))+1),MAX(0,NETWORKDAYS(MAX(DATE(2030,6,1),Mitarbeiter!$C269),MIN(DATE(2030,7,0),IF(Mitarbeiter!$D269="",DATE(2030,7,0),Mitarbeiter!$D269),TODAY()),Einstellungen!$F$13:$F$67)))*N(Mitarbeiter!$E269)/IF(Einstellungen!$C$11="7 Tage",7,5),N('Ist-Stunden'!BG269)+(N(Krankheitstage!DD269)+N(Krankheitstage!DP269))*N($C269))))</f>
        <v/>
      </c>
      <c r="CL269" s="76">
        <f>IF($B269="",0,IF(Einstellungen!$C$10="Ja",MAX(IF(Einstellungen!$C$11="7 Tage",MAX(0,(MIN(DATE(2030,8,0),IF(Mitarbeiter!$D269="",DATE(2030,8,0),Mitarbeiter!$D269),TODAY()))-(MAX(DATE(2030,7,1),Mitarbeiter!$C269))+1),MAX(0,NETWORKDAYS(MAX(DATE(2030,7,1),Mitarbeiter!$C269),MIN(DATE(2030,8,0),IF(Mitarbeiter!$D269="",DATE(2030,8,0),Mitarbeiter!$D269),TODAY()),Einstellungen!$F$13:$F$67)))*N(Mitarbeiter!$E269)/IF(Einstellungen!$C$11="7 Tage",7,5),N('Ist-Stunden'!BH269)),MAX(IF(Einstellungen!$C$11="7 Tage",MAX(0,(MIN(DATE(2030,8,0),IF(Mitarbeiter!$D269="",DATE(2030,8,0),Mitarbeiter!$D269),TODAY()))-(MAX(DATE(2030,7,1),Mitarbeiter!$C269))+1),MAX(0,NETWORKDAYS(MAX(DATE(2030,7,1),Mitarbeiter!$C269),MIN(DATE(2030,8,0),IF(Mitarbeiter!$D269="",DATE(2030,8,0),Mitarbeiter!$D269),TODAY()),Einstellungen!$F$13:$F$67)))*N(Mitarbeiter!$E269)/IF(Einstellungen!$C$11="7 Tage",7,5),N('Ist-Stunden'!BH269)+(N(Krankheitstage!DE269)+N(Krankheitstage!DQ269))*N($C269))))</f>
        <v/>
      </c>
      <c r="CM269" s="76">
        <f>IF($B269="",0,IF(Einstellungen!$C$10="Ja",MAX(IF(Einstellungen!$C$11="7 Tage",MAX(0,(MIN(DATE(2030,9,0),IF(Mitarbeiter!$D269="",DATE(2030,9,0),Mitarbeiter!$D269),TODAY()))-(MAX(DATE(2030,8,1),Mitarbeiter!$C269))+1),MAX(0,NETWORKDAYS(MAX(DATE(2030,8,1),Mitarbeiter!$C269),MIN(DATE(2030,9,0),IF(Mitarbeiter!$D269="",DATE(2030,9,0),Mitarbeiter!$D269),TODAY()),Einstellungen!$F$13:$F$67)))*N(Mitarbeiter!$E269)/IF(Einstellungen!$C$11="7 Tage",7,5),N('Ist-Stunden'!BI269)),MAX(IF(Einstellungen!$C$11="7 Tage",MAX(0,(MIN(DATE(2030,9,0),IF(Mitarbeiter!$D269="",DATE(2030,9,0),Mitarbeiter!$D269),TODAY()))-(MAX(DATE(2030,8,1),Mitarbeiter!$C269))+1),MAX(0,NETWORKDAYS(MAX(DATE(2030,8,1),Mitarbeiter!$C269),MIN(DATE(2030,9,0),IF(Mitarbeiter!$D269="",DATE(2030,9,0),Mitarbeiter!$D269),TODAY()),Einstellungen!$F$13:$F$67)))*N(Mitarbeiter!$E269)/IF(Einstellungen!$C$11="7 Tage",7,5),N('Ist-Stunden'!BI269)+(N(Krankheitstage!DF269)+N(Krankheitstage!DR269))*N($C269))))</f>
        <v/>
      </c>
      <c r="CN269" s="76">
        <f>IF($B269="",0,IF(Einstellungen!$C$10="Ja",MAX(IF(Einstellungen!$C$11="7 Tage",MAX(0,(MIN(DATE(2030,10,0),IF(Mitarbeiter!$D269="",DATE(2030,10,0),Mitarbeiter!$D269),TODAY()))-(MAX(DATE(2030,9,1),Mitarbeiter!$C269))+1),MAX(0,NETWORKDAYS(MAX(DATE(2030,9,1),Mitarbeiter!$C269),MIN(DATE(2030,10,0),IF(Mitarbeiter!$D269="",DATE(2030,10,0),Mitarbeiter!$D269),TODAY()),Einstellungen!$F$13:$F$67)))*N(Mitarbeiter!$E269)/IF(Einstellungen!$C$11="7 Tage",7,5),N('Ist-Stunden'!BJ269)),MAX(IF(Einstellungen!$C$11="7 Tage",MAX(0,(MIN(DATE(2030,10,0),IF(Mitarbeiter!$D269="",DATE(2030,10,0),Mitarbeiter!$D269),TODAY()))-(MAX(DATE(2030,9,1),Mitarbeiter!$C269))+1),MAX(0,NETWORKDAYS(MAX(DATE(2030,9,1),Mitarbeiter!$C269),MIN(DATE(2030,10,0),IF(Mitarbeiter!$D269="",DATE(2030,10,0),Mitarbeiter!$D269),TODAY()),Einstellungen!$F$13:$F$67)))*N(Mitarbeiter!$E269)/IF(Einstellungen!$C$11="7 Tage",7,5),N('Ist-Stunden'!BJ269)+(N(Krankheitstage!DG269)+N(Krankheitstage!DS269))*N($C269))))</f>
        <v/>
      </c>
      <c r="CO269" s="76">
        <f>IF($B269="",0,IF(Einstellungen!$C$10="Ja",MAX(IF(Einstellungen!$C$11="7 Tage",MAX(0,(MIN(DATE(2030,11,0),IF(Mitarbeiter!$D269="",DATE(2030,11,0),Mitarbeiter!$D269),TODAY()))-(MAX(DATE(2030,10,1),Mitarbeiter!$C269))+1),MAX(0,NETWORKDAYS(MAX(DATE(2030,10,1),Mitarbeiter!$C269),MIN(DATE(2030,11,0),IF(Mitarbeiter!$D269="",DATE(2030,11,0),Mitarbeiter!$D269),TODAY()),Einstellungen!$F$13:$F$67)))*N(Mitarbeiter!$E269)/IF(Einstellungen!$C$11="7 Tage",7,5),N('Ist-Stunden'!BK269)),MAX(IF(Einstellungen!$C$11="7 Tage",MAX(0,(MIN(DATE(2030,11,0),IF(Mitarbeiter!$D269="",DATE(2030,11,0),Mitarbeiter!$D269),TODAY()))-(MAX(DATE(2030,10,1),Mitarbeiter!$C269))+1),MAX(0,NETWORKDAYS(MAX(DATE(2030,10,1),Mitarbeiter!$C269),MIN(DATE(2030,11,0),IF(Mitarbeiter!$D269="",DATE(2030,11,0),Mitarbeiter!$D269),TODAY()),Einstellungen!$F$13:$F$67)))*N(Mitarbeiter!$E269)/IF(Einstellungen!$C$11="7 Tage",7,5),N('Ist-Stunden'!BK269)+(N(Krankheitstage!DH269)+N(Krankheitstage!DT269))*N($C269))))</f>
        <v/>
      </c>
      <c r="CP269" s="76">
        <f>IF($B269="",0,IF(Einstellungen!$C$10="Ja",MAX(IF(Einstellungen!$C$11="7 Tage",MAX(0,(MIN(DATE(2030,12,0),IF(Mitarbeiter!$D269="",DATE(2030,12,0),Mitarbeiter!$D269),TODAY()))-(MAX(DATE(2030,11,1),Mitarbeiter!$C269))+1),MAX(0,NETWORKDAYS(MAX(DATE(2030,11,1),Mitarbeiter!$C269),MIN(DATE(2030,12,0),IF(Mitarbeiter!$D269="",DATE(2030,12,0),Mitarbeiter!$D269),TODAY()),Einstellungen!$F$13:$F$67)))*N(Mitarbeiter!$E269)/IF(Einstellungen!$C$11="7 Tage",7,5),N('Ist-Stunden'!BL269)),MAX(IF(Einstellungen!$C$11="7 Tage",MAX(0,(MIN(DATE(2030,12,0),IF(Mitarbeiter!$D269="",DATE(2030,12,0),Mitarbeiter!$D269),TODAY()))-(MAX(DATE(2030,11,1),Mitarbeiter!$C269))+1),MAX(0,NETWORKDAYS(MAX(DATE(2030,11,1),Mitarbeiter!$C269),MIN(DATE(2030,12,0),IF(Mitarbeiter!$D269="",DATE(2030,12,0),Mitarbeiter!$D269),TODAY()),Einstellungen!$F$13:$F$67)))*N(Mitarbeiter!$E269)/IF(Einstellungen!$C$11="7 Tage",7,5),N('Ist-Stunden'!BL269)+(N(Krankheitstage!DI269)+N(Krankheitstage!DU269))*N($C269))))</f>
        <v/>
      </c>
      <c r="CQ269" s="76">
        <f>IF($B269="",0,IF(Einstellungen!$C$10="Ja",MAX(IF(Einstellungen!$C$11="7 Tage",MAX(0,(MIN(DATE(2030,13,0),IF(Mitarbeiter!$D269="",DATE(2030,13,0),Mitarbeiter!$D269),TODAY()))-(MAX(DATE(2030,12,1),Mitarbeiter!$C269))+1),MAX(0,NETWORKDAYS(MAX(DATE(2030,12,1),Mitarbeiter!$C269),MIN(DATE(2030,13,0),IF(Mitarbeiter!$D269="",DATE(2030,13,0),Mitarbeiter!$D269),TODAY()),Einstellungen!$F$13:$F$67)))*N(Mitarbeiter!$E269)/IF(Einstellungen!$C$11="7 Tage",7,5),N('Ist-Stunden'!BM269)),MAX(IF(Einstellungen!$C$11="7 Tage",MAX(0,(MIN(DATE(2030,13,0),IF(Mitarbeiter!$D269="",DATE(2030,13,0),Mitarbeiter!$D269),TODAY()))-(MAX(DATE(2030,12,1),Mitarbeiter!$C269))+1),MAX(0,NETWORKDAYS(MAX(DATE(2030,12,1),Mitarbeiter!$C269),MIN(DATE(2030,13,0),IF(Mitarbeiter!$D269="",DATE(2030,13,0),Mitarbeiter!$D269),TODAY()),Einstellungen!$F$13:$F$67)))*N(Mitarbeiter!$E269)/IF(Einstellungen!$C$11="7 Tage",7,5),N('Ist-Stunden'!BM269)+(N(Krankheitstage!DJ269)+N(Krankheitstage!DV269))*N($C269))))</f>
        <v/>
      </c>
    </row>
    <row r="270">
      <c r="A270" s="73">
        <f>IF(Mitarbeiter!B270="","",Mitarbeiter!A270)</f>
        <v/>
      </c>
      <c r="B270" s="6">
        <f>IF(Mitarbeiter!B270="","",Mitarbeiter!B270)</f>
        <v/>
      </c>
      <c r="C270" s="74">
        <f>IF(Mitarbeiter!B270="","",Mitarbeiter!F270)</f>
        <v/>
      </c>
      <c r="D270" s="75">
        <f>N(INDEX(Krankheitstage!$G270:$DV270,1,(Einstellungen!$C$3-2026)*24+1))</f>
        <v/>
      </c>
      <c r="E270" s="75">
        <f>N(INDEX(Krankheitstage!$G270:$DV270,1,(Einstellungen!$C$3-2026)*24+2))</f>
        <v/>
      </c>
      <c r="F270" s="75">
        <f>N(INDEX(Krankheitstage!$G270:$DV270,1,(Einstellungen!$C$3-2026)*24+3))</f>
        <v/>
      </c>
      <c r="G270" s="75">
        <f>N(INDEX(Krankheitstage!$G270:$DV270,1,(Einstellungen!$C$3-2026)*24+4))</f>
        <v/>
      </c>
      <c r="H270" s="75">
        <f>N(INDEX(Krankheitstage!$G270:$DV270,1,(Einstellungen!$C$3-2026)*24+5))</f>
        <v/>
      </c>
      <c r="I270" s="75">
        <f>N(INDEX(Krankheitstage!$G270:$DV270,1,(Einstellungen!$C$3-2026)*24+6))</f>
        <v/>
      </c>
      <c r="J270" s="75">
        <f>N(INDEX(Krankheitstage!$G270:$DV270,1,(Einstellungen!$C$3-2026)*24+7))</f>
        <v/>
      </c>
      <c r="K270" s="75">
        <f>N(INDEX(Krankheitstage!$G270:$DV270,1,(Einstellungen!$C$3-2026)*24+8))</f>
        <v/>
      </c>
      <c r="L270" s="75">
        <f>N(INDEX(Krankheitstage!$G270:$DV270,1,(Einstellungen!$C$3-2026)*24+9))</f>
        <v/>
      </c>
      <c r="M270" s="75">
        <f>N(INDEX(Krankheitstage!$G270:$DV270,1,(Einstellungen!$C$3-2026)*24+10))</f>
        <v/>
      </c>
      <c r="N270" s="75">
        <f>N(INDEX(Krankheitstage!$G270:$DV270,1,(Einstellungen!$C$3-2026)*24+11))</f>
        <v/>
      </c>
      <c r="O270" s="75">
        <f>N(INDEX(Krankheitstage!$G270:$DV270,1,(Einstellungen!$C$3-2026)*24+12))</f>
        <v/>
      </c>
      <c r="P270" s="75">
        <f>IF($B270="","",SUM(D270:O270))</f>
        <v/>
      </c>
      <c r="Q270" s="75">
        <f>N(INDEX(Krankheitstage!$G270:$DV270,1,(Einstellungen!$C$3-2026)*24+13))</f>
        <v/>
      </c>
      <c r="R270" s="75">
        <f>N(INDEX(Krankheitstage!$G270:$DV270,1,(Einstellungen!$C$3-2026)*24+14))</f>
        <v/>
      </c>
      <c r="S270" s="75">
        <f>N(INDEX(Krankheitstage!$G270:$DV270,1,(Einstellungen!$C$3-2026)*24+15))</f>
        <v/>
      </c>
      <c r="T270" s="75">
        <f>N(INDEX(Krankheitstage!$G270:$DV270,1,(Einstellungen!$C$3-2026)*24+16))</f>
        <v/>
      </c>
      <c r="U270" s="75">
        <f>N(INDEX(Krankheitstage!$G270:$DV270,1,(Einstellungen!$C$3-2026)*24+17))</f>
        <v/>
      </c>
      <c r="V270" s="75">
        <f>N(INDEX(Krankheitstage!$G270:$DV270,1,(Einstellungen!$C$3-2026)*24+18))</f>
        <v/>
      </c>
      <c r="W270" s="75">
        <f>N(INDEX(Krankheitstage!$G270:$DV270,1,(Einstellungen!$C$3-2026)*24+19))</f>
        <v/>
      </c>
      <c r="X270" s="75">
        <f>N(INDEX(Krankheitstage!$G270:$DV270,1,(Einstellungen!$C$3-2026)*24+20))</f>
        <v/>
      </c>
      <c r="Y270" s="75">
        <f>N(INDEX(Krankheitstage!$G270:$DV270,1,(Einstellungen!$C$3-2026)*24+21))</f>
        <v/>
      </c>
      <c r="Z270" s="75">
        <f>N(INDEX(Krankheitstage!$G270:$DV270,1,(Einstellungen!$C$3-2026)*24+22))</f>
        <v/>
      </c>
      <c r="AA270" s="75">
        <f>N(INDEX(Krankheitstage!$G270:$DV270,1,(Einstellungen!$C$3-2026)*24+23))</f>
        <v/>
      </c>
      <c r="AB270" s="75">
        <f>N(INDEX(Krankheitstage!$G270:$DV270,1,(Einstellungen!$C$3-2026)*24+24))</f>
        <v/>
      </c>
      <c r="AC270" s="75">
        <f>IF($B270="","",SUM(Q270:AB270))</f>
        <v/>
      </c>
      <c r="AD270" s="75">
        <f>IF($B270="","",SUM(P270,AC270))</f>
        <v/>
      </c>
      <c r="AE270" s="76">
        <f>IF($B270="","",AD270*N(C270))</f>
        <v/>
      </c>
      <c r="AF270" s="75">
        <f>IF($B270="","",Krankheitstage!E270)</f>
        <v/>
      </c>
      <c r="AG270" s="76">
        <f>IF($B270="","",AF270*N(C270))</f>
        <v/>
      </c>
      <c r="AH270" s="76">
        <f>IF($B270="","",INDEX($AJ270:$CQ270,1,(Einstellungen!$C$3-2026)*12+1)+INDEX($AJ270:$CQ270,1,(Einstellungen!$C$3-2026)*12+2)+INDEX($AJ270:$CQ270,1,(Einstellungen!$C$3-2026)*12+3)+INDEX($AJ270:$CQ270,1,(Einstellungen!$C$3-2026)*12+4)+INDEX($AJ270:$CQ270,1,(Einstellungen!$C$3-2026)*12+5)+INDEX($AJ270:$CQ270,1,(Einstellungen!$C$3-2026)*12+6)+INDEX($AJ270:$CQ270,1,(Einstellungen!$C$3-2026)*12+7)+INDEX($AJ270:$CQ270,1,(Einstellungen!$C$3-2026)*12+8)+INDEX($AJ270:$CQ270,1,(Einstellungen!$C$3-2026)*12+9)+INDEX($AJ270:$CQ270,1,(Einstellungen!$C$3-2026)*12+10)+INDEX($AJ270:$CQ270,1,(Einstellungen!$C$3-2026)*12+11)+INDEX($AJ270:$CQ270,1,(Einstellungen!$C$3-2026)*12+12))</f>
        <v/>
      </c>
      <c r="AI270" s="76">
        <f>IF($B270="","",SUM($AJ270:$CQ270))</f>
        <v/>
      </c>
      <c r="AJ270" s="76">
        <f>IF($B270="",0,IF(Einstellungen!$C$10="Ja",MAX(IF(Einstellungen!$C$11="7 Tage",MAX(0,(MIN(DATE(2026,2,0),IF(Mitarbeiter!$D270="",DATE(2026,2,0),Mitarbeiter!$D270),TODAY()))-(MAX(DATE(2026,1,1),Mitarbeiter!$C270))+1),MAX(0,NETWORKDAYS(MAX(DATE(2026,1,1),Mitarbeiter!$C270),MIN(DATE(2026,2,0),IF(Mitarbeiter!$D270="",DATE(2026,2,0),Mitarbeiter!$D270),TODAY()),Einstellungen!$F$13:$F$67)))*N(Mitarbeiter!$E270)/IF(Einstellungen!$C$11="7 Tage",7,5),N('Ist-Stunden'!F270)),MAX(IF(Einstellungen!$C$11="7 Tage",MAX(0,(MIN(DATE(2026,2,0),IF(Mitarbeiter!$D270="",DATE(2026,2,0),Mitarbeiter!$D270),TODAY()))-(MAX(DATE(2026,1,1),Mitarbeiter!$C270))+1),MAX(0,NETWORKDAYS(MAX(DATE(2026,1,1),Mitarbeiter!$C270),MIN(DATE(2026,2,0),IF(Mitarbeiter!$D270="",DATE(2026,2,0),Mitarbeiter!$D270),TODAY()),Einstellungen!$F$13:$F$67)))*N(Mitarbeiter!$E270)/IF(Einstellungen!$C$11="7 Tage",7,5),N('Ist-Stunden'!F270)+(N(Krankheitstage!G270)+N(Krankheitstage!S270))*N($C270))))</f>
        <v/>
      </c>
      <c r="AK270" s="76">
        <f>IF($B270="",0,IF(Einstellungen!$C$10="Ja",MAX(IF(Einstellungen!$C$11="7 Tage",MAX(0,(MIN(DATE(2026,3,0),IF(Mitarbeiter!$D270="",DATE(2026,3,0),Mitarbeiter!$D270),TODAY()))-(MAX(DATE(2026,2,1),Mitarbeiter!$C270))+1),MAX(0,NETWORKDAYS(MAX(DATE(2026,2,1),Mitarbeiter!$C270),MIN(DATE(2026,3,0),IF(Mitarbeiter!$D270="",DATE(2026,3,0),Mitarbeiter!$D270),TODAY()),Einstellungen!$F$13:$F$67)))*N(Mitarbeiter!$E270)/IF(Einstellungen!$C$11="7 Tage",7,5),N('Ist-Stunden'!G270)),MAX(IF(Einstellungen!$C$11="7 Tage",MAX(0,(MIN(DATE(2026,3,0),IF(Mitarbeiter!$D270="",DATE(2026,3,0),Mitarbeiter!$D270),TODAY()))-(MAX(DATE(2026,2,1),Mitarbeiter!$C270))+1),MAX(0,NETWORKDAYS(MAX(DATE(2026,2,1),Mitarbeiter!$C270),MIN(DATE(2026,3,0),IF(Mitarbeiter!$D270="",DATE(2026,3,0),Mitarbeiter!$D270),TODAY()),Einstellungen!$F$13:$F$67)))*N(Mitarbeiter!$E270)/IF(Einstellungen!$C$11="7 Tage",7,5),N('Ist-Stunden'!G270)+(N(Krankheitstage!H270)+N(Krankheitstage!T270))*N($C270))))</f>
        <v/>
      </c>
      <c r="AL270" s="76">
        <f>IF($B270="",0,IF(Einstellungen!$C$10="Ja",MAX(IF(Einstellungen!$C$11="7 Tage",MAX(0,(MIN(DATE(2026,4,0),IF(Mitarbeiter!$D270="",DATE(2026,4,0),Mitarbeiter!$D270),TODAY()))-(MAX(DATE(2026,3,1),Mitarbeiter!$C270))+1),MAX(0,NETWORKDAYS(MAX(DATE(2026,3,1),Mitarbeiter!$C270),MIN(DATE(2026,4,0),IF(Mitarbeiter!$D270="",DATE(2026,4,0),Mitarbeiter!$D270),TODAY()),Einstellungen!$F$13:$F$67)))*N(Mitarbeiter!$E270)/IF(Einstellungen!$C$11="7 Tage",7,5),N('Ist-Stunden'!H270)),MAX(IF(Einstellungen!$C$11="7 Tage",MAX(0,(MIN(DATE(2026,4,0),IF(Mitarbeiter!$D270="",DATE(2026,4,0),Mitarbeiter!$D270),TODAY()))-(MAX(DATE(2026,3,1),Mitarbeiter!$C270))+1),MAX(0,NETWORKDAYS(MAX(DATE(2026,3,1),Mitarbeiter!$C270),MIN(DATE(2026,4,0),IF(Mitarbeiter!$D270="",DATE(2026,4,0),Mitarbeiter!$D270),TODAY()),Einstellungen!$F$13:$F$67)))*N(Mitarbeiter!$E270)/IF(Einstellungen!$C$11="7 Tage",7,5),N('Ist-Stunden'!H270)+(N(Krankheitstage!I270)+N(Krankheitstage!U270))*N($C270))))</f>
        <v/>
      </c>
      <c r="AM270" s="76">
        <f>IF($B270="",0,IF(Einstellungen!$C$10="Ja",MAX(IF(Einstellungen!$C$11="7 Tage",MAX(0,(MIN(DATE(2026,5,0),IF(Mitarbeiter!$D270="",DATE(2026,5,0),Mitarbeiter!$D270),TODAY()))-(MAX(DATE(2026,4,1),Mitarbeiter!$C270))+1),MAX(0,NETWORKDAYS(MAX(DATE(2026,4,1),Mitarbeiter!$C270),MIN(DATE(2026,5,0),IF(Mitarbeiter!$D270="",DATE(2026,5,0),Mitarbeiter!$D270),TODAY()),Einstellungen!$F$13:$F$67)))*N(Mitarbeiter!$E270)/IF(Einstellungen!$C$11="7 Tage",7,5),N('Ist-Stunden'!I270)),MAX(IF(Einstellungen!$C$11="7 Tage",MAX(0,(MIN(DATE(2026,5,0),IF(Mitarbeiter!$D270="",DATE(2026,5,0),Mitarbeiter!$D270),TODAY()))-(MAX(DATE(2026,4,1),Mitarbeiter!$C270))+1),MAX(0,NETWORKDAYS(MAX(DATE(2026,4,1),Mitarbeiter!$C270),MIN(DATE(2026,5,0),IF(Mitarbeiter!$D270="",DATE(2026,5,0),Mitarbeiter!$D270),TODAY()),Einstellungen!$F$13:$F$67)))*N(Mitarbeiter!$E270)/IF(Einstellungen!$C$11="7 Tage",7,5),N('Ist-Stunden'!I270)+(N(Krankheitstage!J270)+N(Krankheitstage!V270))*N($C270))))</f>
        <v/>
      </c>
      <c r="AN270" s="76">
        <f>IF($B270="",0,IF(Einstellungen!$C$10="Ja",MAX(IF(Einstellungen!$C$11="7 Tage",MAX(0,(MIN(DATE(2026,6,0),IF(Mitarbeiter!$D270="",DATE(2026,6,0),Mitarbeiter!$D270),TODAY()))-(MAX(DATE(2026,5,1),Mitarbeiter!$C270))+1),MAX(0,NETWORKDAYS(MAX(DATE(2026,5,1),Mitarbeiter!$C270),MIN(DATE(2026,6,0),IF(Mitarbeiter!$D270="",DATE(2026,6,0),Mitarbeiter!$D270),TODAY()),Einstellungen!$F$13:$F$67)))*N(Mitarbeiter!$E270)/IF(Einstellungen!$C$11="7 Tage",7,5),N('Ist-Stunden'!J270)),MAX(IF(Einstellungen!$C$11="7 Tage",MAX(0,(MIN(DATE(2026,6,0),IF(Mitarbeiter!$D270="",DATE(2026,6,0),Mitarbeiter!$D270),TODAY()))-(MAX(DATE(2026,5,1),Mitarbeiter!$C270))+1),MAX(0,NETWORKDAYS(MAX(DATE(2026,5,1),Mitarbeiter!$C270),MIN(DATE(2026,6,0),IF(Mitarbeiter!$D270="",DATE(2026,6,0),Mitarbeiter!$D270),TODAY()),Einstellungen!$F$13:$F$67)))*N(Mitarbeiter!$E270)/IF(Einstellungen!$C$11="7 Tage",7,5),N('Ist-Stunden'!J270)+(N(Krankheitstage!K270)+N(Krankheitstage!W270))*N($C270))))</f>
        <v/>
      </c>
      <c r="AO270" s="76">
        <f>IF($B270="",0,IF(Einstellungen!$C$10="Ja",MAX(IF(Einstellungen!$C$11="7 Tage",MAX(0,(MIN(DATE(2026,7,0),IF(Mitarbeiter!$D270="",DATE(2026,7,0),Mitarbeiter!$D270),TODAY()))-(MAX(DATE(2026,6,1),Mitarbeiter!$C270))+1),MAX(0,NETWORKDAYS(MAX(DATE(2026,6,1),Mitarbeiter!$C270),MIN(DATE(2026,7,0),IF(Mitarbeiter!$D270="",DATE(2026,7,0),Mitarbeiter!$D270),TODAY()),Einstellungen!$F$13:$F$67)))*N(Mitarbeiter!$E270)/IF(Einstellungen!$C$11="7 Tage",7,5),N('Ist-Stunden'!K270)),MAX(IF(Einstellungen!$C$11="7 Tage",MAX(0,(MIN(DATE(2026,7,0),IF(Mitarbeiter!$D270="",DATE(2026,7,0),Mitarbeiter!$D270),TODAY()))-(MAX(DATE(2026,6,1),Mitarbeiter!$C270))+1),MAX(0,NETWORKDAYS(MAX(DATE(2026,6,1),Mitarbeiter!$C270),MIN(DATE(2026,7,0),IF(Mitarbeiter!$D270="",DATE(2026,7,0),Mitarbeiter!$D270),TODAY()),Einstellungen!$F$13:$F$67)))*N(Mitarbeiter!$E270)/IF(Einstellungen!$C$11="7 Tage",7,5),N('Ist-Stunden'!K270)+(N(Krankheitstage!L270)+N(Krankheitstage!X270))*N($C270))))</f>
        <v/>
      </c>
      <c r="AP270" s="76">
        <f>IF($B270="",0,IF(Einstellungen!$C$10="Ja",MAX(IF(Einstellungen!$C$11="7 Tage",MAX(0,(MIN(DATE(2026,8,0),IF(Mitarbeiter!$D270="",DATE(2026,8,0),Mitarbeiter!$D270),TODAY()))-(MAX(DATE(2026,7,1),Mitarbeiter!$C270))+1),MAX(0,NETWORKDAYS(MAX(DATE(2026,7,1),Mitarbeiter!$C270),MIN(DATE(2026,8,0),IF(Mitarbeiter!$D270="",DATE(2026,8,0),Mitarbeiter!$D270),TODAY()),Einstellungen!$F$13:$F$67)))*N(Mitarbeiter!$E270)/IF(Einstellungen!$C$11="7 Tage",7,5),N('Ist-Stunden'!L270)),MAX(IF(Einstellungen!$C$11="7 Tage",MAX(0,(MIN(DATE(2026,8,0),IF(Mitarbeiter!$D270="",DATE(2026,8,0),Mitarbeiter!$D270),TODAY()))-(MAX(DATE(2026,7,1),Mitarbeiter!$C270))+1),MAX(0,NETWORKDAYS(MAX(DATE(2026,7,1),Mitarbeiter!$C270),MIN(DATE(2026,8,0),IF(Mitarbeiter!$D270="",DATE(2026,8,0),Mitarbeiter!$D270),TODAY()),Einstellungen!$F$13:$F$67)))*N(Mitarbeiter!$E270)/IF(Einstellungen!$C$11="7 Tage",7,5),N('Ist-Stunden'!L270)+(N(Krankheitstage!M270)+N(Krankheitstage!Y270))*N($C270))))</f>
        <v/>
      </c>
      <c r="AQ270" s="76">
        <f>IF($B270="",0,IF(Einstellungen!$C$10="Ja",MAX(IF(Einstellungen!$C$11="7 Tage",MAX(0,(MIN(DATE(2026,9,0),IF(Mitarbeiter!$D270="",DATE(2026,9,0),Mitarbeiter!$D270),TODAY()))-(MAX(DATE(2026,8,1),Mitarbeiter!$C270))+1),MAX(0,NETWORKDAYS(MAX(DATE(2026,8,1),Mitarbeiter!$C270),MIN(DATE(2026,9,0),IF(Mitarbeiter!$D270="",DATE(2026,9,0),Mitarbeiter!$D270),TODAY()),Einstellungen!$F$13:$F$67)))*N(Mitarbeiter!$E270)/IF(Einstellungen!$C$11="7 Tage",7,5),N('Ist-Stunden'!M270)),MAX(IF(Einstellungen!$C$11="7 Tage",MAX(0,(MIN(DATE(2026,9,0),IF(Mitarbeiter!$D270="",DATE(2026,9,0),Mitarbeiter!$D270),TODAY()))-(MAX(DATE(2026,8,1),Mitarbeiter!$C270))+1),MAX(0,NETWORKDAYS(MAX(DATE(2026,8,1),Mitarbeiter!$C270),MIN(DATE(2026,9,0),IF(Mitarbeiter!$D270="",DATE(2026,9,0),Mitarbeiter!$D270),TODAY()),Einstellungen!$F$13:$F$67)))*N(Mitarbeiter!$E270)/IF(Einstellungen!$C$11="7 Tage",7,5),N('Ist-Stunden'!M270)+(N(Krankheitstage!N270)+N(Krankheitstage!Z270))*N($C270))))</f>
        <v/>
      </c>
      <c r="AR270" s="76">
        <f>IF($B270="",0,IF(Einstellungen!$C$10="Ja",MAX(IF(Einstellungen!$C$11="7 Tage",MAX(0,(MIN(DATE(2026,10,0),IF(Mitarbeiter!$D270="",DATE(2026,10,0),Mitarbeiter!$D270),TODAY()))-(MAX(DATE(2026,9,1),Mitarbeiter!$C270))+1),MAX(0,NETWORKDAYS(MAX(DATE(2026,9,1),Mitarbeiter!$C270),MIN(DATE(2026,10,0),IF(Mitarbeiter!$D270="",DATE(2026,10,0),Mitarbeiter!$D270),TODAY()),Einstellungen!$F$13:$F$67)))*N(Mitarbeiter!$E270)/IF(Einstellungen!$C$11="7 Tage",7,5),N('Ist-Stunden'!N270)),MAX(IF(Einstellungen!$C$11="7 Tage",MAX(0,(MIN(DATE(2026,10,0),IF(Mitarbeiter!$D270="",DATE(2026,10,0),Mitarbeiter!$D270),TODAY()))-(MAX(DATE(2026,9,1),Mitarbeiter!$C270))+1),MAX(0,NETWORKDAYS(MAX(DATE(2026,9,1),Mitarbeiter!$C270),MIN(DATE(2026,10,0),IF(Mitarbeiter!$D270="",DATE(2026,10,0),Mitarbeiter!$D270),TODAY()),Einstellungen!$F$13:$F$67)))*N(Mitarbeiter!$E270)/IF(Einstellungen!$C$11="7 Tage",7,5),N('Ist-Stunden'!N270)+(N(Krankheitstage!O270)+N(Krankheitstage!AA270))*N($C270))))</f>
        <v/>
      </c>
      <c r="AS270" s="76">
        <f>IF($B270="",0,IF(Einstellungen!$C$10="Ja",MAX(IF(Einstellungen!$C$11="7 Tage",MAX(0,(MIN(DATE(2026,11,0),IF(Mitarbeiter!$D270="",DATE(2026,11,0),Mitarbeiter!$D270),TODAY()))-(MAX(DATE(2026,10,1),Mitarbeiter!$C270))+1),MAX(0,NETWORKDAYS(MAX(DATE(2026,10,1),Mitarbeiter!$C270),MIN(DATE(2026,11,0),IF(Mitarbeiter!$D270="",DATE(2026,11,0),Mitarbeiter!$D270),TODAY()),Einstellungen!$F$13:$F$67)))*N(Mitarbeiter!$E270)/IF(Einstellungen!$C$11="7 Tage",7,5),N('Ist-Stunden'!O270)),MAX(IF(Einstellungen!$C$11="7 Tage",MAX(0,(MIN(DATE(2026,11,0),IF(Mitarbeiter!$D270="",DATE(2026,11,0),Mitarbeiter!$D270),TODAY()))-(MAX(DATE(2026,10,1),Mitarbeiter!$C270))+1),MAX(0,NETWORKDAYS(MAX(DATE(2026,10,1),Mitarbeiter!$C270),MIN(DATE(2026,11,0),IF(Mitarbeiter!$D270="",DATE(2026,11,0),Mitarbeiter!$D270),TODAY()),Einstellungen!$F$13:$F$67)))*N(Mitarbeiter!$E270)/IF(Einstellungen!$C$11="7 Tage",7,5),N('Ist-Stunden'!O270)+(N(Krankheitstage!P270)+N(Krankheitstage!AB270))*N($C270))))</f>
        <v/>
      </c>
      <c r="AT270" s="76">
        <f>IF($B270="",0,IF(Einstellungen!$C$10="Ja",MAX(IF(Einstellungen!$C$11="7 Tage",MAX(0,(MIN(DATE(2026,12,0),IF(Mitarbeiter!$D270="",DATE(2026,12,0),Mitarbeiter!$D270),TODAY()))-(MAX(DATE(2026,11,1),Mitarbeiter!$C270))+1),MAX(0,NETWORKDAYS(MAX(DATE(2026,11,1),Mitarbeiter!$C270),MIN(DATE(2026,12,0),IF(Mitarbeiter!$D270="",DATE(2026,12,0),Mitarbeiter!$D270),TODAY()),Einstellungen!$F$13:$F$67)))*N(Mitarbeiter!$E270)/IF(Einstellungen!$C$11="7 Tage",7,5),N('Ist-Stunden'!P270)),MAX(IF(Einstellungen!$C$11="7 Tage",MAX(0,(MIN(DATE(2026,12,0),IF(Mitarbeiter!$D270="",DATE(2026,12,0),Mitarbeiter!$D270),TODAY()))-(MAX(DATE(2026,11,1),Mitarbeiter!$C270))+1),MAX(0,NETWORKDAYS(MAX(DATE(2026,11,1),Mitarbeiter!$C270),MIN(DATE(2026,12,0),IF(Mitarbeiter!$D270="",DATE(2026,12,0),Mitarbeiter!$D270),TODAY()),Einstellungen!$F$13:$F$67)))*N(Mitarbeiter!$E270)/IF(Einstellungen!$C$11="7 Tage",7,5),N('Ist-Stunden'!P270)+(N(Krankheitstage!Q270)+N(Krankheitstage!AC270))*N($C270))))</f>
        <v/>
      </c>
      <c r="AU270" s="76">
        <f>IF($B270="",0,IF(Einstellungen!$C$10="Ja",MAX(IF(Einstellungen!$C$11="7 Tage",MAX(0,(MIN(DATE(2026,13,0),IF(Mitarbeiter!$D270="",DATE(2026,13,0),Mitarbeiter!$D270),TODAY()))-(MAX(DATE(2026,12,1),Mitarbeiter!$C270))+1),MAX(0,NETWORKDAYS(MAX(DATE(2026,12,1),Mitarbeiter!$C270),MIN(DATE(2026,13,0),IF(Mitarbeiter!$D270="",DATE(2026,13,0),Mitarbeiter!$D270),TODAY()),Einstellungen!$F$13:$F$67)))*N(Mitarbeiter!$E270)/IF(Einstellungen!$C$11="7 Tage",7,5),N('Ist-Stunden'!Q270)),MAX(IF(Einstellungen!$C$11="7 Tage",MAX(0,(MIN(DATE(2026,13,0),IF(Mitarbeiter!$D270="",DATE(2026,13,0),Mitarbeiter!$D270),TODAY()))-(MAX(DATE(2026,12,1),Mitarbeiter!$C270))+1),MAX(0,NETWORKDAYS(MAX(DATE(2026,12,1),Mitarbeiter!$C270),MIN(DATE(2026,13,0),IF(Mitarbeiter!$D270="",DATE(2026,13,0),Mitarbeiter!$D270),TODAY()),Einstellungen!$F$13:$F$67)))*N(Mitarbeiter!$E270)/IF(Einstellungen!$C$11="7 Tage",7,5),N('Ist-Stunden'!Q270)+(N(Krankheitstage!R270)+N(Krankheitstage!AD270))*N($C270))))</f>
        <v/>
      </c>
      <c r="AV270" s="76">
        <f>IF($B270="",0,IF(Einstellungen!$C$10="Ja",MAX(IF(Einstellungen!$C$11="7 Tage",MAX(0,(MIN(DATE(2027,2,0),IF(Mitarbeiter!$D270="",DATE(2027,2,0),Mitarbeiter!$D270),TODAY()))-(MAX(DATE(2027,1,1),Mitarbeiter!$C270))+1),MAX(0,NETWORKDAYS(MAX(DATE(2027,1,1),Mitarbeiter!$C270),MIN(DATE(2027,2,0),IF(Mitarbeiter!$D270="",DATE(2027,2,0),Mitarbeiter!$D270),TODAY()),Einstellungen!$F$13:$F$67)))*N(Mitarbeiter!$E270)/IF(Einstellungen!$C$11="7 Tage",7,5),N('Ist-Stunden'!R270)),MAX(IF(Einstellungen!$C$11="7 Tage",MAX(0,(MIN(DATE(2027,2,0),IF(Mitarbeiter!$D270="",DATE(2027,2,0),Mitarbeiter!$D270),TODAY()))-(MAX(DATE(2027,1,1),Mitarbeiter!$C270))+1),MAX(0,NETWORKDAYS(MAX(DATE(2027,1,1),Mitarbeiter!$C270),MIN(DATE(2027,2,0),IF(Mitarbeiter!$D270="",DATE(2027,2,0),Mitarbeiter!$D270),TODAY()),Einstellungen!$F$13:$F$67)))*N(Mitarbeiter!$E270)/IF(Einstellungen!$C$11="7 Tage",7,5),N('Ist-Stunden'!R270)+(N(Krankheitstage!AE270)+N(Krankheitstage!AQ270))*N($C270))))</f>
        <v/>
      </c>
      <c r="AW270" s="76">
        <f>IF($B270="",0,IF(Einstellungen!$C$10="Ja",MAX(IF(Einstellungen!$C$11="7 Tage",MAX(0,(MIN(DATE(2027,3,0),IF(Mitarbeiter!$D270="",DATE(2027,3,0),Mitarbeiter!$D270),TODAY()))-(MAX(DATE(2027,2,1),Mitarbeiter!$C270))+1),MAX(0,NETWORKDAYS(MAX(DATE(2027,2,1),Mitarbeiter!$C270),MIN(DATE(2027,3,0),IF(Mitarbeiter!$D270="",DATE(2027,3,0),Mitarbeiter!$D270),TODAY()),Einstellungen!$F$13:$F$67)))*N(Mitarbeiter!$E270)/IF(Einstellungen!$C$11="7 Tage",7,5),N('Ist-Stunden'!S270)),MAX(IF(Einstellungen!$C$11="7 Tage",MAX(0,(MIN(DATE(2027,3,0),IF(Mitarbeiter!$D270="",DATE(2027,3,0),Mitarbeiter!$D270),TODAY()))-(MAX(DATE(2027,2,1),Mitarbeiter!$C270))+1),MAX(0,NETWORKDAYS(MAX(DATE(2027,2,1),Mitarbeiter!$C270),MIN(DATE(2027,3,0),IF(Mitarbeiter!$D270="",DATE(2027,3,0),Mitarbeiter!$D270),TODAY()),Einstellungen!$F$13:$F$67)))*N(Mitarbeiter!$E270)/IF(Einstellungen!$C$11="7 Tage",7,5),N('Ist-Stunden'!S270)+(N(Krankheitstage!AF270)+N(Krankheitstage!AR270))*N($C270))))</f>
        <v/>
      </c>
      <c r="AX270" s="76">
        <f>IF($B270="",0,IF(Einstellungen!$C$10="Ja",MAX(IF(Einstellungen!$C$11="7 Tage",MAX(0,(MIN(DATE(2027,4,0),IF(Mitarbeiter!$D270="",DATE(2027,4,0),Mitarbeiter!$D270),TODAY()))-(MAX(DATE(2027,3,1),Mitarbeiter!$C270))+1),MAX(0,NETWORKDAYS(MAX(DATE(2027,3,1),Mitarbeiter!$C270),MIN(DATE(2027,4,0),IF(Mitarbeiter!$D270="",DATE(2027,4,0),Mitarbeiter!$D270),TODAY()),Einstellungen!$F$13:$F$67)))*N(Mitarbeiter!$E270)/IF(Einstellungen!$C$11="7 Tage",7,5),N('Ist-Stunden'!T270)),MAX(IF(Einstellungen!$C$11="7 Tage",MAX(0,(MIN(DATE(2027,4,0),IF(Mitarbeiter!$D270="",DATE(2027,4,0),Mitarbeiter!$D270),TODAY()))-(MAX(DATE(2027,3,1),Mitarbeiter!$C270))+1),MAX(0,NETWORKDAYS(MAX(DATE(2027,3,1),Mitarbeiter!$C270),MIN(DATE(2027,4,0),IF(Mitarbeiter!$D270="",DATE(2027,4,0),Mitarbeiter!$D270),TODAY()),Einstellungen!$F$13:$F$67)))*N(Mitarbeiter!$E270)/IF(Einstellungen!$C$11="7 Tage",7,5),N('Ist-Stunden'!T270)+(N(Krankheitstage!AG270)+N(Krankheitstage!AS270))*N($C270))))</f>
        <v/>
      </c>
      <c r="AY270" s="76">
        <f>IF($B270="",0,IF(Einstellungen!$C$10="Ja",MAX(IF(Einstellungen!$C$11="7 Tage",MAX(0,(MIN(DATE(2027,5,0),IF(Mitarbeiter!$D270="",DATE(2027,5,0),Mitarbeiter!$D270),TODAY()))-(MAX(DATE(2027,4,1),Mitarbeiter!$C270))+1),MAX(0,NETWORKDAYS(MAX(DATE(2027,4,1),Mitarbeiter!$C270),MIN(DATE(2027,5,0),IF(Mitarbeiter!$D270="",DATE(2027,5,0),Mitarbeiter!$D270),TODAY()),Einstellungen!$F$13:$F$67)))*N(Mitarbeiter!$E270)/IF(Einstellungen!$C$11="7 Tage",7,5),N('Ist-Stunden'!U270)),MAX(IF(Einstellungen!$C$11="7 Tage",MAX(0,(MIN(DATE(2027,5,0),IF(Mitarbeiter!$D270="",DATE(2027,5,0),Mitarbeiter!$D270),TODAY()))-(MAX(DATE(2027,4,1),Mitarbeiter!$C270))+1),MAX(0,NETWORKDAYS(MAX(DATE(2027,4,1),Mitarbeiter!$C270),MIN(DATE(2027,5,0),IF(Mitarbeiter!$D270="",DATE(2027,5,0),Mitarbeiter!$D270),TODAY()),Einstellungen!$F$13:$F$67)))*N(Mitarbeiter!$E270)/IF(Einstellungen!$C$11="7 Tage",7,5),N('Ist-Stunden'!U270)+(N(Krankheitstage!AH270)+N(Krankheitstage!AT270))*N($C270))))</f>
        <v/>
      </c>
      <c r="AZ270" s="76">
        <f>IF($B270="",0,IF(Einstellungen!$C$10="Ja",MAX(IF(Einstellungen!$C$11="7 Tage",MAX(0,(MIN(DATE(2027,6,0),IF(Mitarbeiter!$D270="",DATE(2027,6,0),Mitarbeiter!$D270),TODAY()))-(MAX(DATE(2027,5,1),Mitarbeiter!$C270))+1),MAX(0,NETWORKDAYS(MAX(DATE(2027,5,1),Mitarbeiter!$C270),MIN(DATE(2027,6,0),IF(Mitarbeiter!$D270="",DATE(2027,6,0),Mitarbeiter!$D270),TODAY()),Einstellungen!$F$13:$F$67)))*N(Mitarbeiter!$E270)/IF(Einstellungen!$C$11="7 Tage",7,5),N('Ist-Stunden'!V270)),MAX(IF(Einstellungen!$C$11="7 Tage",MAX(0,(MIN(DATE(2027,6,0),IF(Mitarbeiter!$D270="",DATE(2027,6,0),Mitarbeiter!$D270),TODAY()))-(MAX(DATE(2027,5,1),Mitarbeiter!$C270))+1),MAX(0,NETWORKDAYS(MAX(DATE(2027,5,1),Mitarbeiter!$C270),MIN(DATE(2027,6,0),IF(Mitarbeiter!$D270="",DATE(2027,6,0),Mitarbeiter!$D270),TODAY()),Einstellungen!$F$13:$F$67)))*N(Mitarbeiter!$E270)/IF(Einstellungen!$C$11="7 Tage",7,5),N('Ist-Stunden'!V270)+(N(Krankheitstage!AI270)+N(Krankheitstage!AU270))*N($C270))))</f>
        <v/>
      </c>
      <c r="BA270" s="76">
        <f>IF($B270="",0,IF(Einstellungen!$C$10="Ja",MAX(IF(Einstellungen!$C$11="7 Tage",MAX(0,(MIN(DATE(2027,7,0),IF(Mitarbeiter!$D270="",DATE(2027,7,0),Mitarbeiter!$D270),TODAY()))-(MAX(DATE(2027,6,1),Mitarbeiter!$C270))+1),MAX(0,NETWORKDAYS(MAX(DATE(2027,6,1),Mitarbeiter!$C270),MIN(DATE(2027,7,0),IF(Mitarbeiter!$D270="",DATE(2027,7,0),Mitarbeiter!$D270),TODAY()),Einstellungen!$F$13:$F$67)))*N(Mitarbeiter!$E270)/IF(Einstellungen!$C$11="7 Tage",7,5),N('Ist-Stunden'!W270)),MAX(IF(Einstellungen!$C$11="7 Tage",MAX(0,(MIN(DATE(2027,7,0),IF(Mitarbeiter!$D270="",DATE(2027,7,0),Mitarbeiter!$D270),TODAY()))-(MAX(DATE(2027,6,1),Mitarbeiter!$C270))+1),MAX(0,NETWORKDAYS(MAX(DATE(2027,6,1),Mitarbeiter!$C270),MIN(DATE(2027,7,0),IF(Mitarbeiter!$D270="",DATE(2027,7,0),Mitarbeiter!$D270),TODAY()),Einstellungen!$F$13:$F$67)))*N(Mitarbeiter!$E270)/IF(Einstellungen!$C$11="7 Tage",7,5),N('Ist-Stunden'!W270)+(N(Krankheitstage!AJ270)+N(Krankheitstage!AV270))*N($C270))))</f>
        <v/>
      </c>
      <c r="BB270" s="76">
        <f>IF($B270="",0,IF(Einstellungen!$C$10="Ja",MAX(IF(Einstellungen!$C$11="7 Tage",MAX(0,(MIN(DATE(2027,8,0),IF(Mitarbeiter!$D270="",DATE(2027,8,0),Mitarbeiter!$D270),TODAY()))-(MAX(DATE(2027,7,1),Mitarbeiter!$C270))+1),MAX(0,NETWORKDAYS(MAX(DATE(2027,7,1),Mitarbeiter!$C270),MIN(DATE(2027,8,0),IF(Mitarbeiter!$D270="",DATE(2027,8,0),Mitarbeiter!$D270),TODAY()),Einstellungen!$F$13:$F$67)))*N(Mitarbeiter!$E270)/IF(Einstellungen!$C$11="7 Tage",7,5),N('Ist-Stunden'!X270)),MAX(IF(Einstellungen!$C$11="7 Tage",MAX(0,(MIN(DATE(2027,8,0),IF(Mitarbeiter!$D270="",DATE(2027,8,0),Mitarbeiter!$D270),TODAY()))-(MAX(DATE(2027,7,1),Mitarbeiter!$C270))+1),MAX(0,NETWORKDAYS(MAX(DATE(2027,7,1),Mitarbeiter!$C270),MIN(DATE(2027,8,0),IF(Mitarbeiter!$D270="",DATE(2027,8,0),Mitarbeiter!$D270),TODAY()),Einstellungen!$F$13:$F$67)))*N(Mitarbeiter!$E270)/IF(Einstellungen!$C$11="7 Tage",7,5),N('Ist-Stunden'!X270)+(N(Krankheitstage!AK270)+N(Krankheitstage!AW270))*N($C270))))</f>
        <v/>
      </c>
      <c r="BC270" s="76">
        <f>IF($B270="",0,IF(Einstellungen!$C$10="Ja",MAX(IF(Einstellungen!$C$11="7 Tage",MAX(0,(MIN(DATE(2027,9,0),IF(Mitarbeiter!$D270="",DATE(2027,9,0),Mitarbeiter!$D270),TODAY()))-(MAX(DATE(2027,8,1),Mitarbeiter!$C270))+1),MAX(0,NETWORKDAYS(MAX(DATE(2027,8,1),Mitarbeiter!$C270),MIN(DATE(2027,9,0),IF(Mitarbeiter!$D270="",DATE(2027,9,0),Mitarbeiter!$D270),TODAY()),Einstellungen!$F$13:$F$67)))*N(Mitarbeiter!$E270)/IF(Einstellungen!$C$11="7 Tage",7,5),N('Ist-Stunden'!Y270)),MAX(IF(Einstellungen!$C$11="7 Tage",MAX(0,(MIN(DATE(2027,9,0),IF(Mitarbeiter!$D270="",DATE(2027,9,0),Mitarbeiter!$D270),TODAY()))-(MAX(DATE(2027,8,1),Mitarbeiter!$C270))+1),MAX(0,NETWORKDAYS(MAX(DATE(2027,8,1),Mitarbeiter!$C270),MIN(DATE(2027,9,0),IF(Mitarbeiter!$D270="",DATE(2027,9,0),Mitarbeiter!$D270),TODAY()),Einstellungen!$F$13:$F$67)))*N(Mitarbeiter!$E270)/IF(Einstellungen!$C$11="7 Tage",7,5),N('Ist-Stunden'!Y270)+(N(Krankheitstage!AL270)+N(Krankheitstage!AX270))*N($C270))))</f>
        <v/>
      </c>
      <c r="BD270" s="76">
        <f>IF($B270="",0,IF(Einstellungen!$C$10="Ja",MAX(IF(Einstellungen!$C$11="7 Tage",MAX(0,(MIN(DATE(2027,10,0),IF(Mitarbeiter!$D270="",DATE(2027,10,0),Mitarbeiter!$D270),TODAY()))-(MAX(DATE(2027,9,1),Mitarbeiter!$C270))+1),MAX(0,NETWORKDAYS(MAX(DATE(2027,9,1),Mitarbeiter!$C270),MIN(DATE(2027,10,0),IF(Mitarbeiter!$D270="",DATE(2027,10,0),Mitarbeiter!$D270),TODAY()),Einstellungen!$F$13:$F$67)))*N(Mitarbeiter!$E270)/IF(Einstellungen!$C$11="7 Tage",7,5),N('Ist-Stunden'!Z270)),MAX(IF(Einstellungen!$C$11="7 Tage",MAX(0,(MIN(DATE(2027,10,0),IF(Mitarbeiter!$D270="",DATE(2027,10,0),Mitarbeiter!$D270),TODAY()))-(MAX(DATE(2027,9,1),Mitarbeiter!$C270))+1),MAX(0,NETWORKDAYS(MAX(DATE(2027,9,1),Mitarbeiter!$C270),MIN(DATE(2027,10,0),IF(Mitarbeiter!$D270="",DATE(2027,10,0),Mitarbeiter!$D270),TODAY()),Einstellungen!$F$13:$F$67)))*N(Mitarbeiter!$E270)/IF(Einstellungen!$C$11="7 Tage",7,5),N('Ist-Stunden'!Z270)+(N(Krankheitstage!AM270)+N(Krankheitstage!AY270))*N($C270))))</f>
        <v/>
      </c>
      <c r="BE270" s="76">
        <f>IF($B270="",0,IF(Einstellungen!$C$10="Ja",MAX(IF(Einstellungen!$C$11="7 Tage",MAX(0,(MIN(DATE(2027,11,0),IF(Mitarbeiter!$D270="",DATE(2027,11,0),Mitarbeiter!$D270),TODAY()))-(MAX(DATE(2027,10,1),Mitarbeiter!$C270))+1),MAX(0,NETWORKDAYS(MAX(DATE(2027,10,1),Mitarbeiter!$C270),MIN(DATE(2027,11,0),IF(Mitarbeiter!$D270="",DATE(2027,11,0),Mitarbeiter!$D270),TODAY()),Einstellungen!$F$13:$F$67)))*N(Mitarbeiter!$E270)/IF(Einstellungen!$C$11="7 Tage",7,5),N('Ist-Stunden'!AA270)),MAX(IF(Einstellungen!$C$11="7 Tage",MAX(0,(MIN(DATE(2027,11,0),IF(Mitarbeiter!$D270="",DATE(2027,11,0),Mitarbeiter!$D270),TODAY()))-(MAX(DATE(2027,10,1),Mitarbeiter!$C270))+1),MAX(0,NETWORKDAYS(MAX(DATE(2027,10,1),Mitarbeiter!$C270),MIN(DATE(2027,11,0),IF(Mitarbeiter!$D270="",DATE(2027,11,0),Mitarbeiter!$D270),TODAY()),Einstellungen!$F$13:$F$67)))*N(Mitarbeiter!$E270)/IF(Einstellungen!$C$11="7 Tage",7,5),N('Ist-Stunden'!AA270)+(N(Krankheitstage!AN270)+N(Krankheitstage!AZ270))*N($C270))))</f>
        <v/>
      </c>
      <c r="BF270" s="76">
        <f>IF($B270="",0,IF(Einstellungen!$C$10="Ja",MAX(IF(Einstellungen!$C$11="7 Tage",MAX(0,(MIN(DATE(2027,12,0),IF(Mitarbeiter!$D270="",DATE(2027,12,0),Mitarbeiter!$D270),TODAY()))-(MAX(DATE(2027,11,1),Mitarbeiter!$C270))+1),MAX(0,NETWORKDAYS(MAX(DATE(2027,11,1),Mitarbeiter!$C270),MIN(DATE(2027,12,0),IF(Mitarbeiter!$D270="",DATE(2027,12,0),Mitarbeiter!$D270),TODAY()),Einstellungen!$F$13:$F$67)))*N(Mitarbeiter!$E270)/IF(Einstellungen!$C$11="7 Tage",7,5),N('Ist-Stunden'!AB270)),MAX(IF(Einstellungen!$C$11="7 Tage",MAX(0,(MIN(DATE(2027,12,0),IF(Mitarbeiter!$D270="",DATE(2027,12,0),Mitarbeiter!$D270),TODAY()))-(MAX(DATE(2027,11,1),Mitarbeiter!$C270))+1),MAX(0,NETWORKDAYS(MAX(DATE(2027,11,1),Mitarbeiter!$C270),MIN(DATE(2027,12,0),IF(Mitarbeiter!$D270="",DATE(2027,12,0),Mitarbeiter!$D270),TODAY()),Einstellungen!$F$13:$F$67)))*N(Mitarbeiter!$E270)/IF(Einstellungen!$C$11="7 Tage",7,5),N('Ist-Stunden'!AB270)+(N(Krankheitstage!AO270)+N(Krankheitstage!BA270))*N($C270))))</f>
        <v/>
      </c>
      <c r="BG270" s="76">
        <f>IF($B270="",0,IF(Einstellungen!$C$10="Ja",MAX(IF(Einstellungen!$C$11="7 Tage",MAX(0,(MIN(DATE(2027,13,0),IF(Mitarbeiter!$D270="",DATE(2027,13,0),Mitarbeiter!$D270),TODAY()))-(MAX(DATE(2027,12,1),Mitarbeiter!$C270))+1),MAX(0,NETWORKDAYS(MAX(DATE(2027,12,1),Mitarbeiter!$C270),MIN(DATE(2027,13,0),IF(Mitarbeiter!$D270="",DATE(2027,13,0),Mitarbeiter!$D270),TODAY()),Einstellungen!$F$13:$F$67)))*N(Mitarbeiter!$E270)/IF(Einstellungen!$C$11="7 Tage",7,5),N('Ist-Stunden'!AC270)),MAX(IF(Einstellungen!$C$11="7 Tage",MAX(0,(MIN(DATE(2027,13,0),IF(Mitarbeiter!$D270="",DATE(2027,13,0),Mitarbeiter!$D270),TODAY()))-(MAX(DATE(2027,12,1),Mitarbeiter!$C270))+1),MAX(0,NETWORKDAYS(MAX(DATE(2027,12,1),Mitarbeiter!$C270),MIN(DATE(2027,13,0),IF(Mitarbeiter!$D270="",DATE(2027,13,0),Mitarbeiter!$D270),TODAY()),Einstellungen!$F$13:$F$67)))*N(Mitarbeiter!$E270)/IF(Einstellungen!$C$11="7 Tage",7,5),N('Ist-Stunden'!AC270)+(N(Krankheitstage!AP270)+N(Krankheitstage!BB270))*N($C270))))</f>
        <v/>
      </c>
      <c r="BH270" s="76">
        <f>IF($B270="",0,IF(Einstellungen!$C$10="Ja",MAX(IF(Einstellungen!$C$11="7 Tage",MAX(0,(MIN(DATE(2028,2,0),IF(Mitarbeiter!$D270="",DATE(2028,2,0),Mitarbeiter!$D270),TODAY()))-(MAX(DATE(2028,1,1),Mitarbeiter!$C270))+1),MAX(0,NETWORKDAYS(MAX(DATE(2028,1,1),Mitarbeiter!$C270),MIN(DATE(2028,2,0),IF(Mitarbeiter!$D270="",DATE(2028,2,0),Mitarbeiter!$D270),TODAY()),Einstellungen!$F$13:$F$67)))*N(Mitarbeiter!$E270)/IF(Einstellungen!$C$11="7 Tage",7,5),N('Ist-Stunden'!AD270)),MAX(IF(Einstellungen!$C$11="7 Tage",MAX(0,(MIN(DATE(2028,2,0),IF(Mitarbeiter!$D270="",DATE(2028,2,0),Mitarbeiter!$D270),TODAY()))-(MAX(DATE(2028,1,1),Mitarbeiter!$C270))+1),MAX(0,NETWORKDAYS(MAX(DATE(2028,1,1),Mitarbeiter!$C270),MIN(DATE(2028,2,0),IF(Mitarbeiter!$D270="",DATE(2028,2,0),Mitarbeiter!$D270),TODAY()),Einstellungen!$F$13:$F$67)))*N(Mitarbeiter!$E270)/IF(Einstellungen!$C$11="7 Tage",7,5),N('Ist-Stunden'!AD270)+(N(Krankheitstage!BC270)+N(Krankheitstage!BO270))*N($C270))))</f>
        <v/>
      </c>
      <c r="BI270" s="76">
        <f>IF($B270="",0,IF(Einstellungen!$C$10="Ja",MAX(IF(Einstellungen!$C$11="7 Tage",MAX(0,(MIN(DATE(2028,3,0),IF(Mitarbeiter!$D270="",DATE(2028,3,0),Mitarbeiter!$D270),TODAY()))-(MAX(DATE(2028,2,1),Mitarbeiter!$C270))+1),MAX(0,NETWORKDAYS(MAX(DATE(2028,2,1),Mitarbeiter!$C270),MIN(DATE(2028,3,0),IF(Mitarbeiter!$D270="",DATE(2028,3,0),Mitarbeiter!$D270),TODAY()),Einstellungen!$F$13:$F$67)))*N(Mitarbeiter!$E270)/IF(Einstellungen!$C$11="7 Tage",7,5),N('Ist-Stunden'!AE270)),MAX(IF(Einstellungen!$C$11="7 Tage",MAX(0,(MIN(DATE(2028,3,0),IF(Mitarbeiter!$D270="",DATE(2028,3,0),Mitarbeiter!$D270),TODAY()))-(MAX(DATE(2028,2,1),Mitarbeiter!$C270))+1),MAX(0,NETWORKDAYS(MAX(DATE(2028,2,1),Mitarbeiter!$C270),MIN(DATE(2028,3,0),IF(Mitarbeiter!$D270="",DATE(2028,3,0),Mitarbeiter!$D270),TODAY()),Einstellungen!$F$13:$F$67)))*N(Mitarbeiter!$E270)/IF(Einstellungen!$C$11="7 Tage",7,5),N('Ist-Stunden'!AE270)+(N(Krankheitstage!BD270)+N(Krankheitstage!BP270))*N($C270))))</f>
        <v/>
      </c>
      <c r="BJ270" s="76">
        <f>IF($B270="",0,IF(Einstellungen!$C$10="Ja",MAX(IF(Einstellungen!$C$11="7 Tage",MAX(0,(MIN(DATE(2028,4,0),IF(Mitarbeiter!$D270="",DATE(2028,4,0),Mitarbeiter!$D270),TODAY()))-(MAX(DATE(2028,3,1),Mitarbeiter!$C270))+1),MAX(0,NETWORKDAYS(MAX(DATE(2028,3,1),Mitarbeiter!$C270),MIN(DATE(2028,4,0),IF(Mitarbeiter!$D270="",DATE(2028,4,0),Mitarbeiter!$D270),TODAY()),Einstellungen!$F$13:$F$67)))*N(Mitarbeiter!$E270)/IF(Einstellungen!$C$11="7 Tage",7,5),N('Ist-Stunden'!AF270)),MAX(IF(Einstellungen!$C$11="7 Tage",MAX(0,(MIN(DATE(2028,4,0),IF(Mitarbeiter!$D270="",DATE(2028,4,0),Mitarbeiter!$D270),TODAY()))-(MAX(DATE(2028,3,1),Mitarbeiter!$C270))+1),MAX(0,NETWORKDAYS(MAX(DATE(2028,3,1),Mitarbeiter!$C270),MIN(DATE(2028,4,0),IF(Mitarbeiter!$D270="",DATE(2028,4,0),Mitarbeiter!$D270),TODAY()),Einstellungen!$F$13:$F$67)))*N(Mitarbeiter!$E270)/IF(Einstellungen!$C$11="7 Tage",7,5),N('Ist-Stunden'!AF270)+(N(Krankheitstage!BE270)+N(Krankheitstage!BQ270))*N($C270))))</f>
        <v/>
      </c>
      <c r="BK270" s="76">
        <f>IF($B270="",0,IF(Einstellungen!$C$10="Ja",MAX(IF(Einstellungen!$C$11="7 Tage",MAX(0,(MIN(DATE(2028,5,0),IF(Mitarbeiter!$D270="",DATE(2028,5,0),Mitarbeiter!$D270),TODAY()))-(MAX(DATE(2028,4,1),Mitarbeiter!$C270))+1),MAX(0,NETWORKDAYS(MAX(DATE(2028,4,1),Mitarbeiter!$C270),MIN(DATE(2028,5,0),IF(Mitarbeiter!$D270="",DATE(2028,5,0),Mitarbeiter!$D270),TODAY()),Einstellungen!$F$13:$F$67)))*N(Mitarbeiter!$E270)/IF(Einstellungen!$C$11="7 Tage",7,5),N('Ist-Stunden'!AG270)),MAX(IF(Einstellungen!$C$11="7 Tage",MAX(0,(MIN(DATE(2028,5,0),IF(Mitarbeiter!$D270="",DATE(2028,5,0),Mitarbeiter!$D270),TODAY()))-(MAX(DATE(2028,4,1),Mitarbeiter!$C270))+1),MAX(0,NETWORKDAYS(MAX(DATE(2028,4,1),Mitarbeiter!$C270),MIN(DATE(2028,5,0),IF(Mitarbeiter!$D270="",DATE(2028,5,0),Mitarbeiter!$D270),TODAY()),Einstellungen!$F$13:$F$67)))*N(Mitarbeiter!$E270)/IF(Einstellungen!$C$11="7 Tage",7,5),N('Ist-Stunden'!AG270)+(N(Krankheitstage!BF270)+N(Krankheitstage!BR270))*N($C270))))</f>
        <v/>
      </c>
      <c r="BL270" s="76">
        <f>IF($B270="",0,IF(Einstellungen!$C$10="Ja",MAX(IF(Einstellungen!$C$11="7 Tage",MAX(0,(MIN(DATE(2028,6,0),IF(Mitarbeiter!$D270="",DATE(2028,6,0),Mitarbeiter!$D270),TODAY()))-(MAX(DATE(2028,5,1),Mitarbeiter!$C270))+1),MAX(0,NETWORKDAYS(MAX(DATE(2028,5,1),Mitarbeiter!$C270),MIN(DATE(2028,6,0),IF(Mitarbeiter!$D270="",DATE(2028,6,0),Mitarbeiter!$D270),TODAY()),Einstellungen!$F$13:$F$67)))*N(Mitarbeiter!$E270)/IF(Einstellungen!$C$11="7 Tage",7,5),N('Ist-Stunden'!AH270)),MAX(IF(Einstellungen!$C$11="7 Tage",MAX(0,(MIN(DATE(2028,6,0),IF(Mitarbeiter!$D270="",DATE(2028,6,0),Mitarbeiter!$D270),TODAY()))-(MAX(DATE(2028,5,1),Mitarbeiter!$C270))+1),MAX(0,NETWORKDAYS(MAX(DATE(2028,5,1),Mitarbeiter!$C270),MIN(DATE(2028,6,0),IF(Mitarbeiter!$D270="",DATE(2028,6,0),Mitarbeiter!$D270),TODAY()),Einstellungen!$F$13:$F$67)))*N(Mitarbeiter!$E270)/IF(Einstellungen!$C$11="7 Tage",7,5),N('Ist-Stunden'!AH270)+(N(Krankheitstage!BG270)+N(Krankheitstage!BS270))*N($C270))))</f>
        <v/>
      </c>
      <c r="BM270" s="76">
        <f>IF($B270="",0,IF(Einstellungen!$C$10="Ja",MAX(IF(Einstellungen!$C$11="7 Tage",MAX(0,(MIN(DATE(2028,7,0),IF(Mitarbeiter!$D270="",DATE(2028,7,0),Mitarbeiter!$D270),TODAY()))-(MAX(DATE(2028,6,1),Mitarbeiter!$C270))+1),MAX(0,NETWORKDAYS(MAX(DATE(2028,6,1),Mitarbeiter!$C270),MIN(DATE(2028,7,0),IF(Mitarbeiter!$D270="",DATE(2028,7,0),Mitarbeiter!$D270),TODAY()),Einstellungen!$F$13:$F$67)))*N(Mitarbeiter!$E270)/IF(Einstellungen!$C$11="7 Tage",7,5),N('Ist-Stunden'!AI270)),MAX(IF(Einstellungen!$C$11="7 Tage",MAX(0,(MIN(DATE(2028,7,0),IF(Mitarbeiter!$D270="",DATE(2028,7,0),Mitarbeiter!$D270),TODAY()))-(MAX(DATE(2028,6,1),Mitarbeiter!$C270))+1),MAX(0,NETWORKDAYS(MAX(DATE(2028,6,1),Mitarbeiter!$C270),MIN(DATE(2028,7,0),IF(Mitarbeiter!$D270="",DATE(2028,7,0),Mitarbeiter!$D270),TODAY()),Einstellungen!$F$13:$F$67)))*N(Mitarbeiter!$E270)/IF(Einstellungen!$C$11="7 Tage",7,5),N('Ist-Stunden'!AI270)+(N(Krankheitstage!BH270)+N(Krankheitstage!BT270))*N($C270))))</f>
        <v/>
      </c>
      <c r="BN270" s="76">
        <f>IF($B270="",0,IF(Einstellungen!$C$10="Ja",MAX(IF(Einstellungen!$C$11="7 Tage",MAX(0,(MIN(DATE(2028,8,0),IF(Mitarbeiter!$D270="",DATE(2028,8,0),Mitarbeiter!$D270),TODAY()))-(MAX(DATE(2028,7,1),Mitarbeiter!$C270))+1),MAX(0,NETWORKDAYS(MAX(DATE(2028,7,1),Mitarbeiter!$C270),MIN(DATE(2028,8,0),IF(Mitarbeiter!$D270="",DATE(2028,8,0),Mitarbeiter!$D270),TODAY()),Einstellungen!$F$13:$F$67)))*N(Mitarbeiter!$E270)/IF(Einstellungen!$C$11="7 Tage",7,5),N('Ist-Stunden'!AJ270)),MAX(IF(Einstellungen!$C$11="7 Tage",MAX(0,(MIN(DATE(2028,8,0),IF(Mitarbeiter!$D270="",DATE(2028,8,0),Mitarbeiter!$D270),TODAY()))-(MAX(DATE(2028,7,1),Mitarbeiter!$C270))+1),MAX(0,NETWORKDAYS(MAX(DATE(2028,7,1),Mitarbeiter!$C270),MIN(DATE(2028,8,0),IF(Mitarbeiter!$D270="",DATE(2028,8,0),Mitarbeiter!$D270),TODAY()),Einstellungen!$F$13:$F$67)))*N(Mitarbeiter!$E270)/IF(Einstellungen!$C$11="7 Tage",7,5),N('Ist-Stunden'!AJ270)+(N(Krankheitstage!BI270)+N(Krankheitstage!BU270))*N($C270))))</f>
        <v/>
      </c>
      <c r="BO270" s="76">
        <f>IF($B270="",0,IF(Einstellungen!$C$10="Ja",MAX(IF(Einstellungen!$C$11="7 Tage",MAX(0,(MIN(DATE(2028,9,0),IF(Mitarbeiter!$D270="",DATE(2028,9,0),Mitarbeiter!$D270),TODAY()))-(MAX(DATE(2028,8,1),Mitarbeiter!$C270))+1),MAX(0,NETWORKDAYS(MAX(DATE(2028,8,1),Mitarbeiter!$C270),MIN(DATE(2028,9,0),IF(Mitarbeiter!$D270="",DATE(2028,9,0),Mitarbeiter!$D270),TODAY()),Einstellungen!$F$13:$F$67)))*N(Mitarbeiter!$E270)/IF(Einstellungen!$C$11="7 Tage",7,5),N('Ist-Stunden'!AK270)),MAX(IF(Einstellungen!$C$11="7 Tage",MAX(0,(MIN(DATE(2028,9,0),IF(Mitarbeiter!$D270="",DATE(2028,9,0),Mitarbeiter!$D270),TODAY()))-(MAX(DATE(2028,8,1),Mitarbeiter!$C270))+1),MAX(0,NETWORKDAYS(MAX(DATE(2028,8,1),Mitarbeiter!$C270),MIN(DATE(2028,9,0),IF(Mitarbeiter!$D270="",DATE(2028,9,0),Mitarbeiter!$D270),TODAY()),Einstellungen!$F$13:$F$67)))*N(Mitarbeiter!$E270)/IF(Einstellungen!$C$11="7 Tage",7,5),N('Ist-Stunden'!AK270)+(N(Krankheitstage!BJ270)+N(Krankheitstage!BV270))*N($C270))))</f>
        <v/>
      </c>
      <c r="BP270" s="76">
        <f>IF($B270="",0,IF(Einstellungen!$C$10="Ja",MAX(IF(Einstellungen!$C$11="7 Tage",MAX(0,(MIN(DATE(2028,10,0),IF(Mitarbeiter!$D270="",DATE(2028,10,0),Mitarbeiter!$D270),TODAY()))-(MAX(DATE(2028,9,1),Mitarbeiter!$C270))+1),MAX(0,NETWORKDAYS(MAX(DATE(2028,9,1),Mitarbeiter!$C270),MIN(DATE(2028,10,0),IF(Mitarbeiter!$D270="",DATE(2028,10,0),Mitarbeiter!$D270),TODAY()),Einstellungen!$F$13:$F$67)))*N(Mitarbeiter!$E270)/IF(Einstellungen!$C$11="7 Tage",7,5),N('Ist-Stunden'!AL270)),MAX(IF(Einstellungen!$C$11="7 Tage",MAX(0,(MIN(DATE(2028,10,0),IF(Mitarbeiter!$D270="",DATE(2028,10,0),Mitarbeiter!$D270),TODAY()))-(MAX(DATE(2028,9,1),Mitarbeiter!$C270))+1),MAX(0,NETWORKDAYS(MAX(DATE(2028,9,1),Mitarbeiter!$C270),MIN(DATE(2028,10,0),IF(Mitarbeiter!$D270="",DATE(2028,10,0),Mitarbeiter!$D270),TODAY()),Einstellungen!$F$13:$F$67)))*N(Mitarbeiter!$E270)/IF(Einstellungen!$C$11="7 Tage",7,5),N('Ist-Stunden'!AL270)+(N(Krankheitstage!BK270)+N(Krankheitstage!BW270))*N($C270))))</f>
        <v/>
      </c>
      <c r="BQ270" s="76">
        <f>IF($B270="",0,IF(Einstellungen!$C$10="Ja",MAX(IF(Einstellungen!$C$11="7 Tage",MAX(0,(MIN(DATE(2028,11,0),IF(Mitarbeiter!$D270="",DATE(2028,11,0),Mitarbeiter!$D270),TODAY()))-(MAX(DATE(2028,10,1),Mitarbeiter!$C270))+1),MAX(0,NETWORKDAYS(MAX(DATE(2028,10,1),Mitarbeiter!$C270),MIN(DATE(2028,11,0),IF(Mitarbeiter!$D270="",DATE(2028,11,0),Mitarbeiter!$D270),TODAY()),Einstellungen!$F$13:$F$67)))*N(Mitarbeiter!$E270)/IF(Einstellungen!$C$11="7 Tage",7,5),N('Ist-Stunden'!AM270)),MAX(IF(Einstellungen!$C$11="7 Tage",MAX(0,(MIN(DATE(2028,11,0),IF(Mitarbeiter!$D270="",DATE(2028,11,0),Mitarbeiter!$D270),TODAY()))-(MAX(DATE(2028,10,1),Mitarbeiter!$C270))+1),MAX(0,NETWORKDAYS(MAX(DATE(2028,10,1),Mitarbeiter!$C270),MIN(DATE(2028,11,0),IF(Mitarbeiter!$D270="",DATE(2028,11,0),Mitarbeiter!$D270),TODAY()),Einstellungen!$F$13:$F$67)))*N(Mitarbeiter!$E270)/IF(Einstellungen!$C$11="7 Tage",7,5),N('Ist-Stunden'!AM270)+(N(Krankheitstage!BL270)+N(Krankheitstage!BX270))*N($C270))))</f>
        <v/>
      </c>
      <c r="BR270" s="76">
        <f>IF($B270="",0,IF(Einstellungen!$C$10="Ja",MAX(IF(Einstellungen!$C$11="7 Tage",MAX(0,(MIN(DATE(2028,12,0),IF(Mitarbeiter!$D270="",DATE(2028,12,0),Mitarbeiter!$D270),TODAY()))-(MAX(DATE(2028,11,1),Mitarbeiter!$C270))+1),MAX(0,NETWORKDAYS(MAX(DATE(2028,11,1),Mitarbeiter!$C270),MIN(DATE(2028,12,0),IF(Mitarbeiter!$D270="",DATE(2028,12,0),Mitarbeiter!$D270),TODAY()),Einstellungen!$F$13:$F$67)))*N(Mitarbeiter!$E270)/IF(Einstellungen!$C$11="7 Tage",7,5),N('Ist-Stunden'!AN270)),MAX(IF(Einstellungen!$C$11="7 Tage",MAX(0,(MIN(DATE(2028,12,0),IF(Mitarbeiter!$D270="",DATE(2028,12,0),Mitarbeiter!$D270),TODAY()))-(MAX(DATE(2028,11,1),Mitarbeiter!$C270))+1),MAX(0,NETWORKDAYS(MAX(DATE(2028,11,1),Mitarbeiter!$C270),MIN(DATE(2028,12,0),IF(Mitarbeiter!$D270="",DATE(2028,12,0),Mitarbeiter!$D270),TODAY()),Einstellungen!$F$13:$F$67)))*N(Mitarbeiter!$E270)/IF(Einstellungen!$C$11="7 Tage",7,5),N('Ist-Stunden'!AN270)+(N(Krankheitstage!BM270)+N(Krankheitstage!BY270))*N($C270))))</f>
        <v/>
      </c>
      <c r="BS270" s="76">
        <f>IF($B270="",0,IF(Einstellungen!$C$10="Ja",MAX(IF(Einstellungen!$C$11="7 Tage",MAX(0,(MIN(DATE(2028,13,0),IF(Mitarbeiter!$D270="",DATE(2028,13,0),Mitarbeiter!$D270),TODAY()))-(MAX(DATE(2028,12,1),Mitarbeiter!$C270))+1),MAX(0,NETWORKDAYS(MAX(DATE(2028,12,1),Mitarbeiter!$C270),MIN(DATE(2028,13,0),IF(Mitarbeiter!$D270="",DATE(2028,13,0),Mitarbeiter!$D270),TODAY()),Einstellungen!$F$13:$F$67)))*N(Mitarbeiter!$E270)/IF(Einstellungen!$C$11="7 Tage",7,5),N('Ist-Stunden'!AO270)),MAX(IF(Einstellungen!$C$11="7 Tage",MAX(0,(MIN(DATE(2028,13,0),IF(Mitarbeiter!$D270="",DATE(2028,13,0),Mitarbeiter!$D270),TODAY()))-(MAX(DATE(2028,12,1),Mitarbeiter!$C270))+1),MAX(0,NETWORKDAYS(MAX(DATE(2028,12,1),Mitarbeiter!$C270),MIN(DATE(2028,13,0),IF(Mitarbeiter!$D270="",DATE(2028,13,0),Mitarbeiter!$D270),TODAY()),Einstellungen!$F$13:$F$67)))*N(Mitarbeiter!$E270)/IF(Einstellungen!$C$11="7 Tage",7,5),N('Ist-Stunden'!AO270)+(N(Krankheitstage!BN270)+N(Krankheitstage!BZ270))*N($C270))))</f>
        <v/>
      </c>
      <c r="BT270" s="76">
        <f>IF($B270="",0,IF(Einstellungen!$C$10="Ja",MAX(IF(Einstellungen!$C$11="7 Tage",MAX(0,(MIN(DATE(2029,2,0),IF(Mitarbeiter!$D270="",DATE(2029,2,0),Mitarbeiter!$D270),TODAY()))-(MAX(DATE(2029,1,1),Mitarbeiter!$C270))+1),MAX(0,NETWORKDAYS(MAX(DATE(2029,1,1),Mitarbeiter!$C270),MIN(DATE(2029,2,0),IF(Mitarbeiter!$D270="",DATE(2029,2,0),Mitarbeiter!$D270),TODAY()),Einstellungen!$F$13:$F$67)))*N(Mitarbeiter!$E270)/IF(Einstellungen!$C$11="7 Tage",7,5),N('Ist-Stunden'!AP270)),MAX(IF(Einstellungen!$C$11="7 Tage",MAX(0,(MIN(DATE(2029,2,0),IF(Mitarbeiter!$D270="",DATE(2029,2,0),Mitarbeiter!$D270),TODAY()))-(MAX(DATE(2029,1,1),Mitarbeiter!$C270))+1),MAX(0,NETWORKDAYS(MAX(DATE(2029,1,1),Mitarbeiter!$C270),MIN(DATE(2029,2,0),IF(Mitarbeiter!$D270="",DATE(2029,2,0),Mitarbeiter!$D270),TODAY()),Einstellungen!$F$13:$F$67)))*N(Mitarbeiter!$E270)/IF(Einstellungen!$C$11="7 Tage",7,5),N('Ist-Stunden'!AP270)+(N(Krankheitstage!CA270)+N(Krankheitstage!CM270))*N($C270))))</f>
        <v/>
      </c>
      <c r="BU270" s="76">
        <f>IF($B270="",0,IF(Einstellungen!$C$10="Ja",MAX(IF(Einstellungen!$C$11="7 Tage",MAX(0,(MIN(DATE(2029,3,0),IF(Mitarbeiter!$D270="",DATE(2029,3,0),Mitarbeiter!$D270),TODAY()))-(MAX(DATE(2029,2,1),Mitarbeiter!$C270))+1),MAX(0,NETWORKDAYS(MAX(DATE(2029,2,1),Mitarbeiter!$C270),MIN(DATE(2029,3,0),IF(Mitarbeiter!$D270="",DATE(2029,3,0),Mitarbeiter!$D270),TODAY()),Einstellungen!$F$13:$F$67)))*N(Mitarbeiter!$E270)/IF(Einstellungen!$C$11="7 Tage",7,5),N('Ist-Stunden'!AQ270)),MAX(IF(Einstellungen!$C$11="7 Tage",MAX(0,(MIN(DATE(2029,3,0),IF(Mitarbeiter!$D270="",DATE(2029,3,0),Mitarbeiter!$D270),TODAY()))-(MAX(DATE(2029,2,1),Mitarbeiter!$C270))+1),MAX(0,NETWORKDAYS(MAX(DATE(2029,2,1),Mitarbeiter!$C270),MIN(DATE(2029,3,0),IF(Mitarbeiter!$D270="",DATE(2029,3,0),Mitarbeiter!$D270),TODAY()),Einstellungen!$F$13:$F$67)))*N(Mitarbeiter!$E270)/IF(Einstellungen!$C$11="7 Tage",7,5),N('Ist-Stunden'!AQ270)+(N(Krankheitstage!CB270)+N(Krankheitstage!CN270))*N($C270))))</f>
        <v/>
      </c>
      <c r="BV270" s="76">
        <f>IF($B270="",0,IF(Einstellungen!$C$10="Ja",MAX(IF(Einstellungen!$C$11="7 Tage",MAX(0,(MIN(DATE(2029,4,0),IF(Mitarbeiter!$D270="",DATE(2029,4,0),Mitarbeiter!$D270),TODAY()))-(MAX(DATE(2029,3,1),Mitarbeiter!$C270))+1),MAX(0,NETWORKDAYS(MAX(DATE(2029,3,1),Mitarbeiter!$C270),MIN(DATE(2029,4,0),IF(Mitarbeiter!$D270="",DATE(2029,4,0),Mitarbeiter!$D270),TODAY()),Einstellungen!$F$13:$F$67)))*N(Mitarbeiter!$E270)/IF(Einstellungen!$C$11="7 Tage",7,5),N('Ist-Stunden'!AR270)),MAX(IF(Einstellungen!$C$11="7 Tage",MAX(0,(MIN(DATE(2029,4,0),IF(Mitarbeiter!$D270="",DATE(2029,4,0),Mitarbeiter!$D270),TODAY()))-(MAX(DATE(2029,3,1),Mitarbeiter!$C270))+1),MAX(0,NETWORKDAYS(MAX(DATE(2029,3,1),Mitarbeiter!$C270),MIN(DATE(2029,4,0),IF(Mitarbeiter!$D270="",DATE(2029,4,0),Mitarbeiter!$D270),TODAY()),Einstellungen!$F$13:$F$67)))*N(Mitarbeiter!$E270)/IF(Einstellungen!$C$11="7 Tage",7,5),N('Ist-Stunden'!AR270)+(N(Krankheitstage!CC270)+N(Krankheitstage!CO270))*N($C270))))</f>
        <v/>
      </c>
      <c r="BW270" s="76">
        <f>IF($B270="",0,IF(Einstellungen!$C$10="Ja",MAX(IF(Einstellungen!$C$11="7 Tage",MAX(0,(MIN(DATE(2029,5,0),IF(Mitarbeiter!$D270="",DATE(2029,5,0),Mitarbeiter!$D270),TODAY()))-(MAX(DATE(2029,4,1),Mitarbeiter!$C270))+1),MAX(0,NETWORKDAYS(MAX(DATE(2029,4,1),Mitarbeiter!$C270),MIN(DATE(2029,5,0),IF(Mitarbeiter!$D270="",DATE(2029,5,0),Mitarbeiter!$D270),TODAY()),Einstellungen!$F$13:$F$67)))*N(Mitarbeiter!$E270)/IF(Einstellungen!$C$11="7 Tage",7,5),N('Ist-Stunden'!AS270)),MAX(IF(Einstellungen!$C$11="7 Tage",MAX(0,(MIN(DATE(2029,5,0),IF(Mitarbeiter!$D270="",DATE(2029,5,0),Mitarbeiter!$D270),TODAY()))-(MAX(DATE(2029,4,1),Mitarbeiter!$C270))+1),MAX(0,NETWORKDAYS(MAX(DATE(2029,4,1),Mitarbeiter!$C270),MIN(DATE(2029,5,0),IF(Mitarbeiter!$D270="",DATE(2029,5,0),Mitarbeiter!$D270),TODAY()),Einstellungen!$F$13:$F$67)))*N(Mitarbeiter!$E270)/IF(Einstellungen!$C$11="7 Tage",7,5),N('Ist-Stunden'!AS270)+(N(Krankheitstage!CD270)+N(Krankheitstage!CP270))*N($C270))))</f>
        <v/>
      </c>
      <c r="BX270" s="76">
        <f>IF($B270="",0,IF(Einstellungen!$C$10="Ja",MAX(IF(Einstellungen!$C$11="7 Tage",MAX(0,(MIN(DATE(2029,6,0),IF(Mitarbeiter!$D270="",DATE(2029,6,0),Mitarbeiter!$D270),TODAY()))-(MAX(DATE(2029,5,1),Mitarbeiter!$C270))+1),MAX(0,NETWORKDAYS(MAX(DATE(2029,5,1),Mitarbeiter!$C270),MIN(DATE(2029,6,0),IF(Mitarbeiter!$D270="",DATE(2029,6,0),Mitarbeiter!$D270),TODAY()),Einstellungen!$F$13:$F$67)))*N(Mitarbeiter!$E270)/IF(Einstellungen!$C$11="7 Tage",7,5),N('Ist-Stunden'!AT270)),MAX(IF(Einstellungen!$C$11="7 Tage",MAX(0,(MIN(DATE(2029,6,0),IF(Mitarbeiter!$D270="",DATE(2029,6,0),Mitarbeiter!$D270),TODAY()))-(MAX(DATE(2029,5,1),Mitarbeiter!$C270))+1),MAX(0,NETWORKDAYS(MAX(DATE(2029,5,1),Mitarbeiter!$C270),MIN(DATE(2029,6,0),IF(Mitarbeiter!$D270="",DATE(2029,6,0),Mitarbeiter!$D270),TODAY()),Einstellungen!$F$13:$F$67)))*N(Mitarbeiter!$E270)/IF(Einstellungen!$C$11="7 Tage",7,5),N('Ist-Stunden'!AT270)+(N(Krankheitstage!CE270)+N(Krankheitstage!CQ270))*N($C270))))</f>
        <v/>
      </c>
      <c r="BY270" s="76">
        <f>IF($B270="",0,IF(Einstellungen!$C$10="Ja",MAX(IF(Einstellungen!$C$11="7 Tage",MAX(0,(MIN(DATE(2029,7,0),IF(Mitarbeiter!$D270="",DATE(2029,7,0),Mitarbeiter!$D270),TODAY()))-(MAX(DATE(2029,6,1),Mitarbeiter!$C270))+1),MAX(0,NETWORKDAYS(MAX(DATE(2029,6,1),Mitarbeiter!$C270),MIN(DATE(2029,7,0),IF(Mitarbeiter!$D270="",DATE(2029,7,0),Mitarbeiter!$D270),TODAY()),Einstellungen!$F$13:$F$67)))*N(Mitarbeiter!$E270)/IF(Einstellungen!$C$11="7 Tage",7,5),N('Ist-Stunden'!AU270)),MAX(IF(Einstellungen!$C$11="7 Tage",MAX(0,(MIN(DATE(2029,7,0),IF(Mitarbeiter!$D270="",DATE(2029,7,0),Mitarbeiter!$D270),TODAY()))-(MAX(DATE(2029,6,1),Mitarbeiter!$C270))+1),MAX(0,NETWORKDAYS(MAX(DATE(2029,6,1),Mitarbeiter!$C270),MIN(DATE(2029,7,0),IF(Mitarbeiter!$D270="",DATE(2029,7,0),Mitarbeiter!$D270),TODAY()),Einstellungen!$F$13:$F$67)))*N(Mitarbeiter!$E270)/IF(Einstellungen!$C$11="7 Tage",7,5),N('Ist-Stunden'!AU270)+(N(Krankheitstage!CF270)+N(Krankheitstage!CR270))*N($C270))))</f>
        <v/>
      </c>
      <c r="BZ270" s="76">
        <f>IF($B270="",0,IF(Einstellungen!$C$10="Ja",MAX(IF(Einstellungen!$C$11="7 Tage",MAX(0,(MIN(DATE(2029,8,0),IF(Mitarbeiter!$D270="",DATE(2029,8,0),Mitarbeiter!$D270),TODAY()))-(MAX(DATE(2029,7,1),Mitarbeiter!$C270))+1),MAX(0,NETWORKDAYS(MAX(DATE(2029,7,1),Mitarbeiter!$C270),MIN(DATE(2029,8,0),IF(Mitarbeiter!$D270="",DATE(2029,8,0),Mitarbeiter!$D270),TODAY()),Einstellungen!$F$13:$F$67)))*N(Mitarbeiter!$E270)/IF(Einstellungen!$C$11="7 Tage",7,5),N('Ist-Stunden'!AV270)),MAX(IF(Einstellungen!$C$11="7 Tage",MAX(0,(MIN(DATE(2029,8,0),IF(Mitarbeiter!$D270="",DATE(2029,8,0),Mitarbeiter!$D270),TODAY()))-(MAX(DATE(2029,7,1),Mitarbeiter!$C270))+1),MAX(0,NETWORKDAYS(MAX(DATE(2029,7,1),Mitarbeiter!$C270),MIN(DATE(2029,8,0),IF(Mitarbeiter!$D270="",DATE(2029,8,0),Mitarbeiter!$D270),TODAY()),Einstellungen!$F$13:$F$67)))*N(Mitarbeiter!$E270)/IF(Einstellungen!$C$11="7 Tage",7,5),N('Ist-Stunden'!AV270)+(N(Krankheitstage!CG270)+N(Krankheitstage!CS270))*N($C270))))</f>
        <v/>
      </c>
      <c r="CA270" s="76">
        <f>IF($B270="",0,IF(Einstellungen!$C$10="Ja",MAX(IF(Einstellungen!$C$11="7 Tage",MAX(0,(MIN(DATE(2029,9,0),IF(Mitarbeiter!$D270="",DATE(2029,9,0),Mitarbeiter!$D270),TODAY()))-(MAX(DATE(2029,8,1),Mitarbeiter!$C270))+1),MAX(0,NETWORKDAYS(MAX(DATE(2029,8,1),Mitarbeiter!$C270),MIN(DATE(2029,9,0),IF(Mitarbeiter!$D270="",DATE(2029,9,0),Mitarbeiter!$D270),TODAY()),Einstellungen!$F$13:$F$67)))*N(Mitarbeiter!$E270)/IF(Einstellungen!$C$11="7 Tage",7,5),N('Ist-Stunden'!AW270)),MAX(IF(Einstellungen!$C$11="7 Tage",MAX(0,(MIN(DATE(2029,9,0),IF(Mitarbeiter!$D270="",DATE(2029,9,0),Mitarbeiter!$D270),TODAY()))-(MAX(DATE(2029,8,1),Mitarbeiter!$C270))+1),MAX(0,NETWORKDAYS(MAX(DATE(2029,8,1),Mitarbeiter!$C270),MIN(DATE(2029,9,0),IF(Mitarbeiter!$D270="",DATE(2029,9,0),Mitarbeiter!$D270),TODAY()),Einstellungen!$F$13:$F$67)))*N(Mitarbeiter!$E270)/IF(Einstellungen!$C$11="7 Tage",7,5),N('Ist-Stunden'!AW270)+(N(Krankheitstage!CH270)+N(Krankheitstage!CT270))*N($C270))))</f>
        <v/>
      </c>
      <c r="CB270" s="76">
        <f>IF($B270="",0,IF(Einstellungen!$C$10="Ja",MAX(IF(Einstellungen!$C$11="7 Tage",MAX(0,(MIN(DATE(2029,10,0),IF(Mitarbeiter!$D270="",DATE(2029,10,0),Mitarbeiter!$D270),TODAY()))-(MAX(DATE(2029,9,1),Mitarbeiter!$C270))+1),MAX(0,NETWORKDAYS(MAX(DATE(2029,9,1),Mitarbeiter!$C270),MIN(DATE(2029,10,0),IF(Mitarbeiter!$D270="",DATE(2029,10,0),Mitarbeiter!$D270),TODAY()),Einstellungen!$F$13:$F$67)))*N(Mitarbeiter!$E270)/IF(Einstellungen!$C$11="7 Tage",7,5),N('Ist-Stunden'!AX270)),MAX(IF(Einstellungen!$C$11="7 Tage",MAX(0,(MIN(DATE(2029,10,0),IF(Mitarbeiter!$D270="",DATE(2029,10,0),Mitarbeiter!$D270),TODAY()))-(MAX(DATE(2029,9,1),Mitarbeiter!$C270))+1),MAX(0,NETWORKDAYS(MAX(DATE(2029,9,1),Mitarbeiter!$C270),MIN(DATE(2029,10,0),IF(Mitarbeiter!$D270="",DATE(2029,10,0),Mitarbeiter!$D270),TODAY()),Einstellungen!$F$13:$F$67)))*N(Mitarbeiter!$E270)/IF(Einstellungen!$C$11="7 Tage",7,5),N('Ist-Stunden'!AX270)+(N(Krankheitstage!CI270)+N(Krankheitstage!CU270))*N($C270))))</f>
        <v/>
      </c>
      <c r="CC270" s="76">
        <f>IF($B270="",0,IF(Einstellungen!$C$10="Ja",MAX(IF(Einstellungen!$C$11="7 Tage",MAX(0,(MIN(DATE(2029,11,0),IF(Mitarbeiter!$D270="",DATE(2029,11,0),Mitarbeiter!$D270),TODAY()))-(MAX(DATE(2029,10,1),Mitarbeiter!$C270))+1),MAX(0,NETWORKDAYS(MAX(DATE(2029,10,1),Mitarbeiter!$C270),MIN(DATE(2029,11,0),IF(Mitarbeiter!$D270="",DATE(2029,11,0),Mitarbeiter!$D270),TODAY()),Einstellungen!$F$13:$F$67)))*N(Mitarbeiter!$E270)/IF(Einstellungen!$C$11="7 Tage",7,5),N('Ist-Stunden'!AY270)),MAX(IF(Einstellungen!$C$11="7 Tage",MAX(0,(MIN(DATE(2029,11,0),IF(Mitarbeiter!$D270="",DATE(2029,11,0),Mitarbeiter!$D270),TODAY()))-(MAX(DATE(2029,10,1),Mitarbeiter!$C270))+1),MAX(0,NETWORKDAYS(MAX(DATE(2029,10,1),Mitarbeiter!$C270),MIN(DATE(2029,11,0),IF(Mitarbeiter!$D270="",DATE(2029,11,0),Mitarbeiter!$D270),TODAY()),Einstellungen!$F$13:$F$67)))*N(Mitarbeiter!$E270)/IF(Einstellungen!$C$11="7 Tage",7,5),N('Ist-Stunden'!AY270)+(N(Krankheitstage!CJ270)+N(Krankheitstage!CV270))*N($C270))))</f>
        <v/>
      </c>
      <c r="CD270" s="76">
        <f>IF($B270="",0,IF(Einstellungen!$C$10="Ja",MAX(IF(Einstellungen!$C$11="7 Tage",MAX(0,(MIN(DATE(2029,12,0),IF(Mitarbeiter!$D270="",DATE(2029,12,0),Mitarbeiter!$D270),TODAY()))-(MAX(DATE(2029,11,1),Mitarbeiter!$C270))+1),MAX(0,NETWORKDAYS(MAX(DATE(2029,11,1),Mitarbeiter!$C270),MIN(DATE(2029,12,0),IF(Mitarbeiter!$D270="",DATE(2029,12,0),Mitarbeiter!$D270),TODAY()),Einstellungen!$F$13:$F$67)))*N(Mitarbeiter!$E270)/IF(Einstellungen!$C$11="7 Tage",7,5),N('Ist-Stunden'!AZ270)),MAX(IF(Einstellungen!$C$11="7 Tage",MAX(0,(MIN(DATE(2029,12,0),IF(Mitarbeiter!$D270="",DATE(2029,12,0),Mitarbeiter!$D270),TODAY()))-(MAX(DATE(2029,11,1),Mitarbeiter!$C270))+1),MAX(0,NETWORKDAYS(MAX(DATE(2029,11,1),Mitarbeiter!$C270),MIN(DATE(2029,12,0),IF(Mitarbeiter!$D270="",DATE(2029,12,0),Mitarbeiter!$D270),TODAY()),Einstellungen!$F$13:$F$67)))*N(Mitarbeiter!$E270)/IF(Einstellungen!$C$11="7 Tage",7,5),N('Ist-Stunden'!AZ270)+(N(Krankheitstage!CK270)+N(Krankheitstage!CW270))*N($C270))))</f>
        <v/>
      </c>
      <c r="CE270" s="76">
        <f>IF($B270="",0,IF(Einstellungen!$C$10="Ja",MAX(IF(Einstellungen!$C$11="7 Tage",MAX(0,(MIN(DATE(2029,13,0),IF(Mitarbeiter!$D270="",DATE(2029,13,0),Mitarbeiter!$D270),TODAY()))-(MAX(DATE(2029,12,1),Mitarbeiter!$C270))+1),MAX(0,NETWORKDAYS(MAX(DATE(2029,12,1),Mitarbeiter!$C270),MIN(DATE(2029,13,0),IF(Mitarbeiter!$D270="",DATE(2029,13,0),Mitarbeiter!$D270),TODAY()),Einstellungen!$F$13:$F$67)))*N(Mitarbeiter!$E270)/IF(Einstellungen!$C$11="7 Tage",7,5),N('Ist-Stunden'!BA270)),MAX(IF(Einstellungen!$C$11="7 Tage",MAX(0,(MIN(DATE(2029,13,0),IF(Mitarbeiter!$D270="",DATE(2029,13,0),Mitarbeiter!$D270),TODAY()))-(MAX(DATE(2029,12,1),Mitarbeiter!$C270))+1),MAX(0,NETWORKDAYS(MAX(DATE(2029,12,1),Mitarbeiter!$C270),MIN(DATE(2029,13,0),IF(Mitarbeiter!$D270="",DATE(2029,13,0),Mitarbeiter!$D270),TODAY()),Einstellungen!$F$13:$F$67)))*N(Mitarbeiter!$E270)/IF(Einstellungen!$C$11="7 Tage",7,5),N('Ist-Stunden'!BA270)+(N(Krankheitstage!CL270)+N(Krankheitstage!CX270))*N($C270))))</f>
        <v/>
      </c>
      <c r="CF270" s="76">
        <f>IF($B270="",0,IF(Einstellungen!$C$10="Ja",MAX(IF(Einstellungen!$C$11="7 Tage",MAX(0,(MIN(DATE(2030,2,0),IF(Mitarbeiter!$D270="",DATE(2030,2,0),Mitarbeiter!$D270),TODAY()))-(MAX(DATE(2030,1,1),Mitarbeiter!$C270))+1),MAX(0,NETWORKDAYS(MAX(DATE(2030,1,1),Mitarbeiter!$C270),MIN(DATE(2030,2,0),IF(Mitarbeiter!$D270="",DATE(2030,2,0),Mitarbeiter!$D270),TODAY()),Einstellungen!$F$13:$F$67)))*N(Mitarbeiter!$E270)/IF(Einstellungen!$C$11="7 Tage",7,5),N('Ist-Stunden'!BB270)),MAX(IF(Einstellungen!$C$11="7 Tage",MAX(0,(MIN(DATE(2030,2,0),IF(Mitarbeiter!$D270="",DATE(2030,2,0),Mitarbeiter!$D270),TODAY()))-(MAX(DATE(2030,1,1),Mitarbeiter!$C270))+1),MAX(0,NETWORKDAYS(MAX(DATE(2030,1,1),Mitarbeiter!$C270),MIN(DATE(2030,2,0),IF(Mitarbeiter!$D270="",DATE(2030,2,0),Mitarbeiter!$D270),TODAY()),Einstellungen!$F$13:$F$67)))*N(Mitarbeiter!$E270)/IF(Einstellungen!$C$11="7 Tage",7,5),N('Ist-Stunden'!BB270)+(N(Krankheitstage!CY270)+N(Krankheitstage!DK270))*N($C270))))</f>
        <v/>
      </c>
      <c r="CG270" s="76">
        <f>IF($B270="",0,IF(Einstellungen!$C$10="Ja",MAX(IF(Einstellungen!$C$11="7 Tage",MAX(0,(MIN(DATE(2030,3,0),IF(Mitarbeiter!$D270="",DATE(2030,3,0),Mitarbeiter!$D270),TODAY()))-(MAX(DATE(2030,2,1),Mitarbeiter!$C270))+1),MAX(0,NETWORKDAYS(MAX(DATE(2030,2,1),Mitarbeiter!$C270),MIN(DATE(2030,3,0),IF(Mitarbeiter!$D270="",DATE(2030,3,0),Mitarbeiter!$D270),TODAY()),Einstellungen!$F$13:$F$67)))*N(Mitarbeiter!$E270)/IF(Einstellungen!$C$11="7 Tage",7,5),N('Ist-Stunden'!BC270)),MAX(IF(Einstellungen!$C$11="7 Tage",MAX(0,(MIN(DATE(2030,3,0),IF(Mitarbeiter!$D270="",DATE(2030,3,0),Mitarbeiter!$D270),TODAY()))-(MAX(DATE(2030,2,1),Mitarbeiter!$C270))+1),MAX(0,NETWORKDAYS(MAX(DATE(2030,2,1),Mitarbeiter!$C270),MIN(DATE(2030,3,0),IF(Mitarbeiter!$D270="",DATE(2030,3,0),Mitarbeiter!$D270),TODAY()),Einstellungen!$F$13:$F$67)))*N(Mitarbeiter!$E270)/IF(Einstellungen!$C$11="7 Tage",7,5),N('Ist-Stunden'!BC270)+(N(Krankheitstage!CZ270)+N(Krankheitstage!DL270))*N($C270))))</f>
        <v/>
      </c>
      <c r="CH270" s="76">
        <f>IF($B270="",0,IF(Einstellungen!$C$10="Ja",MAX(IF(Einstellungen!$C$11="7 Tage",MAX(0,(MIN(DATE(2030,4,0),IF(Mitarbeiter!$D270="",DATE(2030,4,0),Mitarbeiter!$D270),TODAY()))-(MAX(DATE(2030,3,1),Mitarbeiter!$C270))+1),MAX(0,NETWORKDAYS(MAX(DATE(2030,3,1),Mitarbeiter!$C270),MIN(DATE(2030,4,0),IF(Mitarbeiter!$D270="",DATE(2030,4,0),Mitarbeiter!$D270),TODAY()),Einstellungen!$F$13:$F$67)))*N(Mitarbeiter!$E270)/IF(Einstellungen!$C$11="7 Tage",7,5),N('Ist-Stunden'!BD270)),MAX(IF(Einstellungen!$C$11="7 Tage",MAX(0,(MIN(DATE(2030,4,0),IF(Mitarbeiter!$D270="",DATE(2030,4,0),Mitarbeiter!$D270),TODAY()))-(MAX(DATE(2030,3,1),Mitarbeiter!$C270))+1),MAX(0,NETWORKDAYS(MAX(DATE(2030,3,1),Mitarbeiter!$C270),MIN(DATE(2030,4,0),IF(Mitarbeiter!$D270="",DATE(2030,4,0),Mitarbeiter!$D270),TODAY()),Einstellungen!$F$13:$F$67)))*N(Mitarbeiter!$E270)/IF(Einstellungen!$C$11="7 Tage",7,5),N('Ist-Stunden'!BD270)+(N(Krankheitstage!DA270)+N(Krankheitstage!DM270))*N($C270))))</f>
        <v/>
      </c>
      <c r="CI270" s="76">
        <f>IF($B270="",0,IF(Einstellungen!$C$10="Ja",MAX(IF(Einstellungen!$C$11="7 Tage",MAX(0,(MIN(DATE(2030,5,0),IF(Mitarbeiter!$D270="",DATE(2030,5,0),Mitarbeiter!$D270),TODAY()))-(MAX(DATE(2030,4,1),Mitarbeiter!$C270))+1),MAX(0,NETWORKDAYS(MAX(DATE(2030,4,1),Mitarbeiter!$C270),MIN(DATE(2030,5,0),IF(Mitarbeiter!$D270="",DATE(2030,5,0),Mitarbeiter!$D270),TODAY()),Einstellungen!$F$13:$F$67)))*N(Mitarbeiter!$E270)/IF(Einstellungen!$C$11="7 Tage",7,5),N('Ist-Stunden'!BE270)),MAX(IF(Einstellungen!$C$11="7 Tage",MAX(0,(MIN(DATE(2030,5,0),IF(Mitarbeiter!$D270="",DATE(2030,5,0),Mitarbeiter!$D270),TODAY()))-(MAX(DATE(2030,4,1),Mitarbeiter!$C270))+1),MAX(0,NETWORKDAYS(MAX(DATE(2030,4,1),Mitarbeiter!$C270),MIN(DATE(2030,5,0),IF(Mitarbeiter!$D270="",DATE(2030,5,0),Mitarbeiter!$D270),TODAY()),Einstellungen!$F$13:$F$67)))*N(Mitarbeiter!$E270)/IF(Einstellungen!$C$11="7 Tage",7,5),N('Ist-Stunden'!BE270)+(N(Krankheitstage!DB270)+N(Krankheitstage!DN270))*N($C270))))</f>
        <v/>
      </c>
      <c r="CJ270" s="76">
        <f>IF($B270="",0,IF(Einstellungen!$C$10="Ja",MAX(IF(Einstellungen!$C$11="7 Tage",MAX(0,(MIN(DATE(2030,6,0),IF(Mitarbeiter!$D270="",DATE(2030,6,0),Mitarbeiter!$D270),TODAY()))-(MAX(DATE(2030,5,1),Mitarbeiter!$C270))+1),MAX(0,NETWORKDAYS(MAX(DATE(2030,5,1),Mitarbeiter!$C270),MIN(DATE(2030,6,0),IF(Mitarbeiter!$D270="",DATE(2030,6,0),Mitarbeiter!$D270),TODAY()),Einstellungen!$F$13:$F$67)))*N(Mitarbeiter!$E270)/IF(Einstellungen!$C$11="7 Tage",7,5),N('Ist-Stunden'!BF270)),MAX(IF(Einstellungen!$C$11="7 Tage",MAX(0,(MIN(DATE(2030,6,0),IF(Mitarbeiter!$D270="",DATE(2030,6,0),Mitarbeiter!$D270),TODAY()))-(MAX(DATE(2030,5,1),Mitarbeiter!$C270))+1),MAX(0,NETWORKDAYS(MAX(DATE(2030,5,1),Mitarbeiter!$C270),MIN(DATE(2030,6,0),IF(Mitarbeiter!$D270="",DATE(2030,6,0),Mitarbeiter!$D270),TODAY()),Einstellungen!$F$13:$F$67)))*N(Mitarbeiter!$E270)/IF(Einstellungen!$C$11="7 Tage",7,5),N('Ist-Stunden'!BF270)+(N(Krankheitstage!DC270)+N(Krankheitstage!DO270))*N($C270))))</f>
        <v/>
      </c>
      <c r="CK270" s="76">
        <f>IF($B270="",0,IF(Einstellungen!$C$10="Ja",MAX(IF(Einstellungen!$C$11="7 Tage",MAX(0,(MIN(DATE(2030,7,0),IF(Mitarbeiter!$D270="",DATE(2030,7,0),Mitarbeiter!$D270),TODAY()))-(MAX(DATE(2030,6,1),Mitarbeiter!$C270))+1),MAX(0,NETWORKDAYS(MAX(DATE(2030,6,1),Mitarbeiter!$C270),MIN(DATE(2030,7,0),IF(Mitarbeiter!$D270="",DATE(2030,7,0),Mitarbeiter!$D270),TODAY()),Einstellungen!$F$13:$F$67)))*N(Mitarbeiter!$E270)/IF(Einstellungen!$C$11="7 Tage",7,5),N('Ist-Stunden'!BG270)),MAX(IF(Einstellungen!$C$11="7 Tage",MAX(0,(MIN(DATE(2030,7,0),IF(Mitarbeiter!$D270="",DATE(2030,7,0),Mitarbeiter!$D270),TODAY()))-(MAX(DATE(2030,6,1),Mitarbeiter!$C270))+1),MAX(0,NETWORKDAYS(MAX(DATE(2030,6,1),Mitarbeiter!$C270),MIN(DATE(2030,7,0),IF(Mitarbeiter!$D270="",DATE(2030,7,0),Mitarbeiter!$D270),TODAY()),Einstellungen!$F$13:$F$67)))*N(Mitarbeiter!$E270)/IF(Einstellungen!$C$11="7 Tage",7,5),N('Ist-Stunden'!BG270)+(N(Krankheitstage!DD270)+N(Krankheitstage!DP270))*N($C270))))</f>
        <v/>
      </c>
      <c r="CL270" s="76">
        <f>IF($B270="",0,IF(Einstellungen!$C$10="Ja",MAX(IF(Einstellungen!$C$11="7 Tage",MAX(0,(MIN(DATE(2030,8,0),IF(Mitarbeiter!$D270="",DATE(2030,8,0),Mitarbeiter!$D270),TODAY()))-(MAX(DATE(2030,7,1),Mitarbeiter!$C270))+1),MAX(0,NETWORKDAYS(MAX(DATE(2030,7,1),Mitarbeiter!$C270),MIN(DATE(2030,8,0),IF(Mitarbeiter!$D270="",DATE(2030,8,0),Mitarbeiter!$D270),TODAY()),Einstellungen!$F$13:$F$67)))*N(Mitarbeiter!$E270)/IF(Einstellungen!$C$11="7 Tage",7,5),N('Ist-Stunden'!BH270)),MAX(IF(Einstellungen!$C$11="7 Tage",MAX(0,(MIN(DATE(2030,8,0),IF(Mitarbeiter!$D270="",DATE(2030,8,0),Mitarbeiter!$D270),TODAY()))-(MAX(DATE(2030,7,1),Mitarbeiter!$C270))+1),MAX(0,NETWORKDAYS(MAX(DATE(2030,7,1),Mitarbeiter!$C270),MIN(DATE(2030,8,0),IF(Mitarbeiter!$D270="",DATE(2030,8,0),Mitarbeiter!$D270),TODAY()),Einstellungen!$F$13:$F$67)))*N(Mitarbeiter!$E270)/IF(Einstellungen!$C$11="7 Tage",7,5),N('Ist-Stunden'!BH270)+(N(Krankheitstage!DE270)+N(Krankheitstage!DQ270))*N($C270))))</f>
        <v/>
      </c>
      <c r="CM270" s="76">
        <f>IF($B270="",0,IF(Einstellungen!$C$10="Ja",MAX(IF(Einstellungen!$C$11="7 Tage",MAX(0,(MIN(DATE(2030,9,0),IF(Mitarbeiter!$D270="",DATE(2030,9,0),Mitarbeiter!$D270),TODAY()))-(MAX(DATE(2030,8,1),Mitarbeiter!$C270))+1),MAX(0,NETWORKDAYS(MAX(DATE(2030,8,1),Mitarbeiter!$C270),MIN(DATE(2030,9,0),IF(Mitarbeiter!$D270="",DATE(2030,9,0),Mitarbeiter!$D270),TODAY()),Einstellungen!$F$13:$F$67)))*N(Mitarbeiter!$E270)/IF(Einstellungen!$C$11="7 Tage",7,5),N('Ist-Stunden'!BI270)),MAX(IF(Einstellungen!$C$11="7 Tage",MAX(0,(MIN(DATE(2030,9,0),IF(Mitarbeiter!$D270="",DATE(2030,9,0),Mitarbeiter!$D270),TODAY()))-(MAX(DATE(2030,8,1),Mitarbeiter!$C270))+1),MAX(0,NETWORKDAYS(MAX(DATE(2030,8,1),Mitarbeiter!$C270),MIN(DATE(2030,9,0),IF(Mitarbeiter!$D270="",DATE(2030,9,0),Mitarbeiter!$D270),TODAY()),Einstellungen!$F$13:$F$67)))*N(Mitarbeiter!$E270)/IF(Einstellungen!$C$11="7 Tage",7,5),N('Ist-Stunden'!BI270)+(N(Krankheitstage!DF270)+N(Krankheitstage!DR270))*N($C270))))</f>
        <v/>
      </c>
      <c r="CN270" s="76">
        <f>IF($B270="",0,IF(Einstellungen!$C$10="Ja",MAX(IF(Einstellungen!$C$11="7 Tage",MAX(0,(MIN(DATE(2030,10,0),IF(Mitarbeiter!$D270="",DATE(2030,10,0),Mitarbeiter!$D270),TODAY()))-(MAX(DATE(2030,9,1),Mitarbeiter!$C270))+1),MAX(0,NETWORKDAYS(MAX(DATE(2030,9,1),Mitarbeiter!$C270),MIN(DATE(2030,10,0),IF(Mitarbeiter!$D270="",DATE(2030,10,0),Mitarbeiter!$D270),TODAY()),Einstellungen!$F$13:$F$67)))*N(Mitarbeiter!$E270)/IF(Einstellungen!$C$11="7 Tage",7,5),N('Ist-Stunden'!BJ270)),MAX(IF(Einstellungen!$C$11="7 Tage",MAX(0,(MIN(DATE(2030,10,0),IF(Mitarbeiter!$D270="",DATE(2030,10,0),Mitarbeiter!$D270),TODAY()))-(MAX(DATE(2030,9,1),Mitarbeiter!$C270))+1),MAX(0,NETWORKDAYS(MAX(DATE(2030,9,1),Mitarbeiter!$C270),MIN(DATE(2030,10,0),IF(Mitarbeiter!$D270="",DATE(2030,10,0),Mitarbeiter!$D270),TODAY()),Einstellungen!$F$13:$F$67)))*N(Mitarbeiter!$E270)/IF(Einstellungen!$C$11="7 Tage",7,5),N('Ist-Stunden'!BJ270)+(N(Krankheitstage!DG270)+N(Krankheitstage!DS270))*N($C270))))</f>
        <v/>
      </c>
      <c r="CO270" s="76">
        <f>IF($B270="",0,IF(Einstellungen!$C$10="Ja",MAX(IF(Einstellungen!$C$11="7 Tage",MAX(0,(MIN(DATE(2030,11,0),IF(Mitarbeiter!$D270="",DATE(2030,11,0),Mitarbeiter!$D270),TODAY()))-(MAX(DATE(2030,10,1),Mitarbeiter!$C270))+1),MAX(0,NETWORKDAYS(MAX(DATE(2030,10,1),Mitarbeiter!$C270),MIN(DATE(2030,11,0),IF(Mitarbeiter!$D270="",DATE(2030,11,0),Mitarbeiter!$D270),TODAY()),Einstellungen!$F$13:$F$67)))*N(Mitarbeiter!$E270)/IF(Einstellungen!$C$11="7 Tage",7,5),N('Ist-Stunden'!BK270)),MAX(IF(Einstellungen!$C$11="7 Tage",MAX(0,(MIN(DATE(2030,11,0),IF(Mitarbeiter!$D270="",DATE(2030,11,0),Mitarbeiter!$D270),TODAY()))-(MAX(DATE(2030,10,1),Mitarbeiter!$C270))+1),MAX(0,NETWORKDAYS(MAX(DATE(2030,10,1),Mitarbeiter!$C270),MIN(DATE(2030,11,0),IF(Mitarbeiter!$D270="",DATE(2030,11,0),Mitarbeiter!$D270),TODAY()),Einstellungen!$F$13:$F$67)))*N(Mitarbeiter!$E270)/IF(Einstellungen!$C$11="7 Tage",7,5),N('Ist-Stunden'!BK270)+(N(Krankheitstage!DH270)+N(Krankheitstage!DT270))*N($C270))))</f>
        <v/>
      </c>
      <c r="CP270" s="76">
        <f>IF($B270="",0,IF(Einstellungen!$C$10="Ja",MAX(IF(Einstellungen!$C$11="7 Tage",MAX(0,(MIN(DATE(2030,12,0),IF(Mitarbeiter!$D270="",DATE(2030,12,0),Mitarbeiter!$D270),TODAY()))-(MAX(DATE(2030,11,1),Mitarbeiter!$C270))+1),MAX(0,NETWORKDAYS(MAX(DATE(2030,11,1),Mitarbeiter!$C270),MIN(DATE(2030,12,0),IF(Mitarbeiter!$D270="",DATE(2030,12,0),Mitarbeiter!$D270),TODAY()),Einstellungen!$F$13:$F$67)))*N(Mitarbeiter!$E270)/IF(Einstellungen!$C$11="7 Tage",7,5),N('Ist-Stunden'!BL270)),MAX(IF(Einstellungen!$C$11="7 Tage",MAX(0,(MIN(DATE(2030,12,0),IF(Mitarbeiter!$D270="",DATE(2030,12,0),Mitarbeiter!$D270),TODAY()))-(MAX(DATE(2030,11,1),Mitarbeiter!$C270))+1),MAX(0,NETWORKDAYS(MAX(DATE(2030,11,1),Mitarbeiter!$C270),MIN(DATE(2030,12,0),IF(Mitarbeiter!$D270="",DATE(2030,12,0),Mitarbeiter!$D270),TODAY()),Einstellungen!$F$13:$F$67)))*N(Mitarbeiter!$E270)/IF(Einstellungen!$C$11="7 Tage",7,5),N('Ist-Stunden'!BL270)+(N(Krankheitstage!DI270)+N(Krankheitstage!DU270))*N($C270))))</f>
        <v/>
      </c>
      <c r="CQ270" s="76">
        <f>IF($B270="",0,IF(Einstellungen!$C$10="Ja",MAX(IF(Einstellungen!$C$11="7 Tage",MAX(0,(MIN(DATE(2030,13,0),IF(Mitarbeiter!$D270="",DATE(2030,13,0),Mitarbeiter!$D270),TODAY()))-(MAX(DATE(2030,12,1),Mitarbeiter!$C270))+1),MAX(0,NETWORKDAYS(MAX(DATE(2030,12,1),Mitarbeiter!$C270),MIN(DATE(2030,13,0),IF(Mitarbeiter!$D270="",DATE(2030,13,0),Mitarbeiter!$D270),TODAY()),Einstellungen!$F$13:$F$67)))*N(Mitarbeiter!$E270)/IF(Einstellungen!$C$11="7 Tage",7,5),N('Ist-Stunden'!BM270)),MAX(IF(Einstellungen!$C$11="7 Tage",MAX(0,(MIN(DATE(2030,13,0),IF(Mitarbeiter!$D270="",DATE(2030,13,0),Mitarbeiter!$D270),TODAY()))-(MAX(DATE(2030,12,1),Mitarbeiter!$C270))+1),MAX(0,NETWORKDAYS(MAX(DATE(2030,12,1),Mitarbeiter!$C270),MIN(DATE(2030,13,0),IF(Mitarbeiter!$D270="",DATE(2030,13,0),Mitarbeiter!$D270),TODAY()),Einstellungen!$F$13:$F$67)))*N(Mitarbeiter!$E270)/IF(Einstellungen!$C$11="7 Tage",7,5),N('Ist-Stunden'!BM270)+(N(Krankheitstage!DJ270)+N(Krankheitstage!DV270))*N($C270))))</f>
        <v/>
      </c>
    </row>
    <row r="271">
      <c r="A271" s="73">
        <f>IF(Mitarbeiter!B271="","",Mitarbeiter!A271)</f>
        <v/>
      </c>
      <c r="B271" s="6">
        <f>IF(Mitarbeiter!B271="","",Mitarbeiter!B271)</f>
        <v/>
      </c>
      <c r="C271" s="74">
        <f>IF(Mitarbeiter!B271="","",Mitarbeiter!F271)</f>
        <v/>
      </c>
      <c r="D271" s="75">
        <f>N(INDEX(Krankheitstage!$G271:$DV271,1,(Einstellungen!$C$3-2026)*24+1))</f>
        <v/>
      </c>
      <c r="E271" s="75">
        <f>N(INDEX(Krankheitstage!$G271:$DV271,1,(Einstellungen!$C$3-2026)*24+2))</f>
        <v/>
      </c>
      <c r="F271" s="75">
        <f>N(INDEX(Krankheitstage!$G271:$DV271,1,(Einstellungen!$C$3-2026)*24+3))</f>
        <v/>
      </c>
      <c r="G271" s="75">
        <f>N(INDEX(Krankheitstage!$G271:$DV271,1,(Einstellungen!$C$3-2026)*24+4))</f>
        <v/>
      </c>
      <c r="H271" s="75">
        <f>N(INDEX(Krankheitstage!$G271:$DV271,1,(Einstellungen!$C$3-2026)*24+5))</f>
        <v/>
      </c>
      <c r="I271" s="75">
        <f>N(INDEX(Krankheitstage!$G271:$DV271,1,(Einstellungen!$C$3-2026)*24+6))</f>
        <v/>
      </c>
      <c r="J271" s="75">
        <f>N(INDEX(Krankheitstage!$G271:$DV271,1,(Einstellungen!$C$3-2026)*24+7))</f>
        <v/>
      </c>
      <c r="K271" s="75">
        <f>N(INDEX(Krankheitstage!$G271:$DV271,1,(Einstellungen!$C$3-2026)*24+8))</f>
        <v/>
      </c>
      <c r="L271" s="75">
        <f>N(INDEX(Krankheitstage!$G271:$DV271,1,(Einstellungen!$C$3-2026)*24+9))</f>
        <v/>
      </c>
      <c r="M271" s="75">
        <f>N(INDEX(Krankheitstage!$G271:$DV271,1,(Einstellungen!$C$3-2026)*24+10))</f>
        <v/>
      </c>
      <c r="N271" s="75">
        <f>N(INDEX(Krankheitstage!$G271:$DV271,1,(Einstellungen!$C$3-2026)*24+11))</f>
        <v/>
      </c>
      <c r="O271" s="75">
        <f>N(INDEX(Krankheitstage!$G271:$DV271,1,(Einstellungen!$C$3-2026)*24+12))</f>
        <v/>
      </c>
      <c r="P271" s="75">
        <f>IF($B271="","",SUM(D271:O271))</f>
        <v/>
      </c>
      <c r="Q271" s="75">
        <f>N(INDEX(Krankheitstage!$G271:$DV271,1,(Einstellungen!$C$3-2026)*24+13))</f>
        <v/>
      </c>
      <c r="R271" s="75">
        <f>N(INDEX(Krankheitstage!$G271:$DV271,1,(Einstellungen!$C$3-2026)*24+14))</f>
        <v/>
      </c>
      <c r="S271" s="75">
        <f>N(INDEX(Krankheitstage!$G271:$DV271,1,(Einstellungen!$C$3-2026)*24+15))</f>
        <v/>
      </c>
      <c r="T271" s="75">
        <f>N(INDEX(Krankheitstage!$G271:$DV271,1,(Einstellungen!$C$3-2026)*24+16))</f>
        <v/>
      </c>
      <c r="U271" s="75">
        <f>N(INDEX(Krankheitstage!$G271:$DV271,1,(Einstellungen!$C$3-2026)*24+17))</f>
        <v/>
      </c>
      <c r="V271" s="75">
        <f>N(INDEX(Krankheitstage!$G271:$DV271,1,(Einstellungen!$C$3-2026)*24+18))</f>
        <v/>
      </c>
      <c r="W271" s="75">
        <f>N(INDEX(Krankheitstage!$G271:$DV271,1,(Einstellungen!$C$3-2026)*24+19))</f>
        <v/>
      </c>
      <c r="X271" s="75">
        <f>N(INDEX(Krankheitstage!$G271:$DV271,1,(Einstellungen!$C$3-2026)*24+20))</f>
        <v/>
      </c>
      <c r="Y271" s="75">
        <f>N(INDEX(Krankheitstage!$G271:$DV271,1,(Einstellungen!$C$3-2026)*24+21))</f>
        <v/>
      </c>
      <c r="Z271" s="75">
        <f>N(INDEX(Krankheitstage!$G271:$DV271,1,(Einstellungen!$C$3-2026)*24+22))</f>
        <v/>
      </c>
      <c r="AA271" s="75">
        <f>N(INDEX(Krankheitstage!$G271:$DV271,1,(Einstellungen!$C$3-2026)*24+23))</f>
        <v/>
      </c>
      <c r="AB271" s="75">
        <f>N(INDEX(Krankheitstage!$G271:$DV271,1,(Einstellungen!$C$3-2026)*24+24))</f>
        <v/>
      </c>
      <c r="AC271" s="75">
        <f>IF($B271="","",SUM(Q271:AB271))</f>
        <v/>
      </c>
      <c r="AD271" s="75">
        <f>IF($B271="","",SUM(P271,AC271))</f>
        <v/>
      </c>
      <c r="AE271" s="76">
        <f>IF($B271="","",AD271*N(C271))</f>
        <v/>
      </c>
      <c r="AF271" s="75">
        <f>IF($B271="","",Krankheitstage!E271)</f>
        <v/>
      </c>
      <c r="AG271" s="76">
        <f>IF($B271="","",AF271*N(C271))</f>
        <v/>
      </c>
      <c r="AH271" s="76">
        <f>IF($B271="","",INDEX($AJ271:$CQ271,1,(Einstellungen!$C$3-2026)*12+1)+INDEX($AJ271:$CQ271,1,(Einstellungen!$C$3-2026)*12+2)+INDEX($AJ271:$CQ271,1,(Einstellungen!$C$3-2026)*12+3)+INDEX($AJ271:$CQ271,1,(Einstellungen!$C$3-2026)*12+4)+INDEX($AJ271:$CQ271,1,(Einstellungen!$C$3-2026)*12+5)+INDEX($AJ271:$CQ271,1,(Einstellungen!$C$3-2026)*12+6)+INDEX($AJ271:$CQ271,1,(Einstellungen!$C$3-2026)*12+7)+INDEX($AJ271:$CQ271,1,(Einstellungen!$C$3-2026)*12+8)+INDEX($AJ271:$CQ271,1,(Einstellungen!$C$3-2026)*12+9)+INDEX($AJ271:$CQ271,1,(Einstellungen!$C$3-2026)*12+10)+INDEX($AJ271:$CQ271,1,(Einstellungen!$C$3-2026)*12+11)+INDEX($AJ271:$CQ271,1,(Einstellungen!$C$3-2026)*12+12))</f>
        <v/>
      </c>
      <c r="AI271" s="76">
        <f>IF($B271="","",SUM($AJ271:$CQ271))</f>
        <v/>
      </c>
      <c r="AJ271" s="76">
        <f>IF($B271="",0,IF(Einstellungen!$C$10="Ja",MAX(IF(Einstellungen!$C$11="7 Tage",MAX(0,(MIN(DATE(2026,2,0),IF(Mitarbeiter!$D271="",DATE(2026,2,0),Mitarbeiter!$D271),TODAY()))-(MAX(DATE(2026,1,1),Mitarbeiter!$C271))+1),MAX(0,NETWORKDAYS(MAX(DATE(2026,1,1),Mitarbeiter!$C271),MIN(DATE(2026,2,0),IF(Mitarbeiter!$D271="",DATE(2026,2,0),Mitarbeiter!$D271),TODAY()),Einstellungen!$F$13:$F$67)))*N(Mitarbeiter!$E271)/IF(Einstellungen!$C$11="7 Tage",7,5),N('Ist-Stunden'!F271)),MAX(IF(Einstellungen!$C$11="7 Tage",MAX(0,(MIN(DATE(2026,2,0),IF(Mitarbeiter!$D271="",DATE(2026,2,0),Mitarbeiter!$D271),TODAY()))-(MAX(DATE(2026,1,1),Mitarbeiter!$C271))+1),MAX(0,NETWORKDAYS(MAX(DATE(2026,1,1),Mitarbeiter!$C271),MIN(DATE(2026,2,0),IF(Mitarbeiter!$D271="",DATE(2026,2,0),Mitarbeiter!$D271),TODAY()),Einstellungen!$F$13:$F$67)))*N(Mitarbeiter!$E271)/IF(Einstellungen!$C$11="7 Tage",7,5),N('Ist-Stunden'!F271)+(N(Krankheitstage!G271)+N(Krankheitstage!S271))*N($C271))))</f>
        <v/>
      </c>
      <c r="AK271" s="76">
        <f>IF($B271="",0,IF(Einstellungen!$C$10="Ja",MAX(IF(Einstellungen!$C$11="7 Tage",MAX(0,(MIN(DATE(2026,3,0),IF(Mitarbeiter!$D271="",DATE(2026,3,0),Mitarbeiter!$D271),TODAY()))-(MAX(DATE(2026,2,1),Mitarbeiter!$C271))+1),MAX(0,NETWORKDAYS(MAX(DATE(2026,2,1),Mitarbeiter!$C271),MIN(DATE(2026,3,0),IF(Mitarbeiter!$D271="",DATE(2026,3,0),Mitarbeiter!$D271),TODAY()),Einstellungen!$F$13:$F$67)))*N(Mitarbeiter!$E271)/IF(Einstellungen!$C$11="7 Tage",7,5),N('Ist-Stunden'!G271)),MAX(IF(Einstellungen!$C$11="7 Tage",MAX(0,(MIN(DATE(2026,3,0),IF(Mitarbeiter!$D271="",DATE(2026,3,0),Mitarbeiter!$D271),TODAY()))-(MAX(DATE(2026,2,1),Mitarbeiter!$C271))+1),MAX(0,NETWORKDAYS(MAX(DATE(2026,2,1),Mitarbeiter!$C271),MIN(DATE(2026,3,0),IF(Mitarbeiter!$D271="",DATE(2026,3,0),Mitarbeiter!$D271),TODAY()),Einstellungen!$F$13:$F$67)))*N(Mitarbeiter!$E271)/IF(Einstellungen!$C$11="7 Tage",7,5),N('Ist-Stunden'!G271)+(N(Krankheitstage!H271)+N(Krankheitstage!T271))*N($C271))))</f>
        <v/>
      </c>
      <c r="AL271" s="76">
        <f>IF($B271="",0,IF(Einstellungen!$C$10="Ja",MAX(IF(Einstellungen!$C$11="7 Tage",MAX(0,(MIN(DATE(2026,4,0),IF(Mitarbeiter!$D271="",DATE(2026,4,0),Mitarbeiter!$D271),TODAY()))-(MAX(DATE(2026,3,1),Mitarbeiter!$C271))+1),MAX(0,NETWORKDAYS(MAX(DATE(2026,3,1),Mitarbeiter!$C271),MIN(DATE(2026,4,0),IF(Mitarbeiter!$D271="",DATE(2026,4,0),Mitarbeiter!$D271),TODAY()),Einstellungen!$F$13:$F$67)))*N(Mitarbeiter!$E271)/IF(Einstellungen!$C$11="7 Tage",7,5),N('Ist-Stunden'!H271)),MAX(IF(Einstellungen!$C$11="7 Tage",MAX(0,(MIN(DATE(2026,4,0),IF(Mitarbeiter!$D271="",DATE(2026,4,0),Mitarbeiter!$D271),TODAY()))-(MAX(DATE(2026,3,1),Mitarbeiter!$C271))+1),MAX(0,NETWORKDAYS(MAX(DATE(2026,3,1),Mitarbeiter!$C271),MIN(DATE(2026,4,0),IF(Mitarbeiter!$D271="",DATE(2026,4,0),Mitarbeiter!$D271),TODAY()),Einstellungen!$F$13:$F$67)))*N(Mitarbeiter!$E271)/IF(Einstellungen!$C$11="7 Tage",7,5),N('Ist-Stunden'!H271)+(N(Krankheitstage!I271)+N(Krankheitstage!U271))*N($C271))))</f>
        <v/>
      </c>
      <c r="AM271" s="76">
        <f>IF($B271="",0,IF(Einstellungen!$C$10="Ja",MAX(IF(Einstellungen!$C$11="7 Tage",MAX(0,(MIN(DATE(2026,5,0),IF(Mitarbeiter!$D271="",DATE(2026,5,0),Mitarbeiter!$D271),TODAY()))-(MAX(DATE(2026,4,1),Mitarbeiter!$C271))+1),MAX(0,NETWORKDAYS(MAX(DATE(2026,4,1),Mitarbeiter!$C271),MIN(DATE(2026,5,0),IF(Mitarbeiter!$D271="",DATE(2026,5,0),Mitarbeiter!$D271),TODAY()),Einstellungen!$F$13:$F$67)))*N(Mitarbeiter!$E271)/IF(Einstellungen!$C$11="7 Tage",7,5),N('Ist-Stunden'!I271)),MAX(IF(Einstellungen!$C$11="7 Tage",MAX(0,(MIN(DATE(2026,5,0),IF(Mitarbeiter!$D271="",DATE(2026,5,0),Mitarbeiter!$D271),TODAY()))-(MAX(DATE(2026,4,1),Mitarbeiter!$C271))+1),MAX(0,NETWORKDAYS(MAX(DATE(2026,4,1),Mitarbeiter!$C271),MIN(DATE(2026,5,0),IF(Mitarbeiter!$D271="",DATE(2026,5,0),Mitarbeiter!$D271),TODAY()),Einstellungen!$F$13:$F$67)))*N(Mitarbeiter!$E271)/IF(Einstellungen!$C$11="7 Tage",7,5),N('Ist-Stunden'!I271)+(N(Krankheitstage!J271)+N(Krankheitstage!V271))*N($C271))))</f>
        <v/>
      </c>
      <c r="AN271" s="76">
        <f>IF($B271="",0,IF(Einstellungen!$C$10="Ja",MAX(IF(Einstellungen!$C$11="7 Tage",MAX(0,(MIN(DATE(2026,6,0),IF(Mitarbeiter!$D271="",DATE(2026,6,0),Mitarbeiter!$D271),TODAY()))-(MAX(DATE(2026,5,1),Mitarbeiter!$C271))+1),MAX(0,NETWORKDAYS(MAX(DATE(2026,5,1),Mitarbeiter!$C271),MIN(DATE(2026,6,0),IF(Mitarbeiter!$D271="",DATE(2026,6,0),Mitarbeiter!$D271),TODAY()),Einstellungen!$F$13:$F$67)))*N(Mitarbeiter!$E271)/IF(Einstellungen!$C$11="7 Tage",7,5),N('Ist-Stunden'!J271)),MAX(IF(Einstellungen!$C$11="7 Tage",MAX(0,(MIN(DATE(2026,6,0),IF(Mitarbeiter!$D271="",DATE(2026,6,0),Mitarbeiter!$D271),TODAY()))-(MAX(DATE(2026,5,1),Mitarbeiter!$C271))+1),MAX(0,NETWORKDAYS(MAX(DATE(2026,5,1),Mitarbeiter!$C271),MIN(DATE(2026,6,0),IF(Mitarbeiter!$D271="",DATE(2026,6,0),Mitarbeiter!$D271),TODAY()),Einstellungen!$F$13:$F$67)))*N(Mitarbeiter!$E271)/IF(Einstellungen!$C$11="7 Tage",7,5),N('Ist-Stunden'!J271)+(N(Krankheitstage!K271)+N(Krankheitstage!W271))*N($C271))))</f>
        <v/>
      </c>
      <c r="AO271" s="76">
        <f>IF($B271="",0,IF(Einstellungen!$C$10="Ja",MAX(IF(Einstellungen!$C$11="7 Tage",MAX(0,(MIN(DATE(2026,7,0),IF(Mitarbeiter!$D271="",DATE(2026,7,0),Mitarbeiter!$D271),TODAY()))-(MAX(DATE(2026,6,1),Mitarbeiter!$C271))+1),MAX(0,NETWORKDAYS(MAX(DATE(2026,6,1),Mitarbeiter!$C271),MIN(DATE(2026,7,0),IF(Mitarbeiter!$D271="",DATE(2026,7,0),Mitarbeiter!$D271),TODAY()),Einstellungen!$F$13:$F$67)))*N(Mitarbeiter!$E271)/IF(Einstellungen!$C$11="7 Tage",7,5),N('Ist-Stunden'!K271)),MAX(IF(Einstellungen!$C$11="7 Tage",MAX(0,(MIN(DATE(2026,7,0),IF(Mitarbeiter!$D271="",DATE(2026,7,0),Mitarbeiter!$D271),TODAY()))-(MAX(DATE(2026,6,1),Mitarbeiter!$C271))+1),MAX(0,NETWORKDAYS(MAX(DATE(2026,6,1),Mitarbeiter!$C271),MIN(DATE(2026,7,0),IF(Mitarbeiter!$D271="",DATE(2026,7,0),Mitarbeiter!$D271),TODAY()),Einstellungen!$F$13:$F$67)))*N(Mitarbeiter!$E271)/IF(Einstellungen!$C$11="7 Tage",7,5),N('Ist-Stunden'!K271)+(N(Krankheitstage!L271)+N(Krankheitstage!X271))*N($C271))))</f>
        <v/>
      </c>
      <c r="AP271" s="76">
        <f>IF($B271="",0,IF(Einstellungen!$C$10="Ja",MAX(IF(Einstellungen!$C$11="7 Tage",MAX(0,(MIN(DATE(2026,8,0),IF(Mitarbeiter!$D271="",DATE(2026,8,0),Mitarbeiter!$D271),TODAY()))-(MAX(DATE(2026,7,1),Mitarbeiter!$C271))+1),MAX(0,NETWORKDAYS(MAX(DATE(2026,7,1),Mitarbeiter!$C271),MIN(DATE(2026,8,0),IF(Mitarbeiter!$D271="",DATE(2026,8,0),Mitarbeiter!$D271),TODAY()),Einstellungen!$F$13:$F$67)))*N(Mitarbeiter!$E271)/IF(Einstellungen!$C$11="7 Tage",7,5),N('Ist-Stunden'!L271)),MAX(IF(Einstellungen!$C$11="7 Tage",MAX(0,(MIN(DATE(2026,8,0),IF(Mitarbeiter!$D271="",DATE(2026,8,0),Mitarbeiter!$D271),TODAY()))-(MAX(DATE(2026,7,1),Mitarbeiter!$C271))+1),MAX(0,NETWORKDAYS(MAX(DATE(2026,7,1),Mitarbeiter!$C271),MIN(DATE(2026,8,0),IF(Mitarbeiter!$D271="",DATE(2026,8,0),Mitarbeiter!$D271),TODAY()),Einstellungen!$F$13:$F$67)))*N(Mitarbeiter!$E271)/IF(Einstellungen!$C$11="7 Tage",7,5),N('Ist-Stunden'!L271)+(N(Krankheitstage!M271)+N(Krankheitstage!Y271))*N($C271))))</f>
        <v/>
      </c>
      <c r="AQ271" s="76">
        <f>IF($B271="",0,IF(Einstellungen!$C$10="Ja",MAX(IF(Einstellungen!$C$11="7 Tage",MAX(0,(MIN(DATE(2026,9,0),IF(Mitarbeiter!$D271="",DATE(2026,9,0),Mitarbeiter!$D271),TODAY()))-(MAX(DATE(2026,8,1),Mitarbeiter!$C271))+1),MAX(0,NETWORKDAYS(MAX(DATE(2026,8,1),Mitarbeiter!$C271),MIN(DATE(2026,9,0),IF(Mitarbeiter!$D271="",DATE(2026,9,0),Mitarbeiter!$D271),TODAY()),Einstellungen!$F$13:$F$67)))*N(Mitarbeiter!$E271)/IF(Einstellungen!$C$11="7 Tage",7,5),N('Ist-Stunden'!M271)),MAX(IF(Einstellungen!$C$11="7 Tage",MAX(0,(MIN(DATE(2026,9,0),IF(Mitarbeiter!$D271="",DATE(2026,9,0),Mitarbeiter!$D271),TODAY()))-(MAX(DATE(2026,8,1),Mitarbeiter!$C271))+1),MAX(0,NETWORKDAYS(MAX(DATE(2026,8,1),Mitarbeiter!$C271),MIN(DATE(2026,9,0),IF(Mitarbeiter!$D271="",DATE(2026,9,0),Mitarbeiter!$D271),TODAY()),Einstellungen!$F$13:$F$67)))*N(Mitarbeiter!$E271)/IF(Einstellungen!$C$11="7 Tage",7,5),N('Ist-Stunden'!M271)+(N(Krankheitstage!N271)+N(Krankheitstage!Z271))*N($C271))))</f>
        <v/>
      </c>
      <c r="AR271" s="76">
        <f>IF($B271="",0,IF(Einstellungen!$C$10="Ja",MAX(IF(Einstellungen!$C$11="7 Tage",MAX(0,(MIN(DATE(2026,10,0),IF(Mitarbeiter!$D271="",DATE(2026,10,0),Mitarbeiter!$D271),TODAY()))-(MAX(DATE(2026,9,1),Mitarbeiter!$C271))+1),MAX(0,NETWORKDAYS(MAX(DATE(2026,9,1),Mitarbeiter!$C271),MIN(DATE(2026,10,0),IF(Mitarbeiter!$D271="",DATE(2026,10,0),Mitarbeiter!$D271),TODAY()),Einstellungen!$F$13:$F$67)))*N(Mitarbeiter!$E271)/IF(Einstellungen!$C$11="7 Tage",7,5),N('Ist-Stunden'!N271)),MAX(IF(Einstellungen!$C$11="7 Tage",MAX(0,(MIN(DATE(2026,10,0),IF(Mitarbeiter!$D271="",DATE(2026,10,0),Mitarbeiter!$D271),TODAY()))-(MAX(DATE(2026,9,1),Mitarbeiter!$C271))+1),MAX(0,NETWORKDAYS(MAX(DATE(2026,9,1),Mitarbeiter!$C271),MIN(DATE(2026,10,0),IF(Mitarbeiter!$D271="",DATE(2026,10,0),Mitarbeiter!$D271),TODAY()),Einstellungen!$F$13:$F$67)))*N(Mitarbeiter!$E271)/IF(Einstellungen!$C$11="7 Tage",7,5),N('Ist-Stunden'!N271)+(N(Krankheitstage!O271)+N(Krankheitstage!AA271))*N($C271))))</f>
        <v/>
      </c>
      <c r="AS271" s="76">
        <f>IF($B271="",0,IF(Einstellungen!$C$10="Ja",MAX(IF(Einstellungen!$C$11="7 Tage",MAX(0,(MIN(DATE(2026,11,0),IF(Mitarbeiter!$D271="",DATE(2026,11,0),Mitarbeiter!$D271),TODAY()))-(MAX(DATE(2026,10,1),Mitarbeiter!$C271))+1),MAX(0,NETWORKDAYS(MAX(DATE(2026,10,1),Mitarbeiter!$C271),MIN(DATE(2026,11,0),IF(Mitarbeiter!$D271="",DATE(2026,11,0),Mitarbeiter!$D271),TODAY()),Einstellungen!$F$13:$F$67)))*N(Mitarbeiter!$E271)/IF(Einstellungen!$C$11="7 Tage",7,5),N('Ist-Stunden'!O271)),MAX(IF(Einstellungen!$C$11="7 Tage",MAX(0,(MIN(DATE(2026,11,0),IF(Mitarbeiter!$D271="",DATE(2026,11,0),Mitarbeiter!$D271),TODAY()))-(MAX(DATE(2026,10,1),Mitarbeiter!$C271))+1),MAX(0,NETWORKDAYS(MAX(DATE(2026,10,1),Mitarbeiter!$C271),MIN(DATE(2026,11,0),IF(Mitarbeiter!$D271="",DATE(2026,11,0),Mitarbeiter!$D271),TODAY()),Einstellungen!$F$13:$F$67)))*N(Mitarbeiter!$E271)/IF(Einstellungen!$C$11="7 Tage",7,5),N('Ist-Stunden'!O271)+(N(Krankheitstage!P271)+N(Krankheitstage!AB271))*N($C271))))</f>
        <v/>
      </c>
      <c r="AT271" s="76">
        <f>IF($B271="",0,IF(Einstellungen!$C$10="Ja",MAX(IF(Einstellungen!$C$11="7 Tage",MAX(0,(MIN(DATE(2026,12,0),IF(Mitarbeiter!$D271="",DATE(2026,12,0),Mitarbeiter!$D271),TODAY()))-(MAX(DATE(2026,11,1),Mitarbeiter!$C271))+1),MAX(0,NETWORKDAYS(MAX(DATE(2026,11,1),Mitarbeiter!$C271),MIN(DATE(2026,12,0),IF(Mitarbeiter!$D271="",DATE(2026,12,0),Mitarbeiter!$D271),TODAY()),Einstellungen!$F$13:$F$67)))*N(Mitarbeiter!$E271)/IF(Einstellungen!$C$11="7 Tage",7,5),N('Ist-Stunden'!P271)),MAX(IF(Einstellungen!$C$11="7 Tage",MAX(0,(MIN(DATE(2026,12,0),IF(Mitarbeiter!$D271="",DATE(2026,12,0),Mitarbeiter!$D271),TODAY()))-(MAX(DATE(2026,11,1),Mitarbeiter!$C271))+1),MAX(0,NETWORKDAYS(MAX(DATE(2026,11,1),Mitarbeiter!$C271),MIN(DATE(2026,12,0),IF(Mitarbeiter!$D271="",DATE(2026,12,0),Mitarbeiter!$D271),TODAY()),Einstellungen!$F$13:$F$67)))*N(Mitarbeiter!$E271)/IF(Einstellungen!$C$11="7 Tage",7,5),N('Ist-Stunden'!P271)+(N(Krankheitstage!Q271)+N(Krankheitstage!AC271))*N($C271))))</f>
        <v/>
      </c>
      <c r="AU271" s="76">
        <f>IF($B271="",0,IF(Einstellungen!$C$10="Ja",MAX(IF(Einstellungen!$C$11="7 Tage",MAX(0,(MIN(DATE(2026,13,0),IF(Mitarbeiter!$D271="",DATE(2026,13,0),Mitarbeiter!$D271),TODAY()))-(MAX(DATE(2026,12,1),Mitarbeiter!$C271))+1),MAX(0,NETWORKDAYS(MAX(DATE(2026,12,1),Mitarbeiter!$C271),MIN(DATE(2026,13,0),IF(Mitarbeiter!$D271="",DATE(2026,13,0),Mitarbeiter!$D271),TODAY()),Einstellungen!$F$13:$F$67)))*N(Mitarbeiter!$E271)/IF(Einstellungen!$C$11="7 Tage",7,5),N('Ist-Stunden'!Q271)),MAX(IF(Einstellungen!$C$11="7 Tage",MAX(0,(MIN(DATE(2026,13,0),IF(Mitarbeiter!$D271="",DATE(2026,13,0),Mitarbeiter!$D271),TODAY()))-(MAX(DATE(2026,12,1),Mitarbeiter!$C271))+1),MAX(0,NETWORKDAYS(MAX(DATE(2026,12,1),Mitarbeiter!$C271),MIN(DATE(2026,13,0),IF(Mitarbeiter!$D271="",DATE(2026,13,0),Mitarbeiter!$D271),TODAY()),Einstellungen!$F$13:$F$67)))*N(Mitarbeiter!$E271)/IF(Einstellungen!$C$11="7 Tage",7,5),N('Ist-Stunden'!Q271)+(N(Krankheitstage!R271)+N(Krankheitstage!AD271))*N($C271))))</f>
        <v/>
      </c>
      <c r="AV271" s="76">
        <f>IF($B271="",0,IF(Einstellungen!$C$10="Ja",MAX(IF(Einstellungen!$C$11="7 Tage",MAX(0,(MIN(DATE(2027,2,0),IF(Mitarbeiter!$D271="",DATE(2027,2,0),Mitarbeiter!$D271),TODAY()))-(MAX(DATE(2027,1,1),Mitarbeiter!$C271))+1),MAX(0,NETWORKDAYS(MAX(DATE(2027,1,1),Mitarbeiter!$C271),MIN(DATE(2027,2,0),IF(Mitarbeiter!$D271="",DATE(2027,2,0),Mitarbeiter!$D271),TODAY()),Einstellungen!$F$13:$F$67)))*N(Mitarbeiter!$E271)/IF(Einstellungen!$C$11="7 Tage",7,5),N('Ist-Stunden'!R271)),MAX(IF(Einstellungen!$C$11="7 Tage",MAX(0,(MIN(DATE(2027,2,0),IF(Mitarbeiter!$D271="",DATE(2027,2,0),Mitarbeiter!$D271),TODAY()))-(MAX(DATE(2027,1,1),Mitarbeiter!$C271))+1),MAX(0,NETWORKDAYS(MAX(DATE(2027,1,1),Mitarbeiter!$C271),MIN(DATE(2027,2,0),IF(Mitarbeiter!$D271="",DATE(2027,2,0),Mitarbeiter!$D271),TODAY()),Einstellungen!$F$13:$F$67)))*N(Mitarbeiter!$E271)/IF(Einstellungen!$C$11="7 Tage",7,5),N('Ist-Stunden'!R271)+(N(Krankheitstage!AE271)+N(Krankheitstage!AQ271))*N($C271))))</f>
        <v/>
      </c>
      <c r="AW271" s="76">
        <f>IF($B271="",0,IF(Einstellungen!$C$10="Ja",MAX(IF(Einstellungen!$C$11="7 Tage",MAX(0,(MIN(DATE(2027,3,0),IF(Mitarbeiter!$D271="",DATE(2027,3,0),Mitarbeiter!$D271),TODAY()))-(MAX(DATE(2027,2,1),Mitarbeiter!$C271))+1),MAX(0,NETWORKDAYS(MAX(DATE(2027,2,1),Mitarbeiter!$C271),MIN(DATE(2027,3,0),IF(Mitarbeiter!$D271="",DATE(2027,3,0),Mitarbeiter!$D271),TODAY()),Einstellungen!$F$13:$F$67)))*N(Mitarbeiter!$E271)/IF(Einstellungen!$C$11="7 Tage",7,5),N('Ist-Stunden'!S271)),MAX(IF(Einstellungen!$C$11="7 Tage",MAX(0,(MIN(DATE(2027,3,0),IF(Mitarbeiter!$D271="",DATE(2027,3,0),Mitarbeiter!$D271),TODAY()))-(MAX(DATE(2027,2,1),Mitarbeiter!$C271))+1),MAX(0,NETWORKDAYS(MAX(DATE(2027,2,1),Mitarbeiter!$C271),MIN(DATE(2027,3,0),IF(Mitarbeiter!$D271="",DATE(2027,3,0),Mitarbeiter!$D271),TODAY()),Einstellungen!$F$13:$F$67)))*N(Mitarbeiter!$E271)/IF(Einstellungen!$C$11="7 Tage",7,5),N('Ist-Stunden'!S271)+(N(Krankheitstage!AF271)+N(Krankheitstage!AR271))*N($C271))))</f>
        <v/>
      </c>
      <c r="AX271" s="76">
        <f>IF($B271="",0,IF(Einstellungen!$C$10="Ja",MAX(IF(Einstellungen!$C$11="7 Tage",MAX(0,(MIN(DATE(2027,4,0),IF(Mitarbeiter!$D271="",DATE(2027,4,0),Mitarbeiter!$D271),TODAY()))-(MAX(DATE(2027,3,1),Mitarbeiter!$C271))+1),MAX(0,NETWORKDAYS(MAX(DATE(2027,3,1),Mitarbeiter!$C271),MIN(DATE(2027,4,0),IF(Mitarbeiter!$D271="",DATE(2027,4,0),Mitarbeiter!$D271),TODAY()),Einstellungen!$F$13:$F$67)))*N(Mitarbeiter!$E271)/IF(Einstellungen!$C$11="7 Tage",7,5),N('Ist-Stunden'!T271)),MAX(IF(Einstellungen!$C$11="7 Tage",MAX(0,(MIN(DATE(2027,4,0),IF(Mitarbeiter!$D271="",DATE(2027,4,0),Mitarbeiter!$D271),TODAY()))-(MAX(DATE(2027,3,1),Mitarbeiter!$C271))+1),MAX(0,NETWORKDAYS(MAX(DATE(2027,3,1),Mitarbeiter!$C271),MIN(DATE(2027,4,0),IF(Mitarbeiter!$D271="",DATE(2027,4,0),Mitarbeiter!$D271),TODAY()),Einstellungen!$F$13:$F$67)))*N(Mitarbeiter!$E271)/IF(Einstellungen!$C$11="7 Tage",7,5),N('Ist-Stunden'!T271)+(N(Krankheitstage!AG271)+N(Krankheitstage!AS271))*N($C271))))</f>
        <v/>
      </c>
      <c r="AY271" s="76">
        <f>IF($B271="",0,IF(Einstellungen!$C$10="Ja",MAX(IF(Einstellungen!$C$11="7 Tage",MAX(0,(MIN(DATE(2027,5,0),IF(Mitarbeiter!$D271="",DATE(2027,5,0),Mitarbeiter!$D271),TODAY()))-(MAX(DATE(2027,4,1),Mitarbeiter!$C271))+1),MAX(0,NETWORKDAYS(MAX(DATE(2027,4,1),Mitarbeiter!$C271),MIN(DATE(2027,5,0),IF(Mitarbeiter!$D271="",DATE(2027,5,0),Mitarbeiter!$D271),TODAY()),Einstellungen!$F$13:$F$67)))*N(Mitarbeiter!$E271)/IF(Einstellungen!$C$11="7 Tage",7,5),N('Ist-Stunden'!U271)),MAX(IF(Einstellungen!$C$11="7 Tage",MAX(0,(MIN(DATE(2027,5,0),IF(Mitarbeiter!$D271="",DATE(2027,5,0),Mitarbeiter!$D271),TODAY()))-(MAX(DATE(2027,4,1),Mitarbeiter!$C271))+1),MAX(0,NETWORKDAYS(MAX(DATE(2027,4,1),Mitarbeiter!$C271),MIN(DATE(2027,5,0),IF(Mitarbeiter!$D271="",DATE(2027,5,0),Mitarbeiter!$D271),TODAY()),Einstellungen!$F$13:$F$67)))*N(Mitarbeiter!$E271)/IF(Einstellungen!$C$11="7 Tage",7,5),N('Ist-Stunden'!U271)+(N(Krankheitstage!AH271)+N(Krankheitstage!AT271))*N($C271))))</f>
        <v/>
      </c>
      <c r="AZ271" s="76">
        <f>IF($B271="",0,IF(Einstellungen!$C$10="Ja",MAX(IF(Einstellungen!$C$11="7 Tage",MAX(0,(MIN(DATE(2027,6,0),IF(Mitarbeiter!$D271="",DATE(2027,6,0),Mitarbeiter!$D271),TODAY()))-(MAX(DATE(2027,5,1),Mitarbeiter!$C271))+1),MAX(0,NETWORKDAYS(MAX(DATE(2027,5,1),Mitarbeiter!$C271),MIN(DATE(2027,6,0),IF(Mitarbeiter!$D271="",DATE(2027,6,0),Mitarbeiter!$D271),TODAY()),Einstellungen!$F$13:$F$67)))*N(Mitarbeiter!$E271)/IF(Einstellungen!$C$11="7 Tage",7,5),N('Ist-Stunden'!V271)),MAX(IF(Einstellungen!$C$11="7 Tage",MAX(0,(MIN(DATE(2027,6,0),IF(Mitarbeiter!$D271="",DATE(2027,6,0),Mitarbeiter!$D271),TODAY()))-(MAX(DATE(2027,5,1),Mitarbeiter!$C271))+1),MAX(0,NETWORKDAYS(MAX(DATE(2027,5,1),Mitarbeiter!$C271),MIN(DATE(2027,6,0),IF(Mitarbeiter!$D271="",DATE(2027,6,0),Mitarbeiter!$D271),TODAY()),Einstellungen!$F$13:$F$67)))*N(Mitarbeiter!$E271)/IF(Einstellungen!$C$11="7 Tage",7,5),N('Ist-Stunden'!V271)+(N(Krankheitstage!AI271)+N(Krankheitstage!AU271))*N($C271))))</f>
        <v/>
      </c>
      <c r="BA271" s="76">
        <f>IF($B271="",0,IF(Einstellungen!$C$10="Ja",MAX(IF(Einstellungen!$C$11="7 Tage",MAX(0,(MIN(DATE(2027,7,0),IF(Mitarbeiter!$D271="",DATE(2027,7,0),Mitarbeiter!$D271),TODAY()))-(MAX(DATE(2027,6,1),Mitarbeiter!$C271))+1),MAX(0,NETWORKDAYS(MAX(DATE(2027,6,1),Mitarbeiter!$C271),MIN(DATE(2027,7,0),IF(Mitarbeiter!$D271="",DATE(2027,7,0),Mitarbeiter!$D271),TODAY()),Einstellungen!$F$13:$F$67)))*N(Mitarbeiter!$E271)/IF(Einstellungen!$C$11="7 Tage",7,5),N('Ist-Stunden'!W271)),MAX(IF(Einstellungen!$C$11="7 Tage",MAX(0,(MIN(DATE(2027,7,0),IF(Mitarbeiter!$D271="",DATE(2027,7,0),Mitarbeiter!$D271),TODAY()))-(MAX(DATE(2027,6,1),Mitarbeiter!$C271))+1),MAX(0,NETWORKDAYS(MAX(DATE(2027,6,1),Mitarbeiter!$C271),MIN(DATE(2027,7,0),IF(Mitarbeiter!$D271="",DATE(2027,7,0),Mitarbeiter!$D271),TODAY()),Einstellungen!$F$13:$F$67)))*N(Mitarbeiter!$E271)/IF(Einstellungen!$C$11="7 Tage",7,5),N('Ist-Stunden'!W271)+(N(Krankheitstage!AJ271)+N(Krankheitstage!AV271))*N($C271))))</f>
        <v/>
      </c>
      <c r="BB271" s="76">
        <f>IF($B271="",0,IF(Einstellungen!$C$10="Ja",MAX(IF(Einstellungen!$C$11="7 Tage",MAX(0,(MIN(DATE(2027,8,0),IF(Mitarbeiter!$D271="",DATE(2027,8,0),Mitarbeiter!$D271),TODAY()))-(MAX(DATE(2027,7,1),Mitarbeiter!$C271))+1),MAX(0,NETWORKDAYS(MAX(DATE(2027,7,1),Mitarbeiter!$C271),MIN(DATE(2027,8,0),IF(Mitarbeiter!$D271="",DATE(2027,8,0),Mitarbeiter!$D271),TODAY()),Einstellungen!$F$13:$F$67)))*N(Mitarbeiter!$E271)/IF(Einstellungen!$C$11="7 Tage",7,5),N('Ist-Stunden'!X271)),MAX(IF(Einstellungen!$C$11="7 Tage",MAX(0,(MIN(DATE(2027,8,0),IF(Mitarbeiter!$D271="",DATE(2027,8,0),Mitarbeiter!$D271),TODAY()))-(MAX(DATE(2027,7,1),Mitarbeiter!$C271))+1),MAX(0,NETWORKDAYS(MAX(DATE(2027,7,1),Mitarbeiter!$C271),MIN(DATE(2027,8,0),IF(Mitarbeiter!$D271="",DATE(2027,8,0),Mitarbeiter!$D271),TODAY()),Einstellungen!$F$13:$F$67)))*N(Mitarbeiter!$E271)/IF(Einstellungen!$C$11="7 Tage",7,5),N('Ist-Stunden'!X271)+(N(Krankheitstage!AK271)+N(Krankheitstage!AW271))*N($C271))))</f>
        <v/>
      </c>
      <c r="BC271" s="76">
        <f>IF($B271="",0,IF(Einstellungen!$C$10="Ja",MAX(IF(Einstellungen!$C$11="7 Tage",MAX(0,(MIN(DATE(2027,9,0),IF(Mitarbeiter!$D271="",DATE(2027,9,0),Mitarbeiter!$D271),TODAY()))-(MAX(DATE(2027,8,1),Mitarbeiter!$C271))+1),MAX(0,NETWORKDAYS(MAX(DATE(2027,8,1),Mitarbeiter!$C271),MIN(DATE(2027,9,0),IF(Mitarbeiter!$D271="",DATE(2027,9,0),Mitarbeiter!$D271),TODAY()),Einstellungen!$F$13:$F$67)))*N(Mitarbeiter!$E271)/IF(Einstellungen!$C$11="7 Tage",7,5),N('Ist-Stunden'!Y271)),MAX(IF(Einstellungen!$C$11="7 Tage",MAX(0,(MIN(DATE(2027,9,0),IF(Mitarbeiter!$D271="",DATE(2027,9,0),Mitarbeiter!$D271),TODAY()))-(MAX(DATE(2027,8,1),Mitarbeiter!$C271))+1),MAX(0,NETWORKDAYS(MAX(DATE(2027,8,1),Mitarbeiter!$C271),MIN(DATE(2027,9,0),IF(Mitarbeiter!$D271="",DATE(2027,9,0),Mitarbeiter!$D271),TODAY()),Einstellungen!$F$13:$F$67)))*N(Mitarbeiter!$E271)/IF(Einstellungen!$C$11="7 Tage",7,5),N('Ist-Stunden'!Y271)+(N(Krankheitstage!AL271)+N(Krankheitstage!AX271))*N($C271))))</f>
        <v/>
      </c>
      <c r="BD271" s="76">
        <f>IF($B271="",0,IF(Einstellungen!$C$10="Ja",MAX(IF(Einstellungen!$C$11="7 Tage",MAX(0,(MIN(DATE(2027,10,0),IF(Mitarbeiter!$D271="",DATE(2027,10,0),Mitarbeiter!$D271),TODAY()))-(MAX(DATE(2027,9,1),Mitarbeiter!$C271))+1),MAX(0,NETWORKDAYS(MAX(DATE(2027,9,1),Mitarbeiter!$C271),MIN(DATE(2027,10,0),IF(Mitarbeiter!$D271="",DATE(2027,10,0),Mitarbeiter!$D271),TODAY()),Einstellungen!$F$13:$F$67)))*N(Mitarbeiter!$E271)/IF(Einstellungen!$C$11="7 Tage",7,5),N('Ist-Stunden'!Z271)),MAX(IF(Einstellungen!$C$11="7 Tage",MAX(0,(MIN(DATE(2027,10,0),IF(Mitarbeiter!$D271="",DATE(2027,10,0),Mitarbeiter!$D271),TODAY()))-(MAX(DATE(2027,9,1),Mitarbeiter!$C271))+1),MAX(0,NETWORKDAYS(MAX(DATE(2027,9,1),Mitarbeiter!$C271),MIN(DATE(2027,10,0),IF(Mitarbeiter!$D271="",DATE(2027,10,0),Mitarbeiter!$D271),TODAY()),Einstellungen!$F$13:$F$67)))*N(Mitarbeiter!$E271)/IF(Einstellungen!$C$11="7 Tage",7,5),N('Ist-Stunden'!Z271)+(N(Krankheitstage!AM271)+N(Krankheitstage!AY271))*N($C271))))</f>
        <v/>
      </c>
      <c r="BE271" s="76">
        <f>IF($B271="",0,IF(Einstellungen!$C$10="Ja",MAX(IF(Einstellungen!$C$11="7 Tage",MAX(0,(MIN(DATE(2027,11,0),IF(Mitarbeiter!$D271="",DATE(2027,11,0),Mitarbeiter!$D271),TODAY()))-(MAX(DATE(2027,10,1),Mitarbeiter!$C271))+1),MAX(0,NETWORKDAYS(MAX(DATE(2027,10,1),Mitarbeiter!$C271),MIN(DATE(2027,11,0),IF(Mitarbeiter!$D271="",DATE(2027,11,0),Mitarbeiter!$D271),TODAY()),Einstellungen!$F$13:$F$67)))*N(Mitarbeiter!$E271)/IF(Einstellungen!$C$11="7 Tage",7,5),N('Ist-Stunden'!AA271)),MAX(IF(Einstellungen!$C$11="7 Tage",MAX(0,(MIN(DATE(2027,11,0),IF(Mitarbeiter!$D271="",DATE(2027,11,0),Mitarbeiter!$D271),TODAY()))-(MAX(DATE(2027,10,1),Mitarbeiter!$C271))+1),MAX(0,NETWORKDAYS(MAX(DATE(2027,10,1),Mitarbeiter!$C271),MIN(DATE(2027,11,0),IF(Mitarbeiter!$D271="",DATE(2027,11,0),Mitarbeiter!$D271),TODAY()),Einstellungen!$F$13:$F$67)))*N(Mitarbeiter!$E271)/IF(Einstellungen!$C$11="7 Tage",7,5),N('Ist-Stunden'!AA271)+(N(Krankheitstage!AN271)+N(Krankheitstage!AZ271))*N($C271))))</f>
        <v/>
      </c>
      <c r="BF271" s="76">
        <f>IF($B271="",0,IF(Einstellungen!$C$10="Ja",MAX(IF(Einstellungen!$C$11="7 Tage",MAX(0,(MIN(DATE(2027,12,0),IF(Mitarbeiter!$D271="",DATE(2027,12,0),Mitarbeiter!$D271),TODAY()))-(MAX(DATE(2027,11,1),Mitarbeiter!$C271))+1),MAX(0,NETWORKDAYS(MAX(DATE(2027,11,1),Mitarbeiter!$C271),MIN(DATE(2027,12,0),IF(Mitarbeiter!$D271="",DATE(2027,12,0),Mitarbeiter!$D271),TODAY()),Einstellungen!$F$13:$F$67)))*N(Mitarbeiter!$E271)/IF(Einstellungen!$C$11="7 Tage",7,5),N('Ist-Stunden'!AB271)),MAX(IF(Einstellungen!$C$11="7 Tage",MAX(0,(MIN(DATE(2027,12,0),IF(Mitarbeiter!$D271="",DATE(2027,12,0),Mitarbeiter!$D271),TODAY()))-(MAX(DATE(2027,11,1),Mitarbeiter!$C271))+1),MAX(0,NETWORKDAYS(MAX(DATE(2027,11,1),Mitarbeiter!$C271),MIN(DATE(2027,12,0),IF(Mitarbeiter!$D271="",DATE(2027,12,0),Mitarbeiter!$D271),TODAY()),Einstellungen!$F$13:$F$67)))*N(Mitarbeiter!$E271)/IF(Einstellungen!$C$11="7 Tage",7,5),N('Ist-Stunden'!AB271)+(N(Krankheitstage!AO271)+N(Krankheitstage!BA271))*N($C271))))</f>
        <v/>
      </c>
      <c r="BG271" s="76">
        <f>IF($B271="",0,IF(Einstellungen!$C$10="Ja",MAX(IF(Einstellungen!$C$11="7 Tage",MAX(0,(MIN(DATE(2027,13,0),IF(Mitarbeiter!$D271="",DATE(2027,13,0),Mitarbeiter!$D271),TODAY()))-(MAX(DATE(2027,12,1),Mitarbeiter!$C271))+1),MAX(0,NETWORKDAYS(MAX(DATE(2027,12,1),Mitarbeiter!$C271),MIN(DATE(2027,13,0),IF(Mitarbeiter!$D271="",DATE(2027,13,0),Mitarbeiter!$D271),TODAY()),Einstellungen!$F$13:$F$67)))*N(Mitarbeiter!$E271)/IF(Einstellungen!$C$11="7 Tage",7,5),N('Ist-Stunden'!AC271)),MAX(IF(Einstellungen!$C$11="7 Tage",MAX(0,(MIN(DATE(2027,13,0),IF(Mitarbeiter!$D271="",DATE(2027,13,0),Mitarbeiter!$D271),TODAY()))-(MAX(DATE(2027,12,1),Mitarbeiter!$C271))+1),MAX(0,NETWORKDAYS(MAX(DATE(2027,12,1),Mitarbeiter!$C271),MIN(DATE(2027,13,0),IF(Mitarbeiter!$D271="",DATE(2027,13,0),Mitarbeiter!$D271),TODAY()),Einstellungen!$F$13:$F$67)))*N(Mitarbeiter!$E271)/IF(Einstellungen!$C$11="7 Tage",7,5),N('Ist-Stunden'!AC271)+(N(Krankheitstage!AP271)+N(Krankheitstage!BB271))*N($C271))))</f>
        <v/>
      </c>
      <c r="BH271" s="76">
        <f>IF($B271="",0,IF(Einstellungen!$C$10="Ja",MAX(IF(Einstellungen!$C$11="7 Tage",MAX(0,(MIN(DATE(2028,2,0),IF(Mitarbeiter!$D271="",DATE(2028,2,0),Mitarbeiter!$D271),TODAY()))-(MAX(DATE(2028,1,1),Mitarbeiter!$C271))+1),MAX(0,NETWORKDAYS(MAX(DATE(2028,1,1),Mitarbeiter!$C271),MIN(DATE(2028,2,0),IF(Mitarbeiter!$D271="",DATE(2028,2,0),Mitarbeiter!$D271),TODAY()),Einstellungen!$F$13:$F$67)))*N(Mitarbeiter!$E271)/IF(Einstellungen!$C$11="7 Tage",7,5),N('Ist-Stunden'!AD271)),MAX(IF(Einstellungen!$C$11="7 Tage",MAX(0,(MIN(DATE(2028,2,0),IF(Mitarbeiter!$D271="",DATE(2028,2,0),Mitarbeiter!$D271),TODAY()))-(MAX(DATE(2028,1,1),Mitarbeiter!$C271))+1),MAX(0,NETWORKDAYS(MAX(DATE(2028,1,1),Mitarbeiter!$C271),MIN(DATE(2028,2,0),IF(Mitarbeiter!$D271="",DATE(2028,2,0),Mitarbeiter!$D271),TODAY()),Einstellungen!$F$13:$F$67)))*N(Mitarbeiter!$E271)/IF(Einstellungen!$C$11="7 Tage",7,5),N('Ist-Stunden'!AD271)+(N(Krankheitstage!BC271)+N(Krankheitstage!BO271))*N($C271))))</f>
        <v/>
      </c>
      <c r="BI271" s="76">
        <f>IF($B271="",0,IF(Einstellungen!$C$10="Ja",MAX(IF(Einstellungen!$C$11="7 Tage",MAX(0,(MIN(DATE(2028,3,0),IF(Mitarbeiter!$D271="",DATE(2028,3,0),Mitarbeiter!$D271),TODAY()))-(MAX(DATE(2028,2,1),Mitarbeiter!$C271))+1),MAX(0,NETWORKDAYS(MAX(DATE(2028,2,1),Mitarbeiter!$C271),MIN(DATE(2028,3,0),IF(Mitarbeiter!$D271="",DATE(2028,3,0),Mitarbeiter!$D271),TODAY()),Einstellungen!$F$13:$F$67)))*N(Mitarbeiter!$E271)/IF(Einstellungen!$C$11="7 Tage",7,5),N('Ist-Stunden'!AE271)),MAX(IF(Einstellungen!$C$11="7 Tage",MAX(0,(MIN(DATE(2028,3,0),IF(Mitarbeiter!$D271="",DATE(2028,3,0),Mitarbeiter!$D271),TODAY()))-(MAX(DATE(2028,2,1),Mitarbeiter!$C271))+1),MAX(0,NETWORKDAYS(MAX(DATE(2028,2,1),Mitarbeiter!$C271),MIN(DATE(2028,3,0),IF(Mitarbeiter!$D271="",DATE(2028,3,0),Mitarbeiter!$D271),TODAY()),Einstellungen!$F$13:$F$67)))*N(Mitarbeiter!$E271)/IF(Einstellungen!$C$11="7 Tage",7,5),N('Ist-Stunden'!AE271)+(N(Krankheitstage!BD271)+N(Krankheitstage!BP271))*N($C271))))</f>
        <v/>
      </c>
      <c r="BJ271" s="76">
        <f>IF($B271="",0,IF(Einstellungen!$C$10="Ja",MAX(IF(Einstellungen!$C$11="7 Tage",MAX(0,(MIN(DATE(2028,4,0),IF(Mitarbeiter!$D271="",DATE(2028,4,0),Mitarbeiter!$D271),TODAY()))-(MAX(DATE(2028,3,1),Mitarbeiter!$C271))+1),MAX(0,NETWORKDAYS(MAX(DATE(2028,3,1),Mitarbeiter!$C271),MIN(DATE(2028,4,0),IF(Mitarbeiter!$D271="",DATE(2028,4,0),Mitarbeiter!$D271),TODAY()),Einstellungen!$F$13:$F$67)))*N(Mitarbeiter!$E271)/IF(Einstellungen!$C$11="7 Tage",7,5),N('Ist-Stunden'!AF271)),MAX(IF(Einstellungen!$C$11="7 Tage",MAX(0,(MIN(DATE(2028,4,0),IF(Mitarbeiter!$D271="",DATE(2028,4,0),Mitarbeiter!$D271),TODAY()))-(MAX(DATE(2028,3,1),Mitarbeiter!$C271))+1),MAX(0,NETWORKDAYS(MAX(DATE(2028,3,1),Mitarbeiter!$C271),MIN(DATE(2028,4,0),IF(Mitarbeiter!$D271="",DATE(2028,4,0),Mitarbeiter!$D271),TODAY()),Einstellungen!$F$13:$F$67)))*N(Mitarbeiter!$E271)/IF(Einstellungen!$C$11="7 Tage",7,5),N('Ist-Stunden'!AF271)+(N(Krankheitstage!BE271)+N(Krankheitstage!BQ271))*N($C271))))</f>
        <v/>
      </c>
      <c r="BK271" s="76">
        <f>IF($B271="",0,IF(Einstellungen!$C$10="Ja",MAX(IF(Einstellungen!$C$11="7 Tage",MAX(0,(MIN(DATE(2028,5,0),IF(Mitarbeiter!$D271="",DATE(2028,5,0),Mitarbeiter!$D271),TODAY()))-(MAX(DATE(2028,4,1),Mitarbeiter!$C271))+1),MAX(0,NETWORKDAYS(MAX(DATE(2028,4,1),Mitarbeiter!$C271),MIN(DATE(2028,5,0),IF(Mitarbeiter!$D271="",DATE(2028,5,0),Mitarbeiter!$D271),TODAY()),Einstellungen!$F$13:$F$67)))*N(Mitarbeiter!$E271)/IF(Einstellungen!$C$11="7 Tage",7,5),N('Ist-Stunden'!AG271)),MAX(IF(Einstellungen!$C$11="7 Tage",MAX(0,(MIN(DATE(2028,5,0),IF(Mitarbeiter!$D271="",DATE(2028,5,0),Mitarbeiter!$D271),TODAY()))-(MAX(DATE(2028,4,1),Mitarbeiter!$C271))+1),MAX(0,NETWORKDAYS(MAX(DATE(2028,4,1),Mitarbeiter!$C271),MIN(DATE(2028,5,0),IF(Mitarbeiter!$D271="",DATE(2028,5,0),Mitarbeiter!$D271),TODAY()),Einstellungen!$F$13:$F$67)))*N(Mitarbeiter!$E271)/IF(Einstellungen!$C$11="7 Tage",7,5),N('Ist-Stunden'!AG271)+(N(Krankheitstage!BF271)+N(Krankheitstage!BR271))*N($C271))))</f>
        <v/>
      </c>
      <c r="BL271" s="76">
        <f>IF($B271="",0,IF(Einstellungen!$C$10="Ja",MAX(IF(Einstellungen!$C$11="7 Tage",MAX(0,(MIN(DATE(2028,6,0),IF(Mitarbeiter!$D271="",DATE(2028,6,0),Mitarbeiter!$D271),TODAY()))-(MAX(DATE(2028,5,1),Mitarbeiter!$C271))+1),MAX(0,NETWORKDAYS(MAX(DATE(2028,5,1),Mitarbeiter!$C271),MIN(DATE(2028,6,0),IF(Mitarbeiter!$D271="",DATE(2028,6,0),Mitarbeiter!$D271),TODAY()),Einstellungen!$F$13:$F$67)))*N(Mitarbeiter!$E271)/IF(Einstellungen!$C$11="7 Tage",7,5),N('Ist-Stunden'!AH271)),MAX(IF(Einstellungen!$C$11="7 Tage",MAX(0,(MIN(DATE(2028,6,0),IF(Mitarbeiter!$D271="",DATE(2028,6,0),Mitarbeiter!$D271),TODAY()))-(MAX(DATE(2028,5,1),Mitarbeiter!$C271))+1),MAX(0,NETWORKDAYS(MAX(DATE(2028,5,1),Mitarbeiter!$C271),MIN(DATE(2028,6,0),IF(Mitarbeiter!$D271="",DATE(2028,6,0),Mitarbeiter!$D271),TODAY()),Einstellungen!$F$13:$F$67)))*N(Mitarbeiter!$E271)/IF(Einstellungen!$C$11="7 Tage",7,5),N('Ist-Stunden'!AH271)+(N(Krankheitstage!BG271)+N(Krankheitstage!BS271))*N($C271))))</f>
        <v/>
      </c>
      <c r="BM271" s="76">
        <f>IF($B271="",0,IF(Einstellungen!$C$10="Ja",MAX(IF(Einstellungen!$C$11="7 Tage",MAX(0,(MIN(DATE(2028,7,0),IF(Mitarbeiter!$D271="",DATE(2028,7,0),Mitarbeiter!$D271),TODAY()))-(MAX(DATE(2028,6,1),Mitarbeiter!$C271))+1),MAX(0,NETWORKDAYS(MAX(DATE(2028,6,1),Mitarbeiter!$C271),MIN(DATE(2028,7,0),IF(Mitarbeiter!$D271="",DATE(2028,7,0),Mitarbeiter!$D271),TODAY()),Einstellungen!$F$13:$F$67)))*N(Mitarbeiter!$E271)/IF(Einstellungen!$C$11="7 Tage",7,5),N('Ist-Stunden'!AI271)),MAX(IF(Einstellungen!$C$11="7 Tage",MAX(0,(MIN(DATE(2028,7,0),IF(Mitarbeiter!$D271="",DATE(2028,7,0),Mitarbeiter!$D271),TODAY()))-(MAX(DATE(2028,6,1),Mitarbeiter!$C271))+1),MAX(0,NETWORKDAYS(MAX(DATE(2028,6,1),Mitarbeiter!$C271),MIN(DATE(2028,7,0),IF(Mitarbeiter!$D271="",DATE(2028,7,0),Mitarbeiter!$D271),TODAY()),Einstellungen!$F$13:$F$67)))*N(Mitarbeiter!$E271)/IF(Einstellungen!$C$11="7 Tage",7,5),N('Ist-Stunden'!AI271)+(N(Krankheitstage!BH271)+N(Krankheitstage!BT271))*N($C271))))</f>
        <v/>
      </c>
      <c r="BN271" s="76">
        <f>IF($B271="",0,IF(Einstellungen!$C$10="Ja",MAX(IF(Einstellungen!$C$11="7 Tage",MAX(0,(MIN(DATE(2028,8,0),IF(Mitarbeiter!$D271="",DATE(2028,8,0),Mitarbeiter!$D271),TODAY()))-(MAX(DATE(2028,7,1),Mitarbeiter!$C271))+1),MAX(0,NETWORKDAYS(MAX(DATE(2028,7,1),Mitarbeiter!$C271),MIN(DATE(2028,8,0),IF(Mitarbeiter!$D271="",DATE(2028,8,0),Mitarbeiter!$D271),TODAY()),Einstellungen!$F$13:$F$67)))*N(Mitarbeiter!$E271)/IF(Einstellungen!$C$11="7 Tage",7,5),N('Ist-Stunden'!AJ271)),MAX(IF(Einstellungen!$C$11="7 Tage",MAX(0,(MIN(DATE(2028,8,0),IF(Mitarbeiter!$D271="",DATE(2028,8,0),Mitarbeiter!$D271),TODAY()))-(MAX(DATE(2028,7,1),Mitarbeiter!$C271))+1),MAX(0,NETWORKDAYS(MAX(DATE(2028,7,1),Mitarbeiter!$C271),MIN(DATE(2028,8,0),IF(Mitarbeiter!$D271="",DATE(2028,8,0),Mitarbeiter!$D271),TODAY()),Einstellungen!$F$13:$F$67)))*N(Mitarbeiter!$E271)/IF(Einstellungen!$C$11="7 Tage",7,5),N('Ist-Stunden'!AJ271)+(N(Krankheitstage!BI271)+N(Krankheitstage!BU271))*N($C271))))</f>
        <v/>
      </c>
      <c r="BO271" s="76">
        <f>IF($B271="",0,IF(Einstellungen!$C$10="Ja",MAX(IF(Einstellungen!$C$11="7 Tage",MAX(0,(MIN(DATE(2028,9,0),IF(Mitarbeiter!$D271="",DATE(2028,9,0),Mitarbeiter!$D271),TODAY()))-(MAX(DATE(2028,8,1),Mitarbeiter!$C271))+1),MAX(0,NETWORKDAYS(MAX(DATE(2028,8,1),Mitarbeiter!$C271),MIN(DATE(2028,9,0),IF(Mitarbeiter!$D271="",DATE(2028,9,0),Mitarbeiter!$D271),TODAY()),Einstellungen!$F$13:$F$67)))*N(Mitarbeiter!$E271)/IF(Einstellungen!$C$11="7 Tage",7,5),N('Ist-Stunden'!AK271)),MAX(IF(Einstellungen!$C$11="7 Tage",MAX(0,(MIN(DATE(2028,9,0),IF(Mitarbeiter!$D271="",DATE(2028,9,0),Mitarbeiter!$D271),TODAY()))-(MAX(DATE(2028,8,1),Mitarbeiter!$C271))+1),MAX(0,NETWORKDAYS(MAX(DATE(2028,8,1),Mitarbeiter!$C271),MIN(DATE(2028,9,0),IF(Mitarbeiter!$D271="",DATE(2028,9,0),Mitarbeiter!$D271),TODAY()),Einstellungen!$F$13:$F$67)))*N(Mitarbeiter!$E271)/IF(Einstellungen!$C$11="7 Tage",7,5),N('Ist-Stunden'!AK271)+(N(Krankheitstage!BJ271)+N(Krankheitstage!BV271))*N($C271))))</f>
        <v/>
      </c>
      <c r="BP271" s="76">
        <f>IF($B271="",0,IF(Einstellungen!$C$10="Ja",MAX(IF(Einstellungen!$C$11="7 Tage",MAX(0,(MIN(DATE(2028,10,0),IF(Mitarbeiter!$D271="",DATE(2028,10,0),Mitarbeiter!$D271),TODAY()))-(MAX(DATE(2028,9,1),Mitarbeiter!$C271))+1),MAX(0,NETWORKDAYS(MAX(DATE(2028,9,1),Mitarbeiter!$C271),MIN(DATE(2028,10,0),IF(Mitarbeiter!$D271="",DATE(2028,10,0),Mitarbeiter!$D271),TODAY()),Einstellungen!$F$13:$F$67)))*N(Mitarbeiter!$E271)/IF(Einstellungen!$C$11="7 Tage",7,5),N('Ist-Stunden'!AL271)),MAX(IF(Einstellungen!$C$11="7 Tage",MAX(0,(MIN(DATE(2028,10,0),IF(Mitarbeiter!$D271="",DATE(2028,10,0),Mitarbeiter!$D271),TODAY()))-(MAX(DATE(2028,9,1),Mitarbeiter!$C271))+1),MAX(0,NETWORKDAYS(MAX(DATE(2028,9,1),Mitarbeiter!$C271),MIN(DATE(2028,10,0),IF(Mitarbeiter!$D271="",DATE(2028,10,0),Mitarbeiter!$D271),TODAY()),Einstellungen!$F$13:$F$67)))*N(Mitarbeiter!$E271)/IF(Einstellungen!$C$11="7 Tage",7,5),N('Ist-Stunden'!AL271)+(N(Krankheitstage!BK271)+N(Krankheitstage!BW271))*N($C271))))</f>
        <v/>
      </c>
      <c r="BQ271" s="76">
        <f>IF($B271="",0,IF(Einstellungen!$C$10="Ja",MAX(IF(Einstellungen!$C$11="7 Tage",MAX(0,(MIN(DATE(2028,11,0),IF(Mitarbeiter!$D271="",DATE(2028,11,0),Mitarbeiter!$D271),TODAY()))-(MAX(DATE(2028,10,1),Mitarbeiter!$C271))+1),MAX(0,NETWORKDAYS(MAX(DATE(2028,10,1),Mitarbeiter!$C271),MIN(DATE(2028,11,0),IF(Mitarbeiter!$D271="",DATE(2028,11,0),Mitarbeiter!$D271),TODAY()),Einstellungen!$F$13:$F$67)))*N(Mitarbeiter!$E271)/IF(Einstellungen!$C$11="7 Tage",7,5),N('Ist-Stunden'!AM271)),MAX(IF(Einstellungen!$C$11="7 Tage",MAX(0,(MIN(DATE(2028,11,0),IF(Mitarbeiter!$D271="",DATE(2028,11,0),Mitarbeiter!$D271),TODAY()))-(MAX(DATE(2028,10,1),Mitarbeiter!$C271))+1),MAX(0,NETWORKDAYS(MAX(DATE(2028,10,1),Mitarbeiter!$C271),MIN(DATE(2028,11,0),IF(Mitarbeiter!$D271="",DATE(2028,11,0),Mitarbeiter!$D271),TODAY()),Einstellungen!$F$13:$F$67)))*N(Mitarbeiter!$E271)/IF(Einstellungen!$C$11="7 Tage",7,5),N('Ist-Stunden'!AM271)+(N(Krankheitstage!BL271)+N(Krankheitstage!BX271))*N($C271))))</f>
        <v/>
      </c>
      <c r="BR271" s="76">
        <f>IF($B271="",0,IF(Einstellungen!$C$10="Ja",MAX(IF(Einstellungen!$C$11="7 Tage",MAX(0,(MIN(DATE(2028,12,0),IF(Mitarbeiter!$D271="",DATE(2028,12,0),Mitarbeiter!$D271),TODAY()))-(MAX(DATE(2028,11,1),Mitarbeiter!$C271))+1),MAX(0,NETWORKDAYS(MAX(DATE(2028,11,1),Mitarbeiter!$C271),MIN(DATE(2028,12,0),IF(Mitarbeiter!$D271="",DATE(2028,12,0),Mitarbeiter!$D271),TODAY()),Einstellungen!$F$13:$F$67)))*N(Mitarbeiter!$E271)/IF(Einstellungen!$C$11="7 Tage",7,5),N('Ist-Stunden'!AN271)),MAX(IF(Einstellungen!$C$11="7 Tage",MAX(0,(MIN(DATE(2028,12,0),IF(Mitarbeiter!$D271="",DATE(2028,12,0),Mitarbeiter!$D271),TODAY()))-(MAX(DATE(2028,11,1),Mitarbeiter!$C271))+1),MAX(0,NETWORKDAYS(MAX(DATE(2028,11,1),Mitarbeiter!$C271),MIN(DATE(2028,12,0),IF(Mitarbeiter!$D271="",DATE(2028,12,0),Mitarbeiter!$D271),TODAY()),Einstellungen!$F$13:$F$67)))*N(Mitarbeiter!$E271)/IF(Einstellungen!$C$11="7 Tage",7,5),N('Ist-Stunden'!AN271)+(N(Krankheitstage!BM271)+N(Krankheitstage!BY271))*N($C271))))</f>
        <v/>
      </c>
      <c r="BS271" s="76">
        <f>IF($B271="",0,IF(Einstellungen!$C$10="Ja",MAX(IF(Einstellungen!$C$11="7 Tage",MAX(0,(MIN(DATE(2028,13,0),IF(Mitarbeiter!$D271="",DATE(2028,13,0),Mitarbeiter!$D271),TODAY()))-(MAX(DATE(2028,12,1),Mitarbeiter!$C271))+1),MAX(0,NETWORKDAYS(MAX(DATE(2028,12,1),Mitarbeiter!$C271),MIN(DATE(2028,13,0),IF(Mitarbeiter!$D271="",DATE(2028,13,0),Mitarbeiter!$D271),TODAY()),Einstellungen!$F$13:$F$67)))*N(Mitarbeiter!$E271)/IF(Einstellungen!$C$11="7 Tage",7,5),N('Ist-Stunden'!AO271)),MAX(IF(Einstellungen!$C$11="7 Tage",MAX(0,(MIN(DATE(2028,13,0),IF(Mitarbeiter!$D271="",DATE(2028,13,0),Mitarbeiter!$D271),TODAY()))-(MAX(DATE(2028,12,1),Mitarbeiter!$C271))+1),MAX(0,NETWORKDAYS(MAX(DATE(2028,12,1),Mitarbeiter!$C271),MIN(DATE(2028,13,0),IF(Mitarbeiter!$D271="",DATE(2028,13,0),Mitarbeiter!$D271),TODAY()),Einstellungen!$F$13:$F$67)))*N(Mitarbeiter!$E271)/IF(Einstellungen!$C$11="7 Tage",7,5),N('Ist-Stunden'!AO271)+(N(Krankheitstage!BN271)+N(Krankheitstage!BZ271))*N($C271))))</f>
        <v/>
      </c>
      <c r="BT271" s="76">
        <f>IF($B271="",0,IF(Einstellungen!$C$10="Ja",MAX(IF(Einstellungen!$C$11="7 Tage",MAX(0,(MIN(DATE(2029,2,0),IF(Mitarbeiter!$D271="",DATE(2029,2,0),Mitarbeiter!$D271),TODAY()))-(MAX(DATE(2029,1,1),Mitarbeiter!$C271))+1),MAX(0,NETWORKDAYS(MAX(DATE(2029,1,1),Mitarbeiter!$C271),MIN(DATE(2029,2,0),IF(Mitarbeiter!$D271="",DATE(2029,2,0),Mitarbeiter!$D271),TODAY()),Einstellungen!$F$13:$F$67)))*N(Mitarbeiter!$E271)/IF(Einstellungen!$C$11="7 Tage",7,5),N('Ist-Stunden'!AP271)),MAX(IF(Einstellungen!$C$11="7 Tage",MAX(0,(MIN(DATE(2029,2,0),IF(Mitarbeiter!$D271="",DATE(2029,2,0),Mitarbeiter!$D271),TODAY()))-(MAX(DATE(2029,1,1),Mitarbeiter!$C271))+1),MAX(0,NETWORKDAYS(MAX(DATE(2029,1,1),Mitarbeiter!$C271),MIN(DATE(2029,2,0),IF(Mitarbeiter!$D271="",DATE(2029,2,0),Mitarbeiter!$D271),TODAY()),Einstellungen!$F$13:$F$67)))*N(Mitarbeiter!$E271)/IF(Einstellungen!$C$11="7 Tage",7,5),N('Ist-Stunden'!AP271)+(N(Krankheitstage!CA271)+N(Krankheitstage!CM271))*N($C271))))</f>
        <v/>
      </c>
      <c r="BU271" s="76">
        <f>IF($B271="",0,IF(Einstellungen!$C$10="Ja",MAX(IF(Einstellungen!$C$11="7 Tage",MAX(0,(MIN(DATE(2029,3,0),IF(Mitarbeiter!$D271="",DATE(2029,3,0),Mitarbeiter!$D271),TODAY()))-(MAX(DATE(2029,2,1),Mitarbeiter!$C271))+1),MAX(0,NETWORKDAYS(MAX(DATE(2029,2,1),Mitarbeiter!$C271),MIN(DATE(2029,3,0),IF(Mitarbeiter!$D271="",DATE(2029,3,0),Mitarbeiter!$D271),TODAY()),Einstellungen!$F$13:$F$67)))*N(Mitarbeiter!$E271)/IF(Einstellungen!$C$11="7 Tage",7,5),N('Ist-Stunden'!AQ271)),MAX(IF(Einstellungen!$C$11="7 Tage",MAX(0,(MIN(DATE(2029,3,0),IF(Mitarbeiter!$D271="",DATE(2029,3,0),Mitarbeiter!$D271),TODAY()))-(MAX(DATE(2029,2,1),Mitarbeiter!$C271))+1),MAX(0,NETWORKDAYS(MAX(DATE(2029,2,1),Mitarbeiter!$C271),MIN(DATE(2029,3,0),IF(Mitarbeiter!$D271="",DATE(2029,3,0),Mitarbeiter!$D271),TODAY()),Einstellungen!$F$13:$F$67)))*N(Mitarbeiter!$E271)/IF(Einstellungen!$C$11="7 Tage",7,5),N('Ist-Stunden'!AQ271)+(N(Krankheitstage!CB271)+N(Krankheitstage!CN271))*N($C271))))</f>
        <v/>
      </c>
      <c r="BV271" s="76">
        <f>IF($B271="",0,IF(Einstellungen!$C$10="Ja",MAX(IF(Einstellungen!$C$11="7 Tage",MAX(0,(MIN(DATE(2029,4,0),IF(Mitarbeiter!$D271="",DATE(2029,4,0),Mitarbeiter!$D271),TODAY()))-(MAX(DATE(2029,3,1),Mitarbeiter!$C271))+1),MAX(0,NETWORKDAYS(MAX(DATE(2029,3,1),Mitarbeiter!$C271),MIN(DATE(2029,4,0),IF(Mitarbeiter!$D271="",DATE(2029,4,0),Mitarbeiter!$D271),TODAY()),Einstellungen!$F$13:$F$67)))*N(Mitarbeiter!$E271)/IF(Einstellungen!$C$11="7 Tage",7,5),N('Ist-Stunden'!AR271)),MAX(IF(Einstellungen!$C$11="7 Tage",MAX(0,(MIN(DATE(2029,4,0),IF(Mitarbeiter!$D271="",DATE(2029,4,0),Mitarbeiter!$D271),TODAY()))-(MAX(DATE(2029,3,1),Mitarbeiter!$C271))+1),MAX(0,NETWORKDAYS(MAX(DATE(2029,3,1),Mitarbeiter!$C271),MIN(DATE(2029,4,0),IF(Mitarbeiter!$D271="",DATE(2029,4,0),Mitarbeiter!$D271),TODAY()),Einstellungen!$F$13:$F$67)))*N(Mitarbeiter!$E271)/IF(Einstellungen!$C$11="7 Tage",7,5),N('Ist-Stunden'!AR271)+(N(Krankheitstage!CC271)+N(Krankheitstage!CO271))*N($C271))))</f>
        <v/>
      </c>
      <c r="BW271" s="76">
        <f>IF($B271="",0,IF(Einstellungen!$C$10="Ja",MAX(IF(Einstellungen!$C$11="7 Tage",MAX(0,(MIN(DATE(2029,5,0),IF(Mitarbeiter!$D271="",DATE(2029,5,0),Mitarbeiter!$D271),TODAY()))-(MAX(DATE(2029,4,1),Mitarbeiter!$C271))+1),MAX(0,NETWORKDAYS(MAX(DATE(2029,4,1),Mitarbeiter!$C271),MIN(DATE(2029,5,0),IF(Mitarbeiter!$D271="",DATE(2029,5,0),Mitarbeiter!$D271),TODAY()),Einstellungen!$F$13:$F$67)))*N(Mitarbeiter!$E271)/IF(Einstellungen!$C$11="7 Tage",7,5),N('Ist-Stunden'!AS271)),MAX(IF(Einstellungen!$C$11="7 Tage",MAX(0,(MIN(DATE(2029,5,0),IF(Mitarbeiter!$D271="",DATE(2029,5,0),Mitarbeiter!$D271),TODAY()))-(MAX(DATE(2029,4,1),Mitarbeiter!$C271))+1),MAX(0,NETWORKDAYS(MAX(DATE(2029,4,1),Mitarbeiter!$C271),MIN(DATE(2029,5,0),IF(Mitarbeiter!$D271="",DATE(2029,5,0),Mitarbeiter!$D271),TODAY()),Einstellungen!$F$13:$F$67)))*N(Mitarbeiter!$E271)/IF(Einstellungen!$C$11="7 Tage",7,5),N('Ist-Stunden'!AS271)+(N(Krankheitstage!CD271)+N(Krankheitstage!CP271))*N($C271))))</f>
        <v/>
      </c>
      <c r="BX271" s="76">
        <f>IF($B271="",0,IF(Einstellungen!$C$10="Ja",MAX(IF(Einstellungen!$C$11="7 Tage",MAX(0,(MIN(DATE(2029,6,0),IF(Mitarbeiter!$D271="",DATE(2029,6,0),Mitarbeiter!$D271),TODAY()))-(MAX(DATE(2029,5,1),Mitarbeiter!$C271))+1),MAX(0,NETWORKDAYS(MAX(DATE(2029,5,1),Mitarbeiter!$C271),MIN(DATE(2029,6,0),IF(Mitarbeiter!$D271="",DATE(2029,6,0),Mitarbeiter!$D271),TODAY()),Einstellungen!$F$13:$F$67)))*N(Mitarbeiter!$E271)/IF(Einstellungen!$C$11="7 Tage",7,5),N('Ist-Stunden'!AT271)),MAX(IF(Einstellungen!$C$11="7 Tage",MAX(0,(MIN(DATE(2029,6,0),IF(Mitarbeiter!$D271="",DATE(2029,6,0),Mitarbeiter!$D271),TODAY()))-(MAX(DATE(2029,5,1),Mitarbeiter!$C271))+1),MAX(0,NETWORKDAYS(MAX(DATE(2029,5,1),Mitarbeiter!$C271),MIN(DATE(2029,6,0),IF(Mitarbeiter!$D271="",DATE(2029,6,0),Mitarbeiter!$D271),TODAY()),Einstellungen!$F$13:$F$67)))*N(Mitarbeiter!$E271)/IF(Einstellungen!$C$11="7 Tage",7,5),N('Ist-Stunden'!AT271)+(N(Krankheitstage!CE271)+N(Krankheitstage!CQ271))*N($C271))))</f>
        <v/>
      </c>
      <c r="BY271" s="76">
        <f>IF($B271="",0,IF(Einstellungen!$C$10="Ja",MAX(IF(Einstellungen!$C$11="7 Tage",MAX(0,(MIN(DATE(2029,7,0),IF(Mitarbeiter!$D271="",DATE(2029,7,0),Mitarbeiter!$D271),TODAY()))-(MAX(DATE(2029,6,1),Mitarbeiter!$C271))+1),MAX(0,NETWORKDAYS(MAX(DATE(2029,6,1),Mitarbeiter!$C271),MIN(DATE(2029,7,0),IF(Mitarbeiter!$D271="",DATE(2029,7,0),Mitarbeiter!$D271),TODAY()),Einstellungen!$F$13:$F$67)))*N(Mitarbeiter!$E271)/IF(Einstellungen!$C$11="7 Tage",7,5),N('Ist-Stunden'!AU271)),MAX(IF(Einstellungen!$C$11="7 Tage",MAX(0,(MIN(DATE(2029,7,0),IF(Mitarbeiter!$D271="",DATE(2029,7,0),Mitarbeiter!$D271),TODAY()))-(MAX(DATE(2029,6,1),Mitarbeiter!$C271))+1),MAX(0,NETWORKDAYS(MAX(DATE(2029,6,1),Mitarbeiter!$C271),MIN(DATE(2029,7,0),IF(Mitarbeiter!$D271="",DATE(2029,7,0),Mitarbeiter!$D271),TODAY()),Einstellungen!$F$13:$F$67)))*N(Mitarbeiter!$E271)/IF(Einstellungen!$C$11="7 Tage",7,5),N('Ist-Stunden'!AU271)+(N(Krankheitstage!CF271)+N(Krankheitstage!CR271))*N($C271))))</f>
        <v/>
      </c>
      <c r="BZ271" s="76">
        <f>IF($B271="",0,IF(Einstellungen!$C$10="Ja",MAX(IF(Einstellungen!$C$11="7 Tage",MAX(0,(MIN(DATE(2029,8,0),IF(Mitarbeiter!$D271="",DATE(2029,8,0),Mitarbeiter!$D271),TODAY()))-(MAX(DATE(2029,7,1),Mitarbeiter!$C271))+1),MAX(0,NETWORKDAYS(MAX(DATE(2029,7,1),Mitarbeiter!$C271),MIN(DATE(2029,8,0),IF(Mitarbeiter!$D271="",DATE(2029,8,0),Mitarbeiter!$D271),TODAY()),Einstellungen!$F$13:$F$67)))*N(Mitarbeiter!$E271)/IF(Einstellungen!$C$11="7 Tage",7,5),N('Ist-Stunden'!AV271)),MAX(IF(Einstellungen!$C$11="7 Tage",MAX(0,(MIN(DATE(2029,8,0),IF(Mitarbeiter!$D271="",DATE(2029,8,0),Mitarbeiter!$D271),TODAY()))-(MAX(DATE(2029,7,1),Mitarbeiter!$C271))+1),MAX(0,NETWORKDAYS(MAX(DATE(2029,7,1),Mitarbeiter!$C271),MIN(DATE(2029,8,0),IF(Mitarbeiter!$D271="",DATE(2029,8,0),Mitarbeiter!$D271),TODAY()),Einstellungen!$F$13:$F$67)))*N(Mitarbeiter!$E271)/IF(Einstellungen!$C$11="7 Tage",7,5),N('Ist-Stunden'!AV271)+(N(Krankheitstage!CG271)+N(Krankheitstage!CS271))*N($C271))))</f>
        <v/>
      </c>
      <c r="CA271" s="76">
        <f>IF($B271="",0,IF(Einstellungen!$C$10="Ja",MAX(IF(Einstellungen!$C$11="7 Tage",MAX(0,(MIN(DATE(2029,9,0),IF(Mitarbeiter!$D271="",DATE(2029,9,0),Mitarbeiter!$D271),TODAY()))-(MAX(DATE(2029,8,1),Mitarbeiter!$C271))+1),MAX(0,NETWORKDAYS(MAX(DATE(2029,8,1),Mitarbeiter!$C271),MIN(DATE(2029,9,0),IF(Mitarbeiter!$D271="",DATE(2029,9,0),Mitarbeiter!$D271),TODAY()),Einstellungen!$F$13:$F$67)))*N(Mitarbeiter!$E271)/IF(Einstellungen!$C$11="7 Tage",7,5),N('Ist-Stunden'!AW271)),MAX(IF(Einstellungen!$C$11="7 Tage",MAX(0,(MIN(DATE(2029,9,0),IF(Mitarbeiter!$D271="",DATE(2029,9,0),Mitarbeiter!$D271),TODAY()))-(MAX(DATE(2029,8,1),Mitarbeiter!$C271))+1),MAX(0,NETWORKDAYS(MAX(DATE(2029,8,1),Mitarbeiter!$C271),MIN(DATE(2029,9,0),IF(Mitarbeiter!$D271="",DATE(2029,9,0),Mitarbeiter!$D271),TODAY()),Einstellungen!$F$13:$F$67)))*N(Mitarbeiter!$E271)/IF(Einstellungen!$C$11="7 Tage",7,5),N('Ist-Stunden'!AW271)+(N(Krankheitstage!CH271)+N(Krankheitstage!CT271))*N($C271))))</f>
        <v/>
      </c>
      <c r="CB271" s="76">
        <f>IF($B271="",0,IF(Einstellungen!$C$10="Ja",MAX(IF(Einstellungen!$C$11="7 Tage",MAX(0,(MIN(DATE(2029,10,0),IF(Mitarbeiter!$D271="",DATE(2029,10,0),Mitarbeiter!$D271),TODAY()))-(MAX(DATE(2029,9,1),Mitarbeiter!$C271))+1),MAX(0,NETWORKDAYS(MAX(DATE(2029,9,1),Mitarbeiter!$C271),MIN(DATE(2029,10,0),IF(Mitarbeiter!$D271="",DATE(2029,10,0),Mitarbeiter!$D271),TODAY()),Einstellungen!$F$13:$F$67)))*N(Mitarbeiter!$E271)/IF(Einstellungen!$C$11="7 Tage",7,5),N('Ist-Stunden'!AX271)),MAX(IF(Einstellungen!$C$11="7 Tage",MAX(0,(MIN(DATE(2029,10,0),IF(Mitarbeiter!$D271="",DATE(2029,10,0),Mitarbeiter!$D271),TODAY()))-(MAX(DATE(2029,9,1),Mitarbeiter!$C271))+1),MAX(0,NETWORKDAYS(MAX(DATE(2029,9,1),Mitarbeiter!$C271),MIN(DATE(2029,10,0),IF(Mitarbeiter!$D271="",DATE(2029,10,0),Mitarbeiter!$D271),TODAY()),Einstellungen!$F$13:$F$67)))*N(Mitarbeiter!$E271)/IF(Einstellungen!$C$11="7 Tage",7,5),N('Ist-Stunden'!AX271)+(N(Krankheitstage!CI271)+N(Krankheitstage!CU271))*N($C271))))</f>
        <v/>
      </c>
      <c r="CC271" s="76">
        <f>IF($B271="",0,IF(Einstellungen!$C$10="Ja",MAX(IF(Einstellungen!$C$11="7 Tage",MAX(0,(MIN(DATE(2029,11,0),IF(Mitarbeiter!$D271="",DATE(2029,11,0),Mitarbeiter!$D271),TODAY()))-(MAX(DATE(2029,10,1),Mitarbeiter!$C271))+1),MAX(0,NETWORKDAYS(MAX(DATE(2029,10,1),Mitarbeiter!$C271),MIN(DATE(2029,11,0),IF(Mitarbeiter!$D271="",DATE(2029,11,0),Mitarbeiter!$D271),TODAY()),Einstellungen!$F$13:$F$67)))*N(Mitarbeiter!$E271)/IF(Einstellungen!$C$11="7 Tage",7,5),N('Ist-Stunden'!AY271)),MAX(IF(Einstellungen!$C$11="7 Tage",MAX(0,(MIN(DATE(2029,11,0),IF(Mitarbeiter!$D271="",DATE(2029,11,0),Mitarbeiter!$D271),TODAY()))-(MAX(DATE(2029,10,1),Mitarbeiter!$C271))+1),MAX(0,NETWORKDAYS(MAX(DATE(2029,10,1),Mitarbeiter!$C271),MIN(DATE(2029,11,0),IF(Mitarbeiter!$D271="",DATE(2029,11,0),Mitarbeiter!$D271),TODAY()),Einstellungen!$F$13:$F$67)))*N(Mitarbeiter!$E271)/IF(Einstellungen!$C$11="7 Tage",7,5),N('Ist-Stunden'!AY271)+(N(Krankheitstage!CJ271)+N(Krankheitstage!CV271))*N($C271))))</f>
        <v/>
      </c>
      <c r="CD271" s="76">
        <f>IF($B271="",0,IF(Einstellungen!$C$10="Ja",MAX(IF(Einstellungen!$C$11="7 Tage",MAX(0,(MIN(DATE(2029,12,0),IF(Mitarbeiter!$D271="",DATE(2029,12,0),Mitarbeiter!$D271),TODAY()))-(MAX(DATE(2029,11,1),Mitarbeiter!$C271))+1),MAX(0,NETWORKDAYS(MAX(DATE(2029,11,1),Mitarbeiter!$C271),MIN(DATE(2029,12,0),IF(Mitarbeiter!$D271="",DATE(2029,12,0),Mitarbeiter!$D271),TODAY()),Einstellungen!$F$13:$F$67)))*N(Mitarbeiter!$E271)/IF(Einstellungen!$C$11="7 Tage",7,5),N('Ist-Stunden'!AZ271)),MAX(IF(Einstellungen!$C$11="7 Tage",MAX(0,(MIN(DATE(2029,12,0),IF(Mitarbeiter!$D271="",DATE(2029,12,0),Mitarbeiter!$D271),TODAY()))-(MAX(DATE(2029,11,1),Mitarbeiter!$C271))+1),MAX(0,NETWORKDAYS(MAX(DATE(2029,11,1),Mitarbeiter!$C271),MIN(DATE(2029,12,0),IF(Mitarbeiter!$D271="",DATE(2029,12,0),Mitarbeiter!$D271),TODAY()),Einstellungen!$F$13:$F$67)))*N(Mitarbeiter!$E271)/IF(Einstellungen!$C$11="7 Tage",7,5),N('Ist-Stunden'!AZ271)+(N(Krankheitstage!CK271)+N(Krankheitstage!CW271))*N($C271))))</f>
        <v/>
      </c>
      <c r="CE271" s="76">
        <f>IF($B271="",0,IF(Einstellungen!$C$10="Ja",MAX(IF(Einstellungen!$C$11="7 Tage",MAX(0,(MIN(DATE(2029,13,0),IF(Mitarbeiter!$D271="",DATE(2029,13,0),Mitarbeiter!$D271),TODAY()))-(MAX(DATE(2029,12,1),Mitarbeiter!$C271))+1),MAX(0,NETWORKDAYS(MAX(DATE(2029,12,1),Mitarbeiter!$C271),MIN(DATE(2029,13,0),IF(Mitarbeiter!$D271="",DATE(2029,13,0),Mitarbeiter!$D271),TODAY()),Einstellungen!$F$13:$F$67)))*N(Mitarbeiter!$E271)/IF(Einstellungen!$C$11="7 Tage",7,5),N('Ist-Stunden'!BA271)),MAX(IF(Einstellungen!$C$11="7 Tage",MAX(0,(MIN(DATE(2029,13,0),IF(Mitarbeiter!$D271="",DATE(2029,13,0),Mitarbeiter!$D271),TODAY()))-(MAX(DATE(2029,12,1),Mitarbeiter!$C271))+1),MAX(0,NETWORKDAYS(MAX(DATE(2029,12,1),Mitarbeiter!$C271),MIN(DATE(2029,13,0),IF(Mitarbeiter!$D271="",DATE(2029,13,0),Mitarbeiter!$D271),TODAY()),Einstellungen!$F$13:$F$67)))*N(Mitarbeiter!$E271)/IF(Einstellungen!$C$11="7 Tage",7,5),N('Ist-Stunden'!BA271)+(N(Krankheitstage!CL271)+N(Krankheitstage!CX271))*N($C271))))</f>
        <v/>
      </c>
      <c r="CF271" s="76">
        <f>IF($B271="",0,IF(Einstellungen!$C$10="Ja",MAX(IF(Einstellungen!$C$11="7 Tage",MAX(0,(MIN(DATE(2030,2,0),IF(Mitarbeiter!$D271="",DATE(2030,2,0),Mitarbeiter!$D271),TODAY()))-(MAX(DATE(2030,1,1),Mitarbeiter!$C271))+1),MAX(0,NETWORKDAYS(MAX(DATE(2030,1,1),Mitarbeiter!$C271),MIN(DATE(2030,2,0),IF(Mitarbeiter!$D271="",DATE(2030,2,0),Mitarbeiter!$D271),TODAY()),Einstellungen!$F$13:$F$67)))*N(Mitarbeiter!$E271)/IF(Einstellungen!$C$11="7 Tage",7,5),N('Ist-Stunden'!BB271)),MAX(IF(Einstellungen!$C$11="7 Tage",MAX(0,(MIN(DATE(2030,2,0),IF(Mitarbeiter!$D271="",DATE(2030,2,0),Mitarbeiter!$D271),TODAY()))-(MAX(DATE(2030,1,1),Mitarbeiter!$C271))+1),MAX(0,NETWORKDAYS(MAX(DATE(2030,1,1),Mitarbeiter!$C271),MIN(DATE(2030,2,0),IF(Mitarbeiter!$D271="",DATE(2030,2,0),Mitarbeiter!$D271),TODAY()),Einstellungen!$F$13:$F$67)))*N(Mitarbeiter!$E271)/IF(Einstellungen!$C$11="7 Tage",7,5),N('Ist-Stunden'!BB271)+(N(Krankheitstage!CY271)+N(Krankheitstage!DK271))*N($C271))))</f>
        <v/>
      </c>
      <c r="CG271" s="76">
        <f>IF($B271="",0,IF(Einstellungen!$C$10="Ja",MAX(IF(Einstellungen!$C$11="7 Tage",MAX(0,(MIN(DATE(2030,3,0),IF(Mitarbeiter!$D271="",DATE(2030,3,0),Mitarbeiter!$D271),TODAY()))-(MAX(DATE(2030,2,1),Mitarbeiter!$C271))+1),MAX(0,NETWORKDAYS(MAX(DATE(2030,2,1),Mitarbeiter!$C271),MIN(DATE(2030,3,0),IF(Mitarbeiter!$D271="",DATE(2030,3,0),Mitarbeiter!$D271),TODAY()),Einstellungen!$F$13:$F$67)))*N(Mitarbeiter!$E271)/IF(Einstellungen!$C$11="7 Tage",7,5),N('Ist-Stunden'!BC271)),MAX(IF(Einstellungen!$C$11="7 Tage",MAX(0,(MIN(DATE(2030,3,0),IF(Mitarbeiter!$D271="",DATE(2030,3,0),Mitarbeiter!$D271),TODAY()))-(MAX(DATE(2030,2,1),Mitarbeiter!$C271))+1),MAX(0,NETWORKDAYS(MAX(DATE(2030,2,1),Mitarbeiter!$C271),MIN(DATE(2030,3,0),IF(Mitarbeiter!$D271="",DATE(2030,3,0),Mitarbeiter!$D271),TODAY()),Einstellungen!$F$13:$F$67)))*N(Mitarbeiter!$E271)/IF(Einstellungen!$C$11="7 Tage",7,5),N('Ist-Stunden'!BC271)+(N(Krankheitstage!CZ271)+N(Krankheitstage!DL271))*N($C271))))</f>
        <v/>
      </c>
      <c r="CH271" s="76">
        <f>IF($B271="",0,IF(Einstellungen!$C$10="Ja",MAX(IF(Einstellungen!$C$11="7 Tage",MAX(0,(MIN(DATE(2030,4,0),IF(Mitarbeiter!$D271="",DATE(2030,4,0),Mitarbeiter!$D271),TODAY()))-(MAX(DATE(2030,3,1),Mitarbeiter!$C271))+1),MAX(0,NETWORKDAYS(MAX(DATE(2030,3,1),Mitarbeiter!$C271),MIN(DATE(2030,4,0),IF(Mitarbeiter!$D271="",DATE(2030,4,0),Mitarbeiter!$D271),TODAY()),Einstellungen!$F$13:$F$67)))*N(Mitarbeiter!$E271)/IF(Einstellungen!$C$11="7 Tage",7,5),N('Ist-Stunden'!BD271)),MAX(IF(Einstellungen!$C$11="7 Tage",MAX(0,(MIN(DATE(2030,4,0),IF(Mitarbeiter!$D271="",DATE(2030,4,0),Mitarbeiter!$D271),TODAY()))-(MAX(DATE(2030,3,1),Mitarbeiter!$C271))+1),MAX(0,NETWORKDAYS(MAX(DATE(2030,3,1),Mitarbeiter!$C271),MIN(DATE(2030,4,0),IF(Mitarbeiter!$D271="",DATE(2030,4,0),Mitarbeiter!$D271),TODAY()),Einstellungen!$F$13:$F$67)))*N(Mitarbeiter!$E271)/IF(Einstellungen!$C$11="7 Tage",7,5),N('Ist-Stunden'!BD271)+(N(Krankheitstage!DA271)+N(Krankheitstage!DM271))*N($C271))))</f>
        <v/>
      </c>
      <c r="CI271" s="76">
        <f>IF($B271="",0,IF(Einstellungen!$C$10="Ja",MAX(IF(Einstellungen!$C$11="7 Tage",MAX(0,(MIN(DATE(2030,5,0),IF(Mitarbeiter!$D271="",DATE(2030,5,0),Mitarbeiter!$D271),TODAY()))-(MAX(DATE(2030,4,1),Mitarbeiter!$C271))+1),MAX(0,NETWORKDAYS(MAX(DATE(2030,4,1),Mitarbeiter!$C271),MIN(DATE(2030,5,0),IF(Mitarbeiter!$D271="",DATE(2030,5,0),Mitarbeiter!$D271),TODAY()),Einstellungen!$F$13:$F$67)))*N(Mitarbeiter!$E271)/IF(Einstellungen!$C$11="7 Tage",7,5),N('Ist-Stunden'!BE271)),MAX(IF(Einstellungen!$C$11="7 Tage",MAX(0,(MIN(DATE(2030,5,0),IF(Mitarbeiter!$D271="",DATE(2030,5,0),Mitarbeiter!$D271),TODAY()))-(MAX(DATE(2030,4,1),Mitarbeiter!$C271))+1),MAX(0,NETWORKDAYS(MAX(DATE(2030,4,1),Mitarbeiter!$C271),MIN(DATE(2030,5,0),IF(Mitarbeiter!$D271="",DATE(2030,5,0),Mitarbeiter!$D271),TODAY()),Einstellungen!$F$13:$F$67)))*N(Mitarbeiter!$E271)/IF(Einstellungen!$C$11="7 Tage",7,5),N('Ist-Stunden'!BE271)+(N(Krankheitstage!DB271)+N(Krankheitstage!DN271))*N($C271))))</f>
        <v/>
      </c>
      <c r="CJ271" s="76">
        <f>IF($B271="",0,IF(Einstellungen!$C$10="Ja",MAX(IF(Einstellungen!$C$11="7 Tage",MAX(0,(MIN(DATE(2030,6,0),IF(Mitarbeiter!$D271="",DATE(2030,6,0),Mitarbeiter!$D271),TODAY()))-(MAX(DATE(2030,5,1),Mitarbeiter!$C271))+1),MAX(0,NETWORKDAYS(MAX(DATE(2030,5,1),Mitarbeiter!$C271),MIN(DATE(2030,6,0),IF(Mitarbeiter!$D271="",DATE(2030,6,0),Mitarbeiter!$D271),TODAY()),Einstellungen!$F$13:$F$67)))*N(Mitarbeiter!$E271)/IF(Einstellungen!$C$11="7 Tage",7,5),N('Ist-Stunden'!BF271)),MAX(IF(Einstellungen!$C$11="7 Tage",MAX(0,(MIN(DATE(2030,6,0),IF(Mitarbeiter!$D271="",DATE(2030,6,0),Mitarbeiter!$D271),TODAY()))-(MAX(DATE(2030,5,1),Mitarbeiter!$C271))+1),MAX(0,NETWORKDAYS(MAX(DATE(2030,5,1),Mitarbeiter!$C271),MIN(DATE(2030,6,0),IF(Mitarbeiter!$D271="",DATE(2030,6,0),Mitarbeiter!$D271),TODAY()),Einstellungen!$F$13:$F$67)))*N(Mitarbeiter!$E271)/IF(Einstellungen!$C$11="7 Tage",7,5),N('Ist-Stunden'!BF271)+(N(Krankheitstage!DC271)+N(Krankheitstage!DO271))*N($C271))))</f>
        <v/>
      </c>
      <c r="CK271" s="76">
        <f>IF($B271="",0,IF(Einstellungen!$C$10="Ja",MAX(IF(Einstellungen!$C$11="7 Tage",MAX(0,(MIN(DATE(2030,7,0),IF(Mitarbeiter!$D271="",DATE(2030,7,0),Mitarbeiter!$D271),TODAY()))-(MAX(DATE(2030,6,1),Mitarbeiter!$C271))+1),MAX(0,NETWORKDAYS(MAX(DATE(2030,6,1),Mitarbeiter!$C271),MIN(DATE(2030,7,0),IF(Mitarbeiter!$D271="",DATE(2030,7,0),Mitarbeiter!$D271),TODAY()),Einstellungen!$F$13:$F$67)))*N(Mitarbeiter!$E271)/IF(Einstellungen!$C$11="7 Tage",7,5),N('Ist-Stunden'!BG271)),MAX(IF(Einstellungen!$C$11="7 Tage",MAX(0,(MIN(DATE(2030,7,0),IF(Mitarbeiter!$D271="",DATE(2030,7,0),Mitarbeiter!$D271),TODAY()))-(MAX(DATE(2030,6,1),Mitarbeiter!$C271))+1),MAX(0,NETWORKDAYS(MAX(DATE(2030,6,1),Mitarbeiter!$C271),MIN(DATE(2030,7,0),IF(Mitarbeiter!$D271="",DATE(2030,7,0),Mitarbeiter!$D271),TODAY()),Einstellungen!$F$13:$F$67)))*N(Mitarbeiter!$E271)/IF(Einstellungen!$C$11="7 Tage",7,5),N('Ist-Stunden'!BG271)+(N(Krankheitstage!DD271)+N(Krankheitstage!DP271))*N($C271))))</f>
        <v/>
      </c>
      <c r="CL271" s="76">
        <f>IF($B271="",0,IF(Einstellungen!$C$10="Ja",MAX(IF(Einstellungen!$C$11="7 Tage",MAX(0,(MIN(DATE(2030,8,0),IF(Mitarbeiter!$D271="",DATE(2030,8,0),Mitarbeiter!$D271),TODAY()))-(MAX(DATE(2030,7,1),Mitarbeiter!$C271))+1),MAX(0,NETWORKDAYS(MAX(DATE(2030,7,1),Mitarbeiter!$C271),MIN(DATE(2030,8,0),IF(Mitarbeiter!$D271="",DATE(2030,8,0),Mitarbeiter!$D271),TODAY()),Einstellungen!$F$13:$F$67)))*N(Mitarbeiter!$E271)/IF(Einstellungen!$C$11="7 Tage",7,5),N('Ist-Stunden'!BH271)),MAX(IF(Einstellungen!$C$11="7 Tage",MAX(0,(MIN(DATE(2030,8,0),IF(Mitarbeiter!$D271="",DATE(2030,8,0),Mitarbeiter!$D271),TODAY()))-(MAX(DATE(2030,7,1),Mitarbeiter!$C271))+1),MAX(0,NETWORKDAYS(MAX(DATE(2030,7,1),Mitarbeiter!$C271),MIN(DATE(2030,8,0),IF(Mitarbeiter!$D271="",DATE(2030,8,0),Mitarbeiter!$D271),TODAY()),Einstellungen!$F$13:$F$67)))*N(Mitarbeiter!$E271)/IF(Einstellungen!$C$11="7 Tage",7,5),N('Ist-Stunden'!BH271)+(N(Krankheitstage!DE271)+N(Krankheitstage!DQ271))*N($C271))))</f>
        <v/>
      </c>
      <c r="CM271" s="76">
        <f>IF($B271="",0,IF(Einstellungen!$C$10="Ja",MAX(IF(Einstellungen!$C$11="7 Tage",MAX(0,(MIN(DATE(2030,9,0),IF(Mitarbeiter!$D271="",DATE(2030,9,0),Mitarbeiter!$D271),TODAY()))-(MAX(DATE(2030,8,1),Mitarbeiter!$C271))+1),MAX(0,NETWORKDAYS(MAX(DATE(2030,8,1),Mitarbeiter!$C271),MIN(DATE(2030,9,0),IF(Mitarbeiter!$D271="",DATE(2030,9,0),Mitarbeiter!$D271),TODAY()),Einstellungen!$F$13:$F$67)))*N(Mitarbeiter!$E271)/IF(Einstellungen!$C$11="7 Tage",7,5),N('Ist-Stunden'!BI271)),MAX(IF(Einstellungen!$C$11="7 Tage",MAX(0,(MIN(DATE(2030,9,0),IF(Mitarbeiter!$D271="",DATE(2030,9,0),Mitarbeiter!$D271),TODAY()))-(MAX(DATE(2030,8,1),Mitarbeiter!$C271))+1),MAX(0,NETWORKDAYS(MAX(DATE(2030,8,1),Mitarbeiter!$C271),MIN(DATE(2030,9,0),IF(Mitarbeiter!$D271="",DATE(2030,9,0),Mitarbeiter!$D271),TODAY()),Einstellungen!$F$13:$F$67)))*N(Mitarbeiter!$E271)/IF(Einstellungen!$C$11="7 Tage",7,5),N('Ist-Stunden'!BI271)+(N(Krankheitstage!DF271)+N(Krankheitstage!DR271))*N($C271))))</f>
        <v/>
      </c>
      <c r="CN271" s="76">
        <f>IF($B271="",0,IF(Einstellungen!$C$10="Ja",MAX(IF(Einstellungen!$C$11="7 Tage",MAX(0,(MIN(DATE(2030,10,0),IF(Mitarbeiter!$D271="",DATE(2030,10,0),Mitarbeiter!$D271),TODAY()))-(MAX(DATE(2030,9,1),Mitarbeiter!$C271))+1),MAX(0,NETWORKDAYS(MAX(DATE(2030,9,1),Mitarbeiter!$C271),MIN(DATE(2030,10,0),IF(Mitarbeiter!$D271="",DATE(2030,10,0),Mitarbeiter!$D271),TODAY()),Einstellungen!$F$13:$F$67)))*N(Mitarbeiter!$E271)/IF(Einstellungen!$C$11="7 Tage",7,5),N('Ist-Stunden'!BJ271)),MAX(IF(Einstellungen!$C$11="7 Tage",MAX(0,(MIN(DATE(2030,10,0),IF(Mitarbeiter!$D271="",DATE(2030,10,0),Mitarbeiter!$D271),TODAY()))-(MAX(DATE(2030,9,1),Mitarbeiter!$C271))+1),MAX(0,NETWORKDAYS(MAX(DATE(2030,9,1),Mitarbeiter!$C271),MIN(DATE(2030,10,0),IF(Mitarbeiter!$D271="",DATE(2030,10,0),Mitarbeiter!$D271),TODAY()),Einstellungen!$F$13:$F$67)))*N(Mitarbeiter!$E271)/IF(Einstellungen!$C$11="7 Tage",7,5),N('Ist-Stunden'!BJ271)+(N(Krankheitstage!DG271)+N(Krankheitstage!DS271))*N($C271))))</f>
        <v/>
      </c>
      <c r="CO271" s="76">
        <f>IF($B271="",0,IF(Einstellungen!$C$10="Ja",MAX(IF(Einstellungen!$C$11="7 Tage",MAX(0,(MIN(DATE(2030,11,0),IF(Mitarbeiter!$D271="",DATE(2030,11,0),Mitarbeiter!$D271),TODAY()))-(MAX(DATE(2030,10,1),Mitarbeiter!$C271))+1),MAX(0,NETWORKDAYS(MAX(DATE(2030,10,1),Mitarbeiter!$C271),MIN(DATE(2030,11,0),IF(Mitarbeiter!$D271="",DATE(2030,11,0),Mitarbeiter!$D271),TODAY()),Einstellungen!$F$13:$F$67)))*N(Mitarbeiter!$E271)/IF(Einstellungen!$C$11="7 Tage",7,5),N('Ist-Stunden'!BK271)),MAX(IF(Einstellungen!$C$11="7 Tage",MAX(0,(MIN(DATE(2030,11,0),IF(Mitarbeiter!$D271="",DATE(2030,11,0),Mitarbeiter!$D271),TODAY()))-(MAX(DATE(2030,10,1),Mitarbeiter!$C271))+1),MAX(0,NETWORKDAYS(MAX(DATE(2030,10,1),Mitarbeiter!$C271),MIN(DATE(2030,11,0),IF(Mitarbeiter!$D271="",DATE(2030,11,0),Mitarbeiter!$D271),TODAY()),Einstellungen!$F$13:$F$67)))*N(Mitarbeiter!$E271)/IF(Einstellungen!$C$11="7 Tage",7,5),N('Ist-Stunden'!BK271)+(N(Krankheitstage!DH271)+N(Krankheitstage!DT271))*N($C271))))</f>
        <v/>
      </c>
      <c r="CP271" s="76">
        <f>IF($B271="",0,IF(Einstellungen!$C$10="Ja",MAX(IF(Einstellungen!$C$11="7 Tage",MAX(0,(MIN(DATE(2030,12,0),IF(Mitarbeiter!$D271="",DATE(2030,12,0),Mitarbeiter!$D271),TODAY()))-(MAX(DATE(2030,11,1),Mitarbeiter!$C271))+1),MAX(0,NETWORKDAYS(MAX(DATE(2030,11,1),Mitarbeiter!$C271),MIN(DATE(2030,12,0),IF(Mitarbeiter!$D271="",DATE(2030,12,0),Mitarbeiter!$D271),TODAY()),Einstellungen!$F$13:$F$67)))*N(Mitarbeiter!$E271)/IF(Einstellungen!$C$11="7 Tage",7,5),N('Ist-Stunden'!BL271)),MAX(IF(Einstellungen!$C$11="7 Tage",MAX(0,(MIN(DATE(2030,12,0),IF(Mitarbeiter!$D271="",DATE(2030,12,0),Mitarbeiter!$D271),TODAY()))-(MAX(DATE(2030,11,1),Mitarbeiter!$C271))+1),MAX(0,NETWORKDAYS(MAX(DATE(2030,11,1),Mitarbeiter!$C271),MIN(DATE(2030,12,0),IF(Mitarbeiter!$D271="",DATE(2030,12,0),Mitarbeiter!$D271),TODAY()),Einstellungen!$F$13:$F$67)))*N(Mitarbeiter!$E271)/IF(Einstellungen!$C$11="7 Tage",7,5),N('Ist-Stunden'!BL271)+(N(Krankheitstage!DI271)+N(Krankheitstage!DU271))*N($C271))))</f>
        <v/>
      </c>
      <c r="CQ271" s="76">
        <f>IF($B271="",0,IF(Einstellungen!$C$10="Ja",MAX(IF(Einstellungen!$C$11="7 Tage",MAX(0,(MIN(DATE(2030,13,0),IF(Mitarbeiter!$D271="",DATE(2030,13,0),Mitarbeiter!$D271),TODAY()))-(MAX(DATE(2030,12,1),Mitarbeiter!$C271))+1),MAX(0,NETWORKDAYS(MAX(DATE(2030,12,1),Mitarbeiter!$C271),MIN(DATE(2030,13,0),IF(Mitarbeiter!$D271="",DATE(2030,13,0),Mitarbeiter!$D271),TODAY()),Einstellungen!$F$13:$F$67)))*N(Mitarbeiter!$E271)/IF(Einstellungen!$C$11="7 Tage",7,5),N('Ist-Stunden'!BM271)),MAX(IF(Einstellungen!$C$11="7 Tage",MAX(0,(MIN(DATE(2030,13,0),IF(Mitarbeiter!$D271="",DATE(2030,13,0),Mitarbeiter!$D271),TODAY()))-(MAX(DATE(2030,12,1),Mitarbeiter!$C271))+1),MAX(0,NETWORKDAYS(MAX(DATE(2030,12,1),Mitarbeiter!$C271),MIN(DATE(2030,13,0),IF(Mitarbeiter!$D271="",DATE(2030,13,0),Mitarbeiter!$D271),TODAY()),Einstellungen!$F$13:$F$67)))*N(Mitarbeiter!$E271)/IF(Einstellungen!$C$11="7 Tage",7,5),N('Ist-Stunden'!BM271)+(N(Krankheitstage!DJ271)+N(Krankheitstage!DV271))*N($C271))))</f>
        <v/>
      </c>
    </row>
    <row r="272">
      <c r="A272" s="73">
        <f>IF(Mitarbeiter!B272="","",Mitarbeiter!A272)</f>
        <v/>
      </c>
      <c r="B272" s="6">
        <f>IF(Mitarbeiter!B272="","",Mitarbeiter!B272)</f>
        <v/>
      </c>
      <c r="C272" s="74">
        <f>IF(Mitarbeiter!B272="","",Mitarbeiter!F272)</f>
        <v/>
      </c>
      <c r="D272" s="75">
        <f>N(INDEX(Krankheitstage!$G272:$DV272,1,(Einstellungen!$C$3-2026)*24+1))</f>
        <v/>
      </c>
      <c r="E272" s="75">
        <f>N(INDEX(Krankheitstage!$G272:$DV272,1,(Einstellungen!$C$3-2026)*24+2))</f>
        <v/>
      </c>
      <c r="F272" s="75">
        <f>N(INDEX(Krankheitstage!$G272:$DV272,1,(Einstellungen!$C$3-2026)*24+3))</f>
        <v/>
      </c>
      <c r="G272" s="75">
        <f>N(INDEX(Krankheitstage!$G272:$DV272,1,(Einstellungen!$C$3-2026)*24+4))</f>
        <v/>
      </c>
      <c r="H272" s="75">
        <f>N(INDEX(Krankheitstage!$G272:$DV272,1,(Einstellungen!$C$3-2026)*24+5))</f>
        <v/>
      </c>
      <c r="I272" s="75">
        <f>N(INDEX(Krankheitstage!$G272:$DV272,1,(Einstellungen!$C$3-2026)*24+6))</f>
        <v/>
      </c>
      <c r="J272" s="75">
        <f>N(INDEX(Krankheitstage!$G272:$DV272,1,(Einstellungen!$C$3-2026)*24+7))</f>
        <v/>
      </c>
      <c r="K272" s="75">
        <f>N(INDEX(Krankheitstage!$G272:$DV272,1,(Einstellungen!$C$3-2026)*24+8))</f>
        <v/>
      </c>
      <c r="L272" s="75">
        <f>N(INDEX(Krankheitstage!$G272:$DV272,1,(Einstellungen!$C$3-2026)*24+9))</f>
        <v/>
      </c>
      <c r="M272" s="75">
        <f>N(INDEX(Krankheitstage!$G272:$DV272,1,(Einstellungen!$C$3-2026)*24+10))</f>
        <v/>
      </c>
      <c r="N272" s="75">
        <f>N(INDEX(Krankheitstage!$G272:$DV272,1,(Einstellungen!$C$3-2026)*24+11))</f>
        <v/>
      </c>
      <c r="O272" s="75">
        <f>N(INDEX(Krankheitstage!$G272:$DV272,1,(Einstellungen!$C$3-2026)*24+12))</f>
        <v/>
      </c>
      <c r="P272" s="75">
        <f>IF($B272="","",SUM(D272:O272))</f>
        <v/>
      </c>
      <c r="Q272" s="75">
        <f>N(INDEX(Krankheitstage!$G272:$DV272,1,(Einstellungen!$C$3-2026)*24+13))</f>
        <v/>
      </c>
      <c r="R272" s="75">
        <f>N(INDEX(Krankheitstage!$G272:$DV272,1,(Einstellungen!$C$3-2026)*24+14))</f>
        <v/>
      </c>
      <c r="S272" s="75">
        <f>N(INDEX(Krankheitstage!$G272:$DV272,1,(Einstellungen!$C$3-2026)*24+15))</f>
        <v/>
      </c>
      <c r="T272" s="75">
        <f>N(INDEX(Krankheitstage!$G272:$DV272,1,(Einstellungen!$C$3-2026)*24+16))</f>
        <v/>
      </c>
      <c r="U272" s="75">
        <f>N(INDEX(Krankheitstage!$G272:$DV272,1,(Einstellungen!$C$3-2026)*24+17))</f>
        <v/>
      </c>
      <c r="V272" s="75">
        <f>N(INDEX(Krankheitstage!$G272:$DV272,1,(Einstellungen!$C$3-2026)*24+18))</f>
        <v/>
      </c>
      <c r="W272" s="75">
        <f>N(INDEX(Krankheitstage!$G272:$DV272,1,(Einstellungen!$C$3-2026)*24+19))</f>
        <v/>
      </c>
      <c r="X272" s="75">
        <f>N(INDEX(Krankheitstage!$G272:$DV272,1,(Einstellungen!$C$3-2026)*24+20))</f>
        <v/>
      </c>
      <c r="Y272" s="75">
        <f>N(INDEX(Krankheitstage!$G272:$DV272,1,(Einstellungen!$C$3-2026)*24+21))</f>
        <v/>
      </c>
      <c r="Z272" s="75">
        <f>N(INDEX(Krankheitstage!$G272:$DV272,1,(Einstellungen!$C$3-2026)*24+22))</f>
        <v/>
      </c>
      <c r="AA272" s="75">
        <f>N(INDEX(Krankheitstage!$G272:$DV272,1,(Einstellungen!$C$3-2026)*24+23))</f>
        <v/>
      </c>
      <c r="AB272" s="75">
        <f>N(INDEX(Krankheitstage!$G272:$DV272,1,(Einstellungen!$C$3-2026)*24+24))</f>
        <v/>
      </c>
      <c r="AC272" s="75">
        <f>IF($B272="","",SUM(Q272:AB272))</f>
        <v/>
      </c>
      <c r="AD272" s="75">
        <f>IF($B272="","",SUM(P272,AC272))</f>
        <v/>
      </c>
      <c r="AE272" s="76">
        <f>IF($B272="","",AD272*N(C272))</f>
        <v/>
      </c>
      <c r="AF272" s="75">
        <f>IF($B272="","",Krankheitstage!E272)</f>
        <v/>
      </c>
      <c r="AG272" s="76">
        <f>IF($B272="","",AF272*N(C272))</f>
        <v/>
      </c>
      <c r="AH272" s="76">
        <f>IF($B272="","",INDEX($AJ272:$CQ272,1,(Einstellungen!$C$3-2026)*12+1)+INDEX($AJ272:$CQ272,1,(Einstellungen!$C$3-2026)*12+2)+INDEX($AJ272:$CQ272,1,(Einstellungen!$C$3-2026)*12+3)+INDEX($AJ272:$CQ272,1,(Einstellungen!$C$3-2026)*12+4)+INDEX($AJ272:$CQ272,1,(Einstellungen!$C$3-2026)*12+5)+INDEX($AJ272:$CQ272,1,(Einstellungen!$C$3-2026)*12+6)+INDEX($AJ272:$CQ272,1,(Einstellungen!$C$3-2026)*12+7)+INDEX($AJ272:$CQ272,1,(Einstellungen!$C$3-2026)*12+8)+INDEX($AJ272:$CQ272,1,(Einstellungen!$C$3-2026)*12+9)+INDEX($AJ272:$CQ272,1,(Einstellungen!$C$3-2026)*12+10)+INDEX($AJ272:$CQ272,1,(Einstellungen!$C$3-2026)*12+11)+INDEX($AJ272:$CQ272,1,(Einstellungen!$C$3-2026)*12+12))</f>
        <v/>
      </c>
      <c r="AI272" s="76">
        <f>IF($B272="","",SUM($AJ272:$CQ272))</f>
        <v/>
      </c>
      <c r="AJ272" s="76">
        <f>IF($B272="",0,IF(Einstellungen!$C$10="Ja",MAX(IF(Einstellungen!$C$11="7 Tage",MAX(0,(MIN(DATE(2026,2,0),IF(Mitarbeiter!$D272="",DATE(2026,2,0),Mitarbeiter!$D272),TODAY()))-(MAX(DATE(2026,1,1),Mitarbeiter!$C272))+1),MAX(0,NETWORKDAYS(MAX(DATE(2026,1,1),Mitarbeiter!$C272),MIN(DATE(2026,2,0),IF(Mitarbeiter!$D272="",DATE(2026,2,0),Mitarbeiter!$D272),TODAY()),Einstellungen!$F$13:$F$67)))*N(Mitarbeiter!$E272)/IF(Einstellungen!$C$11="7 Tage",7,5),N('Ist-Stunden'!F272)),MAX(IF(Einstellungen!$C$11="7 Tage",MAX(0,(MIN(DATE(2026,2,0),IF(Mitarbeiter!$D272="",DATE(2026,2,0),Mitarbeiter!$D272),TODAY()))-(MAX(DATE(2026,1,1),Mitarbeiter!$C272))+1),MAX(0,NETWORKDAYS(MAX(DATE(2026,1,1),Mitarbeiter!$C272),MIN(DATE(2026,2,0),IF(Mitarbeiter!$D272="",DATE(2026,2,0),Mitarbeiter!$D272),TODAY()),Einstellungen!$F$13:$F$67)))*N(Mitarbeiter!$E272)/IF(Einstellungen!$C$11="7 Tage",7,5),N('Ist-Stunden'!F272)+(N(Krankheitstage!G272)+N(Krankheitstage!S272))*N($C272))))</f>
        <v/>
      </c>
      <c r="AK272" s="76">
        <f>IF($B272="",0,IF(Einstellungen!$C$10="Ja",MAX(IF(Einstellungen!$C$11="7 Tage",MAX(0,(MIN(DATE(2026,3,0),IF(Mitarbeiter!$D272="",DATE(2026,3,0),Mitarbeiter!$D272),TODAY()))-(MAX(DATE(2026,2,1),Mitarbeiter!$C272))+1),MAX(0,NETWORKDAYS(MAX(DATE(2026,2,1),Mitarbeiter!$C272),MIN(DATE(2026,3,0),IF(Mitarbeiter!$D272="",DATE(2026,3,0),Mitarbeiter!$D272),TODAY()),Einstellungen!$F$13:$F$67)))*N(Mitarbeiter!$E272)/IF(Einstellungen!$C$11="7 Tage",7,5),N('Ist-Stunden'!G272)),MAX(IF(Einstellungen!$C$11="7 Tage",MAX(0,(MIN(DATE(2026,3,0),IF(Mitarbeiter!$D272="",DATE(2026,3,0),Mitarbeiter!$D272),TODAY()))-(MAX(DATE(2026,2,1),Mitarbeiter!$C272))+1),MAX(0,NETWORKDAYS(MAX(DATE(2026,2,1),Mitarbeiter!$C272),MIN(DATE(2026,3,0),IF(Mitarbeiter!$D272="",DATE(2026,3,0),Mitarbeiter!$D272),TODAY()),Einstellungen!$F$13:$F$67)))*N(Mitarbeiter!$E272)/IF(Einstellungen!$C$11="7 Tage",7,5),N('Ist-Stunden'!G272)+(N(Krankheitstage!H272)+N(Krankheitstage!T272))*N($C272))))</f>
        <v/>
      </c>
      <c r="AL272" s="76">
        <f>IF($B272="",0,IF(Einstellungen!$C$10="Ja",MAX(IF(Einstellungen!$C$11="7 Tage",MAX(0,(MIN(DATE(2026,4,0),IF(Mitarbeiter!$D272="",DATE(2026,4,0),Mitarbeiter!$D272),TODAY()))-(MAX(DATE(2026,3,1),Mitarbeiter!$C272))+1),MAX(0,NETWORKDAYS(MAX(DATE(2026,3,1),Mitarbeiter!$C272),MIN(DATE(2026,4,0),IF(Mitarbeiter!$D272="",DATE(2026,4,0),Mitarbeiter!$D272),TODAY()),Einstellungen!$F$13:$F$67)))*N(Mitarbeiter!$E272)/IF(Einstellungen!$C$11="7 Tage",7,5),N('Ist-Stunden'!H272)),MAX(IF(Einstellungen!$C$11="7 Tage",MAX(0,(MIN(DATE(2026,4,0),IF(Mitarbeiter!$D272="",DATE(2026,4,0),Mitarbeiter!$D272),TODAY()))-(MAX(DATE(2026,3,1),Mitarbeiter!$C272))+1),MAX(0,NETWORKDAYS(MAX(DATE(2026,3,1),Mitarbeiter!$C272),MIN(DATE(2026,4,0),IF(Mitarbeiter!$D272="",DATE(2026,4,0),Mitarbeiter!$D272),TODAY()),Einstellungen!$F$13:$F$67)))*N(Mitarbeiter!$E272)/IF(Einstellungen!$C$11="7 Tage",7,5),N('Ist-Stunden'!H272)+(N(Krankheitstage!I272)+N(Krankheitstage!U272))*N($C272))))</f>
        <v/>
      </c>
      <c r="AM272" s="76">
        <f>IF($B272="",0,IF(Einstellungen!$C$10="Ja",MAX(IF(Einstellungen!$C$11="7 Tage",MAX(0,(MIN(DATE(2026,5,0),IF(Mitarbeiter!$D272="",DATE(2026,5,0),Mitarbeiter!$D272),TODAY()))-(MAX(DATE(2026,4,1),Mitarbeiter!$C272))+1),MAX(0,NETWORKDAYS(MAX(DATE(2026,4,1),Mitarbeiter!$C272),MIN(DATE(2026,5,0),IF(Mitarbeiter!$D272="",DATE(2026,5,0),Mitarbeiter!$D272),TODAY()),Einstellungen!$F$13:$F$67)))*N(Mitarbeiter!$E272)/IF(Einstellungen!$C$11="7 Tage",7,5),N('Ist-Stunden'!I272)),MAX(IF(Einstellungen!$C$11="7 Tage",MAX(0,(MIN(DATE(2026,5,0),IF(Mitarbeiter!$D272="",DATE(2026,5,0),Mitarbeiter!$D272),TODAY()))-(MAX(DATE(2026,4,1),Mitarbeiter!$C272))+1),MAX(0,NETWORKDAYS(MAX(DATE(2026,4,1),Mitarbeiter!$C272),MIN(DATE(2026,5,0),IF(Mitarbeiter!$D272="",DATE(2026,5,0),Mitarbeiter!$D272),TODAY()),Einstellungen!$F$13:$F$67)))*N(Mitarbeiter!$E272)/IF(Einstellungen!$C$11="7 Tage",7,5),N('Ist-Stunden'!I272)+(N(Krankheitstage!J272)+N(Krankheitstage!V272))*N($C272))))</f>
        <v/>
      </c>
      <c r="AN272" s="76">
        <f>IF($B272="",0,IF(Einstellungen!$C$10="Ja",MAX(IF(Einstellungen!$C$11="7 Tage",MAX(0,(MIN(DATE(2026,6,0),IF(Mitarbeiter!$D272="",DATE(2026,6,0),Mitarbeiter!$D272),TODAY()))-(MAX(DATE(2026,5,1),Mitarbeiter!$C272))+1),MAX(0,NETWORKDAYS(MAX(DATE(2026,5,1),Mitarbeiter!$C272),MIN(DATE(2026,6,0),IF(Mitarbeiter!$D272="",DATE(2026,6,0),Mitarbeiter!$D272),TODAY()),Einstellungen!$F$13:$F$67)))*N(Mitarbeiter!$E272)/IF(Einstellungen!$C$11="7 Tage",7,5),N('Ist-Stunden'!J272)),MAX(IF(Einstellungen!$C$11="7 Tage",MAX(0,(MIN(DATE(2026,6,0),IF(Mitarbeiter!$D272="",DATE(2026,6,0),Mitarbeiter!$D272),TODAY()))-(MAX(DATE(2026,5,1),Mitarbeiter!$C272))+1),MAX(0,NETWORKDAYS(MAX(DATE(2026,5,1),Mitarbeiter!$C272),MIN(DATE(2026,6,0),IF(Mitarbeiter!$D272="",DATE(2026,6,0),Mitarbeiter!$D272),TODAY()),Einstellungen!$F$13:$F$67)))*N(Mitarbeiter!$E272)/IF(Einstellungen!$C$11="7 Tage",7,5),N('Ist-Stunden'!J272)+(N(Krankheitstage!K272)+N(Krankheitstage!W272))*N($C272))))</f>
        <v/>
      </c>
      <c r="AO272" s="76">
        <f>IF($B272="",0,IF(Einstellungen!$C$10="Ja",MAX(IF(Einstellungen!$C$11="7 Tage",MAX(0,(MIN(DATE(2026,7,0),IF(Mitarbeiter!$D272="",DATE(2026,7,0),Mitarbeiter!$D272),TODAY()))-(MAX(DATE(2026,6,1),Mitarbeiter!$C272))+1),MAX(0,NETWORKDAYS(MAX(DATE(2026,6,1),Mitarbeiter!$C272),MIN(DATE(2026,7,0),IF(Mitarbeiter!$D272="",DATE(2026,7,0),Mitarbeiter!$D272),TODAY()),Einstellungen!$F$13:$F$67)))*N(Mitarbeiter!$E272)/IF(Einstellungen!$C$11="7 Tage",7,5),N('Ist-Stunden'!K272)),MAX(IF(Einstellungen!$C$11="7 Tage",MAX(0,(MIN(DATE(2026,7,0),IF(Mitarbeiter!$D272="",DATE(2026,7,0),Mitarbeiter!$D272),TODAY()))-(MAX(DATE(2026,6,1),Mitarbeiter!$C272))+1),MAX(0,NETWORKDAYS(MAX(DATE(2026,6,1),Mitarbeiter!$C272),MIN(DATE(2026,7,0),IF(Mitarbeiter!$D272="",DATE(2026,7,0),Mitarbeiter!$D272),TODAY()),Einstellungen!$F$13:$F$67)))*N(Mitarbeiter!$E272)/IF(Einstellungen!$C$11="7 Tage",7,5),N('Ist-Stunden'!K272)+(N(Krankheitstage!L272)+N(Krankheitstage!X272))*N($C272))))</f>
        <v/>
      </c>
      <c r="AP272" s="76">
        <f>IF($B272="",0,IF(Einstellungen!$C$10="Ja",MAX(IF(Einstellungen!$C$11="7 Tage",MAX(0,(MIN(DATE(2026,8,0),IF(Mitarbeiter!$D272="",DATE(2026,8,0),Mitarbeiter!$D272),TODAY()))-(MAX(DATE(2026,7,1),Mitarbeiter!$C272))+1),MAX(0,NETWORKDAYS(MAX(DATE(2026,7,1),Mitarbeiter!$C272),MIN(DATE(2026,8,0),IF(Mitarbeiter!$D272="",DATE(2026,8,0),Mitarbeiter!$D272),TODAY()),Einstellungen!$F$13:$F$67)))*N(Mitarbeiter!$E272)/IF(Einstellungen!$C$11="7 Tage",7,5),N('Ist-Stunden'!L272)),MAX(IF(Einstellungen!$C$11="7 Tage",MAX(0,(MIN(DATE(2026,8,0),IF(Mitarbeiter!$D272="",DATE(2026,8,0),Mitarbeiter!$D272),TODAY()))-(MAX(DATE(2026,7,1),Mitarbeiter!$C272))+1),MAX(0,NETWORKDAYS(MAX(DATE(2026,7,1),Mitarbeiter!$C272),MIN(DATE(2026,8,0),IF(Mitarbeiter!$D272="",DATE(2026,8,0),Mitarbeiter!$D272),TODAY()),Einstellungen!$F$13:$F$67)))*N(Mitarbeiter!$E272)/IF(Einstellungen!$C$11="7 Tage",7,5),N('Ist-Stunden'!L272)+(N(Krankheitstage!M272)+N(Krankheitstage!Y272))*N($C272))))</f>
        <v/>
      </c>
      <c r="AQ272" s="76">
        <f>IF($B272="",0,IF(Einstellungen!$C$10="Ja",MAX(IF(Einstellungen!$C$11="7 Tage",MAX(0,(MIN(DATE(2026,9,0),IF(Mitarbeiter!$D272="",DATE(2026,9,0),Mitarbeiter!$D272),TODAY()))-(MAX(DATE(2026,8,1),Mitarbeiter!$C272))+1),MAX(0,NETWORKDAYS(MAX(DATE(2026,8,1),Mitarbeiter!$C272),MIN(DATE(2026,9,0),IF(Mitarbeiter!$D272="",DATE(2026,9,0),Mitarbeiter!$D272),TODAY()),Einstellungen!$F$13:$F$67)))*N(Mitarbeiter!$E272)/IF(Einstellungen!$C$11="7 Tage",7,5),N('Ist-Stunden'!M272)),MAX(IF(Einstellungen!$C$11="7 Tage",MAX(0,(MIN(DATE(2026,9,0),IF(Mitarbeiter!$D272="",DATE(2026,9,0),Mitarbeiter!$D272),TODAY()))-(MAX(DATE(2026,8,1),Mitarbeiter!$C272))+1),MAX(0,NETWORKDAYS(MAX(DATE(2026,8,1),Mitarbeiter!$C272),MIN(DATE(2026,9,0),IF(Mitarbeiter!$D272="",DATE(2026,9,0),Mitarbeiter!$D272),TODAY()),Einstellungen!$F$13:$F$67)))*N(Mitarbeiter!$E272)/IF(Einstellungen!$C$11="7 Tage",7,5),N('Ist-Stunden'!M272)+(N(Krankheitstage!N272)+N(Krankheitstage!Z272))*N($C272))))</f>
        <v/>
      </c>
      <c r="AR272" s="76">
        <f>IF($B272="",0,IF(Einstellungen!$C$10="Ja",MAX(IF(Einstellungen!$C$11="7 Tage",MAX(0,(MIN(DATE(2026,10,0),IF(Mitarbeiter!$D272="",DATE(2026,10,0),Mitarbeiter!$D272),TODAY()))-(MAX(DATE(2026,9,1),Mitarbeiter!$C272))+1),MAX(0,NETWORKDAYS(MAX(DATE(2026,9,1),Mitarbeiter!$C272),MIN(DATE(2026,10,0),IF(Mitarbeiter!$D272="",DATE(2026,10,0),Mitarbeiter!$D272),TODAY()),Einstellungen!$F$13:$F$67)))*N(Mitarbeiter!$E272)/IF(Einstellungen!$C$11="7 Tage",7,5),N('Ist-Stunden'!N272)),MAX(IF(Einstellungen!$C$11="7 Tage",MAX(0,(MIN(DATE(2026,10,0),IF(Mitarbeiter!$D272="",DATE(2026,10,0),Mitarbeiter!$D272),TODAY()))-(MAX(DATE(2026,9,1),Mitarbeiter!$C272))+1),MAX(0,NETWORKDAYS(MAX(DATE(2026,9,1),Mitarbeiter!$C272),MIN(DATE(2026,10,0),IF(Mitarbeiter!$D272="",DATE(2026,10,0),Mitarbeiter!$D272),TODAY()),Einstellungen!$F$13:$F$67)))*N(Mitarbeiter!$E272)/IF(Einstellungen!$C$11="7 Tage",7,5),N('Ist-Stunden'!N272)+(N(Krankheitstage!O272)+N(Krankheitstage!AA272))*N($C272))))</f>
        <v/>
      </c>
      <c r="AS272" s="76">
        <f>IF($B272="",0,IF(Einstellungen!$C$10="Ja",MAX(IF(Einstellungen!$C$11="7 Tage",MAX(0,(MIN(DATE(2026,11,0),IF(Mitarbeiter!$D272="",DATE(2026,11,0),Mitarbeiter!$D272),TODAY()))-(MAX(DATE(2026,10,1),Mitarbeiter!$C272))+1),MAX(0,NETWORKDAYS(MAX(DATE(2026,10,1),Mitarbeiter!$C272),MIN(DATE(2026,11,0),IF(Mitarbeiter!$D272="",DATE(2026,11,0),Mitarbeiter!$D272),TODAY()),Einstellungen!$F$13:$F$67)))*N(Mitarbeiter!$E272)/IF(Einstellungen!$C$11="7 Tage",7,5),N('Ist-Stunden'!O272)),MAX(IF(Einstellungen!$C$11="7 Tage",MAX(0,(MIN(DATE(2026,11,0),IF(Mitarbeiter!$D272="",DATE(2026,11,0),Mitarbeiter!$D272),TODAY()))-(MAX(DATE(2026,10,1),Mitarbeiter!$C272))+1),MAX(0,NETWORKDAYS(MAX(DATE(2026,10,1),Mitarbeiter!$C272),MIN(DATE(2026,11,0),IF(Mitarbeiter!$D272="",DATE(2026,11,0),Mitarbeiter!$D272),TODAY()),Einstellungen!$F$13:$F$67)))*N(Mitarbeiter!$E272)/IF(Einstellungen!$C$11="7 Tage",7,5),N('Ist-Stunden'!O272)+(N(Krankheitstage!P272)+N(Krankheitstage!AB272))*N($C272))))</f>
        <v/>
      </c>
      <c r="AT272" s="76">
        <f>IF($B272="",0,IF(Einstellungen!$C$10="Ja",MAX(IF(Einstellungen!$C$11="7 Tage",MAX(0,(MIN(DATE(2026,12,0),IF(Mitarbeiter!$D272="",DATE(2026,12,0),Mitarbeiter!$D272),TODAY()))-(MAX(DATE(2026,11,1),Mitarbeiter!$C272))+1),MAX(0,NETWORKDAYS(MAX(DATE(2026,11,1),Mitarbeiter!$C272),MIN(DATE(2026,12,0),IF(Mitarbeiter!$D272="",DATE(2026,12,0),Mitarbeiter!$D272),TODAY()),Einstellungen!$F$13:$F$67)))*N(Mitarbeiter!$E272)/IF(Einstellungen!$C$11="7 Tage",7,5),N('Ist-Stunden'!P272)),MAX(IF(Einstellungen!$C$11="7 Tage",MAX(0,(MIN(DATE(2026,12,0),IF(Mitarbeiter!$D272="",DATE(2026,12,0),Mitarbeiter!$D272),TODAY()))-(MAX(DATE(2026,11,1),Mitarbeiter!$C272))+1),MAX(0,NETWORKDAYS(MAX(DATE(2026,11,1),Mitarbeiter!$C272),MIN(DATE(2026,12,0),IF(Mitarbeiter!$D272="",DATE(2026,12,0),Mitarbeiter!$D272),TODAY()),Einstellungen!$F$13:$F$67)))*N(Mitarbeiter!$E272)/IF(Einstellungen!$C$11="7 Tage",7,5),N('Ist-Stunden'!P272)+(N(Krankheitstage!Q272)+N(Krankheitstage!AC272))*N($C272))))</f>
        <v/>
      </c>
      <c r="AU272" s="76">
        <f>IF($B272="",0,IF(Einstellungen!$C$10="Ja",MAX(IF(Einstellungen!$C$11="7 Tage",MAX(0,(MIN(DATE(2026,13,0),IF(Mitarbeiter!$D272="",DATE(2026,13,0),Mitarbeiter!$D272),TODAY()))-(MAX(DATE(2026,12,1),Mitarbeiter!$C272))+1),MAX(0,NETWORKDAYS(MAX(DATE(2026,12,1),Mitarbeiter!$C272),MIN(DATE(2026,13,0),IF(Mitarbeiter!$D272="",DATE(2026,13,0),Mitarbeiter!$D272),TODAY()),Einstellungen!$F$13:$F$67)))*N(Mitarbeiter!$E272)/IF(Einstellungen!$C$11="7 Tage",7,5),N('Ist-Stunden'!Q272)),MAX(IF(Einstellungen!$C$11="7 Tage",MAX(0,(MIN(DATE(2026,13,0),IF(Mitarbeiter!$D272="",DATE(2026,13,0),Mitarbeiter!$D272),TODAY()))-(MAX(DATE(2026,12,1),Mitarbeiter!$C272))+1),MAX(0,NETWORKDAYS(MAX(DATE(2026,12,1),Mitarbeiter!$C272),MIN(DATE(2026,13,0),IF(Mitarbeiter!$D272="",DATE(2026,13,0),Mitarbeiter!$D272),TODAY()),Einstellungen!$F$13:$F$67)))*N(Mitarbeiter!$E272)/IF(Einstellungen!$C$11="7 Tage",7,5),N('Ist-Stunden'!Q272)+(N(Krankheitstage!R272)+N(Krankheitstage!AD272))*N($C272))))</f>
        <v/>
      </c>
      <c r="AV272" s="76">
        <f>IF($B272="",0,IF(Einstellungen!$C$10="Ja",MAX(IF(Einstellungen!$C$11="7 Tage",MAX(0,(MIN(DATE(2027,2,0),IF(Mitarbeiter!$D272="",DATE(2027,2,0),Mitarbeiter!$D272),TODAY()))-(MAX(DATE(2027,1,1),Mitarbeiter!$C272))+1),MAX(0,NETWORKDAYS(MAX(DATE(2027,1,1),Mitarbeiter!$C272),MIN(DATE(2027,2,0),IF(Mitarbeiter!$D272="",DATE(2027,2,0),Mitarbeiter!$D272),TODAY()),Einstellungen!$F$13:$F$67)))*N(Mitarbeiter!$E272)/IF(Einstellungen!$C$11="7 Tage",7,5),N('Ist-Stunden'!R272)),MAX(IF(Einstellungen!$C$11="7 Tage",MAX(0,(MIN(DATE(2027,2,0),IF(Mitarbeiter!$D272="",DATE(2027,2,0),Mitarbeiter!$D272),TODAY()))-(MAX(DATE(2027,1,1),Mitarbeiter!$C272))+1),MAX(0,NETWORKDAYS(MAX(DATE(2027,1,1),Mitarbeiter!$C272),MIN(DATE(2027,2,0),IF(Mitarbeiter!$D272="",DATE(2027,2,0),Mitarbeiter!$D272),TODAY()),Einstellungen!$F$13:$F$67)))*N(Mitarbeiter!$E272)/IF(Einstellungen!$C$11="7 Tage",7,5),N('Ist-Stunden'!R272)+(N(Krankheitstage!AE272)+N(Krankheitstage!AQ272))*N($C272))))</f>
        <v/>
      </c>
      <c r="AW272" s="76">
        <f>IF($B272="",0,IF(Einstellungen!$C$10="Ja",MAX(IF(Einstellungen!$C$11="7 Tage",MAX(0,(MIN(DATE(2027,3,0),IF(Mitarbeiter!$D272="",DATE(2027,3,0),Mitarbeiter!$D272),TODAY()))-(MAX(DATE(2027,2,1),Mitarbeiter!$C272))+1),MAX(0,NETWORKDAYS(MAX(DATE(2027,2,1),Mitarbeiter!$C272),MIN(DATE(2027,3,0),IF(Mitarbeiter!$D272="",DATE(2027,3,0),Mitarbeiter!$D272),TODAY()),Einstellungen!$F$13:$F$67)))*N(Mitarbeiter!$E272)/IF(Einstellungen!$C$11="7 Tage",7,5),N('Ist-Stunden'!S272)),MAX(IF(Einstellungen!$C$11="7 Tage",MAX(0,(MIN(DATE(2027,3,0),IF(Mitarbeiter!$D272="",DATE(2027,3,0),Mitarbeiter!$D272),TODAY()))-(MAX(DATE(2027,2,1),Mitarbeiter!$C272))+1),MAX(0,NETWORKDAYS(MAX(DATE(2027,2,1),Mitarbeiter!$C272),MIN(DATE(2027,3,0),IF(Mitarbeiter!$D272="",DATE(2027,3,0),Mitarbeiter!$D272),TODAY()),Einstellungen!$F$13:$F$67)))*N(Mitarbeiter!$E272)/IF(Einstellungen!$C$11="7 Tage",7,5),N('Ist-Stunden'!S272)+(N(Krankheitstage!AF272)+N(Krankheitstage!AR272))*N($C272))))</f>
        <v/>
      </c>
      <c r="AX272" s="76">
        <f>IF($B272="",0,IF(Einstellungen!$C$10="Ja",MAX(IF(Einstellungen!$C$11="7 Tage",MAX(0,(MIN(DATE(2027,4,0),IF(Mitarbeiter!$D272="",DATE(2027,4,0),Mitarbeiter!$D272),TODAY()))-(MAX(DATE(2027,3,1),Mitarbeiter!$C272))+1),MAX(0,NETWORKDAYS(MAX(DATE(2027,3,1),Mitarbeiter!$C272),MIN(DATE(2027,4,0),IF(Mitarbeiter!$D272="",DATE(2027,4,0),Mitarbeiter!$D272),TODAY()),Einstellungen!$F$13:$F$67)))*N(Mitarbeiter!$E272)/IF(Einstellungen!$C$11="7 Tage",7,5),N('Ist-Stunden'!T272)),MAX(IF(Einstellungen!$C$11="7 Tage",MAX(0,(MIN(DATE(2027,4,0),IF(Mitarbeiter!$D272="",DATE(2027,4,0),Mitarbeiter!$D272),TODAY()))-(MAX(DATE(2027,3,1),Mitarbeiter!$C272))+1),MAX(0,NETWORKDAYS(MAX(DATE(2027,3,1),Mitarbeiter!$C272),MIN(DATE(2027,4,0),IF(Mitarbeiter!$D272="",DATE(2027,4,0),Mitarbeiter!$D272),TODAY()),Einstellungen!$F$13:$F$67)))*N(Mitarbeiter!$E272)/IF(Einstellungen!$C$11="7 Tage",7,5),N('Ist-Stunden'!T272)+(N(Krankheitstage!AG272)+N(Krankheitstage!AS272))*N($C272))))</f>
        <v/>
      </c>
      <c r="AY272" s="76">
        <f>IF($B272="",0,IF(Einstellungen!$C$10="Ja",MAX(IF(Einstellungen!$C$11="7 Tage",MAX(0,(MIN(DATE(2027,5,0),IF(Mitarbeiter!$D272="",DATE(2027,5,0),Mitarbeiter!$D272),TODAY()))-(MAX(DATE(2027,4,1),Mitarbeiter!$C272))+1),MAX(0,NETWORKDAYS(MAX(DATE(2027,4,1),Mitarbeiter!$C272),MIN(DATE(2027,5,0),IF(Mitarbeiter!$D272="",DATE(2027,5,0),Mitarbeiter!$D272),TODAY()),Einstellungen!$F$13:$F$67)))*N(Mitarbeiter!$E272)/IF(Einstellungen!$C$11="7 Tage",7,5),N('Ist-Stunden'!U272)),MAX(IF(Einstellungen!$C$11="7 Tage",MAX(0,(MIN(DATE(2027,5,0),IF(Mitarbeiter!$D272="",DATE(2027,5,0),Mitarbeiter!$D272),TODAY()))-(MAX(DATE(2027,4,1),Mitarbeiter!$C272))+1),MAX(0,NETWORKDAYS(MAX(DATE(2027,4,1),Mitarbeiter!$C272),MIN(DATE(2027,5,0),IF(Mitarbeiter!$D272="",DATE(2027,5,0),Mitarbeiter!$D272),TODAY()),Einstellungen!$F$13:$F$67)))*N(Mitarbeiter!$E272)/IF(Einstellungen!$C$11="7 Tage",7,5),N('Ist-Stunden'!U272)+(N(Krankheitstage!AH272)+N(Krankheitstage!AT272))*N($C272))))</f>
        <v/>
      </c>
      <c r="AZ272" s="76">
        <f>IF($B272="",0,IF(Einstellungen!$C$10="Ja",MAX(IF(Einstellungen!$C$11="7 Tage",MAX(0,(MIN(DATE(2027,6,0),IF(Mitarbeiter!$D272="",DATE(2027,6,0),Mitarbeiter!$D272),TODAY()))-(MAX(DATE(2027,5,1),Mitarbeiter!$C272))+1),MAX(0,NETWORKDAYS(MAX(DATE(2027,5,1),Mitarbeiter!$C272),MIN(DATE(2027,6,0),IF(Mitarbeiter!$D272="",DATE(2027,6,0),Mitarbeiter!$D272),TODAY()),Einstellungen!$F$13:$F$67)))*N(Mitarbeiter!$E272)/IF(Einstellungen!$C$11="7 Tage",7,5),N('Ist-Stunden'!V272)),MAX(IF(Einstellungen!$C$11="7 Tage",MAX(0,(MIN(DATE(2027,6,0),IF(Mitarbeiter!$D272="",DATE(2027,6,0),Mitarbeiter!$D272),TODAY()))-(MAX(DATE(2027,5,1),Mitarbeiter!$C272))+1),MAX(0,NETWORKDAYS(MAX(DATE(2027,5,1),Mitarbeiter!$C272),MIN(DATE(2027,6,0),IF(Mitarbeiter!$D272="",DATE(2027,6,0),Mitarbeiter!$D272),TODAY()),Einstellungen!$F$13:$F$67)))*N(Mitarbeiter!$E272)/IF(Einstellungen!$C$11="7 Tage",7,5),N('Ist-Stunden'!V272)+(N(Krankheitstage!AI272)+N(Krankheitstage!AU272))*N($C272))))</f>
        <v/>
      </c>
      <c r="BA272" s="76">
        <f>IF($B272="",0,IF(Einstellungen!$C$10="Ja",MAX(IF(Einstellungen!$C$11="7 Tage",MAX(0,(MIN(DATE(2027,7,0),IF(Mitarbeiter!$D272="",DATE(2027,7,0),Mitarbeiter!$D272),TODAY()))-(MAX(DATE(2027,6,1),Mitarbeiter!$C272))+1),MAX(0,NETWORKDAYS(MAX(DATE(2027,6,1),Mitarbeiter!$C272),MIN(DATE(2027,7,0),IF(Mitarbeiter!$D272="",DATE(2027,7,0),Mitarbeiter!$D272),TODAY()),Einstellungen!$F$13:$F$67)))*N(Mitarbeiter!$E272)/IF(Einstellungen!$C$11="7 Tage",7,5),N('Ist-Stunden'!W272)),MAX(IF(Einstellungen!$C$11="7 Tage",MAX(0,(MIN(DATE(2027,7,0),IF(Mitarbeiter!$D272="",DATE(2027,7,0),Mitarbeiter!$D272),TODAY()))-(MAX(DATE(2027,6,1),Mitarbeiter!$C272))+1),MAX(0,NETWORKDAYS(MAX(DATE(2027,6,1),Mitarbeiter!$C272),MIN(DATE(2027,7,0),IF(Mitarbeiter!$D272="",DATE(2027,7,0),Mitarbeiter!$D272),TODAY()),Einstellungen!$F$13:$F$67)))*N(Mitarbeiter!$E272)/IF(Einstellungen!$C$11="7 Tage",7,5),N('Ist-Stunden'!W272)+(N(Krankheitstage!AJ272)+N(Krankheitstage!AV272))*N($C272))))</f>
        <v/>
      </c>
      <c r="BB272" s="76">
        <f>IF($B272="",0,IF(Einstellungen!$C$10="Ja",MAX(IF(Einstellungen!$C$11="7 Tage",MAX(0,(MIN(DATE(2027,8,0),IF(Mitarbeiter!$D272="",DATE(2027,8,0),Mitarbeiter!$D272),TODAY()))-(MAX(DATE(2027,7,1),Mitarbeiter!$C272))+1),MAX(0,NETWORKDAYS(MAX(DATE(2027,7,1),Mitarbeiter!$C272),MIN(DATE(2027,8,0),IF(Mitarbeiter!$D272="",DATE(2027,8,0),Mitarbeiter!$D272),TODAY()),Einstellungen!$F$13:$F$67)))*N(Mitarbeiter!$E272)/IF(Einstellungen!$C$11="7 Tage",7,5),N('Ist-Stunden'!X272)),MAX(IF(Einstellungen!$C$11="7 Tage",MAX(0,(MIN(DATE(2027,8,0),IF(Mitarbeiter!$D272="",DATE(2027,8,0),Mitarbeiter!$D272),TODAY()))-(MAX(DATE(2027,7,1),Mitarbeiter!$C272))+1),MAX(0,NETWORKDAYS(MAX(DATE(2027,7,1),Mitarbeiter!$C272),MIN(DATE(2027,8,0),IF(Mitarbeiter!$D272="",DATE(2027,8,0),Mitarbeiter!$D272),TODAY()),Einstellungen!$F$13:$F$67)))*N(Mitarbeiter!$E272)/IF(Einstellungen!$C$11="7 Tage",7,5),N('Ist-Stunden'!X272)+(N(Krankheitstage!AK272)+N(Krankheitstage!AW272))*N($C272))))</f>
        <v/>
      </c>
      <c r="BC272" s="76">
        <f>IF($B272="",0,IF(Einstellungen!$C$10="Ja",MAX(IF(Einstellungen!$C$11="7 Tage",MAX(0,(MIN(DATE(2027,9,0),IF(Mitarbeiter!$D272="",DATE(2027,9,0),Mitarbeiter!$D272),TODAY()))-(MAX(DATE(2027,8,1),Mitarbeiter!$C272))+1),MAX(0,NETWORKDAYS(MAX(DATE(2027,8,1),Mitarbeiter!$C272),MIN(DATE(2027,9,0),IF(Mitarbeiter!$D272="",DATE(2027,9,0),Mitarbeiter!$D272),TODAY()),Einstellungen!$F$13:$F$67)))*N(Mitarbeiter!$E272)/IF(Einstellungen!$C$11="7 Tage",7,5),N('Ist-Stunden'!Y272)),MAX(IF(Einstellungen!$C$11="7 Tage",MAX(0,(MIN(DATE(2027,9,0),IF(Mitarbeiter!$D272="",DATE(2027,9,0),Mitarbeiter!$D272),TODAY()))-(MAX(DATE(2027,8,1),Mitarbeiter!$C272))+1),MAX(0,NETWORKDAYS(MAX(DATE(2027,8,1),Mitarbeiter!$C272),MIN(DATE(2027,9,0),IF(Mitarbeiter!$D272="",DATE(2027,9,0),Mitarbeiter!$D272),TODAY()),Einstellungen!$F$13:$F$67)))*N(Mitarbeiter!$E272)/IF(Einstellungen!$C$11="7 Tage",7,5),N('Ist-Stunden'!Y272)+(N(Krankheitstage!AL272)+N(Krankheitstage!AX272))*N($C272))))</f>
        <v/>
      </c>
      <c r="BD272" s="76">
        <f>IF($B272="",0,IF(Einstellungen!$C$10="Ja",MAX(IF(Einstellungen!$C$11="7 Tage",MAX(0,(MIN(DATE(2027,10,0),IF(Mitarbeiter!$D272="",DATE(2027,10,0),Mitarbeiter!$D272),TODAY()))-(MAX(DATE(2027,9,1),Mitarbeiter!$C272))+1),MAX(0,NETWORKDAYS(MAX(DATE(2027,9,1),Mitarbeiter!$C272),MIN(DATE(2027,10,0),IF(Mitarbeiter!$D272="",DATE(2027,10,0),Mitarbeiter!$D272),TODAY()),Einstellungen!$F$13:$F$67)))*N(Mitarbeiter!$E272)/IF(Einstellungen!$C$11="7 Tage",7,5),N('Ist-Stunden'!Z272)),MAX(IF(Einstellungen!$C$11="7 Tage",MAX(0,(MIN(DATE(2027,10,0),IF(Mitarbeiter!$D272="",DATE(2027,10,0),Mitarbeiter!$D272),TODAY()))-(MAX(DATE(2027,9,1),Mitarbeiter!$C272))+1),MAX(0,NETWORKDAYS(MAX(DATE(2027,9,1),Mitarbeiter!$C272),MIN(DATE(2027,10,0),IF(Mitarbeiter!$D272="",DATE(2027,10,0),Mitarbeiter!$D272),TODAY()),Einstellungen!$F$13:$F$67)))*N(Mitarbeiter!$E272)/IF(Einstellungen!$C$11="7 Tage",7,5),N('Ist-Stunden'!Z272)+(N(Krankheitstage!AM272)+N(Krankheitstage!AY272))*N($C272))))</f>
        <v/>
      </c>
      <c r="BE272" s="76">
        <f>IF($B272="",0,IF(Einstellungen!$C$10="Ja",MAX(IF(Einstellungen!$C$11="7 Tage",MAX(0,(MIN(DATE(2027,11,0),IF(Mitarbeiter!$D272="",DATE(2027,11,0),Mitarbeiter!$D272),TODAY()))-(MAX(DATE(2027,10,1),Mitarbeiter!$C272))+1),MAX(0,NETWORKDAYS(MAX(DATE(2027,10,1),Mitarbeiter!$C272),MIN(DATE(2027,11,0),IF(Mitarbeiter!$D272="",DATE(2027,11,0),Mitarbeiter!$D272),TODAY()),Einstellungen!$F$13:$F$67)))*N(Mitarbeiter!$E272)/IF(Einstellungen!$C$11="7 Tage",7,5),N('Ist-Stunden'!AA272)),MAX(IF(Einstellungen!$C$11="7 Tage",MAX(0,(MIN(DATE(2027,11,0),IF(Mitarbeiter!$D272="",DATE(2027,11,0),Mitarbeiter!$D272),TODAY()))-(MAX(DATE(2027,10,1),Mitarbeiter!$C272))+1),MAX(0,NETWORKDAYS(MAX(DATE(2027,10,1),Mitarbeiter!$C272),MIN(DATE(2027,11,0),IF(Mitarbeiter!$D272="",DATE(2027,11,0),Mitarbeiter!$D272),TODAY()),Einstellungen!$F$13:$F$67)))*N(Mitarbeiter!$E272)/IF(Einstellungen!$C$11="7 Tage",7,5),N('Ist-Stunden'!AA272)+(N(Krankheitstage!AN272)+N(Krankheitstage!AZ272))*N($C272))))</f>
        <v/>
      </c>
      <c r="BF272" s="76">
        <f>IF($B272="",0,IF(Einstellungen!$C$10="Ja",MAX(IF(Einstellungen!$C$11="7 Tage",MAX(0,(MIN(DATE(2027,12,0),IF(Mitarbeiter!$D272="",DATE(2027,12,0),Mitarbeiter!$D272),TODAY()))-(MAX(DATE(2027,11,1),Mitarbeiter!$C272))+1),MAX(0,NETWORKDAYS(MAX(DATE(2027,11,1),Mitarbeiter!$C272),MIN(DATE(2027,12,0),IF(Mitarbeiter!$D272="",DATE(2027,12,0),Mitarbeiter!$D272),TODAY()),Einstellungen!$F$13:$F$67)))*N(Mitarbeiter!$E272)/IF(Einstellungen!$C$11="7 Tage",7,5),N('Ist-Stunden'!AB272)),MAX(IF(Einstellungen!$C$11="7 Tage",MAX(0,(MIN(DATE(2027,12,0),IF(Mitarbeiter!$D272="",DATE(2027,12,0),Mitarbeiter!$D272),TODAY()))-(MAX(DATE(2027,11,1),Mitarbeiter!$C272))+1),MAX(0,NETWORKDAYS(MAX(DATE(2027,11,1),Mitarbeiter!$C272),MIN(DATE(2027,12,0),IF(Mitarbeiter!$D272="",DATE(2027,12,0),Mitarbeiter!$D272),TODAY()),Einstellungen!$F$13:$F$67)))*N(Mitarbeiter!$E272)/IF(Einstellungen!$C$11="7 Tage",7,5),N('Ist-Stunden'!AB272)+(N(Krankheitstage!AO272)+N(Krankheitstage!BA272))*N($C272))))</f>
        <v/>
      </c>
      <c r="BG272" s="76">
        <f>IF($B272="",0,IF(Einstellungen!$C$10="Ja",MAX(IF(Einstellungen!$C$11="7 Tage",MAX(0,(MIN(DATE(2027,13,0),IF(Mitarbeiter!$D272="",DATE(2027,13,0),Mitarbeiter!$D272),TODAY()))-(MAX(DATE(2027,12,1),Mitarbeiter!$C272))+1),MAX(0,NETWORKDAYS(MAX(DATE(2027,12,1),Mitarbeiter!$C272),MIN(DATE(2027,13,0),IF(Mitarbeiter!$D272="",DATE(2027,13,0),Mitarbeiter!$D272),TODAY()),Einstellungen!$F$13:$F$67)))*N(Mitarbeiter!$E272)/IF(Einstellungen!$C$11="7 Tage",7,5),N('Ist-Stunden'!AC272)),MAX(IF(Einstellungen!$C$11="7 Tage",MAX(0,(MIN(DATE(2027,13,0),IF(Mitarbeiter!$D272="",DATE(2027,13,0),Mitarbeiter!$D272),TODAY()))-(MAX(DATE(2027,12,1),Mitarbeiter!$C272))+1),MAX(0,NETWORKDAYS(MAX(DATE(2027,12,1),Mitarbeiter!$C272),MIN(DATE(2027,13,0),IF(Mitarbeiter!$D272="",DATE(2027,13,0),Mitarbeiter!$D272),TODAY()),Einstellungen!$F$13:$F$67)))*N(Mitarbeiter!$E272)/IF(Einstellungen!$C$11="7 Tage",7,5),N('Ist-Stunden'!AC272)+(N(Krankheitstage!AP272)+N(Krankheitstage!BB272))*N($C272))))</f>
        <v/>
      </c>
      <c r="BH272" s="76">
        <f>IF($B272="",0,IF(Einstellungen!$C$10="Ja",MAX(IF(Einstellungen!$C$11="7 Tage",MAX(0,(MIN(DATE(2028,2,0),IF(Mitarbeiter!$D272="",DATE(2028,2,0),Mitarbeiter!$D272),TODAY()))-(MAX(DATE(2028,1,1),Mitarbeiter!$C272))+1),MAX(0,NETWORKDAYS(MAX(DATE(2028,1,1),Mitarbeiter!$C272),MIN(DATE(2028,2,0),IF(Mitarbeiter!$D272="",DATE(2028,2,0),Mitarbeiter!$D272),TODAY()),Einstellungen!$F$13:$F$67)))*N(Mitarbeiter!$E272)/IF(Einstellungen!$C$11="7 Tage",7,5),N('Ist-Stunden'!AD272)),MAX(IF(Einstellungen!$C$11="7 Tage",MAX(0,(MIN(DATE(2028,2,0),IF(Mitarbeiter!$D272="",DATE(2028,2,0),Mitarbeiter!$D272),TODAY()))-(MAX(DATE(2028,1,1),Mitarbeiter!$C272))+1),MAX(0,NETWORKDAYS(MAX(DATE(2028,1,1),Mitarbeiter!$C272),MIN(DATE(2028,2,0),IF(Mitarbeiter!$D272="",DATE(2028,2,0),Mitarbeiter!$D272),TODAY()),Einstellungen!$F$13:$F$67)))*N(Mitarbeiter!$E272)/IF(Einstellungen!$C$11="7 Tage",7,5),N('Ist-Stunden'!AD272)+(N(Krankheitstage!BC272)+N(Krankheitstage!BO272))*N($C272))))</f>
        <v/>
      </c>
      <c r="BI272" s="76">
        <f>IF($B272="",0,IF(Einstellungen!$C$10="Ja",MAX(IF(Einstellungen!$C$11="7 Tage",MAX(0,(MIN(DATE(2028,3,0),IF(Mitarbeiter!$D272="",DATE(2028,3,0),Mitarbeiter!$D272),TODAY()))-(MAX(DATE(2028,2,1),Mitarbeiter!$C272))+1),MAX(0,NETWORKDAYS(MAX(DATE(2028,2,1),Mitarbeiter!$C272),MIN(DATE(2028,3,0),IF(Mitarbeiter!$D272="",DATE(2028,3,0),Mitarbeiter!$D272),TODAY()),Einstellungen!$F$13:$F$67)))*N(Mitarbeiter!$E272)/IF(Einstellungen!$C$11="7 Tage",7,5),N('Ist-Stunden'!AE272)),MAX(IF(Einstellungen!$C$11="7 Tage",MAX(0,(MIN(DATE(2028,3,0),IF(Mitarbeiter!$D272="",DATE(2028,3,0),Mitarbeiter!$D272),TODAY()))-(MAX(DATE(2028,2,1),Mitarbeiter!$C272))+1),MAX(0,NETWORKDAYS(MAX(DATE(2028,2,1),Mitarbeiter!$C272),MIN(DATE(2028,3,0),IF(Mitarbeiter!$D272="",DATE(2028,3,0),Mitarbeiter!$D272),TODAY()),Einstellungen!$F$13:$F$67)))*N(Mitarbeiter!$E272)/IF(Einstellungen!$C$11="7 Tage",7,5),N('Ist-Stunden'!AE272)+(N(Krankheitstage!BD272)+N(Krankheitstage!BP272))*N($C272))))</f>
        <v/>
      </c>
      <c r="BJ272" s="76">
        <f>IF($B272="",0,IF(Einstellungen!$C$10="Ja",MAX(IF(Einstellungen!$C$11="7 Tage",MAX(0,(MIN(DATE(2028,4,0),IF(Mitarbeiter!$D272="",DATE(2028,4,0),Mitarbeiter!$D272),TODAY()))-(MAX(DATE(2028,3,1),Mitarbeiter!$C272))+1),MAX(0,NETWORKDAYS(MAX(DATE(2028,3,1),Mitarbeiter!$C272),MIN(DATE(2028,4,0),IF(Mitarbeiter!$D272="",DATE(2028,4,0),Mitarbeiter!$D272),TODAY()),Einstellungen!$F$13:$F$67)))*N(Mitarbeiter!$E272)/IF(Einstellungen!$C$11="7 Tage",7,5),N('Ist-Stunden'!AF272)),MAX(IF(Einstellungen!$C$11="7 Tage",MAX(0,(MIN(DATE(2028,4,0),IF(Mitarbeiter!$D272="",DATE(2028,4,0),Mitarbeiter!$D272),TODAY()))-(MAX(DATE(2028,3,1),Mitarbeiter!$C272))+1),MAX(0,NETWORKDAYS(MAX(DATE(2028,3,1),Mitarbeiter!$C272),MIN(DATE(2028,4,0),IF(Mitarbeiter!$D272="",DATE(2028,4,0),Mitarbeiter!$D272),TODAY()),Einstellungen!$F$13:$F$67)))*N(Mitarbeiter!$E272)/IF(Einstellungen!$C$11="7 Tage",7,5),N('Ist-Stunden'!AF272)+(N(Krankheitstage!BE272)+N(Krankheitstage!BQ272))*N($C272))))</f>
        <v/>
      </c>
      <c r="BK272" s="76">
        <f>IF($B272="",0,IF(Einstellungen!$C$10="Ja",MAX(IF(Einstellungen!$C$11="7 Tage",MAX(0,(MIN(DATE(2028,5,0),IF(Mitarbeiter!$D272="",DATE(2028,5,0),Mitarbeiter!$D272),TODAY()))-(MAX(DATE(2028,4,1),Mitarbeiter!$C272))+1),MAX(0,NETWORKDAYS(MAX(DATE(2028,4,1),Mitarbeiter!$C272),MIN(DATE(2028,5,0),IF(Mitarbeiter!$D272="",DATE(2028,5,0),Mitarbeiter!$D272),TODAY()),Einstellungen!$F$13:$F$67)))*N(Mitarbeiter!$E272)/IF(Einstellungen!$C$11="7 Tage",7,5),N('Ist-Stunden'!AG272)),MAX(IF(Einstellungen!$C$11="7 Tage",MAX(0,(MIN(DATE(2028,5,0),IF(Mitarbeiter!$D272="",DATE(2028,5,0),Mitarbeiter!$D272),TODAY()))-(MAX(DATE(2028,4,1),Mitarbeiter!$C272))+1),MAX(0,NETWORKDAYS(MAX(DATE(2028,4,1),Mitarbeiter!$C272),MIN(DATE(2028,5,0),IF(Mitarbeiter!$D272="",DATE(2028,5,0),Mitarbeiter!$D272),TODAY()),Einstellungen!$F$13:$F$67)))*N(Mitarbeiter!$E272)/IF(Einstellungen!$C$11="7 Tage",7,5),N('Ist-Stunden'!AG272)+(N(Krankheitstage!BF272)+N(Krankheitstage!BR272))*N($C272))))</f>
        <v/>
      </c>
      <c r="BL272" s="76">
        <f>IF($B272="",0,IF(Einstellungen!$C$10="Ja",MAX(IF(Einstellungen!$C$11="7 Tage",MAX(0,(MIN(DATE(2028,6,0),IF(Mitarbeiter!$D272="",DATE(2028,6,0),Mitarbeiter!$D272),TODAY()))-(MAX(DATE(2028,5,1),Mitarbeiter!$C272))+1),MAX(0,NETWORKDAYS(MAX(DATE(2028,5,1),Mitarbeiter!$C272),MIN(DATE(2028,6,0),IF(Mitarbeiter!$D272="",DATE(2028,6,0),Mitarbeiter!$D272),TODAY()),Einstellungen!$F$13:$F$67)))*N(Mitarbeiter!$E272)/IF(Einstellungen!$C$11="7 Tage",7,5),N('Ist-Stunden'!AH272)),MAX(IF(Einstellungen!$C$11="7 Tage",MAX(0,(MIN(DATE(2028,6,0),IF(Mitarbeiter!$D272="",DATE(2028,6,0),Mitarbeiter!$D272),TODAY()))-(MAX(DATE(2028,5,1),Mitarbeiter!$C272))+1),MAX(0,NETWORKDAYS(MAX(DATE(2028,5,1),Mitarbeiter!$C272),MIN(DATE(2028,6,0),IF(Mitarbeiter!$D272="",DATE(2028,6,0),Mitarbeiter!$D272),TODAY()),Einstellungen!$F$13:$F$67)))*N(Mitarbeiter!$E272)/IF(Einstellungen!$C$11="7 Tage",7,5),N('Ist-Stunden'!AH272)+(N(Krankheitstage!BG272)+N(Krankheitstage!BS272))*N($C272))))</f>
        <v/>
      </c>
      <c r="BM272" s="76">
        <f>IF($B272="",0,IF(Einstellungen!$C$10="Ja",MAX(IF(Einstellungen!$C$11="7 Tage",MAX(0,(MIN(DATE(2028,7,0),IF(Mitarbeiter!$D272="",DATE(2028,7,0),Mitarbeiter!$D272),TODAY()))-(MAX(DATE(2028,6,1),Mitarbeiter!$C272))+1),MAX(0,NETWORKDAYS(MAX(DATE(2028,6,1),Mitarbeiter!$C272),MIN(DATE(2028,7,0),IF(Mitarbeiter!$D272="",DATE(2028,7,0),Mitarbeiter!$D272),TODAY()),Einstellungen!$F$13:$F$67)))*N(Mitarbeiter!$E272)/IF(Einstellungen!$C$11="7 Tage",7,5),N('Ist-Stunden'!AI272)),MAX(IF(Einstellungen!$C$11="7 Tage",MAX(0,(MIN(DATE(2028,7,0),IF(Mitarbeiter!$D272="",DATE(2028,7,0),Mitarbeiter!$D272),TODAY()))-(MAX(DATE(2028,6,1),Mitarbeiter!$C272))+1),MAX(0,NETWORKDAYS(MAX(DATE(2028,6,1),Mitarbeiter!$C272),MIN(DATE(2028,7,0),IF(Mitarbeiter!$D272="",DATE(2028,7,0),Mitarbeiter!$D272),TODAY()),Einstellungen!$F$13:$F$67)))*N(Mitarbeiter!$E272)/IF(Einstellungen!$C$11="7 Tage",7,5),N('Ist-Stunden'!AI272)+(N(Krankheitstage!BH272)+N(Krankheitstage!BT272))*N($C272))))</f>
        <v/>
      </c>
      <c r="BN272" s="76">
        <f>IF($B272="",0,IF(Einstellungen!$C$10="Ja",MAX(IF(Einstellungen!$C$11="7 Tage",MAX(0,(MIN(DATE(2028,8,0),IF(Mitarbeiter!$D272="",DATE(2028,8,0),Mitarbeiter!$D272),TODAY()))-(MAX(DATE(2028,7,1),Mitarbeiter!$C272))+1),MAX(0,NETWORKDAYS(MAX(DATE(2028,7,1),Mitarbeiter!$C272),MIN(DATE(2028,8,0),IF(Mitarbeiter!$D272="",DATE(2028,8,0),Mitarbeiter!$D272),TODAY()),Einstellungen!$F$13:$F$67)))*N(Mitarbeiter!$E272)/IF(Einstellungen!$C$11="7 Tage",7,5),N('Ist-Stunden'!AJ272)),MAX(IF(Einstellungen!$C$11="7 Tage",MAX(0,(MIN(DATE(2028,8,0),IF(Mitarbeiter!$D272="",DATE(2028,8,0),Mitarbeiter!$D272),TODAY()))-(MAX(DATE(2028,7,1),Mitarbeiter!$C272))+1),MAX(0,NETWORKDAYS(MAX(DATE(2028,7,1),Mitarbeiter!$C272),MIN(DATE(2028,8,0),IF(Mitarbeiter!$D272="",DATE(2028,8,0),Mitarbeiter!$D272),TODAY()),Einstellungen!$F$13:$F$67)))*N(Mitarbeiter!$E272)/IF(Einstellungen!$C$11="7 Tage",7,5),N('Ist-Stunden'!AJ272)+(N(Krankheitstage!BI272)+N(Krankheitstage!BU272))*N($C272))))</f>
        <v/>
      </c>
      <c r="BO272" s="76">
        <f>IF($B272="",0,IF(Einstellungen!$C$10="Ja",MAX(IF(Einstellungen!$C$11="7 Tage",MAX(0,(MIN(DATE(2028,9,0),IF(Mitarbeiter!$D272="",DATE(2028,9,0),Mitarbeiter!$D272),TODAY()))-(MAX(DATE(2028,8,1),Mitarbeiter!$C272))+1),MAX(0,NETWORKDAYS(MAX(DATE(2028,8,1),Mitarbeiter!$C272),MIN(DATE(2028,9,0),IF(Mitarbeiter!$D272="",DATE(2028,9,0),Mitarbeiter!$D272),TODAY()),Einstellungen!$F$13:$F$67)))*N(Mitarbeiter!$E272)/IF(Einstellungen!$C$11="7 Tage",7,5),N('Ist-Stunden'!AK272)),MAX(IF(Einstellungen!$C$11="7 Tage",MAX(0,(MIN(DATE(2028,9,0),IF(Mitarbeiter!$D272="",DATE(2028,9,0),Mitarbeiter!$D272),TODAY()))-(MAX(DATE(2028,8,1),Mitarbeiter!$C272))+1),MAX(0,NETWORKDAYS(MAX(DATE(2028,8,1),Mitarbeiter!$C272),MIN(DATE(2028,9,0),IF(Mitarbeiter!$D272="",DATE(2028,9,0),Mitarbeiter!$D272),TODAY()),Einstellungen!$F$13:$F$67)))*N(Mitarbeiter!$E272)/IF(Einstellungen!$C$11="7 Tage",7,5),N('Ist-Stunden'!AK272)+(N(Krankheitstage!BJ272)+N(Krankheitstage!BV272))*N($C272))))</f>
        <v/>
      </c>
      <c r="BP272" s="76">
        <f>IF($B272="",0,IF(Einstellungen!$C$10="Ja",MAX(IF(Einstellungen!$C$11="7 Tage",MAX(0,(MIN(DATE(2028,10,0),IF(Mitarbeiter!$D272="",DATE(2028,10,0),Mitarbeiter!$D272),TODAY()))-(MAX(DATE(2028,9,1),Mitarbeiter!$C272))+1),MAX(0,NETWORKDAYS(MAX(DATE(2028,9,1),Mitarbeiter!$C272),MIN(DATE(2028,10,0),IF(Mitarbeiter!$D272="",DATE(2028,10,0),Mitarbeiter!$D272),TODAY()),Einstellungen!$F$13:$F$67)))*N(Mitarbeiter!$E272)/IF(Einstellungen!$C$11="7 Tage",7,5),N('Ist-Stunden'!AL272)),MAX(IF(Einstellungen!$C$11="7 Tage",MAX(0,(MIN(DATE(2028,10,0),IF(Mitarbeiter!$D272="",DATE(2028,10,0),Mitarbeiter!$D272),TODAY()))-(MAX(DATE(2028,9,1),Mitarbeiter!$C272))+1),MAX(0,NETWORKDAYS(MAX(DATE(2028,9,1),Mitarbeiter!$C272),MIN(DATE(2028,10,0),IF(Mitarbeiter!$D272="",DATE(2028,10,0),Mitarbeiter!$D272),TODAY()),Einstellungen!$F$13:$F$67)))*N(Mitarbeiter!$E272)/IF(Einstellungen!$C$11="7 Tage",7,5),N('Ist-Stunden'!AL272)+(N(Krankheitstage!BK272)+N(Krankheitstage!BW272))*N($C272))))</f>
        <v/>
      </c>
      <c r="BQ272" s="76">
        <f>IF($B272="",0,IF(Einstellungen!$C$10="Ja",MAX(IF(Einstellungen!$C$11="7 Tage",MAX(0,(MIN(DATE(2028,11,0),IF(Mitarbeiter!$D272="",DATE(2028,11,0),Mitarbeiter!$D272),TODAY()))-(MAX(DATE(2028,10,1),Mitarbeiter!$C272))+1),MAX(0,NETWORKDAYS(MAX(DATE(2028,10,1),Mitarbeiter!$C272),MIN(DATE(2028,11,0),IF(Mitarbeiter!$D272="",DATE(2028,11,0),Mitarbeiter!$D272),TODAY()),Einstellungen!$F$13:$F$67)))*N(Mitarbeiter!$E272)/IF(Einstellungen!$C$11="7 Tage",7,5),N('Ist-Stunden'!AM272)),MAX(IF(Einstellungen!$C$11="7 Tage",MAX(0,(MIN(DATE(2028,11,0),IF(Mitarbeiter!$D272="",DATE(2028,11,0),Mitarbeiter!$D272),TODAY()))-(MAX(DATE(2028,10,1),Mitarbeiter!$C272))+1),MAX(0,NETWORKDAYS(MAX(DATE(2028,10,1),Mitarbeiter!$C272),MIN(DATE(2028,11,0),IF(Mitarbeiter!$D272="",DATE(2028,11,0),Mitarbeiter!$D272),TODAY()),Einstellungen!$F$13:$F$67)))*N(Mitarbeiter!$E272)/IF(Einstellungen!$C$11="7 Tage",7,5),N('Ist-Stunden'!AM272)+(N(Krankheitstage!BL272)+N(Krankheitstage!BX272))*N($C272))))</f>
        <v/>
      </c>
      <c r="BR272" s="76">
        <f>IF($B272="",0,IF(Einstellungen!$C$10="Ja",MAX(IF(Einstellungen!$C$11="7 Tage",MAX(0,(MIN(DATE(2028,12,0),IF(Mitarbeiter!$D272="",DATE(2028,12,0),Mitarbeiter!$D272),TODAY()))-(MAX(DATE(2028,11,1),Mitarbeiter!$C272))+1),MAX(0,NETWORKDAYS(MAX(DATE(2028,11,1),Mitarbeiter!$C272),MIN(DATE(2028,12,0),IF(Mitarbeiter!$D272="",DATE(2028,12,0),Mitarbeiter!$D272),TODAY()),Einstellungen!$F$13:$F$67)))*N(Mitarbeiter!$E272)/IF(Einstellungen!$C$11="7 Tage",7,5),N('Ist-Stunden'!AN272)),MAX(IF(Einstellungen!$C$11="7 Tage",MAX(0,(MIN(DATE(2028,12,0),IF(Mitarbeiter!$D272="",DATE(2028,12,0),Mitarbeiter!$D272),TODAY()))-(MAX(DATE(2028,11,1),Mitarbeiter!$C272))+1),MAX(0,NETWORKDAYS(MAX(DATE(2028,11,1),Mitarbeiter!$C272),MIN(DATE(2028,12,0),IF(Mitarbeiter!$D272="",DATE(2028,12,0),Mitarbeiter!$D272),TODAY()),Einstellungen!$F$13:$F$67)))*N(Mitarbeiter!$E272)/IF(Einstellungen!$C$11="7 Tage",7,5),N('Ist-Stunden'!AN272)+(N(Krankheitstage!BM272)+N(Krankheitstage!BY272))*N($C272))))</f>
        <v/>
      </c>
      <c r="BS272" s="76">
        <f>IF($B272="",0,IF(Einstellungen!$C$10="Ja",MAX(IF(Einstellungen!$C$11="7 Tage",MAX(0,(MIN(DATE(2028,13,0),IF(Mitarbeiter!$D272="",DATE(2028,13,0),Mitarbeiter!$D272),TODAY()))-(MAX(DATE(2028,12,1),Mitarbeiter!$C272))+1),MAX(0,NETWORKDAYS(MAX(DATE(2028,12,1),Mitarbeiter!$C272),MIN(DATE(2028,13,0),IF(Mitarbeiter!$D272="",DATE(2028,13,0),Mitarbeiter!$D272),TODAY()),Einstellungen!$F$13:$F$67)))*N(Mitarbeiter!$E272)/IF(Einstellungen!$C$11="7 Tage",7,5),N('Ist-Stunden'!AO272)),MAX(IF(Einstellungen!$C$11="7 Tage",MAX(0,(MIN(DATE(2028,13,0),IF(Mitarbeiter!$D272="",DATE(2028,13,0),Mitarbeiter!$D272),TODAY()))-(MAX(DATE(2028,12,1),Mitarbeiter!$C272))+1),MAX(0,NETWORKDAYS(MAX(DATE(2028,12,1),Mitarbeiter!$C272),MIN(DATE(2028,13,0),IF(Mitarbeiter!$D272="",DATE(2028,13,0),Mitarbeiter!$D272),TODAY()),Einstellungen!$F$13:$F$67)))*N(Mitarbeiter!$E272)/IF(Einstellungen!$C$11="7 Tage",7,5),N('Ist-Stunden'!AO272)+(N(Krankheitstage!BN272)+N(Krankheitstage!BZ272))*N($C272))))</f>
        <v/>
      </c>
      <c r="BT272" s="76">
        <f>IF($B272="",0,IF(Einstellungen!$C$10="Ja",MAX(IF(Einstellungen!$C$11="7 Tage",MAX(0,(MIN(DATE(2029,2,0),IF(Mitarbeiter!$D272="",DATE(2029,2,0),Mitarbeiter!$D272),TODAY()))-(MAX(DATE(2029,1,1),Mitarbeiter!$C272))+1),MAX(0,NETWORKDAYS(MAX(DATE(2029,1,1),Mitarbeiter!$C272),MIN(DATE(2029,2,0),IF(Mitarbeiter!$D272="",DATE(2029,2,0),Mitarbeiter!$D272),TODAY()),Einstellungen!$F$13:$F$67)))*N(Mitarbeiter!$E272)/IF(Einstellungen!$C$11="7 Tage",7,5),N('Ist-Stunden'!AP272)),MAX(IF(Einstellungen!$C$11="7 Tage",MAX(0,(MIN(DATE(2029,2,0),IF(Mitarbeiter!$D272="",DATE(2029,2,0),Mitarbeiter!$D272),TODAY()))-(MAX(DATE(2029,1,1),Mitarbeiter!$C272))+1),MAX(0,NETWORKDAYS(MAX(DATE(2029,1,1),Mitarbeiter!$C272),MIN(DATE(2029,2,0),IF(Mitarbeiter!$D272="",DATE(2029,2,0),Mitarbeiter!$D272),TODAY()),Einstellungen!$F$13:$F$67)))*N(Mitarbeiter!$E272)/IF(Einstellungen!$C$11="7 Tage",7,5),N('Ist-Stunden'!AP272)+(N(Krankheitstage!CA272)+N(Krankheitstage!CM272))*N($C272))))</f>
        <v/>
      </c>
      <c r="BU272" s="76">
        <f>IF($B272="",0,IF(Einstellungen!$C$10="Ja",MAX(IF(Einstellungen!$C$11="7 Tage",MAX(0,(MIN(DATE(2029,3,0),IF(Mitarbeiter!$D272="",DATE(2029,3,0),Mitarbeiter!$D272),TODAY()))-(MAX(DATE(2029,2,1),Mitarbeiter!$C272))+1),MAX(0,NETWORKDAYS(MAX(DATE(2029,2,1),Mitarbeiter!$C272),MIN(DATE(2029,3,0),IF(Mitarbeiter!$D272="",DATE(2029,3,0),Mitarbeiter!$D272),TODAY()),Einstellungen!$F$13:$F$67)))*N(Mitarbeiter!$E272)/IF(Einstellungen!$C$11="7 Tage",7,5),N('Ist-Stunden'!AQ272)),MAX(IF(Einstellungen!$C$11="7 Tage",MAX(0,(MIN(DATE(2029,3,0),IF(Mitarbeiter!$D272="",DATE(2029,3,0),Mitarbeiter!$D272),TODAY()))-(MAX(DATE(2029,2,1),Mitarbeiter!$C272))+1),MAX(0,NETWORKDAYS(MAX(DATE(2029,2,1),Mitarbeiter!$C272),MIN(DATE(2029,3,0),IF(Mitarbeiter!$D272="",DATE(2029,3,0),Mitarbeiter!$D272),TODAY()),Einstellungen!$F$13:$F$67)))*N(Mitarbeiter!$E272)/IF(Einstellungen!$C$11="7 Tage",7,5),N('Ist-Stunden'!AQ272)+(N(Krankheitstage!CB272)+N(Krankheitstage!CN272))*N($C272))))</f>
        <v/>
      </c>
      <c r="BV272" s="76">
        <f>IF($B272="",0,IF(Einstellungen!$C$10="Ja",MAX(IF(Einstellungen!$C$11="7 Tage",MAX(0,(MIN(DATE(2029,4,0),IF(Mitarbeiter!$D272="",DATE(2029,4,0),Mitarbeiter!$D272),TODAY()))-(MAX(DATE(2029,3,1),Mitarbeiter!$C272))+1),MAX(0,NETWORKDAYS(MAX(DATE(2029,3,1),Mitarbeiter!$C272),MIN(DATE(2029,4,0),IF(Mitarbeiter!$D272="",DATE(2029,4,0),Mitarbeiter!$D272),TODAY()),Einstellungen!$F$13:$F$67)))*N(Mitarbeiter!$E272)/IF(Einstellungen!$C$11="7 Tage",7,5),N('Ist-Stunden'!AR272)),MAX(IF(Einstellungen!$C$11="7 Tage",MAX(0,(MIN(DATE(2029,4,0),IF(Mitarbeiter!$D272="",DATE(2029,4,0),Mitarbeiter!$D272),TODAY()))-(MAX(DATE(2029,3,1),Mitarbeiter!$C272))+1),MAX(0,NETWORKDAYS(MAX(DATE(2029,3,1),Mitarbeiter!$C272),MIN(DATE(2029,4,0),IF(Mitarbeiter!$D272="",DATE(2029,4,0),Mitarbeiter!$D272),TODAY()),Einstellungen!$F$13:$F$67)))*N(Mitarbeiter!$E272)/IF(Einstellungen!$C$11="7 Tage",7,5),N('Ist-Stunden'!AR272)+(N(Krankheitstage!CC272)+N(Krankheitstage!CO272))*N($C272))))</f>
        <v/>
      </c>
      <c r="BW272" s="76">
        <f>IF($B272="",0,IF(Einstellungen!$C$10="Ja",MAX(IF(Einstellungen!$C$11="7 Tage",MAX(0,(MIN(DATE(2029,5,0),IF(Mitarbeiter!$D272="",DATE(2029,5,0),Mitarbeiter!$D272),TODAY()))-(MAX(DATE(2029,4,1),Mitarbeiter!$C272))+1),MAX(0,NETWORKDAYS(MAX(DATE(2029,4,1),Mitarbeiter!$C272),MIN(DATE(2029,5,0),IF(Mitarbeiter!$D272="",DATE(2029,5,0),Mitarbeiter!$D272),TODAY()),Einstellungen!$F$13:$F$67)))*N(Mitarbeiter!$E272)/IF(Einstellungen!$C$11="7 Tage",7,5),N('Ist-Stunden'!AS272)),MAX(IF(Einstellungen!$C$11="7 Tage",MAX(0,(MIN(DATE(2029,5,0),IF(Mitarbeiter!$D272="",DATE(2029,5,0),Mitarbeiter!$D272),TODAY()))-(MAX(DATE(2029,4,1),Mitarbeiter!$C272))+1),MAX(0,NETWORKDAYS(MAX(DATE(2029,4,1),Mitarbeiter!$C272),MIN(DATE(2029,5,0),IF(Mitarbeiter!$D272="",DATE(2029,5,0),Mitarbeiter!$D272),TODAY()),Einstellungen!$F$13:$F$67)))*N(Mitarbeiter!$E272)/IF(Einstellungen!$C$11="7 Tage",7,5),N('Ist-Stunden'!AS272)+(N(Krankheitstage!CD272)+N(Krankheitstage!CP272))*N($C272))))</f>
        <v/>
      </c>
      <c r="BX272" s="76">
        <f>IF($B272="",0,IF(Einstellungen!$C$10="Ja",MAX(IF(Einstellungen!$C$11="7 Tage",MAX(0,(MIN(DATE(2029,6,0),IF(Mitarbeiter!$D272="",DATE(2029,6,0),Mitarbeiter!$D272),TODAY()))-(MAX(DATE(2029,5,1),Mitarbeiter!$C272))+1),MAX(0,NETWORKDAYS(MAX(DATE(2029,5,1),Mitarbeiter!$C272),MIN(DATE(2029,6,0),IF(Mitarbeiter!$D272="",DATE(2029,6,0),Mitarbeiter!$D272),TODAY()),Einstellungen!$F$13:$F$67)))*N(Mitarbeiter!$E272)/IF(Einstellungen!$C$11="7 Tage",7,5),N('Ist-Stunden'!AT272)),MAX(IF(Einstellungen!$C$11="7 Tage",MAX(0,(MIN(DATE(2029,6,0),IF(Mitarbeiter!$D272="",DATE(2029,6,0),Mitarbeiter!$D272),TODAY()))-(MAX(DATE(2029,5,1),Mitarbeiter!$C272))+1),MAX(0,NETWORKDAYS(MAX(DATE(2029,5,1),Mitarbeiter!$C272),MIN(DATE(2029,6,0),IF(Mitarbeiter!$D272="",DATE(2029,6,0),Mitarbeiter!$D272),TODAY()),Einstellungen!$F$13:$F$67)))*N(Mitarbeiter!$E272)/IF(Einstellungen!$C$11="7 Tage",7,5),N('Ist-Stunden'!AT272)+(N(Krankheitstage!CE272)+N(Krankheitstage!CQ272))*N($C272))))</f>
        <v/>
      </c>
      <c r="BY272" s="76">
        <f>IF($B272="",0,IF(Einstellungen!$C$10="Ja",MAX(IF(Einstellungen!$C$11="7 Tage",MAX(0,(MIN(DATE(2029,7,0),IF(Mitarbeiter!$D272="",DATE(2029,7,0),Mitarbeiter!$D272),TODAY()))-(MAX(DATE(2029,6,1),Mitarbeiter!$C272))+1),MAX(0,NETWORKDAYS(MAX(DATE(2029,6,1),Mitarbeiter!$C272),MIN(DATE(2029,7,0),IF(Mitarbeiter!$D272="",DATE(2029,7,0),Mitarbeiter!$D272),TODAY()),Einstellungen!$F$13:$F$67)))*N(Mitarbeiter!$E272)/IF(Einstellungen!$C$11="7 Tage",7,5),N('Ist-Stunden'!AU272)),MAX(IF(Einstellungen!$C$11="7 Tage",MAX(0,(MIN(DATE(2029,7,0),IF(Mitarbeiter!$D272="",DATE(2029,7,0),Mitarbeiter!$D272),TODAY()))-(MAX(DATE(2029,6,1),Mitarbeiter!$C272))+1),MAX(0,NETWORKDAYS(MAX(DATE(2029,6,1),Mitarbeiter!$C272),MIN(DATE(2029,7,0),IF(Mitarbeiter!$D272="",DATE(2029,7,0),Mitarbeiter!$D272),TODAY()),Einstellungen!$F$13:$F$67)))*N(Mitarbeiter!$E272)/IF(Einstellungen!$C$11="7 Tage",7,5),N('Ist-Stunden'!AU272)+(N(Krankheitstage!CF272)+N(Krankheitstage!CR272))*N($C272))))</f>
        <v/>
      </c>
      <c r="BZ272" s="76">
        <f>IF($B272="",0,IF(Einstellungen!$C$10="Ja",MAX(IF(Einstellungen!$C$11="7 Tage",MAX(0,(MIN(DATE(2029,8,0),IF(Mitarbeiter!$D272="",DATE(2029,8,0),Mitarbeiter!$D272),TODAY()))-(MAX(DATE(2029,7,1),Mitarbeiter!$C272))+1),MAX(0,NETWORKDAYS(MAX(DATE(2029,7,1),Mitarbeiter!$C272),MIN(DATE(2029,8,0),IF(Mitarbeiter!$D272="",DATE(2029,8,0),Mitarbeiter!$D272),TODAY()),Einstellungen!$F$13:$F$67)))*N(Mitarbeiter!$E272)/IF(Einstellungen!$C$11="7 Tage",7,5),N('Ist-Stunden'!AV272)),MAX(IF(Einstellungen!$C$11="7 Tage",MAX(0,(MIN(DATE(2029,8,0),IF(Mitarbeiter!$D272="",DATE(2029,8,0),Mitarbeiter!$D272),TODAY()))-(MAX(DATE(2029,7,1),Mitarbeiter!$C272))+1),MAX(0,NETWORKDAYS(MAX(DATE(2029,7,1),Mitarbeiter!$C272),MIN(DATE(2029,8,0),IF(Mitarbeiter!$D272="",DATE(2029,8,0),Mitarbeiter!$D272),TODAY()),Einstellungen!$F$13:$F$67)))*N(Mitarbeiter!$E272)/IF(Einstellungen!$C$11="7 Tage",7,5),N('Ist-Stunden'!AV272)+(N(Krankheitstage!CG272)+N(Krankheitstage!CS272))*N($C272))))</f>
        <v/>
      </c>
      <c r="CA272" s="76">
        <f>IF($B272="",0,IF(Einstellungen!$C$10="Ja",MAX(IF(Einstellungen!$C$11="7 Tage",MAX(0,(MIN(DATE(2029,9,0),IF(Mitarbeiter!$D272="",DATE(2029,9,0),Mitarbeiter!$D272),TODAY()))-(MAX(DATE(2029,8,1),Mitarbeiter!$C272))+1),MAX(0,NETWORKDAYS(MAX(DATE(2029,8,1),Mitarbeiter!$C272),MIN(DATE(2029,9,0),IF(Mitarbeiter!$D272="",DATE(2029,9,0),Mitarbeiter!$D272),TODAY()),Einstellungen!$F$13:$F$67)))*N(Mitarbeiter!$E272)/IF(Einstellungen!$C$11="7 Tage",7,5),N('Ist-Stunden'!AW272)),MAX(IF(Einstellungen!$C$11="7 Tage",MAX(0,(MIN(DATE(2029,9,0),IF(Mitarbeiter!$D272="",DATE(2029,9,0),Mitarbeiter!$D272),TODAY()))-(MAX(DATE(2029,8,1),Mitarbeiter!$C272))+1),MAX(0,NETWORKDAYS(MAX(DATE(2029,8,1),Mitarbeiter!$C272),MIN(DATE(2029,9,0),IF(Mitarbeiter!$D272="",DATE(2029,9,0),Mitarbeiter!$D272),TODAY()),Einstellungen!$F$13:$F$67)))*N(Mitarbeiter!$E272)/IF(Einstellungen!$C$11="7 Tage",7,5),N('Ist-Stunden'!AW272)+(N(Krankheitstage!CH272)+N(Krankheitstage!CT272))*N($C272))))</f>
        <v/>
      </c>
      <c r="CB272" s="76">
        <f>IF($B272="",0,IF(Einstellungen!$C$10="Ja",MAX(IF(Einstellungen!$C$11="7 Tage",MAX(0,(MIN(DATE(2029,10,0),IF(Mitarbeiter!$D272="",DATE(2029,10,0),Mitarbeiter!$D272),TODAY()))-(MAX(DATE(2029,9,1),Mitarbeiter!$C272))+1),MAX(0,NETWORKDAYS(MAX(DATE(2029,9,1),Mitarbeiter!$C272),MIN(DATE(2029,10,0),IF(Mitarbeiter!$D272="",DATE(2029,10,0),Mitarbeiter!$D272),TODAY()),Einstellungen!$F$13:$F$67)))*N(Mitarbeiter!$E272)/IF(Einstellungen!$C$11="7 Tage",7,5),N('Ist-Stunden'!AX272)),MAX(IF(Einstellungen!$C$11="7 Tage",MAX(0,(MIN(DATE(2029,10,0),IF(Mitarbeiter!$D272="",DATE(2029,10,0),Mitarbeiter!$D272),TODAY()))-(MAX(DATE(2029,9,1),Mitarbeiter!$C272))+1),MAX(0,NETWORKDAYS(MAX(DATE(2029,9,1),Mitarbeiter!$C272),MIN(DATE(2029,10,0),IF(Mitarbeiter!$D272="",DATE(2029,10,0),Mitarbeiter!$D272),TODAY()),Einstellungen!$F$13:$F$67)))*N(Mitarbeiter!$E272)/IF(Einstellungen!$C$11="7 Tage",7,5),N('Ist-Stunden'!AX272)+(N(Krankheitstage!CI272)+N(Krankheitstage!CU272))*N($C272))))</f>
        <v/>
      </c>
      <c r="CC272" s="76">
        <f>IF($B272="",0,IF(Einstellungen!$C$10="Ja",MAX(IF(Einstellungen!$C$11="7 Tage",MAX(0,(MIN(DATE(2029,11,0),IF(Mitarbeiter!$D272="",DATE(2029,11,0),Mitarbeiter!$D272),TODAY()))-(MAX(DATE(2029,10,1),Mitarbeiter!$C272))+1),MAX(0,NETWORKDAYS(MAX(DATE(2029,10,1),Mitarbeiter!$C272),MIN(DATE(2029,11,0),IF(Mitarbeiter!$D272="",DATE(2029,11,0),Mitarbeiter!$D272),TODAY()),Einstellungen!$F$13:$F$67)))*N(Mitarbeiter!$E272)/IF(Einstellungen!$C$11="7 Tage",7,5),N('Ist-Stunden'!AY272)),MAX(IF(Einstellungen!$C$11="7 Tage",MAX(0,(MIN(DATE(2029,11,0),IF(Mitarbeiter!$D272="",DATE(2029,11,0),Mitarbeiter!$D272),TODAY()))-(MAX(DATE(2029,10,1),Mitarbeiter!$C272))+1),MAX(0,NETWORKDAYS(MAX(DATE(2029,10,1),Mitarbeiter!$C272),MIN(DATE(2029,11,0),IF(Mitarbeiter!$D272="",DATE(2029,11,0),Mitarbeiter!$D272),TODAY()),Einstellungen!$F$13:$F$67)))*N(Mitarbeiter!$E272)/IF(Einstellungen!$C$11="7 Tage",7,5),N('Ist-Stunden'!AY272)+(N(Krankheitstage!CJ272)+N(Krankheitstage!CV272))*N($C272))))</f>
        <v/>
      </c>
      <c r="CD272" s="76">
        <f>IF($B272="",0,IF(Einstellungen!$C$10="Ja",MAX(IF(Einstellungen!$C$11="7 Tage",MAX(0,(MIN(DATE(2029,12,0),IF(Mitarbeiter!$D272="",DATE(2029,12,0),Mitarbeiter!$D272),TODAY()))-(MAX(DATE(2029,11,1),Mitarbeiter!$C272))+1),MAX(0,NETWORKDAYS(MAX(DATE(2029,11,1),Mitarbeiter!$C272),MIN(DATE(2029,12,0),IF(Mitarbeiter!$D272="",DATE(2029,12,0),Mitarbeiter!$D272),TODAY()),Einstellungen!$F$13:$F$67)))*N(Mitarbeiter!$E272)/IF(Einstellungen!$C$11="7 Tage",7,5),N('Ist-Stunden'!AZ272)),MAX(IF(Einstellungen!$C$11="7 Tage",MAX(0,(MIN(DATE(2029,12,0),IF(Mitarbeiter!$D272="",DATE(2029,12,0),Mitarbeiter!$D272),TODAY()))-(MAX(DATE(2029,11,1),Mitarbeiter!$C272))+1),MAX(0,NETWORKDAYS(MAX(DATE(2029,11,1),Mitarbeiter!$C272),MIN(DATE(2029,12,0),IF(Mitarbeiter!$D272="",DATE(2029,12,0),Mitarbeiter!$D272),TODAY()),Einstellungen!$F$13:$F$67)))*N(Mitarbeiter!$E272)/IF(Einstellungen!$C$11="7 Tage",7,5),N('Ist-Stunden'!AZ272)+(N(Krankheitstage!CK272)+N(Krankheitstage!CW272))*N($C272))))</f>
        <v/>
      </c>
      <c r="CE272" s="76">
        <f>IF($B272="",0,IF(Einstellungen!$C$10="Ja",MAX(IF(Einstellungen!$C$11="7 Tage",MAX(0,(MIN(DATE(2029,13,0),IF(Mitarbeiter!$D272="",DATE(2029,13,0),Mitarbeiter!$D272),TODAY()))-(MAX(DATE(2029,12,1),Mitarbeiter!$C272))+1),MAX(0,NETWORKDAYS(MAX(DATE(2029,12,1),Mitarbeiter!$C272),MIN(DATE(2029,13,0),IF(Mitarbeiter!$D272="",DATE(2029,13,0),Mitarbeiter!$D272),TODAY()),Einstellungen!$F$13:$F$67)))*N(Mitarbeiter!$E272)/IF(Einstellungen!$C$11="7 Tage",7,5),N('Ist-Stunden'!BA272)),MAX(IF(Einstellungen!$C$11="7 Tage",MAX(0,(MIN(DATE(2029,13,0),IF(Mitarbeiter!$D272="",DATE(2029,13,0),Mitarbeiter!$D272),TODAY()))-(MAX(DATE(2029,12,1),Mitarbeiter!$C272))+1),MAX(0,NETWORKDAYS(MAX(DATE(2029,12,1),Mitarbeiter!$C272),MIN(DATE(2029,13,0),IF(Mitarbeiter!$D272="",DATE(2029,13,0),Mitarbeiter!$D272),TODAY()),Einstellungen!$F$13:$F$67)))*N(Mitarbeiter!$E272)/IF(Einstellungen!$C$11="7 Tage",7,5),N('Ist-Stunden'!BA272)+(N(Krankheitstage!CL272)+N(Krankheitstage!CX272))*N($C272))))</f>
        <v/>
      </c>
      <c r="CF272" s="76">
        <f>IF($B272="",0,IF(Einstellungen!$C$10="Ja",MAX(IF(Einstellungen!$C$11="7 Tage",MAX(0,(MIN(DATE(2030,2,0),IF(Mitarbeiter!$D272="",DATE(2030,2,0),Mitarbeiter!$D272),TODAY()))-(MAX(DATE(2030,1,1),Mitarbeiter!$C272))+1),MAX(0,NETWORKDAYS(MAX(DATE(2030,1,1),Mitarbeiter!$C272),MIN(DATE(2030,2,0),IF(Mitarbeiter!$D272="",DATE(2030,2,0),Mitarbeiter!$D272),TODAY()),Einstellungen!$F$13:$F$67)))*N(Mitarbeiter!$E272)/IF(Einstellungen!$C$11="7 Tage",7,5),N('Ist-Stunden'!BB272)),MAX(IF(Einstellungen!$C$11="7 Tage",MAX(0,(MIN(DATE(2030,2,0),IF(Mitarbeiter!$D272="",DATE(2030,2,0),Mitarbeiter!$D272),TODAY()))-(MAX(DATE(2030,1,1),Mitarbeiter!$C272))+1),MAX(0,NETWORKDAYS(MAX(DATE(2030,1,1),Mitarbeiter!$C272),MIN(DATE(2030,2,0),IF(Mitarbeiter!$D272="",DATE(2030,2,0),Mitarbeiter!$D272),TODAY()),Einstellungen!$F$13:$F$67)))*N(Mitarbeiter!$E272)/IF(Einstellungen!$C$11="7 Tage",7,5),N('Ist-Stunden'!BB272)+(N(Krankheitstage!CY272)+N(Krankheitstage!DK272))*N($C272))))</f>
        <v/>
      </c>
      <c r="CG272" s="76">
        <f>IF($B272="",0,IF(Einstellungen!$C$10="Ja",MAX(IF(Einstellungen!$C$11="7 Tage",MAX(0,(MIN(DATE(2030,3,0),IF(Mitarbeiter!$D272="",DATE(2030,3,0),Mitarbeiter!$D272),TODAY()))-(MAX(DATE(2030,2,1),Mitarbeiter!$C272))+1),MAX(0,NETWORKDAYS(MAX(DATE(2030,2,1),Mitarbeiter!$C272),MIN(DATE(2030,3,0),IF(Mitarbeiter!$D272="",DATE(2030,3,0),Mitarbeiter!$D272),TODAY()),Einstellungen!$F$13:$F$67)))*N(Mitarbeiter!$E272)/IF(Einstellungen!$C$11="7 Tage",7,5),N('Ist-Stunden'!BC272)),MAX(IF(Einstellungen!$C$11="7 Tage",MAX(0,(MIN(DATE(2030,3,0),IF(Mitarbeiter!$D272="",DATE(2030,3,0),Mitarbeiter!$D272),TODAY()))-(MAX(DATE(2030,2,1),Mitarbeiter!$C272))+1),MAX(0,NETWORKDAYS(MAX(DATE(2030,2,1),Mitarbeiter!$C272),MIN(DATE(2030,3,0),IF(Mitarbeiter!$D272="",DATE(2030,3,0),Mitarbeiter!$D272),TODAY()),Einstellungen!$F$13:$F$67)))*N(Mitarbeiter!$E272)/IF(Einstellungen!$C$11="7 Tage",7,5),N('Ist-Stunden'!BC272)+(N(Krankheitstage!CZ272)+N(Krankheitstage!DL272))*N($C272))))</f>
        <v/>
      </c>
      <c r="CH272" s="76">
        <f>IF($B272="",0,IF(Einstellungen!$C$10="Ja",MAX(IF(Einstellungen!$C$11="7 Tage",MAX(0,(MIN(DATE(2030,4,0),IF(Mitarbeiter!$D272="",DATE(2030,4,0),Mitarbeiter!$D272),TODAY()))-(MAX(DATE(2030,3,1),Mitarbeiter!$C272))+1),MAX(0,NETWORKDAYS(MAX(DATE(2030,3,1),Mitarbeiter!$C272),MIN(DATE(2030,4,0),IF(Mitarbeiter!$D272="",DATE(2030,4,0),Mitarbeiter!$D272),TODAY()),Einstellungen!$F$13:$F$67)))*N(Mitarbeiter!$E272)/IF(Einstellungen!$C$11="7 Tage",7,5),N('Ist-Stunden'!BD272)),MAX(IF(Einstellungen!$C$11="7 Tage",MAX(0,(MIN(DATE(2030,4,0),IF(Mitarbeiter!$D272="",DATE(2030,4,0),Mitarbeiter!$D272),TODAY()))-(MAX(DATE(2030,3,1),Mitarbeiter!$C272))+1),MAX(0,NETWORKDAYS(MAX(DATE(2030,3,1),Mitarbeiter!$C272),MIN(DATE(2030,4,0),IF(Mitarbeiter!$D272="",DATE(2030,4,0),Mitarbeiter!$D272),TODAY()),Einstellungen!$F$13:$F$67)))*N(Mitarbeiter!$E272)/IF(Einstellungen!$C$11="7 Tage",7,5),N('Ist-Stunden'!BD272)+(N(Krankheitstage!DA272)+N(Krankheitstage!DM272))*N($C272))))</f>
        <v/>
      </c>
      <c r="CI272" s="76">
        <f>IF($B272="",0,IF(Einstellungen!$C$10="Ja",MAX(IF(Einstellungen!$C$11="7 Tage",MAX(0,(MIN(DATE(2030,5,0),IF(Mitarbeiter!$D272="",DATE(2030,5,0),Mitarbeiter!$D272),TODAY()))-(MAX(DATE(2030,4,1),Mitarbeiter!$C272))+1),MAX(0,NETWORKDAYS(MAX(DATE(2030,4,1),Mitarbeiter!$C272),MIN(DATE(2030,5,0),IF(Mitarbeiter!$D272="",DATE(2030,5,0),Mitarbeiter!$D272),TODAY()),Einstellungen!$F$13:$F$67)))*N(Mitarbeiter!$E272)/IF(Einstellungen!$C$11="7 Tage",7,5),N('Ist-Stunden'!BE272)),MAX(IF(Einstellungen!$C$11="7 Tage",MAX(0,(MIN(DATE(2030,5,0),IF(Mitarbeiter!$D272="",DATE(2030,5,0),Mitarbeiter!$D272),TODAY()))-(MAX(DATE(2030,4,1),Mitarbeiter!$C272))+1),MAX(0,NETWORKDAYS(MAX(DATE(2030,4,1),Mitarbeiter!$C272),MIN(DATE(2030,5,0),IF(Mitarbeiter!$D272="",DATE(2030,5,0),Mitarbeiter!$D272),TODAY()),Einstellungen!$F$13:$F$67)))*N(Mitarbeiter!$E272)/IF(Einstellungen!$C$11="7 Tage",7,5),N('Ist-Stunden'!BE272)+(N(Krankheitstage!DB272)+N(Krankheitstage!DN272))*N($C272))))</f>
        <v/>
      </c>
      <c r="CJ272" s="76">
        <f>IF($B272="",0,IF(Einstellungen!$C$10="Ja",MAX(IF(Einstellungen!$C$11="7 Tage",MAX(0,(MIN(DATE(2030,6,0),IF(Mitarbeiter!$D272="",DATE(2030,6,0),Mitarbeiter!$D272),TODAY()))-(MAX(DATE(2030,5,1),Mitarbeiter!$C272))+1),MAX(0,NETWORKDAYS(MAX(DATE(2030,5,1),Mitarbeiter!$C272),MIN(DATE(2030,6,0),IF(Mitarbeiter!$D272="",DATE(2030,6,0),Mitarbeiter!$D272),TODAY()),Einstellungen!$F$13:$F$67)))*N(Mitarbeiter!$E272)/IF(Einstellungen!$C$11="7 Tage",7,5),N('Ist-Stunden'!BF272)),MAX(IF(Einstellungen!$C$11="7 Tage",MAX(0,(MIN(DATE(2030,6,0),IF(Mitarbeiter!$D272="",DATE(2030,6,0),Mitarbeiter!$D272),TODAY()))-(MAX(DATE(2030,5,1),Mitarbeiter!$C272))+1),MAX(0,NETWORKDAYS(MAX(DATE(2030,5,1),Mitarbeiter!$C272),MIN(DATE(2030,6,0),IF(Mitarbeiter!$D272="",DATE(2030,6,0),Mitarbeiter!$D272),TODAY()),Einstellungen!$F$13:$F$67)))*N(Mitarbeiter!$E272)/IF(Einstellungen!$C$11="7 Tage",7,5),N('Ist-Stunden'!BF272)+(N(Krankheitstage!DC272)+N(Krankheitstage!DO272))*N($C272))))</f>
        <v/>
      </c>
      <c r="CK272" s="76">
        <f>IF($B272="",0,IF(Einstellungen!$C$10="Ja",MAX(IF(Einstellungen!$C$11="7 Tage",MAX(0,(MIN(DATE(2030,7,0),IF(Mitarbeiter!$D272="",DATE(2030,7,0),Mitarbeiter!$D272),TODAY()))-(MAX(DATE(2030,6,1),Mitarbeiter!$C272))+1),MAX(0,NETWORKDAYS(MAX(DATE(2030,6,1),Mitarbeiter!$C272),MIN(DATE(2030,7,0),IF(Mitarbeiter!$D272="",DATE(2030,7,0),Mitarbeiter!$D272),TODAY()),Einstellungen!$F$13:$F$67)))*N(Mitarbeiter!$E272)/IF(Einstellungen!$C$11="7 Tage",7,5),N('Ist-Stunden'!BG272)),MAX(IF(Einstellungen!$C$11="7 Tage",MAX(0,(MIN(DATE(2030,7,0),IF(Mitarbeiter!$D272="",DATE(2030,7,0),Mitarbeiter!$D272),TODAY()))-(MAX(DATE(2030,6,1),Mitarbeiter!$C272))+1),MAX(0,NETWORKDAYS(MAX(DATE(2030,6,1),Mitarbeiter!$C272),MIN(DATE(2030,7,0),IF(Mitarbeiter!$D272="",DATE(2030,7,0),Mitarbeiter!$D272),TODAY()),Einstellungen!$F$13:$F$67)))*N(Mitarbeiter!$E272)/IF(Einstellungen!$C$11="7 Tage",7,5),N('Ist-Stunden'!BG272)+(N(Krankheitstage!DD272)+N(Krankheitstage!DP272))*N($C272))))</f>
        <v/>
      </c>
      <c r="CL272" s="76">
        <f>IF($B272="",0,IF(Einstellungen!$C$10="Ja",MAX(IF(Einstellungen!$C$11="7 Tage",MAX(0,(MIN(DATE(2030,8,0),IF(Mitarbeiter!$D272="",DATE(2030,8,0),Mitarbeiter!$D272),TODAY()))-(MAX(DATE(2030,7,1),Mitarbeiter!$C272))+1),MAX(0,NETWORKDAYS(MAX(DATE(2030,7,1),Mitarbeiter!$C272),MIN(DATE(2030,8,0),IF(Mitarbeiter!$D272="",DATE(2030,8,0),Mitarbeiter!$D272),TODAY()),Einstellungen!$F$13:$F$67)))*N(Mitarbeiter!$E272)/IF(Einstellungen!$C$11="7 Tage",7,5),N('Ist-Stunden'!BH272)),MAX(IF(Einstellungen!$C$11="7 Tage",MAX(0,(MIN(DATE(2030,8,0),IF(Mitarbeiter!$D272="",DATE(2030,8,0),Mitarbeiter!$D272),TODAY()))-(MAX(DATE(2030,7,1),Mitarbeiter!$C272))+1),MAX(0,NETWORKDAYS(MAX(DATE(2030,7,1),Mitarbeiter!$C272),MIN(DATE(2030,8,0),IF(Mitarbeiter!$D272="",DATE(2030,8,0),Mitarbeiter!$D272),TODAY()),Einstellungen!$F$13:$F$67)))*N(Mitarbeiter!$E272)/IF(Einstellungen!$C$11="7 Tage",7,5),N('Ist-Stunden'!BH272)+(N(Krankheitstage!DE272)+N(Krankheitstage!DQ272))*N($C272))))</f>
        <v/>
      </c>
      <c r="CM272" s="76">
        <f>IF($B272="",0,IF(Einstellungen!$C$10="Ja",MAX(IF(Einstellungen!$C$11="7 Tage",MAX(0,(MIN(DATE(2030,9,0),IF(Mitarbeiter!$D272="",DATE(2030,9,0),Mitarbeiter!$D272),TODAY()))-(MAX(DATE(2030,8,1),Mitarbeiter!$C272))+1),MAX(0,NETWORKDAYS(MAX(DATE(2030,8,1),Mitarbeiter!$C272),MIN(DATE(2030,9,0),IF(Mitarbeiter!$D272="",DATE(2030,9,0),Mitarbeiter!$D272),TODAY()),Einstellungen!$F$13:$F$67)))*N(Mitarbeiter!$E272)/IF(Einstellungen!$C$11="7 Tage",7,5),N('Ist-Stunden'!BI272)),MAX(IF(Einstellungen!$C$11="7 Tage",MAX(0,(MIN(DATE(2030,9,0),IF(Mitarbeiter!$D272="",DATE(2030,9,0),Mitarbeiter!$D272),TODAY()))-(MAX(DATE(2030,8,1),Mitarbeiter!$C272))+1),MAX(0,NETWORKDAYS(MAX(DATE(2030,8,1),Mitarbeiter!$C272),MIN(DATE(2030,9,0),IF(Mitarbeiter!$D272="",DATE(2030,9,0),Mitarbeiter!$D272),TODAY()),Einstellungen!$F$13:$F$67)))*N(Mitarbeiter!$E272)/IF(Einstellungen!$C$11="7 Tage",7,5),N('Ist-Stunden'!BI272)+(N(Krankheitstage!DF272)+N(Krankheitstage!DR272))*N($C272))))</f>
        <v/>
      </c>
      <c r="CN272" s="76">
        <f>IF($B272="",0,IF(Einstellungen!$C$10="Ja",MAX(IF(Einstellungen!$C$11="7 Tage",MAX(0,(MIN(DATE(2030,10,0),IF(Mitarbeiter!$D272="",DATE(2030,10,0),Mitarbeiter!$D272),TODAY()))-(MAX(DATE(2030,9,1),Mitarbeiter!$C272))+1),MAX(0,NETWORKDAYS(MAX(DATE(2030,9,1),Mitarbeiter!$C272),MIN(DATE(2030,10,0),IF(Mitarbeiter!$D272="",DATE(2030,10,0),Mitarbeiter!$D272),TODAY()),Einstellungen!$F$13:$F$67)))*N(Mitarbeiter!$E272)/IF(Einstellungen!$C$11="7 Tage",7,5),N('Ist-Stunden'!BJ272)),MAX(IF(Einstellungen!$C$11="7 Tage",MAX(0,(MIN(DATE(2030,10,0),IF(Mitarbeiter!$D272="",DATE(2030,10,0),Mitarbeiter!$D272),TODAY()))-(MAX(DATE(2030,9,1),Mitarbeiter!$C272))+1),MAX(0,NETWORKDAYS(MAX(DATE(2030,9,1),Mitarbeiter!$C272),MIN(DATE(2030,10,0),IF(Mitarbeiter!$D272="",DATE(2030,10,0),Mitarbeiter!$D272),TODAY()),Einstellungen!$F$13:$F$67)))*N(Mitarbeiter!$E272)/IF(Einstellungen!$C$11="7 Tage",7,5),N('Ist-Stunden'!BJ272)+(N(Krankheitstage!DG272)+N(Krankheitstage!DS272))*N($C272))))</f>
        <v/>
      </c>
      <c r="CO272" s="76">
        <f>IF($B272="",0,IF(Einstellungen!$C$10="Ja",MAX(IF(Einstellungen!$C$11="7 Tage",MAX(0,(MIN(DATE(2030,11,0),IF(Mitarbeiter!$D272="",DATE(2030,11,0),Mitarbeiter!$D272),TODAY()))-(MAX(DATE(2030,10,1),Mitarbeiter!$C272))+1),MAX(0,NETWORKDAYS(MAX(DATE(2030,10,1),Mitarbeiter!$C272),MIN(DATE(2030,11,0),IF(Mitarbeiter!$D272="",DATE(2030,11,0),Mitarbeiter!$D272),TODAY()),Einstellungen!$F$13:$F$67)))*N(Mitarbeiter!$E272)/IF(Einstellungen!$C$11="7 Tage",7,5),N('Ist-Stunden'!BK272)),MAX(IF(Einstellungen!$C$11="7 Tage",MAX(0,(MIN(DATE(2030,11,0),IF(Mitarbeiter!$D272="",DATE(2030,11,0),Mitarbeiter!$D272),TODAY()))-(MAX(DATE(2030,10,1),Mitarbeiter!$C272))+1),MAX(0,NETWORKDAYS(MAX(DATE(2030,10,1),Mitarbeiter!$C272),MIN(DATE(2030,11,0),IF(Mitarbeiter!$D272="",DATE(2030,11,0),Mitarbeiter!$D272),TODAY()),Einstellungen!$F$13:$F$67)))*N(Mitarbeiter!$E272)/IF(Einstellungen!$C$11="7 Tage",7,5),N('Ist-Stunden'!BK272)+(N(Krankheitstage!DH272)+N(Krankheitstage!DT272))*N($C272))))</f>
        <v/>
      </c>
      <c r="CP272" s="76">
        <f>IF($B272="",0,IF(Einstellungen!$C$10="Ja",MAX(IF(Einstellungen!$C$11="7 Tage",MAX(0,(MIN(DATE(2030,12,0),IF(Mitarbeiter!$D272="",DATE(2030,12,0),Mitarbeiter!$D272),TODAY()))-(MAX(DATE(2030,11,1),Mitarbeiter!$C272))+1),MAX(0,NETWORKDAYS(MAX(DATE(2030,11,1),Mitarbeiter!$C272),MIN(DATE(2030,12,0),IF(Mitarbeiter!$D272="",DATE(2030,12,0),Mitarbeiter!$D272),TODAY()),Einstellungen!$F$13:$F$67)))*N(Mitarbeiter!$E272)/IF(Einstellungen!$C$11="7 Tage",7,5),N('Ist-Stunden'!BL272)),MAX(IF(Einstellungen!$C$11="7 Tage",MAX(0,(MIN(DATE(2030,12,0),IF(Mitarbeiter!$D272="",DATE(2030,12,0),Mitarbeiter!$D272),TODAY()))-(MAX(DATE(2030,11,1),Mitarbeiter!$C272))+1),MAX(0,NETWORKDAYS(MAX(DATE(2030,11,1),Mitarbeiter!$C272),MIN(DATE(2030,12,0),IF(Mitarbeiter!$D272="",DATE(2030,12,0),Mitarbeiter!$D272),TODAY()),Einstellungen!$F$13:$F$67)))*N(Mitarbeiter!$E272)/IF(Einstellungen!$C$11="7 Tage",7,5),N('Ist-Stunden'!BL272)+(N(Krankheitstage!DI272)+N(Krankheitstage!DU272))*N($C272))))</f>
        <v/>
      </c>
      <c r="CQ272" s="76">
        <f>IF($B272="",0,IF(Einstellungen!$C$10="Ja",MAX(IF(Einstellungen!$C$11="7 Tage",MAX(0,(MIN(DATE(2030,13,0),IF(Mitarbeiter!$D272="",DATE(2030,13,0),Mitarbeiter!$D272),TODAY()))-(MAX(DATE(2030,12,1),Mitarbeiter!$C272))+1),MAX(0,NETWORKDAYS(MAX(DATE(2030,12,1),Mitarbeiter!$C272),MIN(DATE(2030,13,0),IF(Mitarbeiter!$D272="",DATE(2030,13,0),Mitarbeiter!$D272),TODAY()),Einstellungen!$F$13:$F$67)))*N(Mitarbeiter!$E272)/IF(Einstellungen!$C$11="7 Tage",7,5),N('Ist-Stunden'!BM272)),MAX(IF(Einstellungen!$C$11="7 Tage",MAX(0,(MIN(DATE(2030,13,0),IF(Mitarbeiter!$D272="",DATE(2030,13,0),Mitarbeiter!$D272),TODAY()))-(MAX(DATE(2030,12,1),Mitarbeiter!$C272))+1),MAX(0,NETWORKDAYS(MAX(DATE(2030,12,1),Mitarbeiter!$C272),MIN(DATE(2030,13,0),IF(Mitarbeiter!$D272="",DATE(2030,13,0),Mitarbeiter!$D272),TODAY()),Einstellungen!$F$13:$F$67)))*N(Mitarbeiter!$E272)/IF(Einstellungen!$C$11="7 Tage",7,5),N('Ist-Stunden'!BM272)+(N(Krankheitstage!DJ272)+N(Krankheitstage!DV272))*N($C272))))</f>
        <v/>
      </c>
    </row>
    <row r="273">
      <c r="A273" s="73">
        <f>IF(Mitarbeiter!B273="","",Mitarbeiter!A273)</f>
        <v/>
      </c>
      <c r="B273" s="6">
        <f>IF(Mitarbeiter!B273="","",Mitarbeiter!B273)</f>
        <v/>
      </c>
      <c r="C273" s="74">
        <f>IF(Mitarbeiter!B273="","",Mitarbeiter!F273)</f>
        <v/>
      </c>
      <c r="D273" s="75">
        <f>N(INDEX(Krankheitstage!$G273:$DV273,1,(Einstellungen!$C$3-2026)*24+1))</f>
        <v/>
      </c>
      <c r="E273" s="75">
        <f>N(INDEX(Krankheitstage!$G273:$DV273,1,(Einstellungen!$C$3-2026)*24+2))</f>
        <v/>
      </c>
      <c r="F273" s="75">
        <f>N(INDEX(Krankheitstage!$G273:$DV273,1,(Einstellungen!$C$3-2026)*24+3))</f>
        <v/>
      </c>
      <c r="G273" s="75">
        <f>N(INDEX(Krankheitstage!$G273:$DV273,1,(Einstellungen!$C$3-2026)*24+4))</f>
        <v/>
      </c>
      <c r="H273" s="75">
        <f>N(INDEX(Krankheitstage!$G273:$DV273,1,(Einstellungen!$C$3-2026)*24+5))</f>
        <v/>
      </c>
      <c r="I273" s="75">
        <f>N(INDEX(Krankheitstage!$G273:$DV273,1,(Einstellungen!$C$3-2026)*24+6))</f>
        <v/>
      </c>
      <c r="J273" s="75">
        <f>N(INDEX(Krankheitstage!$G273:$DV273,1,(Einstellungen!$C$3-2026)*24+7))</f>
        <v/>
      </c>
      <c r="K273" s="75">
        <f>N(INDEX(Krankheitstage!$G273:$DV273,1,(Einstellungen!$C$3-2026)*24+8))</f>
        <v/>
      </c>
      <c r="L273" s="75">
        <f>N(INDEX(Krankheitstage!$G273:$DV273,1,(Einstellungen!$C$3-2026)*24+9))</f>
        <v/>
      </c>
      <c r="M273" s="75">
        <f>N(INDEX(Krankheitstage!$G273:$DV273,1,(Einstellungen!$C$3-2026)*24+10))</f>
        <v/>
      </c>
      <c r="N273" s="75">
        <f>N(INDEX(Krankheitstage!$G273:$DV273,1,(Einstellungen!$C$3-2026)*24+11))</f>
        <v/>
      </c>
      <c r="O273" s="75">
        <f>N(INDEX(Krankheitstage!$G273:$DV273,1,(Einstellungen!$C$3-2026)*24+12))</f>
        <v/>
      </c>
      <c r="P273" s="75">
        <f>IF($B273="","",SUM(D273:O273))</f>
        <v/>
      </c>
      <c r="Q273" s="75">
        <f>N(INDEX(Krankheitstage!$G273:$DV273,1,(Einstellungen!$C$3-2026)*24+13))</f>
        <v/>
      </c>
      <c r="R273" s="75">
        <f>N(INDEX(Krankheitstage!$G273:$DV273,1,(Einstellungen!$C$3-2026)*24+14))</f>
        <v/>
      </c>
      <c r="S273" s="75">
        <f>N(INDEX(Krankheitstage!$G273:$DV273,1,(Einstellungen!$C$3-2026)*24+15))</f>
        <v/>
      </c>
      <c r="T273" s="75">
        <f>N(INDEX(Krankheitstage!$G273:$DV273,1,(Einstellungen!$C$3-2026)*24+16))</f>
        <v/>
      </c>
      <c r="U273" s="75">
        <f>N(INDEX(Krankheitstage!$G273:$DV273,1,(Einstellungen!$C$3-2026)*24+17))</f>
        <v/>
      </c>
      <c r="V273" s="75">
        <f>N(INDEX(Krankheitstage!$G273:$DV273,1,(Einstellungen!$C$3-2026)*24+18))</f>
        <v/>
      </c>
      <c r="W273" s="75">
        <f>N(INDEX(Krankheitstage!$G273:$DV273,1,(Einstellungen!$C$3-2026)*24+19))</f>
        <v/>
      </c>
      <c r="X273" s="75">
        <f>N(INDEX(Krankheitstage!$G273:$DV273,1,(Einstellungen!$C$3-2026)*24+20))</f>
        <v/>
      </c>
      <c r="Y273" s="75">
        <f>N(INDEX(Krankheitstage!$G273:$DV273,1,(Einstellungen!$C$3-2026)*24+21))</f>
        <v/>
      </c>
      <c r="Z273" s="75">
        <f>N(INDEX(Krankheitstage!$G273:$DV273,1,(Einstellungen!$C$3-2026)*24+22))</f>
        <v/>
      </c>
      <c r="AA273" s="75">
        <f>N(INDEX(Krankheitstage!$G273:$DV273,1,(Einstellungen!$C$3-2026)*24+23))</f>
        <v/>
      </c>
      <c r="AB273" s="75">
        <f>N(INDEX(Krankheitstage!$G273:$DV273,1,(Einstellungen!$C$3-2026)*24+24))</f>
        <v/>
      </c>
      <c r="AC273" s="75">
        <f>IF($B273="","",SUM(Q273:AB273))</f>
        <v/>
      </c>
      <c r="AD273" s="75">
        <f>IF($B273="","",SUM(P273,AC273))</f>
        <v/>
      </c>
      <c r="AE273" s="76">
        <f>IF($B273="","",AD273*N(C273))</f>
        <v/>
      </c>
      <c r="AF273" s="75">
        <f>IF($B273="","",Krankheitstage!E273)</f>
        <v/>
      </c>
      <c r="AG273" s="76">
        <f>IF($B273="","",AF273*N(C273))</f>
        <v/>
      </c>
      <c r="AH273" s="76">
        <f>IF($B273="","",INDEX($AJ273:$CQ273,1,(Einstellungen!$C$3-2026)*12+1)+INDEX($AJ273:$CQ273,1,(Einstellungen!$C$3-2026)*12+2)+INDEX($AJ273:$CQ273,1,(Einstellungen!$C$3-2026)*12+3)+INDEX($AJ273:$CQ273,1,(Einstellungen!$C$3-2026)*12+4)+INDEX($AJ273:$CQ273,1,(Einstellungen!$C$3-2026)*12+5)+INDEX($AJ273:$CQ273,1,(Einstellungen!$C$3-2026)*12+6)+INDEX($AJ273:$CQ273,1,(Einstellungen!$C$3-2026)*12+7)+INDEX($AJ273:$CQ273,1,(Einstellungen!$C$3-2026)*12+8)+INDEX($AJ273:$CQ273,1,(Einstellungen!$C$3-2026)*12+9)+INDEX($AJ273:$CQ273,1,(Einstellungen!$C$3-2026)*12+10)+INDEX($AJ273:$CQ273,1,(Einstellungen!$C$3-2026)*12+11)+INDEX($AJ273:$CQ273,1,(Einstellungen!$C$3-2026)*12+12))</f>
        <v/>
      </c>
      <c r="AI273" s="76">
        <f>IF($B273="","",SUM($AJ273:$CQ273))</f>
        <v/>
      </c>
      <c r="AJ273" s="76">
        <f>IF($B273="",0,IF(Einstellungen!$C$10="Ja",MAX(IF(Einstellungen!$C$11="7 Tage",MAX(0,(MIN(DATE(2026,2,0),IF(Mitarbeiter!$D273="",DATE(2026,2,0),Mitarbeiter!$D273),TODAY()))-(MAX(DATE(2026,1,1),Mitarbeiter!$C273))+1),MAX(0,NETWORKDAYS(MAX(DATE(2026,1,1),Mitarbeiter!$C273),MIN(DATE(2026,2,0),IF(Mitarbeiter!$D273="",DATE(2026,2,0),Mitarbeiter!$D273),TODAY()),Einstellungen!$F$13:$F$67)))*N(Mitarbeiter!$E273)/IF(Einstellungen!$C$11="7 Tage",7,5),N('Ist-Stunden'!F273)),MAX(IF(Einstellungen!$C$11="7 Tage",MAX(0,(MIN(DATE(2026,2,0),IF(Mitarbeiter!$D273="",DATE(2026,2,0),Mitarbeiter!$D273),TODAY()))-(MAX(DATE(2026,1,1),Mitarbeiter!$C273))+1),MAX(0,NETWORKDAYS(MAX(DATE(2026,1,1),Mitarbeiter!$C273),MIN(DATE(2026,2,0),IF(Mitarbeiter!$D273="",DATE(2026,2,0),Mitarbeiter!$D273),TODAY()),Einstellungen!$F$13:$F$67)))*N(Mitarbeiter!$E273)/IF(Einstellungen!$C$11="7 Tage",7,5),N('Ist-Stunden'!F273)+(N(Krankheitstage!G273)+N(Krankheitstage!S273))*N($C273))))</f>
        <v/>
      </c>
      <c r="AK273" s="76">
        <f>IF($B273="",0,IF(Einstellungen!$C$10="Ja",MAX(IF(Einstellungen!$C$11="7 Tage",MAX(0,(MIN(DATE(2026,3,0),IF(Mitarbeiter!$D273="",DATE(2026,3,0),Mitarbeiter!$D273),TODAY()))-(MAX(DATE(2026,2,1),Mitarbeiter!$C273))+1),MAX(0,NETWORKDAYS(MAX(DATE(2026,2,1),Mitarbeiter!$C273),MIN(DATE(2026,3,0),IF(Mitarbeiter!$D273="",DATE(2026,3,0),Mitarbeiter!$D273),TODAY()),Einstellungen!$F$13:$F$67)))*N(Mitarbeiter!$E273)/IF(Einstellungen!$C$11="7 Tage",7,5),N('Ist-Stunden'!G273)),MAX(IF(Einstellungen!$C$11="7 Tage",MAX(0,(MIN(DATE(2026,3,0),IF(Mitarbeiter!$D273="",DATE(2026,3,0),Mitarbeiter!$D273),TODAY()))-(MAX(DATE(2026,2,1),Mitarbeiter!$C273))+1),MAX(0,NETWORKDAYS(MAX(DATE(2026,2,1),Mitarbeiter!$C273),MIN(DATE(2026,3,0),IF(Mitarbeiter!$D273="",DATE(2026,3,0),Mitarbeiter!$D273),TODAY()),Einstellungen!$F$13:$F$67)))*N(Mitarbeiter!$E273)/IF(Einstellungen!$C$11="7 Tage",7,5),N('Ist-Stunden'!G273)+(N(Krankheitstage!H273)+N(Krankheitstage!T273))*N($C273))))</f>
        <v/>
      </c>
      <c r="AL273" s="76">
        <f>IF($B273="",0,IF(Einstellungen!$C$10="Ja",MAX(IF(Einstellungen!$C$11="7 Tage",MAX(0,(MIN(DATE(2026,4,0),IF(Mitarbeiter!$D273="",DATE(2026,4,0),Mitarbeiter!$D273),TODAY()))-(MAX(DATE(2026,3,1),Mitarbeiter!$C273))+1),MAX(0,NETWORKDAYS(MAX(DATE(2026,3,1),Mitarbeiter!$C273),MIN(DATE(2026,4,0),IF(Mitarbeiter!$D273="",DATE(2026,4,0),Mitarbeiter!$D273),TODAY()),Einstellungen!$F$13:$F$67)))*N(Mitarbeiter!$E273)/IF(Einstellungen!$C$11="7 Tage",7,5),N('Ist-Stunden'!H273)),MAX(IF(Einstellungen!$C$11="7 Tage",MAX(0,(MIN(DATE(2026,4,0),IF(Mitarbeiter!$D273="",DATE(2026,4,0),Mitarbeiter!$D273),TODAY()))-(MAX(DATE(2026,3,1),Mitarbeiter!$C273))+1),MAX(0,NETWORKDAYS(MAX(DATE(2026,3,1),Mitarbeiter!$C273),MIN(DATE(2026,4,0),IF(Mitarbeiter!$D273="",DATE(2026,4,0),Mitarbeiter!$D273),TODAY()),Einstellungen!$F$13:$F$67)))*N(Mitarbeiter!$E273)/IF(Einstellungen!$C$11="7 Tage",7,5),N('Ist-Stunden'!H273)+(N(Krankheitstage!I273)+N(Krankheitstage!U273))*N($C273))))</f>
        <v/>
      </c>
      <c r="AM273" s="76">
        <f>IF($B273="",0,IF(Einstellungen!$C$10="Ja",MAX(IF(Einstellungen!$C$11="7 Tage",MAX(0,(MIN(DATE(2026,5,0),IF(Mitarbeiter!$D273="",DATE(2026,5,0),Mitarbeiter!$D273),TODAY()))-(MAX(DATE(2026,4,1),Mitarbeiter!$C273))+1),MAX(0,NETWORKDAYS(MAX(DATE(2026,4,1),Mitarbeiter!$C273),MIN(DATE(2026,5,0),IF(Mitarbeiter!$D273="",DATE(2026,5,0),Mitarbeiter!$D273),TODAY()),Einstellungen!$F$13:$F$67)))*N(Mitarbeiter!$E273)/IF(Einstellungen!$C$11="7 Tage",7,5),N('Ist-Stunden'!I273)),MAX(IF(Einstellungen!$C$11="7 Tage",MAX(0,(MIN(DATE(2026,5,0),IF(Mitarbeiter!$D273="",DATE(2026,5,0),Mitarbeiter!$D273),TODAY()))-(MAX(DATE(2026,4,1),Mitarbeiter!$C273))+1),MAX(0,NETWORKDAYS(MAX(DATE(2026,4,1),Mitarbeiter!$C273),MIN(DATE(2026,5,0),IF(Mitarbeiter!$D273="",DATE(2026,5,0),Mitarbeiter!$D273),TODAY()),Einstellungen!$F$13:$F$67)))*N(Mitarbeiter!$E273)/IF(Einstellungen!$C$11="7 Tage",7,5),N('Ist-Stunden'!I273)+(N(Krankheitstage!J273)+N(Krankheitstage!V273))*N($C273))))</f>
        <v/>
      </c>
      <c r="AN273" s="76">
        <f>IF($B273="",0,IF(Einstellungen!$C$10="Ja",MAX(IF(Einstellungen!$C$11="7 Tage",MAX(0,(MIN(DATE(2026,6,0),IF(Mitarbeiter!$D273="",DATE(2026,6,0),Mitarbeiter!$D273),TODAY()))-(MAX(DATE(2026,5,1),Mitarbeiter!$C273))+1),MAX(0,NETWORKDAYS(MAX(DATE(2026,5,1),Mitarbeiter!$C273),MIN(DATE(2026,6,0),IF(Mitarbeiter!$D273="",DATE(2026,6,0),Mitarbeiter!$D273),TODAY()),Einstellungen!$F$13:$F$67)))*N(Mitarbeiter!$E273)/IF(Einstellungen!$C$11="7 Tage",7,5),N('Ist-Stunden'!J273)),MAX(IF(Einstellungen!$C$11="7 Tage",MAX(0,(MIN(DATE(2026,6,0),IF(Mitarbeiter!$D273="",DATE(2026,6,0),Mitarbeiter!$D273),TODAY()))-(MAX(DATE(2026,5,1),Mitarbeiter!$C273))+1),MAX(0,NETWORKDAYS(MAX(DATE(2026,5,1),Mitarbeiter!$C273),MIN(DATE(2026,6,0),IF(Mitarbeiter!$D273="",DATE(2026,6,0),Mitarbeiter!$D273),TODAY()),Einstellungen!$F$13:$F$67)))*N(Mitarbeiter!$E273)/IF(Einstellungen!$C$11="7 Tage",7,5),N('Ist-Stunden'!J273)+(N(Krankheitstage!K273)+N(Krankheitstage!W273))*N($C273))))</f>
        <v/>
      </c>
      <c r="AO273" s="76">
        <f>IF($B273="",0,IF(Einstellungen!$C$10="Ja",MAX(IF(Einstellungen!$C$11="7 Tage",MAX(0,(MIN(DATE(2026,7,0),IF(Mitarbeiter!$D273="",DATE(2026,7,0),Mitarbeiter!$D273),TODAY()))-(MAX(DATE(2026,6,1),Mitarbeiter!$C273))+1),MAX(0,NETWORKDAYS(MAX(DATE(2026,6,1),Mitarbeiter!$C273),MIN(DATE(2026,7,0),IF(Mitarbeiter!$D273="",DATE(2026,7,0),Mitarbeiter!$D273),TODAY()),Einstellungen!$F$13:$F$67)))*N(Mitarbeiter!$E273)/IF(Einstellungen!$C$11="7 Tage",7,5),N('Ist-Stunden'!K273)),MAX(IF(Einstellungen!$C$11="7 Tage",MAX(0,(MIN(DATE(2026,7,0),IF(Mitarbeiter!$D273="",DATE(2026,7,0),Mitarbeiter!$D273),TODAY()))-(MAX(DATE(2026,6,1),Mitarbeiter!$C273))+1),MAX(0,NETWORKDAYS(MAX(DATE(2026,6,1),Mitarbeiter!$C273),MIN(DATE(2026,7,0),IF(Mitarbeiter!$D273="",DATE(2026,7,0),Mitarbeiter!$D273),TODAY()),Einstellungen!$F$13:$F$67)))*N(Mitarbeiter!$E273)/IF(Einstellungen!$C$11="7 Tage",7,5),N('Ist-Stunden'!K273)+(N(Krankheitstage!L273)+N(Krankheitstage!X273))*N($C273))))</f>
        <v/>
      </c>
      <c r="AP273" s="76">
        <f>IF($B273="",0,IF(Einstellungen!$C$10="Ja",MAX(IF(Einstellungen!$C$11="7 Tage",MAX(0,(MIN(DATE(2026,8,0),IF(Mitarbeiter!$D273="",DATE(2026,8,0),Mitarbeiter!$D273),TODAY()))-(MAX(DATE(2026,7,1),Mitarbeiter!$C273))+1),MAX(0,NETWORKDAYS(MAX(DATE(2026,7,1),Mitarbeiter!$C273),MIN(DATE(2026,8,0),IF(Mitarbeiter!$D273="",DATE(2026,8,0),Mitarbeiter!$D273),TODAY()),Einstellungen!$F$13:$F$67)))*N(Mitarbeiter!$E273)/IF(Einstellungen!$C$11="7 Tage",7,5),N('Ist-Stunden'!L273)),MAX(IF(Einstellungen!$C$11="7 Tage",MAX(0,(MIN(DATE(2026,8,0),IF(Mitarbeiter!$D273="",DATE(2026,8,0),Mitarbeiter!$D273),TODAY()))-(MAX(DATE(2026,7,1),Mitarbeiter!$C273))+1),MAX(0,NETWORKDAYS(MAX(DATE(2026,7,1),Mitarbeiter!$C273),MIN(DATE(2026,8,0),IF(Mitarbeiter!$D273="",DATE(2026,8,0),Mitarbeiter!$D273),TODAY()),Einstellungen!$F$13:$F$67)))*N(Mitarbeiter!$E273)/IF(Einstellungen!$C$11="7 Tage",7,5),N('Ist-Stunden'!L273)+(N(Krankheitstage!M273)+N(Krankheitstage!Y273))*N($C273))))</f>
        <v/>
      </c>
      <c r="AQ273" s="76">
        <f>IF($B273="",0,IF(Einstellungen!$C$10="Ja",MAX(IF(Einstellungen!$C$11="7 Tage",MAX(0,(MIN(DATE(2026,9,0),IF(Mitarbeiter!$D273="",DATE(2026,9,0),Mitarbeiter!$D273),TODAY()))-(MAX(DATE(2026,8,1),Mitarbeiter!$C273))+1),MAX(0,NETWORKDAYS(MAX(DATE(2026,8,1),Mitarbeiter!$C273),MIN(DATE(2026,9,0),IF(Mitarbeiter!$D273="",DATE(2026,9,0),Mitarbeiter!$D273),TODAY()),Einstellungen!$F$13:$F$67)))*N(Mitarbeiter!$E273)/IF(Einstellungen!$C$11="7 Tage",7,5),N('Ist-Stunden'!M273)),MAX(IF(Einstellungen!$C$11="7 Tage",MAX(0,(MIN(DATE(2026,9,0),IF(Mitarbeiter!$D273="",DATE(2026,9,0),Mitarbeiter!$D273),TODAY()))-(MAX(DATE(2026,8,1),Mitarbeiter!$C273))+1),MAX(0,NETWORKDAYS(MAX(DATE(2026,8,1),Mitarbeiter!$C273),MIN(DATE(2026,9,0),IF(Mitarbeiter!$D273="",DATE(2026,9,0),Mitarbeiter!$D273),TODAY()),Einstellungen!$F$13:$F$67)))*N(Mitarbeiter!$E273)/IF(Einstellungen!$C$11="7 Tage",7,5),N('Ist-Stunden'!M273)+(N(Krankheitstage!N273)+N(Krankheitstage!Z273))*N($C273))))</f>
        <v/>
      </c>
      <c r="AR273" s="76">
        <f>IF($B273="",0,IF(Einstellungen!$C$10="Ja",MAX(IF(Einstellungen!$C$11="7 Tage",MAX(0,(MIN(DATE(2026,10,0),IF(Mitarbeiter!$D273="",DATE(2026,10,0),Mitarbeiter!$D273),TODAY()))-(MAX(DATE(2026,9,1),Mitarbeiter!$C273))+1),MAX(0,NETWORKDAYS(MAX(DATE(2026,9,1),Mitarbeiter!$C273),MIN(DATE(2026,10,0),IF(Mitarbeiter!$D273="",DATE(2026,10,0),Mitarbeiter!$D273),TODAY()),Einstellungen!$F$13:$F$67)))*N(Mitarbeiter!$E273)/IF(Einstellungen!$C$11="7 Tage",7,5),N('Ist-Stunden'!N273)),MAX(IF(Einstellungen!$C$11="7 Tage",MAX(0,(MIN(DATE(2026,10,0),IF(Mitarbeiter!$D273="",DATE(2026,10,0),Mitarbeiter!$D273),TODAY()))-(MAX(DATE(2026,9,1),Mitarbeiter!$C273))+1),MAX(0,NETWORKDAYS(MAX(DATE(2026,9,1),Mitarbeiter!$C273),MIN(DATE(2026,10,0),IF(Mitarbeiter!$D273="",DATE(2026,10,0),Mitarbeiter!$D273),TODAY()),Einstellungen!$F$13:$F$67)))*N(Mitarbeiter!$E273)/IF(Einstellungen!$C$11="7 Tage",7,5),N('Ist-Stunden'!N273)+(N(Krankheitstage!O273)+N(Krankheitstage!AA273))*N($C273))))</f>
        <v/>
      </c>
      <c r="AS273" s="76">
        <f>IF($B273="",0,IF(Einstellungen!$C$10="Ja",MAX(IF(Einstellungen!$C$11="7 Tage",MAX(0,(MIN(DATE(2026,11,0),IF(Mitarbeiter!$D273="",DATE(2026,11,0),Mitarbeiter!$D273),TODAY()))-(MAX(DATE(2026,10,1),Mitarbeiter!$C273))+1),MAX(0,NETWORKDAYS(MAX(DATE(2026,10,1),Mitarbeiter!$C273),MIN(DATE(2026,11,0),IF(Mitarbeiter!$D273="",DATE(2026,11,0),Mitarbeiter!$D273),TODAY()),Einstellungen!$F$13:$F$67)))*N(Mitarbeiter!$E273)/IF(Einstellungen!$C$11="7 Tage",7,5),N('Ist-Stunden'!O273)),MAX(IF(Einstellungen!$C$11="7 Tage",MAX(0,(MIN(DATE(2026,11,0),IF(Mitarbeiter!$D273="",DATE(2026,11,0),Mitarbeiter!$D273),TODAY()))-(MAX(DATE(2026,10,1),Mitarbeiter!$C273))+1),MAX(0,NETWORKDAYS(MAX(DATE(2026,10,1),Mitarbeiter!$C273),MIN(DATE(2026,11,0),IF(Mitarbeiter!$D273="",DATE(2026,11,0),Mitarbeiter!$D273),TODAY()),Einstellungen!$F$13:$F$67)))*N(Mitarbeiter!$E273)/IF(Einstellungen!$C$11="7 Tage",7,5),N('Ist-Stunden'!O273)+(N(Krankheitstage!P273)+N(Krankheitstage!AB273))*N($C273))))</f>
        <v/>
      </c>
      <c r="AT273" s="76">
        <f>IF($B273="",0,IF(Einstellungen!$C$10="Ja",MAX(IF(Einstellungen!$C$11="7 Tage",MAX(0,(MIN(DATE(2026,12,0),IF(Mitarbeiter!$D273="",DATE(2026,12,0),Mitarbeiter!$D273),TODAY()))-(MAX(DATE(2026,11,1),Mitarbeiter!$C273))+1),MAX(0,NETWORKDAYS(MAX(DATE(2026,11,1),Mitarbeiter!$C273),MIN(DATE(2026,12,0),IF(Mitarbeiter!$D273="",DATE(2026,12,0),Mitarbeiter!$D273),TODAY()),Einstellungen!$F$13:$F$67)))*N(Mitarbeiter!$E273)/IF(Einstellungen!$C$11="7 Tage",7,5),N('Ist-Stunden'!P273)),MAX(IF(Einstellungen!$C$11="7 Tage",MAX(0,(MIN(DATE(2026,12,0),IF(Mitarbeiter!$D273="",DATE(2026,12,0),Mitarbeiter!$D273),TODAY()))-(MAX(DATE(2026,11,1),Mitarbeiter!$C273))+1),MAX(0,NETWORKDAYS(MAX(DATE(2026,11,1),Mitarbeiter!$C273),MIN(DATE(2026,12,0),IF(Mitarbeiter!$D273="",DATE(2026,12,0),Mitarbeiter!$D273),TODAY()),Einstellungen!$F$13:$F$67)))*N(Mitarbeiter!$E273)/IF(Einstellungen!$C$11="7 Tage",7,5),N('Ist-Stunden'!P273)+(N(Krankheitstage!Q273)+N(Krankheitstage!AC273))*N($C273))))</f>
        <v/>
      </c>
      <c r="AU273" s="76">
        <f>IF($B273="",0,IF(Einstellungen!$C$10="Ja",MAX(IF(Einstellungen!$C$11="7 Tage",MAX(0,(MIN(DATE(2026,13,0),IF(Mitarbeiter!$D273="",DATE(2026,13,0),Mitarbeiter!$D273),TODAY()))-(MAX(DATE(2026,12,1),Mitarbeiter!$C273))+1),MAX(0,NETWORKDAYS(MAX(DATE(2026,12,1),Mitarbeiter!$C273),MIN(DATE(2026,13,0),IF(Mitarbeiter!$D273="",DATE(2026,13,0),Mitarbeiter!$D273),TODAY()),Einstellungen!$F$13:$F$67)))*N(Mitarbeiter!$E273)/IF(Einstellungen!$C$11="7 Tage",7,5),N('Ist-Stunden'!Q273)),MAX(IF(Einstellungen!$C$11="7 Tage",MAX(0,(MIN(DATE(2026,13,0),IF(Mitarbeiter!$D273="",DATE(2026,13,0),Mitarbeiter!$D273),TODAY()))-(MAX(DATE(2026,12,1),Mitarbeiter!$C273))+1),MAX(0,NETWORKDAYS(MAX(DATE(2026,12,1),Mitarbeiter!$C273),MIN(DATE(2026,13,0),IF(Mitarbeiter!$D273="",DATE(2026,13,0),Mitarbeiter!$D273),TODAY()),Einstellungen!$F$13:$F$67)))*N(Mitarbeiter!$E273)/IF(Einstellungen!$C$11="7 Tage",7,5),N('Ist-Stunden'!Q273)+(N(Krankheitstage!R273)+N(Krankheitstage!AD273))*N($C273))))</f>
        <v/>
      </c>
      <c r="AV273" s="76">
        <f>IF($B273="",0,IF(Einstellungen!$C$10="Ja",MAX(IF(Einstellungen!$C$11="7 Tage",MAX(0,(MIN(DATE(2027,2,0),IF(Mitarbeiter!$D273="",DATE(2027,2,0),Mitarbeiter!$D273),TODAY()))-(MAX(DATE(2027,1,1),Mitarbeiter!$C273))+1),MAX(0,NETWORKDAYS(MAX(DATE(2027,1,1),Mitarbeiter!$C273),MIN(DATE(2027,2,0),IF(Mitarbeiter!$D273="",DATE(2027,2,0),Mitarbeiter!$D273),TODAY()),Einstellungen!$F$13:$F$67)))*N(Mitarbeiter!$E273)/IF(Einstellungen!$C$11="7 Tage",7,5),N('Ist-Stunden'!R273)),MAX(IF(Einstellungen!$C$11="7 Tage",MAX(0,(MIN(DATE(2027,2,0),IF(Mitarbeiter!$D273="",DATE(2027,2,0),Mitarbeiter!$D273),TODAY()))-(MAX(DATE(2027,1,1),Mitarbeiter!$C273))+1),MAX(0,NETWORKDAYS(MAX(DATE(2027,1,1),Mitarbeiter!$C273),MIN(DATE(2027,2,0),IF(Mitarbeiter!$D273="",DATE(2027,2,0),Mitarbeiter!$D273),TODAY()),Einstellungen!$F$13:$F$67)))*N(Mitarbeiter!$E273)/IF(Einstellungen!$C$11="7 Tage",7,5),N('Ist-Stunden'!R273)+(N(Krankheitstage!AE273)+N(Krankheitstage!AQ273))*N($C273))))</f>
        <v/>
      </c>
      <c r="AW273" s="76">
        <f>IF($B273="",0,IF(Einstellungen!$C$10="Ja",MAX(IF(Einstellungen!$C$11="7 Tage",MAX(0,(MIN(DATE(2027,3,0),IF(Mitarbeiter!$D273="",DATE(2027,3,0),Mitarbeiter!$D273),TODAY()))-(MAX(DATE(2027,2,1),Mitarbeiter!$C273))+1),MAX(0,NETWORKDAYS(MAX(DATE(2027,2,1),Mitarbeiter!$C273),MIN(DATE(2027,3,0),IF(Mitarbeiter!$D273="",DATE(2027,3,0),Mitarbeiter!$D273),TODAY()),Einstellungen!$F$13:$F$67)))*N(Mitarbeiter!$E273)/IF(Einstellungen!$C$11="7 Tage",7,5),N('Ist-Stunden'!S273)),MAX(IF(Einstellungen!$C$11="7 Tage",MAX(0,(MIN(DATE(2027,3,0),IF(Mitarbeiter!$D273="",DATE(2027,3,0),Mitarbeiter!$D273),TODAY()))-(MAX(DATE(2027,2,1),Mitarbeiter!$C273))+1),MAX(0,NETWORKDAYS(MAX(DATE(2027,2,1),Mitarbeiter!$C273),MIN(DATE(2027,3,0),IF(Mitarbeiter!$D273="",DATE(2027,3,0),Mitarbeiter!$D273),TODAY()),Einstellungen!$F$13:$F$67)))*N(Mitarbeiter!$E273)/IF(Einstellungen!$C$11="7 Tage",7,5),N('Ist-Stunden'!S273)+(N(Krankheitstage!AF273)+N(Krankheitstage!AR273))*N($C273))))</f>
        <v/>
      </c>
      <c r="AX273" s="76">
        <f>IF($B273="",0,IF(Einstellungen!$C$10="Ja",MAX(IF(Einstellungen!$C$11="7 Tage",MAX(0,(MIN(DATE(2027,4,0),IF(Mitarbeiter!$D273="",DATE(2027,4,0),Mitarbeiter!$D273),TODAY()))-(MAX(DATE(2027,3,1),Mitarbeiter!$C273))+1),MAX(0,NETWORKDAYS(MAX(DATE(2027,3,1),Mitarbeiter!$C273),MIN(DATE(2027,4,0),IF(Mitarbeiter!$D273="",DATE(2027,4,0),Mitarbeiter!$D273),TODAY()),Einstellungen!$F$13:$F$67)))*N(Mitarbeiter!$E273)/IF(Einstellungen!$C$11="7 Tage",7,5),N('Ist-Stunden'!T273)),MAX(IF(Einstellungen!$C$11="7 Tage",MAX(0,(MIN(DATE(2027,4,0),IF(Mitarbeiter!$D273="",DATE(2027,4,0),Mitarbeiter!$D273),TODAY()))-(MAX(DATE(2027,3,1),Mitarbeiter!$C273))+1),MAX(0,NETWORKDAYS(MAX(DATE(2027,3,1),Mitarbeiter!$C273),MIN(DATE(2027,4,0),IF(Mitarbeiter!$D273="",DATE(2027,4,0),Mitarbeiter!$D273),TODAY()),Einstellungen!$F$13:$F$67)))*N(Mitarbeiter!$E273)/IF(Einstellungen!$C$11="7 Tage",7,5),N('Ist-Stunden'!T273)+(N(Krankheitstage!AG273)+N(Krankheitstage!AS273))*N($C273))))</f>
        <v/>
      </c>
      <c r="AY273" s="76">
        <f>IF($B273="",0,IF(Einstellungen!$C$10="Ja",MAX(IF(Einstellungen!$C$11="7 Tage",MAX(0,(MIN(DATE(2027,5,0),IF(Mitarbeiter!$D273="",DATE(2027,5,0),Mitarbeiter!$D273),TODAY()))-(MAX(DATE(2027,4,1),Mitarbeiter!$C273))+1),MAX(0,NETWORKDAYS(MAX(DATE(2027,4,1),Mitarbeiter!$C273),MIN(DATE(2027,5,0),IF(Mitarbeiter!$D273="",DATE(2027,5,0),Mitarbeiter!$D273),TODAY()),Einstellungen!$F$13:$F$67)))*N(Mitarbeiter!$E273)/IF(Einstellungen!$C$11="7 Tage",7,5),N('Ist-Stunden'!U273)),MAX(IF(Einstellungen!$C$11="7 Tage",MAX(0,(MIN(DATE(2027,5,0),IF(Mitarbeiter!$D273="",DATE(2027,5,0),Mitarbeiter!$D273),TODAY()))-(MAX(DATE(2027,4,1),Mitarbeiter!$C273))+1),MAX(0,NETWORKDAYS(MAX(DATE(2027,4,1),Mitarbeiter!$C273),MIN(DATE(2027,5,0),IF(Mitarbeiter!$D273="",DATE(2027,5,0),Mitarbeiter!$D273),TODAY()),Einstellungen!$F$13:$F$67)))*N(Mitarbeiter!$E273)/IF(Einstellungen!$C$11="7 Tage",7,5),N('Ist-Stunden'!U273)+(N(Krankheitstage!AH273)+N(Krankheitstage!AT273))*N($C273))))</f>
        <v/>
      </c>
      <c r="AZ273" s="76">
        <f>IF($B273="",0,IF(Einstellungen!$C$10="Ja",MAX(IF(Einstellungen!$C$11="7 Tage",MAX(0,(MIN(DATE(2027,6,0),IF(Mitarbeiter!$D273="",DATE(2027,6,0),Mitarbeiter!$D273),TODAY()))-(MAX(DATE(2027,5,1),Mitarbeiter!$C273))+1),MAX(0,NETWORKDAYS(MAX(DATE(2027,5,1),Mitarbeiter!$C273),MIN(DATE(2027,6,0),IF(Mitarbeiter!$D273="",DATE(2027,6,0),Mitarbeiter!$D273),TODAY()),Einstellungen!$F$13:$F$67)))*N(Mitarbeiter!$E273)/IF(Einstellungen!$C$11="7 Tage",7,5),N('Ist-Stunden'!V273)),MAX(IF(Einstellungen!$C$11="7 Tage",MAX(0,(MIN(DATE(2027,6,0),IF(Mitarbeiter!$D273="",DATE(2027,6,0),Mitarbeiter!$D273),TODAY()))-(MAX(DATE(2027,5,1),Mitarbeiter!$C273))+1),MAX(0,NETWORKDAYS(MAX(DATE(2027,5,1),Mitarbeiter!$C273),MIN(DATE(2027,6,0),IF(Mitarbeiter!$D273="",DATE(2027,6,0),Mitarbeiter!$D273),TODAY()),Einstellungen!$F$13:$F$67)))*N(Mitarbeiter!$E273)/IF(Einstellungen!$C$11="7 Tage",7,5),N('Ist-Stunden'!V273)+(N(Krankheitstage!AI273)+N(Krankheitstage!AU273))*N($C273))))</f>
        <v/>
      </c>
      <c r="BA273" s="76">
        <f>IF($B273="",0,IF(Einstellungen!$C$10="Ja",MAX(IF(Einstellungen!$C$11="7 Tage",MAX(0,(MIN(DATE(2027,7,0),IF(Mitarbeiter!$D273="",DATE(2027,7,0),Mitarbeiter!$D273),TODAY()))-(MAX(DATE(2027,6,1),Mitarbeiter!$C273))+1),MAX(0,NETWORKDAYS(MAX(DATE(2027,6,1),Mitarbeiter!$C273),MIN(DATE(2027,7,0),IF(Mitarbeiter!$D273="",DATE(2027,7,0),Mitarbeiter!$D273),TODAY()),Einstellungen!$F$13:$F$67)))*N(Mitarbeiter!$E273)/IF(Einstellungen!$C$11="7 Tage",7,5),N('Ist-Stunden'!W273)),MAX(IF(Einstellungen!$C$11="7 Tage",MAX(0,(MIN(DATE(2027,7,0),IF(Mitarbeiter!$D273="",DATE(2027,7,0),Mitarbeiter!$D273),TODAY()))-(MAX(DATE(2027,6,1),Mitarbeiter!$C273))+1),MAX(0,NETWORKDAYS(MAX(DATE(2027,6,1),Mitarbeiter!$C273),MIN(DATE(2027,7,0),IF(Mitarbeiter!$D273="",DATE(2027,7,0),Mitarbeiter!$D273),TODAY()),Einstellungen!$F$13:$F$67)))*N(Mitarbeiter!$E273)/IF(Einstellungen!$C$11="7 Tage",7,5),N('Ist-Stunden'!W273)+(N(Krankheitstage!AJ273)+N(Krankheitstage!AV273))*N($C273))))</f>
        <v/>
      </c>
      <c r="BB273" s="76">
        <f>IF($B273="",0,IF(Einstellungen!$C$10="Ja",MAX(IF(Einstellungen!$C$11="7 Tage",MAX(0,(MIN(DATE(2027,8,0),IF(Mitarbeiter!$D273="",DATE(2027,8,0),Mitarbeiter!$D273),TODAY()))-(MAX(DATE(2027,7,1),Mitarbeiter!$C273))+1),MAX(0,NETWORKDAYS(MAX(DATE(2027,7,1),Mitarbeiter!$C273),MIN(DATE(2027,8,0),IF(Mitarbeiter!$D273="",DATE(2027,8,0),Mitarbeiter!$D273),TODAY()),Einstellungen!$F$13:$F$67)))*N(Mitarbeiter!$E273)/IF(Einstellungen!$C$11="7 Tage",7,5),N('Ist-Stunden'!X273)),MAX(IF(Einstellungen!$C$11="7 Tage",MAX(0,(MIN(DATE(2027,8,0),IF(Mitarbeiter!$D273="",DATE(2027,8,0),Mitarbeiter!$D273),TODAY()))-(MAX(DATE(2027,7,1),Mitarbeiter!$C273))+1),MAX(0,NETWORKDAYS(MAX(DATE(2027,7,1),Mitarbeiter!$C273),MIN(DATE(2027,8,0),IF(Mitarbeiter!$D273="",DATE(2027,8,0),Mitarbeiter!$D273),TODAY()),Einstellungen!$F$13:$F$67)))*N(Mitarbeiter!$E273)/IF(Einstellungen!$C$11="7 Tage",7,5),N('Ist-Stunden'!X273)+(N(Krankheitstage!AK273)+N(Krankheitstage!AW273))*N($C273))))</f>
        <v/>
      </c>
      <c r="BC273" s="76">
        <f>IF($B273="",0,IF(Einstellungen!$C$10="Ja",MAX(IF(Einstellungen!$C$11="7 Tage",MAX(0,(MIN(DATE(2027,9,0),IF(Mitarbeiter!$D273="",DATE(2027,9,0),Mitarbeiter!$D273),TODAY()))-(MAX(DATE(2027,8,1),Mitarbeiter!$C273))+1),MAX(0,NETWORKDAYS(MAX(DATE(2027,8,1),Mitarbeiter!$C273),MIN(DATE(2027,9,0),IF(Mitarbeiter!$D273="",DATE(2027,9,0),Mitarbeiter!$D273),TODAY()),Einstellungen!$F$13:$F$67)))*N(Mitarbeiter!$E273)/IF(Einstellungen!$C$11="7 Tage",7,5),N('Ist-Stunden'!Y273)),MAX(IF(Einstellungen!$C$11="7 Tage",MAX(0,(MIN(DATE(2027,9,0),IF(Mitarbeiter!$D273="",DATE(2027,9,0),Mitarbeiter!$D273),TODAY()))-(MAX(DATE(2027,8,1),Mitarbeiter!$C273))+1),MAX(0,NETWORKDAYS(MAX(DATE(2027,8,1),Mitarbeiter!$C273),MIN(DATE(2027,9,0),IF(Mitarbeiter!$D273="",DATE(2027,9,0),Mitarbeiter!$D273),TODAY()),Einstellungen!$F$13:$F$67)))*N(Mitarbeiter!$E273)/IF(Einstellungen!$C$11="7 Tage",7,5),N('Ist-Stunden'!Y273)+(N(Krankheitstage!AL273)+N(Krankheitstage!AX273))*N($C273))))</f>
        <v/>
      </c>
      <c r="BD273" s="76">
        <f>IF($B273="",0,IF(Einstellungen!$C$10="Ja",MAX(IF(Einstellungen!$C$11="7 Tage",MAX(0,(MIN(DATE(2027,10,0),IF(Mitarbeiter!$D273="",DATE(2027,10,0),Mitarbeiter!$D273),TODAY()))-(MAX(DATE(2027,9,1),Mitarbeiter!$C273))+1),MAX(0,NETWORKDAYS(MAX(DATE(2027,9,1),Mitarbeiter!$C273),MIN(DATE(2027,10,0),IF(Mitarbeiter!$D273="",DATE(2027,10,0),Mitarbeiter!$D273),TODAY()),Einstellungen!$F$13:$F$67)))*N(Mitarbeiter!$E273)/IF(Einstellungen!$C$11="7 Tage",7,5),N('Ist-Stunden'!Z273)),MAX(IF(Einstellungen!$C$11="7 Tage",MAX(0,(MIN(DATE(2027,10,0),IF(Mitarbeiter!$D273="",DATE(2027,10,0),Mitarbeiter!$D273),TODAY()))-(MAX(DATE(2027,9,1),Mitarbeiter!$C273))+1),MAX(0,NETWORKDAYS(MAX(DATE(2027,9,1),Mitarbeiter!$C273),MIN(DATE(2027,10,0),IF(Mitarbeiter!$D273="",DATE(2027,10,0),Mitarbeiter!$D273),TODAY()),Einstellungen!$F$13:$F$67)))*N(Mitarbeiter!$E273)/IF(Einstellungen!$C$11="7 Tage",7,5),N('Ist-Stunden'!Z273)+(N(Krankheitstage!AM273)+N(Krankheitstage!AY273))*N($C273))))</f>
        <v/>
      </c>
      <c r="BE273" s="76">
        <f>IF($B273="",0,IF(Einstellungen!$C$10="Ja",MAX(IF(Einstellungen!$C$11="7 Tage",MAX(0,(MIN(DATE(2027,11,0),IF(Mitarbeiter!$D273="",DATE(2027,11,0),Mitarbeiter!$D273),TODAY()))-(MAX(DATE(2027,10,1),Mitarbeiter!$C273))+1),MAX(0,NETWORKDAYS(MAX(DATE(2027,10,1),Mitarbeiter!$C273),MIN(DATE(2027,11,0),IF(Mitarbeiter!$D273="",DATE(2027,11,0),Mitarbeiter!$D273),TODAY()),Einstellungen!$F$13:$F$67)))*N(Mitarbeiter!$E273)/IF(Einstellungen!$C$11="7 Tage",7,5),N('Ist-Stunden'!AA273)),MAX(IF(Einstellungen!$C$11="7 Tage",MAX(0,(MIN(DATE(2027,11,0),IF(Mitarbeiter!$D273="",DATE(2027,11,0),Mitarbeiter!$D273),TODAY()))-(MAX(DATE(2027,10,1),Mitarbeiter!$C273))+1),MAX(0,NETWORKDAYS(MAX(DATE(2027,10,1),Mitarbeiter!$C273),MIN(DATE(2027,11,0),IF(Mitarbeiter!$D273="",DATE(2027,11,0),Mitarbeiter!$D273),TODAY()),Einstellungen!$F$13:$F$67)))*N(Mitarbeiter!$E273)/IF(Einstellungen!$C$11="7 Tage",7,5),N('Ist-Stunden'!AA273)+(N(Krankheitstage!AN273)+N(Krankheitstage!AZ273))*N($C273))))</f>
        <v/>
      </c>
      <c r="BF273" s="76">
        <f>IF($B273="",0,IF(Einstellungen!$C$10="Ja",MAX(IF(Einstellungen!$C$11="7 Tage",MAX(0,(MIN(DATE(2027,12,0),IF(Mitarbeiter!$D273="",DATE(2027,12,0),Mitarbeiter!$D273),TODAY()))-(MAX(DATE(2027,11,1),Mitarbeiter!$C273))+1),MAX(0,NETWORKDAYS(MAX(DATE(2027,11,1),Mitarbeiter!$C273),MIN(DATE(2027,12,0),IF(Mitarbeiter!$D273="",DATE(2027,12,0),Mitarbeiter!$D273),TODAY()),Einstellungen!$F$13:$F$67)))*N(Mitarbeiter!$E273)/IF(Einstellungen!$C$11="7 Tage",7,5),N('Ist-Stunden'!AB273)),MAX(IF(Einstellungen!$C$11="7 Tage",MAX(0,(MIN(DATE(2027,12,0),IF(Mitarbeiter!$D273="",DATE(2027,12,0),Mitarbeiter!$D273),TODAY()))-(MAX(DATE(2027,11,1),Mitarbeiter!$C273))+1),MAX(0,NETWORKDAYS(MAX(DATE(2027,11,1),Mitarbeiter!$C273),MIN(DATE(2027,12,0),IF(Mitarbeiter!$D273="",DATE(2027,12,0),Mitarbeiter!$D273),TODAY()),Einstellungen!$F$13:$F$67)))*N(Mitarbeiter!$E273)/IF(Einstellungen!$C$11="7 Tage",7,5),N('Ist-Stunden'!AB273)+(N(Krankheitstage!AO273)+N(Krankheitstage!BA273))*N($C273))))</f>
        <v/>
      </c>
      <c r="BG273" s="76">
        <f>IF($B273="",0,IF(Einstellungen!$C$10="Ja",MAX(IF(Einstellungen!$C$11="7 Tage",MAX(0,(MIN(DATE(2027,13,0),IF(Mitarbeiter!$D273="",DATE(2027,13,0),Mitarbeiter!$D273),TODAY()))-(MAX(DATE(2027,12,1),Mitarbeiter!$C273))+1),MAX(0,NETWORKDAYS(MAX(DATE(2027,12,1),Mitarbeiter!$C273),MIN(DATE(2027,13,0),IF(Mitarbeiter!$D273="",DATE(2027,13,0),Mitarbeiter!$D273),TODAY()),Einstellungen!$F$13:$F$67)))*N(Mitarbeiter!$E273)/IF(Einstellungen!$C$11="7 Tage",7,5),N('Ist-Stunden'!AC273)),MAX(IF(Einstellungen!$C$11="7 Tage",MAX(0,(MIN(DATE(2027,13,0),IF(Mitarbeiter!$D273="",DATE(2027,13,0),Mitarbeiter!$D273),TODAY()))-(MAX(DATE(2027,12,1),Mitarbeiter!$C273))+1),MAX(0,NETWORKDAYS(MAX(DATE(2027,12,1),Mitarbeiter!$C273),MIN(DATE(2027,13,0),IF(Mitarbeiter!$D273="",DATE(2027,13,0),Mitarbeiter!$D273),TODAY()),Einstellungen!$F$13:$F$67)))*N(Mitarbeiter!$E273)/IF(Einstellungen!$C$11="7 Tage",7,5),N('Ist-Stunden'!AC273)+(N(Krankheitstage!AP273)+N(Krankheitstage!BB273))*N($C273))))</f>
        <v/>
      </c>
      <c r="BH273" s="76">
        <f>IF($B273="",0,IF(Einstellungen!$C$10="Ja",MAX(IF(Einstellungen!$C$11="7 Tage",MAX(0,(MIN(DATE(2028,2,0),IF(Mitarbeiter!$D273="",DATE(2028,2,0),Mitarbeiter!$D273),TODAY()))-(MAX(DATE(2028,1,1),Mitarbeiter!$C273))+1),MAX(0,NETWORKDAYS(MAX(DATE(2028,1,1),Mitarbeiter!$C273),MIN(DATE(2028,2,0),IF(Mitarbeiter!$D273="",DATE(2028,2,0),Mitarbeiter!$D273),TODAY()),Einstellungen!$F$13:$F$67)))*N(Mitarbeiter!$E273)/IF(Einstellungen!$C$11="7 Tage",7,5),N('Ist-Stunden'!AD273)),MAX(IF(Einstellungen!$C$11="7 Tage",MAX(0,(MIN(DATE(2028,2,0),IF(Mitarbeiter!$D273="",DATE(2028,2,0),Mitarbeiter!$D273),TODAY()))-(MAX(DATE(2028,1,1),Mitarbeiter!$C273))+1),MAX(0,NETWORKDAYS(MAX(DATE(2028,1,1),Mitarbeiter!$C273),MIN(DATE(2028,2,0),IF(Mitarbeiter!$D273="",DATE(2028,2,0),Mitarbeiter!$D273),TODAY()),Einstellungen!$F$13:$F$67)))*N(Mitarbeiter!$E273)/IF(Einstellungen!$C$11="7 Tage",7,5),N('Ist-Stunden'!AD273)+(N(Krankheitstage!BC273)+N(Krankheitstage!BO273))*N($C273))))</f>
        <v/>
      </c>
      <c r="BI273" s="76">
        <f>IF($B273="",0,IF(Einstellungen!$C$10="Ja",MAX(IF(Einstellungen!$C$11="7 Tage",MAX(0,(MIN(DATE(2028,3,0),IF(Mitarbeiter!$D273="",DATE(2028,3,0),Mitarbeiter!$D273),TODAY()))-(MAX(DATE(2028,2,1),Mitarbeiter!$C273))+1),MAX(0,NETWORKDAYS(MAX(DATE(2028,2,1),Mitarbeiter!$C273),MIN(DATE(2028,3,0),IF(Mitarbeiter!$D273="",DATE(2028,3,0),Mitarbeiter!$D273),TODAY()),Einstellungen!$F$13:$F$67)))*N(Mitarbeiter!$E273)/IF(Einstellungen!$C$11="7 Tage",7,5),N('Ist-Stunden'!AE273)),MAX(IF(Einstellungen!$C$11="7 Tage",MAX(0,(MIN(DATE(2028,3,0),IF(Mitarbeiter!$D273="",DATE(2028,3,0),Mitarbeiter!$D273),TODAY()))-(MAX(DATE(2028,2,1),Mitarbeiter!$C273))+1),MAX(0,NETWORKDAYS(MAX(DATE(2028,2,1),Mitarbeiter!$C273),MIN(DATE(2028,3,0),IF(Mitarbeiter!$D273="",DATE(2028,3,0),Mitarbeiter!$D273),TODAY()),Einstellungen!$F$13:$F$67)))*N(Mitarbeiter!$E273)/IF(Einstellungen!$C$11="7 Tage",7,5),N('Ist-Stunden'!AE273)+(N(Krankheitstage!BD273)+N(Krankheitstage!BP273))*N($C273))))</f>
        <v/>
      </c>
      <c r="BJ273" s="76">
        <f>IF($B273="",0,IF(Einstellungen!$C$10="Ja",MAX(IF(Einstellungen!$C$11="7 Tage",MAX(0,(MIN(DATE(2028,4,0),IF(Mitarbeiter!$D273="",DATE(2028,4,0),Mitarbeiter!$D273),TODAY()))-(MAX(DATE(2028,3,1),Mitarbeiter!$C273))+1),MAX(0,NETWORKDAYS(MAX(DATE(2028,3,1),Mitarbeiter!$C273),MIN(DATE(2028,4,0),IF(Mitarbeiter!$D273="",DATE(2028,4,0),Mitarbeiter!$D273),TODAY()),Einstellungen!$F$13:$F$67)))*N(Mitarbeiter!$E273)/IF(Einstellungen!$C$11="7 Tage",7,5),N('Ist-Stunden'!AF273)),MAX(IF(Einstellungen!$C$11="7 Tage",MAX(0,(MIN(DATE(2028,4,0),IF(Mitarbeiter!$D273="",DATE(2028,4,0),Mitarbeiter!$D273),TODAY()))-(MAX(DATE(2028,3,1),Mitarbeiter!$C273))+1),MAX(0,NETWORKDAYS(MAX(DATE(2028,3,1),Mitarbeiter!$C273),MIN(DATE(2028,4,0),IF(Mitarbeiter!$D273="",DATE(2028,4,0),Mitarbeiter!$D273),TODAY()),Einstellungen!$F$13:$F$67)))*N(Mitarbeiter!$E273)/IF(Einstellungen!$C$11="7 Tage",7,5),N('Ist-Stunden'!AF273)+(N(Krankheitstage!BE273)+N(Krankheitstage!BQ273))*N($C273))))</f>
        <v/>
      </c>
      <c r="BK273" s="76">
        <f>IF($B273="",0,IF(Einstellungen!$C$10="Ja",MAX(IF(Einstellungen!$C$11="7 Tage",MAX(0,(MIN(DATE(2028,5,0),IF(Mitarbeiter!$D273="",DATE(2028,5,0),Mitarbeiter!$D273),TODAY()))-(MAX(DATE(2028,4,1),Mitarbeiter!$C273))+1),MAX(0,NETWORKDAYS(MAX(DATE(2028,4,1),Mitarbeiter!$C273),MIN(DATE(2028,5,0),IF(Mitarbeiter!$D273="",DATE(2028,5,0),Mitarbeiter!$D273),TODAY()),Einstellungen!$F$13:$F$67)))*N(Mitarbeiter!$E273)/IF(Einstellungen!$C$11="7 Tage",7,5),N('Ist-Stunden'!AG273)),MAX(IF(Einstellungen!$C$11="7 Tage",MAX(0,(MIN(DATE(2028,5,0),IF(Mitarbeiter!$D273="",DATE(2028,5,0),Mitarbeiter!$D273),TODAY()))-(MAX(DATE(2028,4,1),Mitarbeiter!$C273))+1),MAX(0,NETWORKDAYS(MAX(DATE(2028,4,1),Mitarbeiter!$C273),MIN(DATE(2028,5,0),IF(Mitarbeiter!$D273="",DATE(2028,5,0),Mitarbeiter!$D273),TODAY()),Einstellungen!$F$13:$F$67)))*N(Mitarbeiter!$E273)/IF(Einstellungen!$C$11="7 Tage",7,5),N('Ist-Stunden'!AG273)+(N(Krankheitstage!BF273)+N(Krankheitstage!BR273))*N($C273))))</f>
        <v/>
      </c>
      <c r="BL273" s="76">
        <f>IF($B273="",0,IF(Einstellungen!$C$10="Ja",MAX(IF(Einstellungen!$C$11="7 Tage",MAX(0,(MIN(DATE(2028,6,0),IF(Mitarbeiter!$D273="",DATE(2028,6,0),Mitarbeiter!$D273),TODAY()))-(MAX(DATE(2028,5,1),Mitarbeiter!$C273))+1),MAX(0,NETWORKDAYS(MAX(DATE(2028,5,1),Mitarbeiter!$C273),MIN(DATE(2028,6,0),IF(Mitarbeiter!$D273="",DATE(2028,6,0),Mitarbeiter!$D273),TODAY()),Einstellungen!$F$13:$F$67)))*N(Mitarbeiter!$E273)/IF(Einstellungen!$C$11="7 Tage",7,5),N('Ist-Stunden'!AH273)),MAX(IF(Einstellungen!$C$11="7 Tage",MAX(0,(MIN(DATE(2028,6,0),IF(Mitarbeiter!$D273="",DATE(2028,6,0),Mitarbeiter!$D273),TODAY()))-(MAX(DATE(2028,5,1),Mitarbeiter!$C273))+1),MAX(0,NETWORKDAYS(MAX(DATE(2028,5,1),Mitarbeiter!$C273),MIN(DATE(2028,6,0),IF(Mitarbeiter!$D273="",DATE(2028,6,0),Mitarbeiter!$D273),TODAY()),Einstellungen!$F$13:$F$67)))*N(Mitarbeiter!$E273)/IF(Einstellungen!$C$11="7 Tage",7,5),N('Ist-Stunden'!AH273)+(N(Krankheitstage!BG273)+N(Krankheitstage!BS273))*N($C273))))</f>
        <v/>
      </c>
      <c r="BM273" s="76">
        <f>IF($B273="",0,IF(Einstellungen!$C$10="Ja",MAX(IF(Einstellungen!$C$11="7 Tage",MAX(0,(MIN(DATE(2028,7,0),IF(Mitarbeiter!$D273="",DATE(2028,7,0),Mitarbeiter!$D273),TODAY()))-(MAX(DATE(2028,6,1),Mitarbeiter!$C273))+1),MAX(0,NETWORKDAYS(MAX(DATE(2028,6,1),Mitarbeiter!$C273),MIN(DATE(2028,7,0),IF(Mitarbeiter!$D273="",DATE(2028,7,0),Mitarbeiter!$D273),TODAY()),Einstellungen!$F$13:$F$67)))*N(Mitarbeiter!$E273)/IF(Einstellungen!$C$11="7 Tage",7,5),N('Ist-Stunden'!AI273)),MAX(IF(Einstellungen!$C$11="7 Tage",MAX(0,(MIN(DATE(2028,7,0),IF(Mitarbeiter!$D273="",DATE(2028,7,0),Mitarbeiter!$D273),TODAY()))-(MAX(DATE(2028,6,1),Mitarbeiter!$C273))+1),MAX(0,NETWORKDAYS(MAX(DATE(2028,6,1),Mitarbeiter!$C273),MIN(DATE(2028,7,0),IF(Mitarbeiter!$D273="",DATE(2028,7,0),Mitarbeiter!$D273),TODAY()),Einstellungen!$F$13:$F$67)))*N(Mitarbeiter!$E273)/IF(Einstellungen!$C$11="7 Tage",7,5),N('Ist-Stunden'!AI273)+(N(Krankheitstage!BH273)+N(Krankheitstage!BT273))*N($C273))))</f>
        <v/>
      </c>
      <c r="BN273" s="76">
        <f>IF($B273="",0,IF(Einstellungen!$C$10="Ja",MAX(IF(Einstellungen!$C$11="7 Tage",MAX(0,(MIN(DATE(2028,8,0),IF(Mitarbeiter!$D273="",DATE(2028,8,0),Mitarbeiter!$D273),TODAY()))-(MAX(DATE(2028,7,1),Mitarbeiter!$C273))+1),MAX(0,NETWORKDAYS(MAX(DATE(2028,7,1),Mitarbeiter!$C273),MIN(DATE(2028,8,0),IF(Mitarbeiter!$D273="",DATE(2028,8,0),Mitarbeiter!$D273),TODAY()),Einstellungen!$F$13:$F$67)))*N(Mitarbeiter!$E273)/IF(Einstellungen!$C$11="7 Tage",7,5),N('Ist-Stunden'!AJ273)),MAX(IF(Einstellungen!$C$11="7 Tage",MAX(0,(MIN(DATE(2028,8,0),IF(Mitarbeiter!$D273="",DATE(2028,8,0),Mitarbeiter!$D273),TODAY()))-(MAX(DATE(2028,7,1),Mitarbeiter!$C273))+1),MAX(0,NETWORKDAYS(MAX(DATE(2028,7,1),Mitarbeiter!$C273),MIN(DATE(2028,8,0),IF(Mitarbeiter!$D273="",DATE(2028,8,0),Mitarbeiter!$D273),TODAY()),Einstellungen!$F$13:$F$67)))*N(Mitarbeiter!$E273)/IF(Einstellungen!$C$11="7 Tage",7,5),N('Ist-Stunden'!AJ273)+(N(Krankheitstage!BI273)+N(Krankheitstage!BU273))*N($C273))))</f>
        <v/>
      </c>
      <c r="BO273" s="76">
        <f>IF($B273="",0,IF(Einstellungen!$C$10="Ja",MAX(IF(Einstellungen!$C$11="7 Tage",MAX(0,(MIN(DATE(2028,9,0),IF(Mitarbeiter!$D273="",DATE(2028,9,0),Mitarbeiter!$D273),TODAY()))-(MAX(DATE(2028,8,1),Mitarbeiter!$C273))+1),MAX(0,NETWORKDAYS(MAX(DATE(2028,8,1),Mitarbeiter!$C273),MIN(DATE(2028,9,0),IF(Mitarbeiter!$D273="",DATE(2028,9,0),Mitarbeiter!$D273),TODAY()),Einstellungen!$F$13:$F$67)))*N(Mitarbeiter!$E273)/IF(Einstellungen!$C$11="7 Tage",7,5),N('Ist-Stunden'!AK273)),MAX(IF(Einstellungen!$C$11="7 Tage",MAX(0,(MIN(DATE(2028,9,0),IF(Mitarbeiter!$D273="",DATE(2028,9,0),Mitarbeiter!$D273),TODAY()))-(MAX(DATE(2028,8,1),Mitarbeiter!$C273))+1),MAX(0,NETWORKDAYS(MAX(DATE(2028,8,1),Mitarbeiter!$C273),MIN(DATE(2028,9,0),IF(Mitarbeiter!$D273="",DATE(2028,9,0),Mitarbeiter!$D273),TODAY()),Einstellungen!$F$13:$F$67)))*N(Mitarbeiter!$E273)/IF(Einstellungen!$C$11="7 Tage",7,5),N('Ist-Stunden'!AK273)+(N(Krankheitstage!BJ273)+N(Krankheitstage!BV273))*N($C273))))</f>
        <v/>
      </c>
      <c r="BP273" s="76">
        <f>IF($B273="",0,IF(Einstellungen!$C$10="Ja",MAX(IF(Einstellungen!$C$11="7 Tage",MAX(0,(MIN(DATE(2028,10,0),IF(Mitarbeiter!$D273="",DATE(2028,10,0),Mitarbeiter!$D273),TODAY()))-(MAX(DATE(2028,9,1),Mitarbeiter!$C273))+1),MAX(0,NETWORKDAYS(MAX(DATE(2028,9,1),Mitarbeiter!$C273),MIN(DATE(2028,10,0),IF(Mitarbeiter!$D273="",DATE(2028,10,0),Mitarbeiter!$D273),TODAY()),Einstellungen!$F$13:$F$67)))*N(Mitarbeiter!$E273)/IF(Einstellungen!$C$11="7 Tage",7,5),N('Ist-Stunden'!AL273)),MAX(IF(Einstellungen!$C$11="7 Tage",MAX(0,(MIN(DATE(2028,10,0),IF(Mitarbeiter!$D273="",DATE(2028,10,0),Mitarbeiter!$D273),TODAY()))-(MAX(DATE(2028,9,1),Mitarbeiter!$C273))+1),MAX(0,NETWORKDAYS(MAX(DATE(2028,9,1),Mitarbeiter!$C273),MIN(DATE(2028,10,0),IF(Mitarbeiter!$D273="",DATE(2028,10,0),Mitarbeiter!$D273),TODAY()),Einstellungen!$F$13:$F$67)))*N(Mitarbeiter!$E273)/IF(Einstellungen!$C$11="7 Tage",7,5),N('Ist-Stunden'!AL273)+(N(Krankheitstage!BK273)+N(Krankheitstage!BW273))*N($C273))))</f>
        <v/>
      </c>
      <c r="BQ273" s="76">
        <f>IF($B273="",0,IF(Einstellungen!$C$10="Ja",MAX(IF(Einstellungen!$C$11="7 Tage",MAX(0,(MIN(DATE(2028,11,0),IF(Mitarbeiter!$D273="",DATE(2028,11,0),Mitarbeiter!$D273),TODAY()))-(MAX(DATE(2028,10,1),Mitarbeiter!$C273))+1),MAX(0,NETWORKDAYS(MAX(DATE(2028,10,1),Mitarbeiter!$C273),MIN(DATE(2028,11,0),IF(Mitarbeiter!$D273="",DATE(2028,11,0),Mitarbeiter!$D273),TODAY()),Einstellungen!$F$13:$F$67)))*N(Mitarbeiter!$E273)/IF(Einstellungen!$C$11="7 Tage",7,5),N('Ist-Stunden'!AM273)),MAX(IF(Einstellungen!$C$11="7 Tage",MAX(0,(MIN(DATE(2028,11,0),IF(Mitarbeiter!$D273="",DATE(2028,11,0),Mitarbeiter!$D273),TODAY()))-(MAX(DATE(2028,10,1),Mitarbeiter!$C273))+1),MAX(0,NETWORKDAYS(MAX(DATE(2028,10,1),Mitarbeiter!$C273),MIN(DATE(2028,11,0),IF(Mitarbeiter!$D273="",DATE(2028,11,0),Mitarbeiter!$D273),TODAY()),Einstellungen!$F$13:$F$67)))*N(Mitarbeiter!$E273)/IF(Einstellungen!$C$11="7 Tage",7,5),N('Ist-Stunden'!AM273)+(N(Krankheitstage!BL273)+N(Krankheitstage!BX273))*N($C273))))</f>
        <v/>
      </c>
      <c r="BR273" s="76">
        <f>IF($B273="",0,IF(Einstellungen!$C$10="Ja",MAX(IF(Einstellungen!$C$11="7 Tage",MAX(0,(MIN(DATE(2028,12,0),IF(Mitarbeiter!$D273="",DATE(2028,12,0),Mitarbeiter!$D273),TODAY()))-(MAX(DATE(2028,11,1),Mitarbeiter!$C273))+1),MAX(0,NETWORKDAYS(MAX(DATE(2028,11,1),Mitarbeiter!$C273),MIN(DATE(2028,12,0),IF(Mitarbeiter!$D273="",DATE(2028,12,0),Mitarbeiter!$D273),TODAY()),Einstellungen!$F$13:$F$67)))*N(Mitarbeiter!$E273)/IF(Einstellungen!$C$11="7 Tage",7,5),N('Ist-Stunden'!AN273)),MAX(IF(Einstellungen!$C$11="7 Tage",MAX(0,(MIN(DATE(2028,12,0),IF(Mitarbeiter!$D273="",DATE(2028,12,0),Mitarbeiter!$D273),TODAY()))-(MAX(DATE(2028,11,1),Mitarbeiter!$C273))+1),MAX(0,NETWORKDAYS(MAX(DATE(2028,11,1),Mitarbeiter!$C273),MIN(DATE(2028,12,0),IF(Mitarbeiter!$D273="",DATE(2028,12,0),Mitarbeiter!$D273),TODAY()),Einstellungen!$F$13:$F$67)))*N(Mitarbeiter!$E273)/IF(Einstellungen!$C$11="7 Tage",7,5),N('Ist-Stunden'!AN273)+(N(Krankheitstage!BM273)+N(Krankheitstage!BY273))*N($C273))))</f>
        <v/>
      </c>
      <c r="BS273" s="76">
        <f>IF($B273="",0,IF(Einstellungen!$C$10="Ja",MAX(IF(Einstellungen!$C$11="7 Tage",MAX(0,(MIN(DATE(2028,13,0),IF(Mitarbeiter!$D273="",DATE(2028,13,0),Mitarbeiter!$D273),TODAY()))-(MAX(DATE(2028,12,1),Mitarbeiter!$C273))+1),MAX(0,NETWORKDAYS(MAX(DATE(2028,12,1),Mitarbeiter!$C273),MIN(DATE(2028,13,0),IF(Mitarbeiter!$D273="",DATE(2028,13,0),Mitarbeiter!$D273),TODAY()),Einstellungen!$F$13:$F$67)))*N(Mitarbeiter!$E273)/IF(Einstellungen!$C$11="7 Tage",7,5),N('Ist-Stunden'!AO273)),MAX(IF(Einstellungen!$C$11="7 Tage",MAX(0,(MIN(DATE(2028,13,0),IF(Mitarbeiter!$D273="",DATE(2028,13,0),Mitarbeiter!$D273),TODAY()))-(MAX(DATE(2028,12,1),Mitarbeiter!$C273))+1),MAX(0,NETWORKDAYS(MAX(DATE(2028,12,1),Mitarbeiter!$C273),MIN(DATE(2028,13,0),IF(Mitarbeiter!$D273="",DATE(2028,13,0),Mitarbeiter!$D273),TODAY()),Einstellungen!$F$13:$F$67)))*N(Mitarbeiter!$E273)/IF(Einstellungen!$C$11="7 Tage",7,5),N('Ist-Stunden'!AO273)+(N(Krankheitstage!BN273)+N(Krankheitstage!BZ273))*N($C273))))</f>
        <v/>
      </c>
      <c r="BT273" s="76">
        <f>IF($B273="",0,IF(Einstellungen!$C$10="Ja",MAX(IF(Einstellungen!$C$11="7 Tage",MAX(0,(MIN(DATE(2029,2,0),IF(Mitarbeiter!$D273="",DATE(2029,2,0),Mitarbeiter!$D273),TODAY()))-(MAX(DATE(2029,1,1),Mitarbeiter!$C273))+1),MAX(0,NETWORKDAYS(MAX(DATE(2029,1,1),Mitarbeiter!$C273),MIN(DATE(2029,2,0),IF(Mitarbeiter!$D273="",DATE(2029,2,0),Mitarbeiter!$D273),TODAY()),Einstellungen!$F$13:$F$67)))*N(Mitarbeiter!$E273)/IF(Einstellungen!$C$11="7 Tage",7,5),N('Ist-Stunden'!AP273)),MAX(IF(Einstellungen!$C$11="7 Tage",MAX(0,(MIN(DATE(2029,2,0),IF(Mitarbeiter!$D273="",DATE(2029,2,0),Mitarbeiter!$D273),TODAY()))-(MAX(DATE(2029,1,1),Mitarbeiter!$C273))+1),MAX(0,NETWORKDAYS(MAX(DATE(2029,1,1),Mitarbeiter!$C273),MIN(DATE(2029,2,0),IF(Mitarbeiter!$D273="",DATE(2029,2,0),Mitarbeiter!$D273),TODAY()),Einstellungen!$F$13:$F$67)))*N(Mitarbeiter!$E273)/IF(Einstellungen!$C$11="7 Tage",7,5),N('Ist-Stunden'!AP273)+(N(Krankheitstage!CA273)+N(Krankheitstage!CM273))*N($C273))))</f>
        <v/>
      </c>
      <c r="BU273" s="76">
        <f>IF($B273="",0,IF(Einstellungen!$C$10="Ja",MAX(IF(Einstellungen!$C$11="7 Tage",MAX(0,(MIN(DATE(2029,3,0),IF(Mitarbeiter!$D273="",DATE(2029,3,0),Mitarbeiter!$D273),TODAY()))-(MAX(DATE(2029,2,1),Mitarbeiter!$C273))+1),MAX(0,NETWORKDAYS(MAX(DATE(2029,2,1),Mitarbeiter!$C273),MIN(DATE(2029,3,0),IF(Mitarbeiter!$D273="",DATE(2029,3,0),Mitarbeiter!$D273),TODAY()),Einstellungen!$F$13:$F$67)))*N(Mitarbeiter!$E273)/IF(Einstellungen!$C$11="7 Tage",7,5),N('Ist-Stunden'!AQ273)),MAX(IF(Einstellungen!$C$11="7 Tage",MAX(0,(MIN(DATE(2029,3,0),IF(Mitarbeiter!$D273="",DATE(2029,3,0),Mitarbeiter!$D273),TODAY()))-(MAX(DATE(2029,2,1),Mitarbeiter!$C273))+1),MAX(0,NETWORKDAYS(MAX(DATE(2029,2,1),Mitarbeiter!$C273),MIN(DATE(2029,3,0),IF(Mitarbeiter!$D273="",DATE(2029,3,0),Mitarbeiter!$D273),TODAY()),Einstellungen!$F$13:$F$67)))*N(Mitarbeiter!$E273)/IF(Einstellungen!$C$11="7 Tage",7,5),N('Ist-Stunden'!AQ273)+(N(Krankheitstage!CB273)+N(Krankheitstage!CN273))*N($C273))))</f>
        <v/>
      </c>
      <c r="BV273" s="76">
        <f>IF($B273="",0,IF(Einstellungen!$C$10="Ja",MAX(IF(Einstellungen!$C$11="7 Tage",MAX(0,(MIN(DATE(2029,4,0),IF(Mitarbeiter!$D273="",DATE(2029,4,0),Mitarbeiter!$D273),TODAY()))-(MAX(DATE(2029,3,1),Mitarbeiter!$C273))+1),MAX(0,NETWORKDAYS(MAX(DATE(2029,3,1),Mitarbeiter!$C273),MIN(DATE(2029,4,0),IF(Mitarbeiter!$D273="",DATE(2029,4,0),Mitarbeiter!$D273),TODAY()),Einstellungen!$F$13:$F$67)))*N(Mitarbeiter!$E273)/IF(Einstellungen!$C$11="7 Tage",7,5),N('Ist-Stunden'!AR273)),MAX(IF(Einstellungen!$C$11="7 Tage",MAX(0,(MIN(DATE(2029,4,0),IF(Mitarbeiter!$D273="",DATE(2029,4,0),Mitarbeiter!$D273),TODAY()))-(MAX(DATE(2029,3,1),Mitarbeiter!$C273))+1),MAX(0,NETWORKDAYS(MAX(DATE(2029,3,1),Mitarbeiter!$C273),MIN(DATE(2029,4,0),IF(Mitarbeiter!$D273="",DATE(2029,4,0),Mitarbeiter!$D273),TODAY()),Einstellungen!$F$13:$F$67)))*N(Mitarbeiter!$E273)/IF(Einstellungen!$C$11="7 Tage",7,5),N('Ist-Stunden'!AR273)+(N(Krankheitstage!CC273)+N(Krankheitstage!CO273))*N($C273))))</f>
        <v/>
      </c>
      <c r="BW273" s="76">
        <f>IF($B273="",0,IF(Einstellungen!$C$10="Ja",MAX(IF(Einstellungen!$C$11="7 Tage",MAX(0,(MIN(DATE(2029,5,0),IF(Mitarbeiter!$D273="",DATE(2029,5,0),Mitarbeiter!$D273),TODAY()))-(MAX(DATE(2029,4,1),Mitarbeiter!$C273))+1),MAX(0,NETWORKDAYS(MAX(DATE(2029,4,1),Mitarbeiter!$C273),MIN(DATE(2029,5,0),IF(Mitarbeiter!$D273="",DATE(2029,5,0),Mitarbeiter!$D273),TODAY()),Einstellungen!$F$13:$F$67)))*N(Mitarbeiter!$E273)/IF(Einstellungen!$C$11="7 Tage",7,5),N('Ist-Stunden'!AS273)),MAX(IF(Einstellungen!$C$11="7 Tage",MAX(0,(MIN(DATE(2029,5,0),IF(Mitarbeiter!$D273="",DATE(2029,5,0),Mitarbeiter!$D273),TODAY()))-(MAX(DATE(2029,4,1),Mitarbeiter!$C273))+1),MAX(0,NETWORKDAYS(MAX(DATE(2029,4,1),Mitarbeiter!$C273),MIN(DATE(2029,5,0),IF(Mitarbeiter!$D273="",DATE(2029,5,0),Mitarbeiter!$D273),TODAY()),Einstellungen!$F$13:$F$67)))*N(Mitarbeiter!$E273)/IF(Einstellungen!$C$11="7 Tage",7,5),N('Ist-Stunden'!AS273)+(N(Krankheitstage!CD273)+N(Krankheitstage!CP273))*N($C273))))</f>
        <v/>
      </c>
      <c r="BX273" s="76">
        <f>IF($B273="",0,IF(Einstellungen!$C$10="Ja",MAX(IF(Einstellungen!$C$11="7 Tage",MAX(0,(MIN(DATE(2029,6,0),IF(Mitarbeiter!$D273="",DATE(2029,6,0),Mitarbeiter!$D273),TODAY()))-(MAX(DATE(2029,5,1),Mitarbeiter!$C273))+1),MAX(0,NETWORKDAYS(MAX(DATE(2029,5,1),Mitarbeiter!$C273),MIN(DATE(2029,6,0),IF(Mitarbeiter!$D273="",DATE(2029,6,0),Mitarbeiter!$D273),TODAY()),Einstellungen!$F$13:$F$67)))*N(Mitarbeiter!$E273)/IF(Einstellungen!$C$11="7 Tage",7,5),N('Ist-Stunden'!AT273)),MAX(IF(Einstellungen!$C$11="7 Tage",MAX(0,(MIN(DATE(2029,6,0),IF(Mitarbeiter!$D273="",DATE(2029,6,0),Mitarbeiter!$D273),TODAY()))-(MAX(DATE(2029,5,1),Mitarbeiter!$C273))+1),MAX(0,NETWORKDAYS(MAX(DATE(2029,5,1),Mitarbeiter!$C273),MIN(DATE(2029,6,0),IF(Mitarbeiter!$D273="",DATE(2029,6,0),Mitarbeiter!$D273),TODAY()),Einstellungen!$F$13:$F$67)))*N(Mitarbeiter!$E273)/IF(Einstellungen!$C$11="7 Tage",7,5),N('Ist-Stunden'!AT273)+(N(Krankheitstage!CE273)+N(Krankheitstage!CQ273))*N($C273))))</f>
        <v/>
      </c>
      <c r="BY273" s="76">
        <f>IF($B273="",0,IF(Einstellungen!$C$10="Ja",MAX(IF(Einstellungen!$C$11="7 Tage",MAX(0,(MIN(DATE(2029,7,0),IF(Mitarbeiter!$D273="",DATE(2029,7,0),Mitarbeiter!$D273),TODAY()))-(MAX(DATE(2029,6,1),Mitarbeiter!$C273))+1),MAX(0,NETWORKDAYS(MAX(DATE(2029,6,1),Mitarbeiter!$C273),MIN(DATE(2029,7,0),IF(Mitarbeiter!$D273="",DATE(2029,7,0),Mitarbeiter!$D273),TODAY()),Einstellungen!$F$13:$F$67)))*N(Mitarbeiter!$E273)/IF(Einstellungen!$C$11="7 Tage",7,5),N('Ist-Stunden'!AU273)),MAX(IF(Einstellungen!$C$11="7 Tage",MAX(0,(MIN(DATE(2029,7,0),IF(Mitarbeiter!$D273="",DATE(2029,7,0),Mitarbeiter!$D273),TODAY()))-(MAX(DATE(2029,6,1),Mitarbeiter!$C273))+1),MAX(0,NETWORKDAYS(MAX(DATE(2029,6,1),Mitarbeiter!$C273),MIN(DATE(2029,7,0),IF(Mitarbeiter!$D273="",DATE(2029,7,0),Mitarbeiter!$D273),TODAY()),Einstellungen!$F$13:$F$67)))*N(Mitarbeiter!$E273)/IF(Einstellungen!$C$11="7 Tage",7,5),N('Ist-Stunden'!AU273)+(N(Krankheitstage!CF273)+N(Krankheitstage!CR273))*N($C273))))</f>
        <v/>
      </c>
      <c r="BZ273" s="76">
        <f>IF($B273="",0,IF(Einstellungen!$C$10="Ja",MAX(IF(Einstellungen!$C$11="7 Tage",MAX(0,(MIN(DATE(2029,8,0),IF(Mitarbeiter!$D273="",DATE(2029,8,0),Mitarbeiter!$D273),TODAY()))-(MAX(DATE(2029,7,1),Mitarbeiter!$C273))+1),MAX(0,NETWORKDAYS(MAX(DATE(2029,7,1),Mitarbeiter!$C273),MIN(DATE(2029,8,0),IF(Mitarbeiter!$D273="",DATE(2029,8,0),Mitarbeiter!$D273),TODAY()),Einstellungen!$F$13:$F$67)))*N(Mitarbeiter!$E273)/IF(Einstellungen!$C$11="7 Tage",7,5),N('Ist-Stunden'!AV273)),MAX(IF(Einstellungen!$C$11="7 Tage",MAX(0,(MIN(DATE(2029,8,0),IF(Mitarbeiter!$D273="",DATE(2029,8,0),Mitarbeiter!$D273),TODAY()))-(MAX(DATE(2029,7,1),Mitarbeiter!$C273))+1),MAX(0,NETWORKDAYS(MAX(DATE(2029,7,1),Mitarbeiter!$C273),MIN(DATE(2029,8,0),IF(Mitarbeiter!$D273="",DATE(2029,8,0),Mitarbeiter!$D273),TODAY()),Einstellungen!$F$13:$F$67)))*N(Mitarbeiter!$E273)/IF(Einstellungen!$C$11="7 Tage",7,5),N('Ist-Stunden'!AV273)+(N(Krankheitstage!CG273)+N(Krankheitstage!CS273))*N($C273))))</f>
        <v/>
      </c>
      <c r="CA273" s="76">
        <f>IF($B273="",0,IF(Einstellungen!$C$10="Ja",MAX(IF(Einstellungen!$C$11="7 Tage",MAX(0,(MIN(DATE(2029,9,0),IF(Mitarbeiter!$D273="",DATE(2029,9,0),Mitarbeiter!$D273),TODAY()))-(MAX(DATE(2029,8,1),Mitarbeiter!$C273))+1),MAX(0,NETWORKDAYS(MAX(DATE(2029,8,1),Mitarbeiter!$C273),MIN(DATE(2029,9,0),IF(Mitarbeiter!$D273="",DATE(2029,9,0),Mitarbeiter!$D273),TODAY()),Einstellungen!$F$13:$F$67)))*N(Mitarbeiter!$E273)/IF(Einstellungen!$C$11="7 Tage",7,5),N('Ist-Stunden'!AW273)),MAX(IF(Einstellungen!$C$11="7 Tage",MAX(0,(MIN(DATE(2029,9,0),IF(Mitarbeiter!$D273="",DATE(2029,9,0),Mitarbeiter!$D273),TODAY()))-(MAX(DATE(2029,8,1),Mitarbeiter!$C273))+1),MAX(0,NETWORKDAYS(MAX(DATE(2029,8,1),Mitarbeiter!$C273),MIN(DATE(2029,9,0),IF(Mitarbeiter!$D273="",DATE(2029,9,0),Mitarbeiter!$D273),TODAY()),Einstellungen!$F$13:$F$67)))*N(Mitarbeiter!$E273)/IF(Einstellungen!$C$11="7 Tage",7,5),N('Ist-Stunden'!AW273)+(N(Krankheitstage!CH273)+N(Krankheitstage!CT273))*N($C273))))</f>
        <v/>
      </c>
      <c r="CB273" s="76">
        <f>IF($B273="",0,IF(Einstellungen!$C$10="Ja",MAX(IF(Einstellungen!$C$11="7 Tage",MAX(0,(MIN(DATE(2029,10,0),IF(Mitarbeiter!$D273="",DATE(2029,10,0),Mitarbeiter!$D273),TODAY()))-(MAX(DATE(2029,9,1),Mitarbeiter!$C273))+1),MAX(0,NETWORKDAYS(MAX(DATE(2029,9,1),Mitarbeiter!$C273),MIN(DATE(2029,10,0),IF(Mitarbeiter!$D273="",DATE(2029,10,0),Mitarbeiter!$D273),TODAY()),Einstellungen!$F$13:$F$67)))*N(Mitarbeiter!$E273)/IF(Einstellungen!$C$11="7 Tage",7,5),N('Ist-Stunden'!AX273)),MAX(IF(Einstellungen!$C$11="7 Tage",MAX(0,(MIN(DATE(2029,10,0),IF(Mitarbeiter!$D273="",DATE(2029,10,0),Mitarbeiter!$D273),TODAY()))-(MAX(DATE(2029,9,1),Mitarbeiter!$C273))+1),MAX(0,NETWORKDAYS(MAX(DATE(2029,9,1),Mitarbeiter!$C273),MIN(DATE(2029,10,0),IF(Mitarbeiter!$D273="",DATE(2029,10,0),Mitarbeiter!$D273),TODAY()),Einstellungen!$F$13:$F$67)))*N(Mitarbeiter!$E273)/IF(Einstellungen!$C$11="7 Tage",7,5),N('Ist-Stunden'!AX273)+(N(Krankheitstage!CI273)+N(Krankheitstage!CU273))*N($C273))))</f>
        <v/>
      </c>
      <c r="CC273" s="76">
        <f>IF($B273="",0,IF(Einstellungen!$C$10="Ja",MAX(IF(Einstellungen!$C$11="7 Tage",MAX(0,(MIN(DATE(2029,11,0),IF(Mitarbeiter!$D273="",DATE(2029,11,0),Mitarbeiter!$D273),TODAY()))-(MAX(DATE(2029,10,1),Mitarbeiter!$C273))+1),MAX(0,NETWORKDAYS(MAX(DATE(2029,10,1),Mitarbeiter!$C273),MIN(DATE(2029,11,0),IF(Mitarbeiter!$D273="",DATE(2029,11,0),Mitarbeiter!$D273),TODAY()),Einstellungen!$F$13:$F$67)))*N(Mitarbeiter!$E273)/IF(Einstellungen!$C$11="7 Tage",7,5),N('Ist-Stunden'!AY273)),MAX(IF(Einstellungen!$C$11="7 Tage",MAX(0,(MIN(DATE(2029,11,0),IF(Mitarbeiter!$D273="",DATE(2029,11,0),Mitarbeiter!$D273),TODAY()))-(MAX(DATE(2029,10,1),Mitarbeiter!$C273))+1),MAX(0,NETWORKDAYS(MAX(DATE(2029,10,1),Mitarbeiter!$C273),MIN(DATE(2029,11,0),IF(Mitarbeiter!$D273="",DATE(2029,11,0),Mitarbeiter!$D273),TODAY()),Einstellungen!$F$13:$F$67)))*N(Mitarbeiter!$E273)/IF(Einstellungen!$C$11="7 Tage",7,5),N('Ist-Stunden'!AY273)+(N(Krankheitstage!CJ273)+N(Krankheitstage!CV273))*N($C273))))</f>
        <v/>
      </c>
      <c r="CD273" s="76">
        <f>IF($B273="",0,IF(Einstellungen!$C$10="Ja",MAX(IF(Einstellungen!$C$11="7 Tage",MAX(0,(MIN(DATE(2029,12,0),IF(Mitarbeiter!$D273="",DATE(2029,12,0),Mitarbeiter!$D273),TODAY()))-(MAX(DATE(2029,11,1),Mitarbeiter!$C273))+1),MAX(0,NETWORKDAYS(MAX(DATE(2029,11,1),Mitarbeiter!$C273),MIN(DATE(2029,12,0),IF(Mitarbeiter!$D273="",DATE(2029,12,0),Mitarbeiter!$D273),TODAY()),Einstellungen!$F$13:$F$67)))*N(Mitarbeiter!$E273)/IF(Einstellungen!$C$11="7 Tage",7,5),N('Ist-Stunden'!AZ273)),MAX(IF(Einstellungen!$C$11="7 Tage",MAX(0,(MIN(DATE(2029,12,0),IF(Mitarbeiter!$D273="",DATE(2029,12,0),Mitarbeiter!$D273),TODAY()))-(MAX(DATE(2029,11,1),Mitarbeiter!$C273))+1),MAX(0,NETWORKDAYS(MAX(DATE(2029,11,1),Mitarbeiter!$C273),MIN(DATE(2029,12,0),IF(Mitarbeiter!$D273="",DATE(2029,12,0),Mitarbeiter!$D273),TODAY()),Einstellungen!$F$13:$F$67)))*N(Mitarbeiter!$E273)/IF(Einstellungen!$C$11="7 Tage",7,5),N('Ist-Stunden'!AZ273)+(N(Krankheitstage!CK273)+N(Krankheitstage!CW273))*N($C273))))</f>
        <v/>
      </c>
      <c r="CE273" s="76">
        <f>IF($B273="",0,IF(Einstellungen!$C$10="Ja",MAX(IF(Einstellungen!$C$11="7 Tage",MAX(0,(MIN(DATE(2029,13,0),IF(Mitarbeiter!$D273="",DATE(2029,13,0),Mitarbeiter!$D273),TODAY()))-(MAX(DATE(2029,12,1),Mitarbeiter!$C273))+1),MAX(0,NETWORKDAYS(MAX(DATE(2029,12,1),Mitarbeiter!$C273),MIN(DATE(2029,13,0),IF(Mitarbeiter!$D273="",DATE(2029,13,0),Mitarbeiter!$D273),TODAY()),Einstellungen!$F$13:$F$67)))*N(Mitarbeiter!$E273)/IF(Einstellungen!$C$11="7 Tage",7,5),N('Ist-Stunden'!BA273)),MAX(IF(Einstellungen!$C$11="7 Tage",MAX(0,(MIN(DATE(2029,13,0),IF(Mitarbeiter!$D273="",DATE(2029,13,0),Mitarbeiter!$D273),TODAY()))-(MAX(DATE(2029,12,1),Mitarbeiter!$C273))+1),MAX(0,NETWORKDAYS(MAX(DATE(2029,12,1),Mitarbeiter!$C273),MIN(DATE(2029,13,0),IF(Mitarbeiter!$D273="",DATE(2029,13,0),Mitarbeiter!$D273),TODAY()),Einstellungen!$F$13:$F$67)))*N(Mitarbeiter!$E273)/IF(Einstellungen!$C$11="7 Tage",7,5),N('Ist-Stunden'!BA273)+(N(Krankheitstage!CL273)+N(Krankheitstage!CX273))*N($C273))))</f>
        <v/>
      </c>
      <c r="CF273" s="76">
        <f>IF($B273="",0,IF(Einstellungen!$C$10="Ja",MAX(IF(Einstellungen!$C$11="7 Tage",MAX(0,(MIN(DATE(2030,2,0),IF(Mitarbeiter!$D273="",DATE(2030,2,0),Mitarbeiter!$D273),TODAY()))-(MAX(DATE(2030,1,1),Mitarbeiter!$C273))+1),MAX(0,NETWORKDAYS(MAX(DATE(2030,1,1),Mitarbeiter!$C273),MIN(DATE(2030,2,0),IF(Mitarbeiter!$D273="",DATE(2030,2,0),Mitarbeiter!$D273),TODAY()),Einstellungen!$F$13:$F$67)))*N(Mitarbeiter!$E273)/IF(Einstellungen!$C$11="7 Tage",7,5),N('Ist-Stunden'!BB273)),MAX(IF(Einstellungen!$C$11="7 Tage",MAX(0,(MIN(DATE(2030,2,0),IF(Mitarbeiter!$D273="",DATE(2030,2,0),Mitarbeiter!$D273),TODAY()))-(MAX(DATE(2030,1,1),Mitarbeiter!$C273))+1),MAX(0,NETWORKDAYS(MAX(DATE(2030,1,1),Mitarbeiter!$C273),MIN(DATE(2030,2,0),IF(Mitarbeiter!$D273="",DATE(2030,2,0),Mitarbeiter!$D273),TODAY()),Einstellungen!$F$13:$F$67)))*N(Mitarbeiter!$E273)/IF(Einstellungen!$C$11="7 Tage",7,5),N('Ist-Stunden'!BB273)+(N(Krankheitstage!CY273)+N(Krankheitstage!DK273))*N($C273))))</f>
        <v/>
      </c>
      <c r="CG273" s="76">
        <f>IF($B273="",0,IF(Einstellungen!$C$10="Ja",MAX(IF(Einstellungen!$C$11="7 Tage",MAX(0,(MIN(DATE(2030,3,0),IF(Mitarbeiter!$D273="",DATE(2030,3,0),Mitarbeiter!$D273),TODAY()))-(MAX(DATE(2030,2,1),Mitarbeiter!$C273))+1),MAX(0,NETWORKDAYS(MAX(DATE(2030,2,1),Mitarbeiter!$C273),MIN(DATE(2030,3,0),IF(Mitarbeiter!$D273="",DATE(2030,3,0),Mitarbeiter!$D273),TODAY()),Einstellungen!$F$13:$F$67)))*N(Mitarbeiter!$E273)/IF(Einstellungen!$C$11="7 Tage",7,5),N('Ist-Stunden'!BC273)),MAX(IF(Einstellungen!$C$11="7 Tage",MAX(0,(MIN(DATE(2030,3,0),IF(Mitarbeiter!$D273="",DATE(2030,3,0),Mitarbeiter!$D273),TODAY()))-(MAX(DATE(2030,2,1),Mitarbeiter!$C273))+1),MAX(0,NETWORKDAYS(MAX(DATE(2030,2,1),Mitarbeiter!$C273),MIN(DATE(2030,3,0),IF(Mitarbeiter!$D273="",DATE(2030,3,0),Mitarbeiter!$D273),TODAY()),Einstellungen!$F$13:$F$67)))*N(Mitarbeiter!$E273)/IF(Einstellungen!$C$11="7 Tage",7,5),N('Ist-Stunden'!BC273)+(N(Krankheitstage!CZ273)+N(Krankheitstage!DL273))*N($C273))))</f>
        <v/>
      </c>
      <c r="CH273" s="76">
        <f>IF($B273="",0,IF(Einstellungen!$C$10="Ja",MAX(IF(Einstellungen!$C$11="7 Tage",MAX(0,(MIN(DATE(2030,4,0),IF(Mitarbeiter!$D273="",DATE(2030,4,0),Mitarbeiter!$D273),TODAY()))-(MAX(DATE(2030,3,1),Mitarbeiter!$C273))+1),MAX(0,NETWORKDAYS(MAX(DATE(2030,3,1),Mitarbeiter!$C273),MIN(DATE(2030,4,0),IF(Mitarbeiter!$D273="",DATE(2030,4,0),Mitarbeiter!$D273),TODAY()),Einstellungen!$F$13:$F$67)))*N(Mitarbeiter!$E273)/IF(Einstellungen!$C$11="7 Tage",7,5),N('Ist-Stunden'!BD273)),MAX(IF(Einstellungen!$C$11="7 Tage",MAX(0,(MIN(DATE(2030,4,0),IF(Mitarbeiter!$D273="",DATE(2030,4,0),Mitarbeiter!$D273),TODAY()))-(MAX(DATE(2030,3,1),Mitarbeiter!$C273))+1),MAX(0,NETWORKDAYS(MAX(DATE(2030,3,1),Mitarbeiter!$C273),MIN(DATE(2030,4,0),IF(Mitarbeiter!$D273="",DATE(2030,4,0),Mitarbeiter!$D273),TODAY()),Einstellungen!$F$13:$F$67)))*N(Mitarbeiter!$E273)/IF(Einstellungen!$C$11="7 Tage",7,5),N('Ist-Stunden'!BD273)+(N(Krankheitstage!DA273)+N(Krankheitstage!DM273))*N($C273))))</f>
        <v/>
      </c>
      <c r="CI273" s="76">
        <f>IF($B273="",0,IF(Einstellungen!$C$10="Ja",MAX(IF(Einstellungen!$C$11="7 Tage",MAX(0,(MIN(DATE(2030,5,0),IF(Mitarbeiter!$D273="",DATE(2030,5,0),Mitarbeiter!$D273),TODAY()))-(MAX(DATE(2030,4,1),Mitarbeiter!$C273))+1),MAX(0,NETWORKDAYS(MAX(DATE(2030,4,1),Mitarbeiter!$C273),MIN(DATE(2030,5,0),IF(Mitarbeiter!$D273="",DATE(2030,5,0),Mitarbeiter!$D273),TODAY()),Einstellungen!$F$13:$F$67)))*N(Mitarbeiter!$E273)/IF(Einstellungen!$C$11="7 Tage",7,5),N('Ist-Stunden'!BE273)),MAX(IF(Einstellungen!$C$11="7 Tage",MAX(0,(MIN(DATE(2030,5,0),IF(Mitarbeiter!$D273="",DATE(2030,5,0),Mitarbeiter!$D273),TODAY()))-(MAX(DATE(2030,4,1),Mitarbeiter!$C273))+1),MAX(0,NETWORKDAYS(MAX(DATE(2030,4,1),Mitarbeiter!$C273),MIN(DATE(2030,5,0),IF(Mitarbeiter!$D273="",DATE(2030,5,0),Mitarbeiter!$D273),TODAY()),Einstellungen!$F$13:$F$67)))*N(Mitarbeiter!$E273)/IF(Einstellungen!$C$11="7 Tage",7,5),N('Ist-Stunden'!BE273)+(N(Krankheitstage!DB273)+N(Krankheitstage!DN273))*N($C273))))</f>
        <v/>
      </c>
      <c r="CJ273" s="76">
        <f>IF($B273="",0,IF(Einstellungen!$C$10="Ja",MAX(IF(Einstellungen!$C$11="7 Tage",MAX(0,(MIN(DATE(2030,6,0),IF(Mitarbeiter!$D273="",DATE(2030,6,0),Mitarbeiter!$D273),TODAY()))-(MAX(DATE(2030,5,1),Mitarbeiter!$C273))+1),MAX(0,NETWORKDAYS(MAX(DATE(2030,5,1),Mitarbeiter!$C273),MIN(DATE(2030,6,0),IF(Mitarbeiter!$D273="",DATE(2030,6,0),Mitarbeiter!$D273),TODAY()),Einstellungen!$F$13:$F$67)))*N(Mitarbeiter!$E273)/IF(Einstellungen!$C$11="7 Tage",7,5),N('Ist-Stunden'!BF273)),MAX(IF(Einstellungen!$C$11="7 Tage",MAX(0,(MIN(DATE(2030,6,0),IF(Mitarbeiter!$D273="",DATE(2030,6,0),Mitarbeiter!$D273),TODAY()))-(MAX(DATE(2030,5,1),Mitarbeiter!$C273))+1),MAX(0,NETWORKDAYS(MAX(DATE(2030,5,1),Mitarbeiter!$C273),MIN(DATE(2030,6,0),IF(Mitarbeiter!$D273="",DATE(2030,6,0),Mitarbeiter!$D273),TODAY()),Einstellungen!$F$13:$F$67)))*N(Mitarbeiter!$E273)/IF(Einstellungen!$C$11="7 Tage",7,5),N('Ist-Stunden'!BF273)+(N(Krankheitstage!DC273)+N(Krankheitstage!DO273))*N($C273))))</f>
        <v/>
      </c>
      <c r="CK273" s="76">
        <f>IF($B273="",0,IF(Einstellungen!$C$10="Ja",MAX(IF(Einstellungen!$C$11="7 Tage",MAX(0,(MIN(DATE(2030,7,0),IF(Mitarbeiter!$D273="",DATE(2030,7,0),Mitarbeiter!$D273),TODAY()))-(MAX(DATE(2030,6,1),Mitarbeiter!$C273))+1),MAX(0,NETWORKDAYS(MAX(DATE(2030,6,1),Mitarbeiter!$C273),MIN(DATE(2030,7,0),IF(Mitarbeiter!$D273="",DATE(2030,7,0),Mitarbeiter!$D273),TODAY()),Einstellungen!$F$13:$F$67)))*N(Mitarbeiter!$E273)/IF(Einstellungen!$C$11="7 Tage",7,5),N('Ist-Stunden'!BG273)),MAX(IF(Einstellungen!$C$11="7 Tage",MAX(0,(MIN(DATE(2030,7,0),IF(Mitarbeiter!$D273="",DATE(2030,7,0),Mitarbeiter!$D273),TODAY()))-(MAX(DATE(2030,6,1),Mitarbeiter!$C273))+1),MAX(0,NETWORKDAYS(MAX(DATE(2030,6,1),Mitarbeiter!$C273),MIN(DATE(2030,7,0),IF(Mitarbeiter!$D273="",DATE(2030,7,0),Mitarbeiter!$D273),TODAY()),Einstellungen!$F$13:$F$67)))*N(Mitarbeiter!$E273)/IF(Einstellungen!$C$11="7 Tage",7,5),N('Ist-Stunden'!BG273)+(N(Krankheitstage!DD273)+N(Krankheitstage!DP273))*N($C273))))</f>
        <v/>
      </c>
      <c r="CL273" s="76">
        <f>IF($B273="",0,IF(Einstellungen!$C$10="Ja",MAX(IF(Einstellungen!$C$11="7 Tage",MAX(0,(MIN(DATE(2030,8,0),IF(Mitarbeiter!$D273="",DATE(2030,8,0),Mitarbeiter!$D273),TODAY()))-(MAX(DATE(2030,7,1),Mitarbeiter!$C273))+1),MAX(0,NETWORKDAYS(MAX(DATE(2030,7,1),Mitarbeiter!$C273),MIN(DATE(2030,8,0),IF(Mitarbeiter!$D273="",DATE(2030,8,0),Mitarbeiter!$D273),TODAY()),Einstellungen!$F$13:$F$67)))*N(Mitarbeiter!$E273)/IF(Einstellungen!$C$11="7 Tage",7,5),N('Ist-Stunden'!BH273)),MAX(IF(Einstellungen!$C$11="7 Tage",MAX(0,(MIN(DATE(2030,8,0),IF(Mitarbeiter!$D273="",DATE(2030,8,0),Mitarbeiter!$D273),TODAY()))-(MAX(DATE(2030,7,1),Mitarbeiter!$C273))+1),MAX(0,NETWORKDAYS(MAX(DATE(2030,7,1),Mitarbeiter!$C273),MIN(DATE(2030,8,0),IF(Mitarbeiter!$D273="",DATE(2030,8,0),Mitarbeiter!$D273),TODAY()),Einstellungen!$F$13:$F$67)))*N(Mitarbeiter!$E273)/IF(Einstellungen!$C$11="7 Tage",7,5),N('Ist-Stunden'!BH273)+(N(Krankheitstage!DE273)+N(Krankheitstage!DQ273))*N($C273))))</f>
        <v/>
      </c>
      <c r="CM273" s="76">
        <f>IF($B273="",0,IF(Einstellungen!$C$10="Ja",MAX(IF(Einstellungen!$C$11="7 Tage",MAX(0,(MIN(DATE(2030,9,0),IF(Mitarbeiter!$D273="",DATE(2030,9,0),Mitarbeiter!$D273),TODAY()))-(MAX(DATE(2030,8,1),Mitarbeiter!$C273))+1),MAX(0,NETWORKDAYS(MAX(DATE(2030,8,1),Mitarbeiter!$C273),MIN(DATE(2030,9,0),IF(Mitarbeiter!$D273="",DATE(2030,9,0),Mitarbeiter!$D273),TODAY()),Einstellungen!$F$13:$F$67)))*N(Mitarbeiter!$E273)/IF(Einstellungen!$C$11="7 Tage",7,5),N('Ist-Stunden'!BI273)),MAX(IF(Einstellungen!$C$11="7 Tage",MAX(0,(MIN(DATE(2030,9,0),IF(Mitarbeiter!$D273="",DATE(2030,9,0),Mitarbeiter!$D273),TODAY()))-(MAX(DATE(2030,8,1),Mitarbeiter!$C273))+1),MAX(0,NETWORKDAYS(MAX(DATE(2030,8,1),Mitarbeiter!$C273),MIN(DATE(2030,9,0),IF(Mitarbeiter!$D273="",DATE(2030,9,0),Mitarbeiter!$D273),TODAY()),Einstellungen!$F$13:$F$67)))*N(Mitarbeiter!$E273)/IF(Einstellungen!$C$11="7 Tage",7,5),N('Ist-Stunden'!BI273)+(N(Krankheitstage!DF273)+N(Krankheitstage!DR273))*N($C273))))</f>
        <v/>
      </c>
      <c r="CN273" s="76">
        <f>IF($B273="",0,IF(Einstellungen!$C$10="Ja",MAX(IF(Einstellungen!$C$11="7 Tage",MAX(0,(MIN(DATE(2030,10,0),IF(Mitarbeiter!$D273="",DATE(2030,10,0),Mitarbeiter!$D273),TODAY()))-(MAX(DATE(2030,9,1),Mitarbeiter!$C273))+1),MAX(0,NETWORKDAYS(MAX(DATE(2030,9,1),Mitarbeiter!$C273),MIN(DATE(2030,10,0),IF(Mitarbeiter!$D273="",DATE(2030,10,0),Mitarbeiter!$D273),TODAY()),Einstellungen!$F$13:$F$67)))*N(Mitarbeiter!$E273)/IF(Einstellungen!$C$11="7 Tage",7,5),N('Ist-Stunden'!BJ273)),MAX(IF(Einstellungen!$C$11="7 Tage",MAX(0,(MIN(DATE(2030,10,0),IF(Mitarbeiter!$D273="",DATE(2030,10,0),Mitarbeiter!$D273),TODAY()))-(MAX(DATE(2030,9,1),Mitarbeiter!$C273))+1),MAX(0,NETWORKDAYS(MAX(DATE(2030,9,1),Mitarbeiter!$C273),MIN(DATE(2030,10,0),IF(Mitarbeiter!$D273="",DATE(2030,10,0),Mitarbeiter!$D273),TODAY()),Einstellungen!$F$13:$F$67)))*N(Mitarbeiter!$E273)/IF(Einstellungen!$C$11="7 Tage",7,5),N('Ist-Stunden'!BJ273)+(N(Krankheitstage!DG273)+N(Krankheitstage!DS273))*N($C273))))</f>
        <v/>
      </c>
      <c r="CO273" s="76">
        <f>IF($B273="",0,IF(Einstellungen!$C$10="Ja",MAX(IF(Einstellungen!$C$11="7 Tage",MAX(0,(MIN(DATE(2030,11,0),IF(Mitarbeiter!$D273="",DATE(2030,11,0),Mitarbeiter!$D273),TODAY()))-(MAX(DATE(2030,10,1),Mitarbeiter!$C273))+1),MAX(0,NETWORKDAYS(MAX(DATE(2030,10,1),Mitarbeiter!$C273),MIN(DATE(2030,11,0),IF(Mitarbeiter!$D273="",DATE(2030,11,0),Mitarbeiter!$D273),TODAY()),Einstellungen!$F$13:$F$67)))*N(Mitarbeiter!$E273)/IF(Einstellungen!$C$11="7 Tage",7,5),N('Ist-Stunden'!BK273)),MAX(IF(Einstellungen!$C$11="7 Tage",MAX(0,(MIN(DATE(2030,11,0),IF(Mitarbeiter!$D273="",DATE(2030,11,0),Mitarbeiter!$D273),TODAY()))-(MAX(DATE(2030,10,1),Mitarbeiter!$C273))+1),MAX(0,NETWORKDAYS(MAX(DATE(2030,10,1),Mitarbeiter!$C273),MIN(DATE(2030,11,0),IF(Mitarbeiter!$D273="",DATE(2030,11,0),Mitarbeiter!$D273),TODAY()),Einstellungen!$F$13:$F$67)))*N(Mitarbeiter!$E273)/IF(Einstellungen!$C$11="7 Tage",7,5),N('Ist-Stunden'!BK273)+(N(Krankheitstage!DH273)+N(Krankheitstage!DT273))*N($C273))))</f>
        <v/>
      </c>
      <c r="CP273" s="76">
        <f>IF($B273="",0,IF(Einstellungen!$C$10="Ja",MAX(IF(Einstellungen!$C$11="7 Tage",MAX(0,(MIN(DATE(2030,12,0),IF(Mitarbeiter!$D273="",DATE(2030,12,0),Mitarbeiter!$D273),TODAY()))-(MAX(DATE(2030,11,1),Mitarbeiter!$C273))+1),MAX(0,NETWORKDAYS(MAX(DATE(2030,11,1),Mitarbeiter!$C273),MIN(DATE(2030,12,0),IF(Mitarbeiter!$D273="",DATE(2030,12,0),Mitarbeiter!$D273),TODAY()),Einstellungen!$F$13:$F$67)))*N(Mitarbeiter!$E273)/IF(Einstellungen!$C$11="7 Tage",7,5),N('Ist-Stunden'!BL273)),MAX(IF(Einstellungen!$C$11="7 Tage",MAX(0,(MIN(DATE(2030,12,0),IF(Mitarbeiter!$D273="",DATE(2030,12,0),Mitarbeiter!$D273),TODAY()))-(MAX(DATE(2030,11,1),Mitarbeiter!$C273))+1),MAX(0,NETWORKDAYS(MAX(DATE(2030,11,1),Mitarbeiter!$C273),MIN(DATE(2030,12,0),IF(Mitarbeiter!$D273="",DATE(2030,12,0),Mitarbeiter!$D273),TODAY()),Einstellungen!$F$13:$F$67)))*N(Mitarbeiter!$E273)/IF(Einstellungen!$C$11="7 Tage",7,5),N('Ist-Stunden'!BL273)+(N(Krankheitstage!DI273)+N(Krankheitstage!DU273))*N($C273))))</f>
        <v/>
      </c>
      <c r="CQ273" s="76">
        <f>IF($B273="",0,IF(Einstellungen!$C$10="Ja",MAX(IF(Einstellungen!$C$11="7 Tage",MAX(0,(MIN(DATE(2030,13,0),IF(Mitarbeiter!$D273="",DATE(2030,13,0),Mitarbeiter!$D273),TODAY()))-(MAX(DATE(2030,12,1),Mitarbeiter!$C273))+1),MAX(0,NETWORKDAYS(MAX(DATE(2030,12,1),Mitarbeiter!$C273),MIN(DATE(2030,13,0),IF(Mitarbeiter!$D273="",DATE(2030,13,0),Mitarbeiter!$D273),TODAY()),Einstellungen!$F$13:$F$67)))*N(Mitarbeiter!$E273)/IF(Einstellungen!$C$11="7 Tage",7,5),N('Ist-Stunden'!BM273)),MAX(IF(Einstellungen!$C$11="7 Tage",MAX(0,(MIN(DATE(2030,13,0),IF(Mitarbeiter!$D273="",DATE(2030,13,0),Mitarbeiter!$D273),TODAY()))-(MAX(DATE(2030,12,1),Mitarbeiter!$C273))+1),MAX(0,NETWORKDAYS(MAX(DATE(2030,12,1),Mitarbeiter!$C273),MIN(DATE(2030,13,0),IF(Mitarbeiter!$D273="",DATE(2030,13,0),Mitarbeiter!$D273),TODAY()),Einstellungen!$F$13:$F$67)))*N(Mitarbeiter!$E273)/IF(Einstellungen!$C$11="7 Tage",7,5),N('Ist-Stunden'!BM273)+(N(Krankheitstage!DJ273)+N(Krankheitstage!DV273))*N($C273))))</f>
        <v/>
      </c>
    </row>
    <row r="274">
      <c r="A274" s="73">
        <f>IF(Mitarbeiter!B274="","",Mitarbeiter!A274)</f>
        <v/>
      </c>
      <c r="B274" s="6">
        <f>IF(Mitarbeiter!B274="","",Mitarbeiter!B274)</f>
        <v/>
      </c>
      <c r="C274" s="74">
        <f>IF(Mitarbeiter!B274="","",Mitarbeiter!F274)</f>
        <v/>
      </c>
      <c r="D274" s="75">
        <f>N(INDEX(Krankheitstage!$G274:$DV274,1,(Einstellungen!$C$3-2026)*24+1))</f>
        <v/>
      </c>
      <c r="E274" s="75">
        <f>N(INDEX(Krankheitstage!$G274:$DV274,1,(Einstellungen!$C$3-2026)*24+2))</f>
        <v/>
      </c>
      <c r="F274" s="75">
        <f>N(INDEX(Krankheitstage!$G274:$DV274,1,(Einstellungen!$C$3-2026)*24+3))</f>
        <v/>
      </c>
      <c r="G274" s="75">
        <f>N(INDEX(Krankheitstage!$G274:$DV274,1,(Einstellungen!$C$3-2026)*24+4))</f>
        <v/>
      </c>
      <c r="H274" s="75">
        <f>N(INDEX(Krankheitstage!$G274:$DV274,1,(Einstellungen!$C$3-2026)*24+5))</f>
        <v/>
      </c>
      <c r="I274" s="75">
        <f>N(INDEX(Krankheitstage!$G274:$DV274,1,(Einstellungen!$C$3-2026)*24+6))</f>
        <v/>
      </c>
      <c r="J274" s="75">
        <f>N(INDEX(Krankheitstage!$G274:$DV274,1,(Einstellungen!$C$3-2026)*24+7))</f>
        <v/>
      </c>
      <c r="K274" s="75">
        <f>N(INDEX(Krankheitstage!$G274:$DV274,1,(Einstellungen!$C$3-2026)*24+8))</f>
        <v/>
      </c>
      <c r="L274" s="75">
        <f>N(INDEX(Krankheitstage!$G274:$DV274,1,(Einstellungen!$C$3-2026)*24+9))</f>
        <v/>
      </c>
      <c r="M274" s="75">
        <f>N(INDEX(Krankheitstage!$G274:$DV274,1,(Einstellungen!$C$3-2026)*24+10))</f>
        <v/>
      </c>
      <c r="N274" s="75">
        <f>N(INDEX(Krankheitstage!$G274:$DV274,1,(Einstellungen!$C$3-2026)*24+11))</f>
        <v/>
      </c>
      <c r="O274" s="75">
        <f>N(INDEX(Krankheitstage!$G274:$DV274,1,(Einstellungen!$C$3-2026)*24+12))</f>
        <v/>
      </c>
      <c r="P274" s="75">
        <f>IF($B274="","",SUM(D274:O274))</f>
        <v/>
      </c>
      <c r="Q274" s="75">
        <f>N(INDEX(Krankheitstage!$G274:$DV274,1,(Einstellungen!$C$3-2026)*24+13))</f>
        <v/>
      </c>
      <c r="R274" s="75">
        <f>N(INDEX(Krankheitstage!$G274:$DV274,1,(Einstellungen!$C$3-2026)*24+14))</f>
        <v/>
      </c>
      <c r="S274" s="75">
        <f>N(INDEX(Krankheitstage!$G274:$DV274,1,(Einstellungen!$C$3-2026)*24+15))</f>
        <v/>
      </c>
      <c r="T274" s="75">
        <f>N(INDEX(Krankheitstage!$G274:$DV274,1,(Einstellungen!$C$3-2026)*24+16))</f>
        <v/>
      </c>
      <c r="U274" s="75">
        <f>N(INDEX(Krankheitstage!$G274:$DV274,1,(Einstellungen!$C$3-2026)*24+17))</f>
        <v/>
      </c>
      <c r="V274" s="75">
        <f>N(INDEX(Krankheitstage!$G274:$DV274,1,(Einstellungen!$C$3-2026)*24+18))</f>
        <v/>
      </c>
      <c r="W274" s="75">
        <f>N(INDEX(Krankheitstage!$G274:$DV274,1,(Einstellungen!$C$3-2026)*24+19))</f>
        <v/>
      </c>
      <c r="X274" s="75">
        <f>N(INDEX(Krankheitstage!$G274:$DV274,1,(Einstellungen!$C$3-2026)*24+20))</f>
        <v/>
      </c>
      <c r="Y274" s="75">
        <f>N(INDEX(Krankheitstage!$G274:$DV274,1,(Einstellungen!$C$3-2026)*24+21))</f>
        <v/>
      </c>
      <c r="Z274" s="75">
        <f>N(INDEX(Krankheitstage!$G274:$DV274,1,(Einstellungen!$C$3-2026)*24+22))</f>
        <v/>
      </c>
      <c r="AA274" s="75">
        <f>N(INDEX(Krankheitstage!$G274:$DV274,1,(Einstellungen!$C$3-2026)*24+23))</f>
        <v/>
      </c>
      <c r="AB274" s="75">
        <f>N(INDEX(Krankheitstage!$G274:$DV274,1,(Einstellungen!$C$3-2026)*24+24))</f>
        <v/>
      </c>
      <c r="AC274" s="75">
        <f>IF($B274="","",SUM(Q274:AB274))</f>
        <v/>
      </c>
      <c r="AD274" s="75">
        <f>IF($B274="","",SUM(P274,AC274))</f>
        <v/>
      </c>
      <c r="AE274" s="76">
        <f>IF($B274="","",AD274*N(C274))</f>
        <v/>
      </c>
      <c r="AF274" s="75">
        <f>IF($B274="","",Krankheitstage!E274)</f>
        <v/>
      </c>
      <c r="AG274" s="76">
        <f>IF($B274="","",AF274*N(C274))</f>
        <v/>
      </c>
      <c r="AH274" s="76">
        <f>IF($B274="","",INDEX($AJ274:$CQ274,1,(Einstellungen!$C$3-2026)*12+1)+INDEX($AJ274:$CQ274,1,(Einstellungen!$C$3-2026)*12+2)+INDEX($AJ274:$CQ274,1,(Einstellungen!$C$3-2026)*12+3)+INDEX($AJ274:$CQ274,1,(Einstellungen!$C$3-2026)*12+4)+INDEX($AJ274:$CQ274,1,(Einstellungen!$C$3-2026)*12+5)+INDEX($AJ274:$CQ274,1,(Einstellungen!$C$3-2026)*12+6)+INDEX($AJ274:$CQ274,1,(Einstellungen!$C$3-2026)*12+7)+INDEX($AJ274:$CQ274,1,(Einstellungen!$C$3-2026)*12+8)+INDEX($AJ274:$CQ274,1,(Einstellungen!$C$3-2026)*12+9)+INDEX($AJ274:$CQ274,1,(Einstellungen!$C$3-2026)*12+10)+INDEX($AJ274:$CQ274,1,(Einstellungen!$C$3-2026)*12+11)+INDEX($AJ274:$CQ274,1,(Einstellungen!$C$3-2026)*12+12))</f>
        <v/>
      </c>
      <c r="AI274" s="76">
        <f>IF($B274="","",SUM($AJ274:$CQ274))</f>
        <v/>
      </c>
      <c r="AJ274" s="76">
        <f>IF($B274="",0,IF(Einstellungen!$C$10="Ja",MAX(IF(Einstellungen!$C$11="7 Tage",MAX(0,(MIN(DATE(2026,2,0),IF(Mitarbeiter!$D274="",DATE(2026,2,0),Mitarbeiter!$D274),TODAY()))-(MAX(DATE(2026,1,1),Mitarbeiter!$C274))+1),MAX(0,NETWORKDAYS(MAX(DATE(2026,1,1),Mitarbeiter!$C274),MIN(DATE(2026,2,0),IF(Mitarbeiter!$D274="",DATE(2026,2,0),Mitarbeiter!$D274),TODAY()),Einstellungen!$F$13:$F$67)))*N(Mitarbeiter!$E274)/IF(Einstellungen!$C$11="7 Tage",7,5),N('Ist-Stunden'!F274)),MAX(IF(Einstellungen!$C$11="7 Tage",MAX(0,(MIN(DATE(2026,2,0),IF(Mitarbeiter!$D274="",DATE(2026,2,0),Mitarbeiter!$D274),TODAY()))-(MAX(DATE(2026,1,1),Mitarbeiter!$C274))+1),MAX(0,NETWORKDAYS(MAX(DATE(2026,1,1),Mitarbeiter!$C274),MIN(DATE(2026,2,0),IF(Mitarbeiter!$D274="",DATE(2026,2,0),Mitarbeiter!$D274),TODAY()),Einstellungen!$F$13:$F$67)))*N(Mitarbeiter!$E274)/IF(Einstellungen!$C$11="7 Tage",7,5),N('Ist-Stunden'!F274)+(N(Krankheitstage!G274)+N(Krankheitstage!S274))*N($C274))))</f>
        <v/>
      </c>
      <c r="AK274" s="76">
        <f>IF($B274="",0,IF(Einstellungen!$C$10="Ja",MAX(IF(Einstellungen!$C$11="7 Tage",MAX(0,(MIN(DATE(2026,3,0),IF(Mitarbeiter!$D274="",DATE(2026,3,0),Mitarbeiter!$D274),TODAY()))-(MAX(DATE(2026,2,1),Mitarbeiter!$C274))+1),MAX(0,NETWORKDAYS(MAX(DATE(2026,2,1),Mitarbeiter!$C274),MIN(DATE(2026,3,0),IF(Mitarbeiter!$D274="",DATE(2026,3,0),Mitarbeiter!$D274),TODAY()),Einstellungen!$F$13:$F$67)))*N(Mitarbeiter!$E274)/IF(Einstellungen!$C$11="7 Tage",7,5),N('Ist-Stunden'!G274)),MAX(IF(Einstellungen!$C$11="7 Tage",MAX(0,(MIN(DATE(2026,3,0),IF(Mitarbeiter!$D274="",DATE(2026,3,0),Mitarbeiter!$D274),TODAY()))-(MAX(DATE(2026,2,1),Mitarbeiter!$C274))+1),MAX(0,NETWORKDAYS(MAX(DATE(2026,2,1),Mitarbeiter!$C274),MIN(DATE(2026,3,0),IF(Mitarbeiter!$D274="",DATE(2026,3,0),Mitarbeiter!$D274),TODAY()),Einstellungen!$F$13:$F$67)))*N(Mitarbeiter!$E274)/IF(Einstellungen!$C$11="7 Tage",7,5),N('Ist-Stunden'!G274)+(N(Krankheitstage!H274)+N(Krankheitstage!T274))*N($C274))))</f>
        <v/>
      </c>
      <c r="AL274" s="76">
        <f>IF($B274="",0,IF(Einstellungen!$C$10="Ja",MAX(IF(Einstellungen!$C$11="7 Tage",MAX(0,(MIN(DATE(2026,4,0),IF(Mitarbeiter!$D274="",DATE(2026,4,0),Mitarbeiter!$D274),TODAY()))-(MAX(DATE(2026,3,1),Mitarbeiter!$C274))+1),MAX(0,NETWORKDAYS(MAX(DATE(2026,3,1),Mitarbeiter!$C274),MIN(DATE(2026,4,0),IF(Mitarbeiter!$D274="",DATE(2026,4,0),Mitarbeiter!$D274),TODAY()),Einstellungen!$F$13:$F$67)))*N(Mitarbeiter!$E274)/IF(Einstellungen!$C$11="7 Tage",7,5),N('Ist-Stunden'!H274)),MAX(IF(Einstellungen!$C$11="7 Tage",MAX(0,(MIN(DATE(2026,4,0),IF(Mitarbeiter!$D274="",DATE(2026,4,0),Mitarbeiter!$D274),TODAY()))-(MAX(DATE(2026,3,1),Mitarbeiter!$C274))+1),MAX(0,NETWORKDAYS(MAX(DATE(2026,3,1),Mitarbeiter!$C274),MIN(DATE(2026,4,0),IF(Mitarbeiter!$D274="",DATE(2026,4,0),Mitarbeiter!$D274),TODAY()),Einstellungen!$F$13:$F$67)))*N(Mitarbeiter!$E274)/IF(Einstellungen!$C$11="7 Tage",7,5),N('Ist-Stunden'!H274)+(N(Krankheitstage!I274)+N(Krankheitstage!U274))*N($C274))))</f>
        <v/>
      </c>
      <c r="AM274" s="76">
        <f>IF($B274="",0,IF(Einstellungen!$C$10="Ja",MAX(IF(Einstellungen!$C$11="7 Tage",MAX(0,(MIN(DATE(2026,5,0),IF(Mitarbeiter!$D274="",DATE(2026,5,0),Mitarbeiter!$D274),TODAY()))-(MAX(DATE(2026,4,1),Mitarbeiter!$C274))+1),MAX(0,NETWORKDAYS(MAX(DATE(2026,4,1),Mitarbeiter!$C274),MIN(DATE(2026,5,0),IF(Mitarbeiter!$D274="",DATE(2026,5,0),Mitarbeiter!$D274),TODAY()),Einstellungen!$F$13:$F$67)))*N(Mitarbeiter!$E274)/IF(Einstellungen!$C$11="7 Tage",7,5),N('Ist-Stunden'!I274)),MAX(IF(Einstellungen!$C$11="7 Tage",MAX(0,(MIN(DATE(2026,5,0),IF(Mitarbeiter!$D274="",DATE(2026,5,0),Mitarbeiter!$D274),TODAY()))-(MAX(DATE(2026,4,1),Mitarbeiter!$C274))+1),MAX(0,NETWORKDAYS(MAX(DATE(2026,4,1),Mitarbeiter!$C274),MIN(DATE(2026,5,0),IF(Mitarbeiter!$D274="",DATE(2026,5,0),Mitarbeiter!$D274),TODAY()),Einstellungen!$F$13:$F$67)))*N(Mitarbeiter!$E274)/IF(Einstellungen!$C$11="7 Tage",7,5),N('Ist-Stunden'!I274)+(N(Krankheitstage!J274)+N(Krankheitstage!V274))*N($C274))))</f>
        <v/>
      </c>
      <c r="AN274" s="76">
        <f>IF($B274="",0,IF(Einstellungen!$C$10="Ja",MAX(IF(Einstellungen!$C$11="7 Tage",MAX(0,(MIN(DATE(2026,6,0),IF(Mitarbeiter!$D274="",DATE(2026,6,0),Mitarbeiter!$D274),TODAY()))-(MAX(DATE(2026,5,1),Mitarbeiter!$C274))+1),MAX(0,NETWORKDAYS(MAX(DATE(2026,5,1),Mitarbeiter!$C274),MIN(DATE(2026,6,0),IF(Mitarbeiter!$D274="",DATE(2026,6,0),Mitarbeiter!$D274),TODAY()),Einstellungen!$F$13:$F$67)))*N(Mitarbeiter!$E274)/IF(Einstellungen!$C$11="7 Tage",7,5),N('Ist-Stunden'!J274)),MAX(IF(Einstellungen!$C$11="7 Tage",MAX(0,(MIN(DATE(2026,6,0),IF(Mitarbeiter!$D274="",DATE(2026,6,0),Mitarbeiter!$D274),TODAY()))-(MAX(DATE(2026,5,1),Mitarbeiter!$C274))+1),MAX(0,NETWORKDAYS(MAX(DATE(2026,5,1),Mitarbeiter!$C274),MIN(DATE(2026,6,0),IF(Mitarbeiter!$D274="",DATE(2026,6,0),Mitarbeiter!$D274),TODAY()),Einstellungen!$F$13:$F$67)))*N(Mitarbeiter!$E274)/IF(Einstellungen!$C$11="7 Tage",7,5),N('Ist-Stunden'!J274)+(N(Krankheitstage!K274)+N(Krankheitstage!W274))*N($C274))))</f>
        <v/>
      </c>
      <c r="AO274" s="76">
        <f>IF($B274="",0,IF(Einstellungen!$C$10="Ja",MAX(IF(Einstellungen!$C$11="7 Tage",MAX(0,(MIN(DATE(2026,7,0),IF(Mitarbeiter!$D274="",DATE(2026,7,0),Mitarbeiter!$D274),TODAY()))-(MAX(DATE(2026,6,1),Mitarbeiter!$C274))+1),MAX(0,NETWORKDAYS(MAX(DATE(2026,6,1),Mitarbeiter!$C274),MIN(DATE(2026,7,0),IF(Mitarbeiter!$D274="",DATE(2026,7,0),Mitarbeiter!$D274),TODAY()),Einstellungen!$F$13:$F$67)))*N(Mitarbeiter!$E274)/IF(Einstellungen!$C$11="7 Tage",7,5),N('Ist-Stunden'!K274)),MAX(IF(Einstellungen!$C$11="7 Tage",MAX(0,(MIN(DATE(2026,7,0),IF(Mitarbeiter!$D274="",DATE(2026,7,0),Mitarbeiter!$D274),TODAY()))-(MAX(DATE(2026,6,1),Mitarbeiter!$C274))+1),MAX(0,NETWORKDAYS(MAX(DATE(2026,6,1),Mitarbeiter!$C274),MIN(DATE(2026,7,0),IF(Mitarbeiter!$D274="",DATE(2026,7,0),Mitarbeiter!$D274),TODAY()),Einstellungen!$F$13:$F$67)))*N(Mitarbeiter!$E274)/IF(Einstellungen!$C$11="7 Tage",7,5),N('Ist-Stunden'!K274)+(N(Krankheitstage!L274)+N(Krankheitstage!X274))*N($C274))))</f>
        <v/>
      </c>
      <c r="AP274" s="76">
        <f>IF($B274="",0,IF(Einstellungen!$C$10="Ja",MAX(IF(Einstellungen!$C$11="7 Tage",MAX(0,(MIN(DATE(2026,8,0),IF(Mitarbeiter!$D274="",DATE(2026,8,0),Mitarbeiter!$D274),TODAY()))-(MAX(DATE(2026,7,1),Mitarbeiter!$C274))+1),MAX(0,NETWORKDAYS(MAX(DATE(2026,7,1),Mitarbeiter!$C274),MIN(DATE(2026,8,0),IF(Mitarbeiter!$D274="",DATE(2026,8,0),Mitarbeiter!$D274),TODAY()),Einstellungen!$F$13:$F$67)))*N(Mitarbeiter!$E274)/IF(Einstellungen!$C$11="7 Tage",7,5),N('Ist-Stunden'!L274)),MAX(IF(Einstellungen!$C$11="7 Tage",MAX(0,(MIN(DATE(2026,8,0),IF(Mitarbeiter!$D274="",DATE(2026,8,0),Mitarbeiter!$D274),TODAY()))-(MAX(DATE(2026,7,1),Mitarbeiter!$C274))+1),MAX(0,NETWORKDAYS(MAX(DATE(2026,7,1),Mitarbeiter!$C274),MIN(DATE(2026,8,0),IF(Mitarbeiter!$D274="",DATE(2026,8,0),Mitarbeiter!$D274),TODAY()),Einstellungen!$F$13:$F$67)))*N(Mitarbeiter!$E274)/IF(Einstellungen!$C$11="7 Tage",7,5),N('Ist-Stunden'!L274)+(N(Krankheitstage!M274)+N(Krankheitstage!Y274))*N($C274))))</f>
        <v/>
      </c>
      <c r="AQ274" s="76">
        <f>IF($B274="",0,IF(Einstellungen!$C$10="Ja",MAX(IF(Einstellungen!$C$11="7 Tage",MAX(0,(MIN(DATE(2026,9,0),IF(Mitarbeiter!$D274="",DATE(2026,9,0),Mitarbeiter!$D274),TODAY()))-(MAX(DATE(2026,8,1),Mitarbeiter!$C274))+1),MAX(0,NETWORKDAYS(MAX(DATE(2026,8,1),Mitarbeiter!$C274),MIN(DATE(2026,9,0),IF(Mitarbeiter!$D274="",DATE(2026,9,0),Mitarbeiter!$D274),TODAY()),Einstellungen!$F$13:$F$67)))*N(Mitarbeiter!$E274)/IF(Einstellungen!$C$11="7 Tage",7,5),N('Ist-Stunden'!M274)),MAX(IF(Einstellungen!$C$11="7 Tage",MAX(0,(MIN(DATE(2026,9,0),IF(Mitarbeiter!$D274="",DATE(2026,9,0),Mitarbeiter!$D274),TODAY()))-(MAX(DATE(2026,8,1),Mitarbeiter!$C274))+1),MAX(0,NETWORKDAYS(MAX(DATE(2026,8,1),Mitarbeiter!$C274),MIN(DATE(2026,9,0),IF(Mitarbeiter!$D274="",DATE(2026,9,0),Mitarbeiter!$D274),TODAY()),Einstellungen!$F$13:$F$67)))*N(Mitarbeiter!$E274)/IF(Einstellungen!$C$11="7 Tage",7,5),N('Ist-Stunden'!M274)+(N(Krankheitstage!N274)+N(Krankheitstage!Z274))*N($C274))))</f>
        <v/>
      </c>
      <c r="AR274" s="76">
        <f>IF($B274="",0,IF(Einstellungen!$C$10="Ja",MAX(IF(Einstellungen!$C$11="7 Tage",MAX(0,(MIN(DATE(2026,10,0),IF(Mitarbeiter!$D274="",DATE(2026,10,0),Mitarbeiter!$D274),TODAY()))-(MAX(DATE(2026,9,1),Mitarbeiter!$C274))+1),MAX(0,NETWORKDAYS(MAX(DATE(2026,9,1),Mitarbeiter!$C274),MIN(DATE(2026,10,0),IF(Mitarbeiter!$D274="",DATE(2026,10,0),Mitarbeiter!$D274),TODAY()),Einstellungen!$F$13:$F$67)))*N(Mitarbeiter!$E274)/IF(Einstellungen!$C$11="7 Tage",7,5),N('Ist-Stunden'!N274)),MAX(IF(Einstellungen!$C$11="7 Tage",MAX(0,(MIN(DATE(2026,10,0),IF(Mitarbeiter!$D274="",DATE(2026,10,0),Mitarbeiter!$D274),TODAY()))-(MAX(DATE(2026,9,1),Mitarbeiter!$C274))+1),MAX(0,NETWORKDAYS(MAX(DATE(2026,9,1),Mitarbeiter!$C274),MIN(DATE(2026,10,0),IF(Mitarbeiter!$D274="",DATE(2026,10,0),Mitarbeiter!$D274),TODAY()),Einstellungen!$F$13:$F$67)))*N(Mitarbeiter!$E274)/IF(Einstellungen!$C$11="7 Tage",7,5),N('Ist-Stunden'!N274)+(N(Krankheitstage!O274)+N(Krankheitstage!AA274))*N($C274))))</f>
        <v/>
      </c>
      <c r="AS274" s="76">
        <f>IF($B274="",0,IF(Einstellungen!$C$10="Ja",MAX(IF(Einstellungen!$C$11="7 Tage",MAX(0,(MIN(DATE(2026,11,0),IF(Mitarbeiter!$D274="",DATE(2026,11,0),Mitarbeiter!$D274),TODAY()))-(MAX(DATE(2026,10,1),Mitarbeiter!$C274))+1),MAX(0,NETWORKDAYS(MAX(DATE(2026,10,1),Mitarbeiter!$C274),MIN(DATE(2026,11,0),IF(Mitarbeiter!$D274="",DATE(2026,11,0),Mitarbeiter!$D274),TODAY()),Einstellungen!$F$13:$F$67)))*N(Mitarbeiter!$E274)/IF(Einstellungen!$C$11="7 Tage",7,5),N('Ist-Stunden'!O274)),MAX(IF(Einstellungen!$C$11="7 Tage",MAX(0,(MIN(DATE(2026,11,0),IF(Mitarbeiter!$D274="",DATE(2026,11,0),Mitarbeiter!$D274),TODAY()))-(MAX(DATE(2026,10,1),Mitarbeiter!$C274))+1),MAX(0,NETWORKDAYS(MAX(DATE(2026,10,1),Mitarbeiter!$C274),MIN(DATE(2026,11,0),IF(Mitarbeiter!$D274="",DATE(2026,11,0),Mitarbeiter!$D274),TODAY()),Einstellungen!$F$13:$F$67)))*N(Mitarbeiter!$E274)/IF(Einstellungen!$C$11="7 Tage",7,5),N('Ist-Stunden'!O274)+(N(Krankheitstage!P274)+N(Krankheitstage!AB274))*N($C274))))</f>
        <v/>
      </c>
      <c r="AT274" s="76">
        <f>IF($B274="",0,IF(Einstellungen!$C$10="Ja",MAX(IF(Einstellungen!$C$11="7 Tage",MAX(0,(MIN(DATE(2026,12,0),IF(Mitarbeiter!$D274="",DATE(2026,12,0),Mitarbeiter!$D274),TODAY()))-(MAX(DATE(2026,11,1),Mitarbeiter!$C274))+1),MAX(0,NETWORKDAYS(MAX(DATE(2026,11,1),Mitarbeiter!$C274),MIN(DATE(2026,12,0),IF(Mitarbeiter!$D274="",DATE(2026,12,0),Mitarbeiter!$D274),TODAY()),Einstellungen!$F$13:$F$67)))*N(Mitarbeiter!$E274)/IF(Einstellungen!$C$11="7 Tage",7,5),N('Ist-Stunden'!P274)),MAX(IF(Einstellungen!$C$11="7 Tage",MAX(0,(MIN(DATE(2026,12,0),IF(Mitarbeiter!$D274="",DATE(2026,12,0),Mitarbeiter!$D274),TODAY()))-(MAX(DATE(2026,11,1),Mitarbeiter!$C274))+1),MAX(0,NETWORKDAYS(MAX(DATE(2026,11,1),Mitarbeiter!$C274),MIN(DATE(2026,12,0),IF(Mitarbeiter!$D274="",DATE(2026,12,0),Mitarbeiter!$D274),TODAY()),Einstellungen!$F$13:$F$67)))*N(Mitarbeiter!$E274)/IF(Einstellungen!$C$11="7 Tage",7,5),N('Ist-Stunden'!P274)+(N(Krankheitstage!Q274)+N(Krankheitstage!AC274))*N($C274))))</f>
        <v/>
      </c>
      <c r="AU274" s="76">
        <f>IF($B274="",0,IF(Einstellungen!$C$10="Ja",MAX(IF(Einstellungen!$C$11="7 Tage",MAX(0,(MIN(DATE(2026,13,0),IF(Mitarbeiter!$D274="",DATE(2026,13,0),Mitarbeiter!$D274),TODAY()))-(MAX(DATE(2026,12,1),Mitarbeiter!$C274))+1),MAX(0,NETWORKDAYS(MAX(DATE(2026,12,1),Mitarbeiter!$C274),MIN(DATE(2026,13,0),IF(Mitarbeiter!$D274="",DATE(2026,13,0),Mitarbeiter!$D274),TODAY()),Einstellungen!$F$13:$F$67)))*N(Mitarbeiter!$E274)/IF(Einstellungen!$C$11="7 Tage",7,5),N('Ist-Stunden'!Q274)),MAX(IF(Einstellungen!$C$11="7 Tage",MAX(0,(MIN(DATE(2026,13,0),IF(Mitarbeiter!$D274="",DATE(2026,13,0),Mitarbeiter!$D274),TODAY()))-(MAX(DATE(2026,12,1),Mitarbeiter!$C274))+1),MAX(0,NETWORKDAYS(MAX(DATE(2026,12,1),Mitarbeiter!$C274),MIN(DATE(2026,13,0),IF(Mitarbeiter!$D274="",DATE(2026,13,0),Mitarbeiter!$D274),TODAY()),Einstellungen!$F$13:$F$67)))*N(Mitarbeiter!$E274)/IF(Einstellungen!$C$11="7 Tage",7,5),N('Ist-Stunden'!Q274)+(N(Krankheitstage!R274)+N(Krankheitstage!AD274))*N($C274))))</f>
        <v/>
      </c>
      <c r="AV274" s="76">
        <f>IF($B274="",0,IF(Einstellungen!$C$10="Ja",MAX(IF(Einstellungen!$C$11="7 Tage",MAX(0,(MIN(DATE(2027,2,0),IF(Mitarbeiter!$D274="",DATE(2027,2,0),Mitarbeiter!$D274),TODAY()))-(MAX(DATE(2027,1,1),Mitarbeiter!$C274))+1),MAX(0,NETWORKDAYS(MAX(DATE(2027,1,1),Mitarbeiter!$C274),MIN(DATE(2027,2,0),IF(Mitarbeiter!$D274="",DATE(2027,2,0),Mitarbeiter!$D274),TODAY()),Einstellungen!$F$13:$F$67)))*N(Mitarbeiter!$E274)/IF(Einstellungen!$C$11="7 Tage",7,5),N('Ist-Stunden'!R274)),MAX(IF(Einstellungen!$C$11="7 Tage",MAX(0,(MIN(DATE(2027,2,0),IF(Mitarbeiter!$D274="",DATE(2027,2,0),Mitarbeiter!$D274),TODAY()))-(MAX(DATE(2027,1,1),Mitarbeiter!$C274))+1),MAX(0,NETWORKDAYS(MAX(DATE(2027,1,1),Mitarbeiter!$C274),MIN(DATE(2027,2,0),IF(Mitarbeiter!$D274="",DATE(2027,2,0),Mitarbeiter!$D274),TODAY()),Einstellungen!$F$13:$F$67)))*N(Mitarbeiter!$E274)/IF(Einstellungen!$C$11="7 Tage",7,5),N('Ist-Stunden'!R274)+(N(Krankheitstage!AE274)+N(Krankheitstage!AQ274))*N($C274))))</f>
        <v/>
      </c>
      <c r="AW274" s="76">
        <f>IF($B274="",0,IF(Einstellungen!$C$10="Ja",MAX(IF(Einstellungen!$C$11="7 Tage",MAX(0,(MIN(DATE(2027,3,0),IF(Mitarbeiter!$D274="",DATE(2027,3,0),Mitarbeiter!$D274),TODAY()))-(MAX(DATE(2027,2,1),Mitarbeiter!$C274))+1),MAX(0,NETWORKDAYS(MAX(DATE(2027,2,1),Mitarbeiter!$C274),MIN(DATE(2027,3,0),IF(Mitarbeiter!$D274="",DATE(2027,3,0),Mitarbeiter!$D274),TODAY()),Einstellungen!$F$13:$F$67)))*N(Mitarbeiter!$E274)/IF(Einstellungen!$C$11="7 Tage",7,5),N('Ist-Stunden'!S274)),MAX(IF(Einstellungen!$C$11="7 Tage",MAX(0,(MIN(DATE(2027,3,0),IF(Mitarbeiter!$D274="",DATE(2027,3,0),Mitarbeiter!$D274),TODAY()))-(MAX(DATE(2027,2,1),Mitarbeiter!$C274))+1),MAX(0,NETWORKDAYS(MAX(DATE(2027,2,1),Mitarbeiter!$C274),MIN(DATE(2027,3,0),IF(Mitarbeiter!$D274="",DATE(2027,3,0),Mitarbeiter!$D274),TODAY()),Einstellungen!$F$13:$F$67)))*N(Mitarbeiter!$E274)/IF(Einstellungen!$C$11="7 Tage",7,5),N('Ist-Stunden'!S274)+(N(Krankheitstage!AF274)+N(Krankheitstage!AR274))*N($C274))))</f>
        <v/>
      </c>
      <c r="AX274" s="76">
        <f>IF($B274="",0,IF(Einstellungen!$C$10="Ja",MAX(IF(Einstellungen!$C$11="7 Tage",MAX(0,(MIN(DATE(2027,4,0),IF(Mitarbeiter!$D274="",DATE(2027,4,0),Mitarbeiter!$D274),TODAY()))-(MAX(DATE(2027,3,1),Mitarbeiter!$C274))+1),MAX(0,NETWORKDAYS(MAX(DATE(2027,3,1),Mitarbeiter!$C274),MIN(DATE(2027,4,0),IF(Mitarbeiter!$D274="",DATE(2027,4,0),Mitarbeiter!$D274),TODAY()),Einstellungen!$F$13:$F$67)))*N(Mitarbeiter!$E274)/IF(Einstellungen!$C$11="7 Tage",7,5),N('Ist-Stunden'!T274)),MAX(IF(Einstellungen!$C$11="7 Tage",MAX(0,(MIN(DATE(2027,4,0),IF(Mitarbeiter!$D274="",DATE(2027,4,0),Mitarbeiter!$D274),TODAY()))-(MAX(DATE(2027,3,1),Mitarbeiter!$C274))+1),MAX(0,NETWORKDAYS(MAX(DATE(2027,3,1),Mitarbeiter!$C274),MIN(DATE(2027,4,0),IF(Mitarbeiter!$D274="",DATE(2027,4,0),Mitarbeiter!$D274),TODAY()),Einstellungen!$F$13:$F$67)))*N(Mitarbeiter!$E274)/IF(Einstellungen!$C$11="7 Tage",7,5),N('Ist-Stunden'!T274)+(N(Krankheitstage!AG274)+N(Krankheitstage!AS274))*N($C274))))</f>
        <v/>
      </c>
      <c r="AY274" s="76">
        <f>IF($B274="",0,IF(Einstellungen!$C$10="Ja",MAX(IF(Einstellungen!$C$11="7 Tage",MAX(0,(MIN(DATE(2027,5,0),IF(Mitarbeiter!$D274="",DATE(2027,5,0),Mitarbeiter!$D274),TODAY()))-(MAX(DATE(2027,4,1),Mitarbeiter!$C274))+1),MAX(0,NETWORKDAYS(MAX(DATE(2027,4,1),Mitarbeiter!$C274),MIN(DATE(2027,5,0),IF(Mitarbeiter!$D274="",DATE(2027,5,0),Mitarbeiter!$D274),TODAY()),Einstellungen!$F$13:$F$67)))*N(Mitarbeiter!$E274)/IF(Einstellungen!$C$11="7 Tage",7,5),N('Ist-Stunden'!U274)),MAX(IF(Einstellungen!$C$11="7 Tage",MAX(0,(MIN(DATE(2027,5,0),IF(Mitarbeiter!$D274="",DATE(2027,5,0),Mitarbeiter!$D274),TODAY()))-(MAX(DATE(2027,4,1),Mitarbeiter!$C274))+1),MAX(0,NETWORKDAYS(MAX(DATE(2027,4,1),Mitarbeiter!$C274),MIN(DATE(2027,5,0),IF(Mitarbeiter!$D274="",DATE(2027,5,0),Mitarbeiter!$D274),TODAY()),Einstellungen!$F$13:$F$67)))*N(Mitarbeiter!$E274)/IF(Einstellungen!$C$11="7 Tage",7,5),N('Ist-Stunden'!U274)+(N(Krankheitstage!AH274)+N(Krankheitstage!AT274))*N($C274))))</f>
        <v/>
      </c>
      <c r="AZ274" s="76">
        <f>IF($B274="",0,IF(Einstellungen!$C$10="Ja",MAX(IF(Einstellungen!$C$11="7 Tage",MAX(0,(MIN(DATE(2027,6,0),IF(Mitarbeiter!$D274="",DATE(2027,6,0),Mitarbeiter!$D274),TODAY()))-(MAX(DATE(2027,5,1),Mitarbeiter!$C274))+1),MAX(0,NETWORKDAYS(MAX(DATE(2027,5,1),Mitarbeiter!$C274),MIN(DATE(2027,6,0),IF(Mitarbeiter!$D274="",DATE(2027,6,0),Mitarbeiter!$D274),TODAY()),Einstellungen!$F$13:$F$67)))*N(Mitarbeiter!$E274)/IF(Einstellungen!$C$11="7 Tage",7,5),N('Ist-Stunden'!V274)),MAX(IF(Einstellungen!$C$11="7 Tage",MAX(0,(MIN(DATE(2027,6,0),IF(Mitarbeiter!$D274="",DATE(2027,6,0),Mitarbeiter!$D274),TODAY()))-(MAX(DATE(2027,5,1),Mitarbeiter!$C274))+1),MAX(0,NETWORKDAYS(MAX(DATE(2027,5,1),Mitarbeiter!$C274),MIN(DATE(2027,6,0),IF(Mitarbeiter!$D274="",DATE(2027,6,0),Mitarbeiter!$D274),TODAY()),Einstellungen!$F$13:$F$67)))*N(Mitarbeiter!$E274)/IF(Einstellungen!$C$11="7 Tage",7,5),N('Ist-Stunden'!V274)+(N(Krankheitstage!AI274)+N(Krankheitstage!AU274))*N($C274))))</f>
        <v/>
      </c>
      <c r="BA274" s="76">
        <f>IF($B274="",0,IF(Einstellungen!$C$10="Ja",MAX(IF(Einstellungen!$C$11="7 Tage",MAX(0,(MIN(DATE(2027,7,0),IF(Mitarbeiter!$D274="",DATE(2027,7,0),Mitarbeiter!$D274),TODAY()))-(MAX(DATE(2027,6,1),Mitarbeiter!$C274))+1),MAX(0,NETWORKDAYS(MAX(DATE(2027,6,1),Mitarbeiter!$C274),MIN(DATE(2027,7,0),IF(Mitarbeiter!$D274="",DATE(2027,7,0),Mitarbeiter!$D274),TODAY()),Einstellungen!$F$13:$F$67)))*N(Mitarbeiter!$E274)/IF(Einstellungen!$C$11="7 Tage",7,5),N('Ist-Stunden'!W274)),MAX(IF(Einstellungen!$C$11="7 Tage",MAX(0,(MIN(DATE(2027,7,0),IF(Mitarbeiter!$D274="",DATE(2027,7,0),Mitarbeiter!$D274),TODAY()))-(MAX(DATE(2027,6,1),Mitarbeiter!$C274))+1),MAX(0,NETWORKDAYS(MAX(DATE(2027,6,1),Mitarbeiter!$C274),MIN(DATE(2027,7,0),IF(Mitarbeiter!$D274="",DATE(2027,7,0),Mitarbeiter!$D274),TODAY()),Einstellungen!$F$13:$F$67)))*N(Mitarbeiter!$E274)/IF(Einstellungen!$C$11="7 Tage",7,5),N('Ist-Stunden'!W274)+(N(Krankheitstage!AJ274)+N(Krankheitstage!AV274))*N($C274))))</f>
        <v/>
      </c>
      <c r="BB274" s="76">
        <f>IF($B274="",0,IF(Einstellungen!$C$10="Ja",MAX(IF(Einstellungen!$C$11="7 Tage",MAX(0,(MIN(DATE(2027,8,0),IF(Mitarbeiter!$D274="",DATE(2027,8,0),Mitarbeiter!$D274),TODAY()))-(MAX(DATE(2027,7,1),Mitarbeiter!$C274))+1),MAX(0,NETWORKDAYS(MAX(DATE(2027,7,1),Mitarbeiter!$C274),MIN(DATE(2027,8,0),IF(Mitarbeiter!$D274="",DATE(2027,8,0),Mitarbeiter!$D274),TODAY()),Einstellungen!$F$13:$F$67)))*N(Mitarbeiter!$E274)/IF(Einstellungen!$C$11="7 Tage",7,5),N('Ist-Stunden'!X274)),MAX(IF(Einstellungen!$C$11="7 Tage",MAX(0,(MIN(DATE(2027,8,0),IF(Mitarbeiter!$D274="",DATE(2027,8,0),Mitarbeiter!$D274),TODAY()))-(MAX(DATE(2027,7,1),Mitarbeiter!$C274))+1),MAX(0,NETWORKDAYS(MAX(DATE(2027,7,1),Mitarbeiter!$C274),MIN(DATE(2027,8,0),IF(Mitarbeiter!$D274="",DATE(2027,8,0),Mitarbeiter!$D274),TODAY()),Einstellungen!$F$13:$F$67)))*N(Mitarbeiter!$E274)/IF(Einstellungen!$C$11="7 Tage",7,5),N('Ist-Stunden'!X274)+(N(Krankheitstage!AK274)+N(Krankheitstage!AW274))*N($C274))))</f>
        <v/>
      </c>
      <c r="BC274" s="76">
        <f>IF($B274="",0,IF(Einstellungen!$C$10="Ja",MAX(IF(Einstellungen!$C$11="7 Tage",MAX(0,(MIN(DATE(2027,9,0),IF(Mitarbeiter!$D274="",DATE(2027,9,0),Mitarbeiter!$D274),TODAY()))-(MAX(DATE(2027,8,1),Mitarbeiter!$C274))+1),MAX(0,NETWORKDAYS(MAX(DATE(2027,8,1),Mitarbeiter!$C274),MIN(DATE(2027,9,0),IF(Mitarbeiter!$D274="",DATE(2027,9,0),Mitarbeiter!$D274),TODAY()),Einstellungen!$F$13:$F$67)))*N(Mitarbeiter!$E274)/IF(Einstellungen!$C$11="7 Tage",7,5),N('Ist-Stunden'!Y274)),MAX(IF(Einstellungen!$C$11="7 Tage",MAX(0,(MIN(DATE(2027,9,0),IF(Mitarbeiter!$D274="",DATE(2027,9,0),Mitarbeiter!$D274),TODAY()))-(MAX(DATE(2027,8,1),Mitarbeiter!$C274))+1),MAX(0,NETWORKDAYS(MAX(DATE(2027,8,1),Mitarbeiter!$C274),MIN(DATE(2027,9,0),IF(Mitarbeiter!$D274="",DATE(2027,9,0),Mitarbeiter!$D274),TODAY()),Einstellungen!$F$13:$F$67)))*N(Mitarbeiter!$E274)/IF(Einstellungen!$C$11="7 Tage",7,5),N('Ist-Stunden'!Y274)+(N(Krankheitstage!AL274)+N(Krankheitstage!AX274))*N($C274))))</f>
        <v/>
      </c>
      <c r="BD274" s="76">
        <f>IF($B274="",0,IF(Einstellungen!$C$10="Ja",MAX(IF(Einstellungen!$C$11="7 Tage",MAX(0,(MIN(DATE(2027,10,0),IF(Mitarbeiter!$D274="",DATE(2027,10,0),Mitarbeiter!$D274),TODAY()))-(MAX(DATE(2027,9,1),Mitarbeiter!$C274))+1),MAX(0,NETWORKDAYS(MAX(DATE(2027,9,1),Mitarbeiter!$C274),MIN(DATE(2027,10,0),IF(Mitarbeiter!$D274="",DATE(2027,10,0),Mitarbeiter!$D274),TODAY()),Einstellungen!$F$13:$F$67)))*N(Mitarbeiter!$E274)/IF(Einstellungen!$C$11="7 Tage",7,5),N('Ist-Stunden'!Z274)),MAX(IF(Einstellungen!$C$11="7 Tage",MAX(0,(MIN(DATE(2027,10,0),IF(Mitarbeiter!$D274="",DATE(2027,10,0),Mitarbeiter!$D274),TODAY()))-(MAX(DATE(2027,9,1),Mitarbeiter!$C274))+1),MAX(0,NETWORKDAYS(MAX(DATE(2027,9,1),Mitarbeiter!$C274),MIN(DATE(2027,10,0),IF(Mitarbeiter!$D274="",DATE(2027,10,0),Mitarbeiter!$D274),TODAY()),Einstellungen!$F$13:$F$67)))*N(Mitarbeiter!$E274)/IF(Einstellungen!$C$11="7 Tage",7,5),N('Ist-Stunden'!Z274)+(N(Krankheitstage!AM274)+N(Krankheitstage!AY274))*N($C274))))</f>
        <v/>
      </c>
      <c r="BE274" s="76">
        <f>IF($B274="",0,IF(Einstellungen!$C$10="Ja",MAX(IF(Einstellungen!$C$11="7 Tage",MAX(0,(MIN(DATE(2027,11,0),IF(Mitarbeiter!$D274="",DATE(2027,11,0),Mitarbeiter!$D274),TODAY()))-(MAX(DATE(2027,10,1),Mitarbeiter!$C274))+1),MAX(0,NETWORKDAYS(MAX(DATE(2027,10,1),Mitarbeiter!$C274),MIN(DATE(2027,11,0),IF(Mitarbeiter!$D274="",DATE(2027,11,0),Mitarbeiter!$D274),TODAY()),Einstellungen!$F$13:$F$67)))*N(Mitarbeiter!$E274)/IF(Einstellungen!$C$11="7 Tage",7,5),N('Ist-Stunden'!AA274)),MAX(IF(Einstellungen!$C$11="7 Tage",MAX(0,(MIN(DATE(2027,11,0),IF(Mitarbeiter!$D274="",DATE(2027,11,0),Mitarbeiter!$D274),TODAY()))-(MAX(DATE(2027,10,1),Mitarbeiter!$C274))+1),MAX(0,NETWORKDAYS(MAX(DATE(2027,10,1),Mitarbeiter!$C274),MIN(DATE(2027,11,0),IF(Mitarbeiter!$D274="",DATE(2027,11,0),Mitarbeiter!$D274),TODAY()),Einstellungen!$F$13:$F$67)))*N(Mitarbeiter!$E274)/IF(Einstellungen!$C$11="7 Tage",7,5),N('Ist-Stunden'!AA274)+(N(Krankheitstage!AN274)+N(Krankheitstage!AZ274))*N($C274))))</f>
        <v/>
      </c>
      <c r="BF274" s="76">
        <f>IF($B274="",0,IF(Einstellungen!$C$10="Ja",MAX(IF(Einstellungen!$C$11="7 Tage",MAX(0,(MIN(DATE(2027,12,0),IF(Mitarbeiter!$D274="",DATE(2027,12,0),Mitarbeiter!$D274),TODAY()))-(MAX(DATE(2027,11,1),Mitarbeiter!$C274))+1),MAX(0,NETWORKDAYS(MAX(DATE(2027,11,1),Mitarbeiter!$C274),MIN(DATE(2027,12,0),IF(Mitarbeiter!$D274="",DATE(2027,12,0),Mitarbeiter!$D274),TODAY()),Einstellungen!$F$13:$F$67)))*N(Mitarbeiter!$E274)/IF(Einstellungen!$C$11="7 Tage",7,5),N('Ist-Stunden'!AB274)),MAX(IF(Einstellungen!$C$11="7 Tage",MAX(0,(MIN(DATE(2027,12,0),IF(Mitarbeiter!$D274="",DATE(2027,12,0),Mitarbeiter!$D274),TODAY()))-(MAX(DATE(2027,11,1),Mitarbeiter!$C274))+1),MAX(0,NETWORKDAYS(MAX(DATE(2027,11,1),Mitarbeiter!$C274),MIN(DATE(2027,12,0),IF(Mitarbeiter!$D274="",DATE(2027,12,0),Mitarbeiter!$D274),TODAY()),Einstellungen!$F$13:$F$67)))*N(Mitarbeiter!$E274)/IF(Einstellungen!$C$11="7 Tage",7,5),N('Ist-Stunden'!AB274)+(N(Krankheitstage!AO274)+N(Krankheitstage!BA274))*N($C274))))</f>
        <v/>
      </c>
      <c r="BG274" s="76">
        <f>IF($B274="",0,IF(Einstellungen!$C$10="Ja",MAX(IF(Einstellungen!$C$11="7 Tage",MAX(0,(MIN(DATE(2027,13,0),IF(Mitarbeiter!$D274="",DATE(2027,13,0),Mitarbeiter!$D274),TODAY()))-(MAX(DATE(2027,12,1),Mitarbeiter!$C274))+1),MAX(0,NETWORKDAYS(MAX(DATE(2027,12,1),Mitarbeiter!$C274),MIN(DATE(2027,13,0),IF(Mitarbeiter!$D274="",DATE(2027,13,0),Mitarbeiter!$D274),TODAY()),Einstellungen!$F$13:$F$67)))*N(Mitarbeiter!$E274)/IF(Einstellungen!$C$11="7 Tage",7,5),N('Ist-Stunden'!AC274)),MAX(IF(Einstellungen!$C$11="7 Tage",MAX(0,(MIN(DATE(2027,13,0),IF(Mitarbeiter!$D274="",DATE(2027,13,0),Mitarbeiter!$D274),TODAY()))-(MAX(DATE(2027,12,1),Mitarbeiter!$C274))+1),MAX(0,NETWORKDAYS(MAX(DATE(2027,12,1),Mitarbeiter!$C274),MIN(DATE(2027,13,0),IF(Mitarbeiter!$D274="",DATE(2027,13,0),Mitarbeiter!$D274),TODAY()),Einstellungen!$F$13:$F$67)))*N(Mitarbeiter!$E274)/IF(Einstellungen!$C$11="7 Tage",7,5),N('Ist-Stunden'!AC274)+(N(Krankheitstage!AP274)+N(Krankheitstage!BB274))*N($C274))))</f>
        <v/>
      </c>
      <c r="BH274" s="76">
        <f>IF($B274="",0,IF(Einstellungen!$C$10="Ja",MAX(IF(Einstellungen!$C$11="7 Tage",MAX(0,(MIN(DATE(2028,2,0),IF(Mitarbeiter!$D274="",DATE(2028,2,0),Mitarbeiter!$D274),TODAY()))-(MAX(DATE(2028,1,1),Mitarbeiter!$C274))+1),MAX(0,NETWORKDAYS(MAX(DATE(2028,1,1),Mitarbeiter!$C274),MIN(DATE(2028,2,0),IF(Mitarbeiter!$D274="",DATE(2028,2,0),Mitarbeiter!$D274),TODAY()),Einstellungen!$F$13:$F$67)))*N(Mitarbeiter!$E274)/IF(Einstellungen!$C$11="7 Tage",7,5),N('Ist-Stunden'!AD274)),MAX(IF(Einstellungen!$C$11="7 Tage",MAX(0,(MIN(DATE(2028,2,0),IF(Mitarbeiter!$D274="",DATE(2028,2,0),Mitarbeiter!$D274),TODAY()))-(MAX(DATE(2028,1,1),Mitarbeiter!$C274))+1),MAX(0,NETWORKDAYS(MAX(DATE(2028,1,1),Mitarbeiter!$C274),MIN(DATE(2028,2,0),IF(Mitarbeiter!$D274="",DATE(2028,2,0),Mitarbeiter!$D274),TODAY()),Einstellungen!$F$13:$F$67)))*N(Mitarbeiter!$E274)/IF(Einstellungen!$C$11="7 Tage",7,5),N('Ist-Stunden'!AD274)+(N(Krankheitstage!BC274)+N(Krankheitstage!BO274))*N($C274))))</f>
        <v/>
      </c>
      <c r="BI274" s="76">
        <f>IF($B274="",0,IF(Einstellungen!$C$10="Ja",MAX(IF(Einstellungen!$C$11="7 Tage",MAX(0,(MIN(DATE(2028,3,0),IF(Mitarbeiter!$D274="",DATE(2028,3,0),Mitarbeiter!$D274),TODAY()))-(MAX(DATE(2028,2,1),Mitarbeiter!$C274))+1),MAX(0,NETWORKDAYS(MAX(DATE(2028,2,1),Mitarbeiter!$C274),MIN(DATE(2028,3,0),IF(Mitarbeiter!$D274="",DATE(2028,3,0),Mitarbeiter!$D274),TODAY()),Einstellungen!$F$13:$F$67)))*N(Mitarbeiter!$E274)/IF(Einstellungen!$C$11="7 Tage",7,5),N('Ist-Stunden'!AE274)),MAX(IF(Einstellungen!$C$11="7 Tage",MAX(0,(MIN(DATE(2028,3,0),IF(Mitarbeiter!$D274="",DATE(2028,3,0),Mitarbeiter!$D274),TODAY()))-(MAX(DATE(2028,2,1),Mitarbeiter!$C274))+1),MAX(0,NETWORKDAYS(MAX(DATE(2028,2,1),Mitarbeiter!$C274),MIN(DATE(2028,3,0),IF(Mitarbeiter!$D274="",DATE(2028,3,0),Mitarbeiter!$D274),TODAY()),Einstellungen!$F$13:$F$67)))*N(Mitarbeiter!$E274)/IF(Einstellungen!$C$11="7 Tage",7,5),N('Ist-Stunden'!AE274)+(N(Krankheitstage!BD274)+N(Krankheitstage!BP274))*N($C274))))</f>
        <v/>
      </c>
      <c r="BJ274" s="76">
        <f>IF($B274="",0,IF(Einstellungen!$C$10="Ja",MAX(IF(Einstellungen!$C$11="7 Tage",MAX(0,(MIN(DATE(2028,4,0),IF(Mitarbeiter!$D274="",DATE(2028,4,0),Mitarbeiter!$D274),TODAY()))-(MAX(DATE(2028,3,1),Mitarbeiter!$C274))+1),MAX(0,NETWORKDAYS(MAX(DATE(2028,3,1),Mitarbeiter!$C274),MIN(DATE(2028,4,0),IF(Mitarbeiter!$D274="",DATE(2028,4,0),Mitarbeiter!$D274),TODAY()),Einstellungen!$F$13:$F$67)))*N(Mitarbeiter!$E274)/IF(Einstellungen!$C$11="7 Tage",7,5),N('Ist-Stunden'!AF274)),MAX(IF(Einstellungen!$C$11="7 Tage",MAX(0,(MIN(DATE(2028,4,0),IF(Mitarbeiter!$D274="",DATE(2028,4,0),Mitarbeiter!$D274),TODAY()))-(MAX(DATE(2028,3,1),Mitarbeiter!$C274))+1),MAX(0,NETWORKDAYS(MAX(DATE(2028,3,1),Mitarbeiter!$C274),MIN(DATE(2028,4,0),IF(Mitarbeiter!$D274="",DATE(2028,4,0),Mitarbeiter!$D274),TODAY()),Einstellungen!$F$13:$F$67)))*N(Mitarbeiter!$E274)/IF(Einstellungen!$C$11="7 Tage",7,5),N('Ist-Stunden'!AF274)+(N(Krankheitstage!BE274)+N(Krankheitstage!BQ274))*N($C274))))</f>
        <v/>
      </c>
      <c r="BK274" s="76">
        <f>IF($B274="",0,IF(Einstellungen!$C$10="Ja",MAX(IF(Einstellungen!$C$11="7 Tage",MAX(0,(MIN(DATE(2028,5,0),IF(Mitarbeiter!$D274="",DATE(2028,5,0),Mitarbeiter!$D274),TODAY()))-(MAX(DATE(2028,4,1),Mitarbeiter!$C274))+1),MAX(0,NETWORKDAYS(MAX(DATE(2028,4,1),Mitarbeiter!$C274),MIN(DATE(2028,5,0),IF(Mitarbeiter!$D274="",DATE(2028,5,0),Mitarbeiter!$D274),TODAY()),Einstellungen!$F$13:$F$67)))*N(Mitarbeiter!$E274)/IF(Einstellungen!$C$11="7 Tage",7,5),N('Ist-Stunden'!AG274)),MAX(IF(Einstellungen!$C$11="7 Tage",MAX(0,(MIN(DATE(2028,5,0),IF(Mitarbeiter!$D274="",DATE(2028,5,0),Mitarbeiter!$D274),TODAY()))-(MAX(DATE(2028,4,1),Mitarbeiter!$C274))+1),MAX(0,NETWORKDAYS(MAX(DATE(2028,4,1),Mitarbeiter!$C274),MIN(DATE(2028,5,0),IF(Mitarbeiter!$D274="",DATE(2028,5,0),Mitarbeiter!$D274),TODAY()),Einstellungen!$F$13:$F$67)))*N(Mitarbeiter!$E274)/IF(Einstellungen!$C$11="7 Tage",7,5),N('Ist-Stunden'!AG274)+(N(Krankheitstage!BF274)+N(Krankheitstage!BR274))*N($C274))))</f>
        <v/>
      </c>
      <c r="BL274" s="76">
        <f>IF($B274="",0,IF(Einstellungen!$C$10="Ja",MAX(IF(Einstellungen!$C$11="7 Tage",MAX(0,(MIN(DATE(2028,6,0),IF(Mitarbeiter!$D274="",DATE(2028,6,0),Mitarbeiter!$D274),TODAY()))-(MAX(DATE(2028,5,1),Mitarbeiter!$C274))+1),MAX(0,NETWORKDAYS(MAX(DATE(2028,5,1),Mitarbeiter!$C274),MIN(DATE(2028,6,0),IF(Mitarbeiter!$D274="",DATE(2028,6,0),Mitarbeiter!$D274),TODAY()),Einstellungen!$F$13:$F$67)))*N(Mitarbeiter!$E274)/IF(Einstellungen!$C$11="7 Tage",7,5),N('Ist-Stunden'!AH274)),MAX(IF(Einstellungen!$C$11="7 Tage",MAX(0,(MIN(DATE(2028,6,0),IF(Mitarbeiter!$D274="",DATE(2028,6,0),Mitarbeiter!$D274),TODAY()))-(MAX(DATE(2028,5,1),Mitarbeiter!$C274))+1),MAX(0,NETWORKDAYS(MAX(DATE(2028,5,1),Mitarbeiter!$C274),MIN(DATE(2028,6,0),IF(Mitarbeiter!$D274="",DATE(2028,6,0),Mitarbeiter!$D274),TODAY()),Einstellungen!$F$13:$F$67)))*N(Mitarbeiter!$E274)/IF(Einstellungen!$C$11="7 Tage",7,5),N('Ist-Stunden'!AH274)+(N(Krankheitstage!BG274)+N(Krankheitstage!BS274))*N($C274))))</f>
        <v/>
      </c>
      <c r="BM274" s="76">
        <f>IF($B274="",0,IF(Einstellungen!$C$10="Ja",MAX(IF(Einstellungen!$C$11="7 Tage",MAX(0,(MIN(DATE(2028,7,0),IF(Mitarbeiter!$D274="",DATE(2028,7,0),Mitarbeiter!$D274),TODAY()))-(MAX(DATE(2028,6,1),Mitarbeiter!$C274))+1),MAX(0,NETWORKDAYS(MAX(DATE(2028,6,1),Mitarbeiter!$C274),MIN(DATE(2028,7,0),IF(Mitarbeiter!$D274="",DATE(2028,7,0),Mitarbeiter!$D274),TODAY()),Einstellungen!$F$13:$F$67)))*N(Mitarbeiter!$E274)/IF(Einstellungen!$C$11="7 Tage",7,5),N('Ist-Stunden'!AI274)),MAX(IF(Einstellungen!$C$11="7 Tage",MAX(0,(MIN(DATE(2028,7,0),IF(Mitarbeiter!$D274="",DATE(2028,7,0),Mitarbeiter!$D274),TODAY()))-(MAX(DATE(2028,6,1),Mitarbeiter!$C274))+1),MAX(0,NETWORKDAYS(MAX(DATE(2028,6,1),Mitarbeiter!$C274),MIN(DATE(2028,7,0),IF(Mitarbeiter!$D274="",DATE(2028,7,0),Mitarbeiter!$D274),TODAY()),Einstellungen!$F$13:$F$67)))*N(Mitarbeiter!$E274)/IF(Einstellungen!$C$11="7 Tage",7,5),N('Ist-Stunden'!AI274)+(N(Krankheitstage!BH274)+N(Krankheitstage!BT274))*N($C274))))</f>
        <v/>
      </c>
      <c r="BN274" s="76">
        <f>IF($B274="",0,IF(Einstellungen!$C$10="Ja",MAX(IF(Einstellungen!$C$11="7 Tage",MAX(0,(MIN(DATE(2028,8,0),IF(Mitarbeiter!$D274="",DATE(2028,8,0),Mitarbeiter!$D274),TODAY()))-(MAX(DATE(2028,7,1),Mitarbeiter!$C274))+1),MAX(0,NETWORKDAYS(MAX(DATE(2028,7,1),Mitarbeiter!$C274),MIN(DATE(2028,8,0),IF(Mitarbeiter!$D274="",DATE(2028,8,0),Mitarbeiter!$D274),TODAY()),Einstellungen!$F$13:$F$67)))*N(Mitarbeiter!$E274)/IF(Einstellungen!$C$11="7 Tage",7,5),N('Ist-Stunden'!AJ274)),MAX(IF(Einstellungen!$C$11="7 Tage",MAX(0,(MIN(DATE(2028,8,0),IF(Mitarbeiter!$D274="",DATE(2028,8,0),Mitarbeiter!$D274),TODAY()))-(MAX(DATE(2028,7,1),Mitarbeiter!$C274))+1),MAX(0,NETWORKDAYS(MAX(DATE(2028,7,1),Mitarbeiter!$C274),MIN(DATE(2028,8,0),IF(Mitarbeiter!$D274="",DATE(2028,8,0),Mitarbeiter!$D274),TODAY()),Einstellungen!$F$13:$F$67)))*N(Mitarbeiter!$E274)/IF(Einstellungen!$C$11="7 Tage",7,5),N('Ist-Stunden'!AJ274)+(N(Krankheitstage!BI274)+N(Krankheitstage!BU274))*N($C274))))</f>
        <v/>
      </c>
      <c r="BO274" s="76">
        <f>IF($B274="",0,IF(Einstellungen!$C$10="Ja",MAX(IF(Einstellungen!$C$11="7 Tage",MAX(0,(MIN(DATE(2028,9,0),IF(Mitarbeiter!$D274="",DATE(2028,9,0),Mitarbeiter!$D274),TODAY()))-(MAX(DATE(2028,8,1),Mitarbeiter!$C274))+1),MAX(0,NETWORKDAYS(MAX(DATE(2028,8,1),Mitarbeiter!$C274),MIN(DATE(2028,9,0),IF(Mitarbeiter!$D274="",DATE(2028,9,0),Mitarbeiter!$D274),TODAY()),Einstellungen!$F$13:$F$67)))*N(Mitarbeiter!$E274)/IF(Einstellungen!$C$11="7 Tage",7,5),N('Ist-Stunden'!AK274)),MAX(IF(Einstellungen!$C$11="7 Tage",MAX(0,(MIN(DATE(2028,9,0),IF(Mitarbeiter!$D274="",DATE(2028,9,0),Mitarbeiter!$D274),TODAY()))-(MAX(DATE(2028,8,1),Mitarbeiter!$C274))+1),MAX(0,NETWORKDAYS(MAX(DATE(2028,8,1),Mitarbeiter!$C274),MIN(DATE(2028,9,0),IF(Mitarbeiter!$D274="",DATE(2028,9,0),Mitarbeiter!$D274),TODAY()),Einstellungen!$F$13:$F$67)))*N(Mitarbeiter!$E274)/IF(Einstellungen!$C$11="7 Tage",7,5),N('Ist-Stunden'!AK274)+(N(Krankheitstage!BJ274)+N(Krankheitstage!BV274))*N($C274))))</f>
        <v/>
      </c>
      <c r="BP274" s="76">
        <f>IF($B274="",0,IF(Einstellungen!$C$10="Ja",MAX(IF(Einstellungen!$C$11="7 Tage",MAX(0,(MIN(DATE(2028,10,0),IF(Mitarbeiter!$D274="",DATE(2028,10,0),Mitarbeiter!$D274),TODAY()))-(MAX(DATE(2028,9,1),Mitarbeiter!$C274))+1),MAX(0,NETWORKDAYS(MAX(DATE(2028,9,1),Mitarbeiter!$C274),MIN(DATE(2028,10,0),IF(Mitarbeiter!$D274="",DATE(2028,10,0),Mitarbeiter!$D274),TODAY()),Einstellungen!$F$13:$F$67)))*N(Mitarbeiter!$E274)/IF(Einstellungen!$C$11="7 Tage",7,5),N('Ist-Stunden'!AL274)),MAX(IF(Einstellungen!$C$11="7 Tage",MAX(0,(MIN(DATE(2028,10,0),IF(Mitarbeiter!$D274="",DATE(2028,10,0),Mitarbeiter!$D274),TODAY()))-(MAX(DATE(2028,9,1),Mitarbeiter!$C274))+1),MAX(0,NETWORKDAYS(MAX(DATE(2028,9,1),Mitarbeiter!$C274),MIN(DATE(2028,10,0),IF(Mitarbeiter!$D274="",DATE(2028,10,0),Mitarbeiter!$D274),TODAY()),Einstellungen!$F$13:$F$67)))*N(Mitarbeiter!$E274)/IF(Einstellungen!$C$11="7 Tage",7,5),N('Ist-Stunden'!AL274)+(N(Krankheitstage!BK274)+N(Krankheitstage!BW274))*N($C274))))</f>
        <v/>
      </c>
      <c r="BQ274" s="76">
        <f>IF($B274="",0,IF(Einstellungen!$C$10="Ja",MAX(IF(Einstellungen!$C$11="7 Tage",MAX(0,(MIN(DATE(2028,11,0),IF(Mitarbeiter!$D274="",DATE(2028,11,0),Mitarbeiter!$D274),TODAY()))-(MAX(DATE(2028,10,1),Mitarbeiter!$C274))+1),MAX(0,NETWORKDAYS(MAX(DATE(2028,10,1),Mitarbeiter!$C274),MIN(DATE(2028,11,0),IF(Mitarbeiter!$D274="",DATE(2028,11,0),Mitarbeiter!$D274),TODAY()),Einstellungen!$F$13:$F$67)))*N(Mitarbeiter!$E274)/IF(Einstellungen!$C$11="7 Tage",7,5),N('Ist-Stunden'!AM274)),MAX(IF(Einstellungen!$C$11="7 Tage",MAX(0,(MIN(DATE(2028,11,0),IF(Mitarbeiter!$D274="",DATE(2028,11,0),Mitarbeiter!$D274),TODAY()))-(MAX(DATE(2028,10,1),Mitarbeiter!$C274))+1),MAX(0,NETWORKDAYS(MAX(DATE(2028,10,1),Mitarbeiter!$C274),MIN(DATE(2028,11,0),IF(Mitarbeiter!$D274="",DATE(2028,11,0),Mitarbeiter!$D274),TODAY()),Einstellungen!$F$13:$F$67)))*N(Mitarbeiter!$E274)/IF(Einstellungen!$C$11="7 Tage",7,5),N('Ist-Stunden'!AM274)+(N(Krankheitstage!BL274)+N(Krankheitstage!BX274))*N($C274))))</f>
        <v/>
      </c>
      <c r="BR274" s="76">
        <f>IF($B274="",0,IF(Einstellungen!$C$10="Ja",MAX(IF(Einstellungen!$C$11="7 Tage",MAX(0,(MIN(DATE(2028,12,0),IF(Mitarbeiter!$D274="",DATE(2028,12,0),Mitarbeiter!$D274),TODAY()))-(MAX(DATE(2028,11,1),Mitarbeiter!$C274))+1),MAX(0,NETWORKDAYS(MAX(DATE(2028,11,1),Mitarbeiter!$C274),MIN(DATE(2028,12,0),IF(Mitarbeiter!$D274="",DATE(2028,12,0),Mitarbeiter!$D274),TODAY()),Einstellungen!$F$13:$F$67)))*N(Mitarbeiter!$E274)/IF(Einstellungen!$C$11="7 Tage",7,5),N('Ist-Stunden'!AN274)),MAX(IF(Einstellungen!$C$11="7 Tage",MAX(0,(MIN(DATE(2028,12,0),IF(Mitarbeiter!$D274="",DATE(2028,12,0),Mitarbeiter!$D274),TODAY()))-(MAX(DATE(2028,11,1),Mitarbeiter!$C274))+1),MAX(0,NETWORKDAYS(MAX(DATE(2028,11,1),Mitarbeiter!$C274),MIN(DATE(2028,12,0),IF(Mitarbeiter!$D274="",DATE(2028,12,0),Mitarbeiter!$D274),TODAY()),Einstellungen!$F$13:$F$67)))*N(Mitarbeiter!$E274)/IF(Einstellungen!$C$11="7 Tage",7,5),N('Ist-Stunden'!AN274)+(N(Krankheitstage!BM274)+N(Krankheitstage!BY274))*N($C274))))</f>
        <v/>
      </c>
      <c r="BS274" s="76">
        <f>IF($B274="",0,IF(Einstellungen!$C$10="Ja",MAX(IF(Einstellungen!$C$11="7 Tage",MAX(0,(MIN(DATE(2028,13,0),IF(Mitarbeiter!$D274="",DATE(2028,13,0),Mitarbeiter!$D274),TODAY()))-(MAX(DATE(2028,12,1),Mitarbeiter!$C274))+1),MAX(0,NETWORKDAYS(MAX(DATE(2028,12,1),Mitarbeiter!$C274),MIN(DATE(2028,13,0),IF(Mitarbeiter!$D274="",DATE(2028,13,0),Mitarbeiter!$D274),TODAY()),Einstellungen!$F$13:$F$67)))*N(Mitarbeiter!$E274)/IF(Einstellungen!$C$11="7 Tage",7,5),N('Ist-Stunden'!AO274)),MAX(IF(Einstellungen!$C$11="7 Tage",MAX(0,(MIN(DATE(2028,13,0),IF(Mitarbeiter!$D274="",DATE(2028,13,0),Mitarbeiter!$D274),TODAY()))-(MAX(DATE(2028,12,1),Mitarbeiter!$C274))+1),MAX(0,NETWORKDAYS(MAX(DATE(2028,12,1),Mitarbeiter!$C274),MIN(DATE(2028,13,0),IF(Mitarbeiter!$D274="",DATE(2028,13,0),Mitarbeiter!$D274),TODAY()),Einstellungen!$F$13:$F$67)))*N(Mitarbeiter!$E274)/IF(Einstellungen!$C$11="7 Tage",7,5),N('Ist-Stunden'!AO274)+(N(Krankheitstage!BN274)+N(Krankheitstage!BZ274))*N($C274))))</f>
        <v/>
      </c>
      <c r="BT274" s="76">
        <f>IF($B274="",0,IF(Einstellungen!$C$10="Ja",MAX(IF(Einstellungen!$C$11="7 Tage",MAX(0,(MIN(DATE(2029,2,0),IF(Mitarbeiter!$D274="",DATE(2029,2,0),Mitarbeiter!$D274),TODAY()))-(MAX(DATE(2029,1,1),Mitarbeiter!$C274))+1),MAX(0,NETWORKDAYS(MAX(DATE(2029,1,1),Mitarbeiter!$C274),MIN(DATE(2029,2,0),IF(Mitarbeiter!$D274="",DATE(2029,2,0),Mitarbeiter!$D274),TODAY()),Einstellungen!$F$13:$F$67)))*N(Mitarbeiter!$E274)/IF(Einstellungen!$C$11="7 Tage",7,5),N('Ist-Stunden'!AP274)),MAX(IF(Einstellungen!$C$11="7 Tage",MAX(0,(MIN(DATE(2029,2,0),IF(Mitarbeiter!$D274="",DATE(2029,2,0),Mitarbeiter!$D274),TODAY()))-(MAX(DATE(2029,1,1),Mitarbeiter!$C274))+1),MAX(0,NETWORKDAYS(MAX(DATE(2029,1,1),Mitarbeiter!$C274),MIN(DATE(2029,2,0),IF(Mitarbeiter!$D274="",DATE(2029,2,0),Mitarbeiter!$D274),TODAY()),Einstellungen!$F$13:$F$67)))*N(Mitarbeiter!$E274)/IF(Einstellungen!$C$11="7 Tage",7,5),N('Ist-Stunden'!AP274)+(N(Krankheitstage!CA274)+N(Krankheitstage!CM274))*N($C274))))</f>
        <v/>
      </c>
      <c r="BU274" s="76">
        <f>IF($B274="",0,IF(Einstellungen!$C$10="Ja",MAX(IF(Einstellungen!$C$11="7 Tage",MAX(0,(MIN(DATE(2029,3,0),IF(Mitarbeiter!$D274="",DATE(2029,3,0),Mitarbeiter!$D274),TODAY()))-(MAX(DATE(2029,2,1),Mitarbeiter!$C274))+1),MAX(0,NETWORKDAYS(MAX(DATE(2029,2,1),Mitarbeiter!$C274),MIN(DATE(2029,3,0),IF(Mitarbeiter!$D274="",DATE(2029,3,0),Mitarbeiter!$D274),TODAY()),Einstellungen!$F$13:$F$67)))*N(Mitarbeiter!$E274)/IF(Einstellungen!$C$11="7 Tage",7,5),N('Ist-Stunden'!AQ274)),MAX(IF(Einstellungen!$C$11="7 Tage",MAX(0,(MIN(DATE(2029,3,0),IF(Mitarbeiter!$D274="",DATE(2029,3,0),Mitarbeiter!$D274),TODAY()))-(MAX(DATE(2029,2,1),Mitarbeiter!$C274))+1),MAX(0,NETWORKDAYS(MAX(DATE(2029,2,1),Mitarbeiter!$C274),MIN(DATE(2029,3,0),IF(Mitarbeiter!$D274="",DATE(2029,3,0),Mitarbeiter!$D274),TODAY()),Einstellungen!$F$13:$F$67)))*N(Mitarbeiter!$E274)/IF(Einstellungen!$C$11="7 Tage",7,5),N('Ist-Stunden'!AQ274)+(N(Krankheitstage!CB274)+N(Krankheitstage!CN274))*N($C274))))</f>
        <v/>
      </c>
      <c r="BV274" s="76">
        <f>IF($B274="",0,IF(Einstellungen!$C$10="Ja",MAX(IF(Einstellungen!$C$11="7 Tage",MAX(0,(MIN(DATE(2029,4,0),IF(Mitarbeiter!$D274="",DATE(2029,4,0),Mitarbeiter!$D274),TODAY()))-(MAX(DATE(2029,3,1),Mitarbeiter!$C274))+1),MAX(0,NETWORKDAYS(MAX(DATE(2029,3,1),Mitarbeiter!$C274),MIN(DATE(2029,4,0),IF(Mitarbeiter!$D274="",DATE(2029,4,0),Mitarbeiter!$D274),TODAY()),Einstellungen!$F$13:$F$67)))*N(Mitarbeiter!$E274)/IF(Einstellungen!$C$11="7 Tage",7,5),N('Ist-Stunden'!AR274)),MAX(IF(Einstellungen!$C$11="7 Tage",MAX(0,(MIN(DATE(2029,4,0),IF(Mitarbeiter!$D274="",DATE(2029,4,0),Mitarbeiter!$D274),TODAY()))-(MAX(DATE(2029,3,1),Mitarbeiter!$C274))+1),MAX(0,NETWORKDAYS(MAX(DATE(2029,3,1),Mitarbeiter!$C274),MIN(DATE(2029,4,0),IF(Mitarbeiter!$D274="",DATE(2029,4,0),Mitarbeiter!$D274),TODAY()),Einstellungen!$F$13:$F$67)))*N(Mitarbeiter!$E274)/IF(Einstellungen!$C$11="7 Tage",7,5),N('Ist-Stunden'!AR274)+(N(Krankheitstage!CC274)+N(Krankheitstage!CO274))*N($C274))))</f>
        <v/>
      </c>
      <c r="BW274" s="76">
        <f>IF($B274="",0,IF(Einstellungen!$C$10="Ja",MAX(IF(Einstellungen!$C$11="7 Tage",MAX(0,(MIN(DATE(2029,5,0),IF(Mitarbeiter!$D274="",DATE(2029,5,0),Mitarbeiter!$D274),TODAY()))-(MAX(DATE(2029,4,1),Mitarbeiter!$C274))+1),MAX(0,NETWORKDAYS(MAX(DATE(2029,4,1),Mitarbeiter!$C274),MIN(DATE(2029,5,0),IF(Mitarbeiter!$D274="",DATE(2029,5,0),Mitarbeiter!$D274),TODAY()),Einstellungen!$F$13:$F$67)))*N(Mitarbeiter!$E274)/IF(Einstellungen!$C$11="7 Tage",7,5),N('Ist-Stunden'!AS274)),MAX(IF(Einstellungen!$C$11="7 Tage",MAX(0,(MIN(DATE(2029,5,0),IF(Mitarbeiter!$D274="",DATE(2029,5,0),Mitarbeiter!$D274),TODAY()))-(MAX(DATE(2029,4,1),Mitarbeiter!$C274))+1),MAX(0,NETWORKDAYS(MAX(DATE(2029,4,1),Mitarbeiter!$C274),MIN(DATE(2029,5,0),IF(Mitarbeiter!$D274="",DATE(2029,5,0),Mitarbeiter!$D274),TODAY()),Einstellungen!$F$13:$F$67)))*N(Mitarbeiter!$E274)/IF(Einstellungen!$C$11="7 Tage",7,5),N('Ist-Stunden'!AS274)+(N(Krankheitstage!CD274)+N(Krankheitstage!CP274))*N($C274))))</f>
        <v/>
      </c>
      <c r="BX274" s="76">
        <f>IF($B274="",0,IF(Einstellungen!$C$10="Ja",MAX(IF(Einstellungen!$C$11="7 Tage",MAX(0,(MIN(DATE(2029,6,0),IF(Mitarbeiter!$D274="",DATE(2029,6,0),Mitarbeiter!$D274),TODAY()))-(MAX(DATE(2029,5,1),Mitarbeiter!$C274))+1),MAX(0,NETWORKDAYS(MAX(DATE(2029,5,1),Mitarbeiter!$C274),MIN(DATE(2029,6,0),IF(Mitarbeiter!$D274="",DATE(2029,6,0),Mitarbeiter!$D274),TODAY()),Einstellungen!$F$13:$F$67)))*N(Mitarbeiter!$E274)/IF(Einstellungen!$C$11="7 Tage",7,5),N('Ist-Stunden'!AT274)),MAX(IF(Einstellungen!$C$11="7 Tage",MAX(0,(MIN(DATE(2029,6,0),IF(Mitarbeiter!$D274="",DATE(2029,6,0),Mitarbeiter!$D274),TODAY()))-(MAX(DATE(2029,5,1),Mitarbeiter!$C274))+1),MAX(0,NETWORKDAYS(MAX(DATE(2029,5,1),Mitarbeiter!$C274),MIN(DATE(2029,6,0),IF(Mitarbeiter!$D274="",DATE(2029,6,0),Mitarbeiter!$D274),TODAY()),Einstellungen!$F$13:$F$67)))*N(Mitarbeiter!$E274)/IF(Einstellungen!$C$11="7 Tage",7,5),N('Ist-Stunden'!AT274)+(N(Krankheitstage!CE274)+N(Krankheitstage!CQ274))*N($C274))))</f>
        <v/>
      </c>
      <c r="BY274" s="76">
        <f>IF($B274="",0,IF(Einstellungen!$C$10="Ja",MAX(IF(Einstellungen!$C$11="7 Tage",MAX(0,(MIN(DATE(2029,7,0),IF(Mitarbeiter!$D274="",DATE(2029,7,0),Mitarbeiter!$D274),TODAY()))-(MAX(DATE(2029,6,1),Mitarbeiter!$C274))+1),MAX(0,NETWORKDAYS(MAX(DATE(2029,6,1),Mitarbeiter!$C274),MIN(DATE(2029,7,0),IF(Mitarbeiter!$D274="",DATE(2029,7,0),Mitarbeiter!$D274),TODAY()),Einstellungen!$F$13:$F$67)))*N(Mitarbeiter!$E274)/IF(Einstellungen!$C$11="7 Tage",7,5),N('Ist-Stunden'!AU274)),MAX(IF(Einstellungen!$C$11="7 Tage",MAX(0,(MIN(DATE(2029,7,0),IF(Mitarbeiter!$D274="",DATE(2029,7,0),Mitarbeiter!$D274),TODAY()))-(MAX(DATE(2029,6,1),Mitarbeiter!$C274))+1),MAX(0,NETWORKDAYS(MAX(DATE(2029,6,1),Mitarbeiter!$C274),MIN(DATE(2029,7,0),IF(Mitarbeiter!$D274="",DATE(2029,7,0),Mitarbeiter!$D274),TODAY()),Einstellungen!$F$13:$F$67)))*N(Mitarbeiter!$E274)/IF(Einstellungen!$C$11="7 Tage",7,5),N('Ist-Stunden'!AU274)+(N(Krankheitstage!CF274)+N(Krankheitstage!CR274))*N($C274))))</f>
        <v/>
      </c>
      <c r="BZ274" s="76">
        <f>IF($B274="",0,IF(Einstellungen!$C$10="Ja",MAX(IF(Einstellungen!$C$11="7 Tage",MAX(0,(MIN(DATE(2029,8,0),IF(Mitarbeiter!$D274="",DATE(2029,8,0),Mitarbeiter!$D274),TODAY()))-(MAX(DATE(2029,7,1),Mitarbeiter!$C274))+1),MAX(0,NETWORKDAYS(MAX(DATE(2029,7,1),Mitarbeiter!$C274),MIN(DATE(2029,8,0),IF(Mitarbeiter!$D274="",DATE(2029,8,0),Mitarbeiter!$D274),TODAY()),Einstellungen!$F$13:$F$67)))*N(Mitarbeiter!$E274)/IF(Einstellungen!$C$11="7 Tage",7,5),N('Ist-Stunden'!AV274)),MAX(IF(Einstellungen!$C$11="7 Tage",MAX(0,(MIN(DATE(2029,8,0),IF(Mitarbeiter!$D274="",DATE(2029,8,0),Mitarbeiter!$D274),TODAY()))-(MAX(DATE(2029,7,1),Mitarbeiter!$C274))+1),MAX(0,NETWORKDAYS(MAX(DATE(2029,7,1),Mitarbeiter!$C274),MIN(DATE(2029,8,0),IF(Mitarbeiter!$D274="",DATE(2029,8,0),Mitarbeiter!$D274),TODAY()),Einstellungen!$F$13:$F$67)))*N(Mitarbeiter!$E274)/IF(Einstellungen!$C$11="7 Tage",7,5),N('Ist-Stunden'!AV274)+(N(Krankheitstage!CG274)+N(Krankheitstage!CS274))*N($C274))))</f>
        <v/>
      </c>
      <c r="CA274" s="76">
        <f>IF($B274="",0,IF(Einstellungen!$C$10="Ja",MAX(IF(Einstellungen!$C$11="7 Tage",MAX(0,(MIN(DATE(2029,9,0),IF(Mitarbeiter!$D274="",DATE(2029,9,0),Mitarbeiter!$D274),TODAY()))-(MAX(DATE(2029,8,1),Mitarbeiter!$C274))+1),MAX(0,NETWORKDAYS(MAX(DATE(2029,8,1),Mitarbeiter!$C274),MIN(DATE(2029,9,0),IF(Mitarbeiter!$D274="",DATE(2029,9,0),Mitarbeiter!$D274),TODAY()),Einstellungen!$F$13:$F$67)))*N(Mitarbeiter!$E274)/IF(Einstellungen!$C$11="7 Tage",7,5),N('Ist-Stunden'!AW274)),MAX(IF(Einstellungen!$C$11="7 Tage",MAX(0,(MIN(DATE(2029,9,0),IF(Mitarbeiter!$D274="",DATE(2029,9,0),Mitarbeiter!$D274),TODAY()))-(MAX(DATE(2029,8,1),Mitarbeiter!$C274))+1),MAX(0,NETWORKDAYS(MAX(DATE(2029,8,1),Mitarbeiter!$C274),MIN(DATE(2029,9,0),IF(Mitarbeiter!$D274="",DATE(2029,9,0),Mitarbeiter!$D274),TODAY()),Einstellungen!$F$13:$F$67)))*N(Mitarbeiter!$E274)/IF(Einstellungen!$C$11="7 Tage",7,5),N('Ist-Stunden'!AW274)+(N(Krankheitstage!CH274)+N(Krankheitstage!CT274))*N($C274))))</f>
        <v/>
      </c>
      <c r="CB274" s="76">
        <f>IF($B274="",0,IF(Einstellungen!$C$10="Ja",MAX(IF(Einstellungen!$C$11="7 Tage",MAX(0,(MIN(DATE(2029,10,0),IF(Mitarbeiter!$D274="",DATE(2029,10,0),Mitarbeiter!$D274),TODAY()))-(MAX(DATE(2029,9,1),Mitarbeiter!$C274))+1),MAX(0,NETWORKDAYS(MAX(DATE(2029,9,1),Mitarbeiter!$C274),MIN(DATE(2029,10,0),IF(Mitarbeiter!$D274="",DATE(2029,10,0),Mitarbeiter!$D274),TODAY()),Einstellungen!$F$13:$F$67)))*N(Mitarbeiter!$E274)/IF(Einstellungen!$C$11="7 Tage",7,5),N('Ist-Stunden'!AX274)),MAX(IF(Einstellungen!$C$11="7 Tage",MAX(0,(MIN(DATE(2029,10,0),IF(Mitarbeiter!$D274="",DATE(2029,10,0),Mitarbeiter!$D274),TODAY()))-(MAX(DATE(2029,9,1),Mitarbeiter!$C274))+1),MAX(0,NETWORKDAYS(MAX(DATE(2029,9,1),Mitarbeiter!$C274),MIN(DATE(2029,10,0),IF(Mitarbeiter!$D274="",DATE(2029,10,0),Mitarbeiter!$D274),TODAY()),Einstellungen!$F$13:$F$67)))*N(Mitarbeiter!$E274)/IF(Einstellungen!$C$11="7 Tage",7,5),N('Ist-Stunden'!AX274)+(N(Krankheitstage!CI274)+N(Krankheitstage!CU274))*N($C274))))</f>
        <v/>
      </c>
      <c r="CC274" s="76">
        <f>IF($B274="",0,IF(Einstellungen!$C$10="Ja",MAX(IF(Einstellungen!$C$11="7 Tage",MAX(0,(MIN(DATE(2029,11,0),IF(Mitarbeiter!$D274="",DATE(2029,11,0),Mitarbeiter!$D274),TODAY()))-(MAX(DATE(2029,10,1),Mitarbeiter!$C274))+1),MAX(0,NETWORKDAYS(MAX(DATE(2029,10,1),Mitarbeiter!$C274),MIN(DATE(2029,11,0),IF(Mitarbeiter!$D274="",DATE(2029,11,0),Mitarbeiter!$D274),TODAY()),Einstellungen!$F$13:$F$67)))*N(Mitarbeiter!$E274)/IF(Einstellungen!$C$11="7 Tage",7,5),N('Ist-Stunden'!AY274)),MAX(IF(Einstellungen!$C$11="7 Tage",MAX(0,(MIN(DATE(2029,11,0),IF(Mitarbeiter!$D274="",DATE(2029,11,0),Mitarbeiter!$D274),TODAY()))-(MAX(DATE(2029,10,1),Mitarbeiter!$C274))+1),MAX(0,NETWORKDAYS(MAX(DATE(2029,10,1),Mitarbeiter!$C274),MIN(DATE(2029,11,0),IF(Mitarbeiter!$D274="",DATE(2029,11,0),Mitarbeiter!$D274),TODAY()),Einstellungen!$F$13:$F$67)))*N(Mitarbeiter!$E274)/IF(Einstellungen!$C$11="7 Tage",7,5),N('Ist-Stunden'!AY274)+(N(Krankheitstage!CJ274)+N(Krankheitstage!CV274))*N($C274))))</f>
        <v/>
      </c>
      <c r="CD274" s="76">
        <f>IF($B274="",0,IF(Einstellungen!$C$10="Ja",MAX(IF(Einstellungen!$C$11="7 Tage",MAX(0,(MIN(DATE(2029,12,0),IF(Mitarbeiter!$D274="",DATE(2029,12,0),Mitarbeiter!$D274),TODAY()))-(MAX(DATE(2029,11,1),Mitarbeiter!$C274))+1),MAX(0,NETWORKDAYS(MAX(DATE(2029,11,1),Mitarbeiter!$C274),MIN(DATE(2029,12,0),IF(Mitarbeiter!$D274="",DATE(2029,12,0),Mitarbeiter!$D274),TODAY()),Einstellungen!$F$13:$F$67)))*N(Mitarbeiter!$E274)/IF(Einstellungen!$C$11="7 Tage",7,5),N('Ist-Stunden'!AZ274)),MAX(IF(Einstellungen!$C$11="7 Tage",MAX(0,(MIN(DATE(2029,12,0),IF(Mitarbeiter!$D274="",DATE(2029,12,0),Mitarbeiter!$D274),TODAY()))-(MAX(DATE(2029,11,1),Mitarbeiter!$C274))+1),MAX(0,NETWORKDAYS(MAX(DATE(2029,11,1),Mitarbeiter!$C274),MIN(DATE(2029,12,0),IF(Mitarbeiter!$D274="",DATE(2029,12,0),Mitarbeiter!$D274),TODAY()),Einstellungen!$F$13:$F$67)))*N(Mitarbeiter!$E274)/IF(Einstellungen!$C$11="7 Tage",7,5),N('Ist-Stunden'!AZ274)+(N(Krankheitstage!CK274)+N(Krankheitstage!CW274))*N($C274))))</f>
        <v/>
      </c>
      <c r="CE274" s="76">
        <f>IF($B274="",0,IF(Einstellungen!$C$10="Ja",MAX(IF(Einstellungen!$C$11="7 Tage",MAX(0,(MIN(DATE(2029,13,0),IF(Mitarbeiter!$D274="",DATE(2029,13,0),Mitarbeiter!$D274),TODAY()))-(MAX(DATE(2029,12,1),Mitarbeiter!$C274))+1),MAX(0,NETWORKDAYS(MAX(DATE(2029,12,1),Mitarbeiter!$C274),MIN(DATE(2029,13,0),IF(Mitarbeiter!$D274="",DATE(2029,13,0),Mitarbeiter!$D274),TODAY()),Einstellungen!$F$13:$F$67)))*N(Mitarbeiter!$E274)/IF(Einstellungen!$C$11="7 Tage",7,5),N('Ist-Stunden'!BA274)),MAX(IF(Einstellungen!$C$11="7 Tage",MAX(0,(MIN(DATE(2029,13,0),IF(Mitarbeiter!$D274="",DATE(2029,13,0),Mitarbeiter!$D274),TODAY()))-(MAX(DATE(2029,12,1),Mitarbeiter!$C274))+1),MAX(0,NETWORKDAYS(MAX(DATE(2029,12,1),Mitarbeiter!$C274),MIN(DATE(2029,13,0),IF(Mitarbeiter!$D274="",DATE(2029,13,0),Mitarbeiter!$D274),TODAY()),Einstellungen!$F$13:$F$67)))*N(Mitarbeiter!$E274)/IF(Einstellungen!$C$11="7 Tage",7,5),N('Ist-Stunden'!BA274)+(N(Krankheitstage!CL274)+N(Krankheitstage!CX274))*N($C274))))</f>
        <v/>
      </c>
      <c r="CF274" s="76">
        <f>IF($B274="",0,IF(Einstellungen!$C$10="Ja",MAX(IF(Einstellungen!$C$11="7 Tage",MAX(0,(MIN(DATE(2030,2,0),IF(Mitarbeiter!$D274="",DATE(2030,2,0),Mitarbeiter!$D274),TODAY()))-(MAX(DATE(2030,1,1),Mitarbeiter!$C274))+1),MAX(0,NETWORKDAYS(MAX(DATE(2030,1,1),Mitarbeiter!$C274),MIN(DATE(2030,2,0),IF(Mitarbeiter!$D274="",DATE(2030,2,0),Mitarbeiter!$D274),TODAY()),Einstellungen!$F$13:$F$67)))*N(Mitarbeiter!$E274)/IF(Einstellungen!$C$11="7 Tage",7,5),N('Ist-Stunden'!BB274)),MAX(IF(Einstellungen!$C$11="7 Tage",MAX(0,(MIN(DATE(2030,2,0),IF(Mitarbeiter!$D274="",DATE(2030,2,0),Mitarbeiter!$D274),TODAY()))-(MAX(DATE(2030,1,1),Mitarbeiter!$C274))+1),MAX(0,NETWORKDAYS(MAX(DATE(2030,1,1),Mitarbeiter!$C274),MIN(DATE(2030,2,0),IF(Mitarbeiter!$D274="",DATE(2030,2,0),Mitarbeiter!$D274),TODAY()),Einstellungen!$F$13:$F$67)))*N(Mitarbeiter!$E274)/IF(Einstellungen!$C$11="7 Tage",7,5),N('Ist-Stunden'!BB274)+(N(Krankheitstage!CY274)+N(Krankheitstage!DK274))*N($C274))))</f>
        <v/>
      </c>
      <c r="CG274" s="76">
        <f>IF($B274="",0,IF(Einstellungen!$C$10="Ja",MAX(IF(Einstellungen!$C$11="7 Tage",MAX(0,(MIN(DATE(2030,3,0),IF(Mitarbeiter!$D274="",DATE(2030,3,0),Mitarbeiter!$D274),TODAY()))-(MAX(DATE(2030,2,1),Mitarbeiter!$C274))+1),MAX(0,NETWORKDAYS(MAX(DATE(2030,2,1),Mitarbeiter!$C274),MIN(DATE(2030,3,0),IF(Mitarbeiter!$D274="",DATE(2030,3,0),Mitarbeiter!$D274),TODAY()),Einstellungen!$F$13:$F$67)))*N(Mitarbeiter!$E274)/IF(Einstellungen!$C$11="7 Tage",7,5),N('Ist-Stunden'!BC274)),MAX(IF(Einstellungen!$C$11="7 Tage",MAX(0,(MIN(DATE(2030,3,0),IF(Mitarbeiter!$D274="",DATE(2030,3,0),Mitarbeiter!$D274),TODAY()))-(MAX(DATE(2030,2,1),Mitarbeiter!$C274))+1),MAX(0,NETWORKDAYS(MAX(DATE(2030,2,1),Mitarbeiter!$C274),MIN(DATE(2030,3,0),IF(Mitarbeiter!$D274="",DATE(2030,3,0),Mitarbeiter!$D274),TODAY()),Einstellungen!$F$13:$F$67)))*N(Mitarbeiter!$E274)/IF(Einstellungen!$C$11="7 Tage",7,5),N('Ist-Stunden'!BC274)+(N(Krankheitstage!CZ274)+N(Krankheitstage!DL274))*N($C274))))</f>
        <v/>
      </c>
      <c r="CH274" s="76">
        <f>IF($B274="",0,IF(Einstellungen!$C$10="Ja",MAX(IF(Einstellungen!$C$11="7 Tage",MAX(0,(MIN(DATE(2030,4,0),IF(Mitarbeiter!$D274="",DATE(2030,4,0),Mitarbeiter!$D274),TODAY()))-(MAX(DATE(2030,3,1),Mitarbeiter!$C274))+1),MAX(0,NETWORKDAYS(MAX(DATE(2030,3,1),Mitarbeiter!$C274),MIN(DATE(2030,4,0),IF(Mitarbeiter!$D274="",DATE(2030,4,0),Mitarbeiter!$D274),TODAY()),Einstellungen!$F$13:$F$67)))*N(Mitarbeiter!$E274)/IF(Einstellungen!$C$11="7 Tage",7,5),N('Ist-Stunden'!BD274)),MAX(IF(Einstellungen!$C$11="7 Tage",MAX(0,(MIN(DATE(2030,4,0),IF(Mitarbeiter!$D274="",DATE(2030,4,0),Mitarbeiter!$D274),TODAY()))-(MAX(DATE(2030,3,1),Mitarbeiter!$C274))+1),MAX(0,NETWORKDAYS(MAX(DATE(2030,3,1),Mitarbeiter!$C274),MIN(DATE(2030,4,0),IF(Mitarbeiter!$D274="",DATE(2030,4,0),Mitarbeiter!$D274),TODAY()),Einstellungen!$F$13:$F$67)))*N(Mitarbeiter!$E274)/IF(Einstellungen!$C$11="7 Tage",7,5),N('Ist-Stunden'!BD274)+(N(Krankheitstage!DA274)+N(Krankheitstage!DM274))*N($C274))))</f>
        <v/>
      </c>
      <c r="CI274" s="76">
        <f>IF($B274="",0,IF(Einstellungen!$C$10="Ja",MAX(IF(Einstellungen!$C$11="7 Tage",MAX(0,(MIN(DATE(2030,5,0),IF(Mitarbeiter!$D274="",DATE(2030,5,0),Mitarbeiter!$D274),TODAY()))-(MAX(DATE(2030,4,1),Mitarbeiter!$C274))+1),MAX(0,NETWORKDAYS(MAX(DATE(2030,4,1),Mitarbeiter!$C274),MIN(DATE(2030,5,0),IF(Mitarbeiter!$D274="",DATE(2030,5,0),Mitarbeiter!$D274),TODAY()),Einstellungen!$F$13:$F$67)))*N(Mitarbeiter!$E274)/IF(Einstellungen!$C$11="7 Tage",7,5),N('Ist-Stunden'!BE274)),MAX(IF(Einstellungen!$C$11="7 Tage",MAX(0,(MIN(DATE(2030,5,0),IF(Mitarbeiter!$D274="",DATE(2030,5,0),Mitarbeiter!$D274),TODAY()))-(MAX(DATE(2030,4,1),Mitarbeiter!$C274))+1),MAX(0,NETWORKDAYS(MAX(DATE(2030,4,1),Mitarbeiter!$C274),MIN(DATE(2030,5,0),IF(Mitarbeiter!$D274="",DATE(2030,5,0),Mitarbeiter!$D274),TODAY()),Einstellungen!$F$13:$F$67)))*N(Mitarbeiter!$E274)/IF(Einstellungen!$C$11="7 Tage",7,5),N('Ist-Stunden'!BE274)+(N(Krankheitstage!DB274)+N(Krankheitstage!DN274))*N($C274))))</f>
        <v/>
      </c>
      <c r="CJ274" s="76">
        <f>IF($B274="",0,IF(Einstellungen!$C$10="Ja",MAX(IF(Einstellungen!$C$11="7 Tage",MAX(0,(MIN(DATE(2030,6,0),IF(Mitarbeiter!$D274="",DATE(2030,6,0),Mitarbeiter!$D274),TODAY()))-(MAX(DATE(2030,5,1),Mitarbeiter!$C274))+1),MAX(0,NETWORKDAYS(MAX(DATE(2030,5,1),Mitarbeiter!$C274),MIN(DATE(2030,6,0),IF(Mitarbeiter!$D274="",DATE(2030,6,0),Mitarbeiter!$D274),TODAY()),Einstellungen!$F$13:$F$67)))*N(Mitarbeiter!$E274)/IF(Einstellungen!$C$11="7 Tage",7,5),N('Ist-Stunden'!BF274)),MAX(IF(Einstellungen!$C$11="7 Tage",MAX(0,(MIN(DATE(2030,6,0),IF(Mitarbeiter!$D274="",DATE(2030,6,0),Mitarbeiter!$D274),TODAY()))-(MAX(DATE(2030,5,1),Mitarbeiter!$C274))+1),MAX(0,NETWORKDAYS(MAX(DATE(2030,5,1),Mitarbeiter!$C274),MIN(DATE(2030,6,0),IF(Mitarbeiter!$D274="",DATE(2030,6,0),Mitarbeiter!$D274),TODAY()),Einstellungen!$F$13:$F$67)))*N(Mitarbeiter!$E274)/IF(Einstellungen!$C$11="7 Tage",7,5),N('Ist-Stunden'!BF274)+(N(Krankheitstage!DC274)+N(Krankheitstage!DO274))*N($C274))))</f>
        <v/>
      </c>
      <c r="CK274" s="76">
        <f>IF($B274="",0,IF(Einstellungen!$C$10="Ja",MAX(IF(Einstellungen!$C$11="7 Tage",MAX(0,(MIN(DATE(2030,7,0),IF(Mitarbeiter!$D274="",DATE(2030,7,0),Mitarbeiter!$D274),TODAY()))-(MAX(DATE(2030,6,1),Mitarbeiter!$C274))+1),MAX(0,NETWORKDAYS(MAX(DATE(2030,6,1),Mitarbeiter!$C274),MIN(DATE(2030,7,0),IF(Mitarbeiter!$D274="",DATE(2030,7,0),Mitarbeiter!$D274),TODAY()),Einstellungen!$F$13:$F$67)))*N(Mitarbeiter!$E274)/IF(Einstellungen!$C$11="7 Tage",7,5),N('Ist-Stunden'!BG274)),MAX(IF(Einstellungen!$C$11="7 Tage",MAX(0,(MIN(DATE(2030,7,0),IF(Mitarbeiter!$D274="",DATE(2030,7,0),Mitarbeiter!$D274),TODAY()))-(MAX(DATE(2030,6,1),Mitarbeiter!$C274))+1),MAX(0,NETWORKDAYS(MAX(DATE(2030,6,1),Mitarbeiter!$C274),MIN(DATE(2030,7,0),IF(Mitarbeiter!$D274="",DATE(2030,7,0),Mitarbeiter!$D274),TODAY()),Einstellungen!$F$13:$F$67)))*N(Mitarbeiter!$E274)/IF(Einstellungen!$C$11="7 Tage",7,5),N('Ist-Stunden'!BG274)+(N(Krankheitstage!DD274)+N(Krankheitstage!DP274))*N($C274))))</f>
        <v/>
      </c>
      <c r="CL274" s="76">
        <f>IF($B274="",0,IF(Einstellungen!$C$10="Ja",MAX(IF(Einstellungen!$C$11="7 Tage",MAX(0,(MIN(DATE(2030,8,0),IF(Mitarbeiter!$D274="",DATE(2030,8,0),Mitarbeiter!$D274),TODAY()))-(MAX(DATE(2030,7,1),Mitarbeiter!$C274))+1),MAX(0,NETWORKDAYS(MAX(DATE(2030,7,1),Mitarbeiter!$C274),MIN(DATE(2030,8,0),IF(Mitarbeiter!$D274="",DATE(2030,8,0),Mitarbeiter!$D274),TODAY()),Einstellungen!$F$13:$F$67)))*N(Mitarbeiter!$E274)/IF(Einstellungen!$C$11="7 Tage",7,5),N('Ist-Stunden'!BH274)),MAX(IF(Einstellungen!$C$11="7 Tage",MAX(0,(MIN(DATE(2030,8,0),IF(Mitarbeiter!$D274="",DATE(2030,8,0),Mitarbeiter!$D274),TODAY()))-(MAX(DATE(2030,7,1),Mitarbeiter!$C274))+1),MAX(0,NETWORKDAYS(MAX(DATE(2030,7,1),Mitarbeiter!$C274),MIN(DATE(2030,8,0),IF(Mitarbeiter!$D274="",DATE(2030,8,0),Mitarbeiter!$D274),TODAY()),Einstellungen!$F$13:$F$67)))*N(Mitarbeiter!$E274)/IF(Einstellungen!$C$11="7 Tage",7,5),N('Ist-Stunden'!BH274)+(N(Krankheitstage!DE274)+N(Krankheitstage!DQ274))*N($C274))))</f>
        <v/>
      </c>
      <c r="CM274" s="76">
        <f>IF($B274="",0,IF(Einstellungen!$C$10="Ja",MAX(IF(Einstellungen!$C$11="7 Tage",MAX(0,(MIN(DATE(2030,9,0),IF(Mitarbeiter!$D274="",DATE(2030,9,0),Mitarbeiter!$D274),TODAY()))-(MAX(DATE(2030,8,1),Mitarbeiter!$C274))+1),MAX(0,NETWORKDAYS(MAX(DATE(2030,8,1),Mitarbeiter!$C274),MIN(DATE(2030,9,0),IF(Mitarbeiter!$D274="",DATE(2030,9,0),Mitarbeiter!$D274),TODAY()),Einstellungen!$F$13:$F$67)))*N(Mitarbeiter!$E274)/IF(Einstellungen!$C$11="7 Tage",7,5),N('Ist-Stunden'!BI274)),MAX(IF(Einstellungen!$C$11="7 Tage",MAX(0,(MIN(DATE(2030,9,0),IF(Mitarbeiter!$D274="",DATE(2030,9,0),Mitarbeiter!$D274),TODAY()))-(MAX(DATE(2030,8,1),Mitarbeiter!$C274))+1),MAX(0,NETWORKDAYS(MAX(DATE(2030,8,1),Mitarbeiter!$C274),MIN(DATE(2030,9,0),IF(Mitarbeiter!$D274="",DATE(2030,9,0),Mitarbeiter!$D274),TODAY()),Einstellungen!$F$13:$F$67)))*N(Mitarbeiter!$E274)/IF(Einstellungen!$C$11="7 Tage",7,5),N('Ist-Stunden'!BI274)+(N(Krankheitstage!DF274)+N(Krankheitstage!DR274))*N($C274))))</f>
        <v/>
      </c>
      <c r="CN274" s="76">
        <f>IF($B274="",0,IF(Einstellungen!$C$10="Ja",MAX(IF(Einstellungen!$C$11="7 Tage",MAX(0,(MIN(DATE(2030,10,0),IF(Mitarbeiter!$D274="",DATE(2030,10,0),Mitarbeiter!$D274),TODAY()))-(MAX(DATE(2030,9,1),Mitarbeiter!$C274))+1),MAX(0,NETWORKDAYS(MAX(DATE(2030,9,1),Mitarbeiter!$C274),MIN(DATE(2030,10,0),IF(Mitarbeiter!$D274="",DATE(2030,10,0),Mitarbeiter!$D274),TODAY()),Einstellungen!$F$13:$F$67)))*N(Mitarbeiter!$E274)/IF(Einstellungen!$C$11="7 Tage",7,5),N('Ist-Stunden'!BJ274)),MAX(IF(Einstellungen!$C$11="7 Tage",MAX(0,(MIN(DATE(2030,10,0),IF(Mitarbeiter!$D274="",DATE(2030,10,0),Mitarbeiter!$D274),TODAY()))-(MAX(DATE(2030,9,1),Mitarbeiter!$C274))+1),MAX(0,NETWORKDAYS(MAX(DATE(2030,9,1),Mitarbeiter!$C274),MIN(DATE(2030,10,0),IF(Mitarbeiter!$D274="",DATE(2030,10,0),Mitarbeiter!$D274),TODAY()),Einstellungen!$F$13:$F$67)))*N(Mitarbeiter!$E274)/IF(Einstellungen!$C$11="7 Tage",7,5),N('Ist-Stunden'!BJ274)+(N(Krankheitstage!DG274)+N(Krankheitstage!DS274))*N($C274))))</f>
        <v/>
      </c>
      <c r="CO274" s="76">
        <f>IF($B274="",0,IF(Einstellungen!$C$10="Ja",MAX(IF(Einstellungen!$C$11="7 Tage",MAX(0,(MIN(DATE(2030,11,0),IF(Mitarbeiter!$D274="",DATE(2030,11,0),Mitarbeiter!$D274),TODAY()))-(MAX(DATE(2030,10,1),Mitarbeiter!$C274))+1),MAX(0,NETWORKDAYS(MAX(DATE(2030,10,1),Mitarbeiter!$C274),MIN(DATE(2030,11,0),IF(Mitarbeiter!$D274="",DATE(2030,11,0),Mitarbeiter!$D274),TODAY()),Einstellungen!$F$13:$F$67)))*N(Mitarbeiter!$E274)/IF(Einstellungen!$C$11="7 Tage",7,5),N('Ist-Stunden'!BK274)),MAX(IF(Einstellungen!$C$11="7 Tage",MAX(0,(MIN(DATE(2030,11,0),IF(Mitarbeiter!$D274="",DATE(2030,11,0),Mitarbeiter!$D274),TODAY()))-(MAX(DATE(2030,10,1),Mitarbeiter!$C274))+1),MAX(0,NETWORKDAYS(MAX(DATE(2030,10,1),Mitarbeiter!$C274),MIN(DATE(2030,11,0),IF(Mitarbeiter!$D274="",DATE(2030,11,0),Mitarbeiter!$D274),TODAY()),Einstellungen!$F$13:$F$67)))*N(Mitarbeiter!$E274)/IF(Einstellungen!$C$11="7 Tage",7,5),N('Ist-Stunden'!BK274)+(N(Krankheitstage!DH274)+N(Krankheitstage!DT274))*N($C274))))</f>
        <v/>
      </c>
      <c r="CP274" s="76">
        <f>IF($B274="",0,IF(Einstellungen!$C$10="Ja",MAX(IF(Einstellungen!$C$11="7 Tage",MAX(0,(MIN(DATE(2030,12,0),IF(Mitarbeiter!$D274="",DATE(2030,12,0),Mitarbeiter!$D274),TODAY()))-(MAX(DATE(2030,11,1),Mitarbeiter!$C274))+1),MAX(0,NETWORKDAYS(MAX(DATE(2030,11,1),Mitarbeiter!$C274),MIN(DATE(2030,12,0),IF(Mitarbeiter!$D274="",DATE(2030,12,0),Mitarbeiter!$D274),TODAY()),Einstellungen!$F$13:$F$67)))*N(Mitarbeiter!$E274)/IF(Einstellungen!$C$11="7 Tage",7,5),N('Ist-Stunden'!BL274)),MAX(IF(Einstellungen!$C$11="7 Tage",MAX(0,(MIN(DATE(2030,12,0),IF(Mitarbeiter!$D274="",DATE(2030,12,0),Mitarbeiter!$D274),TODAY()))-(MAX(DATE(2030,11,1),Mitarbeiter!$C274))+1),MAX(0,NETWORKDAYS(MAX(DATE(2030,11,1),Mitarbeiter!$C274),MIN(DATE(2030,12,0),IF(Mitarbeiter!$D274="",DATE(2030,12,0),Mitarbeiter!$D274),TODAY()),Einstellungen!$F$13:$F$67)))*N(Mitarbeiter!$E274)/IF(Einstellungen!$C$11="7 Tage",7,5),N('Ist-Stunden'!BL274)+(N(Krankheitstage!DI274)+N(Krankheitstage!DU274))*N($C274))))</f>
        <v/>
      </c>
      <c r="CQ274" s="76">
        <f>IF($B274="",0,IF(Einstellungen!$C$10="Ja",MAX(IF(Einstellungen!$C$11="7 Tage",MAX(0,(MIN(DATE(2030,13,0),IF(Mitarbeiter!$D274="",DATE(2030,13,0),Mitarbeiter!$D274),TODAY()))-(MAX(DATE(2030,12,1),Mitarbeiter!$C274))+1),MAX(0,NETWORKDAYS(MAX(DATE(2030,12,1),Mitarbeiter!$C274),MIN(DATE(2030,13,0),IF(Mitarbeiter!$D274="",DATE(2030,13,0),Mitarbeiter!$D274),TODAY()),Einstellungen!$F$13:$F$67)))*N(Mitarbeiter!$E274)/IF(Einstellungen!$C$11="7 Tage",7,5),N('Ist-Stunden'!BM274)),MAX(IF(Einstellungen!$C$11="7 Tage",MAX(0,(MIN(DATE(2030,13,0),IF(Mitarbeiter!$D274="",DATE(2030,13,0),Mitarbeiter!$D274),TODAY()))-(MAX(DATE(2030,12,1),Mitarbeiter!$C274))+1),MAX(0,NETWORKDAYS(MAX(DATE(2030,12,1),Mitarbeiter!$C274),MIN(DATE(2030,13,0),IF(Mitarbeiter!$D274="",DATE(2030,13,0),Mitarbeiter!$D274),TODAY()),Einstellungen!$F$13:$F$67)))*N(Mitarbeiter!$E274)/IF(Einstellungen!$C$11="7 Tage",7,5),N('Ist-Stunden'!BM274)+(N(Krankheitstage!DJ274)+N(Krankheitstage!DV274))*N($C274))))</f>
        <v/>
      </c>
    </row>
    <row r="275">
      <c r="A275" s="73">
        <f>IF(Mitarbeiter!B275="","",Mitarbeiter!A275)</f>
        <v/>
      </c>
      <c r="B275" s="6">
        <f>IF(Mitarbeiter!B275="","",Mitarbeiter!B275)</f>
        <v/>
      </c>
      <c r="C275" s="74">
        <f>IF(Mitarbeiter!B275="","",Mitarbeiter!F275)</f>
        <v/>
      </c>
      <c r="D275" s="75">
        <f>N(INDEX(Krankheitstage!$G275:$DV275,1,(Einstellungen!$C$3-2026)*24+1))</f>
        <v/>
      </c>
      <c r="E275" s="75">
        <f>N(INDEX(Krankheitstage!$G275:$DV275,1,(Einstellungen!$C$3-2026)*24+2))</f>
        <v/>
      </c>
      <c r="F275" s="75">
        <f>N(INDEX(Krankheitstage!$G275:$DV275,1,(Einstellungen!$C$3-2026)*24+3))</f>
        <v/>
      </c>
      <c r="G275" s="75">
        <f>N(INDEX(Krankheitstage!$G275:$DV275,1,(Einstellungen!$C$3-2026)*24+4))</f>
        <v/>
      </c>
      <c r="H275" s="75">
        <f>N(INDEX(Krankheitstage!$G275:$DV275,1,(Einstellungen!$C$3-2026)*24+5))</f>
        <v/>
      </c>
      <c r="I275" s="75">
        <f>N(INDEX(Krankheitstage!$G275:$DV275,1,(Einstellungen!$C$3-2026)*24+6))</f>
        <v/>
      </c>
      <c r="J275" s="75">
        <f>N(INDEX(Krankheitstage!$G275:$DV275,1,(Einstellungen!$C$3-2026)*24+7))</f>
        <v/>
      </c>
      <c r="K275" s="75">
        <f>N(INDEX(Krankheitstage!$G275:$DV275,1,(Einstellungen!$C$3-2026)*24+8))</f>
        <v/>
      </c>
      <c r="L275" s="75">
        <f>N(INDEX(Krankheitstage!$G275:$DV275,1,(Einstellungen!$C$3-2026)*24+9))</f>
        <v/>
      </c>
      <c r="M275" s="75">
        <f>N(INDEX(Krankheitstage!$G275:$DV275,1,(Einstellungen!$C$3-2026)*24+10))</f>
        <v/>
      </c>
      <c r="N275" s="75">
        <f>N(INDEX(Krankheitstage!$G275:$DV275,1,(Einstellungen!$C$3-2026)*24+11))</f>
        <v/>
      </c>
      <c r="O275" s="75">
        <f>N(INDEX(Krankheitstage!$G275:$DV275,1,(Einstellungen!$C$3-2026)*24+12))</f>
        <v/>
      </c>
      <c r="P275" s="75">
        <f>IF($B275="","",SUM(D275:O275))</f>
        <v/>
      </c>
      <c r="Q275" s="75">
        <f>N(INDEX(Krankheitstage!$G275:$DV275,1,(Einstellungen!$C$3-2026)*24+13))</f>
        <v/>
      </c>
      <c r="R275" s="75">
        <f>N(INDEX(Krankheitstage!$G275:$DV275,1,(Einstellungen!$C$3-2026)*24+14))</f>
        <v/>
      </c>
      <c r="S275" s="75">
        <f>N(INDEX(Krankheitstage!$G275:$DV275,1,(Einstellungen!$C$3-2026)*24+15))</f>
        <v/>
      </c>
      <c r="T275" s="75">
        <f>N(INDEX(Krankheitstage!$G275:$DV275,1,(Einstellungen!$C$3-2026)*24+16))</f>
        <v/>
      </c>
      <c r="U275" s="75">
        <f>N(INDEX(Krankheitstage!$G275:$DV275,1,(Einstellungen!$C$3-2026)*24+17))</f>
        <v/>
      </c>
      <c r="V275" s="75">
        <f>N(INDEX(Krankheitstage!$G275:$DV275,1,(Einstellungen!$C$3-2026)*24+18))</f>
        <v/>
      </c>
      <c r="W275" s="75">
        <f>N(INDEX(Krankheitstage!$G275:$DV275,1,(Einstellungen!$C$3-2026)*24+19))</f>
        <v/>
      </c>
      <c r="X275" s="75">
        <f>N(INDEX(Krankheitstage!$G275:$DV275,1,(Einstellungen!$C$3-2026)*24+20))</f>
        <v/>
      </c>
      <c r="Y275" s="75">
        <f>N(INDEX(Krankheitstage!$G275:$DV275,1,(Einstellungen!$C$3-2026)*24+21))</f>
        <v/>
      </c>
      <c r="Z275" s="75">
        <f>N(INDEX(Krankheitstage!$G275:$DV275,1,(Einstellungen!$C$3-2026)*24+22))</f>
        <v/>
      </c>
      <c r="AA275" s="75">
        <f>N(INDEX(Krankheitstage!$G275:$DV275,1,(Einstellungen!$C$3-2026)*24+23))</f>
        <v/>
      </c>
      <c r="AB275" s="75">
        <f>N(INDEX(Krankheitstage!$G275:$DV275,1,(Einstellungen!$C$3-2026)*24+24))</f>
        <v/>
      </c>
      <c r="AC275" s="75">
        <f>IF($B275="","",SUM(Q275:AB275))</f>
        <v/>
      </c>
      <c r="AD275" s="75">
        <f>IF($B275="","",SUM(P275,AC275))</f>
        <v/>
      </c>
      <c r="AE275" s="76">
        <f>IF($B275="","",AD275*N(C275))</f>
        <v/>
      </c>
      <c r="AF275" s="75">
        <f>IF($B275="","",Krankheitstage!E275)</f>
        <v/>
      </c>
      <c r="AG275" s="76">
        <f>IF($B275="","",AF275*N(C275))</f>
        <v/>
      </c>
      <c r="AH275" s="76">
        <f>IF($B275="","",INDEX($AJ275:$CQ275,1,(Einstellungen!$C$3-2026)*12+1)+INDEX($AJ275:$CQ275,1,(Einstellungen!$C$3-2026)*12+2)+INDEX($AJ275:$CQ275,1,(Einstellungen!$C$3-2026)*12+3)+INDEX($AJ275:$CQ275,1,(Einstellungen!$C$3-2026)*12+4)+INDEX($AJ275:$CQ275,1,(Einstellungen!$C$3-2026)*12+5)+INDEX($AJ275:$CQ275,1,(Einstellungen!$C$3-2026)*12+6)+INDEX($AJ275:$CQ275,1,(Einstellungen!$C$3-2026)*12+7)+INDEX($AJ275:$CQ275,1,(Einstellungen!$C$3-2026)*12+8)+INDEX($AJ275:$CQ275,1,(Einstellungen!$C$3-2026)*12+9)+INDEX($AJ275:$CQ275,1,(Einstellungen!$C$3-2026)*12+10)+INDEX($AJ275:$CQ275,1,(Einstellungen!$C$3-2026)*12+11)+INDEX($AJ275:$CQ275,1,(Einstellungen!$C$3-2026)*12+12))</f>
        <v/>
      </c>
      <c r="AI275" s="76">
        <f>IF($B275="","",SUM($AJ275:$CQ275))</f>
        <v/>
      </c>
      <c r="AJ275" s="76">
        <f>IF($B275="",0,IF(Einstellungen!$C$10="Ja",MAX(IF(Einstellungen!$C$11="7 Tage",MAX(0,(MIN(DATE(2026,2,0),IF(Mitarbeiter!$D275="",DATE(2026,2,0),Mitarbeiter!$D275),TODAY()))-(MAX(DATE(2026,1,1),Mitarbeiter!$C275))+1),MAX(0,NETWORKDAYS(MAX(DATE(2026,1,1),Mitarbeiter!$C275),MIN(DATE(2026,2,0),IF(Mitarbeiter!$D275="",DATE(2026,2,0),Mitarbeiter!$D275),TODAY()),Einstellungen!$F$13:$F$67)))*N(Mitarbeiter!$E275)/IF(Einstellungen!$C$11="7 Tage",7,5),N('Ist-Stunden'!F275)),MAX(IF(Einstellungen!$C$11="7 Tage",MAX(0,(MIN(DATE(2026,2,0),IF(Mitarbeiter!$D275="",DATE(2026,2,0),Mitarbeiter!$D275),TODAY()))-(MAX(DATE(2026,1,1),Mitarbeiter!$C275))+1),MAX(0,NETWORKDAYS(MAX(DATE(2026,1,1),Mitarbeiter!$C275),MIN(DATE(2026,2,0),IF(Mitarbeiter!$D275="",DATE(2026,2,0),Mitarbeiter!$D275),TODAY()),Einstellungen!$F$13:$F$67)))*N(Mitarbeiter!$E275)/IF(Einstellungen!$C$11="7 Tage",7,5),N('Ist-Stunden'!F275)+(N(Krankheitstage!G275)+N(Krankheitstage!S275))*N($C275))))</f>
        <v/>
      </c>
      <c r="AK275" s="76">
        <f>IF($B275="",0,IF(Einstellungen!$C$10="Ja",MAX(IF(Einstellungen!$C$11="7 Tage",MAX(0,(MIN(DATE(2026,3,0),IF(Mitarbeiter!$D275="",DATE(2026,3,0),Mitarbeiter!$D275),TODAY()))-(MAX(DATE(2026,2,1),Mitarbeiter!$C275))+1),MAX(0,NETWORKDAYS(MAX(DATE(2026,2,1),Mitarbeiter!$C275),MIN(DATE(2026,3,0),IF(Mitarbeiter!$D275="",DATE(2026,3,0),Mitarbeiter!$D275),TODAY()),Einstellungen!$F$13:$F$67)))*N(Mitarbeiter!$E275)/IF(Einstellungen!$C$11="7 Tage",7,5),N('Ist-Stunden'!G275)),MAX(IF(Einstellungen!$C$11="7 Tage",MAX(0,(MIN(DATE(2026,3,0),IF(Mitarbeiter!$D275="",DATE(2026,3,0),Mitarbeiter!$D275),TODAY()))-(MAX(DATE(2026,2,1),Mitarbeiter!$C275))+1),MAX(0,NETWORKDAYS(MAX(DATE(2026,2,1),Mitarbeiter!$C275),MIN(DATE(2026,3,0),IF(Mitarbeiter!$D275="",DATE(2026,3,0),Mitarbeiter!$D275),TODAY()),Einstellungen!$F$13:$F$67)))*N(Mitarbeiter!$E275)/IF(Einstellungen!$C$11="7 Tage",7,5),N('Ist-Stunden'!G275)+(N(Krankheitstage!H275)+N(Krankheitstage!T275))*N($C275))))</f>
        <v/>
      </c>
      <c r="AL275" s="76">
        <f>IF($B275="",0,IF(Einstellungen!$C$10="Ja",MAX(IF(Einstellungen!$C$11="7 Tage",MAX(0,(MIN(DATE(2026,4,0),IF(Mitarbeiter!$D275="",DATE(2026,4,0),Mitarbeiter!$D275),TODAY()))-(MAX(DATE(2026,3,1),Mitarbeiter!$C275))+1),MAX(0,NETWORKDAYS(MAX(DATE(2026,3,1),Mitarbeiter!$C275),MIN(DATE(2026,4,0),IF(Mitarbeiter!$D275="",DATE(2026,4,0),Mitarbeiter!$D275),TODAY()),Einstellungen!$F$13:$F$67)))*N(Mitarbeiter!$E275)/IF(Einstellungen!$C$11="7 Tage",7,5),N('Ist-Stunden'!H275)),MAX(IF(Einstellungen!$C$11="7 Tage",MAX(0,(MIN(DATE(2026,4,0),IF(Mitarbeiter!$D275="",DATE(2026,4,0),Mitarbeiter!$D275),TODAY()))-(MAX(DATE(2026,3,1),Mitarbeiter!$C275))+1),MAX(0,NETWORKDAYS(MAX(DATE(2026,3,1),Mitarbeiter!$C275),MIN(DATE(2026,4,0),IF(Mitarbeiter!$D275="",DATE(2026,4,0),Mitarbeiter!$D275),TODAY()),Einstellungen!$F$13:$F$67)))*N(Mitarbeiter!$E275)/IF(Einstellungen!$C$11="7 Tage",7,5),N('Ist-Stunden'!H275)+(N(Krankheitstage!I275)+N(Krankheitstage!U275))*N($C275))))</f>
        <v/>
      </c>
      <c r="AM275" s="76">
        <f>IF($B275="",0,IF(Einstellungen!$C$10="Ja",MAX(IF(Einstellungen!$C$11="7 Tage",MAX(0,(MIN(DATE(2026,5,0),IF(Mitarbeiter!$D275="",DATE(2026,5,0),Mitarbeiter!$D275),TODAY()))-(MAX(DATE(2026,4,1),Mitarbeiter!$C275))+1),MAX(0,NETWORKDAYS(MAX(DATE(2026,4,1),Mitarbeiter!$C275),MIN(DATE(2026,5,0),IF(Mitarbeiter!$D275="",DATE(2026,5,0),Mitarbeiter!$D275),TODAY()),Einstellungen!$F$13:$F$67)))*N(Mitarbeiter!$E275)/IF(Einstellungen!$C$11="7 Tage",7,5),N('Ist-Stunden'!I275)),MAX(IF(Einstellungen!$C$11="7 Tage",MAX(0,(MIN(DATE(2026,5,0),IF(Mitarbeiter!$D275="",DATE(2026,5,0),Mitarbeiter!$D275),TODAY()))-(MAX(DATE(2026,4,1),Mitarbeiter!$C275))+1),MAX(0,NETWORKDAYS(MAX(DATE(2026,4,1),Mitarbeiter!$C275),MIN(DATE(2026,5,0),IF(Mitarbeiter!$D275="",DATE(2026,5,0),Mitarbeiter!$D275),TODAY()),Einstellungen!$F$13:$F$67)))*N(Mitarbeiter!$E275)/IF(Einstellungen!$C$11="7 Tage",7,5),N('Ist-Stunden'!I275)+(N(Krankheitstage!J275)+N(Krankheitstage!V275))*N($C275))))</f>
        <v/>
      </c>
      <c r="AN275" s="76">
        <f>IF($B275="",0,IF(Einstellungen!$C$10="Ja",MAX(IF(Einstellungen!$C$11="7 Tage",MAX(0,(MIN(DATE(2026,6,0),IF(Mitarbeiter!$D275="",DATE(2026,6,0),Mitarbeiter!$D275),TODAY()))-(MAX(DATE(2026,5,1),Mitarbeiter!$C275))+1),MAX(0,NETWORKDAYS(MAX(DATE(2026,5,1),Mitarbeiter!$C275),MIN(DATE(2026,6,0),IF(Mitarbeiter!$D275="",DATE(2026,6,0),Mitarbeiter!$D275),TODAY()),Einstellungen!$F$13:$F$67)))*N(Mitarbeiter!$E275)/IF(Einstellungen!$C$11="7 Tage",7,5),N('Ist-Stunden'!J275)),MAX(IF(Einstellungen!$C$11="7 Tage",MAX(0,(MIN(DATE(2026,6,0),IF(Mitarbeiter!$D275="",DATE(2026,6,0),Mitarbeiter!$D275),TODAY()))-(MAX(DATE(2026,5,1),Mitarbeiter!$C275))+1),MAX(0,NETWORKDAYS(MAX(DATE(2026,5,1),Mitarbeiter!$C275),MIN(DATE(2026,6,0),IF(Mitarbeiter!$D275="",DATE(2026,6,0),Mitarbeiter!$D275),TODAY()),Einstellungen!$F$13:$F$67)))*N(Mitarbeiter!$E275)/IF(Einstellungen!$C$11="7 Tage",7,5),N('Ist-Stunden'!J275)+(N(Krankheitstage!K275)+N(Krankheitstage!W275))*N($C275))))</f>
        <v/>
      </c>
      <c r="AO275" s="76">
        <f>IF($B275="",0,IF(Einstellungen!$C$10="Ja",MAX(IF(Einstellungen!$C$11="7 Tage",MAX(0,(MIN(DATE(2026,7,0),IF(Mitarbeiter!$D275="",DATE(2026,7,0),Mitarbeiter!$D275),TODAY()))-(MAX(DATE(2026,6,1),Mitarbeiter!$C275))+1),MAX(0,NETWORKDAYS(MAX(DATE(2026,6,1),Mitarbeiter!$C275),MIN(DATE(2026,7,0),IF(Mitarbeiter!$D275="",DATE(2026,7,0),Mitarbeiter!$D275),TODAY()),Einstellungen!$F$13:$F$67)))*N(Mitarbeiter!$E275)/IF(Einstellungen!$C$11="7 Tage",7,5),N('Ist-Stunden'!K275)),MAX(IF(Einstellungen!$C$11="7 Tage",MAX(0,(MIN(DATE(2026,7,0),IF(Mitarbeiter!$D275="",DATE(2026,7,0),Mitarbeiter!$D275),TODAY()))-(MAX(DATE(2026,6,1),Mitarbeiter!$C275))+1),MAX(0,NETWORKDAYS(MAX(DATE(2026,6,1),Mitarbeiter!$C275),MIN(DATE(2026,7,0),IF(Mitarbeiter!$D275="",DATE(2026,7,0),Mitarbeiter!$D275),TODAY()),Einstellungen!$F$13:$F$67)))*N(Mitarbeiter!$E275)/IF(Einstellungen!$C$11="7 Tage",7,5),N('Ist-Stunden'!K275)+(N(Krankheitstage!L275)+N(Krankheitstage!X275))*N($C275))))</f>
        <v/>
      </c>
      <c r="AP275" s="76">
        <f>IF($B275="",0,IF(Einstellungen!$C$10="Ja",MAX(IF(Einstellungen!$C$11="7 Tage",MAX(0,(MIN(DATE(2026,8,0),IF(Mitarbeiter!$D275="",DATE(2026,8,0),Mitarbeiter!$D275),TODAY()))-(MAX(DATE(2026,7,1),Mitarbeiter!$C275))+1),MAX(0,NETWORKDAYS(MAX(DATE(2026,7,1),Mitarbeiter!$C275),MIN(DATE(2026,8,0),IF(Mitarbeiter!$D275="",DATE(2026,8,0),Mitarbeiter!$D275),TODAY()),Einstellungen!$F$13:$F$67)))*N(Mitarbeiter!$E275)/IF(Einstellungen!$C$11="7 Tage",7,5),N('Ist-Stunden'!L275)),MAX(IF(Einstellungen!$C$11="7 Tage",MAX(0,(MIN(DATE(2026,8,0),IF(Mitarbeiter!$D275="",DATE(2026,8,0),Mitarbeiter!$D275),TODAY()))-(MAX(DATE(2026,7,1),Mitarbeiter!$C275))+1),MAX(0,NETWORKDAYS(MAX(DATE(2026,7,1),Mitarbeiter!$C275),MIN(DATE(2026,8,0),IF(Mitarbeiter!$D275="",DATE(2026,8,0),Mitarbeiter!$D275),TODAY()),Einstellungen!$F$13:$F$67)))*N(Mitarbeiter!$E275)/IF(Einstellungen!$C$11="7 Tage",7,5),N('Ist-Stunden'!L275)+(N(Krankheitstage!M275)+N(Krankheitstage!Y275))*N($C275))))</f>
        <v/>
      </c>
      <c r="AQ275" s="76">
        <f>IF($B275="",0,IF(Einstellungen!$C$10="Ja",MAX(IF(Einstellungen!$C$11="7 Tage",MAX(0,(MIN(DATE(2026,9,0),IF(Mitarbeiter!$D275="",DATE(2026,9,0),Mitarbeiter!$D275),TODAY()))-(MAX(DATE(2026,8,1),Mitarbeiter!$C275))+1),MAX(0,NETWORKDAYS(MAX(DATE(2026,8,1),Mitarbeiter!$C275),MIN(DATE(2026,9,0),IF(Mitarbeiter!$D275="",DATE(2026,9,0),Mitarbeiter!$D275),TODAY()),Einstellungen!$F$13:$F$67)))*N(Mitarbeiter!$E275)/IF(Einstellungen!$C$11="7 Tage",7,5),N('Ist-Stunden'!M275)),MAX(IF(Einstellungen!$C$11="7 Tage",MAX(0,(MIN(DATE(2026,9,0),IF(Mitarbeiter!$D275="",DATE(2026,9,0),Mitarbeiter!$D275),TODAY()))-(MAX(DATE(2026,8,1),Mitarbeiter!$C275))+1),MAX(0,NETWORKDAYS(MAX(DATE(2026,8,1),Mitarbeiter!$C275),MIN(DATE(2026,9,0),IF(Mitarbeiter!$D275="",DATE(2026,9,0),Mitarbeiter!$D275),TODAY()),Einstellungen!$F$13:$F$67)))*N(Mitarbeiter!$E275)/IF(Einstellungen!$C$11="7 Tage",7,5),N('Ist-Stunden'!M275)+(N(Krankheitstage!N275)+N(Krankheitstage!Z275))*N($C275))))</f>
        <v/>
      </c>
      <c r="AR275" s="76">
        <f>IF($B275="",0,IF(Einstellungen!$C$10="Ja",MAX(IF(Einstellungen!$C$11="7 Tage",MAX(0,(MIN(DATE(2026,10,0),IF(Mitarbeiter!$D275="",DATE(2026,10,0),Mitarbeiter!$D275),TODAY()))-(MAX(DATE(2026,9,1),Mitarbeiter!$C275))+1),MAX(0,NETWORKDAYS(MAX(DATE(2026,9,1),Mitarbeiter!$C275),MIN(DATE(2026,10,0),IF(Mitarbeiter!$D275="",DATE(2026,10,0),Mitarbeiter!$D275),TODAY()),Einstellungen!$F$13:$F$67)))*N(Mitarbeiter!$E275)/IF(Einstellungen!$C$11="7 Tage",7,5),N('Ist-Stunden'!N275)),MAX(IF(Einstellungen!$C$11="7 Tage",MAX(0,(MIN(DATE(2026,10,0),IF(Mitarbeiter!$D275="",DATE(2026,10,0),Mitarbeiter!$D275),TODAY()))-(MAX(DATE(2026,9,1),Mitarbeiter!$C275))+1),MAX(0,NETWORKDAYS(MAX(DATE(2026,9,1),Mitarbeiter!$C275),MIN(DATE(2026,10,0),IF(Mitarbeiter!$D275="",DATE(2026,10,0),Mitarbeiter!$D275),TODAY()),Einstellungen!$F$13:$F$67)))*N(Mitarbeiter!$E275)/IF(Einstellungen!$C$11="7 Tage",7,5),N('Ist-Stunden'!N275)+(N(Krankheitstage!O275)+N(Krankheitstage!AA275))*N($C275))))</f>
        <v/>
      </c>
      <c r="AS275" s="76">
        <f>IF($B275="",0,IF(Einstellungen!$C$10="Ja",MAX(IF(Einstellungen!$C$11="7 Tage",MAX(0,(MIN(DATE(2026,11,0),IF(Mitarbeiter!$D275="",DATE(2026,11,0),Mitarbeiter!$D275),TODAY()))-(MAX(DATE(2026,10,1),Mitarbeiter!$C275))+1),MAX(0,NETWORKDAYS(MAX(DATE(2026,10,1),Mitarbeiter!$C275),MIN(DATE(2026,11,0),IF(Mitarbeiter!$D275="",DATE(2026,11,0),Mitarbeiter!$D275),TODAY()),Einstellungen!$F$13:$F$67)))*N(Mitarbeiter!$E275)/IF(Einstellungen!$C$11="7 Tage",7,5),N('Ist-Stunden'!O275)),MAX(IF(Einstellungen!$C$11="7 Tage",MAX(0,(MIN(DATE(2026,11,0),IF(Mitarbeiter!$D275="",DATE(2026,11,0),Mitarbeiter!$D275),TODAY()))-(MAX(DATE(2026,10,1),Mitarbeiter!$C275))+1),MAX(0,NETWORKDAYS(MAX(DATE(2026,10,1),Mitarbeiter!$C275),MIN(DATE(2026,11,0),IF(Mitarbeiter!$D275="",DATE(2026,11,0),Mitarbeiter!$D275),TODAY()),Einstellungen!$F$13:$F$67)))*N(Mitarbeiter!$E275)/IF(Einstellungen!$C$11="7 Tage",7,5),N('Ist-Stunden'!O275)+(N(Krankheitstage!P275)+N(Krankheitstage!AB275))*N($C275))))</f>
        <v/>
      </c>
      <c r="AT275" s="76">
        <f>IF($B275="",0,IF(Einstellungen!$C$10="Ja",MAX(IF(Einstellungen!$C$11="7 Tage",MAX(0,(MIN(DATE(2026,12,0),IF(Mitarbeiter!$D275="",DATE(2026,12,0),Mitarbeiter!$D275),TODAY()))-(MAX(DATE(2026,11,1),Mitarbeiter!$C275))+1),MAX(0,NETWORKDAYS(MAX(DATE(2026,11,1),Mitarbeiter!$C275),MIN(DATE(2026,12,0),IF(Mitarbeiter!$D275="",DATE(2026,12,0),Mitarbeiter!$D275),TODAY()),Einstellungen!$F$13:$F$67)))*N(Mitarbeiter!$E275)/IF(Einstellungen!$C$11="7 Tage",7,5),N('Ist-Stunden'!P275)),MAX(IF(Einstellungen!$C$11="7 Tage",MAX(0,(MIN(DATE(2026,12,0),IF(Mitarbeiter!$D275="",DATE(2026,12,0),Mitarbeiter!$D275),TODAY()))-(MAX(DATE(2026,11,1),Mitarbeiter!$C275))+1),MAX(0,NETWORKDAYS(MAX(DATE(2026,11,1),Mitarbeiter!$C275),MIN(DATE(2026,12,0),IF(Mitarbeiter!$D275="",DATE(2026,12,0),Mitarbeiter!$D275),TODAY()),Einstellungen!$F$13:$F$67)))*N(Mitarbeiter!$E275)/IF(Einstellungen!$C$11="7 Tage",7,5),N('Ist-Stunden'!P275)+(N(Krankheitstage!Q275)+N(Krankheitstage!AC275))*N($C275))))</f>
        <v/>
      </c>
      <c r="AU275" s="76">
        <f>IF($B275="",0,IF(Einstellungen!$C$10="Ja",MAX(IF(Einstellungen!$C$11="7 Tage",MAX(0,(MIN(DATE(2026,13,0),IF(Mitarbeiter!$D275="",DATE(2026,13,0),Mitarbeiter!$D275),TODAY()))-(MAX(DATE(2026,12,1),Mitarbeiter!$C275))+1),MAX(0,NETWORKDAYS(MAX(DATE(2026,12,1),Mitarbeiter!$C275),MIN(DATE(2026,13,0),IF(Mitarbeiter!$D275="",DATE(2026,13,0),Mitarbeiter!$D275),TODAY()),Einstellungen!$F$13:$F$67)))*N(Mitarbeiter!$E275)/IF(Einstellungen!$C$11="7 Tage",7,5),N('Ist-Stunden'!Q275)),MAX(IF(Einstellungen!$C$11="7 Tage",MAX(0,(MIN(DATE(2026,13,0),IF(Mitarbeiter!$D275="",DATE(2026,13,0),Mitarbeiter!$D275),TODAY()))-(MAX(DATE(2026,12,1),Mitarbeiter!$C275))+1),MAX(0,NETWORKDAYS(MAX(DATE(2026,12,1),Mitarbeiter!$C275),MIN(DATE(2026,13,0),IF(Mitarbeiter!$D275="",DATE(2026,13,0),Mitarbeiter!$D275),TODAY()),Einstellungen!$F$13:$F$67)))*N(Mitarbeiter!$E275)/IF(Einstellungen!$C$11="7 Tage",7,5),N('Ist-Stunden'!Q275)+(N(Krankheitstage!R275)+N(Krankheitstage!AD275))*N($C275))))</f>
        <v/>
      </c>
      <c r="AV275" s="76">
        <f>IF($B275="",0,IF(Einstellungen!$C$10="Ja",MAX(IF(Einstellungen!$C$11="7 Tage",MAX(0,(MIN(DATE(2027,2,0),IF(Mitarbeiter!$D275="",DATE(2027,2,0),Mitarbeiter!$D275),TODAY()))-(MAX(DATE(2027,1,1),Mitarbeiter!$C275))+1),MAX(0,NETWORKDAYS(MAX(DATE(2027,1,1),Mitarbeiter!$C275),MIN(DATE(2027,2,0),IF(Mitarbeiter!$D275="",DATE(2027,2,0),Mitarbeiter!$D275),TODAY()),Einstellungen!$F$13:$F$67)))*N(Mitarbeiter!$E275)/IF(Einstellungen!$C$11="7 Tage",7,5),N('Ist-Stunden'!R275)),MAX(IF(Einstellungen!$C$11="7 Tage",MAX(0,(MIN(DATE(2027,2,0),IF(Mitarbeiter!$D275="",DATE(2027,2,0),Mitarbeiter!$D275),TODAY()))-(MAX(DATE(2027,1,1),Mitarbeiter!$C275))+1),MAX(0,NETWORKDAYS(MAX(DATE(2027,1,1),Mitarbeiter!$C275),MIN(DATE(2027,2,0),IF(Mitarbeiter!$D275="",DATE(2027,2,0),Mitarbeiter!$D275),TODAY()),Einstellungen!$F$13:$F$67)))*N(Mitarbeiter!$E275)/IF(Einstellungen!$C$11="7 Tage",7,5),N('Ist-Stunden'!R275)+(N(Krankheitstage!AE275)+N(Krankheitstage!AQ275))*N($C275))))</f>
        <v/>
      </c>
      <c r="AW275" s="76">
        <f>IF($B275="",0,IF(Einstellungen!$C$10="Ja",MAX(IF(Einstellungen!$C$11="7 Tage",MAX(0,(MIN(DATE(2027,3,0),IF(Mitarbeiter!$D275="",DATE(2027,3,0),Mitarbeiter!$D275),TODAY()))-(MAX(DATE(2027,2,1),Mitarbeiter!$C275))+1),MAX(0,NETWORKDAYS(MAX(DATE(2027,2,1),Mitarbeiter!$C275),MIN(DATE(2027,3,0),IF(Mitarbeiter!$D275="",DATE(2027,3,0),Mitarbeiter!$D275),TODAY()),Einstellungen!$F$13:$F$67)))*N(Mitarbeiter!$E275)/IF(Einstellungen!$C$11="7 Tage",7,5),N('Ist-Stunden'!S275)),MAX(IF(Einstellungen!$C$11="7 Tage",MAX(0,(MIN(DATE(2027,3,0),IF(Mitarbeiter!$D275="",DATE(2027,3,0),Mitarbeiter!$D275),TODAY()))-(MAX(DATE(2027,2,1),Mitarbeiter!$C275))+1),MAX(0,NETWORKDAYS(MAX(DATE(2027,2,1),Mitarbeiter!$C275),MIN(DATE(2027,3,0),IF(Mitarbeiter!$D275="",DATE(2027,3,0),Mitarbeiter!$D275),TODAY()),Einstellungen!$F$13:$F$67)))*N(Mitarbeiter!$E275)/IF(Einstellungen!$C$11="7 Tage",7,5),N('Ist-Stunden'!S275)+(N(Krankheitstage!AF275)+N(Krankheitstage!AR275))*N($C275))))</f>
        <v/>
      </c>
      <c r="AX275" s="76">
        <f>IF($B275="",0,IF(Einstellungen!$C$10="Ja",MAX(IF(Einstellungen!$C$11="7 Tage",MAX(0,(MIN(DATE(2027,4,0),IF(Mitarbeiter!$D275="",DATE(2027,4,0),Mitarbeiter!$D275),TODAY()))-(MAX(DATE(2027,3,1),Mitarbeiter!$C275))+1),MAX(0,NETWORKDAYS(MAX(DATE(2027,3,1),Mitarbeiter!$C275),MIN(DATE(2027,4,0),IF(Mitarbeiter!$D275="",DATE(2027,4,0),Mitarbeiter!$D275),TODAY()),Einstellungen!$F$13:$F$67)))*N(Mitarbeiter!$E275)/IF(Einstellungen!$C$11="7 Tage",7,5),N('Ist-Stunden'!T275)),MAX(IF(Einstellungen!$C$11="7 Tage",MAX(0,(MIN(DATE(2027,4,0),IF(Mitarbeiter!$D275="",DATE(2027,4,0),Mitarbeiter!$D275),TODAY()))-(MAX(DATE(2027,3,1),Mitarbeiter!$C275))+1),MAX(0,NETWORKDAYS(MAX(DATE(2027,3,1),Mitarbeiter!$C275),MIN(DATE(2027,4,0),IF(Mitarbeiter!$D275="",DATE(2027,4,0),Mitarbeiter!$D275),TODAY()),Einstellungen!$F$13:$F$67)))*N(Mitarbeiter!$E275)/IF(Einstellungen!$C$11="7 Tage",7,5),N('Ist-Stunden'!T275)+(N(Krankheitstage!AG275)+N(Krankheitstage!AS275))*N($C275))))</f>
        <v/>
      </c>
      <c r="AY275" s="76">
        <f>IF($B275="",0,IF(Einstellungen!$C$10="Ja",MAX(IF(Einstellungen!$C$11="7 Tage",MAX(0,(MIN(DATE(2027,5,0),IF(Mitarbeiter!$D275="",DATE(2027,5,0),Mitarbeiter!$D275),TODAY()))-(MAX(DATE(2027,4,1),Mitarbeiter!$C275))+1),MAX(0,NETWORKDAYS(MAX(DATE(2027,4,1),Mitarbeiter!$C275),MIN(DATE(2027,5,0),IF(Mitarbeiter!$D275="",DATE(2027,5,0),Mitarbeiter!$D275),TODAY()),Einstellungen!$F$13:$F$67)))*N(Mitarbeiter!$E275)/IF(Einstellungen!$C$11="7 Tage",7,5),N('Ist-Stunden'!U275)),MAX(IF(Einstellungen!$C$11="7 Tage",MAX(0,(MIN(DATE(2027,5,0),IF(Mitarbeiter!$D275="",DATE(2027,5,0),Mitarbeiter!$D275),TODAY()))-(MAX(DATE(2027,4,1),Mitarbeiter!$C275))+1),MAX(0,NETWORKDAYS(MAX(DATE(2027,4,1),Mitarbeiter!$C275),MIN(DATE(2027,5,0),IF(Mitarbeiter!$D275="",DATE(2027,5,0),Mitarbeiter!$D275),TODAY()),Einstellungen!$F$13:$F$67)))*N(Mitarbeiter!$E275)/IF(Einstellungen!$C$11="7 Tage",7,5),N('Ist-Stunden'!U275)+(N(Krankheitstage!AH275)+N(Krankheitstage!AT275))*N($C275))))</f>
        <v/>
      </c>
      <c r="AZ275" s="76">
        <f>IF($B275="",0,IF(Einstellungen!$C$10="Ja",MAX(IF(Einstellungen!$C$11="7 Tage",MAX(0,(MIN(DATE(2027,6,0),IF(Mitarbeiter!$D275="",DATE(2027,6,0),Mitarbeiter!$D275),TODAY()))-(MAX(DATE(2027,5,1),Mitarbeiter!$C275))+1),MAX(0,NETWORKDAYS(MAX(DATE(2027,5,1),Mitarbeiter!$C275),MIN(DATE(2027,6,0),IF(Mitarbeiter!$D275="",DATE(2027,6,0),Mitarbeiter!$D275),TODAY()),Einstellungen!$F$13:$F$67)))*N(Mitarbeiter!$E275)/IF(Einstellungen!$C$11="7 Tage",7,5),N('Ist-Stunden'!V275)),MAX(IF(Einstellungen!$C$11="7 Tage",MAX(0,(MIN(DATE(2027,6,0),IF(Mitarbeiter!$D275="",DATE(2027,6,0),Mitarbeiter!$D275),TODAY()))-(MAX(DATE(2027,5,1),Mitarbeiter!$C275))+1),MAX(0,NETWORKDAYS(MAX(DATE(2027,5,1),Mitarbeiter!$C275),MIN(DATE(2027,6,0),IF(Mitarbeiter!$D275="",DATE(2027,6,0),Mitarbeiter!$D275),TODAY()),Einstellungen!$F$13:$F$67)))*N(Mitarbeiter!$E275)/IF(Einstellungen!$C$11="7 Tage",7,5),N('Ist-Stunden'!V275)+(N(Krankheitstage!AI275)+N(Krankheitstage!AU275))*N($C275))))</f>
        <v/>
      </c>
      <c r="BA275" s="76">
        <f>IF($B275="",0,IF(Einstellungen!$C$10="Ja",MAX(IF(Einstellungen!$C$11="7 Tage",MAX(0,(MIN(DATE(2027,7,0),IF(Mitarbeiter!$D275="",DATE(2027,7,0),Mitarbeiter!$D275),TODAY()))-(MAX(DATE(2027,6,1),Mitarbeiter!$C275))+1),MAX(0,NETWORKDAYS(MAX(DATE(2027,6,1),Mitarbeiter!$C275),MIN(DATE(2027,7,0),IF(Mitarbeiter!$D275="",DATE(2027,7,0),Mitarbeiter!$D275),TODAY()),Einstellungen!$F$13:$F$67)))*N(Mitarbeiter!$E275)/IF(Einstellungen!$C$11="7 Tage",7,5),N('Ist-Stunden'!W275)),MAX(IF(Einstellungen!$C$11="7 Tage",MAX(0,(MIN(DATE(2027,7,0),IF(Mitarbeiter!$D275="",DATE(2027,7,0),Mitarbeiter!$D275),TODAY()))-(MAX(DATE(2027,6,1),Mitarbeiter!$C275))+1),MAX(0,NETWORKDAYS(MAX(DATE(2027,6,1),Mitarbeiter!$C275),MIN(DATE(2027,7,0),IF(Mitarbeiter!$D275="",DATE(2027,7,0),Mitarbeiter!$D275),TODAY()),Einstellungen!$F$13:$F$67)))*N(Mitarbeiter!$E275)/IF(Einstellungen!$C$11="7 Tage",7,5),N('Ist-Stunden'!W275)+(N(Krankheitstage!AJ275)+N(Krankheitstage!AV275))*N($C275))))</f>
        <v/>
      </c>
      <c r="BB275" s="76">
        <f>IF($B275="",0,IF(Einstellungen!$C$10="Ja",MAX(IF(Einstellungen!$C$11="7 Tage",MAX(0,(MIN(DATE(2027,8,0),IF(Mitarbeiter!$D275="",DATE(2027,8,0),Mitarbeiter!$D275),TODAY()))-(MAX(DATE(2027,7,1),Mitarbeiter!$C275))+1),MAX(0,NETWORKDAYS(MAX(DATE(2027,7,1),Mitarbeiter!$C275),MIN(DATE(2027,8,0),IF(Mitarbeiter!$D275="",DATE(2027,8,0),Mitarbeiter!$D275),TODAY()),Einstellungen!$F$13:$F$67)))*N(Mitarbeiter!$E275)/IF(Einstellungen!$C$11="7 Tage",7,5),N('Ist-Stunden'!X275)),MAX(IF(Einstellungen!$C$11="7 Tage",MAX(0,(MIN(DATE(2027,8,0),IF(Mitarbeiter!$D275="",DATE(2027,8,0),Mitarbeiter!$D275),TODAY()))-(MAX(DATE(2027,7,1),Mitarbeiter!$C275))+1),MAX(0,NETWORKDAYS(MAX(DATE(2027,7,1),Mitarbeiter!$C275),MIN(DATE(2027,8,0),IF(Mitarbeiter!$D275="",DATE(2027,8,0),Mitarbeiter!$D275),TODAY()),Einstellungen!$F$13:$F$67)))*N(Mitarbeiter!$E275)/IF(Einstellungen!$C$11="7 Tage",7,5),N('Ist-Stunden'!X275)+(N(Krankheitstage!AK275)+N(Krankheitstage!AW275))*N($C275))))</f>
        <v/>
      </c>
      <c r="BC275" s="76">
        <f>IF($B275="",0,IF(Einstellungen!$C$10="Ja",MAX(IF(Einstellungen!$C$11="7 Tage",MAX(0,(MIN(DATE(2027,9,0),IF(Mitarbeiter!$D275="",DATE(2027,9,0),Mitarbeiter!$D275),TODAY()))-(MAX(DATE(2027,8,1),Mitarbeiter!$C275))+1),MAX(0,NETWORKDAYS(MAX(DATE(2027,8,1),Mitarbeiter!$C275),MIN(DATE(2027,9,0),IF(Mitarbeiter!$D275="",DATE(2027,9,0),Mitarbeiter!$D275),TODAY()),Einstellungen!$F$13:$F$67)))*N(Mitarbeiter!$E275)/IF(Einstellungen!$C$11="7 Tage",7,5),N('Ist-Stunden'!Y275)),MAX(IF(Einstellungen!$C$11="7 Tage",MAX(0,(MIN(DATE(2027,9,0),IF(Mitarbeiter!$D275="",DATE(2027,9,0),Mitarbeiter!$D275),TODAY()))-(MAX(DATE(2027,8,1),Mitarbeiter!$C275))+1),MAX(0,NETWORKDAYS(MAX(DATE(2027,8,1),Mitarbeiter!$C275),MIN(DATE(2027,9,0),IF(Mitarbeiter!$D275="",DATE(2027,9,0),Mitarbeiter!$D275),TODAY()),Einstellungen!$F$13:$F$67)))*N(Mitarbeiter!$E275)/IF(Einstellungen!$C$11="7 Tage",7,5),N('Ist-Stunden'!Y275)+(N(Krankheitstage!AL275)+N(Krankheitstage!AX275))*N($C275))))</f>
        <v/>
      </c>
      <c r="BD275" s="76">
        <f>IF($B275="",0,IF(Einstellungen!$C$10="Ja",MAX(IF(Einstellungen!$C$11="7 Tage",MAX(0,(MIN(DATE(2027,10,0),IF(Mitarbeiter!$D275="",DATE(2027,10,0),Mitarbeiter!$D275),TODAY()))-(MAX(DATE(2027,9,1),Mitarbeiter!$C275))+1),MAX(0,NETWORKDAYS(MAX(DATE(2027,9,1),Mitarbeiter!$C275),MIN(DATE(2027,10,0),IF(Mitarbeiter!$D275="",DATE(2027,10,0),Mitarbeiter!$D275),TODAY()),Einstellungen!$F$13:$F$67)))*N(Mitarbeiter!$E275)/IF(Einstellungen!$C$11="7 Tage",7,5),N('Ist-Stunden'!Z275)),MAX(IF(Einstellungen!$C$11="7 Tage",MAX(0,(MIN(DATE(2027,10,0),IF(Mitarbeiter!$D275="",DATE(2027,10,0),Mitarbeiter!$D275),TODAY()))-(MAX(DATE(2027,9,1),Mitarbeiter!$C275))+1),MAX(0,NETWORKDAYS(MAX(DATE(2027,9,1),Mitarbeiter!$C275),MIN(DATE(2027,10,0),IF(Mitarbeiter!$D275="",DATE(2027,10,0),Mitarbeiter!$D275),TODAY()),Einstellungen!$F$13:$F$67)))*N(Mitarbeiter!$E275)/IF(Einstellungen!$C$11="7 Tage",7,5),N('Ist-Stunden'!Z275)+(N(Krankheitstage!AM275)+N(Krankheitstage!AY275))*N($C275))))</f>
        <v/>
      </c>
      <c r="BE275" s="76">
        <f>IF($B275="",0,IF(Einstellungen!$C$10="Ja",MAX(IF(Einstellungen!$C$11="7 Tage",MAX(0,(MIN(DATE(2027,11,0),IF(Mitarbeiter!$D275="",DATE(2027,11,0),Mitarbeiter!$D275),TODAY()))-(MAX(DATE(2027,10,1),Mitarbeiter!$C275))+1),MAX(0,NETWORKDAYS(MAX(DATE(2027,10,1),Mitarbeiter!$C275),MIN(DATE(2027,11,0),IF(Mitarbeiter!$D275="",DATE(2027,11,0),Mitarbeiter!$D275),TODAY()),Einstellungen!$F$13:$F$67)))*N(Mitarbeiter!$E275)/IF(Einstellungen!$C$11="7 Tage",7,5),N('Ist-Stunden'!AA275)),MAX(IF(Einstellungen!$C$11="7 Tage",MAX(0,(MIN(DATE(2027,11,0),IF(Mitarbeiter!$D275="",DATE(2027,11,0),Mitarbeiter!$D275),TODAY()))-(MAX(DATE(2027,10,1),Mitarbeiter!$C275))+1),MAX(0,NETWORKDAYS(MAX(DATE(2027,10,1),Mitarbeiter!$C275),MIN(DATE(2027,11,0),IF(Mitarbeiter!$D275="",DATE(2027,11,0),Mitarbeiter!$D275),TODAY()),Einstellungen!$F$13:$F$67)))*N(Mitarbeiter!$E275)/IF(Einstellungen!$C$11="7 Tage",7,5),N('Ist-Stunden'!AA275)+(N(Krankheitstage!AN275)+N(Krankheitstage!AZ275))*N($C275))))</f>
        <v/>
      </c>
      <c r="BF275" s="76">
        <f>IF($B275="",0,IF(Einstellungen!$C$10="Ja",MAX(IF(Einstellungen!$C$11="7 Tage",MAX(0,(MIN(DATE(2027,12,0),IF(Mitarbeiter!$D275="",DATE(2027,12,0),Mitarbeiter!$D275),TODAY()))-(MAX(DATE(2027,11,1),Mitarbeiter!$C275))+1),MAX(0,NETWORKDAYS(MAX(DATE(2027,11,1),Mitarbeiter!$C275),MIN(DATE(2027,12,0),IF(Mitarbeiter!$D275="",DATE(2027,12,0),Mitarbeiter!$D275),TODAY()),Einstellungen!$F$13:$F$67)))*N(Mitarbeiter!$E275)/IF(Einstellungen!$C$11="7 Tage",7,5),N('Ist-Stunden'!AB275)),MAX(IF(Einstellungen!$C$11="7 Tage",MAX(0,(MIN(DATE(2027,12,0),IF(Mitarbeiter!$D275="",DATE(2027,12,0),Mitarbeiter!$D275),TODAY()))-(MAX(DATE(2027,11,1),Mitarbeiter!$C275))+1),MAX(0,NETWORKDAYS(MAX(DATE(2027,11,1),Mitarbeiter!$C275),MIN(DATE(2027,12,0),IF(Mitarbeiter!$D275="",DATE(2027,12,0),Mitarbeiter!$D275),TODAY()),Einstellungen!$F$13:$F$67)))*N(Mitarbeiter!$E275)/IF(Einstellungen!$C$11="7 Tage",7,5),N('Ist-Stunden'!AB275)+(N(Krankheitstage!AO275)+N(Krankheitstage!BA275))*N($C275))))</f>
        <v/>
      </c>
      <c r="BG275" s="76">
        <f>IF($B275="",0,IF(Einstellungen!$C$10="Ja",MAX(IF(Einstellungen!$C$11="7 Tage",MAX(0,(MIN(DATE(2027,13,0),IF(Mitarbeiter!$D275="",DATE(2027,13,0),Mitarbeiter!$D275),TODAY()))-(MAX(DATE(2027,12,1),Mitarbeiter!$C275))+1),MAX(0,NETWORKDAYS(MAX(DATE(2027,12,1),Mitarbeiter!$C275),MIN(DATE(2027,13,0),IF(Mitarbeiter!$D275="",DATE(2027,13,0),Mitarbeiter!$D275),TODAY()),Einstellungen!$F$13:$F$67)))*N(Mitarbeiter!$E275)/IF(Einstellungen!$C$11="7 Tage",7,5),N('Ist-Stunden'!AC275)),MAX(IF(Einstellungen!$C$11="7 Tage",MAX(0,(MIN(DATE(2027,13,0),IF(Mitarbeiter!$D275="",DATE(2027,13,0),Mitarbeiter!$D275),TODAY()))-(MAX(DATE(2027,12,1),Mitarbeiter!$C275))+1),MAX(0,NETWORKDAYS(MAX(DATE(2027,12,1),Mitarbeiter!$C275),MIN(DATE(2027,13,0),IF(Mitarbeiter!$D275="",DATE(2027,13,0),Mitarbeiter!$D275),TODAY()),Einstellungen!$F$13:$F$67)))*N(Mitarbeiter!$E275)/IF(Einstellungen!$C$11="7 Tage",7,5),N('Ist-Stunden'!AC275)+(N(Krankheitstage!AP275)+N(Krankheitstage!BB275))*N($C275))))</f>
        <v/>
      </c>
      <c r="BH275" s="76">
        <f>IF($B275="",0,IF(Einstellungen!$C$10="Ja",MAX(IF(Einstellungen!$C$11="7 Tage",MAX(0,(MIN(DATE(2028,2,0),IF(Mitarbeiter!$D275="",DATE(2028,2,0),Mitarbeiter!$D275),TODAY()))-(MAX(DATE(2028,1,1),Mitarbeiter!$C275))+1),MAX(0,NETWORKDAYS(MAX(DATE(2028,1,1),Mitarbeiter!$C275),MIN(DATE(2028,2,0),IF(Mitarbeiter!$D275="",DATE(2028,2,0),Mitarbeiter!$D275),TODAY()),Einstellungen!$F$13:$F$67)))*N(Mitarbeiter!$E275)/IF(Einstellungen!$C$11="7 Tage",7,5),N('Ist-Stunden'!AD275)),MAX(IF(Einstellungen!$C$11="7 Tage",MAX(0,(MIN(DATE(2028,2,0),IF(Mitarbeiter!$D275="",DATE(2028,2,0),Mitarbeiter!$D275),TODAY()))-(MAX(DATE(2028,1,1),Mitarbeiter!$C275))+1),MAX(0,NETWORKDAYS(MAX(DATE(2028,1,1),Mitarbeiter!$C275),MIN(DATE(2028,2,0),IF(Mitarbeiter!$D275="",DATE(2028,2,0),Mitarbeiter!$D275),TODAY()),Einstellungen!$F$13:$F$67)))*N(Mitarbeiter!$E275)/IF(Einstellungen!$C$11="7 Tage",7,5),N('Ist-Stunden'!AD275)+(N(Krankheitstage!BC275)+N(Krankheitstage!BO275))*N($C275))))</f>
        <v/>
      </c>
      <c r="BI275" s="76">
        <f>IF($B275="",0,IF(Einstellungen!$C$10="Ja",MAX(IF(Einstellungen!$C$11="7 Tage",MAX(0,(MIN(DATE(2028,3,0),IF(Mitarbeiter!$D275="",DATE(2028,3,0),Mitarbeiter!$D275),TODAY()))-(MAX(DATE(2028,2,1),Mitarbeiter!$C275))+1),MAX(0,NETWORKDAYS(MAX(DATE(2028,2,1),Mitarbeiter!$C275),MIN(DATE(2028,3,0),IF(Mitarbeiter!$D275="",DATE(2028,3,0),Mitarbeiter!$D275),TODAY()),Einstellungen!$F$13:$F$67)))*N(Mitarbeiter!$E275)/IF(Einstellungen!$C$11="7 Tage",7,5),N('Ist-Stunden'!AE275)),MAX(IF(Einstellungen!$C$11="7 Tage",MAX(0,(MIN(DATE(2028,3,0),IF(Mitarbeiter!$D275="",DATE(2028,3,0),Mitarbeiter!$D275),TODAY()))-(MAX(DATE(2028,2,1),Mitarbeiter!$C275))+1),MAX(0,NETWORKDAYS(MAX(DATE(2028,2,1),Mitarbeiter!$C275),MIN(DATE(2028,3,0),IF(Mitarbeiter!$D275="",DATE(2028,3,0),Mitarbeiter!$D275),TODAY()),Einstellungen!$F$13:$F$67)))*N(Mitarbeiter!$E275)/IF(Einstellungen!$C$11="7 Tage",7,5),N('Ist-Stunden'!AE275)+(N(Krankheitstage!BD275)+N(Krankheitstage!BP275))*N($C275))))</f>
        <v/>
      </c>
      <c r="BJ275" s="76">
        <f>IF($B275="",0,IF(Einstellungen!$C$10="Ja",MAX(IF(Einstellungen!$C$11="7 Tage",MAX(0,(MIN(DATE(2028,4,0),IF(Mitarbeiter!$D275="",DATE(2028,4,0),Mitarbeiter!$D275),TODAY()))-(MAX(DATE(2028,3,1),Mitarbeiter!$C275))+1),MAX(0,NETWORKDAYS(MAX(DATE(2028,3,1),Mitarbeiter!$C275),MIN(DATE(2028,4,0),IF(Mitarbeiter!$D275="",DATE(2028,4,0),Mitarbeiter!$D275),TODAY()),Einstellungen!$F$13:$F$67)))*N(Mitarbeiter!$E275)/IF(Einstellungen!$C$11="7 Tage",7,5),N('Ist-Stunden'!AF275)),MAX(IF(Einstellungen!$C$11="7 Tage",MAX(0,(MIN(DATE(2028,4,0),IF(Mitarbeiter!$D275="",DATE(2028,4,0),Mitarbeiter!$D275),TODAY()))-(MAX(DATE(2028,3,1),Mitarbeiter!$C275))+1),MAX(0,NETWORKDAYS(MAX(DATE(2028,3,1),Mitarbeiter!$C275),MIN(DATE(2028,4,0),IF(Mitarbeiter!$D275="",DATE(2028,4,0),Mitarbeiter!$D275),TODAY()),Einstellungen!$F$13:$F$67)))*N(Mitarbeiter!$E275)/IF(Einstellungen!$C$11="7 Tage",7,5),N('Ist-Stunden'!AF275)+(N(Krankheitstage!BE275)+N(Krankheitstage!BQ275))*N($C275))))</f>
        <v/>
      </c>
      <c r="BK275" s="76">
        <f>IF($B275="",0,IF(Einstellungen!$C$10="Ja",MAX(IF(Einstellungen!$C$11="7 Tage",MAX(0,(MIN(DATE(2028,5,0),IF(Mitarbeiter!$D275="",DATE(2028,5,0),Mitarbeiter!$D275),TODAY()))-(MAX(DATE(2028,4,1),Mitarbeiter!$C275))+1),MAX(0,NETWORKDAYS(MAX(DATE(2028,4,1),Mitarbeiter!$C275),MIN(DATE(2028,5,0),IF(Mitarbeiter!$D275="",DATE(2028,5,0),Mitarbeiter!$D275),TODAY()),Einstellungen!$F$13:$F$67)))*N(Mitarbeiter!$E275)/IF(Einstellungen!$C$11="7 Tage",7,5),N('Ist-Stunden'!AG275)),MAX(IF(Einstellungen!$C$11="7 Tage",MAX(0,(MIN(DATE(2028,5,0),IF(Mitarbeiter!$D275="",DATE(2028,5,0),Mitarbeiter!$D275),TODAY()))-(MAX(DATE(2028,4,1),Mitarbeiter!$C275))+1),MAX(0,NETWORKDAYS(MAX(DATE(2028,4,1),Mitarbeiter!$C275),MIN(DATE(2028,5,0),IF(Mitarbeiter!$D275="",DATE(2028,5,0),Mitarbeiter!$D275),TODAY()),Einstellungen!$F$13:$F$67)))*N(Mitarbeiter!$E275)/IF(Einstellungen!$C$11="7 Tage",7,5),N('Ist-Stunden'!AG275)+(N(Krankheitstage!BF275)+N(Krankheitstage!BR275))*N($C275))))</f>
        <v/>
      </c>
      <c r="BL275" s="76">
        <f>IF($B275="",0,IF(Einstellungen!$C$10="Ja",MAX(IF(Einstellungen!$C$11="7 Tage",MAX(0,(MIN(DATE(2028,6,0),IF(Mitarbeiter!$D275="",DATE(2028,6,0),Mitarbeiter!$D275),TODAY()))-(MAX(DATE(2028,5,1),Mitarbeiter!$C275))+1),MAX(0,NETWORKDAYS(MAX(DATE(2028,5,1),Mitarbeiter!$C275),MIN(DATE(2028,6,0),IF(Mitarbeiter!$D275="",DATE(2028,6,0),Mitarbeiter!$D275),TODAY()),Einstellungen!$F$13:$F$67)))*N(Mitarbeiter!$E275)/IF(Einstellungen!$C$11="7 Tage",7,5),N('Ist-Stunden'!AH275)),MAX(IF(Einstellungen!$C$11="7 Tage",MAX(0,(MIN(DATE(2028,6,0),IF(Mitarbeiter!$D275="",DATE(2028,6,0),Mitarbeiter!$D275),TODAY()))-(MAX(DATE(2028,5,1),Mitarbeiter!$C275))+1),MAX(0,NETWORKDAYS(MAX(DATE(2028,5,1),Mitarbeiter!$C275),MIN(DATE(2028,6,0),IF(Mitarbeiter!$D275="",DATE(2028,6,0),Mitarbeiter!$D275),TODAY()),Einstellungen!$F$13:$F$67)))*N(Mitarbeiter!$E275)/IF(Einstellungen!$C$11="7 Tage",7,5),N('Ist-Stunden'!AH275)+(N(Krankheitstage!BG275)+N(Krankheitstage!BS275))*N($C275))))</f>
        <v/>
      </c>
      <c r="BM275" s="76">
        <f>IF($B275="",0,IF(Einstellungen!$C$10="Ja",MAX(IF(Einstellungen!$C$11="7 Tage",MAX(0,(MIN(DATE(2028,7,0),IF(Mitarbeiter!$D275="",DATE(2028,7,0),Mitarbeiter!$D275),TODAY()))-(MAX(DATE(2028,6,1),Mitarbeiter!$C275))+1),MAX(0,NETWORKDAYS(MAX(DATE(2028,6,1),Mitarbeiter!$C275),MIN(DATE(2028,7,0),IF(Mitarbeiter!$D275="",DATE(2028,7,0),Mitarbeiter!$D275),TODAY()),Einstellungen!$F$13:$F$67)))*N(Mitarbeiter!$E275)/IF(Einstellungen!$C$11="7 Tage",7,5),N('Ist-Stunden'!AI275)),MAX(IF(Einstellungen!$C$11="7 Tage",MAX(0,(MIN(DATE(2028,7,0),IF(Mitarbeiter!$D275="",DATE(2028,7,0),Mitarbeiter!$D275),TODAY()))-(MAX(DATE(2028,6,1),Mitarbeiter!$C275))+1),MAX(0,NETWORKDAYS(MAX(DATE(2028,6,1),Mitarbeiter!$C275),MIN(DATE(2028,7,0),IF(Mitarbeiter!$D275="",DATE(2028,7,0),Mitarbeiter!$D275),TODAY()),Einstellungen!$F$13:$F$67)))*N(Mitarbeiter!$E275)/IF(Einstellungen!$C$11="7 Tage",7,5),N('Ist-Stunden'!AI275)+(N(Krankheitstage!BH275)+N(Krankheitstage!BT275))*N($C275))))</f>
        <v/>
      </c>
      <c r="BN275" s="76">
        <f>IF($B275="",0,IF(Einstellungen!$C$10="Ja",MAX(IF(Einstellungen!$C$11="7 Tage",MAX(0,(MIN(DATE(2028,8,0),IF(Mitarbeiter!$D275="",DATE(2028,8,0),Mitarbeiter!$D275),TODAY()))-(MAX(DATE(2028,7,1),Mitarbeiter!$C275))+1),MAX(0,NETWORKDAYS(MAX(DATE(2028,7,1),Mitarbeiter!$C275),MIN(DATE(2028,8,0),IF(Mitarbeiter!$D275="",DATE(2028,8,0),Mitarbeiter!$D275),TODAY()),Einstellungen!$F$13:$F$67)))*N(Mitarbeiter!$E275)/IF(Einstellungen!$C$11="7 Tage",7,5),N('Ist-Stunden'!AJ275)),MAX(IF(Einstellungen!$C$11="7 Tage",MAX(0,(MIN(DATE(2028,8,0),IF(Mitarbeiter!$D275="",DATE(2028,8,0),Mitarbeiter!$D275),TODAY()))-(MAX(DATE(2028,7,1),Mitarbeiter!$C275))+1),MAX(0,NETWORKDAYS(MAX(DATE(2028,7,1),Mitarbeiter!$C275),MIN(DATE(2028,8,0),IF(Mitarbeiter!$D275="",DATE(2028,8,0),Mitarbeiter!$D275),TODAY()),Einstellungen!$F$13:$F$67)))*N(Mitarbeiter!$E275)/IF(Einstellungen!$C$11="7 Tage",7,5),N('Ist-Stunden'!AJ275)+(N(Krankheitstage!BI275)+N(Krankheitstage!BU275))*N($C275))))</f>
        <v/>
      </c>
      <c r="BO275" s="76">
        <f>IF($B275="",0,IF(Einstellungen!$C$10="Ja",MAX(IF(Einstellungen!$C$11="7 Tage",MAX(0,(MIN(DATE(2028,9,0),IF(Mitarbeiter!$D275="",DATE(2028,9,0),Mitarbeiter!$D275),TODAY()))-(MAX(DATE(2028,8,1),Mitarbeiter!$C275))+1),MAX(0,NETWORKDAYS(MAX(DATE(2028,8,1),Mitarbeiter!$C275),MIN(DATE(2028,9,0),IF(Mitarbeiter!$D275="",DATE(2028,9,0),Mitarbeiter!$D275),TODAY()),Einstellungen!$F$13:$F$67)))*N(Mitarbeiter!$E275)/IF(Einstellungen!$C$11="7 Tage",7,5),N('Ist-Stunden'!AK275)),MAX(IF(Einstellungen!$C$11="7 Tage",MAX(0,(MIN(DATE(2028,9,0),IF(Mitarbeiter!$D275="",DATE(2028,9,0),Mitarbeiter!$D275),TODAY()))-(MAX(DATE(2028,8,1),Mitarbeiter!$C275))+1),MAX(0,NETWORKDAYS(MAX(DATE(2028,8,1),Mitarbeiter!$C275),MIN(DATE(2028,9,0),IF(Mitarbeiter!$D275="",DATE(2028,9,0),Mitarbeiter!$D275),TODAY()),Einstellungen!$F$13:$F$67)))*N(Mitarbeiter!$E275)/IF(Einstellungen!$C$11="7 Tage",7,5),N('Ist-Stunden'!AK275)+(N(Krankheitstage!BJ275)+N(Krankheitstage!BV275))*N($C275))))</f>
        <v/>
      </c>
      <c r="BP275" s="76">
        <f>IF($B275="",0,IF(Einstellungen!$C$10="Ja",MAX(IF(Einstellungen!$C$11="7 Tage",MAX(0,(MIN(DATE(2028,10,0),IF(Mitarbeiter!$D275="",DATE(2028,10,0),Mitarbeiter!$D275),TODAY()))-(MAX(DATE(2028,9,1),Mitarbeiter!$C275))+1),MAX(0,NETWORKDAYS(MAX(DATE(2028,9,1),Mitarbeiter!$C275),MIN(DATE(2028,10,0),IF(Mitarbeiter!$D275="",DATE(2028,10,0),Mitarbeiter!$D275),TODAY()),Einstellungen!$F$13:$F$67)))*N(Mitarbeiter!$E275)/IF(Einstellungen!$C$11="7 Tage",7,5),N('Ist-Stunden'!AL275)),MAX(IF(Einstellungen!$C$11="7 Tage",MAX(0,(MIN(DATE(2028,10,0),IF(Mitarbeiter!$D275="",DATE(2028,10,0),Mitarbeiter!$D275),TODAY()))-(MAX(DATE(2028,9,1),Mitarbeiter!$C275))+1),MAX(0,NETWORKDAYS(MAX(DATE(2028,9,1),Mitarbeiter!$C275),MIN(DATE(2028,10,0),IF(Mitarbeiter!$D275="",DATE(2028,10,0),Mitarbeiter!$D275),TODAY()),Einstellungen!$F$13:$F$67)))*N(Mitarbeiter!$E275)/IF(Einstellungen!$C$11="7 Tage",7,5),N('Ist-Stunden'!AL275)+(N(Krankheitstage!BK275)+N(Krankheitstage!BW275))*N($C275))))</f>
        <v/>
      </c>
      <c r="BQ275" s="76">
        <f>IF($B275="",0,IF(Einstellungen!$C$10="Ja",MAX(IF(Einstellungen!$C$11="7 Tage",MAX(0,(MIN(DATE(2028,11,0),IF(Mitarbeiter!$D275="",DATE(2028,11,0),Mitarbeiter!$D275),TODAY()))-(MAX(DATE(2028,10,1),Mitarbeiter!$C275))+1),MAX(0,NETWORKDAYS(MAX(DATE(2028,10,1),Mitarbeiter!$C275),MIN(DATE(2028,11,0),IF(Mitarbeiter!$D275="",DATE(2028,11,0),Mitarbeiter!$D275),TODAY()),Einstellungen!$F$13:$F$67)))*N(Mitarbeiter!$E275)/IF(Einstellungen!$C$11="7 Tage",7,5),N('Ist-Stunden'!AM275)),MAX(IF(Einstellungen!$C$11="7 Tage",MAX(0,(MIN(DATE(2028,11,0),IF(Mitarbeiter!$D275="",DATE(2028,11,0),Mitarbeiter!$D275),TODAY()))-(MAX(DATE(2028,10,1),Mitarbeiter!$C275))+1),MAX(0,NETWORKDAYS(MAX(DATE(2028,10,1),Mitarbeiter!$C275),MIN(DATE(2028,11,0),IF(Mitarbeiter!$D275="",DATE(2028,11,0),Mitarbeiter!$D275),TODAY()),Einstellungen!$F$13:$F$67)))*N(Mitarbeiter!$E275)/IF(Einstellungen!$C$11="7 Tage",7,5),N('Ist-Stunden'!AM275)+(N(Krankheitstage!BL275)+N(Krankheitstage!BX275))*N($C275))))</f>
        <v/>
      </c>
      <c r="BR275" s="76">
        <f>IF($B275="",0,IF(Einstellungen!$C$10="Ja",MAX(IF(Einstellungen!$C$11="7 Tage",MAX(0,(MIN(DATE(2028,12,0),IF(Mitarbeiter!$D275="",DATE(2028,12,0),Mitarbeiter!$D275),TODAY()))-(MAX(DATE(2028,11,1),Mitarbeiter!$C275))+1),MAX(0,NETWORKDAYS(MAX(DATE(2028,11,1),Mitarbeiter!$C275),MIN(DATE(2028,12,0),IF(Mitarbeiter!$D275="",DATE(2028,12,0),Mitarbeiter!$D275),TODAY()),Einstellungen!$F$13:$F$67)))*N(Mitarbeiter!$E275)/IF(Einstellungen!$C$11="7 Tage",7,5),N('Ist-Stunden'!AN275)),MAX(IF(Einstellungen!$C$11="7 Tage",MAX(0,(MIN(DATE(2028,12,0),IF(Mitarbeiter!$D275="",DATE(2028,12,0),Mitarbeiter!$D275),TODAY()))-(MAX(DATE(2028,11,1),Mitarbeiter!$C275))+1),MAX(0,NETWORKDAYS(MAX(DATE(2028,11,1),Mitarbeiter!$C275),MIN(DATE(2028,12,0),IF(Mitarbeiter!$D275="",DATE(2028,12,0),Mitarbeiter!$D275),TODAY()),Einstellungen!$F$13:$F$67)))*N(Mitarbeiter!$E275)/IF(Einstellungen!$C$11="7 Tage",7,5),N('Ist-Stunden'!AN275)+(N(Krankheitstage!BM275)+N(Krankheitstage!BY275))*N($C275))))</f>
        <v/>
      </c>
      <c r="BS275" s="76">
        <f>IF($B275="",0,IF(Einstellungen!$C$10="Ja",MAX(IF(Einstellungen!$C$11="7 Tage",MAX(0,(MIN(DATE(2028,13,0),IF(Mitarbeiter!$D275="",DATE(2028,13,0),Mitarbeiter!$D275),TODAY()))-(MAX(DATE(2028,12,1),Mitarbeiter!$C275))+1),MAX(0,NETWORKDAYS(MAX(DATE(2028,12,1),Mitarbeiter!$C275),MIN(DATE(2028,13,0),IF(Mitarbeiter!$D275="",DATE(2028,13,0),Mitarbeiter!$D275),TODAY()),Einstellungen!$F$13:$F$67)))*N(Mitarbeiter!$E275)/IF(Einstellungen!$C$11="7 Tage",7,5),N('Ist-Stunden'!AO275)),MAX(IF(Einstellungen!$C$11="7 Tage",MAX(0,(MIN(DATE(2028,13,0),IF(Mitarbeiter!$D275="",DATE(2028,13,0),Mitarbeiter!$D275),TODAY()))-(MAX(DATE(2028,12,1),Mitarbeiter!$C275))+1),MAX(0,NETWORKDAYS(MAX(DATE(2028,12,1),Mitarbeiter!$C275),MIN(DATE(2028,13,0),IF(Mitarbeiter!$D275="",DATE(2028,13,0),Mitarbeiter!$D275),TODAY()),Einstellungen!$F$13:$F$67)))*N(Mitarbeiter!$E275)/IF(Einstellungen!$C$11="7 Tage",7,5),N('Ist-Stunden'!AO275)+(N(Krankheitstage!BN275)+N(Krankheitstage!BZ275))*N($C275))))</f>
        <v/>
      </c>
      <c r="BT275" s="76">
        <f>IF($B275="",0,IF(Einstellungen!$C$10="Ja",MAX(IF(Einstellungen!$C$11="7 Tage",MAX(0,(MIN(DATE(2029,2,0),IF(Mitarbeiter!$D275="",DATE(2029,2,0),Mitarbeiter!$D275),TODAY()))-(MAX(DATE(2029,1,1),Mitarbeiter!$C275))+1),MAX(0,NETWORKDAYS(MAX(DATE(2029,1,1),Mitarbeiter!$C275),MIN(DATE(2029,2,0),IF(Mitarbeiter!$D275="",DATE(2029,2,0),Mitarbeiter!$D275),TODAY()),Einstellungen!$F$13:$F$67)))*N(Mitarbeiter!$E275)/IF(Einstellungen!$C$11="7 Tage",7,5),N('Ist-Stunden'!AP275)),MAX(IF(Einstellungen!$C$11="7 Tage",MAX(0,(MIN(DATE(2029,2,0),IF(Mitarbeiter!$D275="",DATE(2029,2,0),Mitarbeiter!$D275),TODAY()))-(MAX(DATE(2029,1,1),Mitarbeiter!$C275))+1),MAX(0,NETWORKDAYS(MAX(DATE(2029,1,1),Mitarbeiter!$C275),MIN(DATE(2029,2,0),IF(Mitarbeiter!$D275="",DATE(2029,2,0),Mitarbeiter!$D275),TODAY()),Einstellungen!$F$13:$F$67)))*N(Mitarbeiter!$E275)/IF(Einstellungen!$C$11="7 Tage",7,5),N('Ist-Stunden'!AP275)+(N(Krankheitstage!CA275)+N(Krankheitstage!CM275))*N($C275))))</f>
        <v/>
      </c>
      <c r="BU275" s="76">
        <f>IF($B275="",0,IF(Einstellungen!$C$10="Ja",MAX(IF(Einstellungen!$C$11="7 Tage",MAX(0,(MIN(DATE(2029,3,0),IF(Mitarbeiter!$D275="",DATE(2029,3,0),Mitarbeiter!$D275),TODAY()))-(MAX(DATE(2029,2,1),Mitarbeiter!$C275))+1),MAX(0,NETWORKDAYS(MAX(DATE(2029,2,1),Mitarbeiter!$C275),MIN(DATE(2029,3,0),IF(Mitarbeiter!$D275="",DATE(2029,3,0),Mitarbeiter!$D275),TODAY()),Einstellungen!$F$13:$F$67)))*N(Mitarbeiter!$E275)/IF(Einstellungen!$C$11="7 Tage",7,5),N('Ist-Stunden'!AQ275)),MAX(IF(Einstellungen!$C$11="7 Tage",MAX(0,(MIN(DATE(2029,3,0),IF(Mitarbeiter!$D275="",DATE(2029,3,0),Mitarbeiter!$D275),TODAY()))-(MAX(DATE(2029,2,1),Mitarbeiter!$C275))+1),MAX(0,NETWORKDAYS(MAX(DATE(2029,2,1),Mitarbeiter!$C275),MIN(DATE(2029,3,0),IF(Mitarbeiter!$D275="",DATE(2029,3,0),Mitarbeiter!$D275),TODAY()),Einstellungen!$F$13:$F$67)))*N(Mitarbeiter!$E275)/IF(Einstellungen!$C$11="7 Tage",7,5),N('Ist-Stunden'!AQ275)+(N(Krankheitstage!CB275)+N(Krankheitstage!CN275))*N($C275))))</f>
        <v/>
      </c>
      <c r="BV275" s="76">
        <f>IF($B275="",0,IF(Einstellungen!$C$10="Ja",MAX(IF(Einstellungen!$C$11="7 Tage",MAX(0,(MIN(DATE(2029,4,0),IF(Mitarbeiter!$D275="",DATE(2029,4,0),Mitarbeiter!$D275),TODAY()))-(MAX(DATE(2029,3,1),Mitarbeiter!$C275))+1),MAX(0,NETWORKDAYS(MAX(DATE(2029,3,1),Mitarbeiter!$C275),MIN(DATE(2029,4,0),IF(Mitarbeiter!$D275="",DATE(2029,4,0),Mitarbeiter!$D275),TODAY()),Einstellungen!$F$13:$F$67)))*N(Mitarbeiter!$E275)/IF(Einstellungen!$C$11="7 Tage",7,5),N('Ist-Stunden'!AR275)),MAX(IF(Einstellungen!$C$11="7 Tage",MAX(0,(MIN(DATE(2029,4,0),IF(Mitarbeiter!$D275="",DATE(2029,4,0),Mitarbeiter!$D275),TODAY()))-(MAX(DATE(2029,3,1),Mitarbeiter!$C275))+1),MAX(0,NETWORKDAYS(MAX(DATE(2029,3,1),Mitarbeiter!$C275),MIN(DATE(2029,4,0),IF(Mitarbeiter!$D275="",DATE(2029,4,0),Mitarbeiter!$D275),TODAY()),Einstellungen!$F$13:$F$67)))*N(Mitarbeiter!$E275)/IF(Einstellungen!$C$11="7 Tage",7,5),N('Ist-Stunden'!AR275)+(N(Krankheitstage!CC275)+N(Krankheitstage!CO275))*N($C275))))</f>
        <v/>
      </c>
      <c r="BW275" s="76">
        <f>IF($B275="",0,IF(Einstellungen!$C$10="Ja",MAX(IF(Einstellungen!$C$11="7 Tage",MAX(0,(MIN(DATE(2029,5,0),IF(Mitarbeiter!$D275="",DATE(2029,5,0),Mitarbeiter!$D275),TODAY()))-(MAX(DATE(2029,4,1),Mitarbeiter!$C275))+1),MAX(0,NETWORKDAYS(MAX(DATE(2029,4,1),Mitarbeiter!$C275),MIN(DATE(2029,5,0),IF(Mitarbeiter!$D275="",DATE(2029,5,0),Mitarbeiter!$D275),TODAY()),Einstellungen!$F$13:$F$67)))*N(Mitarbeiter!$E275)/IF(Einstellungen!$C$11="7 Tage",7,5),N('Ist-Stunden'!AS275)),MAX(IF(Einstellungen!$C$11="7 Tage",MAX(0,(MIN(DATE(2029,5,0),IF(Mitarbeiter!$D275="",DATE(2029,5,0),Mitarbeiter!$D275),TODAY()))-(MAX(DATE(2029,4,1),Mitarbeiter!$C275))+1),MAX(0,NETWORKDAYS(MAX(DATE(2029,4,1),Mitarbeiter!$C275),MIN(DATE(2029,5,0),IF(Mitarbeiter!$D275="",DATE(2029,5,0),Mitarbeiter!$D275),TODAY()),Einstellungen!$F$13:$F$67)))*N(Mitarbeiter!$E275)/IF(Einstellungen!$C$11="7 Tage",7,5),N('Ist-Stunden'!AS275)+(N(Krankheitstage!CD275)+N(Krankheitstage!CP275))*N($C275))))</f>
        <v/>
      </c>
      <c r="BX275" s="76">
        <f>IF($B275="",0,IF(Einstellungen!$C$10="Ja",MAX(IF(Einstellungen!$C$11="7 Tage",MAX(0,(MIN(DATE(2029,6,0),IF(Mitarbeiter!$D275="",DATE(2029,6,0),Mitarbeiter!$D275),TODAY()))-(MAX(DATE(2029,5,1),Mitarbeiter!$C275))+1),MAX(0,NETWORKDAYS(MAX(DATE(2029,5,1),Mitarbeiter!$C275),MIN(DATE(2029,6,0),IF(Mitarbeiter!$D275="",DATE(2029,6,0),Mitarbeiter!$D275),TODAY()),Einstellungen!$F$13:$F$67)))*N(Mitarbeiter!$E275)/IF(Einstellungen!$C$11="7 Tage",7,5),N('Ist-Stunden'!AT275)),MAX(IF(Einstellungen!$C$11="7 Tage",MAX(0,(MIN(DATE(2029,6,0),IF(Mitarbeiter!$D275="",DATE(2029,6,0),Mitarbeiter!$D275),TODAY()))-(MAX(DATE(2029,5,1),Mitarbeiter!$C275))+1),MAX(0,NETWORKDAYS(MAX(DATE(2029,5,1),Mitarbeiter!$C275),MIN(DATE(2029,6,0),IF(Mitarbeiter!$D275="",DATE(2029,6,0),Mitarbeiter!$D275),TODAY()),Einstellungen!$F$13:$F$67)))*N(Mitarbeiter!$E275)/IF(Einstellungen!$C$11="7 Tage",7,5),N('Ist-Stunden'!AT275)+(N(Krankheitstage!CE275)+N(Krankheitstage!CQ275))*N($C275))))</f>
        <v/>
      </c>
      <c r="BY275" s="76">
        <f>IF($B275="",0,IF(Einstellungen!$C$10="Ja",MAX(IF(Einstellungen!$C$11="7 Tage",MAX(0,(MIN(DATE(2029,7,0),IF(Mitarbeiter!$D275="",DATE(2029,7,0),Mitarbeiter!$D275),TODAY()))-(MAX(DATE(2029,6,1),Mitarbeiter!$C275))+1),MAX(0,NETWORKDAYS(MAX(DATE(2029,6,1),Mitarbeiter!$C275),MIN(DATE(2029,7,0),IF(Mitarbeiter!$D275="",DATE(2029,7,0),Mitarbeiter!$D275),TODAY()),Einstellungen!$F$13:$F$67)))*N(Mitarbeiter!$E275)/IF(Einstellungen!$C$11="7 Tage",7,5),N('Ist-Stunden'!AU275)),MAX(IF(Einstellungen!$C$11="7 Tage",MAX(0,(MIN(DATE(2029,7,0),IF(Mitarbeiter!$D275="",DATE(2029,7,0),Mitarbeiter!$D275),TODAY()))-(MAX(DATE(2029,6,1),Mitarbeiter!$C275))+1),MAX(0,NETWORKDAYS(MAX(DATE(2029,6,1),Mitarbeiter!$C275),MIN(DATE(2029,7,0),IF(Mitarbeiter!$D275="",DATE(2029,7,0),Mitarbeiter!$D275),TODAY()),Einstellungen!$F$13:$F$67)))*N(Mitarbeiter!$E275)/IF(Einstellungen!$C$11="7 Tage",7,5),N('Ist-Stunden'!AU275)+(N(Krankheitstage!CF275)+N(Krankheitstage!CR275))*N($C275))))</f>
        <v/>
      </c>
      <c r="BZ275" s="76">
        <f>IF($B275="",0,IF(Einstellungen!$C$10="Ja",MAX(IF(Einstellungen!$C$11="7 Tage",MAX(0,(MIN(DATE(2029,8,0),IF(Mitarbeiter!$D275="",DATE(2029,8,0),Mitarbeiter!$D275),TODAY()))-(MAX(DATE(2029,7,1),Mitarbeiter!$C275))+1),MAX(0,NETWORKDAYS(MAX(DATE(2029,7,1),Mitarbeiter!$C275),MIN(DATE(2029,8,0),IF(Mitarbeiter!$D275="",DATE(2029,8,0),Mitarbeiter!$D275),TODAY()),Einstellungen!$F$13:$F$67)))*N(Mitarbeiter!$E275)/IF(Einstellungen!$C$11="7 Tage",7,5),N('Ist-Stunden'!AV275)),MAX(IF(Einstellungen!$C$11="7 Tage",MAX(0,(MIN(DATE(2029,8,0),IF(Mitarbeiter!$D275="",DATE(2029,8,0),Mitarbeiter!$D275),TODAY()))-(MAX(DATE(2029,7,1),Mitarbeiter!$C275))+1),MAX(0,NETWORKDAYS(MAX(DATE(2029,7,1),Mitarbeiter!$C275),MIN(DATE(2029,8,0),IF(Mitarbeiter!$D275="",DATE(2029,8,0),Mitarbeiter!$D275),TODAY()),Einstellungen!$F$13:$F$67)))*N(Mitarbeiter!$E275)/IF(Einstellungen!$C$11="7 Tage",7,5),N('Ist-Stunden'!AV275)+(N(Krankheitstage!CG275)+N(Krankheitstage!CS275))*N($C275))))</f>
        <v/>
      </c>
      <c r="CA275" s="76">
        <f>IF($B275="",0,IF(Einstellungen!$C$10="Ja",MAX(IF(Einstellungen!$C$11="7 Tage",MAX(0,(MIN(DATE(2029,9,0),IF(Mitarbeiter!$D275="",DATE(2029,9,0),Mitarbeiter!$D275),TODAY()))-(MAX(DATE(2029,8,1),Mitarbeiter!$C275))+1),MAX(0,NETWORKDAYS(MAX(DATE(2029,8,1),Mitarbeiter!$C275),MIN(DATE(2029,9,0),IF(Mitarbeiter!$D275="",DATE(2029,9,0),Mitarbeiter!$D275),TODAY()),Einstellungen!$F$13:$F$67)))*N(Mitarbeiter!$E275)/IF(Einstellungen!$C$11="7 Tage",7,5),N('Ist-Stunden'!AW275)),MAX(IF(Einstellungen!$C$11="7 Tage",MAX(0,(MIN(DATE(2029,9,0),IF(Mitarbeiter!$D275="",DATE(2029,9,0),Mitarbeiter!$D275),TODAY()))-(MAX(DATE(2029,8,1),Mitarbeiter!$C275))+1),MAX(0,NETWORKDAYS(MAX(DATE(2029,8,1),Mitarbeiter!$C275),MIN(DATE(2029,9,0),IF(Mitarbeiter!$D275="",DATE(2029,9,0),Mitarbeiter!$D275),TODAY()),Einstellungen!$F$13:$F$67)))*N(Mitarbeiter!$E275)/IF(Einstellungen!$C$11="7 Tage",7,5),N('Ist-Stunden'!AW275)+(N(Krankheitstage!CH275)+N(Krankheitstage!CT275))*N($C275))))</f>
        <v/>
      </c>
      <c r="CB275" s="76">
        <f>IF($B275="",0,IF(Einstellungen!$C$10="Ja",MAX(IF(Einstellungen!$C$11="7 Tage",MAX(0,(MIN(DATE(2029,10,0),IF(Mitarbeiter!$D275="",DATE(2029,10,0),Mitarbeiter!$D275),TODAY()))-(MAX(DATE(2029,9,1),Mitarbeiter!$C275))+1),MAX(0,NETWORKDAYS(MAX(DATE(2029,9,1),Mitarbeiter!$C275),MIN(DATE(2029,10,0),IF(Mitarbeiter!$D275="",DATE(2029,10,0),Mitarbeiter!$D275),TODAY()),Einstellungen!$F$13:$F$67)))*N(Mitarbeiter!$E275)/IF(Einstellungen!$C$11="7 Tage",7,5),N('Ist-Stunden'!AX275)),MAX(IF(Einstellungen!$C$11="7 Tage",MAX(0,(MIN(DATE(2029,10,0),IF(Mitarbeiter!$D275="",DATE(2029,10,0),Mitarbeiter!$D275),TODAY()))-(MAX(DATE(2029,9,1),Mitarbeiter!$C275))+1),MAX(0,NETWORKDAYS(MAX(DATE(2029,9,1),Mitarbeiter!$C275),MIN(DATE(2029,10,0),IF(Mitarbeiter!$D275="",DATE(2029,10,0),Mitarbeiter!$D275),TODAY()),Einstellungen!$F$13:$F$67)))*N(Mitarbeiter!$E275)/IF(Einstellungen!$C$11="7 Tage",7,5),N('Ist-Stunden'!AX275)+(N(Krankheitstage!CI275)+N(Krankheitstage!CU275))*N($C275))))</f>
        <v/>
      </c>
      <c r="CC275" s="76">
        <f>IF($B275="",0,IF(Einstellungen!$C$10="Ja",MAX(IF(Einstellungen!$C$11="7 Tage",MAX(0,(MIN(DATE(2029,11,0),IF(Mitarbeiter!$D275="",DATE(2029,11,0),Mitarbeiter!$D275),TODAY()))-(MAX(DATE(2029,10,1),Mitarbeiter!$C275))+1),MAX(0,NETWORKDAYS(MAX(DATE(2029,10,1),Mitarbeiter!$C275),MIN(DATE(2029,11,0),IF(Mitarbeiter!$D275="",DATE(2029,11,0),Mitarbeiter!$D275),TODAY()),Einstellungen!$F$13:$F$67)))*N(Mitarbeiter!$E275)/IF(Einstellungen!$C$11="7 Tage",7,5),N('Ist-Stunden'!AY275)),MAX(IF(Einstellungen!$C$11="7 Tage",MAX(0,(MIN(DATE(2029,11,0),IF(Mitarbeiter!$D275="",DATE(2029,11,0),Mitarbeiter!$D275),TODAY()))-(MAX(DATE(2029,10,1),Mitarbeiter!$C275))+1),MAX(0,NETWORKDAYS(MAX(DATE(2029,10,1),Mitarbeiter!$C275),MIN(DATE(2029,11,0),IF(Mitarbeiter!$D275="",DATE(2029,11,0),Mitarbeiter!$D275),TODAY()),Einstellungen!$F$13:$F$67)))*N(Mitarbeiter!$E275)/IF(Einstellungen!$C$11="7 Tage",7,5),N('Ist-Stunden'!AY275)+(N(Krankheitstage!CJ275)+N(Krankheitstage!CV275))*N($C275))))</f>
        <v/>
      </c>
      <c r="CD275" s="76">
        <f>IF($B275="",0,IF(Einstellungen!$C$10="Ja",MAX(IF(Einstellungen!$C$11="7 Tage",MAX(0,(MIN(DATE(2029,12,0),IF(Mitarbeiter!$D275="",DATE(2029,12,0),Mitarbeiter!$D275),TODAY()))-(MAX(DATE(2029,11,1),Mitarbeiter!$C275))+1),MAX(0,NETWORKDAYS(MAX(DATE(2029,11,1),Mitarbeiter!$C275),MIN(DATE(2029,12,0),IF(Mitarbeiter!$D275="",DATE(2029,12,0),Mitarbeiter!$D275),TODAY()),Einstellungen!$F$13:$F$67)))*N(Mitarbeiter!$E275)/IF(Einstellungen!$C$11="7 Tage",7,5),N('Ist-Stunden'!AZ275)),MAX(IF(Einstellungen!$C$11="7 Tage",MAX(0,(MIN(DATE(2029,12,0),IF(Mitarbeiter!$D275="",DATE(2029,12,0),Mitarbeiter!$D275),TODAY()))-(MAX(DATE(2029,11,1),Mitarbeiter!$C275))+1),MAX(0,NETWORKDAYS(MAX(DATE(2029,11,1),Mitarbeiter!$C275),MIN(DATE(2029,12,0),IF(Mitarbeiter!$D275="",DATE(2029,12,0),Mitarbeiter!$D275),TODAY()),Einstellungen!$F$13:$F$67)))*N(Mitarbeiter!$E275)/IF(Einstellungen!$C$11="7 Tage",7,5),N('Ist-Stunden'!AZ275)+(N(Krankheitstage!CK275)+N(Krankheitstage!CW275))*N($C275))))</f>
        <v/>
      </c>
      <c r="CE275" s="76">
        <f>IF($B275="",0,IF(Einstellungen!$C$10="Ja",MAX(IF(Einstellungen!$C$11="7 Tage",MAX(0,(MIN(DATE(2029,13,0),IF(Mitarbeiter!$D275="",DATE(2029,13,0),Mitarbeiter!$D275),TODAY()))-(MAX(DATE(2029,12,1),Mitarbeiter!$C275))+1),MAX(0,NETWORKDAYS(MAX(DATE(2029,12,1),Mitarbeiter!$C275),MIN(DATE(2029,13,0),IF(Mitarbeiter!$D275="",DATE(2029,13,0),Mitarbeiter!$D275),TODAY()),Einstellungen!$F$13:$F$67)))*N(Mitarbeiter!$E275)/IF(Einstellungen!$C$11="7 Tage",7,5),N('Ist-Stunden'!BA275)),MAX(IF(Einstellungen!$C$11="7 Tage",MAX(0,(MIN(DATE(2029,13,0),IF(Mitarbeiter!$D275="",DATE(2029,13,0),Mitarbeiter!$D275),TODAY()))-(MAX(DATE(2029,12,1),Mitarbeiter!$C275))+1),MAX(0,NETWORKDAYS(MAX(DATE(2029,12,1),Mitarbeiter!$C275),MIN(DATE(2029,13,0),IF(Mitarbeiter!$D275="",DATE(2029,13,0),Mitarbeiter!$D275),TODAY()),Einstellungen!$F$13:$F$67)))*N(Mitarbeiter!$E275)/IF(Einstellungen!$C$11="7 Tage",7,5),N('Ist-Stunden'!BA275)+(N(Krankheitstage!CL275)+N(Krankheitstage!CX275))*N($C275))))</f>
        <v/>
      </c>
      <c r="CF275" s="76">
        <f>IF($B275="",0,IF(Einstellungen!$C$10="Ja",MAX(IF(Einstellungen!$C$11="7 Tage",MAX(0,(MIN(DATE(2030,2,0),IF(Mitarbeiter!$D275="",DATE(2030,2,0),Mitarbeiter!$D275),TODAY()))-(MAX(DATE(2030,1,1),Mitarbeiter!$C275))+1),MAX(0,NETWORKDAYS(MAX(DATE(2030,1,1),Mitarbeiter!$C275),MIN(DATE(2030,2,0),IF(Mitarbeiter!$D275="",DATE(2030,2,0),Mitarbeiter!$D275),TODAY()),Einstellungen!$F$13:$F$67)))*N(Mitarbeiter!$E275)/IF(Einstellungen!$C$11="7 Tage",7,5),N('Ist-Stunden'!BB275)),MAX(IF(Einstellungen!$C$11="7 Tage",MAX(0,(MIN(DATE(2030,2,0),IF(Mitarbeiter!$D275="",DATE(2030,2,0),Mitarbeiter!$D275),TODAY()))-(MAX(DATE(2030,1,1),Mitarbeiter!$C275))+1),MAX(0,NETWORKDAYS(MAX(DATE(2030,1,1),Mitarbeiter!$C275),MIN(DATE(2030,2,0),IF(Mitarbeiter!$D275="",DATE(2030,2,0),Mitarbeiter!$D275),TODAY()),Einstellungen!$F$13:$F$67)))*N(Mitarbeiter!$E275)/IF(Einstellungen!$C$11="7 Tage",7,5),N('Ist-Stunden'!BB275)+(N(Krankheitstage!CY275)+N(Krankheitstage!DK275))*N($C275))))</f>
        <v/>
      </c>
      <c r="CG275" s="76">
        <f>IF($B275="",0,IF(Einstellungen!$C$10="Ja",MAX(IF(Einstellungen!$C$11="7 Tage",MAX(0,(MIN(DATE(2030,3,0),IF(Mitarbeiter!$D275="",DATE(2030,3,0),Mitarbeiter!$D275),TODAY()))-(MAX(DATE(2030,2,1),Mitarbeiter!$C275))+1),MAX(0,NETWORKDAYS(MAX(DATE(2030,2,1),Mitarbeiter!$C275),MIN(DATE(2030,3,0),IF(Mitarbeiter!$D275="",DATE(2030,3,0),Mitarbeiter!$D275),TODAY()),Einstellungen!$F$13:$F$67)))*N(Mitarbeiter!$E275)/IF(Einstellungen!$C$11="7 Tage",7,5),N('Ist-Stunden'!BC275)),MAX(IF(Einstellungen!$C$11="7 Tage",MAX(0,(MIN(DATE(2030,3,0),IF(Mitarbeiter!$D275="",DATE(2030,3,0),Mitarbeiter!$D275),TODAY()))-(MAX(DATE(2030,2,1),Mitarbeiter!$C275))+1),MAX(0,NETWORKDAYS(MAX(DATE(2030,2,1),Mitarbeiter!$C275),MIN(DATE(2030,3,0),IF(Mitarbeiter!$D275="",DATE(2030,3,0),Mitarbeiter!$D275),TODAY()),Einstellungen!$F$13:$F$67)))*N(Mitarbeiter!$E275)/IF(Einstellungen!$C$11="7 Tage",7,5),N('Ist-Stunden'!BC275)+(N(Krankheitstage!CZ275)+N(Krankheitstage!DL275))*N($C275))))</f>
        <v/>
      </c>
      <c r="CH275" s="76">
        <f>IF($B275="",0,IF(Einstellungen!$C$10="Ja",MAX(IF(Einstellungen!$C$11="7 Tage",MAX(0,(MIN(DATE(2030,4,0),IF(Mitarbeiter!$D275="",DATE(2030,4,0),Mitarbeiter!$D275),TODAY()))-(MAX(DATE(2030,3,1),Mitarbeiter!$C275))+1),MAX(0,NETWORKDAYS(MAX(DATE(2030,3,1),Mitarbeiter!$C275),MIN(DATE(2030,4,0),IF(Mitarbeiter!$D275="",DATE(2030,4,0),Mitarbeiter!$D275),TODAY()),Einstellungen!$F$13:$F$67)))*N(Mitarbeiter!$E275)/IF(Einstellungen!$C$11="7 Tage",7,5),N('Ist-Stunden'!BD275)),MAX(IF(Einstellungen!$C$11="7 Tage",MAX(0,(MIN(DATE(2030,4,0),IF(Mitarbeiter!$D275="",DATE(2030,4,0),Mitarbeiter!$D275),TODAY()))-(MAX(DATE(2030,3,1),Mitarbeiter!$C275))+1),MAX(0,NETWORKDAYS(MAX(DATE(2030,3,1),Mitarbeiter!$C275),MIN(DATE(2030,4,0),IF(Mitarbeiter!$D275="",DATE(2030,4,0),Mitarbeiter!$D275),TODAY()),Einstellungen!$F$13:$F$67)))*N(Mitarbeiter!$E275)/IF(Einstellungen!$C$11="7 Tage",7,5),N('Ist-Stunden'!BD275)+(N(Krankheitstage!DA275)+N(Krankheitstage!DM275))*N($C275))))</f>
        <v/>
      </c>
      <c r="CI275" s="76">
        <f>IF($B275="",0,IF(Einstellungen!$C$10="Ja",MAX(IF(Einstellungen!$C$11="7 Tage",MAX(0,(MIN(DATE(2030,5,0),IF(Mitarbeiter!$D275="",DATE(2030,5,0),Mitarbeiter!$D275),TODAY()))-(MAX(DATE(2030,4,1),Mitarbeiter!$C275))+1),MAX(0,NETWORKDAYS(MAX(DATE(2030,4,1),Mitarbeiter!$C275),MIN(DATE(2030,5,0),IF(Mitarbeiter!$D275="",DATE(2030,5,0),Mitarbeiter!$D275),TODAY()),Einstellungen!$F$13:$F$67)))*N(Mitarbeiter!$E275)/IF(Einstellungen!$C$11="7 Tage",7,5),N('Ist-Stunden'!BE275)),MAX(IF(Einstellungen!$C$11="7 Tage",MAX(0,(MIN(DATE(2030,5,0),IF(Mitarbeiter!$D275="",DATE(2030,5,0),Mitarbeiter!$D275),TODAY()))-(MAX(DATE(2030,4,1),Mitarbeiter!$C275))+1),MAX(0,NETWORKDAYS(MAX(DATE(2030,4,1),Mitarbeiter!$C275),MIN(DATE(2030,5,0),IF(Mitarbeiter!$D275="",DATE(2030,5,0),Mitarbeiter!$D275),TODAY()),Einstellungen!$F$13:$F$67)))*N(Mitarbeiter!$E275)/IF(Einstellungen!$C$11="7 Tage",7,5),N('Ist-Stunden'!BE275)+(N(Krankheitstage!DB275)+N(Krankheitstage!DN275))*N($C275))))</f>
        <v/>
      </c>
      <c r="CJ275" s="76">
        <f>IF($B275="",0,IF(Einstellungen!$C$10="Ja",MAX(IF(Einstellungen!$C$11="7 Tage",MAX(0,(MIN(DATE(2030,6,0),IF(Mitarbeiter!$D275="",DATE(2030,6,0),Mitarbeiter!$D275),TODAY()))-(MAX(DATE(2030,5,1),Mitarbeiter!$C275))+1),MAX(0,NETWORKDAYS(MAX(DATE(2030,5,1),Mitarbeiter!$C275),MIN(DATE(2030,6,0),IF(Mitarbeiter!$D275="",DATE(2030,6,0),Mitarbeiter!$D275),TODAY()),Einstellungen!$F$13:$F$67)))*N(Mitarbeiter!$E275)/IF(Einstellungen!$C$11="7 Tage",7,5),N('Ist-Stunden'!BF275)),MAX(IF(Einstellungen!$C$11="7 Tage",MAX(0,(MIN(DATE(2030,6,0),IF(Mitarbeiter!$D275="",DATE(2030,6,0),Mitarbeiter!$D275),TODAY()))-(MAX(DATE(2030,5,1),Mitarbeiter!$C275))+1),MAX(0,NETWORKDAYS(MAX(DATE(2030,5,1),Mitarbeiter!$C275),MIN(DATE(2030,6,0),IF(Mitarbeiter!$D275="",DATE(2030,6,0),Mitarbeiter!$D275),TODAY()),Einstellungen!$F$13:$F$67)))*N(Mitarbeiter!$E275)/IF(Einstellungen!$C$11="7 Tage",7,5),N('Ist-Stunden'!BF275)+(N(Krankheitstage!DC275)+N(Krankheitstage!DO275))*N($C275))))</f>
        <v/>
      </c>
      <c r="CK275" s="76">
        <f>IF($B275="",0,IF(Einstellungen!$C$10="Ja",MAX(IF(Einstellungen!$C$11="7 Tage",MAX(0,(MIN(DATE(2030,7,0),IF(Mitarbeiter!$D275="",DATE(2030,7,0),Mitarbeiter!$D275),TODAY()))-(MAX(DATE(2030,6,1),Mitarbeiter!$C275))+1),MAX(0,NETWORKDAYS(MAX(DATE(2030,6,1),Mitarbeiter!$C275),MIN(DATE(2030,7,0),IF(Mitarbeiter!$D275="",DATE(2030,7,0),Mitarbeiter!$D275),TODAY()),Einstellungen!$F$13:$F$67)))*N(Mitarbeiter!$E275)/IF(Einstellungen!$C$11="7 Tage",7,5),N('Ist-Stunden'!BG275)),MAX(IF(Einstellungen!$C$11="7 Tage",MAX(0,(MIN(DATE(2030,7,0),IF(Mitarbeiter!$D275="",DATE(2030,7,0),Mitarbeiter!$D275),TODAY()))-(MAX(DATE(2030,6,1),Mitarbeiter!$C275))+1),MAX(0,NETWORKDAYS(MAX(DATE(2030,6,1),Mitarbeiter!$C275),MIN(DATE(2030,7,0),IF(Mitarbeiter!$D275="",DATE(2030,7,0),Mitarbeiter!$D275),TODAY()),Einstellungen!$F$13:$F$67)))*N(Mitarbeiter!$E275)/IF(Einstellungen!$C$11="7 Tage",7,5),N('Ist-Stunden'!BG275)+(N(Krankheitstage!DD275)+N(Krankheitstage!DP275))*N($C275))))</f>
        <v/>
      </c>
      <c r="CL275" s="76">
        <f>IF($B275="",0,IF(Einstellungen!$C$10="Ja",MAX(IF(Einstellungen!$C$11="7 Tage",MAX(0,(MIN(DATE(2030,8,0),IF(Mitarbeiter!$D275="",DATE(2030,8,0),Mitarbeiter!$D275),TODAY()))-(MAX(DATE(2030,7,1),Mitarbeiter!$C275))+1),MAX(0,NETWORKDAYS(MAX(DATE(2030,7,1),Mitarbeiter!$C275),MIN(DATE(2030,8,0),IF(Mitarbeiter!$D275="",DATE(2030,8,0),Mitarbeiter!$D275),TODAY()),Einstellungen!$F$13:$F$67)))*N(Mitarbeiter!$E275)/IF(Einstellungen!$C$11="7 Tage",7,5),N('Ist-Stunden'!BH275)),MAX(IF(Einstellungen!$C$11="7 Tage",MAX(0,(MIN(DATE(2030,8,0),IF(Mitarbeiter!$D275="",DATE(2030,8,0),Mitarbeiter!$D275),TODAY()))-(MAX(DATE(2030,7,1),Mitarbeiter!$C275))+1),MAX(0,NETWORKDAYS(MAX(DATE(2030,7,1),Mitarbeiter!$C275),MIN(DATE(2030,8,0),IF(Mitarbeiter!$D275="",DATE(2030,8,0),Mitarbeiter!$D275),TODAY()),Einstellungen!$F$13:$F$67)))*N(Mitarbeiter!$E275)/IF(Einstellungen!$C$11="7 Tage",7,5),N('Ist-Stunden'!BH275)+(N(Krankheitstage!DE275)+N(Krankheitstage!DQ275))*N($C275))))</f>
        <v/>
      </c>
      <c r="CM275" s="76">
        <f>IF($B275="",0,IF(Einstellungen!$C$10="Ja",MAX(IF(Einstellungen!$C$11="7 Tage",MAX(0,(MIN(DATE(2030,9,0),IF(Mitarbeiter!$D275="",DATE(2030,9,0),Mitarbeiter!$D275),TODAY()))-(MAX(DATE(2030,8,1),Mitarbeiter!$C275))+1),MAX(0,NETWORKDAYS(MAX(DATE(2030,8,1),Mitarbeiter!$C275),MIN(DATE(2030,9,0),IF(Mitarbeiter!$D275="",DATE(2030,9,0),Mitarbeiter!$D275),TODAY()),Einstellungen!$F$13:$F$67)))*N(Mitarbeiter!$E275)/IF(Einstellungen!$C$11="7 Tage",7,5),N('Ist-Stunden'!BI275)),MAX(IF(Einstellungen!$C$11="7 Tage",MAX(0,(MIN(DATE(2030,9,0),IF(Mitarbeiter!$D275="",DATE(2030,9,0),Mitarbeiter!$D275),TODAY()))-(MAX(DATE(2030,8,1),Mitarbeiter!$C275))+1),MAX(0,NETWORKDAYS(MAX(DATE(2030,8,1),Mitarbeiter!$C275),MIN(DATE(2030,9,0),IF(Mitarbeiter!$D275="",DATE(2030,9,0),Mitarbeiter!$D275),TODAY()),Einstellungen!$F$13:$F$67)))*N(Mitarbeiter!$E275)/IF(Einstellungen!$C$11="7 Tage",7,5),N('Ist-Stunden'!BI275)+(N(Krankheitstage!DF275)+N(Krankheitstage!DR275))*N($C275))))</f>
        <v/>
      </c>
      <c r="CN275" s="76">
        <f>IF($B275="",0,IF(Einstellungen!$C$10="Ja",MAX(IF(Einstellungen!$C$11="7 Tage",MAX(0,(MIN(DATE(2030,10,0),IF(Mitarbeiter!$D275="",DATE(2030,10,0),Mitarbeiter!$D275),TODAY()))-(MAX(DATE(2030,9,1),Mitarbeiter!$C275))+1),MAX(0,NETWORKDAYS(MAX(DATE(2030,9,1),Mitarbeiter!$C275),MIN(DATE(2030,10,0),IF(Mitarbeiter!$D275="",DATE(2030,10,0),Mitarbeiter!$D275),TODAY()),Einstellungen!$F$13:$F$67)))*N(Mitarbeiter!$E275)/IF(Einstellungen!$C$11="7 Tage",7,5),N('Ist-Stunden'!BJ275)),MAX(IF(Einstellungen!$C$11="7 Tage",MAX(0,(MIN(DATE(2030,10,0),IF(Mitarbeiter!$D275="",DATE(2030,10,0),Mitarbeiter!$D275),TODAY()))-(MAX(DATE(2030,9,1),Mitarbeiter!$C275))+1),MAX(0,NETWORKDAYS(MAX(DATE(2030,9,1),Mitarbeiter!$C275),MIN(DATE(2030,10,0),IF(Mitarbeiter!$D275="",DATE(2030,10,0),Mitarbeiter!$D275),TODAY()),Einstellungen!$F$13:$F$67)))*N(Mitarbeiter!$E275)/IF(Einstellungen!$C$11="7 Tage",7,5),N('Ist-Stunden'!BJ275)+(N(Krankheitstage!DG275)+N(Krankheitstage!DS275))*N($C275))))</f>
        <v/>
      </c>
      <c r="CO275" s="76">
        <f>IF($B275="",0,IF(Einstellungen!$C$10="Ja",MAX(IF(Einstellungen!$C$11="7 Tage",MAX(0,(MIN(DATE(2030,11,0),IF(Mitarbeiter!$D275="",DATE(2030,11,0),Mitarbeiter!$D275),TODAY()))-(MAX(DATE(2030,10,1),Mitarbeiter!$C275))+1),MAX(0,NETWORKDAYS(MAX(DATE(2030,10,1),Mitarbeiter!$C275),MIN(DATE(2030,11,0),IF(Mitarbeiter!$D275="",DATE(2030,11,0),Mitarbeiter!$D275),TODAY()),Einstellungen!$F$13:$F$67)))*N(Mitarbeiter!$E275)/IF(Einstellungen!$C$11="7 Tage",7,5),N('Ist-Stunden'!BK275)),MAX(IF(Einstellungen!$C$11="7 Tage",MAX(0,(MIN(DATE(2030,11,0),IF(Mitarbeiter!$D275="",DATE(2030,11,0),Mitarbeiter!$D275),TODAY()))-(MAX(DATE(2030,10,1),Mitarbeiter!$C275))+1),MAX(0,NETWORKDAYS(MAX(DATE(2030,10,1),Mitarbeiter!$C275),MIN(DATE(2030,11,0),IF(Mitarbeiter!$D275="",DATE(2030,11,0),Mitarbeiter!$D275),TODAY()),Einstellungen!$F$13:$F$67)))*N(Mitarbeiter!$E275)/IF(Einstellungen!$C$11="7 Tage",7,5),N('Ist-Stunden'!BK275)+(N(Krankheitstage!DH275)+N(Krankheitstage!DT275))*N($C275))))</f>
        <v/>
      </c>
      <c r="CP275" s="76">
        <f>IF($B275="",0,IF(Einstellungen!$C$10="Ja",MAX(IF(Einstellungen!$C$11="7 Tage",MAX(0,(MIN(DATE(2030,12,0),IF(Mitarbeiter!$D275="",DATE(2030,12,0),Mitarbeiter!$D275),TODAY()))-(MAX(DATE(2030,11,1),Mitarbeiter!$C275))+1),MAX(0,NETWORKDAYS(MAX(DATE(2030,11,1),Mitarbeiter!$C275),MIN(DATE(2030,12,0),IF(Mitarbeiter!$D275="",DATE(2030,12,0),Mitarbeiter!$D275),TODAY()),Einstellungen!$F$13:$F$67)))*N(Mitarbeiter!$E275)/IF(Einstellungen!$C$11="7 Tage",7,5),N('Ist-Stunden'!BL275)),MAX(IF(Einstellungen!$C$11="7 Tage",MAX(0,(MIN(DATE(2030,12,0),IF(Mitarbeiter!$D275="",DATE(2030,12,0),Mitarbeiter!$D275),TODAY()))-(MAX(DATE(2030,11,1),Mitarbeiter!$C275))+1),MAX(0,NETWORKDAYS(MAX(DATE(2030,11,1),Mitarbeiter!$C275),MIN(DATE(2030,12,0),IF(Mitarbeiter!$D275="",DATE(2030,12,0),Mitarbeiter!$D275),TODAY()),Einstellungen!$F$13:$F$67)))*N(Mitarbeiter!$E275)/IF(Einstellungen!$C$11="7 Tage",7,5),N('Ist-Stunden'!BL275)+(N(Krankheitstage!DI275)+N(Krankheitstage!DU275))*N($C275))))</f>
        <v/>
      </c>
      <c r="CQ275" s="76">
        <f>IF($B275="",0,IF(Einstellungen!$C$10="Ja",MAX(IF(Einstellungen!$C$11="7 Tage",MAX(0,(MIN(DATE(2030,13,0),IF(Mitarbeiter!$D275="",DATE(2030,13,0),Mitarbeiter!$D275),TODAY()))-(MAX(DATE(2030,12,1),Mitarbeiter!$C275))+1),MAX(0,NETWORKDAYS(MAX(DATE(2030,12,1),Mitarbeiter!$C275),MIN(DATE(2030,13,0),IF(Mitarbeiter!$D275="",DATE(2030,13,0),Mitarbeiter!$D275),TODAY()),Einstellungen!$F$13:$F$67)))*N(Mitarbeiter!$E275)/IF(Einstellungen!$C$11="7 Tage",7,5),N('Ist-Stunden'!BM275)),MAX(IF(Einstellungen!$C$11="7 Tage",MAX(0,(MIN(DATE(2030,13,0),IF(Mitarbeiter!$D275="",DATE(2030,13,0),Mitarbeiter!$D275),TODAY()))-(MAX(DATE(2030,12,1),Mitarbeiter!$C275))+1),MAX(0,NETWORKDAYS(MAX(DATE(2030,12,1),Mitarbeiter!$C275),MIN(DATE(2030,13,0),IF(Mitarbeiter!$D275="",DATE(2030,13,0),Mitarbeiter!$D275),TODAY()),Einstellungen!$F$13:$F$67)))*N(Mitarbeiter!$E275)/IF(Einstellungen!$C$11="7 Tage",7,5),N('Ist-Stunden'!BM275)+(N(Krankheitstage!DJ275)+N(Krankheitstage!DV275))*N($C275))))</f>
        <v/>
      </c>
    </row>
    <row r="276">
      <c r="A276" s="73">
        <f>IF(Mitarbeiter!B276="","",Mitarbeiter!A276)</f>
        <v/>
      </c>
      <c r="B276" s="6">
        <f>IF(Mitarbeiter!B276="","",Mitarbeiter!B276)</f>
        <v/>
      </c>
      <c r="C276" s="74">
        <f>IF(Mitarbeiter!B276="","",Mitarbeiter!F276)</f>
        <v/>
      </c>
      <c r="D276" s="75">
        <f>N(INDEX(Krankheitstage!$G276:$DV276,1,(Einstellungen!$C$3-2026)*24+1))</f>
        <v/>
      </c>
      <c r="E276" s="75">
        <f>N(INDEX(Krankheitstage!$G276:$DV276,1,(Einstellungen!$C$3-2026)*24+2))</f>
        <v/>
      </c>
      <c r="F276" s="75">
        <f>N(INDEX(Krankheitstage!$G276:$DV276,1,(Einstellungen!$C$3-2026)*24+3))</f>
        <v/>
      </c>
      <c r="G276" s="75">
        <f>N(INDEX(Krankheitstage!$G276:$DV276,1,(Einstellungen!$C$3-2026)*24+4))</f>
        <v/>
      </c>
      <c r="H276" s="75">
        <f>N(INDEX(Krankheitstage!$G276:$DV276,1,(Einstellungen!$C$3-2026)*24+5))</f>
        <v/>
      </c>
      <c r="I276" s="75">
        <f>N(INDEX(Krankheitstage!$G276:$DV276,1,(Einstellungen!$C$3-2026)*24+6))</f>
        <v/>
      </c>
      <c r="J276" s="75">
        <f>N(INDEX(Krankheitstage!$G276:$DV276,1,(Einstellungen!$C$3-2026)*24+7))</f>
        <v/>
      </c>
      <c r="K276" s="75">
        <f>N(INDEX(Krankheitstage!$G276:$DV276,1,(Einstellungen!$C$3-2026)*24+8))</f>
        <v/>
      </c>
      <c r="L276" s="75">
        <f>N(INDEX(Krankheitstage!$G276:$DV276,1,(Einstellungen!$C$3-2026)*24+9))</f>
        <v/>
      </c>
      <c r="M276" s="75">
        <f>N(INDEX(Krankheitstage!$G276:$DV276,1,(Einstellungen!$C$3-2026)*24+10))</f>
        <v/>
      </c>
      <c r="N276" s="75">
        <f>N(INDEX(Krankheitstage!$G276:$DV276,1,(Einstellungen!$C$3-2026)*24+11))</f>
        <v/>
      </c>
      <c r="O276" s="75">
        <f>N(INDEX(Krankheitstage!$G276:$DV276,1,(Einstellungen!$C$3-2026)*24+12))</f>
        <v/>
      </c>
      <c r="P276" s="75">
        <f>IF($B276="","",SUM(D276:O276))</f>
        <v/>
      </c>
      <c r="Q276" s="75">
        <f>N(INDEX(Krankheitstage!$G276:$DV276,1,(Einstellungen!$C$3-2026)*24+13))</f>
        <v/>
      </c>
      <c r="R276" s="75">
        <f>N(INDEX(Krankheitstage!$G276:$DV276,1,(Einstellungen!$C$3-2026)*24+14))</f>
        <v/>
      </c>
      <c r="S276" s="75">
        <f>N(INDEX(Krankheitstage!$G276:$DV276,1,(Einstellungen!$C$3-2026)*24+15))</f>
        <v/>
      </c>
      <c r="T276" s="75">
        <f>N(INDEX(Krankheitstage!$G276:$DV276,1,(Einstellungen!$C$3-2026)*24+16))</f>
        <v/>
      </c>
      <c r="U276" s="75">
        <f>N(INDEX(Krankheitstage!$G276:$DV276,1,(Einstellungen!$C$3-2026)*24+17))</f>
        <v/>
      </c>
      <c r="V276" s="75">
        <f>N(INDEX(Krankheitstage!$G276:$DV276,1,(Einstellungen!$C$3-2026)*24+18))</f>
        <v/>
      </c>
      <c r="W276" s="75">
        <f>N(INDEX(Krankheitstage!$G276:$DV276,1,(Einstellungen!$C$3-2026)*24+19))</f>
        <v/>
      </c>
      <c r="X276" s="75">
        <f>N(INDEX(Krankheitstage!$G276:$DV276,1,(Einstellungen!$C$3-2026)*24+20))</f>
        <v/>
      </c>
      <c r="Y276" s="75">
        <f>N(INDEX(Krankheitstage!$G276:$DV276,1,(Einstellungen!$C$3-2026)*24+21))</f>
        <v/>
      </c>
      <c r="Z276" s="75">
        <f>N(INDEX(Krankheitstage!$G276:$DV276,1,(Einstellungen!$C$3-2026)*24+22))</f>
        <v/>
      </c>
      <c r="AA276" s="75">
        <f>N(INDEX(Krankheitstage!$G276:$DV276,1,(Einstellungen!$C$3-2026)*24+23))</f>
        <v/>
      </c>
      <c r="AB276" s="75">
        <f>N(INDEX(Krankheitstage!$G276:$DV276,1,(Einstellungen!$C$3-2026)*24+24))</f>
        <v/>
      </c>
      <c r="AC276" s="75">
        <f>IF($B276="","",SUM(Q276:AB276))</f>
        <v/>
      </c>
      <c r="AD276" s="75">
        <f>IF($B276="","",SUM(P276,AC276))</f>
        <v/>
      </c>
      <c r="AE276" s="76">
        <f>IF($B276="","",AD276*N(C276))</f>
        <v/>
      </c>
      <c r="AF276" s="75">
        <f>IF($B276="","",Krankheitstage!E276)</f>
        <v/>
      </c>
      <c r="AG276" s="76">
        <f>IF($B276="","",AF276*N(C276))</f>
        <v/>
      </c>
      <c r="AH276" s="76">
        <f>IF($B276="","",INDEX($AJ276:$CQ276,1,(Einstellungen!$C$3-2026)*12+1)+INDEX($AJ276:$CQ276,1,(Einstellungen!$C$3-2026)*12+2)+INDEX($AJ276:$CQ276,1,(Einstellungen!$C$3-2026)*12+3)+INDEX($AJ276:$CQ276,1,(Einstellungen!$C$3-2026)*12+4)+INDEX($AJ276:$CQ276,1,(Einstellungen!$C$3-2026)*12+5)+INDEX($AJ276:$CQ276,1,(Einstellungen!$C$3-2026)*12+6)+INDEX($AJ276:$CQ276,1,(Einstellungen!$C$3-2026)*12+7)+INDEX($AJ276:$CQ276,1,(Einstellungen!$C$3-2026)*12+8)+INDEX($AJ276:$CQ276,1,(Einstellungen!$C$3-2026)*12+9)+INDEX($AJ276:$CQ276,1,(Einstellungen!$C$3-2026)*12+10)+INDEX($AJ276:$CQ276,1,(Einstellungen!$C$3-2026)*12+11)+INDEX($AJ276:$CQ276,1,(Einstellungen!$C$3-2026)*12+12))</f>
        <v/>
      </c>
      <c r="AI276" s="76">
        <f>IF($B276="","",SUM($AJ276:$CQ276))</f>
        <v/>
      </c>
      <c r="AJ276" s="76">
        <f>IF($B276="",0,IF(Einstellungen!$C$10="Ja",MAX(IF(Einstellungen!$C$11="7 Tage",MAX(0,(MIN(DATE(2026,2,0),IF(Mitarbeiter!$D276="",DATE(2026,2,0),Mitarbeiter!$D276),TODAY()))-(MAX(DATE(2026,1,1),Mitarbeiter!$C276))+1),MAX(0,NETWORKDAYS(MAX(DATE(2026,1,1),Mitarbeiter!$C276),MIN(DATE(2026,2,0),IF(Mitarbeiter!$D276="",DATE(2026,2,0),Mitarbeiter!$D276),TODAY()),Einstellungen!$F$13:$F$67)))*N(Mitarbeiter!$E276)/IF(Einstellungen!$C$11="7 Tage",7,5),N('Ist-Stunden'!F276)),MAX(IF(Einstellungen!$C$11="7 Tage",MAX(0,(MIN(DATE(2026,2,0),IF(Mitarbeiter!$D276="",DATE(2026,2,0),Mitarbeiter!$D276),TODAY()))-(MAX(DATE(2026,1,1),Mitarbeiter!$C276))+1),MAX(0,NETWORKDAYS(MAX(DATE(2026,1,1),Mitarbeiter!$C276),MIN(DATE(2026,2,0),IF(Mitarbeiter!$D276="",DATE(2026,2,0),Mitarbeiter!$D276),TODAY()),Einstellungen!$F$13:$F$67)))*N(Mitarbeiter!$E276)/IF(Einstellungen!$C$11="7 Tage",7,5),N('Ist-Stunden'!F276)+(N(Krankheitstage!G276)+N(Krankheitstage!S276))*N($C276))))</f>
        <v/>
      </c>
      <c r="AK276" s="76">
        <f>IF($B276="",0,IF(Einstellungen!$C$10="Ja",MAX(IF(Einstellungen!$C$11="7 Tage",MAX(0,(MIN(DATE(2026,3,0),IF(Mitarbeiter!$D276="",DATE(2026,3,0),Mitarbeiter!$D276),TODAY()))-(MAX(DATE(2026,2,1),Mitarbeiter!$C276))+1),MAX(0,NETWORKDAYS(MAX(DATE(2026,2,1),Mitarbeiter!$C276),MIN(DATE(2026,3,0),IF(Mitarbeiter!$D276="",DATE(2026,3,0),Mitarbeiter!$D276),TODAY()),Einstellungen!$F$13:$F$67)))*N(Mitarbeiter!$E276)/IF(Einstellungen!$C$11="7 Tage",7,5),N('Ist-Stunden'!G276)),MAX(IF(Einstellungen!$C$11="7 Tage",MAX(0,(MIN(DATE(2026,3,0),IF(Mitarbeiter!$D276="",DATE(2026,3,0),Mitarbeiter!$D276),TODAY()))-(MAX(DATE(2026,2,1),Mitarbeiter!$C276))+1),MAX(0,NETWORKDAYS(MAX(DATE(2026,2,1),Mitarbeiter!$C276),MIN(DATE(2026,3,0),IF(Mitarbeiter!$D276="",DATE(2026,3,0),Mitarbeiter!$D276),TODAY()),Einstellungen!$F$13:$F$67)))*N(Mitarbeiter!$E276)/IF(Einstellungen!$C$11="7 Tage",7,5),N('Ist-Stunden'!G276)+(N(Krankheitstage!H276)+N(Krankheitstage!T276))*N($C276))))</f>
        <v/>
      </c>
      <c r="AL276" s="76">
        <f>IF($B276="",0,IF(Einstellungen!$C$10="Ja",MAX(IF(Einstellungen!$C$11="7 Tage",MAX(0,(MIN(DATE(2026,4,0),IF(Mitarbeiter!$D276="",DATE(2026,4,0),Mitarbeiter!$D276),TODAY()))-(MAX(DATE(2026,3,1),Mitarbeiter!$C276))+1),MAX(0,NETWORKDAYS(MAX(DATE(2026,3,1),Mitarbeiter!$C276),MIN(DATE(2026,4,0),IF(Mitarbeiter!$D276="",DATE(2026,4,0),Mitarbeiter!$D276),TODAY()),Einstellungen!$F$13:$F$67)))*N(Mitarbeiter!$E276)/IF(Einstellungen!$C$11="7 Tage",7,5),N('Ist-Stunden'!H276)),MAX(IF(Einstellungen!$C$11="7 Tage",MAX(0,(MIN(DATE(2026,4,0),IF(Mitarbeiter!$D276="",DATE(2026,4,0),Mitarbeiter!$D276),TODAY()))-(MAX(DATE(2026,3,1),Mitarbeiter!$C276))+1),MAX(0,NETWORKDAYS(MAX(DATE(2026,3,1),Mitarbeiter!$C276),MIN(DATE(2026,4,0),IF(Mitarbeiter!$D276="",DATE(2026,4,0),Mitarbeiter!$D276),TODAY()),Einstellungen!$F$13:$F$67)))*N(Mitarbeiter!$E276)/IF(Einstellungen!$C$11="7 Tage",7,5),N('Ist-Stunden'!H276)+(N(Krankheitstage!I276)+N(Krankheitstage!U276))*N($C276))))</f>
        <v/>
      </c>
      <c r="AM276" s="76">
        <f>IF($B276="",0,IF(Einstellungen!$C$10="Ja",MAX(IF(Einstellungen!$C$11="7 Tage",MAX(0,(MIN(DATE(2026,5,0),IF(Mitarbeiter!$D276="",DATE(2026,5,0),Mitarbeiter!$D276),TODAY()))-(MAX(DATE(2026,4,1),Mitarbeiter!$C276))+1),MAX(0,NETWORKDAYS(MAX(DATE(2026,4,1),Mitarbeiter!$C276),MIN(DATE(2026,5,0),IF(Mitarbeiter!$D276="",DATE(2026,5,0),Mitarbeiter!$D276),TODAY()),Einstellungen!$F$13:$F$67)))*N(Mitarbeiter!$E276)/IF(Einstellungen!$C$11="7 Tage",7,5),N('Ist-Stunden'!I276)),MAX(IF(Einstellungen!$C$11="7 Tage",MAX(0,(MIN(DATE(2026,5,0),IF(Mitarbeiter!$D276="",DATE(2026,5,0),Mitarbeiter!$D276),TODAY()))-(MAX(DATE(2026,4,1),Mitarbeiter!$C276))+1),MAX(0,NETWORKDAYS(MAX(DATE(2026,4,1),Mitarbeiter!$C276),MIN(DATE(2026,5,0),IF(Mitarbeiter!$D276="",DATE(2026,5,0),Mitarbeiter!$D276),TODAY()),Einstellungen!$F$13:$F$67)))*N(Mitarbeiter!$E276)/IF(Einstellungen!$C$11="7 Tage",7,5),N('Ist-Stunden'!I276)+(N(Krankheitstage!J276)+N(Krankheitstage!V276))*N($C276))))</f>
        <v/>
      </c>
      <c r="AN276" s="76">
        <f>IF($B276="",0,IF(Einstellungen!$C$10="Ja",MAX(IF(Einstellungen!$C$11="7 Tage",MAX(0,(MIN(DATE(2026,6,0),IF(Mitarbeiter!$D276="",DATE(2026,6,0),Mitarbeiter!$D276),TODAY()))-(MAX(DATE(2026,5,1),Mitarbeiter!$C276))+1),MAX(0,NETWORKDAYS(MAX(DATE(2026,5,1),Mitarbeiter!$C276),MIN(DATE(2026,6,0),IF(Mitarbeiter!$D276="",DATE(2026,6,0),Mitarbeiter!$D276),TODAY()),Einstellungen!$F$13:$F$67)))*N(Mitarbeiter!$E276)/IF(Einstellungen!$C$11="7 Tage",7,5),N('Ist-Stunden'!J276)),MAX(IF(Einstellungen!$C$11="7 Tage",MAX(0,(MIN(DATE(2026,6,0),IF(Mitarbeiter!$D276="",DATE(2026,6,0),Mitarbeiter!$D276),TODAY()))-(MAX(DATE(2026,5,1),Mitarbeiter!$C276))+1),MAX(0,NETWORKDAYS(MAX(DATE(2026,5,1),Mitarbeiter!$C276),MIN(DATE(2026,6,0),IF(Mitarbeiter!$D276="",DATE(2026,6,0),Mitarbeiter!$D276),TODAY()),Einstellungen!$F$13:$F$67)))*N(Mitarbeiter!$E276)/IF(Einstellungen!$C$11="7 Tage",7,5),N('Ist-Stunden'!J276)+(N(Krankheitstage!K276)+N(Krankheitstage!W276))*N($C276))))</f>
        <v/>
      </c>
      <c r="AO276" s="76">
        <f>IF($B276="",0,IF(Einstellungen!$C$10="Ja",MAX(IF(Einstellungen!$C$11="7 Tage",MAX(0,(MIN(DATE(2026,7,0),IF(Mitarbeiter!$D276="",DATE(2026,7,0),Mitarbeiter!$D276),TODAY()))-(MAX(DATE(2026,6,1),Mitarbeiter!$C276))+1),MAX(0,NETWORKDAYS(MAX(DATE(2026,6,1),Mitarbeiter!$C276),MIN(DATE(2026,7,0),IF(Mitarbeiter!$D276="",DATE(2026,7,0),Mitarbeiter!$D276),TODAY()),Einstellungen!$F$13:$F$67)))*N(Mitarbeiter!$E276)/IF(Einstellungen!$C$11="7 Tage",7,5),N('Ist-Stunden'!K276)),MAX(IF(Einstellungen!$C$11="7 Tage",MAX(0,(MIN(DATE(2026,7,0),IF(Mitarbeiter!$D276="",DATE(2026,7,0),Mitarbeiter!$D276),TODAY()))-(MAX(DATE(2026,6,1),Mitarbeiter!$C276))+1),MAX(0,NETWORKDAYS(MAX(DATE(2026,6,1),Mitarbeiter!$C276),MIN(DATE(2026,7,0),IF(Mitarbeiter!$D276="",DATE(2026,7,0),Mitarbeiter!$D276),TODAY()),Einstellungen!$F$13:$F$67)))*N(Mitarbeiter!$E276)/IF(Einstellungen!$C$11="7 Tage",7,5),N('Ist-Stunden'!K276)+(N(Krankheitstage!L276)+N(Krankheitstage!X276))*N($C276))))</f>
        <v/>
      </c>
      <c r="AP276" s="76">
        <f>IF($B276="",0,IF(Einstellungen!$C$10="Ja",MAX(IF(Einstellungen!$C$11="7 Tage",MAX(0,(MIN(DATE(2026,8,0),IF(Mitarbeiter!$D276="",DATE(2026,8,0),Mitarbeiter!$D276),TODAY()))-(MAX(DATE(2026,7,1),Mitarbeiter!$C276))+1),MAX(0,NETWORKDAYS(MAX(DATE(2026,7,1),Mitarbeiter!$C276),MIN(DATE(2026,8,0),IF(Mitarbeiter!$D276="",DATE(2026,8,0),Mitarbeiter!$D276),TODAY()),Einstellungen!$F$13:$F$67)))*N(Mitarbeiter!$E276)/IF(Einstellungen!$C$11="7 Tage",7,5),N('Ist-Stunden'!L276)),MAX(IF(Einstellungen!$C$11="7 Tage",MAX(0,(MIN(DATE(2026,8,0),IF(Mitarbeiter!$D276="",DATE(2026,8,0),Mitarbeiter!$D276),TODAY()))-(MAX(DATE(2026,7,1),Mitarbeiter!$C276))+1),MAX(0,NETWORKDAYS(MAX(DATE(2026,7,1),Mitarbeiter!$C276),MIN(DATE(2026,8,0),IF(Mitarbeiter!$D276="",DATE(2026,8,0),Mitarbeiter!$D276),TODAY()),Einstellungen!$F$13:$F$67)))*N(Mitarbeiter!$E276)/IF(Einstellungen!$C$11="7 Tage",7,5),N('Ist-Stunden'!L276)+(N(Krankheitstage!M276)+N(Krankheitstage!Y276))*N($C276))))</f>
        <v/>
      </c>
      <c r="AQ276" s="76">
        <f>IF($B276="",0,IF(Einstellungen!$C$10="Ja",MAX(IF(Einstellungen!$C$11="7 Tage",MAX(0,(MIN(DATE(2026,9,0),IF(Mitarbeiter!$D276="",DATE(2026,9,0),Mitarbeiter!$D276),TODAY()))-(MAX(DATE(2026,8,1),Mitarbeiter!$C276))+1),MAX(0,NETWORKDAYS(MAX(DATE(2026,8,1),Mitarbeiter!$C276),MIN(DATE(2026,9,0),IF(Mitarbeiter!$D276="",DATE(2026,9,0),Mitarbeiter!$D276),TODAY()),Einstellungen!$F$13:$F$67)))*N(Mitarbeiter!$E276)/IF(Einstellungen!$C$11="7 Tage",7,5),N('Ist-Stunden'!M276)),MAX(IF(Einstellungen!$C$11="7 Tage",MAX(0,(MIN(DATE(2026,9,0),IF(Mitarbeiter!$D276="",DATE(2026,9,0),Mitarbeiter!$D276),TODAY()))-(MAX(DATE(2026,8,1),Mitarbeiter!$C276))+1),MAX(0,NETWORKDAYS(MAX(DATE(2026,8,1),Mitarbeiter!$C276),MIN(DATE(2026,9,0),IF(Mitarbeiter!$D276="",DATE(2026,9,0),Mitarbeiter!$D276),TODAY()),Einstellungen!$F$13:$F$67)))*N(Mitarbeiter!$E276)/IF(Einstellungen!$C$11="7 Tage",7,5),N('Ist-Stunden'!M276)+(N(Krankheitstage!N276)+N(Krankheitstage!Z276))*N($C276))))</f>
        <v/>
      </c>
      <c r="AR276" s="76">
        <f>IF($B276="",0,IF(Einstellungen!$C$10="Ja",MAX(IF(Einstellungen!$C$11="7 Tage",MAX(0,(MIN(DATE(2026,10,0),IF(Mitarbeiter!$D276="",DATE(2026,10,0),Mitarbeiter!$D276),TODAY()))-(MAX(DATE(2026,9,1),Mitarbeiter!$C276))+1),MAX(0,NETWORKDAYS(MAX(DATE(2026,9,1),Mitarbeiter!$C276),MIN(DATE(2026,10,0),IF(Mitarbeiter!$D276="",DATE(2026,10,0),Mitarbeiter!$D276),TODAY()),Einstellungen!$F$13:$F$67)))*N(Mitarbeiter!$E276)/IF(Einstellungen!$C$11="7 Tage",7,5),N('Ist-Stunden'!N276)),MAX(IF(Einstellungen!$C$11="7 Tage",MAX(0,(MIN(DATE(2026,10,0),IF(Mitarbeiter!$D276="",DATE(2026,10,0),Mitarbeiter!$D276),TODAY()))-(MAX(DATE(2026,9,1),Mitarbeiter!$C276))+1),MAX(0,NETWORKDAYS(MAX(DATE(2026,9,1),Mitarbeiter!$C276),MIN(DATE(2026,10,0),IF(Mitarbeiter!$D276="",DATE(2026,10,0),Mitarbeiter!$D276),TODAY()),Einstellungen!$F$13:$F$67)))*N(Mitarbeiter!$E276)/IF(Einstellungen!$C$11="7 Tage",7,5),N('Ist-Stunden'!N276)+(N(Krankheitstage!O276)+N(Krankheitstage!AA276))*N($C276))))</f>
        <v/>
      </c>
      <c r="AS276" s="76">
        <f>IF($B276="",0,IF(Einstellungen!$C$10="Ja",MAX(IF(Einstellungen!$C$11="7 Tage",MAX(0,(MIN(DATE(2026,11,0),IF(Mitarbeiter!$D276="",DATE(2026,11,0),Mitarbeiter!$D276),TODAY()))-(MAX(DATE(2026,10,1),Mitarbeiter!$C276))+1),MAX(0,NETWORKDAYS(MAX(DATE(2026,10,1),Mitarbeiter!$C276),MIN(DATE(2026,11,0),IF(Mitarbeiter!$D276="",DATE(2026,11,0),Mitarbeiter!$D276),TODAY()),Einstellungen!$F$13:$F$67)))*N(Mitarbeiter!$E276)/IF(Einstellungen!$C$11="7 Tage",7,5),N('Ist-Stunden'!O276)),MAX(IF(Einstellungen!$C$11="7 Tage",MAX(0,(MIN(DATE(2026,11,0),IF(Mitarbeiter!$D276="",DATE(2026,11,0),Mitarbeiter!$D276),TODAY()))-(MAX(DATE(2026,10,1),Mitarbeiter!$C276))+1),MAX(0,NETWORKDAYS(MAX(DATE(2026,10,1),Mitarbeiter!$C276),MIN(DATE(2026,11,0),IF(Mitarbeiter!$D276="",DATE(2026,11,0),Mitarbeiter!$D276),TODAY()),Einstellungen!$F$13:$F$67)))*N(Mitarbeiter!$E276)/IF(Einstellungen!$C$11="7 Tage",7,5),N('Ist-Stunden'!O276)+(N(Krankheitstage!P276)+N(Krankheitstage!AB276))*N($C276))))</f>
        <v/>
      </c>
      <c r="AT276" s="76">
        <f>IF($B276="",0,IF(Einstellungen!$C$10="Ja",MAX(IF(Einstellungen!$C$11="7 Tage",MAX(0,(MIN(DATE(2026,12,0),IF(Mitarbeiter!$D276="",DATE(2026,12,0),Mitarbeiter!$D276),TODAY()))-(MAX(DATE(2026,11,1),Mitarbeiter!$C276))+1),MAX(0,NETWORKDAYS(MAX(DATE(2026,11,1),Mitarbeiter!$C276),MIN(DATE(2026,12,0),IF(Mitarbeiter!$D276="",DATE(2026,12,0),Mitarbeiter!$D276),TODAY()),Einstellungen!$F$13:$F$67)))*N(Mitarbeiter!$E276)/IF(Einstellungen!$C$11="7 Tage",7,5),N('Ist-Stunden'!P276)),MAX(IF(Einstellungen!$C$11="7 Tage",MAX(0,(MIN(DATE(2026,12,0),IF(Mitarbeiter!$D276="",DATE(2026,12,0),Mitarbeiter!$D276),TODAY()))-(MAX(DATE(2026,11,1),Mitarbeiter!$C276))+1),MAX(0,NETWORKDAYS(MAX(DATE(2026,11,1),Mitarbeiter!$C276),MIN(DATE(2026,12,0),IF(Mitarbeiter!$D276="",DATE(2026,12,0),Mitarbeiter!$D276),TODAY()),Einstellungen!$F$13:$F$67)))*N(Mitarbeiter!$E276)/IF(Einstellungen!$C$11="7 Tage",7,5),N('Ist-Stunden'!P276)+(N(Krankheitstage!Q276)+N(Krankheitstage!AC276))*N($C276))))</f>
        <v/>
      </c>
      <c r="AU276" s="76">
        <f>IF($B276="",0,IF(Einstellungen!$C$10="Ja",MAX(IF(Einstellungen!$C$11="7 Tage",MAX(0,(MIN(DATE(2026,13,0),IF(Mitarbeiter!$D276="",DATE(2026,13,0),Mitarbeiter!$D276),TODAY()))-(MAX(DATE(2026,12,1),Mitarbeiter!$C276))+1),MAX(0,NETWORKDAYS(MAX(DATE(2026,12,1),Mitarbeiter!$C276),MIN(DATE(2026,13,0),IF(Mitarbeiter!$D276="",DATE(2026,13,0),Mitarbeiter!$D276),TODAY()),Einstellungen!$F$13:$F$67)))*N(Mitarbeiter!$E276)/IF(Einstellungen!$C$11="7 Tage",7,5),N('Ist-Stunden'!Q276)),MAX(IF(Einstellungen!$C$11="7 Tage",MAX(0,(MIN(DATE(2026,13,0),IF(Mitarbeiter!$D276="",DATE(2026,13,0),Mitarbeiter!$D276),TODAY()))-(MAX(DATE(2026,12,1),Mitarbeiter!$C276))+1),MAX(0,NETWORKDAYS(MAX(DATE(2026,12,1),Mitarbeiter!$C276),MIN(DATE(2026,13,0),IF(Mitarbeiter!$D276="",DATE(2026,13,0),Mitarbeiter!$D276),TODAY()),Einstellungen!$F$13:$F$67)))*N(Mitarbeiter!$E276)/IF(Einstellungen!$C$11="7 Tage",7,5),N('Ist-Stunden'!Q276)+(N(Krankheitstage!R276)+N(Krankheitstage!AD276))*N($C276))))</f>
        <v/>
      </c>
      <c r="AV276" s="76">
        <f>IF($B276="",0,IF(Einstellungen!$C$10="Ja",MAX(IF(Einstellungen!$C$11="7 Tage",MAX(0,(MIN(DATE(2027,2,0),IF(Mitarbeiter!$D276="",DATE(2027,2,0),Mitarbeiter!$D276),TODAY()))-(MAX(DATE(2027,1,1),Mitarbeiter!$C276))+1),MAX(0,NETWORKDAYS(MAX(DATE(2027,1,1),Mitarbeiter!$C276),MIN(DATE(2027,2,0),IF(Mitarbeiter!$D276="",DATE(2027,2,0),Mitarbeiter!$D276),TODAY()),Einstellungen!$F$13:$F$67)))*N(Mitarbeiter!$E276)/IF(Einstellungen!$C$11="7 Tage",7,5),N('Ist-Stunden'!R276)),MAX(IF(Einstellungen!$C$11="7 Tage",MAX(0,(MIN(DATE(2027,2,0),IF(Mitarbeiter!$D276="",DATE(2027,2,0),Mitarbeiter!$D276),TODAY()))-(MAX(DATE(2027,1,1),Mitarbeiter!$C276))+1),MAX(0,NETWORKDAYS(MAX(DATE(2027,1,1),Mitarbeiter!$C276),MIN(DATE(2027,2,0),IF(Mitarbeiter!$D276="",DATE(2027,2,0),Mitarbeiter!$D276),TODAY()),Einstellungen!$F$13:$F$67)))*N(Mitarbeiter!$E276)/IF(Einstellungen!$C$11="7 Tage",7,5),N('Ist-Stunden'!R276)+(N(Krankheitstage!AE276)+N(Krankheitstage!AQ276))*N($C276))))</f>
        <v/>
      </c>
      <c r="AW276" s="76">
        <f>IF($B276="",0,IF(Einstellungen!$C$10="Ja",MAX(IF(Einstellungen!$C$11="7 Tage",MAX(0,(MIN(DATE(2027,3,0),IF(Mitarbeiter!$D276="",DATE(2027,3,0),Mitarbeiter!$D276),TODAY()))-(MAX(DATE(2027,2,1),Mitarbeiter!$C276))+1),MAX(0,NETWORKDAYS(MAX(DATE(2027,2,1),Mitarbeiter!$C276),MIN(DATE(2027,3,0),IF(Mitarbeiter!$D276="",DATE(2027,3,0),Mitarbeiter!$D276),TODAY()),Einstellungen!$F$13:$F$67)))*N(Mitarbeiter!$E276)/IF(Einstellungen!$C$11="7 Tage",7,5),N('Ist-Stunden'!S276)),MAX(IF(Einstellungen!$C$11="7 Tage",MAX(0,(MIN(DATE(2027,3,0),IF(Mitarbeiter!$D276="",DATE(2027,3,0),Mitarbeiter!$D276),TODAY()))-(MAX(DATE(2027,2,1),Mitarbeiter!$C276))+1),MAX(0,NETWORKDAYS(MAX(DATE(2027,2,1),Mitarbeiter!$C276),MIN(DATE(2027,3,0),IF(Mitarbeiter!$D276="",DATE(2027,3,0),Mitarbeiter!$D276),TODAY()),Einstellungen!$F$13:$F$67)))*N(Mitarbeiter!$E276)/IF(Einstellungen!$C$11="7 Tage",7,5),N('Ist-Stunden'!S276)+(N(Krankheitstage!AF276)+N(Krankheitstage!AR276))*N($C276))))</f>
        <v/>
      </c>
      <c r="AX276" s="76">
        <f>IF($B276="",0,IF(Einstellungen!$C$10="Ja",MAX(IF(Einstellungen!$C$11="7 Tage",MAX(0,(MIN(DATE(2027,4,0),IF(Mitarbeiter!$D276="",DATE(2027,4,0),Mitarbeiter!$D276),TODAY()))-(MAX(DATE(2027,3,1),Mitarbeiter!$C276))+1),MAX(0,NETWORKDAYS(MAX(DATE(2027,3,1),Mitarbeiter!$C276),MIN(DATE(2027,4,0),IF(Mitarbeiter!$D276="",DATE(2027,4,0),Mitarbeiter!$D276),TODAY()),Einstellungen!$F$13:$F$67)))*N(Mitarbeiter!$E276)/IF(Einstellungen!$C$11="7 Tage",7,5),N('Ist-Stunden'!T276)),MAX(IF(Einstellungen!$C$11="7 Tage",MAX(0,(MIN(DATE(2027,4,0),IF(Mitarbeiter!$D276="",DATE(2027,4,0),Mitarbeiter!$D276),TODAY()))-(MAX(DATE(2027,3,1),Mitarbeiter!$C276))+1),MAX(0,NETWORKDAYS(MAX(DATE(2027,3,1),Mitarbeiter!$C276),MIN(DATE(2027,4,0),IF(Mitarbeiter!$D276="",DATE(2027,4,0),Mitarbeiter!$D276),TODAY()),Einstellungen!$F$13:$F$67)))*N(Mitarbeiter!$E276)/IF(Einstellungen!$C$11="7 Tage",7,5),N('Ist-Stunden'!T276)+(N(Krankheitstage!AG276)+N(Krankheitstage!AS276))*N($C276))))</f>
        <v/>
      </c>
      <c r="AY276" s="76">
        <f>IF($B276="",0,IF(Einstellungen!$C$10="Ja",MAX(IF(Einstellungen!$C$11="7 Tage",MAX(0,(MIN(DATE(2027,5,0),IF(Mitarbeiter!$D276="",DATE(2027,5,0),Mitarbeiter!$D276),TODAY()))-(MAX(DATE(2027,4,1),Mitarbeiter!$C276))+1),MAX(0,NETWORKDAYS(MAX(DATE(2027,4,1),Mitarbeiter!$C276),MIN(DATE(2027,5,0),IF(Mitarbeiter!$D276="",DATE(2027,5,0),Mitarbeiter!$D276),TODAY()),Einstellungen!$F$13:$F$67)))*N(Mitarbeiter!$E276)/IF(Einstellungen!$C$11="7 Tage",7,5),N('Ist-Stunden'!U276)),MAX(IF(Einstellungen!$C$11="7 Tage",MAX(0,(MIN(DATE(2027,5,0),IF(Mitarbeiter!$D276="",DATE(2027,5,0),Mitarbeiter!$D276),TODAY()))-(MAX(DATE(2027,4,1),Mitarbeiter!$C276))+1),MAX(0,NETWORKDAYS(MAX(DATE(2027,4,1),Mitarbeiter!$C276),MIN(DATE(2027,5,0),IF(Mitarbeiter!$D276="",DATE(2027,5,0),Mitarbeiter!$D276),TODAY()),Einstellungen!$F$13:$F$67)))*N(Mitarbeiter!$E276)/IF(Einstellungen!$C$11="7 Tage",7,5),N('Ist-Stunden'!U276)+(N(Krankheitstage!AH276)+N(Krankheitstage!AT276))*N($C276))))</f>
        <v/>
      </c>
      <c r="AZ276" s="76">
        <f>IF($B276="",0,IF(Einstellungen!$C$10="Ja",MAX(IF(Einstellungen!$C$11="7 Tage",MAX(0,(MIN(DATE(2027,6,0),IF(Mitarbeiter!$D276="",DATE(2027,6,0),Mitarbeiter!$D276),TODAY()))-(MAX(DATE(2027,5,1),Mitarbeiter!$C276))+1),MAX(0,NETWORKDAYS(MAX(DATE(2027,5,1),Mitarbeiter!$C276),MIN(DATE(2027,6,0),IF(Mitarbeiter!$D276="",DATE(2027,6,0),Mitarbeiter!$D276),TODAY()),Einstellungen!$F$13:$F$67)))*N(Mitarbeiter!$E276)/IF(Einstellungen!$C$11="7 Tage",7,5),N('Ist-Stunden'!V276)),MAX(IF(Einstellungen!$C$11="7 Tage",MAX(0,(MIN(DATE(2027,6,0),IF(Mitarbeiter!$D276="",DATE(2027,6,0),Mitarbeiter!$D276),TODAY()))-(MAX(DATE(2027,5,1),Mitarbeiter!$C276))+1),MAX(0,NETWORKDAYS(MAX(DATE(2027,5,1),Mitarbeiter!$C276),MIN(DATE(2027,6,0),IF(Mitarbeiter!$D276="",DATE(2027,6,0),Mitarbeiter!$D276),TODAY()),Einstellungen!$F$13:$F$67)))*N(Mitarbeiter!$E276)/IF(Einstellungen!$C$11="7 Tage",7,5),N('Ist-Stunden'!V276)+(N(Krankheitstage!AI276)+N(Krankheitstage!AU276))*N($C276))))</f>
        <v/>
      </c>
      <c r="BA276" s="76">
        <f>IF($B276="",0,IF(Einstellungen!$C$10="Ja",MAX(IF(Einstellungen!$C$11="7 Tage",MAX(0,(MIN(DATE(2027,7,0),IF(Mitarbeiter!$D276="",DATE(2027,7,0),Mitarbeiter!$D276),TODAY()))-(MAX(DATE(2027,6,1),Mitarbeiter!$C276))+1),MAX(0,NETWORKDAYS(MAX(DATE(2027,6,1),Mitarbeiter!$C276),MIN(DATE(2027,7,0),IF(Mitarbeiter!$D276="",DATE(2027,7,0),Mitarbeiter!$D276),TODAY()),Einstellungen!$F$13:$F$67)))*N(Mitarbeiter!$E276)/IF(Einstellungen!$C$11="7 Tage",7,5),N('Ist-Stunden'!W276)),MAX(IF(Einstellungen!$C$11="7 Tage",MAX(0,(MIN(DATE(2027,7,0),IF(Mitarbeiter!$D276="",DATE(2027,7,0),Mitarbeiter!$D276),TODAY()))-(MAX(DATE(2027,6,1),Mitarbeiter!$C276))+1),MAX(0,NETWORKDAYS(MAX(DATE(2027,6,1),Mitarbeiter!$C276),MIN(DATE(2027,7,0),IF(Mitarbeiter!$D276="",DATE(2027,7,0),Mitarbeiter!$D276),TODAY()),Einstellungen!$F$13:$F$67)))*N(Mitarbeiter!$E276)/IF(Einstellungen!$C$11="7 Tage",7,5),N('Ist-Stunden'!W276)+(N(Krankheitstage!AJ276)+N(Krankheitstage!AV276))*N($C276))))</f>
        <v/>
      </c>
      <c r="BB276" s="76">
        <f>IF($B276="",0,IF(Einstellungen!$C$10="Ja",MAX(IF(Einstellungen!$C$11="7 Tage",MAX(0,(MIN(DATE(2027,8,0),IF(Mitarbeiter!$D276="",DATE(2027,8,0),Mitarbeiter!$D276),TODAY()))-(MAX(DATE(2027,7,1),Mitarbeiter!$C276))+1),MAX(0,NETWORKDAYS(MAX(DATE(2027,7,1),Mitarbeiter!$C276),MIN(DATE(2027,8,0),IF(Mitarbeiter!$D276="",DATE(2027,8,0),Mitarbeiter!$D276),TODAY()),Einstellungen!$F$13:$F$67)))*N(Mitarbeiter!$E276)/IF(Einstellungen!$C$11="7 Tage",7,5),N('Ist-Stunden'!X276)),MAX(IF(Einstellungen!$C$11="7 Tage",MAX(0,(MIN(DATE(2027,8,0),IF(Mitarbeiter!$D276="",DATE(2027,8,0),Mitarbeiter!$D276),TODAY()))-(MAX(DATE(2027,7,1),Mitarbeiter!$C276))+1),MAX(0,NETWORKDAYS(MAX(DATE(2027,7,1),Mitarbeiter!$C276),MIN(DATE(2027,8,0),IF(Mitarbeiter!$D276="",DATE(2027,8,0),Mitarbeiter!$D276),TODAY()),Einstellungen!$F$13:$F$67)))*N(Mitarbeiter!$E276)/IF(Einstellungen!$C$11="7 Tage",7,5),N('Ist-Stunden'!X276)+(N(Krankheitstage!AK276)+N(Krankheitstage!AW276))*N($C276))))</f>
        <v/>
      </c>
      <c r="BC276" s="76">
        <f>IF($B276="",0,IF(Einstellungen!$C$10="Ja",MAX(IF(Einstellungen!$C$11="7 Tage",MAX(0,(MIN(DATE(2027,9,0),IF(Mitarbeiter!$D276="",DATE(2027,9,0),Mitarbeiter!$D276),TODAY()))-(MAX(DATE(2027,8,1),Mitarbeiter!$C276))+1),MAX(0,NETWORKDAYS(MAX(DATE(2027,8,1),Mitarbeiter!$C276),MIN(DATE(2027,9,0),IF(Mitarbeiter!$D276="",DATE(2027,9,0),Mitarbeiter!$D276),TODAY()),Einstellungen!$F$13:$F$67)))*N(Mitarbeiter!$E276)/IF(Einstellungen!$C$11="7 Tage",7,5),N('Ist-Stunden'!Y276)),MAX(IF(Einstellungen!$C$11="7 Tage",MAX(0,(MIN(DATE(2027,9,0),IF(Mitarbeiter!$D276="",DATE(2027,9,0),Mitarbeiter!$D276),TODAY()))-(MAX(DATE(2027,8,1),Mitarbeiter!$C276))+1),MAX(0,NETWORKDAYS(MAX(DATE(2027,8,1),Mitarbeiter!$C276),MIN(DATE(2027,9,0),IF(Mitarbeiter!$D276="",DATE(2027,9,0),Mitarbeiter!$D276),TODAY()),Einstellungen!$F$13:$F$67)))*N(Mitarbeiter!$E276)/IF(Einstellungen!$C$11="7 Tage",7,5),N('Ist-Stunden'!Y276)+(N(Krankheitstage!AL276)+N(Krankheitstage!AX276))*N($C276))))</f>
        <v/>
      </c>
      <c r="BD276" s="76">
        <f>IF($B276="",0,IF(Einstellungen!$C$10="Ja",MAX(IF(Einstellungen!$C$11="7 Tage",MAX(0,(MIN(DATE(2027,10,0),IF(Mitarbeiter!$D276="",DATE(2027,10,0),Mitarbeiter!$D276),TODAY()))-(MAX(DATE(2027,9,1),Mitarbeiter!$C276))+1),MAX(0,NETWORKDAYS(MAX(DATE(2027,9,1),Mitarbeiter!$C276),MIN(DATE(2027,10,0),IF(Mitarbeiter!$D276="",DATE(2027,10,0),Mitarbeiter!$D276),TODAY()),Einstellungen!$F$13:$F$67)))*N(Mitarbeiter!$E276)/IF(Einstellungen!$C$11="7 Tage",7,5),N('Ist-Stunden'!Z276)),MAX(IF(Einstellungen!$C$11="7 Tage",MAX(0,(MIN(DATE(2027,10,0),IF(Mitarbeiter!$D276="",DATE(2027,10,0),Mitarbeiter!$D276),TODAY()))-(MAX(DATE(2027,9,1),Mitarbeiter!$C276))+1),MAX(0,NETWORKDAYS(MAX(DATE(2027,9,1),Mitarbeiter!$C276),MIN(DATE(2027,10,0),IF(Mitarbeiter!$D276="",DATE(2027,10,0),Mitarbeiter!$D276),TODAY()),Einstellungen!$F$13:$F$67)))*N(Mitarbeiter!$E276)/IF(Einstellungen!$C$11="7 Tage",7,5),N('Ist-Stunden'!Z276)+(N(Krankheitstage!AM276)+N(Krankheitstage!AY276))*N($C276))))</f>
        <v/>
      </c>
      <c r="BE276" s="76">
        <f>IF($B276="",0,IF(Einstellungen!$C$10="Ja",MAX(IF(Einstellungen!$C$11="7 Tage",MAX(0,(MIN(DATE(2027,11,0),IF(Mitarbeiter!$D276="",DATE(2027,11,0),Mitarbeiter!$D276),TODAY()))-(MAX(DATE(2027,10,1),Mitarbeiter!$C276))+1),MAX(0,NETWORKDAYS(MAX(DATE(2027,10,1),Mitarbeiter!$C276),MIN(DATE(2027,11,0),IF(Mitarbeiter!$D276="",DATE(2027,11,0),Mitarbeiter!$D276),TODAY()),Einstellungen!$F$13:$F$67)))*N(Mitarbeiter!$E276)/IF(Einstellungen!$C$11="7 Tage",7,5),N('Ist-Stunden'!AA276)),MAX(IF(Einstellungen!$C$11="7 Tage",MAX(0,(MIN(DATE(2027,11,0),IF(Mitarbeiter!$D276="",DATE(2027,11,0),Mitarbeiter!$D276),TODAY()))-(MAX(DATE(2027,10,1),Mitarbeiter!$C276))+1),MAX(0,NETWORKDAYS(MAX(DATE(2027,10,1),Mitarbeiter!$C276),MIN(DATE(2027,11,0),IF(Mitarbeiter!$D276="",DATE(2027,11,0),Mitarbeiter!$D276),TODAY()),Einstellungen!$F$13:$F$67)))*N(Mitarbeiter!$E276)/IF(Einstellungen!$C$11="7 Tage",7,5),N('Ist-Stunden'!AA276)+(N(Krankheitstage!AN276)+N(Krankheitstage!AZ276))*N($C276))))</f>
        <v/>
      </c>
      <c r="BF276" s="76">
        <f>IF($B276="",0,IF(Einstellungen!$C$10="Ja",MAX(IF(Einstellungen!$C$11="7 Tage",MAX(0,(MIN(DATE(2027,12,0),IF(Mitarbeiter!$D276="",DATE(2027,12,0),Mitarbeiter!$D276),TODAY()))-(MAX(DATE(2027,11,1),Mitarbeiter!$C276))+1),MAX(0,NETWORKDAYS(MAX(DATE(2027,11,1),Mitarbeiter!$C276),MIN(DATE(2027,12,0),IF(Mitarbeiter!$D276="",DATE(2027,12,0),Mitarbeiter!$D276),TODAY()),Einstellungen!$F$13:$F$67)))*N(Mitarbeiter!$E276)/IF(Einstellungen!$C$11="7 Tage",7,5),N('Ist-Stunden'!AB276)),MAX(IF(Einstellungen!$C$11="7 Tage",MAX(0,(MIN(DATE(2027,12,0),IF(Mitarbeiter!$D276="",DATE(2027,12,0),Mitarbeiter!$D276),TODAY()))-(MAX(DATE(2027,11,1),Mitarbeiter!$C276))+1),MAX(0,NETWORKDAYS(MAX(DATE(2027,11,1),Mitarbeiter!$C276),MIN(DATE(2027,12,0),IF(Mitarbeiter!$D276="",DATE(2027,12,0),Mitarbeiter!$D276),TODAY()),Einstellungen!$F$13:$F$67)))*N(Mitarbeiter!$E276)/IF(Einstellungen!$C$11="7 Tage",7,5),N('Ist-Stunden'!AB276)+(N(Krankheitstage!AO276)+N(Krankheitstage!BA276))*N($C276))))</f>
        <v/>
      </c>
      <c r="BG276" s="76">
        <f>IF($B276="",0,IF(Einstellungen!$C$10="Ja",MAX(IF(Einstellungen!$C$11="7 Tage",MAX(0,(MIN(DATE(2027,13,0),IF(Mitarbeiter!$D276="",DATE(2027,13,0),Mitarbeiter!$D276),TODAY()))-(MAX(DATE(2027,12,1),Mitarbeiter!$C276))+1),MAX(0,NETWORKDAYS(MAX(DATE(2027,12,1),Mitarbeiter!$C276),MIN(DATE(2027,13,0),IF(Mitarbeiter!$D276="",DATE(2027,13,0),Mitarbeiter!$D276),TODAY()),Einstellungen!$F$13:$F$67)))*N(Mitarbeiter!$E276)/IF(Einstellungen!$C$11="7 Tage",7,5),N('Ist-Stunden'!AC276)),MAX(IF(Einstellungen!$C$11="7 Tage",MAX(0,(MIN(DATE(2027,13,0),IF(Mitarbeiter!$D276="",DATE(2027,13,0),Mitarbeiter!$D276),TODAY()))-(MAX(DATE(2027,12,1),Mitarbeiter!$C276))+1),MAX(0,NETWORKDAYS(MAX(DATE(2027,12,1),Mitarbeiter!$C276),MIN(DATE(2027,13,0),IF(Mitarbeiter!$D276="",DATE(2027,13,0),Mitarbeiter!$D276),TODAY()),Einstellungen!$F$13:$F$67)))*N(Mitarbeiter!$E276)/IF(Einstellungen!$C$11="7 Tage",7,5),N('Ist-Stunden'!AC276)+(N(Krankheitstage!AP276)+N(Krankheitstage!BB276))*N($C276))))</f>
        <v/>
      </c>
      <c r="BH276" s="76">
        <f>IF($B276="",0,IF(Einstellungen!$C$10="Ja",MAX(IF(Einstellungen!$C$11="7 Tage",MAX(0,(MIN(DATE(2028,2,0),IF(Mitarbeiter!$D276="",DATE(2028,2,0),Mitarbeiter!$D276),TODAY()))-(MAX(DATE(2028,1,1),Mitarbeiter!$C276))+1),MAX(0,NETWORKDAYS(MAX(DATE(2028,1,1),Mitarbeiter!$C276),MIN(DATE(2028,2,0),IF(Mitarbeiter!$D276="",DATE(2028,2,0),Mitarbeiter!$D276),TODAY()),Einstellungen!$F$13:$F$67)))*N(Mitarbeiter!$E276)/IF(Einstellungen!$C$11="7 Tage",7,5),N('Ist-Stunden'!AD276)),MAX(IF(Einstellungen!$C$11="7 Tage",MAX(0,(MIN(DATE(2028,2,0),IF(Mitarbeiter!$D276="",DATE(2028,2,0),Mitarbeiter!$D276),TODAY()))-(MAX(DATE(2028,1,1),Mitarbeiter!$C276))+1),MAX(0,NETWORKDAYS(MAX(DATE(2028,1,1),Mitarbeiter!$C276),MIN(DATE(2028,2,0),IF(Mitarbeiter!$D276="",DATE(2028,2,0),Mitarbeiter!$D276),TODAY()),Einstellungen!$F$13:$F$67)))*N(Mitarbeiter!$E276)/IF(Einstellungen!$C$11="7 Tage",7,5),N('Ist-Stunden'!AD276)+(N(Krankheitstage!BC276)+N(Krankheitstage!BO276))*N($C276))))</f>
        <v/>
      </c>
      <c r="BI276" s="76">
        <f>IF($B276="",0,IF(Einstellungen!$C$10="Ja",MAX(IF(Einstellungen!$C$11="7 Tage",MAX(0,(MIN(DATE(2028,3,0),IF(Mitarbeiter!$D276="",DATE(2028,3,0),Mitarbeiter!$D276),TODAY()))-(MAX(DATE(2028,2,1),Mitarbeiter!$C276))+1),MAX(0,NETWORKDAYS(MAX(DATE(2028,2,1),Mitarbeiter!$C276),MIN(DATE(2028,3,0),IF(Mitarbeiter!$D276="",DATE(2028,3,0),Mitarbeiter!$D276),TODAY()),Einstellungen!$F$13:$F$67)))*N(Mitarbeiter!$E276)/IF(Einstellungen!$C$11="7 Tage",7,5),N('Ist-Stunden'!AE276)),MAX(IF(Einstellungen!$C$11="7 Tage",MAX(0,(MIN(DATE(2028,3,0),IF(Mitarbeiter!$D276="",DATE(2028,3,0),Mitarbeiter!$D276),TODAY()))-(MAX(DATE(2028,2,1),Mitarbeiter!$C276))+1),MAX(0,NETWORKDAYS(MAX(DATE(2028,2,1),Mitarbeiter!$C276),MIN(DATE(2028,3,0),IF(Mitarbeiter!$D276="",DATE(2028,3,0),Mitarbeiter!$D276),TODAY()),Einstellungen!$F$13:$F$67)))*N(Mitarbeiter!$E276)/IF(Einstellungen!$C$11="7 Tage",7,5),N('Ist-Stunden'!AE276)+(N(Krankheitstage!BD276)+N(Krankheitstage!BP276))*N($C276))))</f>
        <v/>
      </c>
      <c r="BJ276" s="76">
        <f>IF($B276="",0,IF(Einstellungen!$C$10="Ja",MAX(IF(Einstellungen!$C$11="7 Tage",MAX(0,(MIN(DATE(2028,4,0),IF(Mitarbeiter!$D276="",DATE(2028,4,0),Mitarbeiter!$D276),TODAY()))-(MAX(DATE(2028,3,1),Mitarbeiter!$C276))+1),MAX(0,NETWORKDAYS(MAX(DATE(2028,3,1),Mitarbeiter!$C276),MIN(DATE(2028,4,0),IF(Mitarbeiter!$D276="",DATE(2028,4,0),Mitarbeiter!$D276),TODAY()),Einstellungen!$F$13:$F$67)))*N(Mitarbeiter!$E276)/IF(Einstellungen!$C$11="7 Tage",7,5),N('Ist-Stunden'!AF276)),MAX(IF(Einstellungen!$C$11="7 Tage",MAX(0,(MIN(DATE(2028,4,0),IF(Mitarbeiter!$D276="",DATE(2028,4,0),Mitarbeiter!$D276),TODAY()))-(MAX(DATE(2028,3,1),Mitarbeiter!$C276))+1),MAX(0,NETWORKDAYS(MAX(DATE(2028,3,1),Mitarbeiter!$C276),MIN(DATE(2028,4,0),IF(Mitarbeiter!$D276="",DATE(2028,4,0),Mitarbeiter!$D276),TODAY()),Einstellungen!$F$13:$F$67)))*N(Mitarbeiter!$E276)/IF(Einstellungen!$C$11="7 Tage",7,5),N('Ist-Stunden'!AF276)+(N(Krankheitstage!BE276)+N(Krankheitstage!BQ276))*N($C276))))</f>
        <v/>
      </c>
      <c r="BK276" s="76">
        <f>IF($B276="",0,IF(Einstellungen!$C$10="Ja",MAX(IF(Einstellungen!$C$11="7 Tage",MAX(0,(MIN(DATE(2028,5,0),IF(Mitarbeiter!$D276="",DATE(2028,5,0),Mitarbeiter!$D276),TODAY()))-(MAX(DATE(2028,4,1),Mitarbeiter!$C276))+1),MAX(0,NETWORKDAYS(MAX(DATE(2028,4,1),Mitarbeiter!$C276),MIN(DATE(2028,5,0),IF(Mitarbeiter!$D276="",DATE(2028,5,0),Mitarbeiter!$D276),TODAY()),Einstellungen!$F$13:$F$67)))*N(Mitarbeiter!$E276)/IF(Einstellungen!$C$11="7 Tage",7,5),N('Ist-Stunden'!AG276)),MAX(IF(Einstellungen!$C$11="7 Tage",MAX(0,(MIN(DATE(2028,5,0),IF(Mitarbeiter!$D276="",DATE(2028,5,0),Mitarbeiter!$D276),TODAY()))-(MAX(DATE(2028,4,1),Mitarbeiter!$C276))+1),MAX(0,NETWORKDAYS(MAX(DATE(2028,4,1),Mitarbeiter!$C276),MIN(DATE(2028,5,0),IF(Mitarbeiter!$D276="",DATE(2028,5,0),Mitarbeiter!$D276),TODAY()),Einstellungen!$F$13:$F$67)))*N(Mitarbeiter!$E276)/IF(Einstellungen!$C$11="7 Tage",7,5),N('Ist-Stunden'!AG276)+(N(Krankheitstage!BF276)+N(Krankheitstage!BR276))*N($C276))))</f>
        <v/>
      </c>
      <c r="BL276" s="76">
        <f>IF($B276="",0,IF(Einstellungen!$C$10="Ja",MAX(IF(Einstellungen!$C$11="7 Tage",MAX(0,(MIN(DATE(2028,6,0),IF(Mitarbeiter!$D276="",DATE(2028,6,0),Mitarbeiter!$D276),TODAY()))-(MAX(DATE(2028,5,1),Mitarbeiter!$C276))+1),MAX(0,NETWORKDAYS(MAX(DATE(2028,5,1),Mitarbeiter!$C276),MIN(DATE(2028,6,0),IF(Mitarbeiter!$D276="",DATE(2028,6,0),Mitarbeiter!$D276),TODAY()),Einstellungen!$F$13:$F$67)))*N(Mitarbeiter!$E276)/IF(Einstellungen!$C$11="7 Tage",7,5),N('Ist-Stunden'!AH276)),MAX(IF(Einstellungen!$C$11="7 Tage",MAX(0,(MIN(DATE(2028,6,0),IF(Mitarbeiter!$D276="",DATE(2028,6,0),Mitarbeiter!$D276),TODAY()))-(MAX(DATE(2028,5,1),Mitarbeiter!$C276))+1),MAX(0,NETWORKDAYS(MAX(DATE(2028,5,1),Mitarbeiter!$C276),MIN(DATE(2028,6,0),IF(Mitarbeiter!$D276="",DATE(2028,6,0),Mitarbeiter!$D276),TODAY()),Einstellungen!$F$13:$F$67)))*N(Mitarbeiter!$E276)/IF(Einstellungen!$C$11="7 Tage",7,5),N('Ist-Stunden'!AH276)+(N(Krankheitstage!BG276)+N(Krankheitstage!BS276))*N($C276))))</f>
        <v/>
      </c>
      <c r="BM276" s="76">
        <f>IF($B276="",0,IF(Einstellungen!$C$10="Ja",MAX(IF(Einstellungen!$C$11="7 Tage",MAX(0,(MIN(DATE(2028,7,0),IF(Mitarbeiter!$D276="",DATE(2028,7,0),Mitarbeiter!$D276),TODAY()))-(MAX(DATE(2028,6,1),Mitarbeiter!$C276))+1),MAX(0,NETWORKDAYS(MAX(DATE(2028,6,1),Mitarbeiter!$C276),MIN(DATE(2028,7,0),IF(Mitarbeiter!$D276="",DATE(2028,7,0),Mitarbeiter!$D276),TODAY()),Einstellungen!$F$13:$F$67)))*N(Mitarbeiter!$E276)/IF(Einstellungen!$C$11="7 Tage",7,5),N('Ist-Stunden'!AI276)),MAX(IF(Einstellungen!$C$11="7 Tage",MAX(0,(MIN(DATE(2028,7,0),IF(Mitarbeiter!$D276="",DATE(2028,7,0),Mitarbeiter!$D276),TODAY()))-(MAX(DATE(2028,6,1),Mitarbeiter!$C276))+1),MAX(0,NETWORKDAYS(MAX(DATE(2028,6,1),Mitarbeiter!$C276),MIN(DATE(2028,7,0),IF(Mitarbeiter!$D276="",DATE(2028,7,0),Mitarbeiter!$D276),TODAY()),Einstellungen!$F$13:$F$67)))*N(Mitarbeiter!$E276)/IF(Einstellungen!$C$11="7 Tage",7,5),N('Ist-Stunden'!AI276)+(N(Krankheitstage!BH276)+N(Krankheitstage!BT276))*N($C276))))</f>
        <v/>
      </c>
      <c r="BN276" s="76">
        <f>IF($B276="",0,IF(Einstellungen!$C$10="Ja",MAX(IF(Einstellungen!$C$11="7 Tage",MAX(0,(MIN(DATE(2028,8,0),IF(Mitarbeiter!$D276="",DATE(2028,8,0),Mitarbeiter!$D276),TODAY()))-(MAX(DATE(2028,7,1),Mitarbeiter!$C276))+1),MAX(0,NETWORKDAYS(MAX(DATE(2028,7,1),Mitarbeiter!$C276),MIN(DATE(2028,8,0),IF(Mitarbeiter!$D276="",DATE(2028,8,0),Mitarbeiter!$D276),TODAY()),Einstellungen!$F$13:$F$67)))*N(Mitarbeiter!$E276)/IF(Einstellungen!$C$11="7 Tage",7,5),N('Ist-Stunden'!AJ276)),MAX(IF(Einstellungen!$C$11="7 Tage",MAX(0,(MIN(DATE(2028,8,0),IF(Mitarbeiter!$D276="",DATE(2028,8,0),Mitarbeiter!$D276),TODAY()))-(MAX(DATE(2028,7,1),Mitarbeiter!$C276))+1),MAX(0,NETWORKDAYS(MAX(DATE(2028,7,1),Mitarbeiter!$C276),MIN(DATE(2028,8,0),IF(Mitarbeiter!$D276="",DATE(2028,8,0),Mitarbeiter!$D276),TODAY()),Einstellungen!$F$13:$F$67)))*N(Mitarbeiter!$E276)/IF(Einstellungen!$C$11="7 Tage",7,5),N('Ist-Stunden'!AJ276)+(N(Krankheitstage!BI276)+N(Krankheitstage!BU276))*N($C276))))</f>
        <v/>
      </c>
      <c r="BO276" s="76">
        <f>IF($B276="",0,IF(Einstellungen!$C$10="Ja",MAX(IF(Einstellungen!$C$11="7 Tage",MAX(0,(MIN(DATE(2028,9,0),IF(Mitarbeiter!$D276="",DATE(2028,9,0),Mitarbeiter!$D276),TODAY()))-(MAX(DATE(2028,8,1),Mitarbeiter!$C276))+1),MAX(0,NETWORKDAYS(MAX(DATE(2028,8,1),Mitarbeiter!$C276),MIN(DATE(2028,9,0),IF(Mitarbeiter!$D276="",DATE(2028,9,0),Mitarbeiter!$D276),TODAY()),Einstellungen!$F$13:$F$67)))*N(Mitarbeiter!$E276)/IF(Einstellungen!$C$11="7 Tage",7,5),N('Ist-Stunden'!AK276)),MAX(IF(Einstellungen!$C$11="7 Tage",MAX(0,(MIN(DATE(2028,9,0),IF(Mitarbeiter!$D276="",DATE(2028,9,0),Mitarbeiter!$D276),TODAY()))-(MAX(DATE(2028,8,1),Mitarbeiter!$C276))+1),MAX(0,NETWORKDAYS(MAX(DATE(2028,8,1),Mitarbeiter!$C276),MIN(DATE(2028,9,0),IF(Mitarbeiter!$D276="",DATE(2028,9,0),Mitarbeiter!$D276),TODAY()),Einstellungen!$F$13:$F$67)))*N(Mitarbeiter!$E276)/IF(Einstellungen!$C$11="7 Tage",7,5),N('Ist-Stunden'!AK276)+(N(Krankheitstage!BJ276)+N(Krankheitstage!BV276))*N($C276))))</f>
        <v/>
      </c>
      <c r="BP276" s="76">
        <f>IF($B276="",0,IF(Einstellungen!$C$10="Ja",MAX(IF(Einstellungen!$C$11="7 Tage",MAX(0,(MIN(DATE(2028,10,0),IF(Mitarbeiter!$D276="",DATE(2028,10,0),Mitarbeiter!$D276),TODAY()))-(MAX(DATE(2028,9,1),Mitarbeiter!$C276))+1),MAX(0,NETWORKDAYS(MAX(DATE(2028,9,1),Mitarbeiter!$C276),MIN(DATE(2028,10,0),IF(Mitarbeiter!$D276="",DATE(2028,10,0),Mitarbeiter!$D276),TODAY()),Einstellungen!$F$13:$F$67)))*N(Mitarbeiter!$E276)/IF(Einstellungen!$C$11="7 Tage",7,5),N('Ist-Stunden'!AL276)),MAX(IF(Einstellungen!$C$11="7 Tage",MAX(0,(MIN(DATE(2028,10,0),IF(Mitarbeiter!$D276="",DATE(2028,10,0),Mitarbeiter!$D276),TODAY()))-(MAX(DATE(2028,9,1),Mitarbeiter!$C276))+1),MAX(0,NETWORKDAYS(MAX(DATE(2028,9,1),Mitarbeiter!$C276),MIN(DATE(2028,10,0),IF(Mitarbeiter!$D276="",DATE(2028,10,0),Mitarbeiter!$D276),TODAY()),Einstellungen!$F$13:$F$67)))*N(Mitarbeiter!$E276)/IF(Einstellungen!$C$11="7 Tage",7,5),N('Ist-Stunden'!AL276)+(N(Krankheitstage!BK276)+N(Krankheitstage!BW276))*N($C276))))</f>
        <v/>
      </c>
      <c r="BQ276" s="76">
        <f>IF($B276="",0,IF(Einstellungen!$C$10="Ja",MAX(IF(Einstellungen!$C$11="7 Tage",MAX(0,(MIN(DATE(2028,11,0),IF(Mitarbeiter!$D276="",DATE(2028,11,0),Mitarbeiter!$D276),TODAY()))-(MAX(DATE(2028,10,1),Mitarbeiter!$C276))+1),MAX(0,NETWORKDAYS(MAX(DATE(2028,10,1),Mitarbeiter!$C276),MIN(DATE(2028,11,0),IF(Mitarbeiter!$D276="",DATE(2028,11,0),Mitarbeiter!$D276),TODAY()),Einstellungen!$F$13:$F$67)))*N(Mitarbeiter!$E276)/IF(Einstellungen!$C$11="7 Tage",7,5),N('Ist-Stunden'!AM276)),MAX(IF(Einstellungen!$C$11="7 Tage",MAX(0,(MIN(DATE(2028,11,0),IF(Mitarbeiter!$D276="",DATE(2028,11,0),Mitarbeiter!$D276),TODAY()))-(MAX(DATE(2028,10,1),Mitarbeiter!$C276))+1),MAX(0,NETWORKDAYS(MAX(DATE(2028,10,1),Mitarbeiter!$C276),MIN(DATE(2028,11,0),IF(Mitarbeiter!$D276="",DATE(2028,11,0),Mitarbeiter!$D276),TODAY()),Einstellungen!$F$13:$F$67)))*N(Mitarbeiter!$E276)/IF(Einstellungen!$C$11="7 Tage",7,5),N('Ist-Stunden'!AM276)+(N(Krankheitstage!BL276)+N(Krankheitstage!BX276))*N($C276))))</f>
        <v/>
      </c>
      <c r="BR276" s="76">
        <f>IF($B276="",0,IF(Einstellungen!$C$10="Ja",MAX(IF(Einstellungen!$C$11="7 Tage",MAX(0,(MIN(DATE(2028,12,0),IF(Mitarbeiter!$D276="",DATE(2028,12,0),Mitarbeiter!$D276),TODAY()))-(MAX(DATE(2028,11,1),Mitarbeiter!$C276))+1),MAX(0,NETWORKDAYS(MAX(DATE(2028,11,1),Mitarbeiter!$C276),MIN(DATE(2028,12,0),IF(Mitarbeiter!$D276="",DATE(2028,12,0),Mitarbeiter!$D276),TODAY()),Einstellungen!$F$13:$F$67)))*N(Mitarbeiter!$E276)/IF(Einstellungen!$C$11="7 Tage",7,5),N('Ist-Stunden'!AN276)),MAX(IF(Einstellungen!$C$11="7 Tage",MAX(0,(MIN(DATE(2028,12,0),IF(Mitarbeiter!$D276="",DATE(2028,12,0),Mitarbeiter!$D276),TODAY()))-(MAX(DATE(2028,11,1),Mitarbeiter!$C276))+1),MAX(0,NETWORKDAYS(MAX(DATE(2028,11,1),Mitarbeiter!$C276),MIN(DATE(2028,12,0),IF(Mitarbeiter!$D276="",DATE(2028,12,0),Mitarbeiter!$D276),TODAY()),Einstellungen!$F$13:$F$67)))*N(Mitarbeiter!$E276)/IF(Einstellungen!$C$11="7 Tage",7,5),N('Ist-Stunden'!AN276)+(N(Krankheitstage!BM276)+N(Krankheitstage!BY276))*N($C276))))</f>
        <v/>
      </c>
      <c r="BS276" s="76">
        <f>IF($B276="",0,IF(Einstellungen!$C$10="Ja",MAX(IF(Einstellungen!$C$11="7 Tage",MAX(0,(MIN(DATE(2028,13,0),IF(Mitarbeiter!$D276="",DATE(2028,13,0),Mitarbeiter!$D276),TODAY()))-(MAX(DATE(2028,12,1),Mitarbeiter!$C276))+1),MAX(0,NETWORKDAYS(MAX(DATE(2028,12,1),Mitarbeiter!$C276),MIN(DATE(2028,13,0),IF(Mitarbeiter!$D276="",DATE(2028,13,0),Mitarbeiter!$D276),TODAY()),Einstellungen!$F$13:$F$67)))*N(Mitarbeiter!$E276)/IF(Einstellungen!$C$11="7 Tage",7,5),N('Ist-Stunden'!AO276)),MAX(IF(Einstellungen!$C$11="7 Tage",MAX(0,(MIN(DATE(2028,13,0),IF(Mitarbeiter!$D276="",DATE(2028,13,0),Mitarbeiter!$D276),TODAY()))-(MAX(DATE(2028,12,1),Mitarbeiter!$C276))+1),MAX(0,NETWORKDAYS(MAX(DATE(2028,12,1),Mitarbeiter!$C276),MIN(DATE(2028,13,0),IF(Mitarbeiter!$D276="",DATE(2028,13,0),Mitarbeiter!$D276),TODAY()),Einstellungen!$F$13:$F$67)))*N(Mitarbeiter!$E276)/IF(Einstellungen!$C$11="7 Tage",7,5),N('Ist-Stunden'!AO276)+(N(Krankheitstage!BN276)+N(Krankheitstage!BZ276))*N($C276))))</f>
        <v/>
      </c>
      <c r="BT276" s="76">
        <f>IF($B276="",0,IF(Einstellungen!$C$10="Ja",MAX(IF(Einstellungen!$C$11="7 Tage",MAX(0,(MIN(DATE(2029,2,0),IF(Mitarbeiter!$D276="",DATE(2029,2,0),Mitarbeiter!$D276),TODAY()))-(MAX(DATE(2029,1,1),Mitarbeiter!$C276))+1),MAX(0,NETWORKDAYS(MAX(DATE(2029,1,1),Mitarbeiter!$C276),MIN(DATE(2029,2,0),IF(Mitarbeiter!$D276="",DATE(2029,2,0),Mitarbeiter!$D276),TODAY()),Einstellungen!$F$13:$F$67)))*N(Mitarbeiter!$E276)/IF(Einstellungen!$C$11="7 Tage",7,5),N('Ist-Stunden'!AP276)),MAX(IF(Einstellungen!$C$11="7 Tage",MAX(0,(MIN(DATE(2029,2,0),IF(Mitarbeiter!$D276="",DATE(2029,2,0),Mitarbeiter!$D276),TODAY()))-(MAX(DATE(2029,1,1),Mitarbeiter!$C276))+1),MAX(0,NETWORKDAYS(MAX(DATE(2029,1,1),Mitarbeiter!$C276),MIN(DATE(2029,2,0),IF(Mitarbeiter!$D276="",DATE(2029,2,0),Mitarbeiter!$D276),TODAY()),Einstellungen!$F$13:$F$67)))*N(Mitarbeiter!$E276)/IF(Einstellungen!$C$11="7 Tage",7,5),N('Ist-Stunden'!AP276)+(N(Krankheitstage!CA276)+N(Krankheitstage!CM276))*N($C276))))</f>
        <v/>
      </c>
      <c r="BU276" s="76">
        <f>IF($B276="",0,IF(Einstellungen!$C$10="Ja",MAX(IF(Einstellungen!$C$11="7 Tage",MAX(0,(MIN(DATE(2029,3,0),IF(Mitarbeiter!$D276="",DATE(2029,3,0),Mitarbeiter!$D276),TODAY()))-(MAX(DATE(2029,2,1),Mitarbeiter!$C276))+1),MAX(0,NETWORKDAYS(MAX(DATE(2029,2,1),Mitarbeiter!$C276),MIN(DATE(2029,3,0),IF(Mitarbeiter!$D276="",DATE(2029,3,0),Mitarbeiter!$D276),TODAY()),Einstellungen!$F$13:$F$67)))*N(Mitarbeiter!$E276)/IF(Einstellungen!$C$11="7 Tage",7,5),N('Ist-Stunden'!AQ276)),MAX(IF(Einstellungen!$C$11="7 Tage",MAX(0,(MIN(DATE(2029,3,0),IF(Mitarbeiter!$D276="",DATE(2029,3,0),Mitarbeiter!$D276),TODAY()))-(MAX(DATE(2029,2,1),Mitarbeiter!$C276))+1),MAX(0,NETWORKDAYS(MAX(DATE(2029,2,1),Mitarbeiter!$C276),MIN(DATE(2029,3,0),IF(Mitarbeiter!$D276="",DATE(2029,3,0),Mitarbeiter!$D276),TODAY()),Einstellungen!$F$13:$F$67)))*N(Mitarbeiter!$E276)/IF(Einstellungen!$C$11="7 Tage",7,5),N('Ist-Stunden'!AQ276)+(N(Krankheitstage!CB276)+N(Krankheitstage!CN276))*N($C276))))</f>
        <v/>
      </c>
      <c r="BV276" s="76">
        <f>IF($B276="",0,IF(Einstellungen!$C$10="Ja",MAX(IF(Einstellungen!$C$11="7 Tage",MAX(0,(MIN(DATE(2029,4,0),IF(Mitarbeiter!$D276="",DATE(2029,4,0),Mitarbeiter!$D276),TODAY()))-(MAX(DATE(2029,3,1),Mitarbeiter!$C276))+1),MAX(0,NETWORKDAYS(MAX(DATE(2029,3,1),Mitarbeiter!$C276),MIN(DATE(2029,4,0),IF(Mitarbeiter!$D276="",DATE(2029,4,0),Mitarbeiter!$D276),TODAY()),Einstellungen!$F$13:$F$67)))*N(Mitarbeiter!$E276)/IF(Einstellungen!$C$11="7 Tage",7,5),N('Ist-Stunden'!AR276)),MAX(IF(Einstellungen!$C$11="7 Tage",MAX(0,(MIN(DATE(2029,4,0),IF(Mitarbeiter!$D276="",DATE(2029,4,0),Mitarbeiter!$D276),TODAY()))-(MAX(DATE(2029,3,1),Mitarbeiter!$C276))+1),MAX(0,NETWORKDAYS(MAX(DATE(2029,3,1),Mitarbeiter!$C276),MIN(DATE(2029,4,0),IF(Mitarbeiter!$D276="",DATE(2029,4,0),Mitarbeiter!$D276),TODAY()),Einstellungen!$F$13:$F$67)))*N(Mitarbeiter!$E276)/IF(Einstellungen!$C$11="7 Tage",7,5),N('Ist-Stunden'!AR276)+(N(Krankheitstage!CC276)+N(Krankheitstage!CO276))*N($C276))))</f>
        <v/>
      </c>
      <c r="BW276" s="76">
        <f>IF($B276="",0,IF(Einstellungen!$C$10="Ja",MAX(IF(Einstellungen!$C$11="7 Tage",MAX(0,(MIN(DATE(2029,5,0),IF(Mitarbeiter!$D276="",DATE(2029,5,0),Mitarbeiter!$D276),TODAY()))-(MAX(DATE(2029,4,1),Mitarbeiter!$C276))+1),MAX(0,NETWORKDAYS(MAX(DATE(2029,4,1),Mitarbeiter!$C276),MIN(DATE(2029,5,0),IF(Mitarbeiter!$D276="",DATE(2029,5,0),Mitarbeiter!$D276),TODAY()),Einstellungen!$F$13:$F$67)))*N(Mitarbeiter!$E276)/IF(Einstellungen!$C$11="7 Tage",7,5),N('Ist-Stunden'!AS276)),MAX(IF(Einstellungen!$C$11="7 Tage",MAX(0,(MIN(DATE(2029,5,0),IF(Mitarbeiter!$D276="",DATE(2029,5,0),Mitarbeiter!$D276),TODAY()))-(MAX(DATE(2029,4,1),Mitarbeiter!$C276))+1),MAX(0,NETWORKDAYS(MAX(DATE(2029,4,1),Mitarbeiter!$C276),MIN(DATE(2029,5,0),IF(Mitarbeiter!$D276="",DATE(2029,5,0),Mitarbeiter!$D276),TODAY()),Einstellungen!$F$13:$F$67)))*N(Mitarbeiter!$E276)/IF(Einstellungen!$C$11="7 Tage",7,5),N('Ist-Stunden'!AS276)+(N(Krankheitstage!CD276)+N(Krankheitstage!CP276))*N($C276))))</f>
        <v/>
      </c>
      <c r="BX276" s="76">
        <f>IF($B276="",0,IF(Einstellungen!$C$10="Ja",MAX(IF(Einstellungen!$C$11="7 Tage",MAX(0,(MIN(DATE(2029,6,0),IF(Mitarbeiter!$D276="",DATE(2029,6,0),Mitarbeiter!$D276),TODAY()))-(MAX(DATE(2029,5,1),Mitarbeiter!$C276))+1),MAX(0,NETWORKDAYS(MAX(DATE(2029,5,1),Mitarbeiter!$C276),MIN(DATE(2029,6,0),IF(Mitarbeiter!$D276="",DATE(2029,6,0),Mitarbeiter!$D276),TODAY()),Einstellungen!$F$13:$F$67)))*N(Mitarbeiter!$E276)/IF(Einstellungen!$C$11="7 Tage",7,5),N('Ist-Stunden'!AT276)),MAX(IF(Einstellungen!$C$11="7 Tage",MAX(0,(MIN(DATE(2029,6,0),IF(Mitarbeiter!$D276="",DATE(2029,6,0),Mitarbeiter!$D276),TODAY()))-(MAX(DATE(2029,5,1),Mitarbeiter!$C276))+1),MAX(0,NETWORKDAYS(MAX(DATE(2029,5,1),Mitarbeiter!$C276),MIN(DATE(2029,6,0),IF(Mitarbeiter!$D276="",DATE(2029,6,0),Mitarbeiter!$D276),TODAY()),Einstellungen!$F$13:$F$67)))*N(Mitarbeiter!$E276)/IF(Einstellungen!$C$11="7 Tage",7,5),N('Ist-Stunden'!AT276)+(N(Krankheitstage!CE276)+N(Krankheitstage!CQ276))*N($C276))))</f>
        <v/>
      </c>
      <c r="BY276" s="76">
        <f>IF($B276="",0,IF(Einstellungen!$C$10="Ja",MAX(IF(Einstellungen!$C$11="7 Tage",MAX(0,(MIN(DATE(2029,7,0),IF(Mitarbeiter!$D276="",DATE(2029,7,0),Mitarbeiter!$D276),TODAY()))-(MAX(DATE(2029,6,1),Mitarbeiter!$C276))+1),MAX(0,NETWORKDAYS(MAX(DATE(2029,6,1),Mitarbeiter!$C276),MIN(DATE(2029,7,0),IF(Mitarbeiter!$D276="",DATE(2029,7,0),Mitarbeiter!$D276),TODAY()),Einstellungen!$F$13:$F$67)))*N(Mitarbeiter!$E276)/IF(Einstellungen!$C$11="7 Tage",7,5),N('Ist-Stunden'!AU276)),MAX(IF(Einstellungen!$C$11="7 Tage",MAX(0,(MIN(DATE(2029,7,0),IF(Mitarbeiter!$D276="",DATE(2029,7,0),Mitarbeiter!$D276),TODAY()))-(MAX(DATE(2029,6,1),Mitarbeiter!$C276))+1),MAX(0,NETWORKDAYS(MAX(DATE(2029,6,1),Mitarbeiter!$C276),MIN(DATE(2029,7,0),IF(Mitarbeiter!$D276="",DATE(2029,7,0),Mitarbeiter!$D276),TODAY()),Einstellungen!$F$13:$F$67)))*N(Mitarbeiter!$E276)/IF(Einstellungen!$C$11="7 Tage",7,5),N('Ist-Stunden'!AU276)+(N(Krankheitstage!CF276)+N(Krankheitstage!CR276))*N($C276))))</f>
        <v/>
      </c>
      <c r="BZ276" s="76">
        <f>IF($B276="",0,IF(Einstellungen!$C$10="Ja",MAX(IF(Einstellungen!$C$11="7 Tage",MAX(0,(MIN(DATE(2029,8,0),IF(Mitarbeiter!$D276="",DATE(2029,8,0),Mitarbeiter!$D276),TODAY()))-(MAX(DATE(2029,7,1),Mitarbeiter!$C276))+1),MAX(0,NETWORKDAYS(MAX(DATE(2029,7,1),Mitarbeiter!$C276),MIN(DATE(2029,8,0),IF(Mitarbeiter!$D276="",DATE(2029,8,0),Mitarbeiter!$D276),TODAY()),Einstellungen!$F$13:$F$67)))*N(Mitarbeiter!$E276)/IF(Einstellungen!$C$11="7 Tage",7,5),N('Ist-Stunden'!AV276)),MAX(IF(Einstellungen!$C$11="7 Tage",MAX(0,(MIN(DATE(2029,8,0),IF(Mitarbeiter!$D276="",DATE(2029,8,0),Mitarbeiter!$D276),TODAY()))-(MAX(DATE(2029,7,1),Mitarbeiter!$C276))+1),MAX(0,NETWORKDAYS(MAX(DATE(2029,7,1),Mitarbeiter!$C276),MIN(DATE(2029,8,0),IF(Mitarbeiter!$D276="",DATE(2029,8,0),Mitarbeiter!$D276),TODAY()),Einstellungen!$F$13:$F$67)))*N(Mitarbeiter!$E276)/IF(Einstellungen!$C$11="7 Tage",7,5),N('Ist-Stunden'!AV276)+(N(Krankheitstage!CG276)+N(Krankheitstage!CS276))*N($C276))))</f>
        <v/>
      </c>
      <c r="CA276" s="76">
        <f>IF($B276="",0,IF(Einstellungen!$C$10="Ja",MAX(IF(Einstellungen!$C$11="7 Tage",MAX(0,(MIN(DATE(2029,9,0),IF(Mitarbeiter!$D276="",DATE(2029,9,0),Mitarbeiter!$D276),TODAY()))-(MAX(DATE(2029,8,1),Mitarbeiter!$C276))+1),MAX(0,NETWORKDAYS(MAX(DATE(2029,8,1),Mitarbeiter!$C276),MIN(DATE(2029,9,0),IF(Mitarbeiter!$D276="",DATE(2029,9,0),Mitarbeiter!$D276),TODAY()),Einstellungen!$F$13:$F$67)))*N(Mitarbeiter!$E276)/IF(Einstellungen!$C$11="7 Tage",7,5),N('Ist-Stunden'!AW276)),MAX(IF(Einstellungen!$C$11="7 Tage",MAX(0,(MIN(DATE(2029,9,0),IF(Mitarbeiter!$D276="",DATE(2029,9,0),Mitarbeiter!$D276),TODAY()))-(MAX(DATE(2029,8,1),Mitarbeiter!$C276))+1),MAX(0,NETWORKDAYS(MAX(DATE(2029,8,1),Mitarbeiter!$C276),MIN(DATE(2029,9,0),IF(Mitarbeiter!$D276="",DATE(2029,9,0),Mitarbeiter!$D276),TODAY()),Einstellungen!$F$13:$F$67)))*N(Mitarbeiter!$E276)/IF(Einstellungen!$C$11="7 Tage",7,5),N('Ist-Stunden'!AW276)+(N(Krankheitstage!CH276)+N(Krankheitstage!CT276))*N($C276))))</f>
        <v/>
      </c>
      <c r="CB276" s="76">
        <f>IF($B276="",0,IF(Einstellungen!$C$10="Ja",MAX(IF(Einstellungen!$C$11="7 Tage",MAX(0,(MIN(DATE(2029,10,0),IF(Mitarbeiter!$D276="",DATE(2029,10,0),Mitarbeiter!$D276),TODAY()))-(MAX(DATE(2029,9,1),Mitarbeiter!$C276))+1),MAX(0,NETWORKDAYS(MAX(DATE(2029,9,1),Mitarbeiter!$C276),MIN(DATE(2029,10,0),IF(Mitarbeiter!$D276="",DATE(2029,10,0),Mitarbeiter!$D276),TODAY()),Einstellungen!$F$13:$F$67)))*N(Mitarbeiter!$E276)/IF(Einstellungen!$C$11="7 Tage",7,5),N('Ist-Stunden'!AX276)),MAX(IF(Einstellungen!$C$11="7 Tage",MAX(0,(MIN(DATE(2029,10,0),IF(Mitarbeiter!$D276="",DATE(2029,10,0),Mitarbeiter!$D276),TODAY()))-(MAX(DATE(2029,9,1),Mitarbeiter!$C276))+1),MAX(0,NETWORKDAYS(MAX(DATE(2029,9,1),Mitarbeiter!$C276),MIN(DATE(2029,10,0),IF(Mitarbeiter!$D276="",DATE(2029,10,0),Mitarbeiter!$D276),TODAY()),Einstellungen!$F$13:$F$67)))*N(Mitarbeiter!$E276)/IF(Einstellungen!$C$11="7 Tage",7,5),N('Ist-Stunden'!AX276)+(N(Krankheitstage!CI276)+N(Krankheitstage!CU276))*N($C276))))</f>
        <v/>
      </c>
      <c r="CC276" s="76">
        <f>IF($B276="",0,IF(Einstellungen!$C$10="Ja",MAX(IF(Einstellungen!$C$11="7 Tage",MAX(0,(MIN(DATE(2029,11,0),IF(Mitarbeiter!$D276="",DATE(2029,11,0),Mitarbeiter!$D276),TODAY()))-(MAX(DATE(2029,10,1),Mitarbeiter!$C276))+1),MAX(0,NETWORKDAYS(MAX(DATE(2029,10,1),Mitarbeiter!$C276),MIN(DATE(2029,11,0),IF(Mitarbeiter!$D276="",DATE(2029,11,0),Mitarbeiter!$D276),TODAY()),Einstellungen!$F$13:$F$67)))*N(Mitarbeiter!$E276)/IF(Einstellungen!$C$11="7 Tage",7,5),N('Ist-Stunden'!AY276)),MAX(IF(Einstellungen!$C$11="7 Tage",MAX(0,(MIN(DATE(2029,11,0),IF(Mitarbeiter!$D276="",DATE(2029,11,0),Mitarbeiter!$D276),TODAY()))-(MAX(DATE(2029,10,1),Mitarbeiter!$C276))+1),MAX(0,NETWORKDAYS(MAX(DATE(2029,10,1),Mitarbeiter!$C276),MIN(DATE(2029,11,0),IF(Mitarbeiter!$D276="",DATE(2029,11,0),Mitarbeiter!$D276),TODAY()),Einstellungen!$F$13:$F$67)))*N(Mitarbeiter!$E276)/IF(Einstellungen!$C$11="7 Tage",7,5),N('Ist-Stunden'!AY276)+(N(Krankheitstage!CJ276)+N(Krankheitstage!CV276))*N($C276))))</f>
        <v/>
      </c>
      <c r="CD276" s="76">
        <f>IF($B276="",0,IF(Einstellungen!$C$10="Ja",MAX(IF(Einstellungen!$C$11="7 Tage",MAX(0,(MIN(DATE(2029,12,0),IF(Mitarbeiter!$D276="",DATE(2029,12,0),Mitarbeiter!$D276),TODAY()))-(MAX(DATE(2029,11,1),Mitarbeiter!$C276))+1),MAX(0,NETWORKDAYS(MAX(DATE(2029,11,1),Mitarbeiter!$C276),MIN(DATE(2029,12,0),IF(Mitarbeiter!$D276="",DATE(2029,12,0),Mitarbeiter!$D276),TODAY()),Einstellungen!$F$13:$F$67)))*N(Mitarbeiter!$E276)/IF(Einstellungen!$C$11="7 Tage",7,5),N('Ist-Stunden'!AZ276)),MAX(IF(Einstellungen!$C$11="7 Tage",MAX(0,(MIN(DATE(2029,12,0),IF(Mitarbeiter!$D276="",DATE(2029,12,0),Mitarbeiter!$D276),TODAY()))-(MAX(DATE(2029,11,1),Mitarbeiter!$C276))+1),MAX(0,NETWORKDAYS(MAX(DATE(2029,11,1),Mitarbeiter!$C276),MIN(DATE(2029,12,0),IF(Mitarbeiter!$D276="",DATE(2029,12,0),Mitarbeiter!$D276),TODAY()),Einstellungen!$F$13:$F$67)))*N(Mitarbeiter!$E276)/IF(Einstellungen!$C$11="7 Tage",7,5),N('Ist-Stunden'!AZ276)+(N(Krankheitstage!CK276)+N(Krankheitstage!CW276))*N($C276))))</f>
        <v/>
      </c>
      <c r="CE276" s="76">
        <f>IF($B276="",0,IF(Einstellungen!$C$10="Ja",MAX(IF(Einstellungen!$C$11="7 Tage",MAX(0,(MIN(DATE(2029,13,0),IF(Mitarbeiter!$D276="",DATE(2029,13,0),Mitarbeiter!$D276),TODAY()))-(MAX(DATE(2029,12,1),Mitarbeiter!$C276))+1),MAX(0,NETWORKDAYS(MAX(DATE(2029,12,1),Mitarbeiter!$C276),MIN(DATE(2029,13,0),IF(Mitarbeiter!$D276="",DATE(2029,13,0),Mitarbeiter!$D276),TODAY()),Einstellungen!$F$13:$F$67)))*N(Mitarbeiter!$E276)/IF(Einstellungen!$C$11="7 Tage",7,5),N('Ist-Stunden'!BA276)),MAX(IF(Einstellungen!$C$11="7 Tage",MAX(0,(MIN(DATE(2029,13,0),IF(Mitarbeiter!$D276="",DATE(2029,13,0),Mitarbeiter!$D276),TODAY()))-(MAX(DATE(2029,12,1),Mitarbeiter!$C276))+1),MAX(0,NETWORKDAYS(MAX(DATE(2029,12,1),Mitarbeiter!$C276),MIN(DATE(2029,13,0),IF(Mitarbeiter!$D276="",DATE(2029,13,0),Mitarbeiter!$D276),TODAY()),Einstellungen!$F$13:$F$67)))*N(Mitarbeiter!$E276)/IF(Einstellungen!$C$11="7 Tage",7,5),N('Ist-Stunden'!BA276)+(N(Krankheitstage!CL276)+N(Krankheitstage!CX276))*N($C276))))</f>
        <v/>
      </c>
      <c r="CF276" s="76">
        <f>IF($B276="",0,IF(Einstellungen!$C$10="Ja",MAX(IF(Einstellungen!$C$11="7 Tage",MAX(0,(MIN(DATE(2030,2,0),IF(Mitarbeiter!$D276="",DATE(2030,2,0),Mitarbeiter!$D276),TODAY()))-(MAX(DATE(2030,1,1),Mitarbeiter!$C276))+1),MAX(0,NETWORKDAYS(MAX(DATE(2030,1,1),Mitarbeiter!$C276),MIN(DATE(2030,2,0),IF(Mitarbeiter!$D276="",DATE(2030,2,0),Mitarbeiter!$D276),TODAY()),Einstellungen!$F$13:$F$67)))*N(Mitarbeiter!$E276)/IF(Einstellungen!$C$11="7 Tage",7,5),N('Ist-Stunden'!BB276)),MAX(IF(Einstellungen!$C$11="7 Tage",MAX(0,(MIN(DATE(2030,2,0),IF(Mitarbeiter!$D276="",DATE(2030,2,0),Mitarbeiter!$D276),TODAY()))-(MAX(DATE(2030,1,1),Mitarbeiter!$C276))+1),MAX(0,NETWORKDAYS(MAX(DATE(2030,1,1),Mitarbeiter!$C276),MIN(DATE(2030,2,0),IF(Mitarbeiter!$D276="",DATE(2030,2,0),Mitarbeiter!$D276),TODAY()),Einstellungen!$F$13:$F$67)))*N(Mitarbeiter!$E276)/IF(Einstellungen!$C$11="7 Tage",7,5),N('Ist-Stunden'!BB276)+(N(Krankheitstage!CY276)+N(Krankheitstage!DK276))*N($C276))))</f>
        <v/>
      </c>
      <c r="CG276" s="76">
        <f>IF($B276="",0,IF(Einstellungen!$C$10="Ja",MAX(IF(Einstellungen!$C$11="7 Tage",MAX(0,(MIN(DATE(2030,3,0),IF(Mitarbeiter!$D276="",DATE(2030,3,0),Mitarbeiter!$D276),TODAY()))-(MAX(DATE(2030,2,1),Mitarbeiter!$C276))+1),MAX(0,NETWORKDAYS(MAX(DATE(2030,2,1),Mitarbeiter!$C276),MIN(DATE(2030,3,0),IF(Mitarbeiter!$D276="",DATE(2030,3,0),Mitarbeiter!$D276),TODAY()),Einstellungen!$F$13:$F$67)))*N(Mitarbeiter!$E276)/IF(Einstellungen!$C$11="7 Tage",7,5),N('Ist-Stunden'!BC276)),MAX(IF(Einstellungen!$C$11="7 Tage",MAX(0,(MIN(DATE(2030,3,0),IF(Mitarbeiter!$D276="",DATE(2030,3,0),Mitarbeiter!$D276),TODAY()))-(MAX(DATE(2030,2,1),Mitarbeiter!$C276))+1),MAX(0,NETWORKDAYS(MAX(DATE(2030,2,1),Mitarbeiter!$C276),MIN(DATE(2030,3,0),IF(Mitarbeiter!$D276="",DATE(2030,3,0),Mitarbeiter!$D276),TODAY()),Einstellungen!$F$13:$F$67)))*N(Mitarbeiter!$E276)/IF(Einstellungen!$C$11="7 Tage",7,5),N('Ist-Stunden'!BC276)+(N(Krankheitstage!CZ276)+N(Krankheitstage!DL276))*N($C276))))</f>
        <v/>
      </c>
      <c r="CH276" s="76">
        <f>IF($B276="",0,IF(Einstellungen!$C$10="Ja",MAX(IF(Einstellungen!$C$11="7 Tage",MAX(0,(MIN(DATE(2030,4,0),IF(Mitarbeiter!$D276="",DATE(2030,4,0),Mitarbeiter!$D276),TODAY()))-(MAX(DATE(2030,3,1),Mitarbeiter!$C276))+1),MAX(0,NETWORKDAYS(MAX(DATE(2030,3,1),Mitarbeiter!$C276),MIN(DATE(2030,4,0),IF(Mitarbeiter!$D276="",DATE(2030,4,0),Mitarbeiter!$D276),TODAY()),Einstellungen!$F$13:$F$67)))*N(Mitarbeiter!$E276)/IF(Einstellungen!$C$11="7 Tage",7,5),N('Ist-Stunden'!BD276)),MAX(IF(Einstellungen!$C$11="7 Tage",MAX(0,(MIN(DATE(2030,4,0),IF(Mitarbeiter!$D276="",DATE(2030,4,0),Mitarbeiter!$D276),TODAY()))-(MAX(DATE(2030,3,1),Mitarbeiter!$C276))+1),MAX(0,NETWORKDAYS(MAX(DATE(2030,3,1),Mitarbeiter!$C276),MIN(DATE(2030,4,0),IF(Mitarbeiter!$D276="",DATE(2030,4,0),Mitarbeiter!$D276),TODAY()),Einstellungen!$F$13:$F$67)))*N(Mitarbeiter!$E276)/IF(Einstellungen!$C$11="7 Tage",7,5),N('Ist-Stunden'!BD276)+(N(Krankheitstage!DA276)+N(Krankheitstage!DM276))*N($C276))))</f>
        <v/>
      </c>
      <c r="CI276" s="76">
        <f>IF($B276="",0,IF(Einstellungen!$C$10="Ja",MAX(IF(Einstellungen!$C$11="7 Tage",MAX(0,(MIN(DATE(2030,5,0),IF(Mitarbeiter!$D276="",DATE(2030,5,0),Mitarbeiter!$D276),TODAY()))-(MAX(DATE(2030,4,1),Mitarbeiter!$C276))+1),MAX(0,NETWORKDAYS(MAX(DATE(2030,4,1),Mitarbeiter!$C276),MIN(DATE(2030,5,0),IF(Mitarbeiter!$D276="",DATE(2030,5,0),Mitarbeiter!$D276),TODAY()),Einstellungen!$F$13:$F$67)))*N(Mitarbeiter!$E276)/IF(Einstellungen!$C$11="7 Tage",7,5),N('Ist-Stunden'!BE276)),MAX(IF(Einstellungen!$C$11="7 Tage",MAX(0,(MIN(DATE(2030,5,0),IF(Mitarbeiter!$D276="",DATE(2030,5,0),Mitarbeiter!$D276),TODAY()))-(MAX(DATE(2030,4,1),Mitarbeiter!$C276))+1),MAX(0,NETWORKDAYS(MAX(DATE(2030,4,1),Mitarbeiter!$C276),MIN(DATE(2030,5,0),IF(Mitarbeiter!$D276="",DATE(2030,5,0),Mitarbeiter!$D276),TODAY()),Einstellungen!$F$13:$F$67)))*N(Mitarbeiter!$E276)/IF(Einstellungen!$C$11="7 Tage",7,5),N('Ist-Stunden'!BE276)+(N(Krankheitstage!DB276)+N(Krankheitstage!DN276))*N($C276))))</f>
        <v/>
      </c>
      <c r="CJ276" s="76">
        <f>IF($B276="",0,IF(Einstellungen!$C$10="Ja",MAX(IF(Einstellungen!$C$11="7 Tage",MAX(0,(MIN(DATE(2030,6,0),IF(Mitarbeiter!$D276="",DATE(2030,6,0),Mitarbeiter!$D276),TODAY()))-(MAX(DATE(2030,5,1),Mitarbeiter!$C276))+1),MAX(0,NETWORKDAYS(MAX(DATE(2030,5,1),Mitarbeiter!$C276),MIN(DATE(2030,6,0),IF(Mitarbeiter!$D276="",DATE(2030,6,0),Mitarbeiter!$D276),TODAY()),Einstellungen!$F$13:$F$67)))*N(Mitarbeiter!$E276)/IF(Einstellungen!$C$11="7 Tage",7,5),N('Ist-Stunden'!BF276)),MAX(IF(Einstellungen!$C$11="7 Tage",MAX(0,(MIN(DATE(2030,6,0),IF(Mitarbeiter!$D276="",DATE(2030,6,0),Mitarbeiter!$D276),TODAY()))-(MAX(DATE(2030,5,1),Mitarbeiter!$C276))+1),MAX(0,NETWORKDAYS(MAX(DATE(2030,5,1),Mitarbeiter!$C276),MIN(DATE(2030,6,0),IF(Mitarbeiter!$D276="",DATE(2030,6,0),Mitarbeiter!$D276),TODAY()),Einstellungen!$F$13:$F$67)))*N(Mitarbeiter!$E276)/IF(Einstellungen!$C$11="7 Tage",7,5),N('Ist-Stunden'!BF276)+(N(Krankheitstage!DC276)+N(Krankheitstage!DO276))*N($C276))))</f>
        <v/>
      </c>
      <c r="CK276" s="76">
        <f>IF($B276="",0,IF(Einstellungen!$C$10="Ja",MAX(IF(Einstellungen!$C$11="7 Tage",MAX(0,(MIN(DATE(2030,7,0),IF(Mitarbeiter!$D276="",DATE(2030,7,0),Mitarbeiter!$D276),TODAY()))-(MAX(DATE(2030,6,1),Mitarbeiter!$C276))+1),MAX(0,NETWORKDAYS(MAX(DATE(2030,6,1),Mitarbeiter!$C276),MIN(DATE(2030,7,0),IF(Mitarbeiter!$D276="",DATE(2030,7,0),Mitarbeiter!$D276),TODAY()),Einstellungen!$F$13:$F$67)))*N(Mitarbeiter!$E276)/IF(Einstellungen!$C$11="7 Tage",7,5),N('Ist-Stunden'!BG276)),MAX(IF(Einstellungen!$C$11="7 Tage",MAX(0,(MIN(DATE(2030,7,0),IF(Mitarbeiter!$D276="",DATE(2030,7,0),Mitarbeiter!$D276),TODAY()))-(MAX(DATE(2030,6,1),Mitarbeiter!$C276))+1),MAX(0,NETWORKDAYS(MAX(DATE(2030,6,1),Mitarbeiter!$C276),MIN(DATE(2030,7,0),IF(Mitarbeiter!$D276="",DATE(2030,7,0),Mitarbeiter!$D276),TODAY()),Einstellungen!$F$13:$F$67)))*N(Mitarbeiter!$E276)/IF(Einstellungen!$C$11="7 Tage",7,5),N('Ist-Stunden'!BG276)+(N(Krankheitstage!DD276)+N(Krankheitstage!DP276))*N($C276))))</f>
        <v/>
      </c>
      <c r="CL276" s="76">
        <f>IF($B276="",0,IF(Einstellungen!$C$10="Ja",MAX(IF(Einstellungen!$C$11="7 Tage",MAX(0,(MIN(DATE(2030,8,0),IF(Mitarbeiter!$D276="",DATE(2030,8,0),Mitarbeiter!$D276),TODAY()))-(MAX(DATE(2030,7,1),Mitarbeiter!$C276))+1),MAX(0,NETWORKDAYS(MAX(DATE(2030,7,1),Mitarbeiter!$C276),MIN(DATE(2030,8,0),IF(Mitarbeiter!$D276="",DATE(2030,8,0),Mitarbeiter!$D276),TODAY()),Einstellungen!$F$13:$F$67)))*N(Mitarbeiter!$E276)/IF(Einstellungen!$C$11="7 Tage",7,5),N('Ist-Stunden'!BH276)),MAX(IF(Einstellungen!$C$11="7 Tage",MAX(0,(MIN(DATE(2030,8,0),IF(Mitarbeiter!$D276="",DATE(2030,8,0),Mitarbeiter!$D276),TODAY()))-(MAX(DATE(2030,7,1),Mitarbeiter!$C276))+1),MAX(0,NETWORKDAYS(MAX(DATE(2030,7,1),Mitarbeiter!$C276),MIN(DATE(2030,8,0),IF(Mitarbeiter!$D276="",DATE(2030,8,0),Mitarbeiter!$D276),TODAY()),Einstellungen!$F$13:$F$67)))*N(Mitarbeiter!$E276)/IF(Einstellungen!$C$11="7 Tage",7,5),N('Ist-Stunden'!BH276)+(N(Krankheitstage!DE276)+N(Krankheitstage!DQ276))*N($C276))))</f>
        <v/>
      </c>
      <c r="CM276" s="76">
        <f>IF($B276="",0,IF(Einstellungen!$C$10="Ja",MAX(IF(Einstellungen!$C$11="7 Tage",MAX(0,(MIN(DATE(2030,9,0),IF(Mitarbeiter!$D276="",DATE(2030,9,0),Mitarbeiter!$D276),TODAY()))-(MAX(DATE(2030,8,1),Mitarbeiter!$C276))+1),MAX(0,NETWORKDAYS(MAX(DATE(2030,8,1),Mitarbeiter!$C276),MIN(DATE(2030,9,0),IF(Mitarbeiter!$D276="",DATE(2030,9,0),Mitarbeiter!$D276),TODAY()),Einstellungen!$F$13:$F$67)))*N(Mitarbeiter!$E276)/IF(Einstellungen!$C$11="7 Tage",7,5),N('Ist-Stunden'!BI276)),MAX(IF(Einstellungen!$C$11="7 Tage",MAX(0,(MIN(DATE(2030,9,0),IF(Mitarbeiter!$D276="",DATE(2030,9,0),Mitarbeiter!$D276),TODAY()))-(MAX(DATE(2030,8,1),Mitarbeiter!$C276))+1),MAX(0,NETWORKDAYS(MAX(DATE(2030,8,1),Mitarbeiter!$C276),MIN(DATE(2030,9,0),IF(Mitarbeiter!$D276="",DATE(2030,9,0),Mitarbeiter!$D276),TODAY()),Einstellungen!$F$13:$F$67)))*N(Mitarbeiter!$E276)/IF(Einstellungen!$C$11="7 Tage",7,5),N('Ist-Stunden'!BI276)+(N(Krankheitstage!DF276)+N(Krankheitstage!DR276))*N($C276))))</f>
        <v/>
      </c>
      <c r="CN276" s="76">
        <f>IF($B276="",0,IF(Einstellungen!$C$10="Ja",MAX(IF(Einstellungen!$C$11="7 Tage",MAX(0,(MIN(DATE(2030,10,0),IF(Mitarbeiter!$D276="",DATE(2030,10,0),Mitarbeiter!$D276),TODAY()))-(MAX(DATE(2030,9,1),Mitarbeiter!$C276))+1),MAX(0,NETWORKDAYS(MAX(DATE(2030,9,1),Mitarbeiter!$C276),MIN(DATE(2030,10,0),IF(Mitarbeiter!$D276="",DATE(2030,10,0),Mitarbeiter!$D276),TODAY()),Einstellungen!$F$13:$F$67)))*N(Mitarbeiter!$E276)/IF(Einstellungen!$C$11="7 Tage",7,5),N('Ist-Stunden'!BJ276)),MAX(IF(Einstellungen!$C$11="7 Tage",MAX(0,(MIN(DATE(2030,10,0),IF(Mitarbeiter!$D276="",DATE(2030,10,0),Mitarbeiter!$D276),TODAY()))-(MAX(DATE(2030,9,1),Mitarbeiter!$C276))+1),MAX(0,NETWORKDAYS(MAX(DATE(2030,9,1),Mitarbeiter!$C276),MIN(DATE(2030,10,0),IF(Mitarbeiter!$D276="",DATE(2030,10,0),Mitarbeiter!$D276),TODAY()),Einstellungen!$F$13:$F$67)))*N(Mitarbeiter!$E276)/IF(Einstellungen!$C$11="7 Tage",7,5),N('Ist-Stunden'!BJ276)+(N(Krankheitstage!DG276)+N(Krankheitstage!DS276))*N($C276))))</f>
        <v/>
      </c>
      <c r="CO276" s="76">
        <f>IF($B276="",0,IF(Einstellungen!$C$10="Ja",MAX(IF(Einstellungen!$C$11="7 Tage",MAX(0,(MIN(DATE(2030,11,0),IF(Mitarbeiter!$D276="",DATE(2030,11,0),Mitarbeiter!$D276),TODAY()))-(MAX(DATE(2030,10,1),Mitarbeiter!$C276))+1),MAX(0,NETWORKDAYS(MAX(DATE(2030,10,1),Mitarbeiter!$C276),MIN(DATE(2030,11,0),IF(Mitarbeiter!$D276="",DATE(2030,11,0),Mitarbeiter!$D276),TODAY()),Einstellungen!$F$13:$F$67)))*N(Mitarbeiter!$E276)/IF(Einstellungen!$C$11="7 Tage",7,5),N('Ist-Stunden'!BK276)),MAX(IF(Einstellungen!$C$11="7 Tage",MAX(0,(MIN(DATE(2030,11,0),IF(Mitarbeiter!$D276="",DATE(2030,11,0),Mitarbeiter!$D276),TODAY()))-(MAX(DATE(2030,10,1),Mitarbeiter!$C276))+1),MAX(0,NETWORKDAYS(MAX(DATE(2030,10,1),Mitarbeiter!$C276),MIN(DATE(2030,11,0),IF(Mitarbeiter!$D276="",DATE(2030,11,0),Mitarbeiter!$D276),TODAY()),Einstellungen!$F$13:$F$67)))*N(Mitarbeiter!$E276)/IF(Einstellungen!$C$11="7 Tage",7,5),N('Ist-Stunden'!BK276)+(N(Krankheitstage!DH276)+N(Krankheitstage!DT276))*N($C276))))</f>
        <v/>
      </c>
      <c r="CP276" s="76">
        <f>IF($B276="",0,IF(Einstellungen!$C$10="Ja",MAX(IF(Einstellungen!$C$11="7 Tage",MAX(0,(MIN(DATE(2030,12,0),IF(Mitarbeiter!$D276="",DATE(2030,12,0),Mitarbeiter!$D276),TODAY()))-(MAX(DATE(2030,11,1),Mitarbeiter!$C276))+1),MAX(0,NETWORKDAYS(MAX(DATE(2030,11,1),Mitarbeiter!$C276),MIN(DATE(2030,12,0),IF(Mitarbeiter!$D276="",DATE(2030,12,0),Mitarbeiter!$D276),TODAY()),Einstellungen!$F$13:$F$67)))*N(Mitarbeiter!$E276)/IF(Einstellungen!$C$11="7 Tage",7,5),N('Ist-Stunden'!BL276)),MAX(IF(Einstellungen!$C$11="7 Tage",MAX(0,(MIN(DATE(2030,12,0),IF(Mitarbeiter!$D276="",DATE(2030,12,0),Mitarbeiter!$D276),TODAY()))-(MAX(DATE(2030,11,1),Mitarbeiter!$C276))+1),MAX(0,NETWORKDAYS(MAX(DATE(2030,11,1),Mitarbeiter!$C276),MIN(DATE(2030,12,0),IF(Mitarbeiter!$D276="",DATE(2030,12,0),Mitarbeiter!$D276),TODAY()),Einstellungen!$F$13:$F$67)))*N(Mitarbeiter!$E276)/IF(Einstellungen!$C$11="7 Tage",7,5),N('Ist-Stunden'!BL276)+(N(Krankheitstage!DI276)+N(Krankheitstage!DU276))*N($C276))))</f>
        <v/>
      </c>
      <c r="CQ276" s="76">
        <f>IF($B276="",0,IF(Einstellungen!$C$10="Ja",MAX(IF(Einstellungen!$C$11="7 Tage",MAX(0,(MIN(DATE(2030,13,0),IF(Mitarbeiter!$D276="",DATE(2030,13,0),Mitarbeiter!$D276),TODAY()))-(MAX(DATE(2030,12,1),Mitarbeiter!$C276))+1),MAX(0,NETWORKDAYS(MAX(DATE(2030,12,1),Mitarbeiter!$C276),MIN(DATE(2030,13,0),IF(Mitarbeiter!$D276="",DATE(2030,13,0),Mitarbeiter!$D276),TODAY()),Einstellungen!$F$13:$F$67)))*N(Mitarbeiter!$E276)/IF(Einstellungen!$C$11="7 Tage",7,5),N('Ist-Stunden'!BM276)),MAX(IF(Einstellungen!$C$11="7 Tage",MAX(0,(MIN(DATE(2030,13,0),IF(Mitarbeiter!$D276="",DATE(2030,13,0),Mitarbeiter!$D276),TODAY()))-(MAX(DATE(2030,12,1),Mitarbeiter!$C276))+1),MAX(0,NETWORKDAYS(MAX(DATE(2030,12,1),Mitarbeiter!$C276),MIN(DATE(2030,13,0),IF(Mitarbeiter!$D276="",DATE(2030,13,0),Mitarbeiter!$D276),TODAY()),Einstellungen!$F$13:$F$67)))*N(Mitarbeiter!$E276)/IF(Einstellungen!$C$11="7 Tage",7,5),N('Ist-Stunden'!BM276)+(N(Krankheitstage!DJ276)+N(Krankheitstage!DV276))*N($C276))))</f>
        <v/>
      </c>
    </row>
    <row r="277">
      <c r="A277" s="73">
        <f>IF(Mitarbeiter!B277="","",Mitarbeiter!A277)</f>
        <v/>
      </c>
      <c r="B277" s="6">
        <f>IF(Mitarbeiter!B277="","",Mitarbeiter!B277)</f>
        <v/>
      </c>
      <c r="C277" s="74">
        <f>IF(Mitarbeiter!B277="","",Mitarbeiter!F277)</f>
        <v/>
      </c>
      <c r="D277" s="75">
        <f>N(INDEX(Krankheitstage!$G277:$DV277,1,(Einstellungen!$C$3-2026)*24+1))</f>
        <v/>
      </c>
      <c r="E277" s="75">
        <f>N(INDEX(Krankheitstage!$G277:$DV277,1,(Einstellungen!$C$3-2026)*24+2))</f>
        <v/>
      </c>
      <c r="F277" s="75">
        <f>N(INDEX(Krankheitstage!$G277:$DV277,1,(Einstellungen!$C$3-2026)*24+3))</f>
        <v/>
      </c>
      <c r="G277" s="75">
        <f>N(INDEX(Krankheitstage!$G277:$DV277,1,(Einstellungen!$C$3-2026)*24+4))</f>
        <v/>
      </c>
      <c r="H277" s="75">
        <f>N(INDEX(Krankheitstage!$G277:$DV277,1,(Einstellungen!$C$3-2026)*24+5))</f>
        <v/>
      </c>
      <c r="I277" s="75">
        <f>N(INDEX(Krankheitstage!$G277:$DV277,1,(Einstellungen!$C$3-2026)*24+6))</f>
        <v/>
      </c>
      <c r="J277" s="75">
        <f>N(INDEX(Krankheitstage!$G277:$DV277,1,(Einstellungen!$C$3-2026)*24+7))</f>
        <v/>
      </c>
      <c r="K277" s="75">
        <f>N(INDEX(Krankheitstage!$G277:$DV277,1,(Einstellungen!$C$3-2026)*24+8))</f>
        <v/>
      </c>
      <c r="L277" s="75">
        <f>N(INDEX(Krankheitstage!$G277:$DV277,1,(Einstellungen!$C$3-2026)*24+9))</f>
        <v/>
      </c>
      <c r="M277" s="75">
        <f>N(INDEX(Krankheitstage!$G277:$DV277,1,(Einstellungen!$C$3-2026)*24+10))</f>
        <v/>
      </c>
      <c r="N277" s="75">
        <f>N(INDEX(Krankheitstage!$G277:$DV277,1,(Einstellungen!$C$3-2026)*24+11))</f>
        <v/>
      </c>
      <c r="O277" s="75">
        <f>N(INDEX(Krankheitstage!$G277:$DV277,1,(Einstellungen!$C$3-2026)*24+12))</f>
        <v/>
      </c>
      <c r="P277" s="75">
        <f>IF($B277="","",SUM(D277:O277))</f>
        <v/>
      </c>
      <c r="Q277" s="75">
        <f>N(INDEX(Krankheitstage!$G277:$DV277,1,(Einstellungen!$C$3-2026)*24+13))</f>
        <v/>
      </c>
      <c r="R277" s="75">
        <f>N(INDEX(Krankheitstage!$G277:$DV277,1,(Einstellungen!$C$3-2026)*24+14))</f>
        <v/>
      </c>
      <c r="S277" s="75">
        <f>N(INDEX(Krankheitstage!$G277:$DV277,1,(Einstellungen!$C$3-2026)*24+15))</f>
        <v/>
      </c>
      <c r="T277" s="75">
        <f>N(INDEX(Krankheitstage!$G277:$DV277,1,(Einstellungen!$C$3-2026)*24+16))</f>
        <v/>
      </c>
      <c r="U277" s="75">
        <f>N(INDEX(Krankheitstage!$G277:$DV277,1,(Einstellungen!$C$3-2026)*24+17))</f>
        <v/>
      </c>
      <c r="V277" s="75">
        <f>N(INDEX(Krankheitstage!$G277:$DV277,1,(Einstellungen!$C$3-2026)*24+18))</f>
        <v/>
      </c>
      <c r="W277" s="75">
        <f>N(INDEX(Krankheitstage!$G277:$DV277,1,(Einstellungen!$C$3-2026)*24+19))</f>
        <v/>
      </c>
      <c r="X277" s="75">
        <f>N(INDEX(Krankheitstage!$G277:$DV277,1,(Einstellungen!$C$3-2026)*24+20))</f>
        <v/>
      </c>
      <c r="Y277" s="75">
        <f>N(INDEX(Krankheitstage!$G277:$DV277,1,(Einstellungen!$C$3-2026)*24+21))</f>
        <v/>
      </c>
      <c r="Z277" s="75">
        <f>N(INDEX(Krankheitstage!$G277:$DV277,1,(Einstellungen!$C$3-2026)*24+22))</f>
        <v/>
      </c>
      <c r="AA277" s="75">
        <f>N(INDEX(Krankheitstage!$G277:$DV277,1,(Einstellungen!$C$3-2026)*24+23))</f>
        <v/>
      </c>
      <c r="AB277" s="75">
        <f>N(INDEX(Krankheitstage!$G277:$DV277,1,(Einstellungen!$C$3-2026)*24+24))</f>
        <v/>
      </c>
      <c r="AC277" s="75">
        <f>IF($B277="","",SUM(Q277:AB277))</f>
        <v/>
      </c>
      <c r="AD277" s="75">
        <f>IF($B277="","",SUM(P277,AC277))</f>
        <v/>
      </c>
      <c r="AE277" s="76">
        <f>IF($B277="","",AD277*N(C277))</f>
        <v/>
      </c>
      <c r="AF277" s="75">
        <f>IF($B277="","",Krankheitstage!E277)</f>
        <v/>
      </c>
      <c r="AG277" s="76">
        <f>IF($B277="","",AF277*N(C277))</f>
        <v/>
      </c>
      <c r="AH277" s="76">
        <f>IF($B277="","",INDEX($AJ277:$CQ277,1,(Einstellungen!$C$3-2026)*12+1)+INDEX($AJ277:$CQ277,1,(Einstellungen!$C$3-2026)*12+2)+INDEX($AJ277:$CQ277,1,(Einstellungen!$C$3-2026)*12+3)+INDEX($AJ277:$CQ277,1,(Einstellungen!$C$3-2026)*12+4)+INDEX($AJ277:$CQ277,1,(Einstellungen!$C$3-2026)*12+5)+INDEX($AJ277:$CQ277,1,(Einstellungen!$C$3-2026)*12+6)+INDEX($AJ277:$CQ277,1,(Einstellungen!$C$3-2026)*12+7)+INDEX($AJ277:$CQ277,1,(Einstellungen!$C$3-2026)*12+8)+INDEX($AJ277:$CQ277,1,(Einstellungen!$C$3-2026)*12+9)+INDEX($AJ277:$CQ277,1,(Einstellungen!$C$3-2026)*12+10)+INDEX($AJ277:$CQ277,1,(Einstellungen!$C$3-2026)*12+11)+INDEX($AJ277:$CQ277,1,(Einstellungen!$C$3-2026)*12+12))</f>
        <v/>
      </c>
      <c r="AI277" s="76">
        <f>IF($B277="","",SUM($AJ277:$CQ277))</f>
        <v/>
      </c>
      <c r="AJ277" s="76">
        <f>IF($B277="",0,IF(Einstellungen!$C$10="Ja",MAX(IF(Einstellungen!$C$11="7 Tage",MAX(0,(MIN(DATE(2026,2,0),IF(Mitarbeiter!$D277="",DATE(2026,2,0),Mitarbeiter!$D277),TODAY()))-(MAX(DATE(2026,1,1),Mitarbeiter!$C277))+1),MAX(0,NETWORKDAYS(MAX(DATE(2026,1,1),Mitarbeiter!$C277),MIN(DATE(2026,2,0),IF(Mitarbeiter!$D277="",DATE(2026,2,0),Mitarbeiter!$D277),TODAY()),Einstellungen!$F$13:$F$67)))*N(Mitarbeiter!$E277)/IF(Einstellungen!$C$11="7 Tage",7,5),N('Ist-Stunden'!F277)),MAX(IF(Einstellungen!$C$11="7 Tage",MAX(0,(MIN(DATE(2026,2,0),IF(Mitarbeiter!$D277="",DATE(2026,2,0),Mitarbeiter!$D277),TODAY()))-(MAX(DATE(2026,1,1),Mitarbeiter!$C277))+1),MAX(0,NETWORKDAYS(MAX(DATE(2026,1,1),Mitarbeiter!$C277),MIN(DATE(2026,2,0),IF(Mitarbeiter!$D277="",DATE(2026,2,0),Mitarbeiter!$D277),TODAY()),Einstellungen!$F$13:$F$67)))*N(Mitarbeiter!$E277)/IF(Einstellungen!$C$11="7 Tage",7,5),N('Ist-Stunden'!F277)+(N(Krankheitstage!G277)+N(Krankheitstage!S277))*N($C277))))</f>
        <v/>
      </c>
      <c r="AK277" s="76">
        <f>IF($B277="",0,IF(Einstellungen!$C$10="Ja",MAX(IF(Einstellungen!$C$11="7 Tage",MAX(0,(MIN(DATE(2026,3,0),IF(Mitarbeiter!$D277="",DATE(2026,3,0),Mitarbeiter!$D277),TODAY()))-(MAX(DATE(2026,2,1),Mitarbeiter!$C277))+1),MAX(0,NETWORKDAYS(MAX(DATE(2026,2,1),Mitarbeiter!$C277),MIN(DATE(2026,3,0),IF(Mitarbeiter!$D277="",DATE(2026,3,0),Mitarbeiter!$D277),TODAY()),Einstellungen!$F$13:$F$67)))*N(Mitarbeiter!$E277)/IF(Einstellungen!$C$11="7 Tage",7,5),N('Ist-Stunden'!G277)),MAX(IF(Einstellungen!$C$11="7 Tage",MAX(0,(MIN(DATE(2026,3,0),IF(Mitarbeiter!$D277="",DATE(2026,3,0),Mitarbeiter!$D277),TODAY()))-(MAX(DATE(2026,2,1),Mitarbeiter!$C277))+1),MAX(0,NETWORKDAYS(MAX(DATE(2026,2,1),Mitarbeiter!$C277),MIN(DATE(2026,3,0),IF(Mitarbeiter!$D277="",DATE(2026,3,0),Mitarbeiter!$D277),TODAY()),Einstellungen!$F$13:$F$67)))*N(Mitarbeiter!$E277)/IF(Einstellungen!$C$11="7 Tage",7,5),N('Ist-Stunden'!G277)+(N(Krankheitstage!H277)+N(Krankheitstage!T277))*N($C277))))</f>
        <v/>
      </c>
      <c r="AL277" s="76">
        <f>IF($B277="",0,IF(Einstellungen!$C$10="Ja",MAX(IF(Einstellungen!$C$11="7 Tage",MAX(0,(MIN(DATE(2026,4,0),IF(Mitarbeiter!$D277="",DATE(2026,4,0),Mitarbeiter!$D277),TODAY()))-(MAX(DATE(2026,3,1),Mitarbeiter!$C277))+1),MAX(0,NETWORKDAYS(MAX(DATE(2026,3,1),Mitarbeiter!$C277),MIN(DATE(2026,4,0),IF(Mitarbeiter!$D277="",DATE(2026,4,0),Mitarbeiter!$D277),TODAY()),Einstellungen!$F$13:$F$67)))*N(Mitarbeiter!$E277)/IF(Einstellungen!$C$11="7 Tage",7,5),N('Ist-Stunden'!H277)),MAX(IF(Einstellungen!$C$11="7 Tage",MAX(0,(MIN(DATE(2026,4,0),IF(Mitarbeiter!$D277="",DATE(2026,4,0),Mitarbeiter!$D277),TODAY()))-(MAX(DATE(2026,3,1),Mitarbeiter!$C277))+1),MAX(0,NETWORKDAYS(MAX(DATE(2026,3,1),Mitarbeiter!$C277),MIN(DATE(2026,4,0),IF(Mitarbeiter!$D277="",DATE(2026,4,0),Mitarbeiter!$D277),TODAY()),Einstellungen!$F$13:$F$67)))*N(Mitarbeiter!$E277)/IF(Einstellungen!$C$11="7 Tage",7,5),N('Ist-Stunden'!H277)+(N(Krankheitstage!I277)+N(Krankheitstage!U277))*N($C277))))</f>
        <v/>
      </c>
      <c r="AM277" s="76">
        <f>IF($B277="",0,IF(Einstellungen!$C$10="Ja",MAX(IF(Einstellungen!$C$11="7 Tage",MAX(0,(MIN(DATE(2026,5,0),IF(Mitarbeiter!$D277="",DATE(2026,5,0),Mitarbeiter!$D277),TODAY()))-(MAX(DATE(2026,4,1),Mitarbeiter!$C277))+1),MAX(0,NETWORKDAYS(MAX(DATE(2026,4,1),Mitarbeiter!$C277),MIN(DATE(2026,5,0),IF(Mitarbeiter!$D277="",DATE(2026,5,0),Mitarbeiter!$D277),TODAY()),Einstellungen!$F$13:$F$67)))*N(Mitarbeiter!$E277)/IF(Einstellungen!$C$11="7 Tage",7,5),N('Ist-Stunden'!I277)),MAX(IF(Einstellungen!$C$11="7 Tage",MAX(0,(MIN(DATE(2026,5,0),IF(Mitarbeiter!$D277="",DATE(2026,5,0),Mitarbeiter!$D277),TODAY()))-(MAX(DATE(2026,4,1),Mitarbeiter!$C277))+1),MAX(0,NETWORKDAYS(MAX(DATE(2026,4,1),Mitarbeiter!$C277),MIN(DATE(2026,5,0),IF(Mitarbeiter!$D277="",DATE(2026,5,0),Mitarbeiter!$D277),TODAY()),Einstellungen!$F$13:$F$67)))*N(Mitarbeiter!$E277)/IF(Einstellungen!$C$11="7 Tage",7,5),N('Ist-Stunden'!I277)+(N(Krankheitstage!J277)+N(Krankheitstage!V277))*N($C277))))</f>
        <v/>
      </c>
      <c r="AN277" s="76">
        <f>IF($B277="",0,IF(Einstellungen!$C$10="Ja",MAX(IF(Einstellungen!$C$11="7 Tage",MAX(0,(MIN(DATE(2026,6,0),IF(Mitarbeiter!$D277="",DATE(2026,6,0),Mitarbeiter!$D277),TODAY()))-(MAX(DATE(2026,5,1),Mitarbeiter!$C277))+1),MAX(0,NETWORKDAYS(MAX(DATE(2026,5,1),Mitarbeiter!$C277),MIN(DATE(2026,6,0),IF(Mitarbeiter!$D277="",DATE(2026,6,0),Mitarbeiter!$D277),TODAY()),Einstellungen!$F$13:$F$67)))*N(Mitarbeiter!$E277)/IF(Einstellungen!$C$11="7 Tage",7,5),N('Ist-Stunden'!J277)),MAX(IF(Einstellungen!$C$11="7 Tage",MAX(0,(MIN(DATE(2026,6,0),IF(Mitarbeiter!$D277="",DATE(2026,6,0),Mitarbeiter!$D277),TODAY()))-(MAX(DATE(2026,5,1),Mitarbeiter!$C277))+1),MAX(0,NETWORKDAYS(MAX(DATE(2026,5,1),Mitarbeiter!$C277),MIN(DATE(2026,6,0),IF(Mitarbeiter!$D277="",DATE(2026,6,0),Mitarbeiter!$D277),TODAY()),Einstellungen!$F$13:$F$67)))*N(Mitarbeiter!$E277)/IF(Einstellungen!$C$11="7 Tage",7,5),N('Ist-Stunden'!J277)+(N(Krankheitstage!K277)+N(Krankheitstage!W277))*N($C277))))</f>
        <v/>
      </c>
      <c r="AO277" s="76">
        <f>IF($B277="",0,IF(Einstellungen!$C$10="Ja",MAX(IF(Einstellungen!$C$11="7 Tage",MAX(0,(MIN(DATE(2026,7,0),IF(Mitarbeiter!$D277="",DATE(2026,7,0),Mitarbeiter!$D277),TODAY()))-(MAX(DATE(2026,6,1),Mitarbeiter!$C277))+1),MAX(0,NETWORKDAYS(MAX(DATE(2026,6,1),Mitarbeiter!$C277),MIN(DATE(2026,7,0),IF(Mitarbeiter!$D277="",DATE(2026,7,0),Mitarbeiter!$D277),TODAY()),Einstellungen!$F$13:$F$67)))*N(Mitarbeiter!$E277)/IF(Einstellungen!$C$11="7 Tage",7,5),N('Ist-Stunden'!K277)),MAX(IF(Einstellungen!$C$11="7 Tage",MAX(0,(MIN(DATE(2026,7,0),IF(Mitarbeiter!$D277="",DATE(2026,7,0),Mitarbeiter!$D277),TODAY()))-(MAX(DATE(2026,6,1),Mitarbeiter!$C277))+1),MAX(0,NETWORKDAYS(MAX(DATE(2026,6,1),Mitarbeiter!$C277),MIN(DATE(2026,7,0),IF(Mitarbeiter!$D277="",DATE(2026,7,0),Mitarbeiter!$D277),TODAY()),Einstellungen!$F$13:$F$67)))*N(Mitarbeiter!$E277)/IF(Einstellungen!$C$11="7 Tage",7,5),N('Ist-Stunden'!K277)+(N(Krankheitstage!L277)+N(Krankheitstage!X277))*N($C277))))</f>
        <v/>
      </c>
      <c r="AP277" s="76">
        <f>IF($B277="",0,IF(Einstellungen!$C$10="Ja",MAX(IF(Einstellungen!$C$11="7 Tage",MAX(0,(MIN(DATE(2026,8,0),IF(Mitarbeiter!$D277="",DATE(2026,8,0),Mitarbeiter!$D277),TODAY()))-(MAX(DATE(2026,7,1),Mitarbeiter!$C277))+1),MAX(0,NETWORKDAYS(MAX(DATE(2026,7,1),Mitarbeiter!$C277),MIN(DATE(2026,8,0),IF(Mitarbeiter!$D277="",DATE(2026,8,0),Mitarbeiter!$D277),TODAY()),Einstellungen!$F$13:$F$67)))*N(Mitarbeiter!$E277)/IF(Einstellungen!$C$11="7 Tage",7,5),N('Ist-Stunden'!L277)),MAX(IF(Einstellungen!$C$11="7 Tage",MAX(0,(MIN(DATE(2026,8,0),IF(Mitarbeiter!$D277="",DATE(2026,8,0),Mitarbeiter!$D277),TODAY()))-(MAX(DATE(2026,7,1),Mitarbeiter!$C277))+1),MAX(0,NETWORKDAYS(MAX(DATE(2026,7,1),Mitarbeiter!$C277),MIN(DATE(2026,8,0),IF(Mitarbeiter!$D277="",DATE(2026,8,0),Mitarbeiter!$D277),TODAY()),Einstellungen!$F$13:$F$67)))*N(Mitarbeiter!$E277)/IF(Einstellungen!$C$11="7 Tage",7,5),N('Ist-Stunden'!L277)+(N(Krankheitstage!M277)+N(Krankheitstage!Y277))*N($C277))))</f>
        <v/>
      </c>
      <c r="AQ277" s="76">
        <f>IF($B277="",0,IF(Einstellungen!$C$10="Ja",MAX(IF(Einstellungen!$C$11="7 Tage",MAX(0,(MIN(DATE(2026,9,0),IF(Mitarbeiter!$D277="",DATE(2026,9,0),Mitarbeiter!$D277),TODAY()))-(MAX(DATE(2026,8,1),Mitarbeiter!$C277))+1),MAX(0,NETWORKDAYS(MAX(DATE(2026,8,1),Mitarbeiter!$C277),MIN(DATE(2026,9,0),IF(Mitarbeiter!$D277="",DATE(2026,9,0),Mitarbeiter!$D277),TODAY()),Einstellungen!$F$13:$F$67)))*N(Mitarbeiter!$E277)/IF(Einstellungen!$C$11="7 Tage",7,5),N('Ist-Stunden'!M277)),MAX(IF(Einstellungen!$C$11="7 Tage",MAX(0,(MIN(DATE(2026,9,0),IF(Mitarbeiter!$D277="",DATE(2026,9,0),Mitarbeiter!$D277),TODAY()))-(MAX(DATE(2026,8,1),Mitarbeiter!$C277))+1),MAX(0,NETWORKDAYS(MAX(DATE(2026,8,1),Mitarbeiter!$C277),MIN(DATE(2026,9,0),IF(Mitarbeiter!$D277="",DATE(2026,9,0),Mitarbeiter!$D277),TODAY()),Einstellungen!$F$13:$F$67)))*N(Mitarbeiter!$E277)/IF(Einstellungen!$C$11="7 Tage",7,5),N('Ist-Stunden'!M277)+(N(Krankheitstage!N277)+N(Krankheitstage!Z277))*N($C277))))</f>
        <v/>
      </c>
      <c r="AR277" s="76">
        <f>IF($B277="",0,IF(Einstellungen!$C$10="Ja",MAX(IF(Einstellungen!$C$11="7 Tage",MAX(0,(MIN(DATE(2026,10,0),IF(Mitarbeiter!$D277="",DATE(2026,10,0),Mitarbeiter!$D277),TODAY()))-(MAX(DATE(2026,9,1),Mitarbeiter!$C277))+1),MAX(0,NETWORKDAYS(MAX(DATE(2026,9,1),Mitarbeiter!$C277),MIN(DATE(2026,10,0),IF(Mitarbeiter!$D277="",DATE(2026,10,0),Mitarbeiter!$D277),TODAY()),Einstellungen!$F$13:$F$67)))*N(Mitarbeiter!$E277)/IF(Einstellungen!$C$11="7 Tage",7,5),N('Ist-Stunden'!N277)),MAX(IF(Einstellungen!$C$11="7 Tage",MAX(0,(MIN(DATE(2026,10,0),IF(Mitarbeiter!$D277="",DATE(2026,10,0),Mitarbeiter!$D277),TODAY()))-(MAX(DATE(2026,9,1),Mitarbeiter!$C277))+1),MAX(0,NETWORKDAYS(MAX(DATE(2026,9,1),Mitarbeiter!$C277),MIN(DATE(2026,10,0),IF(Mitarbeiter!$D277="",DATE(2026,10,0),Mitarbeiter!$D277),TODAY()),Einstellungen!$F$13:$F$67)))*N(Mitarbeiter!$E277)/IF(Einstellungen!$C$11="7 Tage",7,5),N('Ist-Stunden'!N277)+(N(Krankheitstage!O277)+N(Krankheitstage!AA277))*N($C277))))</f>
        <v/>
      </c>
      <c r="AS277" s="76">
        <f>IF($B277="",0,IF(Einstellungen!$C$10="Ja",MAX(IF(Einstellungen!$C$11="7 Tage",MAX(0,(MIN(DATE(2026,11,0),IF(Mitarbeiter!$D277="",DATE(2026,11,0),Mitarbeiter!$D277),TODAY()))-(MAX(DATE(2026,10,1),Mitarbeiter!$C277))+1),MAX(0,NETWORKDAYS(MAX(DATE(2026,10,1),Mitarbeiter!$C277),MIN(DATE(2026,11,0),IF(Mitarbeiter!$D277="",DATE(2026,11,0),Mitarbeiter!$D277),TODAY()),Einstellungen!$F$13:$F$67)))*N(Mitarbeiter!$E277)/IF(Einstellungen!$C$11="7 Tage",7,5),N('Ist-Stunden'!O277)),MAX(IF(Einstellungen!$C$11="7 Tage",MAX(0,(MIN(DATE(2026,11,0),IF(Mitarbeiter!$D277="",DATE(2026,11,0),Mitarbeiter!$D277),TODAY()))-(MAX(DATE(2026,10,1),Mitarbeiter!$C277))+1),MAX(0,NETWORKDAYS(MAX(DATE(2026,10,1),Mitarbeiter!$C277),MIN(DATE(2026,11,0),IF(Mitarbeiter!$D277="",DATE(2026,11,0),Mitarbeiter!$D277),TODAY()),Einstellungen!$F$13:$F$67)))*N(Mitarbeiter!$E277)/IF(Einstellungen!$C$11="7 Tage",7,5),N('Ist-Stunden'!O277)+(N(Krankheitstage!P277)+N(Krankheitstage!AB277))*N($C277))))</f>
        <v/>
      </c>
      <c r="AT277" s="76">
        <f>IF($B277="",0,IF(Einstellungen!$C$10="Ja",MAX(IF(Einstellungen!$C$11="7 Tage",MAX(0,(MIN(DATE(2026,12,0),IF(Mitarbeiter!$D277="",DATE(2026,12,0),Mitarbeiter!$D277),TODAY()))-(MAX(DATE(2026,11,1),Mitarbeiter!$C277))+1),MAX(0,NETWORKDAYS(MAX(DATE(2026,11,1),Mitarbeiter!$C277),MIN(DATE(2026,12,0),IF(Mitarbeiter!$D277="",DATE(2026,12,0),Mitarbeiter!$D277),TODAY()),Einstellungen!$F$13:$F$67)))*N(Mitarbeiter!$E277)/IF(Einstellungen!$C$11="7 Tage",7,5),N('Ist-Stunden'!P277)),MAX(IF(Einstellungen!$C$11="7 Tage",MAX(0,(MIN(DATE(2026,12,0),IF(Mitarbeiter!$D277="",DATE(2026,12,0),Mitarbeiter!$D277),TODAY()))-(MAX(DATE(2026,11,1),Mitarbeiter!$C277))+1),MAX(0,NETWORKDAYS(MAX(DATE(2026,11,1),Mitarbeiter!$C277),MIN(DATE(2026,12,0),IF(Mitarbeiter!$D277="",DATE(2026,12,0),Mitarbeiter!$D277),TODAY()),Einstellungen!$F$13:$F$67)))*N(Mitarbeiter!$E277)/IF(Einstellungen!$C$11="7 Tage",7,5),N('Ist-Stunden'!P277)+(N(Krankheitstage!Q277)+N(Krankheitstage!AC277))*N($C277))))</f>
        <v/>
      </c>
      <c r="AU277" s="76">
        <f>IF($B277="",0,IF(Einstellungen!$C$10="Ja",MAX(IF(Einstellungen!$C$11="7 Tage",MAX(0,(MIN(DATE(2026,13,0),IF(Mitarbeiter!$D277="",DATE(2026,13,0),Mitarbeiter!$D277),TODAY()))-(MAX(DATE(2026,12,1),Mitarbeiter!$C277))+1),MAX(0,NETWORKDAYS(MAX(DATE(2026,12,1),Mitarbeiter!$C277),MIN(DATE(2026,13,0),IF(Mitarbeiter!$D277="",DATE(2026,13,0),Mitarbeiter!$D277),TODAY()),Einstellungen!$F$13:$F$67)))*N(Mitarbeiter!$E277)/IF(Einstellungen!$C$11="7 Tage",7,5),N('Ist-Stunden'!Q277)),MAX(IF(Einstellungen!$C$11="7 Tage",MAX(0,(MIN(DATE(2026,13,0),IF(Mitarbeiter!$D277="",DATE(2026,13,0),Mitarbeiter!$D277),TODAY()))-(MAX(DATE(2026,12,1),Mitarbeiter!$C277))+1),MAX(0,NETWORKDAYS(MAX(DATE(2026,12,1),Mitarbeiter!$C277),MIN(DATE(2026,13,0),IF(Mitarbeiter!$D277="",DATE(2026,13,0),Mitarbeiter!$D277),TODAY()),Einstellungen!$F$13:$F$67)))*N(Mitarbeiter!$E277)/IF(Einstellungen!$C$11="7 Tage",7,5),N('Ist-Stunden'!Q277)+(N(Krankheitstage!R277)+N(Krankheitstage!AD277))*N($C277))))</f>
        <v/>
      </c>
      <c r="AV277" s="76">
        <f>IF($B277="",0,IF(Einstellungen!$C$10="Ja",MAX(IF(Einstellungen!$C$11="7 Tage",MAX(0,(MIN(DATE(2027,2,0),IF(Mitarbeiter!$D277="",DATE(2027,2,0),Mitarbeiter!$D277),TODAY()))-(MAX(DATE(2027,1,1),Mitarbeiter!$C277))+1),MAX(0,NETWORKDAYS(MAX(DATE(2027,1,1),Mitarbeiter!$C277),MIN(DATE(2027,2,0),IF(Mitarbeiter!$D277="",DATE(2027,2,0),Mitarbeiter!$D277),TODAY()),Einstellungen!$F$13:$F$67)))*N(Mitarbeiter!$E277)/IF(Einstellungen!$C$11="7 Tage",7,5),N('Ist-Stunden'!R277)),MAX(IF(Einstellungen!$C$11="7 Tage",MAX(0,(MIN(DATE(2027,2,0),IF(Mitarbeiter!$D277="",DATE(2027,2,0),Mitarbeiter!$D277),TODAY()))-(MAX(DATE(2027,1,1),Mitarbeiter!$C277))+1),MAX(0,NETWORKDAYS(MAX(DATE(2027,1,1),Mitarbeiter!$C277),MIN(DATE(2027,2,0),IF(Mitarbeiter!$D277="",DATE(2027,2,0),Mitarbeiter!$D277),TODAY()),Einstellungen!$F$13:$F$67)))*N(Mitarbeiter!$E277)/IF(Einstellungen!$C$11="7 Tage",7,5),N('Ist-Stunden'!R277)+(N(Krankheitstage!AE277)+N(Krankheitstage!AQ277))*N($C277))))</f>
        <v/>
      </c>
      <c r="AW277" s="76">
        <f>IF($B277="",0,IF(Einstellungen!$C$10="Ja",MAX(IF(Einstellungen!$C$11="7 Tage",MAX(0,(MIN(DATE(2027,3,0),IF(Mitarbeiter!$D277="",DATE(2027,3,0),Mitarbeiter!$D277),TODAY()))-(MAX(DATE(2027,2,1),Mitarbeiter!$C277))+1),MAX(0,NETWORKDAYS(MAX(DATE(2027,2,1),Mitarbeiter!$C277),MIN(DATE(2027,3,0),IF(Mitarbeiter!$D277="",DATE(2027,3,0),Mitarbeiter!$D277),TODAY()),Einstellungen!$F$13:$F$67)))*N(Mitarbeiter!$E277)/IF(Einstellungen!$C$11="7 Tage",7,5),N('Ist-Stunden'!S277)),MAX(IF(Einstellungen!$C$11="7 Tage",MAX(0,(MIN(DATE(2027,3,0),IF(Mitarbeiter!$D277="",DATE(2027,3,0),Mitarbeiter!$D277),TODAY()))-(MAX(DATE(2027,2,1),Mitarbeiter!$C277))+1),MAX(0,NETWORKDAYS(MAX(DATE(2027,2,1),Mitarbeiter!$C277),MIN(DATE(2027,3,0),IF(Mitarbeiter!$D277="",DATE(2027,3,0),Mitarbeiter!$D277),TODAY()),Einstellungen!$F$13:$F$67)))*N(Mitarbeiter!$E277)/IF(Einstellungen!$C$11="7 Tage",7,5),N('Ist-Stunden'!S277)+(N(Krankheitstage!AF277)+N(Krankheitstage!AR277))*N($C277))))</f>
        <v/>
      </c>
      <c r="AX277" s="76">
        <f>IF($B277="",0,IF(Einstellungen!$C$10="Ja",MAX(IF(Einstellungen!$C$11="7 Tage",MAX(0,(MIN(DATE(2027,4,0),IF(Mitarbeiter!$D277="",DATE(2027,4,0),Mitarbeiter!$D277),TODAY()))-(MAX(DATE(2027,3,1),Mitarbeiter!$C277))+1),MAX(0,NETWORKDAYS(MAX(DATE(2027,3,1),Mitarbeiter!$C277),MIN(DATE(2027,4,0),IF(Mitarbeiter!$D277="",DATE(2027,4,0),Mitarbeiter!$D277),TODAY()),Einstellungen!$F$13:$F$67)))*N(Mitarbeiter!$E277)/IF(Einstellungen!$C$11="7 Tage",7,5),N('Ist-Stunden'!T277)),MAX(IF(Einstellungen!$C$11="7 Tage",MAX(0,(MIN(DATE(2027,4,0),IF(Mitarbeiter!$D277="",DATE(2027,4,0),Mitarbeiter!$D277),TODAY()))-(MAX(DATE(2027,3,1),Mitarbeiter!$C277))+1),MAX(0,NETWORKDAYS(MAX(DATE(2027,3,1),Mitarbeiter!$C277),MIN(DATE(2027,4,0),IF(Mitarbeiter!$D277="",DATE(2027,4,0),Mitarbeiter!$D277),TODAY()),Einstellungen!$F$13:$F$67)))*N(Mitarbeiter!$E277)/IF(Einstellungen!$C$11="7 Tage",7,5),N('Ist-Stunden'!T277)+(N(Krankheitstage!AG277)+N(Krankheitstage!AS277))*N($C277))))</f>
        <v/>
      </c>
      <c r="AY277" s="76">
        <f>IF($B277="",0,IF(Einstellungen!$C$10="Ja",MAX(IF(Einstellungen!$C$11="7 Tage",MAX(0,(MIN(DATE(2027,5,0),IF(Mitarbeiter!$D277="",DATE(2027,5,0),Mitarbeiter!$D277),TODAY()))-(MAX(DATE(2027,4,1),Mitarbeiter!$C277))+1),MAX(0,NETWORKDAYS(MAX(DATE(2027,4,1),Mitarbeiter!$C277),MIN(DATE(2027,5,0),IF(Mitarbeiter!$D277="",DATE(2027,5,0),Mitarbeiter!$D277),TODAY()),Einstellungen!$F$13:$F$67)))*N(Mitarbeiter!$E277)/IF(Einstellungen!$C$11="7 Tage",7,5),N('Ist-Stunden'!U277)),MAX(IF(Einstellungen!$C$11="7 Tage",MAX(0,(MIN(DATE(2027,5,0),IF(Mitarbeiter!$D277="",DATE(2027,5,0),Mitarbeiter!$D277),TODAY()))-(MAX(DATE(2027,4,1),Mitarbeiter!$C277))+1),MAX(0,NETWORKDAYS(MAX(DATE(2027,4,1),Mitarbeiter!$C277),MIN(DATE(2027,5,0),IF(Mitarbeiter!$D277="",DATE(2027,5,0),Mitarbeiter!$D277),TODAY()),Einstellungen!$F$13:$F$67)))*N(Mitarbeiter!$E277)/IF(Einstellungen!$C$11="7 Tage",7,5),N('Ist-Stunden'!U277)+(N(Krankheitstage!AH277)+N(Krankheitstage!AT277))*N($C277))))</f>
        <v/>
      </c>
      <c r="AZ277" s="76">
        <f>IF($B277="",0,IF(Einstellungen!$C$10="Ja",MAX(IF(Einstellungen!$C$11="7 Tage",MAX(0,(MIN(DATE(2027,6,0),IF(Mitarbeiter!$D277="",DATE(2027,6,0),Mitarbeiter!$D277),TODAY()))-(MAX(DATE(2027,5,1),Mitarbeiter!$C277))+1),MAX(0,NETWORKDAYS(MAX(DATE(2027,5,1),Mitarbeiter!$C277),MIN(DATE(2027,6,0),IF(Mitarbeiter!$D277="",DATE(2027,6,0),Mitarbeiter!$D277),TODAY()),Einstellungen!$F$13:$F$67)))*N(Mitarbeiter!$E277)/IF(Einstellungen!$C$11="7 Tage",7,5),N('Ist-Stunden'!V277)),MAX(IF(Einstellungen!$C$11="7 Tage",MAX(0,(MIN(DATE(2027,6,0),IF(Mitarbeiter!$D277="",DATE(2027,6,0),Mitarbeiter!$D277),TODAY()))-(MAX(DATE(2027,5,1),Mitarbeiter!$C277))+1),MAX(0,NETWORKDAYS(MAX(DATE(2027,5,1),Mitarbeiter!$C277),MIN(DATE(2027,6,0),IF(Mitarbeiter!$D277="",DATE(2027,6,0),Mitarbeiter!$D277),TODAY()),Einstellungen!$F$13:$F$67)))*N(Mitarbeiter!$E277)/IF(Einstellungen!$C$11="7 Tage",7,5),N('Ist-Stunden'!V277)+(N(Krankheitstage!AI277)+N(Krankheitstage!AU277))*N($C277))))</f>
        <v/>
      </c>
      <c r="BA277" s="76">
        <f>IF($B277="",0,IF(Einstellungen!$C$10="Ja",MAX(IF(Einstellungen!$C$11="7 Tage",MAX(0,(MIN(DATE(2027,7,0),IF(Mitarbeiter!$D277="",DATE(2027,7,0),Mitarbeiter!$D277),TODAY()))-(MAX(DATE(2027,6,1),Mitarbeiter!$C277))+1),MAX(0,NETWORKDAYS(MAX(DATE(2027,6,1),Mitarbeiter!$C277),MIN(DATE(2027,7,0),IF(Mitarbeiter!$D277="",DATE(2027,7,0),Mitarbeiter!$D277),TODAY()),Einstellungen!$F$13:$F$67)))*N(Mitarbeiter!$E277)/IF(Einstellungen!$C$11="7 Tage",7,5),N('Ist-Stunden'!W277)),MAX(IF(Einstellungen!$C$11="7 Tage",MAX(0,(MIN(DATE(2027,7,0),IF(Mitarbeiter!$D277="",DATE(2027,7,0),Mitarbeiter!$D277),TODAY()))-(MAX(DATE(2027,6,1),Mitarbeiter!$C277))+1),MAX(0,NETWORKDAYS(MAX(DATE(2027,6,1),Mitarbeiter!$C277),MIN(DATE(2027,7,0),IF(Mitarbeiter!$D277="",DATE(2027,7,0),Mitarbeiter!$D277),TODAY()),Einstellungen!$F$13:$F$67)))*N(Mitarbeiter!$E277)/IF(Einstellungen!$C$11="7 Tage",7,5),N('Ist-Stunden'!W277)+(N(Krankheitstage!AJ277)+N(Krankheitstage!AV277))*N($C277))))</f>
        <v/>
      </c>
      <c r="BB277" s="76">
        <f>IF($B277="",0,IF(Einstellungen!$C$10="Ja",MAX(IF(Einstellungen!$C$11="7 Tage",MAX(0,(MIN(DATE(2027,8,0),IF(Mitarbeiter!$D277="",DATE(2027,8,0),Mitarbeiter!$D277),TODAY()))-(MAX(DATE(2027,7,1),Mitarbeiter!$C277))+1),MAX(0,NETWORKDAYS(MAX(DATE(2027,7,1),Mitarbeiter!$C277),MIN(DATE(2027,8,0),IF(Mitarbeiter!$D277="",DATE(2027,8,0),Mitarbeiter!$D277),TODAY()),Einstellungen!$F$13:$F$67)))*N(Mitarbeiter!$E277)/IF(Einstellungen!$C$11="7 Tage",7,5),N('Ist-Stunden'!X277)),MAX(IF(Einstellungen!$C$11="7 Tage",MAX(0,(MIN(DATE(2027,8,0),IF(Mitarbeiter!$D277="",DATE(2027,8,0),Mitarbeiter!$D277),TODAY()))-(MAX(DATE(2027,7,1),Mitarbeiter!$C277))+1),MAX(0,NETWORKDAYS(MAX(DATE(2027,7,1),Mitarbeiter!$C277),MIN(DATE(2027,8,0),IF(Mitarbeiter!$D277="",DATE(2027,8,0),Mitarbeiter!$D277),TODAY()),Einstellungen!$F$13:$F$67)))*N(Mitarbeiter!$E277)/IF(Einstellungen!$C$11="7 Tage",7,5),N('Ist-Stunden'!X277)+(N(Krankheitstage!AK277)+N(Krankheitstage!AW277))*N($C277))))</f>
        <v/>
      </c>
      <c r="BC277" s="76">
        <f>IF($B277="",0,IF(Einstellungen!$C$10="Ja",MAX(IF(Einstellungen!$C$11="7 Tage",MAX(0,(MIN(DATE(2027,9,0),IF(Mitarbeiter!$D277="",DATE(2027,9,0),Mitarbeiter!$D277),TODAY()))-(MAX(DATE(2027,8,1),Mitarbeiter!$C277))+1),MAX(0,NETWORKDAYS(MAX(DATE(2027,8,1),Mitarbeiter!$C277),MIN(DATE(2027,9,0),IF(Mitarbeiter!$D277="",DATE(2027,9,0),Mitarbeiter!$D277),TODAY()),Einstellungen!$F$13:$F$67)))*N(Mitarbeiter!$E277)/IF(Einstellungen!$C$11="7 Tage",7,5),N('Ist-Stunden'!Y277)),MAX(IF(Einstellungen!$C$11="7 Tage",MAX(0,(MIN(DATE(2027,9,0),IF(Mitarbeiter!$D277="",DATE(2027,9,0),Mitarbeiter!$D277),TODAY()))-(MAX(DATE(2027,8,1),Mitarbeiter!$C277))+1),MAX(0,NETWORKDAYS(MAX(DATE(2027,8,1),Mitarbeiter!$C277),MIN(DATE(2027,9,0),IF(Mitarbeiter!$D277="",DATE(2027,9,0),Mitarbeiter!$D277),TODAY()),Einstellungen!$F$13:$F$67)))*N(Mitarbeiter!$E277)/IF(Einstellungen!$C$11="7 Tage",7,5),N('Ist-Stunden'!Y277)+(N(Krankheitstage!AL277)+N(Krankheitstage!AX277))*N($C277))))</f>
        <v/>
      </c>
      <c r="BD277" s="76">
        <f>IF($B277="",0,IF(Einstellungen!$C$10="Ja",MAX(IF(Einstellungen!$C$11="7 Tage",MAX(0,(MIN(DATE(2027,10,0),IF(Mitarbeiter!$D277="",DATE(2027,10,0),Mitarbeiter!$D277),TODAY()))-(MAX(DATE(2027,9,1),Mitarbeiter!$C277))+1),MAX(0,NETWORKDAYS(MAX(DATE(2027,9,1),Mitarbeiter!$C277),MIN(DATE(2027,10,0),IF(Mitarbeiter!$D277="",DATE(2027,10,0),Mitarbeiter!$D277),TODAY()),Einstellungen!$F$13:$F$67)))*N(Mitarbeiter!$E277)/IF(Einstellungen!$C$11="7 Tage",7,5),N('Ist-Stunden'!Z277)),MAX(IF(Einstellungen!$C$11="7 Tage",MAX(0,(MIN(DATE(2027,10,0),IF(Mitarbeiter!$D277="",DATE(2027,10,0),Mitarbeiter!$D277),TODAY()))-(MAX(DATE(2027,9,1),Mitarbeiter!$C277))+1),MAX(0,NETWORKDAYS(MAX(DATE(2027,9,1),Mitarbeiter!$C277),MIN(DATE(2027,10,0),IF(Mitarbeiter!$D277="",DATE(2027,10,0),Mitarbeiter!$D277),TODAY()),Einstellungen!$F$13:$F$67)))*N(Mitarbeiter!$E277)/IF(Einstellungen!$C$11="7 Tage",7,5),N('Ist-Stunden'!Z277)+(N(Krankheitstage!AM277)+N(Krankheitstage!AY277))*N($C277))))</f>
        <v/>
      </c>
      <c r="BE277" s="76">
        <f>IF($B277="",0,IF(Einstellungen!$C$10="Ja",MAX(IF(Einstellungen!$C$11="7 Tage",MAX(0,(MIN(DATE(2027,11,0),IF(Mitarbeiter!$D277="",DATE(2027,11,0),Mitarbeiter!$D277),TODAY()))-(MAX(DATE(2027,10,1),Mitarbeiter!$C277))+1),MAX(0,NETWORKDAYS(MAX(DATE(2027,10,1),Mitarbeiter!$C277),MIN(DATE(2027,11,0),IF(Mitarbeiter!$D277="",DATE(2027,11,0),Mitarbeiter!$D277),TODAY()),Einstellungen!$F$13:$F$67)))*N(Mitarbeiter!$E277)/IF(Einstellungen!$C$11="7 Tage",7,5),N('Ist-Stunden'!AA277)),MAX(IF(Einstellungen!$C$11="7 Tage",MAX(0,(MIN(DATE(2027,11,0),IF(Mitarbeiter!$D277="",DATE(2027,11,0),Mitarbeiter!$D277),TODAY()))-(MAX(DATE(2027,10,1),Mitarbeiter!$C277))+1),MAX(0,NETWORKDAYS(MAX(DATE(2027,10,1),Mitarbeiter!$C277),MIN(DATE(2027,11,0),IF(Mitarbeiter!$D277="",DATE(2027,11,0),Mitarbeiter!$D277),TODAY()),Einstellungen!$F$13:$F$67)))*N(Mitarbeiter!$E277)/IF(Einstellungen!$C$11="7 Tage",7,5),N('Ist-Stunden'!AA277)+(N(Krankheitstage!AN277)+N(Krankheitstage!AZ277))*N($C277))))</f>
        <v/>
      </c>
      <c r="BF277" s="76">
        <f>IF($B277="",0,IF(Einstellungen!$C$10="Ja",MAX(IF(Einstellungen!$C$11="7 Tage",MAX(0,(MIN(DATE(2027,12,0),IF(Mitarbeiter!$D277="",DATE(2027,12,0),Mitarbeiter!$D277),TODAY()))-(MAX(DATE(2027,11,1),Mitarbeiter!$C277))+1),MAX(0,NETWORKDAYS(MAX(DATE(2027,11,1),Mitarbeiter!$C277),MIN(DATE(2027,12,0),IF(Mitarbeiter!$D277="",DATE(2027,12,0),Mitarbeiter!$D277),TODAY()),Einstellungen!$F$13:$F$67)))*N(Mitarbeiter!$E277)/IF(Einstellungen!$C$11="7 Tage",7,5),N('Ist-Stunden'!AB277)),MAX(IF(Einstellungen!$C$11="7 Tage",MAX(0,(MIN(DATE(2027,12,0),IF(Mitarbeiter!$D277="",DATE(2027,12,0),Mitarbeiter!$D277),TODAY()))-(MAX(DATE(2027,11,1),Mitarbeiter!$C277))+1),MAX(0,NETWORKDAYS(MAX(DATE(2027,11,1),Mitarbeiter!$C277),MIN(DATE(2027,12,0),IF(Mitarbeiter!$D277="",DATE(2027,12,0),Mitarbeiter!$D277),TODAY()),Einstellungen!$F$13:$F$67)))*N(Mitarbeiter!$E277)/IF(Einstellungen!$C$11="7 Tage",7,5),N('Ist-Stunden'!AB277)+(N(Krankheitstage!AO277)+N(Krankheitstage!BA277))*N($C277))))</f>
        <v/>
      </c>
      <c r="BG277" s="76">
        <f>IF($B277="",0,IF(Einstellungen!$C$10="Ja",MAX(IF(Einstellungen!$C$11="7 Tage",MAX(0,(MIN(DATE(2027,13,0),IF(Mitarbeiter!$D277="",DATE(2027,13,0),Mitarbeiter!$D277),TODAY()))-(MAX(DATE(2027,12,1),Mitarbeiter!$C277))+1),MAX(0,NETWORKDAYS(MAX(DATE(2027,12,1),Mitarbeiter!$C277),MIN(DATE(2027,13,0),IF(Mitarbeiter!$D277="",DATE(2027,13,0),Mitarbeiter!$D277),TODAY()),Einstellungen!$F$13:$F$67)))*N(Mitarbeiter!$E277)/IF(Einstellungen!$C$11="7 Tage",7,5),N('Ist-Stunden'!AC277)),MAX(IF(Einstellungen!$C$11="7 Tage",MAX(0,(MIN(DATE(2027,13,0),IF(Mitarbeiter!$D277="",DATE(2027,13,0),Mitarbeiter!$D277),TODAY()))-(MAX(DATE(2027,12,1),Mitarbeiter!$C277))+1),MAX(0,NETWORKDAYS(MAX(DATE(2027,12,1),Mitarbeiter!$C277),MIN(DATE(2027,13,0),IF(Mitarbeiter!$D277="",DATE(2027,13,0),Mitarbeiter!$D277),TODAY()),Einstellungen!$F$13:$F$67)))*N(Mitarbeiter!$E277)/IF(Einstellungen!$C$11="7 Tage",7,5),N('Ist-Stunden'!AC277)+(N(Krankheitstage!AP277)+N(Krankheitstage!BB277))*N($C277))))</f>
        <v/>
      </c>
      <c r="BH277" s="76">
        <f>IF($B277="",0,IF(Einstellungen!$C$10="Ja",MAX(IF(Einstellungen!$C$11="7 Tage",MAX(0,(MIN(DATE(2028,2,0),IF(Mitarbeiter!$D277="",DATE(2028,2,0),Mitarbeiter!$D277),TODAY()))-(MAX(DATE(2028,1,1),Mitarbeiter!$C277))+1),MAX(0,NETWORKDAYS(MAX(DATE(2028,1,1),Mitarbeiter!$C277),MIN(DATE(2028,2,0),IF(Mitarbeiter!$D277="",DATE(2028,2,0),Mitarbeiter!$D277),TODAY()),Einstellungen!$F$13:$F$67)))*N(Mitarbeiter!$E277)/IF(Einstellungen!$C$11="7 Tage",7,5),N('Ist-Stunden'!AD277)),MAX(IF(Einstellungen!$C$11="7 Tage",MAX(0,(MIN(DATE(2028,2,0),IF(Mitarbeiter!$D277="",DATE(2028,2,0),Mitarbeiter!$D277),TODAY()))-(MAX(DATE(2028,1,1),Mitarbeiter!$C277))+1),MAX(0,NETWORKDAYS(MAX(DATE(2028,1,1),Mitarbeiter!$C277),MIN(DATE(2028,2,0),IF(Mitarbeiter!$D277="",DATE(2028,2,0),Mitarbeiter!$D277),TODAY()),Einstellungen!$F$13:$F$67)))*N(Mitarbeiter!$E277)/IF(Einstellungen!$C$11="7 Tage",7,5),N('Ist-Stunden'!AD277)+(N(Krankheitstage!BC277)+N(Krankheitstage!BO277))*N($C277))))</f>
        <v/>
      </c>
      <c r="BI277" s="76">
        <f>IF($B277="",0,IF(Einstellungen!$C$10="Ja",MAX(IF(Einstellungen!$C$11="7 Tage",MAX(0,(MIN(DATE(2028,3,0),IF(Mitarbeiter!$D277="",DATE(2028,3,0),Mitarbeiter!$D277),TODAY()))-(MAX(DATE(2028,2,1),Mitarbeiter!$C277))+1),MAX(0,NETWORKDAYS(MAX(DATE(2028,2,1),Mitarbeiter!$C277),MIN(DATE(2028,3,0),IF(Mitarbeiter!$D277="",DATE(2028,3,0),Mitarbeiter!$D277),TODAY()),Einstellungen!$F$13:$F$67)))*N(Mitarbeiter!$E277)/IF(Einstellungen!$C$11="7 Tage",7,5),N('Ist-Stunden'!AE277)),MAX(IF(Einstellungen!$C$11="7 Tage",MAX(0,(MIN(DATE(2028,3,0),IF(Mitarbeiter!$D277="",DATE(2028,3,0),Mitarbeiter!$D277),TODAY()))-(MAX(DATE(2028,2,1),Mitarbeiter!$C277))+1),MAX(0,NETWORKDAYS(MAX(DATE(2028,2,1),Mitarbeiter!$C277),MIN(DATE(2028,3,0),IF(Mitarbeiter!$D277="",DATE(2028,3,0),Mitarbeiter!$D277),TODAY()),Einstellungen!$F$13:$F$67)))*N(Mitarbeiter!$E277)/IF(Einstellungen!$C$11="7 Tage",7,5),N('Ist-Stunden'!AE277)+(N(Krankheitstage!BD277)+N(Krankheitstage!BP277))*N($C277))))</f>
        <v/>
      </c>
      <c r="BJ277" s="76">
        <f>IF($B277="",0,IF(Einstellungen!$C$10="Ja",MAX(IF(Einstellungen!$C$11="7 Tage",MAX(0,(MIN(DATE(2028,4,0),IF(Mitarbeiter!$D277="",DATE(2028,4,0),Mitarbeiter!$D277),TODAY()))-(MAX(DATE(2028,3,1),Mitarbeiter!$C277))+1),MAX(0,NETWORKDAYS(MAX(DATE(2028,3,1),Mitarbeiter!$C277),MIN(DATE(2028,4,0),IF(Mitarbeiter!$D277="",DATE(2028,4,0),Mitarbeiter!$D277),TODAY()),Einstellungen!$F$13:$F$67)))*N(Mitarbeiter!$E277)/IF(Einstellungen!$C$11="7 Tage",7,5),N('Ist-Stunden'!AF277)),MAX(IF(Einstellungen!$C$11="7 Tage",MAX(0,(MIN(DATE(2028,4,0),IF(Mitarbeiter!$D277="",DATE(2028,4,0),Mitarbeiter!$D277),TODAY()))-(MAX(DATE(2028,3,1),Mitarbeiter!$C277))+1),MAX(0,NETWORKDAYS(MAX(DATE(2028,3,1),Mitarbeiter!$C277),MIN(DATE(2028,4,0),IF(Mitarbeiter!$D277="",DATE(2028,4,0),Mitarbeiter!$D277),TODAY()),Einstellungen!$F$13:$F$67)))*N(Mitarbeiter!$E277)/IF(Einstellungen!$C$11="7 Tage",7,5),N('Ist-Stunden'!AF277)+(N(Krankheitstage!BE277)+N(Krankheitstage!BQ277))*N($C277))))</f>
        <v/>
      </c>
      <c r="BK277" s="76">
        <f>IF($B277="",0,IF(Einstellungen!$C$10="Ja",MAX(IF(Einstellungen!$C$11="7 Tage",MAX(0,(MIN(DATE(2028,5,0),IF(Mitarbeiter!$D277="",DATE(2028,5,0),Mitarbeiter!$D277),TODAY()))-(MAX(DATE(2028,4,1),Mitarbeiter!$C277))+1),MAX(0,NETWORKDAYS(MAX(DATE(2028,4,1),Mitarbeiter!$C277),MIN(DATE(2028,5,0),IF(Mitarbeiter!$D277="",DATE(2028,5,0),Mitarbeiter!$D277),TODAY()),Einstellungen!$F$13:$F$67)))*N(Mitarbeiter!$E277)/IF(Einstellungen!$C$11="7 Tage",7,5),N('Ist-Stunden'!AG277)),MAX(IF(Einstellungen!$C$11="7 Tage",MAX(0,(MIN(DATE(2028,5,0),IF(Mitarbeiter!$D277="",DATE(2028,5,0),Mitarbeiter!$D277),TODAY()))-(MAX(DATE(2028,4,1),Mitarbeiter!$C277))+1),MAX(0,NETWORKDAYS(MAX(DATE(2028,4,1),Mitarbeiter!$C277),MIN(DATE(2028,5,0),IF(Mitarbeiter!$D277="",DATE(2028,5,0),Mitarbeiter!$D277),TODAY()),Einstellungen!$F$13:$F$67)))*N(Mitarbeiter!$E277)/IF(Einstellungen!$C$11="7 Tage",7,5),N('Ist-Stunden'!AG277)+(N(Krankheitstage!BF277)+N(Krankheitstage!BR277))*N($C277))))</f>
        <v/>
      </c>
      <c r="BL277" s="76">
        <f>IF($B277="",0,IF(Einstellungen!$C$10="Ja",MAX(IF(Einstellungen!$C$11="7 Tage",MAX(0,(MIN(DATE(2028,6,0),IF(Mitarbeiter!$D277="",DATE(2028,6,0),Mitarbeiter!$D277),TODAY()))-(MAX(DATE(2028,5,1),Mitarbeiter!$C277))+1),MAX(0,NETWORKDAYS(MAX(DATE(2028,5,1),Mitarbeiter!$C277),MIN(DATE(2028,6,0),IF(Mitarbeiter!$D277="",DATE(2028,6,0),Mitarbeiter!$D277),TODAY()),Einstellungen!$F$13:$F$67)))*N(Mitarbeiter!$E277)/IF(Einstellungen!$C$11="7 Tage",7,5),N('Ist-Stunden'!AH277)),MAX(IF(Einstellungen!$C$11="7 Tage",MAX(0,(MIN(DATE(2028,6,0),IF(Mitarbeiter!$D277="",DATE(2028,6,0),Mitarbeiter!$D277),TODAY()))-(MAX(DATE(2028,5,1),Mitarbeiter!$C277))+1),MAX(0,NETWORKDAYS(MAX(DATE(2028,5,1),Mitarbeiter!$C277),MIN(DATE(2028,6,0),IF(Mitarbeiter!$D277="",DATE(2028,6,0),Mitarbeiter!$D277),TODAY()),Einstellungen!$F$13:$F$67)))*N(Mitarbeiter!$E277)/IF(Einstellungen!$C$11="7 Tage",7,5),N('Ist-Stunden'!AH277)+(N(Krankheitstage!BG277)+N(Krankheitstage!BS277))*N($C277))))</f>
        <v/>
      </c>
      <c r="BM277" s="76">
        <f>IF($B277="",0,IF(Einstellungen!$C$10="Ja",MAX(IF(Einstellungen!$C$11="7 Tage",MAX(0,(MIN(DATE(2028,7,0),IF(Mitarbeiter!$D277="",DATE(2028,7,0),Mitarbeiter!$D277),TODAY()))-(MAX(DATE(2028,6,1),Mitarbeiter!$C277))+1),MAX(0,NETWORKDAYS(MAX(DATE(2028,6,1),Mitarbeiter!$C277),MIN(DATE(2028,7,0),IF(Mitarbeiter!$D277="",DATE(2028,7,0),Mitarbeiter!$D277),TODAY()),Einstellungen!$F$13:$F$67)))*N(Mitarbeiter!$E277)/IF(Einstellungen!$C$11="7 Tage",7,5),N('Ist-Stunden'!AI277)),MAX(IF(Einstellungen!$C$11="7 Tage",MAX(0,(MIN(DATE(2028,7,0),IF(Mitarbeiter!$D277="",DATE(2028,7,0),Mitarbeiter!$D277),TODAY()))-(MAX(DATE(2028,6,1),Mitarbeiter!$C277))+1),MAX(0,NETWORKDAYS(MAX(DATE(2028,6,1),Mitarbeiter!$C277),MIN(DATE(2028,7,0),IF(Mitarbeiter!$D277="",DATE(2028,7,0),Mitarbeiter!$D277),TODAY()),Einstellungen!$F$13:$F$67)))*N(Mitarbeiter!$E277)/IF(Einstellungen!$C$11="7 Tage",7,5),N('Ist-Stunden'!AI277)+(N(Krankheitstage!BH277)+N(Krankheitstage!BT277))*N($C277))))</f>
        <v/>
      </c>
      <c r="BN277" s="76">
        <f>IF($B277="",0,IF(Einstellungen!$C$10="Ja",MAX(IF(Einstellungen!$C$11="7 Tage",MAX(0,(MIN(DATE(2028,8,0),IF(Mitarbeiter!$D277="",DATE(2028,8,0),Mitarbeiter!$D277),TODAY()))-(MAX(DATE(2028,7,1),Mitarbeiter!$C277))+1),MAX(0,NETWORKDAYS(MAX(DATE(2028,7,1),Mitarbeiter!$C277),MIN(DATE(2028,8,0),IF(Mitarbeiter!$D277="",DATE(2028,8,0),Mitarbeiter!$D277),TODAY()),Einstellungen!$F$13:$F$67)))*N(Mitarbeiter!$E277)/IF(Einstellungen!$C$11="7 Tage",7,5),N('Ist-Stunden'!AJ277)),MAX(IF(Einstellungen!$C$11="7 Tage",MAX(0,(MIN(DATE(2028,8,0),IF(Mitarbeiter!$D277="",DATE(2028,8,0),Mitarbeiter!$D277),TODAY()))-(MAX(DATE(2028,7,1),Mitarbeiter!$C277))+1),MAX(0,NETWORKDAYS(MAX(DATE(2028,7,1),Mitarbeiter!$C277),MIN(DATE(2028,8,0),IF(Mitarbeiter!$D277="",DATE(2028,8,0),Mitarbeiter!$D277),TODAY()),Einstellungen!$F$13:$F$67)))*N(Mitarbeiter!$E277)/IF(Einstellungen!$C$11="7 Tage",7,5),N('Ist-Stunden'!AJ277)+(N(Krankheitstage!BI277)+N(Krankheitstage!BU277))*N($C277))))</f>
        <v/>
      </c>
      <c r="BO277" s="76">
        <f>IF($B277="",0,IF(Einstellungen!$C$10="Ja",MAX(IF(Einstellungen!$C$11="7 Tage",MAX(0,(MIN(DATE(2028,9,0),IF(Mitarbeiter!$D277="",DATE(2028,9,0),Mitarbeiter!$D277),TODAY()))-(MAX(DATE(2028,8,1),Mitarbeiter!$C277))+1),MAX(0,NETWORKDAYS(MAX(DATE(2028,8,1),Mitarbeiter!$C277),MIN(DATE(2028,9,0),IF(Mitarbeiter!$D277="",DATE(2028,9,0),Mitarbeiter!$D277),TODAY()),Einstellungen!$F$13:$F$67)))*N(Mitarbeiter!$E277)/IF(Einstellungen!$C$11="7 Tage",7,5),N('Ist-Stunden'!AK277)),MAX(IF(Einstellungen!$C$11="7 Tage",MAX(0,(MIN(DATE(2028,9,0),IF(Mitarbeiter!$D277="",DATE(2028,9,0),Mitarbeiter!$D277),TODAY()))-(MAX(DATE(2028,8,1),Mitarbeiter!$C277))+1),MAX(0,NETWORKDAYS(MAX(DATE(2028,8,1),Mitarbeiter!$C277),MIN(DATE(2028,9,0),IF(Mitarbeiter!$D277="",DATE(2028,9,0),Mitarbeiter!$D277),TODAY()),Einstellungen!$F$13:$F$67)))*N(Mitarbeiter!$E277)/IF(Einstellungen!$C$11="7 Tage",7,5),N('Ist-Stunden'!AK277)+(N(Krankheitstage!BJ277)+N(Krankheitstage!BV277))*N($C277))))</f>
        <v/>
      </c>
      <c r="BP277" s="76">
        <f>IF($B277="",0,IF(Einstellungen!$C$10="Ja",MAX(IF(Einstellungen!$C$11="7 Tage",MAX(0,(MIN(DATE(2028,10,0),IF(Mitarbeiter!$D277="",DATE(2028,10,0),Mitarbeiter!$D277),TODAY()))-(MAX(DATE(2028,9,1),Mitarbeiter!$C277))+1),MAX(0,NETWORKDAYS(MAX(DATE(2028,9,1),Mitarbeiter!$C277),MIN(DATE(2028,10,0),IF(Mitarbeiter!$D277="",DATE(2028,10,0),Mitarbeiter!$D277),TODAY()),Einstellungen!$F$13:$F$67)))*N(Mitarbeiter!$E277)/IF(Einstellungen!$C$11="7 Tage",7,5),N('Ist-Stunden'!AL277)),MAX(IF(Einstellungen!$C$11="7 Tage",MAX(0,(MIN(DATE(2028,10,0),IF(Mitarbeiter!$D277="",DATE(2028,10,0),Mitarbeiter!$D277),TODAY()))-(MAX(DATE(2028,9,1),Mitarbeiter!$C277))+1),MAX(0,NETWORKDAYS(MAX(DATE(2028,9,1),Mitarbeiter!$C277),MIN(DATE(2028,10,0),IF(Mitarbeiter!$D277="",DATE(2028,10,0),Mitarbeiter!$D277),TODAY()),Einstellungen!$F$13:$F$67)))*N(Mitarbeiter!$E277)/IF(Einstellungen!$C$11="7 Tage",7,5),N('Ist-Stunden'!AL277)+(N(Krankheitstage!BK277)+N(Krankheitstage!BW277))*N($C277))))</f>
        <v/>
      </c>
      <c r="BQ277" s="76">
        <f>IF($B277="",0,IF(Einstellungen!$C$10="Ja",MAX(IF(Einstellungen!$C$11="7 Tage",MAX(0,(MIN(DATE(2028,11,0),IF(Mitarbeiter!$D277="",DATE(2028,11,0),Mitarbeiter!$D277),TODAY()))-(MAX(DATE(2028,10,1),Mitarbeiter!$C277))+1),MAX(0,NETWORKDAYS(MAX(DATE(2028,10,1),Mitarbeiter!$C277),MIN(DATE(2028,11,0),IF(Mitarbeiter!$D277="",DATE(2028,11,0),Mitarbeiter!$D277),TODAY()),Einstellungen!$F$13:$F$67)))*N(Mitarbeiter!$E277)/IF(Einstellungen!$C$11="7 Tage",7,5),N('Ist-Stunden'!AM277)),MAX(IF(Einstellungen!$C$11="7 Tage",MAX(0,(MIN(DATE(2028,11,0),IF(Mitarbeiter!$D277="",DATE(2028,11,0),Mitarbeiter!$D277),TODAY()))-(MAX(DATE(2028,10,1),Mitarbeiter!$C277))+1),MAX(0,NETWORKDAYS(MAX(DATE(2028,10,1),Mitarbeiter!$C277),MIN(DATE(2028,11,0),IF(Mitarbeiter!$D277="",DATE(2028,11,0),Mitarbeiter!$D277),TODAY()),Einstellungen!$F$13:$F$67)))*N(Mitarbeiter!$E277)/IF(Einstellungen!$C$11="7 Tage",7,5),N('Ist-Stunden'!AM277)+(N(Krankheitstage!BL277)+N(Krankheitstage!BX277))*N($C277))))</f>
        <v/>
      </c>
      <c r="BR277" s="76">
        <f>IF($B277="",0,IF(Einstellungen!$C$10="Ja",MAX(IF(Einstellungen!$C$11="7 Tage",MAX(0,(MIN(DATE(2028,12,0),IF(Mitarbeiter!$D277="",DATE(2028,12,0),Mitarbeiter!$D277),TODAY()))-(MAX(DATE(2028,11,1),Mitarbeiter!$C277))+1),MAX(0,NETWORKDAYS(MAX(DATE(2028,11,1),Mitarbeiter!$C277),MIN(DATE(2028,12,0),IF(Mitarbeiter!$D277="",DATE(2028,12,0),Mitarbeiter!$D277),TODAY()),Einstellungen!$F$13:$F$67)))*N(Mitarbeiter!$E277)/IF(Einstellungen!$C$11="7 Tage",7,5),N('Ist-Stunden'!AN277)),MAX(IF(Einstellungen!$C$11="7 Tage",MAX(0,(MIN(DATE(2028,12,0),IF(Mitarbeiter!$D277="",DATE(2028,12,0),Mitarbeiter!$D277),TODAY()))-(MAX(DATE(2028,11,1),Mitarbeiter!$C277))+1),MAX(0,NETWORKDAYS(MAX(DATE(2028,11,1),Mitarbeiter!$C277),MIN(DATE(2028,12,0),IF(Mitarbeiter!$D277="",DATE(2028,12,0),Mitarbeiter!$D277),TODAY()),Einstellungen!$F$13:$F$67)))*N(Mitarbeiter!$E277)/IF(Einstellungen!$C$11="7 Tage",7,5),N('Ist-Stunden'!AN277)+(N(Krankheitstage!BM277)+N(Krankheitstage!BY277))*N($C277))))</f>
        <v/>
      </c>
      <c r="BS277" s="76">
        <f>IF($B277="",0,IF(Einstellungen!$C$10="Ja",MAX(IF(Einstellungen!$C$11="7 Tage",MAX(0,(MIN(DATE(2028,13,0),IF(Mitarbeiter!$D277="",DATE(2028,13,0),Mitarbeiter!$D277),TODAY()))-(MAX(DATE(2028,12,1),Mitarbeiter!$C277))+1),MAX(0,NETWORKDAYS(MAX(DATE(2028,12,1),Mitarbeiter!$C277),MIN(DATE(2028,13,0),IF(Mitarbeiter!$D277="",DATE(2028,13,0),Mitarbeiter!$D277),TODAY()),Einstellungen!$F$13:$F$67)))*N(Mitarbeiter!$E277)/IF(Einstellungen!$C$11="7 Tage",7,5),N('Ist-Stunden'!AO277)),MAX(IF(Einstellungen!$C$11="7 Tage",MAX(0,(MIN(DATE(2028,13,0),IF(Mitarbeiter!$D277="",DATE(2028,13,0),Mitarbeiter!$D277),TODAY()))-(MAX(DATE(2028,12,1),Mitarbeiter!$C277))+1),MAX(0,NETWORKDAYS(MAX(DATE(2028,12,1),Mitarbeiter!$C277),MIN(DATE(2028,13,0),IF(Mitarbeiter!$D277="",DATE(2028,13,0),Mitarbeiter!$D277),TODAY()),Einstellungen!$F$13:$F$67)))*N(Mitarbeiter!$E277)/IF(Einstellungen!$C$11="7 Tage",7,5),N('Ist-Stunden'!AO277)+(N(Krankheitstage!BN277)+N(Krankheitstage!BZ277))*N($C277))))</f>
        <v/>
      </c>
      <c r="BT277" s="76">
        <f>IF($B277="",0,IF(Einstellungen!$C$10="Ja",MAX(IF(Einstellungen!$C$11="7 Tage",MAX(0,(MIN(DATE(2029,2,0),IF(Mitarbeiter!$D277="",DATE(2029,2,0),Mitarbeiter!$D277),TODAY()))-(MAX(DATE(2029,1,1),Mitarbeiter!$C277))+1),MAX(0,NETWORKDAYS(MAX(DATE(2029,1,1),Mitarbeiter!$C277),MIN(DATE(2029,2,0),IF(Mitarbeiter!$D277="",DATE(2029,2,0),Mitarbeiter!$D277),TODAY()),Einstellungen!$F$13:$F$67)))*N(Mitarbeiter!$E277)/IF(Einstellungen!$C$11="7 Tage",7,5),N('Ist-Stunden'!AP277)),MAX(IF(Einstellungen!$C$11="7 Tage",MAX(0,(MIN(DATE(2029,2,0),IF(Mitarbeiter!$D277="",DATE(2029,2,0),Mitarbeiter!$D277),TODAY()))-(MAX(DATE(2029,1,1),Mitarbeiter!$C277))+1),MAX(0,NETWORKDAYS(MAX(DATE(2029,1,1),Mitarbeiter!$C277),MIN(DATE(2029,2,0),IF(Mitarbeiter!$D277="",DATE(2029,2,0),Mitarbeiter!$D277),TODAY()),Einstellungen!$F$13:$F$67)))*N(Mitarbeiter!$E277)/IF(Einstellungen!$C$11="7 Tage",7,5),N('Ist-Stunden'!AP277)+(N(Krankheitstage!CA277)+N(Krankheitstage!CM277))*N($C277))))</f>
        <v/>
      </c>
      <c r="BU277" s="76">
        <f>IF($B277="",0,IF(Einstellungen!$C$10="Ja",MAX(IF(Einstellungen!$C$11="7 Tage",MAX(0,(MIN(DATE(2029,3,0),IF(Mitarbeiter!$D277="",DATE(2029,3,0),Mitarbeiter!$D277),TODAY()))-(MAX(DATE(2029,2,1),Mitarbeiter!$C277))+1),MAX(0,NETWORKDAYS(MAX(DATE(2029,2,1),Mitarbeiter!$C277),MIN(DATE(2029,3,0),IF(Mitarbeiter!$D277="",DATE(2029,3,0),Mitarbeiter!$D277),TODAY()),Einstellungen!$F$13:$F$67)))*N(Mitarbeiter!$E277)/IF(Einstellungen!$C$11="7 Tage",7,5),N('Ist-Stunden'!AQ277)),MAX(IF(Einstellungen!$C$11="7 Tage",MAX(0,(MIN(DATE(2029,3,0),IF(Mitarbeiter!$D277="",DATE(2029,3,0),Mitarbeiter!$D277),TODAY()))-(MAX(DATE(2029,2,1),Mitarbeiter!$C277))+1),MAX(0,NETWORKDAYS(MAX(DATE(2029,2,1),Mitarbeiter!$C277),MIN(DATE(2029,3,0),IF(Mitarbeiter!$D277="",DATE(2029,3,0),Mitarbeiter!$D277),TODAY()),Einstellungen!$F$13:$F$67)))*N(Mitarbeiter!$E277)/IF(Einstellungen!$C$11="7 Tage",7,5),N('Ist-Stunden'!AQ277)+(N(Krankheitstage!CB277)+N(Krankheitstage!CN277))*N($C277))))</f>
        <v/>
      </c>
      <c r="BV277" s="76">
        <f>IF($B277="",0,IF(Einstellungen!$C$10="Ja",MAX(IF(Einstellungen!$C$11="7 Tage",MAX(0,(MIN(DATE(2029,4,0),IF(Mitarbeiter!$D277="",DATE(2029,4,0),Mitarbeiter!$D277),TODAY()))-(MAX(DATE(2029,3,1),Mitarbeiter!$C277))+1),MAX(0,NETWORKDAYS(MAX(DATE(2029,3,1),Mitarbeiter!$C277),MIN(DATE(2029,4,0),IF(Mitarbeiter!$D277="",DATE(2029,4,0),Mitarbeiter!$D277),TODAY()),Einstellungen!$F$13:$F$67)))*N(Mitarbeiter!$E277)/IF(Einstellungen!$C$11="7 Tage",7,5),N('Ist-Stunden'!AR277)),MAX(IF(Einstellungen!$C$11="7 Tage",MAX(0,(MIN(DATE(2029,4,0),IF(Mitarbeiter!$D277="",DATE(2029,4,0),Mitarbeiter!$D277),TODAY()))-(MAX(DATE(2029,3,1),Mitarbeiter!$C277))+1),MAX(0,NETWORKDAYS(MAX(DATE(2029,3,1),Mitarbeiter!$C277),MIN(DATE(2029,4,0),IF(Mitarbeiter!$D277="",DATE(2029,4,0),Mitarbeiter!$D277),TODAY()),Einstellungen!$F$13:$F$67)))*N(Mitarbeiter!$E277)/IF(Einstellungen!$C$11="7 Tage",7,5),N('Ist-Stunden'!AR277)+(N(Krankheitstage!CC277)+N(Krankheitstage!CO277))*N($C277))))</f>
        <v/>
      </c>
      <c r="BW277" s="76">
        <f>IF($B277="",0,IF(Einstellungen!$C$10="Ja",MAX(IF(Einstellungen!$C$11="7 Tage",MAX(0,(MIN(DATE(2029,5,0),IF(Mitarbeiter!$D277="",DATE(2029,5,0),Mitarbeiter!$D277),TODAY()))-(MAX(DATE(2029,4,1),Mitarbeiter!$C277))+1),MAX(0,NETWORKDAYS(MAX(DATE(2029,4,1),Mitarbeiter!$C277),MIN(DATE(2029,5,0),IF(Mitarbeiter!$D277="",DATE(2029,5,0),Mitarbeiter!$D277),TODAY()),Einstellungen!$F$13:$F$67)))*N(Mitarbeiter!$E277)/IF(Einstellungen!$C$11="7 Tage",7,5),N('Ist-Stunden'!AS277)),MAX(IF(Einstellungen!$C$11="7 Tage",MAX(0,(MIN(DATE(2029,5,0),IF(Mitarbeiter!$D277="",DATE(2029,5,0),Mitarbeiter!$D277),TODAY()))-(MAX(DATE(2029,4,1),Mitarbeiter!$C277))+1),MAX(0,NETWORKDAYS(MAX(DATE(2029,4,1),Mitarbeiter!$C277),MIN(DATE(2029,5,0),IF(Mitarbeiter!$D277="",DATE(2029,5,0),Mitarbeiter!$D277),TODAY()),Einstellungen!$F$13:$F$67)))*N(Mitarbeiter!$E277)/IF(Einstellungen!$C$11="7 Tage",7,5),N('Ist-Stunden'!AS277)+(N(Krankheitstage!CD277)+N(Krankheitstage!CP277))*N($C277))))</f>
        <v/>
      </c>
      <c r="BX277" s="76">
        <f>IF($B277="",0,IF(Einstellungen!$C$10="Ja",MAX(IF(Einstellungen!$C$11="7 Tage",MAX(0,(MIN(DATE(2029,6,0),IF(Mitarbeiter!$D277="",DATE(2029,6,0),Mitarbeiter!$D277),TODAY()))-(MAX(DATE(2029,5,1),Mitarbeiter!$C277))+1),MAX(0,NETWORKDAYS(MAX(DATE(2029,5,1),Mitarbeiter!$C277),MIN(DATE(2029,6,0),IF(Mitarbeiter!$D277="",DATE(2029,6,0),Mitarbeiter!$D277),TODAY()),Einstellungen!$F$13:$F$67)))*N(Mitarbeiter!$E277)/IF(Einstellungen!$C$11="7 Tage",7,5),N('Ist-Stunden'!AT277)),MAX(IF(Einstellungen!$C$11="7 Tage",MAX(0,(MIN(DATE(2029,6,0),IF(Mitarbeiter!$D277="",DATE(2029,6,0),Mitarbeiter!$D277),TODAY()))-(MAX(DATE(2029,5,1),Mitarbeiter!$C277))+1),MAX(0,NETWORKDAYS(MAX(DATE(2029,5,1),Mitarbeiter!$C277),MIN(DATE(2029,6,0),IF(Mitarbeiter!$D277="",DATE(2029,6,0),Mitarbeiter!$D277),TODAY()),Einstellungen!$F$13:$F$67)))*N(Mitarbeiter!$E277)/IF(Einstellungen!$C$11="7 Tage",7,5),N('Ist-Stunden'!AT277)+(N(Krankheitstage!CE277)+N(Krankheitstage!CQ277))*N($C277))))</f>
        <v/>
      </c>
      <c r="BY277" s="76">
        <f>IF($B277="",0,IF(Einstellungen!$C$10="Ja",MAX(IF(Einstellungen!$C$11="7 Tage",MAX(0,(MIN(DATE(2029,7,0),IF(Mitarbeiter!$D277="",DATE(2029,7,0),Mitarbeiter!$D277),TODAY()))-(MAX(DATE(2029,6,1),Mitarbeiter!$C277))+1),MAX(0,NETWORKDAYS(MAX(DATE(2029,6,1),Mitarbeiter!$C277),MIN(DATE(2029,7,0),IF(Mitarbeiter!$D277="",DATE(2029,7,0),Mitarbeiter!$D277),TODAY()),Einstellungen!$F$13:$F$67)))*N(Mitarbeiter!$E277)/IF(Einstellungen!$C$11="7 Tage",7,5),N('Ist-Stunden'!AU277)),MAX(IF(Einstellungen!$C$11="7 Tage",MAX(0,(MIN(DATE(2029,7,0),IF(Mitarbeiter!$D277="",DATE(2029,7,0),Mitarbeiter!$D277),TODAY()))-(MAX(DATE(2029,6,1),Mitarbeiter!$C277))+1),MAX(0,NETWORKDAYS(MAX(DATE(2029,6,1),Mitarbeiter!$C277),MIN(DATE(2029,7,0),IF(Mitarbeiter!$D277="",DATE(2029,7,0),Mitarbeiter!$D277),TODAY()),Einstellungen!$F$13:$F$67)))*N(Mitarbeiter!$E277)/IF(Einstellungen!$C$11="7 Tage",7,5),N('Ist-Stunden'!AU277)+(N(Krankheitstage!CF277)+N(Krankheitstage!CR277))*N($C277))))</f>
        <v/>
      </c>
      <c r="BZ277" s="76">
        <f>IF($B277="",0,IF(Einstellungen!$C$10="Ja",MAX(IF(Einstellungen!$C$11="7 Tage",MAX(0,(MIN(DATE(2029,8,0),IF(Mitarbeiter!$D277="",DATE(2029,8,0),Mitarbeiter!$D277),TODAY()))-(MAX(DATE(2029,7,1),Mitarbeiter!$C277))+1),MAX(0,NETWORKDAYS(MAX(DATE(2029,7,1),Mitarbeiter!$C277),MIN(DATE(2029,8,0),IF(Mitarbeiter!$D277="",DATE(2029,8,0),Mitarbeiter!$D277),TODAY()),Einstellungen!$F$13:$F$67)))*N(Mitarbeiter!$E277)/IF(Einstellungen!$C$11="7 Tage",7,5),N('Ist-Stunden'!AV277)),MAX(IF(Einstellungen!$C$11="7 Tage",MAX(0,(MIN(DATE(2029,8,0),IF(Mitarbeiter!$D277="",DATE(2029,8,0),Mitarbeiter!$D277),TODAY()))-(MAX(DATE(2029,7,1),Mitarbeiter!$C277))+1),MAX(0,NETWORKDAYS(MAX(DATE(2029,7,1),Mitarbeiter!$C277),MIN(DATE(2029,8,0),IF(Mitarbeiter!$D277="",DATE(2029,8,0),Mitarbeiter!$D277),TODAY()),Einstellungen!$F$13:$F$67)))*N(Mitarbeiter!$E277)/IF(Einstellungen!$C$11="7 Tage",7,5),N('Ist-Stunden'!AV277)+(N(Krankheitstage!CG277)+N(Krankheitstage!CS277))*N($C277))))</f>
        <v/>
      </c>
      <c r="CA277" s="76">
        <f>IF($B277="",0,IF(Einstellungen!$C$10="Ja",MAX(IF(Einstellungen!$C$11="7 Tage",MAX(0,(MIN(DATE(2029,9,0),IF(Mitarbeiter!$D277="",DATE(2029,9,0),Mitarbeiter!$D277),TODAY()))-(MAX(DATE(2029,8,1),Mitarbeiter!$C277))+1),MAX(0,NETWORKDAYS(MAX(DATE(2029,8,1),Mitarbeiter!$C277),MIN(DATE(2029,9,0),IF(Mitarbeiter!$D277="",DATE(2029,9,0),Mitarbeiter!$D277),TODAY()),Einstellungen!$F$13:$F$67)))*N(Mitarbeiter!$E277)/IF(Einstellungen!$C$11="7 Tage",7,5),N('Ist-Stunden'!AW277)),MAX(IF(Einstellungen!$C$11="7 Tage",MAX(0,(MIN(DATE(2029,9,0),IF(Mitarbeiter!$D277="",DATE(2029,9,0),Mitarbeiter!$D277),TODAY()))-(MAX(DATE(2029,8,1),Mitarbeiter!$C277))+1),MAX(0,NETWORKDAYS(MAX(DATE(2029,8,1),Mitarbeiter!$C277),MIN(DATE(2029,9,0),IF(Mitarbeiter!$D277="",DATE(2029,9,0),Mitarbeiter!$D277),TODAY()),Einstellungen!$F$13:$F$67)))*N(Mitarbeiter!$E277)/IF(Einstellungen!$C$11="7 Tage",7,5),N('Ist-Stunden'!AW277)+(N(Krankheitstage!CH277)+N(Krankheitstage!CT277))*N($C277))))</f>
        <v/>
      </c>
      <c r="CB277" s="76">
        <f>IF($B277="",0,IF(Einstellungen!$C$10="Ja",MAX(IF(Einstellungen!$C$11="7 Tage",MAX(0,(MIN(DATE(2029,10,0),IF(Mitarbeiter!$D277="",DATE(2029,10,0),Mitarbeiter!$D277),TODAY()))-(MAX(DATE(2029,9,1),Mitarbeiter!$C277))+1),MAX(0,NETWORKDAYS(MAX(DATE(2029,9,1),Mitarbeiter!$C277),MIN(DATE(2029,10,0),IF(Mitarbeiter!$D277="",DATE(2029,10,0),Mitarbeiter!$D277),TODAY()),Einstellungen!$F$13:$F$67)))*N(Mitarbeiter!$E277)/IF(Einstellungen!$C$11="7 Tage",7,5),N('Ist-Stunden'!AX277)),MAX(IF(Einstellungen!$C$11="7 Tage",MAX(0,(MIN(DATE(2029,10,0),IF(Mitarbeiter!$D277="",DATE(2029,10,0),Mitarbeiter!$D277),TODAY()))-(MAX(DATE(2029,9,1),Mitarbeiter!$C277))+1),MAX(0,NETWORKDAYS(MAX(DATE(2029,9,1),Mitarbeiter!$C277),MIN(DATE(2029,10,0),IF(Mitarbeiter!$D277="",DATE(2029,10,0),Mitarbeiter!$D277),TODAY()),Einstellungen!$F$13:$F$67)))*N(Mitarbeiter!$E277)/IF(Einstellungen!$C$11="7 Tage",7,5),N('Ist-Stunden'!AX277)+(N(Krankheitstage!CI277)+N(Krankheitstage!CU277))*N($C277))))</f>
        <v/>
      </c>
      <c r="CC277" s="76">
        <f>IF($B277="",0,IF(Einstellungen!$C$10="Ja",MAX(IF(Einstellungen!$C$11="7 Tage",MAX(0,(MIN(DATE(2029,11,0),IF(Mitarbeiter!$D277="",DATE(2029,11,0),Mitarbeiter!$D277),TODAY()))-(MAX(DATE(2029,10,1),Mitarbeiter!$C277))+1),MAX(0,NETWORKDAYS(MAX(DATE(2029,10,1),Mitarbeiter!$C277),MIN(DATE(2029,11,0),IF(Mitarbeiter!$D277="",DATE(2029,11,0),Mitarbeiter!$D277),TODAY()),Einstellungen!$F$13:$F$67)))*N(Mitarbeiter!$E277)/IF(Einstellungen!$C$11="7 Tage",7,5),N('Ist-Stunden'!AY277)),MAX(IF(Einstellungen!$C$11="7 Tage",MAX(0,(MIN(DATE(2029,11,0),IF(Mitarbeiter!$D277="",DATE(2029,11,0),Mitarbeiter!$D277),TODAY()))-(MAX(DATE(2029,10,1),Mitarbeiter!$C277))+1),MAX(0,NETWORKDAYS(MAX(DATE(2029,10,1),Mitarbeiter!$C277),MIN(DATE(2029,11,0),IF(Mitarbeiter!$D277="",DATE(2029,11,0),Mitarbeiter!$D277),TODAY()),Einstellungen!$F$13:$F$67)))*N(Mitarbeiter!$E277)/IF(Einstellungen!$C$11="7 Tage",7,5),N('Ist-Stunden'!AY277)+(N(Krankheitstage!CJ277)+N(Krankheitstage!CV277))*N($C277))))</f>
        <v/>
      </c>
      <c r="CD277" s="76">
        <f>IF($B277="",0,IF(Einstellungen!$C$10="Ja",MAX(IF(Einstellungen!$C$11="7 Tage",MAX(0,(MIN(DATE(2029,12,0),IF(Mitarbeiter!$D277="",DATE(2029,12,0),Mitarbeiter!$D277),TODAY()))-(MAX(DATE(2029,11,1),Mitarbeiter!$C277))+1),MAX(0,NETWORKDAYS(MAX(DATE(2029,11,1),Mitarbeiter!$C277),MIN(DATE(2029,12,0),IF(Mitarbeiter!$D277="",DATE(2029,12,0),Mitarbeiter!$D277),TODAY()),Einstellungen!$F$13:$F$67)))*N(Mitarbeiter!$E277)/IF(Einstellungen!$C$11="7 Tage",7,5),N('Ist-Stunden'!AZ277)),MAX(IF(Einstellungen!$C$11="7 Tage",MAX(0,(MIN(DATE(2029,12,0),IF(Mitarbeiter!$D277="",DATE(2029,12,0),Mitarbeiter!$D277),TODAY()))-(MAX(DATE(2029,11,1),Mitarbeiter!$C277))+1),MAX(0,NETWORKDAYS(MAX(DATE(2029,11,1),Mitarbeiter!$C277),MIN(DATE(2029,12,0),IF(Mitarbeiter!$D277="",DATE(2029,12,0),Mitarbeiter!$D277),TODAY()),Einstellungen!$F$13:$F$67)))*N(Mitarbeiter!$E277)/IF(Einstellungen!$C$11="7 Tage",7,5),N('Ist-Stunden'!AZ277)+(N(Krankheitstage!CK277)+N(Krankheitstage!CW277))*N($C277))))</f>
        <v/>
      </c>
      <c r="CE277" s="76">
        <f>IF($B277="",0,IF(Einstellungen!$C$10="Ja",MAX(IF(Einstellungen!$C$11="7 Tage",MAX(0,(MIN(DATE(2029,13,0),IF(Mitarbeiter!$D277="",DATE(2029,13,0),Mitarbeiter!$D277),TODAY()))-(MAX(DATE(2029,12,1),Mitarbeiter!$C277))+1),MAX(0,NETWORKDAYS(MAX(DATE(2029,12,1),Mitarbeiter!$C277),MIN(DATE(2029,13,0),IF(Mitarbeiter!$D277="",DATE(2029,13,0),Mitarbeiter!$D277),TODAY()),Einstellungen!$F$13:$F$67)))*N(Mitarbeiter!$E277)/IF(Einstellungen!$C$11="7 Tage",7,5),N('Ist-Stunden'!BA277)),MAX(IF(Einstellungen!$C$11="7 Tage",MAX(0,(MIN(DATE(2029,13,0),IF(Mitarbeiter!$D277="",DATE(2029,13,0),Mitarbeiter!$D277),TODAY()))-(MAX(DATE(2029,12,1),Mitarbeiter!$C277))+1),MAX(0,NETWORKDAYS(MAX(DATE(2029,12,1),Mitarbeiter!$C277),MIN(DATE(2029,13,0),IF(Mitarbeiter!$D277="",DATE(2029,13,0),Mitarbeiter!$D277),TODAY()),Einstellungen!$F$13:$F$67)))*N(Mitarbeiter!$E277)/IF(Einstellungen!$C$11="7 Tage",7,5),N('Ist-Stunden'!BA277)+(N(Krankheitstage!CL277)+N(Krankheitstage!CX277))*N($C277))))</f>
        <v/>
      </c>
      <c r="CF277" s="76">
        <f>IF($B277="",0,IF(Einstellungen!$C$10="Ja",MAX(IF(Einstellungen!$C$11="7 Tage",MAX(0,(MIN(DATE(2030,2,0),IF(Mitarbeiter!$D277="",DATE(2030,2,0),Mitarbeiter!$D277),TODAY()))-(MAX(DATE(2030,1,1),Mitarbeiter!$C277))+1),MAX(0,NETWORKDAYS(MAX(DATE(2030,1,1),Mitarbeiter!$C277),MIN(DATE(2030,2,0),IF(Mitarbeiter!$D277="",DATE(2030,2,0),Mitarbeiter!$D277),TODAY()),Einstellungen!$F$13:$F$67)))*N(Mitarbeiter!$E277)/IF(Einstellungen!$C$11="7 Tage",7,5),N('Ist-Stunden'!BB277)),MAX(IF(Einstellungen!$C$11="7 Tage",MAX(0,(MIN(DATE(2030,2,0),IF(Mitarbeiter!$D277="",DATE(2030,2,0),Mitarbeiter!$D277),TODAY()))-(MAX(DATE(2030,1,1),Mitarbeiter!$C277))+1),MAX(0,NETWORKDAYS(MAX(DATE(2030,1,1),Mitarbeiter!$C277),MIN(DATE(2030,2,0),IF(Mitarbeiter!$D277="",DATE(2030,2,0),Mitarbeiter!$D277),TODAY()),Einstellungen!$F$13:$F$67)))*N(Mitarbeiter!$E277)/IF(Einstellungen!$C$11="7 Tage",7,5),N('Ist-Stunden'!BB277)+(N(Krankheitstage!CY277)+N(Krankheitstage!DK277))*N($C277))))</f>
        <v/>
      </c>
      <c r="CG277" s="76">
        <f>IF($B277="",0,IF(Einstellungen!$C$10="Ja",MAX(IF(Einstellungen!$C$11="7 Tage",MAX(0,(MIN(DATE(2030,3,0),IF(Mitarbeiter!$D277="",DATE(2030,3,0),Mitarbeiter!$D277),TODAY()))-(MAX(DATE(2030,2,1),Mitarbeiter!$C277))+1),MAX(0,NETWORKDAYS(MAX(DATE(2030,2,1),Mitarbeiter!$C277),MIN(DATE(2030,3,0),IF(Mitarbeiter!$D277="",DATE(2030,3,0),Mitarbeiter!$D277),TODAY()),Einstellungen!$F$13:$F$67)))*N(Mitarbeiter!$E277)/IF(Einstellungen!$C$11="7 Tage",7,5),N('Ist-Stunden'!BC277)),MAX(IF(Einstellungen!$C$11="7 Tage",MAX(0,(MIN(DATE(2030,3,0),IF(Mitarbeiter!$D277="",DATE(2030,3,0),Mitarbeiter!$D277),TODAY()))-(MAX(DATE(2030,2,1),Mitarbeiter!$C277))+1),MAX(0,NETWORKDAYS(MAX(DATE(2030,2,1),Mitarbeiter!$C277),MIN(DATE(2030,3,0),IF(Mitarbeiter!$D277="",DATE(2030,3,0),Mitarbeiter!$D277),TODAY()),Einstellungen!$F$13:$F$67)))*N(Mitarbeiter!$E277)/IF(Einstellungen!$C$11="7 Tage",7,5),N('Ist-Stunden'!BC277)+(N(Krankheitstage!CZ277)+N(Krankheitstage!DL277))*N($C277))))</f>
        <v/>
      </c>
      <c r="CH277" s="76">
        <f>IF($B277="",0,IF(Einstellungen!$C$10="Ja",MAX(IF(Einstellungen!$C$11="7 Tage",MAX(0,(MIN(DATE(2030,4,0),IF(Mitarbeiter!$D277="",DATE(2030,4,0),Mitarbeiter!$D277),TODAY()))-(MAX(DATE(2030,3,1),Mitarbeiter!$C277))+1),MAX(0,NETWORKDAYS(MAX(DATE(2030,3,1),Mitarbeiter!$C277),MIN(DATE(2030,4,0),IF(Mitarbeiter!$D277="",DATE(2030,4,0),Mitarbeiter!$D277),TODAY()),Einstellungen!$F$13:$F$67)))*N(Mitarbeiter!$E277)/IF(Einstellungen!$C$11="7 Tage",7,5),N('Ist-Stunden'!BD277)),MAX(IF(Einstellungen!$C$11="7 Tage",MAX(0,(MIN(DATE(2030,4,0),IF(Mitarbeiter!$D277="",DATE(2030,4,0),Mitarbeiter!$D277),TODAY()))-(MAX(DATE(2030,3,1),Mitarbeiter!$C277))+1),MAX(0,NETWORKDAYS(MAX(DATE(2030,3,1),Mitarbeiter!$C277),MIN(DATE(2030,4,0),IF(Mitarbeiter!$D277="",DATE(2030,4,0),Mitarbeiter!$D277),TODAY()),Einstellungen!$F$13:$F$67)))*N(Mitarbeiter!$E277)/IF(Einstellungen!$C$11="7 Tage",7,5),N('Ist-Stunden'!BD277)+(N(Krankheitstage!DA277)+N(Krankheitstage!DM277))*N($C277))))</f>
        <v/>
      </c>
      <c r="CI277" s="76">
        <f>IF($B277="",0,IF(Einstellungen!$C$10="Ja",MAX(IF(Einstellungen!$C$11="7 Tage",MAX(0,(MIN(DATE(2030,5,0),IF(Mitarbeiter!$D277="",DATE(2030,5,0),Mitarbeiter!$D277),TODAY()))-(MAX(DATE(2030,4,1),Mitarbeiter!$C277))+1),MAX(0,NETWORKDAYS(MAX(DATE(2030,4,1),Mitarbeiter!$C277),MIN(DATE(2030,5,0),IF(Mitarbeiter!$D277="",DATE(2030,5,0),Mitarbeiter!$D277),TODAY()),Einstellungen!$F$13:$F$67)))*N(Mitarbeiter!$E277)/IF(Einstellungen!$C$11="7 Tage",7,5),N('Ist-Stunden'!BE277)),MAX(IF(Einstellungen!$C$11="7 Tage",MAX(0,(MIN(DATE(2030,5,0),IF(Mitarbeiter!$D277="",DATE(2030,5,0),Mitarbeiter!$D277),TODAY()))-(MAX(DATE(2030,4,1),Mitarbeiter!$C277))+1),MAX(0,NETWORKDAYS(MAX(DATE(2030,4,1),Mitarbeiter!$C277),MIN(DATE(2030,5,0),IF(Mitarbeiter!$D277="",DATE(2030,5,0),Mitarbeiter!$D277),TODAY()),Einstellungen!$F$13:$F$67)))*N(Mitarbeiter!$E277)/IF(Einstellungen!$C$11="7 Tage",7,5),N('Ist-Stunden'!BE277)+(N(Krankheitstage!DB277)+N(Krankheitstage!DN277))*N($C277))))</f>
        <v/>
      </c>
      <c r="CJ277" s="76">
        <f>IF($B277="",0,IF(Einstellungen!$C$10="Ja",MAX(IF(Einstellungen!$C$11="7 Tage",MAX(0,(MIN(DATE(2030,6,0),IF(Mitarbeiter!$D277="",DATE(2030,6,0),Mitarbeiter!$D277),TODAY()))-(MAX(DATE(2030,5,1),Mitarbeiter!$C277))+1),MAX(0,NETWORKDAYS(MAX(DATE(2030,5,1),Mitarbeiter!$C277),MIN(DATE(2030,6,0),IF(Mitarbeiter!$D277="",DATE(2030,6,0),Mitarbeiter!$D277),TODAY()),Einstellungen!$F$13:$F$67)))*N(Mitarbeiter!$E277)/IF(Einstellungen!$C$11="7 Tage",7,5),N('Ist-Stunden'!BF277)),MAX(IF(Einstellungen!$C$11="7 Tage",MAX(0,(MIN(DATE(2030,6,0),IF(Mitarbeiter!$D277="",DATE(2030,6,0),Mitarbeiter!$D277),TODAY()))-(MAX(DATE(2030,5,1),Mitarbeiter!$C277))+1),MAX(0,NETWORKDAYS(MAX(DATE(2030,5,1),Mitarbeiter!$C277),MIN(DATE(2030,6,0),IF(Mitarbeiter!$D277="",DATE(2030,6,0),Mitarbeiter!$D277),TODAY()),Einstellungen!$F$13:$F$67)))*N(Mitarbeiter!$E277)/IF(Einstellungen!$C$11="7 Tage",7,5),N('Ist-Stunden'!BF277)+(N(Krankheitstage!DC277)+N(Krankheitstage!DO277))*N($C277))))</f>
        <v/>
      </c>
      <c r="CK277" s="76">
        <f>IF($B277="",0,IF(Einstellungen!$C$10="Ja",MAX(IF(Einstellungen!$C$11="7 Tage",MAX(0,(MIN(DATE(2030,7,0),IF(Mitarbeiter!$D277="",DATE(2030,7,0),Mitarbeiter!$D277),TODAY()))-(MAX(DATE(2030,6,1),Mitarbeiter!$C277))+1),MAX(0,NETWORKDAYS(MAX(DATE(2030,6,1),Mitarbeiter!$C277),MIN(DATE(2030,7,0),IF(Mitarbeiter!$D277="",DATE(2030,7,0),Mitarbeiter!$D277),TODAY()),Einstellungen!$F$13:$F$67)))*N(Mitarbeiter!$E277)/IF(Einstellungen!$C$11="7 Tage",7,5),N('Ist-Stunden'!BG277)),MAX(IF(Einstellungen!$C$11="7 Tage",MAX(0,(MIN(DATE(2030,7,0),IF(Mitarbeiter!$D277="",DATE(2030,7,0),Mitarbeiter!$D277),TODAY()))-(MAX(DATE(2030,6,1),Mitarbeiter!$C277))+1),MAX(0,NETWORKDAYS(MAX(DATE(2030,6,1),Mitarbeiter!$C277),MIN(DATE(2030,7,0),IF(Mitarbeiter!$D277="",DATE(2030,7,0),Mitarbeiter!$D277),TODAY()),Einstellungen!$F$13:$F$67)))*N(Mitarbeiter!$E277)/IF(Einstellungen!$C$11="7 Tage",7,5),N('Ist-Stunden'!BG277)+(N(Krankheitstage!DD277)+N(Krankheitstage!DP277))*N($C277))))</f>
        <v/>
      </c>
      <c r="CL277" s="76">
        <f>IF($B277="",0,IF(Einstellungen!$C$10="Ja",MAX(IF(Einstellungen!$C$11="7 Tage",MAX(0,(MIN(DATE(2030,8,0),IF(Mitarbeiter!$D277="",DATE(2030,8,0),Mitarbeiter!$D277),TODAY()))-(MAX(DATE(2030,7,1),Mitarbeiter!$C277))+1),MAX(0,NETWORKDAYS(MAX(DATE(2030,7,1),Mitarbeiter!$C277),MIN(DATE(2030,8,0),IF(Mitarbeiter!$D277="",DATE(2030,8,0),Mitarbeiter!$D277),TODAY()),Einstellungen!$F$13:$F$67)))*N(Mitarbeiter!$E277)/IF(Einstellungen!$C$11="7 Tage",7,5),N('Ist-Stunden'!BH277)),MAX(IF(Einstellungen!$C$11="7 Tage",MAX(0,(MIN(DATE(2030,8,0),IF(Mitarbeiter!$D277="",DATE(2030,8,0),Mitarbeiter!$D277),TODAY()))-(MAX(DATE(2030,7,1),Mitarbeiter!$C277))+1),MAX(0,NETWORKDAYS(MAX(DATE(2030,7,1),Mitarbeiter!$C277),MIN(DATE(2030,8,0),IF(Mitarbeiter!$D277="",DATE(2030,8,0),Mitarbeiter!$D277),TODAY()),Einstellungen!$F$13:$F$67)))*N(Mitarbeiter!$E277)/IF(Einstellungen!$C$11="7 Tage",7,5),N('Ist-Stunden'!BH277)+(N(Krankheitstage!DE277)+N(Krankheitstage!DQ277))*N($C277))))</f>
        <v/>
      </c>
      <c r="CM277" s="76">
        <f>IF($B277="",0,IF(Einstellungen!$C$10="Ja",MAX(IF(Einstellungen!$C$11="7 Tage",MAX(0,(MIN(DATE(2030,9,0),IF(Mitarbeiter!$D277="",DATE(2030,9,0),Mitarbeiter!$D277),TODAY()))-(MAX(DATE(2030,8,1),Mitarbeiter!$C277))+1),MAX(0,NETWORKDAYS(MAX(DATE(2030,8,1),Mitarbeiter!$C277),MIN(DATE(2030,9,0),IF(Mitarbeiter!$D277="",DATE(2030,9,0),Mitarbeiter!$D277),TODAY()),Einstellungen!$F$13:$F$67)))*N(Mitarbeiter!$E277)/IF(Einstellungen!$C$11="7 Tage",7,5),N('Ist-Stunden'!BI277)),MAX(IF(Einstellungen!$C$11="7 Tage",MAX(0,(MIN(DATE(2030,9,0),IF(Mitarbeiter!$D277="",DATE(2030,9,0),Mitarbeiter!$D277),TODAY()))-(MAX(DATE(2030,8,1),Mitarbeiter!$C277))+1),MAX(0,NETWORKDAYS(MAX(DATE(2030,8,1),Mitarbeiter!$C277),MIN(DATE(2030,9,0),IF(Mitarbeiter!$D277="",DATE(2030,9,0),Mitarbeiter!$D277),TODAY()),Einstellungen!$F$13:$F$67)))*N(Mitarbeiter!$E277)/IF(Einstellungen!$C$11="7 Tage",7,5),N('Ist-Stunden'!BI277)+(N(Krankheitstage!DF277)+N(Krankheitstage!DR277))*N($C277))))</f>
        <v/>
      </c>
      <c r="CN277" s="76">
        <f>IF($B277="",0,IF(Einstellungen!$C$10="Ja",MAX(IF(Einstellungen!$C$11="7 Tage",MAX(0,(MIN(DATE(2030,10,0),IF(Mitarbeiter!$D277="",DATE(2030,10,0),Mitarbeiter!$D277),TODAY()))-(MAX(DATE(2030,9,1),Mitarbeiter!$C277))+1),MAX(0,NETWORKDAYS(MAX(DATE(2030,9,1),Mitarbeiter!$C277),MIN(DATE(2030,10,0),IF(Mitarbeiter!$D277="",DATE(2030,10,0),Mitarbeiter!$D277),TODAY()),Einstellungen!$F$13:$F$67)))*N(Mitarbeiter!$E277)/IF(Einstellungen!$C$11="7 Tage",7,5),N('Ist-Stunden'!BJ277)),MAX(IF(Einstellungen!$C$11="7 Tage",MAX(0,(MIN(DATE(2030,10,0),IF(Mitarbeiter!$D277="",DATE(2030,10,0),Mitarbeiter!$D277),TODAY()))-(MAX(DATE(2030,9,1),Mitarbeiter!$C277))+1),MAX(0,NETWORKDAYS(MAX(DATE(2030,9,1),Mitarbeiter!$C277),MIN(DATE(2030,10,0),IF(Mitarbeiter!$D277="",DATE(2030,10,0),Mitarbeiter!$D277),TODAY()),Einstellungen!$F$13:$F$67)))*N(Mitarbeiter!$E277)/IF(Einstellungen!$C$11="7 Tage",7,5),N('Ist-Stunden'!BJ277)+(N(Krankheitstage!DG277)+N(Krankheitstage!DS277))*N($C277))))</f>
        <v/>
      </c>
      <c r="CO277" s="76">
        <f>IF($B277="",0,IF(Einstellungen!$C$10="Ja",MAX(IF(Einstellungen!$C$11="7 Tage",MAX(0,(MIN(DATE(2030,11,0),IF(Mitarbeiter!$D277="",DATE(2030,11,0),Mitarbeiter!$D277),TODAY()))-(MAX(DATE(2030,10,1),Mitarbeiter!$C277))+1),MAX(0,NETWORKDAYS(MAX(DATE(2030,10,1),Mitarbeiter!$C277),MIN(DATE(2030,11,0),IF(Mitarbeiter!$D277="",DATE(2030,11,0),Mitarbeiter!$D277),TODAY()),Einstellungen!$F$13:$F$67)))*N(Mitarbeiter!$E277)/IF(Einstellungen!$C$11="7 Tage",7,5),N('Ist-Stunden'!BK277)),MAX(IF(Einstellungen!$C$11="7 Tage",MAX(0,(MIN(DATE(2030,11,0),IF(Mitarbeiter!$D277="",DATE(2030,11,0),Mitarbeiter!$D277),TODAY()))-(MAX(DATE(2030,10,1),Mitarbeiter!$C277))+1),MAX(0,NETWORKDAYS(MAX(DATE(2030,10,1),Mitarbeiter!$C277),MIN(DATE(2030,11,0),IF(Mitarbeiter!$D277="",DATE(2030,11,0),Mitarbeiter!$D277),TODAY()),Einstellungen!$F$13:$F$67)))*N(Mitarbeiter!$E277)/IF(Einstellungen!$C$11="7 Tage",7,5),N('Ist-Stunden'!BK277)+(N(Krankheitstage!DH277)+N(Krankheitstage!DT277))*N($C277))))</f>
        <v/>
      </c>
      <c r="CP277" s="76">
        <f>IF($B277="",0,IF(Einstellungen!$C$10="Ja",MAX(IF(Einstellungen!$C$11="7 Tage",MAX(0,(MIN(DATE(2030,12,0),IF(Mitarbeiter!$D277="",DATE(2030,12,0),Mitarbeiter!$D277),TODAY()))-(MAX(DATE(2030,11,1),Mitarbeiter!$C277))+1),MAX(0,NETWORKDAYS(MAX(DATE(2030,11,1),Mitarbeiter!$C277),MIN(DATE(2030,12,0),IF(Mitarbeiter!$D277="",DATE(2030,12,0),Mitarbeiter!$D277),TODAY()),Einstellungen!$F$13:$F$67)))*N(Mitarbeiter!$E277)/IF(Einstellungen!$C$11="7 Tage",7,5),N('Ist-Stunden'!BL277)),MAX(IF(Einstellungen!$C$11="7 Tage",MAX(0,(MIN(DATE(2030,12,0),IF(Mitarbeiter!$D277="",DATE(2030,12,0),Mitarbeiter!$D277),TODAY()))-(MAX(DATE(2030,11,1),Mitarbeiter!$C277))+1),MAX(0,NETWORKDAYS(MAX(DATE(2030,11,1),Mitarbeiter!$C277),MIN(DATE(2030,12,0),IF(Mitarbeiter!$D277="",DATE(2030,12,0),Mitarbeiter!$D277),TODAY()),Einstellungen!$F$13:$F$67)))*N(Mitarbeiter!$E277)/IF(Einstellungen!$C$11="7 Tage",7,5),N('Ist-Stunden'!BL277)+(N(Krankheitstage!DI277)+N(Krankheitstage!DU277))*N($C277))))</f>
        <v/>
      </c>
      <c r="CQ277" s="76">
        <f>IF($B277="",0,IF(Einstellungen!$C$10="Ja",MAX(IF(Einstellungen!$C$11="7 Tage",MAX(0,(MIN(DATE(2030,13,0),IF(Mitarbeiter!$D277="",DATE(2030,13,0),Mitarbeiter!$D277),TODAY()))-(MAX(DATE(2030,12,1),Mitarbeiter!$C277))+1),MAX(0,NETWORKDAYS(MAX(DATE(2030,12,1),Mitarbeiter!$C277),MIN(DATE(2030,13,0),IF(Mitarbeiter!$D277="",DATE(2030,13,0),Mitarbeiter!$D277),TODAY()),Einstellungen!$F$13:$F$67)))*N(Mitarbeiter!$E277)/IF(Einstellungen!$C$11="7 Tage",7,5),N('Ist-Stunden'!BM277)),MAX(IF(Einstellungen!$C$11="7 Tage",MAX(0,(MIN(DATE(2030,13,0),IF(Mitarbeiter!$D277="",DATE(2030,13,0),Mitarbeiter!$D277),TODAY()))-(MAX(DATE(2030,12,1),Mitarbeiter!$C277))+1),MAX(0,NETWORKDAYS(MAX(DATE(2030,12,1),Mitarbeiter!$C277),MIN(DATE(2030,13,0),IF(Mitarbeiter!$D277="",DATE(2030,13,0),Mitarbeiter!$D277),TODAY()),Einstellungen!$F$13:$F$67)))*N(Mitarbeiter!$E277)/IF(Einstellungen!$C$11="7 Tage",7,5),N('Ist-Stunden'!BM277)+(N(Krankheitstage!DJ277)+N(Krankheitstage!DV277))*N($C277))))</f>
        <v/>
      </c>
    </row>
    <row r="278">
      <c r="A278" s="73">
        <f>IF(Mitarbeiter!B278="","",Mitarbeiter!A278)</f>
        <v/>
      </c>
      <c r="B278" s="6">
        <f>IF(Mitarbeiter!B278="","",Mitarbeiter!B278)</f>
        <v/>
      </c>
      <c r="C278" s="74">
        <f>IF(Mitarbeiter!B278="","",Mitarbeiter!F278)</f>
        <v/>
      </c>
      <c r="D278" s="75">
        <f>N(INDEX(Krankheitstage!$G278:$DV278,1,(Einstellungen!$C$3-2026)*24+1))</f>
        <v/>
      </c>
      <c r="E278" s="75">
        <f>N(INDEX(Krankheitstage!$G278:$DV278,1,(Einstellungen!$C$3-2026)*24+2))</f>
        <v/>
      </c>
      <c r="F278" s="75">
        <f>N(INDEX(Krankheitstage!$G278:$DV278,1,(Einstellungen!$C$3-2026)*24+3))</f>
        <v/>
      </c>
      <c r="G278" s="75">
        <f>N(INDEX(Krankheitstage!$G278:$DV278,1,(Einstellungen!$C$3-2026)*24+4))</f>
        <v/>
      </c>
      <c r="H278" s="75">
        <f>N(INDEX(Krankheitstage!$G278:$DV278,1,(Einstellungen!$C$3-2026)*24+5))</f>
        <v/>
      </c>
      <c r="I278" s="75">
        <f>N(INDEX(Krankheitstage!$G278:$DV278,1,(Einstellungen!$C$3-2026)*24+6))</f>
        <v/>
      </c>
      <c r="J278" s="75">
        <f>N(INDEX(Krankheitstage!$G278:$DV278,1,(Einstellungen!$C$3-2026)*24+7))</f>
        <v/>
      </c>
      <c r="K278" s="75">
        <f>N(INDEX(Krankheitstage!$G278:$DV278,1,(Einstellungen!$C$3-2026)*24+8))</f>
        <v/>
      </c>
      <c r="L278" s="75">
        <f>N(INDEX(Krankheitstage!$G278:$DV278,1,(Einstellungen!$C$3-2026)*24+9))</f>
        <v/>
      </c>
      <c r="M278" s="75">
        <f>N(INDEX(Krankheitstage!$G278:$DV278,1,(Einstellungen!$C$3-2026)*24+10))</f>
        <v/>
      </c>
      <c r="N278" s="75">
        <f>N(INDEX(Krankheitstage!$G278:$DV278,1,(Einstellungen!$C$3-2026)*24+11))</f>
        <v/>
      </c>
      <c r="O278" s="75">
        <f>N(INDEX(Krankheitstage!$G278:$DV278,1,(Einstellungen!$C$3-2026)*24+12))</f>
        <v/>
      </c>
      <c r="P278" s="75">
        <f>IF($B278="","",SUM(D278:O278))</f>
        <v/>
      </c>
      <c r="Q278" s="75">
        <f>N(INDEX(Krankheitstage!$G278:$DV278,1,(Einstellungen!$C$3-2026)*24+13))</f>
        <v/>
      </c>
      <c r="R278" s="75">
        <f>N(INDEX(Krankheitstage!$G278:$DV278,1,(Einstellungen!$C$3-2026)*24+14))</f>
        <v/>
      </c>
      <c r="S278" s="75">
        <f>N(INDEX(Krankheitstage!$G278:$DV278,1,(Einstellungen!$C$3-2026)*24+15))</f>
        <v/>
      </c>
      <c r="T278" s="75">
        <f>N(INDEX(Krankheitstage!$G278:$DV278,1,(Einstellungen!$C$3-2026)*24+16))</f>
        <v/>
      </c>
      <c r="U278" s="75">
        <f>N(INDEX(Krankheitstage!$G278:$DV278,1,(Einstellungen!$C$3-2026)*24+17))</f>
        <v/>
      </c>
      <c r="V278" s="75">
        <f>N(INDEX(Krankheitstage!$G278:$DV278,1,(Einstellungen!$C$3-2026)*24+18))</f>
        <v/>
      </c>
      <c r="W278" s="75">
        <f>N(INDEX(Krankheitstage!$G278:$DV278,1,(Einstellungen!$C$3-2026)*24+19))</f>
        <v/>
      </c>
      <c r="X278" s="75">
        <f>N(INDEX(Krankheitstage!$G278:$DV278,1,(Einstellungen!$C$3-2026)*24+20))</f>
        <v/>
      </c>
      <c r="Y278" s="75">
        <f>N(INDEX(Krankheitstage!$G278:$DV278,1,(Einstellungen!$C$3-2026)*24+21))</f>
        <v/>
      </c>
      <c r="Z278" s="75">
        <f>N(INDEX(Krankheitstage!$G278:$DV278,1,(Einstellungen!$C$3-2026)*24+22))</f>
        <v/>
      </c>
      <c r="AA278" s="75">
        <f>N(INDEX(Krankheitstage!$G278:$DV278,1,(Einstellungen!$C$3-2026)*24+23))</f>
        <v/>
      </c>
      <c r="AB278" s="75">
        <f>N(INDEX(Krankheitstage!$G278:$DV278,1,(Einstellungen!$C$3-2026)*24+24))</f>
        <v/>
      </c>
      <c r="AC278" s="75">
        <f>IF($B278="","",SUM(Q278:AB278))</f>
        <v/>
      </c>
      <c r="AD278" s="75">
        <f>IF($B278="","",SUM(P278,AC278))</f>
        <v/>
      </c>
      <c r="AE278" s="76">
        <f>IF($B278="","",AD278*N(C278))</f>
        <v/>
      </c>
      <c r="AF278" s="75">
        <f>IF($B278="","",Krankheitstage!E278)</f>
        <v/>
      </c>
      <c r="AG278" s="76">
        <f>IF($B278="","",AF278*N(C278))</f>
        <v/>
      </c>
      <c r="AH278" s="76">
        <f>IF($B278="","",INDEX($AJ278:$CQ278,1,(Einstellungen!$C$3-2026)*12+1)+INDEX($AJ278:$CQ278,1,(Einstellungen!$C$3-2026)*12+2)+INDEX($AJ278:$CQ278,1,(Einstellungen!$C$3-2026)*12+3)+INDEX($AJ278:$CQ278,1,(Einstellungen!$C$3-2026)*12+4)+INDEX($AJ278:$CQ278,1,(Einstellungen!$C$3-2026)*12+5)+INDEX($AJ278:$CQ278,1,(Einstellungen!$C$3-2026)*12+6)+INDEX($AJ278:$CQ278,1,(Einstellungen!$C$3-2026)*12+7)+INDEX($AJ278:$CQ278,1,(Einstellungen!$C$3-2026)*12+8)+INDEX($AJ278:$CQ278,1,(Einstellungen!$C$3-2026)*12+9)+INDEX($AJ278:$CQ278,1,(Einstellungen!$C$3-2026)*12+10)+INDEX($AJ278:$CQ278,1,(Einstellungen!$C$3-2026)*12+11)+INDEX($AJ278:$CQ278,1,(Einstellungen!$C$3-2026)*12+12))</f>
        <v/>
      </c>
      <c r="AI278" s="76">
        <f>IF($B278="","",SUM($AJ278:$CQ278))</f>
        <v/>
      </c>
      <c r="AJ278" s="76">
        <f>IF($B278="",0,IF(Einstellungen!$C$10="Ja",MAX(IF(Einstellungen!$C$11="7 Tage",MAX(0,(MIN(DATE(2026,2,0),IF(Mitarbeiter!$D278="",DATE(2026,2,0),Mitarbeiter!$D278),TODAY()))-(MAX(DATE(2026,1,1),Mitarbeiter!$C278))+1),MAX(0,NETWORKDAYS(MAX(DATE(2026,1,1),Mitarbeiter!$C278),MIN(DATE(2026,2,0),IF(Mitarbeiter!$D278="",DATE(2026,2,0),Mitarbeiter!$D278),TODAY()),Einstellungen!$F$13:$F$67)))*N(Mitarbeiter!$E278)/IF(Einstellungen!$C$11="7 Tage",7,5),N('Ist-Stunden'!F278)),MAX(IF(Einstellungen!$C$11="7 Tage",MAX(0,(MIN(DATE(2026,2,0),IF(Mitarbeiter!$D278="",DATE(2026,2,0),Mitarbeiter!$D278),TODAY()))-(MAX(DATE(2026,1,1),Mitarbeiter!$C278))+1),MAX(0,NETWORKDAYS(MAX(DATE(2026,1,1),Mitarbeiter!$C278),MIN(DATE(2026,2,0),IF(Mitarbeiter!$D278="",DATE(2026,2,0),Mitarbeiter!$D278),TODAY()),Einstellungen!$F$13:$F$67)))*N(Mitarbeiter!$E278)/IF(Einstellungen!$C$11="7 Tage",7,5),N('Ist-Stunden'!F278)+(N(Krankheitstage!G278)+N(Krankheitstage!S278))*N($C278))))</f>
        <v/>
      </c>
      <c r="AK278" s="76">
        <f>IF($B278="",0,IF(Einstellungen!$C$10="Ja",MAX(IF(Einstellungen!$C$11="7 Tage",MAX(0,(MIN(DATE(2026,3,0),IF(Mitarbeiter!$D278="",DATE(2026,3,0),Mitarbeiter!$D278),TODAY()))-(MAX(DATE(2026,2,1),Mitarbeiter!$C278))+1),MAX(0,NETWORKDAYS(MAX(DATE(2026,2,1),Mitarbeiter!$C278),MIN(DATE(2026,3,0),IF(Mitarbeiter!$D278="",DATE(2026,3,0),Mitarbeiter!$D278),TODAY()),Einstellungen!$F$13:$F$67)))*N(Mitarbeiter!$E278)/IF(Einstellungen!$C$11="7 Tage",7,5),N('Ist-Stunden'!G278)),MAX(IF(Einstellungen!$C$11="7 Tage",MAX(0,(MIN(DATE(2026,3,0),IF(Mitarbeiter!$D278="",DATE(2026,3,0),Mitarbeiter!$D278),TODAY()))-(MAX(DATE(2026,2,1),Mitarbeiter!$C278))+1),MAX(0,NETWORKDAYS(MAX(DATE(2026,2,1),Mitarbeiter!$C278),MIN(DATE(2026,3,0),IF(Mitarbeiter!$D278="",DATE(2026,3,0),Mitarbeiter!$D278),TODAY()),Einstellungen!$F$13:$F$67)))*N(Mitarbeiter!$E278)/IF(Einstellungen!$C$11="7 Tage",7,5),N('Ist-Stunden'!G278)+(N(Krankheitstage!H278)+N(Krankheitstage!T278))*N($C278))))</f>
        <v/>
      </c>
      <c r="AL278" s="76">
        <f>IF($B278="",0,IF(Einstellungen!$C$10="Ja",MAX(IF(Einstellungen!$C$11="7 Tage",MAX(0,(MIN(DATE(2026,4,0),IF(Mitarbeiter!$D278="",DATE(2026,4,0),Mitarbeiter!$D278),TODAY()))-(MAX(DATE(2026,3,1),Mitarbeiter!$C278))+1),MAX(0,NETWORKDAYS(MAX(DATE(2026,3,1),Mitarbeiter!$C278),MIN(DATE(2026,4,0),IF(Mitarbeiter!$D278="",DATE(2026,4,0),Mitarbeiter!$D278),TODAY()),Einstellungen!$F$13:$F$67)))*N(Mitarbeiter!$E278)/IF(Einstellungen!$C$11="7 Tage",7,5),N('Ist-Stunden'!H278)),MAX(IF(Einstellungen!$C$11="7 Tage",MAX(0,(MIN(DATE(2026,4,0),IF(Mitarbeiter!$D278="",DATE(2026,4,0),Mitarbeiter!$D278),TODAY()))-(MAX(DATE(2026,3,1),Mitarbeiter!$C278))+1),MAX(0,NETWORKDAYS(MAX(DATE(2026,3,1),Mitarbeiter!$C278),MIN(DATE(2026,4,0),IF(Mitarbeiter!$D278="",DATE(2026,4,0),Mitarbeiter!$D278),TODAY()),Einstellungen!$F$13:$F$67)))*N(Mitarbeiter!$E278)/IF(Einstellungen!$C$11="7 Tage",7,5),N('Ist-Stunden'!H278)+(N(Krankheitstage!I278)+N(Krankheitstage!U278))*N($C278))))</f>
        <v/>
      </c>
      <c r="AM278" s="76">
        <f>IF($B278="",0,IF(Einstellungen!$C$10="Ja",MAX(IF(Einstellungen!$C$11="7 Tage",MAX(0,(MIN(DATE(2026,5,0),IF(Mitarbeiter!$D278="",DATE(2026,5,0),Mitarbeiter!$D278),TODAY()))-(MAX(DATE(2026,4,1),Mitarbeiter!$C278))+1),MAX(0,NETWORKDAYS(MAX(DATE(2026,4,1),Mitarbeiter!$C278),MIN(DATE(2026,5,0),IF(Mitarbeiter!$D278="",DATE(2026,5,0),Mitarbeiter!$D278),TODAY()),Einstellungen!$F$13:$F$67)))*N(Mitarbeiter!$E278)/IF(Einstellungen!$C$11="7 Tage",7,5),N('Ist-Stunden'!I278)),MAX(IF(Einstellungen!$C$11="7 Tage",MAX(0,(MIN(DATE(2026,5,0),IF(Mitarbeiter!$D278="",DATE(2026,5,0),Mitarbeiter!$D278),TODAY()))-(MAX(DATE(2026,4,1),Mitarbeiter!$C278))+1),MAX(0,NETWORKDAYS(MAX(DATE(2026,4,1),Mitarbeiter!$C278),MIN(DATE(2026,5,0),IF(Mitarbeiter!$D278="",DATE(2026,5,0),Mitarbeiter!$D278),TODAY()),Einstellungen!$F$13:$F$67)))*N(Mitarbeiter!$E278)/IF(Einstellungen!$C$11="7 Tage",7,5),N('Ist-Stunden'!I278)+(N(Krankheitstage!J278)+N(Krankheitstage!V278))*N($C278))))</f>
        <v/>
      </c>
      <c r="AN278" s="76">
        <f>IF($B278="",0,IF(Einstellungen!$C$10="Ja",MAX(IF(Einstellungen!$C$11="7 Tage",MAX(0,(MIN(DATE(2026,6,0),IF(Mitarbeiter!$D278="",DATE(2026,6,0),Mitarbeiter!$D278),TODAY()))-(MAX(DATE(2026,5,1),Mitarbeiter!$C278))+1),MAX(0,NETWORKDAYS(MAX(DATE(2026,5,1),Mitarbeiter!$C278),MIN(DATE(2026,6,0),IF(Mitarbeiter!$D278="",DATE(2026,6,0),Mitarbeiter!$D278),TODAY()),Einstellungen!$F$13:$F$67)))*N(Mitarbeiter!$E278)/IF(Einstellungen!$C$11="7 Tage",7,5),N('Ist-Stunden'!J278)),MAX(IF(Einstellungen!$C$11="7 Tage",MAX(0,(MIN(DATE(2026,6,0),IF(Mitarbeiter!$D278="",DATE(2026,6,0),Mitarbeiter!$D278),TODAY()))-(MAX(DATE(2026,5,1),Mitarbeiter!$C278))+1),MAX(0,NETWORKDAYS(MAX(DATE(2026,5,1),Mitarbeiter!$C278),MIN(DATE(2026,6,0),IF(Mitarbeiter!$D278="",DATE(2026,6,0),Mitarbeiter!$D278),TODAY()),Einstellungen!$F$13:$F$67)))*N(Mitarbeiter!$E278)/IF(Einstellungen!$C$11="7 Tage",7,5),N('Ist-Stunden'!J278)+(N(Krankheitstage!K278)+N(Krankheitstage!W278))*N($C278))))</f>
        <v/>
      </c>
      <c r="AO278" s="76">
        <f>IF($B278="",0,IF(Einstellungen!$C$10="Ja",MAX(IF(Einstellungen!$C$11="7 Tage",MAX(0,(MIN(DATE(2026,7,0),IF(Mitarbeiter!$D278="",DATE(2026,7,0),Mitarbeiter!$D278),TODAY()))-(MAX(DATE(2026,6,1),Mitarbeiter!$C278))+1),MAX(0,NETWORKDAYS(MAX(DATE(2026,6,1),Mitarbeiter!$C278),MIN(DATE(2026,7,0),IF(Mitarbeiter!$D278="",DATE(2026,7,0),Mitarbeiter!$D278),TODAY()),Einstellungen!$F$13:$F$67)))*N(Mitarbeiter!$E278)/IF(Einstellungen!$C$11="7 Tage",7,5),N('Ist-Stunden'!K278)),MAX(IF(Einstellungen!$C$11="7 Tage",MAX(0,(MIN(DATE(2026,7,0),IF(Mitarbeiter!$D278="",DATE(2026,7,0),Mitarbeiter!$D278),TODAY()))-(MAX(DATE(2026,6,1),Mitarbeiter!$C278))+1),MAX(0,NETWORKDAYS(MAX(DATE(2026,6,1),Mitarbeiter!$C278),MIN(DATE(2026,7,0),IF(Mitarbeiter!$D278="",DATE(2026,7,0),Mitarbeiter!$D278),TODAY()),Einstellungen!$F$13:$F$67)))*N(Mitarbeiter!$E278)/IF(Einstellungen!$C$11="7 Tage",7,5),N('Ist-Stunden'!K278)+(N(Krankheitstage!L278)+N(Krankheitstage!X278))*N($C278))))</f>
        <v/>
      </c>
      <c r="AP278" s="76">
        <f>IF($B278="",0,IF(Einstellungen!$C$10="Ja",MAX(IF(Einstellungen!$C$11="7 Tage",MAX(0,(MIN(DATE(2026,8,0),IF(Mitarbeiter!$D278="",DATE(2026,8,0),Mitarbeiter!$D278),TODAY()))-(MAX(DATE(2026,7,1),Mitarbeiter!$C278))+1),MAX(0,NETWORKDAYS(MAX(DATE(2026,7,1),Mitarbeiter!$C278),MIN(DATE(2026,8,0),IF(Mitarbeiter!$D278="",DATE(2026,8,0),Mitarbeiter!$D278),TODAY()),Einstellungen!$F$13:$F$67)))*N(Mitarbeiter!$E278)/IF(Einstellungen!$C$11="7 Tage",7,5),N('Ist-Stunden'!L278)),MAX(IF(Einstellungen!$C$11="7 Tage",MAX(0,(MIN(DATE(2026,8,0),IF(Mitarbeiter!$D278="",DATE(2026,8,0),Mitarbeiter!$D278),TODAY()))-(MAX(DATE(2026,7,1),Mitarbeiter!$C278))+1),MAX(0,NETWORKDAYS(MAX(DATE(2026,7,1),Mitarbeiter!$C278),MIN(DATE(2026,8,0),IF(Mitarbeiter!$D278="",DATE(2026,8,0),Mitarbeiter!$D278),TODAY()),Einstellungen!$F$13:$F$67)))*N(Mitarbeiter!$E278)/IF(Einstellungen!$C$11="7 Tage",7,5),N('Ist-Stunden'!L278)+(N(Krankheitstage!M278)+N(Krankheitstage!Y278))*N($C278))))</f>
        <v/>
      </c>
      <c r="AQ278" s="76">
        <f>IF($B278="",0,IF(Einstellungen!$C$10="Ja",MAX(IF(Einstellungen!$C$11="7 Tage",MAX(0,(MIN(DATE(2026,9,0),IF(Mitarbeiter!$D278="",DATE(2026,9,0),Mitarbeiter!$D278),TODAY()))-(MAX(DATE(2026,8,1),Mitarbeiter!$C278))+1),MAX(0,NETWORKDAYS(MAX(DATE(2026,8,1),Mitarbeiter!$C278),MIN(DATE(2026,9,0),IF(Mitarbeiter!$D278="",DATE(2026,9,0),Mitarbeiter!$D278),TODAY()),Einstellungen!$F$13:$F$67)))*N(Mitarbeiter!$E278)/IF(Einstellungen!$C$11="7 Tage",7,5),N('Ist-Stunden'!M278)),MAX(IF(Einstellungen!$C$11="7 Tage",MAX(0,(MIN(DATE(2026,9,0),IF(Mitarbeiter!$D278="",DATE(2026,9,0),Mitarbeiter!$D278),TODAY()))-(MAX(DATE(2026,8,1),Mitarbeiter!$C278))+1),MAX(0,NETWORKDAYS(MAX(DATE(2026,8,1),Mitarbeiter!$C278),MIN(DATE(2026,9,0),IF(Mitarbeiter!$D278="",DATE(2026,9,0),Mitarbeiter!$D278),TODAY()),Einstellungen!$F$13:$F$67)))*N(Mitarbeiter!$E278)/IF(Einstellungen!$C$11="7 Tage",7,5),N('Ist-Stunden'!M278)+(N(Krankheitstage!N278)+N(Krankheitstage!Z278))*N($C278))))</f>
        <v/>
      </c>
      <c r="AR278" s="76">
        <f>IF($B278="",0,IF(Einstellungen!$C$10="Ja",MAX(IF(Einstellungen!$C$11="7 Tage",MAX(0,(MIN(DATE(2026,10,0),IF(Mitarbeiter!$D278="",DATE(2026,10,0),Mitarbeiter!$D278),TODAY()))-(MAX(DATE(2026,9,1),Mitarbeiter!$C278))+1),MAX(0,NETWORKDAYS(MAX(DATE(2026,9,1),Mitarbeiter!$C278),MIN(DATE(2026,10,0),IF(Mitarbeiter!$D278="",DATE(2026,10,0),Mitarbeiter!$D278),TODAY()),Einstellungen!$F$13:$F$67)))*N(Mitarbeiter!$E278)/IF(Einstellungen!$C$11="7 Tage",7,5),N('Ist-Stunden'!N278)),MAX(IF(Einstellungen!$C$11="7 Tage",MAX(0,(MIN(DATE(2026,10,0),IF(Mitarbeiter!$D278="",DATE(2026,10,0),Mitarbeiter!$D278),TODAY()))-(MAX(DATE(2026,9,1),Mitarbeiter!$C278))+1),MAX(0,NETWORKDAYS(MAX(DATE(2026,9,1),Mitarbeiter!$C278),MIN(DATE(2026,10,0),IF(Mitarbeiter!$D278="",DATE(2026,10,0),Mitarbeiter!$D278),TODAY()),Einstellungen!$F$13:$F$67)))*N(Mitarbeiter!$E278)/IF(Einstellungen!$C$11="7 Tage",7,5),N('Ist-Stunden'!N278)+(N(Krankheitstage!O278)+N(Krankheitstage!AA278))*N($C278))))</f>
        <v/>
      </c>
      <c r="AS278" s="76">
        <f>IF($B278="",0,IF(Einstellungen!$C$10="Ja",MAX(IF(Einstellungen!$C$11="7 Tage",MAX(0,(MIN(DATE(2026,11,0),IF(Mitarbeiter!$D278="",DATE(2026,11,0),Mitarbeiter!$D278),TODAY()))-(MAX(DATE(2026,10,1),Mitarbeiter!$C278))+1),MAX(0,NETWORKDAYS(MAX(DATE(2026,10,1),Mitarbeiter!$C278),MIN(DATE(2026,11,0),IF(Mitarbeiter!$D278="",DATE(2026,11,0),Mitarbeiter!$D278),TODAY()),Einstellungen!$F$13:$F$67)))*N(Mitarbeiter!$E278)/IF(Einstellungen!$C$11="7 Tage",7,5),N('Ist-Stunden'!O278)),MAX(IF(Einstellungen!$C$11="7 Tage",MAX(0,(MIN(DATE(2026,11,0),IF(Mitarbeiter!$D278="",DATE(2026,11,0),Mitarbeiter!$D278),TODAY()))-(MAX(DATE(2026,10,1),Mitarbeiter!$C278))+1),MAX(0,NETWORKDAYS(MAX(DATE(2026,10,1),Mitarbeiter!$C278),MIN(DATE(2026,11,0),IF(Mitarbeiter!$D278="",DATE(2026,11,0),Mitarbeiter!$D278),TODAY()),Einstellungen!$F$13:$F$67)))*N(Mitarbeiter!$E278)/IF(Einstellungen!$C$11="7 Tage",7,5),N('Ist-Stunden'!O278)+(N(Krankheitstage!P278)+N(Krankheitstage!AB278))*N($C278))))</f>
        <v/>
      </c>
      <c r="AT278" s="76">
        <f>IF($B278="",0,IF(Einstellungen!$C$10="Ja",MAX(IF(Einstellungen!$C$11="7 Tage",MAX(0,(MIN(DATE(2026,12,0),IF(Mitarbeiter!$D278="",DATE(2026,12,0),Mitarbeiter!$D278),TODAY()))-(MAX(DATE(2026,11,1),Mitarbeiter!$C278))+1),MAX(0,NETWORKDAYS(MAX(DATE(2026,11,1),Mitarbeiter!$C278),MIN(DATE(2026,12,0),IF(Mitarbeiter!$D278="",DATE(2026,12,0),Mitarbeiter!$D278),TODAY()),Einstellungen!$F$13:$F$67)))*N(Mitarbeiter!$E278)/IF(Einstellungen!$C$11="7 Tage",7,5),N('Ist-Stunden'!P278)),MAX(IF(Einstellungen!$C$11="7 Tage",MAX(0,(MIN(DATE(2026,12,0),IF(Mitarbeiter!$D278="",DATE(2026,12,0),Mitarbeiter!$D278),TODAY()))-(MAX(DATE(2026,11,1),Mitarbeiter!$C278))+1),MAX(0,NETWORKDAYS(MAX(DATE(2026,11,1),Mitarbeiter!$C278),MIN(DATE(2026,12,0),IF(Mitarbeiter!$D278="",DATE(2026,12,0),Mitarbeiter!$D278),TODAY()),Einstellungen!$F$13:$F$67)))*N(Mitarbeiter!$E278)/IF(Einstellungen!$C$11="7 Tage",7,5),N('Ist-Stunden'!P278)+(N(Krankheitstage!Q278)+N(Krankheitstage!AC278))*N($C278))))</f>
        <v/>
      </c>
      <c r="AU278" s="76">
        <f>IF($B278="",0,IF(Einstellungen!$C$10="Ja",MAX(IF(Einstellungen!$C$11="7 Tage",MAX(0,(MIN(DATE(2026,13,0),IF(Mitarbeiter!$D278="",DATE(2026,13,0),Mitarbeiter!$D278),TODAY()))-(MAX(DATE(2026,12,1),Mitarbeiter!$C278))+1),MAX(0,NETWORKDAYS(MAX(DATE(2026,12,1),Mitarbeiter!$C278),MIN(DATE(2026,13,0),IF(Mitarbeiter!$D278="",DATE(2026,13,0),Mitarbeiter!$D278),TODAY()),Einstellungen!$F$13:$F$67)))*N(Mitarbeiter!$E278)/IF(Einstellungen!$C$11="7 Tage",7,5),N('Ist-Stunden'!Q278)),MAX(IF(Einstellungen!$C$11="7 Tage",MAX(0,(MIN(DATE(2026,13,0),IF(Mitarbeiter!$D278="",DATE(2026,13,0),Mitarbeiter!$D278),TODAY()))-(MAX(DATE(2026,12,1),Mitarbeiter!$C278))+1),MAX(0,NETWORKDAYS(MAX(DATE(2026,12,1),Mitarbeiter!$C278),MIN(DATE(2026,13,0),IF(Mitarbeiter!$D278="",DATE(2026,13,0),Mitarbeiter!$D278),TODAY()),Einstellungen!$F$13:$F$67)))*N(Mitarbeiter!$E278)/IF(Einstellungen!$C$11="7 Tage",7,5),N('Ist-Stunden'!Q278)+(N(Krankheitstage!R278)+N(Krankheitstage!AD278))*N($C278))))</f>
        <v/>
      </c>
      <c r="AV278" s="76">
        <f>IF($B278="",0,IF(Einstellungen!$C$10="Ja",MAX(IF(Einstellungen!$C$11="7 Tage",MAX(0,(MIN(DATE(2027,2,0),IF(Mitarbeiter!$D278="",DATE(2027,2,0),Mitarbeiter!$D278),TODAY()))-(MAX(DATE(2027,1,1),Mitarbeiter!$C278))+1),MAX(0,NETWORKDAYS(MAX(DATE(2027,1,1),Mitarbeiter!$C278),MIN(DATE(2027,2,0),IF(Mitarbeiter!$D278="",DATE(2027,2,0),Mitarbeiter!$D278),TODAY()),Einstellungen!$F$13:$F$67)))*N(Mitarbeiter!$E278)/IF(Einstellungen!$C$11="7 Tage",7,5),N('Ist-Stunden'!R278)),MAX(IF(Einstellungen!$C$11="7 Tage",MAX(0,(MIN(DATE(2027,2,0),IF(Mitarbeiter!$D278="",DATE(2027,2,0),Mitarbeiter!$D278),TODAY()))-(MAX(DATE(2027,1,1),Mitarbeiter!$C278))+1),MAX(0,NETWORKDAYS(MAX(DATE(2027,1,1),Mitarbeiter!$C278),MIN(DATE(2027,2,0),IF(Mitarbeiter!$D278="",DATE(2027,2,0),Mitarbeiter!$D278),TODAY()),Einstellungen!$F$13:$F$67)))*N(Mitarbeiter!$E278)/IF(Einstellungen!$C$11="7 Tage",7,5),N('Ist-Stunden'!R278)+(N(Krankheitstage!AE278)+N(Krankheitstage!AQ278))*N($C278))))</f>
        <v/>
      </c>
      <c r="AW278" s="76">
        <f>IF($B278="",0,IF(Einstellungen!$C$10="Ja",MAX(IF(Einstellungen!$C$11="7 Tage",MAX(0,(MIN(DATE(2027,3,0),IF(Mitarbeiter!$D278="",DATE(2027,3,0),Mitarbeiter!$D278),TODAY()))-(MAX(DATE(2027,2,1),Mitarbeiter!$C278))+1),MAX(0,NETWORKDAYS(MAX(DATE(2027,2,1),Mitarbeiter!$C278),MIN(DATE(2027,3,0),IF(Mitarbeiter!$D278="",DATE(2027,3,0),Mitarbeiter!$D278),TODAY()),Einstellungen!$F$13:$F$67)))*N(Mitarbeiter!$E278)/IF(Einstellungen!$C$11="7 Tage",7,5),N('Ist-Stunden'!S278)),MAX(IF(Einstellungen!$C$11="7 Tage",MAX(0,(MIN(DATE(2027,3,0),IF(Mitarbeiter!$D278="",DATE(2027,3,0),Mitarbeiter!$D278),TODAY()))-(MAX(DATE(2027,2,1),Mitarbeiter!$C278))+1),MAX(0,NETWORKDAYS(MAX(DATE(2027,2,1),Mitarbeiter!$C278),MIN(DATE(2027,3,0),IF(Mitarbeiter!$D278="",DATE(2027,3,0),Mitarbeiter!$D278),TODAY()),Einstellungen!$F$13:$F$67)))*N(Mitarbeiter!$E278)/IF(Einstellungen!$C$11="7 Tage",7,5),N('Ist-Stunden'!S278)+(N(Krankheitstage!AF278)+N(Krankheitstage!AR278))*N($C278))))</f>
        <v/>
      </c>
      <c r="AX278" s="76">
        <f>IF($B278="",0,IF(Einstellungen!$C$10="Ja",MAX(IF(Einstellungen!$C$11="7 Tage",MAX(0,(MIN(DATE(2027,4,0),IF(Mitarbeiter!$D278="",DATE(2027,4,0),Mitarbeiter!$D278),TODAY()))-(MAX(DATE(2027,3,1),Mitarbeiter!$C278))+1),MAX(0,NETWORKDAYS(MAX(DATE(2027,3,1),Mitarbeiter!$C278),MIN(DATE(2027,4,0),IF(Mitarbeiter!$D278="",DATE(2027,4,0),Mitarbeiter!$D278),TODAY()),Einstellungen!$F$13:$F$67)))*N(Mitarbeiter!$E278)/IF(Einstellungen!$C$11="7 Tage",7,5),N('Ist-Stunden'!T278)),MAX(IF(Einstellungen!$C$11="7 Tage",MAX(0,(MIN(DATE(2027,4,0),IF(Mitarbeiter!$D278="",DATE(2027,4,0),Mitarbeiter!$D278),TODAY()))-(MAX(DATE(2027,3,1),Mitarbeiter!$C278))+1),MAX(0,NETWORKDAYS(MAX(DATE(2027,3,1),Mitarbeiter!$C278),MIN(DATE(2027,4,0),IF(Mitarbeiter!$D278="",DATE(2027,4,0),Mitarbeiter!$D278),TODAY()),Einstellungen!$F$13:$F$67)))*N(Mitarbeiter!$E278)/IF(Einstellungen!$C$11="7 Tage",7,5),N('Ist-Stunden'!T278)+(N(Krankheitstage!AG278)+N(Krankheitstage!AS278))*N($C278))))</f>
        <v/>
      </c>
      <c r="AY278" s="76">
        <f>IF($B278="",0,IF(Einstellungen!$C$10="Ja",MAX(IF(Einstellungen!$C$11="7 Tage",MAX(0,(MIN(DATE(2027,5,0),IF(Mitarbeiter!$D278="",DATE(2027,5,0),Mitarbeiter!$D278),TODAY()))-(MAX(DATE(2027,4,1),Mitarbeiter!$C278))+1),MAX(0,NETWORKDAYS(MAX(DATE(2027,4,1),Mitarbeiter!$C278),MIN(DATE(2027,5,0),IF(Mitarbeiter!$D278="",DATE(2027,5,0),Mitarbeiter!$D278),TODAY()),Einstellungen!$F$13:$F$67)))*N(Mitarbeiter!$E278)/IF(Einstellungen!$C$11="7 Tage",7,5),N('Ist-Stunden'!U278)),MAX(IF(Einstellungen!$C$11="7 Tage",MAX(0,(MIN(DATE(2027,5,0),IF(Mitarbeiter!$D278="",DATE(2027,5,0),Mitarbeiter!$D278),TODAY()))-(MAX(DATE(2027,4,1),Mitarbeiter!$C278))+1),MAX(0,NETWORKDAYS(MAX(DATE(2027,4,1),Mitarbeiter!$C278),MIN(DATE(2027,5,0),IF(Mitarbeiter!$D278="",DATE(2027,5,0),Mitarbeiter!$D278),TODAY()),Einstellungen!$F$13:$F$67)))*N(Mitarbeiter!$E278)/IF(Einstellungen!$C$11="7 Tage",7,5),N('Ist-Stunden'!U278)+(N(Krankheitstage!AH278)+N(Krankheitstage!AT278))*N($C278))))</f>
        <v/>
      </c>
      <c r="AZ278" s="76">
        <f>IF($B278="",0,IF(Einstellungen!$C$10="Ja",MAX(IF(Einstellungen!$C$11="7 Tage",MAX(0,(MIN(DATE(2027,6,0),IF(Mitarbeiter!$D278="",DATE(2027,6,0),Mitarbeiter!$D278),TODAY()))-(MAX(DATE(2027,5,1),Mitarbeiter!$C278))+1),MAX(0,NETWORKDAYS(MAX(DATE(2027,5,1),Mitarbeiter!$C278),MIN(DATE(2027,6,0),IF(Mitarbeiter!$D278="",DATE(2027,6,0),Mitarbeiter!$D278),TODAY()),Einstellungen!$F$13:$F$67)))*N(Mitarbeiter!$E278)/IF(Einstellungen!$C$11="7 Tage",7,5),N('Ist-Stunden'!V278)),MAX(IF(Einstellungen!$C$11="7 Tage",MAX(0,(MIN(DATE(2027,6,0),IF(Mitarbeiter!$D278="",DATE(2027,6,0),Mitarbeiter!$D278),TODAY()))-(MAX(DATE(2027,5,1),Mitarbeiter!$C278))+1),MAX(0,NETWORKDAYS(MAX(DATE(2027,5,1),Mitarbeiter!$C278),MIN(DATE(2027,6,0),IF(Mitarbeiter!$D278="",DATE(2027,6,0),Mitarbeiter!$D278),TODAY()),Einstellungen!$F$13:$F$67)))*N(Mitarbeiter!$E278)/IF(Einstellungen!$C$11="7 Tage",7,5),N('Ist-Stunden'!V278)+(N(Krankheitstage!AI278)+N(Krankheitstage!AU278))*N($C278))))</f>
        <v/>
      </c>
      <c r="BA278" s="76">
        <f>IF($B278="",0,IF(Einstellungen!$C$10="Ja",MAX(IF(Einstellungen!$C$11="7 Tage",MAX(0,(MIN(DATE(2027,7,0),IF(Mitarbeiter!$D278="",DATE(2027,7,0),Mitarbeiter!$D278),TODAY()))-(MAX(DATE(2027,6,1),Mitarbeiter!$C278))+1),MAX(0,NETWORKDAYS(MAX(DATE(2027,6,1),Mitarbeiter!$C278),MIN(DATE(2027,7,0),IF(Mitarbeiter!$D278="",DATE(2027,7,0),Mitarbeiter!$D278),TODAY()),Einstellungen!$F$13:$F$67)))*N(Mitarbeiter!$E278)/IF(Einstellungen!$C$11="7 Tage",7,5),N('Ist-Stunden'!W278)),MAX(IF(Einstellungen!$C$11="7 Tage",MAX(0,(MIN(DATE(2027,7,0),IF(Mitarbeiter!$D278="",DATE(2027,7,0),Mitarbeiter!$D278),TODAY()))-(MAX(DATE(2027,6,1),Mitarbeiter!$C278))+1),MAX(0,NETWORKDAYS(MAX(DATE(2027,6,1),Mitarbeiter!$C278),MIN(DATE(2027,7,0),IF(Mitarbeiter!$D278="",DATE(2027,7,0),Mitarbeiter!$D278),TODAY()),Einstellungen!$F$13:$F$67)))*N(Mitarbeiter!$E278)/IF(Einstellungen!$C$11="7 Tage",7,5),N('Ist-Stunden'!W278)+(N(Krankheitstage!AJ278)+N(Krankheitstage!AV278))*N($C278))))</f>
        <v/>
      </c>
      <c r="BB278" s="76">
        <f>IF($B278="",0,IF(Einstellungen!$C$10="Ja",MAX(IF(Einstellungen!$C$11="7 Tage",MAX(0,(MIN(DATE(2027,8,0),IF(Mitarbeiter!$D278="",DATE(2027,8,0),Mitarbeiter!$D278),TODAY()))-(MAX(DATE(2027,7,1),Mitarbeiter!$C278))+1),MAX(0,NETWORKDAYS(MAX(DATE(2027,7,1),Mitarbeiter!$C278),MIN(DATE(2027,8,0),IF(Mitarbeiter!$D278="",DATE(2027,8,0),Mitarbeiter!$D278),TODAY()),Einstellungen!$F$13:$F$67)))*N(Mitarbeiter!$E278)/IF(Einstellungen!$C$11="7 Tage",7,5),N('Ist-Stunden'!X278)),MAX(IF(Einstellungen!$C$11="7 Tage",MAX(0,(MIN(DATE(2027,8,0),IF(Mitarbeiter!$D278="",DATE(2027,8,0),Mitarbeiter!$D278),TODAY()))-(MAX(DATE(2027,7,1),Mitarbeiter!$C278))+1),MAX(0,NETWORKDAYS(MAX(DATE(2027,7,1),Mitarbeiter!$C278),MIN(DATE(2027,8,0),IF(Mitarbeiter!$D278="",DATE(2027,8,0),Mitarbeiter!$D278),TODAY()),Einstellungen!$F$13:$F$67)))*N(Mitarbeiter!$E278)/IF(Einstellungen!$C$11="7 Tage",7,5),N('Ist-Stunden'!X278)+(N(Krankheitstage!AK278)+N(Krankheitstage!AW278))*N($C278))))</f>
        <v/>
      </c>
      <c r="BC278" s="76">
        <f>IF($B278="",0,IF(Einstellungen!$C$10="Ja",MAX(IF(Einstellungen!$C$11="7 Tage",MAX(0,(MIN(DATE(2027,9,0),IF(Mitarbeiter!$D278="",DATE(2027,9,0),Mitarbeiter!$D278),TODAY()))-(MAX(DATE(2027,8,1),Mitarbeiter!$C278))+1),MAX(0,NETWORKDAYS(MAX(DATE(2027,8,1),Mitarbeiter!$C278),MIN(DATE(2027,9,0),IF(Mitarbeiter!$D278="",DATE(2027,9,0),Mitarbeiter!$D278),TODAY()),Einstellungen!$F$13:$F$67)))*N(Mitarbeiter!$E278)/IF(Einstellungen!$C$11="7 Tage",7,5),N('Ist-Stunden'!Y278)),MAX(IF(Einstellungen!$C$11="7 Tage",MAX(0,(MIN(DATE(2027,9,0),IF(Mitarbeiter!$D278="",DATE(2027,9,0),Mitarbeiter!$D278),TODAY()))-(MAX(DATE(2027,8,1),Mitarbeiter!$C278))+1),MAX(0,NETWORKDAYS(MAX(DATE(2027,8,1),Mitarbeiter!$C278),MIN(DATE(2027,9,0),IF(Mitarbeiter!$D278="",DATE(2027,9,0),Mitarbeiter!$D278),TODAY()),Einstellungen!$F$13:$F$67)))*N(Mitarbeiter!$E278)/IF(Einstellungen!$C$11="7 Tage",7,5),N('Ist-Stunden'!Y278)+(N(Krankheitstage!AL278)+N(Krankheitstage!AX278))*N($C278))))</f>
        <v/>
      </c>
      <c r="BD278" s="76">
        <f>IF($B278="",0,IF(Einstellungen!$C$10="Ja",MAX(IF(Einstellungen!$C$11="7 Tage",MAX(0,(MIN(DATE(2027,10,0),IF(Mitarbeiter!$D278="",DATE(2027,10,0),Mitarbeiter!$D278),TODAY()))-(MAX(DATE(2027,9,1),Mitarbeiter!$C278))+1),MAX(0,NETWORKDAYS(MAX(DATE(2027,9,1),Mitarbeiter!$C278),MIN(DATE(2027,10,0),IF(Mitarbeiter!$D278="",DATE(2027,10,0),Mitarbeiter!$D278),TODAY()),Einstellungen!$F$13:$F$67)))*N(Mitarbeiter!$E278)/IF(Einstellungen!$C$11="7 Tage",7,5),N('Ist-Stunden'!Z278)),MAX(IF(Einstellungen!$C$11="7 Tage",MAX(0,(MIN(DATE(2027,10,0),IF(Mitarbeiter!$D278="",DATE(2027,10,0),Mitarbeiter!$D278),TODAY()))-(MAX(DATE(2027,9,1),Mitarbeiter!$C278))+1),MAX(0,NETWORKDAYS(MAX(DATE(2027,9,1),Mitarbeiter!$C278),MIN(DATE(2027,10,0),IF(Mitarbeiter!$D278="",DATE(2027,10,0),Mitarbeiter!$D278),TODAY()),Einstellungen!$F$13:$F$67)))*N(Mitarbeiter!$E278)/IF(Einstellungen!$C$11="7 Tage",7,5),N('Ist-Stunden'!Z278)+(N(Krankheitstage!AM278)+N(Krankheitstage!AY278))*N($C278))))</f>
        <v/>
      </c>
      <c r="BE278" s="76">
        <f>IF($B278="",0,IF(Einstellungen!$C$10="Ja",MAX(IF(Einstellungen!$C$11="7 Tage",MAX(0,(MIN(DATE(2027,11,0),IF(Mitarbeiter!$D278="",DATE(2027,11,0),Mitarbeiter!$D278),TODAY()))-(MAX(DATE(2027,10,1),Mitarbeiter!$C278))+1),MAX(0,NETWORKDAYS(MAX(DATE(2027,10,1),Mitarbeiter!$C278),MIN(DATE(2027,11,0),IF(Mitarbeiter!$D278="",DATE(2027,11,0),Mitarbeiter!$D278),TODAY()),Einstellungen!$F$13:$F$67)))*N(Mitarbeiter!$E278)/IF(Einstellungen!$C$11="7 Tage",7,5),N('Ist-Stunden'!AA278)),MAX(IF(Einstellungen!$C$11="7 Tage",MAX(0,(MIN(DATE(2027,11,0),IF(Mitarbeiter!$D278="",DATE(2027,11,0),Mitarbeiter!$D278),TODAY()))-(MAX(DATE(2027,10,1),Mitarbeiter!$C278))+1),MAX(0,NETWORKDAYS(MAX(DATE(2027,10,1),Mitarbeiter!$C278),MIN(DATE(2027,11,0),IF(Mitarbeiter!$D278="",DATE(2027,11,0),Mitarbeiter!$D278),TODAY()),Einstellungen!$F$13:$F$67)))*N(Mitarbeiter!$E278)/IF(Einstellungen!$C$11="7 Tage",7,5),N('Ist-Stunden'!AA278)+(N(Krankheitstage!AN278)+N(Krankheitstage!AZ278))*N($C278))))</f>
        <v/>
      </c>
      <c r="BF278" s="76">
        <f>IF($B278="",0,IF(Einstellungen!$C$10="Ja",MAX(IF(Einstellungen!$C$11="7 Tage",MAX(0,(MIN(DATE(2027,12,0),IF(Mitarbeiter!$D278="",DATE(2027,12,0),Mitarbeiter!$D278),TODAY()))-(MAX(DATE(2027,11,1),Mitarbeiter!$C278))+1),MAX(0,NETWORKDAYS(MAX(DATE(2027,11,1),Mitarbeiter!$C278),MIN(DATE(2027,12,0),IF(Mitarbeiter!$D278="",DATE(2027,12,0),Mitarbeiter!$D278),TODAY()),Einstellungen!$F$13:$F$67)))*N(Mitarbeiter!$E278)/IF(Einstellungen!$C$11="7 Tage",7,5),N('Ist-Stunden'!AB278)),MAX(IF(Einstellungen!$C$11="7 Tage",MAX(0,(MIN(DATE(2027,12,0),IF(Mitarbeiter!$D278="",DATE(2027,12,0),Mitarbeiter!$D278),TODAY()))-(MAX(DATE(2027,11,1),Mitarbeiter!$C278))+1),MAX(0,NETWORKDAYS(MAX(DATE(2027,11,1),Mitarbeiter!$C278),MIN(DATE(2027,12,0),IF(Mitarbeiter!$D278="",DATE(2027,12,0),Mitarbeiter!$D278),TODAY()),Einstellungen!$F$13:$F$67)))*N(Mitarbeiter!$E278)/IF(Einstellungen!$C$11="7 Tage",7,5),N('Ist-Stunden'!AB278)+(N(Krankheitstage!AO278)+N(Krankheitstage!BA278))*N($C278))))</f>
        <v/>
      </c>
      <c r="BG278" s="76">
        <f>IF($B278="",0,IF(Einstellungen!$C$10="Ja",MAX(IF(Einstellungen!$C$11="7 Tage",MAX(0,(MIN(DATE(2027,13,0),IF(Mitarbeiter!$D278="",DATE(2027,13,0),Mitarbeiter!$D278),TODAY()))-(MAX(DATE(2027,12,1),Mitarbeiter!$C278))+1),MAX(0,NETWORKDAYS(MAX(DATE(2027,12,1),Mitarbeiter!$C278),MIN(DATE(2027,13,0),IF(Mitarbeiter!$D278="",DATE(2027,13,0),Mitarbeiter!$D278),TODAY()),Einstellungen!$F$13:$F$67)))*N(Mitarbeiter!$E278)/IF(Einstellungen!$C$11="7 Tage",7,5),N('Ist-Stunden'!AC278)),MAX(IF(Einstellungen!$C$11="7 Tage",MAX(0,(MIN(DATE(2027,13,0),IF(Mitarbeiter!$D278="",DATE(2027,13,0),Mitarbeiter!$D278),TODAY()))-(MAX(DATE(2027,12,1),Mitarbeiter!$C278))+1),MAX(0,NETWORKDAYS(MAX(DATE(2027,12,1),Mitarbeiter!$C278),MIN(DATE(2027,13,0),IF(Mitarbeiter!$D278="",DATE(2027,13,0),Mitarbeiter!$D278),TODAY()),Einstellungen!$F$13:$F$67)))*N(Mitarbeiter!$E278)/IF(Einstellungen!$C$11="7 Tage",7,5),N('Ist-Stunden'!AC278)+(N(Krankheitstage!AP278)+N(Krankheitstage!BB278))*N($C278))))</f>
        <v/>
      </c>
      <c r="BH278" s="76">
        <f>IF($B278="",0,IF(Einstellungen!$C$10="Ja",MAX(IF(Einstellungen!$C$11="7 Tage",MAX(0,(MIN(DATE(2028,2,0),IF(Mitarbeiter!$D278="",DATE(2028,2,0),Mitarbeiter!$D278),TODAY()))-(MAX(DATE(2028,1,1),Mitarbeiter!$C278))+1),MAX(0,NETWORKDAYS(MAX(DATE(2028,1,1),Mitarbeiter!$C278),MIN(DATE(2028,2,0),IF(Mitarbeiter!$D278="",DATE(2028,2,0),Mitarbeiter!$D278),TODAY()),Einstellungen!$F$13:$F$67)))*N(Mitarbeiter!$E278)/IF(Einstellungen!$C$11="7 Tage",7,5),N('Ist-Stunden'!AD278)),MAX(IF(Einstellungen!$C$11="7 Tage",MAX(0,(MIN(DATE(2028,2,0),IF(Mitarbeiter!$D278="",DATE(2028,2,0),Mitarbeiter!$D278),TODAY()))-(MAX(DATE(2028,1,1),Mitarbeiter!$C278))+1),MAX(0,NETWORKDAYS(MAX(DATE(2028,1,1),Mitarbeiter!$C278),MIN(DATE(2028,2,0),IF(Mitarbeiter!$D278="",DATE(2028,2,0),Mitarbeiter!$D278),TODAY()),Einstellungen!$F$13:$F$67)))*N(Mitarbeiter!$E278)/IF(Einstellungen!$C$11="7 Tage",7,5),N('Ist-Stunden'!AD278)+(N(Krankheitstage!BC278)+N(Krankheitstage!BO278))*N($C278))))</f>
        <v/>
      </c>
      <c r="BI278" s="76">
        <f>IF($B278="",0,IF(Einstellungen!$C$10="Ja",MAX(IF(Einstellungen!$C$11="7 Tage",MAX(0,(MIN(DATE(2028,3,0),IF(Mitarbeiter!$D278="",DATE(2028,3,0),Mitarbeiter!$D278),TODAY()))-(MAX(DATE(2028,2,1),Mitarbeiter!$C278))+1),MAX(0,NETWORKDAYS(MAX(DATE(2028,2,1),Mitarbeiter!$C278),MIN(DATE(2028,3,0),IF(Mitarbeiter!$D278="",DATE(2028,3,0),Mitarbeiter!$D278),TODAY()),Einstellungen!$F$13:$F$67)))*N(Mitarbeiter!$E278)/IF(Einstellungen!$C$11="7 Tage",7,5),N('Ist-Stunden'!AE278)),MAX(IF(Einstellungen!$C$11="7 Tage",MAX(0,(MIN(DATE(2028,3,0),IF(Mitarbeiter!$D278="",DATE(2028,3,0),Mitarbeiter!$D278),TODAY()))-(MAX(DATE(2028,2,1),Mitarbeiter!$C278))+1),MAX(0,NETWORKDAYS(MAX(DATE(2028,2,1),Mitarbeiter!$C278),MIN(DATE(2028,3,0),IF(Mitarbeiter!$D278="",DATE(2028,3,0),Mitarbeiter!$D278),TODAY()),Einstellungen!$F$13:$F$67)))*N(Mitarbeiter!$E278)/IF(Einstellungen!$C$11="7 Tage",7,5),N('Ist-Stunden'!AE278)+(N(Krankheitstage!BD278)+N(Krankheitstage!BP278))*N($C278))))</f>
        <v/>
      </c>
      <c r="BJ278" s="76">
        <f>IF($B278="",0,IF(Einstellungen!$C$10="Ja",MAX(IF(Einstellungen!$C$11="7 Tage",MAX(0,(MIN(DATE(2028,4,0),IF(Mitarbeiter!$D278="",DATE(2028,4,0),Mitarbeiter!$D278),TODAY()))-(MAX(DATE(2028,3,1),Mitarbeiter!$C278))+1),MAX(0,NETWORKDAYS(MAX(DATE(2028,3,1),Mitarbeiter!$C278),MIN(DATE(2028,4,0),IF(Mitarbeiter!$D278="",DATE(2028,4,0),Mitarbeiter!$D278),TODAY()),Einstellungen!$F$13:$F$67)))*N(Mitarbeiter!$E278)/IF(Einstellungen!$C$11="7 Tage",7,5),N('Ist-Stunden'!AF278)),MAX(IF(Einstellungen!$C$11="7 Tage",MAX(0,(MIN(DATE(2028,4,0),IF(Mitarbeiter!$D278="",DATE(2028,4,0),Mitarbeiter!$D278),TODAY()))-(MAX(DATE(2028,3,1),Mitarbeiter!$C278))+1),MAX(0,NETWORKDAYS(MAX(DATE(2028,3,1),Mitarbeiter!$C278),MIN(DATE(2028,4,0),IF(Mitarbeiter!$D278="",DATE(2028,4,0),Mitarbeiter!$D278),TODAY()),Einstellungen!$F$13:$F$67)))*N(Mitarbeiter!$E278)/IF(Einstellungen!$C$11="7 Tage",7,5),N('Ist-Stunden'!AF278)+(N(Krankheitstage!BE278)+N(Krankheitstage!BQ278))*N($C278))))</f>
        <v/>
      </c>
      <c r="BK278" s="76">
        <f>IF($B278="",0,IF(Einstellungen!$C$10="Ja",MAX(IF(Einstellungen!$C$11="7 Tage",MAX(0,(MIN(DATE(2028,5,0),IF(Mitarbeiter!$D278="",DATE(2028,5,0),Mitarbeiter!$D278),TODAY()))-(MAX(DATE(2028,4,1),Mitarbeiter!$C278))+1),MAX(0,NETWORKDAYS(MAX(DATE(2028,4,1),Mitarbeiter!$C278),MIN(DATE(2028,5,0),IF(Mitarbeiter!$D278="",DATE(2028,5,0),Mitarbeiter!$D278),TODAY()),Einstellungen!$F$13:$F$67)))*N(Mitarbeiter!$E278)/IF(Einstellungen!$C$11="7 Tage",7,5),N('Ist-Stunden'!AG278)),MAX(IF(Einstellungen!$C$11="7 Tage",MAX(0,(MIN(DATE(2028,5,0),IF(Mitarbeiter!$D278="",DATE(2028,5,0),Mitarbeiter!$D278),TODAY()))-(MAX(DATE(2028,4,1),Mitarbeiter!$C278))+1),MAX(0,NETWORKDAYS(MAX(DATE(2028,4,1),Mitarbeiter!$C278),MIN(DATE(2028,5,0),IF(Mitarbeiter!$D278="",DATE(2028,5,0),Mitarbeiter!$D278),TODAY()),Einstellungen!$F$13:$F$67)))*N(Mitarbeiter!$E278)/IF(Einstellungen!$C$11="7 Tage",7,5),N('Ist-Stunden'!AG278)+(N(Krankheitstage!BF278)+N(Krankheitstage!BR278))*N($C278))))</f>
        <v/>
      </c>
      <c r="BL278" s="76">
        <f>IF($B278="",0,IF(Einstellungen!$C$10="Ja",MAX(IF(Einstellungen!$C$11="7 Tage",MAX(0,(MIN(DATE(2028,6,0),IF(Mitarbeiter!$D278="",DATE(2028,6,0),Mitarbeiter!$D278),TODAY()))-(MAX(DATE(2028,5,1),Mitarbeiter!$C278))+1),MAX(0,NETWORKDAYS(MAX(DATE(2028,5,1),Mitarbeiter!$C278),MIN(DATE(2028,6,0),IF(Mitarbeiter!$D278="",DATE(2028,6,0),Mitarbeiter!$D278),TODAY()),Einstellungen!$F$13:$F$67)))*N(Mitarbeiter!$E278)/IF(Einstellungen!$C$11="7 Tage",7,5),N('Ist-Stunden'!AH278)),MAX(IF(Einstellungen!$C$11="7 Tage",MAX(0,(MIN(DATE(2028,6,0),IF(Mitarbeiter!$D278="",DATE(2028,6,0),Mitarbeiter!$D278),TODAY()))-(MAX(DATE(2028,5,1),Mitarbeiter!$C278))+1),MAX(0,NETWORKDAYS(MAX(DATE(2028,5,1),Mitarbeiter!$C278),MIN(DATE(2028,6,0),IF(Mitarbeiter!$D278="",DATE(2028,6,0),Mitarbeiter!$D278),TODAY()),Einstellungen!$F$13:$F$67)))*N(Mitarbeiter!$E278)/IF(Einstellungen!$C$11="7 Tage",7,5),N('Ist-Stunden'!AH278)+(N(Krankheitstage!BG278)+N(Krankheitstage!BS278))*N($C278))))</f>
        <v/>
      </c>
      <c r="BM278" s="76">
        <f>IF($B278="",0,IF(Einstellungen!$C$10="Ja",MAX(IF(Einstellungen!$C$11="7 Tage",MAX(0,(MIN(DATE(2028,7,0),IF(Mitarbeiter!$D278="",DATE(2028,7,0),Mitarbeiter!$D278),TODAY()))-(MAX(DATE(2028,6,1),Mitarbeiter!$C278))+1),MAX(0,NETWORKDAYS(MAX(DATE(2028,6,1),Mitarbeiter!$C278),MIN(DATE(2028,7,0),IF(Mitarbeiter!$D278="",DATE(2028,7,0),Mitarbeiter!$D278),TODAY()),Einstellungen!$F$13:$F$67)))*N(Mitarbeiter!$E278)/IF(Einstellungen!$C$11="7 Tage",7,5),N('Ist-Stunden'!AI278)),MAX(IF(Einstellungen!$C$11="7 Tage",MAX(0,(MIN(DATE(2028,7,0),IF(Mitarbeiter!$D278="",DATE(2028,7,0),Mitarbeiter!$D278),TODAY()))-(MAX(DATE(2028,6,1),Mitarbeiter!$C278))+1),MAX(0,NETWORKDAYS(MAX(DATE(2028,6,1),Mitarbeiter!$C278),MIN(DATE(2028,7,0),IF(Mitarbeiter!$D278="",DATE(2028,7,0),Mitarbeiter!$D278),TODAY()),Einstellungen!$F$13:$F$67)))*N(Mitarbeiter!$E278)/IF(Einstellungen!$C$11="7 Tage",7,5),N('Ist-Stunden'!AI278)+(N(Krankheitstage!BH278)+N(Krankheitstage!BT278))*N($C278))))</f>
        <v/>
      </c>
      <c r="BN278" s="76">
        <f>IF($B278="",0,IF(Einstellungen!$C$10="Ja",MAX(IF(Einstellungen!$C$11="7 Tage",MAX(0,(MIN(DATE(2028,8,0),IF(Mitarbeiter!$D278="",DATE(2028,8,0),Mitarbeiter!$D278),TODAY()))-(MAX(DATE(2028,7,1),Mitarbeiter!$C278))+1),MAX(0,NETWORKDAYS(MAX(DATE(2028,7,1),Mitarbeiter!$C278),MIN(DATE(2028,8,0),IF(Mitarbeiter!$D278="",DATE(2028,8,0),Mitarbeiter!$D278),TODAY()),Einstellungen!$F$13:$F$67)))*N(Mitarbeiter!$E278)/IF(Einstellungen!$C$11="7 Tage",7,5),N('Ist-Stunden'!AJ278)),MAX(IF(Einstellungen!$C$11="7 Tage",MAX(0,(MIN(DATE(2028,8,0),IF(Mitarbeiter!$D278="",DATE(2028,8,0),Mitarbeiter!$D278),TODAY()))-(MAX(DATE(2028,7,1),Mitarbeiter!$C278))+1),MAX(0,NETWORKDAYS(MAX(DATE(2028,7,1),Mitarbeiter!$C278),MIN(DATE(2028,8,0),IF(Mitarbeiter!$D278="",DATE(2028,8,0),Mitarbeiter!$D278),TODAY()),Einstellungen!$F$13:$F$67)))*N(Mitarbeiter!$E278)/IF(Einstellungen!$C$11="7 Tage",7,5),N('Ist-Stunden'!AJ278)+(N(Krankheitstage!BI278)+N(Krankheitstage!BU278))*N($C278))))</f>
        <v/>
      </c>
      <c r="BO278" s="76">
        <f>IF($B278="",0,IF(Einstellungen!$C$10="Ja",MAX(IF(Einstellungen!$C$11="7 Tage",MAX(0,(MIN(DATE(2028,9,0),IF(Mitarbeiter!$D278="",DATE(2028,9,0),Mitarbeiter!$D278),TODAY()))-(MAX(DATE(2028,8,1),Mitarbeiter!$C278))+1),MAX(0,NETWORKDAYS(MAX(DATE(2028,8,1),Mitarbeiter!$C278),MIN(DATE(2028,9,0),IF(Mitarbeiter!$D278="",DATE(2028,9,0),Mitarbeiter!$D278),TODAY()),Einstellungen!$F$13:$F$67)))*N(Mitarbeiter!$E278)/IF(Einstellungen!$C$11="7 Tage",7,5),N('Ist-Stunden'!AK278)),MAX(IF(Einstellungen!$C$11="7 Tage",MAX(0,(MIN(DATE(2028,9,0),IF(Mitarbeiter!$D278="",DATE(2028,9,0),Mitarbeiter!$D278),TODAY()))-(MAX(DATE(2028,8,1),Mitarbeiter!$C278))+1),MAX(0,NETWORKDAYS(MAX(DATE(2028,8,1),Mitarbeiter!$C278),MIN(DATE(2028,9,0),IF(Mitarbeiter!$D278="",DATE(2028,9,0),Mitarbeiter!$D278),TODAY()),Einstellungen!$F$13:$F$67)))*N(Mitarbeiter!$E278)/IF(Einstellungen!$C$11="7 Tage",7,5),N('Ist-Stunden'!AK278)+(N(Krankheitstage!BJ278)+N(Krankheitstage!BV278))*N($C278))))</f>
        <v/>
      </c>
      <c r="BP278" s="76">
        <f>IF($B278="",0,IF(Einstellungen!$C$10="Ja",MAX(IF(Einstellungen!$C$11="7 Tage",MAX(0,(MIN(DATE(2028,10,0),IF(Mitarbeiter!$D278="",DATE(2028,10,0),Mitarbeiter!$D278),TODAY()))-(MAX(DATE(2028,9,1),Mitarbeiter!$C278))+1),MAX(0,NETWORKDAYS(MAX(DATE(2028,9,1),Mitarbeiter!$C278),MIN(DATE(2028,10,0),IF(Mitarbeiter!$D278="",DATE(2028,10,0),Mitarbeiter!$D278),TODAY()),Einstellungen!$F$13:$F$67)))*N(Mitarbeiter!$E278)/IF(Einstellungen!$C$11="7 Tage",7,5),N('Ist-Stunden'!AL278)),MAX(IF(Einstellungen!$C$11="7 Tage",MAX(0,(MIN(DATE(2028,10,0),IF(Mitarbeiter!$D278="",DATE(2028,10,0),Mitarbeiter!$D278),TODAY()))-(MAX(DATE(2028,9,1),Mitarbeiter!$C278))+1),MAX(0,NETWORKDAYS(MAX(DATE(2028,9,1),Mitarbeiter!$C278),MIN(DATE(2028,10,0),IF(Mitarbeiter!$D278="",DATE(2028,10,0),Mitarbeiter!$D278),TODAY()),Einstellungen!$F$13:$F$67)))*N(Mitarbeiter!$E278)/IF(Einstellungen!$C$11="7 Tage",7,5),N('Ist-Stunden'!AL278)+(N(Krankheitstage!BK278)+N(Krankheitstage!BW278))*N($C278))))</f>
        <v/>
      </c>
      <c r="BQ278" s="76">
        <f>IF($B278="",0,IF(Einstellungen!$C$10="Ja",MAX(IF(Einstellungen!$C$11="7 Tage",MAX(0,(MIN(DATE(2028,11,0),IF(Mitarbeiter!$D278="",DATE(2028,11,0),Mitarbeiter!$D278),TODAY()))-(MAX(DATE(2028,10,1),Mitarbeiter!$C278))+1),MAX(0,NETWORKDAYS(MAX(DATE(2028,10,1),Mitarbeiter!$C278),MIN(DATE(2028,11,0),IF(Mitarbeiter!$D278="",DATE(2028,11,0),Mitarbeiter!$D278),TODAY()),Einstellungen!$F$13:$F$67)))*N(Mitarbeiter!$E278)/IF(Einstellungen!$C$11="7 Tage",7,5),N('Ist-Stunden'!AM278)),MAX(IF(Einstellungen!$C$11="7 Tage",MAX(0,(MIN(DATE(2028,11,0),IF(Mitarbeiter!$D278="",DATE(2028,11,0),Mitarbeiter!$D278),TODAY()))-(MAX(DATE(2028,10,1),Mitarbeiter!$C278))+1),MAX(0,NETWORKDAYS(MAX(DATE(2028,10,1),Mitarbeiter!$C278),MIN(DATE(2028,11,0),IF(Mitarbeiter!$D278="",DATE(2028,11,0),Mitarbeiter!$D278),TODAY()),Einstellungen!$F$13:$F$67)))*N(Mitarbeiter!$E278)/IF(Einstellungen!$C$11="7 Tage",7,5),N('Ist-Stunden'!AM278)+(N(Krankheitstage!BL278)+N(Krankheitstage!BX278))*N($C278))))</f>
        <v/>
      </c>
      <c r="BR278" s="76">
        <f>IF($B278="",0,IF(Einstellungen!$C$10="Ja",MAX(IF(Einstellungen!$C$11="7 Tage",MAX(0,(MIN(DATE(2028,12,0),IF(Mitarbeiter!$D278="",DATE(2028,12,0),Mitarbeiter!$D278),TODAY()))-(MAX(DATE(2028,11,1),Mitarbeiter!$C278))+1),MAX(0,NETWORKDAYS(MAX(DATE(2028,11,1),Mitarbeiter!$C278),MIN(DATE(2028,12,0),IF(Mitarbeiter!$D278="",DATE(2028,12,0),Mitarbeiter!$D278),TODAY()),Einstellungen!$F$13:$F$67)))*N(Mitarbeiter!$E278)/IF(Einstellungen!$C$11="7 Tage",7,5),N('Ist-Stunden'!AN278)),MAX(IF(Einstellungen!$C$11="7 Tage",MAX(0,(MIN(DATE(2028,12,0),IF(Mitarbeiter!$D278="",DATE(2028,12,0),Mitarbeiter!$D278),TODAY()))-(MAX(DATE(2028,11,1),Mitarbeiter!$C278))+1),MAX(0,NETWORKDAYS(MAX(DATE(2028,11,1),Mitarbeiter!$C278),MIN(DATE(2028,12,0),IF(Mitarbeiter!$D278="",DATE(2028,12,0),Mitarbeiter!$D278),TODAY()),Einstellungen!$F$13:$F$67)))*N(Mitarbeiter!$E278)/IF(Einstellungen!$C$11="7 Tage",7,5),N('Ist-Stunden'!AN278)+(N(Krankheitstage!BM278)+N(Krankheitstage!BY278))*N($C278))))</f>
        <v/>
      </c>
      <c r="BS278" s="76">
        <f>IF($B278="",0,IF(Einstellungen!$C$10="Ja",MAX(IF(Einstellungen!$C$11="7 Tage",MAX(0,(MIN(DATE(2028,13,0),IF(Mitarbeiter!$D278="",DATE(2028,13,0),Mitarbeiter!$D278),TODAY()))-(MAX(DATE(2028,12,1),Mitarbeiter!$C278))+1),MAX(0,NETWORKDAYS(MAX(DATE(2028,12,1),Mitarbeiter!$C278),MIN(DATE(2028,13,0),IF(Mitarbeiter!$D278="",DATE(2028,13,0),Mitarbeiter!$D278),TODAY()),Einstellungen!$F$13:$F$67)))*N(Mitarbeiter!$E278)/IF(Einstellungen!$C$11="7 Tage",7,5),N('Ist-Stunden'!AO278)),MAX(IF(Einstellungen!$C$11="7 Tage",MAX(0,(MIN(DATE(2028,13,0),IF(Mitarbeiter!$D278="",DATE(2028,13,0),Mitarbeiter!$D278),TODAY()))-(MAX(DATE(2028,12,1),Mitarbeiter!$C278))+1),MAX(0,NETWORKDAYS(MAX(DATE(2028,12,1),Mitarbeiter!$C278),MIN(DATE(2028,13,0),IF(Mitarbeiter!$D278="",DATE(2028,13,0),Mitarbeiter!$D278),TODAY()),Einstellungen!$F$13:$F$67)))*N(Mitarbeiter!$E278)/IF(Einstellungen!$C$11="7 Tage",7,5),N('Ist-Stunden'!AO278)+(N(Krankheitstage!BN278)+N(Krankheitstage!BZ278))*N($C278))))</f>
        <v/>
      </c>
      <c r="BT278" s="76">
        <f>IF($B278="",0,IF(Einstellungen!$C$10="Ja",MAX(IF(Einstellungen!$C$11="7 Tage",MAX(0,(MIN(DATE(2029,2,0),IF(Mitarbeiter!$D278="",DATE(2029,2,0),Mitarbeiter!$D278),TODAY()))-(MAX(DATE(2029,1,1),Mitarbeiter!$C278))+1),MAX(0,NETWORKDAYS(MAX(DATE(2029,1,1),Mitarbeiter!$C278),MIN(DATE(2029,2,0),IF(Mitarbeiter!$D278="",DATE(2029,2,0),Mitarbeiter!$D278),TODAY()),Einstellungen!$F$13:$F$67)))*N(Mitarbeiter!$E278)/IF(Einstellungen!$C$11="7 Tage",7,5),N('Ist-Stunden'!AP278)),MAX(IF(Einstellungen!$C$11="7 Tage",MAX(0,(MIN(DATE(2029,2,0),IF(Mitarbeiter!$D278="",DATE(2029,2,0),Mitarbeiter!$D278),TODAY()))-(MAX(DATE(2029,1,1),Mitarbeiter!$C278))+1),MAX(0,NETWORKDAYS(MAX(DATE(2029,1,1),Mitarbeiter!$C278),MIN(DATE(2029,2,0),IF(Mitarbeiter!$D278="",DATE(2029,2,0),Mitarbeiter!$D278),TODAY()),Einstellungen!$F$13:$F$67)))*N(Mitarbeiter!$E278)/IF(Einstellungen!$C$11="7 Tage",7,5),N('Ist-Stunden'!AP278)+(N(Krankheitstage!CA278)+N(Krankheitstage!CM278))*N($C278))))</f>
        <v/>
      </c>
      <c r="BU278" s="76">
        <f>IF($B278="",0,IF(Einstellungen!$C$10="Ja",MAX(IF(Einstellungen!$C$11="7 Tage",MAX(0,(MIN(DATE(2029,3,0),IF(Mitarbeiter!$D278="",DATE(2029,3,0),Mitarbeiter!$D278),TODAY()))-(MAX(DATE(2029,2,1),Mitarbeiter!$C278))+1),MAX(0,NETWORKDAYS(MAX(DATE(2029,2,1),Mitarbeiter!$C278),MIN(DATE(2029,3,0),IF(Mitarbeiter!$D278="",DATE(2029,3,0),Mitarbeiter!$D278),TODAY()),Einstellungen!$F$13:$F$67)))*N(Mitarbeiter!$E278)/IF(Einstellungen!$C$11="7 Tage",7,5),N('Ist-Stunden'!AQ278)),MAX(IF(Einstellungen!$C$11="7 Tage",MAX(0,(MIN(DATE(2029,3,0),IF(Mitarbeiter!$D278="",DATE(2029,3,0),Mitarbeiter!$D278),TODAY()))-(MAX(DATE(2029,2,1),Mitarbeiter!$C278))+1),MAX(0,NETWORKDAYS(MAX(DATE(2029,2,1),Mitarbeiter!$C278),MIN(DATE(2029,3,0),IF(Mitarbeiter!$D278="",DATE(2029,3,0),Mitarbeiter!$D278),TODAY()),Einstellungen!$F$13:$F$67)))*N(Mitarbeiter!$E278)/IF(Einstellungen!$C$11="7 Tage",7,5),N('Ist-Stunden'!AQ278)+(N(Krankheitstage!CB278)+N(Krankheitstage!CN278))*N($C278))))</f>
        <v/>
      </c>
      <c r="BV278" s="76">
        <f>IF($B278="",0,IF(Einstellungen!$C$10="Ja",MAX(IF(Einstellungen!$C$11="7 Tage",MAX(0,(MIN(DATE(2029,4,0),IF(Mitarbeiter!$D278="",DATE(2029,4,0),Mitarbeiter!$D278),TODAY()))-(MAX(DATE(2029,3,1),Mitarbeiter!$C278))+1),MAX(0,NETWORKDAYS(MAX(DATE(2029,3,1),Mitarbeiter!$C278),MIN(DATE(2029,4,0),IF(Mitarbeiter!$D278="",DATE(2029,4,0),Mitarbeiter!$D278),TODAY()),Einstellungen!$F$13:$F$67)))*N(Mitarbeiter!$E278)/IF(Einstellungen!$C$11="7 Tage",7,5),N('Ist-Stunden'!AR278)),MAX(IF(Einstellungen!$C$11="7 Tage",MAX(0,(MIN(DATE(2029,4,0),IF(Mitarbeiter!$D278="",DATE(2029,4,0),Mitarbeiter!$D278),TODAY()))-(MAX(DATE(2029,3,1),Mitarbeiter!$C278))+1),MAX(0,NETWORKDAYS(MAX(DATE(2029,3,1),Mitarbeiter!$C278),MIN(DATE(2029,4,0),IF(Mitarbeiter!$D278="",DATE(2029,4,0),Mitarbeiter!$D278),TODAY()),Einstellungen!$F$13:$F$67)))*N(Mitarbeiter!$E278)/IF(Einstellungen!$C$11="7 Tage",7,5),N('Ist-Stunden'!AR278)+(N(Krankheitstage!CC278)+N(Krankheitstage!CO278))*N($C278))))</f>
        <v/>
      </c>
      <c r="BW278" s="76">
        <f>IF($B278="",0,IF(Einstellungen!$C$10="Ja",MAX(IF(Einstellungen!$C$11="7 Tage",MAX(0,(MIN(DATE(2029,5,0),IF(Mitarbeiter!$D278="",DATE(2029,5,0),Mitarbeiter!$D278),TODAY()))-(MAX(DATE(2029,4,1),Mitarbeiter!$C278))+1),MAX(0,NETWORKDAYS(MAX(DATE(2029,4,1),Mitarbeiter!$C278),MIN(DATE(2029,5,0),IF(Mitarbeiter!$D278="",DATE(2029,5,0),Mitarbeiter!$D278),TODAY()),Einstellungen!$F$13:$F$67)))*N(Mitarbeiter!$E278)/IF(Einstellungen!$C$11="7 Tage",7,5),N('Ist-Stunden'!AS278)),MAX(IF(Einstellungen!$C$11="7 Tage",MAX(0,(MIN(DATE(2029,5,0),IF(Mitarbeiter!$D278="",DATE(2029,5,0),Mitarbeiter!$D278),TODAY()))-(MAX(DATE(2029,4,1),Mitarbeiter!$C278))+1),MAX(0,NETWORKDAYS(MAX(DATE(2029,4,1),Mitarbeiter!$C278),MIN(DATE(2029,5,0),IF(Mitarbeiter!$D278="",DATE(2029,5,0),Mitarbeiter!$D278),TODAY()),Einstellungen!$F$13:$F$67)))*N(Mitarbeiter!$E278)/IF(Einstellungen!$C$11="7 Tage",7,5),N('Ist-Stunden'!AS278)+(N(Krankheitstage!CD278)+N(Krankheitstage!CP278))*N($C278))))</f>
        <v/>
      </c>
      <c r="BX278" s="76">
        <f>IF($B278="",0,IF(Einstellungen!$C$10="Ja",MAX(IF(Einstellungen!$C$11="7 Tage",MAX(0,(MIN(DATE(2029,6,0),IF(Mitarbeiter!$D278="",DATE(2029,6,0),Mitarbeiter!$D278),TODAY()))-(MAX(DATE(2029,5,1),Mitarbeiter!$C278))+1),MAX(0,NETWORKDAYS(MAX(DATE(2029,5,1),Mitarbeiter!$C278),MIN(DATE(2029,6,0),IF(Mitarbeiter!$D278="",DATE(2029,6,0),Mitarbeiter!$D278),TODAY()),Einstellungen!$F$13:$F$67)))*N(Mitarbeiter!$E278)/IF(Einstellungen!$C$11="7 Tage",7,5),N('Ist-Stunden'!AT278)),MAX(IF(Einstellungen!$C$11="7 Tage",MAX(0,(MIN(DATE(2029,6,0),IF(Mitarbeiter!$D278="",DATE(2029,6,0),Mitarbeiter!$D278),TODAY()))-(MAX(DATE(2029,5,1),Mitarbeiter!$C278))+1),MAX(0,NETWORKDAYS(MAX(DATE(2029,5,1),Mitarbeiter!$C278),MIN(DATE(2029,6,0),IF(Mitarbeiter!$D278="",DATE(2029,6,0),Mitarbeiter!$D278),TODAY()),Einstellungen!$F$13:$F$67)))*N(Mitarbeiter!$E278)/IF(Einstellungen!$C$11="7 Tage",7,5),N('Ist-Stunden'!AT278)+(N(Krankheitstage!CE278)+N(Krankheitstage!CQ278))*N($C278))))</f>
        <v/>
      </c>
      <c r="BY278" s="76">
        <f>IF($B278="",0,IF(Einstellungen!$C$10="Ja",MAX(IF(Einstellungen!$C$11="7 Tage",MAX(0,(MIN(DATE(2029,7,0),IF(Mitarbeiter!$D278="",DATE(2029,7,0),Mitarbeiter!$D278),TODAY()))-(MAX(DATE(2029,6,1),Mitarbeiter!$C278))+1),MAX(0,NETWORKDAYS(MAX(DATE(2029,6,1),Mitarbeiter!$C278),MIN(DATE(2029,7,0),IF(Mitarbeiter!$D278="",DATE(2029,7,0),Mitarbeiter!$D278),TODAY()),Einstellungen!$F$13:$F$67)))*N(Mitarbeiter!$E278)/IF(Einstellungen!$C$11="7 Tage",7,5),N('Ist-Stunden'!AU278)),MAX(IF(Einstellungen!$C$11="7 Tage",MAX(0,(MIN(DATE(2029,7,0),IF(Mitarbeiter!$D278="",DATE(2029,7,0),Mitarbeiter!$D278),TODAY()))-(MAX(DATE(2029,6,1),Mitarbeiter!$C278))+1),MAX(0,NETWORKDAYS(MAX(DATE(2029,6,1),Mitarbeiter!$C278),MIN(DATE(2029,7,0),IF(Mitarbeiter!$D278="",DATE(2029,7,0),Mitarbeiter!$D278),TODAY()),Einstellungen!$F$13:$F$67)))*N(Mitarbeiter!$E278)/IF(Einstellungen!$C$11="7 Tage",7,5),N('Ist-Stunden'!AU278)+(N(Krankheitstage!CF278)+N(Krankheitstage!CR278))*N($C278))))</f>
        <v/>
      </c>
      <c r="BZ278" s="76">
        <f>IF($B278="",0,IF(Einstellungen!$C$10="Ja",MAX(IF(Einstellungen!$C$11="7 Tage",MAX(0,(MIN(DATE(2029,8,0),IF(Mitarbeiter!$D278="",DATE(2029,8,0),Mitarbeiter!$D278),TODAY()))-(MAX(DATE(2029,7,1),Mitarbeiter!$C278))+1),MAX(0,NETWORKDAYS(MAX(DATE(2029,7,1),Mitarbeiter!$C278),MIN(DATE(2029,8,0),IF(Mitarbeiter!$D278="",DATE(2029,8,0),Mitarbeiter!$D278),TODAY()),Einstellungen!$F$13:$F$67)))*N(Mitarbeiter!$E278)/IF(Einstellungen!$C$11="7 Tage",7,5),N('Ist-Stunden'!AV278)),MAX(IF(Einstellungen!$C$11="7 Tage",MAX(0,(MIN(DATE(2029,8,0),IF(Mitarbeiter!$D278="",DATE(2029,8,0),Mitarbeiter!$D278),TODAY()))-(MAX(DATE(2029,7,1),Mitarbeiter!$C278))+1),MAX(0,NETWORKDAYS(MAX(DATE(2029,7,1),Mitarbeiter!$C278),MIN(DATE(2029,8,0),IF(Mitarbeiter!$D278="",DATE(2029,8,0),Mitarbeiter!$D278),TODAY()),Einstellungen!$F$13:$F$67)))*N(Mitarbeiter!$E278)/IF(Einstellungen!$C$11="7 Tage",7,5),N('Ist-Stunden'!AV278)+(N(Krankheitstage!CG278)+N(Krankheitstage!CS278))*N($C278))))</f>
        <v/>
      </c>
      <c r="CA278" s="76">
        <f>IF($B278="",0,IF(Einstellungen!$C$10="Ja",MAX(IF(Einstellungen!$C$11="7 Tage",MAX(0,(MIN(DATE(2029,9,0),IF(Mitarbeiter!$D278="",DATE(2029,9,0),Mitarbeiter!$D278),TODAY()))-(MAX(DATE(2029,8,1),Mitarbeiter!$C278))+1),MAX(0,NETWORKDAYS(MAX(DATE(2029,8,1),Mitarbeiter!$C278),MIN(DATE(2029,9,0),IF(Mitarbeiter!$D278="",DATE(2029,9,0),Mitarbeiter!$D278),TODAY()),Einstellungen!$F$13:$F$67)))*N(Mitarbeiter!$E278)/IF(Einstellungen!$C$11="7 Tage",7,5),N('Ist-Stunden'!AW278)),MAX(IF(Einstellungen!$C$11="7 Tage",MAX(0,(MIN(DATE(2029,9,0),IF(Mitarbeiter!$D278="",DATE(2029,9,0),Mitarbeiter!$D278),TODAY()))-(MAX(DATE(2029,8,1),Mitarbeiter!$C278))+1),MAX(0,NETWORKDAYS(MAX(DATE(2029,8,1),Mitarbeiter!$C278),MIN(DATE(2029,9,0),IF(Mitarbeiter!$D278="",DATE(2029,9,0),Mitarbeiter!$D278),TODAY()),Einstellungen!$F$13:$F$67)))*N(Mitarbeiter!$E278)/IF(Einstellungen!$C$11="7 Tage",7,5),N('Ist-Stunden'!AW278)+(N(Krankheitstage!CH278)+N(Krankheitstage!CT278))*N($C278))))</f>
        <v/>
      </c>
      <c r="CB278" s="76">
        <f>IF($B278="",0,IF(Einstellungen!$C$10="Ja",MAX(IF(Einstellungen!$C$11="7 Tage",MAX(0,(MIN(DATE(2029,10,0),IF(Mitarbeiter!$D278="",DATE(2029,10,0),Mitarbeiter!$D278),TODAY()))-(MAX(DATE(2029,9,1),Mitarbeiter!$C278))+1),MAX(0,NETWORKDAYS(MAX(DATE(2029,9,1),Mitarbeiter!$C278),MIN(DATE(2029,10,0),IF(Mitarbeiter!$D278="",DATE(2029,10,0),Mitarbeiter!$D278),TODAY()),Einstellungen!$F$13:$F$67)))*N(Mitarbeiter!$E278)/IF(Einstellungen!$C$11="7 Tage",7,5),N('Ist-Stunden'!AX278)),MAX(IF(Einstellungen!$C$11="7 Tage",MAX(0,(MIN(DATE(2029,10,0),IF(Mitarbeiter!$D278="",DATE(2029,10,0),Mitarbeiter!$D278),TODAY()))-(MAX(DATE(2029,9,1),Mitarbeiter!$C278))+1),MAX(0,NETWORKDAYS(MAX(DATE(2029,9,1),Mitarbeiter!$C278),MIN(DATE(2029,10,0),IF(Mitarbeiter!$D278="",DATE(2029,10,0),Mitarbeiter!$D278),TODAY()),Einstellungen!$F$13:$F$67)))*N(Mitarbeiter!$E278)/IF(Einstellungen!$C$11="7 Tage",7,5),N('Ist-Stunden'!AX278)+(N(Krankheitstage!CI278)+N(Krankheitstage!CU278))*N($C278))))</f>
        <v/>
      </c>
      <c r="CC278" s="76">
        <f>IF($B278="",0,IF(Einstellungen!$C$10="Ja",MAX(IF(Einstellungen!$C$11="7 Tage",MAX(0,(MIN(DATE(2029,11,0),IF(Mitarbeiter!$D278="",DATE(2029,11,0),Mitarbeiter!$D278),TODAY()))-(MAX(DATE(2029,10,1),Mitarbeiter!$C278))+1),MAX(0,NETWORKDAYS(MAX(DATE(2029,10,1),Mitarbeiter!$C278),MIN(DATE(2029,11,0),IF(Mitarbeiter!$D278="",DATE(2029,11,0),Mitarbeiter!$D278),TODAY()),Einstellungen!$F$13:$F$67)))*N(Mitarbeiter!$E278)/IF(Einstellungen!$C$11="7 Tage",7,5),N('Ist-Stunden'!AY278)),MAX(IF(Einstellungen!$C$11="7 Tage",MAX(0,(MIN(DATE(2029,11,0),IF(Mitarbeiter!$D278="",DATE(2029,11,0),Mitarbeiter!$D278),TODAY()))-(MAX(DATE(2029,10,1),Mitarbeiter!$C278))+1),MAX(0,NETWORKDAYS(MAX(DATE(2029,10,1),Mitarbeiter!$C278),MIN(DATE(2029,11,0),IF(Mitarbeiter!$D278="",DATE(2029,11,0),Mitarbeiter!$D278),TODAY()),Einstellungen!$F$13:$F$67)))*N(Mitarbeiter!$E278)/IF(Einstellungen!$C$11="7 Tage",7,5),N('Ist-Stunden'!AY278)+(N(Krankheitstage!CJ278)+N(Krankheitstage!CV278))*N($C278))))</f>
        <v/>
      </c>
      <c r="CD278" s="76">
        <f>IF($B278="",0,IF(Einstellungen!$C$10="Ja",MAX(IF(Einstellungen!$C$11="7 Tage",MAX(0,(MIN(DATE(2029,12,0),IF(Mitarbeiter!$D278="",DATE(2029,12,0),Mitarbeiter!$D278),TODAY()))-(MAX(DATE(2029,11,1),Mitarbeiter!$C278))+1),MAX(0,NETWORKDAYS(MAX(DATE(2029,11,1),Mitarbeiter!$C278),MIN(DATE(2029,12,0),IF(Mitarbeiter!$D278="",DATE(2029,12,0),Mitarbeiter!$D278),TODAY()),Einstellungen!$F$13:$F$67)))*N(Mitarbeiter!$E278)/IF(Einstellungen!$C$11="7 Tage",7,5),N('Ist-Stunden'!AZ278)),MAX(IF(Einstellungen!$C$11="7 Tage",MAX(0,(MIN(DATE(2029,12,0),IF(Mitarbeiter!$D278="",DATE(2029,12,0),Mitarbeiter!$D278),TODAY()))-(MAX(DATE(2029,11,1),Mitarbeiter!$C278))+1),MAX(0,NETWORKDAYS(MAX(DATE(2029,11,1),Mitarbeiter!$C278),MIN(DATE(2029,12,0),IF(Mitarbeiter!$D278="",DATE(2029,12,0),Mitarbeiter!$D278),TODAY()),Einstellungen!$F$13:$F$67)))*N(Mitarbeiter!$E278)/IF(Einstellungen!$C$11="7 Tage",7,5),N('Ist-Stunden'!AZ278)+(N(Krankheitstage!CK278)+N(Krankheitstage!CW278))*N($C278))))</f>
        <v/>
      </c>
      <c r="CE278" s="76">
        <f>IF($B278="",0,IF(Einstellungen!$C$10="Ja",MAX(IF(Einstellungen!$C$11="7 Tage",MAX(0,(MIN(DATE(2029,13,0),IF(Mitarbeiter!$D278="",DATE(2029,13,0),Mitarbeiter!$D278),TODAY()))-(MAX(DATE(2029,12,1),Mitarbeiter!$C278))+1),MAX(0,NETWORKDAYS(MAX(DATE(2029,12,1),Mitarbeiter!$C278),MIN(DATE(2029,13,0),IF(Mitarbeiter!$D278="",DATE(2029,13,0),Mitarbeiter!$D278),TODAY()),Einstellungen!$F$13:$F$67)))*N(Mitarbeiter!$E278)/IF(Einstellungen!$C$11="7 Tage",7,5),N('Ist-Stunden'!BA278)),MAX(IF(Einstellungen!$C$11="7 Tage",MAX(0,(MIN(DATE(2029,13,0),IF(Mitarbeiter!$D278="",DATE(2029,13,0),Mitarbeiter!$D278),TODAY()))-(MAX(DATE(2029,12,1),Mitarbeiter!$C278))+1),MAX(0,NETWORKDAYS(MAX(DATE(2029,12,1),Mitarbeiter!$C278),MIN(DATE(2029,13,0),IF(Mitarbeiter!$D278="",DATE(2029,13,0),Mitarbeiter!$D278),TODAY()),Einstellungen!$F$13:$F$67)))*N(Mitarbeiter!$E278)/IF(Einstellungen!$C$11="7 Tage",7,5),N('Ist-Stunden'!BA278)+(N(Krankheitstage!CL278)+N(Krankheitstage!CX278))*N($C278))))</f>
        <v/>
      </c>
      <c r="CF278" s="76">
        <f>IF($B278="",0,IF(Einstellungen!$C$10="Ja",MAX(IF(Einstellungen!$C$11="7 Tage",MAX(0,(MIN(DATE(2030,2,0),IF(Mitarbeiter!$D278="",DATE(2030,2,0),Mitarbeiter!$D278),TODAY()))-(MAX(DATE(2030,1,1),Mitarbeiter!$C278))+1),MAX(0,NETWORKDAYS(MAX(DATE(2030,1,1),Mitarbeiter!$C278),MIN(DATE(2030,2,0),IF(Mitarbeiter!$D278="",DATE(2030,2,0),Mitarbeiter!$D278),TODAY()),Einstellungen!$F$13:$F$67)))*N(Mitarbeiter!$E278)/IF(Einstellungen!$C$11="7 Tage",7,5),N('Ist-Stunden'!BB278)),MAX(IF(Einstellungen!$C$11="7 Tage",MAX(0,(MIN(DATE(2030,2,0),IF(Mitarbeiter!$D278="",DATE(2030,2,0),Mitarbeiter!$D278),TODAY()))-(MAX(DATE(2030,1,1),Mitarbeiter!$C278))+1),MAX(0,NETWORKDAYS(MAX(DATE(2030,1,1),Mitarbeiter!$C278),MIN(DATE(2030,2,0),IF(Mitarbeiter!$D278="",DATE(2030,2,0),Mitarbeiter!$D278),TODAY()),Einstellungen!$F$13:$F$67)))*N(Mitarbeiter!$E278)/IF(Einstellungen!$C$11="7 Tage",7,5),N('Ist-Stunden'!BB278)+(N(Krankheitstage!CY278)+N(Krankheitstage!DK278))*N($C278))))</f>
        <v/>
      </c>
      <c r="CG278" s="76">
        <f>IF($B278="",0,IF(Einstellungen!$C$10="Ja",MAX(IF(Einstellungen!$C$11="7 Tage",MAX(0,(MIN(DATE(2030,3,0),IF(Mitarbeiter!$D278="",DATE(2030,3,0),Mitarbeiter!$D278),TODAY()))-(MAX(DATE(2030,2,1),Mitarbeiter!$C278))+1),MAX(0,NETWORKDAYS(MAX(DATE(2030,2,1),Mitarbeiter!$C278),MIN(DATE(2030,3,0),IF(Mitarbeiter!$D278="",DATE(2030,3,0),Mitarbeiter!$D278),TODAY()),Einstellungen!$F$13:$F$67)))*N(Mitarbeiter!$E278)/IF(Einstellungen!$C$11="7 Tage",7,5),N('Ist-Stunden'!BC278)),MAX(IF(Einstellungen!$C$11="7 Tage",MAX(0,(MIN(DATE(2030,3,0),IF(Mitarbeiter!$D278="",DATE(2030,3,0),Mitarbeiter!$D278),TODAY()))-(MAX(DATE(2030,2,1),Mitarbeiter!$C278))+1),MAX(0,NETWORKDAYS(MAX(DATE(2030,2,1),Mitarbeiter!$C278),MIN(DATE(2030,3,0),IF(Mitarbeiter!$D278="",DATE(2030,3,0),Mitarbeiter!$D278),TODAY()),Einstellungen!$F$13:$F$67)))*N(Mitarbeiter!$E278)/IF(Einstellungen!$C$11="7 Tage",7,5),N('Ist-Stunden'!BC278)+(N(Krankheitstage!CZ278)+N(Krankheitstage!DL278))*N($C278))))</f>
        <v/>
      </c>
      <c r="CH278" s="76">
        <f>IF($B278="",0,IF(Einstellungen!$C$10="Ja",MAX(IF(Einstellungen!$C$11="7 Tage",MAX(0,(MIN(DATE(2030,4,0),IF(Mitarbeiter!$D278="",DATE(2030,4,0),Mitarbeiter!$D278),TODAY()))-(MAX(DATE(2030,3,1),Mitarbeiter!$C278))+1),MAX(0,NETWORKDAYS(MAX(DATE(2030,3,1),Mitarbeiter!$C278),MIN(DATE(2030,4,0),IF(Mitarbeiter!$D278="",DATE(2030,4,0),Mitarbeiter!$D278),TODAY()),Einstellungen!$F$13:$F$67)))*N(Mitarbeiter!$E278)/IF(Einstellungen!$C$11="7 Tage",7,5),N('Ist-Stunden'!BD278)),MAX(IF(Einstellungen!$C$11="7 Tage",MAX(0,(MIN(DATE(2030,4,0),IF(Mitarbeiter!$D278="",DATE(2030,4,0),Mitarbeiter!$D278),TODAY()))-(MAX(DATE(2030,3,1),Mitarbeiter!$C278))+1),MAX(0,NETWORKDAYS(MAX(DATE(2030,3,1),Mitarbeiter!$C278),MIN(DATE(2030,4,0),IF(Mitarbeiter!$D278="",DATE(2030,4,0),Mitarbeiter!$D278),TODAY()),Einstellungen!$F$13:$F$67)))*N(Mitarbeiter!$E278)/IF(Einstellungen!$C$11="7 Tage",7,5),N('Ist-Stunden'!BD278)+(N(Krankheitstage!DA278)+N(Krankheitstage!DM278))*N($C278))))</f>
        <v/>
      </c>
      <c r="CI278" s="76">
        <f>IF($B278="",0,IF(Einstellungen!$C$10="Ja",MAX(IF(Einstellungen!$C$11="7 Tage",MAX(0,(MIN(DATE(2030,5,0),IF(Mitarbeiter!$D278="",DATE(2030,5,0),Mitarbeiter!$D278),TODAY()))-(MAX(DATE(2030,4,1),Mitarbeiter!$C278))+1),MAX(0,NETWORKDAYS(MAX(DATE(2030,4,1),Mitarbeiter!$C278),MIN(DATE(2030,5,0),IF(Mitarbeiter!$D278="",DATE(2030,5,0),Mitarbeiter!$D278),TODAY()),Einstellungen!$F$13:$F$67)))*N(Mitarbeiter!$E278)/IF(Einstellungen!$C$11="7 Tage",7,5),N('Ist-Stunden'!BE278)),MAX(IF(Einstellungen!$C$11="7 Tage",MAX(0,(MIN(DATE(2030,5,0),IF(Mitarbeiter!$D278="",DATE(2030,5,0),Mitarbeiter!$D278),TODAY()))-(MAX(DATE(2030,4,1),Mitarbeiter!$C278))+1),MAX(0,NETWORKDAYS(MAX(DATE(2030,4,1),Mitarbeiter!$C278),MIN(DATE(2030,5,0),IF(Mitarbeiter!$D278="",DATE(2030,5,0),Mitarbeiter!$D278),TODAY()),Einstellungen!$F$13:$F$67)))*N(Mitarbeiter!$E278)/IF(Einstellungen!$C$11="7 Tage",7,5),N('Ist-Stunden'!BE278)+(N(Krankheitstage!DB278)+N(Krankheitstage!DN278))*N($C278))))</f>
        <v/>
      </c>
      <c r="CJ278" s="76">
        <f>IF($B278="",0,IF(Einstellungen!$C$10="Ja",MAX(IF(Einstellungen!$C$11="7 Tage",MAX(0,(MIN(DATE(2030,6,0),IF(Mitarbeiter!$D278="",DATE(2030,6,0),Mitarbeiter!$D278),TODAY()))-(MAX(DATE(2030,5,1),Mitarbeiter!$C278))+1),MAX(0,NETWORKDAYS(MAX(DATE(2030,5,1),Mitarbeiter!$C278),MIN(DATE(2030,6,0),IF(Mitarbeiter!$D278="",DATE(2030,6,0),Mitarbeiter!$D278),TODAY()),Einstellungen!$F$13:$F$67)))*N(Mitarbeiter!$E278)/IF(Einstellungen!$C$11="7 Tage",7,5),N('Ist-Stunden'!BF278)),MAX(IF(Einstellungen!$C$11="7 Tage",MAX(0,(MIN(DATE(2030,6,0),IF(Mitarbeiter!$D278="",DATE(2030,6,0),Mitarbeiter!$D278),TODAY()))-(MAX(DATE(2030,5,1),Mitarbeiter!$C278))+1),MAX(0,NETWORKDAYS(MAX(DATE(2030,5,1),Mitarbeiter!$C278),MIN(DATE(2030,6,0),IF(Mitarbeiter!$D278="",DATE(2030,6,0),Mitarbeiter!$D278),TODAY()),Einstellungen!$F$13:$F$67)))*N(Mitarbeiter!$E278)/IF(Einstellungen!$C$11="7 Tage",7,5),N('Ist-Stunden'!BF278)+(N(Krankheitstage!DC278)+N(Krankheitstage!DO278))*N($C278))))</f>
        <v/>
      </c>
      <c r="CK278" s="76">
        <f>IF($B278="",0,IF(Einstellungen!$C$10="Ja",MAX(IF(Einstellungen!$C$11="7 Tage",MAX(0,(MIN(DATE(2030,7,0),IF(Mitarbeiter!$D278="",DATE(2030,7,0),Mitarbeiter!$D278),TODAY()))-(MAX(DATE(2030,6,1),Mitarbeiter!$C278))+1),MAX(0,NETWORKDAYS(MAX(DATE(2030,6,1),Mitarbeiter!$C278),MIN(DATE(2030,7,0),IF(Mitarbeiter!$D278="",DATE(2030,7,0),Mitarbeiter!$D278),TODAY()),Einstellungen!$F$13:$F$67)))*N(Mitarbeiter!$E278)/IF(Einstellungen!$C$11="7 Tage",7,5),N('Ist-Stunden'!BG278)),MAX(IF(Einstellungen!$C$11="7 Tage",MAX(0,(MIN(DATE(2030,7,0),IF(Mitarbeiter!$D278="",DATE(2030,7,0),Mitarbeiter!$D278),TODAY()))-(MAX(DATE(2030,6,1),Mitarbeiter!$C278))+1),MAX(0,NETWORKDAYS(MAX(DATE(2030,6,1),Mitarbeiter!$C278),MIN(DATE(2030,7,0),IF(Mitarbeiter!$D278="",DATE(2030,7,0),Mitarbeiter!$D278),TODAY()),Einstellungen!$F$13:$F$67)))*N(Mitarbeiter!$E278)/IF(Einstellungen!$C$11="7 Tage",7,5),N('Ist-Stunden'!BG278)+(N(Krankheitstage!DD278)+N(Krankheitstage!DP278))*N($C278))))</f>
        <v/>
      </c>
      <c r="CL278" s="76">
        <f>IF($B278="",0,IF(Einstellungen!$C$10="Ja",MAX(IF(Einstellungen!$C$11="7 Tage",MAX(0,(MIN(DATE(2030,8,0),IF(Mitarbeiter!$D278="",DATE(2030,8,0),Mitarbeiter!$D278),TODAY()))-(MAX(DATE(2030,7,1),Mitarbeiter!$C278))+1),MAX(0,NETWORKDAYS(MAX(DATE(2030,7,1),Mitarbeiter!$C278),MIN(DATE(2030,8,0),IF(Mitarbeiter!$D278="",DATE(2030,8,0),Mitarbeiter!$D278),TODAY()),Einstellungen!$F$13:$F$67)))*N(Mitarbeiter!$E278)/IF(Einstellungen!$C$11="7 Tage",7,5),N('Ist-Stunden'!BH278)),MAX(IF(Einstellungen!$C$11="7 Tage",MAX(0,(MIN(DATE(2030,8,0),IF(Mitarbeiter!$D278="",DATE(2030,8,0),Mitarbeiter!$D278),TODAY()))-(MAX(DATE(2030,7,1),Mitarbeiter!$C278))+1),MAX(0,NETWORKDAYS(MAX(DATE(2030,7,1),Mitarbeiter!$C278),MIN(DATE(2030,8,0),IF(Mitarbeiter!$D278="",DATE(2030,8,0),Mitarbeiter!$D278),TODAY()),Einstellungen!$F$13:$F$67)))*N(Mitarbeiter!$E278)/IF(Einstellungen!$C$11="7 Tage",7,5),N('Ist-Stunden'!BH278)+(N(Krankheitstage!DE278)+N(Krankheitstage!DQ278))*N($C278))))</f>
        <v/>
      </c>
      <c r="CM278" s="76">
        <f>IF($B278="",0,IF(Einstellungen!$C$10="Ja",MAX(IF(Einstellungen!$C$11="7 Tage",MAX(0,(MIN(DATE(2030,9,0),IF(Mitarbeiter!$D278="",DATE(2030,9,0),Mitarbeiter!$D278),TODAY()))-(MAX(DATE(2030,8,1),Mitarbeiter!$C278))+1),MAX(0,NETWORKDAYS(MAX(DATE(2030,8,1),Mitarbeiter!$C278),MIN(DATE(2030,9,0),IF(Mitarbeiter!$D278="",DATE(2030,9,0),Mitarbeiter!$D278),TODAY()),Einstellungen!$F$13:$F$67)))*N(Mitarbeiter!$E278)/IF(Einstellungen!$C$11="7 Tage",7,5),N('Ist-Stunden'!BI278)),MAX(IF(Einstellungen!$C$11="7 Tage",MAX(0,(MIN(DATE(2030,9,0),IF(Mitarbeiter!$D278="",DATE(2030,9,0),Mitarbeiter!$D278),TODAY()))-(MAX(DATE(2030,8,1),Mitarbeiter!$C278))+1),MAX(0,NETWORKDAYS(MAX(DATE(2030,8,1),Mitarbeiter!$C278),MIN(DATE(2030,9,0),IF(Mitarbeiter!$D278="",DATE(2030,9,0),Mitarbeiter!$D278),TODAY()),Einstellungen!$F$13:$F$67)))*N(Mitarbeiter!$E278)/IF(Einstellungen!$C$11="7 Tage",7,5),N('Ist-Stunden'!BI278)+(N(Krankheitstage!DF278)+N(Krankheitstage!DR278))*N($C278))))</f>
        <v/>
      </c>
      <c r="CN278" s="76">
        <f>IF($B278="",0,IF(Einstellungen!$C$10="Ja",MAX(IF(Einstellungen!$C$11="7 Tage",MAX(0,(MIN(DATE(2030,10,0),IF(Mitarbeiter!$D278="",DATE(2030,10,0),Mitarbeiter!$D278),TODAY()))-(MAX(DATE(2030,9,1),Mitarbeiter!$C278))+1),MAX(0,NETWORKDAYS(MAX(DATE(2030,9,1),Mitarbeiter!$C278),MIN(DATE(2030,10,0),IF(Mitarbeiter!$D278="",DATE(2030,10,0),Mitarbeiter!$D278),TODAY()),Einstellungen!$F$13:$F$67)))*N(Mitarbeiter!$E278)/IF(Einstellungen!$C$11="7 Tage",7,5),N('Ist-Stunden'!BJ278)),MAX(IF(Einstellungen!$C$11="7 Tage",MAX(0,(MIN(DATE(2030,10,0),IF(Mitarbeiter!$D278="",DATE(2030,10,0),Mitarbeiter!$D278),TODAY()))-(MAX(DATE(2030,9,1),Mitarbeiter!$C278))+1),MAX(0,NETWORKDAYS(MAX(DATE(2030,9,1),Mitarbeiter!$C278),MIN(DATE(2030,10,0),IF(Mitarbeiter!$D278="",DATE(2030,10,0),Mitarbeiter!$D278),TODAY()),Einstellungen!$F$13:$F$67)))*N(Mitarbeiter!$E278)/IF(Einstellungen!$C$11="7 Tage",7,5),N('Ist-Stunden'!BJ278)+(N(Krankheitstage!DG278)+N(Krankheitstage!DS278))*N($C278))))</f>
        <v/>
      </c>
      <c r="CO278" s="76">
        <f>IF($B278="",0,IF(Einstellungen!$C$10="Ja",MAX(IF(Einstellungen!$C$11="7 Tage",MAX(0,(MIN(DATE(2030,11,0),IF(Mitarbeiter!$D278="",DATE(2030,11,0),Mitarbeiter!$D278),TODAY()))-(MAX(DATE(2030,10,1),Mitarbeiter!$C278))+1),MAX(0,NETWORKDAYS(MAX(DATE(2030,10,1),Mitarbeiter!$C278),MIN(DATE(2030,11,0),IF(Mitarbeiter!$D278="",DATE(2030,11,0),Mitarbeiter!$D278),TODAY()),Einstellungen!$F$13:$F$67)))*N(Mitarbeiter!$E278)/IF(Einstellungen!$C$11="7 Tage",7,5),N('Ist-Stunden'!BK278)),MAX(IF(Einstellungen!$C$11="7 Tage",MAX(0,(MIN(DATE(2030,11,0),IF(Mitarbeiter!$D278="",DATE(2030,11,0),Mitarbeiter!$D278),TODAY()))-(MAX(DATE(2030,10,1),Mitarbeiter!$C278))+1),MAX(0,NETWORKDAYS(MAX(DATE(2030,10,1),Mitarbeiter!$C278),MIN(DATE(2030,11,0),IF(Mitarbeiter!$D278="",DATE(2030,11,0),Mitarbeiter!$D278),TODAY()),Einstellungen!$F$13:$F$67)))*N(Mitarbeiter!$E278)/IF(Einstellungen!$C$11="7 Tage",7,5),N('Ist-Stunden'!BK278)+(N(Krankheitstage!DH278)+N(Krankheitstage!DT278))*N($C278))))</f>
        <v/>
      </c>
      <c r="CP278" s="76">
        <f>IF($B278="",0,IF(Einstellungen!$C$10="Ja",MAX(IF(Einstellungen!$C$11="7 Tage",MAX(0,(MIN(DATE(2030,12,0),IF(Mitarbeiter!$D278="",DATE(2030,12,0),Mitarbeiter!$D278),TODAY()))-(MAX(DATE(2030,11,1),Mitarbeiter!$C278))+1),MAX(0,NETWORKDAYS(MAX(DATE(2030,11,1),Mitarbeiter!$C278),MIN(DATE(2030,12,0),IF(Mitarbeiter!$D278="",DATE(2030,12,0),Mitarbeiter!$D278),TODAY()),Einstellungen!$F$13:$F$67)))*N(Mitarbeiter!$E278)/IF(Einstellungen!$C$11="7 Tage",7,5),N('Ist-Stunden'!BL278)),MAX(IF(Einstellungen!$C$11="7 Tage",MAX(0,(MIN(DATE(2030,12,0),IF(Mitarbeiter!$D278="",DATE(2030,12,0),Mitarbeiter!$D278),TODAY()))-(MAX(DATE(2030,11,1),Mitarbeiter!$C278))+1),MAX(0,NETWORKDAYS(MAX(DATE(2030,11,1),Mitarbeiter!$C278),MIN(DATE(2030,12,0),IF(Mitarbeiter!$D278="",DATE(2030,12,0),Mitarbeiter!$D278),TODAY()),Einstellungen!$F$13:$F$67)))*N(Mitarbeiter!$E278)/IF(Einstellungen!$C$11="7 Tage",7,5),N('Ist-Stunden'!BL278)+(N(Krankheitstage!DI278)+N(Krankheitstage!DU278))*N($C278))))</f>
        <v/>
      </c>
      <c r="CQ278" s="76">
        <f>IF($B278="",0,IF(Einstellungen!$C$10="Ja",MAX(IF(Einstellungen!$C$11="7 Tage",MAX(0,(MIN(DATE(2030,13,0),IF(Mitarbeiter!$D278="",DATE(2030,13,0),Mitarbeiter!$D278),TODAY()))-(MAX(DATE(2030,12,1),Mitarbeiter!$C278))+1),MAX(0,NETWORKDAYS(MAX(DATE(2030,12,1),Mitarbeiter!$C278),MIN(DATE(2030,13,0),IF(Mitarbeiter!$D278="",DATE(2030,13,0),Mitarbeiter!$D278),TODAY()),Einstellungen!$F$13:$F$67)))*N(Mitarbeiter!$E278)/IF(Einstellungen!$C$11="7 Tage",7,5),N('Ist-Stunden'!BM278)),MAX(IF(Einstellungen!$C$11="7 Tage",MAX(0,(MIN(DATE(2030,13,0),IF(Mitarbeiter!$D278="",DATE(2030,13,0),Mitarbeiter!$D278),TODAY()))-(MAX(DATE(2030,12,1),Mitarbeiter!$C278))+1),MAX(0,NETWORKDAYS(MAX(DATE(2030,12,1),Mitarbeiter!$C278),MIN(DATE(2030,13,0),IF(Mitarbeiter!$D278="",DATE(2030,13,0),Mitarbeiter!$D278),TODAY()),Einstellungen!$F$13:$F$67)))*N(Mitarbeiter!$E278)/IF(Einstellungen!$C$11="7 Tage",7,5),N('Ist-Stunden'!BM278)+(N(Krankheitstage!DJ278)+N(Krankheitstage!DV278))*N($C278))))</f>
        <v/>
      </c>
    </row>
    <row r="279">
      <c r="A279" s="73">
        <f>IF(Mitarbeiter!B279="","",Mitarbeiter!A279)</f>
        <v/>
      </c>
      <c r="B279" s="6">
        <f>IF(Mitarbeiter!B279="","",Mitarbeiter!B279)</f>
        <v/>
      </c>
      <c r="C279" s="74">
        <f>IF(Mitarbeiter!B279="","",Mitarbeiter!F279)</f>
        <v/>
      </c>
      <c r="D279" s="75">
        <f>N(INDEX(Krankheitstage!$G279:$DV279,1,(Einstellungen!$C$3-2026)*24+1))</f>
        <v/>
      </c>
      <c r="E279" s="75">
        <f>N(INDEX(Krankheitstage!$G279:$DV279,1,(Einstellungen!$C$3-2026)*24+2))</f>
        <v/>
      </c>
      <c r="F279" s="75">
        <f>N(INDEX(Krankheitstage!$G279:$DV279,1,(Einstellungen!$C$3-2026)*24+3))</f>
        <v/>
      </c>
      <c r="G279" s="75">
        <f>N(INDEX(Krankheitstage!$G279:$DV279,1,(Einstellungen!$C$3-2026)*24+4))</f>
        <v/>
      </c>
      <c r="H279" s="75">
        <f>N(INDEX(Krankheitstage!$G279:$DV279,1,(Einstellungen!$C$3-2026)*24+5))</f>
        <v/>
      </c>
      <c r="I279" s="75">
        <f>N(INDEX(Krankheitstage!$G279:$DV279,1,(Einstellungen!$C$3-2026)*24+6))</f>
        <v/>
      </c>
      <c r="J279" s="75">
        <f>N(INDEX(Krankheitstage!$G279:$DV279,1,(Einstellungen!$C$3-2026)*24+7))</f>
        <v/>
      </c>
      <c r="K279" s="75">
        <f>N(INDEX(Krankheitstage!$G279:$DV279,1,(Einstellungen!$C$3-2026)*24+8))</f>
        <v/>
      </c>
      <c r="L279" s="75">
        <f>N(INDEX(Krankheitstage!$G279:$DV279,1,(Einstellungen!$C$3-2026)*24+9))</f>
        <v/>
      </c>
      <c r="M279" s="75">
        <f>N(INDEX(Krankheitstage!$G279:$DV279,1,(Einstellungen!$C$3-2026)*24+10))</f>
        <v/>
      </c>
      <c r="N279" s="75">
        <f>N(INDEX(Krankheitstage!$G279:$DV279,1,(Einstellungen!$C$3-2026)*24+11))</f>
        <v/>
      </c>
      <c r="O279" s="75">
        <f>N(INDEX(Krankheitstage!$G279:$DV279,1,(Einstellungen!$C$3-2026)*24+12))</f>
        <v/>
      </c>
      <c r="P279" s="75">
        <f>IF($B279="","",SUM(D279:O279))</f>
        <v/>
      </c>
      <c r="Q279" s="75">
        <f>N(INDEX(Krankheitstage!$G279:$DV279,1,(Einstellungen!$C$3-2026)*24+13))</f>
        <v/>
      </c>
      <c r="R279" s="75">
        <f>N(INDEX(Krankheitstage!$G279:$DV279,1,(Einstellungen!$C$3-2026)*24+14))</f>
        <v/>
      </c>
      <c r="S279" s="75">
        <f>N(INDEX(Krankheitstage!$G279:$DV279,1,(Einstellungen!$C$3-2026)*24+15))</f>
        <v/>
      </c>
      <c r="T279" s="75">
        <f>N(INDEX(Krankheitstage!$G279:$DV279,1,(Einstellungen!$C$3-2026)*24+16))</f>
        <v/>
      </c>
      <c r="U279" s="75">
        <f>N(INDEX(Krankheitstage!$G279:$DV279,1,(Einstellungen!$C$3-2026)*24+17))</f>
        <v/>
      </c>
      <c r="V279" s="75">
        <f>N(INDEX(Krankheitstage!$G279:$DV279,1,(Einstellungen!$C$3-2026)*24+18))</f>
        <v/>
      </c>
      <c r="W279" s="75">
        <f>N(INDEX(Krankheitstage!$G279:$DV279,1,(Einstellungen!$C$3-2026)*24+19))</f>
        <v/>
      </c>
      <c r="X279" s="75">
        <f>N(INDEX(Krankheitstage!$G279:$DV279,1,(Einstellungen!$C$3-2026)*24+20))</f>
        <v/>
      </c>
      <c r="Y279" s="75">
        <f>N(INDEX(Krankheitstage!$G279:$DV279,1,(Einstellungen!$C$3-2026)*24+21))</f>
        <v/>
      </c>
      <c r="Z279" s="75">
        <f>N(INDEX(Krankheitstage!$G279:$DV279,1,(Einstellungen!$C$3-2026)*24+22))</f>
        <v/>
      </c>
      <c r="AA279" s="75">
        <f>N(INDEX(Krankheitstage!$G279:$DV279,1,(Einstellungen!$C$3-2026)*24+23))</f>
        <v/>
      </c>
      <c r="AB279" s="75">
        <f>N(INDEX(Krankheitstage!$G279:$DV279,1,(Einstellungen!$C$3-2026)*24+24))</f>
        <v/>
      </c>
      <c r="AC279" s="75">
        <f>IF($B279="","",SUM(Q279:AB279))</f>
        <v/>
      </c>
      <c r="AD279" s="75">
        <f>IF($B279="","",SUM(P279,AC279))</f>
        <v/>
      </c>
      <c r="AE279" s="76">
        <f>IF($B279="","",AD279*N(C279))</f>
        <v/>
      </c>
      <c r="AF279" s="75">
        <f>IF($B279="","",Krankheitstage!E279)</f>
        <v/>
      </c>
      <c r="AG279" s="76">
        <f>IF($B279="","",AF279*N(C279))</f>
        <v/>
      </c>
      <c r="AH279" s="76">
        <f>IF($B279="","",INDEX($AJ279:$CQ279,1,(Einstellungen!$C$3-2026)*12+1)+INDEX($AJ279:$CQ279,1,(Einstellungen!$C$3-2026)*12+2)+INDEX($AJ279:$CQ279,1,(Einstellungen!$C$3-2026)*12+3)+INDEX($AJ279:$CQ279,1,(Einstellungen!$C$3-2026)*12+4)+INDEX($AJ279:$CQ279,1,(Einstellungen!$C$3-2026)*12+5)+INDEX($AJ279:$CQ279,1,(Einstellungen!$C$3-2026)*12+6)+INDEX($AJ279:$CQ279,1,(Einstellungen!$C$3-2026)*12+7)+INDEX($AJ279:$CQ279,1,(Einstellungen!$C$3-2026)*12+8)+INDEX($AJ279:$CQ279,1,(Einstellungen!$C$3-2026)*12+9)+INDEX($AJ279:$CQ279,1,(Einstellungen!$C$3-2026)*12+10)+INDEX($AJ279:$CQ279,1,(Einstellungen!$C$3-2026)*12+11)+INDEX($AJ279:$CQ279,1,(Einstellungen!$C$3-2026)*12+12))</f>
        <v/>
      </c>
      <c r="AI279" s="76">
        <f>IF($B279="","",SUM($AJ279:$CQ279))</f>
        <v/>
      </c>
      <c r="AJ279" s="76">
        <f>IF($B279="",0,IF(Einstellungen!$C$10="Ja",MAX(IF(Einstellungen!$C$11="7 Tage",MAX(0,(MIN(DATE(2026,2,0),IF(Mitarbeiter!$D279="",DATE(2026,2,0),Mitarbeiter!$D279),TODAY()))-(MAX(DATE(2026,1,1),Mitarbeiter!$C279))+1),MAX(0,NETWORKDAYS(MAX(DATE(2026,1,1),Mitarbeiter!$C279),MIN(DATE(2026,2,0),IF(Mitarbeiter!$D279="",DATE(2026,2,0),Mitarbeiter!$D279),TODAY()),Einstellungen!$F$13:$F$67)))*N(Mitarbeiter!$E279)/IF(Einstellungen!$C$11="7 Tage",7,5),N('Ist-Stunden'!F279)),MAX(IF(Einstellungen!$C$11="7 Tage",MAX(0,(MIN(DATE(2026,2,0),IF(Mitarbeiter!$D279="",DATE(2026,2,0),Mitarbeiter!$D279),TODAY()))-(MAX(DATE(2026,1,1),Mitarbeiter!$C279))+1),MAX(0,NETWORKDAYS(MAX(DATE(2026,1,1),Mitarbeiter!$C279),MIN(DATE(2026,2,0),IF(Mitarbeiter!$D279="",DATE(2026,2,0),Mitarbeiter!$D279),TODAY()),Einstellungen!$F$13:$F$67)))*N(Mitarbeiter!$E279)/IF(Einstellungen!$C$11="7 Tage",7,5),N('Ist-Stunden'!F279)+(N(Krankheitstage!G279)+N(Krankheitstage!S279))*N($C279))))</f>
        <v/>
      </c>
      <c r="AK279" s="76">
        <f>IF($B279="",0,IF(Einstellungen!$C$10="Ja",MAX(IF(Einstellungen!$C$11="7 Tage",MAX(0,(MIN(DATE(2026,3,0),IF(Mitarbeiter!$D279="",DATE(2026,3,0),Mitarbeiter!$D279),TODAY()))-(MAX(DATE(2026,2,1),Mitarbeiter!$C279))+1),MAX(0,NETWORKDAYS(MAX(DATE(2026,2,1),Mitarbeiter!$C279),MIN(DATE(2026,3,0),IF(Mitarbeiter!$D279="",DATE(2026,3,0),Mitarbeiter!$D279),TODAY()),Einstellungen!$F$13:$F$67)))*N(Mitarbeiter!$E279)/IF(Einstellungen!$C$11="7 Tage",7,5),N('Ist-Stunden'!G279)),MAX(IF(Einstellungen!$C$11="7 Tage",MAX(0,(MIN(DATE(2026,3,0),IF(Mitarbeiter!$D279="",DATE(2026,3,0),Mitarbeiter!$D279),TODAY()))-(MAX(DATE(2026,2,1),Mitarbeiter!$C279))+1),MAX(0,NETWORKDAYS(MAX(DATE(2026,2,1),Mitarbeiter!$C279),MIN(DATE(2026,3,0),IF(Mitarbeiter!$D279="",DATE(2026,3,0),Mitarbeiter!$D279),TODAY()),Einstellungen!$F$13:$F$67)))*N(Mitarbeiter!$E279)/IF(Einstellungen!$C$11="7 Tage",7,5),N('Ist-Stunden'!G279)+(N(Krankheitstage!H279)+N(Krankheitstage!T279))*N($C279))))</f>
        <v/>
      </c>
      <c r="AL279" s="76">
        <f>IF($B279="",0,IF(Einstellungen!$C$10="Ja",MAX(IF(Einstellungen!$C$11="7 Tage",MAX(0,(MIN(DATE(2026,4,0),IF(Mitarbeiter!$D279="",DATE(2026,4,0),Mitarbeiter!$D279),TODAY()))-(MAX(DATE(2026,3,1),Mitarbeiter!$C279))+1),MAX(0,NETWORKDAYS(MAX(DATE(2026,3,1),Mitarbeiter!$C279),MIN(DATE(2026,4,0),IF(Mitarbeiter!$D279="",DATE(2026,4,0),Mitarbeiter!$D279),TODAY()),Einstellungen!$F$13:$F$67)))*N(Mitarbeiter!$E279)/IF(Einstellungen!$C$11="7 Tage",7,5),N('Ist-Stunden'!H279)),MAX(IF(Einstellungen!$C$11="7 Tage",MAX(0,(MIN(DATE(2026,4,0),IF(Mitarbeiter!$D279="",DATE(2026,4,0),Mitarbeiter!$D279),TODAY()))-(MAX(DATE(2026,3,1),Mitarbeiter!$C279))+1),MAX(0,NETWORKDAYS(MAX(DATE(2026,3,1),Mitarbeiter!$C279),MIN(DATE(2026,4,0),IF(Mitarbeiter!$D279="",DATE(2026,4,0),Mitarbeiter!$D279),TODAY()),Einstellungen!$F$13:$F$67)))*N(Mitarbeiter!$E279)/IF(Einstellungen!$C$11="7 Tage",7,5),N('Ist-Stunden'!H279)+(N(Krankheitstage!I279)+N(Krankheitstage!U279))*N($C279))))</f>
        <v/>
      </c>
      <c r="AM279" s="76">
        <f>IF($B279="",0,IF(Einstellungen!$C$10="Ja",MAX(IF(Einstellungen!$C$11="7 Tage",MAX(0,(MIN(DATE(2026,5,0),IF(Mitarbeiter!$D279="",DATE(2026,5,0),Mitarbeiter!$D279),TODAY()))-(MAX(DATE(2026,4,1),Mitarbeiter!$C279))+1),MAX(0,NETWORKDAYS(MAX(DATE(2026,4,1),Mitarbeiter!$C279),MIN(DATE(2026,5,0),IF(Mitarbeiter!$D279="",DATE(2026,5,0),Mitarbeiter!$D279),TODAY()),Einstellungen!$F$13:$F$67)))*N(Mitarbeiter!$E279)/IF(Einstellungen!$C$11="7 Tage",7,5),N('Ist-Stunden'!I279)),MAX(IF(Einstellungen!$C$11="7 Tage",MAX(0,(MIN(DATE(2026,5,0),IF(Mitarbeiter!$D279="",DATE(2026,5,0),Mitarbeiter!$D279),TODAY()))-(MAX(DATE(2026,4,1),Mitarbeiter!$C279))+1),MAX(0,NETWORKDAYS(MAX(DATE(2026,4,1),Mitarbeiter!$C279),MIN(DATE(2026,5,0),IF(Mitarbeiter!$D279="",DATE(2026,5,0),Mitarbeiter!$D279),TODAY()),Einstellungen!$F$13:$F$67)))*N(Mitarbeiter!$E279)/IF(Einstellungen!$C$11="7 Tage",7,5),N('Ist-Stunden'!I279)+(N(Krankheitstage!J279)+N(Krankheitstage!V279))*N($C279))))</f>
        <v/>
      </c>
      <c r="AN279" s="76">
        <f>IF($B279="",0,IF(Einstellungen!$C$10="Ja",MAX(IF(Einstellungen!$C$11="7 Tage",MAX(0,(MIN(DATE(2026,6,0),IF(Mitarbeiter!$D279="",DATE(2026,6,0),Mitarbeiter!$D279),TODAY()))-(MAX(DATE(2026,5,1),Mitarbeiter!$C279))+1),MAX(0,NETWORKDAYS(MAX(DATE(2026,5,1),Mitarbeiter!$C279),MIN(DATE(2026,6,0),IF(Mitarbeiter!$D279="",DATE(2026,6,0),Mitarbeiter!$D279),TODAY()),Einstellungen!$F$13:$F$67)))*N(Mitarbeiter!$E279)/IF(Einstellungen!$C$11="7 Tage",7,5),N('Ist-Stunden'!J279)),MAX(IF(Einstellungen!$C$11="7 Tage",MAX(0,(MIN(DATE(2026,6,0),IF(Mitarbeiter!$D279="",DATE(2026,6,0),Mitarbeiter!$D279),TODAY()))-(MAX(DATE(2026,5,1),Mitarbeiter!$C279))+1),MAX(0,NETWORKDAYS(MAX(DATE(2026,5,1),Mitarbeiter!$C279),MIN(DATE(2026,6,0),IF(Mitarbeiter!$D279="",DATE(2026,6,0),Mitarbeiter!$D279),TODAY()),Einstellungen!$F$13:$F$67)))*N(Mitarbeiter!$E279)/IF(Einstellungen!$C$11="7 Tage",7,5),N('Ist-Stunden'!J279)+(N(Krankheitstage!K279)+N(Krankheitstage!W279))*N($C279))))</f>
        <v/>
      </c>
      <c r="AO279" s="76">
        <f>IF($B279="",0,IF(Einstellungen!$C$10="Ja",MAX(IF(Einstellungen!$C$11="7 Tage",MAX(0,(MIN(DATE(2026,7,0),IF(Mitarbeiter!$D279="",DATE(2026,7,0),Mitarbeiter!$D279),TODAY()))-(MAX(DATE(2026,6,1),Mitarbeiter!$C279))+1),MAX(0,NETWORKDAYS(MAX(DATE(2026,6,1),Mitarbeiter!$C279),MIN(DATE(2026,7,0),IF(Mitarbeiter!$D279="",DATE(2026,7,0),Mitarbeiter!$D279),TODAY()),Einstellungen!$F$13:$F$67)))*N(Mitarbeiter!$E279)/IF(Einstellungen!$C$11="7 Tage",7,5),N('Ist-Stunden'!K279)),MAX(IF(Einstellungen!$C$11="7 Tage",MAX(0,(MIN(DATE(2026,7,0),IF(Mitarbeiter!$D279="",DATE(2026,7,0),Mitarbeiter!$D279),TODAY()))-(MAX(DATE(2026,6,1),Mitarbeiter!$C279))+1),MAX(0,NETWORKDAYS(MAX(DATE(2026,6,1),Mitarbeiter!$C279),MIN(DATE(2026,7,0),IF(Mitarbeiter!$D279="",DATE(2026,7,0),Mitarbeiter!$D279),TODAY()),Einstellungen!$F$13:$F$67)))*N(Mitarbeiter!$E279)/IF(Einstellungen!$C$11="7 Tage",7,5),N('Ist-Stunden'!K279)+(N(Krankheitstage!L279)+N(Krankheitstage!X279))*N($C279))))</f>
        <v/>
      </c>
      <c r="AP279" s="76">
        <f>IF($B279="",0,IF(Einstellungen!$C$10="Ja",MAX(IF(Einstellungen!$C$11="7 Tage",MAX(0,(MIN(DATE(2026,8,0),IF(Mitarbeiter!$D279="",DATE(2026,8,0),Mitarbeiter!$D279),TODAY()))-(MAX(DATE(2026,7,1),Mitarbeiter!$C279))+1),MAX(0,NETWORKDAYS(MAX(DATE(2026,7,1),Mitarbeiter!$C279),MIN(DATE(2026,8,0),IF(Mitarbeiter!$D279="",DATE(2026,8,0),Mitarbeiter!$D279),TODAY()),Einstellungen!$F$13:$F$67)))*N(Mitarbeiter!$E279)/IF(Einstellungen!$C$11="7 Tage",7,5),N('Ist-Stunden'!L279)),MAX(IF(Einstellungen!$C$11="7 Tage",MAX(0,(MIN(DATE(2026,8,0),IF(Mitarbeiter!$D279="",DATE(2026,8,0),Mitarbeiter!$D279),TODAY()))-(MAX(DATE(2026,7,1),Mitarbeiter!$C279))+1),MAX(0,NETWORKDAYS(MAX(DATE(2026,7,1),Mitarbeiter!$C279),MIN(DATE(2026,8,0),IF(Mitarbeiter!$D279="",DATE(2026,8,0),Mitarbeiter!$D279),TODAY()),Einstellungen!$F$13:$F$67)))*N(Mitarbeiter!$E279)/IF(Einstellungen!$C$11="7 Tage",7,5),N('Ist-Stunden'!L279)+(N(Krankheitstage!M279)+N(Krankheitstage!Y279))*N($C279))))</f>
        <v/>
      </c>
      <c r="AQ279" s="76">
        <f>IF($B279="",0,IF(Einstellungen!$C$10="Ja",MAX(IF(Einstellungen!$C$11="7 Tage",MAX(0,(MIN(DATE(2026,9,0),IF(Mitarbeiter!$D279="",DATE(2026,9,0),Mitarbeiter!$D279),TODAY()))-(MAX(DATE(2026,8,1),Mitarbeiter!$C279))+1),MAX(0,NETWORKDAYS(MAX(DATE(2026,8,1),Mitarbeiter!$C279),MIN(DATE(2026,9,0),IF(Mitarbeiter!$D279="",DATE(2026,9,0),Mitarbeiter!$D279),TODAY()),Einstellungen!$F$13:$F$67)))*N(Mitarbeiter!$E279)/IF(Einstellungen!$C$11="7 Tage",7,5),N('Ist-Stunden'!M279)),MAX(IF(Einstellungen!$C$11="7 Tage",MAX(0,(MIN(DATE(2026,9,0),IF(Mitarbeiter!$D279="",DATE(2026,9,0),Mitarbeiter!$D279),TODAY()))-(MAX(DATE(2026,8,1),Mitarbeiter!$C279))+1),MAX(0,NETWORKDAYS(MAX(DATE(2026,8,1),Mitarbeiter!$C279),MIN(DATE(2026,9,0),IF(Mitarbeiter!$D279="",DATE(2026,9,0),Mitarbeiter!$D279),TODAY()),Einstellungen!$F$13:$F$67)))*N(Mitarbeiter!$E279)/IF(Einstellungen!$C$11="7 Tage",7,5),N('Ist-Stunden'!M279)+(N(Krankheitstage!N279)+N(Krankheitstage!Z279))*N($C279))))</f>
        <v/>
      </c>
      <c r="AR279" s="76">
        <f>IF($B279="",0,IF(Einstellungen!$C$10="Ja",MAX(IF(Einstellungen!$C$11="7 Tage",MAX(0,(MIN(DATE(2026,10,0),IF(Mitarbeiter!$D279="",DATE(2026,10,0),Mitarbeiter!$D279),TODAY()))-(MAX(DATE(2026,9,1),Mitarbeiter!$C279))+1),MAX(0,NETWORKDAYS(MAX(DATE(2026,9,1),Mitarbeiter!$C279),MIN(DATE(2026,10,0),IF(Mitarbeiter!$D279="",DATE(2026,10,0),Mitarbeiter!$D279),TODAY()),Einstellungen!$F$13:$F$67)))*N(Mitarbeiter!$E279)/IF(Einstellungen!$C$11="7 Tage",7,5),N('Ist-Stunden'!N279)),MAX(IF(Einstellungen!$C$11="7 Tage",MAX(0,(MIN(DATE(2026,10,0),IF(Mitarbeiter!$D279="",DATE(2026,10,0),Mitarbeiter!$D279),TODAY()))-(MAX(DATE(2026,9,1),Mitarbeiter!$C279))+1),MAX(0,NETWORKDAYS(MAX(DATE(2026,9,1),Mitarbeiter!$C279),MIN(DATE(2026,10,0),IF(Mitarbeiter!$D279="",DATE(2026,10,0),Mitarbeiter!$D279),TODAY()),Einstellungen!$F$13:$F$67)))*N(Mitarbeiter!$E279)/IF(Einstellungen!$C$11="7 Tage",7,5),N('Ist-Stunden'!N279)+(N(Krankheitstage!O279)+N(Krankheitstage!AA279))*N($C279))))</f>
        <v/>
      </c>
      <c r="AS279" s="76">
        <f>IF($B279="",0,IF(Einstellungen!$C$10="Ja",MAX(IF(Einstellungen!$C$11="7 Tage",MAX(0,(MIN(DATE(2026,11,0),IF(Mitarbeiter!$D279="",DATE(2026,11,0),Mitarbeiter!$D279),TODAY()))-(MAX(DATE(2026,10,1),Mitarbeiter!$C279))+1),MAX(0,NETWORKDAYS(MAX(DATE(2026,10,1),Mitarbeiter!$C279),MIN(DATE(2026,11,0),IF(Mitarbeiter!$D279="",DATE(2026,11,0),Mitarbeiter!$D279),TODAY()),Einstellungen!$F$13:$F$67)))*N(Mitarbeiter!$E279)/IF(Einstellungen!$C$11="7 Tage",7,5),N('Ist-Stunden'!O279)),MAX(IF(Einstellungen!$C$11="7 Tage",MAX(0,(MIN(DATE(2026,11,0),IF(Mitarbeiter!$D279="",DATE(2026,11,0),Mitarbeiter!$D279),TODAY()))-(MAX(DATE(2026,10,1),Mitarbeiter!$C279))+1),MAX(0,NETWORKDAYS(MAX(DATE(2026,10,1),Mitarbeiter!$C279),MIN(DATE(2026,11,0),IF(Mitarbeiter!$D279="",DATE(2026,11,0),Mitarbeiter!$D279),TODAY()),Einstellungen!$F$13:$F$67)))*N(Mitarbeiter!$E279)/IF(Einstellungen!$C$11="7 Tage",7,5),N('Ist-Stunden'!O279)+(N(Krankheitstage!P279)+N(Krankheitstage!AB279))*N($C279))))</f>
        <v/>
      </c>
      <c r="AT279" s="76">
        <f>IF($B279="",0,IF(Einstellungen!$C$10="Ja",MAX(IF(Einstellungen!$C$11="7 Tage",MAX(0,(MIN(DATE(2026,12,0),IF(Mitarbeiter!$D279="",DATE(2026,12,0),Mitarbeiter!$D279),TODAY()))-(MAX(DATE(2026,11,1),Mitarbeiter!$C279))+1),MAX(0,NETWORKDAYS(MAX(DATE(2026,11,1),Mitarbeiter!$C279),MIN(DATE(2026,12,0),IF(Mitarbeiter!$D279="",DATE(2026,12,0),Mitarbeiter!$D279),TODAY()),Einstellungen!$F$13:$F$67)))*N(Mitarbeiter!$E279)/IF(Einstellungen!$C$11="7 Tage",7,5),N('Ist-Stunden'!P279)),MAX(IF(Einstellungen!$C$11="7 Tage",MAX(0,(MIN(DATE(2026,12,0),IF(Mitarbeiter!$D279="",DATE(2026,12,0),Mitarbeiter!$D279),TODAY()))-(MAX(DATE(2026,11,1),Mitarbeiter!$C279))+1),MAX(0,NETWORKDAYS(MAX(DATE(2026,11,1),Mitarbeiter!$C279),MIN(DATE(2026,12,0),IF(Mitarbeiter!$D279="",DATE(2026,12,0),Mitarbeiter!$D279),TODAY()),Einstellungen!$F$13:$F$67)))*N(Mitarbeiter!$E279)/IF(Einstellungen!$C$11="7 Tage",7,5),N('Ist-Stunden'!P279)+(N(Krankheitstage!Q279)+N(Krankheitstage!AC279))*N($C279))))</f>
        <v/>
      </c>
      <c r="AU279" s="76">
        <f>IF($B279="",0,IF(Einstellungen!$C$10="Ja",MAX(IF(Einstellungen!$C$11="7 Tage",MAX(0,(MIN(DATE(2026,13,0),IF(Mitarbeiter!$D279="",DATE(2026,13,0),Mitarbeiter!$D279),TODAY()))-(MAX(DATE(2026,12,1),Mitarbeiter!$C279))+1),MAX(0,NETWORKDAYS(MAX(DATE(2026,12,1),Mitarbeiter!$C279),MIN(DATE(2026,13,0),IF(Mitarbeiter!$D279="",DATE(2026,13,0),Mitarbeiter!$D279),TODAY()),Einstellungen!$F$13:$F$67)))*N(Mitarbeiter!$E279)/IF(Einstellungen!$C$11="7 Tage",7,5),N('Ist-Stunden'!Q279)),MAX(IF(Einstellungen!$C$11="7 Tage",MAX(0,(MIN(DATE(2026,13,0),IF(Mitarbeiter!$D279="",DATE(2026,13,0),Mitarbeiter!$D279),TODAY()))-(MAX(DATE(2026,12,1),Mitarbeiter!$C279))+1),MAX(0,NETWORKDAYS(MAX(DATE(2026,12,1),Mitarbeiter!$C279),MIN(DATE(2026,13,0),IF(Mitarbeiter!$D279="",DATE(2026,13,0),Mitarbeiter!$D279),TODAY()),Einstellungen!$F$13:$F$67)))*N(Mitarbeiter!$E279)/IF(Einstellungen!$C$11="7 Tage",7,5),N('Ist-Stunden'!Q279)+(N(Krankheitstage!R279)+N(Krankheitstage!AD279))*N($C279))))</f>
        <v/>
      </c>
      <c r="AV279" s="76">
        <f>IF($B279="",0,IF(Einstellungen!$C$10="Ja",MAX(IF(Einstellungen!$C$11="7 Tage",MAX(0,(MIN(DATE(2027,2,0),IF(Mitarbeiter!$D279="",DATE(2027,2,0),Mitarbeiter!$D279),TODAY()))-(MAX(DATE(2027,1,1),Mitarbeiter!$C279))+1),MAX(0,NETWORKDAYS(MAX(DATE(2027,1,1),Mitarbeiter!$C279),MIN(DATE(2027,2,0),IF(Mitarbeiter!$D279="",DATE(2027,2,0),Mitarbeiter!$D279),TODAY()),Einstellungen!$F$13:$F$67)))*N(Mitarbeiter!$E279)/IF(Einstellungen!$C$11="7 Tage",7,5),N('Ist-Stunden'!R279)),MAX(IF(Einstellungen!$C$11="7 Tage",MAX(0,(MIN(DATE(2027,2,0),IF(Mitarbeiter!$D279="",DATE(2027,2,0),Mitarbeiter!$D279),TODAY()))-(MAX(DATE(2027,1,1),Mitarbeiter!$C279))+1),MAX(0,NETWORKDAYS(MAX(DATE(2027,1,1),Mitarbeiter!$C279),MIN(DATE(2027,2,0),IF(Mitarbeiter!$D279="",DATE(2027,2,0),Mitarbeiter!$D279),TODAY()),Einstellungen!$F$13:$F$67)))*N(Mitarbeiter!$E279)/IF(Einstellungen!$C$11="7 Tage",7,5),N('Ist-Stunden'!R279)+(N(Krankheitstage!AE279)+N(Krankheitstage!AQ279))*N($C279))))</f>
        <v/>
      </c>
      <c r="AW279" s="76">
        <f>IF($B279="",0,IF(Einstellungen!$C$10="Ja",MAX(IF(Einstellungen!$C$11="7 Tage",MAX(0,(MIN(DATE(2027,3,0),IF(Mitarbeiter!$D279="",DATE(2027,3,0),Mitarbeiter!$D279),TODAY()))-(MAX(DATE(2027,2,1),Mitarbeiter!$C279))+1),MAX(0,NETWORKDAYS(MAX(DATE(2027,2,1),Mitarbeiter!$C279),MIN(DATE(2027,3,0),IF(Mitarbeiter!$D279="",DATE(2027,3,0),Mitarbeiter!$D279),TODAY()),Einstellungen!$F$13:$F$67)))*N(Mitarbeiter!$E279)/IF(Einstellungen!$C$11="7 Tage",7,5),N('Ist-Stunden'!S279)),MAX(IF(Einstellungen!$C$11="7 Tage",MAX(0,(MIN(DATE(2027,3,0),IF(Mitarbeiter!$D279="",DATE(2027,3,0),Mitarbeiter!$D279),TODAY()))-(MAX(DATE(2027,2,1),Mitarbeiter!$C279))+1),MAX(0,NETWORKDAYS(MAX(DATE(2027,2,1),Mitarbeiter!$C279),MIN(DATE(2027,3,0),IF(Mitarbeiter!$D279="",DATE(2027,3,0),Mitarbeiter!$D279),TODAY()),Einstellungen!$F$13:$F$67)))*N(Mitarbeiter!$E279)/IF(Einstellungen!$C$11="7 Tage",7,5),N('Ist-Stunden'!S279)+(N(Krankheitstage!AF279)+N(Krankheitstage!AR279))*N($C279))))</f>
        <v/>
      </c>
      <c r="AX279" s="76">
        <f>IF($B279="",0,IF(Einstellungen!$C$10="Ja",MAX(IF(Einstellungen!$C$11="7 Tage",MAX(0,(MIN(DATE(2027,4,0),IF(Mitarbeiter!$D279="",DATE(2027,4,0),Mitarbeiter!$D279),TODAY()))-(MAX(DATE(2027,3,1),Mitarbeiter!$C279))+1),MAX(0,NETWORKDAYS(MAX(DATE(2027,3,1),Mitarbeiter!$C279),MIN(DATE(2027,4,0),IF(Mitarbeiter!$D279="",DATE(2027,4,0),Mitarbeiter!$D279),TODAY()),Einstellungen!$F$13:$F$67)))*N(Mitarbeiter!$E279)/IF(Einstellungen!$C$11="7 Tage",7,5),N('Ist-Stunden'!T279)),MAX(IF(Einstellungen!$C$11="7 Tage",MAX(0,(MIN(DATE(2027,4,0),IF(Mitarbeiter!$D279="",DATE(2027,4,0),Mitarbeiter!$D279),TODAY()))-(MAX(DATE(2027,3,1),Mitarbeiter!$C279))+1),MAX(0,NETWORKDAYS(MAX(DATE(2027,3,1),Mitarbeiter!$C279),MIN(DATE(2027,4,0),IF(Mitarbeiter!$D279="",DATE(2027,4,0),Mitarbeiter!$D279),TODAY()),Einstellungen!$F$13:$F$67)))*N(Mitarbeiter!$E279)/IF(Einstellungen!$C$11="7 Tage",7,5),N('Ist-Stunden'!T279)+(N(Krankheitstage!AG279)+N(Krankheitstage!AS279))*N($C279))))</f>
        <v/>
      </c>
      <c r="AY279" s="76">
        <f>IF($B279="",0,IF(Einstellungen!$C$10="Ja",MAX(IF(Einstellungen!$C$11="7 Tage",MAX(0,(MIN(DATE(2027,5,0),IF(Mitarbeiter!$D279="",DATE(2027,5,0),Mitarbeiter!$D279),TODAY()))-(MAX(DATE(2027,4,1),Mitarbeiter!$C279))+1),MAX(0,NETWORKDAYS(MAX(DATE(2027,4,1),Mitarbeiter!$C279),MIN(DATE(2027,5,0),IF(Mitarbeiter!$D279="",DATE(2027,5,0),Mitarbeiter!$D279),TODAY()),Einstellungen!$F$13:$F$67)))*N(Mitarbeiter!$E279)/IF(Einstellungen!$C$11="7 Tage",7,5),N('Ist-Stunden'!U279)),MAX(IF(Einstellungen!$C$11="7 Tage",MAX(0,(MIN(DATE(2027,5,0),IF(Mitarbeiter!$D279="",DATE(2027,5,0),Mitarbeiter!$D279),TODAY()))-(MAX(DATE(2027,4,1),Mitarbeiter!$C279))+1),MAX(0,NETWORKDAYS(MAX(DATE(2027,4,1),Mitarbeiter!$C279),MIN(DATE(2027,5,0),IF(Mitarbeiter!$D279="",DATE(2027,5,0),Mitarbeiter!$D279),TODAY()),Einstellungen!$F$13:$F$67)))*N(Mitarbeiter!$E279)/IF(Einstellungen!$C$11="7 Tage",7,5),N('Ist-Stunden'!U279)+(N(Krankheitstage!AH279)+N(Krankheitstage!AT279))*N($C279))))</f>
        <v/>
      </c>
      <c r="AZ279" s="76">
        <f>IF($B279="",0,IF(Einstellungen!$C$10="Ja",MAX(IF(Einstellungen!$C$11="7 Tage",MAX(0,(MIN(DATE(2027,6,0),IF(Mitarbeiter!$D279="",DATE(2027,6,0),Mitarbeiter!$D279),TODAY()))-(MAX(DATE(2027,5,1),Mitarbeiter!$C279))+1),MAX(0,NETWORKDAYS(MAX(DATE(2027,5,1),Mitarbeiter!$C279),MIN(DATE(2027,6,0),IF(Mitarbeiter!$D279="",DATE(2027,6,0),Mitarbeiter!$D279),TODAY()),Einstellungen!$F$13:$F$67)))*N(Mitarbeiter!$E279)/IF(Einstellungen!$C$11="7 Tage",7,5),N('Ist-Stunden'!V279)),MAX(IF(Einstellungen!$C$11="7 Tage",MAX(0,(MIN(DATE(2027,6,0),IF(Mitarbeiter!$D279="",DATE(2027,6,0),Mitarbeiter!$D279),TODAY()))-(MAX(DATE(2027,5,1),Mitarbeiter!$C279))+1),MAX(0,NETWORKDAYS(MAX(DATE(2027,5,1),Mitarbeiter!$C279),MIN(DATE(2027,6,0),IF(Mitarbeiter!$D279="",DATE(2027,6,0),Mitarbeiter!$D279),TODAY()),Einstellungen!$F$13:$F$67)))*N(Mitarbeiter!$E279)/IF(Einstellungen!$C$11="7 Tage",7,5),N('Ist-Stunden'!V279)+(N(Krankheitstage!AI279)+N(Krankheitstage!AU279))*N($C279))))</f>
        <v/>
      </c>
      <c r="BA279" s="76">
        <f>IF($B279="",0,IF(Einstellungen!$C$10="Ja",MAX(IF(Einstellungen!$C$11="7 Tage",MAX(0,(MIN(DATE(2027,7,0),IF(Mitarbeiter!$D279="",DATE(2027,7,0),Mitarbeiter!$D279),TODAY()))-(MAX(DATE(2027,6,1),Mitarbeiter!$C279))+1),MAX(0,NETWORKDAYS(MAX(DATE(2027,6,1),Mitarbeiter!$C279),MIN(DATE(2027,7,0),IF(Mitarbeiter!$D279="",DATE(2027,7,0),Mitarbeiter!$D279),TODAY()),Einstellungen!$F$13:$F$67)))*N(Mitarbeiter!$E279)/IF(Einstellungen!$C$11="7 Tage",7,5),N('Ist-Stunden'!W279)),MAX(IF(Einstellungen!$C$11="7 Tage",MAX(0,(MIN(DATE(2027,7,0),IF(Mitarbeiter!$D279="",DATE(2027,7,0),Mitarbeiter!$D279),TODAY()))-(MAX(DATE(2027,6,1),Mitarbeiter!$C279))+1),MAX(0,NETWORKDAYS(MAX(DATE(2027,6,1),Mitarbeiter!$C279),MIN(DATE(2027,7,0),IF(Mitarbeiter!$D279="",DATE(2027,7,0),Mitarbeiter!$D279),TODAY()),Einstellungen!$F$13:$F$67)))*N(Mitarbeiter!$E279)/IF(Einstellungen!$C$11="7 Tage",7,5),N('Ist-Stunden'!W279)+(N(Krankheitstage!AJ279)+N(Krankheitstage!AV279))*N($C279))))</f>
        <v/>
      </c>
      <c r="BB279" s="76">
        <f>IF($B279="",0,IF(Einstellungen!$C$10="Ja",MAX(IF(Einstellungen!$C$11="7 Tage",MAX(0,(MIN(DATE(2027,8,0),IF(Mitarbeiter!$D279="",DATE(2027,8,0),Mitarbeiter!$D279),TODAY()))-(MAX(DATE(2027,7,1),Mitarbeiter!$C279))+1),MAX(0,NETWORKDAYS(MAX(DATE(2027,7,1),Mitarbeiter!$C279),MIN(DATE(2027,8,0),IF(Mitarbeiter!$D279="",DATE(2027,8,0),Mitarbeiter!$D279),TODAY()),Einstellungen!$F$13:$F$67)))*N(Mitarbeiter!$E279)/IF(Einstellungen!$C$11="7 Tage",7,5),N('Ist-Stunden'!X279)),MAX(IF(Einstellungen!$C$11="7 Tage",MAX(0,(MIN(DATE(2027,8,0),IF(Mitarbeiter!$D279="",DATE(2027,8,0),Mitarbeiter!$D279),TODAY()))-(MAX(DATE(2027,7,1),Mitarbeiter!$C279))+1),MAX(0,NETWORKDAYS(MAX(DATE(2027,7,1),Mitarbeiter!$C279),MIN(DATE(2027,8,0),IF(Mitarbeiter!$D279="",DATE(2027,8,0),Mitarbeiter!$D279),TODAY()),Einstellungen!$F$13:$F$67)))*N(Mitarbeiter!$E279)/IF(Einstellungen!$C$11="7 Tage",7,5),N('Ist-Stunden'!X279)+(N(Krankheitstage!AK279)+N(Krankheitstage!AW279))*N($C279))))</f>
        <v/>
      </c>
      <c r="BC279" s="76">
        <f>IF($B279="",0,IF(Einstellungen!$C$10="Ja",MAX(IF(Einstellungen!$C$11="7 Tage",MAX(0,(MIN(DATE(2027,9,0),IF(Mitarbeiter!$D279="",DATE(2027,9,0),Mitarbeiter!$D279),TODAY()))-(MAX(DATE(2027,8,1),Mitarbeiter!$C279))+1),MAX(0,NETWORKDAYS(MAX(DATE(2027,8,1),Mitarbeiter!$C279),MIN(DATE(2027,9,0),IF(Mitarbeiter!$D279="",DATE(2027,9,0),Mitarbeiter!$D279),TODAY()),Einstellungen!$F$13:$F$67)))*N(Mitarbeiter!$E279)/IF(Einstellungen!$C$11="7 Tage",7,5),N('Ist-Stunden'!Y279)),MAX(IF(Einstellungen!$C$11="7 Tage",MAX(0,(MIN(DATE(2027,9,0),IF(Mitarbeiter!$D279="",DATE(2027,9,0),Mitarbeiter!$D279),TODAY()))-(MAX(DATE(2027,8,1),Mitarbeiter!$C279))+1),MAX(0,NETWORKDAYS(MAX(DATE(2027,8,1),Mitarbeiter!$C279),MIN(DATE(2027,9,0),IF(Mitarbeiter!$D279="",DATE(2027,9,0),Mitarbeiter!$D279),TODAY()),Einstellungen!$F$13:$F$67)))*N(Mitarbeiter!$E279)/IF(Einstellungen!$C$11="7 Tage",7,5),N('Ist-Stunden'!Y279)+(N(Krankheitstage!AL279)+N(Krankheitstage!AX279))*N($C279))))</f>
        <v/>
      </c>
      <c r="BD279" s="76">
        <f>IF($B279="",0,IF(Einstellungen!$C$10="Ja",MAX(IF(Einstellungen!$C$11="7 Tage",MAX(0,(MIN(DATE(2027,10,0),IF(Mitarbeiter!$D279="",DATE(2027,10,0),Mitarbeiter!$D279),TODAY()))-(MAX(DATE(2027,9,1),Mitarbeiter!$C279))+1),MAX(0,NETWORKDAYS(MAX(DATE(2027,9,1),Mitarbeiter!$C279),MIN(DATE(2027,10,0),IF(Mitarbeiter!$D279="",DATE(2027,10,0),Mitarbeiter!$D279),TODAY()),Einstellungen!$F$13:$F$67)))*N(Mitarbeiter!$E279)/IF(Einstellungen!$C$11="7 Tage",7,5),N('Ist-Stunden'!Z279)),MAX(IF(Einstellungen!$C$11="7 Tage",MAX(0,(MIN(DATE(2027,10,0),IF(Mitarbeiter!$D279="",DATE(2027,10,0),Mitarbeiter!$D279),TODAY()))-(MAX(DATE(2027,9,1),Mitarbeiter!$C279))+1),MAX(0,NETWORKDAYS(MAX(DATE(2027,9,1),Mitarbeiter!$C279),MIN(DATE(2027,10,0),IF(Mitarbeiter!$D279="",DATE(2027,10,0),Mitarbeiter!$D279),TODAY()),Einstellungen!$F$13:$F$67)))*N(Mitarbeiter!$E279)/IF(Einstellungen!$C$11="7 Tage",7,5),N('Ist-Stunden'!Z279)+(N(Krankheitstage!AM279)+N(Krankheitstage!AY279))*N($C279))))</f>
        <v/>
      </c>
      <c r="BE279" s="76">
        <f>IF($B279="",0,IF(Einstellungen!$C$10="Ja",MAX(IF(Einstellungen!$C$11="7 Tage",MAX(0,(MIN(DATE(2027,11,0),IF(Mitarbeiter!$D279="",DATE(2027,11,0),Mitarbeiter!$D279),TODAY()))-(MAX(DATE(2027,10,1),Mitarbeiter!$C279))+1),MAX(0,NETWORKDAYS(MAX(DATE(2027,10,1),Mitarbeiter!$C279),MIN(DATE(2027,11,0),IF(Mitarbeiter!$D279="",DATE(2027,11,0),Mitarbeiter!$D279),TODAY()),Einstellungen!$F$13:$F$67)))*N(Mitarbeiter!$E279)/IF(Einstellungen!$C$11="7 Tage",7,5),N('Ist-Stunden'!AA279)),MAX(IF(Einstellungen!$C$11="7 Tage",MAX(0,(MIN(DATE(2027,11,0),IF(Mitarbeiter!$D279="",DATE(2027,11,0),Mitarbeiter!$D279),TODAY()))-(MAX(DATE(2027,10,1),Mitarbeiter!$C279))+1),MAX(0,NETWORKDAYS(MAX(DATE(2027,10,1),Mitarbeiter!$C279),MIN(DATE(2027,11,0),IF(Mitarbeiter!$D279="",DATE(2027,11,0),Mitarbeiter!$D279),TODAY()),Einstellungen!$F$13:$F$67)))*N(Mitarbeiter!$E279)/IF(Einstellungen!$C$11="7 Tage",7,5),N('Ist-Stunden'!AA279)+(N(Krankheitstage!AN279)+N(Krankheitstage!AZ279))*N($C279))))</f>
        <v/>
      </c>
      <c r="BF279" s="76">
        <f>IF($B279="",0,IF(Einstellungen!$C$10="Ja",MAX(IF(Einstellungen!$C$11="7 Tage",MAX(0,(MIN(DATE(2027,12,0),IF(Mitarbeiter!$D279="",DATE(2027,12,0),Mitarbeiter!$D279),TODAY()))-(MAX(DATE(2027,11,1),Mitarbeiter!$C279))+1),MAX(0,NETWORKDAYS(MAX(DATE(2027,11,1),Mitarbeiter!$C279),MIN(DATE(2027,12,0),IF(Mitarbeiter!$D279="",DATE(2027,12,0),Mitarbeiter!$D279),TODAY()),Einstellungen!$F$13:$F$67)))*N(Mitarbeiter!$E279)/IF(Einstellungen!$C$11="7 Tage",7,5),N('Ist-Stunden'!AB279)),MAX(IF(Einstellungen!$C$11="7 Tage",MAX(0,(MIN(DATE(2027,12,0),IF(Mitarbeiter!$D279="",DATE(2027,12,0),Mitarbeiter!$D279),TODAY()))-(MAX(DATE(2027,11,1),Mitarbeiter!$C279))+1),MAX(0,NETWORKDAYS(MAX(DATE(2027,11,1),Mitarbeiter!$C279),MIN(DATE(2027,12,0),IF(Mitarbeiter!$D279="",DATE(2027,12,0),Mitarbeiter!$D279),TODAY()),Einstellungen!$F$13:$F$67)))*N(Mitarbeiter!$E279)/IF(Einstellungen!$C$11="7 Tage",7,5),N('Ist-Stunden'!AB279)+(N(Krankheitstage!AO279)+N(Krankheitstage!BA279))*N($C279))))</f>
        <v/>
      </c>
      <c r="BG279" s="76">
        <f>IF($B279="",0,IF(Einstellungen!$C$10="Ja",MAX(IF(Einstellungen!$C$11="7 Tage",MAX(0,(MIN(DATE(2027,13,0),IF(Mitarbeiter!$D279="",DATE(2027,13,0),Mitarbeiter!$D279),TODAY()))-(MAX(DATE(2027,12,1),Mitarbeiter!$C279))+1),MAX(0,NETWORKDAYS(MAX(DATE(2027,12,1),Mitarbeiter!$C279),MIN(DATE(2027,13,0),IF(Mitarbeiter!$D279="",DATE(2027,13,0),Mitarbeiter!$D279),TODAY()),Einstellungen!$F$13:$F$67)))*N(Mitarbeiter!$E279)/IF(Einstellungen!$C$11="7 Tage",7,5),N('Ist-Stunden'!AC279)),MAX(IF(Einstellungen!$C$11="7 Tage",MAX(0,(MIN(DATE(2027,13,0),IF(Mitarbeiter!$D279="",DATE(2027,13,0),Mitarbeiter!$D279),TODAY()))-(MAX(DATE(2027,12,1),Mitarbeiter!$C279))+1),MAX(0,NETWORKDAYS(MAX(DATE(2027,12,1),Mitarbeiter!$C279),MIN(DATE(2027,13,0),IF(Mitarbeiter!$D279="",DATE(2027,13,0),Mitarbeiter!$D279),TODAY()),Einstellungen!$F$13:$F$67)))*N(Mitarbeiter!$E279)/IF(Einstellungen!$C$11="7 Tage",7,5),N('Ist-Stunden'!AC279)+(N(Krankheitstage!AP279)+N(Krankheitstage!BB279))*N($C279))))</f>
        <v/>
      </c>
      <c r="BH279" s="76">
        <f>IF($B279="",0,IF(Einstellungen!$C$10="Ja",MAX(IF(Einstellungen!$C$11="7 Tage",MAX(0,(MIN(DATE(2028,2,0),IF(Mitarbeiter!$D279="",DATE(2028,2,0),Mitarbeiter!$D279),TODAY()))-(MAX(DATE(2028,1,1),Mitarbeiter!$C279))+1),MAX(0,NETWORKDAYS(MAX(DATE(2028,1,1),Mitarbeiter!$C279),MIN(DATE(2028,2,0),IF(Mitarbeiter!$D279="",DATE(2028,2,0),Mitarbeiter!$D279),TODAY()),Einstellungen!$F$13:$F$67)))*N(Mitarbeiter!$E279)/IF(Einstellungen!$C$11="7 Tage",7,5),N('Ist-Stunden'!AD279)),MAX(IF(Einstellungen!$C$11="7 Tage",MAX(0,(MIN(DATE(2028,2,0),IF(Mitarbeiter!$D279="",DATE(2028,2,0),Mitarbeiter!$D279),TODAY()))-(MAX(DATE(2028,1,1),Mitarbeiter!$C279))+1),MAX(0,NETWORKDAYS(MAX(DATE(2028,1,1),Mitarbeiter!$C279),MIN(DATE(2028,2,0),IF(Mitarbeiter!$D279="",DATE(2028,2,0),Mitarbeiter!$D279),TODAY()),Einstellungen!$F$13:$F$67)))*N(Mitarbeiter!$E279)/IF(Einstellungen!$C$11="7 Tage",7,5),N('Ist-Stunden'!AD279)+(N(Krankheitstage!BC279)+N(Krankheitstage!BO279))*N($C279))))</f>
        <v/>
      </c>
      <c r="BI279" s="76">
        <f>IF($B279="",0,IF(Einstellungen!$C$10="Ja",MAX(IF(Einstellungen!$C$11="7 Tage",MAX(0,(MIN(DATE(2028,3,0),IF(Mitarbeiter!$D279="",DATE(2028,3,0),Mitarbeiter!$D279),TODAY()))-(MAX(DATE(2028,2,1),Mitarbeiter!$C279))+1),MAX(0,NETWORKDAYS(MAX(DATE(2028,2,1),Mitarbeiter!$C279),MIN(DATE(2028,3,0),IF(Mitarbeiter!$D279="",DATE(2028,3,0),Mitarbeiter!$D279),TODAY()),Einstellungen!$F$13:$F$67)))*N(Mitarbeiter!$E279)/IF(Einstellungen!$C$11="7 Tage",7,5),N('Ist-Stunden'!AE279)),MAX(IF(Einstellungen!$C$11="7 Tage",MAX(0,(MIN(DATE(2028,3,0),IF(Mitarbeiter!$D279="",DATE(2028,3,0),Mitarbeiter!$D279),TODAY()))-(MAX(DATE(2028,2,1),Mitarbeiter!$C279))+1),MAX(0,NETWORKDAYS(MAX(DATE(2028,2,1),Mitarbeiter!$C279),MIN(DATE(2028,3,0),IF(Mitarbeiter!$D279="",DATE(2028,3,0),Mitarbeiter!$D279),TODAY()),Einstellungen!$F$13:$F$67)))*N(Mitarbeiter!$E279)/IF(Einstellungen!$C$11="7 Tage",7,5),N('Ist-Stunden'!AE279)+(N(Krankheitstage!BD279)+N(Krankheitstage!BP279))*N($C279))))</f>
        <v/>
      </c>
      <c r="BJ279" s="76">
        <f>IF($B279="",0,IF(Einstellungen!$C$10="Ja",MAX(IF(Einstellungen!$C$11="7 Tage",MAX(0,(MIN(DATE(2028,4,0),IF(Mitarbeiter!$D279="",DATE(2028,4,0),Mitarbeiter!$D279),TODAY()))-(MAX(DATE(2028,3,1),Mitarbeiter!$C279))+1),MAX(0,NETWORKDAYS(MAX(DATE(2028,3,1),Mitarbeiter!$C279),MIN(DATE(2028,4,0),IF(Mitarbeiter!$D279="",DATE(2028,4,0),Mitarbeiter!$D279),TODAY()),Einstellungen!$F$13:$F$67)))*N(Mitarbeiter!$E279)/IF(Einstellungen!$C$11="7 Tage",7,5),N('Ist-Stunden'!AF279)),MAX(IF(Einstellungen!$C$11="7 Tage",MAX(0,(MIN(DATE(2028,4,0),IF(Mitarbeiter!$D279="",DATE(2028,4,0),Mitarbeiter!$D279),TODAY()))-(MAX(DATE(2028,3,1),Mitarbeiter!$C279))+1),MAX(0,NETWORKDAYS(MAX(DATE(2028,3,1),Mitarbeiter!$C279),MIN(DATE(2028,4,0),IF(Mitarbeiter!$D279="",DATE(2028,4,0),Mitarbeiter!$D279),TODAY()),Einstellungen!$F$13:$F$67)))*N(Mitarbeiter!$E279)/IF(Einstellungen!$C$11="7 Tage",7,5),N('Ist-Stunden'!AF279)+(N(Krankheitstage!BE279)+N(Krankheitstage!BQ279))*N($C279))))</f>
        <v/>
      </c>
      <c r="BK279" s="76">
        <f>IF($B279="",0,IF(Einstellungen!$C$10="Ja",MAX(IF(Einstellungen!$C$11="7 Tage",MAX(0,(MIN(DATE(2028,5,0),IF(Mitarbeiter!$D279="",DATE(2028,5,0),Mitarbeiter!$D279),TODAY()))-(MAX(DATE(2028,4,1),Mitarbeiter!$C279))+1),MAX(0,NETWORKDAYS(MAX(DATE(2028,4,1),Mitarbeiter!$C279),MIN(DATE(2028,5,0),IF(Mitarbeiter!$D279="",DATE(2028,5,0),Mitarbeiter!$D279),TODAY()),Einstellungen!$F$13:$F$67)))*N(Mitarbeiter!$E279)/IF(Einstellungen!$C$11="7 Tage",7,5),N('Ist-Stunden'!AG279)),MAX(IF(Einstellungen!$C$11="7 Tage",MAX(0,(MIN(DATE(2028,5,0),IF(Mitarbeiter!$D279="",DATE(2028,5,0),Mitarbeiter!$D279),TODAY()))-(MAX(DATE(2028,4,1),Mitarbeiter!$C279))+1),MAX(0,NETWORKDAYS(MAX(DATE(2028,4,1),Mitarbeiter!$C279),MIN(DATE(2028,5,0),IF(Mitarbeiter!$D279="",DATE(2028,5,0),Mitarbeiter!$D279),TODAY()),Einstellungen!$F$13:$F$67)))*N(Mitarbeiter!$E279)/IF(Einstellungen!$C$11="7 Tage",7,5),N('Ist-Stunden'!AG279)+(N(Krankheitstage!BF279)+N(Krankheitstage!BR279))*N($C279))))</f>
        <v/>
      </c>
      <c r="BL279" s="76">
        <f>IF($B279="",0,IF(Einstellungen!$C$10="Ja",MAX(IF(Einstellungen!$C$11="7 Tage",MAX(0,(MIN(DATE(2028,6,0),IF(Mitarbeiter!$D279="",DATE(2028,6,0),Mitarbeiter!$D279),TODAY()))-(MAX(DATE(2028,5,1),Mitarbeiter!$C279))+1),MAX(0,NETWORKDAYS(MAX(DATE(2028,5,1),Mitarbeiter!$C279),MIN(DATE(2028,6,0),IF(Mitarbeiter!$D279="",DATE(2028,6,0),Mitarbeiter!$D279),TODAY()),Einstellungen!$F$13:$F$67)))*N(Mitarbeiter!$E279)/IF(Einstellungen!$C$11="7 Tage",7,5),N('Ist-Stunden'!AH279)),MAX(IF(Einstellungen!$C$11="7 Tage",MAX(0,(MIN(DATE(2028,6,0),IF(Mitarbeiter!$D279="",DATE(2028,6,0),Mitarbeiter!$D279),TODAY()))-(MAX(DATE(2028,5,1),Mitarbeiter!$C279))+1),MAX(0,NETWORKDAYS(MAX(DATE(2028,5,1),Mitarbeiter!$C279),MIN(DATE(2028,6,0),IF(Mitarbeiter!$D279="",DATE(2028,6,0),Mitarbeiter!$D279),TODAY()),Einstellungen!$F$13:$F$67)))*N(Mitarbeiter!$E279)/IF(Einstellungen!$C$11="7 Tage",7,5),N('Ist-Stunden'!AH279)+(N(Krankheitstage!BG279)+N(Krankheitstage!BS279))*N($C279))))</f>
        <v/>
      </c>
      <c r="BM279" s="76">
        <f>IF($B279="",0,IF(Einstellungen!$C$10="Ja",MAX(IF(Einstellungen!$C$11="7 Tage",MAX(0,(MIN(DATE(2028,7,0),IF(Mitarbeiter!$D279="",DATE(2028,7,0),Mitarbeiter!$D279),TODAY()))-(MAX(DATE(2028,6,1),Mitarbeiter!$C279))+1),MAX(0,NETWORKDAYS(MAX(DATE(2028,6,1),Mitarbeiter!$C279),MIN(DATE(2028,7,0),IF(Mitarbeiter!$D279="",DATE(2028,7,0),Mitarbeiter!$D279),TODAY()),Einstellungen!$F$13:$F$67)))*N(Mitarbeiter!$E279)/IF(Einstellungen!$C$11="7 Tage",7,5),N('Ist-Stunden'!AI279)),MAX(IF(Einstellungen!$C$11="7 Tage",MAX(0,(MIN(DATE(2028,7,0),IF(Mitarbeiter!$D279="",DATE(2028,7,0),Mitarbeiter!$D279),TODAY()))-(MAX(DATE(2028,6,1),Mitarbeiter!$C279))+1),MAX(0,NETWORKDAYS(MAX(DATE(2028,6,1),Mitarbeiter!$C279),MIN(DATE(2028,7,0),IF(Mitarbeiter!$D279="",DATE(2028,7,0),Mitarbeiter!$D279),TODAY()),Einstellungen!$F$13:$F$67)))*N(Mitarbeiter!$E279)/IF(Einstellungen!$C$11="7 Tage",7,5),N('Ist-Stunden'!AI279)+(N(Krankheitstage!BH279)+N(Krankheitstage!BT279))*N($C279))))</f>
        <v/>
      </c>
      <c r="BN279" s="76">
        <f>IF($B279="",0,IF(Einstellungen!$C$10="Ja",MAX(IF(Einstellungen!$C$11="7 Tage",MAX(0,(MIN(DATE(2028,8,0),IF(Mitarbeiter!$D279="",DATE(2028,8,0),Mitarbeiter!$D279),TODAY()))-(MAX(DATE(2028,7,1),Mitarbeiter!$C279))+1),MAX(0,NETWORKDAYS(MAX(DATE(2028,7,1),Mitarbeiter!$C279),MIN(DATE(2028,8,0),IF(Mitarbeiter!$D279="",DATE(2028,8,0),Mitarbeiter!$D279),TODAY()),Einstellungen!$F$13:$F$67)))*N(Mitarbeiter!$E279)/IF(Einstellungen!$C$11="7 Tage",7,5),N('Ist-Stunden'!AJ279)),MAX(IF(Einstellungen!$C$11="7 Tage",MAX(0,(MIN(DATE(2028,8,0),IF(Mitarbeiter!$D279="",DATE(2028,8,0),Mitarbeiter!$D279),TODAY()))-(MAX(DATE(2028,7,1),Mitarbeiter!$C279))+1),MAX(0,NETWORKDAYS(MAX(DATE(2028,7,1),Mitarbeiter!$C279),MIN(DATE(2028,8,0),IF(Mitarbeiter!$D279="",DATE(2028,8,0),Mitarbeiter!$D279),TODAY()),Einstellungen!$F$13:$F$67)))*N(Mitarbeiter!$E279)/IF(Einstellungen!$C$11="7 Tage",7,5),N('Ist-Stunden'!AJ279)+(N(Krankheitstage!BI279)+N(Krankheitstage!BU279))*N($C279))))</f>
        <v/>
      </c>
      <c r="BO279" s="76">
        <f>IF($B279="",0,IF(Einstellungen!$C$10="Ja",MAX(IF(Einstellungen!$C$11="7 Tage",MAX(0,(MIN(DATE(2028,9,0),IF(Mitarbeiter!$D279="",DATE(2028,9,0),Mitarbeiter!$D279),TODAY()))-(MAX(DATE(2028,8,1),Mitarbeiter!$C279))+1),MAX(0,NETWORKDAYS(MAX(DATE(2028,8,1),Mitarbeiter!$C279),MIN(DATE(2028,9,0),IF(Mitarbeiter!$D279="",DATE(2028,9,0),Mitarbeiter!$D279),TODAY()),Einstellungen!$F$13:$F$67)))*N(Mitarbeiter!$E279)/IF(Einstellungen!$C$11="7 Tage",7,5),N('Ist-Stunden'!AK279)),MAX(IF(Einstellungen!$C$11="7 Tage",MAX(0,(MIN(DATE(2028,9,0),IF(Mitarbeiter!$D279="",DATE(2028,9,0),Mitarbeiter!$D279),TODAY()))-(MAX(DATE(2028,8,1),Mitarbeiter!$C279))+1),MAX(0,NETWORKDAYS(MAX(DATE(2028,8,1),Mitarbeiter!$C279),MIN(DATE(2028,9,0),IF(Mitarbeiter!$D279="",DATE(2028,9,0),Mitarbeiter!$D279),TODAY()),Einstellungen!$F$13:$F$67)))*N(Mitarbeiter!$E279)/IF(Einstellungen!$C$11="7 Tage",7,5),N('Ist-Stunden'!AK279)+(N(Krankheitstage!BJ279)+N(Krankheitstage!BV279))*N($C279))))</f>
        <v/>
      </c>
      <c r="BP279" s="76">
        <f>IF($B279="",0,IF(Einstellungen!$C$10="Ja",MAX(IF(Einstellungen!$C$11="7 Tage",MAX(0,(MIN(DATE(2028,10,0),IF(Mitarbeiter!$D279="",DATE(2028,10,0),Mitarbeiter!$D279),TODAY()))-(MAX(DATE(2028,9,1),Mitarbeiter!$C279))+1),MAX(0,NETWORKDAYS(MAX(DATE(2028,9,1),Mitarbeiter!$C279),MIN(DATE(2028,10,0),IF(Mitarbeiter!$D279="",DATE(2028,10,0),Mitarbeiter!$D279),TODAY()),Einstellungen!$F$13:$F$67)))*N(Mitarbeiter!$E279)/IF(Einstellungen!$C$11="7 Tage",7,5),N('Ist-Stunden'!AL279)),MAX(IF(Einstellungen!$C$11="7 Tage",MAX(0,(MIN(DATE(2028,10,0),IF(Mitarbeiter!$D279="",DATE(2028,10,0),Mitarbeiter!$D279),TODAY()))-(MAX(DATE(2028,9,1),Mitarbeiter!$C279))+1),MAX(0,NETWORKDAYS(MAX(DATE(2028,9,1),Mitarbeiter!$C279),MIN(DATE(2028,10,0),IF(Mitarbeiter!$D279="",DATE(2028,10,0),Mitarbeiter!$D279),TODAY()),Einstellungen!$F$13:$F$67)))*N(Mitarbeiter!$E279)/IF(Einstellungen!$C$11="7 Tage",7,5),N('Ist-Stunden'!AL279)+(N(Krankheitstage!BK279)+N(Krankheitstage!BW279))*N($C279))))</f>
        <v/>
      </c>
      <c r="BQ279" s="76">
        <f>IF($B279="",0,IF(Einstellungen!$C$10="Ja",MAX(IF(Einstellungen!$C$11="7 Tage",MAX(0,(MIN(DATE(2028,11,0),IF(Mitarbeiter!$D279="",DATE(2028,11,0),Mitarbeiter!$D279),TODAY()))-(MAX(DATE(2028,10,1),Mitarbeiter!$C279))+1),MAX(0,NETWORKDAYS(MAX(DATE(2028,10,1),Mitarbeiter!$C279),MIN(DATE(2028,11,0),IF(Mitarbeiter!$D279="",DATE(2028,11,0),Mitarbeiter!$D279),TODAY()),Einstellungen!$F$13:$F$67)))*N(Mitarbeiter!$E279)/IF(Einstellungen!$C$11="7 Tage",7,5),N('Ist-Stunden'!AM279)),MAX(IF(Einstellungen!$C$11="7 Tage",MAX(0,(MIN(DATE(2028,11,0),IF(Mitarbeiter!$D279="",DATE(2028,11,0),Mitarbeiter!$D279),TODAY()))-(MAX(DATE(2028,10,1),Mitarbeiter!$C279))+1),MAX(0,NETWORKDAYS(MAX(DATE(2028,10,1),Mitarbeiter!$C279),MIN(DATE(2028,11,0),IF(Mitarbeiter!$D279="",DATE(2028,11,0),Mitarbeiter!$D279),TODAY()),Einstellungen!$F$13:$F$67)))*N(Mitarbeiter!$E279)/IF(Einstellungen!$C$11="7 Tage",7,5),N('Ist-Stunden'!AM279)+(N(Krankheitstage!BL279)+N(Krankheitstage!BX279))*N($C279))))</f>
        <v/>
      </c>
      <c r="BR279" s="76">
        <f>IF($B279="",0,IF(Einstellungen!$C$10="Ja",MAX(IF(Einstellungen!$C$11="7 Tage",MAX(0,(MIN(DATE(2028,12,0),IF(Mitarbeiter!$D279="",DATE(2028,12,0),Mitarbeiter!$D279),TODAY()))-(MAX(DATE(2028,11,1),Mitarbeiter!$C279))+1),MAX(0,NETWORKDAYS(MAX(DATE(2028,11,1),Mitarbeiter!$C279),MIN(DATE(2028,12,0),IF(Mitarbeiter!$D279="",DATE(2028,12,0),Mitarbeiter!$D279),TODAY()),Einstellungen!$F$13:$F$67)))*N(Mitarbeiter!$E279)/IF(Einstellungen!$C$11="7 Tage",7,5),N('Ist-Stunden'!AN279)),MAX(IF(Einstellungen!$C$11="7 Tage",MAX(0,(MIN(DATE(2028,12,0),IF(Mitarbeiter!$D279="",DATE(2028,12,0),Mitarbeiter!$D279),TODAY()))-(MAX(DATE(2028,11,1),Mitarbeiter!$C279))+1),MAX(0,NETWORKDAYS(MAX(DATE(2028,11,1),Mitarbeiter!$C279),MIN(DATE(2028,12,0),IF(Mitarbeiter!$D279="",DATE(2028,12,0),Mitarbeiter!$D279),TODAY()),Einstellungen!$F$13:$F$67)))*N(Mitarbeiter!$E279)/IF(Einstellungen!$C$11="7 Tage",7,5),N('Ist-Stunden'!AN279)+(N(Krankheitstage!BM279)+N(Krankheitstage!BY279))*N($C279))))</f>
        <v/>
      </c>
      <c r="BS279" s="76">
        <f>IF($B279="",0,IF(Einstellungen!$C$10="Ja",MAX(IF(Einstellungen!$C$11="7 Tage",MAX(0,(MIN(DATE(2028,13,0),IF(Mitarbeiter!$D279="",DATE(2028,13,0),Mitarbeiter!$D279),TODAY()))-(MAX(DATE(2028,12,1),Mitarbeiter!$C279))+1),MAX(0,NETWORKDAYS(MAX(DATE(2028,12,1),Mitarbeiter!$C279),MIN(DATE(2028,13,0),IF(Mitarbeiter!$D279="",DATE(2028,13,0),Mitarbeiter!$D279),TODAY()),Einstellungen!$F$13:$F$67)))*N(Mitarbeiter!$E279)/IF(Einstellungen!$C$11="7 Tage",7,5),N('Ist-Stunden'!AO279)),MAX(IF(Einstellungen!$C$11="7 Tage",MAX(0,(MIN(DATE(2028,13,0),IF(Mitarbeiter!$D279="",DATE(2028,13,0),Mitarbeiter!$D279),TODAY()))-(MAX(DATE(2028,12,1),Mitarbeiter!$C279))+1),MAX(0,NETWORKDAYS(MAX(DATE(2028,12,1),Mitarbeiter!$C279),MIN(DATE(2028,13,0),IF(Mitarbeiter!$D279="",DATE(2028,13,0),Mitarbeiter!$D279),TODAY()),Einstellungen!$F$13:$F$67)))*N(Mitarbeiter!$E279)/IF(Einstellungen!$C$11="7 Tage",7,5),N('Ist-Stunden'!AO279)+(N(Krankheitstage!BN279)+N(Krankheitstage!BZ279))*N($C279))))</f>
        <v/>
      </c>
      <c r="BT279" s="76">
        <f>IF($B279="",0,IF(Einstellungen!$C$10="Ja",MAX(IF(Einstellungen!$C$11="7 Tage",MAX(0,(MIN(DATE(2029,2,0),IF(Mitarbeiter!$D279="",DATE(2029,2,0),Mitarbeiter!$D279),TODAY()))-(MAX(DATE(2029,1,1),Mitarbeiter!$C279))+1),MAX(0,NETWORKDAYS(MAX(DATE(2029,1,1),Mitarbeiter!$C279),MIN(DATE(2029,2,0),IF(Mitarbeiter!$D279="",DATE(2029,2,0),Mitarbeiter!$D279),TODAY()),Einstellungen!$F$13:$F$67)))*N(Mitarbeiter!$E279)/IF(Einstellungen!$C$11="7 Tage",7,5),N('Ist-Stunden'!AP279)),MAX(IF(Einstellungen!$C$11="7 Tage",MAX(0,(MIN(DATE(2029,2,0),IF(Mitarbeiter!$D279="",DATE(2029,2,0),Mitarbeiter!$D279),TODAY()))-(MAX(DATE(2029,1,1),Mitarbeiter!$C279))+1),MAX(0,NETWORKDAYS(MAX(DATE(2029,1,1),Mitarbeiter!$C279),MIN(DATE(2029,2,0),IF(Mitarbeiter!$D279="",DATE(2029,2,0),Mitarbeiter!$D279),TODAY()),Einstellungen!$F$13:$F$67)))*N(Mitarbeiter!$E279)/IF(Einstellungen!$C$11="7 Tage",7,5),N('Ist-Stunden'!AP279)+(N(Krankheitstage!CA279)+N(Krankheitstage!CM279))*N($C279))))</f>
        <v/>
      </c>
      <c r="BU279" s="76">
        <f>IF($B279="",0,IF(Einstellungen!$C$10="Ja",MAX(IF(Einstellungen!$C$11="7 Tage",MAX(0,(MIN(DATE(2029,3,0),IF(Mitarbeiter!$D279="",DATE(2029,3,0),Mitarbeiter!$D279),TODAY()))-(MAX(DATE(2029,2,1),Mitarbeiter!$C279))+1),MAX(0,NETWORKDAYS(MAX(DATE(2029,2,1),Mitarbeiter!$C279),MIN(DATE(2029,3,0),IF(Mitarbeiter!$D279="",DATE(2029,3,0),Mitarbeiter!$D279),TODAY()),Einstellungen!$F$13:$F$67)))*N(Mitarbeiter!$E279)/IF(Einstellungen!$C$11="7 Tage",7,5),N('Ist-Stunden'!AQ279)),MAX(IF(Einstellungen!$C$11="7 Tage",MAX(0,(MIN(DATE(2029,3,0),IF(Mitarbeiter!$D279="",DATE(2029,3,0),Mitarbeiter!$D279),TODAY()))-(MAX(DATE(2029,2,1),Mitarbeiter!$C279))+1),MAX(0,NETWORKDAYS(MAX(DATE(2029,2,1),Mitarbeiter!$C279),MIN(DATE(2029,3,0),IF(Mitarbeiter!$D279="",DATE(2029,3,0),Mitarbeiter!$D279),TODAY()),Einstellungen!$F$13:$F$67)))*N(Mitarbeiter!$E279)/IF(Einstellungen!$C$11="7 Tage",7,5),N('Ist-Stunden'!AQ279)+(N(Krankheitstage!CB279)+N(Krankheitstage!CN279))*N($C279))))</f>
        <v/>
      </c>
      <c r="BV279" s="76">
        <f>IF($B279="",0,IF(Einstellungen!$C$10="Ja",MAX(IF(Einstellungen!$C$11="7 Tage",MAX(0,(MIN(DATE(2029,4,0),IF(Mitarbeiter!$D279="",DATE(2029,4,0),Mitarbeiter!$D279),TODAY()))-(MAX(DATE(2029,3,1),Mitarbeiter!$C279))+1),MAX(0,NETWORKDAYS(MAX(DATE(2029,3,1),Mitarbeiter!$C279),MIN(DATE(2029,4,0),IF(Mitarbeiter!$D279="",DATE(2029,4,0),Mitarbeiter!$D279),TODAY()),Einstellungen!$F$13:$F$67)))*N(Mitarbeiter!$E279)/IF(Einstellungen!$C$11="7 Tage",7,5),N('Ist-Stunden'!AR279)),MAX(IF(Einstellungen!$C$11="7 Tage",MAX(0,(MIN(DATE(2029,4,0),IF(Mitarbeiter!$D279="",DATE(2029,4,0),Mitarbeiter!$D279),TODAY()))-(MAX(DATE(2029,3,1),Mitarbeiter!$C279))+1),MAX(0,NETWORKDAYS(MAX(DATE(2029,3,1),Mitarbeiter!$C279),MIN(DATE(2029,4,0),IF(Mitarbeiter!$D279="",DATE(2029,4,0),Mitarbeiter!$D279),TODAY()),Einstellungen!$F$13:$F$67)))*N(Mitarbeiter!$E279)/IF(Einstellungen!$C$11="7 Tage",7,5),N('Ist-Stunden'!AR279)+(N(Krankheitstage!CC279)+N(Krankheitstage!CO279))*N($C279))))</f>
        <v/>
      </c>
      <c r="BW279" s="76">
        <f>IF($B279="",0,IF(Einstellungen!$C$10="Ja",MAX(IF(Einstellungen!$C$11="7 Tage",MAX(0,(MIN(DATE(2029,5,0),IF(Mitarbeiter!$D279="",DATE(2029,5,0),Mitarbeiter!$D279),TODAY()))-(MAX(DATE(2029,4,1),Mitarbeiter!$C279))+1),MAX(0,NETWORKDAYS(MAX(DATE(2029,4,1),Mitarbeiter!$C279),MIN(DATE(2029,5,0),IF(Mitarbeiter!$D279="",DATE(2029,5,0),Mitarbeiter!$D279),TODAY()),Einstellungen!$F$13:$F$67)))*N(Mitarbeiter!$E279)/IF(Einstellungen!$C$11="7 Tage",7,5),N('Ist-Stunden'!AS279)),MAX(IF(Einstellungen!$C$11="7 Tage",MAX(0,(MIN(DATE(2029,5,0),IF(Mitarbeiter!$D279="",DATE(2029,5,0),Mitarbeiter!$D279),TODAY()))-(MAX(DATE(2029,4,1),Mitarbeiter!$C279))+1),MAX(0,NETWORKDAYS(MAX(DATE(2029,4,1),Mitarbeiter!$C279),MIN(DATE(2029,5,0),IF(Mitarbeiter!$D279="",DATE(2029,5,0),Mitarbeiter!$D279),TODAY()),Einstellungen!$F$13:$F$67)))*N(Mitarbeiter!$E279)/IF(Einstellungen!$C$11="7 Tage",7,5),N('Ist-Stunden'!AS279)+(N(Krankheitstage!CD279)+N(Krankheitstage!CP279))*N($C279))))</f>
        <v/>
      </c>
      <c r="BX279" s="76">
        <f>IF($B279="",0,IF(Einstellungen!$C$10="Ja",MAX(IF(Einstellungen!$C$11="7 Tage",MAX(0,(MIN(DATE(2029,6,0),IF(Mitarbeiter!$D279="",DATE(2029,6,0),Mitarbeiter!$D279),TODAY()))-(MAX(DATE(2029,5,1),Mitarbeiter!$C279))+1),MAX(0,NETWORKDAYS(MAX(DATE(2029,5,1),Mitarbeiter!$C279),MIN(DATE(2029,6,0),IF(Mitarbeiter!$D279="",DATE(2029,6,0),Mitarbeiter!$D279),TODAY()),Einstellungen!$F$13:$F$67)))*N(Mitarbeiter!$E279)/IF(Einstellungen!$C$11="7 Tage",7,5),N('Ist-Stunden'!AT279)),MAX(IF(Einstellungen!$C$11="7 Tage",MAX(0,(MIN(DATE(2029,6,0),IF(Mitarbeiter!$D279="",DATE(2029,6,0),Mitarbeiter!$D279),TODAY()))-(MAX(DATE(2029,5,1),Mitarbeiter!$C279))+1),MAX(0,NETWORKDAYS(MAX(DATE(2029,5,1),Mitarbeiter!$C279),MIN(DATE(2029,6,0),IF(Mitarbeiter!$D279="",DATE(2029,6,0),Mitarbeiter!$D279),TODAY()),Einstellungen!$F$13:$F$67)))*N(Mitarbeiter!$E279)/IF(Einstellungen!$C$11="7 Tage",7,5),N('Ist-Stunden'!AT279)+(N(Krankheitstage!CE279)+N(Krankheitstage!CQ279))*N($C279))))</f>
        <v/>
      </c>
      <c r="BY279" s="76">
        <f>IF($B279="",0,IF(Einstellungen!$C$10="Ja",MAX(IF(Einstellungen!$C$11="7 Tage",MAX(0,(MIN(DATE(2029,7,0),IF(Mitarbeiter!$D279="",DATE(2029,7,0),Mitarbeiter!$D279),TODAY()))-(MAX(DATE(2029,6,1),Mitarbeiter!$C279))+1),MAX(0,NETWORKDAYS(MAX(DATE(2029,6,1),Mitarbeiter!$C279),MIN(DATE(2029,7,0),IF(Mitarbeiter!$D279="",DATE(2029,7,0),Mitarbeiter!$D279),TODAY()),Einstellungen!$F$13:$F$67)))*N(Mitarbeiter!$E279)/IF(Einstellungen!$C$11="7 Tage",7,5),N('Ist-Stunden'!AU279)),MAX(IF(Einstellungen!$C$11="7 Tage",MAX(0,(MIN(DATE(2029,7,0),IF(Mitarbeiter!$D279="",DATE(2029,7,0),Mitarbeiter!$D279),TODAY()))-(MAX(DATE(2029,6,1),Mitarbeiter!$C279))+1),MAX(0,NETWORKDAYS(MAX(DATE(2029,6,1),Mitarbeiter!$C279),MIN(DATE(2029,7,0),IF(Mitarbeiter!$D279="",DATE(2029,7,0),Mitarbeiter!$D279),TODAY()),Einstellungen!$F$13:$F$67)))*N(Mitarbeiter!$E279)/IF(Einstellungen!$C$11="7 Tage",7,5),N('Ist-Stunden'!AU279)+(N(Krankheitstage!CF279)+N(Krankheitstage!CR279))*N($C279))))</f>
        <v/>
      </c>
      <c r="BZ279" s="76">
        <f>IF($B279="",0,IF(Einstellungen!$C$10="Ja",MAX(IF(Einstellungen!$C$11="7 Tage",MAX(0,(MIN(DATE(2029,8,0),IF(Mitarbeiter!$D279="",DATE(2029,8,0),Mitarbeiter!$D279),TODAY()))-(MAX(DATE(2029,7,1),Mitarbeiter!$C279))+1),MAX(0,NETWORKDAYS(MAX(DATE(2029,7,1),Mitarbeiter!$C279),MIN(DATE(2029,8,0),IF(Mitarbeiter!$D279="",DATE(2029,8,0),Mitarbeiter!$D279),TODAY()),Einstellungen!$F$13:$F$67)))*N(Mitarbeiter!$E279)/IF(Einstellungen!$C$11="7 Tage",7,5),N('Ist-Stunden'!AV279)),MAX(IF(Einstellungen!$C$11="7 Tage",MAX(0,(MIN(DATE(2029,8,0),IF(Mitarbeiter!$D279="",DATE(2029,8,0),Mitarbeiter!$D279),TODAY()))-(MAX(DATE(2029,7,1),Mitarbeiter!$C279))+1),MAX(0,NETWORKDAYS(MAX(DATE(2029,7,1),Mitarbeiter!$C279),MIN(DATE(2029,8,0),IF(Mitarbeiter!$D279="",DATE(2029,8,0),Mitarbeiter!$D279),TODAY()),Einstellungen!$F$13:$F$67)))*N(Mitarbeiter!$E279)/IF(Einstellungen!$C$11="7 Tage",7,5),N('Ist-Stunden'!AV279)+(N(Krankheitstage!CG279)+N(Krankheitstage!CS279))*N($C279))))</f>
        <v/>
      </c>
      <c r="CA279" s="76">
        <f>IF($B279="",0,IF(Einstellungen!$C$10="Ja",MAX(IF(Einstellungen!$C$11="7 Tage",MAX(0,(MIN(DATE(2029,9,0),IF(Mitarbeiter!$D279="",DATE(2029,9,0),Mitarbeiter!$D279),TODAY()))-(MAX(DATE(2029,8,1),Mitarbeiter!$C279))+1),MAX(0,NETWORKDAYS(MAX(DATE(2029,8,1),Mitarbeiter!$C279),MIN(DATE(2029,9,0),IF(Mitarbeiter!$D279="",DATE(2029,9,0),Mitarbeiter!$D279),TODAY()),Einstellungen!$F$13:$F$67)))*N(Mitarbeiter!$E279)/IF(Einstellungen!$C$11="7 Tage",7,5),N('Ist-Stunden'!AW279)),MAX(IF(Einstellungen!$C$11="7 Tage",MAX(0,(MIN(DATE(2029,9,0),IF(Mitarbeiter!$D279="",DATE(2029,9,0),Mitarbeiter!$D279),TODAY()))-(MAX(DATE(2029,8,1),Mitarbeiter!$C279))+1),MAX(0,NETWORKDAYS(MAX(DATE(2029,8,1),Mitarbeiter!$C279),MIN(DATE(2029,9,0),IF(Mitarbeiter!$D279="",DATE(2029,9,0),Mitarbeiter!$D279),TODAY()),Einstellungen!$F$13:$F$67)))*N(Mitarbeiter!$E279)/IF(Einstellungen!$C$11="7 Tage",7,5),N('Ist-Stunden'!AW279)+(N(Krankheitstage!CH279)+N(Krankheitstage!CT279))*N($C279))))</f>
        <v/>
      </c>
      <c r="CB279" s="76">
        <f>IF($B279="",0,IF(Einstellungen!$C$10="Ja",MAX(IF(Einstellungen!$C$11="7 Tage",MAX(0,(MIN(DATE(2029,10,0),IF(Mitarbeiter!$D279="",DATE(2029,10,0),Mitarbeiter!$D279),TODAY()))-(MAX(DATE(2029,9,1),Mitarbeiter!$C279))+1),MAX(0,NETWORKDAYS(MAX(DATE(2029,9,1),Mitarbeiter!$C279),MIN(DATE(2029,10,0),IF(Mitarbeiter!$D279="",DATE(2029,10,0),Mitarbeiter!$D279),TODAY()),Einstellungen!$F$13:$F$67)))*N(Mitarbeiter!$E279)/IF(Einstellungen!$C$11="7 Tage",7,5),N('Ist-Stunden'!AX279)),MAX(IF(Einstellungen!$C$11="7 Tage",MAX(0,(MIN(DATE(2029,10,0),IF(Mitarbeiter!$D279="",DATE(2029,10,0),Mitarbeiter!$D279),TODAY()))-(MAX(DATE(2029,9,1),Mitarbeiter!$C279))+1),MAX(0,NETWORKDAYS(MAX(DATE(2029,9,1),Mitarbeiter!$C279),MIN(DATE(2029,10,0),IF(Mitarbeiter!$D279="",DATE(2029,10,0),Mitarbeiter!$D279),TODAY()),Einstellungen!$F$13:$F$67)))*N(Mitarbeiter!$E279)/IF(Einstellungen!$C$11="7 Tage",7,5),N('Ist-Stunden'!AX279)+(N(Krankheitstage!CI279)+N(Krankheitstage!CU279))*N($C279))))</f>
        <v/>
      </c>
      <c r="CC279" s="76">
        <f>IF($B279="",0,IF(Einstellungen!$C$10="Ja",MAX(IF(Einstellungen!$C$11="7 Tage",MAX(0,(MIN(DATE(2029,11,0),IF(Mitarbeiter!$D279="",DATE(2029,11,0),Mitarbeiter!$D279),TODAY()))-(MAX(DATE(2029,10,1),Mitarbeiter!$C279))+1),MAX(0,NETWORKDAYS(MAX(DATE(2029,10,1),Mitarbeiter!$C279),MIN(DATE(2029,11,0),IF(Mitarbeiter!$D279="",DATE(2029,11,0),Mitarbeiter!$D279),TODAY()),Einstellungen!$F$13:$F$67)))*N(Mitarbeiter!$E279)/IF(Einstellungen!$C$11="7 Tage",7,5),N('Ist-Stunden'!AY279)),MAX(IF(Einstellungen!$C$11="7 Tage",MAX(0,(MIN(DATE(2029,11,0),IF(Mitarbeiter!$D279="",DATE(2029,11,0),Mitarbeiter!$D279),TODAY()))-(MAX(DATE(2029,10,1),Mitarbeiter!$C279))+1),MAX(0,NETWORKDAYS(MAX(DATE(2029,10,1),Mitarbeiter!$C279),MIN(DATE(2029,11,0),IF(Mitarbeiter!$D279="",DATE(2029,11,0),Mitarbeiter!$D279),TODAY()),Einstellungen!$F$13:$F$67)))*N(Mitarbeiter!$E279)/IF(Einstellungen!$C$11="7 Tage",7,5),N('Ist-Stunden'!AY279)+(N(Krankheitstage!CJ279)+N(Krankheitstage!CV279))*N($C279))))</f>
        <v/>
      </c>
      <c r="CD279" s="76">
        <f>IF($B279="",0,IF(Einstellungen!$C$10="Ja",MAX(IF(Einstellungen!$C$11="7 Tage",MAX(0,(MIN(DATE(2029,12,0),IF(Mitarbeiter!$D279="",DATE(2029,12,0),Mitarbeiter!$D279),TODAY()))-(MAX(DATE(2029,11,1),Mitarbeiter!$C279))+1),MAX(0,NETWORKDAYS(MAX(DATE(2029,11,1),Mitarbeiter!$C279),MIN(DATE(2029,12,0),IF(Mitarbeiter!$D279="",DATE(2029,12,0),Mitarbeiter!$D279),TODAY()),Einstellungen!$F$13:$F$67)))*N(Mitarbeiter!$E279)/IF(Einstellungen!$C$11="7 Tage",7,5),N('Ist-Stunden'!AZ279)),MAX(IF(Einstellungen!$C$11="7 Tage",MAX(0,(MIN(DATE(2029,12,0),IF(Mitarbeiter!$D279="",DATE(2029,12,0),Mitarbeiter!$D279),TODAY()))-(MAX(DATE(2029,11,1),Mitarbeiter!$C279))+1),MAX(0,NETWORKDAYS(MAX(DATE(2029,11,1),Mitarbeiter!$C279),MIN(DATE(2029,12,0),IF(Mitarbeiter!$D279="",DATE(2029,12,0),Mitarbeiter!$D279),TODAY()),Einstellungen!$F$13:$F$67)))*N(Mitarbeiter!$E279)/IF(Einstellungen!$C$11="7 Tage",7,5),N('Ist-Stunden'!AZ279)+(N(Krankheitstage!CK279)+N(Krankheitstage!CW279))*N($C279))))</f>
        <v/>
      </c>
      <c r="CE279" s="76">
        <f>IF($B279="",0,IF(Einstellungen!$C$10="Ja",MAX(IF(Einstellungen!$C$11="7 Tage",MAX(0,(MIN(DATE(2029,13,0),IF(Mitarbeiter!$D279="",DATE(2029,13,0),Mitarbeiter!$D279),TODAY()))-(MAX(DATE(2029,12,1),Mitarbeiter!$C279))+1),MAX(0,NETWORKDAYS(MAX(DATE(2029,12,1),Mitarbeiter!$C279),MIN(DATE(2029,13,0),IF(Mitarbeiter!$D279="",DATE(2029,13,0),Mitarbeiter!$D279),TODAY()),Einstellungen!$F$13:$F$67)))*N(Mitarbeiter!$E279)/IF(Einstellungen!$C$11="7 Tage",7,5),N('Ist-Stunden'!BA279)),MAX(IF(Einstellungen!$C$11="7 Tage",MAX(0,(MIN(DATE(2029,13,0),IF(Mitarbeiter!$D279="",DATE(2029,13,0),Mitarbeiter!$D279),TODAY()))-(MAX(DATE(2029,12,1),Mitarbeiter!$C279))+1),MAX(0,NETWORKDAYS(MAX(DATE(2029,12,1),Mitarbeiter!$C279),MIN(DATE(2029,13,0),IF(Mitarbeiter!$D279="",DATE(2029,13,0),Mitarbeiter!$D279),TODAY()),Einstellungen!$F$13:$F$67)))*N(Mitarbeiter!$E279)/IF(Einstellungen!$C$11="7 Tage",7,5),N('Ist-Stunden'!BA279)+(N(Krankheitstage!CL279)+N(Krankheitstage!CX279))*N($C279))))</f>
        <v/>
      </c>
      <c r="CF279" s="76">
        <f>IF($B279="",0,IF(Einstellungen!$C$10="Ja",MAX(IF(Einstellungen!$C$11="7 Tage",MAX(0,(MIN(DATE(2030,2,0),IF(Mitarbeiter!$D279="",DATE(2030,2,0),Mitarbeiter!$D279),TODAY()))-(MAX(DATE(2030,1,1),Mitarbeiter!$C279))+1),MAX(0,NETWORKDAYS(MAX(DATE(2030,1,1),Mitarbeiter!$C279),MIN(DATE(2030,2,0),IF(Mitarbeiter!$D279="",DATE(2030,2,0),Mitarbeiter!$D279),TODAY()),Einstellungen!$F$13:$F$67)))*N(Mitarbeiter!$E279)/IF(Einstellungen!$C$11="7 Tage",7,5),N('Ist-Stunden'!BB279)),MAX(IF(Einstellungen!$C$11="7 Tage",MAX(0,(MIN(DATE(2030,2,0),IF(Mitarbeiter!$D279="",DATE(2030,2,0),Mitarbeiter!$D279),TODAY()))-(MAX(DATE(2030,1,1),Mitarbeiter!$C279))+1),MAX(0,NETWORKDAYS(MAX(DATE(2030,1,1),Mitarbeiter!$C279),MIN(DATE(2030,2,0),IF(Mitarbeiter!$D279="",DATE(2030,2,0),Mitarbeiter!$D279),TODAY()),Einstellungen!$F$13:$F$67)))*N(Mitarbeiter!$E279)/IF(Einstellungen!$C$11="7 Tage",7,5),N('Ist-Stunden'!BB279)+(N(Krankheitstage!CY279)+N(Krankheitstage!DK279))*N($C279))))</f>
        <v/>
      </c>
      <c r="CG279" s="76">
        <f>IF($B279="",0,IF(Einstellungen!$C$10="Ja",MAX(IF(Einstellungen!$C$11="7 Tage",MAX(0,(MIN(DATE(2030,3,0),IF(Mitarbeiter!$D279="",DATE(2030,3,0),Mitarbeiter!$D279),TODAY()))-(MAX(DATE(2030,2,1),Mitarbeiter!$C279))+1),MAX(0,NETWORKDAYS(MAX(DATE(2030,2,1),Mitarbeiter!$C279),MIN(DATE(2030,3,0),IF(Mitarbeiter!$D279="",DATE(2030,3,0),Mitarbeiter!$D279),TODAY()),Einstellungen!$F$13:$F$67)))*N(Mitarbeiter!$E279)/IF(Einstellungen!$C$11="7 Tage",7,5),N('Ist-Stunden'!BC279)),MAX(IF(Einstellungen!$C$11="7 Tage",MAX(0,(MIN(DATE(2030,3,0),IF(Mitarbeiter!$D279="",DATE(2030,3,0),Mitarbeiter!$D279),TODAY()))-(MAX(DATE(2030,2,1),Mitarbeiter!$C279))+1),MAX(0,NETWORKDAYS(MAX(DATE(2030,2,1),Mitarbeiter!$C279),MIN(DATE(2030,3,0),IF(Mitarbeiter!$D279="",DATE(2030,3,0),Mitarbeiter!$D279),TODAY()),Einstellungen!$F$13:$F$67)))*N(Mitarbeiter!$E279)/IF(Einstellungen!$C$11="7 Tage",7,5),N('Ist-Stunden'!BC279)+(N(Krankheitstage!CZ279)+N(Krankheitstage!DL279))*N($C279))))</f>
        <v/>
      </c>
      <c r="CH279" s="76">
        <f>IF($B279="",0,IF(Einstellungen!$C$10="Ja",MAX(IF(Einstellungen!$C$11="7 Tage",MAX(0,(MIN(DATE(2030,4,0),IF(Mitarbeiter!$D279="",DATE(2030,4,0),Mitarbeiter!$D279),TODAY()))-(MAX(DATE(2030,3,1),Mitarbeiter!$C279))+1),MAX(0,NETWORKDAYS(MAX(DATE(2030,3,1),Mitarbeiter!$C279),MIN(DATE(2030,4,0),IF(Mitarbeiter!$D279="",DATE(2030,4,0),Mitarbeiter!$D279),TODAY()),Einstellungen!$F$13:$F$67)))*N(Mitarbeiter!$E279)/IF(Einstellungen!$C$11="7 Tage",7,5),N('Ist-Stunden'!BD279)),MAX(IF(Einstellungen!$C$11="7 Tage",MAX(0,(MIN(DATE(2030,4,0),IF(Mitarbeiter!$D279="",DATE(2030,4,0),Mitarbeiter!$D279),TODAY()))-(MAX(DATE(2030,3,1),Mitarbeiter!$C279))+1),MAX(0,NETWORKDAYS(MAX(DATE(2030,3,1),Mitarbeiter!$C279),MIN(DATE(2030,4,0),IF(Mitarbeiter!$D279="",DATE(2030,4,0),Mitarbeiter!$D279),TODAY()),Einstellungen!$F$13:$F$67)))*N(Mitarbeiter!$E279)/IF(Einstellungen!$C$11="7 Tage",7,5),N('Ist-Stunden'!BD279)+(N(Krankheitstage!DA279)+N(Krankheitstage!DM279))*N($C279))))</f>
        <v/>
      </c>
      <c r="CI279" s="76">
        <f>IF($B279="",0,IF(Einstellungen!$C$10="Ja",MAX(IF(Einstellungen!$C$11="7 Tage",MAX(0,(MIN(DATE(2030,5,0),IF(Mitarbeiter!$D279="",DATE(2030,5,0),Mitarbeiter!$D279),TODAY()))-(MAX(DATE(2030,4,1),Mitarbeiter!$C279))+1),MAX(0,NETWORKDAYS(MAX(DATE(2030,4,1),Mitarbeiter!$C279),MIN(DATE(2030,5,0),IF(Mitarbeiter!$D279="",DATE(2030,5,0),Mitarbeiter!$D279),TODAY()),Einstellungen!$F$13:$F$67)))*N(Mitarbeiter!$E279)/IF(Einstellungen!$C$11="7 Tage",7,5),N('Ist-Stunden'!BE279)),MAX(IF(Einstellungen!$C$11="7 Tage",MAX(0,(MIN(DATE(2030,5,0),IF(Mitarbeiter!$D279="",DATE(2030,5,0),Mitarbeiter!$D279),TODAY()))-(MAX(DATE(2030,4,1),Mitarbeiter!$C279))+1),MAX(0,NETWORKDAYS(MAX(DATE(2030,4,1),Mitarbeiter!$C279),MIN(DATE(2030,5,0),IF(Mitarbeiter!$D279="",DATE(2030,5,0),Mitarbeiter!$D279),TODAY()),Einstellungen!$F$13:$F$67)))*N(Mitarbeiter!$E279)/IF(Einstellungen!$C$11="7 Tage",7,5),N('Ist-Stunden'!BE279)+(N(Krankheitstage!DB279)+N(Krankheitstage!DN279))*N($C279))))</f>
        <v/>
      </c>
      <c r="CJ279" s="76">
        <f>IF($B279="",0,IF(Einstellungen!$C$10="Ja",MAX(IF(Einstellungen!$C$11="7 Tage",MAX(0,(MIN(DATE(2030,6,0),IF(Mitarbeiter!$D279="",DATE(2030,6,0),Mitarbeiter!$D279),TODAY()))-(MAX(DATE(2030,5,1),Mitarbeiter!$C279))+1),MAX(0,NETWORKDAYS(MAX(DATE(2030,5,1),Mitarbeiter!$C279),MIN(DATE(2030,6,0),IF(Mitarbeiter!$D279="",DATE(2030,6,0),Mitarbeiter!$D279),TODAY()),Einstellungen!$F$13:$F$67)))*N(Mitarbeiter!$E279)/IF(Einstellungen!$C$11="7 Tage",7,5),N('Ist-Stunden'!BF279)),MAX(IF(Einstellungen!$C$11="7 Tage",MAX(0,(MIN(DATE(2030,6,0),IF(Mitarbeiter!$D279="",DATE(2030,6,0),Mitarbeiter!$D279),TODAY()))-(MAX(DATE(2030,5,1),Mitarbeiter!$C279))+1),MAX(0,NETWORKDAYS(MAX(DATE(2030,5,1),Mitarbeiter!$C279),MIN(DATE(2030,6,0),IF(Mitarbeiter!$D279="",DATE(2030,6,0),Mitarbeiter!$D279),TODAY()),Einstellungen!$F$13:$F$67)))*N(Mitarbeiter!$E279)/IF(Einstellungen!$C$11="7 Tage",7,5),N('Ist-Stunden'!BF279)+(N(Krankheitstage!DC279)+N(Krankheitstage!DO279))*N($C279))))</f>
        <v/>
      </c>
      <c r="CK279" s="76">
        <f>IF($B279="",0,IF(Einstellungen!$C$10="Ja",MAX(IF(Einstellungen!$C$11="7 Tage",MAX(0,(MIN(DATE(2030,7,0),IF(Mitarbeiter!$D279="",DATE(2030,7,0),Mitarbeiter!$D279),TODAY()))-(MAX(DATE(2030,6,1),Mitarbeiter!$C279))+1),MAX(0,NETWORKDAYS(MAX(DATE(2030,6,1),Mitarbeiter!$C279),MIN(DATE(2030,7,0),IF(Mitarbeiter!$D279="",DATE(2030,7,0),Mitarbeiter!$D279),TODAY()),Einstellungen!$F$13:$F$67)))*N(Mitarbeiter!$E279)/IF(Einstellungen!$C$11="7 Tage",7,5),N('Ist-Stunden'!BG279)),MAX(IF(Einstellungen!$C$11="7 Tage",MAX(0,(MIN(DATE(2030,7,0),IF(Mitarbeiter!$D279="",DATE(2030,7,0),Mitarbeiter!$D279),TODAY()))-(MAX(DATE(2030,6,1),Mitarbeiter!$C279))+1),MAX(0,NETWORKDAYS(MAX(DATE(2030,6,1),Mitarbeiter!$C279),MIN(DATE(2030,7,0),IF(Mitarbeiter!$D279="",DATE(2030,7,0),Mitarbeiter!$D279),TODAY()),Einstellungen!$F$13:$F$67)))*N(Mitarbeiter!$E279)/IF(Einstellungen!$C$11="7 Tage",7,5),N('Ist-Stunden'!BG279)+(N(Krankheitstage!DD279)+N(Krankheitstage!DP279))*N($C279))))</f>
        <v/>
      </c>
      <c r="CL279" s="76">
        <f>IF($B279="",0,IF(Einstellungen!$C$10="Ja",MAX(IF(Einstellungen!$C$11="7 Tage",MAX(0,(MIN(DATE(2030,8,0),IF(Mitarbeiter!$D279="",DATE(2030,8,0),Mitarbeiter!$D279),TODAY()))-(MAX(DATE(2030,7,1),Mitarbeiter!$C279))+1),MAX(0,NETWORKDAYS(MAX(DATE(2030,7,1),Mitarbeiter!$C279),MIN(DATE(2030,8,0),IF(Mitarbeiter!$D279="",DATE(2030,8,0),Mitarbeiter!$D279),TODAY()),Einstellungen!$F$13:$F$67)))*N(Mitarbeiter!$E279)/IF(Einstellungen!$C$11="7 Tage",7,5),N('Ist-Stunden'!BH279)),MAX(IF(Einstellungen!$C$11="7 Tage",MAX(0,(MIN(DATE(2030,8,0),IF(Mitarbeiter!$D279="",DATE(2030,8,0),Mitarbeiter!$D279),TODAY()))-(MAX(DATE(2030,7,1),Mitarbeiter!$C279))+1),MAX(0,NETWORKDAYS(MAX(DATE(2030,7,1),Mitarbeiter!$C279),MIN(DATE(2030,8,0),IF(Mitarbeiter!$D279="",DATE(2030,8,0),Mitarbeiter!$D279),TODAY()),Einstellungen!$F$13:$F$67)))*N(Mitarbeiter!$E279)/IF(Einstellungen!$C$11="7 Tage",7,5),N('Ist-Stunden'!BH279)+(N(Krankheitstage!DE279)+N(Krankheitstage!DQ279))*N($C279))))</f>
        <v/>
      </c>
      <c r="CM279" s="76">
        <f>IF($B279="",0,IF(Einstellungen!$C$10="Ja",MAX(IF(Einstellungen!$C$11="7 Tage",MAX(0,(MIN(DATE(2030,9,0),IF(Mitarbeiter!$D279="",DATE(2030,9,0),Mitarbeiter!$D279),TODAY()))-(MAX(DATE(2030,8,1),Mitarbeiter!$C279))+1),MAX(0,NETWORKDAYS(MAX(DATE(2030,8,1),Mitarbeiter!$C279),MIN(DATE(2030,9,0),IF(Mitarbeiter!$D279="",DATE(2030,9,0),Mitarbeiter!$D279),TODAY()),Einstellungen!$F$13:$F$67)))*N(Mitarbeiter!$E279)/IF(Einstellungen!$C$11="7 Tage",7,5),N('Ist-Stunden'!BI279)),MAX(IF(Einstellungen!$C$11="7 Tage",MAX(0,(MIN(DATE(2030,9,0),IF(Mitarbeiter!$D279="",DATE(2030,9,0),Mitarbeiter!$D279),TODAY()))-(MAX(DATE(2030,8,1),Mitarbeiter!$C279))+1),MAX(0,NETWORKDAYS(MAX(DATE(2030,8,1),Mitarbeiter!$C279),MIN(DATE(2030,9,0),IF(Mitarbeiter!$D279="",DATE(2030,9,0),Mitarbeiter!$D279),TODAY()),Einstellungen!$F$13:$F$67)))*N(Mitarbeiter!$E279)/IF(Einstellungen!$C$11="7 Tage",7,5),N('Ist-Stunden'!BI279)+(N(Krankheitstage!DF279)+N(Krankheitstage!DR279))*N($C279))))</f>
        <v/>
      </c>
      <c r="CN279" s="76">
        <f>IF($B279="",0,IF(Einstellungen!$C$10="Ja",MAX(IF(Einstellungen!$C$11="7 Tage",MAX(0,(MIN(DATE(2030,10,0),IF(Mitarbeiter!$D279="",DATE(2030,10,0),Mitarbeiter!$D279),TODAY()))-(MAX(DATE(2030,9,1),Mitarbeiter!$C279))+1),MAX(0,NETWORKDAYS(MAX(DATE(2030,9,1),Mitarbeiter!$C279),MIN(DATE(2030,10,0),IF(Mitarbeiter!$D279="",DATE(2030,10,0),Mitarbeiter!$D279),TODAY()),Einstellungen!$F$13:$F$67)))*N(Mitarbeiter!$E279)/IF(Einstellungen!$C$11="7 Tage",7,5),N('Ist-Stunden'!BJ279)),MAX(IF(Einstellungen!$C$11="7 Tage",MAX(0,(MIN(DATE(2030,10,0),IF(Mitarbeiter!$D279="",DATE(2030,10,0),Mitarbeiter!$D279),TODAY()))-(MAX(DATE(2030,9,1),Mitarbeiter!$C279))+1),MAX(0,NETWORKDAYS(MAX(DATE(2030,9,1),Mitarbeiter!$C279),MIN(DATE(2030,10,0),IF(Mitarbeiter!$D279="",DATE(2030,10,0),Mitarbeiter!$D279),TODAY()),Einstellungen!$F$13:$F$67)))*N(Mitarbeiter!$E279)/IF(Einstellungen!$C$11="7 Tage",7,5),N('Ist-Stunden'!BJ279)+(N(Krankheitstage!DG279)+N(Krankheitstage!DS279))*N($C279))))</f>
        <v/>
      </c>
      <c r="CO279" s="76">
        <f>IF($B279="",0,IF(Einstellungen!$C$10="Ja",MAX(IF(Einstellungen!$C$11="7 Tage",MAX(0,(MIN(DATE(2030,11,0),IF(Mitarbeiter!$D279="",DATE(2030,11,0),Mitarbeiter!$D279),TODAY()))-(MAX(DATE(2030,10,1),Mitarbeiter!$C279))+1),MAX(0,NETWORKDAYS(MAX(DATE(2030,10,1),Mitarbeiter!$C279),MIN(DATE(2030,11,0),IF(Mitarbeiter!$D279="",DATE(2030,11,0),Mitarbeiter!$D279),TODAY()),Einstellungen!$F$13:$F$67)))*N(Mitarbeiter!$E279)/IF(Einstellungen!$C$11="7 Tage",7,5),N('Ist-Stunden'!BK279)),MAX(IF(Einstellungen!$C$11="7 Tage",MAX(0,(MIN(DATE(2030,11,0),IF(Mitarbeiter!$D279="",DATE(2030,11,0),Mitarbeiter!$D279),TODAY()))-(MAX(DATE(2030,10,1),Mitarbeiter!$C279))+1),MAX(0,NETWORKDAYS(MAX(DATE(2030,10,1),Mitarbeiter!$C279),MIN(DATE(2030,11,0),IF(Mitarbeiter!$D279="",DATE(2030,11,0),Mitarbeiter!$D279),TODAY()),Einstellungen!$F$13:$F$67)))*N(Mitarbeiter!$E279)/IF(Einstellungen!$C$11="7 Tage",7,5),N('Ist-Stunden'!BK279)+(N(Krankheitstage!DH279)+N(Krankheitstage!DT279))*N($C279))))</f>
        <v/>
      </c>
      <c r="CP279" s="76">
        <f>IF($B279="",0,IF(Einstellungen!$C$10="Ja",MAX(IF(Einstellungen!$C$11="7 Tage",MAX(0,(MIN(DATE(2030,12,0),IF(Mitarbeiter!$D279="",DATE(2030,12,0),Mitarbeiter!$D279),TODAY()))-(MAX(DATE(2030,11,1),Mitarbeiter!$C279))+1),MAX(0,NETWORKDAYS(MAX(DATE(2030,11,1),Mitarbeiter!$C279),MIN(DATE(2030,12,0),IF(Mitarbeiter!$D279="",DATE(2030,12,0),Mitarbeiter!$D279),TODAY()),Einstellungen!$F$13:$F$67)))*N(Mitarbeiter!$E279)/IF(Einstellungen!$C$11="7 Tage",7,5),N('Ist-Stunden'!BL279)),MAX(IF(Einstellungen!$C$11="7 Tage",MAX(0,(MIN(DATE(2030,12,0),IF(Mitarbeiter!$D279="",DATE(2030,12,0),Mitarbeiter!$D279),TODAY()))-(MAX(DATE(2030,11,1),Mitarbeiter!$C279))+1),MAX(0,NETWORKDAYS(MAX(DATE(2030,11,1),Mitarbeiter!$C279),MIN(DATE(2030,12,0),IF(Mitarbeiter!$D279="",DATE(2030,12,0),Mitarbeiter!$D279),TODAY()),Einstellungen!$F$13:$F$67)))*N(Mitarbeiter!$E279)/IF(Einstellungen!$C$11="7 Tage",7,5),N('Ist-Stunden'!BL279)+(N(Krankheitstage!DI279)+N(Krankheitstage!DU279))*N($C279))))</f>
        <v/>
      </c>
      <c r="CQ279" s="76">
        <f>IF($B279="",0,IF(Einstellungen!$C$10="Ja",MAX(IF(Einstellungen!$C$11="7 Tage",MAX(0,(MIN(DATE(2030,13,0),IF(Mitarbeiter!$D279="",DATE(2030,13,0),Mitarbeiter!$D279),TODAY()))-(MAX(DATE(2030,12,1),Mitarbeiter!$C279))+1),MAX(0,NETWORKDAYS(MAX(DATE(2030,12,1),Mitarbeiter!$C279),MIN(DATE(2030,13,0),IF(Mitarbeiter!$D279="",DATE(2030,13,0),Mitarbeiter!$D279),TODAY()),Einstellungen!$F$13:$F$67)))*N(Mitarbeiter!$E279)/IF(Einstellungen!$C$11="7 Tage",7,5),N('Ist-Stunden'!BM279)),MAX(IF(Einstellungen!$C$11="7 Tage",MAX(0,(MIN(DATE(2030,13,0),IF(Mitarbeiter!$D279="",DATE(2030,13,0),Mitarbeiter!$D279),TODAY()))-(MAX(DATE(2030,12,1),Mitarbeiter!$C279))+1),MAX(0,NETWORKDAYS(MAX(DATE(2030,12,1),Mitarbeiter!$C279),MIN(DATE(2030,13,0),IF(Mitarbeiter!$D279="",DATE(2030,13,0),Mitarbeiter!$D279),TODAY()),Einstellungen!$F$13:$F$67)))*N(Mitarbeiter!$E279)/IF(Einstellungen!$C$11="7 Tage",7,5),N('Ist-Stunden'!BM279)+(N(Krankheitstage!DJ279)+N(Krankheitstage!DV279))*N($C279))))</f>
        <v/>
      </c>
    </row>
    <row r="280">
      <c r="A280" s="73">
        <f>IF(Mitarbeiter!B280="","",Mitarbeiter!A280)</f>
        <v/>
      </c>
      <c r="B280" s="6">
        <f>IF(Mitarbeiter!B280="","",Mitarbeiter!B280)</f>
        <v/>
      </c>
      <c r="C280" s="74">
        <f>IF(Mitarbeiter!B280="","",Mitarbeiter!F280)</f>
        <v/>
      </c>
      <c r="D280" s="75">
        <f>N(INDEX(Krankheitstage!$G280:$DV280,1,(Einstellungen!$C$3-2026)*24+1))</f>
        <v/>
      </c>
      <c r="E280" s="75">
        <f>N(INDEX(Krankheitstage!$G280:$DV280,1,(Einstellungen!$C$3-2026)*24+2))</f>
        <v/>
      </c>
      <c r="F280" s="75">
        <f>N(INDEX(Krankheitstage!$G280:$DV280,1,(Einstellungen!$C$3-2026)*24+3))</f>
        <v/>
      </c>
      <c r="G280" s="75">
        <f>N(INDEX(Krankheitstage!$G280:$DV280,1,(Einstellungen!$C$3-2026)*24+4))</f>
        <v/>
      </c>
      <c r="H280" s="75">
        <f>N(INDEX(Krankheitstage!$G280:$DV280,1,(Einstellungen!$C$3-2026)*24+5))</f>
        <v/>
      </c>
      <c r="I280" s="75">
        <f>N(INDEX(Krankheitstage!$G280:$DV280,1,(Einstellungen!$C$3-2026)*24+6))</f>
        <v/>
      </c>
      <c r="J280" s="75">
        <f>N(INDEX(Krankheitstage!$G280:$DV280,1,(Einstellungen!$C$3-2026)*24+7))</f>
        <v/>
      </c>
      <c r="K280" s="75">
        <f>N(INDEX(Krankheitstage!$G280:$DV280,1,(Einstellungen!$C$3-2026)*24+8))</f>
        <v/>
      </c>
      <c r="L280" s="75">
        <f>N(INDEX(Krankheitstage!$G280:$DV280,1,(Einstellungen!$C$3-2026)*24+9))</f>
        <v/>
      </c>
      <c r="M280" s="75">
        <f>N(INDEX(Krankheitstage!$G280:$DV280,1,(Einstellungen!$C$3-2026)*24+10))</f>
        <v/>
      </c>
      <c r="N280" s="75">
        <f>N(INDEX(Krankheitstage!$G280:$DV280,1,(Einstellungen!$C$3-2026)*24+11))</f>
        <v/>
      </c>
      <c r="O280" s="75">
        <f>N(INDEX(Krankheitstage!$G280:$DV280,1,(Einstellungen!$C$3-2026)*24+12))</f>
        <v/>
      </c>
      <c r="P280" s="75">
        <f>IF($B280="","",SUM(D280:O280))</f>
        <v/>
      </c>
      <c r="Q280" s="75">
        <f>N(INDEX(Krankheitstage!$G280:$DV280,1,(Einstellungen!$C$3-2026)*24+13))</f>
        <v/>
      </c>
      <c r="R280" s="75">
        <f>N(INDEX(Krankheitstage!$G280:$DV280,1,(Einstellungen!$C$3-2026)*24+14))</f>
        <v/>
      </c>
      <c r="S280" s="75">
        <f>N(INDEX(Krankheitstage!$G280:$DV280,1,(Einstellungen!$C$3-2026)*24+15))</f>
        <v/>
      </c>
      <c r="T280" s="75">
        <f>N(INDEX(Krankheitstage!$G280:$DV280,1,(Einstellungen!$C$3-2026)*24+16))</f>
        <v/>
      </c>
      <c r="U280" s="75">
        <f>N(INDEX(Krankheitstage!$G280:$DV280,1,(Einstellungen!$C$3-2026)*24+17))</f>
        <v/>
      </c>
      <c r="V280" s="75">
        <f>N(INDEX(Krankheitstage!$G280:$DV280,1,(Einstellungen!$C$3-2026)*24+18))</f>
        <v/>
      </c>
      <c r="W280" s="75">
        <f>N(INDEX(Krankheitstage!$G280:$DV280,1,(Einstellungen!$C$3-2026)*24+19))</f>
        <v/>
      </c>
      <c r="X280" s="75">
        <f>N(INDEX(Krankheitstage!$G280:$DV280,1,(Einstellungen!$C$3-2026)*24+20))</f>
        <v/>
      </c>
      <c r="Y280" s="75">
        <f>N(INDEX(Krankheitstage!$G280:$DV280,1,(Einstellungen!$C$3-2026)*24+21))</f>
        <v/>
      </c>
      <c r="Z280" s="75">
        <f>N(INDEX(Krankheitstage!$G280:$DV280,1,(Einstellungen!$C$3-2026)*24+22))</f>
        <v/>
      </c>
      <c r="AA280" s="75">
        <f>N(INDEX(Krankheitstage!$G280:$DV280,1,(Einstellungen!$C$3-2026)*24+23))</f>
        <v/>
      </c>
      <c r="AB280" s="75">
        <f>N(INDEX(Krankheitstage!$G280:$DV280,1,(Einstellungen!$C$3-2026)*24+24))</f>
        <v/>
      </c>
      <c r="AC280" s="75">
        <f>IF($B280="","",SUM(Q280:AB280))</f>
        <v/>
      </c>
      <c r="AD280" s="75">
        <f>IF($B280="","",SUM(P280,AC280))</f>
        <v/>
      </c>
      <c r="AE280" s="76">
        <f>IF($B280="","",AD280*N(C280))</f>
        <v/>
      </c>
      <c r="AF280" s="75">
        <f>IF($B280="","",Krankheitstage!E280)</f>
        <v/>
      </c>
      <c r="AG280" s="76">
        <f>IF($B280="","",AF280*N(C280))</f>
        <v/>
      </c>
      <c r="AH280" s="76">
        <f>IF($B280="","",INDEX($AJ280:$CQ280,1,(Einstellungen!$C$3-2026)*12+1)+INDEX($AJ280:$CQ280,1,(Einstellungen!$C$3-2026)*12+2)+INDEX($AJ280:$CQ280,1,(Einstellungen!$C$3-2026)*12+3)+INDEX($AJ280:$CQ280,1,(Einstellungen!$C$3-2026)*12+4)+INDEX($AJ280:$CQ280,1,(Einstellungen!$C$3-2026)*12+5)+INDEX($AJ280:$CQ280,1,(Einstellungen!$C$3-2026)*12+6)+INDEX($AJ280:$CQ280,1,(Einstellungen!$C$3-2026)*12+7)+INDEX($AJ280:$CQ280,1,(Einstellungen!$C$3-2026)*12+8)+INDEX($AJ280:$CQ280,1,(Einstellungen!$C$3-2026)*12+9)+INDEX($AJ280:$CQ280,1,(Einstellungen!$C$3-2026)*12+10)+INDEX($AJ280:$CQ280,1,(Einstellungen!$C$3-2026)*12+11)+INDEX($AJ280:$CQ280,1,(Einstellungen!$C$3-2026)*12+12))</f>
        <v/>
      </c>
      <c r="AI280" s="76">
        <f>IF($B280="","",SUM($AJ280:$CQ280))</f>
        <v/>
      </c>
      <c r="AJ280" s="76">
        <f>IF($B280="",0,IF(Einstellungen!$C$10="Ja",MAX(IF(Einstellungen!$C$11="7 Tage",MAX(0,(MIN(DATE(2026,2,0),IF(Mitarbeiter!$D280="",DATE(2026,2,0),Mitarbeiter!$D280),TODAY()))-(MAX(DATE(2026,1,1),Mitarbeiter!$C280))+1),MAX(0,NETWORKDAYS(MAX(DATE(2026,1,1),Mitarbeiter!$C280),MIN(DATE(2026,2,0),IF(Mitarbeiter!$D280="",DATE(2026,2,0),Mitarbeiter!$D280),TODAY()),Einstellungen!$F$13:$F$67)))*N(Mitarbeiter!$E280)/IF(Einstellungen!$C$11="7 Tage",7,5),N('Ist-Stunden'!F280)),MAX(IF(Einstellungen!$C$11="7 Tage",MAX(0,(MIN(DATE(2026,2,0),IF(Mitarbeiter!$D280="",DATE(2026,2,0),Mitarbeiter!$D280),TODAY()))-(MAX(DATE(2026,1,1),Mitarbeiter!$C280))+1),MAX(0,NETWORKDAYS(MAX(DATE(2026,1,1),Mitarbeiter!$C280),MIN(DATE(2026,2,0),IF(Mitarbeiter!$D280="",DATE(2026,2,0),Mitarbeiter!$D280),TODAY()),Einstellungen!$F$13:$F$67)))*N(Mitarbeiter!$E280)/IF(Einstellungen!$C$11="7 Tage",7,5),N('Ist-Stunden'!F280)+(N(Krankheitstage!G280)+N(Krankheitstage!S280))*N($C280))))</f>
        <v/>
      </c>
      <c r="AK280" s="76">
        <f>IF($B280="",0,IF(Einstellungen!$C$10="Ja",MAX(IF(Einstellungen!$C$11="7 Tage",MAX(0,(MIN(DATE(2026,3,0),IF(Mitarbeiter!$D280="",DATE(2026,3,0),Mitarbeiter!$D280),TODAY()))-(MAX(DATE(2026,2,1),Mitarbeiter!$C280))+1),MAX(0,NETWORKDAYS(MAX(DATE(2026,2,1),Mitarbeiter!$C280),MIN(DATE(2026,3,0),IF(Mitarbeiter!$D280="",DATE(2026,3,0),Mitarbeiter!$D280),TODAY()),Einstellungen!$F$13:$F$67)))*N(Mitarbeiter!$E280)/IF(Einstellungen!$C$11="7 Tage",7,5),N('Ist-Stunden'!G280)),MAX(IF(Einstellungen!$C$11="7 Tage",MAX(0,(MIN(DATE(2026,3,0),IF(Mitarbeiter!$D280="",DATE(2026,3,0),Mitarbeiter!$D280),TODAY()))-(MAX(DATE(2026,2,1),Mitarbeiter!$C280))+1),MAX(0,NETWORKDAYS(MAX(DATE(2026,2,1),Mitarbeiter!$C280),MIN(DATE(2026,3,0),IF(Mitarbeiter!$D280="",DATE(2026,3,0),Mitarbeiter!$D280),TODAY()),Einstellungen!$F$13:$F$67)))*N(Mitarbeiter!$E280)/IF(Einstellungen!$C$11="7 Tage",7,5),N('Ist-Stunden'!G280)+(N(Krankheitstage!H280)+N(Krankheitstage!T280))*N($C280))))</f>
        <v/>
      </c>
      <c r="AL280" s="76">
        <f>IF($B280="",0,IF(Einstellungen!$C$10="Ja",MAX(IF(Einstellungen!$C$11="7 Tage",MAX(0,(MIN(DATE(2026,4,0),IF(Mitarbeiter!$D280="",DATE(2026,4,0),Mitarbeiter!$D280),TODAY()))-(MAX(DATE(2026,3,1),Mitarbeiter!$C280))+1),MAX(0,NETWORKDAYS(MAX(DATE(2026,3,1),Mitarbeiter!$C280),MIN(DATE(2026,4,0),IF(Mitarbeiter!$D280="",DATE(2026,4,0),Mitarbeiter!$D280),TODAY()),Einstellungen!$F$13:$F$67)))*N(Mitarbeiter!$E280)/IF(Einstellungen!$C$11="7 Tage",7,5),N('Ist-Stunden'!H280)),MAX(IF(Einstellungen!$C$11="7 Tage",MAX(0,(MIN(DATE(2026,4,0),IF(Mitarbeiter!$D280="",DATE(2026,4,0),Mitarbeiter!$D280),TODAY()))-(MAX(DATE(2026,3,1),Mitarbeiter!$C280))+1),MAX(0,NETWORKDAYS(MAX(DATE(2026,3,1),Mitarbeiter!$C280),MIN(DATE(2026,4,0),IF(Mitarbeiter!$D280="",DATE(2026,4,0),Mitarbeiter!$D280),TODAY()),Einstellungen!$F$13:$F$67)))*N(Mitarbeiter!$E280)/IF(Einstellungen!$C$11="7 Tage",7,5),N('Ist-Stunden'!H280)+(N(Krankheitstage!I280)+N(Krankheitstage!U280))*N($C280))))</f>
        <v/>
      </c>
      <c r="AM280" s="76">
        <f>IF($B280="",0,IF(Einstellungen!$C$10="Ja",MAX(IF(Einstellungen!$C$11="7 Tage",MAX(0,(MIN(DATE(2026,5,0),IF(Mitarbeiter!$D280="",DATE(2026,5,0),Mitarbeiter!$D280),TODAY()))-(MAX(DATE(2026,4,1),Mitarbeiter!$C280))+1),MAX(0,NETWORKDAYS(MAX(DATE(2026,4,1),Mitarbeiter!$C280),MIN(DATE(2026,5,0),IF(Mitarbeiter!$D280="",DATE(2026,5,0),Mitarbeiter!$D280),TODAY()),Einstellungen!$F$13:$F$67)))*N(Mitarbeiter!$E280)/IF(Einstellungen!$C$11="7 Tage",7,5),N('Ist-Stunden'!I280)),MAX(IF(Einstellungen!$C$11="7 Tage",MAX(0,(MIN(DATE(2026,5,0),IF(Mitarbeiter!$D280="",DATE(2026,5,0),Mitarbeiter!$D280),TODAY()))-(MAX(DATE(2026,4,1),Mitarbeiter!$C280))+1),MAX(0,NETWORKDAYS(MAX(DATE(2026,4,1),Mitarbeiter!$C280),MIN(DATE(2026,5,0),IF(Mitarbeiter!$D280="",DATE(2026,5,0),Mitarbeiter!$D280),TODAY()),Einstellungen!$F$13:$F$67)))*N(Mitarbeiter!$E280)/IF(Einstellungen!$C$11="7 Tage",7,5),N('Ist-Stunden'!I280)+(N(Krankheitstage!J280)+N(Krankheitstage!V280))*N($C280))))</f>
        <v/>
      </c>
      <c r="AN280" s="76">
        <f>IF($B280="",0,IF(Einstellungen!$C$10="Ja",MAX(IF(Einstellungen!$C$11="7 Tage",MAX(0,(MIN(DATE(2026,6,0),IF(Mitarbeiter!$D280="",DATE(2026,6,0),Mitarbeiter!$D280),TODAY()))-(MAX(DATE(2026,5,1),Mitarbeiter!$C280))+1),MAX(0,NETWORKDAYS(MAX(DATE(2026,5,1),Mitarbeiter!$C280),MIN(DATE(2026,6,0),IF(Mitarbeiter!$D280="",DATE(2026,6,0),Mitarbeiter!$D280),TODAY()),Einstellungen!$F$13:$F$67)))*N(Mitarbeiter!$E280)/IF(Einstellungen!$C$11="7 Tage",7,5),N('Ist-Stunden'!J280)),MAX(IF(Einstellungen!$C$11="7 Tage",MAX(0,(MIN(DATE(2026,6,0),IF(Mitarbeiter!$D280="",DATE(2026,6,0),Mitarbeiter!$D280),TODAY()))-(MAX(DATE(2026,5,1),Mitarbeiter!$C280))+1),MAX(0,NETWORKDAYS(MAX(DATE(2026,5,1),Mitarbeiter!$C280),MIN(DATE(2026,6,0),IF(Mitarbeiter!$D280="",DATE(2026,6,0),Mitarbeiter!$D280),TODAY()),Einstellungen!$F$13:$F$67)))*N(Mitarbeiter!$E280)/IF(Einstellungen!$C$11="7 Tage",7,5),N('Ist-Stunden'!J280)+(N(Krankheitstage!K280)+N(Krankheitstage!W280))*N($C280))))</f>
        <v/>
      </c>
      <c r="AO280" s="76">
        <f>IF($B280="",0,IF(Einstellungen!$C$10="Ja",MAX(IF(Einstellungen!$C$11="7 Tage",MAX(0,(MIN(DATE(2026,7,0),IF(Mitarbeiter!$D280="",DATE(2026,7,0),Mitarbeiter!$D280),TODAY()))-(MAX(DATE(2026,6,1),Mitarbeiter!$C280))+1),MAX(0,NETWORKDAYS(MAX(DATE(2026,6,1),Mitarbeiter!$C280),MIN(DATE(2026,7,0),IF(Mitarbeiter!$D280="",DATE(2026,7,0),Mitarbeiter!$D280),TODAY()),Einstellungen!$F$13:$F$67)))*N(Mitarbeiter!$E280)/IF(Einstellungen!$C$11="7 Tage",7,5),N('Ist-Stunden'!K280)),MAX(IF(Einstellungen!$C$11="7 Tage",MAX(0,(MIN(DATE(2026,7,0),IF(Mitarbeiter!$D280="",DATE(2026,7,0),Mitarbeiter!$D280),TODAY()))-(MAX(DATE(2026,6,1),Mitarbeiter!$C280))+1),MAX(0,NETWORKDAYS(MAX(DATE(2026,6,1),Mitarbeiter!$C280),MIN(DATE(2026,7,0),IF(Mitarbeiter!$D280="",DATE(2026,7,0),Mitarbeiter!$D280),TODAY()),Einstellungen!$F$13:$F$67)))*N(Mitarbeiter!$E280)/IF(Einstellungen!$C$11="7 Tage",7,5),N('Ist-Stunden'!K280)+(N(Krankheitstage!L280)+N(Krankheitstage!X280))*N($C280))))</f>
        <v/>
      </c>
      <c r="AP280" s="76">
        <f>IF($B280="",0,IF(Einstellungen!$C$10="Ja",MAX(IF(Einstellungen!$C$11="7 Tage",MAX(0,(MIN(DATE(2026,8,0),IF(Mitarbeiter!$D280="",DATE(2026,8,0),Mitarbeiter!$D280),TODAY()))-(MAX(DATE(2026,7,1),Mitarbeiter!$C280))+1),MAX(0,NETWORKDAYS(MAX(DATE(2026,7,1),Mitarbeiter!$C280),MIN(DATE(2026,8,0),IF(Mitarbeiter!$D280="",DATE(2026,8,0),Mitarbeiter!$D280),TODAY()),Einstellungen!$F$13:$F$67)))*N(Mitarbeiter!$E280)/IF(Einstellungen!$C$11="7 Tage",7,5),N('Ist-Stunden'!L280)),MAX(IF(Einstellungen!$C$11="7 Tage",MAX(0,(MIN(DATE(2026,8,0),IF(Mitarbeiter!$D280="",DATE(2026,8,0),Mitarbeiter!$D280),TODAY()))-(MAX(DATE(2026,7,1),Mitarbeiter!$C280))+1),MAX(0,NETWORKDAYS(MAX(DATE(2026,7,1),Mitarbeiter!$C280),MIN(DATE(2026,8,0),IF(Mitarbeiter!$D280="",DATE(2026,8,0),Mitarbeiter!$D280),TODAY()),Einstellungen!$F$13:$F$67)))*N(Mitarbeiter!$E280)/IF(Einstellungen!$C$11="7 Tage",7,5),N('Ist-Stunden'!L280)+(N(Krankheitstage!M280)+N(Krankheitstage!Y280))*N($C280))))</f>
        <v/>
      </c>
      <c r="AQ280" s="76">
        <f>IF($B280="",0,IF(Einstellungen!$C$10="Ja",MAX(IF(Einstellungen!$C$11="7 Tage",MAX(0,(MIN(DATE(2026,9,0),IF(Mitarbeiter!$D280="",DATE(2026,9,0),Mitarbeiter!$D280),TODAY()))-(MAX(DATE(2026,8,1),Mitarbeiter!$C280))+1),MAX(0,NETWORKDAYS(MAX(DATE(2026,8,1),Mitarbeiter!$C280),MIN(DATE(2026,9,0),IF(Mitarbeiter!$D280="",DATE(2026,9,0),Mitarbeiter!$D280),TODAY()),Einstellungen!$F$13:$F$67)))*N(Mitarbeiter!$E280)/IF(Einstellungen!$C$11="7 Tage",7,5),N('Ist-Stunden'!M280)),MAX(IF(Einstellungen!$C$11="7 Tage",MAX(0,(MIN(DATE(2026,9,0),IF(Mitarbeiter!$D280="",DATE(2026,9,0),Mitarbeiter!$D280),TODAY()))-(MAX(DATE(2026,8,1),Mitarbeiter!$C280))+1),MAX(0,NETWORKDAYS(MAX(DATE(2026,8,1),Mitarbeiter!$C280),MIN(DATE(2026,9,0),IF(Mitarbeiter!$D280="",DATE(2026,9,0),Mitarbeiter!$D280),TODAY()),Einstellungen!$F$13:$F$67)))*N(Mitarbeiter!$E280)/IF(Einstellungen!$C$11="7 Tage",7,5),N('Ist-Stunden'!M280)+(N(Krankheitstage!N280)+N(Krankheitstage!Z280))*N($C280))))</f>
        <v/>
      </c>
      <c r="AR280" s="76">
        <f>IF($B280="",0,IF(Einstellungen!$C$10="Ja",MAX(IF(Einstellungen!$C$11="7 Tage",MAX(0,(MIN(DATE(2026,10,0),IF(Mitarbeiter!$D280="",DATE(2026,10,0),Mitarbeiter!$D280),TODAY()))-(MAX(DATE(2026,9,1),Mitarbeiter!$C280))+1),MAX(0,NETWORKDAYS(MAX(DATE(2026,9,1),Mitarbeiter!$C280),MIN(DATE(2026,10,0),IF(Mitarbeiter!$D280="",DATE(2026,10,0),Mitarbeiter!$D280),TODAY()),Einstellungen!$F$13:$F$67)))*N(Mitarbeiter!$E280)/IF(Einstellungen!$C$11="7 Tage",7,5),N('Ist-Stunden'!N280)),MAX(IF(Einstellungen!$C$11="7 Tage",MAX(0,(MIN(DATE(2026,10,0),IF(Mitarbeiter!$D280="",DATE(2026,10,0),Mitarbeiter!$D280),TODAY()))-(MAX(DATE(2026,9,1),Mitarbeiter!$C280))+1),MAX(0,NETWORKDAYS(MAX(DATE(2026,9,1),Mitarbeiter!$C280),MIN(DATE(2026,10,0),IF(Mitarbeiter!$D280="",DATE(2026,10,0),Mitarbeiter!$D280),TODAY()),Einstellungen!$F$13:$F$67)))*N(Mitarbeiter!$E280)/IF(Einstellungen!$C$11="7 Tage",7,5),N('Ist-Stunden'!N280)+(N(Krankheitstage!O280)+N(Krankheitstage!AA280))*N($C280))))</f>
        <v/>
      </c>
      <c r="AS280" s="76">
        <f>IF($B280="",0,IF(Einstellungen!$C$10="Ja",MAX(IF(Einstellungen!$C$11="7 Tage",MAX(0,(MIN(DATE(2026,11,0),IF(Mitarbeiter!$D280="",DATE(2026,11,0),Mitarbeiter!$D280),TODAY()))-(MAX(DATE(2026,10,1),Mitarbeiter!$C280))+1),MAX(0,NETWORKDAYS(MAX(DATE(2026,10,1),Mitarbeiter!$C280),MIN(DATE(2026,11,0),IF(Mitarbeiter!$D280="",DATE(2026,11,0),Mitarbeiter!$D280),TODAY()),Einstellungen!$F$13:$F$67)))*N(Mitarbeiter!$E280)/IF(Einstellungen!$C$11="7 Tage",7,5),N('Ist-Stunden'!O280)),MAX(IF(Einstellungen!$C$11="7 Tage",MAX(0,(MIN(DATE(2026,11,0),IF(Mitarbeiter!$D280="",DATE(2026,11,0),Mitarbeiter!$D280),TODAY()))-(MAX(DATE(2026,10,1),Mitarbeiter!$C280))+1),MAX(0,NETWORKDAYS(MAX(DATE(2026,10,1),Mitarbeiter!$C280),MIN(DATE(2026,11,0),IF(Mitarbeiter!$D280="",DATE(2026,11,0),Mitarbeiter!$D280),TODAY()),Einstellungen!$F$13:$F$67)))*N(Mitarbeiter!$E280)/IF(Einstellungen!$C$11="7 Tage",7,5),N('Ist-Stunden'!O280)+(N(Krankheitstage!P280)+N(Krankheitstage!AB280))*N($C280))))</f>
        <v/>
      </c>
      <c r="AT280" s="76">
        <f>IF($B280="",0,IF(Einstellungen!$C$10="Ja",MAX(IF(Einstellungen!$C$11="7 Tage",MAX(0,(MIN(DATE(2026,12,0),IF(Mitarbeiter!$D280="",DATE(2026,12,0),Mitarbeiter!$D280),TODAY()))-(MAX(DATE(2026,11,1),Mitarbeiter!$C280))+1),MAX(0,NETWORKDAYS(MAX(DATE(2026,11,1),Mitarbeiter!$C280),MIN(DATE(2026,12,0),IF(Mitarbeiter!$D280="",DATE(2026,12,0),Mitarbeiter!$D280),TODAY()),Einstellungen!$F$13:$F$67)))*N(Mitarbeiter!$E280)/IF(Einstellungen!$C$11="7 Tage",7,5),N('Ist-Stunden'!P280)),MAX(IF(Einstellungen!$C$11="7 Tage",MAX(0,(MIN(DATE(2026,12,0),IF(Mitarbeiter!$D280="",DATE(2026,12,0),Mitarbeiter!$D280),TODAY()))-(MAX(DATE(2026,11,1),Mitarbeiter!$C280))+1),MAX(0,NETWORKDAYS(MAX(DATE(2026,11,1),Mitarbeiter!$C280),MIN(DATE(2026,12,0),IF(Mitarbeiter!$D280="",DATE(2026,12,0),Mitarbeiter!$D280),TODAY()),Einstellungen!$F$13:$F$67)))*N(Mitarbeiter!$E280)/IF(Einstellungen!$C$11="7 Tage",7,5),N('Ist-Stunden'!P280)+(N(Krankheitstage!Q280)+N(Krankheitstage!AC280))*N($C280))))</f>
        <v/>
      </c>
      <c r="AU280" s="76">
        <f>IF($B280="",0,IF(Einstellungen!$C$10="Ja",MAX(IF(Einstellungen!$C$11="7 Tage",MAX(0,(MIN(DATE(2026,13,0),IF(Mitarbeiter!$D280="",DATE(2026,13,0),Mitarbeiter!$D280),TODAY()))-(MAX(DATE(2026,12,1),Mitarbeiter!$C280))+1),MAX(0,NETWORKDAYS(MAX(DATE(2026,12,1),Mitarbeiter!$C280),MIN(DATE(2026,13,0),IF(Mitarbeiter!$D280="",DATE(2026,13,0),Mitarbeiter!$D280),TODAY()),Einstellungen!$F$13:$F$67)))*N(Mitarbeiter!$E280)/IF(Einstellungen!$C$11="7 Tage",7,5),N('Ist-Stunden'!Q280)),MAX(IF(Einstellungen!$C$11="7 Tage",MAX(0,(MIN(DATE(2026,13,0),IF(Mitarbeiter!$D280="",DATE(2026,13,0),Mitarbeiter!$D280),TODAY()))-(MAX(DATE(2026,12,1),Mitarbeiter!$C280))+1),MAX(0,NETWORKDAYS(MAX(DATE(2026,12,1),Mitarbeiter!$C280),MIN(DATE(2026,13,0),IF(Mitarbeiter!$D280="",DATE(2026,13,0),Mitarbeiter!$D280),TODAY()),Einstellungen!$F$13:$F$67)))*N(Mitarbeiter!$E280)/IF(Einstellungen!$C$11="7 Tage",7,5),N('Ist-Stunden'!Q280)+(N(Krankheitstage!R280)+N(Krankheitstage!AD280))*N($C280))))</f>
        <v/>
      </c>
      <c r="AV280" s="76">
        <f>IF($B280="",0,IF(Einstellungen!$C$10="Ja",MAX(IF(Einstellungen!$C$11="7 Tage",MAX(0,(MIN(DATE(2027,2,0),IF(Mitarbeiter!$D280="",DATE(2027,2,0),Mitarbeiter!$D280),TODAY()))-(MAX(DATE(2027,1,1),Mitarbeiter!$C280))+1),MAX(0,NETWORKDAYS(MAX(DATE(2027,1,1),Mitarbeiter!$C280),MIN(DATE(2027,2,0),IF(Mitarbeiter!$D280="",DATE(2027,2,0),Mitarbeiter!$D280),TODAY()),Einstellungen!$F$13:$F$67)))*N(Mitarbeiter!$E280)/IF(Einstellungen!$C$11="7 Tage",7,5),N('Ist-Stunden'!R280)),MAX(IF(Einstellungen!$C$11="7 Tage",MAX(0,(MIN(DATE(2027,2,0),IF(Mitarbeiter!$D280="",DATE(2027,2,0),Mitarbeiter!$D280),TODAY()))-(MAX(DATE(2027,1,1),Mitarbeiter!$C280))+1),MAX(0,NETWORKDAYS(MAX(DATE(2027,1,1),Mitarbeiter!$C280),MIN(DATE(2027,2,0),IF(Mitarbeiter!$D280="",DATE(2027,2,0),Mitarbeiter!$D280),TODAY()),Einstellungen!$F$13:$F$67)))*N(Mitarbeiter!$E280)/IF(Einstellungen!$C$11="7 Tage",7,5),N('Ist-Stunden'!R280)+(N(Krankheitstage!AE280)+N(Krankheitstage!AQ280))*N($C280))))</f>
        <v/>
      </c>
      <c r="AW280" s="76">
        <f>IF($B280="",0,IF(Einstellungen!$C$10="Ja",MAX(IF(Einstellungen!$C$11="7 Tage",MAX(0,(MIN(DATE(2027,3,0),IF(Mitarbeiter!$D280="",DATE(2027,3,0),Mitarbeiter!$D280),TODAY()))-(MAX(DATE(2027,2,1),Mitarbeiter!$C280))+1),MAX(0,NETWORKDAYS(MAX(DATE(2027,2,1),Mitarbeiter!$C280),MIN(DATE(2027,3,0),IF(Mitarbeiter!$D280="",DATE(2027,3,0),Mitarbeiter!$D280),TODAY()),Einstellungen!$F$13:$F$67)))*N(Mitarbeiter!$E280)/IF(Einstellungen!$C$11="7 Tage",7,5),N('Ist-Stunden'!S280)),MAX(IF(Einstellungen!$C$11="7 Tage",MAX(0,(MIN(DATE(2027,3,0),IF(Mitarbeiter!$D280="",DATE(2027,3,0),Mitarbeiter!$D280),TODAY()))-(MAX(DATE(2027,2,1),Mitarbeiter!$C280))+1),MAX(0,NETWORKDAYS(MAX(DATE(2027,2,1),Mitarbeiter!$C280),MIN(DATE(2027,3,0),IF(Mitarbeiter!$D280="",DATE(2027,3,0),Mitarbeiter!$D280),TODAY()),Einstellungen!$F$13:$F$67)))*N(Mitarbeiter!$E280)/IF(Einstellungen!$C$11="7 Tage",7,5),N('Ist-Stunden'!S280)+(N(Krankheitstage!AF280)+N(Krankheitstage!AR280))*N($C280))))</f>
        <v/>
      </c>
      <c r="AX280" s="76">
        <f>IF($B280="",0,IF(Einstellungen!$C$10="Ja",MAX(IF(Einstellungen!$C$11="7 Tage",MAX(0,(MIN(DATE(2027,4,0),IF(Mitarbeiter!$D280="",DATE(2027,4,0),Mitarbeiter!$D280),TODAY()))-(MAX(DATE(2027,3,1),Mitarbeiter!$C280))+1),MAX(0,NETWORKDAYS(MAX(DATE(2027,3,1),Mitarbeiter!$C280),MIN(DATE(2027,4,0),IF(Mitarbeiter!$D280="",DATE(2027,4,0),Mitarbeiter!$D280),TODAY()),Einstellungen!$F$13:$F$67)))*N(Mitarbeiter!$E280)/IF(Einstellungen!$C$11="7 Tage",7,5),N('Ist-Stunden'!T280)),MAX(IF(Einstellungen!$C$11="7 Tage",MAX(0,(MIN(DATE(2027,4,0),IF(Mitarbeiter!$D280="",DATE(2027,4,0),Mitarbeiter!$D280),TODAY()))-(MAX(DATE(2027,3,1),Mitarbeiter!$C280))+1),MAX(0,NETWORKDAYS(MAX(DATE(2027,3,1),Mitarbeiter!$C280),MIN(DATE(2027,4,0),IF(Mitarbeiter!$D280="",DATE(2027,4,0),Mitarbeiter!$D280),TODAY()),Einstellungen!$F$13:$F$67)))*N(Mitarbeiter!$E280)/IF(Einstellungen!$C$11="7 Tage",7,5),N('Ist-Stunden'!T280)+(N(Krankheitstage!AG280)+N(Krankheitstage!AS280))*N($C280))))</f>
        <v/>
      </c>
      <c r="AY280" s="76">
        <f>IF($B280="",0,IF(Einstellungen!$C$10="Ja",MAX(IF(Einstellungen!$C$11="7 Tage",MAX(0,(MIN(DATE(2027,5,0),IF(Mitarbeiter!$D280="",DATE(2027,5,0),Mitarbeiter!$D280),TODAY()))-(MAX(DATE(2027,4,1),Mitarbeiter!$C280))+1),MAX(0,NETWORKDAYS(MAX(DATE(2027,4,1),Mitarbeiter!$C280),MIN(DATE(2027,5,0),IF(Mitarbeiter!$D280="",DATE(2027,5,0),Mitarbeiter!$D280),TODAY()),Einstellungen!$F$13:$F$67)))*N(Mitarbeiter!$E280)/IF(Einstellungen!$C$11="7 Tage",7,5),N('Ist-Stunden'!U280)),MAX(IF(Einstellungen!$C$11="7 Tage",MAX(0,(MIN(DATE(2027,5,0),IF(Mitarbeiter!$D280="",DATE(2027,5,0),Mitarbeiter!$D280),TODAY()))-(MAX(DATE(2027,4,1),Mitarbeiter!$C280))+1),MAX(0,NETWORKDAYS(MAX(DATE(2027,4,1),Mitarbeiter!$C280),MIN(DATE(2027,5,0),IF(Mitarbeiter!$D280="",DATE(2027,5,0),Mitarbeiter!$D280),TODAY()),Einstellungen!$F$13:$F$67)))*N(Mitarbeiter!$E280)/IF(Einstellungen!$C$11="7 Tage",7,5),N('Ist-Stunden'!U280)+(N(Krankheitstage!AH280)+N(Krankheitstage!AT280))*N($C280))))</f>
        <v/>
      </c>
      <c r="AZ280" s="76">
        <f>IF($B280="",0,IF(Einstellungen!$C$10="Ja",MAX(IF(Einstellungen!$C$11="7 Tage",MAX(0,(MIN(DATE(2027,6,0),IF(Mitarbeiter!$D280="",DATE(2027,6,0),Mitarbeiter!$D280),TODAY()))-(MAX(DATE(2027,5,1),Mitarbeiter!$C280))+1),MAX(0,NETWORKDAYS(MAX(DATE(2027,5,1),Mitarbeiter!$C280),MIN(DATE(2027,6,0),IF(Mitarbeiter!$D280="",DATE(2027,6,0),Mitarbeiter!$D280),TODAY()),Einstellungen!$F$13:$F$67)))*N(Mitarbeiter!$E280)/IF(Einstellungen!$C$11="7 Tage",7,5),N('Ist-Stunden'!V280)),MAX(IF(Einstellungen!$C$11="7 Tage",MAX(0,(MIN(DATE(2027,6,0),IF(Mitarbeiter!$D280="",DATE(2027,6,0),Mitarbeiter!$D280),TODAY()))-(MAX(DATE(2027,5,1),Mitarbeiter!$C280))+1),MAX(0,NETWORKDAYS(MAX(DATE(2027,5,1),Mitarbeiter!$C280),MIN(DATE(2027,6,0),IF(Mitarbeiter!$D280="",DATE(2027,6,0),Mitarbeiter!$D280),TODAY()),Einstellungen!$F$13:$F$67)))*N(Mitarbeiter!$E280)/IF(Einstellungen!$C$11="7 Tage",7,5),N('Ist-Stunden'!V280)+(N(Krankheitstage!AI280)+N(Krankheitstage!AU280))*N($C280))))</f>
        <v/>
      </c>
      <c r="BA280" s="76">
        <f>IF($B280="",0,IF(Einstellungen!$C$10="Ja",MAX(IF(Einstellungen!$C$11="7 Tage",MAX(0,(MIN(DATE(2027,7,0),IF(Mitarbeiter!$D280="",DATE(2027,7,0),Mitarbeiter!$D280),TODAY()))-(MAX(DATE(2027,6,1),Mitarbeiter!$C280))+1),MAX(0,NETWORKDAYS(MAX(DATE(2027,6,1),Mitarbeiter!$C280),MIN(DATE(2027,7,0),IF(Mitarbeiter!$D280="",DATE(2027,7,0),Mitarbeiter!$D280),TODAY()),Einstellungen!$F$13:$F$67)))*N(Mitarbeiter!$E280)/IF(Einstellungen!$C$11="7 Tage",7,5),N('Ist-Stunden'!W280)),MAX(IF(Einstellungen!$C$11="7 Tage",MAX(0,(MIN(DATE(2027,7,0),IF(Mitarbeiter!$D280="",DATE(2027,7,0),Mitarbeiter!$D280),TODAY()))-(MAX(DATE(2027,6,1),Mitarbeiter!$C280))+1),MAX(0,NETWORKDAYS(MAX(DATE(2027,6,1),Mitarbeiter!$C280),MIN(DATE(2027,7,0),IF(Mitarbeiter!$D280="",DATE(2027,7,0),Mitarbeiter!$D280),TODAY()),Einstellungen!$F$13:$F$67)))*N(Mitarbeiter!$E280)/IF(Einstellungen!$C$11="7 Tage",7,5),N('Ist-Stunden'!W280)+(N(Krankheitstage!AJ280)+N(Krankheitstage!AV280))*N($C280))))</f>
        <v/>
      </c>
      <c r="BB280" s="76">
        <f>IF($B280="",0,IF(Einstellungen!$C$10="Ja",MAX(IF(Einstellungen!$C$11="7 Tage",MAX(0,(MIN(DATE(2027,8,0),IF(Mitarbeiter!$D280="",DATE(2027,8,0),Mitarbeiter!$D280),TODAY()))-(MAX(DATE(2027,7,1),Mitarbeiter!$C280))+1),MAX(0,NETWORKDAYS(MAX(DATE(2027,7,1),Mitarbeiter!$C280),MIN(DATE(2027,8,0),IF(Mitarbeiter!$D280="",DATE(2027,8,0),Mitarbeiter!$D280),TODAY()),Einstellungen!$F$13:$F$67)))*N(Mitarbeiter!$E280)/IF(Einstellungen!$C$11="7 Tage",7,5),N('Ist-Stunden'!X280)),MAX(IF(Einstellungen!$C$11="7 Tage",MAX(0,(MIN(DATE(2027,8,0),IF(Mitarbeiter!$D280="",DATE(2027,8,0),Mitarbeiter!$D280),TODAY()))-(MAX(DATE(2027,7,1),Mitarbeiter!$C280))+1),MAX(0,NETWORKDAYS(MAX(DATE(2027,7,1),Mitarbeiter!$C280),MIN(DATE(2027,8,0),IF(Mitarbeiter!$D280="",DATE(2027,8,0),Mitarbeiter!$D280),TODAY()),Einstellungen!$F$13:$F$67)))*N(Mitarbeiter!$E280)/IF(Einstellungen!$C$11="7 Tage",7,5),N('Ist-Stunden'!X280)+(N(Krankheitstage!AK280)+N(Krankheitstage!AW280))*N($C280))))</f>
        <v/>
      </c>
      <c r="BC280" s="76">
        <f>IF($B280="",0,IF(Einstellungen!$C$10="Ja",MAX(IF(Einstellungen!$C$11="7 Tage",MAX(0,(MIN(DATE(2027,9,0),IF(Mitarbeiter!$D280="",DATE(2027,9,0),Mitarbeiter!$D280),TODAY()))-(MAX(DATE(2027,8,1),Mitarbeiter!$C280))+1),MAX(0,NETWORKDAYS(MAX(DATE(2027,8,1),Mitarbeiter!$C280),MIN(DATE(2027,9,0),IF(Mitarbeiter!$D280="",DATE(2027,9,0),Mitarbeiter!$D280),TODAY()),Einstellungen!$F$13:$F$67)))*N(Mitarbeiter!$E280)/IF(Einstellungen!$C$11="7 Tage",7,5),N('Ist-Stunden'!Y280)),MAX(IF(Einstellungen!$C$11="7 Tage",MAX(0,(MIN(DATE(2027,9,0),IF(Mitarbeiter!$D280="",DATE(2027,9,0),Mitarbeiter!$D280),TODAY()))-(MAX(DATE(2027,8,1),Mitarbeiter!$C280))+1),MAX(0,NETWORKDAYS(MAX(DATE(2027,8,1),Mitarbeiter!$C280),MIN(DATE(2027,9,0),IF(Mitarbeiter!$D280="",DATE(2027,9,0),Mitarbeiter!$D280),TODAY()),Einstellungen!$F$13:$F$67)))*N(Mitarbeiter!$E280)/IF(Einstellungen!$C$11="7 Tage",7,5),N('Ist-Stunden'!Y280)+(N(Krankheitstage!AL280)+N(Krankheitstage!AX280))*N($C280))))</f>
        <v/>
      </c>
      <c r="BD280" s="76">
        <f>IF($B280="",0,IF(Einstellungen!$C$10="Ja",MAX(IF(Einstellungen!$C$11="7 Tage",MAX(0,(MIN(DATE(2027,10,0),IF(Mitarbeiter!$D280="",DATE(2027,10,0),Mitarbeiter!$D280),TODAY()))-(MAX(DATE(2027,9,1),Mitarbeiter!$C280))+1),MAX(0,NETWORKDAYS(MAX(DATE(2027,9,1),Mitarbeiter!$C280),MIN(DATE(2027,10,0),IF(Mitarbeiter!$D280="",DATE(2027,10,0),Mitarbeiter!$D280),TODAY()),Einstellungen!$F$13:$F$67)))*N(Mitarbeiter!$E280)/IF(Einstellungen!$C$11="7 Tage",7,5),N('Ist-Stunden'!Z280)),MAX(IF(Einstellungen!$C$11="7 Tage",MAX(0,(MIN(DATE(2027,10,0),IF(Mitarbeiter!$D280="",DATE(2027,10,0),Mitarbeiter!$D280),TODAY()))-(MAX(DATE(2027,9,1),Mitarbeiter!$C280))+1),MAX(0,NETWORKDAYS(MAX(DATE(2027,9,1),Mitarbeiter!$C280),MIN(DATE(2027,10,0),IF(Mitarbeiter!$D280="",DATE(2027,10,0),Mitarbeiter!$D280),TODAY()),Einstellungen!$F$13:$F$67)))*N(Mitarbeiter!$E280)/IF(Einstellungen!$C$11="7 Tage",7,5),N('Ist-Stunden'!Z280)+(N(Krankheitstage!AM280)+N(Krankheitstage!AY280))*N($C280))))</f>
        <v/>
      </c>
      <c r="BE280" s="76">
        <f>IF($B280="",0,IF(Einstellungen!$C$10="Ja",MAX(IF(Einstellungen!$C$11="7 Tage",MAX(0,(MIN(DATE(2027,11,0),IF(Mitarbeiter!$D280="",DATE(2027,11,0),Mitarbeiter!$D280),TODAY()))-(MAX(DATE(2027,10,1),Mitarbeiter!$C280))+1),MAX(0,NETWORKDAYS(MAX(DATE(2027,10,1),Mitarbeiter!$C280),MIN(DATE(2027,11,0),IF(Mitarbeiter!$D280="",DATE(2027,11,0),Mitarbeiter!$D280),TODAY()),Einstellungen!$F$13:$F$67)))*N(Mitarbeiter!$E280)/IF(Einstellungen!$C$11="7 Tage",7,5),N('Ist-Stunden'!AA280)),MAX(IF(Einstellungen!$C$11="7 Tage",MAX(0,(MIN(DATE(2027,11,0),IF(Mitarbeiter!$D280="",DATE(2027,11,0),Mitarbeiter!$D280),TODAY()))-(MAX(DATE(2027,10,1),Mitarbeiter!$C280))+1),MAX(0,NETWORKDAYS(MAX(DATE(2027,10,1),Mitarbeiter!$C280),MIN(DATE(2027,11,0),IF(Mitarbeiter!$D280="",DATE(2027,11,0),Mitarbeiter!$D280),TODAY()),Einstellungen!$F$13:$F$67)))*N(Mitarbeiter!$E280)/IF(Einstellungen!$C$11="7 Tage",7,5),N('Ist-Stunden'!AA280)+(N(Krankheitstage!AN280)+N(Krankheitstage!AZ280))*N($C280))))</f>
        <v/>
      </c>
      <c r="BF280" s="76">
        <f>IF($B280="",0,IF(Einstellungen!$C$10="Ja",MAX(IF(Einstellungen!$C$11="7 Tage",MAX(0,(MIN(DATE(2027,12,0),IF(Mitarbeiter!$D280="",DATE(2027,12,0),Mitarbeiter!$D280),TODAY()))-(MAX(DATE(2027,11,1),Mitarbeiter!$C280))+1),MAX(0,NETWORKDAYS(MAX(DATE(2027,11,1),Mitarbeiter!$C280),MIN(DATE(2027,12,0),IF(Mitarbeiter!$D280="",DATE(2027,12,0),Mitarbeiter!$D280),TODAY()),Einstellungen!$F$13:$F$67)))*N(Mitarbeiter!$E280)/IF(Einstellungen!$C$11="7 Tage",7,5),N('Ist-Stunden'!AB280)),MAX(IF(Einstellungen!$C$11="7 Tage",MAX(0,(MIN(DATE(2027,12,0),IF(Mitarbeiter!$D280="",DATE(2027,12,0),Mitarbeiter!$D280),TODAY()))-(MAX(DATE(2027,11,1),Mitarbeiter!$C280))+1),MAX(0,NETWORKDAYS(MAX(DATE(2027,11,1),Mitarbeiter!$C280),MIN(DATE(2027,12,0),IF(Mitarbeiter!$D280="",DATE(2027,12,0),Mitarbeiter!$D280),TODAY()),Einstellungen!$F$13:$F$67)))*N(Mitarbeiter!$E280)/IF(Einstellungen!$C$11="7 Tage",7,5),N('Ist-Stunden'!AB280)+(N(Krankheitstage!AO280)+N(Krankheitstage!BA280))*N($C280))))</f>
        <v/>
      </c>
      <c r="BG280" s="76">
        <f>IF($B280="",0,IF(Einstellungen!$C$10="Ja",MAX(IF(Einstellungen!$C$11="7 Tage",MAX(0,(MIN(DATE(2027,13,0),IF(Mitarbeiter!$D280="",DATE(2027,13,0),Mitarbeiter!$D280),TODAY()))-(MAX(DATE(2027,12,1),Mitarbeiter!$C280))+1),MAX(0,NETWORKDAYS(MAX(DATE(2027,12,1),Mitarbeiter!$C280),MIN(DATE(2027,13,0),IF(Mitarbeiter!$D280="",DATE(2027,13,0),Mitarbeiter!$D280),TODAY()),Einstellungen!$F$13:$F$67)))*N(Mitarbeiter!$E280)/IF(Einstellungen!$C$11="7 Tage",7,5),N('Ist-Stunden'!AC280)),MAX(IF(Einstellungen!$C$11="7 Tage",MAX(0,(MIN(DATE(2027,13,0),IF(Mitarbeiter!$D280="",DATE(2027,13,0),Mitarbeiter!$D280),TODAY()))-(MAX(DATE(2027,12,1),Mitarbeiter!$C280))+1),MAX(0,NETWORKDAYS(MAX(DATE(2027,12,1),Mitarbeiter!$C280),MIN(DATE(2027,13,0),IF(Mitarbeiter!$D280="",DATE(2027,13,0),Mitarbeiter!$D280),TODAY()),Einstellungen!$F$13:$F$67)))*N(Mitarbeiter!$E280)/IF(Einstellungen!$C$11="7 Tage",7,5),N('Ist-Stunden'!AC280)+(N(Krankheitstage!AP280)+N(Krankheitstage!BB280))*N($C280))))</f>
        <v/>
      </c>
      <c r="BH280" s="76">
        <f>IF($B280="",0,IF(Einstellungen!$C$10="Ja",MAX(IF(Einstellungen!$C$11="7 Tage",MAX(0,(MIN(DATE(2028,2,0),IF(Mitarbeiter!$D280="",DATE(2028,2,0),Mitarbeiter!$D280),TODAY()))-(MAX(DATE(2028,1,1),Mitarbeiter!$C280))+1),MAX(0,NETWORKDAYS(MAX(DATE(2028,1,1),Mitarbeiter!$C280),MIN(DATE(2028,2,0),IF(Mitarbeiter!$D280="",DATE(2028,2,0),Mitarbeiter!$D280),TODAY()),Einstellungen!$F$13:$F$67)))*N(Mitarbeiter!$E280)/IF(Einstellungen!$C$11="7 Tage",7,5),N('Ist-Stunden'!AD280)),MAX(IF(Einstellungen!$C$11="7 Tage",MAX(0,(MIN(DATE(2028,2,0),IF(Mitarbeiter!$D280="",DATE(2028,2,0),Mitarbeiter!$D280),TODAY()))-(MAX(DATE(2028,1,1),Mitarbeiter!$C280))+1),MAX(0,NETWORKDAYS(MAX(DATE(2028,1,1),Mitarbeiter!$C280),MIN(DATE(2028,2,0),IF(Mitarbeiter!$D280="",DATE(2028,2,0),Mitarbeiter!$D280),TODAY()),Einstellungen!$F$13:$F$67)))*N(Mitarbeiter!$E280)/IF(Einstellungen!$C$11="7 Tage",7,5),N('Ist-Stunden'!AD280)+(N(Krankheitstage!BC280)+N(Krankheitstage!BO280))*N($C280))))</f>
        <v/>
      </c>
      <c r="BI280" s="76">
        <f>IF($B280="",0,IF(Einstellungen!$C$10="Ja",MAX(IF(Einstellungen!$C$11="7 Tage",MAX(0,(MIN(DATE(2028,3,0),IF(Mitarbeiter!$D280="",DATE(2028,3,0),Mitarbeiter!$D280),TODAY()))-(MAX(DATE(2028,2,1),Mitarbeiter!$C280))+1),MAX(0,NETWORKDAYS(MAX(DATE(2028,2,1),Mitarbeiter!$C280),MIN(DATE(2028,3,0),IF(Mitarbeiter!$D280="",DATE(2028,3,0),Mitarbeiter!$D280),TODAY()),Einstellungen!$F$13:$F$67)))*N(Mitarbeiter!$E280)/IF(Einstellungen!$C$11="7 Tage",7,5),N('Ist-Stunden'!AE280)),MAX(IF(Einstellungen!$C$11="7 Tage",MAX(0,(MIN(DATE(2028,3,0),IF(Mitarbeiter!$D280="",DATE(2028,3,0),Mitarbeiter!$D280),TODAY()))-(MAX(DATE(2028,2,1),Mitarbeiter!$C280))+1),MAX(0,NETWORKDAYS(MAX(DATE(2028,2,1),Mitarbeiter!$C280),MIN(DATE(2028,3,0),IF(Mitarbeiter!$D280="",DATE(2028,3,0),Mitarbeiter!$D280),TODAY()),Einstellungen!$F$13:$F$67)))*N(Mitarbeiter!$E280)/IF(Einstellungen!$C$11="7 Tage",7,5),N('Ist-Stunden'!AE280)+(N(Krankheitstage!BD280)+N(Krankheitstage!BP280))*N($C280))))</f>
        <v/>
      </c>
      <c r="BJ280" s="76">
        <f>IF($B280="",0,IF(Einstellungen!$C$10="Ja",MAX(IF(Einstellungen!$C$11="7 Tage",MAX(0,(MIN(DATE(2028,4,0),IF(Mitarbeiter!$D280="",DATE(2028,4,0),Mitarbeiter!$D280),TODAY()))-(MAX(DATE(2028,3,1),Mitarbeiter!$C280))+1),MAX(0,NETWORKDAYS(MAX(DATE(2028,3,1),Mitarbeiter!$C280),MIN(DATE(2028,4,0),IF(Mitarbeiter!$D280="",DATE(2028,4,0),Mitarbeiter!$D280),TODAY()),Einstellungen!$F$13:$F$67)))*N(Mitarbeiter!$E280)/IF(Einstellungen!$C$11="7 Tage",7,5),N('Ist-Stunden'!AF280)),MAX(IF(Einstellungen!$C$11="7 Tage",MAX(0,(MIN(DATE(2028,4,0),IF(Mitarbeiter!$D280="",DATE(2028,4,0),Mitarbeiter!$D280),TODAY()))-(MAX(DATE(2028,3,1),Mitarbeiter!$C280))+1),MAX(0,NETWORKDAYS(MAX(DATE(2028,3,1),Mitarbeiter!$C280),MIN(DATE(2028,4,0),IF(Mitarbeiter!$D280="",DATE(2028,4,0),Mitarbeiter!$D280),TODAY()),Einstellungen!$F$13:$F$67)))*N(Mitarbeiter!$E280)/IF(Einstellungen!$C$11="7 Tage",7,5),N('Ist-Stunden'!AF280)+(N(Krankheitstage!BE280)+N(Krankheitstage!BQ280))*N($C280))))</f>
        <v/>
      </c>
      <c r="BK280" s="76">
        <f>IF($B280="",0,IF(Einstellungen!$C$10="Ja",MAX(IF(Einstellungen!$C$11="7 Tage",MAX(0,(MIN(DATE(2028,5,0),IF(Mitarbeiter!$D280="",DATE(2028,5,0),Mitarbeiter!$D280),TODAY()))-(MAX(DATE(2028,4,1),Mitarbeiter!$C280))+1),MAX(0,NETWORKDAYS(MAX(DATE(2028,4,1),Mitarbeiter!$C280),MIN(DATE(2028,5,0),IF(Mitarbeiter!$D280="",DATE(2028,5,0),Mitarbeiter!$D280),TODAY()),Einstellungen!$F$13:$F$67)))*N(Mitarbeiter!$E280)/IF(Einstellungen!$C$11="7 Tage",7,5),N('Ist-Stunden'!AG280)),MAX(IF(Einstellungen!$C$11="7 Tage",MAX(0,(MIN(DATE(2028,5,0),IF(Mitarbeiter!$D280="",DATE(2028,5,0),Mitarbeiter!$D280),TODAY()))-(MAX(DATE(2028,4,1),Mitarbeiter!$C280))+1),MAX(0,NETWORKDAYS(MAX(DATE(2028,4,1),Mitarbeiter!$C280),MIN(DATE(2028,5,0),IF(Mitarbeiter!$D280="",DATE(2028,5,0),Mitarbeiter!$D280),TODAY()),Einstellungen!$F$13:$F$67)))*N(Mitarbeiter!$E280)/IF(Einstellungen!$C$11="7 Tage",7,5),N('Ist-Stunden'!AG280)+(N(Krankheitstage!BF280)+N(Krankheitstage!BR280))*N($C280))))</f>
        <v/>
      </c>
      <c r="BL280" s="76">
        <f>IF($B280="",0,IF(Einstellungen!$C$10="Ja",MAX(IF(Einstellungen!$C$11="7 Tage",MAX(0,(MIN(DATE(2028,6,0),IF(Mitarbeiter!$D280="",DATE(2028,6,0),Mitarbeiter!$D280),TODAY()))-(MAX(DATE(2028,5,1),Mitarbeiter!$C280))+1),MAX(0,NETWORKDAYS(MAX(DATE(2028,5,1),Mitarbeiter!$C280),MIN(DATE(2028,6,0),IF(Mitarbeiter!$D280="",DATE(2028,6,0),Mitarbeiter!$D280),TODAY()),Einstellungen!$F$13:$F$67)))*N(Mitarbeiter!$E280)/IF(Einstellungen!$C$11="7 Tage",7,5),N('Ist-Stunden'!AH280)),MAX(IF(Einstellungen!$C$11="7 Tage",MAX(0,(MIN(DATE(2028,6,0),IF(Mitarbeiter!$D280="",DATE(2028,6,0),Mitarbeiter!$D280),TODAY()))-(MAX(DATE(2028,5,1),Mitarbeiter!$C280))+1),MAX(0,NETWORKDAYS(MAX(DATE(2028,5,1),Mitarbeiter!$C280),MIN(DATE(2028,6,0),IF(Mitarbeiter!$D280="",DATE(2028,6,0),Mitarbeiter!$D280),TODAY()),Einstellungen!$F$13:$F$67)))*N(Mitarbeiter!$E280)/IF(Einstellungen!$C$11="7 Tage",7,5),N('Ist-Stunden'!AH280)+(N(Krankheitstage!BG280)+N(Krankheitstage!BS280))*N($C280))))</f>
        <v/>
      </c>
      <c r="BM280" s="76">
        <f>IF($B280="",0,IF(Einstellungen!$C$10="Ja",MAX(IF(Einstellungen!$C$11="7 Tage",MAX(0,(MIN(DATE(2028,7,0),IF(Mitarbeiter!$D280="",DATE(2028,7,0),Mitarbeiter!$D280),TODAY()))-(MAX(DATE(2028,6,1),Mitarbeiter!$C280))+1),MAX(0,NETWORKDAYS(MAX(DATE(2028,6,1),Mitarbeiter!$C280),MIN(DATE(2028,7,0),IF(Mitarbeiter!$D280="",DATE(2028,7,0),Mitarbeiter!$D280),TODAY()),Einstellungen!$F$13:$F$67)))*N(Mitarbeiter!$E280)/IF(Einstellungen!$C$11="7 Tage",7,5),N('Ist-Stunden'!AI280)),MAX(IF(Einstellungen!$C$11="7 Tage",MAX(0,(MIN(DATE(2028,7,0),IF(Mitarbeiter!$D280="",DATE(2028,7,0),Mitarbeiter!$D280),TODAY()))-(MAX(DATE(2028,6,1),Mitarbeiter!$C280))+1),MAX(0,NETWORKDAYS(MAX(DATE(2028,6,1),Mitarbeiter!$C280),MIN(DATE(2028,7,0),IF(Mitarbeiter!$D280="",DATE(2028,7,0),Mitarbeiter!$D280),TODAY()),Einstellungen!$F$13:$F$67)))*N(Mitarbeiter!$E280)/IF(Einstellungen!$C$11="7 Tage",7,5),N('Ist-Stunden'!AI280)+(N(Krankheitstage!BH280)+N(Krankheitstage!BT280))*N($C280))))</f>
        <v/>
      </c>
      <c r="BN280" s="76">
        <f>IF($B280="",0,IF(Einstellungen!$C$10="Ja",MAX(IF(Einstellungen!$C$11="7 Tage",MAX(0,(MIN(DATE(2028,8,0),IF(Mitarbeiter!$D280="",DATE(2028,8,0),Mitarbeiter!$D280),TODAY()))-(MAX(DATE(2028,7,1),Mitarbeiter!$C280))+1),MAX(0,NETWORKDAYS(MAX(DATE(2028,7,1),Mitarbeiter!$C280),MIN(DATE(2028,8,0),IF(Mitarbeiter!$D280="",DATE(2028,8,0),Mitarbeiter!$D280),TODAY()),Einstellungen!$F$13:$F$67)))*N(Mitarbeiter!$E280)/IF(Einstellungen!$C$11="7 Tage",7,5),N('Ist-Stunden'!AJ280)),MAX(IF(Einstellungen!$C$11="7 Tage",MAX(0,(MIN(DATE(2028,8,0),IF(Mitarbeiter!$D280="",DATE(2028,8,0),Mitarbeiter!$D280),TODAY()))-(MAX(DATE(2028,7,1),Mitarbeiter!$C280))+1),MAX(0,NETWORKDAYS(MAX(DATE(2028,7,1),Mitarbeiter!$C280),MIN(DATE(2028,8,0),IF(Mitarbeiter!$D280="",DATE(2028,8,0),Mitarbeiter!$D280),TODAY()),Einstellungen!$F$13:$F$67)))*N(Mitarbeiter!$E280)/IF(Einstellungen!$C$11="7 Tage",7,5),N('Ist-Stunden'!AJ280)+(N(Krankheitstage!BI280)+N(Krankheitstage!BU280))*N($C280))))</f>
        <v/>
      </c>
      <c r="BO280" s="76">
        <f>IF($B280="",0,IF(Einstellungen!$C$10="Ja",MAX(IF(Einstellungen!$C$11="7 Tage",MAX(0,(MIN(DATE(2028,9,0),IF(Mitarbeiter!$D280="",DATE(2028,9,0),Mitarbeiter!$D280),TODAY()))-(MAX(DATE(2028,8,1),Mitarbeiter!$C280))+1),MAX(0,NETWORKDAYS(MAX(DATE(2028,8,1),Mitarbeiter!$C280),MIN(DATE(2028,9,0),IF(Mitarbeiter!$D280="",DATE(2028,9,0),Mitarbeiter!$D280),TODAY()),Einstellungen!$F$13:$F$67)))*N(Mitarbeiter!$E280)/IF(Einstellungen!$C$11="7 Tage",7,5),N('Ist-Stunden'!AK280)),MAX(IF(Einstellungen!$C$11="7 Tage",MAX(0,(MIN(DATE(2028,9,0),IF(Mitarbeiter!$D280="",DATE(2028,9,0),Mitarbeiter!$D280),TODAY()))-(MAX(DATE(2028,8,1),Mitarbeiter!$C280))+1),MAX(0,NETWORKDAYS(MAX(DATE(2028,8,1),Mitarbeiter!$C280),MIN(DATE(2028,9,0),IF(Mitarbeiter!$D280="",DATE(2028,9,0),Mitarbeiter!$D280),TODAY()),Einstellungen!$F$13:$F$67)))*N(Mitarbeiter!$E280)/IF(Einstellungen!$C$11="7 Tage",7,5),N('Ist-Stunden'!AK280)+(N(Krankheitstage!BJ280)+N(Krankheitstage!BV280))*N($C280))))</f>
        <v/>
      </c>
      <c r="BP280" s="76">
        <f>IF($B280="",0,IF(Einstellungen!$C$10="Ja",MAX(IF(Einstellungen!$C$11="7 Tage",MAX(0,(MIN(DATE(2028,10,0),IF(Mitarbeiter!$D280="",DATE(2028,10,0),Mitarbeiter!$D280),TODAY()))-(MAX(DATE(2028,9,1),Mitarbeiter!$C280))+1),MAX(0,NETWORKDAYS(MAX(DATE(2028,9,1),Mitarbeiter!$C280),MIN(DATE(2028,10,0),IF(Mitarbeiter!$D280="",DATE(2028,10,0),Mitarbeiter!$D280),TODAY()),Einstellungen!$F$13:$F$67)))*N(Mitarbeiter!$E280)/IF(Einstellungen!$C$11="7 Tage",7,5),N('Ist-Stunden'!AL280)),MAX(IF(Einstellungen!$C$11="7 Tage",MAX(0,(MIN(DATE(2028,10,0),IF(Mitarbeiter!$D280="",DATE(2028,10,0),Mitarbeiter!$D280),TODAY()))-(MAX(DATE(2028,9,1),Mitarbeiter!$C280))+1),MAX(0,NETWORKDAYS(MAX(DATE(2028,9,1),Mitarbeiter!$C280),MIN(DATE(2028,10,0),IF(Mitarbeiter!$D280="",DATE(2028,10,0),Mitarbeiter!$D280),TODAY()),Einstellungen!$F$13:$F$67)))*N(Mitarbeiter!$E280)/IF(Einstellungen!$C$11="7 Tage",7,5),N('Ist-Stunden'!AL280)+(N(Krankheitstage!BK280)+N(Krankheitstage!BW280))*N($C280))))</f>
        <v/>
      </c>
      <c r="BQ280" s="76">
        <f>IF($B280="",0,IF(Einstellungen!$C$10="Ja",MAX(IF(Einstellungen!$C$11="7 Tage",MAX(0,(MIN(DATE(2028,11,0),IF(Mitarbeiter!$D280="",DATE(2028,11,0),Mitarbeiter!$D280),TODAY()))-(MAX(DATE(2028,10,1),Mitarbeiter!$C280))+1),MAX(0,NETWORKDAYS(MAX(DATE(2028,10,1),Mitarbeiter!$C280),MIN(DATE(2028,11,0),IF(Mitarbeiter!$D280="",DATE(2028,11,0),Mitarbeiter!$D280),TODAY()),Einstellungen!$F$13:$F$67)))*N(Mitarbeiter!$E280)/IF(Einstellungen!$C$11="7 Tage",7,5),N('Ist-Stunden'!AM280)),MAX(IF(Einstellungen!$C$11="7 Tage",MAX(0,(MIN(DATE(2028,11,0),IF(Mitarbeiter!$D280="",DATE(2028,11,0),Mitarbeiter!$D280),TODAY()))-(MAX(DATE(2028,10,1),Mitarbeiter!$C280))+1),MAX(0,NETWORKDAYS(MAX(DATE(2028,10,1),Mitarbeiter!$C280),MIN(DATE(2028,11,0),IF(Mitarbeiter!$D280="",DATE(2028,11,0),Mitarbeiter!$D280),TODAY()),Einstellungen!$F$13:$F$67)))*N(Mitarbeiter!$E280)/IF(Einstellungen!$C$11="7 Tage",7,5),N('Ist-Stunden'!AM280)+(N(Krankheitstage!BL280)+N(Krankheitstage!BX280))*N($C280))))</f>
        <v/>
      </c>
      <c r="BR280" s="76">
        <f>IF($B280="",0,IF(Einstellungen!$C$10="Ja",MAX(IF(Einstellungen!$C$11="7 Tage",MAX(0,(MIN(DATE(2028,12,0),IF(Mitarbeiter!$D280="",DATE(2028,12,0),Mitarbeiter!$D280),TODAY()))-(MAX(DATE(2028,11,1),Mitarbeiter!$C280))+1),MAX(0,NETWORKDAYS(MAX(DATE(2028,11,1),Mitarbeiter!$C280),MIN(DATE(2028,12,0),IF(Mitarbeiter!$D280="",DATE(2028,12,0),Mitarbeiter!$D280),TODAY()),Einstellungen!$F$13:$F$67)))*N(Mitarbeiter!$E280)/IF(Einstellungen!$C$11="7 Tage",7,5),N('Ist-Stunden'!AN280)),MAX(IF(Einstellungen!$C$11="7 Tage",MAX(0,(MIN(DATE(2028,12,0),IF(Mitarbeiter!$D280="",DATE(2028,12,0),Mitarbeiter!$D280),TODAY()))-(MAX(DATE(2028,11,1),Mitarbeiter!$C280))+1),MAX(0,NETWORKDAYS(MAX(DATE(2028,11,1),Mitarbeiter!$C280),MIN(DATE(2028,12,0),IF(Mitarbeiter!$D280="",DATE(2028,12,0),Mitarbeiter!$D280),TODAY()),Einstellungen!$F$13:$F$67)))*N(Mitarbeiter!$E280)/IF(Einstellungen!$C$11="7 Tage",7,5),N('Ist-Stunden'!AN280)+(N(Krankheitstage!BM280)+N(Krankheitstage!BY280))*N($C280))))</f>
        <v/>
      </c>
      <c r="BS280" s="76">
        <f>IF($B280="",0,IF(Einstellungen!$C$10="Ja",MAX(IF(Einstellungen!$C$11="7 Tage",MAX(0,(MIN(DATE(2028,13,0),IF(Mitarbeiter!$D280="",DATE(2028,13,0),Mitarbeiter!$D280),TODAY()))-(MAX(DATE(2028,12,1),Mitarbeiter!$C280))+1),MAX(0,NETWORKDAYS(MAX(DATE(2028,12,1),Mitarbeiter!$C280),MIN(DATE(2028,13,0),IF(Mitarbeiter!$D280="",DATE(2028,13,0),Mitarbeiter!$D280),TODAY()),Einstellungen!$F$13:$F$67)))*N(Mitarbeiter!$E280)/IF(Einstellungen!$C$11="7 Tage",7,5),N('Ist-Stunden'!AO280)),MAX(IF(Einstellungen!$C$11="7 Tage",MAX(0,(MIN(DATE(2028,13,0),IF(Mitarbeiter!$D280="",DATE(2028,13,0),Mitarbeiter!$D280),TODAY()))-(MAX(DATE(2028,12,1),Mitarbeiter!$C280))+1),MAX(0,NETWORKDAYS(MAX(DATE(2028,12,1),Mitarbeiter!$C280),MIN(DATE(2028,13,0),IF(Mitarbeiter!$D280="",DATE(2028,13,0),Mitarbeiter!$D280),TODAY()),Einstellungen!$F$13:$F$67)))*N(Mitarbeiter!$E280)/IF(Einstellungen!$C$11="7 Tage",7,5),N('Ist-Stunden'!AO280)+(N(Krankheitstage!BN280)+N(Krankheitstage!BZ280))*N($C280))))</f>
        <v/>
      </c>
      <c r="BT280" s="76">
        <f>IF($B280="",0,IF(Einstellungen!$C$10="Ja",MAX(IF(Einstellungen!$C$11="7 Tage",MAX(0,(MIN(DATE(2029,2,0),IF(Mitarbeiter!$D280="",DATE(2029,2,0),Mitarbeiter!$D280),TODAY()))-(MAX(DATE(2029,1,1),Mitarbeiter!$C280))+1),MAX(0,NETWORKDAYS(MAX(DATE(2029,1,1),Mitarbeiter!$C280),MIN(DATE(2029,2,0),IF(Mitarbeiter!$D280="",DATE(2029,2,0),Mitarbeiter!$D280),TODAY()),Einstellungen!$F$13:$F$67)))*N(Mitarbeiter!$E280)/IF(Einstellungen!$C$11="7 Tage",7,5),N('Ist-Stunden'!AP280)),MAX(IF(Einstellungen!$C$11="7 Tage",MAX(0,(MIN(DATE(2029,2,0),IF(Mitarbeiter!$D280="",DATE(2029,2,0),Mitarbeiter!$D280),TODAY()))-(MAX(DATE(2029,1,1),Mitarbeiter!$C280))+1),MAX(0,NETWORKDAYS(MAX(DATE(2029,1,1),Mitarbeiter!$C280),MIN(DATE(2029,2,0),IF(Mitarbeiter!$D280="",DATE(2029,2,0),Mitarbeiter!$D280),TODAY()),Einstellungen!$F$13:$F$67)))*N(Mitarbeiter!$E280)/IF(Einstellungen!$C$11="7 Tage",7,5),N('Ist-Stunden'!AP280)+(N(Krankheitstage!CA280)+N(Krankheitstage!CM280))*N($C280))))</f>
        <v/>
      </c>
      <c r="BU280" s="76">
        <f>IF($B280="",0,IF(Einstellungen!$C$10="Ja",MAX(IF(Einstellungen!$C$11="7 Tage",MAX(0,(MIN(DATE(2029,3,0),IF(Mitarbeiter!$D280="",DATE(2029,3,0),Mitarbeiter!$D280),TODAY()))-(MAX(DATE(2029,2,1),Mitarbeiter!$C280))+1),MAX(0,NETWORKDAYS(MAX(DATE(2029,2,1),Mitarbeiter!$C280),MIN(DATE(2029,3,0),IF(Mitarbeiter!$D280="",DATE(2029,3,0),Mitarbeiter!$D280),TODAY()),Einstellungen!$F$13:$F$67)))*N(Mitarbeiter!$E280)/IF(Einstellungen!$C$11="7 Tage",7,5),N('Ist-Stunden'!AQ280)),MAX(IF(Einstellungen!$C$11="7 Tage",MAX(0,(MIN(DATE(2029,3,0),IF(Mitarbeiter!$D280="",DATE(2029,3,0),Mitarbeiter!$D280),TODAY()))-(MAX(DATE(2029,2,1),Mitarbeiter!$C280))+1),MAX(0,NETWORKDAYS(MAX(DATE(2029,2,1),Mitarbeiter!$C280),MIN(DATE(2029,3,0),IF(Mitarbeiter!$D280="",DATE(2029,3,0),Mitarbeiter!$D280),TODAY()),Einstellungen!$F$13:$F$67)))*N(Mitarbeiter!$E280)/IF(Einstellungen!$C$11="7 Tage",7,5),N('Ist-Stunden'!AQ280)+(N(Krankheitstage!CB280)+N(Krankheitstage!CN280))*N($C280))))</f>
        <v/>
      </c>
      <c r="BV280" s="76">
        <f>IF($B280="",0,IF(Einstellungen!$C$10="Ja",MAX(IF(Einstellungen!$C$11="7 Tage",MAX(0,(MIN(DATE(2029,4,0),IF(Mitarbeiter!$D280="",DATE(2029,4,0),Mitarbeiter!$D280),TODAY()))-(MAX(DATE(2029,3,1),Mitarbeiter!$C280))+1),MAX(0,NETWORKDAYS(MAX(DATE(2029,3,1),Mitarbeiter!$C280),MIN(DATE(2029,4,0),IF(Mitarbeiter!$D280="",DATE(2029,4,0),Mitarbeiter!$D280),TODAY()),Einstellungen!$F$13:$F$67)))*N(Mitarbeiter!$E280)/IF(Einstellungen!$C$11="7 Tage",7,5),N('Ist-Stunden'!AR280)),MAX(IF(Einstellungen!$C$11="7 Tage",MAX(0,(MIN(DATE(2029,4,0),IF(Mitarbeiter!$D280="",DATE(2029,4,0),Mitarbeiter!$D280),TODAY()))-(MAX(DATE(2029,3,1),Mitarbeiter!$C280))+1),MAX(0,NETWORKDAYS(MAX(DATE(2029,3,1),Mitarbeiter!$C280),MIN(DATE(2029,4,0),IF(Mitarbeiter!$D280="",DATE(2029,4,0),Mitarbeiter!$D280),TODAY()),Einstellungen!$F$13:$F$67)))*N(Mitarbeiter!$E280)/IF(Einstellungen!$C$11="7 Tage",7,5),N('Ist-Stunden'!AR280)+(N(Krankheitstage!CC280)+N(Krankheitstage!CO280))*N($C280))))</f>
        <v/>
      </c>
      <c r="BW280" s="76">
        <f>IF($B280="",0,IF(Einstellungen!$C$10="Ja",MAX(IF(Einstellungen!$C$11="7 Tage",MAX(0,(MIN(DATE(2029,5,0),IF(Mitarbeiter!$D280="",DATE(2029,5,0),Mitarbeiter!$D280),TODAY()))-(MAX(DATE(2029,4,1),Mitarbeiter!$C280))+1),MAX(0,NETWORKDAYS(MAX(DATE(2029,4,1),Mitarbeiter!$C280),MIN(DATE(2029,5,0),IF(Mitarbeiter!$D280="",DATE(2029,5,0),Mitarbeiter!$D280),TODAY()),Einstellungen!$F$13:$F$67)))*N(Mitarbeiter!$E280)/IF(Einstellungen!$C$11="7 Tage",7,5),N('Ist-Stunden'!AS280)),MAX(IF(Einstellungen!$C$11="7 Tage",MAX(0,(MIN(DATE(2029,5,0),IF(Mitarbeiter!$D280="",DATE(2029,5,0),Mitarbeiter!$D280),TODAY()))-(MAX(DATE(2029,4,1),Mitarbeiter!$C280))+1),MAX(0,NETWORKDAYS(MAX(DATE(2029,4,1),Mitarbeiter!$C280),MIN(DATE(2029,5,0),IF(Mitarbeiter!$D280="",DATE(2029,5,0),Mitarbeiter!$D280),TODAY()),Einstellungen!$F$13:$F$67)))*N(Mitarbeiter!$E280)/IF(Einstellungen!$C$11="7 Tage",7,5),N('Ist-Stunden'!AS280)+(N(Krankheitstage!CD280)+N(Krankheitstage!CP280))*N($C280))))</f>
        <v/>
      </c>
      <c r="BX280" s="76">
        <f>IF($B280="",0,IF(Einstellungen!$C$10="Ja",MAX(IF(Einstellungen!$C$11="7 Tage",MAX(0,(MIN(DATE(2029,6,0),IF(Mitarbeiter!$D280="",DATE(2029,6,0),Mitarbeiter!$D280),TODAY()))-(MAX(DATE(2029,5,1),Mitarbeiter!$C280))+1),MAX(0,NETWORKDAYS(MAX(DATE(2029,5,1),Mitarbeiter!$C280),MIN(DATE(2029,6,0),IF(Mitarbeiter!$D280="",DATE(2029,6,0),Mitarbeiter!$D280),TODAY()),Einstellungen!$F$13:$F$67)))*N(Mitarbeiter!$E280)/IF(Einstellungen!$C$11="7 Tage",7,5),N('Ist-Stunden'!AT280)),MAX(IF(Einstellungen!$C$11="7 Tage",MAX(0,(MIN(DATE(2029,6,0),IF(Mitarbeiter!$D280="",DATE(2029,6,0),Mitarbeiter!$D280),TODAY()))-(MAX(DATE(2029,5,1),Mitarbeiter!$C280))+1),MAX(0,NETWORKDAYS(MAX(DATE(2029,5,1),Mitarbeiter!$C280),MIN(DATE(2029,6,0),IF(Mitarbeiter!$D280="",DATE(2029,6,0),Mitarbeiter!$D280),TODAY()),Einstellungen!$F$13:$F$67)))*N(Mitarbeiter!$E280)/IF(Einstellungen!$C$11="7 Tage",7,5),N('Ist-Stunden'!AT280)+(N(Krankheitstage!CE280)+N(Krankheitstage!CQ280))*N($C280))))</f>
        <v/>
      </c>
      <c r="BY280" s="76">
        <f>IF($B280="",0,IF(Einstellungen!$C$10="Ja",MAX(IF(Einstellungen!$C$11="7 Tage",MAX(0,(MIN(DATE(2029,7,0),IF(Mitarbeiter!$D280="",DATE(2029,7,0),Mitarbeiter!$D280),TODAY()))-(MAX(DATE(2029,6,1),Mitarbeiter!$C280))+1),MAX(0,NETWORKDAYS(MAX(DATE(2029,6,1),Mitarbeiter!$C280),MIN(DATE(2029,7,0),IF(Mitarbeiter!$D280="",DATE(2029,7,0),Mitarbeiter!$D280),TODAY()),Einstellungen!$F$13:$F$67)))*N(Mitarbeiter!$E280)/IF(Einstellungen!$C$11="7 Tage",7,5),N('Ist-Stunden'!AU280)),MAX(IF(Einstellungen!$C$11="7 Tage",MAX(0,(MIN(DATE(2029,7,0),IF(Mitarbeiter!$D280="",DATE(2029,7,0),Mitarbeiter!$D280),TODAY()))-(MAX(DATE(2029,6,1),Mitarbeiter!$C280))+1),MAX(0,NETWORKDAYS(MAX(DATE(2029,6,1),Mitarbeiter!$C280),MIN(DATE(2029,7,0),IF(Mitarbeiter!$D280="",DATE(2029,7,0),Mitarbeiter!$D280),TODAY()),Einstellungen!$F$13:$F$67)))*N(Mitarbeiter!$E280)/IF(Einstellungen!$C$11="7 Tage",7,5),N('Ist-Stunden'!AU280)+(N(Krankheitstage!CF280)+N(Krankheitstage!CR280))*N($C280))))</f>
        <v/>
      </c>
      <c r="BZ280" s="76">
        <f>IF($B280="",0,IF(Einstellungen!$C$10="Ja",MAX(IF(Einstellungen!$C$11="7 Tage",MAX(0,(MIN(DATE(2029,8,0),IF(Mitarbeiter!$D280="",DATE(2029,8,0),Mitarbeiter!$D280),TODAY()))-(MAX(DATE(2029,7,1),Mitarbeiter!$C280))+1),MAX(0,NETWORKDAYS(MAX(DATE(2029,7,1),Mitarbeiter!$C280),MIN(DATE(2029,8,0),IF(Mitarbeiter!$D280="",DATE(2029,8,0),Mitarbeiter!$D280),TODAY()),Einstellungen!$F$13:$F$67)))*N(Mitarbeiter!$E280)/IF(Einstellungen!$C$11="7 Tage",7,5),N('Ist-Stunden'!AV280)),MAX(IF(Einstellungen!$C$11="7 Tage",MAX(0,(MIN(DATE(2029,8,0),IF(Mitarbeiter!$D280="",DATE(2029,8,0),Mitarbeiter!$D280),TODAY()))-(MAX(DATE(2029,7,1),Mitarbeiter!$C280))+1),MAX(0,NETWORKDAYS(MAX(DATE(2029,7,1),Mitarbeiter!$C280),MIN(DATE(2029,8,0),IF(Mitarbeiter!$D280="",DATE(2029,8,0),Mitarbeiter!$D280),TODAY()),Einstellungen!$F$13:$F$67)))*N(Mitarbeiter!$E280)/IF(Einstellungen!$C$11="7 Tage",7,5),N('Ist-Stunden'!AV280)+(N(Krankheitstage!CG280)+N(Krankheitstage!CS280))*N($C280))))</f>
        <v/>
      </c>
      <c r="CA280" s="76">
        <f>IF($B280="",0,IF(Einstellungen!$C$10="Ja",MAX(IF(Einstellungen!$C$11="7 Tage",MAX(0,(MIN(DATE(2029,9,0),IF(Mitarbeiter!$D280="",DATE(2029,9,0),Mitarbeiter!$D280),TODAY()))-(MAX(DATE(2029,8,1),Mitarbeiter!$C280))+1),MAX(0,NETWORKDAYS(MAX(DATE(2029,8,1),Mitarbeiter!$C280),MIN(DATE(2029,9,0),IF(Mitarbeiter!$D280="",DATE(2029,9,0),Mitarbeiter!$D280),TODAY()),Einstellungen!$F$13:$F$67)))*N(Mitarbeiter!$E280)/IF(Einstellungen!$C$11="7 Tage",7,5),N('Ist-Stunden'!AW280)),MAX(IF(Einstellungen!$C$11="7 Tage",MAX(0,(MIN(DATE(2029,9,0),IF(Mitarbeiter!$D280="",DATE(2029,9,0),Mitarbeiter!$D280),TODAY()))-(MAX(DATE(2029,8,1),Mitarbeiter!$C280))+1),MAX(0,NETWORKDAYS(MAX(DATE(2029,8,1),Mitarbeiter!$C280),MIN(DATE(2029,9,0),IF(Mitarbeiter!$D280="",DATE(2029,9,0),Mitarbeiter!$D280),TODAY()),Einstellungen!$F$13:$F$67)))*N(Mitarbeiter!$E280)/IF(Einstellungen!$C$11="7 Tage",7,5),N('Ist-Stunden'!AW280)+(N(Krankheitstage!CH280)+N(Krankheitstage!CT280))*N($C280))))</f>
        <v/>
      </c>
      <c r="CB280" s="76">
        <f>IF($B280="",0,IF(Einstellungen!$C$10="Ja",MAX(IF(Einstellungen!$C$11="7 Tage",MAX(0,(MIN(DATE(2029,10,0),IF(Mitarbeiter!$D280="",DATE(2029,10,0),Mitarbeiter!$D280),TODAY()))-(MAX(DATE(2029,9,1),Mitarbeiter!$C280))+1),MAX(0,NETWORKDAYS(MAX(DATE(2029,9,1),Mitarbeiter!$C280),MIN(DATE(2029,10,0),IF(Mitarbeiter!$D280="",DATE(2029,10,0),Mitarbeiter!$D280),TODAY()),Einstellungen!$F$13:$F$67)))*N(Mitarbeiter!$E280)/IF(Einstellungen!$C$11="7 Tage",7,5),N('Ist-Stunden'!AX280)),MAX(IF(Einstellungen!$C$11="7 Tage",MAX(0,(MIN(DATE(2029,10,0),IF(Mitarbeiter!$D280="",DATE(2029,10,0),Mitarbeiter!$D280),TODAY()))-(MAX(DATE(2029,9,1),Mitarbeiter!$C280))+1),MAX(0,NETWORKDAYS(MAX(DATE(2029,9,1),Mitarbeiter!$C280),MIN(DATE(2029,10,0),IF(Mitarbeiter!$D280="",DATE(2029,10,0),Mitarbeiter!$D280),TODAY()),Einstellungen!$F$13:$F$67)))*N(Mitarbeiter!$E280)/IF(Einstellungen!$C$11="7 Tage",7,5),N('Ist-Stunden'!AX280)+(N(Krankheitstage!CI280)+N(Krankheitstage!CU280))*N($C280))))</f>
        <v/>
      </c>
      <c r="CC280" s="76">
        <f>IF($B280="",0,IF(Einstellungen!$C$10="Ja",MAX(IF(Einstellungen!$C$11="7 Tage",MAX(0,(MIN(DATE(2029,11,0),IF(Mitarbeiter!$D280="",DATE(2029,11,0),Mitarbeiter!$D280),TODAY()))-(MAX(DATE(2029,10,1),Mitarbeiter!$C280))+1),MAX(0,NETWORKDAYS(MAX(DATE(2029,10,1),Mitarbeiter!$C280),MIN(DATE(2029,11,0),IF(Mitarbeiter!$D280="",DATE(2029,11,0),Mitarbeiter!$D280),TODAY()),Einstellungen!$F$13:$F$67)))*N(Mitarbeiter!$E280)/IF(Einstellungen!$C$11="7 Tage",7,5),N('Ist-Stunden'!AY280)),MAX(IF(Einstellungen!$C$11="7 Tage",MAX(0,(MIN(DATE(2029,11,0),IF(Mitarbeiter!$D280="",DATE(2029,11,0),Mitarbeiter!$D280),TODAY()))-(MAX(DATE(2029,10,1),Mitarbeiter!$C280))+1),MAX(0,NETWORKDAYS(MAX(DATE(2029,10,1),Mitarbeiter!$C280),MIN(DATE(2029,11,0),IF(Mitarbeiter!$D280="",DATE(2029,11,0),Mitarbeiter!$D280),TODAY()),Einstellungen!$F$13:$F$67)))*N(Mitarbeiter!$E280)/IF(Einstellungen!$C$11="7 Tage",7,5),N('Ist-Stunden'!AY280)+(N(Krankheitstage!CJ280)+N(Krankheitstage!CV280))*N($C280))))</f>
        <v/>
      </c>
      <c r="CD280" s="76">
        <f>IF($B280="",0,IF(Einstellungen!$C$10="Ja",MAX(IF(Einstellungen!$C$11="7 Tage",MAX(0,(MIN(DATE(2029,12,0),IF(Mitarbeiter!$D280="",DATE(2029,12,0),Mitarbeiter!$D280),TODAY()))-(MAX(DATE(2029,11,1),Mitarbeiter!$C280))+1),MAX(0,NETWORKDAYS(MAX(DATE(2029,11,1),Mitarbeiter!$C280),MIN(DATE(2029,12,0),IF(Mitarbeiter!$D280="",DATE(2029,12,0),Mitarbeiter!$D280),TODAY()),Einstellungen!$F$13:$F$67)))*N(Mitarbeiter!$E280)/IF(Einstellungen!$C$11="7 Tage",7,5),N('Ist-Stunden'!AZ280)),MAX(IF(Einstellungen!$C$11="7 Tage",MAX(0,(MIN(DATE(2029,12,0),IF(Mitarbeiter!$D280="",DATE(2029,12,0),Mitarbeiter!$D280),TODAY()))-(MAX(DATE(2029,11,1),Mitarbeiter!$C280))+1),MAX(0,NETWORKDAYS(MAX(DATE(2029,11,1),Mitarbeiter!$C280),MIN(DATE(2029,12,0),IF(Mitarbeiter!$D280="",DATE(2029,12,0),Mitarbeiter!$D280),TODAY()),Einstellungen!$F$13:$F$67)))*N(Mitarbeiter!$E280)/IF(Einstellungen!$C$11="7 Tage",7,5),N('Ist-Stunden'!AZ280)+(N(Krankheitstage!CK280)+N(Krankheitstage!CW280))*N($C280))))</f>
        <v/>
      </c>
      <c r="CE280" s="76">
        <f>IF($B280="",0,IF(Einstellungen!$C$10="Ja",MAX(IF(Einstellungen!$C$11="7 Tage",MAX(0,(MIN(DATE(2029,13,0),IF(Mitarbeiter!$D280="",DATE(2029,13,0),Mitarbeiter!$D280),TODAY()))-(MAX(DATE(2029,12,1),Mitarbeiter!$C280))+1),MAX(0,NETWORKDAYS(MAX(DATE(2029,12,1),Mitarbeiter!$C280),MIN(DATE(2029,13,0),IF(Mitarbeiter!$D280="",DATE(2029,13,0),Mitarbeiter!$D280),TODAY()),Einstellungen!$F$13:$F$67)))*N(Mitarbeiter!$E280)/IF(Einstellungen!$C$11="7 Tage",7,5),N('Ist-Stunden'!BA280)),MAX(IF(Einstellungen!$C$11="7 Tage",MAX(0,(MIN(DATE(2029,13,0),IF(Mitarbeiter!$D280="",DATE(2029,13,0),Mitarbeiter!$D280),TODAY()))-(MAX(DATE(2029,12,1),Mitarbeiter!$C280))+1),MAX(0,NETWORKDAYS(MAX(DATE(2029,12,1),Mitarbeiter!$C280),MIN(DATE(2029,13,0),IF(Mitarbeiter!$D280="",DATE(2029,13,0),Mitarbeiter!$D280),TODAY()),Einstellungen!$F$13:$F$67)))*N(Mitarbeiter!$E280)/IF(Einstellungen!$C$11="7 Tage",7,5),N('Ist-Stunden'!BA280)+(N(Krankheitstage!CL280)+N(Krankheitstage!CX280))*N($C280))))</f>
        <v/>
      </c>
      <c r="CF280" s="76">
        <f>IF($B280="",0,IF(Einstellungen!$C$10="Ja",MAX(IF(Einstellungen!$C$11="7 Tage",MAX(0,(MIN(DATE(2030,2,0),IF(Mitarbeiter!$D280="",DATE(2030,2,0),Mitarbeiter!$D280),TODAY()))-(MAX(DATE(2030,1,1),Mitarbeiter!$C280))+1),MAX(0,NETWORKDAYS(MAX(DATE(2030,1,1),Mitarbeiter!$C280),MIN(DATE(2030,2,0),IF(Mitarbeiter!$D280="",DATE(2030,2,0),Mitarbeiter!$D280),TODAY()),Einstellungen!$F$13:$F$67)))*N(Mitarbeiter!$E280)/IF(Einstellungen!$C$11="7 Tage",7,5),N('Ist-Stunden'!BB280)),MAX(IF(Einstellungen!$C$11="7 Tage",MAX(0,(MIN(DATE(2030,2,0),IF(Mitarbeiter!$D280="",DATE(2030,2,0),Mitarbeiter!$D280),TODAY()))-(MAX(DATE(2030,1,1),Mitarbeiter!$C280))+1),MAX(0,NETWORKDAYS(MAX(DATE(2030,1,1),Mitarbeiter!$C280),MIN(DATE(2030,2,0),IF(Mitarbeiter!$D280="",DATE(2030,2,0),Mitarbeiter!$D280),TODAY()),Einstellungen!$F$13:$F$67)))*N(Mitarbeiter!$E280)/IF(Einstellungen!$C$11="7 Tage",7,5),N('Ist-Stunden'!BB280)+(N(Krankheitstage!CY280)+N(Krankheitstage!DK280))*N($C280))))</f>
        <v/>
      </c>
      <c r="CG280" s="76">
        <f>IF($B280="",0,IF(Einstellungen!$C$10="Ja",MAX(IF(Einstellungen!$C$11="7 Tage",MAX(0,(MIN(DATE(2030,3,0),IF(Mitarbeiter!$D280="",DATE(2030,3,0),Mitarbeiter!$D280),TODAY()))-(MAX(DATE(2030,2,1),Mitarbeiter!$C280))+1),MAX(0,NETWORKDAYS(MAX(DATE(2030,2,1),Mitarbeiter!$C280),MIN(DATE(2030,3,0),IF(Mitarbeiter!$D280="",DATE(2030,3,0),Mitarbeiter!$D280),TODAY()),Einstellungen!$F$13:$F$67)))*N(Mitarbeiter!$E280)/IF(Einstellungen!$C$11="7 Tage",7,5),N('Ist-Stunden'!BC280)),MAX(IF(Einstellungen!$C$11="7 Tage",MAX(0,(MIN(DATE(2030,3,0),IF(Mitarbeiter!$D280="",DATE(2030,3,0),Mitarbeiter!$D280),TODAY()))-(MAX(DATE(2030,2,1),Mitarbeiter!$C280))+1),MAX(0,NETWORKDAYS(MAX(DATE(2030,2,1),Mitarbeiter!$C280),MIN(DATE(2030,3,0),IF(Mitarbeiter!$D280="",DATE(2030,3,0),Mitarbeiter!$D280),TODAY()),Einstellungen!$F$13:$F$67)))*N(Mitarbeiter!$E280)/IF(Einstellungen!$C$11="7 Tage",7,5),N('Ist-Stunden'!BC280)+(N(Krankheitstage!CZ280)+N(Krankheitstage!DL280))*N($C280))))</f>
        <v/>
      </c>
      <c r="CH280" s="76">
        <f>IF($B280="",0,IF(Einstellungen!$C$10="Ja",MAX(IF(Einstellungen!$C$11="7 Tage",MAX(0,(MIN(DATE(2030,4,0),IF(Mitarbeiter!$D280="",DATE(2030,4,0),Mitarbeiter!$D280),TODAY()))-(MAX(DATE(2030,3,1),Mitarbeiter!$C280))+1),MAX(0,NETWORKDAYS(MAX(DATE(2030,3,1),Mitarbeiter!$C280),MIN(DATE(2030,4,0),IF(Mitarbeiter!$D280="",DATE(2030,4,0),Mitarbeiter!$D280),TODAY()),Einstellungen!$F$13:$F$67)))*N(Mitarbeiter!$E280)/IF(Einstellungen!$C$11="7 Tage",7,5),N('Ist-Stunden'!BD280)),MAX(IF(Einstellungen!$C$11="7 Tage",MAX(0,(MIN(DATE(2030,4,0),IF(Mitarbeiter!$D280="",DATE(2030,4,0),Mitarbeiter!$D280),TODAY()))-(MAX(DATE(2030,3,1),Mitarbeiter!$C280))+1),MAX(0,NETWORKDAYS(MAX(DATE(2030,3,1),Mitarbeiter!$C280),MIN(DATE(2030,4,0),IF(Mitarbeiter!$D280="",DATE(2030,4,0),Mitarbeiter!$D280),TODAY()),Einstellungen!$F$13:$F$67)))*N(Mitarbeiter!$E280)/IF(Einstellungen!$C$11="7 Tage",7,5),N('Ist-Stunden'!BD280)+(N(Krankheitstage!DA280)+N(Krankheitstage!DM280))*N($C280))))</f>
        <v/>
      </c>
      <c r="CI280" s="76">
        <f>IF($B280="",0,IF(Einstellungen!$C$10="Ja",MAX(IF(Einstellungen!$C$11="7 Tage",MAX(0,(MIN(DATE(2030,5,0),IF(Mitarbeiter!$D280="",DATE(2030,5,0),Mitarbeiter!$D280),TODAY()))-(MAX(DATE(2030,4,1),Mitarbeiter!$C280))+1),MAX(0,NETWORKDAYS(MAX(DATE(2030,4,1),Mitarbeiter!$C280),MIN(DATE(2030,5,0),IF(Mitarbeiter!$D280="",DATE(2030,5,0),Mitarbeiter!$D280),TODAY()),Einstellungen!$F$13:$F$67)))*N(Mitarbeiter!$E280)/IF(Einstellungen!$C$11="7 Tage",7,5),N('Ist-Stunden'!BE280)),MAX(IF(Einstellungen!$C$11="7 Tage",MAX(0,(MIN(DATE(2030,5,0),IF(Mitarbeiter!$D280="",DATE(2030,5,0),Mitarbeiter!$D280),TODAY()))-(MAX(DATE(2030,4,1),Mitarbeiter!$C280))+1),MAX(0,NETWORKDAYS(MAX(DATE(2030,4,1),Mitarbeiter!$C280),MIN(DATE(2030,5,0),IF(Mitarbeiter!$D280="",DATE(2030,5,0),Mitarbeiter!$D280),TODAY()),Einstellungen!$F$13:$F$67)))*N(Mitarbeiter!$E280)/IF(Einstellungen!$C$11="7 Tage",7,5),N('Ist-Stunden'!BE280)+(N(Krankheitstage!DB280)+N(Krankheitstage!DN280))*N($C280))))</f>
        <v/>
      </c>
      <c r="CJ280" s="76">
        <f>IF($B280="",0,IF(Einstellungen!$C$10="Ja",MAX(IF(Einstellungen!$C$11="7 Tage",MAX(0,(MIN(DATE(2030,6,0),IF(Mitarbeiter!$D280="",DATE(2030,6,0),Mitarbeiter!$D280),TODAY()))-(MAX(DATE(2030,5,1),Mitarbeiter!$C280))+1),MAX(0,NETWORKDAYS(MAX(DATE(2030,5,1),Mitarbeiter!$C280),MIN(DATE(2030,6,0),IF(Mitarbeiter!$D280="",DATE(2030,6,0),Mitarbeiter!$D280),TODAY()),Einstellungen!$F$13:$F$67)))*N(Mitarbeiter!$E280)/IF(Einstellungen!$C$11="7 Tage",7,5),N('Ist-Stunden'!BF280)),MAX(IF(Einstellungen!$C$11="7 Tage",MAX(0,(MIN(DATE(2030,6,0),IF(Mitarbeiter!$D280="",DATE(2030,6,0),Mitarbeiter!$D280),TODAY()))-(MAX(DATE(2030,5,1),Mitarbeiter!$C280))+1),MAX(0,NETWORKDAYS(MAX(DATE(2030,5,1),Mitarbeiter!$C280),MIN(DATE(2030,6,0),IF(Mitarbeiter!$D280="",DATE(2030,6,0),Mitarbeiter!$D280),TODAY()),Einstellungen!$F$13:$F$67)))*N(Mitarbeiter!$E280)/IF(Einstellungen!$C$11="7 Tage",7,5),N('Ist-Stunden'!BF280)+(N(Krankheitstage!DC280)+N(Krankheitstage!DO280))*N($C280))))</f>
        <v/>
      </c>
      <c r="CK280" s="76">
        <f>IF($B280="",0,IF(Einstellungen!$C$10="Ja",MAX(IF(Einstellungen!$C$11="7 Tage",MAX(0,(MIN(DATE(2030,7,0),IF(Mitarbeiter!$D280="",DATE(2030,7,0),Mitarbeiter!$D280),TODAY()))-(MAX(DATE(2030,6,1),Mitarbeiter!$C280))+1),MAX(0,NETWORKDAYS(MAX(DATE(2030,6,1),Mitarbeiter!$C280),MIN(DATE(2030,7,0),IF(Mitarbeiter!$D280="",DATE(2030,7,0),Mitarbeiter!$D280),TODAY()),Einstellungen!$F$13:$F$67)))*N(Mitarbeiter!$E280)/IF(Einstellungen!$C$11="7 Tage",7,5),N('Ist-Stunden'!BG280)),MAX(IF(Einstellungen!$C$11="7 Tage",MAX(0,(MIN(DATE(2030,7,0),IF(Mitarbeiter!$D280="",DATE(2030,7,0),Mitarbeiter!$D280),TODAY()))-(MAX(DATE(2030,6,1),Mitarbeiter!$C280))+1),MAX(0,NETWORKDAYS(MAX(DATE(2030,6,1),Mitarbeiter!$C280),MIN(DATE(2030,7,0),IF(Mitarbeiter!$D280="",DATE(2030,7,0),Mitarbeiter!$D280),TODAY()),Einstellungen!$F$13:$F$67)))*N(Mitarbeiter!$E280)/IF(Einstellungen!$C$11="7 Tage",7,5),N('Ist-Stunden'!BG280)+(N(Krankheitstage!DD280)+N(Krankheitstage!DP280))*N($C280))))</f>
        <v/>
      </c>
      <c r="CL280" s="76">
        <f>IF($B280="",0,IF(Einstellungen!$C$10="Ja",MAX(IF(Einstellungen!$C$11="7 Tage",MAX(0,(MIN(DATE(2030,8,0),IF(Mitarbeiter!$D280="",DATE(2030,8,0),Mitarbeiter!$D280),TODAY()))-(MAX(DATE(2030,7,1),Mitarbeiter!$C280))+1),MAX(0,NETWORKDAYS(MAX(DATE(2030,7,1),Mitarbeiter!$C280),MIN(DATE(2030,8,0),IF(Mitarbeiter!$D280="",DATE(2030,8,0),Mitarbeiter!$D280),TODAY()),Einstellungen!$F$13:$F$67)))*N(Mitarbeiter!$E280)/IF(Einstellungen!$C$11="7 Tage",7,5),N('Ist-Stunden'!BH280)),MAX(IF(Einstellungen!$C$11="7 Tage",MAX(0,(MIN(DATE(2030,8,0),IF(Mitarbeiter!$D280="",DATE(2030,8,0),Mitarbeiter!$D280),TODAY()))-(MAX(DATE(2030,7,1),Mitarbeiter!$C280))+1),MAX(0,NETWORKDAYS(MAX(DATE(2030,7,1),Mitarbeiter!$C280),MIN(DATE(2030,8,0),IF(Mitarbeiter!$D280="",DATE(2030,8,0),Mitarbeiter!$D280),TODAY()),Einstellungen!$F$13:$F$67)))*N(Mitarbeiter!$E280)/IF(Einstellungen!$C$11="7 Tage",7,5),N('Ist-Stunden'!BH280)+(N(Krankheitstage!DE280)+N(Krankheitstage!DQ280))*N($C280))))</f>
        <v/>
      </c>
      <c r="CM280" s="76">
        <f>IF($B280="",0,IF(Einstellungen!$C$10="Ja",MAX(IF(Einstellungen!$C$11="7 Tage",MAX(0,(MIN(DATE(2030,9,0),IF(Mitarbeiter!$D280="",DATE(2030,9,0),Mitarbeiter!$D280),TODAY()))-(MAX(DATE(2030,8,1),Mitarbeiter!$C280))+1),MAX(0,NETWORKDAYS(MAX(DATE(2030,8,1),Mitarbeiter!$C280),MIN(DATE(2030,9,0),IF(Mitarbeiter!$D280="",DATE(2030,9,0),Mitarbeiter!$D280),TODAY()),Einstellungen!$F$13:$F$67)))*N(Mitarbeiter!$E280)/IF(Einstellungen!$C$11="7 Tage",7,5),N('Ist-Stunden'!BI280)),MAX(IF(Einstellungen!$C$11="7 Tage",MAX(0,(MIN(DATE(2030,9,0),IF(Mitarbeiter!$D280="",DATE(2030,9,0),Mitarbeiter!$D280),TODAY()))-(MAX(DATE(2030,8,1),Mitarbeiter!$C280))+1),MAX(0,NETWORKDAYS(MAX(DATE(2030,8,1),Mitarbeiter!$C280),MIN(DATE(2030,9,0),IF(Mitarbeiter!$D280="",DATE(2030,9,0),Mitarbeiter!$D280),TODAY()),Einstellungen!$F$13:$F$67)))*N(Mitarbeiter!$E280)/IF(Einstellungen!$C$11="7 Tage",7,5),N('Ist-Stunden'!BI280)+(N(Krankheitstage!DF280)+N(Krankheitstage!DR280))*N($C280))))</f>
        <v/>
      </c>
      <c r="CN280" s="76">
        <f>IF($B280="",0,IF(Einstellungen!$C$10="Ja",MAX(IF(Einstellungen!$C$11="7 Tage",MAX(0,(MIN(DATE(2030,10,0),IF(Mitarbeiter!$D280="",DATE(2030,10,0),Mitarbeiter!$D280),TODAY()))-(MAX(DATE(2030,9,1),Mitarbeiter!$C280))+1),MAX(0,NETWORKDAYS(MAX(DATE(2030,9,1),Mitarbeiter!$C280),MIN(DATE(2030,10,0),IF(Mitarbeiter!$D280="",DATE(2030,10,0),Mitarbeiter!$D280),TODAY()),Einstellungen!$F$13:$F$67)))*N(Mitarbeiter!$E280)/IF(Einstellungen!$C$11="7 Tage",7,5),N('Ist-Stunden'!BJ280)),MAX(IF(Einstellungen!$C$11="7 Tage",MAX(0,(MIN(DATE(2030,10,0),IF(Mitarbeiter!$D280="",DATE(2030,10,0),Mitarbeiter!$D280),TODAY()))-(MAX(DATE(2030,9,1),Mitarbeiter!$C280))+1),MAX(0,NETWORKDAYS(MAX(DATE(2030,9,1),Mitarbeiter!$C280),MIN(DATE(2030,10,0),IF(Mitarbeiter!$D280="",DATE(2030,10,0),Mitarbeiter!$D280),TODAY()),Einstellungen!$F$13:$F$67)))*N(Mitarbeiter!$E280)/IF(Einstellungen!$C$11="7 Tage",7,5),N('Ist-Stunden'!BJ280)+(N(Krankheitstage!DG280)+N(Krankheitstage!DS280))*N($C280))))</f>
        <v/>
      </c>
      <c r="CO280" s="76">
        <f>IF($B280="",0,IF(Einstellungen!$C$10="Ja",MAX(IF(Einstellungen!$C$11="7 Tage",MAX(0,(MIN(DATE(2030,11,0),IF(Mitarbeiter!$D280="",DATE(2030,11,0),Mitarbeiter!$D280),TODAY()))-(MAX(DATE(2030,10,1),Mitarbeiter!$C280))+1),MAX(0,NETWORKDAYS(MAX(DATE(2030,10,1),Mitarbeiter!$C280),MIN(DATE(2030,11,0),IF(Mitarbeiter!$D280="",DATE(2030,11,0),Mitarbeiter!$D280),TODAY()),Einstellungen!$F$13:$F$67)))*N(Mitarbeiter!$E280)/IF(Einstellungen!$C$11="7 Tage",7,5),N('Ist-Stunden'!BK280)),MAX(IF(Einstellungen!$C$11="7 Tage",MAX(0,(MIN(DATE(2030,11,0),IF(Mitarbeiter!$D280="",DATE(2030,11,0),Mitarbeiter!$D280),TODAY()))-(MAX(DATE(2030,10,1),Mitarbeiter!$C280))+1),MAX(0,NETWORKDAYS(MAX(DATE(2030,10,1),Mitarbeiter!$C280),MIN(DATE(2030,11,0),IF(Mitarbeiter!$D280="",DATE(2030,11,0),Mitarbeiter!$D280),TODAY()),Einstellungen!$F$13:$F$67)))*N(Mitarbeiter!$E280)/IF(Einstellungen!$C$11="7 Tage",7,5),N('Ist-Stunden'!BK280)+(N(Krankheitstage!DH280)+N(Krankheitstage!DT280))*N($C280))))</f>
        <v/>
      </c>
      <c r="CP280" s="76">
        <f>IF($B280="",0,IF(Einstellungen!$C$10="Ja",MAX(IF(Einstellungen!$C$11="7 Tage",MAX(0,(MIN(DATE(2030,12,0),IF(Mitarbeiter!$D280="",DATE(2030,12,0),Mitarbeiter!$D280),TODAY()))-(MAX(DATE(2030,11,1),Mitarbeiter!$C280))+1),MAX(0,NETWORKDAYS(MAX(DATE(2030,11,1),Mitarbeiter!$C280),MIN(DATE(2030,12,0),IF(Mitarbeiter!$D280="",DATE(2030,12,0),Mitarbeiter!$D280),TODAY()),Einstellungen!$F$13:$F$67)))*N(Mitarbeiter!$E280)/IF(Einstellungen!$C$11="7 Tage",7,5),N('Ist-Stunden'!BL280)),MAX(IF(Einstellungen!$C$11="7 Tage",MAX(0,(MIN(DATE(2030,12,0),IF(Mitarbeiter!$D280="",DATE(2030,12,0),Mitarbeiter!$D280),TODAY()))-(MAX(DATE(2030,11,1),Mitarbeiter!$C280))+1),MAX(0,NETWORKDAYS(MAX(DATE(2030,11,1),Mitarbeiter!$C280),MIN(DATE(2030,12,0),IF(Mitarbeiter!$D280="",DATE(2030,12,0),Mitarbeiter!$D280),TODAY()),Einstellungen!$F$13:$F$67)))*N(Mitarbeiter!$E280)/IF(Einstellungen!$C$11="7 Tage",7,5),N('Ist-Stunden'!BL280)+(N(Krankheitstage!DI280)+N(Krankheitstage!DU280))*N($C280))))</f>
        <v/>
      </c>
      <c r="CQ280" s="76">
        <f>IF($B280="",0,IF(Einstellungen!$C$10="Ja",MAX(IF(Einstellungen!$C$11="7 Tage",MAX(0,(MIN(DATE(2030,13,0),IF(Mitarbeiter!$D280="",DATE(2030,13,0),Mitarbeiter!$D280),TODAY()))-(MAX(DATE(2030,12,1),Mitarbeiter!$C280))+1),MAX(0,NETWORKDAYS(MAX(DATE(2030,12,1),Mitarbeiter!$C280),MIN(DATE(2030,13,0),IF(Mitarbeiter!$D280="",DATE(2030,13,0),Mitarbeiter!$D280),TODAY()),Einstellungen!$F$13:$F$67)))*N(Mitarbeiter!$E280)/IF(Einstellungen!$C$11="7 Tage",7,5),N('Ist-Stunden'!BM280)),MAX(IF(Einstellungen!$C$11="7 Tage",MAX(0,(MIN(DATE(2030,13,0),IF(Mitarbeiter!$D280="",DATE(2030,13,0),Mitarbeiter!$D280),TODAY()))-(MAX(DATE(2030,12,1),Mitarbeiter!$C280))+1),MAX(0,NETWORKDAYS(MAX(DATE(2030,12,1),Mitarbeiter!$C280),MIN(DATE(2030,13,0),IF(Mitarbeiter!$D280="",DATE(2030,13,0),Mitarbeiter!$D280),TODAY()),Einstellungen!$F$13:$F$67)))*N(Mitarbeiter!$E280)/IF(Einstellungen!$C$11="7 Tage",7,5),N('Ist-Stunden'!BM280)+(N(Krankheitstage!DJ280)+N(Krankheitstage!DV280))*N($C280))))</f>
        <v/>
      </c>
    </row>
    <row r="281">
      <c r="A281" s="73">
        <f>IF(Mitarbeiter!B281="","",Mitarbeiter!A281)</f>
        <v/>
      </c>
      <c r="B281" s="6">
        <f>IF(Mitarbeiter!B281="","",Mitarbeiter!B281)</f>
        <v/>
      </c>
      <c r="C281" s="74">
        <f>IF(Mitarbeiter!B281="","",Mitarbeiter!F281)</f>
        <v/>
      </c>
      <c r="D281" s="75">
        <f>N(INDEX(Krankheitstage!$G281:$DV281,1,(Einstellungen!$C$3-2026)*24+1))</f>
        <v/>
      </c>
      <c r="E281" s="75">
        <f>N(INDEX(Krankheitstage!$G281:$DV281,1,(Einstellungen!$C$3-2026)*24+2))</f>
        <v/>
      </c>
      <c r="F281" s="75">
        <f>N(INDEX(Krankheitstage!$G281:$DV281,1,(Einstellungen!$C$3-2026)*24+3))</f>
        <v/>
      </c>
      <c r="G281" s="75">
        <f>N(INDEX(Krankheitstage!$G281:$DV281,1,(Einstellungen!$C$3-2026)*24+4))</f>
        <v/>
      </c>
      <c r="H281" s="75">
        <f>N(INDEX(Krankheitstage!$G281:$DV281,1,(Einstellungen!$C$3-2026)*24+5))</f>
        <v/>
      </c>
      <c r="I281" s="75">
        <f>N(INDEX(Krankheitstage!$G281:$DV281,1,(Einstellungen!$C$3-2026)*24+6))</f>
        <v/>
      </c>
      <c r="J281" s="75">
        <f>N(INDEX(Krankheitstage!$G281:$DV281,1,(Einstellungen!$C$3-2026)*24+7))</f>
        <v/>
      </c>
      <c r="K281" s="75">
        <f>N(INDEX(Krankheitstage!$G281:$DV281,1,(Einstellungen!$C$3-2026)*24+8))</f>
        <v/>
      </c>
      <c r="L281" s="75">
        <f>N(INDEX(Krankheitstage!$G281:$DV281,1,(Einstellungen!$C$3-2026)*24+9))</f>
        <v/>
      </c>
      <c r="M281" s="75">
        <f>N(INDEX(Krankheitstage!$G281:$DV281,1,(Einstellungen!$C$3-2026)*24+10))</f>
        <v/>
      </c>
      <c r="N281" s="75">
        <f>N(INDEX(Krankheitstage!$G281:$DV281,1,(Einstellungen!$C$3-2026)*24+11))</f>
        <v/>
      </c>
      <c r="O281" s="75">
        <f>N(INDEX(Krankheitstage!$G281:$DV281,1,(Einstellungen!$C$3-2026)*24+12))</f>
        <v/>
      </c>
      <c r="P281" s="75">
        <f>IF($B281="","",SUM(D281:O281))</f>
        <v/>
      </c>
      <c r="Q281" s="75">
        <f>N(INDEX(Krankheitstage!$G281:$DV281,1,(Einstellungen!$C$3-2026)*24+13))</f>
        <v/>
      </c>
      <c r="R281" s="75">
        <f>N(INDEX(Krankheitstage!$G281:$DV281,1,(Einstellungen!$C$3-2026)*24+14))</f>
        <v/>
      </c>
      <c r="S281" s="75">
        <f>N(INDEX(Krankheitstage!$G281:$DV281,1,(Einstellungen!$C$3-2026)*24+15))</f>
        <v/>
      </c>
      <c r="T281" s="75">
        <f>N(INDEX(Krankheitstage!$G281:$DV281,1,(Einstellungen!$C$3-2026)*24+16))</f>
        <v/>
      </c>
      <c r="U281" s="75">
        <f>N(INDEX(Krankheitstage!$G281:$DV281,1,(Einstellungen!$C$3-2026)*24+17))</f>
        <v/>
      </c>
      <c r="V281" s="75">
        <f>N(INDEX(Krankheitstage!$G281:$DV281,1,(Einstellungen!$C$3-2026)*24+18))</f>
        <v/>
      </c>
      <c r="W281" s="75">
        <f>N(INDEX(Krankheitstage!$G281:$DV281,1,(Einstellungen!$C$3-2026)*24+19))</f>
        <v/>
      </c>
      <c r="X281" s="75">
        <f>N(INDEX(Krankheitstage!$G281:$DV281,1,(Einstellungen!$C$3-2026)*24+20))</f>
        <v/>
      </c>
      <c r="Y281" s="75">
        <f>N(INDEX(Krankheitstage!$G281:$DV281,1,(Einstellungen!$C$3-2026)*24+21))</f>
        <v/>
      </c>
      <c r="Z281" s="75">
        <f>N(INDEX(Krankheitstage!$G281:$DV281,1,(Einstellungen!$C$3-2026)*24+22))</f>
        <v/>
      </c>
      <c r="AA281" s="75">
        <f>N(INDEX(Krankheitstage!$G281:$DV281,1,(Einstellungen!$C$3-2026)*24+23))</f>
        <v/>
      </c>
      <c r="AB281" s="75">
        <f>N(INDEX(Krankheitstage!$G281:$DV281,1,(Einstellungen!$C$3-2026)*24+24))</f>
        <v/>
      </c>
      <c r="AC281" s="75">
        <f>IF($B281="","",SUM(Q281:AB281))</f>
        <v/>
      </c>
      <c r="AD281" s="75">
        <f>IF($B281="","",SUM(P281,AC281))</f>
        <v/>
      </c>
      <c r="AE281" s="76">
        <f>IF($B281="","",AD281*N(C281))</f>
        <v/>
      </c>
      <c r="AF281" s="75">
        <f>IF($B281="","",Krankheitstage!E281)</f>
        <v/>
      </c>
      <c r="AG281" s="76">
        <f>IF($B281="","",AF281*N(C281))</f>
        <v/>
      </c>
      <c r="AH281" s="76">
        <f>IF($B281="","",INDEX($AJ281:$CQ281,1,(Einstellungen!$C$3-2026)*12+1)+INDEX($AJ281:$CQ281,1,(Einstellungen!$C$3-2026)*12+2)+INDEX($AJ281:$CQ281,1,(Einstellungen!$C$3-2026)*12+3)+INDEX($AJ281:$CQ281,1,(Einstellungen!$C$3-2026)*12+4)+INDEX($AJ281:$CQ281,1,(Einstellungen!$C$3-2026)*12+5)+INDEX($AJ281:$CQ281,1,(Einstellungen!$C$3-2026)*12+6)+INDEX($AJ281:$CQ281,1,(Einstellungen!$C$3-2026)*12+7)+INDEX($AJ281:$CQ281,1,(Einstellungen!$C$3-2026)*12+8)+INDEX($AJ281:$CQ281,1,(Einstellungen!$C$3-2026)*12+9)+INDEX($AJ281:$CQ281,1,(Einstellungen!$C$3-2026)*12+10)+INDEX($AJ281:$CQ281,1,(Einstellungen!$C$3-2026)*12+11)+INDEX($AJ281:$CQ281,1,(Einstellungen!$C$3-2026)*12+12))</f>
        <v/>
      </c>
      <c r="AI281" s="76">
        <f>IF($B281="","",SUM($AJ281:$CQ281))</f>
        <v/>
      </c>
      <c r="AJ281" s="76">
        <f>IF($B281="",0,IF(Einstellungen!$C$10="Ja",MAX(IF(Einstellungen!$C$11="7 Tage",MAX(0,(MIN(DATE(2026,2,0),IF(Mitarbeiter!$D281="",DATE(2026,2,0),Mitarbeiter!$D281),TODAY()))-(MAX(DATE(2026,1,1),Mitarbeiter!$C281))+1),MAX(0,NETWORKDAYS(MAX(DATE(2026,1,1),Mitarbeiter!$C281),MIN(DATE(2026,2,0),IF(Mitarbeiter!$D281="",DATE(2026,2,0),Mitarbeiter!$D281),TODAY()),Einstellungen!$F$13:$F$67)))*N(Mitarbeiter!$E281)/IF(Einstellungen!$C$11="7 Tage",7,5),N('Ist-Stunden'!F281)),MAX(IF(Einstellungen!$C$11="7 Tage",MAX(0,(MIN(DATE(2026,2,0),IF(Mitarbeiter!$D281="",DATE(2026,2,0),Mitarbeiter!$D281),TODAY()))-(MAX(DATE(2026,1,1),Mitarbeiter!$C281))+1),MAX(0,NETWORKDAYS(MAX(DATE(2026,1,1),Mitarbeiter!$C281),MIN(DATE(2026,2,0),IF(Mitarbeiter!$D281="",DATE(2026,2,0),Mitarbeiter!$D281),TODAY()),Einstellungen!$F$13:$F$67)))*N(Mitarbeiter!$E281)/IF(Einstellungen!$C$11="7 Tage",7,5),N('Ist-Stunden'!F281)+(N(Krankheitstage!G281)+N(Krankheitstage!S281))*N($C281))))</f>
        <v/>
      </c>
      <c r="AK281" s="76">
        <f>IF($B281="",0,IF(Einstellungen!$C$10="Ja",MAX(IF(Einstellungen!$C$11="7 Tage",MAX(0,(MIN(DATE(2026,3,0),IF(Mitarbeiter!$D281="",DATE(2026,3,0),Mitarbeiter!$D281),TODAY()))-(MAX(DATE(2026,2,1),Mitarbeiter!$C281))+1),MAX(0,NETWORKDAYS(MAX(DATE(2026,2,1),Mitarbeiter!$C281),MIN(DATE(2026,3,0),IF(Mitarbeiter!$D281="",DATE(2026,3,0),Mitarbeiter!$D281),TODAY()),Einstellungen!$F$13:$F$67)))*N(Mitarbeiter!$E281)/IF(Einstellungen!$C$11="7 Tage",7,5),N('Ist-Stunden'!G281)),MAX(IF(Einstellungen!$C$11="7 Tage",MAX(0,(MIN(DATE(2026,3,0),IF(Mitarbeiter!$D281="",DATE(2026,3,0),Mitarbeiter!$D281),TODAY()))-(MAX(DATE(2026,2,1),Mitarbeiter!$C281))+1),MAX(0,NETWORKDAYS(MAX(DATE(2026,2,1),Mitarbeiter!$C281),MIN(DATE(2026,3,0),IF(Mitarbeiter!$D281="",DATE(2026,3,0),Mitarbeiter!$D281),TODAY()),Einstellungen!$F$13:$F$67)))*N(Mitarbeiter!$E281)/IF(Einstellungen!$C$11="7 Tage",7,5),N('Ist-Stunden'!G281)+(N(Krankheitstage!H281)+N(Krankheitstage!T281))*N($C281))))</f>
        <v/>
      </c>
      <c r="AL281" s="76">
        <f>IF($B281="",0,IF(Einstellungen!$C$10="Ja",MAX(IF(Einstellungen!$C$11="7 Tage",MAX(0,(MIN(DATE(2026,4,0),IF(Mitarbeiter!$D281="",DATE(2026,4,0),Mitarbeiter!$D281),TODAY()))-(MAX(DATE(2026,3,1),Mitarbeiter!$C281))+1),MAX(0,NETWORKDAYS(MAX(DATE(2026,3,1),Mitarbeiter!$C281),MIN(DATE(2026,4,0),IF(Mitarbeiter!$D281="",DATE(2026,4,0),Mitarbeiter!$D281),TODAY()),Einstellungen!$F$13:$F$67)))*N(Mitarbeiter!$E281)/IF(Einstellungen!$C$11="7 Tage",7,5),N('Ist-Stunden'!H281)),MAX(IF(Einstellungen!$C$11="7 Tage",MAX(0,(MIN(DATE(2026,4,0),IF(Mitarbeiter!$D281="",DATE(2026,4,0),Mitarbeiter!$D281),TODAY()))-(MAX(DATE(2026,3,1),Mitarbeiter!$C281))+1),MAX(0,NETWORKDAYS(MAX(DATE(2026,3,1),Mitarbeiter!$C281),MIN(DATE(2026,4,0),IF(Mitarbeiter!$D281="",DATE(2026,4,0),Mitarbeiter!$D281),TODAY()),Einstellungen!$F$13:$F$67)))*N(Mitarbeiter!$E281)/IF(Einstellungen!$C$11="7 Tage",7,5),N('Ist-Stunden'!H281)+(N(Krankheitstage!I281)+N(Krankheitstage!U281))*N($C281))))</f>
        <v/>
      </c>
      <c r="AM281" s="76">
        <f>IF($B281="",0,IF(Einstellungen!$C$10="Ja",MAX(IF(Einstellungen!$C$11="7 Tage",MAX(0,(MIN(DATE(2026,5,0),IF(Mitarbeiter!$D281="",DATE(2026,5,0),Mitarbeiter!$D281),TODAY()))-(MAX(DATE(2026,4,1),Mitarbeiter!$C281))+1),MAX(0,NETWORKDAYS(MAX(DATE(2026,4,1),Mitarbeiter!$C281),MIN(DATE(2026,5,0),IF(Mitarbeiter!$D281="",DATE(2026,5,0),Mitarbeiter!$D281),TODAY()),Einstellungen!$F$13:$F$67)))*N(Mitarbeiter!$E281)/IF(Einstellungen!$C$11="7 Tage",7,5),N('Ist-Stunden'!I281)),MAX(IF(Einstellungen!$C$11="7 Tage",MAX(0,(MIN(DATE(2026,5,0),IF(Mitarbeiter!$D281="",DATE(2026,5,0),Mitarbeiter!$D281),TODAY()))-(MAX(DATE(2026,4,1),Mitarbeiter!$C281))+1),MAX(0,NETWORKDAYS(MAX(DATE(2026,4,1),Mitarbeiter!$C281),MIN(DATE(2026,5,0),IF(Mitarbeiter!$D281="",DATE(2026,5,0),Mitarbeiter!$D281),TODAY()),Einstellungen!$F$13:$F$67)))*N(Mitarbeiter!$E281)/IF(Einstellungen!$C$11="7 Tage",7,5),N('Ist-Stunden'!I281)+(N(Krankheitstage!J281)+N(Krankheitstage!V281))*N($C281))))</f>
        <v/>
      </c>
      <c r="AN281" s="76">
        <f>IF($B281="",0,IF(Einstellungen!$C$10="Ja",MAX(IF(Einstellungen!$C$11="7 Tage",MAX(0,(MIN(DATE(2026,6,0),IF(Mitarbeiter!$D281="",DATE(2026,6,0),Mitarbeiter!$D281),TODAY()))-(MAX(DATE(2026,5,1),Mitarbeiter!$C281))+1),MAX(0,NETWORKDAYS(MAX(DATE(2026,5,1),Mitarbeiter!$C281),MIN(DATE(2026,6,0),IF(Mitarbeiter!$D281="",DATE(2026,6,0),Mitarbeiter!$D281),TODAY()),Einstellungen!$F$13:$F$67)))*N(Mitarbeiter!$E281)/IF(Einstellungen!$C$11="7 Tage",7,5),N('Ist-Stunden'!J281)),MAX(IF(Einstellungen!$C$11="7 Tage",MAX(0,(MIN(DATE(2026,6,0),IF(Mitarbeiter!$D281="",DATE(2026,6,0),Mitarbeiter!$D281),TODAY()))-(MAX(DATE(2026,5,1),Mitarbeiter!$C281))+1),MAX(0,NETWORKDAYS(MAX(DATE(2026,5,1),Mitarbeiter!$C281),MIN(DATE(2026,6,0),IF(Mitarbeiter!$D281="",DATE(2026,6,0),Mitarbeiter!$D281),TODAY()),Einstellungen!$F$13:$F$67)))*N(Mitarbeiter!$E281)/IF(Einstellungen!$C$11="7 Tage",7,5),N('Ist-Stunden'!J281)+(N(Krankheitstage!K281)+N(Krankheitstage!W281))*N($C281))))</f>
        <v/>
      </c>
      <c r="AO281" s="76">
        <f>IF($B281="",0,IF(Einstellungen!$C$10="Ja",MAX(IF(Einstellungen!$C$11="7 Tage",MAX(0,(MIN(DATE(2026,7,0),IF(Mitarbeiter!$D281="",DATE(2026,7,0),Mitarbeiter!$D281),TODAY()))-(MAX(DATE(2026,6,1),Mitarbeiter!$C281))+1),MAX(0,NETWORKDAYS(MAX(DATE(2026,6,1),Mitarbeiter!$C281),MIN(DATE(2026,7,0),IF(Mitarbeiter!$D281="",DATE(2026,7,0),Mitarbeiter!$D281),TODAY()),Einstellungen!$F$13:$F$67)))*N(Mitarbeiter!$E281)/IF(Einstellungen!$C$11="7 Tage",7,5),N('Ist-Stunden'!K281)),MAX(IF(Einstellungen!$C$11="7 Tage",MAX(0,(MIN(DATE(2026,7,0),IF(Mitarbeiter!$D281="",DATE(2026,7,0),Mitarbeiter!$D281),TODAY()))-(MAX(DATE(2026,6,1),Mitarbeiter!$C281))+1),MAX(0,NETWORKDAYS(MAX(DATE(2026,6,1),Mitarbeiter!$C281),MIN(DATE(2026,7,0),IF(Mitarbeiter!$D281="",DATE(2026,7,0),Mitarbeiter!$D281),TODAY()),Einstellungen!$F$13:$F$67)))*N(Mitarbeiter!$E281)/IF(Einstellungen!$C$11="7 Tage",7,5),N('Ist-Stunden'!K281)+(N(Krankheitstage!L281)+N(Krankheitstage!X281))*N($C281))))</f>
        <v/>
      </c>
      <c r="AP281" s="76">
        <f>IF($B281="",0,IF(Einstellungen!$C$10="Ja",MAX(IF(Einstellungen!$C$11="7 Tage",MAX(0,(MIN(DATE(2026,8,0),IF(Mitarbeiter!$D281="",DATE(2026,8,0),Mitarbeiter!$D281),TODAY()))-(MAX(DATE(2026,7,1),Mitarbeiter!$C281))+1),MAX(0,NETWORKDAYS(MAX(DATE(2026,7,1),Mitarbeiter!$C281),MIN(DATE(2026,8,0),IF(Mitarbeiter!$D281="",DATE(2026,8,0),Mitarbeiter!$D281),TODAY()),Einstellungen!$F$13:$F$67)))*N(Mitarbeiter!$E281)/IF(Einstellungen!$C$11="7 Tage",7,5),N('Ist-Stunden'!L281)),MAX(IF(Einstellungen!$C$11="7 Tage",MAX(0,(MIN(DATE(2026,8,0),IF(Mitarbeiter!$D281="",DATE(2026,8,0),Mitarbeiter!$D281),TODAY()))-(MAX(DATE(2026,7,1),Mitarbeiter!$C281))+1),MAX(0,NETWORKDAYS(MAX(DATE(2026,7,1),Mitarbeiter!$C281),MIN(DATE(2026,8,0),IF(Mitarbeiter!$D281="",DATE(2026,8,0),Mitarbeiter!$D281),TODAY()),Einstellungen!$F$13:$F$67)))*N(Mitarbeiter!$E281)/IF(Einstellungen!$C$11="7 Tage",7,5),N('Ist-Stunden'!L281)+(N(Krankheitstage!M281)+N(Krankheitstage!Y281))*N($C281))))</f>
        <v/>
      </c>
      <c r="AQ281" s="76">
        <f>IF($B281="",0,IF(Einstellungen!$C$10="Ja",MAX(IF(Einstellungen!$C$11="7 Tage",MAX(0,(MIN(DATE(2026,9,0),IF(Mitarbeiter!$D281="",DATE(2026,9,0),Mitarbeiter!$D281),TODAY()))-(MAX(DATE(2026,8,1),Mitarbeiter!$C281))+1),MAX(0,NETWORKDAYS(MAX(DATE(2026,8,1),Mitarbeiter!$C281),MIN(DATE(2026,9,0),IF(Mitarbeiter!$D281="",DATE(2026,9,0),Mitarbeiter!$D281),TODAY()),Einstellungen!$F$13:$F$67)))*N(Mitarbeiter!$E281)/IF(Einstellungen!$C$11="7 Tage",7,5),N('Ist-Stunden'!M281)),MAX(IF(Einstellungen!$C$11="7 Tage",MAX(0,(MIN(DATE(2026,9,0),IF(Mitarbeiter!$D281="",DATE(2026,9,0),Mitarbeiter!$D281),TODAY()))-(MAX(DATE(2026,8,1),Mitarbeiter!$C281))+1),MAX(0,NETWORKDAYS(MAX(DATE(2026,8,1),Mitarbeiter!$C281),MIN(DATE(2026,9,0),IF(Mitarbeiter!$D281="",DATE(2026,9,0),Mitarbeiter!$D281),TODAY()),Einstellungen!$F$13:$F$67)))*N(Mitarbeiter!$E281)/IF(Einstellungen!$C$11="7 Tage",7,5),N('Ist-Stunden'!M281)+(N(Krankheitstage!N281)+N(Krankheitstage!Z281))*N($C281))))</f>
        <v/>
      </c>
      <c r="AR281" s="76">
        <f>IF($B281="",0,IF(Einstellungen!$C$10="Ja",MAX(IF(Einstellungen!$C$11="7 Tage",MAX(0,(MIN(DATE(2026,10,0),IF(Mitarbeiter!$D281="",DATE(2026,10,0),Mitarbeiter!$D281),TODAY()))-(MAX(DATE(2026,9,1),Mitarbeiter!$C281))+1),MAX(0,NETWORKDAYS(MAX(DATE(2026,9,1),Mitarbeiter!$C281),MIN(DATE(2026,10,0),IF(Mitarbeiter!$D281="",DATE(2026,10,0),Mitarbeiter!$D281),TODAY()),Einstellungen!$F$13:$F$67)))*N(Mitarbeiter!$E281)/IF(Einstellungen!$C$11="7 Tage",7,5),N('Ist-Stunden'!N281)),MAX(IF(Einstellungen!$C$11="7 Tage",MAX(0,(MIN(DATE(2026,10,0),IF(Mitarbeiter!$D281="",DATE(2026,10,0),Mitarbeiter!$D281),TODAY()))-(MAX(DATE(2026,9,1),Mitarbeiter!$C281))+1),MAX(0,NETWORKDAYS(MAX(DATE(2026,9,1),Mitarbeiter!$C281),MIN(DATE(2026,10,0),IF(Mitarbeiter!$D281="",DATE(2026,10,0),Mitarbeiter!$D281),TODAY()),Einstellungen!$F$13:$F$67)))*N(Mitarbeiter!$E281)/IF(Einstellungen!$C$11="7 Tage",7,5),N('Ist-Stunden'!N281)+(N(Krankheitstage!O281)+N(Krankheitstage!AA281))*N($C281))))</f>
        <v/>
      </c>
      <c r="AS281" s="76">
        <f>IF($B281="",0,IF(Einstellungen!$C$10="Ja",MAX(IF(Einstellungen!$C$11="7 Tage",MAX(0,(MIN(DATE(2026,11,0),IF(Mitarbeiter!$D281="",DATE(2026,11,0),Mitarbeiter!$D281),TODAY()))-(MAX(DATE(2026,10,1),Mitarbeiter!$C281))+1),MAX(0,NETWORKDAYS(MAX(DATE(2026,10,1),Mitarbeiter!$C281),MIN(DATE(2026,11,0),IF(Mitarbeiter!$D281="",DATE(2026,11,0),Mitarbeiter!$D281),TODAY()),Einstellungen!$F$13:$F$67)))*N(Mitarbeiter!$E281)/IF(Einstellungen!$C$11="7 Tage",7,5),N('Ist-Stunden'!O281)),MAX(IF(Einstellungen!$C$11="7 Tage",MAX(0,(MIN(DATE(2026,11,0),IF(Mitarbeiter!$D281="",DATE(2026,11,0),Mitarbeiter!$D281),TODAY()))-(MAX(DATE(2026,10,1),Mitarbeiter!$C281))+1),MAX(0,NETWORKDAYS(MAX(DATE(2026,10,1),Mitarbeiter!$C281),MIN(DATE(2026,11,0),IF(Mitarbeiter!$D281="",DATE(2026,11,0),Mitarbeiter!$D281),TODAY()),Einstellungen!$F$13:$F$67)))*N(Mitarbeiter!$E281)/IF(Einstellungen!$C$11="7 Tage",7,5),N('Ist-Stunden'!O281)+(N(Krankheitstage!P281)+N(Krankheitstage!AB281))*N($C281))))</f>
        <v/>
      </c>
      <c r="AT281" s="76">
        <f>IF($B281="",0,IF(Einstellungen!$C$10="Ja",MAX(IF(Einstellungen!$C$11="7 Tage",MAX(0,(MIN(DATE(2026,12,0),IF(Mitarbeiter!$D281="",DATE(2026,12,0),Mitarbeiter!$D281),TODAY()))-(MAX(DATE(2026,11,1),Mitarbeiter!$C281))+1),MAX(0,NETWORKDAYS(MAX(DATE(2026,11,1),Mitarbeiter!$C281),MIN(DATE(2026,12,0),IF(Mitarbeiter!$D281="",DATE(2026,12,0),Mitarbeiter!$D281),TODAY()),Einstellungen!$F$13:$F$67)))*N(Mitarbeiter!$E281)/IF(Einstellungen!$C$11="7 Tage",7,5),N('Ist-Stunden'!P281)),MAX(IF(Einstellungen!$C$11="7 Tage",MAX(0,(MIN(DATE(2026,12,0),IF(Mitarbeiter!$D281="",DATE(2026,12,0),Mitarbeiter!$D281),TODAY()))-(MAX(DATE(2026,11,1),Mitarbeiter!$C281))+1),MAX(0,NETWORKDAYS(MAX(DATE(2026,11,1),Mitarbeiter!$C281),MIN(DATE(2026,12,0),IF(Mitarbeiter!$D281="",DATE(2026,12,0),Mitarbeiter!$D281),TODAY()),Einstellungen!$F$13:$F$67)))*N(Mitarbeiter!$E281)/IF(Einstellungen!$C$11="7 Tage",7,5),N('Ist-Stunden'!P281)+(N(Krankheitstage!Q281)+N(Krankheitstage!AC281))*N($C281))))</f>
        <v/>
      </c>
      <c r="AU281" s="76">
        <f>IF($B281="",0,IF(Einstellungen!$C$10="Ja",MAX(IF(Einstellungen!$C$11="7 Tage",MAX(0,(MIN(DATE(2026,13,0),IF(Mitarbeiter!$D281="",DATE(2026,13,0),Mitarbeiter!$D281),TODAY()))-(MAX(DATE(2026,12,1),Mitarbeiter!$C281))+1),MAX(0,NETWORKDAYS(MAX(DATE(2026,12,1),Mitarbeiter!$C281),MIN(DATE(2026,13,0),IF(Mitarbeiter!$D281="",DATE(2026,13,0),Mitarbeiter!$D281),TODAY()),Einstellungen!$F$13:$F$67)))*N(Mitarbeiter!$E281)/IF(Einstellungen!$C$11="7 Tage",7,5),N('Ist-Stunden'!Q281)),MAX(IF(Einstellungen!$C$11="7 Tage",MAX(0,(MIN(DATE(2026,13,0),IF(Mitarbeiter!$D281="",DATE(2026,13,0),Mitarbeiter!$D281),TODAY()))-(MAX(DATE(2026,12,1),Mitarbeiter!$C281))+1),MAX(0,NETWORKDAYS(MAX(DATE(2026,12,1),Mitarbeiter!$C281),MIN(DATE(2026,13,0),IF(Mitarbeiter!$D281="",DATE(2026,13,0),Mitarbeiter!$D281),TODAY()),Einstellungen!$F$13:$F$67)))*N(Mitarbeiter!$E281)/IF(Einstellungen!$C$11="7 Tage",7,5),N('Ist-Stunden'!Q281)+(N(Krankheitstage!R281)+N(Krankheitstage!AD281))*N($C281))))</f>
        <v/>
      </c>
      <c r="AV281" s="76">
        <f>IF($B281="",0,IF(Einstellungen!$C$10="Ja",MAX(IF(Einstellungen!$C$11="7 Tage",MAX(0,(MIN(DATE(2027,2,0),IF(Mitarbeiter!$D281="",DATE(2027,2,0),Mitarbeiter!$D281),TODAY()))-(MAX(DATE(2027,1,1),Mitarbeiter!$C281))+1),MAX(0,NETWORKDAYS(MAX(DATE(2027,1,1),Mitarbeiter!$C281),MIN(DATE(2027,2,0),IF(Mitarbeiter!$D281="",DATE(2027,2,0),Mitarbeiter!$D281),TODAY()),Einstellungen!$F$13:$F$67)))*N(Mitarbeiter!$E281)/IF(Einstellungen!$C$11="7 Tage",7,5),N('Ist-Stunden'!R281)),MAX(IF(Einstellungen!$C$11="7 Tage",MAX(0,(MIN(DATE(2027,2,0),IF(Mitarbeiter!$D281="",DATE(2027,2,0),Mitarbeiter!$D281),TODAY()))-(MAX(DATE(2027,1,1),Mitarbeiter!$C281))+1),MAX(0,NETWORKDAYS(MAX(DATE(2027,1,1),Mitarbeiter!$C281),MIN(DATE(2027,2,0),IF(Mitarbeiter!$D281="",DATE(2027,2,0),Mitarbeiter!$D281),TODAY()),Einstellungen!$F$13:$F$67)))*N(Mitarbeiter!$E281)/IF(Einstellungen!$C$11="7 Tage",7,5),N('Ist-Stunden'!R281)+(N(Krankheitstage!AE281)+N(Krankheitstage!AQ281))*N($C281))))</f>
        <v/>
      </c>
      <c r="AW281" s="76">
        <f>IF($B281="",0,IF(Einstellungen!$C$10="Ja",MAX(IF(Einstellungen!$C$11="7 Tage",MAX(0,(MIN(DATE(2027,3,0),IF(Mitarbeiter!$D281="",DATE(2027,3,0),Mitarbeiter!$D281),TODAY()))-(MAX(DATE(2027,2,1),Mitarbeiter!$C281))+1),MAX(0,NETWORKDAYS(MAX(DATE(2027,2,1),Mitarbeiter!$C281),MIN(DATE(2027,3,0),IF(Mitarbeiter!$D281="",DATE(2027,3,0),Mitarbeiter!$D281),TODAY()),Einstellungen!$F$13:$F$67)))*N(Mitarbeiter!$E281)/IF(Einstellungen!$C$11="7 Tage",7,5),N('Ist-Stunden'!S281)),MAX(IF(Einstellungen!$C$11="7 Tage",MAX(0,(MIN(DATE(2027,3,0),IF(Mitarbeiter!$D281="",DATE(2027,3,0),Mitarbeiter!$D281),TODAY()))-(MAX(DATE(2027,2,1),Mitarbeiter!$C281))+1),MAX(0,NETWORKDAYS(MAX(DATE(2027,2,1),Mitarbeiter!$C281),MIN(DATE(2027,3,0),IF(Mitarbeiter!$D281="",DATE(2027,3,0),Mitarbeiter!$D281),TODAY()),Einstellungen!$F$13:$F$67)))*N(Mitarbeiter!$E281)/IF(Einstellungen!$C$11="7 Tage",7,5),N('Ist-Stunden'!S281)+(N(Krankheitstage!AF281)+N(Krankheitstage!AR281))*N($C281))))</f>
        <v/>
      </c>
      <c r="AX281" s="76">
        <f>IF($B281="",0,IF(Einstellungen!$C$10="Ja",MAX(IF(Einstellungen!$C$11="7 Tage",MAX(0,(MIN(DATE(2027,4,0),IF(Mitarbeiter!$D281="",DATE(2027,4,0),Mitarbeiter!$D281),TODAY()))-(MAX(DATE(2027,3,1),Mitarbeiter!$C281))+1),MAX(0,NETWORKDAYS(MAX(DATE(2027,3,1),Mitarbeiter!$C281),MIN(DATE(2027,4,0),IF(Mitarbeiter!$D281="",DATE(2027,4,0),Mitarbeiter!$D281),TODAY()),Einstellungen!$F$13:$F$67)))*N(Mitarbeiter!$E281)/IF(Einstellungen!$C$11="7 Tage",7,5),N('Ist-Stunden'!T281)),MAX(IF(Einstellungen!$C$11="7 Tage",MAX(0,(MIN(DATE(2027,4,0),IF(Mitarbeiter!$D281="",DATE(2027,4,0),Mitarbeiter!$D281),TODAY()))-(MAX(DATE(2027,3,1),Mitarbeiter!$C281))+1),MAX(0,NETWORKDAYS(MAX(DATE(2027,3,1),Mitarbeiter!$C281),MIN(DATE(2027,4,0),IF(Mitarbeiter!$D281="",DATE(2027,4,0),Mitarbeiter!$D281),TODAY()),Einstellungen!$F$13:$F$67)))*N(Mitarbeiter!$E281)/IF(Einstellungen!$C$11="7 Tage",7,5),N('Ist-Stunden'!T281)+(N(Krankheitstage!AG281)+N(Krankheitstage!AS281))*N($C281))))</f>
        <v/>
      </c>
      <c r="AY281" s="76">
        <f>IF($B281="",0,IF(Einstellungen!$C$10="Ja",MAX(IF(Einstellungen!$C$11="7 Tage",MAX(0,(MIN(DATE(2027,5,0),IF(Mitarbeiter!$D281="",DATE(2027,5,0),Mitarbeiter!$D281),TODAY()))-(MAX(DATE(2027,4,1),Mitarbeiter!$C281))+1),MAX(0,NETWORKDAYS(MAX(DATE(2027,4,1),Mitarbeiter!$C281),MIN(DATE(2027,5,0),IF(Mitarbeiter!$D281="",DATE(2027,5,0),Mitarbeiter!$D281),TODAY()),Einstellungen!$F$13:$F$67)))*N(Mitarbeiter!$E281)/IF(Einstellungen!$C$11="7 Tage",7,5),N('Ist-Stunden'!U281)),MAX(IF(Einstellungen!$C$11="7 Tage",MAX(0,(MIN(DATE(2027,5,0),IF(Mitarbeiter!$D281="",DATE(2027,5,0),Mitarbeiter!$D281),TODAY()))-(MAX(DATE(2027,4,1),Mitarbeiter!$C281))+1),MAX(0,NETWORKDAYS(MAX(DATE(2027,4,1),Mitarbeiter!$C281),MIN(DATE(2027,5,0),IF(Mitarbeiter!$D281="",DATE(2027,5,0),Mitarbeiter!$D281),TODAY()),Einstellungen!$F$13:$F$67)))*N(Mitarbeiter!$E281)/IF(Einstellungen!$C$11="7 Tage",7,5),N('Ist-Stunden'!U281)+(N(Krankheitstage!AH281)+N(Krankheitstage!AT281))*N($C281))))</f>
        <v/>
      </c>
      <c r="AZ281" s="76">
        <f>IF($B281="",0,IF(Einstellungen!$C$10="Ja",MAX(IF(Einstellungen!$C$11="7 Tage",MAX(0,(MIN(DATE(2027,6,0),IF(Mitarbeiter!$D281="",DATE(2027,6,0),Mitarbeiter!$D281),TODAY()))-(MAX(DATE(2027,5,1),Mitarbeiter!$C281))+1),MAX(0,NETWORKDAYS(MAX(DATE(2027,5,1),Mitarbeiter!$C281),MIN(DATE(2027,6,0),IF(Mitarbeiter!$D281="",DATE(2027,6,0),Mitarbeiter!$D281),TODAY()),Einstellungen!$F$13:$F$67)))*N(Mitarbeiter!$E281)/IF(Einstellungen!$C$11="7 Tage",7,5),N('Ist-Stunden'!V281)),MAX(IF(Einstellungen!$C$11="7 Tage",MAX(0,(MIN(DATE(2027,6,0),IF(Mitarbeiter!$D281="",DATE(2027,6,0),Mitarbeiter!$D281),TODAY()))-(MAX(DATE(2027,5,1),Mitarbeiter!$C281))+1),MAX(0,NETWORKDAYS(MAX(DATE(2027,5,1),Mitarbeiter!$C281),MIN(DATE(2027,6,0),IF(Mitarbeiter!$D281="",DATE(2027,6,0),Mitarbeiter!$D281),TODAY()),Einstellungen!$F$13:$F$67)))*N(Mitarbeiter!$E281)/IF(Einstellungen!$C$11="7 Tage",7,5),N('Ist-Stunden'!V281)+(N(Krankheitstage!AI281)+N(Krankheitstage!AU281))*N($C281))))</f>
        <v/>
      </c>
      <c r="BA281" s="76">
        <f>IF($B281="",0,IF(Einstellungen!$C$10="Ja",MAX(IF(Einstellungen!$C$11="7 Tage",MAX(0,(MIN(DATE(2027,7,0),IF(Mitarbeiter!$D281="",DATE(2027,7,0),Mitarbeiter!$D281),TODAY()))-(MAX(DATE(2027,6,1),Mitarbeiter!$C281))+1),MAX(0,NETWORKDAYS(MAX(DATE(2027,6,1),Mitarbeiter!$C281),MIN(DATE(2027,7,0),IF(Mitarbeiter!$D281="",DATE(2027,7,0),Mitarbeiter!$D281),TODAY()),Einstellungen!$F$13:$F$67)))*N(Mitarbeiter!$E281)/IF(Einstellungen!$C$11="7 Tage",7,5),N('Ist-Stunden'!W281)),MAX(IF(Einstellungen!$C$11="7 Tage",MAX(0,(MIN(DATE(2027,7,0),IF(Mitarbeiter!$D281="",DATE(2027,7,0),Mitarbeiter!$D281),TODAY()))-(MAX(DATE(2027,6,1),Mitarbeiter!$C281))+1),MAX(0,NETWORKDAYS(MAX(DATE(2027,6,1),Mitarbeiter!$C281),MIN(DATE(2027,7,0),IF(Mitarbeiter!$D281="",DATE(2027,7,0),Mitarbeiter!$D281),TODAY()),Einstellungen!$F$13:$F$67)))*N(Mitarbeiter!$E281)/IF(Einstellungen!$C$11="7 Tage",7,5),N('Ist-Stunden'!W281)+(N(Krankheitstage!AJ281)+N(Krankheitstage!AV281))*N($C281))))</f>
        <v/>
      </c>
      <c r="BB281" s="76">
        <f>IF($B281="",0,IF(Einstellungen!$C$10="Ja",MAX(IF(Einstellungen!$C$11="7 Tage",MAX(0,(MIN(DATE(2027,8,0),IF(Mitarbeiter!$D281="",DATE(2027,8,0),Mitarbeiter!$D281),TODAY()))-(MAX(DATE(2027,7,1),Mitarbeiter!$C281))+1),MAX(0,NETWORKDAYS(MAX(DATE(2027,7,1),Mitarbeiter!$C281),MIN(DATE(2027,8,0),IF(Mitarbeiter!$D281="",DATE(2027,8,0),Mitarbeiter!$D281),TODAY()),Einstellungen!$F$13:$F$67)))*N(Mitarbeiter!$E281)/IF(Einstellungen!$C$11="7 Tage",7,5),N('Ist-Stunden'!X281)),MAX(IF(Einstellungen!$C$11="7 Tage",MAX(0,(MIN(DATE(2027,8,0),IF(Mitarbeiter!$D281="",DATE(2027,8,0),Mitarbeiter!$D281),TODAY()))-(MAX(DATE(2027,7,1),Mitarbeiter!$C281))+1),MAX(0,NETWORKDAYS(MAX(DATE(2027,7,1),Mitarbeiter!$C281),MIN(DATE(2027,8,0),IF(Mitarbeiter!$D281="",DATE(2027,8,0),Mitarbeiter!$D281),TODAY()),Einstellungen!$F$13:$F$67)))*N(Mitarbeiter!$E281)/IF(Einstellungen!$C$11="7 Tage",7,5),N('Ist-Stunden'!X281)+(N(Krankheitstage!AK281)+N(Krankheitstage!AW281))*N($C281))))</f>
        <v/>
      </c>
      <c r="BC281" s="76">
        <f>IF($B281="",0,IF(Einstellungen!$C$10="Ja",MAX(IF(Einstellungen!$C$11="7 Tage",MAX(0,(MIN(DATE(2027,9,0),IF(Mitarbeiter!$D281="",DATE(2027,9,0),Mitarbeiter!$D281),TODAY()))-(MAX(DATE(2027,8,1),Mitarbeiter!$C281))+1),MAX(0,NETWORKDAYS(MAX(DATE(2027,8,1),Mitarbeiter!$C281),MIN(DATE(2027,9,0),IF(Mitarbeiter!$D281="",DATE(2027,9,0),Mitarbeiter!$D281),TODAY()),Einstellungen!$F$13:$F$67)))*N(Mitarbeiter!$E281)/IF(Einstellungen!$C$11="7 Tage",7,5),N('Ist-Stunden'!Y281)),MAX(IF(Einstellungen!$C$11="7 Tage",MAX(0,(MIN(DATE(2027,9,0),IF(Mitarbeiter!$D281="",DATE(2027,9,0),Mitarbeiter!$D281),TODAY()))-(MAX(DATE(2027,8,1),Mitarbeiter!$C281))+1),MAX(0,NETWORKDAYS(MAX(DATE(2027,8,1),Mitarbeiter!$C281),MIN(DATE(2027,9,0),IF(Mitarbeiter!$D281="",DATE(2027,9,0),Mitarbeiter!$D281),TODAY()),Einstellungen!$F$13:$F$67)))*N(Mitarbeiter!$E281)/IF(Einstellungen!$C$11="7 Tage",7,5),N('Ist-Stunden'!Y281)+(N(Krankheitstage!AL281)+N(Krankheitstage!AX281))*N($C281))))</f>
        <v/>
      </c>
      <c r="BD281" s="76">
        <f>IF($B281="",0,IF(Einstellungen!$C$10="Ja",MAX(IF(Einstellungen!$C$11="7 Tage",MAX(0,(MIN(DATE(2027,10,0),IF(Mitarbeiter!$D281="",DATE(2027,10,0),Mitarbeiter!$D281),TODAY()))-(MAX(DATE(2027,9,1),Mitarbeiter!$C281))+1),MAX(0,NETWORKDAYS(MAX(DATE(2027,9,1),Mitarbeiter!$C281),MIN(DATE(2027,10,0),IF(Mitarbeiter!$D281="",DATE(2027,10,0),Mitarbeiter!$D281),TODAY()),Einstellungen!$F$13:$F$67)))*N(Mitarbeiter!$E281)/IF(Einstellungen!$C$11="7 Tage",7,5),N('Ist-Stunden'!Z281)),MAX(IF(Einstellungen!$C$11="7 Tage",MAX(0,(MIN(DATE(2027,10,0),IF(Mitarbeiter!$D281="",DATE(2027,10,0),Mitarbeiter!$D281),TODAY()))-(MAX(DATE(2027,9,1),Mitarbeiter!$C281))+1),MAX(0,NETWORKDAYS(MAX(DATE(2027,9,1),Mitarbeiter!$C281),MIN(DATE(2027,10,0),IF(Mitarbeiter!$D281="",DATE(2027,10,0),Mitarbeiter!$D281),TODAY()),Einstellungen!$F$13:$F$67)))*N(Mitarbeiter!$E281)/IF(Einstellungen!$C$11="7 Tage",7,5),N('Ist-Stunden'!Z281)+(N(Krankheitstage!AM281)+N(Krankheitstage!AY281))*N($C281))))</f>
        <v/>
      </c>
      <c r="BE281" s="76">
        <f>IF($B281="",0,IF(Einstellungen!$C$10="Ja",MAX(IF(Einstellungen!$C$11="7 Tage",MAX(0,(MIN(DATE(2027,11,0),IF(Mitarbeiter!$D281="",DATE(2027,11,0),Mitarbeiter!$D281),TODAY()))-(MAX(DATE(2027,10,1),Mitarbeiter!$C281))+1),MAX(0,NETWORKDAYS(MAX(DATE(2027,10,1),Mitarbeiter!$C281),MIN(DATE(2027,11,0),IF(Mitarbeiter!$D281="",DATE(2027,11,0),Mitarbeiter!$D281),TODAY()),Einstellungen!$F$13:$F$67)))*N(Mitarbeiter!$E281)/IF(Einstellungen!$C$11="7 Tage",7,5),N('Ist-Stunden'!AA281)),MAX(IF(Einstellungen!$C$11="7 Tage",MAX(0,(MIN(DATE(2027,11,0),IF(Mitarbeiter!$D281="",DATE(2027,11,0),Mitarbeiter!$D281),TODAY()))-(MAX(DATE(2027,10,1),Mitarbeiter!$C281))+1),MAX(0,NETWORKDAYS(MAX(DATE(2027,10,1),Mitarbeiter!$C281),MIN(DATE(2027,11,0),IF(Mitarbeiter!$D281="",DATE(2027,11,0),Mitarbeiter!$D281),TODAY()),Einstellungen!$F$13:$F$67)))*N(Mitarbeiter!$E281)/IF(Einstellungen!$C$11="7 Tage",7,5),N('Ist-Stunden'!AA281)+(N(Krankheitstage!AN281)+N(Krankheitstage!AZ281))*N($C281))))</f>
        <v/>
      </c>
      <c r="BF281" s="76">
        <f>IF($B281="",0,IF(Einstellungen!$C$10="Ja",MAX(IF(Einstellungen!$C$11="7 Tage",MAX(0,(MIN(DATE(2027,12,0),IF(Mitarbeiter!$D281="",DATE(2027,12,0),Mitarbeiter!$D281),TODAY()))-(MAX(DATE(2027,11,1),Mitarbeiter!$C281))+1),MAX(0,NETWORKDAYS(MAX(DATE(2027,11,1),Mitarbeiter!$C281),MIN(DATE(2027,12,0),IF(Mitarbeiter!$D281="",DATE(2027,12,0),Mitarbeiter!$D281),TODAY()),Einstellungen!$F$13:$F$67)))*N(Mitarbeiter!$E281)/IF(Einstellungen!$C$11="7 Tage",7,5),N('Ist-Stunden'!AB281)),MAX(IF(Einstellungen!$C$11="7 Tage",MAX(0,(MIN(DATE(2027,12,0),IF(Mitarbeiter!$D281="",DATE(2027,12,0),Mitarbeiter!$D281),TODAY()))-(MAX(DATE(2027,11,1),Mitarbeiter!$C281))+1),MAX(0,NETWORKDAYS(MAX(DATE(2027,11,1),Mitarbeiter!$C281),MIN(DATE(2027,12,0),IF(Mitarbeiter!$D281="",DATE(2027,12,0),Mitarbeiter!$D281),TODAY()),Einstellungen!$F$13:$F$67)))*N(Mitarbeiter!$E281)/IF(Einstellungen!$C$11="7 Tage",7,5),N('Ist-Stunden'!AB281)+(N(Krankheitstage!AO281)+N(Krankheitstage!BA281))*N($C281))))</f>
        <v/>
      </c>
      <c r="BG281" s="76">
        <f>IF($B281="",0,IF(Einstellungen!$C$10="Ja",MAX(IF(Einstellungen!$C$11="7 Tage",MAX(0,(MIN(DATE(2027,13,0),IF(Mitarbeiter!$D281="",DATE(2027,13,0),Mitarbeiter!$D281),TODAY()))-(MAX(DATE(2027,12,1),Mitarbeiter!$C281))+1),MAX(0,NETWORKDAYS(MAX(DATE(2027,12,1),Mitarbeiter!$C281),MIN(DATE(2027,13,0),IF(Mitarbeiter!$D281="",DATE(2027,13,0),Mitarbeiter!$D281),TODAY()),Einstellungen!$F$13:$F$67)))*N(Mitarbeiter!$E281)/IF(Einstellungen!$C$11="7 Tage",7,5),N('Ist-Stunden'!AC281)),MAX(IF(Einstellungen!$C$11="7 Tage",MAX(0,(MIN(DATE(2027,13,0),IF(Mitarbeiter!$D281="",DATE(2027,13,0),Mitarbeiter!$D281),TODAY()))-(MAX(DATE(2027,12,1),Mitarbeiter!$C281))+1),MAX(0,NETWORKDAYS(MAX(DATE(2027,12,1),Mitarbeiter!$C281),MIN(DATE(2027,13,0),IF(Mitarbeiter!$D281="",DATE(2027,13,0),Mitarbeiter!$D281),TODAY()),Einstellungen!$F$13:$F$67)))*N(Mitarbeiter!$E281)/IF(Einstellungen!$C$11="7 Tage",7,5),N('Ist-Stunden'!AC281)+(N(Krankheitstage!AP281)+N(Krankheitstage!BB281))*N($C281))))</f>
        <v/>
      </c>
      <c r="BH281" s="76">
        <f>IF($B281="",0,IF(Einstellungen!$C$10="Ja",MAX(IF(Einstellungen!$C$11="7 Tage",MAX(0,(MIN(DATE(2028,2,0),IF(Mitarbeiter!$D281="",DATE(2028,2,0),Mitarbeiter!$D281),TODAY()))-(MAX(DATE(2028,1,1),Mitarbeiter!$C281))+1),MAX(0,NETWORKDAYS(MAX(DATE(2028,1,1),Mitarbeiter!$C281),MIN(DATE(2028,2,0),IF(Mitarbeiter!$D281="",DATE(2028,2,0),Mitarbeiter!$D281),TODAY()),Einstellungen!$F$13:$F$67)))*N(Mitarbeiter!$E281)/IF(Einstellungen!$C$11="7 Tage",7,5),N('Ist-Stunden'!AD281)),MAX(IF(Einstellungen!$C$11="7 Tage",MAX(0,(MIN(DATE(2028,2,0),IF(Mitarbeiter!$D281="",DATE(2028,2,0),Mitarbeiter!$D281),TODAY()))-(MAX(DATE(2028,1,1),Mitarbeiter!$C281))+1),MAX(0,NETWORKDAYS(MAX(DATE(2028,1,1),Mitarbeiter!$C281),MIN(DATE(2028,2,0),IF(Mitarbeiter!$D281="",DATE(2028,2,0),Mitarbeiter!$D281),TODAY()),Einstellungen!$F$13:$F$67)))*N(Mitarbeiter!$E281)/IF(Einstellungen!$C$11="7 Tage",7,5),N('Ist-Stunden'!AD281)+(N(Krankheitstage!BC281)+N(Krankheitstage!BO281))*N($C281))))</f>
        <v/>
      </c>
      <c r="BI281" s="76">
        <f>IF($B281="",0,IF(Einstellungen!$C$10="Ja",MAX(IF(Einstellungen!$C$11="7 Tage",MAX(0,(MIN(DATE(2028,3,0),IF(Mitarbeiter!$D281="",DATE(2028,3,0),Mitarbeiter!$D281),TODAY()))-(MAX(DATE(2028,2,1),Mitarbeiter!$C281))+1),MAX(0,NETWORKDAYS(MAX(DATE(2028,2,1),Mitarbeiter!$C281),MIN(DATE(2028,3,0),IF(Mitarbeiter!$D281="",DATE(2028,3,0),Mitarbeiter!$D281),TODAY()),Einstellungen!$F$13:$F$67)))*N(Mitarbeiter!$E281)/IF(Einstellungen!$C$11="7 Tage",7,5),N('Ist-Stunden'!AE281)),MAX(IF(Einstellungen!$C$11="7 Tage",MAX(0,(MIN(DATE(2028,3,0),IF(Mitarbeiter!$D281="",DATE(2028,3,0),Mitarbeiter!$D281),TODAY()))-(MAX(DATE(2028,2,1),Mitarbeiter!$C281))+1),MAX(0,NETWORKDAYS(MAX(DATE(2028,2,1),Mitarbeiter!$C281),MIN(DATE(2028,3,0),IF(Mitarbeiter!$D281="",DATE(2028,3,0),Mitarbeiter!$D281),TODAY()),Einstellungen!$F$13:$F$67)))*N(Mitarbeiter!$E281)/IF(Einstellungen!$C$11="7 Tage",7,5),N('Ist-Stunden'!AE281)+(N(Krankheitstage!BD281)+N(Krankheitstage!BP281))*N($C281))))</f>
        <v/>
      </c>
      <c r="BJ281" s="76">
        <f>IF($B281="",0,IF(Einstellungen!$C$10="Ja",MAX(IF(Einstellungen!$C$11="7 Tage",MAX(0,(MIN(DATE(2028,4,0),IF(Mitarbeiter!$D281="",DATE(2028,4,0),Mitarbeiter!$D281),TODAY()))-(MAX(DATE(2028,3,1),Mitarbeiter!$C281))+1),MAX(0,NETWORKDAYS(MAX(DATE(2028,3,1),Mitarbeiter!$C281),MIN(DATE(2028,4,0),IF(Mitarbeiter!$D281="",DATE(2028,4,0),Mitarbeiter!$D281),TODAY()),Einstellungen!$F$13:$F$67)))*N(Mitarbeiter!$E281)/IF(Einstellungen!$C$11="7 Tage",7,5),N('Ist-Stunden'!AF281)),MAX(IF(Einstellungen!$C$11="7 Tage",MAX(0,(MIN(DATE(2028,4,0),IF(Mitarbeiter!$D281="",DATE(2028,4,0),Mitarbeiter!$D281),TODAY()))-(MAX(DATE(2028,3,1),Mitarbeiter!$C281))+1),MAX(0,NETWORKDAYS(MAX(DATE(2028,3,1),Mitarbeiter!$C281),MIN(DATE(2028,4,0),IF(Mitarbeiter!$D281="",DATE(2028,4,0),Mitarbeiter!$D281),TODAY()),Einstellungen!$F$13:$F$67)))*N(Mitarbeiter!$E281)/IF(Einstellungen!$C$11="7 Tage",7,5),N('Ist-Stunden'!AF281)+(N(Krankheitstage!BE281)+N(Krankheitstage!BQ281))*N($C281))))</f>
        <v/>
      </c>
      <c r="BK281" s="76">
        <f>IF($B281="",0,IF(Einstellungen!$C$10="Ja",MAX(IF(Einstellungen!$C$11="7 Tage",MAX(0,(MIN(DATE(2028,5,0),IF(Mitarbeiter!$D281="",DATE(2028,5,0),Mitarbeiter!$D281),TODAY()))-(MAX(DATE(2028,4,1),Mitarbeiter!$C281))+1),MAX(0,NETWORKDAYS(MAX(DATE(2028,4,1),Mitarbeiter!$C281),MIN(DATE(2028,5,0),IF(Mitarbeiter!$D281="",DATE(2028,5,0),Mitarbeiter!$D281),TODAY()),Einstellungen!$F$13:$F$67)))*N(Mitarbeiter!$E281)/IF(Einstellungen!$C$11="7 Tage",7,5),N('Ist-Stunden'!AG281)),MAX(IF(Einstellungen!$C$11="7 Tage",MAX(0,(MIN(DATE(2028,5,0),IF(Mitarbeiter!$D281="",DATE(2028,5,0),Mitarbeiter!$D281),TODAY()))-(MAX(DATE(2028,4,1),Mitarbeiter!$C281))+1),MAX(0,NETWORKDAYS(MAX(DATE(2028,4,1),Mitarbeiter!$C281),MIN(DATE(2028,5,0),IF(Mitarbeiter!$D281="",DATE(2028,5,0),Mitarbeiter!$D281),TODAY()),Einstellungen!$F$13:$F$67)))*N(Mitarbeiter!$E281)/IF(Einstellungen!$C$11="7 Tage",7,5),N('Ist-Stunden'!AG281)+(N(Krankheitstage!BF281)+N(Krankheitstage!BR281))*N($C281))))</f>
        <v/>
      </c>
      <c r="BL281" s="76">
        <f>IF($B281="",0,IF(Einstellungen!$C$10="Ja",MAX(IF(Einstellungen!$C$11="7 Tage",MAX(0,(MIN(DATE(2028,6,0),IF(Mitarbeiter!$D281="",DATE(2028,6,0),Mitarbeiter!$D281),TODAY()))-(MAX(DATE(2028,5,1),Mitarbeiter!$C281))+1),MAX(0,NETWORKDAYS(MAX(DATE(2028,5,1),Mitarbeiter!$C281),MIN(DATE(2028,6,0),IF(Mitarbeiter!$D281="",DATE(2028,6,0),Mitarbeiter!$D281),TODAY()),Einstellungen!$F$13:$F$67)))*N(Mitarbeiter!$E281)/IF(Einstellungen!$C$11="7 Tage",7,5),N('Ist-Stunden'!AH281)),MAX(IF(Einstellungen!$C$11="7 Tage",MAX(0,(MIN(DATE(2028,6,0),IF(Mitarbeiter!$D281="",DATE(2028,6,0),Mitarbeiter!$D281),TODAY()))-(MAX(DATE(2028,5,1),Mitarbeiter!$C281))+1),MAX(0,NETWORKDAYS(MAX(DATE(2028,5,1),Mitarbeiter!$C281),MIN(DATE(2028,6,0),IF(Mitarbeiter!$D281="",DATE(2028,6,0),Mitarbeiter!$D281),TODAY()),Einstellungen!$F$13:$F$67)))*N(Mitarbeiter!$E281)/IF(Einstellungen!$C$11="7 Tage",7,5),N('Ist-Stunden'!AH281)+(N(Krankheitstage!BG281)+N(Krankheitstage!BS281))*N($C281))))</f>
        <v/>
      </c>
      <c r="BM281" s="76">
        <f>IF($B281="",0,IF(Einstellungen!$C$10="Ja",MAX(IF(Einstellungen!$C$11="7 Tage",MAX(0,(MIN(DATE(2028,7,0),IF(Mitarbeiter!$D281="",DATE(2028,7,0),Mitarbeiter!$D281),TODAY()))-(MAX(DATE(2028,6,1),Mitarbeiter!$C281))+1),MAX(0,NETWORKDAYS(MAX(DATE(2028,6,1),Mitarbeiter!$C281),MIN(DATE(2028,7,0),IF(Mitarbeiter!$D281="",DATE(2028,7,0),Mitarbeiter!$D281),TODAY()),Einstellungen!$F$13:$F$67)))*N(Mitarbeiter!$E281)/IF(Einstellungen!$C$11="7 Tage",7,5),N('Ist-Stunden'!AI281)),MAX(IF(Einstellungen!$C$11="7 Tage",MAX(0,(MIN(DATE(2028,7,0),IF(Mitarbeiter!$D281="",DATE(2028,7,0),Mitarbeiter!$D281),TODAY()))-(MAX(DATE(2028,6,1),Mitarbeiter!$C281))+1),MAX(0,NETWORKDAYS(MAX(DATE(2028,6,1),Mitarbeiter!$C281),MIN(DATE(2028,7,0),IF(Mitarbeiter!$D281="",DATE(2028,7,0),Mitarbeiter!$D281),TODAY()),Einstellungen!$F$13:$F$67)))*N(Mitarbeiter!$E281)/IF(Einstellungen!$C$11="7 Tage",7,5),N('Ist-Stunden'!AI281)+(N(Krankheitstage!BH281)+N(Krankheitstage!BT281))*N($C281))))</f>
        <v/>
      </c>
      <c r="BN281" s="76">
        <f>IF($B281="",0,IF(Einstellungen!$C$10="Ja",MAX(IF(Einstellungen!$C$11="7 Tage",MAX(0,(MIN(DATE(2028,8,0),IF(Mitarbeiter!$D281="",DATE(2028,8,0),Mitarbeiter!$D281),TODAY()))-(MAX(DATE(2028,7,1),Mitarbeiter!$C281))+1),MAX(0,NETWORKDAYS(MAX(DATE(2028,7,1),Mitarbeiter!$C281),MIN(DATE(2028,8,0),IF(Mitarbeiter!$D281="",DATE(2028,8,0),Mitarbeiter!$D281),TODAY()),Einstellungen!$F$13:$F$67)))*N(Mitarbeiter!$E281)/IF(Einstellungen!$C$11="7 Tage",7,5),N('Ist-Stunden'!AJ281)),MAX(IF(Einstellungen!$C$11="7 Tage",MAX(0,(MIN(DATE(2028,8,0),IF(Mitarbeiter!$D281="",DATE(2028,8,0),Mitarbeiter!$D281),TODAY()))-(MAX(DATE(2028,7,1),Mitarbeiter!$C281))+1),MAX(0,NETWORKDAYS(MAX(DATE(2028,7,1),Mitarbeiter!$C281),MIN(DATE(2028,8,0),IF(Mitarbeiter!$D281="",DATE(2028,8,0),Mitarbeiter!$D281),TODAY()),Einstellungen!$F$13:$F$67)))*N(Mitarbeiter!$E281)/IF(Einstellungen!$C$11="7 Tage",7,5),N('Ist-Stunden'!AJ281)+(N(Krankheitstage!BI281)+N(Krankheitstage!BU281))*N($C281))))</f>
        <v/>
      </c>
      <c r="BO281" s="76">
        <f>IF($B281="",0,IF(Einstellungen!$C$10="Ja",MAX(IF(Einstellungen!$C$11="7 Tage",MAX(0,(MIN(DATE(2028,9,0),IF(Mitarbeiter!$D281="",DATE(2028,9,0),Mitarbeiter!$D281),TODAY()))-(MAX(DATE(2028,8,1),Mitarbeiter!$C281))+1),MAX(0,NETWORKDAYS(MAX(DATE(2028,8,1),Mitarbeiter!$C281),MIN(DATE(2028,9,0),IF(Mitarbeiter!$D281="",DATE(2028,9,0),Mitarbeiter!$D281),TODAY()),Einstellungen!$F$13:$F$67)))*N(Mitarbeiter!$E281)/IF(Einstellungen!$C$11="7 Tage",7,5),N('Ist-Stunden'!AK281)),MAX(IF(Einstellungen!$C$11="7 Tage",MAX(0,(MIN(DATE(2028,9,0),IF(Mitarbeiter!$D281="",DATE(2028,9,0),Mitarbeiter!$D281),TODAY()))-(MAX(DATE(2028,8,1),Mitarbeiter!$C281))+1),MAX(0,NETWORKDAYS(MAX(DATE(2028,8,1),Mitarbeiter!$C281),MIN(DATE(2028,9,0),IF(Mitarbeiter!$D281="",DATE(2028,9,0),Mitarbeiter!$D281),TODAY()),Einstellungen!$F$13:$F$67)))*N(Mitarbeiter!$E281)/IF(Einstellungen!$C$11="7 Tage",7,5),N('Ist-Stunden'!AK281)+(N(Krankheitstage!BJ281)+N(Krankheitstage!BV281))*N($C281))))</f>
        <v/>
      </c>
      <c r="BP281" s="76">
        <f>IF($B281="",0,IF(Einstellungen!$C$10="Ja",MAX(IF(Einstellungen!$C$11="7 Tage",MAX(0,(MIN(DATE(2028,10,0),IF(Mitarbeiter!$D281="",DATE(2028,10,0),Mitarbeiter!$D281),TODAY()))-(MAX(DATE(2028,9,1),Mitarbeiter!$C281))+1),MAX(0,NETWORKDAYS(MAX(DATE(2028,9,1),Mitarbeiter!$C281),MIN(DATE(2028,10,0),IF(Mitarbeiter!$D281="",DATE(2028,10,0),Mitarbeiter!$D281),TODAY()),Einstellungen!$F$13:$F$67)))*N(Mitarbeiter!$E281)/IF(Einstellungen!$C$11="7 Tage",7,5),N('Ist-Stunden'!AL281)),MAX(IF(Einstellungen!$C$11="7 Tage",MAX(0,(MIN(DATE(2028,10,0),IF(Mitarbeiter!$D281="",DATE(2028,10,0),Mitarbeiter!$D281),TODAY()))-(MAX(DATE(2028,9,1),Mitarbeiter!$C281))+1),MAX(0,NETWORKDAYS(MAX(DATE(2028,9,1),Mitarbeiter!$C281),MIN(DATE(2028,10,0),IF(Mitarbeiter!$D281="",DATE(2028,10,0),Mitarbeiter!$D281),TODAY()),Einstellungen!$F$13:$F$67)))*N(Mitarbeiter!$E281)/IF(Einstellungen!$C$11="7 Tage",7,5),N('Ist-Stunden'!AL281)+(N(Krankheitstage!BK281)+N(Krankheitstage!BW281))*N($C281))))</f>
        <v/>
      </c>
      <c r="BQ281" s="76">
        <f>IF($B281="",0,IF(Einstellungen!$C$10="Ja",MAX(IF(Einstellungen!$C$11="7 Tage",MAX(0,(MIN(DATE(2028,11,0),IF(Mitarbeiter!$D281="",DATE(2028,11,0),Mitarbeiter!$D281),TODAY()))-(MAX(DATE(2028,10,1),Mitarbeiter!$C281))+1),MAX(0,NETWORKDAYS(MAX(DATE(2028,10,1),Mitarbeiter!$C281),MIN(DATE(2028,11,0),IF(Mitarbeiter!$D281="",DATE(2028,11,0),Mitarbeiter!$D281),TODAY()),Einstellungen!$F$13:$F$67)))*N(Mitarbeiter!$E281)/IF(Einstellungen!$C$11="7 Tage",7,5),N('Ist-Stunden'!AM281)),MAX(IF(Einstellungen!$C$11="7 Tage",MAX(0,(MIN(DATE(2028,11,0),IF(Mitarbeiter!$D281="",DATE(2028,11,0),Mitarbeiter!$D281),TODAY()))-(MAX(DATE(2028,10,1),Mitarbeiter!$C281))+1),MAX(0,NETWORKDAYS(MAX(DATE(2028,10,1),Mitarbeiter!$C281),MIN(DATE(2028,11,0),IF(Mitarbeiter!$D281="",DATE(2028,11,0),Mitarbeiter!$D281),TODAY()),Einstellungen!$F$13:$F$67)))*N(Mitarbeiter!$E281)/IF(Einstellungen!$C$11="7 Tage",7,5),N('Ist-Stunden'!AM281)+(N(Krankheitstage!BL281)+N(Krankheitstage!BX281))*N($C281))))</f>
        <v/>
      </c>
      <c r="BR281" s="76">
        <f>IF($B281="",0,IF(Einstellungen!$C$10="Ja",MAX(IF(Einstellungen!$C$11="7 Tage",MAX(0,(MIN(DATE(2028,12,0),IF(Mitarbeiter!$D281="",DATE(2028,12,0),Mitarbeiter!$D281),TODAY()))-(MAX(DATE(2028,11,1),Mitarbeiter!$C281))+1),MAX(0,NETWORKDAYS(MAX(DATE(2028,11,1),Mitarbeiter!$C281),MIN(DATE(2028,12,0),IF(Mitarbeiter!$D281="",DATE(2028,12,0),Mitarbeiter!$D281),TODAY()),Einstellungen!$F$13:$F$67)))*N(Mitarbeiter!$E281)/IF(Einstellungen!$C$11="7 Tage",7,5),N('Ist-Stunden'!AN281)),MAX(IF(Einstellungen!$C$11="7 Tage",MAX(0,(MIN(DATE(2028,12,0),IF(Mitarbeiter!$D281="",DATE(2028,12,0),Mitarbeiter!$D281),TODAY()))-(MAX(DATE(2028,11,1),Mitarbeiter!$C281))+1),MAX(0,NETWORKDAYS(MAX(DATE(2028,11,1),Mitarbeiter!$C281),MIN(DATE(2028,12,0),IF(Mitarbeiter!$D281="",DATE(2028,12,0),Mitarbeiter!$D281),TODAY()),Einstellungen!$F$13:$F$67)))*N(Mitarbeiter!$E281)/IF(Einstellungen!$C$11="7 Tage",7,5),N('Ist-Stunden'!AN281)+(N(Krankheitstage!BM281)+N(Krankheitstage!BY281))*N($C281))))</f>
        <v/>
      </c>
      <c r="BS281" s="76">
        <f>IF($B281="",0,IF(Einstellungen!$C$10="Ja",MAX(IF(Einstellungen!$C$11="7 Tage",MAX(0,(MIN(DATE(2028,13,0),IF(Mitarbeiter!$D281="",DATE(2028,13,0),Mitarbeiter!$D281),TODAY()))-(MAX(DATE(2028,12,1),Mitarbeiter!$C281))+1),MAX(0,NETWORKDAYS(MAX(DATE(2028,12,1),Mitarbeiter!$C281),MIN(DATE(2028,13,0),IF(Mitarbeiter!$D281="",DATE(2028,13,0),Mitarbeiter!$D281),TODAY()),Einstellungen!$F$13:$F$67)))*N(Mitarbeiter!$E281)/IF(Einstellungen!$C$11="7 Tage",7,5),N('Ist-Stunden'!AO281)),MAX(IF(Einstellungen!$C$11="7 Tage",MAX(0,(MIN(DATE(2028,13,0),IF(Mitarbeiter!$D281="",DATE(2028,13,0),Mitarbeiter!$D281),TODAY()))-(MAX(DATE(2028,12,1),Mitarbeiter!$C281))+1),MAX(0,NETWORKDAYS(MAX(DATE(2028,12,1),Mitarbeiter!$C281),MIN(DATE(2028,13,0),IF(Mitarbeiter!$D281="",DATE(2028,13,0),Mitarbeiter!$D281),TODAY()),Einstellungen!$F$13:$F$67)))*N(Mitarbeiter!$E281)/IF(Einstellungen!$C$11="7 Tage",7,5),N('Ist-Stunden'!AO281)+(N(Krankheitstage!BN281)+N(Krankheitstage!BZ281))*N($C281))))</f>
        <v/>
      </c>
      <c r="BT281" s="76">
        <f>IF($B281="",0,IF(Einstellungen!$C$10="Ja",MAX(IF(Einstellungen!$C$11="7 Tage",MAX(0,(MIN(DATE(2029,2,0),IF(Mitarbeiter!$D281="",DATE(2029,2,0),Mitarbeiter!$D281),TODAY()))-(MAX(DATE(2029,1,1),Mitarbeiter!$C281))+1),MAX(0,NETWORKDAYS(MAX(DATE(2029,1,1),Mitarbeiter!$C281),MIN(DATE(2029,2,0),IF(Mitarbeiter!$D281="",DATE(2029,2,0),Mitarbeiter!$D281),TODAY()),Einstellungen!$F$13:$F$67)))*N(Mitarbeiter!$E281)/IF(Einstellungen!$C$11="7 Tage",7,5),N('Ist-Stunden'!AP281)),MAX(IF(Einstellungen!$C$11="7 Tage",MAX(0,(MIN(DATE(2029,2,0),IF(Mitarbeiter!$D281="",DATE(2029,2,0),Mitarbeiter!$D281),TODAY()))-(MAX(DATE(2029,1,1),Mitarbeiter!$C281))+1),MAX(0,NETWORKDAYS(MAX(DATE(2029,1,1),Mitarbeiter!$C281),MIN(DATE(2029,2,0),IF(Mitarbeiter!$D281="",DATE(2029,2,0),Mitarbeiter!$D281),TODAY()),Einstellungen!$F$13:$F$67)))*N(Mitarbeiter!$E281)/IF(Einstellungen!$C$11="7 Tage",7,5),N('Ist-Stunden'!AP281)+(N(Krankheitstage!CA281)+N(Krankheitstage!CM281))*N($C281))))</f>
        <v/>
      </c>
      <c r="BU281" s="76">
        <f>IF($B281="",0,IF(Einstellungen!$C$10="Ja",MAX(IF(Einstellungen!$C$11="7 Tage",MAX(0,(MIN(DATE(2029,3,0),IF(Mitarbeiter!$D281="",DATE(2029,3,0),Mitarbeiter!$D281),TODAY()))-(MAX(DATE(2029,2,1),Mitarbeiter!$C281))+1),MAX(0,NETWORKDAYS(MAX(DATE(2029,2,1),Mitarbeiter!$C281),MIN(DATE(2029,3,0),IF(Mitarbeiter!$D281="",DATE(2029,3,0),Mitarbeiter!$D281),TODAY()),Einstellungen!$F$13:$F$67)))*N(Mitarbeiter!$E281)/IF(Einstellungen!$C$11="7 Tage",7,5),N('Ist-Stunden'!AQ281)),MAX(IF(Einstellungen!$C$11="7 Tage",MAX(0,(MIN(DATE(2029,3,0),IF(Mitarbeiter!$D281="",DATE(2029,3,0),Mitarbeiter!$D281),TODAY()))-(MAX(DATE(2029,2,1),Mitarbeiter!$C281))+1),MAX(0,NETWORKDAYS(MAX(DATE(2029,2,1),Mitarbeiter!$C281),MIN(DATE(2029,3,0),IF(Mitarbeiter!$D281="",DATE(2029,3,0),Mitarbeiter!$D281),TODAY()),Einstellungen!$F$13:$F$67)))*N(Mitarbeiter!$E281)/IF(Einstellungen!$C$11="7 Tage",7,5),N('Ist-Stunden'!AQ281)+(N(Krankheitstage!CB281)+N(Krankheitstage!CN281))*N($C281))))</f>
        <v/>
      </c>
      <c r="BV281" s="76">
        <f>IF($B281="",0,IF(Einstellungen!$C$10="Ja",MAX(IF(Einstellungen!$C$11="7 Tage",MAX(0,(MIN(DATE(2029,4,0),IF(Mitarbeiter!$D281="",DATE(2029,4,0),Mitarbeiter!$D281),TODAY()))-(MAX(DATE(2029,3,1),Mitarbeiter!$C281))+1),MAX(0,NETWORKDAYS(MAX(DATE(2029,3,1),Mitarbeiter!$C281),MIN(DATE(2029,4,0),IF(Mitarbeiter!$D281="",DATE(2029,4,0),Mitarbeiter!$D281),TODAY()),Einstellungen!$F$13:$F$67)))*N(Mitarbeiter!$E281)/IF(Einstellungen!$C$11="7 Tage",7,5),N('Ist-Stunden'!AR281)),MAX(IF(Einstellungen!$C$11="7 Tage",MAX(0,(MIN(DATE(2029,4,0),IF(Mitarbeiter!$D281="",DATE(2029,4,0),Mitarbeiter!$D281),TODAY()))-(MAX(DATE(2029,3,1),Mitarbeiter!$C281))+1),MAX(0,NETWORKDAYS(MAX(DATE(2029,3,1),Mitarbeiter!$C281),MIN(DATE(2029,4,0),IF(Mitarbeiter!$D281="",DATE(2029,4,0),Mitarbeiter!$D281),TODAY()),Einstellungen!$F$13:$F$67)))*N(Mitarbeiter!$E281)/IF(Einstellungen!$C$11="7 Tage",7,5),N('Ist-Stunden'!AR281)+(N(Krankheitstage!CC281)+N(Krankheitstage!CO281))*N($C281))))</f>
        <v/>
      </c>
      <c r="BW281" s="76">
        <f>IF($B281="",0,IF(Einstellungen!$C$10="Ja",MAX(IF(Einstellungen!$C$11="7 Tage",MAX(0,(MIN(DATE(2029,5,0),IF(Mitarbeiter!$D281="",DATE(2029,5,0),Mitarbeiter!$D281),TODAY()))-(MAX(DATE(2029,4,1),Mitarbeiter!$C281))+1),MAX(0,NETWORKDAYS(MAX(DATE(2029,4,1),Mitarbeiter!$C281),MIN(DATE(2029,5,0),IF(Mitarbeiter!$D281="",DATE(2029,5,0),Mitarbeiter!$D281),TODAY()),Einstellungen!$F$13:$F$67)))*N(Mitarbeiter!$E281)/IF(Einstellungen!$C$11="7 Tage",7,5),N('Ist-Stunden'!AS281)),MAX(IF(Einstellungen!$C$11="7 Tage",MAX(0,(MIN(DATE(2029,5,0),IF(Mitarbeiter!$D281="",DATE(2029,5,0),Mitarbeiter!$D281),TODAY()))-(MAX(DATE(2029,4,1),Mitarbeiter!$C281))+1),MAX(0,NETWORKDAYS(MAX(DATE(2029,4,1),Mitarbeiter!$C281),MIN(DATE(2029,5,0),IF(Mitarbeiter!$D281="",DATE(2029,5,0),Mitarbeiter!$D281),TODAY()),Einstellungen!$F$13:$F$67)))*N(Mitarbeiter!$E281)/IF(Einstellungen!$C$11="7 Tage",7,5),N('Ist-Stunden'!AS281)+(N(Krankheitstage!CD281)+N(Krankheitstage!CP281))*N($C281))))</f>
        <v/>
      </c>
      <c r="BX281" s="76">
        <f>IF($B281="",0,IF(Einstellungen!$C$10="Ja",MAX(IF(Einstellungen!$C$11="7 Tage",MAX(0,(MIN(DATE(2029,6,0),IF(Mitarbeiter!$D281="",DATE(2029,6,0),Mitarbeiter!$D281),TODAY()))-(MAX(DATE(2029,5,1),Mitarbeiter!$C281))+1),MAX(0,NETWORKDAYS(MAX(DATE(2029,5,1),Mitarbeiter!$C281),MIN(DATE(2029,6,0),IF(Mitarbeiter!$D281="",DATE(2029,6,0),Mitarbeiter!$D281),TODAY()),Einstellungen!$F$13:$F$67)))*N(Mitarbeiter!$E281)/IF(Einstellungen!$C$11="7 Tage",7,5),N('Ist-Stunden'!AT281)),MAX(IF(Einstellungen!$C$11="7 Tage",MAX(0,(MIN(DATE(2029,6,0),IF(Mitarbeiter!$D281="",DATE(2029,6,0),Mitarbeiter!$D281),TODAY()))-(MAX(DATE(2029,5,1),Mitarbeiter!$C281))+1),MAX(0,NETWORKDAYS(MAX(DATE(2029,5,1),Mitarbeiter!$C281),MIN(DATE(2029,6,0),IF(Mitarbeiter!$D281="",DATE(2029,6,0),Mitarbeiter!$D281),TODAY()),Einstellungen!$F$13:$F$67)))*N(Mitarbeiter!$E281)/IF(Einstellungen!$C$11="7 Tage",7,5),N('Ist-Stunden'!AT281)+(N(Krankheitstage!CE281)+N(Krankheitstage!CQ281))*N($C281))))</f>
        <v/>
      </c>
      <c r="BY281" s="76">
        <f>IF($B281="",0,IF(Einstellungen!$C$10="Ja",MAX(IF(Einstellungen!$C$11="7 Tage",MAX(0,(MIN(DATE(2029,7,0),IF(Mitarbeiter!$D281="",DATE(2029,7,0),Mitarbeiter!$D281),TODAY()))-(MAX(DATE(2029,6,1),Mitarbeiter!$C281))+1),MAX(0,NETWORKDAYS(MAX(DATE(2029,6,1),Mitarbeiter!$C281),MIN(DATE(2029,7,0),IF(Mitarbeiter!$D281="",DATE(2029,7,0),Mitarbeiter!$D281),TODAY()),Einstellungen!$F$13:$F$67)))*N(Mitarbeiter!$E281)/IF(Einstellungen!$C$11="7 Tage",7,5),N('Ist-Stunden'!AU281)),MAX(IF(Einstellungen!$C$11="7 Tage",MAX(0,(MIN(DATE(2029,7,0),IF(Mitarbeiter!$D281="",DATE(2029,7,0),Mitarbeiter!$D281),TODAY()))-(MAX(DATE(2029,6,1),Mitarbeiter!$C281))+1),MAX(0,NETWORKDAYS(MAX(DATE(2029,6,1),Mitarbeiter!$C281),MIN(DATE(2029,7,0),IF(Mitarbeiter!$D281="",DATE(2029,7,0),Mitarbeiter!$D281),TODAY()),Einstellungen!$F$13:$F$67)))*N(Mitarbeiter!$E281)/IF(Einstellungen!$C$11="7 Tage",7,5),N('Ist-Stunden'!AU281)+(N(Krankheitstage!CF281)+N(Krankheitstage!CR281))*N($C281))))</f>
        <v/>
      </c>
      <c r="BZ281" s="76">
        <f>IF($B281="",0,IF(Einstellungen!$C$10="Ja",MAX(IF(Einstellungen!$C$11="7 Tage",MAX(0,(MIN(DATE(2029,8,0),IF(Mitarbeiter!$D281="",DATE(2029,8,0),Mitarbeiter!$D281),TODAY()))-(MAX(DATE(2029,7,1),Mitarbeiter!$C281))+1),MAX(0,NETWORKDAYS(MAX(DATE(2029,7,1),Mitarbeiter!$C281),MIN(DATE(2029,8,0),IF(Mitarbeiter!$D281="",DATE(2029,8,0),Mitarbeiter!$D281),TODAY()),Einstellungen!$F$13:$F$67)))*N(Mitarbeiter!$E281)/IF(Einstellungen!$C$11="7 Tage",7,5),N('Ist-Stunden'!AV281)),MAX(IF(Einstellungen!$C$11="7 Tage",MAX(0,(MIN(DATE(2029,8,0),IF(Mitarbeiter!$D281="",DATE(2029,8,0),Mitarbeiter!$D281),TODAY()))-(MAX(DATE(2029,7,1),Mitarbeiter!$C281))+1),MAX(0,NETWORKDAYS(MAX(DATE(2029,7,1),Mitarbeiter!$C281),MIN(DATE(2029,8,0),IF(Mitarbeiter!$D281="",DATE(2029,8,0),Mitarbeiter!$D281),TODAY()),Einstellungen!$F$13:$F$67)))*N(Mitarbeiter!$E281)/IF(Einstellungen!$C$11="7 Tage",7,5),N('Ist-Stunden'!AV281)+(N(Krankheitstage!CG281)+N(Krankheitstage!CS281))*N($C281))))</f>
        <v/>
      </c>
      <c r="CA281" s="76">
        <f>IF($B281="",0,IF(Einstellungen!$C$10="Ja",MAX(IF(Einstellungen!$C$11="7 Tage",MAX(0,(MIN(DATE(2029,9,0),IF(Mitarbeiter!$D281="",DATE(2029,9,0),Mitarbeiter!$D281),TODAY()))-(MAX(DATE(2029,8,1),Mitarbeiter!$C281))+1),MAX(0,NETWORKDAYS(MAX(DATE(2029,8,1),Mitarbeiter!$C281),MIN(DATE(2029,9,0),IF(Mitarbeiter!$D281="",DATE(2029,9,0),Mitarbeiter!$D281),TODAY()),Einstellungen!$F$13:$F$67)))*N(Mitarbeiter!$E281)/IF(Einstellungen!$C$11="7 Tage",7,5),N('Ist-Stunden'!AW281)),MAX(IF(Einstellungen!$C$11="7 Tage",MAX(0,(MIN(DATE(2029,9,0),IF(Mitarbeiter!$D281="",DATE(2029,9,0),Mitarbeiter!$D281),TODAY()))-(MAX(DATE(2029,8,1),Mitarbeiter!$C281))+1),MAX(0,NETWORKDAYS(MAX(DATE(2029,8,1),Mitarbeiter!$C281),MIN(DATE(2029,9,0),IF(Mitarbeiter!$D281="",DATE(2029,9,0),Mitarbeiter!$D281),TODAY()),Einstellungen!$F$13:$F$67)))*N(Mitarbeiter!$E281)/IF(Einstellungen!$C$11="7 Tage",7,5),N('Ist-Stunden'!AW281)+(N(Krankheitstage!CH281)+N(Krankheitstage!CT281))*N($C281))))</f>
        <v/>
      </c>
      <c r="CB281" s="76">
        <f>IF($B281="",0,IF(Einstellungen!$C$10="Ja",MAX(IF(Einstellungen!$C$11="7 Tage",MAX(0,(MIN(DATE(2029,10,0),IF(Mitarbeiter!$D281="",DATE(2029,10,0),Mitarbeiter!$D281),TODAY()))-(MAX(DATE(2029,9,1),Mitarbeiter!$C281))+1),MAX(0,NETWORKDAYS(MAX(DATE(2029,9,1),Mitarbeiter!$C281),MIN(DATE(2029,10,0),IF(Mitarbeiter!$D281="",DATE(2029,10,0),Mitarbeiter!$D281),TODAY()),Einstellungen!$F$13:$F$67)))*N(Mitarbeiter!$E281)/IF(Einstellungen!$C$11="7 Tage",7,5),N('Ist-Stunden'!AX281)),MAX(IF(Einstellungen!$C$11="7 Tage",MAX(0,(MIN(DATE(2029,10,0),IF(Mitarbeiter!$D281="",DATE(2029,10,0),Mitarbeiter!$D281),TODAY()))-(MAX(DATE(2029,9,1),Mitarbeiter!$C281))+1),MAX(0,NETWORKDAYS(MAX(DATE(2029,9,1),Mitarbeiter!$C281),MIN(DATE(2029,10,0),IF(Mitarbeiter!$D281="",DATE(2029,10,0),Mitarbeiter!$D281),TODAY()),Einstellungen!$F$13:$F$67)))*N(Mitarbeiter!$E281)/IF(Einstellungen!$C$11="7 Tage",7,5),N('Ist-Stunden'!AX281)+(N(Krankheitstage!CI281)+N(Krankheitstage!CU281))*N($C281))))</f>
        <v/>
      </c>
      <c r="CC281" s="76">
        <f>IF($B281="",0,IF(Einstellungen!$C$10="Ja",MAX(IF(Einstellungen!$C$11="7 Tage",MAX(0,(MIN(DATE(2029,11,0),IF(Mitarbeiter!$D281="",DATE(2029,11,0),Mitarbeiter!$D281),TODAY()))-(MAX(DATE(2029,10,1),Mitarbeiter!$C281))+1),MAX(0,NETWORKDAYS(MAX(DATE(2029,10,1),Mitarbeiter!$C281),MIN(DATE(2029,11,0),IF(Mitarbeiter!$D281="",DATE(2029,11,0),Mitarbeiter!$D281),TODAY()),Einstellungen!$F$13:$F$67)))*N(Mitarbeiter!$E281)/IF(Einstellungen!$C$11="7 Tage",7,5),N('Ist-Stunden'!AY281)),MAX(IF(Einstellungen!$C$11="7 Tage",MAX(0,(MIN(DATE(2029,11,0),IF(Mitarbeiter!$D281="",DATE(2029,11,0),Mitarbeiter!$D281),TODAY()))-(MAX(DATE(2029,10,1),Mitarbeiter!$C281))+1),MAX(0,NETWORKDAYS(MAX(DATE(2029,10,1),Mitarbeiter!$C281),MIN(DATE(2029,11,0),IF(Mitarbeiter!$D281="",DATE(2029,11,0),Mitarbeiter!$D281),TODAY()),Einstellungen!$F$13:$F$67)))*N(Mitarbeiter!$E281)/IF(Einstellungen!$C$11="7 Tage",7,5),N('Ist-Stunden'!AY281)+(N(Krankheitstage!CJ281)+N(Krankheitstage!CV281))*N($C281))))</f>
        <v/>
      </c>
      <c r="CD281" s="76">
        <f>IF($B281="",0,IF(Einstellungen!$C$10="Ja",MAX(IF(Einstellungen!$C$11="7 Tage",MAX(0,(MIN(DATE(2029,12,0),IF(Mitarbeiter!$D281="",DATE(2029,12,0),Mitarbeiter!$D281),TODAY()))-(MAX(DATE(2029,11,1),Mitarbeiter!$C281))+1),MAX(0,NETWORKDAYS(MAX(DATE(2029,11,1),Mitarbeiter!$C281),MIN(DATE(2029,12,0),IF(Mitarbeiter!$D281="",DATE(2029,12,0),Mitarbeiter!$D281),TODAY()),Einstellungen!$F$13:$F$67)))*N(Mitarbeiter!$E281)/IF(Einstellungen!$C$11="7 Tage",7,5),N('Ist-Stunden'!AZ281)),MAX(IF(Einstellungen!$C$11="7 Tage",MAX(0,(MIN(DATE(2029,12,0),IF(Mitarbeiter!$D281="",DATE(2029,12,0),Mitarbeiter!$D281),TODAY()))-(MAX(DATE(2029,11,1),Mitarbeiter!$C281))+1),MAX(0,NETWORKDAYS(MAX(DATE(2029,11,1),Mitarbeiter!$C281),MIN(DATE(2029,12,0),IF(Mitarbeiter!$D281="",DATE(2029,12,0),Mitarbeiter!$D281),TODAY()),Einstellungen!$F$13:$F$67)))*N(Mitarbeiter!$E281)/IF(Einstellungen!$C$11="7 Tage",7,5),N('Ist-Stunden'!AZ281)+(N(Krankheitstage!CK281)+N(Krankheitstage!CW281))*N($C281))))</f>
        <v/>
      </c>
      <c r="CE281" s="76">
        <f>IF($B281="",0,IF(Einstellungen!$C$10="Ja",MAX(IF(Einstellungen!$C$11="7 Tage",MAX(0,(MIN(DATE(2029,13,0),IF(Mitarbeiter!$D281="",DATE(2029,13,0),Mitarbeiter!$D281),TODAY()))-(MAX(DATE(2029,12,1),Mitarbeiter!$C281))+1),MAX(0,NETWORKDAYS(MAX(DATE(2029,12,1),Mitarbeiter!$C281),MIN(DATE(2029,13,0),IF(Mitarbeiter!$D281="",DATE(2029,13,0),Mitarbeiter!$D281),TODAY()),Einstellungen!$F$13:$F$67)))*N(Mitarbeiter!$E281)/IF(Einstellungen!$C$11="7 Tage",7,5),N('Ist-Stunden'!BA281)),MAX(IF(Einstellungen!$C$11="7 Tage",MAX(0,(MIN(DATE(2029,13,0),IF(Mitarbeiter!$D281="",DATE(2029,13,0),Mitarbeiter!$D281),TODAY()))-(MAX(DATE(2029,12,1),Mitarbeiter!$C281))+1),MAX(0,NETWORKDAYS(MAX(DATE(2029,12,1),Mitarbeiter!$C281),MIN(DATE(2029,13,0),IF(Mitarbeiter!$D281="",DATE(2029,13,0),Mitarbeiter!$D281),TODAY()),Einstellungen!$F$13:$F$67)))*N(Mitarbeiter!$E281)/IF(Einstellungen!$C$11="7 Tage",7,5),N('Ist-Stunden'!BA281)+(N(Krankheitstage!CL281)+N(Krankheitstage!CX281))*N($C281))))</f>
        <v/>
      </c>
      <c r="CF281" s="76">
        <f>IF($B281="",0,IF(Einstellungen!$C$10="Ja",MAX(IF(Einstellungen!$C$11="7 Tage",MAX(0,(MIN(DATE(2030,2,0),IF(Mitarbeiter!$D281="",DATE(2030,2,0),Mitarbeiter!$D281),TODAY()))-(MAX(DATE(2030,1,1),Mitarbeiter!$C281))+1),MAX(0,NETWORKDAYS(MAX(DATE(2030,1,1),Mitarbeiter!$C281),MIN(DATE(2030,2,0),IF(Mitarbeiter!$D281="",DATE(2030,2,0),Mitarbeiter!$D281),TODAY()),Einstellungen!$F$13:$F$67)))*N(Mitarbeiter!$E281)/IF(Einstellungen!$C$11="7 Tage",7,5),N('Ist-Stunden'!BB281)),MAX(IF(Einstellungen!$C$11="7 Tage",MAX(0,(MIN(DATE(2030,2,0),IF(Mitarbeiter!$D281="",DATE(2030,2,0),Mitarbeiter!$D281),TODAY()))-(MAX(DATE(2030,1,1),Mitarbeiter!$C281))+1),MAX(0,NETWORKDAYS(MAX(DATE(2030,1,1),Mitarbeiter!$C281),MIN(DATE(2030,2,0),IF(Mitarbeiter!$D281="",DATE(2030,2,0),Mitarbeiter!$D281),TODAY()),Einstellungen!$F$13:$F$67)))*N(Mitarbeiter!$E281)/IF(Einstellungen!$C$11="7 Tage",7,5),N('Ist-Stunden'!BB281)+(N(Krankheitstage!CY281)+N(Krankheitstage!DK281))*N($C281))))</f>
        <v/>
      </c>
      <c r="CG281" s="76">
        <f>IF($B281="",0,IF(Einstellungen!$C$10="Ja",MAX(IF(Einstellungen!$C$11="7 Tage",MAX(0,(MIN(DATE(2030,3,0),IF(Mitarbeiter!$D281="",DATE(2030,3,0),Mitarbeiter!$D281),TODAY()))-(MAX(DATE(2030,2,1),Mitarbeiter!$C281))+1),MAX(0,NETWORKDAYS(MAX(DATE(2030,2,1),Mitarbeiter!$C281),MIN(DATE(2030,3,0),IF(Mitarbeiter!$D281="",DATE(2030,3,0),Mitarbeiter!$D281),TODAY()),Einstellungen!$F$13:$F$67)))*N(Mitarbeiter!$E281)/IF(Einstellungen!$C$11="7 Tage",7,5),N('Ist-Stunden'!BC281)),MAX(IF(Einstellungen!$C$11="7 Tage",MAX(0,(MIN(DATE(2030,3,0),IF(Mitarbeiter!$D281="",DATE(2030,3,0),Mitarbeiter!$D281),TODAY()))-(MAX(DATE(2030,2,1),Mitarbeiter!$C281))+1),MAX(0,NETWORKDAYS(MAX(DATE(2030,2,1),Mitarbeiter!$C281),MIN(DATE(2030,3,0),IF(Mitarbeiter!$D281="",DATE(2030,3,0),Mitarbeiter!$D281),TODAY()),Einstellungen!$F$13:$F$67)))*N(Mitarbeiter!$E281)/IF(Einstellungen!$C$11="7 Tage",7,5),N('Ist-Stunden'!BC281)+(N(Krankheitstage!CZ281)+N(Krankheitstage!DL281))*N($C281))))</f>
        <v/>
      </c>
      <c r="CH281" s="76">
        <f>IF($B281="",0,IF(Einstellungen!$C$10="Ja",MAX(IF(Einstellungen!$C$11="7 Tage",MAX(0,(MIN(DATE(2030,4,0),IF(Mitarbeiter!$D281="",DATE(2030,4,0),Mitarbeiter!$D281),TODAY()))-(MAX(DATE(2030,3,1),Mitarbeiter!$C281))+1),MAX(0,NETWORKDAYS(MAX(DATE(2030,3,1),Mitarbeiter!$C281),MIN(DATE(2030,4,0),IF(Mitarbeiter!$D281="",DATE(2030,4,0),Mitarbeiter!$D281),TODAY()),Einstellungen!$F$13:$F$67)))*N(Mitarbeiter!$E281)/IF(Einstellungen!$C$11="7 Tage",7,5),N('Ist-Stunden'!BD281)),MAX(IF(Einstellungen!$C$11="7 Tage",MAX(0,(MIN(DATE(2030,4,0),IF(Mitarbeiter!$D281="",DATE(2030,4,0),Mitarbeiter!$D281),TODAY()))-(MAX(DATE(2030,3,1),Mitarbeiter!$C281))+1),MAX(0,NETWORKDAYS(MAX(DATE(2030,3,1),Mitarbeiter!$C281),MIN(DATE(2030,4,0),IF(Mitarbeiter!$D281="",DATE(2030,4,0),Mitarbeiter!$D281),TODAY()),Einstellungen!$F$13:$F$67)))*N(Mitarbeiter!$E281)/IF(Einstellungen!$C$11="7 Tage",7,5),N('Ist-Stunden'!BD281)+(N(Krankheitstage!DA281)+N(Krankheitstage!DM281))*N($C281))))</f>
        <v/>
      </c>
      <c r="CI281" s="76">
        <f>IF($B281="",0,IF(Einstellungen!$C$10="Ja",MAX(IF(Einstellungen!$C$11="7 Tage",MAX(0,(MIN(DATE(2030,5,0),IF(Mitarbeiter!$D281="",DATE(2030,5,0),Mitarbeiter!$D281),TODAY()))-(MAX(DATE(2030,4,1),Mitarbeiter!$C281))+1),MAX(0,NETWORKDAYS(MAX(DATE(2030,4,1),Mitarbeiter!$C281),MIN(DATE(2030,5,0),IF(Mitarbeiter!$D281="",DATE(2030,5,0),Mitarbeiter!$D281),TODAY()),Einstellungen!$F$13:$F$67)))*N(Mitarbeiter!$E281)/IF(Einstellungen!$C$11="7 Tage",7,5),N('Ist-Stunden'!BE281)),MAX(IF(Einstellungen!$C$11="7 Tage",MAX(0,(MIN(DATE(2030,5,0),IF(Mitarbeiter!$D281="",DATE(2030,5,0),Mitarbeiter!$D281),TODAY()))-(MAX(DATE(2030,4,1),Mitarbeiter!$C281))+1),MAX(0,NETWORKDAYS(MAX(DATE(2030,4,1),Mitarbeiter!$C281),MIN(DATE(2030,5,0),IF(Mitarbeiter!$D281="",DATE(2030,5,0),Mitarbeiter!$D281),TODAY()),Einstellungen!$F$13:$F$67)))*N(Mitarbeiter!$E281)/IF(Einstellungen!$C$11="7 Tage",7,5),N('Ist-Stunden'!BE281)+(N(Krankheitstage!DB281)+N(Krankheitstage!DN281))*N($C281))))</f>
        <v/>
      </c>
      <c r="CJ281" s="76">
        <f>IF($B281="",0,IF(Einstellungen!$C$10="Ja",MAX(IF(Einstellungen!$C$11="7 Tage",MAX(0,(MIN(DATE(2030,6,0),IF(Mitarbeiter!$D281="",DATE(2030,6,0),Mitarbeiter!$D281),TODAY()))-(MAX(DATE(2030,5,1),Mitarbeiter!$C281))+1),MAX(0,NETWORKDAYS(MAX(DATE(2030,5,1),Mitarbeiter!$C281),MIN(DATE(2030,6,0),IF(Mitarbeiter!$D281="",DATE(2030,6,0),Mitarbeiter!$D281),TODAY()),Einstellungen!$F$13:$F$67)))*N(Mitarbeiter!$E281)/IF(Einstellungen!$C$11="7 Tage",7,5),N('Ist-Stunden'!BF281)),MAX(IF(Einstellungen!$C$11="7 Tage",MAX(0,(MIN(DATE(2030,6,0),IF(Mitarbeiter!$D281="",DATE(2030,6,0),Mitarbeiter!$D281),TODAY()))-(MAX(DATE(2030,5,1),Mitarbeiter!$C281))+1),MAX(0,NETWORKDAYS(MAX(DATE(2030,5,1),Mitarbeiter!$C281),MIN(DATE(2030,6,0),IF(Mitarbeiter!$D281="",DATE(2030,6,0),Mitarbeiter!$D281),TODAY()),Einstellungen!$F$13:$F$67)))*N(Mitarbeiter!$E281)/IF(Einstellungen!$C$11="7 Tage",7,5),N('Ist-Stunden'!BF281)+(N(Krankheitstage!DC281)+N(Krankheitstage!DO281))*N($C281))))</f>
        <v/>
      </c>
      <c r="CK281" s="76">
        <f>IF($B281="",0,IF(Einstellungen!$C$10="Ja",MAX(IF(Einstellungen!$C$11="7 Tage",MAX(0,(MIN(DATE(2030,7,0),IF(Mitarbeiter!$D281="",DATE(2030,7,0),Mitarbeiter!$D281),TODAY()))-(MAX(DATE(2030,6,1),Mitarbeiter!$C281))+1),MAX(0,NETWORKDAYS(MAX(DATE(2030,6,1),Mitarbeiter!$C281),MIN(DATE(2030,7,0),IF(Mitarbeiter!$D281="",DATE(2030,7,0),Mitarbeiter!$D281),TODAY()),Einstellungen!$F$13:$F$67)))*N(Mitarbeiter!$E281)/IF(Einstellungen!$C$11="7 Tage",7,5),N('Ist-Stunden'!BG281)),MAX(IF(Einstellungen!$C$11="7 Tage",MAX(0,(MIN(DATE(2030,7,0),IF(Mitarbeiter!$D281="",DATE(2030,7,0),Mitarbeiter!$D281),TODAY()))-(MAX(DATE(2030,6,1),Mitarbeiter!$C281))+1),MAX(0,NETWORKDAYS(MAX(DATE(2030,6,1),Mitarbeiter!$C281),MIN(DATE(2030,7,0),IF(Mitarbeiter!$D281="",DATE(2030,7,0),Mitarbeiter!$D281),TODAY()),Einstellungen!$F$13:$F$67)))*N(Mitarbeiter!$E281)/IF(Einstellungen!$C$11="7 Tage",7,5),N('Ist-Stunden'!BG281)+(N(Krankheitstage!DD281)+N(Krankheitstage!DP281))*N($C281))))</f>
        <v/>
      </c>
      <c r="CL281" s="76">
        <f>IF($B281="",0,IF(Einstellungen!$C$10="Ja",MAX(IF(Einstellungen!$C$11="7 Tage",MAX(0,(MIN(DATE(2030,8,0),IF(Mitarbeiter!$D281="",DATE(2030,8,0),Mitarbeiter!$D281),TODAY()))-(MAX(DATE(2030,7,1),Mitarbeiter!$C281))+1),MAX(0,NETWORKDAYS(MAX(DATE(2030,7,1),Mitarbeiter!$C281),MIN(DATE(2030,8,0),IF(Mitarbeiter!$D281="",DATE(2030,8,0),Mitarbeiter!$D281),TODAY()),Einstellungen!$F$13:$F$67)))*N(Mitarbeiter!$E281)/IF(Einstellungen!$C$11="7 Tage",7,5),N('Ist-Stunden'!BH281)),MAX(IF(Einstellungen!$C$11="7 Tage",MAX(0,(MIN(DATE(2030,8,0),IF(Mitarbeiter!$D281="",DATE(2030,8,0),Mitarbeiter!$D281),TODAY()))-(MAX(DATE(2030,7,1),Mitarbeiter!$C281))+1),MAX(0,NETWORKDAYS(MAX(DATE(2030,7,1),Mitarbeiter!$C281),MIN(DATE(2030,8,0),IF(Mitarbeiter!$D281="",DATE(2030,8,0),Mitarbeiter!$D281),TODAY()),Einstellungen!$F$13:$F$67)))*N(Mitarbeiter!$E281)/IF(Einstellungen!$C$11="7 Tage",7,5),N('Ist-Stunden'!BH281)+(N(Krankheitstage!DE281)+N(Krankheitstage!DQ281))*N($C281))))</f>
        <v/>
      </c>
      <c r="CM281" s="76">
        <f>IF($B281="",0,IF(Einstellungen!$C$10="Ja",MAX(IF(Einstellungen!$C$11="7 Tage",MAX(0,(MIN(DATE(2030,9,0),IF(Mitarbeiter!$D281="",DATE(2030,9,0),Mitarbeiter!$D281),TODAY()))-(MAX(DATE(2030,8,1),Mitarbeiter!$C281))+1),MAX(0,NETWORKDAYS(MAX(DATE(2030,8,1),Mitarbeiter!$C281),MIN(DATE(2030,9,0),IF(Mitarbeiter!$D281="",DATE(2030,9,0),Mitarbeiter!$D281),TODAY()),Einstellungen!$F$13:$F$67)))*N(Mitarbeiter!$E281)/IF(Einstellungen!$C$11="7 Tage",7,5),N('Ist-Stunden'!BI281)),MAX(IF(Einstellungen!$C$11="7 Tage",MAX(0,(MIN(DATE(2030,9,0),IF(Mitarbeiter!$D281="",DATE(2030,9,0),Mitarbeiter!$D281),TODAY()))-(MAX(DATE(2030,8,1),Mitarbeiter!$C281))+1),MAX(0,NETWORKDAYS(MAX(DATE(2030,8,1),Mitarbeiter!$C281),MIN(DATE(2030,9,0),IF(Mitarbeiter!$D281="",DATE(2030,9,0),Mitarbeiter!$D281),TODAY()),Einstellungen!$F$13:$F$67)))*N(Mitarbeiter!$E281)/IF(Einstellungen!$C$11="7 Tage",7,5),N('Ist-Stunden'!BI281)+(N(Krankheitstage!DF281)+N(Krankheitstage!DR281))*N($C281))))</f>
        <v/>
      </c>
      <c r="CN281" s="76">
        <f>IF($B281="",0,IF(Einstellungen!$C$10="Ja",MAX(IF(Einstellungen!$C$11="7 Tage",MAX(0,(MIN(DATE(2030,10,0),IF(Mitarbeiter!$D281="",DATE(2030,10,0),Mitarbeiter!$D281),TODAY()))-(MAX(DATE(2030,9,1),Mitarbeiter!$C281))+1),MAX(0,NETWORKDAYS(MAX(DATE(2030,9,1),Mitarbeiter!$C281),MIN(DATE(2030,10,0),IF(Mitarbeiter!$D281="",DATE(2030,10,0),Mitarbeiter!$D281),TODAY()),Einstellungen!$F$13:$F$67)))*N(Mitarbeiter!$E281)/IF(Einstellungen!$C$11="7 Tage",7,5),N('Ist-Stunden'!BJ281)),MAX(IF(Einstellungen!$C$11="7 Tage",MAX(0,(MIN(DATE(2030,10,0),IF(Mitarbeiter!$D281="",DATE(2030,10,0),Mitarbeiter!$D281),TODAY()))-(MAX(DATE(2030,9,1),Mitarbeiter!$C281))+1),MAX(0,NETWORKDAYS(MAX(DATE(2030,9,1),Mitarbeiter!$C281),MIN(DATE(2030,10,0),IF(Mitarbeiter!$D281="",DATE(2030,10,0),Mitarbeiter!$D281),TODAY()),Einstellungen!$F$13:$F$67)))*N(Mitarbeiter!$E281)/IF(Einstellungen!$C$11="7 Tage",7,5),N('Ist-Stunden'!BJ281)+(N(Krankheitstage!DG281)+N(Krankheitstage!DS281))*N($C281))))</f>
        <v/>
      </c>
      <c r="CO281" s="76">
        <f>IF($B281="",0,IF(Einstellungen!$C$10="Ja",MAX(IF(Einstellungen!$C$11="7 Tage",MAX(0,(MIN(DATE(2030,11,0),IF(Mitarbeiter!$D281="",DATE(2030,11,0),Mitarbeiter!$D281),TODAY()))-(MAX(DATE(2030,10,1),Mitarbeiter!$C281))+1),MAX(0,NETWORKDAYS(MAX(DATE(2030,10,1),Mitarbeiter!$C281),MIN(DATE(2030,11,0),IF(Mitarbeiter!$D281="",DATE(2030,11,0),Mitarbeiter!$D281),TODAY()),Einstellungen!$F$13:$F$67)))*N(Mitarbeiter!$E281)/IF(Einstellungen!$C$11="7 Tage",7,5),N('Ist-Stunden'!BK281)),MAX(IF(Einstellungen!$C$11="7 Tage",MAX(0,(MIN(DATE(2030,11,0),IF(Mitarbeiter!$D281="",DATE(2030,11,0),Mitarbeiter!$D281),TODAY()))-(MAX(DATE(2030,10,1),Mitarbeiter!$C281))+1),MAX(0,NETWORKDAYS(MAX(DATE(2030,10,1),Mitarbeiter!$C281),MIN(DATE(2030,11,0),IF(Mitarbeiter!$D281="",DATE(2030,11,0),Mitarbeiter!$D281),TODAY()),Einstellungen!$F$13:$F$67)))*N(Mitarbeiter!$E281)/IF(Einstellungen!$C$11="7 Tage",7,5),N('Ist-Stunden'!BK281)+(N(Krankheitstage!DH281)+N(Krankheitstage!DT281))*N($C281))))</f>
        <v/>
      </c>
      <c r="CP281" s="76">
        <f>IF($B281="",0,IF(Einstellungen!$C$10="Ja",MAX(IF(Einstellungen!$C$11="7 Tage",MAX(0,(MIN(DATE(2030,12,0),IF(Mitarbeiter!$D281="",DATE(2030,12,0),Mitarbeiter!$D281),TODAY()))-(MAX(DATE(2030,11,1),Mitarbeiter!$C281))+1),MAX(0,NETWORKDAYS(MAX(DATE(2030,11,1),Mitarbeiter!$C281),MIN(DATE(2030,12,0),IF(Mitarbeiter!$D281="",DATE(2030,12,0),Mitarbeiter!$D281),TODAY()),Einstellungen!$F$13:$F$67)))*N(Mitarbeiter!$E281)/IF(Einstellungen!$C$11="7 Tage",7,5),N('Ist-Stunden'!BL281)),MAX(IF(Einstellungen!$C$11="7 Tage",MAX(0,(MIN(DATE(2030,12,0),IF(Mitarbeiter!$D281="",DATE(2030,12,0),Mitarbeiter!$D281),TODAY()))-(MAX(DATE(2030,11,1),Mitarbeiter!$C281))+1),MAX(0,NETWORKDAYS(MAX(DATE(2030,11,1),Mitarbeiter!$C281),MIN(DATE(2030,12,0),IF(Mitarbeiter!$D281="",DATE(2030,12,0),Mitarbeiter!$D281),TODAY()),Einstellungen!$F$13:$F$67)))*N(Mitarbeiter!$E281)/IF(Einstellungen!$C$11="7 Tage",7,5),N('Ist-Stunden'!BL281)+(N(Krankheitstage!DI281)+N(Krankheitstage!DU281))*N($C281))))</f>
        <v/>
      </c>
      <c r="CQ281" s="76">
        <f>IF($B281="",0,IF(Einstellungen!$C$10="Ja",MAX(IF(Einstellungen!$C$11="7 Tage",MAX(0,(MIN(DATE(2030,13,0),IF(Mitarbeiter!$D281="",DATE(2030,13,0),Mitarbeiter!$D281),TODAY()))-(MAX(DATE(2030,12,1),Mitarbeiter!$C281))+1),MAX(0,NETWORKDAYS(MAX(DATE(2030,12,1),Mitarbeiter!$C281),MIN(DATE(2030,13,0),IF(Mitarbeiter!$D281="",DATE(2030,13,0),Mitarbeiter!$D281),TODAY()),Einstellungen!$F$13:$F$67)))*N(Mitarbeiter!$E281)/IF(Einstellungen!$C$11="7 Tage",7,5),N('Ist-Stunden'!BM281)),MAX(IF(Einstellungen!$C$11="7 Tage",MAX(0,(MIN(DATE(2030,13,0),IF(Mitarbeiter!$D281="",DATE(2030,13,0),Mitarbeiter!$D281),TODAY()))-(MAX(DATE(2030,12,1),Mitarbeiter!$C281))+1),MAX(0,NETWORKDAYS(MAX(DATE(2030,12,1),Mitarbeiter!$C281),MIN(DATE(2030,13,0),IF(Mitarbeiter!$D281="",DATE(2030,13,0),Mitarbeiter!$D281),TODAY()),Einstellungen!$F$13:$F$67)))*N(Mitarbeiter!$E281)/IF(Einstellungen!$C$11="7 Tage",7,5),N('Ist-Stunden'!BM281)+(N(Krankheitstage!DJ281)+N(Krankheitstage!DV281))*N($C281))))</f>
        <v/>
      </c>
    </row>
    <row r="282">
      <c r="A282" s="73">
        <f>IF(Mitarbeiter!B282="","",Mitarbeiter!A282)</f>
        <v/>
      </c>
      <c r="B282" s="6">
        <f>IF(Mitarbeiter!B282="","",Mitarbeiter!B282)</f>
        <v/>
      </c>
      <c r="C282" s="74">
        <f>IF(Mitarbeiter!B282="","",Mitarbeiter!F282)</f>
        <v/>
      </c>
      <c r="D282" s="75">
        <f>N(INDEX(Krankheitstage!$G282:$DV282,1,(Einstellungen!$C$3-2026)*24+1))</f>
        <v/>
      </c>
      <c r="E282" s="75">
        <f>N(INDEX(Krankheitstage!$G282:$DV282,1,(Einstellungen!$C$3-2026)*24+2))</f>
        <v/>
      </c>
      <c r="F282" s="75">
        <f>N(INDEX(Krankheitstage!$G282:$DV282,1,(Einstellungen!$C$3-2026)*24+3))</f>
        <v/>
      </c>
      <c r="G282" s="75">
        <f>N(INDEX(Krankheitstage!$G282:$DV282,1,(Einstellungen!$C$3-2026)*24+4))</f>
        <v/>
      </c>
      <c r="H282" s="75">
        <f>N(INDEX(Krankheitstage!$G282:$DV282,1,(Einstellungen!$C$3-2026)*24+5))</f>
        <v/>
      </c>
      <c r="I282" s="75">
        <f>N(INDEX(Krankheitstage!$G282:$DV282,1,(Einstellungen!$C$3-2026)*24+6))</f>
        <v/>
      </c>
      <c r="J282" s="75">
        <f>N(INDEX(Krankheitstage!$G282:$DV282,1,(Einstellungen!$C$3-2026)*24+7))</f>
        <v/>
      </c>
      <c r="K282" s="75">
        <f>N(INDEX(Krankheitstage!$G282:$DV282,1,(Einstellungen!$C$3-2026)*24+8))</f>
        <v/>
      </c>
      <c r="L282" s="75">
        <f>N(INDEX(Krankheitstage!$G282:$DV282,1,(Einstellungen!$C$3-2026)*24+9))</f>
        <v/>
      </c>
      <c r="M282" s="75">
        <f>N(INDEX(Krankheitstage!$G282:$DV282,1,(Einstellungen!$C$3-2026)*24+10))</f>
        <v/>
      </c>
      <c r="N282" s="75">
        <f>N(INDEX(Krankheitstage!$G282:$DV282,1,(Einstellungen!$C$3-2026)*24+11))</f>
        <v/>
      </c>
      <c r="O282" s="75">
        <f>N(INDEX(Krankheitstage!$G282:$DV282,1,(Einstellungen!$C$3-2026)*24+12))</f>
        <v/>
      </c>
      <c r="P282" s="75">
        <f>IF($B282="","",SUM(D282:O282))</f>
        <v/>
      </c>
      <c r="Q282" s="75">
        <f>N(INDEX(Krankheitstage!$G282:$DV282,1,(Einstellungen!$C$3-2026)*24+13))</f>
        <v/>
      </c>
      <c r="R282" s="75">
        <f>N(INDEX(Krankheitstage!$G282:$DV282,1,(Einstellungen!$C$3-2026)*24+14))</f>
        <v/>
      </c>
      <c r="S282" s="75">
        <f>N(INDEX(Krankheitstage!$G282:$DV282,1,(Einstellungen!$C$3-2026)*24+15))</f>
        <v/>
      </c>
      <c r="T282" s="75">
        <f>N(INDEX(Krankheitstage!$G282:$DV282,1,(Einstellungen!$C$3-2026)*24+16))</f>
        <v/>
      </c>
      <c r="U282" s="75">
        <f>N(INDEX(Krankheitstage!$G282:$DV282,1,(Einstellungen!$C$3-2026)*24+17))</f>
        <v/>
      </c>
      <c r="V282" s="75">
        <f>N(INDEX(Krankheitstage!$G282:$DV282,1,(Einstellungen!$C$3-2026)*24+18))</f>
        <v/>
      </c>
      <c r="W282" s="75">
        <f>N(INDEX(Krankheitstage!$G282:$DV282,1,(Einstellungen!$C$3-2026)*24+19))</f>
        <v/>
      </c>
      <c r="X282" s="75">
        <f>N(INDEX(Krankheitstage!$G282:$DV282,1,(Einstellungen!$C$3-2026)*24+20))</f>
        <v/>
      </c>
      <c r="Y282" s="75">
        <f>N(INDEX(Krankheitstage!$G282:$DV282,1,(Einstellungen!$C$3-2026)*24+21))</f>
        <v/>
      </c>
      <c r="Z282" s="75">
        <f>N(INDEX(Krankheitstage!$G282:$DV282,1,(Einstellungen!$C$3-2026)*24+22))</f>
        <v/>
      </c>
      <c r="AA282" s="75">
        <f>N(INDEX(Krankheitstage!$G282:$DV282,1,(Einstellungen!$C$3-2026)*24+23))</f>
        <v/>
      </c>
      <c r="AB282" s="75">
        <f>N(INDEX(Krankheitstage!$G282:$DV282,1,(Einstellungen!$C$3-2026)*24+24))</f>
        <v/>
      </c>
      <c r="AC282" s="75">
        <f>IF($B282="","",SUM(Q282:AB282))</f>
        <v/>
      </c>
      <c r="AD282" s="75">
        <f>IF($B282="","",SUM(P282,AC282))</f>
        <v/>
      </c>
      <c r="AE282" s="76">
        <f>IF($B282="","",AD282*N(C282))</f>
        <v/>
      </c>
      <c r="AF282" s="75">
        <f>IF($B282="","",Krankheitstage!E282)</f>
        <v/>
      </c>
      <c r="AG282" s="76">
        <f>IF($B282="","",AF282*N(C282))</f>
        <v/>
      </c>
      <c r="AH282" s="76">
        <f>IF($B282="","",INDEX($AJ282:$CQ282,1,(Einstellungen!$C$3-2026)*12+1)+INDEX($AJ282:$CQ282,1,(Einstellungen!$C$3-2026)*12+2)+INDEX($AJ282:$CQ282,1,(Einstellungen!$C$3-2026)*12+3)+INDEX($AJ282:$CQ282,1,(Einstellungen!$C$3-2026)*12+4)+INDEX($AJ282:$CQ282,1,(Einstellungen!$C$3-2026)*12+5)+INDEX($AJ282:$CQ282,1,(Einstellungen!$C$3-2026)*12+6)+INDEX($AJ282:$CQ282,1,(Einstellungen!$C$3-2026)*12+7)+INDEX($AJ282:$CQ282,1,(Einstellungen!$C$3-2026)*12+8)+INDEX($AJ282:$CQ282,1,(Einstellungen!$C$3-2026)*12+9)+INDEX($AJ282:$CQ282,1,(Einstellungen!$C$3-2026)*12+10)+INDEX($AJ282:$CQ282,1,(Einstellungen!$C$3-2026)*12+11)+INDEX($AJ282:$CQ282,1,(Einstellungen!$C$3-2026)*12+12))</f>
        <v/>
      </c>
      <c r="AI282" s="76">
        <f>IF($B282="","",SUM($AJ282:$CQ282))</f>
        <v/>
      </c>
      <c r="AJ282" s="76">
        <f>IF($B282="",0,IF(Einstellungen!$C$10="Ja",MAX(IF(Einstellungen!$C$11="7 Tage",MAX(0,(MIN(DATE(2026,2,0),IF(Mitarbeiter!$D282="",DATE(2026,2,0),Mitarbeiter!$D282),TODAY()))-(MAX(DATE(2026,1,1),Mitarbeiter!$C282))+1),MAX(0,NETWORKDAYS(MAX(DATE(2026,1,1),Mitarbeiter!$C282),MIN(DATE(2026,2,0),IF(Mitarbeiter!$D282="",DATE(2026,2,0),Mitarbeiter!$D282),TODAY()),Einstellungen!$F$13:$F$67)))*N(Mitarbeiter!$E282)/IF(Einstellungen!$C$11="7 Tage",7,5),N('Ist-Stunden'!F282)),MAX(IF(Einstellungen!$C$11="7 Tage",MAX(0,(MIN(DATE(2026,2,0),IF(Mitarbeiter!$D282="",DATE(2026,2,0),Mitarbeiter!$D282),TODAY()))-(MAX(DATE(2026,1,1),Mitarbeiter!$C282))+1),MAX(0,NETWORKDAYS(MAX(DATE(2026,1,1),Mitarbeiter!$C282),MIN(DATE(2026,2,0),IF(Mitarbeiter!$D282="",DATE(2026,2,0),Mitarbeiter!$D282),TODAY()),Einstellungen!$F$13:$F$67)))*N(Mitarbeiter!$E282)/IF(Einstellungen!$C$11="7 Tage",7,5),N('Ist-Stunden'!F282)+(N(Krankheitstage!G282)+N(Krankheitstage!S282))*N($C282))))</f>
        <v/>
      </c>
      <c r="AK282" s="76">
        <f>IF($B282="",0,IF(Einstellungen!$C$10="Ja",MAX(IF(Einstellungen!$C$11="7 Tage",MAX(0,(MIN(DATE(2026,3,0),IF(Mitarbeiter!$D282="",DATE(2026,3,0),Mitarbeiter!$D282),TODAY()))-(MAX(DATE(2026,2,1),Mitarbeiter!$C282))+1),MAX(0,NETWORKDAYS(MAX(DATE(2026,2,1),Mitarbeiter!$C282),MIN(DATE(2026,3,0),IF(Mitarbeiter!$D282="",DATE(2026,3,0),Mitarbeiter!$D282),TODAY()),Einstellungen!$F$13:$F$67)))*N(Mitarbeiter!$E282)/IF(Einstellungen!$C$11="7 Tage",7,5),N('Ist-Stunden'!G282)),MAX(IF(Einstellungen!$C$11="7 Tage",MAX(0,(MIN(DATE(2026,3,0),IF(Mitarbeiter!$D282="",DATE(2026,3,0),Mitarbeiter!$D282),TODAY()))-(MAX(DATE(2026,2,1),Mitarbeiter!$C282))+1),MAX(0,NETWORKDAYS(MAX(DATE(2026,2,1),Mitarbeiter!$C282),MIN(DATE(2026,3,0),IF(Mitarbeiter!$D282="",DATE(2026,3,0),Mitarbeiter!$D282),TODAY()),Einstellungen!$F$13:$F$67)))*N(Mitarbeiter!$E282)/IF(Einstellungen!$C$11="7 Tage",7,5),N('Ist-Stunden'!G282)+(N(Krankheitstage!H282)+N(Krankheitstage!T282))*N($C282))))</f>
        <v/>
      </c>
      <c r="AL282" s="76">
        <f>IF($B282="",0,IF(Einstellungen!$C$10="Ja",MAX(IF(Einstellungen!$C$11="7 Tage",MAX(0,(MIN(DATE(2026,4,0),IF(Mitarbeiter!$D282="",DATE(2026,4,0),Mitarbeiter!$D282),TODAY()))-(MAX(DATE(2026,3,1),Mitarbeiter!$C282))+1),MAX(0,NETWORKDAYS(MAX(DATE(2026,3,1),Mitarbeiter!$C282),MIN(DATE(2026,4,0),IF(Mitarbeiter!$D282="",DATE(2026,4,0),Mitarbeiter!$D282),TODAY()),Einstellungen!$F$13:$F$67)))*N(Mitarbeiter!$E282)/IF(Einstellungen!$C$11="7 Tage",7,5),N('Ist-Stunden'!H282)),MAX(IF(Einstellungen!$C$11="7 Tage",MAX(0,(MIN(DATE(2026,4,0),IF(Mitarbeiter!$D282="",DATE(2026,4,0),Mitarbeiter!$D282),TODAY()))-(MAX(DATE(2026,3,1),Mitarbeiter!$C282))+1),MAX(0,NETWORKDAYS(MAX(DATE(2026,3,1),Mitarbeiter!$C282),MIN(DATE(2026,4,0),IF(Mitarbeiter!$D282="",DATE(2026,4,0),Mitarbeiter!$D282),TODAY()),Einstellungen!$F$13:$F$67)))*N(Mitarbeiter!$E282)/IF(Einstellungen!$C$11="7 Tage",7,5),N('Ist-Stunden'!H282)+(N(Krankheitstage!I282)+N(Krankheitstage!U282))*N($C282))))</f>
        <v/>
      </c>
      <c r="AM282" s="76">
        <f>IF($B282="",0,IF(Einstellungen!$C$10="Ja",MAX(IF(Einstellungen!$C$11="7 Tage",MAX(0,(MIN(DATE(2026,5,0),IF(Mitarbeiter!$D282="",DATE(2026,5,0),Mitarbeiter!$D282),TODAY()))-(MAX(DATE(2026,4,1),Mitarbeiter!$C282))+1),MAX(0,NETWORKDAYS(MAX(DATE(2026,4,1),Mitarbeiter!$C282),MIN(DATE(2026,5,0),IF(Mitarbeiter!$D282="",DATE(2026,5,0),Mitarbeiter!$D282),TODAY()),Einstellungen!$F$13:$F$67)))*N(Mitarbeiter!$E282)/IF(Einstellungen!$C$11="7 Tage",7,5),N('Ist-Stunden'!I282)),MAX(IF(Einstellungen!$C$11="7 Tage",MAX(0,(MIN(DATE(2026,5,0),IF(Mitarbeiter!$D282="",DATE(2026,5,0),Mitarbeiter!$D282),TODAY()))-(MAX(DATE(2026,4,1),Mitarbeiter!$C282))+1),MAX(0,NETWORKDAYS(MAX(DATE(2026,4,1),Mitarbeiter!$C282),MIN(DATE(2026,5,0),IF(Mitarbeiter!$D282="",DATE(2026,5,0),Mitarbeiter!$D282),TODAY()),Einstellungen!$F$13:$F$67)))*N(Mitarbeiter!$E282)/IF(Einstellungen!$C$11="7 Tage",7,5),N('Ist-Stunden'!I282)+(N(Krankheitstage!J282)+N(Krankheitstage!V282))*N($C282))))</f>
        <v/>
      </c>
      <c r="AN282" s="76">
        <f>IF($B282="",0,IF(Einstellungen!$C$10="Ja",MAX(IF(Einstellungen!$C$11="7 Tage",MAX(0,(MIN(DATE(2026,6,0),IF(Mitarbeiter!$D282="",DATE(2026,6,0),Mitarbeiter!$D282),TODAY()))-(MAX(DATE(2026,5,1),Mitarbeiter!$C282))+1),MAX(0,NETWORKDAYS(MAX(DATE(2026,5,1),Mitarbeiter!$C282),MIN(DATE(2026,6,0),IF(Mitarbeiter!$D282="",DATE(2026,6,0),Mitarbeiter!$D282),TODAY()),Einstellungen!$F$13:$F$67)))*N(Mitarbeiter!$E282)/IF(Einstellungen!$C$11="7 Tage",7,5),N('Ist-Stunden'!J282)),MAX(IF(Einstellungen!$C$11="7 Tage",MAX(0,(MIN(DATE(2026,6,0),IF(Mitarbeiter!$D282="",DATE(2026,6,0),Mitarbeiter!$D282),TODAY()))-(MAX(DATE(2026,5,1),Mitarbeiter!$C282))+1),MAX(0,NETWORKDAYS(MAX(DATE(2026,5,1),Mitarbeiter!$C282),MIN(DATE(2026,6,0),IF(Mitarbeiter!$D282="",DATE(2026,6,0),Mitarbeiter!$D282),TODAY()),Einstellungen!$F$13:$F$67)))*N(Mitarbeiter!$E282)/IF(Einstellungen!$C$11="7 Tage",7,5),N('Ist-Stunden'!J282)+(N(Krankheitstage!K282)+N(Krankheitstage!W282))*N($C282))))</f>
        <v/>
      </c>
      <c r="AO282" s="76">
        <f>IF($B282="",0,IF(Einstellungen!$C$10="Ja",MAX(IF(Einstellungen!$C$11="7 Tage",MAX(0,(MIN(DATE(2026,7,0),IF(Mitarbeiter!$D282="",DATE(2026,7,0),Mitarbeiter!$D282),TODAY()))-(MAX(DATE(2026,6,1),Mitarbeiter!$C282))+1),MAX(0,NETWORKDAYS(MAX(DATE(2026,6,1),Mitarbeiter!$C282),MIN(DATE(2026,7,0),IF(Mitarbeiter!$D282="",DATE(2026,7,0),Mitarbeiter!$D282),TODAY()),Einstellungen!$F$13:$F$67)))*N(Mitarbeiter!$E282)/IF(Einstellungen!$C$11="7 Tage",7,5),N('Ist-Stunden'!K282)),MAX(IF(Einstellungen!$C$11="7 Tage",MAX(0,(MIN(DATE(2026,7,0),IF(Mitarbeiter!$D282="",DATE(2026,7,0),Mitarbeiter!$D282),TODAY()))-(MAX(DATE(2026,6,1),Mitarbeiter!$C282))+1),MAX(0,NETWORKDAYS(MAX(DATE(2026,6,1),Mitarbeiter!$C282),MIN(DATE(2026,7,0),IF(Mitarbeiter!$D282="",DATE(2026,7,0),Mitarbeiter!$D282),TODAY()),Einstellungen!$F$13:$F$67)))*N(Mitarbeiter!$E282)/IF(Einstellungen!$C$11="7 Tage",7,5),N('Ist-Stunden'!K282)+(N(Krankheitstage!L282)+N(Krankheitstage!X282))*N($C282))))</f>
        <v/>
      </c>
      <c r="AP282" s="76">
        <f>IF($B282="",0,IF(Einstellungen!$C$10="Ja",MAX(IF(Einstellungen!$C$11="7 Tage",MAX(0,(MIN(DATE(2026,8,0),IF(Mitarbeiter!$D282="",DATE(2026,8,0),Mitarbeiter!$D282),TODAY()))-(MAX(DATE(2026,7,1),Mitarbeiter!$C282))+1),MAX(0,NETWORKDAYS(MAX(DATE(2026,7,1),Mitarbeiter!$C282),MIN(DATE(2026,8,0),IF(Mitarbeiter!$D282="",DATE(2026,8,0),Mitarbeiter!$D282),TODAY()),Einstellungen!$F$13:$F$67)))*N(Mitarbeiter!$E282)/IF(Einstellungen!$C$11="7 Tage",7,5),N('Ist-Stunden'!L282)),MAX(IF(Einstellungen!$C$11="7 Tage",MAX(0,(MIN(DATE(2026,8,0),IF(Mitarbeiter!$D282="",DATE(2026,8,0),Mitarbeiter!$D282),TODAY()))-(MAX(DATE(2026,7,1),Mitarbeiter!$C282))+1),MAX(0,NETWORKDAYS(MAX(DATE(2026,7,1),Mitarbeiter!$C282),MIN(DATE(2026,8,0),IF(Mitarbeiter!$D282="",DATE(2026,8,0),Mitarbeiter!$D282),TODAY()),Einstellungen!$F$13:$F$67)))*N(Mitarbeiter!$E282)/IF(Einstellungen!$C$11="7 Tage",7,5),N('Ist-Stunden'!L282)+(N(Krankheitstage!M282)+N(Krankheitstage!Y282))*N($C282))))</f>
        <v/>
      </c>
      <c r="AQ282" s="76">
        <f>IF($B282="",0,IF(Einstellungen!$C$10="Ja",MAX(IF(Einstellungen!$C$11="7 Tage",MAX(0,(MIN(DATE(2026,9,0),IF(Mitarbeiter!$D282="",DATE(2026,9,0),Mitarbeiter!$D282),TODAY()))-(MAX(DATE(2026,8,1),Mitarbeiter!$C282))+1),MAX(0,NETWORKDAYS(MAX(DATE(2026,8,1),Mitarbeiter!$C282),MIN(DATE(2026,9,0),IF(Mitarbeiter!$D282="",DATE(2026,9,0),Mitarbeiter!$D282),TODAY()),Einstellungen!$F$13:$F$67)))*N(Mitarbeiter!$E282)/IF(Einstellungen!$C$11="7 Tage",7,5),N('Ist-Stunden'!M282)),MAX(IF(Einstellungen!$C$11="7 Tage",MAX(0,(MIN(DATE(2026,9,0),IF(Mitarbeiter!$D282="",DATE(2026,9,0),Mitarbeiter!$D282),TODAY()))-(MAX(DATE(2026,8,1),Mitarbeiter!$C282))+1),MAX(0,NETWORKDAYS(MAX(DATE(2026,8,1),Mitarbeiter!$C282),MIN(DATE(2026,9,0),IF(Mitarbeiter!$D282="",DATE(2026,9,0),Mitarbeiter!$D282),TODAY()),Einstellungen!$F$13:$F$67)))*N(Mitarbeiter!$E282)/IF(Einstellungen!$C$11="7 Tage",7,5),N('Ist-Stunden'!M282)+(N(Krankheitstage!N282)+N(Krankheitstage!Z282))*N($C282))))</f>
        <v/>
      </c>
      <c r="AR282" s="76">
        <f>IF($B282="",0,IF(Einstellungen!$C$10="Ja",MAX(IF(Einstellungen!$C$11="7 Tage",MAX(0,(MIN(DATE(2026,10,0),IF(Mitarbeiter!$D282="",DATE(2026,10,0),Mitarbeiter!$D282),TODAY()))-(MAX(DATE(2026,9,1),Mitarbeiter!$C282))+1),MAX(0,NETWORKDAYS(MAX(DATE(2026,9,1),Mitarbeiter!$C282),MIN(DATE(2026,10,0),IF(Mitarbeiter!$D282="",DATE(2026,10,0),Mitarbeiter!$D282),TODAY()),Einstellungen!$F$13:$F$67)))*N(Mitarbeiter!$E282)/IF(Einstellungen!$C$11="7 Tage",7,5),N('Ist-Stunden'!N282)),MAX(IF(Einstellungen!$C$11="7 Tage",MAX(0,(MIN(DATE(2026,10,0),IF(Mitarbeiter!$D282="",DATE(2026,10,0),Mitarbeiter!$D282),TODAY()))-(MAX(DATE(2026,9,1),Mitarbeiter!$C282))+1),MAX(0,NETWORKDAYS(MAX(DATE(2026,9,1),Mitarbeiter!$C282),MIN(DATE(2026,10,0),IF(Mitarbeiter!$D282="",DATE(2026,10,0),Mitarbeiter!$D282),TODAY()),Einstellungen!$F$13:$F$67)))*N(Mitarbeiter!$E282)/IF(Einstellungen!$C$11="7 Tage",7,5),N('Ist-Stunden'!N282)+(N(Krankheitstage!O282)+N(Krankheitstage!AA282))*N($C282))))</f>
        <v/>
      </c>
      <c r="AS282" s="76">
        <f>IF($B282="",0,IF(Einstellungen!$C$10="Ja",MAX(IF(Einstellungen!$C$11="7 Tage",MAX(0,(MIN(DATE(2026,11,0),IF(Mitarbeiter!$D282="",DATE(2026,11,0),Mitarbeiter!$D282),TODAY()))-(MAX(DATE(2026,10,1),Mitarbeiter!$C282))+1),MAX(0,NETWORKDAYS(MAX(DATE(2026,10,1),Mitarbeiter!$C282),MIN(DATE(2026,11,0),IF(Mitarbeiter!$D282="",DATE(2026,11,0),Mitarbeiter!$D282),TODAY()),Einstellungen!$F$13:$F$67)))*N(Mitarbeiter!$E282)/IF(Einstellungen!$C$11="7 Tage",7,5),N('Ist-Stunden'!O282)),MAX(IF(Einstellungen!$C$11="7 Tage",MAX(0,(MIN(DATE(2026,11,0),IF(Mitarbeiter!$D282="",DATE(2026,11,0),Mitarbeiter!$D282),TODAY()))-(MAX(DATE(2026,10,1),Mitarbeiter!$C282))+1),MAX(0,NETWORKDAYS(MAX(DATE(2026,10,1),Mitarbeiter!$C282),MIN(DATE(2026,11,0),IF(Mitarbeiter!$D282="",DATE(2026,11,0),Mitarbeiter!$D282),TODAY()),Einstellungen!$F$13:$F$67)))*N(Mitarbeiter!$E282)/IF(Einstellungen!$C$11="7 Tage",7,5),N('Ist-Stunden'!O282)+(N(Krankheitstage!P282)+N(Krankheitstage!AB282))*N($C282))))</f>
        <v/>
      </c>
      <c r="AT282" s="76">
        <f>IF($B282="",0,IF(Einstellungen!$C$10="Ja",MAX(IF(Einstellungen!$C$11="7 Tage",MAX(0,(MIN(DATE(2026,12,0),IF(Mitarbeiter!$D282="",DATE(2026,12,0),Mitarbeiter!$D282),TODAY()))-(MAX(DATE(2026,11,1),Mitarbeiter!$C282))+1),MAX(0,NETWORKDAYS(MAX(DATE(2026,11,1),Mitarbeiter!$C282),MIN(DATE(2026,12,0),IF(Mitarbeiter!$D282="",DATE(2026,12,0),Mitarbeiter!$D282),TODAY()),Einstellungen!$F$13:$F$67)))*N(Mitarbeiter!$E282)/IF(Einstellungen!$C$11="7 Tage",7,5),N('Ist-Stunden'!P282)),MAX(IF(Einstellungen!$C$11="7 Tage",MAX(0,(MIN(DATE(2026,12,0),IF(Mitarbeiter!$D282="",DATE(2026,12,0),Mitarbeiter!$D282),TODAY()))-(MAX(DATE(2026,11,1),Mitarbeiter!$C282))+1),MAX(0,NETWORKDAYS(MAX(DATE(2026,11,1),Mitarbeiter!$C282),MIN(DATE(2026,12,0),IF(Mitarbeiter!$D282="",DATE(2026,12,0),Mitarbeiter!$D282),TODAY()),Einstellungen!$F$13:$F$67)))*N(Mitarbeiter!$E282)/IF(Einstellungen!$C$11="7 Tage",7,5),N('Ist-Stunden'!P282)+(N(Krankheitstage!Q282)+N(Krankheitstage!AC282))*N($C282))))</f>
        <v/>
      </c>
      <c r="AU282" s="76">
        <f>IF($B282="",0,IF(Einstellungen!$C$10="Ja",MAX(IF(Einstellungen!$C$11="7 Tage",MAX(0,(MIN(DATE(2026,13,0),IF(Mitarbeiter!$D282="",DATE(2026,13,0),Mitarbeiter!$D282),TODAY()))-(MAX(DATE(2026,12,1),Mitarbeiter!$C282))+1),MAX(0,NETWORKDAYS(MAX(DATE(2026,12,1),Mitarbeiter!$C282),MIN(DATE(2026,13,0),IF(Mitarbeiter!$D282="",DATE(2026,13,0),Mitarbeiter!$D282),TODAY()),Einstellungen!$F$13:$F$67)))*N(Mitarbeiter!$E282)/IF(Einstellungen!$C$11="7 Tage",7,5),N('Ist-Stunden'!Q282)),MAX(IF(Einstellungen!$C$11="7 Tage",MAX(0,(MIN(DATE(2026,13,0),IF(Mitarbeiter!$D282="",DATE(2026,13,0),Mitarbeiter!$D282),TODAY()))-(MAX(DATE(2026,12,1),Mitarbeiter!$C282))+1),MAX(0,NETWORKDAYS(MAX(DATE(2026,12,1),Mitarbeiter!$C282),MIN(DATE(2026,13,0),IF(Mitarbeiter!$D282="",DATE(2026,13,0),Mitarbeiter!$D282),TODAY()),Einstellungen!$F$13:$F$67)))*N(Mitarbeiter!$E282)/IF(Einstellungen!$C$11="7 Tage",7,5),N('Ist-Stunden'!Q282)+(N(Krankheitstage!R282)+N(Krankheitstage!AD282))*N($C282))))</f>
        <v/>
      </c>
      <c r="AV282" s="76">
        <f>IF($B282="",0,IF(Einstellungen!$C$10="Ja",MAX(IF(Einstellungen!$C$11="7 Tage",MAX(0,(MIN(DATE(2027,2,0),IF(Mitarbeiter!$D282="",DATE(2027,2,0),Mitarbeiter!$D282),TODAY()))-(MAX(DATE(2027,1,1),Mitarbeiter!$C282))+1),MAX(0,NETWORKDAYS(MAX(DATE(2027,1,1),Mitarbeiter!$C282),MIN(DATE(2027,2,0),IF(Mitarbeiter!$D282="",DATE(2027,2,0),Mitarbeiter!$D282),TODAY()),Einstellungen!$F$13:$F$67)))*N(Mitarbeiter!$E282)/IF(Einstellungen!$C$11="7 Tage",7,5),N('Ist-Stunden'!R282)),MAX(IF(Einstellungen!$C$11="7 Tage",MAX(0,(MIN(DATE(2027,2,0),IF(Mitarbeiter!$D282="",DATE(2027,2,0),Mitarbeiter!$D282),TODAY()))-(MAX(DATE(2027,1,1),Mitarbeiter!$C282))+1),MAX(0,NETWORKDAYS(MAX(DATE(2027,1,1),Mitarbeiter!$C282),MIN(DATE(2027,2,0),IF(Mitarbeiter!$D282="",DATE(2027,2,0),Mitarbeiter!$D282),TODAY()),Einstellungen!$F$13:$F$67)))*N(Mitarbeiter!$E282)/IF(Einstellungen!$C$11="7 Tage",7,5),N('Ist-Stunden'!R282)+(N(Krankheitstage!AE282)+N(Krankheitstage!AQ282))*N($C282))))</f>
        <v/>
      </c>
      <c r="AW282" s="76">
        <f>IF($B282="",0,IF(Einstellungen!$C$10="Ja",MAX(IF(Einstellungen!$C$11="7 Tage",MAX(0,(MIN(DATE(2027,3,0),IF(Mitarbeiter!$D282="",DATE(2027,3,0),Mitarbeiter!$D282),TODAY()))-(MAX(DATE(2027,2,1),Mitarbeiter!$C282))+1),MAX(0,NETWORKDAYS(MAX(DATE(2027,2,1),Mitarbeiter!$C282),MIN(DATE(2027,3,0),IF(Mitarbeiter!$D282="",DATE(2027,3,0),Mitarbeiter!$D282),TODAY()),Einstellungen!$F$13:$F$67)))*N(Mitarbeiter!$E282)/IF(Einstellungen!$C$11="7 Tage",7,5),N('Ist-Stunden'!S282)),MAX(IF(Einstellungen!$C$11="7 Tage",MAX(0,(MIN(DATE(2027,3,0),IF(Mitarbeiter!$D282="",DATE(2027,3,0),Mitarbeiter!$D282),TODAY()))-(MAX(DATE(2027,2,1),Mitarbeiter!$C282))+1),MAX(0,NETWORKDAYS(MAX(DATE(2027,2,1),Mitarbeiter!$C282),MIN(DATE(2027,3,0),IF(Mitarbeiter!$D282="",DATE(2027,3,0),Mitarbeiter!$D282),TODAY()),Einstellungen!$F$13:$F$67)))*N(Mitarbeiter!$E282)/IF(Einstellungen!$C$11="7 Tage",7,5),N('Ist-Stunden'!S282)+(N(Krankheitstage!AF282)+N(Krankheitstage!AR282))*N($C282))))</f>
        <v/>
      </c>
      <c r="AX282" s="76">
        <f>IF($B282="",0,IF(Einstellungen!$C$10="Ja",MAX(IF(Einstellungen!$C$11="7 Tage",MAX(0,(MIN(DATE(2027,4,0),IF(Mitarbeiter!$D282="",DATE(2027,4,0),Mitarbeiter!$D282),TODAY()))-(MAX(DATE(2027,3,1),Mitarbeiter!$C282))+1),MAX(0,NETWORKDAYS(MAX(DATE(2027,3,1),Mitarbeiter!$C282),MIN(DATE(2027,4,0),IF(Mitarbeiter!$D282="",DATE(2027,4,0),Mitarbeiter!$D282),TODAY()),Einstellungen!$F$13:$F$67)))*N(Mitarbeiter!$E282)/IF(Einstellungen!$C$11="7 Tage",7,5),N('Ist-Stunden'!T282)),MAX(IF(Einstellungen!$C$11="7 Tage",MAX(0,(MIN(DATE(2027,4,0),IF(Mitarbeiter!$D282="",DATE(2027,4,0),Mitarbeiter!$D282),TODAY()))-(MAX(DATE(2027,3,1),Mitarbeiter!$C282))+1),MAX(0,NETWORKDAYS(MAX(DATE(2027,3,1),Mitarbeiter!$C282),MIN(DATE(2027,4,0),IF(Mitarbeiter!$D282="",DATE(2027,4,0),Mitarbeiter!$D282),TODAY()),Einstellungen!$F$13:$F$67)))*N(Mitarbeiter!$E282)/IF(Einstellungen!$C$11="7 Tage",7,5),N('Ist-Stunden'!T282)+(N(Krankheitstage!AG282)+N(Krankheitstage!AS282))*N($C282))))</f>
        <v/>
      </c>
      <c r="AY282" s="76">
        <f>IF($B282="",0,IF(Einstellungen!$C$10="Ja",MAX(IF(Einstellungen!$C$11="7 Tage",MAX(0,(MIN(DATE(2027,5,0),IF(Mitarbeiter!$D282="",DATE(2027,5,0),Mitarbeiter!$D282),TODAY()))-(MAX(DATE(2027,4,1),Mitarbeiter!$C282))+1),MAX(0,NETWORKDAYS(MAX(DATE(2027,4,1),Mitarbeiter!$C282),MIN(DATE(2027,5,0),IF(Mitarbeiter!$D282="",DATE(2027,5,0),Mitarbeiter!$D282),TODAY()),Einstellungen!$F$13:$F$67)))*N(Mitarbeiter!$E282)/IF(Einstellungen!$C$11="7 Tage",7,5),N('Ist-Stunden'!U282)),MAX(IF(Einstellungen!$C$11="7 Tage",MAX(0,(MIN(DATE(2027,5,0),IF(Mitarbeiter!$D282="",DATE(2027,5,0),Mitarbeiter!$D282),TODAY()))-(MAX(DATE(2027,4,1),Mitarbeiter!$C282))+1),MAX(0,NETWORKDAYS(MAX(DATE(2027,4,1),Mitarbeiter!$C282),MIN(DATE(2027,5,0),IF(Mitarbeiter!$D282="",DATE(2027,5,0),Mitarbeiter!$D282),TODAY()),Einstellungen!$F$13:$F$67)))*N(Mitarbeiter!$E282)/IF(Einstellungen!$C$11="7 Tage",7,5),N('Ist-Stunden'!U282)+(N(Krankheitstage!AH282)+N(Krankheitstage!AT282))*N($C282))))</f>
        <v/>
      </c>
      <c r="AZ282" s="76">
        <f>IF($B282="",0,IF(Einstellungen!$C$10="Ja",MAX(IF(Einstellungen!$C$11="7 Tage",MAX(0,(MIN(DATE(2027,6,0),IF(Mitarbeiter!$D282="",DATE(2027,6,0),Mitarbeiter!$D282),TODAY()))-(MAX(DATE(2027,5,1),Mitarbeiter!$C282))+1),MAX(0,NETWORKDAYS(MAX(DATE(2027,5,1),Mitarbeiter!$C282),MIN(DATE(2027,6,0),IF(Mitarbeiter!$D282="",DATE(2027,6,0),Mitarbeiter!$D282),TODAY()),Einstellungen!$F$13:$F$67)))*N(Mitarbeiter!$E282)/IF(Einstellungen!$C$11="7 Tage",7,5),N('Ist-Stunden'!V282)),MAX(IF(Einstellungen!$C$11="7 Tage",MAX(0,(MIN(DATE(2027,6,0),IF(Mitarbeiter!$D282="",DATE(2027,6,0),Mitarbeiter!$D282),TODAY()))-(MAX(DATE(2027,5,1),Mitarbeiter!$C282))+1),MAX(0,NETWORKDAYS(MAX(DATE(2027,5,1),Mitarbeiter!$C282),MIN(DATE(2027,6,0),IF(Mitarbeiter!$D282="",DATE(2027,6,0),Mitarbeiter!$D282),TODAY()),Einstellungen!$F$13:$F$67)))*N(Mitarbeiter!$E282)/IF(Einstellungen!$C$11="7 Tage",7,5),N('Ist-Stunden'!V282)+(N(Krankheitstage!AI282)+N(Krankheitstage!AU282))*N($C282))))</f>
        <v/>
      </c>
      <c r="BA282" s="76">
        <f>IF($B282="",0,IF(Einstellungen!$C$10="Ja",MAX(IF(Einstellungen!$C$11="7 Tage",MAX(0,(MIN(DATE(2027,7,0),IF(Mitarbeiter!$D282="",DATE(2027,7,0),Mitarbeiter!$D282),TODAY()))-(MAX(DATE(2027,6,1),Mitarbeiter!$C282))+1),MAX(0,NETWORKDAYS(MAX(DATE(2027,6,1),Mitarbeiter!$C282),MIN(DATE(2027,7,0),IF(Mitarbeiter!$D282="",DATE(2027,7,0),Mitarbeiter!$D282),TODAY()),Einstellungen!$F$13:$F$67)))*N(Mitarbeiter!$E282)/IF(Einstellungen!$C$11="7 Tage",7,5),N('Ist-Stunden'!W282)),MAX(IF(Einstellungen!$C$11="7 Tage",MAX(0,(MIN(DATE(2027,7,0),IF(Mitarbeiter!$D282="",DATE(2027,7,0),Mitarbeiter!$D282),TODAY()))-(MAX(DATE(2027,6,1),Mitarbeiter!$C282))+1),MAX(0,NETWORKDAYS(MAX(DATE(2027,6,1),Mitarbeiter!$C282),MIN(DATE(2027,7,0),IF(Mitarbeiter!$D282="",DATE(2027,7,0),Mitarbeiter!$D282),TODAY()),Einstellungen!$F$13:$F$67)))*N(Mitarbeiter!$E282)/IF(Einstellungen!$C$11="7 Tage",7,5),N('Ist-Stunden'!W282)+(N(Krankheitstage!AJ282)+N(Krankheitstage!AV282))*N($C282))))</f>
        <v/>
      </c>
      <c r="BB282" s="76">
        <f>IF($B282="",0,IF(Einstellungen!$C$10="Ja",MAX(IF(Einstellungen!$C$11="7 Tage",MAX(0,(MIN(DATE(2027,8,0),IF(Mitarbeiter!$D282="",DATE(2027,8,0),Mitarbeiter!$D282),TODAY()))-(MAX(DATE(2027,7,1),Mitarbeiter!$C282))+1),MAX(0,NETWORKDAYS(MAX(DATE(2027,7,1),Mitarbeiter!$C282),MIN(DATE(2027,8,0),IF(Mitarbeiter!$D282="",DATE(2027,8,0),Mitarbeiter!$D282),TODAY()),Einstellungen!$F$13:$F$67)))*N(Mitarbeiter!$E282)/IF(Einstellungen!$C$11="7 Tage",7,5),N('Ist-Stunden'!X282)),MAX(IF(Einstellungen!$C$11="7 Tage",MAX(0,(MIN(DATE(2027,8,0),IF(Mitarbeiter!$D282="",DATE(2027,8,0),Mitarbeiter!$D282),TODAY()))-(MAX(DATE(2027,7,1),Mitarbeiter!$C282))+1),MAX(0,NETWORKDAYS(MAX(DATE(2027,7,1),Mitarbeiter!$C282),MIN(DATE(2027,8,0),IF(Mitarbeiter!$D282="",DATE(2027,8,0),Mitarbeiter!$D282),TODAY()),Einstellungen!$F$13:$F$67)))*N(Mitarbeiter!$E282)/IF(Einstellungen!$C$11="7 Tage",7,5),N('Ist-Stunden'!X282)+(N(Krankheitstage!AK282)+N(Krankheitstage!AW282))*N($C282))))</f>
        <v/>
      </c>
      <c r="BC282" s="76">
        <f>IF($B282="",0,IF(Einstellungen!$C$10="Ja",MAX(IF(Einstellungen!$C$11="7 Tage",MAX(0,(MIN(DATE(2027,9,0),IF(Mitarbeiter!$D282="",DATE(2027,9,0),Mitarbeiter!$D282),TODAY()))-(MAX(DATE(2027,8,1),Mitarbeiter!$C282))+1),MAX(0,NETWORKDAYS(MAX(DATE(2027,8,1),Mitarbeiter!$C282),MIN(DATE(2027,9,0),IF(Mitarbeiter!$D282="",DATE(2027,9,0),Mitarbeiter!$D282),TODAY()),Einstellungen!$F$13:$F$67)))*N(Mitarbeiter!$E282)/IF(Einstellungen!$C$11="7 Tage",7,5),N('Ist-Stunden'!Y282)),MAX(IF(Einstellungen!$C$11="7 Tage",MAX(0,(MIN(DATE(2027,9,0),IF(Mitarbeiter!$D282="",DATE(2027,9,0),Mitarbeiter!$D282),TODAY()))-(MAX(DATE(2027,8,1),Mitarbeiter!$C282))+1),MAX(0,NETWORKDAYS(MAX(DATE(2027,8,1),Mitarbeiter!$C282),MIN(DATE(2027,9,0),IF(Mitarbeiter!$D282="",DATE(2027,9,0),Mitarbeiter!$D282),TODAY()),Einstellungen!$F$13:$F$67)))*N(Mitarbeiter!$E282)/IF(Einstellungen!$C$11="7 Tage",7,5),N('Ist-Stunden'!Y282)+(N(Krankheitstage!AL282)+N(Krankheitstage!AX282))*N($C282))))</f>
        <v/>
      </c>
      <c r="BD282" s="76">
        <f>IF($B282="",0,IF(Einstellungen!$C$10="Ja",MAX(IF(Einstellungen!$C$11="7 Tage",MAX(0,(MIN(DATE(2027,10,0),IF(Mitarbeiter!$D282="",DATE(2027,10,0),Mitarbeiter!$D282),TODAY()))-(MAX(DATE(2027,9,1),Mitarbeiter!$C282))+1),MAX(0,NETWORKDAYS(MAX(DATE(2027,9,1),Mitarbeiter!$C282),MIN(DATE(2027,10,0),IF(Mitarbeiter!$D282="",DATE(2027,10,0),Mitarbeiter!$D282),TODAY()),Einstellungen!$F$13:$F$67)))*N(Mitarbeiter!$E282)/IF(Einstellungen!$C$11="7 Tage",7,5),N('Ist-Stunden'!Z282)),MAX(IF(Einstellungen!$C$11="7 Tage",MAX(0,(MIN(DATE(2027,10,0),IF(Mitarbeiter!$D282="",DATE(2027,10,0),Mitarbeiter!$D282),TODAY()))-(MAX(DATE(2027,9,1),Mitarbeiter!$C282))+1),MAX(0,NETWORKDAYS(MAX(DATE(2027,9,1),Mitarbeiter!$C282),MIN(DATE(2027,10,0),IF(Mitarbeiter!$D282="",DATE(2027,10,0),Mitarbeiter!$D282),TODAY()),Einstellungen!$F$13:$F$67)))*N(Mitarbeiter!$E282)/IF(Einstellungen!$C$11="7 Tage",7,5),N('Ist-Stunden'!Z282)+(N(Krankheitstage!AM282)+N(Krankheitstage!AY282))*N($C282))))</f>
        <v/>
      </c>
      <c r="BE282" s="76">
        <f>IF($B282="",0,IF(Einstellungen!$C$10="Ja",MAX(IF(Einstellungen!$C$11="7 Tage",MAX(0,(MIN(DATE(2027,11,0),IF(Mitarbeiter!$D282="",DATE(2027,11,0),Mitarbeiter!$D282),TODAY()))-(MAX(DATE(2027,10,1),Mitarbeiter!$C282))+1),MAX(0,NETWORKDAYS(MAX(DATE(2027,10,1),Mitarbeiter!$C282),MIN(DATE(2027,11,0),IF(Mitarbeiter!$D282="",DATE(2027,11,0),Mitarbeiter!$D282),TODAY()),Einstellungen!$F$13:$F$67)))*N(Mitarbeiter!$E282)/IF(Einstellungen!$C$11="7 Tage",7,5),N('Ist-Stunden'!AA282)),MAX(IF(Einstellungen!$C$11="7 Tage",MAX(0,(MIN(DATE(2027,11,0),IF(Mitarbeiter!$D282="",DATE(2027,11,0),Mitarbeiter!$D282),TODAY()))-(MAX(DATE(2027,10,1),Mitarbeiter!$C282))+1),MAX(0,NETWORKDAYS(MAX(DATE(2027,10,1),Mitarbeiter!$C282),MIN(DATE(2027,11,0),IF(Mitarbeiter!$D282="",DATE(2027,11,0),Mitarbeiter!$D282),TODAY()),Einstellungen!$F$13:$F$67)))*N(Mitarbeiter!$E282)/IF(Einstellungen!$C$11="7 Tage",7,5),N('Ist-Stunden'!AA282)+(N(Krankheitstage!AN282)+N(Krankheitstage!AZ282))*N($C282))))</f>
        <v/>
      </c>
      <c r="BF282" s="76">
        <f>IF($B282="",0,IF(Einstellungen!$C$10="Ja",MAX(IF(Einstellungen!$C$11="7 Tage",MAX(0,(MIN(DATE(2027,12,0),IF(Mitarbeiter!$D282="",DATE(2027,12,0),Mitarbeiter!$D282),TODAY()))-(MAX(DATE(2027,11,1),Mitarbeiter!$C282))+1),MAX(0,NETWORKDAYS(MAX(DATE(2027,11,1),Mitarbeiter!$C282),MIN(DATE(2027,12,0),IF(Mitarbeiter!$D282="",DATE(2027,12,0),Mitarbeiter!$D282),TODAY()),Einstellungen!$F$13:$F$67)))*N(Mitarbeiter!$E282)/IF(Einstellungen!$C$11="7 Tage",7,5),N('Ist-Stunden'!AB282)),MAX(IF(Einstellungen!$C$11="7 Tage",MAX(0,(MIN(DATE(2027,12,0),IF(Mitarbeiter!$D282="",DATE(2027,12,0),Mitarbeiter!$D282),TODAY()))-(MAX(DATE(2027,11,1),Mitarbeiter!$C282))+1),MAX(0,NETWORKDAYS(MAX(DATE(2027,11,1),Mitarbeiter!$C282),MIN(DATE(2027,12,0),IF(Mitarbeiter!$D282="",DATE(2027,12,0),Mitarbeiter!$D282),TODAY()),Einstellungen!$F$13:$F$67)))*N(Mitarbeiter!$E282)/IF(Einstellungen!$C$11="7 Tage",7,5),N('Ist-Stunden'!AB282)+(N(Krankheitstage!AO282)+N(Krankheitstage!BA282))*N($C282))))</f>
        <v/>
      </c>
      <c r="BG282" s="76">
        <f>IF($B282="",0,IF(Einstellungen!$C$10="Ja",MAX(IF(Einstellungen!$C$11="7 Tage",MAX(0,(MIN(DATE(2027,13,0),IF(Mitarbeiter!$D282="",DATE(2027,13,0),Mitarbeiter!$D282),TODAY()))-(MAX(DATE(2027,12,1),Mitarbeiter!$C282))+1),MAX(0,NETWORKDAYS(MAX(DATE(2027,12,1),Mitarbeiter!$C282),MIN(DATE(2027,13,0),IF(Mitarbeiter!$D282="",DATE(2027,13,0),Mitarbeiter!$D282),TODAY()),Einstellungen!$F$13:$F$67)))*N(Mitarbeiter!$E282)/IF(Einstellungen!$C$11="7 Tage",7,5),N('Ist-Stunden'!AC282)),MAX(IF(Einstellungen!$C$11="7 Tage",MAX(0,(MIN(DATE(2027,13,0),IF(Mitarbeiter!$D282="",DATE(2027,13,0),Mitarbeiter!$D282),TODAY()))-(MAX(DATE(2027,12,1),Mitarbeiter!$C282))+1),MAX(0,NETWORKDAYS(MAX(DATE(2027,12,1),Mitarbeiter!$C282),MIN(DATE(2027,13,0),IF(Mitarbeiter!$D282="",DATE(2027,13,0),Mitarbeiter!$D282),TODAY()),Einstellungen!$F$13:$F$67)))*N(Mitarbeiter!$E282)/IF(Einstellungen!$C$11="7 Tage",7,5),N('Ist-Stunden'!AC282)+(N(Krankheitstage!AP282)+N(Krankheitstage!BB282))*N($C282))))</f>
        <v/>
      </c>
      <c r="BH282" s="76">
        <f>IF($B282="",0,IF(Einstellungen!$C$10="Ja",MAX(IF(Einstellungen!$C$11="7 Tage",MAX(0,(MIN(DATE(2028,2,0),IF(Mitarbeiter!$D282="",DATE(2028,2,0),Mitarbeiter!$D282),TODAY()))-(MAX(DATE(2028,1,1),Mitarbeiter!$C282))+1),MAX(0,NETWORKDAYS(MAX(DATE(2028,1,1),Mitarbeiter!$C282),MIN(DATE(2028,2,0),IF(Mitarbeiter!$D282="",DATE(2028,2,0),Mitarbeiter!$D282),TODAY()),Einstellungen!$F$13:$F$67)))*N(Mitarbeiter!$E282)/IF(Einstellungen!$C$11="7 Tage",7,5),N('Ist-Stunden'!AD282)),MAX(IF(Einstellungen!$C$11="7 Tage",MAX(0,(MIN(DATE(2028,2,0),IF(Mitarbeiter!$D282="",DATE(2028,2,0),Mitarbeiter!$D282),TODAY()))-(MAX(DATE(2028,1,1),Mitarbeiter!$C282))+1),MAX(0,NETWORKDAYS(MAX(DATE(2028,1,1),Mitarbeiter!$C282),MIN(DATE(2028,2,0),IF(Mitarbeiter!$D282="",DATE(2028,2,0),Mitarbeiter!$D282),TODAY()),Einstellungen!$F$13:$F$67)))*N(Mitarbeiter!$E282)/IF(Einstellungen!$C$11="7 Tage",7,5),N('Ist-Stunden'!AD282)+(N(Krankheitstage!BC282)+N(Krankheitstage!BO282))*N($C282))))</f>
        <v/>
      </c>
      <c r="BI282" s="76">
        <f>IF($B282="",0,IF(Einstellungen!$C$10="Ja",MAX(IF(Einstellungen!$C$11="7 Tage",MAX(0,(MIN(DATE(2028,3,0),IF(Mitarbeiter!$D282="",DATE(2028,3,0),Mitarbeiter!$D282),TODAY()))-(MAX(DATE(2028,2,1),Mitarbeiter!$C282))+1),MAX(0,NETWORKDAYS(MAX(DATE(2028,2,1),Mitarbeiter!$C282),MIN(DATE(2028,3,0),IF(Mitarbeiter!$D282="",DATE(2028,3,0),Mitarbeiter!$D282),TODAY()),Einstellungen!$F$13:$F$67)))*N(Mitarbeiter!$E282)/IF(Einstellungen!$C$11="7 Tage",7,5),N('Ist-Stunden'!AE282)),MAX(IF(Einstellungen!$C$11="7 Tage",MAX(0,(MIN(DATE(2028,3,0),IF(Mitarbeiter!$D282="",DATE(2028,3,0),Mitarbeiter!$D282),TODAY()))-(MAX(DATE(2028,2,1),Mitarbeiter!$C282))+1),MAX(0,NETWORKDAYS(MAX(DATE(2028,2,1),Mitarbeiter!$C282),MIN(DATE(2028,3,0),IF(Mitarbeiter!$D282="",DATE(2028,3,0),Mitarbeiter!$D282),TODAY()),Einstellungen!$F$13:$F$67)))*N(Mitarbeiter!$E282)/IF(Einstellungen!$C$11="7 Tage",7,5),N('Ist-Stunden'!AE282)+(N(Krankheitstage!BD282)+N(Krankheitstage!BP282))*N($C282))))</f>
        <v/>
      </c>
      <c r="BJ282" s="76">
        <f>IF($B282="",0,IF(Einstellungen!$C$10="Ja",MAX(IF(Einstellungen!$C$11="7 Tage",MAX(0,(MIN(DATE(2028,4,0),IF(Mitarbeiter!$D282="",DATE(2028,4,0),Mitarbeiter!$D282),TODAY()))-(MAX(DATE(2028,3,1),Mitarbeiter!$C282))+1),MAX(0,NETWORKDAYS(MAX(DATE(2028,3,1),Mitarbeiter!$C282),MIN(DATE(2028,4,0),IF(Mitarbeiter!$D282="",DATE(2028,4,0),Mitarbeiter!$D282),TODAY()),Einstellungen!$F$13:$F$67)))*N(Mitarbeiter!$E282)/IF(Einstellungen!$C$11="7 Tage",7,5),N('Ist-Stunden'!AF282)),MAX(IF(Einstellungen!$C$11="7 Tage",MAX(0,(MIN(DATE(2028,4,0),IF(Mitarbeiter!$D282="",DATE(2028,4,0),Mitarbeiter!$D282),TODAY()))-(MAX(DATE(2028,3,1),Mitarbeiter!$C282))+1),MAX(0,NETWORKDAYS(MAX(DATE(2028,3,1),Mitarbeiter!$C282),MIN(DATE(2028,4,0),IF(Mitarbeiter!$D282="",DATE(2028,4,0),Mitarbeiter!$D282),TODAY()),Einstellungen!$F$13:$F$67)))*N(Mitarbeiter!$E282)/IF(Einstellungen!$C$11="7 Tage",7,5),N('Ist-Stunden'!AF282)+(N(Krankheitstage!BE282)+N(Krankheitstage!BQ282))*N($C282))))</f>
        <v/>
      </c>
      <c r="BK282" s="76">
        <f>IF($B282="",0,IF(Einstellungen!$C$10="Ja",MAX(IF(Einstellungen!$C$11="7 Tage",MAX(0,(MIN(DATE(2028,5,0),IF(Mitarbeiter!$D282="",DATE(2028,5,0),Mitarbeiter!$D282),TODAY()))-(MAX(DATE(2028,4,1),Mitarbeiter!$C282))+1),MAX(0,NETWORKDAYS(MAX(DATE(2028,4,1),Mitarbeiter!$C282),MIN(DATE(2028,5,0),IF(Mitarbeiter!$D282="",DATE(2028,5,0),Mitarbeiter!$D282),TODAY()),Einstellungen!$F$13:$F$67)))*N(Mitarbeiter!$E282)/IF(Einstellungen!$C$11="7 Tage",7,5),N('Ist-Stunden'!AG282)),MAX(IF(Einstellungen!$C$11="7 Tage",MAX(0,(MIN(DATE(2028,5,0),IF(Mitarbeiter!$D282="",DATE(2028,5,0),Mitarbeiter!$D282),TODAY()))-(MAX(DATE(2028,4,1),Mitarbeiter!$C282))+1),MAX(0,NETWORKDAYS(MAX(DATE(2028,4,1),Mitarbeiter!$C282),MIN(DATE(2028,5,0),IF(Mitarbeiter!$D282="",DATE(2028,5,0),Mitarbeiter!$D282),TODAY()),Einstellungen!$F$13:$F$67)))*N(Mitarbeiter!$E282)/IF(Einstellungen!$C$11="7 Tage",7,5),N('Ist-Stunden'!AG282)+(N(Krankheitstage!BF282)+N(Krankheitstage!BR282))*N($C282))))</f>
        <v/>
      </c>
      <c r="BL282" s="76">
        <f>IF($B282="",0,IF(Einstellungen!$C$10="Ja",MAX(IF(Einstellungen!$C$11="7 Tage",MAX(0,(MIN(DATE(2028,6,0),IF(Mitarbeiter!$D282="",DATE(2028,6,0),Mitarbeiter!$D282),TODAY()))-(MAX(DATE(2028,5,1),Mitarbeiter!$C282))+1),MAX(0,NETWORKDAYS(MAX(DATE(2028,5,1),Mitarbeiter!$C282),MIN(DATE(2028,6,0),IF(Mitarbeiter!$D282="",DATE(2028,6,0),Mitarbeiter!$D282),TODAY()),Einstellungen!$F$13:$F$67)))*N(Mitarbeiter!$E282)/IF(Einstellungen!$C$11="7 Tage",7,5),N('Ist-Stunden'!AH282)),MAX(IF(Einstellungen!$C$11="7 Tage",MAX(0,(MIN(DATE(2028,6,0),IF(Mitarbeiter!$D282="",DATE(2028,6,0),Mitarbeiter!$D282),TODAY()))-(MAX(DATE(2028,5,1),Mitarbeiter!$C282))+1),MAX(0,NETWORKDAYS(MAX(DATE(2028,5,1),Mitarbeiter!$C282),MIN(DATE(2028,6,0),IF(Mitarbeiter!$D282="",DATE(2028,6,0),Mitarbeiter!$D282),TODAY()),Einstellungen!$F$13:$F$67)))*N(Mitarbeiter!$E282)/IF(Einstellungen!$C$11="7 Tage",7,5),N('Ist-Stunden'!AH282)+(N(Krankheitstage!BG282)+N(Krankheitstage!BS282))*N($C282))))</f>
        <v/>
      </c>
      <c r="BM282" s="76">
        <f>IF($B282="",0,IF(Einstellungen!$C$10="Ja",MAX(IF(Einstellungen!$C$11="7 Tage",MAX(0,(MIN(DATE(2028,7,0),IF(Mitarbeiter!$D282="",DATE(2028,7,0),Mitarbeiter!$D282),TODAY()))-(MAX(DATE(2028,6,1),Mitarbeiter!$C282))+1),MAX(0,NETWORKDAYS(MAX(DATE(2028,6,1),Mitarbeiter!$C282),MIN(DATE(2028,7,0),IF(Mitarbeiter!$D282="",DATE(2028,7,0),Mitarbeiter!$D282),TODAY()),Einstellungen!$F$13:$F$67)))*N(Mitarbeiter!$E282)/IF(Einstellungen!$C$11="7 Tage",7,5),N('Ist-Stunden'!AI282)),MAX(IF(Einstellungen!$C$11="7 Tage",MAX(0,(MIN(DATE(2028,7,0),IF(Mitarbeiter!$D282="",DATE(2028,7,0),Mitarbeiter!$D282),TODAY()))-(MAX(DATE(2028,6,1),Mitarbeiter!$C282))+1),MAX(0,NETWORKDAYS(MAX(DATE(2028,6,1),Mitarbeiter!$C282),MIN(DATE(2028,7,0),IF(Mitarbeiter!$D282="",DATE(2028,7,0),Mitarbeiter!$D282),TODAY()),Einstellungen!$F$13:$F$67)))*N(Mitarbeiter!$E282)/IF(Einstellungen!$C$11="7 Tage",7,5),N('Ist-Stunden'!AI282)+(N(Krankheitstage!BH282)+N(Krankheitstage!BT282))*N($C282))))</f>
        <v/>
      </c>
      <c r="BN282" s="76">
        <f>IF($B282="",0,IF(Einstellungen!$C$10="Ja",MAX(IF(Einstellungen!$C$11="7 Tage",MAX(0,(MIN(DATE(2028,8,0),IF(Mitarbeiter!$D282="",DATE(2028,8,0),Mitarbeiter!$D282),TODAY()))-(MAX(DATE(2028,7,1),Mitarbeiter!$C282))+1),MAX(0,NETWORKDAYS(MAX(DATE(2028,7,1),Mitarbeiter!$C282),MIN(DATE(2028,8,0),IF(Mitarbeiter!$D282="",DATE(2028,8,0),Mitarbeiter!$D282),TODAY()),Einstellungen!$F$13:$F$67)))*N(Mitarbeiter!$E282)/IF(Einstellungen!$C$11="7 Tage",7,5),N('Ist-Stunden'!AJ282)),MAX(IF(Einstellungen!$C$11="7 Tage",MAX(0,(MIN(DATE(2028,8,0),IF(Mitarbeiter!$D282="",DATE(2028,8,0),Mitarbeiter!$D282),TODAY()))-(MAX(DATE(2028,7,1),Mitarbeiter!$C282))+1),MAX(0,NETWORKDAYS(MAX(DATE(2028,7,1),Mitarbeiter!$C282),MIN(DATE(2028,8,0),IF(Mitarbeiter!$D282="",DATE(2028,8,0),Mitarbeiter!$D282),TODAY()),Einstellungen!$F$13:$F$67)))*N(Mitarbeiter!$E282)/IF(Einstellungen!$C$11="7 Tage",7,5),N('Ist-Stunden'!AJ282)+(N(Krankheitstage!BI282)+N(Krankheitstage!BU282))*N($C282))))</f>
        <v/>
      </c>
      <c r="BO282" s="76">
        <f>IF($B282="",0,IF(Einstellungen!$C$10="Ja",MAX(IF(Einstellungen!$C$11="7 Tage",MAX(0,(MIN(DATE(2028,9,0),IF(Mitarbeiter!$D282="",DATE(2028,9,0),Mitarbeiter!$D282),TODAY()))-(MAX(DATE(2028,8,1),Mitarbeiter!$C282))+1),MAX(0,NETWORKDAYS(MAX(DATE(2028,8,1),Mitarbeiter!$C282),MIN(DATE(2028,9,0),IF(Mitarbeiter!$D282="",DATE(2028,9,0),Mitarbeiter!$D282),TODAY()),Einstellungen!$F$13:$F$67)))*N(Mitarbeiter!$E282)/IF(Einstellungen!$C$11="7 Tage",7,5),N('Ist-Stunden'!AK282)),MAX(IF(Einstellungen!$C$11="7 Tage",MAX(0,(MIN(DATE(2028,9,0),IF(Mitarbeiter!$D282="",DATE(2028,9,0),Mitarbeiter!$D282),TODAY()))-(MAX(DATE(2028,8,1),Mitarbeiter!$C282))+1),MAX(0,NETWORKDAYS(MAX(DATE(2028,8,1),Mitarbeiter!$C282),MIN(DATE(2028,9,0),IF(Mitarbeiter!$D282="",DATE(2028,9,0),Mitarbeiter!$D282),TODAY()),Einstellungen!$F$13:$F$67)))*N(Mitarbeiter!$E282)/IF(Einstellungen!$C$11="7 Tage",7,5),N('Ist-Stunden'!AK282)+(N(Krankheitstage!BJ282)+N(Krankheitstage!BV282))*N($C282))))</f>
        <v/>
      </c>
      <c r="BP282" s="76">
        <f>IF($B282="",0,IF(Einstellungen!$C$10="Ja",MAX(IF(Einstellungen!$C$11="7 Tage",MAX(0,(MIN(DATE(2028,10,0),IF(Mitarbeiter!$D282="",DATE(2028,10,0),Mitarbeiter!$D282),TODAY()))-(MAX(DATE(2028,9,1),Mitarbeiter!$C282))+1),MAX(0,NETWORKDAYS(MAX(DATE(2028,9,1),Mitarbeiter!$C282),MIN(DATE(2028,10,0),IF(Mitarbeiter!$D282="",DATE(2028,10,0),Mitarbeiter!$D282),TODAY()),Einstellungen!$F$13:$F$67)))*N(Mitarbeiter!$E282)/IF(Einstellungen!$C$11="7 Tage",7,5),N('Ist-Stunden'!AL282)),MAX(IF(Einstellungen!$C$11="7 Tage",MAX(0,(MIN(DATE(2028,10,0),IF(Mitarbeiter!$D282="",DATE(2028,10,0),Mitarbeiter!$D282),TODAY()))-(MAX(DATE(2028,9,1),Mitarbeiter!$C282))+1),MAX(0,NETWORKDAYS(MAX(DATE(2028,9,1),Mitarbeiter!$C282),MIN(DATE(2028,10,0),IF(Mitarbeiter!$D282="",DATE(2028,10,0),Mitarbeiter!$D282),TODAY()),Einstellungen!$F$13:$F$67)))*N(Mitarbeiter!$E282)/IF(Einstellungen!$C$11="7 Tage",7,5),N('Ist-Stunden'!AL282)+(N(Krankheitstage!BK282)+N(Krankheitstage!BW282))*N($C282))))</f>
        <v/>
      </c>
      <c r="BQ282" s="76">
        <f>IF($B282="",0,IF(Einstellungen!$C$10="Ja",MAX(IF(Einstellungen!$C$11="7 Tage",MAX(0,(MIN(DATE(2028,11,0),IF(Mitarbeiter!$D282="",DATE(2028,11,0),Mitarbeiter!$D282),TODAY()))-(MAX(DATE(2028,10,1),Mitarbeiter!$C282))+1),MAX(0,NETWORKDAYS(MAX(DATE(2028,10,1),Mitarbeiter!$C282),MIN(DATE(2028,11,0),IF(Mitarbeiter!$D282="",DATE(2028,11,0),Mitarbeiter!$D282),TODAY()),Einstellungen!$F$13:$F$67)))*N(Mitarbeiter!$E282)/IF(Einstellungen!$C$11="7 Tage",7,5),N('Ist-Stunden'!AM282)),MAX(IF(Einstellungen!$C$11="7 Tage",MAX(0,(MIN(DATE(2028,11,0),IF(Mitarbeiter!$D282="",DATE(2028,11,0),Mitarbeiter!$D282),TODAY()))-(MAX(DATE(2028,10,1),Mitarbeiter!$C282))+1),MAX(0,NETWORKDAYS(MAX(DATE(2028,10,1),Mitarbeiter!$C282),MIN(DATE(2028,11,0),IF(Mitarbeiter!$D282="",DATE(2028,11,0),Mitarbeiter!$D282),TODAY()),Einstellungen!$F$13:$F$67)))*N(Mitarbeiter!$E282)/IF(Einstellungen!$C$11="7 Tage",7,5),N('Ist-Stunden'!AM282)+(N(Krankheitstage!BL282)+N(Krankheitstage!BX282))*N($C282))))</f>
        <v/>
      </c>
      <c r="BR282" s="76">
        <f>IF($B282="",0,IF(Einstellungen!$C$10="Ja",MAX(IF(Einstellungen!$C$11="7 Tage",MAX(0,(MIN(DATE(2028,12,0),IF(Mitarbeiter!$D282="",DATE(2028,12,0),Mitarbeiter!$D282),TODAY()))-(MAX(DATE(2028,11,1),Mitarbeiter!$C282))+1),MAX(0,NETWORKDAYS(MAX(DATE(2028,11,1),Mitarbeiter!$C282),MIN(DATE(2028,12,0),IF(Mitarbeiter!$D282="",DATE(2028,12,0),Mitarbeiter!$D282),TODAY()),Einstellungen!$F$13:$F$67)))*N(Mitarbeiter!$E282)/IF(Einstellungen!$C$11="7 Tage",7,5),N('Ist-Stunden'!AN282)),MAX(IF(Einstellungen!$C$11="7 Tage",MAX(0,(MIN(DATE(2028,12,0),IF(Mitarbeiter!$D282="",DATE(2028,12,0),Mitarbeiter!$D282),TODAY()))-(MAX(DATE(2028,11,1),Mitarbeiter!$C282))+1),MAX(0,NETWORKDAYS(MAX(DATE(2028,11,1),Mitarbeiter!$C282),MIN(DATE(2028,12,0),IF(Mitarbeiter!$D282="",DATE(2028,12,0),Mitarbeiter!$D282),TODAY()),Einstellungen!$F$13:$F$67)))*N(Mitarbeiter!$E282)/IF(Einstellungen!$C$11="7 Tage",7,5),N('Ist-Stunden'!AN282)+(N(Krankheitstage!BM282)+N(Krankheitstage!BY282))*N($C282))))</f>
        <v/>
      </c>
      <c r="BS282" s="76">
        <f>IF($B282="",0,IF(Einstellungen!$C$10="Ja",MAX(IF(Einstellungen!$C$11="7 Tage",MAX(0,(MIN(DATE(2028,13,0),IF(Mitarbeiter!$D282="",DATE(2028,13,0),Mitarbeiter!$D282),TODAY()))-(MAX(DATE(2028,12,1),Mitarbeiter!$C282))+1),MAX(0,NETWORKDAYS(MAX(DATE(2028,12,1),Mitarbeiter!$C282),MIN(DATE(2028,13,0),IF(Mitarbeiter!$D282="",DATE(2028,13,0),Mitarbeiter!$D282),TODAY()),Einstellungen!$F$13:$F$67)))*N(Mitarbeiter!$E282)/IF(Einstellungen!$C$11="7 Tage",7,5),N('Ist-Stunden'!AO282)),MAX(IF(Einstellungen!$C$11="7 Tage",MAX(0,(MIN(DATE(2028,13,0),IF(Mitarbeiter!$D282="",DATE(2028,13,0),Mitarbeiter!$D282),TODAY()))-(MAX(DATE(2028,12,1),Mitarbeiter!$C282))+1),MAX(0,NETWORKDAYS(MAX(DATE(2028,12,1),Mitarbeiter!$C282),MIN(DATE(2028,13,0),IF(Mitarbeiter!$D282="",DATE(2028,13,0),Mitarbeiter!$D282),TODAY()),Einstellungen!$F$13:$F$67)))*N(Mitarbeiter!$E282)/IF(Einstellungen!$C$11="7 Tage",7,5),N('Ist-Stunden'!AO282)+(N(Krankheitstage!BN282)+N(Krankheitstage!BZ282))*N($C282))))</f>
        <v/>
      </c>
      <c r="BT282" s="76">
        <f>IF($B282="",0,IF(Einstellungen!$C$10="Ja",MAX(IF(Einstellungen!$C$11="7 Tage",MAX(0,(MIN(DATE(2029,2,0),IF(Mitarbeiter!$D282="",DATE(2029,2,0),Mitarbeiter!$D282),TODAY()))-(MAX(DATE(2029,1,1),Mitarbeiter!$C282))+1),MAX(0,NETWORKDAYS(MAX(DATE(2029,1,1),Mitarbeiter!$C282),MIN(DATE(2029,2,0),IF(Mitarbeiter!$D282="",DATE(2029,2,0),Mitarbeiter!$D282),TODAY()),Einstellungen!$F$13:$F$67)))*N(Mitarbeiter!$E282)/IF(Einstellungen!$C$11="7 Tage",7,5),N('Ist-Stunden'!AP282)),MAX(IF(Einstellungen!$C$11="7 Tage",MAX(0,(MIN(DATE(2029,2,0),IF(Mitarbeiter!$D282="",DATE(2029,2,0),Mitarbeiter!$D282),TODAY()))-(MAX(DATE(2029,1,1),Mitarbeiter!$C282))+1),MAX(0,NETWORKDAYS(MAX(DATE(2029,1,1),Mitarbeiter!$C282),MIN(DATE(2029,2,0),IF(Mitarbeiter!$D282="",DATE(2029,2,0),Mitarbeiter!$D282),TODAY()),Einstellungen!$F$13:$F$67)))*N(Mitarbeiter!$E282)/IF(Einstellungen!$C$11="7 Tage",7,5),N('Ist-Stunden'!AP282)+(N(Krankheitstage!CA282)+N(Krankheitstage!CM282))*N($C282))))</f>
        <v/>
      </c>
      <c r="BU282" s="76">
        <f>IF($B282="",0,IF(Einstellungen!$C$10="Ja",MAX(IF(Einstellungen!$C$11="7 Tage",MAX(0,(MIN(DATE(2029,3,0),IF(Mitarbeiter!$D282="",DATE(2029,3,0),Mitarbeiter!$D282),TODAY()))-(MAX(DATE(2029,2,1),Mitarbeiter!$C282))+1),MAX(0,NETWORKDAYS(MAX(DATE(2029,2,1),Mitarbeiter!$C282),MIN(DATE(2029,3,0),IF(Mitarbeiter!$D282="",DATE(2029,3,0),Mitarbeiter!$D282),TODAY()),Einstellungen!$F$13:$F$67)))*N(Mitarbeiter!$E282)/IF(Einstellungen!$C$11="7 Tage",7,5),N('Ist-Stunden'!AQ282)),MAX(IF(Einstellungen!$C$11="7 Tage",MAX(0,(MIN(DATE(2029,3,0),IF(Mitarbeiter!$D282="",DATE(2029,3,0),Mitarbeiter!$D282),TODAY()))-(MAX(DATE(2029,2,1),Mitarbeiter!$C282))+1),MAX(0,NETWORKDAYS(MAX(DATE(2029,2,1),Mitarbeiter!$C282),MIN(DATE(2029,3,0),IF(Mitarbeiter!$D282="",DATE(2029,3,0),Mitarbeiter!$D282),TODAY()),Einstellungen!$F$13:$F$67)))*N(Mitarbeiter!$E282)/IF(Einstellungen!$C$11="7 Tage",7,5),N('Ist-Stunden'!AQ282)+(N(Krankheitstage!CB282)+N(Krankheitstage!CN282))*N($C282))))</f>
        <v/>
      </c>
      <c r="BV282" s="76">
        <f>IF($B282="",0,IF(Einstellungen!$C$10="Ja",MAX(IF(Einstellungen!$C$11="7 Tage",MAX(0,(MIN(DATE(2029,4,0),IF(Mitarbeiter!$D282="",DATE(2029,4,0),Mitarbeiter!$D282),TODAY()))-(MAX(DATE(2029,3,1),Mitarbeiter!$C282))+1),MAX(0,NETWORKDAYS(MAX(DATE(2029,3,1),Mitarbeiter!$C282),MIN(DATE(2029,4,0),IF(Mitarbeiter!$D282="",DATE(2029,4,0),Mitarbeiter!$D282),TODAY()),Einstellungen!$F$13:$F$67)))*N(Mitarbeiter!$E282)/IF(Einstellungen!$C$11="7 Tage",7,5),N('Ist-Stunden'!AR282)),MAX(IF(Einstellungen!$C$11="7 Tage",MAX(0,(MIN(DATE(2029,4,0),IF(Mitarbeiter!$D282="",DATE(2029,4,0),Mitarbeiter!$D282),TODAY()))-(MAX(DATE(2029,3,1),Mitarbeiter!$C282))+1),MAX(0,NETWORKDAYS(MAX(DATE(2029,3,1),Mitarbeiter!$C282),MIN(DATE(2029,4,0),IF(Mitarbeiter!$D282="",DATE(2029,4,0),Mitarbeiter!$D282),TODAY()),Einstellungen!$F$13:$F$67)))*N(Mitarbeiter!$E282)/IF(Einstellungen!$C$11="7 Tage",7,5),N('Ist-Stunden'!AR282)+(N(Krankheitstage!CC282)+N(Krankheitstage!CO282))*N($C282))))</f>
        <v/>
      </c>
      <c r="BW282" s="76">
        <f>IF($B282="",0,IF(Einstellungen!$C$10="Ja",MAX(IF(Einstellungen!$C$11="7 Tage",MAX(0,(MIN(DATE(2029,5,0),IF(Mitarbeiter!$D282="",DATE(2029,5,0),Mitarbeiter!$D282),TODAY()))-(MAX(DATE(2029,4,1),Mitarbeiter!$C282))+1),MAX(0,NETWORKDAYS(MAX(DATE(2029,4,1),Mitarbeiter!$C282),MIN(DATE(2029,5,0),IF(Mitarbeiter!$D282="",DATE(2029,5,0),Mitarbeiter!$D282),TODAY()),Einstellungen!$F$13:$F$67)))*N(Mitarbeiter!$E282)/IF(Einstellungen!$C$11="7 Tage",7,5),N('Ist-Stunden'!AS282)),MAX(IF(Einstellungen!$C$11="7 Tage",MAX(0,(MIN(DATE(2029,5,0),IF(Mitarbeiter!$D282="",DATE(2029,5,0),Mitarbeiter!$D282),TODAY()))-(MAX(DATE(2029,4,1),Mitarbeiter!$C282))+1),MAX(0,NETWORKDAYS(MAX(DATE(2029,4,1),Mitarbeiter!$C282),MIN(DATE(2029,5,0),IF(Mitarbeiter!$D282="",DATE(2029,5,0),Mitarbeiter!$D282),TODAY()),Einstellungen!$F$13:$F$67)))*N(Mitarbeiter!$E282)/IF(Einstellungen!$C$11="7 Tage",7,5),N('Ist-Stunden'!AS282)+(N(Krankheitstage!CD282)+N(Krankheitstage!CP282))*N($C282))))</f>
        <v/>
      </c>
      <c r="BX282" s="76">
        <f>IF($B282="",0,IF(Einstellungen!$C$10="Ja",MAX(IF(Einstellungen!$C$11="7 Tage",MAX(0,(MIN(DATE(2029,6,0),IF(Mitarbeiter!$D282="",DATE(2029,6,0),Mitarbeiter!$D282),TODAY()))-(MAX(DATE(2029,5,1),Mitarbeiter!$C282))+1),MAX(0,NETWORKDAYS(MAX(DATE(2029,5,1),Mitarbeiter!$C282),MIN(DATE(2029,6,0),IF(Mitarbeiter!$D282="",DATE(2029,6,0),Mitarbeiter!$D282),TODAY()),Einstellungen!$F$13:$F$67)))*N(Mitarbeiter!$E282)/IF(Einstellungen!$C$11="7 Tage",7,5),N('Ist-Stunden'!AT282)),MAX(IF(Einstellungen!$C$11="7 Tage",MAX(0,(MIN(DATE(2029,6,0),IF(Mitarbeiter!$D282="",DATE(2029,6,0),Mitarbeiter!$D282),TODAY()))-(MAX(DATE(2029,5,1),Mitarbeiter!$C282))+1),MAX(0,NETWORKDAYS(MAX(DATE(2029,5,1),Mitarbeiter!$C282),MIN(DATE(2029,6,0),IF(Mitarbeiter!$D282="",DATE(2029,6,0),Mitarbeiter!$D282),TODAY()),Einstellungen!$F$13:$F$67)))*N(Mitarbeiter!$E282)/IF(Einstellungen!$C$11="7 Tage",7,5),N('Ist-Stunden'!AT282)+(N(Krankheitstage!CE282)+N(Krankheitstage!CQ282))*N($C282))))</f>
        <v/>
      </c>
      <c r="BY282" s="76">
        <f>IF($B282="",0,IF(Einstellungen!$C$10="Ja",MAX(IF(Einstellungen!$C$11="7 Tage",MAX(0,(MIN(DATE(2029,7,0),IF(Mitarbeiter!$D282="",DATE(2029,7,0),Mitarbeiter!$D282),TODAY()))-(MAX(DATE(2029,6,1),Mitarbeiter!$C282))+1),MAX(0,NETWORKDAYS(MAX(DATE(2029,6,1),Mitarbeiter!$C282),MIN(DATE(2029,7,0),IF(Mitarbeiter!$D282="",DATE(2029,7,0),Mitarbeiter!$D282),TODAY()),Einstellungen!$F$13:$F$67)))*N(Mitarbeiter!$E282)/IF(Einstellungen!$C$11="7 Tage",7,5),N('Ist-Stunden'!AU282)),MAX(IF(Einstellungen!$C$11="7 Tage",MAX(0,(MIN(DATE(2029,7,0),IF(Mitarbeiter!$D282="",DATE(2029,7,0),Mitarbeiter!$D282),TODAY()))-(MAX(DATE(2029,6,1),Mitarbeiter!$C282))+1),MAX(0,NETWORKDAYS(MAX(DATE(2029,6,1),Mitarbeiter!$C282),MIN(DATE(2029,7,0),IF(Mitarbeiter!$D282="",DATE(2029,7,0),Mitarbeiter!$D282),TODAY()),Einstellungen!$F$13:$F$67)))*N(Mitarbeiter!$E282)/IF(Einstellungen!$C$11="7 Tage",7,5),N('Ist-Stunden'!AU282)+(N(Krankheitstage!CF282)+N(Krankheitstage!CR282))*N($C282))))</f>
        <v/>
      </c>
      <c r="BZ282" s="76">
        <f>IF($B282="",0,IF(Einstellungen!$C$10="Ja",MAX(IF(Einstellungen!$C$11="7 Tage",MAX(0,(MIN(DATE(2029,8,0),IF(Mitarbeiter!$D282="",DATE(2029,8,0),Mitarbeiter!$D282),TODAY()))-(MAX(DATE(2029,7,1),Mitarbeiter!$C282))+1),MAX(0,NETWORKDAYS(MAX(DATE(2029,7,1),Mitarbeiter!$C282),MIN(DATE(2029,8,0),IF(Mitarbeiter!$D282="",DATE(2029,8,0),Mitarbeiter!$D282),TODAY()),Einstellungen!$F$13:$F$67)))*N(Mitarbeiter!$E282)/IF(Einstellungen!$C$11="7 Tage",7,5),N('Ist-Stunden'!AV282)),MAX(IF(Einstellungen!$C$11="7 Tage",MAX(0,(MIN(DATE(2029,8,0),IF(Mitarbeiter!$D282="",DATE(2029,8,0),Mitarbeiter!$D282),TODAY()))-(MAX(DATE(2029,7,1),Mitarbeiter!$C282))+1),MAX(0,NETWORKDAYS(MAX(DATE(2029,7,1),Mitarbeiter!$C282),MIN(DATE(2029,8,0),IF(Mitarbeiter!$D282="",DATE(2029,8,0),Mitarbeiter!$D282),TODAY()),Einstellungen!$F$13:$F$67)))*N(Mitarbeiter!$E282)/IF(Einstellungen!$C$11="7 Tage",7,5),N('Ist-Stunden'!AV282)+(N(Krankheitstage!CG282)+N(Krankheitstage!CS282))*N($C282))))</f>
        <v/>
      </c>
      <c r="CA282" s="76">
        <f>IF($B282="",0,IF(Einstellungen!$C$10="Ja",MAX(IF(Einstellungen!$C$11="7 Tage",MAX(0,(MIN(DATE(2029,9,0),IF(Mitarbeiter!$D282="",DATE(2029,9,0),Mitarbeiter!$D282),TODAY()))-(MAX(DATE(2029,8,1),Mitarbeiter!$C282))+1),MAX(0,NETWORKDAYS(MAX(DATE(2029,8,1),Mitarbeiter!$C282),MIN(DATE(2029,9,0),IF(Mitarbeiter!$D282="",DATE(2029,9,0),Mitarbeiter!$D282),TODAY()),Einstellungen!$F$13:$F$67)))*N(Mitarbeiter!$E282)/IF(Einstellungen!$C$11="7 Tage",7,5),N('Ist-Stunden'!AW282)),MAX(IF(Einstellungen!$C$11="7 Tage",MAX(0,(MIN(DATE(2029,9,0),IF(Mitarbeiter!$D282="",DATE(2029,9,0),Mitarbeiter!$D282),TODAY()))-(MAX(DATE(2029,8,1),Mitarbeiter!$C282))+1),MAX(0,NETWORKDAYS(MAX(DATE(2029,8,1),Mitarbeiter!$C282),MIN(DATE(2029,9,0),IF(Mitarbeiter!$D282="",DATE(2029,9,0),Mitarbeiter!$D282),TODAY()),Einstellungen!$F$13:$F$67)))*N(Mitarbeiter!$E282)/IF(Einstellungen!$C$11="7 Tage",7,5),N('Ist-Stunden'!AW282)+(N(Krankheitstage!CH282)+N(Krankheitstage!CT282))*N($C282))))</f>
        <v/>
      </c>
      <c r="CB282" s="76">
        <f>IF($B282="",0,IF(Einstellungen!$C$10="Ja",MAX(IF(Einstellungen!$C$11="7 Tage",MAX(0,(MIN(DATE(2029,10,0),IF(Mitarbeiter!$D282="",DATE(2029,10,0),Mitarbeiter!$D282),TODAY()))-(MAX(DATE(2029,9,1),Mitarbeiter!$C282))+1),MAX(0,NETWORKDAYS(MAX(DATE(2029,9,1),Mitarbeiter!$C282),MIN(DATE(2029,10,0),IF(Mitarbeiter!$D282="",DATE(2029,10,0),Mitarbeiter!$D282),TODAY()),Einstellungen!$F$13:$F$67)))*N(Mitarbeiter!$E282)/IF(Einstellungen!$C$11="7 Tage",7,5),N('Ist-Stunden'!AX282)),MAX(IF(Einstellungen!$C$11="7 Tage",MAX(0,(MIN(DATE(2029,10,0),IF(Mitarbeiter!$D282="",DATE(2029,10,0),Mitarbeiter!$D282),TODAY()))-(MAX(DATE(2029,9,1),Mitarbeiter!$C282))+1),MAX(0,NETWORKDAYS(MAX(DATE(2029,9,1),Mitarbeiter!$C282),MIN(DATE(2029,10,0),IF(Mitarbeiter!$D282="",DATE(2029,10,0),Mitarbeiter!$D282),TODAY()),Einstellungen!$F$13:$F$67)))*N(Mitarbeiter!$E282)/IF(Einstellungen!$C$11="7 Tage",7,5),N('Ist-Stunden'!AX282)+(N(Krankheitstage!CI282)+N(Krankheitstage!CU282))*N($C282))))</f>
        <v/>
      </c>
      <c r="CC282" s="76">
        <f>IF($B282="",0,IF(Einstellungen!$C$10="Ja",MAX(IF(Einstellungen!$C$11="7 Tage",MAX(0,(MIN(DATE(2029,11,0),IF(Mitarbeiter!$D282="",DATE(2029,11,0),Mitarbeiter!$D282),TODAY()))-(MAX(DATE(2029,10,1),Mitarbeiter!$C282))+1),MAX(0,NETWORKDAYS(MAX(DATE(2029,10,1),Mitarbeiter!$C282),MIN(DATE(2029,11,0),IF(Mitarbeiter!$D282="",DATE(2029,11,0),Mitarbeiter!$D282),TODAY()),Einstellungen!$F$13:$F$67)))*N(Mitarbeiter!$E282)/IF(Einstellungen!$C$11="7 Tage",7,5),N('Ist-Stunden'!AY282)),MAX(IF(Einstellungen!$C$11="7 Tage",MAX(0,(MIN(DATE(2029,11,0),IF(Mitarbeiter!$D282="",DATE(2029,11,0),Mitarbeiter!$D282),TODAY()))-(MAX(DATE(2029,10,1),Mitarbeiter!$C282))+1),MAX(0,NETWORKDAYS(MAX(DATE(2029,10,1),Mitarbeiter!$C282),MIN(DATE(2029,11,0),IF(Mitarbeiter!$D282="",DATE(2029,11,0),Mitarbeiter!$D282),TODAY()),Einstellungen!$F$13:$F$67)))*N(Mitarbeiter!$E282)/IF(Einstellungen!$C$11="7 Tage",7,5),N('Ist-Stunden'!AY282)+(N(Krankheitstage!CJ282)+N(Krankheitstage!CV282))*N($C282))))</f>
        <v/>
      </c>
      <c r="CD282" s="76">
        <f>IF($B282="",0,IF(Einstellungen!$C$10="Ja",MAX(IF(Einstellungen!$C$11="7 Tage",MAX(0,(MIN(DATE(2029,12,0),IF(Mitarbeiter!$D282="",DATE(2029,12,0),Mitarbeiter!$D282),TODAY()))-(MAX(DATE(2029,11,1),Mitarbeiter!$C282))+1),MAX(0,NETWORKDAYS(MAX(DATE(2029,11,1),Mitarbeiter!$C282),MIN(DATE(2029,12,0),IF(Mitarbeiter!$D282="",DATE(2029,12,0),Mitarbeiter!$D282),TODAY()),Einstellungen!$F$13:$F$67)))*N(Mitarbeiter!$E282)/IF(Einstellungen!$C$11="7 Tage",7,5),N('Ist-Stunden'!AZ282)),MAX(IF(Einstellungen!$C$11="7 Tage",MAX(0,(MIN(DATE(2029,12,0),IF(Mitarbeiter!$D282="",DATE(2029,12,0),Mitarbeiter!$D282),TODAY()))-(MAX(DATE(2029,11,1),Mitarbeiter!$C282))+1),MAX(0,NETWORKDAYS(MAX(DATE(2029,11,1),Mitarbeiter!$C282),MIN(DATE(2029,12,0),IF(Mitarbeiter!$D282="",DATE(2029,12,0),Mitarbeiter!$D282),TODAY()),Einstellungen!$F$13:$F$67)))*N(Mitarbeiter!$E282)/IF(Einstellungen!$C$11="7 Tage",7,5),N('Ist-Stunden'!AZ282)+(N(Krankheitstage!CK282)+N(Krankheitstage!CW282))*N($C282))))</f>
        <v/>
      </c>
      <c r="CE282" s="76">
        <f>IF($B282="",0,IF(Einstellungen!$C$10="Ja",MAX(IF(Einstellungen!$C$11="7 Tage",MAX(0,(MIN(DATE(2029,13,0),IF(Mitarbeiter!$D282="",DATE(2029,13,0),Mitarbeiter!$D282),TODAY()))-(MAX(DATE(2029,12,1),Mitarbeiter!$C282))+1),MAX(0,NETWORKDAYS(MAX(DATE(2029,12,1),Mitarbeiter!$C282),MIN(DATE(2029,13,0),IF(Mitarbeiter!$D282="",DATE(2029,13,0),Mitarbeiter!$D282),TODAY()),Einstellungen!$F$13:$F$67)))*N(Mitarbeiter!$E282)/IF(Einstellungen!$C$11="7 Tage",7,5),N('Ist-Stunden'!BA282)),MAX(IF(Einstellungen!$C$11="7 Tage",MAX(0,(MIN(DATE(2029,13,0),IF(Mitarbeiter!$D282="",DATE(2029,13,0),Mitarbeiter!$D282),TODAY()))-(MAX(DATE(2029,12,1),Mitarbeiter!$C282))+1),MAX(0,NETWORKDAYS(MAX(DATE(2029,12,1),Mitarbeiter!$C282),MIN(DATE(2029,13,0),IF(Mitarbeiter!$D282="",DATE(2029,13,0),Mitarbeiter!$D282),TODAY()),Einstellungen!$F$13:$F$67)))*N(Mitarbeiter!$E282)/IF(Einstellungen!$C$11="7 Tage",7,5),N('Ist-Stunden'!BA282)+(N(Krankheitstage!CL282)+N(Krankheitstage!CX282))*N($C282))))</f>
        <v/>
      </c>
      <c r="CF282" s="76">
        <f>IF($B282="",0,IF(Einstellungen!$C$10="Ja",MAX(IF(Einstellungen!$C$11="7 Tage",MAX(0,(MIN(DATE(2030,2,0),IF(Mitarbeiter!$D282="",DATE(2030,2,0),Mitarbeiter!$D282),TODAY()))-(MAX(DATE(2030,1,1),Mitarbeiter!$C282))+1),MAX(0,NETWORKDAYS(MAX(DATE(2030,1,1),Mitarbeiter!$C282),MIN(DATE(2030,2,0),IF(Mitarbeiter!$D282="",DATE(2030,2,0),Mitarbeiter!$D282),TODAY()),Einstellungen!$F$13:$F$67)))*N(Mitarbeiter!$E282)/IF(Einstellungen!$C$11="7 Tage",7,5),N('Ist-Stunden'!BB282)),MAX(IF(Einstellungen!$C$11="7 Tage",MAX(0,(MIN(DATE(2030,2,0),IF(Mitarbeiter!$D282="",DATE(2030,2,0),Mitarbeiter!$D282),TODAY()))-(MAX(DATE(2030,1,1),Mitarbeiter!$C282))+1),MAX(0,NETWORKDAYS(MAX(DATE(2030,1,1),Mitarbeiter!$C282),MIN(DATE(2030,2,0),IF(Mitarbeiter!$D282="",DATE(2030,2,0),Mitarbeiter!$D282),TODAY()),Einstellungen!$F$13:$F$67)))*N(Mitarbeiter!$E282)/IF(Einstellungen!$C$11="7 Tage",7,5),N('Ist-Stunden'!BB282)+(N(Krankheitstage!CY282)+N(Krankheitstage!DK282))*N($C282))))</f>
        <v/>
      </c>
      <c r="CG282" s="76">
        <f>IF($B282="",0,IF(Einstellungen!$C$10="Ja",MAX(IF(Einstellungen!$C$11="7 Tage",MAX(0,(MIN(DATE(2030,3,0),IF(Mitarbeiter!$D282="",DATE(2030,3,0),Mitarbeiter!$D282),TODAY()))-(MAX(DATE(2030,2,1),Mitarbeiter!$C282))+1),MAX(0,NETWORKDAYS(MAX(DATE(2030,2,1),Mitarbeiter!$C282),MIN(DATE(2030,3,0),IF(Mitarbeiter!$D282="",DATE(2030,3,0),Mitarbeiter!$D282),TODAY()),Einstellungen!$F$13:$F$67)))*N(Mitarbeiter!$E282)/IF(Einstellungen!$C$11="7 Tage",7,5),N('Ist-Stunden'!BC282)),MAX(IF(Einstellungen!$C$11="7 Tage",MAX(0,(MIN(DATE(2030,3,0),IF(Mitarbeiter!$D282="",DATE(2030,3,0),Mitarbeiter!$D282),TODAY()))-(MAX(DATE(2030,2,1),Mitarbeiter!$C282))+1),MAX(0,NETWORKDAYS(MAX(DATE(2030,2,1),Mitarbeiter!$C282),MIN(DATE(2030,3,0),IF(Mitarbeiter!$D282="",DATE(2030,3,0),Mitarbeiter!$D282),TODAY()),Einstellungen!$F$13:$F$67)))*N(Mitarbeiter!$E282)/IF(Einstellungen!$C$11="7 Tage",7,5),N('Ist-Stunden'!BC282)+(N(Krankheitstage!CZ282)+N(Krankheitstage!DL282))*N($C282))))</f>
        <v/>
      </c>
      <c r="CH282" s="76">
        <f>IF($B282="",0,IF(Einstellungen!$C$10="Ja",MAX(IF(Einstellungen!$C$11="7 Tage",MAX(0,(MIN(DATE(2030,4,0),IF(Mitarbeiter!$D282="",DATE(2030,4,0),Mitarbeiter!$D282),TODAY()))-(MAX(DATE(2030,3,1),Mitarbeiter!$C282))+1),MAX(0,NETWORKDAYS(MAX(DATE(2030,3,1),Mitarbeiter!$C282),MIN(DATE(2030,4,0),IF(Mitarbeiter!$D282="",DATE(2030,4,0),Mitarbeiter!$D282),TODAY()),Einstellungen!$F$13:$F$67)))*N(Mitarbeiter!$E282)/IF(Einstellungen!$C$11="7 Tage",7,5),N('Ist-Stunden'!BD282)),MAX(IF(Einstellungen!$C$11="7 Tage",MAX(0,(MIN(DATE(2030,4,0),IF(Mitarbeiter!$D282="",DATE(2030,4,0),Mitarbeiter!$D282),TODAY()))-(MAX(DATE(2030,3,1),Mitarbeiter!$C282))+1),MAX(0,NETWORKDAYS(MAX(DATE(2030,3,1),Mitarbeiter!$C282),MIN(DATE(2030,4,0),IF(Mitarbeiter!$D282="",DATE(2030,4,0),Mitarbeiter!$D282),TODAY()),Einstellungen!$F$13:$F$67)))*N(Mitarbeiter!$E282)/IF(Einstellungen!$C$11="7 Tage",7,5),N('Ist-Stunden'!BD282)+(N(Krankheitstage!DA282)+N(Krankheitstage!DM282))*N($C282))))</f>
        <v/>
      </c>
      <c r="CI282" s="76">
        <f>IF($B282="",0,IF(Einstellungen!$C$10="Ja",MAX(IF(Einstellungen!$C$11="7 Tage",MAX(0,(MIN(DATE(2030,5,0),IF(Mitarbeiter!$D282="",DATE(2030,5,0),Mitarbeiter!$D282),TODAY()))-(MAX(DATE(2030,4,1),Mitarbeiter!$C282))+1),MAX(0,NETWORKDAYS(MAX(DATE(2030,4,1),Mitarbeiter!$C282),MIN(DATE(2030,5,0),IF(Mitarbeiter!$D282="",DATE(2030,5,0),Mitarbeiter!$D282),TODAY()),Einstellungen!$F$13:$F$67)))*N(Mitarbeiter!$E282)/IF(Einstellungen!$C$11="7 Tage",7,5),N('Ist-Stunden'!BE282)),MAX(IF(Einstellungen!$C$11="7 Tage",MAX(0,(MIN(DATE(2030,5,0),IF(Mitarbeiter!$D282="",DATE(2030,5,0),Mitarbeiter!$D282),TODAY()))-(MAX(DATE(2030,4,1),Mitarbeiter!$C282))+1),MAX(0,NETWORKDAYS(MAX(DATE(2030,4,1),Mitarbeiter!$C282),MIN(DATE(2030,5,0),IF(Mitarbeiter!$D282="",DATE(2030,5,0),Mitarbeiter!$D282),TODAY()),Einstellungen!$F$13:$F$67)))*N(Mitarbeiter!$E282)/IF(Einstellungen!$C$11="7 Tage",7,5),N('Ist-Stunden'!BE282)+(N(Krankheitstage!DB282)+N(Krankheitstage!DN282))*N($C282))))</f>
        <v/>
      </c>
      <c r="CJ282" s="76">
        <f>IF($B282="",0,IF(Einstellungen!$C$10="Ja",MAX(IF(Einstellungen!$C$11="7 Tage",MAX(0,(MIN(DATE(2030,6,0),IF(Mitarbeiter!$D282="",DATE(2030,6,0),Mitarbeiter!$D282),TODAY()))-(MAX(DATE(2030,5,1),Mitarbeiter!$C282))+1),MAX(0,NETWORKDAYS(MAX(DATE(2030,5,1),Mitarbeiter!$C282),MIN(DATE(2030,6,0),IF(Mitarbeiter!$D282="",DATE(2030,6,0),Mitarbeiter!$D282),TODAY()),Einstellungen!$F$13:$F$67)))*N(Mitarbeiter!$E282)/IF(Einstellungen!$C$11="7 Tage",7,5),N('Ist-Stunden'!BF282)),MAX(IF(Einstellungen!$C$11="7 Tage",MAX(0,(MIN(DATE(2030,6,0),IF(Mitarbeiter!$D282="",DATE(2030,6,0),Mitarbeiter!$D282),TODAY()))-(MAX(DATE(2030,5,1),Mitarbeiter!$C282))+1),MAX(0,NETWORKDAYS(MAX(DATE(2030,5,1),Mitarbeiter!$C282),MIN(DATE(2030,6,0),IF(Mitarbeiter!$D282="",DATE(2030,6,0),Mitarbeiter!$D282),TODAY()),Einstellungen!$F$13:$F$67)))*N(Mitarbeiter!$E282)/IF(Einstellungen!$C$11="7 Tage",7,5),N('Ist-Stunden'!BF282)+(N(Krankheitstage!DC282)+N(Krankheitstage!DO282))*N($C282))))</f>
        <v/>
      </c>
      <c r="CK282" s="76">
        <f>IF($B282="",0,IF(Einstellungen!$C$10="Ja",MAX(IF(Einstellungen!$C$11="7 Tage",MAX(0,(MIN(DATE(2030,7,0),IF(Mitarbeiter!$D282="",DATE(2030,7,0),Mitarbeiter!$D282),TODAY()))-(MAX(DATE(2030,6,1),Mitarbeiter!$C282))+1),MAX(0,NETWORKDAYS(MAX(DATE(2030,6,1),Mitarbeiter!$C282),MIN(DATE(2030,7,0),IF(Mitarbeiter!$D282="",DATE(2030,7,0),Mitarbeiter!$D282),TODAY()),Einstellungen!$F$13:$F$67)))*N(Mitarbeiter!$E282)/IF(Einstellungen!$C$11="7 Tage",7,5),N('Ist-Stunden'!BG282)),MAX(IF(Einstellungen!$C$11="7 Tage",MAX(0,(MIN(DATE(2030,7,0),IF(Mitarbeiter!$D282="",DATE(2030,7,0),Mitarbeiter!$D282),TODAY()))-(MAX(DATE(2030,6,1),Mitarbeiter!$C282))+1),MAX(0,NETWORKDAYS(MAX(DATE(2030,6,1),Mitarbeiter!$C282),MIN(DATE(2030,7,0),IF(Mitarbeiter!$D282="",DATE(2030,7,0),Mitarbeiter!$D282),TODAY()),Einstellungen!$F$13:$F$67)))*N(Mitarbeiter!$E282)/IF(Einstellungen!$C$11="7 Tage",7,5),N('Ist-Stunden'!BG282)+(N(Krankheitstage!DD282)+N(Krankheitstage!DP282))*N($C282))))</f>
        <v/>
      </c>
      <c r="CL282" s="76">
        <f>IF($B282="",0,IF(Einstellungen!$C$10="Ja",MAX(IF(Einstellungen!$C$11="7 Tage",MAX(0,(MIN(DATE(2030,8,0),IF(Mitarbeiter!$D282="",DATE(2030,8,0),Mitarbeiter!$D282),TODAY()))-(MAX(DATE(2030,7,1),Mitarbeiter!$C282))+1),MAX(0,NETWORKDAYS(MAX(DATE(2030,7,1),Mitarbeiter!$C282),MIN(DATE(2030,8,0),IF(Mitarbeiter!$D282="",DATE(2030,8,0),Mitarbeiter!$D282),TODAY()),Einstellungen!$F$13:$F$67)))*N(Mitarbeiter!$E282)/IF(Einstellungen!$C$11="7 Tage",7,5),N('Ist-Stunden'!BH282)),MAX(IF(Einstellungen!$C$11="7 Tage",MAX(0,(MIN(DATE(2030,8,0),IF(Mitarbeiter!$D282="",DATE(2030,8,0),Mitarbeiter!$D282),TODAY()))-(MAX(DATE(2030,7,1),Mitarbeiter!$C282))+1),MAX(0,NETWORKDAYS(MAX(DATE(2030,7,1),Mitarbeiter!$C282),MIN(DATE(2030,8,0),IF(Mitarbeiter!$D282="",DATE(2030,8,0),Mitarbeiter!$D282),TODAY()),Einstellungen!$F$13:$F$67)))*N(Mitarbeiter!$E282)/IF(Einstellungen!$C$11="7 Tage",7,5),N('Ist-Stunden'!BH282)+(N(Krankheitstage!DE282)+N(Krankheitstage!DQ282))*N($C282))))</f>
        <v/>
      </c>
      <c r="CM282" s="76">
        <f>IF($B282="",0,IF(Einstellungen!$C$10="Ja",MAX(IF(Einstellungen!$C$11="7 Tage",MAX(0,(MIN(DATE(2030,9,0),IF(Mitarbeiter!$D282="",DATE(2030,9,0),Mitarbeiter!$D282),TODAY()))-(MAX(DATE(2030,8,1),Mitarbeiter!$C282))+1),MAX(0,NETWORKDAYS(MAX(DATE(2030,8,1),Mitarbeiter!$C282),MIN(DATE(2030,9,0),IF(Mitarbeiter!$D282="",DATE(2030,9,0),Mitarbeiter!$D282),TODAY()),Einstellungen!$F$13:$F$67)))*N(Mitarbeiter!$E282)/IF(Einstellungen!$C$11="7 Tage",7,5),N('Ist-Stunden'!BI282)),MAX(IF(Einstellungen!$C$11="7 Tage",MAX(0,(MIN(DATE(2030,9,0),IF(Mitarbeiter!$D282="",DATE(2030,9,0),Mitarbeiter!$D282),TODAY()))-(MAX(DATE(2030,8,1),Mitarbeiter!$C282))+1),MAX(0,NETWORKDAYS(MAX(DATE(2030,8,1),Mitarbeiter!$C282),MIN(DATE(2030,9,0),IF(Mitarbeiter!$D282="",DATE(2030,9,0),Mitarbeiter!$D282),TODAY()),Einstellungen!$F$13:$F$67)))*N(Mitarbeiter!$E282)/IF(Einstellungen!$C$11="7 Tage",7,5),N('Ist-Stunden'!BI282)+(N(Krankheitstage!DF282)+N(Krankheitstage!DR282))*N($C282))))</f>
        <v/>
      </c>
      <c r="CN282" s="76">
        <f>IF($B282="",0,IF(Einstellungen!$C$10="Ja",MAX(IF(Einstellungen!$C$11="7 Tage",MAX(0,(MIN(DATE(2030,10,0),IF(Mitarbeiter!$D282="",DATE(2030,10,0),Mitarbeiter!$D282),TODAY()))-(MAX(DATE(2030,9,1),Mitarbeiter!$C282))+1),MAX(0,NETWORKDAYS(MAX(DATE(2030,9,1),Mitarbeiter!$C282),MIN(DATE(2030,10,0),IF(Mitarbeiter!$D282="",DATE(2030,10,0),Mitarbeiter!$D282),TODAY()),Einstellungen!$F$13:$F$67)))*N(Mitarbeiter!$E282)/IF(Einstellungen!$C$11="7 Tage",7,5),N('Ist-Stunden'!BJ282)),MAX(IF(Einstellungen!$C$11="7 Tage",MAX(0,(MIN(DATE(2030,10,0),IF(Mitarbeiter!$D282="",DATE(2030,10,0),Mitarbeiter!$D282),TODAY()))-(MAX(DATE(2030,9,1),Mitarbeiter!$C282))+1),MAX(0,NETWORKDAYS(MAX(DATE(2030,9,1),Mitarbeiter!$C282),MIN(DATE(2030,10,0),IF(Mitarbeiter!$D282="",DATE(2030,10,0),Mitarbeiter!$D282),TODAY()),Einstellungen!$F$13:$F$67)))*N(Mitarbeiter!$E282)/IF(Einstellungen!$C$11="7 Tage",7,5),N('Ist-Stunden'!BJ282)+(N(Krankheitstage!DG282)+N(Krankheitstage!DS282))*N($C282))))</f>
        <v/>
      </c>
      <c r="CO282" s="76">
        <f>IF($B282="",0,IF(Einstellungen!$C$10="Ja",MAX(IF(Einstellungen!$C$11="7 Tage",MAX(0,(MIN(DATE(2030,11,0),IF(Mitarbeiter!$D282="",DATE(2030,11,0),Mitarbeiter!$D282),TODAY()))-(MAX(DATE(2030,10,1),Mitarbeiter!$C282))+1),MAX(0,NETWORKDAYS(MAX(DATE(2030,10,1),Mitarbeiter!$C282),MIN(DATE(2030,11,0),IF(Mitarbeiter!$D282="",DATE(2030,11,0),Mitarbeiter!$D282),TODAY()),Einstellungen!$F$13:$F$67)))*N(Mitarbeiter!$E282)/IF(Einstellungen!$C$11="7 Tage",7,5),N('Ist-Stunden'!BK282)),MAX(IF(Einstellungen!$C$11="7 Tage",MAX(0,(MIN(DATE(2030,11,0),IF(Mitarbeiter!$D282="",DATE(2030,11,0),Mitarbeiter!$D282),TODAY()))-(MAX(DATE(2030,10,1),Mitarbeiter!$C282))+1),MAX(0,NETWORKDAYS(MAX(DATE(2030,10,1),Mitarbeiter!$C282),MIN(DATE(2030,11,0),IF(Mitarbeiter!$D282="",DATE(2030,11,0),Mitarbeiter!$D282),TODAY()),Einstellungen!$F$13:$F$67)))*N(Mitarbeiter!$E282)/IF(Einstellungen!$C$11="7 Tage",7,5),N('Ist-Stunden'!BK282)+(N(Krankheitstage!DH282)+N(Krankheitstage!DT282))*N($C282))))</f>
        <v/>
      </c>
      <c r="CP282" s="76">
        <f>IF($B282="",0,IF(Einstellungen!$C$10="Ja",MAX(IF(Einstellungen!$C$11="7 Tage",MAX(0,(MIN(DATE(2030,12,0),IF(Mitarbeiter!$D282="",DATE(2030,12,0),Mitarbeiter!$D282),TODAY()))-(MAX(DATE(2030,11,1),Mitarbeiter!$C282))+1),MAX(0,NETWORKDAYS(MAX(DATE(2030,11,1),Mitarbeiter!$C282),MIN(DATE(2030,12,0),IF(Mitarbeiter!$D282="",DATE(2030,12,0),Mitarbeiter!$D282),TODAY()),Einstellungen!$F$13:$F$67)))*N(Mitarbeiter!$E282)/IF(Einstellungen!$C$11="7 Tage",7,5),N('Ist-Stunden'!BL282)),MAX(IF(Einstellungen!$C$11="7 Tage",MAX(0,(MIN(DATE(2030,12,0),IF(Mitarbeiter!$D282="",DATE(2030,12,0),Mitarbeiter!$D282),TODAY()))-(MAX(DATE(2030,11,1),Mitarbeiter!$C282))+1),MAX(0,NETWORKDAYS(MAX(DATE(2030,11,1),Mitarbeiter!$C282),MIN(DATE(2030,12,0),IF(Mitarbeiter!$D282="",DATE(2030,12,0),Mitarbeiter!$D282),TODAY()),Einstellungen!$F$13:$F$67)))*N(Mitarbeiter!$E282)/IF(Einstellungen!$C$11="7 Tage",7,5),N('Ist-Stunden'!BL282)+(N(Krankheitstage!DI282)+N(Krankheitstage!DU282))*N($C282))))</f>
        <v/>
      </c>
      <c r="CQ282" s="76">
        <f>IF($B282="",0,IF(Einstellungen!$C$10="Ja",MAX(IF(Einstellungen!$C$11="7 Tage",MAX(0,(MIN(DATE(2030,13,0),IF(Mitarbeiter!$D282="",DATE(2030,13,0),Mitarbeiter!$D282),TODAY()))-(MAX(DATE(2030,12,1),Mitarbeiter!$C282))+1),MAX(0,NETWORKDAYS(MAX(DATE(2030,12,1),Mitarbeiter!$C282),MIN(DATE(2030,13,0),IF(Mitarbeiter!$D282="",DATE(2030,13,0),Mitarbeiter!$D282),TODAY()),Einstellungen!$F$13:$F$67)))*N(Mitarbeiter!$E282)/IF(Einstellungen!$C$11="7 Tage",7,5),N('Ist-Stunden'!BM282)),MAX(IF(Einstellungen!$C$11="7 Tage",MAX(0,(MIN(DATE(2030,13,0),IF(Mitarbeiter!$D282="",DATE(2030,13,0),Mitarbeiter!$D282),TODAY()))-(MAX(DATE(2030,12,1),Mitarbeiter!$C282))+1),MAX(0,NETWORKDAYS(MAX(DATE(2030,12,1),Mitarbeiter!$C282),MIN(DATE(2030,13,0),IF(Mitarbeiter!$D282="",DATE(2030,13,0),Mitarbeiter!$D282),TODAY()),Einstellungen!$F$13:$F$67)))*N(Mitarbeiter!$E282)/IF(Einstellungen!$C$11="7 Tage",7,5),N('Ist-Stunden'!BM282)+(N(Krankheitstage!DJ282)+N(Krankheitstage!DV282))*N($C282))))</f>
        <v/>
      </c>
    </row>
    <row r="283">
      <c r="A283" s="73">
        <f>IF(Mitarbeiter!B283="","",Mitarbeiter!A283)</f>
        <v/>
      </c>
      <c r="B283" s="6">
        <f>IF(Mitarbeiter!B283="","",Mitarbeiter!B283)</f>
        <v/>
      </c>
      <c r="C283" s="74">
        <f>IF(Mitarbeiter!B283="","",Mitarbeiter!F283)</f>
        <v/>
      </c>
      <c r="D283" s="75">
        <f>N(INDEX(Krankheitstage!$G283:$DV283,1,(Einstellungen!$C$3-2026)*24+1))</f>
        <v/>
      </c>
      <c r="E283" s="75">
        <f>N(INDEX(Krankheitstage!$G283:$DV283,1,(Einstellungen!$C$3-2026)*24+2))</f>
        <v/>
      </c>
      <c r="F283" s="75">
        <f>N(INDEX(Krankheitstage!$G283:$DV283,1,(Einstellungen!$C$3-2026)*24+3))</f>
        <v/>
      </c>
      <c r="G283" s="75">
        <f>N(INDEX(Krankheitstage!$G283:$DV283,1,(Einstellungen!$C$3-2026)*24+4))</f>
        <v/>
      </c>
      <c r="H283" s="75">
        <f>N(INDEX(Krankheitstage!$G283:$DV283,1,(Einstellungen!$C$3-2026)*24+5))</f>
        <v/>
      </c>
      <c r="I283" s="75">
        <f>N(INDEX(Krankheitstage!$G283:$DV283,1,(Einstellungen!$C$3-2026)*24+6))</f>
        <v/>
      </c>
      <c r="J283" s="75">
        <f>N(INDEX(Krankheitstage!$G283:$DV283,1,(Einstellungen!$C$3-2026)*24+7))</f>
        <v/>
      </c>
      <c r="K283" s="75">
        <f>N(INDEX(Krankheitstage!$G283:$DV283,1,(Einstellungen!$C$3-2026)*24+8))</f>
        <v/>
      </c>
      <c r="L283" s="75">
        <f>N(INDEX(Krankheitstage!$G283:$DV283,1,(Einstellungen!$C$3-2026)*24+9))</f>
        <v/>
      </c>
      <c r="M283" s="75">
        <f>N(INDEX(Krankheitstage!$G283:$DV283,1,(Einstellungen!$C$3-2026)*24+10))</f>
        <v/>
      </c>
      <c r="N283" s="75">
        <f>N(INDEX(Krankheitstage!$G283:$DV283,1,(Einstellungen!$C$3-2026)*24+11))</f>
        <v/>
      </c>
      <c r="O283" s="75">
        <f>N(INDEX(Krankheitstage!$G283:$DV283,1,(Einstellungen!$C$3-2026)*24+12))</f>
        <v/>
      </c>
      <c r="P283" s="75">
        <f>IF($B283="","",SUM(D283:O283))</f>
        <v/>
      </c>
      <c r="Q283" s="75">
        <f>N(INDEX(Krankheitstage!$G283:$DV283,1,(Einstellungen!$C$3-2026)*24+13))</f>
        <v/>
      </c>
      <c r="R283" s="75">
        <f>N(INDEX(Krankheitstage!$G283:$DV283,1,(Einstellungen!$C$3-2026)*24+14))</f>
        <v/>
      </c>
      <c r="S283" s="75">
        <f>N(INDEX(Krankheitstage!$G283:$DV283,1,(Einstellungen!$C$3-2026)*24+15))</f>
        <v/>
      </c>
      <c r="T283" s="75">
        <f>N(INDEX(Krankheitstage!$G283:$DV283,1,(Einstellungen!$C$3-2026)*24+16))</f>
        <v/>
      </c>
      <c r="U283" s="75">
        <f>N(INDEX(Krankheitstage!$G283:$DV283,1,(Einstellungen!$C$3-2026)*24+17))</f>
        <v/>
      </c>
      <c r="V283" s="75">
        <f>N(INDEX(Krankheitstage!$G283:$DV283,1,(Einstellungen!$C$3-2026)*24+18))</f>
        <v/>
      </c>
      <c r="W283" s="75">
        <f>N(INDEX(Krankheitstage!$G283:$DV283,1,(Einstellungen!$C$3-2026)*24+19))</f>
        <v/>
      </c>
      <c r="X283" s="75">
        <f>N(INDEX(Krankheitstage!$G283:$DV283,1,(Einstellungen!$C$3-2026)*24+20))</f>
        <v/>
      </c>
      <c r="Y283" s="75">
        <f>N(INDEX(Krankheitstage!$G283:$DV283,1,(Einstellungen!$C$3-2026)*24+21))</f>
        <v/>
      </c>
      <c r="Z283" s="75">
        <f>N(INDEX(Krankheitstage!$G283:$DV283,1,(Einstellungen!$C$3-2026)*24+22))</f>
        <v/>
      </c>
      <c r="AA283" s="75">
        <f>N(INDEX(Krankheitstage!$G283:$DV283,1,(Einstellungen!$C$3-2026)*24+23))</f>
        <v/>
      </c>
      <c r="AB283" s="75">
        <f>N(INDEX(Krankheitstage!$G283:$DV283,1,(Einstellungen!$C$3-2026)*24+24))</f>
        <v/>
      </c>
      <c r="AC283" s="75">
        <f>IF($B283="","",SUM(Q283:AB283))</f>
        <v/>
      </c>
      <c r="AD283" s="75">
        <f>IF($B283="","",SUM(P283,AC283))</f>
        <v/>
      </c>
      <c r="AE283" s="76">
        <f>IF($B283="","",AD283*N(C283))</f>
        <v/>
      </c>
      <c r="AF283" s="75">
        <f>IF($B283="","",Krankheitstage!E283)</f>
        <v/>
      </c>
      <c r="AG283" s="76">
        <f>IF($B283="","",AF283*N(C283))</f>
        <v/>
      </c>
      <c r="AH283" s="76">
        <f>IF($B283="","",INDEX($AJ283:$CQ283,1,(Einstellungen!$C$3-2026)*12+1)+INDEX($AJ283:$CQ283,1,(Einstellungen!$C$3-2026)*12+2)+INDEX($AJ283:$CQ283,1,(Einstellungen!$C$3-2026)*12+3)+INDEX($AJ283:$CQ283,1,(Einstellungen!$C$3-2026)*12+4)+INDEX($AJ283:$CQ283,1,(Einstellungen!$C$3-2026)*12+5)+INDEX($AJ283:$CQ283,1,(Einstellungen!$C$3-2026)*12+6)+INDEX($AJ283:$CQ283,1,(Einstellungen!$C$3-2026)*12+7)+INDEX($AJ283:$CQ283,1,(Einstellungen!$C$3-2026)*12+8)+INDEX($AJ283:$CQ283,1,(Einstellungen!$C$3-2026)*12+9)+INDEX($AJ283:$CQ283,1,(Einstellungen!$C$3-2026)*12+10)+INDEX($AJ283:$CQ283,1,(Einstellungen!$C$3-2026)*12+11)+INDEX($AJ283:$CQ283,1,(Einstellungen!$C$3-2026)*12+12))</f>
        <v/>
      </c>
      <c r="AI283" s="76">
        <f>IF($B283="","",SUM($AJ283:$CQ283))</f>
        <v/>
      </c>
      <c r="AJ283" s="76">
        <f>IF($B283="",0,IF(Einstellungen!$C$10="Ja",MAX(IF(Einstellungen!$C$11="7 Tage",MAX(0,(MIN(DATE(2026,2,0),IF(Mitarbeiter!$D283="",DATE(2026,2,0),Mitarbeiter!$D283),TODAY()))-(MAX(DATE(2026,1,1),Mitarbeiter!$C283))+1),MAX(0,NETWORKDAYS(MAX(DATE(2026,1,1),Mitarbeiter!$C283),MIN(DATE(2026,2,0),IF(Mitarbeiter!$D283="",DATE(2026,2,0),Mitarbeiter!$D283),TODAY()),Einstellungen!$F$13:$F$67)))*N(Mitarbeiter!$E283)/IF(Einstellungen!$C$11="7 Tage",7,5),N('Ist-Stunden'!F283)),MAX(IF(Einstellungen!$C$11="7 Tage",MAX(0,(MIN(DATE(2026,2,0),IF(Mitarbeiter!$D283="",DATE(2026,2,0),Mitarbeiter!$D283),TODAY()))-(MAX(DATE(2026,1,1),Mitarbeiter!$C283))+1),MAX(0,NETWORKDAYS(MAX(DATE(2026,1,1),Mitarbeiter!$C283),MIN(DATE(2026,2,0),IF(Mitarbeiter!$D283="",DATE(2026,2,0),Mitarbeiter!$D283),TODAY()),Einstellungen!$F$13:$F$67)))*N(Mitarbeiter!$E283)/IF(Einstellungen!$C$11="7 Tage",7,5),N('Ist-Stunden'!F283)+(N(Krankheitstage!G283)+N(Krankheitstage!S283))*N($C283))))</f>
        <v/>
      </c>
      <c r="AK283" s="76">
        <f>IF($B283="",0,IF(Einstellungen!$C$10="Ja",MAX(IF(Einstellungen!$C$11="7 Tage",MAX(0,(MIN(DATE(2026,3,0),IF(Mitarbeiter!$D283="",DATE(2026,3,0),Mitarbeiter!$D283),TODAY()))-(MAX(DATE(2026,2,1),Mitarbeiter!$C283))+1),MAX(0,NETWORKDAYS(MAX(DATE(2026,2,1),Mitarbeiter!$C283),MIN(DATE(2026,3,0),IF(Mitarbeiter!$D283="",DATE(2026,3,0),Mitarbeiter!$D283),TODAY()),Einstellungen!$F$13:$F$67)))*N(Mitarbeiter!$E283)/IF(Einstellungen!$C$11="7 Tage",7,5),N('Ist-Stunden'!G283)),MAX(IF(Einstellungen!$C$11="7 Tage",MAX(0,(MIN(DATE(2026,3,0),IF(Mitarbeiter!$D283="",DATE(2026,3,0),Mitarbeiter!$D283),TODAY()))-(MAX(DATE(2026,2,1),Mitarbeiter!$C283))+1),MAX(0,NETWORKDAYS(MAX(DATE(2026,2,1),Mitarbeiter!$C283),MIN(DATE(2026,3,0),IF(Mitarbeiter!$D283="",DATE(2026,3,0),Mitarbeiter!$D283),TODAY()),Einstellungen!$F$13:$F$67)))*N(Mitarbeiter!$E283)/IF(Einstellungen!$C$11="7 Tage",7,5),N('Ist-Stunden'!G283)+(N(Krankheitstage!H283)+N(Krankheitstage!T283))*N($C283))))</f>
        <v/>
      </c>
      <c r="AL283" s="76">
        <f>IF($B283="",0,IF(Einstellungen!$C$10="Ja",MAX(IF(Einstellungen!$C$11="7 Tage",MAX(0,(MIN(DATE(2026,4,0),IF(Mitarbeiter!$D283="",DATE(2026,4,0),Mitarbeiter!$D283),TODAY()))-(MAX(DATE(2026,3,1),Mitarbeiter!$C283))+1),MAX(0,NETWORKDAYS(MAX(DATE(2026,3,1),Mitarbeiter!$C283),MIN(DATE(2026,4,0),IF(Mitarbeiter!$D283="",DATE(2026,4,0),Mitarbeiter!$D283),TODAY()),Einstellungen!$F$13:$F$67)))*N(Mitarbeiter!$E283)/IF(Einstellungen!$C$11="7 Tage",7,5),N('Ist-Stunden'!H283)),MAX(IF(Einstellungen!$C$11="7 Tage",MAX(0,(MIN(DATE(2026,4,0),IF(Mitarbeiter!$D283="",DATE(2026,4,0),Mitarbeiter!$D283),TODAY()))-(MAX(DATE(2026,3,1),Mitarbeiter!$C283))+1),MAX(0,NETWORKDAYS(MAX(DATE(2026,3,1),Mitarbeiter!$C283),MIN(DATE(2026,4,0),IF(Mitarbeiter!$D283="",DATE(2026,4,0),Mitarbeiter!$D283),TODAY()),Einstellungen!$F$13:$F$67)))*N(Mitarbeiter!$E283)/IF(Einstellungen!$C$11="7 Tage",7,5),N('Ist-Stunden'!H283)+(N(Krankheitstage!I283)+N(Krankheitstage!U283))*N($C283))))</f>
        <v/>
      </c>
      <c r="AM283" s="76">
        <f>IF($B283="",0,IF(Einstellungen!$C$10="Ja",MAX(IF(Einstellungen!$C$11="7 Tage",MAX(0,(MIN(DATE(2026,5,0),IF(Mitarbeiter!$D283="",DATE(2026,5,0),Mitarbeiter!$D283),TODAY()))-(MAX(DATE(2026,4,1),Mitarbeiter!$C283))+1),MAX(0,NETWORKDAYS(MAX(DATE(2026,4,1),Mitarbeiter!$C283),MIN(DATE(2026,5,0),IF(Mitarbeiter!$D283="",DATE(2026,5,0),Mitarbeiter!$D283),TODAY()),Einstellungen!$F$13:$F$67)))*N(Mitarbeiter!$E283)/IF(Einstellungen!$C$11="7 Tage",7,5),N('Ist-Stunden'!I283)),MAX(IF(Einstellungen!$C$11="7 Tage",MAX(0,(MIN(DATE(2026,5,0),IF(Mitarbeiter!$D283="",DATE(2026,5,0),Mitarbeiter!$D283),TODAY()))-(MAX(DATE(2026,4,1),Mitarbeiter!$C283))+1),MAX(0,NETWORKDAYS(MAX(DATE(2026,4,1),Mitarbeiter!$C283),MIN(DATE(2026,5,0),IF(Mitarbeiter!$D283="",DATE(2026,5,0),Mitarbeiter!$D283),TODAY()),Einstellungen!$F$13:$F$67)))*N(Mitarbeiter!$E283)/IF(Einstellungen!$C$11="7 Tage",7,5),N('Ist-Stunden'!I283)+(N(Krankheitstage!J283)+N(Krankheitstage!V283))*N($C283))))</f>
        <v/>
      </c>
      <c r="AN283" s="76">
        <f>IF($B283="",0,IF(Einstellungen!$C$10="Ja",MAX(IF(Einstellungen!$C$11="7 Tage",MAX(0,(MIN(DATE(2026,6,0),IF(Mitarbeiter!$D283="",DATE(2026,6,0),Mitarbeiter!$D283),TODAY()))-(MAX(DATE(2026,5,1),Mitarbeiter!$C283))+1),MAX(0,NETWORKDAYS(MAX(DATE(2026,5,1),Mitarbeiter!$C283),MIN(DATE(2026,6,0),IF(Mitarbeiter!$D283="",DATE(2026,6,0),Mitarbeiter!$D283),TODAY()),Einstellungen!$F$13:$F$67)))*N(Mitarbeiter!$E283)/IF(Einstellungen!$C$11="7 Tage",7,5),N('Ist-Stunden'!J283)),MAX(IF(Einstellungen!$C$11="7 Tage",MAX(0,(MIN(DATE(2026,6,0),IF(Mitarbeiter!$D283="",DATE(2026,6,0),Mitarbeiter!$D283),TODAY()))-(MAX(DATE(2026,5,1),Mitarbeiter!$C283))+1),MAX(0,NETWORKDAYS(MAX(DATE(2026,5,1),Mitarbeiter!$C283),MIN(DATE(2026,6,0),IF(Mitarbeiter!$D283="",DATE(2026,6,0),Mitarbeiter!$D283),TODAY()),Einstellungen!$F$13:$F$67)))*N(Mitarbeiter!$E283)/IF(Einstellungen!$C$11="7 Tage",7,5),N('Ist-Stunden'!J283)+(N(Krankheitstage!K283)+N(Krankheitstage!W283))*N($C283))))</f>
        <v/>
      </c>
      <c r="AO283" s="76">
        <f>IF($B283="",0,IF(Einstellungen!$C$10="Ja",MAX(IF(Einstellungen!$C$11="7 Tage",MAX(0,(MIN(DATE(2026,7,0),IF(Mitarbeiter!$D283="",DATE(2026,7,0),Mitarbeiter!$D283),TODAY()))-(MAX(DATE(2026,6,1),Mitarbeiter!$C283))+1),MAX(0,NETWORKDAYS(MAX(DATE(2026,6,1),Mitarbeiter!$C283),MIN(DATE(2026,7,0),IF(Mitarbeiter!$D283="",DATE(2026,7,0),Mitarbeiter!$D283),TODAY()),Einstellungen!$F$13:$F$67)))*N(Mitarbeiter!$E283)/IF(Einstellungen!$C$11="7 Tage",7,5),N('Ist-Stunden'!K283)),MAX(IF(Einstellungen!$C$11="7 Tage",MAX(0,(MIN(DATE(2026,7,0),IF(Mitarbeiter!$D283="",DATE(2026,7,0),Mitarbeiter!$D283),TODAY()))-(MAX(DATE(2026,6,1),Mitarbeiter!$C283))+1),MAX(0,NETWORKDAYS(MAX(DATE(2026,6,1),Mitarbeiter!$C283),MIN(DATE(2026,7,0),IF(Mitarbeiter!$D283="",DATE(2026,7,0),Mitarbeiter!$D283),TODAY()),Einstellungen!$F$13:$F$67)))*N(Mitarbeiter!$E283)/IF(Einstellungen!$C$11="7 Tage",7,5),N('Ist-Stunden'!K283)+(N(Krankheitstage!L283)+N(Krankheitstage!X283))*N($C283))))</f>
        <v/>
      </c>
      <c r="AP283" s="76">
        <f>IF($B283="",0,IF(Einstellungen!$C$10="Ja",MAX(IF(Einstellungen!$C$11="7 Tage",MAX(0,(MIN(DATE(2026,8,0),IF(Mitarbeiter!$D283="",DATE(2026,8,0),Mitarbeiter!$D283),TODAY()))-(MAX(DATE(2026,7,1),Mitarbeiter!$C283))+1),MAX(0,NETWORKDAYS(MAX(DATE(2026,7,1),Mitarbeiter!$C283),MIN(DATE(2026,8,0),IF(Mitarbeiter!$D283="",DATE(2026,8,0),Mitarbeiter!$D283),TODAY()),Einstellungen!$F$13:$F$67)))*N(Mitarbeiter!$E283)/IF(Einstellungen!$C$11="7 Tage",7,5),N('Ist-Stunden'!L283)),MAX(IF(Einstellungen!$C$11="7 Tage",MAX(0,(MIN(DATE(2026,8,0),IF(Mitarbeiter!$D283="",DATE(2026,8,0),Mitarbeiter!$D283),TODAY()))-(MAX(DATE(2026,7,1),Mitarbeiter!$C283))+1),MAX(0,NETWORKDAYS(MAX(DATE(2026,7,1),Mitarbeiter!$C283),MIN(DATE(2026,8,0),IF(Mitarbeiter!$D283="",DATE(2026,8,0),Mitarbeiter!$D283),TODAY()),Einstellungen!$F$13:$F$67)))*N(Mitarbeiter!$E283)/IF(Einstellungen!$C$11="7 Tage",7,5),N('Ist-Stunden'!L283)+(N(Krankheitstage!M283)+N(Krankheitstage!Y283))*N($C283))))</f>
        <v/>
      </c>
      <c r="AQ283" s="76">
        <f>IF($B283="",0,IF(Einstellungen!$C$10="Ja",MAX(IF(Einstellungen!$C$11="7 Tage",MAX(0,(MIN(DATE(2026,9,0),IF(Mitarbeiter!$D283="",DATE(2026,9,0),Mitarbeiter!$D283),TODAY()))-(MAX(DATE(2026,8,1),Mitarbeiter!$C283))+1),MAX(0,NETWORKDAYS(MAX(DATE(2026,8,1),Mitarbeiter!$C283),MIN(DATE(2026,9,0),IF(Mitarbeiter!$D283="",DATE(2026,9,0),Mitarbeiter!$D283),TODAY()),Einstellungen!$F$13:$F$67)))*N(Mitarbeiter!$E283)/IF(Einstellungen!$C$11="7 Tage",7,5),N('Ist-Stunden'!M283)),MAX(IF(Einstellungen!$C$11="7 Tage",MAX(0,(MIN(DATE(2026,9,0),IF(Mitarbeiter!$D283="",DATE(2026,9,0),Mitarbeiter!$D283),TODAY()))-(MAX(DATE(2026,8,1),Mitarbeiter!$C283))+1),MAX(0,NETWORKDAYS(MAX(DATE(2026,8,1),Mitarbeiter!$C283),MIN(DATE(2026,9,0),IF(Mitarbeiter!$D283="",DATE(2026,9,0),Mitarbeiter!$D283),TODAY()),Einstellungen!$F$13:$F$67)))*N(Mitarbeiter!$E283)/IF(Einstellungen!$C$11="7 Tage",7,5),N('Ist-Stunden'!M283)+(N(Krankheitstage!N283)+N(Krankheitstage!Z283))*N($C283))))</f>
        <v/>
      </c>
      <c r="AR283" s="76">
        <f>IF($B283="",0,IF(Einstellungen!$C$10="Ja",MAX(IF(Einstellungen!$C$11="7 Tage",MAX(0,(MIN(DATE(2026,10,0),IF(Mitarbeiter!$D283="",DATE(2026,10,0),Mitarbeiter!$D283),TODAY()))-(MAX(DATE(2026,9,1),Mitarbeiter!$C283))+1),MAX(0,NETWORKDAYS(MAX(DATE(2026,9,1),Mitarbeiter!$C283),MIN(DATE(2026,10,0),IF(Mitarbeiter!$D283="",DATE(2026,10,0),Mitarbeiter!$D283),TODAY()),Einstellungen!$F$13:$F$67)))*N(Mitarbeiter!$E283)/IF(Einstellungen!$C$11="7 Tage",7,5),N('Ist-Stunden'!N283)),MAX(IF(Einstellungen!$C$11="7 Tage",MAX(0,(MIN(DATE(2026,10,0),IF(Mitarbeiter!$D283="",DATE(2026,10,0),Mitarbeiter!$D283),TODAY()))-(MAX(DATE(2026,9,1),Mitarbeiter!$C283))+1),MAX(0,NETWORKDAYS(MAX(DATE(2026,9,1),Mitarbeiter!$C283),MIN(DATE(2026,10,0),IF(Mitarbeiter!$D283="",DATE(2026,10,0),Mitarbeiter!$D283),TODAY()),Einstellungen!$F$13:$F$67)))*N(Mitarbeiter!$E283)/IF(Einstellungen!$C$11="7 Tage",7,5),N('Ist-Stunden'!N283)+(N(Krankheitstage!O283)+N(Krankheitstage!AA283))*N($C283))))</f>
        <v/>
      </c>
      <c r="AS283" s="76">
        <f>IF($B283="",0,IF(Einstellungen!$C$10="Ja",MAX(IF(Einstellungen!$C$11="7 Tage",MAX(0,(MIN(DATE(2026,11,0),IF(Mitarbeiter!$D283="",DATE(2026,11,0),Mitarbeiter!$D283),TODAY()))-(MAX(DATE(2026,10,1),Mitarbeiter!$C283))+1),MAX(0,NETWORKDAYS(MAX(DATE(2026,10,1),Mitarbeiter!$C283),MIN(DATE(2026,11,0),IF(Mitarbeiter!$D283="",DATE(2026,11,0),Mitarbeiter!$D283),TODAY()),Einstellungen!$F$13:$F$67)))*N(Mitarbeiter!$E283)/IF(Einstellungen!$C$11="7 Tage",7,5),N('Ist-Stunden'!O283)),MAX(IF(Einstellungen!$C$11="7 Tage",MAX(0,(MIN(DATE(2026,11,0),IF(Mitarbeiter!$D283="",DATE(2026,11,0),Mitarbeiter!$D283),TODAY()))-(MAX(DATE(2026,10,1),Mitarbeiter!$C283))+1),MAX(0,NETWORKDAYS(MAX(DATE(2026,10,1),Mitarbeiter!$C283),MIN(DATE(2026,11,0),IF(Mitarbeiter!$D283="",DATE(2026,11,0),Mitarbeiter!$D283),TODAY()),Einstellungen!$F$13:$F$67)))*N(Mitarbeiter!$E283)/IF(Einstellungen!$C$11="7 Tage",7,5),N('Ist-Stunden'!O283)+(N(Krankheitstage!P283)+N(Krankheitstage!AB283))*N($C283))))</f>
        <v/>
      </c>
      <c r="AT283" s="76">
        <f>IF($B283="",0,IF(Einstellungen!$C$10="Ja",MAX(IF(Einstellungen!$C$11="7 Tage",MAX(0,(MIN(DATE(2026,12,0),IF(Mitarbeiter!$D283="",DATE(2026,12,0),Mitarbeiter!$D283),TODAY()))-(MAX(DATE(2026,11,1),Mitarbeiter!$C283))+1),MAX(0,NETWORKDAYS(MAX(DATE(2026,11,1),Mitarbeiter!$C283),MIN(DATE(2026,12,0),IF(Mitarbeiter!$D283="",DATE(2026,12,0),Mitarbeiter!$D283),TODAY()),Einstellungen!$F$13:$F$67)))*N(Mitarbeiter!$E283)/IF(Einstellungen!$C$11="7 Tage",7,5),N('Ist-Stunden'!P283)),MAX(IF(Einstellungen!$C$11="7 Tage",MAX(0,(MIN(DATE(2026,12,0),IF(Mitarbeiter!$D283="",DATE(2026,12,0),Mitarbeiter!$D283),TODAY()))-(MAX(DATE(2026,11,1),Mitarbeiter!$C283))+1),MAX(0,NETWORKDAYS(MAX(DATE(2026,11,1),Mitarbeiter!$C283),MIN(DATE(2026,12,0),IF(Mitarbeiter!$D283="",DATE(2026,12,0),Mitarbeiter!$D283),TODAY()),Einstellungen!$F$13:$F$67)))*N(Mitarbeiter!$E283)/IF(Einstellungen!$C$11="7 Tage",7,5),N('Ist-Stunden'!P283)+(N(Krankheitstage!Q283)+N(Krankheitstage!AC283))*N($C283))))</f>
        <v/>
      </c>
      <c r="AU283" s="76">
        <f>IF($B283="",0,IF(Einstellungen!$C$10="Ja",MAX(IF(Einstellungen!$C$11="7 Tage",MAX(0,(MIN(DATE(2026,13,0),IF(Mitarbeiter!$D283="",DATE(2026,13,0),Mitarbeiter!$D283),TODAY()))-(MAX(DATE(2026,12,1),Mitarbeiter!$C283))+1),MAX(0,NETWORKDAYS(MAX(DATE(2026,12,1),Mitarbeiter!$C283),MIN(DATE(2026,13,0),IF(Mitarbeiter!$D283="",DATE(2026,13,0),Mitarbeiter!$D283),TODAY()),Einstellungen!$F$13:$F$67)))*N(Mitarbeiter!$E283)/IF(Einstellungen!$C$11="7 Tage",7,5),N('Ist-Stunden'!Q283)),MAX(IF(Einstellungen!$C$11="7 Tage",MAX(0,(MIN(DATE(2026,13,0),IF(Mitarbeiter!$D283="",DATE(2026,13,0),Mitarbeiter!$D283),TODAY()))-(MAX(DATE(2026,12,1),Mitarbeiter!$C283))+1),MAX(0,NETWORKDAYS(MAX(DATE(2026,12,1),Mitarbeiter!$C283),MIN(DATE(2026,13,0),IF(Mitarbeiter!$D283="",DATE(2026,13,0),Mitarbeiter!$D283),TODAY()),Einstellungen!$F$13:$F$67)))*N(Mitarbeiter!$E283)/IF(Einstellungen!$C$11="7 Tage",7,5),N('Ist-Stunden'!Q283)+(N(Krankheitstage!R283)+N(Krankheitstage!AD283))*N($C283))))</f>
        <v/>
      </c>
      <c r="AV283" s="76">
        <f>IF($B283="",0,IF(Einstellungen!$C$10="Ja",MAX(IF(Einstellungen!$C$11="7 Tage",MAX(0,(MIN(DATE(2027,2,0),IF(Mitarbeiter!$D283="",DATE(2027,2,0),Mitarbeiter!$D283),TODAY()))-(MAX(DATE(2027,1,1),Mitarbeiter!$C283))+1),MAX(0,NETWORKDAYS(MAX(DATE(2027,1,1),Mitarbeiter!$C283),MIN(DATE(2027,2,0),IF(Mitarbeiter!$D283="",DATE(2027,2,0),Mitarbeiter!$D283),TODAY()),Einstellungen!$F$13:$F$67)))*N(Mitarbeiter!$E283)/IF(Einstellungen!$C$11="7 Tage",7,5),N('Ist-Stunden'!R283)),MAX(IF(Einstellungen!$C$11="7 Tage",MAX(0,(MIN(DATE(2027,2,0),IF(Mitarbeiter!$D283="",DATE(2027,2,0),Mitarbeiter!$D283),TODAY()))-(MAX(DATE(2027,1,1),Mitarbeiter!$C283))+1),MAX(0,NETWORKDAYS(MAX(DATE(2027,1,1),Mitarbeiter!$C283),MIN(DATE(2027,2,0),IF(Mitarbeiter!$D283="",DATE(2027,2,0),Mitarbeiter!$D283),TODAY()),Einstellungen!$F$13:$F$67)))*N(Mitarbeiter!$E283)/IF(Einstellungen!$C$11="7 Tage",7,5),N('Ist-Stunden'!R283)+(N(Krankheitstage!AE283)+N(Krankheitstage!AQ283))*N($C283))))</f>
        <v/>
      </c>
      <c r="AW283" s="76">
        <f>IF($B283="",0,IF(Einstellungen!$C$10="Ja",MAX(IF(Einstellungen!$C$11="7 Tage",MAX(0,(MIN(DATE(2027,3,0),IF(Mitarbeiter!$D283="",DATE(2027,3,0),Mitarbeiter!$D283),TODAY()))-(MAX(DATE(2027,2,1),Mitarbeiter!$C283))+1),MAX(0,NETWORKDAYS(MAX(DATE(2027,2,1),Mitarbeiter!$C283),MIN(DATE(2027,3,0),IF(Mitarbeiter!$D283="",DATE(2027,3,0),Mitarbeiter!$D283),TODAY()),Einstellungen!$F$13:$F$67)))*N(Mitarbeiter!$E283)/IF(Einstellungen!$C$11="7 Tage",7,5),N('Ist-Stunden'!S283)),MAX(IF(Einstellungen!$C$11="7 Tage",MAX(0,(MIN(DATE(2027,3,0),IF(Mitarbeiter!$D283="",DATE(2027,3,0),Mitarbeiter!$D283),TODAY()))-(MAX(DATE(2027,2,1),Mitarbeiter!$C283))+1),MAX(0,NETWORKDAYS(MAX(DATE(2027,2,1),Mitarbeiter!$C283),MIN(DATE(2027,3,0),IF(Mitarbeiter!$D283="",DATE(2027,3,0),Mitarbeiter!$D283),TODAY()),Einstellungen!$F$13:$F$67)))*N(Mitarbeiter!$E283)/IF(Einstellungen!$C$11="7 Tage",7,5),N('Ist-Stunden'!S283)+(N(Krankheitstage!AF283)+N(Krankheitstage!AR283))*N($C283))))</f>
        <v/>
      </c>
      <c r="AX283" s="76">
        <f>IF($B283="",0,IF(Einstellungen!$C$10="Ja",MAX(IF(Einstellungen!$C$11="7 Tage",MAX(0,(MIN(DATE(2027,4,0),IF(Mitarbeiter!$D283="",DATE(2027,4,0),Mitarbeiter!$D283),TODAY()))-(MAX(DATE(2027,3,1),Mitarbeiter!$C283))+1),MAX(0,NETWORKDAYS(MAX(DATE(2027,3,1),Mitarbeiter!$C283),MIN(DATE(2027,4,0),IF(Mitarbeiter!$D283="",DATE(2027,4,0),Mitarbeiter!$D283),TODAY()),Einstellungen!$F$13:$F$67)))*N(Mitarbeiter!$E283)/IF(Einstellungen!$C$11="7 Tage",7,5),N('Ist-Stunden'!T283)),MAX(IF(Einstellungen!$C$11="7 Tage",MAX(0,(MIN(DATE(2027,4,0),IF(Mitarbeiter!$D283="",DATE(2027,4,0),Mitarbeiter!$D283),TODAY()))-(MAX(DATE(2027,3,1),Mitarbeiter!$C283))+1),MAX(0,NETWORKDAYS(MAX(DATE(2027,3,1),Mitarbeiter!$C283),MIN(DATE(2027,4,0),IF(Mitarbeiter!$D283="",DATE(2027,4,0),Mitarbeiter!$D283),TODAY()),Einstellungen!$F$13:$F$67)))*N(Mitarbeiter!$E283)/IF(Einstellungen!$C$11="7 Tage",7,5),N('Ist-Stunden'!T283)+(N(Krankheitstage!AG283)+N(Krankheitstage!AS283))*N($C283))))</f>
        <v/>
      </c>
      <c r="AY283" s="76">
        <f>IF($B283="",0,IF(Einstellungen!$C$10="Ja",MAX(IF(Einstellungen!$C$11="7 Tage",MAX(0,(MIN(DATE(2027,5,0),IF(Mitarbeiter!$D283="",DATE(2027,5,0),Mitarbeiter!$D283),TODAY()))-(MAX(DATE(2027,4,1),Mitarbeiter!$C283))+1),MAX(0,NETWORKDAYS(MAX(DATE(2027,4,1),Mitarbeiter!$C283),MIN(DATE(2027,5,0),IF(Mitarbeiter!$D283="",DATE(2027,5,0),Mitarbeiter!$D283),TODAY()),Einstellungen!$F$13:$F$67)))*N(Mitarbeiter!$E283)/IF(Einstellungen!$C$11="7 Tage",7,5),N('Ist-Stunden'!U283)),MAX(IF(Einstellungen!$C$11="7 Tage",MAX(0,(MIN(DATE(2027,5,0),IF(Mitarbeiter!$D283="",DATE(2027,5,0),Mitarbeiter!$D283),TODAY()))-(MAX(DATE(2027,4,1),Mitarbeiter!$C283))+1),MAX(0,NETWORKDAYS(MAX(DATE(2027,4,1),Mitarbeiter!$C283),MIN(DATE(2027,5,0),IF(Mitarbeiter!$D283="",DATE(2027,5,0),Mitarbeiter!$D283),TODAY()),Einstellungen!$F$13:$F$67)))*N(Mitarbeiter!$E283)/IF(Einstellungen!$C$11="7 Tage",7,5),N('Ist-Stunden'!U283)+(N(Krankheitstage!AH283)+N(Krankheitstage!AT283))*N($C283))))</f>
        <v/>
      </c>
      <c r="AZ283" s="76">
        <f>IF($B283="",0,IF(Einstellungen!$C$10="Ja",MAX(IF(Einstellungen!$C$11="7 Tage",MAX(0,(MIN(DATE(2027,6,0),IF(Mitarbeiter!$D283="",DATE(2027,6,0),Mitarbeiter!$D283),TODAY()))-(MAX(DATE(2027,5,1),Mitarbeiter!$C283))+1),MAX(0,NETWORKDAYS(MAX(DATE(2027,5,1),Mitarbeiter!$C283),MIN(DATE(2027,6,0),IF(Mitarbeiter!$D283="",DATE(2027,6,0),Mitarbeiter!$D283),TODAY()),Einstellungen!$F$13:$F$67)))*N(Mitarbeiter!$E283)/IF(Einstellungen!$C$11="7 Tage",7,5),N('Ist-Stunden'!V283)),MAX(IF(Einstellungen!$C$11="7 Tage",MAX(0,(MIN(DATE(2027,6,0),IF(Mitarbeiter!$D283="",DATE(2027,6,0),Mitarbeiter!$D283),TODAY()))-(MAX(DATE(2027,5,1),Mitarbeiter!$C283))+1),MAX(0,NETWORKDAYS(MAX(DATE(2027,5,1),Mitarbeiter!$C283),MIN(DATE(2027,6,0),IF(Mitarbeiter!$D283="",DATE(2027,6,0),Mitarbeiter!$D283),TODAY()),Einstellungen!$F$13:$F$67)))*N(Mitarbeiter!$E283)/IF(Einstellungen!$C$11="7 Tage",7,5),N('Ist-Stunden'!V283)+(N(Krankheitstage!AI283)+N(Krankheitstage!AU283))*N($C283))))</f>
        <v/>
      </c>
      <c r="BA283" s="76">
        <f>IF($B283="",0,IF(Einstellungen!$C$10="Ja",MAX(IF(Einstellungen!$C$11="7 Tage",MAX(0,(MIN(DATE(2027,7,0),IF(Mitarbeiter!$D283="",DATE(2027,7,0),Mitarbeiter!$D283),TODAY()))-(MAX(DATE(2027,6,1),Mitarbeiter!$C283))+1),MAX(0,NETWORKDAYS(MAX(DATE(2027,6,1),Mitarbeiter!$C283),MIN(DATE(2027,7,0),IF(Mitarbeiter!$D283="",DATE(2027,7,0),Mitarbeiter!$D283),TODAY()),Einstellungen!$F$13:$F$67)))*N(Mitarbeiter!$E283)/IF(Einstellungen!$C$11="7 Tage",7,5),N('Ist-Stunden'!W283)),MAX(IF(Einstellungen!$C$11="7 Tage",MAX(0,(MIN(DATE(2027,7,0),IF(Mitarbeiter!$D283="",DATE(2027,7,0),Mitarbeiter!$D283),TODAY()))-(MAX(DATE(2027,6,1),Mitarbeiter!$C283))+1),MAX(0,NETWORKDAYS(MAX(DATE(2027,6,1),Mitarbeiter!$C283),MIN(DATE(2027,7,0),IF(Mitarbeiter!$D283="",DATE(2027,7,0),Mitarbeiter!$D283),TODAY()),Einstellungen!$F$13:$F$67)))*N(Mitarbeiter!$E283)/IF(Einstellungen!$C$11="7 Tage",7,5),N('Ist-Stunden'!W283)+(N(Krankheitstage!AJ283)+N(Krankheitstage!AV283))*N($C283))))</f>
        <v/>
      </c>
      <c r="BB283" s="76">
        <f>IF($B283="",0,IF(Einstellungen!$C$10="Ja",MAX(IF(Einstellungen!$C$11="7 Tage",MAX(0,(MIN(DATE(2027,8,0),IF(Mitarbeiter!$D283="",DATE(2027,8,0),Mitarbeiter!$D283),TODAY()))-(MAX(DATE(2027,7,1),Mitarbeiter!$C283))+1),MAX(0,NETWORKDAYS(MAX(DATE(2027,7,1),Mitarbeiter!$C283),MIN(DATE(2027,8,0),IF(Mitarbeiter!$D283="",DATE(2027,8,0),Mitarbeiter!$D283),TODAY()),Einstellungen!$F$13:$F$67)))*N(Mitarbeiter!$E283)/IF(Einstellungen!$C$11="7 Tage",7,5),N('Ist-Stunden'!X283)),MAX(IF(Einstellungen!$C$11="7 Tage",MAX(0,(MIN(DATE(2027,8,0),IF(Mitarbeiter!$D283="",DATE(2027,8,0),Mitarbeiter!$D283),TODAY()))-(MAX(DATE(2027,7,1),Mitarbeiter!$C283))+1),MAX(0,NETWORKDAYS(MAX(DATE(2027,7,1),Mitarbeiter!$C283),MIN(DATE(2027,8,0),IF(Mitarbeiter!$D283="",DATE(2027,8,0),Mitarbeiter!$D283),TODAY()),Einstellungen!$F$13:$F$67)))*N(Mitarbeiter!$E283)/IF(Einstellungen!$C$11="7 Tage",7,5),N('Ist-Stunden'!X283)+(N(Krankheitstage!AK283)+N(Krankheitstage!AW283))*N($C283))))</f>
        <v/>
      </c>
      <c r="BC283" s="76">
        <f>IF($B283="",0,IF(Einstellungen!$C$10="Ja",MAX(IF(Einstellungen!$C$11="7 Tage",MAX(0,(MIN(DATE(2027,9,0),IF(Mitarbeiter!$D283="",DATE(2027,9,0),Mitarbeiter!$D283),TODAY()))-(MAX(DATE(2027,8,1),Mitarbeiter!$C283))+1),MAX(0,NETWORKDAYS(MAX(DATE(2027,8,1),Mitarbeiter!$C283),MIN(DATE(2027,9,0),IF(Mitarbeiter!$D283="",DATE(2027,9,0),Mitarbeiter!$D283),TODAY()),Einstellungen!$F$13:$F$67)))*N(Mitarbeiter!$E283)/IF(Einstellungen!$C$11="7 Tage",7,5),N('Ist-Stunden'!Y283)),MAX(IF(Einstellungen!$C$11="7 Tage",MAX(0,(MIN(DATE(2027,9,0),IF(Mitarbeiter!$D283="",DATE(2027,9,0),Mitarbeiter!$D283),TODAY()))-(MAX(DATE(2027,8,1),Mitarbeiter!$C283))+1),MAX(0,NETWORKDAYS(MAX(DATE(2027,8,1),Mitarbeiter!$C283),MIN(DATE(2027,9,0),IF(Mitarbeiter!$D283="",DATE(2027,9,0),Mitarbeiter!$D283),TODAY()),Einstellungen!$F$13:$F$67)))*N(Mitarbeiter!$E283)/IF(Einstellungen!$C$11="7 Tage",7,5),N('Ist-Stunden'!Y283)+(N(Krankheitstage!AL283)+N(Krankheitstage!AX283))*N($C283))))</f>
        <v/>
      </c>
      <c r="BD283" s="76">
        <f>IF($B283="",0,IF(Einstellungen!$C$10="Ja",MAX(IF(Einstellungen!$C$11="7 Tage",MAX(0,(MIN(DATE(2027,10,0),IF(Mitarbeiter!$D283="",DATE(2027,10,0),Mitarbeiter!$D283),TODAY()))-(MAX(DATE(2027,9,1),Mitarbeiter!$C283))+1),MAX(0,NETWORKDAYS(MAX(DATE(2027,9,1),Mitarbeiter!$C283),MIN(DATE(2027,10,0),IF(Mitarbeiter!$D283="",DATE(2027,10,0),Mitarbeiter!$D283),TODAY()),Einstellungen!$F$13:$F$67)))*N(Mitarbeiter!$E283)/IF(Einstellungen!$C$11="7 Tage",7,5),N('Ist-Stunden'!Z283)),MAX(IF(Einstellungen!$C$11="7 Tage",MAX(0,(MIN(DATE(2027,10,0),IF(Mitarbeiter!$D283="",DATE(2027,10,0),Mitarbeiter!$D283),TODAY()))-(MAX(DATE(2027,9,1),Mitarbeiter!$C283))+1),MAX(0,NETWORKDAYS(MAX(DATE(2027,9,1),Mitarbeiter!$C283),MIN(DATE(2027,10,0),IF(Mitarbeiter!$D283="",DATE(2027,10,0),Mitarbeiter!$D283),TODAY()),Einstellungen!$F$13:$F$67)))*N(Mitarbeiter!$E283)/IF(Einstellungen!$C$11="7 Tage",7,5),N('Ist-Stunden'!Z283)+(N(Krankheitstage!AM283)+N(Krankheitstage!AY283))*N($C283))))</f>
        <v/>
      </c>
      <c r="BE283" s="76">
        <f>IF($B283="",0,IF(Einstellungen!$C$10="Ja",MAX(IF(Einstellungen!$C$11="7 Tage",MAX(0,(MIN(DATE(2027,11,0),IF(Mitarbeiter!$D283="",DATE(2027,11,0),Mitarbeiter!$D283),TODAY()))-(MAX(DATE(2027,10,1),Mitarbeiter!$C283))+1),MAX(0,NETWORKDAYS(MAX(DATE(2027,10,1),Mitarbeiter!$C283),MIN(DATE(2027,11,0),IF(Mitarbeiter!$D283="",DATE(2027,11,0),Mitarbeiter!$D283),TODAY()),Einstellungen!$F$13:$F$67)))*N(Mitarbeiter!$E283)/IF(Einstellungen!$C$11="7 Tage",7,5),N('Ist-Stunden'!AA283)),MAX(IF(Einstellungen!$C$11="7 Tage",MAX(0,(MIN(DATE(2027,11,0),IF(Mitarbeiter!$D283="",DATE(2027,11,0),Mitarbeiter!$D283),TODAY()))-(MAX(DATE(2027,10,1),Mitarbeiter!$C283))+1),MAX(0,NETWORKDAYS(MAX(DATE(2027,10,1),Mitarbeiter!$C283),MIN(DATE(2027,11,0),IF(Mitarbeiter!$D283="",DATE(2027,11,0),Mitarbeiter!$D283),TODAY()),Einstellungen!$F$13:$F$67)))*N(Mitarbeiter!$E283)/IF(Einstellungen!$C$11="7 Tage",7,5),N('Ist-Stunden'!AA283)+(N(Krankheitstage!AN283)+N(Krankheitstage!AZ283))*N($C283))))</f>
        <v/>
      </c>
      <c r="BF283" s="76">
        <f>IF($B283="",0,IF(Einstellungen!$C$10="Ja",MAX(IF(Einstellungen!$C$11="7 Tage",MAX(0,(MIN(DATE(2027,12,0),IF(Mitarbeiter!$D283="",DATE(2027,12,0),Mitarbeiter!$D283),TODAY()))-(MAX(DATE(2027,11,1),Mitarbeiter!$C283))+1),MAX(0,NETWORKDAYS(MAX(DATE(2027,11,1),Mitarbeiter!$C283),MIN(DATE(2027,12,0),IF(Mitarbeiter!$D283="",DATE(2027,12,0),Mitarbeiter!$D283),TODAY()),Einstellungen!$F$13:$F$67)))*N(Mitarbeiter!$E283)/IF(Einstellungen!$C$11="7 Tage",7,5),N('Ist-Stunden'!AB283)),MAX(IF(Einstellungen!$C$11="7 Tage",MAX(0,(MIN(DATE(2027,12,0),IF(Mitarbeiter!$D283="",DATE(2027,12,0),Mitarbeiter!$D283),TODAY()))-(MAX(DATE(2027,11,1),Mitarbeiter!$C283))+1),MAX(0,NETWORKDAYS(MAX(DATE(2027,11,1),Mitarbeiter!$C283),MIN(DATE(2027,12,0),IF(Mitarbeiter!$D283="",DATE(2027,12,0),Mitarbeiter!$D283),TODAY()),Einstellungen!$F$13:$F$67)))*N(Mitarbeiter!$E283)/IF(Einstellungen!$C$11="7 Tage",7,5),N('Ist-Stunden'!AB283)+(N(Krankheitstage!AO283)+N(Krankheitstage!BA283))*N($C283))))</f>
        <v/>
      </c>
      <c r="BG283" s="76">
        <f>IF($B283="",0,IF(Einstellungen!$C$10="Ja",MAX(IF(Einstellungen!$C$11="7 Tage",MAX(0,(MIN(DATE(2027,13,0),IF(Mitarbeiter!$D283="",DATE(2027,13,0),Mitarbeiter!$D283),TODAY()))-(MAX(DATE(2027,12,1),Mitarbeiter!$C283))+1),MAX(0,NETWORKDAYS(MAX(DATE(2027,12,1),Mitarbeiter!$C283),MIN(DATE(2027,13,0),IF(Mitarbeiter!$D283="",DATE(2027,13,0),Mitarbeiter!$D283),TODAY()),Einstellungen!$F$13:$F$67)))*N(Mitarbeiter!$E283)/IF(Einstellungen!$C$11="7 Tage",7,5),N('Ist-Stunden'!AC283)),MAX(IF(Einstellungen!$C$11="7 Tage",MAX(0,(MIN(DATE(2027,13,0),IF(Mitarbeiter!$D283="",DATE(2027,13,0),Mitarbeiter!$D283),TODAY()))-(MAX(DATE(2027,12,1),Mitarbeiter!$C283))+1),MAX(0,NETWORKDAYS(MAX(DATE(2027,12,1),Mitarbeiter!$C283),MIN(DATE(2027,13,0),IF(Mitarbeiter!$D283="",DATE(2027,13,0),Mitarbeiter!$D283),TODAY()),Einstellungen!$F$13:$F$67)))*N(Mitarbeiter!$E283)/IF(Einstellungen!$C$11="7 Tage",7,5),N('Ist-Stunden'!AC283)+(N(Krankheitstage!AP283)+N(Krankheitstage!BB283))*N($C283))))</f>
        <v/>
      </c>
      <c r="BH283" s="76">
        <f>IF($B283="",0,IF(Einstellungen!$C$10="Ja",MAX(IF(Einstellungen!$C$11="7 Tage",MAX(0,(MIN(DATE(2028,2,0),IF(Mitarbeiter!$D283="",DATE(2028,2,0),Mitarbeiter!$D283),TODAY()))-(MAX(DATE(2028,1,1),Mitarbeiter!$C283))+1),MAX(0,NETWORKDAYS(MAX(DATE(2028,1,1),Mitarbeiter!$C283),MIN(DATE(2028,2,0),IF(Mitarbeiter!$D283="",DATE(2028,2,0),Mitarbeiter!$D283),TODAY()),Einstellungen!$F$13:$F$67)))*N(Mitarbeiter!$E283)/IF(Einstellungen!$C$11="7 Tage",7,5),N('Ist-Stunden'!AD283)),MAX(IF(Einstellungen!$C$11="7 Tage",MAX(0,(MIN(DATE(2028,2,0),IF(Mitarbeiter!$D283="",DATE(2028,2,0),Mitarbeiter!$D283),TODAY()))-(MAX(DATE(2028,1,1),Mitarbeiter!$C283))+1),MAX(0,NETWORKDAYS(MAX(DATE(2028,1,1),Mitarbeiter!$C283),MIN(DATE(2028,2,0),IF(Mitarbeiter!$D283="",DATE(2028,2,0),Mitarbeiter!$D283),TODAY()),Einstellungen!$F$13:$F$67)))*N(Mitarbeiter!$E283)/IF(Einstellungen!$C$11="7 Tage",7,5),N('Ist-Stunden'!AD283)+(N(Krankheitstage!BC283)+N(Krankheitstage!BO283))*N($C283))))</f>
        <v/>
      </c>
      <c r="BI283" s="76">
        <f>IF($B283="",0,IF(Einstellungen!$C$10="Ja",MAX(IF(Einstellungen!$C$11="7 Tage",MAX(0,(MIN(DATE(2028,3,0),IF(Mitarbeiter!$D283="",DATE(2028,3,0),Mitarbeiter!$D283),TODAY()))-(MAX(DATE(2028,2,1),Mitarbeiter!$C283))+1),MAX(0,NETWORKDAYS(MAX(DATE(2028,2,1),Mitarbeiter!$C283),MIN(DATE(2028,3,0),IF(Mitarbeiter!$D283="",DATE(2028,3,0),Mitarbeiter!$D283),TODAY()),Einstellungen!$F$13:$F$67)))*N(Mitarbeiter!$E283)/IF(Einstellungen!$C$11="7 Tage",7,5),N('Ist-Stunden'!AE283)),MAX(IF(Einstellungen!$C$11="7 Tage",MAX(0,(MIN(DATE(2028,3,0),IF(Mitarbeiter!$D283="",DATE(2028,3,0),Mitarbeiter!$D283),TODAY()))-(MAX(DATE(2028,2,1),Mitarbeiter!$C283))+1),MAX(0,NETWORKDAYS(MAX(DATE(2028,2,1),Mitarbeiter!$C283),MIN(DATE(2028,3,0),IF(Mitarbeiter!$D283="",DATE(2028,3,0),Mitarbeiter!$D283),TODAY()),Einstellungen!$F$13:$F$67)))*N(Mitarbeiter!$E283)/IF(Einstellungen!$C$11="7 Tage",7,5),N('Ist-Stunden'!AE283)+(N(Krankheitstage!BD283)+N(Krankheitstage!BP283))*N($C283))))</f>
        <v/>
      </c>
      <c r="BJ283" s="76">
        <f>IF($B283="",0,IF(Einstellungen!$C$10="Ja",MAX(IF(Einstellungen!$C$11="7 Tage",MAX(0,(MIN(DATE(2028,4,0),IF(Mitarbeiter!$D283="",DATE(2028,4,0),Mitarbeiter!$D283),TODAY()))-(MAX(DATE(2028,3,1),Mitarbeiter!$C283))+1),MAX(0,NETWORKDAYS(MAX(DATE(2028,3,1),Mitarbeiter!$C283),MIN(DATE(2028,4,0),IF(Mitarbeiter!$D283="",DATE(2028,4,0),Mitarbeiter!$D283),TODAY()),Einstellungen!$F$13:$F$67)))*N(Mitarbeiter!$E283)/IF(Einstellungen!$C$11="7 Tage",7,5),N('Ist-Stunden'!AF283)),MAX(IF(Einstellungen!$C$11="7 Tage",MAX(0,(MIN(DATE(2028,4,0),IF(Mitarbeiter!$D283="",DATE(2028,4,0),Mitarbeiter!$D283),TODAY()))-(MAX(DATE(2028,3,1),Mitarbeiter!$C283))+1),MAX(0,NETWORKDAYS(MAX(DATE(2028,3,1),Mitarbeiter!$C283),MIN(DATE(2028,4,0),IF(Mitarbeiter!$D283="",DATE(2028,4,0),Mitarbeiter!$D283),TODAY()),Einstellungen!$F$13:$F$67)))*N(Mitarbeiter!$E283)/IF(Einstellungen!$C$11="7 Tage",7,5),N('Ist-Stunden'!AF283)+(N(Krankheitstage!BE283)+N(Krankheitstage!BQ283))*N($C283))))</f>
        <v/>
      </c>
      <c r="BK283" s="76">
        <f>IF($B283="",0,IF(Einstellungen!$C$10="Ja",MAX(IF(Einstellungen!$C$11="7 Tage",MAX(0,(MIN(DATE(2028,5,0),IF(Mitarbeiter!$D283="",DATE(2028,5,0),Mitarbeiter!$D283),TODAY()))-(MAX(DATE(2028,4,1),Mitarbeiter!$C283))+1),MAX(0,NETWORKDAYS(MAX(DATE(2028,4,1),Mitarbeiter!$C283),MIN(DATE(2028,5,0),IF(Mitarbeiter!$D283="",DATE(2028,5,0),Mitarbeiter!$D283),TODAY()),Einstellungen!$F$13:$F$67)))*N(Mitarbeiter!$E283)/IF(Einstellungen!$C$11="7 Tage",7,5),N('Ist-Stunden'!AG283)),MAX(IF(Einstellungen!$C$11="7 Tage",MAX(0,(MIN(DATE(2028,5,0),IF(Mitarbeiter!$D283="",DATE(2028,5,0),Mitarbeiter!$D283),TODAY()))-(MAX(DATE(2028,4,1),Mitarbeiter!$C283))+1),MAX(0,NETWORKDAYS(MAX(DATE(2028,4,1),Mitarbeiter!$C283),MIN(DATE(2028,5,0),IF(Mitarbeiter!$D283="",DATE(2028,5,0),Mitarbeiter!$D283),TODAY()),Einstellungen!$F$13:$F$67)))*N(Mitarbeiter!$E283)/IF(Einstellungen!$C$11="7 Tage",7,5),N('Ist-Stunden'!AG283)+(N(Krankheitstage!BF283)+N(Krankheitstage!BR283))*N($C283))))</f>
        <v/>
      </c>
      <c r="BL283" s="76">
        <f>IF($B283="",0,IF(Einstellungen!$C$10="Ja",MAX(IF(Einstellungen!$C$11="7 Tage",MAX(0,(MIN(DATE(2028,6,0),IF(Mitarbeiter!$D283="",DATE(2028,6,0),Mitarbeiter!$D283),TODAY()))-(MAX(DATE(2028,5,1),Mitarbeiter!$C283))+1),MAX(0,NETWORKDAYS(MAX(DATE(2028,5,1),Mitarbeiter!$C283),MIN(DATE(2028,6,0),IF(Mitarbeiter!$D283="",DATE(2028,6,0),Mitarbeiter!$D283),TODAY()),Einstellungen!$F$13:$F$67)))*N(Mitarbeiter!$E283)/IF(Einstellungen!$C$11="7 Tage",7,5),N('Ist-Stunden'!AH283)),MAX(IF(Einstellungen!$C$11="7 Tage",MAX(0,(MIN(DATE(2028,6,0),IF(Mitarbeiter!$D283="",DATE(2028,6,0),Mitarbeiter!$D283),TODAY()))-(MAX(DATE(2028,5,1),Mitarbeiter!$C283))+1),MAX(0,NETWORKDAYS(MAX(DATE(2028,5,1),Mitarbeiter!$C283),MIN(DATE(2028,6,0),IF(Mitarbeiter!$D283="",DATE(2028,6,0),Mitarbeiter!$D283),TODAY()),Einstellungen!$F$13:$F$67)))*N(Mitarbeiter!$E283)/IF(Einstellungen!$C$11="7 Tage",7,5),N('Ist-Stunden'!AH283)+(N(Krankheitstage!BG283)+N(Krankheitstage!BS283))*N($C283))))</f>
        <v/>
      </c>
      <c r="BM283" s="76">
        <f>IF($B283="",0,IF(Einstellungen!$C$10="Ja",MAX(IF(Einstellungen!$C$11="7 Tage",MAX(0,(MIN(DATE(2028,7,0),IF(Mitarbeiter!$D283="",DATE(2028,7,0),Mitarbeiter!$D283),TODAY()))-(MAX(DATE(2028,6,1),Mitarbeiter!$C283))+1),MAX(0,NETWORKDAYS(MAX(DATE(2028,6,1),Mitarbeiter!$C283),MIN(DATE(2028,7,0),IF(Mitarbeiter!$D283="",DATE(2028,7,0),Mitarbeiter!$D283),TODAY()),Einstellungen!$F$13:$F$67)))*N(Mitarbeiter!$E283)/IF(Einstellungen!$C$11="7 Tage",7,5),N('Ist-Stunden'!AI283)),MAX(IF(Einstellungen!$C$11="7 Tage",MAX(0,(MIN(DATE(2028,7,0),IF(Mitarbeiter!$D283="",DATE(2028,7,0),Mitarbeiter!$D283),TODAY()))-(MAX(DATE(2028,6,1),Mitarbeiter!$C283))+1),MAX(0,NETWORKDAYS(MAX(DATE(2028,6,1),Mitarbeiter!$C283),MIN(DATE(2028,7,0),IF(Mitarbeiter!$D283="",DATE(2028,7,0),Mitarbeiter!$D283),TODAY()),Einstellungen!$F$13:$F$67)))*N(Mitarbeiter!$E283)/IF(Einstellungen!$C$11="7 Tage",7,5),N('Ist-Stunden'!AI283)+(N(Krankheitstage!BH283)+N(Krankheitstage!BT283))*N($C283))))</f>
        <v/>
      </c>
      <c r="BN283" s="76">
        <f>IF($B283="",0,IF(Einstellungen!$C$10="Ja",MAX(IF(Einstellungen!$C$11="7 Tage",MAX(0,(MIN(DATE(2028,8,0),IF(Mitarbeiter!$D283="",DATE(2028,8,0),Mitarbeiter!$D283),TODAY()))-(MAX(DATE(2028,7,1),Mitarbeiter!$C283))+1),MAX(0,NETWORKDAYS(MAX(DATE(2028,7,1),Mitarbeiter!$C283),MIN(DATE(2028,8,0),IF(Mitarbeiter!$D283="",DATE(2028,8,0),Mitarbeiter!$D283),TODAY()),Einstellungen!$F$13:$F$67)))*N(Mitarbeiter!$E283)/IF(Einstellungen!$C$11="7 Tage",7,5),N('Ist-Stunden'!AJ283)),MAX(IF(Einstellungen!$C$11="7 Tage",MAX(0,(MIN(DATE(2028,8,0),IF(Mitarbeiter!$D283="",DATE(2028,8,0),Mitarbeiter!$D283),TODAY()))-(MAX(DATE(2028,7,1),Mitarbeiter!$C283))+1),MAX(0,NETWORKDAYS(MAX(DATE(2028,7,1),Mitarbeiter!$C283),MIN(DATE(2028,8,0),IF(Mitarbeiter!$D283="",DATE(2028,8,0),Mitarbeiter!$D283),TODAY()),Einstellungen!$F$13:$F$67)))*N(Mitarbeiter!$E283)/IF(Einstellungen!$C$11="7 Tage",7,5),N('Ist-Stunden'!AJ283)+(N(Krankheitstage!BI283)+N(Krankheitstage!BU283))*N($C283))))</f>
        <v/>
      </c>
      <c r="BO283" s="76">
        <f>IF($B283="",0,IF(Einstellungen!$C$10="Ja",MAX(IF(Einstellungen!$C$11="7 Tage",MAX(0,(MIN(DATE(2028,9,0),IF(Mitarbeiter!$D283="",DATE(2028,9,0),Mitarbeiter!$D283),TODAY()))-(MAX(DATE(2028,8,1),Mitarbeiter!$C283))+1),MAX(0,NETWORKDAYS(MAX(DATE(2028,8,1),Mitarbeiter!$C283),MIN(DATE(2028,9,0),IF(Mitarbeiter!$D283="",DATE(2028,9,0),Mitarbeiter!$D283),TODAY()),Einstellungen!$F$13:$F$67)))*N(Mitarbeiter!$E283)/IF(Einstellungen!$C$11="7 Tage",7,5),N('Ist-Stunden'!AK283)),MAX(IF(Einstellungen!$C$11="7 Tage",MAX(0,(MIN(DATE(2028,9,0),IF(Mitarbeiter!$D283="",DATE(2028,9,0),Mitarbeiter!$D283),TODAY()))-(MAX(DATE(2028,8,1),Mitarbeiter!$C283))+1),MAX(0,NETWORKDAYS(MAX(DATE(2028,8,1),Mitarbeiter!$C283),MIN(DATE(2028,9,0),IF(Mitarbeiter!$D283="",DATE(2028,9,0),Mitarbeiter!$D283),TODAY()),Einstellungen!$F$13:$F$67)))*N(Mitarbeiter!$E283)/IF(Einstellungen!$C$11="7 Tage",7,5),N('Ist-Stunden'!AK283)+(N(Krankheitstage!BJ283)+N(Krankheitstage!BV283))*N($C283))))</f>
        <v/>
      </c>
      <c r="BP283" s="76">
        <f>IF($B283="",0,IF(Einstellungen!$C$10="Ja",MAX(IF(Einstellungen!$C$11="7 Tage",MAX(0,(MIN(DATE(2028,10,0),IF(Mitarbeiter!$D283="",DATE(2028,10,0),Mitarbeiter!$D283),TODAY()))-(MAX(DATE(2028,9,1),Mitarbeiter!$C283))+1),MAX(0,NETWORKDAYS(MAX(DATE(2028,9,1),Mitarbeiter!$C283),MIN(DATE(2028,10,0),IF(Mitarbeiter!$D283="",DATE(2028,10,0),Mitarbeiter!$D283),TODAY()),Einstellungen!$F$13:$F$67)))*N(Mitarbeiter!$E283)/IF(Einstellungen!$C$11="7 Tage",7,5),N('Ist-Stunden'!AL283)),MAX(IF(Einstellungen!$C$11="7 Tage",MAX(0,(MIN(DATE(2028,10,0),IF(Mitarbeiter!$D283="",DATE(2028,10,0),Mitarbeiter!$D283),TODAY()))-(MAX(DATE(2028,9,1),Mitarbeiter!$C283))+1),MAX(0,NETWORKDAYS(MAX(DATE(2028,9,1),Mitarbeiter!$C283),MIN(DATE(2028,10,0),IF(Mitarbeiter!$D283="",DATE(2028,10,0),Mitarbeiter!$D283),TODAY()),Einstellungen!$F$13:$F$67)))*N(Mitarbeiter!$E283)/IF(Einstellungen!$C$11="7 Tage",7,5),N('Ist-Stunden'!AL283)+(N(Krankheitstage!BK283)+N(Krankheitstage!BW283))*N($C283))))</f>
        <v/>
      </c>
      <c r="BQ283" s="76">
        <f>IF($B283="",0,IF(Einstellungen!$C$10="Ja",MAX(IF(Einstellungen!$C$11="7 Tage",MAX(0,(MIN(DATE(2028,11,0),IF(Mitarbeiter!$D283="",DATE(2028,11,0),Mitarbeiter!$D283),TODAY()))-(MAX(DATE(2028,10,1),Mitarbeiter!$C283))+1),MAX(0,NETWORKDAYS(MAX(DATE(2028,10,1),Mitarbeiter!$C283),MIN(DATE(2028,11,0),IF(Mitarbeiter!$D283="",DATE(2028,11,0),Mitarbeiter!$D283),TODAY()),Einstellungen!$F$13:$F$67)))*N(Mitarbeiter!$E283)/IF(Einstellungen!$C$11="7 Tage",7,5),N('Ist-Stunden'!AM283)),MAX(IF(Einstellungen!$C$11="7 Tage",MAX(0,(MIN(DATE(2028,11,0),IF(Mitarbeiter!$D283="",DATE(2028,11,0),Mitarbeiter!$D283),TODAY()))-(MAX(DATE(2028,10,1),Mitarbeiter!$C283))+1),MAX(0,NETWORKDAYS(MAX(DATE(2028,10,1),Mitarbeiter!$C283),MIN(DATE(2028,11,0),IF(Mitarbeiter!$D283="",DATE(2028,11,0),Mitarbeiter!$D283),TODAY()),Einstellungen!$F$13:$F$67)))*N(Mitarbeiter!$E283)/IF(Einstellungen!$C$11="7 Tage",7,5),N('Ist-Stunden'!AM283)+(N(Krankheitstage!BL283)+N(Krankheitstage!BX283))*N($C283))))</f>
        <v/>
      </c>
      <c r="BR283" s="76">
        <f>IF($B283="",0,IF(Einstellungen!$C$10="Ja",MAX(IF(Einstellungen!$C$11="7 Tage",MAX(0,(MIN(DATE(2028,12,0),IF(Mitarbeiter!$D283="",DATE(2028,12,0),Mitarbeiter!$D283),TODAY()))-(MAX(DATE(2028,11,1),Mitarbeiter!$C283))+1),MAX(0,NETWORKDAYS(MAX(DATE(2028,11,1),Mitarbeiter!$C283),MIN(DATE(2028,12,0),IF(Mitarbeiter!$D283="",DATE(2028,12,0),Mitarbeiter!$D283),TODAY()),Einstellungen!$F$13:$F$67)))*N(Mitarbeiter!$E283)/IF(Einstellungen!$C$11="7 Tage",7,5),N('Ist-Stunden'!AN283)),MAX(IF(Einstellungen!$C$11="7 Tage",MAX(0,(MIN(DATE(2028,12,0),IF(Mitarbeiter!$D283="",DATE(2028,12,0),Mitarbeiter!$D283),TODAY()))-(MAX(DATE(2028,11,1),Mitarbeiter!$C283))+1),MAX(0,NETWORKDAYS(MAX(DATE(2028,11,1),Mitarbeiter!$C283),MIN(DATE(2028,12,0),IF(Mitarbeiter!$D283="",DATE(2028,12,0),Mitarbeiter!$D283),TODAY()),Einstellungen!$F$13:$F$67)))*N(Mitarbeiter!$E283)/IF(Einstellungen!$C$11="7 Tage",7,5),N('Ist-Stunden'!AN283)+(N(Krankheitstage!BM283)+N(Krankheitstage!BY283))*N($C283))))</f>
        <v/>
      </c>
      <c r="BS283" s="76">
        <f>IF($B283="",0,IF(Einstellungen!$C$10="Ja",MAX(IF(Einstellungen!$C$11="7 Tage",MAX(0,(MIN(DATE(2028,13,0),IF(Mitarbeiter!$D283="",DATE(2028,13,0),Mitarbeiter!$D283),TODAY()))-(MAX(DATE(2028,12,1),Mitarbeiter!$C283))+1),MAX(0,NETWORKDAYS(MAX(DATE(2028,12,1),Mitarbeiter!$C283),MIN(DATE(2028,13,0),IF(Mitarbeiter!$D283="",DATE(2028,13,0),Mitarbeiter!$D283),TODAY()),Einstellungen!$F$13:$F$67)))*N(Mitarbeiter!$E283)/IF(Einstellungen!$C$11="7 Tage",7,5),N('Ist-Stunden'!AO283)),MAX(IF(Einstellungen!$C$11="7 Tage",MAX(0,(MIN(DATE(2028,13,0),IF(Mitarbeiter!$D283="",DATE(2028,13,0),Mitarbeiter!$D283),TODAY()))-(MAX(DATE(2028,12,1),Mitarbeiter!$C283))+1),MAX(0,NETWORKDAYS(MAX(DATE(2028,12,1),Mitarbeiter!$C283),MIN(DATE(2028,13,0),IF(Mitarbeiter!$D283="",DATE(2028,13,0),Mitarbeiter!$D283),TODAY()),Einstellungen!$F$13:$F$67)))*N(Mitarbeiter!$E283)/IF(Einstellungen!$C$11="7 Tage",7,5),N('Ist-Stunden'!AO283)+(N(Krankheitstage!BN283)+N(Krankheitstage!BZ283))*N($C283))))</f>
        <v/>
      </c>
      <c r="BT283" s="76">
        <f>IF($B283="",0,IF(Einstellungen!$C$10="Ja",MAX(IF(Einstellungen!$C$11="7 Tage",MAX(0,(MIN(DATE(2029,2,0),IF(Mitarbeiter!$D283="",DATE(2029,2,0),Mitarbeiter!$D283),TODAY()))-(MAX(DATE(2029,1,1),Mitarbeiter!$C283))+1),MAX(0,NETWORKDAYS(MAX(DATE(2029,1,1),Mitarbeiter!$C283),MIN(DATE(2029,2,0),IF(Mitarbeiter!$D283="",DATE(2029,2,0),Mitarbeiter!$D283),TODAY()),Einstellungen!$F$13:$F$67)))*N(Mitarbeiter!$E283)/IF(Einstellungen!$C$11="7 Tage",7,5),N('Ist-Stunden'!AP283)),MAX(IF(Einstellungen!$C$11="7 Tage",MAX(0,(MIN(DATE(2029,2,0),IF(Mitarbeiter!$D283="",DATE(2029,2,0),Mitarbeiter!$D283),TODAY()))-(MAX(DATE(2029,1,1),Mitarbeiter!$C283))+1),MAX(0,NETWORKDAYS(MAX(DATE(2029,1,1),Mitarbeiter!$C283),MIN(DATE(2029,2,0),IF(Mitarbeiter!$D283="",DATE(2029,2,0),Mitarbeiter!$D283),TODAY()),Einstellungen!$F$13:$F$67)))*N(Mitarbeiter!$E283)/IF(Einstellungen!$C$11="7 Tage",7,5),N('Ist-Stunden'!AP283)+(N(Krankheitstage!CA283)+N(Krankheitstage!CM283))*N($C283))))</f>
        <v/>
      </c>
      <c r="BU283" s="76">
        <f>IF($B283="",0,IF(Einstellungen!$C$10="Ja",MAX(IF(Einstellungen!$C$11="7 Tage",MAX(0,(MIN(DATE(2029,3,0),IF(Mitarbeiter!$D283="",DATE(2029,3,0),Mitarbeiter!$D283),TODAY()))-(MAX(DATE(2029,2,1),Mitarbeiter!$C283))+1),MAX(0,NETWORKDAYS(MAX(DATE(2029,2,1),Mitarbeiter!$C283),MIN(DATE(2029,3,0),IF(Mitarbeiter!$D283="",DATE(2029,3,0),Mitarbeiter!$D283),TODAY()),Einstellungen!$F$13:$F$67)))*N(Mitarbeiter!$E283)/IF(Einstellungen!$C$11="7 Tage",7,5),N('Ist-Stunden'!AQ283)),MAX(IF(Einstellungen!$C$11="7 Tage",MAX(0,(MIN(DATE(2029,3,0),IF(Mitarbeiter!$D283="",DATE(2029,3,0),Mitarbeiter!$D283),TODAY()))-(MAX(DATE(2029,2,1),Mitarbeiter!$C283))+1),MAX(0,NETWORKDAYS(MAX(DATE(2029,2,1),Mitarbeiter!$C283),MIN(DATE(2029,3,0),IF(Mitarbeiter!$D283="",DATE(2029,3,0),Mitarbeiter!$D283),TODAY()),Einstellungen!$F$13:$F$67)))*N(Mitarbeiter!$E283)/IF(Einstellungen!$C$11="7 Tage",7,5),N('Ist-Stunden'!AQ283)+(N(Krankheitstage!CB283)+N(Krankheitstage!CN283))*N($C283))))</f>
        <v/>
      </c>
      <c r="BV283" s="76">
        <f>IF($B283="",0,IF(Einstellungen!$C$10="Ja",MAX(IF(Einstellungen!$C$11="7 Tage",MAX(0,(MIN(DATE(2029,4,0),IF(Mitarbeiter!$D283="",DATE(2029,4,0),Mitarbeiter!$D283),TODAY()))-(MAX(DATE(2029,3,1),Mitarbeiter!$C283))+1),MAX(0,NETWORKDAYS(MAX(DATE(2029,3,1),Mitarbeiter!$C283),MIN(DATE(2029,4,0),IF(Mitarbeiter!$D283="",DATE(2029,4,0),Mitarbeiter!$D283),TODAY()),Einstellungen!$F$13:$F$67)))*N(Mitarbeiter!$E283)/IF(Einstellungen!$C$11="7 Tage",7,5),N('Ist-Stunden'!AR283)),MAX(IF(Einstellungen!$C$11="7 Tage",MAX(0,(MIN(DATE(2029,4,0),IF(Mitarbeiter!$D283="",DATE(2029,4,0),Mitarbeiter!$D283),TODAY()))-(MAX(DATE(2029,3,1),Mitarbeiter!$C283))+1),MAX(0,NETWORKDAYS(MAX(DATE(2029,3,1),Mitarbeiter!$C283),MIN(DATE(2029,4,0),IF(Mitarbeiter!$D283="",DATE(2029,4,0),Mitarbeiter!$D283),TODAY()),Einstellungen!$F$13:$F$67)))*N(Mitarbeiter!$E283)/IF(Einstellungen!$C$11="7 Tage",7,5),N('Ist-Stunden'!AR283)+(N(Krankheitstage!CC283)+N(Krankheitstage!CO283))*N($C283))))</f>
        <v/>
      </c>
      <c r="BW283" s="76">
        <f>IF($B283="",0,IF(Einstellungen!$C$10="Ja",MAX(IF(Einstellungen!$C$11="7 Tage",MAX(0,(MIN(DATE(2029,5,0),IF(Mitarbeiter!$D283="",DATE(2029,5,0),Mitarbeiter!$D283),TODAY()))-(MAX(DATE(2029,4,1),Mitarbeiter!$C283))+1),MAX(0,NETWORKDAYS(MAX(DATE(2029,4,1),Mitarbeiter!$C283),MIN(DATE(2029,5,0),IF(Mitarbeiter!$D283="",DATE(2029,5,0),Mitarbeiter!$D283),TODAY()),Einstellungen!$F$13:$F$67)))*N(Mitarbeiter!$E283)/IF(Einstellungen!$C$11="7 Tage",7,5),N('Ist-Stunden'!AS283)),MAX(IF(Einstellungen!$C$11="7 Tage",MAX(0,(MIN(DATE(2029,5,0),IF(Mitarbeiter!$D283="",DATE(2029,5,0),Mitarbeiter!$D283),TODAY()))-(MAX(DATE(2029,4,1),Mitarbeiter!$C283))+1),MAX(0,NETWORKDAYS(MAX(DATE(2029,4,1),Mitarbeiter!$C283),MIN(DATE(2029,5,0),IF(Mitarbeiter!$D283="",DATE(2029,5,0),Mitarbeiter!$D283),TODAY()),Einstellungen!$F$13:$F$67)))*N(Mitarbeiter!$E283)/IF(Einstellungen!$C$11="7 Tage",7,5),N('Ist-Stunden'!AS283)+(N(Krankheitstage!CD283)+N(Krankheitstage!CP283))*N($C283))))</f>
        <v/>
      </c>
      <c r="BX283" s="76">
        <f>IF($B283="",0,IF(Einstellungen!$C$10="Ja",MAX(IF(Einstellungen!$C$11="7 Tage",MAX(0,(MIN(DATE(2029,6,0),IF(Mitarbeiter!$D283="",DATE(2029,6,0),Mitarbeiter!$D283),TODAY()))-(MAX(DATE(2029,5,1),Mitarbeiter!$C283))+1),MAX(0,NETWORKDAYS(MAX(DATE(2029,5,1),Mitarbeiter!$C283),MIN(DATE(2029,6,0),IF(Mitarbeiter!$D283="",DATE(2029,6,0),Mitarbeiter!$D283),TODAY()),Einstellungen!$F$13:$F$67)))*N(Mitarbeiter!$E283)/IF(Einstellungen!$C$11="7 Tage",7,5),N('Ist-Stunden'!AT283)),MAX(IF(Einstellungen!$C$11="7 Tage",MAX(0,(MIN(DATE(2029,6,0),IF(Mitarbeiter!$D283="",DATE(2029,6,0),Mitarbeiter!$D283),TODAY()))-(MAX(DATE(2029,5,1),Mitarbeiter!$C283))+1),MAX(0,NETWORKDAYS(MAX(DATE(2029,5,1),Mitarbeiter!$C283),MIN(DATE(2029,6,0),IF(Mitarbeiter!$D283="",DATE(2029,6,0),Mitarbeiter!$D283),TODAY()),Einstellungen!$F$13:$F$67)))*N(Mitarbeiter!$E283)/IF(Einstellungen!$C$11="7 Tage",7,5),N('Ist-Stunden'!AT283)+(N(Krankheitstage!CE283)+N(Krankheitstage!CQ283))*N($C283))))</f>
        <v/>
      </c>
      <c r="BY283" s="76">
        <f>IF($B283="",0,IF(Einstellungen!$C$10="Ja",MAX(IF(Einstellungen!$C$11="7 Tage",MAX(0,(MIN(DATE(2029,7,0),IF(Mitarbeiter!$D283="",DATE(2029,7,0),Mitarbeiter!$D283),TODAY()))-(MAX(DATE(2029,6,1),Mitarbeiter!$C283))+1),MAX(0,NETWORKDAYS(MAX(DATE(2029,6,1),Mitarbeiter!$C283),MIN(DATE(2029,7,0),IF(Mitarbeiter!$D283="",DATE(2029,7,0),Mitarbeiter!$D283),TODAY()),Einstellungen!$F$13:$F$67)))*N(Mitarbeiter!$E283)/IF(Einstellungen!$C$11="7 Tage",7,5),N('Ist-Stunden'!AU283)),MAX(IF(Einstellungen!$C$11="7 Tage",MAX(0,(MIN(DATE(2029,7,0),IF(Mitarbeiter!$D283="",DATE(2029,7,0),Mitarbeiter!$D283),TODAY()))-(MAX(DATE(2029,6,1),Mitarbeiter!$C283))+1),MAX(0,NETWORKDAYS(MAX(DATE(2029,6,1),Mitarbeiter!$C283),MIN(DATE(2029,7,0),IF(Mitarbeiter!$D283="",DATE(2029,7,0),Mitarbeiter!$D283),TODAY()),Einstellungen!$F$13:$F$67)))*N(Mitarbeiter!$E283)/IF(Einstellungen!$C$11="7 Tage",7,5),N('Ist-Stunden'!AU283)+(N(Krankheitstage!CF283)+N(Krankheitstage!CR283))*N($C283))))</f>
        <v/>
      </c>
      <c r="BZ283" s="76">
        <f>IF($B283="",0,IF(Einstellungen!$C$10="Ja",MAX(IF(Einstellungen!$C$11="7 Tage",MAX(0,(MIN(DATE(2029,8,0),IF(Mitarbeiter!$D283="",DATE(2029,8,0),Mitarbeiter!$D283),TODAY()))-(MAX(DATE(2029,7,1),Mitarbeiter!$C283))+1),MAX(0,NETWORKDAYS(MAX(DATE(2029,7,1),Mitarbeiter!$C283),MIN(DATE(2029,8,0),IF(Mitarbeiter!$D283="",DATE(2029,8,0),Mitarbeiter!$D283),TODAY()),Einstellungen!$F$13:$F$67)))*N(Mitarbeiter!$E283)/IF(Einstellungen!$C$11="7 Tage",7,5),N('Ist-Stunden'!AV283)),MAX(IF(Einstellungen!$C$11="7 Tage",MAX(0,(MIN(DATE(2029,8,0),IF(Mitarbeiter!$D283="",DATE(2029,8,0),Mitarbeiter!$D283),TODAY()))-(MAX(DATE(2029,7,1),Mitarbeiter!$C283))+1),MAX(0,NETWORKDAYS(MAX(DATE(2029,7,1),Mitarbeiter!$C283),MIN(DATE(2029,8,0),IF(Mitarbeiter!$D283="",DATE(2029,8,0),Mitarbeiter!$D283),TODAY()),Einstellungen!$F$13:$F$67)))*N(Mitarbeiter!$E283)/IF(Einstellungen!$C$11="7 Tage",7,5),N('Ist-Stunden'!AV283)+(N(Krankheitstage!CG283)+N(Krankheitstage!CS283))*N($C283))))</f>
        <v/>
      </c>
      <c r="CA283" s="76">
        <f>IF($B283="",0,IF(Einstellungen!$C$10="Ja",MAX(IF(Einstellungen!$C$11="7 Tage",MAX(0,(MIN(DATE(2029,9,0),IF(Mitarbeiter!$D283="",DATE(2029,9,0),Mitarbeiter!$D283),TODAY()))-(MAX(DATE(2029,8,1),Mitarbeiter!$C283))+1),MAX(0,NETWORKDAYS(MAX(DATE(2029,8,1),Mitarbeiter!$C283),MIN(DATE(2029,9,0),IF(Mitarbeiter!$D283="",DATE(2029,9,0),Mitarbeiter!$D283),TODAY()),Einstellungen!$F$13:$F$67)))*N(Mitarbeiter!$E283)/IF(Einstellungen!$C$11="7 Tage",7,5),N('Ist-Stunden'!AW283)),MAX(IF(Einstellungen!$C$11="7 Tage",MAX(0,(MIN(DATE(2029,9,0),IF(Mitarbeiter!$D283="",DATE(2029,9,0),Mitarbeiter!$D283),TODAY()))-(MAX(DATE(2029,8,1),Mitarbeiter!$C283))+1),MAX(0,NETWORKDAYS(MAX(DATE(2029,8,1),Mitarbeiter!$C283),MIN(DATE(2029,9,0),IF(Mitarbeiter!$D283="",DATE(2029,9,0),Mitarbeiter!$D283),TODAY()),Einstellungen!$F$13:$F$67)))*N(Mitarbeiter!$E283)/IF(Einstellungen!$C$11="7 Tage",7,5),N('Ist-Stunden'!AW283)+(N(Krankheitstage!CH283)+N(Krankheitstage!CT283))*N($C283))))</f>
        <v/>
      </c>
      <c r="CB283" s="76">
        <f>IF($B283="",0,IF(Einstellungen!$C$10="Ja",MAX(IF(Einstellungen!$C$11="7 Tage",MAX(0,(MIN(DATE(2029,10,0),IF(Mitarbeiter!$D283="",DATE(2029,10,0),Mitarbeiter!$D283),TODAY()))-(MAX(DATE(2029,9,1),Mitarbeiter!$C283))+1),MAX(0,NETWORKDAYS(MAX(DATE(2029,9,1),Mitarbeiter!$C283),MIN(DATE(2029,10,0),IF(Mitarbeiter!$D283="",DATE(2029,10,0),Mitarbeiter!$D283),TODAY()),Einstellungen!$F$13:$F$67)))*N(Mitarbeiter!$E283)/IF(Einstellungen!$C$11="7 Tage",7,5),N('Ist-Stunden'!AX283)),MAX(IF(Einstellungen!$C$11="7 Tage",MAX(0,(MIN(DATE(2029,10,0),IF(Mitarbeiter!$D283="",DATE(2029,10,0),Mitarbeiter!$D283),TODAY()))-(MAX(DATE(2029,9,1),Mitarbeiter!$C283))+1),MAX(0,NETWORKDAYS(MAX(DATE(2029,9,1),Mitarbeiter!$C283),MIN(DATE(2029,10,0),IF(Mitarbeiter!$D283="",DATE(2029,10,0),Mitarbeiter!$D283),TODAY()),Einstellungen!$F$13:$F$67)))*N(Mitarbeiter!$E283)/IF(Einstellungen!$C$11="7 Tage",7,5),N('Ist-Stunden'!AX283)+(N(Krankheitstage!CI283)+N(Krankheitstage!CU283))*N($C283))))</f>
        <v/>
      </c>
      <c r="CC283" s="76">
        <f>IF($B283="",0,IF(Einstellungen!$C$10="Ja",MAX(IF(Einstellungen!$C$11="7 Tage",MAX(0,(MIN(DATE(2029,11,0),IF(Mitarbeiter!$D283="",DATE(2029,11,0),Mitarbeiter!$D283),TODAY()))-(MAX(DATE(2029,10,1),Mitarbeiter!$C283))+1),MAX(0,NETWORKDAYS(MAX(DATE(2029,10,1),Mitarbeiter!$C283),MIN(DATE(2029,11,0),IF(Mitarbeiter!$D283="",DATE(2029,11,0),Mitarbeiter!$D283),TODAY()),Einstellungen!$F$13:$F$67)))*N(Mitarbeiter!$E283)/IF(Einstellungen!$C$11="7 Tage",7,5),N('Ist-Stunden'!AY283)),MAX(IF(Einstellungen!$C$11="7 Tage",MAX(0,(MIN(DATE(2029,11,0),IF(Mitarbeiter!$D283="",DATE(2029,11,0),Mitarbeiter!$D283),TODAY()))-(MAX(DATE(2029,10,1),Mitarbeiter!$C283))+1),MAX(0,NETWORKDAYS(MAX(DATE(2029,10,1),Mitarbeiter!$C283),MIN(DATE(2029,11,0),IF(Mitarbeiter!$D283="",DATE(2029,11,0),Mitarbeiter!$D283),TODAY()),Einstellungen!$F$13:$F$67)))*N(Mitarbeiter!$E283)/IF(Einstellungen!$C$11="7 Tage",7,5),N('Ist-Stunden'!AY283)+(N(Krankheitstage!CJ283)+N(Krankheitstage!CV283))*N($C283))))</f>
        <v/>
      </c>
      <c r="CD283" s="76">
        <f>IF($B283="",0,IF(Einstellungen!$C$10="Ja",MAX(IF(Einstellungen!$C$11="7 Tage",MAX(0,(MIN(DATE(2029,12,0),IF(Mitarbeiter!$D283="",DATE(2029,12,0),Mitarbeiter!$D283),TODAY()))-(MAX(DATE(2029,11,1),Mitarbeiter!$C283))+1),MAX(0,NETWORKDAYS(MAX(DATE(2029,11,1),Mitarbeiter!$C283),MIN(DATE(2029,12,0),IF(Mitarbeiter!$D283="",DATE(2029,12,0),Mitarbeiter!$D283),TODAY()),Einstellungen!$F$13:$F$67)))*N(Mitarbeiter!$E283)/IF(Einstellungen!$C$11="7 Tage",7,5),N('Ist-Stunden'!AZ283)),MAX(IF(Einstellungen!$C$11="7 Tage",MAX(0,(MIN(DATE(2029,12,0),IF(Mitarbeiter!$D283="",DATE(2029,12,0),Mitarbeiter!$D283),TODAY()))-(MAX(DATE(2029,11,1),Mitarbeiter!$C283))+1),MAX(0,NETWORKDAYS(MAX(DATE(2029,11,1),Mitarbeiter!$C283),MIN(DATE(2029,12,0),IF(Mitarbeiter!$D283="",DATE(2029,12,0),Mitarbeiter!$D283),TODAY()),Einstellungen!$F$13:$F$67)))*N(Mitarbeiter!$E283)/IF(Einstellungen!$C$11="7 Tage",7,5),N('Ist-Stunden'!AZ283)+(N(Krankheitstage!CK283)+N(Krankheitstage!CW283))*N($C283))))</f>
        <v/>
      </c>
      <c r="CE283" s="76">
        <f>IF($B283="",0,IF(Einstellungen!$C$10="Ja",MAX(IF(Einstellungen!$C$11="7 Tage",MAX(0,(MIN(DATE(2029,13,0),IF(Mitarbeiter!$D283="",DATE(2029,13,0),Mitarbeiter!$D283),TODAY()))-(MAX(DATE(2029,12,1),Mitarbeiter!$C283))+1),MAX(0,NETWORKDAYS(MAX(DATE(2029,12,1),Mitarbeiter!$C283),MIN(DATE(2029,13,0),IF(Mitarbeiter!$D283="",DATE(2029,13,0),Mitarbeiter!$D283),TODAY()),Einstellungen!$F$13:$F$67)))*N(Mitarbeiter!$E283)/IF(Einstellungen!$C$11="7 Tage",7,5),N('Ist-Stunden'!BA283)),MAX(IF(Einstellungen!$C$11="7 Tage",MAX(0,(MIN(DATE(2029,13,0),IF(Mitarbeiter!$D283="",DATE(2029,13,0),Mitarbeiter!$D283),TODAY()))-(MAX(DATE(2029,12,1),Mitarbeiter!$C283))+1),MAX(0,NETWORKDAYS(MAX(DATE(2029,12,1),Mitarbeiter!$C283),MIN(DATE(2029,13,0),IF(Mitarbeiter!$D283="",DATE(2029,13,0),Mitarbeiter!$D283),TODAY()),Einstellungen!$F$13:$F$67)))*N(Mitarbeiter!$E283)/IF(Einstellungen!$C$11="7 Tage",7,5),N('Ist-Stunden'!BA283)+(N(Krankheitstage!CL283)+N(Krankheitstage!CX283))*N($C283))))</f>
        <v/>
      </c>
      <c r="CF283" s="76">
        <f>IF($B283="",0,IF(Einstellungen!$C$10="Ja",MAX(IF(Einstellungen!$C$11="7 Tage",MAX(0,(MIN(DATE(2030,2,0),IF(Mitarbeiter!$D283="",DATE(2030,2,0),Mitarbeiter!$D283),TODAY()))-(MAX(DATE(2030,1,1),Mitarbeiter!$C283))+1),MAX(0,NETWORKDAYS(MAX(DATE(2030,1,1),Mitarbeiter!$C283),MIN(DATE(2030,2,0),IF(Mitarbeiter!$D283="",DATE(2030,2,0),Mitarbeiter!$D283),TODAY()),Einstellungen!$F$13:$F$67)))*N(Mitarbeiter!$E283)/IF(Einstellungen!$C$11="7 Tage",7,5),N('Ist-Stunden'!BB283)),MAX(IF(Einstellungen!$C$11="7 Tage",MAX(0,(MIN(DATE(2030,2,0),IF(Mitarbeiter!$D283="",DATE(2030,2,0),Mitarbeiter!$D283),TODAY()))-(MAX(DATE(2030,1,1),Mitarbeiter!$C283))+1),MAX(0,NETWORKDAYS(MAX(DATE(2030,1,1),Mitarbeiter!$C283),MIN(DATE(2030,2,0),IF(Mitarbeiter!$D283="",DATE(2030,2,0),Mitarbeiter!$D283),TODAY()),Einstellungen!$F$13:$F$67)))*N(Mitarbeiter!$E283)/IF(Einstellungen!$C$11="7 Tage",7,5),N('Ist-Stunden'!BB283)+(N(Krankheitstage!CY283)+N(Krankheitstage!DK283))*N($C283))))</f>
        <v/>
      </c>
      <c r="CG283" s="76">
        <f>IF($B283="",0,IF(Einstellungen!$C$10="Ja",MAX(IF(Einstellungen!$C$11="7 Tage",MAX(0,(MIN(DATE(2030,3,0),IF(Mitarbeiter!$D283="",DATE(2030,3,0),Mitarbeiter!$D283),TODAY()))-(MAX(DATE(2030,2,1),Mitarbeiter!$C283))+1),MAX(0,NETWORKDAYS(MAX(DATE(2030,2,1),Mitarbeiter!$C283),MIN(DATE(2030,3,0),IF(Mitarbeiter!$D283="",DATE(2030,3,0),Mitarbeiter!$D283),TODAY()),Einstellungen!$F$13:$F$67)))*N(Mitarbeiter!$E283)/IF(Einstellungen!$C$11="7 Tage",7,5),N('Ist-Stunden'!BC283)),MAX(IF(Einstellungen!$C$11="7 Tage",MAX(0,(MIN(DATE(2030,3,0),IF(Mitarbeiter!$D283="",DATE(2030,3,0),Mitarbeiter!$D283),TODAY()))-(MAX(DATE(2030,2,1),Mitarbeiter!$C283))+1),MAX(0,NETWORKDAYS(MAX(DATE(2030,2,1),Mitarbeiter!$C283),MIN(DATE(2030,3,0),IF(Mitarbeiter!$D283="",DATE(2030,3,0),Mitarbeiter!$D283),TODAY()),Einstellungen!$F$13:$F$67)))*N(Mitarbeiter!$E283)/IF(Einstellungen!$C$11="7 Tage",7,5),N('Ist-Stunden'!BC283)+(N(Krankheitstage!CZ283)+N(Krankheitstage!DL283))*N($C283))))</f>
        <v/>
      </c>
      <c r="CH283" s="76">
        <f>IF($B283="",0,IF(Einstellungen!$C$10="Ja",MAX(IF(Einstellungen!$C$11="7 Tage",MAX(0,(MIN(DATE(2030,4,0),IF(Mitarbeiter!$D283="",DATE(2030,4,0),Mitarbeiter!$D283),TODAY()))-(MAX(DATE(2030,3,1),Mitarbeiter!$C283))+1),MAX(0,NETWORKDAYS(MAX(DATE(2030,3,1),Mitarbeiter!$C283),MIN(DATE(2030,4,0),IF(Mitarbeiter!$D283="",DATE(2030,4,0),Mitarbeiter!$D283),TODAY()),Einstellungen!$F$13:$F$67)))*N(Mitarbeiter!$E283)/IF(Einstellungen!$C$11="7 Tage",7,5),N('Ist-Stunden'!BD283)),MAX(IF(Einstellungen!$C$11="7 Tage",MAX(0,(MIN(DATE(2030,4,0),IF(Mitarbeiter!$D283="",DATE(2030,4,0),Mitarbeiter!$D283),TODAY()))-(MAX(DATE(2030,3,1),Mitarbeiter!$C283))+1),MAX(0,NETWORKDAYS(MAX(DATE(2030,3,1),Mitarbeiter!$C283),MIN(DATE(2030,4,0),IF(Mitarbeiter!$D283="",DATE(2030,4,0),Mitarbeiter!$D283),TODAY()),Einstellungen!$F$13:$F$67)))*N(Mitarbeiter!$E283)/IF(Einstellungen!$C$11="7 Tage",7,5),N('Ist-Stunden'!BD283)+(N(Krankheitstage!DA283)+N(Krankheitstage!DM283))*N($C283))))</f>
        <v/>
      </c>
      <c r="CI283" s="76">
        <f>IF($B283="",0,IF(Einstellungen!$C$10="Ja",MAX(IF(Einstellungen!$C$11="7 Tage",MAX(0,(MIN(DATE(2030,5,0),IF(Mitarbeiter!$D283="",DATE(2030,5,0),Mitarbeiter!$D283),TODAY()))-(MAX(DATE(2030,4,1),Mitarbeiter!$C283))+1),MAX(0,NETWORKDAYS(MAX(DATE(2030,4,1),Mitarbeiter!$C283),MIN(DATE(2030,5,0),IF(Mitarbeiter!$D283="",DATE(2030,5,0),Mitarbeiter!$D283),TODAY()),Einstellungen!$F$13:$F$67)))*N(Mitarbeiter!$E283)/IF(Einstellungen!$C$11="7 Tage",7,5),N('Ist-Stunden'!BE283)),MAX(IF(Einstellungen!$C$11="7 Tage",MAX(0,(MIN(DATE(2030,5,0),IF(Mitarbeiter!$D283="",DATE(2030,5,0),Mitarbeiter!$D283),TODAY()))-(MAX(DATE(2030,4,1),Mitarbeiter!$C283))+1),MAX(0,NETWORKDAYS(MAX(DATE(2030,4,1),Mitarbeiter!$C283),MIN(DATE(2030,5,0),IF(Mitarbeiter!$D283="",DATE(2030,5,0),Mitarbeiter!$D283),TODAY()),Einstellungen!$F$13:$F$67)))*N(Mitarbeiter!$E283)/IF(Einstellungen!$C$11="7 Tage",7,5),N('Ist-Stunden'!BE283)+(N(Krankheitstage!DB283)+N(Krankheitstage!DN283))*N($C283))))</f>
        <v/>
      </c>
      <c r="CJ283" s="76">
        <f>IF($B283="",0,IF(Einstellungen!$C$10="Ja",MAX(IF(Einstellungen!$C$11="7 Tage",MAX(0,(MIN(DATE(2030,6,0),IF(Mitarbeiter!$D283="",DATE(2030,6,0),Mitarbeiter!$D283),TODAY()))-(MAX(DATE(2030,5,1),Mitarbeiter!$C283))+1),MAX(0,NETWORKDAYS(MAX(DATE(2030,5,1),Mitarbeiter!$C283),MIN(DATE(2030,6,0),IF(Mitarbeiter!$D283="",DATE(2030,6,0),Mitarbeiter!$D283),TODAY()),Einstellungen!$F$13:$F$67)))*N(Mitarbeiter!$E283)/IF(Einstellungen!$C$11="7 Tage",7,5),N('Ist-Stunden'!BF283)),MAX(IF(Einstellungen!$C$11="7 Tage",MAX(0,(MIN(DATE(2030,6,0),IF(Mitarbeiter!$D283="",DATE(2030,6,0),Mitarbeiter!$D283),TODAY()))-(MAX(DATE(2030,5,1),Mitarbeiter!$C283))+1),MAX(0,NETWORKDAYS(MAX(DATE(2030,5,1),Mitarbeiter!$C283),MIN(DATE(2030,6,0),IF(Mitarbeiter!$D283="",DATE(2030,6,0),Mitarbeiter!$D283),TODAY()),Einstellungen!$F$13:$F$67)))*N(Mitarbeiter!$E283)/IF(Einstellungen!$C$11="7 Tage",7,5),N('Ist-Stunden'!BF283)+(N(Krankheitstage!DC283)+N(Krankheitstage!DO283))*N($C283))))</f>
        <v/>
      </c>
      <c r="CK283" s="76">
        <f>IF($B283="",0,IF(Einstellungen!$C$10="Ja",MAX(IF(Einstellungen!$C$11="7 Tage",MAX(0,(MIN(DATE(2030,7,0),IF(Mitarbeiter!$D283="",DATE(2030,7,0),Mitarbeiter!$D283),TODAY()))-(MAX(DATE(2030,6,1),Mitarbeiter!$C283))+1),MAX(0,NETWORKDAYS(MAX(DATE(2030,6,1),Mitarbeiter!$C283),MIN(DATE(2030,7,0),IF(Mitarbeiter!$D283="",DATE(2030,7,0),Mitarbeiter!$D283),TODAY()),Einstellungen!$F$13:$F$67)))*N(Mitarbeiter!$E283)/IF(Einstellungen!$C$11="7 Tage",7,5),N('Ist-Stunden'!BG283)),MAX(IF(Einstellungen!$C$11="7 Tage",MAX(0,(MIN(DATE(2030,7,0),IF(Mitarbeiter!$D283="",DATE(2030,7,0),Mitarbeiter!$D283),TODAY()))-(MAX(DATE(2030,6,1),Mitarbeiter!$C283))+1),MAX(0,NETWORKDAYS(MAX(DATE(2030,6,1),Mitarbeiter!$C283),MIN(DATE(2030,7,0),IF(Mitarbeiter!$D283="",DATE(2030,7,0),Mitarbeiter!$D283),TODAY()),Einstellungen!$F$13:$F$67)))*N(Mitarbeiter!$E283)/IF(Einstellungen!$C$11="7 Tage",7,5),N('Ist-Stunden'!BG283)+(N(Krankheitstage!DD283)+N(Krankheitstage!DP283))*N($C283))))</f>
        <v/>
      </c>
      <c r="CL283" s="76">
        <f>IF($B283="",0,IF(Einstellungen!$C$10="Ja",MAX(IF(Einstellungen!$C$11="7 Tage",MAX(0,(MIN(DATE(2030,8,0),IF(Mitarbeiter!$D283="",DATE(2030,8,0),Mitarbeiter!$D283),TODAY()))-(MAX(DATE(2030,7,1),Mitarbeiter!$C283))+1),MAX(0,NETWORKDAYS(MAX(DATE(2030,7,1),Mitarbeiter!$C283),MIN(DATE(2030,8,0),IF(Mitarbeiter!$D283="",DATE(2030,8,0),Mitarbeiter!$D283),TODAY()),Einstellungen!$F$13:$F$67)))*N(Mitarbeiter!$E283)/IF(Einstellungen!$C$11="7 Tage",7,5),N('Ist-Stunden'!BH283)),MAX(IF(Einstellungen!$C$11="7 Tage",MAX(0,(MIN(DATE(2030,8,0),IF(Mitarbeiter!$D283="",DATE(2030,8,0),Mitarbeiter!$D283),TODAY()))-(MAX(DATE(2030,7,1),Mitarbeiter!$C283))+1),MAX(0,NETWORKDAYS(MAX(DATE(2030,7,1),Mitarbeiter!$C283),MIN(DATE(2030,8,0),IF(Mitarbeiter!$D283="",DATE(2030,8,0),Mitarbeiter!$D283),TODAY()),Einstellungen!$F$13:$F$67)))*N(Mitarbeiter!$E283)/IF(Einstellungen!$C$11="7 Tage",7,5),N('Ist-Stunden'!BH283)+(N(Krankheitstage!DE283)+N(Krankheitstage!DQ283))*N($C283))))</f>
        <v/>
      </c>
      <c r="CM283" s="76">
        <f>IF($B283="",0,IF(Einstellungen!$C$10="Ja",MAX(IF(Einstellungen!$C$11="7 Tage",MAX(0,(MIN(DATE(2030,9,0),IF(Mitarbeiter!$D283="",DATE(2030,9,0),Mitarbeiter!$D283),TODAY()))-(MAX(DATE(2030,8,1),Mitarbeiter!$C283))+1),MAX(0,NETWORKDAYS(MAX(DATE(2030,8,1),Mitarbeiter!$C283),MIN(DATE(2030,9,0),IF(Mitarbeiter!$D283="",DATE(2030,9,0),Mitarbeiter!$D283),TODAY()),Einstellungen!$F$13:$F$67)))*N(Mitarbeiter!$E283)/IF(Einstellungen!$C$11="7 Tage",7,5),N('Ist-Stunden'!BI283)),MAX(IF(Einstellungen!$C$11="7 Tage",MAX(0,(MIN(DATE(2030,9,0),IF(Mitarbeiter!$D283="",DATE(2030,9,0),Mitarbeiter!$D283),TODAY()))-(MAX(DATE(2030,8,1),Mitarbeiter!$C283))+1),MAX(0,NETWORKDAYS(MAX(DATE(2030,8,1),Mitarbeiter!$C283),MIN(DATE(2030,9,0),IF(Mitarbeiter!$D283="",DATE(2030,9,0),Mitarbeiter!$D283),TODAY()),Einstellungen!$F$13:$F$67)))*N(Mitarbeiter!$E283)/IF(Einstellungen!$C$11="7 Tage",7,5),N('Ist-Stunden'!BI283)+(N(Krankheitstage!DF283)+N(Krankheitstage!DR283))*N($C283))))</f>
        <v/>
      </c>
      <c r="CN283" s="76">
        <f>IF($B283="",0,IF(Einstellungen!$C$10="Ja",MAX(IF(Einstellungen!$C$11="7 Tage",MAX(0,(MIN(DATE(2030,10,0),IF(Mitarbeiter!$D283="",DATE(2030,10,0),Mitarbeiter!$D283),TODAY()))-(MAX(DATE(2030,9,1),Mitarbeiter!$C283))+1),MAX(0,NETWORKDAYS(MAX(DATE(2030,9,1),Mitarbeiter!$C283),MIN(DATE(2030,10,0),IF(Mitarbeiter!$D283="",DATE(2030,10,0),Mitarbeiter!$D283),TODAY()),Einstellungen!$F$13:$F$67)))*N(Mitarbeiter!$E283)/IF(Einstellungen!$C$11="7 Tage",7,5),N('Ist-Stunden'!BJ283)),MAX(IF(Einstellungen!$C$11="7 Tage",MAX(0,(MIN(DATE(2030,10,0),IF(Mitarbeiter!$D283="",DATE(2030,10,0),Mitarbeiter!$D283),TODAY()))-(MAX(DATE(2030,9,1),Mitarbeiter!$C283))+1),MAX(0,NETWORKDAYS(MAX(DATE(2030,9,1),Mitarbeiter!$C283),MIN(DATE(2030,10,0),IF(Mitarbeiter!$D283="",DATE(2030,10,0),Mitarbeiter!$D283),TODAY()),Einstellungen!$F$13:$F$67)))*N(Mitarbeiter!$E283)/IF(Einstellungen!$C$11="7 Tage",7,5),N('Ist-Stunden'!BJ283)+(N(Krankheitstage!DG283)+N(Krankheitstage!DS283))*N($C283))))</f>
        <v/>
      </c>
      <c r="CO283" s="76">
        <f>IF($B283="",0,IF(Einstellungen!$C$10="Ja",MAX(IF(Einstellungen!$C$11="7 Tage",MAX(0,(MIN(DATE(2030,11,0),IF(Mitarbeiter!$D283="",DATE(2030,11,0),Mitarbeiter!$D283),TODAY()))-(MAX(DATE(2030,10,1),Mitarbeiter!$C283))+1),MAX(0,NETWORKDAYS(MAX(DATE(2030,10,1),Mitarbeiter!$C283),MIN(DATE(2030,11,0),IF(Mitarbeiter!$D283="",DATE(2030,11,0),Mitarbeiter!$D283),TODAY()),Einstellungen!$F$13:$F$67)))*N(Mitarbeiter!$E283)/IF(Einstellungen!$C$11="7 Tage",7,5),N('Ist-Stunden'!BK283)),MAX(IF(Einstellungen!$C$11="7 Tage",MAX(0,(MIN(DATE(2030,11,0),IF(Mitarbeiter!$D283="",DATE(2030,11,0),Mitarbeiter!$D283),TODAY()))-(MAX(DATE(2030,10,1),Mitarbeiter!$C283))+1),MAX(0,NETWORKDAYS(MAX(DATE(2030,10,1),Mitarbeiter!$C283),MIN(DATE(2030,11,0),IF(Mitarbeiter!$D283="",DATE(2030,11,0),Mitarbeiter!$D283),TODAY()),Einstellungen!$F$13:$F$67)))*N(Mitarbeiter!$E283)/IF(Einstellungen!$C$11="7 Tage",7,5),N('Ist-Stunden'!BK283)+(N(Krankheitstage!DH283)+N(Krankheitstage!DT283))*N($C283))))</f>
        <v/>
      </c>
      <c r="CP283" s="76">
        <f>IF($B283="",0,IF(Einstellungen!$C$10="Ja",MAX(IF(Einstellungen!$C$11="7 Tage",MAX(0,(MIN(DATE(2030,12,0),IF(Mitarbeiter!$D283="",DATE(2030,12,0),Mitarbeiter!$D283),TODAY()))-(MAX(DATE(2030,11,1),Mitarbeiter!$C283))+1),MAX(0,NETWORKDAYS(MAX(DATE(2030,11,1),Mitarbeiter!$C283),MIN(DATE(2030,12,0),IF(Mitarbeiter!$D283="",DATE(2030,12,0),Mitarbeiter!$D283),TODAY()),Einstellungen!$F$13:$F$67)))*N(Mitarbeiter!$E283)/IF(Einstellungen!$C$11="7 Tage",7,5),N('Ist-Stunden'!BL283)),MAX(IF(Einstellungen!$C$11="7 Tage",MAX(0,(MIN(DATE(2030,12,0),IF(Mitarbeiter!$D283="",DATE(2030,12,0),Mitarbeiter!$D283),TODAY()))-(MAX(DATE(2030,11,1),Mitarbeiter!$C283))+1),MAX(0,NETWORKDAYS(MAX(DATE(2030,11,1),Mitarbeiter!$C283),MIN(DATE(2030,12,0),IF(Mitarbeiter!$D283="",DATE(2030,12,0),Mitarbeiter!$D283),TODAY()),Einstellungen!$F$13:$F$67)))*N(Mitarbeiter!$E283)/IF(Einstellungen!$C$11="7 Tage",7,5),N('Ist-Stunden'!BL283)+(N(Krankheitstage!DI283)+N(Krankheitstage!DU283))*N($C283))))</f>
        <v/>
      </c>
      <c r="CQ283" s="76">
        <f>IF($B283="",0,IF(Einstellungen!$C$10="Ja",MAX(IF(Einstellungen!$C$11="7 Tage",MAX(0,(MIN(DATE(2030,13,0),IF(Mitarbeiter!$D283="",DATE(2030,13,0),Mitarbeiter!$D283),TODAY()))-(MAX(DATE(2030,12,1),Mitarbeiter!$C283))+1),MAX(0,NETWORKDAYS(MAX(DATE(2030,12,1),Mitarbeiter!$C283),MIN(DATE(2030,13,0),IF(Mitarbeiter!$D283="",DATE(2030,13,0),Mitarbeiter!$D283),TODAY()),Einstellungen!$F$13:$F$67)))*N(Mitarbeiter!$E283)/IF(Einstellungen!$C$11="7 Tage",7,5),N('Ist-Stunden'!BM283)),MAX(IF(Einstellungen!$C$11="7 Tage",MAX(0,(MIN(DATE(2030,13,0),IF(Mitarbeiter!$D283="",DATE(2030,13,0),Mitarbeiter!$D283),TODAY()))-(MAX(DATE(2030,12,1),Mitarbeiter!$C283))+1),MAX(0,NETWORKDAYS(MAX(DATE(2030,12,1),Mitarbeiter!$C283),MIN(DATE(2030,13,0),IF(Mitarbeiter!$D283="",DATE(2030,13,0),Mitarbeiter!$D283),TODAY()),Einstellungen!$F$13:$F$67)))*N(Mitarbeiter!$E283)/IF(Einstellungen!$C$11="7 Tage",7,5),N('Ist-Stunden'!BM283)+(N(Krankheitstage!DJ283)+N(Krankheitstage!DV283))*N($C283))))</f>
        <v/>
      </c>
    </row>
    <row r="284">
      <c r="A284" s="73">
        <f>IF(Mitarbeiter!B284="","",Mitarbeiter!A284)</f>
        <v/>
      </c>
      <c r="B284" s="6">
        <f>IF(Mitarbeiter!B284="","",Mitarbeiter!B284)</f>
        <v/>
      </c>
      <c r="C284" s="74">
        <f>IF(Mitarbeiter!B284="","",Mitarbeiter!F284)</f>
        <v/>
      </c>
      <c r="D284" s="75">
        <f>N(INDEX(Krankheitstage!$G284:$DV284,1,(Einstellungen!$C$3-2026)*24+1))</f>
        <v/>
      </c>
      <c r="E284" s="75">
        <f>N(INDEX(Krankheitstage!$G284:$DV284,1,(Einstellungen!$C$3-2026)*24+2))</f>
        <v/>
      </c>
      <c r="F284" s="75">
        <f>N(INDEX(Krankheitstage!$G284:$DV284,1,(Einstellungen!$C$3-2026)*24+3))</f>
        <v/>
      </c>
      <c r="G284" s="75">
        <f>N(INDEX(Krankheitstage!$G284:$DV284,1,(Einstellungen!$C$3-2026)*24+4))</f>
        <v/>
      </c>
      <c r="H284" s="75">
        <f>N(INDEX(Krankheitstage!$G284:$DV284,1,(Einstellungen!$C$3-2026)*24+5))</f>
        <v/>
      </c>
      <c r="I284" s="75">
        <f>N(INDEX(Krankheitstage!$G284:$DV284,1,(Einstellungen!$C$3-2026)*24+6))</f>
        <v/>
      </c>
      <c r="J284" s="75">
        <f>N(INDEX(Krankheitstage!$G284:$DV284,1,(Einstellungen!$C$3-2026)*24+7))</f>
        <v/>
      </c>
      <c r="K284" s="75">
        <f>N(INDEX(Krankheitstage!$G284:$DV284,1,(Einstellungen!$C$3-2026)*24+8))</f>
        <v/>
      </c>
      <c r="L284" s="75">
        <f>N(INDEX(Krankheitstage!$G284:$DV284,1,(Einstellungen!$C$3-2026)*24+9))</f>
        <v/>
      </c>
      <c r="M284" s="75">
        <f>N(INDEX(Krankheitstage!$G284:$DV284,1,(Einstellungen!$C$3-2026)*24+10))</f>
        <v/>
      </c>
      <c r="N284" s="75">
        <f>N(INDEX(Krankheitstage!$G284:$DV284,1,(Einstellungen!$C$3-2026)*24+11))</f>
        <v/>
      </c>
      <c r="O284" s="75">
        <f>N(INDEX(Krankheitstage!$G284:$DV284,1,(Einstellungen!$C$3-2026)*24+12))</f>
        <v/>
      </c>
      <c r="P284" s="75">
        <f>IF($B284="","",SUM(D284:O284))</f>
        <v/>
      </c>
      <c r="Q284" s="75">
        <f>N(INDEX(Krankheitstage!$G284:$DV284,1,(Einstellungen!$C$3-2026)*24+13))</f>
        <v/>
      </c>
      <c r="R284" s="75">
        <f>N(INDEX(Krankheitstage!$G284:$DV284,1,(Einstellungen!$C$3-2026)*24+14))</f>
        <v/>
      </c>
      <c r="S284" s="75">
        <f>N(INDEX(Krankheitstage!$G284:$DV284,1,(Einstellungen!$C$3-2026)*24+15))</f>
        <v/>
      </c>
      <c r="T284" s="75">
        <f>N(INDEX(Krankheitstage!$G284:$DV284,1,(Einstellungen!$C$3-2026)*24+16))</f>
        <v/>
      </c>
      <c r="U284" s="75">
        <f>N(INDEX(Krankheitstage!$G284:$DV284,1,(Einstellungen!$C$3-2026)*24+17))</f>
        <v/>
      </c>
      <c r="V284" s="75">
        <f>N(INDEX(Krankheitstage!$G284:$DV284,1,(Einstellungen!$C$3-2026)*24+18))</f>
        <v/>
      </c>
      <c r="W284" s="75">
        <f>N(INDEX(Krankheitstage!$G284:$DV284,1,(Einstellungen!$C$3-2026)*24+19))</f>
        <v/>
      </c>
      <c r="X284" s="75">
        <f>N(INDEX(Krankheitstage!$G284:$DV284,1,(Einstellungen!$C$3-2026)*24+20))</f>
        <v/>
      </c>
      <c r="Y284" s="75">
        <f>N(INDEX(Krankheitstage!$G284:$DV284,1,(Einstellungen!$C$3-2026)*24+21))</f>
        <v/>
      </c>
      <c r="Z284" s="75">
        <f>N(INDEX(Krankheitstage!$G284:$DV284,1,(Einstellungen!$C$3-2026)*24+22))</f>
        <v/>
      </c>
      <c r="AA284" s="75">
        <f>N(INDEX(Krankheitstage!$G284:$DV284,1,(Einstellungen!$C$3-2026)*24+23))</f>
        <v/>
      </c>
      <c r="AB284" s="75">
        <f>N(INDEX(Krankheitstage!$G284:$DV284,1,(Einstellungen!$C$3-2026)*24+24))</f>
        <v/>
      </c>
      <c r="AC284" s="75">
        <f>IF($B284="","",SUM(Q284:AB284))</f>
        <v/>
      </c>
      <c r="AD284" s="75">
        <f>IF($B284="","",SUM(P284,AC284))</f>
        <v/>
      </c>
      <c r="AE284" s="76">
        <f>IF($B284="","",AD284*N(C284))</f>
        <v/>
      </c>
      <c r="AF284" s="75">
        <f>IF($B284="","",Krankheitstage!E284)</f>
        <v/>
      </c>
      <c r="AG284" s="76">
        <f>IF($B284="","",AF284*N(C284))</f>
        <v/>
      </c>
      <c r="AH284" s="76">
        <f>IF($B284="","",INDEX($AJ284:$CQ284,1,(Einstellungen!$C$3-2026)*12+1)+INDEX($AJ284:$CQ284,1,(Einstellungen!$C$3-2026)*12+2)+INDEX($AJ284:$CQ284,1,(Einstellungen!$C$3-2026)*12+3)+INDEX($AJ284:$CQ284,1,(Einstellungen!$C$3-2026)*12+4)+INDEX($AJ284:$CQ284,1,(Einstellungen!$C$3-2026)*12+5)+INDEX($AJ284:$CQ284,1,(Einstellungen!$C$3-2026)*12+6)+INDEX($AJ284:$CQ284,1,(Einstellungen!$C$3-2026)*12+7)+INDEX($AJ284:$CQ284,1,(Einstellungen!$C$3-2026)*12+8)+INDEX($AJ284:$CQ284,1,(Einstellungen!$C$3-2026)*12+9)+INDEX($AJ284:$CQ284,1,(Einstellungen!$C$3-2026)*12+10)+INDEX($AJ284:$CQ284,1,(Einstellungen!$C$3-2026)*12+11)+INDEX($AJ284:$CQ284,1,(Einstellungen!$C$3-2026)*12+12))</f>
        <v/>
      </c>
      <c r="AI284" s="76">
        <f>IF($B284="","",SUM($AJ284:$CQ284))</f>
        <v/>
      </c>
      <c r="AJ284" s="76">
        <f>IF($B284="",0,IF(Einstellungen!$C$10="Ja",MAX(IF(Einstellungen!$C$11="7 Tage",MAX(0,(MIN(DATE(2026,2,0),IF(Mitarbeiter!$D284="",DATE(2026,2,0),Mitarbeiter!$D284),TODAY()))-(MAX(DATE(2026,1,1),Mitarbeiter!$C284))+1),MAX(0,NETWORKDAYS(MAX(DATE(2026,1,1),Mitarbeiter!$C284),MIN(DATE(2026,2,0),IF(Mitarbeiter!$D284="",DATE(2026,2,0),Mitarbeiter!$D284),TODAY()),Einstellungen!$F$13:$F$67)))*N(Mitarbeiter!$E284)/IF(Einstellungen!$C$11="7 Tage",7,5),N('Ist-Stunden'!F284)),MAX(IF(Einstellungen!$C$11="7 Tage",MAX(0,(MIN(DATE(2026,2,0),IF(Mitarbeiter!$D284="",DATE(2026,2,0),Mitarbeiter!$D284),TODAY()))-(MAX(DATE(2026,1,1),Mitarbeiter!$C284))+1),MAX(0,NETWORKDAYS(MAX(DATE(2026,1,1),Mitarbeiter!$C284),MIN(DATE(2026,2,0),IF(Mitarbeiter!$D284="",DATE(2026,2,0),Mitarbeiter!$D284),TODAY()),Einstellungen!$F$13:$F$67)))*N(Mitarbeiter!$E284)/IF(Einstellungen!$C$11="7 Tage",7,5),N('Ist-Stunden'!F284)+(N(Krankheitstage!G284)+N(Krankheitstage!S284))*N($C284))))</f>
        <v/>
      </c>
      <c r="AK284" s="76">
        <f>IF($B284="",0,IF(Einstellungen!$C$10="Ja",MAX(IF(Einstellungen!$C$11="7 Tage",MAX(0,(MIN(DATE(2026,3,0),IF(Mitarbeiter!$D284="",DATE(2026,3,0),Mitarbeiter!$D284),TODAY()))-(MAX(DATE(2026,2,1),Mitarbeiter!$C284))+1),MAX(0,NETWORKDAYS(MAX(DATE(2026,2,1),Mitarbeiter!$C284),MIN(DATE(2026,3,0),IF(Mitarbeiter!$D284="",DATE(2026,3,0),Mitarbeiter!$D284),TODAY()),Einstellungen!$F$13:$F$67)))*N(Mitarbeiter!$E284)/IF(Einstellungen!$C$11="7 Tage",7,5),N('Ist-Stunden'!G284)),MAX(IF(Einstellungen!$C$11="7 Tage",MAX(0,(MIN(DATE(2026,3,0),IF(Mitarbeiter!$D284="",DATE(2026,3,0),Mitarbeiter!$D284),TODAY()))-(MAX(DATE(2026,2,1),Mitarbeiter!$C284))+1),MAX(0,NETWORKDAYS(MAX(DATE(2026,2,1),Mitarbeiter!$C284),MIN(DATE(2026,3,0),IF(Mitarbeiter!$D284="",DATE(2026,3,0),Mitarbeiter!$D284),TODAY()),Einstellungen!$F$13:$F$67)))*N(Mitarbeiter!$E284)/IF(Einstellungen!$C$11="7 Tage",7,5),N('Ist-Stunden'!G284)+(N(Krankheitstage!H284)+N(Krankheitstage!T284))*N($C284))))</f>
        <v/>
      </c>
      <c r="AL284" s="76">
        <f>IF($B284="",0,IF(Einstellungen!$C$10="Ja",MAX(IF(Einstellungen!$C$11="7 Tage",MAX(0,(MIN(DATE(2026,4,0),IF(Mitarbeiter!$D284="",DATE(2026,4,0),Mitarbeiter!$D284),TODAY()))-(MAX(DATE(2026,3,1),Mitarbeiter!$C284))+1),MAX(0,NETWORKDAYS(MAX(DATE(2026,3,1),Mitarbeiter!$C284),MIN(DATE(2026,4,0),IF(Mitarbeiter!$D284="",DATE(2026,4,0),Mitarbeiter!$D284),TODAY()),Einstellungen!$F$13:$F$67)))*N(Mitarbeiter!$E284)/IF(Einstellungen!$C$11="7 Tage",7,5),N('Ist-Stunden'!H284)),MAX(IF(Einstellungen!$C$11="7 Tage",MAX(0,(MIN(DATE(2026,4,0),IF(Mitarbeiter!$D284="",DATE(2026,4,0),Mitarbeiter!$D284),TODAY()))-(MAX(DATE(2026,3,1),Mitarbeiter!$C284))+1),MAX(0,NETWORKDAYS(MAX(DATE(2026,3,1),Mitarbeiter!$C284),MIN(DATE(2026,4,0),IF(Mitarbeiter!$D284="",DATE(2026,4,0),Mitarbeiter!$D284),TODAY()),Einstellungen!$F$13:$F$67)))*N(Mitarbeiter!$E284)/IF(Einstellungen!$C$11="7 Tage",7,5),N('Ist-Stunden'!H284)+(N(Krankheitstage!I284)+N(Krankheitstage!U284))*N($C284))))</f>
        <v/>
      </c>
      <c r="AM284" s="76">
        <f>IF($B284="",0,IF(Einstellungen!$C$10="Ja",MAX(IF(Einstellungen!$C$11="7 Tage",MAX(0,(MIN(DATE(2026,5,0),IF(Mitarbeiter!$D284="",DATE(2026,5,0),Mitarbeiter!$D284),TODAY()))-(MAX(DATE(2026,4,1),Mitarbeiter!$C284))+1),MAX(0,NETWORKDAYS(MAX(DATE(2026,4,1),Mitarbeiter!$C284),MIN(DATE(2026,5,0),IF(Mitarbeiter!$D284="",DATE(2026,5,0),Mitarbeiter!$D284),TODAY()),Einstellungen!$F$13:$F$67)))*N(Mitarbeiter!$E284)/IF(Einstellungen!$C$11="7 Tage",7,5),N('Ist-Stunden'!I284)),MAX(IF(Einstellungen!$C$11="7 Tage",MAX(0,(MIN(DATE(2026,5,0),IF(Mitarbeiter!$D284="",DATE(2026,5,0),Mitarbeiter!$D284),TODAY()))-(MAX(DATE(2026,4,1),Mitarbeiter!$C284))+1),MAX(0,NETWORKDAYS(MAX(DATE(2026,4,1),Mitarbeiter!$C284),MIN(DATE(2026,5,0),IF(Mitarbeiter!$D284="",DATE(2026,5,0),Mitarbeiter!$D284),TODAY()),Einstellungen!$F$13:$F$67)))*N(Mitarbeiter!$E284)/IF(Einstellungen!$C$11="7 Tage",7,5),N('Ist-Stunden'!I284)+(N(Krankheitstage!J284)+N(Krankheitstage!V284))*N($C284))))</f>
        <v/>
      </c>
      <c r="AN284" s="76">
        <f>IF($B284="",0,IF(Einstellungen!$C$10="Ja",MAX(IF(Einstellungen!$C$11="7 Tage",MAX(0,(MIN(DATE(2026,6,0),IF(Mitarbeiter!$D284="",DATE(2026,6,0),Mitarbeiter!$D284),TODAY()))-(MAX(DATE(2026,5,1),Mitarbeiter!$C284))+1),MAX(0,NETWORKDAYS(MAX(DATE(2026,5,1),Mitarbeiter!$C284),MIN(DATE(2026,6,0),IF(Mitarbeiter!$D284="",DATE(2026,6,0),Mitarbeiter!$D284),TODAY()),Einstellungen!$F$13:$F$67)))*N(Mitarbeiter!$E284)/IF(Einstellungen!$C$11="7 Tage",7,5),N('Ist-Stunden'!J284)),MAX(IF(Einstellungen!$C$11="7 Tage",MAX(0,(MIN(DATE(2026,6,0),IF(Mitarbeiter!$D284="",DATE(2026,6,0),Mitarbeiter!$D284),TODAY()))-(MAX(DATE(2026,5,1),Mitarbeiter!$C284))+1),MAX(0,NETWORKDAYS(MAX(DATE(2026,5,1),Mitarbeiter!$C284),MIN(DATE(2026,6,0),IF(Mitarbeiter!$D284="",DATE(2026,6,0),Mitarbeiter!$D284),TODAY()),Einstellungen!$F$13:$F$67)))*N(Mitarbeiter!$E284)/IF(Einstellungen!$C$11="7 Tage",7,5),N('Ist-Stunden'!J284)+(N(Krankheitstage!K284)+N(Krankheitstage!W284))*N($C284))))</f>
        <v/>
      </c>
      <c r="AO284" s="76">
        <f>IF($B284="",0,IF(Einstellungen!$C$10="Ja",MAX(IF(Einstellungen!$C$11="7 Tage",MAX(0,(MIN(DATE(2026,7,0),IF(Mitarbeiter!$D284="",DATE(2026,7,0),Mitarbeiter!$D284),TODAY()))-(MAX(DATE(2026,6,1),Mitarbeiter!$C284))+1),MAX(0,NETWORKDAYS(MAX(DATE(2026,6,1),Mitarbeiter!$C284),MIN(DATE(2026,7,0),IF(Mitarbeiter!$D284="",DATE(2026,7,0),Mitarbeiter!$D284),TODAY()),Einstellungen!$F$13:$F$67)))*N(Mitarbeiter!$E284)/IF(Einstellungen!$C$11="7 Tage",7,5),N('Ist-Stunden'!K284)),MAX(IF(Einstellungen!$C$11="7 Tage",MAX(0,(MIN(DATE(2026,7,0),IF(Mitarbeiter!$D284="",DATE(2026,7,0),Mitarbeiter!$D284),TODAY()))-(MAX(DATE(2026,6,1),Mitarbeiter!$C284))+1),MAX(0,NETWORKDAYS(MAX(DATE(2026,6,1),Mitarbeiter!$C284),MIN(DATE(2026,7,0),IF(Mitarbeiter!$D284="",DATE(2026,7,0),Mitarbeiter!$D284),TODAY()),Einstellungen!$F$13:$F$67)))*N(Mitarbeiter!$E284)/IF(Einstellungen!$C$11="7 Tage",7,5),N('Ist-Stunden'!K284)+(N(Krankheitstage!L284)+N(Krankheitstage!X284))*N($C284))))</f>
        <v/>
      </c>
      <c r="AP284" s="76">
        <f>IF($B284="",0,IF(Einstellungen!$C$10="Ja",MAX(IF(Einstellungen!$C$11="7 Tage",MAX(0,(MIN(DATE(2026,8,0),IF(Mitarbeiter!$D284="",DATE(2026,8,0),Mitarbeiter!$D284),TODAY()))-(MAX(DATE(2026,7,1),Mitarbeiter!$C284))+1),MAX(0,NETWORKDAYS(MAX(DATE(2026,7,1),Mitarbeiter!$C284),MIN(DATE(2026,8,0),IF(Mitarbeiter!$D284="",DATE(2026,8,0),Mitarbeiter!$D284),TODAY()),Einstellungen!$F$13:$F$67)))*N(Mitarbeiter!$E284)/IF(Einstellungen!$C$11="7 Tage",7,5),N('Ist-Stunden'!L284)),MAX(IF(Einstellungen!$C$11="7 Tage",MAX(0,(MIN(DATE(2026,8,0),IF(Mitarbeiter!$D284="",DATE(2026,8,0),Mitarbeiter!$D284),TODAY()))-(MAX(DATE(2026,7,1),Mitarbeiter!$C284))+1),MAX(0,NETWORKDAYS(MAX(DATE(2026,7,1),Mitarbeiter!$C284),MIN(DATE(2026,8,0),IF(Mitarbeiter!$D284="",DATE(2026,8,0),Mitarbeiter!$D284),TODAY()),Einstellungen!$F$13:$F$67)))*N(Mitarbeiter!$E284)/IF(Einstellungen!$C$11="7 Tage",7,5),N('Ist-Stunden'!L284)+(N(Krankheitstage!M284)+N(Krankheitstage!Y284))*N($C284))))</f>
        <v/>
      </c>
      <c r="AQ284" s="76">
        <f>IF($B284="",0,IF(Einstellungen!$C$10="Ja",MAX(IF(Einstellungen!$C$11="7 Tage",MAX(0,(MIN(DATE(2026,9,0),IF(Mitarbeiter!$D284="",DATE(2026,9,0),Mitarbeiter!$D284),TODAY()))-(MAX(DATE(2026,8,1),Mitarbeiter!$C284))+1),MAX(0,NETWORKDAYS(MAX(DATE(2026,8,1),Mitarbeiter!$C284),MIN(DATE(2026,9,0),IF(Mitarbeiter!$D284="",DATE(2026,9,0),Mitarbeiter!$D284),TODAY()),Einstellungen!$F$13:$F$67)))*N(Mitarbeiter!$E284)/IF(Einstellungen!$C$11="7 Tage",7,5),N('Ist-Stunden'!M284)),MAX(IF(Einstellungen!$C$11="7 Tage",MAX(0,(MIN(DATE(2026,9,0),IF(Mitarbeiter!$D284="",DATE(2026,9,0),Mitarbeiter!$D284),TODAY()))-(MAX(DATE(2026,8,1),Mitarbeiter!$C284))+1),MAX(0,NETWORKDAYS(MAX(DATE(2026,8,1),Mitarbeiter!$C284),MIN(DATE(2026,9,0),IF(Mitarbeiter!$D284="",DATE(2026,9,0),Mitarbeiter!$D284),TODAY()),Einstellungen!$F$13:$F$67)))*N(Mitarbeiter!$E284)/IF(Einstellungen!$C$11="7 Tage",7,5),N('Ist-Stunden'!M284)+(N(Krankheitstage!N284)+N(Krankheitstage!Z284))*N($C284))))</f>
        <v/>
      </c>
      <c r="AR284" s="76">
        <f>IF($B284="",0,IF(Einstellungen!$C$10="Ja",MAX(IF(Einstellungen!$C$11="7 Tage",MAX(0,(MIN(DATE(2026,10,0),IF(Mitarbeiter!$D284="",DATE(2026,10,0),Mitarbeiter!$D284),TODAY()))-(MAX(DATE(2026,9,1),Mitarbeiter!$C284))+1),MAX(0,NETWORKDAYS(MAX(DATE(2026,9,1),Mitarbeiter!$C284),MIN(DATE(2026,10,0),IF(Mitarbeiter!$D284="",DATE(2026,10,0),Mitarbeiter!$D284),TODAY()),Einstellungen!$F$13:$F$67)))*N(Mitarbeiter!$E284)/IF(Einstellungen!$C$11="7 Tage",7,5),N('Ist-Stunden'!N284)),MAX(IF(Einstellungen!$C$11="7 Tage",MAX(0,(MIN(DATE(2026,10,0),IF(Mitarbeiter!$D284="",DATE(2026,10,0),Mitarbeiter!$D284),TODAY()))-(MAX(DATE(2026,9,1),Mitarbeiter!$C284))+1),MAX(0,NETWORKDAYS(MAX(DATE(2026,9,1),Mitarbeiter!$C284),MIN(DATE(2026,10,0),IF(Mitarbeiter!$D284="",DATE(2026,10,0),Mitarbeiter!$D284),TODAY()),Einstellungen!$F$13:$F$67)))*N(Mitarbeiter!$E284)/IF(Einstellungen!$C$11="7 Tage",7,5),N('Ist-Stunden'!N284)+(N(Krankheitstage!O284)+N(Krankheitstage!AA284))*N($C284))))</f>
        <v/>
      </c>
      <c r="AS284" s="76">
        <f>IF($B284="",0,IF(Einstellungen!$C$10="Ja",MAX(IF(Einstellungen!$C$11="7 Tage",MAX(0,(MIN(DATE(2026,11,0),IF(Mitarbeiter!$D284="",DATE(2026,11,0),Mitarbeiter!$D284),TODAY()))-(MAX(DATE(2026,10,1),Mitarbeiter!$C284))+1),MAX(0,NETWORKDAYS(MAX(DATE(2026,10,1),Mitarbeiter!$C284),MIN(DATE(2026,11,0),IF(Mitarbeiter!$D284="",DATE(2026,11,0),Mitarbeiter!$D284),TODAY()),Einstellungen!$F$13:$F$67)))*N(Mitarbeiter!$E284)/IF(Einstellungen!$C$11="7 Tage",7,5),N('Ist-Stunden'!O284)),MAX(IF(Einstellungen!$C$11="7 Tage",MAX(0,(MIN(DATE(2026,11,0),IF(Mitarbeiter!$D284="",DATE(2026,11,0),Mitarbeiter!$D284),TODAY()))-(MAX(DATE(2026,10,1),Mitarbeiter!$C284))+1),MAX(0,NETWORKDAYS(MAX(DATE(2026,10,1),Mitarbeiter!$C284),MIN(DATE(2026,11,0),IF(Mitarbeiter!$D284="",DATE(2026,11,0),Mitarbeiter!$D284),TODAY()),Einstellungen!$F$13:$F$67)))*N(Mitarbeiter!$E284)/IF(Einstellungen!$C$11="7 Tage",7,5),N('Ist-Stunden'!O284)+(N(Krankheitstage!P284)+N(Krankheitstage!AB284))*N($C284))))</f>
        <v/>
      </c>
      <c r="AT284" s="76">
        <f>IF($B284="",0,IF(Einstellungen!$C$10="Ja",MAX(IF(Einstellungen!$C$11="7 Tage",MAX(0,(MIN(DATE(2026,12,0),IF(Mitarbeiter!$D284="",DATE(2026,12,0),Mitarbeiter!$D284),TODAY()))-(MAX(DATE(2026,11,1),Mitarbeiter!$C284))+1),MAX(0,NETWORKDAYS(MAX(DATE(2026,11,1),Mitarbeiter!$C284),MIN(DATE(2026,12,0),IF(Mitarbeiter!$D284="",DATE(2026,12,0),Mitarbeiter!$D284),TODAY()),Einstellungen!$F$13:$F$67)))*N(Mitarbeiter!$E284)/IF(Einstellungen!$C$11="7 Tage",7,5),N('Ist-Stunden'!P284)),MAX(IF(Einstellungen!$C$11="7 Tage",MAX(0,(MIN(DATE(2026,12,0),IF(Mitarbeiter!$D284="",DATE(2026,12,0),Mitarbeiter!$D284),TODAY()))-(MAX(DATE(2026,11,1),Mitarbeiter!$C284))+1),MAX(0,NETWORKDAYS(MAX(DATE(2026,11,1),Mitarbeiter!$C284),MIN(DATE(2026,12,0),IF(Mitarbeiter!$D284="",DATE(2026,12,0),Mitarbeiter!$D284),TODAY()),Einstellungen!$F$13:$F$67)))*N(Mitarbeiter!$E284)/IF(Einstellungen!$C$11="7 Tage",7,5),N('Ist-Stunden'!P284)+(N(Krankheitstage!Q284)+N(Krankheitstage!AC284))*N($C284))))</f>
        <v/>
      </c>
      <c r="AU284" s="76">
        <f>IF($B284="",0,IF(Einstellungen!$C$10="Ja",MAX(IF(Einstellungen!$C$11="7 Tage",MAX(0,(MIN(DATE(2026,13,0),IF(Mitarbeiter!$D284="",DATE(2026,13,0),Mitarbeiter!$D284),TODAY()))-(MAX(DATE(2026,12,1),Mitarbeiter!$C284))+1),MAX(0,NETWORKDAYS(MAX(DATE(2026,12,1),Mitarbeiter!$C284),MIN(DATE(2026,13,0),IF(Mitarbeiter!$D284="",DATE(2026,13,0),Mitarbeiter!$D284),TODAY()),Einstellungen!$F$13:$F$67)))*N(Mitarbeiter!$E284)/IF(Einstellungen!$C$11="7 Tage",7,5),N('Ist-Stunden'!Q284)),MAX(IF(Einstellungen!$C$11="7 Tage",MAX(0,(MIN(DATE(2026,13,0),IF(Mitarbeiter!$D284="",DATE(2026,13,0),Mitarbeiter!$D284),TODAY()))-(MAX(DATE(2026,12,1),Mitarbeiter!$C284))+1),MAX(0,NETWORKDAYS(MAX(DATE(2026,12,1),Mitarbeiter!$C284),MIN(DATE(2026,13,0),IF(Mitarbeiter!$D284="",DATE(2026,13,0),Mitarbeiter!$D284),TODAY()),Einstellungen!$F$13:$F$67)))*N(Mitarbeiter!$E284)/IF(Einstellungen!$C$11="7 Tage",7,5),N('Ist-Stunden'!Q284)+(N(Krankheitstage!R284)+N(Krankheitstage!AD284))*N($C284))))</f>
        <v/>
      </c>
      <c r="AV284" s="76">
        <f>IF($B284="",0,IF(Einstellungen!$C$10="Ja",MAX(IF(Einstellungen!$C$11="7 Tage",MAX(0,(MIN(DATE(2027,2,0),IF(Mitarbeiter!$D284="",DATE(2027,2,0),Mitarbeiter!$D284),TODAY()))-(MAX(DATE(2027,1,1),Mitarbeiter!$C284))+1),MAX(0,NETWORKDAYS(MAX(DATE(2027,1,1),Mitarbeiter!$C284),MIN(DATE(2027,2,0),IF(Mitarbeiter!$D284="",DATE(2027,2,0),Mitarbeiter!$D284),TODAY()),Einstellungen!$F$13:$F$67)))*N(Mitarbeiter!$E284)/IF(Einstellungen!$C$11="7 Tage",7,5),N('Ist-Stunden'!R284)),MAX(IF(Einstellungen!$C$11="7 Tage",MAX(0,(MIN(DATE(2027,2,0),IF(Mitarbeiter!$D284="",DATE(2027,2,0),Mitarbeiter!$D284),TODAY()))-(MAX(DATE(2027,1,1),Mitarbeiter!$C284))+1),MAX(0,NETWORKDAYS(MAX(DATE(2027,1,1),Mitarbeiter!$C284),MIN(DATE(2027,2,0),IF(Mitarbeiter!$D284="",DATE(2027,2,0),Mitarbeiter!$D284),TODAY()),Einstellungen!$F$13:$F$67)))*N(Mitarbeiter!$E284)/IF(Einstellungen!$C$11="7 Tage",7,5),N('Ist-Stunden'!R284)+(N(Krankheitstage!AE284)+N(Krankheitstage!AQ284))*N($C284))))</f>
        <v/>
      </c>
      <c r="AW284" s="76">
        <f>IF($B284="",0,IF(Einstellungen!$C$10="Ja",MAX(IF(Einstellungen!$C$11="7 Tage",MAX(0,(MIN(DATE(2027,3,0),IF(Mitarbeiter!$D284="",DATE(2027,3,0),Mitarbeiter!$D284),TODAY()))-(MAX(DATE(2027,2,1),Mitarbeiter!$C284))+1),MAX(0,NETWORKDAYS(MAX(DATE(2027,2,1),Mitarbeiter!$C284),MIN(DATE(2027,3,0),IF(Mitarbeiter!$D284="",DATE(2027,3,0),Mitarbeiter!$D284),TODAY()),Einstellungen!$F$13:$F$67)))*N(Mitarbeiter!$E284)/IF(Einstellungen!$C$11="7 Tage",7,5),N('Ist-Stunden'!S284)),MAX(IF(Einstellungen!$C$11="7 Tage",MAX(0,(MIN(DATE(2027,3,0),IF(Mitarbeiter!$D284="",DATE(2027,3,0),Mitarbeiter!$D284),TODAY()))-(MAX(DATE(2027,2,1),Mitarbeiter!$C284))+1),MAX(0,NETWORKDAYS(MAX(DATE(2027,2,1),Mitarbeiter!$C284),MIN(DATE(2027,3,0),IF(Mitarbeiter!$D284="",DATE(2027,3,0),Mitarbeiter!$D284),TODAY()),Einstellungen!$F$13:$F$67)))*N(Mitarbeiter!$E284)/IF(Einstellungen!$C$11="7 Tage",7,5),N('Ist-Stunden'!S284)+(N(Krankheitstage!AF284)+N(Krankheitstage!AR284))*N($C284))))</f>
        <v/>
      </c>
      <c r="AX284" s="76">
        <f>IF($B284="",0,IF(Einstellungen!$C$10="Ja",MAX(IF(Einstellungen!$C$11="7 Tage",MAX(0,(MIN(DATE(2027,4,0),IF(Mitarbeiter!$D284="",DATE(2027,4,0),Mitarbeiter!$D284),TODAY()))-(MAX(DATE(2027,3,1),Mitarbeiter!$C284))+1),MAX(0,NETWORKDAYS(MAX(DATE(2027,3,1),Mitarbeiter!$C284),MIN(DATE(2027,4,0),IF(Mitarbeiter!$D284="",DATE(2027,4,0),Mitarbeiter!$D284),TODAY()),Einstellungen!$F$13:$F$67)))*N(Mitarbeiter!$E284)/IF(Einstellungen!$C$11="7 Tage",7,5),N('Ist-Stunden'!T284)),MAX(IF(Einstellungen!$C$11="7 Tage",MAX(0,(MIN(DATE(2027,4,0),IF(Mitarbeiter!$D284="",DATE(2027,4,0),Mitarbeiter!$D284),TODAY()))-(MAX(DATE(2027,3,1),Mitarbeiter!$C284))+1),MAX(0,NETWORKDAYS(MAX(DATE(2027,3,1),Mitarbeiter!$C284),MIN(DATE(2027,4,0),IF(Mitarbeiter!$D284="",DATE(2027,4,0),Mitarbeiter!$D284),TODAY()),Einstellungen!$F$13:$F$67)))*N(Mitarbeiter!$E284)/IF(Einstellungen!$C$11="7 Tage",7,5),N('Ist-Stunden'!T284)+(N(Krankheitstage!AG284)+N(Krankheitstage!AS284))*N($C284))))</f>
        <v/>
      </c>
      <c r="AY284" s="76">
        <f>IF($B284="",0,IF(Einstellungen!$C$10="Ja",MAX(IF(Einstellungen!$C$11="7 Tage",MAX(0,(MIN(DATE(2027,5,0),IF(Mitarbeiter!$D284="",DATE(2027,5,0),Mitarbeiter!$D284),TODAY()))-(MAX(DATE(2027,4,1),Mitarbeiter!$C284))+1),MAX(0,NETWORKDAYS(MAX(DATE(2027,4,1),Mitarbeiter!$C284),MIN(DATE(2027,5,0),IF(Mitarbeiter!$D284="",DATE(2027,5,0),Mitarbeiter!$D284),TODAY()),Einstellungen!$F$13:$F$67)))*N(Mitarbeiter!$E284)/IF(Einstellungen!$C$11="7 Tage",7,5),N('Ist-Stunden'!U284)),MAX(IF(Einstellungen!$C$11="7 Tage",MAX(0,(MIN(DATE(2027,5,0),IF(Mitarbeiter!$D284="",DATE(2027,5,0),Mitarbeiter!$D284),TODAY()))-(MAX(DATE(2027,4,1),Mitarbeiter!$C284))+1),MAX(0,NETWORKDAYS(MAX(DATE(2027,4,1),Mitarbeiter!$C284),MIN(DATE(2027,5,0),IF(Mitarbeiter!$D284="",DATE(2027,5,0),Mitarbeiter!$D284),TODAY()),Einstellungen!$F$13:$F$67)))*N(Mitarbeiter!$E284)/IF(Einstellungen!$C$11="7 Tage",7,5),N('Ist-Stunden'!U284)+(N(Krankheitstage!AH284)+N(Krankheitstage!AT284))*N($C284))))</f>
        <v/>
      </c>
      <c r="AZ284" s="76">
        <f>IF($B284="",0,IF(Einstellungen!$C$10="Ja",MAX(IF(Einstellungen!$C$11="7 Tage",MAX(0,(MIN(DATE(2027,6,0),IF(Mitarbeiter!$D284="",DATE(2027,6,0),Mitarbeiter!$D284),TODAY()))-(MAX(DATE(2027,5,1),Mitarbeiter!$C284))+1),MAX(0,NETWORKDAYS(MAX(DATE(2027,5,1),Mitarbeiter!$C284),MIN(DATE(2027,6,0),IF(Mitarbeiter!$D284="",DATE(2027,6,0),Mitarbeiter!$D284),TODAY()),Einstellungen!$F$13:$F$67)))*N(Mitarbeiter!$E284)/IF(Einstellungen!$C$11="7 Tage",7,5),N('Ist-Stunden'!V284)),MAX(IF(Einstellungen!$C$11="7 Tage",MAX(0,(MIN(DATE(2027,6,0),IF(Mitarbeiter!$D284="",DATE(2027,6,0),Mitarbeiter!$D284),TODAY()))-(MAX(DATE(2027,5,1),Mitarbeiter!$C284))+1),MAX(0,NETWORKDAYS(MAX(DATE(2027,5,1),Mitarbeiter!$C284),MIN(DATE(2027,6,0),IF(Mitarbeiter!$D284="",DATE(2027,6,0),Mitarbeiter!$D284),TODAY()),Einstellungen!$F$13:$F$67)))*N(Mitarbeiter!$E284)/IF(Einstellungen!$C$11="7 Tage",7,5),N('Ist-Stunden'!V284)+(N(Krankheitstage!AI284)+N(Krankheitstage!AU284))*N($C284))))</f>
        <v/>
      </c>
      <c r="BA284" s="76">
        <f>IF($B284="",0,IF(Einstellungen!$C$10="Ja",MAX(IF(Einstellungen!$C$11="7 Tage",MAX(0,(MIN(DATE(2027,7,0),IF(Mitarbeiter!$D284="",DATE(2027,7,0),Mitarbeiter!$D284),TODAY()))-(MAX(DATE(2027,6,1),Mitarbeiter!$C284))+1),MAX(0,NETWORKDAYS(MAX(DATE(2027,6,1),Mitarbeiter!$C284),MIN(DATE(2027,7,0),IF(Mitarbeiter!$D284="",DATE(2027,7,0),Mitarbeiter!$D284),TODAY()),Einstellungen!$F$13:$F$67)))*N(Mitarbeiter!$E284)/IF(Einstellungen!$C$11="7 Tage",7,5),N('Ist-Stunden'!W284)),MAX(IF(Einstellungen!$C$11="7 Tage",MAX(0,(MIN(DATE(2027,7,0),IF(Mitarbeiter!$D284="",DATE(2027,7,0),Mitarbeiter!$D284),TODAY()))-(MAX(DATE(2027,6,1),Mitarbeiter!$C284))+1),MAX(0,NETWORKDAYS(MAX(DATE(2027,6,1),Mitarbeiter!$C284),MIN(DATE(2027,7,0),IF(Mitarbeiter!$D284="",DATE(2027,7,0),Mitarbeiter!$D284),TODAY()),Einstellungen!$F$13:$F$67)))*N(Mitarbeiter!$E284)/IF(Einstellungen!$C$11="7 Tage",7,5),N('Ist-Stunden'!W284)+(N(Krankheitstage!AJ284)+N(Krankheitstage!AV284))*N($C284))))</f>
        <v/>
      </c>
      <c r="BB284" s="76">
        <f>IF($B284="",0,IF(Einstellungen!$C$10="Ja",MAX(IF(Einstellungen!$C$11="7 Tage",MAX(0,(MIN(DATE(2027,8,0),IF(Mitarbeiter!$D284="",DATE(2027,8,0),Mitarbeiter!$D284),TODAY()))-(MAX(DATE(2027,7,1),Mitarbeiter!$C284))+1),MAX(0,NETWORKDAYS(MAX(DATE(2027,7,1),Mitarbeiter!$C284),MIN(DATE(2027,8,0),IF(Mitarbeiter!$D284="",DATE(2027,8,0),Mitarbeiter!$D284),TODAY()),Einstellungen!$F$13:$F$67)))*N(Mitarbeiter!$E284)/IF(Einstellungen!$C$11="7 Tage",7,5),N('Ist-Stunden'!X284)),MAX(IF(Einstellungen!$C$11="7 Tage",MAX(0,(MIN(DATE(2027,8,0),IF(Mitarbeiter!$D284="",DATE(2027,8,0),Mitarbeiter!$D284),TODAY()))-(MAX(DATE(2027,7,1),Mitarbeiter!$C284))+1),MAX(0,NETWORKDAYS(MAX(DATE(2027,7,1),Mitarbeiter!$C284),MIN(DATE(2027,8,0),IF(Mitarbeiter!$D284="",DATE(2027,8,0),Mitarbeiter!$D284),TODAY()),Einstellungen!$F$13:$F$67)))*N(Mitarbeiter!$E284)/IF(Einstellungen!$C$11="7 Tage",7,5),N('Ist-Stunden'!X284)+(N(Krankheitstage!AK284)+N(Krankheitstage!AW284))*N($C284))))</f>
        <v/>
      </c>
      <c r="BC284" s="76">
        <f>IF($B284="",0,IF(Einstellungen!$C$10="Ja",MAX(IF(Einstellungen!$C$11="7 Tage",MAX(0,(MIN(DATE(2027,9,0),IF(Mitarbeiter!$D284="",DATE(2027,9,0),Mitarbeiter!$D284),TODAY()))-(MAX(DATE(2027,8,1),Mitarbeiter!$C284))+1),MAX(0,NETWORKDAYS(MAX(DATE(2027,8,1),Mitarbeiter!$C284),MIN(DATE(2027,9,0),IF(Mitarbeiter!$D284="",DATE(2027,9,0),Mitarbeiter!$D284),TODAY()),Einstellungen!$F$13:$F$67)))*N(Mitarbeiter!$E284)/IF(Einstellungen!$C$11="7 Tage",7,5),N('Ist-Stunden'!Y284)),MAX(IF(Einstellungen!$C$11="7 Tage",MAX(0,(MIN(DATE(2027,9,0),IF(Mitarbeiter!$D284="",DATE(2027,9,0),Mitarbeiter!$D284),TODAY()))-(MAX(DATE(2027,8,1),Mitarbeiter!$C284))+1),MAX(0,NETWORKDAYS(MAX(DATE(2027,8,1),Mitarbeiter!$C284),MIN(DATE(2027,9,0),IF(Mitarbeiter!$D284="",DATE(2027,9,0),Mitarbeiter!$D284),TODAY()),Einstellungen!$F$13:$F$67)))*N(Mitarbeiter!$E284)/IF(Einstellungen!$C$11="7 Tage",7,5),N('Ist-Stunden'!Y284)+(N(Krankheitstage!AL284)+N(Krankheitstage!AX284))*N($C284))))</f>
        <v/>
      </c>
      <c r="BD284" s="76">
        <f>IF($B284="",0,IF(Einstellungen!$C$10="Ja",MAX(IF(Einstellungen!$C$11="7 Tage",MAX(0,(MIN(DATE(2027,10,0),IF(Mitarbeiter!$D284="",DATE(2027,10,0),Mitarbeiter!$D284),TODAY()))-(MAX(DATE(2027,9,1),Mitarbeiter!$C284))+1),MAX(0,NETWORKDAYS(MAX(DATE(2027,9,1),Mitarbeiter!$C284),MIN(DATE(2027,10,0),IF(Mitarbeiter!$D284="",DATE(2027,10,0),Mitarbeiter!$D284),TODAY()),Einstellungen!$F$13:$F$67)))*N(Mitarbeiter!$E284)/IF(Einstellungen!$C$11="7 Tage",7,5),N('Ist-Stunden'!Z284)),MAX(IF(Einstellungen!$C$11="7 Tage",MAX(0,(MIN(DATE(2027,10,0),IF(Mitarbeiter!$D284="",DATE(2027,10,0),Mitarbeiter!$D284),TODAY()))-(MAX(DATE(2027,9,1),Mitarbeiter!$C284))+1),MAX(0,NETWORKDAYS(MAX(DATE(2027,9,1),Mitarbeiter!$C284),MIN(DATE(2027,10,0),IF(Mitarbeiter!$D284="",DATE(2027,10,0),Mitarbeiter!$D284),TODAY()),Einstellungen!$F$13:$F$67)))*N(Mitarbeiter!$E284)/IF(Einstellungen!$C$11="7 Tage",7,5),N('Ist-Stunden'!Z284)+(N(Krankheitstage!AM284)+N(Krankheitstage!AY284))*N($C284))))</f>
        <v/>
      </c>
      <c r="BE284" s="76">
        <f>IF($B284="",0,IF(Einstellungen!$C$10="Ja",MAX(IF(Einstellungen!$C$11="7 Tage",MAX(0,(MIN(DATE(2027,11,0),IF(Mitarbeiter!$D284="",DATE(2027,11,0),Mitarbeiter!$D284),TODAY()))-(MAX(DATE(2027,10,1),Mitarbeiter!$C284))+1),MAX(0,NETWORKDAYS(MAX(DATE(2027,10,1),Mitarbeiter!$C284),MIN(DATE(2027,11,0),IF(Mitarbeiter!$D284="",DATE(2027,11,0),Mitarbeiter!$D284),TODAY()),Einstellungen!$F$13:$F$67)))*N(Mitarbeiter!$E284)/IF(Einstellungen!$C$11="7 Tage",7,5),N('Ist-Stunden'!AA284)),MAX(IF(Einstellungen!$C$11="7 Tage",MAX(0,(MIN(DATE(2027,11,0),IF(Mitarbeiter!$D284="",DATE(2027,11,0),Mitarbeiter!$D284),TODAY()))-(MAX(DATE(2027,10,1),Mitarbeiter!$C284))+1),MAX(0,NETWORKDAYS(MAX(DATE(2027,10,1),Mitarbeiter!$C284),MIN(DATE(2027,11,0),IF(Mitarbeiter!$D284="",DATE(2027,11,0),Mitarbeiter!$D284),TODAY()),Einstellungen!$F$13:$F$67)))*N(Mitarbeiter!$E284)/IF(Einstellungen!$C$11="7 Tage",7,5),N('Ist-Stunden'!AA284)+(N(Krankheitstage!AN284)+N(Krankheitstage!AZ284))*N($C284))))</f>
        <v/>
      </c>
      <c r="BF284" s="76">
        <f>IF($B284="",0,IF(Einstellungen!$C$10="Ja",MAX(IF(Einstellungen!$C$11="7 Tage",MAX(0,(MIN(DATE(2027,12,0),IF(Mitarbeiter!$D284="",DATE(2027,12,0),Mitarbeiter!$D284),TODAY()))-(MAX(DATE(2027,11,1),Mitarbeiter!$C284))+1),MAX(0,NETWORKDAYS(MAX(DATE(2027,11,1),Mitarbeiter!$C284),MIN(DATE(2027,12,0),IF(Mitarbeiter!$D284="",DATE(2027,12,0),Mitarbeiter!$D284),TODAY()),Einstellungen!$F$13:$F$67)))*N(Mitarbeiter!$E284)/IF(Einstellungen!$C$11="7 Tage",7,5),N('Ist-Stunden'!AB284)),MAX(IF(Einstellungen!$C$11="7 Tage",MAX(0,(MIN(DATE(2027,12,0),IF(Mitarbeiter!$D284="",DATE(2027,12,0),Mitarbeiter!$D284),TODAY()))-(MAX(DATE(2027,11,1),Mitarbeiter!$C284))+1),MAX(0,NETWORKDAYS(MAX(DATE(2027,11,1),Mitarbeiter!$C284),MIN(DATE(2027,12,0),IF(Mitarbeiter!$D284="",DATE(2027,12,0),Mitarbeiter!$D284),TODAY()),Einstellungen!$F$13:$F$67)))*N(Mitarbeiter!$E284)/IF(Einstellungen!$C$11="7 Tage",7,5),N('Ist-Stunden'!AB284)+(N(Krankheitstage!AO284)+N(Krankheitstage!BA284))*N($C284))))</f>
        <v/>
      </c>
      <c r="BG284" s="76">
        <f>IF($B284="",0,IF(Einstellungen!$C$10="Ja",MAX(IF(Einstellungen!$C$11="7 Tage",MAX(0,(MIN(DATE(2027,13,0),IF(Mitarbeiter!$D284="",DATE(2027,13,0),Mitarbeiter!$D284),TODAY()))-(MAX(DATE(2027,12,1),Mitarbeiter!$C284))+1),MAX(0,NETWORKDAYS(MAX(DATE(2027,12,1),Mitarbeiter!$C284),MIN(DATE(2027,13,0),IF(Mitarbeiter!$D284="",DATE(2027,13,0),Mitarbeiter!$D284),TODAY()),Einstellungen!$F$13:$F$67)))*N(Mitarbeiter!$E284)/IF(Einstellungen!$C$11="7 Tage",7,5),N('Ist-Stunden'!AC284)),MAX(IF(Einstellungen!$C$11="7 Tage",MAX(0,(MIN(DATE(2027,13,0),IF(Mitarbeiter!$D284="",DATE(2027,13,0),Mitarbeiter!$D284),TODAY()))-(MAX(DATE(2027,12,1),Mitarbeiter!$C284))+1),MAX(0,NETWORKDAYS(MAX(DATE(2027,12,1),Mitarbeiter!$C284),MIN(DATE(2027,13,0),IF(Mitarbeiter!$D284="",DATE(2027,13,0),Mitarbeiter!$D284),TODAY()),Einstellungen!$F$13:$F$67)))*N(Mitarbeiter!$E284)/IF(Einstellungen!$C$11="7 Tage",7,5),N('Ist-Stunden'!AC284)+(N(Krankheitstage!AP284)+N(Krankheitstage!BB284))*N($C284))))</f>
        <v/>
      </c>
      <c r="BH284" s="76">
        <f>IF($B284="",0,IF(Einstellungen!$C$10="Ja",MAX(IF(Einstellungen!$C$11="7 Tage",MAX(0,(MIN(DATE(2028,2,0),IF(Mitarbeiter!$D284="",DATE(2028,2,0),Mitarbeiter!$D284),TODAY()))-(MAX(DATE(2028,1,1),Mitarbeiter!$C284))+1),MAX(0,NETWORKDAYS(MAX(DATE(2028,1,1),Mitarbeiter!$C284),MIN(DATE(2028,2,0),IF(Mitarbeiter!$D284="",DATE(2028,2,0),Mitarbeiter!$D284),TODAY()),Einstellungen!$F$13:$F$67)))*N(Mitarbeiter!$E284)/IF(Einstellungen!$C$11="7 Tage",7,5),N('Ist-Stunden'!AD284)),MAX(IF(Einstellungen!$C$11="7 Tage",MAX(0,(MIN(DATE(2028,2,0),IF(Mitarbeiter!$D284="",DATE(2028,2,0),Mitarbeiter!$D284),TODAY()))-(MAX(DATE(2028,1,1),Mitarbeiter!$C284))+1),MAX(0,NETWORKDAYS(MAX(DATE(2028,1,1),Mitarbeiter!$C284),MIN(DATE(2028,2,0),IF(Mitarbeiter!$D284="",DATE(2028,2,0),Mitarbeiter!$D284),TODAY()),Einstellungen!$F$13:$F$67)))*N(Mitarbeiter!$E284)/IF(Einstellungen!$C$11="7 Tage",7,5),N('Ist-Stunden'!AD284)+(N(Krankheitstage!BC284)+N(Krankheitstage!BO284))*N($C284))))</f>
        <v/>
      </c>
      <c r="BI284" s="76">
        <f>IF($B284="",0,IF(Einstellungen!$C$10="Ja",MAX(IF(Einstellungen!$C$11="7 Tage",MAX(0,(MIN(DATE(2028,3,0),IF(Mitarbeiter!$D284="",DATE(2028,3,0),Mitarbeiter!$D284),TODAY()))-(MAX(DATE(2028,2,1),Mitarbeiter!$C284))+1),MAX(0,NETWORKDAYS(MAX(DATE(2028,2,1),Mitarbeiter!$C284),MIN(DATE(2028,3,0),IF(Mitarbeiter!$D284="",DATE(2028,3,0),Mitarbeiter!$D284),TODAY()),Einstellungen!$F$13:$F$67)))*N(Mitarbeiter!$E284)/IF(Einstellungen!$C$11="7 Tage",7,5),N('Ist-Stunden'!AE284)),MAX(IF(Einstellungen!$C$11="7 Tage",MAX(0,(MIN(DATE(2028,3,0),IF(Mitarbeiter!$D284="",DATE(2028,3,0),Mitarbeiter!$D284),TODAY()))-(MAX(DATE(2028,2,1),Mitarbeiter!$C284))+1),MAX(0,NETWORKDAYS(MAX(DATE(2028,2,1),Mitarbeiter!$C284),MIN(DATE(2028,3,0),IF(Mitarbeiter!$D284="",DATE(2028,3,0),Mitarbeiter!$D284),TODAY()),Einstellungen!$F$13:$F$67)))*N(Mitarbeiter!$E284)/IF(Einstellungen!$C$11="7 Tage",7,5),N('Ist-Stunden'!AE284)+(N(Krankheitstage!BD284)+N(Krankheitstage!BP284))*N($C284))))</f>
        <v/>
      </c>
      <c r="BJ284" s="76">
        <f>IF($B284="",0,IF(Einstellungen!$C$10="Ja",MAX(IF(Einstellungen!$C$11="7 Tage",MAX(0,(MIN(DATE(2028,4,0),IF(Mitarbeiter!$D284="",DATE(2028,4,0),Mitarbeiter!$D284),TODAY()))-(MAX(DATE(2028,3,1),Mitarbeiter!$C284))+1),MAX(0,NETWORKDAYS(MAX(DATE(2028,3,1),Mitarbeiter!$C284),MIN(DATE(2028,4,0),IF(Mitarbeiter!$D284="",DATE(2028,4,0),Mitarbeiter!$D284),TODAY()),Einstellungen!$F$13:$F$67)))*N(Mitarbeiter!$E284)/IF(Einstellungen!$C$11="7 Tage",7,5),N('Ist-Stunden'!AF284)),MAX(IF(Einstellungen!$C$11="7 Tage",MAX(0,(MIN(DATE(2028,4,0),IF(Mitarbeiter!$D284="",DATE(2028,4,0),Mitarbeiter!$D284),TODAY()))-(MAX(DATE(2028,3,1),Mitarbeiter!$C284))+1),MAX(0,NETWORKDAYS(MAX(DATE(2028,3,1),Mitarbeiter!$C284),MIN(DATE(2028,4,0),IF(Mitarbeiter!$D284="",DATE(2028,4,0),Mitarbeiter!$D284),TODAY()),Einstellungen!$F$13:$F$67)))*N(Mitarbeiter!$E284)/IF(Einstellungen!$C$11="7 Tage",7,5),N('Ist-Stunden'!AF284)+(N(Krankheitstage!BE284)+N(Krankheitstage!BQ284))*N($C284))))</f>
        <v/>
      </c>
      <c r="BK284" s="76">
        <f>IF($B284="",0,IF(Einstellungen!$C$10="Ja",MAX(IF(Einstellungen!$C$11="7 Tage",MAX(0,(MIN(DATE(2028,5,0),IF(Mitarbeiter!$D284="",DATE(2028,5,0),Mitarbeiter!$D284),TODAY()))-(MAX(DATE(2028,4,1),Mitarbeiter!$C284))+1),MAX(0,NETWORKDAYS(MAX(DATE(2028,4,1),Mitarbeiter!$C284),MIN(DATE(2028,5,0),IF(Mitarbeiter!$D284="",DATE(2028,5,0),Mitarbeiter!$D284),TODAY()),Einstellungen!$F$13:$F$67)))*N(Mitarbeiter!$E284)/IF(Einstellungen!$C$11="7 Tage",7,5),N('Ist-Stunden'!AG284)),MAX(IF(Einstellungen!$C$11="7 Tage",MAX(0,(MIN(DATE(2028,5,0),IF(Mitarbeiter!$D284="",DATE(2028,5,0),Mitarbeiter!$D284),TODAY()))-(MAX(DATE(2028,4,1),Mitarbeiter!$C284))+1),MAX(0,NETWORKDAYS(MAX(DATE(2028,4,1),Mitarbeiter!$C284),MIN(DATE(2028,5,0),IF(Mitarbeiter!$D284="",DATE(2028,5,0),Mitarbeiter!$D284),TODAY()),Einstellungen!$F$13:$F$67)))*N(Mitarbeiter!$E284)/IF(Einstellungen!$C$11="7 Tage",7,5),N('Ist-Stunden'!AG284)+(N(Krankheitstage!BF284)+N(Krankheitstage!BR284))*N($C284))))</f>
        <v/>
      </c>
      <c r="BL284" s="76">
        <f>IF($B284="",0,IF(Einstellungen!$C$10="Ja",MAX(IF(Einstellungen!$C$11="7 Tage",MAX(0,(MIN(DATE(2028,6,0),IF(Mitarbeiter!$D284="",DATE(2028,6,0),Mitarbeiter!$D284),TODAY()))-(MAX(DATE(2028,5,1),Mitarbeiter!$C284))+1),MAX(0,NETWORKDAYS(MAX(DATE(2028,5,1),Mitarbeiter!$C284),MIN(DATE(2028,6,0),IF(Mitarbeiter!$D284="",DATE(2028,6,0),Mitarbeiter!$D284),TODAY()),Einstellungen!$F$13:$F$67)))*N(Mitarbeiter!$E284)/IF(Einstellungen!$C$11="7 Tage",7,5),N('Ist-Stunden'!AH284)),MAX(IF(Einstellungen!$C$11="7 Tage",MAX(0,(MIN(DATE(2028,6,0),IF(Mitarbeiter!$D284="",DATE(2028,6,0),Mitarbeiter!$D284),TODAY()))-(MAX(DATE(2028,5,1),Mitarbeiter!$C284))+1),MAX(0,NETWORKDAYS(MAX(DATE(2028,5,1),Mitarbeiter!$C284),MIN(DATE(2028,6,0),IF(Mitarbeiter!$D284="",DATE(2028,6,0),Mitarbeiter!$D284),TODAY()),Einstellungen!$F$13:$F$67)))*N(Mitarbeiter!$E284)/IF(Einstellungen!$C$11="7 Tage",7,5),N('Ist-Stunden'!AH284)+(N(Krankheitstage!BG284)+N(Krankheitstage!BS284))*N($C284))))</f>
        <v/>
      </c>
      <c r="BM284" s="76">
        <f>IF($B284="",0,IF(Einstellungen!$C$10="Ja",MAX(IF(Einstellungen!$C$11="7 Tage",MAX(0,(MIN(DATE(2028,7,0),IF(Mitarbeiter!$D284="",DATE(2028,7,0),Mitarbeiter!$D284),TODAY()))-(MAX(DATE(2028,6,1),Mitarbeiter!$C284))+1),MAX(0,NETWORKDAYS(MAX(DATE(2028,6,1),Mitarbeiter!$C284),MIN(DATE(2028,7,0),IF(Mitarbeiter!$D284="",DATE(2028,7,0),Mitarbeiter!$D284),TODAY()),Einstellungen!$F$13:$F$67)))*N(Mitarbeiter!$E284)/IF(Einstellungen!$C$11="7 Tage",7,5),N('Ist-Stunden'!AI284)),MAX(IF(Einstellungen!$C$11="7 Tage",MAX(0,(MIN(DATE(2028,7,0),IF(Mitarbeiter!$D284="",DATE(2028,7,0),Mitarbeiter!$D284),TODAY()))-(MAX(DATE(2028,6,1),Mitarbeiter!$C284))+1),MAX(0,NETWORKDAYS(MAX(DATE(2028,6,1),Mitarbeiter!$C284),MIN(DATE(2028,7,0),IF(Mitarbeiter!$D284="",DATE(2028,7,0),Mitarbeiter!$D284),TODAY()),Einstellungen!$F$13:$F$67)))*N(Mitarbeiter!$E284)/IF(Einstellungen!$C$11="7 Tage",7,5),N('Ist-Stunden'!AI284)+(N(Krankheitstage!BH284)+N(Krankheitstage!BT284))*N($C284))))</f>
        <v/>
      </c>
      <c r="BN284" s="76">
        <f>IF($B284="",0,IF(Einstellungen!$C$10="Ja",MAX(IF(Einstellungen!$C$11="7 Tage",MAX(0,(MIN(DATE(2028,8,0),IF(Mitarbeiter!$D284="",DATE(2028,8,0),Mitarbeiter!$D284),TODAY()))-(MAX(DATE(2028,7,1),Mitarbeiter!$C284))+1),MAX(0,NETWORKDAYS(MAX(DATE(2028,7,1),Mitarbeiter!$C284),MIN(DATE(2028,8,0),IF(Mitarbeiter!$D284="",DATE(2028,8,0),Mitarbeiter!$D284),TODAY()),Einstellungen!$F$13:$F$67)))*N(Mitarbeiter!$E284)/IF(Einstellungen!$C$11="7 Tage",7,5),N('Ist-Stunden'!AJ284)),MAX(IF(Einstellungen!$C$11="7 Tage",MAX(0,(MIN(DATE(2028,8,0),IF(Mitarbeiter!$D284="",DATE(2028,8,0),Mitarbeiter!$D284),TODAY()))-(MAX(DATE(2028,7,1),Mitarbeiter!$C284))+1),MAX(0,NETWORKDAYS(MAX(DATE(2028,7,1),Mitarbeiter!$C284),MIN(DATE(2028,8,0),IF(Mitarbeiter!$D284="",DATE(2028,8,0),Mitarbeiter!$D284),TODAY()),Einstellungen!$F$13:$F$67)))*N(Mitarbeiter!$E284)/IF(Einstellungen!$C$11="7 Tage",7,5),N('Ist-Stunden'!AJ284)+(N(Krankheitstage!BI284)+N(Krankheitstage!BU284))*N($C284))))</f>
        <v/>
      </c>
      <c r="BO284" s="76">
        <f>IF($B284="",0,IF(Einstellungen!$C$10="Ja",MAX(IF(Einstellungen!$C$11="7 Tage",MAX(0,(MIN(DATE(2028,9,0),IF(Mitarbeiter!$D284="",DATE(2028,9,0),Mitarbeiter!$D284),TODAY()))-(MAX(DATE(2028,8,1),Mitarbeiter!$C284))+1),MAX(0,NETWORKDAYS(MAX(DATE(2028,8,1),Mitarbeiter!$C284),MIN(DATE(2028,9,0),IF(Mitarbeiter!$D284="",DATE(2028,9,0),Mitarbeiter!$D284),TODAY()),Einstellungen!$F$13:$F$67)))*N(Mitarbeiter!$E284)/IF(Einstellungen!$C$11="7 Tage",7,5),N('Ist-Stunden'!AK284)),MAX(IF(Einstellungen!$C$11="7 Tage",MAX(0,(MIN(DATE(2028,9,0),IF(Mitarbeiter!$D284="",DATE(2028,9,0),Mitarbeiter!$D284),TODAY()))-(MAX(DATE(2028,8,1),Mitarbeiter!$C284))+1),MAX(0,NETWORKDAYS(MAX(DATE(2028,8,1),Mitarbeiter!$C284),MIN(DATE(2028,9,0),IF(Mitarbeiter!$D284="",DATE(2028,9,0),Mitarbeiter!$D284),TODAY()),Einstellungen!$F$13:$F$67)))*N(Mitarbeiter!$E284)/IF(Einstellungen!$C$11="7 Tage",7,5),N('Ist-Stunden'!AK284)+(N(Krankheitstage!BJ284)+N(Krankheitstage!BV284))*N($C284))))</f>
        <v/>
      </c>
      <c r="BP284" s="76">
        <f>IF($B284="",0,IF(Einstellungen!$C$10="Ja",MAX(IF(Einstellungen!$C$11="7 Tage",MAX(0,(MIN(DATE(2028,10,0),IF(Mitarbeiter!$D284="",DATE(2028,10,0),Mitarbeiter!$D284),TODAY()))-(MAX(DATE(2028,9,1),Mitarbeiter!$C284))+1),MAX(0,NETWORKDAYS(MAX(DATE(2028,9,1),Mitarbeiter!$C284),MIN(DATE(2028,10,0),IF(Mitarbeiter!$D284="",DATE(2028,10,0),Mitarbeiter!$D284),TODAY()),Einstellungen!$F$13:$F$67)))*N(Mitarbeiter!$E284)/IF(Einstellungen!$C$11="7 Tage",7,5),N('Ist-Stunden'!AL284)),MAX(IF(Einstellungen!$C$11="7 Tage",MAX(0,(MIN(DATE(2028,10,0),IF(Mitarbeiter!$D284="",DATE(2028,10,0),Mitarbeiter!$D284),TODAY()))-(MAX(DATE(2028,9,1),Mitarbeiter!$C284))+1),MAX(0,NETWORKDAYS(MAX(DATE(2028,9,1),Mitarbeiter!$C284),MIN(DATE(2028,10,0),IF(Mitarbeiter!$D284="",DATE(2028,10,0),Mitarbeiter!$D284),TODAY()),Einstellungen!$F$13:$F$67)))*N(Mitarbeiter!$E284)/IF(Einstellungen!$C$11="7 Tage",7,5),N('Ist-Stunden'!AL284)+(N(Krankheitstage!BK284)+N(Krankheitstage!BW284))*N($C284))))</f>
        <v/>
      </c>
      <c r="BQ284" s="76">
        <f>IF($B284="",0,IF(Einstellungen!$C$10="Ja",MAX(IF(Einstellungen!$C$11="7 Tage",MAX(0,(MIN(DATE(2028,11,0),IF(Mitarbeiter!$D284="",DATE(2028,11,0),Mitarbeiter!$D284),TODAY()))-(MAX(DATE(2028,10,1),Mitarbeiter!$C284))+1),MAX(0,NETWORKDAYS(MAX(DATE(2028,10,1),Mitarbeiter!$C284),MIN(DATE(2028,11,0),IF(Mitarbeiter!$D284="",DATE(2028,11,0),Mitarbeiter!$D284),TODAY()),Einstellungen!$F$13:$F$67)))*N(Mitarbeiter!$E284)/IF(Einstellungen!$C$11="7 Tage",7,5),N('Ist-Stunden'!AM284)),MAX(IF(Einstellungen!$C$11="7 Tage",MAX(0,(MIN(DATE(2028,11,0),IF(Mitarbeiter!$D284="",DATE(2028,11,0),Mitarbeiter!$D284),TODAY()))-(MAX(DATE(2028,10,1),Mitarbeiter!$C284))+1),MAX(0,NETWORKDAYS(MAX(DATE(2028,10,1),Mitarbeiter!$C284),MIN(DATE(2028,11,0),IF(Mitarbeiter!$D284="",DATE(2028,11,0),Mitarbeiter!$D284),TODAY()),Einstellungen!$F$13:$F$67)))*N(Mitarbeiter!$E284)/IF(Einstellungen!$C$11="7 Tage",7,5),N('Ist-Stunden'!AM284)+(N(Krankheitstage!BL284)+N(Krankheitstage!BX284))*N($C284))))</f>
        <v/>
      </c>
      <c r="BR284" s="76">
        <f>IF($B284="",0,IF(Einstellungen!$C$10="Ja",MAX(IF(Einstellungen!$C$11="7 Tage",MAX(0,(MIN(DATE(2028,12,0),IF(Mitarbeiter!$D284="",DATE(2028,12,0),Mitarbeiter!$D284),TODAY()))-(MAX(DATE(2028,11,1),Mitarbeiter!$C284))+1),MAX(0,NETWORKDAYS(MAX(DATE(2028,11,1),Mitarbeiter!$C284),MIN(DATE(2028,12,0),IF(Mitarbeiter!$D284="",DATE(2028,12,0),Mitarbeiter!$D284),TODAY()),Einstellungen!$F$13:$F$67)))*N(Mitarbeiter!$E284)/IF(Einstellungen!$C$11="7 Tage",7,5),N('Ist-Stunden'!AN284)),MAX(IF(Einstellungen!$C$11="7 Tage",MAX(0,(MIN(DATE(2028,12,0),IF(Mitarbeiter!$D284="",DATE(2028,12,0),Mitarbeiter!$D284),TODAY()))-(MAX(DATE(2028,11,1),Mitarbeiter!$C284))+1),MAX(0,NETWORKDAYS(MAX(DATE(2028,11,1),Mitarbeiter!$C284),MIN(DATE(2028,12,0),IF(Mitarbeiter!$D284="",DATE(2028,12,0),Mitarbeiter!$D284),TODAY()),Einstellungen!$F$13:$F$67)))*N(Mitarbeiter!$E284)/IF(Einstellungen!$C$11="7 Tage",7,5),N('Ist-Stunden'!AN284)+(N(Krankheitstage!BM284)+N(Krankheitstage!BY284))*N($C284))))</f>
        <v/>
      </c>
      <c r="BS284" s="76">
        <f>IF($B284="",0,IF(Einstellungen!$C$10="Ja",MAX(IF(Einstellungen!$C$11="7 Tage",MAX(0,(MIN(DATE(2028,13,0),IF(Mitarbeiter!$D284="",DATE(2028,13,0),Mitarbeiter!$D284),TODAY()))-(MAX(DATE(2028,12,1),Mitarbeiter!$C284))+1),MAX(0,NETWORKDAYS(MAX(DATE(2028,12,1),Mitarbeiter!$C284),MIN(DATE(2028,13,0),IF(Mitarbeiter!$D284="",DATE(2028,13,0),Mitarbeiter!$D284),TODAY()),Einstellungen!$F$13:$F$67)))*N(Mitarbeiter!$E284)/IF(Einstellungen!$C$11="7 Tage",7,5),N('Ist-Stunden'!AO284)),MAX(IF(Einstellungen!$C$11="7 Tage",MAX(0,(MIN(DATE(2028,13,0),IF(Mitarbeiter!$D284="",DATE(2028,13,0),Mitarbeiter!$D284),TODAY()))-(MAX(DATE(2028,12,1),Mitarbeiter!$C284))+1),MAX(0,NETWORKDAYS(MAX(DATE(2028,12,1),Mitarbeiter!$C284),MIN(DATE(2028,13,0),IF(Mitarbeiter!$D284="",DATE(2028,13,0),Mitarbeiter!$D284),TODAY()),Einstellungen!$F$13:$F$67)))*N(Mitarbeiter!$E284)/IF(Einstellungen!$C$11="7 Tage",7,5),N('Ist-Stunden'!AO284)+(N(Krankheitstage!BN284)+N(Krankheitstage!BZ284))*N($C284))))</f>
        <v/>
      </c>
      <c r="BT284" s="76">
        <f>IF($B284="",0,IF(Einstellungen!$C$10="Ja",MAX(IF(Einstellungen!$C$11="7 Tage",MAX(0,(MIN(DATE(2029,2,0),IF(Mitarbeiter!$D284="",DATE(2029,2,0),Mitarbeiter!$D284),TODAY()))-(MAX(DATE(2029,1,1),Mitarbeiter!$C284))+1),MAX(0,NETWORKDAYS(MAX(DATE(2029,1,1),Mitarbeiter!$C284),MIN(DATE(2029,2,0),IF(Mitarbeiter!$D284="",DATE(2029,2,0),Mitarbeiter!$D284),TODAY()),Einstellungen!$F$13:$F$67)))*N(Mitarbeiter!$E284)/IF(Einstellungen!$C$11="7 Tage",7,5),N('Ist-Stunden'!AP284)),MAX(IF(Einstellungen!$C$11="7 Tage",MAX(0,(MIN(DATE(2029,2,0),IF(Mitarbeiter!$D284="",DATE(2029,2,0),Mitarbeiter!$D284),TODAY()))-(MAX(DATE(2029,1,1),Mitarbeiter!$C284))+1),MAX(0,NETWORKDAYS(MAX(DATE(2029,1,1),Mitarbeiter!$C284),MIN(DATE(2029,2,0),IF(Mitarbeiter!$D284="",DATE(2029,2,0),Mitarbeiter!$D284),TODAY()),Einstellungen!$F$13:$F$67)))*N(Mitarbeiter!$E284)/IF(Einstellungen!$C$11="7 Tage",7,5),N('Ist-Stunden'!AP284)+(N(Krankheitstage!CA284)+N(Krankheitstage!CM284))*N($C284))))</f>
        <v/>
      </c>
      <c r="BU284" s="76">
        <f>IF($B284="",0,IF(Einstellungen!$C$10="Ja",MAX(IF(Einstellungen!$C$11="7 Tage",MAX(0,(MIN(DATE(2029,3,0),IF(Mitarbeiter!$D284="",DATE(2029,3,0),Mitarbeiter!$D284),TODAY()))-(MAX(DATE(2029,2,1),Mitarbeiter!$C284))+1),MAX(0,NETWORKDAYS(MAX(DATE(2029,2,1),Mitarbeiter!$C284),MIN(DATE(2029,3,0),IF(Mitarbeiter!$D284="",DATE(2029,3,0),Mitarbeiter!$D284),TODAY()),Einstellungen!$F$13:$F$67)))*N(Mitarbeiter!$E284)/IF(Einstellungen!$C$11="7 Tage",7,5),N('Ist-Stunden'!AQ284)),MAX(IF(Einstellungen!$C$11="7 Tage",MAX(0,(MIN(DATE(2029,3,0),IF(Mitarbeiter!$D284="",DATE(2029,3,0),Mitarbeiter!$D284),TODAY()))-(MAX(DATE(2029,2,1),Mitarbeiter!$C284))+1),MAX(0,NETWORKDAYS(MAX(DATE(2029,2,1),Mitarbeiter!$C284),MIN(DATE(2029,3,0),IF(Mitarbeiter!$D284="",DATE(2029,3,0),Mitarbeiter!$D284),TODAY()),Einstellungen!$F$13:$F$67)))*N(Mitarbeiter!$E284)/IF(Einstellungen!$C$11="7 Tage",7,5),N('Ist-Stunden'!AQ284)+(N(Krankheitstage!CB284)+N(Krankheitstage!CN284))*N($C284))))</f>
        <v/>
      </c>
      <c r="BV284" s="76">
        <f>IF($B284="",0,IF(Einstellungen!$C$10="Ja",MAX(IF(Einstellungen!$C$11="7 Tage",MAX(0,(MIN(DATE(2029,4,0),IF(Mitarbeiter!$D284="",DATE(2029,4,0),Mitarbeiter!$D284),TODAY()))-(MAX(DATE(2029,3,1),Mitarbeiter!$C284))+1),MAX(0,NETWORKDAYS(MAX(DATE(2029,3,1),Mitarbeiter!$C284),MIN(DATE(2029,4,0),IF(Mitarbeiter!$D284="",DATE(2029,4,0),Mitarbeiter!$D284),TODAY()),Einstellungen!$F$13:$F$67)))*N(Mitarbeiter!$E284)/IF(Einstellungen!$C$11="7 Tage",7,5),N('Ist-Stunden'!AR284)),MAX(IF(Einstellungen!$C$11="7 Tage",MAX(0,(MIN(DATE(2029,4,0),IF(Mitarbeiter!$D284="",DATE(2029,4,0),Mitarbeiter!$D284),TODAY()))-(MAX(DATE(2029,3,1),Mitarbeiter!$C284))+1),MAX(0,NETWORKDAYS(MAX(DATE(2029,3,1),Mitarbeiter!$C284),MIN(DATE(2029,4,0),IF(Mitarbeiter!$D284="",DATE(2029,4,0),Mitarbeiter!$D284),TODAY()),Einstellungen!$F$13:$F$67)))*N(Mitarbeiter!$E284)/IF(Einstellungen!$C$11="7 Tage",7,5),N('Ist-Stunden'!AR284)+(N(Krankheitstage!CC284)+N(Krankheitstage!CO284))*N($C284))))</f>
        <v/>
      </c>
      <c r="BW284" s="76">
        <f>IF($B284="",0,IF(Einstellungen!$C$10="Ja",MAX(IF(Einstellungen!$C$11="7 Tage",MAX(0,(MIN(DATE(2029,5,0),IF(Mitarbeiter!$D284="",DATE(2029,5,0),Mitarbeiter!$D284),TODAY()))-(MAX(DATE(2029,4,1),Mitarbeiter!$C284))+1),MAX(0,NETWORKDAYS(MAX(DATE(2029,4,1),Mitarbeiter!$C284),MIN(DATE(2029,5,0),IF(Mitarbeiter!$D284="",DATE(2029,5,0),Mitarbeiter!$D284),TODAY()),Einstellungen!$F$13:$F$67)))*N(Mitarbeiter!$E284)/IF(Einstellungen!$C$11="7 Tage",7,5),N('Ist-Stunden'!AS284)),MAX(IF(Einstellungen!$C$11="7 Tage",MAX(0,(MIN(DATE(2029,5,0),IF(Mitarbeiter!$D284="",DATE(2029,5,0),Mitarbeiter!$D284),TODAY()))-(MAX(DATE(2029,4,1),Mitarbeiter!$C284))+1),MAX(0,NETWORKDAYS(MAX(DATE(2029,4,1),Mitarbeiter!$C284),MIN(DATE(2029,5,0),IF(Mitarbeiter!$D284="",DATE(2029,5,0),Mitarbeiter!$D284),TODAY()),Einstellungen!$F$13:$F$67)))*N(Mitarbeiter!$E284)/IF(Einstellungen!$C$11="7 Tage",7,5),N('Ist-Stunden'!AS284)+(N(Krankheitstage!CD284)+N(Krankheitstage!CP284))*N($C284))))</f>
        <v/>
      </c>
      <c r="BX284" s="76">
        <f>IF($B284="",0,IF(Einstellungen!$C$10="Ja",MAX(IF(Einstellungen!$C$11="7 Tage",MAX(0,(MIN(DATE(2029,6,0),IF(Mitarbeiter!$D284="",DATE(2029,6,0),Mitarbeiter!$D284),TODAY()))-(MAX(DATE(2029,5,1),Mitarbeiter!$C284))+1),MAX(0,NETWORKDAYS(MAX(DATE(2029,5,1),Mitarbeiter!$C284),MIN(DATE(2029,6,0),IF(Mitarbeiter!$D284="",DATE(2029,6,0),Mitarbeiter!$D284),TODAY()),Einstellungen!$F$13:$F$67)))*N(Mitarbeiter!$E284)/IF(Einstellungen!$C$11="7 Tage",7,5),N('Ist-Stunden'!AT284)),MAX(IF(Einstellungen!$C$11="7 Tage",MAX(0,(MIN(DATE(2029,6,0),IF(Mitarbeiter!$D284="",DATE(2029,6,0),Mitarbeiter!$D284),TODAY()))-(MAX(DATE(2029,5,1),Mitarbeiter!$C284))+1),MAX(0,NETWORKDAYS(MAX(DATE(2029,5,1),Mitarbeiter!$C284),MIN(DATE(2029,6,0),IF(Mitarbeiter!$D284="",DATE(2029,6,0),Mitarbeiter!$D284),TODAY()),Einstellungen!$F$13:$F$67)))*N(Mitarbeiter!$E284)/IF(Einstellungen!$C$11="7 Tage",7,5),N('Ist-Stunden'!AT284)+(N(Krankheitstage!CE284)+N(Krankheitstage!CQ284))*N($C284))))</f>
        <v/>
      </c>
      <c r="BY284" s="76">
        <f>IF($B284="",0,IF(Einstellungen!$C$10="Ja",MAX(IF(Einstellungen!$C$11="7 Tage",MAX(0,(MIN(DATE(2029,7,0),IF(Mitarbeiter!$D284="",DATE(2029,7,0),Mitarbeiter!$D284),TODAY()))-(MAX(DATE(2029,6,1),Mitarbeiter!$C284))+1),MAX(0,NETWORKDAYS(MAX(DATE(2029,6,1),Mitarbeiter!$C284),MIN(DATE(2029,7,0),IF(Mitarbeiter!$D284="",DATE(2029,7,0),Mitarbeiter!$D284),TODAY()),Einstellungen!$F$13:$F$67)))*N(Mitarbeiter!$E284)/IF(Einstellungen!$C$11="7 Tage",7,5),N('Ist-Stunden'!AU284)),MAX(IF(Einstellungen!$C$11="7 Tage",MAX(0,(MIN(DATE(2029,7,0),IF(Mitarbeiter!$D284="",DATE(2029,7,0),Mitarbeiter!$D284),TODAY()))-(MAX(DATE(2029,6,1),Mitarbeiter!$C284))+1),MAX(0,NETWORKDAYS(MAX(DATE(2029,6,1),Mitarbeiter!$C284),MIN(DATE(2029,7,0),IF(Mitarbeiter!$D284="",DATE(2029,7,0),Mitarbeiter!$D284),TODAY()),Einstellungen!$F$13:$F$67)))*N(Mitarbeiter!$E284)/IF(Einstellungen!$C$11="7 Tage",7,5),N('Ist-Stunden'!AU284)+(N(Krankheitstage!CF284)+N(Krankheitstage!CR284))*N($C284))))</f>
        <v/>
      </c>
      <c r="BZ284" s="76">
        <f>IF($B284="",0,IF(Einstellungen!$C$10="Ja",MAX(IF(Einstellungen!$C$11="7 Tage",MAX(0,(MIN(DATE(2029,8,0),IF(Mitarbeiter!$D284="",DATE(2029,8,0),Mitarbeiter!$D284),TODAY()))-(MAX(DATE(2029,7,1),Mitarbeiter!$C284))+1),MAX(0,NETWORKDAYS(MAX(DATE(2029,7,1),Mitarbeiter!$C284),MIN(DATE(2029,8,0),IF(Mitarbeiter!$D284="",DATE(2029,8,0),Mitarbeiter!$D284),TODAY()),Einstellungen!$F$13:$F$67)))*N(Mitarbeiter!$E284)/IF(Einstellungen!$C$11="7 Tage",7,5),N('Ist-Stunden'!AV284)),MAX(IF(Einstellungen!$C$11="7 Tage",MAX(0,(MIN(DATE(2029,8,0),IF(Mitarbeiter!$D284="",DATE(2029,8,0),Mitarbeiter!$D284),TODAY()))-(MAX(DATE(2029,7,1),Mitarbeiter!$C284))+1),MAX(0,NETWORKDAYS(MAX(DATE(2029,7,1),Mitarbeiter!$C284),MIN(DATE(2029,8,0),IF(Mitarbeiter!$D284="",DATE(2029,8,0),Mitarbeiter!$D284),TODAY()),Einstellungen!$F$13:$F$67)))*N(Mitarbeiter!$E284)/IF(Einstellungen!$C$11="7 Tage",7,5),N('Ist-Stunden'!AV284)+(N(Krankheitstage!CG284)+N(Krankheitstage!CS284))*N($C284))))</f>
        <v/>
      </c>
      <c r="CA284" s="76">
        <f>IF($B284="",0,IF(Einstellungen!$C$10="Ja",MAX(IF(Einstellungen!$C$11="7 Tage",MAX(0,(MIN(DATE(2029,9,0),IF(Mitarbeiter!$D284="",DATE(2029,9,0),Mitarbeiter!$D284),TODAY()))-(MAX(DATE(2029,8,1),Mitarbeiter!$C284))+1),MAX(0,NETWORKDAYS(MAX(DATE(2029,8,1),Mitarbeiter!$C284),MIN(DATE(2029,9,0),IF(Mitarbeiter!$D284="",DATE(2029,9,0),Mitarbeiter!$D284),TODAY()),Einstellungen!$F$13:$F$67)))*N(Mitarbeiter!$E284)/IF(Einstellungen!$C$11="7 Tage",7,5),N('Ist-Stunden'!AW284)),MAX(IF(Einstellungen!$C$11="7 Tage",MAX(0,(MIN(DATE(2029,9,0),IF(Mitarbeiter!$D284="",DATE(2029,9,0),Mitarbeiter!$D284),TODAY()))-(MAX(DATE(2029,8,1),Mitarbeiter!$C284))+1),MAX(0,NETWORKDAYS(MAX(DATE(2029,8,1),Mitarbeiter!$C284),MIN(DATE(2029,9,0),IF(Mitarbeiter!$D284="",DATE(2029,9,0),Mitarbeiter!$D284),TODAY()),Einstellungen!$F$13:$F$67)))*N(Mitarbeiter!$E284)/IF(Einstellungen!$C$11="7 Tage",7,5),N('Ist-Stunden'!AW284)+(N(Krankheitstage!CH284)+N(Krankheitstage!CT284))*N($C284))))</f>
        <v/>
      </c>
      <c r="CB284" s="76">
        <f>IF($B284="",0,IF(Einstellungen!$C$10="Ja",MAX(IF(Einstellungen!$C$11="7 Tage",MAX(0,(MIN(DATE(2029,10,0),IF(Mitarbeiter!$D284="",DATE(2029,10,0),Mitarbeiter!$D284),TODAY()))-(MAX(DATE(2029,9,1),Mitarbeiter!$C284))+1),MAX(0,NETWORKDAYS(MAX(DATE(2029,9,1),Mitarbeiter!$C284),MIN(DATE(2029,10,0),IF(Mitarbeiter!$D284="",DATE(2029,10,0),Mitarbeiter!$D284),TODAY()),Einstellungen!$F$13:$F$67)))*N(Mitarbeiter!$E284)/IF(Einstellungen!$C$11="7 Tage",7,5),N('Ist-Stunden'!AX284)),MAX(IF(Einstellungen!$C$11="7 Tage",MAX(0,(MIN(DATE(2029,10,0),IF(Mitarbeiter!$D284="",DATE(2029,10,0),Mitarbeiter!$D284),TODAY()))-(MAX(DATE(2029,9,1),Mitarbeiter!$C284))+1),MAX(0,NETWORKDAYS(MAX(DATE(2029,9,1),Mitarbeiter!$C284),MIN(DATE(2029,10,0),IF(Mitarbeiter!$D284="",DATE(2029,10,0),Mitarbeiter!$D284),TODAY()),Einstellungen!$F$13:$F$67)))*N(Mitarbeiter!$E284)/IF(Einstellungen!$C$11="7 Tage",7,5),N('Ist-Stunden'!AX284)+(N(Krankheitstage!CI284)+N(Krankheitstage!CU284))*N($C284))))</f>
        <v/>
      </c>
      <c r="CC284" s="76">
        <f>IF($B284="",0,IF(Einstellungen!$C$10="Ja",MAX(IF(Einstellungen!$C$11="7 Tage",MAX(0,(MIN(DATE(2029,11,0),IF(Mitarbeiter!$D284="",DATE(2029,11,0),Mitarbeiter!$D284),TODAY()))-(MAX(DATE(2029,10,1),Mitarbeiter!$C284))+1),MAX(0,NETWORKDAYS(MAX(DATE(2029,10,1),Mitarbeiter!$C284),MIN(DATE(2029,11,0),IF(Mitarbeiter!$D284="",DATE(2029,11,0),Mitarbeiter!$D284),TODAY()),Einstellungen!$F$13:$F$67)))*N(Mitarbeiter!$E284)/IF(Einstellungen!$C$11="7 Tage",7,5),N('Ist-Stunden'!AY284)),MAX(IF(Einstellungen!$C$11="7 Tage",MAX(0,(MIN(DATE(2029,11,0),IF(Mitarbeiter!$D284="",DATE(2029,11,0),Mitarbeiter!$D284),TODAY()))-(MAX(DATE(2029,10,1),Mitarbeiter!$C284))+1),MAX(0,NETWORKDAYS(MAX(DATE(2029,10,1),Mitarbeiter!$C284),MIN(DATE(2029,11,0),IF(Mitarbeiter!$D284="",DATE(2029,11,0),Mitarbeiter!$D284),TODAY()),Einstellungen!$F$13:$F$67)))*N(Mitarbeiter!$E284)/IF(Einstellungen!$C$11="7 Tage",7,5),N('Ist-Stunden'!AY284)+(N(Krankheitstage!CJ284)+N(Krankheitstage!CV284))*N($C284))))</f>
        <v/>
      </c>
      <c r="CD284" s="76">
        <f>IF($B284="",0,IF(Einstellungen!$C$10="Ja",MAX(IF(Einstellungen!$C$11="7 Tage",MAX(0,(MIN(DATE(2029,12,0),IF(Mitarbeiter!$D284="",DATE(2029,12,0),Mitarbeiter!$D284),TODAY()))-(MAX(DATE(2029,11,1),Mitarbeiter!$C284))+1),MAX(0,NETWORKDAYS(MAX(DATE(2029,11,1),Mitarbeiter!$C284),MIN(DATE(2029,12,0),IF(Mitarbeiter!$D284="",DATE(2029,12,0),Mitarbeiter!$D284),TODAY()),Einstellungen!$F$13:$F$67)))*N(Mitarbeiter!$E284)/IF(Einstellungen!$C$11="7 Tage",7,5),N('Ist-Stunden'!AZ284)),MAX(IF(Einstellungen!$C$11="7 Tage",MAX(0,(MIN(DATE(2029,12,0),IF(Mitarbeiter!$D284="",DATE(2029,12,0),Mitarbeiter!$D284),TODAY()))-(MAX(DATE(2029,11,1),Mitarbeiter!$C284))+1),MAX(0,NETWORKDAYS(MAX(DATE(2029,11,1),Mitarbeiter!$C284),MIN(DATE(2029,12,0),IF(Mitarbeiter!$D284="",DATE(2029,12,0),Mitarbeiter!$D284),TODAY()),Einstellungen!$F$13:$F$67)))*N(Mitarbeiter!$E284)/IF(Einstellungen!$C$11="7 Tage",7,5),N('Ist-Stunden'!AZ284)+(N(Krankheitstage!CK284)+N(Krankheitstage!CW284))*N($C284))))</f>
        <v/>
      </c>
      <c r="CE284" s="76">
        <f>IF($B284="",0,IF(Einstellungen!$C$10="Ja",MAX(IF(Einstellungen!$C$11="7 Tage",MAX(0,(MIN(DATE(2029,13,0),IF(Mitarbeiter!$D284="",DATE(2029,13,0),Mitarbeiter!$D284),TODAY()))-(MAX(DATE(2029,12,1),Mitarbeiter!$C284))+1),MAX(0,NETWORKDAYS(MAX(DATE(2029,12,1),Mitarbeiter!$C284),MIN(DATE(2029,13,0),IF(Mitarbeiter!$D284="",DATE(2029,13,0),Mitarbeiter!$D284),TODAY()),Einstellungen!$F$13:$F$67)))*N(Mitarbeiter!$E284)/IF(Einstellungen!$C$11="7 Tage",7,5),N('Ist-Stunden'!BA284)),MAX(IF(Einstellungen!$C$11="7 Tage",MAX(0,(MIN(DATE(2029,13,0),IF(Mitarbeiter!$D284="",DATE(2029,13,0),Mitarbeiter!$D284),TODAY()))-(MAX(DATE(2029,12,1),Mitarbeiter!$C284))+1),MAX(0,NETWORKDAYS(MAX(DATE(2029,12,1),Mitarbeiter!$C284),MIN(DATE(2029,13,0),IF(Mitarbeiter!$D284="",DATE(2029,13,0),Mitarbeiter!$D284),TODAY()),Einstellungen!$F$13:$F$67)))*N(Mitarbeiter!$E284)/IF(Einstellungen!$C$11="7 Tage",7,5),N('Ist-Stunden'!BA284)+(N(Krankheitstage!CL284)+N(Krankheitstage!CX284))*N($C284))))</f>
        <v/>
      </c>
      <c r="CF284" s="76">
        <f>IF($B284="",0,IF(Einstellungen!$C$10="Ja",MAX(IF(Einstellungen!$C$11="7 Tage",MAX(0,(MIN(DATE(2030,2,0),IF(Mitarbeiter!$D284="",DATE(2030,2,0),Mitarbeiter!$D284),TODAY()))-(MAX(DATE(2030,1,1),Mitarbeiter!$C284))+1),MAX(0,NETWORKDAYS(MAX(DATE(2030,1,1),Mitarbeiter!$C284),MIN(DATE(2030,2,0),IF(Mitarbeiter!$D284="",DATE(2030,2,0),Mitarbeiter!$D284),TODAY()),Einstellungen!$F$13:$F$67)))*N(Mitarbeiter!$E284)/IF(Einstellungen!$C$11="7 Tage",7,5),N('Ist-Stunden'!BB284)),MAX(IF(Einstellungen!$C$11="7 Tage",MAX(0,(MIN(DATE(2030,2,0),IF(Mitarbeiter!$D284="",DATE(2030,2,0),Mitarbeiter!$D284),TODAY()))-(MAX(DATE(2030,1,1),Mitarbeiter!$C284))+1),MAX(0,NETWORKDAYS(MAX(DATE(2030,1,1),Mitarbeiter!$C284),MIN(DATE(2030,2,0),IF(Mitarbeiter!$D284="",DATE(2030,2,0),Mitarbeiter!$D284),TODAY()),Einstellungen!$F$13:$F$67)))*N(Mitarbeiter!$E284)/IF(Einstellungen!$C$11="7 Tage",7,5),N('Ist-Stunden'!BB284)+(N(Krankheitstage!CY284)+N(Krankheitstage!DK284))*N($C284))))</f>
        <v/>
      </c>
      <c r="CG284" s="76">
        <f>IF($B284="",0,IF(Einstellungen!$C$10="Ja",MAX(IF(Einstellungen!$C$11="7 Tage",MAX(0,(MIN(DATE(2030,3,0),IF(Mitarbeiter!$D284="",DATE(2030,3,0),Mitarbeiter!$D284),TODAY()))-(MAX(DATE(2030,2,1),Mitarbeiter!$C284))+1),MAX(0,NETWORKDAYS(MAX(DATE(2030,2,1),Mitarbeiter!$C284),MIN(DATE(2030,3,0),IF(Mitarbeiter!$D284="",DATE(2030,3,0),Mitarbeiter!$D284),TODAY()),Einstellungen!$F$13:$F$67)))*N(Mitarbeiter!$E284)/IF(Einstellungen!$C$11="7 Tage",7,5),N('Ist-Stunden'!BC284)),MAX(IF(Einstellungen!$C$11="7 Tage",MAX(0,(MIN(DATE(2030,3,0),IF(Mitarbeiter!$D284="",DATE(2030,3,0),Mitarbeiter!$D284),TODAY()))-(MAX(DATE(2030,2,1),Mitarbeiter!$C284))+1),MAX(0,NETWORKDAYS(MAX(DATE(2030,2,1),Mitarbeiter!$C284),MIN(DATE(2030,3,0),IF(Mitarbeiter!$D284="",DATE(2030,3,0),Mitarbeiter!$D284),TODAY()),Einstellungen!$F$13:$F$67)))*N(Mitarbeiter!$E284)/IF(Einstellungen!$C$11="7 Tage",7,5),N('Ist-Stunden'!BC284)+(N(Krankheitstage!CZ284)+N(Krankheitstage!DL284))*N($C284))))</f>
        <v/>
      </c>
      <c r="CH284" s="76">
        <f>IF($B284="",0,IF(Einstellungen!$C$10="Ja",MAX(IF(Einstellungen!$C$11="7 Tage",MAX(0,(MIN(DATE(2030,4,0),IF(Mitarbeiter!$D284="",DATE(2030,4,0),Mitarbeiter!$D284),TODAY()))-(MAX(DATE(2030,3,1),Mitarbeiter!$C284))+1),MAX(0,NETWORKDAYS(MAX(DATE(2030,3,1),Mitarbeiter!$C284),MIN(DATE(2030,4,0),IF(Mitarbeiter!$D284="",DATE(2030,4,0),Mitarbeiter!$D284),TODAY()),Einstellungen!$F$13:$F$67)))*N(Mitarbeiter!$E284)/IF(Einstellungen!$C$11="7 Tage",7,5),N('Ist-Stunden'!BD284)),MAX(IF(Einstellungen!$C$11="7 Tage",MAX(0,(MIN(DATE(2030,4,0),IF(Mitarbeiter!$D284="",DATE(2030,4,0),Mitarbeiter!$D284),TODAY()))-(MAX(DATE(2030,3,1),Mitarbeiter!$C284))+1),MAX(0,NETWORKDAYS(MAX(DATE(2030,3,1),Mitarbeiter!$C284),MIN(DATE(2030,4,0),IF(Mitarbeiter!$D284="",DATE(2030,4,0),Mitarbeiter!$D284),TODAY()),Einstellungen!$F$13:$F$67)))*N(Mitarbeiter!$E284)/IF(Einstellungen!$C$11="7 Tage",7,5),N('Ist-Stunden'!BD284)+(N(Krankheitstage!DA284)+N(Krankheitstage!DM284))*N($C284))))</f>
        <v/>
      </c>
      <c r="CI284" s="76">
        <f>IF($B284="",0,IF(Einstellungen!$C$10="Ja",MAX(IF(Einstellungen!$C$11="7 Tage",MAX(0,(MIN(DATE(2030,5,0),IF(Mitarbeiter!$D284="",DATE(2030,5,0),Mitarbeiter!$D284),TODAY()))-(MAX(DATE(2030,4,1),Mitarbeiter!$C284))+1),MAX(0,NETWORKDAYS(MAX(DATE(2030,4,1),Mitarbeiter!$C284),MIN(DATE(2030,5,0),IF(Mitarbeiter!$D284="",DATE(2030,5,0),Mitarbeiter!$D284),TODAY()),Einstellungen!$F$13:$F$67)))*N(Mitarbeiter!$E284)/IF(Einstellungen!$C$11="7 Tage",7,5),N('Ist-Stunden'!BE284)),MAX(IF(Einstellungen!$C$11="7 Tage",MAX(0,(MIN(DATE(2030,5,0),IF(Mitarbeiter!$D284="",DATE(2030,5,0),Mitarbeiter!$D284),TODAY()))-(MAX(DATE(2030,4,1),Mitarbeiter!$C284))+1),MAX(0,NETWORKDAYS(MAX(DATE(2030,4,1),Mitarbeiter!$C284),MIN(DATE(2030,5,0),IF(Mitarbeiter!$D284="",DATE(2030,5,0),Mitarbeiter!$D284),TODAY()),Einstellungen!$F$13:$F$67)))*N(Mitarbeiter!$E284)/IF(Einstellungen!$C$11="7 Tage",7,5),N('Ist-Stunden'!BE284)+(N(Krankheitstage!DB284)+N(Krankheitstage!DN284))*N($C284))))</f>
        <v/>
      </c>
      <c r="CJ284" s="76">
        <f>IF($B284="",0,IF(Einstellungen!$C$10="Ja",MAX(IF(Einstellungen!$C$11="7 Tage",MAX(0,(MIN(DATE(2030,6,0),IF(Mitarbeiter!$D284="",DATE(2030,6,0),Mitarbeiter!$D284),TODAY()))-(MAX(DATE(2030,5,1),Mitarbeiter!$C284))+1),MAX(0,NETWORKDAYS(MAX(DATE(2030,5,1),Mitarbeiter!$C284),MIN(DATE(2030,6,0),IF(Mitarbeiter!$D284="",DATE(2030,6,0),Mitarbeiter!$D284),TODAY()),Einstellungen!$F$13:$F$67)))*N(Mitarbeiter!$E284)/IF(Einstellungen!$C$11="7 Tage",7,5),N('Ist-Stunden'!BF284)),MAX(IF(Einstellungen!$C$11="7 Tage",MAX(0,(MIN(DATE(2030,6,0),IF(Mitarbeiter!$D284="",DATE(2030,6,0),Mitarbeiter!$D284),TODAY()))-(MAX(DATE(2030,5,1),Mitarbeiter!$C284))+1),MAX(0,NETWORKDAYS(MAX(DATE(2030,5,1),Mitarbeiter!$C284),MIN(DATE(2030,6,0),IF(Mitarbeiter!$D284="",DATE(2030,6,0),Mitarbeiter!$D284),TODAY()),Einstellungen!$F$13:$F$67)))*N(Mitarbeiter!$E284)/IF(Einstellungen!$C$11="7 Tage",7,5),N('Ist-Stunden'!BF284)+(N(Krankheitstage!DC284)+N(Krankheitstage!DO284))*N($C284))))</f>
        <v/>
      </c>
      <c r="CK284" s="76">
        <f>IF($B284="",0,IF(Einstellungen!$C$10="Ja",MAX(IF(Einstellungen!$C$11="7 Tage",MAX(0,(MIN(DATE(2030,7,0),IF(Mitarbeiter!$D284="",DATE(2030,7,0),Mitarbeiter!$D284),TODAY()))-(MAX(DATE(2030,6,1),Mitarbeiter!$C284))+1),MAX(0,NETWORKDAYS(MAX(DATE(2030,6,1),Mitarbeiter!$C284),MIN(DATE(2030,7,0),IF(Mitarbeiter!$D284="",DATE(2030,7,0),Mitarbeiter!$D284),TODAY()),Einstellungen!$F$13:$F$67)))*N(Mitarbeiter!$E284)/IF(Einstellungen!$C$11="7 Tage",7,5),N('Ist-Stunden'!BG284)),MAX(IF(Einstellungen!$C$11="7 Tage",MAX(0,(MIN(DATE(2030,7,0),IF(Mitarbeiter!$D284="",DATE(2030,7,0),Mitarbeiter!$D284),TODAY()))-(MAX(DATE(2030,6,1),Mitarbeiter!$C284))+1),MAX(0,NETWORKDAYS(MAX(DATE(2030,6,1),Mitarbeiter!$C284),MIN(DATE(2030,7,0),IF(Mitarbeiter!$D284="",DATE(2030,7,0),Mitarbeiter!$D284),TODAY()),Einstellungen!$F$13:$F$67)))*N(Mitarbeiter!$E284)/IF(Einstellungen!$C$11="7 Tage",7,5),N('Ist-Stunden'!BG284)+(N(Krankheitstage!DD284)+N(Krankheitstage!DP284))*N($C284))))</f>
        <v/>
      </c>
      <c r="CL284" s="76">
        <f>IF($B284="",0,IF(Einstellungen!$C$10="Ja",MAX(IF(Einstellungen!$C$11="7 Tage",MAX(0,(MIN(DATE(2030,8,0),IF(Mitarbeiter!$D284="",DATE(2030,8,0),Mitarbeiter!$D284),TODAY()))-(MAX(DATE(2030,7,1),Mitarbeiter!$C284))+1),MAX(0,NETWORKDAYS(MAX(DATE(2030,7,1),Mitarbeiter!$C284),MIN(DATE(2030,8,0),IF(Mitarbeiter!$D284="",DATE(2030,8,0),Mitarbeiter!$D284),TODAY()),Einstellungen!$F$13:$F$67)))*N(Mitarbeiter!$E284)/IF(Einstellungen!$C$11="7 Tage",7,5),N('Ist-Stunden'!BH284)),MAX(IF(Einstellungen!$C$11="7 Tage",MAX(0,(MIN(DATE(2030,8,0),IF(Mitarbeiter!$D284="",DATE(2030,8,0),Mitarbeiter!$D284),TODAY()))-(MAX(DATE(2030,7,1),Mitarbeiter!$C284))+1),MAX(0,NETWORKDAYS(MAX(DATE(2030,7,1),Mitarbeiter!$C284),MIN(DATE(2030,8,0),IF(Mitarbeiter!$D284="",DATE(2030,8,0),Mitarbeiter!$D284),TODAY()),Einstellungen!$F$13:$F$67)))*N(Mitarbeiter!$E284)/IF(Einstellungen!$C$11="7 Tage",7,5),N('Ist-Stunden'!BH284)+(N(Krankheitstage!DE284)+N(Krankheitstage!DQ284))*N($C284))))</f>
        <v/>
      </c>
      <c r="CM284" s="76">
        <f>IF($B284="",0,IF(Einstellungen!$C$10="Ja",MAX(IF(Einstellungen!$C$11="7 Tage",MAX(0,(MIN(DATE(2030,9,0),IF(Mitarbeiter!$D284="",DATE(2030,9,0),Mitarbeiter!$D284),TODAY()))-(MAX(DATE(2030,8,1),Mitarbeiter!$C284))+1),MAX(0,NETWORKDAYS(MAX(DATE(2030,8,1),Mitarbeiter!$C284),MIN(DATE(2030,9,0),IF(Mitarbeiter!$D284="",DATE(2030,9,0),Mitarbeiter!$D284),TODAY()),Einstellungen!$F$13:$F$67)))*N(Mitarbeiter!$E284)/IF(Einstellungen!$C$11="7 Tage",7,5),N('Ist-Stunden'!BI284)),MAX(IF(Einstellungen!$C$11="7 Tage",MAX(0,(MIN(DATE(2030,9,0),IF(Mitarbeiter!$D284="",DATE(2030,9,0),Mitarbeiter!$D284),TODAY()))-(MAX(DATE(2030,8,1),Mitarbeiter!$C284))+1),MAX(0,NETWORKDAYS(MAX(DATE(2030,8,1),Mitarbeiter!$C284),MIN(DATE(2030,9,0),IF(Mitarbeiter!$D284="",DATE(2030,9,0),Mitarbeiter!$D284),TODAY()),Einstellungen!$F$13:$F$67)))*N(Mitarbeiter!$E284)/IF(Einstellungen!$C$11="7 Tage",7,5),N('Ist-Stunden'!BI284)+(N(Krankheitstage!DF284)+N(Krankheitstage!DR284))*N($C284))))</f>
        <v/>
      </c>
      <c r="CN284" s="76">
        <f>IF($B284="",0,IF(Einstellungen!$C$10="Ja",MAX(IF(Einstellungen!$C$11="7 Tage",MAX(0,(MIN(DATE(2030,10,0),IF(Mitarbeiter!$D284="",DATE(2030,10,0),Mitarbeiter!$D284),TODAY()))-(MAX(DATE(2030,9,1),Mitarbeiter!$C284))+1),MAX(0,NETWORKDAYS(MAX(DATE(2030,9,1),Mitarbeiter!$C284),MIN(DATE(2030,10,0),IF(Mitarbeiter!$D284="",DATE(2030,10,0),Mitarbeiter!$D284),TODAY()),Einstellungen!$F$13:$F$67)))*N(Mitarbeiter!$E284)/IF(Einstellungen!$C$11="7 Tage",7,5),N('Ist-Stunden'!BJ284)),MAX(IF(Einstellungen!$C$11="7 Tage",MAX(0,(MIN(DATE(2030,10,0),IF(Mitarbeiter!$D284="",DATE(2030,10,0),Mitarbeiter!$D284),TODAY()))-(MAX(DATE(2030,9,1),Mitarbeiter!$C284))+1),MAX(0,NETWORKDAYS(MAX(DATE(2030,9,1),Mitarbeiter!$C284),MIN(DATE(2030,10,0),IF(Mitarbeiter!$D284="",DATE(2030,10,0),Mitarbeiter!$D284),TODAY()),Einstellungen!$F$13:$F$67)))*N(Mitarbeiter!$E284)/IF(Einstellungen!$C$11="7 Tage",7,5),N('Ist-Stunden'!BJ284)+(N(Krankheitstage!DG284)+N(Krankheitstage!DS284))*N($C284))))</f>
        <v/>
      </c>
      <c r="CO284" s="76">
        <f>IF($B284="",0,IF(Einstellungen!$C$10="Ja",MAX(IF(Einstellungen!$C$11="7 Tage",MAX(0,(MIN(DATE(2030,11,0),IF(Mitarbeiter!$D284="",DATE(2030,11,0),Mitarbeiter!$D284),TODAY()))-(MAX(DATE(2030,10,1),Mitarbeiter!$C284))+1),MAX(0,NETWORKDAYS(MAX(DATE(2030,10,1),Mitarbeiter!$C284),MIN(DATE(2030,11,0),IF(Mitarbeiter!$D284="",DATE(2030,11,0),Mitarbeiter!$D284),TODAY()),Einstellungen!$F$13:$F$67)))*N(Mitarbeiter!$E284)/IF(Einstellungen!$C$11="7 Tage",7,5),N('Ist-Stunden'!BK284)),MAX(IF(Einstellungen!$C$11="7 Tage",MAX(0,(MIN(DATE(2030,11,0),IF(Mitarbeiter!$D284="",DATE(2030,11,0),Mitarbeiter!$D284),TODAY()))-(MAX(DATE(2030,10,1),Mitarbeiter!$C284))+1),MAX(0,NETWORKDAYS(MAX(DATE(2030,10,1),Mitarbeiter!$C284),MIN(DATE(2030,11,0),IF(Mitarbeiter!$D284="",DATE(2030,11,0),Mitarbeiter!$D284),TODAY()),Einstellungen!$F$13:$F$67)))*N(Mitarbeiter!$E284)/IF(Einstellungen!$C$11="7 Tage",7,5),N('Ist-Stunden'!BK284)+(N(Krankheitstage!DH284)+N(Krankheitstage!DT284))*N($C284))))</f>
        <v/>
      </c>
      <c r="CP284" s="76">
        <f>IF($B284="",0,IF(Einstellungen!$C$10="Ja",MAX(IF(Einstellungen!$C$11="7 Tage",MAX(0,(MIN(DATE(2030,12,0),IF(Mitarbeiter!$D284="",DATE(2030,12,0),Mitarbeiter!$D284),TODAY()))-(MAX(DATE(2030,11,1),Mitarbeiter!$C284))+1),MAX(0,NETWORKDAYS(MAX(DATE(2030,11,1),Mitarbeiter!$C284),MIN(DATE(2030,12,0),IF(Mitarbeiter!$D284="",DATE(2030,12,0),Mitarbeiter!$D284),TODAY()),Einstellungen!$F$13:$F$67)))*N(Mitarbeiter!$E284)/IF(Einstellungen!$C$11="7 Tage",7,5),N('Ist-Stunden'!BL284)),MAX(IF(Einstellungen!$C$11="7 Tage",MAX(0,(MIN(DATE(2030,12,0),IF(Mitarbeiter!$D284="",DATE(2030,12,0),Mitarbeiter!$D284),TODAY()))-(MAX(DATE(2030,11,1),Mitarbeiter!$C284))+1),MAX(0,NETWORKDAYS(MAX(DATE(2030,11,1),Mitarbeiter!$C284),MIN(DATE(2030,12,0),IF(Mitarbeiter!$D284="",DATE(2030,12,0),Mitarbeiter!$D284),TODAY()),Einstellungen!$F$13:$F$67)))*N(Mitarbeiter!$E284)/IF(Einstellungen!$C$11="7 Tage",7,5),N('Ist-Stunden'!BL284)+(N(Krankheitstage!DI284)+N(Krankheitstage!DU284))*N($C284))))</f>
        <v/>
      </c>
      <c r="CQ284" s="76">
        <f>IF($B284="",0,IF(Einstellungen!$C$10="Ja",MAX(IF(Einstellungen!$C$11="7 Tage",MAX(0,(MIN(DATE(2030,13,0),IF(Mitarbeiter!$D284="",DATE(2030,13,0),Mitarbeiter!$D284),TODAY()))-(MAX(DATE(2030,12,1),Mitarbeiter!$C284))+1),MAX(0,NETWORKDAYS(MAX(DATE(2030,12,1),Mitarbeiter!$C284),MIN(DATE(2030,13,0),IF(Mitarbeiter!$D284="",DATE(2030,13,0),Mitarbeiter!$D284),TODAY()),Einstellungen!$F$13:$F$67)))*N(Mitarbeiter!$E284)/IF(Einstellungen!$C$11="7 Tage",7,5),N('Ist-Stunden'!BM284)),MAX(IF(Einstellungen!$C$11="7 Tage",MAX(0,(MIN(DATE(2030,13,0),IF(Mitarbeiter!$D284="",DATE(2030,13,0),Mitarbeiter!$D284),TODAY()))-(MAX(DATE(2030,12,1),Mitarbeiter!$C284))+1),MAX(0,NETWORKDAYS(MAX(DATE(2030,12,1),Mitarbeiter!$C284),MIN(DATE(2030,13,0),IF(Mitarbeiter!$D284="",DATE(2030,13,0),Mitarbeiter!$D284),TODAY()),Einstellungen!$F$13:$F$67)))*N(Mitarbeiter!$E284)/IF(Einstellungen!$C$11="7 Tage",7,5),N('Ist-Stunden'!BM284)+(N(Krankheitstage!DJ284)+N(Krankheitstage!DV284))*N($C284))))</f>
        <v/>
      </c>
    </row>
    <row r="285">
      <c r="A285" s="73">
        <f>IF(Mitarbeiter!B285="","",Mitarbeiter!A285)</f>
        <v/>
      </c>
      <c r="B285" s="6">
        <f>IF(Mitarbeiter!B285="","",Mitarbeiter!B285)</f>
        <v/>
      </c>
      <c r="C285" s="74">
        <f>IF(Mitarbeiter!B285="","",Mitarbeiter!F285)</f>
        <v/>
      </c>
      <c r="D285" s="75">
        <f>N(INDEX(Krankheitstage!$G285:$DV285,1,(Einstellungen!$C$3-2026)*24+1))</f>
        <v/>
      </c>
      <c r="E285" s="75">
        <f>N(INDEX(Krankheitstage!$G285:$DV285,1,(Einstellungen!$C$3-2026)*24+2))</f>
        <v/>
      </c>
      <c r="F285" s="75">
        <f>N(INDEX(Krankheitstage!$G285:$DV285,1,(Einstellungen!$C$3-2026)*24+3))</f>
        <v/>
      </c>
      <c r="G285" s="75">
        <f>N(INDEX(Krankheitstage!$G285:$DV285,1,(Einstellungen!$C$3-2026)*24+4))</f>
        <v/>
      </c>
      <c r="H285" s="75">
        <f>N(INDEX(Krankheitstage!$G285:$DV285,1,(Einstellungen!$C$3-2026)*24+5))</f>
        <v/>
      </c>
      <c r="I285" s="75">
        <f>N(INDEX(Krankheitstage!$G285:$DV285,1,(Einstellungen!$C$3-2026)*24+6))</f>
        <v/>
      </c>
      <c r="J285" s="75">
        <f>N(INDEX(Krankheitstage!$G285:$DV285,1,(Einstellungen!$C$3-2026)*24+7))</f>
        <v/>
      </c>
      <c r="K285" s="75">
        <f>N(INDEX(Krankheitstage!$G285:$DV285,1,(Einstellungen!$C$3-2026)*24+8))</f>
        <v/>
      </c>
      <c r="L285" s="75">
        <f>N(INDEX(Krankheitstage!$G285:$DV285,1,(Einstellungen!$C$3-2026)*24+9))</f>
        <v/>
      </c>
      <c r="M285" s="75">
        <f>N(INDEX(Krankheitstage!$G285:$DV285,1,(Einstellungen!$C$3-2026)*24+10))</f>
        <v/>
      </c>
      <c r="N285" s="75">
        <f>N(INDEX(Krankheitstage!$G285:$DV285,1,(Einstellungen!$C$3-2026)*24+11))</f>
        <v/>
      </c>
      <c r="O285" s="75">
        <f>N(INDEX(Krankheitstage!$G285:$DV285,1,(Einstellungen!$C$3-2026)*24+12))</f>
        <v/>
      </c>
      <c r="P285" s="75">
        <f>IF($B285="","",SUM(D285:O285))</f>
        <v/>
      </c>
      <c r="Q285" s="75">
        <f>N(INDEX(Krankheitstage!$G285:$DV285,1,(Einstellungen!$C$3-2026)*24+13))</f>
        <v/>
      </c>
      <c r="R285" s="75">
        <f>N(INDEX(Krankheitstage!$G285:$DV285,1,(Einstellungen!$C$3-2026)*24+14))</f>
        <v/>
      </c>
      <c r="S285" s="75">
        <f>N(INDEX(Krankheitstage!$G285:$DV285,1,(Einstellungen!$C$3-2026)*24+15))</f>
        <v/>
      </c>
      <c r="T285" s="75">
        <f>N(INDEX(Krankheitstage!$G285:$DV285,1,(Einstellungen!$C$3-2026)*24+16))</f>
        <v/>
      </c>
      <c r="U285" s="75">
        <f>N(INDEX(Krankheitstage!$G285:$DV285,1,(Einstellungen!$C$3-2026)*24+17))</f>
        <v/>
      </c>
      <c r="V285" s="75">
        <f>N(INDEX(Krankheitstage!$G285:$DV285,1,(Einstellungen!$C$3-2026)*24+18))</f>
        <v/>
      </c>
      <c r="W285" s="75">
        <f>N(INDEX(Krankheitstage!$G285:$DV285,1,(Einstellungen!$C$3-2026)*24+19))</f>
        <v/>
      </c>
      <c r="X285" s="75">
        <f>N(INDEX(Krankheitstage!$G285:$DV285,1,(Einstellungen!$C$3-2026)*24+20))</f>
        <v/>
      </c>
      <c r="Y285" s="75">
        <f>N(INDEX(Krankheitstage!$G285:$DV285,1,(Einstellungen!$C$3-2026)*24+21))</f>
        <v/>
      </c>
      <c r="Z285" s="75">
        <f>N(INDEX(Krankheitstage!$G285:$DV285,1,(Einstellungen!$C$3-2026)*24+22))</f>
        <v/>
      </c>
      <c r="AA285" s="75">
        <f>N(INDEX(Krankheitstage!$G285:$DV285,1,(Einstellungen!$C$3-2026)*24+23))</f>
        <v/>
      </c>
      <c r="AB285" s="75">
        <f>N(INDEX(Krankheitstage!$G285:$DV285,1,(Einstellungen!$C$3-2026)*24+24))</f>
        <v/>
      </c>
      <c r="AC285" s="75">
        <f>IF($B285="","",SUM(Q285:AB285))</f>
        <v/>
      </c>
      <c r="AD285" s="75">
        <f>IF($B285="","",SUM(P285,AC285))</f>
        <v/>
      </c>
      <c r="AE285" s="76">
        <f>IF($B285="","",AD285*N(C285))</f>
        <v/>
      </c>
      <c r="AF285" s="75">
        <f>IF($B285="","",Krankheitstage!E285)</f>
        <v/>
      </c>
      <c r="AG285" s="76">
        <f>IF($B285="","",AF285*N(C285))</f>
        <v/>
      </c>
      <c r="AH285" s="76">
        <f>IF($B285="","",INDEX($AJ285:$CQ285,1,(Einstellungen!$C$3-2026)*12+1)+INDEX($AJ285:$CQ285,1,(Einstellungen!$C$3-2026)*12+2)+INDEX($AJ285:$CQ285,1,(Einstellungen!$C$3-2026)*12+3)+INDEX($AJ285:$CQ285,1,(Einstellungen!$C$3-2026)*12+4)+INDEX($AJ285:$CQ285,1,(Einstellungen!$C$3-2026)*12+5)+INDEX($AJ285:$CQ285,1,(Einstellungen!$C$3-2026)*12+6)+INDEX($AJ285:$CQ285,1,(Einstellungen!$C$3-2026)*12+7)+INDEX($AJ285:$CQ285,1,(Einstellungen!$C$3-2026)*12+8)+INDEX($AJ285:$CQ285,1,(Einstellungen!$C$3-2026)*12+9)+INDEX($AJ285:$CQ285,1,(Einstellungen!$C$3-2026)*12+10)+INDEX($AJ285:$CQ285,1,(Einstellungen!$C$3-2026)*12+11)+INDEX($AJ285:$CQ285,1,(Einstellungen!$C$3-2026)*12+12))</f>
        <v/>
      </c>
      <c r="AI285" s="76">
        <f>IF($B285="","",SUM($AJ285:$CQ285))</f>
        <v/>
      </c>
      <c r="AJ285" s="76">
        <f>IF($B285="",0,IF(Einstellungen!$C$10="Ja",MAX(IF(Einstellungen!$C$11="7 Tage",MAX(0,(MIN(DATE(2026,2,0),IF(Mitarbeiter!$D285="",DATE(2026,2,0),Mitarbeiter!$D285),TODAY()))-(MAX(DATE(2026,1,1),Mitarbeiter!$C285))+1),MAX(0,NETWORKDAYS(MAX(DATE(2026,1,1),Mitarbeiter!$C285),MIN(DATE(2026,2,0),IF(Mitarbeiter!$D285="",DATE(2026,2,0),Mitarbeiter!$D285),TODAY()),Einstellungen!$F$13:$F$67)))*N(Mitarbeiter!$E285)/IF(Einstellungen!$C$11="7 Tage",7,5),N('Ist-Stunden'!F285)),MAX(IF(Einstellungen!$C$11="7 Tage",MAX(0,(MIN(DATE(2026,2,0),IF(Mitarbeiter!$D285="",DATE(2026,2,0),Mitarbeiter!$D285),TODAY()))-(MAX(DATE(2026,1,1),Mitarbeiter!$C285))+1),MAX(0,NETWORKDAYS(MAX(DATE(2026,1,1),Mitarbeiter!$C285),MIN(DATE(2026,2,0),IF(Mitarbeiter!$D285="",DATE(2026,2,0),Mitarbeiter!$D285),TODAY()),Einstellungen!$F$13:$F$67)))*N(Mitarbeiter!$E285)/IF(Einstellungen!$C$11="7 Tage",7,5),N('Ist-Stunden'!F285)+(N(Krankheitstage!G285)+N(Krankheitstage!S285))*N($C285))))</f>
        <v/>
      </c>
      <c r="AK285" s="76">
        <f>IF($B285="",0,IF(Einstellungen!$C$10="Ja",MAX(IF(Einstellungen!$C$11="7 Tage",MAX(0,(MIN(DATE(2026,3,0),IF(Mitarbeiter!$D285="",DATE(2026,3,0),Mitarbeiter!$D285),TODAY()))-(MAX(DATE(2026,2,1),Mitarbeiter!$C285))+1),MAX(0,NETWORKDAYS(MAX(DATE(2026,2,1),Mitarbeiter!$C285),MIN(DATE(2026,3,0),IF(Mitarbeiter!$D285="",DATE(2026,3,0),Mitarbeiter!$D285),TODAY()),Einstellungen!$F$13:$F$67)))*N(Mitarbeiter!$E285)/IF(Einstellungen!$C$11="7 Tage",7,5),N('Ist-Stunden'!G285)),MAX(IF(Einstellungen!$C$11="7 Tage",MAX(0,(MIN(DATE(2026,3,0),IF(Mitarbeiter!$D285="",DATE(2026,3,0),Mitarbeiter!$D285),TODAY()))-(MAX(DATE(2026,2,1),Mitarbeiter!$C285))+1),MAX(0,NETWORKDAYS(MAX(DATE(2026,2,1),Mitarbeiter!$C285),MIN(DATE(2026,3,0),IF(Mitarbeiter!$D285="",DATE(2026,3,0),Mitarbeiter!$D285),TODAY()),Einstellungen!$F$13:$F$67)))*N(Mitarbeiter!$E285)/IF(Einstellungen!$C$11="7 Tage",7,5),N('Ist-Stunden'!G285)+(N(Krankheitstage!H285)+N(Krankheitstage!T285))*N($C285))))</f>
        <v/>
      </c>
      <c r="AL285" s="76">
        <f>IF($B285="",0,IF(Einstellungen!$C$10="Ja",MAX(IF(Einstellungen!$C$11="7 Tage",MAX(0,(MIN(DATE(2026,4,0),IF(Mitarbeiter!$D285="",DATE(2026,4,0),Mitarbeiter!$D285),TODAY()))-(MAX(DATE(2026,3,1),Mitarbeiter!$C285))+1),MAX(0,NETWORKDAYS(MAX(DATE(2026,3,1),Mitarbeiter!$C285),MIN(DATE(2026,4,0),IF(Mitarbeiter!$D285="",DATE(2026,4,0),Mitarbeiter!$D285),TODAY()),Einstellungen!$F$13:$F$67)))*N(Mitarbeiter!$E285)/IF(Einstellungen!$C$11="7 Tage",7,5),N('Ist-Stunden'!H285)),MAX(IF(Einstellungen!$C$11="7 Tage",MAX(0,(MIN(DATE(2026,4,0),IF(Mitarbeiter!$D285="",DATE(2026,4,0),Mitarbeiter!$D285),TODAY()))-(MAX(DATE(2026,3,1),Mitarbeiter!$C285))+1),MAX(0,NETWORKDAYS(MAX(DATE(2026,3,1),Mitarbeiter!$C285),MIN(DATE(2026,4,0),IF(Mitarbeiter!$D285="",DATE(2026,4,0),Mitarbeiter!$D285),TODAY()),Einstellungen!$F$13:$F$67)))*N(Mitarbeiter!$E285)/IF(Einstellungen!$C$11="7 Tage",7,5),N('Ist-Stunden'!H285)+(N(Krankheitstage!I285)+N(Krankheitstage!U285))*N($C285))))</f>
        <v/>
      </c>
      <c r="AM285" s="76">
        <f>IF($B285="",0,IF(Einstellungen!$C$10="Ja",MAX(IF(Einstellungen!$C$11="7 Tage",MAX(0,(MIN(DATE(2026,5,0),IF(Mitarbeiter!$D285="",DATE(2026,5,0),Mitarbeiter!$D285),TODAY()))-(MAX(DATE(2026,4,1),Mitarbeiter!$C285))+1),MAX(0,NETWORKDAYS(MAX(DATE(2026,4,1),Mitarbeiter!$C285),MIN(DATE(2026,5,0),IF(Mitarbeiter!$D285="",DATE(2026,5,0),Mitarbeiter!$D285),TODAY()),Einstellungen!$F$13:$F$67)))*N(Mitarbeiter!$E285)/IF(Einstellungen!$C$11="7 Tage",7,5),N('Ist-Stunden'!I285)),MAX(IF(Einstellungen!$C$11="7 Tage",MAX(0,(MIN(DATE(2026,5,0),IF(Mitarbeiter!$D285="",DATE(2026,5,0),Mitarbeiter!$D285),TODAY()))-(MAX(DATE(2026,4,1),Mitarbeiter!$C285))+1),MAX(0,NETWORKDAYS(MAX(DATE(2026,4,1),Mitarbeiter!$C285),MIN(DATE(2026,5,0),IF(Mitarbeiter!$D285="",DATE(2026,5,0),Mitarbeiter!$D285),TODAY()),Einstellungen!$F$13:$F$67)))*N(Mitarbeiter!$E285)/IF(Einstellungen!$C$11="7 Tage",7,5),N('Ist-Stunden'!I285)+(N(Krankheitstage!J285)+N(Krankheitstage!V285))*N($C285))))</f>
        <v/>
      </c>
      <c r="AN285" s="76">
        <f>IF($B285="",0,IF(Einstellungen!$C$10="Ja",MAX(IF(Einstellungen!$C$11="7 Tage",MAX(0,(MIN(DATE(2026,6,0),IF(Mitarbeiter!$D285="",DATE(2026,6,0),Mitarbeiter!$D285),TODAY()))-(MAX(DATE(2026,5,1),Mitarbeiter!$C285))+1),MAX(0,NETWORKDAYS(MAX(DATE(2026,5,1),Mitarbeiter!$C285),MIN(DATE(2026,6,0),IF(Mitarbeiter!$D285="",DATE(2026,6,0),Mitarbeiter!$D285),TODAY()),Einstellungen!$F$13:$F$67)))*N(Mitarbeiter!$E285)/IF(Einstellungen!$C$11="7 Tage",7,5),N('Ist-Stunden'!J285)),MAX(IF(Einstellungen!$C$11="7 Tage",MAX(0,(MIN(DATE(2026,6,0),IF(Mitarbeiter!$D285="",DATE(2026,6,0),Mitarbeiter!$D285),TODAY()))-(MAX(DATE(2026,5,1),Mitarbeiter!$C285))+1),MAX(0,NETWORKDAYS(MAX(DATE(2026,5,1),Mitarbeiter!$C285),MIN(DATE(2026,6,0),IF(Mitarbeiter!$D285="",DATE(2026,6,0),Mitarbeiter!$D285),TODAY()),Einstellungen!$F$13:$F$67)))*N(Mitarbeiter!$E285)/IF(Einstellungen!$C$11="7 Tage",7,5),N('Ist-Stunden'!J285)+(N(Krankheitstage!K285)+N(Krankheitstage!W285))*N($C285))))</f>
        <v/>
      </c>
      <c r="AO285" s="76">
        <f>IF($B285="",0,IF(Einstellungen!$C$10="Ja",MAX(IF(Einstellungen!$C$11="7 Tage",MAX(0,(MIN(DATE(2026,7,0),IF(Mitarbeiter!$D285="",DATE(2026,7,0),Mitarbeiter!$D285),TODAY()))-(MAX(DATE(2026,6,1),Mitarbeiter!$C285))+1),MAX(0,NETWORKDAYS(MAX(DATE(2026,6,1),Mitarbeiter!$C285),MIN(DATE(2026,7,0),IF(Mitarbeiter!$D285="",DATE(2026,7,0),Mitarbeiter!$D285),TODAY()),Einstellungen!$F$13:$F$67)))*N(Mitarbeiter!$E285)/IF(Einstellungen!$C$11="7 Tage",7,5),N('Ist-Stunden'!K285)),MAX(IF(Einstellungen!$C$11="7 Tage",MAX(0,(MIN(DATE(2026,7,0),IF(Mitarbeiter!$D285="",DATE(2026,7,0),Mitarbeiter!$D285),TODAY()))-(MAX(DATE(2026,6,1),Mitarbeiter!$C285))+1),MAX(0,NETWORKDAYS(MAX(DATE(2026,6,1),Mitarbeiter!$C285),MIN(DATE(2026,7,0),IF(Mitarbeiter!$D285="",DATE(2026,7,0),Mitarbeiter!$D285),TODAY()),Einstellungen!$F$13:$F$67)))*N(Mitarbeiter!$E285)/IF(Einstellungen!$C$11="7 Tage",7,5),N('Ist-Stunden'!K285)+(N(Krankheitstage!L285)+N(Krankheitstage!X285))*N($C285))))</f>
        <v/>
      </c>
      <c r="AP285" s="76">
        <f>IF($B285="",0,IF(Einstellungen!$C$10="Ja",MAX(IF(Einstellungen!$C$11="7 Tage",MAX(0,(MIN(DATE(2026,8,0),IF(Mitarbeiter!$D285="",DATE(2026,8,0),Mitarbeiter!$D285),TODAY()))-(MAX(DATE(2026,7,1),Mitarbeiter!$C285))+1),MAX(0,NETWORKDAYS(MAX(DATE(2026,7,1),Mitarbeiter!$C285),MIN(DATE(2026,8,0),IF(Mitarbeiter!$D285="",DATE(2026,8,0),Mitarbeiter!$D285),TODAY()),Einstellungen!$F$13:$F$67)))*N(Mitarbeiter!$E285)/IF(Einstellungen!$C$11="7 Tage",7,5),N('Ist-Stunden'!L285)),MAX(IF(Einstellungen!$C$11="7 Tage",MAX(0,(MIN(DATE(2026,8,0),IF(Mitarbeiter!$D285="",DATE(2026,8,0),Mitarbeiter!$D285),TODAY()))-(MAX(DATE(2026,7,1),Mitarbeiter!$C285))+1),MAX(0,NETWORKDAYS(MAX(DATE(2026,7,1),Mitarbeiter!$C285),MIN(DATE(2026,8,0),IF(Mitarbeiter!$D285="",DATE(2026,8,0),Mitarbeiter!$D285),TODAY()),Einstellungen!$F$13:$F$67)))*N(Mitarbeiter!$E285)/IF(Einstellungen!$C$11="7 Tage",7,5),N('Ist-Stunden'!L285)+(N(Krankheitstage!M285)+N(Krankheitstage!Y285))*N($C285))))</f>
        <v/>
      </c>
      <c r="AQ285" s="76">
        <f>IF($B285="",0,IF(Einstellungen!$C$10="Ja",MAX(IF(Einstellungen!$C$11="7 Tage",MAX(0,(MIN(DATE(2026,9,0),IF(Mitarbeiter!$D285="",DATE(2026,9,0),Mitarbeiter!$D285),TODAY()))-(MAX(DATE(2026,8,1),Mitarbeiter!$C285))+1),MAX(0,NETWORKDAYS(MAX(DATE(2026,8,1),Mitarbeiter!$C285),MIN(DATE(2026,9,0),IF(Mitarbeiter!$D285="",DATE(2026,9,0),Mitarbeiter!$D285),TODAY()),Einstellungen!$F$13:$F$67)))*N(Mitarbeiter!$E285)/IF(Einstellungen!$C$11="7 Tage",7,5),N('Ist-Stunden'!M285)),MAX(IF(Einstellungen!$C$11="7 Tage",MAX(0,(MIN(DATE(2026,9,0),IF(Mitarbeiter!$D285="",DATE(2026,9,0),Mitarbeiter!$D285),TODAY()))-(MAX(DATE(2026,8,1),Mitarbeiter!$C285))+1),MAX(0,NETWORKDAYS(MAX(DATE(2026,8,1),Mitarbeiter!$C285),MIN(DATE(2026,9,0),IF(Mitarbeiter!$D285="",DATE(2026,9,0),Mitarbeiter!$D285),TODAY()),Einstellungen!$F$13:$F$67)))*N(Mitarbeiter!$E285)/IF(Einstellungen!$C$11="7 Tage",7,5),N('Ist-Stunden'!M285)+(N(Krankheitstage!N285)+N(Krankheitstage!Z285))*N($C285))))</f>
        <v/>
      </c>
      <c r="AR285" s="76">
        <f>IF($B285="",0,IF(Einstellungen!$C$10="Ja",MAX(IF(Einstellungen!$C$11="7 Tage",MAX(0,(MIN(DATE(2026,10,0),IF(Mitarbeiter!$D285="",DATE(2026,10,0),Mitarbeiter!$D285),TODAY()))-(MAX(DATE(2026,9,1),Mitarbeiter!$C285))+1),MAX(0,NETWORKDAYS(MAX(DATE(2026,9,1),Mitarbeiter!$C285),MIN(DATE(2026,10,0),IF(Mitarbeiter!$D285="",DATE(2026,10,0),Mitarbeiter!$D285),TODAY()),Einstellungen!$F$13:$F$67)))*N(Mitarbeiter!$E285)/IF(Einstellungen!$C$11="7 Tage",7,5),N('Ist-Stunden'!N285)),MAX(IF(Einstellungen!$C$11="7 Tage",MAX(0,(MIN(DATE(2026,10,0),IF(Mitarbeiter!$D285="",DATE(2026,10,0),Mitarbeiter!$D285),TODAY()))-(MAX(DATE(2026,9,1),Mitarbeiter!$C285))+1),MAX(0,NETWORKDAYS(MAX(DATE(2026,9,1),Mitarbeiter!$C285),MIN(DATE(2026,10,0),IF(Mitarbeiter!$D285="",DATE(2026,10,0),Mitarbeiter!$D285),TODAY()),Einstellungen!$F$13:$F$67)))*N(Mitarbeiter!$E285)/IF(Einstellungen!$C$11="7 Tage",7,5),N('Ist-Stunden'!N285)+(N(Krankheitstage!O285)+N(Krankheitstage!AA285))*N($C285))))</f>
        <v/>
      </c>
      <c r="AS285" s="76">
        <f>IF($B285="",0,IF(Einstellungen!$C$10="Ja",MAX(IF(Einstellungen!$C$11="7 Tage",MAX(0,(MIN(DATE(2026,11,0),IF(Mitarbeiter!$D285="",DATE(2026,11,0),Mitarbeiter!$D285),TODAY()))-(MAX(DATE(2026,10,1),Mitarbeiter!$C285))+1),MAX(0,NETWORKDAYS(MAX(DATE(2026,10,1),Mitarbeiter!$C285),MIN(DATE(2026,11,0),IF(Mitarbeiter!$D285="",DATE(2026,11,0),Mitarbeiter!$D285),TODAY()),Einstellungen!$F$13:$F$67)))*N(Mitarbeiter!$E285)/IF(Einstellungen!$C$11="7 Tage",7,5),N('Ist-Stunden'!O285)),MAX(IF(Einstellungen!$C$11="7 Tage",MAX(0,(MIN(DATE(2026,11,0),IF(Mitarbeiter!$D285="",DATE(2026,11,0),Mitarbeiter!$D285),TODAY()))-(MAX(DATE(2026,10,1),Mitarbeiter!$C285))+1),MAX(0,NETWORKDAYS(MAX(DATE(2026,10,1),Mitarbeiter!$C285),MIN(DATE(2026,11,0),IF(Mitarbeiter!$D285="",DATE(2026,11,0),Mitarbeiter!$D285),TODAY()),Einstellungen!$F$13:$F$67)))*N(Mitarbeiter!$E285)/IF(Einstellungen!$C$11="7 Tage",7,5),N('Ist-Stunden'!O285)+(N(Krankheitstage!P285)+N(Krankheitstage!AB285))*N($C285))))</f>
        <v/>
      </c>
      <c r="AT285" s="76">
        <f>IF($B285="",0,IF(Einstellungen!$C$10="Ja",MAX(IF(Einstellungen!$C$11="7 Tage",MAX(0,(MIN(DATE(2026,12,0),IF(Mitarbeiter!$D285="",DATE(2026,12,0),Mitarbeiter!$D285),TODAY()))-(MAX(DATE(2026,11,1),Mitarbeiter!$C285))+1),MAX(0,NETWORKDAYS(MAX(DATE(2026,11,1),Mitarbeiter!$C285),MIN(DATE(2026,12,0),IF(Mitarbeiter!$D285="",DATE(2026,12,0),Mitarbeiter!$D285),TODAY()),Einstellungen!$F$13:$F$67)))*N(Mitarbeiter!$E285)/IF(Einstellungen!$C$11="7 Tage",7,5),N('Ist-Stunden'!P285)),MAX(IF(Einstellungen!$C$11="7 Tage",MAX(0,(MIN(DATE(2026,12,0),IF(Mitarbeiter!$D285="",DATE(2026,12,0),Mitarbeiter!$D285),TODAY()))-(MAX(DATE(2026,11,1),Mitarbeiter!$C285))+1),MAX(0,NETWORKDAYS(MAX(DATE(2026,11,1),Mitarbeiter!$C285),MIN(DATE(2026,12,0),IF(Mitarbeiter!$D285="",DATE(2026,12,0),Mitarbeiter!$D285),TODAY()),Einstellungen!$F$13:$F$67)))*N(Mitarbeiter!$E285)/IF(Einstellungen!$C$11="7 Tage",7,5),N('Ist-Stunden'!P285)+(N(Krankheitstage!Q285)+N(Krankheitstage!AC285))*N($C285))))</f>
        <v/>
      </c>
      <c r="AU285" s="76">
        <f>IF($B285="",0,IF(Einstellungen!$C$10="Ja",MAX(IF(Einstellungen!$C$11="7 Tage",MAX(0,(MIN(DATE(2026,13,0),IF(Mitarbeiter!$D285="",DATE(2026,13,0),Mitarbeiter!$D285),TODAY()))-(MAX(DATE(2026,12,1),Mitarbeiter!$C285))+1),MAX(0,NETWORKDAYS(MAX(DATE(2026,12,1),Mitarbeiter!$C285),MIN(DATE(2026,13,0),IF(Mitarbeiter!$D285="",DATE(2026,13,0),Mitarbeiter!$D285),TODAY()),Einstellungen!$F$13:$F$67)))*N(Mitarbeiter!$E285)/IF(Einstellungen!$C$11="7 Tage",7,5),N('Ist-Stunden'!Q285)),MAX(IF(Einstellungen!$C$11="7 Tage",MAX(0,(MIN(DATE(2026,13,0),IF(Mitarbeiter!$D285="",DATE(2026,13,0),Mitarbeiter!$D285),TODAY()))-(MAX(DATE(2026,12,1),Mitarbeiter!$C285))+1),MAX(0,NETWORKDAYS(MAX(DATE(2026,12,1),Mitarbeiter!$C285),MIN(DATE(2026,13,0),IF(Mitarbeiter!$D285="",DATE(2026,13,0),Mitarbeiter!$D285),TODAY()),Einstellungen!$F$13:$F$67)))*N(Mitarbeiter!$E285)/IF(Einstellungen!$C$11="7 Tage",7,5),N('Ist-Stunden'!Q285)+(N(Krankheitstage!R285)+N(Krankheitstage!AD285))*N($C285))))</f>
        <v/>
      </c>
      <c r="AV285" s="76">
        <f>IF($B285="",0,IF(Einstellungen!$C$10="Ja",MAX(IF(Einstellungen!$C$11="7 Tage",MAX(0,(MIN(DATE(2027,2,0),IF(Mitarbeiter!$D285="",DATE(2027,2,0),Mitarbeiter!$D285),TODAY()))-(MAX(DATE(2027,1,1),Mitarbeiter!$C285))+1),MAX(0,NETWORKDAYS(MAX(DATE(2027,1,1),Mitarbeiter!$C285),MIN(DATE(2027,2,0),IF(Mitarbeiter!$D285="",DATE(2027,2,0),Mitarbeiter!$D285),TODAY()),Einstellungen!$F$13:$F$67)))*N(Mitarbeiter!$E285)/IF(Einstellungen!$C$11="7 Tage",7,5),N('Ist-Stunden'!R285)),MAX(IF(Einstellungen!$C$11="7 Tage",MAX(0,(MIN(DATE(2027,2,0),IF(Mitarbeiter!$D285="",DATE(2027,2,0),Mitarbeiter!$D285),TODAY()))-(MAX(DATE(2027,1,1),Mitarbeiter!$C285))+1),MAX(0,NETWORKDAYS(MAX(DATE(2027,1,1),Mitarbeiter!$C285),MIN(DATE(2027,2,0),IF(Mitarbeiter!$D285="",DATE(2027,2,0),Mitarbeiter!$D285),TODAY()),Einstellungen!$F$13:$F$67)))*N(Mitarbeiter!$E285)/IF(Einstellungen!$C$11="7 Tage",7,5),N('Ist-Stunden'!R285)+(N(Krankheitstage!AE285)+N(Krankheitstage!AQ285))*N($C285))))</f>
        <v/>
      </c>
      <c r="AW285" s="76">
        <f>IF($B285="",0,IF(Einstellungen!$C$10="Ja",MAX(IF(Einstellungen!$C$11="7 Tage",MAX(0,(MIN(DATE(2027,3,0),IF(Mitarbeiter!$D285="",DATE(2027,3,0),Mitarbeiter!$D285),TODAY()))-(MAX(DATE(2027,2,1),Mitarbeiter!$C285))+1),MAX(0,NETWORKDAYS(MAX(DATE(2027,2,1),Mitarbeiter!$C285),MIN(DATE(2027,3,0),IF(Mitarbeiter!$D285="",DATE(2027,3,0),Mitarbeiter!$D285),TODAY()),Einstellungen!$F$13:$F$67)))*N(Mitarbeiter!$E285)/IF(Einstellungen!$C$11="7 Tage",7,5),N('Ist-Stunden'!S285)),MAX(IF(Einstellungen!$C$11="7 Tage",MAX(0,(MIN(DATE(2027,3,0),IF(Mitarbeiter!$D285="",DATE(2027,3,0),Mitarbeiter!$D285),TODAY()))-(MAX(DATE(2027,2,1),Mitarbeiter!$C285))+1),MAX(0,NETWORKDAYS(MAX(DATE(2027,2,1),Mitarbeiter!$C285),MIN(DATE(2027,3,0),IF(Mitarbeiter!$D285="",DATE(2027,3,0),Mitarbeiter!$D285),TODAY()),Einstellungen!$F$13:$F$67)))*N(Mitarbeiter!$E285)/IF(Einstellungen!$C$11="7 Tage",7,5),N('Ist-Stunden'!S285)+(N(Krankheitstage!AF285)+N(Krankheitstage!AR285))*N($C285))))</f>
        <v/>
      </c>
      <c r="AX285" s="76">
        <f>IF($B285="",0,IF(Einstellungen!$C$10="Ja",MAX(IF(Einstellungen!$C$11="7 Tage",MAX(0,(MIN(DATE(2027,4,0),IF(Mitarbeiter!$D285="",DATE(2027,4,0),Mitarbeiter!$D285),TODAY()))-(MAX(DATE(2027,3,1),Mitarbeiter!$C285))+1),MAX(0,NETWORKDAYS(MAX(DATE(2027,3,1),Mitarbeiter!$C285),MIN(DATE(2027,4,0),IF(Mitarbeiter!$D285="",DATE(2027,4,0),Mitarbeiter!$D285),TODAY()),Einstellungen!$F$13:$F$67)))*N(Mitarbeiter!$E285)/IF(Einstellungen!$C$11="7 Tage",7,5),N('Ist-Stunden'!T285)),MAX(IF(Einstellungen!$C$11="7 Tage",MAX(0,(MIN(DATE(2027,4,0),IF(Mitarbeiter!$D285="",DATE(2027,4,0),Mitarbeiter!$D285),TODAY()))-(MAX(DATE(2027,3,1),Mitarbeiter!$C285))+1),MAX(0,NETWORKDAYS(MAX(DATE(2027,3,1),Mitarbeiter!$C285),MIN(DATE(2027,4,0),IF(Mitarbeiter!$D285="",DATE(2027,4,0),Mitarbeiter!$D285),TODAY()),Einstellungen!$F$13:$F$67)))*N(Mitarbeiter!$E285)/IF(Einstellungen!$C$11="7 Tage",7,5),N('Ist-Stunden'!T285)+(N(Krankheitstage!AG285)+N(Krankheitstage!AS285))*N($C285))))</f>
        <v/>
      </c>
      <c r="AY285" s="76">
        <f>IF($B285="",0,IF(Einstellungen!$C$10="Ja",MAX(IF(Einstellungen!$C$11="7 Tage",MAX(0,(MIN(DATE(2027,5,0),IF(Mitarbeiter!$D285="",DATE(2027,5,0),Mitarbeiter!$D285),TODAY()))-(MAX(DATE(2027,4,1),Mitarbeiter!$C285))+1),MAX(0,NETWORKDAYS(MAX(DATE(2027,4,1),Mitarbeiter!$C285),MIN(DATE(2027,5,0),IF(Mitarbeiter!$D285="",DATE(2027,5,0),Mitarbeiter!$D285),TODAY()),Einstellungen!$F$13:$F$67)))*N(Mitarbeiter!$E285)/IF(Einstellungen!$C$11="7 Tage",7,5),N('Ist-Stunden'!U285)),MAX(IF(Einstellungen!$C$11="7 Tage",MAX(0,(MIN(DATE(2027,5,0),IF(Mitarbeiter!$D285="",DATE(2027,5,0),Mitarbeiter!$D285),TODAY()))-(MAX(DATE(2027,4,1),Mitarbeiter!$C285))+1),MAX(0,NETWORKDAYS(MAX(DATE(2027,4,1),Mitarbeiter!$C285),MIN(DATE(2027,5,0),IF(Mitarbeiter!$D285="",DATE(2027,5,0),Mitarbeiter!$D285),TODAY()),Einstellungen!$F$13:$F$67)))*N(Mitarbeiter!$E285)/IF(Einstellungen!$C$11="7 Tage",7,5),N('Ist-Stunden'!U285)+(N(Krankheitstage!AH285)+N(Krankheitstage!AT285))*N($C285))))</f>
        <v/>
      </c>
      <c r="AZ285" s="76">
        <f>IF($B285="",0,IF(Einstellungen!$C$10="Ja",MAX(IF(Einstellungen!$C$11="7 Tage",MAX(0,(MIN(DATE(2027,6,0),IF(Mitarbeiter!$D285="",DATE(2027,6,0),Mitarbeiter!$D285),TODAY()))-(MAX(DATE(2027,5,1),Mitarbeiter!$C285))+1),MAX(0,NETWORKDAYS(MAX(DATE(2027,5,1),Mitarbeiter!$C285),MIN(DATE(2027,6,0),IF(Mitarbeiter!$D285="",DATE(2027,6,0),Mitarbeiter!$D285),TODAY()),Einstellungen!$F$13:$F$67)))*N(Mitarbeiter!$E285)/IF(Einstellungen!$C$11="7 Tage",7,5),N('Ist-Stunden'!V285)),MAX(IF(Einstellungen!$C$11="7 Tage",MAX(0,(MIN(DATE(2027,6,0),IF(Mitarbeiter!$D285="",DATE(2027,6,0),Mitarbeiter!$D285),TODAY()))-(MAX(DATE(2027,5,1),Mitarbeiter!$C285))+1),MAX(0,NETWORKDAYS(MAX(DATE(2027,5,1),Mitarbeiter!$C285),MIN(DATE(2027,6,0),IF(Mitarbeiter!$D285="",DATE(2027,6,0),Mitarbeiter!$D285),TODAY()),Einstellungen!$F$13:$F$67)))*N(Mitarbeiter!$E285)/IF(Einstellungen!$C$11="7 Tage",7,5),N('Ist-Stunden'!V285)+(N(Krankheitstage!AI285)+N(Krankheitstage!AU285))*N($C285))))</f>
        <v/>
      </c>
      <c r="BA285" s="76">
        <f>IF($B285="",0,IF(Einstellungen!$C$10="Ja",MAX(IF(Einstellungen!$C$11="7 Tage",MAX(0,(MIN(DATE(2027,7,0),IF(Mitarbeiter!$D285="",DATE(2027,7,0),Mitarbeiter!$D285),TODAY()))-(MAX(DATE(2027,6,1),Mitarbeiter!$C285))+1),MAX(0,NETWORKDAYS(MAX(DATE(2027,6,1),Mitarbeiter!$C285),MIN(DATE(2027,7,0),IF(Mitarbeiter!$D285="",DATE(2027,7,0),Mitarbeiter!$D285),TODAY()),Einstellungen!$F$13:$F$67)))*N(Mitarbeiter!$E285)/IF(Einstellungen!$C$11="7 Tage",7,5),N('Ist-Stunden'!W285)),MAX(IF(Einstellungen!$C$11="7 Tage",MAX(0,(MIN(DATE(2027,7,0),IF(Mitarbeiter!$D285="",DATE(2027,7,0),Mitarbeiter!$D285),TODAY()))-(MAX(DATE(2027,6,1),Mitarbeiter!$C285))+1),MAX(0,NETWORKDAYS(MAX(DATE(2027,6,1),Mitarbeiter!$C285),MIN(DATE(2027,7,0),IF(Mitarbeiter!$D285="",DATE(2027,7,0),Mitarbeiter!$D285),TODAY()),Einstellungen!$F$13:$F$67)))*N(Mitarbeiter!$E285)/IF(Einstellungen!$C$11="7 Tage",7,5),N('Ist-Stunden'!W285)+(N(Krankheitstage!AJ285)+N(Krankheitstage!AV285))*N($C285))))</f>
        <v/>
      </c>
      <c r="BB285" s="76">
        <f>IF($B285="",0,IF(Einstellungen!$C$10="Ja",MAX(IF(Einstellungen!$C$11="7 Tage",MAX(0,(MIN(DATE(2027,8,0),IF(Mitarbeiter!$D285="",DATE(2027,8,0),Mitarbeiter!$D285),TODAY()))-(MAX(DATE(2027,7,1),Mitarbeiter!$C285))+1),MAX(0,NETWORKDAYS(MAX(DATE(2027,7,1),Mitarbeiter!$C285),MIN(DATE(2027,8,0),IF(Mitarbeiter!$D285="",DATE(2027,8,0),Mitarbeiter!$D285),TODAY()),Einstellungen!$F$13:$F$67)))*N(Mitarbeiter!$E285)/IF(Einstellungen!$C$11="7 Tage",7,5),N('Ist-Stunden'!X285)),MAX(IF(Einstellungen!$C$11="7 Tage",MAX(0,(MIN(DATE(2027,8,0),IF(Mitarbeiter!$D285="",DATE(2027,8,0),Mitarbeiter!$D285),TODAY()))-(MAX(DATE(2027,7,1),Mitarbeiter!$C285))+1),MAX(0,NETWORKDAYS(MAX(DATE(2027,7,1),Mitarbeiter!$C285),MIN(DATE(2027,8,0),IF(Mitarbeiter!$D285="",DATE(2027,8,0),Mitarbeiter!$D285),TODAY()),Einstellungen!$F$13:$F$67)))*N(Mitarbeiter!$E285)/IF(Einstellungen!$C$11="7 Tage",7,5),N('Ist-Stunden'!X285)+(N(Krankheitstage!AK285)+N(Krankheitstage!AW285))*N($C285))))</f>
        <v/>
      </c>
      <c r="BC285" s="76">
        <f>IF($B285="",0,IF(Einstellungen!$C$10="Ja",MAX(IF(Einstellungen!$C$11="7 Tage",MAX(0,(MIN(DATE(2027,9,0),IF(Mitarbeiter!$D285="",DATE(2027,9,0),Mitarbeiter!$D285),TODAY()))-(MAX(DATE(2027,8,1),Mitarbeiter!$C285))+1),MAX(0,NETWORKDAYS(MAX(DATE(2027,8,1),Mitarbeiter!$C285),MIN(DATE(2027,9,0),IF(Mitarbeiter!$D285="",DATE(2027,9,0),Mitarbeiter!$D285),TODAY()),Einstellungen!$F$13:$F$67)))*N(Mitarbeiter!$E285)/IF(Einstellungen!$C$11="7 Tage",7,5),N('Ist-Stunden'!Y285)),MAX(IF(Einstellungen!$C$11="7 Tage",MAX(0,(MIN(DATE(2027,9,0),IF(Mitarbeiter!$D285="",DATE(2027,9,0),Mitarbeiter!$D285),TODAY()))-(MAX(DATE(2027,8,1),Mitarbeiter!$C285))+1),MAX(0,NETWORKDAYS(MAX(DATE(2027,8,1),Mitarbeiter!$C285),MIN(DATE(2027,9,0),IF(Mitarbeiter!$D285="",DATE(2027,9,0),Mitarbeiter!$D285),TODAY()),Einstellungen!$F$13:$F$67)))*N(Mitarbeiter!$E285)/IF(Einstellungen!$C$11="7 Tage",7,5),N('Ist-Stunden'!Y285)+(N(Krankheitstage!AL285)+N(Krankheitstage!AX285))*N($C285))))</f>
        <v/>
      </c>
      <c r="BD285" s="76">
        <f>IF($B285="",0,IF(Einstellungen!$C$10="Ja",MAX(IF(Einstellungen!$C$11="7 Tage",MAX(0,(MIN(DATE(2027,10,0),IF(Mitarbeiter!$D285="",DATE(2027,10,0),Mitarbeiter!$D285),TODAY()))-(MAX(DATE(2027,9,1),Mitarbeiter!$C285))+1),MAX(0,NETWORKDAYS(MAX(DATE(2027,9,1),Mitarbeiter!$C285),MIN(DATE(2027,10,0),IF(Mitarbeiter!$D285="",DATE(2027,10,0),Mitarbeiter!$D285),TODAY()),Einstellungen!$F$13:$F$67)))*N(Mitarbeiter!$E285)/IF(Einstellungen!$C$11="7 Tage",7,5),N('Ist-Stunden'!Z285)),MAX(IF(Einstellungen!$C$11="7 Tage",MAX(0,(MIN(DATE(2027,10,0),IF(Mitarbeiter!$D285="",DATE(2027,10,0),Mitarbeiter!$D285),TODAY()))-(MAX(DATE(2027,9,1),Mitarbeiter!$C285))+1),MAX(0,NETWORKDAYS(MAX(DATE(2027,9,1),Mitarbeiter!$C285),MIN(DATE(2027,10,0),IF(Mitarbeiter!$D285="",DATE(2027,10,0),Mitarbeiter!$D285),TODAY()),Einstellungen!$F$13:$F$67)))*N(Mitarbeiter!$E285)/IF(Einstellungen!$C$11="7 Tage",7,5),N('Ist-Stunden'!Z285)+(N(Krankheitstage!AM285)+N(Krankheitstage!AY285))*N($C285))))</f>
        <v/>
      </c>
      <c r="BE285" s="76">
        <f>IF($B285="",0,IF(Einstellungen!$C$10="Ja",MAX(IF(Einstellungen!$C$11="7 Tage",MAX(0,(MIN(DATE(2027,11,0),IF(Mitarbeiter!$D285="",DATE(2027,11,0),Mitarbeiter!$D285),TODAY()))-(MAX(DATE(2027,10,1),Mitarbeiter!$C285))+1),MAX(0,NETWORKDAYS(MAX(DATE(2027,10,1),Mitarbeiter!$C285),MIN(DATE(2027,11,0),IF(Mitarbeiter!$D285="",DATE(2027,11,0),Mitarbeiter!$D285),TODAY()),Einstellungen!$F$13:$F$67)))*N(Mitarbeiter!$E285)/IF(Einstellungen!$C$11="7 Tage",7,5),N('Ist-Stunden'!AA285)),MAX(IF(Einstellungen!$C$11="7 Tage",MAX(0,(MIN(DATE(2027,11,0),IF(Mitarbeiter!$D285="",DATE(2027,11,0),Mitarbeiter!$D285),TODAY()))-(MAX(DATE(2027,10,1),Mitarbeiter!$C285))+1),MAX(0,NETWORKDAYS(MAX(DATE(2027,10,1),Mitarbeiter!$C285),MIN(DATE(2027,11,0),IF(Mitarbeiter!$D285="",DATE(2027,11,0),Mitarbeiter!$D285),TODAY()),Einstellungen!$F$13:$F$67)))*N(Mitarbeiter!$E285)/IF(Einstellungen!$C$11="7 Tage",7,5),N('Ist-Stunden'!AA285)+(N(Krankheitstage!AN285)+N(Krankheitstage!AZ285))*N($C285))))</f>
        <v/>
      </c>
      <c r="BF285" s="76">
        <f>IF($B285="",0,IF(Einstellungen!$C$10="Ja",MAX(IF(Einstellungen!$C$11="7 Tage",MAX(0,(MIN(DATE(2027,12,0),IF(Mitarbeiter!$D285="",DATE(2027,12,0),Mitarbeiter!$D285),TODAY()))-(MAX(DATE(2027,11,1),Mitarbeiter!$C285))+1),MAX(0,NETWORKDAYS(MAX(DATE(2027,11,1),Mitarbeiter!$C285),MIN(DATE(2027,12,0),IF(Mitarbeiter!$D285="",DATE(2027,12,0),Mitarbeiter!$D285),TODAY()),Einstellungen!$F$13:$F$67)))*N(Mitarbeiter!$E285)/IF(Einstellungen!$C$11="7 Tage",7,5),N('Ist-Stunden'!AB285)),MAX(IF(Einstellungen!$C$11="7 Tage",MAX(0,(MIN(DATE(2027,12,0),IF(Mitarbeiter!$D285="",DATE(2027,12,0),Mitarbeiter!$D285),TODAY()))-(MAX(DATE(2027,11,1),Mitarbeiter!$C285))+1),MAX(0,NETWORKDAYS(MAX(DATE(2027,11,1),Mitarbeiter!$C285),MIN(DATE(2027,12,0),IF(Mitarbeiter!$D285="",DATE(2027,12,0),Mitarbeiter!$D285),TODAY()),Einstellungen!$F$13:$F$67)))*N(Mitarbeiter!$E285)/IF(Einstellungen!$C$11="7 Tage",7,5),N('Ist-Stunden'!AB285)+(N(Krankheitstage!AO285)+N(Krankheitstage!BA285))*N($C285))))</f>
        <v/>
      </c>
      <c r="BG285" s="76">
        <f>IF($B285="",0,IF(Einstellungen!$C$10="Ja",MAX(IF(Einstellungen!$C$11="7 Tage",MAX(0,(MIN(DATE(2027,13,0),IF(Mitarbeiter!$D285="",DATE(2027,13,0),Mitarbeiter!$D285),TODAY()))-(MAX(DATE(2027,12,1),Mitarbeiter!$C285))+1),MAX(0,NETWORKDAYS(MAX(DATE(2027,12,1),Mitarbeiter!$C285),MIN(DATE(2027,13,0),IF(Mitarbeiter!$D285="",DATE(2027,13,0),Mitarbeiter!$D285),TODAY()),Einstellungen!$F$13:$F$67)))*N(Mitarbeiter!$E285)/IF(Einstellungen!$C$11="7 Tage",7,5),N('Ist-Stunden'!AC285)),MAX(IF(Einstellungen!$C$11="7 Tage",MAX(0,(MIN(DATE(2027,13,0),IF(Mitarbeiter!$D285="",DATE(2027,13,0),Mitarbeiter!$D285),TODAY()))-(MAX(DATE(2027,12,1),Mitarbeiter!$C285))+1),MAX(0,NETWORKDAYS(MAX(DATE(2027,12,1),Mitarbeiter!$C285),MIN(DATE(2027,13,0),IF(Mitarbeiter!$D285="",DATE(2027,13,0),Mitarbeiter!$D285),TODAY()),Einstellungen!$F$13:$F$67)))*N(Mitarbeiter!$E285)/IF(Einstellungen!$C$11="7 Tage",7,5),N('Ist-Stunden'!AC285)+(N(Krankheitstage!AP285)+N(Krankheitstage!BB285))*N($C285))))</f>
        <v/>
      </c>
      <c r="BH285" s="76">
        <f>IF($B285="",0,IF(Einstellungen!$C$10="Ja",MAX(IF(Einstellungen!$C$11="7 Tage",MAX(0,(MIN(DATE(2028,2,0),IF(Mitarbeiter!$D285="",DATE(2028,2,0),Mitarbeiter!$D285),TODAY()))-(MAX(DATE(2028,1,1),Mitarbeiter!$C285))+1),MAX(0,NETWORKDAYS(MAX(DATE(2028,1,1),Mitarbeiter!$C285),MIN(DATE(2028,2,0),IF(Mitarbeiter!$D285="",DATE(2028,2,0),Mitarbeiter!$D285),TODAY()),Einstellungen!$F$13:$F$67)))*N(Mitarbeiter!$E285)/IF(Einstellungen!$C$11="7 Tage",7,5),N('Ist-Stunden'!AD285)),MAX(IF(Einstellungen!$C$11="7 Tage",MAX(0,(MIN(DATE(2028,2,0),IF(Mitarbeiter!$D285="",DATE(2028,2,0),Mitarbeiter!$D285),TODAY()))-(MAX(DATE(2028,1,1),Mitarbeiter!$C285))+1),MAX(0,NETWORKDAYS(MAX(DATE(2028,1,1),Mitarbeiter!$C285),MIN(DATE(2028,2,0),IF(Mitarbeiter!$D285="",DATE(2028,2,0),Mitarbeiter!$D285),TODAY()),Einstellungen!$F$13:$F$67)))*N(Mitarbeiter!$E285)/IF(Einstellungen!$C$11="7 Tage",7,5),N('Ist-Stunden'!AD285)+(N(Krankheitstage!BC285)+N(Krankheitstage!BO285))*N($C285))))</f>
        <v/>
      </c>
      <c r="BI285" s="76">
        <f>IF($B285="",0,IF(Einstellungen!$C$10="Ja",MAX(IF(Einstellungen!$C$11="7 Tage",MAX(0,(MIN(DATE(2028,3,0),IF(Mitarbeiter!$D285="",DATE(2028,3,0),Mitarbeiter!$D285),TODAY()))-(MAX(DATE(2028,2,1),Mitarbeiter!$C285))+1),MAX(0,NETWORKDAYS(MAX(DATE(2028,2,1),Mitarbeiter!$C285),MIN(DATE(2028,3,0),IF(Mitarbeiter!$D285="",DATE(2028,3,0),Mitarbeiter!$D285),TODAY()),Einstellungen!$F$13:$F$67)))*N(Mitarbeiter!$E285)/IF(Einstellungen!$C$11="7 Tage",7,5),N('Ist-Stunden'!AE285)),MAX(IF(Einstellungen!$C$11="7 Tage",MAX(0,(MIN(DATE(2028,3,0),IF(Mitarbeiter!$D285="",DATE(2028,3,0),Mitarbeiter!$D285),TODAY()))-(MAX(DATE(2028,2,1),Mitarbeiter!$C285))+1),MAX(0,NETWORKDAYS(MAX(DATE(2028,2,1),Mitarbeiter!$C285),MIN(DATE(2028,3,0),IF(Mitarbeiter!$D285="",DATE(2028,3,0),Mitarbeiter!$D285),TODAY()),Einstellungen!$F$13:$F$67)))*N(Mitarbeiter!$E285)/IF(Einstellungen!$C$11="7 Tage",7,5),N('Ist-Stunden'!AE285)+(N(Krankheitstage!BD285)+N(Krankheitstage!BP285))*N($C285))))</f>
        <v/>
      </c>
      <c r="BJ285" s="76">
        <f>IF($B285="",0,IF(Einstellungen!$C$10="Ja",MAX(IF(Einstellungen!$C$11="7 Tage",MAX(0,(MIN(DATE(2028,4,0),IF(Mitarbeiter!$D285="",DATE(2028,4,0),Mitarbeiter!$D285),TODAY()))-(MAX(DATE(2028,3,1),Mitarbeiter!$C285))+1),MAX(0,NETWORKDAYS(MAX(DATE(2028,3,1),Mitarbeiter!$C285),MIN(DATE(2028,4,0),IF(Mitarbeiter!$D285="",DATE(2028,4,0),Mitarbeiter!$D285),TODAY()),Einstellungen!$F$13:$F$67)))*N(Mitarbeiter!$E285)/IF(Einstellungen!$C$11="7 Tage",7,5),N('Ist-Stunden'!AF285)),MAX(IF(Einstellungen!$C$11="7 Tage",MAX(0,(MIN(DATE(2028,4,0),IF(Mitarbeiter!$D285="",DATE(2028,4,0),Mitarbeiter!$D285),TODAY()))-(MAX(DATE(2028,3,1),Mitarbeiter!$C285))+1),MAX(0,NETWORKDAYS(MAX(DATE(2028,3,1),Mitarbeiter!$C285),MIN(DATE(2028,4,0),IF(Mitarbeiter!$D285="",DATE(2028,4,0),Mitarbeiter!$D285),TODAY()),Einstellungen!$F$13:$F$67)))*N(Mitarbeiter!$E285)/IF(Einstellungen!$C$11="7 Tage",7,5),N('Ist-Stunden'!AF285)+(N(Krankheitstage!BE285)+N(Krankheitstage!BQ285))*N($C285))))</f>
        <v/>
      </c>
      <c r="BK285" s="76">
        <f>IF($B285="",0,IF(Einstellungen!$C$10="Ja",MAX(IF(Einstellungen!$C$11="7 Tage",MAX(0,(MIN(DATE(2028,5,0),IF(Mitarbeiter!$D285="",DATE(2028,5,0),Mitarbeiter!$D285),TODAY()))-(MAX(DATE(2028,4,1),Mitarbeiter!$C285))+1),MAX(0,NETWORKDAYS(MAX(DATE(2028,4,1),Mitarbeiter!$C285),MIN(DATE(2028,5,0),IF(Mitarbeiter!$D285="",DATE(2028,5,0),Mitarbeiter!$D285),TODAY()),Einstellungen!$F$13:$F$67)))*N(Mitarbeiter!$E285)/IF(Einstellungen!$C$11="7 Tage",7,5),N('Ist-Stunden'!AG285)),MAX(IF(Einstellungen!$C$11="7 Tage",MAX(0,(MIN(DATE(2028,5,0),IF(Mitarbeiter!$D285="",DATE(2028,5,0),Mitarbeiter!$D285),TODAY()))-(MAX(DATE(2028,4,1),Mitarbeiter!$C285))+1),MAX(0,NETWORKDAYS(MAX(DATE(2028,4,1),Mitarbeiter!$C285),MIN(DATE(2028,5,0),IF(Mitarbeiter!$D285="",DATE(2028,5,0),Mitarbeiter!$D285),TODAY()),Einstellungen!$F$13:$F$67)))*N(Mitarbeiter!$E285)/IF(Einstellungen!$C$11="7 Tage",7,5),N('Ist-Stunden'!AG285)+(N(Krankheitstage!BF285)+N(Krankheitstage!BR285))*N($C285))))</f>
        <v/>
      </c>
      <c r="BL285" s="76">
        <f>IF($B285="",0,IF(Einstellungen!$C$10="Ja",MAX(IF(Einstellungen!$C$11="7 Tage",MAX(0,(MIN(DATE(2028,6,0),IF(Mitarbeiter!$D285="",DATE(2028,6,0),Mitarbeiter!$D285),TODAY()))-(MAX(DATE(2028,5,1),Mitarbeiter!$C285))+1),MAX(0,NETWORKDAYS(MAX(DATE(2028,5,1),Mitarbeiter!$C285),MIN(DATE(2028,6,0),IF(Mitarbeiter!$D285="",DATE(2028,6,0),Mitarbeiter!$D285),TODAY()),Einstellungen!$F$13:$F$67)))*N(Mitarbeiter!$E285)/IF(Einstellungen!$C$11="7 Tage",7,5),N('Ist-Stunden'!AH285)),MAX(IF(Einstellungen!$C$11="7 Tage",MAX(0,(MIN(DATE(2028,6,0),IF(Mitarbeiter!$D285="",DATE(2028,6,0),Mitarbeiter!$D285),TODAY()))-(MAX(DATE(2028,5,1),Mitarbeiter!$C285))+1),MAX(0,NETWORKDAYS(MAX(DATE(2028,5,1),Mitarbeiter!$C285),MIN(DATE(2028,6,0),IF(Mitarbeiter!$D285="",DATE(2028,6,0),Mitarbeiter!$D285),TODAY()),Einstellungen!$F$13:$F$67)))*N(Mitarbeiter!$E285)/IF(Einstellungen!$C$11="7 Tage",7,5),N('Ist-Stunden'!AH285)+(N(Krankheitstage!BG285)+N(Krankheitstage!BS285))*N($C285))))</f>
        <v/>
      </c>
      <c r="BM285" s="76">
        <f>IF($B285="",0,IF(Einstellungen!$C$10="Ja",MAX(IF(Einstellungen!$C$11="7 Tage",MAX(0,(MIN(DATE(2028,7,0),IF(Mitarbeiter!$D285="",DATE(2028,7,0),Mitarbeiter!$D285),TODAY()))-(MAX(DATE(2028,6,1),Mitarbeiter!$C285))+1),MAX(0,NETWORKDAYS(MAX(DATE(2028,6,1),Mitarbeiter!$C285),MIN(DATE(2028,7,0),IF(Mitarbeiter!$D285="",DATE(2028,7,0),Mitarbeiter!$D285),TODAY()),Einstellungen!$F$13:$F$67)))*N(Mitarbeiter!$E285)/IF(Einstellungen!$C$11="7 Tage",7,5),N('Ist-Stunden'!AI285)),MAX(IF(Einstellungen!$C$11="7 Tage",MAX(0,(MIN(DATE(2028,7,0),IF(Mitarbeiter!$D285="",DATE(2028,7,0),Mitarbeiter!$D285),TODAY()))-(MAX(DATE(2028,6,1),Mitarbeiter!$C285))+1),MAX(0,NETWORKDAYS(MAX(DATE(2028,6,1),Mitarbeiter!$C285),MIN(DATE(2028,7,0),IF(Mitarbeiter!$D285="",DATE(2028,7,0),Mitarbeiter!$D285),TODAY()),Einstellungen!$F$13:$F$67)))*N(Mitarbeiter!$E285)/IF(Einstellungen!$C$11="7 Tage",7,5),N('Ist-Stunden'!AI285)+(N(Krankheitstage!BH285)+N(Krankheitstage!BT285))*N($C285))))</f>
        <v/>
      </c>
      <c r="BN285" s="76">
        <f>IF($B285="",0,IF(Einstellungen!$C$10="Ja",MAX(IF(Einstellungen!$C$11="7 Tage",MAX(0,(MIN(DATE(2028,8,0),IF(Mitarbeiter!$D285="",DATE(2028,8,0),Mitarbeiter!$D285),TODAY()))-(MAX(DATE(2028,7,1),Mitarbeiter!$C285))+1),MAX(0,NETWORKDAYS(MAX(DATE(2028,7,1),Mitarbeiter!$C285),MIN(DATE(2028,8,0),IF(Mitarbeiter!$D285="",DATE(2028,8,0),Mitarbeiter!$D285),TODAY()),Einstellungen!$F$13:$F$67)))*N(Mitarbeiter!$E285)/IF(Einstellungen!$C$11="7 Tage",7,5),N('Ist-Stunden'!AJ285)),MAX(IF(Einstellungen!$C$11="7 Tage",MAX(0,(MIN(DATE(2028,8,0),IF(Mitarbeiter!$D285="",DATE(2028,8,0),Mitarbeiter!$D285),TODAY()))-(MAX(DATE(2028,7,1),Mitarbeiter!$C285))+1),MAX(0,NETWORKDAYS(MAX(DATE(2028,7,1),Mitarbeiter!$C285),MIN(DATE(2028,8,0),IF(Mitarbeiter!$D285="",DATE(2028,8,0),Mitarbeiter!$D285),TODAY()),Einstellungen!$F$13:$F$67)))*N(Mitarbeiter!$E285)/IF(Einstellungen!$C$11="7 Tage",7,5),N('Ist-Stunden'!AJ285)+(N(Krankheitstage!BI285)+N(Krankheitstage!BU285))*N($C285))))</f>
        <v/>
      </c>
      <c r="BO285" s="76">
        <f>IF($B285="",0,IF(Einstellungen!$C$10="Ja",MAX(IF(Einstellungen!$C$11="7 Tage",MAX(0,(MIN(DATE(2028,9,0),IF(Mitarbeiter!$D285="",DATE(2028,9,0),Mitarbeiter!$D285),TODAY()))-(MAX(DATE(2028,8,1),Mitarbeiter!$C285))+1),MAX(0,NETWORKDAYS(MAX(DATE(2028,8,1),Mitarbeiter!$C285),MIN(DATE(2028,9,0),IF(Mitarbeiter!$D285="",DATE(2028,9,0),Mitarbeiter!$D285),TODAY()),Einstellungen!$F$13:$F$67)))*N(Mitarbeiter!$E285)/IF(Einstellungen!$C$11="7 Tage",7,5),N('Ist-Stunden'!AK285)),MAX(IF(Einstellungen!$C$11="7 Tage",MAX(0,(MIN(DATE(2028,9,0),IF(Mitarbeiter!$D285="",DATE(2028,9,0),Mitarbeiter!$D285),TODAY()))-(MAX(DATE(2028,8,1),Mitarbeiter!$C285))+1),MAX(0,NETWORKDAYS(MAX(DATE(2028,8,1),Mitarbeiter!$C285),MIN(DATE(2028,9,0),IF(Mitarbeiter!$D285="",DATE(2028,9,0),Mitarbeiter!$D285),TODAY()),Einstellungen!$F$13:$F$67)))*N(Mitarbeiter!$E285)/IF(Einstellungen!$C$11="7 Tage",7,5),N('Ist-Stunden'!AK285)+(N(Krankheitstage!BJ285)+N(Krankheitstage!BV285))*N($C285))))</f>
        <v/>
      </c>
      <c r="BP285" s="76">
        <f>IF($B285="",0,IF(Einstellungen!$C$10="Ja",MAX(IF(Einstellungen!$C$11="7 Tage",MAX(0,(MIN(DATE(2028,10,0),IF(Mitarbeiter!$D285="",DATE(2028,10,0),Mitarbeiter!$D285),TODAY()))-(MAX(DATE(2028,9,1),Mitarbeiter!$C285))+1),MAX(0,NETWORKDAYS(MAX(DATE(2028,9,1),Mitarbeiter!$C285),MIN(DATE(2028,10,0),IF(Mitarbeiter!$D285="",DATE(2028,10,0),Mitarbeiter!$D285),TODAY()),Einstellungen!$F$13:$F$67)))*N(Mitarbeiter!$E285)/IF(Einstellungen!$C$11="7 Tage",7,5),N('Ist-Stunden'!AL285)),MAX(IF(Einstellungen!$C$11="7 Tage",MAX(0,(MIN(DATE(2028,10,0),IF(Mitarbeiter!$D285="",DATE(2028,10,0),Mitarbeiter!$D285),TODAY()))-(MAX(DATE(2028,9,1),Mitarbeiter!$C285))+1),MAX(0,NETWORKDAYS(MAX(DATE(2028,9,1),Mitarbeiter!$C285),MIN(DATE(2028,10,0),IF(Mitarbeiter!$D285="",DATE(2028,10,0),Mitarbeiter!$D285),TODAY()),Einstellungen!$F$13:$F$67)))*N(Mitarbeiter!$E285)/IF(Einstellungen!$C$11="7 Tage",7,5),N('Ist-Stunden'!AL285)+(N(Krankheitstage!BK285)+N(Krankheitstage!BW285))*N($C285))))</f>
        <v/>
      </c>
      <c r="BQ285" s="76">
        <f>IF($B285="",0,IF(Einstellungen!$C$10="Ja",MAX(IF(Einstellungen!$C$11="7 Tage",MAX(0,(MIN(DATE(2028,11,0),IF(Mitarbeiter!$D285="",DATE(2028,11,0),Mitarbeiter!$D285),TODAY()))-(MAX(DATE(2028,10,1),Mitarbeiter!$C285))+1),MAX(0,NETWORKDAYS(MAX(DATE(2028,10,1),Mitarbeiter!$C285),MIN(DATE(2028,11,0),IF(Mitarbeiter!$D285="",DATE(2028,11,0),Mitarbeiter!$D285),TODAY()),Einstellungen!$F$13:$F$67)))*N(Mitarbeiter!$E285)/IF(Einstellungen!$C$11="7 Tage",7,5),N('Ist-Stunden'!AM285)),MAX(IF(Einstellungen!$C$11="7 Tage",MAX(0,(MIN(DATE(2028,11,0),IF(Mitarbeiter!$D285="",DATE(2028,11,0),Mitarbeiter!$D285),TODAY()))-(MAX(DATE(2028,10,1),Mitarbeiter!$C285))+1),MAX(0,NETWORKDAYS(MAX(DATE(2028,10,1),Mitarbeiter!$C285),MIN(DATE(2028,11,0),IF(Mitarbeiter!$D285="",DATE(2028,11,0),Mitarbeiter!$D285),TODAY()),Einstellungen!$F$13:$F$67)))*N(Mitarbeiter!$E285)/IF(Einstellungen!$C$11="7 Tage",7,5),N('Ist-Stunden'!AM285)+(N(Krankheitstage!BL285)+N(Krankheitstage!BX285))*N($C285))))</f>
        <v/>
      </c>
      <c r="BR285" s="76">
        <f>IF($B285="",0,IF(Einstellungen!$C$10="Ja",MAX(IF(Einstellungen!$C$11="7 Tage",MAX(0,(MIN(DATE(2028,12,0),IF(Mitarbeiter!$D285="",DATE(2028,12,0),Mitarbeiter!$D285),TODAY()))-(MAX(DATE(2028,11,1),Mitarbeiter!$C285))+1),MAX(0,NETWORKDAYS(MAX(DATE(2028,11,1),Mitarbeiter!$C285),MIN(DATE(2028,12,0),IF(Mitarbeiter!$D285="",DATE(2028,12,0),Mitarbeiter!$D285),TODAY()),Einstellungen!$F$13:$F$67)))*N(Mitarbeiter!$E285)/IF(Einstellungen!$C$11="7 Tage",7,5),N('Ist-Stunden'!AN285)),MAX(IF(Einstellungen!$C$11="7 Tage",MAX(0,(MIN(DATE(2028,12,0),IF(Mitarbeiter!$D285="",DATE(2028,12,0),Mitarbeiter!$D285),TODAY()))-(MAX(DATE(2028,11,1),Mitarbeiter!$C285))+1),MAX(0,NETWORKDAYS(MAX(DATE(2028,11,1),Mitarbeiter!$C285),MIN(DATE(2028,12,0),IF(Mitarbeiter!$D285="",DATE(2028,12,0),Mitarbeiter!$D285),TODAY()),Einstellungen!$F$13:$F$67)))*N(Mitarbeiter!$E285)/IF(Einstellungen!$C$11="7 Tage",7,5),N('Ist-Stunden'!AN285)+(N(Krankheitstage!BM285)+N(Krankheitstage!BY285))*N($C285))))</f>
        <v/>
      </c>
      <c r="BS285" s="76">
        <f>IF($B285="",0,IF(Einstellungen!$C$10="Ja",MAX(IF(Einstellungen!$C$11="7 Tage",MAX(0,(MIN(DATE(2028,13,0),IF(Mitarbeiter!$D285="",DATE(2028,13,0),Mitarbeiter!$D285),TODAY()))-(MAX(DATE(2028,12,1),Mitarbeiter!$C285))+1),MAX(0,NETWORKDAYS(MAX(DATE(2028,12,1),Mitarbeiter!$C285),MIN(DATE(2028,13,0),IF(Mitarbeiter!$D285="",DATE(2028,13,0),Mitarbeiter!$D285),TODAY()),Einstellungen!$F$13:$F$67)))*N(Mitarbeiter!$E285)/IF(Einstellungen!$C$11="7 Tage",7,5),N('Ist-Stunden'!AO285)),MAX(IF(Einstellungen!$C$11="7 Tage",MAX(0,(MIN(DATE(2028,13,0),IF(Mitarbeiter!$D285="",DATE(2028,13,0),Mitarbeiter!$D285),TODAY()))-(MAX(DATE(2028,12,1),Mitarbeiter!$C285))+1),MAX(0,NETWORKDAYS(MAX(DATE(2028,12,1),Mitarbeiter!$C285),MIN(DATE(2028,13,0),IF(Mitarbeiter!$D285="",DATE(2028,13,0),Mitarbeiter!$D285),TODAY()),Einstellungen!$F$13:$F$67)))*N(Mitarbeiter!$E285)/IF(Einstellungen!$C$11="7 Tage",7,5),N('Ist-Stunden'!AO285)+(N(Krankheitstage!BN285)+N(Krankheitstage!BZ285))*N($C285))))</f>
        <v/>
      </c>
      <c r="BT285" s="76">
        <f>IF($B285="",0,IF(Einstellungen!$C$10="Ja",MAX(IF(Einstellungen!$C$11="7 Tage",MAX(0,(MIN(DATE(2029,2,0),IF(Mitarbeiter!$D285="",DATE(2029,2,0),Mitarbeiter!$D285),TODAY()))-(MAX(DATE(2029,1,1),Mitarbeiter!$C285))+1),MAX(0,NETWORKDAYS(MAX(DATE(2029,1,1),Mitarbeiter!$C285),MIN(DATE(2029,2,0),IF(Mitarbeiter!$D285="",DATE(2029,2,0),Mitarbeiter!$D285),TODAY()),Einstellungen!$F$13:$F$67)))*N(Mitarbeiter!$E285)/IF(Einstellungen!$C$11="7 Tage",7,5),N('Ist-Stunden'!AP285)),MAX(IF(Einstellungen!$C$11="7 Tage",MAX(0,(MIN(DATE(2029,2,0),IF(Mitarbeiter!$D285="",DATE(2029,2,0),Mitarbeiter!$D285),TODAY()))-(MAX(DATE(2029,1,1),Mitarbeiter!$C285))+1),MAX(0,NETWORKDAYS(MAX(DATE(2029,1,1),Mitarbeiter!$C285),MIN(DATE(2029,2,0),IF(Mitarbeiter!$D285="",DATE(2029,2,0),Mitarbeiter!$D285),TODAY()),Einstellungen!$F$13:$F$67)))*N(Mitarbeiter!$E285)/IF(Einstellungen!$C$11="7 Tage",7,5),N('Ist-Stunden'!AP285)+(N(Krankheitstage!CA285)+N(Krankheitstage!CM285))*N($C285))))</f>
        <v/>
      </c>
      <c r="BU285" s="76">
        <f>IF($B285="",0,IF(Einstellungen!$C$10="Ja",MAX(IF(Einstellungen!$C$11="7 Tage",MAX(0,(MIN(DATE(2029,3,0),IF(Mitarbeiter!$D285="",DATE(2029,3,0),Mitarbeiter!$D285),TODAY()))-(MAX(DATE(2029,2,1),Mitarbeiter!$C285))+1),MAX(0,NETWORKDAYS(MAX(DATE(2029,2,1),Mitarbeiter!$C285),MIN(DATE(2029,3,0),IF(Mitarbeiter!$D285="",DATE(2029,3,0),Mitarbeiter!$D285),TODAY()),Einstellungen!$F$13:$F$67)))*N(Mitarbeiter!$E285)/IF(Einstellungen!$C$11="7 Tage",7,5),N('Ist-Stunden'!AQ285)),MAX(IF(Einstellungen!$C$11="7 Tage",MAX(0,(MIN(DATE(2029,3,0),IF(Mitarbeiter!$D285="",DATE(2029,3,0),Mitarbeiter!$D285),TODAY()))-(MAX(DATE(2029,2,1),Mitarbeiter!$C285))+1),MAX(0,NETWORKDAYS(MAX(DATE(2029,2,1),Mitarbeiter!$C285),MIN(DATE(2029,3,0),IF(Mitarbeiter!$D285="",DATE(2029,3,0),Mitarbeiter!$D285),TODAY()),Einstellungen!$F$13:$F$67)))*N(Mitarbeiter!$E285)/IF(Einstellungen!$C$11="7 Tage",7,5),N('Ist-Stunden'!AQ285)+(N(Krankheitstage!CB285)+N(Krankheitstage!CN285))*N($C285))))</f>
        <v/>
      </c>
      <c r="BV285" s="76">
        <f>IF($B285="",0,IF(Einstellungen!$C$10="Ja",MAX(IF(Einstellungen!$C$11="7 Tage",MAX(0,(MIN(DATE(2029,4,0),IF(Mitarbeiter!$D285="",DATE(2029,4,0),Mitarbeiter!$D285),TODAY()))-(MAX(DATE(2029,3,1),Mitarbeiter!$C285))+1),MAX(0,NETWORKDAYS(MAX(DATE(2029,3,1),Mitarbeiter!$C285),MIN(DATE(2029,4,0),IF(Mitarbeiter!$D285="",DATE(2029,4,0),Mitarbeiter!$D285),TODAY()),Einstellungen!$F$13:$F$67)))*N(Mitarbeiter!$E285)/IF(Einstellungen!$C$11="7 Tage",7,5),N('Ist-Stunden'!AR285)),MAX(IF(Einstellungen!$C$11="7 Tage",MAX(0,(MIN(DATE(2029,4,0),IF(Mitarbeiter!$D285="",DATE(2029,4,0),Mitarbeiter!$D285),TODAY()))-(MAX(DATE(2029,3,1),Mitarbeiter!$C285))+1),MAX(0,NETWORKDAYS(MAX(DATE(2029,3,1),Mitarbeiter!$C285),MIN(DATE(2029,4,0),IF(Mitarbeiter!$D285="",DATE(2029,4,0),Mitarbeiter!$D285),TODAY()),Einstellungen!$F$13:$F$67)))*N(Mitarbeiter!$E285)/IF(Einstellungen!$C$11="7 Tage",7,5),N('Ist-Stunden'!AR285)+(N(Krankheitstage!CC285)+N(Krankheitstage!CO285))*N($C285))))</f>
        <v/>
      </c>
      <c r="BW285" s="76">
        <f>IF($B285="",0,IF(Einstellungen!$C$10="Ja",MAX(IF(Einstellungen!$C$11="7 Tage",MAX(0,(MIN(DATE(2029,5,0),IF(Mitarbeiter!$D285="",DATE(2029,5,0),Mitarbeiter!$D285),TODAY()))-(MAX(DATE(2029,4,1),Mitarbeiter!$C285))+1),MAX(0,NETWORKDAYS(MAX(DATE(2029,4,1),Mitarbeiter!$C285),MIN(DATE(2029,5,0),IF(Mitarbeiter!$D285="",DATE(2029,5,0),Mitarbeiter!$D285),TODAY()),Einstellungen!$F$13:$F$67)))*N(Mitarbeiter!$E285)/IF(Einstellungen!$C$11="7 Tage",7,5),N('Ist-Stunden'!AS285)),MAX(IF(Einstellungen!$C$11="7 Tage",MAX(0,(MIN(DATE(2029,5,0),IF(Mitarbeiter!$D285="",DATE(2029,5,0),Mitarbeiter!$D285),TODAY()))-(MAX(DATE(2029,4,1),Mitarbeiter!$C285))+1),MAX(0,NETWORKDAYS(MAX(DATE(2029,4,1),Mitarbeiter!$C285),MIN(DATE(2029,5,0),IF(Mitarbeiter!$D285="",DATE(2029,5,0),Mitarbeiter!$D285),TODAY()),Einstellungen!$F$13:$F$67)))*N(Mitarbeiter!$E285)/IF(Einstellungen!$C$11="7 Tage",7,5),N('Ist-Stunden'!AS285)+(N(Krankheitstage!CD285)+N(Krankheitstage!CP285))*N($C285))))</f>
        <v/>
      </c>
      <c r="BX285" s="76">
        <f>IF($B285="",0,IF(Einstellungen!$C$10="Ja",MAX(IF(Einstellungen!$C$11="7 Tage",MAX(0,(MIN(DATE(2029,6,0),IF(Mitarbeiter!$D285="",DATE(2029,6,0),Mitarbeiter!$D285),TODAY()))-(MAX(DATE(2029,5,1),Mitarbeiter!$C285))+1),MAX(0,NETWORKDAYS(MAX(DATE(2029,5,1),Mitarbeiter!$C285),MIN(DATE(2029,6,0),IF(Mitarbeiter!$D285="",DATE(2029,6,0),Mitarbeiter!$D285),TODAY()),Einstellungen!$F$13:$F$67)))*N(Mitarbeiter!$E285)/IF(Einstellungen!$C$11="7 Tage",7,5),N('Ist-Stunden'!AT285)),MAX(IF(Einstellungen!$C$11="7 Tage",MAX(0,(MIN(DATE(2029,6,0),IF(Mitarbeiter!$D285="",DATE(2029,6,0),Mitarbeiter!$D285),TODAY()))-(MAX(DATE(2029,5,1),Mitarbeiter!$C285))+1),MAX(0,NETWORKDAYS(MAX(DATE(2029,5,1),Mitarbeiter!$C285),MIN(DATE(2029,6,0),IF(Mitarbeiter!$D285="",DATE(2029,6,0),Mitarbeiter!$D285),TODAY()),Einstellungen!$F$13:$F$67)))*N(Mitarbeiter!$E285)/IF(Einstellungen!$C$11="7 Tage",7,5),N('Ist-Stunden'!AT285)+(N(Krankheitstage!CE285)+N(Krankheitstage!CQ285))*N($C285))))</f>
        <v/>
      </c>
      <c r="BY285" s="76">
        <f>IF($B285="",0,IF(Einstellungen!$C$10="Ja",MAX(IF(Einstellungen!$C$11="7 Tage",MAX(0,(MIN(DATE(2029,7,0),IF(Mitarbeiter!$D285="",DATE(2029,7,0),Mitarbeiter!$D285),TODAY()))-(MAX(DATE(2029,6,1),Mitarbeiter!$C285))+1),MAX(0,NETWORKDAYS(MAX(DATE(2029,6,1),Mitarbeiter!$C285),MIN(DATE(2029,7,0),IF(Mitarbeiter!$D285="",DATE(2029,7,0),Mitarbeiter!$D285),TODAY()),Einstellungen!$F$13:$F$67)))*N(Mitarbeiter!$E285)/IF(Einstellungen!$C$11="7 Tage",7,5),N('Ist-Stunden'!AU285)),MAX(IF(Einstellungen!$C$11="7 Tage",MAX(0,(MIN(DATE(2029,7,0),IF(Mitarbeiter!$D285="",DATE(2029,7,0),Mitarbeiter!$D285),TODAY()))-(MAX(DATE(2029,6,1),Mitarbeiter!$C285))+1),MAX(0,NETWORKDAYS(MAX(DATE(2029,6,1),Mitarbeiter!$C285),MIN(DATE(2029,7,0),IF(Mitarbeiter!$D285="",DATE(2029,7,0),Mitarbeiter!$D285),TODAY()),Einstellungen!$F$13:$F$67)))*N(Mitarbeiter!$E285)/IF(Einstellungen!$C$11="7 Tage",7,5),N('Ist-Stunden'!AU285)+(N(Krankheitstage!CF285)+N(Krankheitstage!CR285))*N($C285))))</f>
        <v/>
      </c>
      <c r="BZ285" s="76">
        <f>IF($B285="",0,IF(Einstellungen!$C$10="Ja",MAX(IF(Einstellungen!$C$11="7 Tage",MAX(0,(MIN(DATE(2029,8,0),IF(Mitarbeiter!$D285="",DATE(2029,8,0),Mitarbeiter!$D285),TODAY()))-(MAX(DATE(2029,7,1),Mitarbeiter!$C285))+1),MAX(0,NETWORKDAYS(MAX(DATE(2029,7,1),Mitarbeiter!$C285),MIN(DATE(2029,8,0),IF(Mitarbeiter!$D285="",DATE(2029,8,0),Mitarbeiter!$D285),TODAY()),Einstellungen!$F$13:$F$67)))*N(Mitarbeiter!$E285)/IF(Einstellungen!$C$11="7 Tage",7,5),N('Ist-Stunden'!AV285)),MAX(IF(Einstellungen!$C$11="7 Tage",MAX(0,(MIN(DATE(2029,8,0),IF(Mitarbeiter!$D285="",DATE(2029,8,0),Mitarbeiter!$D285),TODAY()))-(MAX(DATE(2029,7,1),Mitarbeiter!$C285))+1),MAX(0,NETWORKDAYS(MAX(DATE(2029,7,1),Mitarbeiter!$C285),MIN(DATE(2029,8,0),IF(Mitarbeiter!$D285="",DATE(2029,8,0),Mitarbeiter!$D285),TODAY()),Einstellungen!$F$13:$F$67)))*N(Mitarbeiter!$E285)/IF(Einstellungen!$C$11="7 Tage",7,5),N('Ist-Stunden'!AV285)+(N(Krankheitstage!CG285)+N(Krankheitstage!CS285))*N($C285))))</f>
        <v/>
      </c>
      <c r="CA285" s="76">
        <f>IF($B285="",0,IF(Einstellungen!$C$10="Ja",MAX(IF(Einstellungen!$C$11="7 Tage",MAX(0,(MIN(DATE(2029,9,0),IF(Mitarbeiter!$D285="",DATE(2029,9,0),Mitarbeiter!$D285),TODAY()))-(MAX(DATE(2029,8,1),Mitarbeiter!$C285))+1),MAX(0,NETWORKDAYS(MAX(DATE(2029,8,1),Mitarbeiter!$C285),MIN(DATE(2029,9,0),IF(Mitarbeiter!$D285="",DATE(2029,9,0),Mitarbeiter!$D285),TODAY()),Einstellungen!$F$13:$F$67)))*N(Mitarbeiter!$E285)/IF(Einstellungen!$C$11="7 Tage",7,5),N('Ist-Stunden'!AW285)),MAX(IF(Einstellungen!$C$11="7 Tage",MAX(0,(MIN(DATE(2029,9,0),IF(Mitarbeiter!$D285="",DATE(2029,9,0),Mitarbeiter!$D285),TODAY()))-(MAX(DATE(2029,8,1),Mitarbeiter!$C285))+1),MAX(0,NETWORKDAYS(MAX(DATE(2029,8,1),Mitarbeiter!$C285),MIN(DATE(2029,9,0),IF(Mitarbeiter!$D285="",DATE(2029,9,0),Mitarbeiter!$D285),TODAY()),Einstellungen!$F$13:$F$67)))*N(Mitarbeiter!$E285)/IF(Einstellungen!$C$11="7 Tage",7,5),N('Ist-Stunden'!AW285)+(N(Krankheitstage!CH285)+N(Krankheitstage!CT285))*N($C285))))</f>
        <v/>
      </c>
      <c r="CB285" s="76">
        <f>IF($B285="",0,IF(Einstellungen!$C$10="Ja",MAX(IF(Einstellungen!$C$11="7 Tage",MAX(0,(MIN(DATE(2029,10,0),IF(Mitarbeiter!$D285="",DATE(2029,10,0),Mitarbeiter!$D285),TODAY()))-(MAX(DATE(2029,9,1),Mitarbeiter!$C285))+1),MAX(0,NETWORKDAYS(MAX(DATE(2029,9,1),Mitarbeiter!$C285),MIN(DATE(2029,10,0),IF(Mitarbeiter!$D285="",DATE(2029,10,0),Mitarbeiter!$D285),TODAY()),Einstellungen!$F$13:$F$67)))*N(Mitarbeiter!$E285)/IF(Einstellungen!$C$11="7 Tage",7,5),N('Ist-Stunden'!AX285)),MAX(IF(Einstellungen!$C$11="7 Tage",MAX(0,(MIN(DATE(2029,10,0),IF(Mitarbeiter!$D285="",DATE(2029,10,0),Mitarbeiter!$D285),TODAY()))-(MAX(DATE(2029,9,1),Mitarbeiter!$C285))+1),MAX(0,NETWORKDAYS(MAX(DATE(2029,9,1),Mitarbeiter!$C285),MIN(DATE(2029,10,0),IF(Mitarbeiter!$D285="",DATE(2029,10,0),Mitarbeiter!$D285),TODAY()),Einstellungen!$F$13:$F$67)))*N(Mitarbeiter!$E285)/IF(Einstellungen!$C$11="7 Tage",7,5),N('Ist-Stunden'!AX285)+(N(Krankheitstage!CI285)+N(Krankheitstage!CU285))*N($C285))))</f>
        <v/>
      </c>
      <c r="CC285" s="76">
        <f>IF($B285="",0,IF(Einstellungen!$C$10="Ja",MAX(IF(Einstellungen!$C$11="7 Tage",MAX(0,(MIN(DATE(2029,11,0),IF(Mitarbeiter!$D285="",DATE(2029,11,0),Mitarbeiter!$D285),TODAY()))-(MAX(DATE(2029,10,1),Mitarbeiter!$C285))+1),MAX(0,NETWORKDAYS(MAX(DATE(2029,10,1),Mitarbeiter!$C285),MIN(DATE(2029,11,0),IF(Mitarbeiter!$D285="",DATE(2029,11,0),Mitarbeiter!$D285),TODAY()),Einstellungen!$F$13:$F$67)))*N(Mitarbeiter!$E285)/IF(Einstellungen!$C$11="7 Tage",7,5),N('Ist-Stunden'!AY285)),MAX(IF(Einstellungen!$C$11="7 Tage",MAX(0,(MIN(DATE(2029,11,0),IF(Mitarbeiter!$D285="",DATE(2029,11,0),Mitarbeiter!$D285),TODAY()))-(MAX(DATE(2029,10,1),Mitarbeiter!$C285))+1),MAX(0,NETWORKDAYS(MAX(DATE(2029,10,1),Mitarbeiter!$C285),MIN(DATE(2029,11,0),IF(Mitarbeiter!$D285="",DATE(2029,11,0),Mitarbeiter!$D285),TODAY()),Einstellungen!$F$13:$F$67)))*N(Mitarbeiter!$E285)/IF(Einstellungen!$C$11="7 Tage",7,5),N('Ist-Stunden'!AY285)+(N(Krankheitstage!CJ285)+N(Krankheitstage!CV285))*N($C285))))</f>
        <v/>
      </c>
      <c r="CD285" s="76">
        <f>IF($B285="",0,IF(Einstellungen!$C$10="Ja",MAX(IF(Einstellungen!$C$11="7 Tage",MAX(0,(MIN(DATE(2029,12,0),IF(Mitarbeiter!$D285="",DATE(2029,12,0),Mitarbeiter!$D285),TODAY()))-(MAX(DATE(2029,11,1),Mitarbeiter!$C285))+1),MAX(0,NETWORKDAYS(MAX(DATE(2029,11,1),Mitarbeiter!$C285),MIN(DATE(2029,12,0),IF(Mitarbeiter!$D285="",DATE(2029,12,0),Mitarbeiter!$D285),TODAY()),Einstellungen!$F$13:$F$67)))*N(Mitarbeiter!$E285)/IF(Einstellungen!$C$11="7 Tage",7,5),N('Ist-Stunden'!AZ285)),MAX(IF(Einstellungen!$C$11="7 Tage",MAX(0,(MIN(DATE(2029,12,0),IF(Mitarbeiter!$D285="",DATE(2029,12,0),Mitarbeiter!$D285),TODAY()))-(MAX(DATE(2029,11,1),Mitarbeiter!$C285))+1),MAX(0,NETWORKDAYS(MAX(DATE(2029,11,1),Mitarbeiter!$C285),MIN(DATE(2029,12,0),IF(Mitarbeiter!$D285="",DATE(2029,12,0),Mitarbeiter!$D285),TODAY()),Einstellungen!$F$13:$F$67)))*N(Mitarbeiter!$E285)/IF(Einstellungen!$C$11="7 Tage",7,5),N('Ist-Stunden'!AZ285)+(N(Krankheitstage!CK285)+N(Krankheitstage!CW285))*N($C285))))</f>
        <v/>
      </c>
      <c r="CE285" s="76">
        <f>IF($B285="",0,IF(Einstellungen!$C$10="Ja",MAX(IF(Einstellungen!$C$11="7 Tage",MAX(0,(MIN(DATE(2029,13,0),IF(Mitarbeiter!$D285="",DATE(2029,13,0),Mitarbeiter!$D285),TODAY()))-(MAX(DATE(2029,12,1),Mitarbeiter!$C285))+1),MAX(0,NETWORKDAYS(MAX(DATE(2029,12,1),Mitarbeiter!$C285),MIN(DATE(2029,13,0),IF(Mitarbeiter!$D285="",DATE(2029,13,0),Mitarbeiter!$D285),TODAY()),Einstellungen!$F$13:$F$67)))*N(Mitarbeiter!$E285)/IF(Einstellungen!$C$11="7 Tage",7,5),N('Ist-Stunden'!BA285)),MAX(IF(Einstellungen!$C$11="7 Tage",MAX(0,(MIN(DATE(2029,13,0),IF(Mitarbeiter!$D285="",DATE(2029,13,0),Mitarbeiter!$D285),TODAY()))-(MAX(DATE(2029,12,1),Mitarbeiter!$C285))+1),MAX(0,NETWORKDAYS(MAX(DATE(2029,12,1),Mitarbeiter!$C285),MIN(DATE(2029,13,0),IF(Mitarbeiter!$D285="",DATE(2029,13,0),Mitarbeiter!$D285),TODAY()),Einstellungen!$F$13:$F$67)))*N(Mitarbeiter!$E285)/IF(Einstellungen!$C$11="7 Tage",7,5),N('Ist-Stunden'!BA285)+(N(Krankheitstage!CL285)+N(Krankheitstage!CX285))*N($C285))))</f>
        <v/>
      </c>
      <c r="CF285" s="76">
        <f>IF($B285="",0,IF(Einstellungen!$C$10="Ja",MAX(IF(Einstellungen!$C$11="7 Tage",MAX(0,(MIN(DATE(2030,2,0),IF(Mitarbeiter!$D285="",DATE(2030,2,0),Mitarbeiter!$D285),TODAY()))-(MAX(DATE(2030,1,1),Mitarbeiter!$C285))+1),MAX(0,NETWORKDAYS(MAX(DATE(2030,1,1),Mitarbeiter!$C285),MIN(DATE(2030,2,0),IF(Mitarbeiter!$D285="",DATE(2030,2,0),Mitarbeiter!$D285),TODAY()),Einstellungen!$F$13:$F$67)))*N(Mitarbeiter!$E285)/IF(Einstellungen!$C$11="7 Tage",7,5),N('Ist-Stunden'!BB285)),MAX(IF(Einstellungen!$C$11="7 Tage",MAX(0,(MIN(DATE(2030,2,0),IF(Mitarbeiter!$D285="",DATE(2030,2,0),Mitarbeiter!$D285),TODAY()))-(MAX(DATE(2030,1,1),Mitarbeiter!$C285))+1),MAX(0,NETWORKDAYS(MAX(DATE(2030,1,1),Mitarbeiter!$C285),MIN(DATE(2030,2,0),IF(Mitarbeiter!$D285="",DATE(2030,2,0),Mitarbeiter!$D285),TODAY()),Einstellungen!$F$13:$F$67)))*N(Mitarbeiter!$E285)/IF(Einstellungen!$C$11="7 Tage",7,5),N('Ist-Stunden'!BB285)+(N(Krankheitstage!CY285)+N(Krankheitstage!DK285))*N($C285))))</f>
        <v/>
      </c>
      <c r="CG285" s="76">
        <f>IF($B285="",0,IF(Einstellungen!$C$10="Ja",MAX(IF(Einstellungen!$C$11="7 Tage",MAX(0,(MIN(DATE(2030,3,0),IF(Mitarbeiter!$D285="",DATE(2030,3,0),Mitarbeiter!$D285),TODAY()))-(MAX(DATE(2030,2,1),Mitarbeiter!$C285))+1),MAX(0,NETWORKDAYS(MAX(DATE(2030,2,1),Mitarbeiter!$C285),MIN(DATE(2030,3,0),IF(Mitarbeiter!$D285="",DATE(2030,3,0),Mitarbeiter!$D285),TODAY()),Einstellungen!$F$13:$F$67)))*N(Mitarbeiter!$E285)/IF(Einstellungen!$C$11="7 Tage",7,5),N('Ist-Stunden'!BC285)),MAX(IF(Einstellungen!$C$11="7 Tage",MAX(0,(MIN(DATE(2030,3,0),IF(Mitarbeiter!$D285="",DATE(2030,3,0),Mitarbeiter!$D285),TODAY()))-(MAX(DATE(2030,2,1),Mitarbeiter!$C285))+1),MAX(0,NETWORKDAYS(MAX(DATE(2030,2,1),Mitarbeiter!$C285),MIN(DATE(2030,3,0),IF(Mitarbeiter!$D285="",DATE(2030,3,0),Mitarbeiter!$D285),TODAY()),Einstellungen!$F$13:$F$67)))*N(Mitarbeiter!$E285)/IF(Einstellungen!$C$11="7 Tage",7,5),N('Ist-Stunden'!BC285)+(N(Krankheitstage!CZ285)+N(Krankheitstage!DL285))*N($C285))))</f>
        <v/>
      </c>
      <c r="CH285" s="76">
        <f>IF($B285="",0,IF(Einstellungen!$C$10="Ja",MAX(IF(Einstellungen!$C$11="7 Tage",MAX(0,(MIN(DATE(2030,4,0),IF(Mitarbeiter!$D285="",DATE(2030,4,0),Mitarbeiter!$D285),TODAY()))-(MAX(DATE(2030,3,1),Mitarbeiter!$C285))+1),MAX(0,NETWORKDAYS(MAX(DATE(2030,3,1),Mitarbeiter!$C285),MIN(DATE(2030,4,0),IF(Mitarbeiter!$D285="",DATE(2030,4,0),Mitarbeiter!$D285),TODAY()),Einstellungen!$F$13:$F$67)))*N(Mitarbeiter!$E285)/IF(Einstellungen!$C$11="7 Tage",7,5),N('Ist-Stunden'!BD285)),MAX(IF(Einstellungen!$C$11="7 Tage",MAX(0,(MIN(DATE(2030,4,0),IF(Mitarbeiter!$D285="",DATE(2030,4,0),Mitarbeiter!$D285),TODAY()))-(MAX(DATE(2030,3,1),Mitarbeiter!$C285))+1),MAX(0,NETWORKDAYS(MAX(DATE(2030,3,1),Mitarbeiter!$C285),MIN(DATE(2030,4,0),IF(Mitarbeiter!$D285="",DATE(2030,4,0),Mitarbeiter!$D285),TODAY()),Einstellungen!$F$13:$F$67)))*N(Mitarbeiter!$E285)/IF(Einstellungen!$C$11="7 Tage",7,5),N('Ist-Stunden'!BD285)+(N(Krankheitstage!DA285)+N(Krankheitstage!DM285))*N($C285))))</f>
        <v/>
      </c>
      <c r="CI285" s="76">
        <f>IF($B285="",0,IF(Einstellungen!$C$10="Ja",MAX(IF(Einstellungen!$C$11="7 Tage",MAX(0,(MIN(DATE(2030,5,0),IF(Mitarbeiter!$D285="",DATE(2030,5,0),Mitarbeiter!$D285),TODAY()))-(MAX(DATE(2030,4,1),Mitarbeiter!$C285))+1),MAX(0,NETWORKDAYS(MAX(DATE(2030,4,1),Mitarbeiter!$C285),MIN(DATE(2030,5,0),IF(Mitarbeiter!$D285="",DATE(2030,5,0),Mitarbeiter!$D285),TODAY()),Einstellungen!$F$13:$F$67)))*N(Mitarbeiter!$E285)/IF(Einstellungen!$C$11="7 Tage",7,5),N('Ist-Stunden'!BE285)),MAX(IF(Einstellungen!$C$11="7 Tage",MAX(0,(MIN(DATE(2030,5,0),IF(Mitarbeiter!$D285="",DATE(2030,5,0),Mitarbeiter!$D285),TODAY()))-(MAX(DATE(2030,4,1),Mitarbeiter!$C285))+1),MAX(0,NETWORKDAYS(MAX(DATE(2030,4,1),Mitarbeiter!$C285),MIN(DATE(2030,5,0),IF(Mitarbeiter!$D285="",DATE(2030,5,0),Mitarbeiter!$D285),TODAY()),Einstellungen!$F$13:$F$67)))*N(Mitarbeiter!$E285)/IF(Einstellungen!$C$11="7 Tage",7,5),N('Ist-Stunden'!BE285)+(N(Krankheitstage!DB285)+N(Krankheitstage!DN285))*N($C285))))</f>
        <v/>
      </c>
      <c r="CJ285" s="76">
        <f>IF($B285="",0,IF(Einstellungen!$C$10="Ja",MAX(IF(Einstellungen!$C$11="7 Tage",MAX(0,(MIN(DATE(2030,6,0),IF(Mitarbeiter!$D285="",DATE(2030,6,0),Mitarbeiter!$D285),TODAY()))-(MAX(DATE(2030,5,1),Mitarbeiter!$C285))+1),MAX(0,NETWORKDAYS(MAX(DATE(2030,5,1),Mitarbeiter!$C285),MIN(DATE(2030,6,0),IF(Mitarbeiter!$D285="",DATE(2030,6,0),Mitarbeiter!$D285),TODAY()),Einstellungen!$F$13:$F$67)))*N(Mitarbeiter!$E285)/IF(Einstellungen!$C$11="7 Tage",7,5),N('Ist-Stunden'!BF285)),MAX(IF(Einstellungen!$C$11="7 Tage",MAX(0,(MIN(DATE(2030,6,0),IF(Mitarbeiter!$D285="",DATE(2030,6,0),Mitarbeiter!$D285),TODAY()))-(MAX(DATE(2030,5,1),Mitarbeiter!$C285))+1),MAX(0,NETWORKDAYS(MAX(DATE(2030,5,1),Mitarbeiter!$C285),MIN(DATE(2030,6,0),IF(Mitarbeiter!$D285="",DATE(2030,6,0),Mitarbeiter!$D285),TODAY()),Einstellungen!$F$13:$F$67)))*N(Mitarbeiter!$E285)/IF(Einstellungen!$C$11="7 Tage",7,5),N('Ist-Stunden'!BF285)+(N(Krankheitstage!DC285)+N(Krankheitstage!DO285))*N($C285))))</f>
        <v/>
      </c>
      <c r="CK285" s="76">
        <f>IF($B285="",0,IF(Einstellungen!$C$10="Ja",MAX(IF(Einstellungen!$C$11="7 Tage",MAX(0,(MIN(DATE(2030,7,0),IF(Mitarbeiter!$D285="",DATE(2030,7,0),Mitarbeiter!$D285),TODAY()))-(MAX(DATE(2030,6,1),Mitarbeiter!$C285))+1),MAX(0,NETWORKDAYS(MAX(DATE(2030,6,1),Mitarbeiter!$C285),MIN(DATE(2030,7,0),IF(Mitarbeiter!$D285="",DATE(2030,7,0),Mitarbeiter!$D285),TODAY()),Einstellungen!$F$13:$F$67)))*N(Mitarbeiter!$E285)/IF(Einstellungen!$C$11="7 Tage",7,5),N('Ist-Stunden'!BG285)),MAX(IF(Einstellungen!$C$11="7 Tage",MAX(0,(MIN(DATE(2030,7,0),IF(Mitarbeiter!$D285="",DATE(2030,7,0),Mitarbeiter!$D285),TODAY()))-(MAX(DATE(2030,6,1),Mitarbeiter!$C285))+1),MAX(0,NETWORKDAYS(MAX(DATE(2030,6,1),Mitarbeiter!$C285),MIN(DATE(2030,7,0),IF(Mitarbeiter!$D285="",DATE(2030,7,0),Mitarbeiter!$D285),TODAY()),Einstellungen!$F$13:$F$67)))*N(Mitarbeiter!$E285)/IF(Einstellungen!$C$11="7 Tage",7,5),N('Ist-Stunden'!BG285)+(N(Krankheitstage!DD285)+N(Krankheitstage!DP285))*N($C285))))</f>
        <v/>
      </c>
      <c r="CL285" s="76">
        <f>IF($B285="",0,IF(Einstellungen!$C$10="Ja",MAX(IF(Einstellungen!$C$11="7 Tage",MAX(0,(MIN(DATE(2030,8,0),IF(Mitarbeiter!$D285="",DATE(2030,8,0),Mitarbeiter!$D285),TODAY()))-(MAX(DATE(2030,7,1),Mitarbeiter!$C285))+1),MAX(0,NETWORKDAYS(MAX(DATE(2030,7,1),Mitarbeiter!$C285),MIN(DATE(2030,8,0),IF(Mitarbeiter!$D285="",DATE(2030,8,0),Mitarbeiter!$D285),TODAY()),Einstellungen!$F$13:$F$67)))*N(Mitarbeiter!$E285)/IF(Einstellungen!$C$11="7 Tage",7,5),N('Ist-Stunden'!BH285)),MAX(IF(Einstellungen!$C$11="7 Tage",MAX(0,(MIN(DATE(2030,8,0),IF(Mitarbeiter!$D285="",DATE(2030,8,0),Mitarbeiter!$D285),TODAY()))-(MAX(DATE(2030,7,1),Mitarbeiter!$C285))+1),MAX(0,NETWORKDAYS(MAX(DATE(2030,7,1),Mitarbeiter!$C285),MIN(DATE(2030,8,0),IF(Mitarbeiter!$D285="",DATE(2030,8,0),Mitarbeiter!$D285),TODAY()),Einstellungen!$F$13:$F$67)))*N(Mitarbeiter!$E285)/IF(Einstellungen!$C$11="7 Tage",7,5),N('Ist-Stunden'!BH285)+(N(Krankheitstage!DE285)+N(Krankheitstage!DQ285))*N($C285))))</f>
        <v/>
      </c>
      <c r="CM285" s="76">
        <f>IF($B285="",0,IF(Einstellungen!$C$10="Ja",MAX(IF(Einstellungen!$C$11="7 Tage",MAX(0,(MIN(DATE(2030,9,0),IF(Mitarbeiter!$D285="",DATE(2030,9,0),Mitarbeiter!$D285),TODAY()))-(MAX(DATE(2030,8,1),Mitarbeiter!$C285))+1),MAX(0,NETWORKDAYS(MAX(DATE(2030,8,1),Mitarbeiter!$C285),MIN(DATE(2030,9,0),IF(Mitarbeiter!$D285="",DATE(2030,9,0),Mitarbeiter!$D285),TODAY()),Einstellungen!$F$13:$F$67)))*N(Mitarbeiter!$E285)/IF(Einstellungen!$C$11="7 Tage",7,5),N('Ist-Stunden'!BI285)),MAX(IF(Einstellungen!$C$11="7 Tage",MAX(0,(MIN(DATE(2030,9,0),IF(Mitarbeiter!$D285="",DATE(2030,9,0),Mitarbeiter!$D285),TODAY()))-(MAX(DATE(2030,8,1),Mitarbeiter!$C285))+1),MAX(0,NETWORKDAYS(MAX(DATE(2030,8,1),Mitarbeiter!$C285),MIN(DATE(2030,9,0),IF(Mitarbeiter!$D285="",DATE(2030,9,0),Mitarbeiter!$D285),TODAY()),Einstellungen!$F$13:$F$67)))*N(Mitarbeiter!$E285)/IF(Einstellungen!$C$11="7 Tage",7,5),N('Ist-Stunden'!BI285)+(N(Krankheitstage!DF285)+N(Krankheitstage!DR285))*N($C285))))</f>
        <v/>
      </c>
      <c r="CN285" s="76">
        <f>IF($B285="",0,IF(Einstellungen!$C$10="Ja",MAX(IF(Einstellungen!$C$11="7 Tage",MAX(0,(MIN(DATE(2030,10,0),IF(Mitarbeiter!$D285="",DATE(2030,10,0),Mitarbeiter!$D285),TODAY()))-(MAX(DATE(2030,9,1),Mitarbeiter!$C285))+1),MAX(0,NETWORKDAYS(MAX(DATE(2030,9,1),Mitarbeiter!$C285),MIN(DATE(2030,10,0),IF(Mitarbeiter!$D285="",DATE(2030,10,0),Mitarbeiter!$D285),TODAY()),Einstellungen!$F$13:$F$67)))*N(Mitarbeiter!$E285)/IF(Einstellungen!$C$11="7 Tage",7,5),N('Ist-Stunden'!BJ285)),MAX(IF(Einstellungen!$C$11="7 Tage",MAX(0,(MIN(DATE(2030,10,0),IF(Mitarbeiter!$D285="",DATE(2030,10,0),Mitarbeiter!$D285),TODAY()))-(MAX(DATE(2030,9,1),Mitarbeiter!$C285))+1),MAX(0,NETWORKDAYS(MAX(DATE(2030,9,1),Mitarbeiter!$C285),MIN(DATE(2030,10,0),IF(Mitarbeiter!$D285="",DATE(2030,10,0),Mitarbeiter!$D285),TODAY()),Einstellungen!$F$13:$F$67)))*N(Mitarbeiter!$E285)/IF(Einstellungen!$C$11="7 Tage",7,5),N('Ist-Stunden'!BJ285)+(N(Krankheitstage!DG285)+N(Krankheitstage!DS285))*N($C285))))</f>
        <v/>
      </c>
      <c r="CO285" s="76">
        <f>IF($B285="",0,IF(Einstellungen!$C$10="Ja",MAX(IF(Einstellungen!$C$11="7 Tage",MAX(0,(MIN(DATE(2030,11,0),IF(Mitarbeiter!$D285="",DATE(2030,11,0),Mitarbeiter!$D285),TODAY()))-(MAX(DATE(2030,10,1),Mitarbeiter!$C285))+1),MAX(0,NETWORKDAYS(MAX(DATE(2030,10,1),Mitarbeiter!$C285),MIN(DATE(2030,11,0),IF(Mitarbeiter!$D285="",DATE(2030,11,0),Mitarbeiter!$D285),TODAY()),Einstellungen!$F$13:$F$67)))*N(Mitarbeiter!$E285)/IF(Einstellungen!$C$11="7 Tage",7,5),N('Ist-Stunden'!BK285)),MAX(IF(Einstellungen!$C$11="7 Tage",MAX(0,(MIN(DATE(2030,11,0),IF(Mitarbeiter!$D285="",DATE(2030,11,0),Mitarbeiter!$D285),TODAY()))-(MAX(DATE(2030,10,1),Mitarbeiter!$C285))+1),MAX(0,NETWORKDAYS(MAX(DATE(2030,10,1),Mitarbeiter!$C285),MIN(DATE(2030,11,0),IF(Mitarbeiter!$D285="",DATE(2030,11,0),Mitarbeiter!$D285),TODAY()),Einstellungen!$F$13:$F$67)))*N(Mitarbeiter!$E285)/IF(Einstellungen!$C$11="7 Tage",7,5),N('Ist-Stunden'!BK285)+(N(Krankheitstage!DH285)+N(Krankheitstage!DT285))*N($C285))))</f>
        <v/>
      </c>
      <c r="CP285" s="76">
        <f>IF($B285="",0,IF(Einstellungen!$C$10="Ja",MAX(IF(Einstellungen!$C$11="7 Tage",MAX(0,(MIN(DATE(2030,12,0),IF(Mitarbeiter!$D285="",DATE(2030,12,0),Mitarbeiter!$D285),TODAY()))-(MAX(DATE(2030,11,1),Mitarbeiter!$C285))+1),MAX(0,NETWORKDAYS(MAX(DATE(2030,11,1),Mitarbeiter!$C285),MIN(DATE(2030,12,0),IF(Mitarbeiter!$D285="",DATE(2030,12,0),Mitarbeiter!$D285),TODAY()),Einstellungen!$F$13:$F$67)))*N(Mitarbeiter!$E285)/IF(Einstellungen!$C$11="7 Tage",7,5),N('Ist-Stunden'!BL285)),MAX(IF(Einstellungen!$C$11="7 Tage",MAX(0,(MIN(DATE(2030,12,0),IF(Mitarbeiter!$D285="",DATE(2030,12,0),Mitarbeiter!$D285),TODAY()))-(MAX(DATE(2030,11,1),Mitarbeiter!$C285))+1),MAX(0,NETWORKDAYS(MAX(DATE(2030,11,1),Mitarbeiter!$C285),MIN(DATE(2030,12,0),IF(Mitarbeiter!$D285="",DATE(2030,12,0),Mitarbeiter!$D285),TODAY()),Einstellungen!$F$13:$F$67)))*N(Mitarbeiter!$E285)/IF(Einstellungen!$C$11="7 Tage",7,5),N('Ist-Stunden'!BL285)+(N(Krankheitstage!DI285)+N(Krankheitstage!DU285))*N($C285))))</f>
        <v/>
      </c>
      <c r="CQ285" s="76">
        <f>IF($B285="",0,IF(Einstellungen!$C$10="Ja",MAX(IF(Einstellungen!$C$11="7 Tage",MAX(0,(MIN(DATE(2030,13,0),IF(Mitarbeiter!$D285="",DATE(2030,13,0),Mitarbeiter!$D285),TODAY()))-(MAX(DATE(2030,12,1),Mitarbeiter!$C285))+1),MAX(0,NETWORKDAYS(MAX(DATE(2030,12,1),Mitarbeiter!$C285),MIN(DATE(2030,13,0),IF(Mitarbeiter!$D285="",DATE(2030,13,0),Mitarbeiter!$D285),TODAY()),Einstellungen!$F$13:$F$67)))*N(Mitarbeiter!$E285)/IF(Einstellungen!$C$11="7 Tage",7,5),N('Ist-Stunden'!BM285)),MAX(IF(Einstellungen!$C$11="7 Tage",MAX(0,(MIN(DATE(2030,13,0),IF(Mitarbeiter!$D285="",DATE(2030,13,0),Mitarbeiter!$D285),TODAY()))-(MAX(DATE(2030,12,1),Mitarbeiter!$C285))+1),MAX(0,NETWORKDAYS(MAX(DATE(2030,12,1),Mitarbeiter!$C285),MIN(DATE(2030,13,0),IF(Mitarbeiter!$D285="",DATE(2030,13,0),Mitarbeiter!$D285),TODAY()),Einstellungen!$F$13:$F$67)))*N(Mitarbeiter!$E285)/IF(Einstellungen!$C$11="7 Tage",7,5),N('Ist-Stunden'!BM285)+(N(Krankheitstage!DJ285)+N(Krankheitstage!DV285))*N($C285))))</f>
        <v/>
      </c>
    </row>
    <row r="286">
      <c r="A286" s="73">
        <f>IF(Mitarbeiter!B286="","",Mitarbeiter!A286)</f>
        <v/>
      </c>
      <c r="B286" s="6">
        <f>IF(Mitarbeiter!B286="","",Mitarbeiter!B286)</f>
        <v/>
      </c>
      <c r="C286" s="74">
        <f>IF(Mitarbeiter!B286="","",Mitarbeiter!F286)</f>
        <v/>
      </c>
      <c r="D286" s="75">
        <f>N(INDEX(Krankheitstage!$G286:$DV286,1,(Einstellungen!$C$3-2026)*24+1))</f>
        <v/>
      </c>
      <c r="E286" s="75">
        <f>N(INDEX(Krankheitstage!$G286:$DV286,1,(Einstellungen!$C$3-2026)*24+2))</f>
        <v/>
      </c>
      <c r="F286" s="75">
        <f>N(INDEX(Krankheitstage!$G286:$DV286,1,(Einstellungen!$C$3-2026)*24+3))</f>
        <v/>
      </c>
      <c r="G286" s="75">
        <f>N(INDEX(Krankheitstage!$G286:$DV286,1,(Einstellungen!$C$3-2026)*24+4))</f>
        <v/>
      </c>
      <c r="H286" s="75">
        <f>N(INDEX(Krankheitstage!$G286:$DV286,1,(Einstellungen!$C$3-2026)*24+5))</f>
        <v/>
      </c>
      <c r="I286" s="75">
        <f>N(INDEX(Krankheitstage!$G286:$DV286,1,(Einstellungen!$C$3-2026)*24+6))</f>
        <v/>
      </c>
      <c r="J286" s="75">
        <f>N(INDEX(Krankheitstage!$G286:$DV286,1,(Einstellungen!$C$3-2026)*24+7))</f>
        <v/>
      </c>
      <c r="K286" s="75">
        <f>N(INDEX(Krankheitstage!$G286:$DV286,1,(Einstellungen!$C$3-2026)*24+8))</f>
        <v/>
      </c>
      <c r="L286" s="75">
        <f>N(INDEX(Krankheitstage!$G286:$DV286,1,(Einstellungen!$C$3-2026)*24+9))</f>
        <v/>
      </c>
      <c r="M286" s="75">
        <f>N(INDEX(Krankheitstage!$G286:$DV286,1,(Einstellungen!$C$3-2026)*24+10))</f>
        <v/>
      </c>
      <c r="N286" s="75">
        <f>N(INDEX(Krankheitstage!$G286:$DV286,1,(Einstellungen!$C$3-2026)*24+11))</f>
        <v/>
      </c>
      <c r="O286" s="75">
        <f>N(INDEX(Krankheitstage!$G286:$DV286,1,(Einstellungen!$C$3-2026)*24+12))</f>
        <v/>
      </c>
      <c r="P286" s="75">
        <f>IF($B286="","",SUM(D286:O286))</f>
        <v/>
      </c>
      <c r="Q286" s="75">
        <f>N(INDEX(Krankheitstage!$G286:$DV286,1,(Einstellungen!$C$3-2026)*24+13))</f>
        <v/>
      </c>
      <c r="R286" s="75">
        <f>N(INDEX(Krankheitstage!$G286:$DV286,1,(Einstellungen!$C$3-2026)*24+14))</f>
        <v/>
      </c>
      <c r="S286" s="75">
        <f>N(INDEX(Krankheitstage!$G286:$DV286,1,(Einstellungen!$C$3-2026)*24+15))</f>
        <v/>
      </c>
      <c r="T286" s="75">
        <f>N(INDEX(Krankheitstage!$G286:$DV286,1,(Einstellungen!$C$3-2026)*24+16))</f>
        <v/>
      </c>
      <c r="U286" s="75">
        <f>N(INDEX(Krankheitstage!$G286:$DV286,1,(Einstellungen!$C$3-2026)*24+17))</f>
        <v/>
      </c>
      <c r="V286" s="75">
        <f>N(INDEX(Krankheitstage!$G286:$DV286,1,(Einstellungen!$C$3-2026)*24+18))</f>
        <v/>
      </c>
      <c r="W286" s="75">
        <f>N(INDEX(Krankheitstage!$G286:$DV286,1,(Einstellungen!$C$3-2026)*24+19))</f>
        <v/>
      </c>
      <c r="X286" s="75">
        <f>N(INDEX(Krankheitstage!$G286:$DV286,1,(Einstellungen!$C$3-2026)*24+20))</f>
        <v/>
      </c>
      <c r="Y286" s="75">
        <f>N(INDEX(Krankheitstage!$G286:$DV286,1,(Einstellungen!$C$3-2026)*24+21))</f>
        <v/>
      </c>
      <c r="Z286" s="75">
        <f>N(INDEX(Krankheitstage!$G286:$DV286,1,(Einstellungen!$C$3-2026)*24+22))</f>
        <v/>
      </c>
      <c r="AA286" s="75">
        <f>N(INDEX(Krankheitstage!$G286:$DV286,1,(Einstellungen!$C$3-2026)*24+23))</f>
        <v/>
      </c>
      <c r="AB286" s="75">
        <f>N(INDEX(Krankheitstage!$G286:$DV286,1,(Einstellungen!$C$3-2026)*24+24))</f>
        <v/>
      </c>
      <c r="AC286" s="75">
        <f>IF($B286="","",SUM(Q286:AB286))</f>
        <v/>
      </c>
      <c r="AD286" s="75">
        <f>IF($B286="","",SUM(P286,AC286))</f>
        <v/>
      </c>
      <c r="AE286" s="76">
        <f>IF($B286="","",AD286*N(C286))</f>
        <v/>
      </c>
      <c r="AF286" s="75">
        <f>IF($B286="","",Krankheitstage!E286)</f>
        <v/>
      </c>
      <c r="AG286" s="76">
        <f>IF($B286="","",AF286*N(C286))</f>
        <v/>
      </c>
      <c r="AH286" s="76">
        <f>IF($B286="","",INDEX($AJ286:$CQ286,1,(Einstellungen!$C$3-2026)*12+1)+INDEX($AJ286:$CQ286,1,(Einstellungen!$C$3-2026)*12+2)+INDEX($AJ286:$CQ286,1,(Einstellungen!$C$3-2026)*12+3)+INDEX($AJ286:$CQ286,1,(Einstellungen!$C$3-2026)*12+4)+INDEX($AJ286:$CQ286,1,(Einstellungen!$C$3-2026)*12+5)+INDEX($AJ286:$CQ286,1,(Einstellungen!$C$3-2026)*12+6)+INDEX($AJ286:$CQ286,1,(Einstellungen!$C$3-2026)*12+7)+INDEX($AJ286:$CQ286,1,(Einstellungen!$C$3-2026)*12+8)+INDEX($AJ286:$CQ286,1,(Einstellungen!$C$3-2026)*12+9)+INDEX($AJ286:$CQ286,1,(Einstellungen!$C$3-2026)*12+10)+INDEX($AJ286:$CQ286,1,(Einstellungen!$C$3-2026)*12+11)+INDEX($AJ286:$CQ286,1,(Einstellungen!$C$3-2026)*12+12))</f>
        <v/>
      </c>
      <c r="AI286" s="76">
        <f>IF($B286="","",SUM($AJ286:$CQ286))</f>
        <v/>
      </c>
      <c r="AJ286" s="76">
        <f>IF($B286="",0,IF(Einstellungen!$C$10="Ja",MAX(IF(Einstellungen!$C$11="7 Tage",MAX(0,(MIN(DATE(2026,2,0),IF(Mitarbeiter!$D286="",DATE(2026,2,0),Mitarbeiter!$D286),TODAY()))-(MAX(DATE(2026,1,1),Mitarbeiter!$C286))+1),MAX(0,NETWORKDAYS(MAX(DATE(2026,1,1),Mitarbeiter!$C286),MIN(DATE(2026,2,0),IF(Mitarbeiter!$D286="",DATE(2026,2,0),Mitarbeiter!$D286),TODAY()),Einstellungen!$F$13:$F$67)))*N(Mitarbeiter!$E286)/IF(Einstellungen!$C$11="7 Tage",7,5),N('Ist-Stunden'!F286)),MAX(IF(Einstellungen!$C$11="7 Tage",MAX(0,(MIN(DATE(2026,2,0),IF(Mitarbeiter!$D286="",DATE(2026,2,0),Mitarbeiter!$D286),TODAY()))-(MAX(DATE(2026,1,1),Mitarbeiter!$C286))+1),MAX(0,NETWORKDAYS(MAX(DATE(2026,1,1),Mitarbeiter!$C286),MIN(DATE(2026,2,0),IF(Mitarbeiter!$D286="",DATE(2026,2,0),Mitarbeiter!$D286),TODAY()),Einstellungen!$F$13:$F$67)))*N(Mitarbeiter!$E286)/IF(Einstellungen!$C$11="7 Tage",7,5),N('Ist-Stunden'!F286)+(N(Krankheitstage!G286)+N(Krankheitstage!S286))*N($C286))))</f>
        <v/>
      </c>
      <c r="AK286" s="76">
        <f>IF($B286="",0,IF(Einstellungen!$C$10="Ja",MAX(IF(Einstellungen!$C$11="7 Tage",MAX(0,(MIN(DATE(2026,3,0),IF(Mitarbeiter!$D286="",DATE(2026,3,0),Mitarbeiter!$D286),TODAY()))-(MAX(DATE(2026,2,1),Mitarbeiter!$C286))+1),MAX(0,NETWORKDAYS(MAX(DATE(2026,2,1),Mitarbeiter!$C286),MIN(DATE(2026,3,0),IF(Mitarbeiter!$D286="",DATE(2026,3,0),Mitarbeiter!$D286),TODAY()),Einstellungen!$F$13:$F$67)))*N(Mitarbeiter!$E286)/IF(Einstellungen!$C$11="7 Tage",7,5),N('Ist-Stunden'!G286)),MAX(IF(Einstellungen!$C$11="7 Tage",MAX(0,(MIN(DATE(2026,3,0),IF(Mitarbeiter!$D286="",DATE(2026,3,0),Mitarbeiter!$D286),TODAY()))-(MAX(DATE(2026,2,1),Mitarbeiter!$C286))+1),MAX(0,NETWORKDAYS(MAX(DATE(2026,2,1),Mitarbeiter!$C286),MIN(DATE(2026,3,0),IF(Mitarbeiter!$D286="",DATE(2026,3,0),Mitarbeiter!$D286),TODAY()),Einstellungen!$F$13:$F$67)))*N(Mitarbeiter!$E286)/IF(Einstellungen!$C$11="7 Tage",7,5),N('Ist-Stunden'!G286)+(N(Krankheitstage!H286)+N(Krankheitstage!T286))*N($C286))))</f>
        <v/>
      </c>
      <c r="AL286" s="76">
        <f>IF($B286="",0,IF(Einstellungen!$C$10="Ja",MAX(IF(Einstellungen!$C$11="7 Tage",MAX(0,(MIN(DATE(2026,4,0),IF(Mitarbeiter!$D286="",DATE(2026,4,0),Mitarbeiter!$D286),TODAY()))-(MAX(DATE(2026,3,1),Mitarbeiter!$C286))+1),MAX(0,NETWORKDAYS(MAX(DATE(2026,3,1),Mitarbeiter!$C286),MIN(DATE(2026,4,0),IF(Mitarbeiter!$D286="",DATE(2026,4,0),Mitarbeiter!$D286),TODAY()),Einstellungen!$F$13:$F$67)))*N(Mitarbeiter!$E286)/IF(Einstellungen!$C$11="7 Tage",7,5),N('Ist-Stunden'!H286)),MAX(IF(Einstellungen!$C$11="7 Tage",MAX(0,(MIN(DATE(2026,4,0),IF(Mitarbeiter!$D286="",DATE(2026,4,0),Mitarbeiter!$D286),TODAY()))-(MAX(DATE(2026,3,1),Mitarbeiter!$C286))+1),MAX(0,NETWORKDAYS(MAX(DATE(2026,3,1),Mitarbeiter!$C286),MIN(DATE(2026,4,0),IF(Mitarbeiter!$D286="",DATE(2026,4,0),Mitarbeiter!$D286),TODAY()),Einstellungen!$F$13:$F$67)))*N(Mitarbeiter!$E286)/IF(Einstellungen!$C$11="7 Tage",7,5),N('Ist-Stunden'!H286)+(N(Krankheitstage!I286)+N(Krankheitstage!U286))*N($C286))))</f>
        <v/>
      </c>
      <c r="AM286" s="76">
        <f>IF($B286="",0,IF(Einstellungen!$C$10="Ja",MAX(IF(Einstellungen!$C$11="7 Tage",MAX(0,(MIN(DATE(2026,5,0),IF(Mitarbeiter!$D286="",DATE(2026,5,0),Mitarbeiter!$D286),TODAY()))-(MAX(DATE(2026,4,1),Mitarbeiter!$C286))+1),MAX(0,NETWORKDAYS(MAX(DATE(2026,4,1),Mitarbeiter!$C286),MIN(DATE(2026,5,0),IF(Mitarbeiter!$D286="",DATE(2026,5,0),Mitarbeiter!$D286),TODAY()),Einstellungen!$F$13:$F$67)))*N(Mitarbeiter!$E286)/IF(Einstellungen!$C$11="7 Tage",7,5),N('Ist-Stunden'!I286)),MAX(IF(Einstellungen!$C$11="7 Tage",MAX(0,(MIN(DATE(2026,5,0),IF(Mitarbeiter!$D286="",DATE(2026,5,0),Mitarbeiter!$D286),TODAY()))-(MAX(DATE(2026,4,1),Mitarbeiter!$C286))+1),MAX(0,NETWORKDAYS(MAX(DATE(2026,4,1),Mitarbeiter!$C286),MIN(DATE(2026,5,0),IF(Mitarbeiter!$D286="",DATE(2026,5,0),Mitarbeiter!$D286),TODAY()),Einstellungen!$F$13:$F$67)))*N(Mitarbeiter!$E286)/IF(Einstellungen!$C$11="7 Tage",7,5),N('Ist-Stunden'!I286)+(N(Krankheitstage!J286)+N(Krankheitstage!V286))*N($C286))))</f>
        <v/>
      </c>
      <c r="AN286" s="76">
        <f>IF($B286="",0,IF(Einstellungen!$C$10="Ja",MAX(IF(Einstellungen!$C$11="7 Tage",MAX(0,(MIN(DATE(2026,6,0),IF(Mitarbeiter!$D286="",DATE(2026,6,0),Mitarbeiter!$D286),TODAY()))-(MAX(DATE(2026,5,1),Mitarbeiter!$C286))+1),MAX(0,NETWORKDAYS(MAX(DATE(2026,5,1),Mitarbeiter!$C286),MIN(DATE(2026,6,0),IF(Mitarbeiter!$D286="",DATE(2026,6,0),Mitarbeiter!$D286),TODAY()),Einstellungen!$F$13:$F$67)))*N(Mitarbeiter!$E286)/IF(Einstellungen!$C$11="7 Tage",7,5),N('Ist-Stunden'!J286)),MAX(IF(Einstellungen!$C$11="7 Tage",MAX(0,(MIN(DATE(2026,6,0),IF(Mitarbeiter!$D286="",DATE(2026,6,0),Mitarbeiter!$D286),TODAY()))-(MAX(DATE(2026,5,1),Mitarbeiter!$C286))+1),MAX(0,NETWORKDAYS(MAX(DATE(2026,5,1),Mitarbeiter!$C286),MIN(DATE(2026,6,0),IF(Mitarbeiter!$D286="",DATE(2026,6,0),Mitarbeiter!$D286),TODAY()),Einstellungen!$F$13:$F$67)))*N(Mitarbeiter!$E286)/IF(Einstellungen!$C$11="7 Tage",7,5),N('Ist-Stunden'!J286)+(N(Krankheitstage!K286)+N(Krankheitstage!W286))*N($C286))))</f>
        <v/>
      </c>
      <c r="AO286" s="76">
        <f>IF($B286="",0,IF(Einstellungen!$C$10="Ja",MAX(IF(Einstellungen!$C$11="7 Tage",MAX(0,(MIN(DATE(2026,7,0),IF(Mitarbeiter!$D286="",DATE(2026,7,0),Mitarbeiter!$D286),TODAY()))-(MAX(DATE(2026,6,1),Mitarbeiter!$C286))+1),MAX(0,NETWORKDAYS(MAX(DATE(2026,6,1),Mitarbeiter!$C286),MIN(DATE(2026,7,0),IF(Mitarbeiter!$D286="",DATE(2026,7,0),Mitarbeiter!$D286),TODAY()),Einstellungen!$F$13:$F$67)))*N(Mitarbeiter!$E286)/IF(Einstellungen!$C$11="7 Tage",7,5),N('Ist-Stunden'!K286)),MAX(IF(Einstellungen!$C$11="7 Tage",MAX(0,(MIN(DATE(2026,7,0),IF(Mitarbeiter!$D286="",DATE(2026,7,0),Mitarbeiter!$D286),TODAY()))-(MAX(DATE(2026,6,1),Mitarbeiter!$C286))+1),MAX(0,NETWORKDAYS(MAX(DATE(2026,6,1),Mitarbeiter!$C286),MIN(DATE(2026,7,0),IF(Mitarbeiter!$D286="",DATE(2026,7,0),Mitarbeiter!$D286),TODAY()),Einstellungen!$F$13:$F$67)))*N(Mitarbeiter!$E286)/IF(Einstellungen!$C$11="7 Tage",7,5),N('Ist-Stunden'!K286)+(N(Krankheitstage!L286)+N(Krankheitstage!X286))*N($C286))))</f>
        <v/>
      </c>
      <c r="AP286" s="76">
        <f>IF($B286="",0,IF(Einstellungen!$C$10="Ja",MAX(IF(Einstellungen!$C$11="7 Tage",MAX(0,(MIN(DATE(2026,8,0),IF(Mitarbeiter!$D286="",DATE(2026,8,0),Mitarbeiter!$D286),TODAY()))-(MAX(DATE(2026,7,1),Mitarbeiter!$C286))+1),MAX(0,NETWORKDAYS(MAX(DATE(2026,7,1),Mitarbeiter!$C286),MIN(DATE(2026,8,0),IF(Mitarbeiter!$D286="",DATE(2026,8,0),Mitarbeiter!$D286),TODAY()),Einstellungen!$F$13:$F$67)))*N(Mitarbeiter!$E286)/IF(Einstellungen!$C$11="7 Tage",7,5),N('Ist-Stunden'!L286)),MAX(IF(Einstellungen!$C$11="7 Tage",MAX(0,(MIN(DATE(2026,8,0),IF(Mitarbeiter!$D286="",DATE(2026,8,0),Mitarbeiter!$D286),TODAY()))-(MAX(DATE(2026,7,1),Mitarbeiter!$C286))+1),MAX(0,NETWORKDAYS(MAX(DATE(2026,7,1),Mitarbeiter!$C286),MIN(DATE(2026,8,0),IF(Mitarbeiter!$D286="",DATE(2026,8,0),Mitarbeiter!$D286),TODAY()),Einstellungen!$F$13:$F$67)))*N(Mitarbeiter!$E286)/IF(Einstellungen!$C$11="7 Tage",7,5),N('Ist-Stunden'!L286)+(N(Krankheitstage!M286)+N(Krankheitstage!Y286))*N($C286))))</f>
        <v/>
      </c>
      <c r="AQ286" s="76">
        <f>IF($B286="",0,IF(Einstellungen!$C$10="Ja",MAX(IF(Einstellungen!$C$11="7 Tage",MAX(0,(MIN(DATE(2026,9,0),IF(Mitarbeiter!$D286="",DATE(2026,9,0),Mitarbeiter!$D286),TODAY()))-(MAX(DATE(2026,8,1),Mitarbeiter!$C286))+1),MAX(0,NETWORKDAYS(MAX(DATE(2026,8,1),Mitarbeiter!$C286),MIN(DATE(2026,9,0),IF(Mitarbeiter!$D286="",DATE(2026,9,0),Mitarbeiter!$D286),TODAY()),Einstellungen!$F$13:$F$67)))*N(Mitarbeiter!$E286)/IF(Einstellungen!$C$11="7 Tage",7,5),N('Ist-Stunden'!M286)),MAX(IF(Einstellungen!$C$11="7 Tage",MAX(0,(MIN(DATE(2026,9,0),IF(Mitarbeiter!$D286="",DATE(2026,9,0),Mitarbeiter!$D286),TODAY()))-(MAX(DATE(2026,8,1),Mitarbeiter!$C286))+1),MAX(0,NETWORKDAYS(MAX(DATE(2026,8,1),Mitarbeiter!$C286),MIN(DATE(2026,9,0),IF(Mitarbeiter!$D286="",DATE(2026,9,0),Mitarbeiter!$D286),TODAY()),Einstellungen!$F$13:$F$67)))*N(Mitarbeiter!$E286)/IF(Einstellungen!$C$11="7 Tage",7,5),N('Ist-Stunden'!M286)+(N(Krankheitstage!N286)+N(Krankheitstage!Z286))*N($C286))))</f>
        <v/>
      </c>
      <c r="AR286" s="76">
        <f>IF($B286="",0,IF(Einstellungen!$C$10="Ja",MAX(IF(Einstellungen!$C$11="7 Tage",MAX(0,(MIN(DATE(2026,10,0),IF(Mitarbeiter!$D286="",DATE(2026,10,0),Mitarbeiter!$D286),TODAY()))-(MAX(DATE(2026,9,1),Mitarbeiter!$C286))+1),MAX(0,NETWORKDAYS(MAX(DATE(2026,9,1),Mitarbeiter!$C286),MIN(DATE(2026,10,0),IF(Mitarbeiter!$D286="",DATE(2026,10,0),Mitarbeiter!$D286),TODAY()),Einstellungen!$F$13:$F$67)))*N(Mitarbeiter!$E286)/IF(Einstellungen!$C$11="7 Tage",7,5),N('Ist-Stunden'!N286)),MAX(IF(Einstellungen!$C$11="7 Tage",MAX(0,(MIN(DATE(2026,10,0),IF(Mitarbeiter!$D286="",DATE(2026,10,0),Mitarbeiter!$D286),TODAY()))-(MAX(DATE(2026,9,1),Mitarbeiter!$C286))+1),MAX(0,NETWORKDAYS(MAX(DATE(2026,9,1),Mitarbeiter!$C286),MIN(DATE(2026,10,0),IF(Mitarbeiter!$D286="",DATE(2026,10,0),Mitarbeiter!$D286),TODAY()),Einstellungen!$F$13:$F$67)))*N(Mitarbeiter!$E286)/IF(Einstellungen!$C$11="7 Tage",7,5),N('Ist-Stunden'!N286)+(N(Krankheitstage!O286)+N(Krankheitstage!AA286))*N($C286))))</f>
        <v/>
      </c>
      <c r="AS286" s="76">
        <f>IF($B286="",0,IF(Einstellungen!$C$10="Ja",MAX(IF(Einstellungen!$C$11="7 Tage",MAX(0,(MIN(DATE(2026,11,0),IF(Mitarbeiter!$D286="",DATE(2026,11,0),Mitarbeiter!$D286),TODAY()))-(MAX(DATE(2026,10,1),Mitarbeiter!$C286))+1),MAX(0,NETWORKDAYS(MAX(DATE(2026,10,1),Mitarbeiter!$C286),MIN(DATE(2026,11,0),IF(Mitarbeiter!$D286="",DATE(2026,11,0),Mitarbeiter!$D286),TODAY()),Einstellungen!$F$13:$F$67)))*N(Mitarbeiter!$E286)/IF(Einstellungen!$C$11="7 Tage",7,5),N('Ist-Stunden'!O286)),MAX(IF(Einstellungen!$C$11="7 Tage",MAX(0,(MIN(DATE(2026,11,0),IF(Mitarbeiter!$D286="",DATE(2026,11,0),Mitarbeiter!$D286),TODAY()))-(MAX(DATE(2026,10,1),Mitarbeiter!$C286))+1),MAX(0,NETWORKDAYS(MAX(DATE(2026,10,1),Mitarbeiter!$C286),MIN(DATE(2026,11,0),IF(Mitarbeiter!$D286="",DATE(2026,11,0),Mitarbeiter!$D286),TODAY()),Einstellungen!$F$13:$F$67)))*N(Mitarbeiter!$E286)/IF(Einstellungen!$C$11="7 Tage",7,5),N('Ist-Stunden'!O286)+(N(Krankheitstage!P286)+N(Krankheitstage!AB286))*N($C286))))</f>
        <v/>
      </c>
      <c r="AT286" s="76">
        <f>IF($B286="",0,IF(Einstellungen!$C$10="Ja",MAX(IF(Einstellungen!$C$11="7 Tage",MAX(0,(MIN(DATE(2026,12,0),IF(Mitarbeiter!$D286="",DATE(2026,12,0),Mitarbeiter!$D286),TODAY()))-(MAX(DATE(2026,11,1),Mitarbeiter!$C286))+1),MAX(0,NETWORKDAYS(MAX(DATE(2026,11,1),Mitarbeiter!$C286),MIN(DATE(2026,12,0),IF(Mitarbeiter!$D286="",DATE(2026,12,0),Mitarbeiter!$D286),TODAY()),Einstellungen!$F$13:$F$67)))*N(Mitarbeiter!$E286)/IF(Einstellungen!$C$11="7 Tage",7,5),N('Ist-Stunden'!P286)),MAX(IF(Einstellungen!$C$11="7 Tage",MAX(0,(MIN(DATE(2026,12,0),IF(Mitarbeiter!$D286="",DATE(2026,12,0),Mitarbeiter!$D286),TODAY()))-(MAX(DATE(2026,11,1),Mitarbeiter!$C286))+1),MAX(0,NETWORKDAYS(MAX(DATE(2026,11,1),Mitarbeiter!$C286),MIN(DATE(2026,12,0),IF(Mitarbeiter!$D286="",DATE(2026,12,0),Mitarbeiter!$D286),TODAY()),Einstellungen!$F$13:$F$67)))*N(Mitarbeiter!$E286)/IF(Einstellungen!$C$11="7 Tage",7,5),N('Ist-Stunden'!P286)+(N(Krankheitstage!Q286)+N(Krankheitstage!AC286))*N($C286))))</f>
        <v/>
      </c>
      <c r="AU286" s="76">
        <f>IF($B286="",0,IF(Einstellungen!$C$10="Ja",MAX(IF(Einstellungen!$C$11="7 Tage",MAX(0,(MIN(DATE(2026,13,0),IF(Mitarbeiter!$D286="",DATE(2026,13,0),Mitarbeiter!$D286),TODAY()))-(MAX(DATE(2026,12,1),Mitarbeiter!$C286))+1),MAX(0,NETWORKDAYS(MAX(DATE(2026,12,1),Mitarbeiter!$C286),MIN(DATE(2026,13,0),IF(Mitarbeiter!$D286="",DATE(2026,13,0),Mitarbeiter!$D286),TODAY()),Einstellungen!$F$13:$F$67)))*N(Mitarbeiter!$E286)/IF(Einstellungen!$C$11="7 Tage",7,5),N('Ist-Stunden'!Q286)),MAX(IF(Einstellungen!$C$11="7 Tage",MAX(0,(MIN(DATE(2026,13,0),IF(Mitarbeiter!$D286="",DATE(2026,13,0),Mitarbeiter!$D286),TODAY()))-(MAX(DATE(2026,12,1),Mitarbeiter!$C286))+1),MAX(0,NETWORKDAYS(MAX(DATE(2026,12,1),Mitarbeiter!$C286),MIN(DATE(2026,13,0),IF(Mitarbeiter!$D286="",DATE(2026,13,0),Mitarbeiter!$D286),TODAY()),Einstellungen!$F$13:$F$67)))*N(Mitarbeiter!$E286)/IF(Einstellungen!$C$11="7 Tage",7,5),N('Ist-Stunden'!Q286)+(N(Krankheitstage!R286)+N(Krankheitstage!AD286))*N($C286))))</f>
        <v/>
      </c>
      <c r="AV286" s="76">
        <f>IF($B286="",0,IF(Einstellungen!$C$10="Ja",MAX(IF(Einstellungen!$C$11="7 Tage",MAX(0,(MIN(DATE(2027,2,0),IF(Mitarbeiter!$D286="",DATE(2027,2,0),Mitarbeiter!$D286),TODAY()))-(MAX(DATE(2027,1,1),Mitarbeiter!$C286))+1),MAX(0,NETWORKDAYS(MAX(DATE(2027,1,1),Mitarbeiter!$C286),MIN(DATE(2027,2,0),IF(Mitarbeiter!$D286="",DATE(2027,2,0),Mitarbeiter!$D286),TODAY()),Einstellungen!$F$13:$F$67)))*N(Mitarbeiter!$E286)/IF(Einstellungen!$C$11="7 Tage",7,5),N('Ist-Stunden'!R286)),MAX(IF(Einstellungen!$C$11="7 Tage",MAX(0,(MIN(DATE(2027,2,0),IF(Mitarbeiter!$D286="",DATE(2027,2,0),Mitarbeiter!$D286),TODAY()))-(MAX(DATE(2027,1,1),Mitarbeiter!$C286))+1),MAX(0,NETWORKDAYS(MAX(DATE(2027,1,1),Mitarbeiter!$C286),MIN(DATE(2027,2,0),IF(Mitarbeiter!$D286="",DATE(2027,2,0),Mitarbeiter!$D286),TODAY()),Einstellungen!$F$13:$F$67)))*N(Mitarbeiter!$E286)/IF(Einstellungen!$C$11="7 Tage",7,5),N('Ist-Stunden'!R286)+(N(Krankheitstage!AE286)+N(Krankheitstage!AQ286))*N($C286))))</f>
        <v/>
      </c>
      <c r="AW286" s="76">
        <f>IF($B286="",0,IF(Einstellungen!$C$10="Ja",MAX(IF(Einstellungen!$C$11="7 Tage",MAX(0,(MIN(DATE(2027,3,0),IF(Mitarbeiter!$D286="",DATE(2027,3,0),Mitarbeiter!$D286),TODAY()))-(MAX(DATE(2027,2,1),Mitarbeiter!$C286))+1),MAX(0,NETWORKDAYS(MAX(DATE(2027,2,1),Mitarbeiter!$C286),MIN(DATE(2027,3,0),IF(Mitarbeiter!$D286="",DATE(2027,3,0),Mitarbeiter!$D286),TODAY()),Einstellungen!$F$13:$F$67)))*N(Mitarbeiter!$E286)/IF(Einstellungen!$C$11="7 Tage",7,5),N('Ist-Stunden'!S286)),MAX(IF(Einstellungen!$C$11="7 Tage",MAX(0,(MIN(DATE(2027,3,0),IF(Mitarbeiter!$D286="",DATE(2027,3,0),Mitarbeiter!$D286),TODAY()))-(MAX(DATE(2027,2,1),Mitarbeiter!$C286))+1),MAX(0,NETWORKDAYS(MAX(DATE(2027,2,1),Mitarbeiter!$C286),MIN(DATE(2027,3,0),IF(Mitarbeiter!$D286="",DATE(2027,3,0),Mitarbeiter!$D286),TODAY()),Einstellungen!$F$13:$F$67)))*N(Mitarbeiter!$E286)/IF(Einstellungen!$C$11="7 Tage",7,5),N('Ist-Stunden'!S286)+(N(Krankheitstage!AF286)+N(Krankheitstage!AR286))*N($C286))))</f>
        <v/>
      </c>
      <c r="AX286" s="76">
        <f>IF($B286="",0,IF(Einstellungen!$C$10="Ja",MAX(IF(Einstellungen!$C$11="7 Tage",MAX(0,(MIN(DATE(2027,4,0),IF(Mitarbeiter!$D286="",DATE(2027,4,0),Mitarbeiter!$D286),TODAY()))-(MAX(DATE(2027,3,1),Mitarbeiter!$C286))+1),MAX(0,NETWORKDAYS(MAX(DATE(2027,3,1),Mitarbeiter!$C286),MIN(DATE(2027,4,0),IF(Mitarbeiter!$D286="",DATE(2027,4,0),Mitarbeiter!$D286),TODAY()),Einstellungen!$F$13:$F$67)))*N(Mitarbeiter!$E286)/IF(Einstellungen!$C$11="7 Tage",7,5),N('Ist-Stunden'!T286)),MAX(IF(Einstellungen!$C$11="7 Tage",MAX(0,(MIN(DATE(2027,4,0),IF(Mitarbeiter!$D286="",DATE(2027,4,0),Mitarbeiter!$D286),TODAY()))-(MAX(DATE(2027,3,1),Mitarbeiter!$C286))+1),MAX(0,NETWORKDAYS(MAX(DATE(2027,3,1),Mitarbeiter!$C286),MIN(DATE(2027,4,0),IF(Mitarbeiter!$D286="",DATE(2027,4,0),Mitarbeiter!$D286),TODAY()),Einstellungen!$F$13:$F$67)))*N(Mitarbeiter!$E286)/IF(Einstellungen!$C$11="7 Tage",7,5),N('Ist-Stunden'!T286)+(N(Krankheitstage!AG286)+N(Krankheitstage!AS286))*N($C286))))</f>
        <v/>
      </c>
      <c r="AY286" s="76">
        <f>IF($B286="",0,IF(Einstellungen!$C$10="Ja",MAX(IF(Einstellungen!$C$11="7 Tage",MAX(0,(MIN(DATE(2027,5,0),IF(Mitarbeiter!$D286="",DATE(2027,5,0),Mitarbeiter!$D286),TODAY()))-(MAX(DATE(2027,4,1),Mitarbeiter!$C286))+1),MAX(0,NETWORKDAYS(MAX(DATE(2027,4,1),Mitarbeiter!$C286),MIN(DATE(2027,5,0),IF(Mitarbeiter!$D286="",DATE(2027,5,0),Mitarbeiter!$D286),TODAY()),Einstellungen!$F$13:$F$67)))*N(Mitarbeiter!$E286)/IF(Einstellungen!$C$11="7 Tage",7,5),N('Ist-Stunden'!U286)),MAX(IF(Einstellungen!$C$11="7 Tage",MAX(0,(MIN(DATE(2027,5,0),IF(Mitarbeiter!$D286="",DATE(2027,5,0),Mitarbeiter!$D286),TODAY()))-(MAX(DATE(2027,4,1),Mitarbeiter!$C286))+1),MAX(0,NETWORKDAYS(MAX(DATE(2027,4,1),Mitarbeiter!$C286),MIN(DATE(2027,5,0),IF(Mitarbeiter!$D286="",DATE(2027,5,0),Mitarbeiter!$D286),TODAY()),Einstellungen!$F$13:$F$67)))*N(Mitarbeiter!$E286)/IF(Einstellungen!$C$11="7 Tage",7,5),N('Ist-Stunden'!U286)+(N(Krankheitstage!AH286)+N(Krankheitstage!AT286))*N($C286))))</f>
        <v/>
      </c>
      <c r="AZ286" s="76">
        <f>IF($B286="",0,IF(Einstellungen!$C$10="Ja",MAX(IF(Einstellungen!$C$11="7 Tage",MAX(0,(MIN(DATE(2027,6,0),IF(Mitarbeiter!$D286="",DATE(2027,6,0),Mitarbeiter!$D286),TODAY()))-(MAX(DATE(2027,5,1),Mitarbeiter!$C286))+1),MAX(0,NETWORKDAYS(MAX(DATE(2027,5,1),Mitarbeiter!$C286),MIN(DATE(2027,6,0),IF(Mitarbeiter!$D286="",DATE(2027,6,0),Mitarbeiter!$D286),TODAY()),Einstellungen!$F$13:$F$67)))*N(Mitarbeiter!$E286)/IF(Einstellungen!$C$11="7 Tage",7,5),N('Ist-Stunden'!V286)),MAX(IF(Einstellungen!$C$11="7 Tage",MAX(0,(MIN(DATE(2027,6,0),IF(Mitarbeiter!$D286="",DATE(2027,6,0),Mitarbeiter!$D286),TODAY()))-(MAX(DATE(2027,5,1),Mitarbeiter!$C286))+1),MAX(0,NETWORKDAYS(MAX(DATE(2027,5,1),Mitarbeiter!$C286),MIN(DATE(2027,6,0),IF(Mitarbeiter!$D286="",DATE(2027,6,0),Mitarbeiter!$D286),TODAY()),Einstellungen!$F$13:$F$67)))*N(Mitarbeiter!$E286)/IF(Einstellungen!$C$11="7 Tage",7,5),N('Ist-Stunden'!V286)+(N(Krankheitstage!AI286)+N(Krankheitstage!AU286))*N($C286))))</f>
        <v/>
      </c>
      <c r="BA286" s="76">
        <f>IF($B286="",0,IF(Einstellungen!$C$10="Ja",MAX(IF(Einstellungen!$C$11="7 Tage",MAX(0,(MIN(DATE(2027,7,0),IF(Mitarbeiter!$D286="",DATE(2027,7,0),Mitarbeiter!$D286),TODAY()))-(MAX(DATE(2027,6,1),Mitarbeiter!$C286))+1),MAX(0,NETWORKDAYS(MAX(DATE(2027,6,1),Mitarbeiter!$C286),MIN(DATE(2027,7,0),IF(Mitarbeiter!$D286="",DATE(2027,7,0),Mitarbeiter!$D286),TODAY()),Einstellungen!$F$13:$F$67)))*N(Mitarbeiter!$E286)/IF(Einstellungen!$C$11="7 Tage",7,5),N('Ist-Stunden'!W286)),MAX(IF(Einstellungen!$C$11="7 Tage",MAX(0,(MIN(DATE(2027,7,0),IF(Mitarbeiter!$D286="",DATE(2027,7,0),Mitarbeiter!$D286),TODAY()))-(MAX(DATE(2027,6,1),Mitarbeiter!$C286))+1),MAX(0,NETWORKDAYS(MAX(DATE(2027,6,1),Mitarbeiter!$C286),MIN(DATE(2027,7,0),IF(Mitarbeiter!$D286="",DATE(2027,7,0),Mitarbeiter!$D286),TODAY()),Einstellungen!$F$13:$F$67)))*N(Mitarbeiter!$E286)/IF(Einstellungen!$C$11="7 Tage",7,5),N('Ist-Stunden'!W286)+(N(Krankheitstage!AJ286)+N(Krankheitstage!AV286))*N($C286))))</f>
        <v/>
      </c>
      <c r="BB286" s="76">
        <f>IF($B286="",0,IF(Einstellungen!$C$10="Ja",MAX(IF(Einstellungen!$C$11="7 Tage",MAX(0,(MIN(DATE(2027,8,0),IF(Mitarbeiter!$D286="",DATE(2027,8,0),Mitarbeiter!$D286),TODAY()))-(MAX(DATE(2027,7,1),Mitarbeiter!$C286))+1),MAX(0,NETWORKDAYS(MAX(DATE(2027,7,1),Mitarbeiter!$C286),MIN(DATE(2027,8,0),IF(Mitarbeiter!$D286="",DATE(2027,8,0),Mitarbeiter!$D286),TODAY()),Einstellungen!$F$13:$F$67)))*N(Mitarbeiter!$E286)/IF(Einstellungen!$C$11="7 Tage",7,5),N('Ist-Stunden'!X286)),MAX(IF(Einstellungen!$C$11="7 Tage",MAX(0,(MIN(DATE(2027,8,0),IF(Mitarbeiter!$D286="",DATE(2027,8,0),Mitarbeiter!$D286),TODAY()))-(MAX(DATE(2027,7,1),Mitarbeiter!$C286))+1),MAX(0,NETWORKDAYS(MAX(DATE(2027,7,1),Mitarbeiter!$C286),MIN(DATE(2027,8,0),IF(Mitarbeiter!$D286="",DATE(2027,8,0),Mitarbeiter!$D286),TODAY()),Einstellungen!$F$13:$F$67)))*N(Mitarbeiter!$E286)/IF(Einstellungen!$C$11="7 Tage",7,5),N('Ist-Stunden'!X286)+(N(Krankheitstage!AK286)+N(Krankheitstage!AW286))*N($C286))))</f>
        <v/>
      </c>
      <c r="BC286" s="76">
        <f>IF($B286="",0,IF(Einstellungen!$C$10="Ja",MAX(IF(Einstellungen!$C$11="7 Tage",MAX(0,(MIN(DATE(2027,9,0),IF(Mitarbeiter!$D286="",DATE(2027,9,0),Mitarbeiter!$D286),TODAY()))-(MAX(DATE(2027,8,1),Mitarbeiter!$C286))+1),MAX(0,NETWORKDAYS(MAX(DATE(2027,8,1),Mitarbeiter!$C286),MIN(DATE(2027,9,0),IF(Mitarbeiter!$D286="",DATE(2027,9,0),Mitarbeiter!$D286),TODAY()),Einstellungen!$F$13:$F$67)))*N(Mitarbeiter!$E286)/IF(Einstellungen!$C$11="7 Tage",7,5),N('Ist-Stunden'!Y286)),MAX(IF(Einstellungen!$C$11="7 Tage",MAX(0,(MIN(DATE(2027,9,0),IF(Mitarbeiter!$D286="",DATE(2027,9,0),Mitarbeiter!$D286),TODAY()))-(MAX(DATE(2027,8,1),Mitarbeiter!$C286))+1),MAX(0,NETWORKDAYS(MAX(DATE(2027,8,1),Mitarbeiter!$C286),MIN(DATE(2027,9,0),IF(Mitarbeiter!$D286="",DATE(2027,9,0),Mitarbeiter!$D286),TODAY()),Einstellungen!$F$13:$F$67)))*N(Mitarbeiter!$E286)/IF(Einstellungen!$C$11="7 Tage",7,5),N('Ist-Stunden'!Y286)+(N(Krankheitstage!AL286)+N(Krankheitstage!AX286))*N($C286))))</f>
        <v/>
      </c>
      <c r="BD286" s="76">
        <f>IF($B286="",0,IF(Einstellungen!$C$10="Ja",MAX(IF(Einstellungen!$C$11="7 Tage",MAX(0,(MIN(DATE(2027,10,0),IF(Mitarbeiter!$D286="",DATE(2027,10,0),Mitarbeiter!$D286),TODAY()))-(MAX(DATE(2027,9,1),Mitarbeiter!$C286))+1),MAX(0,NETWORKDAYS(MAX(DATE(2027,9,1),Mitarbeiter!$C286),MIN(DATE(2027,10,0),IF(Mitarbeiter!$D286="",DATE(2027,10,0),Mitarbeiter!$D286),TODAY()),Einstellungen!$F$13:$F$67)))*N(Mitarbeiter!$E286)/IF(Einstellungen!$C$11="7 Tage",7,5),N('Ist-Stunden'!Z286)),MAX(IF(Einstellungen!$C$11="7 Tage",MAX(0,(MIN(DATE(2027,10,0),IF(Mitarbeiter!$D286="",DATE(2027,10,0),Mitarbeiter!$D286),TODAY()))-(MAX(DATE(2027,9,1),Mitarbeiter!$C286))+1),MAX(0,NETWORKDAYS(MAX(DATE(2027,9,1),Mitarbeiter!$C286),MIN(DATE(2027,10,0),IF(Mitarbeiter!$D286="",DATE(2027,10,0),Mitarbeiter!$D286),TODAY()),Einstellungen!$F$13:$F$67)))*N(Mitarbeiter!$E286)/IF(Einstellungen!$C$11="7 Tage",7,5),N('Ist-Stunden'!Z286)+(N(Krankheitstage!AM286)+N(Krankheitstage!AY286))*N($C286))))</f>
        <v/>
      </c>
      <c r="BE286" s="76">
        <f>IF($B286="",0,IF(Einstellungen!$C$10="Ja",MAX(IF(Einstellungen!$C$11="7 Tage",MAX(0,(MIN(DATE(2027,11,0),IF(Mitarbeiter!$D286="",DATE(2027,11,0),Mitarbeiter!$D286),TODAY()))-(MAX(DATE(2027,10,1),Mitarbeiter!$C286))+1),MAX(0,NETWORKDAYS(MAX(DATE(2027,10,1),Mitarbeiter!$C286),MIN(DATE(2027,11,0),IF(Mitarbeiter!$D286="",DATE(2027,11,0),Mitarbeiter!$D286),TODAY()),Einstellungen!$F$13:$F$67)))*N(Mitarbeiter!$E286)/IF(Einstellungen!$C$11="7 Tage",7,5),N('Ist-Stunden'!AA286)),MAX(IF(Einstellungen!$C$11="7 Tage",MAX(0,(MIN(DATE(2027,11,0),IF(Mitarbeiter!$D286="",DATE(2027,11,0),Mitarbeiter!$D286),TODAY()))-(MAX(DATE(2027,10,1),Mitarbeiter!$C286))+1),MAX(0,NETWORKDAYS(MAX(DATE(2027,10,1),Mitarbeiter!$C286),MIN(DATE(2027,11,0),IF(Mitarbeiter!$D286="",DATE(2027,11,0),Mitarbeiter!$D286),TODAY()),Einstellungen!$F$13:$F$67)))*N(Mitarbeiter!$E286)/IF(Einstellungen!$C$11="7 Tage",7,5),N('Ist-Stunden'!AA286)+(N(Krankheitstage!AN286)+N(Krankheitstage!AZ286))*N($C286))))</f>
        <v/>
      </c>
      <c r="BF286" s="76">
        <f>IF($B286="",0,IF(Einstellungen!$C$10="Ja",MAX(IF(Einstellungen!$C$11="7 Tage",MAX(0,(MIN(DATE(2027,12,0),IF(Mitarbeiter!$D286="",DATE(2027,12,0),Mitarbeiter!$D286),TODAY()))-(MAX(DATE(2027,11,1),Mitarbeiter!$C286))+1),MAX(0,NETWORKDAYS(MAX(DATE(2027,11,1),Mitarbeiter!$C286),MIN(DATE(2027,12,0),IF(Mitarbeiter!$D286="",DATE(2027,12,0),Mitarbeiter!$D286),TODAY()),Einstellungen!$F$13:$F$67)))*N(Mitarbeiter!$E286)/IF(Einstellungen!$C$11="7 Tage",7,5),N('Ist-Stunden'!AB286)),MAX(IF(Einstellungen!$C$11="7 Tage",MAX(0,(MIN(DATE(2027,12,0),IF(Mitarbeiter!$D286="",DATE(2027,12,0),Mitarbeiter!$D286),TODAY()))-(MAX(DATE(2027,11,1),Mitarbeiter!$C286))+1),MAX(0,NETWORKDAYS(MAX(DATE(2027,11,1),Mitarbeiter!$C286),MIN(DATE(2027,12,0),IF(Mitarbeiter!$D286="",DATE(2027,12,0),Mitarbeiter!$D286),TODAY()),Einstellungen!$F$13:$F$67)))*N(Mitarbeiter!$E286)/IF(Einstellungen!$C$11="7 Tage",7,5),N('Ist-Stunden'!AB286)+(N(Krankheitstage!AO286)+N(Krankheitstage!BA286))*N($C286))))</f>
        <v/>
      </c>
      <c r="BG286" s="76">
        <f>IF($B286="",0,IF(Einstellungen!$C$10="Ja",MAX(IF(Einstellungen!$C$11="7 Tage",MAX(0,(MIN(DATE(2027,13,0),IF(Mitarbeiter!$D286="",DATE(2027,13,0),Mitarbeiter!$D286),TODAY()))-(MAX(DATE(2027,12,1),Mitarbeiter!$C286))+1),MAX(0,NETWORKDAYS(MAX(DATE(2027,12,1),Mitarbeiter!$C286),MIN(DATE(2027,13,0),IF(Mitarbeiter!$D286="",DATE(2027,13,0),Mitarbeiter!$D286),TODAY()),Einstellungen!$F$13:$F$67)))*N(Mitarbeiter!$E286)/IF(Einstellungen!$C$11="7 Tage",7,5),N('Ist-Stunden'!AC286)),MAX(IF(Einstellungen!$C$11="7 Tage",MAX(0,(MIN(DATE(2027,13,0),IF(Mitarbeiter!$D286="",DATE(2027,13,0),Mitarbeiter!$D286),TODAY()))-(MAX(DATE(2027,12,1),Mitarbeiter!$C286))+1),MAX(0,NETWORKDAYS(MAX(DATE(2027,12,1),Mitarbeiter!$C286),MIN(DATE(2027,13,0),IF(Mitarbeiter!$D286="",DATE(2027,13,0),Mitarbeiter!$D286),TODAY()),Einstellungen!$F$13:$F$67)))*N(Mitarbeiter!$E286)/IF(Einstellungen!$C$11="7 Tage",7,5),N('Ist-Stunden'!AC286)+(N(Krankheitstage!AP286)+N(Krankheitstage!BB286))*N($C286))))</f>
        <v/>
      </c>
      <c r="BH286" s="76">
        <f>IF($B286="",0,IF(Einstellungen!$C$10="Ja",MAX(IF(Einstellungen!$C$11="7 Tage",MAX(0,(MIN(DATE(2028,2,0),IF(Mitarbeiter!$D286="",DATE(2028,2,0),Mitarbeiter!$D286),TODAY()))-(MAX(DATE(2028,1,1),Mitarbeiter!$C286))+1),MAX(0,NETWORKDAYS(MAX(DATE(2028,1,1),Mitarbeiter!$C286),MIN(DATE(2028,2,0),IF(Mitarbeiter!$D286="",DATE(2028,2,0),Mitarbeiter!$D286),TODAY()),Einstellungen!$F$13:$F$67)))*N(Mitarbeiter!$E286)/IF(Einstellungen!$C$11="7 Tage",7,5),N('Ist-Stunden'!AD286)),MAX(IF(Einstellungen!$C$11="7 Tage",MAX(0,(MIN(DATE(2028,2,0),IF(Mitarbeiter!$D286="",DATE(2028,2,0),Mitarbeiter!$D286),TODAY()))-(MAX(DATE(2028,1,1),Mitarbeiter!$C286))+1),MAX(0,NETWORKDAYS(MAX(DATE(2028,1,1),Mitarbeiter!$C286),MIN(DATE(2028,2,0),IF(Mitarbeiter!$D286="",DATE(2028,2,0),Mitarbeiter!$D286),TODAY()),Einstellungen!$F$13:$F$67)))*N(Mitarbeiter!$E286)/IF(Einstellungen!$C$11="7 Tage",7,5),N('Ist-Stunden'!AD286)+(N(Krankheitstage!BC286)+N(Krankheitstage!BO286))*N($C286))))</f>
        <v/>
      </c>
      <c r="BI286" s="76">
        <f>IF($B286="",0,IF(Einstellungen!$C$10="Ja",MAX(IF(Einstellungen!$C$11="7 Tage",MAX(0,(MIN(DATE(2028,3,0),IF(Mitarbeiter!$D286="",DATE(2028,3,0),Mitarbeiter!$D286),TODAY()))-(MAX(DATE(2028,2,1),Mitarbeiter!$C286))+1),MAX(0,NETWORKDAYS(MAX(DATE(2028,2,1),Mitarbeiter!$C286),MIN(DATE(2028,3,0),IF(Mitarbeiter!$D286="",DATE(2028,3,0),Mitarbeiter!$D286),TODAY()),Einstellungen!$F$13:$F$67)))*N(Mitarbeiter!$E286)/IF(Einstellungen!$C$11="7 Tage",7,5),N('Ist-Stunden'!AE286)),MAX(IF(Einstellungen!$C$11="7 Tage",MAX(0,(MIN(DATE(2028,3,0),IF(Mitarbeiter!$D286="",DATE(2028,3,0),Mitarbeiter!$D286),TODAY()))-(MAX(DATE(2028,2,1),Mitarbeiter!$C286))+1),MAX(0,NETWORKDAYS(MAX(DATE(2028,2,1),Mitarbeiter!$C286),MIN(DATE(2028,3,0),IF(Mitarbeiter!$D286="",DATE(2028,3,0),Mitarbeiter!$D286),TODAY()),Einstellungen!$F$13:$F$67)))*N(Mitarbeiter!$E286)/IF(Einstellungen!$C$11="7 Tage",7,5),N('Ist-Stunden'!AE286)+(N(Krankheitstage!BD286)+N(Krankheitstage!BP286))*N($C286))))</f>
        <v/>
      </c>
      <c r="BJ286" s="76">
        <f>IF($B286="",0,IF(Einstellungen!$C$10="Ja",MAX(IF(Einstellungen!$C$11="7 Tage",MAX(0,(MIN(DATE(2028,4,0),IF(Mitarbeiter!$D286="",DATE(2028,4,0),Mitarbeiter!$D286),TODAY()))-(MAX(DATE(2028,3,1),Mitarbeiter!$C286))+1),MAX(0,NETWORKDAYS(MAX(DATE(2028,3,1),Mitarbeiter!$C286),MIN(DATE(2028,4,0),IF(Mitarbeiter!$D286="",DATE(2028,4,0),Mitarbeiter!$D286),TODAY()),Einstellungen!$F$13:$F$67)))*N(Mitarbeiter!$E286)/IF(Einstellungen!$C$11="7 Tage",7,5),N('Ist-Stunden'!AF286)),MAX(IF(Einstellungen!$C$11="7 Tage",MAX(0,(MIN(DATE(2028,4,0),IF(Mitarbeiter!$D286="",DATE(2028,4,0),Mitarbeiter!$D286),TODAY()))-(MAX(DATE(2028,3,1),Mitarbeiter!$C286))+1),MAX(0,NETWORKDAYS(MAX(DATE(2028,3,1),Mitarbeiter!$C286),MIN(DATE(2028,4,0),IF(Mitarbeiter!$D286="",DATE(2028,4,0),Mitarbeiter!$D286),TODAY()),Einstellungen!$F$13:$F$67)))*N(Mitarbeiter!$E286)/IF(Einstellungen!$C$11="7 Tage",7,5),N('Ist-Stunden'!AF286)+(N(Krankheitstage!BE286)+N(Krankheitstage!BQ286))*N($C286))))</f>
        <v/>
      </c>
      <c r="BK286" s="76">
        <f>IF($B286="",0,IF(Einstellungen!$C$10="Ja",MAX(IF(Einstellungen!$C$11="7 Tage",MAX(0,(MIN(DATE(2028,5,0),IF(Mitarbeiter!$D286="",DATE(2028,5,0),Mitarbeiter!$D286),TODAY()))-(MAX(DATE(2028,4,1),Mitarbeiter!$C286))+1),MAX(0,NETWORKDAYS(MAX(DATE(2028,4,1),Mitarbeiter!$C286),MIN(DATE(2028,5,0),IF(Mitarbeiter!$D286="",DATE(2028,5,0),Mitarbeiter!$D286),TODAY()),Einstellungen!$F$13:$F$67)))*N(Mitarbeiter!$E286)/IF(Einstellungen!$C$11="7 Tage",7,5),N('Ist-Stunden'!AG286)),MAX(IF(Einstellungen!$C$11="7 Tage",MAX(0,(MIN(DATE(2028,5,0),IF(Mitarbeiter!$D286="",DATE(2028,5,0),Mitarbeiter!$D286),TODAY()))-(MAX(DATE(2028,4,1),Mitarbeiter!$C286))+1),MAX(0,NETWORKDAYS(MAX(DATE(2028,4,1),Mitarbeiter!$C286),MIN(DATE(2028,5,0),IF(Mitarbeiter!$D286="",DATE(2028,5,0),Mitarbeiter!$D286),TODAY()),Einstellungen!$F$13:$F$67)))*N(Mitarbeiter!$E286)/IF(Einstellungen!$C$11="7 Tage",7,5),N('Ist-Stunden'!AG286)+(N(Krankheitstage!BF286)+N(Krankheitstage!BR286))*N($C286))))</f>
        <v/>
      </c>
      <c r="BL286" s="76">
        <f>IF($B286="",0,IF(Einstellungen!$C$10="Ja",MAX(IF(Einstellungen!$C$11="7 Tage",MAX(0,(MIN(DATE(2028,6,0),IF(Mitarbeiter!$D286="",DATE(2028,6,0),Mitarbeiter!$D286),TODAY()))-(MAX(DATE(2028,5,1),Mitarbeiter!$C286))+1),MAX(0,NETWORKDAYS(MAX(DATE(2028,5,1),Mitarbeiter!$C286),MIN(DATE(2028,6,0),IF(Mitarbeiter!$D286="",DATE(2028,6,0),Mitarbeiter!$D286),TODAY()),Einstellungen!$F$13:$F$67)))*N(Mitarbeiter!$E286)/IF(Einstellungen!$C$11="7 Tage",7,5),N('Ist-Stunden'!AH286)),MAX(IF(Einstellungen!$C$11="7 Tage",MAX(0,(MIN(DATE(2028,6,0),IF(Mitarbeiter!$D286="",DATE(2028,6,0),Mitarbeiter!$D286),TODAY()))-(MAX(DATE(2028,5,1),Mitarbeiter!$C286))+1),MAX(0,NETWORKDAYS(MAX(DATE(2028,5,1),Mitarbeiter!$C286),MIN(DATE(2028,6,0),IF(Mitarbeiter!$D286="",DATE(2028,6,0),Mitarbeiter!$D286),TODAY()),Einstellungen!$F$13:$F$67)))*N(Mitarbeiter!$E286)/IF(Einstellungen!$C$11="7 Tage",7,5),N('Ist-Stunden'!AH286)+(N(Krankheitstage!BG286)+N(Krankheitstage!BS286))*N($C286))))</f>
        <v/>
      </c>
      <c r="BM286" s="76">
        <f>IF($B286="",0,IF(Einstellungen!$C$10="Ja",MAX(IF(Einstellungen!$C$11="7 Tage",MAX(0,(MIN(DATE(2028,7,0),IF(Mitarbeiter!$D286="",DATE(2028,7,0),Mitarbeiter!$D286),TODAY()))-(MAX(DATE(2028,6,1),Mitarbeiter!$C286))+1),MAX(0,NETWORKDAYS(MAX(DATE(2028,6,1),Mitarbeiter!$C286),MIN(DATE(2028,7,0),IF(Mitarbeiter!$D286="",DATE(2028,7,0),Mitarbeiter!$D286),TODAY()),Einstellungen!$F$13:$F$67)))*N(Mitarbeiter!$E286)/IF(Einstellungen!$C$11="7 Tage",7,5),N('Ist-Stunden'!AI286)),MAX(IF(Einstellungen!$C$11="7 Tage",MAX(0,(MIN(DATE(2028,7,0),IF(Mitarbeiter!$D286="",DATE(2028,7,0),Mitarbeiter!$D286),TODAY()))-(MAX(DATE(2028,6,1),Mitarbeiter!$C286))+1),MAX(0,NETWORKDAYS(MAX(DATE(2028,6,1),Mitarbeiter!$C286),MIN(DATE(2028,7,0),IF(Mitarbeiter!$D286="",DATE(2028,7,0),Mitarbeiter!$D286),TODAY()),Einstellungen!$F$13:$F$67)))*N(Mitarbeiter!$E286)/IF(Einstellungen!$C$11="7 Tage",7,5),N('Ist-Stunden'!AI286)+(N(Krankheitstage!BH286)+N(Krankheitstage!BT286))*N($C286))))</f>
        <v/>
      </c>
      <c r="BN286" s="76">
        <f>IF($B286="",0,IF(Einstellungen!$C$10="Ja",MAX(IF(Einstellungen!$C$11="7 Tage",MAX(0,(MIN(DATE(2028,8,0),IF(Mitarbeiter!$D286="",DATE(2028,8,0),Mitarbeiter!$D286),TODAY()))-(MAX(DATE(2028,7,1),Mitarbeiter!$C286))+1),MAX(0,NETWORKDAYS(MAX(DATE(2028,7,1),Mitarbeiter!$C286),MIN(DATE(2028,8,0),IF(Mitarbeiter!$D286="",DATE(2028,8,0),Mitarbeiter!$D286),TODAY()),Einstellungen!$F$13:$F$67)))*N(Mitarbeiter!$E286)/IF(Einstellungen!$C$11="7 Tage",7,5),N('Ist-Stunden'!AJ286)),MAX(IF(Einstellungen!$C$11="7 Tage",MAX(0,(MIN(DATE(2028,8,0),IF(Mitarbeiter!$D286="",DATE(2028,8,0),Mitarbeiter!$D286),TODAY()))-(MAX(DATE(2028,7,1),Mitarbeiter!$C286))+1),MAX(0,NETWORKDAYS(MAX(DATE(2028,7,1),Mitarbeiter!$C286),MIN(DATE(2028,8,0),IF(Mitarbeiter!$D286="",DATE(2028,8,0),Mitarbeiter!$D286),TODAY()),Einstellungen!$F$13:$F$67)))*N(Mitarbeiter!$E286)/IF(Einstellungen!$C$11="7 Tage",7,5),N('Ist-Stunden'!AJ286)+(N(Krankheitstage!BI286)+N(Krankheitstage!BU286))*N($C286))))</f>
        <v/>
      </c>
      <c r="BO286" s="76">
        <f>IF($B286="",0,IF(Einstellungen!$C$10="Ja",MAX(IF(Einstellungen!$C$11="7 Tage",MAX(0,(MIN(DATE(2028,9,0),IF(Mitarbeiter!$D286="",DATE(2028,9,0),Mitarbeiter!$D286),TODAY()))-(MAX(DATE(2028,8,1),Mitarbeiter!$C286))+1),MAX(0,NETWORKDAYS(MAX(DATE(2028,8,1),Mitarbeiter!$C286),MIN(DATE(2028,9,0),IF(Mitarbeiter!$D286="",DATE(2028,9,0),Mitarbeiter!$D286),TODAY()),Einstellungen!$F$13:$F$67)))*N(Mitarbeiter!$E286)/IF(Einstellungen!$C$11="7 Tage",7,5),N('Ist-Stunden'!AK286)),MAX(IF(Einstellungen!$C$11="7 Tage",MAX(0,(MIN(DATE(2028,9,0),IF(Mitarbeiter!$D286="",DATE(2028,9,0),Mitarbeiter!$D286),TODAY()))-(MAX(DATE(2028,8,1),Mitarbeiter!$C286))+1),MAX(0,NETWORKDAYS(MAX(DATE(2028,8,1),Mitarbeiter!$C286),MIN(DATE(2028,9,0),IF(Mitarbeiter!$D286="",DATE(2028,9,0),Mitarbeiter!$D286),TODAY()),Einstellungen!$F$13:$F$67)))*N(Mitarbeiter!$E286)/IF(Einstellungen!$C$11="7 Tage",7,5),N('Ist-Stunden'!AK286)+(N(Krankheitstage!BJ286)+N(Krankheitstage!BV286))*N($C286))))</f>
        <v/>
      </c>
      <c r="BP286" s="76">
        <f>IF($B286="",0,IF(Einstellungen!$C$10="Ja",MAX(IF(Einstellungen!$C$11="7 Tage",MAX(0,(MIN(DATE(2028,10,0),IF(Mitarbeiter!$D286="",DATE(2028,10,0),Mitarbeiter!$D286),TODAY()))-(MAX(DATE(2028,9,1),Mitarbeiter!$C286))+1),MAX(0,NETWORKDAYS(MAX(DATE(2028,9,1),Mitarbeiter!$C286),MIN(DATE(2028,10,0),IF(Mitarbeiter!$D286="",DATE(2028,10,0),Mitarbeiter!$D286),TODAY()),Einstellungen!$F$13:$F$67)))*N(Mitarbeiter!$E286)/IF(Einstellungen!$C$11="7 Tage",7,5),N('Ist-Stunden'!AL286)),MAX(IF(Einstellungen!$C$11="7 Tage",MAX(0,(MIN(DATE(2028,10,0),IF(Mitarbeiter!$D286="",DATE(2028,10,0),Mitarbeiter!$D286),TODAY()))-(MAX(DATE(2028,9,1),Mitarbeiter!$C286))+1),MAX(0,NETWORKDAYS(MAX(DATE(2028,9,1),Mitarbeiter!$C286),MIN(DATE(2028,10,0),IF(Mitarbeiter!$D286="",DATE(2028,10,0),Mitarbeiter!$D286),TODAY()),Einstellungen!$F$13:$F$67)))*N(Mitarbeiter!$E286)/IF(Einstellungen!$C$11="7 Tage",7,5),N('Ist-Stunden'!AL286)+(N(Krankheitstage!BK286)+N(Krankheitstage!BW286))*N($C286))))</f>
        <v/>
      </c>
      <c r="BQ286" s="76">
        <f>IF($B286="",0,IF(Einstellungen!$C$10="Ja",MAX(IF(Einstellungen!$C$11="7 Tage",MAX(0,(MIN(DATE(2028,11,0),IF(Mitarbeiter!$D286="",DATE(2028,11,0),Mitarbeiter!$D286),TODAY()))-(MAX(DATE(2028,10,1),Mitarbeiter!$C286))+1),MAX(0,NETWORKDAYS(MAX(DATE(2028,10,1),Mitarbeiter!$C286),MIN(DATE(2028,11,0),IF(Mitarbeiter!$D286="",DATE(2028,11,0),Mitarbeiter!$D286),TODAY()),Einstellungen!$F$13:$F$67)))*N(Mitarbeiter!$E286)/IF(Einstellungen!$C$11="7 Tage",7,5),N('Ist-Stunden'!AM286)),MAX(IF(Einstellungen!$C$11="7 Tage",MAX(0,(MIN(DATE(2028,11,0),IF(Mitarbeiter!$D286="",DATE(2028,11,0),Mitarbeiter!$D286),TODAY()))-(MAX(DATE(2028,10,1),Mitarbeiter!$C286))+1),MAX(0,NETWORKDAYS(MAX(DATE(2028,10,1),Mitarbeiter!$C286),MIN(DATE(2028,11,0),IF(Mitarbeiter!$D286="",DATE(2028,11,0),Mitarbeiter!$D286),TODAY()),Einstellungen!$F$13:$F$67)))*N(Mitarbeiter!$E286)/IF(Einstellungen!$C$11="7 Tage",7,5),N('Ist-Stunden'!AM286)+(N(Krankheitstage!BL286)+N(Krankheitstage!BX286))*N($C286))))</f>
        <v/>
      </c>
      <c r="BR286" s="76">
        <f>IF($B286="",0,IF(Einstellungen!$C$10="Ja",MAX(IF(Einstellungen!$C$11="7 Tage",MAX(0,(MIN(DATE(2028,12,0),IF(Mitarbeiter!$D286="",DATE(2028,12,0),Mitarbeiter!$D286),TODAY()))-(MAX(DATE(2028,11,1),Mitarbeiter!$C286))+1),MAX(0,NETWORKDAYS(MAX(DATE(2028,11,1),Mitarbeiter!$C286),MIN(DATE(2028,12,0),IF(Mitarbeiter!$D286="",DATE(2028,12,0),Mitarbeiter!$D286),TODAY()),Einstellungen!$F$13:$F$67)))*N(Mitarbeiter!$E286)/IF(Einstellungen!$C$11="7 Tage",7,5),N('Ist-Stunden'!AN286)),MAX(IF(Einstellungen!$C$11="7 Tage",MAX(0,(MIN(DATE(2028,12,0),IF(Mitarbeiter!$D286="",DATE(2028,12,0),Mitarbeiter!$D286),TODAY()))-(MAX(DATE(2028,11,1),Mitarbeiter!$C286))+1),MAX(0,NETWORKDAYS(MAX(DATE(2028,11,1),Mitarbeiter!$C286),MIN(DATE(2028,12,0),IF(Mitarbeiter!$D286="",DATE(2028,12,0),Mitarbeiter!$D286),TODAY()),Einstellungen!$F$13:$F$67)))*N(Mitarbeiter!$E286)/IF(Einstellungen!$C$11="7 Tage",7,5),N('Ist-Stunden'!AN286)+(N(Krankheitstage!BM286)+N(Krankheitstage!BY286))*N($C286))))</f>
        <v/>
      </c>
      <c r="BS286" s="76">
        <f>IF($B286="",0,IF(Einstellungen!$C$10="Ja",MAX(IF(Einstellungen!$C$11="7 Tage",MAX(0,(MIN(DATE(2028,13,0),IF(Mitarbeiter!$D286="",DATE(2028,13,0),Mitarbeiter!$D286),TODAY()))-(MAX(DATE(2028,12,1),Mitarbeiter!$C286))+1),MAX(0,NETWORKDAYS(MAX(DATE(2028,12,1),Mitarbeiter!$C286),MIN(DATE(2028,13,0),IF(Mitarbeiter!$D286="",DATE(2028,13,0),Mitarbeiter!$D286),TODAY()),Einstellungen!$F$13:$F$67)))*N(Mitarbeiter!$E286)/IF(Einstellungen!$C$11="7 Tage",7,5),N('Ist-Stunden'!AO286)),MAX(IF(Einstellungen!$C$11="7 Tage",MAX(0,(MIN(DATE(2028,13,0),IF(Mitarbeiter!$D286="",DATE(2028,13,0),Mitarbeiter!$D286),TODAY()))-(MAX(DATE(2028,12,1),Mitarbeiter!$C286))+1),MAX(0,NETWORKDAYS(MAX(DATE(2028,12,1),Mitarbeiter!$C286),MIN(DATE(2028,13,0),IF(Mitarbeiter!$D286="",DATE(2028,13,0),Mitarbeiter!$D286),TODAY()),Einstellungen!$F$13:$F$67)))*N(Mitarbeiter!$E286)/IF(Einstellungen!$C$11="7 Tage",7,5),N('Ist-Stunden'!AO286)+(N(Krankheitstage!BN286)+N(Krankheitstage!BZ286))*N($C286))))</f>
        <v/>
      </c>
      <c r="BT286" s="76">
        <f>IF($B286="",0,IF(Einstellungen!$C$10="Ja",MAX(IF(Einstellungen!$C$11="7 Tage",MAX(0,(MIN(DATE(2029,2,0),IF(Mitarbeiter!$D286="",DATE(2029,2,0),Mitarbeiter!$D286),TODAY()))-(MAX(DATE(2029,1,1),Mitarbeiter!$C286))+1),MAX(0,NETWORKDAYS(MAX(DATE(2029,1,1),Mitarbeiter!$C286),MIN(DATE(2029,2,0),IF(Mitarbeiter!$D286="",DATE(2029,2,0),Mitarbeiter!$D286),TODAY()),Einstellungen!$F$13:$F$67)))*N(Mitarbeiter!$E286)/IF(Einstellungen!$C$11="7 Tage",7,5),N('Ist-Stunden'!AP286)),MAX(IF(Einstellungen!$C$11="7 Tage",MAX(0,(MIN(DATE(2029,2,0),IF(Mitarbeiter!$D286="",DATE(2029,2,0),Mitarbeiter!$D286),TODAY()))-(MAX(DATE(2029,1,1),Mitarbeiter!$C286))+1),MAX(0,NETWORKDAYS(MAX(DATE(2029,1,1),Mitarbeiter!$C286),MIN(DATE(2029,2,0),IF(Mitarbeiter!$D286="",DATE(2029,2,0),Mitarbeiter!$D286),TODAY()),Einstellungen!$F$13:$F$67)))*N(Mitarbeiter!$E286)/IF(Einstellungen!$C$11="7 Tage",7,5),N('Ist-Stunden'!AP286)+(N(Krankheitstage!CA286)+N(Krankheitstage!CM286))*N($C286))))</f>
        <v/>
      </c>
      <c r="BU286" s="76">
        <f>IF($B286="",0,IF(Einstellungen!$C$10="Ja",MAX(IF(Einstellungen!$C$11="7 Tage",MAX(0,(MIN(DATE(2029,3,0),IF(Mitarbeiter!$D286="",DATE(2029,3,0),Mitarbeiter!$D286),TODAY()))-(MAX(DATE(2029,2,1),Mitarbeiter!$C286))+1),MAX(0,NETWORKDAYS(MAX(DATE(2029,2,1),Mitarbeiter!$C286),MIN(DATE(2029,3,0),IF(Mitarbeiter!$D286="",DATE(2029,3,0),Mitarbeiter!$D286),TODAY()),Einstellungen!$F$13:$F$67)))*N(Mitarbeiter!$E286)/IF(Einstellungen!$C$11="7 Tage",7,5),N('Ist-Stunden'!AQ286)),MAX(IF(Einstellungen!$C$11="7 Tage",MAX(0,(MIN(DATE(2029,3,0),IF(Mitarbeiter!$D286="",DATE(2029,3,0),Mitarbeiter!$D286),TODAY()))-(MAX(DATE(2029,2,1),Mitarbeiter!$C286))+1),MAX(0,NETWORKDAYS(MAX(DATE(2029,2,1),Mitarbeiter!$C286),MIN(DATE(2029,3,0),IF(Mitarbeiter!$D286="",DATE(2029,3,0),Mitarbeiter!$D286),TODAY()),Einstellungen!$F$13:$F$67)))*N(Mitarbeiter!$E286)/IF(Einstellungen!$C$11="7 Tage",7,5),N('Ist-Stunden'!AQ286)+(N(Krankheitstage!CB286)+N(Krankheitstage!CN286))*N($C286))))</f>
        <v/>
      </c>
      <c r="BV286" s="76">
        <f>IF($B286="",0,IF(Einstellungen!$C$10="Ja",MAX(IF(Einstellungen!$C$11="7 Tage",MAX(0,(MIN(DATE(2029,4,0),IF(Mitarbeiter!$D286="",DATE(2029,4,0),Mitarbeiter!$D286),TODAY()))-(MAX(DATE(2029,3,1),Mitarbeiter!$C286))+1),MAX(0,NETWORKDAYS(MAX(DATE(2029,3,1),Mitarbeiter!$C286),MIN(DATE(2029,4,0),IF(Mitarbeiter!$D286="",DATE(2029,4,0),Mitarbeiter!$D286),TODAY()),Einstellungen!$F$13:$F$67)))*N(Mitarbeiter!$E286)/IF(Einstellungen!$C$11="7 Tage",7,5),N('Ist-Stunden'!AR286)),MAX(IF(Einstellungen!$C$11="7 Tage",MAX(0,(MIN(DATE(2029,4,0),IF(Mitarbeiter!$D286="",DATE(2029,4,0),Mitarbeiter!$D286),TODAY()))-(MAX(DATE(2029,3,1),Mitarbeiter!$C286))+1),MAX(0,NETWORKDAYS(MAX(DATE(2029,3,1),Mitarbeiter!$C286),MIN(DATE(2029,4,0),IF(Mitarbeiter!$D286="",DATE(2029,4,0),Mitarbeiter!$D286),TODAY()),Einstellungen!$F$13:$F$67)))*N(Mitarbeiter!$E286)/IF(Einstellungen!$C$11="7 Tage",7,5),N('Ist-Stunden'!AR286)+(N(Krankheitstage!CC286)+N(Krankheitstage!CO286))*N($C286))))</f>
        <v/>
      </c>
      <c r="BW286" s="76">
        <f>IF($B286="",0,IF(Einstellungen!$C$10="Ja",MAX(IF(Einstellungen!$C$11="7 Tage",MAX(0,(MIN(DATE(2029,5,0),IF(Mitarbeiter!$D286="",DATE(2029,5,0),Mitarbeiter!$D286),TODAY()))-(MAX(DATE(2029,4,1),Mitarbeiter!$C286))+1),MAX(0,NETWORKDAYS(MAX(DATE(2029,4,1),Mitarbeiter!$C286),MIN(DATE(2029,5,0),IF(Mitarbeiter!$D286="",DATE(2029,5,0),Mitarbeiter!$D286),TODAY()),Einstellungen!$F$13:$F$67)))*N(Mitarbeiter!$E286)/IF(Einstellungen!$C$11="7 Tage",7,5),N('Ist-Stunden'!AS286)),MAX(IF(Einstellungen!$C$11="7 Tage",MAX(0,(MIN(DATE(2029,5,0),IF(Mitarbeiter!$D286="",DATE(2029,5,0),Mitarbeiter!$D286),TODAY()))-(MAX(DATE(2029,4,1),Mitarbeiter!$C286))+1),MAX(0,NETWORKDAYS(MAX(DATE(2029,4,1),Mitarbeiter!$C286),MIN(DATE(2029,5,0),IF(Mitarbeiter!$D286="",DATE(2029,5,0),Mitarbeiter!$D286),TODAY()),Einstellungen!$F$13:$F$67)))*N(Mitarbeiter!$E286)/IF(Einstellungen!$C$11="7 Tage",7,5),N('Ist-Stunden'!AS286)+(N(Krankheitstage!CD286)+N(Krankheitstage!CP286))*N($C286))))</f>
        <v/>
      </c>
      <c r="BX286" s="76">
        <f>IF($B286="",0,IF(Einstellungen!$C$10="Ja",MAX(IF(Einstellungen!$C$11="7 Tage",MAX(0,(MIN(DATE(2029,6,0),IF(Mitarbeiter!$D286="",DATE(2029,6,0),Mitarbeiter!$D286),TODAY()))-(MAX(DATE(2029,5,1),Mitarbeiter!$C286))+1),MAX(0,NETWORKDAYS(MAX(DATE(2029,5,1),Mitarbeiter!$C286),MIN(DATE(2029,6,0),IF(Mitarbeiter!$D286="",DATE(2029,6,0),Mitarbeiter!$D286),TODAY()),Einstellungen!$F$13:$F$67)))*N(Mitarbeiter!$E286)/IF(Einstellungen!$C$11="7 Tage",7,5),N('Ist-Stunden'!AT286)),MAX(IF(Einstellungen!$C$11="7 Tage",MAX(0,(MIN(DATE(2029,6,0),IF(Mitarbeiter!$D286="",DATE(2029,6,0),Mitarbeiter!$D286),TODAY()))-(MAX(DATE(2029,5,1),Mitarbeiter!$C286))+1),MAX(0,NETWORKDAYS(MAX(DATE(2029,5,1),Mitarbeiter!$C286),MIN(DATE(2029,6,0),IF(Mitarbeiter!$D286="",DATE(2029,6,0),Mitarbeiter!$D286),TODAY()),Einstellungen!$F$13:$F$67)))*N(Mitarbeiter!$E286)/IF(Einstellungen!$C$11="7 Tage",7,5),N('Ist-Stunden'!AT286)+(N(Krankheitstage!CE286)+N(Krankheitstage!CQ286))*N($C286))))</f>
        <v/>
      </c>
      <c r="BY286" s="76">
        <f>IF($B286="",0,IF(Einstellungen!$C$10="Ja",MAX(IF(Einstellungen!$C$11="7 Tage",MAX(0,(MIN(DATE(2029,7,0),IF(Mitarbeiter!$D286="",DATE(2029,7,0),Mitarbeiter!$D286),TODAY()))-(MAX(DATE(2029,6,1),Mitarbeiter!$C286))+1),MAX(0,NETWORKDAYS(MAX(DATE(2029,6,1),Mitarbeiter!$C286),MIN(DATE(2029,7,0),IF(Mitarbeiter!$D286="",DATE(2029,7,0),Mitarbeiter!$D286),TODAY()),Einstellungen!$F$13:$F$67)))*N(Mitarbeiter!$E286)/IF(Einstellungen!$C$11="7 Tage",7,5),N('Ist-Stunden'!AU286)),MAX(IF(Einstellungen!$C$11="7 Tage",MAX(0,(MIN(DATE(2029,7,0),IF(Mitarbeiter!$D286="",DATE(2029,7,0),Mitarbeiter!$D286),TODAY()))-(MAX(DATE(2029,6,1),Mitarbeiter!$C286))+1),MAX(0,NETWORKDAYS(MAX(DATE(2029,6,1),Mitarbeiter!$C286),MIN(DATE(2029,7,0),IF(Mitarbeiter!$D286="",DATE(2029,7,0),Mitarbeiter!$D286),TODAY()),Einstellungen!$F$13:$F$67)))*N(Mitarbeiter!$E286)/IF(Einstellungen!$C$11="7 Tage",7,5),N('Ist-Stunden'!AU286)+(N(Krankheitstage!CF286)+N(Krankheitstage!CR286))*N($C286))))</f>
        <v/>
      </c>
      <c r="BZ286" s="76">
        <f>IF($B286="",0,IF(Einstellungen!$C$10="Ja",MAX(IF(Einstellungen!$C$11="7 Tage",MAX(0,(MIN(DATE(2029,8,0),IF(Mitarbeiter!$D286="",DATE(2029,8,0),Mitarbeiter!$D286),TODAY()))-(MAX(DATE(2029,7,1),Mitarbeiter!$C286))+1),MAX(0,NETWORKDAYS(MAX(DATE(2029,7,1),Mitarbeiter!$C286),MIN(DATE(2029,8,0),IF(Mitarbeiter!$D286="",DATE(2029,8,0),Mitarbeiter!$D286),TODAY()),Einstellungen!$F$13:$F$67)))*N(Mitarbeiter!$E286)/IF(Einstellungen!$C$11="7 Tage",7,5),N('Ist-Stunden'!AV286)),MAX(IF(Einstellungen!$C$11="7 Tage",MAX(0,(MIN(DATE(2029,8,0),IF(Mitarbeiter!$D286="",DATE(2029,8,0),Mitarbeiter!$D286),TODAY()))-(MAX(DATE(2029,7,1),Mitarbeiter!$C286))+1),MAX(0,NETWORKDAYS(MAX(DATE(2029,7,1),Mitarbeiter!$C286),MIN(DATE(2029,8,0),IF(Mitarbeiter!$D286="",DATE(2029,8,0),Mitarbeiter!$D286),TODAY()),Einstellungen!$F$13:$F$67)))*N(Mitarbeiter!$E286)/IF(Einstellungen!$C$11="7 Tage",7,5),N('Ist-Stunden'!AV286)+(N(Krankheitstage!CG286)+N(Krankheitstage!CS286))*N($C286))))</f>
        <v/>
      </c>
      <c r="CA286" s="76">
        <f>IF($B286="",0,IF(Einstellungen!$C$10="Ja",MAX(IF(Einstellungen!$C$11="7 Tage",MAX(0,(MIN(DATE(2029,9,0),IF(Mitarbeiter!$D286="",DATE(2029,9,0),Mitarbeiter!$D286),TODAY()))-(MAX(DATE(2029,8,1),Mitarbeiter!$C286))+1),MAX(0,NETWORKDAYS(MAX(DATE(2029,8,1),Mitarbeiter!$C286),MIN(DATE(2029,9,0),IF(Mitarbeiter!$D286="",DATE(2029,9,0),Mitarbeiter!$D286),TODAY()),Einstellungen!$F$13:$F$67)))*N(Mitarbeiter!$E286)/IF(Einstellungen!$C$11="7 Tage",7,5),N('Ist-Stunden'!AW286)),MAX(IF(Einstellungen!$C$11="7 Tage",MAX(0,(MIN(DATE(2029,9,0),IF(Mitarbeiter!$D286="",DATE(2029,9,0),Mitarbeiter!$D286),TODAY()))-(MAX(DATE(2029,8,1),Mitarbeiter!$C286))+1),MAX(0,NETWORKDAYS(MAX(DATE(2029,8,1),Mitarbeiter!$C286),MIN(DATE(2029,9,0),IF(Mitarbeiter!$D286="",DATE(2029,9,0),Mitarbeiter!$D286),TODAY()),Einstellungen!$F$13:$F$67)))*N(Mitarbeiter!$E286)/IF(Einstellungen!$C$11="7 Tage",7,5),N('Ist-Stunden'!AW286)+(N(Krankheitstage!CH286)+N(Krankheitstage!CT286))*N($C286))))</f>
        <v/>
      </c>
      <c r="CB286" s="76">
        <f>IF($B286="",0,IF(Einstellungen!$C$10="Ja",MAX(IF(Einstellungen!$C$11="7 Tage",MAX(0,(MIN(DATE(2029,10,0),IF(Mitarbeiter!$D286="",DATE(2029,10,0),Mitarbeiter!$D286),TODAY()))-(MAX(DATE(2029,9,1),Mitarbeiter!$C286))+1),MAX(0,NETWORKDAYS(MAX(DATE(2029,9,1),Mitarbeiter!$C286),MIN(DATE(2029,10,0),IF(Mitarbeiter!$D286="",DATE(2029,10,0),Mitarbeiter!$D286),TODAY()),Einstellungen!$F$13:$F$67)))*N(Mitarbeiter!$E286)/IF(Einstellungen!$C$11="7 Tage",7,5),N('Ist-Stunden'!AX286)),MAX(IF(Einstellungen!$C$11="7 Tage",MAX(0,(MIN(DATE(2029,10,0),IF(Mitarbeiter!$D286="",DATE(2029,10,0),Mitarbeiter!$D286),TODAY()))-(MAX(DATE(2029,9,1),Mitarbeiter!$C286))+1),MAX(0,NETWORKDAYS(MAX(DATE(2029,9,1),Mitarbeiter!$C286),MIN(DATE(2029,10,0),IF(Mitarbeiter!$D286="",DATE(2029,10,0),Mitarbeiter!$D286),TODAY()),Einstellungen!$F$13:$F$67)))*N(Mitarbeiter!$E286)/IF(Einstellungen!$C$11="7 Tage",7,5),N('Ist-Stunden'!AX286)+(N(Krankheitstage!CI286)+N(Krankheitstage!CU286))*N($C286))))</f>
        <v/>
      </c>
      <c r="CC286" s="76">
        <f>IF($B286="",0,IF(Einstellungen!$C$10="Ja",MAX(IF(Einstellungen!$C$11="7 Tage",MAX(0,(MIN(DATE(2029,11,0),IF(Mitarbeiter!$D286="",DATE(2029,11,0),Mitarbeiter!$D286),TODAY()))-(MAX(DATE(2029,10,1),Mitarbeiter!$C286))+1),MAX(0,NETWORKDAYS(MAX(DATE(2029,10,1),Mitarbeiter!$C286),MIN(DATE(2029,11,0),IF(Mitarbeiter!$D286="",DATE(2029,11,0),Mitarbeiter!$D286),TODAY()),Einstellungen!$F$13:$F$67)))*N(Mitarbeiter!$E286)/IF(Einstellungen!$C$11="7 Tage",7,5),N('Ist-Stunden'!AY286)),MAX(IF(Einstellungen!$C$11="7 Tage",MAX(0,(MIN(DATE(2029,11,0),IF(Mitarbeiter!$D286="",DATE(2029,11,0),Mitarbeiter!$D286),TODAY()))-(MAX(DATE(2029,10,1),Mitarbeiter!$C286))+1),MAX(0,NETWORKDAYS(MAX(DATE(2029,10,1),Mitarbeiter!$C286),MIN(DATE(2029,11,0),IF(Mitarbeiter!$D286="",DATE(2029,11,0),Mitarbeiter!$D286),TODAY()),Einstellungen!$F$13:$F$67)))*N(Mitarbeiter!$E286)/IF(Einstellungen!$C$11="7 Tage",7,5),N('Ist-Stunden'!AY286)+(N(Krankheitstage!CJ286)+N(Krankheitstage!CV286))*N($C286))))</f>
        <v/>
      </c>
      <c r="CD286" s="76">
        <f>IF($B286="",0,IF(Einstellungen!$C$10="Ja",MAX(IF(Einstellungen!$C$11="7 Tage",MAX(0,(MIN(DATE(2029,12,0),IF(Mitarbeiter!$D286="",DATE(2029,12,0),Mitarbeiter!$D286),TODAY()))-(MAX(DATE(2029,11,1),Mitarbeiter!$C286))+1),MAX(0,NETWORKDAYS(MAX(DATE(2029,11,1),Mitarbeiter!$C286),MIN(DATE(2029,12,0),IF(Mitarbeiter!$D286="",DATE(2029,12,0),Mitarbeiter!$D286),TODAY()),Einstellungen!$F$13:$F$67)))*N(Mitarbeiter!$E286)/IF(Einstellungen!$C$11="7 Tage",7,5),N('Ist-Stunden'!AZ286)),MAX(IF(Einstellungen!$C$11="7 Tage",MAX(0,(MIN(DATE(2029,12,0),IF(Mitarbeiter!$D286="",DATE(2029,12,0),Mitarbeiter!$D286),TODAY()))-(MAX(DATE(2029,11,1),Mitarbeiter!$C286))+1),MAX(0,NETWORKDAYS(MAX(DATE(2029,11,1),Mitarbeiter!$C286),MIN(DATE(2029,12,0),IF(Mitarbeiter!$D286="",DATE(2029,12,0),Mitarbeiter!$D286),TODAY()),Einstellungen!$F$13:$F$67)))*N(Mitarbeiter!$E286)/IF(Einstellungen!$C$11="7 Tage",7,5),N('Ist-Stunden'!AZ286)+(N(Krankheitstage!CK286)+N(Krankheitstage!CW286))*N($C286))))</f>
        <v/>
      </c>
      <c r="CE286" s="76">
        <f>IF($B286="",0,IF(Einstellungen!$C$10="Ja",MAX(IF(Einstellungen!$C$11="7 Tage",MAX(0,(MIN(DATE(2029,13,0),IF(Mitarbeiter!$D286="",DATE(2029,13,0),Mitarbeiter!$D286),TODAY()))-(MAX(DATE(2029,12,1),Mitarbeiter!$C286))+1),MAX(0,NETWORKDAYS(MAX(DATE(2029,12,1),Mitarbeiter!$C286),MIN(DATE(2029,13,0),IF(Mitarbeiter!$D286="",DATE(2029,13,0),Mitarbeiter!$D286),TODAY()),Einstellungen!$F$13:$F$67)))*N(Mitarbeiter!$E286)/IF(Einstellungen!$C$11="7 Tage",7,5),N('Ist-Stunden'!BA286)),MAX(IF(Einstellungen!$C$11="7 Tage",MAX(0,(MIN(DATE(2029,13,0),IF(Mitarbeiter!$D286="",DATE(2029,13,0),Mitarbeiter!$D286),TODAY()))-(MAX(DATE(2029,12,1),Mitarbeiter!$C286))+1),MAX(0,NETWORKDAYS(MAX(DATE(2029,12,1),Mitarbeiter!$C286),MIN(DATE(2029,13,0),IF(Mitarbeiter!$D286="",DATE(2029,13,0),Mitarbeiter!$D286),TODAY()),Einstellungen!$F$13:$F$67)))*N(Mitarbeiter!$E286)/IF(Einstellungen!$C$11="7 Tage",7,5),N('Ist-Stunden'!BA286)+(N(Krankheitstage!CL286)+N(Krankheitstage!CX286))*N($C286))))</f>
        <v/>
      </c>
      <c r="CF286" s="76">
        <f>IF($B286="",0,IF(Einstellungen!$C$10="Ja",MAX(IF(Einstellungen!$C$11="7 Tage",MAX(0,(MIN(DATE(2030,2,0),IF(Mitarbeiter!$D286="",DATE(2030,2,0),Mitarbeiter!$D286),TODAY()))-(MAX(DATE(2030,1,1),Mitarbeiter!$C286))+1),MAX(0,NETWORKDAYS(MAX(DATE(2030,1,1),Mitarbeiter!$C286),MIN(DATE(2030,2,0),IF(Mitarbeiter!$D286="",DATE(2030,2,0),Mitarbeiter!$D286),TODAY()),Einstellungen!$F$13:$F$67)))*N(Mitarbeiter!$E286)/IF(Einstellungen!$C$11="7 Tage",7,5),N('Ist-Stunden'!BB286)),MAX(IF(Einstellungen!$C$11="7 Tage",MAX(0,(MIN(DATE(2030,2,0),IF(Mitarbeiter!$D286="",DATE(2030,2,0),Mitarbeiter!$D286),TODAY()))-(MAX(DATE(2030,1,1),Mitarbeiter!$C286))+1),MAX(0,NETWORKDAYS(MAX(DATE(2030,1,1),Mitarbeiter!$C286),MIN(DATE(2030,2,0),IF(Mitarbeiter!$D286="",DATE(2030,2,0),Mitarbeiter!$D286),TODAY()),Einstellungen!$F$13:$F$67)))*N(Mitarbeiter!$E286)/IF(Einstellungen!$C$11="7 Tage",7,5),N('Ist-Stunden'!BB286)+(N(Krankheitstage!CY286)+N(Krankheitstage!DK286))*N($C286))))</f>
        <v/>
      </c>
      <c r="CG286" s="76">
        <f>IF($B286="",0,IF(Einstellungen!$C$10="Ja",MAX(IF(Einstellungen!$C$11="7 Tage",MAX(0,(MIN(DATE(2030,3,0),IF(Mitarbeiter!$D286="",DATE(2030,3,0),Mitarbeiter!$D286),TODAY()))-(MAX(DATE(2030,2,1),Mitarbeiter!$C286))+1),MAX(0,NETWORKDAYS(MAX(DATE(2030,2,1),Mitarbeiter!$C286),MIN(DATE(2030,3,0),IF(Mitarbeiter!$D286="",DATE(2030,3,0),Mitarbeiter!$D286),TODAY()),Einstellungen!$F$13:$F$67)))*N(Mitarbeiter!$E286)/IF(Einstellungen!$C$11="7 Tage",7,5),N('Ist-Stunden'!BC286)),MAX(IF(Einstellungen!$C$11="7 Tage",MAX(0,(MIN(DATE(2030,3,0),IF(Mitarbeiter!$D286="",DATE(2030,3,0),Mitarbeiter!$D286),TODAY()))-(MAX(DATE(2030,2,1),Mitarbeiter!$C286))+1),MAX(0,NETWORKDAYS(MAX(DATE(2030,2,1),Mitarbeiter!$C286),MIN(DATE(2030,3,0),IF(Mitarbeiter!$D286="",DATE(2030,3,0),Mitarbeiter!$D286),TODAY()),Einstellungen!$F$13:$F$67)))*N(Mitarbeiter!$E286)/IF(Einstellungen!$C$11="7 Tage",7,5),N('Ist-Stunden'!BC286)+(N(Krankheitstage!CZ286)+N(Krankheitstage!DL286))*N($C286))))</f>
        <v/>
      </c>
      <c r="CH286" s="76">
        <f>IF($B286="",0,IF(Einstellungen!$C$10="Ja",MAX(IF(Einstellungen!$C$11="7 Tage",MAX(0,(MIN(DATE(2030,4,0),IF(Mitarbeiter!$D286="",DATE(2030,4,0),Mitarbeiter!$D286),TODAY()))-(MAX(DATE(2030,3,1),Mitarbeiter!$C286))+1),MAX(0,NETWORKDAYS(MAX(DATE(2030,3,1),Mitarbeiter!$C286),MIN(DATE(2030,4,0),IF(Mitarbeiter!$D286="",DATE(2030,4,0),Mitarbeiter!$D286),TODAY()),Einstellungen!$F$13:$F$67)))*N(Mitarbeiter!$E286)/IF(Einstellungen!$C$11="7 Tage",7,5),N('Ist-Stunden'!BD286)),MAX(IF(Einstellungen!$C$11="7 Tage",MAX(0,(MIN(DATE(2030,4,0),IF(Mitarbeiter!$D286="",DATE(2030,4,0),Mitarbeiter!$D286),TODAY()))-(MAX(DATE(2030,3,1),Mitarbeiter!$C286))+1),MAX(0,NETWORKDAYS(MAX(DATE(2030,3,1),Mitarbeiter!$C286),MIN(DATE(2030,4,0),IF(Mitarbeiter!$D286="",DATE(2030,4,0),Mitarbeiter!$D286),TODAY()),Einstellungen!$F$13:$F$67)))*N(Mitarbeiter!$E286)/IF(Einstellungen!$C$11="7 Tage",7,5),N('Ist-Stunden'!BD286)+(N(Krankheitstage!DA286)+N(Krankheitstage!DM286))*N($C286))))</f>
        <v/>
      </c>
      <c r="CI286" s="76">
        <f>IF($B286="",0,IF(Einstellungen!$C$10="Ja",MAX(IF(Einstellungen!$C$11="7 Tage",MAX(0,(MIN(DATE(2030,5,0),IF(Mitarbeiter!$D286="",DATE(2030,5,0),Mitarbeiter!$D286),TODAY()))-(MAX(DATE(2030,4,1),Mitarbeiter!$C286))+1),MAX(0,NETWORKDAYS(MAX(DATE(2030,4,1),Mitarbeiter!$C286),MIN(DATE(2030,5,0),IF(Mitarbeiter!$D286="",DATE(2030,5,0),Mitarbeiter!$D286),TODAY()),Einstellungen!$F$13:$F$67)))*N(Mitarbeiter!$E286)/IF(Einstellungen!$C$11="7 Tage",7,5),N('Ist-Stunden'!BE286)),MAX(IF(Einstellungen!$C$11="7 Tage",MAX(0,(MIN(DATE(2030,5,0),IF(Mitarbeiter!$D286="",DATE(2030,5,0),Mitarbeiter!$D286),TODAY()))-(MAX(DATE(2030,4,1),Mitarbeiter!$C286))+1),MAX(0,NETWORKDAYS(MAX(DATE(2030,4,1),Mitarbeiter!$C286),MIN(DATE(2030,5,0),IF(Mitarbeiter!$D286="",DATE(2030,5,0),Mitarbeiter!$D286),TODAY()),Einstellungen!$F$13:$F$67)))*N(Mitarbeiter!$E286)/IF(Einstellungen!$C$11="7 Tage",7,5),N('Ist-Stunden'!BE286)+(N(Krankheitstage!DB286)+N(Krankheitstage!DN286))*N($C286))))</f>
        <v/>
      </c>
      <c r="CJ286" s="76">
        <f>IF($B286="",0,IF(Einstellungen!$C$10="Ja",MAX(IF(Einstellungen!$C$11="7 Tage",MAX(0,(MIN(DATE(2030,6,0),IF(Mitarbeiter!$D286="",DATE(2030,6,0),Mitarbeiter!$D286),TODAY()))-(MAX(DATE(2030,5,1),Mitarbeiter!$C286))+1),MAX(0,NETWORKDAYS(MAX(DATE(2030,5,1),Mitarbeiter!$C286),MIN(DATE(2030,6,0),IF(Mitarbeiter!$D286="",DATE(2030,6,0),Mitarbeiter!$D286),TODAY()),Einstellungen!$F$13:$F$67)))*N(Mitarbeiter!$E286)/IF(Einstellungen!$C$11="7 Tage",7,5),N('Ist-Stunden'!BF286)),MAX(IF(Einstellungen!$C$11="7 Tage",MAX(0,(MIN(DATE(2030,6,0),IF(Mitarbeiter!$D286="",DATE(2030,6,0),Mitarbeiter!$D286),TODAY()))-(MAX(DATE(2030,5,1),Mitarbeiter!$C286))+1),MAX(0,NETWORKDAYS(MAX(DATE(2030,5,1),Mitarbeiter!$C286),MIN(DATE(2030,6,0),IF(Mitarbeiter!$D286="",DATE(2030,6,0),Mitarbeiter!$D286),TODAY()),Einstellungen!$F$13:$F$67)))*N(Mitarbeiter!$E286)/IF(Einstellungen!$C$11="7 Tage",7,5),N('Ist-Stunden'!BF286)+(N(Krankheitstage!DC286)+N(Krankheitstage!DO286))*N($C286))))</f>
        <v/>
      </c>
      <c r="CK286" s="76">
        <f>IF($B286="",0,IF(Einstellungen!$C$10="Ja",MAX(IF(Einstellungen!$C$11="7 Tage",MAX(0,(MIN(DATE(2030,7,0),IF(Mitarbeiter!$D286="",DATE(2030,7,0),Mitarbeiter!$D286),TODAY()))-(MAX(DATE(2030,6,1),Mitarbeiter!$C286))+1),MAX(0,NETWORKDAYS(MAX(DATE(2030,6,1),Mitarbeiter!$C286),MIN(DATE(2030,7,0),IF(Mitarbeiter!$D286="",DATE(2030,7,0),Mitarbeiter!$D286),TODAY()),Einstellungen!$F$13:$F$67)))*N(Mitarbeiter!$E286)/IF(Einstellungen!$C$11="7 Tage",7,5),N('Ist-Stunden'!BG286)),MAX(IF(Einstellungen!$C$11="7 Tage",MAX(0,(MIN(DATE(2030,7,0),IF(Mitarbeiter!$D286="",DATE(2030,7,0),Mitarbeiter!$D286),TODAY()))-(MAX(DATE(2030,6,1),Mitarbeiter!$C286))+1),MAX(0,NETWORKDAYS(MAX(DATE(2030,6,1),Mitarbeiter!$C286),MIN(DATE(2030,7,0),IF(Mitarbeiter!$D286="",DATE(2030,7,0),Mitarbeiter!$D286),TODAY()),Einstellungen!$F$13:$F$67)))*N(Mitarbeiter!$E286)/IF(Einstellungen!$C$11="7 Tage",7,5),N('Ist-Stunden'!BG286)+(N(Krankheitstage!DD286)+N(Krankheitstage!DP286))*N($C286))))</f>
        <v/>
      </c>
      <c r="CL286" s="76">
        <f>IF($B286="",0,IF(Einstellungen!$C$10="Ja",MAX(IF(Einstellungen!$C$11="7 Tage",MAX(0,(MIN(DATE(2030,8,0),IF(Mitarbeiter!$D286="",DATE(2030,8,0),Mitarbeiter!$D286),TODAY()))-(MAX(DATE(2030,7,1),Mitarbeiter!$C286))+1),MAX(0,NETWORKDAYS(MAX(DATE(2030,7,1),Mitarbeiter!$C286),MIN(DATE(2030,8,0),IF(Mitarbeiter!$D286="",DATE(2030,8,0),Mitarbeiter!$D286),TODAY()),Einstellungen!$F$13:$F$67)))*N(Mitarbeiter!$E286)/IF(Einstellungen!$C$11="7 Tage",7,5),N('Ist-Stunden'!BH286)),MAX(IF(Einstellungen!$C$11="7 Tage",MAX(0,(MIN(DATE(2030,8,0),IF(Mitarbeiter!$D286="",DATE(2030,8,0),Mitarbeiter!$D286),TODAY()))-(MAX(DATE(2030,7,1),Mitarbeiter!$C286))+1),MAX(0,NETWORKDAYS(MAX(DATE(2030,7,1),Mitarbeiter!$C286),MIN(DATE(2030,8,0),IF(Mitarbeiter!$D286="",DATE(2030,8,0),Mitarbeiter!$D286),TODAY()),Einstellungen!$F$13:$F$67)))*N(Mitarbeiter!$E286)/IF(Einstellungen!$C$11="7 Tage",7,5),N('Ist-Stunden'!BH286)+(N(Krankheitstage!DE286)+N(Krankheitstage!DQ286))*N($C286))))</f>
        <v/>
      </c>
      <c r="CM286" s="76">
        <f>IF($B286="",0,IF(Einstellungen!$C$10="Ja",MAX(IF(Einstellungen!$C$11="7 Tage",MAX(0,(MIN(DATE(2030,9,0),IF(Mitarbeiter!$D286="",DATE(2030,9,0),Mitarbeiter!$D286),TODAY()))-(MAX(DATE(2030,8,1),Mitarbeiter!$C286))+1),MAX(0,NETWORKDAYS(MAX(DATE(2030,8,1),Mitarbeiter!$C286),MIN(DATE(2030,9,0),IF(Mitarbeiter!$D286="",DATE(2030,9,0),Mitarbeiter!$D286),TODAY()),Einstellungen!$F$13:$F$67)))*N(Mitarbeiter!$E286)/IF(Einstellungen!$C$11="7 Tage",7,5),N('Ist-Stunden'!BI286)),MAX(IF(Einstellungen!$C$11="7 Tage",MAX(0,(MIN(DATE(2030,9,0),IF(Mitarbeiter!$D286="",DATE(2030,9,0),Mitarbeiter!$D286),TODAY()))-(MAX(DATE(2030,8,1),Mitarbeiter!$C286))+1),MAX(0,NETWORKDAYS(MAX(DATE(2030,8,1),Mitarbeiter!$C286),MIN(DATE(2030,9,0),IF(Mitarbeiter!$D286="",DATE(2030,9,0),Mitarbeiter!$D286),TODAY()),Einstellungen!$F$13:$F$67)))*N(Mitarbeiter!$E286)/IF(Einstellungen!$C$11="7 Tage",7,5),N('Ist-Stunden'!BI286)+(N(Krankheitstage!DF286)+N(Krankheitstage!DR286))*N($C286))))</f>
        <v/>
      </c>
      <c r="CN286" s="76">
        <f>IF($B286="",0,IF(Einstellungen!$C$10="Ja",MAX(IF(Einstellungen!$C$11="7 Tage",MAX(0,(MIN(DATE(2030,10,0),IF(Mitarbeiter!$D286="",DATE(2030,10,0),Mitarbeiter!$D286),TODAY()))-(MAX(DATE(2030,9,1),Mitarbeiter!$C286))+1),MAX(0,NETWORKDAYS(MAX(DATE(2030,9,1),Mitarbeiter!$C286),MIN(DATE(2030,10,0),IF(Mitarbeiter!$D286="",DATE(2030,10,0),Mitarbeiter!$D286),TODAY()),Einstellungen!$F$13:$F$67)))*N(Mitarbeiter!$E286)/IF(Einstellungen!$C$11="7 Tage",7,5),N('Ist-Stunden'!BJ286)),MAX(IF(Einstellungen!$C$11="7 Tage",MAX(0,(MIN(DATE(2030,10,0),IF(Mitarbeiter!$D286="",DATE(2030,10,0),Mitarbeiter!$D286),TODAY()))-(MAX(DATE(2030,9,1),Mitarbeiter!$C286))+1),MAX(0,NETWORKDAYS(MAX(DATE(2030,9,1),Mitarbeiter!$C286),MIN(DATE(2030,10,0),IF(Mitarbeiter!$D286="",DATE(2030,10,0),Mitarbeiter!$D286),TODAY()),Einstellungen!$F$13:$F$67)))*N(Mitarbeiter!$E286)/IF(Einstellungen!$C$11="7 Tage",7,5),N('Ist-Stunden'!BJ286)+(N(Krankheitstage!DG286)+N(Krankheitstage!DS286))*N($C286))))</f>
        <v/>
      </c>
      <c r="CO286" s="76">
        <f>IF($B286="",0,IF(Einstellungen!$C$10="Ja",MAX(IF(Einstellungen!$C$11="7 Tage",MAX(0,(MIN(DATE(2030,11,0),IF(Mitarbeiter!$D286="",DATE(2030,11,0),Mitarbeiter!$D286),TODAY()))-(MAX(DATE(2030,10,1),Mitarbeiter!$C286))+1),MAX(0,NETWORKDAYS(MAX(DATE(2030,10,1),Mitarbeiter!$C286),MIN(DATE(2030,11,0),IF(Mitarbeiter!$D286="",DATE(2030,11,0),Mitarbeiter!$D286),TODAY()),Einstellungen!$F$13:$F$67)))*N(Mitarbeiter!$E286)/IF(Einstellungen!$C$11="7 Tage",7,5),N('Ist-Stunden'!BK286)),MAX(IF(Einstellungen!$C$11="7 Tage",MAX(0,(MIN(DATE(2030,11,0),IF(Mitarbeiter!$D286="",DATE(2030,11,0),Mitarbeiter!$D286),TODAY()))-(MAX(DATE(2030,10,1),Mitarbeiter!$C286))+1),MAX(0,NETWORKDAYS(MAX(DATE(2030,10,1),Mitarbeiter!$C286),MIN(DATE(2030,11,0),IF(Mitarbeiter!$D286="",DATE(2030,11,0),Mitarbeiter!$D286),TODAY()),Einstellungen!$F$13:$F$67)))*N(Mitarbeiter!$E286)/IF(Einstellungen!$C$11="7 Tage",7,5),N('Ist-Stunden'!BK286)+(N(Krankheitstage!DH286)+N(Krankheitstage!DT286))*N($C286))))</f>
        <v/>
      </c>
      <c r="CP286" s="76">
        <f>IF($B286="",0,IF(Einstellungen!$C$10="Ja",MAX(IF(Einstellungen!$C$11="7 Tage",MAX(0,(MIN(DATE(2030,12,0),IF(Mitarbeiter!$D286="",DATE(2030,12,0),Mitarbeiter!$D286),TODAY()))-(MAX(DATE(2030,11,1),Mitarbeiter!$C286))+1),MAX(0,NETWORKDAYS(MAX(DATE(2030,11,1),Mitarbeiter!$C286),MIN(DATE(2030,12,0),IF(Mitarbeiter!$D286="",DATE(2030,12,0),Mitarbeiter!$D286),TODAY()),Einstellungen!$F$13:$F$67)))*N(Mitarbeiter!$E286)/IF(Einstellungen!$C$11="7 Tage",7,5),N('Ist-Stunden'!BL286)),MAX(IF(Einstellungen!$C$11="7 Tage",MAX(0,(MIN(DATE(2030,12,0),IF(Mitarbeiter!$D286="",DATE(2030,12,0),Mitarbeiter!$D286),TODAY()))-(MAX(DATE(2030,11,1),Mitarbeiter!$C286))+1),MAX(0,NETWORKDAYS(MAX(DATE(2030,11,1),Mitarbeiter!$C286),MIN(DATE(2030,12,0),IF(Mitarbeiter!$D286="",DATE(2030,12,0),Mitarbeiter!$D286),TODAY()),Einstellungen!$F$13:$F$67)))*N(Mitarbeiter!$E286)/IF(Einstellungen!$C$11="7 Tage",7,5),N('Ist-Stunden'!BL286)+(N(Krankheitstage!DI286)+N(Krankheitstage!DU286))*N($C286))))</f>
        <v/>
      </c>
      <c r="CQ286" s="76">
        <f>IF($B286="",0,IF(Einstellungen!$C$10="Ja",MAX(IF(Einstellungen!$C$11="7 Tage",MAX(0,(MIN(DATE(2030,13,0),IF(Mitarbeiter!$D286="",DATE(2030,13,0),Mitarbeiter!$D286),TODAY()))-(MAX(DATE(2030,12,1),Mitarbeiter!$C286))+1),MAX(0,NETWORKDAYS(MAX(DATE(2030,12,1),Mitarbeiter!$C286),MIN(DATE(2030,13,0),IF(Mitarbeiter!$D286="",DATE(2030,13,0),Mitarbeiter!$D286),TODAY()),Einstellungen!$F$13:$F$67)))*N(Mitarbeiter!$E286)/IF(Einstellungen!$C$11="7 Tage",7,5),N('Ist-Stunden'!BM286)),MAX(IF(Einstellungen!$C$11="7 Tage",MAX(0,(MIN(DATE(2030,13,0),IF(Mitarbeiter!$D286="",DATE(2030,13,0),Mitarbeiter!$D286),TODAY()))-(MAX(DATE(2030,12,1),Mitarbeiter!$C286))+1),MAX(0,NETWORKDAYS(MAX(DATE(2030,12,1),Mitarbeiter!$C286),MIN(DATE(2030,13,0),IF(Mitarbeiter!$D286="",DATE(2030,13,0),Mitarbeiter!$D286),TODAY()),Einstellungen!$F$13:$F$67)))*N(Mitarbeiter!$E286)/IF(Einstellungen!$C$11="7 Tage",7,5),N('Ist-Stunden'!BM286)+(N(Krankheitstage!DJ286)+N(Krankheitstage!DV286))*N($C286))))</f>
        <v/>
      </c>
    </row>
    <row r="287">
      <c r="A287" s="73">
        <f>IF(Mitarbeiter!B287="","",Mitarbeiter!A287)</f>
        <v/>
      </c>
      <c r="B287" s="6">
        <f>IF(Mitarbeiter!B287="","",Mitarbeiter!B287)</f>
        <v/>
      </c>
      <c r="C287" s="74">
        <f>IF(Mitarbeiter!B287="","",Mitarbeiter!F287)</f>
        <v/>
      </c>
      <c r="D287" s="75">
        <f>N(INDEX(Krankheitstage!$G287:$DV287,1,(Einstellungen!$C$3-2026)*24+1))</f>
        <v/>
      </c>
      <c r="E287" s="75">
        <f>N(INDEX(Krankheitstage!$G287:$DV287,1,(Einstellungen!$C$3-2026)*24+2))</f>
        <v/>
      </c>
      <c r="F287" s="75">
        <f>N(INDEX(Krankheitstage!$G287:$DV287,1,(Einstellungen!$C$3-2026)*24+3))</f>
        <v/>
      </c>
      <c r="G287" s="75">
        <f>N(INDEX(Krankheitstage!$G287:$DV287,1,(Einstellungen!$C$3-2026)*24+4))</f>
        <v/>
      </c>
      <c r="H287" s="75">
        <f>N(INDEX(Krankheitstage!$G287:$DV287,1,(Einstellungen!$C$3-2026)*24+5))</f>
        <v/>
      </c>
      <c r="I287" s="75">
        <f>N(INDEX(Krankheitstage!$G287:$DV287,1,(Einstellungen!$C$3-2026)*24+6))</f>
        <v/>
      </c>
      <c r="J287" s="75">
        <f>N(INDEX(Krankheitstage!$G287:$DV287,1,(Einstellungen!$C$3-2026)*24+7))</f>
        <v/>
      </c>
      <c r="K287" s="75">
        <f>N(INDEX(Krankheitstage!$G287:$DV287,1,(Einstellungen!$C$3-2026)*24+8))</f>
        <v/>
      </c>
      <c r="L287" s="75">
        <f>N(INDEX(Krankheitstage!$G287:$DV287,1,(Einstellungen!$C$3-2026)*24+9))</f>
        <v/>
      </c>
      <c r="M287" s="75">
        <f>N(INDEX(Krankheitstage!$G287:$DV287,1,(Einstellungen!$C$3-2026)*24+10))</f>
        <v/>
      </c>
      <c r="N287" s="75">
        <f>N(INDEX(Krankheitstage!$G287:$DV287,1,(Einstellungen!$C$3-2026)*24+11))</f>
        <v/>
      </c>
      <c r="O287" s="75">
        <f>N(INDEX(Krankheitstage!$G287:$DV287,1,(Einstellungen!$C$3-2026)*24+12))</f>
        <v/>
      </c>
      <c r="P287" s="75">
        <f>IF($B287="","",SUM(D287:O287))</f>
        <v/>
      </c>
      <c r="Q287" s="75">
        <f>N(INDEX(Krankheitstage!$G287:$DV287,1,(Einstellungen!$C$3-2026)*24+13))</f>
        <v/>
      </c>
      <c r="R287" s="75">
        <f>N(INDEX(Krankheitstage!$G287:$DV287,1,(Einstellungen!$C$3-2026)*24+14))</f>
        <v/>
      </c>
      <c r="S287" s="75">
        <f>N(INDEX(Krankheitstage!$G287:$DV287,1,(Einstellungen!$C$3-2026)*24+15))</f>
        <v/>
      </c>
      <c r="T287" s="75">
        <f>N(INDEX(Krankheitstage!$G287:$DV287,1,(Einstellungen!$C$3-2026)*24+16))</f>
        <v/>
      </c>
      <c r="U287" s="75">
        <f>N(INDEX(Krankheitstage!$G287:$DV287,1,(Einstellungen!$C$3-2026)*24+17))</f>
        <v/>
      </c>
      <c r="V287" s="75">
        <f>N(INDEX(Krankheitstage!$G287:$DV287,1,(Einstellungen!$C$3-2026)*24+18))</f>
        <v/>
      </c>
      <c r="W287" s="75">
        <f>N(INDEX(Krankheitstage!$G287:$DV287,1,(Einstellungen!$C$3-2026)*24+19))</f>
        <v/>
      </c>
      <c r="X287" s="75">
        <f>N(INDEX(Krankheitstage!$G287:$DV287,1,(Einstellungen!$C$3-2026)*24+20))</f>
        <v/>
      </c>
      <c r="Y287" s="75">
        <f>N(INDEX(Krankheitstage!$G287:$DV287,1,(Einstellungen!$C$3-2026)*24+21))</f>
        <v/>
      </c>
      <c r="Z287" s="75">
        <f>N(INDEX(Krankheitstage!$G287:$DV287,1,(Einstellungen!$C$3-2026)*24+22))</f>
        <v/>
      </c>
      <c r="AA287" s="75">
        <f>N(INDEX(Krankheitstage!$G287:$DV287,1,(Einstellungen!$C$3-2026)*24+23))</f>
        <v/>
      </c>
      <c r="AB287" s="75">
        <f>N(INDEX(Krankheitstage!$G287:$DV287,1,(Einstellungen!$C$3-2026)*24+24))</f>
        <v/>
      </c>
      <c r="AC287" s="75">
        <f>IF($B287="","",SUM(Q287:AB287))</f>
        <v/>
      </c>
      <c r="AD287" s="75">
        <f>IF($B287="","",SUM(P287,AC287))</f>
        <v/>
      </c>
      <c r="AE287" s="76">
        <f>IF($B287="","",AD287*N(C287))</f>
        <v/>
      </c>
      <c r="AF287" s="75">
        <f>IF($B287="","",Krankheitstage!E287)</f>
        <v/>
      </c>
      <c r="AG287" s="76">
        <f>IF($B287="","",AF287*N(C287))</f>
        <v/>
      </c>
      <c r="AH287" s="76">
        <f>IF($B287="","",INDEX($AJ287:$CQ287,1,(Einstellungen!$C$3-2026)*12+1)+INDEX($AJ287:$CQ287,1,(Einstellungen!$C$3-2026)*12+2)+INDEX($AJ287:$CQ287,1,(Einstellungen!$C$3-2026)*12+3)+INDEX($AJ287:$CQ287,1,(Einstellungen!$C$3-2026)*12+4)+INDEX($AJ287:$CQ287,1,(Einstellungen!$C$3-2026)*12+5)+INDEX($AJ287:$CQ287,1,(Einstellungen!$C$3-2026)*12+6)+INDEX($AJ287:$CQ287,1,(Einstellungen!$C$3-2026)*12+7)+INDEX($AJ287:$CQ287,1,(Einstellungen!$C$3-2026)*12+8)+INDEX($AJ287:$CQ287,1,(Einstellungen!$C$3-2026)*12+9)+INDEX($AJ287:$CQ287,1,(Einstellungen!$C$3-2026)*12+10)+INDEX($AJ287:$CQ287,1,(Einstellungen!$C$3-2026)*12+11)+INDEX($AJ287:$CQ287,1,(Einstellungen!$C$3-2026)*12+12))</f>
        <v/>
      </c>
      <c r="AI287" s="76">
        <f>IF($B287="","",SUM($AJ287:$CQ287))</f>
        <v/>
      </c>
      <c r="AJ287" s="76">
        <f>IF($B287="",0,IF(Einstellungen!$C$10="Ja",MAX(IF(Einstellungen!$C$11="7 Tage",MAX(0,(MIN(DATE(2026,2,0),IF(Mitarbeiter!$D287="",DATE(2026,2,0),Mitarbeiter!$D287),TODAY()))-(MAX(DATE(2026,1,1),Mitarbeiter!$C287))+1),MAX(0,NETWORKDAYS(MAX(DATE(2026,1,1),Mitarbeiter!$C287),MIN(DATE(2026,2,0),IF(Mitarbeiter!$D287="",DATE(2026,2,0),Mitarbeiter!$D287),TODAY()),Einstellungen!$F$13:$F$67)))*N(Mitarbeiter!$E287)/IF(Einstellungen!$C$11="7 Tage",7,5),N('Ist-Stunden'!F287)),MAX(IF(Einstellungen!$C$11="7 Tage",MAX(0,(MIN(DATE(2026,2,0),IF(Mitarbeiter!$D287="",DATE(2026,2,0),Mitarbeiter!$D287),TODAY()))-(MAX(DATE(2026,1,1),Mitarbeiter!$C287))+1),MAX(0,NETWORKDAYS(MAX(DATE(2026,1,1),Mitarbeiter!$C287),MIN(DATE(2026,2,0),IF(Mitarbeiter!$D287="",DATE(2026,2,0),Mitarbeiter!$D287),TODAY()),Einstellungen!$F$13:$F$67)))*N(Mitarbeiter!$E287)/IF(Einstellungen!$C$11="7 Tage",7,5),N('Ist-Stunden'!F287)+(N(Krankheitstage!G287)+N(Krankheitstage!S287))*N($C287))))</f>
        <v/>
      </c>
      <c r="AK287" s="76">
        <f>IF($B287="",0,IF(Einstellungen!$C$10="Ja",MAX(IF(Einstellungen!$C$11="7 Tage",MAX(0,(MIN(DATE(2026,3,0),IF(Mitarbeiter!$D287="",DATE(2026,3,0),Mitarbeiter!$D287),TODAY()))-(MAX(DATE(2026,2,1),Mitarbeiter!$C287))+1),MAX(0,NETWORKDAYS(MAX(DATE(2026,2,1),Mitarbeiter!$C287),MIN(DATE(2026,3,0),IF(Mitarbeiter!$D287="",DATE(2026,3,0),Mitarbeiter!$D287),TODAY()),Einstellungen!$F$13:$F$67)))*N(Mitarbeiter!$E287)/IF(Einstellungen!$C$11="7 Tage",7,5),N('Ist-Stunden'!G287)),MAX(IF(Einstellungen!$C$11="7 Tage",MAX(0,(MIN(DATE(2026,3,0),IF(Mitarbeiter!$D287="",DATE(2026,3,0),Mitarbeiter!$D287),TODAY()))-(MAX(DATE(2026,2,1),Mitarbeiter!$C287))+1),MAX(0,NETWORKDAYS(MAX(DATE(2026,2,1),Mitarbeiter!$C287),MIN(DATE(2026,3,0),IF(Mitarbeiter!$D287="",DATE(2026,3,0),Mitarbeiter!$D287),TODAY()),Einstellungen!$F$13:$F$67)))*N(Mitarbeiter!$E287)/IF(Einstellungen!$C$11="7 Tage",7,5),N('Ist-Stunden'!G287)+(N(Krankheitstage!H287)+N(Krankheitstage!T287))*N($C287))))</f>
        <v/>
      </c>
      <c r="AL287" s="76">
        <f>IF($B287="",0,IF(Einstellungen!$C$10="Ja",MAX(IF(Einstellungen!$C$11="7 Tage",MAX(0,(MIN(DATE(2026,4,0),IF(Mitarbeiter!$D287="",DATE(2026,4,0),Mitarbeiter!$D287),TODAY()))-(MAX(DATE(2026,3,1),Mitarbeiter!$C287))+1),MAX(0,NETWORKDAYS(MAX(DATE(2026,3,1),Mitarbeiter!$C287),MIN(DATE(2026,4,0),IF(Mitarbeiter!$D287="",DATE(2026,4,0),Mitarbeiter!$D287),TODAY()),Einstellungen!$F$13:$F$67)))*N(Mitarbeiter!$E287)/IF(Einstellungen!$C$11="7 Tage",7,5),N('Ist-Stunden'!H287)),MAX(IF(Einstellungen!$C$11="7 Tage",MAX(0,(MIN(DATE(2026,4,0),IF(Mitarbeiter!$D287="",DATE(2026,4,0),Mitarbeiter!$D287),TODAY()))-(MAX(DATE(2026,3,1),Mitarbeiter!$C287))+1),MAX(0,NETWORKDAYS(MAX(DATE(2026,3,1),Mitarbeiter!$C287),MIN(DATE(2026,4,0),IF(Mitarbeiter!$D287="",DATE(2026,4,0),Mitarbeiter!$D287),TODAY()),Einstellungen!$F$13:$F$67)))*N(Mitarbeiter!$E287)/IF(Einstellungen!$C$11="7 Tage",7,5),N('Ist-Stunden'!H287)+(N(Krankheitstage!I287)+N(Krankheitstage!U287))*N($C287))))</f>
        <v/>
      </c>
      <c r="AM287" s="76">
        <f>IF($B287="",0,IF(Einstellungen!$C$10="Ja",MAX(IF(Einstellungen!$C$11="7 Tage",MAX(0,(MIN(DATE(2026,5,0),IF(Mitarbeiter!$D287="",DATE(2026,5,0),Mitarbeiter!$D287),TODAY()))-(MAX(DATE(2026,4,1),Mitarbeiter!$C287))+1),MAX(0,NETWORKDAYS(MAX(DATE(2026,4,1),Mitarbeiter!$C287),MIN(DATE(2026,5,0),IF(Mitarbeiter!$D287="",DATE(2026,5,0),Mitarbeiter!$D287),TODAY()),Einstellungen!$F$13:$F$67)))*N(Mitarbeiter!$E287)/IF(Einstellungen!$C$11="7 Tage",7,5),N('Ist-Stunden'!I287)),MAX(IF(Einstellungen!$C$11="7 Tage",MAX(0,(MIN(DATE(2026,5,0),IF(Mitarbeiter!$D287="",DATE(2026,5,0),Mitarbeiter!$D287),TODAY()))-(MAX(DATE(2026,4,1),Mitarbeiter!$C287))+1),MAX(0,NETWORKDAYS(MAX(DATE(2026,4,1),Mitarbeiter!$C287),MIN(DATE(2026,5,0),IF(Mitarbeiter!$D287="",DATE(2026,5,0),Mitarbeiter!$D287),TODAY()),Einstellungen!$F$13:$F$67)))*N(Mitarbeiter!$E287)/IF(Einstellungen!$C$11="7 Tage",7,5),N('Ist-Stunden'!I287)+(N(Krankheitstage!J287)+N(Krankheitstage!V287))*N($C287))))</f>
        <v/>
      </c>
      <c r="AN287" s="76">
        <f>IF($B287="",0,IF(Einstellungen!$C$10="Ja",MAX(IF(Einstellungen!$C$11="7 Tage",MAX(0,(MIN(DATE(2026,6,0),IF(Mitarbeiter!$D287="",DATE(2026,6,0),Mitarbeiter!$D287),TODAY()))-(MAX(DATE(2026,5,1),Mitarbeiter!$C287))+1),MAX(0,NETWORKDAYS(MAX(DATE(2026,5,1),Mitarbeiter!$C287),MIN(DATE(2026,6,0),IF(Mitarbeiter!$D287="",DATE(2026,6,0),Mitarbeiter!$D287),TODAY()),Einstellungen!$F$13:$F$67)))*N(Mitarbeiter!$E287)/IF(Einstellungen!$C$11="7 Tage",7,5),N('Ist-Stunden'!J287)),MAX(IF(Einstellungen!$C$11="7 Tage",MAX(0,(MIN(DATE(2026,6,0),IF(Mitarbeiter!$D287="",DATE(2026,6,0),Mitarbeiter!$D287),TODAY()))-(MAX(DATE(2026,5,1),Mitarbeiter!$C287))+1),MAX(0,NETWORKDAYS(MAX(DATE(2026,5,1),Mitarbeiter!$C287),MIN(DATE(2026,6,0),IF(Mitarbeiter!$D287="",DATE(2026,6,0),Mitarbeiter!$D287),TODAY()),Einstellungen!$F$13:$F$67)))*N(Mitarbeiter!$E287)/IF(Einstellungen!$C$11="7 Tage",7,5),N('Ist-Stunden'!J287)+(N(Krankheitstage!K287)+N(Krankheitstage!W287))*N($C287))))</f>
        <v/>
      </c>
      <c r="AO287" s="76">
        <f>IF($B287="",0,IF(Einstellungen!$C$10="Ja",MAX(IF(Einstellungen!$C$11="7 Tage",MAX(0,(MIN(DATE(2026,7,0),IF(Mitarbeiter!$D287="",DATE(2026,7,0),Mitarbeiter!$D287),TODAY()))-(MAX(DATE(2026,6,1),Mitarbeiter!$C287))+1),MAX(0,NETWORKDAYS(MAX(DATE(2026,6,1),Mitarbeiter!$C287),MIN(DATE(2026,7,0),IF(Mitarbeiter!$D287="",DATE(2026,7,0),Mitarbeiter!$D287),TODAY()),Einstellungen!$F$13:$F$67)))*N(Mitarbeiter!$E287)/IF(Einstellungen!$C$11="7 Tage",7,5),N('Ist-Stunden'!K287)),MAX(IF(Einstellungen!$C$11="7 Tage",MAX(0,(MIN(DATE(2026,7,0),IF(Mitarbeiter!$D287="",DATE(2026,7,0),Mitarbeiter!$D287),TODAY()))-(MAX(DATE(2026,6,1),Mitarbeiter!$C287))+1),MAX(0,NETWORKDAYS(MAX(DATE(2026,6,1),Mitarbeiter!$C287),MIN(DATE(2026,7,0),IF(Mitarbeiter!$D287="",DATE(2026,7,0),Mitarbeiter!$D287),TODAY()),Einstellungen!$F$13:$F$67)))*N(Mitarbeiter!$E287)/IF(Einstellungen!$C$11="7 Tage",7,5),N('Ist-Stunden'!K287)+(N(Krankheitstage!L287)+N(Krankheitstage!X287))*N($C287))))</f>
        <v/>
      </c>
      <c r="AP287" s="76">
        <f>IF($B287="",0,IF(Einstellungen!$C$10="Ja",MAX(IF(Einstellungen!$C$11="7 Tage",MAX(0,(MIN(DATE(2026,8,0),IF(Mitarbeiter!$D287="",DATE(2026,8,0),Mitarbeiter!$D287),TODAY()))-(MAX(DATE(2026,7,1),Mitarbeiter!$C287))+1),MAX(0,NETWORKDAYS(MAX(DATE(2026,7,1),Mitarbeiter!$C287),MIN(DATE(2026,8,0),IF(Mitarbeiter!$D287="",DATE(2026,8,0),Mitarbeiter!$D287),TODAY()),Einstellungen!$F$13:$F$67)))*N(Mitarbeiter!$E287)/IF(Einstellungen!$C$11="7 Tage",7,5),N('Ist-Stunden'!L287)),MAX(IF(Einstellungen!$C$11="7 Tage",MAX(0,(MIN(DATE(2026,8,0),IF(Mitarbeiter!$D287="",DATE(2026,8,0),Mitarbeiter!$D287),TODAY()))-(MAX(DATE(2026,7,1),Mitarbeiter!$C287))+1),MAX(0,NETWORKDAYS(MAX(DATE(2026,7,1),Mitarbeiter!$C287),MIN(DATE(2026,8,0),IF(Mitarbeiter!$D287="",DATE(2026,8,0),Mitarbeiter!$D287),TODAY()),Einstellungen!$F$13:$F$67)))*N(Mitarbeiter!$E287)/IF(Einstellungen!$C$11="7 Tage",7,5),N('Ist-Stunden'!L287)+(N(Krankheitstage!M287)+N(Krankheitstage!Y287))*N($C287))))</f>
        <v/>
      </c>
      <c r="AQ287" s="76">
        <f>IF($B287="",0,IF(Einstellungen!$C$10="Ja",MAX(IF(Einstellungen!$C$11="7 Tage",MAX(0,(MIN(DATE(2026,9,0),IF(Mitarbeiter!$D287="",DATE(2026,9,0),Mitarbeiter!$D287),TODAY()))-(MAX(DATE(2026,8,1),Mitarbeiter!$C287))+1),MAX(0,NETWORKDAYS(MAX(DATE(2026,8,1),Mitarbeiter!$C287),MIN(DATE(2026,9,0),IF(Mitarbeiter!$D287="",DATE(2026,9,0),Mitarbeiter!$D287),TODAY()),Einstellungen!$F$13:$F$67)))*N(Mitarbeiter!$E287)/IF(Einstellungen!$C$11="7 Tage",7,5),N('Ist-Stunden'!M287)),MAX(IF(Einstellungen!$C$11="7 Tage",MAX(0,(MIN(DATE(2026,9,0),IF(Mitarbeiter!$D287="",DATE(2026,9,0),Mitarbeiter!$D287),TODAY()))-(MAX(DATE(2026,8,1),Mitarbeiter!$C287))+1),MAX(0,NETWORKDAYS(MAX(DATE(2026,8,1),Mitarbeiter!$C287),MIN(DATE(2026,9,0),IF(Mitarbeiter!$D287="",DATE(2026,9,0),Mitarbeiter!$D287),TODAY()),Einstellungen!$F$13:$F$67)))*N(Mitarbeiter!$E287)/IF(Einstellungen!$C$11="7 Tage",7,5),N('Ist-Stunden'!M287)+(N(Krankheitstage!N287)+N(Krankheitstage!Z287))*N($C287))))</f>
        <v/>
      </c>
      <c r="AR287" s="76">
        <f>IF($B287="",0,IF(Einstellungen!$C$10="Ja",MAX(IF(Einstellungen!$C$11="7 Tage",MAX(0,(MIN(DATE(2026,10,0),IF(Mitarbeiter!$D287="",DATE(2026,10,0),Mitarbeiter!$D287),TODAY()))-(MAX(DATE(2026,9,1),Mitarbeiter!$C287))+1),MAX(0,NETWORKDAYS(MAX(DATE(2026,9,1),Mitarbeiter!$C287),MIN(DATE(2026,10,0),IF(Mitarbeiter!$D287="",DATE(2026,10,0),Mitarbeiter!$D287),TODAY()),Einstellungen!$F$13:$F$67)))*N(Mitarbeiter!$E287)/IF(Einstellungen!$C$11="7 Tage",7,5),N('Ist-Stunden'!N287)),MAX(IF(Einstellungen!$C$11="7 Tage",MAX(0,(MIN(DATE(2026,10,0),IF(Mitarbeiter!$D287="",DATE(2026,10,0),Mitarbeiter!$D287),TODAY()))-(MAX(DATE(2026,9,1),Mitarbeiter!$C287))+1),MAX(0,NETWORKDAYS(MAX(DATE(2026,9,1),Mitarbeiter!$C287),MIN(DATE(2026,10,0),IF(Mitarbeiter!$D287="",DATE(2026,10,0),Mitarbeiter!$D287),TODAY()),Einstellungen!$F$13:$F$67)))*N(Mitarbeiter!$E287)/IF(Einstellungen!$C$11="7 Tage",7,5),N('Ist-Stunden'!N287)+(N(Krankheitstage!O287)+N(Krankheitstage!AA287))*N($C287))))</f>
        <v/>
      </c>
      <c r="AS287" s="76">
        <f>IF($B287="",0,IF(Einstellungen!$C$10="Ja",MAX(IF(Einstellungen!$C$11="7 Tage",MAX(0,(MIN(DATE(2026,11,0),IF(Mitarbeiter!$D287="",DATE(2026,11,0),Mitarbeiter!$D287),TODAY()))-(MAX(DATE(2026,10,1),Mitarbeiter!$C287))+1),MAX(0,NETWORKDAYS(MAX(DATE(2026,10,1),Mitarbeiter!$C287),MIN(DATE(2026,11,0),IF(Mitarbeiter!$D287="",DATE(2026,11,0),Mitarbeiter!$D287),TODAY()),Einstellungen!$F$13:$F$67)))*N(Mitarbeiter!$E287)/IF(Einstellungen!$C$11="7 Tage",7,5),N('Ist-Stunden'!O287)),MAX(IF(Einstellungen!$C$11="7 Tage",MAX(0,(MIN(DATE(2026,11,0),IF(Mitarbeiter!$D287="",DATE(2026,11,0),Mitarbeiter!$D287),TODAY()))-(MAX(DATE(2026,10,1),Mitarbeiter!$C287))+1),MAX(0,NETWORKDAYS(MAX(DATE(2026,10,1),Mitarbeiter!$C287),MIN(DATE(2026,11,0),IF(Mitarbeiter!$D287="",DATE(2026,11,0),Mitarbeiter!$D287),TODAY()),Einstellungen!$F$13:$F$67)))*N(Mitarbeiter!$E287)/IF(Einstellungen!$C$11="7 Tage",7,5),N('Ist-Stunden'!O287)+(N(Krankheitstage!P287)+N(Krankheitstage!AB287))*N($C287))))</f>
        <v/>
      </c>
      <c r="AT287" s="76">
        <f>IF($B287="",0,IF(Einstellungen!$C$10="Ja",MAX(IF(Einstellungen!$C$11="7 Tage",MAX(0,(MIN(DATE(2026,12,0),IF(Mitarbeiter!$D287="",DATE(2026,12,0),Mitarbeiter!$D287),TODAY()))-(MAX(DATE(2026,11,1),Mitarbeiter!$C287))+1),MAX(0,NETWORKDAYS(MAX(DATE(2026,11,1),Mitarbeiter!$C287),MIN(DATE(2026,12,0),IF(Mitarbeiter!$D287="",DATE(2026,12,0),Mitarbeiter!$D287),TODAY()),Einstellungen!$F$13:$F$67)))*N(Mitarbeiter!$E287)/IF(Einstellungen!$C$11="7 Tage",7,5),N('Ist-Stunden'!P287)),MAX(IF(Einstellungen!$C$11="7 Tage",MAX(0,(MIN(DATE(2026,12,0),IF(Mitarbeiter!$D287="",DATE(2026,12,0),Mitarbeiter!$D287),TODAY()))-(MAX(DATE(2026,11,1),Mitarbeiter!$C287))+1),MAX(0,NETWORKDAYS(MAX(DATE(2026,11,1),Mitarbeiter!$C287),MIN(DATE(2026,12,0),IF(Mitarbeiter!$D287="",DATE(2026,12,0),Mitarbeiter!$D287),TODAY()),Einstellungen!$F$13:$F$67)))*N(Mitarbeiter!$E287)/IF(Einstellungen!$C$11="7 Tage",7,5),N('Ist-Stunden'!P287)+(N(Krankheitstage!Q287)+N(Krankheitstage!AC287))*N($C287))))</f>
        <v/>
      </c>
      <c r="AU287" s="76">
        <f>IF($B287="",0,IF(Einstellungen!$C$10="Ja",MAX(IF(Einstellungen!$C$11="7 Tage",MAX(0,(MIN(DATE(2026,13,0),IF(Mitarbeiter!$D287="",DATE(2026,13,0),Mitarbeiter!$D287),TODAY()))-(MAX(DATE(2026,12,1),Mitarbeiter!$C287))+1),MAX(0,NETWORKDAYS(MAX(DATE(2026,12,1),Mitarbeiter!$C287),MIN(DATE(2026,13,0),IF(Mitarbeiter!$D287="",DATE(2026,13,0),Mitarbeiter!$D287),TODAY()),Einstellungen!$F$13:$F$67)))*N(Mitarbeiter!$E287)/IF(Einstellungen!$C$11="7 Tage",7,5),N('Ist-Stunden'!Q287)),MAX(IF(Einstellungen!$C$11="7 Tage",MAX(0,(MIN(DATE(2026,13,0),IF(Mitarbeiter!$D287="",DATE(2026,13,0),Mitarbeiter!$D287),TODAY()))-(MAX(DATE(2026,12,1),Mitarbeiter!$C287))+1),MAX(0,NETWORKDAYS(MAX(DATE(2026,12,1),Mitarbeiter!$C287),MIN(DATE(2026,13,0),IF(Mitarbeiter!$D287="",DATE(2026,13,0),Mitarbeiter!$D287),TODAY()),Einstellungen!$F$13:$F$67)))*N(Mitarbeiter!$E287)/IF(Einstellungen!$C$11="7 Tage",7,5),N('Ist-Stunden'!Q287)+(N(Krankheitstage!R287)+N(Krankheitstage!AD287))*N($C287))))</f>
        <v/>
      </c>
      <c r="AV287" s="76">
        <f>IF($B287="",0,IF(Einstellungen!$C$10="Ja",MAX(IF(Einstellungen!$C$11="7 Tage",MAX(0,(MIN(DATE(2027,2,0),IF(Mitarbeiter!$D287="",DATE(2027,2,0),Mitarbeiter!$D287),TODAY()))-(MAX(DATE(2027,1,1),Mitarbeiter!$C287))+1),MAX(0,NETWORKDAYS(MAX(DATE(2027,1,1),Mitarbeiter!$C287),MIN(DATE(2027,2,0),IF(Mitarbeiter!$D287="",DATE(2027,2,0),Mitarbeiter!$D287),TODAY()),Einstellungen!$F$13:$F$67)))*N(Mitarbeiter!$E287)/IF(Einstellungen!$C$11="7 Tage",7,5),N('Ist-Stunden'!R287)),MAX(IF(Einstellungen!$C$11="7 Tage",MAX(0,(MIN(DATE(2027,2,0),IF(Mitarbeiter!$D287="",DATE(2027,2,0),Mitarbeiter!$D287),TODAY()))-(MAX(DATE(2027,1,1),Mitarbeiter!$C287))+1),MAX(0,NETWORKDAYS(MAX(DATE(2027,1,1),Mitarbeiter!$C287),MIN(DATE(2027,2,0),IF(Mitarbeiter!$D287="",DATE(2027,2,0),Mitarbeiter!$D287),TODAY()),Einstellungen!$F$13:$F$67)))*N(Mitarbeiter!$E287)/IF(Einstellungen!$C$11="7 Tage",7,5),N('Ist-Stunden'!R287)+(N(Krankheitstage!AE287)+N(Krankheitstage!AQ287))*N($C287))))</f>
        <v/>
      </c>
      <c r="AW287" s="76">
        <f>IF($B287="",0,IF(Einstellungen!$C$10="Ja",MAX(IF(Einstellungen!$C$11="7 Tage",MAX(0,(MIN(DATE(2027,3,0),IF(Mitarbeiter!$D287="",DATE(2027,3,0),Mitarbeiter!$D287),TODAY()))-(MAX(DATE(2027,2,1),Mitarbeiter!$C287))+1),MAX(0,NETWORKDAYS(MAX(DATE(2027,2,1),Mitarbeiter!$C287),MIN(DATE(2027,3,0),IF(Mitarbeiter!$D287="",DATE(2027,3,0),Mitarbeiter!$D287),TODAY()),Einstellungen!$F$13:$F$67)))*N(Mitarbeiter!$E287)/IF(Einstellungen!$C$11="7 Tage",7,5),N('Ist-Stunden'!S287)),MAX(IF(Einstellungen!$C$11="7 Tage",MAX(0,(MIN(DATE(2027,3,0),IF(Mitarbeiter!$D287="",DATE(2027,3,0),Mitarbeiter!$D287),TODAY()))-(MAX(DATE(2027,2,1),Mitarbeiter!$C287))+1),MAX(0,NETWORKDAYS(MAX(DATE(2027,2,1),Mitarbeiter!$C287),MIN(DATE(2027,3,0),IF(Mitarbeiter!$D287="",DATE(2027,3,0),Mitarbeiter!$D287),TODAY()),Einstellungen!$F$13:$F$67)))*N(Mitarbeiter!$E287)/IF(Einstellungen!$C$11="7 Tage",7,5),N('Ist-Stunden'!S287)+(N(Krankheitstage!AF287)+N(Krankheitstage!AR287))*N($C287))))</f>
        <v/>
      </c>
      <c r="AX287" s="76">
        <f>IF($B287="",0,IF(Einstellungen!$C$10="Ja",MAX(IF(Einstellungen!$C$11="7 Tage",MAX(0,(MIN(DATE(2027,4,0),IF(Mitarbeiter!$D287="",DATE(2027,4,0),Mitarbeiter!$D287),TODAY()))-(MAX(DATE(2027,3,1),Mitarbeiter!$C287))+1),MAX(0,NETWORKDAYS(MAX(DATE(2027,3,1),Mitarbeiter!$C287),MIN(DATE(2027,4,0),IF(Mitarbeiter!$D287="",DATE(2027,4,0),Mitarbeiter!$D287),TODAY()),Einstellungen!$F$13:$F$67)))*N(Mitarbeiter!$E287)/IF(Einstellungen!$C$11="7 Tage",7,5),N('Ist-Stunden'!T287)),MAX(IF(Einstellungen!$C$11="7 Tage",MAX(0,(MIN(DATE(2027,4,0),IF(Mitarbeiter!$D287="",DATE(2027,4,0),Mitarbeiter!$D287),TODAY()))-(MAX(DATE(2027,3,1),Mitarbeiter!$C287))+1),MAX(0,NETWORKDAYS(MAX(DATE(2027,3,1),Mitarbeiter!$C287),MIN(DATE(2027,4,0),IF(Mitarbeiter!$D287="",DATE(2027,4,0),Mitarbeiter!$D287),TODAY()),Einstellungen!$F$13:$F$67)))*N(Mitarbeiter!$E287)/IF(Einstellungen!$C$11="7 Tage",7,5),N('Ist-Stunden'!T287)+(N(Krankheitstage!AG287)+N(Krankheitstage!AS287))*N($C287))))</f>
        <v/>
      </c>
      <c r="AY287" s="76">
        <f>IF($B287="",0,IF(Einstellungen!$C$10="Ja",MAX(IF(Einstellungen!$C$11="7 Tage",MAX(0,(MIN(DATE(2027,5,0),IF(Mitarbeiter!$D287="",DATE(2027,5,0),Mitarbeiter!$D287),TODAY()))-(MAX(DATE(2027,4,1),Mitarbeiter!$C287))+1),MAX(0,NETWORKDAYS(MAX(DATE(2027,4,1),Mitarbeiter!$C287),MIN(DATE(2027,5,0),IF(Mitarbeiter!$D287="",DATE(2027,5,0),Mitarbeiter!$D287),TODAY()),Einstellungen!$F$13:$F$67)))*N(Mitarbeiter!$E287)/IF(Einstellungen!$C$11="7 Tage",7,5),N('Ist-Stunden'!U287)),MAX(IF(Einstellungen!$C$11="7 Tage",MAX(0,(MIN(DATE(2027,5,0),IF(Mitarbeiter!$D287="",DATE(2027,5,0),Mitarbeiter!$D287),TODAY()))-(MAX(DATE(2027,4,1),Mitarbeiter!$C287))+1),MAX(0,NETWORKDAYS(MAX(DATE(2027,4,1),Mitarbeiter!$C287),MIN(DATE(2027,5,0),IF(Mitarbeiter!$D287="",DATE(2027,5,0),Mitarbeiter!$D287),TODAY()),Einstellungen!$F$13:$F$67)))*N(Mitarbeiter!$E287)/IF(Einstellungen!$C$11="7 Tage",7,5),N('Ist-Stunden'!U287)+(N(Krankheitstage!AH287)+N(Krankheitstage!AT287))*N($C287))))</f>
        <v/>
      </c>
      <c r="AZ287" s="76">
        <f>IF($B287="",0,IF(Einstellungen!$C$10="Ja",MAX(IF(Einstellungen!$C$11="7 Tage",MAX(0,(MIN(DATE(2027,6,0),IF(Mitarbeiter!$D287="",DATE(2027,6,0),Mitarbeiter!$D287),TODAY()))-(MAX(DATE(2027,5,1),Mitarbeiter!$C287))+1),MAX(0,NETWORKDAYS(MAX(DATE(2027,5,1),Mitarbeiter!$C287),MIN(DATE(2027,6,0),IF(Mitarbeiter!$D287="",DATE(2027,6,0),Mitarbeiter!$D287),TODAY()),Einstellungen!$F$13:$F$67)))*N(Mitarbeiter!$E287)/IF(Einstellungen!$C$11="7 Tage",7,5),N('Ist-Stunden'!V287)),MAX(IF(Einstellungen!$C$11="7 Tage",MAX(0,(MIN(DATE(2027,6,0),IF(Mitarbeiter!$D287="",DATE(2027,6,0),Mitarbeiter!$D287),TODAY()))-(MAX(DATE(2027,5,1),Mitarbeiter!$C287))+1),MAX(0,NETWORKDAYS(MAX(DATE(2027,5,1),Mitarbeiter!$C287),MIN(DATE(2027,6,0),IF(Mitarbeiter!$D287="",DATE(2027,6,0),Mitarbeiter!$D287),TODAY()),Einstellungen!$F$13:$F$67)))*N(Mitarbeiter!$E287)/IF(Einstellungen!$C$11="7 Tage",7,5),N('Ist-Stunden'!V287)+(N(Krankheitstage!AI287)+N(Krankheitstage!AU287))*N($C287))))</f>
        <v/>
      </c>
      <c r="BA287" s="76">
        <f>IF($B287="",0,IF(Einstellungen!$C$10="Ja",MAX(IF(Einstellungen!$C$11="7 Tage",MAX(0,(MIN(DATE(2027,7,0),IF(Mitarbeiter!$D287="",DATE(2027,7,0),Mitarbeiter!$D287),TODAY()))-(MAX(DATE(2027,6,1),Mitarbeiter!$C287))+1),MAX(0,NETWORKDAYS(MAX(DATE(2027,6,1),Mitarbeiter!$C287),MIN(DATE(2027,7,0),IF(Mitarbeiter!$D287="",DATE(2027,7,0),Mitarbeiter!$D287),TODAY()),Einstellungen!$F$13:$F$67)))*N(Mitarbeiter!$E287)/IF(Einstellungen!$C$11="7 Tage",7,5),N('Ist-Stunden'!W287)),MAX(IF(Einstellungen!$C$11="7 Tage",MAX(0,(MIN(DATE(2027,7,0),IF(Mitarbeiter!$D287="",DATE(2027,7,0),Mitarbeiter!$D287),TODAY()))-(MAX(DATE(2027,6,1),Mitarbeiter!$C287))+1),MAX(0,NETWORKDAYS(MAX(DATE(2027,6,1),Mitarbeiter!$C287),MIN(DATE(2027,7,0),IF(Mitarbeiter!$D287="",DATE(2027,7,0),Mitarbeiter!$D287),TODAY()),Einstellungen!$F$13:$F$67)))*N(Mitarbeiter!$E287)/IF(Einstellungen!$C$11="7 Tage",7,5),N('Ist-Stunden'!W287)+(N(Krankheitstage!AJ287)+N(Krankheitstage!AV287))*N($C287))))</f>
        <v/>
      </c>
      <c r="BB287" s="76">
        <f>IF($B287="",0,IF(Einstellungen!$C$10="Ja",MAX(IF(Einstellungen!$C$11="7 Tage",MAX(0,(MIN(DATE(2027,8,0),IF(Mitarbeiter!$D287="",DATE(2027,8,0),Mitarbeiter!$D287),TODAY()))-(MAX(DATE(2027,7,1),Mitarbeiter!$C287))+1),MAX(0,NETWORKDAYS(MAX(DATE(2027,7,1),Mitarbeiter!$C287),MIN(DATE(2027,8,0),IF(Mitarbeiter!$D287="",DATE(2027,8,0),Mitarbeiter!$D287),TODAY()),Einstellungen!$F$13:$F$67)))*N(Mitarbeiter!$E287)/IF(Einstellungen!$C$11="7 Tage",7,5),N('Ist-Stunden'!X287)),MAX(IF(Einstellungen!$C$11="7 Tage",MAX(0,(MIN(DATE(2027,8,0),IF(Mitarbeiter!$D287="",DATE(2027,8,0),Mitarbeiter!$D287),TODAY()))-(MAX(DATE(2027,7,1),Mitarbeiter!$C287))+1),MAX(0,NETWORKDAYS(MAX(DATE(2027,7,1),Mitarbeiter!$C287),MIN(DATE(2027,8,0),IF(Mitarbeiter!$D287="",DATE(2027,8,0),Mitarbeiter!$D287),TODAY()),Einstellungen!$F$13:$F$67)))*N(Mitarbeiter!$E287)/IF(Einstellungen!$C$11="7 Tage",7,5),N('Ist-Stunden'!X287)+(N(Krankheitstage!AK287)+N(Krankheitstage!AW287))*N($C287))))</f>
        <v/>
      </c>
      <c r="BC287" s="76">
        <f>IF($B287="",0,IF(Einstellungen!$C$10="Ja",MAX(IF(Einstellungen!$C$11="7 Tage",MAX(0,(MIN(DATE(2027,9,0),IF(Mitarbeiter!$D287="",DATE(2027,9,0),Mitarbeiter!$D287),TODAY()))-(MAX(DATE(2027,8,1),Mitarbeiter!$C287))+1),MAX(0,NETWORKDAYS(MAX(DATE(2027,8,1),Mitarbeiter!$C287),MIN(DATE(2027,9,0),IF(Mitarbeiter!$D287="",DATE(2027,9,0),Mitarbeiter!$D287),TODAY()),Einstellungen!$F$13:$F$67)))*N(Mitarbeiter!$E287)/IF(Einstellungen!$C$11="7 Tage",7,5),N('Ist-Stunden'!Y287)),MAX(IF(Einstellungen!$C$11="7 Tage",MAX(0,(MIN(DATE(2027,9,0),IF(Mitarbeiter!$D287="",DATE(2027,9,0),Mitarbeiter!$D287),TODAY()))-(MAX(DATE(2027,8,1),Mitarbeiter!$C287))+1),MAX(0,NETWORKDAYS(MAX(DATE(2027,8,1),Mitarbeiter!$C287),MIN(DATE(2027,9,0),IF(Mitarbeiter!$D287="",DATE(2027,9,0),Mitarbeiter!$D287),TODAY()),Einstellungen!$F$13:$F$67)))*N(Mitarbeiter!$E287)/IF(Einstellungen!$C$11="7 Tage",7,5),N('Ist-Stunden'!Y287)+(N(Krankheitstage!AL287)+N(Krankheitstage!AX287))*N($C287))))</f>
        <v/>
      </c>
      <c r="BD287" s="76">
        <f>IF($B287="",0,IF(Einstellungen!$C$10="Ja",MAX(IF(Einstellungen!$C$11="7 Tage",MAX(0,(MIN(DATE(2027,10,0),IF(Mitarbeiter!$D287="",DATE(2027,10,0),Mitarbeiter!$D287),TODAY()))-(MAX(DATE(2027,9,1),Mitarbeiter!$C287))+1),MAX(0,NETWORKDAYS(MAX(DATE(2027,9,1),Mitarbeiter!$C287),MIN(DATE(2027,10,0),IF(Mitarbeiter!$D287="",DATE(2027,10,0),Mitarbeiter!$D287),TODAY()),Einstellungen!$F$13:$F$67)))*N(Mitarbeiter!$E287)/IF(Einstellungen!$C$11="7 Tage",7,5),N('Ist-Stunden'!Z287)),MAX(IF(Einstellungen!$C$11="7 Tage",MAX(0,(MIN(DATE(2027,10,0),IF(Mitarbeiter!$D287="",DATE(2027,10,0),Mitarbeiter!$D287),TODAY()))-(MAX(DATE(2027,9,1),Mitarbeiter!$C287))+1),MAX(0,NETWORKDAYS(MAX(DATE(2027,9,1),Mitarbeiter!$C287),MIN(DATE(2027,10,0),IF(Mitarbeiter!$D287="",DATE(2027,10,0),Mitarbeiter!$D287),TODAY()),Einstellungen!$F$13:$F$67)))*N(Mitarbeiter!$E287)/IF(Einstellungen!$C$11="7 Tage",7,5),N('Ist-Stunden'!Z287)+(N(Krankheitstage!AM287)+N(Krankheitstage!AY287))*N($C287))))</f>
        <v/>
      </c>
      <c r="BE287" s="76">
        <f>IF($B287="",0,IF(Einstellungen!$C$10="Ja",MAX(IF(Einstellungen!$C$11="7 Tage",MAX(0,(MIN(DATE(2027,11,0),IF(Mitarbeiter!$D287="",DATE(2027,11,0),Mitarbeiter!$D287),TODAY()))-(MAX(DATE(2027,10,1),Mitarbeiter!$C287))+1),MAX(0,NETWORKDAYS(MAX(DATE(2027,10,1),Mitarbeiter!$C287),MIN(DATE(2027,11,0),IF(Mitarbeiter!$D287="",DATE(2027,11,0),Mitarbeiter!$D287),TODAY()),Einstellungen!$F$13:$F$67)))*N(Mitarbeiter!$E287)/IF(Einstellungen!$C$11="7 Tage",7,5),N('Ist-Stunden'!AA287)),MAX(IF(Einstellungen!$C$11="7 Tage",MAX(0,(MIN(DATE(2027,11,0),IF(Mitarbeiter!$D287="",DATE(2027,11,0),Mitarbeiter!$D287),TODAY()))-(MAX(DATE(2027,10,1),Mitarbeiter!$C287))+1),MAX(0,NETWORKDAYS(MAX(DATE(2027,10,1),Mitarbeiter!$C287),MIN(DATE(2027,11,0),IF(Mitarbeiter!$D287="",DATE(2027,11,0),Mitarbeiter!$D287),TODAY()),Einstellungen!$F$13:$F$67)))*N(Mitarbeiter!$E287)/IF(Einstellungen!$C$11="7 Tage",7,5),N('Ist-Stunden'!AA287)+(N(Krankheitstage!AN287)+N(Krankheitstage!AZ287))*N($C287))))</f>
        <v/>
      </c>
      <c r="BF287" s="76">
        <f>IF($B287="",0,IF(Einstellungen!$C$10="Ja",MAX(IF(Einstellungen!$C$11="7 Tage",MAX(0,(MIN(DATE(2027,12,0),IF(Mitarbeiter!$D287="",DATE(2027,12,0),Mitarbeiter!$D287),TODAY()))-(MAX(DATE(2027,11,1),Mitarbeiter!$C287))+1),MAX(0,NETWORKDAYS(MAX(DATE(2027,11,1),Mitarbeiter!$C287),MIN(DATE(2027,12,0),IF(Mitarbeiter!$D287="",DATE(2027,12,0),Mitarbeiter!$D287),TODAY()),Einstellungen!$F$13:$F$67)))*N(Mitarbeiter!$E287)/IF(Einstellungen!$C$11="7 Tage",7,5),N('Ist-Stunden'!AB287)),MAX(IF(Einstellungen!$C$11="7 Tage",MAX(0,(MIN(DATE(2027,12,0),IF(Mitarbeiter!$D287="",DATE(2027,12,0),Mitarbeiter!$D287),TODAY()))-(MAX(DATE(2027,11,1),Mitarbeiter!$C287))+1),MAX(0,NETWORKDAYS(MAX(DATE(2027,11,1),Mitarbeiter!$C287),MIN(DATE(2027,12,0),IF(Mitarbeiter!$D287="",DATE(2027,12,0),Mitarbeiter!$D287),TODAY()),Einstellungen!$F$13:$F$67)))*N(Mitarbeiter!$E287)/IF(Einstellungen!$C$11="7 Tage",7,5),N('Ist-Stunden'!AB287)+(N(Krankheitstage!AO287)+N(Krankheitstage!BA287))*N($C287))))</f>
        <v/>
      </c>
      <c r="BG287" s="76">
        <f>IF($B287="",0,IF(Einstellungen!$C$10="Ja",MAX(IF(Einstellungen!$C$11="7 Tage",MAX(0,(MIN(DATE(2027,13,0),IF(Mitarbeiter!$D287="",DATE(2027,13,0),Mitarbeiter!$D287),TODAY()))-(MAX(DATE(2027,12,1),Mitarbeiter!$C287))+1),MAX(0,NETWORKDAYS(MAX(DATE(2027,12,1),Mitarbeiter!$C287),MIN(DATE(2027,13,0),IF(Mitarbeiter!$D287="",DATE(2027,13,0),Mitarbeiter!$D287),TODAY()),Einstellungen!$F$13:$F$67)))*N(Mitarbeiter!$E287)/IF(Einstellungen!$C$11="7 Tage",7,5),N('Ist-Stunden'!AC287)),MAX(IF(Einstellungen!$C$11="7 Tage",MAX(0,(MIN(DATE(2027,13,0),IF(Mitarbeiter!$D287="",DATE(2027,13,0),Mitarbeiter!$D287),TODAY()))-(MAX(DATE(2027,12,1),Mitarbeiter!$C287))+1),MAX(0,NETWORKDAYS(MAX(DATE(2027,12,1),Mitarbeiter!$C287),MIN(DATE(2027,13,0),IF(Mitarbeiter!$D287="",DATE(2027,13,0),Mitarbeiter!$D287),TODAY()),Einstellungen!$F$13:$F$67)))*N(Mitarbeiter!$E287)/IF(Einstellungen!$C$11="7 Tage",7,5),N('Ist-Stunden'!AC287)+(N(Krankheitstage!AP287)+N(Krankheitstage!BB287))*N($C287))))</f>
        <v/>
      </c>
      <c r="BH287" s="76">
        <f>IF($B287="",0,IF(Einstellungen!$C$10="Ja",MAX(IF(Einstellungen!$C$11="7 Tage",MAX(0,(MIN(DATE(2028,2,0),IF(Mitarbeiter!$D287="",DATE(2028,2,0),Mitarbeiter!$D287),TODAY()))-(MAX(DATE(2028,1,1),Mitarbeiter!$C287))+1),MAX(0,NETWORKDAYS(MAX(DATE(2028,1,1),Mitarbeiter!$C287),MIN(DATE(2028,2,0),IF(Mitarbeiter!$D287="",DATE(2028,2,0),Mitarbeiter!$D287),TODAY()),Einstellungen!$F$13:$F$67)))*N(Mitarbeiter!$E287)/IF(Einstellungen!$C$11="7 Tage",7,5),N('Ist-Stunden'!AD287)),MAX(IF(Einstellungen!$C$11="7 Tage",MAX(0,(MIN(DATE(2028,2,0),IF(Mitarbeiter!$D287="",DATE(2028,2,0),Mitarbeiter!$D287),TODAY()))-(MAX(DATE(2028,1,1),Mitarbeiter!$C287))+1),MAX(0,NETWORKDAYS(MAX(DATE(2028,1,1),Mitarbeiter!$C287),MIN(DATE(2028,2,0),IF(Mitarbeiter!$D287="",DATE(2028,2,0),Mitarbeiter!$D287),TODAY()),Einstellungen!$F$13:$F$67)))*N(Mitarbeiter!$E287)/IF(Einstellungen!$C$11="7 Tage",7,5),N('Ist-Stunden'!AD287)+(N(Krankheitstage!BC287)+N(Krankheitstage!BO287))*N($C287))))</f>
        <v/>
      </c>
      <c r="BI287" s="76">
        <f>IF($B287="",0,IF(Einstellungen!$C$10="Ja",MAX(IF(Einstellungen!$C$11="7 Tage",MAX(0,(MIN(DATE(2028,3,0),IF(Mitarbeiter!$D287="",DATE(2028,3,0),Mitarbeiter!$D287),TODAY()))-(MAX(DATE(2028,2,1),Mitarbeiter!$C287))+1),MAX(0,NETWORKDAYS(MAX(DATE(2028,2,1),Mitarbeiter!$C287),MIN(DATE(2028,3,0),IF(Mitarbeiter!$D287="",DATE(2028,3,0),Mitarbeiter!$D287),TODAY()),Einstellungen!$F$13:$F$67)))*N(Mitarbeiter!$E287)/IF(Einstellungen!$C$11="7 Tage",7,5),N('Ist-Stunden'!AE287)),MAX(IF(Einstellungen!$C$11="7 Tage",MAX(0,(MIN(DATE(2028,3,0),IF(Mitarbeiter!$D287="",DATE(2028,3,0),Mitarbeiter!$D287),TODAY()))-(MAX(DATE(2028,2,1),Mitarbeiter!$C287))+1),MAX(0,NETWORKDAYS(MAX(DATE(2028,2,1),Mitarbeiter!$C287),MIN(DATE(2028,3,0),IF(Mitarbeiter!$D287="",DATE(2028,3,0),Mitarbeiter!$D287),TODAY()),Einstellungen!$F$13:$F$67)))*N(Mitarbeiter!$E287)/IF(Einstellungen!$C$11="7 Tage",7,5),N('Ist-Stunden'!AE287)+(N(Krankheitstage!BD287)+N(Krankheitstage!BP287))*N($C287))))</f>
        <v/>
      </c>
      <c r="BJ287" s="76">
        <f>IF($B287="",0,IF(Einstellungen!$C$10="Ja",MAX(IF(Einstellungen!$C$11="7 Tage",MAX(0,(MIN(DATE(2028,4,0),IF(Mitarbeiter!$D287="",DATE(2028,4,0),Mitarbeiter!$D287),TODAY()))-(MAX(DATE(2028,3,1),Mitarbeiter!$C287))+1),MAX(0,NETWORKDAYS(MAX(DATE(2028,3,1),Mitarbeiter!$C287),MIN(DATE(2028,4,0),IF(Mitarbeiter!$D287="",DATE(2028,4,0),Mitarbeiter!$D287),TODAY()),Einstellungen!$F$13:$F$67)))*N(Mitarbeiter!$E287)/IF(Einstellungen!$C$11="7 Tage",7,5),N('Ist-Stunden'!AF287)),MAX(IF(Einstellungen!$C$11="7 Tage",MAX(0,(MIN(DATE(2028,4,0),IF(Mitarbeiter!$D287="",DATE(2028,4,0),Mitarbeiter!$D287),TODAY()))-(MAX(DATE(2028,3,1),Mitarbeiter!$C287))+1),MAX(0,NETWORKDAYS(MAX(DATE(2028,3,1),Mitarbeiter!$C287),MIN(DATE(2028,4,0),IF(Mitarbeiter!$D287="",DATE(2028,4,0),Mitarbeiter!$D287),TODAY()),Einstellungen!$F$13:$F$67)))*N(Mitarbeiter!$E287)/IF(Einstellungen!$C$11="7 Tage",7,5),N('Ist-Stunden'!AF287)+(N(Krankheitstage!BE287)+N(Krankheitstage!BQ287))*N($C287))))</f>
        <v/>
      </c>
      <c r="BK287" s="76">
        <f>IF($B287="",0,IF(Einstellungen!$C$10="Ja",MAX(IF(Einstellungen!$C$11="7 Tage",MAX(0,(MIN(DATE(2028,5,0),IF(Mitarbeiter!$D287="",DATE(2028,5,0),Mitarbeiter!$D287),TODAY()))-(MAX(DATE(2028,4,1),Mitarbeiter!$C287))+1),MAX(0,NETWORKDAYS(MAX(DATE(2028,4,1),Mitarbeiter!$C287),MIN(DATE(2028,5,0),IF(Mitarbeiter!$D287="",DATE(2028,5,0),Mitarbeiter!$D287),TODAY()),Einstellungen!$F$13:$F$67)))*N(Mitarbeiter!$E287)/IF(Einstellungen!$C$11="7 Tage",7,5),N('Ist-Stunden'!AG287)),MAX(IF(Einstellungen!$C$11="7 Tage",MAX(0,(MIN(DATE(2028,5,0),IF(Mitarbeiter!$D287="",DATE(2028,5,0),Mitarbeiter!$D287),TODAY()))-(MAX(DATE(2028,4,1),Mitarbeiter!$C287))+1),MAX(0,NETWORKDAYS(MAX(DATE(2028,4,1),Mitarbeiter!$C287),MIN(DATE(2028,5,0),IF(Mitarbeiter!$D287="",DATE(2028,5,0),Mitarbeiter!$D287),TODAY()),Einstellungen!$F$13:$F$67)))*N(Mitarbeiter!$E287)/IF(Einstellungen!$C$11="7 Tage",7,5),N('Ist-Stunden'!AG287)+(N(Krankheitstage!BF287)+N(Krankheitstage!BR287))*N($C287))))</f>
        <v/>
      </c>
      <c r="BL287" s="76">
        <f>IF($B287="",0,IF(Einstellungen!$C$10="Ja",MAX(IF(Einstellungen!$C$11="7 Tage",MAX(0,(MIN(DATE(2028,6,0),IF(Mitarbeiter!$D287="",DATE(2028,6,0),Mitarbeiter!$D287),TODAY()))-(MAX(DATE(2028,5,1),Mitarbeiter!$C287))+1),MAX(0,NETWORKDAYS(MAX(DATE(2028,5,1),Mitarbeiter!$C287),MIN(DATE(2028,6,0),IF(Mitarbeiter!$D287="",DATE(2028,6,0),Mitarbeiter!$D287),TODAY()),Einstellungen!$F$13:$F$67)))*N(Mitarbeiter!$E287)/IF(Einstellungen!$C$11="7 Tage",7,5),N('Ist-Stunden'!AH287)),MAX(IF(Einstellungen!$C$11="7 Tage",MAX(0,(MIN(DATE(2028,6,0),IF(Mitarbeiter!$D287="",DATE(2028,6,0),Mitarbeiter!$D287),TODAY()))-(MAX(DATE(2028,5,1),Mitarbeiter!$C287))+1),MAX(0,NETWORKDAYS(MAX(DATE(2028,5,1),Mitarbeiter!$C287),MIN(DATE(2028,6,0),IF(Mitarbeiter!$D287="",DATE(2028,6,0),Mitarbeiter!$D287),TODAY()),Einstellungen!$F$13:$F$67)))*N(Mitarbeiter!$E287)/IF(Einstellungen!$C$11="7 Tage",7,5),N('Ist-Stunden'!AH287)+(N(Krankheitstage!BG287)+N(Krankheitstage!BS287))*N($C287))))</f>
        <v/>
      </c>
      <c r="BM287" s="76">
        <f>IF($B287="",0,IF(Einstellungen!$C$10="Ja",MAX(IF(Einstellungen!$C$11="7 Tage",MAX(0,(MIN(DATE(2028,7,0),IF(Mitarbeiter!$D287="",DATE(2028,7,0),Mitarbeiter!$D287),TODAY()))-(MAX(DATE(2028,6,1),Mitarbeiter!$C287))+1),MAX(0,NETWORKDAYS(MAX(DATE(2028,6,1),Mitarbeiter!$C287),MIN(DATE(2028,7,0),IF(Mitarbeiter!$D287="",DATE(2028,7,0),Mitarbeiter!$D287),TODAY()),Einstellungen!$F$13:$F$67)))*N(Mitarbeiter!$E287)/IF(Einstellungen!$C$11="7 Tage",7,5),N('Ist-Stunden'!AI287)),MAX(IF(Einstellungen!$C$11="7 Tage",MAX(0,(MIN(DATE(2028,7,0),IF(Mitarbeiter!$D287="",DATE(2028,7,0),Mitarbeiter!$D287),TODAY()))-(MAX(DATE(2028,6,1),Mitarbeiter!$C287))+1),MAX(0,NETWORKDAYS(MAX(DATE(2028,6,1),Mitarbeiter!$C287),MIN(DATE(2028,7,0),IF(Mitarbeiter!$D287="",DATE(2028,7,0),Mitarbeiter!$D287),TODAY()),Einstellungen!$F$13:$F$67)))*N(Mitarbeiter!$E287)/IF(Einstellungen!$C$11="7 Tage",7,5),N('Ist-Stunden'!AI287)+(N(Krankheitstage!BH287)+N(Krankheitstage!BT287))*N($C287))))</f>
        <v/>
      </c>
      <c r="BN287" s="76">
        <f>IF($B287="",0,IF(Einstellungen!$C$10="Ja",MAX(IF(Einstellungen!$C$11="7 Tage",MAX(0,(MIN(DATE(2028,8,0),IF(Mitarbeiter!$D287="",DATE(2028,8,0),Mitarbeiter!$D287),TODAY()))-(MAX(DATE(2028,7,1),Mitarbeiter!$C287))+1),MAX(0,NETWORKDAYS(MAX(DATE(2028,7,1),Mitarbeiter!$C287),MIN(DATE(2028,8,0),IF(Mitarbeiter!$D287="",DATE(2028,8,0),Mitarbeiter!$D287),TODAY()),Einstellungen!$F$13:$F$67)))*N(Mitarbeiter!$E287)/IF(Einstellungen!$C$11="7 Tage",7,5),N('Ist-Stunden'!AJ287)),MAX(IF(Einstellungen!$C$11="7 Tage",MAX(0,(MIN(DATE(2028,8,0),IF(Mitarbeiter!$D287="",DATE(2028,8,0),Mitarbeiter!$D287),TODAY()))-(MAX(DATE(2028,7,1),Mitarbeiter!$C287))+1),MAX(0,NETWORKDAYS(MAX(DATE(2028,7,1),Mitarbeiter!$C287),MIN(DATE(2028,8,0),IF(Mitarbeiter!$D287="",DATE(2028,8,0),Mitarbeiter!$D287),TODAY()),Einstellungen!$F$13:$F$67)))*N(Mitarbeiter!$E287)/IF(Einstellungen!$C$11="7 Tage",7,5),N('Ist-Stunden'!AJ287)+(N(Krankheitstage!BI287)+N(Krankheitstage!BU287))*N($C287))))</f>
        <v/>
      </c>
      <c r="BO287" s="76">
        <f>IF($B287="",0,IF(Einstellungen!$C$10="Ja",MAX(IF(Einstellungen!$C$11="7 Tage",MAX(0,(MIN(DATE(2028,9,0),IF(Mitarbeiter!$D287="",DATE(2028,9,0),Mitarbeiter!$D287),TODAY()))-(MAX(DATE(2028,8,1),Mitarbeiter!$C287))+1),MAX(0,NETWORKDAYS(MAX(DATE(2028,8,1),Mitarbeiter!$C287),MIN(DATE(2028,9,0),IF(Mitarbeiter!$D287="",DATE(2028,9,0),Mitarbeiter!$D287),TODAY()),Einstellungen!$F$13:$F$67)))*N(Mitarbeiter!$E287)/IF(Einstellungen!$C$11="7 Tage",7,5),N('Ist-Stunden'!AK287)),MAX(IF(Einstellungen!$C$11="7 Tage",MAX(0,(MIN(DATE(2028,9,0),IF(Mitarbeiter!$D287="",DATE(2028,9,0),Mitarbeiter!$D287),TODAY()))-(MAX(DATE(2028,8,1),Mitarbeiter!$C287))+1),MAX(0,NETWORKDAYS(MAX(DATE(2028,8,1),Mitarbeiter!$C287),MIN(DATE(2028,9,0),IF(Mitarbeiter!$D287="",DATE(2028,9,0),Mitarbeiter!$D287),TODAY()),Einstellungen!$F$13:$F$67)))*N(Mitarbeiter!$E287)/IF(Einstellungen!$C$11="7 Tage",7,5),N('Ist-Stunden'!AK287)+(N(Krankheitstage!BJ287)+N(Krankheitstage!BV287))*N($C287))))</f>
        <v/>
      </c>
      <c r="BP287" s="76">
        <f>IF($B287="",0,IF(Einstellungen!$C$10="Ja",MAX(IF(Einstellungen!$C$11="7 Tage",MAX(0,(MIN(DATE(2028,10,0),IF(Mitarbeiter!$D287="",DATE(2028,10,0),Mitarbeiter!$D287),TODAY()))-(MAX(DATE(2028,9,1),Mitarbeiter!$C287))+1),MAX(0,NETWORKDAYS(MAX(DATE(2028,9,1),Mitarbeiter!$C287),MIN(DATE(2028,10,0),IF(Mitarbeiter!$D287="",DATE(2028,10,0),Mitarbeiter!$D287),TODAY()),Einstellungen!$F$13:$F$67)))*N(Mitarbeiter!$E287)/IF(Einstellungen!$C$11="7 Tage",7,5),N('Ist-Stunden'!AL287)),MAX(IF(Einstellungen!$C$11="7 Tage",MAX(0,(MIN(DATE(2028,10,0),IF(Mitarbeiter!$D287="",DATE(2028,10,0),Mitarbeiter!$D287),TODAY()))-(MAX(DATE(2028,9,1),Mitarbeiter!$C287))+1),MAX(0,NETWORKDAYS(MAX(DATE(2028,9,1),Mitarbeiter!$C287),MIN(DATE(2028,10,0),IF(Mitarbeiter!$D287="",DATE(2028,10,0),Mitarbeiter!$D287),TODAY()),Einstellungen!$F$13:$F$67)))*N(Mitarbeiter!$E287)/IF(Einstellungen!$C$11="7 Tage",7,5),N('Ist-Stunden'!AL287)+(N(Krankheitstage!BK287)+N(Krankheitstage!BW287))*N($C287))))</f>
        <v/>
      </c>
      <c r="BQ287" s="76">
        <f>IF($B287="",0,IF(Einstellungen!$C$10="Ja",MAX(IF(Einstellungen!$C$11="7 Tage",MAX(0,(MIN(DATE(2028,11,0),IF(Mitarbeiter!$D287="",DATE(2028,11,0),Mitarbeiter!$D287),TODAY()))-(MAX(DATE(2028,10,1),Mitarbeiter!$C287))+1),MAX(0,NETWORKDAYS(MAX(DATE(2028,10,1),Mitarbeiter!$C287),MIN(DATE(2028,11,0),IF(Mitarbeiter!$D287="",DATE(2028,11,0),Mitarbeiter!$D287),TODAY()),Einstellungen!$F$13:$F$67)))*N(Mitarbeiter!$E287)/IF(Einstellungen!$C$11="7 Tage",7,5),N('Ist-Stunden'!AM287)),MAX(IF(Einstellungen!$C$11="7 Tage",MAX(0,(MIN(DATE(2028,11,0),IF(Mitarbeiter!$D287="",DATE(2028,11,0),Mitarbeiter!$D287),TODAY()))-(MAX(DATE(2028,10,1),Mitarbeiter!$C287))+1),MAX(0,NETWORKDAYS(MAX(DATE(2028,10,1),Mitarbeiter!$C287),MIN(DATE(2028,11,0),IF(Mitarbeiter!$D287="",DATE(2028,11,0),Mitarbeiter!$D287),TODAY()),Einstellungen!$F$13:$F$67)))*N(Mitarbeiter!$E287)/IF(Einstellungen!$C$11="7 Tage",7,5),N('Ist-Stunden'!AM287)+(N(Krankheitstage!BL287)+N(Krankheitstage!BX287))*N($C287))))</f>
        <v/>
      </c>
      <c r="BR287" s="76">
        <f>IF($B287="",0,IF(Einstellungen!$C$10="Ja",MAX(IF(Einstellungen!$C$11="7 Tage",MAX(0,(MIN(DATE(2028,12,0),IF(Mitarbeiter!$D287="",DATE(2028,12,0),Mitarbeiter!$D287),TODAY()))-(MAX(DATE(2028,11,1),Mitarbeiter!$C287))+1),MAX(0,NETWORKDAYS(MAX(DATE(2028,11,1),Mitarbeiter!$C287),MIN(DATE(2028,12,0),IF(Mitarbeiter!$D287="",DATE(2028,12,0),Mitarbeiter!$D287),TODAY()),Einstellungen!$F$13:$F$67)))*N(Mitarbeiter!$E287)/IF(Einstellungen!$C$11="7 Tage",7,5),N('Ist-Stunden'!AN287)),MAX(IF(Einstellungen!$C$11="7 Tage",MAX(0,(MIN(DATE(2028,12,0),IF(Mitarbeiter!$D287="",DATE(2028,12,0),Mitarbeiter!$D287),TODAY()))-(MAX(DATE(2028,11,1),Mitarbeiter!$C287))+1),MAX(0,NETWORKDAYS(MAX(DATE(2028,11,1),Mitarbeiter!$C287),MIN(DATE(2028,12,0),IF(Mitarbeiter!$D287="",DATE(2028,12,0),Mitarbeiter!$D287),TODAY()),Einstellungen!$F$13:$F$67)))*N(Mitarbeiter!$E287)/IF(Einstellungen!$C$11="7 Tage",7,5),N('Ist-Stunden'!AN287)+(N(Krankheitstage!BM287)+N(Krankheitstage!BY287))*N($C287))))</f>
        <v/>
      </c>
      <c r="BS287" s="76">
        <f>IF($B287="",0,IF(Einstellungen!$C$10="Ja",MAX(IF(Einstellungen!$C$11="7 Tage",MAX(0,(MIN(DATE(2028,13,0),IF(Mitarbeiter!$D287="",DATE(2028,13,0),Mitarbeiter!$D287),TODAY()))-(MAX(DATE(2028,12,1),Mitarbeiter!$C287))+1),MAX(0,NETWORKDAYS(MAX(DATE(2028,12,1),Mitarbeiter!$C287),MIN(DATE(2028,13,0),IF(Mitarbeiter!$D287="",DATE(2028,13,0),Mitarbeiter!$D287),TODAY()),Einstellungen!$F$13:$F$67)))*N(Mitarbeiter!$E287)/IF(Einstellungen!$C$11="7 Tage",7,5),N('Ist-Stunden'!AO287)),MAX(IF(Einstellungen!$C$11="7 Tage",MAX(0,(MIN(DATE(2028,13,0),IF(Mitarbeiter!$D287="",DATE(2028,13,0),Mitarbeiter!$D287),TODAY()))-(MAX(DATE(2028,12,1),Mitarbeiter!$C287))+1),MAX(0,NETWORKDAYS(MAX(DATE(2028,12,1),Mitarbeiter!$C287),MIN(DATE(2028,13,0),IF(Mitarbeiter!$D287="",DATE(2028,13,0),Mitarbeiter!$D287),TODAY()),Einstellungen!$F$13:$F$67)))*N(Mitarbeiter!$E287)/IF(Einstellungen!$C$11="7 Tage",7,5),N('Ist-Stunden'!AO287)+(N(Krankheitstage!BN287)+N(Krankheitstage!BZ287))*N($C287))))</f>
        <v/>
      </c>
      <c r="BT287" s="76">
        <f>IF($B287="",0,IF(Einstellungen!$C$10="Ja",MAX(IF(Einstellungen!$C$11="7 Tage",MAX(0,(MIN(DATE(2029,2,0),IF(Mitarbeiter!$D287="",DATE(2029,2,0),Mitarbeiter!$D287),TODAY()))-(MAX(DATE(2029,1,1),Mitarbeiter!$C287))+1),MAX(0,NETWORKDAYS(MAX(DATE(2029,1,1),Mitarbeiter!$C287),MIN(DATE(2029,2,0),IF(Mitarbeiter!$D287="",DATE(2029,2,0),Mitarbeiter!$D287),TODAY()),Einstellungen!$F$13:$F$67)))*N(Mitarbeiter!$E287)/IF(Einstellungen!$C$11="7 Tage",7,5),N('Ist-Stunden'!AP287)),MAX(IF(Einstellungen!$C$11="7 Tage",MAX(0,(MIN(DATE(2029,2,0),IF(Mitarbeiter!$D287="",DATE(2029,2,0),Mitarbeiter!$D287),TODAY()))-(MAX(DATE(2029,1,1),Mitarbeiter!$C287))+1),MAX(0,NETWORKDAYS(MAX(DATE(2029,1,1),Mitarbeiter!$C287),MIN(DATE(2029,2,0),IF(Mitarbeiter!$D287="",DATE(2029,2,0),Mitarbeiter!$D287),TODAY()),Einstellungen!$F$13:$F$67)))*N(Mitarbeiter!$E287)/IF(Einstellungen!$C$11="7 Tage",7,5),N('Ist-Stunden'!AP287)+(N(Krankheitstage!CA287)+N(Krankheitstage!CM287))*N($C287))))</f>
        <v/>
      </c>
      <c r="BU287" s="76">
        <f>IF($B287="",0,IF(Einstellungen!$C$10="Ja",MAX(IF(Einstellungen!$C$11="7 Tage",MAX(0,(MIN(DATE(2029,3,0),IF(Mitarbeiter!$D287="",DATE(2029,3,0),Mitarbeiter!$D287),TODAY()))-(MAX(DATE(2029,2,1),Mitarbeiter!$C287))+1),MAX(0,NETWORKDAYS(MAX(DATE(2029,2,1),Mitarbeiter!$C287),MIN(DATE(2029,3,0),IF(Mitarbeiter!$D287="",DATE(2029,3,0),Mitarbeiter!$D287),TODAY()),Einstellungen!$F$13:$F$67)))*N(Mitarbeiter!$E287)/IF(Einstellungen!$C$11="7 Tage",7,5),N('Ist-Stunden'!AQ287)),MAX(IF(Einstellungen!$C$11="7 Tage",MAX(0,(MIN(DATE(2029,3,0),IF(Mitarbeiter!$D287="",DATE(2029,3,0),Mitarbeiter!$D287),TODAY()))-(MAX(DATE(2029,2,1),Mitarbeiter!$C287))+1),MAX(0,NETWORKDAYS(MAX(DATE(2029,2,1),Mitarbeiter!$C287),MIN(DATE(2029,3,0),IF(Mitarbeiter!$D287="",DATE(2029,3,0),Mitarbeiter!$D287),TODAY()),Einstellungen!$F$13:$F$67)))*N(Mitarbeiter!$E287)/IF(Einstellungen!$C$11="7 Tage",7,5),N('Ist-Stunden'!AQ287)+(N(Krankheitstage!CB287)+N(Krankheitstage!CN287))*N($C287))))</f>
        <v/>
      </c>
      <c r="BV287" s="76">
        <f>IF($B287="",0,IF(Einstellungen!$C$10="Ja",MAX(IF(Einstellungen!$C$11="7 Tage",MAX(0,(MIN(DATE(2029,4,0),IF(Mitarbeiter!$D287="",DATE(2029,4,0),Mitarbeiter!$D287),TODAY()))-(MAX(DATE(2029,3,1),Mitarbeiter!$C287))+1),MAX(0,NETWORKDAYS(MAX(DATE(2029,3,1),Mitarbeiter!$C287),MIN(DATE(2029,4,0),IF(Mitarbeiter!$D287="",DATE(2029,4,0),Mitarbeiter!$D287),TODAY()),Einstellungen!$F$13:$F$67)))*N(Mitarbeiter!$E287)/IF(Einstellungen!$C$11="7 Tage",7,5),N('Ist-Stunden'!AR287)),MAX(IF(Einstellungen!$C$11="7 Tage",MAX(0,(MIN(DATE(2029,4,0),IF(Mitarbeiter!$D287="",DATE(2029,4,0),Mitarbeiter!$D287),TODAY()))-(MAX(DATE(2029,3,1),Mitarbeiter!$C287))+1),MAX(0,NETWORKDAYS(MAX(DATE(2029,3,1),Mitarbeiter!$C287),MIN(DATE(2029,4,0),IF(Mitarbeiter!$D287="",DATE(2029,4,0),Mitarbeiter!$D287),TODAY()),Einstellungen!$F$13:$F$67)))*N(Mitarbeiter!$E287)/IF(Einstellungen!$C$11="7 Tage",7,5),N('Ist-Stunden'!AR287)+(N(Krankheitstage!CC287)+N(Krankheitstage!CO287))*N($C287))))</f>
        <v/>
      </c>
      <c r="BW287" s="76">
        <f>IF($B287="",0,IF(Einstellungen!$C$10="Ja",MAX(IF(Einstellungen!$C$11="7 Tage",MAX(0,(MIN(DATE(2029,5,0),IF(Mitarbeiter!$D287="",DATE(2029,5,0),Mitarbeiter!$D287),TODAY()))-(MAX(DATE(2029,4,1),Mitarbeiter!$C287))+1),MAX(0,NETWORKDAYS(MAX(DATE(2029,4,1),Mitarbeiter!$C287),MIN(DATE(2029,5,0),IF(Mitarbeiter!$D287="",DATE(2029,5,0),Mitarbeiter!$D287),TODAY()),Einstellungen!$F$13:$F$67)))*N(Mitarbeiter!$E287)/IF(Einstellungen!$C$11="7 Tage",7,5),N('Ist-Stunden'!AS287)),MAX(IF(Einstellungen!$C$11="7 Tage",MAX(0,(MIN(DATE(2029,5,0),IF(Mitarbeiter!$D287="",DATE(2029,5,0),Mitarbeiter!$D287),TODAY()))-(MAX(DATE(2029,4,1),Mitarbeiter!$C287))+1),MAX(0,NETWORKDAYS(MAX(DATE(2029,4,1),Mitarbeiter!$C287),MIN(DATE(2029,5,0),IF(Mitarbeiter!$D287="",DATE(2029,5,0),Mitarbeiter!$D287),TODAY()),Einstellungen!$F$13:$F$67)))*N(Mitarbeiter!$E287)/IF(Einstellungen!$C$11="7 Tage",7,5),N('Ist-Stunden'!AS287)+(N(Krankheitstage!CD287)+N(Krankheitstage!CP287))*N($C287))))</f>
        <v/>
      </c>
      <c r="BX287" s="76">
        <f>IF($B287="",0,IF(Einstellungen!$C$10="Ja",MAX(IF(Einstellungen!$C$11="7 Tage",MAX(0,(MIN(DATE(2029,6,0),IF(Mitarbeiter!$D287="",DATE(2029,6,0),Mitarbeiter!$D287),TODAY()))-(MAX(DATE(2029,5,1),Mitarbeiter!$C287))+1),MAX(0,NETWORKDAYS(MAX(DATE(2029,5,1),Mitarbeiter!$C287),MIN(DATE(2029,6,0),IF(Mitarbeiter!$D287="",DATE(2029,6,0),Mitarbeiter!$D287),TODAY()),Einstellungen!$F$13:$F$67)))*N(Mitarbeiter!$E287)/IF(Einstellungen!$C$11="7 Tage",7,5),N('Ist-Stunden'!AT287)),MAX(IF(Einstellungen!$C$11="7 Tage",MAX(0,(MIN(DATE(2029,6,0),IF(Mitarbeiter!$D287="",DATE(2029,6,0),Mitarbeiter!$D287),TODAY()))-(MAX(DATE(2029,5,1),Mitarbeiter!$C287))+1),MAX(0,NETWORKDAYS(MAX(DATE(2029,5,1),Mitarbeiter!$C287),MIN(DATE(2029,6,0),IF(Mitarbeiter!$D287="",DATE(2029,6,0),Mitarbeiter!$D287),TODAY()),Einstellungen!$F$13:$F$67)))*N(Mitarbeiter!$E287)/IF(Einstellungen!$C$11="7 Tage",7,5),N('Ist-Stunden'!AT287)+(N(Krankheitstage!CE287)+N(Krankheitstage!CQ287))*N($C287))))</f>
        <v/>
      </c>
      <c r="BY287" s="76">
        <f>IF($B287="",0,IF(Einstellungen!$C$10="Ja",MAX(IF(Einstellungen!$C$11="7 Tage",MAX(0,(MIN(DATE(2029,7,0),IF(Mitarbeiter!$D287="",DATE(2029,7,0),Mitarbeiter!$D287),TODAY()))-(MAX(DATE(2029,6,1),Mitarbeiter!$C287))+1),MAX(0,NETWORKDAYS(MAX(DATE(2029,6,1),Mitarbeiter!$C287),MIN(DATE(2029,7,0),IF(Mitarbeiter!$D287="",DATE(2029,7,0),Mitarbeiter!$D287),TODAY()),Einstellungen!$F$13:$F$67)))*N(Mitarbeiter!$E287)/IF(Einstellungen!$C$11="7 Tage",7,5),N('Ist-Stunden'!AU287)),MAX(IF(Einstellungen!$C$11="7 Tage",MAX(0,(MIN(DATE(2029,7,0),IF(Mitarbeiter!$D287="",DATE(2029,7,0),Mitarbeiter!$D287),TODAY()))-(MAX(DATE(2029,6,1),Mitarbeiter!$C287))+1),MAX(0,NETWORKDAYS(MAX(DATE(2029,6,1),Mitarbeiter!$C287),MIN(DATE(2029,7,0),IF(Mitarbeiter!$D287="",DATE(2029,7,0),Mitarbeiter!$D287),TODAY()),Einstellungen!$F$13:$F$67)))*N(Mitarbeiter!$E287)/IF(Einstellungen!$C$11="7 Tage",7,5),N('Ist-Stunden'!AU287)+(N(Krankheitstage!CF287)+N(Krankheitstage!CR287))*N($C287))))</f>
        <v/>
      </c>
      <c r="BZ287" s="76">
        <f>IF($B287="",0,IF(Einstellungen!$C$10="Ja",MAX(IF(Einstellungen!$C$11="7 Tage",MAX(0,(MIN(DATE(2029,8,0),IF(Mitarbeiter!$D287="",DATE(2029,8,0),Mitarbeiter!$D287),TODAY()))-(MAX(DATE(2029,7,1),Mitarbeiter!$C287))+1),MAX(0,NETWORKDAYS(MAX(DATE(2029,7,1),Mitarbeiter!$C287),MIN(DATE(2029,8,0),IF(Mitarbeiter!$D287="",DATE(2029,8,0),Mitarbeiter!$D287),TODAY()),Einstellungen!$F$13:$F$67)))*N(Mitarbeiter!$E287)/IF(Einstellungen!$C$11="7 Tage",7,5),N('Ist-Stunden'!AV287)),MAX(IF(Einstellungen!$C$11="7 Tage",MAX(0,(MIN(DATE(2029,8,0),IF(Mitarbeiter!$D287="",DATE(2029,8,0),Mitarbeiter!$D287),TODAY()))-(MAX(DATE(2029,7,1),Mitarbeiter!$C287))+1),MAX(0,NETWORKDAYS(MAX(DATE(2029,7,1),Mitarbeiter!$C287),MIN(DATE(2029,8,0),IF(Mitarbeiter!$D287="",DATE(2029,8,0),Mitarbeiter!$D287),TODAY()),Einstellungen!$F$13:$F$67)))*N(Mitarbeiter!$E287)/IF(Einstellungen!$C$11="7 Tage",7,5),N('Ist-Stunden'!AV287)+(N(Krankheitstage!CG287)+N(Krankheitstage!CS287))*N($C287))))</f>
        <v/>
      </c>
      <c r="CA287" s="76">
        <f>IF($B287="",0,IF(Einstellungen!$C$10="Ja",MAX(IF(Einstellungen!$C$11="7 Tage",MAX(0,(MIN(DATE(2029,9,0),IF(Mitarbeiter!$D287="",DATE(2029,9,0),Mitarbeiter!$D287),TODAY()))-(MAX(DATE(2029,8,1),Mitarbeiter!$C287))+1),MAX(0,NETWORKDAYS(MAX(DATE(2029,8,1),Mitarbeiter!$C287),MIN(DATE(2029,9,0),IF(Mitarbeiter!$D287="",DATE(2029,9,0),Mitarbeiter!$D287),TODAY()),Einstellungen!$F$13:$F$67)))*N(Mitarbeiter!$E287)/IF(Einstellungen!$C$11="7 Tage",7,5),N('Ist-Stunden'!AW287)),MAX(IF(Einstellungen!$C$11="7 Tage",MAX(0,(MIN(DATE(2029,9,0),IF(Mitarbeiter!$D287="",DATE(2029,9,0),Mitarbeiter!$D287),TODAY()))-(MAX(DATE(2029,8,1),Mitarbeiter!$C287))+1),MAX(0,NETWORKDAYS(MAX(DATE(2029,8,1),Mitarbeiter!$C287),MIN(DATE(2029,9,0),IF(Mitarbeiter!$D287="",DATE(2029,9,0),Mitarbeiter!$D287),TODAY()),Einstellungen!$F$13:$F$67)))*N(Mitarbeiter!$E287)/IF(Einstellungen!$C$11="7 Tage",7,5),N('Ist-Stunden'!AW287)+(N(Krankheitstage!CH287)+N(Krankheitstage!CT287))*N($C287))))</f>
        <v/>
      </c>
      <c r="CB287" s="76">
        <f>IF($B287="",0,IF(Einstellungen!$C$10="Ja",MAX(IF(Einstellungen!$C$11="7 Tage",MAX(0,(MIN(DATE(2029,10,0),IF(Mitarbeiter!$D287="",DATE(2029,10,0),Mitarbeiter!$D287),TODAY()))-(MAX(DATE(2029,9,1),Mitarbeiter!$C287))+1),MAX(0,NETWORKDAYS(MAX(DATE(2029,9,1),Mitarbeiter!$C287),MIN(DATE(2029,10,0),IF(Mitarbeiter!$D287="",DATE(2029,10,0),Mitarbeiter!$D287),TODAY()),Einstellungen!$F$13:$F$67)))*N(Mitarbeiter!$E287)/IF(Einstellungen!$C$11="7 Tage",7,5),N('Ist-Stunden'!AX287)),MAX(IF(Einstellungen!$C$11="7 Tage",MAX(0,(MIN(DATE(2029,10,0),IF(Mitarbeiter!$D287="",DATE(2029,10,0),Mitarbeiter!$D287),TODAY()))-(MAX(DATE(2029,9,1),Mitarbeiter!$C287))+1),MAX(0,NETWORKDAYS(MAX(DATE(2029,9,1),Mitarbeiter!$C287),MIN(DATE(2029,10,0),IF(Mitarbeiter!$D287="",DATE(2029,10,0),Mitarbeiter!$D287),TODAY()),Einstellungen!$F$13:$F$67)))*N(Mitarbeiter!$E287)/IF(Einstellungen!$C$11="7 Tage",7,5),N('Ist-Stunden'!AX287)+(N(Krankheitstage!CI287)+N(Krankheitstage!CU287))*N($C287))))</f>
        <v/>
      </c>
      <c r="CC287" s="76">
        <f>IF($B287="",0,IF(Einstellungen!$C$10="Ja",MAX(IF(Einstellungen!$C$11="7 Tage",MAX(0,(MIN(DATE(2029,11,0),IF(Mitarbeiter!$D287="",DATE(2029,11,0),Mitarbeiter!$D287),TODAY()))-(MAX(DATE(2029,10,1),Mitarbeiter!$C287))+1),MAX(0,NETWORKDAYS(MAX(DATE(2029,10,1),Mitarbeiter!$C287),MIN(DATE(2029,11,0),IF(Mitarbeiter!$D287="",DATE(2029,11,0),Mitarbeiter!$D287),TODAY()),Einstellungen!$F$13:$F$67)))*N(Mitarbeiter!$E287)/IF(Einstellungen!$C$11="7 Tage",7,5),N('Ist-Stunden'!AY287)),MAX(IF(Einstellungen!$C$11="7 Tage",MAX(0,(MIN(DATE(2029,11,0),IF(Mitarbeiter!$D287="",DATE(2029,11,0),Mitarbeiter!$D287),TODAY()))-(MAX(DATE(2029,10,1),Mitarbeiter!$C287))+1),MAX(0,NETWORKDAYS(MAX(DATE(2029,10,1),Mitarbeiter!$C287),MIN(DATE(2029,11,0),IF(Mitarbeiter!$D287="",DATE(2029,11,0),Mitarbeiter!$D287),TODAY()),Einstellungen!$F$13:$F$67)))*N(Mitarbeiter!$E287)/IF(Einstellungen!$C$11="7 Tage",7,5),N('Ist-Stunden'!AY287)+(N(Krankheitstage!CJ287)+N(Krankheitstage!CV287))*N($C287))))</f>
        <v/>
      </c>
      <c r="CD287" s="76">
        <f>IF($B287="",0,IF(Einstellungen!$C$10="Ja",MAX(IF(Einstellungen!$C$11="7 Tage",MAX(0,(MIN(DATE(2029,12,0),IF(Mitarbeiter!$D287="",DATE(2029,12,0),Mitarbeiter!$D287),TODAY()))-(MAX(DATE(2029,11,1),Mitarbeiter!$C287))+1),MAX(0,NETWORKDAYS(MAX(DATE(2029,11,1),Mitarbeiter!$C287),MIN(DATE(2029,12,0),IF(Mitarbeiter!$D287="",DATE(2029,12,0),Mitarbeiter!$D287),TODAY()),Einstellungen!$F$13:$F$67)))*N(Mitarbeiter!$E287)/IF(Einstellungen!$C$11="7 Tage",7,5),N('Ist-Stunden'!AZ287)),MAX(IF(Einstellungen!$C$11="7 Tage",MAX(0,(MIN(DATE(2029,12,0),IF(Mitarbeiter!$D287="",DATE(2029,12,0),Mitarbeiter!$D287),TODAY()))-(MAX(DATE(2029,11,1),Mitarbeiter!$C287))+1),MAX(0,NETWORKDAYS(MAX(DATE(2029,11,1),Mitarbeiter!$C287),MIN(DATE(2029,12,0),IF(Mitarbeiter!$D287="",DATE(2029,12,0),Mitarbeiter!$D287),TODAY()),Einstellungen!$F$13:$F$67)))*N(Mitarbeiter!$E287)/IF(Einstellungen!$C$11="7 Tage",7,5),N('Ist-Stunden'!AZ287)+(N(Krankheitstage!CK287)+N(Krankheitstage!CW287))*N($C287))))</f>
        <v/>
      </c>
      <c r="CE287" s="76">
        <f>IF($B287="",0,IF(Einstellungen!$C$10="Ja",MAX(IF(Einstellungen!$C$11="7 Tage",MAX(0,(MIN(DATE(2029,13,0),IF(Mitarbeiter!$D287="",DATE(2029,13,0),Mitarbeiter!$D287),TODAY()))-(MAX(DATE(2029,12,1),Mitarbeiter!$C287))+1),MAX(0,NETWORKDAYS(MAX(DATE(2029,12,1),Mitarbeiter!$C287),MIN(DATE(2029,13,0),IF(Mitarbeiter!$D287="",DATE(2029,13,0),Mitarbeiter!$D287),TODAY()),Einstellungen!$F$13:$F$67)))*N(Mitarbeiter!$E287)/IF(Einstellungen!$C$11="7 Tage",7,5),N('Ist-Stunden'!BA287)),MAX(IF(Einstellungen!$C$11="7 Tage",MAX(0,(MIN(DATE(2029,13,0),IF(Mitarbeiter!$D287="",DATE(2029,13,0),Mitarbeiter!$D287),TODAY()))-(MAX(DATE(2029,12,1),Mitarbeiter!$C287))+1),MAX(0,NETWORKDAYS(MAX(DATE(2029,12,1),Mitarbeiter!$C287),MIN(DATE(2029,13,0),IF(Mitarbeiter!$D287="",DATE(2029,13,0),Mitarbeiter!$D287),TODAY()),Einstellungen!$F$13:$F$67)))*N(Mitarbeiter!$E287)/IF(Einstellungen!$C$11="7 Tage",7,5),N('Ist-Stunden'!BA287)+(N(Krankheitstage!CL287)+N(Krankheitstage!CX287))*N($C287))))</f>
        <v/>
      </c>
      <c r="CF287" s="76">
        <f>IF($B287="",0,IF(Einstellungen!$C$10="Ja",MAX(IF(Einstellungen!$C$11="7 Tage",MAX(0,(MIN(DATE(2030,2,0),IF(Mitarbeiter!$D287="",DATE(2030,2,0),Mitarbeiter!$D287),TODAY()))-(MAX(DATE(2030,1,1),Mitarbeiter!$C287))+1),MAX(0,NETWORKDAYS(MAX(DATE(2030,1,1),Mitarbeiter!$C287),MIN(DATE(2030,2,0),IF(Mitarbeiter!$D287="",DATE(2030,2,0),Mitarbeiter!$D287),TODAY()),Einstellungen!$F$13:$F$67)))*N(Mitarbeiter!$E287)/IF(Einstellungen!$C$11="7 Tage",7,5),N('Ist-Stunden'!BB287)),MAX(IF(Einstellungen!$C$11="7 Tage",MAX(0,(MIN(DATE(2030,2,0),IF(Mitarbeiter!$D287="",DATE(2030,2,0),Mitarbeiter!$D287),TODAY()))-(MAX(DATE(2030,1,1),Mitarbeiter!$C287))+1),MAX(0,NETWORKDAYS(MAX(DATE(2030,1,1),Mitarbeiter!$C287),MIN(DATE(2030,2,0),IF(Mitarbeiter!$D287="",DATE(2030,2,0),Mitarbeiter!$D287),TODAY()),Einstellungen!$F$13:$F$67)))*N(Mitarbeiter!$E287)/IF(Einstellungen!$C$11="7 Tage",7,5),N('Ist-Stunden'!BB287)+(N(Krankheitstage!CY287)+N(Krankheitstage!DK287))*N($C287))))</f>
        <v/>
      </c>
      <c r="CG287" s="76">
        <f>IF($B287="",0,IF(Einstellungen!$C$10="Ja",MAX(IF(Einstellungen!$C$11="7 Tage",MAX(0,(MIN(DATE(2030,3,0),IF(Mitarbeiter!$D287="",DATE(2030,3,0),Mitarbeiter!$D287),TODAY()))-(MAX(DATE(2030,2,1),Mitarbeiter!$C287))+1),MAX(0,NETWORKDAYS(MAX(DATE(2030,2,1),Mitarbeiter!$C287),MIN(DATE(2030,3,0),IF(Mitarbeiter!$D287="",DATE(2030,3,0),Mitarbeiter!$D287),TODAY()),Einstellungen!$F$13:$F$67)))*N(Mitarbeiter!$E287)/IF(Einstellungen!$C$11="7 Tage",7,5),N('Ist-Stunden'!BC287)),MAX(IF(Einstellungen!$C$11="7 Tage",MAX(0,(MIN(DATE(2030,3,0),IF(Mitarbeiter!$D287="",DATE(2030,3,0),Mitarbeiter!$D287),TODAY()))-(MAX(DATE(2030,2,1),Mitarbeiter!$C287))+1),MAX(0,NETWORKDAYS(MAX(DATE(2030,2,1),Mitarbeiter!$C287),MIN(DATE(2030,3,0),IF(Mitarbeiter!$D287="",DATE(2030,3,0),Mitarbeiter!$D287),TODAY()),Einstellungen!$F$13:$F$67)))*N(Mitarbeiter!$E287)/IF(Einstellungen!$C$11="7 Tage",7,5),N('Ist-Stunden'!BC287)+(N(Krankheitstage!CZ287)+N(Krankheitstage!DL287))*N($C287))))</f>
        <v/>
      </c>
      <c r="CH287" s="76">
        <f>IF($B287="",0,IF(Einstellungen!$C$10="Ja",MAX(IF(Einstellungen!$C$11="7 Tage",MAX(0,(MIN(DATE(2030,4,0),IF(Mitarbeiter!$D287="",DATE(2030,4,0),Mitarbeiter!$D287),TODAY()))-(MAX(DATE(2030,3,1),Mitarbeiter!$C287))+1),MAX(0,NETWORKDAYS(MAX(DATE(2030,3,1),Mitarbeiter!$C287),MIN(DATE(2030,4,0),IF(Mitarbeiter!$D287="",DATE(2030,4,0),Mitarbeiter!$D287),TODAY()),Einstellungen!$F$13:$F$67)))*N(Mitarbeiter!$E287)/IF(Einstellungen!$C$11="7 Tage",7,5),N('Ist-Stunden'!BD287)),MAX(IF(Einstellungen!$C$11="7 Tage",MAX(0,(MIN(DATE(2030,4,0),IF(Mitarbeiter!$D287="",DATE(2030,4,0),Mitarbeiter!$D287),TODAY()))-(MAX(DATE(2030,3,1),Mitarbeiter!$C287))+1),MAX(0,NETWORKDAYS(MAX(DATE(2030,3,1),Mitarbeiter!$C287),MIN(DATE(2030,4,0),IF(Mitarbeiter!$D287="",DATE(2030,4,0),Mitarbeiter!$D287),TODAY()),Einstellungen!$F$13:$F$67)))*N(Mitarbeiter!$E287)/IF(Einstellungen!$C$11="7 Tage",7,5),N('Ist-Stunden'!BD287)+(N(Krankheitstage!DA287)+N(Krankheitstage!DM287))*N($C287))))</f>
        <v/>
      </c>
      <c r="CI287" s="76">
        <f>IF($B287="",0,IF(Einstellungen!$C$10="Ja",MAX(IF(Einstellungen!$C$11="7 Tage",MAX(0,(MIN(DATE(2030,5,0),IF(Mitarbeiter!$D287="",DATE(2030,5,0),Mitarbeiter!$D287),TODAY()))-(MAX(DATE(2030,4,1),Mitarbeiter!$C287))+1),MAX(0,NETWORKDAYS(MAX(DATE(2030,4,1),Mitarbeiter!$C287),MIN(DATE(2030,5,0),IF(Mitarbeiter!$D287="",DATE(2030,5,0),Mitarbeiter!$D287),TODAY()),Einstellungen!$F$13:$F$67)))*N(Mitarbeiter!$E287)/IF(Einstellungen!$C$11="7 Tage",7,5),N('Ist-Stunden'!BE287)),MAX(IF(Einstellungen!$C$11="7 Tage",MAX(0,(MIN(DATE(2030,5,0),IF(Mitarbeiter!$D287="",DATE(2030,5,0),Mitarbeiter!$D287),TODAY()))-(MAX(DATE(2030,4,1),Mitarbeiter!$C287))+1),MAX(0,NETWORKDAYS(MAX(DATE(2030,4,1),Mitarbeiter!$C287),MIN(DATE(2030,5,0),IF(Mitarbeiter!$D287="",DATE(2030,5,0),Mitarbeiter!$D287),TODAY()),Einstellungen!$F$13:$F$67)))*N(Mitarbeiter!$E287)/IF(Einstellungen!$C$11="7 Tage",7,5),N('Ist-Stunden'!BE287)+(N(Krankheitstage!DB287)+N(Krankheitstage!DN287))*N($C287))))</f>
        <v/>
      </c>
      <c r="CJ287" s="76">
        <f>IF($B287="",0,IF(Einstellungen!$C$10="Ja",MAX(IF(Einstellungen!$C$11="7 Tage",MAX(0,(MIN(DATE(2030,6,0),IF(Mitarbeiter!$D287="",DATE(2030,6,0),Mitarbeiter!$D287),TODAY()))-(MAX(DATE(2030,5,1),Mitarbeiter!$C287))+1),MAX(0,NETWORKDAYS(MAX(DATE(2030,5,1),Mitarbeiter!$C287),MIN(DATE(2030,6,0),IF(Mitarbeiter!$D287="",DATE(2030,6,0),Mitarbeiter!$D287),TODAY()),Einstellungen!$F$13:$F$67)))*N(Mitarbeiter!$E287)/IF(Einstellungen!$C$11="7 Tage",7,5),N('Ist-Stunden'!BF287)),MAX(IF(Einstellungen!$C$11="7 Tage",MAX(0,(MIN(DATE(2030,6,0),IF(Mitarbeiter!$D287="",DATE(2030,6,0),Mitarbeiter!$D287),TODAY()))-(MAX(DATE(2030,5,1),Mitarbeiter!$C287))+1),MAX(0,NETWORKDAYS(MAX(DATE(2030,5,1),Mitarbeiter!$C287),MIN(DATE(2030,6,0),IF(Mitarbeiter!$D287="",DATE(2030,6,0),Mitarbeiter!$D287),TODAY()),Einstellungen!$F$13:$F$67)))*N(Mitarbeiter!$E287)/IF(Einstellungen!$C$11="7 Tage",7,5),N('Ist-Stunden'!BF287)+(N(Krankheitstage!DC287)+N(Krankheitstage!DO287))*N($C287))))</f>
        <v/>
      </c>
      <c r="CK287" s="76">
        <f>IF($B287="",0,IF(Einstellungen!$C$10="Ja",MAX(IF(Einstellungen!$C$11="7 Tage",MAX(0,(MIN(DATE(2030,7,0),IF(Mitarbeiter!$D287="",DATE(2030,7,0),Mitarbeiter!$D287),TODAY()))-(MAX(DATE(2030,6,1),Mitarbeiter!$C287))+1),MAX(0,NETWORKDAYS(MAX(DATE(2030,6,1),Mitarbeiter!$C287),MIN(DATE(2030,7,0),IF(Mitarbeiter!$D287="",DATE(2030,7,0),Mitarbeiter!$D287),TODAY()),Einstellungen!$F$13:$F$67)))*N(Mitarbeiter!$E287)/IF(Einstellungen!$C$11="7 Tage",7,5),N('Ist-Stunden'!BG287)),MAX(IF(Einstellungen!$C$11="7 Tage",MAX(0,(MIN(DATE(2030,7,0),IF(Mitarbeiter!$D287="",DATE(2030,7,0),Mitarbeiter!$D287),TODAY()))-(MAX(DATE(2030,6,1),Mitarbeiter!$C287))+1),MAX(0,NETWORKDAYS(MAX(DATE(2030,6,1),Mitarbeiter!$C287),MIN(DATE(2030,7,0),IF(Mitarbeiter!$D287="",DATE(2030,7,0),Mitarbeiter!$D287),TODAY()),Einstellungen!$F$13:$F$67)))*N(Mitarbeiter!$E287)/IF(Einstellungen!$C$11="7 Tage",7,5),N('Ist-Stunden'!BG287)+(N(Krankheitstage!DD287)+N(Krankheitstage!DP287))*N($C287))))</f>
        <v/>
      </c>
      <c r="CL287" s="76">
        <f>IF($B287="",0,IF(Einstellungen!$C$10="Ja",MAX(IF(Einstellungen!$C$11="7 Tage",MAX(0,(MIN(DATE(2030,8,0),IF(Mitarbeiter!$D287="",DATE(2030,8,0),Mitarbeiter!$D287),TODAY()))-(MAX(DATE(2030,7,1),Mitarbeiter!$C287))+1),MAX(0,NETWORKDAYS(MAX(DATE(2030,7,1),Mitarbeiter!$C287),MIN(DATE(2030,8,0),IF(Mitarbeiter!$D287="",DATE(2030,8,0),Mitarbeiter!$D287),TODAY()),Einstellungen!$F$13:$F$67)))*N(Mitarbeiter!$E287)/IF(Einstellungen!$C$11="7 Tage",7,5),N('Ist-Stunden'!BH287)),MAX(IF(Einstellungen!$C$11="7 Tage",MAX(0,(MIN(DATE(2030,8,0),IF(Mitarbeiter!$D287="",DATE(2030,8,0),Mitarbeiter!$D287),TODAY()))-(MAX(DATE(2030,7,1),Mitarbeiter!$C287))+1),MAX(0,NETWORKDAYS(MAX(DATE(2030,7,1),Mitarbeiter!$C287),MIN(DATE(2030,8,0),IF(Mitarbeiter!$D287="",DATE(2030,8,0),Mitarbeiter!$D287),TODAY()),Einstellungen!$F$13:$F$67)))*N(Mitarbeiter!$E287)/IF(Einstellungen!$C$11="7 Tage",7,5),N('Ist-Stunden'!BH287)+(N(Krankheitstage!DE287)+N(Krankheitstage!DQ287))*N($C287))))</f>
        <v/>
      </c>
      <c r="CM287" s="76">
        <f>IF($B287="",0,IF(Einstellungen!$C$10="Ja",MAX(IF(Einstellungen!$C$11="7 Tage",MAX(0,(MIN(DATE(2030,9,0),IF(Mitarbeiter!$D287="",DATE(2030,9,0),Mitarbeiter!$D287),TODAY()))-(MAX(DATE(2030,8,1),Mitarbeiter!$C287))+1),MAX(0,NETWORKDAYS(MAX(DATE(2030,8,1),Mitarbeiter!$C287),MIN(DATE(2030,9,0),IF(Mitarbeiter!$D287="",DATE(2030,9,0),Mitarbeiter!$D287),TODAY()),Einstellungen!$F$13:$F$67)))*N(Mitarbeiter!$E287)/IF(Einstellungen!$C$11="7 Tage",7,5),N('Ist-Stunden'!BI287)),MAX(IF(Einstellungen!$C$11="7 Tage",MAX(0,(MIN(DATE(2030,9,0),IF(Mitarbeiter!$D287="",DATE(2030,9,0),Mitarbeiter!$D287),TODAY()))-(MAX(DATE(2030,8,1),Mitarbeiter!$C287))+1),MAX(0,NETWORKDAYS(MAX(DATE(2030,8,1),Mitarbeiter!$C287),MIN(DATE(2030,9,0),IF(Mitarbeiter!$D287="",DATE(2030,9,0),Mitarbeiter!$D287),TODAY()),Einstellungen!$F$13:$F$67)))*N(Mitarbeiter!$E287)/IF(Einstellungen!$C$11="7 Tage",7,5),N('Ist-Stunden'!BI287)+(N(Krankheitstage!DF287)+N(Krankheitstage!DR287))*N($C287))))</f>
        <v/>
      </c>
      <c r="CN287" s="76">
        <f>IF($B287="",0,IF(Einstellungen!$C$10="Ja",MAX(IF(Einstellungen!$C$11="7 Tage",MAX(0,(MIN(DATE(2030,10,0),IF(Mitarbeiter!$D287="",DATE(2030,10,0),Mitarbeiter!$D287),TODAY()))-(MAX(DATE(2030,9,1),Mitarbeiter!$C287))+1),MAX(0,NETWORKDAYS(MAX(DATE(2030,9,1),Mitarbeiter!$C287),MIN(DATE(2030,10,0),IF(Mitarbeiter!$D287="",DATE(2030,10,0),Mitarbeiter!$D287),TODAY()),Einstellungen!$F$13:$F$67)))*N(Mitarbeiter!$E287)/IF(Einstellungen!$C$11="7 Tage",7,5),N('Ist-Stunden'!BJ287)),MAX(IF(Einstellungen!$C$11="7 Tage",MAX(0,(MIN(DATE(2030,10,0),IF(Mitarbeiter!$D287="",DATE(2030,10,0),Mitarbeiter!$D287),TODAY()))-(MAX(DATE(2030,9,1),Mitarbeiter!$C287))+1),MAX(0,NETWORKDAYS(MAX(DATE(2030,9,1),Mitarbeiter!$C287),MIN(DATE(2030,10,0),IF(Mitarbeiter!$D287="",DATE(2030,10,0),Mitarbeiter!$D287),TODAY()),Einstellungen!$F$13:$F$67)))*N(Mitarbeiter!$E287)/IF(Einstellungen!$C$11="7 Tage",7,5),N('Ist-Stunden'!BJ287)+(N(Krankheitstage!DG287)+N(Krankheitstage!DS287))*N($C287))))</f>
        <v/>
      </c>
      <c r="CO287" s="76">
        <f>IF($B287="",0,IF(Einstellungen!$C$10="Ja",MAX(IF(Einstellungen!$C$11="7 Tage",MAX(0,(MIN(DATE(2030,11,0),IF(Mitarbeiter!$D287="",DATE(2030,11,0),Mitarbeiter!$D287),TODAY()))-(MAX(DATE(2030,10,1),Mitarbeiter!$C287))+1),MAX(0,NETWORKDAYS(MAX(DATE(2030,10,1),Mitarbeiter!$C287),MIN(DATE(2030,11,0),IF(Mitarbeiter!$D287="",DATE(2030,11,0),Mitarbeiter!$D287),TODAY()),Einstellungen!$F$13:$F$67)))*N(Mitarbeiter!$E287)/IF(Einstellungen!$C$11="7 Tage",7,5),N('Ist-Stunden'!BK287)),MAX(IF(Einstellungen!$C$11="7 Tage",MAX(0,(MIN(DATE(2030,11,0),IF(Mitarbeiter!$D287="",DATE(2030,11,0),Mitarbeiter!$D287),TODAY()))-(MAX(DATE(2030,10,1),Mitarbeiter!$C287))+1),MAX(0,NETWORKDAYS(MAX(DATE(2030,10,1),Mitarbeiter!$C287),MIN(DATE(2030,11,0),IF(Mitarbeiter!$D287="",DATE(2030,11,0),Mitarbeiter!$D287),TODAY()),Einstellungen!$F$13:$F$67)))*N(Mitarbeiter!$E287)/IF(Einstellungen!$C$11="7 Tage",7,5),N('Ist-Stunden'!BK287)+(N(Krankheitstage!DH287)+N(Krankheitstage!DT287))*N($C287))))</f>
        <v/>
      </c>
      <c r="CP287" s="76">
        <f>IF($B287="",0,IF(Einstellungen!$C$10="Ja",MAX(IF(Einstellungen!$C$11="7 Tage",MAX(0,(MIN(DATE(2030,12,0),IF(Mitarbeiter!$D287="",DATE(2030,12,0),Mitarbeiter!$D287),TODAY()))-(MAX(DATE(2030,11,1),Mitarbeiter!$C287))+1),MAX(0,NETWORKDAYS(MAX(DATE(2030,11,1),Mitarbeiter!$C287),MIN(DATE(2030,12,0),IF(Mitarbeiter!$D287="",DATE(2030,12,0),Mitarbeiter!$D287),TODAY()),Einstellungen!$F$13:$F$67)))*N(Mitarbeiter!$E287)/IF(Einstellungen!$C$11="7 Tage",7,5),N('Ist-Stunden'!BL287)),MAX(IF(Einstellungen!$C$11="7 Tage",MAX(0,(MIN(DATE(2030,12,0),IF(Mitarbeiter!$D287="",DATE(2030,12,0),Mitarbeiter!$D287),TODAY()))-(MAX(DATE(2030,11,1),Mitarbeiter!$C287))+1),MAX(0,NETWORKDAYS(MAX(DATE(2030,11,1),Mitarbeiter!$C287),MIN(DATE(2030,12,0),IF(Mitarbeiter!$D287="",DATE(2030,12,0),Mitarbeiter!$D287),TODAY()),Einstellungen!$F$13:$F$67)))*N(Mitarbeiter!$E287)/IF(Einstellungen!$C$11="7 Tage",7,5),N('Ist-Stunden'!BL287)+(N(Krankheitstage!DI287)+N(Krankheitstage!DU287))*N($C287))))</f>
        <v/>
      </c>
      <c r="CQ287" s="76">
        <f>IF($B287="",0,IF(Einstellungen!$C$10="Ja",MAX(IF(Einstellungen!$C$11="7 Tage",MAX(0,(MIN(DATE(2030,13,0),IF(Mitarbeiter!$D287="",DATE(2030,13,0),Mitarbeiter!$D287),TODAY()))-(MAX(DATE(2030,12,1),Mitarbeiter!$C287))+1),MAX(0,NETWORKDAYS(MAX(DATE(2030,12,1),Mitarbeiter!$C287),MIN(DATE(2030,13,0),IF(Mitarbeiter!$D287="",DATE(2030,13,0),Mitarbeiter!$D287),TODAY()),Einstellungen!$F$13:$F$67)))*N(Mitarbeiter!$E287)/IF(Einstellungen!$C$11="7 Tage",7,5),N('Ist-Stunden'!BM287)),MAX(IF(Einstellungen!$C$11="7 Tage",MAX(0,(MIN(DATE(2030,13,0),IF(Mitarbeiter!$D287="",DATE(2030,13,0),Mitarbeiter!$D287),TODAY()))-(MAX(DATE(2030,12,1),Mitarbeiter!$C287))+1),MAX(0,NETWORKDAYS(MAX(DATE(2030,12,1),Mitarbeiter!$C287),MIN(DATE(2030,13,0),IF(Mitarbeiter!$D287="",DATE(2030,13,0),Mitarbeiter!$D287),TODAY()),Einstellungen!$F$13:$F$67)))*N(Mitarbeiter!$E287)/IF(Einstellungen!$C$11="7 Tage",7,5),N('Ist-Stunden'!BM287)+(N(Krankheitstage!DJ287)+N(Krankheitstage!DV287))*N($C287))))</f>
        <v/>
      </c>
    </row>
    <row r="288">
      <c r="A288" s="73">
        <f>IF(Mitarbeiter!B288="","",Mitarbeiter!A288)</f>
        <v/>
      </c>
      <c r="B288" s="6">
        <f>IF(Mitarbeiter!B288="","",Mitarbeiter!B288)</f>
        <v/>
      </c>
      <c r="C288" s="74">
        <f>IF(Mitarbeiter!B288="","",Mitarbeiter!F288)</f>
        <v/>
      </c>
      <c r="D288" s="75">
        <f>N(INDEX(Krankheitstage!$G288:$DV288,1,(Einstellungen!$C$3-2026)*24+1))</f>
        <v/>
      </c>
      <c r="E288" s="75">
        <f>N(INDEX(Krankheitstage!$G288:$DV288,1,(Einstellungen!$C$3-2026)*24+2))</f>
        <v/>
      </c>
      <c r="F288" s="75">
        <f>N(INDEX(Krankheitstage!$G288:$DV288,1,(Einstellungen!$C$3-2026)*24+3))</f>
        <v/>
      </c>
      <c r="G288" s="75">
        <f>N(INDEX(Krankheitstage!$G288:$DV288,1,(Einstellungen!$C$3-2026)*24+4))</f>
        <v/>
      </c>
      <c r="H288" s="75">
        <f>N(INDEX(Krankheitstage!$G288:$DV288,1,(Einstellungen!$C$3-2026)*24+5))</f>
        <v/>
      </c>
      <c r="I288" s="75">
        <f>N(INDEX(Krankheitstage!$G288:$DV288,1,(Einstellungen!$C$3-2026)*24+6))</f>
        <v/>
      </c>
      <c r="J288" s="75">
        <f>N(INDEX(Krankheitstage!$G288:$DV288,1,(Einstellungen!$C$3-2026)*24+7))</f>
        <v/>
      </c>
      <c r="K288" s="75">
        <f>N(INDEX(Krankheitstage!$G288:$DV288,1,(Einstellungen!$C$3-2026)*24+8))</f>
        <v/>
      </c>
      <c r="L288" s="75">
        <f>N(INDEX(Krankheitstage!$G288:$DV288,1,(Einstellungen!$C$3-2026)*24+9))</f>
        <v/>
      </c>
      <c r="M288" s="75">
        <f>N(INDEX(Krankheitstage!$G288:$DV288,1,(Einstellungen!$C$3-2026)*24+10))</f>
        <v/>
      </c>
      <c r="N288" s="75">
        <f>N(INDEX(Krankheitstage!$G288:$DV288,1,(Einstellungen!$C$3-2026)*24+11))</f>
        <v/>
      </c>
      <c r="O288" s="75">
        <f>N(INDEX(Krankheitstage!$G288:$DV288,1,(Einstellungen!$C$3-2026)*24+12))</f>
        <v/>
      </c>
      <c r="P288" s="75">
        <f>IF($B288="","",SUM(D288:O288))</f>
        <v/>
      </c>
      <c r="Q288" s="75">
        <f>N(INDEX(Krankheitstage!$G288:$DV288,1,(Einstellungen!$C$3-2026)*24+13))</f>
        <v/>
      </c>
      <c r="R288" s="75">
        <f>N(INDEX(Krankheitstage!$G288:$DV288,1,(Einstellungen!$C$3-2026)*24+14))</f>
        <v/>
      </c>
      <c r="S288" s="75">
        <f>N(INDEX(Krankheitstage!$G288:$DV288,1,(Einstellungen!$C$3-2026)*24+15))</f>
        <v/>
      </c>
      <c r="T288" s="75">
        <f>N(INDEX(Krankheitstage!$G288:$DV288,1,(Einstellungen!$C$3-2026)*24+16))</f>
        <v/>
      </c>
      <c r="U288" s="75">
        <f>N(INDEX(Krankheitstage!$G288:$DV288,1,(Einstellungen!$C$3-2026)*24+17))</f>
        <v/>
      </c>
      <c r="V288" s="75">
        <f>N(INDEX(Krankheitstage!$G288:$DV288,1,(Einstellungen!$C$3-2026)*24+18))</f>
        <v/>
      </c>
      <c r="W288" s="75">
        <f>N(INDEX(Krankheitstage!$G288:$DV288,1,(Einstellungen!$C$3-2026)*24+19))</f>
        <v/>
      </c>
      <c r="X288" s="75">
        <f>N(INDEX(Krankheitstage!$G288:$DV288,1,(Einstellungen!$C$3-2026)*24+20))</f>
        <v/>
      </c>
      <c r="Y288" s="75">
        <f>N(INDEX(Krankheitstage!$G288:$DV288,1,(Einstellungen!$C$3-2026)*24+21))</f>
        <v/>
      </c>
      <c r="Z288" s="75">
        <f>N(INDEX(Krankheitstage!$G288:$DV288,1,(Einstellungen!$C$3-2026)*24+22))</f>
        <v/>
      </c>
      <c r="AA288" s="75">
        <f>N(INDEX(Krankheitstage!$G288:$DV288,1,(Einstellungen!$C$3-2026)*24+23))</f>
        <v/>
      </c>
      <c r="AB288" s="75">
        <f>N(INDEX(Krankheitstage!$G288:$DV288,1,(Einstellungen!$C$3-2026)*24+24))</f>
        <v/>
      </c>
      <c r="AC288" s="75">
        <f>IF($B288="","",SUM(Q288:AB288))</f>
        <v/>
      </c>
      <c r="AD288" s="75">
        <f>IF($B288="","",SUM(P288,AC288))</f>
        <v/>
      </c>
      <c r="AE288" s="76">
        <f>IF($B288="","",AD288*N(C288))</f>
        <v/>
      </c>
      <c r="AF288" s="75">
        <f>IF($B288="","",Krankheitstage!E288)</f>
        <v/>
      </c>
      <c r="AG288" s="76">
        <f>IF($B288="","",AF288*N(C288))</f>
        <v/>
      </c>
      <c r="AH288" s="76">
        <f>IF($B288="","",INDEX($AJ288:$CQ288,1,(Einstellungen!$C$3-2026)*12+1)+INDEX($AJ288:$CQ288,1,(Einstellungen!$C$3-2026)*12+2)+INDEX($AJ288:$CQ288,1,(Einstellungen!$C$3-2026)*12+3)+INDEX($AJ288:$CQ288,1,(Einstellungen!$C$3-2026)*12+4)+INDEX($AJ288:$CQ288,1,(Einstellungen!$C$3-2026)*12+5)+INDEX($AJ288:$CQ288,1,(Einstellungen!$C$3-2026)*12+6)+INDEX($AJ288:$CQ288,1,(Einstellungen!$C$3-2026)*12+7)+INDEX($AJ288:$CQ288,1,(Einstellungen!$C$3-2026)*12+8)+INDEX($AJ288:$CQ288,1,(Einstellungen!$C$3-2026)*12+9)+INDEX($AJ288:$CQ288,1,(Einstellungen!$C$3-2026)*12+10)+INDEX($AJ288:$CQ288,1,(Einstellungen!$C$3-2026)*12+11)+INDEX($AJ288:$CQ288,1,(Einstellungen!$C$3-2026)*12+12))</f>
        <v/>
      </c>
      <c r="AI288" s="76">
        <f>IF($B288="","",SUM($AJ288:$CQ288))</f>
        <v/>
      </c>
      <c r="AJ288" s="76">
        <f>IF($B288="",0,IF(Einstellungen!$C$10="Ja",MAX(IF(Einstellungen!$C$11="7 Tage",MAX(0,(MIN(DATE(2026,2,0),IF(Mitarbeiter!$D288="",DATE(2026,2,0),Mitarbeiter!$D288),TODAY()))-(MAX(DATE(2026,1,1),Mitarbeiter!$C288))+1),MAX(0,NETWORKDAYS(MAX(DATE(2026,1,1),Mitarbeiter!$C288),MIN(DATE(2026,2,0),IF(Mitarbeiter!$D288="",DATE(2026,2,0),Mitarbeiter!$D288),TODAY()),Einstellungen!$F$13:$F$67)))*N(Mitarbeiter!$E288)/IF(Einstellungen!$C$11="7 Tage",7,5),N('Ist-Stunden'!F288)),MAX(IF(Einstellungen!$C$11="7 Tage",MAX(0,(MIN(DATE(2026,2,0),IF(Mitarbeiter!$D288="",DATE(2026,2,0),Mitarbeiter!$D288),TODAY()))-(MAX(DATE(2026,1,1),Mitarbeiter!$C288))+1),MAX(0,NETWORKDAYS(MAX(DATE(2026,1,1),Mitarbeiter!$C288),MIN(DATE(2026,2,0),IF(Mitarbeiter!$D288="",DATE(2026,2,0),Mitarbeiter!$D288),TODAY()),Einstellungen!$F$13:$F$67)))*N(Mitarbeiter!$E288)/IF(Einstellungen!$C$11="7 Tage",7,5),N('Ist-Stunden'!F288)+(N(Krankheitstage!G288)+N(Krankheitstage!S288))*N($C288))))</f>
        <v/>
      </c>
      <c r="AK288" s="76">
        <f>IF($B288="",0,IF(Einstellungen!$C$10="Ja",MAX(IF(Einstellungen!$C$11="7 Tage",MAX(0,(MIN(DATE(2026,3,0),IF(Mitarbeiter!$D288="",DATE(2026,3,0),Mitarbeiter!$D288),TODAY()))-(MAX(DATE(2026,2,1),Mitarbeiter!$C288))+1),MAX(0,NETWORKDAYS(MAX(DATE(2026,2,1),Mitarbeiter!$C288),MIN(DATE(2026,3,0),IF(Mitarbeiter!$D288="",DATE(2026,3,0),Mitarbeiter!$D288),TODAY()),Einstellungen!$F$13:$F$67)))*N(Mitarbeiter!$E288)/IF(Einstellungen!$C$11="7 Tage",7,5),N('Ist-Stunden'!G288)),MAX(IF(Einstellungen!$C$11="7 Tage",MAX(0,(MIN(DATE(2026,3,0),IF(Mitarbeiter!$D288="",DATE(2026,3,0),Mitarbeiter!$D288),TODAY()))-(MAX(DATE(2026,2,1),Mitarbeiter!$C288))+1),MAX(0,NETWORKDAYS(MAX(DATE(2026,2,1),Mitarbeiter!$C288),MIN(DATE(2026,3,0),IF(Mitarbeiter!$D288="",DATE(2026,3,0),Mitarbeiter!$D288),TODAY()),Einstellungen!$F$13:$F$67)))*N(Mitarbeiter!$E288)/IF(Einstellungen!$C$11="7 Tage",7,5),N('Ist-Stunden'!G288)+(N(Krankheitstage!H288)+N(Krankheitstage!T288))*N($C288))))</f>
        <v/>
      </c>
      <c r="AL288" s="76">
        <f>IF($B288="",0,IF(Einstellungen!$C$10="Ja",MAX(IF(Einstellungen!$C$11="7 Tage",MAX(0,(MIN(DATE(2026,4,0),IF(Mitarbeiter!$D288="",DATE(2026,4,0),Mitarbeiter!$D288),TODAY()))-(MAX(DATE(2026,3,1),Mitarbeiter!$C288))+1),MAX(0,NETWORKDAYS(MAX(DATE(2026,3,1),Mitarbeiter!$C288),MIN(DATE(2026,4,0),IF(Mitarbeiter!$D288="",DATE(2026,4,0),Mitarbeiter!$D288),TODAY()),Einstellungen!$F$13:$F$67)))*N(Mitarbeiter!$E288)/IF(Einstellungen!$C$11="7 Tage",7,5),N('Ist-Stunden'!H288)),MAX(IF(Einstellungen!$C$11="7 Tage",MAX(0,(MIN(DATE(2026,4,0),IF(Mitarbeiter!$D288="",DATE(2026,4,0),Mitarbeiter!$D288),TODAY()))-(MAX(DATE(2026,3,1),Mitarbeiter!$C288))+1),MAX(0,NETWORKDAYS(MAX(DATE(2026,3,1),Mitarbeiter!$C288),MIN(DATE(2026,4,0),IF(Mitarbeiter!$D288="",DATE(2026,4,0),Mitarbeiter!$D288),TODAY()),Einstellungen!$F$13:$F$67)))*N(Mitarbeiter!$E288)/IF(Einstellungen!$C$11="7 Tage",7,5),N('Ist-Stunden'!H288)+(N(Krankheitstage!I288)+N(Krankheitstage!U288))*N($C288))))</f>
        <v/>
      </c>
      <c r="AM288" s="76">
        <f>IF($B288="",0,IF(Einstellungen!$C$10="Ja",MAX(IF(Einstellungen!$C$11="7 Tage",MAX(0,(MIN(DATE(2026,5,0),IF(Mitarbeiter!$D288="",DATE(2026,5,0),Mitarbeiter!$D288),TODAY()))-(MAX(DATE(2026,4,1),Mitarbeiter!$C288))+1),MAX(0,NETWORKDAYS(MAX(DATE(2026,4,1),Mitarbeiter!$C288),MIN(DATE(2026,5,0),IF(Mitarbeiter!$D288="",DATE(2026,5,0),Mitarbeiter!$D288),TODAY()),Einstellungen!$F$13:$F$67)))*N(Mitarbeiter!$E288)/IF(Einstellungen!$C$11="7 Tage",7,5),N('Ist-Stunden'!I288)),MAX(IF(Einstellungen!$C$11="7 Tage",MAX(0,(MIN(DATE(2026,5,0),IF(Mitarbeiter!$D288="",DATE(2026,5,0),Mitarbeiter!$D288),TODAY()))-(MAX(DATE(2026,4,1),Mitarbeiter!$C288))+1),MAX(0,NETWORKDAYS(MAX(DATE(2026,4,1),Mitarbeiter!$C288),MIN(DATE(2026,5,0),IF(Mitarbeiter!$D288="",DATE(2026,5,0),Mitarbeiter!$D288),TODAY()),Einstellungen!$F$13:$F$67)))*N(Mitarbeiter!$E288)/IF(Einstellungen!$C$11="7 Tage",7,5),N('Ist-Stunden'!I288)+(N(Krankheitstage!J288)+N(Krankheitstage!V288))*N($C288))))</f>
        <v/>
      </c>
      <c r="AN288" s="76">
        <f>IF($B288="",0,IF(Einstellungen!$C$10="Ja",MAX(IF(Einstellungen!$C$11="7 Tage",MAX(0,(MIN(DATE(2026,6,0),IF(Mitarbeiter!$D288="",DATE(2026,6,0),Mitarbeiter!$D288),TODAY()))-(MAX(DATE(2026,5,1),Mitarbeiter!$C288))+1),MAX(0,NETWORKDAYS(MAX(DATE(2026,5,1),Mitarbeiter!$C288),MIN(DATE(2026,6,0),IF(Mitarbeiter!$D288="",DATE(2026,6,0),Mitarbeiter!$D288),TODAY()),Einstellungen!$F$13:$F$67)))*N(Mitarbeiter!$E288)/IF(Einstellungen!$C$11="7 Tage",7,5),N('Ist-Stunden'!J288)),MAX(IF(Einstellungen!$C$11="7 Tage",MAX(0,(MIN(DATE(2026,6,0),IF(Mitarbeiter!$D288="",DATE(2026,6,0),Mitarbeiter!$D288),TODAY()))-(MAX(DATE(2026,5,1),Mitarbeiter!$C288))+1),MAX(0,NETWORKDAYS(MAX(DATE(2026,5,1),Mitarbeiter!$C288),MIN(DATE(2026,6,0),IF(Mitarbeiter!$D288="",DATE(2026,6,0),Mitarbeiter!$D288),TODAY()),Einstellungen!$F$13:$F$67)))*N(Mitarbeiter!$E288)/IF(Einstellungen!$C$11="7 Tage",7,5),N('Ist-Stunden'!J288)+(N(Krankheitstage!K288)+N(Krankheitstage!W288))*N($C288))))</f>
        <v/>
      </c>
      <c r="AO288" s="76">
        <f>IF($B288="",0,IF(Einstellungen!$C$10="Ja",MAX(IF(Einstellungen!$C$11="7 Tage",MAX(0,(MIN(DATE(2026,7,0),IF(Mitarbeiter!$D288="",DATE(2026,7,0),Mitarbeiter!$D288),TODAY()))-(MAX(DATE(2026,6,1),Mitarbeiter!$C288))+1),MAX(0,NETWORKDAYS(MAX(DATE(2026,6,1),Mitarbeiter!$C288),MIN(DATE(2026,7,0),IF(Mitarbeiter!$D288="",DATE(2026,7,0),Mitarbeiter!$D288),TODAY()),Einstellungen!$F$13:$F$67)))*N(Mitarbeiter!$E288)/IF(Einstellungen!$C$11="7 Tage",7,5),N('Ist-Stunden'!K288)),MAX(IF(Einstellungen!$C$11="7 Tage",MAX(0,(MIN(DATE(2026,7,0),IF(Mitarbeiter!$D288="",DATE(2026,7,0),Mitarbeiter!$D288),TODAY()))-(MAX(DATE(2026,6,1),Mitarbeiter!$C288))+1),MAX(0,NETWORKDAYS(MAX(DATE(2026,6,1),Mitarbeiter!$C288),MIN(DATE(2026,7,0),IF(Mitarbeiter!$D288="",DATE(2026,7,0),Mitarbeiter!$D288),TODAY()),Einstellungen!$F$13:$F$67)))*N(Mitarbeiter!$E288)/IF(Einstellungen!$C$11="7 Tage",7,5),N('Ist-Stunden'!K288)+(N(Krankheitstage!L288)+N(Krankheitstage!X288))*N($C288))))</f>
        <v/>
      </c>
      <c r="AP288" s="76">
        <f>IF($B288="",0,IF(Einstellungen!$C$10="Ja",MAX(IF(Einstellungen!$C$11="7 Tage",MAX(0,(MIN(DATE(2026,8,0),IF(Mitarbeiter!$D288="",DATE(2026,8,0),Mitarbeiter!$D288),TODAY()))-(MAX(DATE(2026,7,1),Mitarbeiter!$C288))+1),MAX(0,NETWORKDAYS(MAX(DATE(2026,7,1),Mitarbeiter!$C288),MIN(DATE(2026,8,0),IF(Mitarbeiter!$D288="",DATE(2026,8,0),Mitarbeiter!$D288),TODAY()),Einstellungen!$F$13:$F$67)))*N(Mitarbeiter!$E288)/IF(Einstellungen!$C$11="7 Tage",7,5),N('Ist-Stunden'!L288)),MAX(IF(Einstellungen!$C$11="7 Tage",MAX(0,(MIN(DATE(2026,8,0),IF(Mitarbeiter!$D288="",DATE(2026,8,0),Mitarbeiter!$D288),TODAY()))-(MAX(DATE(2026,7,1),Mitarbeiter!$C288))+1),MAX(0,NETWORKDAYS(MAX(DATE(2026,7,1),Mitarbeiter!$C288),MIN(DATE(2026,8,0),IF(Mitarbeiter!$D288="",DATE(2026,8,0),Mitarbeiter!$D288),TODAY()),Einstellungen!$F$13:$F$67)))*N(Mitarbeiter!$E288)/IF(Einstellungen!$C$11="7 Tage",7,5),N('Ist-Stunden'!L288)+(N(Krankheitstage!M288)+N(Krankheitstage!Y288))*N($C288))))</f>
        <v/>
      </c>
      <c r="AQ288" s="76">
        <f>IF($B288="",0,IF(Einstellungen!$C$10="Ja",MAX(IF(Einstellungen!$C$11="7 Tage",MAX(0,(MIN(DATE(2026,9,0),IF(Mitarbeiter!$D288="",DATE(2026,9,0),Mitarbeiter!$D288),TODAY()))-(MAX(DATE(2026,8,1),Mitarbeiter!$C288))+1),MAX(0,NETWORKDAYS(MAX(DATE(2026,8,1),Mitarbeiter!$C288),MIN(DATE(2026,9,0),IF(Mitarbeiter!$D288="",DATE(2026,9,0),Mitarbeiter!$D288),TODAY()),Einstellungen!$F$13:$F$67)))*N(Mitarbeiter!$E288)/IF(Einstellungen!$C$11="7 Tage",7,5),N('Ist-Stunden'!M288)),MAX(IF(Einstellungen!$C$11="7 Tage",MAX(0,(MIN(DATE(2026,9,0),IF(Mitarbeiter!$D288="",DATE(2026,9,0),Mitarbeiter!$D288),TODAY()))-(MAX(DATE(2026,8,1),Mitarbeiter!$C288))+1),MAX(0,NETWORKDAYS(MAX(DATE(2026,8,1),Mitarbeiter!$C288),MIN(DATE(2026,9,0),IF(Mitarbeiter!$D288="",DATE(2026,9,0),Mitarbeiter!$D288),TODAY()),Einstellungen!$F$13:$F$67)))*N(Mitarbeiter!$E288)/IF(Einstellungen!$C$11="7 Tage",7,5),N('Ist-Stunden'!M288)+(N(Krankheitstage!N288)+N(Krankheitstage!Z288))*N($C288))))</f>
        <v/>
      </c>
      <c r="AR288" s="76">
        <f>IF($B288="",0,IF(Einstellungen!$C$10="Ja",MAX(IF(Einstellungen!$C$11="7 Tage",MAX(0,(MIN(DATE(2026,10,0),IF(Mitarbeiter!$D288="",DATE(2026,10,0),Mitarbeiter!$D288),TODAY()))-(MAX(DATE(2026,9,1),Mitarbeiter!$C288))+1),MAX(0,NETWORKDAYS(MAX(DATE(2026,9,1),Mitarbeiter!$C288),MIN(DATE(2026,10,0),IF(Mitarbeiter!$D288="",DATE(2026,10,0),Mitarbeiter!$D288),TODAY()),Einstellungen!$F$13:$F$67)))*N(Mitarbeiter!$E288)/IF(Einstellungen!$C$11="7 Tage",7,5),N('Ist-Stunden'!N288)),MAX(IF(Einstellungen!$C$11="7 Tage",MAX(0,(MIN(DATE(2026,10,0),IF(Mitarbeiter!$D288="",DATE(2026,10,0),Mitarbeiter!$D288),TODAY()))-(MAX(DATE(2026,9,1),Mitarbeiter!$C288))+1),MAX(0,NETWORKDAYS(MAX(DATE(2026,9,1),Mitarbeiter!$C288),MIN(DATE(2026,10,0),IF(Mitarbeiter!$D288="",DATE(2026,10,0),Mitarbeiter!$D288),TODAY()),Einstellungen!$F$13:$F$67)))*N(Mitarbeiter!$E288)/IF(Einstellungen!$C$11="7 Tage",7,5),N('Ist-Stunden'!N288)+(N(Krankheitstage!O288)+N(Krankheitstage!AA288))*N($C288))))</f>
        <v/>
      </c>
      <c r="AS288" s="76">
        <f>IF($B288="",0,IF(Einstellungen!$C$10="Ja",MAX(IF(Einstellungen!$C$11="7 Tage",MAX(0,(MIN(DATE(2026,11,0),IF(Mitarbeiter!$D288="",DATE(2026,11,0),Mitarbeiter!$D288),TODAY()))-(MAX(DATE(2026,10,1),Mitarbeiter!$C288))+1),MAX(0,NETWORKDAYS(MAX(DATE(2026,10,1),Mitarbeiter!$C288),MIN(DATE(2026,11,0),IF(Mitarbeiter!$D288="",DATE(2026,11,0),Mitarbeiter!$D288),TODAY()),Einstellungen!$F$13:$F$67)))*N(Mitarbeiter!$E288)/IF(Einstellungen!$C$11="7 Tage",7,5),N('Ist-Stunden'!O288)),MAX(IF(Einstellungen!$C$11="7 Tage",MAX(0,(MIN(DATE(2026,11,0),IF(Mitarbeiter!$D288="",DATE(2026,11,0),Mitarbeiter!$D288),TODAY()))-(MAX(DATE(2026,10,1),Mitarbeiter!$C288))+1),MAX(0,NETWORKDAYS(MAX(DATE(2026,10,1),Mitarbeiter!$C288),MIN(DATE(2026,11,0),IF(Mitarbeiter!$D288="",DATE(2026,11,0),Mitarbeiter!$D288),TODAY()),Einstellungen!$F$13:$F$67)))*N(Mitarbeiter!$E288)/IF(Einstellungen!$C$11="7 Tage",7,5),N('Ist-Stunden'!O288)+(N(Krankheitstage!P288)+N(Krankheitstage!AB288))*N($C288))))</f>
        <v/>
      </c>
      <c r="AT288" s="76">
        <f>IF($B288="",0,IF(Einstellungen!$C$10="Ja",MAX(IF(Einstellungen!$C$11="7 Tage",MAX(0,(MIN(DATE(2026,12,0),IF(Mitarbeiter!$D288="",DATE(2026,12,0),Mitarbeiter!$D288),TODAY()))-(MAX(DATE(2026,11,1),Mitarbeiter!$C288))+1),MAX(0,NETWORKDAYS(MAX(DATE(2026,11,1),Mitarbeiter!$C288),MIN(DATE(2026,12,0),IF(Mitarbeiter!$D288="",DATE(2026,12,0),Mitarbeiter!$D288),TODAY()),Einstellungen!$F$13:$F$67)))*N(Mitarbeiter!$E288)/IF(Einstellungen!$C$11="7 Tage",7,5),N('Ist-Stunden'!P288)),MAX(IF(Einstellungen!$C$11="7 Tage",MAX(0,(MIN(DATE(2026,12,0),IF(Mitarbeiter!$D288="",DATE(2026,12,0),Mitarbeiter!$D288),TODAY()))-(MAX(DATE(2026,11,1),Mitarbeiter!$C288))+1),MAX(0,NETWORKDAYS(MAX(DATE(2026,11,1),Mitarbeiter!$C288),MIN(DATE(2026,12,0),IF(Mitarbeiter!$D288="",DATE(2026,12,0),Mitarbeiter!$D288),TODAY()),Einstellungen!$F$13:$F$67)))*N(Mitarbeiter!$E288)/IF(Einstellungen!$C$11="7 Tage",7,5),N('Ist-Stunden'!P288)+(N(Krankheitstage!Q288)+N(Krankheitstage!AC288))*N($C288))))</f>
        <v/>
      </c>
      <c r="AU288" s="76">
        <f>IF($B288="",0,IF(Einstellungen!$C$10="Ja",MAX(IF(Einstellungen!$C$11="7 Tage",MAX(0,(MIN(DATE(2026,13,0),IF(Mitarbeiter!$D288="",DATE(2026,13,0),Mitarbeiter!$D288),TODAY()))-(MAX(DATE(2026,12,1),Mitarbeiter!$C288))+1),MAX(0,NETWORKDAYS(MAX(DATE(2026,12,1),Mitarbeiter!$C288),MIN(DATE(2026,13,0),IF(Mitarbeiter!$D288="",DATE(2026,13,0),Mitarbeiter!$D288),TODAY()),Einstellungen!$F$13:$F$67)))*N(Mitarbeiter!$E288)/IF(Einstellungen!$C$11="7 Tage",7,5),N('Ist-Stunden'!Q288)),MAX(IF(Einstellungen!$C$11="7 Tage",MAX(0,(MIN(DATE(2026,13,0),IF(Mitarbeiter!$D288="",DATE(2026,13,0),Mitarbeiter!$D288),TODAY()))-(MAX(DATE(2026,12,1),Mitarbeiter!$C288))+1),MAX(0,NETWORKDAYS(MAX(DATE(2026,12,1),Mitarbeiter!$C288),MIN(DATE(2026,13,0),IF(Mitarbeiter!$D288="",DATE(2026,13,0),Mitarbeiter!$D288),TODAY()),Einstellungen!$F$13:$F$67)))*N(Mitarbeiter!$E288)/IF(Einstellungen!$C$11="7 Tage",7,5),N('Ist-Stunden'!Q288)+(N(Krankheitstage!R288)+N(Krankheitstage!AD288))*N($C288))))</f>
        <v/>
      </c>
      <c r="AV288" s="76">
        <f>IF($B288="",0,IF(Einstellungen!$C$10="Ja",MAX(IF(Einstellungen!$C$11="7 Tage",MAX(0,(MIN(DATE(2027,2,0),IF(Mitarbeiter!$D288="",DATE(2027,2,0),Mitarbeiter!$D288),TODAY()))-(MAX(DATE(2027,1,1),Mitarbeiter!$C288))+1),MAX(0,NETWORKDAYS(MAX(DATE(2027,1,1),Mitarbeiter!$C288),MIN(DATE(2027,2,0),IF(Mitarbeiter!$D288="",DATE(2027,2,0),Mitarbeiter!$D288),TODAY()),Einstellungen!$F$13:$F$67)))*N(Mitarbeiter!$E288)/IF(Einstellungen!$C$11="7 Tage",7,5),N('Ist-Stunden'!R288)),MAX(IF(Einstellungen!$C$11="7 Tage",MAX(0,(MIN(DATE(2027,2,0),IF(Mitarbeiter!$D288="",DATE(2027,2,0),Mitarbeiter!$D288),TODAY()))-(MAX(DATE(2027,1,1),Mitarbeiter!$C288))+1),MAX(0,NETWORKDAYS(MAX(DATE(2027,1,1),Mitarbeiter!$C288),MIN(DATE(2027,2,0),IF(Mitarbeiter!$D288="",DATE(2027,2,0),Mitarbeiter!$D288),TODAY()),Einstellungen!$F$13:$F$67)))*N(Mitarbeiter!$E288)/IF(Einstellungen!$C$11="7 Tage",7,5),N('Ist-Stunden'!R288)+(N(Krankheitstage!AE288)+N(Krankheitstage!AQ288))*N($C288))))</f>
        <v/>
      </c>
      <c r="AW288" s="76">
        <f>IF($B288="",0,IF(Einstellungen!$C$10="Ja",MAX(IF(Einstellungen!$C$11="7 Tage",MAX(0,(MIN(DATE(2027,3,0),IF(Mitarbeiter!$D288="",DATE(2027,3,0),Mitarbeiter!$D288),TODAY()))-(MAX(DATE(2027,2,1),Mitarbeiter!$C288))+1),MAX(0,NETWORKDAYS(MAX(DATE(2027,2,1),Mitarbeiter!$C288),MIN(DATE(2027,3,0),IF(Mitarbeiter!$D288="",DATE(2027,3,0),Mitarbeiter!$D288),TODAY()),Einstellungen!$F$13:$F$67)))*N(Mitarbeiter!$E288)/IF(Einstellungen!$C$11="7 Tage",7,5),N('Ist-Stunden'!S288)),MAX(IF(Einstellungen!$C$11="7 Tage",MAX(0,(MIN(DATE(2027,3,0),IF(Mitarbeiter!$D288="",DATE(2027,3,0),Mitarbeiter!$D288),TODAY()))-(MAX(DATE(2027,2,1),Mitarbeiter!$C288))+1),MAX(0,NETWORKDAYS(MAX(DATE(2027,2,1),Mitarbeiter!$C288),MIN(DATE(2027,3,0),IF(Mitarbeiter!$D288="",DATE(2027,3,0),Mitarbeiter!$D288),TODAY()),Einstellungen!$F$13:$F$67)))*N(Mitarbeiter!$E288)/IF(Einstellungen!$C$11="7 Tage",7,5),N('Ist-Stunden'!S288)+(N(Krankheitstage!AF288)+N(Krankheitstage!AR288))*N($C288))))</f>
        <v/>
      </c>
      <c r="AX288" s="76">
        <f>IF($B288="",0,IF(Einstellungen!$C$10="Ja",MAX(IF(Einstellungen!$C$11="7 Tage",MAX(0,(MIN(DATE(2027,4,0),IF(Mitarbeiter!$D288="",DATE(2027,4,0),Mitarbeiter!$D288),TODAY()))-(MAX(DATE(2027,3,1),Mitarbeiter!$C288))+1),MAX(0,NETWORKDAYS(MAX(DATE(2027,3,1),Mitarbeiter!$C288),MIN(DATE(2027,4,0),IF(Mitarbeiter!$D288="",DATE(2027,4,0),Mitarbeiter!$D288),TODAY()),Einstellungen!$F$13:$F$67)))*N(Mitarbeiter!$E288)/IF(Einstellungen!$C$11="7 Tage",7,5),N('Ist-Stunden'!T288)),MAX(IF(Einstellungen!$C$11="7 Tage",MAX(0,(MIN(DATE(2027,4,0),IF(Mitarbeiter!$D288="",DATE(2027,4,0),Mitarbeiter!$D288),TODAY()))-(MAX(DATE(2027,3,1),Mitarbeiter!$C288))+1),MAX(0,NETWORKDAYS(MAX(DATE(2027,3,1),Mitarbeiter!$C288),MIN(DATE(2027,4,0),IF(Mitarbeiter!$D288="",DATE(2027,4,0),Mitarbeiter!$D288),TODAY()),Einstellungen!$F$13:$F$67)))*N(Mitarbeiter!$E288)/IF(Einstellungen!$C$11="7 Tage",7,5),N('Ist-Stunden'!T288)+(N(Krankheitstage!AG288)+N(Krankheitstage!AS288))*N($C288))))</f>
        <v/>
      </c>
      <c r="AY288" s="76">
        <f>IF($B288="",0,IF(Einstellungen!$C$10="Ja",MAX(IF(Einstellungen!$C$11="7 Tage",MAX(0,(MIN(DATE(2027,5,0),IF(Mitarbeiter!$D288="",DATE(2027,5,0),Mitarbeiter!$D288),TODAY()))-(MAX(DATE(2027,4,1),Mitarbeiter!$C288))+1),MAX(0,NETWORKDAYS(MAX(DATE(2027,4,1),Mitarbeiter!$C288),MIN(DATE(2027,5,0),IF(Mitarbeiter!$D288="",DATE(2027,5,0),Mitarbeiter!$D288),TODAY()),Einstellungen!$F$13:$F$67)))*N(Mitarbeiter!$E288)/IF(Einstellungen!$C$11="7 Tage",7,5),N('Ist-Stunden'!U288)),MAX(IF(Einstellungen!$C$11="7 Tage",MAX(0,(MIN(DATE(2027,5,0),IF(Mitarbeiter!$D288="",DATE(2027,5,0),Mitarbeiter!$D288),TODAY()))-(MAX(DATE(2027,4,1),Mitarbeiter!$C288))+1),MAX(0,NETWORKDAYS(MAX(DATE(2027,4,1),Mitarbeiter!$C288),MIN(DATE(2027,5,0),IF(Mitarbeiter!$D288="",DATE(2027,5,0),Mitarbeiter!$D288),TODAY()),Einstellungen!$F$13:$F$67)))*N(Mitarbeiter!$E288)/IF(Einstellungen!$C$11="7 Tage",7,5),N('Ist-Stunden'!U288)+(N(Krankheitstage!AH288)+N(Krankheitstage!AT288))*N($C288))))</f>
        <v/>
      </c>
      <c r="AZ288" s="76">
        <f>IF($B288="",0,IF(Einstellungen!$C$10="Ja",MAX(IF(Einstellungen!$C$11="7 Tage",MAX(0,(MIN(DATE(2027,6,0),IF(Mitarbeiter!$D288="",DATE(2027,6,0),Mitarbeiter!$D288),TODAY()))-(MAX(DATE(2027,5,1),Mitarbeiter!$C288))+1),MAX(0,NETWORKDAYS(MAX(DATE(2027,5,1),Mitarbeiter!$C288),MIN(DATE(2027,6,0),IF(Mitarbeiter!$D288="",DATE(2027,6,0),Mitarbeiter!$D288),TODAY()),Einstellungen!$F$13:$F$67)))*N(Mitarbeiter!$E288)/IF(Einstellungen!$C$11="7 Tage",7,5),N('Ist-Stunden'!V288)),MAX(IF(Einstellungen!$C$11="7 Tage",MAX(0,(MIN(DATE(2027,6,0),IF(Mitarbeiter!$D288="",DATE(2027,6,0),Mitarbeiter!$D288),TODAY()))-(MAX(DATE(2027,5,1),Mitarbeiter!$C288))+1),MAX(0,NETWORKDAYS(MAX(DATE(2027,5,1),Mitarbeiter!$C288),MIN(DATE(2027,6,0),IF(Mitarbeiter!$D288="",DATE(2027,6,0),Mitarbeiter!$D288),TODAY()),Einstellungen!$F$13:$F$67)))*N(Mitarbeiter!$E288)/IF(Einstellungen!$C$11="7 Tage",7,5),N('Ist-Stunden'!V288)+(N(Krankheitstage!AI288)+N(Krankheitstage!AU288))*N($C288))))</f>
        <v/>
      </c>
      <c r="BA288" s="76">
        <f>IF($B288="",0,IF(Einstellungen!$C$10="Ja",MAX(IF(Einstellungen!$C$11="7 Tage",MAX(0,(MIN(DATE(2027,7,0),IF(Mitarbeiter!$D288="",DATE(2027,7,0),Mitarbeiter!$D288),TODAY()))-(MAX(DATE(2027,6,1),Mitarbeiter!$C288))+1),MAX(0,NETWORKDAYS(MAX(DATE(2027,6,1),Mitarbeiter!$C288),MIN(DATE(2027,7,0),IF(Mitarbeiter!$D288="",DATE(2027,7,0),Mitarbeiter!$D288),TODAY()),Einstellungen!$F$13:$F$67)))*N(Mitarbeiter!$E288)/IF(Einstellungen!$C$11="7 Tage",7,5),N('Ist-Stunden'!W288)),MAX(IF(Einstellungen!$C$11="7 Tage",MAX(0,(MIN(DATE(2027,7,0),IF(Mitarbeiter!$D288="",DATE(2027,7,0),Mitarbeiter!$D288),TODAY()))-(MAX(DATE(2027,6,1),Mitarbeiter!$C288))+1),MAX(0,NETWORKDAYS(MAX(DATE(2027,6,1),Mitarbeiter!$C288),MIN(DATE(2027,7,0),IF(Mitarbeiter!$D288="",DATE(2027,7,0),Mitarbeiter!$D288),TODAY()),Einstellungen!$F$13:$F$67)))*N(Mitarbeiter!$E288)/IF(Einstellungen!$C$11="7 Tage",7,5),N('Ist-Stunden'!W288)+(N(Krankheitstage!AJ288)+N(Krankheitstage!AV288))*N($C288))))</f>
        <v/>
      </c>
      <c r="BB288" s="76">
        <f>IF($B288="",0,IF(Einstellungen!$C$10="Ja",MAX(IF(Einstellungen!$C$11="7 Tage",MAX(0,(MIN(DATE(2027,8,0),IF(Mitarbeiter!$D288="",DATE(2027,8,0),Mitarbeiter!$D288),TODAY()))-(MAX(DATE(2027,7,1),Mitarbeiter!$C288))+1),MAX(0,NETWORKDAYS(MAX(DATE(2027,7,1),Mitarbeiter!$C288),MIN(DATE(2027,8,0),IF(Mitarbeiter!$D288="",DATE(2027,8,0),Mitarbeiter!$D288),TODAY()),Einstellungen!$F$13:$F$67)))*N(Mitarbeiter!$E288)/IF(Einstellungen!$C$11="7 Tage",7,5),N('Ist-Stunden'!X288)),MAX(IF(Einstellungen!$C$11="7 Tage",MAX(0,(MIN(DATE(2027,8,0),IF(Mitarbeiter!$D288="",DATE(2027,8,0),Mitarbeiter!$D288),TODAY()))-(MAX(DATE(2027,7,1),Mitarbeiter!$C288))+1),MAX(0,NETWORKDAYS(MAX(DATE(2027,7,1),Mitarbeiter!$C288),MIN(DATE(2027,8,0),IF(Mitarbeiter!$D288="",DATE(2027,8,0),Mitarbeiter!$D288),TODAY()),Einstellungen!$F$13:$F$67)))*N(Mitarbeiter!$E288)/IF(Einstellungen!$C$11="7 Tage",7,5),N('Ist-Stunden'!X288)+(N(Krankheitstage!AK288)+N(Krankheitstage!AW288))*N($C288))))</f>
        <v/>
      </c>
      <c r="BC288" s="76">
        <f>IF($B288="",0,IF(Einstellungen!$C$10="Ja",MAX(IF(Einstellungen!$C$11="7 Tage",MAX(0,(MIN(DATE(2027,9,0),IF(Mitarbeiter!$D288="",DATE(2027,9,0),Mitarbeiter!$D288),TODAY()))-(MAX(DATE(2027,8,1),Mitarbeiter!$C288))+1),MAX(0,NETWORKDAYS(MAX(DATE(2027,8,1),Mitarbeiter!$C288),MIN(DATE(2027,9,0),IF(Mitarbeiter!$D288="",DATE(2027,9,0),Mitarbeiter!$D288),TODAY()),Einstellungen!$F$13:$F$67)))*N(Mitarbeiter!$E288)/IF(Einstellungen!$C$11="7 Tage",7,5),N('Ist-Stunden'!Y288)),MAX(IF(Einstellungen!$C$11="7 Tage",MAX(0,(MIN(DATE(2027,9,0),IF(Mitarbeiter!$D288="",DATE(2027,9,0),Mitarbeiter!$D288),TODAY()))-(MAX(DATE(2027,8,1),Mitarbeiter!$C288))+1),MAX(0,NETWORKDAYS(MAX(DATE(2027,8,1),Mitarbeiter!$C288),MIN(DATE(2027,9,0),IF(Mitarbeiter!$D288="",DATE(2027,9,0),Mitarbeiter!$D288),TODAY()),Einstellungen!$F$13:$F$67)))*N(Mitarbeiter!$E288)/IF(Einstellungen!$C$11="7 Tage",7,5),N('Ist-Stunden'!Y288)+(N(Krankheitstage!AL288)+N(Krankheitstage!AX288))*N($C288))))</f>
        <v/>
      </c>
      <c r="BD288" s="76">
        <f>IF($B288="",0,IF(Einstellungen!$C$10="Ja",MAX(IF(Einstellungen!$C$11="7 Tage",MAX(0,(MIN(DATE(2027,10,0),IF(Mitarbeiter!$D288="",DATE(2027,10,0),Mitarbeiter!$D288),TODAY()))-(MAX(DATE(2027,9,1),Mitarbeiter!$C288))+1),MAX(0,NETWORKDAYS(MAX(DATE(2027,9,1),Mitarbeiter!$C288),MIN(DATE(2027,10,0),IF(Mitarbeiter!$D288="",DATE(2027,10,0),Mitarbeiter!$D288),TODAY()),Einstellungen!$F$13:$F$67)))*N(Mitarbeiter!$E288)/IF(Einstellungen!$C$11="7 Tage",7,5),N('Ist-Stunden'!Z288)),MAX(IF(Einstellungen!$C$11="7 Tage",MAX(0,(MIN(DATE(2027,10,0),IF(Mitarbeiter!$D288="",DATE(2027,10,0),Mitarbeiter!$D288),TODAY()))-(MAX(DATE(2027,9,1),Mitarbeiter!$C288))+1),MAX(0,NETWORKDAYS(MAX(DATE(2027,9,1),Mitarbeiter!$C288),MIN(DATE(2027,10,0),IF(Mitarbeiter!$D288="",DATE(2027,10,0),Mitarbeiter!$D288),TODAY()),Einstellungen!$F$13:$F$67)))*N(Mitarbeiter!$E288)/IF(Einstellungen!$C$11="7 Tage",7,5),N('Ist-Stunden'!Z288)+(N(Krankheitstage!AM288)+N(Krankheitstage!AY288))*N($C288))))</f>
        <v/>
      </c>
      <c r="BE288" s="76">
        <f>IF($B288="",0,IF(Einstellungen!$C$10="Ja",MAX(IF(Einstellungen!$C$11="7 Tage",MAX(0,(MIN(DATE(2027,11,0),IF(Mitarbeiter!$D288="",DATE(2027,11,0),Mitarbeiter!$D288),TODAY()))-(MAX(DATE(2027,10,1),Mitarbeiter!$C288))+1),MAX(0,NETWORKDAYS(MAX(DATE(2027,10,1),Mitarbeiter!$C288),MIN(DATE(2027,11,0),IF(Mitarbeiter!$D288="",DATE(2027,11,0),Mitarbeiter!$D288),TODAY()),Einstellungen!$F$13:$F$67)))*N(Mitarbeiter!$E288)/IF(Einstellungen!$C$11="7 Tage",7,5),N('Ist-Stunden'!AA288)),MAX(IF(Einstellungen!$C$11="7 Tage",MAX(0,(MIN(DATE(2027,11,0),IF(Mitarbeiter!$D288="",DATE(2027,11,0),Mitarbeiter!$D288),TODAY()))-(MAX(DATE(2027,10,1),Mitarbeiter!$C288))+1),MAX(0,NETWORKDAYS(MAX(DATE(2027,10,1),Mitarbeiter!$C288),MIN(DATE(2027,11,0),IF(Mitarbeiter!$D288="",DATE(2027,11,0),Mitarbeiter!$D288),TODAY()),Einstellungen!$F$13:$F$67)))*N(Mitarbeiter!$E288)/IF(Einstellungen!$C$11="7 Tage",7,5),N('Ist-Stunden'!AA288)+(N(Krankheitstage!AN288)+N(Krankheitstage!AZ288))*N($C288))))</f>
        <v/>
      </c>
      <c r="BF288" s="76">
        <f>IF($B288="",0,IF(Einstellungen!$C$10="Ja",MAX(IF(Einstellungen!$C$11="7 Tage",MAX(0,(MIN(DATE(2027,12,0),IF(Mitarbeiter!$D288="",DATE(2027,12,0),Mitarbeiter!$D288),TODAY()))-(MAX(DATE(2027,11,1),Mitarbeiter!$C288))+1),MAX(0,NETWORKDAYS(MAX(DATE(2027,11,1),Mitarbeiter!$C288),MIN(DATE(2027,12,0),IF(Mitarbeiter!$D288="",DATE(2027,12,0),Mitarbeiter!$D288),TODAY()),Einstellungen!$F$13:$F$67)))*N(Mitarbeiter!$E288)/IF(Einstellungen!$C$11="7 Tage",7,5),N('Ist-Stunden'!AB288)),MAX(IF(Einstellungen!$C$11="7 Tage",MAX(0,(MIN(DATE(2027,12,0),IF(Mitarbeiter!$D288="",DATE(2027,12,0),Mitarbeiter!$D288),TODAY()))-(MAX(DATE(2027,11,1),Mitarbeiter!$C288))+1),MAX(0,NETWORKDAYS(MAX(DATE(2027,11,1),Mitarbeiter!$C288),MIN(DATE(2027,12,0),IF(Mitarbeiter!$D288="",DATE(2027,12,0),Mitarbeiter!$D288),TODAY()),Einstellungen!$F$13:$F$67)))*N(Mitarbeiter!$E288)/IF(Einstellungen!$C$11="7 Tage",7,5),N('Ist-Stunden'!AB288)+(N(Krankheitstage!AO288)+N(Krankheitstage!BA288))*N($C288))))</f>
        <v/>
      </c>
      <c r="BG288" s="76">
        <f>IF($B288="",0,IF(Einstellungen!$C$10="Ja",MAX(IF(Einstellungen!$C$11="7 Tage",MAX(0,(MIN(DATE(2027,13,0),IF(Mitarbeiter!$D288="",DATE(2027,13,0),Mitarbeiter!$D288),TODAY()))-(MAX(DATE(2027,12,1),Mitarbeiter!$C288))+1),MAX(0,NETWORKDAYS(MAX(DATE(2027,12,1),Mitarbeiter!$C288),MIN(DATE(2027,13,0),IF(Mitarbeiter!$D288="",DATE(2027,13,0),Mitarbeiter!$D288),TODAY()),Einstellungen!$F$13:$F$67)))*N(Mitarbeiter!$E288)/IF(Einstellungen!$C$11="7 Tage",7,5),N('Ist-Stunden'!AC288)),MAX(IF(Einstellungen!$C$11="7 Tage",MAX(0,(MIN(DATE(2027,13,0),IF(Mitarbeiter!$D288="",DATE(2027,13,0),Mitarbeiter!$D288),TODAY()))-(MAX(DATE(2027,12,1),Mitarbeiter!$C288))+1),MAX(0,NETWORKDAYS(MAX(DATE(2027,12,1),Mitarbeiter!$C288),MIN(DATE(2027,13,0),IF(Mitarbeiter!$D288="",DATE(2027,13,0),Mitarbeiter!$D288),TODAY()),Einstellungen!$F$13:$F$67)))*N(Mitarbeiter!$E288)/IF(Einstellungen!$C$11="7 Tage",7,5),N('Ist-Stunden'!AC288)+(N(Krankheitstage!AP288)+N(Krankheitstage!BB288))*N($C288))))</f>
        <v/>
      </c>
      <c r="BH288" s="76">
        <f>IF($B288="",0,IF(Einstellungen!$C$10="Ja",MAX(IF(Einstellungen!$C$11="7 Tage",MAX(0,(MIN(DATE(2028,2,0),IF(Mitarbeiter!$D288="",DATE(2028,2,0),Mitarbeiter!$D288),TODAY()))-(MAX(DATE(2028,1,1),Mitarbeiter!$C288))+1),MAX(0,NETWORKDAYS(MAX(DATE(2028,1,1),Mitarbeiter!$C288),MIN(DATE(2028,2,0),IF(Mitarbeiter!$D288="",DATE(2028,2,0),Mitarbeiter!$D288),TODAY()),Einstellungen!$F$13:$F$67)))*N(Mitarbeiter!$E288)/IF(Einstellungen!$C$11="7 Tage",7,5),N('Ist-Stunden'!AD288)),MAX(IF(Einstellungen!$C$11="7 Tage",MAX(0,(MIN(DATE(2028,2,0),IF(Mitarbeiter!$D288="",DATE(2028,2,0),Mitarbeiter!$D288),TODAY()))-(MAX(DATE(2028,1,1),Mitarbeiter!$C288))+1),MAX(0,NETWORKDAYS(MAX(DATE(2028,1,1),Mitarbeiter!$C288),MIN(DATE(2028,2,0),IF(Mitarbeiter!$D288="",DATE(2028,2,0),Mitarbeiter!$D288),TODAY()),Einstellungen!$F$13:$F$67)))*N(Mitarbeiter!$E288)/IF(Einstellungen!$C$11="7 Tage",7,5),N('Ist-Stunden'!AD288)+(N(Krankheitstage!BC288)+N(Krankheitstage!BO288))*N($C288))))</f>
        <v/>
      </c>
      <c r="BI288" s="76">
        <f>IF($B288="",0,IF(Einstellungen!$C$10="Ja",MAX(IF(Einstellungen!$C$11="7 Tage",MAX(0,(MIN(DATE(2028,3,0),IF(Mitarbeiter!$D288="",DATE(2028,3,0),Mitarbeiter!$D288),TODAY()))-(MAX(DATE(2028,2,1),Mitarbeiter!$C288))+1),MAX(0,NETWORKDAYS(MAX(DATE(2028,2,1),Mitarbeiter!$C288),MIN(DATE(2028,3,0),IF(Mitarbeiter!$D288="",DATE(2028,3,0),Mitarbeiter!$D288),TODAY()),Einstellungen!$F$13:$F$67)))*N(Mitarbeiter!$E288)/IF(Einstellungen!$C$11="7 Tage",7,5),N('Ist-Stunden'!AE288)),MAX(IF(Einstellungen!$C$11="7 Tage",MAX(0,(MIN(DATE(2028,3,0),IF(Mitarbeiter!$D288="",DATE(2028,3,0),Mitarbeiter!$D288),TODAY()))-(MAX(DATE(2028,2,1),Mitarbeiter!$C288))+1),MAX(0,NETWORKDAYS(MAX(DATE(2028,2,1),Mitarbeiter!$C288),MIN(DATE(2028,3,0),IF(Mitarbeiter!$D288="",DATE(2028,3,0),Mitarbeiter!$D288),TODAY()),Einstellungen!$F$13:$F$67)))*N(Mitarbeiter!$E288)/IF(Einstellungen!$C$11="7 Tage",7,5),N('Ist-Stunden'!AE288)+(N(Krankheitstage!BD288)+N(Krankheitstage!BP288))*N($C288))))</f>
        <v/>
      </c>
      <c r="BJ288" s="76">
        <f>IF($B288="",0,IF(Einstellungen!$C$10="Ja",MAX(IF(Einstellungen!$C$11="7 Tage",MAX(0,(MIN(DATE(2028,4,0),IF(Mitarbeiter!$D288="",DATE(2028,4,0),Mitarbeiter!$D288),TODAY()))-(MAX(DATE(2028,3,1),Mitarbeiter!$C288))+1),MAX(0,NETWORKDAYS(MAX(DATE(2028,3,1),Mitarbeiter!$C288),MIN(DATE(2028,4,0),IF(Mitarbeiter!$D288="",DATE(2028,4,0),Mitarbeiter!$D288),TODAY()),Einstellungen!$F$13:$F$67)))*N(Mitarbeiter!$E288)/IF(Einstellungen!$C$11="7 Tage",7,5),N('Ist-Stunden'!AF288)),MAX(IF(Einstellungen!$C$11="7 Tage",MAX(0,(MIN(DATE(2028,4,0),IF(Mitarbeiter!$D288="",DATE(2028,4,0),Mitarbeiter!$D288),TODAY()))-(MAX(DATE(2028,3,1),Mitarbeiter!$C288))+1),MAX(0,NETWORKDAYS(MAX(DATE(2028,3,1),Mitarbeiter!$C288),MIN(DATE(2028,4,0),IF(Mitarbeiter!$D288="",DATE(2028,4,0),Mitarbeiter!$D288),TODAY()),Einstellungen!$F$13:$F$67)))*N(Mitarbeiter!$E288)/IF(Einstellungen!$C$11="7 Tage",7,5),N('Ist-Stunden'!AF288)+(N(Krankheitstage!BE288)+N(Krankheitstage!BQ288))*N($C288))))</f>
        <v/>
      </c>
      <c r="BK288" s="76">
        <f>IF($B288="",0,IF(Einstellungen!$C$10="Ja",MAX(IF(Einstellungen!$C$11="7 Tage",MAX(0,(MIN(DATE(2028,5,0),IF(Mitarbeiter!$D288="",DATE(2028,5,0),Mitarbeiter!$D288),TODAY()))-(MAX(DATE(2028,4,1),Mitarbeiter!$C288))+1),MAX(0,NETWORKDAYS(MAX(DATE(2028,4,1),Mitarbeiter!$C288),MIN(DATE(2028,5,0),IF(Mitarbeiter!$D288="",DATE(2028,5,0),Mitarbeiter!$D288),TODAY()),Einstellungen!$F$13:$F$67)))*N(Mitarbeiter!$E288)/IF(Einstellungen!$C$11="7 Tage",7,5),N('Ist-Stunden'!AG288)),MAX(IF(Einstellungen!$C$11="7 Tage",MAX(0,(MIN(DATE(2028,5,0),IF(Mitarbeiter!$D288="",DATE(2028,5,0),Mitarbeiter!$D288),TODAY()))-(MAX(DATE(2028,4,1),Mitarbeiter!$C288))+1),MAX(0,NETWORKDAYS(MAX(DATE(2028,4,1),Mitarbeiter!$C288),MIN(DATE(2028,5,0),IF(Mitarbeiter!$D288="",DATE(2028,5,0),Mitarbeiter!$D288),TODAY()),Einstellungen!$F$13:$F$67)))*N(Mitarbeiter!$E288)/IF(Einstellungen!$C$11="7 Tage",7,5),N('Ist-Stunden'!AG288)+(N(Krankheitstage!BF288)+N(Krankheitstage!BR288))*N($C288))))</f>
        <v/>
      </c>
      <c r="BL288" s="76">
        <f>IF($B288="",0,IF(Einstellungen!$C$10="Ja",MAX(IF(Einstellungen!$C$11="7 Tage",MAX(0,(MIN(DATE(2028,6,0),IF(Mitarbeiter!$D288="",DATE(2028,6,0),Mitarbeiter!$D288),TODAY()))-(MAX(DATE(2028,5,1),Mitarbeiter!$C288))+1),MAX(0,NETWORKDAYS(MAX(DATE(2028,5,1),Mitarbeiter!$C288),MIN(DATE(2028,6,0),IF(Mitarbeiter!$D288="",DATE(2028,6,0),Mitarbeiter!$D288),TODAY()),Einstellungen!$F$13:$F$67)))*N(Mitarbeiter!$E288)/IF(Einstellungen!$C$11="7 Tage",7,5),N('Ist-Stunden'!AH288)),MAX(IF(Einstellungen!$C$11="7 Tage",MAX(0,(MIN(DATE(2028,6,0),IF(Mitarbeiter!$D288="",DATE(2028,6,0),Mitarbeiter!$D288),TODAY()))-(MAX(DATE(2028,5,1),Mitarbeiter!$C288))+1),MAX(0,NETWORKDAYS(MAX(DATE(2028,5,1),Mitarbeiter!$C288),MIN(DATE(2028,6,0),IF(Mitarbeiter!$D288="",DATE(2028,6,0),Mitarbeiter!$D288),TODAY()),Einstellungen!$F$13:$F$67)))*N(Mitarbeiter!$E288)/IF(Einstellungen!$C$11="7 Tage",7,5),N('Ist-Stunden'!AH288)+(N(Krankheitstage!BG288)+N(Krankheitstage!BS288))*N($C288))))</f>
        <v/>
      </c>
      <c r="BM288" s="76">
        <f>IF($B288="",0,IF(Einstellungen!$C$10="Ja",MAX(IF(Einstellungen!$C$11="7 Tage",MAX(0,(MIN(DATE(2028,7,0),IF(Mitarbeiter!$D288="",DATE(2028,7,0),Mitarbeiter!$D288),TODAY()))-(MAX(DATE(2028,6,1),Mitarbeiter!$C288))+1),MAX(0,NETWORKDAYS(MAX(DATE(2028,6,1),Mitarbeiter!$C288),MIN(DATE(2028,7,0),IF(Mitarbeiter!$D288="",DATE(2028,7,0),Mitarbeiter!$D288),TODAY()),Einstellungen!$F$13:$F$67)))*N(Mitarbeiter!$E288)/IF(Einstellungen!$C$11="7 Tage",7,5),N('Ist-Stunden'!AI288)),MAX(IF(Einstellungen!$C$11="7 Tage",MAX(0,(MIN(DATE(2028,7,0),IF(Mitarbeiter!$D288="",DATE(2028,7,0),Mitarbeiter!$D288),TODAY()))-(MAX(DATE(2028,6,1),Mitarbeiter!$C288))+1),MAX(0,NETWORKDAYS(MAX(DATE(2028,6,1),Mitarbeiter!$C288),MIN(DATE(2028,7,0),IF(Mitarbeiter!$D288="",DATE(2028,7,0),Mitarbeiter!$D288),TODAY()),Einstellungen!$F$13:$F$67)))*N(Mitarbeiter!$E288)/IF(Einstellungen!$C$11="7 Tage",7,5),N('Ist-Stunden'!AI288)+(N(Krankheitstage!BH288)+N(Krankheitstage!BT288))*N($C288))))</f>
        <v/>
      </c>
      <c r="BN288" s="76">
        <f>IF($B288="",0,IF(Einstellungen!$C$10="Ja",MAX(IF(Einstellungen!$C$11="7 Tage",MAX(0,(MIN(DATE(2028,8,0),IF(Mitarbeiter!$D288="",DATE(2028,8,0),Mitarbeiter!$D288),TODAY()))-(MAX(DATE(2028,7,1),Mitarbeiter!$C288))+1),MAX(0,NETWORKDAYS(MAX(DATE(2028,7,1),Mitarbeiter!$C288),MIN(DATE(2028,8,0),IF(Mitarbeiter!$D288="",DATE(2028,8,0),Mitarbeiter!$D288),TODAY()),Einstellungen!$F$13:$F$67)))*N(Mitarbeiter!$E288)/IF(Einstellungen!$C$11="7 Tage",7,5),N('Ist-Stunden'!AJ288)),MAX(IF(Einstellungen!$C$11="7 Tage",MAX(0,(MIN(DATE(2028,8,0),IF(Mitarbeiter!$D288="",DATE(2028,8,0),Mitarbeiter!$D288),TODAY()))-(MAX(DATE(2028,7,1),Mitarbeiter!$C288))+1),MAX(0,NETWORKDAYS(MAX(DATE(2028,7,1),Mitarbeiter!$C288),MIN(DATE(2028,8,0),IF(Mitarbeiter!$D288="",DATE(2028,8,0),Mitarbeiter!$D288),TODAY()),Einstellungen!$F$13:$F$67)))*N(Mitarbeiter!$E288)/IF(Einstellungen!$C$11="7 Tage",7,5),N('Ist-Stunden'!AJ288)+(N(Krankheitstage!BI288)+N(Krankheitstage!BU288))*N($C288))))</f>
        <v/>
      </c>
      <c r="BO288" s="76">
        <f>IF($B288="",0,IF(Einstellungen!$C$10="Ja",MAX(IF(Einstellungen!$C$11="7 Tage",MAX(0,(MIN(DATE(2028,9,0),IF(Mitarbeiter!$D288="",DATE(2028,9,0),Mitarbeiter!$D288),TODAY()))-(MAX(DATE(2028,8,1),Mitarbeiter!$C288))+1),MAX(0,NETWORKDAYS(MAX(DATE(2028,8,1),Mitarbeiter!$C288),MIN(DATE(2028,9,0),IF(Mitarbeiter!$D288="",DATE(2028,9,0),Mitarbeiter!$D288),TODAY()),Einstellungen!$F$13:$F$67)))*N(Mitarbeiter!$E288)/IF(Einstellungen!$C$11="7 Tage",7,5),N('Ist-Stunden'!AK288)),MAX(IF(Einstellungen!$C$11="7 Tage",MAX(0,(MIN(DATE(2028,9,0),IF(Mitarbeiter!$D288="",DATE(2028,9,0),Mitarbeiter!$D288),TODAY()))-(MAX(DATE(2028,8,1),Mitarbeiter!$C288))+1),MAX(0,NETWORKDAYS(MAX(DATE(2028,8,1),Mitarbeiter!$C288),MIN(DATE(2028,9,0),IF(Mitarbeiter!$D288="",DATE(2028,9,0),Mitarbeiter!$D288),TODAY()),Einstellungen!$F$13:$F$67)))*N(Mitarbeiter!$E288)/IF(Einstellungen!$C$11="7 Tage",7,5),N('Ist-Stunden'!AK288)+(N(Krankheitstage!BJ288)+N(Krankheitstage!BV288))*N($C288))))</f>
        <v/>
      </c>
      <c r="BP288" s="76">
        <f>IF($B288="",0,IF(Einstellungen!$C$10="Ja",MAX(IF(Einstellungen!$C$11="7 Tage",MAX(0,(MIN(DATE(2028,10,0),IF(Mitarbeiter!$D288="",DATE(2028,10,0),Mitarbeiter!$D288),TODAY()))-(MAX(DATE(2028,9,1),Mitarbeiter!$C288))+1),MAX(0,NETWORKDAYS(MAX(DATE(2028,9,1),Mitarbeiter!$C288),MIN(DATE(2028,10,0),IF(Mitarbeiter!$D288="",DATE(2028,10,0),Mitarbeiter!$D288),TODAY()),Einstellungen!$F$13:$F$67)))*N(Mitarbeiter!$E288)/IF(Einstellungen!$C$11="7 Tage",7,5),N('Ist-Stunden'!AL288)),MAX(IF(Einstellungen!$C$11="7 Tage",MAX(0,(MIN(DATE(2028,10,0),IF(Mitarbeiter!$D288="",DATE(2028,10,0),Mitarbeiter!$D288),TODAY()))-(MAX(DATE(2028,9,1),Mitarbeiter!$C288))+1),MAX(0,NETWORKDAYS(MAX(DATE(2028,9,1),Mitarbeiter!$C288),MIN(DATE(2028,10,0),IF(Mitarbeiter!$D288="",DATE(2028,10,0),Mitarbeiter!$D288),TODAY()),Einstellungen!$F$13:$F$67)))*N(Mitarbeiter!$E288)/IF(Einstellungen!$C$11="7 Tage",7,5),N('Ist-Stunden'!AL288)+(N(Krankheitstage!BK288)+N(Krankheitstage!BW288))*N($C288))))</f>
        <v/>
      </c>
      <c r="BQ288" s="76">
        <f>IF($B288="",0,IF(Einstellungen!$C$10="Ja",MAX(IF(Einstellungen!$C$11="7 Tage",MAX(0,(MIN(DATE(2028,11,0),IF(Mitarbeiter!$D288="",DATE(2028,11,0),Mitarbeiter!$D288),TODAY()))-(MAX(DATE(2028,10,1),Mitarbeiter!$C288))+1),MAX(0,NETWORKDAYS(MAX(DATE(2028,10,1),Mitarbeiter!$C288),MIN(DATE(2028,11,0),IF(Mitarbeiter!$D288="",DATE(2028,11,0),Mitarbeiter!$D288),TODAY()),Einstellungen!$F$13:$F$67)))*N(Mitarbeiter!$E288)/IF(Einstellungen!$C$11="7 Tage",7,5),N('Ist-Stunden'!AM288)),MAX(IF(Einstellungen!$C$11="7 Tage",MAX(0,(MIN(DATE(2028,11,0),IF(Mitarbeiter!$D288="",DATE(2028,11,0),Mitarbeiter!$D288),TODAY()))-(MAX(DATE(2028,10,1),Mitarbeiter!$C288))+1),MAX(0,NETWORKDAYS(MAX(DATE(2028,10,1),Mitarbeiter!$C288),MIN(DATE(2028,11,0),IF(Mitarbeiter!$D288="",DATE(2028,11,0),Mitarbeiter!$D288),TODAY()),Einstellungen!$F$13:$F$67)))*N(Mitarbeiter!$E288)/IF(Einstellungen!$C$11="7 Tage",7,5),N('Ist-Stunden'!AM288)+(N(Krankheitstage!BL288)+N(Krankheitstage!BX288))*N($C288))))</f>
        <v/>
      </c>
      <c r="BR288" s="76">
        <f>IF($B288="",0,IF(Einstellungen!$C$10="Ja",MAX(IF(Einstellungen!$C$11="7 Tage",MAX(0,(MIN(DATE(2028,12,0),IF(Mitarbeiter!$D288="",DATE(2028,12,0),Mitarbeiter!$D288),TODAY()))-(MAX(DATE(2028,11,1),Mitarbeiter!$C288))+1),MAX(0,NETWORKDAYS(MAX(DATE(2028,11,1),Mitarbeiter!$C288),MIN(DATE(2028,12,0),IF(Mitarbeiter!$D288="",DATE(2028,12,0),Mitarbeiter!$D288),TODAY()),Einstellungen!$F$13:$F$67)))*N(Mitarbeiter!$E288)/IF(Einstellungen!$C$11="7 Tage",7,5),N('Ist-Stunden'!AN288)),MAX(IF(Einstellungen!$C$11="7 Tage",MAX(0,(MIN(DATE(2028,12,0),IF(Mitarbeiter!$D288="",DATE(2028,12,0),Mitarbeiter!$D288),TODAY()))-(MAX(DATE(2028,11,1),Mitarbeiter!$C288))+1),MAX(0,NETWORKDAYS(MAX(DATE(2028,11,1),Mitarbeiter!$C288),MIN(DATE(2028,12,0),IF(Mitarbeiter!$D288="",DATE(2028,12,0),Mitarbeiter!$D288),TODAY()),Einstellungen!$F$13:$F$67)))*N(Mitarbeiter!$E288)/IF(Einstellungen!$C$11="7 Tage",7,5),N('Ist-Stunden'!AN288)+(N(Krankheitstage!BM288)+N(Krankheitstage!BY288))*N($C288))))</f>
        <v/>
      </c>
      <c r="BS288" s="76">
        <f>IF($B288="",0,IF(Einstellungen!$C$10="Ja",MAX(IF(Einstellungen!$C$11="7 Tage",MAX(0,(MIN(DATE(2028,13,0),IF(Mitarbeiter!$D288="",DATE(2028,13,0),Mitarbeiter!$D288),TODAY()))-(MAX(DATE(2028,12,1),Mitarbeiter!$C288))+1),MAX(0,NETWORKDAYS(MAX(DATE(2028,12,1),Mitarbeiter!$C288),MIN(DATE(2028,13,0),IF(Mitarbeiter!$D288="",DATE(2028,13,0),Mitarbeiter!$D288),TODAY()),Einstellungen!$F$13:$F$67)))*N(Mitarbeiter!$E288)/IF(Einstellungen!$C$11="7 Tage",7,5),N('Ist-Stunden'!AO288)),MAX(IF(Einstellungen!$C$11="7 Tage",MAX(0,(MIN(DATE(2028,13,0),IF(Mitarbeiter!$D288="",DATE(2028,13,0),Mitarbeiter!$D288),TODAY()))-(MAX(DATE(2028,12,1),Mitarbeiter!$C288))+1),MAX(0,NETWORKDAYS(MAX(DATE(2028,12,1),Mitarbeiter!$C288),MIN(DATE(2028,13,0),IF(Mitarbeiter!$D288="",DATE(2028,13,0),Mitarbeiter!$D288),TODAY()),Einstellungen!$F$13:$F$67)))*N(Mitarbeiter!$E288)/IF(Einstellungen!$C$11="7 Tage",7,5),N('Ist-Stunden'!AO288)+(N(Krankheitstage!BN288)+N(Krankheitstage!BZ288))*N($C288))))</f>
        <v/>
      </c>
      <c r="BT288" s="76">
        <f>IF($B288="",0,IF(Einstellungen!$C$10="Ja",MAX(IF(Einstellungen!$C$11="7 Tage",MAX(0,(MIN(DATE(2029,2,0),IF(Mitarbeiter!$D288="",DATE(2029,2,0),Mitarbeiter!$D288),TODAY()))-(MAX(DATE(2029,1,1),Mitarbeiter!$C288))+1),MAX(0,NETWORKDAYS(MAX(DATE(2029,1,1),Mitarbeiter!$C288),MIN(DATE(2029,2,0),IF(Mitarbeiter!$D288="",DATE(2029,2,0),Mitarbeiter!$D288),TODAY()),Einstellungen!$F$13:$F$67)))*N(Mitarbeiter!$E288)/IF(Einstellungen!$C$11="7 Tage",7,5),N('Ist-Stunden'!AP288)),MAX(IF(Einstellungen!$C$11="7 Tage",MAX(0,(MIN(DATE(2029,2,0),IF(Mitarbeiter!$D288="",DATE(2029,2,0),Mitarbeiter!$D288),TODAY()))-(MAX(DATE(2029,1,1),Mitarbeiter!$C288))+1),MAX(0,NETWORKDAYS(MAX(DATE(2029,1,1),Mitarbeiter!$C288),MIN(DATE(2029,2,0),IF(Mitarbeiter!$D288="",DATE(2029,2,0),Mitarbeiter!$D288),TODAY()),Einstellungen!$F$13:$F$67)))*N(Mitarbeiter!$E288)/IF(Einstellungen!$C$11="7 Tage",7,5),N('Ist-Stunden'!AP288)+(N(Krankheitstage!CA288)+N(Krankheitstage!CM288))*N($C288))))</f>
        <v/>
      </c>
      <c r="BU288" s="76">
        <f>IF($B288="",0,IF(Einstellungen!$C$10="Ja",MAX(IF(Einstellungen!$C$11="7 Tage",MAX(0,(MIN(DATE(2029,3,0),IF(Mitarbeiter!$D288="",DATE(2029,3,0),Mitarbeiter!$D288),TODAY()))-(MAX(DATE(2029,2,1),Mitarbeiter!$C288))+1),MAX(0,NETWORKDAYS(MAX(DATE(2029,2,1),Mitarbeiter!$C288),MIN(DATE(2029,3,0),IF(Mitarbeiter!$D288="",DATE(2029,3,0),Mitarbeiter!$D288),TODAY()),Einstellungen!$F$13:$F$67)))*N(Mitarbeiter!$E288)/IF(Einstellungen!$C$11="7 Tage",7,5),N('Ist-Stunden'!AQ288)),MAX(IF(Einstellungen!$C$11="7 Tage",MAX(0,(MIN(DATE(2029,3,0),IF(Mitarbeiter!$D288="",DATE(2029,3,0),Mitarbeiter!$D288),TODAY()))-(MAX(DATE(2029,2,1),Mitarbeiter!$C288))+1),MAX(0,NETWORKDAYS(MAX(DATE(2029,2,1),Mitarbeiter!$C288),MIN(DATE(2029,3,0),IF(Mitarbeiter!$D288="",DATE(2029,3,0),Mitarbeiter!$D288),TODAY()),Einstellungen!$F$13:$F$67)))*N(Mitarbeiter!$E288)/IF(Einstellungen!$C$11="7 Tage",7,5),N('Ist-Stunden'!AQ288)+(N(Krankheitstage!CB288)+N(Krankheitstage!CN288))*N($C288))))</f>
        <v/>
      </c>
      <c r="BV288" s="76">
        <f>IF($B288="",0,IF(Einstellungen!$C$10="Ja",MAX(IF(Einstellungen!$C$11="7 Tage",MAX(0,(MIN(DATE(2029,4,0),IF(Mitarbeiter!$D288="",DATE(2029,4,0),Mitarbeiter!$D288),TODAY()))-(MAX(DATE(2029,3,1),Mitarbeiter!$C288))+1),MAX(0,NETWORKDAYS(MAX(DATE(2029,3,1),Mitarbeiter!$C288),MIN(DATE(2029,4,0),IF(Mitarbeiter!$D288="",DATE(2029,4,0),Mitarbeiter!$D288),TODAY()),Einstellungen!$F$13:$F$67)))*N(Mitarbeiter!$E288)/IF(Einstellungen!$C$11="7 Tage",7,5),N('Ist-Stunden'!AR288)),MAX(IF(Einstellungen!$C$11="7 Tage",MAX(0,(MIN(DATE(2029,4,0),IF(Mitarbeiter!$D288="",DATE(2029,4,0),Mitarbeiter!$D288),TODAY()))-(MAX(DATE(2029,3,1),Mitarbeiter!$C288))+1),MAX(0,NETWORKDAYS(MAX(DATE(2029,3,1),Mitarbeiter!$C288),MIN(DATE(2029,4,0),IF(Mitarbeiter!$D288="",DATE(2029,4,0),Mitarbeiter!$D288),TODAY()),Einstellungen!$F$13:$F$67)))*N(Mitarbeiter!$E288)/IF(Einstellungen!$C$11="7 Tage",7,5),N('Ist-Stunden'!AR288)+(N(Krankheitstage!CC288)+N(Krankheitstage!CO288))*N($C288))))</f>
        <v/>
      </c>
      <c r="BW288" s="76">
        <f>IF($B288="",0,IF(Einstellungen!$C$10="Ja",MAX(IF(Einstellungen!$C$11="7 Tage",MAX(0,(MIN(DATE(2029,5,0),IF(Mitarbeiter!$D288="",DATE(2029,5,0),Mitarbeiter!$D288),TODAY()))-(MAX(DATE(2029,4,1),Mitarbeiter!$C288))+1),MAX(0,NETWORKDAYS(MAX(DATE(2029,4,1),Mitarbeiter!$C288),MIN(DATE(2029,5,0),IF(Mitarbeiter!$D288="",DATE(2029,5,0),Mitarbeiter!$D288),TODAY()),Einstellungen!$F$13:$F$67)))*N(Mitarbeiter!$E288)/IF(Einstellungen!$C$11="7 Tage",7,5),N('Ist-Stunden'!AS288)),MAX(IF(Einstellungen!$C$11="7 Tage",MAX(0,(MIN(DATE(2029,5,0),IF(Mitarbeiter!$D288="",DATE(2029,5,0),Mitarbeiter!$D288),TODAY()))-(MAX(DATE(2029,4,1),Mitarbeiter!$C288))+1),MAX(0,NETWORKDAYS(MAX(DATE(2029,4,1),Mitarbeiter!$C288),MIN(DATE(2029,5,0),IF(Mitarbeiter!$D288="",DATE(2029,5,0),Mitarbeiter!$D288),TODAY()),Einstellungen!$F$13:$F$67)))*N(Mitarbeiter!$E288)/IF(Einstellungen!$C$11="7 Tage",7,5),N('Ist-Stunden'!AS288)+(N(Krankheitstage!CD288)+N(Krankheitstage!CP288))*N($C288))))</f>
        <v/>
      </c>
      <c r="BX288" s="76">
        <f>IF($B288="",0,IF(Einstellungen!$C$10="Ja",MAX(IF(Einstellungen!$C$11="7 Tage",MAX(0,(MIN(DATE(2029,6,0),IF(Mitarbeiter!$D288="",DATE(2029,6,0),Mitarbeiter!$D288),TODAY()))-(MAX(DATE(2029,5,1),Mitarbeiter!$C288))+1),MAX(0,NETWORKDAYS(MAX(DATE(2029,5,1),Mitarbeiter!$C288),MIN(DATE(2029,6,0),IF(Mitarbeiter!$D288="",DATE(2029,6,0),Mitarbeiter!$D288),TODAY()),Einstellungen!$F$13:$F$67)))*N(Mitarbeiter!$E288)/IF(Einstellungen!$C$11="7 Tage",7,5),N('Ist-Stunden'!AT288)),MAX(IF(Einstellungen!$C$11="7 Tage",MAX(0,(MIN(DATE(2029,6,0),IF(Mitarbeiter!$D288="",DATE(2029,6,0),Mitarbeiter!$D288),TODAY()))-(MAX(DATE(2029,5,1),Mitarbeiter!$C288))+1),MAX(0,NETWORKDAYS(MAX(DATE(2029,5,1),Mitarbeiter!$C288),MIN(DATE(2029,6,0),IF(Mitarbeiter!$D288="",DATE(2029,6,0),Mitarbeiter!$D288),TODAY()),Einstellungen!$F$13:$F$67)))*N(Mitarbeiter!$E288)/IF(Einstellungen!$C$11="7 Tage",7,5),N('Ist-Stunden'!AT288)+(N(Krankheitstage!CE288)+N(Krankheitstage!CQ288))*N($C288))))</f>
        <v/>
      </c>
      <c r="BY288" s="76">
        <f>IF($B288="",0,IF(Einstellungen!$C$10="Ja",MAX(IF(Einstellungen!$C$11="7 Tage",MAX(0,(MIN(DATE(2029,7,0),IF(Mitarbeiter!$D288="",DATE(2029,7,0),Mitarbeiter!$D288),TODAY()))-(MAX(DATE(2029,6,1),Mitarbeiter!$C288))+1),MAX(0,NETWORKDAYS(MAX(DATE(2029,6,1),Mitarbeiter!$C288),MIN(DATE(2029,7,0),IF(Mitarbeiter!$D288="",DATE(2029,7,0),Mitarbeiter!$D288),TODAY()),Einstellungen!$F$13:$F$67)))*N(Mitarbeiter!$E288)/IF(Einstellungen!$C$11="7 Tage",7,5),N('Ist-Stunden'!AU288)),MAX(IF(Einstellungen!$C$11="7 Tage",MAX(0,(MIN(DATE(2029,7,0),IF(Mitarbeiter!$D288="",DATE(2029,7,0),Mitarbeiter!$D288),TODAY()))-(MAX(DATE(2029,6,1),Mitarbeiter!$C288))+1),MAX(0,NETWORKDAYS(MAX(DATE(2029,6,1),Mitarbeiter!$C288),MIN(DATE(2029,7,0),IF(Mitarbeiter!$D288="",DATE(2029,7,0),Mitarbeiter!$D288),TODAY()),Einstellungen!$F$13:$F$67)))*N(Mitarbeiter!$E288)/IF(Einstellungen!$C$11="7 Tage",7,5),N('Ist-Stunden'!AU288)+(N(Krankheitstage!CF288)+N(Krankheitstage!CR288))*N($C288))))</f>
        <v/>
      </c>
      <c r="BZ288" s="76">
        <f>IF($B288="",0,IF(Einstellungen!$C$10="Ja",MAX(IF(Einstellungen!$C$11="7 Tage",MAX(0,(MIN(DATE(2029,8,0),IF(Mitarbeiter!$D288="",DATE(2029,8,0),Mitarbeiter!$D288),TODAY()))-(MAX(DATE(2029,7,1),Mitarbeiter!$C288))+1),MAX(0,NETWORKDAYS(MAX(DATE(2029,7,1),Mitarbeiter!$C288),MIN(DATE(2029,8,0),IF(Mitarbeiter!$D288="",DATE(2029,8,0),Mitarbeiter!$D288),TODAY()),Einstellungen!$F$13:$F$67)))*N(Mitarbeiter!$E288)/IF(Einstellungen!$C$11="7 Tage",7,5),N('Ist-Stunden'!AV288)),MAX(IF(Einstellungen!$C$11="7 Tage",MAX(0,(MIN(DATE(2029,8,0),IF(Mitarbeiter!$D288="",DATE(2029,8,0),Mitarbeiter!$D288),TODAY()))-(MAX(DATE(2029,7,1),Mitarbeiter!$C288))+1),MAX(0,NETWORKDAYS(MAX(DATE(2029,7,1),Mitarbeiter!$C288),MIN(DATE(2029,8,0),IF(Mitarbeiter!$D288="",DATE(2029,8,0),Mitarbeiter!$D288),TODAY()),Einstellungen!$F$13:$F$67)))*N(Mitarbeiter!$E288)/IF(Einstellungen!$C$11="7 Tage",7,5),N('Ist-Stunden'!AV288)+(N(Krankheitstage!CG288)+N(Krankheitstage!CS288))*N($C288))))</f>
        <v/>
      </c>
      <c r="CA288" s="76">
        <f>IF($B288="",0,IF(Einstellungen!$C$10="Ja",MAX(IF(Einstellungen!$C$11="7 Tage",MAX(0,(MIN(DATE(2029,9,0),IF(Mitarbeiter!$D288="",DATE(2029,9,0),Mitarbeiter!$D288),TODAY()))-(MAX(DATE(2029,8,1),Mitarbeiter!$C288))+1),MAX(0,NETWORKDAYS(MAX(DATE(2029,8,1),Mitarbeiter!$C288),MIN(DATE(2029,9,0),IF(Mitarbeiter!$D288="",DATE(2029,9,0),Mitarbeiter!$D288),TODAY()),Einstellungen!$F$13:$F$67)))*N(Mitarbeiter!$E288)/IF(Einstellungen!$C$11="7 Tage",7,5),N('Ist-Stunden'!AW288)),MAX(IF(Einstellungen!$C$11="7 Tage",MAX(0,(MIN(DATE(2029,9,0),IF(Mitarbeiter!$D288="",DATE(2029,9,0),Mitarbeiter!$D288),TODAY()))-(MAX(DATE(2029,8,1),Mitarbeiter!$C288))+1),MAX(0,NETWORKDAYS(MAX(DATE(2029,8,1),Mitarbeiter!$C288),MIN(DATE(2029,9,0),IF(Mitarbeiter!$D288="",DATE(2029,9,0),Mitarbeiter!$D288),TODAY()),Einstellungen!$F$13:$F$67)))*N(Mitarbeiter!$E288)/IF(Einstellungen!$C$11="7 Tage",7,5),N('Ist-Stunden'!AW288)+(N(Krankheitstage!CH288)+N(Krankheitstage!CT288))*N($C288))))</f>
        <v/>
      </c>
      <c r="CB288" s="76">
        <f>IF($B288="",0,IF(Einstellungen!$C$10="Ja",MAX(IF(Einstellungen!$C$11="7 Tage",MAX(0,(MIN(DATE(2029,10,0),IF(Mitarbeiter!$D288="",DATE(2029,10,0),Mitarbeiter!$D288),TODAY()))-(MAX(DATE(2029,9,1),Mitarbeiter!$C288))+1),MAX(0,NETWORKDAYS(MAX(DATE(2029,9,1),Mitarbeiter!$C288),MIN(DATE(2029,10,0),IF(Mitarbeiter!$D288="",DATE(2029,10,0),Mitarbeiter!$D288),TODAY()),Einstellungen!$F$13:$F$67)))*N(Mitarbeiter!$E288)/IF(Einstellungen!$C$11="7 Tage",7,5),N('Ist-Stunden'!AX288)),MAX(IF(Einstellungen!$C$11="7 Tage",MAX(0,(MIN(DATE(2029,10,0),IF(Mitarbeiter!$D288="",DATE(2029,10,0),Mitarbeiter!$D288),TODAY()))-(MAX(DATE(2029,9,1),Mitarbeiter!$C288))+1),MAX(0,NETWORKDAYS(MAX(DATE(2029,9,1),Mitarbeiter!$C288),MIN(DATE(2029,10,0),IF(Mitarbeiter!$D288="",DATE(2029,10,0),Mitarbeiter!$D288),TODAY()),Einstellungen!$F$13:$F$67)))*N(Mitarbeiter!$E288)/IF(Einstellungen!$C$11="7 Tage",7,5),N('Ist-Stunden'!AX288)+(N(Krankheitstage!CI288)+N(Krankheitstage!CU288))*N($C288))))</f>
        <v/>
      </c>
      <c r="CC288" s="76">
        <f>IF($B288="",0,IF(Einstellungen!$C$10="Ja",MAX(IF(Einstellungen!$C$11="7 Tage",MAX(0,(MIN(DATE(2029,11,0),IF(Mitarbeiter!$D288="",DATE(2029,11,0),Mitarbeiter!$D288),TODAY()))-(MAX(DATE(2029,10,1),Mitarbeiter!$C288))+1),MAX(0,NETWORKDAYS(MAX(DATE(2029,10,1),Mitarbeiter!$C288),MIN(DATE(2029,11,0),IF(Mitarbeiter!$D288="",DATE(2029,11,0),Mitarbeiter!$D288),TODAY()),Einstellungen!$F$13:$F$67)))*N(Mitarbeiter!$E288)/IF(Einstellungen!$C$11="7 Tage",7,5),N('Ist-Stunden'!AY288)),MAX(IF(Einstellungen!$C$11="7 Tage",MAX(0,(MIN(DATE(2029,11,0),IF(Mitarbeiter!$D288="",DATE(2029,11,0),Mitarbeiter!$D288),TODAY()))-(MAX(DATE(2029,10,1),Mitarbeiter!$C288))+1),MAX(0,NETWORKDAYS(MAX(DATE(2029,10,1),Mitarbeiter!$C288),MIN(DATE(2029,11,0),IF(Mitarbeiter!$D288="",DATE(2029,11,0),Mitarbeiter!$D288),TODAY()),Einstellungen!$F$13:$F$67)))*N(Mitarbeiter!$E288)/IF(Einstellungen!$C$11="7 Tage",7,5),N('Ist-Stunden'!AY288)+(N(Krankheitstage!CJ288)+N(Krankheitstage!CV288))*N($C288))))</f>
        <v/>
      </c>
      <c r="CD288" s="76">
        <f>IF($B288="",0,IF(Einstellungen!$C$10="Ja",MAX(IF(Einstellungen!$C$11="7 Tage",MAX(0,(MIN(DATE(2029,12,0),IF(Mitarbeiter!$D288="",DATE(2029,12,0),Mitarbeiter!$D288),TODAY()))-(MAX(DATE(2029,11,1),Mitarbeiter!$C288))+1),MAX(0,NETWORKDAYS(MAX(DATE(2029,11,1),Mitarbeiter!$C288),MIN(DATE(2029,12,0),IF(Mitarbeiter!$D288="",DATE(2029,12,0),Mitarbeiter!$D288),TODAY()),Einstellungen!$F$13:$F$67)))*N(Mitarbeiter!$E288)/IF(Einstellungen!$C$11="7 Tage",7,5),N('Ist-Stunden'!AZ288)),MAX(IF(Einstellungen!$C$11="7 Tage",MAX(0,(MIN(DATE(2029,12,0),IF(Mitarbeiter!$D288="",DATE(2029,12,0),Mitarbeiter!$D288),TODAY()))-(MAX(DATE(2029,11,1),Mitarbeiter!$C288))+1),MAX(0,NETWORKDAYS(MAX(DATE(2029,11,1),Mitarbeiter!$C288),MIN(DATE(2029,12,0),IF(Mitarbeiter!$D288="",DATE(2029,12,0),Mitarbeiter!$D288),TODAY()),Einstellungen!$F$13:$F$67)))*N(Mitarbeiter!$E288)/IF(Einstellungen!$C$11="7 Tage",7,5),N('Ist-Stunden'!AZ288)+(N(Krankheitstage!CK288)+N(Krankheitstage!CW288))*N($C288))))</f>
        <v/>
      </c>
      <c r="CE288" s="76">
        <f>IF($B288="",0,IF(Einstellungen!$C$10="Ja",MAX(IF(Einstellungen!$C$11="7 Tage",MAX(0,(MIN(DATE(2029,13,0),IF(Mitarbeiter!$D288="",DATE(2029,13,0),Mitarbeiter!$D288),TODAY()))-(MAX(DATE(2029,12,1),Mitarbeiter!$C288))+1),MAX(0,NETWORKDAYS(MAX(DATE(2029,12,1),Mitarbeiter!$C288),MIN(DATE(2029,13,0),IF(Mitarbeiter!$D288="",DATE(2029,13,0),Mitarbeiter!$D288),TODAY()),Einstellungen!$F$13:$F$67)))*N(Mitarbeiter!$E288)/IF(Einstellungen!$C$11="7 Tage",7,5),N('Ist-Stunden'!BA288)),MAX(IF(Einstellungen!$C$11="7 Tage",MAX(0,(MIN(DATE(2029,13,0),IF(Mitarbeiter!$D288="",DATE(2029,13,0),Mitarbeiter!$D288),TODAY()))-(MAX(DATE(2029,12,1),Mitarbeiter!$C288))+1),MAX(0,NETWORKDAYS(MAX(DATE(2029,12,1),Mitarbeiter!$C288),MIN(DATE(2029,13,0),IF(Mitarbeiter!$D288="",DATE(2029,13,0),Mitarbeiter!$D288),TODAY()),Einstellungen!$F$13:$F$67)))*N(Mitarbeiter!$E288)/IF(Einstellungen!$C$11="7 Tage",7,5),N('Ist-Stunden'!BA288)+(N(Krankheitstage!CL288)+N(Krankheitstage!CX288))*N($C288))))</f>
        <v/>
      </c>
      <c r="CF288" s="76">
        <f>IF($B288="",0,IF(Einstellungen!$C$10="Ja",MAX(IF(Einstellungen!$C$11="7 Tage",MAX(0,(MIN(DATE(2030,2,0),IF(Mitarbeiter!$D288="",DATE(2030,2,0),Mitarbeiter!$D288),TODAY()))-(MAX(DATE(2030,1,1),Mitarbeiter!$C288))+1),MAX(0,NETWORKDAYS(MAX(DATE(2030,1,1),Mitarbeiter!$C288),MIN(DATE(2030,2,0),IF(Mitarbeiter!$D288="",DATE(2030,2,0),Mitarbeiter!$D288),TODAY()),Einstellungen!$F$13:$F$67)))*N(Mitarbeiter!$E288)/IF(Einstellungen!$C$11="7 Tage",7,5),N('Ist-Stunden'!BB288)),MAX(IF(Einstellungen!$C$11="7 Tage",MAX(0,(MIN(DATE(2030,2,0),IF(Mitarbeiter!$D288="",DATE(2030,2,0),Mitarbeiter!$D288),TODAY()))-(MAX(DATE(2030,1,1),Mitarbeiter!$C288))+1),MAX(0,NETWORKDAYS(MAX(DATE(2030,1,1),Mitarbeiter!$C288),MIN(DATE(2030,2,0),IF(Mitarbeiter!$D288="",DATE(2030,2,0),Mitarbeiter!$D288),TODAY()),Einstellungen!$F$13:$F$67)))*N(Mitarbeiter!$E288)/IF(Einstellungen!$C$11="7 Tage",7,5),N('Ist-Stunden'!BB288)+(N(Krankheitstage!CY288)+N(Krankheitstage!DK288))*N($C288))))</f>
        <v/>
      </c>
      <c r="CG288" s="76">
        <f>IF($B288="",0,IF(Einstellungen!$C$10="Ja",MAX(IF(Einstellungen!$C$11="7 Tage",MAX(0,(MIN(DATE(2030,3,0),IF(Mitarbeiter!$D288="",DATE(2030,3,0),Mitarbeiter!$D288),TODAY()))-(MAX(DATE(2030,2,1),Mitarbeiter!$C288))+1),MAX(0,NETWORKDAYS(MAX(DATE(2030,2,1),Mitarbeiter!$C288),MIN(DATE(2030,3,0),IF(Mitarbeiter!$D288="",DATE(2030,3,0),Mitarbeiter!$D288),TODAY()),Einstellungen!$F$13:$F$67)))*N(Mitarbeiter!$E288)/IF(Einstellungen!$C$11="7 Tage",7,5),N('Ist-Stunden'!BC288)),MAX(IF(Einstellungen!$C$11="7 Tage",MAX(0,(MIN(DATE(2030,3,0),IF(Mitarbeiter!$D288="",DATE(2030,3,0),Mitarbeiter!$D288),TODAY()))-(MAX(DATE(2030,2,1),Mitarbeiter!$C288))+1),MAX(0,NETWORKDAYS(MAX(DATE(2030,2,1),Mitarbeiter!$C288),MIN(DATE(2030,3,0),IF(Mitarbeiter!$D288="",DATE(2030,3,0),Mitarbeiter!$D288),TODAY()),Einstellungen!$F$13:$F$67)))*N(Mitarbeiter!$E288)/IF(Einstellungen!$C$11="7 Tage",7,5),N('Ist-Stunden'!BC288)+(N(Krankheitstage!CZ288)+N(Krankheitstage!DL288))*N($C288))))</f>
        <v/>
      </c>
      <c r="CH288" s="76">
        <f>IF($B288="",0,IF(Einstellungen!$C$10="Ja",MAX(IF(Einstellungen!$C$11="7 Tage",MAX(0,(MIN(DATE(2030,4,0),IF(Mitarbeiter!$D288="",DATE(2030,4,0),Mitarbeiter!$D288),TODAY()))-(MAX(DATE(2030,3,1),Mitarbeiter!$C288))+1),MAX(0,NETWORKDAYS(MAX(DATE(2030,3,1),Mitarbeiter!$C288),MIN(DATE(2030,4,0),IF(Mitarbeiter!$D288="",DATE(2030,4,0),Mitarbeiter!$D288),TODAY()),Einstellungen!$F$13:$F$67)))*N(Mitarbeiter!$E288)/IF(Einstellungen!$C$11="7 Tage",7,5),N('Ist-Stunden'!BD288)),MAX(IF(Einstellungen!$C$11="7 Tage",MAX(0,(MIN(DATE(2030,4,0),IF(Mitarbeiter!$D288="",DATE(2030,4,0),Mitarbeiter!$D288),TODAY()))-(MAX(DATE(2030,3,1),Mitarbeiter!$C288))+1),MAX(0,NETWORKDAYS(MAX(DATE(2030,3,1),Mitarbeiter!$C288),MIN(DATE(2030,4,0),IF(Mitarbeiter!$D288="",DATE(2030,4,0),Mitarbeiter!$D288),TODAY()),Einstellungen!$F$13:$F$67)))*N(Mitarbeiter!$E288)/IF(Einstellungen!$C$11="7 Tage",7,5),N('Ist-Stunden'!BD288)+(N(Krankheitstage!DA288)+N(Krankheitstage!DM288))*N($C288))))</f>
        <v/>
      </c>
      <c r="CI288" s="76">
        <f>IF($B288="",0,IF(Einstellungen!$C$10="Ja",MAX(IF(Einstellungen!$C$11="7 Tage",MAX(0,(MIN(DATE(2030,5,0),IF(Mitarbeiter!$D288="",DATE(2030,5,0),Mitarbeiter!$D288),TODAY()))-(MAX(DATE(2030,4,1),Mitarbeiter!$C288))+1),MAX(0,NETWORKDAYS(MAX(DATE(2030,4,1),Mitarbeiter!$C288),MIN(DATE(2030,5,0),IF(Mitarbeiter!$D288="",DATE(2030,5,0),Mitarbeiter!$D288),TODAY()),Einstellungen!$F$13:$F$67)))*N(Mitarbeiter!$E288)/IF(Einstellungen!$C$11="7 Tage",7,5),N('Ist-Stunden'!BE288)),MAX(IF(Einstellungen!$C$11="7 Tage",MAX(0,(MIN(DATE(2030,5,0),IF(Mitarbeiter!$D288="",DATE(2030,5,0),Mitarbeiter!$D288),TODAY()))-(MAX(DATE(2030,4,1),Mitarbeiter!$C288))+1),MAX(0,NETWORKDAYS(MAX(DATE(2030,4,1),Mitarbeiter!$C288),MIN(DATE(2030,5,0),IF(Mitarbeiter!$D288="",DATE(2030,5,0),Mitarbeiter!$D288),TODAY()),Einstellungen!$F$13:$F$67)))*N(Mitarbeiter!$E288)/IF(Einstellungen!$C$11="7 Tage",7,5),N('Ist-Stunden'!BE288)+(N(Krankheitstage!DB288)+N(Krankheitstage!DN288))*N($C288))))</f>
        <v/>
      </c>
      <c r="CJ288" s="76">
        <f>IF($B288="",0,IF(Einstellungen!$C$10="Ja",MAX(IF(Einstellungen!$C$11="7 Tage",MAX(0,(MIN(DATE(2030,6,0),IF(Mitarbeiter!$D288="",DATE(2030,6,0),Mitarbeiter!$D288),TODAY()))-(MAX(DATE(2030,5,1),Mitarbeiter!$C288))+1),MAX(0,NETWORKDAYS(MAX(DATE(2030,5,1),Mitarbeiter!$C288),MIN(DATE(2030,6,0),IF(Mitarbeiter!$D288="",DATE(2030,6,0),Mitarbeiter!$D288),TODAY()),Einstellungen!$F$13:$F$67)))*N(Mitarbeiter!$E288)/IF(Einstellungen!$C$11="7 Tage",7,5),N('Ist-Stunden'!BF288)),MAX(IF(Einstellungen!$C$11="7 Tage",MAX(0,(MIN(DATE(2030,6,0),IF(Mitarbeiter!$D288="",DATE(2030,6,0),Mitarbeiter!$D288),TODAY()))-(MAX(DATE(2030,5,1),Mitarbeiter!$C288))+1),MAX(0,NETWORKDAYS(MAX(DATE(2030,5,1),Mitarbeiter!$C288),MIN(DATE(2030,6,0),IF(Mitarbeiter!$D288="",DATE(2030,6,0),Mitarbeiter!$D288),TODAY()),Einstellungen!$F$13:$F$67)))*N(Mitarbeiter!$E288)/IF(Einstellungen!$C$11="7 Tage",7,5),N('Ist-Stunden'!BF288)+(N(Krankheitstage!DC288)+N(Krankheitstage!DO288))*N($C288))))</f>
        <v/>
      </c>
      <c r="CK288" s="76">
        <f>IF($B288="",0,IF(Einstellungen!$C$10="Ja",MAX(IF(Einstellungen!$C$11="7 Tage",MAX(0,(MIN(DATE(2030,7,0),IF(Mitarbeiter!$D288="",DATE(2030,7,0),Mitarbeiter!$D288),TODAY()))-(MAX(DATE(2030,6,1),Mitarbeiter!$C288))+1),MAX(0,NETWORKDAYS(MAX(DATE(2030,6,1),Mitarbeiter!$C288),MIN(DATE(2030,7,0),IF(Mitarbeiter!$D288="",DATE(2030,7,0),Mitarbeiter!$D288),TODAY()),Einstellungen!$F$13:$F$67)))*N(Mitarbeiter!$E288)/IF(Einstellungen!$C$11="7 Tage",7,5),N('Ist-Stunden'!BG288)),MAX(IF(Einstellungen!$C$11="7 Tage",MAX(0,(MIN(DATE(2030,7,0),IF(Mitarbeiter!$D288="",DATE(2030,7,0),Mitarbeiter!$D288),TODAY()))-(MAX(DATE(2030,6,1),Mitarbeiter!$C288))+1),MAX(0,NETWORKDAYS(MAX(DATE(2030,6,1),Mitarbeiter!$C288),MIN(DATE(2030,7,0),IF(Mitarbeiter!$D288="",DATE(2030,7,0),Mitarbeiter!$D288),TODAY()),Einstellungen!$F$13:$F$67)))*N(Mitarbeiter!$E288)/IF(Einstellungen!$C$11="7 Tage",7,5),N('Ist-Stunden'!BG288)+(N(Krankheitstage!DD288)+N(Krankheitstage!DP288))*N($C288))))</f>
        <v/>
      </c>
      <c r="CL288" s="76">
        <f>IF($B288="",0,IF(Einstellungen!$C$10="Ja",MAX(IF(Einstellungen!$C$11="7 Tage",MAX(0,(MIN(DATE(2030,8,0),IF(Mitarbeiter!$D288="",DATE(2030,8,0),Mitarbeiter!$D288),TODAY()))-(MAX(DATE(2030,7,1),Mitarbeiter!$C288))+1),MAX(0,NETWORKDAYS(MAX(DATE(2030,7,1),Mitarbeiter!$C288),MIN(DATE(2030,8,0),IF(Mitarbeiter!$D288="",DATE(2030,8,0),Mitarbeiter!$D288),TODAY()),Einstellungen!$F$13:$F$67)))*N(Mitarbeiter!$E288)/IF(Einstellungen!$C$11="7 Tage",7,5),N('Ist-Stunden'!BH288)),MAX(IF(Einstellungen!$C$11="7 Tage",MAX(0,(MIN(DATE(2030,8,0),IF(Mitarbeiter!$D288="",DATE(2030,8,0),Mitarbeiter!$D288),TODAY()))-(MAX(DATE(2030,7,1),Mitarbeiter!$C288))+1),MAX(0,NETWORKDAYS(MAX(DATE(2030,7,1),Mitarbeiter!$C288),MIN(DATE(2030,8,0),IF(Mitarbeiter!$D288="",DATE(2030,8,0),Mitarbeiter!$D288),TODAY()),Einstellungen!$F$13:$F$67)))*N(Mitarbeiter!$E288)/IF(Einstellungen!$C$11="7 Tage",7,5),N('Ist-Stunden'!BH288)+(N(Krankheitstage!DE288)+N(Krankheitstage!DQ288))*N($C288))))</f>
        <v/>
      </c>
      <c r="CM288" s="76">
        <f>IF($B288="",0,IF(Einstellungen!$C$10="Ja",MAX(IF(Einstellungen!$C$11="7 Tage",MAX(0,(MIN(DATE(2030,9,0),IF(Mitarbeiter!$D288="",DATE(2030,9,0),Mitarbeiter!$D288),TODAY()))-(MAX(DATE(2030,8,1),Mitarbeiter!$C288))+1),MAX(0,NETWORKDAYS(MAX(DATE(2030,8,1),Mitarbeiter!$C288),MIN(DATE(2030,9,0),IF(Mitarbeiter!$D288="",DATE(2030,9,0),Mitarbeiter!$D288),TODAY()),Einstellungen!$F$13:$F$67)))*N(Mitarbeiter!$E288)/IF(Einstellungen!$C$11="7 Tage",7,5),N('Ist-Stunden'!BI288)),MAX(IF(Einstellungen!$C$11="7 Tage",MAX(0,(MIN(DATE(2030,9,0),IF(Mitarbeiter!$D288="",DATE(2030,9,0),Mitarbeiter!$D288),TODAY()))-(MAX(DATE(2030,8,1),Mitarbeiter!$C288))+1),MAX(0,NETWORKDAYS(MAX(DATE(2030,8,1),Mitarbeiter!$C288),MIN(DATE(2030,9,0),IF(Mitarbeiter!$D288="",DATE(2030,9,0),Mitarbeiter!$D288),TODAY()),Einstellungen!$F$13:$F$67)))*N(Mitarbeiter!$E288)/IF(Einstellungen!$C$11="7 Tage",7,5),N('Ist-Stunden'!BI288)+(N(Krankheitstage!DF288)+N(Krankheitstage!DR288))*N($C288))))</f>
        <v/>
      </c>
      <c r="CN288" s="76">
        <f>IF($B288="",0,IF(Einstellungen!$C$10="Ja",MAX(IF(Einstellungen!$C$11="7 Tage",MAX(0,(MIN(DATE(2030,10,0),IF(Mitarbeiter!$D288="",DATE(2030,10,0),Mitarbeiter!$D288),TODAY()))-(MAX(DATE(2030,9,1),Mitarbeiter!$C288))+1),MAX(0,NETWORKDAYS(MAX(DATE(2030,9,1),Mitarbeiter!$C288),MIN(DATE(2030,10,0),IF(Mitarbeiter!$D288="",DATE(2030,10,0),Mitarbeiter!$D288),TODAY()),Einstellungen!$F$13:$F$67)))*N(Mitarbeiter!$E288)/IF(Einstellungen!$C$11="7 Tage",7,5),N('Ist-Stunden'!BJ288)),MAX(IF(Einstellungen!$C$11="7 Tage",MAX(0,(MIN(DATE(2030,10,0),IF(Mitarbeiter!$D288="",DATE(2030,10,0),Mitarbeiter!$D288),TODAY()))-(MAX(DATE(2030,9,1),Mitarbeiter!$C288))+1),MAX(0,NETWORKDAYS(MAX(DATE(2030,9,1),Mitarbeiter!$C288),MIN(DATE(2030,10,0),IF(Mitarbeiter!$D288="",DATE(2030,10,0),Mitarbeiter!$D288),TODAY()),Einstellungen!$F$13:$F$67)))*N(Mitarbeiter!$E288)/IF(Einstellungen!$C$11="7 Tage",7,5),N('Ist-Stunden'!BJ288)+(N(Krankheitstage!DG288)+N(Krankheitstage!DS288))*N($C288))))</f>
        <v/>
      </c>
      <c r="CO288" s="76">
        <f>IF($B288="",0,IF(Einstellungen!$C$10="Ja",MAX(IF(Einstellungen!$C$11="7 Tage",MAX(0,(MIN(DATE(2030,11,0),IF(Mitarbeiter!$D288="",DATE(2030,11,0),Mitarbeiter!$D288),TODAY()))-(MAX(DATE(2030,10,1),Mitarbeiter!$C288))+1),MAX(0,NETWORKDAYS(MAX(DATE(2030,10,1),Mitarbeiter!$C288),MIN(DATE(2030,11,0),IF(Mitarbeiter!$D288="",DATE(2030,11,0),Mitarbeiter!$D288),TODAY()),Einstellungen!$F$13:$F$67)))*N(Mitarbeiter!$E288)/IF(Einstellungen!$C$11="7 Tage",7,5),N('Ist-Stunden'!BK288)),MAX(IF(Einstellungen!$C$11="7 Tage",MAX(0,(MIN(DATE(2030,11,0),IF(Mitarbeiter!$D288="",DATE(2030,11,0),Mitarbeiter!$D288),TODAY()))-(MAX(DATE(2030,10,1),Mitarbeiter!$C288))+1),MAX(0,NETWORKDAYS(MAX(DATE(2030,10,1),Mitarbeiter!$C288),MIN(DATE(2030,11,0),IF(Mitarbeiter!$D288="",DATE(2030,11,0),Mitarbeiter!$D288),TODAY()),Einstellungen!$F$13:$F$67)))*N(Mitarbeiter!$E288)/IF(Einstellungen!$C$11="7 Tage",7,5),N('Ist-Stunden'!BK288)+(N(Krankheitstage!DH288)+N(Krankheitstage!DT288))*N($C288))))</f>
        <v/>
      </c>
      <c r="CP288" s="76">
        <f>IF($B288="",0,IF(Einstellungen!$C$10="Ja",MAX(IF(Einstellungen!$C$11="7 Tage",MAX(0,(MIN(DATE(2030,12,0),IF(Mitarbeiter!$D288="",DATE(2030,12,0),Mitarbeiter!$D288),TODAY()))-(MAX(DATE(2030,11,1),Mitarbeiter!$C288))+1),MAX(0,NETWORKDAYS(MAX(DATE(2030,11,1),Mitarbeiter!$C288),MIN(DATE(2030,12,0),IF(Mitarbeiter!$D288="",DATE(2030,12,0),Mitarbeiter!$D288),TODAY()),Einstellungen!$F$13:$F$67)))*N(Mitarbeiter!$E288)/IF(Einstellungen!$C$11="7 Tage",7,5),N('Ist-Stunden'!BL288)),MAX(IF(Einstellungen!$C$11="7 Tage",MAX(0,(MIN(DATE(2030,12,0),IF(Mitarbeiter!$D288="",DATE(2030,12,0),Mitarbeiter!$D288),TODAY()))-(MAX(DATE(2030,11,1),Mitarbeiter!$C288))+1),MAX(0,NETWORKDAYS(MAX(DATE(2030,11,1),Mitarbeiter!$C288),MIN(DATE(2030,12,0),IF(Mitarbeiter!$D288="",DATE(2030,12,0),Mitarbeiter!$D288),TODAY()),Einstellungen!$F$13:$F$67)))*N(Mitarbeiter!$E288)/IF(Einstellungen!$C$11="7 Tage",7,5),N('Ist-Stunden'!BL288)+(N(Krankheitstage!DI288)+N(Krankheitstage!DU288))*N($C288))))</f>
        <v/>
      </c>
      <c r="CQ288" s="76">
        <f>IF($B288="",0,IF(Einstellungen!$C$10="Ja",MAX(IF(Einstellungen!$C$11="7 Tage",MAX(0,(MIN(DATE(2030,13,0),IF(Mitarbeiter!$D288="",DATE(2030,13,0),Mitarbeiter!$D288),TODAY()))-(MAX(DATE(2030,12,1),Mitarbeiter!$C288))+1),MAX(0,NETWORKDAYS(MAX(DATE(2030,12,1),Mitarbeiter!$C288),MIN(DATE(2030,13,0),IF(Mitarbeiter!$D288="",DATE(2030,13,0),Mitarbeiter!$D288),TODAY()),Einstellungen!$F$13:$F$67)))*N(Mitarbeiter!$E288)/IF(Einstellungen!$C$11="7 Tage",7,5),N('Ist-Stunden'!BM288)),MAX(IF(Einstellungen!$C$11="7 Tage",MAX(0,(MIN(DATE(2030,13,0),IF(Mitarbeiter!$D288="",DATE(2030,13,0),Mitarbeiter!$D288),TODAY()))-(MAX(DATE(2030,12,1),Mitarbeiter!$C288))+1),MAX(0,NETWORKDAYS(MAX(DATE(2030,12,1),Mitarbeiter!$C288),MIN(DATE(2030,13,0),IF(Mitarbeiter!$D288="",DATE(2030,13,0),Mitarbeiter!$D288),TODAY()),Einstellungen!$F$13:$F$67)))*N(Mitarbeiter!$E288)/IF(Einstellungen!$C$11="7 Tage",7,5),N('Ist-Stunden'!BM288)+(N(Krankheitstage!DJ288)+N(Krankheitstage!DV288))*N($C288))))</f>
        <v/>
      </c>
    </row>
    <row r="289">
      <c r="A289" s="73">
        <f>IF(Mitarbeiter!B289="","",Mitarbeiter!A289)</f>
        <v/>
      </c>
      <c r="B289" s="6">
        <f>IF(Mitarbeiter!B289="","",Mitarbeiter!B289)</f>
        <v/>
      </c>
      <c r="C289" s="74">
        <f>IF(Mitarbeiter!B289="","",Mitarbeiter!F289)</f>
        <v/>
      </c>
      <c r="D289" s="75">
        <f>N(INDEX(Krankheitstage!$G289:$DV289,1,(Einstellungen!$C$3-2026)*24+1))</f>
        <v/>
      </c>
      <c r="E289" s="75">
        <f>N(INDEX(Krankheitstage!$G289:$DV289,1,(Einstellungen!$C$3-2026)*24+2))</f>
        <v/>
      </c>
      <c r="F289" s="75">
        <f>N(INDEX(Krankheitstage!$G289:$DV289,1,(Einstellungen!$C$3-2026)*24+3))</f>
        <v/>
      </c>
      <c r="G289" s="75">
        <f>N(INDEX(Krankheitstage!$G289:$DV289,1,(Einstellungen!$C$3-2026)*24+4))</f>
        <v/>
      </c>
      <c r="H289" s="75">
        <f>N(INDEX(Krankheitstage!$G289:$DV289,1,(Einstellungen!$C$3-2026)*24+5))</f>
        <v/>
      </c>
      <c r="I289" s="75">
        <f>N(INDEX(Krankheitstage!$G289:$DV289,1,(Einstellungen!$C$3-2026)*24+6))</f>
        <v/>
      </c>
      <c r="J289" s="75">
        <f>N(INDEX(Krankheitstage!$G289:$DV289,1,(Einstellungen!$C$3-2026)*24+7))</f>
        <v/>
      </c>
      <c r="K289" s="75">
        <f>N(INDEX(Krankheitstage!$G289:$DV289,1,(Einstellungen!$C$3-2026)*24+8))</f>
        <v/>
      </c>
      <c r="L289" s="75">
        <f>N(INDEX(Krankheitstage!$G289:$DV289,1,(Einstellungen!$C$3-2026)*24+9))</f>
        <v/>
      </c>
      <c r="M289" s="75">
        <f>N(INDEX(Krankheitstage!$G289:$DV289,1,(Einstellungen!$C$3-2026)*24+10))</f>
        <v/>
      </c>
      <c r="N289" s="75">
        <f>N(INDEX(Krankheitstage!$G289:$DV289,1,(Einstellungen!$C$3-2026)*24+11))</f>
        <v/>
      </c>
      <c r="O289" s="75">
        <f>N(INDEX(Krankheitstage!$G289:$DV289,1,(Einstellungen!$C$3-2026)*24+12))</f>
        <v/>
      </c>
      <c r="P289" s="75">
        <f>IF($B289="","",SUM(D289:O289))</f>
        <v/>
      </c>
      <c r="Q289" s="75">
        <f>N(INDEX(Krankheitstage!$G289:$DV289,1,(Einstellungen!$C$3-2026)*24+13))</f>
        <v/>
      </c>
      <c r="R289" s="75">
        <f>N(INDEX(Krankheitstage!$G289:$DV289,1,(Einstellungen!$C$3-2026)*24+14))</f>
        <v/>
      </c>
      <c r="S289" s="75">
        <f>N(INDEX(Krankheitstage!$G289:$DV289,1,(Einstellungen!$C$3-2026)*24+15))</f>
        <v/>
      </c>
      <c r="T289" s="75">
        <f>N(INDEX(Krankheitstage!$G289:$DV289,1,(Einstellungen!$C$3-2026)*24+16))</f>
        <v/>
      </c>
      <c r="U289" s="75">
        <f>N(INDEX(Krankheitstage!$G289:$DV289,1,(Einstellungen!$C$3-2026)*24+17))</f>
        <v/>
      </c>
      <c r="V289" s="75">
        <f>N(INDEX(Krankheitstage!$G289:$DV289,1,(Einstellungen!$C$3-2026)*24+18))</f>
        <v/>
      </c>
      <c r="W289" s="75">
        <f>N(INDEX(Krankheitstage!$G289:$DV289,1,(Einstellungen!$C$3-2026)*24+19))</f>
        <v/>
      </c>
      <c r="X289" s="75">
        <f>N(INDEX(Krankheitstage!$G289:$DV289,1,(Einstellungen!$C$3-2026)*24+20))</f>
        <v/>
      </c>
      <c r="Y289" s="75">
        <f>N(INDEX(Krankheitstage!$G289:$DV289,1,(Einstellungen!$C$3-2026)*24+21))</f>
        <v/>
      </c>
      <c r="Z289" s="75">
        <f>N(INDEX(Krankheitstage!$G289:$DV289,1,(Einstellungen!$C$3-2026)*24+22))</f>
        <v/>
      </c>
      <c r="AA289" s="75">
        <f>N(INDEX(Krankheitstage!$G289:$DV289,1,(Einstellungen!$C$3-2026)*24+23))</f>
        <v/>
      </c>
      <c r="AB289" s="75">
        <f>N(INDEX(Krankheitstage!$G289:$DV289,1,(Einstellungen!$C$3-2026)*24+24))</f>
        <v/>
      </c>
      <c r="AC289" s="75">
        <f>IF($B289="","",SUM(Q289:AB289))</f>
        <v/>
      </c>
      <c r="AD289" s="75">
        <f>IF($B289="","",SUM(P289,AC289))</f>
        <v/>
      </c>
      <c r="AE289" s="76">
        <f>IF($B289="","",AD289*N(C289))</f>
        <v/>
      </c>
      <c r="AF289" s="75">
        <f>IF($B289="","",Krankheitstage!E289)</f>
        <v/>
      </c>
      <c r="AG289" s="76">
        <f>IF($B289="","",AF289*N(C289))</f>
        <v/>
      </c>
      <c r="AH289" s="76">
        <f>IF($B289="","",INDEX($AJ289:$CQ289,1,(Einstellungen!$C$3-2026)*12+1)+INDEX($AJ289:$CQ289,1,(Einstellungen!$C$3-2026)*12+2)+INDEX($AJ289:$CQ289,1,(Einstellungen!$C$3-2026)*12+3)+INDEX($AJ289:$CQ289,1,(Einstellungen!$C$3-2026)*12+4)+INDEX($AJ289:$CQ289,1,(Einstellungen!$C$3-2026)*12+5)+INDEX($AJ289:$CQ289,1,(Einstellungen!$C$3-2026)*12+6)+INDEX($AJ289:$CQ289,1,(Einstellungen!$C$3-2026)*12+7)+INDEX($AJ289:$CQ289,1,(Einstellungen!$C$3-2026)*12+8)+INDEX($AJ289:$CQ289,1,(Einstellungen!$C$3-2026)*12+9)+INDEX($AJ289:$CQ289,1,(Einstellungen!$C$3-2026)*12+10)+INDEX($AJ289:$CQ289,1,(Einstellungen!$C$3-2026)*12+11)+INDEX($AJ289:$CQ289,1,(Einstellungen!$C$3-2026)*12+12))</f>
        <v/>
      </c>
      <c r="AI289" s="76">
        <f>IF($B289="","",SUM($AJ289:$CQ289))</f>
        <v/>
      </c>
      <c r="AJ289" s="76">
        <f>IF($B289="",0,IF(Einstellungen!$C$10="Ja",MAX(IF(Einstellungen!$C$11="7 Tage",MAX(0,(MIN(DATE(2026,2,0),IF(Mitarbeiter!$D289="",DATE(2026,2,0),Mitarbeiter!$D289),TODAY()))-(MAX(DATE(2026,1,1),Mitarbeiter!$C289))+1),MAX(0,NETWORKDAYS(MAX(DATE(2026,1,1),Mitarbeiter!$C289),MIN(DATE(2026,2,0),IF(Mitarbeiter!$D289="",DATE(2026,2,0),Mitarbeiter!$D289),TODAY()),Einstellungen!$F$13:$F$67)))*N(Mitarbeiter!$E289)/IF(Einstellungen!$C$11="7 Tage",7,5),N('Ist-Stunden'!F289)),MAX(IF(Einstellungen!$C$11="7 Tage",MAX(0,(MIN(DATE(2026,2,0),IF(Mitarbeiter!$D289="",DATE(2026,2,0),Mitarbeiter!$D289),TODAY()))-(MAX(DATE(2026,1,1),Mitarbeiter!$C289))+1),MAX(0,NETWORKDAYS(MAX(DATE(2026,1,1),Mitarbeiter!$C289),MIN(DATE(2026,2,0),IF(Mitarbeiter!$D289="",DATE(2026,2,0),Mitarbeiter!$D289),TODAY()),Einstellungen!$F$13:$F$67)))*N(Mitarbeiter!$E289)/IF(Einstellungen!$C$11="7 Tage",7,5),N('Ist-Stunden'!F289)+(N(Krankheitstage!G289)+N(Krankheitstage!S289))*N($C289))))</f>
        <v/>
      </c>
      <c r="AK289" s="76">
        <f>IF($B289="",0,IF(Einstellungen!$C$10="Ja",MAX(IF(Einstellungen!$C$11="7 Tage",MAX(0,(MIN(DATE(2026,3,0),IF(Mitarbeiter!$D289="",DATE(2026,3,0),Mitarbeiter!$D289),TODAY()))-(MAX(DATE(2026,2,1),Mitarbeiter!$C289))+1),MAX(0,NETWORKDAYS(MAX(DATE(2026,2,1),Mitarbeiter!$C289),MIN(DATE(2026,3,0),IF(Mitarbeiter!$D289="",DATE(2026,3,0),Mitarbeiter!$D289),TODAY()),Einstellungen!$F$13:$F$67)))*N(Mitarbeiter!$E289)/IF(Einstellungen!$C$11="7 Tage",7,5),N('Ist-Stunden'!G289)),MAX(IF(Einstellungen!$C$11="7 Tage",MAX(0,(MIN(DATE(2026,3,0),IF(Mitarbeiter!$D289="",DATE(2026,3,0),Mitarbeiter!$D289),TODAY()))-(MAX(DATE(2026,2,1),Mitarbeiter!$C289))+1),MAX(0,NETWORKDAYS(MAX(DATE(2026,2,1),Mitarbeiter!$C289),MIN(DATE(2026,3,0),IF(Mitarbeiter!$D289="",DATE(2026,3,0),Mitarbeiter!$D289),TODAY()),Einstellungen!$F$13:$F$67)))*N(Mitarbeiter!$E289)/IF(Einstellungen!$C$11="7 Tage",7,5),N('Ist-Stunden'!G289)+(N(Krankheitstage!H289)+N(Krankheitstage!T289))*N($C289))))</f>
        <v/>
      </c>
      <c r="AL289" s="76">
        <f>IF($B289="",0,IF(Einstellungen!$C$10="Ja",MAX(IF(Einstellungen!$C$11="7 Tage",MAX(0,(MIN(DATE(2026,4,0),IF(Mitarbeiter!$D289="",DATE(2026,4,0),Mitarbeiter!$D289),TODAY()))-(MAX(DATE(2026,3,1),Mitarbeiter!$C289))+1),MAX(0,NETWORKDAYS(MAX(DATE(2026,3,1),Mitarbeiter!$C289),MIN(DATE(2026,4,0),IF(Mitarbeiter!$D289="",DATE(2026,4,0),Mitarbeiter!$D289),TODAY()),Einstellungen!$F$13:$F$67)))*N(Mitarbeiter!$E289)/IF(Einstellungen!$C$11="7 Tage",7,5),N('Ist-Stunden'!H289)),MAX(IF(Einstellungen!$C$11="7 Tage",MAX(0,(MIN(DATE(2026,4,0),IF(Mitarbeiter!$D289="",DATE(2026,4,0),Mitarbeiter!$D289),TODAY()))-(MAX(DATE(2026,3,1),Mitarbeiter!$C289))+1),MAX(0,NETWORKDAYS(MAX(DATE(2026,3,1),Mitarbeiter!$C289),MIN(DATE(2026,4,0),IF(Mitarbeiter!$D289="",DATE(2026,4,0),Mitarbeiter!$D289),TODAY()),Einstellungen!$F$13:$F$67)))*N(Mitarbeiter!$E289)/IF(Einstellungen!$C$11="7 Tage",7,5),N('Ist-Stunden'!H289)+(N(Krankheitstage!I289)+N(Krankheitstage!U289))*N($C289))))</f>
        <v/>
      </c>
      <c r="AM289" s="76">
        <f>IF($B289="",0,IF(Einstellungen!$C$10="Ja",MAX(IF(Einstellungen!$C$11="7 Tage",MAX(0,(MIN(DATE(2026,5,0),IF(Mitarbeiter!$D289="",DATE(2026,5,0),Mitarbeiter!$D289),TODAY()))-(MAX(DATE(2026,4,1),Mitarbeiter!$C289))+1),MAX(0,NETWORKDAYS(MAX(DATE(2026,4,1),Mitarbeiter!$C289),MIN(DATE(2026,5,0),IF(Mitarbeiter!$D289="",DATE(2026,5,0),Mitarbeiter!$D289),TODAY()),Einstellungen!$F$13:$F$67)))*N(Mitarbeiter!$E289)/IF(Einstellungen!$C$11="7 Tage",7,5),N('Ist-Stunden'!I289)),MAX(IF(Einstellungen!$C$11="7 Tage",MAX(0,(MIN(DATE(2026,5,0),IF(Mitarbeiter!$D289="",DATE(2026,5,0),Mitarbeiter!$D289),TODAY()))-(MAX(DATE(2026,4,1),Mitarbeiter!$C289))+1),MAX(0,NETWORKDAYS(MAX(DATE(2026,4,1),Mitarbeiter!$C289),MIN(DATE(2026,5,0),IF(Mitarbeiter!$D289="",DATE(2026,5,0),Mitarbeiter!$D289),TODAY()),Einstellungen!$F$13:$F$67)))*N(Mitarbeiter!$E289)/IF(Einstellungen!$C$11="7 Tage",7,5),N('Ist-Stunden'!I289)+(N(Krankheitstage!J289)+N(Krankheitstage!V289))*N($C289))))</f>
        <v/>
      </c>
      <c r="AN289" s="76">
        <f>IF($B289="",0,IF(Einstellungen!$C$10="Ja",MAX(IF(Einstellungen!$C$11="7 Tage",MAX(0,(MIN(DATE(2026,6,0),IF(Mitarbeiter!$D289="",DATE(2026,6,0),Mitarbeiter!$D289),TODAY()))-(MAX(DATE(2026,5,1),Mitarbeiter!$C289))+1),MAX(0,NETWORKDAYS(MAX(DATE(2026,5,1),Mitarbeiter!$C289),MIN(DATE(2026,6,0),IF(Mitarbeiter!$D289="",DATE(2026,6,0),Mitarbeiter!$D289),TODAY()),Einstellungen!$F$13:$F$67)))*N(Mitarbeiter!$E289)/IF(Einstellungen!$C$11="7 Tage",7,5),N('Ist-Stunden'!J289)),MAX(IF(Einstellungen!$C$11="7 Tage",MAX(0,(MIN(DATE(2026,6,0),IF(Mitarbeiter!$D289="",DATE(2026,6,0),Mitarbeiter!$D289),TODAY()))-(MAX(DATE(2026,5,1),Mitarbeiter!$C289))+1),MAX(0,NETWORKDAYS(MAX(DATE(2026,5,1),Mitarbeiter!$C289),MIN(DATE(2026,6,0),IF(Mitarbeiter!$D289="",DATE(2026,6,0),Mitarbeiter!$D289),TODAY()),Einstellungen!$F$13:$F$67)))*N(Mitarbeiter!$E289)/IF(Einstellungen!$C$11="7 Tage",7,5),N('Ist-Stunden'!J289)+(N(Krankheitstage!K289)+N(Krankheitstage!W289))*N($C289))))</f>
        <v/>
      </c>
      <c r="AO289" s="76">
        <f>IF($B289="",0,IF(Einstellungen!$C$10="Ja",MAX(IF(Einstellungen!$C$11="7 Tage",MAX(0,(MIN(DATE(2026,7,0),IF(Mitarbeiter!$D289="",DATE(2026,7,0),Mitarbeiter!$D289),TODAY()))-(MAX(DATE(2026,6,1),Mitarbeiter!$C289))+1),MAX(0,NETWORKDAYS(MAX(DATE(2026,6,1),Mitarbeiter!$C289),MIN(DATE(2026,7,0),IF(Mitarbeiter!$D289="",DATE(2026,7,0),Mitarbeiter!$D289),TODAY()),Einstellungen!$F$13:$F$67)))*N(Mitarbeiter!$E289)/IF(Einstellungen!$C$11="7 Tage",7,5),N('Ist-Stunden'!K289)),MAX(IF(Einstellungen!$C$11="7 Tage",MAX(0,(MIN(DATE(2026,7,0),IF(Mitarbeiter!$D289="",DATE(2026,7,0),Mitarbeiter!$D289),TODAY()))-(MAX(DATE(2026,6,1),Mitarbeiter!$C289))+1),MAX(0,NETWORKDAYS(MAX(DATE(2026,6,1),Mitarbeiter!$C289),MIN(DATE(2026,7,0),IF(Mitarbeiter!$D289="",DATE(2026,7,0),Mitarbeiter!$D289),TODAY()),Einstellungen!$F$13:$F$67)))*N(Mitarbeiter!$E289)/IF(Einstellungen!$C$11="7 Tage",7,5),N('Ist-Stunden'!K289)+(N(Krankheitstage!L289)+N(Krankheitstage!X289))*N($C289))))</f>
        <v/>
      </c>
      <c r="AP289" s="76">
        <f>IF($B289="",0,IF(Einstellungen!$C$10="Ja",MAX(IF(Einstellungen!$C$11="7 Tage",MAX(0,(MIN(DATE(2026,8,0),IF(Mitarbeiter!$D289="",DATE(2026,8,0),Mitarbeiter!$D289),TODAY()))-(MAX(DATE(2026,7,1),Mitarbeiter!$C289))+1),MAX(0,NETWORKDAYS(MAX(DATE(2026,7,1),Mitarbeiter!$C289),MIN(DATE(2026,8,0),IF(Mitarbeiter!$D289="",DATE(2026,8,0),Mitarbeiter!$D289),TODAY()),Einstellungen!$F$13:$F$67)))*N(Mitarbeiter!$E289)/IF(Einstellungen!$C$11="7 Tage",7,5),N('Ist-Stunden'!L289)),MAX(IF(Einstellungen!$C$11="7 Tage",MAX(0,(MIN(DATE(2026,8,0),IF(Mitarbeiter!$D289="",DATE(2026,8,0),Mitarbeiter!$D289),TODAY()))-(MAX(DATE(2026,7,1),Mitarbeiter!$C289))+1),MAX(0,NETWORKDAYS(MAX(DATE(2026,7,1),Mitarbeiter!$C289),MIN(DATE(2026,8,0),IF(Mitarbeiter!$D289="",DATE(2026,8,0),Mitarbeiter!$D289),TODAY()),Einstellungen!$F$13:$F$67)))*N(Mitarbeiter!$E289)/IF(Einstellungen!$C$11="7 Tage",7,5),N('Ist-Stunden'!L289)+(N(Krankheitstage!M289)+N(Krankheitstage!Y289))*N($C289))))</f>
        <v/>
      </c>
      <c r="AQ289" s="76">
        <f>IF($B289="",0,IF(Einstellungen!$C$10="Ja",MAX(IF(Einstellungen!$C$11="7 Tage",MAX(0,(MIN(DATE(2026,9,0),IF(Mitarbeiter!$D289="",DATE(2026,9,0),Mitarbeiter!$D289),TODAY()))-(MAX(DATE(2026,8,1),Mitarbeiter!$C289))+1),MAX(0,NETWORKDAYS(MAX(DATE(2026,8,1),Mitarbeiter!$C289),MIN(DATE(2026,9,0),IF(Mitarbeiter!$D289="",DATE(2026,9,0),Mitarbeiter!$D289),TODAY()),Einstellungen!$F$13:$F$67)))*N(Mitarbeiter!$E289)/IF(Einstellungen!$C$11="7 Tage",7,5),N('Ist-Stunden'!M289)),MAX(IF(Einstellungen!$C$11="7 Tage",MAX(0,(MIN(DATE(2026,9,0),IF(Mitarbeiter!$D289="",DATE(2026,9,0),Mitarbeiter!$D289),TODAY()))-(MAX(DATE(2026,8,1),Mitarbeiter!$C289))+1),MAX(0,NETWORKDAYS(MAX(DATE(2026,8,1),Mitarbeiter!$C289),MIN(DATE(2026,9,0),IF(Mitarbeiter!$D289="",DATE(2026,9,0),Mitarbeiter!$D289),TODAY()),Einstellungen!$F$13:$F$67)))*N(Mitarbeiter!$E289)/IF(Einstellungen!$C$11="7 Tage",7,5),N('Ist-Stunden'!M289)+(N(Krankheitstage!N289)+N(Krankheitstage!Z289))*N($C289))))</f>
        <v/>
      </c>
      <c r="AR289" s="76">
        <f>IF($B289="",0,IF(Einstellungen!$C$10="Ja",MAX(IF(Einstellungen!$C$11="7 Tage",MAX(0,(MIN(DATE(2026,10,0),IF(Mitarbeiter!$D289="",DATE(2026,10,0),Mitarbeiter!$D289),TODAY()))-(MAX(DATE(2026,9,1),Mitarbeiter!$C289))+1),MAX(0,NETWORKDAYS(MAX(DATE(2026,9,1),Mitarbeiter!$C289),MIN(DATE(2026,10,0),IF(Mitarbeiter!$D289="",DATE(2026,10,0),Mitarbeiter!$D289),TODAY()),Einstellungen!$F$13:$F$67)))*N(Mitarbeiter!$E289)/IF(Einstellungen!$C$11="7 Tage",7,5),N('Ist-Stunden'!N289)),MAX(IF(Einstellungen!$C$11="7 Tage",MAX(0,(MIN(DATE(2026,10,0),IF(Mitarbeiter!$D289="",DATE(2026,10,0),Mitarbeiter!$D289),TODAY()))-(MAX(DATE(2026,9,1),Mitarbeiter!$C289))+1),MAX(0,NETWORKDAYS(MAX(DATE(2026,9,1),Mitarbeiter!$C289),MIN(DATE(2026,10,0),IF(Mitarbeiter!$D289="",DATE(2026,10,0),Mitarbeiter!$D289),TODAY()),Einstellungen!$F$13:$F$67)))*N(Mitarbeiter!$E289)/IF(Einstellungen!$C$11="7 Tage",7,5),N('Ist-Stunden'!N289)+(N(Krankheitstage!O289)+N(Krankheitstage!AA289))*N($C289))))</f>
        <v/>
      </c>
      <c r="AS289" s="76">
        <f>IF($B289="",0,IF(Einstellungen!$C$10="Ja",MAX(IF(Einstellungen!$C$11="7 Tage",MAX(0,(MIN(DATE(2026,11,0),IF(Mitarbeiter!$D289="",DATE(2026,11,0),Mitarbeiter!$D289),TODAY()))-(MAX(DATE(2026,10,1),Mitarbeiter!$C289))+1),MAX(0,NETWORKDAYS(MAX(DATE(2026,10,1),Mitarbeiter!$C289),MIN(DATE(2026,11,0),IF(Mitarbeiter!$D289="",DATE(2026,11,0),Mitarbeiter!$D289),TODAY()),Einstellungen!$F$13:$F$67)))*N(Mitarbeiter!$E289)/IF(Einstellungen!$C$11="7 Tage",7,5),N('Ist-Stunden'!O289)),MAX(IF(Einstellungen!$C$11="7 Tage",MAX(0,(MIN(DATE(2026,11,0),IF(Mitarbeiter!$D289="",DATE(2026,11,0),Mitarbeiter!$D289),TODAY()))-(MAX(DATE(2026,10,1),Mitarbeiter!$C289))+1),MAX(0,NETWORKDAYS(MAX(DATE(2026,10,1),Mitarbeiter!$C289),MIN(DATE(2026,11,0),IF(Mitarbeiter!$D289="",DATE(2026,11,0),Mitarbeiter!$D289),TODAY()),Einstellungen!$F$13:$F$67)))*N(Mitarbeiter!$E289)/IF(Einstellungen!$C$11="7 Tage",7,5),N('Ist-Stunden'!O289)+(N(Krankheitstage!P289)+N(Krankheitstage!AB289))*N($C289))))</f>
        <v/>
      </c>
      <c r="AT289" s="76">
        <f>IF($B289="",0,IF(Einstellungen!$C$10="Ja",MAX(IF(Einstellungen!$C$11="7 Tage",MAX(0,(MIN(DATE(2026,12,0),IF(Mitarbeiter!$D289="",DATE(2026,12,0),Mitarbeiter!$D289),TODAY()))-(MAX(DATE(2026,11,1),Mitarbeiter!$C289))+1),MAX(0,NETWORKDAYS(MAX(DATE(2026,11,1),Mitarbeiter!$C289),MIN(DATE(2026,12,0),IF(Mitarbeiter!$D289="",DATE(2026,12,0),Mitarbeiter!$D289),TODAY()),Einstellungen!$F$13:$F$67)))*N(Mitarbeiter!$E289)/IF(Einstellungen!$C$11="7 Tage",7,5),N('Ist-Stunden'!P289)),MAX(IF(Einstellungen!$C$11="7 Tage",MAX(0,(MIN(DATE(2026,12,0),IF(Mitarbeiter!$D289="",DATE(2026,12,0),Mitarbeiter!$D289),TODAY()))-(MAX(DATE(2026,11,1),Mitarbeiter!$C289))+1),MAX(0,NETWORKDAYS(MAX(DATE(2026,11,1),Mitarbeiter!$C289),MIN(DATE(2026,12,0),IF(Mitarbeiter!$D289="",DATE(2026,12,0),Mitarbeiter!$D289),TODAY()),Einstellungen!$F$13:$F$67)))*N(Mitarbeiter!$E289)/IF(Einstellungen!$C$11="7 Tage",7,5),N('Ist-Stunden'!P289)+(N(Krankheitstage!Q289)+N(Krankheitstage!AC289))*N($C289))))</f>
        <v/>
      </c>
      <c r="AU289" s="76">
        <f>IF($B289="",0,IF(Einstellungen!$C$10="Ja",MAX(IF(Einstellungen!$C$11="7 Tage",MAX(0,(MIN(DATE(2026,13,0),IF(Mitarbeiter!$D289="",DATE(2026,13,0),Mitarbeiter!$D289),TODAY()))-(MAX(DATE(2026,12,1),Mitarbeiter!$C289))+1),MAX(0,NETWORKDAYS(MAX(DATE(2026,12,1),Mitarbeiter!$C289),MIN(DATE(2026,13,0),IF(Mitarbeiter!$D289="",DATE(2026,13,0),Mitarbeiter!$D289),TODAY()),Einstellungen!$F$13:$F$67)))*N(Mitarbeiter!$E289)/IF(Einstellungen!$C$11="7 Tage",7,5),N('Ist-Stunden'!Q289)),MAX(IF(Einstellungen!$C$11="7 Tage",MAX(0,(MIN(DATE(2026,13,0),IF(Mitarbeiter!$D289="",DATE(2026,13,0),Mitarbeiter!$D289),TODAY()))-(MAX(DATE(2026,12,1),Mitarbeiter!$C289))+1),MAX(0,NETWORKDAYS(MAX(DATE(2026,12,1),Mitarbeiter!$C289),MIN(DATE(2026,13,0),IF(Mitarbeiter!$D289="",DATE(2026,13,0),Mitarbeiter!$D289),TODAY()),Einstellungen!$F$13:$F$67)))*N(Mitarbeiter!$E289)/IF(Einstellungen!$C$11="7 Tage",7,5),N('Ist-Stunden'!Q289)+(N(Krankheitstage!R289)+N(Krankheitstage!AD289))*N($C289))))</f>
        <v/>
      </c>
      <c r="AV289" s="76">
        <f>IF($B289="",0,IF(Einstellungen!$C$10="Ja",MAX(IF(Einstellungen!$C$11="7 Tage",MAX(0,(MIN(DATE(2027,2,0),IF(Mitarbeiter!$D289="",DATE(2027,2,0),Mitarbeiter!$D289),TODAY()))-(MAX(DATE(2027,1,1),Mitarbeiter!$C289))+1),MAX(0,NETWORKDAYS(MAX(DATE(2027,1,1),Mitarbeiter!$C289),MIN(DATE(2027,2,0),IF(Mitarbeiter!$D289="",DATE(2027,2,0),Mitarbeiter!$D289),TODAY()),Einstellungen!$F$13:$F$67)))*N(Mitarbeiter!$E289)/IF(Einstellungen!$C$11="7 Tage",7,5),N('Ist-Stunden'!R289)),MAX(IF(Einstellungen!$C$11="7 Tage",MAX(0,(MIN(DATE(2027,2,0),IF(Mitarbeiter!$D289="",DATE(2027,2,0),Mitarbeiter!$D289),TODAY()))-(MAX(DATE(2027,1,1),Mitarbeiter!$C289))+1),MAX(0,NETWORKDAYS(MAX(DATE(2027,1,1),Mitarbeiter!$C289),MIN(DATE(2027,2,0),IF(Mitarbeiter!$D289="",DATE(2027,2,0),Mitarbeiter!$D289),TODAY()),Einstellungen!$F$13:$F$67)))*N(Mitarbeiter!$E289)/IF(Einstellungen!$C$11="7 Tage",7,5),N('Ist-Stunden'!R289)+(N(Krankheitstage!AE289)+N(Krankheitstage!AQ289))*N($C289))))</f>
        <v/>
      </c>
      <c r="AW289" s="76">
        <f>IF($B289="",0,IF(Einstellungen!$C$10="Ja",MAX(IF(Einstellungen!$C$11="7 Tage",MAX(0,(MIN(DATE(2027,3,0),IF(Mitarbeiter!$D289="",DATE(2027,3,0),Mitarbeiter!$D289),TODAY()))-(MAX(DATE(2027,2,1),Mitarbeiter!$C289))+1),MAX(0,NETWORKDAYS(MAX(DATE(2027,2,1),Mitarbeiter!$C289),MIN(DATE(2027,3,0),IF(Mitarbeiter!$D289="",DATE(2027,3,0),Mitarbeiter!$D289),TODAY()),Einstellungen!$F$13:$F$67)))*N(Mitarbeiter!$E289)/IF(Einstellungen!$C$11="7 Tage",7,5),N('Ist-Stunden'!S289)),MAX(IF(Einstellungen!$C$11="7 Tage",MAX(0,(MIN(DATE(2027,3,0),IF(Mitarbeiter!$D289="",DATE(2027,3,0),Mitarbeiter!$D289),TODAY()))-(MAX(DATE(2027,2,1),Mitarbeiter!$C289))+1),MAX(0,NETWORKDAYS(MAX(DATE(2027,2,1),Mitarbeiter!$C289),MIN(DATE(2027,3,0),IF(Mitarbeiter!$D289="",DATE(2027,3,0),Mitarbeiter!$D289),TODAY()),Einstellungen!$F$13:$F$67)))*N(Mitarbeiter!$E289)/IF(Einstellungen!$C$11="7 Tage",7,5),N('Ist-Stunden'!S289)+(N(Krankheitstage!AF289)+N(Krankheitstage!AR289))*N($C289))))</f>
        <v/>
      </c>
      <c r="AX289" s="76">
        <f>IF($B289="",0,IF(Einstellungen!$C$10="Ja",MAX(IF(Einstellungen!$C$11="7 Tage",MAX(0,(MIN(DATE(2027,4,0),IF(Mitarbeiter!$D289="",DATE(2027,4,0),Mitarbeiter!$D289),TODAY()))-(MAX(DATE(2027,3,1),Mitarbeiter!$C289))+1),MAX(0,NETWORKDAYS(MAX(DATE(2027,3,1),Mitarbeiter!$C289),MIN(DATE(2027,4,0),IF(Mitarbeiter!$D289="",DATE(2027,4,0),Mitarbeiter!$D289),TODAY()),Einstellungen!$F$13:$F$67)))*N(Mitarbeiter!$E289)/IF(Einstellungen!$C$11="7 Tage",7,5),N('Ist-Stunden'!T289)),MAX(IF(Einstellungen!$C$11="7 Tage",MAX(0,(MIN(DATE(2027,4,0),IF(Mitarbeiter!$D289="",DATE(2027,4,0),Mitarbeiter!$D289),TODAY()))-(MAX(DATE(2027,3,1),Mitarbeiter!$C289))+1),MAX(0,NETWORKDAYS(MAX(DATE(2027,3,1),Mitarbeiter!$C289),MIN(DATE(2027,4,0),IF(Mitarbeiter!$D289="",DATE(2027,4,0),Mitarbeiter!$D289),TODAY()),Einstellungen!$F$13:$F$67)))*N(Mitarbeiter!$E289)/IF(Einstellungen!$C$11="7 Tage",7,5),N('Ist-Stunden'!T289)+(N(Krankheitstage!AG289)+N(Krankheitstage!AS289))*N($C289))))</f>
        <v/>
      </c>
      <c r="AY289" s="76">
        <f>IF($B289="",0,IF(Einstellungen!$C$10="Ja",MAX(IF(Einstellungen!$C$11="7 Tage",MAX(0,(MIN(DATE(2027,5,0),IF(Mitarbeiter!$D289="",DATE(2027,5,0),Mitarbeiter!$D289),TODAY()))-(MAX(DATE(2027,4,1),Mitarbeiter!$C289))+1),MAX(0,NETWORKDAYS(MAX(DATE(2027,4,1),Mitarbeiter!$C289),MIN(DATE(2027,5,0),IF(Mitarbeiter!$D289="",DATE(2027,5,0),Mitarbeiter!$D289),TODAY()),Einstellungen!$F$13:$F$67)))*N(Mitarbeiter!$E289)/IF(Einstellungen!$C$11="7 Tage",7,5),N('Ist-Stunden'!U289)),MAX(IF(Einstellungen!$C$11="7 Tage",MAX(0,(MIN(DATE(2027,5,0),IF(Mitarbeiter!$D289="",DATE(2027,5,0),Mitarbeiter!$D289),TODAY()))-(MAX(DATE(2027,4,1),Mitarbeiter!$C289))+1),MAX(0,NETWORKDAYS(MAX(DATE(2027,4,1),Mitarbeiter!$C289),MIN(DATE(2027,5,0),IF(Mitarbeiter!$D289="",DATE(2027,5,0),Mitarbeiter!$D289),TODAY()),Einstellungen!$F$13:$F$67)))*N(Mitarbeiter!$E289)/IF(Einstellungen!$C$11="7 Tage",7,5),N('Ist-Stunden'!U289)+(N(Krankheitstage!AH289)+N(Krankheitstage!AT289))*N($C289))))</f>
        <v/>
      </c>
      <c r="AZ289" s="76">
        <f>IF($B289="",0,IF(Einstellungen!$C$10="Ja",MAX(IF(Einstellungen!$C$11="7 Tage",MAX(0,(MIN(DATE(2027,6,0),IF(Mitarbeiter!$D289="",DATE(2027,6,0),Mitarbeiter!$D289),TODAY()))-(MAX(DATE(2027,5,1),Mitarbeiter!$C289))+1),MAX(0,NETWORKDAYS(MAX(DATE(2027,5,1),Mitarbeiter!$C289),MIN(DATE(2027,6,0),IF(Mitarbeiter!$D289="",DATE(2027,6,0),Mitarbeiter!$D289),TODAY()),Einstellungen!$F$13:$F$67)))*N(Mitarbeiter!$E289)/IF(Einstellungen!$C$11="7 Tage",7,5),N('Ist-Stunden'!V289)),MAX(IF(Einstellungen!$C$11="7 Tage",MAX(0,(MIN(DATE(2027,6,0),IF(Mitarbeiter!$D289="",DATE(2027,6,0),Mitarbeiter!$D289),TODAY()))-(MAX(DATE(2027,5,1),Mitarbeiter!$C289))+1),MAX(0,NETWORKDAYS(MAX(DATE(2027,5,1),Mitarbeiter!$C289),MIN(DATE(2027,6,0),IF(Mitarbeiter!$D289="",DATE(2027,6,0),Mitarbeiter!$D289),TODAY()),Einstellungen!$F$13:$F$67)))*N(Mitarbeiter!$E289)/IF(Einstellungen!$C$11="7 Tage",7,5),N('Ist-Stunden'!V289)+(N(Krankheitstage!AI289)+N(Krankheitstage!AU289))*N($C289))))</f>
        <v/>
      </c>
      <c r="BA289" s="76">
        <f>IF($B289="",0,IF(Einstellungen!$C$10="Ja",MAX(IF(Einstellungen!$C$11="7 Tage",MAX(0,(MIN(DATE(2027,7,0),IF(Mitarbeiter!$D289="",DATE(2027,7,0),Mitarbeiter!$D289),TODAY()))-(MAX(DATE(2027,6,1),Mitarbeiter!$C289))+1),MAX(0,NETWORKDAYS(MAX(DATE(2027,6,1),Mitarbeiter!$C289),MIN(DATE(2027,7,0),IF(Mitarbeiter!$D289="",DATE(2027,7,0),Mitarbeiter!$D289),TODAY()),Einstellungen!$F$13:$F$67)))*N(Mitarbeiter!$E289)/IF(Einstellungen!$C$11="7 Tage",7,5),N('Ist-Stunden'!W289)),MAX(IF(Einstellungen!$C$11="7 Tage",MAX(0,(MIN(DATE(2027,7,0),IF(Mitarbeiter!$D289="",DATE(2027,7,0),Mitarbeiter!$D289),TODAY()))-(MAX(DATE(2027,6,1),Mitarbeiter!$C289))+1),MAX(0,NETWORKDAYS(MAX(DATE(2027,6,1),Mitarbeiter!$C289),MIN(DATE(2027,7,0),IF(Mitarbeiter!$D289="",DATE(2027,7,0),Mitarbeiter!$D289),TODAY()),Einstellungen!$F$13:$F$67)))*N(Mitarbeiter!$E289)/IF(Einstellungen!$C$11="7 Tage",7,5),N('Ist-Stunden'!W289)+(N(Krankheitstage!AJ289)+N(Krankheitstage!AV289))*N($C289))))</f>
        <v/>
      </c>
      <c r="BB289" s="76">
        <f>IF($B289="",0,IF(Einstellungen!$C$10="Ja",MAX(IF(Einstellungen!$C$11="7 Tage",MAX(0,(MIN(DATE(2027,8,0),IF(Mitarbeiter!$D289="",DATE(2027,8,0),Mitarbeiter!$D289),TODAY()))-(MAX(DATE(2027,7,1),Mitarbeiter!$C289))+1),MAX(0,NETWORKDAYS(MAX(DATE(2027,7,1),Mitarbeiter!$C289),MIN(DATE(2027,8,0),IF(Mitarbeiter!$D289="",DATE(2027,8,0),Mitarbeiter!$D289),TODAY()),Einstellungen!$F$13:$F$67)))*N(Mitarbeiter!$E289)/IF(Einstellungen!$C$11="7 Tage",7,5),N('Ist-Stunden'!X289)),MAX(IF(Einstellungen!$C$11="7 Tage",MAX(0,(MIN(DATE(2027,8,0),IF(Mitarbeiter!$D289="",DATE(2027,8,0),Mitarbeiter!$D289),TODAY()))-(MAX(DATE(2027,7,1),Mitarbeiter!$C289))+1),MAX(0,NETWORKDAYS(MAX(DATE(2027,7,1),Mitarbeiter!$C289),MIN(DATE(2027,8,0),IF(Mitarbeiter!$D289="",DATE(2027,8,0),Mitarbeiter!$D289),TODAY()),Einstellungen!$F$13:$F$67)))*N(Mitarbeiter!$E289)/IF(Einstellungen!$C$11="7 Tage",7,5),N('Ist-Stunden'!X289)+(N(Krankheitstage!AK289)+N(Krankheitstage!AW289))*N($C289))))</f>
        <v/>
      </c>
      <c r="BC289" s="76">
        <f>IF($B289="",0,IF(Einstellungen!$C$10="Ja",MAX(IF(Einstellungen!$C$11="7 Tage",MAX(0,(MIN(DATE(2027,9,0),IF(Mitarbeiter!$D289="",DATE(2027,9,0),Mitarbeiter!$D289),TODAY()))-(MAX(DATE(2027,8,1),Mitarbeiter!$C289))+1),MAX(0,NETWORKDAYS(MAX(DATE(2027,8,1),Mitarbeiter!$C289),MIN(DATE(2027,9,0),IF(Mitarbeiter!$D289="",DATE(2027,9,0),Mitarbeiter!$D289),TODAY()),Einstellungen!$F$13:$F$67)))*N(Mitarbeiter!$E289)/IF(Einstellungen!$C$11="7 Tage",7,5),N('Ist-Stunden'!Y289)),MAX(IF(Einstellungen!$C$11="7 Tage",MAX(0,(MIN(DATE(2027,9,0),IF(Mitarbeiter!$D289="",DATE(2027,9,0),Mitarbeiter!$D289),TODAY()))-(MAX(DATE(2027,8,1),Mitarbeiter!$C289))+1),MAX(0,NETWORKDAYS(MAX(DATE(2027,8,1),Mitarbeiter!$C289),MIN(DATE(2027,9,0),IF(Mitarbeiter!$D289="",DATE(2027,9,0),Mitarbeiter!$D289),TODAY()),Einstellungen!$F$13:$F$67)))*N(Mitarbeiter!$E289)/IF(Einstellungen!$C$11="7 Tage",7,5),N('Ist-Stunden'!Y289)+(N(Krankheitstage!AL289)+N(Krankheitstage!AX289))*N($C289))))</f>
        <v/>
      </c>
      <c r="BD289" s="76">
        <f>IF($B289="",0,IF(Einstellungen!$C$10="Ja",MAX(IF(Einstellungen!$C$11="7 Tage",MAX(0,(MIN(DATE(2027,10,0),IF(Mitarbeiter!$D289="",DATE(2027,10,0),Mitarbeiter!$D289),TODAY()))-(MAX(DATE(2027,9,1),Mitarbeiter!$C289))+1),MAX(0,NETWORKDAYS(MAX(DATE(2027,9,1),Mitarbeiter!$C289),MIN(DATE(2027,10,0),IF(Mitarbeiter!$D289="",DATE(2027,10,0),Mitarbeiter!$D289),TODAY()),Einstellungen!$F$13:$F$67)))*N(Mitarbeiter!$E289)/IF(Einstellungen!$C$11="7 Tage",7,5),N('Ist-Stunden'!Z289)),MAX(IF(Einstellungen!$C$11="7 Tage",MAX(0,(MIN(DATE(2027,10,0),IF(Mitarbeiter!$D289="",DATE(2027,10,0),Mitarbeiter!$D289),TODAY()))-(MAX(DATE(2027,9,1),Mitarbeiter!$C289))+1),MAX(0,NETWORKDAYS(MAX(DATE(2027,9,1),Mitarbeiter!$C289),MIN(DATE(2027,10,0),IF(Mitarbeiter!$D289="",DATE(2027,10,0),Mitarbeiter!$D289),TODAY()),Einstellungen!$F$13:$F$67)))*N(Mitarbeiter!$E289)/IF(Einstellungen!$C$11="7 Tage",7,5),N('Ist-Stunden'!Z289)+(N(Krankheitstage!AM289)+N(Krankheitstage!AY289))*N($C289))))</f>
        <v/>
      </c>
      <c r="BE289" s="76">
        <f>IF($B289="",0,IF(Einstellungen!$C$10="Ja",MAX(IF(Einstellungen!$C$11="7 Tage",MAX(0,(MIN(DATE(2027,11,0),IF(Mitarbeiter!$D289="",DATE(2027,11,0),Mitarbeiter!$D289),TODAY()))-(MAX(DATE(2027,10,1),Mitarbeiter!$C289))+1),MAX(0,NETWORKDAYS(MAX(DATE(2027,10,1),Mitarbeiter!$C289),MIN(DATE(2027,11,0),IF(Mitarbeiter!$D289="",DATE(2027,11,0),Mitarbeiter!$D289),TODAY()),Einstellungen!$F$13:$F$67)))*N(Mitarbeiter!$E289)/IF(Einstellungen!$C$11="7 Tage",7,5),N('Ist-Stunden'!AA289)),MAX(IF(Einstellungen!$C$11="7 Tage",MAX(0,(MIN(DATE(2027,11,0),IF(Mitarbeiter!$D289="",DATE(2027,11,0),Mitarbeiter!$D289),TODAY()))-(MAX(DATE(2027,10,1),Mitarbeiter!$C289))+1),MAX(0,NETWORKDAYS(MAX(DATE(2027,10,1),Mitarbeiter!$C289),MIN(DATE(2027,11,0),IF(Mitarbeiter!$D289="",DATE(2027,11,0),Mitarbeiter!$D289),TODAY()),Einstellungen!$F$13:$F$67)))*N(Mitarbeiter!$E289)/IF(Einstellungen!$C$11="7 Tage",7,5),N('Ist-Stunden'!AA289)+(N(Krankheitstage!AN289)+N(Krankheitstage!AZ289))*N($C289))))</f>
        <v/>
      </c>
      <c r="BF289" s="76">
        <f>IF($B289="",0,IF(Einstellungen!$C$10="Ja",MAX(IF(Einstellungen!$C$11="7 Tage",MAX(0,(MIN(DATE(2027,12,0),IF(Mitarbeiter!$D289="",DATE(2027,12,0),Mitarbeiter!$D289),TODAY()))-(MAX(DATE(2027,11,1),Mitarbeiter!$C289))+1),MAX(0,NETWORKDAYS(MAX(DATE(2027,11,1),Mitarbeiter!$C289),MIN(DATE(2027,12,0),IF(Mitarbeiter!$D289="",DATE(2027,12,0),Mitarbeiter!$D289),TODAY()),Einstellungen!$F$13:$F$67)))*N(Mitarbeiter!$E289)/IF(Einstellungen!$C$11="7 Tage",7,5),N('Ist-Stunden'!AB289)),MAX(IF(Einstellungen!$C$11="7 Tage",MAX(0,(MIN(DATE(2027,12,0),IF(Mitarbeiter!$D289="",DATE(2027,12,0),Mitarbeiter!$D289),TODAY()))-(MAX(DATE(2027,11,1),Mitarbeiter!$C289))+1),MAX(0,NETWORKDAYS(MAX(DATE(2027,11,1),Mitarbeiter!$C289),MIN(DATE(2027,12,0),IF(Mitarbeiter!$D289="",DATE(2027,12,0),Mitarbeiter!$D289),TODAY()),Einstellungen!$F$13:$F$67)))*N(Mitarbeiter!$E289)/IF(Einstellungen!$C$11="7 Tage",7,5),N('Ist-Stunden'!AB289)+(N(Krankheitstage!AO289)+N(Krankheitstage!BA289))*N($C289))))</f>
        <v/>
      </c>
      <c r="BG289" s="76">
        <f>IF($B289="",0,IF(Einstellungen!$C$10="Ja",MAX(IF(Einstellungen!$C$11="7 Tage",MAX(0,(MIN(DATE(2027,13,0),IF(Mitarbeiter!$D289="",DATE(2027,13,0),Mitarbeiter!$D289),TODAY()))-(MAX(DATE(2027,12,1),Mitarbeiter!$C289))+1),MAX(0,NETWORKDAYS(MAX(DATE(2027,12,1),Mitarbeiter!$C289),MIN(DATE(2027,13,0),IF(Mitarbeiter!$D289="",DATE(2027,13,0),Mitarbeiter!$D289),TODAY()),Einstellungen!$F$13:$F$67)))*N(Mitarbeiter!$E289)/IF(Einstellungen!$C$11="7 Tage",7,5),N('Ist-Stunden'!AC289)),MAX(IF(Einstellungen!$C$11="7 Tage",MAX(0,(MIN(DATE(2027,13,0),IF(Mitarbeiter!$D289="",DATE(2027,13,0),Mitarbeiter!$D289),TODAY()))-(MAX(DATE(2027,12,1),Mitarbeiter!$C289))+1),MAX(0,NETWORKDAYS(MAX(DATE(2027,12,1),Mitarbeiter!$C289),MIN(DATE(2027,13,0),IF(Mitarbeiter!$D289="",DATE(2027,13,0),Mitarbeiter!$D289),TODAY()),Einstellungen!$F$13:$F$67)))*N(Mitarbeiter!$E289)/IF(Einstellungen!$C$11="7 Tage",7,5),N('Ist-Stunden'!AC289)+(N(Krankheitstage!AP289)+N(Krankheitstage!BB289))*N($C289))))</f>
        <v/>
      </c>
      <c r="BH289" s="76">
        <f>IF($B289="",0,IF(Einstellungen!$C$10="Ja",MAX(IF(Einstellungen!$C$11="7 Tage",MAX(0,(MIN(DATE(2028,2,0),IF(Mitarbeiter!$D289="",DATE(2028,2,0),Mitarbeiter!$D289),TODAY()))-(MAX(DATE(2028,1,1),Mitarbeiter!$C289))+1),MAX(0,NETWORKDAYS(MAX(DATE(2028,1,1),Mitarbeiter!$C289),MIN(DATE(2028,2,0),IF(Mitarbeiter!$D289="",DATE(2028,2,0),Mitarbeiter!$D289),TODAY()),Einstellungen!$F$13:$F$67)))*N(Mitarbeiter!$E289)/IF(Einstellungen!$C$11="7 Tage",7,5),N('Ist-Stunden'!AD289)),MAX(IF(Einstellungen!$C$11="7 Tage",MAX(0,(MIN(DATE(2028,2,0),IF(Mitarbeiter!$D289="",DATE(2028,2,0),Mitarbeiter!$D289),TODAY()))-(MAX(DATE(2028,1,1),Mitarbeiter!$C289))+1),MAX(0,NETWORKDAYS(MAX(DATE(2028,1,1),Mitarbeiter!$C289),MIN(DATE(2028,2,0),IF(Mitarbeiter!$D289="",DATE(2028,2,0),Mitarbeiter!$D289),TODAY()),Einstellungen!$F$13:$F$67)))*N(Mitarbeiter!$E289)/IF(Einstellungen!$C$11="7 Tage",7,5),N('Ist-Stunden'!AD289)+(N(Krankheitstage!BC289)+N(Krankheitstage!BO289))*N($C289))))</f>
        <v/>
      </c>
      <c r="BI289" s="76">
        <f>IF($B289="",0,IF(Einstellungen!$C$10="Ja",MAX(IF(Einstellungen!$C$11="7 Tage",MAX(0,(MIN(DATE(2028,3,0),IF(Mitarbeiter!$D289="",DATE(2028,3,0),Mitarbeiter!$D289),TODAY()))-(MAX(DATE(2028,2,1),Mitarbeiter!$C289))+1),MAX(0,NETWORKDAYS(MAX(DATE(2028,2,1),Mitarbeiter!$C289),MIN(DATE(2028,3,0),IF(Mitarbeiter!$D289="",DATE(2028,3,0),Mitarbeiter!$D289),TODAY()),Einstellungen!$F$13:$F$67)))*N(Mitarbeiter!$E289)/IF(Einstellungen!$C$11="7 Tage",7,5),N('Ist-Stunden'!AE289)),MAX(IF(Einstellungen!$C$11="7 Tage",MAX(0,(MIN(DATE(2028,3,0),IF(Mitarbeiter!$D289="",DATE(2028,3,0),Mitarbeiter!$D289),TODAY()))-(MAX(DATE(2028,2,1),Mitarbeiter!$C289))+1),MAX(0,NETWORKDAYS(MAX(DATE(2028,2,1),Mitarbeiter!$C289),MIN(DATE(2028,3,0),IF(Mitarbeiter!$D289="",DATE(2028,3,0),Mitarbeiter!$D289),TODAY()),Einstellungen!$F$13:$F$67)))*N(Mitarbeiter!$E289)/IF(Einstellungen!$C$11="7 Tage",7,5),N('Ist-Stunden'!AE289)+(N(Krankheitstage!BD289)+N(Krankheitstage!BP289))*N($C289))))</f>
        <v/>
      </c>
      <c r="BJ289" s="76">
        <f>IF($B289="",0,IF(Einstellungen!$C$10="Ja",MAX(IF(Einstellungen!$C$11="7 Tage",MAX(0,(MIN(DATE(2028,4,0),IF(Mitarbeiter!$D289="",DATE(2028,4,0),Mitarbeiter!$D289),TODAY()))-(MAX(DATE(2028,3,1),Mitarbeiter!$C289))+1),MAX(0,NETWORKDAYS(MAX(DATE(2028,3,1),Mitarbeiter!$C289),MIN(DATE(2028,4,0),IF(Mitarbeiter!$D289="",DATE(2028,4,0),Mitarbeiter!$D289),TODAY()),Einstellungen!$F$13:$F$67)))*N(Mitarbeiter!$E289)/IF(Einstellungen!$C$11="7 Tage",7,5),N('Ist-Stunden'!AF289)),MAX(IF(Einstellungen!$C$11="7 Tage",MAX(0,(MIN(DATE(2028,4,0),IF(Mitarbeiter!$D289="",DATE(2028,4,0),Mitarbeiter!$D289),TODAY()))-(MAX(DATE(2028,3,1),Mitarbeiter!$C289))+1),MAX(0,NETWORKDAYS(MAX(DATE(2028,3,1),Mitarbeiter!$C289),MIN(DATE(2028,4,0),IF(Mitarbeiter!$D289="",DATE(2028,4,0),Mitarbeiter!$D289),TODAY()),Einstellungen!$F$13:$F$67)))*N(Mitarbeiter!$E289)/IF(Einstellungen!$C$11="7 Tage",7,5),N('Ist-Stunden'!AF289)+(N(Krankheitstage!BE289)+N(Krankheitstage!BQ289))*N($C289))))</f>
        <v/>
      </c>
      <c r="BK289" s="76">
        <f>IF($B289="",0,IF(Einstellungen!$C$10="Ja",MAX(IF(Einstellungen!$C$11="7 Tage",MAX(0,(MIN(DATE(2028,5,0),IF(Mitarbeiter!$D289="",DATE(2028,5,0),Mitarbeiter!$D289),TODAY()))-(MAX(DATE(2028,4,1),Mitarbeiter!$C289))+1),MAX(0,NETWORKDAYS(MAX(DATE(2028,4,1),Mitarbeiter!$C289),MIN(DATE(2028,5,0),IF(Mitarbeiter!$D289="",DATE(2028,5,0),Mitarbeiter!$D289),TODAY()),Einstellungen!$F$13:$F$67)))*N(Mitarbeiter!$E289)/IF(Einstellungen!$C$11="7 Tage",7,5),N('Ist-Stunden'!AG289)),MAX(IF(Einstellungen!$C$11="7 Tage",MAX(0,(MIN(DATE(2028,5,0),IF(Mitarbeiter!$D289="",DATE(2028,5,0),Mitarbeiter!$D289),TODAY()))-(MAX(DATE(2028,4,1),Mitarbeiter!$C289))+1),MAX(0,NETWORKDAYS(MAX(DATE(2028,4,1),Mitarbeiter!$C289),MIN(DATE(2028,5,0),IF(Mitarbeiter!$D289="",DATE(2028,5,0),Mitarbeiter!$D289),TODAY()),Einstellungen!$F$13:$F$67)))*N(Mitarbeiter!$E289)/IF(Einstellungen!$C$11="7 Tage",7,5),N('Ist-Stunden'!AG289)+(N(Krankheitstage!BF289)+N(Krankheitstage!BR289))*N($C289))))</f>
        <v/>
      </c>
      <c r="BL289" s="76">
        <f>IF($B289="",0,IF(Einstellungen!$C$10="Ja",MAX(IF(Einstellungen!$C$11="7 Tage",MAX(0,(MIN(DATE(2028,6,0),IF(Mitarbeiter!$D289="",DATE(2028,6,0),Mitarbeiter!$D289),TODAY()))-(MAX(DATE(2028,5,1),Mitarbeiter!$C289))+1),MAX(0,NETWORKDAYS(MAX(DATE(2028,5,1),Mitarbeiter!$C289),MIN(DATE(2028,6,0),IF(Mitarbeiter!$D289="",DATE(2028,6,0),Mitarbeiter!$D289),TODAY()),Einstellungen!$F$13:$F$67)))*N(Mitarbeiter!$E289)/IF(Einstellungen!$C$11="7 Tage",7,5),N('Ist-Stunden'!AH289)),MAX(IF(Einstellungen!$C$11="7 Tage",MAX(0,(MIN(DATE(2028,6,0),IF(Mitarbeiter!$D289="",DATE(2028,6,0),Mitarbeiter!$D289),TODAY()))-(MAX(DATE(2028,5,1),Mitarbeiter!$C289))+1),MAX(0,NETWORKDAYS(MAX(DATE(2028,5,1),Mitarbeiter!$C289),MIN(DATE(2028,6,0),IF(Mitarbeiter!$D289="",DATE(2028,6,0),Mitarbeiter!$D289),TODAY()),Einstellungen!$F$13:$F$67)))*N(Mitarbeiter!$E289)/IF(Einstellungen!$C$11="7 Tage",7,5),N('Ist-Stunden'!AH289)+(N(Krankheitstage!BG289)+N(Krankheitstage!BS289))*N($C289))))</f>
        <v/>
      </c>
      <c r="BM289" s="76">
        <f>IF($B289="",0,IF(Einstellungen!$C$10="Ja",MAX(IF(Einstellungen!$C$11="7 Tage",MAX(0,(MIN(DATE(2028,7,0),IF(Mitarbeiter!$D289="",DATE(2028,7,0),Mitarbeiter!$D289),TODAY()))-(MAX(DATE(2028,6,1),Mitarbeiter!$C289))+1),MAX(0,NETWORKDAYS(MAX(DATE(2028,6,1),Mitarbeiter!$C289),MIN(DATE(2028,7,0),IF(Mitarbeiter!$D289="",DATE(2028,7,0),Mitarbeiter!$D289),TODAY()),Einstellungen!$F$13:$F$67)))*N(Mitarbeiter!$E289)/IF(Einstellungen!$C$11="7 Tage",7,5),N('Ist-Stunden'!AI289)),MAX(IF(Einstellungen!$C$11="7 Tage",MAX(0,(MIN(DATE(2028,7,0),IF(Mitarbeiter!$D289="",DATE(2028,7,0),Mitarbeiter!$D289),TODAY()))-(MAX(DATE(2028,6,1),Mitarbeiter!$C289))+1),MAX(0,NETWORKDAYS(MAX(DATE(2028,6,1),Mitarbeiter!$C289),MIN(DATE(2028,7,0),IF(Mitarbeiter!$D289="",DATE(2028,7,0),Mitarbeiter!$D289),TODAY()),Einstellungen!$F$13:$F$67)))*N(Mitarbeiter!$E289)/IF(Einstellungen!$C$11="7 Tage",7,5),N('Ist-Stunden'!AI289)+(N(Krankheitstage!BH289)+N(Krankheitstage!BT289))*N($C289))))</f>
        <v/>
      </c>
      <c r="BN289" s="76">
        <f>IF($B289="",0,IF(Einstellungen!$C$10="Ja",MAX(IF(Einstellungen!$C$11="7 Tage",MAX(0,(MIN(DATE(2028,8,0),IF(Mitarbeiter!$D289="",DATE(2028,8,0),Mitarbeiter!$D289),TODAY()))-(MAX(DATE(2028,7,1),Mitarbeiter!$C289))+1),MAX(0,NETWORKDAYS(MAX(DATE(2028,7,1),Mitarbeiter!$C289),MIN(DATE(2028,8,0),IF(Mitarbeiter!$D289="",DATE(2028,8,0),Mitarbeiter!$D289),TODAY()),Einstellungen!$F$13:$F$67)))*N(Mitarbeiter!$E289)/IF(Einstellungen!$C$11="7 Tage",7,5),N('Ist-Stunden'!AJ289)),MAX(IF(Einstellungen!$C$11="7 Tage",MAX(0,(MIN(DATE(2028,8,0),IF(Mitarbeiter!$D289="",DATE(2028,8,0),Mitarbeiter!$D289),TODAY()))-(MAX(DATE(2028,7,1),Mitarbeiter!$C289))+1),MAX(0,NETWORKDAYS(MAX(DATE(2028,7,1),Mitarbeiter!$C289),MIN(DATE(2028,8,0),IF(Mitarbeiter!$D289="",DATE(2028,8,0),Mitarbeiter!$D289),TODAY()),Einstellungen!$F$13:$F$67)))*N(Mitarbeiter!$E289)/IF(Einstellungen!$C$11="7 Tage",7,5),N('Ist-Stunden'!AJ289)+(N(Krankheitstage!BI289)+N(Krankheitstage!BU289))*N($C289))))</f>
        <v/>
      </c>
      <c r="BO289" s="76">
        <f>IF($B289="",0,IF(Einstellungen!$C$10="Ja",MAX(IF(Einstellungen!$C$11="7 Tage",MAX(0,(MIN(DATE(2028,9,0),IF(Mitarbeiter!$D289="",DATE(2028,9,0),Mitarbeiter!$D289),TODAY()))-(MAX(DATE(2028,8,1),Mitarbeiter!$C289))+1),MAX(0,NETWORKDAYS(MAX(DATE(2028,8,1),Mitarbeiter!$C289),MIN(DATE(2028,9,0),IF(Mitarbeiter!$D289="",DATE(2028,9,0),Mitarbeiter!$D289),TODAY()),Einstellungen!$F$13:$F$67)))*N(Mitarbeiter!$E289)/IF(Einstellungen!$C$11="7 Tage",7,5),N('Ist-Stunden'!AK289)),MAX(IF(Einstellungen!$C$11="7 Tage",MAX(0,(MIN(DATE(2028,9,0),IF(Mitarbeiter!$D289="",DATE(2028,9,0),Mitarbeiter!$D289),TODAY()))-(MAX(DATE(2028,8,1),Mitarbeiter!$C289))+1),MAX(0,NETWORKDAYS(MAX(DATE(2028,8,1),Mitarbeiter!$C289),MIN(DATE(2028,9,0),IF(Mitarbeiter!$D289="",DATE(2028,9,0),Mitarbeiter!$D289),TODAY()),Einstellungen!$F$13:$F$67)))*N(Mitarbeiter!$E289)/IF(Einstellungen!$C$11="7 Tage",7,5),N('Ist-Stunden'!AK289)+(N(Krankheitstage!BJ289)+N(Krankheitstage!BV289))*N($C289))))</f>
        <v/>
      </c>
      <c r="BP289" s="76">
        <f>IF($B289="",0,IF(Einstellungen!$C$10="Ja",MAX(IF(Einstellungen!$C$11="7 Tage",MAX(0,(MIN(DATE(2028,10,0),IF(Mitarbeiter!$D289="",DATE(2028,10,0),Mitarbeiter!$D289),TODAY()))-(MAX(DATE(2028,9,1),Mitarbeiter!$C289))+1),MAX(0,NETWORKDAYS(MAX(DATE(2028,9,1),Mitarbeiter!$C289),MIN(DATE(2028,10,0),IF(Mitarbeiter!$D289="",DATE(2028,10,0),Mitarbeiter!$D289),TODAY()),Einstellungen!$F$13:$F$67)))*N(Mitarbeiter!$E289)/IF(Einstellungen!$C$11="7 Tage",7,5),N('Ist-Stunden'!AL289)),MAX(IF(Einstellungen!$C$11="7 Tage",MAX(0,(MIN(DATE(2028,10,0),IF(Mitarbeiter!$D289="",DATE(2028,10,0),Mitarbeiter!$D289),TODAY()))-(MAX(DATE(2028,9,1),Mitarbeiter!$C289))+1),MAX(0,NETWORKDAYS(MAX(DATE(2028,9,1),Mitarbeiter!$C289),MIN(DATE(2028,10,0),IF(Mitarbeiter!$D289="",DATE(2028,10,0),Mitarbeiter!$D289),TODAY()),Einstellungen!$F$13:$F$67)))*N(Mitarbeiter!$E289)/IF(Einstellungen!$C$11="7 Tage",7,5),N('Ist-Stunden'!AL289)+(N(Krankheitstage!BK289)+N(Krankheitstage!BW289))*N($C289))))</f>
        <v/>
      </c>
      <c r="BQ289" s="76">
        <f>IF($B289="",0,IF(Einstellungen!$C$10="Ja",MAX(IF(Einstellungen!$C$11="7 Tage",MAX(0,(MIN(DATE(2028,11,0),IF(Mitarbeiter!$D289="",DATE(2028,11,0),Mitarbeiter!$D289),TODAY()))-(MAX(DATE(2028,10,1),Mitarbeiter!$C289))+1),MAX(0,NETWORKDAYS(MAX(DATE(2028,10,1),Mitarbeiter!$C289),MIN(DATE(2028,11,0),IF(Mitarbeiter!$D289="",DATE(2028,11,0),Mitarbeiter!$D289),TODAY()),Einstellungen!$F$13:$F$67)))*N(Mitarbeiter!$E289)/IF(Einstellungen!$C$11="7 Tage",7,5),N('Ist-Stunden'!AM289)),MAX(IF(Einstellungen!$C$11="7 Tage",MAX(0,(MIN(DATE(2028,11,0),IF(Mitarbeiter!$D289="",DATE(2028,11,0),Mitarbeiter!$D289),TODAY()))-(MAX(DATE(2028,10,1),Mitarbeiter!$C289))+1),MAX(0,NETWORKDAYS(MAX(DATE(2028,10,1),Mitarbeiter!$C289),MIN(DATE(2028,11,0),IF(Mitarbeiter!$D289="",DATE(2028,11,0),Mitarbeiter!$D289),TODAY()),Einstellungen!$F$13:$F$67)))*N(Mitarbeiter!$E289)/IF(Einstellungen!$C$11="7 Tage",7,5),N('Ist-Stunden'!AM289)+(N(Krankheitstage!BL289)+N(Krankheitstage!BX289))*N($C289))))</f>
        <v/>
      </c>
      <c r="BR289" s="76">
        <f>IF($B289="",0,IF(Einstellungen!$C$10="Ja",MAX(IF(Einstellungen!$C$11="7 Tage",MAX(0,(MIN(DATE(2028,12,0),IF(Mitarbeiter!$D289="",DATE(2028,12,0),Mitarbeiter!$D289),TODAY()))-(MAX(DATE(2028,11,1),Mitarbeiter!$C289))+1),MAX(0,NETWORKDAYS(MAX(DATE(2028,11,1),Mitarbeiter!$C289),MIN(DATE(2028,12,0),IF(Mitarbeiter!$D289="",DATE(2028,12,0),Mitarbeiter!$D289),TODAY()),Einstellungen!$F$13:$F$67)))*N(Mitarbeiter!$E289)/IF(Einstellungen!$C$11="7 Tage",7,5),N('Ist-Stunden'!AN289)),MAX(IF(Einstellungen!$C$11="7 Tage",MAX(0,(MIN(DATE(2028,12,0),IF(Mitarbeiter!$D289="",DATE(2028,12,0),Mitarbeiter!$D289),TODAY()))-(MAX(DATE(2028,11,1),Mitarbeiter!$C289))+1),MAX(0,NETWORKDAYS(MAX(DATE(2028,11,1),Mitarbeiter!$C289),MIN(DATE(2028,12,0),IF(Mitarbeiter!$D289="",DATE(2028,12,0),Mitarbeiter!$D289),TODAY()),Einstellungen!$F$13:$F$67)))*N(Mitarbeiter!$E289)/IF(Einstellungen!$C$11="7 Tage",7,5),N('Ist-Stunden'!AN289)+(N(Krankheitstage!BM289)+N(Krankheitstage!BY289))*N($C289))))</f>
        <v/>
      </c>
      <c r="BS289" s="76">
        <f>IF($B289="",0,IF(Einstellungen!$C$10="Ja",MAX(IF(Einstellungen!$C$11="7 Tage",MAX(0,(MIN(DATE(2028,13,0),IF(Mitarbeiter!$D289="",DATE(2028,13,0),Mitarbeiter!$D289),TODAY()))-(MAX(DATE(2028,12,1),Mitarbeiter!$C289))+1),MAX(0,NETWORKDAYS(MAX(DATE(2028,12,1),Mitarbeiter!$C289),MIN(DATE(2028,13,0),IF(Mitarbeiter!$D289="",DATE(2028,13,0),Mitarbeiter!$D289),TODAY()),Einstellungen!$F$13:$F$67)))*N(Mitarbeiter!$E289)/IF(Einstellungen!$C$11="7 Tage",7,5),N('Ist-Stunden'!AO289)),MAX(IF(Einstellungen!$C$11="7 Tage",MAX(0,(MIN(DATE(2028,13,0),IF(Mitarbeiter!$D289="",DATE(2028,13,0),Mitarbeiter!$D289),TODAY()))-(MAX(DATE(2028,12,1),Mitarbeiter!$C289))+1),MAX(0,NETWORKDAYS(MAX(DATE(2028,12,1),Mitarbeiter!$C289),MIN(DATE(2028,13,0),IF(Mitarbeiter!$D289="",DATE(2028,13,0),Mitarbeiter!$D289),TODAY()),Einstellungen!$F$13:$F$67)))*N(Mitarbeiter!$E289)/IF(Einstellungen!$C$11="7 Tage",7,5),N('Ist-Stunden'!AO289)+(N(Krankheitstage!BN289)+N(Krankheitstage!BZ289))*N($C289))))</f>
        <v/>
      </c>
      <c r="BT289" s="76">
        <f>IF($B289="",0,IF(Einstellungen!$C$10="Ja",MAX(IF(Einstellungen!$C$11="7 Tage",MAX(0,(MIN(DATE(2029,2,0),IF(Mitarbeiter!$D289="",DATE(2029,2,0),Mitarbeiter!$D289),TODAY()))-(MAX(DATE(2029,1,1),Mitarbeiter!$C289))+1),MAX(0,NETWORKDAYS(MAX(DATE(2029,1,1),Mitarbeiter!$C289),MIN(DATE(2029,2,0),IF(Mitarbeiter!$D289="",DATE(2029,2,0),Mitarbeiter!$D289),TODAY()),Einstellungen!$F$13:$F$67)))*N(Mitarbeiter!$E289)/IF(Einstellungen!$C$11="7 Tage",7,5),N('Ist-Stunden'!AP289)),MAX(IF(Einstellungen!$C$11="7 Tage",MAX(0,(MIN(DATE(2029,2,0),IF(Mitarbeiter!$D289="",DATE(2029,2,0),Mitarbeiter!$D289),TODAY()))-(MAX(DATE(2029,1,1),Mitarbeiter!$C289))+1),MAX(0,NETWORKDAYS(MAX(DATE(2029,1,1),Mitarbeiter!$C289),MIN(DATE(2029,2,0),IF(Mitarbeiter!$D289="",DATE(2029,2,0),Mitarbeiter!$D289),TODAY()),Einstellungen!$F$13:$F$67)))*N(Mitarbeiter!$E289)/IF(Einstellungen!$C$11="7 Tage",7,5),N('Ist-Stunden'!AP289)+(N(Krankheitstage!CA289)+N(Krankheitstage!CM289))*N($C289))))</f>
        <v/>
      </c>
      <c r="BU289" s="76">
        <f>IF($B289="",0,IF(Einstellungen!$C$10="Ja",MAX(IF(Einstellungen!$C$11="7 Tage",MAX(0,(MIN(DATE(2029,3,0),IF(Mitarbeiter!$D289="",DATE(2029,3,0),Mitarbeiter!$D289),TODAY()))-(MAX(DATE(2029,2,1),Mitarbeiter!$C289))+1),MAX(0,NETWORKDAYS(MAX(DATE(2029,2,1),Mitarbeiter!$C289),MIN(DATE(2029,3,0),IF(Mitarbeiter!$D289="",DATE(2029,3,0),Mitarbeiter!$D289),TODAY()),Einstellungen!$F$13:$F$67)))*N(Mitarbeiter!$E289)/IF(Einstellungen!$C$11="7 Tage",7,5),N('Ist-Stunden'!AQ289)),MAX(IF(Einstellungen!$C$11="7 Tage",MAX(0,(MIN(DATE(2029,3,0),IF(Mitarbeiter!$D289="",DATE(2029,3,0),Mitarbeiter!$D289),TODAY()))-(MAX(DATE(2029,2,1),Mitarbeiter!$C289))+1),MAX(0,NETWORKDAYS(MAX(DATE(2029,2,1),Mitarbeiter!$C289),MIN(DATE(2029,3,0),IF(Mitarbeiter!$D289="",DATE(2029,3,0),Mitarbeiter!$D289),TODAY()),Einstellungen!$F$13:$F$67)))*N(Mitarbeiter!$E289)/IF(Einstellungen!$C$11="7 Tage",7,5),N('Ist-Stunden'!AQ289)+(N(Krankheitstage!CB289)+N(Krankheitstage!CN289))*N($C289))))</f>
        <v/>
      </c>
      <c r="BV289" s="76">
        <f>IF($B289="",0,IF(Einstellungen!$C$10="Ja",MAX(IF(Einstellungen!$C$11="7 Tage",MAX(0,(MIN(DATE(2029,4,0),IF(Mitarbeiter!$D289="",DATE(2029,4,0),Mitarbeiter!$D289),TODAY()))-(MAX(DATE(2029,3,1),Mitarbeiter!$C289))+1),MAX(0,NETWORKDAYS(MAX(DATE(2029,3,1),Mitarbeiter!$C289),MIN(DATE(2029,4,0),IF(Mitarbeiter!$D289="",DATE(2029,4,0),Mitarbeiter!$D289),TODAY()),Einstellungen!$F$13:$F$67)))*N(Mitarbeiter!$E289)/IF(Einstellungen!$C$11="7 Tage",7,5),N('Ist-Stunden'!AR289)),MAX(IF(Einstellungen!$C$11="7 Tage",MAX(0,(MIN(DATE(2029,4,0),IF(Mitarbeiter!$D289="",DATE(2029,4,0),Mitarbeiter!$D289),TODAY()))-(MAX(DATE(2029,3,1),Mitarbeiter!$C289))+1),MAX(0,NETWORKDAYS(MAX(DATE(2029,3,1),Mitarbeiter!$C289),MIN(DATE(2029,4,0),IF(Mitarbeiter!$D289="",DATE(2029,4,0),Mitarbeiter!$D289),TODAY()),Einstellungen!$F$13:$F$67)))*N(Mitarbeiter!$E289)/IF(Einstellungen!$C$11="7 Tage",7,5),N('Ist-Stunden'!AR289)+(N(Krankheitstage!CC289)+N(Krankheitstage!CO289))*N($C289))))</f>
        <v/>
      </c>
      <c r="BW289" s="76">
        <f>IF($B289="",0,IF(Einstellungen!$C$10="Ja",MAX(IF(Einstellungen!$C$11="7 Tage",MAX(0,(MIN(DATE(2029,5,0),IF(Mitarbeiter!$D289="",DATE(2029,5,0),Mitarbeiter!$D289),TODAY()))-(MAX(DATE(2029,4,1),Mitarbeiter!$C289))+1),MAX(0,NETWORKDAYS(MAX(DATE(2029,4,1),Mitarbeiter!$C289),MIN(DATE(2029,5,0),IF(Mitarbeiter!$D289="",DATE(2029,5,0),Mitarbeiter!$D289),TODAY()),Einstellungen!$F$13:$F$67)))*N(Mitarbeiter!$E289)/IF(Einstellungen!$C$11="7 Tage",7,5),N('Ist-Stunden'!AS289)),MAX(IF(Einstellungen!$C$11="7 Tage",MAX(0,(MIN(DATE(2029,5,0),IF(Mitarbeiter!$D289="",DATE(2029,5,0),Mitarbeiter!$D289),TODAY()))-(MAX(DATE(2029,4,1),Mitarbeiter!$C289))+1),MAX(0,NETWORKDAYS(MAX(DATE(2029,4,1),Mitarbeiter!$C289),MIN(DATE(2029,5,0),IF(Mitarbeiter!$D289="",DATE(2029,5,0),Mitarbeiter!$D289),TODAY()),Einstellungen!$F$13:$F$67)))*N(Mitarbeiter!$E289)/IF(Einstellungen!$C$11="7 Tage",7,5),N('Ist-Stunden'!AS289)+(N(Krankheitstage!CD289)+N(Krankheitstage!CP289))*N($C289))))</f>
        <v/>
      </c>
      <c r="BX289" s="76">
        <f>IF($B289="",0,IF(Einstellungen!$C$10="Ja",MAX(IF(Einstellungen!$C$11="7 Tage",MAX(0,(MIN(DATE(2029,6,0),IF(Mitarbeiter!$D289="",DATE(2029,6,0),Mitarbeiter!$D289),TODAY()))-(MAX(DATE(2029,5,1),Mitarbeiter!$C289))+1),MAX(0,NETWORKDAYS(MAX(DATE(2029,5,1),Mitarbeiter!$C289),MIN(DATE(2029,6,0),IF(Mitarbeiter!$D289="",DATE(2029,6,0),Mitarbeiter!$D289),TODAY()),Einstellungen!$F$13:$F$67)))*N(Mitarbeiter!$E289)/IF(Einstellungen!$C$11="7 Tage",7,5),N('Ist-Stunden'!AT289)),MAX(IF(Einstellungen!$C$11="7 Tage",MAX(0,(MIN(DATE(2029,6,0),IF(Mitarbeiter!$D289="",DATE(2029,6,0),Mitarbeiter!$D289),TODAY()))-(MAX(DATE(2029,5,1),Mitarbeiter!$C289))+1),MAX(0,NETWORKDAYS(MAX(DATE(2029,5,1),Mitarbeiter!$C289),MIN(DATE(2029,6,0),IF(Mitarbeiter!$D289="",DATE(2029,6,0),Mitarbeiter!$D289),TODAY()),Einstellungen!$F$13:$F$67)))*N(Mitarbeiter!$E289)/IF(Einstellungen!$C$11="7 Tage",7,5),N('Ist-Stunden'!AT289)+(N(Krankheitstage!CE289)+N(Krankheitstage!CQ289))*N($C289))))</f>
        <v/>
      </c>
      <c r="BY289" s="76">
        <f>IF($B289="",0,IF(Einstellungen!$C$10="Ja",MAX(IF(Einstellungen!$C$11="7 Tage",MAX(0,(MIN(DATE(2029,7,0),IF(Mitarbeiter!$D289="",DATE(2029,7,0),Mitarbeiter!$D289),TODAY()))-(MAX(DATE(2029,6,1),Mitarbeiter!$C289))+1),MAX(0,NETWORKDAYS(MAX(DATE(2029,6,1),Mitarbeiter!$C289),MIN(DATE(2029,7,0),IF(Mitarbeiter!$D289="",DATE(2029,7,0),Mitarbeiter!$D289),TODAY()),Einstellungen!$F$13:$F$67)))*N(Mitarbeiter!$E289)/IF(Einstellungen!$C$11="7 Tage",7,5),N('Ist-Stunden'!AU289)),MAX(IF(Einstellungen!$C$11="7 Tage",MAX(0,(MIN(DATE(2029,7,0),IF(Mitarbeiter!$D289="",DATE(2029,7,0),Mitarbeiter!$D289),TODAY()))-(MAX(DATE(2029,6,1),Mitarbeiter!$C289))+1),MAX(0,NETWORKDAYS(MAX(DATE(2029,6,1),Mitarbeiter!$C289),MIN(DATE(2029,7,0),IF(Mitarbeiter!$D289="",DATE(2029,7,0),Mitarbeiter!$D289),TODAY()),Einstellungen!$F$13:$F$67)))*N(Mitarbeiter!$E289)/IF(Einstellungen!$C$11="7 Tage",7,5),N('Ist-Stunden'!AU289)+(N(Krankheitstage!CF289)+N(Krankheitstage!CR289))*N($C289))))</f>
        <v/>
      </c>
      <c r="BZ289" s="76">
        <f>IF($B289="",0,IF(Einstellungen!$C$10="Ja",MAX(IF(Einstellungen!$C$11="7 Tage",MAX(0,(MIN(DATE(2029,8,0),IF(Mitarbeiter!$D289="",DATE(2029,8,0),Mitarbeiter!$D289),TODAY()))-(MAX(DATE(2029,7,1),Mitarbeiter!$C289))+1),MAX(0,NETWORKDAYS(MAX(DATE(2029,7,1),Mitarbeiter!$C289),MIN(DATE(2029,8,0),IF(Mitarbeiter!$D289="",DATE(2029,8,0),Mitarbeiter!$D289),TODAY()),Einstellungen!$F$13:$F$67)))*N(Mitarbeiter!$E289)/IF(Einstellungen!$C$11="7 Tage",7,5),N('Ist-Stunden'!AV289)),MAX(IF(Einstellungen!$C$11="7 Tage",MAX(0,(MIN(DATE(2029,8,0),IF(Mitarbeiter!$D289="",DATE(2029,8,0),Mitarbeiter!$D289),TODAY()))-(MAX(DATE(2029,7,1),Mitarbeiter!$C289))+1),MAX(0,NETWORKDAYS(MAX(DATE(2029,7,1),Mitarbeiter!$C289),MIN(DATE(2029,8,0),IF(Mitarbeiter!$D289="",DATE(2029,8,0),Mitarbeiter!$D289),TODAY()),Einstellungen!$F$13:$F$67)))*N(Mitarbeiter!$E289)/IF(Einstellungen!$C$11="7 Tage",7,5),N('Ist-Stunden'!AV289)+(N(Krankheitstage!CG289)+N(Krankheitstage!CS289))*N($C289))))</f>
        <v/>
      </c>
      <c r="CA289" s="76">
        <f>IF($B289="",0,IF(Einstellungen!$C$10="Ja",MAX(IF(Einstellungen!$C$11="7 Tage",MAX(0,(MIN(DATE(2029,9,0),IF(Mitarbeiter!$D289="",DATE(2029,9,0),Mitarbeiter!$D289),TODAY()))-(MAX(DATE(2029,8,1),Mitarbeiter!$C289))+1),MAX(0,NETWORKDAYS(MAX(DATE(2029,8,1),Mitarbeiter!$C289),MIN(DATE(2029,9,0),IF(Mitarbeiter!$D289="",DATE(2029,9,0),Mitarbeiter!$D289),TODAY()),Einstellungen!$F$13:$F$67)))*N(Mitarbeiter!$E289)/IF(Einstellungen!$C$11="7 Tage",7,5),N('Ist-Stunden'!AW289)),MAX(IF(Einstellungen!$C$11="7 Tage",MAX(0,(MIN(DATE(2029,9,0),IF(Mitarbeiter!$D289="",DATE(2029,9,0),Mitarbeiter!$D289),TODAY()))-(MAX(DATE(2029,8,1),Mitarbeiter!$C289))+1),MAX(0,NETWORKDAYS(MAX(DATE(2029,8,1),Mitarbeiter!$C289),MIN(DATE(2029,9,0),IF(Mitarbeiter!$D289="",DATE(2029,9,0),Mitarbeiter!$D289),TODAY()),Einstellungen!$F$13:$F$67)))*N(Mitarbeiter!$E289)/IF(Einstellungen!$C$11="7 Tage",7,5),N('Ist-Stunden'!AW289)+(N(Krankheitstage!CH289)+N(Krankheitstage!CT289))*N($C289))))</f>
        <v/>
      </c>
      <c r="CB289" s="76">
        <f>IF($B289="",0,IF(Einstellungen!$C$10="Ja",MAX(IF(Einstellungen!$C$11="7 Tage",MAX(0,(MIN(DATE(2029,10,0),IF(Mitarbeiter!$D289="",DATE(2029,10,0),Mitarbeiter!$D289),TODAY()))-(MAX(DATE(2029,9,1),Mitarbeiter!$C289))+1),MAX(0,NETWORKDAYS(MAX(DATE(2029,9,1),Mitarbeiter!$C289),MIN(DATE(2029,10,0),IF(Mitarbeiter!$D289="",DATE(2029,10,0),Mitarbeiter!$D289),TODAY()),Einstellungen!$F$13:$F$67)))*N(Mitarbeiter!$E289)/IF(Einstellungen!$C$11="7 Tage",7,5),N('Ist-Stunden'!AX289)),MAX(IF(Einstellungen!$C$11="7 Tage",MAX(0,(MIN(DATE(2029,10,0),IF(Mitarbeiter!$D289="",DATE(2029,10,0),Mitarbeiter!$D289),TODAY()))-(MAX(DATE(2029,9,1),Mitarbeiter!$C289))+1),MAX(0,NETWORKDAYS(MAX(DATE(2029,9,1),Mitarbeiter!$C289),MIN(DATE(2029,10,0),IF(Mitarbeiter!$D289="",DATE(2029,10,0),Mitarbeiter!$D289),TODAY()),Einstellungen!$F$13:$F$67)))*N(Mitarbeiter!$E289)/IF(Einstellungen!$C$11="7 Tage",7,5),N('Ist-Stunden'!AX289)+(N(Krankheitstage!CI289)+N(Krankheitstage!CU289))*N($C289))))</f>
        <v/>
      </c>
      <c r="CC289" s="76">
        <f>IF($B289="",0,IF(Einstellungen!$C$10="Ja",MAX(IF(Einstellungen!$C$11="7 Tage",MAX(0,(MIN(DATE(2029,11,0),IF(Mitarbeiter!$D289="",DATE(2029,11,0),Mitarbeiter!$D289),TODAY()))-(MAX(DATE(2029,10,1),Mitarbeiter!$C289))+1),MAX(0,NETWORKDAYS(MAX(DATE(2029,10,1),Mitarbeiter!$C289),MIN(DATE(2029,11,0),IF(Mitarbeiter!$D289="",DATE(2029,11,0),Mitarbeiter!$D289),TODAY()),Einstellungen!$F$13:$F$67)))*N(Mitarbeiter!$E289)/IF(Einstellungen!$C$11="7 Tage",7,5),N('Ist-Stunden'!AY289)),MAX(IF(Einstellungen!$C$11="7 Tage",MAX(0,(MIN(DATE(2029,11,0),IF(Mitarbeiter!$D289="",DATE(2029,11,0),Mitarbeiter!$D289),TODAY()))-(MAX(DATE(2029,10,1),Mitarbeiter!$C289))+1),MAX(0,NETWORKDAYS(MAX(DATE(2029,10,1),Mitarbeiter!$C289),MIN(DATE(2029,11,0),IF(Mitarbeiter!$D289="",DATE(2029,11,0),Mitarbeiter!$D289),TODAY()),Einstellungen!$F$13:$F$67)))*N(Mitarbeiter!$E289)/IF(Einstellungen!$C$11="7 Tage",7,5),N('Ist-Stunden'!AY289)+(N(Krankheitstage!CJ289)+N(Krankheitstage!CV289))*N($C289))))</f>
        <v/>
      </c>
      <c r="CD289" s="76">
        <f>IF($B289="",0,IF(Einstellungen!$C$10="Ja",MAX(IF(Einstellungen!$C$11="7 Tage",MAX(0,(MIN(DATE(2029,12,0),IF(Mitarbeiter!$D289="",DATE(2029,12,0),Mitarbeiter!$D289),TODAY()))-(MAX(DATE(2029,11,1),Mitarbeiter!$C289))+1),MAX(0,NETWORKDAYS(MAX(DATE(2029,11,1),Mitarbeiter!$C289),MIN(DATE(2029,12,0),IF(Mitarbeiter!$D289="",DATE(2029,12,0),Mitarbeiter!$D289),TODAY()),Einstellungen!$F$13:$F$67)))*N(Mitarbeiter!$E289)/IF(Einstellungen!$C$11="7 Tage",7,5),N('Ist-Stunden'!AZ289)),MAX(IF(Einstellungen!$C$11="7 Tage",MAX(0,(MIN(DATE(2029,12,0),IF(Mitarbeiter!$D289="",DATE(2029,12,0),Mitarbeiter!$D289),TODAY()))-(MAX(DATE(2029,11,1),Mitarbeiter!$C289))+1),MAX(0,NETWORKDAYS(MAX(DATE(2029,11,1),Mitarbeiter!$C289),MIN(DATE(2029,12,0),IF(Mitarbeiter!$D289="",DATE(2029,12,0),Mitarbeiter!$D289),TODAY()),Einstellungen!$F$13:$F$67)))*N(Mitarbeiter!$E289)/IF(Einstellungen!$C$11="7 Tage",7,5),N('Ist-Stunden'!AZ289)+(N(Krankheitstage!CK289)+N(Krankheitstage!CW289))*N($C289))))</f>
        <v/>
      </c>
      <c r="CE289" s="76">
        <f>IF($B289="",0,IF(Einstellungen!$C$10="Ja",MAX(IF(Einstellungen!$C$11="7 Tage",MAX(0,(MIN(DATE(2029,13,0),IF(Mitarbeiter!$D289="",DATE(2029,13,0),Mitarbeiter!$D289),TODAY()))-(MAX(DATE(2029,12,1),Mitarbeiter!$C289))+1),MAX(0,NETWORKDAYS(MAX(DATE(2029,12,1),Mitarbeiter!$C289),MIN(DATE(2029,13,0),IF(Mitarbeiter!$D289="",DATE(2029,13,0),Mitarbeiter!$D289),TODAY()),Einstellungen!$F$13:$F$67)))*N(Mitarbeiter!$E289)/IF(Einstellungen!$C$11="7 Tage",7,5),N('Ist-Stunden'!BA289)),MAX(IF(Einstellungen!$C$11="7 Tage",MAX(0,(MIN(DATE(2029,13,0),IF(Mitarbeiter!$D289="",DATE(2029,13,0),Mitarbeiter!$D289),TODAY()))-(MAX(DATE(2029,12,1),Mitarbeiter!$C289))+1),MAX(0,NETWORKDAYS(MAX(DATE(2029,12,1),Mitarbeiter!$C289),MIN(DATE(2029,13,0),IF(Mitarbeiter!$D289="",DATE(2029,13,0),Mitarbeiter!$D289),TODAY()),Einstellungen!$F$13:$F$67)))*N(Mitarbeiter!$E289)/IF(Einstellungen!$C$11="7 Tage",7,5),N('Ist-Stunden'!BA289)+(N(Krankheitstage!CL289)+N(Krankheitstage!CX289))*N($C289))))</f>
        <v/>
      </c>
      <c r="CF289" s="76">
        <f>IF($B289="",0,IF(Einstellungen!$C$10="Ja",MAX(IF(Einstellungen!$C$11="7 Tage",MAX(0,(MIN(DATE(2030,2,0),IF(Mitarbeiter!$D289="",DATE(2030,2,0),Mitarbeiter!$D289),TODAY()))-(MAX(DATE(2030,1,1),Mitarbeiter!$C289))+1),MAX(0,NETWORKDAYS(MAX(DATE(2030,1,1),Mitarbeiter!$C289),MIN(DATE(2030,2,0),IF(Mitarbeiter!$D289="",DATE(2030,2,0),Mitarbeiter!$D289),TODAY()),Einstellungen!$F$13:$F$67)))*N(Mitarbeiter!$E289)/IF(Einstellungen!$C$11="7 Tage",7,5),N('Ist-Stunden'!BB289)),MAX(IF(Einstellungen!$C$11="7 Tage",MAX(0,(MIN(DATE(2030,2,0),IF(Mitarbeiter!$D289="",DATE(2030,2,0),Mitarbeiter!$D289),TODAY()))-(MAX(DATE(2030,1,1),Mitarbeiter!$C289))+1),MAX(0,NETWORKDAYS(MAX(DATE(2030,1,1),Mitarbeiter!$C289),MIN(DATE(2030,2,0),IF(Mitarbeiter!$D289="",DATE(2030,2,0),Mitarbeiter!$D289),TODAY()),Einstellungen!$F$13:$F$67)))*N(Mitarbeiter!$E289)/IF(Einstellungen!$C$11="7 Tage",7,5),N('Ist-Stunden'!BB289)+(N(Krankheitstage!CY289)+N(Krankheitstage!DK289))*N($C289))))</f>
        <v/>
      </c>
      <c r="CG289" s="76">
        <f>IF($B289="",0,IF(Einstellungen!$C$10="Ja",MAX(IF(Einstellungen!$C$11="7 Tage",MAX(0,(MIN(DATE(2030,3,0),IF(Mitarbeiter!$D289="",DATE(2030,3,0),Mitarbeiter!$D289),TODAY()))-(MAX(DATE(2030,2,1),Mitarbeiter!$C289))+1),MAX(0,NETWORKDAYS(MAX(DATE(2030,2,1),Mitarbeiter!$C289),MIN(DATE(2030,3,0),IF(Mitarbeiter!$D289="",DATE(2030,3,0),Mitarbeiter!$D289),TODAY()),Einstellungen!$F$13:$F$67)))*N(Mitarbeiter!$E289)/IF(Einstellungen!$C$11="7 Tage",7,5),N('Ist-Stunden'!BC289)),MAX(IF(Einstellungen!$C$11="7 Tage",MAX(0,(MIN(DATE(2030,3,0),IF(Mitarbeiter!$D289="",DATE(2030,3,0),Mitarbeiter!$D289),TODAY()))-(MAX(DATE(2030,2,1),Mitarbeiter!$C289))+1),MAX(0,NETWORKDAYS(MAX(DATE(2030,2,1),Mitarbeiter!$C289),MIN(DATE(2030,3,0),IF(Mitarbeiter!$D289="",DATE(2030,3,0),Mitarbeiter!$D289),TODAY()),Einstellungen!$F$13:$F$67)))*N(Mitarbeiter!$E289)/IF(Einstellungen!$C$11="7 Tage",7,5),N('Ist-Stunden'!BC289)+(N(Krankheitstage!CZ289)+N(Krankheitstage!DL289))*N($C289))))</f>
        <v/>
      </c>
      <c r="CH289" s="76">
        <f>IF($B289="",0,IF(Einstellungen!$C$10="Ja",MAX(IF(Einstellungen!$C$11="7 Tage",MAX(0,(MIN(DATE(2030,4,0),IF(Mitarbeiter!$D289="",DATE(2030,4,0),Mitarbeiter!$D289),TODAY()))-(MAX(DATE(2030,3,1),Mitarbeiter!$C289))+1),MAX(0,NETWORKDAYS(MAX(DATE(2030,3,1),Mitarbeiter!$C289),MIN(DATE(2030,4,0),IF(Mitarbeiter!$D289="",DATE(2030,4,0),Mitarbeiter!$D289),TODAY()),Einstellungen!$F$13:$F$67)))*N(Mitarbeiter!$E289)/IF(Einstellungen!$C$11="7 Tage",7,5),N('Ist-Stunden'!BD289)),MAX(IF(Einstellungen!$C$11="7 Tage",MAX(0,(MIN(DATE(2030,4,0),IF(Mitarbeiter!$D289="",DATE(2030,4,0),Mitarbeiter!$D289),TODAY()))-(MAX(DATE(2030,3,1),Mitarbeiter!$C289))+1),MAX(0,NETWORKDAYS(MAX(DATE(2030,3,1),Mitarbeiter!$C289),MIN(DATE(2030,4,0),IF(Mitarbeiter!$D289="",DATE(2030,4,0),Mitarbeiter!$D289),TODAY()),Einstellungen!$F$13:$F$67)))*N(Mitarbeiter!$E289)/IF(Einstellungen!$C$11="7 Tage",7,5),N('Ist-Stunden'!BD289)+(N(Krankheitstage!DA289)+N(Krankheitstage!DM289))*N($C289))))</f>
        <v/>
      </c>
      <c r="CI289" s="76">
        <f>IF($B289="",0,IF(Einstellungen!$C$10="Ja",MAX(IF(Einstellungen!$C$11="7 Tage",MAX(0,(MIN(DATE(2030,5,0),IF(Mitarbeiter!$D289="",DATE(2030,5,0),Mitarbeiter!$D289),TODAY()))-(MAX(DATE(2030,4,1),Mitarbeiter!$C289))+1),MAX(0,NETWORKDAYS(MAX(DATE(2030,4,1),Mitarbeiter!$C289),MIN(DATE(2030,5,0),IF(Mitarbeiter!$D289="",DATE(2030,5,0),Mitarbeiter!$D289),TODAY()),Einstellungen!$F$13:$F$67)))*N(Mitarbeiter!$E289)/IF(Einstellungen!$C$11="7 Tage",7,5),N('Ist-Stunden'!BE289)),MAX(IF(Einstellungen!$C$11="7 Tage",MAX(0,(MIN(DATE(2030,5,0),IF(Mitarbeiter!$D289="",DATE(2030,5,0),Mitarbeiter!$D289),TODAY()))-(MAX(DATE(2030,4,1),Mitarbeiter!$C289))+1),MAX(0,NETWORKDAYS(MAX(DATE(2030,4,1),Mitarbeiter!$C289),MIN(DATE(2030,5,0),IF(Mitarbeiter!$D289="",DATE(2030,5,0),Mitarbeiter!$D289),TODAY()),Einstellungen!$F$13:$F$67)))*N(Mitarbeiter!$E289)/IF(Einstellungen!$C$11="7 Tage",7,5),N('Ist-Stunden'!BE289)+(N(Krankheitstage!DB289)+N(Krankheitstage!DN289))*N($C289))))</f>
        <v/>
      </c>
      <c r="CJ289" s="76">
        <f>IF($B289="",0,IF(Einstellungen!$C$10="Ja",MAX(IF(Einstellungen!$C$11="7 Tage",MAX(0,(MIN(DATE(2030,6,0),IF(Mitarbeiter!$D289="",DATE(2030,6,0),Mitarbeiter!$D289),TODAY()))-(MAX(DATE(2030,5,1),Mitarbeiter!$C289))+1),MAX(0,NETWORKDAYS(MAX(DATE(2030,5,1),Mitarbeiter!$C289),MIN(DATE(2030,6,0),IF(Mitarbeiter!$D289="",DATE(2030,6,0),Mitarbeiter!$D289),TODAY()),Einstellungen!$F$13:$F$67)))*N(Mitarbeiter!$E289)/IF(Einstellungen!$C$11="7 Tage",7,5),N('Ist-Stunden'!BF289)),MAX(IF(Einstellungen!$C$11="7 Tage",MAX(0,(MIN(DATE(2030,6,0),IF(Mitarbeiter!$D289="",DATE(2030,6,0),Mitarbeiter!$D289),TODAY()))-(MAX(DATE(2030,5,1),Mitarbeiter!$C289))+1),MAX(0,NETWORKDAYS(MAX(DATE(2030,5,1),Mitarbeiter!$C289),MIN(DATE(2030,6,0),IF(Mitarbeiter!$D289="",DATE(2030,6,0),Mitarbeiter!$D289),TODAY()),Einstellungen!$F$13:$F$67)))*N(Mitarbeiter!$E289)/IF(Einstellungen!$C$11="7 Tage",7,5),N('Ist-Stunden'!BF289)+(N(Krankheitstage!DC289)+N(Krankheitstage!DO289))*N($C289))))</f>
        <v/>
      </c>
      <c r="CK289" s="76">
        <f>IF($B289="",0,IF(Einstellungen!$C$10="Ja",MAX(IF(Einstellungen!$C$11="7 Tage",MAX(0,(MIN(DATE(2030,7,0),IF(Mitarbeiter!$D289="",DATE(2030,7,0),Mitarbeiter!$D289),TODAY()))-(MAX(DATE(2030,6,1),Mitarbeiter!$C289))+1),MAX(0,NETWORKDAYS(MAX(DATE(2030,6,1),Mitarbeiter!$C289),MIN(DATE(2030,7,0),IF(Mitarbeiter!$D289="",DATE(2030,7,0),Mitarbeiter!$D289),TODAY()),Einstellungen!$F$13:$F$67)))*N(Mitarbeiter!$E289)/IF(Einstellungen!$C$11="7 Tage",7,5),N('Ist-Stunden'!BG289)),MAX(IF(Einstellungen!$C$11="7 Tage",MAX(0,(MIN(DATE(2030,7,0),IF(Mitarbeiter!$D289="",DATE(2030,7,0),Mitarbeiter!$D289),TODAY()))-(MAX(DATE(2030,6,1),Mitarbeiter!$C289))+1),MAX(0,NETWORKDAYS(MAX(DATE(2030,6,1),Mitarbeiter!$C289),MIN(DATE(2030,7,0),IF(Mitarbeiter!$D289="",DATE(2030,7,0),Mitarbeiter!$D289),TODAY()),Einstellungen!$F$13:$F$67)))*N(Mitarbeiter!$E289)/IF(Einstellungen!$C$11="7 Tage",7,5),N('Ist-Stunden'!BG289)+(N(Krankheitstage!DD289)+N(Krankheitstage!DP289))*N($C289))))</f>
        <v/>
      </c>
      <c r="CL289" s="76">
        <f>IF($B289="",0,IF(Einstellungen!$C$10="Ja",MAX(IF(Einstellungen!$C$11="7 Tage",MAX(0,(MIN(DATE(2030,8,0),IF(Mitarbeiter!$D289="",DATE(2030,8,0),Mitarbeiter!$D289),TODAY()))-(MAX(DATE(2030,7,1),Mitarbeiter!$C289))+1),MAX(0,NETWORKDAYS(MAX(DATE(2030,7,1),Mitarbeiter!$C289),MIN(DATE(2030,8,0),IF(Mitarbeiter!$D289="",DATE(2030,8,0),Mitarbeiter!$D289),TODAY()),Einstellungen!$F$13:$F$67)))*N(Mitarbeiter!$E289)/IF(Einstellungen!$C$11="7 Tage",7,5),N('Ist-Stunden'!BH289)),MAX(IF(Einstellungen!$C$11="7 Tage",MAX(0,(MIN(DATE(2030,8,0),IF(Mitarbeiter!$D289="",DATE(2030,8,0),Mitarbeiter!$D289),TODAY()))-(MAX(DATE(2030,7,1),Mitarbeiter!$C289))+1),MAX(0,NETWORKDAYS(MAX(DATE(2030,7,1),Mitarbeiter!$C289),MIN(DATE(2030,8,0),IF(Mitarbeiter!$D289="",DATE(2030,8,0),Mitarbeiter!$D289),TODAY()),Einstellungen!$F$13:$F$67)))*N(Mitarbeiter!$E289)/IF(Einstellungen!$C$11="7 Tage",7,5),N('Ist-Stunden'!BH289)+(N(Krankheitstage!DE289)+N(Krankheitstage!DQ289))*N($C289))))</f>
        <v/>
      </c>
      <c r="CM289" s="76">
        <f>IF($B289="",0,IF(Einstellungen!$C$10="Ja",MAX(IF(Einstellungen!$C$11="7 Tage",MAX(0,(MIN(DATE(2030,9,0),IF(Mitarbeiter!$D289="",DATE(2030,9,0),Mitarbeiter!$D289),TODAY()))-(MAX(DATE(2030,8,1),Mitarbeiter!$C289))+1),MAX(0,NETWORKDAYS(MAX(DATE(2030,8,1),Mitarbeiter!$C289),MIN(DATE(2030,9,0),IF(Mitarbeiter!$D289="",DATE(2030,9,0),Mitarbeiter!$D289),TODAY()),Einstellungen!$F$13:$F$67)))*N(Mitarbeiter!$E289)/IF(Einstellungen!$C$11="7 Tage",7,5),N('Ist-Stunden'!BI289)),MAX(IF(Einstellungen!$C$11="7 Tage",MAX(0,(MIN(DATE(2030,9,0),IF(Mitarbeiter!$D289="",DATE(2030,9,0),Mitarbeiter!$D289),TODAY()))-(MAX(DATE(2030,8,1),Mitarbeiter!$C289))+1),MAX(0,NETWORKDAYS(MAX(DATE(2030,8,1),Mitarbeiter!$C289),MIN(DATE(2030,9,0),IF(Mitarbeiter!$D289="",DATE(2030,9,0),Mitarbeiter!$D289),TODAY()),Einstellungen!$F$13:$F$67)))*N(Mitarbeiter!$E289)/IF(Einstellungen!$C$11="7 Tage",7,5),N('Ist-Stunden'!BI289)+(N(Krankheitstage!DF289)+N(Krankheitstage!DR289))*N($C289))))</f>
        <v/>
      </c>
      <c r="CN289" s="76">
        <f>IF($B289="",0,IF(Einstellungen!$C$10="Ja",MAX(IF(Einstellungen!$C$11="7 Tage",MAX(0,(MIN(DATE(2030,10,0),IF(Mitarbeiter!$D289="",DATE(2030,10,0),Mitarbeiter!$D289),TODAY()))-(MAX(DATE(2030,9,1),Mitarbeiter!$C289))+1),MAX(0,NETWORKDAYS(MAX(DATE(2030,9,1),Mitarbeiter!$C289),MIN(DATE(2030,10,0),IF(Mitarbeiter!$D289="",DATE(2030,10,0),Mitarbeiter!$D289),TODAY()),Einstellungen!$F$13:$F$67)))*N(Mitarbeiter!$E289)/IF(Einstellungen!$C$11="7 Tage",7,5),N('Ist-Stunden'!BJ289)),MAX(IF(Einstellungen!$C$11="7 Tage",MAX(0,(MIN(DATE(2030,10,0),IF(Mitarbeiter!$D289="",DATE(2030,10,0),Mitarbeiter!$D289),TODAY()))-(MAX(DATE(2030,9,1),Mitarbeiter!$C289))+1),MAX(0,NETWORKDAYS(MAX(DATE(2030,9,1),Mitarbeiter!$C289),MIN(DATE(2030,10,0),IF(Mitarbeiter!$D289="",DATE(2030,10,0),Mitarbeiter!$D289),TODAY()),Einstellungen!$F$13:$F$67)))*N(Mitarbeiter!$E289)/IF(Einstellungen!$C$11="7 Tage",7,5),N('Ist-Stunden'!BJ289)+(N(Krankheitstage!DG289)+N(Krankheitstage!DS289))*N($C289))))</f>
        <v/>
      </c>
      <c r="CO289" s="76">
        <f>IF($B289="",0,IF(Einstellungen!$C$10="Ja",MAX(IF(Einstellungen!$C$11="7 Tage",MAX(0,(MIN(DATE(2030,11,0),IF(Mitarbeiter!$D289="",DATE(2030,11,0),Mitarbeiter!$D289),TODAY()))-(MAX(DATE(2030,10,1),Mitarbeiter!$C289))+1),MAX(0,NETWORKDAYS(MAX(DATE(2030,10,1),Mitarbeiter!$C289),MIN(DATE(2030,11,0),IF(Mitarbeiter!$D289="",DATE(2030,11,0),Mitarbeiter!$D289),TODAY()),Einstellungen!$F$13:$F$67)))*N(Mitarbeiter!$E289)/IF(Einstellungen!$C$11="7 Tage",7,5),N('Ist-Stunden'!BK289)),MAX(IF(Einstellungen!$C$11="7 Tage",MAX(0,(MIN(DATE(2030,11,0),IF(Mitarbeiter!$D289="",DATE(2030,11,0),Mitarbeiter!$D289),TODAY()))-(MAX(DATE(2030,10,1),Mitarbeiter!$C289))+1),MAX(0,NETWORKDAYS(MAX(DATE(2030,10,1),Mitarbeiter!$C289),MIN(DATE(2030,11,0),IF(Mitarbeiter!$D289="",DATE(2030,11,0),Mitarbeiter!$D289),TODAY()),Einstellungen!$F$13:$F$67)))*N(Mitarbeiter!$E289)/IF(Einstellungen!$C$11="7 Tage",7,5),N('Ist-Stunden'!BK289)+(N(Krankheitstage!DH289)+N(Krankheitstage!DT289))*N($C289))))</f>
        <v/>
      </c>
      <c r="CP289" s="76">
        <f>IF($B289="",0,IF(Einstellungen!$C$10="Ja",MAX(IF(Einstellungen!$C$11="7 Tage",MAX(0,(MIN(DATE(2030,12,0),IF(Mitarbeiter!$D289="",DATE(2030,12,0),Mitarbeiter!$D289),TODAY()))-(MAX(DATE(2030,11,1),Mitarbeiter!$C289))+1),MAX(0,NETWORKDAYS(MAX(DATE(2030,11,1),Mitarbeiter!$C289),MIN(DATE(2030,12,0),IF(Mitarbeiter!$D289="",DATE(2030,12,0),Mitarbeiter!$D289),TODAY()),Einstellungen!$F$13:$F$67)))*N(Mitarbeiter!$E289)/IF(Einstellungen!$C$11="7 Tage",7,5),N('Ist-Stunden'!BL289)),MAX(IF(Einstellungen!$C$11="7 Tage",MAX(0,(MIN(DATE(2030,12,0),IF(Mitarbeiter!$D289="",DATE(2030,12,0),Mitarbeiter!$D289),TODAY()))-(MAX(DATE(2030,11,1),Mitarbeiter!$C289))+1),MAX(0,NETWORKDAYS(MAX(DATE(2030,11,1),Mitarbeiter!$C289),MIN(DATE(2030,12,0),IF(Mitarbeiter!$D289="",DATE(2030,12,0),Mitarbeiter!$D289),TODAY()),Einstellungen!$F$13:$F$67)))*N(Mitarbeiter!$E289)/IF(Einstellungen!$C$11="7 Tage",7,5),N('Ist-Stunden'!BL289)+(N(Krankheitstage!DI289)+N(Krankheitstage!DU289))*N($C289))))</f>
        <v/>
      </c>
      <c r="CQ289" s="76">
        <f>IF($B289="",0,IF(Einstellungen!$C$10="Ja",MAX(IF(Einstellungen!$C$11="7 Tage",MAX(0,(MIN(DATE(2030,13,0),IF(Mitarbeiter!$D289="",DATE(2030,13,0),Mitarbeiter!$D289),TODAY()))-(MAX(DATE(2030,12,1),Mitarbeiter!$C289))+1),MAX(0,NETWORKDAYS(MAX(DATE(2030,12,1),Mitarbeiter!$C289),MIN(DATE(2030,13,0),IF(Mitarbeiter!$D289="",DATE(2030,13,0),Mitarbeiter!$D289),TODAY()),Einstellungen!$F$13:$F$67)))*N(Mitarbeiter!$E289)/IF(Einstellungen!$C$11="7 Tage",7,5),N('Ist-Stunden'!BM289)),MAX(IF(Einstellungen!$C$11="7 Tage",MAX(0,(MIN(DATE(2030,13,0),IF(Mitarbeiter!$D289="",DATE(2030,13,0),Mitarbeiter!$D289),TODAY()))-(MAX(DATE(2030,12,1),Mitarbeiter!$C289))+1),MAX(0,NETWORKDAYS(MAX(DATE(2030,12,1),Mitarbeiter!$C289),MIN(DATE(2030,13,0),IF(Mitarbeiter!$D289="",DATE(2030,13,0),Mitarbeiter!$D289),TODAY()),Einstellungen!$F$13:$F$67)))*N(Mitarbeiter!$E289)/IF(Einstellungen!$C$11="7 Tage",7,5),N('Ist-Stunden'!BM289)+(N(Krankheitstage!DJ289)+N(Krankheitstage!DV289))*N($C289))))</f>
        <v/>
      </c>
    </row>
    <row r="290">
      <c r="A290" s="73">
        <f>IF(Mitarbeiter!B290="","",Mitarbeiter!A290)</f>
        <v/>
      </c>
      <c r="B290" s="6">
        <f>IF(Mitarbeiter!B290="","",Mitarbeiter!B290)</f>
        <v/>
      </c>
      <c r="C290" s="74">
        <f>IF(Mitarbeiter!B290="","",Mitarbeiter!F290)</f>
        <v/>
      </c>
      <c r="D290" s="75">
        <f>N(INDEX(Krankheitstage!$G290:$DV290,1,(Einstellungen!$C$3-2026)*24+1))</f>
        <v/>
      </c>
      <c r="E290" s="75">
        <f>N(INDEX(Krankheitstage!$G290:$DV290,1,(Einstellungen!$C$3-2026)*24+2))</f>
        <v/>
      </c>
      <c r="F290" s="75">
        <f>N(INDEX(Krankheitstage!$G290:$DV290,1,(Einstellungen!$C$3-2026)*24+3))</f>
        <v/>
      </c>
      <c r="G290" s="75">
        <f>N(INDEX(Krankheitstage!$G290:$DV290,1,(Einstellungen!$C$3-2026)*24+4))</f>
        <v/>
      </c>
      <c r="H290" s="75">
        <f>N(INDEX(Krankheitstage!$G290:$DV290,1,(Einstellungen!$C$3-2026)*24+5))</f>
        <v/>
      </c>
      <c r="I290" s="75">
        <f>N(INDEX(Krankheitstage!$G290:$DV290,1,(Einstellungen!$C$3-2026)*24+6))</f>
        <v/>
      </c>
      <c r="J290" s="75">
        <f>N(INDEX(Krankheitstage!$G290:$DV290,1,(Einstellungen!$C$3-2026)*24+7))</f>
        <v/>
      </c>
      <c r="K290" s="75">
        <f>N(INDEX(Krankheitstage!$G290:$DV290,1,(Einstellungen!$C$3-2026)*24+8))</f>
        <v/>
      </c>
      <c r="L290" s="75">
        <f>N(INDEX(Krankheitstage!$G290:$DV290,1,(Einstellungen!$C$3-2026)*24+9))</f>
        <v/>
      </c>
      <c r="M290" s="75">
        <f>N(INDEX(Krankheitstage!$G290:$DV290,1,(Einstellungen!$C$3-2026)*24+10))</f>
        <v/>
      </c>
      <c r="N290" s="75">
        <f>N(INDEX(Krankheitstage!$G290:$DV290,1,(Einstellungen!$C$3-2026)*24+11))</f>
        <v/>
      </c>
      <c r="O290" s="75">
        <f>N(INDEX(Krankheitstage!$G290:$DV290,1,(Einstellungen!$C$3-2026)*24+12))</f>
        <v/>
      </c>
      <c r="P290" s="75">
        <f>IF($B290="","",SUM(D290:O290))</f>
        <v/>
      </c>
      <c r="Q290" s="75">
        <f>N(INDEX(Krankheitstage!$G290:$DV290,1,(Einstellungen!$C$3-2026)*24+13))</f>
        <v/>
      </c>
      <c r="R290" s="75">
        <f>N(INDEX(Krankheitstage!$G290:$DV290,1,(Einstellungen!$C$3-2026)*24+14))</f>
        <v/>
      </c>
      <c r="S290" s="75">
        <f>N(INDEX(Krankheitstage!$G290:$DV290,1,(Einstellungen!$C$3-2026)*24+15))</f>
        <v/>
      </c>
      <c r="T290" s="75">
        <f>N(INDEX(Krankheitstage!$G290:$DV290,1,(Einstellungen!$C$3-2026)*24+16))</f>
        <v/>
      </c>
      <c r="U290" s="75">
        <f>N(INDEX(Krankheitstage!$G290:$DV290,1,(Einstellungen!$C$3-2026)*24+17))</f>
        <v/>
      </c>
      <c r="V290" s="75">
        <f>N(INDEX(Krankheitstage!$G290:$DV290,1,(Einstellungen!$C$3-2026)*24+18))</f>
        <v/>
      </c>
      <c r="W290" s="75">
        <f>N(INDEX(Krankheitstage!$G290:$DV290,1,(Einstellungen!$C$3-2026)*24+19))</f>
        <v/>
      </c>
      <c r="X290" s="75">
        <f>N(INDEX(Krankheitstage!$G290:$DV290,1,(Einstellungen!$C$3-2026)*24+20))</f>
        <v/>
      </c>
      <c r="Y290" s="75">
        <f>N(INDEX(Krankheitstage!$G290:$DV290,1,(Einstellungen!$C$3-2026)*24+21))</f>
        <v/>
      </c>
      <c r="Z290" s="75">
        <f>N(INDEX(Krankheitstage!$G290:$DV290,1,(Einstellungen!$C$3-2026)*24+22))</f>
        <v/>
      </c>
      <c r="AA290" s="75">
        <f>N(INDEX(Krankheitstage!$G290:$DV290,1,(Einstellungen!$C$3-2026)*24+23))</f>
        <v/>
      </c>
      <c r="AB290" s="75">
        <f>N(INDEX(Krankheitstage!$G290:$DV290,1,(Einstellungen!$C$3-2026)*24+24))</f>
        <v/>
      </c>
      <c r="AC290" s="75">
        <f>IF($B290="","",SUM(Q290:AB290))</f>
        <v/>
      </c>
      <c r="AD290" s="75">
        <f>IF($B290="","",SUM(P290,AC290))</f>
        <v/>
      </c>
      <c r="AE290" s="76">
        <f>IF($B290="","",AD290*N(C290))</f>
        <v/>
      </c>
      <c r="AF290" s="75">
        <f>IF($B290="","",Krankheitstage!E290)</f>
        <v/>
      </c>
      <c r="AG290" s="76">
        <f>IF($B290="","",AF290*N(C290))</f>
        <v/>
      </c>
      <c r="AH290" s="76">
        <f>IF($B290="","",INDEX($AJ290:$CQ290,1,(Einstellungen!$C$3-2026)*12+1)+INDEX($AJ290:$CQ290,1,(Einstellungen!$C$3-2026)*12+2)+INDEX($AJ290:$CQ290,1,(Einstellungen!$C$3-2026)*12+3)+INDEX($AJ290:$CQ290,1,(Einstellungen!$C$3-2026)*12+4)+INDEX($AJ290:$CQ290,1,(Einstellungen!$C$3-2026)*12+5)+INDEX($AJ290:$CQ290,1,(Einstellungen!$C$3-2026)*12+6)+INDEX($AJ290:$CQ290,1,(Einstellungen!$C$3-2026)*12+7)+INDEX($AJ290:$CQ290,1,(Einstellungen!$C$3-2026)*12+8)+INDEX($AJ290:$CQ290,1,(Einstellungen!$C$3-2026)*12+9)+INDEX($AJ290:$CQ290,1,(Einstellungen!$C$3-2026)*12+10)+INDEX($AJ290:$CQ290,1,(Einstellungen!$C$3-2026)*12+11)+INDEX($AJ290:$CQ290,1,(Einstellungen!$C$3-2026)*12+12))</f>
        <v/>
      </c>
      <c r="AI290" s="76">
        <f>IF($B290="","",SUM($AJ290:$CQ290))</f>
        <v/>
      </c>
      <c r="AJ290" s="76">
        <f>IF($B290="",0,IF(Einstellungen!$C$10="Ja",MAX(IF(Einstellungen!$C$11="7 Tage",MAX(0,(MIN(DATE(2026,2,0),IF(Mitarbeiter!$D290="",DATE(2026,2,0),Mitarbeiter!$D290),TODAY()))-(MAX(DATE(2026,1,1),Mitarbeiter!$C290))+1),MAX(0,NETWORKDAYS(MAX(DATE(2026,1,1),Mitarbeiter!$C290),MIN(DATE(2026,2,0),IF(Mitarbeiter!$D290="",DATE(2026,2,0),Mitarbeiter!$D290),TODAY()),Einstellungen!$F$13:$F$67)))*N(Mitarbeiter!$E290)/IF(Einstellungen!$C$11="7 Tage",7,5),N('Ist-Stunden'!F290)),MAX(IF(Einstellungen!$C$11="7 Tage",MAX(0,(MIN(DATE(2026,2,0),IF(Mitarbeiter!$D290="",DATE(2026,2,0),Mitarbeiter!$D290),TODAY()))-(MAX(DATE(2026,1,1),Mitarbeiter!$C290))+1),MAX(0,NETWORKDAYS(MAX(DATE(2026,1,1),Mitarbeiter!$C290),MIN(DATE(2026,2,0),IF(Mitarbeiter!$D290="",DATE(2026,2,0),Mitarbeiter!$D290),TODAY()),Einstellungen!$F$13:$F$67)))*N(Mitarbeiter!$E290)/IF(Einstellungen!$C$11="7 Tage",7,5),N('Ist-Stunden'!F290)+(N(Krankheitstage!G290)+N(Krankheitstage!S290))*N($C290))))</f>
        <v/>
      </c>
      <c r="AK290" s="76">
        <f>IF($B290="",0,IF(Einstellungen!$C$10="Ja",MAX(IF(Einstellungen!$C$11="7 Tage",MAX(0,(MIN(DATE(2026,3,0),IF(Mitarbeiter!$D290="",DATE(2026,3,0),Mitarbeiter!$D290),TODAY()))-(MAX(DATE(2026,2,1),Mitarbeiter!$C290))+1),MAX(0,NETWORKDAYS(MAX(DATE(2026,2,1),Mitarbeiter!$C290),MIN(DATE(2026,3,0),IF(Mitarbeiter!$D290="",DATE(2026,3,0),Mitarbeiter!$D290),TODAY()),Einstellungen!$F$13:$F$67)))*N(Mitarbeiter!$E290)/IF(Einstellungen!$C$11="7 Tage",7,5),N('Ist-Stunden'!G290)),MAX(IF(Einstellungen!$C$11="7 Tage",MAX(0,(MIN(DATE(2026,3,0),IF(Mitarbeiter!$D290="",DATE(2026,3,0),Mitarbeiter!$D290),TODAY()))-(MAX(DATE(2026,2,1),Mitarbeiter!$C290))+1),MAX(0,NETWORKDAYS(MAX(DATE(2026,2,1),Mitarbeiter!$C290),MIN(DATE(2026,3,0),IF(Mitarbeiter!$D290="",DATE(2026,3,0),Mitarbeiter!$D290),TODAY()),Einstellungen!$F$13:$F$67)))*N(Mitarbeiter!$E290)/IF(Einstellungen!$C$11="7 Tage",7,5),N('Ist-Stunden'!G290)+(N(Krankheitstage!H290)+N(Krankheitstage!T290))*N($C290))))</f>
        <v/>
      </c>
      <c r="AL290" s="76">
        <f>IF($B290="",0,IF(Einstellungen!$C$10="Ja",MAX(IF(Einstellungen!$C$11="7 Tage",MAX(0,(MIN(DATE(2026,4,0),IF(Mitarbeiter!$D290="",DATE(2026,4,0),Mitarbeiter!$D290),TODAY()))-(MAX(DATE(2026,3,1),Mitarbeiter!$C290))+1),MAX(0,NETWORKDAYS(MAX(DATE(2026,3,1),Mitarbeiter!$C290),MIN(DATE(2026,4,0),IF(Mitarbeiter!$D290="",DATE(2026,4,0),Mitarbeiter!$D290),TODAY()),Einstellungen!$F$13:$F$67)))*N(Mitarbeiter!$E290)/IF(Einstellungen!$C$11="7 Tage",7,5),N('Ist-Stunden'!H290)),MAX(IF(Einstellungen!$C$11="7 Tage",MAX(0,(MIN(DATE(2026,4,0),IF(Mitarbeiter!$D290="",DATE(2026,4,0),Mitarbeiter!$D290),TODAY()))-(MAX(DATE(2026,3,1),Mitarbeiter!$C290))+1),MAX(0,NETWORKDAYS(MAX(DATE(2026,3,1),Mitarbeiter!$C290),MIN(DATE(2026,4,0),IF(Mitarbeiter!$D290="",DATE(2026,4,0),Mitarbeiter!$D290),TODAY()),Einstellungen!$F$13:$F$67)))*N(Mitarbeiter!$E290)/IF(Einstellungen!$C$11="7 Tage",7,5),N('Ist-Stunden'!H290)+(N(Krankheitstage!I290)+N(Krankheitstage!U290))*N($C290))))</f>
        <v/>
      </c>
      <c r="AM290" s="76">
        <f>IF($B290="",0,IF(Einstellungen!$C$10="Ja",MAX(IF(Einstellungen!$C$11="7 Tage",MAX(0,(MIN(DATE(2026,5,0),IF(Mitarbeiter!$D290="",DATE(2026,5,0),Mitarbeiter!$D290),TODAY()))-(MAX(DATE(2026,4,1),Mitarbeiter!$C290))+1),MAX(0,NETWORKDAYS(MAX(DATE(2026,4,1),Mitarbeiter!$C290),MIN(DATE(2026,5,0),IF(Mitarbeiter!$D290="",DATE(2026,5,0),Mitarbeiter!$D290),TODAY()),Einstellungen!$F$13:$F$67)))*N(Mitarbeiter!$E290)/IF(Einstellungen!$C$11="7 Tage",7,5),N('Ist-Stunden'!I290)),MAX(IF(Einstellungen!$C$11="7 Tage",MAX(0,(MIN(DATE(2026,5,0),IF(Mitarbeiter!$D290="",DATE(2026,5,0),Mitarbeiter!$D290),TODAY()))-(MAX(DATE(2026,4,1),Mitarbeiter!$C290))+1),MAX(0,NETWORKDAYS(MAX(DATE(2026,4,1),Mitarbeiter!$C290),MIN(DATE(2026,5,0),IF(Mitarbeiter!$D290="",DATE(2026,5,0),Mitarbeiter!$D290),TODAY()),Einstellungen!$F$13:$F$67)))*N(Mitarbeiter!$E290)/IF(Einstellungen!$C$11="7 Tage",7,5),N('Ist-Stunden'!I290)+(N(Krankheitstage!J290)+N(Krankheitstage!V290))*N($C290))))</f>
        <v/>
      </c>
      <c r="AN290" s="76">
        <f>IF($B290="",0,IF(Einstellungen!$C$10="Ja",MAX(IF(Einstellungen!$C$11="7 Tage",MAX(0,(MIN(DATE(2026,6,0),IF(Mitarbeiter!$D290="",DATE(2026,6,0),Mitarbeiter!$D290),TODAY()))-(MAX(DATE(2026,5,1),Mitarbeiter!$C290))+1),MAX(0,NETWORKDAYS(MAX(DATE(2026,5,1),Mitarbeiter!$C290),MIN(DATE(2026,6,0),IF(Mitarbeiter!$D290="",DATE(2026,6,0),Mitarbeiter!$D290),TODAY()),Einstellungen!$F$13:$F$67)))*N(Mitarbeiter!$E290)/IF(Einstellungen!$C$11="7 Tage",7,5),N('Ist-Stunden'!J290)),MAX(IF(Einstellungen!$C$11="7 Tage",MAX(0,(MIN(DATE(2026,6,0),IF(Mitarbeiter!$D290="",DATE(2026,6,0),Mitarbeiter!$D290),TODAY()))-(MAX(DATE(2026,5,1),Mitarbeiter!$C290))+1),MAX(0,NETWORKDAYS(MAX(DATE(2026,5,1),Mitarbeiter!$C290),MIN(DATE(2026,6,0),IF(Mitarbeiter!$D290="",DATE(2026,6,0),Mitarbeiter!$D290),TODAY()),Einstellungen!$F$13:$F$67)))*N(Mitarbeiter!$E290)/IF(Einstellungen!$C$11="7 Tage",7,5),N('Ist-Stunden'!J290)+(N(Krankheitstage!K290)+N(Krankheitstage!W290))*N($C290))))</f>
        <v/>
      </c>
      <c r="AO290" s="76">
        <f>IF($B290="",0,IF(Einstellungen!$C$10="Ja",MAX(IF(Einstellungen!$C$11="7 Tage",MAX(0,(MIN(DATE(2026,7,0),IF(Mitarbeiter!$D290="",DATE(2026,7,0),Mitarbeiter!$D290),TODAY()))-(MAX(DATE(2026,6,1),Mitarbeiter!$C290))+1),MAX(0,NETWORKDAYS(MAX(DATE(2026,6,1),Mitarbeiter!$C290),MIN(DATE(2026,7,0),IF(Mitarbeiter!$D290="",DATE(2026,7,0),Mitarbeiter!$D290),TODAY()),Einstellungen!$F$13:$F$67)))*N(Mitarbeiter!$E290)/IF(Einstellungen!$C$11="7 Tage",7,5),N('Ist-Stunden'!K290)),MAX(IF(Einstellungen!$C$11="7 Tage",MAX(0,(MIN(DATE(2026,7,0),IF(Mitarbeiter!$D290="",DATE(2026,7,0),Mitarbeiter!$D290),TODAY()))-(MAX(DATE(2026,6,1),Mitarbeiter!$C290))+1),MAX(0,NETWORKDAYS(MAX(DATE(2026,6,1),Mitarbeiter!$C290),MIN(DATE(2026,7,0),IF(Mitarbeiter!$D290="",DATE(2026,7,0),Mitarbeiter!$D290),TODAY()),Einstellungen!$F$13:$F$67)))*N(Mitarbeiter!$E290)/IF(Einstellungen!$C$11="7 Tage",7,5),N('Ist-Stunden'!K290)+(N(Krankheitstage!L290)+N(Krankheitstage!X290))*N($C290))))</f>
        <v/>
      </c>
      <c r="AP290" s="76">
        <f>IF($B290="",0,IF(Einstellungen!$C$10="Ja",MAX(IF(Einstellungen!$C$11="7 Tage",MAX(0,(MIN(DATE(2026,8,0),IF(Mitarbeiter!$D290="",DATE(2026,8,0),Mitarbeiter!$D290),TODAY()))-(MAX(DATE(2026,7,1),Mitarbeiter!$C290))+1),MAX(0,NETWORKDAYS(MAX(DATE(2026,7,1),Mitarbeiter!$C290),MIN(DATE(2026,8,0),IF(Mitarbeiter!$D290="",DATE(2026,8,0),Mitarbeiter!$D290),TODAY()),Einstellungen!$F$13:$F$67)))*N(Mitarbeiter!$E290)/IF(Einstellungen!$C$11="7 Tage",7,5),N('Ist-Stunden'!L290)),MAX(IF(Einstellungen!$C$11="7 Tage",MAX(0,(MIN(DATE(2026,8,0),IF(Mitarbeiter!$D290="",DATE(2026,8,0),Mitarbeiter!$D290),TODAY()))-(MAX(DATE(2026,7,1),Mitarbeiter!$C290))+1),MAX(0,NETWORKDAYS(MAX(DATE(2026,7,1),Mitarbeiter!$C290),MIN(DATE(2026,8,0),IF(Mitarbeiter!$D290="",DATE(2026,8,0),Mitarbeiter!$D290),TODAY()),Einstellungen!$F$13:$F$67)))*N(Mitarbeiter!$E290)/IF(Einstellungen!$C$11="7 Tage",7,5),N('Ist-Stunden'!L290)+(N(Krankheitstage!M290)+N(Krankheitstage!Y290))*N($C290))))</f>
        <v/>
      </c>
      <c r="AQ290" s="76">
        <f>IF($B290="",0,IF(Einstellungen!$C$10="Ja",MAX(IF(Einstellungen!$C$11="7 Tage",MAX(0,(MIN(DATE(2026,9,0),IF(Mitarbeiter!$D290="",DATE(2026,9,0),Mitarbeiter!$D290),TODAY()))-(MAX(DATE(2026,8,1),Mitarbeiter!$C290))+1),MAX(0,NETWORKDAYS(MAX(DATE(2026,8,1),Mitarbeiter!$C290),MIN(DATE(2026,9,0),IF(Mitarbeiter!$D290="",DATE(2026,9,0),Mitarbeiter!$D290),TODAY()),Einstellungen!$F$13:$F$67)))*N(Mitarbeiter!$E290)/IF(Einstellungen!$C$11="7 Tage",7,5),N('Ist-Stunden'!M290)),MAX(IF(Einstellungen!$C$11="7 Tage",MAX(0,(MIN(DATE(2026,9,0),IF(Mitarbeiter!$D290="",DATE(2026,9,0),Mitarbeiter!$D290),TODAY()))-(MAX(DATE(2026,8,1),Mitarbeiter!$C290))+1),MAX(0,NETWORKDAYS(MAX(DATE(2026,8,1),Mitarbeiter!$C290),MIN(DATE(2026,9,0),IF(Mitarbeiter!$D290="",DATE(2026,9,0),Mitarbeiter!$D290),TODAY()),Einstellungen!$F$13:$F$67)))*N(Mitarbeiter!$E290)/IF(Einstellungen!$C$11="7 Tage",7,5),N('Ist-Stunden'!M290)+(N(Krankheitstage!N290)+N(Krankheitstage!Z290))*N($C290))))</f>
        <v/>
      </c>
      <c r="AR290" s="76">
        <f>IF($B290="",0,IF(Einstellungen!$C$10="Ja",MAX(IF(Einstellungen!$C$11="7 Tage",MAX(0,(MIN(DATE(2026,10,0),IF(Mitarbeiter!$D290="",DATE(2026,10,0),Mitarbeiter!$D290),TODAY()))-(MAX(DATE(2026,9,1),Mitarbeiter!$C290))+1),MAX(0,NETWORKDAYS(MAX(DATE(2026,9,1),Mitarbeiter!$C290),MIN(DATE(2026,10,0),IF(Mitarbeiter!$D290="",DATE(2026,10,0),Mitarbeiter!$D290),TODAY()),Einstellungen!$F$13:$F$67)))*N(Mitarbeiter!$E290)/IF(Einstellungen!$C$11="7 Tage",7,5),N('Ist-Stunden'!N290)),MAX(IF(Einstellungen!$C$11="7 Tage",MAX(0,(MIN(DATE(2026,10,0),IF(Mitarbeiter!$D290="",DATE(2026,10,0),Mitarbeiter!$D290),TODAY()))-(MAX(DATE(2026,9,1),Mitarbeiter!$C290))+1),MAX(0,NETWORKDAYS(MAX(DATE(2026,9,1),Mitarbeiter!$C290),MIN(DATE(2026,10,0),IF(Mitarbeiter!$D290="",DATE(2026,10,0),Mitarbeiter!$D290),TODAY()),Einstellungen!$F$13:$F$67)))*N(Mitarbeiter!$E290)/IF(Einstellungen!$C$11="7 Tage",7,5),N('Ist-Stunden'!N290)+(N(Krankheitstage!O290)+N(Krankheitstage!AA290))*N($C290))))</f>
        <v/>
      </c>
      <c r="AS290" s="76">
        <f>IF($B290="",0,IF(Einstellungen!$C$10="Ja",MAX(IF(Einstellungen!$C$11="7 Tage",MAX(0,(MIN(DATE(2026,11,0),IF(Mitarbeiter!$D290="",DATE(2026,11,0),Mitarbeiter!$D290),TODAY()))-(MAX(DATE(2026,10,1),Mitarbeiter!$C290))+1),MAX(0,NETWORKDAYS(MAX(DATE(2026,10,1),Mitarbeiter!$C290),MIN(DATE(2026,11,0),IF(Mitarbeiter!$D290="",DATE(2026,11,0),Mitarbeiter!$D290),TODAY()),Einstellungen!$F$13:$F$67)))*N(Mitarbeiter!$E290)/IF(Einstellungen!$C$11="7 Tage",7,5),N('Ist-Stunden'!O290)),MAX(IF(Einstellungen!$C$11="7 Tage",MAX(0,(MIN(DATE(2026,11,0),IF(Mitarbeiter!$D290="",DATE(2026,11,0),Mitarbeiter!$D290),TODAY()))-(MAX(DATE(2026,10,1),Mitarbeiter!$C290))+1),MAX(0,NETWORKDAYS(MAX(DATE(2026,10,1),Mitarbeiter!$C290),MIN(DATE(2026,11,0),IF(Mitarbeiter!$D290="",DATE(2026,11,0),Mitarbeiter!$D290),TODAY()),Einstellungen!$F$13:$F$67)))*N(Mitarbeiter!$E290)/IF(Einstellungen!$C$11="7 Tage",7,5),N('Ist-Stunden'!O290)+(N(Krankheitstage!P290)+N(Krankheitstage!AB290))*N($C290))))</f>
        <v/>
      </c>
      <c r="AT290" s="76">
        <f>IF($B290="",0,IF(Einstellungen!$C$10="Ja",MAX(IF(Einstellungen!$C$11="7 Tage",MAX(0,(MIN(DATE(2026,12,0),IF(Mitarbeiter!$D290="",DATE(2026,12,0),Mitarbeiter!$D290),TODAY()))-(MAX(DATE(2026,11,1),Mitarbeiter!$C290))+1),MAX(0,NETWORKDAYS(MAX(DATE(2026,11,1),Mitarbeiter!$C290),MIN(DATE(2026,12,0),IF(Mitarbeiter!$D290="",DATE(2026,12,0),Mitarbeiter!$D290),TODAY()),Einstellungen!$F$13:$F$67)))*N(Mitarbeiter!$E290)/IF(Einstellungen!$C$11="7 Tage",7,5),N('Ist-Stunden'!P290)),MAX(IF(Einstellungen!$C$11="7 Tage",MAX(0,(MIN(DATE(2026,12,0),IF(Mitarbeiter!$D290="",DATE(2026,12,0),Mitarbeiter!$D290),TODAY()))-(MAX(DATE(2026,11,1),Mitarbeiter!$C290))+1),MAX(0,NETWORKDAYS(MAX(DATE(2026,11,1),Mitarbeiter!$C290),MIN(DATE(2026,12,0),IF(Mitarbeiter!$D290="",DATE(2026,12,0),Mitarbeiter!$D290),TODAY()),Einstellungen!$F$13:$F$67)))*N(Mitarbeiter!$E290)/IF(Einstellungen!$C$11="7 Tage",7,5),N('Ist-Stunden'!P290)+(N(Krankheitstage!Q290)+N(Krankheitstage!AC290))*N($C290))))</f>
        <v/>
      </c>
      <c r="AU290" s="76">
        <f>IF($B290="",0,IF(Einstellungen!$C$10="Ja",MAX(IF(Einstellungen!$C$11="7 Tage",MAX(0,(MIN(DATE(2026,13,0),IF(Mitarbeiter!$D290="",DATE(2026,13,0),Mitarbeiter!$D290),TODAY()))-(MAX(DATE(2026,12,1),Mitarbeiter!$C290))+1),MAX(0,NETWORKDAYS(MAX(DATE(2026,12,1),Mitarbeiter!$C290),MIN(DATE(2026,13,0),IF(Mitarbeiter!$D290="",DATE(2026,13,0),Mitarbeiter!$D290),TODAY()),Einstellungen!$F$13:$F$67)))*N(Mitarbeiter!$E290)/IF(Einstellungen!$C$11="7 Tage",7,5),N('Ist-Stunden'!Q290)),MAX(IF(Einstellungen!$C$11="7 Tage",MAX(0,(MIN(DATE(2026,13,0),IF(Mitarbeiter!$D290="",DATE(2026,13,0),Mitarbeiter!$D290),TODAY()))-(MAX(DATE(2026,12,1),Mitarbeiter!$C290))+1),MAX(0,NETWORKDAYS(MAX(DATE(2026,12,1),Mitarbeiter!$C290),MIN(DATE(2026,13,0),IF(Mitarbeiter!$D290="",DATE(2026,13,0),Mitarbeiter!$D290),TODAY()),Einstellungen!$F$13:$F$67)))*N(Mitarbeiter!$E290)/IF(Einstellungen!$C$11="7 Tage",7,5),N('Ist-Stunden'!Q290)+(N(Krankheitstage!R290)+N(Krankheitstage!AD290))*N($C290))))</f>
        <v/>
      </c>
      <c r="AV290" s="76">
        <f>IF($B290="",0,IF(Einstellungen!$C$10="Ja",MAX(IF(Einstellungen!$C$11="7 Tage",MAX(0,(MIN(DATE(2027,2,0),IF(Mitarbeiter!$D290="",DATE(2027,2,0),Mitarbeiter!$D290),TODAY()))-(MAX(DATE(2027,1,1),Mitarbeiter!$C290))+1),MAX(0,NETWORKDAYS(MAX(DATE(2027,1,1),Mitarbeiter!$C290),MIN(DATE(2027,2,0),IF(Mitarbeiter!$D290="",DATE(2027,2,0),Mitarbeiter!$D290),TODAY()),Einstellungen!$F$13:$F$67)))*N(Mitarbeiter!$E290)/IF(Einstellungen!$C$11="7 Tage",7,5),N('Ist-Stunden'!R290)),MAX(IF(Einstellungen!$C$11="7 Tage",MAX(0,(MIN(DATE(2027,2,0),IF(Mitarbeiter!$D290="",DATE(2027,2,0),Mitarbeiter!$D290),TODAY()))-(MAX(DATE(2027,1,1),Mitarbeiter!$C290))+1),MAX(0,NETWORKDAYS(MAX(DATE(2027,1,1),Mitarbeiter!$C290),MIN(DATE(2027,2,0),IF(Mitarbeiter!$D290="",DATE(2027,2,0),Mitarbeiter!$D290),TODAY()),Einstellungen!$F$13:$F$67)))*N(Mitarbeiter!$E290)/IF(Einstellungen!$C$11="7 Tage",7,5),N('Ist-Stunden'!R290)+(N(Krankheitstage!AE290)+N(Krankheitstage!AQ290))*N($C290))))</f>
        <v/>
      </c>
      <c r="AW290" s="76">
        <f>IF($B290="",0,IF(Einstellungen!$C$10="Ja",MAX(IF(Einstellungen!$C$11="7 Tage",MAX(0,(MIN(DATE(2027,3,0),IF(Mitarbeiter!$D290="",DATE(2027,3,0),Mitarbeiter!$D290),TODAY()))-(MAX(DATE(2027,2,1),Mitarbeiter!$C290))+1),MAX(0,NETWORKDAYS(MAX(DATE(2027,2,1),Mitarbeiter!$C290),MIN(DATE(2027,3,0),IF(Mitarbeiter!$D290="",DATE(2027,3,0),Mitarbeiter!$D290),TODAY()),Einstellungen!$F$13:$F$67)))*N(Mitarbeiter!$E290)/IF(Einstellungen!$C$11="7 Tage",7,5),N('Ist-Stunden'!S290)),MAX(IF(Einstellungen!$C$11="7 Tage",MAX(0,(MIN(DATE(2027,3,0),IF(Mitarbeiter!$D290="",DATE(2027,3,0),Mitarbeiter!$D290),TODAY()))-(MAX(DATE(2027,2,1),Mitarbeiter!$C290))+1),MAX(0,NETWORKDAYS(MAX(DATE(2027,2,1),Mitarbeiter!$C290),MIN(DATE(2027,3,0),IF(Mitarbeiter!$D290="",DATE(2027,3,0),Mitarbeiter!$D290),TODAY()),Einstellungen!$F$13:$F$67)))*N(Mitarbeiter!$E290)/IF(Einstellungen!$C$11="7 Tage",7,5),N('Ist-Stunden'!S290)+(N(Krankheitstage!AF290)+N(Krankheitstage!AR290))*N($C290))))</f>
        <v/>
      </c>
      <c r="AX290" s="76">
        <f>IF($B290="",0,IF(Einstellungen!$C$10="Ja",MAX(IF(Einstellungen!$C$11="7 Tage",MAX(0,(MIN(DATE(2027,4,0),IF(Mitarbeiter!$D290="",DATE(2027,4,0),Mitarbeiter!$D290),TODAY()))-(MAX(DATE(2027,3,1),Mitarbeiter!$C290))+1),MAX(0,NETWORKDAYS(MAX(DATE(2027,3,1),Mitarbeiter!$C290),MIN(DATE(2027,4,0),IF(Mitarbeiter!$D290="",DATE(2027,4,0),Mitarbeiter!$D290),TODAY()),Einstellungen!$F$13:$F$67)))*N(Mitarbeiter!$E290)/IF(Einstellungen!$C$11="7 Tage",7,5),N('Ist-Stunden'!T290)),MAX(IF(Einstellungen!$C$11="7 Tage",MAX(0,(MIN(DATE(2027,4,0),IF(Mitarbeiter!$D290="",DATE(2027,4,0),Mitarbeiter!$D290),TODAY()))-(MAX(DATE(2027,3,1),Mitarbeiter!$C290))+1),MAX(0,NETWORKDAYS(MAX(DATE(2027,3,1),Mitarbeiter!$C290),MIN(DATE(2027,4,0),IF(Mitarbeiter!$D290="",DATE(2027,4,0),Mitarbeiter!$D290),TODAY()),Einstellungen!$F$13:$F$67)))*N(Mitarbeiter!$E290)/IF(Einstellungen!$C$11="7 Tage",7,5),N('Ist-Stunden'!T290)+(N(Krankheitstage!AG290)+N(Krankheitstage!AS290))*N($C290))))</f>
        <v/>
      </c>
      <c r="AY290" s="76">
        <f>IF($B290="",0,IF(Einstellungen!$C$10="Ja",MAX(IF(Einstellungen!$C$11="7 Tage",MAX(0,(MIN(DATE(2027,5,0),IF(Mitarbeiter!$D290="",DATE(2027,5,0),Mitarbeiter!$D290),TODAY()))-(MAX(DATE(2027,4,1),Mitarbeiter!$C290))+1),MAX(0,NETWORKDAYS(MAX(DATE(2027,4,1),Mitarbeiter!$C290),MIN(DATE(2027,5,0),IF(Mitarbeiter!$D290="",DATE(2027,5,0),Mitarbeiter!$D290),TODAY()),Einstellungen!$F$13:$F$67)))*N(Mitarbeiter!$E290)/IF(Einstellungen!$C$11="7 Tage",7,5),N('Ist-Stunden'!U290)),MAX(IF(Einstellungen!$C$11="7 Tage",MAX(0,(MIN(DATE(2027,5,0),IF(Mitarbeiter!$D290="",DATE(2027,5,0),Mitarbeiter!$D290),TODAY()))-(MAX(DATE(2027,4,1),Mitarbeiter!$C290))+1),MAX(0,NETWORKDAYS(MAX(DATE(2027,4,1),Mitarbeiter!$C290),MIN(DATE(2027,5,0),IF(Mitarbeiter!$D290="",DATE(2027,5,0),Mitarbeiter!$D290),TODAY()),Einstellungen!$F$13:$F$67)))*N(Mitarbeiter!$E290)/IF(Einstellungen!$C$11="7 Tage",7,5),N('Ist-Stunden'!U290)+(N(Krankheitstage!AH290)+N(Krankheitstage!AT290))*N($C290))))</f>
        <v/>
      </c>
      <c r="AZ290" s="76">
        <f>IF($B290="",0,IF(Einstellungen!$C$10="Ja",MAX(IF(Einstellungen!$C$11="7 Tage",MAX(0,(MIN(DATE(2027,6,0),IF(Mitarbeiter!$D290="",DATE(2027,6,0),Mitarbeiter!$D290),TODAY()))-(MAX(DATE(2027,5,1),Mitarbeiter!$C290))+1),MAX(0,NETWORKDAYS(MAX(DATE(2027,5,1),Mitarbeiter!$C290),MIN(DATE(2027,6,0),IF(Mitarbeiter!$D290="",DATE(2027,6,0),Mitarbeiter!$D290),TODAY()),Einstellungen!$F$13:$F$67)))*N(Mitarbeiter!$E290)/IF(Einstellungen!$C$11="7 Tage",7,5),N('Ist-Stunden'!V290)),MAX(IF(Einstellungen!$C$11="7 Tage",MAX(0,(MIN(DATE(2027,6,0),IF(Mitarbeiter!$D290="",DATE(2027,6,0),Mitarbeiter!$D290),TODAY()))-(MAX(DATE(2027,5,1),Mitarbeiter!$C290))+1),MAX(0,NETWORKDAYS(MAX(DATE(2027,5,1),Mitarbeiter!$C290),MIN(DATE(2027,6,0),IF(Mitarbeiter!$D290="",DATE(2027,6,0),Mitarbeiter!$D290),TODAY()),Einstellungen!$F$13:$F$67)))*N(Mitarbeiter!$E290)/IF(Einstellungen!$C$11="7 Tage",7,5),N('Ist-Stunden'!V290)+(N(Krankheitstage!AI290)+N(Krankheitstage!AU290))*N($C290))))</f>
        <v/>
      </c>
      <c r="BA290" s="76">
        <f>IF($B290="",0,IF(Einstellungen!$C$10="Ja",MAX(IF(Einstellungen!$C$11="7 Tage",MAX(0,(MIN(DATE(2027,7,0),IF(Mitarbeiter!$D290="",DATE(2027,7,0),Mitarbeiter!$D290),TODAY()))-(MAX(DATE(2027,6,1),Mitarbeiter!$C290))+1),MAX(0,NETWORKDAYS(MAX(DATE(2027,6,1),Mitarbeiter!$C290),MIN(DATE(2027,7,0),IF(Mitarbeiter!$D290="",DATE(2027,7,0),Mitarbeiter!$D290),TODAY()),Einstellungen!$F$13:$F$67)))*N(Mitarbeiter!$E290)/IF(Einstellungen!$C$11="7 Tage",7,5),N('Ist-Stunden'!W290)),MAX(IF(Einstellungen!$C$11="7 Tage",MAX(0,(MIN(DATE(2027,7,0),IF(Mitarbeiter!$D290="",DATE(2027,7,0),Mitarbeiter!$D290),TODAY()))-(MAX(DATE(2027,6,1),Mitarbeiter!$C290))+1),MAX(0,NETWORKDAYS(MAX(DATE(2027,6,1),Mitarbeiter!$C290),MIN(DATE(2027,7,0),IF(Mitarbeiter!$D290="",DATE(2027,7,0),Mitarbeiter!$D290),TODAY()),Einstellungen!$F$13:$F$67)))*N(Mitarbeiter!$E290)/IF(Einstellungen!$C$11="7 Tage",7,5),N('Ist-Stunden'!W290)+(N(Krankheitstage!AJ290)+N(Krankheitstage!AV290))*N($C290))))</f>
        <v/>
      </c>
      <c r="BB290" s="76">
        <f>IF($B290="",0,IF(Einstellungen!$C$10="Ja",MAX(IF(Einstellungen!$C$11="7 Tage",MAX(0,(MIN(DATE(2027,8,0),IF(Mitarbeiter!$D290="",DATE(2027,8,0),Mitarbeiter!$D290),TODAY()))-(MAX(DATE(2027,7,1),Mitarbeiter!$C290))+1),MAX(0,NETWORKDAYS(MAX(DATE(2027,7,1),Mitarbeiter!$C290),MIN(DATE(2027,8,0),IF(Mitarbeiter!$D290="",DATE(2027,8,0),Mitarbeiter!$D290),TODAY()),Einstellungen!$F$13:$F$67)))*N(Mitarbeiter!$E290)/IF(Einstellungen!$C$11="7 Tage",7,5),N('Ist-Stunden'!X290)),MAX(IF(Einstellungen!$C$11="7 Tage",MAX(0,(MIN(DATE(2027,8,0),IF(Mitarbeiter!$D290="",DATE(2027,8,0),Mitarbeiter!$D290),TODAY()))-(MAX(DATE(2027,7,1),Mitarbeiter!$C290))+1),MAX(0,NETWORKDAYS(MAX(DATE(2027,7,1),Mitarbeiter!$C290),MIN(DATE(2027,8,0),IF(Mitarbeiter!$D290="",DATE(2027,8,0),Mitarbeiter!$D290),TODAY()),Einstellungen!$F$13:$F$67)))*N(Mitarbeiter!$E290)/IF(Einstellungen!$C$11="7 Tage",7,5),N('Ist-Stunden'!X290)+(N(Krankheitstage!AK290)+N(Krankheitstage!AW290))*N($C290))))</f>
        <v/>
      </c>
      <c r="BC290" s="76">
        <f>IF($B290="",0,IF(Einstellungen!$C$10="Ja",MAX(IF(Einstellungen!$C$11="7 Tage",MAX(0,(MIN(DATE(2027,9,0),IF(Mitarbeiter!$D290="",DATE(2027,9,0),Mitarbeiter!$D290),TODAY()))-(MAX(DATE(2027,8,1),Mitarbeiter!$C290))+1),MAX(0,NETWORKDAYS(MAX(DATE(2027,8,1),Mitarbeiter!$C290),MIN(DATE(2027,9,0),IF(Mitarbeiter!$D290="",DATE(2027,9,0),Mitarbeiter!$D290),TODAY()),Einstellungen!$F$13:$F$67)))*N(Mitarbeiter!$E290)/IF(Einstellungen!$C$11="7 Tage",7,5),N('Ist-Stunden'!Y290)),MAX(IF(Einstellungen!$C$11="7 Tage",MAX(0,(MIN(DATE(2027,9,0),IF(Mitarbeiter!$D290="",DATE(2027,9,0),Mitarbeiter!$D290),TODAY()))-(MAX(DATE(2027,8,1),Mitarbeiter!$C290))+1),MAX(0,NETWORKDAYS(MAX(DATE(2027,8,1),Mitarbeiter!$C290),MIN(DATE(2027,9,0),IF(Mitarbeiter!$D290="",DATE(2027,9,0),Mitarbeiter!$D290),TODAY()),Einstellungen!$F$13:$F$67)))*N(Mitarbeiter!$E290)/IF(Einstellungen!$C$11="7 Tage",7,5),N('Ist-Stunden'!Y290)+(N(Krankheitstage!AL290)+N(Krankheitstage!AX290))*N($C290))))</f>
        <v/>
      </c>
      <c r="BD290" s="76">
        <f>IF($B290="",0,IF(Einstellungen!$C$10="Ja",MAX(IF(Einstellungen!$C$11="7 Tage",MAX(0,(MIN(DATE(2027,10,0),IF(Mitarbeiter!$D290="",DATE(2027,10,0),Mitarbeiter!$D290),TODAY()))-(MAX(DATE(2027,9,1),Mitarbeiter!$C290))+1),MAX(0,NETWORKDAYS(MAX(DATE(2027,9,1),Mitarbeiter!$C290),MIN(DATE(2027,10,0),IF(Mitarbeiter!$D290="",DATE(2027,10,0),Mitarbeiter!$D290),TODAY()),Einstellungen!$F$13:$F$67)))*N(Mitarbeiter!$E290)/IF(Einstellungen!$C$11="7 Tage",7,5),N('Ist-Stunden'!Z290)),MAX(IF(Einstellungen!$C$11="7 Tage",MAX(0,(MIN(DATE(2027,10,0),IF(Mitarbeiter!$D290="",DATE(2027,10,0),Mitarbeiter!$D290),TODAY()))-(MAX(DATE(2027,9,1),Mitarbeiter!$C290))+1),MAX(0,NETWORKDAYS(MAX(DATE(2027,9,1),Mitarbeiter!$C290),MIN(DATE(2027,10,0),IF(Mitarbeiter!$D290="",DATE(2027,10,0),Mitarbeiter!$D290),TODAY()),Einstellungen!$F$13:$F$67)))*N(Mitarbeiter!$E290)/IF(Einstellungen!$C$11="7 Tage",7,5),N('Ist-Stunden'!Z290)+(N(Krankheitstage!AM290)+N(Krankheitstage!AY290))*N($C290))))</f>
        <v/>
      </c>
      <c r="BE290" s="76">
        <f>IF($B290="",0,IF(Einstellungen!$C$10="Ja",MAX(IF(Einstellungen!$C$11="7 Tage",MAX(0,(MIN(DATE(2027,11,0),IF(Mitarbeiter!$D290="",DATE(2027,11,0),Mitarbeiter!$D290),TODAY()))-(MAX(DATE(2027,10,1),Mitarbeiter!$C290))+1),MAX(0,NETWORKDAYS(MAX(DATE(2027,10,1),Mitarbeiter!$C290),MIN(DATE(2027,11,0),IF(Mitarbeiter!$D290="",DATE(2027,11,0),Mitarbeiter!$D290),TODAY()),Einstellungen!$F$13:$F$67)))*N(Mitarbeiter!$E290)/IF(Einstellungen!$C$11="7 Tage",7,5),N('Ist-Stunden'!AA290)),MAX(IF(Einstellungen!$C$11="7 Tage",MAX(0,(MIN(DATE(2027,11,0),IF(Mitarbeiter!$D290="",DATE(2027,11,0),Mitarbeiter!$D290),TODAY()))-(MAX(DATE(2027,10,1),Mitarbeiter!$C290))+1),MAX(0,NETWORKDAYS(MAX(DATE(2027,10,1),Mitarbeiter!$C290),MIN(DATE(2027,11,0),IF(Mitarbeiter!$D290="",DATE(2027,11,0),Mitarbeiter!$D290),TODAY()),Einstellungen!$F$13:$F$67)))*N(Mitarbeiter!$E290)/IF(Einstellungen!$C$11="7 Tage",7,5),N('Ist-Stunden'!AA290)+(N(Krankheitstage!AN290)+N(Krankheitstage!AZ290))*N($C290))))</f>
        <v/>
      </c>
      <c r="BF290" s="76">
        <f>IF($B290="",0,IF(Einstellungen!$C$10="Ja",MAX(IF(Einstellungen!$C$11="7 Tage",MAX(0,(MIN(DATE(2027,12,0),IF(Mitarbeiter!$D290="",DATE(2027,12,0),Mitarbeiter!$D290),TODAY()))-(MAX(DATE(2027,11,1),Mitarbeiter!$C290))+1),MAX(0,NETWORKDAYS(MAX(DATE(2027,11,1),Mitarbeiter!$C290),MIN(DATE(2027,12,0),IF(Mitarbeiter!$D290="",DATE(2027,12,0),Mitarbeiter!$D290),TODAY()),Einstellungen!$F$13:$F$67)))*N(Mitarbeiter!$E290)/IF(Einstellungen!$C$11="7 Tage",7,5),N('Ist-Stunden'!AB290)),MAX(IF(Einstellungen!$C$11="7 Tage",MAX(0,(MIN(DATE(2027,12,0),IF(Mitarbeiter!$D290="",DATE(2027,12,0),Mitarbeiter!$D290),TODAY()))-(MAX(DATE(2027,11,1),Mitarbeiter!$C290))+1),MAX(0,NETWORKDAYS(MAX(DATE(2027,11,1),Mitarbeiter!$C290),MIN(DATE(2027,12,0),IF(Mitarbeiter!$D290="",DATE(2027,12,0),Mitarbeiter!$D290),TODAY()),Einstellungen!$F$13:$F$67)))*N(Mitarbeiter!$E290)/IF(Einstellungen!$C$11="7 Tage",7,5),N('Ist-Stunden'!AB290)+(N(Krankheitstage!AO290)+N(Krankheitstage!BA290))*N($C290))))</f>
        <v/>
      </c>
      <c r="BG290" s="76">
        <f>IF($B290="",0,IF(Einstellungen!$C$10="Ja",MAX(IF(Einstellungen!$C$11="7 Tage",MAX(0,(MIN(DATE(2027,13,0),IF(Mitarbeiter!$D290="",DATE(2027,13,0),Mitarbeiter!$D290),TODAY()))-(MAX(DATE(2027,12,1),Mitarbeiter!$C290))+1),MAX(0,NETWORKDAYS(MAX(DATE(2027,12,1),Mitarbeiter!$C290),MIN(DATE(2027,13,0),IF(Mitarbeiter!$D290="",DATE(2027,13,0),Mitarbeiter!$D290),TODAY()),Einstellungen!$F$13:$F$67)))*N(Mitarbeiter!$E290)/IF(Einstellungen!$C$11="7 Tage",7,5),N('Ist-Stunden'!AC290)),MAX(IF(Einstellungen!$C$11="7 Tage",MAX(0,(MIN(DATE(2027,13,0),IF(Mitarbeiter!$D290="",DATE(2027,13,0),Mitarbeiter!$D290),TODAY()))-(MAX(DATE(2027,12,1),Mitarbeiter!$C290))+1),MAX(0,NETWORKDAYS(MAX(DATE(2027,12,1),Mitarbeiter!$C290),MIN(DATE(2027,13,0),IF(Mitarbeiter!$D290="",DATE(2027,13,0),Mitarbeiter!$D290),TODAY()),Einstellungen!$F$13:$F$67)))*N(Mitarbeiter!$E290)/IF(Einstellungen!$C$11="7 Tage",7,5),N('Ist-Stunden'!AC290)+(N(Krankheitstage!AP290)+N(Krankheitstage!BB290))*N($C290))))</f>
        <v/>
      </c>
      <c r="BH290" s="76">
        <f>IF($B290="",0,IF(Einstellungen!$C$10="Ja",MAX(IF(Einstellungen!$C$11="7 Tage",MAX(0,(MIN(DATE(2028,2,0),IF(Mitarbeiter!$D290="",DATE(2028,2,0),Mitarbeiter!$D290),TODAY()))-(MAX(DATE(2028,1,1),Mitarbeiter!$C290))+1),MAX(0,NETWORKDAYS(MAX(DATE(2028,1,1),Mitarbeiter!$C290),MIN(DATE(2028,2,0),IF(Mitarbeiter!$D290="",DATE(2028,2,0),Mitarbeiter!$D290),TODAY()),Einstellungen!$F$13:$F$67)))*N(Mitarbeiter!$E290)/IF(Einstellungen!$C$11="7 Tage",7,5),N('Ist-Stunden'!AD290)),MAX(IF(Einstellungen!$C$11="7 Tage",MAX(0,(MIN(DATE(2028,2,0),IF(Mitarbeiter!$D290="",DATE(2028,2,0),Mitarbeiter!$D290),TODAY()))-(MAX(DATE(2028,1,1),Mitarbeiter!$C290))+1),MAX(0,NETWORKDAYS(MAX(DATE(2028,1,1),Mitarbeiter!$C290),MIN(DATE(2028,2,0),IF(Mitarbeiter!$D290="",DATE(2028,2,0),Mitarbeiter!$D290),TODAY()),Einstellungen!$F$13:$F$67)))*N(Mitarbeiter!$E290)/IF(Einstellungen!$C$11="7 Tage",7,5),N('Ist-Stunden'!AD290)+(N(Krankheitstage!BC290)+N(Krankheitstage!BO290))*N($C290))))</f>
        <v/>
      </c>
      <c r="BI290" s="76">
        <f>IF($B290="",0,IF(Einstellungen!$C$10="Ja",MAX(IF(Einstellungen!$C$11="7 Tage",MAX(0,(MIN(DATE(2028,3,0),IF(Mitarbeiter!$D290="",DATE(2028,3,0),Mitarbeiter!$D290),TODAY()))-(MAX(DATE(2028,2,1),Mitarbeiter!$C290))+1),MAX(0,NETWORKDAYS(MAX(DATE(2028,2,1),Mitarbeiter!$C290),MIN(DATE(2028,3,0),IF(Mitarbeiter!$D290="",DATE(2028,3,0),Mitarbeiter!$D290),TODAY()),Einstellungen!$F$13:$F$67)))*N(Mitarbeiter!$E290)/IF(Einstellungen!$C$11="7 Tage",7,5),N('Ist-Stunden'!AE290)),MAX(IF(Einstellungen!$C$11="7 Tage",MAX(0,(MIN(DATE(2028,3,0),IF(Mitarbeiter!$D290="",DATE(2028,3,0),Mitarbeiter!$D290),TODAY()))-(MAX(DATE(2028,2,1),Mitarbeiter!$C290))+1),MAX(0,NETWORKDAYS(MAX(DATE(2028,2,1),Mitarbeiter!$C290),MIN(DATE(2028,3,0),IF(Mitarbeiter!$D290="",DATE(2028,3,0),Mitarbeiter!$D290),TODAY()),Einstellungen!$F$13:$F$67)))*N(Mitarbeiter!$E290)/IF(Einstellungen!$C$11="7 Tage",7,5),N('Ist-Stunden'!AE290)+(N(Krankheitstage!BD290)+N(Krankheitstage!BP290))*N($C290))))</f>
        <v/>
      </c>
      <c r="BJ290" s="76">
        <f>IF($B290="",0,IF(Einstellungen!$C$10="Ja",MAX(IF(Einstellungen!$C$11="7 Tage",MAX(0,(MIN(DATE(2028,4,0),IF(Mitarbeiter!$D290="",DATE(2028,4,0),Mitarbeiter!$D290),TODAY()))-(MAX(DATE(2028,3,1),Mitarbeiter!$C290))+1),MAX(0,NETWORKDAYS(MAX(DATE(2028,3,1),Mitarbeiter!$C290),MIN(DATE(2028,4,0),IF(Mitarbeiter!$D290="",DATE(2028,4,0),Mitarbeiter!$D290),TODAY()),Einstellungen!$F$13:$F$67)))*N(Mitarbeiter!$E290)/IF(Einstellungen!$C$11="7 Tage",7,5),N('Ist-Stunden'!AF290)),MAX(IF(Einstellungen!$C$11="7 Tage",MAX(0,(MIN(DATE(2028,4,0),IF(Mitarbeiter!$D290="",DATE(2028,4,0),Mitarbeiter!$D290),TODAY()))-(MAX(DATE(2028,3,1),Mitarbeiter!$C290))+1),MAX(0,NETWORKDAYS(MAX(DATE(2028,3,1),Mitarbeiter!$C290),MIN(DATE(2028,4,0),IF(Mitarbeiter!$D290="",DATE(2028,4,0),Mitarbeiter!$D290),TODAY()),Einstellungen!$F$13:$F$67)))*N(Mitarbeiter!$E290)/IF(Einstellungen!$C$11="7 Tage",7,5),N('Ist-Stunden'!AF290)+(N(Krankheitstage!BE290)+N(Krankheitstage!BQ290))*N($C290))))</f>
        <v/>
      </c>
      <c r="BK290" s="76">
        <f>IF($B290="",0,IF(Einstellungen!$C$10="Ja",MAX(IF(Einstellungen!$C$11="7 Tage",MAX(0,(MIN(DATE(2028,5,0),IF(Mitarbeiter!$D290="",DATE(2028,5,0),Mitarbeiter!$D290),TODAY()))-(MAX(DATE(2028,4,1),Mitarbeiter!$C290))+1),MAX(0,NETWORKDAYS(MAX(DATE(2028,4,1),Mitarbeiter!$C290),MIN(DATE(2028,5,0),IF(Mitarbeiter!$D290="",DATE(2028,5,0),Mitarbeiter!$D290),TODAY()),Einstellungen!$F$13:$F$67)))*N(Mitarbeiter!$E290)/IF(Einstellungen!$C$11="7 Tage",7,5),N('Ist-Stunden'!AG290)),MAX(IF(Einstellungen!$C$11="7 Tage",MAX(0,(MIN(DATE(2028,5,0),IF(Mitarbeiter!$D290="",DATE(2028,5,0),Mitarbeiter!$D290),TODAY()))-(MAX(DATE(2028,4,1),Mitarbeiter!$C290))+1),MAX(0,NETWORKDAYS(MAX(DATE(2028,4,1),Mitarbeiter!$C290),MIN(DATE(2028,5,0),IF(Mitarbeiter!$D290="",DATE(2028,5,0),Mitarbeiter!$D290),TODAY()),Einstellungen!$F$13:$F$67)))*N(Mitarbeiter!$E290)/IF(Einstellungen!$C$11="7 Tage",7,5),N('Ist-Stunden'!AG290)+(N(Krankheitstage!BF290)+N(Krankheitstage!BR290))*N($C290))))</f>
        <v/>
      </c>
      <c r="BL290" s="76">
        <f>IF($B290="",0,IF(Einstellungen!$C$10="Ja",MAX(IF(Einstellungen!$C$11="7 Tage",MAX(0,(MIN(DATE(2028,6,0),IF(Mitarbeiter!$D290="",DATE(2028,6,0),Mitarbeiter!$D290),TODAY()))-(MAX(DATE(2028,5,1),Mitarbeiter!$C290))+1),MAX(0,NETWORKDAYS(MAX(DATE(2028,5,1),Mitarbeiter!$C290),MIN(DATE(2028,6,0),IF(Mitarbeiter!$D290="",DATE(2028,6,0),Mitarbeiter!$D290),TODAY()),Einstellungen!$F$13:$F$67)))*N(Mitarbeiter!$E290)/IF(Einstellungen!$C$11="7 Tage",7,5),N('Ist-Stunden'!AH290)),MAX(IF(Einstellungen!$C$11="7 Tage",MAX(0,(MIN(DATE(2028,6,0),IF(Mitarbeiter!$D290="",DATE(2028,6,0),Mitarbeiter!$D290),TODAY()))-(MAX(DATE(2028,5,1),Mitarbeiter!$C290))+1),MAX(0,NETWORKDAYS(MAX(DATE(2028,5,1),Mitarbeiter!$C290),MIN(DATE(2028,6,0),IF(Mitarbeiter!$D290="",DATE(2028,6,0),Mitarbeiter!$D290),TODAY()),Einstellungen!$F$13:$F$67)))*N(Mitarbeiter!$E290)/IF(Einstellungen!$C$11="7 Tage",7,5),N('Ist-Stunden'!AH290)+(N(Krankheitstage!BG290)+N(Krankheitstage!BS290))*N($C290))))</f>
        <v/>
      </c>
      <c r="BM290" s="76">
        <f>IF($B290="",0,IF(Einstellungen!$C$10="Ja",MAX(IF(Einstellungen!$C$11="7 Tage",MAX(0,(MIN(DATE(2028,7,0),IF(Mitarbeiter!$D290="",DATE(2028,7,0),Mitarbeiter!$D290),TODAY()))-(MAX(DATE(2028,6,1),Mitarbeiter!$C290))+1),MAX(0,NETWORKDAYS(MAX(DATE(2028,6,1),Mitarbeiter!$C290),MIN(DATE(2028,7,0),IF(Mitarbeiter!$D290="",DATE(2028,7,0),Mitarbeiter!$D290),TODAY()),Einstellungen!$F$13:$F$67)))*N(Mitarbeiter!$E290)/IF(Einstellungen!$C$11="7 Tage",7,5),N('Ist-Stunden'!AI290)),MAX(IF(Einstellungen!$C$11="7 Tage",MAX(0,(MIN(DATE(2028,7,0),IF(Mitarbeiter!$D290="",DATE(2028,7,0),Mitarbeiter!$D290),TODAY()))-(MAX(DATE(2028,6,1),Mitarbeiter!$C290))+1),MAX(0,NETWORKDAYS(MAX(DATE(2028,6,1),Mitarbeiter!$C290),MIN(DATE(2028,7,0),IF(Mitarbeiter!$D290="",DATE(2028,7,0),Mitarbeiter!$D290),TODAY()),Einstellungen!$F$13:$F$67)))*N(Mitarbeiter!$E290)/IF(Einstellungen!$C$11="7 Tage",7,5),N('Ist-Stunden'!AI290)+(N(Krankheitstage!BH290)+N(Krankheitstage!BT290))*N($C290))))</f>
        <v/>
      </c>
      <c r="BN290" s="76">
        <f>IF($B290="",0,IF(Einstellungen!$C$10="Ja",MAX(IF(Einstellungen!$C$11="7 Tage",MAX(0,(MIN(DATE(2028,8,0),IF(Mitarbeiter!$D290="",DATE(2028,8,0),Mitarbeiter!$D290),TODAY()))-(MAX(DATE(2028,7,1),Mitarbeiter!$C290))+1),MAX(0,NETWORKDAYS(MAX(DATE(2028,7,1),Mitarbeiter!$C290),MIN(DATE(2028,8,0),IF(Mitarbeiter!$D290="",DATE(2028,8,0),Mitarbeiter!$D290),TODAY()),Einstellungen!$F$13:$F$67)))*N(Mitarbeiter!$E290)/IF(Einstellungen!$C$11="7 Tage",7,5),N('Ist-Stunden'!AJ290)),MAX(IF(Einstellungen!$C$11="7 Tage",MAX(0,(MIN(DATE(2028,8,0),IF(Mitarbeiter!$D290="",DATE(2028,8,0),Mitarbeiter!$D290),TODAY()))-(MAX(DATE(2028,7,1),Mitarbeiter!$C290))+1),MAX(0,NETWORKDAYS(MAX(DATE(2028,7,1),Mitarbeiter!$C290),MIN(DATE(2028,8,0),IF(Mitarbeiter!$D290="",DATE(2028,8,0),Mitarbeiter!$D290),TODAY()),Einstellungen!$F$13:$F$67)))*N(Mitarbeiter!$E290)/IF(Einstellungen!$C$11="7 Tage",7,5),N('Ist-Stunden'!AJ290)+(N(Krankheitstage!BI290)+N(Krankheitstage!BU290))*N($C290))))</f>
        <v/>
      </c>
      <c r="BO290" s="76">
        <f>IF($B290="",0,IF(Einstellungen!$C$10="Ja",MAX(IF(Einstellungen!$C$11="7 Tage",MAX(0,(MIN(DATE(2028,9,0),IF(Mitarbeiter!$D290="",DATE(2028,9,0),Mitarbeiter!$D290),TODAY()))-(MAX(DATE(2028,8,1),Mitarbeiter!$C290))+1),MAX(0,NETWORKDAYS(MAX(DATE(2028,8,1),Mitarbeiter!$C290),MIN(DATE(2028,9,0),IF(Mitarbeiter!$D290="",DATE(2028,9,0),Mitarbeiter!$D290),TODAY()),Einstellungen!$F$13:$F$67)))*N(Mitarbeiter!$E290)/IF(Einstellungen!$C$11="7 Tage",7,5),N('Ist-Stunden'!AK290)),MAX(IF(Einstellungen!$C$11="7 Tage",MAX(0,(MIN(DATE(2028,9,0),IF(Mitarbeiter!$D290="",DATE(2028,9,0),Mitarbeiter!$D290),TODAY()))-(MAX(DATE(2028,8,1),Mitarbeiter!$C290))+1),MAX(0,NETWORKDAYS(MAX(DATE(2028,8,1),Mitarbeiter!$C290),MIN(DATE(2028,9,0),IF(Mitarbeiter!$D290="",DATE(2028,9,0),Mitarbeiter!$D290),TODAY()),Einstellungen!$F$13:$F$67)))*N(Mitarbeiter!$E290)/IF(Einstellungen!$C$11="7 Tage",7,5),N('Ist-Stunden'!AK290)+(N(Krankheitstage!BJ290)+N(Krankheitstage!BV290))*N($C290))))</f>
        <v/>
      </c>
      <c r="BP290" s="76">
        <f>IF($B290="",0,IF(Einstellungen!$C$10="Ja",MAX(IF(Einstellungen!$C$11="7 Tage",MAX(0,(MIN(DATE(2028,10,0),IF(Mitarbeiter!$D290="",DATE(2028,10,0),Mitarbeiter!$D290),TODAY()))-(MAX(DATE(2028,9,1),Mitarbeiter!$C290))+1),MAX(0,NETWORKDAYS(MAX(DATE(2028,9,1),Mitarbeiter!$C290),MIN(DATE(2028,10,0),IF(Mitarbeiter!$D290="",DATE(2028,10,0),Mitarbeiter!$D290),TODAY()),Einstellungen!$F$13:$F$67)))*N(Mitarbeiter!$E290)/IF(Einstellungen!$C$11="7 Tage",7,5),N('Ist-Stunden'!AL290)),MAX(IF(Einstellungen!$C$11="7 Tage",MAX(0,(MIN(DATE(2028,10,0),IF(Mitarbeiter!$D290="",DATE(2028,10,0),Mitarbeiter!$D290),TODAY()))-(MAX(DATE(2028,9,1),Mitarbeiter!$C290))+1),MAX(0,NETWORKDAYS(MAX(DATE(2028,9,1),Mitarbeiter!$C290),MIN(DATE(2028,10,0),IF(Mitarbeiter!$D290="",DATE(2028,10,0),Mitarbeiter!$D290),TODAY()),Einstellungen!$F$13:$F$67)))*N(Mitarbeiter!$E290)/IF(Einstellungen!$C$11="7 Tage",7,5),N('Ist-Stunden'!AL290)+(N(Krankheitstage!BK290)+N(Krankheitstage!BW290))*N($C290))))</f>
        <v/>
      </c>
      <c r="BQ290" s="76">
        <f>IF($B290="",0,IF(Einstellungen!$C$10="Ja",MAX(IF(Einstellungen!$C$11="7 Tage",MAX(0,(MIN(DATE(2028,11,0),IF(Mitarbeiter!$D290="",DATE(2028,11,0),Mitarbeiter!$D290),TODAY()))-(MAX(DATE(2028,10,1),Mitarbeiter!$C290))+1),MAX(0,NETWORKDAYS(MAX(DATE(2028,10,1),Mitarbeiter!$C290),MIN(DATE(2028,11,0),IF(Mitarbeiter!$D290="",DATE(2028,11,0),Mitarbeiter!$D290),TODAY()),Einstellungen!$F$13:$F$67)))*N(Mitarbeiter!$E290)/IF(Einstellungen!$C$11="7 Tage",7,5),N('Ist-Stunden'!AM290)),MAX(IF(Einstellungen!$C$11="7 Tage",MAX(0,(MIN(DATE(2028,11,0),IF(Mitarbeiter!$D290="",DATE(2028,11,0),Mitarbeiter!$D290),TODAY()))-(MAX(DATE(2028,10,1),Mitarbeiter!$C290))+1),MAX(0,NETWORKDAYS(MAX(DATE(2028,10,1),Mitarbeiter!$C290),MIN(DATE(2028,11,0),IF(Mitarbeiter!$D290="",DATE(2028,11,0),Mitarbeiter!$D290),TODAY()),Einstellungen!$F$13:$F$67)))*N(Mitarbeiter!$E290)/IF(Einstellungen!$C$11="7 Tage",7,5),N('Ist-Stunden'!AM290)+(N(Krankheitstage!BL290)+N(Krankheitstage!BX290))*N($C290))))</f>
        <v/>
      </c>
      <c r="BR290" s="76">
        <f>IF($B290="",0,IF(Einstellungen!$C$10="Ja",MAX(IF(Einstellungen!$C$11="7 Tage",MAX(0,(MIN(DATE(2028,12,0),IF(Mitarbeiter!$D290="",DATE(2028,12,0),Mitarbeiter!$D290),TODAY()))-(MAX(DATE(2028,11,1),Mitarbeiter!$C290))+1),MAX(0,NETWORKDAYS(MAX(DATE(2028,11,1),Mitarbeiter!$C290),MIN(DATE(2028,12,0),IF(Mitarbeiter!$D290="",DATE(2028,12,0),Mitarbeiter!$D290),TODAY()),Einstellungen!$F$13:$F$67)))*N(Mitarbeiter!$E290)/IF(Einstellungen!$C$11="7 Tage",7,5),N('Ist-Stunden'!AN290)),MAX(IF(Einstellungen!$C$11="7 Tage",MAX(0,(MIN(DATE(2028,12,0),IF(Mitarbeiter!$D290="",DATE(2028,12,0),Mitarbeiter!$D290),TODAY()))-(MAX(DATE(2028,11,1),Mitarbeiter!$C290))+1),MAX(0,NETWORKDAYS(MAX(DATE(2028,11,1),Mitarbeiter!$C290),MIN(DATE(2028,12,0),IF(Mitarbeiter!$D290="",DATE(2028,12,0),Mitarbeiter!$D290),TODAY()),Einstellungen!$F$13:$F$67)))*N(Mitarbeiter!$E290)/IF(Einstellungen!$C$11="7 Tage",7,5),N('Ist-Stunden'!AN290)+(N(Krankheitstage!BM290)+N(Krankheitstage!BY290))*N($C290))))</f>
        <v/>
      </c>
      <c r="BS290" s="76">
        <f>IF($B290="",0,IF(Einstellungen!$C$10="Ja",MAX(IF(Einstellungen!$C$11="7 Tage",MAX(0,(MIN(DATE(2028,13,0),IF(Mitarbeiter!$D290="",DATE(2028,13,0),Mitarbeiter!$D290),TODAY()))-(MAX(DATE(2028,12,1),Mitarbeiter!$C290))+1),MAX(0,NETWORKDAYS(MAX(DATE(2028,12,1),Mitarbeiter!$C290),MIN(DATE(2028,13,0),IF(Mitarbeiter!$D290="",DATE(2028,13,0),Mitarbeiter!$D290),TODAY()),Einstellungen!$F$13:$F$67)))*N(Mitarbeiter!$E290)/IF(Einstellungen!$C$11="7 Tage",7,5),N('Ist-Stunden'!AO290)),MAX(IF(Einstellungen!$C$11="7 Tage",MAX(0,(MIN(DATE(2028,13,0),IF(Mitarbeiter!$D290="",DATE(2028,13,0),Mitarbeiter!$D290),TODAY()))-(MAX(DATE(2028,12,1),Mitarbeiter!$C290))+1),MAX(0,NETWORKDAYS(MAX(DATE(2028,12,1),Mitarbeiter!$C290),MIN(DATE(2028,13,0),IF(Mitarbeiter!$D290="",DATE(2028,13,0),Mitarbeiter!$D290),TODAY()),Einstellungen!$F$13:$F$67)))*N(Mitarbeiter!$E290)/IF(Einstellungen!$C$11="7 Tage",7,5),N('Ist-Stunden'!AO290)+(N(Krankheitstage!BN290)+N(Krankheitstage!BZ290))*N($C290))))</f>
        <v/>
      </c>
      <c r="BT290" s="76">
        <f>IF($B290="",0,IF(Einstellungen!$C$10="Ja",MAX(IF(Einstellungen!$C$11="7 Tage",MAX(0,(MIN(DATE(2029,2,0),IF(Mitarbeiter!$D290="",DATE(2029,2,0),Mitarbeiter!$D290),TODAY()))-(MAX(DATE(2029,1,1),Mitarbeiter!$C290))+1),MAX(0,NETWORKDAYS(MAX(DATE(2029,1,1),Mitarbeiter!$C290),MIN(DATE(2029,2,0),IF(Mitarbeiter!$D290="",DATE(2029,2,0),Mitarbeiter!$D290),TODAY()),Einstellungen!$F$13:$F$67)))*N(Mitarbeiter!$E290)/IF(Einstellungen!$C$11="7 Tage",7,5),N('Ist-Stunden'!AP290)),MAX(IF(Einstellungen!$C$11="7 Tage",MAX(0,(MIN(DATE(2029,2,0),IF(Mitarbeiter!$D290="",DATE(2029,2,0),Mitarbeiter!$D290),TODAY()))-(MAX(DATE(2029,1,1),Mitarbeiter!$C290))+1),MAX(0,NETWORKDAYS(MAX(DATE(2029,1,1),Mitarbeiter!$C290),MIN(DATE(2029,2,0),IF(Mitarbeiter!$D290="",DATE(2029,2,0),Mitarbeiter!$D290),TODAY()),Einstellungen!$F$13:$F$67)))*N(Mitarbeiter!$E290)/IF(Einstellungen!$C$11="7 Tage",7,5),N('Ist-Stunden'!AP290)+(N(Krankheitstage!CA290)+N(Krankheitstage!CM290))*N($C290))))</f>
        <v/>
      </c>
      <c r="BU290" s="76">
        <f>IF($B290="",0,IF(Einstellungen!$C$10="Ja",MAX(IF(Einstellungen!$C$11="7 Tage",MAX(0,(MIN(DATE(2029,3,0),IF(Mitarbeiter!$D290="",DATE(2029,3,0),Mitarbeiter!$D290),TODAY()))-(MAX(DATE(2029,2,1),Mitarbeiter!$C290))+1),MAX(0,NETWORKDAYS(MAX(DATE(2029,2,1),Mitarbeiter!$C290),MIN(DATE(2029,3,0),IF(Mitarbeiter!$D290="",DATE(2029,3,0),Mitarbeiter!$D290),TODAY()),Einstellungen!$F$13:$F$67)))*N(Mitarbeiter!$E290)/IF(Einstellungen!$C$11="7 Tage",7,5),N('Ist-Stunden'!AQ290)),MAX(IF(Einstellungen!$C$11="7 Tage",MAX(0,(MIN(DATE(2029,3,0),IF(Mitarbeiter!$D290="",DATE(2029,3,0),Mitarbeiter!$D290),TODAY()))-(MAX(DATE(2029,2,1),Mitarbeiter!$C290))+1),MAX(0,NETWORKDAYS(MAX(DATE(2029,2,1),Mitarbeiter!$C290),MIN(DATE(2029,3,0),IF(Mitarbeiter!$D290="",DATE(2029,3,0),Mitarbeiter!$D290),TODAY()),Einstellungen!$F$13:$F$67)))*N(Mitarbeiter!$E290)/IF(Einstellungen!$C$11="7 Tage",7,5),N('Ist-Stunden'!AQ290)+(N(Krankheitstage!CB290)+N(Krankheitstage!CN290))*N($C290))))</f>
        <v/>
      </c>
      <c r="BV290" s="76">
        <f>IF($B290="",0,IF(Einstellungen!$C$10="Ja",MAX(IF(Einstellungen!$C$11="7 Tage",MAX(0,(MIN(DATE(2029,4,0),IF(Mitarbeiter!$D290="",DATE(2029,4,0),Mitarbeiter!$D290),TODAY()))-(MAX(DATE(2029,3,1),Mitarbeiter!$C290))+1),MAX(0,NETWORKDAYS(MAX(DATE(2029,3,1),Mitarbeiter!$C290),MIN(DATE(2029,4,0),IF(Mitarbeiter!$D290="",DATE(2029,4,0),Mitarbeiter!$D290),TODAY()),Einstellungen!$F$13:$F$67)))*N(Mitarbeiter!$E290)/IF(Einstellungen!$C$11="7 Tage",7,5),N('Ist-Stunden'!AR290)),MAX(IF(Einstellungen!$C$11="7 Tage",MAX(0,(MIN(DATE(2029,4,0),IF(Mitarbeiter!$D290="",DATE(2029,4,0),Mitarbeiter!$D290),TODAY()))-(MAX(DATE(2029,3,1),Mitarbeiter!$C290))+1),MAX(0,NETWORKDAYS(MAX(DATE(2029,3,1),Mitarbeiter!$C290),MIN(DATE(2029,4,0),IF(Mitarbeiter!$D290="",DATE(2029,4,0),Mitarbeiter!$D290),TODAY()),Einstellungen!$F$13:$F$67)))*N(Mitarbeiter!$E290)/IF(Einstellungen!$C$11="7 Tage",7,5),N('Ist-Stunden'!AR290)+(N(Krankheitstage!CC290)+N(Krankheitstage!CO290))*N($C290))))</f>
        <v/>
      </c>
      <c r="BW290" s="76">
        <f>IF($B290="",0,IF(Einstellungen!$C$10="Ja",MAX(IF(Einstellungen!$C$11="7 Tage",MAX(0,(MIN(DATE(2029,5,0),IF(Mitarbeiter!$D290="",DATE(2029,5,0),Mitarbeiter!$D290),TODAY()))-(MAX(DATE(2029,4,1),Mitarbeiter!$C290))+1),MAX(0,NETWORKDAYS(MAX(DATE(2029,4,1),Mitarbeiter!$C290),MIN(DATE(2029,5,0),IF(Mitarbeiter!$D290="",DATE(2029,5,0),Mitarbeiter!$D290),TODAY()),Einstellungen!$F$13:$F$67)))*N(Mitarbeiter!$E290)/IF(Einstellungen!$C$11="7 Tage",7,5),N('Ist-Stunden'!AS290)),MAX(IF(Einstellungen!$C$11="7 Tage",MAX(0,(MIN(DATE(2029,5,0),IF(Mitarbeiter!$D290="",DATE(2029,5,0),Mitarbeiter!$D290),TODAY()))-(MAX(DATE(2029,4,1),Mitarbeiter!$C290))+1),MAX(0,NETWORKDAYS(MAX(DATE(2029,4,1),Mitarbeiter!$C290),MIN(DATE(2029,5,0),IF(Mitarbeiter!$D290="",DATE(2029,5,0),Mitarbeiter!$D290),TODAY()),Einstellungen!$F$13:$F$67)))*N(Mitarbeiter!$E290)/IF(Einstellungen!$C$11="7 Tage",7,5),N('Ist-Stunden'!AS290)+(N(Krankheitstage!CD290)+N(Krankheitstage!CP290))*N($C290))))</f>
        <v/>
      </c>
      <c r="BX290" s="76">
        <f>IF($B290="",0,IF(Einstellungen!$C$10="Ja",MAX(IF(Einstellungen!$C$11="7 Tage",MAX(0,(MIN(DATE(2029,6,0),IF(Mitarbeiter!$D290="",DATE(2029,6,0),Mitarbeiter!$D290),TODAY()))-(MAX(DATE(2029,5,1),Mitarbeiter!$C290))+1),MAX(0,NETWORKDAYS(MAX(DATE(2029,5,1),Mitarbeiter!$C290),MIN(DATE(2029,6,0),IF(Mitarbeiter!$D290="",DATE(2029,6,0),Mitarbeiter!$D290),TODAY()),Einstellungen!$F$13:$F$67)))*N(Mitarbeiter!$E290)/IF(Einstellungen!$C$11="7 Tage",7,5),N('Ist-Stunden'!AT290)),MAX(IF(Einstellungen!$C$11="7 Tage",MAX(0,(MIN(DATE(2029,6,0),IF(Mitarbeiter!$D290="",DATE(2029,6,0),Mitarbeiter!$D290),TODAY()))-(MAX(DATE(2029,5,1),Mitarbeiter!$C290))+1),MAX(0,NETWORKDAYS(MAX(DATE(2029,5,1),Mitarbeiter!$C290),MIN(DATE(2029,6,0),IF(Mitarbeiter!$D290="",DATE(2029,6,0),Mitarbeiter!$D290),TODAY()),Einstellungen!$F$13:$F$67)))*N(Mitarbeiter!$E290)/IF(Einstellungen!$C$11="7 Tage",7,5),N('Ist-Stunden'!AT290)+(N(Krankheitstage!CE290)+N(Krankheitstage!CQ290))*N($C290))))</f>
        <v/>
      </c>
      <c r="BY290" s="76">
        <f>IF($B290="",0,IF(Einstellungen!$C$10="Ja",MAX(IF(Einstellungen!$C$11="7 Tage",MAX(0,(MIN(DATE(2029,7,0),IF(Mitarbeiter!$D290="",DATE(2029,7,0),Mitarbeiter!$D290),TODAY()))-(MAX(DATE(2029,6,1),Mitarbeiter!$C290))+1),MAX(0,NETWORKDAYS(MAX(DATE(2029,6,1),Mitarbeiter!$C290),MIN(DATE(2029,7,0),IF(Mitarbeiter!$D290="",DATE(2029,7,0),Mitarbeiter!$D290),TODAY()),Einstellungen!$F$13:$F$67)))*N(Mitarbeiter!$E290)/IF(Einstellungen!$C$11="7 Tage",7,5),N('Ist-Stunden'!AU290)),MAX(IF(Einstellungen!$C$11="7 Tage",MAX(0,(MIN(DATE(2029,7,0),IF(Mitarbeiter!$D290="",DATE(2029,7,0),Mitarbeiter!$D290),TODAY()))-(MAX(DATE(2029,6,1),Mitarbeiter!$C290))+1),MAX(0,NETWORKDAYS(MAX(DATE(2029,6,1),Mitarbeiter!$C290),MIN(DATE(2029,7,0),IF(Mitarbeiter!$D290="",DATE(2029,7,0),Mitarbeiter!$D290),TODAY()),Einstellungen!$F$13:$F$67)))*N(Mitarbeiter!$E290)/IF(Einstellungen!$C$11="7 Tage",7,5),N('Ist-Stunden'!AU290)+(N(Krankheitstage!CF290)+N(Krankheitstage!CR290))*N($C290))))</f>
        <v/>
      </c>
      <c r="BZ290" s="76">
        <f>IF($B290="",0,IF(Einstellungen!$C$10="Ja",MAX(IF(Einstellungen!$C$11="7 Tage",MAX(0,(MIN(DATE(2029,8,0),IF(Mitarbeiter!$D290="",DATE(2029,8,0),Mitarbeiter!$D290),TODAY()))-(MAX(DATE(2029,7,1),Mitarbeiter!$C290))+1),MAX(0,NETWORKDAYS(MAX(DATE(2029,7,1),Mitarbeiter!$C290),MIN(DATE(2029,8,0),IF(Mitarbeiter!$D290="",DATE(2029,8,0),Mitarbeiter!$D290),TODAY()),Einstellungen!$F$13:$F$67)))*N(Mitarbeiter!$E290)/IF(Einstellungen!$C$11="7 Tage",7,5),N('Ist-Stunden'!AV290)),MAX(IF(Einstellungen!$C$11="7 Tage",MAX(0,(MIN(DATE(2029,8,0),IF(Mitarbeiter!$D290="",DATE(2029,8,0),Mitarbeiter!$D290),TODAY()))-(MAX(DATE(2029,7,1),Mitarbeiter!$C290))+1),MAX(0,NETWORKDAYS(MAX(DATE(2029,7,1),Mitarbeiter!$C290),MIN(DATE(2029,8,0),IF(Mitarbeiter!$D290="",DATE(2029,8,0),Mitarbeiter!$D290),TODAY()),Einstellungen!$F$13:$F$67)))*N(Mitarbeiter!$E290)/IF(Einstellungen!$C$11="7 Tage",7,5),N('Ist-Stunden'!AV290)+(N(Krankheitstage!CG290)+N(Krankheitstage!CS290))*N($C290))))</f>
        <v/>
      </c>
      <c r="CA290" s="76">
        <f>IF($B290="",0,IF(Einstellungen!$C$10="Ja",MAX(IF(Einstellungen!$C$11="7 Tage",MAX(0,(MIN(DATE(2029,9,0),IF(Mitarbeiter!$D290="",DATE(2029,9,0),Mitarbeiter!$D290),TODAY()))-(MAX(DATE(2029,8,1),Mitarbeiter!$C290))+1),MAX(0,NETWORKDAYS(MAX(DATE(2029,8,1),Mitarbeiter!$C290),MIN(DATE(2029,9,0),IF(Mitarbeiter!$D290="",DATE(2029,9,0),Mitarbeiter!$D290),TODAY()),Einstellungen!$F$13:$F$67)))*N(Mitarbeiter!$E290)/IF(Einstellungen!$C$11="7 Tage",7,5),N('Ist-Stunden'!AW290)),MAX(IF(Einstellungen!$C$11="7 Tage",MAX(0,(MIN(DATE(2029,9,0),IF(Mitarbeiter!$D290="",DATE(2029,9,0),Mitarbeiter!$D290),TODAY()))-(MAX(DATE(2029,8,1),Mitarbeiter!$C290))+1),MAX(0,NETWORKDAYS(MAX(DATE(2029,8,1),Mitarbeiter!$C290),MIN(DATE(2029,9,0),IF(Mitarbeiter!$D290="",DATE(2029,9,0),Mitarbeiter!$D290),TODAY()),Einstellungen!$F$13:$F$67)))*N(Mitarbeiter!$E290)/IF(Einstellungen!$C$11="7 Tage",7,5),N('Ist-Stunden'!AW290)+(N(Krankheitstage!CH290)+N(Krankheitstage!CT290))*N($C290))))</f>
        <v/>
      </c>
      <c r="CB290" s="76">
        <f>IF($B290="",0,IF(Einstellungen!$C$10="Ja",MAX(IF(Einstellungen!$C$11="7 Tage",MAX(0,(MIN(DATE(2029,10,0),IF(Mitarbeiter!$D290="",DATE(2029,10,0),Mitarbeiter!$D290),TODAY()))-(MAX(DATE(2029,9,1),Mitarbeiter!$C290))+1),MAX(0,NETWORKDAYS(MAX(DATE(2029,9,1),Mitarbeiter!$C290),MIN(DATE(2029,10,0),IF(Mitarbeiter!$D290="",DATE(2029,10,0),Mitarbeiter!$D290),TODAY()),Einstellungen!$F$13:$F$67)))*N(Mitarbeiter!$E290)/IF(Einstellungen!$C$11="7 Tage",7,5),N('Ist-Stunden'!AX290)),MAX(IF(Einstellungen!$C$11="7 Tage",MAX(0,(MIN(DATE(2029,10,0),IF(Mitarbeiter!$D290="",DATE(2029,10,0),Mitarbeiter!$D290),TODAY()))-(MAX(DATE(2029,9,1),Mitarbeiter!$C290))+1),MAX(0,NETWORKDAYS(MAX(DATE(2029,9,1),Mitarbeiter!$C290),MIN(DATE(2029,10,0),IF(Mitarbeiter!$D290="",DATE(2029,10,0),Mitarbeiter!$D290),TODAY()),Einstellungen!$F$13:$F$67)))*N(Mitarbeiter!$E290)/IF(Einstellungen!$C$11="7 Tage",7,5),N('Ist-Stunden'!AX290)+(N(Krankheitstage!CI290)+N(Krankheitstage!CU290))*N($C290))))</f>
        <v/>
      </c>
      <c r="CC290" s="76">
        <f>IF($B290="",0,IF(Einstellungen!$C$10="Ja",MAX(IF(Einstellungen!$C$11="7 Tage",MAX(0,(MIN(DATE(2029,11,0),IF(Mitarbeiter!$D290="",DATE(2029,11,0),Mitarbeiter!$D290),TODAY()))-(MAX(DATE(2029,10,1),Mitarbeiter!$C290))+1),MAX(0,NETWORKDAYS(MAX(DATE(2029,10,1),Mitarbeiter!$C290),MIN(DATE(2029,11,0),IF(Mitarbeiter!$D290="",DATE(2029,11,0),Mitarbeiter!$D290),TODAY()),Einstellungen!$F$13:$F$67)))*N(Mitarbeiter!$E290)/IF(Einstellungen!$C$11="7 Tage",7,5),N('Ist-Stunden'!AY290)),MAX(IF(Einstellungen!$C$11="7 Tage",MAX(0,(MIN(DATE(2029,11,0),IF(Mitarbeiter!$D290="",DATE(2029,11,0),Mitarbeiter!$D290),TODAY()))-(MAX(DATE(2029,10,1),Mitarbeiter!$C290))+1),MAX(0,NETWORKDAYS(MAX(DATE(2029,10,1),Mitarbeiter!$C290),MIN(DATE(2029,11,0),IF(Mitarbeiter!$D290="",DATE(2029,11,0),Mitarbeiter!$D290),TODAY()),Einstellungen!$F$13:$F$67)))*N(Mitarbeiter!$E290)/IF(Einstellungen!$C$11="7 Tage",7,5),N('Ist-Stunden'!AY290)+(N(Krankheitstage!CJ290)+N(Krankheitstage!CV290))*N($C290))))</f>
        <v/>
      </c>
      <c r="CD290" s="76">
        <f>IF($B290="",0,IF(Einstellungen!$C$10="Ja",MAX(IF(Einstellungen!$C$11="7 Tage",MAX(0,(MIN(DATE(2029,12,0),IF(Mitarbeiter!$D290="",DATE(2029,12,0),Mitarbeiter!$D290),TODAY()))-(MAX(DATE(2029,11,1),Mitarbeiter!$C290))+1),MAX(0,NETWORKDAYS(MAX(DATE(2029,11,1),Mitarbeiter!$C290),MIN(DATE(2029,12,0),IF(Mitarbeiter!$D290="",DATE(2029,12,0),Mitarbeiter!$D290),TODAY()),Einstellungen!$F$13:$F$67)))*N(Mitarbeiter!$E290)/IF(Einstellungen!$C$11="7 Tage",7,5),N('Ist-Stunden'!AZ290)),MAX(IF(Einstellungen!$C$11="7 Tage",MAX(0,(MIN(DATE(2029,12,0),IF(Mitarbeiter!$D290="",DATE(2029,12,0),Mitarbeiter!$D290),TODAY()))-(MAX(DATE(2029,11,1),Mitarbeiter!$C290))+1),MAX(0,NETWORKDAYS(MAX(DATE(2029,11,1),Mitarbeiter!$C290),MIN(DATE(2029,12,0),IF(Mitarbeiter!$D290="",DATE(2029,12,0),Mitarbeiter!$D290),TODAY()),Einstellungen!$F$13:$F$67)))*N(Mitarbeiter!$E290)/IF(Einstellungen!$C$11="7 Tage",7,5),N('Ist-Stunden'!AZ290)+(N(Krankheitstage!CK290)+N(Krankheitstage!CW290))*N($C290))))</f>
        <v/>
      </c>
      <c r="CE290" s="76">
        <f>IF($B290="",0,IF(Einstellungen!$C$10="Ja",MAX(IF(Einstellungen!$C$11="7 Tage",MAX(0,(MIN(DATE(2029,13,0),IF(Mitarbeiter!$D290="",DATE(2029,13,0),Mitarbeiter!$D290),TODAY()))-(MAX(DATE(2029,12,1),Mitarbeiter!$C290))+1),MAX(0,NETWORKDAYS(MAX(DATE(2029,12,1),Mitarbeiter!$C290),MIN(DATE(2029,13,0),IF(Mitarbeiter!$D290="",DATE(2029,13,0),Mitarbeiter!$D290),TODAY()),Einstellungen!$F$13:$F$67)))*N(Mitarbeiter!$E290)/IF(Einstellungen!$C$11="7 Tage",7,5),N('Ist-Stunden'!BA290)),MAX(IF(Einstellungen!$C$11="7 Tage",MAX(0,(MIN(DATE(2029,13,0),IF(Mitarbeiter!$D290="",DATE(2029,13,0),Mitarbeiter!$D290),TODAY()))-(MAX(DATE(2029,12,1),Mitarbeiter!$C290))+1),MAX(0,NETWORKDAYS(MAX(DATE(2029,12,1),Mitarbeiter!$C290),MIN(DATE(2029,13,0),IF(Mitarbeiter!$D290="",DATE(2029,13,0),Mitarbeiter!$D290),TODAY()),Einstellungen!$F$13:$F$67)))*N(Mitarbeiter!$E290)/IF(Einstellungen!$C$11="7 Tage",7,5),N('Ist-Stunden'!BA290)+(N(Krankheitstage!CL290)+N(Krankheitstage!CX290))*N($C290))))</f>
        <v/>
      </c>
      <c r="CF290" s="76">
        <f>IF($B290="",0,IF(Einstellungen!$C$10="Ja",MAX(IF(Einstellungen!$C$11="7 Tage",MAX(0,(MIN(DATE(2030,2,0),IF(Mitarbeiter!$D290="",DATE(2030,2,0),Mitarbeiter!$D290),TODAY()))-(MAX(DATE(2030,1,1),Mitarbeiter!$C290))+1),MAX(0,NETWORKDAYS(MAX(DATE(2030,1,1),Mitarbeiter!$C290),MIN(DATE(2030,2,0),IF(Mitarbeiter!$D290="",DATE(2030,2,0),Mitarbeiter!$D290),TODAY()),Einstellungen!$F$13:$F$67)))*N(Mitarbeiter!$E290)/IF(Einstellungen!$C$11="7 Tage",7,5),N('Ist-Stunden'!BB290)),MAX(IF(Einstellungen!$C$11="7 Tage",MAX(0,(MIN(DATE(2030,2,0),IF(Mitarbeiter!$D290="",DATE(2030,2,0),Mitarbeiter!$D290),TODAY()))-(MAX(DATE(2030,1,1),Mitarbeiter!$C290))+1),MAX(0,NETWORKDAYS(MAX(DATE(2030,1,1),Mitarbeiter!$C290),MIN(DATE(2030,2,0),IF(Mitarbeiter!$D290="",DATE(2030,2,0),Mitarbeiter!$D290),TODAY()),Einstellungen!$F$13:$F$67)))*N(Mitarbeiter!$E290)/IF(Einstellungen!$C$11="7 Tage",7,5),N('Ist-Stunden'!BB290)+(N(Krankheitstage!CY290)+N(Krankheitstage!DK290))*N($C290))))</f>
        <v/>
      </c>
      <c r="CG290" s="76">
        <f>IF($B290="",0,IF(Einstellungen!$C$10="Ja",MAX(IF(Einstellungen!$C$11="7 Tage",MAX(0,(MIN(DATE(2030,3,0),IF(Mitarbeiter!$D290="",DATE(2030,3,0),Mitarbeiter!$D290),TODAY()))-(MAX(DATE(2030,2,1),Mitarbeiter!$C290))+1),MAX(0,NETWORKDAYS(MAX(DATE(2030,2,1),Mitarbeiter!$C290),MIN(DATE(2030,3,0),IF(Mitarbeiter!$D290="",DATE(2030,3,0),Mitarbeiter!$D290),TODAY()),Einstellungen!$F$13:$F$67)))*N(Mitarbeiter!$E290)/IF(Einstellungen!$C$11="7 Tage",7,5),N('Ist-Stunden'!BC290)),MAX(IF(Einstellungen!$C$11="7 Tage",MAX(0,(MIN(DATE(2030,3,0),IF(Mitarbeiter!$D290="",DATE(2030,3,0),Mitarbeiter!$D290),TODAY()))-(MAX(DATE(2030,2,1),Mitarbeiter!$C290))+1),MAX(0,NETWORKDAYS(MAX(DATE(2030,2,1),Mitarbeiter!$C290),MIN(DATE(2030,3,0),IF(Mitarbeiter!$D290="",DATE(2030,3,0),Mitarbeiter!$D290),TODAY()),Einstellungen!$F$13:$F$67)))*N(Mitarbeiter!$E290)/IF(Einstellungen!$C$11="7 Tage",7,5),N('Ist-Stunden'!BC290)+(N(Krankheitstage!CZ290)+N(Krankheitstage!DL290))*N($C290))))</f>
        <v/>
      </c>
      <c r="CH290" s="76">
        <f>IF($B290="",0,IF(Einstellungen!$C$10="Ja",MAX(IF(Einstellungen!$C$11="7 Tage",MAX(0,(MIN(DATE(2030,4,0),IF(Mitarbeiter!$D290="",DATE(2030,4,0),Mitarbeiter!$D290),TODAY()))-(MAX(DATE(2030,3,1),Mitarbeiter!$C290))+1),MAX(0,NETWORKDAYS(MAX(DATE(2030,3,1),Mitarbeiter!$C290),MIN(DATE(2030,4,0),IF(Mitarbeiter!$D290="",DATE(2030,4,0),Mitarbeiter!$D290),TODAY()),Einstellungen!$F$13:$F$67)))*N(Mitarbeiter!$E290)/IF(Einstellungen!$C$11="7 Tage",7,5),N('Ist-Stunden'!BD290)),MAX(IF(Einstellungen!$C$11="7 Tage",MAX(0,(MIN(DATE(2030,4,0),IF(Mitarbeiter!$D290="",DATE(2030,4,0),Mitarbeiter!$D290),TODAY()))-(MAX(DATE(2030,3,1),Mitarbeiter!$C290))+1),MAX(0,NETWORKDAYS(MAX(DATE(2030,3,1),Mitarbeiter!$C290),MIN(DATE(2030,4,0),IF(Mitarbeiter!$D290="",DATE(2030,4,0),Mitarbeiter!$D290),TODAY()),Einstellungen!$F$13:$F$67)))*N(Mitarbeiter!$E290)/IF(Einstellungen!$C$11="7 Tage",7,5),N('Ist-Stunden'!BD290)+(N(Krankheitstage!DA290)+N(Krankheitstage!DM290))*N($C290))))</f>
        <v/>
      </c>
      <c r="CI290" s="76">
        <f>IF($B290="",0,IF(Einstellungen!$C$10="Ja",MAX(IF(Einstellungen!$C$11="7 Tage",MAX(0,(MIN(DATE(2030,5,0),IF(Mitarbeiter!$D290="",DATE(2030,5,0),Mitarbeiter!$D290),TODAY()))-(MAX(DATE(2030,4,1),Mitarbeiter!$C290))+1),MAX(0,NETWORKDAYS(MAX(DATE(2030,4,1),Mitarbeiter!$C290),MIN(DATE(2030,5,0),IF(Mitarbeiter!$D290="",DATE(2030,5,0),Mitarbeiter!$D290),TODAY()),Einstellungen!$F$13:$F$67)))*N(Mitarbeiter!$E290)/IF(Einstellungen!$C$11="7 Tage",7,5),N('Ist-Stunden'!BE290)),MAX(IF(Einstellungen!$C$11="7 Tage",MAX(0,(MIN(DATE(2030,5,0),IF(Mitarbeiter!$D290="",DATE(2030,5,0),Mitarbeiter!$D290),TODAY()))-(MAX(DATE(2030,4,1),Mitarbeiter!$C290))+1),MAX(0,NETWORKDAYS(MAX(DATE(2030,4,1),Mitarbeiter!$C290),MIN(DATE(2030,5,0),IF(Mitarbeiter!$D290="",DATE(2030,5,0),Mitarbeiter!$D290),TODAY()),Einstellungen!$F$13:$F$67)))*N(Mitarbeiter!$E290)/IF(Einstellungen!$C$11="7 Tage",7,5),N('Ist-Stunden'!BE290)+(N(Krankheitstage!DB290)+N(Krankheitstage!DN290))*N($C290))))</f>
        <v/>
      </c>
      <c r="CJ290" s="76">
        <f>IF($B290="",0,IF(Einstellungen!$C$10="Ja",MAX(IF(Einstellungen!$C$11="7 Tage",MAX(0,(MIN(DATE(2030,6,0),IF(Mitarbeiter!$D290="",DATE(2030,6,0),Mitarbeiter!$D290),TODAY()))-(MAX(DATE(2030,5,1),Mitarbeiter!$C290))+1),MAX(0,NETWORKDAYS(MAX(DATE(2030,5,1),Mitarbeiter!$C290),MIN(DATE(2030,6,0),IF(Mitarbeiter!$D290="",DATE(2030,6,0),Mitarbeiter!$D290),TODAY()),Einstellungen!$F$13:$F$67)))*N(Mitarbeiter!$E290)/IF(Einstellungen!$C$11="7 Tage",7,5),N('Ist-Stunden'!BF290)),MAX(IF(Einstellungen!$C$11="7 Tage",MAX(0,(MIN(DATE(2030,6,0),IF(Mitarbeiter!$D290="",DATE(2030,6,0),Mitarbeiter!$D290),TODAY()))-(MAX(DATE(2030,5,1),Mitarbeiter!$C290))+1),MAX(0,NETWORKDAYS(MAX(DATE(2030,5,1),Mitarbeiter!$C290),MIN(DATE(2030,6,0),IF(Mitarbeiter!$D290="",DATE(2030,6,0),Mitarbeiter!$D290),TODAY()),Einstellungen!$F$13:$F$67)))*N(Mitarbeiter!$E290)/IF(Einstellungen!$C$11="7 Tage",7,5),N('Ist-Stunden'!BF290)+(N(Krankheitstage!DC290)+N(Krankheitstage!DO290))*N($C290))))</f>
        <v/>
      </c>
      <c r="CK290" s="76">
        <f>IF($B290="",0,IF(Einstellungen!$C$10="Ja",MAX(IF(Einstellungen!$C$11="7 Tage",MAX(0,(MIN(DATE(2030,7,0),IF(Mitarbeiter!$D290="",DATE(2030,7,0),Mitarbeiter!$D290),TODAY()))-(MAX(DATE(2030,6,1),Mitarbeiter!$C290))+1),MAX(0,NETWORKDAYS(MAX(DATE(2030,6,1),Mitarbeiter!$C290),MIN(DATE(2030,7,0),IF(Mitarbeiter!$D290="",DATE(2030,7,0),Mitarbeiter!$D290),TODAY()),Einstellungen!$F$13:$F$67)))*N(Mitarbeiter!$E290)/IF(Einstellungen!$C$11="7 Tage",7,5),N('Ist-Stunden'!BG290)),MAX(IF(Einstellungen!$C$11="7 Tage",MAX(0,(MIN(DATE(2030,7,0),IF(Mitarbeiter!$D290="",DATE(2030,7,0),Mitarbeiter!$D290),TODAY()))-(MAX(DATE(2030,6,1),Mitarbeiter!$C290))+1),MAX(0,NETWORKDAYS(MAX(DATE(2030,6,1),Mitarbeiter!$C290),MIN(DATE(2030,7,0),IF(Mitarbeiter!$D290="",DATE(2030,7,0),Mitarbeiter!$D290),TODAY()),Einstellungen!$F$13:$F$67)))*N(Mitarbeiter!$E290)/IF(Einstellungen!$C$11="7 Tage",7,5),N('Ist-Stunden'!BG290)+(N(Krankheitstage!DD290)+N(Krankheitstage!DP290))*N($C290))))</f>
        <v/>
      </c>
      <c r="CL290" s="76">
        <f>IF($B290="",0,IF(Einstellungen!$C$10="Ja",MAX(IF(Einstellungen!$C$11="7 Tage",MAX(0,(MIN(DATE(2030,8,0),IF(Mitarbeiter!$D290="",DATE(2030,8,0),Mitarbeiter!$D290),TODAY()))-(MAX(DATE(2030,7,1),Mitarbeiter!$C290))+1),MAX(0,NETWORKDAYS(MAX(DATE(2030,7,1),Mitarbeiter!$C290),MIN(DATE(2030,8,0),IF(Mitarbeiter!$D290="",DATE(2030,8,0),Mitarbeiter!$D290),TODAY()),Einstellungen!$F$13:$F$67)))*N(Mitarbeiter!$E290)/IF(Einstellungen!$C$11="7 Tage",7,5),N('Ist-Stunden'!BH290)),MAX(IF(Einstellungen!$C$11="7 Tage",MAX(0,(MIN(DATE(2030,8,0),IF(Mitarbeiter!$D290="",DATE(2030,8,0),Mitarbeiter!$D290),TODAY()))-(MAX(DATE(2030,7,1),Mitarbeiter!$C290))+1),MAX(0,NETWORKDAYS(MAX(DATE(2030,7,1),Mitarbeiter!$C290),MIN(DATE(2030,8,0),IF(Mitarbeiter!$D290="",DATE(2030,8,0),Mitarbeiter!$D290),TODAY()),Einstellungen!$F$13:$F$67)))*N(Mitarbeiter!$E290)/IF(Einstellungen!$C$11="7 Tage",7,5),N('Ist-Stunden'!BH290)+(N(Krankheitstage!DE290)+N(Krankheitstage!DQ290))*N($C290))))</f>
        <v/>
      </c>
      <c r="CM290" s="76">
        <f>IF($B290="",0,IF(Einstellungen!$C$10="Ja",MAX(IF(Einstellungen!$C$11="7 Tage",MAX(0,(MIN(DATE(2030,9,0),IF(Mitarbeiter!$D290="",DATE(2030,9,0),Mitarbeiter!$D290),TODAY()))-(MAX(DATE(2030,8,1),Mitarbeiter!$C290))+1),MAX(0,NETWORKDAYS(MAX(DATE(2030,8,1),Mitarbeiter!$C290),MIN(DATE(2030,9,0),IF(Mitarbeiter!$D290="",DATE(2030,9,0),Mitarbeiter!$D290),TODAY()),Einstellungen!$F$13:$F$67)))*N(Mitarbeiter!$E290)/IF(Einstellungen!$C$11="7 Tage",7,5),N('Ist-Stunden'!BI290)),MAX(IF(Einstellungen!$C$11="7 Tage",MAX(0,(MIN(DATE(2030,9,0),IF(Mitarbeiter!$D290="",DATE(2030,9,0),Mitarbeiter!$D290),TODAY()))-(MAX(DATE(2030,8,1),Mitarbeiter!$C290))+1),MAX(0,NETWORKDAYS(MAX(DATE(2030,8,1),Mitarbeiter!$C290),MIN(DATE(2030,9,0),IF(Mitarbeiter!$D290="",DATE(2030,9,0),Mitarbeiter!$D290),TODAY()),Einstellungen!$F$13:$F$67)))*N(Mitarbeiter!$E290)/IF(Einstellungen!$C$11="7 Tage",7,5),N('Ist-Stunden'!BI290)+(N(Krankheitstage!DF290)+N(Krankheitstage!DR290))*N($C290))))</f>
        <v/>
      </c>
      <c r="CN290" s="76">
        <f>IF($B290="",0,IF(Einstellungen!$C$10="Ja",MAX(IF(Einstellungen!$C$11="7 Tage",MAX(0,(MIN(DATE(2030,10,0),IF(Mitarbeiter!$D290="",DATE(2030,10,0),Mitarbeiter!$D290),TODAY()))-(MAX(DATE(2030,9,1),Mitarbeiter!$C290))+1),MAX(0,NETWORKDAYS(MAX(DATE(2030,9,1),Mitarbeiter!$C290),MIN(DATE(2030,10,0),IF(Mitarbeiter!$D290="",DATE(2030,10,0),Mitarbeiter!$D290),TODAY()),Einstellungen!$F$13:$F$67)))*N(Mitarbeiter!$E290)/IF(Einstellungen!$C$11="7 Tage",7,5),N('Ist-Stunden'!BJ290)),MAX(IF(Einstellungen!$C$11="7 Tage",MAX(0,(MIN(DATE(2030,10,0),IF(Mitarbeiter!$D290="",DATE(2030,10,0),Mitarbeiter!$D290),TODAY()))-(MAX(DATE(2030,9,1),Mitarbeiter!$C290))+1),MAX(0,NETWORKDAYS(MAX(DATE(2030,9,1),Mitarbeiter!$C290),MIN(DATE(2030,10,0),IF(Mitarbeiter!$D290="",DATE(2030,10,0),Mitarbeiter!$D290),TODAY()),Einstellungen!$F$13:$F$67)))*N(Mitarbeiter!$E290)/IF(Einstellungen!$C$11="7 Tage",7,5),N('Ist-Stunden'!BJ290)+(N(Krankheitstage!DG290)+N(Krankheitstage!DS290))*N($C290))))</f>
        <v/>
      </c>
      <c r="CO290" s="76">
        <f>IF($B290="",0,IF(Einstellungen!$C$10="Ja",MAX(IF(Einstellungen!$C$11="7 Tage",MAX(0,(MIN(DATE(2030,11,0),IF(Mitarbeiter!$D290="",DATE(2030,11,0),Mitarbeiter!$D290),TODAY()))-(MAX(DATE(2030,10,1),Mitarbeiter!$C290))+1),MAX(0,NETWORKDAYS(MAX(DATE(2030,10,1),Mitarbeiter!$C290),MIN(DATE(2030,11,0),IF(Mitarbeiter!$D290="",DATE(2030,11,0),Mitarbeiter!$D290),TODAY()),Einstellungen!$F$13:$F$67)))*N(Mitarbeiter!$E290)/IF(Einstellungen!$C$11="7 Tage",7,5),N('Ist-Stunden'!BK290)),MAX(IF(Einstellungen!$C$11="7 Tage",MAX(0,(MIN(DATE(2030,11,0),IF(Mitarbeiter!$D290="",DATE(2030,11,0),Mitarbeiter!$D290),TODAY()))-(MAX(DATE(2030,10,1),Mitarbeiter!$C290))+1),MAX(0,NETWORKDAYS(MAX(DATE(2030,10,1),Mitarbeiter!$C290),MIN(DATE(2030,11,0),IF(Mitarbeiter!$D290="",DATE(2030,11,0),Mitarbeiter!$D290),TODAY()),Einstellungen!$F$13:$F$67)))*N(Mitarbeiter!$E290)/IF(Einstellungen!$C$11="7 Tage",7,5),N('Ist-Stunden'!BK290)+(N(Krankheitstage!DH290)+N(Krankheitstage!DT290))*N($C290))))</f>
        <v/>
      </c>
      <c r="CP290" s="76">
        <f>IF($B290="",0,IF(Einstellungen!$C$10="Ja",MAX(IF(Einstellungen!$C$11="7 Tage",MAX(0,(MIN(DATE(2030,12,0),IF(Mitarbeiter!$D290="",DATE(2030,12,0),Mitarbeiter!$D290),TODAY()))-(MAX(DATE(2030,11,1),Mitarbeiter!$C290))+1),MAX(0,NETWORKDAYS(MAX(DATE(2030,11,1),Mitarbeiter!$C290),MIN(DATE(2030,12,0),IF(Mitarbeiter!$D290="",DATE(2030,12,0),Mitarbeiter!$D290),TODAY()),Einstellungen!$F$13:$F$67)))*N(Mitarbeiter!$E290)/IF(Einstellungen!$C$11="7 Tage",7,5),N('Ist-Stunden'!BL290)),MAX(IF(Einstellungen!$C$11="7 Tage",MAX(0,(MIN(DATE(2030,12,0),IF(Mitarbeiter!$D290="",DATE(2030,12,0),Mitarbeiter!$D290),TODAY()))-(MAX(DATE(2030,11,1),Mitarbeiter!$C290))+1),MAX(0,NETWORKDAYS(MAX(DATE(2030,11,1),Mitarbeiter!$C290),MIN(DATE(2030,12,0),IF(Mitarbeiter!$D290="",DATE(2030,12,0),Mitarbeiter!$D290),TODAY()),Einstellungen!$F$13:$F$67)))*N(Mitarbeiter!$E290)/IF(Einstellungen!$C$11="7 Tage",7,5),N('Ist-Stunden'!BL290)+(N(Krankheitstage!DI290)+N(Krankheitstage!DU290))*N($C290))))</f>
        <v/>
      </c>
      <c r="CQ290" s="76">
        <f>IF($B290="",0,IF(Einstellungen!$C$10="Ja",MAX(IF(Einstellungen!$C$11="7 Tage",MAX(0,(MIN(DATE(2030,13,0),IF(Mitarbeiter!$D290="",DATE(2030,13,0),Mitarbeiter!$D290),TODAY()))-(MAX(DATE(2030,12,1),Mitarbeiter!$C290))+1),MAX(0,NETWORKDAYS(MAX(DATE(2030,12,1),Mitarbeiter!$C290),MIN(DATE(2030,13,0),IF(Mitarbeiter!$D290="",DATE(2030,13,0),Mitarbeiter!$D290),TODAY()),Einstellungen!$F$13:$F$67)))*N(Mitarbeiter!$E290)/IF(Einstellungen!$C$11="7 Tage",7,5),N('Ist-Stunden'!BM290)),MAX(IF(Einstellungen!$C$11="7 Tage",MAX(0,(MIN(DATE(2030,13,0),IF(Mitarbeiter!$D290="",DATE(2030,13,0),Mitarbeiter!$D290),TODAY()))-(MAX(DATE(2030,12,1),Mitarbeiter!$C290))+1),MAX(0,NETWORKDAYS(MAX(DATE(2030,12,1),Mitarbeiter!$C290),MIN(DATE(2030,13,0),IF(Mitarbeiter!$D290="",DATE(2030,13,0),Mitarbeiter!$D290),TODAY()),Einstellungen!$F$13:$F$67)))*N(Mitarbeiter!$E290)/IF(Einstellungen!$C$11="7 Tage",7,5),N('Ist-Stunden'!BM290)+(N(Krankheitstage!DJ290)+N(Krankheitstage!DV290))*N($C290))))</f>
        <v/>
      </c>
    </row>
    <row r="291">
      <c r="A291" s="73">
        <f>IF(Mitarbeiter!B291="","",Mitarbeiter!A291)</f>
        <v/>
      </c>
      <c r="B291" s="6">
        <f>IF(Mitarbeiter!B291="","",Mitarbeiter!B291)</f>
        <v/>
      </c>
      <c r="C291" s="74">
        <f>IF(Mitarbeiter!B291="","",Mitarbeiter!F291)</f>
        <v/>
      </c>
      <c r="D291" s="75">
        <f>N(INDEX(Krankheitstage!$G291:$DV291,1,(Einstellungen!$C$3-2026)*24+1))</f>
        <v/>
      </c>
      <c r="E291" s="75">
        <f>N(INDEX(Krankheitstage!$G291:$DV291,1,(Einstellungen!$C$3-2026)*24+2))</f>
        <v/>
      </c>
      <c r="F291" s="75">
        <f>N(INDEX(Krankheitstage!$G291:$DV291,1,(Einstellungen!$C$3-2026)*24+3))</f>
        <v/>
      </c>
      <c r="G291" s="75">
        <f>N(INDEX(Krankheitstage!$G291:$DV291,1,(Einstellungen!$C$3-2026)*24+4))</f>
        <v/>
      </c>
      <c r="H291" s="75">
        <f>N(INDEX(Krankheitstage!$G291:$DV291,1,(Einstellungen!$C$3-2026)*24+5))</f>
        <v/>
      </c>
      <c r="I291" s="75">
        <f>N(INDEX(Krankheitstage!$G291:$DV291,1,(Einstellungen!$C$3-2026)*24+6))</f>
        <v/>
      </c>
      <c r="J291" s="75">
        <f>N(INDEX(Krankheitstage!$G291:$DV291,1,(Einstellungen!$C$3-2026)*24+7))</f>
        <v/>
      </c>
      <c r="K291" s="75">
        <f>N(INDEX(Krankheitstage!$G291:$DV291,1,(Einstellungen!$C$3-2026)*24+8))</f>
        <v/>
      </c>
      <c r="L291" s="75">
        <f>N(INDEX(Krankheitstage!$G291:$DV291,1,(Einstellungen!$C$3-2026)*24+9))</f>
        <v/>
      </c>
      <c r="M291" s="75">
        <f>N(INDEX(Krankheitstage!$G291:$DV291,1,(Einstellungen!$C$3-2026)*24+10))</f>
        <v/>
      </c>
      <c r="N291" s="75">
        <f>N(INDEX(Krankheitstage!$G291:$DV291,1,(Einstellungen!$C$3-2026)*24+11))</f>
        <v/>
      </c>
      <c r="O291" s="75">
        <f>N(INDEX(Krankheitstage!$G291:$DV291,1,(Einstellungen!$C$3-2026)*24+12))</f>
        <v/>
      </c>
      <c r="P291" s="75">
        <f>IF($B291="","",SUM(D291:O291))</f>
        <v/>
      </c>
      <c r="Q291" s="75">
        <f>N(INDEX(Krankheitstage!$G291:$DV291,1,(Einstellungen!$C$3-2026)*24+13))</f>
        <v/>
      </c>
      <c r="R291" s="75">
        <f>N(INDEX(Krankheitstage!$G291:$DV291,1,(Einstellungen!$C$3-2026)*24+14))</f>
        <v/>
      </c>
      <c r="S291" s="75">
        <f>N(INDEX(Krankheitstage!$G291:$DV291,1,(Einstellungen!$C$3-2026)*24+15))</f>
        <v/>
      </c>
      <c r="T291" s="75">
        <f>N(INDEX(Krankheitstage!$G291:$DV291,1,(Einstellungen!$C$3-2026)*24+16))</f>
        <v/>
      </c>
      <c r="U291" s="75">
        <f>N(INDEX(Krankheitstage!$G291:$DV291,1,(Einstellungen!$C$3-2026)*24+17))</f>
        <v/>
      </c>
      <c r="V291" s="75">
        <f>N(INDEX(Krankheitstage!$G291:$DV291,1,(Einstellungen!$C$3-2026)*24+18))</f>
        <v/>
      </c>
      <c r="W291" s="75">
        <f>N(INDEX(Krankheitstage!$G291:$DV291,1,(Einstellungen!$C$3-2026)*24+19))</f>
        <v/>
      </c>
      <c r="X291" s="75">
        <f>N(INDEX(Krankheitstage!$G291:$DV291,1,(Einstellungen!$C$3-2026)*24+20))</f>
        <v/>
      </c>
      <c r="Y291" s="75">
        <f>N(INDEX(Krankheitstage!$G291:$DV291,1,(Einstellungen!$C$3-2026)*24+21))</f>
        <v/>
      </c>
      <c r="Z291" s="75">
        <f>N(INDEX(Krankheitstage!$G291:$DV291,1,(Einstellungen!$C$3-2026)*24+22))</f>
        <v/>
      </c>
      <c r="AA291" s="75">
        <f>N(INDEX(Krankheitstage!$G291:$DV291,1,(Einstellungen!$C$3-2026)*24+23))</f>
        <v/>
      </c>
      <c r="AB291" s="75">
        <f>N(INDEX(Krankheitstage!$G291:$DV291,1,(Einstellungen!$C$3-2026)*24+24))</f>
        <v/>
      </c>
      <c r="AC291" s="75">
        <f>IF($B291="","",SUM(Q291:AB291))</f>
        <v/>
      </c>
      <c r="AD291" s="75">
        <f>IF($B291="","",SUM(P291,AC291))</f>
        <v/>
      </c>
      <c r="AE291" s="76">
        <f>IF($B291="","",AD291*N(C291))</f>
        <v/>
      </c>
      <c r="AF291" s="75">
        <f>IF($B291="","",Krankheitstage!E291)</f>
        <v/>
      </c>
      <c r="AG291" s="76">
        <f>IF($B291="","",AF291*N(C291))</f>
        <v/>
      </c>
      <c r="AH291" s="76">
        <f>IF($B291="","",INDEX($AJ291:$CQ291,1,(Einstellungen!$C$3-2026)*12+1)+INDEX($AJ291:$CQ291,1,(Einstellungen!$C$3-2026)*12+2)+INDEX($AJ291:$CQ291,1,(Einstellungen!$C$3-2026)*12+3)+INDEX($AJ291:$CQ291,1,(Einstellungen!$C$3-2026)*12+4)+INDEX($AJ291:$CQ291,1,(Einstellungen!$C$3-2026)*12+5)+INDEX($AJ291:$CQ291,1,(Einstellungen!$C$3-2026)*12+6)+INDEX($AJ291:$CQ291,1,(Einstellungen!$C$3-2026)*12+7)+INDEX($AJ291:$CQ291,1,(Einstellungen!$C$3-2026)*12+8)+INDEX($AJ291:$CQ291,1,(Einstellungen!$C$3-2026)*12+9)+INDEX($AJ291:$CQ291,1,(Einstellungen!$C$3-2026)*12+10)+INDEX($AJ291:$CQ291,1,(Einstellungen!$C$3-2026)*12+11)+INDEX($AJ291:$CQ291,1,(Einstellungen!$C$3-2026)*12+12))</f>
        <v/>
      </c>
      <c r="AI291" s="76">
        <f>IF($B291="","",SUM($AJ291:$CQ291))</f>
        <v/>
      </c>
      <c r="AJ291" s="76">
        <f>IF($B291="",0,IF(Einstellungen!$C$10="Ja",MAX(IF(Einstellungen!$C$11="7 Tage",MAX(0,(MIN(DATE(2026,2,0),IF(Mitarbeiter!$D291="",DATE(2026,2,0),Mitarbeiter!$D291),TODAY()))-(MAX(DATE(2026,1,1),Mitarbeiter!$C291))+1),MAX(0,NETWORKDAYS(MAX(DATE(2026,1,1),Mitarbeiter!$C291),MIN(DATE(2026,2,0),IF(Mitarbeiter!$D291="",DATE(2026,2,0),Mitarbeiter!$D291),TODAY()),Einstellungen!$F$13:$F$67)))*N(Mitarbeiter!$E291)/IF(Einstellungen!$C$11="7 Tage",7,5),N('Ist-Stunden'!F291)),MAX(IF(Einstellungen!$C$11="7 Tage",MAX(0,(MIN(DATE(2026,2,0),IF(Mitarbeiter!$D291="",DATE(2026,2,0),Mitarbeiter!$D291),TODAY()))-(MAX(DATE(2026,1,1),Mitarbeiter!$C291))+1),MAX(0,NETWORKDAYS(MAX(DATE(2026,1,1),Mitarbeiter!$C291),MIN(DATE(2026,2,0),IF(Mitarbeiter!$D291="",DATE(2026,2,0),Mitarbeiter!$D291),TODAY()),Einstellungen!$F$13:$F$67)))*N(Mitarbeiter!$E291)/IF(Einstellungen!$C$11="7 Tage",7,5),N('Ist-Stunden'!F291)+(N(Krankheitstage!G291)+N(Krankheitstage!S291))*N($C291))))</f>
        <v/>
      </c>
      <c r="AK291" s="76">
        <f>IF($B291="",0,IF(Einstellungen!$C$10="Ja",MAX(IF(Einstellungen!$C$11="7 Tage",MAX(0,(MIN(DATE(2026,3,0),IF(Mitarbeiter!$D291="",DATE(2026,3,0),Mitarbeiter!$D291),TODAY()))-(MAX(DATE(2026,2,1),Mitarbeiter!$C291))+1),MAX(0,NETWORKDAYS(MAX(DATE(2026,2,1),Mitarbeiter!$C291),MIN(DATE(2026,3,0),IF(Mitarbeiter!$D291="",DATE(2026,3,0),Mitarbeiter!$D291),TODAY()),Einstellungen!$F$13:$F$67)))*N(Mitarbeiter!$E291)/IF(Einstellungen!$C$11="7 Tage",7,5),N('Ist-Stunden'!G291)),MAX(IF(Einstellungen!$C$11="7 Tage",MAX(0,(MIN(DATE(2026,3,0),IF(Mitarbeiter!$D291="",DATE(2026,3,0),Mitarbeiter!$D291),TODAY()))-(MAX(DATE(2026,2,1),Mitarbeiter!$C291))+1),MAX(0,NETWORKDAYS(MAX(DATE(2026,2,1),Mitarbeiter!$C291),MIN(DATE(2026,3,0),IF(Mitarbeiter!$D291="",DATE(2026,3,0),Mitarbeiter!$D291),TODAY()),Einstellungen!$F$13:$F$67)))*N(Mitarbeiter!$E291)/IF(Einstellungen!$C$11="7 Tage",7,5),N('Ist-Stunden'!G291)+(N(Krankheitstage!H291)+N(Krankheitstage!T291))*N($C291))))</f>
        <v/>
      </c>
      <c r="AL291" s="76">
        <f>IF($B291="",0,IF(Einstellungen!$C$10="Ja",MAX(IF(Einstellungen!$C$11="7 Tage",MAX(0,(MIN(DATE(2026,4,0),IF(Mitarbeiter!$D291="",DATE(2026,4,0),Mitarbeiter!$D291),TODAY()))-(MAX(DATE(2026,3,1),Mitarbeiter!$C291))+1),MAX(0,NETWORKDAYS(MAX(DATE(2026,3,1),Mitarbeiter!$C291),MIN(DATE(2026,4,0),IF(Mitarbeiter!$D291="",DATE(2026,4,0),Mitarbeiter!$D291),TODAY()),Einstellungen!$F$13:$F$67)))*N(Mitarbeiter!$E291)/IF(Einstellungen!$C$11="7 Tage",7,5),N('Ist-Stunden'!H291)),MAX(IF(Einstellungen!$C$11="7 Tage",MAX(0,(MIN(DATE(2026,4,0),IF(Mitarbeiter!$D291="",DATE(2026,4,0),Mitarbeiter!$D291),TODAY()))-(MAX(DATE(2026,3,1),Mitarbeiter!$C291))+1),MAX(0,NETWORKDAYS(MAX(DATE(2026,3,1),Mitarbeiter!$C291),MIN(DATE(2026,4,0),IF(Mitarbeiter!$D291="",DATE(2026,4,0),Mitarbeiter!$D291),TODAY()),Einstellungen!$F$13:$F$67)))*N(Mitarbeiter!$E291)/IF(Einstellungen!$C$11="7 Tage",7,5),N('Ist-Stunden'!H291)+(N(Krankheitstage!I291)+N(Krankheitstage!U291))*N($C291))))</f>
        <v/>
      </c>
      <c r="AM291" s="76">
        <f>IF($B291="",0,IF(Einstellungen!$C$10="Ja",MAX(IF(Einstellungen!$C$11="7 Tage",MAX(0,(MIN(DATE(2026,5,0),IF(Mitarbeiter!$D291="",DATE(2026,5,0),Mitarbeiter!$D291),TODAY()))-(MAX(DATE(2026,4,1),Mitarbeiter!$C291))+1),MAX(0,NETWORKDAYS(MAX(DATE(2026,4,1),Mitarbeiter!$C291),MIN(DATE(2026,5,0),IF(Mitarbeiter!$D291="",DATE(2026,5,0),Mitarbeiter!$D291),TODAY()),Einstellungen!$F$13:$F$67)))*N(Mitarbeiter!$E291)/IF(Einstellungen!$C$11="7 Tage",7,5),N('Ist-Stunden'!I291)),MAX(IF(Einstellungen!$C$11="7 Tage",MAX(0,(MIN(DATE(2026,5,0),IF(Mitarbeiter!$D291="",DATE(2026,5,0),Mitarbeiter!$D291),TODAY()))-(MAX(DATE(2026,4,1),Mitarbeiter!$C291))+1),MAX(0,NETWORKDAYS(MAX(DATE(2026,4,1),Mitarbeiter!$C291),MIN(DATE(2026,5,0),IF(Mitarbeiter!$D291="",DATE(2026,5,0),Mitarbeiter!$D291),TODAY()),Einstellungen!$F$13:$F$67)))*N(Mitarbeiter!$E291)/IF(Einstellungen!$C$11="7 Tage",7,5),N('Ist-Stunden'!I291)+(N(Krankheitstage!J291)+N(Krankheitstage!V291))*N($C291))))</f>
        <v/>
      </c>
      <c r="AN291" s="76">
        <f>IF($B291="",0,IF(Einstellungen!$C$10="Ja",MAX(IF(Einstellungen!$C$11="7 Tage",MAX(0,(MIN(DATE(2026,6,0),IF(Mitarbeiter!$D291="",DATE(2026,6,0),Mitarbeiter!$D291),TODAY()))-(MAX(DATE(2026,5,1),Mitarbeiter!$C291))+1),MAX(0,NETWORKDAYS(MAX(DATE(2026,5,1),Mitarbeiter!$C291),MIN(DATE(2026,6,0),IF(Mitarbeiter!$D291="",DATE(2026,6,0),Mitarbeiter!$D291),TODAY()),Einstellungen!$F$13:$F$67)))*N(Mitarbeiter!$E291)/IF(Einstellungen!$C$11="7 Tage",7,5),N('Ist-Stunden'!J291)),MAX(IF(Einstellungen!$C$11="7 Tage",MAX(0,(MIN(DATE(2026,6,0),IF(Mitarbeiter!$D291="",DATE(2026,6,0),Mitarbeiter!$D291),TODAY()))-(MAX(DATE(2026,5,1),Mitarbeiter!$C291))+1),MAX(0,NETWORKDAYS(MAX(DATE(2026,5,1),Mitarbeiter!$C291),MIN(DATE(2026,6,0),IF(Mitarbeiter!$D291="",DATE(2026,6,0),Mitarbeiter!$D291),TODAY()),Einstellungen!$F$13:$F$67)))*N(Mitarbeiter!$E291)/IF(Einstellungen!$C$11="7 Tage",7,5),N('Ist-Stunden'!J291)+(N(Krankheitstage!K291)+N(Krankheitstage!W291))*N($C291))))</f>
        <v/>
      </c>
      <c r="AO291" s="76">
        <f>IF($B291="",0,IF(Einstellungen!$C$10="Ja",MAX(IF(Einstellungen!$C$11="7 Tage",MAX(0,(MIN(DATE(2026,7,0),IF(Mitarbeiter!$D291="",DATE(2026,7,0),Mitarbeiter!$D291),TODAY()))-(MAX(DATE(2026,6,1),Mitarbeiter!$C291))+1),MAX(0,NETWORKDAYS(MAX(DATE(2026,6,1),Mitarbeiter!$C291),MIN(DATE(2026,7,0),IF(Mitarbeiter!$D291="",DATE(2026,7,0),Mitarbeiter!$D291),TODAY()),Einstellungen!$F$13:$F$67)))*N(Mitarbeiter!$E291)/IF(Einstellungen!$C$11="7 Tage",7,5),N('Ist-Stunden'!K291)),MAX(IF(Einstellungen!$C$11="7 Tage",MAX(0,(MIN(DATE(2026,7,0),IF(Mitarbeiter!$D291="",DATE(2026,7,0),Mitarbeiter!$D291),TODAY()))-(MAX(DATE(2026,6,1),Mitarbeiter!$C291))+1),MAX(0,NETWORKDAYS(MAX(DATE(2026,6,1),Mitarbeiter!$C291),MIN(DATE(2026,7,0),IF(Mitarbeiter!$D291="",DATE(2026,7,0),Mitarbeiter!$D291),TODAY()),Einstellungen!$F$13:$F$67)))*N(Mitarbeiter!$E291)/IF(Einstellungen!$C$11="7 Tage",7,5),N('Ist-Stunden'!K291)+(N(Krankheitstage!L291)+N(Krankheitstage!X291))*N($C291))))</f>
        <v/>
      </c>
      <c r="AP291" s="76">
        <f>IF($B291="",0,IF(Einstellungen!$C$10="Ja",MAX(IF(Einstellungen!$C$11="7 Tage",MAX(0,(MIN(DATE(2026,8,0),IF(Mitarbeiter!$D291="",DATE(2026,8,0),Mitarbeiter!$D291),TODAY()))-(MAX(DATE(2026,7,1),Mitarbeiter!$C291))+1),MAX(0,NETWORKDAYS(MAX(DATE(2026,7,1),Mitarbeiter!$C291),MIN(DATE(2026,8,0),IF(Mitarbeiter!$D291="",DATE(2026,8,0),Mitarbeiter!$D291),TODAY()),Einstellungen!$F$13:$F$67)))*N(Mitarbeiter!$E291)/IF(Einstellungen!$C$11="7 Tage",7,5),N('Ist-Stunden'!L291)),MAX(IF(Einstellungen!$C$11="7 Tage",MAX(0,(MIN(DATE(2026,8,0),IF(Mitarbeiter!$D291="",DATE(2026,8,0),Mitarbeiter!$D291),TODAY()))-(MAX(DATE(2026,7,1),Mitarbeiter!$C291))+1),MAX(0,NETWORKDAYS(MAX(DATE(2026,7,1),Mitarbeiter!$C291),MIN(DATE(2026,8,0),IF(Mitarbeiter!$D291="",DATE(2026,8,0),Mitarbeiter!$D291),TODAY()),Einstellungen!$F$13:$F$67)))*N(Mitarbeiter!$E291)/IF(Einstellungen!$C$11="7 Tage",7,5),N('Ist-Stunden'!L291)+(N(Krankheitstage!M291)+N(Krankheitstage!Y291))*N($C291))))</f>
        <v/>
      </c>
      <c r="AQ291" s="76">
        <f>IF($B291="",0,IF(Einstellungen!$C$10="Ja",MAX(IF(Einstellungen!$C$11="7 Tage",MAX(0,(MIN(DATE(2026,9,0),IF(Mitarbeiter!$D291="",DATE(2026,9,0),Mitarbeiter!$D291),TODAY()))-(MAX(DATE(2026,8,1),Mitarbeiter!$C291))+1),MAX(0,NETWORKDAYS(MAX(DATE(2026,8,1),Mitarbeiter!$C291),MIN(DATE(2026,9,0),IF(Mitarbeiter!$D291="",DATE(2026,9,0),Mitarbeiter!$D291),TODAY()),Einstellungen!$F$13:$F$67)))*N(Mitarbeiter!$E291)/IF(Einstellungen!$C$11="7 Tage",7,5),N('Ist-Stunden'!M291)),MAX(IF(Einstellungen!$C$11="7 Tage",MAX(0,(MIN(DATE(2026,9,0),IF(Mitarbeiter!$D291="",DATE(2026,9,0),Mitarbeiter!$D291),TODAY()))-(MAX(DATE(2026,8,1),Mitarbeiter!$C291))+1),MAX(0,NETWORKDAYS(MAX(DATE(2026,8,1),Mitarbeiter!$C291),MIN(DATE(2026,9,0),IF(Mitarbeiter!$D291="",DATE(2026,9,0),Mitarbeiter!$D291),TODAY()),Einstellungen!$F$13:$F$67)))*N(Mitarbeiter!$E291)/IF(Einstellungen!$C$11="7 Tage",7,5),N('Ist-Stunden'!M291)+(N(Krankheitstage!N291)+N(Krankheitstage!Z291))*N($C291))))</f>
        <v/>
      </c>
      <c r="AR291" s="76">
        <f>IF($B291="",0,IF(Einstellungen!$C$10="Ja",MAX(IF(Einstellungen!$C$11="7 Tage",MAX(0,(MIN(DATE(2026,10,0),IF(Mitarbeiter!$D291="",DATE(2026,10,0),Mitarbeiter!$D291),TODAY()))-(MAX(DATE(2026,9,1),Mitarbeiter!$C291))+1),MAX(0,NETWORKDAYS(MAX(DATE(2026,9,1),Mitarbeiter!$C291),MIN(DATE(2026,10,0),IF(Mitarbeiter!$D291="",DATE(2026,10,0),Mitarbeiter!$D291),TODAY()),Einstellungen!$F$13:$F$67)))*N(Mitarbeiter!$E291)/IF(Einstellungen!$C$11="7 Tage",7,5),N('Ist-Stunden'!N291)),MAX(IF(Einstellungen!$C$11="7 Tage",MAX(0,(MIN(DATE(2026,10,0),IF(Mitarbeiter!$D291="",DATE(2026,10,0),Mitarbeiter!$D291),TODAY()))-(MAX(DATE(2026,9,1),Mitarbeiter!$C291))+1),MAX(0,NETWORKDAYS(MAX(DATE(2026,9,1),Mitarbeiter!$C291),MIN(DATE(2026,10,0),IF(Mitarbeiter!$D291="",DATE(2026,10,0),Mitarbeiter!$D291),TODAY()),Einstellungen!$F$13:$F$67)))*N(Mitarbeiter!$E291)/IF(Einstellungen!$C$11="7 Tage",7,5),N('Ist-Stunden'!N291)+(N(Krankheitstage!O291)+N(Krankheitstage!AA291))*N($C291))))</f>
        <v/>
      </c>
      <c r="AS291" s="76">
        <f>IF($B291="",0,IF(Einstellungen!$C$10="Ja",MAX(IF(Einstellungen!$C$11="7 Tage",MAX(0,(MIN(DATE(2026,11,0),IF(Mitarbeiter!$D291="",DATE(2026,11,0),Mitarbeiter!$D291),TODAY()))-(MAX(DATE(2026,10,1),Mitarbeiter!$C291))+1),MAX(0,NETWORKDAYS(MAX(DATE(2026,10,1),Mitarbeiter!$C291),MIN(DATE(2026,11,0),IF(Mitarbeiter!$D291="",DATE(2026,11,0),Mitarbeiter!$D291),TODAY()),Einstellungen!$F$13:$F$67)))*N(Mitarbeiter!$E291)/IF(Einstellungen!$C$11="7 Tage",7,5),N('Ist-Stunden'!O291)),MAX(IF(Einstellungen!$C$11="7 Tage",MAX(0,(MIN(DATE(2026,11,0),IF(Mitarbeiter!$D291="",DATE(2026,11,0),Mitarbeiter!$D291),TODAY()))-(MAX(DATE(2026,10,1),Mitarbeiter!$C291))+1),MAX(0,NETWORKDAYS(MAX(DATE(2026,10,1),Mitarbeiter!$C291),MIN(DATE(2026,11,0),IF(Mitarbeiter!$D291="",DATE(2026,11,0),Mitarbeiter!$D291),TODAY()),Einstellungen!$F$13:$F$67)))*N(Mitarbeiter!$E291)/IF(Einstellungen!$C$11="7 Tage",7,5),N('Ist-Stunden'!O291)+(N(Krankheitstage!P291)+N(Krankheitstage!AB291))*N($C291))))</f>
        <v/>
      </c>
      <c r="AT291" s="76">
        <f>IF($B291="",0,IF(Einstellungen!$C$10="Ja",MAX(IF(Einstellungen!$C$11="7 Tage",MAX(0,(MIN(DATE(2026,12,0),IF(Mitarbeiter!$D291="",DATE(2026,12,0),Mitarbeiter!$D291),TODAY()))-(MAX(DATE(2026,11,1),Mitarbeiter!$C291))+1),MAX(0,NETWORKDAYS(MAX(DATE(2026,11,1),Mitarbeiter!$C291),MIN(DATE(2026,12,0),IF(Mitarbeiter!$D291="",DATE(2026,12,0),Mitarbeiter!$D291),TODAY()),Einstellungen!$F$13:$F$67)))*N(Mitarbeiter!$E291)/IF(Einstellungen!$C$11="7 Tage",7,5),N('Ist-Stunden'!P291)),MAX(IF(Einstellungen!$C$11="7 Tage",MAX(0,(MIN(DATE(2026,12,0),IF(Mitarbeiter!$D291="",DATE(2026,12,0),Mitarbeiter!$D291),TODAY()))-(MAX(DATE(2026,11,1),Mitarbeiter!$C291))+1),MAX(0,NETWORKDAYS(MAX(DATE(2026,11,1),Mitarbeiter!$C291),MIN(DATE(2026,12,0),IF(Mitarbeiter!$D291="",DATE(2026,12,0),Mitarbeiter!$D291),TODAY()),Einstellungen!$F$13:$F$67)))*N(Mitarbeiter!$E291)/IF(Einstellungen!$C$11="7 Tage",7,5),N('Ist-Stunden'!P291)+(N(Krankheitstage!Q291)+N(Krankheitstage!AC291))*N($C291))))</f>
        <v/>
      </c>
      <c r="AU291" s="76">
        <f>IF($B291="",0,IF(Einstellungen!$C$10="Ja",MAX(IF(Einstellungen!$C$11="7 Tage",MAX(0,(MIN(DATE(2026,13,0),IF(Mitarbeiter!$D291="",DATE(2026,13,0),Mitarbeiter!$D291),TODAY()))-(MAX(DATE(2026,12,1),Mitarbeiter!$C291))+1),MAX(0,NETWORKDAYS(MAX(DATE(2026,12,1),Mitarbeiter!$C291),MIN(DATE(2026,13,0),IF(Mitarbeiter!$D291="",DATE(2026,13,0),Mitarbeiter!$D291),TODAY()),Einstellungen!$F$13:$F$67)))*N(Mitarbeiter!$E291)/IF(Einstellungen!$C$11="7 Tage",7,5),N('Ist-Stunden'!Q291)),MAX(IF(Einstellungen!$C$11="7 Tage",MAX(0,(MIN(DATE(2026,13,0),IF(Mitarbeiter!$D291="",DATE(2026,13,0),Mitarbeiter!$D291),TODAY()))-(MAX(DATE(2026,12,1),Mitarbeiter!$C291))+1),MAX(0,NETWORKDAYS(MAX(DATE(2026,12,1),Mitarbeiter!$C291),MIN(DATE(2026,13,0),IF(Mitarbeiter!$D291="",DATE(2026,13,0),Mitarbeiter!$D291),TODAY()),Einstellungen!$F$13:$F$67)))*N(Mitarbeiter!$E291)/IF(Einstellungen!$C$11="7 Tage",7,5),N('Ist-Stunden'!Q291)+(N(Krankheitstage!R291)+N(Krankheitstage!AD291))*N($C291))))</f>
        <v/>
      </c>
      <c r="AV291" s="76">
        <f>IF($B291="",0,IF(Einstellungen!$C$10="Ja",MAX(IF(Einstellungen!$C$11="7 Tage",MAX(0,(MIN(DATE(2027,2,0),IF(Mitarbeiter!$D291="",DATE(2027,2,0),Mitarbeiter!$D291),TODAY()))-(MAX(DATE(2027,1,1),Mitarbeiter!$C291))+1),MAX(0,NETWORKDAYS(MAX(DATE(2027,1,1),Mitarbeiter!$C291),MIN(DATE(2027,2,0),IF(Mitarbeiter!$D291="",DATE(2027,2,0),Mitarbeiter!$D291),TODAY()),Einstellungen!$F$13:$F$67)))*N(Mitarbeiter!$E291)/IF(Einstellungen!$C$11="7 Tage",7,5),N('Ist-Stunden'!R291)),MAX(IF(Einstellungen!$C$11="7 Tage",MAX(0,(MIN(DATE(2027,2,0),IF(Mitarbeiter!$D291="",DATE(2027,2,0),Mitarbeiter!$D291),TODAY()))-(MAX(DATE(2027,1,1),Mitarbeiter!$C291))+1),MAX(0,NETWORKDAYS(MAX(DATE(2027,1,1),Mitarbeiter!$C291),MIN(DATE(2027,2,0),IF(Mitarbeiter!$D291="",DATE(2027,2,0),Mitarbeiter!$D291),TODAY()),Einstellungen!$F$13:$F$67)))*N(Mitarbeiter!$E291)/IF(Einstellungen!$C$11="7 Tage",7,5),N('Ist-Stunden'!R291)+(N(Krankheitstage!AE291)+N(Krankheitstage!AQ291))*N($C291))))</f>
        <v/>
      </c>
      <c r="AW291" s="76">
        <f>IF($B291="",0,IF(Einstellungen!$C$10="Ja",MAX(IF(Einstellungen!$C$11="7 Tage",MAX(0,(MIN(DATE(2027,3,0),IF(Mitarbeiter!$D291="",DATE(2027,3,0),Mitarbeiter!$D291),TODAY()))-(MAX(DATE(2027,2,1),Mitarbeiter!$C291))+1),MAX(0,NETWORKDAYS(MAX(DATE(2027,2,1),Mitarbeiter!$C291),MIN(DATE(2027,3,0),IF(Mitarbeiter!$D291="",DATE(2027,3,0),Mitarbeiter!$D291),TODAY()),Einstellungen!$F$13:$F$67)))*N(Mitarbeiter!$E291)/IF(Einstellungen!$C$11="7 Tage",7,5),N('Ist-Stunden'!S291)),MAX(IF(Einstellungen!$C$11="7 Tage",MAX(0,(MIN(DATE(2027,3,0),IF(Mitarbeiter!$D291="",DATE(2027,3,0),Mitarbeiter!$D291),TODAY()))-(MAX(DATE(2027,2,1),Mitarbeiter!$C291))+1),MAX(0,NETWORKDAYS(MAX(DATE(2027,2,1),Mitarbeiter!$C291),MIN(DATE(2027,3,0),IF(Mitarbeiter!$D291="",DATE(2027,3,0),Mitarbeiter!$D291),TODAY()),Einstellungen!$F$13:$F$67)))*N(Mitarbeiter!$E291)/IF(Einstellungen!$C$11="7 Tage",7,5),N('Ist-Stunden'!S291)+(N(Krankheitstage!AF291)+N(Krankheitstage!AR291))*N($C291))))</f>
        <v/>
      </c>
      <c r="AX291" s="76">
        <f>IF($B291="",0,IF(Einstellungen!$C$10="Ja",MAX(IF(Einstellungen!$C$11="7 Tage",MAX(0,(MIN(DATE(2027,4,0),IF(Mitarbeiter!$D291="",DATE(2027,4,0),Mitarbeiter!$D291),TODAY()))-(MAX(DATE(2027,3,1),Mitarbeiter!$C291))+1),MAX(0,NETWORKDAYS(MAX(DATE(2027,3,1),Mitarbeiter!$C291),MIN(DATE(2027,4,0),IF(Mitarbeiter!$D291="",DATE(2027,4,0),Mitarbeiter!$D291),TODAY()),Einstellungen!$F$13:$F$67)))*N(Mitarbeiter!$E291)/IF(Einstellungen!$C$11="7 Tage",7,5),N('Ist-Stunden'!T291)),MAX(IF(Einstellungen!$C$11="7 Tage",MAX(0,(MIN(DATE(2027,4,0),IF(Mitarbeiter!$D291="",DATE(2027,4,0),Mitarbeiter!$D291),TODAY()))-(MAX(DATE(2027,3,1),Mitarbeiter!$C291))+1),MAX(0,NETWORKDAYS(MAX(DATE(2027,3,1),Mitarbeiter!$C291),MIN(DATE(2027,4,0),IF(Mitarbeiter!$D291="",DATE(2027,4,0),Mitarbeiter!$D291),TODAY()),Einstellungen!$F$13:$F$67)))*N(Mitarbeiter!$E291)/IF(Einstellungen!$C$11="7 Tage",7,5),N('Ist-Stunden'!T291)+(N(Krankheitstage!AG291)+N(Krankheitstage!AS291))*N($C291))))</f>
        <v/>
      </c>
      <c r="AY291" s="76">
        <f>IF($B291="",0,IF(Einstellungen!$C$10="Ja",MAX(IF(Einstellungen!$C$11="7 Tage",MAX(0,(MIN(DATE(2027,5,0),IF(Mitarbeiter!$D291="",DATE(2027,5,0),Mitarbeiter!$D291),TODAY()))-(MAX(DATE(2027,4,1),Mitarbeiter!$C291))+1),MAX(0,NETWORKDAYS(MAX(DATE(2027,4,1),Mitarbeiter!$C291),MIN(DATE(2027,5,0),IF(Mitarbeiter!$D291="",DATE(2027,5,0),Mitarbeiter!$D291),TODAY()),Einstellungen!$F$13:$F$67)))*N(Mitarbeiter!$E291)/IF(Einstellungen!$C$11="7 Tage",7,5),N('Ist-Stunden'!U291)),MAX(IF(Einstellungen!$C$11="7 Tage",MAX(0,(MIN(DATE(2027,5,0),IF(Mitarbeiter!$D291="",DATE(2027,5,0),Mitarbeiter!$D291),TODAY()))-(MAX(DATE(2027,4,1),Mitarbeiter!$C291))+1),MAX(0,NETWORKDAYS(MAX(DATE(2027,4,1),Mitarbeiter!$C291),MIN(DATE(2027,5,0),IF(Mitarbeiter!$D291="",DATE(2027,5,0),Mitarbeiter!$D291),TODAY()),Einstellungen!$F$13:$F$67)))*N(Mitarbeiter!$E291)/IF(Einstellungen!$C$11="7 Tage",7,5),N('Ist-Stunden'!U291)+(N(Krankheitstage!AH291)+N(Krankheitstage!AT291))*N($C291))))</f>
        <v/>
      </c>
      <c r="AZ291" s="76">
        <f>IF($B291="",0,IF(Einstellungen!$C$10="Ja",MAX(IF(Einstellungen!$C$11="7 Tage",MAX(0,(MIN(DATE(2027,6,0),IF(Mitarbeiter!$D291="",DATE(2027,6,0),Mitarbeiter!$D291),TODAY()))-(MAX(DATE(2027,5,1),Mitarbeiter!$C291))+1),MAX(0,NETWORKDAYS(MAX(DATE(2027,5,1),Mitarbeiter!$C291),MIN(DATE(2027,6,0),IF(Mitarbeiter!$D291="",DATE(2027,6,0),Mitarbeiter!$D291),TODAY()),Einstellungen!$F$13:$F$67)))*N(Mitarbeiter!$E291)/IF(Einstellungen!$C$11="7 Tage",7,5),N('Ist-Stunden'!V291)),MAX(IF(Einstellungen!$C$11="7 Tage",MAX(0,(MIN(DATE(2027,6,0),IF(Mitarbeiter!$D291="",DATE(2027,6,0),Mitarbeiter!$D291),TODAY()))-(MAX(DATE(2027,5,1),Mitarbeiter!$C291))+1),MAX(0,NETWORKDAYS(MAX(DATE(2027,5,1),Mitarbeiter!$C291),MIN(DATE(2027,6,0),IF(Mitarbeiter!$D291="",DATE(2027,6,0),Mitarbeiter!$D291),TODAY()),Einstellungen!$F$13:$F$67)))*N(Mitarbeiter!$E291)/IF(Einstellungen!$C$11="7 Tage",7,5),N('Ist-Stunden'!V291)+(N(Krankheitstage!AI291)+N(Krankheitstage!AU291))*N($C291))))</f>
        <v/>
      </c>
      <c r="BA291" s="76">
        <f>IF($B291="",0,IF(Einstellungen!$C$10="Ja",MAX(IF(Einstellungen!$C$11="7 Tage",MAX(0,(MIN(DATE(2027,7,0),IF(Mitarbeiter!$D291="",DATE(2027,7,0),Mitarbeiter!$D291),TODAY()))-(MAX(DATE(2027,6,1),Mitarbeiter!$C291))+1),MAX(0,NETWORKDAYS(MAX(DATE(2027,6,1),Mitarbeiter!$C291),MIN(DATE(2027,7,0),IF(Mitarbeiter!$D291="",DATE(2027,7,0),Mitarbeiter!$D291),TODAY()),Einstellungen!$F$13:$F$67)))*N(Mitarbeiter!$E291)/IF(Einstellungen!$C$11="7 Tage",7,5),N('Ist-Stunden'!W291)),MAX(IF(Einstellungen!$C$11="7 Tage",MAX(0,(MIN(DATE(2027,7,0),IF(Mitarbeiter!$D291="",DATE(2027,7,0),Mitarbeiter!$D291),TODAY()))-(MAX(DATE(2027,6,1),Mitarbeiter!$C291))+1),MAX(0,NETWORKDAYS(MAX(DATE(2027,6,1),Mitarbeiter!$C291),MIN(DATE(2027,7,0),IF(Mitarbeiter!$D291="",DATE(2027,7,0),Mitarbeiter!$D291),TODAY()),Einstellungen!$F$13:$F$67)))*N(Mitarbeiter!$E291)/IF(Einstellungen!$C$11="7 Tage",7,5),N('Ist-Stunden'!W291)+(N(Krankheitstage!AJ291)+N(Krankheitstage!AV291))*N($C291))))</f>
        <v/>
      </c>
      <c r="BB291" s="76">
        <f>IF($B291="",0,IF(Einstellungen!$C$10="Ja",MAX(IF(Einstellungen!$C$11="7 Tage",MAX(0,(MIN(DATE(2027,8,0),IF(Mitarbeiter!$D291="",DATE(2027,8,0),Mitarbeiter!$D291),TODAY()))-(MAX(DATE(2027,7,1),Mitarbeiter!$C291))+1),MAX(0,NETWORKDAYS(MAX(DATE(2027,7,1),Mitarbeiter!$C291),MIN(DATE(2027,8,0),IF(Mitarbeiter!$D291="",DATE(2027,8,0),Mitarbeiter!$D291),TODAY()),Einstellungen!$F$13:$F$67)))*N(Mitarbeiter!$E291)/IF(Einstellungen!$C$11="7 Tage",7,5),N('Ist-Stunden'!X291)),MAX(IF(Einstellungen!$C$11="7 Tage",MAX(0,(MIN(DATE(2027,8,0),IF(Mitarbeiter!$D291="",DATE(2027,8,0),Mitarbeiter!$D291),TODAY()))-(MAX(DATE(2027,7,1),Mitarbeiter!$C291))+1),MAX(0,NETWORKDAYS(MAX(DATE(2027,7,1),Mitarbeiter!$C291),MIN(DATE(2027,8,0),IF(Mitarbeiter!$D291="",DATE(2027,8,0),Mitarbeiter!$D291),TODAY()),Einstellungen!$F$13:$F$67)))*N(Mitarbeiter!$E291)/IF(Einstellungen!$C$11="7 Tage",7,5),N('Ist-Stunden'!X291)+(N(Krankheitstage!AK291)+N(Krankheitstage!AW291))*N($C291))))</f>
        <v/>
      </c>
      <c r="BC291" s="76">
        <f>IF($B291="",0,IF(Einstellungen!$C$10="Ja",MAX(IF(Einstellungen!$C$11="7 Tage",MAX(0,(MIN(DATE(2027,9,0),IF(Mitarbeiter!$D291="",DATE(2027,9,0),Mitarbeiter!$D291),TODAY()))-(MAX(DATE(2027,8,1),Mitarbeiter!$C291))+1),MAX(0,NETWORKDAYS(MAX(DATE(2027,8,1),Mitarbeiter!$C291),MIN(DATE(2027,9,0),IF(Mitarbeiter!$D291="",DATE(2027,9,0),Mitarbeiter!$D291),TODAY()),Einstellungen!$F$13:$F$67)))*N(Mitarbeiter!$E291)/IF(Einstellungen!$C$11="7 Tage",7,5),N('Ist-Stunden'!Y291)),MAX(IF(Einstellungen!$C$11="7 Tage",MAX(0,(MIN(DATE(2027,9,0),IF(Mitarbeiter!$D291="",DATE(2027,9,0),Mitarbeiter!$D291),TODAY()))-(MAX(DATE(2027,8,1),Mitarbeiter!$C291))+1),MAX(0,NETWORKDAYS(MAX(DATE(2027,8,1),Mitarbeiter!$C291),MIN(DATE(2027,9,0),IF(Mitarbeiter!$D291="",DATE(2027,9,0),Mitarbeiter!$D291),TODAY()),Einstellungen!$F$13:$F$67)))*N(Mitarbeiter!$E291)/IF(Einstellungen!$C$11="7 Tage",7,5),N('Ist-Stunden'!Y291)+(N(Krankheitstage!AL291)+N(Krankheitstage!AX291))*N($C291))))</f>
        <v/>
      </c>
      <c r="BD291" s="76">
        <f>IF($B291="",0,IF(Einstellungen!$C$10="Ja",MAX(IF(Einstellungen!$C$11="7 Tage",MAX(0,(MIN(DATE(2027,10,0),IF(Mitarbeiter!$D291="",DATE(2027,10,0),Mitarbeiter!$D291),TODAY()))-(MAX(DATE(2027,9,1),Mitarbeiter!$C291))+1),MAX(0,NETWORKDAYS(MAX(DATE(2027,9,1),Mitarbeiter!$C291),MIN(DATE(2027,10,0),IF(Mitarbeiter!$D291="",DATE(2027,10,0),Mitarbeiter!$D291),TODAY()),Einstellungen!$F$13:$F$67)))*N(Mitarbeiter!$E291)/IF(Einstellungen!$C$11="7 Tage",7,5),N('Ist-Stunden'!Z291)),MAX(IF(Einstellungen!$C$11="7 Tage",MAX(0,(MIN(DATE(2027,10,0),IF(Mitarbeiter!$D291="",DATE(2027,10,0),Mitarbeiter!$D291),TODAY()))-(MAX(DATE(2027,9,1),Mitarbeiter!$C291))+1),MAX(0,NETWORKDAYS(MAX(DATE(2027,9,1),Mitarbeiter!$C291),MIN(DATE(2027,10,0),IF(Mitarbeiter!$D291="",DATE(2027,10,0),Mitarbeiter!$D291),TODAY()),Einstellungen!$F$13:$F$67)))*N(Mitarbeiter!$E291)/IF(Einstellungen!$C$11="7 Tage",7,5),N('Ist-Stunden'!Z291)+(N(Krankheitstage!AM291)+N(Krankheitstage!AY291))*N($C291))))</f>
        <v/>
      </c>
      <c r="BE291" s="76">
        <f>IF($B291="",0,IF(Einstellungen!$C$10="Ja",MAX(IF(Einstellungen!$C$11="7 Tage",MAX(0,(MIN(DATE(2027,11,0),IF(Mitarbeiter!$D291="",DATE(2027,11,0),Mitarbeiter!$D291),TODAY()))-(MAX(DATE(2027,10,1),Mitarbeiter!$C291))+1),MAX(0,NETWORKDAYS(MAX(DATE(2027,10,1),Mitarbeiter!$C291),MIN(DATE(2027,11,0),IF(Mitarbeiter!$D291="",DATE(2027,11,0),Mitarbeiter!$D291),TODAY()),Einstellungen!$F$13:$F$67)))*N(Mitarbeiter!$E291)/IF(Einstellungen!$C$11="7 Tage",7,5),N('Ist-Stunden'!AA291)),MAX(IF(Einstellungen!$C$11="7 Tage",MAX(0,(MIN(DATE(2027,11,0),IF(Mitarbeiter!$D291="",DATE(2027,11,0),Mitarbeiter!$D291),TODAY()))-(MAX(DATE(2027,10,1),Mitarbeiter!$C291))+1),MAX(0,NETWORKDAYS(MAX(DATE(2027,10,1),Mitarbeiter!$C291),MIN(DATE(2027,11,0),IF(Mitarbeiter!$D291="",DATE(2027,11,0),Mitarbeiter!$D291),TODAY()),Einstellungen!$F$13:$F$67)))*N(Mitarbeiter!$E291)/IF(Einstellungen!$C$11="7 Tage",7,5),N('Ist-Stunden'!AA291)+(N(Krankheitstage!AN291)+N(Krankheitstage!AZ291))*N($C291))))</f>
        <v/>
      </c>
      <c r="BF291" s="76">
        <f>IF($B291="",0,IF(Einstellungen!$C$10="Ja",MAX(IF(Einstellungen!$C$11="7 Tage",MAX(0,(MIN(DATE(2027,12,0),IF(Mitarbeiter!$D291="",DATE(2027,12,0),Mitarbeiter!$D291),TODAY()))-(MAX(DATE(2027,11,1),Mitarbeiter!$C291))+1),MAX(0,NETWORKDAYS(MAX(DATE(2027,11,1),Mitarbeiter!$C291),MIN(DATE(2027,12,0),IF(Mitarbeiter!$D291="",DATE(2027,12,0),Mitarbeiter!$D291),TODAY()),Einstellungen!$F$13:$F$67)))*N(Mitarbeiter!$E291)/IF(Einstellungen!$C$11="7 Tage",7,5),N('Ist-Stunden'!AB291)),MAX(IF(Einstellungen!$C$11="7 Tage",MAX(0,(MIN(DATE(2027,12,0),IF(Mitarbeiter!$D291="",DATE(2027,12,0),Mitarbeiter!$D291),TODAY()))-(MAX(DATE(2027,11,1),Mitarbeiter!$C291))+1),MAX(0,NETWORKDAYS(MAX(DATE(2027,11,1),Mitarbeiter!$C291),MIN(DATE(2027,12,0),IF(Mitarbeiter!$D291="",DATE(2027,12,0),Mitarbeiter!$D291),TODAY()),Einstellungen!$F$13:$F$67)))*N(Mitarbeiter!$E291)/IF(Einstellungen!$C$11="7 Tage",7,5),N('Ist-Stunden'!AB291)+(N(Krankheitstage!AO291)+N(Krankheitstage!BA291))*N($C291))))</f>
        <v/>
      </c>
      <c r="BG291" s="76">
        <f>IF($B291="",0,IF(Einstellungen!$C$10="Ja",MAX(IF(Einstellungen!$C$11="7 Tage",MAX(0,(MIN(DATE(2027,13,0),IF(Mitarbeiter!$D291="",DATE(2027,13,0),Mitarbeiter!$D291),TODAY()))-(MAX(DATE(2027,12,1),Mitarbeiter!$C291))+1),MAX(0,NETWORKDAYS(MAX(DATE(2027,12,1),Mitarbeiter!$C291),MIN(DATE(2027,13,0),IF(Mitarbeiter!$D291="",DATE(2027,13,0),Mitarbeiter!$D291),TODAY()),Einstellungen!$F$13:$F$67)))*N(Mitarbeiter!$E291)/IF(Einstellungen!$C$11="7 Tage",7,5),N('Ist-Stunden'!AC291)),MAX(IF(Einstellungen!$C$11="7 Tage",MAX(0,(MIN(DATE(2027,13,0),IF(Mitarbeiter!$D291="",DATE(2027,13,0),Mitarbeiter!$D291),TODAY()))-(MAX(DATE(2027,12,1),Mitarbeiter!$C291))+1),MAX(0,NETWORKDAYS(MAX(DATE(2027,12,1),Mitarbeiter!$C291),MIN(DATE(2027,13,0),IF(Mitarbeiter!$D291="",DATE(2027,13,0),Mitarbeiter!$D291),TODAY()),Einstellungen!$F$13:$F$67)))*N(Mitarbeiter!$E291)/IF(Einstellungen!$C$11="7 Tage",7,5),N('Ist-Stunden'!AC291)+(N(Krankheitstage!AP291)+N(Krankheitstage!BB291))*N($C291))))</f>
        <v/>
      </c>
      <c r="BH291" s="76">
        <f>IF($B291="",0,IF(Einstellungen!$C$10="Ja",MAX(IF(Einstellungen!$C$11="7 Tage",MAX(0,(MIN(DATE(2028,2,0),IF(Mitarbeiter!$D291="",DATE(2028,2,0),Mitarbeiter!$D291),TODAY()))-(MAX(DATE(2028,1,1),Mitarbeiter!$C291))+1),MAX(0,NETWORKDAYS(MAX(DATE(2028,1,1),Mitarbeiter!$C291),MIN(DATE(2028,2,0),IF(Mitarbeiter!$D291="",DATE(2028,2,0),Mitarbeiter!$D291),TODAY()),Einstellungen!$F$13:$F$67)))*N(Mitarbeiter!$E291)/IF(Einstellungen!$C$11="7 Tage",7,5),N('Ist-Stunden'!AD291)),MAX(IF(Einstellungen!$C$11="7 Tage",MAX(0,(MIN(DATE(2028,2,0),IF(Mitarbeiter!$D291="",DATE(2028,2,0),Mitarbeiter!$D291),TODAY()))-(MAX(DATE(2028,1,1),Mitarbeiter!$C291))+1),MAX(0,NETWORKDAYS(MAX(DATE(2028,1,1),Mitarbeiter!$C291),MIN(DATE(2028,2,0),IF(Mitarbeiter!$D291="",DATE(2028,2,0),Mitarbeiter!$D291),TODAY()),Einstellungen!$F$13:$F$67)))*N(Mitarbeiter!$E291)/IF(Einstellungen!$C$11="7 Tage",7,5),N('Ist-Stunden'!AD291)+(N(Krankheitstage!BC291)+N(Krankheitstage!BO291))*N($C291))))</f>
        <v/>
      </c>
      <c r="BI291" s="76">
        <f>IF($B291="",0,IF(Einstellungen!$C$10="Ja",MAX(IF(Einstellungen!$C$11="7 Tage",MAX(0,(MIN(DATE(2028,3,0),IF(Mitarbeiter!$D291="",DATE(2028,3,0),Mitarbeiter!$D291),TODAY()))-(MAX(DATE(2028,2,1),Mitarbeiter!$C291))+1),MAX(0,NETWORKDAYS(MAX(DATE(2028,2,1),Mitarbeiter!$C291),MIN(DATE(2028,3,0),IF(Mitarbeiter!$D291="",DATE(2028,3,0),Mitarbeiter!$D291),TODAY()),Einstellungen!$F$13:$F$67)))*N(Mitarbeiter!$E291)/IF(Einstellungen!$C$11="7 Tage",7,5),N('Ist-Stunden'!AE291)),MAX(IF(Einstellungen!$C$11="7 Tage",MAX(0,(MIN(DATE(2028,3,0),IF(Mitarbeiter!$D291="",DATE(2028,3,0),Mitarbeiter!$D291),TODAY()))-(MAX(DATE(2028,2,1),Mitarbeiter!$C291))+1),MAX(0,NETWORKDAYS(MAX(DATE(2028,2,1),Mitarbeiter!$C291),MIN(DATE(2028,3,0),IF(Mitarbeiter!$D291="",DATE(2028,3,0),Mitarbeiter!$D291),TODAY()),Einstellungen!$F$13:$F$67)))*N(Mitarbeiter!$E291)/IF(Einstellungen!$C$11="7 Tage",7,5),N('Ist-Stunden'!AE291)+(N(Krankheitstage!BD291)+N(Krankheitstage!BP291))*N($C291))))</f>
        <v/>
      </c>
      <c r="BJ291" s="76">
        <f>IF($B291="",0,IF(Einstellungen!$C$10="Ja",MAX(IF(Einstellungen!$C$11="7 Tage",MAX(0,(MIN(DATE(2028,4,0),IF(Mitarbeiter!$D291="",DATE(2028,4,0),Mitarbeiter!$D291),TODAY()))-(MAX(DATE(2028,3,1),Mitarbeiter!$C291))+1),MAX(0,NETWORKDAYS(MAX(DATE(2028,3,1),Mitarbeiter!$C291),MIN(DATE(2028,4,0),IF(Mitarbeiter!$D291="",DATE(2028,4,0),Mitarbeiter!$D291),TODAY()),Einstellungen!$F$13:$F$67)))*N(Mitarbeiter!$E291)/IF(Einstellungen!$C$11="7 Tage",7,5),N('Ist-Stunden'!AF291)),MAX(IF(Einstellungen!$C$11="7 Tage",MAX(0,(MIN(DATE(2028,4,0),IF(Mitarbeiter!$D291="",DATE(2028,4,0),Mitarbeiter!$D291),TODAY()))-(MAX(DATE(2028,3,1),Mitarbeiter!$C291))+1),MAX(0,NETWORKDAYS(MAX(DATE(2028,3,1),Mitarbeiter!$C291),MIN(DATE(2028,4,0),IF(Mitarbeiter!$D291="",DATE(2028,4,0),Mitarbeiter!$D291),TODAY()),Einstellungen!$F$13:$F$67)))*N(Mitarbeiter!$E291)/IF(Einstellungen!$C$11="7 Tage",7,5),N('Ist-Stunden'!AF291)+(N(Krankheitstage!BE291)+N(Krankheitstage!BQ291))*N($C291))))</f>
        <v/>
      </c>
      <c r="BK291" s="76">
        <f>IF($B291="",0,IF(Einstellungen!$C$10="Ja",MAX(IF(Einstellungen!$C$11="7 Tage",MAX(0,(MIN(DATE(2028,5,0),IF(Mitarbeiter!$D291="",DATE(2028,5,0),Mitarbeiter!$D291),TODAY()))-(MAX(DATE(2028,4,1),Mitarbeiter!$C291))+1),MAX(0,NETWORKDAYS(MAX(DATE(2028,4,1),Mitarbeiter!$C291),MIN(DATE(2028,5,0),IF(Mitarbeiter!$D291="",DATE(2028,5,0),Mitarbeiter!$D291),TODAY()),Einstellungen!$F$13:$F$67)))*N(Mitarbeiter!$E291)/IF(Einstellungen!$C$11="7 Tage",7,5),N('Ist-Stunden'!AG291)),MAX(IF(Einstellungen!$C$11="7 Tage",MAX(0,(MIN(DATE(2028,5,0),IF(Mitarbeiter!$D291="",DATE(2028,5,0),Mitarbeiter!$D291),TODAY()))-(MAX(DATE(2028,4,1),Mitarbeiter!$C291))+1),MAX(0,NETWORKDAYS(MAX(DATE(2028,4,1),Mitarbeiter!$C291),MIN(DATE(2028,5,0),IF(Mitarbeiter!$D291="",DATE(2028,5,0),Mitarbeiter!$D291),TODAY()),Einstellungen!$F$13:$F$67)))*N(Mitarbeiter!$E291)/IF(Einstellungen!$C$11="7 Tage",7,5),N('Ist-Stunden'!AG291)+(N(Krankheitstage!BF291)+N(Krankheitstage!BR291))*N($C291))))</f>
        <v/>
      </c>
      <c r="BL291" s="76">
        <f>IF($B291="",0,IF(Einstellungen!$C$10="Ja",MAX(IF(Einstellungen!$C$11="7 Tage",MAX(0,(MIN(DATE(2028,6,0),IF(Mitarbeiter!$D291="",DATE(2028,6,0),Mitarbeiter!$D291),TODAY()))-(MAX(DATE(2028,5,1),Mitarbeiter!$C291))+1),MAX(0,NETWORKDAYS(MAX(DATE(2028,5,1),Mitarbeiter!$C291),MIN(DATE(2028,6,0),IF(Mitarbeiter!$D291="",DATE(2028,6,0),Mitarbeiter!$D291),TODAY()),Einstellungen!$F$13:$F$67)))*N(Mitarbeiter!$E291)/IF(Einstellungen!$C$11="7 Tage",7,5),N('Ist-Stunden'!AH291)),MAX(IF(Einstellungen!$C$11="7 Tage",MAX(0,(MIN(DATE(2028,6,0),IF(Mitarbeiter!$D291="",DATE(2028,6,0),Mitarbeiter!$D291),TODAY()))-(MAX(DATE(2028,5,1),Mitarbeiter!$C291))+1),MAX(0,NETWORKDAYS(MAX(DATE(2028,5,1),Mitarbeiter!$C291),MIN(DATE(2028,6,0),IF(Mitarbeiter!$D291="",DATE(2028,6,0),Mitarbeiter!$D291),TODAY()),Einstellungen!$F$13:$F$67)))*N(Mitarbeiter!$E291)/IF(Einstellungen!$C$11="7 Tage",7,5),N('Ist-Stunden'!AH291)+(N(Krankheitstage!BG291)+N(Krankheitstage!BS291))*N($C291))))</f>
        <v/>
      </c>
      <c r="BM291" s="76">
        <f>IF($B291="",0,IF(Einstellungen!$C$10="Ja",MAX(IF(Einstellungen!$C$11="7 Tage",MAX(0,(MIN(DATE(2028,7,0),IF(Mitarbeiter!$D291="",DATE(2028,7,0),Mitarbeiter!$D291),TODAY()))-(MAX(DATE(2028,6,1),Mitarbeiter!$C291))+1),MAX(0,NETWORKDAYS(MAX(DATE(2028,6,1),Mitarbeiter!$C291),MIN(DATE(2028,7,0),IF(Mitarbeiter!$D291="",DATE(2028,7,0),Mitarbeiter!$D291),TODAY()),Einstellungen!$F$13:$F$67)))*N(Mitarbeiter!$E291)/IF(Einstellungen!$C$11="7 Tage",7,5),N('Ist-Stunden'!AI291)),MAX(IF(Einstellungen!$C$11="7 Tage",MAX(0,(MIN(DATE(2028,7,0),IF(Mitarbeiter!$D291="",DATE(2028,7,0),Mitarbeiter!$D291),TODAY()))-(MAX(DATE(2028,6,1),Mitarbeiter!$C291))+1),MAX(0,NETWORKDAYS(MAX(DATE(2028,6,1),Mitarbeiter!$C291),MIN(DATE(2028,7,0),IF(Mitarbeiter!$D291="",DATE(2028,7,0),Mitarbeiter!$D291),TODAY()),Einstellungen!$F$13:$F$67)))*N(Mitarbeiter!$E291)/IF(Einstellungen!$C$11="7 Tage",7,5),N('Ist-Stunden'!AI291)+(N(Krankheitstage!BH291)+N(Krankheitstage!BT291))*N($C291))))</f>
        <v/>
      </c>
      <c r="BN291" s="76">
        <f>IF($B291="",0,IF(Einstellungen!$C$10="Ja",MAX(IF(Einstellungen!$C$11="7 Tage",MAX(0,(MIN(DATE(2028,8,0),IF(Mitarbeiter!$D291="",DATE(2028,8,0),Mitarbeiter!$D291),TODAY()))-(MAX(DATE(2028,7,1),Mitarbeiter!$C291))+1),MAX(0,NETWORKDAYS(MAX(DATE(2028,7,1),Mitarbeiter!$C291),MIN(DATE(2028,8,0),IF(Mitarbeiter!$D291="",DATE(2028,8,0),Mitarbeiter!$D291),TODAY()),Einstellungen!$F$13:$F$67)))*N(Mitarbeiter!$E291)/IF(Einstellungen!$C$11="7 Tage",7,5),N('Ist-Stunden'!AJ291)),MAX(IF(Einstellungen!$C$11="7 Tage",MAX(0,(MIN(DATE(2028,8,0),IF(Mitarbeiter!$D291="",DATE(2028,8,0),Mitarbeiter!$D291),TODAY()))-(MAX(DATE(2028,7,1),Mitarbeiter!$C291))+1),MAX(0,NETWORKDAYS(MAX(DATE(2028,7,1),Mitarbeiter!$C291),MIN(DATE(2028,8,0),IF(Mitarbeiter!$D291="",DATE(2028,8,0),Mitarbeiter!$D291),TODAY()),Einstellungen!$F$13:$F$67)))*N(Mitarbeiter!$E291)/IF(Einstellungen!$C$11="7 Tage",7,5),N('Ist-Stunden'!AJ291)+(N(Krankheitstage!BI291)+N(Krankheitstage!BU291))*N($C291))))</f>
        <v/>
      </c>
      <c r="BO291" s="76">
        <f>IF($B291="",0,IF(Einstellungen!$C$10="Ja",MAX(IF(Einstellungen!$C$11="7 Tage",MAX(0,(MIN(DATE(2028,9,0),IF(Mitarbeiter!$D291="",DATE(2028,9,0),Mitarbeiter!$D291),TODAY()))-(MAX(DATE(2028,8,1),Mitarbeiter!$C291))+1),MAX(0,NETWORKDAYS(MAX(DATE(2028,8,1),Mitarbeiter!$C291),MIN(DATE(2028,9,0),IF(Mitarbeiter!$D291="",DATE(2028,9,0),Mitarbeiter!$D291),TODAY()),Einstellungen!$F$13:$F$67)))*N(Mitarbeiter!$E291)/IF(Einstellungen!$C$11="7 Tage",7,5),N('Ist-Stunden'!AK291)),MAX(IF(Einstellungen!$C$11="7 Tage",MAX(0,(MIN(DATE(2028,9,0),IF(Mitarbeiter!$D291="",DATE(2028,9,0),Mitarbeiter!$D291),TODAY()))-(MAX(DATE(2028,8,1),Mitarbeiter!$C291))+1),MAX(0,NETWORKDAYS(MAX(DATE(2028,8,1),Mitarbeiter!$C291),MIN(DATE(2028,9,0),IF(Mitarbeiter!$D291="",DATE(2028,9,0),Mitarbeiter!$D291),TODAY()),Einstellungen!$F$13:$F$67)))*N(Mitarbeiter!$E291)/IF(Einstellungen!$C$11="7 Tage",7,5),N('Ist-Stunden'!AK291)+(N(Krankheitstage!BJ291)+N(Krankheitstage!BV291))*N($C291))))</f>
        <v/>
      </c>
      <c r="BP291" s="76">
        <f>IF($B291="",0,IF(Einstellungen!$C$10="Ja",MAX(IF(Einstellungen!$C$11="7 Tage",MAX(0,(MIN(DATE(2028,10,0),IF(Mitarbeiter!$D291="",DATE(2028,10,0),Mitarbeiter!$D291),TODAY()))-(MAX(DATE(2028,9,1),Mitarbeiter!$C291))+1),MAX(0,NETWORKDAYS(MAX(DATE(2028,9,1),Mitarbeiter!$C291),MIN(DATE(2028,10,0),IF(Mitarbeiter!$D291="",DATE(2028,10,0),Mitarbeiter!$D291),TODAY()),Einstellungen!$F$13:$F$67)))*N(Mitarbeiter!$E291)/IF(Einstellungen!$C$11="7 Tage",7,5),N('Ist-Stunden'!AL291)),MAX(IF(Einstellungen!$C$11="7 Tage",MAX(0,(MIN(DATE(2028,10,0),IF(Mitarbeiter!$D291="",DATE(2028,10,0),Mitarbeiter!$D291),TODAY()))-(MAX(DATE(2028,9,1),Mitarbeiter!$C291))+1),MAX(0,NETWORKDAYS(MAX(DATE(2028,9,1),Mitarbeiter!$C291),MIN(DATE(2028,10,0),IF(Mitarbeiter!$D291="",DATE(2028,10,0),Mitarbeiter!$D291),TODAY()),Einstellungen!$F$13:$F$67)))*N(Mitarbeiter!$E291)/IF(Einstellungen!$C$11="7 Tage",7,5),N('Ist-Stunden'!AL291)+(N(Krankheitstage!BK291)+N(Krankheitstage!BW291))*N($C291))))</f>
        <v/>
      </c>
      <c r="BQ291" s="76">
        <f>IF($B291="",0,IF(Einstellungen!$C$10="Ja",MAX(IF(Einstellungen!$C$11="7 Tage",MAX(0,(MIN(DATE(2028,11,0),IF(Mitarbeiter!$D291="",DATE(2028,11,0),Mitarbeiter!$D291),TODAY()))-(MAX(DATE(2028,10,1),Mitarbeiter!$C291))+1),MAX(0,NETWORKDAYS(MAX(DATE(2028,10,1),Mitarbeiter!$C291),MIN(DATE(2028,11,0),IF(Mitarbeiter!$D291="",DATE(2028,11,0),Mitarbeiter!$D291),TODAY()),Einstellungen!$F$13:$F$67)))*N(Mitarbeiter!$E291)/IF(Einstellungen!$C$11="7 Tage",7,5),N('Ist-Stunden'!AM291)),MAX(IF(Einstellungen!$C$11="7 Tage",MAX(0,(MIN(DATE(2028,11,0),IF(Mitarbeiter!$D291="",DATE(2028,11,0),Mitarbeiter!$D291),TODAY()))-(MAX(DATE(2028,10,1),Mitarbeiter!$C291))+1),MAX(0,NETWORKDAYS(MAX(DATE(2028,10,1),Mitarbeiter!$C291),MIN(DATE(2028,11,0),IF(Mitarbeiter!$D291="",DATE(2028,11,0),Mitarbeiter!$D291),TODAY()),Einstellungen!$F$13:$F$67)))*N(Mitarbeiter!$E291)/IF(Einstellungen!$C$11="7 Tage",7,5),N('Ist-Stunden'!AM291)+(N(Krankheitstage!BL291)+N(Krankheitstage!BX291))*N($C291))))</f>
        <v/>
      </c>
      <c r="BR291" s="76">
        <f>IF($B291="",0,IF(Einstellungen!$C$10="Ja",MAX(IF(Einstellungen!$C$11="7 Tage",MAX(0,(MIN(DATE(2028,12,0),IF(Mitarbeiter!$D291="",DATE(2028,12,0),Mitarbeiter!$D291),TODAY()))-(MAX(DATE(2028,11,1),Mitarbeiter!$C291))+1),MAX(0,NETWORKDAYS(MAX(DATE(2028,11,1),Mitarbeiter!$C291),MIN(DATE(2028,12,0),IF(Mitarbeiter!$D291="",DATE(2028,12,0),Mitarbeiter!$D291),TODAY()),Einstellungen!$F$13:$F$67)))*N(Mitarbeiter!$E291)/IF(Einstellungen!$C$11="7 Tage",7,5),N('Ist-Stunden'!AN291)),MAX(IF(Einstellungen!$C$11="7 Tage",MAX(0,(MIN(DATE(2028,12,0),IF(Mitarbeiter!$D291="",DATE(2028,12,0),Mitarbeiter!$D291),TODAY()))-(MAX(DATE(2028,11,1),Mitarbeiter!$C291))+1),MAX(0,NETWORKDAYS(MAX(DATE(2028,11,1),Mitarbeiter!$C291),MIN(DATE(2028,12,0),IF(Mitarbeiter!$D291="",DATE(2028,12,0),Mitarbeiter!$D291),TODAY()),Einstellungen!$F$13:$F$67)))*N(Mitarbeiter!$E291)/IF(Einstellungen!$C$11="7 Tage",7,5),N('Ist-Stunden'!AN291)+(N(Krankheitstage!BM291)+N(Krankheitstage!BY291))*N($C291))))</f>
        <v/>
      </c>
      <c r="BS291" s="76">
        <f>IF($B291="",0,IF(Einstellungen!$C$10="Ja",MAX(IF(Einstellungen!$C$11="7 Tage",MAX(0,(MIN(DATE(2028,13,0),IF(Mitarbeiter!$D291="",DATE(2028,13,0),Mitarbeiter!$D291),TODAY()))-(MAX(DATE(2028,12,1),Mitarbeiter!$C291))+1),MAX(0,NETWORKDAYS(MAX(DATE(2028,12,1),Mitarbeiter!$C291),MIN(DATE(2028,13,0),IF(Mitarbeiter!$D291="",DATE(2028,13,0),Mitarbeiter!$D291),TODAY()),Einstellungen!$F$13:$F$67)))*N(Mitarbeiter!$E291)/IF(Einstellungen!$C$11="7 Tage",7,5),N('Ist-Stunden'!AO291)),MAX(IF(Einstellungen!$C$11="7 Tage",MAX(0,(MIN(DATE(2028,13,0),IF(Mitarbeiter!$D291="",DATE(2028,13,0),Mitarbeiter!$D291),TODAY()))-(MAX(DATE(2028,12,1),Mitarbeiter!$C291))+1),MAX(0,NETWORKDAYS(MAX(DATE(2028,12,1),Mitarbeiter!$C291),MIN(DATE(2028,13,0),IF(Mitarbeiter!$D291="",DATE(2028,13,0),Mitarbeiter!$D291),TODAY()),Einstellungen!$F$13:$F$67)))*N(Mitarbeiter!$E291)/IF(Einstellungen!$C$11="7 Tage",7,5),N('Ist-Stunden'!AO291)+(N(Krankheitstage!BN291)+N(Krankheitstage!BZ291))*N($C291))))</f>
        <v/>
      </c>
      <c r="BT291" s="76">
        <f>IF($B291="",0,IF(Einstellungen!$C$10="Ja",MAX(IF(Einstellungen!$C$11="7 Tage",MAX(0,(MIN(DATE(2029,2,0),IF(Mitarbeiter!$D291="",DATE(2029,2,0),Mitarbeiter!$D291),TODAY()))-(MAX(DATE(2029,1,1),Mitarbeiter!$C291))+1),MAX(0,NETWORKDAYS(MAX(DATE(2029,1,1),Mitarbeiter!$C291),MIN(DATE(2029,2,0),IF(Mitarbeiter!$D291="",DATE(2029,2,0),Mitarbeiter!$D291),TODAY()),Einstellungen!$F$13:$F$67)))*N(Mitarbeiter!$E291)/IF(Einstellungen!$C$11="7 Tage",7,5),N('Ist-Stunden'!AP291)),MAX(IF(Einstellungen!$C$11="7 Tage",MAX(0,(MIN(DATE(2029,2,0),IF(Mitarbeiter!$D291="",DATE(2029,2,0),Mitarbeiter!$D291),TODAY()))-(MAX(DATE(2029,1,1),Mitarbeiter!$C291))+1),MAX(0,NETWORKDAYS(MAX(DATE(2029,1,1),Mitarbeiter!$C291),MIN(DATE(2029,2,0),IF(Mitarbeiter!$D291="",DATE(2029,2,0),Mitarbeiter!$D291),TODAY()),Einstellungen!$F$13:$F$67)))*N(Mitarbeiter!$E291)/IF(Einstellungen!$C$11="7 Tage",7,5),N('Ist-Stunden'!AP291)+(N(Krankheitstage!CA291)+N(Krankheitstage!CM291))*N($C291))))</f>
        <v/>
      </c>
      <c r="BU291" s="76">
        <f>IF($B291="",0,IF(Einstellungen!$C$10="Ja",MAX(IF(Einstellungen!$C$11="7 Tage",MAX(0,(MIN(DATE(2029,3,0),IF(Mitarbeiter!$D291="",DATE(2029,3,0),Mitarbeiter!$D291),TODAY()))-(MAX(DATE(2029,2,1),Mitarbeiter!$C291))+1),MAX(0,NETWORKDAYS(MAX(DATE(2029,2,1),Mitarbeiter!$C291),MIN(DATE(2029,3,0),IF(Mitarbeiter!$D291="",DATE(2029,3,0),Mitarbeiter!$D291),TODAY()),Einstellungen!$F$13:$F$67)))*N(Mitarbeiter!$E291)/IF(Einstellungen!$C$11="7 Tage",7,5),N('Ist-Stunden'!AQ291)),MAX(IF(Einstellungen!$C$11="7 Tage",MAX(0,(MIN(DATE(2029,3,0),IF(Mitarbeiter!$D291="",DATE(2029,3,0),Mitarbeiter!$D291),TODAY()))-(MAX(DATE(2029,2,1),Mitarbeiter!$C291))+1),MAX(0,NETWORKDAYS(MAX(DATE(2029,2,1),Mitarbeiter!$C291),MIN(DATE(2029,3,0),IF(Mitarbeiter!$D291="",DATE(2029,3,0),Mitarbeiter!$D291),TODAY()),Einstellungen!$F$13:$F$67)))*N(Mitarbeiter!$E291)/IF(Einstellungen!$C$11="7 Tage",7,5),N('Ist-Stunden'!AQ291)+(N(Krankheitstage!CB291)+N(Krankheitstage!CN291))*N($C291))))</f>
        <v/>
      </c>
      <c r="BV291" s="76">
        <f>IF($B291="",0,IF(Einstellungen!$C$10="Ja",MAX(IF(Einstellungen!$C$11="7 Tage",MAX(0,(MIN(DATE(2029,4,0),IF(Mitarbeiter!$D291="",DATE(2029,4,0),Mitarbeiter!$D291),TODAY()))-(MAX(DATE(2029,3,1),Mitarbeiter!$C291))+1),MAX(0,NETWORKDAYS(MAX(DATE(2029,3,1),Mitarbeiter!$C291),MIN(DATE(2029,4,0),IF(Mitarbeiter!$D291="",DATE(2029,4,0),Mitarbeiter!$D291),TODAY()),Einstellungen!$F$13:$F$67)))*N(Mitarbeiter!$E291)/IF(Einstellungen!$C$11="7 Tage",7,5),N('Ist-Stunden'!AR291)),MAX(IF(Einstellungen!$C$11="7 Tage",MAX(0,(MIN(DATE(2029,4,0),IF(Mitarbeiter!$D291="",DATE(2029,4,0),Mitarbeiter!$D291),TODAY()))-(MAX(DATE(2029,3,1),Mitarbeiter!$C291))+1),MAX(0,NETWORKDAYS(MAX(DATE(2029,3,1),Mitarbeiter!$C291),MIN(DATE(2029,4,0),IF(Mitarbeiter!$D291="",DATE(2029,4,0),Mitarbeiter!$D291),TODAY()),Einstellungen!$F$13:$F$67)))*N(Mitarbeiter!$E291)/IF(Einstellungen!$C$11="7 Tage",7,5),N('Ist-Stunden'!AR291)+(N(Krankheitstage!CC291)+N(Krankheitstage!CO291))*N($C291))))</f>
        <v/>
      </c>
      <c r="BW291" s="76">
        <f>IF($B291="",0,IF(Einstellungen!$C$10="Ja",MAX(IF(Einstellungen!$C$11="7 Tage",MAX(0,(MIN(DATE(2029,5,0),IF(Mitarbeiter!$D291="",DATE(2029,5,0),Mitarbeiter!$D291),TODAY()))-(MAX(DATE(2029,4,1),Mitarbeiter!$C291))+1),MAX(0,NETWORKDAYS(MAX(DATE(2029,4,1),Mitarbeiter!$C291),MIN(DATE(2029,5,0),IF(Mitarbeiter!$D291="",DATE(2029,5,0),Mitarbeiter!$D291),TODAY()),Einstellungen!$F$13:$F$67)))*N(Mitarbeiter!$E291)/IF(Einstellungen!$C$11="7 Tage",7,5),N('Ist-Stunden'!AS291)),MAX(IF(Einstellungen!$C$11="7 Tage",MAX(0,(MIN(DATE(2029,5,0),IF(Mitarbeiter!$D291="",DATE(2029,5,0),Mitarbeiter!$D291),TODAY()))-(MAX(DATE(2029,4,1),Mitarbeiter!$C291))+1),MAX(0,NETWORKDAYS(MAX(DATE(2029,4,1),Mitarbeiter!$C291),MIN(DATE(2029,5,0),IF(Mitarbeiter!$D291="",DATE(2029,5,0),Mitarbeiter!$D291),TODAY()),Einstellungen!$F$13:$F$67)))*N(Mitarbeiter!$E291)/IF(Einstellungen!$C$11="7 Tage",7,5),N('Ist-Stunden'!AS291)+(N(Krankheitstage!CD291)+N(Krankheitstage!CP291))*N($C291))))</f>
        <v/>
      </c>
      <c r="BX291" s="76">
        <f>IF($B291="",0,IF(Einstellungen!$C$10="Ja",MAX(IF(Einstellungen!$C$11="7 Tage",MAX(0,(MIN(DATE(2029,6,0),IF(Mitarbeiter!$D291="",DATE(2029,6,0),Mitarbeiter!$D291),TODAY()))-(MAX(DATE(2029,5,1),Mitarbeiter!$C291))+1),MAX(0,NETWORKDAYS(MAX(DATE(2029,5,1),Mitarbeiter!$C291),MIN(DATE(2029,6,0),IF(Mitarbeiter!$D291="",DATE(2029,6,0),Mitarbeiter!$D291),TODAY()),Einstellungen!$F$13:$F$67)))*N(Mitarbeiter!$E291)/IF(Einstellungen!$C$11="7 Tage",7,5),N('Ist-Stunden'!AT291)),MAX(IF(Einstellungen!$C$11="7 Tage",MAX(0,(MIN(DATE(2029,6,0),IF(Mitarbeiter!$D291="",DATE(2029,6,0),Mitarbeiter!$D291),TODAY()))-(MAX(DATE(2029,5,1),Mitarbeiter!$C291))+1),MAX(0,NETWORKDAYS(MAX(DATE(2029,5,1),Mitarbeiter!$C291),MIN(DATE(2029,6,0),IF(Mitarbeiter!$D291="",DATE(2029,6,0),Mitarbeiter!$D291),TODAY()),Einstellungen!$F$13:$F$67)))*N(Mitarbeiter!$E291)/IF(Einstellungen!$C$11="7 Tage",7,5),N('Ist-Stunden'!AT291)+(N(Krankheitstage!CE291)+N(Krankheitstage!CQ291))*N($C291))))</f>
        <v/>
      </c>
      <c r="BY291" s="76">
        <f>IF($B291="",0,IF(Einstellungen!$C$10="Ja",MAX(IF(Einstellungen!$C$11="7 Tage",MAX(0,(MIN(DATE(2029,7,0),IF(Mitarbeiter!$D291="",DATE(2029,7,0),Mitarbeiter!$D291),TODAY()))-(MAX(DATE(2029,6,1),Mitarbeiter!$C291))+1),MAX(0,NETWORKDAYS(MAX(DATE(2029,6,1),Mitarbeiter!$C291),MIN(DATE(2029,7,0),IF(Mitarbeiter!$D291="",DATE(2029,7,0),Mitarbeiter!$D291),TODAY()),Einstellungen!$F$13:$F$67)))*N(Mitarbeiter!$E291)/IF(Einstellungen!$C$11="7 Tage",7,5),N('Ist-Stunden'!AU291)),MAX(IF(Einstellungen!$C$11="7 Tage",MAX(0,(MIN(DATE(2029,7,0),IF(Mitarbeiter!$D291="",DATE(2029,7,0),Mitarbeiter!$D291),TODAY()))-(MAX(DATE(2029,6,1),Mitarbeiter!$C291))+1),MAX(0,NETWORKDAYS(MAX(DATE(2029,6,1),Mitarbeiter!$C291),MIN(DATE(2029,7,0),IF(Mitarbeiter!$D291="",DATE(2029,7,0),Mitarbeiter!$D291),TODAY()),Einstellungen!$F$13:$F$67)))*N(Mitarbeiter!$E291)/IF(Einstellungen!$C$11="7 Tage",7,5),N('Ist-Stunden'!AU291)+(N(Krankheitstage!CF291)+N(Krankheitstage!CR291))*N($C291))))</f>
        <v/>
      </c>
      <c r="BZ291" s="76">
        <f>IF($B291="",0,IF(Einstellungen!$C$10="Ja",MAX(IF(Einstellungen!$C$11="7 Tage",MAX(0,(MIN(DATE(2029,8,0),IF(Mitarbeiter!$D291="",DATE(2029,8,0),Mitarbeiter!$D291),TODAY()))-(MAX(DATE(2029,7,1),Mitarbeiter!$C291))+1),MAX(0,NETWORKDAYS(MAX(DATE(2029,7,1),Mitarbeiter!$C291),MIN(DATE(2029,8,0),IF(Mitarbeiter!$D291="",DATE(2029,8,0),Mitarbeiter!$D291),TODAY()),Einstellungen!$F$13:$F$67)))*N(Mitarbeiter!$E291)/IF(Einstellungen!$C$11="7 Tage",7,5),N('Ist-Stunden'!AV291)),MAX(IF(Einstellungen!$C$11="7 Tage",MAX(0,(MIN(DATE(2029,8,0),IF(Mitarbeiter!$D291="",DATE(2029,8,0),Mitarbeiter!$D291),TODAY()))-(MAX(DATE(2029,7,1),Mitarbeiter!$C291))+1),MAX(0,NETWORKDAYS(MAX(DATE(2029,7,1),Mitarbeiter!$C291),MIN(DATE(2029,8,0),IF(Mitarbeiter!$D291="",DATE(2029,8,0),Mitarbeiter!$D291),TODAY()),Einstellungen!$F$13:$F$67)))*N(Mitarbeiter!$E291)/IF(Einstellungen!$C$11="7 Tage",7,5),N('Ist-Stunden'!AV291)+(N(Krankheitstage!CG291)+N(Krankheitstage!CS291))*N($C291))))</f>
        <v/>
      </c>
      <c r="CA291" s="76">
        <f>IF($B291="",0,IF(Einstellungen!$C$10="Ja",MAX(IF(Einstellungen!$C$11="7 Tage",MAX(0,(MIN(DATE(2029,9,0),IF(Mitarbeiter!$D291="",DATE(2029,9,0),Mitarbeiter!$D291),TODAY()))-(MAX(DATE(2029,8,1),Mitarbeiter!$C291))+1),MAX(0,NETWORKDAYS(MAX(DATE(2029,8,1),Mitarbeiter!$C291),MIN(DATE(2029,9,0),IF(Mitarbeiter!$D291="",DATE(2029,9,0),Mitarbeiter!$D291),TODAY()),Einstellungen!$F$13:$F$67)))*N(Mitarbeiter!$E291)/IF(Einstellungen!$C$11="7 Tage",7,5),N('Ist-Stunden'!AW291)),MAX(IF(Einstellungen!$C$11="7 Tage",MAX(0,(MIN(DATE(2029,9,0),IF(Mitarbeiter!$D291="",DATE(2029,9,0),Mitarbeiter!$D291),TODAY()))-(MAX(DATE(2029,8,1),Mitarbeiter!$C291))+1),MAX(0,NETWORKDAYS(MAX(DATE(2029,8,1),Mitarbeiter!$C291),MIN(DATE(2029,9,0),IF(Mitarbeiter!$D291="",DATE(2029,9,0),Mitarbeiter!$D291),TODAY()),Einstellungen!$F$13:$F$67)))*N(Mitarbeiter!$E291)/IF(Einstellungen!$C$11="7 Tage",7,5),N('Ist-Stunden'!AW291)+(N(Krankheitstage!CH291)+N(Krankheitstage!CT291))*N($C291))))</f>
        <v/>
      </c>
      <c r="CB291" s="76">
        <f>IF($B291="",0,IF(Einstellungen!$C$10="Ja",MAX(IF(Einstellungen!$C$11="7 Tage",MAX(0,(MIN(DATE(2029,10,0),IF(Mitarbeiter!$D291="",DATE(2029,10,0),Mitarbeiter!$D291),TODAY()))-(MAX(DATE(2029,9,1),Mitarbeiter!$C291))+1),MAX(0,NETWORKDAYS(MAX(DATE(2029,9,1),Mitarbeiter!$C291),MIN(DATE(2029,10,0),IF(Mitarbeiter!$D291="",DATE(2029,10,0),Mitarbeiter!$D291),TODAY()),Einstellungen!$F$13:$F$67)))*N(Mitarbeiter!$E291)/IF(Einstellungen!$C$11="7 Tage",7,5),N('Ist-Stunden'!AX291)),MAX(IF(Einstellungen!$C$11="7 Tage",MAX(0,(MIN(DATE(2029,10,0),IF(Mitarbeiter!$D291="",DATE(2029,10,0),Mitarbeiter!$D291),TODAY()))-(MAX(DATE(2029,9,1),Mitarbeiter!$C291))+1),MAX(0,NETWORKDAYS(MAX(DATE(2029,9,1),Mitarbeiter!$C291),MIN(DATE(2029,10,0),IF(Mitarbeiter!$D291="",DATE(2029,10,0),Mitarbeiter!$D291),TODAY()),Einstellungen!$F$13:$F$67)))*N(Mitarbeiter!$E291)/IF(Einstellungen!$C$11="7 Tage",7,5),N('Ist-Stunden'!AX291)+(N(Krankheitstage!CI291)+N(Krankheitstage!CU291))*N($C291))))</f>
        <v/>
      </c>
      <c r="CC291" s="76">
        <f>IF($B291="",0,IF(Einstellungen!$C$10="Ja",MAX(IF(Einstellungen!$C$11="7 Tage",MAX(0,(MIN(DATE(2029,11,0),IF(Mitarbeiter!$D291="",DATE(2029,11,0),Mitarbeiter!$D291),TODAY()))-(MAX(DATE(2029,10,1),Mitarbeiter!$C291))+1),MAX(0,NETWORKDAYS(MAX(DATE(2029,10,1),Mitarbeiter!$C291),MIN(DATE(2029,11,0),IF(Mitarbeiter!$D291="",DATE(2029,11,0),Mitarbeiter!$D291),TODAY()),Einstellungen!$F$13:$F$67)))*N(Mitarbeiter!$E291)/IF(Einstellungen!$C$11="7 Tage",7,5),N('Ist-Stunden'!AY291)),MAX(IF(Einstellungen!$C$11="7 Tage",MAX(0,(MIN(DATE(2029,11,0),IF(Mitarbeiter!$D291="",DATE(2029,11,0),Mitarbeiter!$D291),TODAY()))-(MAX(DATE(2029,10,1),Mitarbeiter!$C291))+1),MAX(0,NETWORKDAYS(MAX(DATE(2029,10,1),Mitarbeiter!$C291),MIN(DATE(2029,11,0),IF(Mitarbeiter!$D291="",DATE(2029,11,0),Mitarbeiter!$D291),TODAY()),Einstellungen!$F$13:$F$67)))*N(Mitarbeiter!$E291)/IF(Einstellungen!$C$11="7 Tage",7,5),N('Ist-Stunden'!AY291)+(N(Krankheitstage!CJ291)+N(Krankheitstage!CV291))*N($C291))))</f>
        <v/>
      </c>
      <c r="CD291" s="76">
        <f>IF($B291="",0,IF(Einstellungen!$C$10="Ja",MAX(IF(Einstellungen!$C$11="7 Tage",MAX(0,(MIN(DATE(2029,12,0),IF(Mitarbeiter!$D291="",DATE(2029,12,0),Mitarbeiter!$D291),TODAY()))-(MAX(DATE(2029,11,1),Mitarbeiter!$C291))+1),MAX(0,NETWORKDAYS(MAX(DATE(2029,11,1),Mitarbeiter!$C291),MIN(DATE(2029,12,0),IF(Mitarbeiter!$D291="",DATE(2029,12,0),Mitarbeiter!$D291),TODAY()),Einstellungen!$F$13:$F$67)))*N(Mitarbeiter!$E291)/IF(Einstellungen!$C$11="7 Tage",7,5),N('Ist-Stunden'!AZ291)),MAX(IF(Einstellungen!$C$11="7 Tage",MAX(0,(MIN(DATE(2029,12,0),IF(Mitarbeiter!$D291="",DATE(2029,12,0),Mitarbeiter!$D291),TODAY()))-(MAX(DATE(2029,11,1),Mitarbeiter!$C291))+1),MAX(0,NETWORKDAYS(MAX(DATE(2029,11,1),Mitarbeiter!$C291),MIN(DATE(2029,12,0),IF(Mitarbeiter!$D291="",DATE(2029,12,0),Mitarbeiter!$D291),TODAY()),Einstellungen!$F$13:$F$67)))*N(Mitarbeiter!$E291)/IF(Einstellungen!$C$11="7 Tage",7,5),N('Ist-Stunden'!AZ291)+(N(Krankheitstage!CK291)+N(Krankheitstage!CW291))*N($C291))))</f>
        <v/>
      </c>
      <c r="CE291" s="76">
        <f>IF($B291="",0,IF(Einstellungen!$C$10="Ja",MAX(IF(Einstellungen!$C$11="7 Tage",MAX(0,(MIN(DATE(2029,13,0),IF(Mitarbeiter!$D291="",DATE(2029,13,0),Mitarbeiter!$D291),TODAY()))-(MAX(DATE(2029,12,1),Mitarbeiter!$C291))+1),MAX(0,NETWORKDAYS(MAX(DATE(2029,12,1),Mitarbeiter!$C291),MIN(DATE(2029,13,0),IF(Mitarbeiter!$D291="",DATE(2029,13,0),Mitarbeiter!$D291),TODAY()),Einstellungen!$F$13:$F$67)))*N(Mitarbeiter!$E291)/IF(Einstellungen!$C$11="7 Tage",7,5),N('Ist-Stunden'!BA291)),MAX(IF(Einstellungen!$C$11="7 Tage",MAX(0,(MIN(DATE(2029,13,0),IF(Mitarbeiter!$D291="",DATE(2029,13,0),Mitarbeiter!$D291),TODAY()))-(MAX(DATE(2029,12,1),Mitarbeiter!$C291))+1),MAX(0,NETWORKDAYS(MAX(DATE(2029,12,1),Mitarbeiter!$C291),MIN(DATE(2029,13,0),IF(Mitarbeiter!$D291="",DATE(2029,13,0),Mitarbeiter!$D291),TODAY()),Einstellungen!$F$13:$F$67)))*N(Mitarbeiter!$E291)/IF(Einstellungen!$C$11="7 Tage",7,5),N('Ist-Stunden'!BA291)+(N(Krankheitstage!CL291)+N(Krankheitstage!CX291))*N($C291))))</f>
        <v/>
      </c>
      <c r="CF291" s="76">
        <f>IF($B291="",0,IF(Einstellungen!$C$10="Ja",MAX(IF(Einstellungen!$C$11="7 Tage",MAX(0,(MIN(DATE(2030,2,0),IF(Mitarbeiter!$D291="",DATE(2030,2,0),Mitarbeiter!$D291),TODAY()))-(MAX(DATE(2030,1,1),Mitarbeiter!$C291))+1),MAX(0,NETWORKDAYS(MAX(DATE(2030,1,1),Mitarbeiter!$C291),MIN(DATE(2030,2,0),IF(Mitarbeiter!$D291="",DATE(2030,2,0),Mitarbeiter!$D291),TODAY()),Einstellungen!$F$13:$F$67)))*N(Mitarbeiter!$E291)/IF(Einstellungen!$C$11="7 Tage",7,5),N('Ist-Stunden'!BB291)),MAX(IF(Einstellungen!$C$11="7 Tage",MAX(0,(MIN(DATE(2030,2,0),IF(Mitarbeiter!$D291="",DATE(2030,2,0),Mitarbeiter!$D291),TODAY()))-(MAX(DATE(2030,1,1),Mitarbeiter!$C291))+1),MAX(0,NETWORKDAYS(MAX(DATE(2030,1,1),Mitarbeiter!$C291),MIN(DATE(2030,2,0),IF(Mitarbeiter!$D291="",DATE(2030,2,0),Mitarbeiter!$D291),TODAY()),Einstellungen!$F$13:$F$67)))*N(Mitarbeiter!$E291)/IF(Einstellungen!$C$11="7 Tage",7,5),N('Ist-Stunden'!BB291)+(N(Krankheitstage!CY291)+N(Krankheitstage!DK291))*N($C291))))</f>
        <v/>
      </c>
      <c r="CG291" s="76">
        <f>IF($B291="",0,IF(Einstellungen!$C$10="Ja",MAX(IF(Einstellungen!$C$11="7 Tage",MAX(0,(MIN(DATE(2030,3,0),IF(Mitarbeiter!$D291="",DATE(2030,3,0),Mitarbeiter!$D291),TODAY()))-(MAX(DATE(2030,2,1),Mitarbeiter!$C291))+1),MAX(0,NETWORKDAYS(MAX(DATE(2030,2,1),Mitarbeiter!$C291),MIN(DATE(2030,3,0),IF(Mitarbeiter!$D291="",DATE(2030,3,0),Mitarbeiter!$D291),TODAY()),Einstellungen!$F$13:$F$67)))*N(Mitarbeiter!$E291)/IF(Einstellungen!$C$11="7 Tage",7,5),N('Ist-Stunden'!BC291)),MAX(IF(Einstellungen!$C$11="7 Tage",MAX(0,(MIN(DATE(2030,3,0),IF(Mitarbeiter!$D291="",DATE(2030,3,0),Mitarbeiter!$D291),TODAY()))-(MAX(DATE(2030,2,1),Mitarbeiter!$C291))+1),MAX(0,NETWORKDAYS(MAX(DATE(2030,2,1),Mitarbeiter!$C291),MIN(DATE(2030,3,0),IF(Mitarbeiter!$D291="",DATE(2030,3,0),Mitarbeiter!$D291),TODAY()),Einstellungen!$F$13:$F$67)))*N(Mitarbeiter!$E291)/IF(Einstellungen!$C$11="7 Tage",7,5),N('Ist-Stunden'!BC291)+(N(Krankheitstage!CZ291)+N(Krankheitstage!DL291))*N($C291))))</f>
        <v/>
      </c>
      <c r="CH291" s="76">
        <f>IF($B291="",0,IF(Einstellungen!$C$10="Ja",MAX(IF(Einstellungen!$C$11="7 Tage",MAX(0,(MIN(DATE(2030,4,0),IF(Mitarbeiter!$D291="",DATE(2030,4,0),Mitarbeiter!$D291),TODAY()))-(MAX(DATE(2030,3,1),Mitarbeiter!$C291))+1),MAX(0,NETWORKDAYS(MAX(DATE(2030,3,1),Mitarbeiter!$C291),MIN(DATE(2030,4,0),IF(Mitarbeiter!$D291="",DATE(2030,4,0),Mitarbeiter!$D291),TODAY()),Einstellungen!$F$13:$F$67)))*N(Mitarbeiter!$E291)/IF(Einstellungen!$C$11="7 Tage",7,5),N('Ist-Stunden'!BD291)),MAX(IF(Einstellungen!$C$11="7 Tage",MAX(0,(MIN(DATE(2030,4,0),IF(Mitarbeiter!$D291="",DATE(2030,4,0),Mitarbeiter!$D291),TODAY()))-(MAX(DATE(2030,3,1),Mitarbeiter!$C291))+1),MAX(0,NETWORKDAYS(MAX(DATE(2030,3,1),Mitarbeiter!$C291),MIN(DATE(2030,4,0),IF(Mitarbeiter!$D291="",DATE(2030,4,0),Mitarbeiter!$D291),TODAY()),Einstellungen!$F$13:$F$67)))*N(Mitarbeiter!$E291)/IF(Einstellungen!$C$11="7 Tage",7,5),N('Ist-Stunden'!BD291)+(N(Krankheitstage!DA291)+N(Krankheitstage!DM291))*N($C291))))</f>
        <v/>
      </c>
      <c r="CI291" s="76">
        <f>IF($B291="",0,IF(Einstellungen!$C$10="Ja",MAX(IF(Einstellungen!$C$11="7 Tage",MAX(0,(MIN(DATE(2030,5,0),IF(Mitarbeiter!$D291="",DATE(2030,5,0),Mitarbeiter!$D291),TODAY()))-(MAX(DATE(2030,4,1),Mitarbeiter!$C291))+1),MAX(0,NETWORKDAYS(MAX(DATE(2030,4,1),Mitarbeiter!$C291),MIN(DATE(2030,5,0),IF(Mitarbeiter!$D291="",DATE(2030,5,0),Mitarbeiter!$D291),TODAY()),Einstellungen!$F$13:$F$67)))*N(Mitarbeiter!$E291)/IF(Einstellungen!$C$11="7 Tage",7,5),N('Ist-Stunden'!BE291)),MAX(IF(Einstellungen!$C$11="7 Tage",MAX(0,(MIN(DATE(2030,5,0),IF(Mitarbeiter!$D291="",DATE(2030,5,0),Mitarbeiter!$D291),TODAY()))-(MAX(DATE(2030,4,1),Mitarbeiter!$C291))+1),MAX(0,NETWORKDAYS(MAX(DATE(2030,4,1),Mitarbeiter!$C291),MIN(DATE(2030,5,0),IF(Mitarbeiter!$D291="",DATE(2030,5,0),Mitarbeiter!$D291),TODAY()),Einstellungen!$F$13:$F$67)))*N(Mitarbeiter!$E291)/IF(Einstellungen!$C$11="7 Tage",7,5),N('Ist-Stunden'!BE291)+(N(Krankheitstage!DB291)+N(Krankheitstage!DN291))*N($C291))))</f>
        <v/>
      </c>
      <c r="CJ291" s="76">
        <f>IF($B291="",0,IF(Einstellungen!$C$10="Ja",MAX(IF(Einstellungen!$C$11="7 Tage",MAX(0,(MIN(DATE(2030,6,0),IF(Mitarbeiter!$D291="",DATE(2030,6,0),Mitarbeiter!$D291),TODAY()))-(MAX(DATE(2030,5,1),Mitarbeiter!$C291))+1),MAX(0,NETWORKDAYS(MAX(DATE(2030,5,1),Mitarbeiter!$C291),MIN(DATE(2030,6,0),IF(Mitarbeiter!$D291="",DATE(2030,6,0),Mitarbeiter!$D291),TODAY()),Einstellungen!$F$13:$F$67)))*N(Mitarbeiter!$E291)/IF(Einstellungen!$C$11="7 Tage",7,5),N('Ist-Stunden'!BF291)),MAX(IF(Einstellungen!$C$11="7 Tage",MAX(0,(MIN(DATE(2030,6,0),IF(Mitarbeiter!$D291="",DATE(2030,6,0),Mitarbeiter!$D291),TODAY()))-(MAX(DATE(2030,5,1),Mitarbeiter!$C291))+1),MAX(0,NETWORKDAYS(MAX(DATE(2030,5,1),Mitarbeiter!$C291),MIN(DATE(2030,6,0),IF(Mitarbeiter!$D291="",DATE(2030,6,0),Mitarbeiter!$D291),TODAY()),Einstellungen!$F$13:$F$67)))*N(Mitarbeiter!$E291)/IF(Einstellungen!$C$11="7 Tage",7,5),N('Ist-Stunden'!BF291)+(N(Krankheitstage!DC291)+N(Krankheitstage!DO291))*N($C291))))</f>
        <v/>
      </c>
      <c r="CK291" s="76">
        <f>IF($B291="",0,IF(Einstellungen!$C$10="Ja",MAX(IF(Einstellungen!$C$11="7 Tage",MAX(0,(MIN(DATE(2030,7,0),IF(Mitarbeiter!$D291="",DATE(2030,7,0),Mitarbeiter!$D291),TODAY()))-(MAX(DATE(2030,6,1),Mitarbeiter!$C291))+1),MAX(0,NETWORKDAYS(MAX(DATE(2030,6,1),Mitarbeiter!$C291),MIN(DATE(2030,7,0),IF(Mitarbeiter!$D291="",DATE(2030,7,0),Mitarbeiter!$D291),TODAY()),Einstellungen!$F$13:$F$67)))*N(Mitarbeiter!$E291)/IF(Einstellungen!$C$11="7 Tage",7,5),N('Ist-Stunden'!BG291)),MAX(IF(Einstellungen!$C$11="7 Tage",MAX(0,(MIN(DATE(2030,7,0),IF(Mitarbeiter!$D291="",DATE(2030,7,0),Mitarbeiter!$D291),TODAY()))-(MAX(DATE(2030,6,1),Mitarbeiter!$C291))+1),MAX(0,NETWORKDAYS(MAX(DATE(2030,6,1),Mitarbeiter!$C291),MIN(DATE(2030,7,0),IF(Mitarbeiter!$D291="",DATE(2030,7,0),Mitarbeiter!$D291),TODAY()),Einstellungen!$F$13:$F$67)))*N(Mitarbeiter!$E291)/IF(Einstellungen!$C$11="7 Tage",7,5),N('Ist-Stunden'!BG291)+(N(Krankheitstage!DD291)+N(Krankheitstage!DP291))*N($C291))))</f>
        <v/>
      </c>
      <c r="CL291" s="76">
        <f>IF($B291="",0,IF(Einstellungen!$C$10="Ja",MAX(IF(Einstellungen!$C$11="7 Tage",MAX(0,(MIN(DATE(2030,8,0),IF(Mitarbeiter!$D291="",DATE(2030,8,0),Mitarbeiter!$D291),TODAY()))-(MAX(DATE(2030,7,1),Mitarbeiter!$C291))+1),MAX(0,NETWORKDAYS(MAX(DATE(2030,7,1),Mitarbeiter!$C291),MIN(DATE(2030,8,0),IF(Mitarbeiter!$D291="",DATE(2030,8,0),Mitarbeiter!$D291),TODAY()),Einstellungen!$F$13:$F$67)))*N(Mitarbeiter!$E291)/IF(Einstellungen!$C$11="7 Tage",7,5),N('Ist-Stunden'!BH291)),MAX(IF(Einstellungen!$C$11="7 Tage",MAX(0,(MIN(DATE(2030,8,0),IF(Mitarbeiter!$D291="",DATE(2030,8,0),Mitarbeiter!$D291),TODAY()))-(MAX(DATE(2030,7,1),Mitarbeiter!$C291))+1),MAX(0,NETWORKDAYS(MAX(DATE(2030,7,1),Mitarbeiter!$C291),MIN(DATE(2030,8,0),IF(Mitarbeiter!$D291="",DATE(2030,8,0),Mitarbeiter!$D291),TODAY()),Einstellungen!$F$13:$F$67)))*N(Mitarbeiter!$E291)/IF(Einstellungen!$C$11="7 Tage",7,5),N('Ist-Stunden'!BH291)+(N(Krankheitstage!DE291)+N(Krankheitstage!DQ291))*N($C291))))</f>
        <v/>
      </c>
      <c r="CM291" s="76">
        <f>IF($B291="",0,IF(Einstellungen!$C$10="Ja",MAX(IF(Einstellungen!$C$11="7 Tage",MAX(0,(MIN(DATE(2030,9,0),IF(Mitarbeiter!$D291="",DATE(2030,9,0),Mitarbeiter!$D291),TODAY()))-(MAX(DATE(2030,8,1),Mitarbeiter!$C291))+1),MAX(0,NETWORKDAYS(MAX(DATE(2030,8,1),Mitarbeiter!$C291),MIN(DATE(2030,9,0),IF(Mitarbeiter!$D291="",DATE(2030,9,0),Mitarbeiter!$D291),TODAY()),Einstellungen!$F$13:$F$67)))*N(Mitarbeiter!$E291)/IF(Einstellungen!$C$11="7 Tage",7,5),N('Ist-Stunden'!BI291)),MAX(IF(Einstellungen!$C$11="7 Tage",MAX(0,(MIN(DATE(2030,9,0),IF(Mitarbeiter!$D291="",DATE(2030,9,0),Mitarbeiter!$D291),TODAY()))-(MAX(DATE(2030,8,1),Mitarbeiter!$C291))+1),MAX(0,NETWORKDAYS(MAX(DATE(2030,8,1),Mitarbeiter!$C291),MIN(DATE(2030,9,0),IF(Mitarbeiter!$D291="",DATE(2030,9,0),Mitarbeiter!$D291),TODAY()),Einstellungen!$F$13:$F$67)))*N(Mitarbeiter!$E291)/IF(Einstellungen!$C$11="7 Tage",7,5),N('Ist-Stunden'!BI291)+(N(Krankheitstage!DF291)+N(Krankheitstage!DR291))*N($C291))))</f>
        <v/>
      </c>
      <c r="CN291" s="76">
        <f>IF($B291="",0,IF(Einstellungen!$C$10="Ja",MAX(IF(Einstellungen!$C$11="7 Tage",MAX(0,(MIN(DATE(2030,10,0),IF(Mitarbeiter!$D291="",DATE(2030,10,0),Mitarbeiter!$D291),TODAY()))-(MAX(DATE(2030,9,1),Mitarbeiter!$C291))+1),MAX(0,NETWORKDAYS(MAX(DATE(2030,9,1),Mitarbeiter!$C291),MIN(DATE(2030,10,0),IF(Mitarbeiter!$D291="",DATE(2030,10,0),Mitarbeiter!$D291),TODAY()),Einstellungen!$F$13:$F$67)))*N(Mitarbeiter!$E291)/IF(Einstellungen!$C$11="7 Tage",7,5),N('Ist-Stunden'!BJ291)),MAX(IF(Einstellungen!$C$11="7 Tage",MAX(0,(MIN(DATE(2030,10,0),IF(Mitarbeiter!$D291="",DATE(2030,10,0),Mitarbeiter!$D291),TODAY()))-(MAX(DATE(2030,9,1),Mitarbeiter!$C291))+1),MAX(0,NETWORKDAYS(MAX(DATE(2030,9,1),Mitarbeiter!$C291),MIN(DATE(2030,10,0),IF(Mitarbeiter!$D291="",DATE(2030,10,0),Mitarbeiter!$D291),TODAY()),Einstellungen!$F$13:$F$67)))*N(Mitarbeiter!$E291)/IF(Einstellungen!$C$11="7 Tage",7,5),N('Ist-Stunden'!BJ291)+(N(Krankheitstage!DG291)+N(Krankheitstage!DS291))*N($C291))))</f>
        <v/>
      </c>
      <c r="CO291" s="76">
        <f>IF($B291="",0,IF(Einstellungen!$C$10="Ja",MAX(IF(Einstellungen!$C$11="7 Tage",MAX(0,(MIN(DATE(2030,11,0),IF(Mitarbeiter!$D291="",DATE(2030,11,0),Mitarbeiter!$D291),TODAY()))-(MAX(DATE(2030,10,1),Mitarbeiter!$C291))+1),MAX(0,NETWORKDAYS(MAX(DATE(2030,10,1),Mitarbeiter!$C291),MIN(DATE(2030,11,0),IF(Mitarbeiter!$D291="",DATE(2030,11,0),Mitarbeiter!$D291),TODAY()),Einstellungen!$F$13:$F$67)))*N(Mitarbeiter!$E291)/IF(Einstellungen!$C$11="7 Tage",7,5),N('Ist-Stunden'!BK291)),MAX(IF(Einstellungen!$C$11="7 Tage",MAX(0,(MIN(DATE(2030,11,0),IF(Mitarbeiter!$D291="",DATE(2030,11,0),Mitarbeiter!$D291),TODAY()))-(MAX(DATE(2030,10,1),Mitarbeiter!$C291))+1),MAX(0,NETWORKDAYS(MAX(DATE(2030,10,1),Mitarbeiter!$C291),MIN(DATE(2030,11,0),IF(Mitarbeiter!$D291="",DATE(2030,11,0),Mitarbeiter!$D291),TODAY()),Einstellungen!$F$13:$F$67)))*N(Mitarbeiter!$E291)/IF(Einstellungen!$C$11="7 Tage",7,5),N('Ist-Stunden'!BK291)+(N(Krankheitstage!DH291)+N(Krankheitstage!DT291))*N($C291))))</f>
        <v/>
      </c>
      <c r="CP291" s="76">
        <f>IF($B291="",0,IF(Einstellungen!$C$10="Ja",MAX(IF(Einstellungen!$C$11="7 Tage",MAX(0,(MIN(DATE(2030,12,0),IF(Mitarbeiter!$D291="",DATE(2030,12,0),Mitarbeiter!$D291),TODAY()))-(MAX(DATE(2030,11,1),Mitarbeiter!$C291))+1),MAX(0,NETWORKDAYS(MAX(DATE(2030,11,1),Mitarbeiter!$C291),MIN(DATE(2030,12,0),IF(Mitarbeiter!$D291="",DATE(2030,12,0),Mitarbeiter!$D291),TODAY()),Einstellungen!$F$13:$F$67)))*N(Mitarbeiter!$E291)/IF(Einstellungen!$C$11="7 Tage",7,5),N('Ist-Stunden'!BL291)),MAX(IF(Einstellungen!$C$11="7 Tage",MAX(0,(MIN(DATE(2030,12,0),IF(Mitarbeiter!$D291="",DATE(2030,12,0),Mitarbeiter!$D291),TODAY()))-(MAX(DATE(2030,11,1),Mitarbeiter!$C291))+1),MAX(0,NETWORKDAYS(MAX(DATE(2030,11,1),Mitarbeiter!$C291),MIN(DATE(2030,12,0),IF(Mitarbeiter!$D291="",DATE(2030,12,0),Mitarbeiter!$D291),TODAY()),Einstellungen!$F$13:$F$67)))*N(Mitarbeiter!$E291)/IF(Einstellungen!$C$11="7 Tage",7,5),N('Ist-Stunden'!BL291)+(N(Krankheitstage!DI291)+N(Krankheitstage!DU291))*N($C291))))</f>
        <v/>
      </c>
      <c r="CQ291" s="76">
        <f>IF($B291="",0,IF(Einstellungen!$C$10="Ja",MAX(IF(Einstellungen!$C$11="7 Tage",MAX(0,(MIN(DATE(2030,13,0),IF(Mitarbeiter!$D291="",DATE(2030,13,0),Mitarbeiter!$D291),TODAY()))-(MAX(DATE(2030,12,1),Mitarbeiter!$C291))+1),MAX(0,NETWORKDAYS(MAX(DATE(2030,12,1),Mitarbeiter!$C291),MIN(DATE(2030,13,0),IF(Mitarbeiter!$D291="",DATE(2030,13,0),Mitarbeiter!$D291),TODAY()),Einstellungen!$F$13:$F$67)))*N(Mitarbeiter!$E291)/IF(Einstellungen!$C$11="7 Tage",7,5),N('Ist-Stunden'!BM291)),MAX(IF(Einstellungen!$C$11="7 Tage",MAX(0,(MIN(DATE(2030,13,0),IF(Mitarbeiter!$D291="",DATE(2030,13,0),Mitarbeiter!$D291),TODAY()))-(MAX(DATE(2030,12,1),Mitarbeiter!$C291))+1),MAX(0,NETWORKDAYS(MAX(DATE(2030,12,1),Mitarbeiter!$C291),MIN(DATE(2030,13,0),IF(Mitarbeiter!$D291="",DATE(2030,13,0),Mitarbeiter!$D291),TODAY()),Einstellungen!$F$13:$F$67)))*N(Mitarbeiter!$E291)/IF(Einstellungen!$C$11="7 Tage",7,5),N('Ist-Stunden'!BM291)+(N(Krankheitstage!DJ291)+N(Krankheitstage!DV291))*N($C291))))</f>
        <v/>
      </c>
    </row>
    <row r="292">
      <c r="A292" s="73">
        <f>IF(Mitarbeiter!B292="","",Mitarbeiter!A292)</f>
        <v/>
      </c>
      <c r="B292" s="6">
        <f>IF(Mitarbeiter!B292="","",Mitarbeiter!B292)</f>
        <v/>
      </c>
      <c r="C292" s="74">
        <f>IF(Mitarbeiter!B292="","",Mitarbeiter!F292)</f>
        <v/>
      </c>
      <c r="D292" s="75">
        <f>N(INDEX(Krankheitstage!$G292:$DV292,1,(Einstellungen!$C$3-2026)*24+1))</f>
        <v/>
      </c>
      <c r="E292" s="75">
        <f>N(INDEX(Krankheitstage!$G292:$DV292,1,(Einstellungen!$C$3-2026)*24+2))</f>
        <v/>
      </c>
      <c r="F292" s="75">
        <f>N(INDEX(Krankheitstage!$G292:$DV292,1,(Einstellungen!$C$3-2026)*24+3))</f>
        <v/>
      </c>
      <c r="G292" s="75">
        <f>N(INDEX(Krankheitstage!$G292:$DV292,1,(Einstellungen!$C$3-2026)*24+4))</f>
        <v/>
      </c>
      <c r="H292" s="75">
        <f>N(INDEX(Krankheitstage!$G292:$DV292,1,(Einstellungen!$C$3-2026)*24+5))</f>
        <v/>
      </c>
      <c r="I292" s="75">
        <f>N(INDEX(Krankheitstage!$G292:$DV292,1,(Einstellungen!$C$3-2026)*24+6))</f>
        <v/>
      </c>
      <c r="J292" s="75">
        <f>N(INDEX(Krankheitstage!$G292:$DV292,1,(Einstellungen!$C$3-2026)*24+7))</f>
        <v/>
      </c>
      <c r="K292" s="75">
        <f>N(INDEX(Krankheitstage!$G292:$DV292,1,(Einstellungen!$C$3-2026)*24+8))</f>
        <v/>
      </c>
      <c r="L292" s="75">
        <f>N(INDEX(Krankheitstage!$G292:$DV292,1,(Einstellungen!$C$3-2026)*24+9))</f>
        <v/>
      </c>
      <c r="M292" s="75">
        <f>N(INDEX(Krankheitstage!$G292:$DV292,1,(Einstellungen!$C$3-2026)*24+10))</f>
        <v/>
      </c>
      <c r="N292" s="75">
        <f>N(INDEX(Krankheitstage!$G292:$DV292,1,(Einstellungen!$C$3-2026)*24+11))</f>
        <v/>
      </c>
      <c r="O292" s="75">
        <f>N(INDEX(Krankheitstage!$G292:$DV292,1,(Einstellungen!$C$3-2026)*24+12))</f>
        <v/>
      </c>
      <c r="P292" s="75">
        <f>IF($B292="","",SUM(D292:O292))</f>
        <v/>
      </c>
      <c r="Q292" s="75">
        <f>N(INDEX(Krankheitstage!$G292:$DV292,1,(Einstellungen!$C$3-2026)*24+13))</f>
        <v/>
      </c>
      <c r="R292" s="75">
        <f>N(INDEX(Krankheitstage!$G292:$DV292,1,(Einstellungen!$C$3-2026)*24+14))</f>
        <v/>
      </c>
      <c r="S292" s="75">
        <f>N(INDEX(Krankheitstage!$G292:$DV292,1,(Einstellungen!$C$3-2026)*24+15))</f>
        <v/>
      </c>
      <c r="T292" s="75">
        <f>N(INDEX(Krankheitstage!$G292:$DV292,1,(Einstellungen!$C$3-2026)*24+16))</f>
        <v/>
      </c>
      <c r="U292" s="75">
        <f>N(INDEX(Krankheitstage!$G292:$DV292,1,(Einstellungen!$C$3-2026)*24+17))</f>
        <v/>
      </c>
      <c r="V292" s="75">
        <f>N(INDEX(Krankheitstage!$G292:$DV292,1,(Einstellungen!$C$3-2026)*24+18))</f>
        <v/>
      </c>
      <c r="W292" s="75">
        <f>N(INDEX(Krankheitstage!$G292:$DV292,1,(Einstellungen!$C$3-2026)*24+19))</f>
        <v/>
      </c>
      <c r="X292" s="75">
        <f>N(INDEX(Krankheitstage!$G292:$DV292,1,(Einstellungen!$C$3-2026)*24+20))</f>
        <v/>
      </c>
      <c r="Y292" s="75">
        <f>N(INDEX(Krankheitstage!$G292:$DV292,1,(Einstellungen!$C$3-2026)*24+21))</f>
        <v/>
      </c>
      <c r="Z292" s="75">
        <f>N(INDEX(Krankheitstage!$G292:$DV292,1,(Einstellungen!$C$3-2026)*24+22))</f>
        <v/>
      </c>
      <c r="AA292" s="75">
        <f>N(INDEX(Krankheitstage!$G292:$DV292,1,(Einstellungen!$C$3-2026)*24+23))</f>
        <v/>
      </c>
      <c r="AB292" s="75">
        <f>N(INDEX(Krankheitstage!$G292:$DV292,1,(Einstellungen!$C$3-2026)*24+24))</f>
        <v/>
      </c>
      <c r="AC292" s="75">
        <f>IF($B292="","",SUM(Q292:AB292))</f>
        <v/>
      </c>
      <c r="AD292" s="75">
        <f>IF($B292="","",SUM(P292,AC292))</f>
        <v/>
      </c>
      <c r="AE292" s="76">
        <f>IF($B292="","",AD292*N(C292))</f>
        <v/>
      </c>
      <c r="AF292" s="75">
        <f>IF($B292="","",Krankheitstage!E292)</f>
        <v/>
      </c>
      <c r="AG292" s="76">
        <f>IF($B292="","",AF292*N(C292))</f>
        <v/>
      </c>
      <c r="AH292" s="76">
        <f>IF($B292="","",INDEX($AJ292:$CQ292,1,(Einstellungen!$C$3-2026)*12+1)+INDEX($AJ292:$CQ292,1,(Einstellungen!$C$3-2026)*12+2)+INDEX($AJ292:$CQ292,1,(Einstellungen!$C$3-2026)*12+3)+INDEX($AJ292:$CQ292,1,(Einstellungen!$C$3-2026)*12+4)+INDEX($AJ292:$CQ292,1,(Einstellungen!$C$3-2026)*12+5)+INDEX($AJ292:$CQ292,1,(Einstellungen!$C$3-2026)*12+6)+INDEX($AJ292:$CQ292,1,(Einstellungen!$C$3-2026)*12+7)+INDEX($AJ292:$CQ292,1,(Einstellungen!$C$3-2026)*12+8)+INDEX($AJ292:$CQ292,1,(Einstellungen!$C$3-2026)*12+9)+INDEX($AJ292:$CQ292,1,(Einstellungen!$C$3-2026)*12+10)+INDEX($AJ292:$CQ292,1,(Einstellungen!$C$3-2026)*12+11)+INDEX($AJ292:$CQ292,1,(Einstellungen!$C$3-2026)*12+12))</f>
        <v/>
      </c>
      <c r="AI292" s="76">
        <f>IF($B292="","",SUM($AJ292:$CQ292))</f>
        <v/>
      </c>
      <c r="AJ292" s="76">
        <f>IF($B292="",0,IF(Einstellungen!$C$10="Ja",MAX(IF(Einstellungen!$C$11="7 Tage",MAX(0,(MIN(DATE(2026,2,0),IF(Mitarbeiter!$D292="",DATE(2026,2,0),Mitarbeiter!$D292),TODAY()))-(MAX(DATE(2026,1,1),Mitarbeiter!$C292))+1),MAX(0,NETWORKDAYS(MAX(DATE(2026,1,1),Mitarbeiter!$C292),MIN(DATE(2026,2,0),IF(Mitarbeiter!$D292="",DATE(2026,2,0),Mitarbeiter!$D292),TODAY()),Einstellungen!$F$13:$F$67)))*N(Mitarbeiter!$E292)/IF(Einstellungen!$C$11="7 Tage",7,5),N('Ist-Stunden'!F292)),MAX(IF(Einstellungen!$C$11="7 Tage",MAX(0,(MIN(DATE(2026,2,0),IF(Mitarbeiter!$D292="",DATE(2026,2,0),Mitarbeiter!$D292),TODAY()))-(MAX(DATE(2026,1,1),Mitarbeiter!$C292))+1),MAX(0,NETWORKDAYS(MAX(DATE(2026,1,1),Mitarbeiter!$C292),MIN(DATE(2026,2,0),IF(Mitarbeiter!$D292="",DATE(2026,2,0),Mitarbeiter!$D292),TODAY()),Einstellungen!$F$13:$F$67)))*N(Mitarbeiter!$E292)/IF(Einstellungen!$C$11="7 Tage",7,5),N('Ist-Stunden'!F292)+(N(Krankheitstage!G292)+N(Krankheitstage!S292))*N($C292))))</f>
        <v/>
      </c>
      <c r="AK292" s="76">
        <f>IF($B292="",0,IF(Einstellungen!$C$10="Ja",MAX(IF(Einstellungen!$C$11="7 Tage",MAX(0,(MIN(DATE(2026,3,0),IF(Mitarbeiter!$D292="",DATE(2026,3,0),Mitarbeiter!$D292),TODAY()))-(MAX(DATE(2026,2,1),Mitarbeiter!$C292))+1),MAX(0,NETWORKDAYS(MAX(DATE(2026,2,1),Mitarbeiter!$C292),MIN(DATE(2026,3,0),IF(Mitarbeiter!$D292="",DATE(2026,3,0),Mitarbeiter!$D292),TODAY()),Einstellungen!$F$13:$F$67)))*N(Mitarbeiter!$E292)/IF(Einstellungen!$C$11="7 Tage",7,5),N('Ist-Stunden'!G292)),MAX(IF(Einstellungen!$C$11="7 Tage",MAX(0,(MIN(DATE(2026,3,0),IF(Mitarbeiter!$D292="",DATE(2026,3,0),Mitarbeiter!$D292),TODAY()))-(MAX(DATE(2026,2,1),Mitarbeiter!$C292))+1),MAX(0,NETWORKDAYS(MAX(DATE(2026,2,1),Mitarbeiter!$C292),MIN(DATE(2026,3,0),IF(Mitarbeiter!$D292="",DATE(2026,3,0),Mitarbeiter!$D292),TODAY()),Einstellungen!$F$13:$F$67)))*N(Mitarbeiter!$E292)/IF(Einstellungen!$C$11="7 Tage",7,5),N('Ist-Stunden'!G292)+(N(Krankheitstage!H292)+N(Krankheitstage!T292))*N($C292))))</f>
        <v/>
      </c>
      <c r="AL292" s="76">
        <f>IF($B292="",0,IF(Einstellungen!$C$10="Ja",MAX(IF(Einstellungen!$C$11="7 Tage",MAX(0,(MIN(DATE(2026,4,0),IF(Mitarbeiter!$D292="",DATE(2026,4,0),Mitarbeiter!$D292),TODAY()))-(MAX(DATE(2026,3,1),Mitarbeiter!$C292))+1),MAX(0,NETWORKDAYS(MAX(DATE(2026,3,1),Mitarbeiter!$C292),MIN(DATE(2026,4,0),IF(Mitarbeiter!$D292="",DATE(2026,4,0),Mitarbeiter!$D292),TODAY()),Einstellungen!$F$13:$F$67)))*N(Mitarbeiter!$E292)/IF(Einstellungen!$C$11="7 Tage",7,5),N('Ist-Stunden'!H292)),MAX(IF(Einstellungen!$C$11="7 Tage",MAX(0,(MIN(DATE(2026,4,0),IF(Mitarbeiter!$D292="",DATE(2026,4,0),Mitarbeiter!$D292),TODAY()))-(MAX(DATE(2026,3,1),Mitarbeiter!$C292))+1),MAX(0,NETWORKDAYS(MAX(DATE(2026,3,1),Mitarbeiter!$C292),MIN(DATE(2026,4,0),IF(Mitarbeiter!$D292="",DATE(2026,4,0),Mitarbeiter!$D292),TODAY()),Einstellungen!$F$13:$F$67)))*N(Mitarbeiter!$E292)/IF(Einstellungen!$C$11="7 Tage",7,5),N('Ist-Stunden'!H292)+(N(Krankheitstage!I292)+N(Krankheitstage!U292))*N($C292))))</f>
        <v/>
      </c>
      <c r="AM292" s="76">
        <f>IF($B292="",0,IF(Einstellungen!$C$10="Ja",MAX(IF(Einstellungen!$C$11="7 Tage",MAX(0,(MIN(DATE(2026,5,0),IF(Mitarbeiter!$D292="",DATE(2026,5,0),Mitarbeiter!$D292),TODAY()))-(MAX(DATE(2026,4,1),Mitarbeiter!$C292))+1),MAX(0,NETWORKDAYS(MAX(DATE(2026,4,1),Mitarbeiter!$C292),MIN(DATE(2026,5,0),IF(Mitarbeiter!$D292="",DATE(2026,5,0),Mitarbeiter!$D292),TODAY()),Einstellungen!$F$13:$F$67)))*N(Mitarbeiter!$E292)/IF(Einstellungen!$C$11="7 Tage",7,5),N('Ist-Stunden'!I292)),MAX(IF(Einstellungen!$C$11="7 Tage",MAX(0,(MIN(DATE(2026,5,0),IF(Mitarbeiter!$D292="",DATE(2026,5,0),Mitarbeiter!$D292),TODAY()))-(MAX(DATE(2026,4,1),Mitarbeiter!$C292))+1),MAX(0,NETWORKDAYS(MAX(DATE(2026,4,1),Mitarbeiter!$C292),MIN(DATE(2026,5,0),IF(Mitarbeiter!$D292="",DATE(2026,5,0),Mitarbeiter!$D292),TODAY()),Einstellungen!$F$13:$F$67)))*N(Mitarbeiter!$E292)/IF(Einstellungen!$C$11="7 Tage",7,5),N('Ist-Stunden'!I292)+(N(Krankheitstage!J292)+N(Krankheitstage!V292))*N($C292))))</f>
        <v/>
      </c>
      <c r="AN292" s="76">
        <f>IF($B292="",0,IF(Einstellungen!$C$10="Ja",MAX(IF(Einstellungen!$C$11="7 Tage",MAX(0,(MIN(DATE(2026,6,0),IF(Mitarbeiter!$D292="",DATE(2026,6,0),Mitarbeiter!$D292),TODAY()))-(MAX(DATE(2026,5,1),Mitarbeiter!$C292))+1),MAX(0,NETWORKDAYS(MAX(DATE(2026,5,1),Mitarbeiter!$C292),MIN(DATE(2026,6,0),IF(Mitarbeiter!$D292="",DATE(2026,6,0),Mitarbeiter!$D292),TODAY()),Einstellungen!$F$13:$F$67)))*N(Mitarbeiter!$E292)/IF(Einstellungen!$C$11="7 Tage",7,5),N('Ist-Stunden'!J292)),MAX(IF(Einstellungen!$C$11="7 Tage",MAX(0,(MIN(DATE(2026,6,0),IF(Mitarbeiter!$D292="",DATE(2026,6,0),Mitarbeiter!$D292),TODAY()))-(MAX(DATE(2026,5,1),Mitarbeiter!$C292))+1),MAX(0,NETWORKDAYS(MAX(DATE(2026,5,1),Mitarbeiter!$C292),MIN(DATE(2026,6,0),IF(Mitarbeiter!$D292="",DATE(2026,6,0),Mitarbeiter!$D292),TODAY()),Einstellungen!$F$13:$F$67)))*N(Mitarbeiter!$E292)/IF(Einstellungen!$C$11="7 Tage",7,5),N('Ist-Stunden'!J292)+(N(Krankheitstage!K292)+N(Krankheitstage!W292))*N($C292))))</f>
        <v/>
      </c>
      <c r="AO292" s="76">
        <f>IF($B292="",0,IF(Einstellungen!$C$10="Ja",MAX(IF(Einstellungen!$C$11="7 Tage",MAX(0,(MIN(DATE(2026,7,0),IF(Mitarbeiter!$D292="",DATE(2026,7,0),Mitarbeiter!$D292),TODAY()))-(MAX(DATE(2026,6,1),Mitarbeiter!$C292))+1),MAX(0,NETWORKDAYS(MAX(DATE(2026,6,1),Mitarbeiter!$C292),MIN(DATE(2026,7,0),IF(Mitarbeiter!$D292="",DATE(2026,7,0),Mitarbeiter!$D292),TODAY()),Einstellungen!$F$13:$F$67)))*N(Mitarbeiter!$E292)/IF(Einstellungen!$C$11="7 Tage",7,5),N('Ist-Stunden'!K292)),MAX(IF(Einstellungen!$C$11="7 Tage",MAX(0,(MIN(DATE(2026,7,0),IF(Mitarbeiter!$D292="",DATE(2026,7,0),Mitarbeiter!$D292),TODAY()))-(MAX(DATE(2026,6,1),Mitarbeiter!$C292))+1),MAX(0,NETWORKDAYS(MAX(DATE(2026,6,1),Mitarbeiter!$C292),MIN(DATE(2026,7,0),IF(Mitarbeiter!$D292="",DATE(2026,7,0),Mitarbeiter!$D292),TODAY()),Einstellungen!$F$13:$F$67)))*N(Mitarbeiter!$E292)/IF(Einstellungen!$C$11="7 Tage",7,5),N('Ist-Stunden'!K292)+(N(Krankheitstage!L292)+N(Krankheitstage!X292))*N($C292))))</f>
        <v/>
      </c>
      <c r="AP292" s="76">
        <f>IF($B292="",0,IF(Einstellungen!$C$10="Ja",MAX(IF(Einstellungen!$C$11="7 Tage",MAX(0,(MIN(DATE(2026,8,0),IF(Mitarbeiter!$D292="",DATE(2026,8,0),Mitarbeiter!$D292),TODAY()))-(MAX(DATE(2026,7,1),Mitarbeiter!$C292))+1),MAX(0,NETWORKDAYS(MAX(DATE(2026,7,1),Mitarbeiter!$C292),MIN(DATE(2026,8,0),IF(Mitarbeiter!$D292="",DATE(2026,8,0),Mitarbeiter!$D292),TODAY()),Einstellungen!$F$13:$F$67)))*N(Mitarbeiter!$E292)/IF(Einstellungen!$C$11="7 Tage",7,5),N('Ist-Stunden'!L292)),MAX(IF(Einstellungen!$C$11="7 Tage",MAX(0,(MIN(DATE(2026,8,0),IF(Mitarbeiter!$D292="",DATE(2026,8,0),Mitarbeiter!$D292),TODAY()))-(MAX(DATE(2026,7,1),Mitarbeiter!$C292))+1),MAX(0,NETWORKDAYS(MAX(DATE(2026,7,1),Mitarbeiter!$C292),MIN(DATE(2026,8,0),IF(Mitarbeiter!$D292="",DATE(2026,8,0),Mitarbeiter!$D292),TODAY()),Einstellungen!$F$13:$F$67)))*N(Mitarbeiter!$E292)/IF(Einstellungen!$C$11="7 Tage",7,5),N('Ist-Stunden'!L292)+(N(Krankheitstage!M292)+N(Krankheitstage!Y292))*N($C292))))</f>
        <v/>
      </c>
      <c r="AQ292" s="76">
        <f>IF($B292="",0,IF(Einstellungen!$C$10="Ja",MAX(IF(Einstellungen!$C$11="7 Tage",MAX(0,(MIN(DATE(2026,9,0),IF(Mitarbeiter!$D292="",DATE(2026,9,0),Mitarbeiter!$D292),TODAY()))-(MAX(DATE(2026,8,1),Mitarbeiter!$C292))+1),MAX(0,NETWORKDAYS(MAX(DATE(2026,8,1),Mitarbeiter!$C292),MIN(DATE(2026,9,0),IF(Mitarbeiter!$D292="",DATE(2026,9,0),Mitarbeiter!$D292),TODAY()),Einstellungen!$F$13:$F$67)))*N(Mitarbeiter!$E292)/IF(Einstellungen!$C$11="7 Tage",7,5),N('Ist-Stunden'!M292)),MAX(IF(Einstellungen!$C$11="7 Tage",MAX(0,(MIN(DATE(2026,9,0),IF(Mitarbeiter!$D292="",DATE(2026,9,0),Mitarbeiter!$D292),TODAY()))-(MAX(DATE(2026,8,1),Mitarbeiter!$C292))+1),MAX(0,NETWORKDAYS(MAX(DATE(2026,8,1),Mitarbeiter!$C292),MIN(DATE(2026,9,0),IF(Mitarbeiter!$D292="",DATE(2026,9,0),Mitarbeiter!$D292),TODAY()),Einstellungen!$F$13:$F$67)))*N(Mitarbeiter!$E292)/IF(Einstellungen!$C$11="7 Tage",7,5),N('Ist-Stunden'!M292)+(N(Krankheitstage!N292)+N(Krankheitstage!Z292))*N($C292))))</f>
        <v/>
      </c>
      <c r="AR292" s="76">
        <f>IF($B292="",0,IF(Einstellungen!$C$10="Ja",MAX(IF(Einstellungen!$C$11="7 Tage",MAX(0,(MIN(DATE(2026,10,0),IF(Mitarbeiter!$D292="",DATE(2026,10,0),Mitarbeiter!$D292),TODAY()))-(MAX(DATE(2026,9,1),Mitarbeiter!$C292))+1),MAX(0,NETWORKDAYS(MAX(DATE(2026,9,1),Mitarbeiter!$C292),MIN(DATE(2026,10,0),IF(Mitarbeiter!$D292="",DATE(2026,10,0),Mitarbeiter!$D292),TODAY()),Einstellungen!$F$13:$F$67)))*N(Mitarbeiter!$E292)/IF(Einstellungen!$C$11="7 Tage",7,5),N('Ist-Stunden'!N292)),MAX(IF(Einstellungen!$C$11="7 Tage",MAX(0,(MIN(DATE(2026,10,0),IF(Mitarbeiter!$D292="",DATE(2026,10,0),Mitarbeiter!$D292),TODAY()))-(MAX(DATE(2026,9,1),Mitarbeiter!$C292))+1),MAX(0,NETWORKDAYS(MAX(DATE(2026,9,1),Mitarbeiter!$C292),MIN(DATE(2026,10,0),IF(Mitarbeiter!$D292="",DATE(2026,10,0),Mitarbeiter!$D292),TODAY()),Einstellungen!$F$13:$F$67)))*N(Mitarbeiter!$E292)/IF(Einstellungen!$C$11="7 Tage",7,5),N('Ist-Stunden'!N292)+(N(Krankheitstage!O292)+N(Krankheitstage!AA292))*N($C292))))</f>
        <v/>
      </c>
      <c r="AS292" s="76">
        <f>IF($B292="",0,IF(Einstellungen!$C$10="Ja",MAX(IF(Einstellungen!$C$11="7 Tage",MAX(0,(MIN(DATE(2026,11,0),IF(Mitarbeiter!$D292="",DATE(2026,11,0),Mitarbeiter!$D292),TODAY()))-(MAX(DATE(2026,10,1),Mitarbeiter!$C292))+1),MAX(0,NETWORKDAYS(MAX(DATE(2026,10,1),Mitarbeiter!$C292),MIN(DATE(2026,11,0),IF(Mitarbeiter!$D292="",DATE(2026,11,0),Mitarbeiter!$D292),TODAY()),Einstellungen!$F$13:$F$67)))*N(Mitarbeiter!$E292)/IF(Einstellungen!$C$11="7 Tage",7,5),N('Ist-Stunden'!O292)),MAX(IF(Einstellungen!$C$11="7 Tage",MAX(0,(MIN(DATE(2026,11,0),IF(Mitarbeiter!$D292="",DATE(2026,11,0),Mitarbeiter!$D292),TODAY()))-(MAX(DATE(2026,10,1),Mitarbeiter!$C292))+1),MAX(0,NETWORKDAYS(MAX(DATE(2026,10,1),Mitarbeiter!$C292),MIN(DATE(2026,11,0),IF(Mitarbeiter!$D292="",DATE(2026,11,0),Mitarbeiter!$D292),TODAY()),Einstellungen!$F$13:$F$67)))*N(Mitarbeiter!$E292)/IF(Einstellungen!$C$11="7 Tage",7,5),N('Ist-Stunden'!O292)+(N(Krankheitstage!P292)+N(Krankheitstage!AB292))*N($C292))))</f>
        <v/>
      </c>
      <c r="AT292" s="76">
        <f>IF($B292="",0,IF(Einstellungen!$C$10="Ja",MAX(IF(Einstellungen!$C$11="7 Tage",MAX(0,(MIN(DATE(2026,12,0),IF(Mitarbeiter!$D292="",DATE(2026,12,0),Mitarbeiter!$D292),TODAY()))-(MAX(DATE(2026,11,1),Mitarbeiter!$C292))+1),MAX(0,NETWORKDAYS(MAX(DATE(2026,11,1),Mitarbeiter!$C292),MIN(DATE(2026,12,0),IF(Mitarbeiter!$D292="",DATE(2026,12,0),Mitarbeiter!$D292),TODAY()),Einstellungen!$F$13:$F$67)))*N(Mitarbeiter!$E292)/IF(Einstellungen!$C$11="7 Tage",7,5),N('Ist-Stunden'!P292)),MAX(IF(Einstellungen!$C$11="7 Tage",MAX(0,(MIN(DATE(2026,12,0),IF(Mitarbeiter!$D292="",DATE(2026,12,0),Mitarbeiter!$D292),TODAY()))-(MAX(DATE(2026,11,1),Mitarbeiter!$C292))+1),MAX(0,NETWORKDAYS(MAX(DATE(2026,11,1),Mitarbeiter!$C292),MIN(DATE(2026,12,0),IF(Mitarbeiter!$D292="",DATE(2026,12,0),Mitarbeiter!$D292),TODAY()),Einstellungen!$F$13:$F$67)))*N(Mitarbeiter!$E292)/IF(Einstellungen!$C$11="7 Tage",7,5),N('Ist-Stunden'!P292)+(N(Krankheitstage!Q292)+N(Krankheitstage!AC292))*N($C292))))</f>
        <v/>
      </c>
      <c r="AU292" s="76">
        <f>IF($B292="",0,IF(Einstellungen!$C$10="Ja",MAX(IF(Einstellungen!$C$11="7 Tage",MAX(0,(MIN(DATE(2026,13,0),IF(Mitarbeiter!$D292="",DATE(2026,13,0),Mitarbeiter!$D292),TODAY()))-(MAX(DATE(2026,12,1),Mitarbeiter!$C292))+1),MAX(0,NETWORKDAYS(MAX(DATE(2026,12,1),Mitarbeiter!$C292),MIN(DATE(2026,13,0),IF(Mitarbeiter!$D292="",DATE(2026,13,0),Mitarbeiter!$D292),TODAY()),Einstellungen!$F$13:$F$67)))*N(Mitarbeiter!$E292)/IF(Einstellungen!$C$11="7 Tage",7,5),N('Ist-Stunden'!Q292)),MAX(IF(Einstellungen!$C$11="7 Tage",MAX(0,(MIN(DATE(2026,13,0),IF(Mitarbeiter!$D292="",DATE(2026,13,0),Mitarbeiter!$D292),TODAY()))-(MAX(DATE(2026,12,1),Mitarbeiter!$C292))+1),MAX(0,NETWORKDAYS(MAX(DATE(2026,12,1),Mitarbeiter!$C292),MIN(DATE(2026,13,0),IF(Mitarbeiter!$D292="",DATE(2026,13,0),Mitarbeiter!$D292),TODAY()),Einstellungen!$F$13:$F$67)))*N(Mitarbeiter!$E292)/IF(Einstellungen!$C$11="7 Tage",7,5),N('Ist-Stunden'!Q292)+(N(Krankheitstage!R292)+N(Krankheitstage!AD292))*N($C292))))</f>
        <v/>
      </c>
      <c r="AV292" s="76">
        <f>IF($B292="",0,IF(Einstellungen!$C$10="Ja",MAX(IF(Einstellungen!$C$11="7 Tage",MAX(0,(MIN(DATE(2027,2,0),IF(Mitarbeiter!$D292="",DATE(2027,2,0),Mitarbeiter!$D292),TODAY()))-(MAX(DATE(2027,1,1),Mitarbeiter!$C292))+1),MAX(0,NETWORKDAYS(MAX(DATE(2027,1,1),Mitarbeiter!$C292),MIN(DATE(2027,2,0),IF(Mitarbeiter!$D292="",DATE(2027,2,0),Mitarbeiter!$D292),TODAY()),Einstellungen!$F$13:$F$67)))*N(Mitarbeiter!$E292)/IF(Einstellungen!$C$11="7 Tage",7,5),N('Ist-Stunden'!R292)),MAX(IF(Einstellungen!$C$11="7 Tage",MAX(0,(MIN(DATE(2027,2,0),IF(Mitarbeiter!$D292="",DATE(2027,2,0),Mitarbeiter!$D292),TODAY()))-(MAX(DATE(2027,1,1),Mitarbeiter!$C292))+1),MAX(0,NETWORKDAYS(MAX(DATE(2027,1,1),Mitarbeiter!$C292),MIN(DATE(2027,2,0),IF(Mitarbeiter!$D292="",DATE(2027,2,0),Mitarbeiter!$D292),TODAY()),Einstellungen!$F$13:$F$67)))*N(Mitarbeiter!$E292)/IF(Einstellungen!$C$11="7 Tage",7,5),N('Ist-Stunden'!R292)+(N(Krankheitstage!AE292)+N(Krankheitstage!AQ292))*N($C292))))</f>
        <v/>
      </c>
      <c r="AW292" s="76">
        <f>IF($B292="",0,IF(Einstellungen!$C$10="Ja",MAX(IF(Einstellungen!$C$11="7 Tage",MAX(0,(MIN(DATE(2027,3,0),IF(Mitarbeiter!$D292="",DATE(2027,3,0),Mitarbeiter!$D292),TODAY()))-(MAX(DATE(2027,2,1),Mitarbeiter!$C292))+1),MAX(0,NETWORKDAYS(MAX(DATE(2027,2,1),Mitarbeiter!$C292),MIN(DATE(2027,3,0),IF(Mitarbeiter!$D292="",DATE(2027,3,0),Mitarbeiter!$D292),TODAY()),Einstellungen!$F$13:$F$67)))*N(Mitarbeiter!$E292)/IF(Einstellungen!$C$11="7 Tage",7,5),N('Ist-Stunden'!S292)),MAX(IF(Einstellungen!$C$11="7 Tage",MAX(0,(MIN(DATE(2027,3,0),IF(Mitarbeiter!$D292="",DATE(2027,3,0),Mitarbeiter!$D292),TODAY()))-(MAX(DATE(2027,2,1),Mitarbeiter!$C292))+1),MAX(0,NETWORKDAYS(MAX(DATE(2027,2,1),Mitarbeiter!$C292),MIN(DATE(2027,3,0),IF(Mitarbeiter!$D292="",DATE(2027,3,0),Mitarbeiter!$D292),TODAY()),Einstellungen!$F$13:$F$67)))*N(Mitarbeiter!$E292)/IF(Einstellungen!$C$11="7 Tage",7,5),N('Ist-Stunden'!S292)+(N(Krankheitstage!AF292)+N(Krankheitstage!AR292))*N($C292))))</f>
        <v/>
      </c>
      <c r="AX292" s="76">
        <f>IF($B292="",0,IF(Einstellungen!$C$10="Ja",MAX(IF(Einstellungen!$C$11="7 Tage",MAX(0,(MIN(DATE(2027,4,0),IF(Mitarbeiter!$D292="",DATE(2027,4,0),Mitarbeiter!$D292),TODAY()))-(MAX(DATE(2027,3,1),Mitarbeiter!$C292))+1),MAX(0,NETWORKDAYS(MAX(DATE(2027,3,1),Mitarbeiter!$C292),MIN(DATE(2027,4,0),IF(Mitarbeiter!$D292="",DATE(2027,4,0),Mitarbeiter!$D292),TODAY()),Einstellungen!$F$13:$F$67)))*N(Mitarbeiter!$E292)/IF(Einstellungen!$C$11="7 Tage",7,5),N('Ist-Stunden'!T292)),MAX(IF(Einstellungen!$C$11="7 Tage",MAX(0,(MIN(DATE(2027,4,0),IF(Mitarbeiter!$D292="",DATE(2027,4,0),Mitarbeiter!$D292),TODAY()))-(MAX(DATE(2027,3,1),Mitarbeiter!$C292))+1),MAX(0,NETWORKDAYS(MAX(DATE(2027,3,1),Mitarbeiter!$C292),MIN(DATE(2027,4,0),IF(Mitarbeiter!$D292="",DATE(2027,4,0),Mitarbeiter!$D292),TODAY()),Einstellungen!$F$13:$F$67)))*N(Mitarbeiter!$E292)/IF(Einstellungen!$C$11="7 Tage",7,5),N('Ist-Stunden'!T292)+(N(Krankheitstage!AG292)+N(Krankheitstage!AS292))*N($C292))))</f>
        <v/>
      </c>
      <c r="AY292" s="76">
        <f>IF($B292="",0,IF(Einstellungen!$C$10="Ja",MAX(IF(Einstellungen!$C$11="7 Tage",MAX(0,(MIN(DATE(2027,5,0),IF(Mitarbeiter!$D292="",DATE(2027,5,0),Mitarbeiter!$D292),TODAY()))-(MAX(DATE(2027,4,1),Mitarbeiter!$C292))+1),MAX(0,NETWORKDAYS(MAX(DATE(2027,4,1),Mitarbeiter!$C292),MIN(DATE(2027,5,0),IF(Mitarbeiter!$D292="",DATE(2027,5,0),Mitarbeiter!$D292),TODAY()),Einstellungen!$F$13:$F$67)))*N(Mitarbeiter!$E292)/IF(Einstellungen!$C$11="7 Tage",7,5),N('Ist-Stunden'!U292)),MAX(IF(Einstellungen!$C$11="7 Tage",MAX(0,(MIN(DATE(2027,5,0),IF(Mitarbeiter!$D292="",DATE(2027,5,0),Mitarbeiter!$D292),TODAY()))-(MAX(DATE(2027,4,1),Mitarbeiter!$C292))+1),MAX(0,NETWORKDAYS(MAX(DATE(2027,4,1),Mitarbeiter!$C292),MIN(DATE(2027,5,0),IF(Mitarbeiter!$D292="",DATE(2027,5,0),Mitarbeiter!$D292),TODAY()),Einstellungen!$F$13:$F$67)))*N(Mitarbeiter!$E292)/IF(Einstellungen!$C$11="7 Tage",7,5),N('Ist-Stunden'!U292)+(N(Krankheitstage!AH292)+N(Krankheitstage!AT292))*N($C292))))</f>
        <v/>
      </c>
      <c r="AZ292" s="76">
        <f>IF($B292="",0,IF(Einstellungen!$C$10="Ja",MAX(IF(Einstellungen!$C$11="7 Tage",MAX(0,(MIN(DATE(2027,6,0),IF(Mitarbeiter!$D292="",DATE(2027,6,0),Mitarbeiter!$D292),TODAY()))-(MAX(DATE(2027,5,1),Mitarbeiter!$C292))+1),MAX(0,NETWORKDAYS(MAX(DATE(2027,5,1),Mitarbeiter!$C292),MIN(DATE(2027,6,0),IF(Mitarbeiter!$D292="",DATE(2027,6,0),Mitarbeiter!$D292),TODAY()),Einstellungen!$F$13:$F$67)))*N(Mitarbeiter!$E292)/IF(Einstellungen!$C$11="7 Tage",7,5),N('Ist-Stunden'!V292)),MAX(IF(Einstellungen!$C$11="7 Tage",MAX(0,(MIN(DATE(2027,6,0),IF(Mitarbeiter!$D292="",DATE(2027,6,0),Mitarbeiter!$D292),TODAY()))-(MAX(DATE(2027,5,1),Mitarbeiter!$C292))+1),MAX(0,NETWORKDAYS(MAX(DATE(2027,5,1),Mitarbeiter!$C292),MIN(DATE(2027,6,0),IF(Mitarbeiter!$D292="",DATE(2027,6,0),Mitarbeiter!$D292),TODAY()),Einstellungen!$F$13:$F$67)))*N(Mitarbeiter!$E292)/IF(Einstellungen!$C$11="7 Tage",7,5),N('Ist-Stunden'!V292)+(N(Krankheitstage!AI292)+N(Krankheitstage!AU292))*N($C292))))</f>
        <v/>
      </c>
      <c r="BA292" s="76">
        <f>IF($B292="",0,IF(Einstellungen!$C$10="Ja",MAX(IF(Einstellungen!$C$11="7 Tage",MAX(0,(MIN(DATE(2027,7,0),IF(Mitarbeiter!$D292="",DATE(2027,7,0),Mitarbeiter!$D292),TODAY()))-(MAX(DATE(2027,6,1),Mitarbeiter!$C292))+1),MAX(0,NETWORKDAYS(MAX(DATE(2027,6,1),Mitarbeiter!$C292),MIN(DATE(2027,7,0),IF(Mitarbeiter!$D292="",DATE(2027,7,0),Mitarbeiter!$D292),TODAY()),Einstellungen!$F$13:$F$67)))*N(Mitarbeiter!$E292)/IF(Einstellungen!$C$11="7 Tage",7,5),N('Ist-Stunden'!W292)),MAX(IF(Einstellungen!$C$11="7 Tage",MAX(0,(MIN(DATE(2027,7,0),IF(Mitarbeiter!$D292="",DATE(2027,7,0),Mitarbeiter!$D292),TODAY()))-(MAX(DATE(2027,6,1),Mitarbeiter!$C292))+1),MAX(0,NETWORKDAYS(MAX(DATE(2027,6,1),Mitarbeiter!$C292),MIN(DATE(2027,7,0),IF(Mitarbeiter!$D292="",DATE(2027,7,0),Mitarbeiter!$D292),TODAY()),Einstellungen!$F$13:$F$67)))*N(Mitarbeiter!$E292)/IF(Einstellungen!$C$11="7 Tage",7,5),N('Ist-Stunden'!W292)+(N(Krankheitstage!AJ292)+N(Krankheitstage!AV292))*N($C292))))</f>
        <v/>
      </c>
      <c r="BB292" s="76">
        <f>IF($B292="",0,IF(Einstellungen!$C$10="Ja",MAX(IF(Einstellungen!$C$11="7 Tage",MAX(0,(MIN(DATE(2027,8,0),IF(Mitarbeiter!$D292="",DATE(2027,8,0),Mitarbeiter!$D292),TODAY()))-(MAX(DATE(2027,7,1),Mitarbeiter!$C292))+1),MAX(0,NETWORKDAYS(MAX(DATE(2027,7,1),Mitarbeiter!$C292),MIN(DATE(2027,8,0),IF(Mitarbeiter!$D292="",DATE(2027,8,0),Mitarbeiter!$D292),TODAY()),Einstellungen!$F$13:$F$67)))*N(Mitarbeiter!$E292)/IF(Einstellungen!$C$11="7 Tage",7,5),N('Ist-Stunden'!X292)),MAX(IF(Einstellungen!$C$11="7 Tage",MAX(0,(MIN(DATE(2027,8,0),IF(Mitarbeiter!$D292="",DATE(2027,8,0),Mitarbeiter!$D292),TODAY()))-(MAX(DATE(2027,7,1),Mitarbeiter!$C292))+1),MAX(0,NETWORKDAYS(MAX(DATE(2027,7,1),Mitarbeiter!$C292),MIN(DATE(2027,8,0),IF(Mitarbeiter!$D292="",DATE(2027,8,0),Mitarbeiter!$D292),TODAY()),Einstellungen!$F$13:$F$67)))*N(Mitarbeiter!$E292)/IF(Einstellungen!$C$11="7 Tage",7,5),N('Ist-Stunden'!X292)+(N(Krankheitstage!AK292)+N(Krankheitstage!AW292))*N($C292))))</f>
        <v/>
      </c>
      <c r="BC292" s="76">
        <f>IF($B292="",0,IF(Einstellungen!$C$10="Ja",MAX(IF(Einstellungen!$C$11="7 Tage",MAX(0,(MIN(DATE(2027,9,0),IF(Mitarbeiter!$D292="",DATE(2027,9,0),Mitarbeiter!$D292),TODAY()))-(MAX(DATE(2027,8,1),Mitarbeiter!$C292))+1),MAX(0,NETWORKDAYS(MAX(DATE(2027,8,1),Mitarbeiter!$C292),MIN(DATE(2027,9,0),IF(Mitarbeiter!$D292="",DATE(2027,9,0),Mitarbeiter!$D292),TODAY()),Einstellungen!$F$13:$F$67)))*N(Mitarbeiter!$E292)/IF(Einstellungen!$C$11="7 Tage",7,5),N('Ist-Stunden'!Y292)),MAX(IF(Einstellungen!$C$11="7 Tage",MAX(0,(MIN(DATE(2027,9,0),IF(Mitarbeiter!$D292="",DATE(2027,9,0),Mitarbeiter!$D292),TODAY()))-(MAX(DATE(2027,8,1),Mitarbeiter!$C292))+1),MAX(0,NETWORKDAYS(MAX(DATE(2027,8,1),Mitarbeiter!$C292),MIN(DATE(2027,9,0),IF(Mitarbeiter!$D292="",DATE(2027,9,0),Mitarbeiter!$D292),TODAY()),Einstellungen!$F$13:$F$67)))*N(Mitarbeiter!$E292)/IF(Einstellungen!$C$11="7 Tage",7,5),N('Ist-Stunden'!Y292)+(N(Krankheitstage!AL292)+N(Krankheitstage!AX292))*N($C292))))</f>
        <v/>
      </c>
      <c r="BD292" s="76">
        <f>IF($B292="",0,IF(Einstellungen!$C$10="Ja",MAX(IF(Einstellungen!$C$11="7 Tage",MAX(0,(MIN(DATE(2027,10,0),IF(Mitarbeiter!$D292="",DATE(2027,10,0),Mitarbeiter!$D292),TODAY()))-(MAX(DATE(2027,9,1),Mitarbeiter!$C292))+1),MAX(0,NETWORKDAYS(MAX(DATE(2027,9,1),Mitarbeiter!$C292),MIN(DATE(2027,10,0),IF(Mitarbeiter!$D292="",DATE(2027,10,0),Mitarbeiter!$D292),TODAY()),Einstellungen!$F$13:$F$67)))*N(Mitarbeiter!$E292)/IF(Einstellungen!$C$11="7 Tage",7,5),N('Ist-Stunden'!Z292)),MAX(IF(Einstellungen!$C$11="7 Tage",MAX(0,(MIN(DATE(2027,10,0),IF(Mitarbeiter!$D292="",DATE(2027,10,0),Mitarbeiter!$D292),TODAY()))-(MAX(DATE(2027,9,1),Mitarbeiter!$C292))+1),MAX(0,NETWORKDAYS(MAX(DATE(2027,9,1),Mitarbeiter!$C292),MIN(DATE(2027,10,0),IF(Mitarbeiter!$D292="",DATE(2027,10,0),Mitarbeiter!$D292),TODAY()),Einstellungen!$F$13:$F$67)))*N(Mitarbeiter!$E292)/IF(Einstellungen!$C$11="7 Tage",7,5),N('Ist-Stunden'!Z292)+(N(Krankheitstage!AM292)+N(Krankheitstage!AY292))*N($C292))))</f>
        <v/>
      </c>
      <c r="BE292" s="76">
        <f>IF($B292="",0,IF(Einstellungen!$C$10="Ja",MAX(IF(Einstellungen!$C$11="7 Tage",MAX(0,(MIN(DATE(2027,11,0),IF(Mitarbeiter!$D292="",DATE(2027,11,0),Mitarbeiter!$D292),TODAY()))-(MAX(DATE(2027,10,1),Mitarbeiter!$C292))+1),MAX(0,NETWORKDAYS(MAX(DATE(2027,10,1),Mitarbeiter!$C292),MIN(DATE(2027,11,0),IF(Mitarbeiter!$D292="",DATE(2027,11,0),Mitarbeiter!$D292),TODAY()),Einstellungen!$F$13:$F$67)))*N(Mitarbeiter!$E292)/IF(Einstellungen!$C$11="7 Tage",7,5),N('Ist-Stunden'!AA292)),MAX(IF(Einstellungen!$C$11="7 Tage",MAX(0,(MIN(DATE(2027,11,0),IF(Mitarbeiter!$D292="",DATE(2027,11,0),Mitarbeiter!$D292),TODAY()))-(MAX(DATE(2027,10,1),Mitarbeiter!$C292))+1),MAX(0,NETWORKDAYS(MAX(DATE(2027,10,1),Mitarbeiter!$C292),MIN(DATE(2027,11,0),IF(Mitarbeiter!$D292="",DATE(2027,11,0),Mitarbeiter!$D292),TODAY()),Einstellungen!$F$13:$F$67)))*N(Mitarbeiter!$E292)/IF(Einstellungen!$C$11="7 Tage",7,5),N('Ist-Stunden'!AA292)+(N(Krankheitstage!AN292)+N(Krankheitstage!AZ292))*N($C292))))</f>
        <v/>
      </c>
      <c r="BF292" s="76">
        <f>IF($B292="",0,IF(Einstellungen!$C$10="Ja",MAX(IF(Einstellungen!$C$11="7 Tage",MAX(0,(MIN(DATE(2027,12,0),IF(Mitarbeiter!$D292="",DATE(2027,12,0),Mitarbeiter!$D292),TODAY()))-(MAX(DATE(2027,11,1),Mitarbeiter!$C292))+1),MAX(0,NETWORKDAYS(MAX(DATE(2027,11,1),Mitarbeiter!$C292),MIN(DATE(2027,12,0),IF(Mitarbeiter!$D292="",DATE(2027,12,0),Mitarbeiter!$D292),TODAY()),Einstellungen!$F$13:$F$67)))*N(Mitarbeiter!$E292)/IF(Einstellungen!$C$11="7 Tage",7,5),N('Ist-Stunden'!AB292)),MAX(IF(Einstellungen!$C$11="7 Tage",MAX(0,(MIN(DATE(2027,12,0),IF(Mitarbeiter!$D292="",DATE(2027,12,0),Mitarbeiter!$D292),TODAY()))-(MAX(DATE(2027,11,1),Mitarbeiter!$C292))+1),MAX(0,NETWORKDAYS(MAX(DATE(2027,11,1),Mitarbeiter!$C292),MIN(DATE(2027,12,0),IF(Mitarbeiter!$D292="",DATE(2027,12,0),Mitarbeiter!$D292),TODAY()),Einstellungen!$F$13:$F$67)))*N(Mitarbeiter!$E292)/IF(Einstellungen!$C$11="7 Tage",7,5),N('Ist-Stunden'!AB292)+(N(Krankheitstage!AO292)+N(Krankheitstage!BA292))*N($C292))))</f>
        <v/>
      </c>
      <c r="BG292" s="76">
        <f>IF($B292="",0,IF(Einstellungen!$C$10="Ja",MAX(IF(Einstellungen!$C$11="7 Tage",MAX(0,(MIN(DATE(2027,13,0),IF(Mitarbeiter!$D292="",DATE(2027,13,0),Mitarbeiter!$D292),TODAY()))-(MAX(DATE(2027,12,1),Mitarbeiter!$C292))+1),MAX(0,NETWORKDAYS(MAX(DATE(2027,12,1),Mitarbeiter!$C292),MIN(DATE(2027,13,0),IF(Mitarbeiter!$D292="",DATE(2027,13,0),Mitarbeiter!$D292),TODAY()),Einstellungen!$F$13:$F$67)))*N(Mitarbeiter!$E292)/IF(Einstellungen!$C$11="7 Tage",7,5),N('Ist-Stunden'!AC292)),MAX(IF(Einstellungen!$C$11="7 Tage",MAX(0,(MIN(DATE(2027,13,0),IF(Mitarbeiter!$D292="",DATE(2027,13,0),Mitarbeiter!$D292),TODAY()))-(MAX(DATE(2027,12,1),Mitarbeiter!$C292))+1),MAX(0,NETWORKDAYS(MAX(DATE(2027,12,1),Mitarbeiter!$C292),MIN(DATE(2027,13,0),IF(Mitarbeiter!$D292="",DATE(2027,13,0),Mitarbeiter!$D292),TODAY()),Einstellungen!$F$13:$F$67)))*N(Mitarbeiter!$E292)/IF(Einstellungen!$C$11="7 Tage",7,5),N('Ist-Stunden'!AC292)+(N(Krankheitstage!AP292)+N(Krankheitstage!BB292))*N($C292))))</f>
        <v/>
      </c>
      <c r="BH292" s="76">
        <f>IF($B292="",0,IF(Einstellungen!$C$10="Ja",MAX(IF(Einstellungen!$C$11="7 Tage",MAX(0,(MIN(DATE(2028,2,0),IF(Mitarbeiter!$D292="",DATE(2028,2,0),Mitarbeiter!$D292),TODAY()))-(MAX(DATE(2028,1,1),Mitarbeiter!$C292))+1),MAX(0,NETWORKDAYS(MAX(DATE(2028,1,1),Mitarbeiter!$C292),MIN(DATE(2028,2,0),IF(Mitarbeiter!$D292="",DATE(2028,2,0),Mitarbeiter!$D292),TODAY()),Einstellungen!$F$13:$F$67)))*N(Mitarbeiter!$E292)/IF(Einstellungen!$C$11="7 Tage",7,5),N('Ist-Stunden'!AD292)),MAX(IF(Einstellungen!$C$11="7 Tage",MAX(0,(MIN(DATE(2028,2,0),IF(Mitarbeiter!$D292="",DATE(2028,2,0),Mitarbeiter!$D292),TODAY()))-(MAX(DATE(2028,1,1),Mitarbeiter!$C292))+1),MAX(0,NETWORKDAYS(MAX(DATE(2028,1,1),Mitarbeiter!$C292),MIN(DATE(2028,2,0),IF(Mitarbeiter!$D292="",DATE(2028,2,0),Mitarbeiter!$D292),TODAY()),Einstellungen!$F$13:$F$67)))*N(Mitarbeiter!$E292)/IF(Einstellungen!$C$11="7 Tage",7,5),N('Ist-Stunden'!AD292)+(N(Krankheitstage!BC292)+N(Krankheitstage!BO292))*N($C292))))</f>
        <v/>
      </c>
      <c r="BI292" s="76">
        <f>IF($B292="",0,IF(Einstellungen!$C$10="Ja",MAX(IF(Einstellungen!$C$11="7 Tage",MAX(0,(MIN(DATE(2028,3,0),IF(Mitarbeiter!$D292="",DATE(2028,3,0),Mitarbeiter!$D292),TODAY()))-(MAX(DATE(2028,2,1),Mitarbeiter!$C292))+1),MAX(0,NETWORKDAYS(MAX(DATE(2028,2,1),Mitarbeiter!$C292),MIN(DATE(2028,3,0),IF(Mitarbeiter!$D292="",DATE(2028,3,0),Mitarbeiter!$D292),TODAY()),Einstellungen!$F$13:$F$67)))*N(Mitarbeiter!$E292)/IF(Einstellungen!$C$11="7 Tage",7,5),N('Ist-Stunden'!AE292)),MAX(IF(Einstellungen!$C$11="7 Tage",MAX(0,(MIN(DATE(2028,3,0),IF(Mitarbeiter!$D292="",DATE(2028,3,0),Mitarbeiter!$D292),TODAY()))-(MAX(DATE(2028,2,1),Mitarbeiter!$C292))+1),MAX(0,NETWORKDAYS(MAX(DATE(2028,2,1),Mitarbeiter!$C292),MIN(DATE(2028,3,0),IF(Mitarbeiter!$D292="",DATE(2028,3,0),Mitarbeiter!$D292),TODAY()),Einstellungen!$F$13:$F$67)))*N(Mitarbeiter!$E292)/IF(Einstellungen!$C$11="7 Tage",7,5),N('Ist-Stunden'!AE292)+(N(Krankheitstage!BD292)+N(Krankheitstage!BP292))*N($C292))))</f>
        <v/>
      </c>
      <c r="BJ292" s="76">
        <f>IF($B292="",0,IF(Einstellungen!$C$10="Ja",MAX(IF(Einstellungen!$C$11="7 Tage",MAX(0,(MIN(DATE(2028,4,0),IF(Mitarbeiter!$D292="",DATE(2028,4,0),Mitarbeiter!$D292),TODAY()))-(MAX(DATE(2028,3,1),Mitarbeiter!$C292))+1),MAX(0,NETWORKDAYS(MAX(DATE(2028,3,1),Mitarbeiter!$C292),MIN(DATE(2028,4,0),IF(Mitarbeiter!$D292="",DATE(2028,4,0),Mitarbeiter!$D292),TODAY()),Einstellungen!$F$13:$F$67)))*N(Mitarbeiter!$E292)/IF(Einstellungen!$C$11="7 Tage",7,5),N('Ist-Stunden'!AF292)),MAX(IF(Einstellungen!$C$11="7 Tage",MAX(0,(MIN(DATE(2028,4,0),IF(Mitarbeiter!$D292="",DATE(2028,4,0),Mitarbeiter!$D292),TODAY()))-(MAX(DATE(2028,3,1),Mitarbeiter!$C292))+1),MAX(0,NETWORKDAYS(MAX(DATE(2028,3,1),Mitarbeiter!$C292),MIN(DATE(2028,4,0),IF(Mitarbeiter!$D292="",DATE(2028,4,0),Mitarbeiter!$D292),TODAY()),Einstellungen!$F$13:$F$67)))*N(Mitarbeiter!$E292)/IF(Einstellungen!$C$11="7 Tage",7,5),N('Ist-Stunden'!AF292)+(N(Krankheitstage!BE292)+N(Krankheitstage!BQ292))*N($C292))))</f>
        <v/>
      </c>
      <c r="BK292" s="76">
        <f>IF($B292="",0,IF(Einstellungen!$C$10="Ja",MAX(IF(Einstellungen!$C$11="7 Tage",MAX(0,(MIN(DATE(2028,5,0),IF(Mitarbeiter!$D292="",DATE(2028,5,0),Mitarbeiter!$D292),TODAY()))-(MAX(DATE(2028,4,1),Mitarbeiter!$C292))+1),MAX(0,NETWORKDAYS(MAX(DATE(2028,4,1),Mitarbeiter!$C292),MIN(DATE(2028,5,0),IF(Mitarbeiter!$D292="",DATE(2028,5,0),Mitarbeiter!$D292),TODAY()),Einstellungen!$F$13:$F$67)))*N(Mitarbeiter!$E292)/IF(Einstellungen!$C$11="7 Tage",7,5),N('Ist-Stunden'!AG292)),MAX(IF(Einstellungen!$C$11="7 Tage",MAX(0,(MIN(DATE(2028,5,0),IF(Mitarbeiter!$D292="",DATE(2028,5,0),Mitarbeiter!$D292),TODAY()))-(MAX(DATE(2028,4,1),Mitarbeiter!$C292))+1),MAX(0,NETWORKDAYS(MAX(DATE(2028,4,1),Mitarbeiter!$C292),MIN(DATE(2028,5,0),IF(Mitarbeiter!$D292="",DATE(2028,5,0),Mitarbeiter!$D292),TODAY()),Einstellungen!$F$13:$F$67)))*N(Mitarbeiter!$E292)/IF(Einstellungen!$C$11="7 Tage",7,5),N('Ist-Stunden'!AG292)+(N(Krankheitstage!BF292)+N(Krankheitstage!BR292))*N($C292))))</f>
        <v/>
      </c>
      <c r="BL292" s="76">
        <f>IF($B292="",0,IF(Einstellungen!$C$10="Ja",MAX(IF(Einstellungen!$C$11="7 Tage",MAX(0,(MIN(DATE(2028,6,0),IF(Mitarbeiter!$D292="",DATE(2028,6,0),Mitarbeiter!$D292),TODAY()))-(MAX(DATE(2028,5,1),Mitarbeiter!$C292))+1),MAX(0,NETWORKDAYS(MAX(DATE(2028,5,1),Mitarbeiter!$C292),MIN(DATE(2028,6,0),IF(Mitarbeiter!$D292="",DATE(2028,6,0),Mitarbeiter!$D292),TODAY()),Einstellungen!$F$13:$F$67)))*N(Mitarbeiter!$E292)/IF(Einstellungen!$C$11="7 Tage",7,5),N('Ist-Stunden'!AH292)),MAX(IF(Einstellungen!$C$11="7 Tage",MAX(0,(MIN(DATE(2028,6,0),IF(Mitarbeiter!$D292="",DATE(2028,6,0),Mitarbeiter!$D292),TODAY()))-(MAX(DATE(2028,5,1),Mitarbeiter!$C292))+1),MAX(0,NETWORKDAYS(MAX(DATE(2028,5,1),Mitarbeiter!$C292),MIN(DATE(2028,6,0),IF(Mitarbeiter!$D292="",DATE(2028,6,0),Mitarbeiter!$D292),TODAY()),Einstellungen!$F$13:$F$67)))*N(Mitarbeiter!$E292)/IF(Einstellungen!$C$11="7 Tage",7,5),N('Ist-Stunden'!AH292)+(N(Krankheitstage!BG292)+N(Krankheitstage!BS292))*N($C292))))</f>
        <v/>
      </c>
      <c r="BM292" s="76">
        <f>IF($B292="",0,IF(Einstellungen!$C$10="Ja",MAX(IF(Einstellungen!$C$11="7 Tage",MAX(0,(MIN(DATE(2028,7,0),IF(Mitarbeiter!$D292="",DATE(2028,7,0),Mitarbeiter!$D292),TODAY()))-(MAX(DATE(2028,6,1),Mitarbeiter!$C292))+1),MAX(0,NETWORKDAYS(MAX(DATE(2028,6,1),Mitarbeiter!$C292),MIN(DATE(2028,7,0),IF(Mitarbeiter!$D292="",DATE(2028,7,0),Mitarbeiter!$D292),TODAY()),Einstellungen!$F$13:$F$67)))*N(Mitarbeiter!$E292)/IF(Einstellungen!$C$11="7 Tage",7,5),N('Ist-Stunden'!AI292)),MAX(IF(Einstellungen!$C$11="7 Tage",MAX(0,(MIN(DATE(2028,7,0),IF(Mitarbeiter!$D292="",DATE(2028,7,0),Mitarbeiter!$D292),TODAY()))-(MAX(DATE(2028,6,1),Mitarbeiter!$C292))+1),MAX(0,NETWORKDAYS(MAX(DATE(2028,6,1),Mitarbeiter!$C292),MIN(DATE(2028,7,0),IF(Mitarbeiter!$D292="",DATE(2028,7,0),Mitarbeiter!$D292),TODAY()),Einstellungen!$F$13:$F$67)))*N(Mitarbeiter!$E292)/IF(Einstellungen!$C$11="7 Tage",7,5),N('Ist-Stunden'!AI292)+(N(Krankheitstage!BH292)+N(Krankheitstage!BT292))*N($C292))))</f>
        <v/>
      </c>
      <c r="BN292" s="76">
        <f>IF($B292="",0,IF(Einstellungen!$C$10="Ja",MAX(IF(Einstellungen!$C$11="7 Tage",MAX(0,(MIN(DATE(2028,8,0),IF(Mitarbeiter!$D292="",DATE(2028,8,0),Mitarbeiter!$D292),TODAY()))-(MAX(DATE(2028,7,1),Mitarbeiter!$C292))+1),MAX(0,NETWORKDAYS(MAX(DATE(2028,7,1),Mitarbeiter!$C292),MIN(DATE(2028,8,0),IF(Mitarbeiter!$D292="",DATE(2028,8,0),Mitarbeiter!$D292),TODAY()),Einstellungen!$F$13:$F$67)))*N(Mitarbeiter!$E292)/IF(Einstellungen!$C$11="7 Tage",7,5),N('Ist-Stunden'!AJ292)),MAX(IF(Einstellungen!$C$11="7 Tage",MAX(0,(MIN(DATE(2028,8,0),IF(Mitarbeiter!$D292="",DATE(2028,8,0),Mitarbeiter!$D292),TODAY()))-(MAX(DATE(2028,7,1),Mitarbeiter!$C292))+1),MAX(0,NETWORKDAYS(MAX(DATE(2028,7,1),Mitarbeiter!$C292),MIN(DATE(2028,8,0),IF(Mitarbeiter!$D292="",DATE(2028,8,0),Mitarbeiter!$D292),TODAY()),Einstellungen!$F$13:$F$67)))*N(Mitarbeiter!$E292)/IF(Einstellungen!$C$11="7 Tage",7,5),N('Ist-Stunden'!AJ292)+(N(Krankheitstage!BI292)+N(Krankheitstage!BU292))*N($C292))))</f>
        <v/>
      </c>
      <c r="BO292" s="76">
        <f>IF($B292="",0,IF(Einstellungen!$C$10="Ja",MAX(IF(Einstellungen!$C$11="7 Tage",MAX(0,(MIN(DATE(2028,9,0),IF(Mitarbeiter!$D292="",DATE(2028,9,0),Mitarbeiter!$D292),TODAY()))-(MAX(DATE(2028,8,1),Mitarbeiter!$C292))+1),MAX(0,NETWORKDAYS(MAX(DATE(2028,8,1),Mitarbeiter!$C292),MIN(DATE(2028,9,0),IF(Mitarbeiter!$D292="",DATE(2028,9,0),Mitarbeiter!$D292),TODAY()),Einstellungen!$F$13:$F$67)))*N(Mitarbeiter!$E292)/IF(Einstellungen!$C$11="7 Tage",7,5),N('Ist-Stunden'!AK292)),MAX(IF(Einstellungen!$C$11="7 Tage",MAX(0,(MIN(DATE(2028,9,0),IF(Mitarbeiter!$D292="",DATE(2028,9,0),Mitarbeiter!$D292),TODAY()))-(MAX(DATE(2028,8,1),Mitarbeiter!$C292))+1),MAX(0,NETWORKDAYS(MAX(DATE(2028,8,1),Mitarbeiter!$C292),MIN(DATE(2028,9,0),IF(Mitarbeiter!$D292="",DATE(2028,9,0),Mitarbeiter!$D292),TODAY()),Einstellungen!$F$13:$F$67)))*N(Mitarbeiter!$E292)/IF(Einstellungen!$C$11="7 Tage",7,5),N('Ist-Stunden'!AK292)+(N(Krankheitstage!BJ292)+N(Krankheitstage!BV292))*N($C292))))</f>
        <v/>
      </c>
      <c r="BP292" s="76">
        <f>IF($B292="",0,IF(Einstellungen!$C$10="Ja",MAX(IF(Einstellungen!$C$11="7 Tage",MAX(0,(MIN(DATE(2028,10,0),IF(Mitarbeiter!$D292="",DATE(2028,10,0),Mitarbeiter!$D292),TODAY()))-(MAX(DATE(2028,9,1),Mitarbeiter!$C292))+1),MAX(0,NETWORKDAYS(MAX(DATE(2028,9,1),Mitarbeiter!$C292),MIN(DATE(2028,10,0),IF(Mitarbeiter!$D292="",DATE(2028,10,0),Mitarbeiter!$D292),TODAY()),Einstellungen!$F$13:$F$67)))*N(Mitarbeiter!$E292)/IF(Einstellungen!$C$11="7 Tage",7,5),N('Ist-Stunden'!AL292)),MAX(IF(Einstellungen!$C$11="7 Tage",MAX(0,(MIN(DATE(2028,10,0),IF(Mitarbeiter!$D292="",DATE(2028,10,0),Mitarbeiter!$D292),TODAY()))-(MAX(DATE(2028,9,1),Mitarbeiter!$C292))+1),MAX(0,NETWORKDAYS(MAX(DATE(2028,9,1),Mitarbeiter!$C292),MIN(DATE(2028,10,0),IF(Mitarbeiter!$D292="",DATE(2028,10,0),Mitarbeiter!$D292),TODAY()),Einstellungen!$F$13:$F$67)))*N(Mitarbeiter!$E292)/IF(Einstellungen!$C$11="7 Tage",7,5),N('Ist-Stunden'!AL292)+(N(Krankheitstage!BK292)+N(Krankheitstage!BW292))*N($C292))))</f>
        <v/>
      </c>
      <c r="BQ292" s="76">
        <f>IF($B292="",0,IF(Einstellungen!$C$10="Ja",MAX(IF(Einstellungen!$C$11="7 Tage",MAX(0,(MIN(DATE(2028,11,0),IF(Mitarbeiter!$D292="",DATE(2028,11,0),Mitarbeiter!$D292),TODAY()))-(MAX(DATE(2028,10,1),Mitarbeiter!$C292))+1),MAX(0,NETWORKDAYS(MAX(DATE(2028,10,1),Mitarbeiter!$C292),MIN(DATE(2028,11,0),IF(Mitarbeiter!$D292="",DATE(2028,11,0),Mitarbeiter!$D292),TODAY()),Einstellungen!$F$13:$F$67)))*N(Mitarbeiter!$E292)/IF(Einstellungen!$C$11="7 Tage",7,5),N('Ist-Stunden'!AM292)),MAX(IF(Einstellungen!$C$11="7 Tage",MAX(0,(MIN(DATE(2028,11,0),IF(Mitarbeiter!$D292="",DATE(2028,11,0),Mitarbeiter!$D292),TODAY()))-(MAX(DATE(2028,10,1),Mitarbeiter!$C292))+1),MAX(0,NETWORKDAYS(MAX(DATE(2028,10,1),Mitarbeiter!$C292),MIN(DATE(2028,11,0),IF(Mitarbeiter!$D292="",DATE(2028,11,0),Mitarbeiter!$D292),TODAY()),Einstellungen!$F$13:$F$67)))*N(Mitarbeiter!$E292)/IF(Einstellungen!$C$11="7 Tage",7,5),N('Ist-Stunden'!AM292)+(N(Krankheitstage!BL292)+N(Krankheitstage!BX292))*N($C292))))</f>
        <v/>
      </c>
      <c r="BR292" s="76">
        <f>IF($B292="",0,IF(Einstellungen!$C$10="Ja",MAX(IF(Einstellungen!$C$11="7 Tage",MAX(0,(MIN(DATE(2028,12,0),IF(Mitarbeiter!$D292="",DATE(2028,12,0),Mitarbeiter!$D292),TODAY()))-(MAX(DATE(2028,11,1),Mitarbeiter!$C292))+1),MAX(0,NETWORKDAYS(MAX(DATE(2028,11,1),Mitarbeiter!$C292),MIN(DATE(2028,12,0),IF(Mitarbeiter!$D292="",DATE(2028,12,0),Mitarbeiter!$D292),TODAY()),Einstellungen!$F$13:$F$67)))*N(Mitarbeiter!$E292)/IF(Einstellungen!$C$11="7 Tage",7,5),N('Ist-Stunden'!AN292)),MAX(IF(Einstellungen!$C$11="7 Tage",MAX(0,(MIN(DATE(2028,12,0),IF(Mitarbeiter!$D292="",DATE(2028,12,0),Mitarbeiter!$D292),TODAY()))-(MAX(DATE(2028,11,1),Mitarbeiter!$C292))+1),MAX(0,NETWORKDAYS(MAX(DATE(2028,11,1),Mitarbeiter!$C292),MIN(DATE(2028,12,0),IF(Mitarbeiter!$D292="",DATE(2028,12,0),Mitarbeiter!$D292),TODAY()),Einstellungen!$F$13:$F$67)))*N(Mitarbeiter!$E292)/IF(Einstellungen!$C$11="7 Tage",7,5),N('Ist-Stunden'!AN292)+(N(Krankheitstage!BM292)+N(Krankheitstage!BY292))*N($C292))))</f>
        <v/>
      </c>
      <c r="BS292" s="76">
        <f>IF($B292="",0,IF(Einstellungen!$C$10="Ja",MAX(IF(Einstellungen!$C$11="7 Tage",MAX(0,(MIN(DATE(2028,13,0),IF(Mitarbeiter!$D292="",DATE(2028,13,0),Mitarbeiter!$D292),TODAY()))-(MAX(DATE(2028,12,1),Mitarbeiter!$C292))+1),MAX(0,NETWORKDAYS(MAX(DATE(2028,12,1),Mitarbeiter!$C292),MIN(DATE(2028,13,0),IF(Mitarbeiter!$D292="",DATE(2028,13,0),Mitarbeiter!$D292),TODAY()),Einstellungen!$F$13:$F$67)))*N(Mitarbeiter!$E292)/IF(Einstellungen!$C$11="7 Tage",7,5),N('Ist-Stunden'!AO292)),MAX(IF(Einstellungen!$C$11="7 Tage",MAX(0,(MIN(DATE(2028,13,0),IF(Mitarbeiter!$D292="",DATE(2028,13,0),Mitarbeiter!$D292),TODAY()))-(MAX(DATE(2028,12,1),Mitarbeiter!$C292))+1),MAX(0,NETWORKDAYS(MAX(DATE(2028,12,1),Mitarbeiter!$C292),MIN(DATE(2028,13,0),IF(Mitarbeiter!$D292="",DATE(2028,13,0),Mitarbeiter!$D292),TODAY()),Einstellungen!$F$13:$F$67)))*N(Mitarbeiter!$E292)/IF(Einstellungen!$C$11="7 Tage",7,5),N('Ist-Stunden'!AO292)+(N(Krankheitstage!BN292)+N(Krankheitstage!BZ292))*N($C292))))</f>
        <v/>
      </c>
      <c r="BT292" s="76">
        <f>IF($B292="",0,IF(Einstellungen!$C$10="Ja",MAX(IF(Einstellungen!$C$11="7 Tage",MAX(0,(MIN(DATE(2029,2,0),IF(Mitarbeiter!$D292="",DATE(2029,2,0),Mitarbeiter!$D292),TODAY()))-(MAX(DATE(2029,1,1),Mitarbeiter!$C292))+1),MAX(0,NETWORKDAYS(MAX(DATE(2029,1,1),Mitarbeiter!$C292),MIN(DATE(2029,2,0),IF(Mitarbeiter!$D292="",DATE(2029,2,0),Mitarbeiter!$D292),TODAY()),Einstellungen!$F$13:$F$67)))*N(Mitarbeiter!$E292)/IF(Einstellungen!$C$11="7 Tage",7,5),N('Ist-Stunden'!AP292)),MAX(IF(Einstellungen!$C$11="7 Tage",MAX(0,(MIN(DATE(2029,2,0),IF(Mitarbeiter!$D292="",DATE(2029,2,0),Mitarbeiter!$D292),TODAY()))-(MAX(DATE(2029,1,1),Mitarbeiter!$C292))+1),MAX(0,NETWORKDAYS(MAX(DATE(2029,1,1),Mitarbeiter!$C292),MIN(DATE(2029,2,0),IF(Mitarbeiter!$D292="",DATE(2029,2,0),Mitarbeiter!$D292),TODAY()),Einstellungen!$F$13:$F$67)))*N(Mitarbeiter!$E292)/IF(Einstellungen!$C$11="7 Tage",7,5),N('Ist-Stunden'!AP292)+(N(Krankheitstage!CA292)+N(Krankheitstage!CM292))*N($C292))))</f>
        <v/>
      </c>
      <c r="BU292" s="76">
        <f>IF($B292="",0,IF(Einstellungen!$C$10="Ja",MAX(IF(Einstellungen!$C$11="7 Tage",MAX(0,(MIN(DATE(2029,3,0),IF(Mitarbeiter!$D292="",DATE(2029,3,0),Mitarbeiter!$D292),TODAY()))-(MAX(DATE(2029,2,1),Mitarbeiter!$C292))+1),MAX(0,NETWORKDAYS(MAX(DATE(2029,2,1),Mitarbeiter!$C292),MIN(DATE(2029,3,0),IF(Mitarbeiter!$D292="",DATE(2029,3,0),Mitarbeiter!$D292),TODAY()),Einstellungen!$F$13:$F$67)))*N(Mitarbeiter!$E292)/IF(Einstellungen!$C$11="7 Tage",7,5),N('Ist-Stunden'!AQ292)),MAX(IF(Einstellungen!$C$11="7 Tage",MAX(0,(MIN(DATE(2029,3,0),IF(Mitarbeiter!$D292="",DATE(2029,3,0),Mitarbeiter!$D292),TODAY()))-(MAX(DATE(2029,2,1),Mitarbeiter!$C292))+1),MAX(0,NETWORKDAYS(MAX(DATE(2029,2,1),Mitarbeiter!$C292),MIN(DATE(2029,3,0),IF(Mitarbeiter!$D292="",DATE(2029,3,0),Mitarbeiter!$D292),TODAY()),Einstellungen!$F$13:$F$67)))*N(Mitarbeiter!$E292)/IF(Einstellungen!$C$11="7 Tage",7,5),N('Ist-Stunden'!AQ292)+(N(Krankheitstage!CB292)+N(Krankheitstage!CN292))*N($C292))))</f>
        <v/>
      </c>
      <c r="BV292" s="76">
        <f>IF($B292="",0,IF(Einstellungen!$C$10="Ja",MAX(IF(Einstellungen!$C$11="7 Tage",MAX(0,(MIN(DATE(2029,4,0),IF(Mitarbeiter!$D292="",DATE(2029,4,0),Mitarbeiter!$D292),TODAY()))-(MAX(DATE(2029,3,1),Mitarbeiter!$C292))+1),MAX(0,NETWORKDAYS(MAX(DATE(2029,3,1),Mitarbeiter!$C292),MIN(DATE(2029,4,0),IF(Mitarbeiter!$D292="",DATE(2029,4,0),Mitarbeiter!$D292),TODAY()),Einstellungen!$F$13:$F$67)))*N(Mitarbeiter!$E292)/IF(Einstellungen!$C$11="7 Tage",7,5),N('Ist-Stunden'!AR292)),MAX(IF(Einstellungen!$C$11="7 Tage",MAX(0,(MIN(DATE(2029,4,0),IF(Mitarbeiter!$D292="",DATE(2029,4,0),Mitarbeiter!$D292),TODAY()))-(MAX(DATE(2029,3,1),Mitarbeiter!$C292))+1),MAX(0,NETWORKDAYS(MAX(DATE(2029,3,1),Mitarbeiter!$C292),MIN(DATE(2029,4,0),IF(Mitarbeiter!$D292="",DATE(2029,4,0),Mitarbeiter!$D292),TODAY()),Einstellungen!$F$13:$F$67)))*N(Mitarbeiter!$E292)/IF(Einstellungen!$C$11="7 Tage",7,5),N('Ist-Stunden'!AR292)+(N(Krankheitstage!CC292)+N(Krankheitstage!CO292))*N($C292))))</f>
        <v/>
      </c>
      <c r="BW292" s="76">
        <f>IF($B292="",0,IF(Einstellungen!$C$10="Ja",MAX(IF(Einstellungen!$C$11="7 Tage",MAX(0,(MIN(DATE(2029,5,0),IF(Mitarbeiter!$D292="",DATE(2029,5,0),Mitarbeiter!$D292),TODAY()))-(MAX(DATE(2029,4,1),Mitarbeiter!$C292))+1),MAX(0,NETWORKDAYS(MAX(DATE(2029,4,1),Mitarbeiter!$C292),MIN(DATE(2029,5,0),IF(Mitarbeiter!$D292="",DATE(2029,5,0),Mitarbeiter!$D292),TODAY()),Einstellungen!$F$13:$F$67)))*N(Mitarbeiter!$E292)/IF(Einstellungen!$C$11="7 Tage",7,5),N('Ist-Stunden'!AS292)),MAX(IF(Einstellungen!$C$11="7 Tage",MAX(0,(MIN(DATE(2029,5,0),IF(Mitarbeiter!$D292="",DATE(2029,5,0),Mitarbeiter!$D292),TODAY()))-(MAX(DATE(2029,4,1),Mitarbeiter!$C292))+1),MAX(0,NETWORKDAYS(MAX(DATE(2029,4,1),Mitarbeiter!$C292),MIN(DATE(2029,5,0),IF(Mitarbeiter!$D292="",DATE(2029,5,0),Mitarbeiter!$D292),TODAY()),Einstellungen!$F$13:$F$67)))*N(Mitarbeiter!$E292)/IF(Einstellungen!$C$11="7 Tage",7,5),N('Ist-Stunden'!AS292)+(N(Krankheitstage!CD292)+N(Krankheitstage!CP292))*N($C292))))</f>
        <v/>
      </c>
      <c r="BX292" s="76">
        <f>IF($B292="",0,IF(Einstellungen!$C$10="Ja",MAX(IF(Einstellungen!$C$11="7 Tage",MAX(0,(MIN(DATE(2029,6,0),IF(Mitarbeiter!$D292="",DATE(2029,6,0),Mitarbeiter!$D292),TODAY()))-(MAX(DATE(2029,5,1),Mitarbeiter!$C292))+1),MAX(0,NETWORKDAYS(MAX(DATE(2029,5,1),Mitarbeiter!$C292),MIN(DATE(2029,6,0),IF(Mitarbeiter!$D292="",DATE(2029,6,0),Mitarbeiter!$D292),TODAY()),Einstellungen!$F$13:$F$67)))*N(Mitarbeiter!$E292)/IF(Einstellungen!$C$11="7 Tage",7,5),N('Ist-Stunden'!AT292)),MAX(IF(Einstellungen!$C$11="7 Tage",MAX(0,(MIN(DATE(2029,6,0),IF(Mitarbeiter!$D292="",DATE(2029,6,0),Mitarbeiter!$D292),TODAY()))-(MAX(DATE(2029,5,1),Mitarbeiter!$C292))+1),MAX(0,NETWORKDAYS(MAX(DATE(2029,5,1),Mitarbeiter!$C292),MIN(DATE(2029,6,0),IF(Mitarbeiter!$D292="",DATE(2029,6,0),Mitarbeiter!$D292),TODAY()),Einstellungen!$F$13:$F$67)))*N(Mitarbeiter!$E292)/IF(Einstellungen!$C$11="7 Tage",7,5),N('Ist-Stunden'!AT292)+(N(Krankheitstage!CE292)+N(Krankheitstage!CQ292))*N($C292))))</f>
        <v/>
      </c>
      <c r="BY292" s="76">
        <f>IF($B292="",0,IF(Einstellungen!$C$10="Ja",MAX(IF(Einstellungen!$C$11="7 Tage",MAX(0,(MIN(DATE(2029,7,0),IF(Mitarbeiter!$D292="",DATE(2029,7,0),Mitarbeiter!$D292),TODAY()))-(MAX(DATE(2029,6,1),Mitarbeiter!$C292))+1),MAX(0,NETWORKDAYS(MAX(DATE(2029,6,1),Mitarbeiter!$C292),MIN(DATE(2029,7,0),IF(Mitarbeiter!$D292="",DATE(2029,7,0),Mitarbeiter!$D292),TODAY()),Einstellungen!$F$13:$F$67)))*N(Mitarbeiter!$E292)/IF(Einstellungen!$C$11="7 Tage",7,5),N('Ist-Stunden'!AU292)),MAX(IF(Einstellungen!$C$11="7 Tage",MAX(0,(MIN(DATE(2029,7,0),IF(Mitarbeiter!$D292="",DATE(2029,7,0),Mitarbeiter!$D292),TODAY()))-(MAX(DATE(2029,6,1),Mitarbeiter!$C292))+1),MAX(0,NETWORKDAYS(MAX(DATE(2029,6,1),Mitarbeiter!$C292),MIN(DATE(2029,7,0),IF(Mitarbeiter!$D292="",DATE(2029,7,0),Mitarbeiter!$D292),TODAY()),Einstellungen!$F$13:$F$67)))*N(Mitarbeiter!$E292)/IF(Einstellungen!$C$11="7 Tage",7,5),N('Ist-Stunden'!AU292)+(N(Krankheitstage!CF292)+N(Krankheitstage!CR292))*N($C292))))</f>
        <v/>
      </c>
      <c r="BZ292" s="76">
        <f>IF($B292="",0,IF(Einstellungen!$C$10="Ja",MAX(IF(Einstellungen!$C$11="7 Tage",MAX(0,(MIN(DATE(2029,8,0),IF(Mitarbeiter!$D292="",DATE(2029,8,0),Mitarbeiter!$D292),TODAY()))-(MAX(DATE(2029,7,1),Mitarbeiter!$C292))+1),MAX(0,NETWORKDAYS(MAX(DATE(2029,7,1),Mitarbeiter!$C292),MIN(DATE(2029,8,0),IF(Mitarbeiter!$D292="",DATE(2029,8,0),Mitarbeiter!$D292),TODAY()),Einstellungen!$F$13:$F$67)))*N(Mitarbeiter!$E292)/IF(Einstellungen!$C$11="7 Tage",7,5),N('Ist-Stunden'!AV292)),MAX(IF(Einstellungen!$C$11="7 Tage",MAX(0,(MIN(DATE(2029,8,0),IF(Mitarbeiter!$D292="",DATE(2029,8,0),Mitarbeiter!$D292),TODAY()))-(MAX(DATE(2029,7,1),Mitarbeiter!$C292))+1),MAX(0,NETWORKDAYS(MAX(DATE(2029,7,1),Mitarbeiter!$C292),MIN(DATE(2029,8,0),IF(Mitarbeiter!$D292="",DATE(2029,8,0),Mitarbeiter!$D292),TODAY()),Einstellungen!$F$13:$F$67)))*N(Mitarbeiter!$E292)/IF(Einstellungen!$C$11="7 Tage",7,5),N('Ist-Stunden'!AV292)+(N(Krankheitstage!CG292)+N(Krankheitstage!CS292))*N($C292))))</f>
        <v/>
      </c>
      <c r="CA292" s="76">
        <f>IF($B292="",0,IF(Einstellungen!$C$10="Ja",MAX(IF(Einstellungen!$C$11="7 Tage",MAX(0,(MIN(DATE(2029,9,0),IF(Mitarbeiter!$D292="",DATE(2029,9,0),Mitarbeiter!$D292),TODAY()))-(MAX(DATE(2029,8,1),Mitarbeiter!$C292))+1),MAX(0,NETWORKDAYS(MAX(DATE(2029,8,1),Mitarbeiter!$C292),MIN(DATE(2029,9,0),IF(Mitarbeiter!$D292="",DATE(2029,9,0),Mitarbeiter!$D292),TODAY()),Einstellungen!$F$13:$F$67)))*N(Mitarbeiter!$E292)/IF(Einstellungen!$C$11="7 Tage",7,5),N('Ist-Stunden'!AW292)),MAX(IF(Einstellungen!$C$11="7 Tage",MAX(0,(MIN(DATE(2029,9,0),IF(Mitarbeiter!$D292="",DATE(2029,9,0),Mitarbeiter!$D292),TODAY()))-(MAX(DATE(2029,8,1),Mitarbeiter!$C292))+1),MAX(0,NETWORKDAYS(MAX(DATE(2029,8,1),Mitarbeiter!$C292),MIN(DATE(2029,9,0),IF(Mitarbeiter!$D292="",DATE(2029,9,0),Mitarbeiter!$D292),TODAY()),Einstellungen!$F$13:$F$67)))*N(Mitarbeiter!$E292)/IF(Einstellungen!$C$11="7 Tage",7,5),N('Ist-Stunden'!AW292)+(N(Krankheitstage!CH292)+N(Krankheitstage!CT292))*N($C292))))</f>
        <v/>
      </c>
      <c r="CB292" s="76">
        <f>IF($B292="",0,IF(Einstellungen!$C$10="Ja",MAX(IF(Einstellungen!$C$11="7 Tage",MAX(0,(MIN(DATE(2029,10,0),IF(Mitarbeiter!$D292="",DATE(2029,10,0),Mitarbeiter!$D292),TODAY()))-(MAX(DATE(2029,9,1),Mitarbeiter!$C292))+1),MAX(0,NETWORKDAYS(MAX(DATE(2029,9,1),Mitarbeiter!$C292),MIN(DATE(2029,10,0),IF(Mitarbeiter!$D292="",DATE(2029,10,0),Mitarbeiter!$D292),TODAY()),Einstellungen!$F$13:$F$67)))*N(Mitarbeiter!$E292)/IF(Einstellungen!$C$11="7 Tage",7,5),N('Ist-Stunden'!AX292)),MAX(IF(Einstellungen!$C$11="7 Tage",MAX(0,(MIN(DATE(2029,10,0),IF(Mitarbeiter!$D292="",DATE(2029,10,0),Mitarbeiter!$D292),TODAY()))-(MAX(DATE(2029,9,1),Mitarbeiter!$C292))+1),MAX(0,NETWORKDAYS(MAX(DATE(2029,9,1),Mitarbeiter!$C292),MIN(DATE(2029,10,0),IF(Mitarbeiter!$D292="",DATE(2029,10,0),Mitarbeiter!$D292),TODAY()),Einstellungen!$F$13:$F$67)))*N(Mitarbeiter!$E292)/IF(Einstellungen!$C$11="7 Tage",7,5),N('Ist-Stunden'!AX292)+(N(Krankheitstage!CI292)+N(Krankheitstage!CU292))*N($C292))))</f>
        <v/>
      </c>
      <c r="CC292" s="76">
        <f>IF($B292="",0,IF(Einstellungen!$C$10="Ja",MAX(IF(Einstellungen!$C$11="7 Tage",MAX(0,(MIN(DATE(2029,11,0),IF(Mitarbeiter!$D292="",DATE(2029,11,0),Mitarbeiter!$D292),TODAY()))-(MAX(DATE(2029,10,1),Mitarbeiter!$C292))+1),MAX(0,NETWORKDAYS(MAX(DATE(2029,10,1),Mitarbeiter!$C292),MIN(DATE(2029,11,0),IF(Mitarbeiter!$D292="",DATE(2029,11,0),Mitarbeiter!$D292),TODAY()),Einstellungen!$F$13:$F$67)))*N(Mitarbeiter!$E292)/IF(Einstellungen!$C$11="7 Tage",7,5),N('Ist-Stunden'!AY292)),MAX(IF(Einstellungen!$C$11="7 Tage",MAX(0,(MIN(DATE(2029,11,0),IF(Mitarbeiter!$D292="",DATE(2029,11,0),Mitarbeiter!$D292),TODAY()))-(MAX(DATE(2029,10,1),Mitarbeiter!$C292))+1),MAX(0,NETWORKDAYS(MAX(DATE(2029,10,1),Mitarbeiter!$C292),MIN(DATE(2029,11,0),IF(Mitarbeiter!$D292="",DATE(2029,11,0),Mitarbeiter!$D292),TODAY()),Einstellungen!$F$13:$F$67)))*N(Mitarbeiter!$E292)/IF(Einstellungen!$C$11="7 Tage",7,5),N('Ist-Stunden'!AY292)+(N(Krankheitstage!CJ292)+N(Krankheitstage!CV292))*N($C292))))</f>
        <v/>
      </c>
      <c r="CD292" s="76">
        <f>IF($B292="",0,IF(Einstellungen!$C$10="Ja",MAX(IF(Einstellungen!$C$11="7 Tage",MAX(0,(MIN(DATE(2029,12,0),IF(Mitarbeiter!$D292="",DATE(2029,12,0),Mitarbeiter!$D292),TODAY()))-(MAX(DATE(2029,11,1),Mitarbeiter!$C292))+1),MAX(0,NETWORKDAYS(MAX(DATE(2029,11,1),Mitarbeiter!$C292),MIN(DATE(2029,12,0),IF(Mitarbeiter!$D292="",DATE(2029,12,0),Mitarbeiter!$D292),TODAY()),Einstellungen!$F$13:$F$67)))*N(Mitarbeiter!$E292)/IF(Einstellungen!$C$11="7 Tage",7,5),N('Ist-Stunden'!AZ292)),MAX(IF(Einstellungen!$C$11="7 Tage",MAX(0,(MIN(DATE(2029,12,0),IF(Mitarbeiter!$D292="",DATE(2029,12,0),Mitarbeiter!$D292),TODAY()))-(MAX(DATE(2029,11,1),Mitarbeiter!$C292))+1),MAX(0,NETWORKDAYS(MAX(DATE(2029,11,1),Mitarbeiter!$C292),MIN(DATE(2029,12,0),IF(Mitarbeiter!$D292="",DATE(2029,12,0),Mitarbeiter!$D292),TODAY()),Einstellungen!$F$13:$F$67)))*N(Mitarbeiter!$E292)/IF(Einstellungen!$C$11="7 Tage",7,5),N('Ist-Stunden'!AZ292)+(N(Krankheitstage!CK292)+N(Krankheitstage!CW292))*N($C292))))</f>
        <v/>
      </c>
      <c r="CE292" s="76">
        <f>IF($B292="",0,IF(Einstellungen!$C$10="Ja",MAX(IF(Einstellungen!$C$11="7 Tage",MAX(0,(MIN(DATE(2029,13,0),IF(Mitarbeiter!$D292="",DATE(2029,13,0),Mitarbeiter!$D292),TODAY()))-(MAX(DATE(2029,12,1),Mitarbeiter!$C292))+1),MAX(0,NETWORKDAYS(MAX(DATE(2029,12,1),Mitarbeiter!$C292),MIN(DATE(2029,13,0),IF(Mitarbeiter!$D292="",DATE(2029,13,0),Mitarbeiter!$D292),TODAY()),Einstellungen!$F$13:$F$67)))*N(Mitarbeiter!$E292)/IF(Einstellungen!$C$11="7 Tage",7,5),N('Ist-Stunden'!BA292)),MAX(IF(Einstellungen!$C$11="7 Tage",MAX(0,(MIN(DATE(2029,13,0),IF(Mitarbeiter!$D292="",DATE(2029,13,0),Mitarbeiter!$D292),TODAY()))-(MAX(DATE(2029,12,1),Mitarbeiter!$C292))+1),MAX(0,NETWORKDAYS(MAX(DATE(2029,12,1),Mitarbeiter!$C292),MIN(DATE(2029,13,0),IF(Mitarbeiter!$D292="",DATE(2029,13,0),Mitarbeiter!$D292),TODAY()),Einstellungen!$F$13:$F$67)))*N(Mitarbeiter!$E292)/IF(Einstellungen!$C$11="7 Tage",7,5),N('Ist-Stunden'!BA292)+(N(Krankheitstage!CL292)+N(Krankheitstage!CX292))*N($C292))))</f>
        <v/>
      </c>
      <c r="CF292" s="76">
        <f>IF($B292="",0,IF(Einstellungen!$C$10="Ja",MAX(IF(Einstellungen!$C$11="7 Tage",MAX(0,(MIN(DATE(2030,2,0),IF(Mitarbeiter!$D292="",DATE(2030,2,0),Mitarbeiter!$D292),TODAY()))-(MAX(DATE(2030,1,1),Mitarbeiter!$C292))+1),MAX(0,NETWORKDAYS(MAX(DATE(2030,1,1),Mitarbeiter!$C292),MIN(DATE(2030,2,0),IF(Mitarbeiter!$D292="",DATE(2030,2,0),Mitarbeiter!$D292),TODAY()),Einstellungen!$F$13:$F$67)))*N(Mitarbeiter!$E292)/IF(Einstellungen!$C$11="7 Tage",7,5),N('Ist-Stunden'!BB292)),MAX(IF(Einstellungen!$C$11="7 Tage",MAX(0,(MIN(DATE(2030,2,0),IF(Mitarbeiter!$D292="",DATE(2030,2,0),Mitarbeiter!$D292),TODAY()))-(MAX(DATE(2030,1,1),Mitarbeiter!$C292))+1),MAX(0,NETWORKDAYS(MAX(DATE(2030,1,1),Mitarbeiter!$C292),MIN(DATE(2030,2,0),IF(Mitarbeiter!$D292="",DATE(2030,2,0),Mitarbeiter!$D292),TODAY()),Einstellungen!$F$13:$F$67)))*N(Mitarbeiter!$E292)/IF(Einstellungen!$C$11="7 Tage",7,5),N('Ist-Stunden'!BB292)+(N(Krankheitstage!CY292)+N(Krankheitstage!DK292))*N($C292))))</f>
        <v/>
      </c>
      <c r="CG292" s="76">
        <f>IF($B292="",0,IF(Einstellungen!$C$10="Ja",MAX(IF(Einstellungen!$C$11="7 Tage",MAX(0,(MIN(DATE(2030,3,0),IF(Mitarbeiter!$D292="",DATE(2030,3,0),Mitarbeiter!$D292),TODAY()))-(MAX(DATE(2030,2,1),Mitarbeiter!$C292))+1),MAX(0,NETWORKDAYS(MAX(DATE(2030,2,1),Mitarbeiter!$C292),MIN(DATE(2030,3,0),IF(Mitarbeiter!$D292="",DATE(2030,3,0),Mitarbeiter!$D292),TODAY()),Einstellungen!$F$13:$F$67)))*N(Mitarbeiter!$E292)/IF(Einstellungen!$C$11="7 Tage",7,5),N('Ist-Stunden'!BC292)),MAX(IF(Einstellungen!$C$11="7 Tage",MAX(0,(MIN(DATE(2030,3,0),IF(Mitarbeiter!$D292="",DATE(2030,3,0),Mitarbeiter!$D292),TODAY()))-(MAX(DATE(2030,2,1),Mitarbeiter!$C292))+1),MAX(0,NETWORKDAYS(MAX(DATE(2030,2,1),Mitarbeiter!$C292),MIN(DATE(2030,3,0),IF(Mitarbeiter!$D292="",DATE(2030,3,0),Mitarbeiter!$D292),TODAY()),Einstellungen!$F$13:$F$67)))*N(Mitarbeiter!$E292)/IF(Einstellungen!$C$11="7 Tage",7,5),N('Ist-Stunden'!BC292)+(N(Krankheitstage!CZ292)+N(Krankheitstage!DL292))*N($C292))))</f>
        <v/>
      </c>
      <c r="CH292" s="76">
        <f>IF($B292="",0,IF(Einstellungen!$C$10="Ja",MAX(IF(Einstellungen!$C$11="7 Tage",MAX(0,(MIN(DATE(2030,4,0),IF(Mitarbeiter!$D292="",DATE(2030,4,0),Mitarbeiter!$D292),TODAY()))-(MAX(DATE(2030,3,1),Mitarbeiter!$C292))+1),MAX(0,NETWORKDAYS(MAX(DATE(2030,3,1),Mitarbeiter!$C292),MIN(DATE(2030,4,0),IF(Mitarbeiter!$D292="",DATE(2030,4,0),Mitarbeiter!$D292),TODAY()),Einstellungen!$F$13:$F$67)))*N(Mitarbeiter!$E292)/IF(Einstellungen!$C$11="7 Tage",7,5),N('Ist-Stunden'!BD292)),MAX(IF(Einstellungen!$C$11="7 Tage",MAX(0,(MIN(DATE(2030,4,0),IF(Mitarbeiter!$D292="",DATE(2030,4,0),Mitarbeiter!$D292),TODAY()))-(MAX(DATE(2030,3,1),Mitarbeiter!$C292))+1),MAX(0,NETWORKDAYS(MAX(DATE(2030,3,1),Mitarbeiter!$C292),MIN(DATE(2030,4,0),IF(Mitarbeiter!$D292="",DATE(2030,4,0),Mitarbeiter!$D292),TODAY()),Einstellungen!$F$13:$F$67)))*N(Mitarbeiter!$E292)/IF(Einstellungen!$C$11="7 Tage",7,5),N('Ist-Stunden'!BD292)+(N(Krankheitstage!DA292)+N(Krankheitstage!DM292))*N($C292))))</f>
        <v/>
      </c>
      <c r="CI292" s="76">
        <f>IF($B292="",0,IF(Einstellungen!$C$10="Ja",MAX(IF(Einstellungen!$C$11="7 Tage",MAX(0,(MIN(DATE(2030,5,0),IF(Mitarbeiter!$D292="",DATE(2030,5,0),Mitarbeiter!$D292),TODAY()))-(MAX(DATE(2030,4,1),Mitarbeiter!$C292))+1),MAX(0,NETWORKDAYS(MAX(DATE(2030,4,1),Mitarbeiter!$C292),MIN(DATE(2030,5,0),IF(Mitarbeiter!$D292="",DATE(2030,5,0),Mitarbeiter!$D292),TODAY()),Einstellungen!$F$13:$F$67)))*N(Mitarbeiter!$E292)/IF(Einstellungen!$C$11="7 Tage",7,5),N('Ist-Stunden'!BE292)),MAX(IF(Einstellungen!$C$11="7 Tage",MAX(0,(MIN(DATE(2030,5,0),IF(Mitarbeiter!$D292="",DATE(2030,5,0),Mitarbeiter!$D292),TODAY()))-(MAX(DATE(2030,4,1),Mitarbeiter!$C292))+1),MAX(0,NETWORKDAYS(MAX(DATE(2030,4,1),Mitarbeiter!$C292),MIN(DATE(2030,5,0),IF(Mitarbeiter!$D292="",DATE(2030,5,0),Mitarbeiter!$D292),TODAY()),Einstellungen!$F$13:$F$67)))*N(Mitarbeiter!$E292)/IF(Einstellungen!$C$11="7 Tage",7,5),N('Ist-Stunden'!BE292)+(N(Krankheitstage!DB292)+N(Krankheitstage!DN292))*N($C292))))</f>
        <v/>
      </c>
      <c r="CJ292" s="76">
        <f>IF($B292="",0,IF(Einstellungen!$C$10="Ja",MAX(IF(Einstellungen!$C$11="7 Tage",MAX(0,(MIN(DATE(2030,6,0),IF(Mitarbeiter!$D292="",DATE(2030,6,0),Mitarbeiter!$D292),TODAY()))-(MAX(DATE(2030,5,1),Mitarbeiter!$C292))+1),MAX(0,NETWORKDAYS(MAX(DATE(2030,5,1),Mitarbeiter!$C292),MIN(DATE(2030,6,0),IF(Mitarbeiter!$D292="",DATE(2030,6,0),Mitarbeiter!$D292),TODAY()),Einstellungen!$F$13:$F$67)))*N(Mitarbeiter!$E292)/IF(Einstellungen!$C$11="7 Tage",7,5),N('Ist-Stunden'!BF292)),MAX(IF(Einstellungen!$C$11="7 Tage",MAX(0,(MIN(DATE(2030,6,0),IF(Mitarbeiter!$D292="",DATE(2030,6,0),Mitarbeiter!$D292),TODAY()))-(MAX(DATE(2030,5,1),Mitarbeiter!$C292))+1),MAX(0,NETWORKDAYS(MAX(DATE(2030,5,1),Mitarbeiter!$C292),MIN(DATE(2030,6,0),IF(Mitarbeiter!$D292="",DATE(2030,6,0),Mitarbeiter!$D292),TODAY()),Einstellungen!$F$13:$F$67)))*N(Mitarbeiter!$E292)/IF(Einstellungen!$C$11="7 Tage",7,5),N('Ist-Stunden'!BF292)+(N(Krankheitstage!DC292)+N(Krankheitstage!DO292))*N($C292))))</f>
        <v/>
      </c>
      <c r="CK292" s="76">
        <f>IF($B292="",0,IF(Einstellungen!$C$10="Ja",MAX(IF(Einstellungen!$C$11="7 Tage",MAX(0,(MIN(DATE(2030,7,0),IF(Mitarbeiter!$D292="",DATE(2030,7,0),Mitarbeiter!$D292),TODAY()))-(MAX(DATE(2030,6,1),Mitarbeiter!$C292))+1),MAX(0,NETWORKDAYS(MAX(DATE(2030,6,1),Mitarbeiter!$C292),MIN(DATE(2030,7,0),IF(Mitarbeiter!$D292="",DATE(2030,7,0),Mitarbeiter!$D292),TODAY()),Einstellungen!$F$13:$F$67)))*N(Mitarbeiter!$E292)/IF(Einstellungen!$C$11="7 Tage",7,5),N('Ist-Stunden'!BG292)),MAX(IF(Einstellungen!$C$11="7 Tage",MAX(0,(MIN(DATE(2030,7,0),IF(Mitarbeiter!$D292="",DATE(2030,7,0),Mitarbeiter!$D292),TODAY()))-(MAX(DATE(2030,6,1),Mitarbeiter!$C292))+1),MAX(0,NETWORKDAYS(MAX(DATE(2030,6,1),Mitarbeiter!$C292),MIN(DATE(2030,7,0),IF(Mitarbeiter!$D292="",DATE(2030,7,0),Mitarbeiter!$D292),TODAY()),Einstellungen!$F$13:$F$67)))*N(Mitarbeiter!$E292)/IF(Einstellungen!$C$11="7 Tage",7,5),N('Ist-Stunden'!BG292)+(N(Krankheitstage!DD292)+N(Krankheitstage!DP292))*N($C292))))</f>
        <v/>
      </c>
      <c r="CL292" s="76">
        <f>IF($B292="",0,IF(Einstellungen!$C$10="Ja",MAX(IF(Einstellungen!$C$11="7 Tage",MAX(0,(MIN(DATE(2030,8,0),IF(Mitarbeiter!$D292="",DATE(2030,8,0),Mitarbeiter!$D292),TODAY()))-(MAX(DATE(2030,7,1),Mitarbeiter!$C292))+1),MAX(0,NETWORKDAYS(MAX(DATE(2030,7,1),Mitarbeiter!$C292),MIN(DATE(2030,8,0),IF(Mitarbeiter!$D292="",DATE(2030,8,0),Mitarbeiter!$D292),TODAY()),Einstellungen!$F$13:$F$67)))*N(Mitarbeiter!$E292)/IF(Einstellungen!$C$11="7 Tage",7,5),N('Ist-Stunden'!BH292)),MAX(IF(Einstellungen!$C$11="7 Tage",MAX(0,(MIN(DATE(2030,8,0),IF(Mitarbeiter!$D292="",DATE(2030,8,0),Mitarbeiter!$D292),TODAY()))-(MAX(DATE(2030,7,1),Mitarbeiter!$C292))+1),MAX(0,NETWORKDAYS(MAX(DATE(2030,7,1),Mitarbeiter!$C292),MIN(DATE(2030,8,0),IF(Mitarbeiter!$D292="",DATE(2030,8,0),Mitarbeiter!$D292),TODAY()),Einstellungen!$F$13:$F$67)))*N(Mitarbeiter!$E292)/IF(Einstellungen!$C$11="7 Tage",7,5),N('Ist-Stunden'!BH292)+(N(Krankheitstage!DE292)+N(Krankheitstage!DQ292))*N($C292))))</f>
        <v/>
      </c>
      <c r="CM292" s="76">
        <f>IF($B292="",0,IF(Einstellungen!$C$10="Ja",MAX(IF(Einstellungen!$C$11="7 Tage",MAX(0,(MIN(DATE(2030,9,0),IF(Mitarbeiter!$D292="",DATE(2030,9,0),Mitarbeiter!$D292),TODAY()))-(MAX(DATE(2030,8,1),Mitarbeiter!$C292))+1),MAX(0,NETWORKDAYS(MAX(DATE(2030,8,1),Mitarbeiter!$C292),MIN(DATE(2030,9,0),IF(Mitarbeiter!$D292="",DATE(2030,9,0),Mitarbeiter!$D292),TODAY()),Einstellungen!$F$13:$F$67)))*N(Mitarbeiter!$E292)/IF(Einstellungen!$C$11="7 Tage",7,5),N('Ist-Stunden'!BI292)),MAX(IF(Einstellungen!$C$11="7 Tage",MAX(0,(MIN(DATE(2030,9,0),IF(Mitarbeiter!$D292="",DATE(2030,9,0),Mitarbeiter!$D292),TODAY()))-(MAX(DATE(2030,8,1),Mitarbeiter!$C292))+1),MAX(0,NETWORKDAYS(MAX(DATE(2030,8,1),Mitarbeiter!$C292),MIN(DATE(2030,9,0),IF(Mitarbeiter!$D292="",DATE(2030,9,0),Mitarbeiter!$D292),TODAY()),Einstellungen!$F$13:$F$67)))*N(Mitarbeiter!$E292)/IF(Einstellungen!$C$11="7 Tage",7,5),N('Ist-Stunden'!BI292)+(N(Krankheitstage!DF292)+N(Krankheitstage!DR292))*N($C292))))</f>
        <v/>
      </c>
      <c r="CN292" s="76">
        <f>IF($B292="",0,IF(Einstellungen!$C$10="Ja",MAX(IF(Einstellungen!$C$11="7 Tage",MAX(0,(MIN(DATE(2030,10,0),IF(Mitarbeiter!$D292="",DATE(2030,10,0),Mitarbeiter!$D292),TODAY()))-(MAX(DATE(2030,9,1),Mitarbeiter!$C292))+1),MAX(0,NETWORKDAYS(MAX(DATE(2030,9,1),Mitarbeiter!$C292),MIN(DATE(2030,10,0),IF(Mitarbeiter!$D292="",DATE(2030,10,0),Mitarbeiter!$D292),TODAY()),Einstellungen!$F$13:$F$67)))*N(Mitarbeiter!$E292)/IF(Einstellungen!$C$11="7 Tage",7,5),N('Ist-Stunden'!BJ292)),MAX(IF(Einstellungen!$C$11="7 Tage",MAX(0,(MIN(DATE(2030,10,0),IF(Mitarbeiter!$D292="",DATE(2030,10,0),Mitarbeiter!$D292),TODAY()))-(MAX(DATE(2030,9,1),Mitarbeiter!$C292))+1),MAX(0,NETWORKDAYS(MAX(DATE(2030,9,1),Mitarbeiter!$C292),MIN(DATE(2030,10,0),IF(Mitarbeiter!$D292="",DATE(2030,10,0),Mitarbeiter!$D292),TODAY()),Einstellungen!$F$13:$F$67)))*N(Mitarbeiter!$E292)/IF(Einstellungen!$C$11="7 Tage",7,5),N('Ist-Stunden'!BJ292)+(N(Krankheitstage!DG292)+N(Krankheitstage!DS292))*N($C292))))</f>
        <v/>
      </c>
      <c r="CO292" s="76">
        <f>IF($B292="",0,IF(Einstellungen!$C$10="Ja",MAX(IF(Einstellungen!$C$11="7 Tage",MAX(0,(MIN(DATE(2030,11,0),IF(Mitarbeiter!$D292="",DATE(2030,11,0),Mitarbeiter!$D292),TODAY()))-(MAX(DATE(2030,10,1),Mitarbeiter!$C292))+1),MAX(0,NETWORKDAYS(MAX(DATE(2030,10,1),Mitarbeiter!$C292),MIN(DATE(2030,11,0),IF(Mitarbeiter!$D292="",DATE(2030,11,0),Mitarbeiter!$D292),TODAY()),Einstellungen!$F$13:$F$67)))*N(Mitarbeiter!$E292)/IF(Einstellungen!$C$11="7 Tage",7,5),N('Ist-Stunden'!BK292)),MAX(IF(Einstellungen!$C$11="7 Tage",MAX(0,(MIN(DATE(2030,11,0),IF(Mitarbeiter!$D292="",DATE(2030,11,0),Mitarbeiter!$D292),TODAY()))-(MAX(DATE(2030,10,1),Mitarbeiter!$C292))+1),MAX(0,NETWORKDAYS(MAX(DATE(2030,10,1),Mitarbeiter!$C292),MIN(DATE(2030,11,0),IF(Mitarbeiter!$D292="",DATE(2030,11,0),Mitarbeiter!$D292),TODAY()),Einstellungen!$F$13:$F$67)))*N(Mitarbeiter!$E292)/IF(Einstellungen!$C$11="7 Tage",7,5),N('Ist-Stunden'!BK292)+(N(Krankheitstage!DH292)+N(Krankheitstage!DT292))*N($C292))))</f>
        <v/>
      </c>
      <c r="CP292" s="76">
        <f>IF($B292="",0,IF(Einstellungen!$C$10="Ja",MAX(IF(Einstellungen!$C$11="7 Tage",MAX(0,(MIN(DATE(2030,12,0),IF(Mitarbeiter!$D292="",DATE(2030,12,0),Mitarbeiter!$D292),TODAY()))-(MAX(DATE(2030,11,1),Mitarbeiter!$C292))+1),MAX(0,NETWORKDAYS(MAX(DATE(2030,11,1),Mitarbeiter!$C292),MIN(DATE(2030,12,0),IF(Mitarbeiter!$D292="",DATE(2030,12,0),Mitarbeiter!$D292),TODAY()),Einstellungen!$F$13:$F$67)))*N(Mitarbeiter!$E292)/IF(Einstellungen!$C$11="7 Tage",7,5),N('Ist-Stunden'!BL292)),MAX(IF(Einstellungen!$C$11="7 Tage",MAX(0,(MIN(DATE(2030,12,0),IF(Mitarbeiter!$D292="",DATE(2030,12,0),Mitarbeiter!$D292),TODAY()))-(MAX(DATE(2030,11,1),Mitarbeiter!$C292))+1),MAX(0,NETWORKDAYS(MAX(DATE(2030,11,1),Mitarbeiter!$C292),MIN(DATE(2030,12,0),IF(Mitarbeiter!$D292="",DATE(2030,12,0),Mitarbeiter!$D292),TODAY()),Einstellungen!$F$13:$F$67)))*N(Mitarbeiter!$E292)/IF(Einstellungen!$C$11="7 Tage",7,5),N('Ist-Stunden'!BL292)+(N(Krankheitstage!DI292)+N(Krankheitstage!DU292))*N($C292))))</f>
        <v/>
      </c>
      <c r="CQ292" s="76">
        <f>IF($B292="",0,IF(Einstellungen!$C$10="Ja",MAX(IF(Einstellungen!$C$11="7 Tage",MAX(0,(MIN(DATE(2030,13,0),IF(Mitarbeiter!$D292="",DATE(2030,13,0),Mitarbeiter!$D292),TODAY()))-(MAX(DATE(2030,12,1),Mitarbeiter!$C292))+1),MAX(0,NETWORKDAYS(MAX(DATE(2030,12,1),Mitarbeiter!$C292),MIN(DATE(2030,13,0),IF(Mitarbeiter!$D292="",DATE(2030,13,0),Mitarbeiter!$D292),TODAY()),Einstellungen!$F$13:$F$67)))*N(Mitarbeiter!$E292)/IF(Einstellungen!$C$11="7 Tage",7,5),N('Ist-Stunden'!BM292)),MAX(IF(Einstellungen!$C$11="7 Tage",MAX(0,(MIN(DATE(2030,13,0),IF(Mitarbeiter!$D292="",DATE(2030,13,0),Mitarbeiter!$D292),TODAY()))-(MAX(DATE(2030,12,1),Mitarbeiter!$C292))+1),MAX(0,NETWORKDAYS(MAX(DATE(2030,12,1),Mitarbeiter!$C292),MIN(DATE(2030,13,0),IF(Mitarbeiter!$D292="",DATE(2030,13,0),Mitarbeiter!$D292),TODAY()),Einstellungen!$F$13:$F$67)))*N(Mitarbeiter!$E292)/IF(Einstellungen!$C$11="7 Tage",7,5),N('Ist-Stunden'!BM292)+(N(Krankheitstage!DJ292)+N(Krankheitstage!DV292))*N($C292))))</f>
        <v/>
      </c>
    </row>
    <row r="293">
      <c r="A293" s="73">
        <f>IF(Mitarbeiter!B293="","",Mitarbeiter!A293)</f>
        <v/>
      </c>
      <c r="B293" s="6">
        <f>IF(Mitarbeiter!B293="","",Mitarbeiter!B293)</f>
        <v/>
      </c>
      <c r="C293" s="74">
        <f>IF(Mitarbeiter!B293="","",Mitarbeiter!F293)</f>
        <v/>
      </c>
      <c r="D293" s="75">
        <f>N(INDEX(Krankheitstage!$G293:$DV293,1,(Einstellungen!$C$3-2026)*24+1))</f>
        <v/>
      </c>
      <c r="E293" s="75">
        <f>N(INDEX(Krankheitstage!$G293:$DV293,1,(Einstellungen!$C$3-2026)*24+2))</f>
        <v/>
      </c>
      <c r="F293" s="75">
        <f>N(INDEX(Krankheitstage!$G293:$DV293,1,(Einstellungen!$C$3-2026)*24+3))</f>
        <v/>
      </c>
      <c r="G293" s="75">
        <f>N(INDEX(Krankheitstage!$G293:$DV293,1,(Einstellungen!$C$3-2026)*24+4))</f>
        <v/>
      </c>
      <c r="H293" s="75">
        <f>N(INDEX(Krankheitstage!$G293:$DV293,1,(Einstellungen!$C$3-2026)*24+5))</f>
        <v/>
      </c>
      <c r="I293" s="75">
        <f>N(INDEX(Krankheitstage!$G293:$DV293,1,(Einstellungen!$C$3-2026)*24+6))</f>
        <v/>
      </c>
      <c r="J293" s="75">
        <f>N(INDEX(Krankheitstage!$G293:$DV293,1,(Einstellungen!$C$3-2026)*24+7))</f>
        <v/>
      </c>
      <c r="K293" s="75">
        <f>N(INDEX(Krankheitstage!$G293:$DV293,1,(Einstellungen!$C$3-2026)*24+8))</f>
        <v/>
      </c>
      <c r="L293" s="75">
        <f>N(INDEX(Krankheitstage!$G293:$DV293,1,(Einstellungen!$C$3-2026)*24+9))</f>
        <v/>
      </c>
      <c r="M293" s="75">
        <f>N(INDEX(Krankheitstage!$G293:$DV293,1,(Einstellungen!$C$3-2026)*24+10))</f>
        <v/>
      </c>
      <c r="N293" s="75">
        <f>N(INDEX(Krankheitstage!$G293:$DV293,1,(Einstellungen!$C$3-2026)*24+11))</f>
        <v/>
      </c>
      <c r="O293" s="75">
        <f>N(INDEX(Krankheitstage!$G293:$DV293,1,(Einstellungen!$C$3-2026)*24+12))</f>
        <v/>
      </c>
      <c r="P293" s="75">
        <f>IF($B293="","",SUM(D293:O293))</f>
        <v/>
      </c>
      <c r="Q293" s="75">
        <f>N(INDEX(Krankheitstage!$G293:$DV293,1,(Einstellungen!$C$3-2026)*24+13))</f>
        <v/>
      </c>
      <c r="R293" s="75">
        <f>N(INDEX(Krankheitstage!$G293:$DV293,1,(Einstellungen!$C$3-2026)*24+14))</f>
        <v/>
      </c>
      <c r="S293" s="75">
        <f>N(INDEX(Krankheitstage!$G293:$DV293,1,(Einstellungen!$C$3-2026)*24+15))</f>
        <v/>
      </c>
      <c r="T293" s="75">
        <f>N(INDEX(Krankheitstage!$G293:$DV293,1,(Einstellungen!$C$3-2026)*24+16))</f>
        <v/>
      </c>
      <c r="U293" s="75">
        <f>N(INDEX(Krankheitstage!$G293:$DV293,1,(Einstellungen!$C$3-2026)*24+17))</f>
        <v/>
      </c>
      <c r="V293" s="75">
        <f>N(INDEX(Krankheitstage!$G293:$DV293,1,(Einstellungen!$C$3-2026)*24+18))</f>
        <v/>
      </c>
      <c r="W293" s="75">
        <f>N(INDEX(Krankheitstage!$G293:$DV293,1,(Einstellungen!$C$3-2026)*24+19))</f>
        <v/>
      </c>
      <c r="X293" s="75">
        <f>N(INDEX(Krankheitstage!$G293:$DV293,1,(Einstellungen!$C$3-2026)*24+20))</f>
        <v/>
      </c>
      <c r="Y293" s="75">
        <f>N(INDEX(Krankheitstage!$G293:$DV293,1,(Einstellungen!$C$3-2026)*24+21))</f>
        <v/>
      </c>
      <c r="Z293" s="75">
        <f>N(INDEX(Krankheitstage!$G293:$DV293,1,(Einstellungen!$C$3-2026)*24+22))</f>
        <v/>
      </c>
      <c r="AA293" s="75">
        <f>N(INDEX(Krankheitstage!$G293:$DV293,1,(Einstellungen!$C$3-2026)*24+23))</f>
        <v/>
      </c>
      <c r="AB293" s="75">
        <f>N(INDEX(Krankheitstage!$G293:$DV293,1,(Einstellungen!$C$3-2026)*24+24))</f>
        <v/>
      </c>
      <c r="AC293" s="75">
        <f>IF($B293="","",SUM(Q293:AB293))</f>
        <v/>
      </c>
      <c r="AD293" s="75">
        <f>IF($B293="","",SUM(P293,AC293))</f>
        <v/>
      </c>
      <c r="AE293" s="76">
        <f>IF($B293="","",AD293*N(C293))</f>
        <v/>
      </c>
      <c r="AF293" s="75">
        <f>IF($B293="","",Krankheitstage!E293)</f>
        <v/>
      </c>
      <c r="AG293" s="76">
        <f>IF($B293="","",AF293*N(C293))</f>
        <v/>
      </c>
      <c r="AH293" s="76">
        <f>IF($B293="","",INDEX($AJ293:$CQ293,1,(Einstellungen!$C$3-2026)*12+1)+INDEX($AJ293:$CQ293,1,(Einstellungen!$C$3-2026)*12+2)+INDEX($AJ293:$CQ293,1,(Einstellungen!$C$3-2026)*12+3)+INDEX($AJ293:$CQ293,1,(Einstellungen!$C$3-2026)*12+4)+INDEX($AJ293:$CQ293,1,(Einstellungen!$C$3-2026)*12+5)+INDEX($AJ293:$CQ293,1,(Einstellungen!$C$3-2026)*12+6)+INDEX($AJ293:$CQ293,1,(Einstellungen!$C$3-2026)*12+7)+INDEX($AJ293:$CQ293,1,(Einstellungen!$C$3-2026)*12+8)+INDEX($AJ293:$CQ293,1,(Einstellungen!$C$3-2026)*12+9)+INDEX($AJ293:$CQ293,1,(Einstellungen!$C$3-2026)*12+10)+INDEX($AJ293:$CQ293,1,(Einstellungen!$C$3-2026)*12+11)+INDEX($AJ293:$CQ293,1,(Einstellungen!$C$3-2026)*12+12))</f>
        <v/>
      </c>
      <c r="AI293" s="76">
        <f>IF($B293="","",SUM($AJ293:$CQ293))</f>
        <v/>
      </c>
      <c r="AJ293" s="76">
        <f>IF($B293="",0,IF(Einstellungen!$C$10="Ja",MAX(IF(Einstellungen!$C$11="7 Tage",MAX(0,(MIN(DATE(2026,2,0),IF(Mitarbeiter!$D293="",DATE(2026,2,0),Mitarbeiter!$D293),TODAY()))-(MAX(DATE(2026,1,1),Mitarbeiter!$C293))+1),MAX(0,NETWORKDAYS(MAX(DATE(2026,1,1),Mitarbeiter!$C293),MIN(DATE(2026,2,0),IF(Mitarbeiter!$D293="",DATE(2026,2,0),Mitarbeiter!$D293),TODAY()),Einstellungen!$F$13:$F$67)))*N(Mitarbeiter!$E293)/IF(Einstellungen!$C$11="7 Tage",7,5),N('Ist-Stunden'!F293)),MAX(IF(Einstellungen!$C$11="7 Tage",MAX(0,(MIN(DATE(2026,2,0),IF(Mitarbeiter!$D293="",DATE(2026,2,0),Mitarbeiter!$D293),TODAY()))-(MAX(DATE(2026,1,1),Mitarbeiter!$C293))+1),MAX(0,NETWORKDAYS(MAX(DATE(2026,1,1),Mitarbeiter!$C293),MIN(DATE(2026,2,0),IF(Mitarbeiter!$D293="",DATE(2026,2,0),Mitarbeiter!$D293),TODAY()),Einstellungen!$F$13:$F$67)))*N(Mitarbeiter!$E293)/IF(Einstellungen!$C$11="7 Tage",7,5),N('Ist-Stunden'!F293)+(N(Krankheitstage!G293)+N(Krankheitstage!S293))*N($C293))))</f>
        <v/>
      </c>
      <c r="AK293" s="76">
        <f>IF($B293="",0,IF(Einstellungen!$C$10="Ja",MAX(IF(Einstellungen!$C$11="7 Tage",MAX(0,(MIN(DATE(2026,3,0),IF(Mitarbeiter!$D293="",DATE(2026,3,0),Mitarbeiter!$D293),TODAY()))-(MAX(DATE(2026,2,1),Mitarbeiter!$C293))+1),MAX(0,NETWORKDAYS(MAX(DATE(2026,2,1),Mitarbeiter!$C293),MIN(DATE(2026,3,0),IF(Mitarbeiter!$D293="",DATE(2026,3,0),Mitarbeiter!$D293),TODAY()),Einstellungen!$F$13:$F$67)))*N(Mitarbeiter!$E293)/IF(Einstellungen!$C$11="7 Tage",7,5),N('Ist-Stunden'!G293)),MAX(IF(Einstellungen!$C$11="7 Tage",MAX(0,(MIN(DATE(2026,3,0),IF(Mitarbeiter!$D293="",DATE(2026,3,0),Mitarbeiter!$D293),TODAY()))-(MAX(DATE(2026,2,1),Mitarbeiter!$C293))+1),MAX(0,NETWORKDAYS(MAX(DATE(2026,2,1),Mitarbeiter!$C293),MIN(DATE(2026,3,0),IF(Mitarbeiter!$D293="",DATE(2026,3,0),Mitarbeiter!$D293),TODAY()),Einstellungen!$F$13:$F$67)))*N(Mitarbeiter!$E293)/IF(Einstellungen!$C$11="7 Tage",7,5),N('Ist-Stunden'!G293)+(N(Krankheitstage!H293)+N(Krankheitstage!T293))*N($C293))))</f>
        <v/>
      </c>
      <c r="AL293" s="76">
        <f>IF($B293="",0,IF(Einstellungen!$C$10="Ja",MAX(IF(Einstellungen!$C$11="7 Tage",MAX(0,(MIN(DATE(2026,4,0),IF(Mitarbeiter!$D293="",DATE(2026,4,0),Mitarbeiter!$D293),TODAY()))-(MAX(DATE(2026,3,1),Mitarbeiter!$C293))+1),MAX(0,NETWORKDAYS(MAX(DATE(2026,3,1),Mitarbeiter!$C293),MIN(DATE(2026,4,0),IF(Mitarbeiter!$D293="",DATE(2026,4,0),Mitarbeiter!$D293),TODAY()),Einstellungen!$F$13:$F$67)))*N(Mitarbeiter!$E293)/IF(Einstellungen!$C$11="7 Tage",7,5),N('Ist-Stunden'!H293)),MAX(IF(Einstellungen!$C$11="7 Tage",MAX(0,(MIN(DATE(2026,4,0),IF(Mitarbeiter!$D293="",DATE(2026,4,0),Mitarbeiter!$D293),TODAY()))-(MAX(DATE(2026,3,1),Mitarbeiter!$C293))+1),MAX(0,NETWORKDAYS(MAX(DATE(2026,3,1),Mitarbeiter!$C293),MIN(DATE(2026,4,0),IF(Mitarbeiter!$D293="",DATE(2026,4,0),Mitarbeiter!$D293),TODAY()),Einstellungen!$F$13:$F$67)))*N(Mitarbeiter!$E293)/IF(Einstellungen!$C$11="7 Tage",7,5),N('Ist-Stunden'!H293)+(N(Krankheitstage!I293)+N(Krankheitstage!U293))*N($C293))))</f>
        <v/>
      </c>
      <c r="AM293" s="76">
        <f>IF($B293="",0,IF(Einstellungen!$C$10="Ja",MAX(IF(Einstellungen!$C$11="7 Tage",MAX(0,(MIN(DATE(2026,5,0),IF(Mitarbeiter!$D293="",DATE(2026,5,0),Mitarbeiter!$D293),TODAY()))-(MAX(DATE(2026,4,1),Mitarbeiter!$C293))+1),MAX(0,NETWORKDAYS(MAX(DATE(2026,4,1),Mitarbeiter!$C293),MIN(DATE(2026,5,0),IF(Mitarbeiter!$D293="",DATE(2026,5,0),Mitarbeiter!$D293),TODAY()),Einstellungen!$F$13:$F$67)))*N(Mitarbeiter!$E293)/IF(Einstellungen!$C$11="7 Tage",7,5),N('Ist-Stunden'!I293)),MAX(IF(Einstellungen!$C$11="7 Tage",MAX(0,(MIN(DATE(2026,5,0),IF(Mitarbeiter!$D293="",DATE(2026,5,0),Mitarbeiter!$D293),TODAY()))-(MAX(DATE(2026,4,1),Mitarbeiter!$C293))+1),MAX(0,NETWORKDAYS(MAX(DATE(2026,4,1),Mitarbeiter!$C293),MIN(DATE(2026,5,0),IF(Mitarbeiter!$D293="",DATE(2026,5,0),Mitarbeiter!$D293),TODAY()),Einstellungen!$F$13:$F$67)))*N(Mitarbeiter!$E293)/IF(Einstellungen!$C$11="7 Tage",7,5),N('Ist-Stunden'!I293)+(N(Krankheitstage!J293)+N(Krankheitstage!V293))*N($C293))))</f>
        <v/>
      </c>
      <c r="AN293" s="76">
        <f>IF($B293="",0,IF(Einstellungen!$C$10="Ja",MAX(IF(Einstellungen!$C$11="7 Tage",MAX(0,(MIN(DATE(2026,6,0),IF(Mitarbeiter!$D293="",DATE(2026,6,0),Mitarbeiter!$D293),TODAY()))-(MAX(DATE(2026,5,1),Mitarbeiter!$C293))+1),MAX(0,NETWORKDAYS(MAX(DATE(2026,5,1),Mitarbeiter!$C293),MIN(DATE(2026,6,0),IF(Mitarbeiter!$D293="",DATE(2026,6,0),Mitarbeiter!$D293),TODAY()),Einstellungen!$F$13:$F$67)))*N(Mitarbeiter!$E293)/IF(Einstellungen!$C$11="7 Tage",7,5),N('Ist-Stunden'!J293)),MAX(IF(Einstellungen!$C$11="7 Tage",MAX(0,(MIN(DATE(2026,6,0),IF(Mitarbeiter!$D293="",DATE(2026,6,0),Mitarbeiter!$D293),TODAY()))-(MAX(DATE(2026,5,1),Mitarbeiter!$C293))+1),MAX(0,NETWORKDAYS(MAX(DATE(2026,5,1),Mitarbeiter!$C293),MIN(DATE(2026,6,0),IF(Mitarbeiter!$D293="",DATE(2026,6,0),Mitarbeiter!$D293),TODAY()),Einstellungen!$F$13:$F$67)))*N(Mitarbeiter!$E293)/IF(Einstellungen!$C$11="7 Tage",7,5),N('Ist-Stunden'!J293)+(N(Krankheitstage!K293)+N(Krankheitstage!W293))*N($C293))))</f>
        <v/>
      </c>
      <c r="AO293" s="76">
        <f>IF($B293="",0,IF(Einstellungen!$C$10="Ja",MAX(IF(Einstellungen!$C$11="7 Tage",MAX(0,(MIN(DATE(2026,7,0),IF(Mitarbeiter!$D293="",DATE(2026,7,0),Mitarbeiter!$D293),TODAY()))-(MAX(DATE(2026,6,1),Mitarbeiter!$C293))+1),MAX(0,NETWORKDAYS(MAX(DATE(2026,6,1),Mitarbeiter!$C293),MIN(DATE(2026,7,0),IF(Mitarbeiter!$D293="",DATE(2026,7,0),Mitarbeiter!$D293),TODAY()),Einstellungen!$F$13:$F$67)))*N(Mitarbeiter!$E293)/IF(Einstellungen!$C$11="7 Tage",7,5),N('Ist-Stunden'!K293)),MAX(IF(Einstellungen!$C$11="7 Tage",MAX(0,(MIN(DATE(2026,7,0),IF(Mitarbeiter!$D293="",DATE(2026,7,0),Mitarbeiter!$D293),TODAY()))-(MAX(DATE(2026,6,1),Mitarbeiter!$C293))+1),MAX(0,NETWORKDAYS(MAX(DATE(2026,6,1),Mitarbeiter!$C293),MIN(DATE(2026,7,0),IF(Mitarbeiter!$D293="",DATE(2026,7,0),Mitarbeiter!$D293),TODAY()),Einstellungen!$F$13:$F$67)))*N(Mitarbeiter!$E293)/IF(Einstellungen!$C$11="7 Tage",7,5),N('Ist-Stunden'!K293)+(N(Krankheitstage!L293)+N(Krankheitstage!X293))*N($C293))))</f>
        <v/>
      </c>
      <c r="AP293" s="76">
        <f>IF($B293="",0,IF(Einstellungen!$C$10="Ja",MAX(IF(Einstellungen!$C$11="7 Tage",MAX(0,(MIN(DATE(2026,8,0),IF(Mitarbeiter!$D293="",DATE(2026,8,0),Mitarbeiter!$D293),TODAY()))-(MAX(DATE(2026,7,1),Mitarbeiter!$C293))+1),MAX(0,NETWORKDAYS(MAX(DATE(2026,7,1),Mitarbeiter!$C293),MIN(DATE(2026,8,0),IF(Mitarbeiter!$D293="",DATE(2026,8,0),Mitarbeiter!$D293),TODAY()),Einstellungen!$F$13:$F$67)))*N(Mitarbeiter!$E293)/IF(Einstellungen!$C$11="7 Tage",7,5),N('Ist-Stunden'!L293)),MAX(IF(Einstellungen!$C$11="7 Tage",MAX(0,(MIN(DATE(2026,8,0),IF(Mitarbeiter!$D293="",DATE(2026,8,0),Mitarbeiter!$D293),TODAY()))-(MAX(DATE(2026,7,1),Mitarbeiter!$C293))+1),MAX(0,NETWORKDAYS(MAX(DATE(2026,7,1),Mitarbeiter!$C293),MIN(DATE(2026,8,0),IF(Mitarbeiter!$D293="",DATE(2026,8,0),Mitarbeiter!$D293),TODAY()),Einstellungen!$F$13:$F$67)))*N(Mitarbeiter!$E293)/IF(Einstellungen!$C$11="7 Tage",7,5),N('Ist-Stunden'!L293)+(N(Krankheitstage!M293)+N(Krankheitstage!Y293))*N($C293))))</f>
        <v/>
      </c>
      <c r="AQ293" s="76">
        <f>IF($B293="",0,IF(Einstellungen!$C$10="Ja",MAX(IF(Einstellungen!$C$11="7 Tage",MAX(0,(MIN(DATE(2026,9,0),IF(Mitarbeiter!$D293="",DATE(2026,9,0),Mitarbeiter!$D293),TODAY()))-(MAX(DATE(2026,8,1),Mitarbeiter!$C293))+1),MAX(0,NETWORKDAYS(MAX(DATE(2026,8,1),Mitarbeiter!$C293),MIN(DATE(2026,9,0),IF(Mitarbeiter!$D293="",DATE(2026,9,0),Mitarbeiter!$D293),TODAY()),Einstellungen!$F$13:$F$67)))*N(Mitarbeiter!$E293)/IF(Einstellungen!$C$11="7 Tage",7,5),N('Ist-Stunden'!M293)),MAX(IF(Einstellungen!$C$11="7 Tage",MAX(0,(MIN(DATE(2026,9,0),IF(Mitarbeiter!$D293="",DATE(2026,9,0),Mitarbeiter!$D293),TODAY()))-(MAX(DATE(2026,8,1),Mitarbeiter!$C293))+1),MAX(0,NETWORKDAYS(MAX(DATE(2026,8,1),Mitarbeiter!$C293),MIN(DATE(2026,9,0),IF(Mitarbeiter!$D293="",DATE(2026,9,0),Mitarbeiter!$D293),TODAY()),Einstellungen!$F$13:$F$67)))*N(Mitarbeiter!$E293)/IF(Einstellungen!$C$11="7 Tage",7,5),N('Ist-Stunden'!M293)+(N(Krankheitstage!N293)+N(Krankheitstage!Z293))*N($C293))))</f>
        <v/>
      </c>
      <c r="AR293" s="76">
        <f>IF($B293="",0,IF(Einstellungen!$C$10="Ja",MAX(IF(Einstellungen!$C$11="7 Tage",MAX(0,(MIN(DATE(2026,10,0),IF(Mitarbeiter!$D293="",DATE(2026,10,0),Mitarbeiter!$D293),TODAY()))-(MAX(DATE(2026,9,1),Mitarbeiter!$C293))+1),MAX(0,NETWORKDAYS(MAX(DATE(2026,9,1),Mitarbeiter!$C293),MIN(DATE(2026,10,0),IF(Mitarbeiter!$D293="",DATE(2026,10,0),Mitarbeiter!$D293),TODAY()),Einstellungen!$F$13:$F$67)))*N(Mitarbeiter!$E293)/IF(Einstellungen!$C$11="7 Tage",7,5),N('Ist-Stunden'!N293)),MAX(IF(Einstellungen!$C$11="7 Tage",MAX(0,(MIN(DATE(2026,10,0),IF(Mitarbeiter!$D293="",DATE(2026,10,0),Mitarbeiter!$D293),TODAY()))-(MAX(DATE(2026,9,1),Mitarbeiter!$C293))+1),MAX(0,NETWORKDAYS(MAX(DATE(2026,9,1),Mitarbeiter!$C293),MIN(DATE(2026,10,0),IF(Mitarbeiter!$D293="",DATE(2026,10,0),Mitarbeiter!$D293),TODAY()),Einstellungen!$F$13:$F$67)))*N(Mitarbeiter!$E293)/IF(Einstellungen!$C$11="7 Tage",7,5),N('Ist-Stunden'!N293)+(N(Krankheitstage!O293)+N(Krankheitstage!AA293))*N($C293))))</f>
        <v/>
      </c>
      <c r="AS293" s="76">
        <f>IF($B293="",0,IF(Einstellungen!$C$10="Ja",MAX(IF(Einstellungen!$C$11="7 Tage",MAX(0,(MIN(DATE(2026,11,0),IF(Mitarbeiter!$D293="",DATE(2026,11,0),Mitarbeiter!$D293),TODAY()))-(MAX(DATE(2026,10,1),Mitarbeiter!$C293))+1),MAX(0,NETWORKDAYS(MAX(DATE(2026,10,1),Mitarbeiter!$C293),MIN(DATE(2026,11,0),IF(Mitarbeiter!$D293="",DATE(2026,11,0),Mitarbeiter!$D293),TODAY()),Einstellungen!$F$13:$F$67)))*N(Mitarbeiter!$E293)/IF(Einstellungen!$C$11="7 Tage",7,5),N('Ist-Stunden'!O293)),MAX(IF(Einstellungen!$C$11="7 Tage",MAX(0,(MIN(DATE(2026,11,0),IF(Mitarbeiter!$D293="",DATE(2026,11,0),Mitarbeiter!$D293),TODAY()))-(MAX(DATE(2026,10,1),Mitarbeiter!$C293))+1),MAX(0,NETWORKDAYS(MAX(DATE(2026,10,1),Mitarbeiter!$C293),MIN(DATE(2026,11,0),IF(Mitarbeiter!$D293="",DATE(2026,11,0),Mitarbeiter!$D293),TODAY()),Einstellungen!$F$13:$F$67)))*N(Mitarbeiter!$E293)/IF(Einstellungen!$C$11="7 Tage",7,5),N('Ist-Stunden'!O293)+(N(Krankheitstage!P293)+N(Krankheitstage!AB293))*N($C293))))</f>
        <v/>
      </c>
      <c r="AT293" s="76">
        <f>IF($B293="",0,IF(Einstellungen!$C$10="Ja",MAX(IF(Einstellungen!$C$11="7 Tage",MAX(0,(MIN(DATE(2026,12,0),IF(Mitarbeiter!$D293="",DATE(2026,12,0),Mitarbeiter!$D293),TODAY()))-(MAX(DATE(2026,11,1),Mitarbeiter!$C293))+1),MAX(0,NETWORKDAYS(MAX(DATE(2026,11,1),Mitarbeiter!$C293),MIN(DATE(2026,12,0),IF(Mitarbeiter!$D293="",DATE(2026,12,0),Mitarbeiter!$D293),TODAY()),Einstellungen!$F$13:$F$67)))*N(Mitarbeiter!$E293)/IF(Einstellungen!$C$11="7 Tage",7,5),N('Ist-Stunden'!P293)),MAX(IF(Einstellungen!$C$11="7 Tage",MAX(0,(MIN(DATE(2026,12,0),IF(Mitarbeiter!$D293="",DATE(2026,12,0),Mitarbeiter!$D293),TODAY()))-(MAX(DATE(2026,11,1),Mitarbeiter!$C293))+1),MAX(0,NETWORKDAYS(MAX(DATE(2026,11,1),Mitarbeiter!$C293),MIN(DATE(2026,12,0),IF(Mitarbeiter!$D293="",DATE(2026,12,0),Mitarbeiter!$D293),TODAY()),Einstellungen!$F$13:$F$67)))*N(Mitarbeiter!$E293)/IF(Einstellungen!$C$11="7 Tage",7,5),N('Ist-Stunden'!P293)+(N(Krankheitstage!Q293)+N(Krankheitstage!AC293))*N($C293))))</f>
        <v/>
      </c>
      <c r="AU293" s="76">
        <f>IF($B293="",0,IF(Einstellungen!$C$10="Ja",MAX(IF(Einstellungen!$C$11="7 Tage",MAX(0,(MIN(DATE(2026,13,0),IF(Mitarbeiter!$D293="",DATE(2026,13,0),Mitarbeiter!$D293),TODAY()))-(MAX(DATE(2026,12,1),Mitarbeiter!$C293))+1),MAX(0,NETWORKDAYS(MAX(DATE(2026,12,1),Mitarbeiter!$C293),MIN(DATE(2026,13,0),IF(Mitarbeiter!$D293="",DATE(2026,13,0),Mitarbeiter!$D293),TODAY()),Einstellungen!$F$13:$F$67)))*N(Mitarbeiter!$E293)/IF(Einstellungen!$C$11="7 Tage",7,5),N('Ist-Stunden'!Q293)),MAX(IF(Einstellungen!$C$11="7 Tage",MAX(0,(MIN(DATE(2026,13,0),IF(Mitarbeiter!$D293="",DATE(2026,13,0),Mitarbeiter!$D293),TODAY()))-(MAX(DATE(2026,12,1),Mitarbeiter!$C293))+1),MAX(0,NETWORKDAYS(MAX(DATE(2026,12,1),Mitarbeiter!$C293),MIN(DATE(2026,13,0),IF(Mitarbeiter!$D293="",DATE(2026,13,0),Mitarbeiter!$D293),TODAY()),Einstellungen!$F$13:$F$67)))*N(Mitarbeiter!$E293)/IF(Einstellungen!$C$11="7 Tage",7,5),N('Ist-Stunden'!Q293)+(N(Krankheitstage!R293)+N(Krankheitstage!AD293))*N($C293))))</f>
        <v/>
      </c>
      <c r="AV293" s="76">
        <f>IF($B293="",0,IF(Einstellungen!$C$10="Ja",MAX(IF(Einstellungen!$C$11="7 Tage",MAX(0,(MIN(DATE(2027,2,0),IF(Mitarbeiter!$D293="",DATE(2027,2,0),Mitarbeiter!$D293),TODAY()))-(MAX(DATE(2027,1,1),Mitarbeiter!$C293))+1),MAX(0,NETWORKDAYS(MAX(DATE(2027,1,1),Mitarbeiter!$C293),MIN(DATE(2027,2,0),IF(Mitarbeiter!$D293="",DATE(2027,2,0),Mitarbeiter!$D293),TODAY()),Einstellungen!$F$13:$F$67)))*N(Mitarbeiter!$E293)/IF(Einstellungen!$C$11="7 Tage",7,5),N('Ist-Stunden'!R293)),MAX(IF(Einstellungen!$C$11="7 Tage",MAX(0,(MIN(DATE(2027,2,0),IF(Mitarbeiter!$D293="",DATE(2027,2,0),Mitarbeiter!$D293),TODAY()))-(MAX(DATE(2027,1,1),Mitarbeiter!$C293))+1),MAX(0,NETWORKDAYS(MAX(DATE(2027,1,1),Mitarbeiter!$C293),MIN(DATE(2027,2,0),IF(Mitarbeiter!$D293="",DATE(2027,2,0),Mitarbeiter!$D293),TODAY()),Einstellungen!$F$13:$F$67)))*N(Mitarbeiter!$E293)/IF(Einstellungen!$C$11="7 Tage",7,5),N('Ist-Stunden'!R293)+(N(Krankheitstage!AE293)+N(Krankheitstage!AQ293))*N($C293))))</f>
        <v/>
      </c>
      <c r="AW293" s="76">
        <f>IF($B293="",0,IF(Einstellungen!$C$10="Ja",MAX(IF(Einstellungen!$C$11="7 Tage",MAX(0,(MIN(DATE(2027,3,0),IF(Mitarbeiter!$D293="",DATE(2027,3,0),Mitarbeiter!$D293),TODAY()))-(MAX(DATE(2027,2,1),Mitarbeiter!$C293))+1),MAX(0,NETWORKDAYS(MAX(DATE(2027,2,1),Mitarbeiter!$C293),MIN(DATE(2027,3,0),IF(Mitarbeiter!$D293="",DATE(2027,3,0),Mitarbeiter!$D293),TODAY()),Einstellungen!$F$13:$F$67)))*N(Mitarbeiter!$E293)/IF(Einstellungen!$C$11="7 Tage",7,5),N('Ist-Stunden'!S293)),MAX(IF(Einstellungen!$C$11="7 Tage",MAX(0,(MIN(DATE(2027,3,0),IF(Mitarbeiter!$D293="",DATE(2027,3,0),Mitarbeiter!$D293),TODAY()))-(MAX(DATE(2027,2,1),Mitarbeiter!$C293))+1),MAX(0,NETWORKDAYS(MAX(DATE(2027,2,1),Mitarbeiter!$C293),MIN(DATE(2027,3,0),IF(Mitarbeiter!$D293="",DATE(2027,3,0),Mitarbeiter!$D293),TODAY()),Einstellungen!$F$13:$F$67)))*N(Mitarbeiter!$E293)/IF(Einstellungen!$C$11="7 Tage",7,5),N('Ist-Stunden'!S293)+(N(Krankheitstage!AF293)+N(Krankheitstage!AR293))*N($C293))))</f>
        <v/>
      </c>
      <c r="AX293" s="76">
        <f>IF($B293="",0,IF(Einstellungen!$C$10="Ja",MAX(IF(Einstellungen!$C$11="7 Tage",MAX(0,(MIN(DATE(2027,4,0),IF(Mitarbeiter!$D293="",DATE(2027,4,0),Mitarbeiter!$D293),TODAY()))-(MAX(DATE(2027,3,1),Mitarbeiter!$C293))+1),MAX(0,NETWORKDAYS(MAX(DATE(2027,3,1),Mitarbeiter!$C293),MIN(DATE(2027,4,0),IF(Mitarbeiter!$D293="",DATE(2027,4,0),Mitarbeiter!$D293),TODAY()),Einstellungen!$F$13:$F$67)))*N(Mitarbeiter!$E293)/IF(Einstellungen!$C$11="7 Tage",7,5),N('Ist-Stunden'!T293)),MAX(IF(Einstellungen!$C$11="7 Tage",MAX(0,(MIN(DATE(2027,4,0),IF(Mitarbeiter!$D293="",DATE(2027,4,0),Mitarbeiter!$D293),TODAY()))-(MAX(DATE(2027,3,1),Mitarbeiter!$C293))+1),MAX(0,NETWORKDAYS(MAX(DATE(2027,3,1),Mitarbeiter!$C293),MIN(DATE(2027,4,0),IF(Mitarbeiter!$D293="",DATE(2027,4,0),Mitarbeiter!$D293),TODAY()),Einstellungen!$F$13:$F$67)))*N(Mitarbeiter!$E293)/IF(Einstellungen!$C$11="7 Tage",7,5),N('Ist-Stunden'!T293)+(N(Krankheitstage!AG293)+N(Krankheitstage!AS293))*N($C293))))</f>
        <v/>
      </c>
      <c r="AY293" s="76">
        <f>IF($B293="",0,IF(Einstellungen!$C$10="Ja",MAX(IF(Einstellungen!$C$11="7 Tage",MAX(0,(MIN(DATE(2027,5,0),IF(Mitarbeiter!$D293="",DATE(2027,5,0),Mitarbeiter!$D293),TODAY()))-(MAX(DATE(2027,4,1),Mitarbeiter!$C293))+1),MAX(0,NETWORKDAYS(MAX(DATE(2027,4,1),Mitarbeiter!$C293),MIN(DATE(2027,5,0),IF(Mitarbeiter!$D293="",DATE(2027,5,0),Mitarbeiter!$D293),TODAY()),Einstellungen!$F$13:$F$67)))*N(Mitarbeiter!$E293)/IF(Einstellungen!$C$11="7 Tage",7,5),N('Ist-Stunden'!U293)),MAX(IF(Einstellungen!$C$11="7 Tage",MAX(0,(MIN(DATE(2027,5,0),IF(Mitarbeiter!$D293="",DATE(2027,5,0),Mitarbeiter!$D293),TODAY()))-(MAX(DATE(2027,4,1),Mitarbeiter!$C293))+1),MAX(0,NETWORKDAYS(MAX(DATE(2027,4,1),Mitarbeiter!$C293),MIN(DATE(2027,5,0),IF(Mitarbeiter!$D293="",DATE(2027,5,0),Mitarbeiter!$D293),TODAY()),Einstellungen!$F$13:$F$67)))*N(Mitarbeiter!$E293)/IF(Einstellungen!$C$11="7 Tage",7,5),N('Ist-Stunden'!U293)+(N(Krankheitstage!AH293)+N(Krankheitstage!AT293))*N($C293))))</f>
        <v/>
      </c>
      <c r="AZ293" s="76">
        <f>IF($B293="",0,IF(Einstellungen!$C$10="Ja",MAX(IF(Einstellungen!$C$11="7 Tage",MAX(0,(MIN(DATE(2027,6,0),IF(Mitarbeiter!$D293="",DATE(2027,6,0),Mitarbeiter!$D293),TODAY()))-(MAX(DATE(2027,5,1),Mitarbeiter!$C293))+1),MAX(0,NETWORKDAYS(MAX(DATE(2027,5,1),Mitarbeiter!$C293),MIN(DATE(2027,6,0),IF(Mitarbeiter!$D293="",DATE(2027,6,0),Mitarbeiter!$D293),TODAY()),Einstellungen!$F$13:$F$67)))*N(Mitarbeiter!$E293)/IF(Einstellungen!$C$11="7 Tage",7,5),N('Ist-Stunden'!V293)),MAX(IF(Einstellungen!$C$11="7 Tage",MAX(0,(MIN(DATE(2027,6,0),IF(Mitarbeiter!$D293="",DATE(2027,6,0),Mitarbeiter!$D293),TODAY()))-(MAX(DATE(2027,5,1),Mitarbeiter!$C293))+1),MAX(0,NETWORKDAYS(MAX(DATE(2027,5,1),Mitarbeiter!$C293),MIN(DATE(2027,6,0),IF(Mitarbeiter!$D293="",DATE(2027,6,0),Mitarbeiter!$D293),TODAY()),Einstellungen!$F$13:$F$67)))*N(Mitarbeiter!$E293)/IF(Einstellungen!$C$11="7 Tage",7,5),N('Ist-Stunden'!V293)+(N(Krankheitstage!AI293)+N(Krankheitstage!AU293))*N($C293))))</f>
        <v/>
      </c>
      <c r="BA293" s="76">
        <f>IF($B293="",0,IF(Einstellungen!$C$10="Ja",MAX(IF(Einstellungen!$C$11="7 Tage",MAX(0,(MIN(DATE(2027,7,0),IF(Mitarbeiter!$D293="",DATE(2027,7,0),Mitarbeiter!$D293),TODAY()))-(MAX(DATE(2027,6,1),Mitarbeiter!$C293))+1),MAX(0,NETWORKDAYS(MAX(DATE(2027,6,1),Mitarbeiter!$C293),MIN(DATE(2027,7,0),IF(Mitarbeiter!$D293="",DATE(2027,7,0),Mitarbeiter!$D293),TODAY()),Einstellungen!$F$13:$F$67)))*N(Mitarbeiter!$E293)/IF(Einstellungen!$C$11="7 Tage",7,5),N('Ist-Stunden'!W293)),MAX(IF(Einstellungen!$C$11="7 Tage",MAX(0,(MIN(DATE(2027,7,0),IF(Mitarbeiter!$D293="",DATE(2027,7,0),Mitarbeiter!$D293),TODAY()))-(MAX(DATE(2027,6,1),Mitarbeiter!$C293))+1),MAX(0,NETWORKDAYS(MAX(DATE(2027,6,1),Mitarbeiter!$C293),MIN(DATE(2027,7,0),IF(Mitarbeiter!$D293="",DATE(2027,7,0),Mitarbeiter!$D293),TODAY()),Einstellungen!$F$13:$F$67)))*N(Mitarbeiter!$E293)/IF(Einstellungen!$C$11="7 Tage",7,5),N('Ist-Stunden'!W293)+(N(Krankheitstage!AJ293)+N(Krankheitstage!AV293))*N($C293))))</f>
        <v/>
      </c>
      <c r="BB293" s="76">
        <f>IF($B293="",0,IF(Einstellungen!$C$10="Ja",MAX(IF(Einstellungen!$C$11="7 Tage",MAX(0,(MIN(DATE(2027,8,0),IF(Mitarbeiter!$D293="",DATE(2027,8,0),Mitarbeiter!$D293),TODAY()))-(MAX(DATE(2027,7,1),Mitarbeiter!$C293))+1),MAX(0,NETWORKDAYS(MAX(DATE(2027,7,1),Mitarbeiter!$C293),MIN(DATE(2027,8,0),IF(Mitarbeiter!$D293="",DATE(2027,8,0),Mitarbeiter!$D293),TODAY()),Einstellungen!$F$13:$F$67)))*N(Mitarbeiter!$E293)/IF(Einstellungen!$C$11="7 Tage",7,5),N('Ist-Stunden'!X293)),MAX(IF(Einstellungen!$C$11="7 Tage",MAX(0,(MIN(DATE(2027,8,0),IF(Mitarbeiter!$D293="",DATE(2027,8,0),Mitarbeiter!$D293),TODAY()))-(MAX(DATE(2027,7,1),Mitarbeiter!$C293))+1),MAX(0,NETWORKDAYS(MAX(DATE(2027,7,1),Mitarbeiter!$C293),MIN(DATE(2027,8,0),IF(Mitarbeiter!$D293="",DATE(2027,8,0),Mitarbeiter!$D293),TODAY()),Einstellungen!$F$13:$F$67)))*N(Mitarbeiter!$E293)/IF(Einstellungen!$C$11="7 Tage",7,5),N('Ist-Stunden'!X293)+(N(Krankheitstage!AK293)+N(Krankheitstage!AW293))*N($C293))))</f>
        <v/>
      </c>
      <c r="BC293" s="76">
        <f>IF($B293="",0,IF(Einstellungen!$C$10="Ja",MAX(IF(Einstellungen!$C$11="7 Tage",MAX(0,(MIN(DATE(2027,9,0),IF(Mitarbeiter!$D293="",DATE(2027,9,0),Mitarbeiter!$D293),TODAY()))-(MAX(DATE(2027,8,1),Mitarbeiter!$C293))+1),MAX(0,NETWORKDAYS(MAX(DATE(2027,8,1),Mitarbeiter!$C293),MIN(DATE(2027,9,0),IF(Mitarbeiter!$D293="",DATE(2027,9,0),Mitarbeiter!$D293),TODAY()),Einstellungen!$F$13:$F$67)))*N(Mitarbeiter!$E293)/IF(Einstellungen!$C$11="7 Tage",7,5),N('Ist-Stunden'!Y293)),MAX(IF(Einstellungen!$C$11="7 Tage",MAX(0,(MIN(DATE(2027,9,0),IF(Mitarbeiter!$D293="",DATE(2027,9,0),Mitarbeiter!$D293),TODAY()))-(MAX(DATE(2027,8,1),Mitarbeiter!$C293))+1),MAX(0,NETWORKDAYS(MAX(DATE(2027,8,1),Mitarbeiter!$C293),MIN(DATE(2027,9,0),IF(Mitarbeiter!$D293="",DATE(2027,9,0),Mitarbeiter!$D293),TODAY()),Einstellungen!$F$13:$F$67)))*N(Mitarbeiter!$E293)/IF(Einstellungen!$C$11="7 Tage",7,5),N('Ist-Stunden'!Y293)+(N(Krankheitstage!AL293)+N(Krankheitstage!AX293))*N($C293))))</f>
        <v/>
      </c>
      <c r="BD293" s="76">
        <f>IF($B293="",0,IF(Einstellungen!$C$10="Ja",MAX(IF(Einstellungen!$C$11="7 Tage",MAX(0,(MIN(DATE(2027,10,0),IF(Mitarbeiter!$D293="",DATE(2027,10,0),Mitarbeiter!$D293),TODAY()))-(MAX(DATE(2027,9,1),Mitarbeiter!$C293))+1),MAX(0,NETWORKDAYS(MAX(DATE(2027,9,1),Mitarbeiter!$C293),MIN(DATE(2027,10,0),IF(Mitarbeiter!$D293="",DATE(2027,10,0),Mitarbeiter!$D293),TODAY()),Einstellungen!$F$13:$F$67)))*N(Mitarbeiter!$E293)/IF(Einstellungen!$C$11="7 Tage",7,5),N('Ist-Stunden'!Z293)),MAX(IF(Einstellungen!$C$11="7 Tage",MAX(0,(MIN(DATE(2027,10,0),IF(Mitarbeiter!$D293="",DATE(2027,10,0),Mitarbeiter!$D293),TODAY()))-(MAX(DATE(2027,9,1),Mitarbeiter!$C293))+1),MAX(0,NETWORKDAYS(MAX(DATE(2027,9,1),Mitarbeiter!$C293),MIN(DATE(2027,10,0),IF(Mitarbeiter!$D293="",DATE(2027,10,0),Mitarbeiter!$D293),TODAY()),Einstellungen!$F$13:$F$67)))*N(Mitarbeiter!$E293)/IF(Einstellungen!$C$11="7 Tage",7,5),N('Ist-Stunden'!Z293)+(N(Krankheitstage!AM293)+N(Krankheitstage!AY293))*N($C293))))</f>
        <v/>
      </c>
      <c r="BE293" s="76">
        <f>IF($B293="",0,IF(Einstellungen!$C$10="Ja",MAX(IF(Einstellungen!$C$11="7 Tage",MAX(0,(MIN(DATE(2027,11,0),IF(Mitarbeiter!$D293="",DATE(2027,11,0),Mitarbeiter!$D293),TODAY()))-(MAX(DATE(2027,10,1),Mitarbeiter!$C293))+1),MAX(0,NETWORKDAYS(MAX(DATE(2027,10,1),Mitarbeiter!$C293),MIN(DATE(2027,11,0),IF(Mitarbeiter!$D293="",DATE(2027,11,0),Mitarbeiter!$D293),TODAY()),Einstellungen!$F$13:$F$67)))*N(Mitarbeiter!$E293)/IF(Einstellungen!$C$11="7 Tage",7,5),N('Ist-Stunden'!AA293)),MAX(IF(Einstellungen!$C$11="7 Tage",MAX(0,(MIN(DATE(2027,11,0),IF(Mitarbeiter!$D293="",DATE(2027,11,0),Mitarbeiter!$D293),TODAY()))-(MAX(DATE(2027,10,1),Mitarbeiter!$C293))+1),MAX(0,NETWORKDAYS(MAX(DATE(2027,10,1),Mitarbeiter!$C293),MIN(DATE(2027,11,0),IF(Mitarbeiter!$D293="",DATE(2027,11,0),Mitarbeiter!$D293),TODAY()),Einstellungen!$F$13:$F$67)))*N(Mitarbeiter!$E293)/IF(Einstellungen!$C$11="7 Tage",7,5),N('Ist-Stunden'!AA293)+(N(Krankheitstage!AN293)+N(Krankheitstage!AZ293))*N($C293))))</f>
        <v/>
      </c>
      <c r="BF293" s="76">
        <f>IF($B293="",0,IF(Einstellungen!$C$10="Ja",MAX(IF(Einstellungen!$C$11="7 Tage",MAX(0,(MIN(DATE(2027,12,0),IF(Mitarbeiter!$D293="",DATE(2027,12,0),Mitarbeiter!$D293),TODAY()))-(MAX(DATE(2027,11,1),Mitarbeiter!$C293))+1),MAX(0,NETWORKDAYS(MAX(DATE(2027,11,1),Mitarbeiter!$C293),MIN(DATE(2027,12,0),IF(Mitarbeiter!$D293="",DATE(2027,12,0),Mitarbeiter!$D293),TODAY()),Einstellungen!$F$13:$F$67)))*N(Mitarbeiter!$E293)/IF(Einstellungen!$C$11="7 Tage",7,5),N('Ist-Stunden'!AB293)),MAX(IF(Einstellungen!$C$11="7 Tage",MAX(0,(MIN(DATE(2027,12,0),IF(Mitarbeiter!$D293="",DATE(2027,12,0),Mitarbeiter!$D293),TODAY()))-(MAX(DATE(2027,11,1),Mitarbeiter!$C293))+1),MAX(0,NETWORKDAYS(MAX(DATE(2027,11,1),Mitarbeiter!$C293),MIN(DATE(2027,12,0),IF(Mitarbeiter!$D293="",DATE(2027,12,0),Mitarbeiter!$D293),TODAY()),Einstellungen!$F$13:$F$67)))*N(Mitarbeiter!$E293)/IF(Einstellungen!$C$11="7 Tage",7,5),N('Ist-Stunden'!AB293)+(N(Krankheitstage!AO293)+N(Krankheitstage!BA293))*N($C293))))</f>
        <v/>
      </c>
      <c r="BG293" s="76">
        <f>IF($B293="",0,IF(Einstellungen!$C$10="Ja",MAX(IF(Einstellungen!$C$11="7 Tage",MAX(0,(MIN(DATE(2027,13,0),IF(Mitarbeiter!$D293="",DATE(2027,13,0),Mitarbeiter!$D293),TODAY()))-(MAX(DATE(2027,12,1),Mitarbeiter!$C293))+1),MAX(0,NETWORKDAYS(MAX(DATE(2027,12,1),Mitarbeiter!$C293),MIN(DATE(2027,13,0),IF(Mitarbeiter!$D293="",DATE(2027,13,0),Mitarbeiter!$D293),TODAY()),Einstellungen!$F$13:$F$67)))*N(Mitarbeiter!$E293)/IF(Einstellungen!$C$11="7 Tage",7,5),N('Ist-Stunden'!AC293)),MAX(IF(Einstellungen!$C$11="7 Tage",MAX(0,(MIN(DATE(2027,13,0),IF(Mitarbeiter!$D293="",DATE(2027,13,0),Mitarbeiter!$D293),TODAY()))-(MAX(DATE(2027,12,1),Mitarbeiter!$C293))+1),MAX(0,NETWORKDAYS(MAX(DATE(2027,12,1),Mitarbeiter!$C293),MIN(DATE(2027,13,0),IF(Mitarbeiter!$D293="",DATE(2027,13,0),Mitarbeiter!$D293),TODAY()),Einstellungen!$F$13:$F$67)))*N(Mitarbeiter!$E293)/IF(Einstellungen!$C$11="7 Tage",7,5),N('Ist-Stunden'!AC293)+(N(Krankheitstage!AP293)+N(Krankheitstage!BB293))*N($C293))))</f>
        <v/>
      </c>
      <c r="BH293" s="76">
        <f>IF($B293="",0,IF(Einstellungen!$C$10="Ja",MAX(IF(Einstellungen!$C$11="7 Tage",MAX(0,(MIN(DATE(2028,2,0),IF(Mitarbeiter!$D293="",DATE(2028,2,0),Mitarbeiter!$D293),TODAY()))-(MAX(DATE(2028,1,1),Mitarbeiter!$C293))+1),MAX(0,NETWORKDAYS(MAX(DATE(2028,1,1),Mitarbeiter!$C293),MIN(DATE(2028,2,0),IF(Mitarbeiter!$D293="",DATE(2028,2,0),Mitarbeiter!$D293),TODAY()),Einstellungen!$F$13:$F$67)))*N(Mitarbeiter!$E293)/IF(Einstellungen!$C$11="7 Tage",7,5),N('Ist-Stunden'!AD293)),MAX(IF(Einstellungen!$C$11="7 Tage",MAX(0,(MIN(DATE(2028,2,0),IF(Mitarbeiter!$D293="",DATE(2028,2,0),Mitarbeiter!$D293),TODAY()))-(MAX(DATE(2028,1,1),Mitarbeiter!$C293))+1),MAX(0,NETWORKDAYS(MAX(DATE(2028,1,1),Mitarbeiter!$C293),MIN(DATE(2028,2,0),IF(Mitarbeiter!$D293="",DATE(2028,2,0),Mitarbeiter!$D293),TODAY()),Einstellungen!$F$13:$F$67)))*N(Mitarbeiter!$E293)/IF(Einstellungen!$C$11="7 Tage",7,5),N('Ist-Stunden'!AD293)+(N(Krankheitstage!BC293)+N(Krankheitstage!BO293))*N($C293))))</f>
        <v/>
      </c>
      <c r="BI293" s="76">
        <f>IF($B293="",0,IF(Einstellungen!$C$10="Ja",MAX(IF(Einstellungen!$C$11="7 Tage",MAX(0,(MIN(DATE(2028,3,0),IF(Mitarbeiter!$D293="",DATE(2028,3,0),Mitarbeiter!$D293),TODAY()))-(MAX(DATE(2028,2,1),Mitarbeiter!$C293))+1),MAX(0,NETWORKDAYS(MAX(DATE(2028,2,1),Mitarbeiter!$C293),MIN(DATE(2028,3,0),IF(Mitarbeiter!$D293="",DATE(2028,3,0),Mitarbeiter!$D293),TODAY()),Einstellungen!$F$13:$F$67)))*N(Mitarbeiter!$E293)/IF(Einstellungen!$C$11="7 Tage",7,5),N('Ist-Stunden'!AE293)),MAX(IF(Einstellungen!$C$11="7 Tage",MAX(0,(MIN(DATE(2028,3,0),IF(Mitarbeiter!$D293="",DATE(2028,3,0),Mitarbeiter!$D293),TODAY()))-(MAX(DATE(2028,2,1),Mitarbeiter!$C293))+1),MAX(0,NETWORKDAYS(MAX(DATE(2028,2,1),Mitarbeiter!$C293),MIN(DATE(2028,3,0),IF(Mitarbeiter!$D293="",DATE(2028,3,0),Mitarbeiter!$D293),TODAY()),Einstellungen!$F$13:$F$67)))*N(Mitarbeiter!$E293)/IF(Einstellungen!$C$11="7 Tage",7,5),N('Ist-Stunden'!AE293)+(N(Krankheitstage!BD293)+N(Krankheitstage!BP293))*N($C293))))</f>
        <v/>
      </c>
      <c r="BJ293" s="76">
        <f>IF($B293="",0,IF(Einstellungen!$C$10="Ja",MAX(IF(Einstellungen!$C$11="7 Tage",MAX(0,(MIN(DATE(2028,4,0),IF(Mitarbeiter!$D293="",DATE(2028,4,0),Mitarbeiter!$D293),TODAY()))-(MAX(DATE(2028,3,1),Mitarbeiter!$C293))+1),MAX(0,NETWORKDAYS(MAX(DATE(2028,3,1),Mitarbeiter!$C293),MIN(DATE(2028,4,0),IF(Mitarbeiter!$D293="",DATE(2028,4,0),Mitarbeiter!$D293),TODAY()),Einstellungen!$F$13:$F$67)))*N(Mitarbeiter!$E293)/IF(Einstellungen!$C$11="7 Tage",7,5),N('Ist-Stunden'!AF293)),MAX(IF(Einstellungen!$C$11="7 Tage",MAX(0,(MIN(DATE(2028,4,0),IF(Mitarbeiter!$D293="",DATE(2028,4,0),Mitarbeiter!$D293),TODAY()))-(MAX(DATE(2028,3,1),Mitarbeiter!$C293))+1),MAX(0,NETWORKDAYS(MAX(DATE(2028,3,1),Mitarbeiter!$C293),MIN(DATE(2028,4,0),IF(Mitarbeiter!$D293="",DATE(2028,4,0),Mitarbeiter!$D293),TODAY()),Einstellungen!$F$13:$F$67)))*N(Mitarbeiter!$E293)/IF(Einstellungen!$C$11="7 Tage",7,5),N('Ist-Stunden'!AF293)+(N(Krankheitstage!BE293)+N(Krankheitstage!BQ293))*N($C293))))</f>
        <v/>
      </c>
      <c r="BK293" s="76">
        <f>IF($B293="",0,IF(Einstellungen!$C$10="Ja",MAX(IF(Einstellungen!$C$11="7 Tage",MAX(0,(MIN(DATE(2028,5,0),IF(Mitarbeiter!$D293="",DATE(2028,5,0),Mitarbeiter!$D293),TODAY()))-(MAX(DATE(2028,4,1),Mitarbeiter!$C293))+1),MAX(0,NETWORKDAYS(MAX(DATE(2028,4,1),Mitarbeiter!$C293),MIN(DATE(2028,5,0),IF(Mitarbeiter!$D293="",DATE(2028,5,0),Mitarbeiter!$D293),TODAY()),Einstellungen!$F$13:$F$67)))*N(Mitarbeiter!$E293)/IF(Einstellungen!$C$11="7 Tage",7,5),N('Ist-Stunden'!AG293)),MAX(IF(Einstellungen!$C$11="7 Tage",MAX(0,(MIN(DATE(2028,5,0),IF(Mitarbeiter!$D293="",DATE(2028,5,0),Mitarbeiter!$D293),TODAY()))-(MAX(DATE(2028,4,1),Mitarbeiter!$C293))+1),MAX(0,NETWORKDAYS(MAX(DATE(2028,4,1),Mitarbeiter!$C293),MIN(DATE(2028,5,0),IF(Mitarbeiter!$D293="",DATE(2028,5,0),Mitarbeiter!$D293),TODAY()),Einstellungen!$F$13:$F$67)))*N(Mitarbeiter!$E293)/IF(Einstellungen!$C$11="7 Tage",7,5),N('Ist-Stunden'!AG293)+(N(Krankheitstage!BF293)+N(Krankheitstage!BR293))*N($C293))))</f>
        <v/>
      </c>
      <c r="BL293" s="76">
        <f>IF($B293="",0,IF(Einstellungen!$C$10="Ja",MAX(IF(Einstellungen!$C$11="7 Tage",MAX(0,(MIN(DATE(2028,6,0),IF(Mitarbeiter!$D293="",DATE(2028,6,0),Mitarbeiter!$D293),TODAY()))-(MAX(DATE(2028,5,1),Mitarbeiter!$C293))+1),MAX(0,NETWORKDAYS(MAX(DATE(2028,5,1),Mitarbeiter!$C293),MIN(DATE(2028,6,0),IF(Mitarbeiter!$D293="",DATE(2028,6,0),Mitarbeiter!$D293),TODAY()),Einstellungen!$F$13:$F$67)))*N(Mitarbeiter!$E293)/IF(Einstellungen!$C$11="7 Tage",7,5),N('Ist-Stunden'!AH293)),MAX(IF(Einstellungen!$C$11="7 Tage",MAX(0,(MIN(DATE(2028,6,0),IF(Mitarbeiter!$D293="",DATE(2028,6,0),Mitarbeiter!$D293),TODAY()))-(MAX(DATE(2028,5,1),Mitarbeiter!$C293))+1),MAX(0,NETWORKDAYS(MAX(DATE(2028,5,1),Mitarbeiter!$C293),MIN(DATE(2028,6,0),IF(Mitarbeiter!$D293="",DATE(2028,6,0),Mitarbeiter!$D293),TODAY()),Einstellungen!$F$13:$F$67)))*N(Mitarbeiter!$E293)/IF(Einstellungen!$C$11="7 Tage",7,5),N('Ist-Stunden'!AH293)+(N(Krankheitstage!BG293)+N(Krankheitstage!BS293))*N($C293))))</f>
        <v/>
      </c>
      <c r="BM293" s="76">
        <f>IF($B293="",0,IF(Einstellungen!$C$10="Ja",MAX(IF(Einstellungen!$C$11="7 Tage",MAX(0,(MIN(DATE(2028,7,0),IF(Mitarbeiter!$D293="",DATE(2028,7,0),Mitarbeiter!$D293),TODAY()))-(MAX(DATE(2028,6,1),Mitarbeiter!$C293))+1),MAX(0,NETWORKDAYS(MAX(DATE(2028,6,1),Mitarbeiter!$C293),MIN(DATE(2028,7,0),IF(Mitarbeiter!$D293="",DATE(2028,7,0),Mitarbeiter!$D293),TODAY()),Einstellungen!$F$13:$F$67)))*N(Mitarbeiter!$E293)/IF(Einstellungen!$C$11="7 Tage",7,5),N('Ist-Stunden'!AI293)),MAX(IF(Einstellungen!$C$11="7 Tage",MAX(0,(MIN(DATE(2028,7,0),IF(Mitarbeiter!$D293="",DATE(2028,7,0),Mitarbeiter!$D293),TODAY()))-(MAX(DATE(2028,6,1),Mitarbeiter!$C293))+1),MAX(0,NETWORKDAYS(MAX(DATE(2028,6,1),Mitarbeiter!$C293),MIN(DATE(2028,7,0),IF(Mitarbeiter!$D293="",DATE(2028,7,0),Mitarbeiter!$D293),TODAY()),Einstellungen!$F$13:$F$67)))*N(Mitarbeiter!$E293)/IF(Einstellungen!$C$11="7 Tage",7,5),N('Ist-Stunden'!AI293)+(N(Krankheitstage!BH293)+N(Krankheitstage!BT293))*N($C293))))</f>
        <v/>
      </c>
      <c r="BN293" s="76">
        <f>IF($B293="",0,IF(Einstellungen!$C$10="Ja",MAX(IF(Einstellungen!$C$11="7 Tage",MAX(0,(MIN(DATE(2028,8,0),IF(Mitarbeiter!$D293="",DATE(2028,8,0),Mitarbeiter!$D293),TODAY()))-(MAX(DATE(2028,7,1),Mitarbeiter!$C293))+1),MAX(0,NETWORKDAYS(MAX(DATE(2028,7,1),Mitarbeiter!$C293),MIN(DATE(2028,8,0),IF(Mitarbeiter!$D293="",DATE(2028,8,0),Mitarbeiter!$D293),TODAY()),Einstellungen!$F$13:$F$67)))*N(Mitarbeiter!$E293)/IF(Einstellungen!$C$11="7 Tage",7,5),N('Ist-Stunden'!AJ293)),MAX(IF(Einstellungen!$C$11="7 Tage",MAX(0,(MIN(DATE(2028,8,0),IF(Mitarbeiter!$D293="",DATE(2028,8,0),Mitarbeiter!$D293),TODAY()))-(MAX(DATE(2028,7,1),Mitarbeiter!$C293))+1),MAX(0,NETWORKDAYS(MAX(DATE(2028,7,1),Mitarbeiter!$C293),MIN(DATE(2028,8,0),IF(Mitarbeiter!$D293="",DATE(2028,8,0),Mitarbeiter!$D293),TODAY()),Einstellungen!$F$13:$F$67)))*N(Mitarbeiter!$E293)/IF(Einstellungen!$C$11="7 Tage",7,5),N('Ist-Stunden'!AJ293)+(N(Krankheitstage!BI293)+N(Krankheitstage!BU293))*N($C293))))</f>
        <v/>
      </c>
      <c r="BO293" s="76">
        <f>IF($B293="",0,IF(Einstellungen!$C$10="Ja",MAX(IF(Einstellungen!$C$11="7 Tage",MAX(0,(MIN(DATE(2028,9,0),IF(Mitarbeiter!$D293="",DATE(2028,9,0),Mitarbeiter!$D293),TODAY()))-(MAX(DATE(2028,8,1),Mitarbeiter!$C293))+1),MAX(0,NETWORKDAYS(MAX(DATE(2028,8,1),Mitarbeiter!$C293),MIN(DATE(2028,9,0),IF(Mitarbeiter!$D293="",DATE(2028,9,0),Mitarbeiter!$D293),TODAY()),Einstellungen!$F$13:$F$67)))*N(Mitarbeiter!$E293)/IF(Einstellungen!$C$11="7 Tage",7,5),N('Ist-Stunden'!AK293)),MAX(IF(Einstellungen!$C$11="7 Tage",MAX(0,(MIN(DATE(2028,9,0),IF(Mitarbeiter!$D293="",DATE(2028,9,0),Mitarbeiter!$D293),TODAY()))-(MAX(DATE(2028,8,1),Mitarbeiter!$C293))+1),MAX(0,NETWORKDAYS(MAX(DATE(2028,8,1),Mitarbeiter!$C293),MIN(DATE(2028,9,0),IF(Mitarbeiter!$D293="",DATE(2028,9,0),Mitarbeiter!$D293),TODAY()),Einstellungen!$F$13:$F$67)))*N(Mitarbeiter!$E293)/IF(Einstellungen!$C$11="7 Tage",7,5),N('Ist-Stunden'!AK293)+(N(Krankheitstage!BJ293)+N(Krankheitstage!BV293))*N($C293))))</f>
        <v/>
      </c>
      <c r="BP293" s="76">
        <f>IF($B293="",0,IF(Einstellungen!$C$10="Ja",MAX(IF(Einstellungen!$C$11="7 Tage",MAX(0,(MIN(DATE(2028,10,0),IF(Mitarbeiter!$D293="",DATE(2028,10,0),Mitarbeiter!$D293),TODAY()))-(MAX(DATE(2028,9,1),Mitarbeiter!$C293))+1),MAX(0,NETWORKDAYS(MAX(DATE(2028,9,1),Mitarbeiter!$C293),MIN(DATE(2028,10,0),IF(Mitarbeiter!$D293="",DATE(2028,10,0),Mitarbeiter!$D293),TODAY()),Einstellungen!$F$13:$F$67)))*N(Mitarbeiter!$E293)/IF(Einstellungen!$C$11="7 Tage",7,5),N('Ist-Stunden'!AL293)),MAX(IF(Einstellungen!$C$11="7 Tage",MAX(0,(MIN(DATE(2028,10,0),IF(Mitarbeiter!$D293="",DATE(2028,10,0),Mitarbeiter!$D293),TODAY()))-(MAX(DATE(2028,9,1),Mitarbeiter!$C293))+1),MAX(0,NETWORKDAYS(MAX(DATE(2028,9,1),Mitarbeiter!$C293),MIN(DATE(2028,10,0),IF(Mitarbeiter!$D293="",DATE(2028,10,0),Mitarbeiter!$D293),TODAY()),Einstellungen!$F$13:$F$67)))*N(Mitarbeiter!$E293)/IF(Einstellungen!$C$11="7 Tage",7,5),N('Ist-Stunden'!AL293)+(N(Krankheitstage!BK293)+N(Krankheitstage!BW293))*N($C293))))</f>
        <v/>
      </c>
      <c r="BQ293" s="76">
        <f>IF($B293="",0,IF(Einstellungen!$C$10="Ja",MAX(IF(Einstellungen!$C$11="7 Tage",MAX(0,(MIN(DATE(2028,11,0),IF(Mitarbeiter!$D293="",DATE(2028,11,0),Mitarbeiter!$D293),TODAY()))-(MAX(DATE(2028,10,1),Mitarbeiter!$C293))+1),MAX(0,NETWORKDAYS(MAX(DATE(2028,10,1),Mitarbeiter!$C293),MIN(DATE(2028,11,0),IF(Mitarbeiter!$D293="",DATE(2028,11,0),Mitarbeiter!$D293),TODAY()),Einstellungen!$F$13:$F$67)))*N(Mitarbeiter!$E293)/IF(Einstellungen!$C$11="7 Tage",7,5),N('Ist-Stunden'!AM293)),MAX(IF(Einstellungen!$C$11="7 Tage",MAX(0,(MIN(DATE(2028,11,0),IF(Mitarbeiter!$D293="",DATE(2028,11,0),Mitarbeiter!$D293),TODAY()))-(MAX(DATE(2028,10,1),Mitarbeiter!$C293))+1),MAX(0,NETWORKDAYS(MAX(DATE(2028,10,1),Mitarbeiter!$C293),MIN(DATE(2028,11,0),IF(Mitarbeiter!$D293="",DATE(2028,11,0),Mitarbeiter!$D293),TODAY()),Einstellungen!$F$13:$F$67)))*N(Mitarbeiter!$E293)/IF(Einstellungen!$C$11="7 Tage",7,5),N('Ist-Stunden'!AM293)+(N(Krankheitstage!BL293)+N(Krankheitstage!BX293))*N($C293))))</f>
        <v/>
      </c>
      <c r="BR293" s="76">
        <f>IF($B293="",0,IF(Einstellungen!$C$10="Ja",MAX(IF(Einstellungen!$C$11="7 Tage",MAX(0,(MIN(DATE(2028,12,0),IF(Mitarbeiter!$D293="",DATE(2028,12,0),Mitarbeiter!$D293),TODAY()))-(MAX(DATE(2028,11,1),Mitarbeiter!$C293))+1),MAX(0,NETWORKDAYS(MAX(DATE(2028,11,1),Mitarbeiter!$C293),MIN(DATE(2028,12,0),IF(Mitarbeiter!$D293="",DATE(2028,12,0),Mitarbeiter!$D293),TODAY()),Einstellungen!$F$13:$F$67)))*N(Mitarbeiter!$E293)/IF(Einstellungen!$C$11="7 Tage",7,5),N('Ist-Stunden'!AN293)),MAX(IF(Einstellungen!$C$11="7 Tage",MAX(0,(MIN(DATE(2028,12,0),IF(Mitarbeiter!$D293="",DATE(2028,12,0),Mitarbeiter!$D293),TODAY()))-(MAX(DATE(2028,11,1),Mitarbeiter!$C293))+1),MAX(0,NETWORKDAYS(MAX(DATE(2028,11,1),Mitarbeiter!$C293),MIN(DATE(2028,12,0),IF(Mitarbeiter!$D293="",DATE(2028,12,0),Mitarbeiter!$D293),TODAY()),Einstellungen!$F$13:$F$67)))*N(Mitarbeiter!$E293)/IF(Einstellungen!$C$11="7 Tage",7,5),N('Ist-Stunden'!AN293)+(N(Krankheitstage!BM293)+N(Krankheitstage!BY293))*N($C293))))</f>
        <v/>
      </c>
      <c r="BS293" s="76">
        <f>IF($B293="",0,IF(Einstellungen!$C$10="Ja",MAX(IF(Einstellungen!$C$11="7 Tage",MAX(0,(MIN(DATE(2028,13,0),IF(Mitarbeiter!$D293="",DATE(2028,13,0),Mitarbeiter!$D293),TODAY()))-(MAX(DATE(2028,12,1),Mitarbeiter!$C293))+1),MAX(0,NETWORKDAYS(MAX(DATE(2028,12,1),Mitarbeiter!$C293),MIN(DATE(2028,13,0),IF(Mitarbeiter!$D293="",DATE(2028,13,0),Mitarbeiter!$D293),TODAY()),Einstellungen!$F$13:$F$67)))*N(Mitarbeiter!$E293)/IF(Einstellungen!$C$11="7 Tage",7,5),N('Ist-Stunden'!AO293)),MAX(IF(Einstellungen!$C$11="7 Tage",MAX(0,(MIN(DATE(2028,13,0),IF(Mitarbeiter!$D293="",DATE(2028,13,0),Mitarbeiter!$D293),TODAY()))-(MAX(DATE(2028,12,1),Mitarbeiter!$C293))+1),MAX(0,NETWORKDAYS(MAX(DATE(2028,12,1),Mitarbeiter!$C293),MIN(DATE(2028,13,0),IF(Mitarbeiter!$D293="",DATE(2028,13,0),Mitarbeiter!$D293),TODAY()),Einstellungen!$F$13:$F$67)))*N(Mitarbeiter!$E293)/IF(Einstellungen!$C$11="7 Tage",7,5),N('Ist-Stunden'!AO293)+(N(Krankheitstage!BN293)+N(Krankheitstage!BZ293))*N($C293))))</f>
        <v/>
      </c>
      <c r="BT293" s="76">
        <f>IF($B293="",0,IF(Einstellungen!$C$10="Ja",MAX(IF(Einstellungen!$C$11="7 Tage",MAX(0,(MIN(DATE(2029,2,0),IF(Mitarbeiter!$D293="",DATE(2029,2,0),Mitarbeiter!$D293),TODAY()))-(MAX(DATE(2029,1,1),Mitarbeiter!$C293))+1),MAX(0,NETWORKDAYS(MAX(DATE(2029,1,1),Mitarbeiter!$C293),MIN(DATE(2029,2,0),IF(Mitarbeiter!$D293="",DATE(2029,2,0),Mitarbeiter!$D293),TODAY()),Einstellungen!$F$13:$F$67)))*N(Mitarbeiter!$E293)/IF(Einstellungen!$C$11="7 Tage",7,5),N('Ist-Stunden'!AP293)),MAX(IF(Einstellungen!$C$11="7 Tage",MAX(0,(MIN(DATE(2029,2,0),IF(Mitarbeiter!$D293="",DATE(2029,2,0),Mitarbeiter!$D293),TODAY()))-(MAX(DATE(2029,1,1),Mitarbeiter!$C293))+1),MAX(0,NETWORKDAYS(MAX(DATE(2029,1,1),Mitarbeiter!$C293),MIN(DATE(2029,2,0),IF(Mitarbeiter!$D293="",DATE(2029,2,0),Mitarbeiter!$D293),TODAY()),Einstellungen!$F$13:$F$67)))*N(Mitarbeiter!$E293)/IF(Einstellungen!$C$11="7 Tage",7,5),N('Ist-Stunden'!AP293)+(N(Krankheitstage!CA293)+N(Krankheitstage!CM293))*N($C293))))</f>
        <v/>
      </c>
      <c r="BU293" s="76">
        <f>IF($B293="",0,IF(Einstellungen!$C$10="Ja",MAX(IF(Einstellungen!$C$11="7 Tage",MAX(0,(MIN(DATE(2029,3,0),IF(Mitarbeiter!$D293="",DATE(2029,3,0),Mitarbeiter!$D293),TODAY()))-(MAX(DATE(2029,2,1),Mitarbeiter!$C293))+1),MAX(0,NETWORKDAYS(MAX(DATE(2029,2,1),Mitarbeiter!$C293),MIN(DATE(2029,3,0),IF(Mitarbeiter!$D293="",DATE(2029,3,0),Mitarbeiter!$D293),TODAY()),Einstellungen!$F$13:$F$67)))*N(Mitarbeiter!$E293)/IF(Einstellungen!$C$11="7 Tage",7,5),N('Ist-Stunden'!AQ293)),MAX(IF(Einstellungen!$C$11="7 Tage",MAX(0,(MIN(DATE(2029,3,0),IF(Mitarbeiter!$D293="",DATE(2029,3,0),Mitarbeiter!$D293),TODAY()))-(MAX(DATE(2029,2,1),Mitarbeiter!$C293))+1),MAX(0,NETWORKDAYS(MAX(DATE(2029,2,1),Mitarbeiter!$C293),MIN(DATE(2029,3,0),IF(Mitarbeiter!$D293="",DATE(2029,3,0),Mitarbeiter!$D293),TODAY()),Einstellungen!$F$13:$F$67)))*N(Mitarbeiter!$E293)/IF(Einstellungen!$C$11="7 Tage",7,5),N('Ist-Stunden'!AQ293)+(N(Krankheitstage!CB293)+N(Krankheitstage!CN293))*N($C293))))</f>
        <v/>
      </c>
      <c r="BV293" s="76">
        <f>IF($B293="",0,IF(Einstellungen!$C$10="Ja",MAX(IF(Einstellungen!$C$11="7 Tage",MAX(0,(MIN(DATE(2029,4,0),IF(Mitarbeiter!$D293="",DATE(2029,4,0),Mitarbeiter!$D293),TODAY()))-(MAX(DATE(2029,3,1),Mitarbeiter!$C293))+1),MAX(0,NETWORKDAYS(MAX(DATE(2029,3,1),Mitarbeiter!$C293),MIN(DATE(2029,4,0),IF(Mitarbeiter!$D293="",DATE(2029,4,0),Mitarbeiter!$D293),TODAY()),Einstellungen!$F$13:$F$67)))*N(Mitarbeiter!$E293)/IF(Einstellungen!$C$11="7 Tage",7,5),N('Ist-Stunden'!AR293)),MAX(IF(Einstellungen!$C$11="7 Tage",MAX(0,(MIN(DATE(2029,4,0),IF(Mitarbeiter!$D293="",DATE(2029,4,0),Mitarbeiter!$D293),TODAY()))-(MAX(DATE(2029,3,1),Mitarbeiter!$C293))+1),MAX(0,NETWORKDAYS(MAX(DATE(2029,3,1),Mitarbeiter!$C293),MIN(DATE(2029,4,0),IF(Mitarbeiter!$D293="",DATE(2029,4,0),Mitarbeiter!$D293),TODAY()),Einstellungen!$F$13:$F$67)))*N(Mitarbeiter!$E293)/IF(Einstellungen!$C$11="7 Tage",7,5),N('Ist-Stunden'!AR293)+(N(Krankheitstage!CC293)+N(Krankheitstage!CO293))*N($C293))))</f>
        <v/>
      </c>
      <c r="BW293" s="76">
        <f>IF($B293="",0,IF(Einstellungen!$C$10="Ja",MAX(IF(Einstellungen!$C$11="7 Tage",MAX(0,(MIN(DATE(2029,5,0),IF(Mitarbeiter!$D293="",DATE(2029,5,0),Mitarbeiter!$D293),TODAY()))-(MAX(DATE(2029,4,1),Mitarbeiter!$C293))+1),MAX(0,NETWORKDAYS(MAX(DATE(2029,4,1),Mitarbeiter!$C293),MIN(DATE(2029,5,0),IF(Mitarbeiter!$D293="",DATE(2029,5,0),Mitarbeiter!$D293),TODAY()),Einstellungen!$F$13:$F$67)))*N(Mitarbeiter!$E293)/IF(Einstellungen!$C$11="7 Tage",7,5),N('Ist-Stunden'!AS293)),MAX(IF(Einstellungen!$C$11="7 Tage",MAX(0,(MIN(DATE(2029,5,0),IF(Mitarbeiter!$D293="",DATE(2029,5,0),Mitarbeiter!$D293),TODAY()))-(MAX(DATE(2029,4,1),Mitarbeiter!$C293))+1),MAX(0,NETWORKDAYS(MAX(DATE(2029,4,1),Mitarbeiter!$C293),MIN(DATE(2029,5,0),IF(Mitarbeiter!$D293="",DATE(2029,5,0),Mitarbeiter!$D293),TODAY()),Einstellungen!$F$13:$F$67)))*N(Mitarbeiter!$E293)/IF(Einstellungen!$C$11="7 Tage",7,5),N('Ist-Stunden'!AS293)+(N(Krankheitstage!CD293)+N(Krankheitstage!CP293))*N($C293))))</f>
        <v/>
      </c>
      <c r="BX293" s="76">
        <f>IF($B293="",0,IF(Einstellungen!$C$10="Ja",MAX(IF(Einstellungen!$C$11="7 Tage",MAX(0,(MIN(DATE(2029,6,0),IF(Mitarbeiter!$D293="",DATE(2029,6,0),Mitarbeiter!$D293),TODAY()))-(MAX(DATE(2029,5,1),Mitarbeiter!$C293))+1),MAX(0,NETWORKDAYS(MAX(DATE(2029,5,1),Mitarbeiter!$C293),MIN(DATE(2029,6,0),IF(Mitarbeiter!$D293="",DATE(2029,6,0),Mitarbeiter!$D293),TODAY()),Einstellungen!$F$13:$F$67)))*N(Mitarbeiter!$E293)/IF(Einstellungen!$C$11="7 Tage",7,5),N('Ist-Stunden'!AT293)),MAX(IF(Einstellungen!$C$11="7 Tage",MAX(0,(MIN(DATE(2029,6,0),IF(Mitarbeiter!$D293="",DATE(2029,6,0),Mitarbeiter!$D293),TODAY()))-(MAX(DATE(2029,5,1),Mitarbeiter!$C293))+1),MAX(0,NETWORKDAYS(MAX(DATE(2029,5,1),Mitarbeiter!$C293),MIN(DATE(2029,6,0),IF(Mitarbeiter!$D293="",DATE(2029,6,0),Mitarbeiter!$D293),TODAY()),Einstellungen!$F$13:$F$67)))*N(Mitarbeiter!$E293)/IF(Einstellungen!$C$11="7 Tage",7,5),N('Ist-Stunden'!AT293)+(N(Krankheitstage!CE293)+N(Krankheitstage!CQ293))*N($C293))))</f>
        <v/>
      </c>
      <c r="BY293" s="76">
        <f>IF($B293="",0,IF(Einstellungen!$C$10="Ja",MAX(IF(Einstellungen!$C$11="7 Tage",MAX(0,(MIN(DATE(2029,7,0),IF(Mitarbeiter!$D293="",DATE(2029,7,0),Mitarbeiter!$D293),TODAY()))-(MAX(DATE(2029,6,1),Mitarbeiter!$C293))+1),MAX(0,NETWORKDAYS(MAX(DATE(2029,6,1),Mitarbeiter!$C293),MIN(DATE(2029,7,0),IF(Mitarbeiter!$D293="",DATE(2029,7,0),Mitarbeiter!$D293),TODAY()),Einstellungen!$F$13:$F$67)))*N(Mitarbeiter!$E293)/IF(Einstellungen!$C$11="7 Tage",7,5),N('Ist-Stunden'!AU293)),MAX(IF(Einstellungen!$C$11="7 Tage",MAX(0,(MIN(DATE(2029,7,0),IF(Mitarbeiter!$D293="",DATE(2029,7,0),Mitarbeiter!$D293),TODAY()))-(MAX(DATE(2029,6,1),Mitarbeiter!$C293))+1),MAX(0,NETWORKDAYS(MAX(DATE(2029,6,1),Mitarbeiter!$C293),MIN(DATE(2029,7,0),IF(Mitarbeiter!$D293="",DATE(2029,7,0),Mitarbeiter!$D293),TODAY()),Einstellungen!$F$13:$F$67)))*N(Mitarbeiter!$E293)/IF(Einstellungen!$C$11="7 Tage",7,5),N('Ist-Stunden'!AU293)+(N(Krankheitstage!CF293)+N(Krankheitstage!CR293))*N($C293))))</f>
        <v/>
      </c>
      <c r="BZ293" s="76">
        <f>IF($B293="",0,IF(Einstellungen!$C$10="Ja",MAX(IF(Einstellungen!$C$11="7 Tage",MAX(0,(MIN(DATE(2029,8,0),IF(Mitarbeiter!$D293="",DATE(2029,8,0),Mitarbeiter!$D293),TODAY()))-(MAX(DATE(2029,7,1),Mitarbeiter!$C293))+1),MAX(0,NETWORKDAYS(MAX(DATE(2029,7,1),Mitarbeiter!$C293),MIN(DATE(2029,8,0),IF(Mitarbeiter!$D293="",DATE(2029,8,0),Mitarbeiter!$D293),TODAY()),Einstellungen!$F$13:$F$67)))*N(Mitarbeiter!$E293)/IF(Einstellungen!$C$11="7 Tage",7,5),N('Ist-Stunden'!AV293)),MAX(IF(Einstellungen!$C$11="7 Tage",MAX(0,(MIN(DATE(2029,8,0),IF(Mitarbeiter!$D293="",DATE(2029,8,0),Mitarbeiter!$D293),TODAY()))-(MAX(DATE(2029,7,1),Mitarbeiter!$C293))+1),MAX(0,NETWORKDAYS(MAX(DATE(2029,7,1),Mitarbeiter!$C293),MIN(DATE(2029,8,0),IF(Mitarbeiter!$D293="",DATE(2029,8,0),Mitarbeiter!$D293),TODAY()),Einstellungen!$F$13:$F$67)))*N(Mitarbeiter!$E293)/IF(Einstellungen!$C$11="7 Tage",7,5),N('Ist-Stunden'!AV293)+(N(Krankheitstage!CG293)+N(Krankheitstage!CS293))*N($C293))))</f>
        <v/>
      </c>
      <c r="CA293" s="76">
        <f>IF($B293="",0,IF(Einstellungen!$C$10="Ja",MAX(IF(Einstellungen!$C$11="7 Tage",MAX(0,(MIN(DATE(2029,9,0),IF(Mitarbeiter!$D293="",DATE(2029,9,0),Mitarbeiter!$D293),TODAY()))-(MAX(DATE(2029,8,1),Mitarbeiter!$C293))+1),MAX(0,NETWORKDAYS(MAX(DATE(2029,8,1),Mitarbeiter!$C293),MIN(DATE(2029,9,0),IF(Mitarbeiter!$D293="",DATE(2029,9,0),Mitarbeiter!$D293),TODAY()),Einstellungen!$F$13:$F$67)))*N(Mitarbeiter!$E293)/IF(Einstellungen!$C$11="7 Tage",7,5),N('Ist-Stunden'!AW293)),MAX(IF(Einstellungen!$C$11="7 Tage",MAX(0,(MIN(DATE(2029,9,0),IF(Mitarbeiter!$D293="",DATE(2029,9,0),Mitarbeiter!$D293),TODAY()))-(MAX(DATE(2029,8,1),Mitarbeiter!$C293))+1),MAX(0,NETWORKDAYS(MAX(DATE(2029,8,1),Mitarbeiter!$C293),MIN(DATE(2029,9,0),IF(Mitarbeiter!$D293="",DATE(2029,9,0),Mitarbeiter!$D293),TODAY()),Einstellungen!$F$13:$F$67)))*N(Mitarbeiter!$E293)/IF(Einstellungen!$C$11="7 Tage",7,5),N('Ist-Stunden'!AW293)+(N(Krankheitstage!CH293)+N(Krankheitstage!CT293))*N($C293))))</f>
        <v/>
      </c>
      <c r="CB293" s="76">
        <f>IF($B293="",0,IF(Einstellungen!$C$10="Ja",MAX(IF(Einstellungen!$C$11="7 Tage",MAX(0,(MIN(DATE(2029,10,0),IF(Mitarbeiter!$D293="",DATE(2029,10,0),Mitarbeiter!$D293),TODAY()))-(MAX(DATE(2029,9,1),Mitarbeiter!$C293))+1),MAX(0,NETWORKDAYS(MAX(DATE(2029,9,1),Mitarbeiter!$C293),MIN(DATE(2029,10,0),IF(Mitarbeiter!$D293="",DATE(2029,10,0),Mitarbeiter!$D293),TODAY()),Einstellungen!$F$13:$F$67)))*N(Mitarbeiter!$E293)/IF(Einstellungen!$C$11="7 Tage",7,5),N('Ist-Stunden'!AX293)),MAX(IF(Einstellungen!$C$11="7 Tage",MAX(0,(MIN(DATE(2029,10,0),IF(Mitarbeiter!$D293="",DATE(2029,10,0),Mitarbeiter!$D293),TODAY()))-(MAX(DATE(2029,9,1),Mitarbeiter!$C293))+1),MAX(0,NETWORKDAYS(MAX(DATE(2029,9,1),Mitarbeiter!$C293),MIN(DATE(2029,10,0),IF(Mitarbeiter!$D293="",DATE(2029,10,0),Mitarbeiter!$D293),TODAY()),Einstellungen!$F$13:$F$67)))*N(Mitarbeiter!$E293)/IF(Einstellungen!$C$11="7 Tage",7,5),N('Ist-Stunden'!AX293)+(N(Krankheitstage!CI293)+N(Krankheitstage!CU293))*N($C293))))</f>
        <v/>
      </c>
      <c r="CC293" s="76">
        <f>IF($B293="",0,IF(Einstellungen!$C$10="Ja",MAX(IF(Einstellungen!$C$11="7 Tage",MAX(0,(MIN(DATE(2029,11,0),IF(Mitarbeiter!$D293="",DATE(2029,11,0),Mitarbeiter!$D293),TODAY()))-(MAX(DATE(2029,10,1),Mitarbeiter!$C293))+1),MAX(0,NETWORKDAYS(MAX(DATE(2029,10,1),Mitarbeiter!$C293),MIN(DATE(2029,11,0),IF(Mitarbeiter!$D293="",DATE(2029,11,0),Mitarbeiter!$D293),TODAY()),Einstellungen!$F$13:$F$67)))*N(Mitarbeiter!$E293)/IF(Einstellungen!$C$11="7 Tage",7,5),N('Ist-Stunden'!AY293)),MAX(IF(Einstellungen!$C$11="7 Tage",MAX(0,(MIN(DATE(2029,11,0),IF(Mitarbeiter!$D293="",DATE(2029,11,0),Mitarbeiter!$D293),TODAY()))-(MAX(DATE(2029,10,1),Mitarbeiter!$C293))+1),MAX(0,NETWORKDAYS(MAX(DATE(2029,10,1),Mitarbeiter!$C293),MIN(DATE(2029,11,0),IF(Mitarbeiter!$D293="",DATE(2029,11,0),Mitarbeiter!$D293),TODAY()),Einstellungen!$F$13:$F$67)))*N(Mitarbeiter!$E293)/IF(Einstellungen!$C$11="7 Tage",7,5),N('Ist-Stunden'!AY293)+(N(Krankheitstage!CJ293)+N(Krankheitstage!CV293))*N($C293))))</f>
        <v/>
      </c>
      <c r="CD293" s="76">
        <f>IF($B293="",0,IF(Einstellungen!$C$10="Ja",MAX(IF(Einstellungen!$C$11="7 Tage",MAX(0,(MIN(DATE(2029,12,0),IF(Mitarbeiter!$D293="",DATE(2029,12,0),Mitarbeiter!$D293),TODAY()))-(MAX(DATE(2029,11,1),Mitarbeiter!$C293))+1),MAX(0,NETWORKDAYS(MAX(DATE(2029,11,1),Mitarbeiter!$C293),MIN(DATE(2029,12,0),IF(Mitarbeiter!$D293="",DATE(2029,12,0),Mitarbeiter!$D293),TODAY()),Einstellungen!$F$13:$F$67)))*N(Mitarbeiter!$E293)/IF(Einstellungen!$C$11="7 Tage",7,5),N('Ist-Stunden'!AZ293)),MAX(IF(Einstellungen!$C$11="7 Tage",MAX(0,(MIN(DATE(2029,12,0),IF(Mitarbeiter!$D293="",DATE(2029,12,0),Mitarbeiter!$D293),TODAY()))-(MAX(DATE(2029,11,1),Mitarbeiter!$C293))+1),MAX(0,NETWORKDAYS(MAX(DATE(2029,11,1),Mitarbeiter!$C293),MIN(DATE(2029,12,0),IF(Mitarbeiter!$D293="",DATE(2029,12,0),Mitarbeiter!$D293),TODAY()),Einstellungen!$F$13:$F$67)))*N(Mitarbeiter!$E293)/IF(Einstellungen!$C$11="7 Tage",7,5),N('Ist-Stunden'!AZ293)+(N(Krankheitstage!CK293)+N(Krankheitstage!CW293))*N($C293))))</f>
        <v/>
      </c>
      <c r="CE293" s="76">
        <f>IF($B293="",0,IF(Einstellungen!$C$10="Ja",MAX(IF(Einstellungen!$C$11="7 Tage",MAX(0,(MIN(DATE(2029,13,0),IF(Mitarbeiter!$D293="",DATE(2029,13,0),Mitarbeiter!$D293),TODAY()))-(MAX(DATE(2029,12,1),Mitarbeiter!$C293))+1),MAX(0,NETWORKDAYS(MAX(DATE(2029,12,1),Mitarbeiter!$C293),MIN(DATE(2029,13,0),IF(Mitarbeiter!$D293="",DATE(2029,13,0),Mitarbeiter!$D293),TODAY()),Einstellungen!$F$13:$F$67)))*N(Mitarbeiter!$E293)/IF(Einstellungen!$C$11="7 Tage",7,5),N('Ist-Stunden'!BA293)),MAX(IF(Einstellungen!$C$11="7 Tage",MAX(0,(MIN(DATE(2029,13,0),IF(Mitarbeiter!$D293="",DATE(2029,13,0),Mitarbeiter!$D293),TODAY()))-(MAX(DATE(2029,12,1),Mitarbeiter!$C293))+1),MAX(0,NETWORKDAYS(MAX(DATE(2029,12,1),Mitarbeiter!$C293),MIN(DATE(2029,13,0),IF(Mitarbeiter!$D293="",DATE(2029,13,0),Mitarbeiter!$D293),TODAY()),Einstellungen!$F$13:$F$67)))*N(Mitarbeiter!$E293)/IF(Einstellungen!$C$11="7 Tage",7,5),N('Ist-Stunden'!BA293)+(N(Krankheitstage!CL293)+N(Krankheitstage!CX293))*N($C293))))</f>
        <v/>
      </c>
      <c r="CF293" s="76">
        <f>IF($B293="",0,IF(Einstellungen!$C$10="Ja",MAX(IF(Einstellungen!$C$11="7 Tage",MAX(0,(MIN(DATE(2030,2,0),IF(Mitarbeiter!$D293="",DATE(2030,2,0),Mitarbeiter!$D293),TODAY()))-(MAX(DATE(2030,1,1),Mitarbeiter!$C293))+1),MAX(0,NETWORKDAYS(MAX(DATE(2030,1,1),Mitarbeiter!$C293),MIN(DATE(2030,2,0),IF(Mitarbeiter!$D293="",DATE(2030,2,0),Mitarbeiter!$D293),TODAY()),Einstellungen!$F$13:$F$67)))*N(Mitarbeiter!$E293)/IF(Einstellungen!$C$11="7 Tage",7,5),N('Ist-Stunden'!BB293)),MAX(IF(Einstellungen!$C$11="7 Tage",MAX(0,(MIN(DATE(2030,2,0),IF(Mitarbeiter!$D293="",DATE(2030,2,0),Mitarbeiter!$D293),TODAY()))-(MAX(DATE(2030,1,1),Mitarbeiter!$C293))+1),MAX(0,NETWORKDAYS(MAX(DATE(2030,1,1),Mitarbeiter!$C293),MIN(DATE(2030,2,0),IF(Mitarbeiter!$D293="",DATE(2030,2,0),Mitarbeiter!$D293),TODAY()),Einstellungen!$F$13:$F$67)))*N(Mitarbeiter!$E293)/IF(Einstellungen!$C$11="7 Tage",7,5),N('Ist-Stunden'!BB293)+(N(Krankheitstage!CY293)+N(Krankheitstage!DK293))*N($C293))))</f>
        <v/>
      </c>
      <c r="CG293" s="76">
        <f>IF($B293="",0,IF(Einstellungen!$C$10="Ja",MAX(IF(Einstellungen!$C$11="7 Tage",MAX(0,(MIN(DATE(2030,3,0),IF(Mitarbeiter!$D293="",DATE(2030,3,0),Mitarbeiter!$D293),TODAY()))-(MAX(DATE(2030,2,1),Mitarbeiter!$C293))+1),MAX(0,NETWORKDAYS(MAX(DATE(2030,2,1),Mitarbeiter!$C293),MIN(DATE(2030,3,0),IF(Mitarbeiter!$D293="",DATE(2030,3,0),Mitarbeiter!$D293),TODAY()),Einstellungen!$F$13:$F$67)))*N(Mitarbeiter!$E293)/IF(Einstellungen!$C$11="7 Tage",7,5),N('Ist-Stunden'!BC293)),MAX(IF(Einstellungen!$C$11="7 Tage",MAX(0,(MIN(DATE(2030,3,0),IF(Mitarbeiter!$D293="",DATE(2030,3,0),Mitarbeiter!$D293),TODAY()))-(MAX(DATE(2030,2,1),Mitarbeiter!$C293))+1),MAX(0,NETWORKDAYS(MAX(DATE(2030,2,1),Mitarbeiter!$C293),MIN(DATE(2030,3,0),IF(Mitarbeiter!$D293="",DATE(2030,3,0),Mitarbeiter!$D293),TODAY()),Einstellungen!$F$13:$F$67)))*N(Mitarbeiter!$E293)/IF(Einstellungen!$C$11="7 Tage",7,5),N('Ist-Stunden'!BC293)+(N(Krankheitstage!CZ293)+N(Krankheitstage!DL293))*N($C293))))</f>
        <v/>
      </c>
      <c r="CH293" s="76">
        <f>IF($B293="",0,IF(Einstellungen!$C$10="Ja",MAX(IF(Einstellungen!$C$11="7 Tage",MAX(0,(MIN(DATE(2030,4,0),IF(Mitarbeiter!$D293="",DATE(2030,4,0),Mitarbeiter!$D293),TODAY()))-(MAX(DATE(2030,3,1),Mitarbeiter!$C293))+1),MAX(0,NETWORKDAYS(MAX(DATE(2030,3,1),Mitarbeiter!$C293),MIN(DATE(2030,4,0),IF(Mitarbeiter!$D293="",DATE(2030,4,0),Mitarbeiter!$D293),TODAY()),Einstellungen!$F$13:$F$67)))*N(Mitarbeiter!$E293)/IF(Einstellungen!$C$11="7 Tage",7,5),N('Ist-Stunden'!BD293)),MAX(IF(Einstellungen!$C$11="7 Tage",MAX(0,(MIN(DATE(2030,4,0),IF(Mitarbeiter!$D293="",DATE(2030,4,0),Mitarbeiter!$D293),TODAY()))-(MAX(DATE(2030,3,1),Mitarbeiter!$C293))+1),MAX(0,NETWORKDAYS(MAX(DATE(2030,3,1),Mitarbeiter!$C293),MIN(DATE(2030,4,0),IF(Mitarbeiter!$D293="",DATE(2030,4,0),Mitarbeiter!$D293),TODAY()),Einstellungen!$F$13:$F$67)))*N(Mitarbeiter!$E293)/IF(Einstellungen!$C$11="7 Tage",7,5),N('Ist-Stunden'!BD293)+(N(Krankheitstage!DA293)+N(Krankheitstage!DM293))*N($C293))))</f>
        <v/>
      </c>
      <c r="CI293" s="76">
        <f>IF($B293="",0,IF(Einstellungen!$C$10="Ja",MAX(IF(Einstellungen!$C$11="7 Tage",MAX(0,(MIN(DATE(2030,5,0),IF(Mitarbeiter!$D293="",DATE(2030,5,0),Mitarbeiter!$D293),TODAY()))-(MAX(DATE(2030,4,1),Mitarbeiter!$C293))+1),MAX(0,NETWORKDAYS(MAX(DATE(2030,4,1),Mitarbeiter!$C293),MIN(DATE(2030,5,0),IF(Mitarbeiter!$D293="",DATE(2030,5,0),Mitarbeiter!$D293),TODAY()),Einstellungen!$F$13:$F$67)))*N(Mitarbeiter!$E293)/IF(Einstellungen!$C$11="7 Tage",7,5),N('Ist-Stunden'!BE293)),MAX(IF(Einstellungen!$C$11="7 Tage",MAX(0,(MIN(DATE(2030,5,0),IF(Mitarbeiter!$D293="",DATE(2030,5,0),Mitarbeiter!$D293),TODAY()))-(MAX(DATE(2030,4,1),Mitarbeiter!$C293))+1),MAX(0,NETWORKDAYS(MAX(DATE(2030,4,1),Mitarbeiter!$C293),MIN(DATE(2030,5,0),IF(Mitarbeiter!$D293="",DATE(2030,5,0),Mitarbeiter!$D293),TODAY()),Einstellungen!$F$13:$F$67)))*N(Mitarbeiter!$E293)/IF(Einstellungen!$C$11="7 Tage",7,5),N('Ist-Stunden'!BE293)+(N(Krankheitstage!DB293)+N(Krankheitstage!DN293))*N($C293))))</f>
        <v/>
      </c>
      <c r="CJ293" s="76">
        <f>IF($B293="",0,IF(Einstellungen!$C$10="Ja",MAX(IF(Einstellungen!$C$11="7 Tage",MAX(0,(MIN(DATE(2030,6,0),IF(Mitarbeiter!$D293="",DATE(2030,6,0),Mitarbeiter!$D293),TODAY()))-(MAX(DATE(2030,5,1),Mitarbeiter!$C293))+1),MAX(0,NETWORKDAYS(MAX(DATE(2030,5,1),Mitarbeiter!$C293),MIN(DATE(2030,6,0),IF(Mitarbeiter!$D293="",DATE(2030,6,0),Mitarbeiter!$D293),TODAY()),Einstellungen!$F$13:$F$67)))*N(Mitarbeiter!$E293)/IF(Einstellungen!$C$11="7 Tage",7,5),N('Ist-Stunden'!BF293)),MAX(IF(Einstellungen!$C$11="7 Tage",MAX(0,(MIN(DATE(2030,6,0),IF(Mitarbeiter!$D293="",DATE(2030,6,0),Mitarbeiter!$D293),TODAY()))-(MAX(DATE(2030,5,1),Mitarbeiter!$C293))+1),MAX(0,NETWORKDAYS(MAX(DATE(2030,5,1),Mitarbeiter!$C293),MIN(DATE(2030,6,0),IF(Mitarbeiter!$D293="",DATE(2030,6,0),Mitarbeiter!$D293),TODAY()),Einstellungen!$F$13:$F$67)))*N(Mitarbeiter!$E293)/IF(Einstellungen!$C$11="7 Tage",7,5),N('Ist-Stunden'!BF293)+(N(Krankheitstage!DC293)+N(Krankheitstage!DO293))*N($C293))))</f>
        <v/>
      </c>
      <c r="CK293" s="76">
        <f>IF($B293="",0,IF(Einstellungen!$C$10="Ja",MAX(IF(Einstellungen!$C$11="7 Tage",MAX(0,(MIN(DATE(2030,7,0),IF(Mitarbeiter!$D293="",DATE(2030,7,0),Mitarbeiter!$D293),TODAY()))-(MAX(DATE(2030,6,1),Mitarbeiter!$C293))+1),MAX(0,NETWORKDAYS(MAX(DATE(2030,6,1),Mitarbeiter!$C293),MIN(DATE(2030,7,0),IF(Mitarbeiter!$D293="",DATE(2030,7,0),Mitarbeiter!$D293),TODAY()),Einstellungen!$F$13:$F$67)))*N(Mitarbeiter!$E293)/IF(Einstellungen!$C$11="7 Tage",7,5),N('Ist-Stunden'!BG293)),MAX(IF(Einstellungen!$C$11="7 Tage",MAX(0,(MIN(DATE(2030,7,0),IF(Mitarbeiter!$D293="",DATE(2030,7,0),Mitarbeiter!$D293),TODAY()))-(MAX(DATE(2030,6,1),Mitarbeiter!$C293))+1),MAX(0,NETWORKDAYS(MAX(DATE(2030,6,1),Mitarbeiter!$C293),MIN(DATE(2030,7,0),IF(Mitarbeiter!$D293="",DATE(2030,7,0),Mitarbeiter!$D293),TODAY()),Einstellungen!$F$13:$F$67)))*N(Mitarbeiter!$E293)/IF(Einstellungen!$C$11="7 Tage",7,5),N('Ist-Stunden'!BG293)+(N(Krankheitstage!DD293)+N(Krankheitstage!DP293))*N($C293))))</f>
        <v/>
      </c>
      <c r="CL293" s="76">
        <f>IF($B293="",0,IF(Einstellungen!$C$10="Ja",MAX(IF(Einstellungen!$C$11="7 Tage",MAX(0,(MIN(DATE(2030,8,0),IF(Mitarbeiter!$D293="",DATE(2030,8,0),Mitarbeiter!$D293),TODAY()))-(MAX(DATE(2030,7,1),Mitarbeiter!$C293))+1),MAX(0,NETWORKDAYS(MAX(DATE(2030,7,1),Mitarbeiter!$C293),MIN(DATE(2030,8,0),IF(Mitarbeiter!$D293="",DATE(2030,8,0),Mitarbeiter!$D293),TODAY()),Einstellungen!$F$13:$F$67)))*N(Mitarbeiter!$E293)/IF(Einstellungen!$C$11="7 Tage",7,5),N('Ist-Stunden'!BH293)),MAX(IF(Einstellungen!$C$11="7 Tage",MAX(0,(MIN(DATE(2030,8,0),IF(Mitarbeiter!$D293="",DATE(2030,8,0),Mitarbeiter!$D293),TODAY()))-(MAX(DATE(2030,7,1),Mitarbeiter!$C293))+1),MAX(0,NETWORKDAYS(MAX(DATE(2030,7,1),Mitarbeiter!$C293),MIN(DATE(2030,8,0),IF(Mitarbeiter!$D293="",DATE(2030,8,0),Mitarbeiter!$D293),TODAY()),Einstellungen!$F$13:$F$67)))*N(Mitarbeiter!$E293)/IF(Einstellungen!$C$11="7 Tage",7,5),N('Ist-Stunden'!BH293)+(N(Krankheitstage!DE293)+N(Krankheitstage!DQ293))*N($C293))))</f>
        <v/>
      </c>
      <c r="CM293" s="76">
        <f>IF($B293="",0,IF(Einstellungen!$C$10="Ja",MAX(IF(Einstellungen!$C$11="7 Tage",MAX(0,(MIN(DATE(2030,9,0),IF(Mitarbeiter!$D293="",DATE(2030,9,0),Mitarbeiter!$D293),TODAY()))-(MAX(DATE(2030,8,1),Mitarbeiter!$C293))+1),MAX(0,NETWORKDAYS(MAX(DATE(2030,8,1),Mitarbeiter!$C293),MIN(DATE(2030,9,0),IF(Mitarbeiter!$D293="",DATE(2030,9,0),Mitarbeiter!$D293),TODAY()),Einstellungen!$F$13:$F$67)))*N(Mitarbeiter!$E293)/IF(Einstellungen!$C$11="7 Tage",7,5),N('Ist-Stunden'!BI293)),MAX(IF(Einstellungen!$C$11="7 Tage",MAX(0,(MIN(DATE(2030,9,0),IF(Mitarbeiter!$D293="",DATE(2030,9,0),Mitarbeiter!$D293),TODAY()))-(MAX(DATE(2030,8,1),Mitarbeiter!$C293))+1),MAX(0,NETWORKDAYS(MAX(DATE(2030,8,1),Mitarbeiter!$C293),MIN(DATE(2030,9,0),IF(Mitarbeiter!$D293="",DATE(2030,9,0),Mitarbeiter!$D293),TODAY()),Einstellungen!$F$13:$F$67)))*N(Mitarbeiter!$E293)/IF(Einstellungen!$C$11="7 Tage",7,5),N('Ist-Stunden'!BI293)+(N(Krankheitstage!DF293)+N(Krankheitstage!DR293))*N($C293))))</f>
        <v/>
      </c>
      <c r="CN293" s="76">
        <f>IF($B293="",0,IF(Einstellungen!$C$10="Ja",MAX(IF(Einstellungen!$C$11="7 Tage",MAX(0,(MIN(DATE(2030,10,0),IF(Mitarbeiter!$D293="",DATE(2030,10,0),Mitarbeiter!$D293),TODAY()))-(MAX(DATE(2030,9,1),Mitarbeiter!$C293))+1),MAX(0,NETWORKDAYS(MAX(DATE(2030,9,1),Mitarbeiter!$C293),MIN(DATE(2030,10,0),IF(Mitarbeiter!$D293="",DATE(2030,10,0),Mitarbeiter!$D293),TODAY()),Einstellungen!$F$13:$F$67)))*N(Mitarbeiter!$E293)/IF(Einstellungen!$C$11="7 Tage",7,5),N('Ist-Stunden'!BJ293)),MAX(IF(Einstellungen!$C$11="7 Tage",MAX(0,(MIN(DATE(2030,10,0),IF(Mitarbeiter!$D293="",DATE(2030,10,0),Mitarbeiter!$D293),TODAY()))-(MAX(DATE(2030,9,1),Mitarbeiter!$C293))+1),MAX(0,NETWORKDAYS(MAX(DATE(2030,9,1),Mitarbeiter!$C293),MIN(DATE(2030,10,0),IF(Mitarbeiter!$D293="",DATE(2030,10,0),Mitarbeiter!$D293),TODAY()),Einstellungen!$F$13:$F$67)))*N(Mitarbeiter!$E293)/IF(Einstellungen!$C$11="7 Tage",7,5),N('Ist-Stunden'!BJ293)+(N(Krankheitstage!DG293)+N(Krankheitstage!DS293))*N($C293))))</f>
        <v/>
      </c>
      <c r="CO293" s="76">
        <f>IF($B293="",0,IF(Einstellungen!$C$10="Ja",MAX(IF(Einstellungen!$C$11="7 Tage",MAX(0,(MIN(DATE(2030,11,0),IF(Mitarbeiter!$D293="",DATE(2030,11,0),Mitarbeiter!$D293),TODAY()))-(MAX(DATE(2030,10,1),Mitarbeiter!$C293))+1),MAX(0,NETWORKDAYS(MAX(DATE(2030,10,1),Mitarbeiter!$C293),MIN(DATE(2030,11,0),IF(Mitarbeiter!$D293="",DATE(2030,11,0),Mitarbeiter!$D293),TODAY()),Einstellungen!$F$13:$F$67)))*N(Mitarbeiter!$E293)/IF(Einstellungen!$C$11="7 Tage",7,5),N('Ist-Stunden'!BK293)),MAX(IF(Einstellungen!$C$11="7 Tage",MAX(0,(MIN(DATE(2030,11,0),IF(Mitarbeiter!$D293="",DATE(2030,11,0),Mitarbeiter!$D293),TODAY()))-(MAX(DATE(2030,10,1),Mitarbeiter!$C293))+1),MAX(0,NETWORKDAYS(MAX(DATE(2030,10,1),Mitarbeiter!$C293),MIN(DATE(2030,11,0),IF(Mitarbeiter!$D293="",DATE(2030,11,0),Mitarbeiter!$D293),TODAY()),Einstellungen!$F$13:$F$67)))*N(Mitarbeiter!$E293)/IF(Einstellungen!$C$11="7 Tage",7,5),N('Ist-Stunden'!BK293)+(N(Krankheitstage!DH293)+N(Krankheitstage!DT293))*N($C293))))</f>
        <v/>
      </c>
      <c r="CP293" s="76">
        <f>IF($B293="",0,IF(Einstellungen!$C$10="Ja",MAX(IF(Einstellungen!$C$11="7 Tage",MAX(0,(MIN(DATE(2030,12,0),IF(Mitarbeiter!$D293="",DATE(2030,12,0),Mitarbeiter!$D293),TODAY()))-(MAX(DATE(2030,11,1),Mitarbeiter!$C293))+1),MAX(0,NETWORKDAYS(MAX(DATE(2030,11,1),Mitarbeiter!$C293),MIN(DATE(2030,12,0),IF(Mitarbeiter!$D293="",DATE(2030,12,0),Mitarbeiter!$D293),TODAY()),Einstellungen!$F$13:$F$67)))*N(Mitarbeiter!$E293)/IF(Einstellungen!$C$11="7 Tage",7,5),N('Ist-Stunden'!BL293)),MAX(IF(Einstellungen!$C$11="7 Tage",MAX(0,(MIN(DATE(2030,12,0),IF(Mitarbeiter!$D293="",DATE(2030,12,0),Mitarbeiter!$D293),TODAY()))-(MAX(DATE(2030,11,1),Mitarbeiter!$C293))+1),MAX(0,NETWORKDAYS(MAX(DATE(2030,11,1),Mitarbeiter!$C293),MIN(DATE(2030,12,0),IF(Mitarbeiter!$D293="",DATE(2030,12,0),Mitarbeiter!$D293),TODAY()),Einstellungen!$F$13:$F$67)))*N(Mitarbeiter!$E293)/IF(Einstellungen!$C$11="7 Tage",7,5),N('Ist-Stunden'!BL293)+(N(Krankheitstage!DI293)+N(Krankheitstage!DU293))*N($C293))))</f>
        <v/>
      </c>
      <c r="CQ293" s="76">
        <f>IF($B293="",0,IF(Einstellungen!$C$10="Ja",MAX(IF(Einstellungen!$C$11="7 Tage",MAX(0,(MIN(DATE(2030,13,0),IF(Mitarbeiter!$D293="",DATE(2030,13,0),Mitarbeiter!$D293),TODAY()))-(MAX(DATE(2030,12,1),Mitarbeiter!$C293))+1),MAX(0,NETWORKDAYS(MAX(DATE(2030,12,1),Mitarbeiter!$C293),MIN(DATE(2030,13,0),IF(Mitarbeiter!$D293="",DATE(2030,13,0),Mitarbeiter!$D293),TODAY()),Einstellungen!$F$13:$F$67)))*N(Mitarbeiter!$E293)/IF(Einstellungen!$C$11="7 Tage",7,5),N('Ist-Stunden'!BM293)),MAX(IF(Einstellungen!$C$11="7 Tage",MAX(0,(MIN(DATE(2030,13,0),IF(Mitarbeiter!$D293="",DATE(2030,13,0),Mitarbeiter!$D293),TODAY()))-(MAX(DATE(2030,12,1),Mitarbeiter!$C293))+1),MAX(0,NETWORKDAYS(MAX(DATE(2030,12,1),Mitarbeiter!$C293),MIN(DATE(2030,13,0),IF(Mitarbeiter!$D293="",DATE(2030,13,0),Mitarbeiter!$D293),TODAY()),Einstellungen!$F$13:$F$67)))*N(Mitarbeiter!$E293)/IF(Einstellungen!$C$11="7 Tage",7,5),N('Ist-Stunden'!BM293)+(N(Krankheitstage!DJ293)+N(Krankheitstage!DV293))*N($C293))))</f>
        <v/>
      </c>
    </row>
    <row r="294">
      <c r="A294" s="73">
        <f>IF(Mitarbeiter!B294="","",Mitarbeiter!A294)</f>
        <v/>
      </c>
      <c r="B294" s="6">
        <f>IF(Mitarbeiter!B294="","",Mitarbeiter!B294)</f>
        <v/>
      </c>
      <c r="C294" s="74">
        <f>IF(Mitarbeiter!B294="","",Mitarbeiter!F294)</f>
        <v/>
      </c>
      <c r="D294" s="75">
        <f>N(INDEX(Krankheitstage!$G294:$DV294,1,(Einstellungen!$C$3-2026)*24+1))</f>
        <v/>
      </c>
      <c r="E294" s="75">
        <f>N(INDEX(Krankheitstage!$G294:$DV294,1,(Einstellungen!$C$3-2026)*24+2))</f>
        <v/>
      </c>
      <c r="F294" s="75">
        <f>N(INDEX(Krankheitstage!$G294:$DV294,1,(Einstellungen!$C$3-2026)*24+3))</f>
        <v/>
      </c>
      <c r="G294" s="75">
        <f>N(INDEX(Krankheitstage!$G294:$DV294,1,(Einstellungen!$C$3-2026)*24+4))</f>
        <v/>
      </c>
      <c r="H294" s="75">
        <f>N(INDEX(Krankheitstage!$G294:$DV294,1,(Einstellungen!$C$3-2026)*24+5))</f>
        <v/>
      </c>
      <c r="I294" s="75">
        <f>N(INDEX(Krankheitstage!$G294:$DV294,1,(Einstellungen!$C$3-2026)*24+6))</f>
        <v/>
      </c>
      <c r="J294" s="75">
        <f>N(INDEX(Krankheitstage!$G294:$DV294,1,(Einstellungen!$C$3-2026)*24+7))</f>
        <v/>
      </c>
      <c r="K294" s="75">
        <f>N(INDEX(Krankheitstage!$G294:$DV294,1,(Einstellungen!$C$3-2026)*24+8))</f>
        <v/>
      </c>
      <c r="L294" s="75">
        <f>N(INDEX(Krankheitstage!$G294:$DV294,1,(Einstellungen!$C$3-2026)*24+9))</f>
        <v/>
      </c>
      <c r="M294" s="75">
        <f>N(INDEX(Krankheitstage!$G294:$DV294,1,(Einstellungen!$C$3-2026)*24+10))</f>
        <v/>
      </c>
      <c r="N294" s="75">
        <f>N(INDEX(Krankheitstage!$G294:$DV294,1,(Einstellungen!$C$3-2026)*24+11))</f>
        <v/>
      </c>
      <c r="O294" s="75">
        <f>N(INDEX(Krankheitstage!$G294:$DV294,1,(Einstellungen!$C$3-2026)*24+12))</f>
        <v/>
      </c>
      <c r="P294" s="75">
        <f>IF($B294="","",SUM(D294:O294))</f>
        <v/>
      </c>
      <c r="Q294" s="75">
        <f>N(INDEX(Krankheitstage!$G294:$DV294,1,(Einstellungen!$C$3-2026)*24+13))</f>
        <v/>
      </c>
      <c r="R294" s="75">
        <f>N(INDEX(Krankheitstage!$G294:$DV294,1,(Einstellungen!$C$3-2026)*24+14))</f>
        <v/>
      </c>
      <c r="S294" s="75">
        <f>N(INDEX(Krankheitstage!$G294:$DV294,1,(Einstellungen!$C$3-2026)*24+15))</f>
        <v/>
      </c>
      <c r="T294" s="75">
        <f>N(INDEX(Krankheitstage!$G294:$DV294,1,(Einstellungen!$C$3-2026)*24+16))</f>
        <v/>
      </c>
      <c r="U294" s="75">
        <f>N(INDEX(Krankheitstage!$G294:$DV294,1,(Einstellungen!$C$3-2026)*24+17))</f>
        <v/>
      </c>
      <c r="V294" s="75">
        <f>N(INDEX(Krankheitstage!$G294:$DV294,1,(Einstellungen!$C$3-2026)*24+18))</f>
        <v/>
      </c>
      <c r="W294" s="75">
        <f>N(INDEX(Krankheitstage!$G294:$DV294,1,(Einstellungen!$C$3-2026)*24+19))</f>
        <v/>
      </c>
      <c r="X294" s="75">
        <f>N(INDEX(Krankheitstage!$G294:$DV294,1,(Einstellungen!$C$3-2026)*24+20))</f>
        <v/>
      </c>
      <c r="Y294" s="75">
        <f>N(INDEX(Krankheitstage!$G294:$DV294,1,(Einstellungen!$C$3-2026)*24+21))</f>
        <v/>
      </c>
      <c r="Z294" s="75">
        <f>N(INDEX(Krankheitstage!$G294:$DV294,1,(Einstellungen!$C$3-2026)*24+22))</f>
        <v/>
      </c>
      <c r="AA294" s="75">
        <f>N(INDEX(Krankheitstage!$G294:$DV294,1,(Einstellungen!$C$3-2026)*24+23))</f>
        <v/>
      </c>
      <c r="AB294" s="75">
        <f>N(INDEX(Krankheitstage!$G294:$DV294,1,(Einstellungen!$C$3-2026)*24+24))</f>
        <v/>
      </c>
      <c r="AC294" s="75">
        <f>IF($B294="","",SUM(Q294:AB294))</f>
        <v/>
      </c>
      <c r="AD294" s="75">
        <f>IF($B294="","",SUM(P294,AC294))</f>
        <v/>
      </c>
      <c r="AE294" s="76">
        <f>IF($B294="","",AD294*N(C294))</f>
        <v/>
      </c>
      <c r="AF294" s="75">
        <f>IF($B294="","",Krankheitstage!E294)</f>
        <v/>
      </c>
      <c r="AG294" s="76">
        <f>IF($B294="","",AF294*N(C294))</f>
        <v/>
      </c>
      <c r="AH294" s="76">
        <f>IF($B294="","",INDEX($AJ294:$CQ294,1,(Einstellungen!$C$3-2026)*12+1)+INDEX($AJ294:$CQ294,1,(Einstellungen!$C$3-2026)*12+2)+INDEX($AJ294:$CQ294,1,(Einstellungen!$C$3-2026)*12+3)+INDEX($AJ294:$CQ294,1,(Einstellungen!$C$3-2026)*12+4)+INDEX($AJ294:$CQ294,1,(Einstellungen!$C$3-2026)*12+5)+INDEX($AJ294:$CQ294,1,(Einstellungen!$C$3-2026)*12+6)+INDEX($AJ294:$CQ294,1,(Einstellungen!$C$3-2026)*12+7)+INDEX($AJ294:$CQ294,1,(Einstellungen!$C$3-2026)*12+8)+INDEX($AJ294:$CQ294,1,(Einstellungen!$C$3-2026)*12+9)+INDEX($AJ294:$CQ294,1,(Einstellungen!$C$3-2026)*12+10)+INDEX($AJ294:$CQ294,1,(Einstellungen!$C$3-2026)*12+11)+INDEX($AJ294:$CQ294,1,(Einstellungen!$C$3-2026)*12+12))</f>
        <v/>
      </c>
      <c r="AI294" s="76">
        <f>IF($B294="","",SUM($AJ294:$CQ294))</f>
        <v/>
      </c>
      <c r="AJ294" s="76">
        <f>IF($B294="",0,IF(Einstellungen!$C$10="Ja",MAX(IF(Einstellungen!$C$11="7 Tage",MAX(0,(MIN(DATE(2026,2,0),IF(Mitarbeiter!$D294="",DATE(2026,2,0),Mitarbeiter!$D294),TODAY()))-(MAX(DATE(2026,1,1),Mitarbeiter!$C294))+1),MAX(0,NETWORKDAYS(MAX(DATE(2026,1,1),Mitarbeiter!$C294),MIN(DATE(2026,2,0),IF(Mitarbeiter!$D294="",DATE(2026,2,0),Mitarbeiter!$D294),TODAY()),Einstellungen!$F$13:$F$67)))*N(Mitarbeiter!$E294)/IF(Einstellungen!$C$11="7 Tage",7,5),N('Ist-Stunden'!F294)),MAX(IF(Einstellungen!$C$11="7 Tage",MAX(0,(MIN(DATE(2026,2,0),IF(Mitarbeiter!$D294="",DATE(2026,2,0),Mitarbeiter!$D294),TODAY()))-(MAX(DATE(2026,1,1),Mitarbeiter!$C294))+1),MAX(0,NETWORKDAYS(MAX(DATE(2026,1,1),Mitarbeiter!$C294),MIN(DATE(2026,2,0),IF(Mitarbeiter!$D294="",DATE(2026,2,0),Mitarbeiter!$D294),TODAY()),Einstellungen!$F$13:$F$67)))*N(Mitarbeiter!$E294)/IF(Einstellungen!$C$11="7 Tage",7,5),N('Ist-Stunden'!F294)+(N(Krankheitstage!G294)+N(Krankheitstage!S294))*N($C294))))</f>
        <v/>
      </c>
      <c r="AK294" s="76">
        <f>IF($B294="",0,IF(Einstellungen!$C$10="Ja",MAX(IF(Einstellungen!$C$11="7 Tage",MAX(0,(MIN(DATE(2026,3,0),IF(Mitarbeiter!$D294="",DATE(2026,3,0),Mitarbeiter!$D294),TODAY()))-(MAX(DATE(2026,2,1),Mitarbeiter!$C294))+1),MAX(0,NETWORKDAYS(MAX(DATE(2026,2,1),Mitarbeiter!$C294),MIN(DATE(2026,3,0),IF(Mitarbeiter!$D294="",DATE(2026,3,0),Mitarbeiter!$D294),TODAY()),Einstellungen!$F$13:$F$67)))*N(Mitarbeiter!$E294)/IF(Einstellungen!$C$11="7 Tage",7,5),N('Ist-Stunden'!G294)),MAX(IF(Einstellungen!$C$11="7 Tage",MAX(0,(MIN(DATE(2026,3,0),IF(Mitarbeiter!$D294="",DATE(2026,3,0),Mitarbeiter!$D294),TODAY()))-(MAX(DATE(2026,2,1),Mitarbeiter!$C294))+1),MAX(0,NETWORKDAYS(MAX(DATE(2026,2,1),Mitarbeiter!$C294),MIN(DATE(2026,3,0),IF(Mitarbeiter!$D294="",DATE(2026,3,0),Mitarbeiter!$D294),TODAY()),Einstellungen!$F$13:$F$67)))*N(Mitarbeiter!$E294)/IF(Einstellungen!$C$11="7 Tage",7,5),N('Ist-Stunden'!G294)+(N(Krankheitstage!H294)+N(Krankheitstage!T294))*N($C294))))</f>
        <v/>
      </c>
      <c r="AL294" s="76">
        <f>IF($B294="",0,IF(Einstellungen!$C$10="Ja",MAX(IF(Einstellungen!$C$11="7 Tage",MAX(0,(MIN(DATE(2026,4,0),IF(Mitarbeiter!$D294="",DATE(2026,4,0),Mitarbeiter!$D294),TODAY()))-(MAX(DATE(2026,3,1),Mitarbeiter!$C294))+1),MAX(0,NETWORKDAYS(MAX(DATE(2026,3,1),Mitarbeiter!$C294),MIN(DATE(2026,4,0),IF(Mitarbeiter!$D294="",DATE(2026,4,0),Mitarbeiter!$D294),TODAY()),Einstellungen!$F$13:$F$67)))*N(Mitarbeiter!$E294)/IF(Einstellungen!$C$11="7 Tage",7,5),N('Ist-Stunden'!H294)),MAX(IF(Einstellungen!$C$11="7 Tage",MAX(0,(MIN(DATE(2026,4,0),IF(Mitarbeiter!$D294="",DATE(2026,4,0),Mitarbeiter!$D294),TODAY()))-(MAX(DATE(2026,3,1),Mitarbeiter!$C294))+1),MAX(0,NETWORKDAYS(MAX(DATE(2026,3,1),Mitarbeiter!$C294),MIN(DATE(2026,4,0),IF(Mitarbeiter!$D294="",DATE(2026,4,0),Mitarbeiter!$D294),TODAY()),Einstellungen!$F$13:$F$67)))*N(Mitarbeiter!$E294)/IF(Einstellungen!$C$11="7 Tage",7,5),N('Ist-Stunden'!H294)+(N(Krankheitstage!I294)+N(Krankheitstage!U294))*N($C294))))</f>
        <v/>
      </c>
      <c r="AM294" s="76">
        <f>IF($B294="",0,IF(Einstellungen!$C$10="Ja",MAX(IF(Einstellungen!$C$11="7 Tage",MAX(0,(MIN(DATE(2026,5,0),IF(Mitarbeiter!$D294="",DATE(2026,5,0),Mitarbeiter!$D294),TODAY()))-(MAX(DATE(2026,4,1),Mitarbeiter!$C294))+1),MAX(0,NETWORKDAYS(MAX(DATE(2026,4,1),Mitarbeiter!$C294),MIN(DATE(2026,5,0),IF(Mitarbeiter!$D294="",DATE(2026,5,0),Mitarbeiter!$D294),TODAY()),Einstellungen!$F$13:$F$67)))*N(Mitarbeiter!$E294)/IF(Einstellungen!$C$11="7 Tage",7,5),N('Ist-Stunden'!I294)),MAX(IF(Einstellungen!$C$11="7 Tage",MAX(0,(MIN(DATE(2026,5,0),IF(Mitarbeiter!$D294="",DATE(2026,5,0),Mitarbeiter!$D294),TODAY()))-(MAX(DATE(2026,4,1),Mitarbeiter!$C294))+1),MAX(0,NETWORKDAYS(MAX(DATE(2026,4,1),Mitarbeiter!$C294),MIN(DATE(2026,5,0),IF(Mitarbeiter!$D294="",DATE(2026,5,0),Mitarbeiter!$D294),TODAY()),Einstellungen!$F$13:$F$67)))*N(Mitarbeiter!$E294)/IF(Einstellungen!$C$11="7 Tage",7,5),N('Ist-Stunden'!I294)+(N(Krankheitstage!J294)+N(Krankheitstage!V294))*N($C294))))</f>
        <v/>
      </c>
      <c r="AN294" s="76">
        <f>IF($B294="",0,IF(Einstellungen!$C$10="Ja",MAX(IF(Einstellungen!$C$11="7 Tage",MAX(0,(MIN(DATE(2026,6,0),IF(Mitarbeiter!$D294="",DATE(2026,6,0),Mitarbeiter!$D294),TODAY()))-(MAX(DATE(2026,5,1),Mitarbeiter!$C294))+1),MAX(0,NETWORKDAYS(MAX(DATE(2026,5,1),Mitarbeiter!$C294),MIN(DATE(2026,6,0),IF(Mitarbeiter!$D294="",DATE(2026,6,0),Mitarbeiter!$D294),TODAY()),Einstellungen!$F$13:$F$67)))*N(Mitarbeiter!$E294)/IF(Einstellungen!$C$11="7 Tage",7,5),N('Ist-Stunden'!J294)),MAX(IF(Einstellungen!$C$11="7 Tage",MAX(0,(MIN(DATE(2026,6,0),IF(Mitarbeiter!$D294="",DATE(2026,6,0),Mitarbeiter!$D294),TODAY()))-(MAX(DATE(2026,5,1),Mitarbeiter!$C294))+1),MAX(0,NETWORKDAYS(MAX(DATE(2026,5,1),Mitarbeiter!$C294),MIN(DATE(2026,6,0),IF(Mitarbeiter!$D294="",DATE(2026,6,0),Mitarbeiter!$D294),TODAY()),Einstellungen!$F$13:$F$67)))*N(Mitarbeiter!$E294)/IF(Einstellungen!$C$11="7 Tage",7,5),N('Ist-Stunden'!J294)+(N(Krankheitstage!K294)+N(Krankheitstage!W294))*N($C294))))</f>
        <v/>
      </c>
      <c r="AO294" s="76">
        <f>IF($B294="",0,IF(Einstellungen!$C$10="Ja",MAX(IF(Einstellungen!$C$11="7 Tage",MAX(0,(MIN(DATE(2026,7,0),IF(Mitarbeiter!$D294="",DATE(2026,7,0),Mitarbeiter!$D294),TODAY()))-(MAX(DATE(2026,6,1),Mitarbeiter!$C294))+1),MAX(0,NETWORKDAYS(MAX(DATE(2026,6,1),Mitarbeiter!$C294),MIN(DATE(2026,7,0),IF(Mitarbeiter!$D294="",DATE(2026,7,0),Mitarbeiter!$D294),TODAY()),Einstellungen!$F$13:$F$67)))*N(Mitarbeiter!$E294)/IF(Einstellungen!$C$11="7 Tage",7,5),N('Ist-Stunden'!K294)),MAX(IF(Einstellungen!$C$11="7 Tage",MAX(0,(MIN(DATE(2026,7,0),IF(Mitarbeiter!$D294="",DATE(2026,7,0),Mitarbeiter!$D294),TODAY()))-(MAX(DATE(2026,6,1),Mitarbeiter!$C294))+1),MAX(0,NETWORKDAYS(MAX(DATE(2026,6,1),Mitarbeiter!$C294),MIN(DATE(2026,7,0),IF(Mitarbeiter!$D294="",DATE(2026,7,0),Mitarbeiter!$D294),TODAY()),Einstellungen!$F$13:$F$67)))*N(Mitarbeiter!$E294)/IF(Einstellungen!$C$11="7 Tage",7,5),N('Ist-Stunden'!K294)+(N(Krankheitstage!L294)+N(Krankheitstage!X294))*N($C294))))</f>
        <v/>
      </c>
      <c r="AP294" s="76">
        <f>IF($B294="",0,IF(Einstellungen!$C$10="Ja",MAX(IF(Einstellungen!$C$11="7 Tage",MAX(0,(MIN(DATE(2026,8,0),IF(Mitarbeiter!$D294="",DATE(2026,8,0),Mitarbeiter!$D294),TODAY()))-(MAX(DATE(2026,7,1),Mitarbeiter!$C294))+1),MAX(0,NETWORKDAYS(MAX(DATE(2026,7,1),Mitarbeiter!$C294),MIN(DATE(2026,8,0),IF(Mitarbeiter!$D294="",DATE(2026,8,0),Mitarbeiter!$D294),TODAY()),Einstellungen!$F$13:$F$67)))*N(Mitarbeiter!$E294)/IF(Einstellungen!$C$11="7 Tage",7,5),N('Ist-Stunden'!L294)),MAX(IF(Einstellungen!$C$11="7 Tage",MAX(0,(MIN(DATE(2026,8,0),IF(Mitarbeiter!$D294="",DATE(2026,8,0),Mitarbeiter!$D294),TODAY()))-(MAX(DATE(2026,7,1),Mitarbeiter!$C294))+1),MAX(0,NETWORKDAYS(MAX(DATE(2026,7,1),Mitarbeiter!$C294),MIN(DATE(2026,8,0),IF(Mitarbeiter!$D294="",DATE(2026,8,0),Mitarbeiter!$D294),TODAY()),Einstellungen!$F$13:$F$67)))*N(Mitarbeiter!$E294)/IF(Einstellungen!$C$11="7 Tage",7,5),N('Ist-Stunden'!L294)+(N(Krankheitstage!M294)+N(Krankheitstage!Y294))*N($C294))))</f>
        <v/>
      </c>
      <c r="AQ294" s="76">
        <f>IF($B294="",0,IF(Einstellungen!$C$10="Ja",MAX(IF(Einstellungen!$C$11="7 Tage",MAX(0,(MIN(DATE(2026,9,0),IF(Mitarbeiter!$D294="",DATE(2026,9,0),Mitarbeiter!$D294),TODAY()))-(MAX(DATE(2026,8,1),Mitarbeiter!$C294))+1),MAX(0,NETWORKDAYS(MAX(DATE(2026,8,1),Mitarbeiter!$C294),MIN(DATE(2026,9,0),IF(Mitarbeiter!$D294="",DATE(2026,9,0),Mitarbeiter!$D294),TODAY()),Einstellungen!$F$13:$F$67)))*N(Mitarbeiter!$E294)/IF(Einstellungen!$C$11="7 Tage",7,5),N('Ist-Stunden'!M294)),MAX(IF(Einstellungen!$C$11="7 Tage",MAX(0,(MIN(DATE(2026,9,0),IF(Mitarbeiter!$D294="",DATE(2026,9,0),Mitarbeiter!$D294),TODAY()))-(MAX(DATE(2026,8,1),Mitarbeiter!$C294))+1),MAX(0,NETWORKDAYS(MAX(DATE(2026,8,1),Mitarbeiter!$C294),MIN(DATE(2026,9,0),IF(Mitarbeiter!$D294="",DATE(2026,9,0),Mitarbeiter!$D294),TODAY()),Einstellungen!$F$13:$F$67)))*N(Mitarbeiter!$E294)/IF(Einstellungen!$C$11="7 Tage",7,5),N('Ist-Stunden'!M294)+(N(Krankheitstage!N294)+N(Krankheitstage!Z294))*N($C294))))</f>
        <v/>
      </c>
      <c r="AR294" s="76">
        <f>IF($B294="",0,IF(Einstellungen!$C$10="Ja",MAX(IF(Einstellungen!$C$11="7 Tage",MAX(0,(MIN(DATE(2026,10,0),IF(Mitarbeiter!$D294="",DATE(2026,10,0),Mitarbeiter!$D294),TODAY()))-(MAX(DATE(2026,9,1),Mitarbeiter!$C294))+1),MAX(0,NETWORKDAYS(MAX(DATE(2026,9,1),Mitarbeiter!$C294),MIN(DATE(2026,10,0),IF(Mitarbeiter!$D294="",DATE(2026,10,0),Mitarbeiter!$D294),TODAY()),Einstellungen!$F$13:$F$67)))*N(Mitarbeiter!$E294)/IF(Einstellungen!$C$11="7 Tage",7,5),N('Ist-Stunden'!N294)),MAX(IF(Einstellungen!$C$11="7 Tage",MAX(0,(MIN(DATE(2026,10,0),IF(Mitarbeiter!$D294="",DATE(2026,10,0),Mitarbeiter!$D294),TODAY()))-(MAX(DATE(2026,9,1),Mitarbeiter!$C294))+1),MAX(0,NETWORKDAYS(MAX(DATE(2026,9,1),Mitarbeiter!$C294),MIN(DATE(2026,10,0),IF(Mitarbeiter!$D294="",DATE(2026,10,0),Mitarbeiter!$D294),TODAY()),Einstellungen!$F$13:$F$67)))*N(Mitarbeiter!$E294)/IF(Einstellungen!$C$11="7 Tage",7,5),N('Ist-Stunden'!N294)+(N(Krankheitstage!O294)+N(Krankheitstage!AA294))*N($C294))))</f>
        <v/>
      </c>
      <c r="AS294" s="76">
        <f>IF($B294="",0,IF(Einstellungen!$C$10="Ja",MAX(IF(Einstellungen!$C$11="7 Tage",MAX(0,(MIN(DATE(2026,11,0),IF(Mitarbeiter!$D294="",DATE(2026,11,0),Mitarbeiter!$D294),TODAY()))-(MAX(DATE(2026,10,1),Mitarbeiter!$C294))+1),MAX(0,NETWORKDAYS(MAX(DATE(2026,10,1),Mitarbeiter!$C294),MIN(DATE(2026,11,0),IF(Mitarbeiter!$D294="",DATE(2026,11,0),Mitarbeiter!$D294),TODAY()),Einstellungen!$F$13:$F$67)))*N(Mitarbeiter!$E294)/IF(Einstellungen!$C$11="7 Tage",7,5),N('Ist-Stunden'!O294)),MAX(IF(Einstellungen!$C$11="7 Tage",MAX(0,(MIN(DATE(2026,11,0),IF(Mitarbeiter!$D294="",DATE(2026,11,0),Mitarbeiter!$D294),TODAY()))-(MAX(DATE(2026,10,1),Mitarbeiter!$C294))+1),MAX(0,NETWORKDAYS(MAX(DATE(2026,10,1),Mitarbeiter!$C294),MIN(DATE(2026,11,0),IF(Mitarbeiter!$D294="",DATE(2026,11,0),Mitarbeiter!$D294),TODAY()),Einstellungen!$F$13:$F$67)))*N(Mitarbeiter!$E294)/IF(Einstellungen!$C$11="7 Tage",7,5),N('Ist-Stunden'!O294)+(N(Krankheitstage!P294)+N(Krankheitstage!AB294))*N($C294))))</f>
        <v/>
      </c>
      <c r="AT294" s="76">
        <f>IF($B294="",0,IF(Einstellungen!$C$10="Ja",MAX(IF(Einstellungen!$C$11="7 Tage",MAX(0,(MIN(DATE(2026,12,0),IF(Mitarbeiter!$D294="",DATE(2026,12,0),Mitarbeiter!$D294),TODAY()))-(MAX(DATE(2026,11,1),Mitarbeiter!$C294))+1),MAX(0,NETWORKDAYS(MAX(DATE(2026,11,1),Mitarbeiter!$C294),MIN(DATE(2026,12,0),IF(Mitarbeiter!$D294="",DATE(2026,12,0),Mitarbeiter!$D294),TODAY()),Einstellungen!$F$13:$F$67)))*N(Mitarbeiter!$E294)/IF(Einstellungen!$C$11="7 Tage",7,5),N('Ist-Stunden'!P294)),MAX(IF(Einstellungen!$C$11="7 Tage",MAX(0,(MIN(DATE(2026,12,0),IF(Mitarbeiter!$D294="",DATE(2026,12,0),Mitarbeiter!$D294),TODAY()))-(MAX(DATE(2026,11,1),Mitarbeiter!$C294))+1),MAX(0,NETWORKDAYS(MAX(DATE(2026,11,1),Mitarbeiter!$C294),MIN(DATE(2026,12,0),IF(Mitarbeiter!$D294="",DATE(2026,12,0),Mitarbeiter!$D294),TODAY()),Einstellungen!$F$13:$F$67)))*N(Mitarbeiter!$E294)/IF(Einstellungen!$C$11="7 Tage",7,5),N('Ist-Stunden'!P294)+(N(Krankheitstage!Q294)+N(Krankheitstage!AC294))*N($C294))))</f>
        <v/>
      </c>
      <c r="AU294" s="76">
        <f>IF($B294="",0,IF(Einstellungen!$C$10="Ja",MAX(IF(Einstellungen!$C$11="7 Tage",MAX(0,(MIN(DATE(2026,13,0),IF(Mitarbeiter!$D294="",DATE(2026,13,0),Mitarbeiter!$D294),TODAY()))-(MAX(DATE(2026,12,1),Mitarbeiter!$C294))+1),MAX(0,NETWORKDAYS(MAX(DATE(2026,12,1),Mitarbeiter!$C294),MIN(DATE(2026,13,0),IF(Mitarbeiter!$D294="",DATE(2026,13,0),Mitarbeiter!$D294),TODAY()),Einstellungen!$F$13:$F$67)))*N(Mitarbeiter!$E294)/IF(Einstellungen!$C$11="7 Tage",7,5),N('Ist-Stunden'!Q294)),MAX(IF(Einstellungen!$C$11="7 Tage",MAX(0,(MIN(DATE(2026,13,0),IF(Mitarbeiter!$D294="",DATE(2026,13,0),Mitarbeiter!$D294),TODAY()))-(MAX(DATE(2026,12,1),Mitarbeiter!$C294))+1),MAX(0,NETWORKDAYS(MAX(DATE(2026,12,1),Mitarbeiter!$C294),MIN(DATE(2026,13,0),IF(Mitarbeiter!$D294="",DATE(2026,13,0),Mitarbeiter!$D294),TODAY()),Einstellungen!$F$13:$F$67)))*N(Mitarbeiter!$E294)/IF(Einstellungen!$C$11="7 Tage",7,5),N('Ist-Stunden'!Q294)+(N(Krankheitstage!R294)+N(Krankheitstage!AD294))*N($C294))))</f>
        <v/>
      </c>
      <c r="AV294" s="76">
        <f>IF($B294="",0,IF(Einstellungen!$C$10="Ja",MAX(IF(Einstellungen!$C$11="7 Tage",MAX(0,(MIN(DATE(2027,2,0),IF(Mitarbeiter!$D294="",DATE(2027,2,0),Mitarbeiter!$D294),TODAY()))-(MAX(DATE(2027,1,1),Mitarbeiter!$C294))+1),MAX(0,NETWORKDAYS(MAX(DATE(2027,1,1),Mitarbeiter!$C294),MIN(DATE(2027,2,0),IF(Mitarbeiter!$D294="",DATE(2027,2,0),Mitarbeiter!$D294),TODAY()),Einstellungen!$F$13:$F$67)))*N(Mitarbeiter!$E294)/IF(Einstellungen!$C$11="7 Tage",7,5),N('Ist-Stunden'!R294)),MAX(IF(Einstellungen!$C$11="7 Tage",MAX(0,(MIN(DATE(2027,2,0),IF(Mitarbeiter!$D294="",DATE(2027,2,0),Mitarbeiter!$D294),TODAY()))-(MAX(DATE(2027,1,1),Mitarbeiter!$C294))+1),MAX(0,NETWORKDAYS(MAX(DATE(2027,1,1),Mitarbeiter!$C294),MIN(DATE(2027,2,0),IF(Mitarbeiter!$D294="",DATE(2027,2,0),Mitarbeiter!$D294),TODAY()),Einstellungen!$F$13:$F$67)))*N(Mitarbeiter!$E294)/IF(Einstellungen!$C$11="7 Tage",7,5),N('Ist-Stunden'!R294)+(N(Krankheitstage!AE294)+N(Krankheitstage!AQ294))*N($C294))))</f>
        <v/>
      </c>
      <c r="AW294" s="76">
        <f>IF($B294="",0,IF(Einstellungen!$C$10="Ja",MAX(IF(Einstellungen!$C$11="7 Tage",MAX(0,(MIN(DATE(2027,3,0),IF(Mitarbeiter!$D294="",DATE(2027,3,0),Mitarbeiter!$D294),TODAY()))-(MAX(DATE(2027,2,1),Mitarbeiter!$C294))+1),MAX(0,NETWORKDAYS(MAX(DATE(2027,2,1),Mitarbeiter!$C294),MIN(DATE(2027,3,0),IF(Mitarbeiter!$D294="",DATE(2027,3,0),Mitarbeiter!$D294),TODAY()),Einstellungen!$F$13:$F$67)))*N(Mitarbeiter!$E294)/IF(Einstellungen!$C$11="7 Tage",7,5),N('Ist-Stunden'!S294)),MAX(IF(Einstellungen!$C$11="7 Tage",MAX(0,(MIN(DATE(2027,3,0),IF(Mitarbeiter!$D294="",DATE(2027,3,0),Mitarbeiter!$D294),TODAY()))-(MAX(DATE(2027,2,1),Mitarbeiter!$C294))+1),MAX(0,NETWORKDAYS(MAX(DATE(2027,2,1),Mitarbeiter!$C294),MIN(DATE(2027,3,0),IF(Mitarbeiter!$D294="",DATE(2027,3,0),Mitarbeiter!$D294),TODAY()),Einstellungen!$F$13:$F$67)))*N(Mitarbeiter!$E294)/IF(Einstellungen!$C$11="7 Tage",7,5),N('Ist-Stunden'!S294)+(N(Krankheitstage!AF294)+N(Krankheitstage!AR294))*N($C294))))</f>
        <v/>
      </c>
      <c r="AX294" s="76">
        <f>IF($B294="",0,IF(Einstellungen!$C$10="Ja",MAX(IF(Einstellungen!$C$11="7 Tage",MAX(0,(MIN(DATE(2027,4,0),IF(Mitarbeiter!$D294="",DATE(2027,4,0),Mitarbeiter!$D294),TODAY()))-(MAX(DATE(2027,3,1),Mitarbeiter!$C294))+1),MAX(0,NETWORKDAYS(MAX(DATE(2027,3,1),Mitarbeiter!$C294),MIN(DATE(2027,4,0),IF(Mitarbeiter!$D294="",DATE(2027,4,0),Mitarbeiter!$D294),TODAY()),Einstellungen!$F$13:$F$67)))*N(Mitarbeiter!$E294)/IF(Einstellungen!$C$11="7 Tage",7,5),N('Ist-Stunden'!T294)),MAX(IF(Einstellungen!$C$11="7 Tage",MAX(0,(MIN(DATE(2027,4,0),IF(Mitarbeiter!$D294="",DATE(2027,4,0),Mitarbeiter!$D294),TODAY()))-(MAX(DATE(2027,3,1),Mitarbeiter!$C294))+1),MAX(0,NETWORKDAYS(MAX(DATE(2027,3,1),Mitarbeiter!$C294),MIN(DATE(2027,4,0),IF(Mitarbeiter!$D294="",DATE(2027,4,0),Mitarbeiter!$D294),TODAY()),Einstellungen!$F$13:$F$67)))*N(Mitarbeiter!$E294)/IF(Einstellungen!$C$11="7 Tage",7,5),N('Ist-Stunden'!T294)+(N(Krankheitstage!AG294)+N(Krankheitstage!AS294))*N($C294))))</f>
        <v/>
      </c>
      <c r="AY294" s="76">
        <f>IF($B294="",0,IF(Einstellungen!$C$10="Ja",MAX(IF(Einstellungen!$C$11="7 Tage",MAX(0,(MIN(DATE(2027,5,0),IF(Mitarbeiter!$D294="",DATE(2027,5,0),Mitarbeiter!$D294),TODAY()))-(MAX(DATE(2027,4,1),Mitarbeiter!$C294))+1),MAX(0,NETWORKDAYS(MAX(DATE(2027,4,1),Mitarbeiter!$C294),MIN(DATE(2027,5,0),IF(Mitarbeiter!$D294="",DATE(2027,5,0),Mitarbeiter!$D294),TODAY()),Einstellungen!$F$13:$F$67)))*N(Mitarbeiter!$E294)/IF(Einstellungen!$C$11="7 Tage",7,5),N('Ist-Stunden'!U294)),MAX(IF(Einstellungen!$C$11="7 Tage",MAX(0,(MIN(DATE(2027,5,0),IF(Mitarbeiter!$D294="",DATE(2027,5,0),Mitarbeiter!$D294),TODAY()))-(MAX(DATE(2027,4,1),Mitarbeiter!$C294))+1),MAX(0,NETWORKDAYS(MAX(DATE(2027,4,1),Mitarbeiter!$C294),MIN(DATE(2027,5,0),IF(Mitarbeiter!$D294="",DATE(2027,5,0),Mitarbeiter!$D294),TODAY()),Einstellungen!$F$13:$F$67)))*N(Mitarbeiter!$E294)/IF(Einstellungen!$C$11="7 Tage",7,5),N('Ist-Stunden'!U294)+(N(Krankheitstage!AH294)+N(Krankheitstage!AT294))*N($C294))))</f>
        <v/>
      </c>
      <c r="AZ294" s="76">
        <f>IF($B294="",0,IF(Einstellungen!$C$10="Ja",MAX(IF(Einstellungen!$C$11="7 Tage",MAX(0,(MIN(DATE(2027,6,0),IF(Mitarbeiter!$D294="",DATE(2027,6,0),Mitarbeiter!$D294),TODAY()))-(MAX(DATE(2027,5,1),Mitarbeiter!$C294))+1),MAX(0,NETWORKDAYS(MAX(DATE(2027,5,1),Mitarbeiter!$C294),MIN(DATE(2027,6,0),IF(Mitarbeiter!$D294="",DATE(2027,6,0),Mitarbeiter!$D294),TODAY()),Einstellungen!$F$13:$F$67)))*N(Mitarbeiter!$E294)/IF(Einstellungen!$C$11="7 Tage",7,5),N('Ist-Stunden'!V294)),MAX(IF(Einstellungen!$C$11="7 Tage",MAX(0,(MIN(DATE(2027,6,0),IF(Mitarbeiter!$D294="",DATE(2027,6,0),Mitarbeiter!$D294),TODAY()))-(MAX(DATE(2027,5,1),Mitarbeiter!$C294))+1),MAX(0,NETWORKDAYS(MAX(DATE(2027,5,1),Mitarbeiter!$C294),MIN(DATE(2027,6,0),IF(Mitarbeiter!$D294="",DATE(2027,6,0),Mitarbeiter!$D294),TODAY()),Einstellungen!$F$13:$F$67)))*N(Mitarbeiter!$E294)/IF(Einstellungen!$C$11="7 Tage",7,5),N('Ist-Stunden'!V294)+(N(Krankheitstage!AI294)+N(Krankheitstage!AU294))*N($C294))))</f>
        <v/>
      </c>
      <c r="BA294" s="76">
        <f>IF($B294="",0,IF(Einstellungen!$C$10="Ja",MAX(IF(Einstellungen!$C$11="7 Tage",MAX(0,(MIN(DATE(2027,7,0),IF(Mitarbeiter!$D294="",DATE(2027,7,0),Mitarbeiter!$D294),TODAY()))-(MAX(DATE(2027,6,1),Mitarbeiter!$C294))+1),MAX(0,NETWORKDAYS(MAX(DATE(2027,6,1),Mitarbeiter!$C294),MIN(DATE(2027,7,0),IF(Mitarbeiter!$D294="",DATE(2027,7,0),Mitarbeiter!$D294),TODAY()),Einstellungen!$F$13:$F$67)))*N(Mitarbeiter!$E294)/IF(Einstellungen!$C$11="7 Tage",7,5),N('Ist-Stunden'!W294)),MAX(IF(Einstellungen!$C$11="7 Tage",MAX(0,(MIN(DATE(2027,7,0),IF(Mitarbeiter!$D294="",DATE(2027,7,0),Mitarbeiter!$D294),TODAY()))-(MAX(DATE(2027,6,1),Mitarbeiter!$C294))+1),MAX(0,NETWORKDAYS(MAX(DATE(2027,6,1),Mitarbeiter!$C294),MIN(DATE(2027,7,0),IF(Mitarbeiter!$D294="",DATE(2027,7,0),Mitarbeiter!$D294),TODAY()),Einstellungen!$F$13:$F$67)))*N(Mitarbeiter!$E294)/IF(Einstellungen!$C$11="7 Tage",7,5),N('Ist-Stunden'!W294)+(N(Krankheitstage!AJ294)+N(Krankheitstage!AV294))*N($C294))))</f>
        <v/>
      </c>
      <c r="BB294" s="76">
        <f>IF($B294="",0,IF(Einstellungen!$C$10="Ja",MAX(IF(Einstellungen!$C$11="7 Tage",MAX(0,(MIN(DATE(2027,8,0),IF(Mitarbeiter!$D294="",DATE(2027,8,0),Mitarbeiter!$D294),TODAY()))-(MAX(DATE(2027,7,1),Mitarbeiter!$C294))+1),MAX(0,NETWORKDAYS(MAX(DATE(2027,7,1),Mitarbeiter!$C294),MIN(DATE(2027,8,0),IF(Mitarbeiter!$D294="",DATE(2027,8,0),Mitarbeiter!$D294),TODAY()),Einstellungen!$F$13:$F$67)))*N(Mitarbeiter!$E294)/IF(Einstellungen!$C$11="7 Tage",7,5),N('Ist-Stunden'!X294)),MAX(IF(Einstellungen!$C$11="7 Tage",MAX(0,(MIN(DATE(2027,8,0),IF(Mitarbeiter!$D294="",DATE(2027,8,0),Mitarbeiter!$D294),TODAY()))-(MAX(DATE(2027,7,1),Mitarbeiter!$C294))+1),MAX(0,NETWORKDAYS(MAX(DATE(2027,7,1),Mitarbeiter!$C294),MIN(DATE(2027,8,0),IF(Mitarbeiter!$D294="",DATE(2027,8,0),Mitarbeiter!$D294),TODAY()),Einstellungen!$F$13:$F$67)))*N(Mitarbeiter!$E294)/IF(Einstellungen!$C$11="7 Tage",7,5),N('Ist-Stunden'!X294)+(N(Krankheitstage!AK294)+N(Krankheitstage!AW294))*N($C294))))</f>
        <v/>
      </c>
      <c r="BC294" s="76">
        <f>IF($B294="",0,IF(Einstellungen!$C$10="Ja",MAX(IF(Einstellungen!$C$11="7 Tage",MAX(0,(MIN(DATE(2027,9,0),IF(Mitarbeiter!$D294="",DATE(2027,9,0),Mitarbeiter!$D294),TODAY()))-(MAX(DATE(2027,8,1),Mitarbeiter!$C294))+1),MAX(0,NETWORKDAYS(MAX(DATE(2027,8,1),Mitarbeiter!$C294),MIN(DATE(2027,9,0),IF(Mitarbeiter!$D294="",DATE(2027,9,0),Mitarbeiter!$D294),TODAY()),Einstellungen!$F$13:$F$67)))*N(Mitarbeiter!$E294)/IF(Einstellungen!$C$11="7 Tage",7,5),N('Ist-Stunden'!Y294)),MAX(IF(Einstellungen!$C$11="7 Tage",MAX(0,(MIN(DATE(2027,9,0),IF(Mitarbeiter!$D294="",DATE(2027,9,0),Mitarbeiter!$D294),TODAY()))-(MAX(DATE(2027,8,1),Mitarbeiter!$C294))+1),MAX(0,NETWORKDAYS(MAX(DATE(2027,8,1),Mitarbeiter!$C294),MIN(DATE(2027,9,0),IF(Mitarbeiter!$D294="",DATE(2027,9,0),Mitarbeiter!$D294),TODAY()),Einstellungen!$F$13:$F$67)))*N(Mitarbeiter!$E294)/IF(Einstellungen!$C$11="7 Tage",7,5),N('Ist-Stunden'!Y294)+(N(Krankheitstage!AL294)+N(Krankheitstage!AX294))*N($C294))))</f>
        <v/>
      </c>
      <c r="BD294" s="76">
        <f>IF($B294="",0,IF(Einstellungen!$C$10="Ja",MAX(IF(Einstellungen!$C$11="7 Tage",MAX(0,(MIN(DATE(2027,10,0),IF(Mitarbeiter!$D294="",DATE(2027,10,0),Mitarbeiter!$D294),TODAY()))-(MAX(DATE(2027,9,1),Mitarbeiter!$C294))+1),MAX(0,NETWORKDAYS(MAX(DATE(2027,9,1),Mitarbeiter!$C294),MIN(DATE(2027,10,0),IF(Mitarbeiter!$D294="",DATE(2027,10,0),Mitarbeiter!$D294),TODAY()),Einstellungen!$F$13:$F$67)))*N(Mitarbeiter!$E294)/IF(Einstellungen!$C$11="7 Tage",7,5),N('Ist-Stunden'!Z294)),MAX(IF(Einstellungen!$C$11="7 Tage",MAX(0,(MIN(DATE(2027,10,0),IF(Mitarbeiter!$D294="",DATE(2027,10,0),Mitarbeiter!$D294),TODAY()))-(MAX(DATE(2027,9,1),Mitarbeiter!$C294))+1),MAX(0,NETWORKDAYS(MAX(DATE(2027,9,1),Mitarbeiter!$C294),MIN(DATE(2027,10,0),IF(Mitarbeiter!$D294="",DATE(2027,10,0),Mitarbeiter!$D294),TODAY()),Einstellungen!$F$13:$F$67)))*N(Mitarbeiter!$E294)/IF(Einstellungen!$C$11="7 Tage",7,5),N('Ist-Stunden'!Z294)+(N(Krankheitstage!AM294)+N(Krankheitstage!AY294))*N($C294))))</f>
        <v/>
      </c>
      <c r="BE294" s="76">
        <f>IF($B294="",0,IF(Einstellungen!$C$10="Ja",MAX(IF(Einstellungen!$C$11="7 Tage",MAX(0,(MIN(DATE(2027,11,0),IF(Mitarbeiter!$D294="",DATE(2027,11,0),Mitarbeiter!$D294),TODAY()))-(MAX(DATE(2027,10,1),Mitarbeiter!$C294))+1),MAX(0,NETWORKDAYS(MAX(DATE(2027,10,1),Mitarbeiter!$C294),MIN(DATE(2027,11,0),IF(Mitarbeiter!$D294="",DATE(2027,11,0),Mitarbeiter!$D294),TODAY()),Einstellungen!$F$13:$F$67)))*N(Mitarbeiter!$E294)/IF(Einstellungen!$C$11="7 Tage",7,5),N('Ist-Stunden'!AA294)),MAX(IF(Einstellungen!$C$11="7 Tage",MAX(0,(MIN(DATE(2027,11,0),IF(Mitarbeiter!$D294="",DATE(2027,11,0),Mitarbeiter!$D294),TODAY()))-(MAX(DATE(2027,10,1),Mitarbeiter!$C294))+1),MAX(0,NETWORKDAYS(MAX(DATE(2027,10,1),Mitarbeiter!$C294),MIN(DATE(2027,11,0),IF(Mitarbeiter!$D294="",DATE(2027,11,0),Mitarbeiter!$D294),TODAY()),Einstellungen!$F$13:$F$67)))*N(Mitarbeiter!$E294)/IF(Einstellungen!$C$11="7 Tage",7,5),N('Ist-Stunden'!AA294)+(N(Krankheitstage!AN294)+N(Krankheitstage!AZ294))*N($C294))))</f>
        <v/>
      </c>
      <c r="BF294" s="76">
        <f>IF($B294="",0,IF(Einstellungen!$C$10="Ja",MAX(IF(Einstellungen!$C$11="7 Tage",MAX(0,(MIN(DATE(2027,12,0),IF(Mitarbeiter!$D294="",DATE(2027,12,0),Mitarbeiter!$D294),TODAY()))-(MAX(DATE(2027,11,1),Mitarbeiter!$C294))+1),MAX(0,NETWORKDAYS(MAX(DATE(2027,11,1),Mitarbeiter!$C294),MIN(DATE(2027,12,0),IF(Mitarbeiter!$D294="",DATE(2027,12,0),Mitarbeiter!$D294),TODAY()),Einstellungen!$F$13:$F$67)))*N(Mitarbeiter!$E294)/IF(Einstellungen!$C$11="7 Tage",7,5),N('Ist-Stunden'!AB294)),MAX(IF(Einstellungen!$C$11="7 Tage",MAX(0,(MIN(DATE(2027,12,0),IF(Mitarbeiter!$D294="",DATE(2027,12,0),Mitarbeiter!$D294),TODAY()))-(MAX(DATE(2027,11,1),Mitarbeiter!$C294))+1),MAX(0,NETWORKDAYS(MAX(DATE(2027,11,1),Mitarbeiter!$C294),MIN(DATE(2027,12,0),IF(Mitarbeiter!$D294="",DATE(2027,12,0),Mitarbeiter!$D294),TODAY()),Einstellungen!$F$13:$F$67)))*N(Mitarbeiter!$E294)/IF(Einstellungen!$C$11="7 Tage",7,5),N('Ist-Stunden'!AB294)+(N(Krankheitstage!AO294)+N(Krankheitstage!BA294))*N($C294))))</f>
        <v/>
      </c>
      <c r="BG294" s="76">
        <f>IF($B294="",0,IF(Einstellungen!$C$10="Ja",MAX(IF(Einstellungen!$C$11="7 Tage",MAX(0,(MIN(DATE(2027,13,0),IF(Mitarbeiter!$D294="",DATE(2027,13,0),Mitarbeiter!$D294),TODAY()))-(MAX(DATE(2027,12,1),Mitarbeiter!$C294))+1),MAX(0,NETWORKDAYS(MAX(DATE(2027,12,1),Mitarbeiter!$C294),MIN(DATE(2027,13,0),IF(Mitarbeiter!$D294="",DATE(2027,13,0),Mitarbeiter!$D294),TODAY()),Einstellungen!$F$13:$F$67)))*N(Mitarbeiter!$E294)/IF(Einstellungen!$C$11="7 Tage",7,5),N('Ist-Stunden'!AC294)),MAX(IF(Einstellungen!$C$11="7 Tage",MAX(0,(MIN(DATE(2027,13,0),IF(Mitarbeiter!$D294="",DATE(2027,13,0),Mitarbeiter!$D294),TODAY()))-(MAX(DATE(2027,12,1),Mitarbeiter!$C294))+1),MAX(0,NETWORKDAYS(MAX(DATE(2027,12,1),Mitarbeiter!$C294),MIN(DATE(2027,13,0),IF(Mitarbeiter!$D294="",DATE(2027,13,0),Mitarbeiter!$D294),TODAY()),Einstellungen!$F$13:$F$67)))*N(Mitarbeiter!$E294)/IF(Einstellungen!$C$11="7 Tage",7,5),N('Ist-Stunden'!AC294)+(N(Krankheitstage!AP294)+N(Krankheitstage!BB294))*N($C294))))</f>
        <v/>
      </c>
      <c r="BH294" s="76">
        <f>IF($B294="",0,IF(Einstellungen!$C$10="Ja",MAX(IF(Einstellungen!$C$11="7 Tage",MAX(0,(MIN(DATE(2028,2,0),IF(Mitarbeiter!$D294="",DATE(2028,2,0),Mitarbeiter!$D294),TODAY()))-(MAX(DATE(2028,1,1),Mitarbeiter!$C294))+1),MAX(0,NETWORKDAYS(MAX(DATE(2028,1,1),Mitarbeiter!$C294),MIN(DATE(2028,2,0),IF(Mitarbeiter!$D294="",DATE(2028,2,0),Mitarbeiter!$D294),TODAY()),Einstellungen!$F$13:$F$67)))*N(Mitarbeiter!$E294)/IF(Einstellungen!$C$11="7 Tage",7,5),N('Ist-Stunden'!AD294)),MAX(IF(Einstellungen!$C$11="7 Tage",MAX(0,(MIN(DATE(2028,2,0),IF(Mitarbeiter!$D294="",DATE(2028,2,0),Mitarbeiter!$D294),TODAY()))-(MAX(DATE(2028,1,1),Mitarbeiter!$C294))+1),MAX(0,NETWORKDAYS(MAX(DATE(2028,1,1),Mitarbeiter!$C294),MIN(DATE(2028,2,0),IF(Mitarbeiter!$D294="",DATE(2028,2,0),Mitarbeiter!$D294),TODAY()),Einstellungen!$F$13:$F$67)))*N(Mitarbeiter!$E294)/IF(Einstellungen!$C$11="7 Tage",7,5),N('Ist-Stunden'!AD294)+(N(Krankheitstage!BC294)+N(Krankheitstage!BO294))*N($C294))))</f>
        <v/>
      </c>
      <c r="BI294" s="76">
        <f>IF($B294="",0,IF(Einstellungen!$C$10="Ja",MAX(IF(Einstellungen!$C$11="7 Tage",MAX(0,(MIN(DATE(2028,3,0),IF(Mitarbeiter!$D294="",DATE(2028,3,0),Mitarbeiter!$D294),TODAY()))-(MAX(DATE(2028,2,1),Mitarbeiter!$C294))+1),MAX(0,NETWORKDAYS(MAX(DATE(2028,2,1),Mitarbeiter!$C294),MIN(DATE(2028,3,0),IF(Mitarbeiter!$D294="",DATE(2028,3,0),Mitarbeiter!$D294),TODAY()),Einstellungen!$F$13:$F$67)))*N(Mitarbeiter!$E294)/IF(Einstellungen!$C$11="7 Tage",7,5),N('Ist-Stunden'!AE294)),MAX(IF(Einstellungen!$C$11="7 Tage",MAX(0,(MIN(DATE(2028,3,0),IF(Mitarbeiter!$D294="",DATE(2028,3,0),Mitarbeiter!$D294),TODAY()))-(MAX(DATE(2028,2,1),Mitarbeiter!$C294))+1),MAX(0,NETWORKDAYS(MAX(DATE(2028,2,1),Mitarbeiter!$C294),MIN(DATE(2028,3,0),IF(Mitarbeiter!$D294="",DATE(2028,3,0),Mitarbeiter!$D294),TODAY()),Einstellungen!$F$13:$F$67)))*N(Mitarbeiter!$E294)/IF(Einstellungen!$C$11="7 Tage",7,5),N('Ist-Stunden'!AE294)+(N(Krankheitstage!BD294)+N(Krankheitstage!BP294))*N($C294))))</f>
        <v/>
      </c>
      <c r="BJ294" s="76">
        <f>IF($B294="",0,IF(Einstellungen!$C$10="Ja",MAX(IF(Einstellungen!$C$11="7 Tage",MAX(0,(MIN(DATE(2028,4,0),IF(Mitarbeiter!$D294="",DATE(2028,4,0),Mitarbeiter!$D294),TODAY()))-(MAX(DATE(2028,3,1),Mitarbeiter!$C294))+1),MAX(0,NETWORKDAYS(MAX(DATE(2028,3,1),Mitarbeiter!$C294),MIN(DATE(2028,4,0),IF(Mitarbeiter!$D294="",DATE(2028,4,0),Mitarbeiter!$D294),TODAY()),Einstellungen!$F$13:$F$67)))*N(Mitarbeiter!$E294)/IF(Einstellungen!$C$11="7 Tage",7,5),N('Ist-Stunden'!AF294)),MAX(IF(Einstellungen!$C$11="7 Tage",MAX(0,(MIN(DATE(2028,4,0),IF(Mitarbeiter!$D294="",DATE(2028,4,0),Mitarbeiter!$D294),TODAY()))-(MAX(DATE(2028,3,1),Mitarbeiter!$C294))+1),MAX(0,NETWORKDAYS(MAX(DATE(2028,3,1),Mitarbeiter!$C294),MIN(DATE(2028,4,0),IF(Mitarbeiter!$D294="",DATE(2028,4,0),Mitarbeiter!$D294),TODAY()),Einstellungen!$F$13:$F$67)))*N(Mitarbeiter!$E294)/IF(Einstellungen!$C$11="7 Tage",7,5),N('Ist-Stunden'!AF294)+(N(Krankheitstage!BE294)+N(Krankheitstage!BQ294))*N($C294))))</f>
        <v/>
      </c>
      <c r="BK294" s="76">
        <f>IF($B294="",0,IF(Einstellungen!$C$10="Ja",MAX(IF(Einstellungen!$C$11="7 Tage",MAX(0,(MIN(DATE(2028,5,0),IF(Mitarbeiter!$D294="",DATE(2028,5,0),Mitarbeiter!$D294),TODAY()))-(MAX(DATE(2028,4,1),Mitarbeiter!$C294))+1),MAX(0,NETWORKDAYS(MAX(DATE(2028,4,1),Mitarbeiter!$C294),MIN(DATE(2028,5,0),IF(Mitarbeiter!$D294="",DATE(2028,5,0),Mitarbeiter!$D294),TODAY()),Einstellungen!$F$13:$F$67)))*N(Mitarbeiter!$E294)/IF(Einstellungen!$C$11="7 Tage",7,5),N('Ist-Stunden'!AG294)),MAX(IF(Einstellungen!$C$11="7 Tage",MAX(0,(MIN(DATE(2028,5,0),IF(Mitarbeiter!$D294="",DATE(2028,5,0),Mitarbeiter!$D294),TODAY()))-(MAX(DATE(2028,4,1),Mitarbeiter!$C294))+1),MAX(0,NETWORKDAYS(MAX(DATE(2028,4,1),Mitarbeiter!$C294),MIN(DATE(2028,5,0),IF(Mitarbeiter!$D294="",DATE(2028,5,0),Mitarbeiter!$D294),TODAY()),Einstellungen!$F$13:$F$67)))*N(Mitarbeiter!$E294)/IF(Einstellungen!$C$11="7 Tage",7,5),N('Ist-Stunden'!AG294)+(N(Krankheitstage!BF294)+N(Krankheitstage!BR294))*N($C294))))</f>
        <v/>
      </c>
      <c r="BL294" s="76">
        <f>IF($B294="",0,IF(Einstellungen!$C$10="Ja",MAX(IF(Einstellungen!$C$11="7 Tage",MAX(0,(MIN(DATE(2028,6,0),IF(Mitarbeiter!$D294="",DATE(2028,6,0),Mitarbeiter!$D294),TODAY()))-(MAX(DATE(2028,5,1),Mitarbeiter!$C294))+1),MAX(0,NETWORKDAYS(MAX(DATE(2028,5,1),Mitarbeiter!$C294),MIN(DATE(2028,6,0),IF(Mitarbeiter!$D294="",DATE(2028,6,0),Mitarbeiter!$D294),TODAY()),Einstellungen!$F$13:$F$67)))*N(Mitarbeiter!$E294)/IF(Einstellungen!$C$11="7 Tage",7,5),N('Ist-Stunden'!AH294)),MAX(IF(Einstellungen!$C$11="7 Tage",MAX(0,(MIN(DATE(2028,6,0),IF(Mitarbeiter!$D294="",DATE(2028,6,0),Mitarbeiter!$D294),TODAY()))-(MAX(DATE(2028,5,1),Mitarbeiter!$C294))+1),MAX(0,NETWORKDAYS(MAX(DATE(2028,5,1),Mitarbeiter!$C294),MIN(DATE(2028,6,0),IF(Mitarbeiter!$D294="",DATE(2028,6,0),Mitarbeiter!$D294),TODAY()),Einstellungen!$F$13:$F$67)))*N(Mitarbeiter!$E294)/IF(Einstellungen!$C$11="7 Tage",7,5),N('Ist-Stunden'!AH294)+(N(Krankheitstage!BG294)+N(Krankheitstage!BS294))*N($C294))))</f>
        <v/>
      </c>
      <c r="BM294" s="76">
        <f>IF($B294="",0,IF(Einstellungen!$C$10="Ja",MAX(IF(Einstellungen!$C$11="7 Tage",MAX(0,(MIN(DATE(2028,7,0),IF(Mitarbeiter!$D294="",DATE(2028,7,0),Mitarbeiter!$D294),TODAY()))-(MAX(DATE(2028,6,1),Mitarbeiter!$C294))+1),MAX(0,NETWORKDAYS(MAX(DATE(2028,6,1),Mitarbeiter!$C294),MIN(DATE(2028,7,0),IF(Mitarbeiter!$D294="",DATE(2028,7,0),Mitarbeiter!$D294),TODAY()),Einstellungen!$F$13:$F$67)))*N(Mitarbeiter!$E294)/IF(Einstellungen!$C$11="7 Tage",7,5),N('Ist-Stunden'!AI294)),MAX(IF(Einstellungen!$C$11="7 Tage",MAX(0,(MIN(DATE(2028,7,0),IF(Mitarbeiter!$D294="",DATE(2028,7,0),Mitarbeiter!$D294),TODAY()))-(MAX(DATE(2028,6,1),Mitarbeiter!$C294))+1),MAX(0,NETWORKDAYS(MAX(DATE(2028,6,1),Mitarbeiter!$C294),MIN(DATE(2028,7,0),IF(Mitarbeiter!$D294="",DATE(2028,7,0),Mitarbeiter!$D294),TODAY()),Einstellungen!$F$13:$F$67)))*N(Mitarbeiter!$E294)/IF(Einstellungen!$C$11="7 Tage",7,5),N('Ist-Stunden'!AI294)+(N(Krankheitstage!BH294)+N(Krankheitstage!BT294))*N($C294))))</f>
        <v/>
      </c>
      <c r="BN294" s="76">
        <f>IF($B294="",0,IF(Einstellungen!$C$10="Ja",MAX(IF(Einstellungen!$C$11="7 Tage",MAX(0,(MIN(DATE(2028,8,0),IF(Mitarbeiter!$D294="",DATE(2028,8,0),Mitarbeiter!$D294),TODAY()))-(MAX(DATE(2028,7,1),Mitarbeiter!$C294))+1),MAX(0,NETWORKDAYS(MAX(DATE(2028,7,1),Mitarbeiter!$C294),MIN(DATE(2028,8,0),IF(Mitarbeiter!$D294="",DATE(2028,8,0),Mitarbeiter!$D294),TODAY()),Einstellungen!$F$13:$F$67)))*N(Mitarbeiter!$E294)/IF(Einstellungen!$C$11="7 Tage",7,5),N('Ist-Stunden'!AJ294)),MAX(IF(Einstellungen!$C$11="7 Tage",MAX(0,(MIN(DATE(2028,8,0),IF(Mitarbeiter!$D294="",DATE(2028,8,0),Mitarbeiter!$D294),TODAY()))-(MAX(DATE(2028,7,1),Mitarbeiter!$C294))+1),MAX(0,NETWORKDAYS(MAX(DATE(2028,7,1),Mitarbeiter!$C294),MIN(DATE(2028,8,0),IF(Mitarbeiter!$D294="",DATE(2028,8,0),Mitarbeiter!$D294),TODAY()),Einstellungen!$F$13:$F$67)))*N(Mitarbeiter!$E294)/IF(Einstellungen!$C$11="7 Tage",7,5),N('Ist-Stunden'!AJ294)+(N(Krankheitstage!BI294)+N(Krankheitstage!BU294))*N($C294))))</f>
        <v/>
      </c>
      <c r="BO294" s="76">
        <f>IF($B294="",0,IF(Einstellungen!$C$10="Ja",MAX(IF(Einstellungen!$C$11="7 Tage",MAX(0,(MIN(DATE(2028,9,0),IF(Mitarbeiter!$D294="",DATE(2028,9,0),Mitarbeiter!$D294),TODAY()))-(MAX(DATE(2028,8,1),Mitarbeiter!$C294))+1),MAX(0,NETWORKDAYS(MAX(DATE(2028,8,1),Mitarbeiter!$C294),MIN(DATE(2028,9,0),IF(Mitarbeiter!$D294="",DATE(2028,9,0),Mitarbeiter!$D294),TODAY()),Einstellungen!$F$13:$F$67)))*N(Mitarbeiter!$E294)/IF(Einstellungen!$C$11="7 Tage",7,5),N('Ist-Stunden'!AK294)),MAX(IF(Einstellungen!$C$11="7 Tage",MAX(0,(MIN(DATE(2028,9,0),IF(Mitarbeiter!$D294="",DATE(2028,9,0),Mitarbeiter!$D294),TODAY()))-(MAX(DATE(2028,8,1),Mitarbeiter!$C294))+1),MAX(0,NETWORKDAYS(MAX(DATE(2028,8,1),Mitarbeiter!$C294),MIN(DATE(2028,9,0),IF(Mitarbeiter!$D294="",DATE(2028,9,0),Mitarbeiter!$D294),TODAY()),Einstellungen!$F$13:$F$67)))*N(Mitarbeiter!$E294)/IF(Einstellungen!$C$11="7 Tage",7,5),N('Ist-Stunden'!AK294)+(N(Krankheitstage!BJ294)+N(Krankheitstage!BV294))*N($C294))))</f>
        <v/>
      </c>
      <c r="BP294" s="76">
        <f>IF($B294="",0,IF(Einstellungen!$C$10="Ja",MAX(IF(Einstellungen!$C$11="7 Tage",MAX(0,(MIN(DATE(2028,10,0),IF(Mitarbeiter!$D294="",DATE(2028,10,0),Mitarbeiter!$D294),TODAY()))-(MAX(DATE(2028,9,1),Mitarbeiter!$C294))+1),MAX(0,NETWORKDAYS(MAX(DATE(2028,9,1),Mitarbeiter!$C294),MIN(DATE(2028,10,0),IF(Mitarbeiter!$D294="",DATE(2028,10,0),Mitarbeiter!$D294),TODAY()),Einstellungen!$F$13:$F$67)))*N(Mitarbeiter!$E294)/IF(Einstellungen!$C$11="7 Tage",7,5),N('Ist-Stunden'!AL294)),MAX(IF(Einstellungen!$C$11="7 Tage",MAX(0,(MIN(DATE(2028,10,0),IF(Mitarbeiter!$D294="",DATE(2028,10,0),Mitarbeiter!$D294),TODAY()))-(MAX(DATE(2028,9,1),Mitarbeiter!$C294))+1),MAX(0,NETWORKDAYS(MAX(DATE(2028,9,1),Mitarbeiter!$C294),MIN(DATE(2028,10,0),IF(Mitarbeiter!$D294="",DATE(2028,10,0),Mitarbeiter!$D294),TODAY()),Einstellungen!$F$13:$F$67)))*N(Mitarbeiter!$E294)/IF(Einstellungen!$C$11="7 Tage",7,5),N('Ist-Stunden'!AL294)+(N(Krankheitstage!BK294)+N(Krankheitstage!BW294))*N($C294))))</f>
        <v/>
      </c>
      <c r="BQ294" s="76">
        <f>IF($B294="",0,IF(Einstellungen!$C$10="Ja",MAX(IF(Einstellungen!$C$11="7 Tage",MAX(0,(MIN(DATE(2028,11,0),IF(Mitarbeiter!$D294="",DATE(2028,11,0),Mitarbeiter!$D294),TODAY()))-(MAX(DATE(2028,10,1),Mitarbeiter!$C294))+1),MAX(0,NETWORKDAYS(MAX(DATE(2028,10,1),Mitarbeiter!$C294),MIN(DATE(2028,11,0),IF(Mitarbeiter!$D294="",DATE(2028,11,0),Mitarbeiter!$D294),TODAY()),Einstellungen!$F$13:$F$67)))*N(Mitarbeiter!$E294)/IF(Einstellungen!$C$11="7 Tage",7,5),N('Ist-Stunden'!AM294)),MAX(IF(Einstellungen!$C$11="7 Tage",MAX(0,(MIN(DATE(2028,11,0),IF(Mitarbeiter!$D294="",DATE(2028,11,0),Mitarbeiter!$D294),TODAY()))-(MAX(DATE(2028,10,1),Mitarbeiter!$C294))+1),MAX(0,NETWORKDAYS(MAX(DATE(2028,10,1),Mitarbeiter!$C294),MIN(DATE(2028,11,0),IF(Mitarbeiter!$D294="",DATE(2028,11,0),Mitarbeiter!$D294),TODAY()),Einstellungen!$F$13:$F$67)))*N(Mitarbeiter!$E294)/IF(Einstellungen!$C$11="7 Tage",7,5),N('Ist-Stunden'!AM294)+(N(Krankheitstage!BL294)+N(Krankheitstage!BX294))*N($C294))))</f>
        <v/>
      </c>
      <c r="BR294" s="76">
        <f>IF($B294="",0,IF(Einstellungen!$C$10="Ja",MAX(IF(Einstellungen!$C$11="7 Tage",MAX(0,(MIN(DATE(2028,12,0),IF(Mitarbeiter!$D294="",DATE(2028,12,0),Mitarbeiter!$D294),TODAY()))-(MAX(DATE(2028,11,1),Mitarbeiter!$C294))+1),MAX(0,NETWORKDAYS(MAX(DATE(2028,11,1),Mitarbeiter!$C294),MIN(DATE(2028,12,0),IF(Mitarbeiter!$D294="",DATE(2028,12,0),Mitarbeiter!$D294),TODAY()),Einstellungen!$F$13:$F$67)))*N(Mitarbeiter!$E294)/IF(Einstellungen!$C$11="7 Tage",7,5),N('Ist-Stunden'!AN294)),MAX(IF(Einstellungen!$C$11="7 Tage",MAX(0,(MIN(DATE(2028,12,0),IF(Mitarbeiter!$D294="",DATE(2028,12,0),Mitarbeiter!$D294),TODAY()))-(MAX(DATE(2028,11,1),Mitarbeiter!$C294))+1),MAX(0,NETWORKDAYS(MAX(DATE(2028,11,1),Mitarbeiter!$C294),MIN(DATE(2028,12,0),IF(Mitarbeiter!$D294="",DATE(2028,12,0),Mitarbeiter!$D294),TODAY()),Einstellungen!$F$13:$F$67)))*N(Mitarbeiter!$E294)/IF(Einstellungen!$C$11="7 Tage",7,5),N('Ist-Stunden'!AN294)+(N(Krankheitstage!BM294)+N(Krankheitstage!BY294))*N($C294))))</f>
        <v/>
      </c>
      <c r="BS294" s="76">
        <f>IF($B294="",0,IF(Einstellungen!$C$10="Ja",MAX(IF(Einstellungen!$C$11="7 Tage",MAX(0,(MIN(DATE(2028,13,0),IF(Mitarbeiter!$D294="",DATE(2028,13,0),Mitarbeiter!$D294),TODAY()))-(MAX(DATE(2028,12,1),Mitarbeiter!$C294))+1),MAX(0,NETWORKDAYS(MAX(DATE(2028,12,1),Mitarbeiter!$C294),MIN(DATE(2028,13,0),IF(Mitarbeiter!$D294="",DATE(2028,13,0),Mitarbeiter!$D294),TODAY()),Einstellungen!$F$13:$F$67)))*N(Mitarbeiter!$E294)/IF(Einstellungen!$C$11="7 Tage",7,5),N('Ist-Stunden'!AO294)),MAX(IF(Einstellungen!$C$11="7 Tage",MAX(0,(MIN(DATE(2028,13,0),IF(Mitarbeiter!$D294="",DATE(2028,13,0),Mitarbeiter!$D294),TODAY()))-(MAX(DATE(2028,12,1),Mitarbeiter!$C294))+1),MAX(0,NETWORKDAYS(MAX(DATE(2028,12,1),Mitarbeiter!$C294),MIN(DATE(2028,13,0),IF(Mitarbeiter!$D294="",DATE(2028,13,0),Mitarbeiter!$D294),TODAY()),Einstellungen!$F$13:$F$67)))*N(Mitarbeiter!$E294)/IF(Einstellungen!$C$11="7 Tage",7,5),N('Ist-Stunden'!AO294)+(N(Krankheitstage!BN294)+N(Krankheitstage!BZ294))*N($C294))))</f>
        <v/>
      </c>
      <c r="BT294" s="76">
        <f>IF($B294="",0,IF(Einstellungen!$C$10="Ja",MAX(IF(Einstellungen!$C$11="7 Tage",MAX(0,(MIN(DATE(2029,2,0),IF(Mitarbeiter!$D294="",DATE(2029,2,0),Mitarbeiter!$D294),TODAY()))-(MAX(DATE(2029,1,1),Mitarbeiter!$C294))+1),MAX(0,NETWORKDAYS(MAX(DATE(2029,1,1),Mitarbeiter!$C294),MIN(DATE(2029,2,0),IF(Mitarbeiter!$D294="",DATE(2029,2,0),Mitarbeiter!$D294),TODAY()),Einstellungen!$F$13:$F$67)))*N(Mitarbeiter!$E294)/IF(Einstellungen!$C$11="7 Tage",7,5),N('Ist-Stunden'!AP294)),MAX(IF(Einstellungen!$C$11="7 Tage",MAX(0,(MIN(DATE(2029,2,0),IF(Mitarbeiter!$D294="",DATE(2029,2,0),Mitarbeiter!$D294),TODAY()))-(MAX(DATE(2029,1,1),Mitarbeiter!$C294))+1),MAX(0,NETWORKDAYS(MAX(DATE(2029,1,1),Mitarbeiter!$C294),MIN(DATE(2029,2,0),IF(Mitarbeiter!$D294="",DATE(2029,2,0),Mitarbeiter!$D294),TODAY()),Einstellungen!$F$13:$F$67)))*N(Mitarbeiter!$E294)/IF(Einstellungen!$C$11="7 Tage",7,5),N('Ist-Stunden'!AP294)+(N(Krankheitstage!CA294)+N(Krankheitstage!CM294))*N($C294))))</f>
        <v/>
      </c>
      <c r="BU294" s="76">
        <f>IF($B294="",0,IF(Einstellungen!$C$10="Ja",MAX(IF(Einstellungen!$C$11="7 Tage",MAX(0,(MIN(DATE(2029,3,0),IF(Mitarbeiter!$D294="",DATE(2029,3,0),Mitarbeiter!$D294),TODAY()))-(MAX(DATE(2029,2,1),Mitarbeiter!$C294))+1),MAX(0,NETWORKDAYS(MAX(DATE(2029,2,1),Mitarbeiter!$C294),MIN(DATE(2029,3,0),IF(Mitarbeiter!$D294="",DATE(2029,3,0),Mitarbeiter!$D294),TODAY()),Einstellungen!$F$13:$F$67)))*N(Mitarbeiter!$E294)/IF(Einstellungen!$C$11="7 Tage",7,5),N('Ist-Stunden'!AQ294)),MAX(IF(Einstellungen!$C$11="7 Tage",MAX(0,(MIN(DATE(2029,3,0),IF(Mitarbeiter!$D294="",DATE(2029,3,0),Mitarbeiter!$D294),TODAY()))-(MAX(DATE(2029,2,1),Mitarbeiter!$C294))+1),MAX(0,NETWORKDAYS(MAX(DATE(2029,2,1),Mitarbeiter!$C294),MIN(DATE(2029,3,0),IF(Mitarbeiter!$D294="",DATE(2029,3,0),Mitarbeiter!$D294),TODAY()),Einstellungen!$F$13:$F$67)))*N(Mitarbeiter!$E294)/IF(Einstellungen!$C$11="7 Tage",7,5),N('Ist-Stunden'!AQ294)+(N(Krankheitstage!CB294)+N(Krankheitstage!CN294))*N($C294))))</f>
        <v/>
      </c>
      <c r="BV294" s="76">
        <f>IF($B294="",0,IF(Einstellungen!$C$10="Ja",MAX(IF(Einstellungen!$C$11="7 Tage",MAX(0,(MIN(DATE(2029,4,0),IF(Mitarbeiter!$D294="",DATE(2029,4,0),Mitarbeiter!$D294),TODAY()))-(MAX(DATE(2029,3,1),Mitarbeiter!$C294))+1),MAX(0,NETWORKDAYS(MAX(DATE(2029,3,1),Mitarbeiter!$C294),MIN(DATE(2029,4,0),IF(Mitarbeiter!$D294="",DATE(2029,4,0),Mitarbeiter!$D294),TODAY()),Einstellungen!$F$13:$F$67)))*N(Mitarbeiter!$E294)/IF(Einstellungen!$C$11="7 Tage",7,5),N('Ist-Stunden'!AR294)),MAX(IF(Einstellungen!$C$11="7 Tage",MAX(0,(MIN(DATE(2029,4,0),IF(Mitarbeiter!$D294="",DATE(2029,4,0),Mitarbeiter!$D294),TODAY()))-(MAX(DATE(2029,3,1),Mitarbeiter!$C294))+1),MAX(0,NETWORKDAYS(MAX(DATE(2029,3,1),Mitarbeiter!$C294),MIN(DATE(2029,4,0),IF(Mitarbeiter!$D294="",DATE(2029,4,0),Mitarbeiter!$D294),TODAY()),Einstellungen!$F$13:$F$67)))*N(Mitarbeiter!$E294)/IF(Einstellungen!$C$11="7 Tage",7,5),N('Ist-Stunden'!AR294)+(N(Krankheitstage!CC294)+N(Krankheitstage!CO294))*N($C294))))</f>
        <v/>
      </c>
      <c r="BW294" s="76">
        <f>IF($B294="",0,IF(Einstellungen!$C$10="Ja",MAX(IF(Einstellungen!$C$11="7 Tage",MAX(0,(MIN(DATE(2029,5,0),IF(Mitarbeiter!$D294="",DATE(2029,5,0),Mitarbeiter!$D294),TODAY()))-(MAX(DATE(2029,4,1),Mitarbeiter!$C294))+1),MAX(0,NETWORKDAYS(MAX(DATE(2029,4,1),Mitarbeiter!$C294),MIN(DATE(2029,5,0),IF(Mitarbeiter!$D294="",DATE(2029,5,0),Mitarbeiter!$D294),TODAY()),Einstellungen!$F$13:$F$67)))*N(Mitarbeiter!$E294)/IF(Einstellungen!$C$11="7 Tage",7,5),N('Ist-Stunden'!AS294)),MAX(IF(Einstellungen!$C$11="7 Tage",MAX(0,(MIN(DATE(2029,5,0),IF(Mitarbeiter!$D294="",DATE(2029,5,0),Mitarbeiter!$D294),TODAY()))-(MAX(DATE(2029,4,1),Mitarbeiter!$C294))+1),MAX(0,NETWORKDAYS(MAX(DATE(2029,4,1),Mitarbeiter!$C294),MIN(DATE(2029,5,0),IF(Mitarbeiter!$D294="",DATE(2029,5,0),Mitarbeiter!$D294),TODAY()),Einstellungen!$F$13:$F$67)))*N(Mitarbeiter!$E294)/IF(Einstellungen!$C$11="7 Tage",7,5),N('Ist-Stunden'!AS294)+(N(Krankheitstage!CD294)+N(Krankheitstage!CP294))*N($C294))))</f>
        <v/>
      </c>
      <c r="BX294" s="76">
        <f>IF($B294="",0,IF(Einstellungen!$C$10="Ja",MAX(IF(Einstellungen!$C$11="7 Tage",MAX(0,(MIN(DATE(2029,6,0),IF(Mitarbeiter!$D294="",DATE(2029,6,0),Mitarbeiter!$D294),TODAY()))-(MAX(DATE(2029,5,1),Mitarbeiter!$C294))+1),MAX(0,NETWORKDAYS(MAX(DATE(2029,5,1),Mitarbeiter!$C294),MIN(DATE(2029,6,0),IF(Mitarbeiter!$D294="",DATE(2029,6,0),Mitarbeiter!$D294),TODAY()),Einstellungen!$F$13:$F$67)))*N(Mitarbeiter!$E294)/IF(Einstellungen!$C$11="7 Tage",7,5),N('Ist-Stunden'!AT294)),MAX(IF(Einstellungen!$C$11="7 Tage",MAX(0,(MIN(DATE(2029,6,0),IF(Mitarbeiter!$D294="",DATE(2029,6,0),Mitarbeiter!$D294),TODAY()))-(MAX(DATE(2029,5,1),Mitarbeiter!$C294))+1),MAX(0,NETWORKDAYS(MAX(DATE(2029,5,1),Mitarbeiter!$C294),MIN(DATE(2029,6,0),IF(Mitarbeiter!$D294="",DATE(2029,6,0),Mitarbeiter!$D294),TODAY()),Einstellungen!$F$13:$F$67)))*N(Mitarbeiter!$E294)/IF(Einstellungen!$C$11="7 Tage",7,5),N('Ist-Stunden'!AT294)+(N(Krankheitstage!CE294)+N(Krankheitstage!CQ294))*N($C294))))</f>
        <v/>
      </c>
      <c r="BY294" s="76">
        <f>IF($B294="",0,IF(Einstellungen!$C$10="Ja",MAX(IF(Einstellungen!$C$11="7 Tage",MAX(0,(MIN(DATE(2029,7,0),IF(Mitarbeiter!$D294="",DATE(2029,7,0),Mitarbeiter!$D294),TODAY()))-(MAX(DATE(2029,6,1),Mitarbeiter!$C294))+1),MAX(0,NETWORKDAYS(MAX(DATE(2029,6,1),Mitarbeiter!$C294),MIN(DATE(2029,7,0),IF(Mitarbeiter!$D294="",DATE(2029,7,0),Mitarbeiter!$D294),TODAY()),Einstellungen!$F$13:$F$67)))*N(Mitarbeiter!$E294)/IF(Einstellungen!$C$11="7 Tage",7,5),N('Ist-Stunden'!AU294)),MAX(IF(Einstellungen!$C$11="7 Tage",MAX(0,(MIN(DATE(2029,7,0),IF(Mitarbeiter!$D294="",DATE(2029,7,0),Mitarbeiter!$D294),TODAY()))-(MAX(DATE(2029,6,1),Mitarbeiter!$C294))+1),MAX(0,NETWORKDAYS(MAX(DATE(2029,6,1),Mitarbeiter!$C294),MIN(DATE(2029,7,0),IF(Mitarbeiter!$D294="",DATE(2029,7,0),Mitarbeiter!$D294),TODAY()),Einstellungen!$F$13:$F$67)))*N(Mitarbeiter!$E294)/IF(Einstellungen!$C$11="7 Tage",7,5),N('Ist-Stunden'!AU294)+(N(Krankheitstage!CF294)+N(Krankheitstage!CR294))*N($C294))))</f>
        <v/>
      </c>
      <c r="BZ294" s="76">
        <f>IF($B294="",0,IF(Einstellungen!$C$10="Ja",MAX(IF(Einstellungen!$C$11="7 Tage",MAX(0,(MIN(DATE(2029,8,0),IF(Mitarbeiter!$D294="",DATE(2029,8,0),Mitarbeiter!$D294),TODAY()))-(MAX(DATE(2029,7,1),Mitarbeiter!$C294))+1),MAX(0,NETWORKDAYS(MAX(DATE(2029,7,1),Mitarbeiter!$C294),MIN(DATE(2029,8,0),IF(Mitarbeiter!$D294="",DATE(2029,8,0),Mitarbeiter!$D294),TODAY()),Einstellungen!$F$13:$F$67)))*N(Mitarbeiter!$E294)/IF(Einstellungen!$C$11="7 Tage",7,5),N('Ist-Stunden'!AV294)),MAX(IF(Einstellungen!$C$11="7 Tage",MAX(0,(MIN(DATE(2029,8,0),IF(Mitarbeiter!$D294="",DATE(2029,8,0),Mitarbeiter!$D294),TODAY()))-(MAX(DATE(2029,7,1),Mitarbeiter!$C294))+1),MAX(0,NETWORKDAYS(MAX(DATE(2029,7,1),Mitarbeiter!$C294),MIN(DATE(2029,8,0),IF(Mitarbeiter!$D294="",DATE(2029,8,0),Mitarbeiter!$D294),TODAY()),Einstellungen!$F$13:$F$67)))*N(Mitarbeiter!$E294)/IF(Einstellungen!$C$11="7 Tage",7,5),N('Ist-Stunden'!AV294)+(N(Krankheitstage!CG294)+N(Krankheitstage!CS294))*N($C294))))</f>
        <v/>
      </c>
      <c r="CA294" s="76">
        <f>IF($B294="",0,IF(Einstellungen!$C$10="Ja",MAX(IF(Einstellungen!$C$11="7 Tage",MAX(0,(MIN(DATE(2029,9,0),IF(Mitarbeiter!$D294="",DATE(2029,9,0),Mitarbeiter!$D294),TODAY()))-(MAX(DATE(2029,8,1),Mitarbeiter!$C294))+1),MAX(0,NETWORKDAYS(MAX(DATE(2029,8,1),Mitarbeiter!$C294),MIN(DATE(2029,9,0),IF(Mitarbeiter!$D294="",DATE(2029,9,0),Mitarbeiter!$D294),TODAY()),Einstellungen!$F$13:$F$67)))*N(Mitarbeiter!$E294)/IF(Einstellungen!$C$11="7 Tage",7,5),N('Ist-Stunden'!AW294)),MAX(IF(Einstellungen!$C$11="7 Tage",MAX(0,(MIN(DATE(2029,9,0),IF(Mitarbeiter!$D294="",DATE(2029,9,0),Mitarbeiter!$D294),TODAY()))-(MAX(DATE(2029,8,1),Mitarbeiter!$C294))+1),MAX(0,NETWORKDAYS(MAX(DATE(2029,8,1),Mitarbeiter!$C294),MIN(DATE(2029,9,0),IF(Mitarbeiter!$D294="",DATE(2029,9,0),Mitarbeiter!$D294),TODAY()),Einstellungen!$F$13:$F$67)))*N(Mitarbeiter!$E294)/IF(Einstellungen!$C$11="7 Tage",7,5),N('Ist-Stunden'!AW294)+(N(Krankheitstage!CH294)+N(Krankheitstage!CT294))*N($C294))))</f>
        <v/>
      </c>
      <c r="CB294" s="76">
        <f>IF($B294="",0,IF(Einstellungen!$C$10="Ja",MAX(IF(Einstellungen!$C$11="7 Tage",MAX(0,(MIN(DATE(2029,10,0),IF(Mitarbeiter!$D294="",DATE(2029,10,0),Mitarbeiter!$D294),TODAY()))-(MAX(DATE(2029,9,1),Mitarbeiter!$C294))+1),MAX(0,NETWORKDAYS(MAX(DATE(2029,9,1),Mitarbeiter!$C294),MIN(DATE(2029,10,0),IF(Mitarbeiter!$D294="",DATE(2029,10,0),Mitarbeiter!$D294),TODAY()),Einstellungen!$F$13:$F$67)))*N(Mitarbeiter!$E294)/IF(Einstellungen!$C$11="7 Tage",7,5),N('Ist-Stunden'!AX294)),MAX(IF(Einstellungen!$C$11="7 Tage",MAX(0,(MIN(DATE(2029,10,0),IF(Mitarbeiter!$D294="",DATE(2029,10,0),Mitarbeiter!$D294),TODAY()))-(MAX(DATE(2029,9,1),Mitarbeiter!$C294))+1),MAX(0,NETWORKDAYS(MAX(DATE(2029,9,1),Mitarbeiter!$C294),MIN(DATE(2029,10,0),IF(Mitarbeiter!$D294="",DATE(2029,10,0),Mitarbeiter!$D294),TODAY()),Einstellungen!$F$13:$F$67)))*N(Mitarbeiter!$E294)/IF(Einstellungen!$C$11="7 Tage",7,5),N('Ist-Stunden'!AX294)+(N(Krankheitstage!CI294)+N(Krankheitstage!CU294))*N($C294))))</f>
        <v/>
      </c>
      <c r="CC294" s="76">
        <f>IF($B294="",0,IF(Einstellungen!$C$10="Ja",MAX(IF(Einstellungen!$C$11="7 Tage",MAX(0,(MIN(DATE(2029,11,0),IF(Mitarbeiter!$D294="",DATE(2029,11,0),Mitarbeiter!$D294),TODAY()))-(MAX(DATE(2029,10,1),Mitarbeiter!$C294))+1),MAX(0,NETWORKDAYS(MAX(DATE(2029,10,1),Mitarbeiter!$C294),MIN(DATE(2029,11,0),IF(Mitarbeiter!$D294="",DATE(2029,11,0),Mitarbeiter!$D294),TODAY()),Einstellungen!$F$13:$F$67)))*N(Mitarbeiter!$E294)/IF(Einstellungen!$C$11="7 Tage",7,5),N('Ist-Stunden'!AY294)),MAX(IF(Einstellungen!$C$11="7 Tage",MAX(0,(MIN(DATE(2029,11,0),IF(Mitarbeiter!$D294="",DATE(2029,11,0),Mitarbeiter!$D294),TODAY()))-(MAX(DATE(2029,10,1),Mitarbeiter!$C294))+1),MAX(0,NETWORKDAYS(MAX(DATE(2029,10,1),Mitarbeiter!$C294),MIN(DATE(2029,11,0),IF(Mitarbeiter!$D294="",DATE(2029,11,0),Mitarbeiter!$D294),TODAY()),Einstellungen!$F$13:$F$67)))*N(Mitarbeiter!$E294)/IF(Einstellungen!$C$11="7 Tage",7,5),N('Ist-Stunden'!AY294)+(N(Krankheitstage!CJ294)+N(Krankheitstage!CV294))*N($C294))))</f>
        <v/>
      </c>
      <c r="CD294" s="76">
        <f>IF($B294="",0,IF(Einstellungen!$C$10="Ja",MAX(IF(Einstellungen!$C$11="7 Tage",MAX(0,(MIN(DATE(2029,12,0),IF(Mitarbeiter!$D294="",DATE(2029,12,0),Mitarbeiter!$D294),TODAY()))-(MAX(DATE(2029,11,1),Mitarbeiter!$C294))+1),MAX(0,NETWORKDAYS(MAX(DATE(2029,11,1),Mitarbeiter!$C294),MIN(DATE(2029,12,0),IF(Mitarbeiter!$D294="",DATE(2029,12,0),Mitarbeiter!$D294),TODAY()),Einstellungen!$F$13:$F$67)))*N(Mitarbeiter!$E294)/IF(Einstellungen!$C$11="7 Tage",7,5),N('Ist-Stunden'!AZ294)),MAX(IF(Einstellungen!$C$11="7 Tage",MAX(0,(MIN(DATE(2029,12,0),IF(Mitarbeiter!$D294="",DATE(2029,12,0),Mitarbeiter!$D294),TODAY()))-(MAX(DATE(2029,11,1),Mitarbeiter!$C294))+1),MAX(0,NETWORKDAYS(MAX(DATE(2029,11,1),Mitarbeiter!$C294),MIN(DATE(2029,12,0),IF(Mitarbeiter!$D294="",DATE(2029,12,0),Mitarbeiter!$D294),TODAY()),Einstellungen!$F$13:$F$67)))*N(Mitarbeiter!$E294)/IF(Einstellungen!$C$11="7 Tage",7,5),N('Ist-Stunden'!AZ294)+(N(Krankheitstage!CK294)+N(Krankheitstage!CW294))*N($C294))))</f>
        <v/>
      </c>
      <c r="CE294" s="76">
        <f>IF($B294="",0,IF(Einstellungen!$C$10="Ja",MAX(IF(Einstellungen!$C$11="7 Tage",MAX(0,(MIN(DATE(2029,13,0),IF(Mitarbeiter!$D294="",DATE(2029,13,0),Mitarbeiter!$D294),TODAY()))-(MAX(DATE(2029,12,1),Mitarbeiter!$C294))+1),MAX(0,NETWORKDAYS(MAX(DATE(2029,12,1),Mitarbeiter!$C294),MIN(DATE(2029,13,0),IF(Mitarbeiter!$D294="",DATE(2029,13,0),Mitarbeiter!$D294),TODAY()),Einstellungen!$F$13:$F$67)))*N(Mitarbeiter!$E294)/IF(Einstellungen!$C$11="7 Tage",7,5),N('Ist-Stunden'!BA294)),MAX(IF(Einstellungen!$C$11="7 Tage",MAX(0,(MIN(DATE(2029,13,0),IF(Mitarbeiter!$D294="",DATE(2029,13,0),Mitarbeiter!$D294),TODAY()))-(MAX(DATE(2029,12,1),Mitarbeiter!$C294))+1),MAX(0,NETWORKDAYS(MAX(DATE(2029,12,1),Mitarbeiter!$C294),MIN(DATE(2029,13,0),IF(Mitarbeiter!$D294="",DATE(2029,13,0),Mitarbeiter!$D294),TODAY()),Einstellungen!$F$13:$F$67)))*N(Mitarbeiter!$E294)/IF(Einstellungen!$C$11="7 Tage",7,5),N('Ist-Stunden'!BA294)+(N(Krankheitstage!CL294)+N(Krankheitstage!CX294))*N($C294))))</f>
        <v/>
      </c>
      <c r="CF294" s="76">
        <f>IF($B294="",0,IF(Einstellungen!$C$10="Ja",MAX(IF(Einstellungen!$C$11="7 Tage",MAX(0,(MIN(DATE(2030,2,0),IF(Mitarbeiter!$D294="",DATE(2030,2,0),Mitarbeiter!$D294),TODAY()))-(MAX(DATE(2030,1,1),Mitarbeiter!$C294))+1),MAX(0,NETWORKDAYS(MAX(DATE(2030,1,1),Mitarbeiter!$C294),MIN(DATE(2030,2,0),IF(Mitarbeiter!$D294="",DATE(2030,2,0),Mitarbeiter!$D294),TODAY()),Einstellungen!$F$13:$F$67)))*N(Mitarbeiter!$E294)/IF(Einstellungen!$C$11="7 Tage",7,5),N('Ist-Stunden'!BB294)),MAX(IF(Einstellungen!$C$11="7 Tage",MAX(0,(MIN(DATE(2030,2,0),IF(Mitarbeiter!$D294="",DATE(2030,2,0),Mitarbeiter!$D294),TODAY()))-(MAX(DATE(2030,1,1),Mitarbeiter!$C294))+1),MAX(0,NETWORKDAYS(MAX(DATE(2030,1,1),Mitarbeiter!$C294),MIN(DATE(2030,2,0),IF(Mitarbeiter!$D294="",DATE(2030,2,0),Mitarbeiter!$D294),TODAY()),Einstellungen!$F$13:$F$67)))*N(Mitarbeiter!$E294)/IF(Einstellungen!$C$11="7 Tage",7,5),N('Ist-Stunden'!BB294)+(N(Krankheitstage!CY294)+N(Krankheitstage!DK294))*N($C294))))</f>
        <v/>
      </c>
      <c r="CG294" s="76">
        <f>IF($B294="",0,IF(Einstellungen!$C$10="Ja",MAX(IF(Einstellungen!$C$11="7 Tage",MAX(0,(MIN(DATE(2030,3,0),IF(Mitarbeiter!$D294="",DATE(2030,3,0),Mitarbeiter!$D294),TODAY()))-(MAX(DATE(2030,2,1),Mitarbeiter!$C294))+1),MAX(0,NETWORKDAYS(MAX(DATE(2030,2,1),Mitarbeiter!$C294),MIN(DATE(2030,3,0),IF(Mitarbeiter!$D294="",DATE(2030,3,0),Mitarbeiter!$D294),TODAY()),Einstellungen!$F$13:$F$67)))*N(Mitarbeiter!$E294)/IF(Einstellungen!$C$11="7 Tage",7,5),N('Ist-Stunden'!BC294)),MAX(IF(Einstellungen!$C$11="7 Tage",MAX(0,(MIN(DATE(2030,3,0),IF(Mitarbeiter!$D294="",DATE(2030,3,0),Mitarbeiter!$D294),TODAY()))-(MAX(DATE(2030,2,1),Mitarbeiter!$C294))+1),MAX(0,NETWORKDAYS(MAX(DATE(2030,2,1),Mitarbeiter!$C294),MIN(DATE(2030,3,0),IF(Mitarbeiter!$D294="",DATE(2030,3,0),Mitarbeiter!$D294),TODAY()),Einstellungen!$F$13:$F$67)))*N(Mitarbeiter!$E294)/IF(Einstellungen!$C$11="7 Tage",7,5),N('Ist-Stunden'!BC294)+(N(Krankheitstage!CZ294)+N(Krankheitstage!DL294))*N($C294))))</f>
        <v/>
      </c>
      <c r="CH294" s="76">
        <f>IF($B294="",0,IF(Einstellungen!$C$10="Ja",MAX(IF(Einstellungen!$C$11="7 Tage",MAX(0,(MIN(DATE(2030,4,0),IF(Mitarbeiter!$D294="",DATE(2030,4,0),Mitarbeiter!$D294),TODAY()))-(MAX(DATE(2030,3,1),Mitarbeiter!$C294))+1),MAX(0,NETWORKDAYS(MAX(DATE(2030,3,1),Mitarbeiter!$C294),MIN(DATE(2030,4,0),IF(Mitarbeiter!$D294="",DATE(2030,4,0),Mitarbeiter!$D294),TODAY()),Einstellungen!$F$13:$F$67)))*N(Mitarbeiter!$E294)/IF(Einstellungen!$C$11="7 Tage",7,5),N('Ist-Stunden'!BD294)),MAX(IF(Einstellungen!$C$11="7 Tage",MAX(0,(MIN(DATE(2030,4,0),IF(Mitarbeiter!$D294="",DATE(2030,4,0),Mitarbeiter!$D294),TODAY()))-(MAX(DATE(2030,3,1),Mitarbeiter!$C294))+1),MAX(0,NETWORKDAYS(MAX(DATE(2030,3,1),Mitarbeiter!$C294),MIN(DATE(2030,4,0),IF(Mitarbeiter!$D294="",DATE(2030,4,0),Mitarbeiter!$D294),TODAY()),Einstellungen!$F$13:$F$67)))*N(Mitarbeiter!$E294)/IF(Einstellungen!$C$11="7 Tage",7,5),N('Ist-Stunden'!BD294)+(N(Krankheitstage!DA294)+N(Krankheitstage!DM294))*N($C294))))</f>
        <v/>
      </c>
      <c r="CI294" s="76">
        <f>IF($B294="",0,IF(Einstellungen!$C$10="Ja",MAX(IF(Einstellungen!$C$11="7 Tage",MAX(0,(MIN(DATE(2030,5,0),IF(Mitarbeiter!$D294="",DATE(2030,5,0),Mitarbeiter!$D294),TODAY()))-(MAX(DATE(2030,4,1),Mitarbeiter!$C294))+1),MAX(0,NETWORKDAYS(MAX(DATE(2030,4,1),Mitarbeiter!$C294),MIN(DATE(2030,5,0),IF(Mitarbeiter!$D294="",DATE(2030,5,0),Mitarbeiter!$D294),TODAY()),Einstellungen!$F$13:$F$67)))*N(Mitarbeiter!$E294)/IF(Einstellungen!$C$11="7 Tage",7,5),N('Ist-Stunden'!BE294)),MAX(IF(Einstellungen!$C$11="7 Tage",MAX(0,(MIN(DATE(2030,5,0),IF(Mitarbeiter!$D294="",DATE(2030,5,0),Mitarbeiter!$D294),TODAY()))-(MAX(DATE(2030,4,1),Mitarbeiter!$C294))+1),MAX(0,NETWORKDAYS(MAX(DATE(2030,4,1),Mitarbeiter!$C294),MIN(DATE(2030,5,0),IF(Mitarbeiter!$D294="",DATE(2030,5,0),Mitarbeiter!$D294),TODAY()),Einstellungen!$F$13:$F$67)))*N(Mitarbeiter!$E294)/IF(Einstellungen!$C$11="7 Tage",7,5),N('Ist-Stunden'!BE294)+(N(Krankheitstage!DB294)+N(Krankheitstage!DN294))*N($C294))))</f>
        <v/>
      </c>
      <c r="CJ294" s="76">
        <f>IF($B294="",0,IF(Einstellungen!$C$10="Ja",MAX(IF(Einstellungen!$C$11="7 Tage",MAX(0,(MIN(DATE(2030,6,0),IF(Mitarbeiter!$D294="",DATE(2030,6,0),Mitarbeiter!$D294),TODAY()))-(MAX(DATE(2030,5,1),Mitarbeiter!$C294))+1),MAX(0,NETWORKDAYS(MAX(DATE(2030,5,1),Mitarbeiter!$C294),MIN(DATE(2030,6,0),IF(Mitarbeiter!$D294="",DATE(2030,6,0),Mitarbeiter!$D294),TODAY()),Einstellungen!$F$13:$F$67)))*N(Mitarbeiter!$E294)/IF(Einstellungen!$C$11="7 Tage",7,5),N('Ist-Stunden'!BF294)),MAX(IF(Einstellungen!$C$11="7 Tage",MAX(0,(MIN(DATE(2030,6,0),IF(Mitarbeiter!$D294="",DATE(2030,6,0),Mitarbeiter!$D294),TODAY()))-(MAX(DATE(2030,5,1),Mitarbeiter!$C294))+1),MAX(0,NETWORKDAYS(MAX(DATE(2030,5,1),Mitarbeiter!$C294),MIN(DATE(2030,6,0),IF(Mitarbeiter!$D294="",DATE(2030,6,0),Mitarbeiter!$D294),TODAY()),Einstellungen!$F$13:$F$67)))*N(Mitarbeiter!$E294)/IF(Einstellungen!$C$11="7 Tage",7,5),N('Ist-Stunden'!BF294)+(N(Krankheitstage!DC294)+N(Krankheitstage!DO294))*N($C294))))</f>
        <v/>
      </c>
      <c r="CK294" s="76">
        <f>IF($B294="",0,IF(Einstellungen!$C$10="Ja",MAX(IF(Einstellungen!$C$11="7 Tage",MAX(0,(MIN(DATE(2030,7,0),IF(Mitarbeiter!$D294="",DATE(2030,7,0),Mitarbeiter!$D294),TODAY()))-(MAX(DATE(2030,6,1),Mitarbeiter!$C294))+1),MAX(0,NETWORKDAYS(MAX(DATE(2030,6,1),Mitarbeiter!$C294),MIN(DATE(2030,7,0),IF(Mitarbeiter!$D294="",DATE(2030,7,0),Mitarbeiter!$D294),TODAY()),Einstellungen!$F$13:$F$67)))*N(Mitarbeiter!$E294)/IF(Einstellungen!$C$11="7 Tage",7,5),N('Ist-Stunden'!BG294)),MAX(IF(Einstellungen!$C$11="7 Tage",MAX(0,(MIN(DATE(2030,7,0),IF(Mitarbeiter!$D294="",DATE(2030,7,0),Mitarbeiter!$D294),TODAY()))-(MAX(DATE(2030,6,1),Mitarbeiter!$C294))+1),MAX(0,NETWORKDAYS(MAX(DATE(2030,6,1),Mitarbeiter!$C294),MIN(DATE(2030,7,0),IF(Mitarbeiter!$D294="",DATE(2030,7,0),Mitarbeiter!$D294),TODAY()),Einstellungen!$F$13:$F$67)))*N(Mitarbeiter!$E294)/IF(Einstellungen!$C$11="7 Tage",7,5),N('Ist-Stunden'!BG294)+(N(Krankheitstage!DD294)+N(Krankheitstage!DP294))*N($C294))))</f>
        <v/>
      </c>
      <c r="CL294" s="76">
        <f>IF($B294="",0,IF(Einstellungen!$C$10="Ja",MAX(IF(Einstellungen!$C$11="7 Tage",MAX(0,(MIN(DATE(2030,8,0),IF(Mitarbeiter!$D294="",DATE(2030,8,0),Mitarbeiter!$D294),TODAY()))-(MAX(DATE(2030,7,1),Mitarbeiter!$C294))+1),MAX(0,NETWORKDAYS(MAX(DATE(2030,7,1),Mitarbeiter!$C294),MIN(DATE(2030,8,0),IF(Mitarbeiter!$D294="",DATE(2030,8,0),Mitarbeiter!$D294),TODAY()),Einstellungen!$F$13:$F$67)))*N(Mitarbeiter!$E294)/IF(Einstellungen!$C$11="7 Tage",7,5),N('Ist-Stunden'!BH294)),MAX(IF(Einstellungen!$C$11="7 Tage",MAX(0,(MIN(DATE(2030,8,0),IF(Mitarbeiter!$D294="",DATE(2030,8,0),Mitarbeiter!$D294),TODAY()))-(MAX(DATE(2030,7,1),Mitarbeiter!$C294))+1),MAX(0,NETWORKDAYS(MAX(DATE(2030,7,1),Mitarbeiter!$C294),MIN(DATE(2030,8,0),IF(Mitarbeiter!$D294="",DATE(2030,8,0),Mitarbeiter!$D294),TODAY()),Einstellungen!$F$13:$F$67)))*N(Mitarbeiter!$E294)/IF(Einstellungen!$C$11="7 Tage",7,5),N('Ist-Stunden'!BH294)+(N(Krankheitstage!DE294)+N(Krankheitstage!DQ294))*N($C294))))</f>
        <v/>
      </c>
      <c r="CM294" s="76">
        <f>IF($B294="",0,IF(Einstellungen!$C$10="Ja",MAX(IF(Einstellungen!$C$11="7 Tage",MAX(0,(MIN(DATE(2030,9,0),IF(Mitarbeiter!$D294="",DATE(2030,9,0),Mitarbeiter!$D294),TODAY()))-(MAX(DATE(2030,8,1),Mitarbeiter!$C294))+1),MAX(0,NETWORKDAYS(MAX(DATE(2030,8,1),Mitarbeiter!$C294),MIN(DATE(2030,9,0),IF(Mitarbeiter!$D294="",DATE(2030,9,0),Mitarbeiter!$D294),TODAY()),Einstellungen!$F$13:$F$67)))*N(Mitarbeiter!$E294)/IF(Einstellungen!$C$11="7 Tage",7,5),N('Ist-Stunden'!BI294)),MAX(IF(Einstellungen!$C$11="7 Tage",MAX(0,(MIN(DATE(2030,9,0),IF(Mitarbeiter!$D294="",DATE(2030,9,0),Mitarbeiter!$D294),TODAY()))-(MAX(DATE(2030,8,1),Mitarbeiter!$C294))+1),MAX(0,NETWORKDAYS(MAX(DATE(2030,8,1),Mitarbeiter!$C294),MIN(DATE(2030,9,0),IF(Mitarbeiter!$D294="",DATE(2030,9,0),Mitarbeiter!$D294),TODAY()),Einstellungen!$F$13:$F$67)))*N(Mitarbeiter!$E294)/IF(Einstellungen!$C$11="7 Tage",7,5),N('Ist-Stunden'!BI294)+(N(Krankheitstage!DF294)+N(Krankheitstage!DR294))*N($C294))))</f>
        <v/>
      </c>
      <c r="CN294" s="76">
        <f>IF($B294="",0,IF(Einstellungen!$C$10="Ja",MAX(IF(Einstellungen!$C$11="7 Tage",MAX(0,(MIN(DATE(2030,10,0),IF(Mitarbeiter!$D294="",DATE(2030,10,0),Mitarbeiter!$D294),TODAY()))-(MAX(DATE(2030,9,1),Mitarbeiter!$C294))+1),MAX(0,NETWORKDAYS(MAX(DATE(2030,9,1),Mitarbeiter!$C294),MIN(DATE(2030,10,0),IF(Mitarbeiter!$D294="",DATE(2030,10,0),Mitarbeiter!$D294),TODAY()),Einstellungen!$F$13:$F$67)))*N(Mitarbeiter!$E294)/IF(Einstellungen!$C$11="7 Tage",7,5),N('Ist-Stunden'!BJ294)),MAX(IF(Einstellungen!$C$11="7 Tage",MAX(0,(MIN(DATE(2030,10,0),IF(Mitarbeiter!$D294="",DATE(2030,10,0),Mitarbeiter!$D294),TODAY()))-(MAX(DATE(2030,9,1),Mitarbeiter!$C294))+1),MAX(0,NETWORKDAYS(MAX(DATE(2030,9,1),Mitarbeiter!$C294),MIN(DATE(2030,10,0),IF(Mitarbeiter!$D294="",DATE(2030,10,0),Mitarbeiter!$D294),TODAY()),Einstellungen!$F$13:$F$67)))*N(Mitarbeiter!$E294)/IF(Einstellungen!$C$11="7 Tage",7,5),N('Ist-Stunden'!BJ294)+(N(Krankheitstage!DG294)+N(Krankheitstage!DS294))*N($C294))))</f>
        <v/>
      </c>
      <c r="CO294" s="76">
        <f>IF($B294="",0,IF(Einstellungen!$C$10="Ja",MAX(IF(Einstellungen!$C$11="7 Tage",MAX(0,(MIN(DATE(2030,11,0),IF(Mitarbeiter!$D294="",DATE(2030,11,0),Mitarbeiter!$D294),TODAY()))-(MAX(DATE(2030,10,1),Mitarbeiter!$C294))+1),MAX(0,NETWORKDAYS(MAX(DATE(2030,10,1),Mitarbeiter!$C294),MIN(DATE(2030,11,0),IF(Mitarbeiter!$D294="",DATE(2030,11,0),Mitarbeiter!$D294),TODAY()),Einstellungen!$F$13:$F$67)))*N(Mitarbeiter!$E294)/IF(Einstellungen!$C$11="7 Tage",7,5),N('Ist-Stunden'!BK294)),MAX(IF(Einstellungen!$C$11="7 Tage",MAX(0,(MIN(DATE(2030,11,0),IF(Mitarbeiter!$D294="",DATE(2030,11,0),Mitarbeiter!$D294),TODAY()))-(MAX(DATE(2030,10,1),Mitarbeiter!$C294))+1),MAX(0,NETWORKDAYS(MAX(DATE(2030,10,1),Mitarbeiter!$C294),MIN(DATE(2030,11,0),IF(Mitarbeiter!$D294="",DATE(2030,11,0),Mitarbeiter!$D294),TODAY()),Einstellungen!$F$13:$F$67)))*N(Mitarbeiter!$E294)/IF(Einstellungen!$C$11="7 Tage",7,5),N('Ist-Stunden'!BK294)+(N(Krankheitstage!DH294)+N(Krankheitstage!DT294))*N($C294))))</f>
        <v/>
      </c>
      <c r="CP294" s="76">
        <f>IF($B294="",0,IF(Einstellungen!$C$10="Ja",MAX(IF(Einstellungen!$C$11="7 Tage",MAX(0,(MIN(DATE(2030,12,0),IF(Mitarbeiter!$D294="",DATE(2030,12,0),Mitarbeiter!$D294),TODAY()))-(MAX(DATE(2030,11,1),Mitarbeiter!$C294))+1),MAX(0,NETWORKDAYS(MAX(DATE(2030,11,1),Mitarbeiter!$C294),MIN(DATE(2030,12,0),IF(Mitarbeiter!$D294="",DATE(2030,12,0),Mitarbeiter!$D294),TODAY()),Einstellungen!$F$13:$F$67)))*N(Mitarbeiter!$E294)/IF(Einstellungen!$C$11="7 Tage",7,5),N('Ist-Stunden'!BL294)),MAX(IF(Einstellungen!$C$11="7 Tage",MAX(0,(MIN(DATE(2030,12,0),IF(Mitarbeiter!$D294="",DATE(2030,12,0),Mitarbeiter!$D294),TODAY()))-(MAX(DATE(2030,11,1),Mitarbeiter!$C294))+1),MAX(0,NETWORKDAYS(MAX(DATE(2030,11,1),Mitarbeiter!$C294),MIN(DATE(2030,12,0),IF(Mitarbeiter!$D294="",DATE(2030,12,0),Mitarbeiter!$D294),TODAY()),Einstellungen!$F$13:$F$67)))*N(Mitarbeiter!$E294)/IF(Einstellungen!$C$11="7 Tage",7,5),N('Ist-Stunden'!BL294)+(N(Krankheitstage!DI294)+N(Krankheitstage!DU294))*N($C294))))</f>
        <v/>
      </c>
      <c r="CQ294" s="76">
        <f>IF($B294="",0,IF(Einstellungen!$C$10="Ja",MAX(IF(Einstellungen!$C$11="7 Tage",MAX(0,(MIN(DATE(2030,13,0),IF(Mitarbeiter!$D294="",DATE(2030,13,0),Mitarbeiter!$D294),TODAY()))-(MAX(DATE(2030,12,1),Mitarbeiter!$C294))+1),MAX(0,NETWORKDAYS(MAX(DATE(2030,12,1),Mitarbeiter!$C294),MIN(DATE(2030,13,0),IF(Mitarbeiter!$D294="",DATE(2030,13,0),Mitarbeiter!$D294),TODAY()),Einstellungen!$F$13:$F$67)))*N(Mitarbeiter!$E294)/IF(Einstellungen!$C$11="7 Tage",7,5),N('Ist-Stunden'!BM294)),MAX(IF(Einstellungen!$C$11="7 Tage",MAX(0,(MIN(DATE(2030,13,0),IF(Mitarbeiter!$D294="",DATE(2030,13,0),Mitarbeiter!$D294),TODAY()))-(MAX(DATE(2030,12,1),Mitarbeiter!$C294))+1),MAX(0,NETWORKDAYS(MAX(DATE(2030,12,1),Mitarbeiter!$C294),MIN(DATE(2030,13,0),IF(Mitarbeiter!$D294="",DATE(2030,13,0),Mitarbeiter!$D294),TODAY()),Einstellungen!$F$13:$F$67)))*N(Mitarbeiter!$E294)/IF(Einstellungen!$C$11="7 Tage",7,5),N('Ist-Stunden'!BM294)+(N(Krankheitstage!DJ294)+N(Krankheitstage!DV294))*N($C294))))</f>
        <v/>
      </c>
    </row>
    <row r="295">
      <c r="A295" s="73">
        <f>IF(Mitarbeiter!B295="","",Mitarbeiter!A295)</f>
        <v/>
      </c>
      <c r="B295" s="6">
        <f>IF(Mitarbeiter!B295="","",Mitarbeiter!B295)</f>
        <v/>
      </c>
      <c r="C295" s="74">
        <f>IF(Mitarbeiter!B295="","",Mitarbeiter!F295)</f>
        <v/>
      </c>
      <c r="D295" s="75">
        <f>N(INDEX(Krankheitstage!$G295:$DV295,1,(Einstellungen!$C$3-2026)*24+1))</f>
        <v/>
      </c>
      <c r="E295" s="75">
        <f>N(INDEX(Krankheitstage!$G295:$DV295,1,(Einstellungen!$C$3-2026)*24+2))</f>
        <v/>
      </c>
      <c r="F295" s="75">
        <f>N(INDEX(Krankheitstage!$G295:$DV295,1,(Einstellungen!$C$3-2026)*24+3))</f>
        <v/>
      </c>
      <c r="G295" s="75">
        <f>N(INDEX(Krankheitstage!$G295:$DV295,1,(Einstellungen!$C$3-2026)*24+4))</f>
        <v/>
      </c>
      <c r="H295" s="75">
        <f>N(INDEX(Krankheitstage!$G295:$DV295,1,(Einstellungen!$C$3-2026)*24+5))</f>
        <v/>
      </c>
      <c r="I295" s="75">
        <f>N(INDEX(Krankheitstage!$G295:$DV295,1,(Einstellungen!$C$3-2026)*24+6))</f>
        <v/>
      </c>
      <c r="J295" s="75">
        <f>N(INDEX(Krankheitstage!$G295:$DV295,1,(Einstellungen!$C$3-2026)*24+7))</f>
        <v/>
      </c>
      <c r="K295" s="75">
        <f>N(INDEX(Krankheitstage!$G295:$DV295,1,(Einstellungen!$C$3-2026)*24+8))</f>
        <v/>
      </c>
      <c r="L295" s="75">
        <f>N(INDEX(Krankheitstage!$G295:$DV295,1,(Einstellungen!$C$3-2026)*24+9))</f>
        <v/>
      </c>
      <c r="M295" s="75">
        <f>N(INDEX(Krankheitstage!$G295:$DV295,1,(Einstellungen!$C$3-2026)*24+10))</f>
        <v/>
      </c>
      <c r="N295" s="75">
        <f>N(INDEX(Krankheitstage!$G295:$DV295,1,(Einstellungen!$C$3-2026)*24+11))</f>
        <v/>
      </c>
      <c r="O295" s="75">
        <f>N(INDEX(Krankheitstage!$G295:$DV295,1,(Einstellungen!$C$3-2026)*24+12))</f>
        <v/>
      </c>
      <c r="P295" s="75">
        <f>IF($B295="","",SUM(D295:O295))</f>
        <v/>
      </c>
      <c r="Q295" s="75">
        <f>N(INDEX(Krankheitstage!$G295:$DV295,1,(Einstellungen!$C$3-2026)*24+13))</f>
        <v/>
      </c>
      <c r="R295" s="75">
        <f>N(INDEX(Krankheitstage!$G295:$DV295,1,(Einstellungen!$C$3-2026)*24+14))</f>
        <v/>
      </c>
      <c r="S295" s="75">
        <f>N(INDEX(Krankheitstage!$G295:$DV295,1,(Einstellungen!$C$3-2026)*24+15))</f>
        <v/>
      </c>
      <c r="T295" s="75">
        <f>N(INDEX(Krankheitstage!$G295:$DV295,1,(Einstellungen!$C$3-2026)*24+16))</f>
        <v/>
      </c>
      <c r="U295" s="75">
        <f>N(INDEX(Krankheitstage!$G295:$DV295,1,(Einstellungen!$C$3-2026)*24+17))</f>
        <v/>
      </c>
      <c r="V295" s="75">
        <f>N(INDEX(Krankheitstage!$G295:$DV295,1,(Einstellungen!$C$3-2026)*24+18))</f>
        <v/>
      </c>
      <c r="W295" s="75">
        <f>N(INDEX(Krankheitstage!$G295:$DV295,1,(Einstellungen!$C$3-2026)*24+19))</f>
        <v/>
      </c>
      <c r="X295" s="75">
        <f>N(INDEX(Krankheitstage!$G295:$DV295,1,(Einstellungen!$C$3-2026)*24+20))</f>
        <v/>
      </c>
      <c r="Y295" s="75">
        <f>N(INDEX(Krankheitstage!$G295:$DV295,1,(Einstellungen!$C$3-2026)*24+21))</f>
        <v/>
      </c>
      <c r="Z295" s="75">
        <f>N(INDEX(Krankheitstage!$G295:$DV295,1,(Einstellungen!$C$3-2026)*24+22))</f>
        <v/>
      </c>
      <c r="AA295" s="75">
        <f>N(INDEX(Krankheitstage!$G295:$DV295,1,(Einstellungen!$C$3-2026)*24+23))</f>
        <v/>
      </c>
      <c r="AB295" s="75">
        <f>N(INDEX(Krankheitstage!$G295:$DV295,1,(Einstellungen!$C$3-2026)*24+24))</f>
        <v/>
      </c>
      <c r="AC295" s="75">
        <f>IF($B295="","",SUM(Q295:AB295))</f>
        <v/>
      </c>
      <c r="AD295" s="75">
        <f>IF($B295="","",SUM(P295,AC295))</f>
        <v/>
      </c>
      <c r="AE295" s="76">
        <f>IF($B295="","",AD295*N(C295))</f>
        <v/>
      </c>
      <c r="AF295" s="75">
        <f>IF($B295="","",Krankheitstage!E295)</f>
        <v/>
      </c>
      <c r="AG295" s="76">
        <f>IF($B295="","",AF295*N(C295))</f>
        <v/>
      </c>
      <c r="AH295" s="76">
        <f>IF($B295="","",INDEX($AJ295:$CQ295,1,(Einstellungen!$C$3-2026)*12+1)+INDEX($AJ295:$CQ295,1,(Einstellungen!$C$3-2026)*12+2)+INDEX($AJ295:$CQ295,1,(Einstellungen!$C$3-2026)*12+3)+INDEX($AJ295:$CQ295,1,(Einstellungen!$C$3-2026)*12+4)+INDEX($AJ295:$CQ295,1,(Einstellungen!$C$3-2026)*12+5)+INDEX($AJ295:$CQ295,1,(Einstellungen!$C$3-2026)*12+6)+INDEX($AJ295:$CQ295,1,(Einstellungen!$C$3-2026)*12+7)+INDEX($AJ295:$CQ295,1,(Einstellungen!$C$3-2026)*12+8)+INDEX($AJ295:$CQ295,1,(Einstellungen!$C$3-2026)*12+9)+INDEX($AJ295:$CQ295,1,(Einstellungen!$C$3-2026)*12+10)+INDEX($AJ295:$CQ295,1,(Einstellungen!$C$3-2026)*12+11)+INDEX($AJ295:$CQ295,1,(Einstellungen!$C$3-2026)*12+12))</f>
        <v/>
      </c>
      <c r="AI295" s="76">
        <f>IF($B295="","",SUM($AJ295:$CQ295))</f>
        <v/>
      </c>
      <c r="AJ295" s="76">
        <f>IF($B295="",0,IF(Einstellungen!$C$10="Ja",MAX(IF(Einstellungen!$C$11="7 Tage",MAX(0,(MIN(DATE(2026,2,0),IF(Mitarbeiter!$D295="",DATE(2026,2,0),Mitarbeiter!$D295),TODAY()))-(MAX(DATE(2026,1,1),Mitarbeiter!$C295))+1),MAX(0,NETWORKDAYS(MAX(DATE(2026,1,1),Mitarbeiter!$C295),MIN(DATE(2026,2,0),IF(Mitarbeiter!$D295="",DATE(2026,2,0),Mitarbeiter!$D295),TODAY()),Einstellungen!$F$13:$F$67)))*N(Mitarbeiter!$E295)/IF(Einstellungen!$C$11="7 Tage",7,5),N('Ist-Stunden'!F295)),MAX(IF(Einstellungen!$C$11="7 Tage",MAX(0,(MIN(DATE(2026,2,0),IF(Mitarbeiter!$D295="",DATE(2026,2,0),Mitarbeiter!$D295),TODAY()))-(MAX(DATE(2026,1,1),Mitarbeiter!$C295))+1),MAX(0,NETWORKDAYS(MAX(DATE(2026,1,1),Mitarbeiter!$C295),MIN(DATE(2026,2,0),IF(Mitarbeiter!$D295="",DATE(2026,2,0),Mitarbeiter!$D295),TODAY()),Einstellungen!$F$13:$F$67)))*N(Mitarbeiter!$E295)/IF(Einstellungen!$C$11="7 Tage",7,5),N('Ist-Stunden'!F295)+(N(Krankheitstage!G295)+N(Krankheitstage!S295))*N($C295))))</f>
        <v/>
      </c>
      <c r="AK295" s="76">
        <f>IF($B295="",0,IF(Einstellungen!$C$10="Ja",MAX(IF(Einstellungen!$C$11="7 Tage",MAX(0,(MIN(DATE(2026,3,0),IF(Mitarbeiter!$D295="",DATE(2026,3,0),Mitarbeiter!$D295),TODAY()))-(MAX(DATE(2026,2,1),Mitarbeiter!$C295))+1),MAX(0,NETWORKDAYS(MAX(DATE(2026,2,1),Mitarbeiter!$C295),MIN(DATE(2026,3,0),IF(Mitarbeiter!$D295="",DATE(2026,3,0),Mitarbeiter!$D295),TODAY()),Einstellungen!$F$13:$F$67)))*N(Mitarbeiter!$E295)/IF(Einstellungen!$C$11="7 Tage",7,5),N('Ist-Stunden'!G295)),MAX(IF(Einstellungen!$C$11="7 Tage",MAX(0,(MIN(DATE(2026,3,0),IF(Mitarbeiter!$D295="",DATE(2026,3,0),Mitarbeiter!$D295),TODAY()))-(MAX(DATE(2026,2,1),Mitarbeiter!$C295))+1),MAX(0,NETWORKDAYS(MAX(DATE(2026,2,1),Mitarbeiter!$C295),MIN(DATE(2026,3,0),IF(Mitarbeiter!$D295="",DATE(2026,3,0),Mitarbeiter!$D295),TODAY()),Einstellungen!$F$13:$F$67)))*N(Mitarbeiter!$E295)/IF(Einstellungen!$C$11="7 Tage",7,5),N('Ist-Stunden'!G295)+(N(Krankheitstage!H295)+N(Krankheitstage!T295))*N($C295))))</f>
        <v/>
      </c>
      <c r="AL295" s="76">
        <f>IF($B295="",0,IF(Einstellungen!$C$10="Ja",MAX(IF(Einstellungen!$C$11="7 Tage",MAX(0,(MIN(DATE(2026,4,0),IF(Mitarbeiter!$D295="",DATE(2026,4,0),Mitarbeiter!$D295),TODAY()))-(MAX(DATE(2026,3,1),Mitarbeiter!$C295))+1),MAX(0,NETWORKDAYS(MAX(DATE(2026,3,1),Mitarbeiter!$C295),MIN(DATE(2026,4,0),IF(Mitarbeiter!$D295="",DATE(2026,4,0),Mitarbeiter!$D295),TODAY()),Einstellungen!$F$13:$F$67)))*N(Mitarbeiter!$E295)/IF(Einstellungen!$C$11="7 Tage",7,5),N('Ist-Stunden'!H295)),MAX(IF(Einstellungen!$C$11="7 Tage",MAX(0,(MIN(DATE(2026,4,0),IF(Mitarbeiter!$D295="",DATE(2026,4,0),Mitarbeiter!$D295),TODAY()))-(MAX(DATE(2026,3,1),Mitarbeiter!$C295))+1),MAX(0,NETWORKDAYS(MAX(DATE(2026,3,1),Mitarbeiter!$C295),MIN(DATE(2026,4,0),IF(Mitarbeiter!$D295="",DATE(2026,4,0),Mitarbeiter!$D295),TODAY()),Einstellungen!$F$13:$F$67)))*N(Mitarbeiter!$E295)/IF(Einstellungen!$C$11="7 Tage",7,5),N('Ist-Stunden'!H295)+(N(Krankheitstage!I295)+N(Krankheitstage!U295))*N($C295))))</f>
        <v/>
      </c>
      <c r="AM295" s="76">
        <f>IF($B295="",0,IF(Einstellungen!$C$10="Ja",MAX(IF(Einstellungen!$C$11="7 Tage",MAX(0,(MIN(DATE(2026,5,0),IF(Mitarbeiter!$D295="",DATE(2026,5,0),Mitarbeiter!$D295),TODAY()))-(MAX(DATE(2026,4,1),Mitarbeiter!$C295))+1),MAX(0,NETWORKDAYS(MAX(DATE(2026,4,1),Mitarbeiter!$C295),MIN(DATE(2026,5,0),IF(Mitarbeiter!$D295="",DATE(2026,5,0),Mitarbeiter!$D295),TODAY()),Einstellungen!$F$13:$F$67)))*N(Mitarbeiter!$E295)/IF(Einstellungen!$C$11="7 Tage",7,5),N('Ist-Stunden'!I295)),MAX(IF(Einstellungen!$C$11="7 Tage",MAX(0,(MIN(DATE(2026,5,0),IF(Mitarbeiter!$D295="",DATE(2026,5,0),Mitarbeiter!$D295),TODAY()))-(MAX(DATE(2026,4,1),Mitarbeiter!$C295))+1),MAX(0,NETWORKDAYS(MAX(DATE(2026,4,1),Mitarbeiter!$C295),MIN(DATE(2026,5,0),IF(Mitarbeiter!$D295="",DATE(2026,5,0),Mitarbeiter!$D295),TODAY()),Einstellungen!$F$13:$F$67)))*N(Mitarbeiter!$E295)/IF(Einstellungen!$C$11="7 Tage",7,5),N('Ist-Stunden'!I295)+(N(Krankheitstage!J295)+N(Krankheitstage!V295))*N($C295))))</f>
        <v/>
      </c>
      <c r="AN295" s="76">
        <f>IF($B295="",0,IF(Einstellungen!$C$10="Ja",MAX(IF(Einstellungen!$C$11="7 Tage",MAX(0,(MIN(DATE(2026,6,0),IF(Mitarbeiter!$D295="",DATE(2026,6,0),Mitarbeiter!$D295),TODAY()))-(MAX(DATE(2026,5,1),Mitarbeiter!$C295))+1),MAX(0,NETWORKDAYS(MAX(DATE(2026,5,1),Mitarbeiter!$C295),MIN(DATE(2026,6,0),IF(Mitarbeiter!$D295="",DATE(2026,6,0),Mitarbeiter!$D295),TODAY()),Einstellungen!$F$13:$F$67)))*N(Mitarbeiter!$E295)/IF(Einstellungen!$C$11="7 Tage",7,5),N('Ist-Stunden'!J295)),MAX(IF(Einstellungen!$C$11="7 Tage",MAX(0,(MIN(DATE(2026,6,0),IF(Mitarbeiter!$D295="",DATE(2026,6,0),Mitarbeiter!$D295),TODAY()))-(MAX(DATE(2026,5,1),Mitarbeiter!$C295))+1),MAX(0,NETWORKDAYS(MAX(DATE(2026,5,1),Mitarbeiter!$C295),MIN(DATE(2026,6,0),IF(Mitarbeiter!$D295="",DATE(2026,6,0),Mitarbeiter!$D295),TODAY()),Einstellungen!$F$13:$F$67)))*N(Mitarbeiter!$E295)/IF(Einstellungen!$C$11="7 Tage",7,5),N('Ist-Stunden'!J295)+(N(Krankheitstage!K295)+N(Krankheitstage!W295))*N($C295))))</f>
        <v/>
      </c>
      <c r="AO295" s="76">
        <f>IF($B295="",0,IF(Einstellungen!$C$10="Ja",MAX(IF(Einstellungen!$C$11="7 Tage",MAX(0,(MIN(DATE(2026,7,0),IF(Mitarbeiter!$D295="",DATE(2026,7,0),Mitarbeiter!$D295),TODAY()))-(MAX(DATE(2026,6,1),Mitarbeiter!$C295))+1),MAX(0,NETWORKDAYS(MAX(DATE(2026,6,1),Mitarbeiter!$C295),MIN(DATE(2026,7,0),IF(Mitarbeiter!$D295="",DATE(2026,7,0),Mitarbeiter!$D295),TODAY()),Einstellungen!$F$13:$F$67)))*N(Mitarbeiter!$E295)/IF(Einstellungen!$C$11="7 Tage",7,5),N('Ist-Stunden'!K295)),MAX(IF(Einstellungen!$C$11="7 Tage",MAX(0,(MIN(DATE(2026,7,0),IF(Mitarbeiter!$D295="",DATE(2026,7,0),Mitarbeiter!$D295),TODAY()))-(MAX(DATE(2026,6,1),Mitarbeiter!$C295))+1),MAX(0,NETWORKDAYS(MAX(DATE(2026,6,1),Mitarbeiter!$C295),MIN(DATE(2026,7,0),IF(Mitarbeiter!$D295="",DATE(2026,7,0),Mitarbeiter!$D295),TODAY()),Einstellungen!$F$13:$F$67)))*N(Mitarbeiter!$E295)/IF(Einstellungen!$C$11="7 Tage",7,5),N('Ist-Stunden'!K295)+(N(Krankheitstage!L295)+N(Krankheitstage!X295))*N($C295))))</f>
        <v/>
      </c>
      <c r="AP295" s="76">
        <f>IF($B295="",0,IF(Einstellungen!$C$10="Ja",MAX(IF(Einstellungen!$C$11="7 Tage",MAX(0,(MIN(DATE(2026,8,0),IF(Mitarbeiter!$D295="",DATE(2026,8,0),Mitarbeiter!$D295),TODAY()))-(MAX(DATE(2026,7,1),Mitarbeiter!$C295))+1),MAX(0,NETWORKDAYS(MAX(DATE(2026,7,1),Mitarbeiter!$C295),MIN(DATE(2026,8,0),IF(Mitarbeiter!$D295="",DATE(2026,8,0),Mitarbeiter!$D295),TODAY()),Einstellungen!$F$13:$F$67)))*N(Mitarbeiter!$E295)/IF(Einstellungen!$C$11="7 Tage",7,5),N('Ist-Stunden'!L295)),MAX(IF(Einstellungen!$C$11="7 Tage",MAX(0,(MIN(DATE(2026,8,0),IF(Mitarbeiter!$D295="",DATE(2026,8,0),Mitarbeiter!$D295),TODAY()))-(MAX(DATE(2026,7,1),Mitarbeiter!$C295))+1),MAX(0,NETWORKDAYS(MAX(DATE(2026,7,1),Mitarbeiter!$C295),MIN(DATE(2026,8,0),IF(Mitarbeiter!$D295="",DATE(2026,8,0),Mitarbeiter!$D295),TODAY()),Einstellungen!$F$13:$F$67)))*N(Mitarbeiter!$E295)/IF(Einstellungen!$C$11="7 Tage",7,5),N('Ist-Stunden'!L295)+(N(Krankheitstage!M295)+N(Krankheitstage!Y295))*N($C295))))</f>
        <v/>
      </c>
      <c r="AQ295" s="76">
        <f>IF($B295="",0,IF(Einstellungen!$C$10="Ja",MAX(IF(Einstellungen!$C$11="7 Tage",MAX(0,(MIN(DATE(2026,9,0),IF(Mitarbeiter!$D295="",DATE(2026,9,0),Mitarbeiter!$D295),TODAY()))-(MAX(DATE(2026,8,1),Mitarbeiter!$C295))+1),MAX(0,NETWORKDAYS(MAX(DATE(2026,8,1),Mitarbeiter!$C295),MIN(DATE(2026,9,0),IF(Mitarbeiter!$D295="",DATE(2026,9,0),Mitarbeiter!$D295),TODAY()),Einstellungen!$F$13:$F$67)))*N(Mitarbeiter!$E295)/IF(Einstellungen!$C$11="7 Tage",7,5),N('Ist-Stunden'!M295)),MAX(IF(Einstellungen!$C$11="7 Tage",MAX(0,(MIN(DATE(2026,9,0),IF(Mitarbeiter!$D295="",DATE(2026,9,0),Mitarbeiter!$D295),TODAY()))-(MAX(DATE(2026,8,1),Mitarbeiter!$C295))+1),MAX(0,NETWORKDAYS(MAX(DATE(2026,8,1),Mitarbeiter!$C295),MIN(DATE(2026,9,0),IF(Mitarbeiter!$D295="",DATE(2026,9,0),Mitarbeiter!$D295),TODAY()),Einstellungen!$F$13:$F$67)))*N(Mitarbeiter!$E295)/IF(Einstellungen!$C$11="7 Tage",7,5),N('Ist-Stunden'!M295)+(N(Krankheitstage!N295)+N(Krankheitstage!Z295))*N($C295))))</f>
        <v/>
      </c>
      <c r="AR295" s="76">
        <f>IF($B295="",0,IF(Einstellungen!$C$10="Ja",MAX(IF(Einstellungen!$C$11="7 Tage",MAX(0,(MIN(DATE(2026,10,0),IF(Mitarbeiter!$D295="",DATE(2026,10,0),Mitarbeiter!$D295),TODAY()))-(MAX(DATE(2026,9,1),Mitarbeiter!$C295))+1),MAX(0,NETWORKDAYS(MAX(DATE(2026,9,1),Mitarbeiter!$C295),MIN(DATE(2026,10,0),IF(Mitarbeiter!$D295="",DATE(2026,10,0),Mitarbeiter!$D295),TODAY()),Einstellungen!$F$13:$F$67)))*N(Mitarbeiter!$E295)/IF(Einstellungen!$C$11="7 Tage",7,5),N('Ist-Stunden'!N295)),MAX(IF(Einstellungen!$C$11="7 Tage",MAX(0,(MIN(DATE(2026,10,0),IF(Mitarbeiter!$D295="",DATE(2026,10,0),Mitarbeiter!$D295),TODAY()))-(MAX(DATE(2026,9,1),Mitarbeiter!$C295))+1),MAX(0,NETWORKDAYS(MAX(DATE(2026,9,1),Mitarbeiter!$C295),MIN(DATE(2026,10,0),IF(Mitarbeiter!$D295="",DATE(2026,10,0),Mitarbeiter!$D295),TODAY()),Einstellungen!$F$13:$F$67)))*N(Mitarbeiter!$E295)/IF(Einstellungen!$C$11="7 Tage",7,5),N('Ist-Stunden'!N295)+(N(Krankheitstage!O295)+N(Krankheitstage!AA295))*N($C295))))</f>
        <v/>
      </c>
      <c r="AS295" s="76">
        <f>IF($B295="",0,IF(Einstellungen!$C$10="Ja",MAX(IF(Einstellungen!$C$11="7 Tage",MAX(0,(MIN(DATE(2026,11,0),IF(Mitarbeiter!$D295="",DATE(2026,11,0),Mitarbeiter!$D295),TODAY()))-(MAX(DATE(2026,10,1),Mitarbeiter!$C295))+1),MAX(0,NETWORKDAYS(MAX(DATE(2026,10,1),Mitarbeiter!$C295),MIN(DATE(2026,11,0),IF(Mitarbeiter!$D295="",DATE(2026,11,0),Mitarbeiter!$D295),TODAY()),Einstellungen!$F$13:$F$67)))*N(Mitarbeiter!$E295)/IF(Einstellungen!$C$11="7 Tage",7,5),N('Ist-Stunden'!O295)),MAX(IF(Einstellungen!$C$11="7 Tage",MAX(0,(MIN(DATE(2026,11,0),IF(Mitarbeiter!$D295="",DATE(2026,11,0),Mitarbeiter!$D295),TODAY()))-(MAX(DATE(2026,10,1),Mitarbeiter!$C295))+1),MAX(0,NETWORKDAYS(MAX(DATE(2026,10,1),Mitarbeiter!$C295),MIN(DATE(2026,11,0),IF(Mitarbeiter!$D295="",DATE(2026,11,0),Mitarbeiter!$D295),TODAY()),Einstellungen!$F$13:$F$67)))*N(Mitarbeiter!$E295)/IF(Einstellungen!$C$11="7 Tage",7,5),N('Ist-Stunden'!O295)+(N(Krankheitstage!P295)+N(Krankheitstage!AB295))*N($C295))))</f>
        <v/>
      </c>
      <c r="AT295" s="76">
        <f>IF($B295="",0,IF(Einstellungen!$C$10="Ja",MAX(IF(Einstellungen!$C$11="7 Tage",MAX(0,(MIN(DATE(2026,12,0),IF(Mitarbeiter!$D295="",DATE(2026,12,0),Mitarbeiter!$D295),TODAY()))-(MAX(DATE(2026,11,1),Mitarbeiter!$C295))+1),MAX(0,NETWORKDAYS(MAX(DATE(2026,11,1),Mitarbeiter!$C295),MIN(DATE(2026,12,0),IF(Mitarbeiter!$D295="",DATE(2026,12,0),Mitarbeiter!$D295),TODAY()),Einstellungen!$F$13:$F$67)))*N(Mitarbeiter!$E295)/IF(Einstellungen!$C$11="7 Tage",7,5),N('Ist-Stunden'!P295)),MAX(IF(Einstellungen!$C$11="7 Tage",MAX(0,(MIN(DATE(2026,12,0),IF(Mitarbeiter!$D295="",DATE(2026,12,0),Mitarbeiter!$D295),TODAY()))-(MAX(DATE(2026,11,1),Mitarbeiter!$C295))+1),MAX(0,NETWORKDAYS(MAX(DATE(2026,11,1),Mitarbeiter!$C295),MIN(DATE(2026,12,0),IF(Mitarbeiter!$D295="",DATE(2026,12,0),Mitarbeiter!$D295),TODAY()),Einstellungen!$F$13:$F$67)))*N(Mitarbeiter!$E295)/IF(Einstellungen!$C$11="7 Tage",7,5),N('Ist-Stunden'!P295)+(N(Krankheitstage!Q295)+N(Krankheitstage!AC295))*N($C295))))</f>
        <v/>
      </c>
      <c r="AU295" s="76">
        <f>IF($B295="",0,IF(Einstellungen!$C$10="Ja",MAX(IF(Einstellungen!$C$11="7 Tage",MAX(0,(MIN(DATE(2026,13,0),IF(Mitarbeiter!$D295="",DATE(2026,13,0),Mitarbeiter!$D295),TODAY()))-(MAX(DATE(2026,12,1),Mitarbeiter!$C295))+1),MAX(0,NETWORKDAYS(MAX(DATE(2026,12,1),Mitarbeiter!$C295),MIN(DATE(2026,13,0),IF(Mitarbeiter!$D295="",DATE(2026,13,0),Mitarbeiter!$D295),TODAY()),Einstellungen!$F$13:$F$67)))*N(Mitarbeiter!$E295)/IF(Einstellungen!$C$11="7 Tage",7,5),N('Ist-Stunden'!Q295)),MAX(IF(Einstellungen!$C$11="7 Tage",MAX(0,(MIN(DATE(2026,13,0),IF(Mitarbeiter!$D295="",DATE(2026,13,0),Mitarbeiter!$D295),TODAY()))-(MAX(DATE(2026,12,1),Mitarbeiter!$C295))+1),MAX(0,NETWORKDAYS(MAX(DATE(2026,12,1),Mitarbeiter!$C295),MIN(DATE(2026,13,0),IF(Mitarbeiter!$D295="",DATE(2026,13,0),Mitarbeiter!$D295),TODAY()),Einstellungen!$F$13:$F$67)))*N(Mitarbeiter!$E295)/IF(Einstellungen!$C$11="7 Tage",7,5),N('Ist-Stunden'!Q295)+(N(Krankheitstage!R295)+N(Krankheitstage!AD295))*N($C295))))</f>
        <v/>
      </c>
      <c r="AV295" s="76">
        <f>IF($B295="",0,IF(Einstellungen!$C$10="Ja",MAX(IF(Einstellungen!$C$11="7 Tage",MAX(0,(MIN(DATE(2027,2,0),IF(Mitarbeiter!$D295="",DATE(2027,2,0),Mitarbeiter!$D295),TODAY()))-(MAX(DATE(2027,1,1),Mitarbeiter!$C295))+1),MAX(0,NETWORKDAYS(MAX(DATE(2027,1,1),Mitarbeiter!$C295),MIN(DATE(2027,2,0),IF(Mitarbeiter!$D295="",DATE(2027,2,0),Mitarbeiter!$D295),TODAY()),Einstellungen!$F$13:$F$67)))*N(Mitarbeiter!$E295)/IF(Einstellungen!$C$11="7 Tage",7,5),N('Ist-Stunden'!R295)),MAX(IF(Einstellungen!$C$11="7 Tage",MAX(0,(MIN(DATE(2027,2,0),IF(Mitarbeiter!$D295="",DATE(2027,2,0),Mitarbeiter!$D295),TODAY()))-(MAX(DATE(2027,1,1),Mitarbeiter!$C295))+1),MAX(0,NETWORKDAYS(MAX(DATE(2027,1,1),Mitarbeiter!$C295),MIN(DATE(2027,2,0),IF(Mitarbeiter!$D295="",DATE(2027,2,0),Mitarbeiter!$D295),TODAY()),Einstellungen!$F$13:$F$67)))*N(Mitarbeiter!$E295)/IF(Einstellungen!$C$11="7 Tage",7,5),N('Ist-Stunden'!R295)+(N(Krankheitstage!AE295)+N(Krankheitstage!AQ295))*N($C295))))</f>
        <v/>
      </c>
      <c r="AW295" s="76">
        <f>IF($B295="",0,IF(Einstellungen!$C$10="Ja",MAX(IF(Einstellungen!$C$11="7 Tage",MAX(0,(MIN(DATE(2027,3,0),IF(Mitarbeiter!$D295="",DATE(2027,3,0),Mitarbeiter!$D295),TODAY()))-(MAX(DATE(2027,2,1),Mitarbeiter!$C295))+1),MAX(0,NETWORKDAYS(MAX(DATE(2027,2,1),Mitarbeiter!$C295),MIN(DATE(2027,3,0),IF(Mitarbeiter!$D295="",DATE(2027,3,0),Mitarbeiter!$D295),TODAY()),Einstellungen!$F$13:$F$67)))*N(Mitarbeiter!$E295)/IF(Einstellungen!$C$11="7 Tage",7,5),N('Ist-Stunden'!S295)),MAX(IF(Einstellungen!$C$11="7 Tage",MAX(0,(MIN(DATE(2027,3,0),IF(Mitarbeiter!$D295="",DATE(2027,3,0),Mitarbeiter!$D295),TODAY()))-(MAX(DATE(2027,2,1),Mitarbeiter!$C295))+1),MAX(0,NETWORKDAYS(MAX(DATE(2027,2,1),Mitarbeiter!$C295),MIN(DATE(2027,3,0),IF(Mitarbeiter!$D295="",DATE(2027,3,0),Mitarbeiter!$D295),TODAY()),Einstellungen!$F$13:$F$67)))*N(Mitarbeiter!$E295)/IF(Einstellungen!$C$11="7 Tage",7,5),N('Ist-Stunden'!S295)+(N(Krankheitstage!AF295)+N(Krankheitstage!AR295))*N($C295))))</f>
        <v/>
      </c>
      <c r="AX295" s="76">
        <f>IF($B295="",0,IF(Einstellungen!$C$10="Ja",MAX(IF(Einstellungen!$C$11="7 Tage",MAX(0,(MIN(DATE(2027,4,0),IF(Mitarbeiter!$D295="",DATE(2027,4,0),Mitarbeiter!$D295),TODAY()))-(MAX(DATE(2027,3,1),Mitarbeiter!$C295))+1),MAX(0,NETWORKDAYS(MAX(DATE(2027,3,1),Mitarbeiter!$C295),MIN(DATE(2027,4,0),IF(Mitarbeiter!$D295="",DATE(2027,4,0),Mitarbeiter!$D295),TODAY()),Einstellungen!$F$13:$F$67)))*N(Mitarbeiter!$E295)/IF(Einstellungen!$C$11="7 Tage",7,5),N('Ist-Stunden'!T295)),MAX(IF(Einstellungen!$C$11="7 Tage",MAX(0,(MIN(DATE(2027,4,0),IF(Mitarbeiter!$D295="",DATE(2027,4,0),Mitarbeiter!$D295),TODAY()))-(MAX(DATE(2027,3,1),Mitarbeiter!$C295))+1),MAX(0,NETWORKDAYS(MAX(DATE(2027,3,1),Mitarbeiter!$C295),MIN(DATE(2027,4,0),IF(Mitarbeiter!$D295="",DATE(2027,4,0),Mitarbeiter!$D295),TODAY()),Einstellungen!$F$13:$F$67)))*N(Mitarbeiter!$E295)/IF(Einstellungen!$C$11="7 Tage",7,5),N('Ist-Stunden'!T295)+(N(Krankheitstage!AG295)+N(Krankheitstage!AS295))*N($C295))))</f>
        <v/>
      </c>
      <c r="AY295" s="76">
        <f>IF($B295="",0,IF(Einstellungen!$C$10="Ja",MAX(IF(Einstellungen!$C$11="7 Tage",MAX(0,(MIN(DATE(2027,5,0),IF(Mitarbeiter!$D295="",DATE(2027,5,0),Mitarbeiter!$D295),TODAY()))-(MAX(DATE(2027,4,1),Mitarbeiter!$C295))+1),MAX(0,NETWORKDAYS(MAX(DATE(2027,4,1),Mitarbeiter!$C295),MIN(DATE(2027,5,0),IF(Mitarbeiter!$D295="",DATE(2027,5,0),Mitarbeiter!$D295),TODAY()),Einstellungen!$F$13:$F$67)))*N(Mitarbeiter!$E295)/IF(Einstellungen!$C$11="7 Tage",7,5),N('Ist-Stunden'!U295)),MAX(IF(Einstellungen!$C$11="7 Tage",MAX(0,(MIN(DATE(2027,5,0),IF(Mitarbeiter!$D295="",DATE(2027,5,0),Mitarbeiter!$D295),TODAY()))-(MAX(DATE(2027,4,1),Mitarbeiter!$C295))+1),MAX(0,NETWORKDAYS(MAX(DATE(2027,4,1),Mitarbeiter!$C295),MIN(DATE(2027,5,0),IF(Mitarbeiter!$D295="",DATE(2027,5,0),Mitarbeiter!$D295),TODAY()),Einstellungen!$F$13:$F$67)))*N(Mitarbeiter!$E295)/IF(Einstellungen!$C$11="7 Tage",7,5),N('Ist-Stunden'!U295)+(N(Krankheitstage!AH295)+N(Krankheitstage!AT295))*N($C295))))</f>
        <v/>
      </c>
      <c r="AZ295" s="76">
        <f>IF($B295="",0,IF(Einstellungen!$C$10="Ja",MAX(IF(Einstellungen!$C$11="7 Tage",MAX(0,(MIN(DATE(2027,6,0),IF(Mitarbeiter!$D295="",DATE(2027,6,0),Mitarbeiter!$D295),TODAY()))-(MAX(DATE(2027,5,1),Mitarbeiter!$C295))+1),MAX(0,NETWORKDAYS(MAX(DATE(2027,5,1),Mitarbeiter!$C295),MIN(DATE(2027,6,0),IF(Mitarbeiter!$D295="",DATE(2027,6,0),Mitarbeiter!$D295),TODAY()),Einstellungen!$F$13:$F$67)))*N(Mitarbeiter!$E295)/IF(Einstellungen!$C$11="7 Tage",7,5),N('Ist-Stunden'!V295)),MAX(IF(Einstellungen!$C$11="7 Tage",MAX(0,(MIN(DATE(2027,6,0),IF(Mitarbeiter!$D295="",DATE(2027,6,0),Mitarbeiter!$D295),TODAY()))-(MAX(DATE(2027,5,1),Mitarbeiter!$C295))+1),MAX(0,NETWORKDAYS(MAX(DATE(2027,5,1),Mitarbeiter!$C295),MIN(DATE(2027,6,0),IF(Mitarbeiter!$D295="",DATE(2027,6,0),Mitarbeiter!$D295),TODAY()),Einstellungen!$F$13:$F$67)))*N(Mitarbeiter!$E295)/IF(Einstellungen!$C$11="7 Tage",7,5),N('Ist-Stunden'!V295)+(N(Krankheitstage!AI295)+N(Krankheitstage!AU295))*N($C295))))</f>
        <v/>
      </c>
      <c r="BA295" s="76">
        <f>IF($B295="",0,IF(Einstellungen!$C$10="Ja",MAX(IF(Einstellungen!$C$11="7 Tage",MAX(0,(MIN(DATE(2027,7,0),IF(Mitarbeiter!$D295="",DATE(2027,7,0),Mitarbeiter!$D295),TODAY()))-(MAX(DATE(2027,6,1),Mitarbeiter!$C295))+1),MAX(0,NETWORKDAYS(MAX(DATE(2027,6,1),Mitarbeiter!$C295),MIN(DATE(2027,7,0),IF(Mitarbeiter!$D295="",DATE(2027,7,0),Mitarbeiter!$D295),TODAY()),Einstellungen!$F$13:$F$67)))*N(Mitarbeiter!$E295)/IF(Einstellungen!$C$11="7 Tage",7,5),N('Ist-Stunden'!W295)),MAX(IF(Einstellungen!$C$11="7 Tage",MAX(0,(MIN(DATE(2027,7,0),IF(Mitarbeiter!$D295="",DATE(2027,7,0),Mitarbeiter!$D295),TODAY()))-(MAX(DATE(2027,6,1),Mitarbeiter!$C295))+1),MAX(0,NETWORKDAYS(MAX(DATE(2027,6,1),Mitarbeiter!$C295),MIN(DATE(2027,7,0),IF(Mitarbeiter!$D295="",DATE(2027,7,0),Mitarbeiter!$D295),TODAY()),Einstellungen!$F$13:$F$67)))*N(Mitarbeiter!$E295)/IF(Einstellungen!$C$11="7 Tage",7,5),N('Ist-Stunden'!W295)+(N(Krankheitstage!AJ295)+N(Krankheitstage!AV295))*N($C295))))</f>
        <v/>
      </c>
      <c r="BB295" s="76">
        <f>IF($B295="",0,IF(Einstellungen!$C$10="Ja",MAX(IF(Einstellungen!$C$11="7 Tage",MAX(0,(MIN(DATE(2027,8,0),IF(Mitarbeiter!$D295="",DATE(2027,8,0),Mitarbeiter!$D295),TODAY()))-(MAX(DATE(2027,7,1),Mitarbeiter!$C295))+1),MAX(0,NETWORKDAYS(MAX(DATE(2027,7,1),Mitarbeiter!$C295),MIN(DATE(2027,8,0),IF(Mitarbeiter!$D295="",DATE(2027,8,0),Mitarbeiter!$D295),TODAY()),Einstellungen!$F$13:$F$67)))*N(Mitarbeiter!$E295)/IF(Einstellungen!$C$11="7 Tage",7,5),N('Ist-Stunden'!X295)),MAX(IF(Einstellungen!$C$11="7 Tage",MAX(0,(MIN(DATE(2027,8,0),IF(Mitarbeiter!$D295="",DATE(2027,8,0),Mitarbeiter!$D295),TODAY()))-(MAX(DATE(2027,7,1),Mitarbeiter!$C295))+1),MAX(0,NETWORKDAYS(MAX(DATE(2027,7,1),Mitarbeiter!$C295),MIN(DATE(2027,8,0),IF(Mitarbeiter!$D295="",DATE(2027,8,0),Mitarbeiter!$D295),TODAY()),Einstellungen!$F$13:$F$67)))*N(Mitarbeiter!$E295)/IF(Einstellungen!$C$11="7 Tage",7,5),N('Ist-Stunden'!X295)+(N(Krankheitstage!AK295)+N(Krankheitstage!AW295))*N($C295))))</f>
        <v/>
      </c>
      <c r="BC295" s="76">
        <f>IF($B295="",0,IF(Einstellungen!$C$10="Ja",MAX(IF(Einstellungen!$C$11="7 Tage",MAX(0,(MIN(DATE(2027,9,0),IF(Mitarbeiter!$D295="",DATE(2027,9,0),Mitarbeiter!$D295),TODAY()))-(MAX(DATE(2027,8,1),Mitarbeiter!$C295))+1),MAX(0,NETWORKDAYS(MAX(DATE(2027,8,1),Mitarbeiter!$C295),MIN(DATE(2027,9,0),IF(Mitarbeiter!$D295="",DATE(2027,9,0),Mitarbeiter!$D295),TODAY()),Einstellungen!$F$13:$F$67)))*N(Mitarbeiter!$E295)/IF(Einstellungen!$C$11="7 Tage",7,5),N('Ist-Stunden'!Y295)),MAX(IF(Einstellungen!$C$11="7 Tage",MAX(0,(MIN(DATE(2027,9,0),IF(Mitarbeiter!$D295="",DATE(2027,9,0),Mitarbeiter!$D295),TODAY()))-(MAX(DATE(2027,8,1),Mitarbeiter!$C295))+1),MAX(0,NETWORKDAYS(MAX(DATE(2027,8,1),Mitarbeiter!$C295),MIN(DATE(2027,9,0),IF(Mitarbeiter!$D295="",DATE(2027,9,0),Mitarbeiter!$D295),TODAY()),Einstellungen!$F$13:$F$67)))*N(Mitarbeiter!$E295)/IF(Einstellungen!$C$11="7 Tage",7,5),N('Ist-Stunden'!Y295)+(N(Krankheitstage!AL295)+N(Krankheitstage!AX295))*N($C295))))</f>
        <v/>
      </c>
      <c r="BD295" s="76">
        <f>IF($B295="",0,IF(Einstellungen!$C$10="Ja",MAX(IF(Einstellungen!$C$11="7 Tage",MAX(0,(MIN(DATE(2027,10,0),IF(Mitarbeiter!$D295="",DATE(2027,10,0),Mitarbeiter!$D295),TODAY()))-(MAX(DATE(2027,9,1),Mitarbeiter!$C295))+1),MAX(0,NETWORKDAYS(MAX(DATE(2027,9,1),Mitarbeiter!$C295),MIN(DATE(2027,10,0),IF(Mitarbeiter!$D295="",DATE(2027,10,0),Mitarbeiter!$D295),TODAY()),Einstellungen!$F$13:$F$67)))*N(Mitarbeiter!$E295)/IF(Einstellungen!$C$11="7 Tage",7,5),N('Ist-Stunden'!Z295)),MAX(IF(Einstellungen!$C$11="7 Tage",MAX(0,(MIN(DATE(2027,10,0),IF(Mitarbeiter!$D295="",DATE(2027,10,0),Mitarbeiter!$D295),TODAY()))-(MAX(DATE(2027,9,1),Mitarbeiter!$C295))+1),MAX(0,NETWORKDAYS(MAX(DATE(2027,9,1),Mitarbeiter!$C295),MIN(DATE(2027,10,0),IF(Mitarbeiter!$D295="",DATE(2027,10,0),Mitarbeiter!$D295),TODAY()),Einstellungen!$F$13:$F$67)))*N(Mitarbeiter!$E295)/IF(Einstellungen!$C$11="7 Tage",7,5),N('Ist-Stunden'!Z295)+(N(Krankheitstage!AM295)+N(Krankheitstage!AY295))*N($C295))))</f>
        <v/>
      </c>
      <c r="BE295" s="76">
        <f>IF($B295="",0,IF(Einstellungen!$C$10="Ja",MAX(IF(Einstellungen!$C$11="7 Tage",MAX(0,(MIN(DATE(2027,11,0),IF(Mitarbeiter!$D295="",DATE(2027,11,0),Mitarbeiter!$D295),TODAY()))-(MAX(DATE(2027,10,1),Mitarbeiter!$C295))+1),MAX(0,NETWORKDAYS(MAX(DATE(2027,10,1),Mitarbeiter!$C295),MIN(DATE(2027,11,0),IF(Mitarbeiter!$D295="",DATE(2027,11,0),Mitarbeiter!$D295),TODAY()),Einstellungen!$F$13:$F$67)))*N(Mitarbeiter!$E295)/IF(Einstellungen!$C$11="7 Tage",7,5),N('Ist-Stunden'!AA295)),MAX(IF(Einstellungen!$C$11="7 Tage",MAX(0,(MIN(DATE(2027,11,0),IF(Mitarbeiter!$D295="",DATE(2027,11,0),Mitarbeiter!$D295),TODAY()))-(MAX(DATE(2027,10,1),Mitarbeiter!$C295))+1),MAX(0,NETWORKDAYS(MAX(DATE(2027,10,1),Mitarbeiter!$C295),MIN(DATE(2027,11,0),IF(Mitarbeiter!$D295="",DATE(2027,11,0),Mitarbeiter!$D295),TODAY()),Einstellungen!$F$13:$F$67)))*N(Mitarbeiter!$E295)/IF(Einstellungen!$C$11="7 Tage",7,5),N('Ist-Stunden'!AA295)+(N(Krankheitstage!AN295)+N(Krankheitstage!AZ295))*N($C295))))</f>
        <v/>
      </c>
      <c r="BF295" s="76">
        <f>IF($B295="",0,IF(Einstellungen!$C$10="Ja",MAX(IF(Einstellungen!$C$11="7 Tage",MAX(0,(MIN(DATE(2027,12,0),IF(Mitarbeiter!$D295="",DATE(2027,12,0),Mitarbeiter!$D295),TODAY()))-(MAX(DATE(2027,11,1),Mitarbeiter!$C295))+1),MAX(0,NETWORKDAYS(MAX(DATE(2027,11,1),Mitarbeiter!$C295),MIN(DATE(2027,12,0),IF(Mitarbeiter!$D295="",DATE(2027,12,0),Mitarbeiter!$D295),TODAY()),Einstellungen!$F$13:$F$67)))*N(Mitarbeiter!$E295)/IF(Einstellungen!$C$11="7 Tage",7,5),N('Ist-Stunden'!AB295)),MAX(IF(Einstellungen!$C$11="7 Tage",MAX(0,(MIN(DATE(2027,12,0),IF(Mitarbeiter!$D295="",DATE(2027,12,0),Mitarbeiter!$D295),TODAY()))-(MAX(DATE(2027,11,1),Mitarbeiter!$C295))+1),MAX(0,NETWORKDAYS(MAX(DATE(2027,11,1),Mitarbeiter!$C295),MIN(DATE(2027,12,0),IF(Mitarbeiter!$D295="",DATE(2027,12,0),Mitarbeiter!$D295),TODAY()),Einstellungen!$F$13:$F$67)))*N(Mitarbeiter!$E295)/IF(Einstellungen!$C$11="7 Tage",7,5),N('Ist-Stunden'!AB295)+(N(Krankheitstage!AO295)+N(Krankheitstage!BA295))*N($C295))))</f>
        <v/>
      </c>
      <c r="BG295" s="76">
        <f>IF($B295="",0,IF(Einstellungen!$C$10="Ja",MAX(IF(Einstellungen!$C$11="7 Tage",MAX(0,(MIN(DATE(2027,13,0),IF(Mitarbeiter!$D295="",DATE(2027,13,0),Mitarbeiter!$D295),TODAY()))-(MAX(DATE(2027,12,1),Mitarbeiter!$C295))+1),MAX(0,NETWORKDAYS(MAX(DATE(2027,12,1),Mitarbeiter!$C295),MIN(DATE(2027,13,0),IF(Mitarbeiter!$D295="",DATE(2027,13,0),Mitarbeiter!$D295),TODAY()),Einstellungen!$F$13:$F$67)))*N(Mitarbeiter!$E295)/IF(Einstellungen!$C$11="7 Tage",7,5),N('Ist-Stunden'!AC295)),MAX(IF(Einstellungen!$C$11="7 Tage",MAX(0,(MIN(DATE(2027,13,0),IF(Mitarbeiter!$D295="",DATE(2027,13,0),Mitarbeiter!$D295),TODAY()))-(MAX(DATE(2027,12,1),Mitarbeiter!$C295))+1),MAX(0,NETWORKDAYS(MAX(DATE(2027,12,1),Mitarbeiter!$C295),MIN(DATE(2027,13,0),IF(Mitarbeiter!$D295="",DATE(2027,13,0),Mitarbeiter!$D295),TODAY()),Einstellungen!$F$13:$F$67)))*N(Mitarbeiter!$E295)/IF(Einstellungen!$C$11="7 Tage",7,5),N('Ist-Stunden'!AC295)+(N(Krankheitstage!AP295)+N(Krankheitstage!BB295))*N($C295))))</f>
        <v/>
      </c>
      <c r="BH295" s="76">
        <f>IF($B295="",0,IF(Einstellungen!$C$10="Ja",MAX(IF(Einstellungen!$C$11="7 Tage",MAX(0,(MIN(DATE(2028,2,0),IF(Mitarbeiter!$D295="",DATE(2028,2,0),Mitarbeiter!$D295),TODAY()))-(MAX(DATE(2028,1,1),Mitarbeiter!$C295))+1),MAX(0,NETWORKDAYS(MAX(DATE(2028,1,1),Mitarbeiter!$C295),MIN(DATE(2028,2,0),IF(Mitarbeiter!$D295="",DATE(2028,2,0),Mitarbeiter!$D295),TODAY()),Einstellungen!$F$13:$F$67)))*N(Mitarbeiter!$E295)/IF(Einstellungen!$C$11="7 Tage",7,5),N('Ist-Stunden'!AD295)),MAX(IF(Einstellungen!$C$11="7 Tage",MAX(0,(MIN(DATE(2028,2,0),IF(Mitarbeiter!$D295="",DATE(2028,2,0),Mitarbeiter!$D295),TODAY()))-(MAX(DATE(2028,1,1),Mitarbeiter!$C295))+1),MAX(0,NETWORKDAYS(MAX(DATE(2028,1,1),Mitarbeiter!$C295),MIN(DATE(2028,2,0),IF(Mitarbeiter!$D295="",DATE(2028,2,0),Mitarbeiter!$D295),TODAY()),Einstellungen!$F$13:$F$67)))*N(Mitarbeiter!$E295)/IF(Einstellungen!$C$11="7 Tage",7,5),N('Ist-Stunden'!AD295)+(N(Krankheitstage!BC295)+N(Krankheitstage!BO295))*N($C295))))</f>
        <v/>
      </c>
      <c r="BI295" s="76">
        <f>IF($B295="",0,IF(Einstellungen!$C$10="Ja",MAX(IF(Einstellungen!$C$11="7 Tage",MAX(0,(MIN(DATE(2028,3,0),IF(Mitarbeiter!$D295="",DATE(2028,3,0),Mitarbeiter!$D295),TODAY()))-(MAX(DATE(2028,2,1),Mitarbeiter!$C295))+1),MAX(0,NETWORKDAYS(MAX(DATE(2028,2,1),Mitarbeiter!$C295),MIN(DATE(2028,3,0),IF(Mitarbeiter!$D295="",DATE(2028,3,0),Mitarbeiter!$D295),TODAY()),Einstellungen!$F$13:$F$67)))*N(Mitarbeiter!$E295)/IF(Einstellungen!$C$11="7 Tage",7,5),N('Ist-Stunden'!AE295)),MAX(IF(Einstellungen!$C$11="7 Tage",MAX(0,(MIN(DATE(2028,3,0),IF(Mitarbeiter!$D295="",DATE(2028,3,0),Mitarbeiter!$D295),TODAY()))-(MAX(DATE(2028,2,1),Mitarbeiter!$C295))+1),MAX(0,NETWORKDAYS(MAX(DATE(2028,2,1),Mitarbeiter!$C295),MIN(DATE(2028,3,0),IF(Mitarbeiter!$D295="",DATE(2028,3,0),Mitarbeiter!$D295),TODAY()),Einstellungen!$F$13:$F$67)))*N(Mitarbeiter!$E295)/IF(Einstellungen!$C$11="7 Tage",7,5),N('Ist-Stunden'!AE295)+(N(Krankheitstage!BD295)+N(Krankheitstage!BP295))*N($C295))))</f>
        <v/>
      </c>
      <c r="BJ295" s="76">
        <f>IF($B295="",0,IF(Einstellungen!$C$10="Ja",MAX(IF(Einstellungen!$C$11="7 Tage",MAX(0,(MIN(DATE(2028,4,0),IF(Mitarbeiter!$D295="",DATE(2028,4,0),Mitarbeiter!$D295),TODAY()))-(MAX(DATE(2028,3,1),Mitarbeiter!$C295))+1),MAX(0,NETWORKDAYS(MAX(DATE(2028,3,1),Mitarbeiter!$C295),MIN(DATE(2028,4,0),IF(Mitarbeiter!$D295="",DATE(2028,4,0),Mitarbeiter!$D295),TODAY()),Einstellungen!$F$13:$F$67)))*N(Mitarbeiter!$E295)/IF(Einstellungen!$C$11="7 Tage",7,5),N('Ist-Stunden'!AF295)),MAX(IF(Einstellungen!$C$11="7 Tage",MAX(0,(MIN(DATE(2028,4,0),IF(Mitarbeiter!$D295="",DATE(2028,4,0),Mitarbeiter!$D295),TODAY()))-(MAX(DATE(2028,3,1),Mitarbeiter!$C295))+1),MAX(0,NETWORKDAYS(MAX(DATE(2028,3,1),Mitarbeiter!$C295),MIN(DATE(2028,4,0),IF(Mitarbeiter!$D295="",DATE(2028,4,0),Mitarbeiter!$D295),TODAY()),Einstellungen!$F$13:$F$67)))*N(Mitarbeiter!$E295)/IF(Einstellungen!$C$11="7 Tage",7,5),N('Ist-Stunden'!AF295)+(N(Krankheitstage!BE295)+N(Krankheitstage!BQ295))*N($C295))))</f>
        <v/>
      </c>
      <c r="BK295" s="76">
        <f>IF($B295="",0,IF(Einstellungen!$C$10="Ja",MAX(IF(Einstellungen!$C$11="7 Tage",MAX(0,(MIN(DATE(2028,5,0),IF(Mitarbeiter!$D295="",DATE(2028,5,0),Mitarbeiter!$D295),TODAY()))-(MAX(DATE(2028,4,1),Mitarbeiter!$C295))+1),MAX(0,NETWORKDAYS(MAX(DATE(2028,4,1),Mitarbeiter!$C295),MIN(DATE(2028,5,0),IF(Mitarbeiter!$D295="",DATE(2028,5,0),Mitarbeiter!$D295),TODAY()),Einstellungen!$F$13:$F$67)))*N(Mitarbeiter!$E295)/IF(Einstellungen!$C$11="7 Tage",7,5),N('Ist-Stunden'!AG295)),MAX(IF(Einstellungen!$C$11="7 Tage",MAX(0,(MIN(DATE(2028,5,0),IF(Mitarbeiter!$D295="",DATE(2028,5,0),Mitarbeiter!$D295),TODAY()))-(MAX(DATE(2028,4,1),Mitarbeiter!$C295))+1),MAX(0,NETWORKDAYS(MAX(DATE(2028,4,1),Mitarbeiter!$C295),MIN(DATE(2028,5,0),IF(Mitarbeiter!$D295="",DATE(2028,5,0),Mitarbeiter!$D295),TODAY()),Einstellungen!$F$13:$F$67)))*N(Mitarbeiter!$E295)/IF(Einstellungen!$C$11="7 Tage",7,5),N('Ist-Stunden'!AG295)+(N(Krankheitstage!BF295)+N(Krankheitstage!BR295))*N($C295))))</f>
        <v/>
      </c>
      <c r="BL295" s="76">
        <f>IF($B295="",0,IF(Einstellungen!$C$10="Ja",MAX(IF(Einstellungen!$C$11="7 Tage",MAX(0,(MIN(DATE(2028,6,0),IF(Mitarbeiter!$D295="",DATE(2028,6,0),Mitarbeiter!$D295),TODAY()))-(MAX(DATE(2028,5,1),Mitarbeiter!$C295))+1),MAX(0,NETWORKDAYS(MAX(DATE(2028,5,1),Mitarbeiter!$C295),MIN(DATE(2028,6,0),IF(Mitarbeiter!$D295="",DATE(2028,6,0),Mitarbeiter!$D295),TODAY()),Einstellungen!$F$13:$F$67)))*N(Mitarbeiter!$E295)/IF(Einstellungen!$C$11="7 Tage",7,5),N('Ist-Stunden'!AH295)),MAX(IF(Einstellungen!$C$11="7 Tage",MAX(0,(MIN(DATE(2028,6,0),IF(Mitarbeiter!$D295="",DATE(2028,6,0),Mitarbeiter!$D295),TODAY()))-(MAX(DATE(2028,5,1),Mitarbeiter!$C295))+1),MAX(0,NETWORKDAYS(MAX(DATE(2028,5,1),Mitarbeiter!$C295),MIN(DATE(2028,6,0),IF(Mitarbeiter!$D295="",DATE(2028,6,0),Mitarbeiter!$D295),TODAY()),Einstellungen!$F$13:$F$67)))*N(Mitarbeiter!$E295)/IF(Einstellungen!$C$11="7 Tage",7,5),N('Ist-Stunden'!AH295)+(N(Krankheitstage!BG295)+N(Krankheitstage!BS295))*N($C295))))</f>
        <v/>
      </c>
      <c r="BM295" s="76">
        <f>IF($B295="",0,IF(Einstellungen!$C$10="Ja",MAX(IF(Einstellungen!$C$11="7 Tage",MAX(0,(MIN(DATE(2028,7,0),IF(Mitarbeiter!$D295="",DATE(2028,7,0),Mitarbeiter!$D295),TODAY()))-(MAX(DATE(2028,6,1),Mitarbeiter!$C295))+1),MAX(0,NETWORKDAYS(MAX(DATE(2028,6,1),Mitarbeiter!$C295),MIN(DATE(2028,7,0),IF(Mitarbeiter!$D295="",DATE(2028,7,0),Mitarbeiter!$D295),TODAY()),Einstellungen!$F$13:$F$67)))*N(Mitarbeiter!$E295)/IF(Einstellungen!$C$11="7 Tage",7,5),N('Ist-Stunden'!AI295)),MAX(IF(Einstellungen!$C$11="7 Tage",MAX(0,(MIN(DATE(2028,7,0),IF(Mitarbeiter!$D295="",DATE(2028,7,0),Mitarbeiter!$D295),TODAY()))-(MAX(DATE(2028,6,1),Mitarbeiter!$C295))+1),MAX(0,NETWORKDAYS(MAX(DATE(2028,6,1),Mitarbeiter!$C295),MIN(DATE(2028,7,0),IF(Mitarbeiter!$D295="",DATE(2028,7,0),Mitarbeiter!$D295),TODAY()),Einstellungen!$F$13:$F$67)))*N(Mitarbeiter!$E295)/IF(Einstellungen!$C$11="7 Tage",7,5),N('Ist-Stunden'!AI295)+(N(Krankheitstage!BH295)+N(Krankheitstage!BT295))*N($C295))))</f>
        <v/>
      </c>
      <c r="BN295" s="76">
        <f>IF($B295="",0,IF(Einstellungen!$C$10="Ja",MAX(IF(Einstellungen!$C$11="7 Tage",MAX(0,(MIN(DATE(2028,8,0),IF(Mitarbeiter!$D295="",DATE(2028,8,0),Mitarbeiter!$D295),TODAY()))-(MAX(DATE(2028,7,1),Mitarbeiter!$C295))+1),MAX(0,NETWORKDAYS(MAX(DATE(2028,7,1),Mitarbeiter!$C295),MIN(DATE(2028,8,0),IF(Mitarbeiter!$D295="",DATE(2028,8,0),Mitarbeiter!$D295),TODAY()),Einstellungen!$F$13:$F$67)))*N(Mitarbeiter!$E295)/IF(Einstellungen!$C$11="7 Tage",7,5),N('Ist-Stunden'!AJ295)),MAX(IF(Einstellungen!$C$11="7 Tage",MAX(0,(MIN(DATE(2028,8,0),IF(Mitarbeiter!$D295="",DATE(2028,8,0),Mitarbeiter!$D295),TODAY()))-(MAX(DATE(2028,7,1),Mitarbeiter!$C295))+1),MAX(0,NETWORKDAYS(MAX(DATE(2028,7,1),Mitarbeiter!$C295),MIN(DATE(2028,8,0),IF(Mitarbeiter!$D295="",DATE(2028,8,0),Mitarbeiter!$D295),TODAY()),Einstellungen!$F$13:$F$67)))*N(Mitarbeiter!$E295)/IF(Einstellungen!$C$11="7 Tage",7,5),N('Ist-Stunden'!AJ295)+(N(Krankheitstage!BI295)+N(Krankheitstage!BU295))*N($C295))))</f>
        <v/>
      </c>
      <c r="BO295" s="76">
        <f>IF($B295="",0,IF(Einstellungen!$C$10="Ja",MAX(IF(Einstellungen!$C$11="7 Tage",MAX(0,(MIN(DATE(2028,9,0),IF(Mitarbeiter!$D295="",DATE(2028,9,0),Mitarbeiter!$D295),TODAY()))-(MAX(DATE(2028,8,1),Mitarbeiter!$C295))+1),MAX(0,NETWORKDAYS(MAX(DATE(2028,8,1),Mitarbeiter!$C295),MIN(DATE(2028,9,0),IF(Mitarbeiter!$D295="",DATE(2028,9,0),Mitarbeiter!$D295),TODAY()),Einstellungen!$F$13:$F$67)))*N(Mitarbeiter!$E295)/IF(Einstellungen!$C$11="7 Tage",7,5),N('Ist-Stunden'!AK295)),MAX(IF(Einstellungen!$C$11="7 Tage",MAX(0,(MIN(DATE(2028,9,0),IF(Mitarbeiter!$D295="",DATE(2028,9,0),Mitarbeiter!$D295),TODAY()))-(MAX(DATE(2028,8,1),Mitarbeiter!$C295))+1),MAX(0,NETWORKDAYS(MAX(DATE(2028,8,1),Mitarbeiter!$C295),MIN(DATE(2028,9,0),IF(Mitarbeiter!$D295="",DATE(2028,9,0),Mitarbeiter!$D295),TODAY()),Einstellungen!$F$13:$F$67)))*N(Mitarbeiter!$E295)/IF(Einstellungen!$C$11="7 Tage",7,5),N('Ist-Stunden'!AK295)+(N(Krankheitstage!BJ295)+N(Krankheitstage!BV295))*N($C295))))</f>
        <v/>
      </c>
      <c r="BP295" s="76">
        <f>IF($B295="",0,IF(Einstellungen!$C$10="Ja",MAX(IF(Einstellungen!$C$11="7 Tage",MAX(0,(MIN(DATE(2028,10,0),IF(Mitarbeiter!$D295="",DATE(2028,10,0),Mitarbeiter!$D295),TODAY()))-(MAX(DATE(2028,9,1),Mitarbeiter!$C295))+1),MAX(0,NETWORKDAYS(MAX(DATE(2028,9,1),Mitarbeiter!$C295),MIN(DATE(2028,10,0),IF(Mitarbeiter!$D295="",DATE(2028,10,0),Mitarbeiter!$D295),TODAY()),Einstellungen!$F$13:$F$67)))*N(Mitarbeiter!$E295)/IF(Einstellungen!$C$11="7 Tage",7,5),N('Ist-Stunden'!AL295)),MAX(IF(Einstellungen!$C$11="7 Tage",MAX(0,(MIN(DATE(2028,10,0),IF(Mitarbeiter!$D295="",DATE(2028,10,0),Mitarbeiter!$D295),TODAY()))-(MAX(DATE(2028,9,1),Mitarbeiter!$C295))+1),MAX(0,NETWORKDAYS(MAX(DATE(2028,9,1),Mitarbeiter!$C295),MIN(DATE(2028,10,0),IF(Mitarbeiter!$D295="",DATE(2028,10,0),Mitarbeiter!$D295),TODAY()),Einstellungen!$F$13:$F$67)))*N(Mitarbeiter!$E295)/IF(Einstellungen!$C$11="7 Tage",7,5),N('Ist-Stunden'!AL295)+(N(Krankheitstage!BK295)+N(Krankheitstage!BW295))*N($C295))))</f>
        <v/>
      </c>
      <c r="BQ295" s="76">
        <f>IF($B295="",0,IF(Einstellungen!$C$10="Ja",MAX(IF(Einstellungen!$C$11="7 Tage",MAX(0,(MIN(DATE(2028,11,0),IF(Mitarbeiter!$D295="",DATE(2028,11,0),Mitarbeiter!$D295),TODAY()))-(MAX(DATE(2028,10,1),Mitarbeiter!$C295))+1),MAX(0,NETWORKDAYS(MAX(DATE(2028,10,1),Mitarbeiter!$C295),MIN(DATE(2028,11,0),IF(Mitarbeiter!$D295="",DATE(2028,11,0),Mitarbeiter!$D295),TODAY()),Einstellungen!$F$13:$F$67)))*N(Mitarbeiter!$E295)/IF(Einstellungen!$C$11="7 Tage",7,5),N('Ist-Stunden'!AM295)),MAX(IF(Einstellungen!$C$11="7 Tage",MAX(0,(MIN(DATE(2028,11,0),IF(Mitarbeiter!$D295="",DATE(2028,11,0),Mitarbeiter!$D295),TODAY()))-(MAX(DATE(2028,10,1),Mitarbeiter!$C295))+1),MAX(0,NETWORKDAYS(MAX(DATE(2028,10,1),Mitarbeiter!$C295),MIN(DATE(2028,11,0),IF(Mitarbeiter!$D295="",DATE(2028,11,0),Mitarbeiter!$D295),TODAY()),Einstellungen!$F$13:$F$67)))*N(Mitarbeiter!$E295)/IF(Einstellungen!$C$11="7 Tage",7,5),N('Ist-Stunden'!AM295)+(N(Krankheitstage!BL295)+N(Krankheitstage!BX295))*N($C295))))</f>
        <v/>
      </c>
      <c r="BR295" s="76">
        <f>IF($B295="",0,IF(Einstellungen!$C$10="Ja",MAX(IF(Einstellungen!$C$11="7 Tage",MAX(0,(MIN(DATE(2028,12,0),IF(Mitarbeiter!$D295="",DATE(2028,12,0),Mitarbeiter!$D295),TODAY()))-(MAX(DATE(2028,11,1),Mitarbeiter!$C295))+1),MAX(0,NETWORKDAYS(MAX(DATE(2028,11,1),Mitarbeiter!$C295),MIN(DATE(2028,12,0),IF(Mitarbeiter!$D295="",DATE(2028,12,0),Mitarbeiter!$D295),TODAY()),Einstellungen!$F$13:$F$67)))*N(Mitarbeiter!$E295)/IF(Einstellungen!$C$11="7 Tage",7,5),N('Ist-Stunden'!AN295)),MAX(IF(Einstellungen!$C$11="7 Tage",MAX(0,(MIN(DATE(2028,12,0),IF(Mitarbeiter!$D295="",DATE(2028,12,0),Mitarbeiter!$D295),TODAY()))-(MAX(DATE(2028,11,1),Mitarbeiter!$C295))+1),MAX(0,NETWORKDAYS(MAX(DATE(2028,11,1),Mitarbeiter!$C295),MIN(DATE(2028,12,0),IF(Mitarbeiter!$D295="",DATE(2028,12,0),Mitarbeiter!$D295),TODAY()),Einstellungen!$F$13:$F$67)))*N(Mitarbeiter!$E295)/IF(Einstellungen!$C$11="7 Tage",7,5),N('Ist-Stunden'!AN295)+(N(Krankheitstage!BM295)+N(Krankheitstage!BY295))*N($C295))))</f>
        <v/>
      </c>
      <c r="BS295" s="76">
        <f>IF($B295="",0,IF(Einstellungen!$C$10="Ja",MAX(IF(Einstellungen!$C$11="7 Tage",MAX(0,(MIN(DATE(2028,13,0),IF(Mitarbeiter!$D295="",DATE(2028,13,0),Mitarbeiter!$D295),TODAY()))-(MAX(DATE(2028,12,1),Mitarbeiter!$C295))+1),MAX(0,NETWORKDAYS(MAX(DATE(2028,12,1),Mitarbeiter!$C295),MIN(DATE(2028,13,0),IF(Mitarbeiter!$D295="",DATE(2028,13,0),Mitarbeiter!$D295),TODAY()),Einstellungen!$F$13:$F$67)))*N(Mitarbeiter!$E295)/IF(Einstellungen!$C$11="7 Tage",7,5),N('Ist-Stunden'!AO295)),MAX(IF(Einstellungen!$C$11="7 Tage",MAX(0,(MIN(DATE(2028,13,0),IF(Mitarbeiter!$D295="",DATE(2028,13,0),Mitarbeiter!$D295),TODAY()))-(MAX(DATE(2028,12,1),Mitarbeiter!$C295))+1),MAX(0,NETWORKDAYS(MAX(DATE(2028,12,1),Mitarbeiter!$C295),MIN(DATE(2028,13,0),IF(Mitarbeiter!$D295="",DATE(2028,13,0),Mitarbeiter!$D295),TODAY()),Einstellungen!$F$13:$F$67)))*N(Mitarbeiter!$E295)/IF(Einstellungen!$C$11="7 Tage",7,5),N('Ist-Stunden'!AO295)+(N(Krankheitstage!BN295)+N(Krankheitstage!BZ295))*N($C295))))</f>
        <v/>
      </c>
      <c r="BT295" s="76">
        <f>IF($B295="",0,IF(Einstellungen!$C$10="Ja",MAX(IF(Einstellungen!$C$11="7 Tage",MAX(0,(MIN(DATE(2029,2,0),IF(Mitarbeiter!$D295="",DATE(2029,2,0),Mitarbeiter!$D295),TODAY()))-(MAX(DATE(2029,1,1),Mitarbeiter!$C295))+1),MAX(0,NETWORKDAYS(MAX(DATE(2029,1,1),Mitarbeiter!$C295),MIN(DATE(2029,2,0),IF(Mitarbeiter!$D295="",DATE(2029,2,0),Mitarbeiter!$D295),TODAY()),Einstellungen!$F$13:$F$67)))*N(Mitarbeiter!$E295)/IF(Einstellungen!$C$11="7 Tage",7,5),N('Ist-Stunden'!AP295)),MAX(IF(Einstellungen!$C$11="7 Tage",MAX(0,(MIN(DATE(2029,2,0),IF(Mitarbeiter!$D295="",DATE(2029,2,0),Mitarbeiter!$D295),TODAY()))-(MAX(DATE(2029,1,1),Mitarbeiter!$C295))+1),MAX(0,NETWORKDAYS(MAX(DATE(2029,1,1),Mitarbeiter!$C295),MIN(DATE(2029,2,0),IF(Mitarbeiter!$D295="",DATE(2029,2,0),Mitarbeiter!$D295),TODAY()),Einstellungen!$F$13:$F$67)))*N(Mitarbeiter!$E295)/IF(Einstellungen!$C$11="7 Tage",7,5),N('Ist-Stunden'!AP295)+(N(Krankheitstage!CA295)+N(Krankheitstage!CM295))*N($C295))))</f>
        <v/>
      </c>
      <c r="BU295" s="76">
        <f>IF($B295="",0,IF(Einstellungen!$C$10="Ja",MAX(IF(Einstellungen!$C$11="7 Tage",MAX(0,(MIN(DATE(2029,3,0),IF(Mitarbeiter!$D295="",DATE(2029,3,0),Mitarbeiter!$D295),TODAY()))-(MAX(DATE(2029,2,1),Mitarbeiter!$C295))+1),MAX(0,NETWORKDAYS(MAX(DATE(2029,2,1),Mitarbeiter!$C295),MIN(DATE(2029,3,0),IF(Mitarbeiter!$D295="",DATE(2029,3,0),Mitarbeiter!$D295),TODAY()),Einstellungen!$F$13:$F$67)))*N(Mitarbeiter!$E295)/IF(Einstellungen!$C$11="7 Tage",7,5),N('Ist-Stunden'!AQ295)),MAX(IF(Einstellungen!$C$11="7 Tage",MAX(0,(MIN(DATE(2029,3,0),IF(Mitarbeiter!$D295="",DATE(2029,3,0),Mitarbeiter!$D295),TODAY()))-(MAX(DATE(2029,2,1),Mitarbeiter!$C295))+1),MAX(0,NETWORKDAYS(MAX(DATE(2029,2,1),Mitarbeiter!$C295),MIN(DATE(2029,3,0),IF(Mitarbeiter!$D295="",DATE(2029,3,0),Mitarbeiter!$D295),TODAY()),Einstellungen!$F$13:$F$67)))*N(Mitarbeiter!$E295)/IF(Einstellungen!$C$11="7 Tage",7,5),N('Ist-Stunden'!AQ295)+(N(Krankheitstage!CB295)+N(Krankheitstage!CN295))*N($C295))))</f>
        <v/>
      </c>
      <c r="BV295" s="76">
        <f>IF($B295="",0,IF(Einstellungen!$C$10="Ja",MAX(IF(Einstellungen!$C$11="7 Tage",MAX(0,(MIN(DATE(2029,4,0),IF(Mitarbeiter!$D295="",DATE(2029,4,0),Mitarbeiter!$D295),TODAY()))-(MAX(DATE(2029,3,1),Mitarbeiter!$C295))+1),MAX(0,NETWORKDAYS(MAX(DATE(2029,3,1),Mitarbeiter!$C295),MIN(DATE(2029,4,0),IF(Mitarbeiter!$D295="",DATE(2029,4,0),Mitarbeiter!$D295),TODAY()),Einstellungen!$F$13:$F$67)))*N(Mitarbeiter!$E295)/IF(Einstellungen!$C$11="7 Tage",7,5),N('Ist-Stunden'!AR295)),MAX(IF(Einstellungen!$C$11="7 Tage",MAX(0,(MIN(DATE(2029,4,0),IF(Mitarbeiter!$D295="",DATE(2029,4,0),Mitarbeiter!$D295),TODAY()))-(MAX(DATE(2029,3,1),Mitarbeiter!$C295))+1),MAX(0,NETWORKDAYS(MAX(DATE(2029,3,1),Mitarbeiter!$C295),MIN(DATE(2029,4,0),IF(Mitarbeiter!$D295="",DATE(2029,4,0),Mitarbeiter!$D295),TODAY()),Einstellungen!$F$13:$F$67)))*N(Mitarbeiter!$E295)/IF(Einstellungen!$C$11="7 Tage",7,5),N('Ist-Stunden'!AR295)+(N(Krankheitstage!CC295)+N(Krankheitstage!CO295))*N($C295))))</f>
        <v/>
      </c>
      <c r="BW295" s="76">
        <f>IF($B295="",0,IF(Einstellungen!$C$10="Ja",MAX(IF(Einstellungen!$C$11="7 Tage",MAX(0,(MIN(DATE(2029,5,0),IF(Mitarbeiter!$D295="",DATE(2029,5,0),Mitarbeiter!$D295),TODAY()))-(MAX(DATE(2029,4,1),Mitarbeiter!$C295))+1),MAX(0,NETWORKDAYS(MAX(DATE(2029,4,1),Mitarbeiter!$C295),MIN(DATE(2029,5,0),IF(Mitarbeiter!$D295="",DATE(2029,5,0),Mitarbeiter!$D295),TODAY()),Einstellungen!$F$13:$F$67)))*N(Mitarbeiter!$E295)/IF(Einstellungen!$C$11="7 Tage",7,5),N('Ist-Stunden'!AS295)),MAX(IF(Einstellungen!$C$11="7 Tage",MAX(0,(MIN(DATE(2029,5,0),IF(Mitarbeiter!$D295="",DATE(2029,5,0),Mitarbeiter!$D295),TODAY()))-(MAX(DATE(2029,4,1),Mitarbeiter!$C295))+1),MAX(0,NETWORKDAYS(MAX(DATE(2029,4,1),Mitarbeiter!$C295),MIN(DATE(2029,5,0),IF(Mitarbeiter!$D295="",DATE(2029,5,0),Mitarbeiter!$D295),TODAY()),Einstellungen!$F$13:$F$67)))*N(Mitarbeiter!$E295)/IF(Einstellungen!$C$11="7 Tage",7,5),N('Ist-Stunden'!AS295)+(N(Krankheitstage!CD295)+N(Krankheitstage!CP295))*N($C295))))</f>
        <v/>
      </c>
      <c r="BX295" s="76">
        <f>IF($B295="",0,IF(Einstellungen!$C$10="Ja",MAX(IF(Einstellungen!$C$11="7 Tage",MAX(0,(MIN(DATE(2029,6,0),IF(Mitarbeiter!$D295="",DATE(2029,6,0),Mitarbeiter!$D295),TODAY()))-(MAX(DATE(2029,5,1),Mitarbeiter!$C295))+1),MAX(0,NETWORKDAYS(MAX(DATE(2029,5,1),Mitarbeiter!$C295),MIN(DATE(2029,6,0),IF(Mitarbeiter!$D295="",DATE(2029,6,0),Mitarbeiter!$D295),TODAY()),Einstellungen!$F$13:$F$67)))*N(Mitarbeiter!$E295)/IF(Einstellungen!$C$11="7 Tage",7,5),N('Ist-Stunden'!AT295)),MAX(IF(Einstellungen!$C$11="7 Tage",MAX(0,(MIN(DATE(2029,6,0),IF(Mitarbeiter!$D295="",DATE(2029,6,0),Mitarbeiter!$D295),TODAY()))-(MAX(DATE(2029,5,1),Mitarbeiter!$C295))+1),MAX(0,NETWORKDAYS(MAX(DATE(2029,5,1),Mitarbeiter!$C295),MIN(DATE(2029,6,0),IF(Mitarbeiter!$D295="",DATE(2029,6,0),Mitarbeiter!$D295),TODAY()),Einstellungen!$F$13:$F$67)))*N(Mitarbeiter!$E295)/IF(Einstellungen!$C$11="7 Tage",7,5),N('Ist-Stunden'!AT295)+(N(Krankheitstage!CE295)+N(Krankheitstage!CQ295))*N($C295))))</f>
        <v/>
      </c>
      <c r="BY295" s="76">
        <f>IF($B295="",0,IF(Einstellungen!$C$10="Ja",MAX(IF(Einstellungen!$C$11="7 Tage",MAX(0,(MIN(DATE(2029,7,0),IF(Mitarbeiter!$D295="",DATE(2029,7,0),Mitarbeiter!$D295),TODAY()))-(MAX(DATE(2029,6,1),Mitarbeiter!$C295))+1),MAX(0,NETWORKDAYS(MAX(DATE(2029,6,1),Mitarbeiter!$C295),MIN(DATE(2029,7,0),IF(Mitarbeiter!$D295="",DATE(2029,7,0),Mitarbeiter!$D295),TODAY()),Einstellungen!$F$13:$F$67)))*N(Mitarbeiter!$E295)/IF(Einstellungen!$C$11="7 Tage",7,5),N('Ist-Stunden'!AU295)),MAX(IF(Einstellungen!$C$11="7 Tage",MAX(0,(MIN(DATE(2029,7,0),IF(Mitarbeiter!$D295="",DATE(2029,7,0),Mitarbeiter!$D295),TODAY()))-(MAX(DATE(2029,6,1),Mitarbeiter!$C295))+1),MAX(0,NETWORKDAYS(MAX(DATE(2029,6,1),Mitarbeiter!$C295),MIN(DATE(2029,7,0),IF(Mitarbeiter!$D295="",DATE(2029,7,0),Mitarbeiter!$D295),TODAY()),Einstellungen!$F$13:$F$67)))*N(Mitarbeiter!$E295)/IF(Einstellungen!$C$11="7 Tage",7,5),N('Ist-Stunden'!AU295)+(N(Krankheitstage!CF295)+N(Krankheitstage!CR295))*N($C295))))</f>
        <v/>
      </c>
      <c r="BZ295" s="76">
        <f>IF($B295="",0,IF(Einstellungen!$C$10="Ja",MAX(IF(Einstellungen!$C$11="7 Tage",MAX(0,(MIN(DATE(2029,8,0),IF(Mitarbeiter!$D295="",DATE(2029,8,0),Mitarbeiter!$D295),TODAY()))-(MAX(DATE(2029,7,1),Mitarbeiter!$C295))+1),MAX(0,NETWORKDAYS(MAX(DATE(2029,7,1),Mitarbeiter!$C295),MIN(DATE(2029,8,0),IF(Mitarbeiter!$D295="",DATE(2029,8,0),Mitarbeiter!$D295),TODAY()),Einstellungen!$F$13:$F$67)))*N(Mitarbeiter!$E295)/IF(Einstellungen!$C$11="7 Tage",7,5),N('Ist-Stunden'!AV295)),MAX(IF(Einstellungen!$C$11="7 Tage",MAX(0,(MIN(DATE(2029,8,0),IF(Mitarbeiter!$D295="",DATE(2029,8,0),Mitarbeiter!$D295),TODAY()))-(MAX(DATE(2029,7,1),Mitarbeiter!$C295))+1),MAX(0,NETWORKDAYS(MAX(DATE(2029,7,1),Mitarbeiter!$C295),MIN(DATE(2029,8,0),IF(Mitarbeiter!$D295="",DATE(2029,8,0),Mitarbeiter!$D295),TODAY()),Einstellungen!$F$13:$F$67)))*N(Mitarbeiter!$E295)/IF(Einstellungen!$C$11="7 Tage",7,5),N('Ist-Stunden'!AV295)+(N(Krankheitstage!CG295)+N(Krankheitstage!CS295))*N($C295))))</f>
        <v/>
      </c>
      <c r="CA295" s="76">
        <f>IF($B295="",0,IF(Einstellungen!$C$10="Ja",MAX(IF(Einstellungen!$C$11="7 Tage",MAX(0,(MIN(DATE(2029,9,0),IF(Mitarbeiter!$D295="",DATE(2029,9,0),Mitarbeiter!$D295),TODAY()))-(MAX(DATE(2029,8,1),Mitarbeiter!$C295))+1),MAX(0,NETWORKDAYS(MAX(DATE(2029,8,1),Mitarbeiter!$C295),MIN(DATE(2029,9,0),IF(Mitarbeiter!$D295="",DATE(2029,9,0),Mitarbeiter!$D295),TODAY()),Einstellungen!$F$13:$F$67)))*N(Mitarbeiter!$E295)/IF(Einstellungen!$C$11="7 Tage",7,5),N('Ist-Stunden'!AW295)),MAX(IF(Einstellungen!$C$11="7 Tage",MAX(0,(MIN(DATE(2029,9,0),IF(Mitarbeiter!$D295="",DATE(2029,9,0),Mitarbeiter!$D295),TODAY()))-(MAX(DATE(2029,8,1),Mitarbeiter!$C295))+1),MAX(0,NETWORKDAYS(MAX(DATE(2029,8,1),Mitarbeiter!$C295),MIN(DATE(2029,9,0),IF(Mitarbeiter!$D295="",DATE(2029,9,0),Mitarbeiter!$D295),TODAY()),Einstellungen!$F$13:$F$67)))*N(Mitarbeiter!$E295)/IF(Einstellungen!$C$11="7 Tage",7,5),N('Ist-Stunden'!AW295)+(N(Krankheitstage!CH295)+N(Krankheitstage!CT295))*N($C295))))</f>
        <v/>
      </c>
      <c r="CB295" s="76">
        <f>IF($B295="",0,IF(Einstellungen!$C$10="Ja",MAX(IF(Einstellungen!$C$11="7 Tage",MAX(0,(MIN(DATE(2029,10,0),IF(Mitarbeiter!$D295="",DATE(2029,10,0),Mitarbeiter!$D295),TODAY()))-(MAX(DATE(2029,9,1),Mitarbeiter!$C295))+1),MAX(0,NETWORKDAYS(MAX(DATE(2029,9,1),Mitarbeiter!$C295),MIN(DATE(2029,10,0),IF(Mitarbeiter!$D295="",DATE(2029,10,0),Mitarbeiter!$D295),TODAY()),Einstellungen!$F$13:$F$67)))*N(Mitarbeiter!$E295)/IF(Einstellungen!$C$11="7 Tage",7,5),N('Ist-Stunden'!AX295)),MAX(IF(Einstellungen!$C$11="7 Tage",MAX(0,(MIN(DATE(2029,10,0),IF(Mitarbeiter!$D295="",DATE(2029,10,0),Mitarbeiter!$D295),TODAY()))-(MAX(DATE(2029,9,1),Mitarbeiter!$C295))+1),MAX(0,NETWORKDAYS(MAX(DATE(2029,9,1),Mitarbeiter!$C295),MIN(DATE(2029,10,0),IF(Mitarbeiter!$D295="",DATE(2029,10,0),Mitarbeiter!$D295),TODAY()),Einstellungen!$F$13:$F$67)))*N(Mitarbeiter!$E295)/IF(Einstellungen!$C$11="7 Tage",7,5),N('Ist-Stunden'!AX295)+(N(Krankheitstage!CI295)+N(Krankheitstage!CU295))*N($C295))))</f>
        <v/>
      </c>
      <c r="CC295" s="76">
        <f>IF($B295="",0,IF(Einstellungen!$C$10="Ja",MAX(IF(Einstellungen!$C$11="7 Tage",MAX(0,(MIN(DATE(2029,11,0),IF(Mitarbeiter!$D295="",DATE(2029,11,0),Mitarbeiter!$D295),TODAY()))-(MAX(DATE(2029,10,1),Mitarbeiter!$C295))+1),MAX(0,NETWORKDAYS(MAX(DATE(2029,10,1),Mitarbeiter!$C295),MIN(DATE(2029,11,0),IF(Mitarbeiter!$D295="",DATE(2029,11,0),Mitarbeiter!$D295),TODAY()),Einstellungen!$F$13:$F$67)))*N(Mitarbeiter!$E295)/IF(Einstellungen!$C$11="7 Tage",7,5),N('Ist-Stunden'!AY295)),MAX(IF(Einstellungen!$C$11="7 Tage",MAX(0,(MIN(DATE(2029,11,0),IF(Mitarbeiter!$D295="",DATE(2029,11,0),Mitarbeiter!$D295),TODAY()))-(MAX(DATE(2029,10,1),Mitarbeiter!$C295))+1),MAX(0,NETWORKDAYS(MAX(DATE(2029,10,1),Mitarbeiter!$C295),MIN(DATE(2029,11,0),IF(Mitarbeiter!$D295="",DATE(2029,11,0),Mitarbeiter!$D295),TODAY()),Einstellungen!$F$13:$F$67)))*N(Mitarbeiter!$E295)/IF(Einstellungen!$C$11="7 Tage",7,5),N('Ist-Stunden'!AY295)+(N(Krankheitstage!CJ295)+N(Krankheitstage!CV295))*N($C295))))</f>
        <v/>
      </c>
      <c r="CD295" s="76">
        <f>IF($B295="",0,IF(Einstellungen!$C$10="Ja",MAX(IF(Einstellungen!$C$11="7 Tage",MAX(0,(MIN(DATE(2029,12,0),IF(Mitarbeiter!$D295="",DATE(2029,12,0),Mitarbeiter!$D295),TODAY()))-(MAX(DATE(2029,11,1),Mitarbeiter!$C295))+1),MAX(0,NETWORKDAYS(MAX(DATE(2029,11,1),Mitarbeiter!$C295),MIN(DATE(2029,12,0),IF(Mitarbeiter!$D295="",DATE(2029,12,0),Mitarbeiter!$D295),TODAY()),Einstellungen!$F$13:$F$67)))*N(Mitarbeiter!$E295)/IF(Einstellungen!$C$11="7 Tage",7,5),N('Ist-Stunden'!AZ295)),MAX(IF(Einstellungen!$C$11="7 Tage",MAX(0,(MIN(DATE(2029,12,0),IF(Mitarbeiter!$D295="",DATE(2029,12,0),Mitarbeiter!$D295),TODAY()))-(MAX(DATE(2029,11,1),Mitarbeiter!$C295))+1),MAX(0,NETWORKDAYS(MAX(DATE(2029,11,1),Mitarbeiter!$C295),MIN(DATE(2029,12,0),IF(Mitarbeiter!$D295="",DATE(2029,12,0),Mitarbeiter!$D295),TODAY()),Einstellungen!$F$13:$F$67)))*N(Mitarbeiter!$E295)/IF(Einstellungen!$C$11="7 Tage",7,5),N('Ist-Stunden'!AZ295)+(N(Krankheitstage!CK295)+N(Krankheitstage!CW295))*N($C295))))</f>
        <v/>
      </c>
      <c r="CE295" s="76">
        <f>IF($B295="",0,IF(Einstellungen!$C$10="Ja",MAX(IF(Einstellungen!$C$11="7 Tage",MAX(0,(MIN(DATE(2029,13,0),IF(Mitarbeiter!$D295="",DATE(2029,13,0),Mitarbeiter!$D295),TODAY()))-(MAX(DATE(2029,12,1),Mitarbeiter!$C295))+1),MAX(0,NETWORKDAYS(MAX(DATE(2029,12,1),Mitarbeiter!$C295),MIN(DATE(2029,13,0),IF(Mitarbeiter!$D295="",DATE(2029,13,0),Mitarbeiter!$D295),TODAY()),Einstellungen!$F$13:$F$67)))*N(Mitarbeiter!$E295)/IF(Einstellungen!$C$11="7 Tage",7,5),N('Ist-Stunden'!BA295)),MAX(IF(Einstellungen!$C$11="7 Tage",MAX(0,(MIN(DATE(2029,13,0),IF(Mitarbeiter!$D295="",DATE(2029,13,0),Mitarbeiter!$D295),TODAY()))-(MAX(DATE(2029,12,1),Mitarbeiter!$C295))+1),MAX(0,NETWORKDAYS(MAX(DATE(2029,12,1),Mitarbeiter!$C295),MIN(DATE(2029,13,0),IF(Mitarbeiter!$D295="",DATE(2029,13,0),Mitarbeiter!$D295),TODAY()),Einstellungen!$F$13:$F$67)))*N(Mitarbeiter!$E295)/IF(Einstellungen!$C$11="7 Tage",7,5),N('Ist-Stunden'!BA295)+(N(Krankheitstage!CL295)+N(Krankheitstage!CX295))*N($C295))))</f>
        <v/>
      </c>
      <c r="CF295" s="76">
        <f>IF($B295="",0,IF(Einstellungen!$C$10="Ja",MAX(IF(Einstellungen!$C$11="7 Tage",MAX(0,(MIN(DATE(2030,2,0),IF(Mitarbeiter!$D295="",DATE(2030,2,0),Mitarbeiter!$D295),TODAY()))-(MAX(DATE(2030,1,1),Mitarbeiter!$C295))+1),MAX(0,NETWORKDAYS(MAX(DATE(2030,1,1),Mitarbeiter!$C295),MIN(DATE(2030,2,0),IF(Mitarbeiter!$D295="",DATE(2030,2,0),Mitarbeiter!$D295),TODAY()),Einstellungen!$F$13:$F$67)))*N(Mitarbeiter!$E295)/IF(Einstellungen!$C$11="7 Tage",7,5),N('Ist-Stunden'!BB295)),MAX(IF(Einstellungen!$C$11="7 Tage",MAX(0,(MIN(DATE(2030,2,0),IF(Mitarbeiter!$D295="",DATE(2030,2,0),Mitarbeiter!$D295),TODAY()))-(MAX(DATE(2030,1,1),Mitarbeiter!$C295))+1),MAX(0,NETWORKDAYS(MAX(DATE(2030,1,1),Mitarbeiter!$C295),MIN(DATE(2030,2,0),IF(Mitarbeiter!$D295="",DATE(2030,2,0),Mitarbeiter!$D295),TODAY()),Einstellungen!$F$13:$F$67)))*N(Mitarbeiter!$E295)/IF(Einstellungen!$C$11="7 Tage",7,5),N('Ist-Stunden'!BB295)+(N(Krankheitstage!CY295)+N(Krankheitstage!DK295))*N($C295))))</f>
        <v/>
      </c>
      <c r="CG295" s="76">
        <f>IF($B295="",0,IF(Einstellungen!$C$10="Ja",MAX(IF(Einstellungen!$C$11="7 Tage",MAX(0,(MIN(DATE(2030,3,0),IF(Mitarbeiter!$D295="",DATE(2030,3,0),Mitarbeiter!$D295),TODAY()))-(MAX(DATE(2030,2,1),Mitarbeiter!$C295))+1),MAX(0,NETWORKDAYS(MAX(DATE(2030,2,1),Mitarbeiter!$C295),MIN(DATE(2030,3,0),IF(Mitarbeiter!$D295="",DATE(2030,3,0),Mitarbeiter!$D295),TODAY()),Einstellungen!$F$13:$F$67)))*N(Mitarbeiter!$E295)/IF(Einstellungen!$C$11="7 Tage",7,5),N('Ist-Stunden'!BC295)),MAX(IF(Einstellungen!$C$11="7 Tage",MAX(0,(MIN(DATE(2030,3,0),IF(Mitarbeiter!$D295="",DATE(2030,3,0),Mitarbeiter!$D295),TODAY()))-(MAX(DATE(2030,2,1),Mitarbeiter!$C295))+1),MAX(0,NETWORKDAYS(MAX(DATE(2030,2,1),Mitarbeiter!$C295),MIN(DATE(2030,3,0),IF(Mitarbeiter!$D295="",DATE(2030,3,0),Mitarbeiter!$D295),TODAY()),Einstellungen!$F$13:$F$67)))*N(Mitarbeiter!$E295)/IF(Einstellungen!$C$11="7 Tage",7,5),N('Ist-Stunden'!BC295)+(N(Krankheitstage!CZ295)+N(Krankheitstage!DL295))*N($C295))))</f>
        <v/>
      </c>
      <c r="CH295" s="76">
        <f>IF($B295="",0,IF(Einstellungen!$C$10="Ja",MAX(IF(Einstellungen!$C$11="7 Tage",MAX(0,(MIN(DATE(2030,4,0),IF(Mitarbeiter!$D295="",DATE(2030,4,0),Mitarbeiter!$D295),TODAY()))-(MAX(DATE(2030,3,1),Mitarbeiter!$C295))+1),MAX(0,NETWORKDAYS(MAX(DATE(2030,3,1),Mitarbeiter!$C295),MIN(DATE(2030,4,0),IF(Mitarbeiter!$D295="",DATE(2030,4,0),Mitarbeiter!$D295),TODAY()),Einstellungen!$F$13:$F$67)))*N(Mitarbeiter!$E295)/IF(Einstellungen!$C$11="7 Tage",7,5),N('Ist-Stunden'!BD295)),MAX(IF(Einstellungen!$C$11="7 Tage",MAX(0,(MIN(DATE(2030,4,0),IF(Mitarbeiter!$D295="",DATE(2030,4,0),Mitarbeiter!$D295),TODAY()))-(MAX(DATE(2030,3,1),Mitarbeiter!$C295))+1),MAX(0,NETWORKDAYS(MAX(DATE(2030,3,1),Mitarbeiter!$C295),MIN(DATE(2030,4,0),IF(Mitarbeiter!$D295="",DATE(2030,4,0),Mitarbeiter!$D295),TODAY()),Einstellungen!$F$13:$F$67)))*N(Mitarbeiter!$E295)/IF(Einstellungen!$C$11="7 Tage",7,5),N('Ist-Stunden'!BD295)+(N(Krankheitstage!DA295)+N(Krankheitstage!DM295))*N($C295))))</f>
        <v/>
      </c>
      <c r="CI295" s="76">
        <f>IF($B295="",0,IF(Einstellungen!$C$10="Ja",MAX(IF(Einstellungen!$C$11="7 Tage",MAX(0,(MIN(DATE(2030,5,0),IF(Mitarbeiter!$D295="",DATE(2030,5,0),Mitarbeiter!$D295),TODAY()))-(MAX(DATE(2030,4,1),Mitarbeiter!$C295))+1),MAX(0,NETWORKDAYS(MAX(DATE(2030,4,1),Mitarbeiter!$C295),MIN(DATE(2030,5,0),IF(Mitarbeiter!$D295="",DATE(2030,5,0),Mitarbeiter!$D295),TODAY()),Einstellungen!$F$13:$F$67)))*N(Mitarbeiter!$E295)/IF(Einstellungen!$C$11="7 Tage",7,5),N('Ist-Stunden'!BE295)),MAX(IF(Einstellungen!$C$11="7 Tage",MAX(0,(MIN(DATE(2030,5,0),IF(Mitarbeiter!$D295="",DATE(2030,5,0),Mitarbeiter!$D295),TODAY()))-(MAX(DATE(2030,4,1),Mitarbeiter!$C295))+1),MAX(0,NETWORKDAYS(MAX(DATE(2030,4,1),Mitarbeiter!$C295),MIN(DATE(2030,5,0),IF(Mitarbeiter!$D295="",DATE(2030,5,0),Mitarbeiter!$D295),TODAY()),Einstellungen!$F$13:$F$67)))*N(Mitarbeiter!$E295)/IF(Einstellungen!$C$11="7 Tage",7,5),N('Ist-Stunden'!BE295)+(N(Krankheitstage!DB295)+N(Krankheitstage!DN295))*N($C295))))</f>
        <v/>
      </c>
      <c r="CJ295" s="76">
        <f>IF($B295="",0,IF(Einstellungen!$C$10="Ja",MAX(IF(Einstellungen!$C$11="7 Tage",MAX(0,(MIN(DATE(2030,6,0),IF(Mitarbeiter!$D295="",DATE(2030,6,0),Mitarbeiter!$D295),TODAY()))-(MAX(DATE(2030,5,1),Mitarbeiter!$C295))+1),MAX(0,NETWORKDAYS(MAX(DATE(2030,5,1),Mitarbeiter!$C295),MIN(DATE(2030,6,0),IF(Mitarbeiter!$D295="",DATE(2030,6,0),Mitarbeiter!$D295),TODAY()),Einstellungen!$F$13:$F$67)))*N(Mitarbeiter!$E295)/IF(Einstellungen!$C$11="7 Tage",7,5),N('Ist-Stunden'!BF295)),MAX(IF(Einstellungen!$C$11="7 Tage",MAX(0,(MIN(DATE(2030,6,0),IF(Mitarbeiter!$D295="",DATE(2030,6,0),Mitarbeiter!$D295),TODAY()))-(MAX(DATE(2030,5,1),Mitarbeiter!$C295))+1),MAX(0,NETWORKDAYS(MAX(DATE(2030,5,1),Mitarbeiter!$C295),MIN(DATE(2030,6,0),IF(Mitarbeiter!$D295="",DATE(2030,6,0),Mitarbeiter!$D295),TODAY()),Einstellungen!$F$13:$F$67)))*N(Mitarbeiter!$E295)/IF(Einstellungen!$C$11="7 Tage",7,5),N('Ist-Stunden'!BF295)+(N(Krankheitstage!DC295)+N(Krankheitstage!DO295))*N($C295))))</f>
        <v/>
      </c>
      <c r="CK295" s="76">
        <f>IF($B295="",0,IF(Einstellungen!$C$10="Ja",MAX(IF(Einstellungen!$C$11="7 Tage",MAX(0,(MIN(DATE(2030,7,0),IF(Mitarbeiter!$D295="",DATE(2030,7,0),Mitarbeiter!$D295),TODAY()))-(MAX(DATE(2030,6,1),Mitarbeiter!$C295))+1),MAX(0,NETWORKDAYS(MAX(DATE(2030,6,1),Mitarbeiter!$C295),MIN(DATE(2030,7,0),IF(Mitarbeiter!$D295="",DATE(2030,7,0),Mitarbeiter!$D295),TODAY()),Einstellungen!$F$13:$F$67)))*N(Mitarbeiter!$E295)/IF(Einstellungen!$C$11="7 Tage",7,5),N('Ist-Stunden'!BG295)),MAX(IF(Einstellungen!$C$11="7 Tage",MAX(0,(MIN(DATE(2030,7,0),IF(Mitarbeiter!$D295="",DATE(2030,7,0),Mitarbeiter!$D295),TODAY()))-(MAX(DATE(2030,6,1),Mitarbeiter!$C295))+1),MAX(0,NETWORKDAYS(MAX(DATE(2030,6,1),Mitarbeiter!$C295),MIN(DATE(2030,7,0),IF(Mitarbeiter!$D295="",DATE(2030,7,0),Mitarbeiter!$D295),TODAY()),Einstellungen!$F$13:$F$67)))*N(Mitarbeiter!$E295)/IF(Einstellungen!$C$11="7 Tage",7,5),N('Ist-Stunden'!BG295)+(N(Krankheitstage!DD295)+N(Krankheitstage!DP295))*N($C295))))</f>
        <v/>
      </c>
      <c r="CL295" s="76">
        <f>IF($B295="",0,IF(Einstellungen!$C$10="Ja",MAX(IF(Einstellungen!$C$11="7 Tage",MAX(0,(MIN(DATE(2030,8,0),IF(Mitarbeiter!$D295="",DATE(2030,8,0),Mitarbeiter!$D295),TODAY()))-(MAX(DATE(2030,7,1),Mitarbeiter!$C295))+1),MAX(0,NETWORKDAYS(MAX(DATE(2030,7,1),Mitarbeiter!$C295),MIN(DATE(2030,8,0),IF(Mitarbeiter!$D295="",DATE(2030,8,0),Mitarbeiter!$D295),TODAY()),Einstellungen!$F$13:$F$67)))*N(Mitarbeiter!$E295)/IF(Einstellungen!$C$11="7 Tage",7,5),N('Ist-Stunden'!BH295)),MAX(IF(Einstellungen!$C$11="7 Tage",MAX(0,(MIN(DATE(2030,8,0),IF(Mitarbeiter!$D295="",DATE(2030,8,0),Mitarbeiter!$D295),TODAY()))-(MAX(DATE(2030,7,1),Mitarbeiter!$C295))+1),MAX(0,NETWORKDAYS(MAX(DATE(2030,7,1),Mitarbeiter!$C295),MIN(DATE(2030,8,0),IF(Mitarbeiter!$D295="",DATE(2030,8,0),Mitarbeiter!$D295),TODAY()),Einstellungen!$F$13:$F$67)))*N(Mitarbeiter!$E295)/IF(Einstellungen!$C$11="7 Tage",7,5),N('Ist-Stunden'!BH295)+(N(Krankheitstage!DE295)+N(Krankheitstage!DQ295))*N($C295))))</f>
        <v/>
      </c>
      <c r="CM295" s="76">
        <f>IF($B295="",0,IF(Einstellungen!$C$10="Ja",MAX(IF(Einstellungen!$C$11="7 Tage",MAX(0,(MIN(DATE(2030,9,0),IF(Mitarbeiter!$D295="",DATE(2030,9,0),Mitarbeiter!$D295),TODAY()))-(MAX(DATE(2030,8,1),Mitarbeiter!$C295))+1),MAX(0,NETWORKDAYS(MAX(DATE(2030,8,1),Mitarbeiter!$C295),MIN(DATE(2030,9,0),IF(Mitarbeiter!$D295="",DATE(2030,9,0),Mitarbeiter!$D295),TODAY()),Einstellungen!$F$13:$F$67)))*N(Mitarbeiter!$E295)/IF(Einstellungen!$C$11="7 Tage",7,5),N('Ist-Stunden'!BI295)),MAX(IF(Einstellungen!$C$11="7 Tage",MAX(0,(MIN(DATE(2030,9,0),IF(Mitarbeiter!$D295="",DATE(2030,9,0),Mitarbeiter!$D295),TODAY()))-(MAX(DATE(2030,8,1),Mitarbeiter!$C295))+1),MAX(0,NETWORKDAYS(MAX(DATE(2030,8,1),Mitarbeiter!$C295),MIN(DATE(2030,9,0),IF(Mitarbeiter!$D295="",DATE(2030,9,0),Mitarbeiter!$D295),TODAY()),Einstellungen!$F$13:$F$67)))*N(Mitarbeiter!$E295)/IF(Einstellungen!$C$11="7 Tage",7,5),N('Ist-Stunden'!BI295)+(N(Krankheitstage!DF295)+N(Krankheitstage!DR295))*N($C295))))</f>
        <v/>
      </c>
      <c r="CN295" s="76">
        <f>IF($B295="",0,IF(Einstellungen!$C$10="Ja",MAX(IF(Einstellungen!$C$11="7 Tage",MAX(0,(MIN(DATE(2030,10,0),IF(Mitarbeiter!$D295="",DATE(2030,10,0),Mitarbeiter!$D295),TODAY()))-(MAX(DATE(2030,9,1),Mitarbeiter!$C295))+1),MAX(0,NETWORKDAYS(MAX(DATE(2030,9,1),Mitarbeiter!$C295),MIN(DATE(2030,10,0),IF(Mitarbeiter!$D295="",DATE(2030,10,0),Mitarbeiter!$D295),TODAY()),Einstellungen!$F$13:$F$67)))*N(Mitarbeiter!$E295)/IF(Einstellungen!$C$11="7 Tage",7,5),N('Ist-Stunden'!BJ295)),MAX(IF(Einstellungen!$C$11="7 Tage",MAX(0,(MIN(DATE(2030,10,0),IF(Mitarbeiter!$D295="",DATE(2030,10,0),Mitarbeiter!$D295),TODAY()))-(MAX(DATE(2030,9,1),Mitarbeiter!$C295))+1),MAX(0,NETWORKDAYS(MAX(DATE(2030,9,1),Mitarbeiter!$C295),MIN(DATE(2030,10,0),IF(Mitarbeiter!$D295="",DATE(2030,10,0),Mitarbeiter!$D295),TODAY()),Einstellungen!$F$13:$F$67)))*N(Mitarbeiter!$E295)/IF(Einstellungen!$C$11="7 Tage",7,5),N('Ist-Stunden'!BJ295)+(N(Krankheitstage!DG295)+N(Krankheitstage!DS295))*N($C295))))</f>
        <v/>
      </c>
      <c r="CO295" s="76">
        <f>IF($B295="",0,IF(Einstellungen!$C$10="Ja",MAX(IF(Einstellungen!$C$11="7 Tage",MAX(0,(MIN(DATE(2030,11,0),IF(Mitarbeiter!$D295="",DATE(2030,11,0),Mitarbeiter!$D295),TODAY()))-(MAX(DATE(2030,10,1),Mitarbeiter!$C295))+1),MAX(0,NETWORKDAYS(MAX(DATE(2030,10,1),Mitarbeiter!$C295),MIN(DATE(2030,11,0),IF(Mitarbeiter!$D295="",DATE(2030,11,0),Mitarbeiter!$D295),TODAY()),Einstellungen!$F$13:$F$67)))*N(Mitarbeiter!$E295)/IF(Einstellungen!$C$11="7 Tage",7,5),N('Ist-Stunden'!BK295)),MAX(IF(Einstellungen!$C$11="7 Tage",MAX(0,(MIN(DATE(2030,11,0),IF(Mitarbeiter!$D295="",DATE(2030,11,0),Mitarbeiter!$D295),TODAY()))-(MAX(DATE(2030,10,1),Mitarbeiter!$C295))+1),MAX(0,NETWORKDAYS(MAX(DATE(2030,10,1),Mitarbeiter!$C295),MIN(DATE(2030,11,0),IF(Mitarbeiter!$D295="",DATE(2030,11,0),Mitarbeiter!$D295),TODAY()),Einstellungen!$F$13:$F$67)))*N(Mitarbeiter!$E295)/IF(Einstellungen!$C$11="7 Tage",7,5),N('Ist-Stunden'!BK295)+(N(Krankheitstage!DH295)+N(Krankheitstage!DT295))*N($C295))))</f>
        <v/>
      </c>
      <c r="CP295" s="76">
        <f>IF($B295="",0,IF(Einstellungen!$C$10="Ja",MAX(IF(Einstellungen!$C$11="7 Tage",MAX(0,(MIN(DATE(2030,12,0),IF(Mitarbeiter!$D295="",DATE(2030,12,0),Mitarbeiter!$D295),TODAY()))-(MAX(DATE(2030,11,1),Mitarbeiter!$C295))+1),MAX(0,NETWORKDAYS(MAX(DATE(2030,11,1),Mitarbeiter!$C295),MIN(DATE(2030,12,0),IF(Mitarbeiter!$D295="",DATE(2030,12,0),Mitarbeiter!$D295),TODAY()),Einstellungen!$F$13:$F$67)))*N(Mitarbeiter!$E295)/IF(Einstellungen!$C$11="7 Tage",7,5),N('Ist-Stunden'!BL295)),MAX(IF(Einstellungen!$C$11="7 Tage",MAX(0,(MIN(DATE(2030,12,0),IF(Mitarbeiter!$D295="",DATE(2030,12,0),Mitarbeiter!$D295),TODAY()))-(MAX(DATE(2030,11,1),Mitarbeiter!$C295))+1),MAX(0,NETWORKDAYS(MAX(DATE(2030,11,1),Mitarbeiter!$C295),MIN(DATE(2030,12,0),IF(Mitarbeiter!$D295="",DATE(2030,12,0),Mitarbeiter!$D295),TODAY()),Einstellungen!$F$13:$F$67)))*N(Mitarbeiter!$E295)/IF(Einstellungen!$C$11="7 Tage",7,5),N('Ist-Stunden'!BL295)+(N(Krankheitstage!DI295)+N(Krankheitstage!DU295))*N($C295))))</f>
        <v/>
      </c>
      <c r="CQ295" s="76">
        <f>IF($B295="",0,IF(Einstellungen!$C$10="Ja",MAX(IF(Einstellungen!$C$11="7 Tage",MAX(0,(MIN(DATE(2030,13,0),IF(Mitarbeiter!$D295="",DATE(2030,13,0),Mitarbeiter!$D295),TODAY()))-(MAX(DATE(2030,12,1),Mitarbeiter!$C295))+1),MAX(0,NETWORKDAYS(MAX(DATE(2030,12,1),Mitarbeiter!$C295),MIN(DATE(2030,13,0),IF(Mitarbeiter!$D295="",DATE(2030,13,0),Mitarbeiter!$D295),TODAY()),Einstellungen!$F$13:$F$67)))*N(Mitarbeiter!$E295)/IF(Einstellungen!$C$11="7 Tage",7,5),N('Ist-Stunden'!BM295)),MAX(IF(Einstellungen!$C$11="7 Tage",MAX(0,(MIN(DATE(2030,13,0),IF(Mitarbeiter!$D295="",DATE(2030,13,0),Mitarbeiter!$D295),TODAY()))-(MAX(DATE(2030,12,1),Mitarbeiter!$C295))+1),MAX(0,NETWORKDAYS(MAX(DATE(2030,12,1),Mitarbeiter!$C295),MIN(DATE(2030,13,0),IF(Mitarbeiter!$D295="",DATE(2030,13,0),Mitarbeiter!$D295),TODAY()),Einstellungen!$F$13:$F$67)))*N(Mitarbeiter!$E295)/IF(Einstellungen!$C$11="7 Tage",7,5),N('Ist-Stunden'!BM295)+(N(Krankheitstage!DJ295)+N(Krankheitstage!DV295))*N($C295))))</f>
        <v/>
      </c>
    </row>
    <row r="296">
      <c r="A296" s="73">
        <f>IF(Mitarbeiter!B296="","",Mitarbeiter!A296)</f>
        <v/>
      </c>
      <c r="B296" s="6">
        <f>IF(Mitarbeiter!B296="","",Mitarbeiter!B296)</f>
        <v/>
      </c>
      <c r="C296" s="74">
        <f>IF(Mitarbeiter!B296="","",Mitarbeiter!F296)</f>
        <v/>
      </c>
      <c r="D296" s="75">
        <f>N(INDEX(Krankheitstage!$G296:$DV296,1,(Einstellungen!$C$3-2026)*24+1))</f>
        <v/>
      </c>
      <c r="E296" s="75">
        <f>N(INDEX(Krankheitstage!$G296:$DV296,1,(Einstellungen!$C$3-2026)*24+2))</f>
        <v/>
      </c>
      <c r="F296" s="75">
        <f>N(INDEX(Krankheitstage!$G296:$DV296,1,(Einstellungen!$C$3-2026)*24+3))</f>
        <v/>
      </c>
      <c r="G296" s="75">
        <f>N(INDEX(Krankheitstage!$G296:$DV296,1,(Einstellungen!$C$3-2026)*24+4))</f>
        <v/>
      </c>
      <c r="H296" s="75">
        <f>N(INDEX(Krankheitstage!$G296:$DV296,1,(Einstellungen!$C$3-2026)*24+5))</f>
        <v/>
      </c>
      <c r="I296" s="75">
        <f>N(INDEX(Krankheitstage!$G296:$DV296,1,(Einstellungen!$C$3-2026)*24+6))</f>
        <v/>
      </c>
      <c r="J296" s="75">
        <f>N(INDEX(Krankheitstage!$G296:$DV296,1,(Einstellungen!$C$3-2026)*24+7))</f>
        <v/>
      </c>
      <c r="K296" s="75">
        <f>N(INDEX(Krankheitstage!$G296:$DV296,1,(Einstellungen!$C$3-2026)*24+8))</f>
        <v/>
      </c>
      <c r="L296" s="75">
        <f>N(INDEX(Krankheitstage!$G296:$DV296,1,(Einstellungen!$C$3-2026)*24+9))</f>
        <v/>
      </c>
      <c r="M296" s="75">
        <f>N(INDEX(Krankheitstage!$G296:$DV296,1,(Einstellungen!$C$3-2026)*24+10))</f>
        <v/>
      </c>
      <c r="N296" s="75">
        <f>N(INDEX(Krankheitstage!$G296:$DV296,1,(Einstellungen!$C$3-2026)*24+11))</f>
        <v/>
      </c>
      <c r="O296" s="75">
        <f>N(INDEX(Krankheitstage!$G296:$DV296,1,(Einstellungen!$C$3-2026)*24+12))</f>
        <v/>
      </c>
      <c r="P296" s="75">
        <f>IF($B296="","",SUM(D296:O296))</f>
        <v/>
      </c>
      <c r="Q296" s="75">
        <f>N(INDEX(Krankheitstage!$G296:$DV296,1,(Einstellungen!$C$3-2026)*24+13))</f>
        <v/>
      </c>
      <c r="R296" s="75">
        <f>N(INDEX(Krankheitstage!$G296:$DV296,1,(Einstellungen!$C$3-2026)*24+14))</f>
        <v/>
      </c>
      <c r="S296" s="75">
        <f>N(INDEX(Krankheitstage!$G296:$DV296,1,(Einstellungen!$C$3-2026)*24+15))</f>
        <v/>
      </c>
      <c r="T296" s="75">
        <f>N(INDEX(Krankheitstage!$G296:$DV296,1,(Einstellungen!$C$3-2026)*24+16))</f>
        <v/>
      </c>
      <c r="U296" s="75">
        <f>N(INDEX(Krankheitstage!$G296:$DV296,1,(Einstellungen!$C$3-2026)*24+17))</f>
        <v/>
      </c>
      <c r="V296" s="75">
        <f>N(INDEX(Krankheitstage!$G296:$DV296,1,(Einstellungen!$C$3-2026)*24+18))</f>
        <v/>
      </c>
      <c r="W296" s="75">
        <f>N(INDEX(Krankheitstage!$G296:$DV296,1,(Einstellungen!$C$3-2026)*24+19))</f>
        <v/>
      </c>
      <c r="X296" s="75">
        <f>N(INDEX(Krankheitstage!$G296:$DV296,1,(Einstellungen!$C$3-2026)*24+20))</f>
        <v/>
      </c>
      <c r="Y296" s="75">
        <f>N(INDEX(Krankheitstage!$G296:$DV296,1,(Einstellungen!$C$3-2026)*24+21))</f>
        <v/>
      </c>
      <c r="Z296" s="75">
        <f>N(INDEX(Krankheitstage!$G296:$DV296,1,(Einstellungen!$C$3-2026)*24+22))</f>
        <v/>
      </c>
      <c r="AA296" s="75">
        <f>N(INDEX(Krankheitstage!$G296:$DV296,1,(Einstellungen!$C$3-2026)*24+23))</f>
        <v/>
      </c>
      <c r="AB296" s="75">
        <f>N(INDEX(Krankheitstage!$G296:$DV296,1,(Einstellungen!$C$3-2026)*24+24))</f>
        <v/>
      </c>
      <c r="AC296" s="75">
        <f>IF($B296="","",SUM(Q296:AB296))</f>
        <v/>
      </c>
      <c r="AD296" s="75">
        <f>IF($B296="","",SUM(P296,AC296))</f>
        <v/>
      </c>
      <c r="AE296" s="76">
        <f>IF($B296="","",AD296*N(C296))</f>
        <v/>
      </c>
      <c r="AF296" s="75">
        <f>IF($B296="","",Krankheitstage!E296)</f>
        <v/>
      </c>
      <c r="AG296" s="76">
        <f>IF($B296="","",AF296*N(C296))</f>
        <v/>
      </c>
      <c r="AH296" s="76">
        <f>IF($B296="","",INDEX($AJ296:$CQ296,1,(Einstellungen!$C$3-2026)*12+1)+INDEX($AJ296:$CQ296,1,(Einstellungen!$C$3-2026)*12+2)+INDEX($AJ296:$CQ296,1,(Einstellungen!$C$3-2026)*12+3)+INDEX($AJ296:$CQ296,1,(Einstellungen!$C$3-2026)*12+4)+INDEX($AJ296:$CQ296,1,(Einstellungen!$C$3-2026)*12+5)+INDEX($AJ296:$CQ296,1,(Einstellungen!$C$3-2026)*12+6)+INDEX($AJ296:$CQ296,1,(Einstellungen!$C$3-2026)*12+7)+INDEX($AJ296:$CQ296,1,(Einstellungen!$C$3-2026)*12+8)+INDEX($AJ296:$CQ296,1,(Einstellungen!$C$3-2026)*12+9)+INDEX($AJ296:$CQ296,1,(Einstellungen!$C$3-2026)*12+10)+INDEX($AJ296:$CQ296,1,(Einstellungen!$C$3-2026)*12+11)+INDEX($AJ296:$CQ296,1,(Einstellungen!$C$3-2026)*12+12))</f>
        <v/>
      </c>
      <c r="AI296" s="76">
        <f>IF($B296="","",SUM($AJ296:$CQ296))</f>
        <v/>
      </c>
      <c r="AJ296" s="76">
        <f>IF($B296="",0,IF(Einstellungen!$C$10="Ja",MAX(IF(Einstellungen!$C$11="7 Tage",MAX(0,(MIN(DATE(2026,2,0),IF(Mitarbeiter!$D296="",DATE(2026,2,0),Mitarbeiter!$D296),TODAY()))-(MAX(DATE(2026,1,1),Mitarbeiter!$C296))+1),MAX(0,NETWORKDAYS(MAX(DATE(2026,1,1),Mitarbeiter!$C296),MIN(DATE(2026,2,0),IF(Mitarbeiter!$D296="",DATE(2026,2,0),Mitarbeiter!$D296),TODAY()),Einstellungen!$F$13:$F$67)))*N(Mitarbeiter!$E296)/IF(Einstellungen!$C$11="7 Tage",7,5),N('Ist-Stunden'!F296)),MAX(IF(Einstellungen!$C$11="7 Tage",MAX(0,(MIN(DATE(2026,2,0),IF(Mitarbeiter!$D296="",DATE(2026,2,0),Mitarbeiter!$D296),TODAY()))-(MAX(DATE(2026,1,1),Mitarbeiter!$C296))+1),MAX(0,NETWORKDAYS(MAX(DATE(2026,1,1),Mitarbeiter!$C296),MIN(DATE(2026,2,0),IF(Mitarbeiter!$D296="",DATE(2026,2,0),Mitarbeiter!$D296),TODAY()),Einstellungen!$F$13:$F$67)))*N(Mitarbeiter!$E296)/IF(Einstellungen!$C$11="7 Tage",7,5),N('Ist-Stunden'!F296)+(N(Krankheitstage!G296)+N(Krankheitstage!S296))*N($C296))))</f>
        <v/>
      </c>
      <c r="AK296" s="76">
        <f>IF($B296="",0,IF(Einstellungen!$C$10="Ja",MAX(IF(Einstellungen!$C$11="7 Tage",MAX(0,(MIN(DATE(2026,3,0),IF(Mitarbeiter!$D296="",DATE(2026,3,0),Mitarbeiter!$D296),TODAY()))-(MAX(DATE(2026,2,1),Mitarbeiter!$C296))+1),MAX(0,NETWORKDAYS(MAX(DATE(2026,2,1),Mitarbeiter!$C296),MIN(DATE(2026,3,0),IF(Mitarbeiter!$D296="",DATE(2026,3,0),Mitarbeiter!$D296),TODAY()),Einstellungen!$F$13:$F$67)))*N(Mitarbeiter!$E296)/IF(Einstellungen!$C$11="7 Tage",7,5),N('Ist-Stunden'!G296)),MAX(IF(Einstellungen!$C$11="7 Tage",MAX(0,(MIN(DATE(2026,3,0),IF(Mitarbeiter!$D296="",DATE(2026,3,0),Mitarbeiter!$D296),TODAY()))-(MAX(DATE(2026,2,1),Mitarbeiter!$C296))+1),MAX(0,NETWORKDAYS(MAX(DATE(2026,2,1),Mitarbeiter!$C296),MIN(DATE(2026,3,0),IF(Mitarbeiter!$D296="",DATE(2026,3,0),Mitarbeiter!$D296),TODAY()),Einstellungen!$F$13:$F$67)))*N(Mitarbeiter!$E296)/IF(Einstellungen!$C$11="7 Tage",7,5),N('Ist-Stunden'!G296)+(N(Krankheitstage!H296)+N(Krankheitstage!T296))*N($C296))))</f>
        <v/>
      </c>
      <c r="AL296" s="76">
        <f>IF($B296="",0,IF(Einstellungen!$C$10="Ja",MAX(IF(Einstellungen!$C$11="7 Tage",MAX(0,(MIN(DATE(2026,4,0),IF(Mitarbeiter!$D296="",DATE(2026,4,0),Mitarbeiter!$D296),TODAY()))-(MAX(DATE(2026,3,1),Mitarbeiter!$C296))+1),MAX(0,NETWORKDAYS(MAX(DATE(2026,3,1),Mitarbeiter!$C296),MIN(DATE(2026,4,0),IF(Mitarbeiter!$D296="",DATE(2026,4,0),Mitarbeiter!$D296),TODAY()),Einstellungen!$F$13:$F$67)))*N(Mitarbeiter!$E296)/IF(Einstellungen!$C$11="7 Tage",7,5),N('Ist-Stunden'!H296)),MAX(IF(Einstellungen!$C$11="7 Tage",MAX(0,(MIN(DATE(2026,4,0),IF(Mitarbeiter!$D296="",DATE(2026,4,0),Mitarbeiter!$D296),TODAY()))-(MAX(DATE(2026,3,1),Mitarbeiter!$C296))+1),MAX(0,NETWORKDAYS(MAX(DATE(2026,3,1),Mitarbeiter!$C296),MIN(DATE(2026,4,0),IF(Mitarbeiter!$D296="",DATE(2026,4,0),Mitarbeiter!$D296),TODAY()),Einstellungen!$F$13:$F$67)))*N(Mitarbeiter!$E296)/IF(Einstellungen!$C$11="7 Tage",7,5),N('Ist-Stunden'!H296)+(N(Krankheitstage!I296)+N(Krankheitstage!U296))*N($C296))))</f>
        <v/>
      </c>
      <c r="AM296" s="76">
        <f>IF($B296="",0,IF(Einstellungen!$C$10="Ja",MAX(IF(Einstellungen!$C$11="7 Tage",MAX(0,(MIN(DATE(2026,5,0),IF(Mitarbeiter!$D296="",DATE(2026,5,0),Mitarbeiter!$D296),TODAY()))-(MAX(DATE(2026,4,1),Mitarbeiter!$C296))+1),MAX(0,NETWORKDAYS(MAX(DATE(2026,4,1),Mitarbeiter!$C296),MIN(DATE(2026,5,0),IF(Mitarbeiter!$D296="",DATE(2026,5,0),Mitarbeiter!$D296),TODAY()),Einstellungen!$F$13:$F$67)))*N(Mitarbeiter!$E296)/IF(Einstellungen!$C$11="7 Tage",7,5),N('Ist-Stunden'!I296)),MAX(IF(Einstellungen!$C$11="7 Tage",MAX(0,(MIN(DATE(2026,5,0),IF(Mitarbeiter!$D296="",DATE(2026,5,0),Mitarbeiter!$D296),TODAY()))-(MAX(DATE(2026,4,1),Mitarbeiter!$C296))+1),MAX(0,NETWORKDAYS(MAX(DATE(2026,4,1),Mitarbeiter!$C296),MIN(DATE(2026,5,0),IF(Mitarbeiter!$D296="",DATE(2026,5,0),Mitarbeiter!$D296),TODAY()),Einstellungen!$F$13:$F$67)))*N(Mitarbeiter!$E296)/IF(Einstellungen!$C$11="7 Tage",7,5),N('Ist-Stunden'!I296)+(N(Krankheitstage!J296)+N(Krankheitstage!V296))*N($C296))))</f>
        <v/>
      </c>
      <c r="AN296" s="76">
        <f>IF($B296="",0,IF(Einstellungen!$C$10="Ja",MAX(IF(Einstellungen!$C$11="7 Tage",MAX(0,(MIN(DATE(2026,6,0),IF(Mitarbeiter!$D296="",DATE(2026,6,0),Mitarbeiter!$D296),TODAY()))-(MAX(DATE(2026,5,1),Mitarbeiter!$C296))+1),MAX(0,NETWORKDAYS(MAX(DATE(2026,5,1),Mitarbeiter!$C296),MIN(DATE(2026,6,0),IF(Mitarbeiter!$D296="",DATE(2026,6,0),Mitarbeiter!$D296),TODAY()),Einstellungen!$F$13:$F$67)))*N(Mitarbeiter!$E296)/IF(Einstellungen!$C$11="7 Tage",7,5),N('Ist-Stunden'!J296)),MAX(IF(Einstellungen!$C$11="7 Tage",MAX(0,(MIN(DATE(2026,6,0),IF(Mitarbeiter!$D296="",DATE(2026,6,0),Mitarbeiter!$D296),TODAY()))-(MAX(DATE(2026,5,1),Mitarbeiter!$C296))+1),MAX(0,NETWORKDAYS(MAX(DATE(2026,5,1),Mitarbeiter!$C296),MIN(DATE(2026,6,0),IF(Mitarbeiter!$D296="",DATE(2026,6,0),Mitarbeiter!$D296),TODAY()),Einstellungen!$F$13:$F$67)))*N(Mitarbeiter!$E296)/IF(Einstellungen!$C$11="7 Tage",7,5),N('Ist-Stunden'!J296)+(N(Krankheitstage!K296)+N(Krankheitstage!W296))*N($C296))))</f>
        <v/>
      </c>
      <c r="AO296" s="76">
        <f>IF($B296="",0,IF(Einstellungen!$C$10="Ja",MAX(IF(Einstellungen!$C$11="7 Tage",MAX(0,(MIN(DATE(2026,7,0),IF(Mitarbeiter!$D296="",DATE(2026,7,0),Mitarbeiter!$D296),TODAY()))-(MAX(DATE(2026,6,1),Mitarbeiter!$C296))+1),MAX(0,NETWORKDAYS(MAX(DATE(2026,6,1),Mitarbeiter!$C296),MIN(DATE(2026,7,0),IF(Mitarbeiter!$D296="",DATE(2026,7,0),Mitarbeiter!$D296),TODAY()),Einstellungen!$F$13:$F$67)))*N(Mitarbeiter!$E296)/IF(Einstellungen!$C$11="7 Tage",7,5),N('Ist-Stunden'!K296)),MAX(IF(Einstellungen!$C$11="7 Tage",MAX(0,(MIN(DATE(2026,7,0),IF(Mitarbeiter!$D296="",DATE(2026,7,0),Mitarbeiter!$D296),TODAY()))-(MAX(DATE(2026,6,1),Mitarbeiter!$C296))+1),MAX(0,NETWORKDAYS(MAX(DATE(2026,6,1),Mitarbeiter!$C296),MIN(DATE(2026,7,0),IF(Mitarbeiter!$D296="",DATE(2026,7,0),Mitarbeiter!$D296),TODAY()),Einstellungen!$F$13:$F$67)))*N(Mitarbeiter!$E296)/IF(Einstellungen!$C$11="7 Tage",7,5),N('Ist-Stunden'!K296)+(N(Krankheitstage!L296)+N(Krankheitstage!X296))*N($C296))))</f>
        <v/>
      </c>
      <c r="AP296" s="76">
        <f>IF($B296="",0,IF(Einstellungen!$C$10="Ja",MAX(IF(Einstellungen!$C$11="7 Tage",MAX(0,(MIN(DATE(2026,8,0),IF(Mitarbeiter!$D296="",DATE(2026,8,0),Mitarbeiter!$D296),TODAY()))-(MAX(DATE(2026,7,1),Mitarbeiter!$C296))+1),MAX(0,NETWORKDAYS(MAX(DATE(2026,7,1),Mitarbeiter!$C296),MIN(DATE(2026,8,0),IF(Mitarbeiter!$D296="",DATE(2026,8,0),Mitarbeiter!$D296),TODAY()),Einstellungen!$F$13:$F$67)))*N(Mitarbeiter!$E296)/IF(Einstellungen!$C$11="7 Tage",7,5),N('Ist-Stunden'!L296)),MAX(IF(Einstellungen!$C$11="7 Tage",MAX(0,(MIN(DATE(2026,8,0),IF(Mitarbeiter!$D296="",DATE(2026,8,0),Mitarbeiter!$D296),TODAY()))-(MAX(DATE(2026,7,1),Mitarbeiter!$C296))+1),MAX(0,NETWORKDAYS(MAX(DATE(2026,7,1),Mitarbeiter!$C296),MIN(DATE(2026,8,0),IF(Mitarbeiter!$D296="",DATE(2026,8,0),Mitarbeiter!$D296),TODAY()),Einstellungen!$F$13:$F$67)))*N(Mitarbeiter!$E296)/IF(Einstellungen!$C$11="7 Tage",7,5),N('Ist-Stunden'!L296)+(N(Krankheitstage!M296)+N(Krankheitstage!Y296))*N($C296))))</f>
        <v/>
      </c>
      <c r="AQ296" s="76">
        <f>IF($B296="",0,IF(Einstellungen!$C$10="Ja",MAX(IF(Einstellungen!$C$11="7 Tage",MAX(0,(MIN(DATE(2026,9,0),IF(Mitarbeiter!$D296="",DATE(2026,9,0),Mitarbeiter!$D296),TODAY()))-(MAX(DATE(2026,8,1),Mitarbeiter!$C296))+1),MAX(0,NETWORKDAYS(MAX(DATE(2026,8,1),Mitarbeiter!$C296),MIN(DATE(2026,9,0),IF(Mitarbeiter!$D296="",DATE(2026,9,0),Mitarbeiter!$D296),TODAY()),Einstellungen!$F$13:$F$67)))*N(Mitarbeiter!$E296)/IF(Einstellungen!$C$11="7 Tage",7,5),N('Ist-Stunden'!M296)),MAX(IF(Einstellungen!$C$11="7 Tage",MAX(0,(MIN(DATE(2026,9,0),IF(Mitarbeiter!$D296="",DATE(2026,9,0),Mitarbeiter!$D296),TODAY()))-(MAX(DATE(2026,8,1),Mitarbeiter!$C296))+1),MAX(0,NETWORKDAYS(MAX(DATE(2026,8,1),Mitarbeiter!$C296),MIN(DATE(2026,9,0),IF(Mitarbeiter!$D296="",DATE(2026,9,0),Mitarbeiter!$D296),TODAY()),Einstellungen!$F$13:$F$67)))*N(Mitarbeiter!$E296)/IF(Einstellungen!$C$11="7 Tage",7,5),N('Ist-Stunden'!M296)+(N(Krankheitstage!N296)+N(Krankheitstage!Z296))*N($C296))))</f>
        <v/>
      </c>
      <c r="AR296" s="76">
        <f>IF($B296="",0,IF(Einstellungen!$C$10="Ja",MAX(IF(Einstellungen!$C$11="7 Tage",MAX(0,(MIN(DATE(2026,10,0),IF(Mitarbeiter!$D296="",DATE(2026,10,0),Mitarbeiter!$D296),TODAY()))-(MAX(DATE(2026,9,1),Mitarbeiter!$C296))+1),MAX(0,NETWORKDAYS(MAX(DATE(2026,9,1),Mitarbeiter!$C296),MIN(DATE(2026,10,0),IF(Mitarbeiter!$D296="",DATE(2026,10,0),Mitarbeiter!$D296),TODAY()),Einstellungen!$F$13:$F$67)))*N(Mitarbeiter!$E296)/IF(Einstellungen!$C$11="7 Tage",7,5),N('Ist-Stunden'!N296)),MAX(IF(Einstellungen!$C$11="7 Tage",MAX(0,(MIN(DATE(2026,10,0),IF(Mitarbeiter!$D296="",DATE(2026,10,0),Mitarbeiter!$D296),TODAY()))-(MAX(DATE(2026,9,1),Mitarbeiter!$C296))+1),MAX(0,NETWORKDAYS(MAX(DATE(2026,9,1),Mitarbeiter!$C296),MIN(DATE(2026,10,0),IF(Mitarbeiter!$D296="",DATE(2026,10,0),Mitarbeiter!$D296),TODAY()),Einstellungen!$F$13:$F$67)))*N(Mitarbeiter!$E296)/IF(Einstellungen!$C$11="7 Tage",7,5),N('Ist-Stunden'!N296)+(N(Krankheitstage!O296)+N(Krankheitstage!AA296))*N($C296))))</f>
        <v/>
      </c>
      <c r="AS296" s="76">
        <f>IF($B296="",0,IF(Einstellungen!$C$10="Ja",MAX(IF(Einstellungen!$C$11="7 Tage",MAX(0,(MIN(DATE(2026,11,0),IF(Mitarbeiter!$D296="",DATE(2026,11,0),Mitarbeiter!$D296),TODAY()))-(MAX(DATE(2026,10,1),Mitarbeiter!$C296))+1),MAX(0,NETWORKDAYS(MAX(DATE(2026,10,1),Mitarbeiter!$C296),MIN(DATE(2026,11,0),IF(Mitarbeiter!$D296="",DATE(2026,11,0),Mitarbeiter!$D296),TODAY()),Einstellungen!$F$13:$F$67)))*N(Mitarbeiter!$E296)/IF(Einstellungen!$C$11="7 Tage",7,5),N('Ist-Stunden'!O296)),MAX(IF(Einstellungen!$C$11="7 Tage",MAX(0,(MIN(DATE(2026,11,0),IF(Mitarbeiter!$D296="",DATE(2026,11,0),Mitarbeiter!$D296),TODAY()))-(MAX(DATE(2026,10,1),Mitarbeiter!$C296))+1),MAX(0,NETWORKDAYS(MAX(DATE(2026,10,1),Mitarbeiter!$C296),MIN(DATE(2026,11,0),IF(Mitarbeiter!$D296="",DATE(2026,11,0),Mitarbeiter!$D296),TODAY()),Einstellungen!$F$13:$F$67)))*N(Mitarbeiter!$E296)/IF(Einstellungen!$C$11="7 Tage",7,5),N('Ist-Stunden'!O296)+(N(Krankheitstage!P296)+N(Krankheitstage!AB296))*N($C296))))</f>
        <v/>
      </c>
      <c r="AT296" s="76">
        <f>IF($B296="",0,IF(Einstellungen!$C$10="Ja",MAX(IF(Einstellungen!$C$11="7 Tage",MAX(0,(MIN(DATE(2026,12,0),IF(Mitarbeiter!$D296="",DATE(2026,12,0),Mitarbeiter!$D296),TODAY()))-(MAX(DATE(2026,11,1),Mitarbeiter!$C296))+1),MAX(0,NETWORKDAYS(MAX(DATE(2026,11,1),Mitarbeiter!$C296),MIN(DATE(2026,12,0),IF(Mitarbeiter!$D296="",DATE(2026,12,0),Mitarbeiter!$D296),TODAY()),Einstellungen!$F$13:$F$67)))*N(Mitarbeiter!$E296)/IF(Einstellungen!$C$11="7 Tage",7,5),N('Ist-Stunden'!P296)),MAX(IF(Einstellungen!$C$11="7 Tage",MAX(0,(MIN(DATE(2026,12,0),IF(Mitarbeiter!$D296="",DATE(2026,12,0),Mitarbeiter!$D296),TODAY()))-(MAX(DATE(2026,11,1),Mitarbeiter!$C296))+1),MAX(0,NETWORKDAYS(MAX(DATE(2026,11,1),Mitarbeiter!$C296),MIN(DATE(2026,12,0),IF(Mitarbeiter!$D296="",DATE(2026,12,0),Mitarbeiter!$D296),TODAY()),Einstellungen!$F$13:$F$67)))*N(Mitarbeiter!$E296)/IF(Einstellungen!$C$11="7 Tage",7,5),N('Ist-Stunden'!P296)+(N(Krankheitstage!Q296)+N(Krankheitstage!AC296))*N($C296))))</f>
        <v/>
      </c>
      <c r="AU296" s="76">
        <f>IF($B296="",0,IF(Einstellungen!$C$10="Ja",MAX(IF(Einstellungen!$C$11="7 Tage",MAX(0,(MIN(DATE(2026,13,0),IF(Mitarbeiter!$D296="",DATE(2026,13,0),Mitarbeiter!$D296),TODAY()))-(MAX(DATE(2026,12,1),Mitarbeiter!$C296))+1),MAX(0,NETWORKDAYS(MAX(DATE(2026,12,1),Mitarbeiter!$C296),MIN(DATE(2026,13,0),IF(Mitarbeiter!$D296="",DATE(2026,13,0),Mitarbeiter!$D296),TODAY()),Einstellungen!$F$13:$F$67)))*N(Mitarbeiter!$E296)/IF(Einstellungen!$C$11="7 Tage",7,5),N('Ist-Stunden'!Q296)),MAX(IF(Einstellungen!$C$11="7 Tage",MAX(0,(MIN(DATE(2026,13,0),IF(Mitarbeiter!$D296="",DATE(2026,13,0),Mitarbeiter!$D296),TODAY()))-(MAX(DATE(2026,12,1),Mitarbeiter!$C296))+1),MAX(0,NETWORKDAYS(MAX(DATE(2026,12,1),Mitarbeiter!$C296),MIN(DATE(2026,13,0),IF(Mitarbeiter!$D296="",DATE(2026,13,0),Mitarbeiter!$D296),TODAY()),Einstellungen!$F$13:$F$67)))*N(Mitarbeiter!$E296)/IF(Einstellungen!$C$11="7 Tage",7,5),N('Ist-Stunden'!Q296)+(N(Krankheitstage!R296)+N(Krankheitstage!AD296))*N($C296))))</f>
        <v/>
      </c>
      <c r="AV296" s="76">
        <f>IF($B296="",0,IF(Einstellungen!$C$10="Ja",MAX(IF(Einstellungen!$C$11="7 Tage",MAX(0,(MIN(DATE(2027,2,0),IF(Mitarbeiter!$D296="",DATE(2027,2,0),Mitarbeiter!$D296),TODAY()))-(MAX(DATE(2027,1,1),Mitarbeiter!$C296))+1),MAX(0,NETWORKDAYS(MAX(DATE(2027,1,1),Mitarbeiter!$C296),MIN(DATE(2027,2,0),IF(Mitarbeiter!$D296="",DATE(2027,2,0),Mitarbeiter!$D296),TODAY()),Einstellungen!$F$13:$F$67)))*N(Mitarbeiter!$E296)/IF(Einstellungen!$C$11="7 Tage",7,5),N('Ist-Stunden'!R296)),MAX(IF(Einstellungen!$C$11="7 Tage",MAX(0,(MIN(DATE(2027,2,0),IF(Mitarbeiter!$D296="",DATE(2027,2,0),Mitarbeiter!$D296),TODAY()))-(MAX(DATE(2027,1,1),Mitarbeiter!$C296))+1),MAX(0,NETWORKDAYS(MAX(DATE(2027,1,1),Mitarbeiter!$C296),MIN(DATE(2027,2,0),IF(Mitarbeiter!$D296="",DATE(2027,2,0),Mitarbeiter!$D296),TODAY()),Einstellungen!$F$13:$F$67)))*N(Mitarbeiter!$E296)/IF(Einstellungen!$C$11="7 Tage",7,5),N('Ist-Stunden'!R296)+(N(Krankheitstage!AE296)+N(Krankheitstage!AQ296))*N($C296))))</f>
        <v/>
      </c>
      <c r="AW296" s="76">
        <f>IF($B296="",0,IF(Einstellungen!$C$10="Ja",MAX(IF(Einstellungen!$C$11="7 Tage",MAX(0,(MIN(DATE(2027,3,0),IF(Mitarbeiter!$D296="",DATE(2027,3,0),Mitarbeiter!$D296),TODAY()))-(MAX(DATE(2027,2,1),Mitarbeiter!$C296))+1),MAX(0,NETWORKDAYS(MAX(DATE(2027,2,1),Mitarbeiter!$C296),MIN(DATE(2027,3,0),IF(Mitarbeiter!$D296="",DATE(2027,3,0),Mitarbeiter!$D296),TODAY()),Einstellungen!$F$13:$F$67)))*N(Mitarbeiter!$E296)/IF(Einstellungen!$C$11="7 Tage",7,5),N('Ist-Stunden'!S296)),MAX(IF(Einstellungen!$C$11="7 Tage",MAX(0,(MIN(DATE(2027,3,0),IF(Mitarbeiter!$D296="",DATE(2027,3,0),Mitarbeiter!$D296),TODAY()))-(MAX(DATE(2027,2,1),Mitarbeiter!$C296))+1),MAX(0,NETWORKDAYS(MAX(DATE(2027,2,1),Mitarbeiter!$C296),MIN(DATE(2027,3,0),IF(Mitarbeiter!$D296="",DATE(2027,3,0),Mitarbeiter!$D296),TODAY()),Einstellungen!$F$13:$F$67)))*N(Mitarbeiter!$E296)/IF(Einstellungen!$C$11="7 Tage",7,5),N('Ist-Stunden'!S296)+(N(Krankheitstage!AF296)+N(Krankheitstage!AR296))*N($C296))))</f>
        <v/>
      </c>
      <c r="AX296" s="76">
        <f>IF($B296="",0,IF(Einstellungen!$C$10="Ja",MAX(IF(Einstellungen!$C$11="7 Tage",MAX(0,(MIN(DATE(2027,4,0),IF(Mitarbeiter!$D296="",DATE(2027,4,0),Mitarbeiter!$D296),TODAY()))-(MAX(DATE(2027,3,1),Mitarbeiter!$C296))+1),MAX(0,NETWORKDAYS(MAX(DATE(2027,3,1),Mitarbeiter!$C296),MIN(DATE(2027,4,0),IF(Mitarbeiter!$D296="",DATE(2027,4,0),Mitarbeiter!$D296),TODAY()),Einstellungen!$F$13:$F$67)))*N(Mitarbeiter!$E296)/IF(Einstellungen!$C$11="7 Tage",7,5),N('Ist-Stunden'!T296)),MAX(IF(Einstellungen!$C$11="7 Tage",MAX(0,(MIN(DATE(2027,4,0),IF(Mitarbeiter!$D296="",DATE(2027,4,0),Mitarbeiter!$D296),TODAY()))-(MAX(DATE(2027,3,1),Mitarbeiter!$C296))+1),MAX(0,NETWORKDAYS(MAX(DATE(2027,3,1),Mitarbeiter!$C296),MIN(DATE(2027,4,0),IF(Mitarbeiter!$D296="",DATE(2027,4,0),Mitarbeiter!$D296),TODAY()),Einstellungen!$F$13:$F$67)))*N(Mitarbeiter!$E296)/IF(Einstellungen!$C$11="7 Tage",7,5),N('Ist-Stunden'!T296)+(N(Krankheitstage!AG296)+N(Krankheitstage!AS296))*N($C296))))</f>
        <v/>
      </c>
      <c r="AY296" s="76">
        <f>IF($B296="",0,IF(Einstellungen!$C$10="Ja",MAX(IF(Einstellungen!$C$11="7 Tage",MAX(0,(MIN(DATE(2027,5,0),IF(Mitarbeiter!$D296="",DATE(2027,5,0),Mitarbeiter!$D296),TODAY()))-(MAX(DATE(2027,4,1),Mitarbeiter!$C296))+1),MAX(0,NETWORKDAYS(MAX(DATE(2027,4,1),Mitarbeiter!$C296),MIN(DATE(2027,5,0),IF(Mitarbeiter!$D296="",DATE(2027,5,0),Mitarbeiter!$D296),TODAY()),Einstellungen!$F$13:$F$67)))*N(Mitarbeiter!$E296)/IF(Einstellungen!$C$11="7 Tage",7,5),N('Ist-Stunden'!U296)),MAX(IF(Einstellungen!$C$11="7 Tage",MAX(0,(MIN(DATE(2027,5,0),IF(Mitarbeiter!$D296="",DATE(2027,5,0),Mitarbeiter!$D296),TODAY()))-(MAX(DATE(2027,4,1),Mitarbeiter!$C296))+1),MAX(0,NETWORKDAYS(MAX(DATE(2027,4,1),Mitarbeiter!$C296),MIN(DATE(2027,5,0),IF(Mitarbeiter!$D296="",DATE(2027,5,0),Mitarbeiter!$D296),TODAY()),Einstellungen!$F$13:$F$67)))*N(Mitarbeiter!$E296)/IF(Einstellungen!$C$11="7 Tage",7,5),N('Ist-Stunden'!U296)+(N(Krankheitstage!AH296)+N(Krankheitstage!AT296))*N($C296))))</f>
        <v/>
      </c>
      <c r="AZ296" s="76">
        <f>IF($B296="",0,IF(Einstellungen!$C$10="Ja",MAX(IF(Einstellungen!$C$11="7 Tage",MAX(0,(MIN(DATE(2027,6,0),IF(Mitarbeiter!$D296="",DATE(2027,6,0),Mitarbeiter!$D296),TODAY()))-(MAX(DATE(2027,5,1),Mitarbeiter!$C296))+1),MAX(0,NETWORKDAYS(MAX(DATE(2027,5,1),Mitarbeiter!$C296),MIN(DATE(2027,6,0),IF(Mitarbeiter!$D296="",DATE(2027,6,0),Mitarbeiter!$D296),TODAY()),Einstellungen!$F$13:$F$67)))*N(Mitarbeiter!$E296)/IF(Einstellungen!$C$11="7 Tage",7,5),N('Ist-Stunden'!V296)),MAX(IF(Einstellungen!$C$11="7 Tage",MAX(0,(MIN(DATE(2027,6,0),IF(Mitarbeiter!$D296="",DATE(2027,6,0),Mitarbeiter!$D296),TODAY()))-(MAX(DATE(2027,5,1),Mitarbeiter!$C296))+1),MAX(0,NETWORKDAYS(MAX(DATE(2027,5,1),Mitarbeiter!$C296),MIN(DATE(2027,6,0),IF(Mitarbeiter!$D296="",DATE(2027,6,0),Mitarbeiter!$D296),TODAY()),Einstellungen!$F$13:$F$67)))*N(Mitarbeiter!$E296)/IF(Einstellungen!$C$11="7 Tage",7,5),N('Ist-Stunden'!V296)+(N(Krankheitstage!AI296)+N(Krankheitstage!AU296))*N($C296))))</f>
        <v/>
      </c>
      <c r="BA296" s="76">
        <f>IF($B296="",0,IF(Einstellungen!$C$10="Ja",MAX(IF(Einstellungen!$C$11="7 Tage",MAX(0,(MIN(DATE(2027,7,0),IF(Mitarbeiter!$D296="",DATE(2027,7,0),Mitarbeiter!$D296),TODAY()))-(MAX(DATE(2027,6,1),Mitarbeiter!$C296))+1),MAX(0,NETWORKDAYS(MAX(DATE(2027,6,1),Mitarbeiter!$C296),MIN(DATE(2027,7,0),IF(Mitarbeiter!$D296="",DATE(2027,7,0),Mitarbeiter!$D296),TODAY()),Einstellungen!$F$13:$F$67)))*N(Mitarbeiter!$E296)/IF(Einstellungen!$C$11="7 Tage",7,5),N('Ist-Stunden'!W296)),MAX(IF(Einstellungen!$C$11="7 Tage",MAX(0,(MIN(DATE(2027,7,0),IF(Mitarbeiter!$D296="",DATE(2027,7,0),Mitarbeiter!$D296),TODAY()))-(MAX(DATE(2027,6,1),Mitarbeiter!$C296))+1),MAX(0,NETWORKDAYS(MAX(DATE(2027,6,1),Mitarbeiter!$C296),MIN(DATE(2027,7,0),IF(Mitarbeiter!$D296="",DATE(2027,7,0),Mitarbeiter!$D296),TODAY()),Einstellungen!$F$13:$F$67)))*N(Mitarbeiter!$E296)/IF(Einstellungen!$C$11="7 Tage",7,5),N('Ist-Stunden'!W296)+(N(Krankheitstage!AJ296)+N(Krankheitstage!AV296))*N($C296))))</f>
        <v/>
      </c>
      <c r="BB296" s="76">
        <f>IF($B296="",0,IF(Einstellungen!$C$10="Ja",MAX(IF(Einstellungen!$C$11="7 Tage",MAX(0,(MIN(DATE(2027,8,0),IF(Mitarbeiter!$D296="",DATE(2027,8,0),Mitarbeiter!$D296),TODAY()))-(MAX(DATE(2027,7,1),Mitarbeiter!$C296))+1),MAX(0,NETWORKDAYS(MAX(DATE(2027,7,1),Mitarbeiter!$C296),MIN(DATE(2027,8,0),IF(Mitarbeiter!$D296="",DATE(2027,8,0),Mitarbeiter!$D296),TODAY()),Einstellungen!$F$13:$F$67)))*N(Mitarbeiter!$E296)/IF(Einstellungen!$C$11="7 Tage",7,5),N('Ist-Stunden'!X296)),MAX(IF(Einstellungen!$C$11="7 Tage",MAX(0,(MIN(DATE(2027,8,0),IF(Mitarbeiter!$D296="",DATE(2027,8,0),Mitarbeiter!$D296),TODAY()))-(MAX(DATE(2027,7,1),Mitarbeiter!$C296))+1),MAX(0,NETWORKDAYS(MAX(DATE(2027,7,1),Mitarbeiter!$C296),MIN(DATE(2027,8,0),IF(Mitarbeiter!$D296="",DATE(2027,8,0),Mitarbeiter!$D296),TODAY()),Einstellungen!$F$13:$F$67)))*N(Mitarbeiter!$E296)/IF(Einstellungen!$C$11="7 Tage",7,5),N('Ist-Stunden'!X296)+(N(Krankheitstage!AK296)+N(Krankheitstage!AW296))*N($C296))))</f>
        <v/>
      </c>
      <c r="BC296" s="76">
        <f>IF($B296="",0,IF(Einstellungen!$C$10="Ja",MAX(IF(Einstellungen!$C$11="7 Tage",MAX(0,(MIN(DATE(2027,9,0),IF(Mitarbeiter!$D296="",DATE(2027,9,0),Mitarbeiter!$D296),TODAY()))-(MAX(DATE(2027,8,1),Mitarbeiter!$C296))+1),MAX(0,NETWORKDAYS(MAX(DATE(2027,8,1),Mitarbeiter!$C296),MIN(DATE(2027,9,0),IF(Mitarbeiter!$D296="",DATE(2027,9,0),Mitarbeiter!$D296),TODAY()),Einstellungen!$F$13:$F$67)))*N(Mitarbeiter!$E296)/IF(Einstellungen!$C$11="7 Tage",7,5),N('Ist-Stunden'!Y296)),MAX(IF(Einstellungen!$C$11="7 Tage",MAX(0,(MIN(DATE(2027,9,0),IF(Mitarbeiter!$D296="",DATE(2027,9,0),Mitarbeiter!$D296),TODAY()))-(MAX(DATE(2027,8,1),Mitarbeiter!$C296))+1),MAX(0,NETWORKDAYS(MAX(DATE(2027,8,1),Mitarbeiter!$C296),MIN(DATE(2027,9,0),IF(Mitarbeiter!$D296="",DATE(2027,9,0),Mitarbeiter!$D296),TODAY()),Einstellungen!$F$13:$F$67)))*N(Mitarbeiter!$E296)/IF(Einstellungen!$C$11="7 Tage",7,5),N('Ist-Stunden'!Y296)+(N(Krankheitstage!AL296)+N(Krankheitstage!AX296))*N($C296))))</f>
        <v/>
      </c>
      <c r="BD296" s="76">
        <f>IF($B296="",0,IF(Einstellungen!$C$10="Ja",MAX(IF(Einstellungen!$C$11="7 Tage",MAX(0,(MIN(DATE(2027,10,0),IF(Mitarbeiter!$D296="",DATE(2027,10,0),Mitarbeiter!$D296),TODAY()))-(MAX(DATE(2027,9,1),Mitarbeiter!$C296))+1),MAX(0,NETWORKDAYS(MAX(DATE(2027,9,1),Mitarbeiter!$C296),MIN(DATE(2027,10,0),IF(Mitarbeiter!$D296="",DATE(2027,10,0),Mitarbeiter!$D296),TODAY()),Einstellungen!$F$13:$F$67)))*N(Mitarbeiter!$E296)/IF(Einstellungen!$C$11="7 Tage",7,5),N('Ist-Stunden'!Z296)),MAX(IF(Einstellungen!$C$11="7 Tage",MAX(0,(MIN(DATE(2027,10,0),IF(Mitarbeiter!$D296="",DATE(2027,10,0),Mitarbeiter!$D296),TODAY()))-(MAX(DATE(2027,9,1),Mitarbeiter!$C296))+1),MAX(0,NETWORKDAYS(MAX(DATE(2027,9,1),Mitarbeiter!$C296),MIN(DATE(2027,10,0),IF(Mitarbeiter!$D296="",DATE(2027,10,0),Mitarbeiter!$D296),TODAY()),Einstellungen!$F$13:$F$67)))*N(Mitarbeiter!$E296)/IF(Einstellungen!$C$11="7 Tage",7,5),N('Ist-Stunden'!Z296)+(N(Krankheitstage!AM296)+N(Krankheitstage!AY296))*N($C296))))</f>
        <v/>
      </c>
      <c r="BE296" s="76">
        <f>IF($B296="",0,IF(Einstellungen!$C$10="Ja",MAX(IF(Einstellungen!$C$11="7 Tage",MAX(0,(MIN(DATE(2027,11,0),IF(Mitarbeiter!$D296="",DATE(2027,11,0),Mitarbeiter!$D296),TODAY()))-(MAX(DATE(2027,10,1),Mitarbeiter!$C296))+1),MAX(0,NETWORKDAYS(MAX(DATE(2027,10,1),Mitarbeiter!$C296),MIN(DATE(2027,11,0),IF(Mitarbeiter!$D296="",DATE(2027,11,0),Mitarbeiter!$D296),TODAY()),Einstellungen!$F$13:$F$67)))*N(Mitarbeiter!$E296)/IF(Einstellungen!$C$11="7 Tage",7,5),N('Ist-Stunden'!AA296)),MAX(IF(Einstellungen!$C$11="7 Tage",MAX(0,(MIN(DATE(2027,11,0),IF(Mitarbeiter!$D296="",DATE(2027,11,0),Mitarbeiter!$D296),TODAY()))-(MAX(DATE(2027,10,1),Mitarbeiter!$C296))+1),MAX(0,NETWORKDAYS(MAX(DATE(2027,10,1),Mitarbeiter!$C296),MIN(DATE(2027,11,0),IF(Mitarbeiter!$D296="",DATE(2027,11,0),Mitarbeiter!$D296),TODAY()),Einstellungen!$F$13:$F$67)))*N(Mitarbeiter!$E296)/IF(Einstellungen!$C$11="7 Tage",7,5),N('Ist-Stunden'!AA296)+(N(Krankheitstage!AN296)+N(Krankheitstage!AZ296))*N($C296))))</f>
        <v/>
      </c>
      <c r="BF296" s="76">
        <f>IF($B296="",0,IF(Einstellungen!$C$10="Ja",MAX(IF(Einstellungen!$C$11="7 Tage",MAX(0,(MIN(DATE(2027,12,0),IF(Mitarbeiter!$D296="",DATE(2027,12,0),Mitarbeiter!$D296),TODAY()))-(MAX(DATE(2027,11,1),Mitarbeiter!$C296))+1),MAX(0,NETWORKDAYS(MAX(DATE(2027,11,1),Mitarbeiter!$C296),MIN(DATE(2027,12,0),IF(Mitarbeiter!$D296="",DATE(2027,12,0),Mitarbeiter!$D296),TODAY()),Einstellungen!$F$13:$F$67)))*N(Mitarbeiter!$E296)/IF(Einstellungen!$C$11="7 Tage",7,5),N('Ist-Stunden'!AB296)),MAX(IF(Einstellungen!$C$11="7 Tage",MAX(0,(MIN(DATE(2027,12,0),IF(Mitarbeiter!$D296="",DATE(2027,12,0),Mitarbeiter!$D296),TODAY()))-(MAX(DATE(2027,11,1),Mitarbeiter!$C296))+1),MAX(0,NETWORKDAYS(MAX(DATE(2027,11,1),Mitarbeiter!$C296),MIN(DATE(2027,12,0),IF(Mitarbeiter!$D296="",DATE(2027,12,0),Mitarbeiter!$D296),TODAY()),Einstellungen!$F$13:$F$67)))*N(Mitarbeiter!$E296)/IF(Einstellungen!$C$11="7 Tage",7,5),N('Ist-Stunden'!AB296)+(N(Krankheitstage!AO296)+N(Krankheitstage!BA296))*N($C296))))</f>
        <v/>
      </c>
      <c r="BG296" s="76">
        <f>IF($B296="",0,IF(Einstellungen!$C$10="Ja",MAX(IF(Einstellungen!$C$11="7 Tage",MAX(0,(MIN(DATE(2027,13,0),IF(Mitarbeiter!$D296="",DATE(2027,13,0),Mitarbeiter!$D296),TODAY()))-(MAX(DATE(2027,12,1),Mitarbeiter!$C296))+1),MAX(0,NETWORKDAYS(MAX(DATE(2027,12,1),Mitarbeiter!$C296),MIN(DATE(2027,13,0),IF(Mitarbeiter!$D296="",DATE(2027,13,0),Mitarbeiter!$D296),TODAY()),Einstellungen!$F$13:$F$67)))*N(Mitarbeiter!$E296)/IF(Einstellungen!$C$11="7 Tage",7,5),N('Ist-Stunden'!AC296)),MAX(IF(Einstellungen!$C$11="7 Tage",MAX(0,(MIN(DATE(2027,13,0),IF(Mitarbeiter!$D296="",DATE(2027,13,0),Mitarbeiter!$D296),TODAY()))-(MAX(DATE(2027,12,1),Mitarbeiter!$C296))+1),MAX(0,NETWORKDAYS(MAX(DATE(2027,12,1),Mitarbeiter!$C296),MIN(DATE(2027,13,0),IF(Mitarbeiter!$D296="",DATE(2027,13,0),Mitarbeiter!$D296),TODAY()),Einstellungen!$F$13:$F$67)))*N(Mitarbeiter!$E296)/IF(Einstellungen!$C$11="7 Tage",7,5),N('Ist-Stunden'!AC296)+(N(Krankheitstage!AP296)+N(Krankheitstage!BB296))*N($C296))))</f>
        <v/>
      </c>
      <c r="BH296" s="76">
        <f>IF($B296="",0,IF(Einstellungen!$C$10="Ja",MAX(IF(Einstellungen!$C$11="7 Tage",MAX(0,(MIN(DATE(2028,2,0),IF(Mitarbeiter!$D296="",DATE(2028,2,0),Mitarbeiter!$D296),TODAY()))-(MAX(DATE(2028,1,1),Mitarbeiter!$C296))+1),MAX(0,NETWORKDAYS(MAX(DATE(2028,1,1),Mitarbeiter!$C296),MIN(DATE(2028,2,0),IF(Mitarbeiter!$D296="",DATE(2028,2,0),Mitarbeiter!$D296),TODAY()),Einstellungen!$F$13:$F$67)))*N(Mitarbeiter!$E296)/IF(Einstellungen!$C$11="7 Tage",7,5),N('Ist-Stunden'!AD296)),MAX(IF(Einstellungen!$C$11="7 Tage",MAX(0,(MIN(DATE(2028,2,0),IF(Mitarbeiter!$D296="",DATE(2028,2,0),Mitarbeiter!$D296),TODAY()))-(MAX(DATE(2028,1,1),Mitarbeiter!$C296))+1),MAX(0,NETWORKDAYS(MAX(DATE(2028,1,1),Mitarbeiter!$C296),MIN(DATE(2028,2,0),IF(Mitarbeiter!$D296="",DATE(2028,2,0),Mitarbeiter!$D296),TODAY()),Einstellungen!$F$13:$F$67)))*N(Mitarbeiter!$E296)/IF(Einstellungen!$C$11="7 Tage",7,5),N('Ist-Stunden'!AD296)+(N(Krankheitstage!BC296)+N(Krankheitstage!BO296))*N($C296))))</f>
        <v/>
      </c>
      <c r="BI296" s="76">
        <f>IF($B296="",0,IF(Einstellungen!$C$10="Ja",MAX(IF(Einstellungen!$C$11="7 Tage",MAX(0,(MIN(DATE(2028,3,0),IF(Mitarbeiter!$D296="",DATE(2028,3,0),Mitarbeiter!$D296),TODAY()))-(MAX(DATE(2028,2,1),Mitarbeiter!$C296))+1),MAX(0,NETWORKDAYS(MAX(DATE(2028,2,1),Mitarbeiter!$C296),MIN(DATE(2028,3,0),IF(Mitarbeiter!$D296="",DATE(2028,3,0),Mitarbeiter!$D296),TODAY()),Einstellungen!$F$13:$F$67)))*N(Mitarbeiter!$E296)/IF(Einstellungen!$C$11="7 Tage",7,5),N('Ist-Stunden'!AE296)),MAX(IF(Einstellungen!$C$11="7 Tage",MAX(0,(MIN(DATE(2028,3,0),IF(Mitarbeiter!$D296="",DATE(2028,3,0),Mitarbeiter!$D296),TODAY()))-(MAX(DATE(2028,2,1),Mitarbeiter!$C296))+1),MAX(0,NETWORKDAYS(MAX(DATE(2028,2,1),Mitarbeiter!$C296),MIN(DATE(2028,3,0),IF(Mitarbeiter!$D296="",DATE(2028,3,0),Mitarbeiter!$D296),TODAY()),Einstellungen!$F$13:$F$67)))*N(Mitarbeiter!$E296)/IF(Einstellungen!$C$11="7 Tage",7,5),N('Ist-Stunden'!AE296)+(N(Krankheitstage!BD296)+N(Krankheitstage!BP296))*N($C296))))</f>
        <v/>
      </c>
      <c r="BJ296" s="76">
        <f>IF($B296="",0,IF(Einstellungen!$C$10="Ja",MAX(IF(Einstellungen!$C$11="7 Tage",MAX(0,(MIN(DATE(2028,4,0),IF(Mitarbeiter!$D296="",DATE(2028,4,0),Mitarbeiter!$D296),TODAY()))-(MAX(DATE(2028,3,1),Mitarbeiter!$C296))+1),MAX(0,NETWORKDAYS(MAX(DATE(2028,3,1),Mitarbeiter!$C296),MIN(DATE(2028,4,0),IF(Mitarbeiter!$D296="",DATE(2028,4,0),Mitarbeiter!$D296),TODAY()),Einstellungen!$F$13:$F$67)))*N(Mitarbeiter!$E296)/IF(Einstellungen!$C$11="7 Tage",7,5),N('Ist-Stunden'!AF296)),MAX(IF(Einstellungen!$C$11="7 Tage",MAX(0,(MIN(DATE(2028,4,0),IF(Mitarbeiter!$D296="",DATE(2028,4,0),Mitarbeiter!$D296),TODAY()))-(MAX(DATE(2028,3,1),Mitarbeiter!$C296))+1),MAX(0,NETWORKDAYS(MAX(DATE(2028,3,1),Mitarbeiter!$C296),MIN(DATE(2028,4,0),IF(Mitarbeiter!$D296="",DATE(2028,4,0),Mitarbeiter!$D296),TODAY()),Einstellungen!$F$13:$F$67)))*N(Mitarbeiter!$E296)/IF(Einstellungen!$C$11="7 Tage",7,5),N('Ist-Stunden'!AF296)+(N(Krankheitstage!BE296)+N(Krankheitstage!BQ296))*N($C296))))</f>
        <v/>
      </c>
      <c r="BK296" s="76">
        <f>IF($B296="",0,IF(Einstellungen!$C$10="Ja",MAX(IF(Einstellungen!$C$11="7 Tage",MAX(0,(MIN(DATE(2028,5,0),IF(Mitarbeiter!$D296="",DATE(2028,5,0),Mitarbeiter!$D296),TODAY()))-(MAX(DATE(2028,4,1),Mitarbeiter!$C296))+1),MAX(0,NETWORKDAYS(MAX(DATE(2028,4,1),Mitarbeiter!$C296),MIN(DATE(2028,5,0),IF(Mitarbeiter!$D296="",DATE(2028,5,0),Mitarbeiter!$D296),TODAY()),Einstellungen!$F$13:$F$67)))*N(Mitarbeiter!$E296)/IF(Einstellungen!$C$11="7 Tage",7,5),N('Ist-Stunden'!AG296)),MAX(IF(Einstellungen!$C$11="7 Tage",MAX(0,(MIN(DATE(2028,5,0),IF(Mitarbeiter!$D296="",DATE(2028,5,0),Mitarbeiter!$D296),TODAY()))-(MAX(DATE(2028,4,1),Mitarbeiter!$C296))+1),MAX(0,NETWORKDAYS(MAX(DATE(2028,4,1),Mitarbeiter!$C296),MIN(DATE(2028,5,0),IF(Mitarbeiter!$D296="",DATE(2028,5,0),Mitarbeiter!$D296),TODAY()),Einstellungen!$F$13:$F$67)))*N(Mitarbeiter!$E296)/IF(Einstellungen!$C$11="7 Tage",7,5),N('Ist-Stunden'!AG296)+(N(Krankheitstage!BF296)+N(Krankheitstage!BR296))*N($C296))))</f>
        <v/>
      </c>
      <c r="BL296" s="76">
        <f>IF($B296="",0,IF(Einstellungen!$C$10="Ja",MAX(IF(Einstellungen!$C$11="7 Tage",MAX(0,(MIN(DATE(2028,6,0),IF(Mitarbeiter!$D296="",DATE(2028,6,0),Mitarbeiter!$D296),TODAY()))-(MAX(DATE(2028,5,1),Mitarbeiter!$C296))+1),MAX(0,NETWORKDAYS(MAX(DATE(2028,5,1),Mitarbeiter!$C296),MIN(DATE(2028,6,0),IF(Mitarbeiter!$D296="",DATE(2028,6,0),Mitarbeiter!$D296),TODAY()),Einstellungen!$F$13:$F$67)))*N(Mitarbeiter!$E296)/IF(Einstellungen!$C$11="7 Tage",7,5),N('Ist-Stunden'!AH296)),MAX(IF(Einstellungen!$C$11="7 Tage",MAX(0,(MIN(DATE(2028,6,0),IF(Mitarbeiter!$D296="",DATE(2028,6,0),Mitarbeiter!$D296),TODAY()))-(MAX(DATE(2028,5,1),Mitarbeiter!$C296))+1),MAX(0,NETWORKDAYS(MAX(DATE(2028,5,1),Mitarbeiter!$C296),MIN(DATE(2028,6,0),IF(Mitarbeiter!$D296="",DATE(2028,6,0),Mitarbeiter!$D296),TODAY()),Einstellungen!$F$13:$F$67)))*N(Mitarbeiter!$E296)/IF(Einstellungen!$C$11="7 Tage",7,5),N('Ist-Stunden'!AH296)+(N(Krankheitstage!BG296)+N(Krankheitstage!BS296))*N($C296))))</f>
        <v/>
      </c>
      <c r="BM296" s="76">
        <f>IF($B296="",0,IF(Einstellungen!$C$10="Ja",MAX(IF(Einstellungen!$C$11="7 Tage",MAX(0,(MIN(DATE(2028,7,0),IF(Mitarbeiter!$D296="",DATE(2028,7,0),Mitarbeiter!$D296),TODAY()))-(MAX(DATE(2028,6,1),Mitarbeiter!$C296))+1),MAX(0,NETWORKDAYS(MAX(DATE(2028,6,1),Mitarbeiter!$C296),MIN(DATE(2028,7,0),IF(Mitarbeiter!$D296="",DATE(2028,7,0),Mitarbeiter!$D296),TODAY()),Einstellungen!$F$13:$F$67)))*N(Mitarbeiter!$E296)/IF(Einstellungen!$C$11="7 Tage",7,5),N('Ist-Stunden'!AI296)),MAX(IF(Einstellungen!$C$11="7 Tage",MAX(0,(MIN(DATE(2028,7,0),IF(Mitarbeiter!$D296="",DATE(2028,7,0),Mitarbeiter!$D296),TODAY()))-(MAX(DATE(2028,6,1),Mitarbeiter!$C296))+1),MAX(0,NETWORKDAYS(MAX(DATE(2028,6,1),Mitarbeiter!$C296),MIN(DATE(2028,7,0),IF(Mitarbeiter!$D296="",DATE(2028,7,0),Mitarbeiter!$D296),TODAY()),Einstellungen!$F$13:$F$67)))*N(Mitarbeiter!$E296)/IF(Einstellungen!$C$11="7 Tage",7,5),N('Ist-Stunden'!AI296)+(N(Krankheitstage!BH296)+N(Krankheitstage!BT296))*N($C296))))</f>
        <v/>
      </c>
      <c r="BN296" s="76">
        <f>IF($B296="",0,IF(Einstellungen!$C$10="Ja",MAX(IF(Einstellungen!$C$11="7 Tage",MAX(0,(MIN(DATE(2028,8,0),IF(Mitarbeiter!$D296="",DATE(2028,8,0),Mitarbeiter!$D296),TODAY()))-(MAX(DATE(2028,7,1),Mitarbeiter!$C296))+1),MAX(0,NETWORKDAYS(MAX(DATE(2028,7,1),Mitarbeiter!$C296),MIN(DATE(2028,8,0),IF(Mitarbeiter!$D296="",DATE(2028,8,0),Mitarbeiter!$D296),TODAY()),Einstellungen!$F$13:$F$67)))*N(Mitarbeiter!$E296)/IF(Einstellungen!$C$11="7 Tage",7,5),N('Ist-Stunden'!AJ296)),MAX(IF(Einstellungen!$C$11="7 Tage",MAX(0,(MIN(DATE(2028,8,0),IF(Mitarbeiter!$D296="",DATE(2028,8,0),Mitarbeiter!$D296),TODAY()))-(MAX(DATE(2028,7,1),Mitarbeiter!$C296))+1),MAX(0,NETWORKDAYS(MAX(DATE(2028,7,1),Mitarbeiter!$C296),MIN(DATE(2028,8,0),IF(Mitarbeiter!$D296="",DATE(2028,8,0),Mitarbeiter!$D296),TODAY()),Einstellungen!$F$13:$F$67)))*N(Mitarbeiter!$E296)/IF(Einstellungen!$C$11="7 Tage",7,5),N('Ist-Stunden'!AJ296)+(N(Krankheitstage!BI296)+N(Krankheitstage!BU296))*N($C296))))</f>
        <v/>
      </c>
      <c r="BO296" s="76">
        <f>IF($B296="",0,IF(Einstellungen!$C$10="Ja",MAX(IF(Einstellungen!$C$11="7 Tage",MAX(0,(MIN(DATE(2028,9,0),IF(Mitarbeiter!$D296="",DATE(2028,9,0),Mitarbeiter!$D296),TODAY()))-(MAX(DATE(2028,8,1),Mitarbeiter!$C296))+1),MAX(0,NETWORKDAYS(MAX(DATE(2028,8,1),Mitarbeiter!$C296),MIN(DATE(2028,9,0),IF(Mitarbeiter!$D296="",DATE(2028,9,0),Mitarbeiter!$D296),TODAY()),Einstellungen!$F$13:$F$67)))*N(Mitarbeiter!$E296)/IF(Einstellungen!$C$11="7 Tage",7,5),N('Ist-Stunden'!AK296)),MAX(IF(Einstellungen!$C$11="7 Tage",MAX(0,(MIN(DATE(2028,9,0),IF(Mitarbeiter!$D296="",DATE(2028,9,0),Mitarbeiter!$D296),TODAY()))-(MAX(DATE(2028,8,1),Mitarbeiter!$C296))+1),MAX(0,NETWORKDAYS(MAX(DATE(2028,8,1),Mitarbeiter!$C296),MIN(DATE(2028,9,0),IF(Mitarbeiter!$D296="",DATE(2028,9,0),Mitarbeiter!$D296),TODAY()),Einstellungen!$F$13:$F$67)))*N(Mitarbeiter!$E296)/IF(Einstellungen!$C$11="7 Tage",7,5),N('Ist-Stunden'!AK296)+(N(Krankheitstage!BJ296)+N(Krankheitstage!BV296))*N($C296))))</f>
        <v/>
      </c>
      <c r="BP296" s="76">
        <f>IF($B296="",0,IF(Einstellungen!$C$10="Ja",MAX(IF(Einstellungen!$C$11="7 Tage",MAX(0,(MIN(DATE(2028,10,0),IF(Mitarbeiter!$D296="",DATE(2028,10,0),Mitarbeiter!$D296),TODAY()))-(MAX(DATE(2028,9,1),Mitarbeiter!$C296))+1),MAX(0,NETWORKDAYS(MAX(DATE(2028,9,1),Mitarbeiter!$C296),MIN(DATE(2028,10,0),IF(Mitarbeiter!$D296="",DATE(2028,10,0),Mitarbeiter!$D296),TODAY()),Einstellungen!$F$13:$F$67)))*N(Mitarbeiter!$E296)/IF(Einstellungen!$C$11="7 Tage",7,5),N('Ist-Stunden'!AL296)),MAX(IF(Einstellungen!$C$11="7 Tage",MAX(0,(MIN(DATE(2028,10,0),IF(Mitarbeiter!$D296="",DATE(2028,10,0),Mitarbeiter!$D296),TODAY()))-(MAX(DATE(2028,9,1),Mitarbeiter!$C296))+1),MAX(0,NETWORKDAYS(MAX(DATE(2028,9,1),Mitarbeiter!$C296),MIN(DATE(2028,10,0),IF(Mitarbeiter!$D296="",DATE(2028,10,0),Mitarbeiter!$D296),TODAY()),Einstellungen!$F$13:$F$67)))*N(Mitarbeiter!$E296)/IF(Einstellungen!$C$11="7 Tage",7,5),N('Ist-Stunden'!AL296)+(N(Krankheitstage!BK296)+N(Krankheitstage!BW296))*N($C296))))</f>
        <v/>
      </c>
      <c r="BQ296" s="76">
        <f>IF($B296="",0,IF(Einstellungen!$C$10="Ja",MAX(IF(Einstellungen!$C$11="7 Tage",MAX(0,(MIN(DATE(2028,11,0),IF(Mitarbeiter!$D296="",DATE(2028,11,0),Mitarbeiter!$D296),TODAY()))-(MAX(DATE(2028,10,1),Mitarbeiter!$C296))+1),MAX(0,NETWORKDAYS(MAX(DATE(2028,10,1),Mitarbeiter!$C296),MIN(DATE(2028,11,0),IF(Mitarbeiter!$D296="",DATE(2028,11,0),Mitarbeiter!$D296),TODAY()),Einstellungen!$F$13:$F$67)))*N(Mitarbeiter!$E296)/IF(Einstellungen!$C$11="7 Tage",7,5),N('Ist-Stunden'!AM296)),MAX(IF(Einstellungen!$C$11="7 Tage",MAX(0,(MIN(DATE(2028,11,0),IF(Mitarbeiter!$D296="",DATE(2028,11,0),Mitarbeiter!$D296),TODAY()))-(MAX(DATE(2028,10,1),Mitarbeiter!$C296))+1),MAX(0,NETWORKDAYS(MAX(DATE(2028,10,1),Mitarbeiter!$C296),MIN(DATE(2028,11,0),IF(Mitarbeiter!$D296="",DATE(2028,11,0),Mitarbeiter!$D296),TODAY()),Einstellungen!$F$13:$F$67)))*N(Mitarbeiter!$E296)/IF(Einstellungen!$C$11="7 Tage",7,5),N('Ist-Stunden'!AM296)+(N(Krankheitstage!BL296)+N(Krankheitstage!BX296))*N($C296))))</f>
        <v/>
      </c>
      <c r="BR296" s="76">
        <f>IF($B296="",0,IF(Einstellungen!$C$10="Ja",MAX(IF(Einstellungen!$C$11="7 Tage",MAX(0,(MIN(DATE(2028,12,0),IF(Mitarbeiter!$D296="",DATE(2028,12,0),Mitarbeiter!$D296),TODAY()))-(MAX(DATE(2028,11,1),Mitarbeiter!$C296))+1),MAX(0,NETWORKDAYS(MAX(DATE(2028,11,1),Mitarbeiter!$C296),MIN(DATE(2028,12,0),IF(Mitarbeiter!$D296="",DATE(2028,12,0),Mitarbeiter!$D296),TODAY()),Einstellungen!$F$13:$F$67)))*N(Mitarbeiter!$E296)/IF(Einstellungen!$C$11="7 Tage",7,5),N('Ist-Stunden'!AN296)),MAX(IF(Einstellungen!$C$11="7 Tage",MAX(0,(MIN(DATE(2028,12,0),IF(Mitarbeiter!$D296="",DATE(2028,12,0),Mitarbeiter!$D296),TODAY()))-(MAX(DATE(2028,11,1),Mitarbeiter!$C296))+1),MAX(0,NETWORKDAYS(MAX(DATE(2028,11,1),Mitarbeiter!$C296),MIN(DATE(2028,12,0),IF(Mitarbeiter!$D296="",DATE(2028,12,0),Mitarbeiter!$D296),TODAY()),Einstellungen!$F$13:$F$67)))*N(Mitarbeiter!$E296)/IF(Einstellungen!$C$11="7 Tage",7,5),N('Ist-Stunden'!AN296)+(N(Krankheitstage!BM296)+N(Krankheitstage!BY296))*N($C296))))</f>
        <v/>
      </c>
      <c r="BS296" s="76">
        <f>IF($B296="",0,IF(Einstellungen!$C$10="Ja",MAX(IF(Einstellungen!$C$11="7 Tage",MAX(0,(MIN(DATE(2028,13,0),IF(Mitarbeiter!$D296="",DATE(2028,13,0),Mitarbeiter!$D296),TODAY()))-(MAX(DATE(2028,12,1),Mitarbeiter!$C296))+1),MAX(0,NETWORKDAYS(MAX(DATE(2028,12,1),Mitarbeiter!$C296),MIN(DATE(2028,13,0),IF(Mitarbeiter!$D296="",DATE(2028,13,0),Mitarbeiter!$D296),TODAY()),Einstellungen!$F$13:$F$67)))*N(Mitarbeiter!$E296)/IF(Einstellungen!$C$11="7 Tage",7,5),N('Ist-Stunden'!AO296)),MAX(IF(Einstellungen!$C$11="7 Tage",MAX(0,(MIN(DATE(2028,13,0),IF(Mitarbeiter!$D296="",DATE(2028,13,0),Mitarbeiter!$D296),TODAY()))-(MAX(DATE(2028,12,1),Mitarbeiter!$C296))+1),MAX(0,NETWORKDAYS(MAX(DATE(2028,12,1),Mitarbeiter!$C296),MIN(DATE(2028,13,0),IF(Mitarbeiter!$D296="",DATE(2028,13,0),Mitarbeiter!$D296),TODAY()),Einstellungen!$F$13:$F$67)))*N(Mitarbeiter!$E296)/IF(Einstellungen!$C$11="7 Tage",7,5),N('Ist-Stunden'!AO296)+(N(Krankheitstage!BN296)+N(Krankheitstage!BZ296))*N($C296))))</f>
        <v/>
      </c>
      <c r="BT296" s="76">
        <f>IF($B296="",0,IF(Einstellungen!$C$10="Ja",MAX(IF(Einstellungen!$C$11="7 Tage",MAX(0,(MIN(DATE(2029,2,0),IF(Mitarbeiter!$D296="",DATE(2029,2,0),Mitarbeiter!$D296),TODAY()))-(MAX(DATE(2029,1,1),Mitarbeiter!$C296))+1),MAX(0,NETWORKDAYS(MAX(DATE(2029,1,1),Mitarbeiter!$C296),MIN(DATE(2029,2,0),IF(Mitarbeiter!$D296="",DATE(2029,2,0),Mitarbeiter!$D296),TODAY()),Einstellungen!$F$13:$F$67)))*N(Mitarbeiter!$E296)/IF(Einstellungen!$C$11="7 Tage",7,5),N('Ist-Stunden'!AP296)),MAX(IF(Einstellungen!$C$11="7 Tage",MAX(0,(MIN(DATE(2029,2,0),IF(Mitarbeiter!$D296="",DATE(2029,2,0),Mitarbeiter!$D296),TODAY()))-(MAX(DATE(2029,1,1),Mitarbeiter!$C296))+1),MAX(0,NETWORKDAYS(MAX(DATE(2029,1,1),Mitarbeiter!$C296),MIN(DATE(2029,2,0),IF(Mitarbeiter!$D296="",DATE(2029,2,0),Mitarbeiter!$D296),TODAY()),Einstellungen!$F$13:$F$67)))*N(Mitarbeiter!$E296)/IF(Einstellungen!$C$11="7 Tage",7,5),N('Ist-Stunden'!AP296)+(N(Krankheitstage!CA296)+N(Krankheitstage!CM296))*N($C296))))</f>
        <v/>
      </c>
      <c r="BU296" s="76">
        <f>IF($B296="",0,IF(Einstellungen!$C$10="Ja",MAX(IF(Einstellungen!$C$11="7 Tage",MAX(0,(MIN(DATE(2029,3,0),IF(Mitarbeiter!$D296="",DATE(2029,3,0),Mitarbeiter!$D296),TODAY()))-(MAX(DATE(2029,2,1),Mitarbeiter!$C296))+1),MAX(0,NETWORKDAYS(MAX(DATE(2029,2,1),Mitarbeiter!$C296),MIN(DATE(2029,3,0),IF(Mitarbeiter!$D296="",DATE(2029,3,0),Mitarbeiter!$D296),TODAY()),Einstellungen!$F$13:$F$67)))*N(Mitarbeiter!$E296)/IF(Einstellungen!$C$11="7 Tage",7,5),N('Ist-Stunden'!AQ296)),MAX(IF(Einstellungen!$C$11="7 Tage",MAX(0,(MIN(DATE(2029,3,0),IF(Mitarbeiter!$D296="",DATE(2029,3,0),Mitarbeiter!$D296),TODAY()))-(MAX(DATE(2029,2,1),Mitarbeiter!$C296))+1),MAX(0,NETWORKDAYS(MAX(DATE(2029,2,1),Mitarbeiter!$C296),MIN(DATE(2029,3,0),IF(Mitarbeiter!$D296="",DATE(2029,3,0),Mitarbeiter!$D296),TODAY()),Einstellungen!$F$13:$F$67)))*N(Mitarbeiter!$E296)/IF(Einstellungen!$C$11="7 Tage",7,5),N('Ist-Stunden'!AQ296)+(N(Krankheitstage!CB296)+N(Krankheitstage!CN296))*N($C296))))</f>
        <v/>
      </c>
      <c r="BV296" s="76">
        <f>IF($B296="",0,IF(Einstellungen!$C$10="Ja",MAX(IF(Einstellungen!$C$11="7 Tage",MAX(0,(MIN(DATE(2029,4,0),IF(Mitarbeiter!$D296="",DATE(2029,4,0),Mitarbeiter!$D296),TODAY()))-(MAX(DATE(2029,3,1),Mitarbeiter!$C296))+1),MAX(0,NETWORKDAYS(MAX(DATE(2029,3,1),Mitarbeiter!$C296),MIN(DATE(2029,4,0),IF(Mitarbeiter!$D296="",DATE(2029,4,0),Mitarbeiter!$D296),TODAY()),Einstellungen!$F$13:$F$67)))*N(Mitarbeiter!$E296)/IF(Einstellungen!$C$11="7 Tage",7,5),N('Ist-Stunden'!AR296)),MAX(IF(Einstellungen!$C$11="7 Tage",MAX(0,(MIN(DATE(2029,4,0),IF(Mitarbeiter!$D296="",DATE(2029,4,0),Mitarbeiter!$D296),TODAY()))-(MAX(DATE(2029,3,1),Mitarbeiter!$C296))+1),MAX(0,NETWORKDAYS(MAX(DATE(2029,3,1),Mitarbeiter!$C296),MIN(DATE(2029,4,0),IF(Mitarbeiter!$D296="",DATE(2029,4,0),Mitarbeiter!$D296),TODAY()),Einstellungen!$F$13:$F$67)))*N(Mitarbeiter!$E296)/IF(Einstellungen!$C$11="7 Tage",7,5),N('Ist-Stunden'!AR296)+(N(Krankheitstage!CC296)+N(Krankheitstage!CO296))*N($C296))))</f>
        <v/>
      </c>
      <c r="BW296" s="76">
        <f>IF($B296="",0,IF(Einstellungen!$C$10="Ja",MAX(IF(Einstellungen!$C$11="7 Tage",MAX(0,(MIN(DATE(2029,5,0),IF(Mitarbeiter!$D296="",DATE(2029,5,0),Mitarbeiter!$D296),TODAY()))-(MAX(DATE(2029,4,1),Mitarbeiter!$C296))+1),MAX(0,NETWORKDAYS(MAX(DATE(2029,4,1),Mitarbeiter!$C296),MIN(DATE(2029,5,0),IF(Mitarbeiter!$D296="",DATE(2029,5,0),Mitarbeiter!$D296),TODAY()),Einstellungen!$F$13:$F$67)))*N(Mitarbeiter!$E296)/IF(Einstellungen!$C$11="7 Tage",7,5),N('Ist-Stunden'!AS296)),MAX(IF(Einstellungen!$C$11="7 Tage",MAX(0,(MIN(DATE(2029,5,0),IF(Mitarbeiter!$D296="",DATE(2029,5,0),Mitarbeiter!$D296),TODAY()))-(MAX(DATE(2029,4,1),Mitarbeiter!$C296))+1),MAX(0,NETWORKDAYS(MAX(DATE(2029,4,1),Mitarbeiter!$C296),MIN(DATE(2029,5,0),IF(Mitarbeiter!$D296="",DATE(2029,5,0),Mitarbeiter!$D296),TODAY()),Einstellungen!$F$13:$F$67)))*N(Mitarbeiter!$E296)/IF(Einstellungen!$C$11="7 Tage",7,5),N('Ist-Stunden'!AS296)+(N(Krankheitstage!CD296)+N(Krankheitstage!CP296))*N($C296))))</f>
        <v/>
      </c>
      <c r="BX296" s="76">
        <f>IF($B296="",0,IF(Einstellungen!$C$10="Ja",MAX(IF(Einstellungen!$C$11="7 Tage",MAX(0,(MIN(DATE(2029,6,0),IF(Mitarbeiter!$D296="",DATE(2029,6,0),Mitarbeiter!$D296),TODAY()))-(MAX(DATE(2029,5,1),Mitarbeiter!$C296))+1),MAX(0,NETWORKDAYS(MAX(DATE(2029,5,1),Mitarbeiter!$C296),MIN(DATE(2029,6,0),IF(Mitarbeiter!$D296="",DATE(2029,6,0),Mitarbeiter!$D296),TODAY()),Einstellungen!$F$13:$F$67)))*N(Mitarbeiter!$E296)/IF(Einstellungen!$C$11="7 Tage",7,5),N('Ist-Stunden'!AT296)),MAX(IF(Einstellungen!$C$11="7 Tage",MAX(0,(MIN(DATE(2029,6,0),IF(Mitarbeiter!$D296="",DATE(2029,6,0),Mitarbeiter!$D296),TODAY()))-(MAX(DATE(2029,5,1),Mitarbeiter!$C296))+1),MAX(0,NETWORKDAYS(MAX(DATE(2029,5,1),Mitarbeiter!$C296),MIN(DATE(2029,6,0),IF(Mitarbeiter!$D296="",DATE(2029,6,0),Mitarbeiter!$D296),TODAY()),Einstellungen!$F$13:$F$67)))*N(Mitarbeiter!$E296)/IF(Einstellungen!$C$11="7 Tage",7,5),N('Ist-Stunden'!AT296)+(N(Krankheitstage!CE296)+N(Krankheitstage!CQ296))*N($C296))))</f>
        <v/>
      </c>
      <c r="BY296" s="76">
        <f>IF($B296="",0,IF(Einstellungen!$C$10="Ja",MAX(IF(Einstellungen!$C$11="7 Tage",MAX(0,(MIN(DATE(2029,7,0),IF(Mitarbeiter!$D296="",DATE(2029,7,0),Mitarbeiter!$D296),TODAY()))-(MAX(DATE(2029,6,1),Mitarbeiter!$C296))+1),MAX(0,NETWORKDAYS(MAX(DATE(2029,6,1),Mitarbeiter!$C296),MIN(DATE(2029,7,0),IF(Mitarbeiter!$D296="",DATE(2029,7,0),Mitarbeiter!$D296),TODAY()),Einstellungen!$F$13:$F$67)))*N(Mitarbeiter!$E296)/IF(Einstellungen!$C$11="7 Tage",7,5),N('Ist-Stunden'!AU296)),MAX(IF(Einstellungen!$C$11="7 Tage",MAX(0,(MIN(DATE(2029,7,0),IF(Mitarbeiter!$D296="",DATE(2029,7,0),Mitarbeiter!$D296),TODAY()))-(MAX(DATE(2029,6,1),Mitarbeiter!$C296))+1),MAX(0,NETWORKDAYS(MAX(DATE(2029,6,1),Mitarbeiter!$C296),MIN(DATE(2029,7,0),IF(Mitarbeiter!$D296="",DATE(2029,7,0),Mitarbeiter!$D296),TODAY()),Einstellungen!$F$13:$F$67)))*N(Mitarbeiter!$E296)/IF(Einstellungen!$C$11="7 Tage",7,5),N('Ist-Stunden'!AU296)+(N(Krankheitstage!CF296)+N(Krankheitstage!CR296))*N($C296))))</f>
        <v/>
      </c>
      <c r="BZ296" s="76">
        <f>IF($B296="",0,IF(Einstellungen!$C$10="Ja",MAX(IF(Einstellungen!$C$11="7 Tage",MAX(0,(MIN(DATE(2029,8,0),IF(Mitarbeiter!$D296="",DATE(2029,8,0),Mitarbeiter!$D296),TODAY()))-(MAX(DATE(2029,7,1),Mitarbeiter!$C296))+1),MAX(0,NETWORKDAYS(MAX(DATE(2029,7,1),Mitarbeiter!$C296),MIN(DATE(2029,8,0),IF(Mitarbeiter!$D296="",DATE(2029,8,0),Mitarbeiter!$D296),TODAY()),Einstellungen!$F$13:$F$67)))*N(Mitarbeiter!$E296)/IF(Einstellungen!$C$11="7 Tage",7,5),N('Ist-Stunden'!AV296)),MAX(IF(Einstellungen!$C$11="7 Tage",MAX(0,(MIN(DATE(2029,8,0),IF(Mitarbeiter!$D296="",DATE(2029,8,0),Mitarbeiter!$D296),TODAY()))-(MAX(DATE(2029,7,1),Mitarbeiter!$C296))+1),MAX(0,NETWORKDAYS(MAX(DATE(2029,7,1),Mitarbeiter!$C296),MIN(DATE(2029,8,0),IF(Mitarbeiter!$D296="",DATE(2029,8,0),Mitarbeiter!$D296),TODAY()),Einstellungen!$F$13:$F$67)))*N(Mitarbeiter!$E296)/IF(Einstellungen!$C$11="7 Tage",7,5),N('Ist-Stunden'!AV296)+(N(Krankheitstage!CG296)+N(Krankheitstage!CS296))*N($C296))))</f>
        <v/>
      </c>
      <c r="CA296" s="76">
        <f>IF($B296="",0,IF(Einstellungen!$C$10="Ja",MAX(IF(Einstellungen!$C$11="7 Tage",MAX(0,(MIN(DATE(2029,9,0),IF(Mitarbeiter!$D296="",DATE(2029,9,0),Mitarbeiter!$D296),TODAY()))-(MAX(DATE(2029,8,1),Mitarbeiter!$C296))+1),MAX(0,NETWORKDAYS(MAX(DATE(2029,8,1),Mitarbeiter!$C296),MIN(DATE(2029,9,0),IF(Mitarbeiter!$D296="",DATE(2029,9,0),Mitarbeiter!$D296),TODAY()),Einstellungen!$F$13:$F$67)))*N(Mitarbeiter!$E296)/IF(Einstellungen!$C$11="7 Tage",7,5),N('Ist-Stunden'!AW296)),MAX(IF(Einstellungen!$C$11="7 Tage",MAX(0,(MIN(DATE(2029,9,0),IF(Mitarbeiter!$D296="",DATE(2029,9,0),Mitarbeiter!$D296),TODAY()))-(MAX(DATE(2029,8,1),Mitarbeiter!$C296))+1),MAX(0,NETWORKDAYS(MAX(DATE(2029,8,1),Mitarbeiter!$C296),MIN(DATE(2029,9,0),IF(Mitarbeiter!$D296="",DATE(2029,9,0),Mitarbeiter!$D296),TODAY()),Einstellungen!$F$13:$F$67)))*N(Mitarbeiter!$E296)/IF(Einstellungen!$C$11="7 Tage",7,5),N('Ist-Stunden'!AW296)+(N(Krankheitstage!CH296)+N(Krankheitstage!CT296))*N($C296))))</f>
        <v/>
      </c>
      <c r="CB296" s="76">
        <f>IF($B296="",0,IF(Einstellungen!$C$10="Ja",MAX(IF(Einstellungen!$C$11="7 Tage",MAX(0,(MIN(DATE(2029,10,0),IF(Mitarbeiter!$D296="",DATE(2029,10,0),Mitarbeiter!$D296),TODAY()))-(MAX(DATE(2029,9,1),Mitarbeiter!$C296))+1),MAX(0,NETWORKDAYS(MAX(DATE(2029,9,1),Mitarbeiter!$C296),MIN(DATE(2029,10,0),IF(Mitarbeiter!$D296="",DATE(2029,10,0),Mitarbeiter!$D296),TODAY()),Einstellungen!$F$13:$F$67)))*N(Mitarbeiter!$E296)/IF(Einstellungen!$C$11="7 Tage",7,5),N('Ist-Stunden'!AX296)),MAX(IF(Einstellungen!$C$11="7 Tage",MAX(0,(MIN(DATE(2029,10,0),IF(Mitarbeiter!$D296="",DATE(2029,10,0),Mitarbeiter!$D296),TODAY()))-(MAX(DATE(2029,9,1),Mitarbeiter!$C296))+1),MAX(0,NETWORKDAYS(MAX(DATE(2029,9,1),Mitarbeiter!$C296),MIN(DATE(2029,10,0),IF(Mitarbeiter!$D296="",DATE(2029,10,0),Mitarbeiter!$D296),TODAY()),Einstellungen!$F$13:$F$67)))*N(Mitarbeiter!$E296)/IF(Einstellungen!$C$11="7 Tage",7,5),N('Ist-Stunden'!AX296)+(N(Krankheitstage!CI296)+N(Krankheitstage!CU296))*N($C296))))</f>
        <v/>
      </c>
      <c r="CC296" s="76">
        <f>IF($B296="",0,IF(Einstellungen!$C$10="Ja",MAX(IF(Einstellungen!$C$11="7 Tage",MAX(0,(MIN(DATE(2029,11,0),IF(Mitarbeiter!$D296="",DATE(2029,11,0),Mitarbeiter!$D296),TODAY()))-(MAX(DATE(2029,10,1),Mitarbeiter!$C296))+1),MAX(0,NETWORKDAYS(MAX(DATE(2029,10,1),Mitarbeiter!$C296),MIN(DATE(2029,11,0),IF(Mitarbeiter!$D296="",DATE(2029,11,0),Mitarbeiter!$D296),TODAY()),Einstellungen!$F$13:$F$67)))*N(Mitarbeiter!$E296)/IF(Einstellungen!$C$11="7 Tage",7,5),N('Ist-Stunden'!AY296)),MAX(IF(Einstellungen!$C$11="7 Tage",MAX(0,(MIN(DATE(2029,11,0),IF(Mitarbeiter!$D296="",DATE(2029,11,0),Mitarbeiter!$D296),TODAY()))-(MAX(DATE(2029,10,1),Mitarbeiter!$C296))+1),MAX(0,NETWORKDAYS(MAX(DATE(2029,10,1),Mitarbeiter!$C296),MIN(DATE(2029,11,0),IF(Mitarbeiter!$D296="",DATE(2029,11,0),Mitarbeiter!$D296),TODAY()),Einstellungen!$F$13:$F$67)))*N(Mitarbeiter!$E296)/IF(Einstellungen!$C$11="7 Tage",7,5),N('Ist-Stunden'!AY296)+(N(Krankheitstage!CJ296)+N(Krankheitstage!CV296))*N($C296))))</f>
        <v/>
      </c>
      <c r="CD296" s="76">
        <f>IF($B296="",0,IF(Einstellungen!$C$10="Ja",MAX(IF(Einstellungen!$C$11="7 Tage",MAX(0,(MIN(DATE(2029,12,0),IF(Mitarbeiter!$D296="",DATE(2029,12,0),Mitarbeiter!$D296),TODAY()))-(MAX(DATE(2029,11,1),Mitarbeiter!$C296))+1),MAX(0,NETWORKDAYS(MAX(DATE(2029,11,1),Mitarbeiter!$C296),MIN(DATE(2029,12,0),IF(Mitarbeiter!$D296="",DATE(2029,12,0),Mitarbeiter!$D296),TODAY()),Einstellungen!$F$13:$F$67)))*N(Mitarbeiter!$E296)/IF(Einstellungen!$C$11="7 Tage",7,5),N('Ist-Stunden'!AZ296)),MAX(IF(Einstellungen!$C$11="7 Tage",MAX(0,(MIN(DATE(2029,12,0),IF(Mitarbeiter!$D296="",DATE(2029,12,0),Mitarbeiter!$D296),TODAY()))-(MAX(DATE(2029,11,1),Mitarbeiter!$C296))+1),MAX(0,NETWORKDAYS(MAX(DATE(2029,11,1),Mitarbeiter!$C296),MIN(DATE(2029,12,0),IF(Mitarbeiter!$D296="",DATE(2029,12,0),Mitarbeiter!$D296),TODAY()),Einstellungen!$F$13:$F$67)))*N(Mitarbeiter!$E296)/IF(Einstellungen!$C$11="7 Tage",7,5),N('Ist-Stunden'!AZ296)+(N(Krankheitstage!CK296)+N(Krankheitstage!CW296))*N($C296))))</f>
        <v/>
      </c>
      <c r="CE296" s="76">
        <f>IF($B296="",0,IF(Einstellungen!$C$10="Ja",MAX(IF(Einstellungen!$C$11="7 Tage",MAX(0,(MIN(DATE(2029,13,0),IF(Mitarbeiter!$D296="",DATE(2029,13,0),Mitarbeiter!$D296),TODAY()))-(MAX(DATE(2029,12,1),Mitarbeiter!$C296))+1),MAX(0,NETWORKDAYS(MAX(DATE(2029,12,1),Mitarbeiter!$C296),MIN(DATE(2029,13,0),IF(Mitarbeiter!$D296="",DATE(2029,13,0),Mitarbeiter!$D296),TODAY()),Einstellungen!$F$13:$F$67)))*N(Mitarbeiter!$E296)/IF(Einstellungen!$C$11="7 Tage",7,5),N('Ist-Stunden'!BA296)),MAX(IF(Einstellungen!$C$11="7 Tage",MAX(0,(MIN(DATE(2029,13,0),IF(Mitarbeiter!$D296="",DATE(2029,13,0),Mitarbeiter!$D296),TODAY()))-(MAX(DATE(2029,12,1),Mitarbeiter!$C296))+1),MAX(0,NETWORKDAYS(MAX(DATE(2029,12,1),Mitarbeiter!$C296),MIN(DATE(2029,13,0),IF(Mitarbeiter!$D296="",DATE(2029,13,0),Mitarbeiter!$D296),TODAY()),Einstellungen!$F$13:$F$67)))*N(Mitarbeiter!$E296)/IF(Einstellungen!$C$11="7 Tage",7,5),N('Ist-Stunden'!BA296)+(N(Krankheitstage!CL296)+N(Krankheitstage!CX296))*N($C296))))</f>
        <v/>
      </c>
      <c r="CF296" s="76">
        <f>IF($B296="",0,IF(Einstellungen!$C$10="Ja",MAX(IF(Einstellungen!$C$11="7 Tage",MAX(0,(MIN(DATE(2030,2,0),IF(Mitarbeiter!$D296="",DATE(2030,2,0),Mitarbeiter!$D296),TODAY()))-(MAX(DATE(2030,1,1),Mitarbeiter!$C296))+1),MAX(0,NETWORKDAYS(MAX(DATE(2030,1,1),Mitarbeiter!$C296),MIN(DATE(2030,2,0),IF(Mitarbeiter!$D296="",DATE(2030,2,0),Mitarbeiter!$D296),TODAY()),Einstellungen!$F$13:$F$67)))*N(Mitarbeiter!$E296)/IF(Einstellungen!$C$11="7 Tage",7,5),N('Ist-Stunden'!BB296)),MAX(IF(Einstellungen!$C$11="7 Tage",MAX(0,(MIN(DATE(2030,2,0),IF(Mitarbeiter!$D296="",DATE(2030,2,0),Mitarbeiter!$D296),TODAY()))-(MAX(DATE(2030,1,1),Mitarbeiter!$C296))+1),MAX(0,NETWORKDAYS(MAX(DATE(2030,1,1),Mitarbeiter!$C296),MIN(DATE(2030,2,0),IF(Mitarbeiter!$D296="",DATE(2030,2,0),Mitarbeiter!$D296),TODAY()),Einstellungen!$F$13:$F$67)))*N(Mitarbeiter!$E296)/IF(Einstellungen!$C$11="7 Tage",7,5),N('Ist-Stunden'!BB296)+(N(Krankheitstage!CY296)+N(Krankheitstage!DK296))*N($C296))))</f>
        <v/>
      </c>
      <c r="CG296" s="76">
        <f>IF($B296="",0,IF(Einstellungen!$C$10="Ja",MAX(IF(Einstellungen!$C$11="7 Tage",MAX(0,(MIN(DATE(2030,3,0),IF(Mitarbeiter!$D296="",DATE(2030,3,0),Mitarbeiter!$D296),TODAY()))-(MAX(DATE(2030,2,1),Mitarbeiter!$C296))+1),MAX(0,NETWORKDAYS(MAX(DATE(2030,2,1),Mitarbeiter!$C296),MIN(DATE(2030,3,0),IF(Mitarbeiter!$D296="",DATE(2030,3,0),Mitarbeiter!$D296),TODAY()),Einstellungen!$F$13:$F$67)))*N(Mitarbeiter!$E296)/IF(Einstellungen!$C$11="7 Tage",7,5),N('Ist-Stunden'!BC296)),MAX(IF(Einstellungen!$C$11="7 Tage",MAX(0,(MIN(DATE(2030,3,0),IF(Mitarbeiter!$D296="",DATE(2030,3,0),Mitarbeiter!$D296),TODAY()))-(MAX(DATE(2030,2,1),Mitarbeiter!$C296))+1),MAX(0,NETWORKDAYS(MAX(DATE(2030,2,1),Mitarbeiter!$C296),MIN(DATE(2030,3,0),IF(Mitarbeiter!$D296="",DATE(2030,3,0),Mitarbeiter!$D296),TODAY()),Einstellungen!$F$13:$F$67)))*N(Mitarbeiter!$E296)/IF(Einstellungen!$C$11="7 Tage",7,5),N('Ist-Stunden'!BC296)+(N(Krankheitstage!CZ296)+N(Krankheitstage!DL296))*N($C296))))</f>
        <v/>
      </c>
      <c r="CH296" s="76">
        <f>IF($B296="",0,IF(Einstellungen!$C$10="Ja",MAX(IF(Einstellungen!$C$11="7 Tage",MAX(0,(MIN(DATE(2030,4,0),IF(Mitarbeiter!$D296="",DATE(2030,4,0),Mitarbeiter!$D296),TODAY()))-(MAX(DATE(2030,3,1),Mitarbeiter!$C296))+1),MAX(0,NETWORKDAYS(MAX(DATE(2030,3,1),Mitarbeiter!$C296),MIN(DATE(2030,4,0),IF(Mitarbeiter!$D296="",DATE(2030,4,0),Mitarbeiter!$D296),TODAY()),Einstellungen!$F$13:$F$67)))*N(Mitarbeiter!$E296)/IF(Einstellungen!$C$11="7 Tage",7,5),N('Ist-Stunden'!BD296)),MAX(IF(Einstellungen!$C$11="7 Tage",MAX(0,(MIN(DATE(2030,4,0),IF(Mitarbeiter!$D296="",DATE(2030,4,0),Mitarbeiter!$D296),TODAY()))-(MAX(DATE(2030,3,1),Mitarbeiter!$C296))+1),MAX(0,NETWORKDAYS(MAX(DATE(2030,3,1),Mitarbeiter!$C296),MIN(DATE(2030,4,0),IF(Mitarbeiter!$D296="",DATE(2030,4,0),Mitarbeiter!$D296),TODAY()),Einstellungen!$F$13:$F$67)))*N(Mitarbeiter!$E296)/IF(Einstellungen!$C$11="7 Tage",7,5),N('Ist-Stunden'!BD296)+(N(Krankheitstage!DA296)+N(Krankheitstage!DM296))*N($C296))))</f>
        <v/>
      </c>
      <c r="CI296" s="76">
        <f>IF($B296="",0,IF(Einstellungen!$C$10="Ja",MAX(IF(Einstellungen!$C$11="7 Tage",MAX(0,(MIN(DATE(2030,5,0),IF(Mitarbeiter!$D296="",DATE(2030,5,0),Mitarbeiter!$D296),TODAY()))-(MAX(DATE(2030,4,1),Mitarbeiter!$C296))+1),MAX(0,NETWORKDAYS(MAX(DATE(2030,4,1),Mitarbeiter!$C296),MIN(DATE(2030,5,0),IF(Mitarbeiter!$D296="",DATE(2030,5,0),Mitarbeiter!$D296),TODAY()),Einstellungen!$F$13:$F$67)))*N(Mitarbeiter!$E296)/IF(Einstellungen!$C$11="7 Tage",7,5),N('Ist-Stunden'!BE296)),MAX(IF(Einstellungen!$C$11="7 Tage",MAX(0,(MIN(DATE(2030,5,0),IF(Mitarbeiter!$D296="",DATE(2030,5,0),Mitarbeiter!$D296),TODAY()))-(MAX(DATE(2030,4,1),Mitarbeiter!$C296))+1),MAX(0,NETWORKDAYS(MAX(DATE(2030,4,1),Mitarbeiter!$C296),MIN(DATE(2030,5,0),IF(Mitarbeiter!$D296="",DATE(2030,5,0),Mitarbeiter!$D296),TODAY()),Einstellungen!$F$13:$F$67)))*N(Mitarbeiter!$E296)/IF(Einstellungen!$C$11="7 Tage",7,5),N('Ist-Stunden'!BE296)+(N(Krankheitstage!DB296)+N(Krankheitstage!DN296))*N($C296))))</f>
        <v/>
      </c>
      <c r="CJ296" s="76">
        <f>IF($B296="",0,IF(Einstellungen!$C$10="Ja",MAX(IF(Einstellungen!$C$11="7 Tage",MAX(0,(MIN(DATE(2030,6,0),IF(Mitarbeiter!$D296="",DATE(2030,6,0),Mitarbeiter!$D296),TODAY()))-(MAX(DATE(2030,5,1),Mitarbeiter!$C296))+1),MAX(0,NETWORKDAYS(MAX(DATE(2030,5,1),Mitarbeiter!$C296),MIN(DATE(2030,6,0),IF(Mitarbeiter!$D296="",DATE(2030,6,0),Mitarbeiter!$D296),TODAY()),Einstellungen!$F$13:$F$67)))*N(Mitarbeiter!$E296)/IF(Einstellungen!$C$11="7 Tage",7,5),N('Ist-Stunden'!BF296)),MAX(IF(Einstellungen!$C$11="7 Tage",MAX(0,(MIN(DATE(2030,6,0),IF(Mitarbeiter!$D296="",DATE(2030,6,0),Mitarbeiter!$D296),TODAY()))-(MAX(DATE(2030,5,1),Mitarbeiter!$C296))+1),MAX(0,NETWORKDAYS(MAX(DATE(2030,5,1),Mitarbeiter!$C296),MIN(DATE(2030,6,0),IF(Mitarbeiter!$D296="",DATE(2030,6,0),Mitarbeiter!$D296),TODAY()),Einstellungen!$F$13:$F$67)))*N(Mitarbeiter!$E296)/IF(Einstellungen!$C$11="7 Tage",7,5),N('Ist-Stunden'!BF296)+(N(Krankheitstage!DC296)+N(Krankheitstage!DO296))*N($C296))))</f>
        <v/>
      </c>
      <c r="CK296" s="76">
        <f>IF($B296="",0,IF(Einstellungen!$C$10="Ja",MAX(IF(Einstellungen!$C$11="7 Tage",MAX(0,(MIN(DATE(2030,7,0),IF(Mitarbeiter!$D296="",DATE(2030,7,0),Mitarbeiter!$D296),TODAY()))-(MAX(DATE(2030,6,1),Mitarbeiter!$C296))+1),MAX(0,NETWORKDAYS(MAX(DATE(2030,6,1),Mitarbeiter!$C296),MIN(DATE(2030,7,0),IF(Mitarbeiter!$D296="",DATE(2030,7,0),Mitarbeiter!$D296),TODAY()),Einstellungen!$F$13:$F$67)))*N(Mitarbeiter!$E296)/IF(Einstellungen!$C$11="7 Tage",7,5),N('Ist-Stunden'!BG296)),MAX(IF(Einstellungen!$C$11="7 Tage",MAX(0,(MIN(DATE(2030,7,0),IF(Mitarbeiter!$D296="",DATE(2030,7,0),Mitarbeiter!$D296),TODAY()))-(MAX(DATE(2030,6,1),Mitarbeiter!$C296))+1),MAX(0,NETWORKDAYS(MAX(DATE(2030,6,1),Mitarbeiter!$C296),MIN(DATE(2030,7,0),IF(Mitarbeiter!$D296="",DATE(2030,7,0),Mitarbeiter!$D296),TODAY()),Einstellungen!$F$13:$F$67)))*N(Mitarbeiter!$E296)/IF(Einstellungen!$C$11="7 Tage",7,5),N('Ist-Stunden'!BG296)+(N(Krankheitstage!DD296)+N(Krankheitstage!DP296))*N($C296))))</f>
        <v/>
      </c>
      <c r="CL296" s="76">
        <f>IF($B296="",0,IF(Einstellungen!$C$10="Ja",MAX(IF(Einstellungen!$C$11="7 Tage",MAX(0,(MIN(DATE(2030,8,0),IF(Mitarbeiter!$D296="",DATE(2030,8,0),Mitarbeiter!$D296),TODAY()))-(MAX(DATE(2030,7,1),Mitarbeiter!$C296))+1),MAX(0,NETWORKDAYS(MAX(DATE(2030,7,1),Mitarbeiter!$C296),MIN(DATE(2030,8,0),IF(Mitarbeiter!$D296="",DATE(2030,8,0),Mitarbeiter!$D296),TODAY()),Einstellungen!$F$13:$F$67)))*N(Mitarbeiter!$E296)/IF(Einstellungen!$C$11="7 Tage",7,5),N('Ist-Stunden'!BH296)),MAX(IF(Einstellungen!$C$11="7 Tage",MAX(0,(MIN(DATE(2030,8,0),IF(Mitarbeiter!$D296="",DATE(2030,8,0),Mitarbeiter!$D296),TODAY()))-(MAX(DATE(2030,7,1),Mitarbeiter!$C296))+1),MAX(0,NETWORKDAYS(MAX(DATE(2030,7,1),Mitarbeiter!$C296),MIN(DATE(2030,8,0),IF(Mitarbeiter!$D296="",DATE(2030,8,0),Mitarbeiter!$D296),TODAY()),Einstellungen!$F$13:$F$67)))*N(Mitarbeiter!$E296)/IF(Einstellungen!$C$11="7 Tage",7,5),N('Ist-Stunden'!BH296)+(N(Krankheitstage!DE296)+N(Krankheitstage!DQ296))*N($C296))))</f>
        <v/>
      </c>
      <c r="CM296" s="76">
        <f>IF($B296="",0,IF(Einstellungen!$C$10="Ja",MAX(IF(Einstellungen!$C$11="7 Tage",MAX(0,(MIN(DATE(2030,9,0),IF(Mitarbeiter!$D296="",DATE(2030,9,0),Mitarbeiter!$D296),TODAY()))-(MAX(DATE(2030,8,1),Mitarbeiter!$C296))+1),MAX(0,NETWORKDAYS(MAX(DATE(2030,8,1),Mitarbeiter!$C296),MIN(DATE(2030,9,0),IF(Mitarbeiter!$D296="",DATE(2030,9,0),Mitarbeiter!$D296),TODAY()),Einstellungen!$F$13:$F$67)))*N(Mitarbeiter!$E296)/IF(Einstellungen!$C$11="7 Tage",7,5),N('Ist-Stunden'!BI296)),MAX(IF(Einstellungen!$C$11="7 Tage",MAX(0,(MIN(DATE(2030,9,0),IF(Mitarbeiter!$D296="",DATE(2030,9,0),Mitarbeiter!$D296),TODAY()))-(MAX(DATE(2030,8,1),Mitarbeiter!$C296))+1),MAX(0,NETWORKDAYS(MAX(DATE(2030,8,1),Mitarbeiter!$C296),MIN(DATE(2030,9,0),IF(Mitarbeiter!$D296="",DATE(2030,9,0),Mitarbeiter!$D296),TODAY()),Einstellungen!$F$13:$F$67)))*N(Mitarbeiter!$E296)/IF(Einstellungen!$C$11="7 Tage",7,5),N('Ist-Stunden'!BI296)+(N(Krankheitstage!DF296)+N(Krankheitstage!DR296))*N($C296))))</f>
        <v/>
      </c>
      <c r="CN296" s="76">
        <f>IF($B296="",0,IF(Einstellungen!$C$10="Ja",MAX(IF(Einstellungen!$C$11="7 Tage",MAX(0,(MIN(DATE(2030,10,0),IF(Mitarbeiter!$D296="",DATE(2030,10,0),Mitarbeiter!$D296),TODAY()))-(MAX(DATE(2030,9,1),Mitarbeiter!$C296))+1),MAX(0,NETWORKDAYS(MAX(DATE(2030,9,1),Mitarbeiter!$C296),MIN(DATE(2030,10,0),IF(Mitarbeiter!$D296="",DATE(2030,10,0),Mitarbeiter!$D296),TODAY()),Einstellungen!$F$13:$F$67)))*N(Mitarbeiter!$E296)/IF(Einstellungen!$C$11="7 Tage",7,5),N('Ist-Stunden'!BJ296)),MAX(IF(Einstellungen!$C$11="7 Tage",MAX(0,(MIN(DATE(2030,10,0),IF(Mitarbeiter!$D296="",DATE(2030,10,0),Mitarbeiter!$D296),TODAY()))-(MAX(DATE(2030,9,1),Mitarbeiter!$C296))+1),MAX(0,NETWORKDAYS(MAX(DATE(2030,9,1),Mitarbeiter!$C296),MIN(DATE(2030,10,0),IF(Mitarbeiter!$D296="",DATE(2030,10,0),Mitarbeiter!$D296),TODAY()),Einstellungen!$F$13:$F$67)))*N(Mitarbeiter!$E296)/IF(Einstellungen!$C$11="7 Tage",7,5),N('Ist-Stunden'!BJ296)+(N(Krankheitstage!DG296)+N(Krankheitstage!DS296))*N($C296))))</f>
        <v/>
      </c>
      <c r="CO296" s="76">
        <f>IF($B296="",0,IF(Einstellungen!$C$10="Ja",MAX(IF(Einstellungen!$C$11="7 Tage",MAX(0,(MIN(DATE(2030,11,0),IF(Mitarbeiter!$D296="",DATE(2030,11,0),Mitarbeiter!$D296),TODAY()))-(MAX(DATE(2030,10,1),Mitarbeiter!$C296))+1),MAX(0,NETWORKDAYS(MAX(DATE(2030,10,1),Mitarbeiter!$C296),MIN(DATE(2030,11,0),IF(Mitarbeiter!$D296="",DATE(2030,11,0),Mitarbeiter!$D296),TODAY()),Einstellungen!$F$13:$F$67)))*N(Mitarbeiter!$E296)/IF(Einstellungen!$C$11="7 Tage",7,5),N('Ist-Stunden'!BK296)),MAX(IF(Einstellungen!$C$11="7 Tage",MAX(0,(MIN(DATE(2030,11,0),IF(Mitarbeiter!$D296="",DATE(2030,11,0),Mitarbeiter!$D296),TODAY()))-(MAX(DATE(2030,10,1),Mitarbeiter!$C296))+1),MAX(0,NETWORKDAYS(MAX(DATE(2030,10,1),Mitarbeiter!$C296),MIN(DATE(2030,11,0),IF(Mitarbeiter!$D296="",DATE(2030,11,0),Mitarbeiter!$D296),TODAY()),Einstellungen!$F$13:$F$67)))*N(Mitarbeiter!$E296)/IF(Einstellungen!$C$11="7 Tage",7,5),N('Ist-Stunden'!BK296)+(N(Krankheitstage!DH296)+N(Krankheitstage!DT296))*N($C296))))</f>
        <v/>
      </c>
      <c r="CP296" s="76">
        <f>IF($B296="",0,IF(Einstellungen!$C$10="Ja",MAX(IF(Einstellungen!$C$11="7 Tage",MAX(0,(MIN(DATE(2030,12,0),IF(Mitarbeiter!$D296="",DATE(2030,12,0),Mitarbeiter!$D296),TODAY()))-(MAX(DATE(2030,11,1),Mitarbeiter!$C296))+1),MAX(0,NETWORKDAYS(MAX(DATE(2030,11,1),Mitarbeiter!$C296),MIN(DATE(2030,12,0),IF(Mitarbeiter!$D296="",DATE(2030,12,0),Mitarbeiter!$D296),TODAY()),Einstellungen!$F$13:$F$67)))*N(Mitarbeiter!$E296)/IF(Einstellungen!$C$11="7 Tage",7,5),N('Ist-Stunden'!BL296)),MAX(IF(Einstellungen!$C$11="7 Tage",MAX(0,(MIN(DATE(2030,12,0),IF(Mitarbeiter!$D296="",DATE(2030,12,0),Mitarbeiter!$D296),TODAY()))-(MAX(DATE(2030,11,1),Mitarbeiter!$C296))+1),MAX(0,NETWORKDAYS(MAX(DATE(2030,11,1),Mitarbeiter!$C296),MIN(DATE(2030,12,0),IF(Mitarbeiter!$D296="",DATE(2030,12,0),Mitarbeiter!$D296),TODAY()),Einstellungen!$F$13:$F$67)))*N(Mitarbeiter!$E296)/IF(Einstellungen!$C$11="7 Tage",7,5),N('Ist-Stunden'!BL296)+(N(Krankheitstage!DI296)+N(Krankheitstage!DU296))*N($C296))))</f>
        <v/>
      </c>
      <c r="CQ296" s="76">
        <f>IF($B296="",0,IF(Einstellungen!$C$10="Ja",MAX(IF(Einstellungen!$C$11="7 Tage",MAX(0,(MIN(DATE(2030,13,0),IF(Mitarbeiter!$D296="",DATE(2030,13,0),Mitarbeiter!$D296),TODAY()))-(MAX(DATE(2030,12,1),Mitarbeiter!$C296))+1),MAX(0,NETWORKDAYS(MAX(DATE(2030,12,1),Mitarbeiter!$C296),MIN(DATE(2030,13,0),IF(Mitarbeiter!$D296="",DATE(2030,13,0),Mitarbeiter!$D296),TODAY()),Einstellungen!$F$13:$F$67)))*N(Mitarbeiter!$E296)/IF(Einstellungen!$C$11="7 Tage",7,5),N('Ist-Stunden'!BM296)),MAX(IF(Einstellungen!$C$11="7 Tage",MAX(0,(MIN(DATE(2030,13,0),IF(Mitarbeiter!$D296="",DATE(2030,13,0),Mitarbeiter!$D296),TODAY()))-(MAX(DATE(2030,12,1),Mitarbeiter!$C296))+1),MAX(0,NETWORKDAYS(MAX(DATE(2030,12,1),Mitarbeiter!$C296),MIN(DATE(2030,13,0),IF(Mitarbeiter!$D296="",DATE(2030,13,0),Mitarbeiter!$D296),TODAY()),Einstellungen!$F$13:$F$67)))*N(Mitarbeiter!$E296)/IF(Einstellungen!$C$11="7 Tage",7,5),N('Ist-Stunden'!BM296)+(N(Krankheitstage!DJ296)+N(Krankheitstage!DV296))*N($C296))))</f>
        <v/>
      </c>
    </row>
    <row r="297">
      <c r="A297" s="73">
        <f>IF(Mitarbeiter!B297="","",Mitarbeiter!A297)</f>
        <v/>
      </c>
      <c r="B297" s="6">
        <f>IF(Mitarbeiter!B297="","",Mitarbeiter!B297)</f>
        <v/>
      </c>
      <c r="C297" s="74">
        <f>IF(Mitarbeiter!B297="","",Mitarbeiter!F297)</f>
        <v/>
      </c>
      <c r="D297" s="75">
        <f>N(INDEX(Krankheitstage!$G297:$DV297,1,(Einstellungen!$C$3-2026)*24+1))</f>
        <v/>
      </c>
      <c r="E297" s="75">
        <f>N(INDEX(Krankheitstage!$G297:$DV297,1,(Einstellungen!$C$3-2026)*24+2))</f>
        <v/>
      </c>
      <c r="F297" s="75">
        <f>N(INDEX(Krankheitstage!$G297:$DV297,1,(Einstellungen!$C$3-2026)*24+3))</f>
        <v/>
      </c>
      <c r="G297" s="75">
        <f>N(INDEX(Krankheitstage!$G297:$DV297,1,(Einstellungen!$C$3-2026)*24+4))</f>
        <v/>
      </c>
      <c r="H297" s="75">
        <f>N(INDEX(Krankheitstage!$G297:$DV297,1,(Einstellungen!$C$3-2026)*24+5))</f>
        <v/>
      </c>
      <c r="I297" s="75">
        <f>N(INDEX(Krankheitstage!$G297:$DV297,1,(Einstellungen!$C$3-2026)*24+6))</f>
        <v/>
      </c>
      <c r="J297" s="75">
        <f>N(INDEX(Krankheitstage!$G297:$DV297,1,(Einstellungen!$C$3-2026)*24+7))</f>
        <v/>
      </c>
      <c r="K297" s="75">
        <f>N(INDEX(Krankheitstage!$G297:$DV297,1,(Einstellungen!$C$3-2026)*24+8))</f>
        <v/>
      </c>
      <c r="L297" s="75">
        <f>N(INDEX(Krankheitstage!$G297:$DV297,1,(Einstellungen!$C$3-2026)*24+9))</f>
        <v/>
      </c>
      <c r="M297" s="75">
        <f>N(INDEX(Krankheitstage!$G297:$DV297,1,(Einstellungen!$C$3-2026)*24+10))</f>
        <v/>
      </c>
      <c r="N297" s="75">
        <f>N(INDEX(Krankheitstage!$G297:$DV297,1,(Einstellungen!$C$3-2026)*24+11))</f>
        <v/>
      </c>
      <c r="O297" s="75">
        <f>N(INDEX(Krankheitstage!$G297:$DV297,1,(Einstellungen!$C$3-2026)*24+12))</f>
        <v/>
      </c>
      <c r="P297" s="75">
        <f>IF($B297="","",SUM(D297:O297))</f>
        <v/>
      </c>
      <c r="Q297" s="75">
        <f>N(INDEX(Krankheitstage!$G297:$DV297,1,(Einstellungen!$C$3-2026)*24+13))</f>
        <v/>
      </c>
      <c r="R297" s="75">
        <f>N(INDEX(Krankheitstage!$G297:$DV297,1,(Einstellungen!$C$3-2026)*24+14))</f>
        <v/>
      </c>
      <c r="S297" s="75">
        <f>N(INDEX(Krankheitstage!$G297:$DV297,1,(Einstellungen!$C$3-2026)*24+15))</f>
        <v/>
      </c>
      <c r="T297" s="75">
        <f>N(INDEX(Krankheitstage!$G297:$DV297,1,(Einstellungen!$C$3-2026)*24+16))</f>
        <v/>
      </c>
      <c r="U297" s="75">
        <f>N(INDEX(Krankheitstage!$G297:$DV297,1,(Einstellungen!$C$3-2026)*24+17))</f>
        <v/>
      </c>
      <c r="V297" s="75">
        <f>N(INDEX(Krankheitstage!$G297:$DV297,1,(Einstellungen!$C$3-2026)*24+18))</f>
        <v/>
      </c>
      <c r="W297" s="75">
        <f>N(INDEX(Krankheitstage!$G297:$DV297,1,(Einstellungen!$C$3-2026)*24+19))</f>
        <v/>
      </c>
      <c r="X297" s="75">
        <f>N(INDEX(Krankheitstage!$G297:$DV297,1,(Einstellungen!$C$3-2026)*24+20))</f>
        <v/>
      </c>
      <c r="Y297" s="75">
        <f>N(INDEX(Krankheitstage!$G297:$DV297,1,(Einstellungen!$C$3-2026)*24+21))</f>
        <v/>
      </c>
      <c r="Z297" s="75">
        <f>N(INDEX(Krankheitstage!$G297:$DV297,1,(Einstellungen!$C$3-2026)*24+22))</f>
        <v/>
      </c>
      <c r="AA297" s="75">
        <f>N(INDEX(Krankheitstage!$G297:$DV297,1,(Einstellungen!$C$3-2026)*24+23))</f>
        <v/>
      </c>
      <c r="AB297" s="75">
        <f>N(INDEX(Krankheitstage!$G297:$DV297,1,(Einstellungen!$C$3-2026)*24+24))</f>
        <v/>
      </c>
      <c r="AC297" s="75">
        <f>IF($B297="","",SUM(Q297:AB297))</f>
        <v/>
      </c>
      <c r="AD297" s="75">
        <f>IF($B297="","",SUM(P297,AC297))</f>
        <v/>
      </c>
      <c r="AE297" s="76">
        <f>IF($B297="","",AD297*N(C297))</f>
        <v/>
      </c>
      <c r="AF297" s="75">
        <f>IF($B297="","",Krankheitstage!E297)</f>
        <v/>
      </c>
      <c r="AG297" s="76">
        <f>IF($B297="","",AF297*N(C297))</f>
        <v/>
      </c>
      <c r="AH297" s="76">
        <f>IF($B297="","",INDEX($AJ297:$CQ297,1,(Einstellungen!$C$3-2026)*12+1)+INDEX($AJ297:$CQ297,1,(Einstellungen!$C$3-2026)*12+2)+INDEX($AJ297:$CQ297,1,(Einstellungen!$C$3-2026)*12+3)+INDEX($AJ297:$CQ297,1,(Einstellungen!$C$3-2026)*12+4)+INDEX($AJ297:$CQ297,1,(Einstellungen!$C$3-2026)*12+5)+INDEX($AJ297:$CQ297,1,(Einstellungen!$C$3-2026)*12+6)+INDEX($AJ297:$CQ297,1,(Einstellungen!$C$3-2026)*12+7)+INDEX($AJ297:$CQ297,1,(Einstellungen!$C$3-2026)*12+8)+INDEX($AJ297:$CQ297,1,(Einstellungen!$C$3-2026)*12+9)+INDEX($AJ297:$CQ297,1,(Einstellungen!$C$3-2026)*12+10)+INDEX($AJ297:$CQ297,1,(Einstellungen!$C$3-2026)*12+11)+INDEX($AJ297:$CQ297,1,(Einstellungen!$C$3-2026)*12+12))</f>
        <v/>
      </c>
      <c r="AI297" s="76">
        <f>IF($B297="","",SUM($AJ297:$CQ297))</f>
        <v/>
      </c>
      <c r="AJ297" s="76">
        <f>IF($B297="",0,IF(Einstellungen!$C$10="Ja",MAX(IF(Einstellungen!$C$11="7 Tage",MAX(0,(MIN(DATE(2026,2,0),IF(Mitarbeiter!$D297="",DATE(2026,2,0),Mitarbeiter!$D297),TODAY()))-(MAX(DATE(2026,1,1),Mitarbeiter!$C297))+1),MAX(0,NETWORKDAYS(MAX(DATE(2026,1,1),Mitarbeiter!$C297),MIN(DATE(2026,2,0),IF(Mitarbeiter!$D297="",DATE(2026,2,0),Mitarbeiter!$D297),TODAY()),Einstellungen!$F$13:$F$67)))*N(Mitarbeiter!$E297)/IF(Einstellungen!$C$11="7 Tage",7,5),N('Ist-Stunden'!F297)),MAX(IF(Einstellungen!$C$11="7 Tage",MAX(0,(MIN(DATE(2026,2,0),IF(Mitarbeiter!$D297="",DATE(2026,2,0),Mitarbeiter!$D297),TODAY()))-(MAX(DATE(2026,1,1),Mitarbeiter!$C297))+1),MAX(0,NETWORKDAYS(MAX(DATE(2026,1,1),Mitarbeiter!$C297),MIN(DATE(2026,2,0),IF(Mitarbeiter!$D297="",DATE(2026,2,0),Mitarbeiter!$D297),TODAY()),Einstellungen!$F$13:$F$67)))*N(Mitarbeiter!$E297)/IF(Einstellungen!$C$11="7 Tage",7,5),N('Ist-Stunden'!F297)+(N(Krankheitstage!G297)+N(Krankheitstage!S297))*N($C297))))</f>
        <v/>
      </c>
      <c r="AK297" s="76">
        <f>IF($B297="",0,IF(Einstellungen!$C$10="Ja",MAX(IF(Einstellungen!$C$11="7 Tage",MAX(0,(MIN(DATE(2026,3,0),IF(Mitarbeiter!$D297="",DATE(2026,3,0),Mitarbeiter!$D297),TODAY()))-(MAX(DATE(2026,2,1),Mitarbeiter!$C297))+1),MAX(0,NETWORKDAYS(MAX(DATE(2026,2,1),Mitarbeiter!$C297),MIN(DATE(2026,3,0),IF(Mitarbeiter!$D297="",DATE(2026,3,0),Mitarbeiter!$D297),TODAY()),Einstellungen!$F$13:$F$67)))*N(Mitarbeiter!$E297)/IF(Einstellungen!$C$11="7 Tage",7,5),N('Ist-Stunden'!G297)),MAX(IF(Einstellungen!$C$11="7 Tage",MAX(0,(MIN(DATE(2026,3,0),IF(Mitarbeiter!$D297="",DATE(2026,3,0),Mitarbeiter!$D297),TODAY()))-(MAX(DATE(2026,2,1),Mitarbeiter!$C297))+1),MAX(0,NETWORKDAYS(MAX(DATE(2026,2,1),Mitarbeiter!$C297),MIN(DATE(2026,3,0),IF(Mitarbeiter!$D297="",DATE(2026,3,0),Mitarbeiter!$D297),TODAY()),Einstellungen!$F$13:$F$67)))*N(Mitarbeiter!$E297)/IF(Einstellungen!$C$11="7 Tage",7,5),N('Ist-Stunden'!G297)+(N(Krankheitstage!H297)+N(Krankheitstage!T297))*N($C297))))</f>
        <v/>
      </c>
      <c r="AL297" s="76">
        <f>IF($B297="",0,IF(Einstellungen!$C$10="Ja",MAX(IF(Einstellungen!$C$11="7 Tage",MAX(0,(MIN(DATE(2026,4,0),IF(Mitarbeiter!$D297="",DATE(2026,4,0),Mitarbeiter!$D297),TODAY()))-(MAX(DATE(2026,3,1),Mitarbeiter!$C297))+1),MAX(0,NETWORKDAYS(MAX(DATE(2026,3,1),Mitarbeiter!$C297),MIN(DATE(2026,4,0),IF(Mitarbeiter!$D297="",DATE(2026,4,0),Mitarbeiter!$D297),TODAY()),Einstellungen!$F$13:$F$67)))*N(Mitarbeiter!$E297)/IF(Einstellungen!$C$11="7 Tage",7,5),N('Ist-Stunden'!H297)),MAX(IF(Einstellungen!$C$11="7 Tage",MAX(0,(MIN(DATE(2026,4,0),IF(Mitarbeiter!$D297="",DATE(2026,4,0),Mitarbeiter!$D297),TODAY()))-(MAX(DATE(2026,3,1),Mitarbeiter!$C297))+1),MAX(0,NETWORKDAYS(MAX(DATE(2026,3,1),Mitarbeiter!$C297),MIN(DATE(2026,4,0),IF(Mitarbeiter!$D297="",DATE(2026,4,0),Mitarbeiter!$D297),TODAY()),Einstellungen!$F$13:$F$67)))*N(Mitarbeiter!$E297)/IF(Einstellungen!$C$11="7 Tage",7,5),N('Ist-Stunden'!H297)+(N(Krankheitstage!I297)+N(Krankheitstage!U297))*N($C297))))</f>
        <v/>
      </c>
      <c r="AM297" s="76">
        <f>IF($B297="",0,IF(Einstellungen!$C$10="Ja",MAX(IF(Einstellungen!$C$11="7 Tage",MAX(0,(MIN(DATE(2026,5,0),IF(Mitarbeiter!$D297="",DATE(2026,5,0),Mitarbeiter!$D297),TODAY()))-(MAX(DATE(2026,4,1),Mitarbeiter!$C297))+1),MAX(0,NETWORKDAYS(MAX(DATE(2026,4,1),Mitarbeiter!$C297),MIN(DATE(2026,5,0),IF(Mitarbeiter!$D297="",DATE(2026,5,0),Mitarbeiter!$D297),TODAY()),Einstellungen!$F$13:$F$67)))*N(Mitarbeiter!$E297)/IF(Einstellungen!$C$11="7 Tage",7,5),N('Ist-Stunden'!I297)),MAX(IF(Einstellungen!$C$11="7 Tage",MAX(0,(MIN(DATE(2026,5,0),IF(Mitarbeiter!$D297="",DATE(2026,5,0),Mitarbeiter!$D297),TODAY()))-(MAX(DATE(2026,4,1),Mitarbeiter!$C297))+1),MAX(0,NETWORKDAYS(MAX(DATE(2026,4,1),Mitarbeiter!$C297),MIN(DATE(2026,5,0),IF(Mitarbeiter!$D297="",DATE(2026,5,0),Mitarbeiter!$D297),TODAY()),Einstellungen!$F$13:$F$67)))*N(Mitarbeiter!$E297)/IF(Einstellungen!$C$11="7 Tage",7,5),N('Ist-Stunden'!I297)+(N(Krankheitstage!J297)+N(Krankheitstage!V297))*N($C297))))</f>
        <v/>
      </c>
      <c r="AN297" s="76">
        <f>IF($B297="",0,IF(Einstellungen!$C$10="Ja",MAX(IF(Einstellungen!$C$11="7 Tage",MAX(0,(MIN(DATE(2026,6,0),IF(Mitarbeiter!$D297="",DATE(2026,6,0),Mitarbeiter!$D297),TODAY()))-(MAX(DATE(2026,5,1),Mitarbeiter!$C297))+1),MAX(0,NETWORKDAYS(MAX(DATE(2026,5,1),Mitarbeiter!$C297),MIN(DATE(2026,6,0),IF(Mitarbeiter!$D297="",DATE(2026,6,0),Mitarbeiter!$D297),TODAY()),Einstellungen!$F$13:$F$67)))*N(Mitarbeiter!$E297)/IF(Einstellungen!$C$11="7 Tage",7,5),N('Ist-Stunden'!J297)),MAX(IF(Einstellungen!$C$11="7 Tage",MAX(0,(MIN(DATE(2026,6,0),IF(Mitarbeiter!$D297="",DATE(2026,6,0),Mitarbeiter!$D297),TODAY()))-(MAX(DATE(2026,5,1),Mitarbeiter!$C297))+1),MAX(0,NETWORKDAYS(MAX(DATE(2026,5,1),Mitarbeiter!$C297),MIN(DATE(2026,6,0),IF(Mitarbeiter!$D297="",DATE(2026,6,0),Mitarbeiter!$D297),TODAY()),Einstellungen!$F$13:$F$67)))*N(Mitarbeiter!$E297)/IF(Einstellungen!$C$11="7 Tage",7,5),N('Ist-Stunden'!J297)+(N(Krankheitstage!K297)+N(Krankheitstage!W297))*N($C297))))</f>
        <v/>
      </c>
      <c r="AO297" s="76">
        <f>IF($B297="",0,IF(Einstellungen!$C$10="Ja",MAX(IF(Einstellungen!$C$11="7 Tage",MAX(0,(MIN(DATE(2026,7,0),IF(Mitarbeiter!$D297="",DATE(2026,7,0),Mitarbeiter!$D297),TODAY()))-(MAX(DATE(2026,6,1),Mitarbeiter!$C297))+1),MAX(0,NETWORKDAYS(MAX(DATE(2026,6,1),Mitarbeiter!$C297),MIN(DATE(2026,7,0),IF(Mitarbeiter!$D297="",DATE(2026,7,0),Mitarbeiter!$D297),TODAY()),Einstellungen!$F$13:$F$67)))*N(Mitarbeiter!$E297)/IF(Einstellungen!$C$11="7 Tage",7,5),N('Ist-Stunden'!K297)),MAX(IF(Einstellungen!$C$11="7 Tage",MAX(0,(MIN(DATE(2026,7,0),IF(Mitarbeiter!$D297="",DATE(2026,7,0),Mitarbeiter!$D297),TODAY()))-(MAX(DATE(2026,6,1),Mitarbeiter!$C297))+1),MAX(0,NETWORKDAYS(MAX(DATE(2026,6,1),Mitarbeiter!$C297),MIN(DATE(2026,7,0),IF(Mitarbeiter!$D297="",DATE(2026,7,0),Mitarbeiter!$D297),TODAY()),Einstellungen!$F$13:$F$67)))*N(Mitarbeiter!$E297)/IF(Einstellungen!$C$11="7 Tage",7,5),N('Ist-Stunden'!K297)+(N(Krankheitstage!L297)+N(Krankheitstage!X297))*N($C297))))</f>
        <v/>
      </c>
      <c r="AP297" s="76">
        <f>IF($B297="",0,IF(Einstellungen!$C$10="Ja",MAX(IF(Einstellungen!$C$11="7 Tage",MAX(0,(MIN(DATE(2026,8,0),IF(Mitarbeiter!$D297="",DATE(2026,8,0),Mitarbeiter!$D297),TODAY()))-(MAX(DATE(2026,7,1),Mitarbeiter!$C297))+1),MAX(0,NETWORKDAYS(MAX(DATE(2026,7,1),Mitarbeiter!$C297),MIN(DATE(2026,8,0),IF(Mitarbeiter!$D297="",DATE(2026,8,0),Mitarbeiter!$D297),TODAY()),Einstellungen!$F$13:$F$67)))*N(Mitarbeiter!$E297)/IF(Einstellungen!$C$11="7 Tage",7,5),N('Ist-Stunden'!L297)),MAX(IF(Einstellungen!$C$11="7 Tage",MAX(0,(MIN(DATE(2026,8,0),IF(Mitarbeiter!$D297="",DATE(2026,8,0),Mitarbeiter!$D297),TODAY()))-(MAX(DATE(2026,7,1),Mitarbeiter!$C297))+1),MAX(0,NETWORKDAYS(MAX(DATE(2026,7,1),Mitarbeiter!$C297),MIN(DATE(2026,8,0),IF(Mitarbeiter!$D297="",DATE(2026,8,0),Mitarbeiter!$D297),TODAY()),Einstellungen!$F$13:$F$67)))*N(Mitarbeiter!$E297)/IF(Einstellungen!$C$11="7 Tage",7,5),N('Ist-Stunden'!L297)+(N(Krankheitstage!M297)+N(Krankheitstage!Y297))*N($C297))))</f>
        <v/>
      </c>
      <c r="AQ297" s="76">
        <f>IF($B297="",0,IF(Einstellungen!$C$10="Ja",MAX(IF(Einstellungen!$C$11="7 Tage",MAX(0,(MIN(DATE(2026,9,0),IF(Mitarbeiter!$D297="",DATE(2026,9,0),Mitarbeiter!$D297),TODAY()))-(MAX(DATE(2026,8,1),Mitarbeiter!$C297))+1),MAX(0,NETWORKDAYS(MAX(DATE(2026,8,1),Mitarbeiter!$C297),MIN(DATE(2026,9,0),IF(Mitarbeiter!$D297="",DATE(2026,9,0),Mitarbeiter!$D297),TODAY()),Einstellungen!$F$13:$F$67)))*N(Mitarbeiter!$E297)/IF(Einstellungen!$C$11="7 Tage",7,5),N('Ist-Stunden'!M297)),MAX(IF(Einstellungen!$C$11="7 Tage",MAX(0,(MIN(DATE(2026,9,0),IF(Mitarbeiter!$D297="",DATE(2026,9,0),Mitarbeiter!$D297),TODAY()))-(MAX(DATE(2026,8,1),Mitarbeiter!$C297))+1),MAX(0,NETWORKDAYS(MAX(DATE(2026,8,1),Mitarbeiter!$C297),MIN(DATE(2026,9,0),IF(Mitarbeiter!$D297="",DATE(2026,9,0),Mitarbeiter!$D297),TODAY()),Einstellungen!$F$13:$F$67)))*N(Mitarbeiter!$E297)/IF(Einstellungen!$C$11="7 Tage",7,5),N('Ist-Stunden'!M297)+(N(Krankheitstage!N297)+N(Krankheitstage!Z297))*N($C297))))</f>
        <v/>
      </c>
      <c r="AR297" s="76">
        <f>IF($B297="",0,IF(Einstellungen!$C$10="Ja",MAX(IF(Einstellungen!$C$11="7 Tage",MAX(0,(MIN(DATE(2026,10,0),IF(Mitarbeiter!$D297="",DATE(2026,10,0),Mitarbeiter!$D297),TODAY()))-(MAX(DATE(2026,9,1),Mitarbeiter!$C297))+1),MAX(0,NETWORKDAYS(MAX(DATE(2026,9,1),Mitarbeiter!$C297),MIN(DATE(2026,10,0),IF(Mitarbeiter!$D297="",DATE(2026,10,0),Mitarbeiter!$D297),TODAY()),Einstellungen!$F$13:$F$67)))*N(Mitarbeiter!$E297)/IF(Einstellungen!$C$11="7 Tage",7,5),N('Ist-Stunden'!N297)),MAX(IF(Einstellungen!$C$11="7 Tage",MAX(0,(MIN(DATE(2026,10,0),IF(Mitarbeiter!$D297="",DATE(2026,10,0),Mitarbeiter!$D297),TODAY()))-(MAX(DATE(2026,9,1),Mitarbeiter!$C297))+1),MAX(0,NETWORKDAYS(MAX(DATE(2026,9,1),Mitarbeiter!$C297),MIN(DATE(2026,10,0),IF(Mitarbeiter!$D297="",DATE(2026,10,0),Mitarbeiter!$D297),TODAY()),Einstellungen!$F$13:$F$67)))*N(Mitarbeiter!$E297)/IF(Einstellungen!$C$11="7 Tage",7,5),N('Ist-Stunden'!N297)+(N(Krankheitstage!O297)+N(Krankheitstage!AA297))*N($C297))))</f>
        <v/>
      </c>
      <c r="AS297" s="76">
        <f>IF($B297="",0,IF(Einstellungen!$C$10="Ja",MAX(IF(Einstellungen!$C$11="7 Tage",MAX(0,(MIN(DATE(2026,11,0),IF(Mitarbeiter!$D297="",DATE(2026,11,0),Mitarbeiter!$D297),TODAY()))-(MAX(DATE(2026,10,1),Mitarbeiter!$C297))+1),MAX(0,NETWORKDAYS(MAX(DATE(2026,10,1),Mitarbeiter!$C297),MIN(DATE(2026,11,0),IF(Mitarbeiter!$D297="",DATE(2026,11,0),Mitarbeiter!$D297),TODAY()),Einstellungen!$F$13:$F$67)))*N(Mitarbeiter!$E297)/IF(Einstellungen!$C$11="7 Tage",7,5),N('Ist-Stunden'!O297)),MAX(IF(Einstellungen!$C$11="7 Tage",MAX(0,(MIN(DATE(2026,11,0),IF(Mitarbeiter!$D297="",DATE(2026,11,0),Mitarbeiter!$D297),TODAY()))-(MAX(DATE(2026,10,1),Mitarbeiter!$C297))+1),MAX(0,NETWORKDAYS(MAX(DATE(2026,10,1),Mitarbeiter!$C297),MIN(DATE(2026,11,0),IF(Mitarbeiter!$D297="",DATE(2026,11,0),Mitarbeiter!$D297),TODAY()),Einstellungen!$F$13:$F$67)))*N(Mitarbeiter!$E297)/IF(Einstellungen!$C$11="7 Tage",7,5),N('Ist-Stunden'!O297)+(N(Krankheitstage!P297)+N(Krankheitstage!AB297))*N($C297))))</f>
        <v/>
      </c>
      <c r="AT297" s="76">
        <f>IF($B297="",0,IF(Einstellungen!$C$10="Ja",MAX(IF(Einstellungen!$C$11="7 Tage",MAX(0,(MIN(DATE(2026,12,0),IF(Mitarbeiter!$D297="",DATE(2026,12,0),Mitarbeiter!$D297),TODAY()))-(MAX(DATE(2026,11,1),Mitarbeiter!$C297))+1),MAX(0,NETWORKDAYS(MAX(DATE(2026,11,1),Mitarbeiter!$C297),MIN(DATE(2026,12,0),IF(Mitarbeiter!$D297="",DATE(2026,12,0),Mitarbeiter!$D297),TODAY()),Einstellungen!$F$13:$F$67)))*N(Mitarbeiter!$E297)/IF(Einstellungen!$C$11="7 Tage",7,5),N('Ist-Stunden'!P297)),MAX(IF(Einstellungen!$C$11="7 Tage",MAX(0,(MIN(DATE(2026,12,0),IF(Mitarbeiter!$D297="",DATE(2026,12,0),Mitarbeiter!$D297),TODAY()))-(MAX(DATE(2026,11,1),Mitarbeiter!$C297))+1),MAX(0,NETWORKDAYS(MAX(DATE(2026,11,1),Mitarbeiter!$C297),MIN(DATE(2026,12,0),IF(Mitarbeiter!$D297="",DATE(2026,12,0),Mitarbeiter!$D297),TODAY()),Einstellungen!$F$13:$F$67)))*N(Mitarbeiter!$E297)/IF(Einstellungen!$C$11="7 Tage",7,5),N('Ist-Stunden'!P297)+(N(Krankheitstage!Q297)+N(Krankheitstage!AC297))*N($C297))))</f>
        <v/>
      </c>
      <c r="AU297" s="76">
        <f>IF($B297="",0,IF(Einstellungen!$C$10="Ja",MAX(IF(Einstellungen!$C$11="7 Tage",MAX(0,(MIN(DATE(2026,13,0),IF(Mitarbeiter!$D297="",DATE(2026,13,0),Mitarbeiter!$D297),TODAY()))-(MAX(DATE(2026,12,1),Mitarbeiter!$C297))+1),MAX(0,NETWORKDAYS(MAX(DATE(2026,12,1),Mitarbeiter!$C297),MIN(DATE(2026,13,0),IF(Mitarbeiter!$D297="",DATE(2026,13,0),Mitarbeiter!$D297),TODAY()),Einstellungen!$F$13:$F$67)))*N(Mitarbeiter!$E297)/IF(Einstellungen!$C$11="7 Tage",7,5),N('Ist-Stunden'!Q297)),MAX(IF(Einstellungen!$C$11="7 Tage",MAX(0,(MIN(DATE(2026,13,0),IF(Mitarbeiter!$D297="",DATE(2026,13,0),Mitarbeiter!$D297),TODAY()))-(MAX(DATE(2026,12,1),Mitarbeiter!$C297))+1),MAX(0,NETWORKDAYS(MAX(DATE(2026,12,1),Mitarbeiter!$C297),MIN(DATE(2026,13,0),IF(Mitarbeiter!$D297="",DATE(2026,13,0),Mitarbeiter!$D297),TODAY()),Einstellungen!$F$13:$F$67)))*N(Mitarbeiter!$E297)/IF(Einstellungen!$C$11="7 Tage",7,5),N('Ist-Stunden'!Q297)+(N(Krankheitstage!R297)+N(Krankheitstage!AD297))*N($C297))))</f>
        <v/>
      </c>
      <c r="AV297" s="76">
        <f>IF($B297="",0,IF(Einstellungen!$C$10="Ja",MAX(IF(Einstellungen!$C$11="7 Tage",MAX(0,(MIN(DATE(2027,2,0),IF(Mitarbeiter!$D297="",DATE(2027,2,0),Mitarbeiter!$D297),TODAY()))-(MAX(DATE(2027,1,1),Mitarbeiter!$C297))+1),MAX(0,NETWORKDAYS(MAX(DATE(2027,1,1),Mitarbeiter!$C297),MIN(DATE(2027,2,0),IF(Mitarbeiter!$D297="",DATE(2027,2,0),Mitarbeiter!$D297),TODAY()),Einstellungen!$F$13:$F$67)))*N(Mitarbeiter!$E297)/IF(Einstellungen!$C$11="7 Tage",7,5),N('Ist-Stunden'!R297)),MAX(IF(Einstellungen!$C$11="7 Tage",MAX(0,(MIN(DATE(2027,2,0),IF(Mitarbeiter!$D297="",DATE(2027,2,0),Mitarbeiter!$D297),TODAY()))-(MAX(DATE(2027,1,1),Mitarbeiter!$C297))+1),MAX(0,NETWORKDAYS(MAX(DATE(2027,1,1),Mitarbeiter!$C297),MIN(DATE(2027,2,0),IF(Mitarbeiter!$D297="",DATE(2027,2,0),Mitarbeiter!$D297),TODAY()),Einstellungen!$F$13:$F$67)))*N(Mitarbeiter!$E297)/IF(Einstellungen!$C$11="7 Tage",7,5),N('Ist-Stunden'!R297)+(N(Krankheitstage!AE297)+N(Krankheitstage!AQ297))*N($C297))))</f>
        <v/>
      </c>
      <c r="AW297" s="76">
        <f>IF($B297="",0,IF(Einstellungen!$C$10="Ja",MAX(IF(Einstellungen!$C$11="7 Tage",MAX(0,(MIN(DATE(2027,3,0),IF(Mitarbeiter!$D297="",DATE(2027,3,0),Mitarbeiter!$D297),TODAY()))-(MAX(DATE(2027,2,1),Mitarbeiter!$C297))+1),MAX(0,NETWORKDAYS(MAX(DATE(2027,2,1),Mitarbeiter!$C297),MIN(DATE(2027,3,0),IF(Mitarbeiter!$D297="",DATE(2027,3,0),Mitarbeiter!$D297),TODAY()),Einstellungen!$F$13:$F$67)))*N(Mitarbeiter!$E297)/IF(Einstellungen!$C$11="7 Tage",7,5),N('Ist-Stunden'!S297)),MAX(IF(Einstellungen!$C$11="7 Tage",MAX(0,(MIN(DATE(2027,3,0),IF(Mitarbeiter!$D297="",DATE(2027,3,0),Mitarbeiter!$D297),TODAY()))-(MAX(DATE(2027,2,1),Mitarbeiter!$C297))+1),MAX(0,NETWORKDAYS(MAX(DATE(2027,2,1),Mitarbeiter!$C297),MIN(DATE(2027,3,0),IF(Mitarbeiter!$D297="",DATE(2027,3,0),Mitarbeiter!$D297),TODAY()),Einstellungen!$F$13:$F$67)))*N(Mitarbeiter!$E297)/IF(Einstellungen!$C$11="7 Tage",7,5),N('Ist-Stunden'!S297)+(N(Krankheitstage!AF297)+N(Krankheitstage!AR297))*N($C297))))</f>
        <v/>
      </c>
      <c r="AX297" s="76">
        <f>IF($B297="",0,IF(Einstellungen!$C$10="Ja",MAX(IF(Einstellungen!$C$11="7 Tage",MAX(0,(MIN(DATE(2027,4,0),IF(Mitarbeiter!$D297="",DATE(2027,4,0),Mitarbeiter!$D297),TODAY()))-(MAX(DATE(2027,3,1),Mitarbeiter!$C297))+1),MAX(0,NETWORKDAYS(MAX(DATE(2027,3,1),Mitarbeiter!$C297),MIN(DATE(2027,4,0),IF(Mitarbeiter!$D297="",DATE(2027,4,0),Mitarbeiter!$D297),TODAY()),Einstellungen!$F$13:$F$67)))*N(Mitarbeiter!$E297)/IF(Einstellungen!$C$11="7 Tage",7,5),N('Ist-Stunden'!T297)),MAX(IF(Einstellungen!$C$11="7 Tage",MAX(0,(MIN(DATE(2027,4,0),IF(Mitarbeiter!$D297="",DATE(2027,4,0),Mitarbeiter!$D297),TODAY()))-(MAX(DATE(2027,3,1),Mitarbeiter!$C297))+1),MAX(0,NETWORKDAYS(MAX(DATE(2027,3,1),Mitarbeiter!$C297),MIN(DATE(2027,4,0),IF(Mitarbeiter!$D297="",DATE(2027,4,0),Mitarbeiter!$D297),TODAY()),Einstellungen!$F$13:$F$67)))*N(Mitarbeiter!$E297)/IF(Einstellungen!$C$11="7 Tage",7,5),N('Ist-Stunden'!T297)+(N(Krankheitstage!AG297)+N(Krankheitstage!AS297))*N($C297))))</f>
        <v/>
      </c>
      <c r="AY297" s="76">
        <f>IF($B297="",0,IF(Einstellungen!$C$10="Ja",MAX(IF(Einstellungen!$C$11="7 Tage",MAX(0,(MIN(DATE(2027,5,0),IF(Mitarbeiter!$D297="",DATE(2027,5,0),Mitarbeiter!$D297),TODAY()))-(MAX(DATE(2027,4,1),Mitarbeiter!$C297))+1),MAX(0,NETWORKDAYS(MAX(DATE(2027,4,1),Mitarbeiter!$C297),MIN(DATE(2027,5,0),IF(Mitarbeiter!$D297="",DATE(2027,5,0),Mitarbeiter!$D297),TODAY()),Einstellungen!$F$13:$F$67)))*N(Mitarbeiter!$E297)/IF(Einstellungen!$C$11="7 Tage",7,5),N('Ist-Stunden'!U297)),MAX(IF(Einstellungen!$C$11="7 Tage",MAX(0,(MIN(DATE(2027,5,0),IF(Mitarbeiter!$D297="",DATE(2027,5,0),Mitarbeiter!$D297),TODAY()))-(MAX(DATE(2027,4,1),Mitarbeiter!$C297))+1),MAX(0,NETWORKDAYS(MAX(DATE(2027,4,1),Mitarbeiter!$C297),MIN(DATE(2027,5,0),IF(Mitarbeiter!$D297="",DATE(2027,5,0),Mitarbeiter!$D297),TODAY()),Einstellungen!$F$13:$F$67)))*N(Mitarbeiter!$E297)/IF(Einstellungen!$C$11="7 Tage",7,5),N('Ist-Stunden'!U297)+(N(Krankheitstage!AH297)+N(Krankheitstage!AT297))*N($C297))))</f>
        <v/>
      </c>
      <c r="AZ297" s="76">
        <f>IF($B297="",0,IF(Einstellungen!$C$10="Ja",MAX(IF(Einstellungen!$C$11="7 Tage",MAX(0,(MIN(DATE(2027,6,0),IF(Mitarbeiter!$D297="",DATE(2027,6,0),Mitarbeiter!$D297),TODAY()))-(MAX(DATE(2027,5,1),Mitarbeiter!$C297))+1),MAX(0,NETWORKDAYS(MAX(DATE(2027,5,1),Mitarbeiter!$C297),MIN(DATE(2027,6,0),IF(Mitarbeiter!$D297="",DATE(2027,6,0),Mitarbeiter!$D297),TODAY()),Einstellungen!$F$13:$F$67)))*N(Mitarbeiter!$E297)/IF(Einstellungen!$C$11="7 Tage",7,5),N('Ist-Stunden'!V297)),MAX(IF(Einstellungen!$C$11="7 Tage",MAX(0,(MIN(DATE(2027,6,0),IF(Mitarbeiter!$D297="",DATE(2027,6,0),Mitarbeiter!$D297),TODAY()))-(MAX(DATE(2027,5,1),Mitarbeiter!$C297))+1),MAX(0,NETWORKDAYS(MAX(DATE(2027,5,1),Mitarbeiter!$C297),MIN(DATE(2027,6,0),IF(Mitarbeiter!$D297="",DATE(2027,6,0),Mitarbeiter!$D297),TODAY()),Einstellungen!$F$13:$F$67)))*N(Mitarbeiter!$E297)/IF(Einstellungen!$C$11="7 Tage",7,5),N('Ist-Stunden'!V297)+(N(Krankheitstage!AI297)+N(Krankheitstage!AU297))*N($C297))))</f>
        <v/>
      </c>
      <c r="BA297" s="76">
        <f>IF($B297="",0,IF(Einstellungen!$C$10="Ja",MAX(IF(Einstellungen!$C$11="7 Tage",MAX(0,(MIN(DATE(2027,7,0),IF(Mitarbeiter!$D297="",DATE(2027,7,0),Mitarbeiter!$D297),TODAY()))-(MAX(DATE(2027,6,1),Mitarbeiter!$C297))+1),MAX(0,NETWORKDAYS(MAX(DATE(2027,6,1),Mitarbeiter!$C297),MIN(DATE(2027,7,0),IF(Mitarbeiter!$D297="",DATE(2027,7,0),Mitarbeiter!$D297),TODAY()),Einstellungen!$F$13:$F$67)))*N(Mitarbeiter!$E297)/IF(Einstellungen!$C$11="7 Tage",7,5),N('Ist-Stunden'!W297)),MAX(IF(Einstellungen!$C$11="7 Tage",MAX(0,(MIN(DATE(2027,7,0),IF(Mitarbeiter!$D297="",DATE(2027,7,0),Mitarbeiter!$D297),TODAY()))-(MAX(DATE(2027,6,1),Mitarbeiter!$C297))+1),MAX(0,NETWORKDAYS(MAX(DATE(2027,6,1),Mitarbeiter!$C297),MIN(DATE(2027,7,0),IF(Mitarbeiter!$D297="",DATE(2027,7,0),Mitarbeiter!$D297),TODAY()),Einstellungen!$F$13:$F$67)))*N(Mitarbeiter!$E297)/IF(Einstellungen!$C$11="7 Tage",7,5),N('Ist-Stunden'!W297)+(N(Krankheitstage!AJ297)+N(Krankheitstage!AV297))*N($C297))))</f>
        <v/>
      </c>
      <c r="BB297" s="76">
        <f>IF($B297="",0,IF(Einstellungen!$C$10="Ja",MAX(IF(Einstellungen!$C$11="7 Tage",MAX(0,(MIN(DATE(2027,8,0),IF(Mitarbeiter!$D297="",DATE(2027,8,0),Mitarbeiter!$D297),TODAY()))-(MAX(DATE(2027,7,1),Mitarbeiter!$C297))+1),MAX(0,NETWORKDAYS(MAX(DATE(2027,7,1),Mitarbeiter!$C297),MIN(DATE(2027,8,0),IF(Mitarbeiter!$D297="",DATE(2027,8,0),Mitarbeiter!$D297),TODAY()),Einstellungen!$F$13:$F$67)))*N(Mitarbeiter!$E297)/IF(Einstellungen!$C$11="7 Tage",7,5),N('Ist-Stunden'!X297)),MAX(IF(Einstellungen!$C$11="7 Tage",MAX(0,(MIN(DATE(2027,8,0),IF(Mitarbeiter!$D297="",DATE(2027,8,0),Mitarbeiter!$D297),TODAY()))-(MAX(DATE(2027,7,1),Mitarbeiter!$C297))+1),MAX(0,NETWORKDAYS(MAX(DATE(2027,7,1),Mitarbeiter!$C297),MIN(DATE(2027,8,0),IF(Mitarbeiter!$D297="",DATE(2027,8,0),Mitarbeiter!$D297),TODAY()),Einstellungen!$F$13:$F$67)))*N(Mitarbeiter!$E297)/IF(Einstellungen!$C$11="7 Tage",7,5),N('Ist-Stunden'!X297)+(N(Krankheitstage!AK297)+N(Krankheitstage!AW297))*N($C297))))</f>
        <v/>
      </c>
      <c r="BC297" s="76">
        <f>IF($B297="",0,IF(Einstellungen!$C$10="Ja",MAX(IF(Einstellungen!$C$11="7 Tage",MAX(0,(MIN(DATE(2027,9,0),IF(Mitarbeiter!$D297="",DATE(2027,9,0),Mitarbeiter!$D297),TODAY()))-(MAX(DATE(2027,8,1),Mitarbeiter!$C297))+1),MAX(0,NETWORKDAYS(MAX(DATE(2027,8,1),Mitarbeiter!$C297),MIN(DATE(2027,9,0),IF(Mitarbeiter!$D297="",DATE(2027,9,0),Mitarbeiter!$D297),TODAY()),Einstellungen!$F$13:$F$67)))*N(Mitarbeiter!$E297)/IF(Einstellungen!$C$11="7 Tage",7,5),N('Ist-Stunden'!Y297)),MAX(IF(Einstellungen!$C$11="7 Tage",MAX(0,(MIN(DATE(2027,9,0),IF(Mitarbeiter!$D297="",DATE(2027,9,0),Mitarbeiter!$D297),TODAY()))-(MAX(DATE(2027,8,1),Mitarbeiter!$C297))+1),MAX(0,NETWORKDAYS(MAX(DATE(2027,8,1),Mitarbeiter!$C297),MIN(DATE(2027,9,0),IF(Mitarbeiter!$D297="",DATE(2027,9,0),Mitarbeiter!$D297),TODAY()),Einstellungen!$F$13:$F$67)))*N(Mitarbeiter!$E297)/IF(Einstellungen!$C$11="7 Tage",7,5),N('Ist-Stunden'!Y297)+(N(Krankheitstage!AL297)+N(Krankheitstage!AX297))*N($C297))))</f>
        <v/>
      </c>
      <c r="BD297" s="76">
        <f>IF($B297="",0,IF(Einstellungen!$C$10="Ja",MAX(IF(Einstellungen!$C$11="7 Tage",MAX(0,(MIN(DATE(2027,10,0),IF(Mitarbeiter!$D297="",DATE(2027,10,0),Mitarbeiter!$D297),TODAY()))-(MAX(DATE(2027,9,1),Mitarbeiter!$C297))+1),MAX(0,NETWORKDAYS(MAX(DATE(2027,9,1),Mitarbeiter!$C297),MIN(DATE(2027,10,0),IF(Mitarbeiter!$D297="",DATE(2027,10,0),Mitarbeiter!$D297),TODAY()),Einstellungen!$F$13:$F$67)))*N(Mitarbeiter!$E297)/IF(Einstellungen!$C$11="7 Tage",7,5),N('Ist-Stunden'!Z297)),MAX(IF(Einstellungen!$C$11="7 Tage",MAX(0,(MIN(DATE(2027,10,0),IF(Mitarbeiter!$D297="",DATE(2027,10,0),Mitarbeiter!$D297),TODAY()))-(MAX(DATE(2027,9,1),Mitarbeiter!$C297))+1),MAX(0,NETWORKDAYS(MAX(DATE(2027,9,1),Mitarbeiter!$C297),MIN(DATE(2027,10,0),IF(Mitarbeiter!$D297="",DATE(2027,10,0),Mitarbeiter!$D297),TODAY()),Einstellungen!$F$13:$F$67)))*N(Mitarbeiter!$E297)/IF(Einstellungen!$C$11="7 Tage",7,5),N('Ist-Stunden'!Z297)+(N(Krankheitstage!AM297)+N(Krankheitstage!AY297))*N($C297))))</f>
        <v/>
      </c>
      <c r="BE297" s="76">
        <f>IF($B297="",0,IF(Einstellungen!$C$10="Ja",MAX(IF(Einstellungen!$C$11="7 Tage",MAX(0,(MIN(DATE(2027,11,0),IF(Mitarbeiter!$D297="",DATE(2027,11,0),Mitarbeiter!$D297),TODAY()))-(MAX(DATE(2027,10,1),Mitarbeiter!$C297))+1),MAX(0,NETWORKDAYS(MAX(DATE(2027,10,1),Mitarbeiter!$C297),MIN(DATE(2027,11,0),IF(Mitarbeiter!$D297="",DATE(2027,11,0),Mitarbeiter!$D297),TODAY()),Einstellungen!$F$13:$F$67)))*N(Mitarbeiter!$E297)/IF(Einstellungen!$C$11="7 Tage",7,5),N('Ist-Stunden'!AA297)),MAX(IF(Einstellungen!$C$11="7 Tage",MAX(0,(MIN(DATE(2027,11,0),IF(Mitarbeiter!$D297="",DATE(2027,11,0),Mitarbeiter!$D297),TODAY()))-(MAX(DATE(2027,10,1),Mitarbeiter!$C297))+1),MAX(0,NETWORKDAYS(MAX(DATE(2027,10,1),Mitarbeiter!$C297),MIN(DATE(2027,11,0),IF(Mitarbeiter!$D297="",DATE(2027,11,0),Mitarbeiter!$D297),TODAY()),Einstellungen!$F$13:$F$67)))*N(Mitarbeiter!$E297)/IF(Einstellungen!$C$11="7 Tage",7,5),N('Ist-Stunden'!AA297)+(N(Krankheitstage!AN297)+N(Krankheitstage!AZ297))*N($C297))))</f>
        <v/>
      </c>
      <c r="BF297" s="76">
        <f>IF($B297="",0,IF(Einstellungen!$C$10="Ja",MAX(IF(Einstellungen!$C$11="7 Tage",MAX(0,(MIN(DATE(2027,12,0),IF(Mitarbeiter!$D297="",DATE(2027,12,0),Mitarbeiter!$D297),TODAY()))-(MAX(DATE(2027,11,1),Mitarbeiter!$C297))+1),MAX(0,NETWORKDAYS(MAX(DATE(2027,11,1),Mitarbeiter!$C297),MIN(DATE(2027,12,0),IF(Mitarbeiter!$D297="",DATE(2027,12,0),Mitarbeiter!$D297),TODAY()),Einstellungen!$F$13:$F$67)))*N(Mitarbeiter!$E297)/IF(Einstellungen!$C$11="7 Tage",7,5),N('Ist-Stunden'!AB297)),MAX(IF(Einstellungen!$C$11="7 Tage",MAX(0,(MIN(DATE(2027,12,0),IF(Mitarbeiter!$D297="",DATE(2027,12,0),Mitarbeiter!$D297),TODAY()))-(MAX(DATE(2027,11,1),Mitarbeiter!$C297))+1),MAX(0,NETWORKDAYS(MAX(DATE(2027,11,1),Mitarbeiter!$C297),MIN(DATE(2027,12,0),IF(Mitarbeiter!$D297="",DATE(2027,12,0),Mitarbeiter!$D297),TODAY()),Einstellungen!$F$13:$F$67)))*N(Mitarbeiter!$E297)/IF(Einstellungen!$C$11="7 Tage",7,5),N('Ist-Stunden'!AB297)+(N(Krankheitstage!AO297)+N(Krankheitstage!BA297))*N($C297))))</f>
        <v/>
      </c>
      <c r="BG297" s="76">
        <f>IF($B297="",0,IF(Einstellungen!$C$10="Ja",MAX(IF(Einstellungen!$C$11="7 Tage",MAX(0,(MIN(DATE(2027,13,0),IF(Mitarbeiter!$D297="",DATE(2027,13,0),Mitarbeiter!$D297),TODAY()))-(MAX(DATE(2027,12,1),Mitarbeiter!$C297))+1),MAX(0,NETWORKDAYS(MAX(DATE(2027,12,1),Mitarbeiter!$C297),MIN(DATE(2027,13,0),IF(Mitarbeiter!$D297="",DATE(2027,13,0),Mitarbeiter!$D297),TODAY()),Einstellungen!$F$13:$F$67)))*N(Mitarbeiter!$E297)/IF(Einstellungen!$C$11="7 Tage",7,5),N('Ist-Stunden'!AC297)),MAX(IF(Einstellungen!$C$11="7 Tage",MAX(0,(MIN(DATE(2027,13,0),IF(Mitarbeiter!$D297="",DATE(2027,13,0),Mitarbeiter!$D297),TODAY()))-(MAX(DATE(2027,12,1),Mitarbeiter!$C297))+1),MAX(0,NETWORKDAYS(MAX(DATE(2027,12,1),Mitarbeiter!$C297),MIN(DATE(2027,13,0),IF(Mitarbeiter!$D297="",DATE(2027,13,0),Mitarbeiter!$D297),TODAY()),Einstellungen!$F$13:$F$67)))*N(Mitarbeiter!$E297)/IF(Einstellungen!$C$11="7 Tage",7,5),N('Ist-Stunden'!AC297)+(N(Krankheitstage!AP297)+N(Krankheitstage!BB297))*N($C297))))</f>
        <v/>
      </c>
      <c r="BH297" s="76">
        <f>IF($B297="",0,IF(Einstellungen!$C$10="Ja",MAX(IF(Einstellungen!$C$11="7 Tage",MAX(0,(MIN(DATE(2028,2,0),IF(Mitarbeiter!$D297="",DATE(2028,2,0),Mitarbeiter!$D297),TODAY()))-(MAX(DATE(2028,1,1),Mitarbeiter!$C297))+1),MAX(0,NETWORKDAYS(MAX(DATE(2028,1,1),Mitarbeiter!$C297),MIN(DATE(2028,2,0),IF(Mitarbeiter!$D297="",DATE(2028,2,0),Mitarbeiter!$D297),TODAY()),Einstellungen!$F$13:$F$67)))*N(Mitarbeiter!$E297)/IF(Einstellungen!$C$11="7 Tage",7,5),N('Ist-Stunden'!AD297)),MAX(IF(Einstellungen!$C$11="7 Tage",MAX(0,(MIN(DATE(2028,2,0),IF(Mitarbeiter!$D297="",DATE(2028,2,0),Mitarbeiter!$D297),TODAY()))-(MAX(DATE(2028,1,1),Mitarbeiter!$C297))+1),MAX(0,NETWORKDAYS(MAX(DATE(2028,1,1),Mitarbeiter!$C297),MIN(DATE(2028,2,0),IF(Mitarbeiter!$D297="",DATE(2028,2,0),Mitarbeiter!$D297),TODAY()),Einstellungen!$F$13:$F$67)))*N(Mitarbeiter!$E297)/IF(Einstellungen!$C$11="7 Tage",7,5),N('Ist-Stunden'!AD297)+(N(Krankheitstage!BC297)+N(Krankheitstage!BO297))*N($C297))))</f>
        <v/>
      </c>
      <c r="BI297" s="76">
        <f>IF($B297="",0,IF(Einstellungen!$C$10="Ja",MAX(IF(Einstellungen!$C$11="7 Tage",MAX(0,(MIN(DATE(2028,3,0),IF(Mitarbeiter!$D297="",DATE(2028,3,0),Mitarbeiter!$D297),TODAY()))-(MAX(DATE(2028,2,1),Mitarbeiter!$C297))+1),MAX(0,NETWORKDAYS(MAX(DATE(2028,2,1),Mitarbeiter!$C297),MIN(DATE(2028,3,0),IF(Mitarbeiter!$D297="",DATE(2028,3,0),Mitarbeiter!$D297),TODAY()),Einstellungen!$F$13:$F$67)))*N(Mitarbeiter!$E297)/IF(Einstellungen!$C$11="7 Tage",7,5),N('Ist-Stunden'!AE297)),MAX(IF(Einstellungen!$C$11="7 Tage",MAX(0,(MIN(DATE(2028,3,0),IF(Mitarbeiter!$D297="",DATE(2028,3,0),Mitarbeiter!$D297),TODAY()))-(MAX(DATE(2028,2,1),Mitarbeiter!$C297))+1),MAX(0,NETWORKDAYS(MAX(DATE(2028,2,1),Mitarbeiter!$C297),MIN(DATE(2028,3,0),IF(Mitarbeiter!$D297="",DATE(2028,3,0),Mitarbeiter!$D297),TODAY()),Einstellungen!$F$13:$F$67)))*N(Mitarbeiter!$E297)/IF(Einstellungen!$C$11="7 Tage",7,5),N('Ist-Stunden'!AE297)+(N(Krankheitstage!BD297)+N(Krankheitstage!BP297))*N($C297))))</f>
        <v/>
      </c>
      <c r="BJ297" s="76">
        <f>IF($B297="",0,IF(Einstellungen!$C$10="Ja",MAX(IF(Einstellungen!$C$11="7 Tage",MAX(0,(MIN(DATE(2028,4,0),IF(Mitarbeiter!$D297="",DATE(2028,4,0),Mitarbeiter!$D297),TODAY()))-(MAX(DATE(2028,3,1),Mitarbeiter!$C297))+1),MAX(0,NETWORKDAYS(MAX(DATE(2028,3,1),Mitarbeiter!$C297),MIN(DATE(2028,4,0),IF(Mitarbeiter!$D297="",DATE(2028,4,0),Mitarbeiter!$D297),TODAY()),Einstellungen!$F$13:$F$67)))*N(Mitarbeiter!$E297)/IF(Einstellungen!$C$11="7 Tage",7,5),N('Ist-Stunden'!AF297)),MAX(IF(Einstellungen!$C$11="7 Tage",MAX(0,(MIN(DATE(2028,4,0),IF(Mitarbeiter!$D297="",DATE(2028,4,0),Mitarbeiter!$D297),TODAY()))-(MAX(DATE(2028,3,1),Mitarbeiter!$C297))+1),MAX(0,NETWORKDAYS(MAX(DATE(2028,3,1),Mitarbeiter!$C297),MIN(DATE(2028,4,0),IF(Mitarbeiter!$D297="",DATE(2028,4,0),Mitarbeiter!$D297),TODAY()),Einstellungen!$F$13:$F$67)))*N(Mitarbeiter!$E297)/IF(Einstellungen!$C$11="7 Tage",7,5),N('Ist-Stunden'!AF297)+(N(Krankheitstage!BE297)+N(Krankheitstage!BQ297))*N($C297))))</f>
        <v/>
      </c>
      <c r="BK297" s="76">
        <f>IF($B297="",0,IF(Einstellungen!$C$10="Ja",MAX(IF(Einstellungen!$C$11="7 Tage",MAX(0,(MIN(DATE(2028,5,0),IF(Mitarbeiter!$D297="",DATE(2028,5,0),Mitarbeiter!$D297),TODAY()))-(MAX(DATE(2028,4,1),Mitarbeiter!$C297))+1),MAX(0,NETWORKDAYS(MAX(DATE(2028,4,1),Mitarbeiter!$C297),MIN(DATE(2028,5,0),IF(Mitarbeiter!$D297="",DATE(2028,5,0),Mitarbeiter!$D297),TODAY()),Einstellungen!$F$13:$F$67)))*N(Mitarbeiter!$E297)/IF(Einstellungen!$C$11="7 Tage",7,5),N('Ist-Stunden'!AG297)),MAX(IF(Einstellungen!$C$11="7 Tage",MAX(0,(MIN(DATE(2028,5,0),IF(Mitarbeiter!$D297="",DATE(2028,5,0),Mitarbeiter!$D297),TODAY()))-(MAX(DATE(2028,4,1),Mitarbeiter!$C297))+1),MAX(0,NETWORKDAYS(MAX(DATE(2028,4,1),Mitarbeiter!$C297),MIN(DATE(2028,5,0),IF(Mitarbeiter!$D297="",DATE(2028,5,0),Mitarbeiter!$D297),TODAY()),Einstellungen!$F$13:$F$67)))*N(Mitarbeiter!$E297)/IF(Einstellungen!$C$11="7 Tage",7,5),N('Ist-Stunden'!AG297)+(N(Krankheitstage!BF297)+N(Krankheitstage!BR297))*N($C297))))</f>
        <v/>
      </c>
      <c r="BL297" s="76">
        <f>IF($B297="",0,IF(Einstellungen!$C$10="Ja",MAX(IF(Einstellungen!$C$11="7 Tage",MAX(0,(MIN(DATE(2028,6,0),IF(Mitarbeiter!$D297="",DATE(2028,6,0),Mitarbeiter!$D297),TODAY()))-(MAX(DATE(2028,5,1),Mitarbeiter!$C297))+1),MAX(0,NETWORKDAYS(MAX(DATE(2028,5,1),Mitarbeiter!$C297),MIN(DATE(2028,6,0),IF(Mitarbeiter!$D297="",DATE(2028,6,0),Mitarbeiter!$D297),TODAY()),Einstellungen!$F$13:$F$67)))*N(Mitarbeiter!$E297)/IF(Einstellungen!$C$11="7 Tage",7,5),N('Ist-Stunden'!AH297)),MAX(IF(Einstellungen!$C$11="7 Tage",MAX(0,(MIN(DATE(2028,6,0),IF(Mitarbeiter!$D297="",DATE(2028,6,0),Mitarbeiter!$D297),TODAY()))-(MAX(DATE(2028,5,1),Mitarbeiter!$C297))+1),MAX(0,NETWORKDAYS(MAX(DATE(2028,5,1),Mitarbeiter!$C297),MIN(DATE(2028,6,0),IF(Mitarbeiter!$D297="",DATE(2028,6,0),Mitarbeiter!$D297),TODAY()),Einstellungen!$F$13:$F$67)))*N(Mitarbeiter!$E297)/IF(Einstellungen!$C$11="7 Tage",7,5),N('Ist-Stunden'!AH297)+(N(Krankheitstage!BG297)+N(Krankheitstage!BS297))*N($C297))))</f>
        <v/>
      </c>
      <c r="BM297" s="76">
        <f>IF($B297="",0,IF(Einstellungen!$C$10="Ja",MAX(IF(Einstellungen!$C$11="7 Tage",MAX(0,(MIN(DATE(2028,7,0),IF(Mitarbeiter!$D297="",DATE(2028,7,0),Mitarbeiter!$D297),TODAY()))-(MAX(DATE(2028,6,1),Mitarbeiter!$C297))+1),MAX(0,NETWORKDAYS(MAX(DATE(2028,6,1),Mitarbeiter!$C297),MIN(DATE(2028,7,0),IF(Mitarbeiter!$D297="",DATE(2028,7,0),Mitarbeiter!$D297),TODAY()),Einstellungen!$F$13:$F$67)))*N(Mitarbeiter!$E297)/IF(Einstellungen!$C$11="7 Tage",7,5),N('Ist-Stunden'!AI297)),MAX(IF(Einstellungen!$C$11="7 Tage",MAX(0,(MIN(DATE(2028,7,0),IF(Mitarbeiter!$D297="",DATE(2028,7,0),Mitarbeiter!$D297),TODAY()))-(MAX(DATE(2028,6,1),Mitarbeiter!$C297))+1),MAX(0,NETWORKDAYS(MAX(DATE(2028,6,1),Mitarbeiter!$C297),MIN(DATE(2028,7,0),IF(Mitarbeiter!$D297="",DATE(2028,7,0),Mitarbeiter!$D297),TODAY()),Einstellungen!$F$13:$F$67)))*N(Mitarbeiter!$E297)/IF(Einstellungen!$C$11="7 Tage",7,5),N('Ist-Stunden'!AI297)+(N(Krankheitstage!BH297)+N(Krankheitstage!BT297))*N($C297))))</f>
        <v/>
      </c>
      <c r="BN297" s="76">
        <f>IF($B297="",0,IF(Einstellungen!$C$10="Ja",MAX(IF(Einstellungen!$C$11="7 Tage",MAX(0,(MIN(DATE(2028,8,0),IF(Mitarbeiter!$D297="",DATE(2028,8,0),Mitarbeiter!$D297),TODAY()))-(MAX(DATE(2028,7,1),Mitarbeiter!$C297))+1),MAX(0,NETWORKDAYS(MAX(DATE(2028,7,1),Mitarbeiter!$C297),MIN(DATE(2028,8,0),IF(Mitarbeiter!$D297="",DATE(2028,8,0),Mitarbeiter!$D297),TODAY()),Einstellungen!$F$13:$F$67)))*N(Mitarbeiter!$E297)/IF(Einstellungen!$C$11="7 Tage",7,5),N('Ist-Stunden'!AJ297)),MAX(IF(Einstellungen!$C$11="7 Tage",MAX(0,(MIN(DATE(2028,8,0),IF(Mitarbeiter!$D297="",DATE(2028,8,0),Mitarbeiter!$D297),TODAY()))-(MAX(DATE(2028,7,1),Mitarbeiter!$C297))+1),MAX(0,NETWORKDAYS(MAX(DATE(2028,7,1),Mitarbeiter!$C297),MIN(DATE(2028,8,0),IF(Mitarbeiter!$D297="",DATE(2028,8,0),Mitarbeiter!$D297),TODAY()),Einstellungen!$F$13:$F$67)))*N(Mitarbeiter!$E297)/IF(Einstellungen!$C$11="7 Tage",7,5),N('Ist-Stunden'!AJ297)+(N(Krankheitstage!BI297)+N(Krankheitstage!BU297))*N($C297))))</f>
        <v/>
      </c>
      <c r="BO297" s="76">
        <f>IF($B297="",0,IF(Einstellungen!$C$10="Ja",MAX(IF(Einstellungen!$C$11="7 Tage",MAX(0,(MIN(DATE(2028,9,0),IF(Mitarbeiter!$D297="",DATE(2028,9,0),Mitarbeiter!$D297),TODAY()))-(MAX(DATE(2028,8,1),Mitarbeiter!$C297))+1),MAX(0,NETWORKDAYS(MAX(DATE(2028,8,1),Mitarbeiter!$C297),MIN(DATE(2028,9,0),IF(Mitarbeiter!$D297="",DATE(2028,9,0),Mitarbeiter!$D297),TODAY()),Einstellungen!$F$13:$F$67)))*N(Mitarbeiter!$E297)/IF(Einstellungen!$C$11="7 Tage",7,5),N('Ist-Stunden'!AK297)),MAX(IF(Einstellungen!$C$11="7 Tage",MAX(0,(MIN(DATE(2028,9,0),IF(Mitarbeiter!$D297="",DATE(2028,9,0),Mitarbeiter!$D297),TODAY()))-(MAX(DATE(2028,8,1),Mitarbeiter!$C297))+1),MAX(0,NETWORKDAYS(MAX(DATE(2028,8,1),Mitarbeiter!$C297),MIN(DATE(2028,9,0),IF(Mitarbeiter!$D297="",DATE(2028,9,0),Mitarbeiter!$D297),TODAY()),Einstellungen!$F$13:$F$67)))*N(Mitarbeiter!$E297)/IF(Einstellungen!$C$11="7 Tage",7,5),N('Ist-Stunden'!AK297)+(N(Krankheitstage!BJ297)+N(Krankheitstage!BV297))*N($C297))))</f>
        <v/>
      </c>
      <c r="BP297" s="76">
        <f>IF($B297="",0,IF(Einstellungen!$C$10="Ja",MAX(IF(Einstellungen!$C$11="7 Tage",MAX(0,(MIN(DATE(2028,10,0),IF(Mitarbeiter!$D297="",DATE(2028,10,0),Mitarbeiter!$D297),TODAY()))-(MAX(DATE(2028,9,1),Mitarbeiter!$C297))+1),MAX(0,NETWORKDAYS(MAX(DATE(2028,9,1),Mitarbeiter!$C297),MIN(DATE(2028,10,0),IF(Mitarbeiter!$D297="",DATE(2028,10,0),Mitarbeiter!$D297),TODAY()),Einstellungen!$F$13:$F$67)))*N(Mitarbeiter!$E297)/IF(Einstellungen!$C$11="7 Tage",7,5),N('Ist-Stunden'!AL297)),MAX(IF(Einstellungen!$C$11="7 Tage",MAX(0,(MIN(DATE(2028,10,0),IF(Mitarbeiter!$D297="",DATE(2028,10,0),Mitarbeiter!$D297),TODAY()))-(MAX(DATE(2028,9,1),Mitarbeiter!$C297))+1),MAX(0,NETWORKDAYS(MAX(DATE(2028,9,1),Mitarbeiter!$C297),MIN(DATE(2028,10,0),IF(Mitarbeiter!$D297="",DATE(2028,10,0),Mitarbeiter!$D297),TODAY()),Einstellungen!$F$13:$F$67)))*N(Mitarbeiter!$E297)/IF(Einstellungen!$C$11="7 Tage",7,5),N('Ist-Stunden'!AL297)+(N(Krankheitstage!BK297)+N(Krankheitstage!BW297))*N($C297))))</f>
        <v/>
      </c>
      <c r="BQ297" s="76">
        <f>IF($B297="",0,IF(Einstellungen!$C$10="Ja",MAX(IF(Einstellungen!$C$11="7 Tage",MAX(0,(MIN(DATE(2028,11,0),IF(Mitarbeiter!$D297="",DATE(2028,11,0),Mitarbeiter!$D297),TODAY()))-(MAX(DATE(2028,10,1),Mitarbeiter!$C297))+1),MAX(0,NETWORKDAYS(MAX(DATE(2028,10,1),Mitarbeiter!$C297),MIN(DATE(2028,11,0),IF(Mitarbeiter!$D297="",DATE(2028,11,0),Mitarbeiter!$D297),TODAY()),Einstellungen!$F$13:$F$67)))*N(Mitarbeiter!$E297)/IF(Einstellungen!$C$11="7 Tage",7,5),N('Ist-Stunden'!AM297)),MAX(IF(Einstellungen!$C$11="7 Tage",MAX(0,(MIN(DATE(2028,11,0),IF(Mitarbeiter!$D297="",DATE(2028,11,0),Mitarbeiter!$D297),TODAY()))-(MAX(DATE(2028,10,1),Mitarbeiter!$C297))+1),MAX(0,NETWORKDAYS(MAX(DATE(2028,10,1),Mitarbeiter!$C297),MIN(DATE(2028,11,0),IF(Mitarbeiter!$D297="",DATE(2028,11,0),Mitarbeiter!$D297),TODAY()),Einstellungen!$F$13:$F$67)))*N(Mitarbeiter!$E297)/IF(Einstellungen!$C$11="7 Tage",7,5),N('Ist-Stunden'!AM297)+(N(Krankheitstage!BL297)+N(Krankheitstage!BX297))*N($C297))))</f>
        <v/>
      </c>
      <c r="BR297" s="76">
        <f>IF($B297="",0,IF(Einstellungen!$C$10="Ja",MAX(IF(Einstellungen!$C$11="7 Tage",MAX(0,(MIN(DATE(2028,12,0),IF(Mitarbeiter!$D297="",DATE(2028,12,0),Mitarbeiter!$D297),TODAY()))-(MAX(DATE(2028,11,1),Mitarbeiter!$C297))+1),MAX(0,NETWORKDAYS(MAX(DATE(2028,11,1),Mitarbeiter!$C297),MIN(DATE(2028,12,0),IF(Mitarbeiter!$D297="",DATE(2028,12,0),Mitarbeiter!$D297),TODAY()),Einstellungen!$F$13:$F$67)))*N(Mitarbeiter!$E297)/IF(Einstellungen!$C$11="7 Tage",7,5),N('Ist-Stunden'!AN297)),MAX(IF(Einstellungen!$C$11="7 Tage",MAX(0,(MIN(DATE(2028,12,0),IF(Mitarbeiter!$D297="",DATE(2028,12,0),Mitarbeiter!$D297),TODAY()))-(MAX(DATE(2028,11,1),Mitarbeiter!$C297))+1),MAX(0,NETWORKDAYS(MAX(DATE(2028,11,1),Mitarbeiter!$C297),MIN(DATE(2028,12,0),IF(Mitarbeiter!$D297="",DATE(2028,12,0),Mitarbeiter!$D297),TODAY()),Einstellungen!$F$13:$F$67)))*N(Mitarbeiter!$E297)/IF(Einstellungen!$C$11="7 Tage",7,5),N('Ist-Stunden'!AN297)+(N(Krankheitstage!BM297)+N(Krankheitstage!BY297))*N($C297))))</f>
        <v/>
      </c>
      <c r="BS297" s="76">
        <f>IF($B297="",0,IF(Einstellungen!$C$10="Ja",MAX(IF(Einstellungen!$C$11="7 Tage",MAX(0,(MIN(DATE(2028,13,0),IF(Mitarbeiter!$D297="",DATE(2028,13,0),Mitarbeiter!$D297),TODAY()))-(MAX(DATE(2028,12,1),Mitarbeiter!$C297))+1),MAX(0,NETWORKDAYS(MAX(DATE(2028,12,1),Mitarbeiter!$C297),MIN(DATE(2028,13,0),IF(Mitarbeiter!$D297="",DATE(2028,13,0),Mitarbeiter!$D297),TODAY()),Einstellungen!$F$13:$F$67)))*N(Mitarbeiter!$E297)/IF(Einstellungen!$C$11="7 Tage",7,5),N('Ist-Stunden'!AO297)),MAX(IF(Einstellungen!$C$11="7 Tage",MAX(0,(MIN(DATE(2028,13,0),IF(Mitarbeiter!$D297="",DATE(2028,13,0),Mitarbeiter!$D297),TODAY()))-(MAX(DATE(2028,12,1),Mitarbeiter!$C297))+1),MAX(0,NETWORKDAYS(MAX(DATE(2028,12,1),Mitarbeiter!$C297),MIN(DATE(2028,13,0),IF(Mitarbeiter!$D297="",DATE(2028,13,0),Mitarbeiter!$D297),TODAY()),Einstellungen!$F$13:$F$67)))*N(Mitarbeiter!$E297)/IF(Einstellungen!$C$11="7 Tage",7,5),N('Ist-Stunden'!AO297)+(N(Krankheitstage!BN297)+N(Krankheitstage!BZ297))*N($C297))))</f>
        <v/>
      </c>
      <c r="BT297" s="76">
        <f>IF($B297="",0,IF(Einstellungen!$C$10="Ja",MAX(IF(Einstellungen!$C$11="7 Tage",MAX(0,(MIN(DATE(2029,2,0),IF(Mitarbeiter!$D297="",DATE(2029,2,0),Mitarbeiter!$D297),TODAY()))-(MAX(DATE(2029,1,1),Mitarbeiter!$C297))+1),MAX(0,NETWORKDAYS(MAX(DATE(2029,1,1),Mitarbeiter!$C297),MIN(DATE(2029,2,0),IF(Mitarbeiter!$D297="",DATE(2029,2,0),Mitarbeiter!$D297),TODAY()),Einstellungen!$F$13:$F$67)))*N(Mitarbeiter!$E297)/IF(Einstellungen!$C$11="7 Tage",7,5),N('Ist-Stunden'!AP297)),MAX(IF(Einstellungen!$C$11="7 Tage",MAX(0,(MIN(DATE(2029,2,0),IF(Mitarbeiter!$D297="",DATE(2029,2,0),Mitarbeiter!$D297),TODAY()))-(MAX(DATE(2029,1,1),Mitarbeiter!$C297))+1),MAX(0,NETWORKDAYS(MAX(DATE(2029,1,1),Mitarbeiter!$C297),MIN(DATE(2029,2,0),IF(Mitarbeiter!$D297="",DATE(2029,2,0),Mitarbeiter!$D297),TODAY()),Einstellungen!$F$13:$F$67)))*N(Mitarbeiter!$E297)/IF(Einstellungen!$C$11="7 Tage",7,5),N('Ist-Stunden'!AP297)+(N(Krankheitstage!CA297)+N(Krankheitstage!CM297))*N($C297))))</f>
        <v/>
      </c>
      <c r="BU297" s="76">
        <f>IF($B297="",0,IF(Einstellungen!$C$10="Ja",MAX(IF(Einstellungen!$C$11="7 Tage",MAX(0,(MIN(DATE(2029,3,0),IF(Mitarbeiter!$D297="",DATE(2029,3,0),Mitarbeiter!$D297),TODAY()))-(MAX(DATE(2029,2,1),Mitarbeiter!$C297))+1),MAX(0,NETWORKDAYS(MAX(DATE(2029,2,1),Mitarbeiter!$C297),MIN(DATE(2029,3,0),IF(Mitarbeiter!$D297="",DATE(2029,3,0),Mitarbeiter!$D297),TODAY()),Einstellungen!$F$13:$F$67)))*N(Mitarbeiter!$E297)/IF(Einstellungen!$C$11="7 Tage",7,5),N('Ist-Stunden'!AQ297)),MAX(IF(Einstellungen!$C$11="7 Tage",MAX(0,(MIN(DATE(2029,3,0),IF(Mitarbeiter!$D297="",DATE(2029,3,0),Mitarbeiter!$D297),TODAY()))-(MAX(DATE(2029,2,1),Mitarbeiter!$C297))+1),MAX(0,NETWORKDAYS(MAX(DATE(2029,2,1),Mitarbeiter!$C297),MIN(DATE(2029,3,0),IF(Mitarbeiter!$D297="",DATE(2029,3,0),Mitarbeiter!$D297),TODAY()),Einstellungen!$F$13:$F$67)))*N(Mitarbeiter!$E297)/IF(Einstellungen!$C$11="7 Tage",7,5),N('Ist-Stunden'!AQ297)+(N(Krankheitstage!CB297)+N(Krankheitstage!CN297))*N($C297))))</f>
        <v/>
      </c>
      <c r="BV297" s="76">
        <f>IF($B297="",0,IF(Einstellungen!$C$10="Ja",MAX(IF(Einstellungen!$C$11="7 Tage",MAX(0,(MIN(DATE(2029,4,0),IF(Mitarbeiter!$D297="",DATE(2029,4,0),Mitarbeiter!$D297),TODAY()))-(MAX(DATE(2029,3,1),Mitarbeiter!$C297))+1),MAX(0,NETWORKDAYS(MAX(DATE(2029,3,1),Mitarbeiter!$C297),MIN(DATE(2029,4,0),IF(Mitarbeiter!$D297="",DATE(2029,4,0),Mitarbeiter!$D297),TODAY()),Einstellungen!$F$13:$F$67)))*N(Mitarbeiter!$E297)/IF(Einstellungen!$C$11="7 Tage",7,5),N('Ist-Stunden'!AR297)),MAX(IF(Einstellungen!$C$11="7 Tage",MAX(0,(MIN(DATE(2029,4,0),IF(Mitarbeiter!$D297="",DATE(2029,4,0),Mitarbeiter!$D297),TODAY()))-(MAX(DATE(2029,3,1),Mitarbeiter!$C297))+1),MAX(0,NETWORKDAYS(MAX(DATE(2029,3,1),Mitarbeiter!$C297),MIN(DATE(2029,4,0),IF(Mitarbeiter!$D297="",DATE(2029,4,0),Mitarbeiter!$D297),TODAY()),Einstellungen!$F$13:$F$67)))*N(Mitarbeiter!$E297)/IF(Einstellungen!$C$11="7 Tage",7,5),N('Ist-Stunden'!AR297)+(N(Krankheitstage!CC297)+N(Krankheitstage!CO297))*N($C297))))</f>
        <v/>
      </c>
      <c r="BW297" s="76">
        <f>IF($B297="",0,IF(Einstellungen!$C$10="Ja",MAX(IF(Einstellungen!$C$11="7 Tage",MAX(0,(MIN(DATE(2029,5,0),IF(Mitarbeiter!$D297="",DATE(2029,5,0),Mitarbeiter!$D297),TODAY()))-(MAX(DATE(2029,4,1),Mitarbeiter!$C297))+1),MAX(0,NETWORKDAYS(MAX(DATE(2029,4,1),Mitarbeiter!$C297),MIN(DATE(2029,5,0),IF(Mitarbeiter!$D297="",DATE(2029,5,0),Mitarbeiter!$D297),TODAY()),Einstellungen!$F$13:$F$67)))*N(Mitarbeiter!$E297)/IF(Einstellungen!$C$11="7 Tage",7,5),N('Ist-Stunden'!AS297)),MAX(IF(Einstellungen!$C$11="7 Tage",MAX(0,(MIN(DATE(2029,5,0),IF(Mitarbeiter!$D297="",DATE(2029,5,0),Mitarbeiter!$D297),TODAY()))-(MAX(DATE(2029,4,1),Mitarbeiter!$C297))+1),MAX(0,NETWORKDAYS(MAX(DATE(2029,4,1),Mitarbeiter!$C297),MIN(DATE(2029,5,0),IF(Mitarbeiter!$D297="",DATE(2029,5,0),Mitarbeiter!$D297),TODAY()),Einstellungen!$F$13:$F$67)))*N(Mitarbeiter!$E297)/IF(Einstellungen!$C$11="7 Tage",7,5),N('Ist-Stunden'!AS297)+(N(Krankheitstage!CD297)+N(Krankheitstage!CP297))*N($C297))))</f>
        <v/>
      </c>
      <c r="BX297" s="76">
        <f>IF($B297="",0,IF(Einstellungen!$C$10="Ja",MAX(IF(Einstellungen!$C$11="7 Tage",MAX(0,(MIN(DATE(2029,6,0),IF(Mitarbeiter!$D297="",DATE(2029,6,0),Mitarbeiter!$D297),TODAY()))-(MAX(DATE(2029,5,1),Mitarbeiter!$C297))+1),MAX(0,NETWORKDAYS(MAX(DATE(2029,5,1),Mitarbeiter!$C297),MIN(DATE(2029,6,0),IF(Mitarbeiter!$D297="",DATE(2029,6,0),Mitarbeiter!$D297),TODAY()),Einstellungen!$F$13:$F$67)))*N(Mitarbeiter!$E297)/IF(Einstellungen!$C$11="7 Tage",7,5),N('Ist-Stunden'!AT297)),MAX(IF(Einstellungen!$C$11="7 Tage",MAX(0,(MIN(DATE(2029,6,0),IF(Mitarbeiter!$D297="",DATE(2029,6,0),Mitarbeiter!$D297),TODAY()))-(MAX(DATE(2029,5,1),Mitarbeiter!$C297))+1),MAX(0,NETWORKDAYS(MAX(DATE(2029,5,1),Mitarbeiter!$C297),MIN(DATE(2029,6,0),IF(Mitarbeiter!$D297="",DATE(2029,6,0),Mitarbeiter!$D297),TODAY()),Einstellungen!$F$13:$F$67)))*N(Mitarbeiter!$E297)/IF(Einstellungen!$C$11="7 Tage",7,5),N('Ist-Stunden'!AT297)+(N(Krankheitstage!CE297)+N(Krankheitstage!CQ297))*N($C297))))</f>
        <v/>
      </c>
      <c r="BY297" s="76">
        <f>IF($B297="",0,IF(Einstellungen!$C$10="Ja",MAX(IF(Einstellungen!$C$11="7 Tage",MAX(0,(MIN(DATE(2029,7,0),IF(Mitarbeiter!$D297="",DATE(2029,7,0),Mitarbeiter!$D297),TODAY()))-(MAX(DATE(2029,6,1),Mitarbeiter!$C297))+1),MAX(0,NETWORKDAYS(MAX(DATE(2029,6,1),Mitarbeiter!$C297),MIN(DATE(2029,7,0),IF(Mitarbeiter!$D297="",DATE(2029,7,0),Mitarbeiter!$D297),TODAY()),Einstellungen!$F$13:$F$67)))*N(Mitarbeiter!$E297)/IF(Einstellungen!$C$11="7 Tage",7,5),N('Ist-Stunden'!AU297)),MAX(IF(Einstellungen!$C$11="7 Tage",MAX(0,(MIN(DATE(2029,7,0),IF(Mitarbeiter!$D297="",DATE(2029,7,0),Mitarbeiter!$D297),TODAY()))-(MAX(DATE(2029,6,1),Mitarbeiter!$C297))+1),MAX(0,NETWORKDAYS(MAX(DATE(2029,6,1),Mitarbeiter!$C297),MIN(DATE(2029,7,0),IF(Mitarbeiter!$D297="",DATE(2029,7,0),Mitarbeiter!$D297),TODAY()),Einstellungen!$F$13:$F$67)))*N(Mitarbeiter!$E297)/IF(Einstellungen!$C$11="7 Tage",7,5),N('Ist-Stunden'!AU297)+(N(Krankheitstage!CF297)+N(Krankheitstage!CR297))*N($C297))))</f>
        <v/>
      </c>
      <c r="BZ297" s="76">
        <f>IF($B297="",0,IF(Einstellungen!$C$10="Ja",MAX(IF(Einstellungen!$C$11="7 Tage",MAX(0,(MIN(DATE(2029,8,0),IF(Mitarbeiter!$D297="",DATE(2029,8,0),Mitarbeiter!$D297),TODAY()))-(MAX(DATE(2029,7,1),Mitarbeiter!$C297))+1),MAX(0,NETWORKDAYS(MAX(DATE(2029,7,1),Mitarbeiter!$C297),MIN(DATE(2029,8,0),IF(Mitarbeiter!$D297="",DATE(2029,8,0),Mitarbeiter!$D297),TODAY()),Einstellungen!$F$13:$F$67)))*N(Mitarbeiter!$E297)/IF(Einstellungen!$C$11="7 Tage",7,5),N('Ist-Stunden'!AV297)),MAX(IF(Einstellungen!$C$11="7 Tage",MAX(0,(MIN(DATE(2029,8,0),IF(Mitarbeiter!$D297="",DATE(2029,8,0),Mitarbeiter!$D297),TODAY()))-(MAX(DATE(2029,7,1),Mitarbeiter!$C297))+1),MAX(0,NETWORKDAYS(MAX(DATE(2029,7,1),Mitarbeiter!$C297),MIN(DATE(2029,8,0),IF(Mitarbeiter!$D297="",DATE(2029,8,0),Mitarbeiter!$D297),TODAY()),Einstellungen!$F$13:$F$67)))*N(Mitarbeiter!$E297)/IF(Einstellungen!$C$11="7 Tage",7,5),N('Ist-Stunden'!AV297)+(N(Krankheitstage!CG297)+N(Krankheitstage!CS297))*N($C297))))</f>
        <v/>
      </c>
      <c r="CA297" s="76">
        <f>IF($B297="",0,IF(Einstellungen!$C$10="Ja",MAX(IF(Einstellungen!$C$11="7 Tage",MAX(0,(MIN(DATE(2029,9,0),IF(Mitarbeiter!$D297="",DATE(2029,9,0),Mitarbeiter!$D297),TODAY()))-(MAX(DATE(2029,8,1),Mitarbeiter!$C297))+1),MAX(0,NETWORKDAYS(MAX(DATE(2029,8,1),Mitarbeiter!$C297),MIN(DATE(2029,9,0),IF(Mitarbeiter!$D297="",DATE(2029,9,0),Mitarbeiter!$D297),TODAY()),Einstellungen!$F$13:$F$67)))*N(Mitarbeiter!$E297)/IF(Einstellungen!$C$11="7 Tage",7,5),N('Ist-Stunden'!AW297)),MAX(IF(Einstellungen!$C$11="7 Tage",MAX(0,(MIN(DATE(2029,9,0),IF(Mitarbeiter!$D297="",DATE(2029,9,0),Mitarbeiter!$D297),TODAY()))-(MAX(DATE(2029,8,1),Mitarbeiter!$C297))+1),MAX(0,NETWORKDAYS(MAX(DATE(2029,8,1),Mitarbeiter!$C297),MIN(DATE(2029,9,0),IF(Mitarbeiter!$D297="",DATE(2029,9,0),Mitarbeiter!$D297),TODAY()),Einstellungen!$F$13:$F$67)))*N(Mitarbeiter!$E297)/IF(Einstellungen!$C$11="7 Tage",7,5),N('Ist-Stunden'!AW297)+(N(Krankheitstage!CH297)+N(Krankheitstage!CT297))*N($C297))))</f>
        <v/>
      </c>
      <c r="CB297" s="76">
        <f>IF($B297="",0,IF(Einstellungen!$C$10="Ja",MAX(IF(Einstellungen!$C$11="7 Tage",MAX(0,(MIN(DATE(2029,10,0),IF(Mitarbeiter!$D297="",DATE(2029,10,0),Mitarbeiter!$D297),TODAY()))-(MAX(DATE(2029,9,1),Mitarbeiter!$C297))+1),MAX(0,NETWORKDAYS(MAX(DATE(2029,9,1),Mitarbeiter!$C297),MIN(DATE(2029,10,0),IF(Mitarbeiter!$D297="",DATE(2029,10,0),Mitarbeiter!$D297),TODAY()),Einstellungen!$F$13:$F$67)))*N(Mitarbeiter!$E297)/IF(Einstellungen!$C$11="7 Tage",7,5),N('Ist-Stunden'!AX297)),MAX(IF(Einstellungen!$C$11="7 Tage",MAX(0,(MIN(DATE(2029,10,0),IF(Mitarbeiter!$D297="",DATE(2029,10,0),Mitarbeiter!$D297),TODAY()))-(MAX(DATE(2029,9,1),Mitarbeiter!$C297))+1),MAX(0,NETWORKDAYS(MAX(DATE(2029,9,1),Mitarbeiter!$C297),MIN(DATE(2029,10,0),IF(Mitarbeiter!$D297="",DATE(2029,10,0),Mitarbeiter!$D297),TODAY()),Einstellungen!$F$13:$F$67)))*N(Mitarbeiter!$E297)/IF(Einstellungen!$C$11="7 Tage",7,5),N('Ist-Stunden'!AX297)+(N(Krankheitstage!CI297)+N(Krankheitstage!CU297))*N($C297))))</f>
        <v/>
      </c>
      <c r="CC297" s="76">
        <f>IF($B297="",0,IF(Einstellungen!$C$10="Ja",MAX(IF(Einstellungen!$C$11="7 Tage",MAX(0,(MIN(DATE(2029,11,0),IF(Mitarbeiter!$D297="",DATE(2029,11,0),Mitarbeiter!$D297),TODAY()))-(MAX(DATE(2029,10,1),Mitarbeiter!$C297))+1),MAX(0,NETWORKDAYS(MAX(DATE(2029,10,1),Mitarbeiter!$C297),MIN(DATE(2029,11,0),IF(Mitarbeiter!$D297="",DATE(2029,11,0),Mitarbeiter!$D297),TODAY()),Einstellungen!$F$13:$F$67)))*N(Mitarbeiter!$E297)/IF(Einstellungen!$C$11="7 Tage",7,5),N('Ist-Stunden'!AY297)),MAX(IF(Einstellungen!$C$11="7 Tage",MAX(0,(MIN(DATE(2029,11,0),IF(Mitarbeiter!$D297="",DATE(2029,11,0),Mitarbeiter!$D297),TODAY()))-(MAX(DATE(2029,10,1),Mitarbeiter!$C297))+1),MAX(0,NETWORKDAYS(MAX(DATE(2029,10,1),Mitarbeiter!$C297),MIN(DATE(2029,11,0),IF(Mitarbeiter!$D297="",DATE(2029,11,0),Mitarbeiter!$D297),TODAY()),Einstellungen!$F$13:$F$67)))*N(Mitarbeiter!$E297)/IF(Einstellungen!$C$11="7 Tage",7,5),N('Ist-Stunden'!AY297)+(N(Krankheitstage!CJ297)+N(Krankheitstage!CV297))*N($C297))))</f>
        <v/>
      </c>
      <c r="CD297" s="76">
        <f>IF($B297="",0,IF(Einstellungen!$C$10="Ja",MAX(IF(Einstellungen!$C$11="7 Tage",MAX(0,(MIN(DATE(2029,12,0),IF(Mitarbeiter!$D297="",DATE(2029,12,0),Mitarbeiter!$D297),TODAY()))-(MAX(DATE(2029,11,1),Mitarbeiter!$C297))+1),MAX(0,NETWORKDAYS(MAX(DATE(2029,11,1),Mitarbeiter!$C297),MIN(DATE(2029,12,0),IF(Mitarbeiter!$D297="",DATE(2029,12,0),Mitarbeiter!$D297),TODAY()),Einstellungen!$F$13:$F$67)))*N(Mitarbeiter!$E297)/IF(Einstellungen!$C$11="7 Tage",7,5),N('Ist-Stunden'!AZ297)),MAX(IF(Einstellungen!$C$11="7 Tage",MAX(0,(MIN(DATE(2029,12,0),IF(Mitarbeiter!$D297="",DATE(2029,12,0),Mitarbeiter!$D297),TODAY()))-(MAX(DATE(2029,11,1),Mitarbeiter!$C297))+1),MAX(0,NETWORKDAYS(MAX(DATE(2029,11,1),Mitarbeiter!$C297),MIN(DATE(2029,12,0),IF(Mitarbeiter!$D297="",DATE(2029,12,0),Mitarbeiter!$D297),TODAY()),Einstellungen!$F$13:$F$67)))*N(Mitarbeiter!$E297)/IF(Einstellungen!$C$11="7 Tage",7,5),N('Ist-Stunden'!AZ297)+(N(Krankheitstage!CK297)+N(Krankheitstage!CW297))*N($C297))))</f>
        <v/>
      </c>
      <c r="CE297" s="76">
        <f>IF($B297="",0,IF(Einstellungen!$C$10="Ja",MAX(IF(Einstellungen!$C$11="7 Tage",MAX(0,(MIN(DATE(2029,13,0),IF(Mitarbeiter!$D297="",DATE(2029,13,0),Mitarbeiter!$D297),TODAY()))-(MAX(DATE(2029,12,1),Mitarbeiter!$C297))+1),MAX(0,NETWORKDAYS(MAX(DATE(2029,12,1),Mitarbeiter!$C297),MIN(DATE(2029,13,0),IF(Mitarbeiter!$D297="",DATE(2029,13,0),Mitarbeiter!$D297),TODAY()),Einstellungen!$F$13:$F$67)))*N(Mitarbeiter!$E297)/IF(Einstellungen!$C$11="7 Tage",7,5),N('Ist-Stunden'!BA297)),MAX(IF(Einstellungen!$C$11="7 Tage",MAX(0,(MIN(DATE(2029,13,0),IF(Mitarbeiter!$D297="",DATE(2029,13,0),Mitarbeiter!$D297),TODAY()))-(MAX(DATE(2029,12,1),Mitarbeiter!$C297))+1),MAX(0,NETWORKDAYS(MAX(DATE(2029,12,1),Mitarbeiter!$C297),MIN(DATE(2029,13,0),IF(Mitarbeiter!$D297="",DATE(2029,13,0),Mitarbeiter!$D297),TODAY()),Einstellungen!$F$13:$F$67)))*N(Mitarbeiter!$E297)/IF(Einstellungen!$C$11="7 Tage",7,5),N('Ist-Stunden'!BA297)+(N(Krankheitstage!CL297)+N(Krankheitstage!CX297))*N($C297))))</f>
        <v/>
      </c>
      <c r="CF297" s="76">
        <f>IF($B297="",0,IF(Einstellungen!$C$10="Ja",MAX(IF(Einstellungen!$C$11="7 Tage",MAX(0,(MIN(DATE(2030,2,0),IF(Mitarbeiter!$D297="",DATE(2030,2,0),Mitarbeiter!$D297),TODAY()))-(MAX(DATE(2030,1,1),Mitarbeiter!$C297))+1),MAX(0,NETWORKDAYS(MAX(DATE(2030,1,1),Mitarbeiter!$C297),MIN(DATE(2030,2,0),IF(Mitarbeiter!$D297="",DATE(2030,2,0),Mitarbeiter!$D297),TODAY()),Einstellungen!$F$13:$F$67)))*N(Mitarbeiter!$E297)/IF(Einstellungen!$C$11="7 Tage",7,5),N('Ist-Stunden'!BB297)),MAX(IF(Einstellungen!$C$11="7 Tage",MAX(0,(MIN(DATE(2030,2,0),IF(Mitarbeiter!$D297="",DATE(2030,2,0),Mitarbeiter!$D297),TODAY()))-(MAX(DATE(2030,1,1),Mitarbeiter!$C297))+1),MAX(0,NETWORKDAYS(MAX(DATE(2030,1,1),Mitarbeiter!$C297),MIN(DATE(2030,2,0),IF(Mitarbeiter!$D297="",DATE(2030,2,0),Mitarbeiter!$D297),TODAY()),Einstellungen!$F$13:$F$67)))*N(Mitarbeiter!$E297)/IF(Einstellungen!$C$11="7 Tage",7,5),N('Ist-Stunden'!BB297)+(N(Krankheitstage!CY297)+N(Krankheitstage!DK297))*N($C297))))</f>
        <v/>
      </c>
      <c r="CG297" s="76">
        <f>IF($B297="",0,IF(Einstellungen!$C$10="Ja",MAX(IF(Einstellungen!$C$11="7 Tage",MAX(0,(MIN(DATE(2030,3,0),IF(Mitarbeiter!$D297="",DATE(2030,3,0),Mitarbeiter!$D297),TODAY()))-(MAX(DATE(2030,2,1),Mitarbeiter!$C297))+1),MAX(0,NETWORKDAYS(MAX(DATE(2030,2,1),Mitarbeiter!$C297),MIN(DATE(2030,3,0),IF(Mitarbeiter!$D297="",DATE(2030,3,0),Mitarbeiter!$D297),TODAY()),Einstellungen!$F$13:$F$67)))*N(Mitarbeiter!$E297)/IF(Einstellungen!$C$11="7 Tage",7,5),N('Ist-Stunden'!BC297)),MAX(IF(Einstellungen!$C$11="7 Tage",MAX(0,(MIN(DATE(2030,3,0),IF(Mitarbeiter!$D297="",DATE(2030,3,0),Mitarbeiter!$D297),TODAY()))-(MAX(DATE(2030,2,1),Mitarbeiter!$C297))+1),MAX(0,NETWORKDAYS(MAX(DATE(2030,2,1),Mitarbeiter!$C297),MIN(DATE(2030,3,0),IF(Mitarbeiter!$D297="",DATE(2030,3,0),Mitarbeiter!$D297),TODAY()),Einstellungen!$F$13:$F$67)))*N(Mitarbeiter!$E297)/IF(Einstellungen!$C$11="7 Tage",7,5),N('Ist-Stunden'!BC297)+(N(Krankheitstage!CZ297)+N(Krankheitstage!DL297))*N($C297))))</f>
        <v/>
      </c>
      <c r="CH297" s="76">
        <f>IF($B297="",0,IF(Einstellungen!$C$10="Ja",MAX(IF(Einstellungen!$C$11="7 Tage",MAX(0,(MIN(DATE(2030,4,0),IF(Mitarbeiter!$D297="",DATE(2030,4,0),Mitarbeiter!$D297),TODAY()))-(MAX(DATE(2030,3,1),Mitarbeiter!$C297))+1),MAX(0,NETWORKDAYS(MAX(DATE(2030,3,1),Mitarbeiter!$C297),MIN(DATE(2030,4,0),IF(Mitarbeiter!$D297="",DATE(2030,4,0),Mitarbeiter!$D297),TODAY()),Einstellungen!$F$13:$F$67)))*N(Mitarbeiter!$E297)/IF(Einstellungen!$C$11="7 Tage",7,5),N('Ist-Stunden'!BD297)),MAX(IF(Einstellungen!$C$11="7 Tage",MAX(0,(MIN(DATE(2030,4,0),IF(Mitarbeiter!$D297="",DATE(2030,4,0),Mitarbeiter!$D297),TODAY()))-(MAX(DATE(2030,3,1),Mitarbeiter!$C297))+1),MAX(0,NETWORKDAYS(MAX(DATE(2030,3,1),Mitarbeiter!$C297),MIN(DATE(2030,4,0),IF(Mitarbeiter!$D297="",DATE(2030,4,0),Mitarbeiter!$D297),TODAY()),Einstellungen!$F$13:$F$67)))*N(Mitarbeiter!$E297)/IF(Einstellungen!$C$11="7 Tage",7,5),N('Ist-Stunden'!BD297)+(N(Krankheitstage!DA297)+N(Krankheitstage!DM297))*N($C297))))</f>
        <v/>
      </c>
      <c r="CI297" s="76">
        <f>IF($B297="",0,IF(Einstellungen!$C$10="Ja",MAX(IF(Einstellungen!$C$11="7 Tage",MAX(0,(MIN(DATE(2030,5,0),IF(Mitarbeiter!$D297="",DATE(2030,5,0),Mitarbeiter!$D297),TODAY()))-(MAX(DATE(2030,4,1),Mitarbeiter!$C297))+1),MAX(0,NETWORKDAYS(MAX(DATE(2030,4,1),Mitarbeiter!$C297),MIN(DATE(2030,5,0),IF(Mitarbeiter!$D297="",DATE(2030,5,0),Mitarbeiter!$D297),TODAY()),Einstellungen!$F$13:$F$67)))*N(Mitarbeiter!$E297)/IF(Einstellungen!$C$11="7 Tage",7,5),N('Ist-Stunden'!BE297)),MAX(IF(Einstellungen!$C$11="7 Tage",MAX(0,(MIN(DATE(2030,5,0),IF(Mitarbeiter!$D297="",DATE(2030,5,0),Mitarbeiter!$D297),TODAY()))-(MAX(DATE(2030,4,1),Mitarbeiter!$C297))+1),MAX(0,NETWORKDAYS(MAX(DATE(2030,4,1),Mitarbeiter!$C297),MIN(DATE(2030,5,0),IF(Mitarbeiter!$D297="",DATE(2030,5,0),Mitarbeiter!$D297),TODAY()),Einstellungen!$F$13:$F$67)))*N(Mitarbeiter!$E297)/IF(Einstellungen!$C$11="7 Tage",7,5),N('Ist-Stunden'!BE297)+(N(Krankheitstage!DB297)+N(Krankheitstage!DN297))*N($C297))))</f>
        <v/>
      </c>
      <c r="CJ297" s="76">
        <f>IF($B297="",0,IF(Einstellungen!$C$10="Ja",MAX(IF(Einstellungen!$C$11="7 Tage",MAX(0,(MIN(DATE(2030,6,0),IF(Mitarbeiter!$D297="",DATE(2030,6,0),Mitarbeiter!$D297),TODAY()))-(MAX(DATE(2030,5,1),Mitarbeiter!$C297))+1),MAX(0,NETWORKDAYS(MAX(DATE(2030,5,1),Mitarbeiter!$C297),MIN(DATE(2030,6,0),IF(Mitarbeiter!$D297="",DATE(2030,6,0),Mitarbeiter!$D297),TODAY()),Einstellungen!$F$13:$F$67)))*N(Mitarbeiter!$E297)/IF(Einstellungen!$C$11="7 Tage",7,5),N('Ist-Stunden'!BF297)),MAX(IF(Einstellungen!$C$11="7 Tage",MAX(0,(MIN(DATE(2030,6,0),IF(Mitarbeiter!$D297="",DATE(2030,6,0),Mitarbeiter!$D297),TODAY()))-(MAX(DATE(2030,5,1),Mitarbeiter!$C297))+1),MAX(0,NETWORKDAYS(MAX(DATE(2030,5,1),Mitarbeiter!$C297),MIN(DATE(2030,6,0),IF(Mitarbeiter!$D297="",DATE(2030,6,0),Mitarbeiter!$D297),TODAY()),Einstellungen!$F$13:$F$67)))*N(Mitarbeiter!$E297)/IF(Einstellungen!$C$11="7 Tage",7,5),N('Ist-Stunden'!BF297)+(N(Krankheitstage!DC297)+N(Krankheitstage!DO297))*N($C297))))</f>
        <v/>
      </c>
      <c r="CK297" s="76">
        <f>IF($B297="",0,IF(Einstellungen!$C$10="Ja",MAX(IF(Einstellungen!$C$11="7 Tage",MAX(0,(MIN(DATE(2030,7,0),IF(Mitarbeiter!$D297="",DATE(2030,7,0),Mitarbeiter!$D297),TODAY()))-(MAX(DATE(2030,6,1),Mitarbeiter!$C297))+1),MAX(0,NETWORKDAYS(MAX(DATE(2030,6,1),Mitarbeiter!$C297),MIN(DATE(2030,7,0),IF(Mitarbeiter!$D297="",DATE(2030,7,0),Mitarbeiter!$D297),TODAY()),Einstellungen!$F$13:$F$67)))*N(Mitarbeiter!$E297)/IF(Einstellungen!$C$11="7 Tage",7,5),N('Ist-Stunden'!BG297)),MAX(IF(Einstellungen!$C$11="7 Tage",MAX(0,(MIN(DATE(2030,7,0),IF(Mitarbeiter!$D297="",DATE(2030,7,0),Mitarbeiter!$D297),TODAY()))-(MAX(DATE(2030,6,1),Mitarbeiter!$C297))+1),MAX(0,NETWORKDAYS(MAX(DATE(2030,6,1),Mitarbeiter!$C297),MIN(DATE(2030,7,0),IF(Mitarbeiter!$D297="",DATE(2030,7,0),Mitarbeiter!$D297),TODAY()),Einstellungen!$F$13:$F$67)))*N(Mitarbeiter!$E297)/IF(Einstellungen!$C$11="7 Tage",7,5),N('Ist-Stunden'!BG297)+(N(Krankheitstage!DD297)+N(Krankheitstage!DP297))*N($C297))))</f>
        <v/>
      </c>
      <c r="CL297" s="76">
        <f>IF($B297="",0,IF(Einstellungen!$C$10="Ja",MAX(IF(Einstellungen!$C$11="7 Tage",MAX(0,(MIN(DATE(2030,8,0),IF(Mitarbeiter!$D297="",DATE(2030,8,0),Mitarbeiter!$D297),TODAY()))-(MAX(DATE(2030,7,1),Mitarbeiter!$C297))+1),MAX(0,NETWORKDAYS(MAX(DATE(2030,7,1),Mitarbeiter!$C297),MIN(DATE(2030,8,0),IF(Mitarbeiter!$D297="",DATE(2030,8,0),Mitarbeiter!$D297),TODAY()),Einstellungen!$F$13:$F$67)))*N(Mitarbeiter!$E297)/IF(Einstellungen!$C$11="7 Tage",7,5),N('Ist-Stunden'!BH297)),MAX(IF(Einstellungen!$C$11="7 Tage",MAX(0,(MIN(DATE(2030,8,0),IF(Mitarbeiter!$D297="",DATE(2030,8,0),Mitarbeiter!$D297),TODAY()))-(MAX(DATE(2030,7,1),Mitarbeiter!$C297))+1),MAX(0,NETWORKDAYS(MAX(DATE(2030,7,1),Mitarbeiter!$C297),MIN(DATE(2030,8,0),IF(Mitarbeiter!$D297="",DATE(2030,8,0),Mitarbeiter!$D297),TODAY()),Einstellungen!$F$13:$F$67)))*N(Mitarbeiter!$E297)/IF(Einstellungen!$C$11="7 Tage",7,5),N('Ist-Stunden'!BH297)+(N(Krankheitstage!DE297)+N(Krankheitstage!DQ297))*N($C297))))</f>
        <v/>
      </c>
      <c r="CM297" s="76">
        <f>IF($B297="",0,IF(Einstellungen!$C$10="Ja",MAX(IF(Einstellungen!$C$11="7 Tage",MAX(0,(MIN(DATE(2030,9,0),IF(Mitarbeiter!$D297="",DATE(2030,9,0),Mitarbeiter!$D297),TODAY()))-(MAX(DATE(2030,8,1),Mitarbeiter!$C297))+1),MAX(0,NETWORKDAYS(MAX(DATE(2030,8,1),Mitarbeiter!$C297),MIN(DATE(2030,9,0),IF(Mitarbeiter!$D297="",DATE(2030,9,0),Mitarbeiter!$D297),TODAY()),Einstellungen!$F$13:$F$67)))*N(Mitarbeiter!$E297)/IF(Einstellungen!$C$11="7 Tage",7,5),N('Ist-Stunden'!BI297)),MAX(IF(Einstellungen!$C$11="7 Tage",MAX(0,(MIN(DATE(2030,9,0),IF(Mitarbeiter!$D297="",DATE(2030,9,0),Mitarbeiter!$D297),TODAY()))-(MAX(DATE(2030,8,1),Mitarbeiter!$C297))+1),MAX(0,NETWORKDAYS(MAX(DATE(2030,8,1),Mitarbeiter!$C297),MIN(DATE(2030,9,0),IF(Mitarbeiter!$D297="",DATE(2030,9,0),Mitarbeiter!$D297),TODAY()),Einstellungen!$F$13:$F$67)))*N(Mitarbeiter!$E297)/IF(Einstellungen!$C$11="7 Tage",7,5),N('Ist-Stunden'!BI297)+(N(Krankheitstage!DF297)+N(Krankheitstage!DR297))*N($C297))))</f>
        <v/>
      </c>
      <c r="CN297" s="76">
        <f>IF($B297="",0,IF(Einstellungen!$C$10="Ja",MAX(IF(Einstellungen!$C$11="7 Tage",MAX(0,(MIN(DATE(2030,10,0),IF(Mitarbeiter!$D297="",DATE(2030,10,0),Mitarbeiter!$D297),TODAY()))-(MAX(DATE(2030,9,1),Mitarbeiter!$C297))+1),MAX(0,NETWORKDAYS(MAX(DATE(2030,9,1),Mitarbeiter!$C297),MIN(DATE(2030,10,0),IF(Mitarbeiter!$D297="",DATE(2030,10,0),Mitarbeiter!$D297),TODAY()),Einstellungen!$F$13:$F$67)))*N(Mitarbeiter!$E297)/IF(Einstellungen!$C$11="7 Tage",7,5),N('Ist-Stunden'!BJ297)),MAX(IF(Einstellungen!$C$11="7 Tage",MAX(0,(MIN(DATE(2030,10,0),IF(Mitarbeiter!$D297="",DATE(2030,10,0),Mitarbeiter!$D297),TODAY()))-(MAX(DATE(2030,9,1),Mitarbeiter!$C297))+1),MAX(0,NETWORKDAYS(MAX(DATE(2030,9,1),Mitarbeiter!$C297),MIN(DATE(2030,10,0),IF(Mitarbeiter!$D297="",DATE(2030,10,0),Mitarbeiter!$D297),TODAY()),Einstellungen!$F$13:$F$67)))*N(Mitarbeiter!$E297)/IF(Einstellungen!$C$11="7 Tage",7,5),N('Ist-Stunden'!BJ297)+(N(Krankheitstage!DG297)+N(Krankheitstage!DS297))*N($C297))))</f>
        <v/>
      </c>
      <c r="CO297" s="76">
        <f>IF($B297="",0,IF(Einstellungen!$C$10="Ja",MAX(IF(Einstellungen!$C$11="7 Tage",MAX(0,(MIN(DATE(2030,11,0),IF(Mitarbeiter!$D297="",DATE(2030,11,0),Mitarbeiter!$D297),TODAY()))-(MAX(DATE(2030,10,1),Mitarbeiter!$C297))+1),MAX(0,NETWORKDAYS(MAX(DATE(2030,10,1),Mitarbeiter!$C297),MIN(DATE(2030,11,0),IF(Mitarbeiter!$D297="",DATE(2030,11,0),Mitarbeiter!$D297),TODAY()),Einstellungen!$F$13:$F$67)))*N(Mitarbeiter!$E297)/IF(Einstellungen!$C$11="7 Tage",7,5),N('Ist-Stunden'!BK297)),MAX(IF(Einstellungen!$C$11="7 Tage",MAX(0,(MIN(DATE(2030,11,0),IF(Mitarbeiter!$D297="",DATE(2030,11,0),Mitarbeiter!$D297),TODAY()))-(MAX(DATE(2030,10,1),Mitarbeiter!$C297))+1),MAX(0,NETWORKDAYS(MAX(DATE(2030,10,1),Mitarbeiter!$C297),MIN(DATE(2030,11,0),IF(Mitarbeiter!$D297="",DATE(2030,11,0),Mitarbeiter!$D297),TODAY()),Einstellungen!$F$13:$F$67)))*N(Mitarbeiter!$E297)/IF(Einstellungen!$C$11="7 Tage",7,5),N('Ist-Stunden'!BK297)+(N(Krankheitstage!DH297)+N(Krankheitstage!DT297))*N($C297))))</f>
        <v/>
      </c>
      <c r="CP297" s="76">
        <f>IF($B297="",0,IF(Einstellungen!$C$10="Ja",MAX(IF(Einstellungen!$C$11="7 Tage",MAX(0,(MIN(DATE(2030,12,0),IF(Mitarbeiter!$D297="",DATE(2030,12,0),Mitarbeiter!$D297),TODAY()))-(MAX(DATE(2030,11,1),Mitarbeiter!$C297))+1),MAX(0,NETWORKDAYS(MAX(DATE(2030,11,1),Mitarbeiter!$C297),MIN(DATE(2030,12,0),IF(Mitarbeiter!$D297="",DATE(2030,12,0),Mitarbeiter!$D297),TODAY()),Einstellungen!$F$13:$F$67)))*N(Mitarbeiter!$E297)/IF(Einstellungen!$C$11="7 Tage",7,5),N('Ist-Stunden'!BL297)),MAX(IF(Einstellungen!$C$11="7 Tage",MAX(0,(MIN(DATE(2030,12,0),IF(Mitarbeiter!$D297="",DATE(2030,12,0),Mitarbeiter!$D297),TODAY()))-(MAX(DATE(2030,11,1),Mitarbeiter!$C297))+1),MAX(0,NETWORKDAYS(MAX(DATE(2030,11,1),Mitarbeiter!$C297),MIN(DATE(2030,12,0),IF(Mitarbeiter!$D297="",DATE(2030,12,0),Mitarbeiter!$D297),TODAY()),Einstellungen!$F$13:$F$67)))*N(Mitarbeiter!$E297)/IF(Einstellungen!$C$11="7 Tage",7,5),N('Ist-Stunden'!BL297)+(N(Krankheitstage!DI297)+N(Krankheitstage!DU297))*N($C297))))</f>
        <v/>
      </c>
      <c r="CQ297" s="76">
        <f>IF($B297="",0,IF(Einstellungen!$C$10="Ja",MAX(IF(Einstellungen!$C$11="7 Tage",MAX(0,(MIN(DATE(2030,13,0),IF(Mitarbeiter!$D297="",DATE(2030,13,0),Mitarbeiter!$D297),TODAY()))-(MAX(DATE(2030,12,1),Mitarbeiter!$C297))+1),MAX(0,NETWORKDAYS(MAX(DATE(2030,12,1),Mitarbeiter!$C297),MIN(DATE(2030,13,0),IF(Mitarbeiter!$D297="",DATE(2030,13,0),Mitarbeiter!$D297),TODAY()),Einstellungen!$F$13:$F$67)))*N(Mitarbeiter!$E297)/IF(Einstellungen!$C$11="7 Tage",7,5),N('Ist-Stunden'!BM297)),MAX(IF(Einstellungen!$C$11="7 Tage",MAX(0,(MIN(DATE(2030,13,0),IF(Mitarbeiter!$D297="",DATE(2030,13,0),Mitarbeiter!$D297),TODAY()))-(MAX(DATE(2030,12,1),Mitarbeiter!$C297))+1),MAX(0,NETWORKDAYS(MAX(DATE(2030,12,1),Mitarbeiter!$C297),MIN(DATE(2030,13,0),IF(Mitarbeiter!$D297="",DATE(2030,13,0),Mitarbeiter!$D297),TODAY()),Einstellungen!$F$13:$F$67)))*N(Mitarbeiter!$E297)/IF(Einstellungen!$C$11="7 Tage",7,5),N('Ist-Stunden'!BM297)+(N(Krankheitstage!DJ297)+N(Krankheitstage!DV297))*N($C297))))</f>
        <v/>
      </c>
    </row>
    <row r="298">
      <c r="A298" s="73">
        <f>IF(Mitarbeiter!B298="","",Mitarbeiter!A298)</f>
        <v/>
      </c>
      <c r="B298" s="6">
        <f>IF(Mitarbeiter!B298="","",Mitarbeiter!B298)</f>
        <v/>
      </c>
      <c r="C298" s="74">
        <f>IF(Mitarbeiter!B298="","",Mitarbeiter!F298)</f>
        <v/>
      </c>
      <c r="D298" s="75">
        <f>N(INDEX(Krankheitstage!$G298:$DV298,1,(Einstellungen!$C$3-2026)*24+1))</f>
        <v/>
      </c>
      <c r="E298" s="75">
        <f>N(INDEX(Krankheitstage!$G298:$DV298,1,(Einstellungen!$C$3-2026)*24+2))</f>
        <v/>
      </c>
      <c r="F298" s="75">
        <f>N(INDEX(Krankheitstage!$G298:$DV298,1,(Einstellungen!$C$3-2026)*24+3))</f>
        <v/>
      </c>
      <c r="G298" s="75">
        <f>N(INDEX(Krankheitstage!$G298:$DV298,1,(Einstellungen!$C$3-2026)*24+4))</f>
        <v/>
      </c>
      <c r="H298" s="75">
        <f>N(INDEX(Krankheitstage!$G298:$DV298,1,(Einstellungen!$C$3-2026)*24+5))</f>
        <v/>
      </c>
      <c r="I298" s="75">
        <f>N(INDEX(Krankheitstage!$G298:$DV298,1,(Einstellungen!$C$3-2026)*24+6))</f>
        <v/>
      </c>
      <c r="J298" s="75">
        <f>N(INDEX(Krankheitstage!$G298:$DV298,1,(Einstellungen!$C$3-2026)*24+7))</f>
        <v/>
      </c>
      <c r="K298" s="75">
        <f>N(INDEX(Krankheitstage!$G298:$DV298,1,(Einstellungen!$C$3-2026)*24+8))</f>
        <v/>
      </c>
      <c r="L298" s="75">
        <f>N(INDEX(Krankheitstage!$G298:$DV298,1,(Einstellungen!$C$3-2026)*24+9))</f>
        <v/>
      </c>
      <c r="M298" s="75">
        <f>N(INDEX(Krankheitstage!$G298:$DV298,1,(Einstellungen!$C$3-2026)*24+10))</f>
        <v/>
      </c>
      <c r="N298" s="75">
        <f>N(INDEX(Krankheitstage!$G298:$DV298,1,(Einstellungen!$C$3-2026)*24+11))</f>
        <v/>
      </c>
      <c r="O298" s="75">
        <f>N(INDEX(Krankheitstage!$G298:$DV298,1,(Einstellungen!$C$3-2026)*24+12))</f>
        <v/>
      </c>
      <c r="P298" s="75">
        <f>IF($B298="","",SUM(D298:O298))</f>
        <v/>
      </c>
      <c r="Q298" s="75">
        <f>N(INDEX(Krankheitstage!$G298:$DV298,1,(Einstellungen!$C$3-2026)*24+13))</f>
        <v/>
      </c>
      <c r="R298" s="75">
        <f>N(INDEX(Krankheitstage!$G298:$DV298,1,(Einstellungen!$C$3-2026)*24+14))</f>
        <v/>
      </c>
      <c r="S298" s="75">
        <f>N(INDEX(Krankheitstage!$G298:$DV298,1,(Einstellungen!$C$3-2026)*24+15))</f>
        <v/>
      </c>
      <c r="T298" s="75">
        <f>N(INDEX(Krankheitstage!$G298:$DV298,1,(Einstellungen!$C$3-2026)*24+16))</f>
        <v/>
      </c>
      <c r="U298" s="75">
        <f>N(INDEX(Krankheitstage!$G298:$DV298,1,(Einstellungen!$C$3-2026)*24+17))</f>
        <v/>
      </c>
      <c r="V298" s="75">
        <f>N(INDEX(Krankheitstage!$G298:$DV298,1,(Einstellungen!$C$3-2026)*24+18))</f>
        <v/>
      </c>
      <c r="W298" s="75">
        <f>N(INDEX(Krankheitstage!$G298:$DV298,1,(Einstellungen!$C$3-2026)*24+19))</f>
        <v/>
      </c>
      <c r="X298" s="75">
        <f>N(INDEX(Krankheitstage!$G298:$DV298,1,(Einstellungen!$C$3-2026)*24+20))</f>
        <v/>
      </c>
      <c r="Y298" s="75">
        <f>N(INDEX(Krankheitstage!$G298:$DV298,1,(Einstellungen!$C$3-2026)*24+21))</f>
        <v/>
      </c>
      <c r="Z298" s="75">
        <f>N(INDEX(Krankheitstage!$G298:$DV298,1,(Einstellungen!$C$3-2026)*24+22))</f>
        <v/>
      </c>
      <c r="AA298" s="75">
        <f>N(INDEX(Krankheitstage!$G298:$DV298,1,(Einstellungen!$C$3-2026)*24+23))</f>
        <v/>
      </c>
      <c r="AB298" s="75">
        <f>N(INDEX(Krankheitstage!$G298:$DV298,1,(Einstellungen!$C$3-2026)*24+24))</f>
        <v/>
      </c>
      <c r="AC298" s="75">
        <f>IF($B298="","",SUM(Q298:AB298))</f>
        <v/>
      </c>
      <c r="AD298" s="75">
        <f>IF($B298="","",SUM(P298,AC298))</f>
        <v/>
      </c>
      <c r="AE298" s="76">
        <f>IF($B298="","",AD298*N(C298))</f>
        <v/>
      </c>
      <c r="AF298" s="75">
        <f>IF($B298="","",Krankheitstage!E298)</f>
        <v/>
      </c>
      <c r="AG298" s="76">
        <f>IF($B298="","",AF298*N(C298))</f>
        <v/>
      </c>
      <c r="AH298" s="76">
        <f>IF($B298="","",INDEX($AJ298:$CQ298,1,(Einstellungen!$C$3-2026)*12+1)+INDEX($AJ298:$CQ298,1,(Einstellungen!$C$3-2026)*12+2)+INDEX($AJ298:$CQ298,1,(Einstellungen!$C$3-2026)*12+3)+INDEX($AJ298:$CQ298,1,(Einstellungen!$C$3-2026)*12+4)+INDEX($AJ298:$CQ298,1,(Einstellungen!$C$3-2026)*12+5)+INDEX($AJ298:$CQ298,1,(Einstellungen!$C$3-2026)*12+6)+INDEX($AJ298:$CQ298,1,(Einstellungen!$C$3-2026)*12+7)+INDEX($AJ298:$CQ298,1,(Einstellungen!$C$3-2026)*12+8)+INDEX($AJ298:$CQ298,1,(Einstellungen!$C$3-2026)*12+9)+INDEX($AJ298:$CQ298,1,(Einstellungen!$C$3-2026)*12+10)+INDEX($AJ298:$CQ298,1,(Einstellungen!$C$3-2026)*12+11)+INDEX($AJ298:$CQ298,1,(Einstellungen!$C$3-2026)*12+12))</f>
        <v/>
      </c>
      <c r="AI298" s="76">
        <f>IF($B298="","",SUM($AJ298:$CQ298))</f>
        <v/>
      </c>
      <c r="AJ298" s="76">
        <f>IF($B298="",0,IF(Einstellungen!$C$10="Ja",MAX(IF(Einstellungen!$C$11="7 Tage",MAX(0,(MIN(DATE(2026,2,0),IF(Mitarbeiter!$D298="",DATE(2026,2,0),Mitarbeiter!$D298),TODAY()))-(MAX(DATE(2026,1,1),Mitarbeiter!$C298))+1),MAX(0,NETWORKDAYS(MAX(DATE(2026,1,1),Mitarbeiter!$C298),MIN(DATE(2026,2,0),IF(Mitarbeiter!$D298="",DATE(2026,2,0),Mitarbeiter!$D298),TODAY()),Einstellungen!$F$13:$F$67)))*N(Mitarbeiter!$E298)/IF(Einstellungen!$C$11="7 Tage",7,5),N('Ist-Stunden'!F298)),MAX(IF(Einstellungen!$C$11="7 Tage",MAX(0,(MIN(DATE(2026,2,0),IF(Mitarbeiter!$D298="",DATE(2026,2,0),Mitarbeiter!$D298),TODAY()))-(MAX(DATE(2026,1,1),Mitarbeiter!$C298))+1),MAX(0,NETWORKDAYS(MAX(DATE(2026,1,1),Mitarbeiter!$C298),MIN(DATE(2026,2,0),IF(Mitarbeiter!$D298="",DATE(2026,2,0),Mitarbeiter!$D298),TODAY()),Einstellungen!$F$13:$F$67)))*N(Mitarbeiter!$E298)/IF(Einstellungen!$C$11="7 Tage",7,5),N('Ist-Stunden'!F298)+(N(Krankheitstage!G298)+N(Krankheitstage!S298))*N($C298))))</f>
        <v/>
      </c>
      <c r="AK298" s="76">
        <f>IF($B298="",0,IF(Einstellungen!$C$10="Ja",MAX(IF(Einstellungen!$C$11="7 Tage",MAX(0,(MIN(DATE(2026,3,0),IF(Mitarbeiter!$D298="",DATE(2026,3,0),Mitarbeiter!$D298),TODAY()))-(MAX(DATE(2026,2,1),Mitarbeiter!$C298))+1),MAX(0,NETWORKDAYS(MAX(DATE(2026,2,1),Mitarbeiter!$C298),MIN(DATE(2026,3,0),IF(Mitarbeiter!$D298="",DATE(2026,3,0),Mitarbeiter!$D298),TODAY()),Einstellungen!$F$13:$F$67)))*N(Mitarbeiter!$E298)/IF(Einstellungen!$C$11="7 Tage",7,5),N('Ist-Stunden'!G298)),MAX(IF(Einstellungen!$C$11="7 Tage",MAX(0,(MIN(DATE(2026,3,0),IF(Mitarbeiter!$D298="",DATE(2026,3,0),Mitarbeiter!$D298),TODAY()))-(MAX(DATE(2026,2,1),Mitarbeiter!$C298))+1),MAX(0,NETWORKDAYS(MAX(DATE(2026,2,1),Mitarbeiter!$C298),MIN(DATE(2026,3,0),IF(Mitarbeiter!$D298="",DATE(2026,3,0),Mitarbeiter!$D298),TODAY()),Einstellungen!$F$13:$F$67)))*N(Mitarbeiter!$E298)/IF(Einstellungen!$C$11="7 Tage",7,5),N('Ist-Stunden'!G298)+(N(Krankheitstage!H298)+N(Krankheitstage!T298))*N($C298))))</f>
        <v/>
      </c>
      <c r="AL298" s="76">
        <f>IF($B298="",0,IF(Einstellungen!$C$10="Ja",MAX(IF(Einstellungen!$C$11="7 Tage",MAX(0,(MIN(DATE(2026,4,0),IF(Mitarbeiter!$D298="",DATE(2026,4,0),Mitarbeiter!$D298),TODAY()))-(MAX(DATE(2026,3,1),Mitarbeiter!$C298))+1),MAX(0,NETWORKDAYS(MAX(DATE(2026,3,1),Mitarbeiter!$C298),MIN(DATE(2026,4,0),IF(Mitarbeiter!$D298="",DATE(2026,4,0),Mitarbeiter!$D298),TODAY()),Einstellungen!$F$13:$F$67)))*N(Mitarbeiter!$E298)/IF(Einstellungen!$C$11="7 Tage",7,5),N('Ist-Stunden'!H298)),MAX(IF(Einstellungen!$C$11="7 Tage",MAX(0,(MIN(DATE(2026,4,0),IF(Mitarbeiter!$D298="",DATE(2026,4,0),Mitarbeiter!$D298),TODAY()))-(MAX(DATE(2026,3,1),Mitarbeiter!$C298))+1),MAX(0,NETWORKDAYS(MAX(DATE(2026,3,1),Mitarbeiter!$C298),MIN(DATE(2026,4,0),IF(Mitarbeiter!$D298="",DATE(2026,4,0),Mitarbeiter!$D298),TODAY()),Einstellungen!$F$13:$F$67)))*N(Mitarbeiter!$E298)/IF(Einstellungen!$C$11="7 Tage",7,5),N('Ist-Stunden'!H298)+(N(Krankheitstage!I298)+N(Krankheitstage!U298))*N($C298))))</f>
        <v/>
      </c>
      <c r="AM298" s="76">
        <f>IF($B298="",0,IF(Einstellungen!$C$10="Ja",MAX(IF(Einstellungen!$C$11="7 Tage",MAX(0,(MIN(DATE(2026,5,0),IF(Mitarbeiter!$D298="",DATE(2026,5,0),Mitarbeiter!$D298),TODAY()))-(MAX(DATE(2026,4,1),Mitarbeiter!$C298))+1),MAX(0,NETWORKDAYS(MAX(DATE(2026,4,1),Mitarbeiter!$C298),MIN(DATE(2026,5,0),IF(Mitarbeiter!$D298="",DATE(2026,5,0),Mitarbeiter!$D298),TODAY()),Einstellungen!$F$13:$F$67)))*N(Mitarbeiter!$E298)/IF(Einstellungen!$C$11="7 Tage",7,5),N('Ist-Stunden'!I298)),MAX(IF(Einstellungen!$C$11="7 Tage",MAX(0,(MIN(DATE(2026,5,0),IF(Mitarbeiter!$D298="",DATE(2026,5,0),Mitarbeiter!$D298),TODAY()))-(MAX(DATE(2026,4,1),Mitarbeiter!$C298))+1),MAX(0,NETWORKDAYS(MAX(DATE(2026,4,1),Mitarbeiter!$C298),MIN(DATE(2026,5,0),IF(Mitarbeiter!$D298="",DATE(2026,5,0),Mitarbeiter!$D298),TODAY()),Einstellungen!$F$13:$F$67)))*N(Mitarbeiter!$E298)/IF(Einstellungen!$C$11="7 Tage",7,5),N('Ist-Stunden'!I298)+(N(Krankheitstage!J298)+N(Krankheitstage!V298))*N($C298))))</f>
        <v/>
      </c>
      <c r="AN298" s="76">
        <f>IF($B298="",0,IF(Einstellungen!$C$10="Ja",MAX(IF(Einstellungen!$C$11="7 Tage",MAX(0,(MIN(DATE(2026,6,0),IF(Mitarbeiter!$D298="",DATE(2026,6,0),Mitarbeiter!$D298),TODAY()))-(MAX(DATE(2026,5,1),Mitarbeiter!$C298))+1),MAX(0,NETWORKDAYS(MAX(DATE(2026,5,1),Mitarbeiter!$C298),MIN(DATE(2026,6,0),IF(Mitarbeiter!$D298="",DATE(2026,6,0),Mitarbeiter!$D298),TODAY()),Einstellungen!$F$13:$F$67)))*N(Mitarbeiter!$E298)/IF(Einstellungen!$C$11="7 Tage",7,5),N('Ist-Stunden'!J298)),MAX(IF(Einstellungen!$C$11="7 Tage",MAX(0,(MIN(DATE(2026,6,0),IF(Mitarbeiter!$D298="",DATE(2026,6,0),Mitarbeiter!$D298),TODAY()))-(MAX(DATE(2026,5,1),Mitarbeiter!$C298))+1),MAX(0,NETWORKDAYS(MAX(DATE(2026,5,1),Mitarbeiter!$C298),MIN(DATE(2026,6,0),IF(Mitarbeiter!$D298="",DATE(2026,6,0),Mitarbeiter!$D298),TODAY()),Einstellungen!$F$13:$F$67)))*N(Mitarbeiter!$E298)/IF(Einstellungen!$C$11="7 Tage",7,5),N('Ist-Stunden'!J298)+(N(Krankheitstage!K298)+N(Krankheitstage!W298))*N($C298))))</f>
        <v/>
      </c>
      <c r="AO298" s="76">
        <f>IF($B298="",0,IF(Einstellungen!$C$10="Ja",MAX(IF(Einstellungen!$C$11="7 Tage",MAX(0,(MIN(DATE(2026,7,0),IF(Mitarbeiter!$D298="",DATE(2026,7,0),Mitarbeiter!$D298),TODAY()))-(MAX(DATE(2026,6,1),Mitarbeiter!$C298))+1),MAX(0,NETWORKDAYS(MAX(DATE(2026,6,1),Mitarbeiter!$C298),MIN(DATE(2026,7,0),IF(Mitarbeiter!$D298="",DATE(2026,7,0),Mitarbeiter!$D298),TODAY()),Einstellungen!$F$13:$F$67)))*N(Mitarbeiter!$E298)/IF(Einstellungen!$C$11="7 Tage",7,5),N('Ist-Stunden'!K298)),MAX(IF(Einstellungen!$C$11="7 Tage",MAX(0,(MIN(DATE(2026,7,0),IF(Mitarbeiter!$D298="",DATE(2026,7,0),Mitarbeiter!$D298),TODAY()))-(MAX(DATE(2026,6,1),Mitarbeiter!$C298))+1),MAX(0,NETWORKDAYS(MAX(DATE(2026,6,1),Mitarbeiter!$C298),MIN(DATE(2026,7,0),IF(Mitarbeiter!$D298="",DATE(2026,7,0),Mitarbeiter!$D298),TODAY()),Einstellungen!$F$13:$F$67)))*N(Mitarbeiter!$E298)/IF(Einstellungen!$C$11="7 Tage",7,5),N('Ist-Stunden'!K298)+(N(Krankheitstage!L298)+N(Krankheitstage!X298))*N($C298))))</f>
        <v/>
      </c>
      <c r="AP298" s="76">
        <f>IF($B298="",0,IF(Einstellungen!$C$10="Ja",MAX(IF(Einstellungen!$C$11="7 Tage",MAX(0,(MIN(DATE(2026,8,0),IF(Mitarbeiter!$D298="",DATE(2026,8,0),Mitarbeiter!$D298),TODAY()))-(MAX(DATE(2026,7,1),Mitarbeiter!$C298))+1),MAX(0,NETWORKDAYS(MAX(DATE(2026,7,1),Mitarbeiter!$C298),MIN(DATE(2026,8,0),IF(Mitarbeiter!$D298="",DATE(2026,8,0),Mitarbeiter!$D298),TODAY()),Einstellungen!$F$13:$F$67)))*N(Mitarbeiter!$E298)/IF(Einstellungen!$C$11="7 Tage",7,5),N('Ist-Stunden'!L298)),MAX(IF(Einstellungen!$C$11="7 Tage",MAX(0,(MIN(DATE(2026,8,0),IF(Mitarbeiter!$D298="",DATE(2026,8,0),Mitarbeiter!$D298),TODAY()))-(MAX(DATE(2026,7,1),Mitarbeiter!$C298))+1),MAX(0,NETWORKDAYS(MAX(DATE(2026,7,1),Mitarbeiter!$C298),MIN(DATE(2026,8,0),IF(Mitarbeiter!$D298="",DATE(2026,8,0),Mitarbeiter!$D298),TODAY()),Einstellungen!$F$13:$F$67)))*N(Mitarbeiter!$E298)/IF(Einstellungen!$C$11="7 Tage",7,5),N('Ist-Stunden'!L298)+(N(Krankheitstage!M298)+N(Krankheitstage!Y298))*N($C298))))</f>
        <v/>
      </c>
      <c r="AQ298" s="76">
        <f>IF($B298="",0,IF(Einstellungen!$C$10="Ja",MAX(IF(Einstellungen!$C$11="7 Tage",MAX(0,(MIN(DATE(2026,9,0),IF(Mitarbeiter!$D298="",DATE(2026,9,0),Mitarbeiter!$D298),TODAY()))-(MAX(DATE(2026,8,1),Mitarbeiter!$C298))+1),MAX(0,NETWORKDAYS(MAX(DATE(2026,8,1),Mitarbeiter!$C298),MIN(DATE(2026,9,0),IF(Mitarbeiter!$D298="",DATE(2026,9,0),Mitarbeiter!$D298),TODAY()),Einstellungen!$F$13:$F$67)))*N(Mitarbeiter!$E298)/IF(Einstellungen!$C$11="7 Tage",7,5),N('Ist-Stunden'!M298)),MAX(IF(Einstellungen!$C$11="7 Tage",MAX(0,(MIN(DATE(2026,9,0),IF(Mitarbeiter!$D298="",DATE(2026,9,0),Mitarbeiter!$D298),TODAY()))-(MAX(DATE(2026,8,1),Mitarbeiter!$C298))+1),MAX(0,NETWORKDAYS(MAX(DATE(2026,8,1),Mitarbeiter!$C298),MIN(DATE(2026,9,0),IF(Mitarbeiter!$D298="",DATE(2026,9,0),Mitarbeiter!$D298),TODAY()),Einstellungen!$F$13:$F$67)))*N(Mitarbeiter!$E298)/IF(Einstellungen!$C$11="7 Tage",7,5),N('Ist-Stunden'!M298)+(N(Krankheitstage!N298)+N(Krankheitstage!Z298))*N($C298))))</f>
        <v/>
      </c>
      <c r="AR298" s="76">
        <f>IF($B298="",0,IF(Einstellungen!$C$10="Ja",MAX(IF(Einstellungen!$C$11="7 Tage",MAX(0,(MIN(DATE(2026,10,0),IF(Mitarbeiter!$D298="",DATE(2026,10,0),Mitarbeiter!$D298),TODAY()))-(MAX(DATE(2026,9,1),Mitarbeiter!$C298))+1),MAX(0,NETWORKDAYS(MAX(DATE(2026,9,1),Mitarbeiter!$C298),MIN(DATE(2026,10,0),IF(Mitarbeiter!$D298="",DATE(2026,10,0),Mitarbeiter!$D298),TODAY()),Einstellungen!$F$13:$F$67)))*N(Mitarbeiter!$E298)/IF(Einstellungen!$C$11="7 Tage",7,5),N('Ist-Stunden'!N298)),MAX(IF(Einstellungen!$C$11="7 Tage",MAX(0,(MIN(DATE(2026,10,0),IF(Mitarbeiter!$D298="",DATE(2026,10,0),Mitarbeiter!$D298),TODAY()))-(MAX(DATE(2026,9,1),Mitarbeiter!$C298))+1),MAX(0,NETWORKDAYS(MAX(DATE(2026,9,1),Mitarbeiter!$C298),MIN(DATE(2026,10,0),IF(Mitarbeiter!$D298="",DATE(2026,10,0),Mitarbeiter!$D298),TODAY()),Einstellungen!$F$13:$F$67)))*N(Mitarbeiter!$E298)/IF(Einstellungen!$C$11="7 Tage",7,5),N('Ist-Stunden'!N298)+(N(Krankheitstage!O298)+N(Krankheitstage!AA298))*N($C298))))</f>
        <v/>
      </c>
      <c r="AS298" s="76">
        <f>IF($B298="",0,IF(Einstellungen!$C$10="Ja",MAX(IF(Einstellungen!$C$11="7 Tage",MAX(0,(MIN(DATE(2026,11,0),IF(Mitarbeiter!$D298="",DATE(2026,11,0),Mitarbeiter!$D298),TODAY()))-(MAX(DATE(2026,10,1),Mitarbeiter!$C298))+1),MAX(0,NETWORKDAYS(MAX(DATE(2026,10,1),Mitarbeiter!$C298),MIN(DATE(2026,11,0),IF(Mitarbeiter!$D298="",DATE(2026,11,0),Mitarbeiter!$D298),TODAY()),Einstellungen!$F$13:$F$67)))*N(Mitarbeiter!$E298)/IF(Einstellungen!$C$11="7 Tage",7,5),N('Ist-Stunden'!O298)),MAX(IF(Einstellungen!$C$11="7 Tage",MAX(0,(MIN(DATE(2026,11,0),IF(Mitarbeiter!$D298="",DATE(2026,11,0),Mitarbeiter!$D298),TODAY()))-(MAX(DATE(2026,10,1),Mitarbeiter!$C298))+1),MAX(0,NETWORKDAYS(MAX(DATE(2026,10,1),Mitarbeiter!$C298),MIN(DATE(2026,11,0),IF(Mitarbeiter!$D298="",DATE(2026,11,0),Mitarbeiter!$D298),TODAY()),Einstellungen!$F$13:$F$67)))*N(Mitarbeiter!$E298)/IF(Einstellungen!$C$11="7 Tage",7,5),N('Ist-Stunden'!O298)+(N(Krankheitstage!P298)+N(Krankheitstage!AB298))*N($C298))))</f>
        <v/>
      </c>
      <c r="AT298" s="76">
        <f>IF($B298="",0,IF(Einstellungen!$C$10="Ja",MAX(IF(Einstellungen!$C$11="7 Tage",MAX(0,(MIN(DATE(2026,12,0),IF(Mitarbeiter!$D298="",DATE(2026,12,0),Mitarbeiter!$D298),TODAY()))-(MAX(DATE(2026,11,1),Mitarbeiter!$C298))+1),MAX(0,NETWORKDAYS(MAX(DATE(2026,11,1),Mitarbeiter!$C298),MIN(DATE(2026,12,0),IF(Mitarbeiter!$D298="",DATE(2026,12,0),Mitarbeiter!$D298),TODAY()),Einstellungen!$F$13:$F$67)))*N(Mitarbeiter!$E298)/IF(Einstellungen!$C$11="7 Tage",7,5),N('Ist-Stunden'!P298)),MAX(IF(Einstellungen!$C$11="7 Tage",MAX(0,(MIN(DATE(2026,12,0),IF(Mitarbeiter!$D298="",DATE(2026,12,0),Mitarbeiter!$D298),TODAY()))-(MAX(DATE(2026,11,1),Mitarbeiter!$C298))+1),MAX(0,NETWORKDAYS(MAX(DATE(2026,11,1),Mitarbeiter!$C298),MIN(DATE(2026,12,0),IF(Mitarbeiter!$D298="",DATE(2026,12,0),Mitarbeiter!$D298),TODAY()),Einstellungen!$F$13:$F$67)))*N(Mitarbeiter!$E298)/IF(Einstellungen!$C$11="7 Tage",7,5),N('Ist-Stunden'!P298)+(N(Krankheitstage!Q298)+N(Krankheitstage!AC298))*N($C298))))</f>
        <v/>
      </c>
      <c r="AU298" s="76">
        <f>IF($B298="",0,IF(Einstellungen!$C$10="Ja",MAX(IF(Einstellungen!$C$11="7 Tage",MAX(0,(MIN(DATE(2026,13,0),IF(Mitarbeiter!$D298="",DATE(2026,13,0),Mitarbeiter!$D298),TODAY()))-(MAX(DATE(2026,12,1),Mitarbeiter!$C298))+1),MAX(0,NETWORKDAYS(MAX(DATE(2026,12,1),Mitarbeiter!$C298),MIN(DATE(2026,13,0),IF(Mitarbeiter!$D298="",DATE(2026,13,0),Mitarbeiter!$D298),TODAY()),Einstellungen!$F$13:$F$67)))*N(Mitarbeiter!$E298)/IF(Einstellungen!$C$11="7 Tage",7,5),N('Ist-Stunden'!Q298)),MAX(IF(Einstellungen!$C$11="7 Tage",MAX(0,(MIN(DATE(2026,13,0),IF(Mitarbeiter!$D298="",DATE(2026,13,0),Mitarbeiter!$D298),TODAY()))-(MAX(DATE(2026,12,1),Mitarbeiter!$C298))+1),MAX(0,NETWORKDAYS(MAX(DATE(2026,12,1),Mitarbeiter!$C298),MIN(DATE(2026,13,0),IF(Mitarbeiter!$D298="",DATE(2026,13,0),Mitarbeiter!$D298),TODAY()),Einstellungen!$F$13:$F$67)))*N(Mitarbeiter!$E298)/IF(Einstellungen!$C$11="7 Tage",7,5),N('Ist-Stunden'!Q298)+(N(Krankheitstage!R298)+N(Krankheitstage!AD298))*N($C298))))</f>
        <v/>
      </c>
      <c r="AV298" s="76">
        <f>IF($B298="",0,IF(Einstellungen!$C$10="Ja",MAX(IF(Einstellungen!$C$11="7 Tage",MAX(0,(MIN(DATE(2027,2,0),IF(Mitarbeiter!$D298="",DATE(2027,2,0),Mitarbeiter!$D298),TODAY()))-(MAX(DATE(2027,1,1),Mitarbeiter!$C298))+1),MAX(0,NETWORKDAYS(MAX(DATE(2027,1,1),Mitarbeiter!$C298),MIN(DATE(2027,2,0),IF(Mitarbeiter!$D298="",DATE(2027,2,0),Mitarbeiter!$D298),TODAY()),Einstellungen!$F$13:$F$67)))*N(Mitarbeiter!$E298)/IF(Einstellungen!$C$11="7 Tage",7,5),N('Ist-Stunden'!R298)),MAX(IF(Einstellungen!$C$11="7 Tage",MAX(0,(MIN(DATE(2027,2,0),IF(Mitarbeiter!$D298="",DATE(2027,2,0),Mitarbeiter!$D298),TODAY()))-(MAX(DATE(2027,1,1),Mitarbeiter!$C298))+1),MAX(0,NETWORKDAYS(MAX(DATE(2027,1,1),Mitarbeiter!$C298),MIN(DATE(2027,2,0),IF(Mitarbeiter!$D298="",DATE(2027,2,0),Mitarbeiter!$D298),TODAY()),Einstellungen!$F$13:$F$67)))*N(Mitarbeiter!$E298)/IF(Einstellungen!$C$11="7 Tage",7,5),N('Ist-Stunden'!R298)+(N(Krankheitstage!AE298)+N(Krankheitstage!AQ298))*N($C298))))</f>
        <v/>
      </c>
      <c r="AW298" s="76">
        <f>IF($B298="",0,IF(Einstellungen!$C$10="Ja",MAX(IF(Einstellungen!$C$11="7 Tage",MAX(0,(MIN(DATE(2027,3,0),IF(Mitarbeiter!$D298="",DATE(2027,3,0),Mitarbeiter!$D298),TODAY()))-(MAX(DATE(2027,2,1),Mitarbeiter!$C298))+1),MAX(0,NETWORKDAYS(MAX(DATE(2027,2,1),Mitarbeiter!$C298),MIN(DATE(2027,3,0),IF(Mitarbeiter!$D298="",DATE(2027,3,0),Mitarbeiter!$D298),TODAY()),Einstellungen!$F$13:$F$67)))*N(Mitarbeiter!$E298)/IF(Einstellungen!$C$11="7 Tage",7,5),N('Ist-Stunden'!S298)),MAX(IF(Einstellungen!$C$11="7 Tage",MAX(0,(MIN(DATE(2027,3,0),IF(Mitarbeiter!$D298="",DATE(2027,3,0),Mitarbeiter!$D298),TODAY()))-(MAX(DATE(2027,2,1),Mitarbeiter!$C298))+1),MAX(0,NETWORKDAYS(MAX(DATE(2027,2,1),Mitarbeiter!$C298),MIN(DATE(2027,3,0),IF(Mitarbeiter!$D298="",DATE(2027,3,0),Mitarbeiter!$D298),TODAY()),Einstellungen!$F$13:$F$67)))*N(Mitarbeiter!$E298)/IF(Einstellungen!$C$11="7 Tage",7,5),N('Ist-Stunden'!S298)+(N(Krankheitstage!AF298)+N(Krankheitstage!AR298))*N($C298))))</f>
        <v/>
      </c>
      <c r="AX298" s="76">
        <f>IF($B298="",0,IF(Einstellungen!$C$10="Ja",MAX(IF(Einstellungen!$C$11="7 Tage",MAX(0,(MIN(DATE(2027,4,0),IF(Mitarbeiter!$D298="",DATE(2027,4,0),Mitarbeiter!$D298),TODAY()))-(MAX(DATE(2027,3,1),Mitarbeiter!$C298))+1),MAX(0,NETWORKDAYS(MAX(DATE(2027,3,1),Mitarbeiter!$C298),MIN(DATE(2027,4,0),IF(Mitarbeiter!$D298="",DATE(2027,4,0),Mitarbeiter!$D298),TODAY()),Einstellungen!$F$13:$F$67)))*N(Mitarbeiter!$E298)/IF(Einstellungen!$C$11="7 Tage",7,5),N('Ist-Stunden'!T298)),MAX(IF(Einstellungen!$C$11="7 Tage",MAX(0,(MIN(DATE(2027,4,0),IF(Mitarbeiter!$D298="",DATE(2027,4,0),Mitarbeiter!$D298),TODAY()))-(MAX(DATE(2027,3,1),Mitarbeiter!$C298))+1),MAX(0,NETWORKDAYS(MAX(DATE(2027,3,1),Mitarbeiter!$C298),MIN(DATE(2027,4,0),IF(Mitarbeiter!$D298="",DATE(2027,4,0),Mitarbeiter!$D298),TODAY()),Einstellungen!$F$13:$F$67)))*N(Mitarbeiter!$E298)/IF(Einstellungen!$C$11="7 Tage",7,5),N('Ist-Stunden'!T298)+(N(Krankheitstage!AG298)+N(Krankheitstage!AS298))*N($C298))))</f>
        <v/>
      </c>
      <c r="AY298" s="76">
        <f>IF($B298="",0,IF(Einstellungen!$C$10="Ja",MAX(IF(Einstellungen!$C$11="7 Tage",MAX(0,(MIN(DATE(2027,5,0),IF(Mitarbeiter!$D298="",DATE(2027,5,0),Mitarbeiter!$D298),TODAY()))-(MAX(DATE(2027,4,1),Mitarbeiter!$C298))+1),MAX(0,NETWORKDAYS(MAX(DATE(2027,4,1),Mitarbeiter!$C298),MIN(DATE(2027,5,0),IF(Mitarbeiter!$D298="",DATE(2027,5,0),Mitarbeiter!$D298),TODAY()),Einstellungen!$F$13:$F$67)))*N(Mitarbeiter!$E298)/IF(Einstellungen!$C$11="7 Tage",7,5),N('Ist-Stunden'!U298)),MAX(IF(Einstellungen!$C$11="7 Tage",MAX(0,(MIN(DATE(2027,5,0),IF(Mitarbeiter!$D298="",DATE(2027,5,0),Mitarbeiter!$D298),TODAY()))-(MAX(DATE(2027,4,1),Mitarbeiter!$C298))+1),MAX(0,NETWORKDAYS(MAX(DATE(2027,4,1),Mitarbeiter!$C298),MIN(DATE(2027,5,0),IF(Mitarbeiter!$D298="",DATE(2027,5,0),Mitarbeiter!$D298),TODAY()),Einstellungen!$F$13:$F$67)))*N(Mitarbeiter!$E298)/IF(Einstellungen!$C$11="7 Tage",7,5),N('Ist-Stunden'!U298)+(N(Krankheitstage!AH298)+N(Krankheitstage!AT298))*N($C298))))</f>
        <v/>
      </c>
      <c r="AZ298" s="76">
        <f>IF($B298="",0,IF(Einstellungen!$C$10="Ja",MAX(IF(Einstellungen!$C$11="7 Tage",MAX(0,(MIN(DATE(2027,6,0),IF(Mitarbeiter!$D298="",DATE(2027,6,0),Mitarbeiter!$D298),TODAY()))-(MAX(DATE(2027,5,1),Mitarbeiter!$C298))+1),MAX(0,NETWORKDAYS(MAX(DATE(2027,5,1),Mitarbeiter!$C298),MIN(DATE(2027,6,0),IF(Mitarbeiter!$D298="",DATE(2027,6,0),Mitarbeiter!$D298),TODAY()),Einstellungen!$F$13:$F$67)))*N(Mitarbeiter!$E298)/IF(Einstellungen!$C$11="7 Tage",7,5),N('Ist-Stunden'!V298)),MAX(IF(Einstellungen!$C$11="7 Tage",MAX(0,(MIN(DATE(2027,6,0),IF(Mitarbeiter!$D298="",DATE(2027,6,0),Mitarbeiter!$D298),TODAY()))-(MAX(DATE(2027,5,1),Mitarbeiter!$C298))+1),MAX(0,NETWORKDAYS(MAX(DATE(2027,5,1),Mitarbeiter!$C298),MIN(DATE(2027,6,0),IF(Mitarbeiter!$D298="",DATE(2027,6,0),Mitarbeiter!$D298),TODAY()),Einstellungen!$F$13:$F$67)))*N(Mitarbeiter!$E298)/IF(Einstellungen!$C$11="7 Tage",7,5),N('Ist-Stunden'!V298)+(N(Krankheitstage!AI298)+N(Krankheitstage!AU298))*N($C298))))</f>
        <v/>
      </c>
      <c r="BA298" s="76">
        <f>IF($B298="",0,IF(Einstellungen!$C$10="Ja",MAX(IF(Einstellungen!$C$11="7 Tage",MAX(0,(MIN(DATE(2027,7,0),IF(Mitarbeiter!$D298="",DATE(2027,7,0),Mitarbeiter!$D298),TODAY()))-(MAX(DATE(2027,6,1),Mitarbeiter!$C298))+1),MAX(0,NETWORKDAYS(MAX(DATE(2027,6,1),Mitarbeiter!$C298),MIN(DATE(2027,7,0),IF(Mitarbeiter!$D298="",DATE(2027,7,0),Mitarbeiter!$D298),TODAY()),Einstellungen!$F$13:$F$67)))*N(Mitarbeiter!$E298)/IF(Einstellungen!$C$11="7 Tage",7,5),N('Ist-Stunden'!W298)),MAX(IF(Einstellungen!$C$11="7 Tage",MAX(0,(MIN(DATE(2027,7,0),IF(Mitarbeiter!$D298="",DATE(2027,7,0),Mitarbeiter!$D298),TODAY()))-(MAX(DATE(2027,6,1),Mitarbeiter!$C298))+1),MAX(0,NETWORKDAYS(MAX(DATE(2027,6,1),Mitarbeiter!$C298),MIN(DATE(2027,7,0),IF(Mitarbeiter!$D298="",DATE(2027,7,0),Mitarbeiter!$D298),TODAY()),Einstellungen!$F$13:$F$67)))*N(Mitarbeiter!$E298)/IF(Einstellungen!$C$11="7 Tage",7,5),N('Ist-Stunden'!W298)+(N(Krankheitstage!AJ298)+N(Krankheitstage!AV298))*N($C298))))</f>
        <v/>
      </c>
      <c r="BB298" s="76">
        <f>IF($B298="",0,IF(Einstellungen!$C$10="Ja",MAX(IF(Einstellungen!$C$11="7 Tage",MAX(0,(MIN(DATE(2027,8,0),IF(Mitarbeiter!$D298="",DATE(2027,8,0),Mitarbeiter!$D298),TODAY()))-(MAX(DATE(2027,7,1),Mitarbeiter!$C298))+1),MAX(0,NETWORKDAYS(MAX(DATE(2027,7,1),Mitarbeiter!$C298),MIN(DATE(2027,8,0),IF(Mitarbeiter!$D298="",DATE(2027,8,0),Mitarbeiter!$D298),TODAY()),Einstellungen!$F$13:$F$67)))*N(Mitarbeiter!$E298)/IF(Einstellungen!$C$11="7 Tage",7,5),N('Ist-Stunden'!X298)),MAX(IF(Einstellungen!$C$11="7 Tage",MAX(0,(MIN(DATE(2027,8,0),IF(Mitarbeiter!$D298="",DATE(2027,8,0),Mitarbeiter!$D298),TODAY()))-(MAX(DATE(2027,7,1),Mitarbeiter!$C298))+1),MAX(0,NETWORKDAYS(MAX(DATE(2027,7,1),Mitarbeiter!$C298),MIN(DATE(2027,8,0),IF(Mitarbeiter!$D298="",DATE(2027,8,0),Mitarbeiter!$D298),TODAY()),Einstellungen!$F$13:$F$67)))*N(Mitarbeiter!$E298)/IF(Einstellungen!$C$11="7 Tage",7,5),N('Ist-Stunden'!X298)+(N(Krankheitstage!AK298)+N(Krankheitstage!AW298))*N($C298))))</f>
        <v/>
      </c>
      <c r="BC298" s="76">
        <f>IF($B298="",0,IF(Einstellungen!$C$10="Ja",MAX(IF(Einstellungen!$C$11="7 Tage",MAX(0,(MIN(DATE(2027,9,0),IF(Mitarbeiter!$D298="",DATE(2027,9,0),Mitarbeiter!$D298),TODAY()))-(MAX(DATE(2027,8,1),Mitarbeiter!$C298))+1),MAX(0,NETWORKDAYS(MAX(DATE(2027,8,1),Mitarbeiter!$C298),MIN(DATE(2027,9,0),IF(Mitarbeiter!$D298="",DATE(2027,9,0),Mitarbeiter!$D298),TODAY()),Einstellungen!$F$13:$F$67)))*N(Mitarbeiter!$E298)/IF(Einstellungen!$C$11="7 Tage",7,5),N('Ist-Stunden'!Y298)),MAX(IF(Einstellungen!$C$11="7 Tage",MAX(0,(MIN(DATE(2027,9,0),IF(Mitarbeiter!$D298="",DATE(2027,9,0),Mitarbeiter!$D298),TODAY()))-(MAX(DATE(2027,8,1),Mitarbeiter!$C298))+1),MAX(0,NETWORKDAYS(MAX(DATE(2027,8,1),Mitarbeiter!$C298),MIN(DATE(2027,9,0),IF(Mitarbeiter!$D298="",DATE(2027,9,0),Mitarbeiter!$D298),TODAY()),Einstellungen!$F$13:$F$67)))*N(Mitarbeiter!$E298)/IF(Einstellungen!$C$11="7 Tage",7,5),N('Ist-Stunden'!Y298)+(N(Krankheitstage!AL298)+N(Krankheitstage!AX298))*N($C298))))</f>
        <v/>
      </c>
      <c r="BD298" s="76">
        <f>IF($B298="",0,IF(Einstellungen!$C$10="Ja",MAX(IF(Einstellungen!$C$11="7 Tage",MAX(0,(MIN(DATE(2027,10,0),IF(Mitarbeiter!$D298="",DATE(2027,10,0),Mitarbeiter!$D298),TODAY()))-(MAX(DATE(2027,9,1),Mitarbeiter!$C298))+1),MAX(0,NETWORKDAYS(MAX(DATE(2027,9,1),Mitarbeiter!$C298),MIN(DATE(2027,10,0),IF(Mitarbeiter!$D298="",DATE(2027,10,0),Mitarbeiter!$D298),TODAY()),Einstellungen!$F$13:$F$67)))*N(Mitarbeiter!$E298)/IF(Einstellungen!$C$11="7 Tage",7,5),N('Ist-Stunden'!Z298)),MAX(IF(Einstellungen!$C$11="7 Tage",MAX(0,(MIN(DATE(2027,10,0),IF(Mitarbeiter!$D298="",DATE(2027,10,0),Mitarbeiter!$D298),TODAY()))-(MAX(DATE(2027,9,1),Mitarbeiter!$C298))+1),MAX(0,NETWORKDAYS(MAX(DATE(2027,9,1),Mitarbeiter!$C298),MIN(DATE(2027,10,0),IF(Mitarbeiter!$D298="",DATE(2027,10,0),Mitarbeiter!$D298),TODAY()),Einstellungen!$F$13:$F$67)))*N(Mitarbeiter!$E298)/IF(Einstellungen!$C$11="7 Tage",7,5),N('Ist-Stunden'!Z298)+(N(Krankheitstage!AM298)+N(Krankheitstage!AY298))*N($C298))))</f>
        <v/>
      </c>
      <c r="BE298" s="76">
        <f>IF($B298="",0,IF(Einstellungen!$C$10="Ja",MAX(IF(Einstellungen!$C$11="7 Tage",MAX(0,(MIN(DATE(2027,11,0),IF(Mitarbeiter!$D298="",DATE(2027,11,0),Mitarbeiter!$D298),TODAY()))-(MAX(DATE(2027,10,1),Mitarbeiter!$C298))+1),MAX(0,NETWORKDAYS(MAX(DATE(2027,10,1),Mitarbeiter!$C298),MIN(DATE(2027,11,0),IF(Mitarbeiter!$D298="",DATE(2027,11,0),Mitarbeiter!$D298),TODAY()),Einstellungen!$F$13:$F$67)))*N(Mitarbeiter!$E298)/IF(Einstellungen!$C$11="7 Tage",7,5),N('Ist-Stunden'!AA298)),MAX(IF(Einstellungen!$C$11="7 Tage",MAX(0,(MIN(DATE(2027,11,0),IF(Mitarbeiter!$D298="",DATE(2027,11,0),Mitarbeiter!$D298),TODAY()))-(MAX(DATE(2027,10,1),Mitarbeiter!$C298))+1),MAX(0,NETWORKDAYS(MAX(DATE(2027,10,1),Mitarbeiter!$C298),MIN(DATE(2027,11,0),IF(Mitarbeiter!$D298="",DATE(2027,11,0),Mitarbeiter!$D298),TODAY()),Einstellungen!$F$13:$F$67)))*N(Mitarbeiter!$E298)/IF(Einstellungen!$C$11="7 Tage",7,5),N('Ist-Stunden'!AA298)+(N(Krankheitstage!AN298)+N(Krankheitstage!AZ298))*N($C298))))</f>
        <v/>
      </c>
      <c r="BF298" s="76">
        <f>IF($B298="",0,IF(Einstellungen!$C$10="Ja",MAX(IF(Einstellungen!$C$11="7 Tage",MAX(0,(MIN(DATE(2027,12,0),IF(Mitarbeiter!$D298="",DATE(2027,12,0),Mitarbeiter!$D298),TODAY()))-(MAX(DATE(2027,11,1),Mitarbeiter!$C298))+1),MAX(0,NETWORKDAYS(MAX(DATE(2027,11,1),Mitarbeiter!$C298),MIN(DATE(2027,12,0),IF(Mitarbeiter!$D298="",DATE(2027,12,0),Mitarbeiter!$D298),TODAY()),Einstellungen!$F$13:$F$67)))*N(Mitarbeiter!$E298)/IF(Einstellungen!$C$11="7 Tage",7,5),N('Ist-Stunden'!AB298)),MAX(IF(Einstellungen!$C$11="7 Tage",MAX(0,(MIN(DATE(2027,12,0),IF(Mitarbeiter!$D298="",DATE(2027,12,0),Mitarbeiter!$D298),TODAY()))-(MAX(DATE(2027,11,1),Mitarbeiter!$C298))+1),MAX(0,NETWORKDAYS(MAX(DATE(2027,11,1),Mitarbeiter!$C298),MIN(DATE(2027,12,0),IF(Mitarbeiter!$D298="",DATE(2027,12,0),Mitarbeiter!$D298),TODAY()),Einstellungen!$F$13:$F$67)))*N(Mitarbeiter!$E298)/IF(Einstellungen!$C$11="7 Tage",7,5),N('Ist-Stunden'!AB298)+(N(Krankheitstage!AO298)+N(Krankheitstage!BA298))*N($C298))))</f>
        <v/>
      </c>
      <c r="BG298" s="76">
        <f>IF($B298="",0,IF(Einstellungen!$C$10="Ja",MAX(IF(Einstellungen!$C$11="7 Tage",MAX(0,(MIN(DATE(2027,13,0),IF(Mitarbeiter!$D298="",DATE(2027,13,0),Mitarbeiter!$D298),TODAY()))-(MAX(DATE(2027,12,1),Mitarbeiter!$C298))+1),MAX(0,NETWORKDAYS(MAX(DATE(2027,12,1),Mitarbeiter!$C298),MIN(DATE(2027,13,0),IF(Mitarbeiter!$D298="",DATE(2027,13,0),Mitarbeiter!$D298),TODAY()),Einstellungen!$F$13:$F$67)))*N(Mitarbeiter!$E298)/IF(Einstellungen!$C$11="7 Tage",7,5),N('Ist-Stunden'!AC298)),MAX(IF(Einstellungen!$C$11="7 Tage",MAX(0,(MIN(DATE(2027,13,0),IF(Mitarbeiter!$D298="",DATE(2027,13,0),Mitarbeiter!$D298),TODAY()))-(MAX(DATE(2027,12,1),Mitarbeiter!$C298))+1),MAX(0,NETWORKDAYS(MAX(DATE(2027,12,1),Mitarbeiter!$C298),MIN(DATE(2027,13,0),IF(Mitarbeiter!$D298="",DATE(2027,13,0),Mitarbeiter!$D298),TODAY()),Einstellungen!$F$13:$F$67)))*N(Mitarbeiter!$E298)/IF(Einstellungen!$C$11="7 Tage",7,5),N('Ist-Stunden'!AC298)+(N(Krankheitstage!AP298)+N(Krankheitstage!BB298))*N($C298))))</f>
        <v/>
      </c>
      <c r="BH298" s="76">
        <f>IF($B298="",0,IF(Einstellungen!$C$10="Ja",MAX(IF(Einstellungen!$C$11="7 Tage",MAX(0,(MIN(DATE(2028,2,0),IF(Mitarbeiter!$D298="",DATE(2028,2,0),Mitarbeiter!$D298),TODAY()))-(MAX(DATE(2028,1,1),Mitarbeiter!$C298))+1),MAX(0,NETWORKDAYS(MAX(DATE(2028,1,1),Mitarbeiter!$C298),MIN(DATE(2028,2,0),IF(Mitarbeiter!$D298="",DATE(2028,2,0),Mitarbeiter!$D298),TODAY()),Einstellungen!$F$13:$F$67)))*N(Mitarbeiter!$E298)/IF(Einstellungen!$C$11="7 Tage",7,5),N('Ist-Stunden'!AD298)),MAX(IF(Einstellungen!$C$11="7 Tage",MAX(0,(MIN(DATE(2028,2,0),IF(Mitarbeiter!$D298="",DATE(2028,2,0),Mitarbeiter!$D298),TODAY()))-(MAX(DATE(2028,1,1),Mitarbeiter!$C298))+1),MAX(0,NETWORKDAYS(MAX(DATE(2028,1,1),Mitarbeiter!$C298),MIN(DATE(2028,2,0),IF(Mitarbeiter!$D298="",DATE(2028,2,0),Mitarbeiter!$D298),TODAY()),Einstellungen!$F$13:$F$67)))*N(Mitarbeiter!$E298)/IF(Einstellungen!$C$11="7 Tage",7,5),N('Ist-Stunden'!AD298)+(N(Krankheitstage!BC298)+N(Krankheitstage!BO298))*N($C298))))</f>
        <v/>
      </c>
      <c r="BI298" s="76">
        <f>IF($B298="",0,IF(Einstellungen!$C$10="Ja",MAX(IF(Einstellungen!$C$11="7 Tage",MAX(0,(MIN(DATE(2028,3,0),IF(Mitarbeiter!$D298="",DATE(2028,3,0),Mitarbeiter!$D298),TODAY()))-(MAX(DATE(2028,2,1),Mitarbeiter!$C298))+1),MAX(0,NETWORKDAYS(MAX(DATE(2028,2,1),Mitarbeiter!$C298),MIN(DATE(2028,3,0),IF(Mitarbeiter!$D298="",DATE(2028,3,0),Mitarbeiter!$D298),TODAY()),Einstellungen!$F$13:$F$67)))*N(Mitarbeiter!$E298)/IF(Einstellungen!$C$11="7 Tage",7,5),N('Ist-Stunden'!AE298)),MAX(IF(Einstellungen!$C$11="7 Tage",MAX(0,(MIN(DATE(2028,3,0),IF(Mitarbeiter!$D298="",DATE(2028,3,0),Mitarbeiter!$D298),TODAY()))-(MAX(DATE(2028,2,1),Mitarbeiter!$C298))+1),MAX(0,NETWORKDAYS(MAX(DATE(2028,2,1),Mitarbeiter!$C298),MIN(DATE(2028,3,0),IF(Mitarbeiter!$D298="",DATE(2028,3,0),Mitarbeiter!$D298),TODAY()),Einstellungen!$F$13:$F$67)))*N(Mitarbeiter!$E298)/IF(Einstellungen!$C$11="7 Tage",7,5),N('Ist-Stunden'!AE298)+(N(Krankheitstage!BD298)+N(Krankheitstage!BP298))*N($C298))))</f>
        <v/>
      </c>
      <c r="BJ298" s="76">
        <f>IF($B298="",0,IF(Einstellungen!$C$10="Ja",MAX(IF(Einstellungen!$C$11="7 Tage",MAX(0,(MIN(DATE(2028,4,0),IF(Mitarbeiter!$D298="",DATE(2028,4,0),Mitarbeiter!$D298),TODAY()))-(MAX(DATE(2028,3,1),Mitarbeiter!$C298))+1),MAX(0,NETWORKDAYS(MAX(DATE(2028,3,1),Mitarbeiter!$C298),MIN(DATE(2028,4,0),IF(Mitarbeiter!$D298="",DATE(2028,4,0),Mitarbeiter!$D298),TODAY()),Einstellungen!$F$13:$F$67)))*N(Mitarbeiter!$E298)/IF(Einstellungen!$C$11="7 Tage",7,5),N('Ist-Stunden'!AF298)),MAX(IF(Einstellungen!$C$11="7 Tage",MAX(0,(MIN(DATE(2028,4,0),IF(Mitarbeiter!$D298="",DATE(2028,4,0),Mitarbeiter!$D298),TODAY()))-(MAX(DATE(2028,3,1),Mitarbeiter!$C298))+1),MAX(0,NETWORKDAYS(MAX(DATE(2028,3,1),Mitarbeiter!$C298),MIN(DATE(2028,4,0),IF(Mitarbeiter!$D298="",DATE(2028,4,0),Mitarbeiter!$D298),TODAY()),Einstellungen!$F$13:$F$67)))*N(Mitarbeiter!$E298)/IF(Einstellungen!$C$11="7 Tage",7,5),N('Ist-Stunden'!AF298)+(N(Krankheitstage!BE298)+N(Krankheitstage!BQ298))*N($C298))))</f>
        <v/>
      </c>
      <c r="BK298" s="76">
        <f>IF($B298="",0,IF(Einstellungen!$C$10="Ja",MAX(IF(Einstellungen!$C$11="7 Tage",MAX(0,(MIN(DATE(2028,5,0),IF(Mitarbeiter!$D298="",DATE(2028,5,0),Mitarbeiter!$D298),TODAY()))-(MAX(DATE(2028,4,1),Mitarbeiter!$C298))+1),MAX(0,NETWORKDAYS(MAX(DATE(2028,4,1),Mitarbeiter!$C298),MIN(DATE(2028,5,0),IF(Mitarbeiter!$D298="",DATE(2028,5,0),Mitarbeiter!$D298),TODAY()),Einstellungen!$F$13:$F$67)))*N(Mitarbeiter!$E298)/IF(Einstellungen!$C$11="7 Tage",7,5),N('Ist-Stunden'!AG298)),MAX(IF(Einstellungen!$C$11="7 Tage",MAX(0,(MIN(DATE(2028,5,0),IF(Mitarbeiter!$D298="",DATE(2028,5,0),Mitarbeiter!$D298),TODAY()))-(MAX(DATE(2028,4,1),Mitarbeiter!$C298))+1),MAX(0,NETWORKDAYS(MAX(DATE(2028,4,1),Mitarbeiter!$C298),MIN(DATE(2028,5,0),IF(Mitarbeiter!$D298="",DATE(2028,5,0),Mitarbeiter!$D298),TODAY()),Einstellungen!$F$13:$F$67)))*N(Mitarbeiter!$E298)/IF(Einstellungen!$C$11="7 Tage",7,5),N('Ist-Stunden'!AG298)+(N(Krankheitstage!BF298)+N(Krankheitstage!BR298))*N($C298))))</f>
        <v/>
      </c>
      <c r="BL298" s="76">
        <f>IF($B298="",0,IF(Einstellungen!$C$10="Ja",MAX(IF(Einstellungen!$C$11="7 Tage",MAX(0,(MIN(DATE(2028,6,0),IF(Mitarbeiter!$D298="",DATE(2028,6,0),Mitarbeiter!$D298),TODAY()))-(MAX(DATE(2028,5,1),Mitarbeiter!$C298))+1),MAX(0,NETWORKDAYS(MAX(DATE(2028,5,1),Mitarbeiter!$C298),MIN(DATE(2028,6,0),IF(Mitarbeiter!$D298="",DATE(2028,6,0),Mitarbeiter!$D298),TODAY()),Einstellungen!$F$13:$F$67)))*N(Mitarbeiter!$E298)/IF(Einstellungen!$C$11="7 Tage",7,5),N('Ist-Stunden'!AH298)),MAX(IF(Einstellungen!$C$11="7 Tage",MAX(0,(MIN(DATE(2028,6,0),IF(Mitarbeiter!$D298="",DATE(2028,6,0),Mitarbeiter!$D298),TODAY()))-(MAX(DATE(2028,5,1),Mitarbeiter!$C298))+1),MAX(0,NETWORKDAYS(MAX(DATE(2028,5,1),Mitarbeiter!$C298),MIN(DATE(2028,6,0),IF(Mitarbeiter!$D298="",DATE(2028,6,0),Mitarbeiter!$D298),TODAY()),Einstellungen!$F$13:$F$67)))*N(Mitarbeiter!$E298)/IF(Einstellungen!$C$11="7 Tage",7,5),N('Ist-Stunden'!AH298)+(N(Krankheitstage!BG298)+N(Krankheitstage!BS298))*N($C298))))</f>
        <v/>
      </c>
      <c r="BM298" s="76">
        <f>IF($B298="",0,IF(Einstellungen!$C$10="Ja",MAX(IF(Einstellungen!$C$11="7 Tage",MAX(0,(MIN(DATE(2028,7,0),IF(Mitarbeiter!$D298="",DATE(2028,7,0),Mitarbeiter!$D298),TODAY()))-(MAX(DATE(2028,6,1),Mitarbeiter!$C298))+1),MAX(0,NETWORKDAYS(MAX(DATE(2028,6,1),Mitarbeiter!$C298),MIN(DATE(2028,7,0),IF(Mitarbeiter!$D298="",DATE(2028,7,0),Mitarbeiter!$D298),TODAY()),Einstellungen!$F$13:$F$67)))*N(Mitarbeiter!$E298)/IF(Einstellungen!$C$11="7 Tage",7,5),N('Ist-Stunden'!AI298)),MAX(IF(Einstellungen!$C$11="7 Tage",MAX(0,(MIN(DATE(2028,7,0),IF(Mitarbeiter!$D298="",DATE(2028,7,0),Mitarbeiter!$D298),TODAY()))-(MAX(DATE(2028,6,1),Mitarbeiter!$C298))+1),MAX(0,NETWORKDAYS(MAX(DATE(2028,6,1),Mitarbeiter!$C298),MIN(DATE(2028,7,0),IF(Mitarbeiter!$D298="",DATE(2028,7,0),Mitarbeiter!$D298),TODAY()),Einstellungen!$F$13:$F$67)))*N(Mitarbeiter!$E298)/IF(Einstellungen!$C$11="7 Tage",7,5),N('Ist-Stunden'!AI298)+(N(Krankheitstage!BH298)+N(Krankheitstage!BT298))*N($C298))))</f>
        <v/>
      </c>
      <c r="BN298" s="76">
        <f>IF($B298="",0,IF(Einstellungen!$C$10="Ja",MAX(IF(Einstellungen!$C$11="7 Tage",MAX(0,(MIN(DATE(2028,8,0),IF(Mitarbeiter!$D298="",DATE(2028,8,0),Mitarbeiter!$D298),TODAY()))-(MAX(DATE(2028,7,1),Mitarbeiter!$C298))+1),MAX(0,NETWORKDAYS(MAX(DATE(2028,7,1),Mitarbeiter!$C298),MIN(DATE(2028,8,0),IF(Mitarbeiter!$D298="",DATE(2028,8,0),Mitarbeiter!$D298),TODAY()),Einstellungen!$F$13:$F$67)))*N(Mitarbeiter!$E298)/IF(Einstellungen!$C$11="7 Tage",7,5),N('Ist-Stunden'!AJ298)),MAX(IF(Einstellungen!$C$11="7 Tage",MAX(0,(MIN(DATE(2028,8,0),IF(Mitarbeiter!$D298="",DATE(2028,8,0),Mitarbeiter!$D298),TODAY()))-(MAX(DATE(2028,7,1),Mitarbeiter!$C298))+1),MAX(0,NETWORKDAYS(MAX(DATE(2028,7,1),Mitarbeiter!$C298),MIN(DATE(2028,8,0),IF(Mitarbeiter!$D298="",DATE(2028,8,0),Mitarbeiter!$D298),TODAY()),Einstellungen!$F$13:$F$67)))*N(Mitarbeiter!$E298)/IF(Einstellungen!$C$11="7 Tage",7,5),N('Ist-Stunden'!AJ298)+(N(Krankheitstage!BI298)+N(Krankheitstage!BU298))*N($C298))))</f>
        <v/>
      </c>
      <c r="BO298" s="76">
        <f>IF($B298="",0,IF(Einstellungen!$C$10="Ja",MAX(IF(Einstellungen!$C$11="7 Tage",MAX(0,(MIN(DATE(2028,9,0),IF(Mitarbeiter!$D298="",DATE(2028,9,0),Mitarbeiter!$D298),TODAY()))-(MAX(DATE(2028,8,1),Mitarbeiter!$C298))+1),MAX(0,NETWORKDAYS(MAX(DATE(2028,8,1),Mitarbeiter!$C298),MIN(DATE(2028,9,0),IF(Mitarbeiter!$D298="",DATE(2028,9,0),Mitarbeiter!$D298),TODAY()),Einstellungen!$F$13:$F$67)))*N(Mitarbeiter!$E298)/IF(Einstellungen!$C$11="7 Tage",7,5),N('Ist-Stunden'!AK298)),MAX(IF(Einstellungen!$C$11="7 Tage",MAX(0,(MIN(DATE(2028,9,0),IF(Mitarbeiter!$D298="",DATE(2028,9,0),Mitarbeiter!$D298),TODAY()))-(MAX(DATE(2028,8,1),Mitarbeiter!$C298))+1),MAX(0,NETWORKDAYS(MAX(DATE(2028,8,1),Mitarbeiter!$C298),MIN(DATE(2028,9,0),IF(Mitarbeiter!$D298="",DATE(2028,9,0),Mitarbeiter!$D298),TODAY()),Einstellungen!$F$13:$F$67)))*N(Mitarbeiter!$E298)/IF(Einstellungen!$C$11="7 Tage",7,5),N('Ist-Stunden'!AK298)+(N(Krankheitstage!BJ298)+N(Krankheitstage!BV298))*N($C298))))</f>
        <v/>
      </c>
      <c r="BP298" s="76">
        <f>IF($B298="",0,IF(Einstellungen!$C$10="Ja",MAX(IF(Einstellungen!$C$11="7 Tage",MAX(0,(MIN(DATE(2028,10,0),IF(Mitarbeiter!$D298="",DATE(2028,10,0),Mitarbeiter!$D298),TODAY()))-(MAX(DATE(2028,9,1),Mitarbeiter!$C298))+1),MAX(0,NETWORKDAYS(MAX(DATE(2028,9,1),Mitarbeiter!$C298),MIN(DATE(2028,10,0),IF(Mitarbeiter!$D298="",DATE(2028,10,0),Mitarbeiter!$D298),TODAY()),Einstellungen!$F$13:$F$67)))*N(Mitarbeiter!$E298)/IF(Einstellungen!$C$11="7 Tage",7,5),N('Ist-Stunden'!AL298)),MAX(IF(Einstellungen!$C$11="7 Tage",MAX(0,(MIN(DATE(2028,10,0),IF(Mitarbeiter!$D298="",DATE(2028,10,0),Mitarbeiter!$D298),TODAY()))-(MAX(DATE(2028,9,1),Mitarbeiter!$C298))+1),MAX(0,NETWORKDAYS(MAX(DATE(2028,9,1),Mitarbeiter!$C298),MIN(DATE(2028,10,0),IF(Mitarbeiter!$D298="",DATE(2028,10,0),Mitarbeiter!$D298),TODAY()),Einstellungen!$F$13:$F$67)))*N(Mitarbeiter!$E298)/IF(Einstellungen!$C$11="7 Tage",7,5),N('Ist-Stunden'!AL298)+(N(Krankheitstage!BK298)+N(Krankheitstage!BW298))*N($C298))))</f>
        <v/>
      </c>
      <c r="BQ298" s="76">
        <f>IF($B298="",0,IF(Einstellungen!$C$10="Ja",MAX(IF(Einstellungen!$C$11="7 Tage",MAX(0,(MIN(DATE(2028,11,0),IF(Mitarbeiter!$D298="",DATE(2028,11,0),Mitarbeiter!$D298),TODAY()))-(MAX(DATE(2028,10,1),Mitarbeiter!$C298))+1),MAX(0,NETWORKDAYS(MAX(DATE(2028,10,1),Mitarbeiter!$C298),MIN(DATE(2028,11,0),IF(Mitarbeiter!$D298="",DATE(2028,11,0),Mitarbeiter!$D298),TODAY()),Einstellungen!$F$13:$F$67)))*N(Mitarbeiter!$E298)/IF(Einstellungen!$C$11="7 Tage",7,5),N('Ist-Stunden'!AM298)),MAX(IF(Einstellungen!$C$11="7 Tage",MAX(0,(MIN(DATE(2028,11,0),IF(Mitarbeiter!$D298="",DATE(2028,11,0),Mitarbeiter!$D298),TODAY()))-(MAX(DATE(2028,10,1),Mitarbeiter!$C298))+1),MAX(0,NETWORKDAYS(MAX(DATE(2028,10,1),Mitarbeiter!$C298),MIN(DATE(2028,11,0),IF(Mitarbeiter!$D298="",DATE(2028,11,0),Mitarbeiter!$D298),TODAY()),Einstellungen!$F$13:$F$67)))*N(Mitarbeiter!$E298)/IF(Einstellungen!$C$11="7 Tage",7,5),N('Ist-Stunden'!AM298)+(N(Krankheitstage!BL298)+N(Krankheitstage!BX298))*N($C298))))</f>
        <v/>
      </c>
      <c r="BR298" s="76">
        <f>IF($B298="",0,IF(Einstellungen!$C$10="Ja",MAX(IF(Einstellungen!$C$11="7 Tage",MAX(0,(MIN(DATE(2028,12,0),IF(Mitarbeiter!$D298="",DATE(2028,12,0),Mitarbeiter!$D298),TODAY()))-(MAX(DATE(2028,11,1),Mitarbeiter!$C298))+1),MAX(0,NETWORKDAYS(MAX(DATE(2028,11,1),Mitarbeiter!$C298),MIN(DATE(2028,12,0),IF(Mitarbeiter!$D298="",DATE(2028,12,0),Mitarbeiter!$D298),TODAY()),Einstellungen!$F$13:$F$67)))*N(Mitarbeiter!$E298)/IF(Einstellungen!$C$11="7 Tage",7,5),N('Ist-Stunden'!AN298)),MAX(IF(Einstellungen!$C$11="7 Tage",MAX(0,(MIN(DATE(2028,12,0),IF(Mitarbeiter!$D298="",DATE(2028,12,0),Mitarbeiter!$D298),TODAY()))-(MAX(DATE(2028,11,1),Mitarbeiter!$C298))+1),MAX(0,NETWORKDAYS(MAX(DATE(2028,11,1),Mitarbeiter!$C298),MIN(DATE(2028,12,0),IF(Mitarbeiter!$D298="",DATE(2028,12,0),Mitarbeiter!$D298),TODAY()),Einstellungen!$F$13:$F$67)))*N(Mitarbeiter!$E298)/IF(Einstellungen!$C$11="7 Tage",7,5),N('Ist-Stunden'!AN298)+(N(Krankheitstage!BM298)+N(Krankheitstage!BY298))*N($C298))))</f>
        <v/>
      </c>
      <c r="BS298" s="76">
        <f>IF($B298="",0,IF(Einstellungen!$C$10="Ja",MAX(IF(Einstellungen!$C$11="7 Tage",MAX(0,(MIN(DATE(2028,13,0),IF(Mitarbeiter!$D298="",DATE(2028,13,0),Mitarbeiter!$D298),TODAY()))-(MAX(DATE(2028,12,1),Mitarbeiter!$C298))+1),MAX(0,NETWORKDAYS(MAX(DATE(2028,12,1),Mitarbeiter!$C298),MIN(DATE(2028,13,0),IF(Mitarbeiter!$D298="",DATE(2028,13,0),Mitarbeiter!$D298),TODAY()),Einstellungen!$F$13:$F$67)))*N(Mitarbeiter!$E298)/IF(Einstellungen!$C$11="7 Tage",7,5),N('Ist-Stunden'!AO298)),MAX(IF(Einstellungen!$C$11="7 Tage",MAX(0,(MIN(DATE(2028,13,0),IF(Mitarbeiter!$D298="",DATE(2028,13,0),Mitarbeiter!$D298),TODAY()))-(MAX(DATE(2028,12,1),Mitarbeiter!$C298))+1),MAX(0,NETWORKDAYS(MAX(DATE(2028,12,1),Mitarbeiter!$C298),MIN(DATE(2028,13,0),IF(Mitarbeiter!$D298="",DATE(2028,13,0),Mitarbeiter!$D298),TODAY()),Einstellungen!$F$13:$F$67)))*N(Mitarbeiter!$E298)/IF(Einstellungen!$C$11="7 Tage",7,5),N('Ist-Stunden'!AO298)+(N(Krankheitstage!BN298)+N(Krankheitstage!BZ298))*N($C298))))</f>
        <v/>
      </c>
      <c r="BT298" s="76">
        <f>IF($B298="",0,IF(Einstellungen!$C$10="Ja",MAX(IF(Einstellungen!$C$11="7 Tage",MAX(0,(MIN(DATE(2029,2,0),IF(Mitarbeiter!$D298="",DATE(2029,2,0),Mitarbeiter!$D298),TODAY()))-(MAX(DATE(2029,1,1),Mitarbeiter!$C298))+1),MAX(0,NETWORKDAYS(MAX(DATE(2029,1,1),Mitarbeiter!$C298),MIN(DATE(2029,2,0),IF(Mitarbeiter!$D298="",DATE(2029,2,0),Mitarbeiter!$D298),TODAY()),Einstellungen!$F$13:$F$67)))*N(Mitarbeiter!$E298)/IF(Einstellungen!$C$11="7 Tage",7,5),N('Ist-Stunden'!AP298)),MAX(IF(Einstellungen!$C$11="7 Tage",MAX(0,(MIN(DATE(2029,2,0),IF(Mitarbeiter!$D298="",DATE(2029,2,0),Mitarbeiter!$D298),TODAY()))-(MAX(DATE(2029,1,1),Mitarbeiter!$C298))+1),MAX(0,NETWORKDAYS(MAX(DATE(2029,1,1),Mitarbeiter!$C298),MIN(DATE(2029,2,0),IF(Mitarbeiter!$D298="",DATE(2029,2,0),Mitarbeiter!$D298),TODAY()),Einstellungen!$F$13:$F$67)))*N(Mitarbeiter!$E298)/IF(Einstellungen!$C$11="7 Tage",7,5),N('Ist-Stunden'!AP298)+(N(Krankheitstage!CA298)+N(Krankheitstage!CM298))*N($C298))))</f>
        <v/>
      </c>
      <c r="BU298" s="76">
        <f>IF($B298="",0,IF(Einstellungen!$C$10="Ja",MAX(IF(Einstellungen!$C$11="7 Tage",MAX(0,(MIN(DATE(2029,3,0),IF(Mitarbeiter!$D298="",DATE(2029,3,0),Mitarbeiter!$D298),TODAY()))-(MAX(DATE(2029,2,1),Mitarbeiter!$C298))+1),MAX(0,NETWORKDAYS(MAX(DATE(2029,2,1),Mitarbeiter!$C298),MIN(DATE(2029,3,0),IF(Mitarbeiter!$D298="",DATE(2029,3,0),Mitarbeiter!$D298),TODAY()),Einstellungen!$F$13:$F$67)))*N(Mitarbeiter!$E298)/IF(Einstellungen!$C$11="7 Tage",7,5),N('Ist-Stunden'!AQ298)),MAX(IF(Einstellungen!$C$11="7 Tage",MAX(0,(MIN(DATE(2029,3,0),IF(Mitarbeiter!$D298="",DATE(2029,3,0),Mitarbeiter!$D298),TODAY()))-(MAX(DATE(2029,2,1),Mitarbeiter!$C298))+1),MAX(0,NETWORKDAYS(MAX(DATE(2029,2,1),Mitarbeiter!$C298),MIN(DATE(2029,3,0),IF(Mitarbeiter!$D298="",DATE(2029,3,0),Mitarbeiter!$D298),TODAY()),Einstellungen!$F$13:$F$67)))*N(Mitarbeiter!$E298)/IF(Einstellungen!$C$11="7 Tage",7,5),N('Ist-Stunden'!AQ298)+(N(Krankheitstage!CB298)+N(Krankheitstage!CN298))*N($C298))))</f>
        <v/>
      </c>
      <c r="BV298" s="76">
        <f>IF($B298="",0,IF(Einstellungen!$C$10="Ja",MAX(IF(Einstellungen!$C$11="7 Tage",MAX(0,(MIN(DATE(2029,4,0),IF(Mitarbeiter!$D298="",DATE(2029,4,0),Mitarbeiter!$D298),TODAY()))-(MAX(DATE(2029,3,1),Mitarbeiter!$C298))+1),MAX(0,NETWORKDAYS(MAX(DATE(2029,3,1),Mitarbeiter!$C298),MIN(DATE(2029,4,0),IF(Mitarbeiter!$D298="",DATE(2029,4,0),Mitarbeiter!$D298),TODAY()),Einstellungen!$F$13:$F$67)))*N(Mitarbeiter!$E298)/IF(Einstellungen!$C$11="7 Tage",7,5),N('Ist-Stunden'!AR298)),MAX(IF(Einstellungen!$C$11="7 Tage",MAX(0,(MIN(DATE(2029,4,0),IF(Mitarbeiter!$D298="",DATE(2029,4,0),Mitarbeiter!$D298),TODAY()))-(MAX(DATE(2029,3,1),Mitarbeiter!$C298))+1),MAX(0,NETWORKDAYS(MAX(DATE(2029,3,1),Mitarbeiter!$C298),MIN(DATE(2029,4,0),IF(Mitarbeiter!$D298="",DATE(2029,4,0),Mitarbeiter!$D298),TODAY()),Einstellungen!$F$13:$F$67)))*N(Mitarbeiter!$E298)/IF(Einstellungen!$C$11="7 Tage",7,5),N('Ist-Stunden'!AR298)+(N(Krankheitstage!CC298)+N(Krankheitstage!CO298))*N($C298))))</f>
        <v/>
      </c>
      <c r="BW298" s="76">
        <f>IF($B298="",0,IF(Einstellungen!$C$10="Ja",MAX(IF(Einstellungen!$C$11="7 Tage",MAX(0,(MIN(DATE(2029,5,0),IF(Mitarbeiter!$D298="",DATE(2029,5,0),Mitarbeiter!$D298),TODAY()))-(MAX(DATE(2029,4,1),Mitarbeiter!$C298))+1),MAX(0,NETWORKDAYS(MAX(DATE(2029,4,1),Mitarbeiter!$C298),MIN(DATE(2029,5,0),IF(Mitarbeiter!$D298="",DATE(2029,5,0),Mitarbeiter!$D298),TODAY()),Einstellungen!$F$13:$F$67)))*N(Mitarbeiter!$E298)/IF(Einstellungen!$C$11="7 Tage",7,5),N('Ist-Stunden'!AS298)),MAX(IF(Einstellungen!$C$11="7 Tage",MAX(0,(MIN(DATE(2029,5,0),IF(Mitarbeiter!$D298="",DATE(2029,5,0),Mitarbeiter!$D298),TODAY()))-(MAX(DATE(2029,4,1),Mitarbeiter!$C298))+1),MAX(0,NETWORKDAYS(MAX(DATE(2029,4,1),Mitarbeiter!$C298),MIN(DATE(2029,5,0),IF(Mitarbeiter!$D298="",DATE(2029,5,0),Mitarbeiter!$D298),TODAY()),Einstellungen!$F$13:$F$67)))*N(Mitarbeiter!$E298)/IF(Einstellungen!$C$11="7 Tage",7,5),N('Ist-Stunden'!AS298)+(N(Krankheitstage!CD298)+N(Krankheitstage!CP298))*N($C298))))</f>
        <v/>
      </c>
      <c r="BX298" s="76">
        <f>IF($B298="",0,IF(Einstellungen!$C$10="Ja",MAX(IF(Einstellungen!$C$11="7 Tage",MAX(0,(MIN(DATE(2029,6,0),IF(Mitarbeiter!$D298="",DATE(2029,6,0),Mitarbeiter!$D298),TODAY()))-(MAX(DATE(2029,5,1),Mitarbeiter!$C298))+1),MAX(0,NETWORKDAYS(MAX(DATE(2029,5,1),Mitarbeiter!$C298),MIN(DATE(2029,6,0),IF(Mitarbeiter!$D298="",DATE(2029,6,0),Mitarbeiter!$D298),TODAY()),Einstellungen!$F$13:$F$67)))*N(Mitarbeiter!$E298)/IF(Einstellungen!$C$11="7 Tage",7,5),N('Ist-Stunden'!AT298)),MAX(IF(Einstellungen!$C$11="7 Tage",MAX(0,(MIN(DATE(2029,6,0),IF(Mitarbeiter!$D298="",DATE(2029,6,0),Mitarbeiter!$D298),TODAY()))-(MAX(DATE(2029,5,1),Mitarbeiter!$C298))+1),MAX(0,NETWORKDAYS(MAX(DATE(2029,5,1),Mitarbeiter!$C298),MIN(DATE(2029,6,0),IF(Mitarbeiter!$D298="",DATE(2029,6,0),Mitarbeiter!$D298),TODAY()),Einstellungen!$F$13:$F$67)))*N(Mitarbeiter!$E298)/IF(Einstellungen!$C$11="7 Tage",7,5),N('Ist-Stunden'!AT298)+(N(Krankheitstage!CE298)+N(Krankheitstage!CQ298))*N($C298))))</f>
        <v/>
      </c>
      <c r="BY298" s="76">
        <f>IF($B298="",0,IF(Einstellungen!$C$10="Ja",MAX(IF(Einstellungen!$C$11="7 Tage",MAX(0,(MIN(DATE(2029,7,0),IF(Mitarbeiter!$D298="",DATE(2029,7,0),Mitarbeiter!$D298),TODAY()))-(MAX(DATE(2029,6,1),Mitarbeiter!$C298))+1),MAX(0,NETWORKDAYS(MAX(DATE(2029,6,1),Mitarbeiter!$C298),MIN(DATE(2029,7,0),IF(Mitarbeiter!$D298="",DATE(2029,7,0),Mitarbeiter!$D298),TODAY()),Einstellungen!$F$13:$F$67)))*N(Mitarbeiter!$E298)/IF(Einstellungen!$C$11="7 Tage",7,5),N('Ist-Stunden'!AU298)),MAX(IF(Einstellungen!$C$11="7 Tage",MAX(0,(MIN(DATE(2029,7,0),IF(Mitarbeiter!$D298="",DATE(2029,7,0),Mitarbeiter!$D298),TODAY()))-(MAX(DATE(2029,6,1),Mitarbeiter!$C298))+1),MAX(0,NETWORKDAYS(MAX(DATE(2029,6,1),Mitarbeiter!$C298),MIN(DATE(2029,7,0),IF(Mitarbeiter!$D298="",DATE(2029,7,0),Mitarbeiter!$D298),TODAY()),Einstellungen!$F$13:$F$67)))*N(Mitarbeiter!$E298)/IF(Einstellungen!$C$11="7 Tage",7,5),N('Ist-Stunden'!AU298)+(N(Krankheitstage!CF298)+N(Krankheitstage!CR298))*N($C298))))</f>
        <v/>
      </c>
      <c r="BZ298" s="76">
        <f>IF($B298="",0,IF(Einstellungen!$C$10="Ja",MAX(IF(Einstellungen!$C$11="7 Tage",MAX(0,(MIN(DATE(2029,8,0),IF(Mitarbeiter!$D298="",DATE(2029,8,0),Mitarbeiter!$D298),TODAY()))-(MAX(DATE(2029,7,1),Mitarbeiter!$C298))+1),MAX(0,NETWORKDAYS(MAX(DATE(2029,7,1),Mitarbeiter!$C298),MIN(DATE(2029,8,0),IF(Mitarbeiter!$D298="",DATE(2029,8,0),Mitarbeiter!$D298),TODAY()),Einstellungen!$F$13:$F$67)))*N(Mitarbeiter!$E298)/IF(Einstellungen!$C$11="7 Tage",7,5),N('Ist-Stunden'!AV298)),MAX(IF(Einstellungen!$C$11="7 Tage",MAX(0,(MIN(DATE(2029,8,0),IF(Mitarbeiter!$D298="",DATE(2029,8,0),Mitarbeiter!$D298),TODAY()))-(MAX(DATE(2029,7,1),Mitarbeiter!$C298))+1),MAX(0,NETWORKDAYS(MAX(DATE(2029,7,1),Mitarbeiter!$C298),MIN(DATE(2029,8,0),IF(Mitarbeiter!$D298="",DATE(2029,8,0),Mitarbeiter!$D298),TODAY()),Einstellungen!$F$13:$F$67)))*N(Mitarbeiter!$E298)/IF(Einstellungen!$C$11="7 Tage",7,5),N('Ist-Stunden'!AV298)+(N(Krankheitstage!CG298)+N(Krankheitstage!CS298))*N($C298))))</f>
        <v/>
      </c>
      <c r="CA298" s="76">
        <f>IF($B298="",0,IF(Einstellungen!$C$10="Ja",MAX(IF(Einstellungen!$C$11="7 Tage",MAX(0,(MIN(DATE(2029,9,0),IF(Mitarbeiter!$D298="",DATE(2029,9,0),Mitarbeiter!$D298),TODAY()))-(MAX(DATE(2029,8,1),Mitarbeiter!$C298))+1),MAX(0,NETWORKDAYS(MAX(DATE(2029,8,1),Mitarbeiter!$C298),MIN(DATE(2029,9,0),IF(Mitarbeiter!$D298="",DATE(2029,9,0),Mitarbeiter!$D298),TODAY()),Einstellungen!$F$13:$F$67)))*N(Mitarbeiter!$E298)/IF(Einstellungen!$C$11="7 Tage",7,5),N('Ist-Stunden'!AW298)),MAX(IF(Einstellungen!$C$11="7 Tage",MAX(0,(MIN(DATE(2029,9,0),IF(Mitarbeiter!$D298="",DATE(2029,9,0),Mitarbeiter!$D298),TODAY()))-(MAX(DATE(2029,8,1),Mitarbeiter!$C298))+1),MAX(0,NETWORKDAYS(MAX(DATE(2029,8,1),Mitarbeiter!$C298),MIN(DATE(2029,9,0),IF(Mitarbeiter!$D298="",DATE(2029,9,0),Mitarbeiter!$D298),TODAY()),Einstellungen!$F$13:$F$67)))*N(Mitarbeiter!$E298)/IF(Einstellungen!$C$11="7 Tage",7,5),N('Ist-Stunden'!AW298)+(N(Krankheitstage!CH298)+N(Krankheitstage!CT298))*N($C298))))</f>
        <v/>
      </c>
      <c r="CB298" s="76">
        <f>IF($B298="",0,IF(Einstellungen!$C$10="Ja",MAX(IF(Einstellungen!$C$11="7 Tage",MAX(0,(MIN(DATE(2029,10,0),IF(Mitarbeiter!$D298="",DATE(2029,10,0),Mitarbeiter!$D298),TODAY()))-(MAX(DATE(2029,9,1),Mitarbeiter!$C298))+1),MAX(0,NETWORKDAYS(MAX(DATE(2029,9,1),Mitarbeiter!$C298),MIN(DATE(2029,10,0),IF(Mitarbeiter!$D298="",DATE(2029,10,0),Mitarbeiter!$D298),TODAY()),Einstellungen!$F$13:$F$67)))*N(Mitarbeiter!$E298)/IF(Einstellungen!$C$11="7 Tage",7,5),N('Ist-Stunden'!AX298)),MAX(IF(Einstellungen!$C$11="7 Tage",MAX(0,(MIN(DATE(2029,10,0),IF(Mitarbeiter!$D298="",DATE(2029,10,0),Mitarbeiter!$D298),TODAY()))-(MAX(DATE(2029,9,1),Mitarbeiter!$C298))+1),MAX(0,NETWORKDAYS(MAX(DATE(2029,9,1),Mitarbeiter!$C298),MIN(DATE(2029,10,0),IF(Mitarbeiter!$D298="",DATE(2029,10,0),Mitarbeiter!$D298),TODAY()),Einstellungen!$F$13:$F$67)))*N(Mitarbeiter!$E298)/IF(Einstellungen!$C$11="7 Tage",7,5),N('Ist-Stunden'!AX298)+(N(Krankheitstage!CI298)+N(Krankheitstage!CU298))*N($C298))))</f>
        <v/>
      </c>
      <c r="CC298" s="76">
        <f>IF($B298="",0,IF(Einstellungen!$C$10="Ja",MAX(IF(Einstellungen!$C$11="7 Tage",MAX(0,(MIN(DATE(2029,11,0),IF(Mitarbeiter!$D298="",DATE(2029,11,0),Mitarbeiter!$D298),TODAY()))-(MAX(DATE(2029,10,1),Mitarbeiter!$C298))+1),MAX(0,NETWORKDAYS(MAX(DATE(2029,10,1),Mitarbeiter!$C298),MIN(DATE(2029,11,0),IF(Mitarbeiter!$D298="",DATE(2029,11,0),Mitarbeiter!$D298),TODAY()),Einstellungen!$F$13:$F$67)))*N(Mitarbeiter!$E298)/IF(Einstellungen!$C$11="7 Tage",7,5),N('Ist-Stunden'!AY298)),MAX(IF(Einstellungen!$C$11="7 Tage",MAX(0,(MIN(DATE(2029,11,0),IF(Mitarbeiter!$D298="",DATE(2029,11,0),Mitarbeiter!$D298),TODAY()))-(MAX(DATE(2029,10,1),Mitarbeiter!$C298))+1),MAX(0,NETWORKDAYS(MAX(DATE(2029,10,1),Mitarbeiter!$C298),MIN(DATE(2029,11,0),IF(Mitarbeiter!$D298="",DATE(2029,11,0),Mitarbeiter!$D298),TODAY()),Einstellungen!$F$13:$F$67)))*N(Mitarbeiter!$E298)/IF(Einstellungen!$C$11="7 Tage",7,5),N('Ist-Stunden'!AY298)+(N(Krankheitstage!CJ298)+N(Krankheitstage!CV298))*N($C298))))</f>
        <v/>
      </c>
      <c r="CD298" s="76">
        <f>IF($B298="",0,IF(Einstellungen!$C$10="Ja",MAX(IF(Einstellungen!$C$11="7 Tage",MAX(0,(MIN(DATE(2029,12,0),IF(Mitarbeiter!$D298="",DATE(2029,12,0),Mitarbeiter!$D298),TODAY()))-(MAX(DATE(2029,11,1),Mitarbeiter!$C298))+1),MAX(0,NETWORKDAYS(MAX(DATE(2029,11,1),Mitarbeiter!$C298),MIN(DATE(2029,12,0),IF(Mitarbeiter!$D298="",DATE(2029,12,0),Mitarbeiter!$D298),TODAY()),Einstellungen!$F$13:$F$67)))*N(Mitarbeiter!$E298)/IF(Einstellungen!$C$11="7 Tage",7,5),N('Ist-Stunden'!AZ298)),MAX(IF(Einstellungen!$C$11="7 Tage",MAX(0,(MIN(DATE(2029,12,0),IF(Mitarbeiter!$D298="",DATE(2029,12,0),Mitarbeiter!$D298),TODAY()))-(MAX(DATE(2029,11,1),Mitarbeiter!$C298))+1),MAX(0,NETWORKDAYS(MAX(DATE(2029,11,1),Mitarbeiter!$C298),MIN(DATE(2029,12,0),IF(Mitarbeiter!$D298="",DATE(2029,12,0),Mitarbeiter!$D298),TODAY()),Einstellungen!$F$13:$F$67)))*N(Mitarbeiter!$E298)/IF(Einstellungen!$C$11="7 Tage",7,5),N('Ist-Stunden'!AZ298)+(N(Krankheitstage!CK298)+N(Krankheitstage!CW298))*N($C298))))</f>
        <v/>
      </c>
      <c r="CE298" s="76">
        <f>IF($B298="",0,IF(Einstellungen!$C$10="Ja",MAX(IF(Einstellungen!$C$11="7 Tage",MAX(0,(MIN(DATE(2029,13,0),IF(Mitarbeiter!$D298="",DATE(2029,13,0),Mitarbeiter!$D298),TODAY()))-(MAX(DATE(2029,12,1),Mitarbeiter!$C298))+1),MAX(0,NETWORKDAYS(MAX(DATE(2029,12,1),Mitarbeiter!$C298),MIN(DATE(2029,13,0),IF(Mitarbeiter!$D298="",DATE(2029,13,0),Mitarbeiter!$D298),TODAY()),Einstellungen!$F$13:$F$67)))*N(Mitarbeiter!$E298)/IF(Einstellungen!$C$11="7 Tage",7,5),N('Ist-Stunden'!BA298)),MAX(IF(Einstellungen!$C$11="7 Tage",MAX(0,(MIN(DATE(2029,13,0),IF(Mitarbeiter!$D298="",DATE(2029,13,0),Mitarbeiter!$D298),TODAY()))-(MAX(DATE(2029,12,1),Mitarbeiter!$C298))+1),MAX(0,NETWORKDAYS(MAX(DATE(2029,12,1),Mitarbeiter!$C298),MIN(DATE(2029,13,0),IF(Mitarbeiter!$D298="",DATE(2029,13,0),Mitarbeiter!$D298),TODAY()),Einstellungen!$F$13:$F$67)))*N(Mitarbeiter!$E298)/IF(Einstellungen!$C$11="7 Tage",7,5),N('Ist-Stunden'!BA298)+(N(Krankheitstage!CL298)+N(Krankheitstage!CX298))*N($C298))))</f>
        <v/>
      </c>
      <c r="CF298" s="76">
        <f>IF($B298="",0,IF(Einstellungen!$C$10="Ja",MAX(IF(Einstellungen!$C$11="7 Tage",MAX(0,(MIN(DATE(2030,2,0),IF(Mitarbeiter!$D298="",DATE(2030,2,0),Mitarbeiter!$D298),TODAY()))-(MAX(DATE(2030,1,1),Mitarbeiter!$C298))+1),MAX(0,NETWORKDAYS(MAX(DATE(2030,1,1),Mitarbeiter!$C298),MIN(DATE(2030,2,0),IF(Mitarbeiter!$D298="",DATE(2030,2,0),Mitarbeiter!$D298),TODAY()),Einstellungen!$F$13:$F$67)))*N(Mitarbeiter!$E298)/IF(Einstellungen!$C$11="7 Tage",7,5),N('Ist-Stunden'!BB298)),MAX(IF(Einstellungen!$C$11="7 Tage",MAX(0,(MIN(DATE(2030,2,0),IF(Mitarbeiter!$D298="",DATE(2030,2,0),Mitarbeiter!$D298),TODAY()))-(MAX(DATE(2030,1,1),Mitarbeiter!$C298))+1),MAX(0,NETWORKDAYS(MAX(DATE(2030,1,1),Mitarbeiter!$C298),MIN(DATE(2030,2,0),IF(Mitarbeiter!$D298="",DATE(2030,2,0),Mitarbeiter!$D298),TODAY()),Einstellungen!$F$13:$F$67)))*N(Mitarbeiter!$E298)/IF(Einstellungen!$C$11="7 Tage",7,5),N('Ist-Stunden'!BB298)+(N(Krankheitstage!CY298)+N(Krankheitstage!DK298))*N($C298))))</f>
        <v/>
      </c>
      <c r="CG298" s="76">
        <f>IF($B298="",0,IF(Einstellungen!$C$10="Ja",MAX(IF(Einstellungen!$C$11="7 Tage",MAX(0,(MIN(DATE(2030,3,0),IF(Mitarbeiter!$D298="",DATE(2030,3,0),Mitarbeiter!$D298),TODAY()))-(MAX(DATE(2030,2,1),Mitarbeiter!$C298))+1),MAX(0,NETWORKDAYS(MAX(DATE(2030,2,1),Mitarbeiter!$C298),MIN(DATE(2030,3,0),IF(Mitarbeiter!$D298="",DATE(2030,3,0),Mitarbeiter!$D298),TODAY()),Einstellungen!$F$13:$F$67)))*N(Mitarbeiter!$E298)/IF(Einstellungen!$C$11="7 Tage",7,5),N('Ist-Stunden'!BC298)),MAX(IF(Einstellungen!$C$11="7 Tage",MAX(0,(MIN(DATE(2030,3,0),IF(Mitarbeiter!$D298="",DATE(2030,3,0),Mitarbeiter!$D298),TODAY()))-(MAX(DATE(2030,2,1),Mitarbeiter!$C298))+1),MAX(0,NETWORKDAYS(MAX(DATE(2030,2,1),Mitarbeiter!$C298),MIN(DATE(2030,3,0),IF(Mitarbeiter!$D298="",DATE(2030,3,0),Mitarbeiter!$D298),TODAY()),Einstellungen!$F$13:$F$67)))*N(Mitarbeiter!$E298)/IF(Einstellungen!$C$11="7 Tage",7,5),N('Ist-Stunden'!BC298)+(N(Krankheitstage!CZ298)+N(Krankheitstage!DL298))*N($C298))))</f>
        <v/>
      </c>
      <c r="CH298" s="76">
        <f>IF($B298="",0,IF(Einstellungen!$C$10="Ja",MAX(IF(Einstellungen!$C$11="7 Tage",MAX(0,(MIN(DATE(2030,4,0),IF(Mitarbeiter!$D298="",DATE(2030,4,0),Mitarbeiter!$D298),TODAY()))-(MAX(DATE(2030,3,1),Mitarbeiter!$C298))+1),MAX(0,NETWORKDAYS(MAX(DATE(2030,3,1),Mitarbeiter!$C298),MIN(DATE(2030,4,0),IF(Mitarbeiter!$D298="",DATE(2030,4,0),Mitarbeiter!$D298),TODAY()),Einstellungen!$F$13:$F$67)))*N(Mitarbeiter!$E298)/IF(Einstellungen!$C$11="7 Tage",7,5),N('Ist-Stunden'!BD298)),MAX(IF(Einstellungen!$C$11="7 Tage",MAX(0,(MIN(DATE(2030,4,0),IF(Mitarbeiter!$D298="",DATE(2030,4,0),Mitarbeiter!$D298),TODAY()))-(MAX(DATE(2030,3,1),Mitarbeiter!$C298))+1),MAX(0,NETWORKDAYS(MAX(DATE(2030,3,1),Mitarbeiter!$C298),MIN(DATE(2030,4,0),IF(Mitarbeiter!$D298="",DATE(2030,4,0),Mitarbeiter!$D298),TODAY()),Einstellungen!$F$13:$F$67)))*N(Mitarbeiter!$E298)/IF(Einstellungen!$C$11="7 Tage",7,5),N('Ist-Stunden'!BD298)+(N(Krankheitstage!DA298)+N(Krankheitstage!DM298))*N($C298))))</f>
        <v/>
      </c>
      <c r="CI298" s="76">
        <f>IF($B298="",0,IF(Einstellungen!$C$10="Ja",MAX(IF(Einstellungen!$C$11="7 Tage",MAX(0,(MIN(DATE(2030,5,0),IF(Mitarbeiter!$D298="",DATE(2030,5,0),Mitarbeiter!$D298),TODAY()))-(MAX(DATE(2030,4,1),Mitarbeiter!$C298))+1),MAX(0,NETWORKDAYS(MAX(DATE(2030,4,1),Mitarbeiter!$C298),MIN(DATE(2030,5,0),IF(Mitarbeiter!$D298="",DATE(2030,5,0),Mitarbeiter!$D298),TODAY()),Einstellungen!$F$13:$F$67)))*N(Mitarbeiter!$E298)/IF(Einstellungen!$C$11="7 Tage",7,5),N('Ist-Stunden'!BE298)),MAX(IF(Einstellungen!$C$11="7 Tage",MAX(0,(MIN(DATE(2030,5,0),IF(Mitarbeiter!$D298="",DATE(2030,5,0),Mitarbeiter!$D298),TODAY()))-(MAX(DATE(2030,4,1),Mitarbeiter!$C298))+1),MAX(0,NETWORKDAYS(MAX(DATE(2030,4,1),Mitarbeiter!$C298),MIN(DATE(2030,5,0),IF(Mitarbeiter!$D298="",DATE(2030,5,0),Mitarbeiter!$D298),TODAY()),Einstellungen!$F$13:$F$67)))*N(Mitarbeiter!$E298)/IF(Einstellungen!$C$11="7 Tage",7,5),N('Ist-Stunden'!BE298)+(N(Krankheitstage!DB298)+N(Krankheitstage!DN298))*N($C298))))</f>
        <v/>
      </c>
      <c r="CJ298" s="76">
        <f>IF($B298="",0,IF(Einstellungen!$C$10="Ja",MAX(IF(Einstellungen!$C$11="7 Tage",MAX(0,(MIN(DATE(2030,6,0),IF(Mitarbeiter!$D298="",DATE(2030,6,0),Mitarbeiter!$D298),TODAY()))-(MAX(DATE(2030,5,1),Mitarbeiter!$C298))+1),MAX(0,NETWORKDAYS(MAX(DATE(2030,5,1),Mitarbeiter!$C298),MIN(DATE(2030,6,0),IF(Mitarbeiter!$D298="",DATE(2030,6,0),Mitarbeiter!$D298),TODAY()),Einstellungen!$F$13:$F$67)))*N(Mitarbeiter!$E298)/IF(Einstellungen!$C$11="7 Tage",7,5),N('Ist-Stunden'!BF298)),MAX(IF(Einstellungen!$C$11="7 Tage",MAX(0,(MIN(DATE(2030,6,0),IF(Mitarbeiter!$D298="",DATE(2030,6,0),Mitarbeiter!$D298),TODAY()))-(MAX(DATE(2030,5,1),Mitarbeiter!$C298))+1),MAX(0,NETWORKDAYS(MAX(DATE(2030,5,1),Mitarbeiter!$C298),MIN(DATE(2030,6,0),IF(Mitarbeiter!$D298="",DATE(2030,6,0),Mitarbeiter!$D298),TODAY()),Einstellungen!$F$13:$F$67)))*N(Mitarbeiter!$E298)/IF(Einstellungen!$C$11="7 Tage",7,5),N('Ist-Stunden'!BF298)+(N(Krankheitstage!DC298)+N(Krankheitstage!DO298))*N($C298))))</f>
        <v/>
      </c>
      <c r="CK298" s="76">
        <f>IF($B298="",0,IF(Einstellungen!$C$10="Ja",MAX(IF(Einstellungen!$C$11="7 Tage",MAX(0,(MIN(DATE(2030,7,0),IF(Mitarbeiter!$D298="",DATE(2030,7,0),Mitarbeiter!$D298),TODAY()))-(MAX(DATE(2030,6,1),Mitarbeiter!$C298))+1),MAX(0,NETWORKDAYS(MAX(DATE(2030,6,1),Mitarbeiter!$C298),MIN(DATE(2030,7,0),IF(Mitarbeiter!$D298="",DATE(2030,7,0),Mitarbeiter!$D298),TODAY()),Einstellungen!$F$13:$F$67)))*N(Mitarbeiter!$E298)/IF(Einstellungen!$C$11="7 Tage",7,5),N('Ist-Stunden'!BG298)),MAX(IF(Einstellungen!$C$11="7 Tage",MAX(0,(MIN(DATE(2030,7,0),IF(Mitarbeiter!$D298="",DATE(2030,7,0),Mitarbeiter!$D298),TODAY()))-(MAX(DATE(2030,6,1),Mitarbeiter!$C298))+1),MAX(0,NETWORKDAYS(MAX(DATE(2030,6,1),Mitarbeiter!$C298),MIN(DATE(2030,7,0),IF(Mitarbeiter!$D298="",DATE(2030,7,0),Mitarbeiter!$D298),TODAY()),Einstellungen!$F$13:$F$67)))*N(Mitarbeiter!$E298)/IF(Einstellungen!$C$11="7 Tage",7,5),N('Ist-Stunden'!BG298)+(N(Krankheitstage!DD298)+N(Krankheitstage!DP298))*N($C298))))</f>
        <v/>
      </c>
      <c r="CL298" s="76">
        <f>IF($B298="",0,IF(Einstellungen!$C$10="Ja",MAX(IF(Einstellungen!$C$11="7 Tage",MAX(0,(MIN(DATE(2030,8,0),IF(Mitarbeiter!$D298="",DATE(2030,8,0),Mitarbeiter!$D298),TODAY()))-(MAX(DATE(2030,7,1),Mitarbeiter!$C298))+1),MAX(0,NETWORKDAYS(MAX(DATE(2030,7,1),Mitarbeiter!$C298),MIN(DATE(2030,8,0),IF(Mitarbeiter!$D298="",DATE(2030,8,0),Mitarbeiter!$D298),TODAY()),Einstellungen!$F$13:$F$67)))*N(Mitarbeiter!$E298)/IF(Einstellungen!$C$11="7 Tage",7,5),N('Ist-Stunden'!BH298)),MAX(IF(Einstellungen!$C$11="7 Tage",MAX(0,(MIN(DATE(2030,8,0),IF(Mitarbeiter!$D298="",DATE(2030,8,0),Mitarbeiter!$D298),TODAY()))-(MAX(DATE(2030,7,1),Mitarbeiter!$C298))+1),MAX(0,NETWORKDAYS(MAX(DATE(2030,7,1),Mitarbeiter!$C298),MIN(DATE(2030,8,0),IF(Mitarbeiter!$D298="",DATE(2030,8,0),Mitarbeiter!$D298),TODAY()),Einstellungen!$F$13:$F$67)))*N(Mitarbeiter!$E298)/IF(Einstellungen!$C$11="7 Tage",7,5),N('Ist-Stunden'!BH298)+(N(Krankheitstage!DE298)+N(Krankheitstage!DQ298))*N($C298))))</f>
        <v/>
      </c>
      <c r="CM298" s="76">
        <f>IF($B298="",0,IF(Einstellungen!$C$10="Ja",MAX(IF(Einstellungen!$C$11="7 Tage",MAX(0,(MIN(DATE(2030,9,0),IF(Mitarbeiter!$D298="",DATE(2030,9,0),Mitarbeiter!$D298),TODAY()))-(MAX(DATE(2030,8,1),Mitarbeiter!$C298))+1),MAX(0,NETWORKDAYS(MAX(DATE(2030,8,1),Mitarbeiter!$C298),MIN(DATE(2030,9,0),IF(Mitarbeiter!$D298="",DATE(2030,9,0),Mitarbeiter!$D298),TODAY()),Einstellungen!$F$13:$F$67)))*N(Mitarbeiter!$E298)/IF(Einstellungen!$C$11="7 Tage",7,5),N('Ist-Stunden'!BI298)),MAX(IF(Einstellungen!$C$11="7 Tage",MAX(0,(MIN(DATE(2030,9,0),IF(Mitarbeiter!$D298="",DATE(2030,9,0),Mitarbeiter!$D298),TODAY()))-(MAX(DATE(2030,8,1),Mitarbeiter!$C298))+1),MAX(0,NETWORKDAYS(MAX(DATE(2030,8,1),Mitarbeiter!$C298),MIN(DATE(2030,9,0),IF(Mitarbeiter!$D298="",DATE(2030,9,0),Mitarbeiter!$D298),TODAY()),Einstellungen!$F$13:$F$67)))*N(Mitarbeiter!$E298)/IF(Einstellungen!$C$11="7 Tage",7,5),N('Ist-Stunden'!BI298)+(N(Krankheitstage!DF298)+N(Krankheitstage!DR298))*N($C298))))</f>
        <v/>
      </c>
      <c r="CN298" s="76">
        <f>IF($B298="",0,IF(Einstellungen!$C$10="Ja",MAX(IF(Einstellungen!$C$11="7 Tage",MAX(0,(MIN(DATE(2030,10,0),IF(Mitarbeiter!$D298="",DATE(2030,10,0),Mitarbeiter!$D298),TODAY()))-(MAX(DATE(2030,9,1),Mitarbeiter!$C298))+1),MAX(0,NETWORKDAYS(MAX(DATE(2030,9,1),Mitarbeiter!$C298),MIN(DATE(2030,10,0),IF(Mitarbeiter!$D298="",DATE(2030,10,0),Mitarbeiter!$D298),TODAY()),Einstellungen!$F$13:$F$67)))*N(Mitarbeiter!$E298)/IF(Einstellungen!$C$11="7 Tage",7,5),N('Ist-Stunden'!BJ298)),MAX(IF(Einstellungen!$C$11="7 Tage",MAX(0,(MIN(DATE(2030,10,0),IF(Mitarbeiter!$D298="",DATE(2030,10,0),Mitarbeiter!$D298),TODAY()))-(MAX(DATE(2030,9,1),Mitarbeiter!$C298))+1),MAX(0,NETWORKDAYS(MAX(DATE(2030,9,1),Mitarbeiter!$C298),MIN(DATE(2030,10,0),IF(Mitarbeiter!$D298="",DATE(2030,10,0),Mitarbeiter!$D298),TODAY()),Einstellungen!$F$13:$F$67)))*N(Mitarbeiter!$E298)/IF(Einstellungen!$C$11="7 Tage",7,5),N('Ist-Stunden'!BJ298)+(N(Krankheitstage!DG298)+N(Krankheitstage!DS298))*N($C298))))</f>
        <v/>
      </c>
      <c r="CO298" s="76">
        <f>IF($B298="",0,IF(Einstellungen!$C$10="Ja",MAX(IF(Einstellungen!$C$11="7 Tage",MAX(0,(MIN(DATE(2030,11,0),IF(Mitarbeiter!$D298="",DATE(2030,11,0),Mitarbeiter!$D298),TODAY()))-(MAX(DATE(2030,10,1),Mitarbeiter!$C298))+1),MAX(0,NETWORKDAYS(MAX(DATE(2030,10,1),Mitarbeiter!$C298),MIN(DATE(2030,11,0),IF(Mitarbeiter!$D298="",DATE(2030,11,0),Mitarbeiter!$D298),TODAY()),Einstellungen!$F$13:$F$67)))*N(Mitarbeiter!$E298)/IF(Einstellungen!$C$11="7 Tage",7,5),N('Ist-Stunden'!BK298)),MAX(IF(Einstellungen!$C$11="7 Tage",MAX(0,(MIN(DATE(2030,11,0),IF(Mitarbeiter!$D298="",DATE(2030,11,0),Mitarbeiter!$D298),TODAY()))-(MAX(DATE(2030,10,1),Mitarbeiter!$C298))+1),MAX(0,NETWORKDAYS(MAX(DATE(2030,10,1),Mitarbeiter!$C298),MIN(DATE(2030,11,0),IF(Mitarbeiter!$D298="",DATE(2030,11,0),Mitarbeiter!$D298),TODAY()),Einstellungen!$F$13:$F$67)))*N(Mitarbeiter!$E298)/IF(Einstellungen!$C$11="7 Tage",7,5),N('Ist-Stunden'!BK298)+(N(Krankheitstage!DH298)+N(Krankheitstage!DT298))*N($C298))))</f>
        <v/>
      </c>
      <c r="CP298" s="76">
        <f>IF($B298="",0,IF(Einstellungen!$C$10="Ja",MAX(IF(Einstellungen!$C$11="7 Tage",MAX(0,(MIN(DATE(2030,12,0),IF(Mitarbeiter!$D298="",DATE(2030,12,0),Mitarbeiter!$D298),TODAY()))-(MAX(DATE(2030,11,1),Mitarbeiter!$C298))+1),MAX(0,NETWORKDAYS(MAX(DATE(2030,11,1),Mitarbeiter!$C298),MIN(DATE(2030,12,0),IF(Mitarbeiter!$D298="",DATE(2030,12,0),Mitarbeiter!$D298),TODAY()),Einstellungen!$F$13:$F$67)))*N(Mitarbeiter!$E298)/IF(Einstellungen!$C$11="7 Tage",7,5),N('Ist-Stunden'!BL298)),MAX(IF(Einstellungen!$C$11="7 Tage",MAX(0,(MIN(DATE(2030,12,0),IF(Mitarbeiter!$D298="",DATE(2030,12,0),Mitarbeiter!$D298),TODAY()))-(MAX(DATE(2030,11,1),Mitarbeiter!$C298))+1),MAX(0,NETWORKDAYS(MAX(DATE(2030,11,1),Mitarbeiter!$C298),MIN(DATE(2030,12,0),IF(Mitarbeiter!$D298="",DATE(2030,12,0),Mitarbeiter!$D298),TODAY()),Einstellungen!$F$13:$F$67)))*N(Mitarbeiter!$E298)/IF(Einstellungen!$C$11="7 Tage",7,5),N('Ist-Stunden'!BL298)+(N(Krankheitstage!DI298)+N(Krankheitstage!DU298))*N($C298))))</f>
        <v/>
      </c>
      <c r="CQ298" s="76">
        <f>IF($B298="",0,IF(Einstellungen!$C$10="Ja",MAX(IF(Einstellungen!$C$11="7 Tage",MAX(0,(MIN(DATE(2030,13,0),IF(Mitarbeiter!$D298="",DATE(2030,13,0),Mitarbeiter!$D298),TODAY()))-(MAX(DATE(2030,12,1),Mitarbeiter!$C298))+1),MAX(0,NETWORKDAYS(MAX(DATE(2030,12,1),Mitarbeiter!$C298),MIN(DATE(2030,13,0),IF(Mitarbeiter!$D298="",DATE(2030,13,0),Mitarbeiter!$D298),TODAY()),Einstellungen!$F$13:$F$67)))*N(Mitarbeiter!$E298)/IF(Einstellungen!$C$11="7 Tage",7,5),N('Ist-Stunden'!BM298)),MAX(IF(Einstellungen!$C$11="7 Tage",MAX(0,(MIN(DATE(2030,13,0),IF(Mitarbeiter!$D298="",DATE(2030,13,0),Mitarbeiter!$D298),TODAY()))-(MAX(DATE(2030,12,1),Mitarbeiter!$C298))+1),MAX(0,NETWORKDAYS(MAX(DATE(2030,12,1),Mitarbeiter!$C298),MIN(DATE(2030,13,0),IF(Mitarbeiter!$D298="",DATE(2030,13,0),Mitarbeiter!$D298),TODAY()),Einstellungen!$F$13:$F$67)))*N(Mitarbeiter!$E298)/IF(Einstellungen!$C$11="7 Tage",7,5),N('Ist-Stunden'!BM298)+(N(Krankheitstage!DJ298)+N(Krankheitstage!DV298))*N($C298))))</f>
        <v/>
      </c>
    </row>
    <row r="299">
      <c r="A299" s="73">
        <f>IF(Mitarbeiter!B299="","",Mitarbeiter!A299)</f>
        <v/>
      </c>
      <c r="B299" s="6">
        <f>IF(Mitarbeiter!B299="","",Mitarbeiter!B299)</f>
        <v/>
      </c>
      <c r="C299" s="74">
        <f>IF(Mitarbeiter!B299="","",Mitarbeiter!F299)</f>
        <v/>
      </c>
      <c r="D299" s="75">
        <f>N(INDEX(Krankheitstage!$G299:$DV299,1,(Einstellungen!$C$3-2026)*24+1))</f>
        <v/>
      </c>
      <c r="E299" s="75">
        <f>N(INDEX(Krankheitstage!$G299:$DV299,1,(Einstellungen!$C$3-2026)*24+2))</f>
        <v/>
      </c>
      <c r="F299" s="75">
        <f>N(INDEX(Krankheitstage!$G299:$DV299,1,(Einstellungen!$C$3-2026)*24+3))</f>
        <v/>
      </c>
      <c r="G299" s="75">
        <f>N(INDEX(Krankheitstage!$G299:$DV299,1,(Einstellungen!$C$3-2026)*24+4))</f>
        <v/>
      </c>
      <c r="H299" s="75">
        <f>N(INDEX(Krankheitstage!$G299:$DV299,1,(Einstellungen!$C$3-2026)*24+5))</f>
        <v/>
      </c>
      <c r="I299" s="75">
        <f>N(INDEX(Krankheitstage!$G299:$DV299,1,(Einstellungen!$C$3-2026)*24+6))</f>
        <v/>
      </c>
      <c r="J299" s="75">
        <f>N(INDEX(Krankheitstage!$G299:$DV299,1,(Einstellungen!$C$3-2026)*24+7))</f>
        <v/>
      </c>
      <c r="K299" s="75">
        <f>N(INDEX(Krankheitstage!$G299:$DV299,1,(Einstellungen!$C$3-2026)*24+8))</f>
        <v/>
      </c>
      <c r="L299" s="75">
        <f>N(INDEX(Krankheitstage!$G299:$DV299,1,(Einstellungen!$C$3-2026)*24+9))</f>
        <v/>
      </c>
      <c r="M299" s="75">
        <f>N(INDEX(Krankheitstage!$G299:$DV299,1,(Einstellungen!$C$3-2026)*24+10))</f>
        <v/>
      </c>
      <c r="N299" s="75">
        <f>N(INDEX(Krankheitstage!$G299:$DV299,1,(Einstellungen!$C$3-2026)*24+11))</f>
        <v/>
      </c>
      <c r="O299" s="75">
        <f>N(INDEX(Krankheitstage!$G299:$DV299,1,(Einstellungen!$C$3-2026)*24+12))</f>
        <v/>
      </c>
      <c r="P299" s="75">
        <f>IF($B299="","",SUM(D299:O299))</f>
        <v/>
      </c>
      <c r="Q299" s="75">
        <f>N(INDEX(Krankheitstage!$G299:$DV299,1,(Einstellungen!$C$3-2026)*24+13))</f>
        <v/>
      </c>
      <c r="R299" s="75">
        <f>N(INDEX(Krankheitstage!$G299:$DV299,1,(Einstellungen!$C$3-2026)*24+14))</f>
        <v/>
      </c>
      <c r="S299" s="75">
        <f>N(INDEX(Krankheitstage!$G299:$DV299,1,(Einstellungen!$C$3-2026)*24+15))</f>
        <v/>
      </c>
      <c r="T299" s="75">
        <f>N(INDEX(Krankheitstage!$G299:$DV299,1,(Einstellungen!$C$3-2026)*24+16))</f>
        <v/>
      </c>
      <c r="U299" s="75">
        <f>N(INDEX(Krankheitstage!$G299:$DV299,1,(Einstellungen!$C$3-2026)*24+17))</f>
        <v/>
      </c>
      <c r="V299" s="75">
        <f>N(INDEX(Krankheitstage!$G299:$DV299,1,(Einstellungen!$C$3-2026)*24+18))</f>
        <v/>
      </c>
      <c r="W299" s="75">
        <f>N(INDEX(Krankheitstage!$G299:$DV299,1,(Einstellungen!$C$3-2026)*24+19))</f>
        <v/>
      </c>
      <c r="X299" s="75">
        <f>N(INDEX(Krankheitstage!$G299:$DV299,1,(Einstellungen!$C$3-2026)*24+20))</f>
        <v/>
      </c>
      <c r="Y299" s="75">
        <f>N(INDEX(Krankheitstage!$G299:$DV299,1,(Einstellungen!$C$3-2026)*24+21))</f>
        <v/>
      </c>
      <c r="Z299" s="75">
        <f>N(INDEX(Krankheitstage!$G299:$DV299,1,(Einstellungen!$C$3-2026)*24+22))</f>
        <v/>
      </c>
      <c r="AA299" s="75">
        <f>N(INDEX(Krankheitstage!$G299:$DV299,1,(Einstellungen!$C$3-2026)*24+23))</f>
        <v/>
      </c>
      <c r="AB299" s="75">
        <f>N(INDEX(Krankheitstage!$G299:$DV299,1,(Einstellungen!$C$3-2026)*24+24))</f>
        <v/>
      </c>
      <c r="AC299" s="75">
        <f>IF($B299="","",SUM(Q299:AB299))</f>
        <v/>
      </c>
      <c r="AD299" s="75">
        <f>IF($B299="","",SUM(P299,AC299))</f>
        <v/>
      </c>
      <c r="AE299" s="76">
        <f>IF($B299="","",AD299*N(C299))</f>
        <v/>
      </c>
      <c r="AF299" s="75">
        <f>IF($B299="","",Krankheitstage!E299)</f>
        <v/>
      </c>
      <c r="AG299" s="76">
        <f>IF($B299="","",AF299*N(C299))</f>
        <v/>
      </c>
      <c r="AH299" s="76">
        <f>IF($B299="","",INDEX($AJ299:$CQ299,1,(Einstellungen!$C$3-2026)*12+1)+INDEX($AJ299:$CQ299,1,(Einstellungen!$C$3-2026)*12+2)+INDEX($AJ299:$CQ299,1,(Einstellungen!$C$3-2026)*12+3)+INDEX($AJ299:$CQ299,1,(Einstellungen!$C$3-2026)*12+4)+INDEX($AJ299:$CQ299,1,(Einstellungen!$C$3-2026)*12+5)+INDEX($AJ299:$CQ299,1,(Einstellungen!$C$3-2026)*12+6)+INDEX($AJ299:$CQ299,1,(Einstellungen!$C$3-2026)*12+7)+INDEX($AJ299:$CQ299,1,(Einstellungen!$C$3-2026)*12+8)+INDEX($AJ299:$CQ299,1,(Einstellungen!$C$3-2026)*12+9)+INDEX($AJ299:$CQ299,1,(Einstellungen!$C$3-2026)*12+10)+INDEX($AJ299:$CQ299,1,(Einstellungen!$C$3-2026)*12+11)+INDEX($AJ299:$CQ299,1,(Einstellungen!$C$3-2026)*12+12))</f>
        <v/>
      </c>
      <c r="AI299" s="76">
        <f>IF($B299="","",SUM($AJ299:$CQ299))</f>
        <v/>
      </c>
      <c r="AJ299" s="76">
        <f>IF($B299="",0,IF(Einstellungen!$C$10="Ja",MAX(IF(Einstellungen!$C$11="7 Tage",MAX(0,(MIN(DATE(2026,2,0),IF(Mitarbeiter!$D299="",DATE(2026,2,0),Mitarbeiter!$D299),TODAY()))-(MAX(DATE(2026,1,1),Mitarbeiter!$C299))+1),MAX(0,NETWORKDAYS(MAX(DATE(2026,1,1),Mitarbeiter!$C299),MIN(DATE(2026,2,0),IF(Mitarbeiter!$D299="",DATE(2026,2,0),Mitarbeiter!$D299),TODAY()),Einstellungen!$F$13:$F$67)))*N(Mitarbeiter!$E299)/IF(Einstellungen!$C$11="7 Tage",7,5),N('Ist-Stunden'!F299)),MAX(IF(Einstellungen!$C$11="7 Tage",MAX(0,(MIN(DATE(2026,2,0),IF(Mitarbeiter!$D299="",DATE(2026,2,0),Mitarbeiter!$D299),TODAY()))-(MAX(DATE(2026,1,1),Mitarbeiter!$C299))+1),MAX(0,NETWORKDAYS(MAX(DATE(2026,1,1),Mitarbeiter!$C299),MIN(DATE(2026,2,0),IF(Mitarbeiter!$D299="",DATE(2026,2,0),Mitarbeiter!$D299),TODAY()),Einstellungen!$F$13:$F$67)))*N(Mitarbeiter!$E299)/IF(Einstellungen!$C$11="7 Tage",7,5),N('Ist-Stunden'!F299)+(N(Krankheitstage!G299)+N(Krankheitstage!S299))*N($C299))))</f>
        <v/>
      </c>
      <c r="AK299" s="76">
        <f>IF($B299="",0,IF(Einstellungen!$C$10="Ja",MAX(IF(Einstellungen!$C$11="7 Tage",MAX(0,(MIN(DATE(2026,3,0),IF(Mitarbeiter!$D299="",DATE(2026,3,0),Mitarbeiter!$D299),TODAY()))-(MAX(DATE(2026,2,1),Mitarbeiter!$C299))+1),MAX(0,NETWORKDAYS(MAX(DATE(2026,2,1),Mitarbeiter!$C299),MIN(DATE(2026,3,0),IF(Mitarbeiter!$D299="",DATE(2026,3,0),Mitarbeiter!$D299),TODAY()),Einstellungen!$F$13:$F$67)))*N(Mitarbeiter!$E299)/IF(Einstellungen!$C$11="7 Tage",7,5),N('Ist-Stunden'!G299)),MAX(IF(Einstellungen!$C$11="7 Tage",MAX(0,(MIN(DATE(2026,3,0),IF(Mitarbeiter!$D299="",DATE(2026,3,0),Mitarbeiter!$D299),TODAY()))-(MAX(DATE(2026,2,1),Mitarbeiter!$C299))+1),MAX(0,NETWORKDAYS(MAX(DATE(2026,2,1),Mitarbeiter!$C299),MIN(DATE(2026,3,0),IF(Mitarbeiter!$D299="",DATE(2026,3,0),Mitarbeiter!$D299),TODAY()),Einstellungen!$F$13:$F$67)))*N(Mitarbeiter!$E299)/IF(Einstellungen!$C$11="7 Tage",7,5),N('Ist-Stunden'!G299)+(N(Krankheitstage!H299)+N(Krankheitstage!T299))*N($C299))))</f>
        <v/>
      </c>
      <c r="AL299" s="76">
        <f>IF($B299="",0,IF(Einstellungen!$C$10="Ja",MAX(IF(Einstellungen!$C$11="7 Tage",MAX(0,(MIN(DATE(2026,4,0),IF(Mitarbeiter!$D299="",DATE(2026,4,0),Mitarbeiter!$D299),TODAY()))-(MAX(DATE(2026,3,1),Mitarbeiter!$C299))+1),MAX(0,NETWORKDAYS(MAX(DATE(2026,3,1),Mitarbeiter!$C299),MIN(DATE(2026,4,0),IF(Mitarbeiter!$D299="",DATE(2026,4,0),Mitarbeiter!$D299),TODAY()),Einstellungen!$F$13:$F$67)))*N(Mitarbeiter!$E299)/IF(Einstellungen!$C$11="7 Tage",7,5),N('Ist-Stunden'!H299)),MAX(IF(Einstellungen!$C$11="7 Tage",MAX(0,(MIN(DATE(2026,4,0),IF(Mitarbeiter!$D299="",DATE(2026,4,0),Mitarbeiter!$D299),TODAY()))-(MAX(DATE(2026,3,1),Mitarbeiter!$C299))+1),MAX(0,NETWORKDAYS(MAX(DATE(2026,3,1),Mitarbeiter!$C299),MIN(DATE(2026,4,0),IF(Mitarbeiter!$D299="",DATE(2026,4,0),Mitarbeiter!$D299),TODAY()),Einstellungen!$F$13:$F$67)))*N(Mitarbeiter!$E299)/IF(Einstellungen!$C$11="7 Tage",7,5),N('Ist-Stunden'!H299)+(N(Krankheitstage!I299)+N(Krankheitstage!U299))*N($C299))))</f>
        <v/>
      </c>
      <c r="AM299" s="76">
        <f>IF($B299="",0,IF(Einstellungen!$C$10="Ja",MAX(IF(Einstellungen!$C$11="7 Tage",MAX(0,(MIN(DATE(2026,5,0),IF(Mitarbeiter!$D299="",DATE(2026,5,0),Mitarbeiter!$D299),TODAY()))-(MAX(DATE(2026,4,1),Mitarbeiter!$C299))+1),MAX(0,NETWORKDAYS(MAX(DATE(2026,4,1),Mitarbeiter!$C299),MIN(DATE(2026,5,0),IF(Mitarbeiter!$D299="",DATE(2026,5,0),Mitarbeiter!$D299),TODAY()),Einstellungen!$F$13:$F$67)))*N(Mitarbeiter!$E299)/IF(Einstellungen!$C$11="7 Tage",7,5),N('Ist-Stunden'!I299)),MAX(IF(Einstellungen!$C$11="7 Tage",MAX(0,(MIN(DATE(2026,5,0),IF(Mitarbeiter!$D299="",DATE(2026,5,0),Mitarbeiter!$D299),TODAY()))-(MAX(DATE(2026,4,1),Mitarbeiter!$C299))+1),MAX(0,NETWORKDAYS(MAX(DATE(2026,4,1),Mitarbeiter!$C299),MIN(DATE(2026,5,0),IF(Mitarbeiter!$D299="",DATE(2026,5,0),Mitarbeiter!$D299),TODAY()),Einstellungen!$F$13:$F$67)))*N(Mitarbeiter!$E299)/IF(Einstellungen!$C$11="7 Tage",7,5),N('Ist-Stunden'!I299)+(N(Krankheitstage!J299)+N(Krankheitstage!V299))*N($C299))))</f>
        <v/>
      </c>
      <c r="AN299" s="76">
        <f>IF($B299="",0,IF(Einstellungen!$C$10="Ja",MAX(IF(Einstellungen!$C$11="7 Tage",MAX(0,(MIN(DATE(2026,6,0),IF(Mitarbeiter!$D299="",DATE(2026,6,0),Mitarbeiter!$D299),TODAY()))-(MAX(DATE(2026,5,1),Mitarbeiter!$C299))+1),MAX(0,NETWORKDAYS(MAX(DATE(2026,5,1),Mitarbeiter!$C299),MIN(DATE(2026,6,0),IF(Mitarbeiter!$D299="",DATE(2026,6,0),Mitarbeiter!$D299),TODAY()),Einstellungen!$F$13:$F$67)))*N(Mitarbeiter!$E299)/IF(Einstellungen!$C$11="7 Tage",7,5),N('Ist-Stunden'!J299)),MAX(IF(Einstellungen!$C$11="7 Tage",MAX(0,(MIN(DATE(2026,6,0),IF(Mitarbeiter!$D299="",DATE(2026,6,0),Mitarbeiter!$D299),TODAY()))-(MAX(DATE(2026,5,1),Mitarbeiter!$C299))+1),MAX(0,NETWORKDAYS(MAX(DATE(2026,5,1),Mitarbeiter!$C299),MIN(DATE(2026,6,0),IF(Mitarbeiter!$D299="",DATE(2026,6,0),Mitarbeiter!$D299),TODAY()),Einstellungen!$F$13:$F$67)))*N(Mitarbeiter!$E299)/IF(Einstellungen!$C$11="7 Tage",7,5),N('Ist-Stunden'!J299)+(N(Krankheitstage!K299)+N(Krankheitstage!W299))*N($C299))))</f>
        <v/>
      </c>
      <c r="AO299" s="76">
        <f>IF($B299="",0,IF(Einstellungen!$C$10="Ja",MAX(IF(Einstellungen!$C$11="7 Tage",MAX(0,(MIN(DATE(2026,7,0),IF(Mitarbeiter!$D299="",DATE(2026,7,0),Mitarbeiter!$D299),TODAY()))-(MAX(DATE(2026,6,1),Mitarbeiter!$C299))+1),MAX(0,NETWORKDAYS(MAX(DATE(2026,6,1),Mitarbeiter!$C299),MIN(DATE(2026,7,0),IF(Mitarbeiter!$D299="",DATE(2026,7,0),Mitarbeiter!$D299),TODAY()),Einstellungen!$F$13:$F$67)))*N(Mitarbeiter!$E299)/IF(Einstellungen!$C$11="7 Tage",7,5),N('Ist-Stunden'!K299)),MAX(IF(Einstellungen!$C$11="7 Tage",MAX(0,(MIN(DATE(2026,7,0),IF(Mitarbeiter!$D299="",DATE(2026,7,0),Mitarbeiter!$D299),TODAY()))-(MAX(DATE(2026,6,1),Mitarbeiter!$C299))+1),MAX(0,NETWORKDAYS(MAX(DATE(2026,6,1),Mitarbeiter!$C299),MIN(DATE(2026,7,0),IF(Mitarbeiter!$D299="",DATE(2026,7,0),Mitarbeiter!$D299),TODAY()),Einstellungen!$F$13:$F$67)))*N(Mitarbeiter!$E299)/IF(Einstellungen!$C$11="7 Tage",7,5),N('Ist-Stunden'!K299)+(N(Krankheitstage!L299)+N(Krankheitstage!X299))*N($C299))))</f>
        <v/>
      </c>
      <c r="AP299" s="76">
        <f>IF($B299="",0,IF(Einstellungen!$C$10="Ja",MAX(IF(Einstellungen!$C$11="7 Tage",MAX(0,(MIN(DATE(2026,8,0),IF(Mitarbeiter!$D299="",DATE(2026,8,0),Mitarbeiter!$D299),TODAY()))-(MAX(DATE(2026,7,1),Mitarbeiter!$C299))+1),MAX(0,NETWORKDAYS(MAX(DATE(2026,7,1),Mitarbeiter!$C299),MIN(DATE(2026,8,0),IF(Mitarbeiter!$D299="",DATE(2026,8,0),Mitarbeiter!$D299),TODAY()),Einstellungen!$F$13:$F$67)))*N(Mitarbeiter!$E299)/IF(Einstellungen!$C$11="7 Tage",7,5),N('Ist-Stunden'!L299)),MAX(IF(Einstellungen!$C$11="7 Tage",MAX(0,(MIN(DATE(2026,8,0),IF(Mitarbeiter!$D299="",DATE(2026,8,0),Mitarbeiter!$D299),TODAY()))-(MAX(DATE(2026,7,1),Mitarbeiter!$C299))+1),MAX(0,NETWORKDAYS(MAX(DATE(2026,7,1),Mitarbeiter!$C299),MIN(DATE(2026,8,0),IF(Mitarbeiter!$D299="",DATE(2026,8,0),Mitarbeiter!$D299),TODAY()),Einstellungen!$F$13:$F$67)))*N(Mitarbeiter!$E299)/IF(Einstellungen!$C$11="7 Tage",7,5),N('Ist-Stunden'!L299)+(N(Krankheitstage!M299)+N(Krankheitstage!Y299))*N($C299))))</f>
        <v/>
      </c>
      <c r="AQ299" s="76">
        <f>IF($B299="",0,IF(Einstellungen!$C$10="Ja",MAX(IF(Einstellungen!$C$11="7 Tage",MAX(0,(MIN(DATE(2026,9,0),IF(Mitarbeiter!$D299="",DATE(2026,9,0),Mitarbeiter!$D299),TODAY()))-(MAX(DATE(2026,8,1),Mitarbeiter!$C299))+1),MAX(0,NETWORKDAYS(MAX(DATE(2026,8,1),Mitarbeiter!$C299),MIN(DATE(2026,9,0),IF(Mitarbeiter!$D299="",DATE(2026,9,0),Mitarbeiter!$D299),TODAY()),Einstellungen!$F$13:$F$67)))*N(Mitarbeiter!$E299)/IF(Einstellungen!$C$11="7 Tage",7,5),N('Ist-Stunden'!M299)),MAX(IF(Einstellungen!$C$11="7 Tage",MAX(0,(MIN(DATE(2026,9,0),IF(Mitarbeiter!$D299="",DATE(2026,9,0),Mitarbeiter!$D299),TODAY()))-(MAX(DATE(2026,8,1),Mitarbeiter!$C299))+1),MAX(0,NETWORKDAYS(MAX(DATE(2026,8,1),Mitarbeiter!$C299),MIN(DATE(2026,9,0),IF(Mitarbeiter!$D299="",DATE(2026,9,0),Mitarbeiter!$D299),TODAY()),Einstellungen!$F$13:$F$67)))*N(Mitarbeiter!$E299)/IF(Einstellungen!$C$11="7 Tage",7,5),N('Ist-Stunden'!M299)+(N(Krankheitstage!N299)+N(Krankheitstage!Z299))*N($C299))))</f>
        <v/>
      </c>
      <c r="AR299" s="76">
        <f>IF($B299="",0,IF(Einstellungen!$C$10="Ja",MAX(IF(Einstellungen!$C$11="7 Tage",MAX(0,(MIN(DATE(2026,10,0),IF(Mitarbeiter!$D299="",DATE(2026,10,0),Mitarbeiter!$D299),TODAY()))-(MAX(DATE(2026,9,1),Mitarbeiter!$C299))+1),MAX(0,NETWORKDAYS(MAX(DATE(2026,9,1),Mitarbeiter!$C299),MIN(DATE(2026,10,0),IF(Mitarbeiter!$D299="",DATE(2026,10,0),Mitarbeiter!$D299),TODAY()),Einstellungen!$F$13:$F$67)))*N(Mitarbeiter!$E299)/IF(Einstellungen!$C$11="7 Tage",7,5),N('Ist-Stunden'!N299)),MAX(IF(Einstellungen!$C$11="7 Tage",MAX(0,(MIN(DATE(2026,10,0),IF(Mitarbeiter!$D299="",DATE(2026,10,0),Mitarbeiter!$D299),TODAY()))-(MAX(DATE(2026,9,1),Mitarbeiter!$C299))+1),MAX(0,NETWORKDAYS(MAX(DATE(2026,9,1),Mitarbeiter!$C299),MIN(DATE(2026,10,0),IF(Mitarbeiter!$D299="",DATE(2026,10,0),Mitarbeiter!$D299),TODAY()),Einstellungen!$F$13:$F$67)))*N(Mitarbeiter!$E299)/IF(Einstellungen!$C$11="7 Tage",7,5),N('Ist-Stunden'!N299)+(N(Krankheitstage!O299)+N(Krankheitstage!AA299))*N($C299))))</f>
        <v/>
      </c>
      <c r="AS299" s="76">
        <f>IF($B299="",0,IF(Einstellungen!$C$10="Ja",MAX(IF(Einstellungen!$C$11="7 Tage",MAX(0,(MIN(DATE(2026,11,0),IF(Mitarbeiter!$D299="",DATE(2026,11,0),Mitarbeiter!$D299),TODAY()))-(MAX(DATE(2026,10,1),Mitarbeiter!$C299))+1),MAX(0,NETWORKDAYS(MAX(DATE(2026,10,1),Mitarbeiter!$C299),MIN(DATE(2026,11,0),IF(Mitarbeiter!$D299="",DATE(2026,11,0),Mitarbeiter!$D299),TODAY()),Einstellungen!$F$13:$F$67)))*N(Mitarbeiter!$E299)/IF(Einstellungen!$C$11="7 Tage",7,5),N('Ist-Stunden'!O299)),MAX(IF(Einstellungen!$C$11="7 Tage",MAX(0,(MIN(DATE(2026,11,0),IF(Mitarbeiter!$D299="",DATE(2026,11,0),Mitarbeiter!$D299),TODAY()))-(MAX(DATE(2026,10,1),Mitarbeiter!$C299))+1),MAX(0,NETWORKDAYS(MAX(DATE(2026,10,1),Mitarbeiter!$C299),MIN(DATE(2026,11,0),IF(Mitarbeiter!$D299="",DATE(2026,11,0),Mitarbeiter!$D299),TODAY()),Einstellungen!$F$13:$F$67)))*N(Mitarbeiter!$E299)/IF(Einstellungen!$C$11="7 Tage",7,5),N('Ist-Stunden'!O299)+(N(Krankheitstage!P299)+N(Krankheitstage!AB299))*N($C299))))</f>
        <v/>
      </c>
      <c r="AT299" s="76">
        <f>IF($B299="",0,IF(Einstellungen!$C$10="Ja",MAX(IF(Einstellungen!$C$11="7 Tage",MAX(0,(MIN(DATE(2026,12,0),IF(Mitarbeiter!$D299="",DATE(2026,12,0),Mitarbeiter!$D299),TODAY()))-(MAX(DATE(2026,11,1),Mitarbeiter!$C299))+1),MAX(0,NETWORKDAYS(MAX(DATE(2026,11,1),Mitarbeiter!$C299),MIN(DATE(2026,12,0),IF(Mitarbeiter!$D299="",DATE(2026,12,0),Mitarbeiter!$D299),TODAY()),Einstellungen!$F$13:$F$67)))*N(Mitarbeiter!$E299)/IF(Einstellungen!$C$11="7 Tage",7,5),N('Ist-Stunden'!P299)),MAX(IF(Einstellungen!$C$11="7 Tage",MAX(0,(MIN(DATE(2026,12,0),IF(Mitarbeiter!$D299="",DATE(2026,12,0),Mitarbeiter!$D299),TODAY()))-(MAX(DATE(2026,11,1),Mitarbeiter!$C299))+1),MAX(0,NETWORKDAYS(MAX(DATE(2026,11,1),Mitarbeiter!$C299),MIN(DATE(2026,12,0),IF(Mitarbeiter!$D299="",DATE(2026,12,0),Mitarbeiter!$D299),TODAY()),Einstellungen!$F$13:$F$67)))*N(Mitarbeiter!$E299)/IF(Einstellungen!$C$11="7 Tage",7,5),N('Ist-Stunden'!P299)+(N(Krankheitstage!Q299)+N(Krankheitstage!AC299))*N($C299))))</f>
        <v/>
      </c>
      <c r="AU299" s="76">
        <f>IF($B299="",0,IF(Einstellungen!$C$10="Ja",MAX(IF(Einstellungen!$C$11="7 Tage",MAX(0,(MIN(DATE(2026,13,0),IF(Mitarbeiter!$D299="",DATE(2026,13,0),Mitarbeiter!$D299),TODAY()))-(MAX(DATE(2026,12,1),Mitarbeiter!$C299))+1),MAX(0,NETWORKDAYS(MAX(DATE(2026,12,1),Mitarbeiter!$C299),MIN(DATE(2026,13,0),IF(Mitarbeiter!$D299="",DATE(2026,13,0),Mitarbeiter!$D299),TODAY()),Einstellungen!$F$13:$F$67)))*N(Mitarbeiter!$E299)/IF(Einstellungen!$C$11="7 Tage",7,5),N('Ist-Stunden'!Q299)),MAX(IF(Einstellungen!$C$11="7 Tage",MAX(0,(MIN(DATE(2026,13,0),IF(Mitarbeiter!$D299="",DATE(2026,13,0),Mitarbeiter!$D299),TODAY()))-(MAX(DATE(2026,12,1),Mitarbeiter!$C299))+1),MAX(0,NETWORKDAYS(MAX(DATE(2026,12,1),Mitarbeiter!$C299),MIN(DATE(2026,13,0),IF(Mitarbeiter!$D299="",DATE(2026,13,0),Mitarbeiter!$D299),TODAY()),Einstellungen!$F$13:$F$67)))*N(Mitarbeiter!$E299)/IF(Einstellungen!$C$11="7 Tage",7,5),N('Ist-Stunden'!Q299)+(N(Krankheitstage!R299)+N(Krankheitstage!AD299))*N($C299))))</f>
        <v/>
      </c>
      <c r="AV299" s="76">
        <f>IF($B299="",0,IF(Einstellungen!$C$10="Ja",MAX(IF(Einstellungen!$C$11="7 Tage",MAX(0,(MIN(DATE(2027,2,0),IF(Mitarbeiter!$D299="",DATE(2027,2,0),Mitarbeiter!$D299),TODAY()))-(MAX(DATE(2027,1,1),Mitarbeiter!$C299))+1),MAX(0,NETWORKDAYS(MAX(DATE(2027,1,1),Mitarbeiter!$C299),MIN(DATE(2027,2,0),IF(Mitarbeiter!$D299="",DATE(2027,2,0),Mitarbeiter!$D299),TODAY()),Einstellungen!$F$13:$F$67)))*N(Mitarbeiter!$E299)/IF(Einstellungen!$C$11="7 Tage",7,5),N('Ist-Stunden'!R299)),MAX(IF(Einstellungen!$C$11="7 Tage",MAX(0,(MIN(DATE(2027,2,0),IF(Mitarbeiter!$D299="",DATE(2027,2,0),Mitarbeiter!$D299),TODAY()))-(MAX(DATE(2027,1,1),Mitarbeiter!$C299))+1),MAX(0,NETWORKDAYS(MAX(DATE(2027,1,1),Mitarbeiter!$C299),MIN(DATE(2027,2,0),IF(Mitarbeiter!$D299="",DATE(2027,2,0),Mitarbeiter!$D299),TODAY()),Einstellungen!$F$13:$F$67)))*N(Mitarbeiter!$E299)/IF(Einstellungen!$C$11="7 Tage",7,5),N('Ist-Stunden'!R299)+(N(Krankheitstage!AE299)+N(Krankheitstage!AQ299))*N($C299))))</f>
        <v/>
      </c>
      <c r="AW299" s="76">
        <f>IF($B299="",0,IF(Einstellungen!$C$10="Ja",MAX(IF(Einstellungen!$C$11="7 Tage",MAX(0,(MIN(DATE(2027,3,0),IF(Mitarbeiter!$D299="",DATE(2027,3,0),Mitarbeiter!$D299),TODAY()))-(MAX(DATE(2027,2,1),Mitarbeiter!$C299))+1),MAX(0,NETWORKDAYS(MAX(DATE(2027,2,1),Mitarbeiter!$C299),MIN(DATE(2027,3,0),IF(Mitarbeiter!$D299="",DATE(2027,3,0),Mitarbeiter!$D299),TODAY()),Einstellungen!$F$13:$F$67)))*N(Mitarbeiter!$E299)/IF(Einstellungen!$C$11="7 Tage",7,5),N('Ist-Stunden'!S299)),MAX(IF(Einstellungen!$C$11="7 Tage",MAX(0,(MIN(DATE(2027,3,0),IF(Mitarbeiter!$D299="",DATE(2027,3,0),Mitarbeiter!$D299),TODAY()))-(MAX(DATE(2027,2,1),Mitarbeiter!$C299))+1),MAX(0,NETWORKDAYS(MAX(DATE(2027,2,1),Mitarbeiter!$C299),MIN(DATE(2027,3,0),IF(Mitarbeiter!$D299="",DATE(2027,3,0),Mitarbeiter!$D299),TODAY()),Einstellungen!$F$13:$F$67)))*N(Mitarbeiter!$E299)/IF(Einstellungen!$C$11="7 Tage",7,5),N('Ist-Stunden'!S299)+(N(Krankheitstage!AF299)+N(Krankheitstage!AR299))*N($C299))))</f>
        <v/>
      </c>
      <c r="AX299" s="76">
        <f>IF($B299="",0,IF(Einstellungen!$C$10="Ja",MAX(IF(Einstellungen!$C$11="7 Tage",MAX(0,(MIN(DATE(2027,4,0),IF(Mitarbeiter!$D299="",DATE(2027,4,0),Mitarbeiter!$D299),TODAY()))-(MAX(DATE(2027,3,1),Mitarbeiter!$C299))+1),MAX(0,NETWORKDAYS(MAX(DATE(2027,3,1),Mitarbeiter!$C299),MIN(DATE(2027,4,0),IF(Mitarbeiter!$D299="",DATE(2027,4,0),Mitarbeiter!$D299),TODAY()),Einstellungen!$F$13:$F$67)))*N(Mitarbeiter!$E299)/IF(Einstellungen!$C$11="7 Tage",7,5),N('Ist-Stunden'!T299)),MAX(IF(Einstellungen!$C$11="7 Tage",MAX(0,(MIN(DATE(2027,4,0),IF(Mitarbeiter!$D299="",DATE(2027,4,0),Mitarbeiter!$D299),TODAY()))-(MAX(DATE(2027,3,1),Mitarbeiter!$C299))+1),MAX(0,NETWORKDAYS(MAX(DATE(2027,3,1),Mitarbeiter!$C299),MIN(DATE(2027,4,0),IF(Mitarbeiter!$D299="",DATE(2027,4,0),Mitarbeiter!$D299),TODAY()),Einstellungen!$F$13:$F$67)))*N(Mitarbeiter!$E299)/IF(Einstellungen!$C$11="7 Tage",7,5),N('Ist-Stunden'!T299)+(N(Krankheitstage!AG299)+N(Krankheitstage!AS299))*N($C299))))</f>
        <v/>
      </c>
      <c r="AY299" s="76">
        <f>IF($B299="",0,IF(Einstellungen!$C$10="Ja",MAX(IF(Einstellungen!$C$11="7 Tage",MAX(0,(MIN(DATE(2027,5,0),IF(Mitarbeiter!$D299="",DATE(2027,5,0),Mitarbeiter!$D299),TODAY()))-(MAX(DATE(2027,4,1),Mitarbeiter!$C299))+1),MAX(0,NETWORKDAYS(MAX(DATE(2027,4,1),Mitarbeiter!$C299),MIN(DATE(2027,5,0),IF(Mitarbeiter!$D299="",DATE(2027,5,0),Mitarbeiter!$D299),TODAY()),Einstellungen!$F$13:$F$67)))*N(Mitarbeiter!$E299)/IF(Einstellungen!$C$11="7 Tage",7,5),N('Ist-Stunden'!U299)),MAX(IF(Einstellungen!$C$11="7 Tage",MAX(0,(MIN(DATE(2027,5,0),IF(Mitarbeiter!$D299="",DATE(2027,5,0),Mitarbeiter!$D299),TODAY()))-(MAX(DATE(2027,4,1),Mitarbeiter!$C299))+1),MAX(0,NETWORKDAYS(MAX(DATE(2027,4,1),Mitarbeiter!$C299),MIN(DATE(2027,5,0),IF(Mitarbeiter!$D299="",DATE(2027,5,0),Mitarbeiter!$D299),TODAY()),Einstellungen!$F$13:$F$67)))*N(Mitarbeiter!$E299)/IF(Einstellungen!$C$11="7 Tage",7,5),N('Ist-Stunden'!U299)+(N(Krankheitstage!AH299)+N(Krankheitstage!AT299))*N($C299))))</f>
        <v/>
      </c>
      <c r="AZ299" s="76">
        <f>IF($B299="",0,IF(Einstellungen!$C$10="Ja",MAX(IF(Einstellungen!$C$11="7 Tage",MAX(0,(MIN(DATE(2027,6,0),IF(Mitarbeiter!$D299="",DATE(2027,6,0),Mitarbeiter!$D299),TODAY()))-(MAX(DATE(2027,5,1),Mitarbeiter!$C299))+1),MAX(0,NETWORKDAYS(MAX(DATE(2027,5,1),Mitarbeiter!$C299),MIN(DATE(2027,6,0),IF(Mitarbeiter!$D299="",DATE(2027,6,0),Mitarbeiter!$D299),TODAY()),Einstellungen!$F$13:$F$67)))*N(Mitarbeiter!$E299)/IF(Einstellungen!$C$11="7 Tage",7,5),N('Ist-Stunden'!V299)),MAX(IF(Einstellungen!$C$11="7 Tage",MAX(0,(MIN(DATE(2027,6,0),IF(Mitarbeiter!$D299="",DATE(2027,6,0),Mitarbeiter!$D299),TODAY()))-(MAX(DATE(2027,5,1),Mitarbeiter!$C299))+1),MAX(0,NETWORKDAYS(MAX(DATE(2027,5,1),Mitarbeiter!$C299),MIN(DATE(2027,6,0),IF(Mitarbeiter!$D299="",DATE(2027,6,0),Mitarbeiter!$D299),TODAY()),Einstellungen!$F$13:$F$67)))*N(Mitarbeiter!$E299)/IF(Einstellungen!$C$11="7 Tage",7,5),N('Ist-Stunden'!V299)+(N(Krankheitstage!AI299)+N(Krankheitstage!AU299))*N($C299))))</f>
        <v/>
      </c>
      <c r="BA299" s="76">
        <f>IF($B299="",0,IF(Einstellungen!$C$10="Ja",MAX(IF(Einstellungen!$C$11="7 Tage",MAX(0,(MIN(DATE(2027,7,0),IF(Mitarbeiter!$D299="",DATE(2027,7,0),Mitarbeiter!$D299),TODAY()))-(MAX(DATE(2027,6,1),Mitarbeiter!$C299))+1),MAX(0,NETWORKDAYS(MAX(DATE(2027,6,1),Mitarbeiter!$C299),MIN(DATE(2027,7,0),IF(Mitarbeiter!$D299="",DATE(2027,7,0),Mitarbeiter!$D299),TODAY()),Einstellungen!$F$13:$F$67)))*N(Mitarbeiter!$E299)/IF(Einstellungen!$C$11="7 Tage",7,5),N('Ist-Stunden'!W299)),MAX(IF(Einstellungen!$C$11="7 Tage",MAX(0,(MIN(DATE(2027,7,0),IF(Mitarbeiter!$D299="",DATE(2027,7,0),Mitarbeiter!$D299),TODAY()))-(MAX(DATE(2027,6,1),Mitarbeiter!$C299))+1),MAX(0,NETWORKDAYS(MAX(DATE(2027,6,1),Mitarbeiter!$C299),MIN(DATE(2027,7,0),IF(Mitarbeiter!$D299="",DATE(2027,7,0),Mitarbeiter!$D299),TODAY()),Einstellungen!$F$13:$F$67)))*N(Mitarbeiter!$E299)/IF(Einstellungen!$C$11="7 Tage",7,5),N('Ist-Stunden'!W299)+(N(Krankheitstage!AJ299)+N(Krankheitstage!AV299))*N($C299))))</f>
        <v/>
      </c>
      <c r="BB299" s="76">
        <f>IF($B299="",0,IF(Einstellungen!$C$10="Ja",MAX(IF(Einstellungen!$C$11="7 Tage",MAX(0,(MIN(DATE(2027,8,0),IF(Mitarbeiter!$D299="",DATE(2027,8,0),Mitarbeiter!$D299),TODAY()))-(MAX(DATE(2027,7,1),Mitarbeiter!$C299))+1),MAX(0,NETWORKDAYS(MAX(DATE(2027,7,1),Mitarbeiter!$C299),MIN(DATE(2027,8,0),IF(Mitarbeiter!$D299="",DATE(2027,8,0),Mitarbeiter!$D299),TODAY()),Einstellungen!$F$13:$F$67)))*N(Mitarbeiter!$E299)/IF(Einstellungen!$C$11="7 Tage",7,5),N('Ist-Stunden'!X299)),MAX(IF(Einstellungen!$C$11="7 Tage",MAX(0,(MIN(DATE(2027,8,0),IF(Mitarbeiter!$D299="",DATE(2027,8,0),Mitarbeiter!$D299),TODAY()))-(MAX(DATE(2027,7,1),Mitarbeiter!$C299))+1),MAX(0,NETWORKDAYS(MAX(DATE(2027,7,1),Mitarbeiter!$C299),MIN(DATE(2027,8,0),IF(Mitarbeiter!$D299="",DATE(2027,8,0),Mitarbeiter!$D299),TODAY()),Einstellungen!$F$13:$F$67)))*N(Mitarbeiter!$E299)/IF(Einstellungen!$C$11="7 Tage",7,5),N('Ist-Stunden'!X299)+(N(Krankheitstage!AK299)+N(Krankheitstage!AW299))*N($C299))))</f>
        <v/>
      </c>
      <c r="BC299" s="76">
        <f>IF($B299="",0,IF(Einstellungen!$C$10="Ja",MAX(IF(Einstellungen!$C$11="7 Tage",MAX(0,(MIN(DATE(2027,9,0),IF(Mitarbeiter!$D299="",DATE(2027,9,0),Mitarbeiter!$D299),TODAY()))-(MAX(DATE(2027,8,1),Mitarbeiter!$C299))+1),MAX(0,NETWORKDAYS(MAX(DATE(2027,8,1),Mitarbeiter!$C299),MIN(DATE(2027,9,0),IF(Mitarbeiter!$D299="",DATE(2027,9,0),Mitarbeiter!$D299),TODAY()),Einstellungen!$F$13:$F$67)))*N(Mitarbeiter!$E299)/IF(Einstellungen!$C$11="7 Tage",7,5),N('Ist-Stunden'!Y299)),MAX(IF(Einstellungen!$C$11="7 Tage",MAX(0,(MIN(DATE(2027,9,0),IF(Mitarbeiter!$D299="",DATE(2027,9,0),Mitarbeiter!$D299),TODAY()))-(MAX(DATE(2027,8,1),Mitarbeiter!$C299))+1),MAX(0,NETWORKDAYS(MAX(DATE(2027,8,1),Mitarbeiter!$C299),MIN(DATE(2027,9,0),IF(Mitarbeiter!$D299="",DATE(2027,9,0),Mitarbeiter!$D299),TODAY()),Einstellungen!$F$13:$F$67)))*N(Mitarbeiter!$E299)/IF(Einstellungen!$C$11="7 Tage",7,5),N('Ist-Stunden'!Y299)+(N(Krankheitstage!AL299)+N(Krankheitstage!AX299))*N($C299))))</f>
        <v/>
      </c>
      <c r="BD299" s="76">
        <f>IF($B299="",0,IF(Einstellungen!$C$10="Ja",MAX(IF(Einstellungen!$C$11="7 Tage",MAX(0,(MIN(DATE(2027,10,0),IF(Mitarbeiter!$D299="",DATE(2027,10,0),Mitarbeiter!$D299),TODAY()))-(MAX(DATE(2027,9,1),Mitarbeiter!$C299))+1),MAX(0,NETWORKDAYS(MAX(DATE(2027,9,1),Mitarbeiter!$C299),MIN(DATE(2027,10,0),IF(Mitarbeiter!$D299="",DATE(2027,10,0),Mitarbeiter!$D299),TODAY()),Einstellungen!$F$13:$F$67)))*N(Mitarbeiter!$E299)/IF(Einstellungen!$C$11="7 Tage",7,5),N('Ist-Stunden'!Z299)),MAX(IF(Einstellungen!$C$11="7 Tage",MAX(0,(MIN(DATE(2027,10,0),IF(Mitarbeiter!$D299="",DATE(2027,10,0),Mitarbeiter!$D299),TODAY()))-(MAX(DATE(2027,9,1),Mitarbeiter!$C299))+1),MAX(0,NETWORKDAYS(MAX(DATE(2027,9,1),Mitarbeiter!$C299),MIN(DATE(2027,10,0),IF(Mitarbeiter!$D299="",DATE(2027,10,0),Mitarbeiter!$D299),TODAY()),Einstellungen!$F$13:$F$67)))*N(Mitarbeiter!$E299)/IF(Einstellungen!$C$11="7 Tage",7,5),N('Ist-Stunden'!Z299)+(N(Krankheitstage!AM299)+N(Krankheitstage!AY299))*N($C299))))</f>
        <v/>
      </c>
      <c r="BE299" s="76">
        <f>IF($B299="",0,IF(Einstellungen!$C$10="Ja",MAX(IF(Einstellungen!$C$11="7 Tage",MAX(0,(MIN(DATE(2027,11,0),IF(Mitarbeiter!$D299="",DATE(2027,11,0),Mitarbeiter!$D299),TODAY()))-(MAX(DATE(2027,10,1),Mitarbeiter!$C299))+1),MAX(0,NETWORKDAYS(MAX(DATE(2027,10,1),Mitarbeiter!$C299),MIN(DATE(2027,11,0),IF(Mitarbeiter!$D299="",DATE(2027,11,0),Mitarbeiter!$D299),TODAY()),Einstellungen!$F$13:$F$67)))*N(Mitarbeiter!$E299)/IF(Einstellungen!$C$11="7 Tage",7,5),N('Ist-Stunden'!AA299)),MAX(IF(Einstellungen!$C$11="7 Tage",MAX(0,(MIN(DATE(2027,11,0),IF(Mitarbeiter!$D299="",DATE(2027,11,0),Mitarbeiter!$D299),TODAY()))-(MAX(DATE(2027,10,1),Mitarbeiter!$C299))+1),MAX(0,NETWORKDAYS(MAX(DATE(2027,10,1),Mitarbeiter!$C299),MIN(DATE(2027,11,0),IF(Mitarbeiter!$D299="",DATE(2027,11,0),Mitarbeiter!$D299),TODAY()),Einstellungen!$F$13:$F$67)))*N(Mitarbeiter!$E299)/IF(Einstellungen!$C$11="7 Tage",7,5),N('Ist-Stunden'!AA299)+(N(Krankheitstage!AN299)+N(Krankheitstage!AZ299))*N($C299))))</f>
        <v/>
      </c>
      <c r="BF299" s="76">
        <f>IF($B299="",0,IF(Einstellungen!$C$10="Ja",MAX(IF(Einstellungen!$C$11="7 Tage",MAX(0,(MIN(DATE(2027,12,0),IF(Mitarbeiter!$D299="",DATE(2027,12,0),Mitarbeiter!$D299),TODAY()))-(MAX(DATE(2027,11,1),Mitarbeiter!$C299))+1),MAX(0,NETWORKDAYS(MAX(DATE(2027,11,1),Mitarbeiter!$C299),MIN(DATE(2027,12,0),IF(Mitarbeiter!$D299="",DATE(2027,12,0),Mitarbeiter!$D299),TODAY()),Einstellungen!$F$13:$F$67)))*N(Mitarbeiter!$E299)/IF(Einstellungen!$C$11="7 Tage",7,5),N('Ist-Stunden'!AB299)),MAX(IF(Einstellungen!$C$11="7 Tage",MAX(0,(MIN(DATE(2027,12,0),IF(Mitarbeiter!$D299="",DATE(2027,12,0),Mitarbeiter!$D299),TODAY()))-(MAX(DATE(2027,11,1),Mitarbeiter!$C299))+1),MAX(0,NETWORKDAYS(MAX(DATE(2027,11,1),Mitarbeiter!$C299),MIN(DATE(2027,12,0),IF(Mitarbeiter!$D299="",DATE(2027,12,0),Mitarbeiter!$D299),TODAY()),Einstellungen!$F$13:$F$67)))*N(Mitarbeiter!$E299)/IF(Einstellungen!$C$11="7 Tage",7,5),N('Ist-Stunden'!AB299)+(N(Krankheitstage!AO299)+N(Krankheitstage!BA299))*N($C299))))</f>
        <v/>
      </c>
      <c r="BG299" s="76">
        <f>IF($B299="",0,IF(Einstellungen!$C$10="Ja",MAX(IF(Einstellungen!$C$11="7 Tage",MAX(0,(MIN(DATE(2027,13,0),IF(Mitarbeiter!$D299="",DATE(2027,13,0),Mitarbeiter!$D299),TODAY()))-(MAX(DATE(2027,12,1),Mitarbeiter!$C299))+1),MAX(0,NETWORKDAYS(MAX(DATE(2027,12,1),Mitarbeiter!$C299),MIN(DATE(2027,13,0),IF(Mitarbeiter!$D299="",DATE(2027,13,0),Mitarbeiter!$D299),TODAY()),Einstellungen!$F$13:$F$67)))*N(Mitarbeiter!$E299)/IF(Einstellungen!$C$11="7 Tage",7,5),N('Ist-Stunden'!AC299)),MAX(IF(Einstellungen!$C$11="7 Tage",MAX(0,(MIN(DATE(2027,13,0),IF(Mitarbeiter!$D299="",DATE(2027,13,0),Mitarbeiter!$D299),TODAY()))-(MAX(DATE(2027,12,1),Mitarbeiter!$C299))+1),MAX(0,NETWORKDAYS(MAX(DATE(2027,12,1),Mitarbeiter!$C299),MIN(DATE(2027,13,0),IF(Mitarbeiter!$D299="",DATE(2027,13,0),Mitarbeiter!$D299),TODAY()),Einstellungen!$F$13:$F$67)))*N(Mitarbeiter!$E299)/IF(Einstellungen!$C$11="7 Tage",7,5),N('Ist-Stunden'!AC299)+(N(Krankheitstage!AP299)+N(Krankheitstage!BB299))*N($C299))))</f>
        <v/>
      </c>
      <c r="BH299" s="76">
        <f>IF($B299="",0,IF(Einstellungen!$C$10="Ja",MAX(IF(Einstellungen!$C$11="7 Tage",MAX(0,(MIN(DATE(2028,2,0),IF(Mitarbeiter!$D299="",DATE(2028,2,0),Mitarbeiter!$D299),TODAY()))-(MAX(DATE(2028,1,1),Mitarbeiter!$C299))+1),MAX(0,NETWORKDAYS(MAX(DATE(2028,1,1),Mitarbeiter!$C299),MIN(DATE(2028,2,0),IF(Mitarbeiter!$D299="",DATE(2028,2,0),Mitarbeiter!$D299),TODAY()),Einstellungen!$F$13:$F$67)))*N(Mitarbeiter!$E299)/IF(Einstellungen!$C$11="7 Tage",7,5),N('Ist-Stunden'!AD299)),MAX(IF(Einstellungen!$C$11="7 Tage",MAX(0,(MIN(DATE(2028,2,0),IF(Mitarbeiter!$D299="",DATE(2028,2,0),Mitarbeiter!$D299),TODAY()))-(MAX(DATE(2028,1,1),Mitarbeiter!$C299))+1),MAX(0,NETWORKDAYS(MAX(DATE(2028,1,1),Mitarbeiter!$C299),MIN(DATE(2028,2,0),IF(Mitarbeiter!$D299="",DATE(2028,2,0),Mitarbeiter!$D299),TODAY()),Einstellungen!$F$13:$F$67)))*N(Mitarbeiter!$E299)/IF(Einstellungen!$C$11="7 Tage",7,5),N('Ist-Stunden'!AD299)+(N(Krankheitstage!BC299)+N(Krankheitstage!BO299))*N($C299))))</f>
        <v/>
      </c>
      <c r="BI299" s="76">
        <f>IF($B299="",0,IF(Einstellungen!$C$10="Ja",MAX(IF(Einstellungen!$C$11="7 Tage",MAX(0,(MIN(DATE(2028,3,0),IF(Mitarbeiter!$D299="",DATE(2028,3,0),Mitarbeiter!$D299),TODAY()))-(MAX(DATE(2028,2,1),Mitarbeiter!$C299))+1),MAX(0,NETWORKDAYS(MAX(DATE(2028,2,1),Mitarbeiter!$C299),MIN(DATE(2028,3,0),IF(Mitarbeiter!$D299="",DATE(2028,3,0),Mitarbeiter!$D299),TODAY()),Einstellungen!$F$13:$F$67)))*N(Mitarbeiter!$E299)/IF(Einstellungen!$C$11="7 Tage",7,5),N('Ist-Stunden'!AE299)),MAX(IF(Einstellungen!$C$11="7 Tage",MAX(0,(MIN(DATE(2028,3,0),IF(Mitarbeiter!$D299="",DATE(2028,3,0),Mitarbeiter!$D299),TODAY()))-(MAX(DATE(2028,2,1),Mitarbeiter!$C299))+1),MAX(0,NETWORKDAYS(MAX(DATE(2028,2,1),Mitarbeiter!$C299),MIN(DATE(2028,3,0),IF(Mitarbeiter!$D299="",DATE(2028,3,0),Mitarbeiter!$D299),TODAY()),Einstellungen!$F$13:$F$67)))*N(Mitarbeiter!$E299)/IF(Einstellungen!$C$11="7 Tage",7,5),N('Ist-Stunden'!AE299)+(N(Krankheitstage!BD299)+N(Krankheitstage!BP299))*N($C299))))</f>
        <v/>
      </c>
      <c r="BJ299" s="76">
        <f>IF($B299="",0,IF(Einstellungen!$C$10="Ja",MAX(IF(Einstellungen!$C$11="7 Tage",MAX(0,(MIN(DATE(2028,4,0),IF(Mitarbeiter!$D299="",DATE(2028,4,0),Mitarbeiter!$D299),TODAY()))-(MAX(DATE(2028,3,1),Mitarbeiter!$C299))+1),MAX(0,NETWORKDAYS(MAX(DATE(2028,3,1),Mitarbeiter!$C299),MIN(DATE(2028,4,0),IF(Mitarbeiter!$D299="",DATE(2028,4,0),Mitarbeiter!$D299),TODAY()),Einstellungen!$F$13:$F$67)))*N(Mitarbeiter!$E299)/IF(Einstellungen!$C$11="7 Tage",7,5),N('Ist-Stunden'!AF299)),MAX(IF(Einstellungen!$C$11="7 Tage",MAX(0,(MIN(DATE(2028,4,0),IF(Mitarbeiter!$D299="",DATE(2028,4,0),Mitarbeiter!$D299),TODAY()))-(MAX(DATE(2028,3,1),Mitarbeiter!$C299))+1),MAX(0,NETWORKDAYS(MAX(DATE(2028,3,1),Mitarbeiter!$C299),MIN(DATE(2028,4,0),IF(Mitarbeiter!$D299="",DATE(2028,4,0),Mitarbeiter!$D299),TODAY()),Einstellungen!$F$13:$F$67)))*N(Mitarbeiter!$E299)/IF(Einstellungen!$C$11="7 Tage",7,5),N('Ist-Stunden'!AF299)+(N(Krankheitstage!BE299)+N(Krankheitstage!BQ299))*N($C299))))</f>
        <v/>
      </c>
      <c r="BK299" s="76">
        <f>IF($B299="",0,IF(Einstellungen!$C$10="Ja",MAX(IF(Einstellungen!$C$11="7 Tage",MAX(0,(MIN(DATE(2028,5,0),IF(Mitarbeiter!$D299="",DATE(2028,5,0),Mitarbeiter!$D299),TODAY()))-(MAX(DATE(2028,4,1),Mitarbeiter!$C299))+1),MAX(0,NETWORKDAYS(MAX(DATE(2028,4,1),Mitarbeiter!$C299),MIN(DATE(2028,5,0),IF(Mitarbeiter!$D299="",DATE(2028,5,0),Mitarbeiter!$D299),TODAY()),Einstellungen!$F$13:$F$67)))*N(Mitarbeiter!$E299)/IF(Einstellungen!$C$11="7 Tage",7,5),N('Ist-Stunden'!AG299)),MAX(IF(Einstellungen!$C$11="7 Tage",MAX(0,(MIN(DATE(2028,5,0),IF(Mitarbeiter!$D299="",DATE(2028,5,0),Mitarbeiter!$D299),TODAY()))-(MAX(DATE(2028,4,1),Mitarbeiter!$C299))+1),MAX(0,NETWORKDAYS(MAX(DATE(2028,4,1),Mitarbeiter!$C299),MIN(DATE(2028,5,0),IF(Mitarbeiter!$D299="",DATE(2028,5,0),Mitarbeiter!$D299),TODAY()),Einstellungen!$F$13:$F$67)))*N(Mitarbeiter!$E299)/IF(Einstellungen!$C$11="7 Tage",7,5),N('Ist-Stunden'!AG299)+(N(Krankheitstage!BF299)+N(Krankheitstage!BR299))*N($C299))))</f>
        <v/>
      </c>
      <c r="BL299" s="76">
        <f>IF($B299="",0,IF(Einstellungen!$C$10="Ja",MAX(IF(Einstellungen!$C$11="7 Tage",MAX(0,(MIN(DATE(2028,6,0),IF(Mitarbeiter!$D299="",DATE(2028,6,0),Mitarbeiter!$D299),TODAY()))-(MAX(DATE(2028,5,1),Mitarbeiter!$C299))+1),MAX(0,NETWORKDAYS(MAX(DATE(2028,5,1),Mitarbeiter!$C299),MIN(DATE(2028,6,0),IF(Mitarbeiter!$D299="",DATE(2028,6,0),Mitarbeiter!$D299),TODAY()),Einstellungen!$F$13:$F$67)))*N(Mitarbeiter!$E299)/IF(Einstellungen!$C$11="7 Tage",7,5),N('Ist-Stunden'!AH299)),MAX(IF(Einstellungen!$C$11="7 Tage",MAX(0,(MIN(DATE(2028,6,0),IF(Mitarbeiter!$D299="",DATE(2028,6,0),Mitarbeiter!$D299),TODAY()))-(MAX(DATE(2028,5,1),Mitarbeiter!$C299))+1),MAX(0,NETWORKDAYS(MAX(DATE(2028,5,1),Mitarbeiter!$C299),MIN(DATE(2028,6,0),IF(Mitarbeiter!$D299="",DATE(2028,6,0),Mitarbeiter!$D299),TODAY()),Einstellungen!$F$13:$F$67)))*N(Mitarbeiter!$E299)/IF(Einstellungen!$C$11="7 Tage",7,5),N('Ist-Stunden'!AH299)+(N(Krankheitstage!BG299)+N(Krankheitstage!BS299))*N($C299))))</f>
        <v/>
      </c>
      <c r="BM299" s="76">
        <f>IF($B299="",0,IF(Einstellungen!$C$10="Ja",MAX(IF(Einstellungen!$C$11="7 Tage",MAX(0,(MIN(DATE(2028,7,0),IF(Mitarbeiter!$D299="",DATE(2028,7,0),Mitarbeiter!$D299),TODAY()))-(MAX(DATE(2028,6,1),Mitarbeiter!$C299))+1),MAX(0,NETWORKDAYS(MAX(DATE(2028,6,1),Mitarbeiter!$C299),MIN(DATE(2028,7,0),IF(Mitarbeiter!$D299="",DATE(2028,7,0),Mitarbeiter!$D299),TODAY()),Einstellungen!$F$13:$F$67)))*N(Mitarbeiter!$E299)/IF(Einstellungen!$C$11="7 Tage",7,5),N('Ist-Stunden'!AI299)),MAX(IF(Einstellungen!$C$11="7 Tage",MAX(0,(MIN(DATE(2028,7,0),IF(Mitarbeiter!$D299="",DATE(2028,7,0),Mitarbeiter!$D299),TODAY()))-(MAX(DATE(2028,6,1),Mitarbeiter!$C299))+1),MAX(0,NETWORKDAYS(MAX(DATE(2028,6,1),Mitarbeiter!$C299),MIN(DATE(2028,7,0),IF(Mitarbeiter!$D299="",DATE(2028,7,0),Mitarbeiter!$D299),TODAY()),Einstellungen!$F$13:$F$67)))*N(Mitarbeiter!$E299)/IF(Einstellungen!$C$11="7 Tage",7,5),N('Ist-Stunden'!AI299)+(N(Krankheitstage!BH299)+N(Krankheitstage!BT299))*N($C299))))</f>
        <v/>
      </c>
      <c r="BN299" s="76">
        <f>IF($B299="",0,IF(Einstellungen!$C$10="Ja",MAX(IF(Einstellungen!$C$11="7 Tage",MAX(0,(MIN(DATE(2028,8,0),IF(Mitarbeiter!$D299="",DATE(2028,8,0),Mitarbeiter!$D299),TODAY()))-(MAX(DATE(2028,7,1),Mitarbeiter!$C299))+1),MAX(0,NETWORKDAYS(MAX(DATE(2028,7,1),Mitarbeiter!$C299),MIN(DATE(2028,8,0),IF(Mitarbeiter!$D299="",DATE(2028,8,0),Mitarbeiter!$D299),TODAY()),Einstellungen!$F$13:$F$67)))*N(Mitarbeiter!$E299)/IF(Einstellungen!$C$11="7 Tage",7,5),N('Ist-Stunden'!AJ299)),MAX(IF(Einstellungen!$C$11="7 Tage",MAX(0,(MIN(DATE(2028,8,0),IF(Mitarbeiter!$D299="",DATE(2028,8,0),Mitarbeiter!$D299),TODAY()))-(MAX(DATE(2028,7,1),Mitarbeiter!$C299))+1),MAX(0,NETWORKDAYS(MAX(DATE(2028,7,1),Mitarbeiter!$C299),MIN(DATE(2028,8,0),IF(Mitarbeiter!$D299="",DATE(2028,8,0),Mitarbeiter!$D299),TODAY()),Einstellungen!$F$13:$F$67)))*N(Mitarbeiter!$E299)/IF(Einstellungen!$C$11="7 Tage",7,5),N('Ist-Stunden'!AJ299)+(N(Krankheitstage!BI299)+N(Krankheitstage!BU299))*N($C299))))</f>
        <v/>
      </c>
      <c r="BO299" s="76">
        <f>IF($B299="",0,IF(Einstellungen!$C$10="Ja",MAX(IF(Einstellungen!$C$11="7 Tage",MAX(0,(MIN(DATE(2028,9,0),IF(Mitarbeiter!$D299="",DATE(2028,9,0),Mitarbeiter!$D299),TODAY()))-(MAX(DATE(2028,8,1),Mitarbeiter!$C299))+1),MAX(0,NETWORKDAYS(MAX(DATE(2028,8,1),Mitarbeiter!$C299),MIN(DATE(2028,9,0),IF(Mitarbeiter!$D299="",DATE(2028,9,0),Mitarbeiter!$D299),TODAY()),Einstellungen!$F$13:$F$67)))*N(Mitarbeiter!$E299)/IF(Einstellungen!$C$11="7 Tage",7,5),N('Ist-Stunden'!AK299)),MAX(IF(Einstellungen!$C$11="7 Tage",MAX(0,(MIN(DATE(2028,9,0),IF(Mitarbeiter!$D299="",DATE(2028,9,0),Mitarbeiter!$D299),TODAY()))-(MAX(DATE(2028,8,1),Mitarbeiter!$C299))+1),MAX(0,NETWORKDAYS(MAX(DATE(2028,8,1),Mitarbeiter!$C299),MIN(DATE(2028,9,0),IF(Mitarbeiter!$D299="",DATE(2028,9,0),Mitarbeiter!$D299),TODAY()),Einstellungen!$F$13:$F$67)))*N(Mitarbeiter!$E299)/IF(Einstellungen!$C$11="7 Tage",7,5),N('Ist-Stunden'!AK299)+(N(Krankheitstage!BJ299)+N(Krankheitstage!BV299))*N($C299))))</f>
        <v/>
      </c>
      <c r="BP299" s="76">
        <f>IF($B299="",0,IF(Einstellungen!$C$10="Ja",MAX(IF(Einstellungen!$C$11="7 Tage",MAX(0,(MIN(DATE(2028,10,0),IF(Mitarbeiter!$D299="",DATE(2028,10,0),Mitarbeiter!$D299),TODAY()))-(MAX(DATE(2028,9,1),Mitarbeiter!$C299))+1),MAX(0,NETWORKDAYS(MAX(DATE(2028,9,1),Mitarbeiter!$C299),MIN(DATE(2028,10,0),IF(Mitarbeiter!$D299="",DATE(2028,10,0),Mitarbeiter!$D299),TODAY()),Einstellungen!$F$13:$F$67)))*N(Mitarbeiter!$E299)/IF(Einstellungen!$C$11="7 Tage",7,5),N('Ist-Stunden'!AL299)),MAX(IF(Einstellungen!$C$11="7 Tage",MAX(0,(MIN(DATE(2028,10,0),IF(Mitarbeiter!$D299="",DATE(2028,10,0),Mitarbeiter!$D299),TODAY()))-(MAX(DATE(2028,9,1),Mitarbeiter!$C299))+1),MAX(0,NETWORKDAYS(MAX(DATE(2028,9,1),Mitarbeiter!$C299),MIN(DATE(2028,10,0),IF(Mitarbeiter!$D299="",DATE(2028,10,0),Mitarbeiter!$D299),TODAY()),Einstellungen!$F$13:$F$67)))*N(Mitarbeiter!$E299)/IF(Einstellungen!$C$11="7 Tage",7,5),N('Ist-Stunden'!AL299)+(N(Krankheitstage!BK299)+N(Krankheitstage!BW299))*N($C299))))</f>
        <v/>
      </c>
      <c r="BQ299" s="76">
        <f>IF($B299="",0,IF(Einstellungen!$C$10="Ja",MAX(IF(Einstellungen!$C$11="7 Tage",MAX(0,(MIN(DATE(2028,11,0),IF(Mitarbeiter!$D299="",DATE(2028,11,0),Mitarbeiter!$D299),TODAY()))-(MAX(DATE(2028,10,1),Mitarbeiter!$C299))+1),MAX(0,NETWORKDAYS(MAX(DATE(2028,10,1),Mitarbeiter!$C299),MIN(DATE(2028,11,0),IF(Mitarbeiter!$D299="",DATE(2028,11,0),Mitarbeiter!$D299),TODAY()),Einstellungen!$F$13:$F$67)))*N(Mitarbeiter!$E299)/IF(Einstellungen!$C$11="7 Tage",7,5),N('Ist-Stunden'!AM299)),MAX(IF(Einstellungen!$C$11="7 Tage",MAX(0,(MIN(DATE(2028,11,0),IF(Mitarbeiter!$D299="",DATE(2028,11,0),Mitarbeiter!$D299),TODAY()))-(MAX(DATE(2028,10,1),Mitarbeiter!$C299))+1),MAX(0,NETWORKDAYS(MAX(DATE(2028,10,1),Mitarbeiter!$C299),MIN(DATE(2028,11,0),IF(Mitarbeiter!$D299="",DATE(2028,11,0),Mitarbeiter!$D299),TODAY()),Einstellungen!$F$13:$F$67)))*N(Mitarbeiter!$E299)/IF(Einstellungen!$C$11="7 Tage",7,5),N('Ist-Stunden'!AM299)+(N(Krankheitstage!BL299)+N(Krankheitstage!BX299))*N($C299))))</f>
        <v/>
      </c>
      <c r="BR299" s="76">
        <f>IF($B299="",0,IF(Einstellungen!$C$10="Ja",MAX(IF(Einstellungen!$C$11="7 Tage",MAX(0,(MIN(DATE(2028,12,0),IF(Mitarbeiter!$D299="",DATE(2028,12,0),Mitarbeiter!$D299),TODAY()))-(MAX(DATE(2028,11,1),Mitarbeiter!$C299))+1),MAX(0,NETWORKDAYS(MAX(DATE(2028,11,1),Mitarbeiter!$C299),MIN(DATE(2028,12,0),IF(Mitarbeiter!$D299="",DATE(2028,12,0),Mitarbeiter!$D299),TODAY()),Einstellungen!$F$13:$F$67)))*N(Mitarbeiter!$E299)/IF(Einstellungen!$C$11="7 Tage",7,5),N('Ist-Stunden'!AN299)),MAX(IF(Einstellungen!$C$11="7 Tage",MAX(0,(MIN(DATE(2028,12,0),IF(Mitarbeiter!$D299="",DATE(2028,12,0),Mitarbeiter!$D299),TODAY()))-(MAX(DATE(2028,11,1),Mitarbeiter!$C299))+1),MAX(0,NETWORKDAYS(MAX(DATE(2028,11,1),Mitarbeiter!$C299),MIN(DATE(2028,12,0),IF(Mitarbeiter!$D299="",DATE(2028,12,0),Mitarbeiter!$D299),TODAY()),Einstellungen!$F$13:$F$67)))*N(Mitarbeiter!$E299)/IF(Einstellungen!$C$11="7 Tage",7,5),N('Ist-Stunden'!AN299)+(N(Krankheitstage!BM299)+N(Krankheitstage!BY299))*N($C299))))</f>
        <v/>
      </c>
      <c r="BS299" s="76">
        <f>IF($B299="",0,IF(Einstellungen!$C$10="Ja",MAX(IF(Einstellungen!$C$11="7 Tage",MAX(0,(MIN(DATE(2028,13,0),IF(Mitarbeiter!$D299="",DATE(2028,13,0),Mitarbeiter!$D299),TODAY()))-(MAX(DATE(2028,12,1),Mitarbeiter!$C299))+1),MAX(0,NETWORKDAYS(MAX(DATE(2028,12,1),Mitarbeiter!$C299),MIN(DATE(2028,13,0),IF(Mitarbeiter!$D299="",DATE(2028,13,0),Mitarbeiter!$D299),TODAY()),Einstellungen!$F$13:$F$67)))*N(Mitarbeiter!$E299)/IF(Einstellungen!$C$11="7 Tage",7,5),N('Ist-Stunden'!AO299)),MAX(IF(Einstellungen!$C$11="7 Tage",MAX(0,(MIN(DATE(2028,13,0),IF(Mitarbeiter!$D299="",DATE(2028,13,0),Mitarbeiter!$D299),TODAY()))-(MAX(DATE(2028,12,1),Mitarbeiter!$C299))+1),MAX(0,NETWORKDAYS(MAX(DATE(2028,12,1),Mitarbeiter!$C299),MIN(DATE(2028,13,0),IF(Mitarbeiter!$D299="",DATE(2028,13,0),Mitarbeiter!$D299),TODAY()),Einstellungen!$F$13:$F$67)))*N(Mitarbeiter!$E299)/IF(Einstellungen!$C$11="7 Tage",7,5),N('Ist-Stunden'!AO299)+(N(Krankheitstage!BN299)+N(Krankheitstage!BZ299))*N($C299))))</f>
        <v/>
      </c>
      <c r="BT299" s="76">
        <f>IF($B299="",0,IF(Einstellungen!$C$10="Ja",MAX(IF(Einstellungen!$C$11="7 Tage",MAX(0,(MIN(DATE(2029,2,0),IF(Mitarbeiter!$D299="",DATE(2029,2,0),Mitarbeiter!$D299),TODAY()))-(MAX(DATE(2029,1,1),Mitarbeiter!$C299))+1),MAX(0,NETWORKDAYS(MAX(DATE(2029,1,1),Mitarbeiter!$C299),MIN(DATE(2029,2,0),IF(Mitarbeiter!$D299="",DATE(2029,2,0),Mitarbeiter!$D299),TODAY()),Einstellungen!$F$13:$F$67)))*N(Mitarbeiter!$E299)/IF(Einstellungen!$C$11="7 Tage",7,5),N('Ist-Stunden'!AP299)),MAX(IF(Einstellungen!$C$11="7 Tage",MAX(0,(MIN(DATE(2029,2,0),IF(Mitarbeiter!$D299="",DATE(2029,2,0),Mitarbeiter!$D299),TODAY()))-(MAX(DATE(2029,1,1),Mitarbeiter!$C299))+1),MAX(0,NETWORKDAYS(MAX(DATE(2029,1,1),Mitarbeiter!$C299),MIN(DATE(2029,2,0),IF(Mitarbeiter!$D299="",DATE(2029,2,0),Mitarbeiter!$D299),TODAY()),Einstellungen!$F$13:$F$67)))*N(Mitarbeiter!$E299)/IF(Einstellungen!$C$11="7 Tage",7,5),N('Ist-Stunden'!AP299)+(N(Krankheitstage!CA299)+N(Krankheitstage!CM299))*N($C299))))</f>
        <v/>
      </c>
      <c r="BU299" s="76">
        <f>IF($B299="",0,IF(Einstellungen!$C$10="Ja",MAX(IF(Einstellungen!$C$11="7 Tage",MAX(0,(MIN(DATE(2029,3,0),IF(Mitarbeiter!$D299="",DATE(2029,3,0),Mitarbeiter!$D299),TODAY()))-(MAX(DATE(2029,2,1),Mitarbeiter!$C299))+1),MAX(0,NETWORKDAYS(MAX(DATE(2029,2,1),Mitarbeiter!$C299),MIN(DATE(2029,3,0),IF(Mitarbeiter!$D299="",DATE(2029,3,0),Mitarbeiter!$D299),TODAY()),Einstellungen!$F$13:$F$67)))*N(Mitarbeiter!$E299)/IF(Einstellungen!$C$11="7 Tage",7,5),N('Ist-Stunden'!AQ299)),MAX(IF(Einstellungen!$C$11="7 Tage",MAX(0,(MIN(DATE(2029,3,0),IF(Mitarbeiter!$D299="",DATE(2029,3,0),Mitarbeiter!$D299),TODAY()))-(MAX(DATE(2029,2,1),Mitarbeiter!$C299))+1),MAX(0,NETWORKDAYS(MAX(DATE(2029,2,1),Mitarbeiter!$C299),MIN(DATE(2029,3,0),IF(Mitarbeiter!$D299="",DATE(2029,3,0),Mitarbeiter!$D299),TODAY()),Einstellungen!$F$13:$F$67)))*N(Mitarbeiter!$E299)/IF(Einstellungen!$C$11="7 Tage",7,5),N('Ist-Stunden'!AQ299)+(N(Krankheitstage!CB299)+N(Krankheitstage!CN299))*N($C299))))</f>
        <v/>
      </c>
      <c r="BV299" s="76">
        <f>IF($B299="",0,IF(Einstellungen!$C$10="Ja",MAX(IF(Einstellungen!$C$11="7 Tage",MAX(0,(MIN(DATE(2029,4,0),IF(Mitarbeiter!$D299="",DATE(2029,4,0),Mitarbeiter!$D299),TODAY()))-(MAX(DATE(2029,3,1),Mitarbeiter!$C299))+1),MAX(0,NETWORKDAYS(MAX(DATE(2029,3,1),Mitarbeiter!$C299),MIN(DATE(2029,4,0),IF(Mitarbeiter!$D299="",DATE(2029,4,0),Mitarbeiter!$D299),TODAY()),Einstellungen!$F$13:$F$67)))*N(Mitarbeiter!$E299)/IF(Einstellungen!$C$11="7 Tage",7,5),N('Ist-Stunden'!AR299)),MAX(IF(Einstellungen!$C$11="7 Tage",MAX(0,(MIN(DATE(2029,4,0),IF(Mitarbeiter!$D299="",DATE(2029,4,0),Mitarbeiter!$D299),TODAY()))-(MAX(DATE(2029,3,1),Mitarbeiter!$C299))+1),MAX(0,NETWORKDAYS(MAX(DATE(2029,3,1),Mitarbeiter!$C299),MIN(DATE(2029,4,0),IF(Mitarbeiter!$D299="",DATE(2029,4,0),Mitarbeiter!$D299),TODAY()),Einstellungen!$F$13:$F$67)))*N(Mitarbeiter!$E299)/IF(Einstellungen!$C$11="7 Tage",7,5),N('Ist-Stunden'!AR299)+(N(Krankheitstage!CC299)+N(Krankheitstage!CO299))*N($C299))))</f>
        <v/>
      </c>
      <c r="BW299" s="76">
        <f>IF($B299="",0,IF(Einstellungen!$C$10="Ja",MAX(IF(Einstellungen!$C$11="7 Tage",MAX(0,(MIN(DATE(2029,5,0),IF(Mitarbeiter!$D299="",DATE(2029,5,0),Mitarbeiter!$D299),TODAY()))-(MAX(DATE(2029,4,1),Mitarbeiter!$C299))+1),MAX(0,NETWORKDAYS(MAX(DATE(2029,4,1),Mitarbeiter!$C299),MIN(DATE(2029,5,0),IF(Mitarbeiter!$D299="",DATE(2029,5,0),Mitarbeiter!$D299),TODAY()),Einstellungen!$F$13:$F$67)))*N(Mitarbeiter!$E299)/IF(Einstellungen!$C$11="7 Tage",7,5),N('Ist-Stunden'!AS299)),MAX(IF(Einstellungen!$C$11="7 Tage",MAX(0,(MIN(DATE(2029,5,0),IF(Mitarbeiter!$D299="",DATE(2029,5,0),Mitarbeiter!$D299),TODAY()))-(MAX(DATE(2029,4,1),Mitarbeiter!$C299))+1),MAX(0,NETWORKDAYS(MAX(DATE(2029,4,1),Mitarbeiter!$C299),MIN(DATE(2029,5,0),IF(Mitarbeiter!$D299="",DATE(2029,5,0),Mitarbeiter!$D299),TODAY()),Einstellungen!$F$13:$F$67)))*N(Mitarbeiter!$E299)/IF(Einstellungen!$C$11="7 Tage",7,5),N('Ist-Stunden'!AS299)+(N(Krankheitstage!CD299)+N(Krankheitstage!CP299))*N($C299))))</f>
        <v/>
      </c>
      <c r="BX299" s="76">
        <f>IF($B299="",0,IF(Einstellungen!$C$10="Ja",MAX(IF(Einstellungen!$C$11="7 Tage",MAX(0,(MIN(DATE(2029,6,0),IF(Mitarbeiter!$D299="",DATE(2029,6,0),Mitarbeiter!$D299),TODAY()))-(MAX(DATE(2029,5,1),Mitarbeiter!$C299))+1),MAX(0,NETWORKDAYS(MAX(DATE(2029,5,1),Mitarbeiter!$C299),MIN(DATE(2029,6,0),IF(Mitarbeiter!$D299="",DATE(2029,6,0),Mitarbeiter!$D299),TODAY()),Einstellungen!$F$13:$F$67)))*N(Mitarbeiter!$E299)/IF(Einstellungen!$C$11="7 Tage",7,5),N('Ist-Stunden'!AT299)),MAX(IF(Einstellungen!$C$11="7 Tage",MAX(0,(MIN(DATE(2029,6,0),IF(Mitarbeiter!$D299="",DATE(2029,6,0),Mitarbeiter!$D299),TODAY()))-(MAX(DATE(2029,5,1),Mitarbeiter!$C299))+1),MAX(0,NETWORKDAYS(MAX(DATE(2029,5,1),Mitarbeiter!$C299),MIN(DATE(2029,6,0),IF(Mitarbeiter!$D299="",DATE(2029,6,0),Mitarbeiter!$D299),TODAY()),Einstellungen!$F$13:$F$67)))*N(Mitarbeiter!$E299)/IF(Einstellungen!$C$11="7 Tage",7,5),N('Ist-Stunden'!AT299)+(N(Krankheitstage!CE299)+N(Krankheitstage!CQ299))*N($C299))))</f>
        <v/>
      </c>
      <c r="BY299" s="76">
        <f>IF($B299="",0,IF(Einstellungen!$C$10="Ja",MAX(IF(Einstellungen!$C$11="7 Tage",MAX(0,(MIN(DATE(2029,7,0),IF(Mitarbeiter!$D299="",DATE(2029,7,0),Mitarbeiter!$D299),TODAY()))-(MAX(DATE(2029,6,1),Mitarbeiter!$C299))+1),MAX(0,NETWORKDAYS(MAX(DATE(2029,6,1),Mitarbeiter!$C299),MIN(DATE(2029,7,0),IF(Mitarbeiter!$D299="",DATE(2029,7,0),Mitarbeiter!$D299),TODAY()),Einstellungen!$F$13:$F$67)))*N(Mitarbeiter!$E299)/IF(Einstellungen!$C$11="7 Tage",7,5),N('Ist-Stunden'!AU299)),MAX(IF(Einstellungen!$C$11="7 Tage",MAX(0,(MIN(DATE(2029,7,0),IF(Mitarbeiter!$D299="",DATE(2029,7,0),Mitarbeiter!$D299),TODAY()))-(MAX(DATE(2029,6,1),Mitarbeiter!$C299))+1),MAX(0,NETWORKDAYS(MAX(DATE(2029,6,1),Mitarbeiter!$C299),MIN(DATE(2029,7,0),IF(Mitarbeiter!$D299="",DATE(2029,7,0),Mitarbeiter!$D299),TODAY()),Einstellungen!$F$13:$F$67)))*N(Mitarbeiter!$E299)/IF(Einstellungen!$C$11="7 Tage",7,5),N('Ist-Stunden'!AU299)+(N(Krankheitstage!CF299)+N(Krankheitstage!CR299))*N($C299))))</f>
        <v/>
      </c>
      <c r="BZ299" s="76">
        <f>IF($B299="",0,IF(Einstellungen!$C$10="Ja",MAX(IF(Einstellungen!$C$11="7 Tage",MAX(0,(MIN(DATE(2029,8,0),IF(Mitarbeiter!$D299="",DATE(2029,8,0),Mitarbeiter!$D299),TODAY()))-(MAX(DATE(2029,7,1),Mitarbeiter!$C299))+1),MAX(0,NETWORKDAYS(MAX(DATE(2029,7,1),Mitarbeiter!$C299),MIN(DATE(2029,8,0),IF(Mitarbeiter!$D299="",DATE(2029,8,0),Mitarbeiter!$D299),TODAY()),Einstellungen!$F$13:$F$67)))*N(Mitarbeiter!$E299)/IF(Einstellungen!$C$11="7 Tage",7,5),N('Ist-Stunden'!AV299)),MAX(IF(Einstellungen!$C$11="7 Tage",MAX(0,(MIN(DATE(2029,8,0),IF(Mitarbeiter!$D299="",DATE(2029,8,0),Mitarbeiter!$D299),TODAY()))-(MAX(DATE(2029,7,1),Mitarbeiter!$C299))+1),MAX(0,NETWORKDAYS(MAX(DATE(2029,7,1),Mitarbeiter!$C299),MIN(DATE(2029,8,0),IF(Mitarbeiter!$D299="",DATE(2029,8,0),Mitarbeiter!$D299),TODAY()),Einstellungen!$F$13:$F$67)))*N(Mitarbeiter!$E299)/IF(Einstellungen!$C$11="7 Tage",7,5),N('Ist-Stunden'!AV299)+(N(Krankheitstage!CG299)+N(Krankheitstage!CS299))*N($C299))))</f>
        <v/>
      </c>
      <c r="CA299" s="76">
        <f>IF($B299="",0,IF(Einstellungen!$C$10="Ja",MAX(IF(Einstellungen!$C$11="7 Tage",MAX(0,(MIN(DATE(2029,9,0),IF(Mitarbeiter!$D299="",DATE(2029,9,0),Mitarbeiter!$D299),TODAY()))-(MAX(DATE(2029,8,1),Mitarbeiter!$C299))+1),MAX(0,NETWORKDAYS(MAX(DATE(2029,8,1),Mitarbeiter!$C299),MIN(DATE(2029,9,0),IF(Mitarbeiter!$D299="",DATE(2029,9,0),Mitarbeiter!$D299),TODAY()),Einstellungen!$F$13:$F$67)))*N(Mitarbeiter!$E299)/IF(Einstellungen!$C$11="7 Tage",7,5),N('Ist-Stunden'!AW299)),MAX(IF(Einstellungen!$C$11="7 Tage",MAX(0,(MIN(DATE(2029,9,0),IF(Mitarbeiter!$D299="",DATE(2029,9,0),Mitarbeiter!$D299),TODAY()))-(MAX(DATE(2029,8,1),Mitarbeiter!$C299))+1),MAX(0,NETWORKDAYS(MAX(DATE(2029,8,1),Mitarbeiter!$C299),MIN(DATE(2029,9,0),IF(Mitarbeiter!$D299="",DATE(2029,9,0),Mitarbeiter!$D299),TODAY()),Einstellungen!$F$13:$F$67)))*N(Mitarbeiter!$E299)/IF(Einstellungen!$C$11="7 Tage",7,5),N('Ist-Stunden'!AW299)+(N(Krankheitstage!CH299)+N(Krankheitstage!CT299))*N($C299))))</f>
        <v/>
      </c>
      <c r="CB299" s="76">
        <f>IF($B299="",0,IF(Einstellungen!$C$10="Ja",MAX(IF(Einstellungen!$C$11="7 Tage",MAX(0,(MIN(DATE(2029,10,0),IF(Mitarbeiter!$D299="",DATE(2029,10,0),Mitarbeiter!$D299),TODAY()))-(MAX(DATE(2029,9,1),Mitarbeiter!$C299))+1),MAX(0,NETWORKDAYS(MAX(DATE(2029,9,1),Mitarbeiter!$C299),MIN(DATE(2029,10,0),IF(Mitarbeiter!$D299="",DATE(2029,10,0),Mitarbeiter!$D299),TODAY()),Einstellungen!$F$13:$F$67)))*N(Mitarbeiter!$E299)/IF(Einstellungen!$C$11="7 Tage",7,5),N('Ist-Stunden'!AX299)),MAX(IF(Einstellungen!$C$11="7 Tage",MAX(0,(MIN(DATE(2029,10,0),IF(Mitarbeiter!$D299="",DATE(2029,10,0),Mitarbeiter!$D299),TODAY()))-(MAX(DATE(2029,9,1),Mitarbeiter!$C299))+1),MAX(0,NETWORKDAYS(MAX(DATE(2029,9,1),Mitarbeiter!$C299),MIN(DATE(2029,10,0),IF(Mitarbeiter!$D299="",DATE(2029,10,0),Mitarbeiter!$D299),TODAY()),Einstellungen!$F$13:$F$67)))*N(Mitarbeiter!$E299)/IF(Einstellungen!$C$11="7 Tage",7,5),N('Ist-Stunden'!AX299)+(N(Krankheitstage!CI299)+N(Krankheitstage!CU299))*N($C299))))</f>
        <v/>
      </c>
      <c r="CC299" s="76">
        <f>IF($B299="",0,IF(Einstellungen!$C$10="Ja",MAX(IF(Einstellungen!$C$11="7 Tage",MAX(0,(MIN(DATE(2029,11,0),IF(Mitarbeiter!$D299="",DATE(2029,11,0),Mitarbeiter!$D299),TODAY()))-(MAX(DATE(2029,10,1),Mitarbeiter!$C299))+1),MAX(0,NETWORKDAYS(MAX(DATE(2029,10,1),Mitarbeiter!$C299),MIN(DATE(2029,11,0),IF(Mitarbeiter!$D299="",DATE(2029,11,0),Mitarbeiter!$D299),TODAY()),Einstellungen!$F$13:$F$67)))*N(Mitarbeiter!$E299)/IF(Einstellungen!$C$11="7 Tage",7,5),N('Ist-Stunden'!AY299)),MAX(IF(Einstellungen!$C$11="7 Tage",MAX(0,(MIN(DATE(2029,11,0),IF(Mitarbeiter!$D299="",DATE(2029,11,0),Mitarbeiter!$D299),TODAY()))-(MAX(DATE(2029,10,1),Mitarbeiter!$C299))+1),MAX(0,NETWORKDAYS(MAX(DATE(2029,10,1),Mitarbeiter!$C299),MIN(DATE(2029,11,0),IF(Mitarbeiter!$D299="",DATE(2029,11,0),Mitarbeiter!$D299),TODAY()),Einstellungen!$F$13:$F$67)))*N(Mitarbeiter!$E299)/IF(Einstellungen!$C$11="7 Tage",7,5),N('Ist-Stunden'!AY299)+(N(Krankheitstage!CJ299)+N(Krankheitstage!CV299))*N($C299))))</f>
        <v/>
      </c>
      <c r="CD299" s="76">
        <f>IF($B299="",0,IF(Einstellungen!$C$10="Ja",MAX(IF(Einstellungen!$C$11="7 Tage",MAX(0,(MIN(DATE(2029,12,0),IF(Mitarbeiter!$D299="",DATE(2029,12,0),Mitarbeiter!$D299),TODAY()))-(MAX(DATE(2029,11,1),Mitarbeiter!$C299))+1),MAX(0,NETWORKDAYS(MAX(DATE(2029,11,1),Mitarbeiter!$C299),MIN(DATE(2029,12,0),IF(Mitarbeiter!$D299="",DATE(2029,12,0),Mitarbeiter!$D299),TODAY()),Einstellungen!$F$13:$F$67)))*N(Mitarbeiter!$E299)/IF(Einstellungen!$C$11="7 Tage",7,5),N('Ist-Stunden'!AZ299)),MAX(IF(Einstellungen!$C$11="7 Tage",MAX(0,(MIN(DATE(2029,12,0),IF(Mitarbeiter!$D299="",DATE(2029,12,0),Mitarbeiter!$D299),TODAY()))-(MAX(DATE(2029,11,1),Mitarbeiter!$C299))+1),MAX(0,NETWORKDAYS(MAX(DATE(2029,11,1),Mitarbeiter!$C299),MIN(DATE(2029,12,0),IF(Mitarbeiter!$D299="",DATE(2029,12,0),Mitarbeiter!$D299),TODAY()),Einstellungen!$F$13:$F$67)))*N(Mitarbeiter!$E299)/IF(Einstellungen!$C$11="7 Tage",7,5),N('Ist-Stunden'!AZ299)+(N(Krankheitstage!CK299)+N(Krankheitstage!CW299))*N($C299))))</f>
        <v/>
      </c>
      <c r="CE299" s="76">
        <f>IF($B299="",0,IF(Einstellungen!$C$10="Ja",MAX(IF(Einstellungen!$C$11="7 Tage",MAX(0,(MIN(DATE(2029,13,0),IF(Mitarbeiter!$D299="",DATE(2029,13,0),Mitarbeiter!$D299),TODAY()))-(MAX(DATE(2029,12,1),Mitarbeiter!$C299))+1),MAX(0,NETWORKDAYS(MAX(DATE(2029,12,1),Mitarbeiter!$C299),MIN(DATE(2029,13,0),IF(Mitarbeiter!$D299="",DATE(2029,13,0),Mitarbeiter!$D299),TODAY()),Einstellungen!$F$13:$F$67)))*N(Mitarbeiter!$E299)/IF(Einstellungen!$C$11="7 Tage",7,5),N('Ist-Stunden'!BA299)),MAX(IF(Einstellungen!$C$11="7 Tage",MAX(0,(MIN(DATE(2029,13,0),IF(Mitarbeiter!$D299="",DATE(2029,13,0),Mitarbeiter!$D299),TODAY()))-(MAX(DATE(2029,12,1),Mitarbeiter!$C299))+1),MAX(0,NETWORKDAYS(MAX(DATE(2029,12,1),Mitarbeiter!$C299),MIN(DATE(2029,13,0),IF(Mitarbeiter!$D299="",DATE(2029,13,0),Mitarbeiter!$D299),TODAY()),Einstellungen!$F$13:$F$67)))*N(Mitarbeiter!$E299)/IF(Einstellungen!$C$11="7 Tage",7,5),N('Ist-Stunden'!BA299)+(N(Krankheitstage!CL299)+N(Krankheitstage!CX299))*N($C299))))</f>
        <v/>
      </c>
      <c r="CF299" s="76">
        <f>IF($B299="",0,IF(Einstellungen!$C$10="Ja",MAX(IF(Einstellungen!$C$11="7 Tage",MAX(0,(MIN(DATE(2030,2,0),IF(Mitarbeiter!$D299="",DATE(2030,2,0),Mitarbeiter!$D299),TODAY()))-(MAX(DATE(2030,1,1),Mitarbeiter!$C299))+1),MAX(0,NETWORKDAYS(MAX(DATE(2030,1,1),Mitarbeiter!$C299),MIN(DATE(2030,2,0),IF(Mitarbeiter!$D299="",DATE(2030,2,0),Mitarbeiter!$D299),TODAY()),Einstellungen!$F$13:$F$67)))*N(Mitarbeiter!$E299)/IF(Einstellungen!$C$11="7 Tage",7,5),N('Ist-Stunden'!BB299)),MAX(IF(Einstellungen!$C$11="7 Tage",MAX(0,(MIN(DATE(2030,2,0),IF(Mitarbeiter!$D299="",DATE(2030,2,0),Mitarbeiter!$D299),TODAY()))-(MAX(DATE(2030,1,1),Mitarbeiter!$C299))+1),MAX(0,NETWORKDAYS(MAX(DATE(2030,1,1),Mitarbeiter!$C299),MIN(DATE(2030,2,0),IF(Mitarbeiter!$D299="",DATE(2030,2,0),Mitarbeiter!$D299),TODAY()),Einstellungen!$F$13:$F$67)))*N(Mitarbeiter!$E299)/IF(Einstellungen!$C$11="7 Tage",7,5),N('Ist-Stunden'!BB299)+(N(Krankheitstage!CY299)+N(Krankheitstage!DK299))*N($C299))))</f>
        <v/>
      </c>
      <c r="CG299" s="76">
        <f>IF($B299="",0,IF(Einstellungen!$C$10="Ja",MAX(IF(Einstellungen!$C$11="7 Tage",MAX(0,(MIN(DATE(2030,3,0),IF(Mitarbeiter!$D299="",DATE(2030,3,0),Mitarbeiter!$D299),TODAY()))-(MAX(DATE(2030,2,1),Mitarbeiter!$C299))+1),MAX(0,NETWORKDAYS(MAX(DATE(2030,2,1),Mitarbeiter!$C299),MIN(DATE(2030,3,0),IF(Mitarbeiter!$D299="",DATE(2030,3,0),Mitarbeiter!$D299),TODAY()),Einstellungen!$F$13:$F$67)))*N(Mitarbeiter!$E299)/IF(Einstellungen!$C$11="7 Tage",7,5),N('Ist-Stunden'!BC299)),MAX(IF(Einstellungen!$C$11="7 Tage",MAX(0,(MIN(DATE(2030,3,0),IF(Mitarbeiter!$D299="",DATE(2030,3,0),Mitarbeiter!$D299),TODAY()))-(MAX(DATE(2030,2,1),Mitarbeiter!$C299))+1),MAX(0,NETWORKDAYS(MAX(DATE(2030,2,1),Mitarbeiter!$C299),MIN(DATE(2030,3,0),IF(Mitarbeiter!$D299="",DATE(2030,3,0),Mitarbeiter!$D299),TODAY()),Einstellungen!$F$13:$F$67)))*N(Mitarbeiter!$E299)/IF(Einstellungen!$C$11="7 Tage",7,5),N('Ist-Stunden'!BC299)+(N(Krankheitstage!CZ299)+N(Krankheitstage!DL299))*N($C299))))</f>
        <v/>
      </c>
      <c r="CH299" s="76">
        <f>IF($B299="",0,IF(Einstellungen!$C$10="Ja",MAX(IF(Einstellungen!$C$11="7 Tage",MAX(0,(MIN(DATE(2030,4,0),IF(Mitarbeiter!$D299="",DATE(2030,4,0),Mitarbeiter!$D299),TODAY()))-(MAX(DATE(2030,3,1),Mitarbeiter!$C299))+1),MAX(0,NETWORKDAYS(MAX(DATE(2030,3,1),Mitarbeiter!$C299),MIN(DATE(2030,4,0),IF(Mitarbeiter!$D299="",DATE(2030,4,0),Mitarbeiter!$D299),TODAY()),Einstellungen!$F$13:$F$67)))*N(Mitarbeiter!$E299)/IF(Einstellungen!$C$11="7 Tage",7,5),N('Ist-Stunden'!BD299)),MAX(IF(Einstellungen!$C$11="7 Tage",MAX(0,(MIN(DATE(2030,4,0),IF(Mitarbeiter!$D299="",DATE(2030,4,0),Mitarbeiter!$D299),TODAY()))-(MAX(DATE(2030,3,1),Mitarbeiter!$C299))+1),MAX(0,NETWORKDAYS(MAX(DATE(2030,3,1),Mitarbeiter!$C299),MIN(DATE(2030,4,0),IF(Mitarbeiter!$D299="",DATE(2030,4,0),Mitarbeiter!$D299),TODAY()),Einstellungen!$F$13:$F$67)))*N(Mitarbeiter!$E299)/IF(Einstellungen!$C$11="7 Tage",7,5),N('Ist-Stunden'!BD299)+(N(Krankheitstage!DA299)+N(Krankheitstage!DM299))*N($C299))))</f>
        <v/>
      </c>
      <c r="CI299" s="76">
        <f>IF($B299="",0,IF(Einstellungen!$C$10="Ja",MAX(IF(Einstellungen!$C$11="7 Tage",MAX(0,(MIN(DATE(2030,5,0),IF(Mitarbeiter!$D299="",DATE(2030,5,0),Mitarbeiter!$D299),TODAY()))-(MAX(DATE(2030,4,1),Mitarbeiter!$C299))+1),MAX(0,NETWORKDAYS(MAX(DATE(2030,4,1),Mitarbeiter!$C299),MIN(DATE(2030,5,0),IF(Mitarbeiter!$D299="",DATE(2030,5,0),Mitarbeiter!$D299),TODAY()),Einstellungen!$F$13:$F$67)))*N(Mitarbeiter!$E299)/IF(Einstellungen!$C$11="7 Tage",7,5),N('Ist-Stunden'!BE299)),MAX(IF(Einstellungen!$C$11="7 Tage",MAX(0,(MIN(DATE(2030,5,0),IF(Mitarbeiter!$D299="",DATE(2030,5,0),Mitarbeiter!$D299),TODAY()))-(MAX(DATE(2030,4,1),Mitarbeiter!$C299))+1),MAX(0,NETWORKDAYS(MAX(DATE(2030,4,1),Mitarbeiter!$C299),MIN(DATE(2030,5,0),IF(Mitarbeiter!$D299="",DATE(2030,5,0),Mitarbeiter!$D299),TODAY()),Einstellungen!$F$13:$F$67)))*N(Mitarbeiter!$E299)/IF(Einstellungen!$C$11="7 Tage",7,5),N('Ist-Stunden'!BE299)+(N(Krankheitstage!DB299)+N(Krankheitstage!DN299))*N($C299))))</f>
        <v/>
      </c>
      <c r="CJ299" s="76">
        <f>IF($B299="",0,IF(Einstellungen!$C$10="Ja",MAX(IF(Einstellungen!$C$11="7 Tage",MAX(0,(MIN(DATE(2030,6,0),IF(Mitarbeiter!$D299="",DATE(2030,6,0),Mitarbeiter!$D299),TODAY()))-(MAX(DATE(2030,5,1),Mitarbeiter!$C299))+1),MAX(0,NETWORKDAYS(MAX(DATE(2030,5,1),Mitarbeiter!$C299),MIN(DATE(2030,6,0),IF(Mitarbeiter!$D299="",DATE(2030,6,0),Mitarbeiter!$D299),TODAY()),Einstellungen!$F$13:$F$67)))*N(Mitarbeiter!$E299)/IF(Einstellungen!$C$11="7 Tage",7,5),N('Ist-Stunden'!BF299)),MAX(IF(Einstellungen!$C$11="7 Tage",MAX(0,(MIN(DATE(2030,6,0),IF(Mitarbeiter!$D299="",DATE(2030,6,0),Mitarbeiter!$D299),TODAY()))-(MAX(DATE(2030,5,1),Mitarbeiter!$C299))+1),MAX(0,NETWORKDAYS(MAX(DATE(2030,5,1),Mitarbeiter!$C299),MIN(DATE(2030,6,0),IF(Mitarbeiter!$D299="",DATE(2030,6,0),Mitarbeiter!$D299),TODAY()),Einstellungen!$F$13:$F$67)))*N(Mitarbeiter!$E299)/IF(Einstellungen!$C$11="7 Tage",7,5),N('Ist-Stunden'!BF299)+(N(Krankheitstage!DC299)+N(Krankheitstage!DO299))*N($C299))))</f>
        <v/>
      </c>
      <c r="CK299" s="76">
        <f>IF($B299="",0,IF(Einstellungen!$C$10="Ja",MAX(IF(Einstellungen!$C$11="7 Tage",MAX(0,(MIN(DATE(2030,7,0),IF(Mitarbeiter!$D299="",DATE(2030,7,0),Mitarbeiter!$D299),TODAY()))-(MAX(DATE(2030,6,1),Mitarbeiter!$C299))+1),MAX(0,NETWORKDAYS(MAX(DATE(2030,6,1),Mitarbeiter!$C299),MIN(DATE(2030,7,0),IF(Mitarbeiter!$D299="",DATE(2030,7,0),Mitarbeiter!$D299),TODAY()),Einstellungen!$F$13:$F$67)))*N(Mitarbeiter!$E299)/IF(Einstellungen!$C$11="7 Tage",7,5),N('Ist-Stunden'!BG299)),MAX(IF(Einstellungen!$C$11="7 Tage",MAX(0,(MIN(DATE(2030,7,0),IF(Mitarbeiter!$D299="",DATE(2030,7,0),Mitarbeiter!$D299),TODAY()))-(MAX(DATE(2030,6,1),Mitarbeiter!$C299))+1),MAX(0,NETWORKDAYS(MAX(DATE(2030,6,1),Mitarbeiter!$C299),MIN(DATE(2030,7,0),IF(Mitarbeiter!$D299="",DATE(2030,7,0),Mitarbeiter!$D299),TODAY()),Einstellungen!$F$13:$F$67)))*N(Mitarbeiter!$E299)/IF(Einstellungen!$C$11="7 Tage",7,5),N('Ist-Stunden'!BG299)+(N(Krankheitstage!DD299)+N(Krankheitstage!DP299))*N($C299))))</f>
        <v/>
      </c>
      <c r="CL299" s="76">
        <f>IF($B299="",0,IF(Einstellungen!$C$10="Ja",MAX(IF(Einstellungen!$C$11="7 Tage",MAX(0,(MIN(DATE(2030,8,0),IF(Mitarbeiter!$D299="",DATE(2030,8,0),Mitarbeiter!$D299),TODAY()))-(MAX(DATE(2030,7,1),Mitarbeiter!$C299))+1),MAX(0,NETWORKDAYS(MAX(DATE(2030,7,1),Mitarbeiter!$C299),MIN(DATE(2030,8,0),IF(Mitarbeiter!$D299="",DATE(2030,8,0),Mitarbeiter!$D299),TODAY()),Einstellungen!$F$13:$F$67)))*N(Mitarbeiter!$E299)/IF(Einstellungen!$C$11="7 Tage",7,5),N('Ist-Stunden'!BH299)),MAX(IF(Einstellungen!$C$11="7 Tage",MAX(0,(MIN(DATE(2030,8,0),IF(Mitarbeiter!$D299="",DATE(2030,8,0),Mitarbeiter!$D299),TODAY()))-(MAX(DATE(2030,7,1),Mitarbeiter!$C299))+1),MAX(0,NETWORKDAYS(MAX(DATE(2030,7,1),Mitarbeiter!$C299),MIN(DATE(2030,8,0),IF(Mitarbeiter!$D299="",DATE(2030,8,0),Mitarbeiter!$D299),TODAY()),Einstellungen!$F$13:$F$67)))*N(Mitarbeiter!$E299)/IF(Einstellungen!$C$11="7 Tage",7,5),N('Ist-Stunden'!BH299)+(N(Krankheitstage!DE299)+N(Krankheitstage!DQ299))*N($C299))))</f>
        <v/>
      </c>
      <c r="CM299" s="76">
        <f>IF($B299="",0,IF(Einstellungen!$C$10="Ja",MAX(IF(Einstellungen!$C$11="7 Tage",MAX(0,(MIN(DATE(2030,9,0),IF(Mitarbeiter!$D299="",DATE(2030,9,0),Mitarbeiter!$D299),TODAY()))-(MAX(DATE(2030,8,1),Mitarbeiter!$C299))+1),MAX(0,NETWORKDAYS(MAX(DATE(2030,8,1),Mitarbeiter!$C299),MIN(DATE(2030,9,0),IF(Mitarbeiter!$D299="",DATE(2030,9,0),Mitarbeiter!$D299),TODAY()),Einstellungen!$F$13:$F$67)))*N(Mitarbeiter!$E299)/IF(Einstellungen!$C$11="7 Tage",7,5),N('Ist-Stunden'!BI299)),MAX(IF(Einstellungen!$C$11="7 Tage",MAX(0,(MIN(DATE(2030,9,0),IF(Mitarbeiter!$D299="",DATE(2030,9,0),Mitarbeiter!$D299),TODAY()))-(MAX(DATE(2030,8,1),Mitarbeiter!$C299))+1),MAX(0,NETWORKDAYS(MAX(DATE(2030,8,1),Mitarbeiter!$C299),MIN(DATE(2030,9,0),IF(Mitarbeiter!$D299="",DATE(2030,9,0),Mitarbeiter!$D299),TODAY()),Einstellungen!$F$13:$F$67)))*N(Mitarbeiter!$E299)/IF(Einstellungen!$C$11="7 Tage",7,5),N('Ist-Stunden'!BI299)+(N(Krankheitstage!DF299)+N(Krankheitstage!DR299))*N($C299))))</f>
        <v/>
      </c>
      <c r="CN299" s="76">
        <f>IF($B299="",0,IF(Einstellungen!$C$10="Ja",MAX(IF(Einstellungen!$C$11="7 Tage",MAX(0,(MIN(DATE(2030,10,0),IF(Mitarbeiter!$D299="",DATE(2030,10,0),Mitarbeiter!$D299),TODAY()))-(MAX(DATE(2030,9,1),Mitarbeiter!$C299))+1),MAX(0,NETWORKDAYS(MAX(DATE(2030,9,1),Mitarbeiter!$C299),MIN(DATE(2030,10,0),IF(Mitarbeiter!$D299="",DATE(2030,10,0),Mitarbeiter!$D299),TODAY()),Einstellungen!$F$13:$F$67)))*N(Mitarbeiter!$E299)/IF(Einstellungen!$C$11="7 Tage",7,5),N('Ist-Stunden'!BJ299)),MAX(IF(Einstellungen!$C$11="7 Tage",MAX(0,(MIN(DATE(2030,10,0),IF(Mitarbeiter!$D299="",DATE(2030,10,0),Mitarbeiter!$D299),TODAY()))-(MAX(DATE(2030,9,1),Mitarbeiter!$C299))+1),MAX(0,NETWORKDAYS(MAX(DATE(2030,9,1),Mitarbeiter!$C299),MIN(DATE(2030,10,0),IF(Mitarbeiter!$D299="",DATE(2030,10,0),Mitarbeiter!$D299),TODAY()),Einstellungen!$F$13:$F$67)))*N(Mitarbeiter!$E299)/IF(Einstellungen!$C$11="7 Tage",7,5),N('Ist-Stunden'!BJ299)+(N(Krankheitstage!DG299)+N(Krankheitstage!DS299))*N($C299))))</f>
        <v/>
      </c>
      <c r="CO299" s="76">
        <f>IF($B299="",0,IF(Einstellungen!$C$10="Ja",MAX(IF(Einstellungen!$C$11="7 Tage",MAX(0,(MIN(DATE(2030,11,0),IF(Mitarbeiter!$D299="",DATE(2030,11,0),Mitarbeiter!$D299),TODAY()))-(MAX(DATE(2030,10,1),Mitarbeiter!$C299))+1),MAX(0,NETWORKDAYS(MAX(DATE(2030,10,1),Mitarbeiter!$C299),MIN(DATE(2030,11,0),IF(Mitarbeiter!$D299="",DATE(2030,11,0),Mitarbeiter!$D299),TODAY()),Einstellungen!$F$13:$F$67)))*N(Mitarbeiter!$E299)/IF(Einstellungen!$C$11="7 Tage",7,5),N('Ist-Stunden'!BK299)),MAX(IF(Einstellungen!$C$11="7 Tage",MAX(0,(MIN(DATE(2030,11,0),IF(Mitarbeiter!$D299="",DATE(2030,11,0),Mitarbeiter!$D299),TODAY()))-(MAX(DATE(2030,10,1),Mitarbeiter!$C299))+1),MAX(0,NETWORKDAYS(MAX(DATE(2030,10,1),Mitarbeiter!$C299),MIN(DATE(2030,11,0),IF(Mitarbeiter!$D299="",DATE(2030,11,0),Mitarbeiter!$D299),TODAY()),Einstellungen!$F$13:$F$67)))*N(Mitarbeiter!$E299)/IF(Einstellungen!$C$11="7 Tage",7,5),N('Ist-Stunden'!BK299)+(N(Krankheitstage!DH299)+N(Krankheitstage!DT299))*N($C299))))</f>
        <v/>
      </c>
      <c r="CP299" s="76">
        <f>IF($B299="",0,IF(Einstellungen!$C$10="Ja",MAX(IF(Einstellungen!$C$11="7 Tage",MAX(0,(MIN(DATE(2030,12,0),IF(Mitarbeiter!$D299="",DATE(2030,12,0),Mitarbeiter!$D299),TODAY()))-(MAX(DATE(2030,11,1),Mitarbeiter!$C299))+1),MAX(0,NETWORKDAYS(MAX(DATE(2030,11,1),Mitarbeiter!$C299),MIN(DATE(2030,12,0),IF(Mitarbeiter!$D299="",DATE(2030,12,0),Mitarbeiter!$D299),TODAY()),Einstellungen!$F$13:$F$67)))*N(Mitarbeiter!$E299)/IF(Einstellungen!$C$11="7 Tage",7,5),N('Ist-Stunden'!BL299)),MAX(IF(Einstellungen!$C$11="7 Tage",MAX(0,(MIN(DATE(2030,12,0),IF(Mitarbeiter!$D299="",DATE(2030,12,0),Mitarbeiter!$D299),TODAY()))-(MAX(DATE(2030,11,1),Mitarbeiter!$C299))+1),MAX(0,NETWORKDAYS(MAX(DATE(2030,11,1),Mitarbeiter!$C299),MIN(DATE(2030,12,0),IF(Mitarbeiter!$D299="",DATE(2030,12,0),Mitarbeiter!$D299),TODAY()),Einstellungen!$F$13:$F$67)))*N(Mitarbeiter!$E299)/IF(Einstellungen!$C$11="7 Tage",7,5),N('Ist-Stunden'!BL299)+(N(Krankheitstage!DI299)+N(Krankheitstage!DU299))*N($C299))))</f>
        <v/>
      </c>
      <c r="CQ299" s="76">
        <f>IF($B299="",0,IF(Einstellungen!$C$10="Ja",MAX(IF(Einstellungen!$C$11="7 Tage",MAX(0,(MIN(DATE(2030,13,0),IF(Mitarbeiter!$D299="",DATE(2030,13,0),Mitarbeiter!$D299),TODAY()))-(MAX(DATE(2030,12,1),Mitarbeiter!$C299))+1),MAX(0,NETWORKDAYS(MAX(DATE(2030,12,1),Mitarbeiter!$C299),MIN(DATE(2030,13,0),IF(Mitarbeiter!$D299="",DATE(2030,13,0),Mitarbeiter!$D299),TODAY()),Einstellungen!$F$13:$F$67)))*N(Mitarbeiter!$E299)/IF(Einstellungen!$C$11="7 Tage",7,5),N('Ist-Stunden'!BM299)),MAX(IF(Einstellungen!$C$11="7 Tage",MAX(0,(MIN(DATE(2030,13,0),IF(Mitarbeiter!$D299="",DATE(2030,13,0),Mitarbeiter!$D299),TODAY()))-(MAX(DATE(2030,12,1),Mitarbeiter!$C299))+1),MAX(0,NETWORKDAYS(MAX(DATE(2030,12,1),Mitarbeiter!$C299),MIN(DATE(2030,13,0),IF(Mitarbeiter!$D299="",DATE(2030,13,0),Mitarbeiter!$D299),TODAY()),Einstellungen!$F$13:$F$67)))*N(Mitarbeiter!$E299)/IF(Einstellungen!$C$11="7 Tage",7,5),N('Ist-Stunden'!BM299)+(N(Krankheitstage!DJ299)+N(Krankheitstage!DV299))*N($C299))))</f>
        <v/>
      </c>
    </row>
    <row r="300">
      <c r="A300" s="73">
        <f>IF(Mitarbeiter!B300="","",Mitarbeiter!A300)</f>
        <v/>
      </c>
      <c r="B300" s="6">
        <f>IF(Mitarbeiter!B300="","",Mitarbeiter!B300)</f>
        <v/>
      </c>
      <c r="C300" s="74">
        <f>IF(Mitarbeiter!B300="","",Mitarbeiter!F300)</f>
        <v/>
      </c>
      <c r="D300" s="75">
        <f>N(INDEX(Krankheitstage!$G300:$DV300,1,(Einstellungen!$C$3-2026)*24+1))</f>
        <v/>
      </c>
      <c r="E300" s="75">
        <f>N(INDEX(Krankheitstage!$G300:$DV300,1,(Einstellungen!$C$3-2026)*24+2))</f>
        <v/>
      </c>
      <c r="F300" s="75">
        <f>N(INDEX(Krankheitstage!$G300:$DV300,1,(Einstellungen!$C$3-2026)*24+3))</f>
        <v/>
      </c>
      <c r="G300" s="75">
        <f>N(INDEX(Krankheitstage!$G300:$DV300,1,(Einstellungen!$C$3-2026)*24+4))</f>
        <v/>
      </c>
      <c r="H300" s="75">
        <f>N(INDEX(Krankheitstage!$G300:$DV300,1,(Einstellungen!$C$3-2026)*24+5))</f>
        <v/>
      </c>
      <c r="I300" s="75">
        <f>N(INDEX(Krankheitstage!$G300:$DV300,1,(Einstellungen!$C$3-2026)*24+6))</f>
        <v/>
      </c>
      <c r="J300" s="75">
        <f>N(INDEX(Krankheitstage!$G300:$DV300,1,(Einstellungen!$C$3-2026)*24+7))</f>
        <v/>
      </c>
      <c r="K300" s="75">
        <f>N(INDEX(Krankheitstage!$G300:$DV300,1,(Einstellungen!$C$3-2026)*24+8))</f>
        <v/>
      </c>
      <c r="L300" s="75">
        <f>N(INDEX(Krankheitstage!$G300:$DV300,1,(Einstellungen!$C$3-2026)*24+9))</f>
        <v/>
      </c>
      <c r="M300" s="75">
        <f>N(INDEX(Krankheitstage!$G300:$DV300,1,(Einstellungen!$C$3-2026)*24+10))</f>
        <v/>
      </c>
      <c r="N300" s="75">
        <f>N(INDEX(Krankheitstage!$G300:$DV300,1,(Einstellungen!$C$3-2026)*24+11))</f>
        <v/>
      </c>
      <c r="O300" s="75">
        <f>N(INDEX(Krankheitstage!$G300:$DV300,1,(Einstellungen!$C$3-2026)*24+12))</f>
        <v/>
      </c>
      <c r="P300" s="75">
        <f>IF($B300="","",SUM(D300:O300))</f>
        <v/>
      </c>
      <c r="Q300" s="75">
        <f>N(INDEX(Krankheitstage!$G300:$DV300,1,(Einstellungen!$C$3-2026)*24+13))</f>
        <v/>
      </c>
      <c r="R300" s="75">
        <f>N(INDEX(Krankheitstage!$G300:$DV300,1,(Einstellungen!$C$3-2026)*24+14))</f>
        <v/>
      </c>
      <c r="S300" s="75">
        <f>N(INDEX(Krankheitstage!$G300:$DV300,1,(Einstellungen!$C$3-2026)*24+15))</f>
        <v/>
      </c>
      <c r="T300" s="75">
        <f>N(INDEX(Krankheitstage!$G300:$DV300,1,(Einstellungen!$C$3-2026)*24+16))</f>
        <v/>
      </c>
      <c r="U300" s="75">
        <f>N(INDEX(Krankheitstage!$G300:$DV300,1,(Einstellungen!$C$3-2026)*24+17))</f>
        <v/>
      </c>
      <c r="V300" s="75">
        <f>N(INDEX(Krankheitstage!$G300:$DV300,1,(Einstellungen!$C$3-2026)*24+18))</f>
        <v/>
      </c>
      <c r="W300" s="75">
        <f>N(INDEX(Krankheitstage!$G300:$DV300,1,(Einstellungen!$C$3-2026)*24+19))</f>
        <v/>
      </c>
      <c r="X300" s="75">
        <f>N(INDEX(Krankheitstage!$G300:$DV300,1,(Einstellungen!$C$3-2026)*24+20))</f>
        <v/>
      </c>
      <c r="Y300" s="75">
        <f>N(INDEX(Krankheitstage!$G300:$DV300,1,(Einstellungen!$C$3-2026)*24+21))</f>
        <v/>
      </c>
      <c r="Z300" s="75">
        <f>N(INDEX(Krankheitstage!$G300:$DV300,1,(Einstellungen!$C$3-2026)*24+22))</f>
        <v/>
      </c>
      <c r="AA300" s="75">
        <f>N(INDEX(Krankheitstage!$G300:$DV300,1,(Einstellungen!$C$3-2026)*24+23))</f>
        <v/>
      </c>
      <c r="AB300" s="75">
        <f>N(INDEX(Krankheitstage!$G300:$DV300,1,(Einstellungen!$C$3-2026)*24+24))</f>
        <v/>
      </c>
      <c r="AC300" s="75">
        <f>IF($B300="","",SUM(Q300:AB300))</f>
        <v/>
      </c>
      <c r="AD300" s="75">
        <f>IF($B300="","",SUM(P300,AC300))</f>
        <v/>
      </c>
      <c r="AE300" s="76">
        <f>IF($B300="","",AD300*N(C300))</f>
        <v/>
      </c>
      <c r="AF300" s="75">
        <f>IF($B300="","",Krankheitstage!E300)</f>
        <v/>
      </c>
      <c r="AG300" s="76">
        <f>IF($B300="","",AF300*N(C300))</f>
        <v/>
      </c>
      <c r="AH300" s="76">
        <f>IF($B300="","",INDEX($AJ300:$CQ300,1,(Einstellungen!$C$3-2026)*12+1)+INDEX($AJ300:$CQ300,1,(Einstellungen!$C$3-2026)*12+2)+INDEX($AJ300:$CQ300,1,(Einstellungen!$C$3-2026)*12+3)+INDEX($AJ300:$CQ300,1,(Einstellungen!$C$3-2026)*12+4)+INDEX($AJ300:$CQ300,1,(Einstellungen!$C$3-2026)*12+5)+INDEX($AJ300:$CQ300,1,(Einstellungen!$C$3-2026)*12+6)+INDEX($AJ300:$CQ300,1,(Einstellungen!$C$3-2026)*12+7)+INDEX($AJ300:$CQ300,1,(Einstellungen!$C$3-2026)*12+8)+INDEX($AJ300:$CQ300,1,(Einstellungen!$C$3-2026)*12+9)+INDEX($AJ300:$CQ300,1,(Einstellungen!$C$3-2026)*12+10)+INDEX($AJ300:$CQ300,1,(Einstellungen!$C$3-2026)*12+11)+INDEX($AJ300:$CQ300,1,(Einstellungen!$C$3-2026)*12+12))</f>
        <v/>
      </c>
      <c r="AI300" s="76">
        <f>IF($B300="","",SUM($AJ300:$CQ300))</f>
        <v/>
      </c>
      <c r="AJ300" s="76">
        <f>IF($B300="",0,IF(Einstellungen!$C$10="Ja",MAX(IF(Einstellungen!$C$11="7 Tage",MAX(0,(MIN(DATE(2026,2,0),IF(Mitarbeiter!$D300="",DATE(2026,2,0),Mitarbeiter!$D300),TODAY()))-(MAX(DATE(2026,1,1),Mitarbeiter!$C300))+1),MAX(0,NETWORKDAYS(MAX(DATE(2026,1,1),Mitarbeiter!$C300),MIN(DATE(2026,2,0),IF(Mitarbeiter!$D300="",DATE(2026,2,0),Mitarbeiter!$D300),TODAY()),Einstellungen!$F$13:$F$67)))*N(Mitarbeiter!$E300)/IF(Einstellungen!$C$11="7 Tage",7,5),N('Ist-Stunden'!F300)),MAX(IF(Einstellungen!$C$11="7 Tage",MAX(0,(MIN(DATE(2026,2,0),IF(Mitarbeiter!$D300="",DATE(2026,2,0),Mitarbeiter!$D300),TODAY()))-(MAX(DATE(2026,1,1),Mitarbeiter!$C300))+1),MAX(0,NETWORKDAYS(MAX(DATE(2026,1,1),Mitarbeiter!$C300),MIN(DATE(2026,2,0),IF(Mitarbeiter!$D300="",DATE(2026,2,0),Mitarbeiter!$D300),TODAY()),Einstellungen!$F$13:$F$67)))*N(Mitarbeiter!$E300)/IF(Einstellungen!$C$11="7 Tage",7,5),N('Ist-Stunden'!F300)+(N(Krankheitstage!G300)+N(Krankheitstage!S300))*N($C300))))</f>
        <v/>
      </c>
      <c r="AK300" s="76">
        <f>IF($B300="",0,IF(Einstellungen!$C$10="Ja",MAX(IF(Einstellungen!$C$11="7 Tage",MAX(0,(MIN(DATE(2026,3,0),IF(Mitarbeiter!$D300="",DATE(2026,3,0),Mitarbeiter!$D300),TODAY()))-(MAX(DATE(2026,2,1),Mitarbeiter!$C300))+1),MAX(0,NETWORKDAYS(MAX(DATE(2026,2,1),Mitarbeiter!$C300),MIN(DATE(2026,3,0),IF(Mitarbeiter!$D300="",DATE(2026,3,0),Mitarbeiter!$D300),TODAY()),Einstellungen!$F$13:$F$67)))*N(Mitarbeiter!$E300)/IF(Einstellungen!$C$11="7 Tage",7,5),N('Ist-Stunden'!G300)),MAX(IF(Einstellungen!$C$11="7 Tage",MAX(0,(MIN(DATE(2026,3,0),IF(Mitarbeiter!$D300="",DATE(2026,3,0),Mitarbeiter!$D300),TODAY()))-(MAX(DATE(2026,2,1),Mitarbeiter!$C300))+1),MAX(0,NETWORKDAYS(MAX(DATE(2026,2,1),Mitarbeiter!$C300),MIN(DATE(2026,3,0),IF(Mitarbeiter!$D300="",DATE(2026,3,0),Mitarbeiter!$D300),TODAY()),Einstellungen!$F$13:$F$67)))*N(Mitarbeiter!$E300)/IF(Einstellungen!$C$11="7 Tage",7,5),N('Ist-Stunden'!G300)+(N(Krankheitstage!H300)+N(Krankheitstage!T300))*N($C300))))</f>
        <v/>
      </c>
      <c r="AL300" s="76">
        <f>IF($B300="",0,IF(Einstellungen!$C$10="Ja",MAX(IF(Einstellungen!$C$11="7 Tage",MAX(0,(MIN(DATE(2026,4,0),IF(Mitarbeiter!$D300="",DATE(2026,4,0),Mitarbeiter!$D300),TODAY()))-(MAX(DATE(2026,3,1),Mitarbeiter!$C300))+1),MAX(0,NETWORKDAYS(MAX(DATE(2026,3,1),Mitarbeiter!$C300),MIN(DATE(2026,4,0),IF(Mitarbeiter!$D300="",DATE(2026,4,0),Mitarbeiter!$D300),TODAY()),Einstellungen!$F$13:$F$67)))*N(Mitarbeiter!$E300)/IF(Einstellungen!$C$11="7 Tage",7,5),N('Ist-Stunden'!H300)),MAX(IF(Einstellungen!$C$11="7 Tage",MAX(0,(MIN(DATE(2026,4,0),IF(Mitarbeiter!$D300="",DATE(2026,4,0),Mitarbeiter!$D300),TODAY()))-(MAX(DATE(2026,3,1),Mitarbeiter!$C300))+1),MAX(0,NETWORKDAYS(MAX(DATE(2026,3,1),Mitarbeiter!$C300),MIN(DATE(2026,4,0),IF(Mitarbeiter!$D300="",DATE(2026,4,0),Mitarbeiter!$D300),TODAY()),Einstellungen!$F$13:$F$67)))*N(Mitarbeiter!$E300)/IF(Einstellungen!$C$11="7 Tage",7,5),N('Ist-Stunden'!H300)+(N(Krankheitstage!I300)+N(Krankheitstage!U300))*N($C300))))</f>
        <v/>
      </c>
      <c r="AM300" s="76">
        <f>IF($B300="",0,IF(Einstellungen!$C$10="Ja",MAX(IF(Einstellungen!$C$11="7 Tage",MAX(0,(MIN(DATE(2026,5,0),IF(Mitarbeiter!$D300="",DATE(2026,5,0),Mitarbeiter!$D300),TODAY()))-(MAX(DATE(2026,4,1),Mitarbeiter!$C300))+1),MAX(0,NETWORKDAYS(MAX(DATE(2026,4,1),Mitarbeiter!$C300),MIN(DATE(2026,5,0),IF(Mitarbeiter!$D300="",DATE(2026,5,0),Mitarbeiter!$D300),TODAY()),Einstellungen!$F$13:$F$67)))*N(Mitarbeiter!$E300)/IF(Einstellungen!$C$11="7 Tage",7,5),N('Ist-Stunden'!I300)),MAX(IF(Einstellungen!$C$11="7 Tage",MAX(0,(MIN(DATE(2026,5,0),IF(Mitarbeiter!$D300="",DATE(2026,5,0),Mitarbeiter!$D300),TODAY()))-(MAX(DATE(2026,4,1),Mitarbeiter!$C300))+1),MAX(0,NETWORKDAYS(MAX(DATE(2026,4,1),Mitarbeiter!$C300),MIN(DATE(2026,5,0),IF(Mitarbeiter!$D300="",DATE(2026,5,0),Mitarbeiter!$D300),TODAY()),Einstellungen!$F$13:$F$67)))*N(Mitarbeiter!$E300)/IF(Einstellungen!$C$11="7 Tage",7,5),N('Ist-Stunden'!I300)+(N(Krankheitstage!J300)+N(Krankheitstage!V300))*N($C300))))</f>
        <v/>
      </c>
      <c r="AN300" s="76">
        <f>IF($B300="",0,IF(Einstellungen!$C$10="Ja",MAX(IF(Einstellungen!$C$11="7 Tage",MAX(0,(MIN(DATE(2026,6,0),IF(Mitarbeiter!$D300="",DATE(2026,6,0),Mitarbeiter!$D300),TODAY()))-(MAX(DATE(2026,5,1),Mitarbeiter!$C300))+1),MAX(0,NETWORKDAYS(MAX(DATE(2026,5,1),Mitarbeiter!$C300),MIN(DATE(2026,6,0),IF(Mitarbeiter!$D300="",DATE(2026,6,0),Mitarbeiter!$D300),TODAY()),Einstellungen!$F$13:$F$67)))*N(Mitarbeiter!$E300)/IF(Einstellungen!$C$11="7 Tage",7,5),N('Ist-Stunden'!J300)),MAX(IF(Einstellungen!$C$11="7 Tage",MAX(0,(MIN(DATE(2026,6,0),IF(Mitarbeiter!$D300="",DATE(2026,6,0),Mitarbeiter!$D300),TODAY()))-(MAX(DATE(2026,5,1),Mitarbeiter!$C300))+1),MAX(0,NETWORKDAYS(MAX(DATE(2026,5,1),Mitarbeiter!$C300),MIN(DATE(2026,6,0),IF(Mitarbeiter!$D300="",DATE(2026,6,0),Mitarbeiter!$D300),TODAY()),Einstellungen!$F$13:$F$67)))*N(Mitarbeiter!$E300)/IF(Einstellungen!$C$11="7 Tage",7,5),N('Ist-Stunden'!J300)+(N(Krankheitstage!K300)+N(Krankheitstage!W300))*N($C300))))</f>
        <v/>
      </c>
      <c r="AO300" s="76">
        <f>IF($B300="",0,IF(Einstellungen!$C$10="Ja",MAX(IF(Einstellungen!$C$11="7 Tage",MAX(0,(MIN(DATE(2026,7,0),IF(Mitarbeiter!$D300="",DATE(2026,7,0),Mitarbeiter!$D300),TODAY()))-(MAX(DATE(2026,6,1),Mitarbeiter!$C300))+1),MAX(0,NETWORKDAYS(MAX(DATE(2026,6,1),Mitarbeiter!$C300),MIN(DATE(2026,7,0),IF(Mitarbeiter!$D300="",DATE(2026,7,0),Mitarbeiter!$D300),TODAY()),Einstellungen!$F$13:$F$67)))*N(Mitarbeiter!$E300)/IF(Einstellungen!$C$11="7 Tage",7,5),N('Ist-Stunden'!K300)),MAX(IF(Einstellungen!$C$11="7 Tage",MAX(0,(MIN(DATE(2026,7,0),IF(Mitarbeiter!$D300="",DATE(2026,7,0),Mitarbeiter!$D300),TODAY()))-(MAX(DATE(2026,6,1),Mitarbeiter!$C300))+1),MAX(0,NETWORKDAYS(MAX(DATE(2026,6,1),Mitarbeiter!$C300),MIN(DATE(2026,7,0),IF(Mitarbeiter!$D300="",DATE(2026,7,0),Mitarbeiter!$D300),TODAY()),Einstellungen!$F$13:$F$67)))*N(Mitarbeiter!$E300)/IF(Einstellungen!$C$11="7 Tage",7,5),N('Ist-Stunden'!K300)+(N(Krankheitstage!L300)+N(Krankheitstage!X300))*N($C300))))</f>
        <v/>
      </c>
      <c r="AP300" s="76">
        <f>IF($B300="",0,IF(Einstellungen!$C$10="Ja",MAX(IF(Einstellungen!$C$11="7 Tage",MAX(0,(MIN(DATE(2026,8,0),IF(Mitarbeiter!$D300="",DATE(2026,8,0),Mitarbeiter!$D300),TODAY()))-(MAX(DATE(2026,7,1),Mitarbeiter!$C300))+1),MAX(0,NETWORKDAYS(MAX(DATE(2026,7,1),Mitarbeiter!$C300),MIN(DATE(2026,8,0),IF(Mitarbeiter!$D300="",DATE(2026,8,0),Mitarbeiter!$D300),TODAY()),Einstellungen!$F$13:$F$67)))*N(Mitarbeiter!$E300)/IF(Einstellungen!$C$11="7 Tage",7,5),N('Ist-Stunden'!L300)),MAX(IF(Einstellungen!$C$11="7 Tage",MAX(0,(MIN(DATE(2026,8,0),IF(Mitarbeiter!$D300="",DATE(2026,8,0),Mitarbeiter!$D300),TODAY()))-(MAX(DATE(2026,7,1),Mitarbeiter!$C300))+1),MAX(0,NETWORKDAYS(MAX(DATE(2026,7,1),Mitarbeiter!$C300),MIN(DATE(2026,8,0),IF(Mitarbeiter!$D300="",DATE(2026,8,0),Mitarbeiter!$D300),TODAY()),Einstellungen!$F$13:$F$67)))*N(Mitarbeiter!$E300)/IF(Einstellungen!$C$11="7 Tage",7,5),N('Ist-Stunden'!L300)+(N(Krankheitstage!M300)+N(Krankheitstage!Y300))*N($C300))))</f>
        <v/>
      </c>
      <c r="AQ300" s="76">
        <f>IF($B300="",0,IF(Einstellungen!$C$10="Ja",MAX(IF(Einstellungen!$C$11="7 Tage",MAX(0,(MIN(DATE(2026,9,0),IF(Mitarbeiter!$D300="",DATE(2026,9,0),Mitarbeiter!$D300),TODAY()))-(MAX(DATE(2026,8,1),Mitarbeiter!$C300))+1),MAX(0,NETWORKDAYS(MAX(DATE(2026,8,1),Mitarbeiter!$C300),MIN(DATE(2026,9,0),IF(Mitarbeiter!$D300="",DATE(2026,9,0),Mitarbeiter!$D300),TODAY()),Einstellungen!$F$13:$F$67)))*N(Mitarbeiter!$E300)/IF(Einstellungen!$C$11="7 Tage",7,5),N('Ist-Stunden'!M300)),MAX(IF(Einstellungen!$C$11="7 Tage",MAX(0,(MIN(DATE(2026,9,0),IF(Mitarbeiter!$D300="",DATE(2026,9,0),Mitarbeiter!$D300),TODAY()))-(MAX(DATE(2026,8,1),Mitarbeiter!$C300))+1),MAX(0,NETWORKDAYS(MAX(DATE(2026,8,1),Mitarbeiter!$C300),MIN(DATE(2026,9,0),IF(Mitarbeiter!$D300="",DATE(2026,9,0),Mitarbeiter!$D300),TODAY()),Einstellungen!$F$13:$F$67)))*N(Mitarbeiter!$E300)/IF(Einstellungen!$C$11="7 Tage",7,5),N('Ist-Stunden'!M300)+(N(Krankheitstage!N300)+N(Krankheitstage!Z300))*N($C300))))</f>
        <v/>
      </c>
      <c r="AR300" s="76">
        <f>IF($B300="",0,IF(Einstellungen!$C$10="Ja",MAX(IF(Einstellungen!$C$11="7 Tage",MAX(0,(MIN(DATE(2026,10,0),IF(Mitarbeiter!$D300="",DATE(2026,10,0),Mitarbeiter!$D300),TODAY()))-(MAX(DATE(2026,9,1),Mitarbeiter!$C300))+1),MAX(0,NETWORKDAYS(MAX(DATE(2026,9,1),Mitarbeiter!$C300),MIN(DATE(2026,10,0),IF(Mitarbeiter!$D300="",DATE(2026,10,0),Mitarbeiter!$D300),TODAY()),Einstellungen!$F$13:$F$67)))*N(Mitarbeiter!$E300)/IF(Einstellungen!$C$11="7 Tage",7,5),N('Ist-Stunden'!N300)),MAX(IF(Einstellungen!$C$11="7 Tage",MAX(0,(MIN(DATE(2026,10,0),IF(Mitarbeiter!$D300="",DATE(2026,10,0),Mitarbeiter!$D300),TODAY()))-(MAX(DATE(2026,9,1),Mitarbeiter!$C300))+1),MAX(0,NETWORKDAYS(MAX(DATE(2026,9,1),Mitarbeiter!$C300),MIN(DATE(2026,10,0),IF(Mitarbeiter!$D300="",DATE(2026,10,0),Mitarbeiter!$D300),TODAY()),Einstellungen!$F$13:$F$67)))*N(Mitarbeiter!$E300)/IF(Einstellungen!$C$11="7 Tage",7,5),N('Ist-Stunden'!N300)+(N(Krankheitstage!O300)+N(Krankheitstage!AA300))*N($C300))))</f>
        <v/>
      </c>
      <c r="AS300" s="76">
        <f>IF($B300="",0,IF(Einstellungen!$C$10="Ja",MAX(IF(Einstellungen!$C$11="7 Tage",MAX(0,(MIN(DATE(2026,11,0),IF(Mitarbeiter!$D300="",DATE(2026,11,0),Mitarbeiter!$D300),TODAY()))-(MAX(DATE(2026,10,1),Mitarbeiter!$C300))+1),MAX(0,NETWORKDAYS(MAX(DATE(2026,10,1),Mitarbeiter!$C300),MIN(DATE(2026,11,0),IF(Mitarbeiter!$D300="",DATE(2026,11,0),Mitarbeiter!$D300),TODAY()),Einstellungen!$F$13:$F$67)))*N(Mitarbeiter!$E300)/IF(Einstellungen!$C$11="7 Tage",7,5),N('Ist-Stunden'!O300)),MAX(IF(Einstellungen!$C$11="7 Tage",MAX(0,(MIN(DATE(2026,11,0),IF(Mitarbeiter!$D300="",DATE(2026,11,0),Mitarbeiter!$D300),TODAY()))-(MAX(DATE(2026,10,1),Mitarbeiter!$C300))+1),MAX(0,NETWORKDAYS(MAX(DATE(2026,10,1),Mitarbeiter!$C300),MIN(DATE(2026,11,0),IF(Mitarbeiter!$D300="",DATE(2026,11,0),Mitarbeiter!$D300),TODAY()),Einstellungen!$F$13:$F$67)))*N(Mitarbeiter!$E300)/IF(Einstellungen!$C$11="7 Tage",7,5),N('Ist-Stunden'!O300)+(N(Krankheitstage!P300)+N(Krankheitstage!AB300))*N($C300))))</f>
        <v/>
      </c>
      <c r="AT300" s="76">
        <f>IF($B300="",0,IF(Einstellungen!$C$10="Ja",MAX(IF(Einstellungen!$C$11="7 Tage",MAX(0,(MIN(DATE(2026,12,0),IF(Mitarbeiter!$D300="",DATE(2026,12,0),Mitarbeiter!$D300),TODAY()))-(MAX(DATE(2026,11,1),Mitarbeiter!$C300))+1),MAX(0,NETWORKDAYS(MAX(DATE(2026,11,1),Mitarbeiter!$C300),MIN(DATE(2026,12,0),IF(Mitarbeiter!$D300="",DATE(2026,12,0),Mitarbeiter!$D300),TODAY()),Einstellungen!$F$13:$F$67)))*N(Mitarbeiter!$E300)/IF(Einstellungen!$C$11="7 Tage",7,5),N('Ist-Stunden'!P300)),MAX(IF(Einstellungen!$C$11="7 Tage",MAX(0,(MIN(DATE(2026,12,0),IF(Mitarbeiter!$D300="",DATE(2026,12,0),Mitarbeiter!$D300),TODAY()))-(MAX(DATE(2026,11,1),Mitarbeiter!$C300))+1),MAX(0,NETWORKDAYS(MAX(DATE(2026,11,1),Mitarbeiter!$C300),MIN(DATE(2026,12,0),IF(Mitarbeiter!$D300="",DATE(2026,12,0),Mitarbeiter!$D300),TODAY()),Einstellungen!$F$13:$F$67)))*N(Mitarbeiter!$E300)/IF(Einstellungen!$C$11="7 Tage",7,5),N('Ist-Stunden'!P300)+(N(Krankheitstage!Q300)+N(Krankheitstage!AC300))*N($C300))))</f>
        <v/>
      </c>
      <c r="AU300" s="76">
        <f>IF($B300="",0,IF(Einstellungen!$C$10="Ja",MAX(IF(Einstellungen!$C$11="7 Tage",MAX(0,(MIN(DATE(2026,13,0),IF(Mitarbeiter!$D300="",DATE(2026,13,0),Mitarbeiter!$D300),TODAY()))-(MAX(DATE(2026,12,1),Mitarbeiter!$C300))+1),MAX(0,NETWORKDAYS(MAX(DATE(2026,12,1),Mitarbeiter!$C300),MIN(DATE(2026,13,0),IF(Mitarbeiter!$D300="",DATE(2026,13,0),Mitarbeiter!$D300),TODAY()),Einstellungen!$F$13:$F$67)))*N(Mitarbeiter!$E300)/IF(Einstellungen!$C$11="7 Tage",7,5),N('Ist-Stunden'!Q300)),MAX(IF(Einstellungen!$C$11="7 Tage",MAX(0,(MIN(DATE(2026,13,0),IF(Mitarbeiter!$D300="",DATE(2026,13,0),Mitarbeiter!$D300),TODAY()))-(MAX(DATE(2026,12,1),Mitarbeiter!$C300))+1),MAX(0,NETWORKDAYS(MAX(DATE(2026,12,1),Mitarbeiter!$C300),MIN(DATE(2026,13,0),IF(Mitarbeiter!$D300="",DATE(2026,13,0),Mitarbeiter!$D300),TODAY()),Einstellungen!$F$13:$F$67)))*N(Mitarbeiter!$E300)/IF(Einstellungen!$C$11="7 Tage",7,5),N('Ist-Stunden'!Q300)+(N(Krankheitstage!R300)+N(Krankheitstage!AD300))*N($C300))))</f>
        <v/>
      </c>
      <c r="AV300" s="76">
        <f>IF($B300="",0,IF(Einstellungen!$C$10="Ja",MAX(IF(Einstellungen!$C$11="7 Tage",MAX(0,(MIN(DATE(2027,2,0),IF(Mitarbeiter!$D300="",DATE(2027,2,0),Mitarbeiter!$D300),TODAY()))-(MAX(DATE(2027,1,1),Mitarbeiter!$C300))+1),MAX(0,NETWORKDAYS(MAX(DATE(2027,1,1),Mitarbeiter!$C300),MIN(DATE(2027,2,0),IF(Mitarbeiter!$D300="",DATE(2027,2,0),Mitarbeiter!$D300),TODAY()),Einstellungen!$F$13:$F$67)))*N(Mitarbeiter!$E300)/IF(Einstellungen!$C$11="7 Tage",7,5),N('Ist-Stunden'!R300)),MAX(IF(Einstellungen!$C$11="7 Tage",MAX(0,(MIN(DATE(2027,2,0),IF(Mitarbeiter!$D300="",DATE(2027,2,0),Mitarbeiter!$D300),TODAY()))-(MAX(DATE(2027,1,1),Mitarbeiter!$C300))+1),MAX(0,NETWORKDAYS(MAX(DATE(2027,1,1),Mitarbeiter!$C300),MIN(DATE(2027,2,0),IF(Mitarbeiter!$D300="",DATE(2027,2,0),Mitarbeiter!$D300),TODAY()),Einstellungen!$F$13:$F$67)))*N(Mitarbeiter!$E300)/IF(Einstellungen!$C$11="7 Tage",7,5),N('Ist-Stunden'!R300)+(N(Krankheitstage!AE300)+N(Krankheitstage!AQ300))*N($C300))))</f>
        <v/>
      </c>
      <c r="AW300" s="76">
        <f>IF($B300="",0,IF(Einstellungen!$C$10="Ja",MAX(IF(Einstellungen!$C$11="7 Tage",MAX(0,(MIN(DATE(2027,3,0),IF(Mitarbeiter!$D300="",DATE(2027,3,0),Mitarbeiter!$D300),TODAY()))-(MAX(DATE(2027,2,1),Mitarbeiter!$C300))+1),MAX(0,NETWORKDAYS(MAX(DATE(2027,2,1),Mitarbeiter!$C300),MIN(DATE(2027,3,0),IF(Mitarbeiter!$D300="",DATE(2027,3,0),Mitarbeiter!$D300),TODAY()),Einstellungen!$F$13:$F$67)))*N(Mitarbeiter!$E300)/IF(Einstellungen!$C$11="7 Tage",7,5),N('Ist-Stunden'!S300)),MAX(IF(Einstellungen!$C$11="7 Tage",MAX(0,(MIN(DATE(2027,3,0),IF(Mitarbeiter!$D300="",DATE(2027,3,0),Mitarbeiter!$D300),TODAY()))-(MAX(DATE(2027,2,1),Mitarbeiter!$C300))+1),MAX(0,NETWORKDAYS(MAX(DATE(2027,2,1),Mitarbeiter!$C300),MIN(DATE(2027,3,0),IF(Mitarbeiter!$D300="",DATE(2027,3,0),Mitarbeiter!$D300),TODAY()),Einstellungen!$F$13:$F$67)))*N(Mitarbeiter!$E300)/IF(Einstellungen!$C$11="7 Tage",7,5),N('Ist-Stunden'!S300)+(N(Krankheitstage!AF300)+N(Krankheitstage!AR300))*N($C300))))</f>
        <v/>
      </c>
      <c r="AX300" s="76">
        <f>IF($B300="",0,IF(Einstellungen!$C$10="Ja",MAX(IF(Einstellungen!$C$11="7 Tage",MAX(0,(MIN(DATE(2027,4,0),IF(Mitarbeiter!$D300="",DATE(2027,4,0),Mitarbeiter!$D300),TODAY()))-(MAX(DATE(2027,3,1),Mitarbeiter!$C300))+1),MAX(0,NETWORKDAYS(MAX(DATE(2027,3,1),Mitarbeiter!$C300),MIN(DATE(2027,4,0),IF(Mitarbeiter!$D300="",DATE(2027,4,0),Mitarbeiter!$D300),TODAY()),Einstellungen!$F$13:$F$67)))*N(Mitarbeiter!$E300)/IF(Einstellungen!$C$11="7 Tage",7,5),N('Ist-Stunden'!T300)),MAX(IF(Einstellungen!$C$11="7 Tage",MAX(0,(MIN(DATE(2027,4,0),IF(Mitarbeiter!$D300="",DATE(2027,4,0),Mitarbeiter!$D300),TODAY()))-(MAX(DATE(2027,3,1),Mitarbeiter!$C300))+1),MAX(0,NETWORKDAYS(MAX(DATE(2027,3,1),Mitarbeiter!$C300),MIN(DATE(2027,4,0),IF(Mitarbeiter!$D300="",DATE(2027,4,0),Mitarbeiter!$D300),TODAY()),Einstellungen!$F$13:$F$67)))*N(Mitarbeiter!$E300)/IF(Einstellungen!$C$11="7 Tage",7,5),N('Ist-Stunden'!T300)+(N(Krankheitstage!AG300)+N(Krankheitstage!AS300))*N($C300))))</f>
        <v/>
      </c>
      <c r="AY300" s="76">
        <f>IF($B300="",0,IF(Einstellungen!$C$10="Ja",MAX(IF(Einstellungen!$C$11="7 Tage",MAX(0,(MIN(DATE(2027,5,0),IF(Mitarbeiter!$D300="",DATE(2027,5,0),Mitarbeiter!$D300),TODAY()))-(MAX(DATE(2027,4,1),Mitarbeiter!$C300))+1),MAX(0,NETWORKDAYS(MAX(DATE(2027,4,1),Mitarbeiter!$C300),MIN(DATE(2027,5,0),IF(Mitarbeiter!$D300="",DATE(2027,5,0),Mitarbeiter!$D300),TODAY()),Einstellungen!$F$13:$F$67)))*N(Mitarbeiter!$E300)/IF(Einstellungen!$C$11="7 Tage",7,5),N('Ist-Stunden'!U300)),MAX(IF(Einstellungen!$C$11="7 Tage",MAX(0,(MIN(DATE(2027,5,0),IF(Mitarbeiter!$D300="",DATE(2027,5,0),Mitarbeiter!$D300),TODAY()))-(MAX(DATE(2027,4,1),Mitarbeiter!$C300))+1),MAX(0,NETWORKDAYS(MAX(DATE(2027,4,1),Mitarbeiter!$C300),MIN(DATE(2027,5,0),IF(Mitarbeiter!$D300="",DATE(2027,5,0),Mitarbeiter!$D300),TODAY()),Einstellungen!$F$13:$F$67)))*N(Mitarbeiter!$E300)/IF(Einstellungen!$C$11="7 Tage",7,5),N('Ist-Stunden'!U300)+(N(Krankheitstage!AH300)+N(Krankheitstage!AT300))*N($C300))))</f>
        <v/>
      </c>
      <c r="AZ300" s="76">
        <f>IF($B300="",0,IF(Einstellungen!$C$10="Ja",MAX(IF(Einstellungen!$C$11="7 Tage",MAX(0,(MIN(DATE(2027,6,0),IF(Mitarbeiter!$D300="",DATE(2027,6,0),Mitarbeiter!$D300),TODAY()))-(MAX(DATE(2027,5,1),Mitarbeiter!$C300))+1),MAX(0,NETWORKDAYS(MAX(DATE(2027,5,1),Mitarbeiter!$C300),MIN(DATE(2027,6,0),IF(Mitarbeiter!$D300="",DATE(2027,6,0),Mitarbeiter!$D300),TODAY()),Einstellungen!$F$13:$F$67)))*N(Mitarbeiter!$E300)/IF(Einstellungen!$C$11="7 Tage",7,5),N('Ist-Stunden'!V300)),MAX(IF(Einstellungen!$C$11="7 Tage",MAX(0,(MIN(DATE(2027,6,0),IF(Mitarbeiter!$D300="",DATE(2027,6,0),Mitarbeiter!$D300),TODAY()))-(MAX(DATE(2027,5,1),Mitarbeiter!$C300))+1),MAX(0,NETWORKDAYS(MAX(DATE(2027,5,1),Mitarbeiter!$C300),MIN(DATE(2027,6,0),IF(Mitarbeiter!$D300="",DATE(2027,6,0),Mitarbeiter!$D300),TODAY()),Einstellungen!$F$13:$F$67)))*N(Mitarbeiter!$E300)/IF(Einstellungen!$C$11="7 Tage",7,5),N('Ist-Stunden'!V300)+(N(Krankheitstage!AI300)+N(Krankheitstage!AU300))*N($C300))))</f>
        <v/>
      </c>
      <c r="BA300" s="76">
        <f>IF($B300="",0,IF(Einstellungen!$C$10="Ja",MAX(IF(Einstellungen!$C$11="7 Tage",MAX(0,(MIN(DATE(2027,7,0),IF(Mitarbeiter!$D300="",DATE(2027,7,0),Mitarbeiter!$D300),TODAY()))-(MAX(DATE(2027,6,1),Mitarbeiter!$C300))+1),MAX(0,NETWORKDAYS(MAX(DATE(2027,6,1),Mitarbeiter!$C300),MIN(DATE(2027,7,0),IF(Mitarbeiter!$D300="",DATE(2027,7,0),Mitarbeiter!$D300),TODAY()),Einstellungen!$F$13:$F$67)))*N(Mitarbeiter!$E300)/IF(Einstellungen!$C$11="7 Tage",7,5),N('Ist-Stunden'!W300)),MAX(IF(Einstellungen!$C$11="7 Tage",MAX(0,(MIN(DATE(2027,7,0),IF(Mitarbeiter!$D300="",DATE(2027,7,0),Mitarbeiter!$D300),TODAY()))-(MAX(DATE(2027,6,1),Mitarbeiter!$C300))+1),MAX(0,NETWORKDAYS(MAX(DATE(2027,6,1),Mitarbeiter!$C300),MIN(DATE(2027,7,0),IF(Mitarbeiter!$D300="",DATE(2027,7,0),Mitarbeiter!$D300),TODAY()),Einstellungen!$F$13:$F$67)))*N(Mitarbeiter!$E300)/IF(Einstellungen!$C$11="7 Tage",7,5),N('Ist-Stunden'!W300)+(N(Krankheitstage!AJ300)+N(Krankheitstage!AV300))*N($C300))))</f>
        <v/>
      </c>
      <c r="BB300" s="76">
        <f>IF($B300="",0,IF(Einstellungen!$C$10="Ja",MAX(IF(Einstellungen!$C$11="7 Tage",MAX(0,(MIN(DATE(2027,8,0),IF(Mitarbeiter!$D300="",DATE(2027,8,0),Mitarbeiter!$D300),TODAY()))-(MAX(DATE(2027,7,1),Mitarbeiter!$C300))+1),MAX(0,NETWORKDAYS(MAX(DATE(2027,7,1),Mitarbeiter!$C300),MIN(DATE(2027,8,0),IF(Mitarbeiter!$D300="",DATE(2027,8,0),Mitarbeiter!$D300),TODAY()),Einstellungen!$F$13:$F$67)))*N(Mitarbeiter!$E300)/IF(Einstellungen!$C$11="7 Tage",7,5),N('Ist-Stunden'!X300)),MAX(IF(Einstellungen!$C$11="7 Tage",MAX(0,(MIN(DATE(2027,8,0),IF(Mitarbeiter!$D300="",DATE(2027,8,0),Mitarbeiter!$D300),TODAY()))-(MAX(DATE(2027,7,1),Mitarbeiter!$C300))+1),MAX(0,NETWORKDAYS(MAX(DATE(2027,7,1),Mitarbeiter!$C300),MIN(DATE(2027,8,0),IF(Mitarbeiter!$D300="",DATE(2027,8,0),Mitarbeiter!$D300),TODAY()),Einstellungen!$F$13:$F$67)))*N(Mitarbeiter!$E300)/IF(Einstellungen!$C$11="7 Tage",7,5),N('Ist-Stunden'!X300)+(N(Krankheitstage!AK300)+N(Krankheitstage!AW300))*N($C300))))</f>
        <v/>
      </c>
      <c r="BC300" s="76">
        <f>IF($B300="",0,IF(Einstellungen!$C$10="Ja",MAX(IF(Einstellungen!$C$11="7 Tage",MAX(0,(MIN(DATE(2027,9,0),IF(Mitarbeiter!$D300="",DATE(2027,9,0),Mitarbeiter!$D300),TODAY()))-(MAX(DATE(2027,8,1),Mitarbeiter!$C300))+1),MAX(0,NETWORKDAYS(MAX(DATE(2027,8,1),Mitarbeiter!$C300),MIN(DATE(2027,9,0),IF(Mitarbeiter!$D300="",DATE(2027,9,0),Mitarbeiter!$D300),TODAY()),Einstellungen!$F$13:$F$67)))*N(Mitarbeiter!$E300)/IF(Einstellungen!$C$11="7 Tage",7,5),N('Ist-Stunden'!Y300)),MAX(IF(Einstellungen!$C$11="7 Tage",MAX(0,(MIN(DATE(2027,9,0),IF(Mitarbeiter!$D300="",DATE(2027,9,0),Mitarbeiter!$D300),TODAY()))-(MAX(DATE(2027,8,1),Mitarbeiter!$C300))+1),MAX(0,NETWORKDAYS(MAX(DATE(2027,8,1),Mitarbeiter!$C300),MIN(DATE(2027,9,0),IF(Mitarbeiter!$D300="",DATE(2027,9,0),Mitarbeiter!$D300),TODAY()),Einstellungen!$F$13:$F$67)))*N(Mitarbeiter!$E300)/IF(Einstellungen!$C$11="7 Tage",7,5),N('Ist-Stunden'!Y300)+(N(Krankheitstage!AL300)+N(Krankheitstage!AX300))*N($C300))))</f>
        <v/>
      </c>
      <c r="BD300" s="76">
        <f>IF($B300="",0,IF(Einstellungen!$C$10="Ja",MAX(IF(Einstellungen!$C$11="7 Tage",MAX(0,(MIN(DATE(2027,10,0),IF(Mitarbeiter!$D300="",DATE(2027,10,0),Mitarbeiter!$D300),TODAY()))-(MAX(DATE(2027,9,1),Mitarbeiter!$C300))+1),MAX(0,NETWORKDAYS(MAX(DATE(2027,9,1),Mitarbeiter!$C300),MIN(DATE(2027,10,0),IF(Mitarbeiter!$D300="",DATE(2027,10,0),Mitarbeiter!$D300),TODAY()),Einstellungen!$F$13:$F$67)))*N(Mitarbeiter!$E300)/IF(Einstellungen!$C$11="7 Tage",7,5),N('Ist-Stunden'!Z300)),MAX(IF(Einstellungen!$C$11="7 Tage",MAX(0,(MIN(DATE(2027,10,0),IF(Mitarbeiter!$D300="",DATE(2027,10,0),Mitarbeiter!$D300),TODAY()))-(MAX(DATE(2027,9,1),Mitarbeiter!$C300))+1),MAX(0,NETWORKDAYS(MAX(DATE(2027,9,1),Mitarbeiter!$C300),MIN(DATE(2027,10,0),IF(Mitarbeiter!$D300="",DATE(2027,10,0),Mitarbeiter!$D300),TODAY()),Einstellungen!$F$13:$F$67)))*N(Mitarbeiter!$E300)/IF(Einstellungen!$C$11="7 Tage",7,5),N('Ist-Stunden'!Z300)+(N(Krankheitstage!AM300)+N(Krankheitstage!AY300))*N($C300))))</f>
        <v/>
      </c>
      <c r="BE300" s="76">
        <f>IF($B300="",0,IF(Einstellungen!$C$10="Ja",MAX(IF(Einstellungen!$C$11="7 Tage",MAX(0,(MIN(DATE(2027,11,0),IF(Mitarbeiter!$D300="",DATE(2027,11,0),Mitarbeiter!$D300),TODAY()))-(MAX(DATE(2027,10,1),Mitarbeiter!$C300))+1),MAX(0,NETWORKDAYS(MAX(DATE(2027,10,1),Mitarbeiter!$C300),MIN(DATE(2027,11,0),IF(Mitarbeiter!$D300="",DATE(2027,11,0),Mitarbeiter!$D300),TODAY()),Einstellungen!$F$13:$F$67)))*N(Mitarbeiter!$E300)/IF(Einstellungen!$C$11="7 Tage",7,5),N('Ist-Stunden'!AA300)),MAX(IF(Einstellungen!$C$11="7 Tage",MAX(0,(MIN(DATE(2027,11,0),IF(Mitarbeiter!$D300="",DATE(2027,11,0),Mitarbeiter!$D300),TODAY()))-(MAX(DATE(2027,10,1),Mitarbeiter!$C300))+1),MAX(0,NETWORKDAYS(MAX(DATE(2027,10,1),Mitarbeiter!$C300),MIN(DATE(2027,11,0),IF(Mitarbeiter!$D300="",DATE(2027,11,0),Mitarbeiter!$D300),TODAY()),Einstellungen!$F$13:$F$67)))*N(Mitarbeiter!$E300)/IF(Einstellungen!$C$11="7 Tage",7,5),N('Ist-Stunden'!AA300)+(N(Krankheitstage!AN300)+N(Krankheitstage!AZ300))*N($C300))))</f>
        <v/>
      </c>
      <c r="BF300" s="76">
        <f>IF($B300="",0,IF(Einstellungen!$C$10="Ja",MAX(IF(Einstellungen!$C$11="7 Tage",MAX(0,(MIN(DATE(2027,12,0),IF(Mitarbeiter!$D300="",DATE(2027,12,0),Mitarbeiter!$D300),TODAY()))-(MAX(DATE(2027,11,1),Mitarbeiter!$C300))+1),MAX(0,NETWORKDAYS(MAX(DATE(2027,11,1),Mitarbeiter!$C300),MIN(DATE(2027,12,0),IF(Mitarbeiter!$D300="",DATE(2027,12,0),Mitarbeiter!$D300),TODAY()),Einstellungen!$F$13:$F$67)))*N(Mitarbeiter!$E300)/IF(Einstellungen!$C$11="7 Tage",7,5),N('Ist-Stunden'!AB300)),MAX(IF(Einstellungen!$C$11="7 Tage",MAX(0,(MIN(DATE(2027,12,0),IF(Mitarbeiter!$D300="",DATE(2027,12,0),Mitarbeiter!$D300),TODAY()))-(MAX(DATE(2027,11,1),Mitarbeiter!$C300))+1),MAX(0,NETWORKDAYS(MAX(DATE(2027,11,1),Mitarbeiter!$C300),MIN(DATE(2027,12,0),IF(Mitarbeiter!$D300="",DATE(2027,12,0),Mitarbeiter!$D300),TODAY()),Einstellungen!$F$13:$F$67)))*N(Mitarbeiter!$E300)/IF(Einstellungen!$C$11="7 Tage",7,5),N('Ist-Stunden'!AB300)+(N(Krankheitstage!AO300)+N(Krankheitstage!BA300))*N($C300))))</f>
        <v/>
      </c>
      <c r="BG300" s="76">
        <f>IF($B300="",0,IF(Einstellungen!$C$10="Ja",MAX(IF(Einstellungen!$C$11="7 Tage",MAX(0,(MIN(DATE(2027,13,0),IF(Mitarbeiter!$D300="",DATE(2027,13,0),Mitarbeiter!$D300),TODAY()))-(MAX(DATE(2027,12,1),Mitarbeiter!$C300))+1),MAX(0,NETWORKDAYS(MAX(DATE(2027,12,1),Mitarbeiter!$C300),MIN(DATE(2027,13,0),IF(Mitarbeiter!$D300="",DATE(2027,13,0),Mitarbeiter!$D300),TODAY()),Einstellungen!$F$13:$F$67)))*N(Mitarbeiter!$E300)/IF(Einstellungen!$C$11="7 Tage",7,5),N('Ist-Stunden'!AC300)),MAX(IF(Einstellungen!$C$11="7 Tage",MAX(0,(MIN(DATE(2027,13,0),IF(Mitarbeiter!$D300="",DATE(2027,13,0),Mitarbeiter!$D300),TODAY()))-(MAX(DATE(2027,12,1),Mitarbeiter!$C300))+1),MAX(0,NETWORKDAYS(MAX(DATE(2027,12,1),Mitarbeiter!$C300),MIN(DATE(2027,13,0),IF(Mitarbeiter!$D300="",DATE(2027,13,0),Mitarbeiter!$D300),TODAY()),Einstellungen!$F$13:$F$67)))*N(Mitarbeiter!$E300)/IF(Einstellungen!$C$11="7 Tage",7,5),N('Ist-Stunden'!AC300)+(N(Krankheitstage!AP300)+N(Krankheitstage!BB300))*N($C300))))</f>
        <v/>
      </c>
      <c r="BH300" s="76">
        <f>IF($B300="",0,IF(Einstellungen!$C$10="Ja",MAX(IF(Einstellungen!$C$11="7 Tage",MAX(0,(MIN(DATE(2028,2,0),IF(Mitarbeiter!$D300="",DATE(2028,2,0),Mitarbeiter!$D300),TODAY()))-(MAX(DATE(2028,1,1),Mitarbeiter!$C300))+1),MAX(0,NETWORKDAYS(MAX(DATE(2028,1,1),Mitarbeiter!$C300),MIN(DATE(2028,2,0),IF(Mitarbeiter!$D300="",DATE(2028,2,0),Mitarbeiter!$D300),TODAY()),Einstellungen!$F$13:$F$67)))*N(Mitarbeiter!$E300)/IF(Einstellungen!$C$11="7 Tage",7,5),N('Ist-Stunden'!AD300)),MAX(IF(Einstellungen!$C$11="7 Tage",MAX(0,(MIN(DATE(2028,2,0),IF(Mitarbeiter!$D300="",DATE(2028,2,0),Mitarbeiter!$D300),TODAY()))-(MAX(DATE(2028,1,1),Mitarbeiter!$C300))+1),MAX(0,NETWORKDAYS(MAX(DATE(2028,1,1),Mitarbeiter!$C300),MIN(DATE(2028,2,0),IF(Mitarbeiter!$D300="",DATE(2028,2,0),Mitarbeiter!$D300),TODAY()),Einstellungen!$F$13:$F$67)))*N(Mitarbeiter!$E300)/IF(Einstellungen!$C$11="7 Tage",7,5),N('Ist-Stunden'!AD300)+(N(Krankheitstage!BC300)+N(Krankheitstage!BO300))*N($C300))))</f>
        <v/>
      </c>
      <c r="BI300" s="76">
        <f>IF($B300="",0,IF(Einstellungen!$C$10="Ja",MAX(IF(Einstellungen!$C$11="7 Tage",MAX(0,(MIN(DATE(2028,3,0),IF(Mitarbeiter!$D300="",DATE(2028,3,0),Mitarbeiter!$D300),TODAY()))-(MAX(DATE(2028,2,1),Mitarbeiter!$C300))+1),MAX(0,NETWORKDAYS(MAX(DATE(2028,2,1),Mitarbeiter!$C300),MIN(DATE(2028,3,0),IF(Mitarbeiter!$D300="",DATE(2028,3,0),Mitarbeiter!$D300),TODAY()),Einstellungen!$F$13:$F$67)))*N(Mitarbeiter!$E300)/IF(Einstellungen!$C$11="7 Tage",7,5),N('Ist-Stunden'!AE300)),MAX(IF(Einstellungen!$C$11="7 Tage",MAX(0,(MIN(DATE(2028,3,0),IF(Mitarbeiter!$D300="",DATE(2028,3,0),Mitarbeiter!$D300),TODAY()))-(MAX(DATE(2028,2,1),Mitarbeiter!$C300))+1),MAX(0,NETWORKDAYS(MAX(DATE(2028,2,1),Mitarbeiter!$C300),MIN(DATE(2028,3,0),IF(Mitarbeiter!$D300="",DATE(2028,3,0),Mitarbeiter!$D300),TODAY()),Einstellungen!$F$13:$F$67)))*N(Mitarbeiter!$E300)/IF(Einstellungen!$C$11="7 Tage",7,5),N('Ist-Stunden'!AE300)+(N(Krankheitstage!BD300)+N(Krankheitstage!BP300))*N($C300))))</f>
        <v/>
      </c>
      <c r="BJ300" s="76">
        <f>IF($B300="",0,IF(Einstellungen!$C$10="Ja",MAX(IF(Einstellungen!$C$11="7 Tage",MAX(0,(MIN(DATE(2028,4,0),IF(Mitarbeiter!$D300="",DATE(2028,4,0),Mitarbeiter!$D300),TODAY()))-(MAX(DATE(2028,3,1),Mitarbeiter!$C300))+1),MAX(0,NETWORKDAYS(MAX(DATE(2028,3,1),Mitarbeiter!$C300),MIN(DATE(2028,4,0),IF(Mitarbeiter!$D300="",DATE(2028,4,0),Mitarbeiter!$D300),TODAY()),Einstellungen!$F$13:$F$67)))*N(Mitarbeiter!$E300)/IF(Einstellungen!$C$11="7 Tage",7,5),N('Ist-Stunden'!AF300)),MAX(IF(Einstellungen!$C$11="7 Tage",MAX(0,(MIN(DATE(2028,4,0),IF(Mitarbeiter!$D300="",DATE(2028,4,0),Mitarbeiter!$D300),TODAY()))-(MAX(DATE(2028,3,1),Mitarbeiter!$C300))+1),MAX(0,NETWORKDAYS(MAX(DATE(2028,3,1),Mitarbeiter!$C300),MIN(DATE(2028,4,0),IF(Mitarbeiter!$D300="",DATE(2028,4,0),Mitarbeiter!$D300),TODAY()),Einstellungen!$F$13:$F$67)))*N(Mitarbeiter!$E300)/IF(Einstellungen!$C$11="7 Tage",7,5),N('Ist-Stunden'!AF300)+(N(Krankheitstage!BE300)+N(Krankheitstage!BQ300))*N($C300))))</f>
        <v/>
      </c>
      <c r="BK300" s="76">
        <f>IF($B300="",0,IF(Einstellungen!$C$10="Ja",MAX(IF(Einstellungen!$C$11="7 Tage",MAX(0,(MIN(DATE(2028,5,0),IF(Mitarbeiter!$D300="",DATE(2028,5,0),Mitarbeiter!$D300),TODAY()))-(MAX(DATE(2028,4,1),Mitarbeiter!$C300))+1),MAX(0,NETWORKDAYS(MAX(DATE(2028,4,1),Mitarbeiter!$C300),MIN(DATE(2028,5,0),IF(Mitarbeiter!$D300="",DATE(2028,5,0),Mitarbeiter!$D300),TODAY()),Einstellungen!$F$13:$F$67)))*N(Mitarbeiter!$E300)/IF(Einstellungen!$C$11="7 Tage",7,5),N('Ist-Stunden'!AG300)),MAX(IF(Einstellungen!$C$11="7 Tage",MAX(0,(MIN(DATE(2028,5,0),IF(Mitarbeiter!$D300="",DATE(2028,5,0),Mitarbeiter!$D300),TODAY()))-(MAX(DATE(2028,4,1),Mitarbeiter!$C300))+1),MAX(0,NETWORKDAYS(MAX(DATE(2028,4,1),Mitarbeiter!$C300),MIN(DATE(2028,5,0),IF(Mitarbeiter!$D300="",DATE(2028,5,0),Mitarbeiter!$D300),TODAY()),Einstellungen!$F$13:$F$67)))*N(Mitarbeiter!$E300)/IF(Einstellungen!$C$11="7 Tage",7,5),N('Ist-Stunden'!AG300)+(N(Krankheitstage!BF300)+N(Krankheitstage!BR300))*N($C300))))</f>
        <v/>
      </c>
      <c r="BL300" s="76">
        <f>IF($B300="",0,IF(Einstellungen!$C$10="Ja",MAX(IF(Einstellungen!$C$11="7 Tage",MAX(0,(MIN(DATE(2028,6,0),IF(Mitarbeiter!$D300="",DATE(2028,6,0),Mitarbeiter!$D300),TODAY()))-(MAX(DATE(2028,5,1),Mitarbeiter!$C300))+1),MAX(0,NETWORKDAYS(MAX(DATE(2028,5,1),Mitarbeiter!$C300),MIN(DATE(2028,6,0),IF(Mitarbeiter!$D300="",DATE(2028,6,0),Mitarbeiter!$D300),TODAY()),Einstellungen!$F$13:$F$67)))*N(Mitarbeiter!$E300)/IF(Einstellungen!$C$11="7 Tage",7,5),N('Ist-Stunden'!AH300)),MAX(IF(Einstellungen!$C$11="7 Tage",MAX(0,(MIN(DATE(2028,6,0),IF(Mitarbeiter!$D300="",DATE(2028,6,0),Mitarbeiter!$D300),TODAY()))-(MAX(DATE(2028,5,1),Mitarbeiter!$C300))+1),MAX(0,NETWORKDAYS(MAX(DATE(2028,5,1),Mitarbeiter!$C300),MIN(DATE(2028,6,0),IF(Mitarbeiter!$D300="",DATE(2028,6,0),Mitarbeiter!$D300),TODAY()),Einstellungen!$F$13:$F$67)))*N(Mitarbeiter!$E300)/IF(Einstellungen!$C$11="7 Tage",7,5),N('Ist-Stunden'!AH300)+(N(Krankheitstage!BG300)+N(Krankheitstage!BS300))*N($C300))))</f>
        <v/>
      </c>
      <c r="BM300" s="76">
        <f>IF($B300="",0,IF(Einstellungen!$C$10="Ja",MAX(IF(Einstellungen!$C$11="7 Tage",MAX(0,(MIN(DATE(2028,7,0),IF(Mitarbeiter!$D300="",DATE(2028,7,0),Mitarbeiter!$D300),TODAY()))-(MAX(DATE(2028,6,1),Mitarbeiter!$C300))+1),MAX(0,NETWORKDAYS(MAX(DATE(2028,6,1),Mitarbeiter!$C300),MIN(DATE(2028,7,0),IF(Mitarbeiter!$D300="",DATE(2028,7,0),Mitarbeiter!$D300),TODAY()),Einstellungen!$F$13:$F$67)))*N(Mitarbeiter!$E300)/IF(Einstellungen!$C$11="7 Tage",7,5),N('Ist-Stunden'!AI300)),MAX(IF(Einstellungen!$C$11="7 Tage",MAX(0,(MIN(DATE(2028,7,0),IF(Mitarbeiter!$D300="",DATE(2028,7,0),Mitarbeiter!$D300),TODAY()))-(MAX(DATE(2028,6,1),Mitarbeiter!$C300))+1),MAX(0,NETWORKDAYS(MAX(DATE(2028,6,1),Mitarbeiter!$C300),MIN(DATE(2028,7,0),IF(Mitarbeiter!$D300="",DATE(2028,7,0),Mitarbeiter!$D300),TODAY()),Einstellungen!$F$13:$F$67)))*N(Mitarbeiter!$E300)/IF(Einstellungen!$C$11="7 Tage",7,5),N('Ist-Stunden'!AI300)+(N(Krankheitstage!BH300)+N(Krankheitstage!BT300))*N($C300))))</f>
        <v/>
      </c>
      <c r="BN300" s="76">
        <f>IF($B300="",0,IF(Einstellungen!$C$10="Ja",MAX(IF(Einstellungen!$C$11="7 Tage",MAX(0,(MIN(DATE(2028,8,0),IF(Mitarbeiter!$D300="",DATE(2028,8,0),Mitarbeiter!$D300),TODAY()))-(MAX(DATE(2028,7,1),Mitarbeiter!$C300))+1),MAX(0,NETWORKDAYS(MAX(DATE(2028,7,1),Mitarbeiter!$C300),MIN(DATE(2028,8,0),IF(Mitarbeiter!$D300="",DATE(2028,8,0),Mitarbeiter!$D300),TODAY()),Einstellungen!$F$13:$F$67)))*N(Mitarbeiter!$E300)/IF(Einstellungen!$C$11="7 Tage",7,5),N('Ist-Stunden'!AJ300)),MAX(IF(Einstellungen!$C$11="7 Tage",MAX(0,(MIN(DATE(2028,8,0),IF(Mitarbeiter!$D300="",DATE(2028,8,0),Mitarbeiter!$D300),TODAY()))-(MAX(DATE(2028,7,1),Mitarbeiter!$C300))+1),MAX(0,NETWORKDAYS(MAX(DATE(2028,7,1),Mitarbeiter!$C300),MIN(DATE(2028,8,0),IF(Mitarbeiter!$D300="",DATE(2028,8,0),Mitarbeiter!$D300),TODAY()),Einstellungen!$F$13:$F$67)))*N(Mitarbeiter!$E300)/IF(Einstellungen!$C$11="7 Tage",7,5),N('Ist-Stunden'!AJ300)+(N(Krankheitstage!BI300)+N(Krankheitstage!BU300))*N($C300))))</f>
        <v/>
      </c>
      <c r="BO300" s="76">
        <f>IF($B300="",0,IF(Einstellungen!$C$10="Ja",MAX(IF(Einstellungen!$C$11="7 Tage",MAX(0,(MIN(DATE(2028,9,0),IF(Mitarbeiter!$D300="",DATE(2028,9,0),Mitarbeiter!$D300),TODAY()))-(MAX(DATE(2028,8,1),Mitarbeiter!$C300))+1),MAX(0,NETWORKDAYS(MAX(DATE(2028,8,1),Mitarbeiter!$C300),MIN(DATE(2028,9,0),IF(Mitarbeiter!$D300="",DATE(2028,9,0),Mitarbeiter!$D300),TODAY()),Einstellungen!$F$13:$F$67)))*N(Mitarbeiter!$E300)/IF(Einstellungen!$C$11="7 Tage",7,5),N('Ist-Stunden'!AK300)),MAX(IF(Einstellungen!$C$11="7 Tage",MAX(0,(MIN(DATE(2028,9,0),IF(Mitarbeiter!$D300="",DATE(2028,9,0),Mitarbeiter!$D300),TODAY()))-(MAX(DATE(2028,8,1),Mitarbeiter!$C300))+1),MAX(0,NETWORKDAYS(MAX(DATE(2028,8,1),Mitarbeiter!$C300),MIN(DATE(2028,9,0),IF(Mitarbeiter!$D300="",DATE(2028,9,0),Mitarbeiter!$D300),TODAY()),Einstellungen!$F$13:$F$67)))*N(Mitarbeiter!$E300)/IF(Einstellungen!$C$11="7 Tage",7,5),N('Ist-Stunden'!AK300)+(N(Krankheitstage!BJ300)+N(Krankheitstage!BV300))*N($C300))))</f>
        <v/>
      </c>
      <c r="BP300" s="76">
        <f>IF($B300="",0,IF(Einstellungen!$C$10="Ja",MAX(IF(Einstellungen!$C$11="7 Tage",MAX(0,(MIN(DATE(2028,10,0),IF(Mitarbeiter!$D300="",DATE(2028,10,0),Mitarbeiter!$D300),TODAY()))-(MAX(DATE(2028,9,1),Mitarbeiter!$C300))+1),MAX(0,NETWORKDAYS(MAX(DATE(2028,9,1),Mitarbeiter!$C300),MIN(DATE(2028,10,0),IF(Mitarbeiter!$D300="",DATE(2028,10,0),Mitarbeiter!$D300),TODAY()),Einstellungen!$F$13:$F$67)))*N(Mitarbeiter!$E300)/IF(Einstellungen!$C$11="7 Tage",7,5),N('Ist-Stunden'!AL300)),MAX(IF(Einstellungen!$C$11="7 Tage",MAX(0,(MIN(DATE(2028,10,0),IF(Mitarbeiter!$D300="",DATE(2028,10,0),Mitarbeiter!$D300),TODAY()))-(MAX(DATE(2028,9,1),Mitarbeiter!$C300))+1),MAX(0,NETWORKDAYS(MAX(DATE(2028,9,1),Mitarbeiter!$C300),MIN(DATE(2028,10,0),IF(Mitarbeiter!$D300="",DATE(2028,10,0),Mitarbeiter!$D300),TODAY()),Einstellungen!$F$13:$F$67)))*N(Mitarbeiter!$E300)/IF(Einstellungen!$C$11="7 Tage",7,5),N('Ist-Stunden'!AL300)+(N(Krankheitstage!BK300)+N(Krankheitstage!BW300))*N($C300))))</f>
        <v/>
      </c>
      <c r="BQ300" s="76">
        <f>IF($B300="",0,IF(Einstellungen!$C$10="Ja",MAX(IF(Einstellungen!$C$11="7 Tage",MAX(0,(MIN(DATE(2028,11,0),IF(Mitarbeiter!$D300="",DATE(2028,11,0),Mitarbeiter!$D300),TODAY()))-(MAX(DATE(2028,10,1),Mitarbeiter!$C300))+1),MAX(0,NETWORKDAYS(MAX(DATE(2028,10,1),Mitarbeiter!$C300),MIN(DATE(2028,11,0),IF(Mitarbeiter!$D300="",DATE(2028,11,0),Mitarbeiter!$D300),TODAY()),Einstellungen!$F$13:$F$67)))*N(Mitarbeiter!$E300)/IF(Einstellungen!$C$11="7 Tage",7,5),N('Ist-Stunden'!AM300)),MAX(IF(Einstellungen!$C$11="7 Tage",MAX(0,(MIN(DATE(2028,11,0),IF(Mitarbeiter!$D300="",DATE(2028,11,0),Mitarbeiter!$D300),TODAY()))-(MAX(DATE(2028,10,1),Mitarbeiter!$C300))+1),MAX(0,NETWORKDAYS(MAX(DATE(2028,10,1),Mitarbeiter!$C300),MIN(DATE(2028,11,0),IF(Mitarbeiter!$D300="",DATE(2028,11,0),Mitarbeiter!$D300),TODAY()),Einstellungen!$F$13:$F$67)))*N(Mitarbeiter!$E300)/IF(Einstellungen!$C$11="7 Tage",7,5),N('Ist-Stunden'!AM300)+(N(Krankheitstage!BL300)+N(Krankheitstage!BX300))*N($C300))))</f>
        <v/>
      </c>
      <c r="BR300" s="76">
        <f>IF($B300="",0,IF(Einstellungen!$C$10="Ja",MAX(IF(Einstellungen!$C$11="7 Tage",MAX(0,(MIN(DATE(2028,12,0),IF(Mitarbeiter!$D300="",DATE(2028,12,0),Mitarbeiter!$D300),TODAY()))-(MAX(DATE(2028,11,1),Mitarbeiter!$C300))+1),MAX(0,NETWORKDAYS(MAX(DATE(2028,11,1),Mitarbeiter!$C300),MIN(DATE(2028,12,0),IF(Mitarbeiter!$D300="",DATE(2028,12,0),Mitarbeiter!$D300),TODAY()),Einstellungen!$F$13:$F$67)))*N(Mitarbeiter!$E300)/IF(Einstellungen!$C$11="7 Tage",7,5),N('Ist-Stunden'!AN300)),MAX(IF(Einstellungen!$C$11="7 Tage",MAX(0,(MIN(DATE(2028,12,0),IF(Mitarbeiter!$D300="",DATE(2028,12,0),Mitarbeiter!$D300),TODAY()))-(MAX(DATE(2028,11,1),Mitarbeiter!$C300))+1),MAX(0,NETWORKDAYS(MAX(DATE(2028,11,1),Mitarbeiter!$C300),MIN(DATE(2028,12,0),IF(Mitarbeiter!$D300="",DATE(2028,12,0),Mitarbeiter!$D300),TODAY()),Einstellungen!$F$13:$F$67)))*N(Mitarbeiter!$E300)/IF(Einstellungen!$C$11="7 Tage",7,5),N('Ist-Stunden'!AN300)+(N(Krankheitstage!BM300)+N(Krankheitstage!BY300))*N($C300))))</f>
        <v/>
      </c>
      <c r="BS300" s="76">
        <f>IF($B300="",0,IF(Einstellungen!$C$10="Ja",MAX(IF(Einstellungen!$C$11="7 Tage",MAX(0,(MIN(DATE(2028,13,0),IF(Mitarbeiter!$D300="",DATE(2028,13,0),Mitarbeiter!$D300),TODAY()))-(MAX(DATE(2028,12,1),Mitarbeiter!$C300))+1),MAX(0,NETWORKDAYS(MAX(DATE(2028,12,1),Mitarbeiter!$C300),MIN(DATE(2028,13,0),IF(Mitarbeiter!$D300="",DATE(2028,13,0),Mitarbeiter!$D300),TODAY()),Einstellungen!$F$13:$F$67)))*N(Mitarbeiter!$E300)/IF(Einstellungen!$C$11="7 Tage",7,5),N('Ist-Stunden'!AO300)),MAX(IF(Einstellungen!$C$11="7 Tage",MAX(0,(MIN(DATE(2028,13,0),IF(Mitarbeiter!$D300="",DATE(2028,13,0),Mitarbeiter!$D300),TODAY()))-(MAX(DATE(2028,12,1),Mitarbeiter!$C300))+1),MAX(0,NETWORKDAYS(MAX(DATE(2028,12,1),Mitarbeiter!$C300),MIN(DATE(2028,13,0),IF(Mitarbeiter!$D300="",DATE(2028,13,0),Mitarbeiter!$D300),TODAY()),Einstellungen!$F$13:$F$67)))*N(Mitarbeiter!$E300)/IF(Einstellungen!$C$11="7 Tage",7,5),N('Ist-Stunden'!AO300)+(N(Krankheitstage!BN300)+N(Krankheitstage!BZ300))*N($C300))))</f>
        <v/>
      </c>
      <c r="BT300" s="76">
        <f>IF($B300="",0,IF(Einstellungen!$C$10="Ja",MAX(IF(Einstellungen!$C$11="7 Tage",MAX(0,(MIN(DATE(2029,2,0),IF(Mitarbeiter!$D300="",DATE(2029,2,0),Mitarbeiter!$D300),TODAY()))-(MAX(DATE(2029,1,1),Mitarbeiter!$C300))+1),MAX(0,NETWORKDAYS(MAX(DATE(2029,1,1),Mitarbeiter!$C300),MIN(DATE(2029,2,0),IF(Mitarbeiter!$D300="",DATE(2029,2,0),Mitarbeiter!$D300),TODAY()),Einstellungen!$F$13:$F$67)))*N(Mitarbeiter!$E300)/IF(Einstellungen!$C$11="7 Tage",7,5),N('Ist-Stunden'!AP300)),MAX(IF(Einstellungen!$C$11="7 Tage",MAX(0,(MIN(DATE(2029,2,0),IF(Mitarbeiter!$D300="",DATE(2029,2,0),Mitarbeiter!$D300),TODAY()))-(MAX(DATE(2029,1,1),Mitarbeiter!$C300))+1),MAX(0,NETWORKDAYS(MAX(DATE(2029,1,1),Mitarbeiter!$C300),MIN(DATE(2029,2,0),IF(Mitarbeiter!$D300="",DATE(2029,2,0),Mitarbeiter!$D300),TODAY()),Einstellungen!$F$13:$F$67)))*N(Mitarbeiter!$E300)/IF(Einstellungen!$C$11="7 Tage",7,5),N('Ist-Stunden'!AP300)+(N(Krankheitstage!CA300)+N(Krankheitstage!CM300))*N($C300))))</f>
        <v/>
      </c>
      <c r="BU300" s="76">
        <f>IF($B300="",0,IF(Einstellungen!$C$10="Ja",MAX(IF(Einstellungen!$C$11="7 Tage",MAX(0,(MIN(DATE(2029,3,0),IF(Mitarbeiter!$D300="",DATE(2029,3,0),Mitarbeiter!$D300),TODAY()))-(MAX(DATE(2029,2,1),Mitarbeiter!$C300))+1),MAX(0,NETWORKDAYS(MAX(DATE(2029,2,1),Mitarbeiter!$C300),MIN(DATE(2029,3,0),IF(Mitarbeiter!$D300="",DATE(2029,3,0),Mitarbeiter!$D300),TODAY()),Einstellungen!$F$13:$F$67)))*N(Mitarbeiter!$E300)/IF(Einstellungen!$C$11="7 Tage",7,5),N('Ist-Stunden'!AQ300)),MAX(IF(Einstellungen!$C$11="7 Tage",MAX(0,(MIN(DATE(2029,3,0),IF(Mitarbeiter!$D300="",DATE(2029,3,0),Mitarbeiter!$D300),TODAY()))-(MAX(DATE(2029,2,1),Mitarbeiter!$C300))+1),MAX(0,NETWORKDAYS(MAX(DATE(2029,2,1),Mitarbeiter!$C300),MIN(DATE(2029,3,0),IF(Mitarbeiter!$D300="",DATE(2029,3,0),Mitarbeiter!$D300),TODAY()),Einstellungen!$F$13:$F$67)))*N(Mitarbeiter!$E300)/IF(Einstellungen!$C$11="7 Tage",7,5),N('Ist-Stunden'!AQ300)+(N(Krankheitstage!CB300)+N(Krankheitstage!CN300))*N($C300))))</f>
        <v/>
      </c>
      <c r="BV300" s="76">
        <f>IF($B300="",0,IF(Einstellungen!$C$10="Ja",MAX(IF(Einstellungen!$C$11="7 Tage",MAX(0,(MIN(DATE(2029,4,0),IF(Mitarbeiter!$D300="",DATE(2029,4,0),Mitarbeiter!$D300),TODAY()))-(MAX(DATE(2029,3,1),Mitarbeiter!$C300))+1),MAX(0,NETWORKDAYS(MAX(DATE(2029,3,1),Mitarbeiter!$C300),MIN(DATE(2029,4,0),IF(Mitarbeiter!$D300="",DATE(2029,4,0),Mitarbeiter!$D300),TODAY()),Einstellungen!$F$13:$F$67)))*N(Mitarbeiter!$E300)/IF(Einstellungen!$C$11="7 Tage",7,5),N('Ist-Stunden'!AR300)),MAX(IF(Einstellungen!$C$11="7 Tage",MAX(0,(MIN(DATE(2029,4,0),IF(Mitarbeiter!$D300="",DATE(2029,4,0),Mitarbeiter!$D300),TODAY()))-(MAX(DATE(2029,3,1),Mitarbeiter!$C300))+1),MAX(0,NETWORKDAYS(MAX(DATE(2029,3,1),Mitarbeiter!$C300),MIN(DATE(2029,4,0),IF(Mitarbeiter!$D300="",DATE(2029,4,0),Mitarbeiter!$D300),TODAY()),Einstellungen!$F$13:$F$67)))*N(Mitarbeiter!$E300)/IF(Einstellungen!$C$11="7 Tage",7,5),N('Ist-Stunden'!AR300)+(N(Krankheitstage!CC300)+N(Krankheitstage!CO300))*N($C300))))</f>
        <v/>
      </c>
      <c r="BW300" s="76">
        <f>IF($B300="",0,IF(Einstellungen!$C$10="Ja",MAX(IF(Einstellungen!$C$11="7 Tage",MAX(0,(MIN(DATE(2029,5,0),IF(Mitarbeiter!$D300="",DATE(2029,5,0),Mitarbeiter!$D300),TODAY()))-(MAX(DATE(2029,4,1),Mitarbeiter!$C300))+1),MAX(0,NETWORKDAYS(MAX(DATE(2029,4,1),Mitarbeiter!$C300),MIN(DATE(2029,5,0),IF(Mitarbeiter!$D300="",DATE(2029,5,0),Mitarbeiter!$D300),TODAY()),Einstellungen!$F$13:$F$67)))*N(Mitarbeiter!$E300)/IF(Einstellungen!$C$11="7 Tage",7,5),N('Ist-Stunden'!AS300)),MAX(IF(Einstellungen!$C$11="7 Tage",MAX(0,(MIN(DATE(2029,5,0),IF(Mitarbeiter!$D300="",DATE(2029,5,0),Mitarbeiter!$D300),TODAY()))-(MAX(DATE(2029,4,1),Mitarbeiter!$C300))+1),MAX(0,NETWORKDAYS(MAX(DATE(2029,4,1),Mitarbeiter!$C300),MIN(DATE(2029,5,0),IF(Mitarbeiter!$D300="",DATE(2029,5,0),Mitarbeiter!$D300),TODAY()),Einstellungen!$F$13:$F$67)))*N(Mitarbeiter!$E300)/IF(Einstellungen!$C$11="7 Tage",7,5),N('Ist-Stunden'!AS300)+(N(Krankheitstage!CD300)+N(Krankheitstage!CP300))*N($C300))))</f>
        <v/>
      </c>
      <c r="BX300" s="76">
        <f>IF($B300="",0,IF(Einstellungen!$C$10="Ja",MAX(IF(Einstellungen!$C$11="7 Tage",MAX(0,(MIN(DATE(2029,6,0),IF(Mitarbeiter!$D300="",DATE(2029,6,0),Mitarbeiter!$D300),TODAY()))-(MAX(DATE(2029,5,1),Mitarbeiter!$C300))+1),MAX(0,NETWORKDAYS(MAX(DATE(2029,5,1),Mitarbeiter!$C300),MIN(DATE(2029,6,0),IF(Mitarbeiter!$D300="",DATE(2029,6,0),Mitarbeiter!$D300),TODAY()),Einstellungen!$F$13:$F$67)))*N(Mitarbeiter!$E300)/IF(Einstellungen!$C$11="7 Tage",7,5),N('Ist-Stunden'!AT300)),MAX(IF(Einstellungen!$C$11="7 Tage",MAX(0,(MIN(DATE(2029,6,0),IF(Mitarbeiter!$D300="",DATE(2029,6,0),Mitarbeiter!$D300),TODAY()))-(MAX(DATE(2029,5,1),Mitarbeiter!$C300))+1),MAX(0,NETWORKDAYS(MAX(DATE(2029,5,1),Mitarbeiter!$C300),MIN(DATE(2029,6,0),IF(Mitarbeiter!$D300="",DATE(2029,6,0),Mitarbeiter!$D300),TODAY()),Einstellungen!$F$13:$F$67)))*N(Mitarbeiter!$E300)/IF(Einstellungen!$C$11="7 Tage",7,5),N('Ist-Stunden'!AT300)+(N(Krankheitstage!CE300)+N(Krankheitstage!CQ300))*N($C300))))</f>
        <v/>
      </c>
      <c r="BY300" s="76">
        <f>IF($B300="",0,IF(Einstellungen!$C$10="Ja",MAX(IF(Einstellungen!$C$11="7 Tage",MAX(0,(MIN(DATE(2029,7,0),IF(Mitarbeiter!$D300="",DATE(2029,7,0),Mitarbeiter!$D300),TODAY()))-(MAX(DATE(2029,6,1),Mitarbeiter!$C300))+1),MAX(0,NETWORKDAYS(MAX(DATE(2029,6,1),Mitarbeiter!$C300),MIN(DATE(2029,7,0),IF(Mitarbeiter!$D300="",DATE(2029,7,0),Mitarbeiter!$D300),TODAY()),Einstellungen!$F$13:$F$67)))*N(Mitarbeiter!$E300)/IF(Einstellungen!$C$11="7 Tage",7,5),N('Ist-Stunden'!AU300)),MAX(IF(Einstellungen!$C$11="7 Tage",MAX(0,(MIN(DATE(2029,7,0),IF(Mitarbeiter!$D300="",DATE(2029,7,0),Mitarbeiter!$D300),TODAY()))-(MAX(DATE(2029,6,1),Mitarbeiter!$C300))+1),MAX(0,NETWORKDAYS(MAX(DATE(2029,6,1),Mitarbeiter!$C300),MIN(DATE(2029,7,0),IF(Mitarbeiter!$D300="",DATE(2029,7,0),Mitarbeiter!$D300),TODAY()),Einstellungen!$F$13:$F$67)))*N(Mitarbeiter!$E300)/IF(Einstellungen!$C$11="7 Tage",7,5),N('Ist-Stunden'!AU300)+(N(Krankheitstage!CF300)+N(Krankheitstage!CR300))*N($C300))))</f>
        <v/>
      </c>
      <c r="BZ300" s="76">
        <f>IF($B300="",0,IF(Einstellungen!$C$10="Ja",MAX(IF(Einstellungen!$C$11="7 Tage",MAX(0,(MIN(DATE(2029,8,0),IF(Mitarbeiter!$D300="",DATE(2029,8,0),Mitarbeiter!$D300),TODAY()))-(MAX(DATE(2029,7,1),Mitarbeiter!$C300))+1),MAX(0,NETWORKDAYS(MAX(DATE(2029,7,1),Mitarbeiter!$C300),MIN(DATE(2029,8,0),IF(Mitarbeiter!$D300="",DATE(2029,8,0),Mitarbeiter!$D300),TODAY()),Einstellungen!$F$13:$F$67)))*N(Mitarbeiter!$E300)/IF(Einstellungen!$C$11="7 Tage",7,5),N('Ist-Stunden'!AV300)),MAX(IF(Einstellungen!$C$11="7 Tage",MAX(0,(MIN(DATE(2029,8,0),IF(Mitarbeiter!$D300="",DATE(2029,8,0),Mitarbeiter!$D300),TODAY()))-(MAX(DATE(2029,7,1),Mitarbeiter!$C300))+1),MAX(0,NETWORKDAYS(MAX(DATE(2029,7,1),Mitarbeiter!$C300),MIN(DATE(2029,8,0),IF(Mitarbeiter!$D300="",DATE(2029,8,0),Mitarbeiter!$D300),TODAY()),Einstellungen!$F$13:$F$67)))*N(Mitarbeiter!$E300)/IF(Einstellungen!$C$11="7 Tage",7,5),N('Ist-Stunden'!AV300)+(N(Krankheitstage!CG300)+N(Krankheitstage!CS300))*N($C300))))</f>
        <v/>
      </c>
      <c r="CA300" s="76">
        <f>IF($B300="",0,IF(Einstellungen!$C$10="Ja",MAX(IF(Einstellungen!$C$11="7 Tage",MAX(0,(MIN(DATE(2029,9,0),IF(Mitarbeiter!$D300="",DATE(2029,9,0),Mitarbeiter!$D300),TODAY()))-(MAX(DATE(2029,8,1),Mitarbeiter!$C300))+1),MAX(0,NETWORKDAYS(MAX(DATE(2029,8,1),Mitarbeiter!$C300),MIN(DATE(2029,9,0),IF(Mitarbeiter!$D300="",DATE(2029,9,0),Mitarbeiter!$D300),TODAY()),Einstellungen!$F$13:$F$67)))*N(Mitarbeiter!$E300)/IF(Einstellungen!$C$11="7 Tage",7,5),N('Ist-Stunden'!AW300)),MAX(IF(Einstellungen!$C$11="7 Tage",MAX(0,(MIN(DATE(2029,9,0),IF(Mitarbeiter!$D300="",DATE(2029,9,0),Mitarbeiter!$D300),TODAY()))-(MAX(DATE(2029,8,1),Mitarbeiter!$C300))+1),MAX(0,NETWORKDAYS(MAX(DATE(2029,8,1),Mitarbeiter!$C300),MIN(DATE(2029,9,0),IF(Mitarbeiter!$D300="",DATE(2029,9,0),Mitarbeiter!$D300),TODAY()),Einstellungen!$F$13:$F$67)))*N(Mitarbeiter!$E300)/IF(Einstellungen!$C$11="7 Tage",7,5),N('Ist-Stunden'!AW300)+(N(Krankheitstage!CH300)+N(Krankheitstage!CT300))*N($C300))))</f>
        <v/>
      </c>
      <c r="CB300" s="76">
        <f>IF($B300="",0,IF(Einstellungen!$C$10="Ja",MAX(IF(Einstellungen!$C$11="7 Tage",MAX(0,(MIN(DATE(2029,10,0),IF(Mitarbeiter!$D300="",DATE(2029,10,0),Mitarbeiter!$D300),TODAY()))-(MAX(DATE(2029,9,1),Mitarbeiter!$C300))+1),MAX(0,NETWORKDAYS(MAX(DATE(2029,9,1),Mitarbeiter!$C300),MIN(DATE(2029,10,0),IF(Mitarbeiter!$D300="",DATE(2029,10,0),Mitarbeiter!$D300),TODAY()),Einstellungen!$F$13:$F$67)))*N(Mitarbeiter!$E300)/IF(Einstellungen!$C$11="7 Tage",7,5),N('Ist-Stunden'!AX300)),MAX(IF(Einstellungen!$C$11="7 Tage",MAX(0,(MIN(DATE(2029,10,0),IF(Mitarbeiter!$D300="",DATE(2029,10,0),Mitarbeiter!$D300),TODAY()))-(MAX(DATE(2029,9,1),Mitarbeiter!$C300))+1),MAX(0,NETWORKDAYS(MAX(DATE(2029,9,1),Mitarbeiter!$C300),MIN(DATE(2029,10,0),IF(Mitarbeiter!$D300="",DATE(2029,10,0),Mitarbeiter!$D300),TODAY()),Einstellungen!$F$13:$F$67)))*N(Mitarbeiter!$E300)/IF(Einstellungen!$C$11="7 Tage",7,5),N('Ist-Stunden'!AX300)+(N(Krankheitstage!CI300)+N(Krankheitstage!CU300))*N($C300))))</f>
        <v/>
      </c>
      <c r="CC300" s="76">
        <f>IF($B300="",0,IF(Einstellungen!$C$10="Ja",MAX(IF(Einstellungen!$C$11="7 Tage",MAX(0,(MIN(DATE(2029,11,0),IF(Mitarbeiter!$D300="",DATE(2029,11,0),Mitarbeiter!$D300),TODAY()))-(MAX(DATE(2029,10,1),Mitarbeiter!$C300))+1),MAX(0,NETWORKDAYS(MAX(DATE(2029,10,1),Mitarbeiter!$C300),MIN(DATE(2029,11,0),IF(Mitarbeiter!$D300="",DATE(2029,11,0),Mitarbeiter!$D300),TODAY()),Einstellungen!$F$13:$F$67)))*N(Mitarbeiter!$E300)/IF(Einstellungen!$C$11="7 Tage",7,5),N('Ist-Stunden'!AY300)),MAX(IF(Einstellungen!$C$11="7 Tage",MAX(0,(MIN(DATE(2029,11,0),IF(Mitarbeiter!$D300="",DATE(2029,11,0),Mitarbeiter!$D300),TODAY()))-(MAX(DATE(2029,10,1),Mitarbeiter!$C300))+1),MAX(0,NETWORKDAYS(MAX(DATE(2029,10,1),Mitarbeiter!$C300),MIN(DATE(2029,11,0),IF(Mitarbeiter!$D300="",DATE(2029,11,0),Mitarbeiter!$D300),TODAY()),Einstellungen!$F$13:$F$67)))*N(Mitarbeiter!$E300)/IF(Einstellungen!$C$11="7 Tage",7,5),N('Ist-Stunden'!AY300)+(N(Krankheitstage!CJ300)+N(Krankheitstage!CV300))*N($C300))))</f>
        <v/>
      </c>
      <c r="CD300" s="76">
        <f>IF($B300="",0,IF(Einstellungen!$C$10="Ja",MAX(IF(Einstellungen!$C$11="7 Tage",MAX(0,(MIN(DATE(2029,12,0),IF(Mitarbeiter!$D300="",DATE(2029,12,0),Mitarbeiter!$D300),TODAY()))-(MAX(DATE(2029,11,1),Mitarbeiter!$C300))+1),MAX(0,NETWORKDAYS(MAX(DATE(2029,11,1),Mitarbeiter!$C300),MIN(DATE(2029,12,0),IF(Mitarbeiter!$D300="",DATE(2029,12,0),Mitarbeiter!$D300),TODAY()),Einstellungen!$F$13:$F$67)))*N(Mitarbeiter!$E300)/IF(Einstellungen!$C$11="7 Tage",7,5),N('Ist-Stunden'!AZ300)),MAX(IF(Einstellungen!$C$11="7 Tage",MAX(0,(MIN(DATE(2029,12,0),IF(Mitarbeiter!$D300="",DATE(2029,12,0),Mitarbeiter!$D300),TODAY()))-(MAX(DATE(2029,11,1),Mitarbeiter!$C300))+1),MAX(0,NETWORKDAYS(MAX(DATE(2029,11,1),Mitarbeiter!$C300),MIN(DATE(2029,12,0),IF(Mitarbeiter!$D300="",DATE(2029,12,0),Mitarbeiter!$D300),TODAY()),Einstellungen!$F$13:$F$67)))*N(Mitarbeiter!$E300)/IF(Einstellungen!$C$11="7 Tage",7,5),N('Ist-Stunden'!AZ300)+(N(Krankheitstage!CK300)+N(Krankheitstage!CW300))*N($C300))))</f>
        <v/>
      </c>
      <c r="CE300" s="76">
        <f>IF($B300="",0,IF(Einstellungen!$C$10="Ja",MAX(IF(Einstellungen!$C$11="7 Tage",MAX(0,(MIN(DATE(2029,13,0),IF(Mitarbeiter!$D300="",DATE(2029,13,0),Mitarbeiter!$D300),TODAY()))-(MAX(DATE(2029,12,1),Mitarbeiter!$C300))+1),MAX(0,NETWORKDAYS(MAX(DATE(2029,12,1),Mitarbeiter!$C300),MIN(DATE(2029,13,0),IF(Mitarbeiter!$D300="",DATE(2029,13,0),Mitarbeiter!$D300),TODAY()),Einstellungen!$F$13:$F$67)))*N(Mitarbeiter!$E300)/IF(Einstellungen!$C$11="7 Tage",7,5),N('Ist-Stunden'!BA300)),MAX(IF(Einstellungen!$C$11="7 Tage",MAX(0,(MIN(DATE(2029,13,0),IF(Mitarbeiter!$D300="",DATE(2029,13,0),Mitarbeiter!$D300),TODAY()))-(MAX(DATE(2029,12,1),Mitarbeiter!$C300))+1),MAX(0,NETWORKDAYS(MAX(DATE(2029,12,1),Mitarbeiter!$C300),MIN(DATE(2029,13,0),IF(Mitarbeiter!$D300="",DATE(2029,13,0),Mitarbeiter!$D300),TODAY()),Einstellungen!$F$13:$F$67)))*N(Mitarbeiter!$E300)/IF(Einstellungen!$C$11="7 Tage",7,5),N('Ist-Stunden'!BA300)+(N(Krankheitstage!CL300)+N(Krankheitstage!CX300))*N($C300))))</f>
        <v/>
      </c>
      <c r="CF300" s="76">
        <f>IF($B300="",0,IF(Einstellungen!$C$10="Ja",MAX(IF(Einstellungen!$C$11="7 Tage",MAX(0,(MIN(DATE(2030,2,0),IF(Mitarbeiter!$D300="",DATE(2030,2,0),Mitarbeiter!$D300),TODAY()))-(MAX(DATE(2030,1,1),Mitarbeiter!$C300))+1),MAX(0,NETWORKDAYS(MAX(DATE(2030,1,1),Mitarbeiter!$C300),MIN(DATE(2030,2,0),IF(Mitarbeiter!$D300="",DATE(2030,2,0),Mitarbeiter!$D300),TODAY()),Einstellungen!$F$13:$F$67)))*N(Mitarbeiter!$E300)/IF(Einstellungen!$C$11="7 Tage",7,5),N('Ist-Stunden'!BB300)),MAX(IF(Einstellungen!$C$11="7 Tage",MAX(0,(MIN(DATE(2030,2,0),IF(Mitarbeiter!$D300="",DATE(2030,2,0),Mitarbeiter!$D300),TODAY()))-(MAX(DATE(2030,1,1),Mitarbeiter!$C300))+1),MAX(0,NETWORKDAYS(MAX(DATE(2030,1,1),Mitarbeiter!$C300),MIN(DATE(2030,2,0),IF(Mitarbeiter!$D300="",DATE(2030,2,0),Mitarbeiter!$D300),TODAY()),Einstellungen!$F$13:$F$67)))*N(Mitarbeiter!$E300)/IF(Einstellungen!$C$11="7 Tage",7,5),N('Ist-Stunden'!BB300)+(N(Krankheitstage!CY300)+N(Krankheitstage!DK300))*N($C300))))</f>
        <v/>
      </c>
      <c r="CG300" s="76">
        <f>IF($B300="",0,IF(Einstellungen!$C$10="Ja",MAX(IF(Einstellungen!$C$11="7 Tage",MAX(0,(MIN(DATE(2030,3,0),IF(Mitarbeiter!$D300="",DATE(2030,3,0),Mitarbeiter!$D300),TODAY()))-(MAX(DATE(2030,2,1),Mitarbeiter!$C300))+1),MAX(0,NETWORKDAYS(MAX(DATE(2030,2,1),Mitarbeiter!$C300),MIN(DATE(2030,3,0),IF(Mitarbeiter!$D300="",DATE(2030,3,0),Mitarbeiter!$D300),TODAY()),Einstellungen!$F$13:$F$67)))*N(Mitarbeiter!$E300)/IF(Einstellungen!$C$11="7 Tage",7,5),N('Ist-Stunden'!BC300)),MAX(IF(Einstellungen!$C$11="7 Tage",MAX(0,(MIN(DATE(2030,3,0),IF(Mitarbeiter!$D300="",DATE(2030,3,0),Mitarbeiter!$D300),TODAY()))-(MAX(DATE(2030,2,1),Mitarbeiter!$C300))+1),MAX(0,NETWORKDAYS(MAX(DATE(2030,2,1),Mitarbeiter!$C300),MIN(DATE(2030,3,0),IF(Mitarbeiter!$D300="",DATE(2030,3,0),Mitarbeiter!$D300),TODAY()),Einstellungen!$F$13:$F$67)))*N(Mitarbeiter!$E300)/IF(Einstellungen!$C$11="7 Tage",7,5),N('Ist-Stunden'!BC300)+(N(Krankheitstage!CZ300)+N(Krankheitstage!DL300))*N($C300))))</f>
        <v/>
      </c>
      <c r="CH300" s="76">
        <f>IF($B300="",0,IF(Einstellungen!$C$10="Ja",MAX(IF(Einstellungen!$C$11="7 Tage",MAX(0,(MIN(DATE(2030,4,0),IF(Mitarbeiter!$D300="",DATE(2030,4,0),Mitarbeiter!$D300),TODAY()))-(MAX(DATE(2030,3,1),Mitarbeiter!$C300))+1),MAX(0,NETWORKDAYS(MAX(DATE(2030,3,1),Mitarbeiter!$C300),MIN(DATE(2030,4,0),IF(Mitarbeiter!$D300="",DATE(2030,4,0),Mitarbeiter!$D300),TODAY()),Einstellungen!$F$13:$F$67)))*N(Mitarbeiter!$E300)/IF(Einstellungen!$C$11="7 Tage",7,5),N('Ist-Stunden'!BD300)),MAX(IF(Einstellungen!$C$11="7 Tage",MAX(0,(MIN(DATE(2030,4,0),IF(Mitarbeiter!$D300="",DATE(2030,4,0),Mitarbeiter!$D300),TODAY()))-(MAX(DATE(2030,3,1),Mitarbeiter!$C300))+1),MAX(0,NETWORKDAYS(MAX(DATE(2030,3,1),Mitarbeiter!$C300),MIN(DATE(2030,4,0),IF(Mitarbeiter!$D300="",DATE(2030,4,0),Mitarbeiter!$D300),TODAY()),Einstellungen!$F$13:$F$67)))*N(Mitarbeiter!$E300)/IF(Einstellungen!$C$11="7 Tage",7,5),N('Ist-Stunden'!BD300)+(N(Krankheitstage!DA300)+N(Krankheitstage!DM300))*N($C300))))</f>
        <v/>
      </c>
      <c r="CI300" s="76">
        <f>IF($B300="",0,IF(Einstellungen!$C$10="Ja",MAX(IF(Einstellungen!$C$11="7 Tage",MAX(0,(MIN(DATE(2030,5,0),IF(Mitarbeiter!$D300="",DATE(2030,5,0),Mitarbeiter!$D300),TODAY()))-(MAX(DATE(2030,4,1),Mitarbeiter!$C300))+1),MAX(0,NETWORKDAYS(MAX(DATE(2030,4,1),Mitarbeiter!$C300),MIN(DATE(2030,5,0),IF(Mitarbeiter!$D300="",DATE(2030,5,0),Mitarbeiter!$D300),TODAY()),Einstellungen!$F$13:$F$67)))*N(Mitarbeiter!$E300)/IF(Einstellungen!$C$11="7 Tage",7,5),N('Ist-Stunden'!BE300)),MAX(IF(Einstellungen!$C$11="7 Tage",MAX(0,(MIN(DATE(2030,5,0),IF(Mitarbeiter!$D300="",DATE(2030,5,0),Mitarbeiter!$D300),TODAY()))-(MAX(DATE(2030,4,1),Mitarbeiter!$C300))+1),MAX(0,NETWORKDAYS(MAX(DATE(2030,4,1),Mitarbeiter!$C300),MIN(DATE(2030,5,0),IF(Mitarbeiter!$D300="",DATE(2030,5,0),Mitarbeiter!$D300),TODAY()),Einstellungen!$F$13:$F$67)))*N(Mitarbeiter!$E300)/IF(Einstellungen!$C$11="7 Tage",7,5),N('Ist-Stunden'!BE300)+(N(Krankheitstage!DB300)+N(Krankheitstage!DN300))*N($C300))))</f>
        <v/>
      </c>
      <c r="CJ300" s="76">
        <f>IF($B300="",0,IF(Einstellungen!$C$10="Ja",MAX(IF(Einstellungen!$C$11="7 Tage",MAX(0,(MIN(DATE(2030,6,0),IF(Mitarbeiter!$D300="",DATE(2030,6,0),Mitarbeiter!$D300),TODAY()))-(MAX(DATE(2030,5,1),Mitarbeiter!$C300))+1),MAX(0,NETWORKDAYS(MAX(DATE(2030,5,1),Mitarbeiter!$C300),MIN(DATE(2030,6,0),IF(Mitarbeiter!$D300="",DATE(2030,6,0),Mitarbeiter!$D300),TODAY()),Einstellungen!$F$13:$F$67)))*N(Mitarbeiter!$E300)/IF(Einstellungen!$C$11="7 Tage",7,5),N('Ist-Stunden'!BF300)),MAX(IF(Einstellungen!$C$11="7 Tage",MAX(0,(MIN(DATE(2030,6,0),IF(Mitarbeiter!$D300="",DATE(2030,6,0),Mitarbeiter!$D300),TODAY()))-(MAX(DATE(2030,5,1),Mitarbeiter!$C300))+1),MAX(0,NETWORKDAYS(MAX(DATE(2030,5,1),Mitarbeiter!$C300),MIN(DATE(2030,6,0),IF(Mitarbeiter!$D300="",DATE(2030,6,0),Mitarbeiter!$D300),TODAY()),Einstellungen!$F$13:$F$67)))*N(Mitarbeiter!$E300)/IF(Einstellungen!$C$11="7 Tage",7,5),N('Ist-Stunden'!BF300)+(N(Krankheitstage!DC300)+N(Krankheitstage!DO300))*N($C300))))</f>
        <v/>
      </c>
      <c r="CK300" s="76">
        <f>IF($B300="",0,IF(Einstellungen!$C$10="Ja",MAX(IF(Einstellungen!$C$11="7 Tage",MAX(0,(MIN(DATE(2030,7,0),IF(Mitarbeiter!$D300="",DATE(2030,7,0),Mitarbeiter!$D300),TODAY()))-(MAX(DATE(2030,6,1),Mitarbeiter!$C300))+1),MAX(0,NETWORKDAYS(MAX(DATE(2030,6,1),Mitarbeiter!$C300),MIN(DATE(2030,7,0),IF(Mitarbeiter!$D300="",DATE(2030,7,0),Mitarbeiter!$D300),TODAY()),Einstellungen!$F$13:$F$67)))*N(Mitarbeiter!$E300)/IF(Einstellungen!$C$11="7 Tage",7,5),N('Ist-Stunden'!BG300)),MAX(IF(Einstellungen!$C$11="7 Tage",MAX(0,(MIN(DATE(2030,7,0),IF(Mitarbeiter!$D300="",DATE(2030,7,0),Mitarbeiter!$D300),TODAY()))-(MAX(DATE(2030,6,1),Mitarbeiter!$C300))+1),MAX(0,NETWORKDAYS(MAX(DATE(2030,6,1),Mitarbeiter!$C300),MIN(DATE(2030,7,0),IF(Mitarbeiter!$D300="",DATE(2030,7,0),Mitarbeiter!$D300),TODAY()),Einstellungen!$F$13:$F$67)))*N(Mitarbeiter!$E300)/IF(Einstellungen!$C$11="7 Tage",7,5),N('Ist-Stunden'!BG300)+(N(Krankheitstage!DD300)+N(Krankheitstage!DP300))*N($C300))))</f>
        <v/>
      </c>
      <c r="CL300" s="76">
        <f>IF($B300="",0,IF(Einstellungen!$C$10="Ja",MAX(IF(Einstellungen!$C$11="7 Tage",MAX(0,(MIN(DATE(2030,8,0),IF(Mitarbeiter!$D300="",DATE(2030,8,0),Mitarbeiter!$D300),TODAY()))-(MAX(DATE(2030,7,1),Mitarbeiter!$C300))+1),MAX(0,NETWORKDAYS(MAX(DATE(2030,7,1),Mitarbeiter!$C300),MIN(DATE(2030,8,0),IF(Mitarbeiter!$D300="",DATE(2030,8,0),Mitarbeiter!$D300),TODAY()),Einstellungen!$F$13:$F$67)))*N(Mitarbeiter!$E300)/IF(Einstellungen!$C$11="7 Tage",7,5),N('Ist-Stunden'!BH300)),MAX(IF(Einstellungen!$C$11="7 Tage",MAX(0,(MIN(DATE(2030,8,0),IF(Mitarbeiter!$D300="",DATE(2030,8,0),Mitarbeiter!$D300),TODAY()))-(MAX(DATE(2030,7,1),Mitarbeiter!$C300))+1),MAX(0,NETWORKDAYS(MAX(DATE(2030,7,1),Mitarbeiter!$C300),MIN(DATE(2030,8,0),IF(Mitarbeiter!$D300="",DATE(2030,8,0),Mitarbeiter!$D300),TODAY()),Einstellungen!$F$13:$F$67)))*N(Mitarbeiter!$E300)/IF(Einstellungen!$C$11="7 Tage",7,5),N('Ist-Stunden'!BH300)+(N(Krankheitstage!DE300)+N(Krankheitstage!DQ300))*N($C300))))</f>
        <v/>
      </c>
      <c r="CM300" s="76">
        <f>IF($B300="",0,IF(Einstellungen!$C$10="Ja",MAX(IF(Einstellungen!$C$11="7 Tage",MAX(0,(MIN(DATE(2030,9,0),IF(Mitarbeiter!$D300="",DATE(2030,9,0),Mitarbeiter!$D300),TODAY()))-(MAX(DATE(2030,8,1),Mitarbeiter!$C300))+1),MAX(0,NETWORKDAYS(MAX(DATE(2030,8,1),Mitarbeiter!$C300),MIN(DATE(2030,9,0),IF(Mitarbeiter!$D300="",DATE(2030,9,0),Mitarbeiter!$D300),TODAY()),Einstellungen!$F$13:$F$67)))*N(Mitarbeiter!$E300)/IF(Einstellungen!$C$11="7 Tage",7,5),N('Ist-Stunden'!BI300)),MAX(IF(Einstellungen!$C$11="7 Tage",MAX(0,(MIN(DATE(2030,9,0),IF(Mitarbeiter!$D300="",DATE(2030,9,0),Mitarbeiter!$D300),TODAY()))-(MAX(DATE(2030,8,1),Mitarbeiter!$C300))+1),MAX(0,NETWORKDAYS(MAX(DATE(2030,8,1),Mitarbeiter!$C300),MIN(DATE(2030,9,0),IF(Mitarbeiter!$D300="",DATE(2030,9,0),Mitarbeiter!$D300),TODAY()),Einstellungen!$F$13:$F$67)))*N(Mitarbeiter!$E300)/IF(Einstellungen!$C$11="7 Tage",7,5),N('Ist-Stunden'!BI300)+(N(Krankheitstage!DF300)+N(Krankheitstage!DR300))*N($C300))))</f>
        <v/>
      </c>
      <c r="CN300" s="76">
        <f>IF($B300="",0,IF(Einstellungen!$C$10="Ja",MAX(IF(Einstellungen!$C$11="7 Tage",MAX(0,(MIN(DATE(2030,10,0),IF(Mitarbeiter!$D300="",DATE(2030,10,0),Mitarbeiter!$D300),TODAY()))-(MAX(DATE(2030,9,1),Mitarbeiter!$C300))+1),MAX(0,NETWORKDAYS(MAX(DATE(2030,9,1),Mitarbeiter!$C300),MIN(DATE(2030,10,0),IF(Mitarbeiter!$D300="",DATE(2030,10,0),Mitarbeiter!$D300),TODAY()),Einstellungen!$F$13:$F$67)))*N(Mitarbeiter!$E300)/IF(Einstellungen!$C$11="7 Tage",7,5),N('Ist-Stunden'!BJ300)),MAX(IF(Einstellungen!$C$11="7 Tage",MAX(0,(MIN(DATE(2030,10,0),IF(Mitarbeiter!$D300="",DATE(2030,10,0),Mitarbeiter!$D300),TODAY()))-(MAX(DATE(2030,9,1),Mitarbeiter!$C300))+1),MAX(0,NETWORKDAYS(MAX(DATE(2030,9,1),Mitarbeiter!$C300),MIN(DATE(2030,10,0),IF(Mitarbeiter!$D300="",DATE(2030,10,0),Mitarbeiter!$D300),TODAY()),Einstellungen!$F$13:$F$67)))*N(Mitarbeiter!$E300)/IF(Einstellungen!$C$11="7 Tage",7,5),N('Ist-Stunden'!BJ300)+(N(Krankheitstage!DG300)+N(Krankheitstage!DS300))*N($C300))))</f>
        <v/>
      </c>
      <c r="CO300" s="76">
        <f>IF($B300="",0,IF(Einstellungen!$C$10="Ja",MAX(IF(Einstellungen!$C$11="7 Tage",MAX(0,(MIN(DATE(2030,11,0),IF(Mitarbeiter!$D300="",DATE(2030,11,0),Mitarbeiter!$D300),TODAY()))-(MAX(DATE(2030,10,1),Mitarbeiter!$C300))+1),MAX(0,NETWORKDAYS(MAX(DATE(2030,10,1),Mitarbeiter!$C300),MIN(DATE(2030,11,0),IF(Mitarbeiter!$D300="",DATE(2030,11,0),Mitarbeiter!$D300),TODAY()),Einstellungen!$F$13:$F$67)))*N(Mitarbeiter!$E300)/IF(Einstellungen!$C$11="7 Tage",7,5),N('Ist-Stunden'!BK300)),MAX(IF(Einstellungen!$C$11="7 Tage",MAX(0,(MIN(DATE(2030,11,0),IF(Mitarbeiter!$D300="",DATE(2030,11,0),Mitarbeiter!$D300),TODAY()))-(MAX(DATE(2030,10,1),Mitarbeiter!$C300))+1),MAX(0,NETWORKDAYS(MAX(DATE(2030,10,1),Mitarbeiter!$C300),MIN(DATE(2030,11,0),IF(Mitarbeiter!$D300="",DATE(2030,11,0),Mitarbeiter!$D300),TODAY()),Einstellungen!$F$13:$F$67)))*N(Mitarbeiter!$E300)/IF(Einstellungen!$C$11="7 Tage",7,5),N('Ist-Stunden'!BK300)+(N(Krankheitstage!DH300)+N(Krankheitstage!DT300))*N($C300))))</f>
        <v/>
      </c>
      <c r="CP300" s="76">
        <f>IF($B300="",0,IF(Einstellungen!$C$10="Ja",MAX(IF(Einstellungen!$C$11="7 Tage",MAX(0,(MIN(DATE(2030,12,0),IF(Mitarbeiter!$D300="",DATE(2030,12,0),Mitarbeiter!$D300),TODAY()))-(MAX(DATE(2030,11,1),Mitarbeiter!$C300))+1),MAX(0,NETWORKDAYS(MAX(DATE(2030,11,1),Mitarbeiter!$C300),MIN(DATE(2030,12,0),IF(Mitarbeiter!$D300="",DATE(2030,12,0),Mitarbeiter!$D300),TODAY()),Einstellungen!$F$13:$F$67)))*N(Mitarbeiter!$E300)/IF(Einstellungen!$C$11="7 Tage",7,5),N('Ist-Stunden'!BL300)),MAX(IF(Einstellungen!$C$11="7 Tage",MAX(0,(MIN(DATE(2030,12,0),IF(Mitarbeiter!$D300="",DATE(2030,12,0),Mitarbeiter!$D300),TODAY()))-(MAX(DATE(2030,11,1),Mitarbeiter!$C300))+1),MAX(0,NETWORKDAYS(MAX(DATE(2030,11,1),Mitarbeiter!$C300),MIN(DATE(2030,12,0),IF(Mitarbeiter!$D300="",DATE(2030,12,0),Mitarbeiter!$D300),TODAY()),Einstellungen!$F$13:$F$67)))*N(Mitarbeiter!$E300)/IF(Einstellungen!$C$11="7 Tage",7,5),N('Ist-Stunden'!BL300)+(N(Krankheitstage!DI300)+N(Krankheitstage!DU300))*N($C300))))</f>
        <v/>
      </c>
      <c r="CQ300" s="76">
        <f>IF($B300="",0,IF(Einstellungen!$C$10="Ja",MAX(IF(Einstellungen!$C$11="7 Tage",MAX(0,(MIN(DATE(2030,13,0),IF(Mitarbeiter!$D300="",DATE(2030,13,0),Mitarbeiter!$D300),TODAY()))-(MAX(DATE(2030,12,1),Mitarbeiter!$C300))+1),MAX(0,NETWORKDAYS(MAX(DATE(2030,12,1),Mitarbeiter!$C300),MIN(DATE(2030,13,0),IF(Mitarbeiter!$D300="",DATE(2030,13,0),Mitarbeiter!$D300),TODAY()),Einstellungen!$F$13:$F$67)))*N(Mitarbeiter!$E300)/IF(Einstellungen!$C$11="7 Tage",7,5),N('Ist-Stunden'!BM300)),MAX(IF(Einstellungen!$C$11="7 Tage",MAX(0,(MIN(DATE(2030,13,0),IF(Mitarbeiter!$D300="",DATE(2030,13,0),Mitarbeiter!$D300),TODAY()))-(MAX(DATE(2030,12,1),Mitarbeiter!$C300))+1),MAX(0,NETWORKDAYS(MAX(DATE(2030,12,1),Mitarbeiter!$C300),MIN(DATE(2030,13,0),IF(Mitarbeiter!$D300="",DATE(2030,13,0),Mitarbeiter!$D300),TODAY()),Einstellungen!$F$13:$F$67)))*N(Mitarbeiter!$E300)/IF(Einstellungen!$C$11="7 Tage",7,5),N('Ist-Stunden'!BM300)+(N(Krankheitstage!DJ300)+N(Krankheitstage!DV300))*N($C300))))</f>
        <v/>
      </c>
    </row>
    <row r="301">
      <c r="A301" s="73">
        <f>IF(Mitarbeiter!B301="","",Mitarbeiter!A301)</f>
        <v/>
      </c>
      <c r="B301" s="6">
        <f>IF(Mitarbeiter!B301="","",Mitarbeiter!B301)</f>
        <v/>
      </c>
      <c r="C301" s="74">
        <f>IF(Mitarbeiter!B301="","",Mitarbeiter!F301)</f>
        <v/>
      </c>
      <c r="D301" s="75">
        <f>N(INDEX(Krankheitstage!$G301:$DV301,1,(Einstellungen!$C$3-2026)*24+1))</f>
        <v/>
      </c>
      <c r="E301" s="75">
        <f>N(INDEX(Krankheitstage!$G301:$DV301,1,(Einstellungen!$C$3-2026)*24+2))</f>
        <v/>
      </c>
      <c r="F301" s="75">
        <f>N(INDEX(Krankheitstage!$G301:$DV301,1,(Einstellungen!$C$3-2026)*24+3))</f>
        <v/>
      </c>
      <c r="G301" s="75">
        <f>N(INDEX(Krankheitstage!$G301:$DV301,1,(Einstellungen!$C$3-2026)*24+4))</f>
        <v/>
      </c>
      <c r="H301" s="75">
        <f>N(INDEX(Krankheitstage!$G301:$DV301,1,(Einstellungen!$C$3-2026)*24+5))</f>
        <v/>
      </c>
      <c r="I301" s="75">
        <f>N(INDEX(Krankheitstage!$G301:$DV301,1,(Einstellungen!$C$3-2026)*24+6))</f>
        <v/>
      </c>
      <c r="J301" s="75">
        <f>N(INDEX(Krankheitstage!$G301:$DV301,1,(Einstellungen!$C$3-2026)*24+7))</f>
        <v/>
      </c>
      <c r="K301" s="75">
        <f>N(INDEX(Krankheitstage!$G301:$DV301,1,(Einstellungen!$C$3-2026)*24+8))</f>
        <v/>
      </c>
      <c r="L301" s="75">
        <f>N(INDEX(Krankheitstage!$G301:$DV301,1,(Einstellungen!$C$3-2026)*24+9))</f>
        <v/>
      </c>
      <c r="M301" s="75">
        <f>N(INDEX(Krankheitstage!$G301:$DV301,1,(Einstellungen!$C$3-2026)*24+10))</f>
        <v/>
      </c>
      <c r="N301" s="75">
        <f>N(INDEX(Krankheitstage!$G301:$DV301,1,(Einstellungen!$C$3-2026)*24+11))</f>
        <v/>
      </c>
      <c r="O301" s="75">
        <f>N(INDEX(Krankheitstage!$G301:$DV301,1,(Einstellungen!$C$3-2026)*24+12))</f>
        <v/>
      </c>
      <c r="P301" s="75">
        <f>IF($B301="","",SUM(D301:O301))</f>
        <v/>
      </c>
      <c r="Q301" s="75">
        <f>N(INDEX(Krankheitstage!$G301:$DV301,1,(Einstellungen!$C$3-2026)*24+13))</f>
        <v/>
      </c>
      <c r="R301" s="75">
        <f>N(INDEX(Krankheitstage!$G301:$DV301,1,(Einstellungen!$C$3-2026)*24+14))</f>
        <v/>
      </c>
      <c r="S301" s="75">
        <f>N(INDEX(Krankheitstage!$G301:$DV301,1,(Einstellungen!$C$3-2026)*24+15))</f>
        <v/>
      </c>
      <c r="T301" s="75">
        <f>N(INDEX(Krankheitstage!$G301:$DV301,1,(Einstellungen!$C$3-2026)*24+16))</f>
        <v/>
      </c>
      <c r="U301" s="75">
        <f>N(INDEX(Krankheitstage!$G301:$DV301,1,(Einstellungen!$C$3-2026)*24+17))</f>
        <v/>
      </c>
      <c r="V301" s="75">
        <f>N(INDEX(Krankheitstage!$G301:$DV301,1,(Einstellungen!$C$3-2026)*24+18))</f>
        <v/>
      </c>
      <c r="W301" s="75">
        <f>N(INDEX(Krankheitstage!$G301:$DV301,1,(Einstellungen!$C$3-2026)*24+19))</f>
        <v/>
      </c>
      <c r="X301" s="75">
        <f>N(INDEX(Krankheitstage!$G301:$DV301,1,(Einstellungen!$C$3-2026)*24+20))</f>
        <v/>
      </c>
      <c r="Y301" s="75">
        <f>N(INDEX(Krankheitstage!$G301:$DV301,1,(Einstellungen!$C$3-2026)*24+21))</f>
        <v/>
      </c>
      <c r="Z301" s="75">
        <f>N(INDEX(Krankheitstage!$G301:$DV301,1,(Einstellungen!$C$3-2026)*24+22))</f>
        <v/>
      </c>
      <c r="AA301" s="75">
        <f>N(INDEX(Krankheitstage!$G301:$DV301,1,(Einstellungen!$C$3-2026)*24+23))</f>
        <v/>
      </c>
      <c r="AB301" s="75">
        <f>N(INDEX(Krankheitstage!$G301:$DV301,1,(Einstellungen!$C$3-2026)*24+24))</f>
        <v/>
      </c>
      <c r="AC301" s="75">
        <f>IF($B301="","",SUM(Q301:AB301))</f>
        <v/>
      </c>
      <c r="AD301" s="75">
        <f>IF($B301="","",SUM(P301,AC301))</f>
        <v/>
      </c>
      <c r="AE301" s="76">
        <f>IF($B301="","",AD301*N(C301))</f>
        <v/>
      </c>
      <c r="AF301" s="75">
        <f>IF($B301="","",Krankheitstage!E301)</f>
        <v/>
      </c>
      <c r="AG301" s="76">
        <f>IF($B301="","",AF301*N(C301))</f>
        <v/>
      </c>
      <c r="AH301" s="76">
        <f>IF($B301="","",INDEX($AJ301:$CQ301,1,(Einstellungen!$C$3-2026)*12+1)+INDEX($AJ301:$CQ301,1,(Einstellungen!$C$3-2026)*12+2)+INDEX($AJ301:$CQ301,1,(Einstellungen!$C$3-2026)*12+3)+INDEX($AJ301:$CQ301,1,(Einstellungen!$C$3-2026)*12+4)+INDEX($AJ301:$CQ301,1,(Einstellungen!$C$3-2026)*12+5)+INDEX($AJ301:$CQ301,1,(Einstellungen!$C$3-2026)*12+6)+INDEX($AJ301:$CQ301,1,(Einstellungen!$C$3-2026)*12+7)+INDEX($AJ301:$CQ301,1,(Einstellungen!$C$3-2026)*12+8)+INDEX($AJ301:$CQ301,1,(Einstellungen!$C$3-2026)*12+9)+INDEX($AJ301:$CQ301,1,(Einstellungen!$C$3-2026)*12+10)+INDEX($AJ301:$CQ301,1,(Einstellungen!$C$3-2026)*12+11)+INDEX($AJ301:$CQ301,1,(Einstellungen!$C$3-2026)*12+12))</f>
        <v/>
      </c>
      <c r="AI301" s="76">
        <f>IF($B301="","",SUM($AJ301:$CQ301))</f>
        <v/>
      </c>
      <c r="AJ301" s="76">
        <f>IF($B301="",0,IF(Einstellungen!$C$10="Ja",MAX(IF(Einstellungen!$C$11="7 Tage",MAX(0,(MIN(DATE(2026,2,0),IF(Mitarbeiter!$D301="",DATE(2026,2,0),Mitarbeiter!$D301),TODAY()))-(MAX(DATE(2026,1,1),Mitarbeiter!$C301))+1),MAX(0,NETWORKDAYS(MAX(DATE(2026,1,1),Mitarbeiter!$C301),MIN(DATE(2026,2,0),IF(Mitarbeiter!$D301="",DATE(2026,2,0),Mitarbeiter!$D301),TODAY()),Einstellungen!$F$13:$F$67)))*N(Mitarbeiter!$E301)/IF(Einstellungen!$C$11="7 Tage",7,5),N('Ist-Stunden'!F301)),MAX(IF(Einstellungen!$C$11="7 Tage",MAX(0,(MIN(DATE(2026,2,0),IF(Mitarbeiter!$D301="",DATE(2026,2,0),Mitarbeiter!$D301),TODAY()))-(MAX(DATE(2026,1,1),Mitarbeiter!$C301))+1),MAX(0,NETWORKDAYS(MAX(DATE(2026,1,1),Mitarbeiter!$C301),MIN(DATE(2026,2,0),IF(Mitarbeiter!$D301="",DATE(2026,2,0),Mitarbeiter!$D301),TODAY()),Einstellungen!$F$13:$F$67)))*N(Mitarbeiter!$E301)/IF(Einstellungen!$C$11="7 Tage",7,5),N('Ist-Stunden'!F301)+(N(Krankheitstage!G301)+N(Krankheitstage!S301))*N($C301))))</f>
        <v/>
      </c>
      <c r="AK301" s="76">
        <f>IF($B301="",0,IF(Einstellungen!$C$10="Ja",MAX(IF(Einstellungen!$C$11="7 Tage",MAX(0,(MIN(DATE(2026,3,0),IF(Mitarbeiter!$D301="",DATE(2026,3,0),Mitarbeiter!$D301),TODAY()))-(MAX(DATE(2026,2,1),Mitarbeiter!$C301))+1),MAX(0,NETWORKDAYS(MAX(DATE(2026,2,1),Mitarbeiter!$C301),MIN(DATE(2026,3,0),IF(Mitarbeiter!$D301="",DATE(2026,3,0),Mitarbeiter!$D301),TODAY()),Einstellungen!$F$13:$F$67)))*N(Mitarbeiter!$E301)/IF(Einstellungen!$C$11="7 Tage",7,5),N('Ist-Stunden'!G301)),MAX(IF(Einstellungen!$C$11="7 Tage",MAX(0,(MIN(DATE(2026,3,0),IF(Mitarbeiter!$D301="",DATE(2026,3,0),Mitarbeiter!$D301),TODAY()))-(MAX(DATE(2026,2,1),Mitarbeiter!$C301))+1),MAX(0,NETWORKDAYS(MAX(DATE(2026,2,1),Mitarbeiter!$C301),MIN(DATE(2026,3,0),IF(Mitarbeiter!$D301="",DATE(2026,3,0),Mitarbeiter!$D301),TODAY()),Einstellungen!$F$13:$F$67)))*N(Mitarbeiter!$E301)/IF(Einstellungen!$C$11="7 Tage",7,5),N('Ist-Stunden'!G301)+(N(Krankheitstage!H301)+N(Krankheitstage!T301))*N($C301))))</f>
        <v/>
      </c>
      <c r="AL301" s="76">
        <f>IF($B301="",0,IF(Einstellungen!$C$10="Ja",MAX(IF(Einstellungen!$C$11="7 Tage",MAX(0,(MIN(DATE(2026,4,0),IF(Mitarbeiter!$D301="",DATE(2026,4,0),Mitarbeiter!$D301),TODAY()))-(MAX(DATE(2026,3,1),Mitarbeiter!$C301))+1),MAX(0,NETWORKDAYS(MAX(DATE(2026,3,1),Mitarbeiter!$C301),MIN(DATE(2026,4,0),IF(Mitarbeiter!$D301="",DATE(2026,4,0),Mitarbeiter!$D301),TODAY()),Einstellungen!$F$13:$F$67)))*N(Mitarbeiter!$E301)/IF(Einstellungen!$C$11="7 Tage",7,5),N('Ist-Stunden'!H301)),MAX(IF(Einstellungen!$C$11="7 Tage",MAX(0,(MIN(DATE(2026,4,0),IF(Mitarbeiter!$D301="",DATE(2026,4,0),Mitarbeiter!$D301),TODAY()))-(MAX(DATE(2026,3,1),Mitarbeiter!$C301))+1),MAX(0,NETWORKDAYS(MAX(DATE(2026,3,1),Mitarbeiter!$C301),MIN(DATE(2026,4,0),IF(Mitarbeiter!$D301="",DATE(2026,4,0),Mitarbeiter!$D301),TODAY()),Einstellungen!$F$13:$F$67)))*N(Mitarbeiter!$E301)/IF(Einstellungen!$C$11="7 Tage",7,5),N('Ist-Stunden'!H301)+(N(Krankheitstage!I301)+N(Krankheitstage!U301))*N($C301))))</f>
        <v/>
      </c>
      <c r="AM301" s="76">
        <f>IF($B301="",0,IF(Einstellungen!$C$10="Ja",MAX(IF(Einstellungen!$C$11="7 Tage",MAX(0,(MIN(DATE(2026,5,0),IF(Mitarbeiter!$D301="",DATE(2026,5,0),Mitarbeiter!$D301),TODAY()))-(MAX(DATE(2026,4,1),Mitarbeiter!$C301))+1),MAX(0,NETWORKDAYS(MAX(DATE(2026,4,1),Mitarbeiter!$C301),MIN(DATE(2026,5,0),IF(Mitarbeiter!$D301="",DATE(2026,5,0),Mitarbeiter!$D301),TODAY()),Einstellungen!$F$13:$F$67)))*N(Mitarbeiter!$E301)/IF(Einstellungen!$C$11="7 Tage",7,5),N('Ist-Stunden'!I301)),MAX(IF(Einstellungen!$C$11="7 Tage",MAX(0,(MIN(DATE(2026,5,0),IF(Mitarbeiter!$D301="",DATE(2026,5,0),Mitarbeiter!$D301),TODAY()))-(MAX(DATE(2026,4,1),Mitarbeiter!$C301))+1),MAX(0,NETWORKDAYS(MAX(DATE(2026,4,1),Mitarbeiter!$C301),MIN(DATE(2026,5,0),IF(Mitarbeiter!$D301="",DATE(2026,5,0),Mitarbeiter!$D301),TODAY()),Einstellungen!$F$13:$F$67)))*N(Mitarbeiter!$E301)/IF(Einstellungen!$C$11="7 Tage",7,5),N('Ist-Stunden'!I301)+(N(Krankheitstage!J301)+N(Krankheitstage!V301))*N($C301))))</f>
        <v/>
      </c>
      <c r="AN301" s="76">
        <f>IF($B301="",0,IF(Einstellungen!$C$10="Ja",MAX(IF(Einstellungen!$C$11="7 Tage",MAX(0,(MIN(DATE(2026,6,0),IF(Mitarbeiter!$D301="",DATE(2026,6,0),Mitarbeiter!$D301),TODAY()))-(MAX(DATE(2026,5,1),Mitarbeiter!$C301))+1),MAX(0,NETWORKDAYS(MAX(DATE(2026,5,1),Mitarbeiter!$C301),MIN(DATE(2026,6,0),IF(Mitarbeiter!$D301="",DATE(2026,6,0),Mitarbeiter!$D301),TODAY()),Einstellungen!$F$13:$F$67)))*N(Mitarbeiter!$E301)/IF(Einstellungen!$C$11="7 Tage",7,5),N('Ist-Stunden'!J301)),MAX(IF(Einstellungen!$C$11="7 Tage",MAX(0,(MIN(DATE(2026,6,0),IF(Mitarbeiter!$D301="",DATE(2026,6,0),Mitarbeiter!$D301),TODAY()))-(MAX(DATE(2026,5,1),Mitarbeiter!$C301))+1),MAX(0,NETWORKDAYS(MAX(DATE(2026,5,1),Mitarbeiter!$C301),MIN(DATE(2026,6,0),IF(Mitarbeiter!$D301="",DATE(2026,6,0),Mitarbeiter!$D301),TODAY()),Einstellungen!$F$13:$F$67)))*N(Mitarbeiter!$E301)/IF(Einstellungen!$C$11="7 Tage",7,5),N('Ist-Stunden'!J301)+(N(Krankheitstage!K301)+N(Krankheitstage!W301))*N($C301))))</f>
        <v/>
      </c>
      <c r="AO301" s="76">
        <f>IF($B301="",0,IF(Einstellungen!$C$10="Ja",MAX(IF(Einstellungen!$C$11="7 Tage",MAX(0,(MIN(DATE(2026,7,0),IF(Mitarbeiter!$D301="",DATE(2026,7,0),Mitarbeiter!$D301),TODAY()))-(MAX(DATE(2026,6,1),Mitarbeiter!$C301))+1),MAX(0,NETWORKDAYS(MAX(DATE(2026,6,1),Mitarbeiter!$C301),MIN(DATE(2026,7,0),IF(Mitarbeiter!$D301="",DATE(2026,7,0),Mitarbeiter!$D301),TODAY()),Einstellungen!$F$13:$F$67)))*N(Mitarbeiter!$E301)/IF(Einstellungen!$C$11="7 Tage",7,5),N('Ist-Stunden'!K301)),MAX(IF(Einstellungen!$C$11="7 Tage",MAX(0,(MIN(DATE(2026,7,0),IF(Mitarbeiter!$D301="",DATE(2026,7,0),Mitarbeiter!$D301),TODAY()))-(MAX(DATE(2026,6,1),Mitarbeiter!$C301))+1),MAX(0,NETWORKDAYS(MAX(DATE(2026,6,1),Mitarbeiter!$C301),MIN(DATE(2026,7,0),IF(Mitarbeiter!$D301="",DATE(2026,7,0),Mitarbeiter!$D301),TODAY()),Einstellungen!$F$13:$F$67)))*N(Mitarbeiter!$E301)/IF(Einstellungen!$C$11="7 Tage",7,5),N('Ist-Stunden'!K301)+(N(Krankheitstage!L301)+N(Krankheitstage!X301))*N($C301))))</f>
        <v/>
      </c>
      <c r="AP301" s="76">
        <f>IF($B301="",0,IF(Einstellungen!$C$10="Ja",MAX(IF(Einstellungen!$C$11="7 Tage",MAX(0,(MIN(DATE(2026,8,0),IF(Mitarbeiter!$D301="",DATE(2026,8,0),Mitarbeiter!$D301),TODAY()))-(MAX(DATE(2026,7,1),Mitarbeiter!$C301))+1),MAX(0,NETWORKDAYS(MAX(DATE(2026,7,1),Mitarbeiter!$C301),MIN(DATE(2026,8,0),IF(Mitarbeiter!$D301="",DATE(2026,8,0),Mitarbeiter!$D301),TODAY()),Einstellungen!$F$13:$F$67)))*N(Mitarbeiter!$E301)/IF(Einstellungen!$C$11="7 Tage",7,5),N('Ist-Stunden'!L301)),MAX(IF(Einstellungen!$C$11="7 Tage",MAX(0,(MIN(DATE(2026,8,0),IF(Mitarbeiter!$D301="",DATE(2026,8,0),Mitarbeiter!$D301),TODAY()))-(MAX(DATE(2026,7,1),Mitarbeiter!$C301))+1),MAX(0,NETWORKDAYS(MAX(DATE(2026,7,1),Mitarbeiter!$C301),MIN(DATE(2026,8,0),IF(Mitarbeiter!$D301="",DATE(2026,8,0),Mitarbeiter!$D301),TODAY()),Einstellungen!$F$13:$F$67)))*N(Mitarbeiter!$E301)/IF(Einstellungen!$C$11="7 Tage",7,5),N('Ist-Stunden'!L301)+(N(Krankheitstage!M301)+N(Krankheitstage!Y301))*N($C301))))</f>
        <v/>
      </c>
      <c r="AQ301" s="76">
        <f>IF($B301="",0,IF(Einstellungen!$C$10="Ja",MAX(IF(Einstellungen!$C$11="7 Tage",MAX(0,(MIN(DATE(2026,9,0),IF(Mitarbeiter!$D301="",DATE(2026,9,0),Mitarbeiter!$D301),TODAY()))-(MAX(DATE(2026,8,1),Mitarbeiter!$C301))+1),MAX(0,NETWORKDAYS(MAX(DATE(2026,8,1),Mitarbeiter!$C301),MIN(DATE(2026,9,0),IF(Mitarbeiter!$D301="",DATE(2026,9,0),Mitarbeiter!$D301),TODAY()),Einstellungen!$F$13:$F$67)))*N(Mitarbeiter!$E301)/IF(Einstellungen!$C$11="7 Tage",7,5),N('Ist-Stunden'!M301)),MAX(IF(Einstellungen!$C$11="7 Tage",MAX(0,(MIN(DATE(2026,9,0),IF(Mitarbeiter!$D301="",DATE(2026,9,0),Mitarbeiter!$D301),TODAY()))-(MAX(DATE(2026,8,1),Mitarbeiter!$C301))+1),MAX(0,NETWORKDAYS(MAX(DATE(2026,8,1),Mitarbeiter!$C301),MIN(DATE(2026,9,0),IF(Mitarbeiter!$D301="",DATE(2026,9,0),Mitarbeiter!$D301),TODAY()),Einstellungen!$F$13:$F$67)))*N(Mitarbeiter!$E301)/IF(Einstellungen!$C$11="7 Tage",7,5),N('Ist-Stunden'!M301)+(N(Krankheitstage!N301)+N(Krankheitstage!Z301))*N($C301))))</f>
        <v/>
      </c>
      <c r="AR301" s="76">
        <f>IF($B301="",0,IF(Einstellungen!$C$10="Ja",MAX(IF(Einstellungen!$C$11="7 Tage",MAX(0,(MIN(DATE(2026,10,0),IF(Mitarbeiter!$D301="",DATE(2026,10,0),Mitarbeiter!$D301),TODAY()))-(MAX(DATE(2026,9,1),Mitarbeiter!$C301))+1),MAX(0,NETWORKDAYS(MAX(DATE(2026,9,1),Mitarbeiter!$C301),MIN(DATE(2026,10,0),IF(Mitarbeiter!$D301="",DATE(2026,10,0),Mitarbeiter!$D301),TODAY()),Einstellungen!$F$13:$F$67)))*N(Mitarbeiter!$E301)/IF(Einstellungen!$C$11="7 Tage",7,5),N('Ist-Stunden'!N301)),MAX(IF(Einstellungen!$C$11="7 Tage",MAX(0,(MIN(DATE(2026,10,0),IF(Mitarbeiter!$D301="",DATE(2026,10,0),Mitarbeiter!$D301),TODAY()))-(MAX(DATE(2026,9,1),Mitarbeiter!$C301))+1),MAX(0,NETWORKDAYS(MAX(DATE(2026,9,1),Mitarbeiter!$C301),MIN(DATE(2026,10,0),IF(Mitarbeiter!$D301="",DATE(2026,10,0),Mitarbeiter!$D301),TODAY()),Einstellungen!$F$13:$F$67)))*N(Mitarbeiter!$E301)/IF(Einstellungen!$C$11="7 Tage",7,5),N('Ist-Stunden'!N301)+(N(Krankheitstage!O301)+N(Krankheitstage!AA301))*N($C301))))</f>
        <v/>
      </c>
      <c r="AS301" s="76">
        <f>IF($B301="",0,IF(Einstellungen!$C$10="Ja",MAX(IF(Einstellungen!$C$11="7 Tage",MAX(0,(MIN(DATE(2026,11,0),IF(Mitarbeiter!$D301="",DATE(2026,11,0),Mitarbeiter!$D301),TODAY()))-(MAX(DATE(2026,10,1),Mitarbeiter!$C301))+1),MAX(0,NETWORKDAYS(MAX(DATE(2026,10,1),Mitarbeiter!$C301),MIN(DATE(2026,11,0),IF(Mitarbeiter!$D301="",DATE(2026,11,0),Mitarbeiter!$D301),TODAY()),Einstellungen!$F$13:$F$67)))*N(Mitarbeiter!$E301)/IF(Einstellungen!$C$11="7 Tage",7,5),N('Ist-Stunden'!O301)),MAX(IF(Einstellungen!$C$11="7 Tage",MAX(0,(MIN(DATE(2026,11,0),IF(Mitarbeiter!$D301="",DATE(2026,11,0),Mitarbeiter!$D301),TODAY()))-(MAX(DATE(2026,10,1),Mitarbeiter!$C301))+1),MAX(0,NETWORKDAYS(MAX(DATE(2026,10,1),Mitarbeiter!$C301),MIN(DATE(2026,11,0),IF(Mitarbeiter!$D301="",DATE(2026,11,0),Mitarbeiter!$D301),TODAY()),Einstellungen!$F$13:$F$67)))*N(Mitarbeiter!$E301)/IF(Einstellungen!$C$11="7 Tage",7,5),N('Ist-Stunden'!O301)+(N(Krankheitstage!P301)+N(Krankheitstage!AB301))*N($C301))))</f>
        <v/>
      </c>
      <c r="AT301" s="76">
        <f>IF($B301="",0,IF(Einstellungen!$C$10="Ja",MAX(IF(Einstellungen!$C$11="7 Tage",MAX(0,(MIN(DATE(2026,12,0),IF(Mitarbeiter!$D301="",DATE(2026,12,0),Mitarbeiter!$D301),TODAY()))-(MAX(DATE(2026,11,1),Mitarbeiter!$C301))+1),MAX(0,NETWORKDAYS(MAX(DATE(2026,11,1),Mitarbeiter!$C301),MIN(DATE(2026,12,0),IF(Mitarbeiter!$D301="",DATE(2026,12,0),Mitarbeiter!$D301),TODAY()),Einstellungen!$F$13:$F$67)))*N(Mitarbeiter!$E301)/IF(Einstellungen!$C$11="7 Tage",7,5),N('Ist-Stunden'!P301)),MAX(IF(Einstellungen!$C$11="7 Tage",MAX(0,(MIN(DATE(2026,12,0),IF(Mitarbeiter!$D301="",DATE(2026,12,0),Mitarbeiter!$D301),TODAY()))-(MAX(DATE(2026,11,1),Mitarbeiter!$C301))+1),MAX(0,NETWORKDAYS(MAX(DATE(2026,11,1),Mitarbeiter!$C301),MIN(DATE(2026,12,0),IF(Mitarbeiter!$D301="",DATE(2026,12,0),Mitarbeiter!$D301),TODAY()),Einstellungen!$F$13:$F$67)))*N(Mitarbeiter!$E301)/IF(Einstellungen!$C$11="7 Tage",7,5),N('Ist-Stunden'!P301)+(N(Krankheitstage!Q301)+N(Krankheitstage!AC301))*N($C301))))</f>
        <v/>
      </c>
      <c r="AU301" s="76">
        <f>IF($B301="",0,IF(Einstellungen!$C$10="Ja",MAX(IF(Einstellungen!$C$11="7 Tage",MAX(0,(MIN(DATE(2026,13,0),IF(Mitarbeiter!$D301="",DATE(2026,13,0),Mitarbeiter!$D301),TODAY()))-(MAX(DATE(2026,12,1),Mitarbeiter!$C301))+1),MAX(0,NETWORKDAYS(MAX(DATE(2026,12,1),Mitarbeiter!$C301),MIN(DATE(2026,13,0),IF(Mitarbeiter!$D301="",DATE(2026,13,0),Mitarbeiter!$D301),TODAY()),Einstellungen!$F$13:$F$67)))*N(Mitarbeiter!$E301)/IF(Einstellungen!$C$11="7 Tage",7,5),N('Ist-Stunden'!Q301)),MAX(IF(Einstellungen!$C$11="7 Tage",MAX(0,(MIN(DATE(2026,13,0),IF(Mitarbeiter!$D301="",DATE(2026,13,0),Mitarbeiter!$D301),TODAY()))-(MAX(DATE(2026,12,1),Mitarbeiter!$C301))+1),MAX(0,NETWORKDAYS(MAX(DATE(2026,12,1),Mitarbeiter!$C301),MIN(DATE(2026,13,0),IF(Mitarbeiter!$D301="",DATE(2026,13,0),Mitarbeiter!$D301),TODAY()),Einstellungen!$F$13:$F$67)))*N(Mitarbeiter!$E301)/IF(Einstellungen!$C$11="7 Tage",7,5),N('Ist-Stunden'!Q301)+(N(Krankheitstage!R301)+N(Krankheitstage!AD301))*N($C301))))</f>
        <v/>
      </c>
      <c r="AV301" s="76">
        <f>IF($B301="",0,IF(Einstellungen!$C$10="Ja",MAX(IF(Einstellungen!$C$11="7 Tage",MAX(0,(MIN(DATE(2027,2,0),IF(Mitarbeiter!$D301="",DATE(2027,2,0),Mitarbeiter!$D301),TODAY()))-(MAX(DATE(2027,1,1),Mitarbeiter!$C301))+1),MAX(0,NETWORKDAYS(MAX(DATE(2027,1,1),Mitarbeiter!$C301),MIN(DATE(2027,2,0),IF(Mitarbeiter!$D301="",DATE(2027,2,0),Mitarbeiter!$D301),TODAY()),Einstellungen!$F$13:$F$67)))*N(Mitarbeiter!$E301)/IF(Einstellungen!$C$11="7 Tage",7,5),N('Ist-Stunden'!R301)),MAX(IF(Einstellungen!$C$11="7 Tage",MAX(0,(MIN(DATE(2027,2,0),IF(Mitarbeiter!$D301="",DATE(2027,2,0),Mitarbeiter!$D301),TODAY()))-(MAX(DATE(2027,1,1),Mitarbeiter!$C301))+1),MAX(0,NETWORKDAYS(MAX(DATE(2027,1,1),Mitarbeiter!$C301),MIN(DATE(2027,2,0),IF(Mitarbeiter!$D301="",DATE(2027,2,0),Mitarbeiter!$D301),TODAY()),Einstellungen!$F$13:$F$67)))*N(Mitarbeiter!$E301)/IF(Einstellungen!$C$11="7 Tage",7,5),N('Ist-Stunden'!R301)+(N(Krankheitstage!AE301)+N(Krankheitstage!AQ301))*N($C301))))</f>
        <v/>
      </c>
      <c r="AW301" s="76">
        <f>IF($B301="",0,IF(Einstellungen!$C$10="Ja",MAX(IF(Einstellungen!$C$11="7 Tage",MAX(0,(MIN(DATE(2027,3,0),IF(Mitarbeiter!$D301="",DATE(2027,3,0),Mitarbeiter!$D301),TODAY()))-(MAX(DATE(2027,2,1),Mitarbeiter!$C301))+1),MAX(0,NETWORKDAYS(MAX(DATE(2027,2,1),Mitarbeiter!$C301),MIN(DATE(2027,3,0),IF(Mitarbeiter!$D301="",DATE(2027,3,0),Mitarbeiter!$D301),TODAY()),Einstellungen!$F$13:$F$67)))*N(Mitarbeiter!$E301)/IF(Einstellungen!$C$11="7 Tage",7,5),N('Ist-Stunden'!S301)),MAX(IF(Einstellungen!$C$11="7 Tage",MAX(0,(MIN(DATE(2027,3,0),IF(Mitarbeiter!$D301="",DATE(2027,3,0),Mitarbeiter!$D301),TODAY()))-(MAX(DATE(2027,2,1),Mitarbeiter!$C301))+1),MAX(0,NETWORKDAYS(MAX(DATE(2027,2,1),Mitarbeiter!$C301),MIN(DATE(2027,3,0),IF(Mitarbeiter!$D301="",DATE(2027,3,0),Mitarbeiter!$D301),TODAY()),Einstellungen!$F$13:$F$67)))*N(Mitarbeiter!$E301)/IF(Einstellungen!$C$11="7 Tage",7,5),N('Ist-Stunden'!S301)+(N(Krankheitstage!AF301)+N(Krankheitstage!AR301))*N($C301))))</f>
        <v/>
      </c>
      <c r="AX301" s="76">
        <f>IF($B301="",0,IF(Einstellungen!$C$10="Ja",MAX(IF(Einstellungen!$C$11="7 Tage",MAX(0,(MIN(DATE(2027,4,0),IF(Mitarbeiter!$D301="",DATE(2027,4,0),Mitarbeiter!$D301),TODAY()))-(MAX(DATE(2027,3,1),Mitarbeiter!$C301))+1),MAX(0,NETWORKDAYS(MAX(DATE(2027,3,1),Mitarbeiter!$C301),MIN(DATE(2027,4,0),IF(Mitarbeiter!$D301="",DATE(2027,4,0),Mitarbeiter!$D301),TODAY()),Einstellungen!$F$13:$F$67)))*N(Mitarbeiter!$E301)/IF(Einstellungen!$C$11="7 Tage",7,5),N('Ist-Stunden'!T301)),MAX(IF(Einstellungen!$C$11="7 Tage",MAX(0,(MIN(DATE(2027,4,0),IF(Mitarbeiter!$D301="",DATE(2027,4,0),Mitarbeiter!$D301),TODAY()))-(MAX(DATE(2027,3,1),Mitarbeiter!$C301))+1),MAX(0,NETWORKDAYS(MAX(DATE(2027,3,1),Mitarbeiter!$C301),MIN(DATE(2027,4,0),IF(Mitarbeiter!$D301="",DATE(2027,4,0),Mitarbeiter!$D301),TODAY()),Einstellungen!$F$13:$F$67)))*N(Mitarbeiter!$E301)/IF(Einstellungen!$C$11="7 Tage",7,5),N('Ist-Stunden'!T301)+(N(Krankheitstage!AG301)+N(Krankheitstage!AS301))*N($C301))))</f>
        <v/>
      </c>
      <c r="AY301" s="76">
        <f>IF($B301="",0,IF(Einstellungen!$C$10="Ja",MAX(IF(Einstellungen!$C$11="7 Tage",MAX(0,(MIN(DATE(2027,5,0),IF(Mitarbeiter!$D301="",DATE(2027,5,0),Mitarbeiter!$D301),TODAY()))-(MAX(DATE(2027,4,1),Mitarbeiter!$C301))+1),MAX(0,NETWORKDAYS(MAX(DATE(2027,4,1),Mitarbeiter!$C301),MIN(DATE(2027,5,0),IF(Mitarbeiter!$D301="",DATE(2027,5,0),Mitarbeiter!$D301),TODAY()),Einstellungen!$F$13:$F$67)))*N(Mitarbeiter!$E301)/IF(Einstellungen!$C$11="7 Tage",7,5),N('Ist-Stunden'!U301)),MAX(IF(Einstellungen!$C$11="7 Tage",MAX(0,(MIN(DATE(2027,5,0),IF(Mitarbeiter!$D301="",DATE(2027,5,0),Mitarbeiter!$D301),TODAY()))-(MAX(DATE(2027,4,1),Mitarbeiter!$C301))+1),MAX(0,NETWORKDAYS(MAX(DATE(2027,4,1),Mitarbeiter!$C301),MIN(DATE(2027,5,0),IF(Mitarbeiter!$D301="",DATE(2027,5,0),Mitarbeiter!$D301),TODAY()),Einstellungen!$F$13:$F$67)))*N(Mitarbeiter!$E301)/IF(Einstellungen!$C$11="7 Tage",7,5),N('Ist-Stunden'!U301)+(N(Krankheitstage!AH301)+N(Krankheitstage!AT301))*N($C301))))</f>
        <v/>
      </c>
      <c r="AZ301" s="76">
        <f>IF($B301="",0,IF(Einstellungen!$C$10="Ja",MAX(IF(Einstellungen!$C$11="7 Tage",MAX(0,(MIN(DATE(2027,6,0),IF(Mitarbeiter!$D301="",DATE(2027,6,0),Mitarbeiter!$D301),TODAY()))-(MAX(DATE(2027,5,1),Mitarbeiter!$C301))+1),MAX(0,NETWORKDAYS(MAX(DATE(2027,5,1),Mitarbeiter!$C301),MIN(DATE(2027,6,0),IF(Mitarbeiter!$D301="",DATE(2027,6,0),Mitarbeiter!$D301),TODAY()),Einstellungen!$F$13:$F$67)))*N(Mitarbeiter!$E301)/IF(Einstellungen!$C$11="7 Tage",7,5),N('Ist-Stunden'!V301)),MAX(IF(Einstellungen!$C$11="7 Tage",MAX(0,(MIN(DATE(2027,6,0),IF(Mitarbeiter!$D301="",DATE(2027,6,0),Mitarbeiter!$D301),TODAY()))-(MAX(DATE(2027,5,1),Mitarbeiter!$C301))+1),MAX(0,NETWORKDAYS(MAX(DATE(2027,5,1),Mitarbeiter!$C301),MIN(DATE(2027,6,0),IF(Mitarbeiter!$D301="",DATE(2027,6,0),Mitarbeiter!$D301),TODAY()),Einstellungen!$F$13:$F$67)))*N(Mitarbeiter!$E301)/IF(Einstellungen!$C$11="7 Tage",7,5),N('Ist-Stunden'!V301)+(N(Krankheitstage!AI301)+N(Krankheitstage!AU301))*N($C301))))</f>
        <v/>
      </c>
      <c r="BA301" s="76">
        <f>IF($B301="",0,IF(Einstellungen!$C$10="Ja",MAX(IF(Einstellungen!$C$11="7 Tage",MAX(0,(MIN(DATE(2027,7,0),IF(Mitarbeiter!$D301="",DATE(2027,7,0),Mitarbeiter!$D301),TODAY()))-(MAX(DATE(2027,6,1),Mitarbeiter!$C301))+1),MAX(0,NETWORKDAYS(MAX(DATE(2027,6,1),Mitarbeiter!$C301),MIN(DATE(2027,7,0),IF(Mitarbeiter!$D301="",DATE(2027,7,0),Mitarbeiter!$D301),TODAY()),Einstellungen!$F$13:$F$67)))*N(Mitarbeiter!$E301)/IF(Einstellungen!$C$11="7 Tage",7,5),N('Ist-Stunden'!W301)),MAX(IF(Einstellungen!$C$11="7 Tage",MAX(0,(MIN(DATE(2027,7,0),IF(Mitarbeiter!$D301="",DATE(2027,7,0),Mitarbeiter!$D301),TODAY()))-(MAX(DATE(2027,6,1),Mitarbeiter!$C301))+1),MAX(0,NETWORKDAYS(MAX(DATE(2027,6,1),Mitarbeiter!$C301),MIN(DATE(2027,7,0),IF(Mitarbeiter!$D301="",DATE(2027,7,0),Mitarbeiter!$D301),TODAY()),Einstellungen!$F$13:$F$67)))*N(Mitarbeiter!$E301)/IF(Einstellungen!$C$11="7 Tage",7,5),N('Ist-Stunden'!W301)+(N(Krankheitstage!AJ301)+N(Krankheitstage!AV301))*N($C301))))</f>
        <v/>
      </c>
      <c r="BB301" s="76">
        <f>IF($B301="",0,IF(Einstellungen!$C$10="Ja",MAX(IF(Einstellungen!$C$11="7 Tage",MAX(0,(MIN(DATE(2027,8,0),IF(Mitarbeiter!$D301="",DATE(2027,8,0),Mitarbeiter!$D301),TODAY()))-(MAX(DATE(2027,7,1),Mitarbeiter!$C301))+1),MAX(0,NETWORKDAYS(MAX(DATE(2027,7,1),Mitarbeiter!$C301),MIN(DATE(2027,8,0),IF(Mitarbeiter!$D301="",DATE(2027,8,0),Mitarbeiter!$D301),TODAY()),Einstellungen!$F$13:$F$67)))*N(Mitarbeiter!$E301)/IF(Einstellungen!$C$11="7 Tage",7,5),N('Ist-Stunden'!X301)),MAX(IF(Einstellungen!$C$11="7 Tage",MAX(0,(MIN(DATE(2027,8,0),IF(Mitarbeiter!$D301="",DATE(2027,8,0),Mitarbeiter!$D301),TODAY()))-(MAX(DATE(2027,7,1),Mitarbeiter!$C301))+1),MAX(0,NETWORKDAYS(MAX(DATE(2027,7,1),Mitarbeiter!$C301),MIN(DATE(2027,8,0),IF(Mitarbeiter!$D301="",DATE(2027,8,0),Mitarbeiter!$D301),TODAY()),Einstellungen!$F$13:$F$67)))*N(Mitarbeiter!$E301)/IF(Einstellungen!$C$11="7 Tage",7,5),N('Ist-Stunden'!X301)+(N(Krankheitstage!AK301)+N(Krankheitstage!AW301))*N($C301))))</f>
        <v/>
      </c>
      <c r="BC301" s="76">
        <f>IF($B301="",0,IF(Einstellungen!$C$10="Ja",MAX(IF(Einstellungen!$C$11="7 Tage",MAX(0,(MIN(DATE(2027,9,0),IF(Mitarbeiter!$D301="",DATE(2027,9,0),Mitarbeiter!$D301),TODAY()))-(MAX(DATE(2027,8,1),Mitarbeiter!$C301))+1),MAX(0,NETWORKDAYS(MAX(DATE(2027,8,1),Mitarbeiter!$C301),MIN(DATE(2027,9,0),IF(Mitarbeiter!$D301="",DATE(2027,9,0),Mitarbeiter!$D301),TODAY()),Einstellungen!$F$13:$F$67)))*N(Mitarbeiter!$E301)/IF(Einstellungen!$C$11="7 Tage",7,5),N('Ist-Stunden'!Y301)),MAX(IF(Einstellungen!$C$11="7 Tage",MAX(0,(MIN(DATE(2027,9,0),IF(Mitarbeiter!$D301="",DATE(2027,9,0),Mitarbeiter!$D301),TODAY()))-(MAX(DATE(2027,8,1),Mitarbeiter!$C301))+1),MAX(0,NETWORKDAYS(MAX(DATE(2027,8,1),Mitarbeiter!$C301),MIN(DATE(2027,9,0),IF(Mitarbeiter!$D301="",DATE(2027,9,0),Mitarbeiter!$D301),TODAY()),Einstellungen!$F$13:$F$67)))*N(Mitarbeiter!$E301)/IF(Einstellungen!$C$11="7 Tage",7,5),N('Ist-Stunden'!Y301)+(N(Krankheitstage!AL301)+N(Krankheitstage!AX301))*N($C301))))</f>
        <v/>
      </c>
      <c r="BD301" s="76">
        <f>IF($B301="",0,IF(Einstellungen!$C$10="Ja",MAX(IF(Einstellungen!$C$11="7 Tage",MAX(0,(MIN(DATE(2027,10,0),IF(Mitarbeiter!$D301="",DATE(2027,10,0),Mitarbeiter!$D301),TODAY()))-(MAX(DATE(2027,9,1),Mitarbeiter!$C301))+1),MAX(0,NETWORKDAYS(MAX(DATE(2027,9,1),Mitarbeiter!$C301),MIN(DATE(2027,10,0),IF(Mitarbeiter!$D301="",DATE(2027,10,0),Mitarbeiter!$D301),TODAY()),Einstellungen!$F$13:$F$67)))*N(Mitarbeiter!$E301)/IF(Einstellungen!$C$11="7 Tage",7,5),N('Ist-Stunden'!Z301)),MAX(IF(Einstellungen!$C$11="7 Tage",MAX(0,(MIN(DATE(2027,10,0),IF(Mitarbeiter!$D301="",DATE(2027,10,0),Mitarbeiter!$D301),TODAY()))-(MAX(DATE(2027,9,1),Mitarbeiter!$C301))+1),MAX(0,NETWORKDAYS(MAX(DATE(2027,9,1),Mitarbeiter!$C301),MIN(DATE(2027,10,0),IF(Mitarbeiter!$D301="",DATE(2027,10,0),Mitarbeiter!$D301),TODAY()),Einstellungen!$F$13:$F$67)))*N(Mitarbeiter!$E301)/IF(Einstellungen!$C$11="7 Tage",7,5),N('Ist-Stunden'!Z301)+(N(Krankheitstage!AM301)+N(Krankheitstage!AY301))*N($C301))))</f>
        <v/>
      </c>
      <c r="BE301" s="76">
        <f>IF($B301="",0,IF(Einstellungen!$C$10="Ja",MAX(IF(Einstellungen!$C$11="7 Tage",MAX(0,(MIN(DATE(2027,11,0),IF(Mitarbeiter!$D301="",DATE(2027,11,0),Mitarbeiter!$D301),TODAY()))-(MAX(DATE(2027,10,1),Mitarbeiter!$C301))+1),MAX(0,NETWORKDAYS(MAX(DATE(2027,10,1),Mitarbeiter!$C301),MIN(DATE(2027,11,0),IF(Mitarbeiter!$D301="",DATE(2027,11,0),Mitarbeiter!$D301),TODAY()),Einstellungen!$F$13:$F$67)))*N(Mitarbeiter!$E301)/IF(Einstellungen!$C$11="7 Tage",7,5),N('Ist-Stunden'!AA301)),MAX(IF(Einstellungen!$C$11="7 Tage",MAX(0,(MIN(DATE(2027,11,0),IF(Mitarbeiter!$D301="",DATE(2027,11,0),Mitarbeiter!$D301),TODAY()))-(MAX(DATE(2027,10,1),Mitarbeiter!$C301))+1),MAX(0,NETWORKDAYS(MAX(DATE(2027,10,1),Mitarbeiter!$C301),MIN(DATE(2027,11,0),IF(Mitarbeiter!$D301="",DATE(2027,11,0),Mitarbeiter!$D301),TODAY()),Einstellungen!$F$13:$F$67)))*N(Mitarbeiter!$E301)/IF(Einstellungen!$C$11="7 Tage",7,5),N('Ist-Stunden'!AA301)+(N(Krankheitstage!AN301)+N(Krankheitstage!AZ301))*N($C301))))</f>
        <v/>
      </c>
      <c r="BF301" s="76">
        <f>IF($B301="",0,IF(Einstellungen!$C$10="Ja",MAX(IF(Einstellungen!$C$11="7 Tage",MAX(0,(MIN(DATE(2027,12,0),IF(Mitarbeiter!$D301="",DATE(2027,12,0),Mitarbeiter!$D301),TODAY()))-(MAX(DATE(2027,11,1),Mitarbeiter!$C301))+1),MAX(0,NETWORKDAYS(MAX(DATE(2027,11,1),Mitarbeiter!$C301),MIN(DATE(2027,12,0),IF(Mitarbeiter!$D301="",DATE(2027,12,0),Mitarbeiter!$D301),TODAY()),Einstellungen!$F$13:$F$67)))*N(Mitarbeiter!$E301)/IF(Einstellungen!$C$11="7 Tage",7,5),N('Ist-Stunden'!AB301)),MAX(IF(Einstellungen!$C$11="7 Tage",MAX(0,(MIN(DATE(2027,12,0),IF(Mitarbeiter!$D301="",DATE(2027,12,0),Mitarbeiter!$D301),TODAY()))-(MAX(DATE(2027,11,1),Mitarbeiter!$C301))+1),MAX(0,NETWORKDAYS(MAX(DATE(2027,11,1),Mitarbeiter!$C301),MIN(DATE(2027,12,0),IF(Mitarbeiter!$D301="",DATE(2027,12,0),Mitarbeiter!$D301),TODAY()),Einstellungen!$F$13:$F$67)))*N(Mitarbeiter!$E301)/IF(Einstellungen!$C$11="7 Tage",7,5),N('Ist-Stunden'!AB301)+(N(Krankheitstage!AO301)+N(Krankheitstage!BA301))*N($C301))))</f>
        <v/>
      </c>
      <c r="BG301" s="76">
        <f>IF($B301="",0,IF(Einstellungen!$C$10="Ja",MAX(IF(Einstellungen!$C$11="7 Tage",MAX(0,(MIN(DATE(2027,13,0),IF(Mitarbeiter!$D301="",DATE(2027,13,0),Mitarbeiter!$D301),TODAY()))-(MAX(DATE(2027,12,1),Mitarbeiter!$C301))+1),MAX(0,NETWORKDAYS(MAX(DATE(2027,12,1),Mitarbeiter!$C301),MIN(DATE(2027,13,0),IF(Mitarbeiter!$D301="",DATE(2027,13,0),Mitarbeiter!$D301),TODAY()),Einstellungen!$F$13:$F$67)))*N(Mitarbeiter!$E301)/IF(Einstellungen!$C$11="7 Tage",7,5),N('Ist-Stunden'!AC301)),MAX(IF(Einstellungen!$C$11="7 Tage",MAX(0,(MIN(DATE(2027,13,0),IF(Mitarbeiter!$D301="",DATE(2027,13,0),Mitarbeiter!$D301),TODAY()))-(MAX(DATE(2027,12,1),Mitarbeiter!$C301))+1),MAX(0,NETWORKDAYS(MAX(DATE(2027,12,1),Mitarbeiter!$C301),MIN(DATE(2027,13,0),IF(Mitarbeiter!$D301="",DATE(2027,13,0),Mitarbeiter!$D301),TODAY()),Einstellungen!$F$13:$F$67)))*N(Mitarbeiter!$E301)/IF(Einstellungen!$C$11="7 Tage",7,5),N('Ist-Stunden'!AC301)+(N(Krankheitstage!AP301)+N(Krankheitstage!BB301))*N($C301))))</f>
        <v/>
      </c>
      <c r="BH301" s="76">
        <f>IF($B301="",0,IF(Einstellungen!$C$10="Ja",MAX(IF(Einstellungen!$C$11="7 Tage",MAX(0,(MIN(DATE(2028,2,0),IF(Mitarbeiter!$D301="",DATE(2028,2,0),Mitarbeiter!$D301),TODAY()))-(MAX(DATE(2028,1,1),Mitarbeiter!$C301))+1),MAX(0,NETWORKDAYS(MAX(DATE(2028,1,1),Mitarbeiter!$C301),MIN(DATE(2028,2,0),IF(Mitarbeiter!$D301="",DATE(2028,2,0),Mitarbeiter!$D301),TODAY()),Einstellungen!$F$13:$F$67)))*N(Mitarbeiter!$E301)/IF(Einstellungen!$C$11="7 Tage",7,5),N('Ist-Stunden'!AD301)),MAX(IF(Einstellungen!$C$11="7 Tage",MAX(0,(MIN(DATE(2028,2,0),IF(Mitarbeiter!$D301="",DATE(2028,2,0),Mitarbeiter!$D301),TODAY()))-(MAX(DATE(2028,1,1),Mitarbeiter!$C301))+1),MAX(0,NETWORKDAYS(MAX(DATE(2028,1,1),Mitarbeiter!$C301),MIN(DATE(2028,2,0),IF(Mitarbeiter!$D301="",DATE(2028,2,0),Mitarbeiter!$D301),TODAY()),Einstellungen!$F$13:$F$67)))*N(Mitarbeiter!$E301)/IF(Einstellungen!$C$11="7 Tage",7,5),N('Ist-Stunden'!AD301)+(N(Krankheitstage!BC301)+N(Krankheitstage!BO301))*N($C301))))</f>
        <v/>
      </c>
      <c r="BI301" s="76">
        <f>IF($B301="",0,IF(Einstellungen!$C$10="Ja",MAX(IF(Einstellungen!$C$11="7 Tage",MAX(0,(MIN(DATE(2028,3,0),IF(Mitarbeiter!$D301="",DATE(2028,3,0),Mitarbeiter!$D301),TODAY()))-(MAX(DATE(2028,2,1),Mitarbeiter!$C301))+1),MAX(0,NETWORKDAYS(MAX(DATE(2028,2,1),Mitarbeiter!$C301),MIN(DATE(2028,3,0),IF(Mitarbeiter!$D301="",DATE(2028,3,0),Mitarbeiter!$D301),TODAY()),Einstellungen!$F$13:$F$67)))*N(Mitarbeiter!$E301)/IF(Einstellungen!$C$11="7 Tage",7,5),N('Ist-Stunden'!AE301)),MAX(IF(Einstellungen!$C$11="7 Tage",MAX(0,(MIN(DATE(2028,3,0),IF(Mitarbeiter!$D301="",DATE(2028,3,0),Mitarbeiter!$D301),TODAY()))-(MAX(DATE(2028,2,1),Mitarbeiter!$C301))+1),MAX(0,NETWORKDAYS(MAX(DATE(2028,2,1),Mitarbeiter!$C301),MIN(DATE(2028,3,0),IF(Mitarbeiter!$D301="",DATE(2028,3,0),Mitarbeiter!$D301),TODAY()),Einstellungen!$F$13:$F$67)))*N(Mitarbeiter!$E301)/IF(Einstellungen!$C$11="7 Tage",7,5),N('Ist-Stunden'!AE301)+(N(Krankheitstage!BD301)+N(Krankheitstage!BP301))*N($C301))))</f>
        <v/>
      </c>
      <c r="BJ301" s="76">
        <f>IF($B301="",0,IF(Einstellungen!$C$10="Ja",MAX(IF(Einstellungen!$C$11="7 Tage",MAX(0,(MIN(DATE(2028,4,0),IF(Mitarbeiter!$D301="",DATE(2028,4,0),Mitarbeiter!$D301),TODAY()))-(MAX(DATE(2028,3,1),Mitarbeiter!$C301))+1),MAX(0,NETWORKDAYS(MAX(DATE(2028,3,1),Mitarbeiter!$C301),MIN(DATE(2028,4,0),IF(Mitarbeiter!$D301="",DATE(2028,4,0),Mitarbeiter!$D301),TODAY()),Einstellungen!$F$13:$F$67)))*N(Mitarbeiter!$E301)/IF(Einstellungen!$C$11="7 Tage",7,5),N('Ist-Stunden'!AF301)),MAX(IF(Einstellungen!$C$11="7 Tage",MAX(0,(MIN(DATE(2028,4,0),IF(Mitarbeiter!$D301="",DATE(2028,4,0),Mitarbeiter!$D301),TODAY()))-(MAX(DATE(2028,3,1),Mitarbeiter!$C301))+1),MAX(0,NETWORKDAYS(MAX(DATE(2028,3,1),Mitarbeiter!$C301),MIN(DATE(2028,4,0),IF(Mitarbeiter!$D301="",DATE(2028,4,0),Mitarbeiter!$D301),TODAY()),Einstellungen!$F$13:$F$67)))*N(Mitarbeiter!$E301)/IF(Einstellungen!$C$11="7 Tage",7,5),N('Ist-Stunden'!AF301)+(N(Krankheitstage!BE301)+N(Krankheitstage!BQ301))*N($C301))))</f>
        <v/>
      </c>
      <c r="BK301" s="76">
        <f>IF($B301="",0,IF(Einstellungen!$C$10="Ja",MAX(IF(Einstellungen!$C$11="7 Tage",MAX(0,(MIN(DATE(2028,5,0),IF(Mitarbeiter!$D301="",DATE(2028,5,0),Mitarbeiter!$D301),TODAY()))-(MAX(DATE(2028,4,1),Mitarbeiter!$C301))+1),MAX(0,NETWORKDAYS(MAX(DATE(2028,4,1),Mitarbeiter!$C301),MIN(DATE(2028,5,0),IF(Mitarbeiter!$D301="",DATE(2028,5,0),Mitarbeiter!$D301),TODAY()),Einstellungen!$F$13:$F$67)))*N(Mitarbeiter!$E301)/IF(Einstellungen!$C$11="7 Tage",7,5),N('Ist-Stunden'!AG301)),MAX(IF(Einstellungen!$C$11="7 Tage",MAX(0,(MIN(DATE(2028,5,0),IF(Mitarbeiter!$D301="",DATE(2028,5,0),Mitarbeiter!$D301),TODAY()))-(MAX(DATE(2028,4,1),Mitarbeiter!$C301))+1),MAX(0,NETWORKDAYS(MAX(DATE(2028,4,1),Mitarbeiter!$C301),MIN(DATE(2028,5,0),IF(Mitarbeiter!$D301="",DATE(2028,5,0),Mitarbeiter!$D301),TODAY()),Einstellungen!$F$13:$F$67)))*N(Mitarbeiter!$E301)/IF(Einstellungen!$C$11="7 Tage",7,5),N('Ist-Stunden'!AG301)+(N(Krankheitstage!BF301)+N(Krankheitstage!BR301))*N($C301))))</f>
        <v/>
      </c>
      <c r="BL301" s="76">
        <f>IF($B301="",0,IF(Einstellungen!$C$10="Ja",MAX(IF(Einstellungen!$C$11="7 Tage",MAX(0,(MIN(DATE(2028,6,0),IF(Mitarbeiter!$D301="",DATE(2028,6,0),Mitarbeiter!$D301),TODAY()))-(MAX(DATE(2028,5,1),Mitarbeiter!$C301))+1),MAX(0,NETWORKDAYS(MAX(DATE(2028,5,1),Mitarbeiter!$C301),MIN(DATE(2028,6,0),IF(Mitarbeiter!$D301="",DATE(2028,6,0),Mitarbeiter!$D301),TODAY()),Einstellungen!$F$13:$F$67)))*N(Mitarbeiter!$E301)/IF(Einstellungen!$C$11="7 Tage",7,5),N('Ist-Stunden'!AH301)),MAX(IF(Einstellungen!$C$11="7 Tage",MAX(0,(MIN(DATE(2028,6,0),IF(Mitarbeiter!$D301="",DATE(2028,6,0),Mitarbeiter!$D301),TODAY()))-(MAX(DATE(2028,5,1),Mitarbeiter!$C301))+1),MAX(0,NETWORKDAYS(MAX(DATE(2028,5,1),Mitarbeiter!$C301),MIN(DATE(2028,6,0),IF(Mitarbeiter!$D301="",DATE(2028,6,0),Mitarbeiter!$D301),TODAY()),Einstellungen!$F$13:$F$67)))*N(Mitarbeiter!$E301)/IF(Einstellungen!$C$11="7 Tage",7,5),N('Ist-Stunden'!AH301)+(N(Krankheitstage!BG301)+N(Krankheitstage!BS301))*N($C301))))</f>
        <v/>
      </c>
      <c r="BM301" s="76">
        <f>IF($B301="",0,IF(Einstellungen!$C$10="Ja",MAX(IF(Einstellungen!$C$11="7 Tage",MAX(0,(MIN(DATE(2028,7,0),IF(Mitarbeiter!$D301="",DATE(2028,7,0),Mitarbeiter!$D301),TODAY()))-(MAX(DATE(2028,6,1),Mitarbeiter!$C301))+1),MAX(0,NETWORKDAYS(MAX(DATE(2028,6,1),Mitarbeiter!$C301),MIN(DATE(2028,7,0),IF(Mitarbeiter!$D301="",DATE(2028,7,0),Mitarbeiter!$D301),TODAY()),Einstellungen!$F$13:$F$67)))*N(Mitarbeiter!$E301)/IF(Einstellungen!$C$11="7 Tage",7,5),N('Ist-Stunden'!AI301)),MAX(IF(Einstellungen!$C$11="7 Tage",MAX(0,(MIN(DATE(2028,7,0),IF(Mitarbeiter!$D301="",DATE(2028,7,0),Mitarbeiter!$D301),TODAY()))-(MAX(DATE(2028,6,1),Mitarbeiter!$C301))+1),MAX(0,NETWORKDAYS(MAX(DATE(2028,6,1),Mitarbeiter!$C301),MIN(DATE(2028,7,0),IF(Mitarbeiter!$D301="",DATE(2028,7,0),Mitarbeiter!$D301),TODAY()),Einstellungen!$F$13:$F$67)))*N(Mitarbeiter!$E301)/IF(Einstellungen!$C$11="7 Tage",7,5),N('Ist-Stunden'!AI301)+(N(Krankheitstage!BH301)+N(Krankheitstage!BT301))*N($C301))))</f>
        <v/>
      </c>
      <c r="BN301" s="76">
        <f>IF($B301="",0,IF(Einstellungen!$C$10="Ja",MAX(IF(Einstellungen!$C$11="7 Tage",MAX(0,(MIN(DATE(2028,8,0),IF(Mitarbeiter!$D301="",DATE(2028,8,0),Mitarbeiter!$D301),TODAY()))-(MAX(DATE(2028,7,1),Mitarbeiter!$C301))+1),MAX(0,NETWORKDAYS(MAX(DATE(2028,7,1),Mitarbeiter!$C301),MIN(DATE(2028,8,0),IF(Mitarbeiter!$D301="",DATE(2028,8,0),Mitarbeiter!$D301),TODAY()),Einstellungen!$F$13:$F$67)))*N(Mitarbeiter!$E301)/IF(Einstellungen!$C$11="7 Tage",7,5),N('Ist-Stunden'!AJ301)),MAX(IF(Einstellungen!$C$11="7 Tage",MAX(0,(MIN(DATE(2028,8,0),IF(Mitarbeiter!$D301="",DATE(2028,8,0),Mitarbeiter!$D301),TODAY()))-(MAX(DATE(2028,7,1),Mitarbeiter!$C301))+1),MAX(0,NETWORKDAYS(MAX(DATE(2028,7,1),Mitarbeiter!$C301),MIN(DATE(2028,8,0),IF(Mitarbeiter!$D301="",DATE(2028,8,0),Mitarbeiter!$D301),TODAY()),Einstellungen!$F$13:$F$67)))*N(Mitarbeiter!$E301)/IF(Einstellungen!$C$11="7 Tage",7,5),N('Ist-Stunden'!AJ301)+(N(Krankheitstage!BI301)+N(Krankheitstage!BU301))*N($C301))))</f>
        <v/>
      </c>
      <c r="BO301" s="76">
        <f>IF($B301="",0,IF(Einstellungen!$C$10="Ja",MAX(IF(Einstellungen!$C$11="7 Tage",MAX(0,(MIN(DATE(2028,9,0),IF(Mitarbeiter!$D301="",DATE(2028,9,0),Mitarbeiter!$D301),TODAY()))-(MAX(DATE(2028,8,1),Mitarbeiter!$C301))+1),MAX(0,NETWORKDAYS(MAX(DATE(2028,8,1),Mitarbeiter!$C301),MIN(DATE(2028,9,0),IF(Mitarbeiter!$D301="",DATE(2028,9,0),Mitarbeiter!$D301),TODAY()),Einstellungen!$F$13:$F$67)))*N(Mitarbeiter!$E301)/IF(Einstellungen!$C$11="7 Tage",7,5),N('Ist-Stunden'!AK301)),MAX(IF(Einstellungen!$C$11="7 Tage",MAX(0,(MIN(DATE(2028,9,0),IF(Mitarbeiter!$D301="",DATE(2028,9,0),Mitarbeiter!$D301),TODAY()))-(MAX(DATE(2028,8,1),Mitarbeiter!$C301))+1),MAX(0,NETWORKDAYS(MAX(DATE(2028,8,1),Mitarbeiter!$C301),MIN(DATE(2028,9,0),IF(Mitarbeiter!$D301="",DATE(2028,9,0),Mitarbeiter!$D301),TODAY()),Einstellungen!$F$13:$F$67)))*N(Mitarbeiter!$E301)/IF(Einstellungen!$C$11="7 Tage",7,5),N('Ist-Stunden'!AK301)+(N(Krankheitstage!BJ301)+N(Krankheitstage!BV301))*N($C301))))</f>
        <v/>
      </c>
      <c r="BP301" s="76">
        <f>IF($B301="",0,IF(Einstellungen!$C$10="Ja",MAX(IF(Einstellungen!$C$11="7 Tage",MAX(0,(MIN(DATE(2028,10,0),IF(Mitarbeiter!$D301="",DATE(2028,10,0),Mitarbeiter!$D301),TODAY()))-(MAX(DATE(2028,9,1),Mitarbeiter!$C301))+1),MAX(0,NETWORKDAYS(MAX(DATE(2028,9,1),Mitarbeiter!$C301),MIN(DATE(2028,10,0),IF(Mitarbeiter!$D301="",DATE(2028,10,0),Mitarbeiter!$D301),TODAY()),Einstellungen!$F$13:$F$67)))*N(Mitarbeiter!$E301)/IF(Einstellungen!$C$11="7 Tage",7,5),N('Ist-Stunden'!AL301)),MAX(IF(Einstellungen!$C$11="7 Tage",MAX(0,(MIN(DATE(2028,10,0),IF(Mitarbeiter!$D301="",DATE(2028,10,0),Mitarbeiter!$D301),TODAY()))-(MAX(DATE(2028,9,1),Mitarbeiter!$C301))+1),MAX(0,NETWORKDAYS(MAX(DATE(2028,9,1),Mitarbeiter!$C301),MIN(DATE(2028,10,0),IF(Mitarbeiter!$D301="",DATE(2028,10,0),Mitarbeiter!$D301),TODAY()),Einstellungen!$F$13:$F$67)))*N(Mitarbeiter!$E301)/IF(Einstellungen!$C$11="7 Tage",7,5),N('Ist-Stunden'!AL301)+(N(Krankheitstage!BK301)+N(Krankheitstage!BW301))*N($C301))))</f>
        <v/>
      </c>
      <c r="BQ301" s="76">
        <f>IF($B301="",0,IF(Einstellungen!$C$10="Ja",MAX(IF(Einstellungen!$C$11="7 Tage",MAX(0,(MIN(DATE(2028,11,0),IF(Mitarbeiter!$D301="",DATE(2028,11,0),Mitarbeiter!$D301),TODAY()))-(MAX(DATE(2028,10,1),Mitarbeiter!$C301))+1),MAX(0,NETWORKDAYS(MAX(DATE(2028,10,1),Mitarbeiter!$C301),MIN(DATE(2028,11,0),IF(Mitarbeiter!$D301="",DATE(2028,11,0),Mitarbeiter!$D301),TODAY()),Einstellungen!$F$13:$F$67)))*N(Mitarbeiter!$E301)/IF(Einstellungen!$C$11="7 Tage",7,5),N('Ist-Stunden'!AM301)),MAX(IF(Einstellungen!$C$11="7 Tage",MAX(0,(MIN(DATE(2028,11,0),IF(Mitarbeiter!$D301="",DATE(2028,11,0),Mitarbeiter!$D301),TODAY()))-(MAX(DATE(2028,10,1),Mitarbeiter!$C301))+1),MAX(0,NETWORKDAYS(MAX(DATE(2028,10,1),Mitarbeiter!$C301),MIN(DATE(2028,11,0),IF(Mitarbeiter!$D301="",DATE(2028,11,0),Mitarbeiter!$D301),TODAY()),Einstellungen!$F$13:$F$67)))*N(Mitarbeiter!$E301)/IF(Einstellungen!$C$11="7 Tage",7,5),N('Ist-Stunden'!AM301)+(N(Krankheitstage!BL301)+N(Krankheitstage!BX301))*N($C301))))</f>
        <v/>
      </c>
      <c r="BR301" s="76">
        <f>IF($B301="",0,IF(Einstellungen!$C$10="Ja",MAX(IF(Einstellungen!$C$11="7 Tage",MAX(0,(MIN(DATE(2028,12,0),IF(Mitarbeiter!$D301="",DATE(2028,12,0),Mitarbeiter!$D301),TODAY()))-(MAX(DATE(2028,11,1),Mitarbeiter!$C301))+1),MAX(0,NETWORKDAYS(MAX(DATE(2028,11,1),Mitarbeiter!$C301),MIN(DATE(2028,12,0),IF(Mitarbeiter!$D301="",DATE(2028,12,0),Mitarbeiter!$D301),TODAY()),Einstellungen!$F$13:$F$67)))*N(Mitarbeiter!$E301)/IF(Einstellungen!$C$11="7 Tage",7,5),N('Ist-Stunden'!AN301)),MAX(IF(Einstellungen!$C$11="7 Tage",MAX(0,(MIN(DATE(2028,12,0),IF(Mitarbeiter!$D301="",DATE(2028,12,0),Mitarbeiter!$D301),TODAY()))-(MAX(DATE(2028,11,1),Mitarbeiter!$C301))+1),MAX(0,NETWORKDAYS(MAX(DATE(2028,11,1),Mitarbeiter!$C301),MIN(DATE(2028,12,0),IF(Mitarbeiter!$D301="",DATE(2028,12,0),Mitarbeiter!$D301),TODAY()),Einstellungen!$F$13:$F$67)))*N(Mitarbeiter!$E301)/IF(Einstellungen!$C$11="7 Tage",7,5),N('Ist-Stunden'!AN301)+(N(Krankheitstage!BM301)+N(Krankheitstage!BY301))*N($C301))))</f>
        <v/>
      </c>
      <c r="BS301" s="76">
        <f>IF($B301="",0,IF(Einstellungen!$C$10="Ja",MAX(IF(Einstellungen!$C$11="7 Tage",MAX(0,(MIN(DATE(2028,13,0),IF(Mitarbeiter!$D301="",DATE(2028,13,0),Mitarbeiter!$D301),TODAY()))-(MAX(DATE(2028,12,1),Mitarbeiter!$C301))+1),MAX(0,NETWORKDAYS(MAX(DATE(2028,12,1),Mitarbeiter!$C301),MIN(DATE(2028,13,0),IF(Mitarbeiter!$D301="",DATE(2028,13,0),Mitarbeiter!$D301),TODAY()),Einstellungen!$F$13:$F$67)))*N(Mitarbeiter!$E301)/IF(Einstellungen!$C$11="7 Tage",7,5),N('Ist-Stunden'!AO301)),MAX(IF(Einstellungen!$C$11="7 Tage",MAX(0,(MIN(DATE(2028,13,0),IF(Mitarbeiter!$D301="",DATE(2028,13,0),Mitarbeiter!$D301),TODAY()))-(MAX(DATE(2028,12,1),Mitarbeiter!$C301))+1),MAX(0,NETWORKDAYS(MAX(DATE(2028,12,1),Mitarbeiter!$C301),MIN(DATE(2028,13,0),IF(Mitarbeiter!$D301="",DATE(2028,13,0),Mitarbeiter!$D301),TODAY()),Einstellungen!$F$13:$F$67)))*N(Mitarbeiter!$E301)/IF(Einstellungen!$C$11="7 Tage",7,5),N('Ist-Stunden'!AO301)+(N(Krankheitstage!BN301)+N(Krankheitstage!BZ301))*N($C301))))</f>
        <v/>
      </c>
      <c r="BT301" s="76">
        <f>IF($B301="",0,IF(Einstellungen!$C$10="Ja",MAX(IF(Einstellungen!$C$11="7 Tage",MAX(0,(MIN(DATE(2029,2,0),IF(Mitarbeiter!$D301="",DATE(2029,2,0),Mitarbeiter!$D301),TODAY()))-(MAX(DATE(2029,1,1),Mitarbeiter!$C301))+1),MAX(0,NETWORKDAYS(MAX(DATE(2029,1,1),Mitarbeiter!$C301),MIN(DATE(2029,2,0),IF(Mitarbeiter!$D301="",DATE(2029,2,0),Mitarbeiter!$D301),TODAY()),Einstellungen!$F$13:$F$67)))*N(Mitarbeiter!$E301)/IF(Einstellungen!$C$11="7 Tage",7,5),N('Ist-Stunden'!AP301)),MAX(IF(Einstellungen!$C$11="7 Tage",MAX(0,(MIN(DATE(2029,2,0),IF(Mitarbeiter!$D301="",DATE(2029,2,0),Mitarbeiter!$D301),TODAY()))-(MAX(DATE(2029,1,1),Mitarbeiter!$C301))+1),MAX(0,NETWORKDAYS(MAX(DATE(2029,1,1),Mitarbeiter!$C301),MIN(DATE(2029,2,0),IF(Mitarbeiter!$D301="",DATE(2029,2,0),Mitarbeiter!$D301),TODAY()),Einstellungen!$F$13:$F$67)))*N(Mitarbeiter!$E301)/IF(Einstellungen!$C$11="7 Tage",7,5),N('Ist-Stunden'!AP301)+(N(Krankheitstage!CA301)+N(Krankheitstage!CM301))*N($C301))))</f>
        <v/>
      </c>
      <c r="BU301" s="76">
        <f>IF($B301="",0,IF(Einstellungen!$C$10="Ja",MAX(IF(Einstellungen!$C$11="7 Tage",MAX(0,(MIN(DATE(2029,3,0),IF(Mitarbeiter!$D301="",DATE(2029,3,0),Mitarbeiter!$D301),TODAY()))-(MAX(DATE(2029,2,1),Mitarbeiter!$C301))+1),MAX(0,NETWORKDAYS(MAX(DATE(2029,2,1),Mitarbeiter!$C301),MIN(DATE(2029,3,0),IF(Mitarbeiter!$D301="",DATE(2029,3,0),Mitarbeiter!$D301),TODAY()),Einstellungen!$F$13:$F$67)))*N(Mitarbeiter!$E301)/IF(Einstellungen!$C$11="7 Tage",7,5),N('Ist-Stunden'!AQ301)),MAX(IF(Einstellungen!$C$11="7 Tage",MAX(0,(MIN(DATE(2029,3,0),IF(Mitarbeiter!$D301="",DATE(2029,3,0),Mitarbeiter!$D301),TODAY()))-(MAX(DATE(2029,2,1),Mitarbeiter!$C301))+1),MAX(0,NETWORKDAYS(MAX(DATE(2029,2,1),Mitarbeiter!$C301),MIN(DATE(2029,3,0),IF(Mitarbeiter!$D301="",DATE(2029,3,0),Mitarbeiter!$D301),TODAY()),Einstellungen!$F$13:$F$67)))*N(Mitarbeiter!$E301)/IF(Einstellungen!$C$11="7 Tage",7,5),N('Ist-Stunden'!AQ301)+(N(Krankheitstage!CB301)+N(Krankheitstage!CN301))*N($C301))))</f>
        <v/>
      </c>
      <c r="BV301" s="76">
        <f>IF($B301="",0,IF(Einstellungen!$C$10="Ja",MAX(IF(Einstellungen!$C$11="7 Tage",MAX(0,(MIN(DATE(2029,4,0),IF(Mitarbeiter!$D301="",DATE(2029,4,0),Mitarbeiter!$D301),TODAY()))-(MAX(DATE(2029,3,1),Mitarbeiter!$C301))+1),MAX(0,NETWORKDAYS(MAX(DATE(2029,3,1),Mitarbeiter!$C301),MIN(DATE(2029,4,0),IF(Mitarbeiter!$D301="",DATE(2029,4,0),Mitarbeiter!$D301),TODAY()),Einstellungen!$F$13:$F$67)))*N(Mitarbeiter!$E301)/IF(Einstellungen!$C$11="7 Tage",7,5),N('Ist-Stunden'!AR301)),MAX(IF(Einstellungen!$C$11="7 Tage",MAX(0,(MIN(DATE(2029,4,0),IF(Mitarbeiter!$D301="",DATE(2029,4,0),Mitarbeiter!$D301),TODAY()))-(MAX(DATE(2029,3,1),Mitarbeiter!$C301))+1),MAX(0,NETWORKDAYS(MAX(DATE(2029,3,1),Mitarbeiter!$C301),MIN(DATE(2029,4,0),IF(Mitarbeiter!$D301="",DATE(2029,4,0),Mitarbeiter!$D301),TODAY()),Einstellungen!$F$13:$F$67)))*N(Mitarbeiter!$E301)/IF(Einstellungen!$C$11="7 Tage",7,5),N('Ist-Stunden'!AR301)+(N(Krankheitstage!CC301)+N(Krankheitstage!CO301))*N($C301))))</f>
        <v/>
      </c>
      <c r="BW301" s="76">
        <f>IF($B301="",0,IF(Einstellungen!$C$10="Ja",MAX(IF(Einstellungen!$C$11="7 Tage",MAX(0,(MIN(DATE(2029,5,0),IF(Mitarbeiter!$D301="",DATE(2029,5,0),Mitarbeiter!$D301),TODAY()))-(MAX(DATE(2029,4,1),Mitarbeiter!$C301))+1),MAX(0,NETWORKDAYS(MAX(DATE(2029,4,1),Mitarbeiter!$C301),MIN(DATE(2029,5,0),IF(Mitarbeiter!$D301="",DATE(2029,5,0),Mitarbeiter!$D301),TODAY()),Einstellungen!$F$13:$F$67)))*N(Mitarbeiter!$E301)/IF(Einstellungen!$C$11="7 Tage",7,5),N('Ist-Stunden'!AS301)),MAX(IF(Einstellungen!$C$11="7 Tage",MAX(0,(MIN(DATE(2029,5,0),IF(Mitarbeiter!$D301="",DATE(2029,5,0),Mitarbeiter!$D301),TODAY()))-(MAX(DATE(2029,4,1),Mitarbeiter!$C301))+1),MAX(0,NETWORKDAYS(MAX(DATE(2029,4,1),Mitarbeiter!$C301),MIN(DATE(2029,5,0),IF(Mitarbeiter!$D301="",DATE(2029,5,0),Mitarbeiter!$D301),TODAY()),Einstellungen!$F$13:$F$67)))*N(Mitarbeiter!$E301)/IF(Einstellungen!$C$11="7 Tage",7,5),N('Ist-Stunden'!AS301)+(N(Krankheitstage!CD301)+N(Krankheitstage!CP301))*N($C301))))</f>
        <v/>
      </c>
      <c r="BX301" s="76">
        <f>IF($B301="",0,IF(Einstellungen!$C$10="Ja",MAX(IF(Einstellungen!$C$11="7 Tage",MAX(0,(MIN(DATE(2029,6,0),IF(Mitarbeiter!$D301="",DATE(2029,6,0),Mitarbeiter!$D301),TODAY()))-(MAX(DATE(2029,5,1),Mitarbeiter!$C301))+1),MAX(0,NETWORKDAYS(MAX(DATE(2029,5,1),Mitarbeiter!$C301),MIN(DATE(2029,6,0),IF(Mitarbeiter!$D301="",DATE(2029,6,0),Mitarbeiter!$D301),TODAY()),Einstellungen!$F$13:$F$67)))*N(Mitarbeiter!$E301)/IF(Einstellungen!$C$11="7 Tage",7,5),N('Ist-Stunden'!AT301)),MAX(IF(Einstellungen!$C$11="7 Tage",MAX(0,(MIN(DATE(2029,6,0),IF(Mitarbeiter!$D301="",DATE(2029,6,0),Mitarbeiter!$D301),TODAY()))-(MAX(DATE(2029,5,1),Mitarbeiter!$C301))+1),MAX(0,NETWORKDAYS(MAX(DATE(2029,5,1),Mitarbeiter!$C301),MIN(DATE(2029,6,0),IF(Mitarbeiter!$D301="",DATE(2029,6,0),Mitarbeiter!$D301),TODAY()),Einstellungen!$F$13:$F$67)))*N(Mitarbeiter!$E301)/IF(Einstellungen!$C$11="7 Tage",7,5),N('Ist-Stunden'!AT301)+(N(Krankheitstage!CE301)+N(Krankheitstage!CQ301))*N($C301))))</f>
        <v/>
      </c>
      <c r="BY301" s="76">
        <f>IF($B301="",0,IF(Einstellungen!$C$10="Ja",MAX(IF(Einstellungen!$C$11="7 Tage",MAX(0,(MIN(DATE(2029,7,0),IF(Mitarbeiter!$D301="",DATE(2029,7,0),Mitarbeiter!$D301),TODAY()))-(MAX(DATE(2029,6,1),Mitarbeiter!$C301))+1),MAX(0,NETWORKDAYS(MAX(DATE(2029,6,1),Mitarbeiter!$C301),MIN(DATE(2029,7,0),IF(Mitarbeiter!$D301="",DATE(2029,7,0),Mitarbeiter!$D301),TODAY()),Einstellungen!$F$13:$F$67)))*N(Mitarbeiter!$E301)/IF(Einstellungen!$C$11="7 Tage",7,5),N('Ist-Stunden'!AU301)),MAX(IF(Einstellungen!$C$11="7 Tage",MAX(0,(MIN(DATE(2029,7,0),IF(Mitarbeiter!$D301="",DATE(2029,7,0),Mitarbeiter!$D301),TODAY()))-(MAX(DATE(2029,6,1),Mitarbeiter!$C301))+1),MAX(0,NETWORKDAYS(MAX(DATE(2029,6,1),Mitarbeiter!$C301),MIN(DATE(2029,7,0),IF(Mitarbeiter!$D301="",DATE(2029,7,0),Mitarbeiter!$D301),TODAY()),Einstellungen!$F$13:$F$67)))*N(Mitarbeiter!$E301)/IF(Einstellungen!$C$11="7 Tage",7,5),N('Ist-Stunden'!AU301)+(N(Krankheitstage!CF301)+N(Krankheitstage!CR301))*N($C301))))</f>
        <v/>
      </c>
      <c r="BZ301" s="76">
        <f>IF($B301="",0,IF(Einstellungen!$C$10="Ja",MAX(IF(Einstellungen!$C$11="7 Tage",MAX(0,(MIN(DATE(2029,8,0),IF(Mitarbeiter!$D301="",DATE(2029,8,0),Mitarbeiter!$D301),TODAY()))-(MAX(DATE(2029,7,1),Mitarbeiter!$C301))+1),MAX(0,NETWORKDAYS(MAX(DATE(2029,7,1),Mitarbeiter!$C301),MIN(DATE(2029,8,0),IF(Mitarbeiter!$D301="",DATE(2029,8,0),Mitarbeiter!$D301),TODAY()),Einstellungen!$F$13:$F$67)))*N(Mitarbeiter!$E301)/IF(Einstellungen!$C$11="7 Tage",7,5),N('Ist-Stunden'!AV301)),MAX(IF(Einstellungen!$C$11="7 Tage",MAX(0,(MIN(DATE(2029,8,0),IF(Mitarbeiter!$D301="",DATE(2029,8,0),Mitarbeiter!$D301),TODAY()))-(MAX(DATE(2029,7,1),Mitarbeiter!$C301))+1),MAX(0,NETWORKDAYS(MAX(DATE(2029,7,1),Mitarbeiter!$C301),MIN(DATE(2029,8,0),IF(Mitarbeiter!$D301="",DATE(2029,8,0),Mitarbeiter!$D301),TODAY()),Einstellungen!$F$13:$F$67)))*N(Mitarbeiter!$E301)/IF(Einstellungen!$C$11="7 Tage",7,5),N('Ist-Stunden'!AV301)+(N(Krankheitstage!CG301)+N(Krankheitstage!CS301))*N($C301))))</f>
        <v/>
      </c>
      <c r="CA301" s="76">
        <f>IF($B301="",0,IF(Einstellungen!$C$10="Ja",MAX(IF(Einstellungen!$C$11="7 Tage",MAX(0,(MIN(DATE(2029,9,0),IF(Mitarbeiter!$D301="",DATE(2029,9,0),Mitarbeiter!$D301),TODAY()))-(MAX(DATE(2029,8,1),Mitarbeiter!$C301))+1),MAX(0,NETWORKDAYS(MAX(DATE(2029,8,1),Mitarbeiter!$C301),MIN(DATE(2029,9,0),IF(Mitarbeiter!$D301="",DATE(2029,9,0),Mitarbeiter!$D301),TODAY()),Einstellungen!$F$13:$F$67)))*N(Mitarbeiter!$E301)/IF(Einstellungen!$C$11="7 Tage",7,5),N('Ist-Stunden'!AW301)),MAX(IF(Einstellungen!$C$11="7 Tage",MAX(0,(MIN(DATE(2029,9,0),IF(Mitarbeiter!$D301="",DATE(2029,9,0),Mitarbeiter!$D301),TODAY()))-(MAX(DATE(2029,8,1),Mitarbeiter!$C301))+1),MAX(0,NETWORKDAYS(MAX(DATE(2029,8,1),Mitarbeiter!$C301),MIN(DATE(2029,9,0),IF(Mitarbeiter!$D301="",DATE(2029,9,0),Mitarbeiter!$D301),TODAY()),Einstellungen!$F$13:$F$67)))*N(Mitarbeiter!$E301)/IF(Einstellungen!$C$11="7 Tage",7,5),N('Ist-Stunden'!AW301)+(N(Krankheitstage!CH301)+N(Krankheitstage!CT301))*N($C301))))</f>
        <v/>
      </c>
      <c r="CB301" s="76">
        <f>IF($B301="",0,IF(Einstellungen!$C$10="Ja",MAX(IF(Einstellungen!$C$11="7 Tage",MAX(0,(MIN(DATE(2029,10,0),IF(Mitarbeiter!$D301="",DATE(2029,10,0),Mitarbeiter!$D301),TODAY()))-(MAX(DATE(2029,9,1),Mitarbeiter!$C301))+1),MAX(0,NETWORKDAYS(MAX(DATE(2029,9,1),Mitarbeiter!$C301),MIN(DATE(2029,10,0),IF(Mitarbeiter!$D301="",DATE(2029,10,0),Mitarbeiter!$D301),TODAY()),Einstellungen!$F$13:$F$67)))*N(Mitarbeiter!$E301)/IF(Einstellungen!$C$11="7 Tage",7,5),N('Ist-Stunden'!AX301)),MAX(IF(Einstellungen!$C$11="7 Tage",MAX(0,(MIN(DATE(2029,10,0),IF(Mitarbeiter!$D301="",DATE(2029,10,0),Mitarbeiter!$D301),TODAY()))-(MAX(DATE(2029,9,1),Mitarbeiter!$C301))+1),MAX(0,NETWORKDAYS(MAX(DATE(2029,9,1),Mitarbeiter!$C301),MIN(DATE(2029,10,0),IF(Mitarbeiter!$D301="",DATE(2029,10,0),Mitarbeiter!$D301),TODAY()),Einstellungen!$F$13:$F$67)))*N(Mitarbeiter!$E301)/IF(Einstellungen!$C$11="7 Tage",7,5),N('Ist-Stunden'!AX301)+(N(Krankheitstage!CI301)+N(Krankheitstage!CU301))*N($C301))))</f>
        <v/>
      </c>
      <c r="CC301" s="76">
        <f>IF($B301="",0,IF(Einstellungen!$C$10="Ja",MAX(IF(Einstellungen!$C$11="7 Tage",MAX(0,(MIN(DATE(2029,11,0),IF(Mitarbeiter!$D301="",DATE(2029,11,0),Mitarbeiter!$D301),TODAY()))-(MAX(DATE(2029,10,1),Mitarbeiter!$C301))+1),MAX(0,NETWORKDAYS(MAX(DATE(2029,10,1),Mitarbeiter!$C301),MIN(DATE(2029,11,0),IF(Mitarbeiter!$D301="",DATE(2029,11,0),Mitarbeiter!$D301),TODAY()),Einstellungen!$F$13:$F$67)))*N(Mitarbeiter!$E301)/IF(Einstellungen!$C$11="7 Tage",7,5),N('Ist-Stunden'!AY301)),MAX(IF(Einstellungen!$C$11="7 Tage",MAX(0,(MIN(DATE(2029,11,0),IF(Mitarbeiter!$D301="",DATE(2029,11,0),Mitarbeiter!$D301),TODAY()))-(MAX(DATE(2029,10,1),Mitarbeiter!$C301))+1),MAX(0,NETWORKDAYS(MAX(DATE(2029,10,1),Mitarbeiter!$C301),MIN(DATE(2029,11,0),IF(Mitarbeiter!$D301="",DATE(2029,11,0),Mitarbeiter!$D301),TODAY()),Einstellungen!$F$13:$F$67)))*N(Mitarbeiter!$E301)/IF(Einstellungen!$C$11="7 Tage",7,5),N('Ist-Stunden'!AY301)+(N(Krankheitstage!CJ301)+N(Krankheitstage!CV301))*N($C301))))</f>
        <v/>
      </c>
      <c r="CD301" s="76">
        <f>IF($B301="",0,IF(Einstellungen!$C$10="Ja",MAX(IF(Einstellungen!$C$11="7 Tage",MAX(0,(MIN(DATE(2029,12,0),IF(Mitarbeiter!$D301="",DATE(2029,12,0),Mitarbeiter!$D301),TODAY()))-(MAX(DATE(2029,11,1),Mitarbeiter!$C301))+1),MAX(0,NETWORKDAYS(MAX(DATE(2029,11,1),Mitarbeiter!$C301),MIN(DATE(2029,12,0),IF(Mitarbeiter!$D301="",DATE(2029,12,0),Mitarbeiter!$D301),TODAY()),Einstellungen!$F$13:$F$67)))*N(Mitarbeiter!$E301)/IF(Einstellungen!$C$11="7 Tage",7,5),N('Ist-Stunden'!AZ301)),MAX(IF(Einstellungen!$C$11="7 Tage",MAX(0,(MIN(DATE(2029,12,0),IF(Mitarbeiter!$D301="",DATE(2029,12,0),Mitarbeiter!$D301),TODAY()))-(MAX(DATE(2029,11,1),Mitarbeiter!$C301))+1),MAX(0,NETWORKDAYS(MAX(DATE(2029,11,1),Mitarbeiter!$C301),MIN(DATE(2029,12,0),IF(Mitarbeiter!$D301="",DATE(2029,12,0),Mitarbeiter!$D301),TODAY()),Einstellungen!$F$13:$F$67)))*N(Mitarbeiter!$E301)/IF(Einstellungen!$C$11="7 Tage",7,5),N('Ist-Stunden'!AZ301)+(N(Krankheitstage!CK301)+N(Krankheitstage!CW301))*N($C301))))</f>
        <v/>
      </c>
      <c r="CE301" s="76">
        <f>IF($B301="",0,IF(Einstellungen!$C$10="Ja",MAX(IF(Einstellungen!$C$11="7 Tage",MAX(0,(MIN(DATE(2029,13,0),IF(Mitarbeiter!$D301="",DATE(2029,13,0),Mitarbeiter!$D301),TODAY()))-(MAX(DATE(2029,12,1),Mitarbeiter!$C301))+1),MAX(0,NETWORKDAYS(MAX(DATE(2029,12,1),Mitarbeiter!$C301),MIN(DATE(2029,13,0),IF(Mitarbeiter!$D301="",DATE(2029,13,0),Mitarbeiter!$D301),TODAY()),Einstellungen!$F$13:$F$67)))*N(Mitarbeiter!$E301)/IF(Einstellungen!$C$11="7 Tage",7,5),N('Ist-Stunden'!BA301)),MAX(IF(Einstellungen!$C$11="7 Tage",MAX(0,(MIN(DATE(2029,13,0),IF(Mitarbeiter!$D301="",DATE(2029,13,0),Mitarbeiter!$D301),TODAY()))-(MAX(DATE(2029,12,1),Mitarbeiter!$C301))+1),MAX(0,NETWORKDAYS(MAX(DATE(2029,12,1),Mitarbeiter!$C301),MIN(DATE(2029,13,0),IF(Mitarbeiter!$D301="",DATE(2029,13,0),Mitarbeiter!$D301),TODAY()),Einstellungen!$F$13:$F$67)))*N(Mitarbeiter!$E301)/IF(Einstellungen!$C$11="7 Tage",7,5),N('Ist-Stunden'!BA301)+(N(Krankheitstage!CL301)+N(Krankheitstage!CX301))*N($C301))))</f>
        <v/>
      </c>
      <c r="CF301" s="76">
        <f>IF($B301="",0,IF(Einstellungen!$C$10="Ja",MAX(IF(Einstellungen!$C$11="7 Tage",MAX(0,(MIN(DATE(2030,2,0),IF(Mitarbeiter!$D301="",DATE(2030,2,0),Mitarbeiter!$D301),TODAY()))-(MAX(DATE(2030,1,1),Mitarbeiter!$C301))+1),MAX(0,NETWORKDAYS(MAX(DATE(2030,1,1),Mitarbeiter!$C301),MIN(DATE(2030,2,0),IF(Mitarbeiter!$D301="",DATE(2030,2,0),Mitarbeiter!$D301),TODAY()),Einstellungen!$F$13:$F$67)))*N(Mitarbeiter!$E301)/IF(Einstellungen!$C$11="7 Tage",7,5),N('Ist-Stunden'!BB301)),MAX(IF(Einstellungen!$C$11="7 Tage",MAX(0,(MIN(DATE(2030,2,0),IF(Mitarbeiter!$D301="",DATE(2030,2,0),Mitarbeiter!$D301),TODAY()))-(MAX(DATE(2030,1,1),Mitarbeiter!$C301))+1),MAX(0,NETWORKDAYS(MAX(DATE(2030,1,1),Mitarbeiter!$C301),MIN(DATE(2030,2,0),IF(Mitarbeiter!$D301="",DATE(2030,2,0),Mitarbeiter!$D301),TODAY()),Einstellungen!$F$13:$F$67)))*N(Mitarbeiter!$E301)/IF(Einstellungen!$C$11="7 Tage",7,5),N('Ist-Stunden'!BB301)+(N(Krankheitstage!CY301)+N(Krankheitstage!DK301))*N($C301))))</f>
        <v/>
      </c>
      <c r="CG301" s="76">
        <f>IF($B301="",0,IF(Einstellungen!$C$10="Ja",MAX(IF(Einstellungen!$C$11="7 Tage",MAX(0,(MIN(DATE(2030,3,0),IF(Mitarbeiter!$D301="",DATE(2030,3,0),Mitarbeiter!$D301),TODAY()))-(MAX(DATE(2030,2,1),Mitarbeiter!$C301))+1),MAX(0,NETWORKDAYS(MAX(DATE(2030,2,1),Mitarbeiter!$C301),MIN(DATE(2030,3,0),IF(Mitarbeiter!$D301="",DATE(2030,3,0),Mitarbeiter!$D301),TODAY()),Einstellungen!$F$13:$F$67)))*N(Mitarbeiter!$E301)/IF(Einstellungen!$C$11="7 Tage",7,5),N('Ist-Stunden'!BC301)),MAX(IF(Einstellungen!$C$11="7 Tage",MAX(0,(MIN(DATE(2030,3,0),IF(Mitarbeiter!$D301="",DATE(2030,3,0),Mitarbeiter!$D301),TODAY()))-(MAX(DATE(2030,2,1),Mitarbeiter!$C301))+1),MAX(0,NETWORKDAYS(MAX(DATE(2030,2,1),Mitarbeiter!$C301),MIN(DATE(2030,3,0),IF(Mitarbeiter!$D301="",DATE(2030,3,0),Mitarbeiter!$D301),TODAY()),Einstellungen!$F$13:$F$67)))*N(Mitarbeiter!$E301)/IF(Einstellungen!$C$11="7 Tage",7,5),N('Ist-Stunden'!BC301)+(N(Krankheitstage!CZ301)+N(Krankheitstage!DL301))*N($C301))))</f>
        <v/>
      </c>
      <c r="CH301" s="76">
        <f>IF($B301="",0,IF(Einstellungen!$C$10="Ja",MAX(IF(Einstellungen!$C$11="7 Tage",MAX(0,(MIN(DATE(2030,4,0),IF(Mitarbeiter!$D301="",DATE(2030,4,0),Mitarbeiter!$D301),TODAY()))-(MAX(DATE(2030,3,1),Mitarbeiter!$C301))+1),MAX(0,NETWORKDAYS(MAX(DATE(2030,3,1),Mitarbeiter!$C301),MIN(DATE(2030,4,0),IF(Mitarbeiter!$D301="",DATE(2030,4,0),Mitarbeiter!$D301),TODAY()),Einstellungen!$F$13:$F$67)))*N(Mitarbeiter!$E301)/IF(Einstellungen!$C$11="7 Tage",7,5),N('Ist-Stunden'!BD301)),MAX(IF(Einstellungen!$C$11="7 Tage",MAX(0,(MIN(DATE(2030,4,0),IF(Mitarbeiter!$D301="",DATE(2030,4,0),Mitarbeiter!$D301),TODAY()))-(MAX(DATE(2030,3,1),Mitarbeiter!$C301))+1),MAX(0,NETWORKDAYS(MAX(DATE(2030,3,1),Mitarbeiter!$C301),MIN(DATE(2030,4,0),IF(Mitarbeiter!$D301="",DATE(2030,4,0),Mitarbeiter!$D301),TODAY()),Einstellungen!$F$13:$F$67)))*N(Mitarbeiter!$E301)/IF(Einstellungen!$C$11="7 Tage",7,5),N('Ist-Stunden'!BD301)+(N(Krankheitstage!DA301)+N(Krankheitstage!DM301))*N($C301))))</f>
        <v/>
      </c>
      <c r="CI301" s="76">
        <f>IF($B301="",0,IF(Einstellungen!$C$10="Ja",MAX(IF(Einstellungen!$C$11="7 Tage",MAX(0,(MIN(DATE(2030,5,0),IF(Mitarbeiter!$D301="",DATE(2030,5,0),Mitarbeiter!$D301),TODAY()))-(MAX(DATE(2030,4,1),Mitarbeiter!$C301))+1),MAX(0,NETWORKDAYS(MAX(DATE(2030,4,1),Mitarbeiter!$C301),MIN(DATE(2030,5,0),IF(Mitarbeiter!$D301="",DATE(2030,5,0),Mitarbeiter!$D301),TODAY()),Einstellungen!$F$13:$F$67)))*N(Mitarbeiter!$E301)/IF(Einstellungen!$C$11="7 Tage",7,5),N('Ist-Stunden'!BE301)),MAX(IF(Einstellungen!$C$11="7 Tage",MAX(0,(MIN(DATE(2030,5,0),IF(Mitarbeiter!$D301="",DATE(2030,5,0),Mitarbeiter!$D301),TODAY()))-(MAX(DATE(2030,4,1),Mitarbeiter!$C301))+1),MAX(0,NETWORKDAYS(MAX(DATE(2030,4,1),Mitarbeiter!$C301),MIN(DATE(2030,5,0),IF(Mitarbeiter!$D301="",DATE(2030,5,0),Mitarbeiter!$D301),TODAY()),Einstellungen!$F$13:$F$67)))*N(Mitarbeiter!$E301)/IF(Einstellungen!$C$11="7 Tage",7,5),N('Ist-Stunden'!BE301)+(N(Krankheitstage!DB301)+N(Krankheitstage!DN301))*N($C301))))</f>
        <v/>
      </c>
      <c r="CJ301" s="76">
        <f>IF($B301="",0,IF(Einstellungen!$C$10="Ja",MAX(IF(Einstellungen!$C$11="7 Tage",MAX(0,(MIN(DATE(2030,6,0),IF(Mitarbeiter!$D301="",DATE(2030,6,0),Mitarbeiter!$D301),TODAY()))-(MAX(DATE(2030,5,1),Mitarbeiter!$C301))+1),MAX(0,NETWORKDAYS(MAX(DATE(2030,5,1),Mitarbeiter!$C301),MIN(DATE(2030,6,0),IF(Mitarbeiter!$D301="",DATE(2030,6,0),Mitarbeiter!$D301),TODAY()),Einstellungen!$F$13:$F$67)))*N(Mitarbeiter!$E301)/IF(Einstellungen!$C$11="7 Tage",7,5),N('Ist-Stunden'!BF301)),MAX(IF(Einstellungen!$C$11="7 Tage",MAX(0,(MIN(DATE(2030,6,0),IF(Mitarbeiter!$D301="",DATE(2030,6,0),Mitarbeiter!$D301),TODAY()))-(MAX(DATE(2030,5,1),Mitarbeiter!$C301))+1),MAX(0,NETWORKDAYS(MAX(DATE(2030,5,1),Mitarbeiter!$C301),MIN(DATE(2030,6,0),IF(Mitarbeiter!$D301="",DATE(2030,6,0),Mitarbeiter!$D301),TODAY()),Einstellungen!$F$13:$F$67)))*N(Mitarbeiter!$E301)/IF(Einstellungen!$C$11="7 Tage",7,5),N('Ist-Stunden'!BF301)+(N(Krankheitstage!DC301)+N(Krankheitstage!DO301))*N($C301))))</f>
        <v/>
      </c>
      <c r="CK301" s="76">
        <f>IF($B301="",0,IF(Einstellungen!$C$10="Ja",MAX(IF(Einstellungen!$C$11="7 Tage",MAX(0,(MIN(DATE(2030,7,0),IF(Mitarbeiter!$D301="",DATE(2030,7,0),Mitarbeiter!$D301),TODAY()))-(MAX(DATE(2030,6,1),Mitarbeiter!$C301))+1),MAX(0,NETWORKDAYS(MAX(DATE(2030,6,1),Mitarbeiter!$C301),MIN(DATE(2030,7,0),IF(Mitarbeiter!$D301="",DATE(2030,7,0),Mitarbeiter!$D301),TODAY()),Einstellungen!$F$13:$F$67)))*N(Mitarbeiter!$E301)/IF(Einstellungen!$C$11="7 Tage",7,5),N('Ist-Stunden'!BG301)),MAX(IF(Einstellungen!$C$11="7 Tage",MAX(0,(MIN(DATE(2030,7,0),IF(Mitarbeiter!$D301="",DATE(2030,7,0),Mitarbeiter!$D301),TODAY()))-(MAX(DATE(2030,6,1),Mitarbeiter!$C301))+1),MAX(0,NETWORKDAYS(MAX(DATE(2030,6,1),Mitarbeiter!$C301),MIN(DATE(2030,7,0),IF(Mitarbeiter!$D301="",DATE(2030,7,0),Mitarbeiter!$D301),TODAY()),Einstellungen!$F$13:$F$67)))*N(Mitarbeiter!$E301)/IF(Einstellungen!$C$11="7 Tage",7,5),N('Ist-Stunden'!BG301)+(N(Krankheitstage!DD301)+N(Krankheitstage!DP301))*N($C301))))</f>
        <v/>
      </c>
      <c r="CL301" s="76">
        <f>IF($B301="",0,IF(Einstellungen!$C$10="Ja",MAX(IF(Einstellungen!$C$11="7 Tage",MAX(0,(MIN(DATE(2030,8,0),IF(Mitarbeiter!$D301="",DATE(2030,8,0),Mitarbeiter!$D301),TODAY()))-(MAX(DATE(2030,7,1),Mitarbeiter!$C301))+1),MAX(0,NETWORKDAYS(MAX(DATE(2030,7,1),Mitarbeiter!$C301),MIN(DATE(2030,8,0),IF(Mitarbeiter!$D301="",DATE(2030,8,0),Mitarbeiter!$D301),TODAY()),Einstellungen!$F$13:$F$67)))*N(Mitarbeiter!$E301)/IF(Einstellungen!$C$11="7 Tage",7,5),N('Ist-Stunden'!BH301)),MAX(IF(Einstellungen!$C$11="7 Tage",MAX(0,(MIN(DATE(2030,8,0),IF(Mitarbeiter!$D301="",DATE(2030,8,0),Mitarbeiter!$D301),TODAY()))-(MAX(DATE(2030,7,1),Mitarbeiter!$C301))+1),MAX(0,NETWORKDAYS(MAX(DATE(2030,7,1),Mitarbeiter!$C301),MIN(DATE(2030,8,0),IF(Mitarbeiter!$D301="",DATE(2030,8,0),Mitarbeiter!$D301),TODAY()),Einstellungen!$F$13:$F$67)))*N(Mitarbeiter!$E301)/IF(Einstellungen!$C$11="7 Tage",7,5),N('Ist-Stunden'!BH301)+(N(Krankheitstage!DE301)+N(Krankheitstage!DQ301))*N($C301))))</f>
        <v/>
      </c>
      <c r="CM301" s="76">
        <f>IF($B301="",0,IF(Einstellungen!$C$10="Ja",MAX(IF(Einstellungen!$C$11="7 Tage",MAX(0,(MIN(DATE(2030,9,0),IF(Mitarbeiter!$D301="",DATE(2030,9,0),Mitarbeiter!$D301),TODAY()))-(MAX(DATE(2030,8,1),Mitarbeiter!$C301))+1),MAX(0,NETWORKDAYS(MAX(DATE(2030,8,1),Mitarbeiter!$C301),MIN(DATE(2030,9,0),IF(Mitarbeiter!$D301="",DATE(2030,9,0),Mitarbeiter!$D301),TODAY()),Einstellungen!$F$13:$F$67)))*N(Mitarbeiter!$E301)/IF(Einstellungen!$C$11="7 Tage",7,5),N('Ist-Stunden'!BI301)),MAX(IF(Einstellungen!$C$11="7 Tage",MAX(0,(MIN(DATE(2030,9,0),IF(Mitarbeiter!$D301="",DATE(2030,9,0),Mitarbeiter!$D301),TODAY()))-(MAX(DATE(2030,8,1),Mitarbeiter!$C301))+1),MAX(0,NETWORKDAYS(MAX(DATE(2030,8,1),Mitarbeiter!$C301),MIN(DATE(2030,9,0),IF(Mitarbeiter!$D301="",DATE(2030,9,0),Mitarbeiter!$D301),TODAY()),Einstellungen!$F$13:$F$67)))*N(Mitarbeiter!$E301)/IF(Einstellungen!$C$11="7 Tage",7,5),N('Ist-Stunden'!BI301)+(N(Krankheitstage!DF301)+N(Krankheitstage!DR301))*N($C301))))</f>
        <v/>
      </c>
      <c r="CN301" s="76">
        <f>IF($B301="",0,IF(Einstellungen!$C$10="Ja",MAX(IF(Einstellungen!$C$11="7 Tage",MAX(0,(MIN(DATE(2030,10,0),IF(Mitarbeiter!$D301="",DATE(2030,10,0),Mitarbeiter!$D301),TODAY()))-(MAX(DATE(2030,9,1),Mitarbeiter!$C301))+1),MAX(0,NETWORKDAYS(MAX(DATE(2030,9,1),Mitarbeiter!$C301),MIN(DATE(2030,10,0),IF(Mitarbeiter!$D301="",DATE(2030,10,0),Mitarbeiter!$D301),TODAY()),Einstellungen!$F$13:$F$67)))*N(Mitarbeiter!$E301)/IF(Einstellungen!$C$11="7 Tage",7,5),N('Ist-Stunden'!BJ301)),MAX(IF(Einstellungen!$C$11="7 Tage",MAX(0,(MIN(DATE(2030,10,0),IF(Mitarbeiter!$D301="",DATE(2030,10,0),Mitarbeiter!$D301),TODAY()))-(MAX(DATE(2030,9,1),Mitarbeiter!$C301))+1),MAX(0,NETWORKDAYS(MAX(DATE(2030,9,1),Mitarbeiter!$C301),MIN(DATE(2030,10,0),IF(Mitarbeiter!$D301="",DATE(2030,10,0),Mitarbeiter!$D301),TODAY()),Einstellungen!$F$13:$F$67)))*N(Mitarbeiter!$E301)/IF(Einstellungen!$C$11="7 Tage",7,5),N('Ist-Stunden'!BJ301)+(N(Krankheitstage!DG301)+N(Krankheitstage!DS301))*N($C301))))</f>
        <v/>
      </c>
      <c r="CO301" s="76">
        <f>IF($B301="",0,IF(Einstellungen!$C$10="Ja",MAX(IF(Einstellungen!$C$11="7 Tage",MAX(0,(MIN(DATE(2030,11,0),IF(Mitarbeiter!$D301="",DATE(2030,11,0),Mitarbeiter!$D301),TODAY()))-(MAX(DATE(2030,10,1),Mitarbeiter!$C301))+1),MAX(0,NETWORKDAYS(MAX(DATE(2030,10,1),Mitarbeiter!$C301),MIN(DATE(2030,11,0),IF(Mitarbeiter!$D301="",DATE(2030,11,0),Mitarbeiter!$D301),TODAY()),Einstellungen!$F$13:$F$67)))*N(Mitarbeiter!$E301)/IF(Einstellungen!$C$11="7 Tage",7,5),N('Ist-Stunden'!BK301)),MAX(IF(Einstellungen!$C$11="7 Tage",MAX(0,(MIN(DATE(2030,11,0),IF(Mitarbeiter!$D301="",DATE(2030,11,0),Mitarbeiter!$D301),TODAY()))-(MAX(DATE(2030,10,1),Mitarbeiter!$C301))+1),MAX(0,NETWORKDAYS(MAX(DATE(2030,10,1),Mitarbeiter!$C301),MIN(DATE(2030,11,0),IF(Mitarbeiter!$D301="",DATE(2030,11,0),Mitarbeiter!$D301),TODAY()),Einstellungen!$F$13:$F$67)))*N(Mitarbeiter!$E301)/IF(Einstellungen!$C$11="7 Tage",7,5),N('Ist-Stunden'!BK301)+(N(Krankheitstage!DH301)+N(Krankheitstage!DT301))*N($C301))))</f>
        <v/>
      </c>
      <c r="CP301" s="76">
        <f>IF($B301="",0,IF(Einstellungen!$C$10="Ja",MAX(IF(Einstellungen!$C$11="7 Tage",MAX(0,(MIN(DATE(2030,12,0),IF(Mitarbeiter!$D301="",DATE(2030,12,0),Mitarbeiter!$D301),TODAY()))-(MAX(DATE(2030,11,1),Mitarbeiter!$C301))+1),MAX(0,NETWORKDAYS(MAX(DATE(2030,11,1),Mitarbeiter!$C301),MIN(DATE(2030,12,0),IF(Mitarbeiter!$D301="",DATE(2030,12,0),Mitarbeiter!$D301),TODAY()),Einstellungen!$F$13:$F$67)))*N(Mitarbeiter!$E301)/IF(Einstellungen!$C$11="7 Tage",7,5),N('Ist-Stunden'!BL301)),MAX(IF(Einstellungen!$C$11="7 Tage",MAX(0,(MIN(DATE(2030,12,0),IF(Mitarbeiter!$D301="",DATE(2030,12,0),Mitarbeiter!$D301),TODAY()))-(MAX(DATE(2030,11,1),Mitarbeiter!$C301))+1),MAX(0,NETWORKDAYS(MAX(DATE(2030,11,1),Mitarbeiter!$C301),MIN(DATE(2030,12,0),IF(Mitarbeiter!$D301="",DATE(2030,12,0),Mitarbeiter!$D301),TODAY()),Einstellungen!$F$13:$F$67)))*N(Mitarbeiter!$E301)/IF(Einstellungen!$C$11="7 Tage",7,5),N('Ist-Stunden'!BL301)+(N(Krankheitstage!DI301)+N(Krankheitstage!DU301))*N($C301))))</f>
        <v/>
      </c>
      <c r="CQ301" s="76">
        <f>IF($B301="",0,IF(Einstellungen!$C$10="Ja",MAX(IF(Einstellungen!$C$11="7 Tage",MAX(0,(MIN(DATE(2030,13,0),IF(Mitarbeiter!$D301="",DATE(2030,13,0),Mitarbeiter!$D301),TODAY()))-(MAX(DATE(2030,12,1),Mitarbeiter!$C301))+1),MAX(0,NETWORKDAYS(MAX(DATE(2030,12,1),Mitarbeiter!$C301),MIN(DATE(2030,13,0),IF(Mitarbeiter!$D301="",DATE(2030,13,0),Mitarbeiter!$D301),TODAY()),Einstellungen!$F$13:$F$67)))*N(Mitarbeiter!$E301)/IF(Einstellungen!$C$11="7 Tage",7,5),N('Ist-Stunden'!BM301)),MAX(IF(Einstellungen!$C$11="7 Tage",MAX(0,(MIN(DATE(2030,13,0),IF(Mitarbeiter!$D301="",DATE(2030,13,0),Mitarbeiter!$D301),TODAY()))-(MAX(DATE(2030,12,1),Mitarbeiter!$C301))+1),MAX(0,NETWORKDAYS(MAX(DATE(2030,12,1),Mitarbeiter!$C301),MIN(DATE(2030,13,0),IF(Mitarbeiter!$D301="",DATE(2030,13,0),Mitarbeiter!$D301),TODAY()),Einstellungen!$F$13:$F$67)))*N(Mitarbeiter!$E301)/IF(Einstellungen!$C$11="7 Tage",7,5),N('Ist-Stunden'!BM301)+(N(Krankheitstage!DJ301)+N(Krankheitstage!DV301))*N($C301))))</f>
        <v/>
      </c>
    </row>
    <row r="302">
      <c r="A302" s="73">
        <f>IF(Mitarbeiter!B302="","",Mitarbeiter!A302)</f>
        <v/>
      </c>
      <c r="B302" s="6">
        <f>IF(Mitarbeiter!B302="","",Mitarbeiter!B302)</f>
        <v/>
      </c>
      <c r="C302" s="74">
        <f>IF(Mitarbeiter!B302="","",Mitarbeiter!F302)</f>
        <v/>
      </c>
      <c r="D302" s="75">
        <f>N(INDEX(Krankheitstage!$G302:$DV302,1,(Einstellungen!$C$3-2026)*24+1))</f>
        <v/>
      </c>
      <c r="E302" s="75">
        <f>N(INDEX(Krankheitstage!$G302:$DV302,1,(Einstellungen!$C$3-2026)*24+2))</f>
        <v/>
      </c>
      <c r="F302" s="75">
        <f>N(INDEX(Krankheitstage!$G302:$DV302,1,(Einstellungen!$C$3-2026)*24+3))</f>
        <v/>
      </c>
      <c r="G302" s="75">
        <f>N(INDEX(Krankheitstage!$G302:$DV302,1,(Einstellungen!$C$3-2026)*24+4))</f>
        <v/>
      </c>
      <c r="H302" s="75">
        <f>N(INDEX(Krankheitstage!$G302:$DV302,1,(Einstellungen!$C$3-2026)*24+5))</f>
        <v/>
      </c>
      <c r="I302" s="75">
        <f>N(INDEX(Krankheitstage!$G302:$DV302,1,(Einstellungen!$C$3-2026)*24+6))</f>
        <v/>
      </c>
      <c r="J302" s="75">
        <f>N(INDEX(Krankheitstage!$G302:$DV302,1,(Einstellungen!$C$3-2026)*24+7))</f>
        <v/>
      </c>
      <c r="K302" s="75">
        <f>N(INDEX(Krankheitstage!$G302:$DV302,1,(Einstellungen!$C$3-2026)*24+8))</f>
        <v/>
      </c>
      <c r="L302" s="75">
        <f>N(INDEX(Krankheitstage!$G302:$DV302,1,(Einstellungen!$C$3-2026)*24+9))</f>
        <v/>
      </c>
      <c r="M302" s="75">
        <f>N(INDEX(Krankheitstage!$G302:$DV302,1,(Einstellungen!$C$3-2026)*24+10))</f>
        <v/>
      </c>
      <c r="N302" s="75">
        <f>N(INDEX(Krankheitstage!$G302:$DV302,1,(Einstellungen!$C$3-2026)*24+11))</f>
        <v/>
      </c>
      <c r="O302" s="75">
        <f>N(INDEX(Krankheitstage!$G302:$DV302,1,(Einstellungen!$C$3-2026)*24+12))</f>
        <v/>
      </c>
      <c r="P302" s="75">
        <f>IF($B302="","",SUM(D302:O302))</f>
        <v/>
      </c>
      <c r="Q302" s="75">
        <f>N(INDEX(Krankheitstage!$G302:$DV302,1,(Einstellungen!$C$3-2026)*24+13))</f>
        <v/>
      </c>
      <c r="R302" s="75">
        <f>N(INDEX(Krankheitstage!$G302:$DV302,1,(Einstellungen!$C$3-2026)*24+14))</f>
        <v/>
      </c>
      <c r="S302" s="75">
        <f>N(INDEX(Krankheitstage!$G302:$DV302,1,(Einstellungen!$C$3-2026)*24+15))</f>
        <v/>
      </c>
      <c r="T302" s="75">
        <f>N(INDEX(Krankheitstage!$G302:$DV302,1,(Einstellungen!$C$3-2026)*24+16))</f>
        <v/>
      </c>
      <c r="U302" s="75">
        <f>N(INDEX(Krankheitstage!$G302:$DV302,1,(Einstellungen!$C$3-2026)*24+17))</f>
        <v/>
      </c>
      <c r="V302" s="75">
        <f>N(INDEX(Krankheitstage!$G302:$DV302,1,(Einstellungen!$C$3-2026)*24+18))</f>
        <v/>
      </c>
      <c r="W302" s="75">
        <f>N(INDEX(Krankheitstage!$G302:$DV302,1,(Einstellungen!$C$3-2026)*24+19))</f>
        <v/>
      </c>
      <c r="X302" s="75">
        <f>N(INDEX(Krankheitstage!$G302:$DV302,1,(Einstellungen!$C$3-2026)*24+20))</f>
        <v/>
      </c>
      <c r="Y302" s="75">
        <f>N(INDEX(Krankheitstage!$G302:$DV302,1,(Einstellungen!$C$3-2026)*24+21))</f>
        <v/>
      </c>
      <c r="Z302" s="75">
        <f>N(INDEX(Krankheitstage!$G302:$DV302,1,(Einstellungen!$C$3-2026)*24+22))</f>
        <v/>
      </c>
      <c r="AA302" s="75">
        <f>N(INDEX(Krankheitstage!$G302:$DV302,1,(Einstellungen!$C$3-2026)*24+23))</f>
        <v/>
      </c>
      <c r="AB302" s="75">
        <f>N(INDEX(Krankheitstage!$G302:$DV302,1,(Einstellungen!$C$3-2026)*24+24))</f>
        <v/>
      </c>
      <c r="AC302" s="75">
        <f>IF($B302="","",SUM(Q302:AB302))</f>
        <v/>
      </c>
      <c r="AD302" s="75">
        <f>IF($B302="","",SUM(P302,AC302))</f>
        <v/>
      </c>
      <c r="AE302" s="76">
        <f>IF($B302="","",AD302*N(C302))</f>
        <v/>
      </c>
      <c r="AF302" s="75">
        <f>IF($B302="","",Krankheitstage!E302)</f>
        <v/>
      </c>
      <c r="AG302" s="76">
        <f>IF($B302="","",AF302*N(C302))</f>
        <v/>
      </c>
      <c r="AH302" s="76">
        <f>IF($B302="","",INDEX($AJ302:$CQ302,1,(Einstellungen!$C$3-2026)*12+1)+INDEX($AJ302:$CQ302,1,(Einstellungen!$C$3-2026)*12+2)+INDEX($AJ302:$CQ302,1,(Einstellungen!$C$3-2026)*12+3)+INDEX($AJ302:$CQ302,1,(Einstellungen!$C$3-2026)*12+4)+INDEX($AJ302:$CQ302,1,(Einstellungen!$C$3-2026)*12+5)+INDEX($AJ302:$CQ302,1,(Einstellungen!$C$3-2026)*12+6)+INDEX($AJ302:$CQ302,1,(Einstellungen!$C$3-2026)*12+7)+INDEX($AJ302:$CQ302,1,(Einstellungen!$C$3-2026)*12+8)+INDEX($AJ302:$CQ302,1,(Einstellungen!$C$3-2026)*12+9)+INDEX($AJ302:$CQ302,1,(Einstellungen!$C$3-2026)*12+10)+INDEX($AJ302:$CQ302,1,(Einstellungen!$C$3-2026)*12+11)+INDEX($AJ302:$CQ302,1,(Einstellungen!$C$3-2026)*12+12))</f>
        <v/>
      </c>
      <c r="AI302" s="76">
        <f>IF($B302="","",SUM($AJ302:$CQ302))</f>
        <v/>
      </c>
      <c r="AJ302" s="76">
        <f>IF($B302="",0,IF(Einstellungen!$C$10="Ja",MAX(IF(Einstellungen!$C$11="7 Tage",MAX(0,(MIN(DATE(2026,2,0),IF(Mitarbeiter!$D302="",DATE(2026,2,0),Mitarbeiter!$D302),TODAY()))-(MAX(DATE(2026,1,1),Mitarbeiter!$C302))+1),MAX(0,NETWORKDAYS(MAX(DATE(2026,1,1),Mitarbeiter!$C302),MIN(DATE(2026,2,0),IF(Mitarbeiter!$D302="",DATE(2026,2,0),Mitarbeiter!$D302),TODAY()),Einstellungen!$F$13:$F$67)))*N(Mitarbeiter!$E302)/IF(Einstellungen!$C$11="7 Tage",7,5),N('Ist-Stunden'!F302)),MAX(IF(Einstellungen!$C$11="7 Tage",MAX(0,(MIN(DATE(2026,2,0),IF(Mitarbeiter!$D302="",DATE(2026,2,0),Mitarbeiter!$D302),TODAY()))-(MAX(DATE(2026,1,1),Mitarbeiter!$C302))+1),MAX(0,NETWORKDAYS(MAX(DATE(2026,1,1),Mitarbeiter!$C302),MIN(DATE(2026,2,0),IF(Mitarbeiter!$D302="",DATE(2026,2,0),Mitarbeiter!$D302),TODAY()),Einstellungen!$F$13:$F$67)))*N(Mitarbeiter!$E302)/IF(Einstellungen!$C$11="7 Tage",7,5),N('Ist-Stunden'!F302)+(N(Krankheitstage!G302)+N(Krankheitstage!S302))*N($C302))))</f>
        <v/>
      </c>
      <c r="AK302" s="76">
        <f>IF($B302="",0,IF(Einstellungen!$C$10="Ja",MAX(IF(Einstellungen!$C$11="7 Tage",MAX(0,(MIN(DATE(2026,3,0),IF(Mitarbeiter!$D302="",DATE(2026,3,0),Mitarbeiter!$D302),TODAY()))-(MAX(DATE(2026,2,1),Mitarbeiter!$C302))+1),MAX(0,NETWORKDAYS(MAX(DATE(2026,2,1),Mitarbeiter!$C302),MIN(DATE(2026,3,0),IF(Mitarbeiter!$D302="",DATE(2026,3,0),Mitarbeiter!$D302),TODAY()),Einstellungen!$F$13:$F$67)))*N(Mitarbeiter!$E302)/IF(Einstellungen!$C$11="7 Tage",7,5),N('Ist-Stunden'!G302)),MAX(IF(Einstellungen!$C$11="7 Tage",MAX(0,(MIN(DATE(2026,3,0),IF(Mitarbeiter!$D302="",DATE(2026,3,0),Mitarbeiter!$D302),TODAY()))-(MAX(DATE(2026,2,1),Mitarbeiter!$C302))+1),MAX(0,NETWORKDAYS(MAX(DATE(2026,2,1),Mitarbeiter!$C302),MIN(DATE(2026,3,0),IF(Mitarbeiter!$D302="",DATE(2026,3,0),Mitarbeiter!$D302),TODAY()),Einstellungen!$F$13:$F$67)))*N(Mitarbeiter!$E302)/IF(Einstellungen!$C$11="7 Tage",7,5),N('Ist-Stunden'!G302)+(N(Krankheitstage!H302)+N(Krankheitstage!T302))*N($C302))))</f>
        <v/>
      </c>
      <c r="AL302" s="76">
        <f>IF($B302="",0,IF(Einstellungen!$C$10="Ja",MAX(IF(Einstellungen!$C$11="7 Tage",MAX(0,(MIN(DATE(2026,4,0),IF(Mitarbeiter!$D302="",DATE(2026,4,0),Mitarbeiter!$D302),TODAY()))-(MAX(DATE(2026,3,1),Mitarbeiter!$C302))+1),MAX(0,NETWORKDAYS(MAX(DATE(2026,3,1),Mitarbeiter!$C302),MIN(DATE(2026,4,0),IF(Mitarbeiter!$D302="",DATE(2026,4,0),Mitarbeiter!$D302),TODAY()),Einstellungen!$F$13:$F$67)))*N(Mitarbeiter!$E302)/IF(Einstellungen!$C$11="7 Tage",7,5),N('Ist-Stunden'!H302)),MAX(IF(Einstellungen!$C$11="7 Tage",MAX(0,(MIN(DATE(2026,4,0),IF(Mitarbeiter!$D302="",DATE(2026,4,0),Mitarbeiter!$D302),TODAY()))-(MAX(DATE(2026,3,1),Mitarbeiter!$C302))+1),MAX(0,NETWORKDAYS(MAX(DATE(2026,3,1),Mitarbeiter!$C302),MIN(DATE(2026,4,0),IF(Mitarbeiter!$D302="",DATE(2026,4,0),Mitarbeiter!$D302),TODAY()),Einstellungen!$F$13:$F$67)))*N(Mitarbeiter!$E302)/IF(Einstellungen!$C$11="7 Tage",7,5),N('Ist-Stunden'!H302)+(N(Krankheitstage!I302)+N(Krankheitstage!U302))*N($C302))))</f>
        <v/>
      </c>
      <c r="AM302" s="76">
        <f>IF($B302="",0,IF(Einstellungen!$C$10="Ja",MAX(IF(Einstellungen!$C$11="7 Tage",MAX(0,(MIN(DATE(2026,5,0),IF(Mitarbeiter!$D302="",DATE(2026,5,0),Mitarbeiter!$D302),TODAY()))-(MAX(DATE(2026,4,1),Mitarbeiter!$C302))+1),MAX(0,NETWORKDAYS(MAX(DATE(2026,4,1),Mitarbeiter!$C302),MIN(DATE(2026,5,0),IF(Mitarbeiter!$D302="",DATE(2026,5,0),Mitarbeiter!$D302),TODAY()),Einstellungen!$F$13:$F$67)))*N(Mitarbeiter!$E302)/IF(Einstellungen!$C$11="7 Tage",7,5),N('Ist-Stunden'!I302)),MAX(IF(Einstellungen!$C$11="7 Tage",MAX(0,(MIN(DATE(2026,5,0),IF(Mitarbeiter!$D302="",DATE(2026,5,0),Mitarbeiter!$D302),TODAY()))-(MAX(DATE(2026,4,1),Mitarbeiter!$C302))+1),MAX(0,NETWORKDAYS(MAX(DATE(2026,4,1),Mitarbeiter!$C302),MIN(DATE(2026,5,0),IF(Mitarbeiter!$D302="",DATE(2026,5,0),Mitarbeiter!$D302),TODAY()),Einstellungen!$F$13:$F$67)))*N(Mitarbeiter!$E302)/IF(Einstellungen!$C$11="7 Tage",7,5),N('Ist-Stunden'!I302)+(N(Krankheitstage!J302)+N(Krankheitstage!V302))*N($C302))))</f>
        <v/>
      </c>
      <c r="AN302" s="76">
        <f>IF($B302="",0,IF(Einstellungen!$C$10="Ja",MAX(IF(Einstellungen!$C$11="7 Tage",MAX(0,(MIN(DATE(2026,6,0),IF(Mitarbeiter!$D302="",DATE(2026,6,0),Mitarbeiter!$D302),TODAY()))-(MAX(DATE(2026,5,1),Mitarbeiter!$C302))+1),MAX(0,NETWORKDAYS(MAX(DATE(2026,5,1),Mitarbeiter!$C302),MIN(DATE(2026,6,0),IF(Mitarbeiter!$D302="",DATE(2026,6,0),Mitarbeiter!$D302),TODAY()),Einstellungen!$F$13:$F$67)))*N(Mitarbeiter!$E302)/IF(Einstellungen!$C$11="7 Tage",7,5),N('Ist-Stunden'!J302)),MAX(IF(Einstellungen!$C$11="7 Tage",MAX(0,(MIN(DATE(2026,6,0),IF(Mitarbeiter!$D302="",DATE(2026,6,0),Mitarbeiter!$D302),TODAY()))-(MAX(DATE(2026,5,1),Mitarbeiter!$C302))+1),MAX(0,NETWORKDAYS(MAX(DATE(2026,5,1),Mitarbeiter!$C302),MIN(DATE(2026,6,0),IF(Mitarbeiter!$D302="",DATE(2026,6,0),Mitarbeiter!$D302),TODAY()),Einstellungen!$F$13:$F$67)))*N(Mitarbeiter!$E302)/IF(Einstellungen!$C$11="7 Tage",7,5),N('Ist-Stunden'!J302)+(N(Krankheitstage!K302)+N(Krankheitstage!W302))*N($C302))))</f>
        <v/>
      </c>
      <c r="AO302" s="76">
        <f>IF($B302="",0,IF(Einstellungen!$C$10="Ja",MAX(IF(Einstellungen!$C$11="7 Tage",MAX(0,(MIN(DATE(2026,7,0),IF(Mitarbeiter!$D302="",DATE(2026,7,0),Mitarbeiter!$D302),TODAY()))-(MAX(DATE(2026,6,1),Mitarbeiter!$C302))+1),MAX(0,NETWORKDAYS(MAX(DATE(2026,6,1),Mitarbeiter!$C302),MIN(DATE(2026,7,0),IF(Mitarbeiter!$D302="",DATE(2026,7,0),Mitarbeiter!$D302),TODAY()),Einstellungen!$F$13:$F$67)))*N(Mitarbeiter!$E302)/IF(Einstellungen!$C$11="7 Tage",7,5),N('Ist-Stunden'!K302)),MAX(IF(Einstellungen!$C$11="7 Tage",MAX(0,(MIN(DATE(2026,7,0),IF(Mitarbeiter!$D302="",DATE(2026,7,0),Mitarbeiter!$D302),TODAY()))-(MAX(DATE(2026,6,1),Mitarbeiter!$C302))+1),MAX(0,NETWORKDAYS(MAX(DATE(2026,6,1),Mitarbeiter!$C302),MIN(DATE(2026,7,0),IF(Mitarbeiter!$D302="",DATE(2026,7,0),Mitarbeiter!$D302),TODAY()),Einstellungen!$F$13:$F$67)))*N(Mitarbeiter!$E302)/IF(Einstellungen!$C$11="7 Tage",7,5),N('Ist-Stunden'!K302)+(N(Krankheitstage!L302)+N(Krankheitstage!X302))*N($C302))))</f>
        <v/>
      </c>
      <c r="AP302" s="76">
        <f>IF($B302="",0,IF(Einstellungen!$C$10="Ja",MAX(IF(Einstellungen!$C$11="7 Tage",MAX(0,(MIN(DATE(2026,8,0),IF(Mitarbeiter!$D302="",DATE(2026,8,0),Mitarbeiter!$D302),TODAY()))-(MAX(DATE(2026,7,1),Mitarbeiter!$C302))+1),MAX(0,NETWORKDAYS(MAX(DATE(2026,7,1),Mitarbeiter!$C302),MIN(DATE(2026,8,0),IF(Mitarbeiter!$D302="",DATE(2026,8,0),Mitarbeiter!$D302),TODAY()),Einstellungen!$F$13:$F$67)))*N(Mitarbeiter!$E302)/IF(Einstellungen!$C$11="7 Tage",7,5),N('Ist-Stunden'!L302)),MAX(IF(Einstellungen!$C$11="7 Tage",MAX(0,(MIN(DATE(2026,8,0),IF(Mitarbeiter!$D302="",DATE(2026,8,0),Mitarbeiter!$D302),TODAY()))-(MAX(DATE(2026,7,1),Mitarbeiter!$C302))+1),MAX(0,NETWORKDAYS(MAX(DATE(2026,7,1),Mitarbeiter!$C302),MIN(DATE(2026,8,0),IF(Mitarbeiter!$D302="",DATE(2026,8,0),Mitarbeiter!$D302),TODAY()),Einstellungen!$F$13:$F$67)))*N(Mitarbeiter!$E302)/IF(Einstellungen!$C$11="7 Tage",7,5),N('Ist-Stunden'!L302)+(N(Krankheitstage!M302)+N(Krankheitstage!Y302))*N($C302))))</f>
        <v/>
      </c>
      <c r="AQ302" s="76">
        <f>IF($B302="",0,IF(Einstellungen!$C$10="Ja",MAX(IF(Einstellungen!$C$11="7 Tage",MAX(0,(MIN(DATE(2026,9,0),IF(Mitarbeiter!$D302="",DATE(2026,9,0),Mitarbeiter!$D302),TODAY()))-(MAX(DATE(2026,8,1),Mitarbeiter!$C302))+1),MAX(0,NETWORKDAYS(MAX(DATE(2026,8,1),Mitarbeiter!$C302),MIN(DATE(2026,9,0),IF(Mitarbeiter!$D302="",DATE(2026,9,0),Mitarbeiter!$D302),TODAY()),Einstellungen!$F$13:$F$67)))*N(Mitarbeiter!$E302)/IF(Einstellungen!$C$11="7 Tage",7,5),N('Ist-Stunden'!M302)),MAX(IF(Einstellungen!$C$11="7 Tage",MAX(0,(MIN(DATE(2026,9,0),IF(Mitarbeiter!$D302="",DATE(2026,9,0),Mitarbeiter!$D302),TODAY()))-(MAX(DATE(2026,8,1),Mitarbeiter!$C302))+1),MAX(0,NETWORKDAYS(MAX(DATE(2026,8,1),Mitarbeiter!$C302),MIN(DATE(2026,9,0),IF(Mitarbeiter!$D302="",DATE(2026,9,0),Mitarbeiter!$D302),TODAY()),Einstellungen!$F$13:$F$67)))*N(Mitarbeiter!$E302)/IF(Einstellungen!$C$11="7 Tage",7,5),N('Ist-Stunden'!M302)+(N(Krankheitstage!N302)+N(Krankheitstage!Z302))*N($C302))))</f>
        <v/>
      </c>
      <c r="AR302" s="76">
        <f>IF($B302="",0,IF(Einstellungen!$C$10="Ja",MAX(IF(Einstellungen!$C$11="7 Tage",MAX(0,(MIN(DATE(2026,10,0),IF(Mitarbeiter!$D302="",DATE(2026,10,0),Mitarbeiter!$D302),TODAY()))-(MAX(DATE(2026,9,1),Mitarbeiter!$C302))+1),MAX(0,NETWORKDAYS(MAX(DATE(2026,9,1),Mitarbeiter!$C302),MIN(DATE(2026,10,0),IF(Mitarbeiter!$D302="",DATE(2026,10,0),Mitarbeiter!$D302),TODAY()),Einstellungen!$F$13:$F$67)))*N(Mitarbeiter!$E302)/IF(Einstellungen!$C$11="7 Tage",7,5),N('Ist-Stunden'!N302)),MAX(IF(Einstellungen!$C$11="7 Tage",MAX(0,(MIN(DATE(2026,10,0),IF(Mitarbeiter!$D302="",DATE(2026,10,0),Mitarbeiter!$D302),TODAY()))-(MAX(DATE(2026,9,1),Mitarbeiter!$C302))+1),MAX(0,NETWORKDAYS(MAX(DATE(2026,9,1),Mitarbeiter!$C302),MIN(DATE(2026,10,0),IF(Mitarbeiter!$D302="",DATE(2026,10,0),Mitarbeiter!$D302),TODAY()),Einstellungen!$F$13:$F$67)))*N(Mitarbeiter!$E302)/IF(Einstellungen!$C$11="7 Tage",7,5),N('Ist-Stunden'!N302)+(N(Krankheitstage!O302)+N(Krankheitstage!AA302))*N($C302))))</f>
        <v/>
      </c>
      <c r="AS302" s="76">
        <f>IF($B302="",0,IF(Einstellungen!$C$10="Ja",MAX(IF(Einstellungen!$C$11="7 Tage",MAX(0,(MIN(DATE(2026,11,0),IF(Mitarbeiter!$D302="",DATE(2026,11,0),Mitarbeiter!$D302),TODAY()))-(MAX(DATE(2026,10,1),Mitarbeiter!$C302))+1),MAX(0,NETWORKDAYS(MAX(DATE(2026,10,1),Mitarbeiter!$C302),MIN(DATE(2026,11,0),IF(Mitarbeiter!$D302="",DATE(2026,11,0),Mitarbeiter!$D302),TODAY()),Einstellungen!$F$13:$F$67)))*N(Mitarbeiter!$E302)/IF(Einstellungen!$C$11="7 Tage",7,5),N('Ist-Stunden'!O302)),MAX(IF(Einstellungen!$C$11="7 Tage",MAX(0,(MIN(DATE(2026,11,0),IF(Mitarbeiter!$D302="",DATE(2026,11,0),Mitarbeiter!$D302),TODAY()))-(MAX(DATE(2026,10,1),Mitarbeiter!$C302))+1),MAX(0,NETWORKDAYS(MAX(DATE(2026,10,1),Mitarbeiter!$C302),MIN(DATE(2026,11,0),IF(Mitarbeiter!$D302="",DATE(2026,11,0),Mitarbeiter!$D302),TODAY()),Einstellungen!$F$13:$F$67)))*N(Mitarbeiter!$E302)/IF(Einstellungen!$C$11="7 Tage",7,5),N('Ist-Stunden'!O302)+(N(Krankheitstage!P302)+N(Krankheitstage!AB302))*N($C302))))</f>
        <v/>
      </c>
      <c r="AT302" s="76">
        <f>IF($B302="",0,IF(Einstellungen!$C$10="Ja",MAX(IF(Einstellungen!$C$11="7 Tage",MAX(0,(MIN(DATE(2026,12,0),IF(Mitarbeiter!$D302="",DATE(2026,12,0),Mitarbeiter!$D302),TODAY()))-(MAX(DATE(2026,11,1),Mitarbeiter!$C302))+1),MAX(0,NETWORKDAYS(MAX(DATE(2026,11,1),Mitarbeiter!$C302),MIN(DATE(2026,12,0),IF(Mitarbeiter!$D302="",DATE(2026,12,0),Mitarbeiter!$D302),TODAY()),Einstellungen!$F$13:$F$67)))*N(Mitarbeiter!$E302)/IF(Einstellungen!$C$11="7 Tage",7,5),N('Ist-Stunden'!P302)),MAX(IF(Einstellungen!$C$11="7 Tage",MAX(0,(MIN(DATE(2026,12,0),IF(Mitarbeiter!$D302="",DATE(2026,12,0),Mitarbeiter!$D302),TODAY()))-(MAX(DATE(2026,11,1),Mitarbeiter!$C302))+1),MAX(0,NETWORKDAYS(MAX(DATE(2026,11,1),Mitarbeiter!$C302),MIN(DATE(2026,12,0),IF(Mitarbeiter!$D302="",DATE(2026,12,0),Mitarbeiter!$D302),TODAY()),Einstellungen!$F$13:$F$67)))*N(Mitarbeiter!$E302)/IF(Einstellungen!$C$11="7 Tage",7,5),N('Ist-Stunden'!P302)+(N(Krankheitstage!Q302)+N(Krankheitstage!AC302))*N($C302))))</f>
        <v/>
      </c>
      <c r="AU302" s="76">
        <f>IF($B302="",0,IF(Einstellungen!$C$10="Ja",MAX(IF(Einstellungen!$C$11="7 Tage",MAX(0,(MIN(DATE(2026,13,0),IF(Mitarbeiter!$D302="",DATE(2026,13,0),Mitarbeiter!$D302),TODAY()))-(MAX(DATE(2026,12,1),Mitarbeiter!$C302))+1),MAX(0,NETWORKDAYS(MAX(DATE(2026,12,1),Mitarbeiter!$C302),MIN(DATE(2026,13,0),IF(Mitarbeiter!$D302="",DATE(2026,13,0),Mitarbeiter!$D302),TODAY()),Einstellungen!$F$13:$F$67)))*N(Mitarbeiter!$E302)/IF(Einstellungen!$C$11="7 Tage",7,5),N('Ist-Stunden'!Q302)),MAX(IF(Einstellungen!$C$11="7 Tage",MAX(0,(MIN(DATE(2026,13,0),IF(Mitarbeiter!$D302="",DATE(2026,13,0),Mitarbeiter!$D302),TODAY()))-(MAX(DATE(2026,12,1),Mitarbeiter!$C302))+1),MAX(0,NETWORKDAYS(MAX(DATE(2026,12,1),Mitarbeiter!$C302),MIN(DATE(2026,13,0),IF(Mitarbeiter!$D302="",DATE(2026,13,0),Mitarbeiter!$D302),TODAY()),Einstellungen!$F$13:$F$67)))*N(Mitarbeiter!$E302)/IF(Einstellungen!$C$11="7 Tage",7,5),N('Ist-Stunden'!Q302)+(N(Krankheitstage!R302)+N(Krankheitstage!AD302))*N($C302))))</f>
        <v/>
      </c>
      <c r="AV302" s="76">
        <f>IF($B302="",0,IF(Einstellungen!$C$10="Ja",MAX(IF(Einstellungen!$C$11="7 Tage",MAX(0,(MIN(DATE(2027,2,0),IF(Mitarbeiter!$D302="",DATE(2027,2,0),Mitarbeiter!$D302),TODAY()))-(MAX(DATE(2027,1,1),Mitarbeiter!$C302))+1),MAX(0,NETWORKDAYS(MAX(DATE(2027,1,1),Mitarbeiter!$C302),MIN(DATE(2027,2,0),IF(Mitarbeiter!$D302="",DATE(2027,2,0),Mitarbeiter!$D302),TODAY()),Einstellungen!$F$13:$F$67)))*N(Mitarbeiter!$E302)/IF(Einstellungen!$C$11="7 Tage",7,5),N('Ist-Stunden'!R302)),MAX(IF(Einstellungen!$C$11="7 Tage",MAX(0,(MIN(DATE(2027,2,0),IF(Mitarbeiter!$D302="",DATE(2027,2,0),Mitarbeiter!$D302),TODAY()))-(MAX(DATE(2027,1,1),Mitarbeiter!$C302))+1),MAX(0,NETWORKDAYS(MAX(DATE(2027,1,1),Mitarbeiter!$C302),MIN(DATE(2027,2,0),IF(Mitarbeiter!$D302="",DATE(2027,2,0),Mitarbeiter!$D302),TODAY()),Einstellungen!$F$13:$F$67)))*N(Mitarbeiter!$E302)/IF(Einstellungen!$C$11="7 Tage",7,5),N('Ist-Stunden'!R302)+(N(Krankheitstage!AE302)+N(Krankheitstage!AQ302))*N($C302))))</f>
        <v/>
      </c>
      <c r="AW302" s="76">
        <f>IF($B302="",0,IF(Einstellungen!$C$10="Ja",MAX(IF(Einstellungen!$C$11="7 Tage",MAX(0,(MIN(DATE(2027,3,0),IF(Mitarbeiter!$D302="",DATE(2027,3,0),Mitarbeiter!$D302),TODAY()))-(MAX(DATE(2027,2,1),Mitarbeiter!$C302))+1),MAX(0,NETWORKDAYS(MAX(DATE(2027,2,1),Mitarbeiter!$C302),MIN(DATE(2027,3,0),IF(Mitarbeiter!$D302="",DATE(2027,3,0),Mitarbeiter!$D302),TODAY()),Einstellungen!$F$13:$F$67)))*N(Mitarbeiter!$E302)/IF(Einstellungen!$C$11="7 Tage",7,5),N('Ist-Stunden'!S302)),MAX(IF(Einstellungen!$C$11="7 Tage",MAX(0,(MIN(DATE(2027,3,0),IF(Mitarbeiter!$D302="",DATE(2027,3,0),Mitarbeiter!$D302),TODAY()))-(MAX(DATE(2027,2,1),Mitarbeiter!$C302))+1),MAX(0,NETWORKDAYS(MAX(DATE(2027,2,1),Mitarbeiter!$C302),MIN(DATE(2027,3,0),IF(Mitarbeiter!$D302="",DATE(2027,3,0),Mitarbeiter!$D302),TODAY()),Einstellungen!$F$13:$F$67)))*N(Mitarbeiter!$E302)/IF(Einstellungen!$C$11="7 Tage",7,5),N('Ist-Stunden'!S302)+(N(Krankheitstage!AF302)+N(Krankheitstage!AR302))*N($C302))))</f>
        <v/>
      </c>
      <c r="AX302" s="76">
        <f>IF($B302="",0,IF(Einstellungen!$C$10="Ja",MAX(IF(Einstellungen!$C$11="7 Tage",MAX(0,(MIN(DATE(2027,4,0),IF(Mitarbeiter!$D302="",DATE(2027,4,0),Mitarbeiter!$D302),TODAY()))-(MAX(DATE(2027,3,1),Mitarbeiter!$C302))+1),MAX(0,NETWORKDAYS(MAX(DATE(2027,3,1),Mitarbeiter!$C302),MIN(DATE(2027,4,0),IF(Mitarbeiter!$D302="",DATE(2027,4,0),Mitarbeiter!$D302),TODAY()),Einstellungen!$F$13:$F$67)))*N(Mitarbeiter!$E302)/IF(Einstellungen!$C$11="7 Tage",7,5),N('Ist-Stunden'!T302)),MAX(IF(Einstellungen!$C$11="7 Tage",MAX(0,(MIN(DATE(2027,4,0),IF(Mitarbeiter!$D302="",DATE(2027,4,0),Mitarbeiter!$D302),TODAY()))-(MAX(DATE(2027,3,1),Mitarbeiter!$C302))+1),MAX(0,NETWORKDAYS(MAX(DATE(2027,3,1),Mitarbeiter!$C302),MIN(DATE(2027,4,0),IF(Mitarbeiter!$D302="",DATE(2027,4,0),Mitarbeiter!$D302),TODAY()),Einstellungen!$F$13:$F$67)))*N(Mitarbeiter!$E302)/IF(Einstellungen!$C$11="7 Tage",7,5),N('Ist-Stunden'!T302)+(N(Krankheitstage!AG302)+N(Krankheitstage!AS302))*N($C302))))</f>
        <v/>
      </c>
      <c r="AY302" s="76">
        <f>IF($B302="",0,IF(Einstellungen!$C$10="Ja",MAX(IF(Einstellungen!$C$11="7 Tage",MAX(0,(MIN(DATE(2027,5,0),IF(Mitarbeiter!$D302="",DATE(2027,5,0),Mitarbeiter!$D302),TODAY()))-(MAX(DATE(2027,4,1),Mitarbeiter!$C302))+1),MAX(0,NETWORKDAYS(MAX(DATE(2027,4,1),Mitarbeiter!$C302),MIN(DATE(2027,5,0),IF(Mitarbeiter!$D302="",DATE(2027,5,0),Mitarbeiter!$D302),TODAY()),Einstellungen!$F$13:$F$67)))*N(Mitarbeiter!$E302)/IF(Einstellungen!$C$11="7 Tage",7,5),N('Ist-Stunden'!U302)),MAX(IF(Einstellungen!$C$11="7 Tage",MAX(0,(MIN(DATE(2027,5,0),IF(Mitarbeiter!$D302="",DATE(2027,5,0),Mitarbeiter!$D302),TODAY()))-(MAX(DATE(2027,4,1),Mitarbeiter!$C302))+1),MAX(0,NETWORKDAYS(MAX(DATE(2027,4,1),Mitarbeiter!$C302),MIN(DATE(2027,5,0),IF(Mitarbeiter!$D302="",DATE(2027,5,0),Mitarbeiter!$D302),TODAY()),Einstellungen!$F$13:$F$67)))*N(Mitarbeiter!$E302)/IF(Einstellungen!$C$11="7 Tage",7,5),N('Ist-Stunden'!U302)+(N(Krankheitstage!AH302)+N(Krankheitstage!AT302))*N($C302))))</f>
        <v/>
      </c>
      <c r="AZ302" s="76">
        <f>IF($B302="",0,IF(Einstellungen!$C$10="Ja",MAX(IF(Einstellungen!$C$11="7 Tage",MAX(0,(MIN(DATE(2027,6,0),IF(Mitarbeiter!$D302="",DATE(2027,6,0),Mitarbeiter!$D302),TODAY()))-(MAX(DATE(2027,5,1),Mitarbeiter!$C302))+1),MAX(0,NETWORKDAYS(MAX(DATE(2027,5,1),Mitarbeiter!$C302),MIN(DATE(2027,6,0),IF(Mitarbeiter!$D302="",DATE(2027,6,0),Mitarbeiter!$D302),TODAY()),Einstellungen!$F$13:$F$67)))*N(Mitarbeiter!$E302)/IF(Einstellungen!$C$11="7 Tage",7,5),N('Ist-Stunden'!V302)),MAX(IF(Einstellungen!$C$11="7 Tage",MAX(0,(MIN(DATE(2027,6,0),IF(Mitarbeiter!$D302="",DATE(2027,6,0),Mitarbeiter!$D302),TODAY()))-(MAX(DATE(2027,5,1),Mitarbeiter!$C302))+1),MAX(0,NETWORKDAYS(MAX(DATE(2027,5,1),Mitarbeiter!$C302),MIN(DATE(2027,6,0),IF(Mitarbeiter!$D302="",DATE(2027,6,0),Mitarbeiter!$D302),TODAY()),Einstellungen!$F$13:$F$67)))*N(Mitarbeiter!$E302)/IF(Einstellungen!$C$11="7 Tage",7,5),N('Ist-Stunden'!V302)+(N(Krankheitstage!AI302)+N(Krankheitstage!AU302))*N($C302))))</f>
        <v/>
      </c>
      <c r="BA302" s="76">
        <f>IF($B302="",0,IF(Einstellungen!$C$10="Ja",MAX(IF(Einstellungen!$C$11="7 Tage",MAX(0,(MIN(DATE(2027,7,0),IF(Mitarbeiter!$D302="",DATE(2027,7,0),Mitarbeiter!$D302),TODAY()))-(MAX(DATE(2027,6,1),Mitarbeiter!$C302))+1),MAX(0,NETWORKDAYS(MAX(DATE(2027,6,1),Mitarbeiter!$C302),MIN(DATE(2027,7,0),IF(Mitarbeiter!$D302="",DATE(2027,7,0),Mitarbeiter!$D302),TODAY()),Einstellungen!$F$13:$F$67)))*N(Mitarbeiter!$E302)/IF(Einstellungen!$C$11="7 Tage",7,5),N('Ist-Stunden'!W302)),MAX(IF(Einstellungen!$C$11="7 Tage",MAX(0,(MIN(DATE(2027,7,0),IF(Mitarbeiter!$D302="",DATE(2027,7,0),Mitarbeiter!$D302),TODAY()))-(MAX(DATE(2027,6,1),Mitarbeiter!$C302))+1),MAX(0,NETWORKDAYS(MAX(DATE(2027,6,1),Mitarbeiter!$C302),MIN(DATE(2027,7,0),IF(Mitarbeiter!$D302="",DATE(2027,7,0),Mitarbeiter!$D302),TODAY()),Einstellungen!$F$13:$F$67)))*N(Mitarbeiter!$E302)/IF(Einstellungen!$C$11="7 Tage",7,5),N('Ist-Stunden'!W302)+(N(Krankheitstage!AJ302)+N(Krankheitstage!AV302))*N($C302))))</f>
        <v/>
      </c>
      <c r="BB302" s="76">
        <f>IF($B302="",0,IF(Einstellungen!$C$10="Ja",MAX(IF(Einstellungen!$C$11="7 Tage",MAX(0,(MIN(DATE(2027,8,0),IF(Mitarbeiter!$D302="",DATE(2027,8,0),Mitarbeiter!$D302),TODAY()))-(MAX(DATE(2027,7,1),Mitarbeiter!$C302))+1),MAX(0,NETWORKDAYS(MAX(DATE(2027,7,1),Mitarbeiter!$C302),MIN(DATE(2027,8,0),IF(Mitarbeiter!$D302="",DATE(2027,8,0),Mitarbeiter!$D302),TODAY()),Einstellungen!$F$13:$F$67)))*N(Mitarbeiter!$E302)/IF(Einstellungen!$C$11="7 Tage",7,5),N('Ist-Stunden'!X302)),MAX(IF(Einstellungen!$C$11="7 Tage",MAX(0,(MIN(DATE(2027,8,0),IF(Mitarbeiter!$D302="",DATE(2027,8,0),Mitarbeiter!$D302),TODAY()))-(MAX(DATE(2027,7,1),Mitarbeiter!$C302))+1),MAX(0,NETWORKDAYS(MAX(DATE(2027,7,1),Mitarbeiter!$C302),MIN(DATE(2027,8,0),IF(Mitarbeiter!$D302="",DATE(2027,8,0),Mitarbeiter!$D302),TODAY()),Einstellungen!$F$13:$F$67)))*N(Mitarbeiter!$E302)/IF(Einstellungen!$C$11="7 Tage",7,5),N('Ist-Stunden'!X302)+(N(Krankheitstage!AK302)+N(Krankheitstage!AW302))*N($C302))))</f>
        <v/>
      </c>
      <c r="BC302" s="76">
        <f>IF($B302="",0,IF(Einstellungen!$C$10="Ja",MAX(IF(Einstellungen!$C$11="7 Tage",MAX(0,(MIN(DATE(2027,9,0),IF(Mitarbeiter!$D302="",DATE(2027,9,0),Mitarbeiter!$D302),TODAY()))-(MAX(DATE(2027,8,1),Mitarbeiter!$C302))+1),MAX(0,NETWORKDAYS(MAX(DATE(2027,8,1),Mitarbeiter!$C302),MIN(DATE(2027,9,0),IF(Mitarbeiter!$D302="",DATE(2027,9,0),Mitarbeiter!$D302),TODAY()),Einstellungen!$F$13:$F$67)))*N(Mitarbeiter!$E302)/IF(Einstellungen!$C$11="7 Tage",7,5),N('Ist-Stunden'!Y302)),MAX(IF(Einstellungen!$C$11="7 Tage",MAX(0,(MIN(DATE(2027,9,0),IF(Mitarbeiter!$D302="",DATE(2027,9,0),Mitarbeiter!$D302),TODAY()))-(MAX(DATE(2027,8,1),Mitarbeiter!$C302))+1),MAX(0,NETWORKDAYS(MAX(DATE(2027,8,1),Mitarbeiter!$C302),MIN(DATE(2027,9,0),IF(Mitarbeiter!$D302="",DATE(2027,9,0),Mitarbeiter!$D302),TODAY()),Einstellungen!$F$13:$F$67)))*N(Mitarbeiter!$E302)/IF(Einstellungen!$C$11="7 Tage",7,5),N('Ist-Stunden'!Y302)+(N(Krankheitstage!AL302)+N(Krankheitstage!AX302))*N($C302))))</f>
        <v/>
      </c>
      <c r="BD302" s="76">
        <f>IF($B302="",0,IF(Einstellungen!$C$10="Ja",MAX(IF(Einstellungen!$C$11="7 Tage",MAX(0,(MIN(DATE(2027,10,0),IF(Mitarbeiter!$D302="",DATE(2027,10,0),Mitarbeiter!$D302),TODAY()))-(MAX(DATE(2027,9,1),Mitarbeiter!$C302))+1),MAX(0,NETWORKDAYS(MAX(DATE(2027,9,1),Mitarbeiter!$C302),MIN(DATE(2027,10,0),IF(Mitarbeiter!$D302="",DATE(2027,10,0),Mitarbeiter!$D302),TODAY()),Einstellungen!$F$13:$F$67)))*N(Mitarbeiter!$E302)/IF(Einstellungen!$C$11="7 Tage",7,5),N('Ist-Stunden'!Z302)),MAX(IF(Einstellungen!$C$11="7 Tage",MAX(0,(MIN(DATE(2027,10,0),IF(Mitarbeiter!$D302="",DATE(2027,10,0),Mitarbeiter!$D302),TODAY()))-(MAX(DATE(2027,9,1),Mitarbeiter!$C302))+1),MAX(0,NETWORKDAYS(MAX(DATE(2027,9,1),Mitarbeiter!$C302),MIN(DATE(2027,10,0),IF(Mitarbeiter!$D302="",DATE(2027,10,0),Mitarbeiter!$D302),TODAY()),Einstellungen!$F$13:$F$67)))*N(Mitarbeiter!$E302)/IF(Einstellungen!$C$11="7 Tage",7,5),N('Ist-Stunden'!Z302)+(N(Krankheitstage!AM302)+N(Krankheitstage!AY302))*N($C302))))</f>
        <v/>
      </c>
      <c r="BE302" s="76">
        <f>IF($B302="",0,IF(Einstellungen!$C$10="Ja",MAX(IF(Einstellungen!$C$11="7 Tage",MAX(0,(MIN(DATE(2027,11,0),IF(Mitarbeiter!$D302="",DATE(2027,11,0),Mitarbeiter!$D302),TODAY()))-(MAX(DATE(2027,10,1),Mitarbeiter!$C302))+1),MAX(0,NETWORKDAYS(MAX(DATE(2027,10,1),Mitarbeiter!$C302),MIN(DATE(2027,11,0),IF(Mitarbeiter!$D302="",DATE(2027,11,0),Mitarbeiter!$D302),TODAY()),Einstellungen!$F$13:$F$67)))*N(Mitarbeiter!$E302)/IF(Einstellungen!$C$11="7 Tage",7,5),N('Ist-Stunden'!AA302)),MAX(IF(Einstellungen!$C$11="7 Tage",MAX(0,(MIN(DATE(2027,11,0),IF(Mitarbeiter!$D302="",DATE(2027,11,0),Mitarbeiter!$D302),TODAY()))-(MAX(DATE(2027,10,1),Mitarbeiter!$C302))+1),MAX(0,NETWORKDAYS(MAX(DATE(2027,10,1),Mitarbeiter!$C302),MIN(DATE(2027,11,0),IF(Mitarbeiter!$D302="",DATE(2027,11,0),Mitarbeiter!$D302),TODAY()),Einstellungen!$F$13:$F$67)))*N(Mitarbeiter!$E302)/IF(Einstellungen!$C$11="7 Tage",7,5),N('Ist-Stunden'!AA302)+(N(Krankheitstage!AN302)+N(Krankheitstage!AZ302))*N($C302))))</f>
        <v/>
      </c>
      <c r="BF302" s="76">
        <f>IF($B302="",0,IF(Einstellungen!$C$10="Ja",MAX(IF(Einstellungen!$C$11="7 Tage",MAX(0,(MIN(DATE(2027,12,0),IF(Mitarbeiter!$D302="",DATE(2027,12,0),Mitarbeiter!$D302),TODAY()))-(MAX(DATE(2027,11,1),Mitarbeiter!$C302))+1),MAX(0,NETWORKDAYS(MAX(DATE(2027,11,1),Mitarbeiter!$C302),MIN(DATE(2027,12,0),IF(Mitarbeiter!$D302="",DATE(2027,12,0),Mitarbeiter!$D302),TODAY()),Einstellungen!$F$13:$F$67)))*N(Mitarbeiter!$E302)/IF(Einstellungen!$C$11="7 Tage",7,5),N('Ist-Stunden'!AB302)),MAX(IF(Einstellungen!$C$11="7 Tage",MAX(0,(MIN(DATE(2027,12,0),IF(Mitarbeiter!$D302="",DATE(2027,12,0),Mitarbeiter!$D302),TODAY()))-(MAX(DATE(2027,11,1),Mitarbeiter!$C302))+1),MAX(0,NETWORKDAYS(MAX(DATE(2027,11,1),Mitarbeiter!$C302),MIN(DATE(2027,12,0),IF(Mitarbeiter!$D302="",DATE(2027,12,0),Mitarbeiter!$D302),TODAY()),Einstellungen!$F$13:$F$67)))*N(Mitarbeiter!$E302)/IF(Einstellungen!$C$11="7 Tage",7,5),N('Ist-Stunden'!AB302)+(N(Krankheitstage!AO302)+N(Krankheitstage!BA302))*N($C302))))</f>
        <v/>
      </c>
      <c r="BG302" s="76">
        <f>IF($B302="",0,IF(Einstellungen!$C$10="Ja",MAX(IF(Einstellungen!$C$11="7 Tage",MAX(0,(MIN(DATE(2027,13,0),IF(Mitarbeiter!$D302="",DATE(2027,13,0),Mitarbeiter!$D302),TODAY()))-(MAX(DATE(2027,12,1),Mitarbeiter!$C302))+1),MAX(0,NETWORKDAYS(MAX(DATE(2027,12,1),Mitarbeiter!$C302),MIN(DATE(2027,13,0),IF(Mitarbeiter!$D302="",DATE(2027,13,0),Mitarbeiter!$D302),TODAY()),Einstellungen!$F$13:$F$67)))*N(Mitarbeiter!$E302)/IF(Einstellungen!$C$11="7 Tage",7,5),N('Ist-Stunden'!AC302)),MAX(IF(Einstellungen!$C$11="7 Tage",MAX(0,(MIN(DATE(2027,13,0),IF(Mitarbeiter!$D302="",DATE(2027,13,0),Mitarbeiter!$D302),TODAY()))-(MAX(DATE(2027,12,1),Mitarbeiter!$C302))+1),MAX(0,NETWORKDAYS(MAX(DATE(2027,12,1),Mitarbeiter!$C302),MIN(DATE(2027,13,0),IF(Mitarbeiter!$D302="",DATE(2027,13,0),Mitarbeiter!$D302),TODAY()),Einstellungen!$F$13:$F$67)))*N(Mitarbeiter!$E302)/IF(Einstellungen!$C$11="7 Tage",7,5),N('Ist-Stunden'!AC302)+(N(Krankheitstage!AP302)+N(Krankheitstage!BB302))*N($C302))))</f>
        <v/>
      </c>
      <c r="BH302" s="76">
        <f>IF($B302="",0,IF(Einstellungen!$C$10="Ja",MAX(IF(Einstellungen!$C$11="7 Tage",MAX(0,(MIN(DATE(2028,2,0),IF(Mitarbeiter!$D302="",DATE(2028,2,0),Mitarbeiter!$D302),TODAY()))-(MAX(DATE(2028,1,1),Mitarbeiter!$C302))+1),MAX(0,NETWORKDAYS(MAX(DATE(2028,1,1),Mitarbeiter!$C302),MIN(DATE(2028,2,0),IF(Mitarbeiter!$D302="",DATE(2028,2,0),Mitarbeiter!$D302),TODAY()),Einstellungen!$F$13:$F$67)))*N(Mitarbeiter!$E302)/IF(Einstellungen!$C$11="7 Tage",7,5),N('Ist-Stunden'!AD302)),MAX(IF(Einstellungen!$C$11="7 Tage",MAX(0,(MIN(DATE(2028,2,0),IF(Mitarbeiter!$D302="",DATE(2028,2,0),Mitarbeiter!$D302),TODAY()))-(MAX(DATE(2028,1,1),Mitarbeiter!$C302))+1),MAX(0,NETWORKDAYS(MAX(DATE(2028,1,1),Mitarbeiter!$C302),MIN(DATE(2028,2,0),IF(Mitarbeiter!$D302="",DATE(2028,2,0),Mitarbeiter!$D302),TODAY()),Einstellungen!$F$13:$F$67)))*N(Mitarbeiter!$E302)/IF(Einstellungen!$C$11="7 Tage",7,5),N('Ist-Stunden'!AD302)+(N(Krankheitstage!BC302)+N(Krankheitstage!BO302))*N($C302))))</f>
        <v/>
      </c>
      <c r="BI302" s="76">
        <f>IF($B302="",0,IF(Einstellungen!$C$10="Ja",MAX(IF(Einstellungen!$C$11="7 Tage",MAX(0,(MIN(DATE(2028,3,0),IF(Mitarbeiter!$D302="",DATE(2028,3,0),Mitarbeiter!$D302),TODAY()))-(MAX(DATE(2028,2,1),Mitarbeiter!$C302))+1),MAX(0,NETWORKDAYS(MAX(DATE(2028,2,1),Mitarbeiter!$C302),MIN(DATE(2028,3,0),IF(Mitarbeiter!$D302="",DATE(2028,3,0),Mitarbeiter!$D302),TODAY()),Einstellungen!$F$13:$F$67)))*N(Mitarbeiter!$E302)/IF(Einstellungen!$C$11="7 Tage",7,5),N('Ist-Stunden'!AE302)),MAX(IF(Einstellungen!$C$11="7 Tage",MAX(0,(MIN(DATE(2028,3,0),IF(Mitarbeiter!$D302="",DATE(2028,3,0),Mitarbeiter!$D302),TODAY()))-(MAX(DATE(2028,2,1),Mitarbeiter!$C302))+1),MAX(0,NETWORKDAYS(MAX(DATE(2028,2,1),Mitarbeiter!$C302),MIN(DATE(2028,3,0),IF(Mitarbeiter!$D302="",DATE(2028,3,0),Mitarbeiter!$D302),TODAY()),Einstellungen!$F$13:$F$67)))*N(Mitarbeiter!$E302)/IF(Einstellungen!$C$11="7 Tage",7,5),N('Ist-Stunden'!AE302)+(N(Krankheitstage!BD302)+N(Krankheitstage!BP302))*N($C302))))</f>
        <v/>
      </c>
      <c r="BJ302" s="76">
        <f>IF($B302="",0,IF(Einstellungen!$C$10="Ja",MAX(IF(Einstellungen!$C$11="7 Tage",MAX(0,(MIN(DATE(2028,4,0),IF(Mitarbeiter!$D302="",DATE(2028,4,0),Mitarbeiter!$D302),TODAY()))-(MAX(DATE(2028,3,1),Mitarbeiter!$C302))+1),MAX(0,NETWORKDAYS(MAX(DATE(2028,3,1),Mitarbeiter!$C302),MIN(DATE(2028,4,0),IF(Mitarbeiter!$D302="",DATE(2028,4,0),Mitarbeiter!$D302),TODAY()),Einstellungen!$F$13:$F$67)))*N(Mitarbeiter!$E302)/IF(Einstellungen!$C$11="7 Tage",7,5),N('Ist-Stunden'!AF302)),MAX(IF(Einstellungen!$C$11="7 Tage",MAX(0,(MIN(DATE(2028,4,0),IF(Mitarbeiter!$D302="",DATE(2028,4,0),Mitarbeiter!$D302),TODAY()))-(MAX(DATE(2028,3,1),Mitarbeiter!$C302))+1),MAX(0,NETWORKDAYS(MAX(DATE(2028,3,1),Mitarbeiter!$C302),MIN(DATE(2028,4,0),IF(Mitarbeiter!$D302="",DATE(2028,4,0),Mitarbeiter!$D302),TODAY()),Einstellungen!$F$13:$F$67)))*N(Mitarbeiter!$E302)/IF(Einstellungen!$C$11="7 Tage",7,5),N('Ist-Stunden'!AF302)+(N(Krankheitstage!BE302)+N(Krankheitstage!BQ302))*N($C302))))</f>
        <v/>
      </c>
      <c r="BK302" s="76">
        <f>IF($B302="",0,IF(Einstellungen!$C$10="Ja",MAX(IF(Einstellungen!$C$11="7 Tage",MAX(0,(MIN(DATE(2028,5,0),IF(Mitarbeiter!$D302="",DATE(2028,5,0),Mitarbeiter!$D302),TODAY()))-(MAX(DATE(2028,4,1),Mitarbeiter!$C302))+1),MAX(0,NETWORKDAYS(MAX(DATE(2028,4,1),Mitarbeiter!$C302),MIN(DATE(2028,5,0),IF(Mitarbeiter!$D302="",DATE(2028,5,0),Mitarbeiter!$D302),TODAY()),Einstellungen!$F$13:$F$67)))*N(Mitarbeiter!$E302)/IF(Einstellungen!$C$11="7 Tage",7,5),N('Ist-Stunden'!AG302)),MAX(IF(Einstellungen!$C$11="7 Tage",MAX(0,(MIN(DATE(2028,5,0),IF(Mitarbeiter!$D302="",DATE(2028,5,0),Mitarbeiter!$D302),TODAY()))-(MAX(DATE(2028,4,1),Mitarbeiter!$C302))+1),MAX(0,NETWORKDAYS(MAX(DATE(2028,4,1),Mitarbeiter!$C302),MIN(DATE(2028,5,0),IF(Mitarbeiter!$D302="",DATE(2028,5,0),Mitarbeiter!$D302),TODAY()),Einstellungen!$F$13:$F$67)))*N(Mitarbeiter!$E302)/IF(Einstellungen!$C$11="7 Tage",7,5),N('Ist-Stunden'!AG302)+(N(Krankheitstage!BF302)+N(Krankheitstage!BR302))*N($C302))))</f>
        <v/>
      </c>
      <c r="BL302" s="76">
        <f>IF($B302="",0,IF(Einstellungen!$C$10="Ja",MAX(IF(Einstellungen!$C$11="7 Tage",MAX(0,(MIN(DATE(2028,6,0),IF(Mitarbeiter!$D302="",DATE(2028,6,0),Mitarbeiter!$D302),TODAY()))-(MAX(DATE(2028,5,1),Mitarbeiter!$C302))+1),MAX(0,NETWORKDAYS(MAX(DATE(2028,5,1),Mitarbeiter!$C302),MIN(DATE(2028,6,0),IF(Mitarbeiter!$D302="",DATE(2028,6,0),Mitarbeiter!$D302),TODAY()),Einstellungen!$F$13:$F$67)))*N(Mitarbeiter!$E302)/IF(Einstellungen!$C$11="7 Tage",7,5),N('Ist-Stunden'!AH302)),MAX(IF(Einstellungen!$C$11="7 Tage",MAX(0,(MIN(DATE(2028,6,0),IF(Mitarbeiter!$D302="",DATE(2028,6,0),Mitarbeiter!$D302),TODAY()))-(MAX(DATE(2028,5,1),Mitarbeiter!$C302))+1),MAX(0,NETWORKDAYS(MAX(DATE(2028,5,1),Mitarbeiter!$C302),MIN(DATE(2028,6,0),IF(Mitarbeiter!$D302="",DATE(2028,6,0),Mitarbeiter!$D302),TODAY()),Einstellungen!$F$13:$F$67)))*N(Mitarbeiter!$E302)/IF(Einstellungen!$C$11="7 Tage",7,5),N('Ist-Stunden'!AH302)+(N(Krankheitstage!BG302)+N(Krankheitstage!BS302))*N($C302))))</f>
        <v/>
      </c>
      <c r="BM302" s="76">
        <f>IF($B302="",0,IF(Einstellungen!$C$10="Ja",MAX(IF(Einstellungen!$C$11="7 Tage",MAX(0,(MIN(DATE(2028,7,0),IF(Mitarbeiter!$D302="",DATE(2028,7,0),Mitarbeiter!$D302),TODAY()))-(MAX(DATE(2028,6,1),Mitarbeiter!$C302))+1),MAX(0,NETWORKDAYS(MAX(DATE(2028,6,1),Mitarbeiter!$C302),MIN(DATE(2028,7,0),IF(Mitarbeiter!$D302="",DATE(2028,7,0),Mitarbeiter!$D302),TODAY()),Einstellungen!$F$13:$F$67)))*N(Mitarbeiter!$E302)/IF(Einstellungen!$C$11="7 Tage",7,5),N('Ist-Stunden'!AI302)),MAX(IF(Einstellungen!$C$11="7 Tage",MAX(0,(MIN(DATE(2028,7,0),IF(Mitarbeiter!$D302="",DATE(2028,7,0),Mitarbeiter!$D302),TODAY()))-(MAX(DATE(2028,6,1),Mitarbeiter!$C302))+1),MAX(0,NETWORKDAYS(MAX(DATE(2028,6,1),Mitarbeiter!$C302),MIN(DATE(2028,7,0),IF(Mitarbeiter!$D302="",DATE(2028,7,0),Mitarbeiter!$D302),TODAY()),Einstellungen!$F$13:$F$67)))*N(Mitarbeiter!$E302)/IF(Einstellungen!$C$11="7 Tage",7,5),N('Ist-Stunden'!AI302)+(N(Krankheitstage!BH302)+N(Krankheitstage!BT302))*N($C302))))</f>
        <v/>
      </c>
      <c r="BN302" s="76">
        <f>IF($B302="",0,IF(Einstellungen!$C$10="Ja",MAX(IF(Einstellungen!$C$11="7 Tage",MAX(0,(MIN(DATE(2028,8,0),IF(Mitarbeiter!$D302="",DATE(2028,8,0),Mitarbeiter!$D302),TODAY()))-(MAX(DATE(2028,7,1),Mitarbeiter!$C302))+1),MAX(0,NETWORKDAYS(MAX(DATE(2028,7,1),Mitarbeiter!$C302),MIN(DATE(2028,8,0),IF(Mitarbeiter!$D302="",DATE(2028,8,0),Mitarbeiter!$D302),TODAY()),Einstellungen!$F$13:$F$67)))*N(Mitarbeiter!$E302)/IF(Einstellungen!$C$11="7 Tage",7,5),N('Ist-Stunden'!AJ302)),MAX(IF(Einstellungen!$C$11="7 Tage",MAX(0,(MIN(DATE(2028,8,0),IF(Mitarbeiter!$D302="",DATE(2028,8,0),Mitarbeiter!$D302),TODAY()))-(MAX(DATE(2028,7,1),Mitarbeiter!$C302))+1),MAX(0,NETWORKDAYS(MAX(DATE(2028,7,1),Mitarbeiter!$C302),MIN(DATE(2028,8,0),IF(Mitarbeiter!$D302="",DATE(2028,8,0),Mitarbeiter!$D302),TODAY()),Einstellungen!$F$13:$F$67)))*N(Mitarbeiter!$E302)/IF(Einstellungen!$C$11="7 Tage",7,5),N('Ist-Stunden'!AJ302)+(N(Krankheitstage!BI302)+N(Krankheitstage!BU302))*N($C302))))</f>
        <v/>
      </c>
      <c r="BO302" s="76">
        <f>IF($B302="",0,IF(Einstellungen!$C$10="Ja",MAX(IF(Einstellungen!$C$11="7 Tage",MAX(0,(MIN(DATE(2028,9,0),IF(Mitarbeiter!$D302="",DATE(2028,9,0),Mitarbeiter!$D302),TODAY()))-(MAX(DATE(2028,8,1),Mitarbeiter!$C302))+1),MAX(0,NETWORKDAYS(MAX(DATE(2028,8,1),Mitarbeiter!$C302),MIN(DATE(2028,9,0),IF(Mitarbeiter!$D302="",DATE(2028,9,0),Mitarbeiter!$D302),TODAY()),Einstellungen!$F$13:$F$67)))*N(Mitarbeiter!$E302)/IF(Einstellungen!$C$11="7 Tage",7,5),N('Ist-Stunden'!AK302)),MAX(IF(Einstellungen!$C$11="7 Tage",MAX(0,(MIN(DATE(2028,9,0),IF(Mitarbeiter!$D302="",DATE(2028,9,0),Mitarbeiter!$D302),TODAY()))-(MAX(DATE(2028,8,1),Mitarbeiter!$C302))+1),MAX(0,NETWORKDAYS(MAX(DATE(2028,8,1),Mitarbeiter!$C302),MIN(DATE(2028,9,0),IF(Mitarbeiter!$D302="",DATE(2028,9,0),Mitarbeiter!$D302),TODAY()),Einstellungen!$F$13:$F$67)))*N(Mitarbeiter!$E302)/IF(Einstellungen!$C$11="7 Tage",7,5),N('Ist-Stunden'!AK302)+(N(Krankheitstage!BJ302)+N(Krankheitstage!BV302))*N($C302))))</f>
        <v/>
      </c>
      <c r="BP302" s="76">
        <f>IF($B302="",0,IF(Einstellungen!$C$10="Ja",MAX(IF(Einstellungen!$C$11="7 Tage",MAX(0,(MIN(DATE(2028,10,0),IF(Mitarbeiter!$D302="",DATE(2028,10,0),Mitarbeiter!$D302),TODAY()))-(MAX(DATE(2028,9,1),Mitarbeiter!$C302))+1),MAX(0,NETWORKDAYS(MAX(DATE(2028,9,1),Mitarbeiter!$C302),MIN(DATE(2028,10,0),IF(Mitarbeiter!$D302="",DATE(2028,10,0),Mitarbeiter!$D302),TODAY()),Einstellungen!$F$13:$F$67)))*N(Mitarbeiter!$E302)/IF(Einstellungen!$C$11="7 Tage",7,5),N('Ist-Stunden'!AL302)),MAX(IF(Einstellungen!$C$11="7 Tage",MAX(0,(MIN(DATE(2028,10,0),IF(Mitarbeiter!$D302="",DATE(2028,10,0),Mitarbeiter!$D302),TODAY()))-(MAX(DATE(2028,9,1),Mitarbeiter!$C302))+1),MAX(0,NETWORKDAYS(MAX(DATE(2028,9,1),Mitarbeiter!$C302),MIN(DATE(2028,10,0),IF(Mitarbeiter!$D302="",DATE(2028,10,0),Mitarbeiter!$D302),TODAY()),Einstellungen!$F$13:$F$67)))*N(Mitarbeiter!$E302)/IF(Einstellungen!$C$11="7 Tage",7,5),N('Ist-Stunden'!AL302)+(N(Krankheitstage!BK302)+N(Krankheitstage!BW302))*N($C302))))</f>
        <v/>
      </c>
      <c r="BQ302" s="76">
        <f>IF($B302="",0,IF(Einstellungen!$C$10="Ja",MAX(IF(Einstellungen!$C$11="7 Tage",MAX(0,(MIN(DATE(2028,11,0),IF(Mitarbeiter!$D302="",DATE(2028,11,0),Mitarbeiter!$D302),TODAY()))-(MAX(DATE(2028,10,1),Mitarbeiter!$C302))+1),MAX(0,NETWORKDAYS(MAX(DATE(2028,10,1),Mitarbeiter!$C302),MIN(DATE(2028,11,0),IF(Mitarbeiter!$D302="",DATE(2028,11,0),Mitarbeiter!$D302),TODAY()),Einstellungen!$F$13:$F$67)))*N(Mitarbeiter!$E302)/IF(Einstellungen!$C$11="7 Tage",7,5),N('Ist-Stunden'!AM302)),MAX(IF(Einstellungen!$C$11="7 Tage",MAX(0,(MIN(DATE(2028,11,0),IF(Mitarbeiter!$D302="",DATE(2028,11,0),Mitarbeiter!$D302),TODAY()))-(MAX(DATE(2028,10,1),Mitarbeiter!$C302))+1),MAX(0,NETWORKDAYS(MAX(DATE(2028,10,1),Mitarbeiter!$C302),MIN(DATE(2028,11,0),IF(Mitarbeiter!$D302="",DATE(2028,11,0),Mitarbeiter!$D302),TODAY()),Einstellungen!$F$13:$F$67)))*N(Mitarbeiter!$E302)/IF(Einstellungen!$C$11="7 Tage",7,5),N('Ist-Stunden'!AM302)+(N(Krankheitstage!BL302)+N(Krankheitstage!BX302))*N($C302))))</f>
        <v/>
      </c>
      <c r="BR302" s="76">
        <f>IF($B302="",0,IF(Einstellungen!$C$10="Ja",MAX(IF(Einstellungen!$C$11="7 Tage",MAX(0,(MIN(DATE(2028,12,0),IF(Mitarbeiter!$D302="",DATE(2028,12,0),Mitarbeiter!$D302),TODAY()))-(MAX(DATE(2028,11,1),Mitarbeiter!$C302))+1),MAX(0,NETWORKDAYS(MAX(DATE(2028,11,1),Mitarbeiter!$C302),MIN(DATE(2028,12,0),IF(Mitarbeiter!$D302="",DATE(2028,12,0),Mitarbeiter!$D302),TODAY()),Einstellungen!$F$13:$F$67)))*N(Mitarbeiter!$E302)/IF(Einstellungen!$C$11="7 Tage",7,5),N('Ist-Stunden'!AN302)),MAX(IF(Einstellungen!$C$11="7 Tage",MAX(0,(MIN(DATE(2028,12,0),IF(Mitarbeiter!$D302="",DATE(2028,12,0),Mitarbeiter!$D302),TODAY()))-(MAX(DATE(2028,11,1),Mitarbeiter!$C302))+1),MAX(0,NETWORKDAYS(MAX(DATE(2028,11,1),Mitarbeiter!$C302),MIN(DATE(2028,12,0),IF(Mitarbeiter!$D302="",DATE(2028,12,0),Mitarbeiter!$D302),TODAY()),Einstellungen!$F$13:$F$67)))*N(Mitarbeiter!$E302)/IF(Einstellungen!$C$11="7 Tage",7,5),N('Ist-Stunden'!AN302)+(N(Krankheitstage!BM302)+N(Krankheitstage!BY302))*N($C302))))</f>
        <v/>
      </c>
      <c r="BS302" s="76">
        <f>IF($B302="",0,IF(Einstellungen!$C$10="Ja",MAX(IF(Einstellungen!$C$11="7 Tage",MAX(0,(MIN(DATE(2028,13,0),IF(Mitarbeiter!$D302="",DATE(2028,13,0),Mitarbeiter!$D302),TODAY()))-(MAX(DATE(2028,12,1),Mitarbeiter!$C302))+1),MAX(0,NETWORKDAYS(MAX(DATE(2028,12,1),Mitarbeiter!$C302),MIN(DATE(2028,13,0),IF(Mitarbeiter!$D302="",DATE(2028,13,0),Mitarbeiter!$D302),TODAY()),Einstellungen!$F$13:$F$67)))*N(Mitarbeiter!$E302)/IF(Einstellungen!$C$11="7 Tage",7,5),N('Ist-Stunden'!AO302)),MAX(IF(Einstellungen!$C$11="7 Tage",MAX(0,(MIN(DATE(2028,13,0),IF(Mitarbeiter!$D302="",DATE(2028,13,0),Mitarbeiter!$D302),TODAY()))-(MAX(DATE(2028,12,1),Mitarbeiter!$C302))+1),MAX(0,NETWORKDAYS(MAX(DATE(2028,12,1),Mitarbeiter!$C302),MIN(DATE(2028,13,0),IF(Mitarbeiter!$D302="",DATE(2028,13,0),Mitarbeiter!$D302),TODAY()),Einstellungen!$F$13:$F$67)))*N(Mitarbeiter!$E302)/IF(Einstellungen!$C$11="7 Tage",7,5),N('Ist-Stunden'!AO302)+(N(Krankheitstage!BN302)+N(Krankheitstage!BZ302))*N($C302))))</f>
        <v/>
      </c>
      <c r="BT302" s="76">
        <f>IF($B302="",0,IF(Einstellungen!$C$10="Ja",MAX(IF(Einstellungen!$C$11="7 Tage",MAX(0,(MIN(DATE(2029,2,0),IF(Mitarbeiter!$D302="",DATE(2029,2,0),Mitarbeiter!$D302),TODAY()))-(MAX(DATE(2029,1,1),Mitarbeiter!$C302))+1),MAX(0,NETWORKDAYS(MAX(DATE(2029,1,1),Mitarbeiter!$C302),MIN(DATE(2029,2,0),IF(Mitarbeiter!$D302="",DATE(2029,2,0),Mitarbeiter!$D302),TODAY()),Einstellungen!$F$13:$F$67)))*N(Mitarbeiter!$E302)/IF(Einstellungen!$C$11="7 Tage",7,5),N('Ist-Stunden'!AP302)),MAX(IF(Einstellungen!$C$11="7 Tage",MAX(0,(MIN(DATE(2029,2,0),IF(Mitarbeiter!$D302="",DATE(2029,2,0),Mitarbeiter!$D302),TODAY()))-(MAX(DATE(2029,1,1),Mitarbeiter!$C302))+1),MAX(0,NETWORKDAYS(MAX(DATE(2029,1,1),Mitarbeiter!$C302),MIN(DATE(2029,2,0),IF(Mitarbeiter!$D302="",DATE(2029,2,0),Mitarbeiter!$D302),TODAY()),Einstellungen!$F$13:$F$67)))*N(Mitarbeiter!$E302)/IF(Einstellungen!$C$11="7 Tage",7,5),N('Ist-Stunden'!AP302)+(N(Krankheitstage!CA302)+N(Krankheitstage!CM302))*N($C302))))</f>
        <v/>
      </c>
      <c r="BU302" s="76">
        <f>IF($B302="",0,IF(Einstellungen!$C$10="Ja",MAX(IF(Einstellungen!$C$11="7 Tage",MAX(0,(MIN(DATE(2029,3,0),IF(Mitarbeiter!$D302="",DATE(2029,3,0),Mitarbeiter!$D302),TODAY()))-(MAX(DATE(2029,2,1),Mitarbeiter!$C302))+1),MAX(0,NETWORKDAYS(MAX(DATE(2029,2,1),Mitarbeiter!$C302),MIN(DATE(2029,3,0),IF(Mitarbeiter!$D302="",DATE(2029,3,0),Mitarbeiter!$D302),TODAY()),Einstellungen!$F$13:$F$67)))*N(Mitarbeiter!$E302)/IF(Einstellungen!$C$11="7 Tage",7,5),N('Ist-Stunden'!AQ302)),MAX(IF(Einstellungen!$C$11="7 Tage",MAX(0,(MIN(DATE(2029,3,0),IF(Mitarbeiter!$D302="",DATE(2029,3,0),Mitarbeiter!$D302),TODAY()))-(MAX(DATE(2029,2,1),Mitarbeiter!$C302))+1),MAX(0,NETWORKDAYS(MAX(DATE(2029,2,1),Mitarbeiter!$C302),MIN(DATE(2029,3,0),IF(Mitarbeiter!$D302="",DATE(2029,3,0),Mitarbeiter!$D302),TODAY()),Einstellungen!$F$13:$F$67)))*N(Mitarbeiter!$E302)/IF(Einstellungen!$C$11="7 Tage",7,5),N('Ist-Stunden'!AQ302)+(N(Krankheitstage!CB302)+N(Krankheitstage!CN302))*N($C302))))</f>
        <v/>
      </c>
      <c r="BV302" s="76">
        <f>IF($B302="",0,IF(Einstellungen!$C$10="Ja",MAX(IF(Einstellungen!$C$11="7 Tage",MAX(0,(MIN(DATE(2029,4,0),IF(Mitarbeiter!$D302="",DATE(2029,4,0),Mitarbeiter!$D302),TODAY()))-(MAX(DATE(2029,3,1),Mitarbeiter!$C302))+1),MAX(0,NETWORKDAYS(MAX(DATE(2029,3,1),Mitarbeiter!$C302),MIN(DATE(2029,4,0),IF(Mitarbeiter!$D302="",DATE(2029,4,0),Mitarbeiter!$D302),TODAY()),Einstellungen!$F$13:$F$67)))*N(Mitarbeiter!$E302)/IF(Einstellungen!$C$11="7 Tage",7,5),N('Ist-Stunden'!AR302)),MAX(IF(Einstellungen!$C$11="7 Tage",MAX(0,(MIN(DATE(2029,4,0),IF(Mitarbeiter!$D302="",DATE(2029,4,0),Mitarbeiter!$D302),TODAY()))-(MAX(DATE(2029,3,1),Mitarbeiter!$C302))+1),MAX(0,NETWORKDAYS(MAX(DATE(2029,3,1),Mitarbeiter!$C302),MIN(DATE(2029,4,0),IF(Mitarbeiter!$D302="",DATE(2029,4,0),Mitarbeiter!$D302),TODAY()),Einstellungen!$F$13:$F$67)))*N(Mitarbeiter!$E302)/IF(Einstellungen!$C$11="7 Tage",7,5),N('Ist-Stunden'!AR302)+(N(Krankheitstage!CC302)+N(Krankheitstage!CO302))*N($C302))))</f>
        <v/>
      </c>
      <c r="BW302" s="76">
        <f>IF($B302="",0,IF(Einstellungen!$C$10="Ja",MAX(IF(Einstellungen!$C$11="7 Tage",MAX(0,(MIN(DATE(2029,5,0),IF(Mitarbeiter!$D302="",DATE(2029,5,0),Mitarbeiter!$D302),TODAY()))-(MAX(DATE(2029,4,1),Mitarbeiter!$C302))+1),MAX(0,NETWORKDAYS(MAX(DATE(2029,4,1),Mitarbeiter!$C302),MIN(DATE(2029,5,0),IF(Mitarbeiter!$D302="",DATE(2029,5,0),Mitarbeiter!$D302),TODAY()),Einstellungen!$F$13:$F$67)))*N(Mitarbeiter!$E302)/IF(Einstellungen!$C$11="7 Tage",7,5),N('Ist-Stunden'!AS302)),MAX(IF(Einstellungen!$C$11="7 Tage",MAX(0,(MIN(DATE(2029,5,0),IF(Mitarbeiter!$D302="",DATE(2029,5,0),Mitarbeiter!$D302),TODAY()))-(MAX(DATE(2029,4,1),Mitarbeiter!$C302))+1),MAX(0,NETWORKDAYS(MAX(DATE(2029,4,1),Mitarbeiter!$C302),MIN(DATE(2029,5,0),IF(Mitarbeiter!$D302="",DATE(2029,5,0),Mitarbeiter!$D302),TODAY()),Einstellungen!$F$13:$F$67)))*N(Mitarbeiter!$E302)/IF(Einstellungen!$C$11="7 Tage",7,5),N('Ist-Stunden'!AS302)+(N(Krankheitstage!CD302)+N(Krankheitstage!CP302))*N($C302))))</f>
        <v/>
      </c>
      <c r="BX302" s="76">
        <f>IF($B302="",0,IF(Einstellungen!$C$10="Ja",MAX(IF(Einstellungen!$C$11="7 Tage",MAX(0,(MIN(DATE(2029,6,0),IF(Mitarbeiter!$D302="",DATE(2029,6,0),Mitarbeiter!$D302),TODAY()))-(MAX(DATE(2029,5,1),Mitarbeiter!$C302))+1),MAX(0,NETWORKDAYS(MAX(DATE(2029,5,1),Mitarbeiter!$C302),MIN(DATE(2029,6,0),IF(Mitarbeiter!$D302="",DATE(2029,6,0),Mitarbeiter!$D302),TODAY()),Einstellungen!$F$13:$F$67)))*N(Mitarbeiter!$E302)/IF(Einstellungen!$C$11="7 Tage",7,5),N('Ist-Stunden'!AT302)),MAX(IF(Einstellungen!$C$11="7 Tage",MAX(0,(MIN(DATE(2029,6,0),IF(Mitarbeiter!$D302="",DATE(2029,6,0),Mitarbeiter!$D302),TODAY()))-(MAX(DATE(2029,5,1),Mitarbeiter!$C302))+1),MAX(0,NETWORKDAYS(MAX(DATE(2029,5,1),Mitarbeiter!$C302),MIN(DATE(2029,6,0),IF(Mitarbeiter!$D302="",DATE(2029,6,0),Mitarbeiter!$D302),TODAY()),Einstellungen!$F$13:$F$67)))*N(Mitarbeiter!$E302)/IF(Einstellungen!$C$11="7 Tage",7,5),N('Ist-Stunden'!AT302)+(N(Krankheitstage!CE302)+N(Krankheitstage!CQ302))*N($C302))))</f>
        <v/>
      </c>
      <c r="BY302" s="76">
        <f>IF($B302="",0,IF(Einstellungen!$C$10="Ja",MAX(IF(Einstellungen!$C$11="7 Tage",MAX(0,(MIN(DATE(2029,7,0),IF(Mitarbeiter!$D302="",DATE(2029,7,0),Mitarbeiter!$D302),TODAY()))-(MAX(DATE(2029,6,1),Mitarbeiter!$C302))+1),MAX(0,NETWORKDAYS(MAX(DATE(2029,6,1),Mitarbeiter!$C302),MIN(DATE(2029,7,0),IF(Mitarbeiter!$D302="",DATE(2029,7,0),Mitarbeiter!$D302),TODAY()),Einstellungen!$F$13:$F$67)))*N(Mitarbeiter!$E302)/IF(Einstellungen!$C$11="7 Tage",7,5),N('Ist-Stunden'!AU302)),MAX(IF(Einstellungen!$C$11="7 Tage",MAX(0,(MIN(DATE(2029,7,0),IF(Mitarbeiter!$D302="",DATE(2029,7,0),Mitarbeiter!$D302),TODAY()))-(MAX(DATE(2029,6,1),Mitarbeiter!$C302))+1),MAX(0,NETWORKDAYS(MAX(DATE(2029,6,1),Mitarbeiter!$C302),MIN(DATE(2029,7,0),IF(Mitarbeiter!$D302="",DATE(2029,7,0),Mitarbeiter!$D302),TODAY()),Einstellungen!$F$13:$F$67)))*N(Mitarbeiter!$E302)/IF(Einstellungen!$C$11="7 Tage",7,5),N('Ist-Stunden'!AU302)+(N(Krankheitstage!CF302)+N(Krankheitstage!CR302))*N($C302))))</f>
        <v/>
      </c>
      <c r="BZ302" s="76">
        <f>IF($B302="",0,IF(Einstellungen!$C$10="Ja",MAX(IF(Einstellungen!$C$11="7 Tage",MAX(0,(MIN(DATE(2029,8,0),IF(Mitarbeiter!$D302="",DATE(2029,8,0),Mitarbeiter!$D302),TODAY()))-(MAX(DATE(2029,7,1),Mitarbeiter!$C302))+1),MAX(0,NETWORKDAYS(MAX(DATE(2029,7,1),Mitarbeiter!$C302),MIN(DATE(2029,8,0),IF(Mitarbeiter!$D302="",DATE(2029,8,0),Mitarbeiter!$D302),TODAY()),Einstellungen!$F$13:$F$67)))*N(Mitarbeiter!$E302)/IF(Einstellungen!$C$11="7 Tage",7,5),N('Ist-Stunden'!AV302)),MAX(IF(Einstellungen!$C$11="7 Tage",MAX(0,(MIN(DATE(2029,8,0),IF(Mitarbeiter!$D302="",DATE(2029,8,0),Mitarbeiter!$D302),TODAY()))-(MAX(DATE(2029,7,1),Mitarbeiter!$C302))+1),MAX(0,NETWORKDAYS(MAX(DATE(2029,7,1),Mitarbeiter!$C302),MIN(DATE(2029,8,0),IF(Mitarbeiter!$D302="",DATE(2029,8,0),Mitarbeiter!$D302),TODAY()),Einstellungen!$F$13:$F$67)))*N(Mitarbeiter!$E302)/IF(Einstellungen!$C$11="7 Tage",7,5),N('Ist-Stunden'!AV302)+(N(Krankheitstage!CG302)+N(Krankheitstage!CS302))*N($C302))))</f>
        <v/>
      </c>
      <c r="CA302" s="76">
        <f>IF($B302="",0,IF(Einstellungen!$C$10="Ja",MAX(IF(Einstellungen!$C$11="7 Tage",MAX(0,(MIN(DATE(2029,9,0),IF(Mitarbeiter!$D302="",DATE(2029,9,0),Mitarbeiter!$D302),TODAY()))-(MAX(DATE(2029,8,1),Mitarbeiter!$C302))+1),MAX(0,NETWORKDAYS(MAX(DATE(2029,8,1),Mitarbeiter!$C302),MIN(DATE(2029,9,0),IF(Mitarbeiter!$D302="",DATE(2029,9,0),Mitarbeiter!$D302),TODAY()),Einstellungen!$F$13:$F$67)))*N(Mitarbeiter!$E302)/IF(Einstellungen!$C$11="7 Tage",7,5),N('Ist-Stunden'!AW302)),MAX(IF(Einstellungen!$C$11="7 Tage",MAX(0,(MIN(DATE(2029,9,0),IF(Mitarbeiter!$D302="",DATE(2029,9,0),Mitarbeiter!$D302),TODAY()))-(MAX(DATE(2029,8,1),Mitarbeiter!$C302))+1),MAX(0,NETWORKDAYS(MAX(DATE(2029,8,1),Mitarbeiter!$C302),MIN(DATE(2029,9,0),IF(Mitarbeiter!$D302="",DATE(2029,9,0),Mitarbeiter!$D302),TODAY()),Einstellungen!$F$13:$F$67)))*N(Mitarbeiter!$E302)/IF(Einstellungen!$C$11="7 Tage",7,5),N('Ist-Stunden'!AW302)+(N(Krankheitstage!CH302)+N(Krankheitstage!CT302))*N($C302))))</f>
        <v/>
      </c>
      <c r="CB302" s="76">
        <f>IF($B302="",0,IF(Einstellungen!$C$10="Ja",MAX(IF(Einstellungen!$C$11="7 Tage",MAX(0,(MIN(DATE(2029,10,0),IF(Mitarbeiter!$D302="",DATE(2029,10,0),Mitarbeiter!$D302),TODAY()))-(MAX(DATE(2029,9,1),Mitarbeiter!$C302))+1),MAX(0,NETWORKDAYS(MAX(DATE(2029,9,1),Mitarbeiter!$C302),MIN(DATE(2029,10,0),IF(Mitarbeiter!$D302="",DATE(2029,10,0),Mitarbeiter!$D302),TODAY()),Einstellungen!$F$13:$F$67)))*N(Mitarbeiter!$E302)/IF(Einstellungen!$C$11="7 Tage",7,5),N('Ist-Stunden'!AX302)),MAX(IF(Einstellungen!$C$11="7 Tage",MAX(0,(MIN(DATE(2029,10,0),IF(Mitarbeiter!$D302="",DATE(2029,10,0),Mitarbeiter!$D302),TODAY()))-(MAX(DATE(2029,9,1),Mitarbeiter!$C302))+1),MAX(0,NETWORKDAYS(MAX(DATE(2029,9,1),Mitarbeiter!$C302),MIN(DATE(2029,10,0),IF(Mitarbeiter!$D302="",DATE(2029,10,0),Mitarbeiter!$D302),TODAY()),Einstellungen!$F$13:$F$67)))*N(Mitarbeiter!$E302)/IF(Einstellungen!$C$11="7 Tage",7,5),N('Ist-Stunden'!AX302)+(N(Krankheitstage!CI302)+N(Krankheitstage!CU302))*N($C302))))</f>
        <v/>
      </c>
      <c r="CC302" s="76">
        <f>IF($B302="",0,IF(Einstellungen!$C$10="Ja",MAX(IF(Einstellungen!$C$11="7 Tage",MAX(0,(MIN(DATE(2029,11,0),IF(Mitarbeiter!$D302="",DATE(2029,11,0),Mitarbeiter!$D302),TODAY()))-(MAX(DATE(2029,10,1),Mitarbeiter!$C302))+1),MAX(0,NETWORKDAYS(MAX(DATE(2029,10,1),Mitarbeiter!$C302),MIN(DATE(2029,11,0),IF(Mitarbeiter!$D302="",DATE(2029,11,0),Mitarbeiter!$D302),TODAY()),Einstellungen!$F$13:$F$67)))*N(Mitarbeiter!$E302)/IF(Einstellungen!$C$11="7 Tage",7,5),N('Ist-Stunden'!AY302)),MAX(IF(Einstellungen!$C$11="7 Tage",MAX(0,(MIN(DATE(2029,11,0),IF(Mitarbeiter!$D302="",DATE(2029,11,0),Mitarbeiter!$D302),TODAY()))-(MAX(DATE(2029,10,1),Mitarbeiter!$C302))+1),MAX(0,NETWORKDAYS(MAX(DATE(2029,10,1),Mitarbeiter!$C302),MIN(DATE(2029,11,0),IF(Mitarbeiter!$D302="",DATE(2029,11,0),Mitarbeiter!$D302),TODAY()),Einstellungen!$F$13:$F$67)))*N(Mitarbeiter!$E302)/IF(Einstellungen!$C$11="7 Tage",7,5),N('Ist-Stunden'!AY302)+(N(Krankheitstage!CJ302)+N(Krankheitstage!CV302))*N($C302))))</f>
        <v/>
      </c>
      <c r="CD302" s="76">
        <f>IF($B302="",0,IF(Einstellungen!$C$10="Ja",MAX(IF(Einstellungen!$C$11="7 Tage",MAX(0,(MIN(DATE(2029,12,0),IF(Mitarbeiter!$D302="",DATE(2029,12,0),Mitarbeiter!$D302),TODAY()))-(MAX(DATE(2029,11,1),Mitarbeiter!$C302))+1),MAX(0,NETWORKDAYS(MAX(DATE(2029,11,1),Mitarbeiter!$C302),MIN(DATE(2029,12,0),IF(Mitarbeiter!$D302="",DATE(2029,12,0),Mitarbeiter!$D302),TODAY()),Einstellungen!$F$13:$F$67)))*N(Mitarbeiter!$E302)/IF(Einstellungen!$C$11="7 Tage",7,5),N('Ist-Stunden'!AZ302)),MAX(IF(Einstellungen!$C$11="7 Tage",MAX(0,(MIN(DATE(2029,12,0),IF(Mitarbeiter!$D302="",DATE(2029,12,0),Mitarbeiter!$D302),TODAY()))-(MAX(DATE(2029,11,1),Mitarbeiter!$C302))+1),MAX(0,NETWORKDAYS(MAX(DATE(2029,11,1),Mitarbeiter!$C302),MIN(DATE(2029,12,0),IF(Mitarbeiter!$D302="",DATE(2029,12,0),Mitarbeiter!$D302),TODAY()),Einstellungen!$F$13:$F$67)))*N(Mitarbeiter!$E302)/IF(Einstellungen!$C$11="7 Tage",7,5),N('Ist-Stunden'!AZ302)+(N(Krankheitstage!CK302)+N(Krankheitstage!CW302))*N($C302))))</f>
        <v/>
      </c>
      <c r="CE302" s="76">
        <f>IF($B302="",0,IF(Einstellungen!$C$10="Ja",MAX(IF(Einstellungen!$C$11="7 Tage",MAX(0,(MIN(DATE(2029,13,0),IF(Mitarbeiter!$D302="",DATE(2029,13,0),Mitarbeiter!$D302),TODAY()))-(MAX(DATE(2029,12,1),Mitarbeiter!$C302))+1),MAX(0,NETWORKDAYS(MAX(DATE(2029,12,1),Mitarbeiter!$C302),MIN(DATE(2029,13,0),IF(Mitarbeiter!$D302="",DATE(2029,13,0),Mitarbeiter!$D302),TODAY()),Einstellungen!$F$13:$F$67)))*N(Mitarbeiter!$E302)/IF(Einstellungen!$C$11="7 Tage",7,5),N('Ist-Stunden'!BA302)),MAX(IF(Einstellungen!$C$11="7 Tage",MAX(0,(MIN(DATE(2029,13,0),IF(Mitarbeiter!$D302="",DATE(2029,13,0),Mitarbeiter!$D302),TODAY()))-(MAX(DATE(2029,12,1),Mitarbeiter!$C302))+1),MAX(0,NETWORKDAYS(MAX(DATE(2029,12,1),Mitarbeiter!$C302),MIN(DATE(2029,13,0),IF(Mitarbeiter!$D302="",DATE(2029,13,0),Mitarbeiter!$D302),TODAY()),Einstellungen!$F$13:$F$67)))*N(Mitarbeiter!$E302)/IF(Einstellungen!$C$11="7 Tage",7,5),N('Ist-Stunden'!BA302)+(N(Krankheitstage!CL302)+N(Krankheitstage!CX302))*N($C302))))</f>
        <v/>
      </c>
      <c r="CF302" s="76">
        <f>IF($B302="",0,IF(Einstellungen!$C$10="Ja",MAX(IF(Einstellungen!$C$11="7 Tage",MAX(0,(MIN(DATE(2030,2,0),IF(Mitarbeiter!$D302="",DATE(2030,2,0),Mitarbeiter!$D302),TODAY()))-(MAX(DATE(2030,1,1),Mitarbeiter!$C302))+1),MAX(0,NETWORKDAYS(MAX(DATE(2030,1,1),Mitarbeiter!$C302),MIN(DATE(2030,2,0),IF(Mitarbeiter!$D302="",DATE(2030,2,0),Mitarbeiter!$D302),TODAY()),Einstellungen!$F$13:$F$67)))*N(Mitarbeiter!$E302)/IF(Einstellungen!$C$11="7 Tage",7,5),N('Ist-Stunden'!BB302)),MAX(IF(Einstellungen!$C$11="7 Tage",MAX(0,(MIN(DATE(2030,2,0),IF(Mitarbeiter!$D302="",DATE(2030,2,0),Mitarbeiter!$D302),TODAY()))-(MAX(DATE(2030,1,1),Mitarbeiter!$C302))+1),MAX(0,NETWORKDAYS(MAX(DATE(2030,1,1),Mitarbeiter!$C302),MIN(DATE(2030,2,0),IF(Mitarbeiter!$D302="",DATE(2030,2,0),Mitarbeiter!$D302),TODAY()),Einstellungen!$F$13:$F$67)))*N(Mitarbeiter!$E302)/IF(Einstellungen!$C$11="7 Tage",7,5),N('Ist-Stunden'!BB302)+(N(Krankheitstage!CY302)+N(Krankheitstage!DK302))*N($C302))))</f>
        <v/>
      </c>
      <c r="CG302" s="76">
        <f>IF($B302="",0,IF(Einstellungen!$C$10="Ja",MAX(IF(Einstellungen!$C$11="7 Tage",MAX(0,(MIN(DATE(2030,3,0),IF(Mitarbeiter!$D302="",DATE(2030,3,0),Mitarbeiter!$D302),TODAY()))-(MAX(DATE(2030,2,1),Mitarbeiter!$C302))+1),MAX(0,NETWORKDAYS(MAX(DATE(2030,2,1),Mitarbeiter!$C302),MIN(DATE(2030,3,0),IF(Mitarbeiter!$D302="",DATE(2030,3,0),Mitarbeiter!$D302),TODAY()),Einstellungen!$F$13:$F$67)))*N(Mitarbeiter!$E302)/IF(Einstellungen!$C$11="7 Tage",7,5),N('Ist-Stunden'!BC302)),MAX(IF(Einstellungen!$C$11="7 Tage",MAX(0,(MIN(DATE(2030,3,0),IF(Mitarbeiter!$D302="",DATE(2030,3,0),Mitarbeiter!$D302),TODAY()))-(MAX(DATE(2030,2,1),Mitarbeiter!$C302))+1),MAX(0,NETWORKDAYS(MAX(DATE(2030,2,1),Mitarbeiter!$C302),MIN(DATE(2030,3,0),IF(Mitarbeiter!$D302="",DATE(2030,3,0),Mitarbeiter!$D302),TODAY()),Einstellungen!$F$13:$F$67)))*N(Mitarbeiter!$E302)/IF(Einstellungen!$C$11="7 Tage",7,5),N('Ist-Stunden'!BC302)+(N(Krankheitstage!CZ302)+N(Krankheitstage!DL302))*N($C302))))</f>
        <v/>
      </c>
      <c r="CH302" s="76">
        <f>IF($B302="",0,IF(Einstellungen!$C$10="Ja",MAX(IF(Einstellungen!$C$11="7 Tage",MAX(0,(MIN(DATE(2030,4,0),IF(Mitarbeiter!$D302="",DATE(2030,4,0),Mitarbeiter!$D302),TODAY()))-(MAX(DATE(2030,3,1),Mitarbeiter!$C302))+1),MAX(0,NETWORKDAYS(MAX(DATE(2030,3,1),Mitarbeiter!$C302),MIN(DATE(2030,4,0),IF(Mitarbeiter!$D302="",DATE(2030,4,0),Mitarbeiter!$D302),TODAY()),Einstellungen!$F$13:$F$67)))*N(Mitarbeiter!$E302)/IF(Einstellungen!$C$11="7 Tage",7,5),N('Ist-Stunden'!BD302)),MAX(IF(Einstellungen!$C$11="7 Tage",MAX(0,(MIN(DATE(2030,4,0),IF(Mitarbeiter!$D302="",DATE(2030,4,0),Mitarbeiter!$D302),TODAY()))-(MAX(DATE(2030,3,1),Mitarbeiter!$C302))+1),MAX(0,NETWORKDAYS(MAX(DATE(2030,3,1),Mitarbeiter!$C302),MIN(DATE(2030,4,0),IF(Mitarbeiter!$D302="",DATE(2030,4,0),Mitarbeiter!$D302),TODAY()),Einstellungen!$F$13:$F$67)))*N(Mitarbeiter!$E302)/IF(Einstellungen!$C$11="7 Tage",7,5),N('Ist-Stunden'!BD302)+(N(Krankheitstage!DA302)+N(Krankheitstage!DM302))*N($C302))))</f>
        <v/>
      </c>
      <c r="CI302" s="76">
        <f>IF($B302="",0,IF(Einstellungen!$C$10="Ja",MAX(IF(Einstellungen!$C$11="7 Tage",MAX(0,(MIN(DATE(2030,5,0),IF(Mitarbeiter!$D302="",DATE(2030,5,0),Mitarbeiter!$D302),TODAY()))-(MAX(DATE(2030,4,1),Mitarbeiter!$C302))+1),MAX(0,NETWORKDAYS(MAX(DATE(2030,4,1),Mitarbeiter!$C302),MIN(DATE(2030,5,0),IF(Mitarbeiter!$D302="",DATE(2030,5,0),Mitarbeiter!$D302),TODAY()),Einstellungen!$F$13:$F$67)))*N(Mitarbeiter!$E302)/IF(Einstellungen!$C$11="7 Tage",7,5),N('Ist-Stunden'!BE302)),MAX(IF(Einstellungen!$C$11="7 Tage",MAX(0,(MIN(DATE(2030,5,0),IF(Mitarbeiter!$D302="",DATE(2030,5,0),Mitarbeiter!$D302),TODAY()))-(MAX(DATE(2030,4,1),Mitarbeiter!$C302))+1),MAX(0,NETWORKDAYS(MAX(DATE(2030,4,1),Mitarbeiter!$C302),MIN(DATE(2030,5,0),IF(Mitarbeiter!$D302="",DATE(2030,5,0),Mitarbeiter!$D302),TODAY()),Einstellungen!$F$13:$F$67)))*N(Mitarbeiter!$E302)/IF(Einstellungen!$C$11="7 Tage",7,5),N('Ist-Stunden'!BE302)+(N(Krankheitstage!DB302)+N(Krankheitstage!DN302))*N($C302))))</f>
        <v/>
      </c>
      <c r="CJ302" s="76">
        <f>IF($B302="",0,IF(Einstellungen!$C$10="Ja",MAX(IF(Einstellungen!$C$11="7 Tage",MAX(0,(MIN(DATE(2030,6,0),IF(Mitarbeiter!$D302="",DATE(2030,6,0),Mitarbeiter!$D302),TODAY()))-(MAX(DATE(2030,5,1),Mitarbeiter!$C302))+1),MAX(0,NETWORKDAYS(MAX(DATE(2030,5,1),Mitarbeiter!$C302),MIN(DATE(2030,6,0),IF(Mitarbeiter!$D302="",DATE(2030,6,0),Mitarbeiter!$D302),TODAY()),Einstellungen!$F$13:$F$67)))*N(Mitarbeiter!$E302)/IF(Einstellungen!$C$11="7 Tage",7,5),N('Ist-Stunden'!BF302)),MAX(IF(Einstellungen!$C$11="7 Tage",MAX(0,(MIN(DATE(2030,6,0),IF(Mitarbeiter!$D302="",DATE(2030,6,0),Mitarbeiter!$D302),TODAY()))-(MAX(DATE(2030,5,1),Mitarbeiter!$C302))+1),MAX(0,NETWORKDAYS(MAX(DATE(2030,5,1),Mitarbeiter!$C302),MIN(DATE(2030,6,0),IF(Mitarbeiter!$D302="",DATE(2030,6,0),Mitarbeiter!$D302),TODAY()),Einstellungen!$F$13:$F$67)))*N(Mitarbeiter!$E302)/IF(Einstellungen!$C$11="7 Tage",7,5),N('Ist-Stunden'!BF302)+(N(Krankheitstage!DC302)+N(Krankheitstage!DO302))*N($C302))))</f>
        <v/>
      </c>
      <c r="CK302" s="76">
        <f>IF($B302="",0,IF(Einstellungen!$C$10="Ja",MAX(IF(Einstellungen!$C$11="7 Tage",MAX(0,(MIN(DATE(2030,7,0),IF(Mitarbeiter!$D302="",DATE(2030,7,0),Mitarbeiter!$D302),TODAY()))-(MAX(DATE(2030,6,1),Mitarbeiter!$C302))+1),MAX(0,NETWORKDAYS(MAX(DATE(2030,6,1),Mitarbeiter!$C302),MIN(DATE(2030,7,0),IF(Mitarbeiter!$D302="",DATE(2030,7,0),Mitarbeiter!$D302),TODAY()),Einstellungen!$F$13:$F$67)))*N(Mitarbeiter!$E302)/IF(Einstellungen!$C$11="7 Tage",7,5),N('Ist-Stunden'!BG302)),MAX(IF(Einstellungen!$C$11="7 Tage",MAX(0,(MIN(DATE(2030,7,0),IF(Mitarbeiter!$D302="",DATE(2030,7,0),Mitarbeiter!$D302),TODAY()))-(MAX(DATE(2030,6,1),Mitarbeiter!$C302))+1),MAX(0,NETWORKDAYS(MAX(DATE(2030,6,1),Mitarbeiter!$C302),MIN(DATE(2030,7,0),IF(Mitarbeiter!$D302="",DATE(2030,7,0),Mitarbeiter!$D302),TODAY()),Einstellungen!$F$13:$F$67)))*N(Mitarbeiter!$E302)/IF(Einstellungen!$C$11="7 Tage",7,5),N('Ist-Stunden'!BG302)+(N(Krankheitstage!DD302)+N(Krankheitstage!DP302))*N($C302))))</f>
        <v/>
      </c>
      <c r="CL302" s="76">
        <f>IF($B302="",0,IF(Einstellungen!$C$10="Ja",MAX(IF(Einstellungen!$C$11="7 Tage",MAX(0,(MIN(DATE(2030,8,0),IF(Mitarbeiter!$D302="",DATE(2030,8,0),Mitarbeiter!$D302),TODAY()))-(MAX(DATE(2030,7,1),Mitarbeiter!$C302))+1),MAX(0,NETWORKDAYS(MAX(DATE(2030,7,1),Mitarbeiter!$C302),MIN(DATE(2030,8,0),IF(Mitarbeiter!$D302="",DATE(2030,8,0),Mitarbeiter!$D302),TODAY()),Einstellungen!$F$13:$F$67)))*N(Mitarbeiter!$E302)/IF(Einstellungen!$C$11="7 Tage",7,5),N('Ist-Stunden'!BH302)),MAX(IF(Einstellungen!$C$11="7 Tage",MAX(0,(MIN(DATE(2030,8,0),IF(Mitarbeiter!$D302="",DATE(2030,8,0),Mitarbeiter!$D302),TODAY()))-(MAX(DATE(2030,7,1),Mitarbeiter!$C302))+1),MAX(0,NETWORKDAYS(MAX(DATE(2030,7,1),Mitarbeiter!$C302),MIN(DATE(2030,8,0),IF(Mitarbeiter!$D302="",DATE(2030,8,0),Mitarbeiter!$D302),TODAY()),Einstellungen!$F$13:$F$67)))*N(Mitarbeiter!$E302)/IF(Einstellungen!$C$11="7 Tage",7,5),N('Ist-Stunden'!BH302)+(N(Krankheitstage!DE302)+N(Krankheitstage!DQ302))*N($C302))))</f>
        <v/>
      </c>
      <c r="CM302" s="76">
        <f>IF($B302="",0,IF(Einstellungen!$C$10="Ja",MAX(IF(Einstellungen!$C$11="7 Tage",MAX(0,(MIN(DATE(2030,9,0),IF(Mitarbeiter!$D302="",DATE(2030,9,0),Mitarbeiter!$D302),TODAY()))-(MAX(DATE(2030,8,1),Mitarbeiter!$C302))+1),MAX(0,NETWORKDAYS(MAX(DATE(2030,8,1),Mitarbeiter!$C302),MIN(DATE(2030,9,0),IF(Mitarbeiter!$D302="",DATE(2030,9,0),Mitarbeiter!$D302),TODAY()),Einstellungen!$F$13:$F$67)))*N(Mitarbeiter!$E302)/IF(Einstellungen!$C$11="7 Tage",7,5),N('Ist-Stunden'!BI302)),MAX(IF(Einstellungen!$C$11="7 Tage",MAX(0,(MIN(DATE(2030,9,0),IF(Mitarbeiter!$D302="",DATE(2030,9,0),Mitarbeiter!$D302),TODAY()))-(MAX(DATE(2030,8,1),Mitarbeiter!$C302))+1),MAX(0,NETWORKDAYS(MAX(DATE(2030,8,1),Mitarbeiter!$C302),MIN(DATE(2030,9,0),IF(Mitarbeiter!$D302="",DATE(2030,9,0),Mitarbeiter!$D302),TODAY()),Einstellungen!$F$13:$F$67)))*N(Mitarbeiter!$E302)/IF(Einstellungen!$C$11="7 Tage",7,5),N('Ist-Stunden'!BI302)+(N(Krankheitstage!DF302)+N(Krankheitstage!DR302))*N($C302))))</f>
        <v/>
      </c>
      <c r="CN302" s="76">
        <f>IF($B302="",0,IF(Einstellungen!$C$10="Ja",MAX(IF(Einstellungen!$C$11="7 Tage",MAX(0,(MIN(DATE(2030,10,0),IF(Mitarbeiter!$D302="",DATE(2030,10,0),Mitarbeiter!$D302),TODAY()))-(MAX(DATE(2030,9,1),Mitarbeiter!$C302))+1),MAX(0,NETWORKDAYS(MAX(DATE(2030,9,1),Mitarbeiter!$C302),MIN(DATE(2030,10,0),IF(Mitarbeiter!$D302="",DATE(2030,10,0),Mitarbeiter!$D302),TODAY()),Einstellungen!$F$13:$F$67)))*N(Mitarbeiter!$E302)/IF(Einstellungen!$C$11="7 Tage",7,5),N('Ist-Stunden'!BJ302)),MAX(IF(Einstellungen!$C$11="7 Tage",MAX(0,(MIN(DATE(2030,10,0),IF(Mitarbeiter!$D302="",DATE(2030,10,0),Mitarbeiter!$D302),TODAY()))-(MAX(DATE(2030,9,1),Mitarbeiter!$C302))+1),MAX(0,NETWORKDAYS(MAX(DATE(2030,9,1),Mitarbeiter!$C302),MIN(DATE(2030,10,0),IF(Mitarbeiter!$D302="",DATE(2030,10,0),Mitarbeiter!$D302),TODAY()),Einstellungen!$F$13:$F$67)))*N(Mitarbeiter!$E302)/IF(Einstellungen!$C$11="7 Tage",7,5),N('Ist-Stunden'!BJ302)+(N(Krankheitstage!DG302)+N(Krankheitstage!DS302))*N($C302))))</f>
        <v/>
      </c>
      <c r="CO302" s="76">
        <f>IF($B302="",0,IF(Einstellungen!$C$10="Ja",MAX(IF(Einstellungen!$C$11="7 Tage",MAX(0,(MIN(DATE(2030,11,0),IF(Mitarbeiter!$D302="",DATE(2030,11,0),Mitarbeiter!$D302),TODAY()))-(MAX(DATE(2030,10,1),Mitarbeiter!$C302))+1),MAX(0,NETWORKDAYS(MAX(DATE(2030,10,1),Mitarbeiter!$C302),MIN(DATE(2030,11,0),IF(Mitarbeiter!$D302="",DATE(2030,11,0),Mitarbeiter!$D302),TODAY()),Einstellungen!$F$13:$F$67)))*N(Mitarbeiter!$E302)/IF(Einstellungen!$C$11="7 Tage",7,5),N('Ist-Stunden'!BK302)),MAX(IF(Einstellungen!$C$11="7 Tage",MAX(0,(MIN(DATE(2030,11,0),IF(Mitarbeiter!$D302="",DATE(2030,11,0),Mitarbeiter!$D302),TODAY()))-(MAX(DATE(2030,10,1),Mitarbeiter!$C302))+1),MAX(0,NETWORKDAYS(MAX(DATE(2030,10,1),Mitarbeiter!$C302),MIN(DATE(2030,11,0),IF(Mitarbeiter!$D302="",DATE(2030,11,0),Mitarbeiter!$D302),TODAY()),Einstellungen!$F$13:$F$67)))*N(Mitarbeiter!$E302)/IF(Einstellungen!$C$11="7 Tage",7,5),N('Ist-Stunden'!BK302)+(N(Krankheitstage!DH302)+N(Krankheitstage!DT302))*N($C302))))</f>
        <v/>
      </c>
      <c r="CP302" s="76">
        <f>IF($B302="",0,IF(Einstellungen!$C$10="Ja",MAX(IF(Einstellungen!$C$11="7 Tage",MAX(0,(MIN(DATE(2030,12,0),IF(Mitarbeiter!$D302="",DATE(2030,12,0),Mitarbeiter!$D302),TODAY()))-(MAX(DATE(2030,11,1),Mitarbeiter!$C302))+1),MAX(0,NETWORKDAYS(MAX(DATE(2030,11,1),Mitarbeiter!$C302),MIN(DATE(2030,12,0),IF(Mitarbeiter!$D302="",DATE(2030,12,0),Mitarbeiter!$D302),TODAY()),Einstellungen!$F$13:$F$67)))*N(Mitarbeiter!$E302)/IF(Einstellungen!$C$11="7 Tage",7,5),N('Ist-Stunden'!BL302)),MAX(IF(Einstellungen!$C$11="7 Tage",MAX(0,(MIN(DATE(2030,12,0),IF(Mitarbeiter!$D302="",DATE(2030,12,0),Mitarbeiter!$D302),TODAY()))-(MAX(DATE(2030,11,1),Mitarbeiter!$C302))+1),MAX(0,NETWORKDAYS(MAX(DATE(2030,11,1),Mitarbeiter!$C302),MIN(DATE(2030,12,0),IF(Mitarbeiter!$D302="",DATE(2030,12,0),Mitarbeiter!$D302),TODAY()),Einstellungen!$F$13:$F$67)))*N(Mitarbeiter!$E302)/IF(Einstellungen!$C$11="7 Tage",7,5),N('Ist-Stunden'!BL302)+(N(Krankheitstage!DI302)+N(Krankheitstage!DU302))*N($C302))))</f>
        <v/>
      </c>
      <c r="CQ302" s="76">
        <f>IF($B302="",0,IF(Einstellungen!$C$10="Ja",MAX(IF(Einstellungen!$C$11="7 Tage",MAX(0,(MIN(DATE(2030,13,0),IF(Mitarbeiter!$D302="",DATE(2030,13,0),Mitarbeiter!$D302),TODAY()))-(MAX(DATE(2030,12,1),Mitarbeiter!$C302))+1),MAX(0,NETWORKDAYS(MAX(DATE(2030,12,1),Mitarbeiter!$C302),MIN(DATE(2030,13,0),IF(Mitarbeiter!$D302="",DATE(2030,13,0),Mitarbeiter!$D302),TODAY()),Einstellungen!$F$13:$F$67)))*N(Mitarbeiter!$E302)/IF(Einstellungen!$C$11="7 Tage",7,5),N('Ist-Stunden'!BM302)),MAX(IF(Einstellungen!$C$11="7 Tage",MAX(0,(MIN(DATE(2030,13,0),IF(Mitarbeiter!$D302="",DATE(2030,13,0),Mitarbeiter!$D302),TODAY()))-(MAX(DATE(2030,12,1),Mitarbeiter!$C302))+1),MAX(0,NETWORKDAYS(MAX(DATE(2030,12,1),Mitarbeiter!$C302),MIN(DATE(2030,13,0),IF(Mitarbeiter!$D302="",DATE(2030,13,0),Mitarbeiter!$D302),TODAY()),Einstellungen!$F$13:$F$67)))*N(Mitarbeiter!$E302)/IF(Einstellungen!$C$11="7 Tage",7,5),N('Ist-Stunden'!BM302)+(N(Krankheitstage!DJ302)+N(Krankheitstage!DV302))*N($C302))))</f>
        <v/>
      </c>
    </row>
    <row r="303">
      <c r="A303" s="73">
        <f>IF(Mitarbeiter!B303="","",Mitarbeiter!A303)</f>
        <v/>
      </c>
      <c r="B303" s="6">
        <f>IF(Mitarbeiter!B303="","",Mitarbeiter!B303)</f>
        <v/>
      </c>
      <c r="C303" s="74">
        <f>IF(Mitarbeiter!B303="","",Mitarbeiter!F303)</f>
        <v/>
      </c>
      <c r="D303" s="75">
        <f>N(INDEX(Krankheitstage!$G303:$DV303,1,(Einstellungen!$C$3-2026)*24+1))</f>
        <v/>
      </c>
      <c r="E303" s="75">
        <f>N(INDEX(Krankheitstage!$G303:$DV303,1,(Einstellungen!$C$3-2026)*24+2))</f>
        <v/>
      </c>
      <c r="F303" s="75">
        <f>N(INDEX(Krankheitstage!$G303:$DV303,1,(Einstellungen!$C$3-2026)*24+3))</f>
        <v/>
      </c>
      <c r="G303" s="75">
        <f>N(INDEX(Krankheitstage!$G303:$DV303,1,(Einstellungen!$C$3-2026)*24+4))</f>
        <v/>
      </c>
      <c r="H303" s="75">
        <f>N(INDEX(Krankheitstage!$G303:$DV303,1,(Einstellungen!$C$3-2026)*24+5))</f>
        <v/>
      </c>
      <c r="I303" s="75">
        <f>N(INDEX(Krankheitstage!$G303:$DV303,1,(Einstellungen!$C$3-2026)*24+6))</f>
        <v/>
      </c>
      <c r="J303" s="75">
        <f>N(INDEX(Krankheitstage!$G303:$DV303,1,(Einstellungen!$C$3-2026)*24+7))</f>
        <v/>
      </c>
      <c r="K303" s="75">
        <f>N(INDEX(Krankheitstage!$G303:$DV303,1,(Einstellungen!$C$3-2026)*24+8))</f>
        <v/>
      </c>
      <c r="L303" s="75">
        <f>N(INDEX(Krankheitstage!$G303:$DV303,1,(Einstellungen!$C$3-2026)*24+9))</f>
        <v/>
      </c>
      <c r="M303" s="75">
        <f>N(INDEX(Krankheitstage!$G303:$DV303,1,(Einstellungen!$C$3-2026)*24+10))</f>
        <v/>
      </c>
      <c r="N303" s="75">
        <f>N(INDEX(Krankheitstage!$G303:$DV303,1,(Einstellungen!$C$3-2026)*24+11))</f>
        <v/>
      </c>
      <c r="O303" s="75">
        <f>N(INDEX(Krankheitstage!$G303:$DV303,1,(Einstellungen!$C$3-2026)*24+12))</f>
        <v/>
      </c>
      <c r="P303" s="75">
        <f>IF($B303="","",SUM(D303:O303))</f>
        <v/>
      </c>
      <c r="Q303" s="75">
        <f>N(INDEX(Krankheitstage!$G303:$DV303,1,(Einstellungen!$C$3-2026)*24+13))</f>
        <v/>
      </c>
      <c r="R303" s="75">
        <f>N(INDEX(Krankheitstage!$G303:$DV303,1,(Einstellungen!$C$3-2026)*24+14))</f>
        <v/>
      </c>
      <c r="S303" s="75">
        <f>N(INDEX(Krankheitstage!$G303:$DV303,1,(Einstellungen!$C$3-2026)*24+15))</f>
        <v/>
      </c>
      <c r="T303" s="75">
        <f>N(INDEX(Krankheitstage!$G303:$DV303,1,(Einstellungen!$C$3-2026)*24+16))</f>
        <v/>
      </c>
      <c r="U303" s="75">
        <f>N(INDEX(Krankheitstage!$G303:$DV303,1,(Einstellungen!$C$3-2026)*24+17))</f>
        <v/>
      </c>
      <c r="V303" s="75">
        <f>N(INDEX(Krankheitstage!$G303:$DV303,1,(Einstellungen!$C$3-2026)*24+18))</f>
        <v/>
      </c>
      <c r="W303" s="75">
        <f>N(INDEX(Krankheitstage!$G303:$DV303,1,(Einstellungen!$C$3-2026)*24+19))</f>
        <v/>
      </c>
      <c r="X303" s="75">
        <f>N(INDEX(Krankheitstage!$G303:$DV303,1,(Einstellungen!$C$3-2026)*24+20))</f>
        <v/>
      </c>
      <c r="Y303" s="75">
        <f>N(INDEX(Krankheitstage!$G303:$DV303,1,(Einstellungen!$C$3-2026)*24+21))</f>
        <v/>
      </c>
      <c r="Z303" s="75">
        <f>N(INDEX(Krankheitstage!$G303:$DV303,1,(Einstellungen!$C$3-2026)*24+22))</f>
        <v/>
      </c>
      <c r="AA303" s="75">
        <f>N(INDEX(Krankheitstage!$G303:$DV303,1,(Einstellungen!$C$3-2026)*24+23))</f>
        <v/>
      </c>
      <c r="AB303" s="75">
        <f>N(INDEX(Krankheitstage!$G303:$DV303,1,(Einstellungen!$C$3-2026)*24+24))</f>
        <v/>
      </c>
      <c r="AC303" s="75">
        <f>IF($B303="","",SUM(Q303:AB303))</f>
        <v/>
      </c>
      <c r="AD303" s="75">
        <f>IF($B303="","",SUM(P303,AC303))</f>
        <v/>
      </c>
      <c r="AE303" s="76">
        <f>IF($B303="","",AD303*N(C303))</f>
        <v/>
      </c>
      <c r="AF303" s="75">
        <f>IF($B303="","",Krankheitstage!E303)</f>
        <v/>
      </c>
      <c r="AG303" s="76">
        <f>IF($B303="","",AF303*N(C303))</f>
        <v/>
      </c>
      <c r="AH303" s="76">
        <f>IF($B303="","",INDEX($AJ303:$CQ303,1,(Einstellungen!$C$3-2026)*12+1)+INDEX($AJ303:$CQ303,1,(Einstellungen!$C$3-2026)*12+2)+INDEX($AJ303:$CQ303,1,(Einstellungen!$C$3-2026)*12+3)+INDEX($AJ303:$CQ303,1,(Einstellungen!$C$3-2026)*12+4)+INDEX($AJ303:$CQ303,1,(Einstellungen!$C$3-2026)*12+5)+INDEX($AJ303:$CQ303,1,(Einstellungen!$C$3-2026)*12+6)+INDEX($AJ303:$CQ303,1,(Einstellungen!$C$3-2026)*12+7)+INDEX($AJ303:$CQ303,1,(Einstellungen!$C$3-2026)*12+8)+INDEX($AJ303:$CQ303,1,(Einstellungen!$C$3-2026)*12+9)+INDEX($AJ303:$CQ303,1,(Einstellungen!$C$3-2026)*12+10)+INDEX($AJ303:$CQ303,1,(Einstellungen!$C$3-2026)*12+11)+INDEX($AJ303:$CQ303,1,(Einstellungen!$C$3-2026)*12+12))</f>
        <v/>
      </c>
      <c r="AI303" s="76">
        <f>IF($B303="","",SUM($AJ303:$CQ303))</f>
        <v/>
      </c>
      <c r="AJ303" s="76">
        <f>IF($B303="",0,IF(Einstellungen!$C$10="Ja",MAX(IF(Einstellungen!$C$11="7 Tage",MAX(0,(MIN(DATE(2026,2,0),IF(Mitarbeiter!$D303="",DATE(2026,2,0),Mitarbeiter!$D303),TODAY()))-(MAX(DATE(2026,1,1),Mitarbeiter!$C303))+1),MAX(0,NETWORKDAYS(MAX(DATE(2026,1,1),Mitarbeiter!$C303),MIN(DATE(2026,2,0),IF(Mitarbeiter!$D303="",DATE(2026,2,0),Mitarbeiter!$D303),TODAY()),Einstellungen!$F$13:$F$67)))*N(Mitarbeiter!$E303)/IF(Einstellungen!$C$11="7 Tage",7,5),N('Ist-Stunden'!F303)),MAX(IF(Einstellungen!$C$11="7 Tage",MAX(0,(MIN(DATE(2026,2,0),IF(Mitarbeiter!$D303="",DATE(2026,2,0),Mitarbeiter!$D303),TODAY()))-(MAX(DATE(2026,1,1),Mitarbeiter!$C303))+1),MAX(0,NETWORKDAYS(MAX(DATE(2026,1,1),Mitarbeiter!$C303),MIN(DATE(2026,2,0),IF(Mitarbeiter!$D303="",DATE(2026,2,0),Mitarbeiter!$D303),TODAY()),Einstellungen!$F$13:$F$67)))*N(Mitarbeiter!$E303)/IF(Einstellungen!$C$11="7 Tage",7,5),N('Ist-Stunden'!F303)+(N(Krankheitstage!G303)+N(Krankheitstage!S303))*N($C303))))</f>
        <v/>
      </c>
      <c r="AK303" s="76">
        <f>IF($B303="",0,IF(Einstellungen!$C$10="Ja",MAX(IF(Einstellungen!$C$11="7 Tage",MAX(0,(MIN(DATE(2026,3,0),IF(Mitarbeiter!$D303="",DATE(2026,3,0),Mitarbeiter!$D303),TODAY()))-(MAX(DATE(2026,2,1),Mitarbeiter!$C303))+1),MAX(0,NETWORKDAYS(MAX(DATE(2026,2,1),Mitarbeiter!$C303),MIN(DATE(2026,3,0),IF(Mitarbeiter!$D303="",DATE(2026,3,0),Mitarbeiter!$D303),TODAY()),Einstellungen!$F$13:$F$67)))*N(Mitarbeiter!$E303)/IF(Einstellungen!$C$11="7 Tage",7,5),N('Ist-Stunden'!G303)),MAX(IF(Einstellungen!$C$11="7 Tage",MAX(0,(MIN(DATE(2026,3,0),IF(Mitarbeiter!$D303="",DATE(2026,3,0),Mitarbeiter!$D303),TODAY()))-(MAX(DATE(2026,2,1),Mitarbeiter!$C303))+1),MAX(0,NETWORKDAYS(MAX(DATE(2026,2,1),Mitarbeiter!$C303),MIN(DATE(2026,3,0),IF(Mitarbeiter!$D303="",DATE(2026,3,0),Mitarbeiter!$D303),TODAY()),Einstellungen!$F$13:$F$67)))*N(Mitarbeiter!$E303)/IF(Einstellungen!$C$11="7 Tage",7,5),N('Ist-Stunden'!G303)+(N(Krankheitstage!H303)+N(Krankheitstage!T303))*N($C303))))</f>
        <v/>
      </c>
      <c r="AL303" s="76">
        <f>IF($B303="",0,IF(Einstellungen!$C$10="Ja",MAX(IF(Einstellungen!$C$11="7 Tage",MAX(0,(MIN(DATE(2026,4,0),IF(Mitarbeiter!$D303="",DATE(2026,4,0),Mitarbeiter!$D303),TODAY()))-(MAX(DATE(2026,3,1),Mitarbeiter!$C303))+1),MAX(0,NETWORKDAYS(MAX(DATE(2026,3,1),Mitarbeiter!$C303),MIN(DATE(2026,4,0),IF(Mitarbeiter!$D303="",DATE(2026,4,0),Mitarbeiter!$D303),TODAY()),Einstellungen!$F$13:$F$67)))*N(Mitarbeiter!$E303)/IF(Einstellungen!$C$11="7 Tage",7,5),N('Ist-Stunden'!H303)),MAX(IF(Einstellungen!$C$11="7 Tage",MAX(0,(MIN(DATE(2026,4,0),IF(Mitarbeiter!$D303="",DATE(2026,4,0),Mitarbeiter!$D303),TODAY()))-(MAX(DATE(2026,3,1),Mitarbeiter!$C303))+1),MAX(0,NETWORKDAYS(MAX(DATE(2026,3,1),Mitarbeiter!$C303),MIN(DATE(2026,4,0),IF(Mitarbeiter!$D303="",DATE(2026,4,0),Mitarbeiter!$D303),TODAY()),Einstellungen!$F$13:$F$67)))*N(Mitarbeiter!$E303)/IF(Einstellungen!$C$11="7 Tage",7,5),N('Ist-Stunden'!H303)+(N(Krankheitstage!I303)+N(Krankheitstage!U303))*N($C303))))</f>
        <v/>
      </c>
      <c r="AM303" s="76">
        <f>IF($B303="",0,IF(Einstellungen!$C$10="Ja",MAX(IF(Einstellungen!$C$11="7 Tage",MAX(0,(MIN(DATE(2026,5,0),IF(Mitarbeiter!$D303="",DATE(2026,5,0),Mitarbeiter!$D303),TODAY()))-(MAX(DATE(2026,4,1),Mitarbeiter!$C303))+1),MAX(0,NETWORKDAYS(MAX(DATE(2026,4,1),Mitarbeiter!$C303),MIN(DATE(2026,5,0),IF(Mitarbeiter!$D303="",DATE(2026,5,0),Mitarbeiter!$D303),TODAY()),Einstellungen!$F$13:$F$67)))*N(Mitarbeiter!$E303)/IF(Einstellungen!$C$11="7 Tage",7,5),N('Ist-Stunden'!I303)),MAX(IF(Einstellungen!$C$11="7 Tage",MAX(0,(MIN(DATE(2026,5,0),IF(Mitarbeiter!$D303="",DATE(2026,5,0),Mitarbeiter!$D303),TODAY()))-(MAX(DATE(2026,4,1),Mitarbeiter!$C303))+1),MAX(0,NETWORKDAYS(MAX(DATE(2026,4,1),Mitarbeiter!$C303),MIN(DATE(2026,5,0),IF(Mitarbeiter!$D303="",DATE(2026,5,0),Mitarbeiter!$D303),TODAY()),Einstellungen!$F$13:$F$67)))*N(Mitarbeiter!$E303)/IF(Einstellungen!$C$11="7 Tage",7,5),N('Ist-Stunden'!I303)+(N(Krankheitstage!J303)+N(Krankheitstage!V303))*N($C303))))</f>
        <v/>
      </c>
      <c r="AN303" s="76">
        <f>IF($B303="",0,IF(Einstellungen!$C$10="Ja",MAX(IF(Einstellungen!$C$11="7 Tage",MAX(0,(MIN(DATE(2026,6,0),IF(Mitarbeiter!$D303="",DATE(2026,6,0),Mitarbeiter!$D303),TODAY()))-(MAX(DATE(2026,5,1),Mitarbeiter!$C303))+1),MAX(0,NETWORKDAYS(MAX(DATE(2026,5,1),Mitarbeiter!$C303),MIN(DATE(2026,6,0),IF(Mitarbeiter!$D303="",DATE(2026,6,0),Mitarbeiter!$D303),TODAY()),Einstellungen!$F$13:$F$67)))*N(Mitarbeiter!$E303)/IF(Einstellungen!$C$11="7 Tage",7,5),N('Ist-Stunden'!J303)),MAX(IF(Einstellungen!$C$11="7 Tage",MAX(0,(MIN(DATE(2026,6,0),IF(Mitarbeiter!$D303="",DATE(2026,6,0),Mitarbeiter!$D303),TODAY()))-(MAX(DATE(2026,5,1),Mitarbeiter!$C303))+1),MAX(0,NETWORKDAYS(MAX(DATE(2026,5,1),Mitarbeiter!$C303),MIN(DATE(2026,6,0),IF(Mitarbeiter!$D303="",DATE(2026,6,0),Mitarbeiter!$D303),TODAY()),Einstellungen!$F$13:$F$67)))*N(Mitarbeiter!$E303)/IF(Einstellungen!$C$11="7 Tage",7,5),N('Ist-Stunden'!J303)+(N(Krankheitstage!K303)+N(Krankheitstage!W303))*N($C303))))</f>
        <v/>
      </c>
      <c r="AO303" s="76">
        <f>IF($B303="",0,IF(Einstellungen!$C$10="Ja",MAX(IF(Einstellungen!$C$11="7 Tage",MAX(0,(MIN(DATE(2026,7,0),IF(Mitarbeiter!$D303="",DATE(2026,7,0),Mitarbeiter!$D303),TODAY()))-(MAX(DATE(2026,6,1),Mitarbeiter!$C303))+1),MAX(0,NETWORKDAYS(MAX(DATE(2026,6,1),Mitarbeiter!$C303),MIN(DATE(2026,7,0),IF(Mitarbeiter!$D303="",DATE(2026,7,0),Mitarbeiter!$D303),TODAY()),Einstellungen!$F$13:$F$67)))*N(Mitarbeiter!$E303)/IF(Einstellungen!$C$11="7 Tage",7,5),N('Ist-Stunden'!K303)),MAX(IF(Einstellungen!$C$11="7 Tage",MAX(0,(MIN(DATE(2026,7,0),IF(Mitarbeiter!$D303="",DATE(2026,7,0),Mitarbeiter!$D303),TODAY()))-(MAX(DATE(2026,6,1),Mitarbeiter!$C303))+1),MAX(0,NETWORKDAYS(MAX(DATE(2026,6,1),Mitarbeiter!$C303),MIN(DATE(2026,7,0),IF(Mitarbeiter!$D303="",DATE(2026,7,0),Mitarbeiter!$D303),TODAY()),Einstellungen!$F$13:$F$67)))*N(Mitarbeiter!$E303)/IF(Einstellungen!$C$11="7 Tage",7,5),N('Ist-Stunden'!K303)+(N(Krankheitstage!L303)+N(Krankheitstage!X303))*N($C303))))</f>
        <v/>
      </c>
      <c r="AP303" s="76">
        <f>IF($B303="",0,IF(Einstellungen!$C$10="Ja",MAX(IF(Einstellungen!$C$11="7 Tage",MAX(0,(MIN(DATE(2026,8,0),IF(Mitarbeiter!$D303="",DATE(2026,8,0),Mitarbeiter!$D303),TODAY()))-(MAX(DATE(2026,7,1),Mitarbeiter!$C303))+1),MAX(0,NETWORKDAYS(MAX(DATE(2026,7,1),Mitarbeiter!$C303),MIN(DATE(2026,8,0),IF(Mitarbeiter!$D303="",DATE(2026,8,0),Mitarbeiter!$D303),TODAY()),Einstellungen!$F$13:$F$67)))*N(Mitarbeiter!$E303)/IF(Einstellungen!$C$11="7 Tage",7,5),N('Ist-Stunden'!L303)),MAX(IF(Einstellungen!$C$11="7 Tage",MAX(0,(MIN(DATE(2026,8,0),IF(Mitarbeiter!$D303="",DATE(2026,8,0),Mitarbeiter!$D303),TODAY()))-(MAX(DATE(2026,7,1),Mitarbeiter!$C303))+1),MAX(0,NETWORKDAYS(MAX(DATE(2026,7,1),Mitarbeiter!$C303),MIN(DATE(2026,8,0),IF(Mitarbeiter!$D303="",DATE(2026,8,0),Mitarbeiter!$D303),TODAY()),Einstellungen!$F$13:$F$67)))*N(Mitarbeiter!$E303)/IF(Einstellungen!$C$11="7 Tage",7,5),N('Ist-Stunden'!L303)+(N(Krankheitstage!M303)+N(Krankheitstage!Y303))*N($C303))))</f>
        <v/>
      </c>
      <c r="AQ303" s="76">
        <f>IF($B303="",0,IF(Einstellungen!$C$10="Ja",MAX(IF(Einstellungen!$C$11="7 Tage",MAX(0,(MIN(DATE(2026,9,0),IF(Mitarbeiter!$D303="",DATE(2026,9,0),Mitarbeiter!$D303),TODAY()))-(MAX(DATE(2026,8,1),Mitarbeiter!$C303))+1),MAX(0,NETWORKDAYS(MAX(DATE(2026,8,1),Mitarbeiter!$C303),MIN(DATE(2026,9,0),IF(Mitarbeiter!$D303="",DATE(2026,9,0),Mitarbeiter!$D303),TODAY()),Einstellungen!$F$13:$F$67)))*N(Mitarbeiter!$E303)/IF(Einstellungen!$C$11="7 Tage",7,5),N('Ist-Stunden'!M303)),MAX(IF(Einstellungen!$C$11="7 Tage",MAX(0,(MIN(DATE(2026,9,0),IF(Mitarbeiter!$D303="",DATE(2026,9,0),Mitarbeiter!$D303),TODAY()))-(MAX(DATE(2026,8,1),Mitarbeiter!$C303))+1),MAX(0,NETWORKDAYS(MAX(DATE(2026,8,1),Mitarbeiter!$C303),MIN(DATE(2026,9,0),IF(Mitarbeiter!$D303="",DATE(2026,9,0),Mitarbeiter!$D303),TODAY()),Einstellungen!$F$13:$F$67)))*N(Mitarbeiter!$E303)/IF(Einstellungen!$C$11="7 Tage",7,5),N('Ist-Stunden'!M303)+(N(Krankheitstage!N303)+N(Krankheitstage!Z303))*N($C303))))</f>
        <v/>
      </c>
      <c r="AR303" s="76">
        <f>IF($B303="",0,IF(Einstellungen!$C$10="Ja",MAX(IF(Einstellungen!$C$11="7 Tage",MAX(0,(MIN(DATE(2026,10,0),IF(Mitarbeiter!$D303="",DATE(2026,10,0),Mitarbeiter!$D303),TODAY()))-(MAX(DATE(2026,9,1),Mitarbeiter!$C303))+1),MAX(0,NETWORKDAYS(MAX(DATE(2026,9,1),Mitarbeiter!$C303),MIN(DATE(2026,10,0),IF(Mitarbeiter!$D303="",DATE(2026,10,0),Mitarbeiter!$D303),TODAY()),Einstellungen!$F$13:$F$67)))*N(Mitarbeiter!$E303)/IF(Einstellungen!$C$11="7 Tage",7,5),N('Ist-Stunden'!N303)),MAX(IF(Einstellungen!$C$11="7 Tage",MAX(0,(MIN(DATE(2026,10,0),IF(Mitarbeiter!$D303="",DATE(2026,10,0),Mitarbeiter!$D303),TODAY()))-(MAX(DATE(2026,9,1),Mitarbeiter!$C303))+1),MAX(0,NETWORKDAYS(MAX(DATE(2026,9,1),Mitarbeiter!$C303),MIN(DATE(2026,10,0),IF(Mitarbeiter!$D303="",DATE(2026,10,0),Mitarbeiter!$D303),TODAY()),Einstellungen!$F$13:$F$67)))*N(Mitarbeiter!$E303)/IF(Einstellungen!$C$11="7 Tage",7,5),N('Ist-Stunden'!N303)+(N(Krankheitstage!O303)+N(Krankheitstage!AA303))*N($C303))))</f>
        <v/>
      </c>
      <c r="AS303" s="76">
        <f>IF($B303="",0,IF(Einstellungen!$C$10="Ja",MAX(IF(Einstellungen!$C$11="7 Tage",MAX(0,(MIN(DATE(2026,11,0),IF(Mitarbeiter!$D303="",DATE(2026,11,0),Mitarbeiter!$D303),TODAY()))-(MAX(DATE(2026,10,1),Mitarbeiter!$C303))+1),MAX(0,NETWORKDAYS(MAX(DATE(2026,10,1),Mitarbeiter!$C303),MIN(DATE(2026,11,0),IF(Mitarbeiter!$D303="",DATE(2026,11,0),Mitarbeiter!$D303),TODAY()),Einstellungen!$F$13:$F$67)))*N(Mitarbeiter!$E303)/IF(Einstellungen!$C$11="7 Tage",7,5),N('Ist-Stunden'!O303)),MAX(IF(Einstellungen!$C$11="7 Tage",MAX(0,(MIN(DATE(2026,11,0),IF(Mitarbeiter!$D303="",DATE(2026,11,0),Mitarbeiter!$D303),TODAY()))-(MAX(DATE(2026,10,1),Mitarbeiter!$C303))+1),MAX(0,NETWORKDAYS(MAX(DATE(2026,10,1),Mitarbeiter!$C303),MIN(DATE(2026,11,0),IF(Mitarbeiter!$D303="",DATE(2026,11,0),Mitarbeiter!$D303),TODAY()),Einstellungen!$F$13:$F$67)))*N(Mitarbeiter!$E303)/IF(Einstellungen!$C$11="7 Tage",7,5),N('Ist-Stunden'!O303)+(N(Krankheitstage!P303)+N(Krankheitstage!AB303))*N($C303))))</f>
        <v/>
      </c>
      <c r="AT303" s="76">
        <f>IF($B303="",0,IF(Einstellungen!$C$10="Ja",MAX(IF(Einstellungen!$C$11="7 Tage",MAX(0,(MIN(DATE(2026,12,0),IF(Mitarbeiter!$D303="",DATE(2026,12,0),Mitarbeiter!$D303),TODAY()))-(MAX(DATE(2026,11,1),Mitarbeiter!$C303))+1),MAX(0,NETWORKDAYS(MAX(DATE(2026,11,1),Mitarbeiter!$C303),MIN(DATE(2026,12,0),IF(Mitarbeiter!$D303="",DATE(2026,12,0),Mitarbeiter!$D303),TODAY()),Einstellungen!$F$13:$F$67)))*N(Mitarbeiter!$E303)/IF(Einstellungen!$C$11="7 Tage",7,5),N('Ist-Stunden'!P303)),MAX(IF(Einstellungen!$C$11="7 Tage",MAX(0,(MIN(DATE(2026,12,0),IF(Mitarbeiter!$D303="",DATE(2026,12,0),Mitarbeiter!$D303),TODAY()))-(MAX(DATE(2026,11,1),Mitarbeiter!$C303))+1),MAX(0,NETWORKDAYS(MAX(DATE(2026,11,1),Mitarbeiter!$C303),MIN(DATE(2026,12,0),IF(Mitarbeiter!$D303="",DATE(2026,12,0),Mitarbeiter!$D303),TODAY()),Einstellungen!$F$13:$F$67)))*N(Mitarbeiter!$E303)/IF(Einstellungen!$C$11="7 Tage",7,5),N('Ist-Stunden'!P303)+(N(Krankheitstage!Q303)+N(Krankheitstage!AC303))*N($C303))))</f>
        <v/>
      </c>
      <c r="AU303" s="76">
        <f>IF($B303="",0,IF(Einstellungen!$C$10="Ja",MAX(IF(Einstellungen!$C$11="7 Tage",MAX(0,(MIN(DATE(2026,13,0),IF(Mitarbeiter!$D303="",DATE(2026,13,0),Mitarbeiter!$D303),TODAY()))-(MAX(DATE(2026,12,1),Mitarbeiter!$C303))+1),MAX(0,NETWORKDAYS(MAX(DATE(2026,12,1),Mitarbeiter!$C303),MIN(DATE(2026,13,0),IF(Mitarbeiter!$D303="",DATE(2026,13,0),Mitarbeiter!$D303),TODAY()),Einstellungen!$F$13:$F$67)))*N(Mitarbeiter!$E303)/IF(Einstellungen!$C$11="7 Tage",7,5),N('Ist-Stunden'!Q303)),MAX(IF(Einstellungen!$C$11="7 Tage",MAX(0,(MIN(DATE(2026,13,0),IF(Mitarbeiter!$D303="",DATE(2026,13,0),Mitarbeiter!$D303),TODAY()))-(MAX(DATE(2026,12,1),Mitarbeiter!$C303))+1),MAX(0,NETWORKDAYS(MAX(DATE(2026,12,1),Mitarbeiter!$C303),MIN(DATE(2026,13,0),IF(Mitarbeiter!$D303="",DATE(2026,13,0),Mitarbeiter!$D303),TODAY()),Einstellungen!$F$13:$F$67)))*N(Mitarbeiter!$E303)/IF(Einstellungen!$C$11="7 Tage",7,5),N('Ist-Stunden'!Q303)+(N(Krankheitstage!R303)+N(Krankheitstage!AD303))*N($C303))))</f>
        <v/>
      </c>
      <c r="AV303" s="76">
        <f>IF($B303="",0,IF(Einstellungen!$C$10="Ja",MAX(IF(Einstellungen!$C$11="7 Tage",MAX(0,(MIN(DATE(2027,2,0),IF(Mitarbeiter!$D303="",DATE(2027,2,0),Mitarbeiter!$D303),TODAY()))-(MAX(DATE(2027,1,1),Mitarbeiter!$C303))+1),MAX(0,NETWORKDAYS(MAX(DATE(2027,1,1),Mitarbeiter!$C303),MIN(DATE(2027,2,0),IF(Mitarbeiter!$D303="",DATE(2027,2,0),Mitarbeiter!$D303),TODAY()),Einstellungen!$F$13:$F$67)))*N(Mitarbeiter!$E303)/IF(Einstellungen!$C$11="7 Tage",7,5),N('Ist-Stunden'!R303)),MAX(IF(Einstellungen!$C$11="7 Tage",MAX(0,(MIN(DATE(2027,2,0),IF(Mitarbeiter!$D303="",DATE(2027,2,0),Mitarbeiter!$D303),TODAY()))-(MAX(DATE(2027,1,1),Mitarbeiter!$C303))+1),MAX(0,NETWORKDAYS(MAX(DATE(2027,1,1),Mitarbeiter!$C303),MIN(DATE(2027,2,0),IF(Mitarbeiter!$D303="",DATE(2027,2,0),Mitarbeiter!$D303),TODAY()),Einstellungen!$F$13:$F$67)))*N(Mitarbeiter!$E303)/IF(Einstellungen!$C$11="7 Tage",7,5),N('Ist-Stunden'!R303)+(N(Krankheitstage!AE303)+N(Krankheitstage!AQ303))*N($C303))))</f>
        <v/>
      </c>
      <c r="AW303" s="76">
        <f>IF($B303="",0,IF(Einstellungen!$C$10="Ja",MAX(IF(Einstellungen!$C$11="7 Tage",MAX(0,(MIN(DATE(2027,3,0),IF(Mitarbeiter!$D303="",DATE(2027,3,0),Mitarbeiter!$D303),TODAY()))-(MAX(DATE(2027,2,1),Mitarbeiter!$C303))+1),MAX(0,NETWORKDAYS(MAX(DATE(2027,2,1),Mitarbeiter!$C303),MIN(DATE(2027,3,0),IF(Mitarbeiter!$D303="",DATE(2027,3,0),Mitarbeiter!$D303),TODAY()),Einstellungen!$F$13:$F$67)))*N(Mitarbeiter!$E303)/IF(Einstellungen!$C$11="7 Tage",7,5),N('Ist-Stunden'!S303)),MAX(IF(Einstellungen!$C$11="7 Tage",MAX(0,(MIN(DATE(2027,3,0),IF(Mitarbeiter!$D303="",DATE(2027,3,0),Mitarbeiter!$D303),TODAY()))-(MAX(DATE(2027,2,1),Mitarbeiter!$C303))+1),MAX(0,NETWORKDAYS(MAX(DATE(2027,2,1),Mitarbeiter!$C303),MIN(DATE(2027,3,0),IF(Mitarbeiter!$D303="",DATE(2027,3,0),Mitarbeiter!$D303),TODAY()),Einstellungen!$F$13:$F$67)))*N(Mitarbeiter!$E303)/IF(Einstellungen!$C$11="7 Tage",7,5),N('Ist-Stunden'!S303)+(N(Krankheitstage!AF303)+N(Krankheitstage!AR303))*N($C303))))</f>
        <v/>
      </c>
      <c r="AX303" s="76">
        <f>IF($B303="",0,IF(Einstellungen!$C$10="Ja",MAX(IF(Einstellungen!$C$11="7 Tage",MAX(0,(MIN(DATE(2027,4,0),IF(Mitarbeiter!$D303="",DATE(2027,4,0),Mitarbeiter!$D303),TODAY()))-(MAX(DATE(2027,3,1),Mitarbeiter!$C303))+1),MAX(0,NETWORKDAYS(MAX(DATE(2027,3,1),Mitarbeiter!$C303),MIN(DATE(2027,4,0),IF(Mitarbeiter!$D303="",DATE(2027,4,0),Mitarbeiter!$D303),TODAY()),Einstellungen!$F$13:$F$67)))*N(Mitarbeiter!$E303)/IF(Einstellungen!$C$11="7 Tage",7,5),N('Ist-Stunden'!T303)),MAX(IF(Einstellungen!$C$11="7 Tage",MAX(0,(MIN(DATE(2027,4,0),IF(Mitarbeiter!$D303="",DATE(2027,4,0),Mitarbeiter!$D303),TODAY()))-(MAX(DATE(2027,3,1),Mitarbeiter!$C303))+1),MAX(0,NETWORKDAYS(MAX(DATE(2027,3,1),Mitarbeiter!$C303),MIN(DATE(2027,4,0),IF(Mitarbeiter!$D303="",DATE(2027,4,0),Mitarbeiter!$D303),TODAY()),Einstellungen!$F$13:$F$67)))*N(Mitarbeiter!$E303)/IF(Einstellungen!$C$11="7 Tage",7,5),N('Ist-Stunden'!T303)+(N(Krankheitstage!AG303)+N(Krankheitstage!AS303))*N($C303))))</f>
        <v/>
      </c>
      <c r="AY303" s="76">
        <f>IF($B303="",0,IF(Einstellungen!$C$10="Ja",MAX(IF(Einstellungen!$C$11="7 Tage",MAX(0,(MIN(DATE(2027,5,0),IF(Mitarbeiter!$D303="",DATE(2027,5,0),Mitarbeiter!$D303),TODAY()))-(MAX(DATE(2027,4,1),Mitarbeiter!$C303))+1),MAX(0,NETWORKDAYS(MAX(DATE(2027,4,1),Mitarbeiter!$C303),MIN(DATE(2027,5,0),IF(Mitarbeiter!$D303="",DATE(2027,5,0),Mitarbeiter!$D303),TODAY()),Einstellungen!$F$13:$F$67)))*N(Mitarbeiter!$E303)/IF(Einstellungen!$C$11="7 Tage",7,5),N('Ist-Stunden'!U303)),MAX(IF(Einstellungen!$C$11="7 Tage",MAX(0,(MIN(DATE(2027,5,0),IF(Mitarbeiter!$D303="",DATE(2027,5,0),Mitarbeiter!$D303),TODAY()))-(MAX(DATE(2027,4,1),Mitarbeiter!$C303))+1),MAX(0,NETWORKDAYS(MAX(DATE(2027,4,1),Mitarbeiter!$C303),MIN(DATE(2027,5,0),IF(Mitarbeiter!$D303="",DATE(2027,5,0),Mitarbeiter!$D303),TODAY()),Einstellungen!$F$13:$F$67)))*N(Mitarbeiter!$E303)/IF(Einstellungen!$C$11="7 Tage",7,5),N('Ist-Stunden'!U303)+(N(Krankheitstage!AH303)+N(Krankheitstage!AT303))*N($C303))))</f>
        <v/>
      </c>
      <c r="AZ303" s="76">
        <f>IF($B303="",0,IF(Einstellungen!$C$10="Ja",MAX(IF(Einstellungen!$C$11="7 Tage",MAX(0,(MIN(DATE(2027,6,0),IF(Mitarbeiter!$D303="",DATE(2027,6,0),Mitarbeiter!$D303),TODAY()))-(MAX(DATE(2027,5,1),Mitarbeiter!$C303))+1),MAX(0,NETWORKDAYS(MAX(DATE(2027,5,1),Mitarbeiter!$C303),MIN(DATE(2027,6,0),IF(Mitarbeiter!$D303="",DATE(2027,6,0),Mitarbeiter!$D303),TODAY()),Einstellungen!$F$13:$F$67)))*N(Mitarbeiter!$E303)/IF(Einstellungen!$C$11="7 Tage",7,5),N('Ist-Stunden'!V303)),MAX(IF(Einstellungen!$C$11="7 Tage",MAX(0,(MIN(DATE(2027,6,0),IF(Mitarbeiter!$D303="",DATE(2027,6,0),Mitarbeiter!$D303),TODAY()))-(MAX(DATE(2027,5,1),Mitarbeiter!$C303))+1),MAX(0,NETWORKDAYS(MAX(DATE(2027,5,1),Mitarbeiter!$C303),MIN(DATE(2027,6,0),IF(Mitarbeiter!$D303="",DATE(2027,6,0),Mitarbeiter!$D303),TODAY()),Einstellungen!$F$13:$F$67)))*N(Mitarbeiter!$E303)/IF(Einstellungen!$C$11="7 Tage",7,5),N('Ist-Stunden'!V303)+(N(Krankheitstage!AI303)+N(Krankheitstage!AU303))*N($C303))))</f>
        <v/>
      </c>
      <c r="BA303" s="76">
        <f>IF($B303="",0,IF(Einstellungen!$C$10="Ja",MAX(IF(Einstellungen!$C$11="7 Tage",MAX(0,(MIN(DATE(2027,7,0),IF(Mitarbeiter!$D303="",DATE(2027,7,0),Mitarbeiter!$D303),TODAY()))-(MAX(DATE(2027,6,1),Mitarbeiter!$C303))+1),MAX(0,NETWORKDAYS(MAX(DATE(2027,6,1),Mitarbeiter!$C303),MIN(DATE(2027,7,0),IF(Mitarbeiter!$D303="",DATE(2027,7,0),Mitarbeiter!$D303),TODAY()),Einstellungen!$F$13:$F$67)))*N(Mitarbeiter!$E303)/IF(Einstellungen!$C$11="7 Tage",7,5),N('Ist-Stunden'!W303)),MAX(IF(Einstellungen!$C$11="7 Tage",MAX(0,(MIN(DATE(2027,7,0),IF(Mitarbeiter!$D303="",DATE(2027,7,0),Mitarbeiter!$D303),TODAY()))-(MAX(DATE(2027,6,1),Mitarbeiter!$C303))+1),MAX(0,NETWORKDAYS(MAX(DATE(2027,6,1),Mitarbeiter!$C303),MIN(DATE(2027,7,0),IF(Mitarbeiter!$D303="",DATE(2027,7,0),Mitarbeiter!$D303),TODAY()),Einstellungen!$F$13:$F$67)))*N(Mitarbeiter!$E303)/IF(Einstellungen!$C$11="7 Tage",7,5),N('Ist-Stunden'!W303)+(N(Krankheitstage!AJ303)+N(Krankheitstage!AV303))*N($C303))))</f>
        <v/>
      </c>
      <c r="BB303" s="76">
        <f>IF($B303="",0,IF(Einstellungen!$C$10="Ja",MAX(IF(Einstellungen!$C$11="7 Tage",MAX(0,(MIN(DATE(2027,8,0),IF(Mitarbeiter!$D303="",DATE(2027,8,0),Mitarbeiter!$D303),TODAY()))-(MAX(DATE(2027,7,1),Mitarbeiter!$C303))+1),MAX(0,NETWORKDAYS(MAX(DATE(2027,7,1),Mitarbeiter!$C303),MIN(DATE(2027,8,0),IF(Mitarbeiter!$D303="",DATE(2027,8,0),Mitarbeiter!$D303),TODAY()),Einstellungen!$F$13:$F$67)))*N(Mitarbeiter!$E303)/IF(Einstellungen!$C$11="7 Tage",7,5),N('Ist-Stunden'!X303)),MAX(IF(Einstellungen!$C$11="7 Tage",MAX(0,(MIN(DATE(2027,8,0),IF(Mitarbeiter!$D303="",DATE(2027,8,0),Mitarbeiter!$D303),TODAY()))-(MAX(DATE(2027,7,1),Mitarbeiter!$C303))+1),MAX(0,NETWORKDAYS(MAX(DATE(2027,7,1),Mitarbeiter!$C303),MIN(DATE(2027,8,0),IF(Mitarbeiter!$D303="",DATE(2027,8,0),Mitarbeiter!$D303),TODAY()),Einstellungen!$F$13:$F$67)))*N(Mitarbeiter!$E303)/IF(Einstellungen!$C$11="7 Tage",7,5),N('Ist-Stunden'!X303)+(N(Krankheitstage!AK303)+N(Krankheitstage!AW303))*N($C303))))</f>
        <v/>
      </c>
      <c r="BC303" s="76">
        <f>IF($B303="",0,IF(Einstellungen!$C$10="Ja",MAX(IF(Einstellungen!$C$11="7 Tage",MAX(0,(MIN(DATE(2027,9,0),IF(Mitarbeiter!$D303="",DATE(2027,9,0),Mitarbeiter!$D303),TODAY()))-(MAX(DATE(2027,8,1),Mitarbeiter!$C303))+1),MAX(0,NETWORKDAYS(MAX(DATE(2027,8,1),Mitarbeiter!$C303),MIN(DATE(2027,9,0),IF(Mitarbeiter!$D303="",DATE(2027,9,0),Mitarbeiter!$D303),TODAY()),Einstellungen!$F$13:$F$67)))*N(Mitarbeiter!$E303)/IF(Einstellungen!$C$11="7 Tage",7,5),N('Ist-Stunden'!Y303)),MAX(IF(Einstellungen!$C$11="7 Tage",MAX(0,(MIN(DATE(2027,9,0),IF(Mitarbeiter!$D303="",DATE(2027,9,0),Mitarbeiter!$D303),TODAY()))-(MAX(DATE(2027,8,1),Mitarbeiter!$C303))+1),MAX(0,NETWORKDAYS(MAX(DATE(2027,8,1),Mitarbeiter!$C303),MIN(DATE(2027,9,0),IF(Mitarbeiter!$D303="",DATE(2027,9,0),Mitarbeiter!$D303),TODAY()),Einstellungen!$F$13:$F$67)))*N(Mitarbeiter!$E303)/IF(Einstellungen!$C$11="7 Tage",7,5),N('Ist-Stunden'!Y303)+(N(Krankheitstage!AL303)+N(Krankheitstage!AX303))*N($C303))))</f>
        <v/>
      </c>
      <c r="BD303" s="76">
        <f>IF($B303="",0,IF(Einstellungen!$C$10="Ja",MAX(IF(Einstellungen!$C$11="7 Tage",MAX(0,(MIN(DATE(2027,10,0),IF(Mitarbeiter!$D303="",DATE(2027,10,0),Mitarbeiter!$D303),TODAY()))-(MAX(DATE(2027,9,1),Mitarbeiter!$C303))+1),MAX(0,NETWORKDAYS(MAX(DATE(2027,9,1),Mitarbeiter!$C303),MIN(DATE(2027,10,0),IF(Mitarbeiter!$D303="",DATE(2027,10,0),Mitarbeiter!$D303),TODAY()),Einstellungen!$F$13:$F$67)))*N(Mitarbeiter!$E303)/IF(Einstellungen!$C$11="7 Tage",7,5),N('Ist-Stunden'!Z303)),MAX(IF(Einstellungen!$C$11="7 Tage",MAX(0,(MIN(DATE(2027,10,0),IF(Mitarbeiter!$D303="",DATE(2027,10,0),Mitarbeiter!$D303),TODAY()))-(MAX(DATE(2027,9,1),Mitarbeiter!$C303))+1),MAX(0,NETWORKDAYS(MAX(DATE(2027,9,1),Mitarbeiter!$C303),MIN(DATE(2027,10,0),IF(Mitarbeiter!$D303="",DATE(2027,10,0),Mitarbeiter!$D303),TODAY()),Einstellungen!$F$13:$F$67)))*N(Mitarbeiter!$E303)/IF(Einstellungen!$C$11="7 Tage",7,5),N('Ist-Stunden'!Z303)+(N(Krankheitstage!AM303)+N(Krankheitstage!AY303))*N($C303))))</f>
        <v/>
      </c>
      <c r="BE303" s="76">
        <f>IF($B303="",0,IF(Einstellungen!$C$10="Ja",MAX(IF(Einstellungen!$C$11="7 Tage",MAX(0,(MIN(DATE(2027,11,0),IF(Mitarbeiter!$D303="",DATE(2027,11,0),Mitarbeiter!$D303),TODAY()))-(MAX(DATE(2027,10,1),Mitarbeiter!$C303))+1),MAX(0,NETWORKDAYS(MAX(DATE(2027,10,1),Mitarbeiter!$C303),MIN(DATE(2027,11,0),IF(Mitarbeiter!$D303="",DATE(2027,11,0),Mitarbeiter!$D303),TODAY()),Einstellungen!$F$13:$F$67)))*N(Mitarbeiter!$E303)/IF(Einstellungen!$C$11="7 Tage",7,5),N('Ist-Stunden'!AA303)),MAX(IF(Einstellungen!$C$11="7 Tage",MAX(0,(MIN(DATE(2027,11,0),IF(Mitarbeiter!$D303="",DATE(2027,11,0),Mitarbeiter!$D303),TODAY()))-(MAX(DATE(2027,10,1),Mitarbeiter!$C303))+1),MAX(0,NETWORKDAYS(MAX(DATE(2027,10,1),Mitarbeiter!$C303),MIN(DATE(2027,11,0),IF(Mitarbeiter!$D303="",DATE(2027,11,0),Mitarbeiter!$D303),TODAY()),Einstellungen!$F$13:$F$67)))*N(Mitarbeiter!$E303)/IF(Einstellungen!$C$11="7 Tage",7,5),N('Ist-Stunden'!AA303)+(N(Krankheitstage!AN303)+N(Krankheitstage!AZ303))*N($C303))))</f>
        <v/>
      </c>
      <c r="BF303" s="76">
        <f>IF($B303="",0,IF(Einstellungen!$C$10="Ja",MAX(IF(Einstellungen!$C$11="7 Tage",MAX(0,(MIN(DATE(2027,12,0),IF(Mitarbeiter!$D303="",DATE(2027,12,0),Mitarbeiter!$D303),TODAY()))-(MAX(DATE(2027,11,1),Mitarbeiter!$C303))+1),MAX(0,NETWORKDAYS(MAX(DATE(2027,11,1),Mitarbeiter!$C303),MIN(DATE(2027,12,0),IF(Mitarbeiter!$D303="",DATE(2027,12,0),Mitarbeiter!$D303),TODAY()),Einstellungen!$F$13:$F$67)))*N(Mitarbeiter!$E303)/IF(Einstellungen!$C$11="7 Tage",7,5),N('Ist-Stunden'!AB303)),MAX(IF(Einstellungen!$C$11="7 Tage",MAX(0,(MIN(DATE(2027,12,0),IF(Mitarbeiter!$D303="",DATE(2027,12,0),Mitarbeiter!$D303),TODAY()))-(MAX(DATE(2027,11,1),Mitarbeiter!$C303))+1),MAX(0,NETWORKDAYS(MAX(DATE(2027,11,1),Mitarbeiter!$C303),MIN(DATE(2027,12,0),IF(Mitarbeiter!$D303="",DATE(2027,12,0),Mitarbeiter!$D303),TODAY()),Einstellungen!$F$13:$F$67)))*N(Mitarbeiter!$E303)/IF(Einstellungen!$C$11="7 Tage",7,5),N('Ist-Stunden'!AB303)+(N(Krankheitstage!AO303)+N(Krankheitstage!BA303))*N($C303))))</f>
        <v/>
      </c>
      <c r="BG303" s="76">
        <f>IF($B303="",0,IF(Einstellungen!$C$10="Ja",MAX(IF(Einstellungen!$C$11="7 Tage",MAX(0,(MIN(DATE(2027,13,0),IF(Mitarbeiter!$D303="",DATE(2027,13,0),Mitarbeiter!$D303),TODAY()))-(MAX(DATE(2027,12,1),Mitarbeiter!$C303))+1),MAX(0,NETWORKDAYS(MAX(DATE(2027,12,1),Mitarbeiter!$C303),MIN(DATE(2027,13,0),IF(Mitarbeiter!$D303="",DATE(2027,13,0),Mitarbeiter!$D303),TODAY()),Einstellungen!$F$13:$F$67)))*N(Mitarbeiter!$E303)/IF(Einstellungen!$C$11="7 Tage",7,5),N('Ist-Stunden'!AC303)),MAX(IF(Einstellungen!$C$11="7 Tage",MAX(0,(MIN(DATE(2027,13,0),IF(Mitarbeiter!$D303="",DATE(2027,13,0),Mitarbeiter!$D303),TODAY()))-(MAX(DATE(2027,12,1),Mitarbeiter!$C303))+1),MAX(0,NETWORKDAYS(MAX(DATE(2027,12,1),Mitarbeiter!$C303),MIN(DATE(2027,13,0),IF(Mitarbeiter!$D303="",DATE(2027,13,0),Mitarbeiter!$D303),TODAY()),Einstellungen!$F$13:$F$67)))*N(Mitarbeiter!$E303)/IF(Einstellungen!$C$11="7 Tage",7,5),N('Ist-Stunden'!AC303)+(N(Krankheitstage!AP303)+N(Krankheitstage!BB303))*N($C303))))</f>
        <v/>
      </c>
      <c r="BH303" s="76">
        <f>IF($B303="",0,IF(Einstellungen!$C$10="Ja",MAX(IF(Einstellungen!$C$11="7 Tage",MAX(0,(MIN(DATE(2028,2,0),IF(Mitarbeiter!$D303="",DATE(2028,2,0),Mitarbeiter!$D303),TODAY()))-(MAX(DATE(2028,1,1),Mitarbeiter!$C303))+1),MAX(0,NETWORKDAYS(MAX(DATE(2028,1,1),Mitarbeiter!$C303),MIN(DATE(2028,2,0),IF(Mitarbeiter!$D303="",DATE(2028,2,0),Mitarbeiter!$D303),TODAY()),Einstellungen!$F$13:$F$67)))*N(Mitarbeiter!$E303)/IF(Einstellungen!$C$11="7 Tage",7,5),N('Ist-Stunden'!AD303)),MAX(IF(Einstellungen!$C$11="7 Tage",MAX(0,(MIN(DATE(2028,2,0),IF(Mitarbeiter!$D303="",DATE(2028,2,0),Mitarbeiter!$D303),TODAY()))-(MAX(DATE(2028,1,1),Mitarbeiter!$C303))+1),MAX(0,NETWORKDAYS(MAX(DATE(2028,1,1),Mitarbeiter!$C303),MIN(DATE(2028,2,0),IF(Mitarbeiter!$D303="",DATE(2028,2,0),Mitarbeiter!$D303),TODAY()),Einstellungen!$F$13:$F$67)))*N(Mitarbeiter!$E303)/IF(Einstellungen!$C$11="7 Tage",7,5),N('Ist-Stunden'!AD303)+(N(Krankheitstage!BC303)+N(Krankheitstage!BO303))*N($C303))))</f>
        <v/>
      </c>
      <c r="BI303" s="76">
        <f>IF($B303="",0,IF(Einstellungen!$C$10="Ja",MAX(IF(Einstellungen!$C$11="7 Tage",MAX(0,(MIN(DATE(2028,3,0),IF(Mitarbeiter!$D303="",DATE(2028,3,0),Mitarbeiter!$D303),TODAY()))-(MAX(DATE(2028,2,1),Mitarbeiter!$C303))+1),MAX(0,NETWORKDAYS(MAX(DATE(2028,2,1),Mitarbeiter!$C303),MIN(DATE(2028,3,0),IF(Mitarbeiter!$D303="",DATE(2028,3,0),Mitarbeiter!$D303),TODAY()),Einstellungen!$F$13:$F$67)))*N(Mitarbeiter!$E303)/IF(Einstellungen!$C$11="7 Tage",7,5),N('Ist-Stunden'!AE303)),MAX(IF(Einstellungen!$C$11="7 Tage",MAX(0,(MIN(DATE(2028,3,0),IF(Mitarbeiter!$D303="",DATE(2028,3,0),Mitarbeiter!$D303),TODAY()))-(MAX(DATE(2028,2,1),Mitarbeiter!$C303))+1),MAX(0,NETWORKDAYS(MAX(DATE(2028,2,1),Mitarbeiter!$C303),MIN(DATE(2028,3,0),IF(Mitarbeiter!$D303="",DATE(2028,3,0),Mitarbeiter!$D303),TODAY()),Einstellungen!$F$13:$F$67)))*N(Mitarbeiter!$E303)/IF(Einstellungen!$C$11="7 Tage",7,5),N('Ist-Stunden'!AE303)+(N(Krankheitstage!BD303)+N(Krankheitstage!BP303))*N($C303))))</f>
        <v/>
      </c>
      <c r="BJ303" s="76">
        <f>IF($B303="",0,IF(Einstellungen!$C$10="Ja",MAX(IF(Einstellungen!$C$11="7 Tage",MAX(0,(MIN(DATE(2028,4,0),IF(Mitarbeiter!$D303="",DATE(2028,4,0),Mitarbeiter!$D303),TODAY()))-(MAX(DATE(2028,3,1),Mitarbeiter!$C303))+1),MAX(0,NETWORKDAYS(MAX(DATE(2028,3,1),Mitarbeiter!$C303),MIN(DATE(2028,4,0),IF(Mitarbeiter!$D303="",DATE(2028,4,0),Mitarbeiter!$D303),TODAY()),Einstellungen!$F$13:$F$67)))*N(Mitarbeiter!$E303)/IF(Einstellungen!$C$11="7 Tage",7,5),N('Ist-Stunden'!AF303)),MAX(IF(Einstellungen!$C$11="7 Tage",MAX(0,(MIN(DATE(2028,4,0),IF(Mitarbeiter!$D303="",DATE(2028,4,0),Mitarbeiter!$D303),TODAY()))-(MAX(DATE(2028,3,1),Mitarbeiter!$C303))+1),MAX(0,NETWORKDAYS(MAX(DATE(2028,3,1),Mitarbeiter!$C303),MIN(DATE(2028,4,0),IF(Mitarbeiter!$D303="",DATE(2028,4,0),Mitarbeiter!$D303),TODAY()),Einstellungen!$F$13:$F$67)))*N(Mitarbeiter!$E303)/IF(Einstellungen!$C$11="7 Tage",7,5),N('Ist-Stunden'!AF303)+(N(Krankheitstage!BE303)+N(Krankheitstage!BQ303))*N($C303))))</f>
        <v/>
      </c>
      <c r="BK303" s="76">
        <f>IF($B303="",0,IF(Einstellungen!$C$10="Ja",MAX(IF(Einstellungen!$C$11="7 Tage",MAX(0,(MIN(DATE(2028,5,0),IF(Mitarbeiter!$D303="",DATE(2028,5,0),Mitarbeiter!$D303),TODAY()))-(MAX(DATE(2028,4,1),Mitarbeiter!$C303))+1),MAX(0,NETWORKDAYS(MAX(DATE(2028,4,1),Mitarbeiter!$C303),MIN(DATE(2028,5,0),IF(Mitarbeiter!$D303="",DATE(2028,5,0),Mitarbeiter!$D303),TODAY()),Einstellungen!$F$13:$F$67)))*N(Mitarbeiter!$E303)/IF(Einstellungen!$C$11="7 Tage",7,5),N('Ist-Stunden'!AG303)),MAX(IF(Einstellungen!$C$11="7 Tage",MAX(0,(MIN(DATE(2028,5,0),IF(Mitarbeiter!$D303="",DATE(2028,5,0),Mitarbeiter!$D303),TODAY()))-(MAX(DATE(2028,4,1),Mitarbeiter!$C303))+1),MAX(0,NETWORKDAYS(MAX(DATE(2028,4,1),Mitarbeiter!$C303),MIN(DATE(2028,5,0),IF(Mitarbeiter!$D303="",DATE(2028,5,0),Mitarbeiter!$D303),TODAY()),Einstellungen!$F$13:$F$67)))*N(Mitarbeiter!$E303)/IF(Einstellungen!$C$11="7 Tage",7,5),N('Ist-Stunden'!AG303)+(N(Krankheitstage!BF303)+N(Krankheitstage!BR303))*N($C303))))</f>
        <v/>
      </c>
      <c r="BL303" s="76">
        <f>IF($B303="",0,IF(Einstellungen!$C$10="Ja",MAX(IF(Einstellungen!$C$11="7 Tage",MAX(0,(MIN(DATE(2028,6,0),IF(Mitarbeiter!$D303="",DATE(2028,6,0),Mitarbeiter!$D303),TODAY()))-(MAX(DATE(2028,5,1),Mitarbeiter!$C303))+1),MAX(0,NETWORKDAYS(MAX(DATE(2028,5,1),Mitarbeiter!$C303),MIN(DATE(2028,6,0),IF(Mitarbeiter!$D303="",DATE(2028,6,0),Mitarbeiter!$D303),TODAY()),Einstellungen!$F$13:$F$67)))*N(Mitarbeiter!$E303)/IF(Einstellungen!$C$11="7 Tage",7,5),N('Ist-Stunden'!AH303)),MAX(IF(Einstellungen!$C$11="7 Tage",MAX(0,(MIN(DATE(2028,6,0),IF(Mitarbeiter!$D303="",DATE(2028,6,0),Mitarbeiter!$D303),TODAY()))-(MAX(DATE(2028,5,1),Mitarbeiter!$C303))+1),MAX(0,NETWORKDAYS(MAX(DATE(2028,5,1),Mitarbeiter!$C303),MIN(DATE(2028,6,0),IF(Mitarbeiter!$D303="",DATE(2028,6,0),Mitarbeiter!$D303),TODAY()),Einstellungen!$F$13:$F$67)))*N(Mitarbeiter!$E303)/IF(Einstellungen!$C$11="7 Tage",7,5),N('Ist-Stunden'!AH303)+(N(Krankheitstage!BG303)+N(Krankheitstage!BS303))*N($C303))))</f>
        <v/>
      </c>
      <c r="BM303" s="76">
        <f>IF($B303="",0,IF(Einstellungen!$C$10="Ja",MAX(IF(Einstellungen!$C$11="7 Tage",MAX(0,(MIN(DATE(2028,7,0),IF(Mitarbeiter!$D303="",DATE(2028,7,0),Mitarbeiter!$D303),TODAY()))-(MAX(DATE(2028,6,1),Mitarbeiter!$C303))+1),MAX(0,NETWORKDAYS(MAX(DATE(2028,6,1),Mitarbeiter!$C303),MIN(DATE(2028,7,0),IF(Mitarbeiter!$D303="",DATE(2028,7,0),Mitarbeiter!$D303),TODAY()),Einstellungen!$F$13:$F$67)))*N(Mitarbeiter!$E303)/IF(Einstellungen!$C$11="7 Tage",7,5),N('Ist-Stunden'!AI303)),MAX(IF(Einstellungen!$C$11="7 Tage",MAX(0,(MIN(DATE(2028,7,0),IF(Mitarbeiter!$D303="",DATE(2028,7,0),Mitarbeiter!$D303),TODAY()))-(MAX(DATE(2028,6,1),Mitarbeiter!$C303))+1),MAX(0,NETWORKDAYS(MAX(DATE(2028,6,1),Mitarbeiter!$C303),MIN(DATE(2028,7,0),IF(Mitarbeiter!$D303="",DATE(2028,7,0),Mitarbeiter!$D303),TODAY()),Einstellungen!$F$13:$F$67)))*N(Mitarbeiter!$E303)/IF(Einstellungen!$C$11="7 Tage",7,5),N('Ist-Stunden'!AI303)+(N(Krankheitstage!BH303)+N(Krankheitstage!BT303))*N($C303))))</f>
        <v/>
      </c>
      <c r="BN303" s="76">
        <f>IF($B303="",0,IF(Einstellungen!$C$10="Ja",MAX(IF(Einstellungen!$C$11="7 Tage",MAX(0,(MIN(DATE(2028,8,0),IF(Mitarbeiter!$D303="",DATE(2028,8,0),Mitarbeiter!$D303),TODAY()))-(MAX(DATE(2028,7,1),Mitarbeiter!$C303))+1),MAX(0,NETWORKDAYS(MAX(DATE(2028,7,1),Mitarbeiter!$C303),MIN(DATE(2028,8,0),IF(Mitarbeiter!$D303="",DATE(2028,8,0),Mitarbeiter!$D303),TODAY()),Einstellungen!$F$13:$F$67)))*N(Mitarbeiter!$E303)/IF(Einstellungen!$C$11="7 Tage",7,5),N('Ist-Stunden'!AJ303)),MAX(IF(Einstellungen!$C$11="7 Tage",MAX(0,(MIN(DATE(2028,8,0),IF(Mitarbeiter!$D303="",DATE(2028,8,0),Mitarbeiter!$D303),TODAY()))-(MAX(DATE(2028,7,1),Mitarbeiter!$C303))+1),MAX(0,NETWORKDAYS(MAX(DATE(2028,7,1),Mitarbeiter!$C303),MIN(DATE(2028,8,0),IF(Mitarbeiter!$D303="",DATE(2028,8,0),Mitarbeiter!$D303),TODAY()),Einstellungen!$F$13:$F$67)))*N(Mitarbeiter!$E303)/IF(Einstellungen!$C$11="7 Tage",7,5),N('Ist-Stunden'!AJ303)+(N(Krankheitstage!BI303)+N(Krankheitstage!BU303))*N($C303))))</f>
        <v/>
      </c>
      <c r="BO303" s="76">
        <f>IF($B303="",0,IF(Einstellungen!$C$10="Ja",MAX(IF(Einstellungen!$C$11="7 Tage",MAX(0,(MIN(DATE(2028,9,0),IF(Mitarbeiter!$D303="",DATE(2028,9,0),Mitarbeiter!$D303),TODAY()))-(MAX(DATE(2028,8,1),Mitarbeiter!$C303))+1),MAX(0,NETWORKDAYS(MAX(DATE(2028,8,1),Mitarbeiter!$C303),MIN(DATE(2028,9,0),IF(Mitarbeiter!$D303="",DATE(2028,9,0),Mitarbeiter!$D303),TODAY()),Einstellungen!$F$13:$F$67)))*N(Mitarbeiter!$E303)/IF(Einstellungen!$C$11="7 Tage",7,5),N('Ist-Stunden'!AK303)),MAX(IF(Einstellungen!$C$11="7 Tage",MAX(0,(MIN(DATE(2028,9,0),IF(Mitarbeiter!$D303="",DATE(2028,9,0),Mitarbeiter!$D303),TODAY()))-(MAX(DATE(2028,8,1),Mitarbeiter!$C303))+1),MAX(0,NETWORKDAYS(MAX(DATE(2028,8,1),Mitarbeiter!$C303),MIN(DATE(2028,9,0),IF(Mitarbeiter!$D303="",DATE(2028,9,0),Mitarbeiter!$D303),TODAY()),Einstellungen!$F$13:$F$67)))*N(Mitarbeiter!$E303)/IF(Einstellungen!$C$11="7 Tage",7,5),N('Ist-Stunden'!AK303)+(N(Krankheitstage!BJ303)+N(Krankheitstage!BV303))*N($C303))))</f>
        <v/>
      </c>
      <c r="BP303" s="76">
        <f>IF($B303="",0,IF(Einstellungen!$C$10="Ja",MAX(IF(Einstellungen!$C$11="7 Tage",MAX(0,(MIN(DATE(2028,10,0),IF(Mitarbeiter!$D303="",DATE(2028,10,0),Mitarbeiter!$D303),TODAY()))-(MAX(DATE(2028,9,1),Mitarbeiter!$C303))+1),MAX(0,NETWORKDAYS(MAX(DATE(2028,9,1),Mitarbeiter!$C303),MIN(DATE(2028,10,0),IF(Mitarbeiter!$D303="",DATE(2028,10,0),Mitarbeiter!$D303),TODAY()),Einstellungen!$F$13:$F$67)))*N(Mitarbeiter!$E303)/IF(Einstellungen!$C$11="7 Tage",7,5),N('Ist-Stunden'!AL303)),MAX(IF(Einstellungen!$C$11="7 Tage",MAX(0,(MIN(DATE(2028,10,0),IF(Mitarbeiter!$D303="",DATE(2028,10,0),Mitarbeiter!$D303),TODAY()))-(MAX(DATE(2028,9,1),Mitarbeiter!$C303))+1),MAX(0,NETWORKDAYS(MAX(DATE(2028,9,1),Mitarbeiter!$C303),MIN(DATE(2028,10,0),IF(Mitarbeiter!$D303="",DATE(2028,10,0),Mitarbeiter!$D303),TODAY()),Einstellungen!$F$13:$F$67)))*N(Mitarbeiter!$E303)/IF(Einstellungen!$C$11="7 Tage",7,5),N('Ist-Stunden'!AL303)+(N(Krankheitstage!BK303)+N(Krankheitstage!BW303))*N($C303))))</f>
        <v/>
      </c>
      <c r="BQ303" s="76">
        <f>IF($B303="",0,IF(Einstellungen!$C$10="Ja",MAX(IF(Einstellungen!$C$11="7 Tage",MAX(0,(MIN(DATE(2028,11,0),IF(Mitarbeiter!$D303="",DATE(2028,11,0),Mitarbeiter!$D303),TODAY()))-(MAX(DATE(2028,10,1),Mitarbeiter!$C303))+1),MAX(0,NETWORKDAYS(MAX(DATE(2028,10,1),Mitarbeiter!$C303),MIN(DATE(2028,11,0),IF(Mitarbeiter!$D303="",DATE(2028,11,0),Mitarbeiter!$D303),TODAY()),Einstellungen!$F$13:$F$67)))*N(Mitarbeiter!$E303)/IF(Einstellungen!$C$11="7 Tage",7,5),N('Ist-Stunden'!AM303)),MAX(IF(Einstellungen!$C$11="7 Tage",MAX(0,(MIN(DATE(2028,11,0),IF(Mitarbeiter!$D303="",DATE(2028,11,0),Mitarbeiter!$D303),TODAY()))-(MAX(DATE(2028,10,1),Mitarbeiter!$C303))+1),MAX(0,NETWORKDAYS(MAX(DATE(2028,10,1),Mitarbeiter!$C303),MIN(DATE(2028,11,0),IF(Mitarbeiter!$D303="",DATE(2028,11,0),Mitarbeiter!$D303),TODAY()),Einstellungen!$F$13:$F$67)))*N(Mitarbeiter!$E303)/IF(Einstellungen!$C$11="7 Tage",7,5),N('Ist-Stunden'!AM303)+(N(Krankheitstage!BL303)+N(Krankheitstage!BX303))*N($C303))))</f>
        <v/>
      </c>
      <c r="BR303" s="76">
        <f>IF($B303="",0,IF(Einstellungen!$C$10="Ja",MAX(IF(Einstellungen!$C$11="7 Tage",MAX(0,(MIN(DATE(2028,12,0),IF(Mitarbeiter!$D303="",DATE(2028,12,0),Mitarbeiter!$D303),TODAY()))-(MAX(DATE(2028,11,1),Mitarbeiter!$C303))+1),MAX(0,NETWORKDAYS(MAX(DATE(2028,11,1),Mitarbeiter!$C303),MIN(DATE(2028,12,0),IF(Mitarbeiter!$D303="",DATE(2028,12,0),Mitarbeiter!$D303),TODAY()),Einstellungen!$F$13:$F$67)))*N(Mitarbeiter!$E303)/IF(Einstellungen!$C$11="7 Tage",7,5),N('Ist-Stunden'!AN303)),MAX(IF(Einstellungen!$C$11="7 Tage",MAX(0,(MIN(DATE(2028,12,0),IF(Mitarbeiter!$D303="",DATE(2028,12,0),Mitarbeiter!$D303),TODAY()))-(MAX(DATE(2028,11,1),Mitarbeiter!$C303))+1),MAX(0,NETWORKDAYS(MAX(DATE(2028,11,1),Mitarbeiter!$C303),MIN(DATE(2028,12,0),IF(Mitarbeiter!$D303="",DATE(2028,12,0),Mitarbeiter!$D303),TODAY()),Einstellungen!$F$13:$F$67)))*N(Mitarbeiter!$E303)/IF(Einstellungen!$C$11="7 Tage",7,5),N('Ist-Stunden'!AN303)+(N(Krankheitstage!BM303)+N(Krankheitstage!BY303))*N($C303))))</f>
        <v/>
      </c>
      <c r="BS303" s="76">
        <f>IF($B303="",0,IF(Einstellungen!$C$10="Ja",MAX(IF(Einstellungen!$C$11="7 Tage",MAX(0,(MIN(DATE(2028,13,0),IF(Mitarbeiter!$D303="",DATE(2028,13,0),Mitarbeiter!$D303),TODAY()))-(MAX(DATE(2028,12,1),Mitarbeiter!$C303))+1),MAX(0,NETWORKDAYS(MAX(DATE(2028,12,1),Mitarbeiter!$C303),MIN(DATE(2028,13,0),IF(Mitarbeiter!$D303="",DATE(2028,13,0),Mitarbeiter!$D303),TODAY()),Einstellungen!$F$13:$F$67)))*N(Mitarbeiter!$E303)/IF(Einstellungen!$C$11="7 Tage",7,5),N('Ist-Stunden'!AO303)),MAX(IF(Einstellungen!$C$11="7 Tage",MAX(0,(MIN(DATE(2028,13,0),IF(Mitarbeiter!$D303="",DATE(2028,13,0),Mitarbeiter!$D303),TODAY()))-(MAX(DATE(2028,12,1),Mitarbeiter!$C303))+1),MAX(0,NETWORKDAYS(MAX(DATE(2028,12,1),Mitarbeiter!$C303),MIN(DATE(2028,13,0),IF(Mitarbeiter!$D303="",DATE(2028,13,0),Mitarbeiter!$D303),TODAY()),Einstellungen!$F$13:$F$67)))*N(Mitarbeiter!$E303)/IF(Einstellungen!$C$11="7 Tage",7,5),N('Ist-Stunden'!AO303)+(N(Krankheitstage!BN303)+N(Krankheitstage!BZ303))*N($C303))))</f>
        <v/>
      </c>
      <c r="BT303" s="76">
        <f>IF($B303="",0,IF(Einstellungen!$C$10="Ja",MAX(IF(Einstellungen!$C$11="7 Tage",MAX(0,(MIN(DATE(2029,2,0),IF(Mitarbeiter!$D303="",DATE(2029,2,0),Mitarbeiter!$D303),TODAY()))-(MAX(DATE(2029,1,1),Mitarbeiter!$C303))+1),MAX(0,NETWORKDAYS(MAX(DATE(2029,1,1),Mitarbeiter!$C303),MIN(DATE(2029,2,0),IF(Mitarbeiter!$D303="",DATE(2029,2,0),Mitarbeiter!$D303),TODAY()),Einstellungen!$F$13:$F$67)))*N(Mitarbeiter!$E303)/IF(Einstellungen!$C$11="7 Tage",7,5),N('Ist-Stunden'!AP303)),MAX(IF(Einstellungen!$C$11="7 Tage",MAX(0,(MIN(DATE(2029,2,0),IF(Mitarbeiter!$D303="",DATE(2029,2,0),Mitarbeiter!$D303),TODAY()))-(MAX(DATE(2029,1,1),Mitarbeiter!$C303))+1),MAX(0,NETWORKDAYS(MAX(DATE(2029,1,1),Mitarbeiter!$C303),MIN(DATE(2029,2,0),IF(Mitarbeiter!$D303="",DATE(2029,2,0),Mitarbeiter!$D303),TODAY()),Einstellungen!$F$13:$F$67)))*N(Mitarbeiter!$E303)/IF(Einstellungen!$C$11="7 Tage",7,5),N('Ist-Stunden'!AP303)+(N(Krankheitstage!CA303)+N(Krankheitstage!CM303))*N($C303))))</f>
        <v/>
      </c>
      <c r="BU303" s="76">
        <f>IF($B303="",0,IF(Einstellungen!$C$10="Ja",MAX(IF(Einstellungen!$C$11="7 Tage",MAX(0,(MIN(DATE(2029,3,0),IF(Mitarbeiter!$D303="",DATE(2029,3,0),Mitarbeiter!$D303),TODAY()))-(MAX(DATE(2029,2,1),Mitarbeiter!$C303))+1),MAX(0,NETWORKDAYS(MAX(DATE(2029,2,1),Mitarbeiter!$C303),MIN(DATE(2029,3,0),IF(Mitarbeiter!$D303="",DATE(2029,3,0),Mitarbeiter!$D303),TODAY()),Einstellungen!$F$13:$F$67)))*N(Mitarbeiter!$E303)/IF(Einstellungen!$C$11="7 Tage",7,5),N('Ist-Stunden'!AQ303)),MAX(IF(Einstellungen!$C$11="7 Tage",MAX(0,(MIN(DATE(2029,3,0),IF(Mitarbeiter!$D303="",DATE(2029,3,0),Mitarbeiter!$D303),TODAY()))-(MAX(DATE(2029,2,1),Mitarbeiter!$C303))+1),MAX(0,NETWORKDAYS(MAX(DATE(2029,2,1),Mitarbeiter!$C303),MIN(DATE(2029,3,0),IF(Mitarbeiter!$D303="",DATE(2029,3,0),Mitarbeiter!$D303),TODAY()),Einstellungen!$F$13:$F$67)))*N(Mitarbeiter!$E303)/IF(Einstellungen!$C$11="7 Tage",7,5),N('Ist-Stunden'!AQ303)+(N(Krankheitstage!CB303)+N(Krankheitstage!CN303))*N($C303))))</f>
        <v/>
      </c>
      <c r="BV303" s="76">
        <f>IF($B303="",0,IF(Einstellungen!$C$10="Ja",MAX(IF(Einstellungen!$C$11="7 Tage",MAX(0,(MIN(DATE(2029,4,0),IF(Mitarbeiter!$D303="",DATE(2029,4,0),Mitarbeiter!$D303),TODAY()))-(MAX(DATE(2029,3,1),Mitarbeiter!$C303))+1),MAX(0,NETWORKDAYS(MAX(DATE(2029,3,1),Mitarbeiter!$C303),MIN(DATE(2029,4,0),IF(Mitarbeiter!$D303="",DATE(2029,4,0),Mitarbeiter!$D303),TODAY()),Einstellungen!$F$13:$F$67)))*N(Mitarbeiter!$E303)/IF(Einstellungen!$C$11="7 Tage",7,5),N('Ist-Stunden'!AR303)),MAX(IF(Einstellungen!$C$11="7 Tage",MAX(0,(MIN(DATE(2029,4,0),IF(Mitarbeiter!$D303="",DATE(2029,4,0),Mitarbeiter!$D303),TODAY()))-(MAX(DATE(2029,3,1),Mitarbeiter!$C303))+1),MAX(0,NETWORKDAYS(MAX(DATE(2029,3,1),Mitarbeiter!$C303),MIN(DATE(2029,4,0),IF(Mitarbeiter!$D303="",DATE(2029,4,0),Mitarbeiter!$D303),TODAY()),Einstellungen!$F$13:$F$67)))*N(Mitarbeiter!$E303)/IF(Einstellungen!$C$11="7 Tage",7,5),N('Ist-Stunden'!AR303)+(N(Krankheitstage!CC303)+N(Krankheitstage!CO303))*N($C303))))</f>
        <v/>
      </c>
      <c r="BW303" s="76">
        <f>IF($B303="",0,IF(Einstellungen!$C$10="Ja",MAX(IF(Einstellungen!$C$11="7 Tage",MAX(0,(MIN(DATE(2029,5,0),IF(Mitarbeiter!$D303="",DATE(2029,5,0),Mitarbeiter!$D303),TODAY()))-(MAX(DATE(2029,4,1),Mitarbeiter!$C303))+1),MAX(0,NETWORKDAYS(MAX(DATE(2029,4,1),Mitarbeiter!$C303),MIN(DATE(2029,5,0),IF(Mitarbeiter!$D303="",DATE(2029,5,0),Mitarbeiter!$D303),TODAY()),Einstellungen!$F$13:$F$67)))*N(Mitarbeiter!$E303)/IF(Einstellungen!$C$11="7 Tage",7,5),N('Ist-Stunden'!AS303)),MAX(IF(Einstellungen!$C$11="7 Tage",MAX(0,(MIN(DATE(2029,5,0),IF(Mitarbeiter!$D303="",DATE(2029,5,0),Mitarbeiter!$D303),TODAY()))-(MAX(DATE(2029,4,1),Mitarbeiter!$C303))+1),MAX(0,NETWORKDAYS(MAX(DATE(2029,4,1),Mitarbeiter!$C303),MIN(DATE(2029,5,0),IF(Mitarbeiter!$D303="",DATE(2029,5,0),Mitarbeiter!$D303),TODAY()),Einstellungen!$F$13:$F$67)))*N(Mitarbeiter!$E303)/IF(Einstellungen!$C$11="7 Tage",7,5),N('Ist-Stunden'!AS303)+(N(Krankheitstage!CD303)+N(Krankheitstage!CP303))*N($C303))))</f>
        <v/>
      </c>
      <c r="BX303" s="76">
        <f>IF($B303="",0,IF(Einstellungen!$C$10="Ja",MAX(IF(Einstellungen!$C$11="7 Tage",MAX(0,(MIN(DATE(2029,6,0),IF(Mitarbeiter!$D303="",DATE(2029,6,0),Mitarbeiter!$D303),TODAY()))-(MAX(DATE(2029,5,1),Mitarbeiter!$C303))+1),MAX(0,NETWORKDAYS(MAX(DATE(2029,5,1),Mitarbeiter!$C303),MIN(DATE(2029,6,0),IF(Mitarbeiter!$D303="",DATE(2029,6,0),Mitarbeiter!$D303),TODAY()),Einstellungen!$F$13:$F$67)))*N(Mitarbeiter!$E303)/IF(Einstellungen!$C$11="7 Tage",7,5),N('Ist-Stunden'!AT303)),MAX(IF(Einstellungen!$C$11="7 Tage",MAX(0,(MIN(DATE(2029,6,0),IF(Mitarbeiter!$D303="",DATE(2029,6,0),Mitarbeiter!$D303),TODAY()))-(MAX(DATE(2029,5,1),Mitarbeiter!$C303))+1),MAX(0,NETWORKDAYS(MAX(DATE(2029,5,1),Mitarbeiter!$C303),MIN(DATE(2029,6,0),IF(Mitarbeiter!$D303="",DATE(2029,6,0),Mitarbeiter!$D303),TODAY()),Einstellungen!$F$13:$F$67)))*N(Mitarbeiter!$E303)/IF(Einstellungen!$C$11="7 Tage",7,5),N('Ist-Stunden'!AT303)+(N(Krankheitstage!CE303)+N(Krankheitstage!CQ303))*N($C303))))</f>
        <v/>
      </c>
      <c r="BY303" s="76">
        <f>IF($B303="",0,IF(Einstellungen!$C$10="Ja",MAX(IF(Einstellungen!$C$11="7 Tage",MAX(0,(MIN(DATE(2029,7,0),IF(Mitarbeiter!$D303="",DATE(2029,7,0),Mitarbeiter!$D303),TODAY()))-(MAX(DATE(2029,6,1),Mitarbeiter!$C303))+1),MAX(0,NETWORKDAYS(MAX(DATE(2029,6,1),Mitarbeiter!$C303),MIN(DATE(2029,7,0),IF(Mitarbeiter!$D303="",DATE(2029,7,0),Mitarbeiter!$D303),TODAY()),Einstellungen!$F$13:$F$67)))*N(Mitarbeiter!$E303)/IF(Einstellungen!$C$11="7 Tage",7,5),N('Ist-Stunden'!AU303)),MAX(IF(Einstellungen!$C$11="7 Tage",MAX(0,(MIN(DATE(2029,7,0),IF(Mitarbeiter!$D303="",DATE(2029,7,0),Mitarbeiter!$D303),TODAY()))-(MAX(DATE(2029,6,1),Mitarbeiter!$C303))+1),MAX(0,NETWORKDAYS(MAX(DATE(2029,6,1),Mitarbeiter!$C303),MIN(DATE(2029,7,0),IF(Mitarbeiter!$D303="",DATE(2029,7,0),Mitarbeiter!$D303),TODAY()),Einstellungen!$F$13:$F$67)))*N(Mitarbeiter!$E303)/IF(Einstellungen!$C$11="7 Tage",7,5),N('Ist-Stunden'!AU303)+(N(Krankheitstage!CF303)+N(Krankheitstage!CR303))*N($C303))))</f>
        <v/>
      </c>
      <c r="BZ303" s="76">
        <f>IF($B303="",0,IF(Einstellungen!$C$10="Ja",MAX(IF(Einstellungen!$C$11="7 Tage",MAX(0,(MIN(DATE(2029,8,0),IF(Mitarbeiter!$D303="",DATE(2029,8,0),Mitarbeiter!$D303),TODAY()))-(MAX(DATE(2029,7,1),Mitarbeiter!$C303))+1),MAX(0,NETWORKDAYS(MAX(DATE(2029,7,1),Mitarbeiter!$C303),MIN(DATE(2029,8,0),IF(Mitarbeiter!$D303="",DATE(2029,8,0),Mitarbeiter!$D303),TODAY()),Einstellungen!$F$13:$F$67)))*N(Mitarbeiter!$E303)/IF(Einstellungen!$C$11="7 Tage",7,5),N('Ist-Stunden'!AV303)),MAX(IF(Einstellungen!$C$11="7 Tage",MAX(0,(MIN(DATE(2029,8,0),IF(Mitarbeiter!$D303="",DATE(2029,8,0),Mitarbeiter!$D303),TODAY()))-(MAX(DATE(2029,7,1),Mitarbeiter!$C303))+1),MAX(0,NETWORKDAYS(MAX(DATE(2029,7,1),Mitarbeiter!$C303),MIN(DATE(2029,8,0),IF(Mitarbeiter!$D303="",DATE(2029,8,0),Mitarbeiter!$D303),TODAY()),Einstellungen!$F$13:$F$67)))*N(Mitarbeiter!$E303)/IF(Einstellungen!$C$11="7 Tage",7,5),N('Ist-Stunden'!AV303)+(N(Krankheitstage!CG303)+N(Krankheitstage!CS303))*N($C303))))</f>
        <v/>
      </c>
      <c r="CA303" s="76">
        <f>IF($B303="",0,IF(Einstellungen!$C$10="Ja",MAX(IF(Einstellungen!$C$11="7 Tage",MAX(0,(MIN(DATE(2029,9,0),IF(Mitarbeiter!$D303="",DATE(2029,9,0),Mitarbeiter!$D303),TODAY()))-(MAX(DATE(2029,8,1),Mitarbeiter!$C303))+1),MAX(0,NETWORKDAYS(MAX(DATE(2029,8,1),Mitarbeiter!$C303),MIN(DATE(2029,9,0),IF(Mitarbeiter!$D303="",DATE(2029,9,0),Mitarbeiter!$D303),TODAY()),Einstellungen!$F$13:$F$67)))*N(Mitarbeiter!$E303)/IF(Einstellungen!$C$11="7 Tage",7,5),N('Ist-Stunden'!AW303)),MAX(IF(Einstellungen!$C$11="7 Tage",MAX(0,(MIN(DATE(2029,9,0),IF(Mitarbeiter!$D303="",DATE(2029,9,0),Mitarbeiter!$D303),TODAY()))-(MAX(DATE(2029,8,1),Mitarbeiter!$C303))+1),MAX(0,NETWORKDAYS(MAX(DATE(2029,8,1),Mitarbeiter!$C303),MIN(DATE(2029,9,0),IF(Mitarbeiter!$D303="",DATE(2029,9,0),Mitarbeiter!$D303),TODAY()),Einstellungen!$F$13:$F$67)))*N(Mitarbeiter!$E303)/IF(Einstellungen!$C$11="7 Tage",7,5),N('Ist-Stunden'!AW303)+(N(Krankheitstage!CH303)+N(Krankheitstage!CT303))*N($C303))))</f>
        <v/>
      </c>
      <c r="CB303" s="76">
        <f>IF($B303="",0,IF(Einstellungen!$C$10="Ja",MAX(IF(Einstellungen!$C$11="7 Tage",MAX(0,(MIN(DATE(2029,10,0),IF(Mitarbeiter!$D303="",DATE(2029,10,0),Mitarbeiter!$D303),TODAY()))-(MAX(DATE(2029,9,1),Mitarbeiter!$C303))+1),MAX(0,NETWORKDAYS(MAX(DATE(2029,9,1),Mitarbeiter!$C303),MIN(DATE(2029,10,0),IF(Mitarbeiter!$D303="",DATE(2029,10,0),Mitarbeiter!$D303),TODAY()),Einstellungen!$F$13:$F$67)))*N(Mitarbeiter!$E303)/IF(Einstellungen!$C$11="7 Tage",7,5),N('Ist-Stunden'!AX303)),MAX(IF(Einstellungen!$C$11="7 Tage",MAX(0,(MIN(DATE(2029,10,0),IF(Mitarbeiter!$D303="",DATE(2029,10,0),Mitarbeiter!$D303),TODAY()))-(MAX(DATE(2029,9,1),Mitarbeiter!$C303))+1),MAX(0,NETWORKDAYS(MAX(DATE(2029,9,1),Mitarbeiter!$C303),MIN(DATE(2029,10,0),IF(Mitarbeiter!$D303="",DATE(2029,10,0),Mitarbeiter!$D303),TODAY()),Einstellungen!$F$13:$F$67)))*N(Mitarbeiter!$E303)/IF(Einstellungen!$C$11="7 Tage",7,5),N('Ist-Stunden'!AX303)+(N(Krankheitstage!CI303)+N(Krankheitstage!CU303))*N($C303))))</f>
        <v/>
      </c>
      <c r="CC303" s="76">
        <f>IF($B303="",0,IF(Einstellungen!$C$10="Ja",MAX(IF(Einstellungen!$C$11="7 Tage",MAX(0,(MIN(DATE(2029,11,0),IF(Mitarbeiter!$D303="",DATE(2029,11,0),Mitarbeiter!$D303),TODAY()))-(MAX(DATE(2029,10,1),Mitarbeiter!$C303))+1),MAX(0,NETWORKDAYS(MAX(DATE(2029,10,1),Mitarbeiter!$C303),MIN(DATE(2029,11,0),IF(Mitarbeiter!$D303="",DATE(2029,11,0),Mitarbeiter!$D303),TODAY()),Einstellungen!$F$13:$F$67)))*N(Mitarbeiter!$E303)/IF(Einstellungen!$C$11="7 Tage",7,5),N('Ist-Stunden'!AY303)),MAX(IF(Einstellungen!$C$11="7 Tage",MAX(0,(MIN(DATE(2029,11,0),IF(Mitarbeiter!$D303="",DATE(2029,11,0),Mitarbeiter!$D303),TODAY()))-(MAX(DATE(2029,10,1),Mitarbeiter!$C303))+1),MAX(0,NETWORKDAYS(MAX(DATE(2029,10,1),Mitarbeiter!$C303),MIN(DATE(2029,11,0),IF(Mitarbeiter!$D303="",DATE(2029,11,0),Mitarbeiter!$D303),TODAY()),Einstellungen!$F$13:$F$67)))*N(Mitarbeiter!$E303)/IF(Einstellungen!$C$11="7 Tage",7,5),N('Ist-Stunden'!AY303)+(N(Krankheitstage!CJ303)+N(Krankheitstage!CV303))*N($C303))))</f>
        <v/>
      </c>
      <c r="CD303" s="76">
        <f>IF($B303="",0,IF(Einstellungen!$C$10="Ja",MAX(IF(Einstellungen!$C$11="7 Tage",MAX(0,(MIN(DATE(2029,12,0),IF(Mitarbeiter!$D303="",DATE(2029,12,0),Mitarbeiter!$D303),TODAY()))-(MAX(DATE(2029,11,1),Mitarbeiter!$C303))+1),MAX(0,NETWORKDAYS(MAX(DATE(2029,11,1),Mitarbeiter!$C303),MIN(DATE(2029,12,0),IF(Mitarbeiter!$D303="",DATE(2029,12,0),Mitarbeiter!$D303),TODAY()),Einstellungen!$F$13:$F$67)))*N(Mitarbeiter!$E303)/IF(Einstellungen!$C$11="7 Tage",7,5),N('Ist-Stunden'!AZ303)),MAX(IF(Einstellungen!$C$11="7 Tage",MAX(0,(MIN(DATE(2029,12,0),IF(Mitarbeiter!$D303="",DATE(2029,12,0),Mitarbeiter!$D303),TODAY()))-(MAX(DATE(2029,11,1),Mitarbeiter!$C303))+1),MAX(0,NETWORKDAYS(MAX(DATE(2029,11,1),Mitarbeiter!$C303),MIN(DATE(2029,12,0),IF(Mitarbeiter!$D303="",DATE(2029,12,0),Mitarbeiter!$D303),TODAY()),Einstellungen!$F$13:$F$67)))*N(Mitarbeiter!$E303)/IF(Einstellungen!$C$11="7 Tage",7,5),N('Ist-Stunden'!AZ303)+(N(Krankheitstage!CK303)+N(Krankheitstage!CW303))*N($C303))))</f>
        <v/>
      </c>
      <c r="CE303" s="76">
        <f>IF($B303="",0,IF(Einstellungen!$C$10="Ja",MAX(IF(Einstellungen!$C$11="7 Tage",MAX(0,(MIN(DATE(2029,13,0),IF(Mitarbeiter!$D303="",DATE(2029,13,0),Mitarbeiter!$D303),TODAY()))-(MAX(DATE(2029,12,1),Mitarbeiter!$C303))+1),MAX(0,NETWORKDAYS(MAX(DATE(2029,12,1),Mitarbeiter!$C303),MIN(DATE(2029,13,0),IF(Mitarbeiter!$D303="",DATE(2029,13,0),Mitarbeiter!$D303),TODAY()),Einstellungen!$F$13:$F$67)))*N(Mitarbeiter!$E303)/IF(Einstellungen!$C$11="7 Tage",7,5),N('Ist-Stunden'!BA303)),MAX(IF(Einstellungen!$C$11="7 Tage",MAX(0,(MIN(DATE(2029,13,0),IF(Mitarbeiter!$D303="",DATE(2029,13,0),Mitarbeiter!$D303),TODAY()))-(MAX(DATE(2029,12,1),Mitarbeiter!$C303))+1),MAX(0,NETWORKDAYS(MAX(DATE(2029,12,1),Mitarbeiter!$C303),MIN(DATE(2029,13,0),IF(Mitarbeiter!$D303="",DATE(2029,13,0),Mitarbeiter!$D303),TODAY()),Einstellungen!$F$13:$F$67)))*N(Mitarbeiter!$E303)/IF(Einstellungen!$C$11="7 Tage",7,5),N('Ist-Stunden'!BA303)+(N(Krankheitstage!CL303)+N(Krankheitstage!CX303))*N($C303))))</f>
        <v/>
      </c>
      <c r="CF303" s="76">
        <f>IF($B303="",0,IF(Einstellungen!$C$10="Ja",MAX(IF(Einstellungen!$C$11="7 Tage",MAX(0,(MIN(DATE(2030,2,0),IF(Mitarbeiter!$D303="",DATE(2030,2,0),Mitarbeiter!$D303),TODAY()))-(MAX(DATE(2030,1,1),Mitarbeiter!$C303))+1),MAX(0,NETWORKDAYS(MAX(DATE(2030,1,1),Mitarbeiter!$C303),MIN(DATE(2030,2,0),IF(Mitarbeiter!$D303="",DATE(2030,2,0),Mitarbeiter!$D303),TODAY()),Einstellungen!$F$13:$F$67)))*N(Mitarbeiter!$E303)/IF(Einstellungen!$C$11="7 Tage",7,5),N('Ist-Stunden'!BB303)),MAX(IF(Einstellungen!$C$11="7 Tage",MAX(0,(MIN(DATE(2030,2,0),IF(Mitarbeiter!$D303="",DATE(2030,2,0),Mitarbeiter!$D303),TODAY()))-(MAX(DATE(2030,1,1),Mitarbeiter!$C303))+1),MAX(0,NETWORKDAYS(MAX(DATE(2030,1,1),Mitarbeiter!$C303),MIN(DATE(2030,2,0),IF(Mitarbeiter!$D303="",DATE(2030,2,0),Mitarbeiter!$D303),TODAY()),Einstellungen!$F$13:$F$67)))*N(Mitarbeiter!$E303)/IF(Einstellungen!$C$11="7 Tage",7,5),N('Ist-Stunden'!BB303)+(N(Krankheitstage!CY303)+N(Krankheitstage!DK303))*N($C303))))</f>
        <v/>
      </c>
      <c r="CG303" s="76">
        <f>IF($B303="",0,IF(Einstellungen!$C$10="Ja",MAX(IF(Einstellungen!$C$11="7 Tage",MAX(0,(MIN(DATE(2030,3,0),IF(Mitarbeiter!$D303="",DATE(2030,3,0),Mitarbeiter!$D303),TODAY()))-(MAX(DATE(2030,2,1),Mitarbeiter!$C303))+1),MAX(0,NETWORKDAYS(MAX(DATE(2030,2,1),Mitarbeiter!$C303),MIN(DATE(2030,3,0),IF(Mitarbeiter!$D303="",DATE(2030,3,0),Mitarbeiter!$D303),TODAY()),Einstellungen!$F$13:$F$67)))*N(Mitarbeiter!$E303)/IF(Einstellungen!$C$11="7 Tage",7,5),N('Ist-Stunden'!BC303)),MAX(IF(Einstellungen!$C$11="7 Tage",MAX(0,(MIN(DATE(2030,3,0),IF(Mitarbeiter!$D303="",DATE(2030,3,0),Mitarbeiter!$D303),TODAY()))-(MAX(DATE(2030,2,1),Mitarbeiter!$C303))+1),MAX(0,NETWORKDAYS(MAX(DATE(2030,2,1),Mitarbeiter!$C303),MIN(DATE(2030,3,0),IF(Mitarbeiter!$D303="",DATE(2030,3,0),Mitarbeiter!$D303),TODAY()),Einstellungen!$F$13:$F$67)))*N(Mitarbeiter!$E303)/IF(Einstellungen!$C$11="7 Tage",7,5),N('Ist-Stunden'!BC303)+(N(Krankheitstage!CZ303)+N(Krankheitstage!DL303))*N($C303))))</f>
        <v/>
      </c>
      <c r="CH303" s="76">
        <f>IF($B303="",0,IF(Einstellungen!$C$10="Ja",MAX(IF(Einstellungen!$C$11="7 Tage",MAX(0,(MIN(DATE(2030,4,0),IF(Mitarbeiter!$D303="",DATE(2030,4,0),Mitarbeiter!$D303),TODAY()))-(MAX(DATE(2030,3,1),Mitarbeiter!$C303))+1),MAX(0,NETWORKDAYS(MAX(DATE(2030,3,1),Mitarbeiter!$C303),MIN(DATE(2030,4,0),IF(Mitarbeiter!$D303="",DATE(2030,4,0),Mitarbeiter!$D303),TODAY()),Einstellungen!$F$13:$F$67)))*N(Mitarbeiter!$E303)/IF(Einstellungen!$C$11="7 Tage",7,5),N('Ist-Stunden'!BD303)),MAX(IF(Einstellungen!$C$11="7 Tage",MAX(0,(MIN(DATE(2030,4,0),IF(Mitarbeiter!$D303="",DATE(2030,4,0),Mitarbeiter!$D303),TODAY()))-(MAX(DATE(2030,3,1),Mitarbeiter!$C303))+1),MAX(0,NETWORKDAYS(MAX(DATE(2030,3,1),Mitarbeiter!$C303),MIN(DATE(2030,4,0),IF(Mitarbeiter!$D303="",DATE(2030,4,0),Mitarbeiter!$D303),TODAY()),Einstellungen!$F$13:$F$67)))*N(Mitarbeiter!$E303)/IF(Einstellungen!$C$11="7 Tage",7,5),N('Ist-Stunden'!BD303)+(N(Krankheitstage!DA303)+N(Krankheitstage!DM303))*N($C303))))</f>
        <v/>
      </c>
      <c r="CI303" s="76">
        <f>IF($B303="",0,IF(Einstellungen!$C$10="Ja",MAX(IF(Einstellungen!$C$11="7 Tage",MAX(0,(MIN(DATE(2030,5,0),IF(Mitarbeiter!$D303="",DATE(2030,5,0),Mitarbeiter!$D303),TODAY()))-(MAX(DATE(2030,4,1),Mitarbeiter!$C303))+1),MAX(0,NETWORKDAYS(MAX(DATE(2030,4,1),Mitarbeiter!$C303),MIN(DATE(2030,5,0),IF(Mitarbeiter!$D303="",DATE(2030,5,0),Mitarbeiter!$D303),TODAY()),Einstellungen!$F$13:$F$67)))*N(Mitarbeiter!$E303)/IF(Einstellungen!$C$11="7 Tage",7,5),N('Ist-Stunden'!BE303)),MAX(IF(Einstellungen!$C$11="7 Tage",MAX(0,(MIN(DATE(2030,5,0),IF(Mitarbeiter!$D303="",DATE(2030,5,0),Mitarbeiter!$D303),TODAY()))-(MAX(DATE(2030,4,1),Mitarbeiter!$C303))+1),MAX(0,NETWORKDAYS(MAX(DATE(2030,4,1),Mitarbeiter!$C303),MIN(DATE(2030,5,0),IF(Mitarbeiter!$D303="",DATE(2030,5,0),Mitarbeiter!$D303),TODAY()),Einstellungen!$F$13:$F$67)))*N(Mitarbeiter!$E303)/IF(Einstellungen!$C$11="7 Tage",7,5),N('Ist-Stunden'!BE303)+(N(Krankheitstage!DB303)+N(Krankheitstage!DN303))*N($C303))))</f>
        <v/>
      </c>
      <c r="CJ303" s="76">
        <f>IF($B303="",0,IF(Einstellungen!$C$10="Ja",MAX(IF(Einstellungen!$C$11="7 Tage",MAX(0,(MIN(DATE(2030,6,0),IF(Mitarbeiter!$D303="",DATE(2030,6,0),Mitarbeiter!$D303),TODAY()))-(MAX(DATE(2030,5,1),Mitarbeiter!$C303))+1),MAX(0,NETWORKDAYS(MAX(DATE(2030,5,1),Mitarbeiter!$C303),MIN(DATE(2030,6,0),IF(Mitarbeiter!$D303="",DATE(2030,6,0),Mitarbeiter!$D303),TODAY()),Einstellungen!$F$13:$F$67)))*N(Mitarbeiter!$E303)/IF(Einstellungen!$C$11="7 Tage",7,5),N('Ist-Stunden'!BF303)),MAX(IF(Einstellungen!$C$11="7 Tage",MAX(0,(MIN(DATE(2030,6,0),IF(Mitarbeiter!$D303="",DATE(2030,6,0),Mitarbeiter!$D303),TODAY()))-(MAX(DATE(2030,5,1),Mitarbeiter!$C303))+1),MAX(0,NETWORKDAYS(MAX(DATE(2030,5,1),Mitarbeiter!$C303),MIN(DATE(2030,6,0),IF(Mitarbeiter!$D303="",DATE(2030,6,0),Mitarbeiter!$D303),TODAY()),Einstellungen!$F$13:$F$67)))*N(Mitarbeiter!$E303)/IF(Einstellungen!$C$11="7 Tage",7,5),N('Ist-Stunden'!BF303)+(N(Krankheitstage!DC303)+N(Krankheitstage!DO303))*N($C303))))</f>
        <v/>
      </c>
      <c r="CK303" s="76">
        <f>IF($B303="",0,IF(Einstellungen!$C$10="Ja",MAX(IF(Einstellungen!$C$11="7 Tage",MAX(0,(MIN(DATE(2030,7,0),IF(Mitarbeiter!$D303="",DATE(2030,7,0),Mitarbeiter!$D303),TODAY()))-(MAX(DATE(2030,6,1),Mitarbeiter!$C303))+1),MAX(0,NETWORKDAYS(MAX(DATE(2030,6,1),Mitarbeiter!$C303),MIN(DATE(2030,7,0),IF(Mitarbeiter!$D303="",DATE(2030,7,0),Mitarbeiter!$D303),TODAY()),Einstellungen!$F$13:$F$67)))*N(Mitarbeiter!$E303)/IF(Einstellungen!$C$11="7 Tage",7,5),N('Ist-Stunden'!BG303)),MAX(IF(Einstellungen!$C$11="7 Tage",MAX(0,(MIN(DATE(2030,7,0),IF(Mitarbeiter!$D303="",DATE(2030,7,0),Mitarbeiter!$D303),TODAY()))-(MAX(DATE(2030,6,1),Mitarbeiter!$C303))+1),MAX(0,NETWORKDAYS(MAX(DATE(2030,6,1),Mitarbeiter!$C303),MIN(DATE(2030,7,0),IF(Mitarbeiter!$D303="",DATE(2030,7,0),Mitarbeiter!$D303),TODAY()),Einstellungen!$F$13:$F$67)))*N(Mitarbeiter!$E303)/IF(Einstellungen!$C$11="7 Tage",7,5),N('Ist-Stunden'!BG303)+(N(Krankheitstage!DD303)+N(Krankheitstage!DP303))*N($C303))))</f>
        <v/>
      </c>
      <c r="CL303" s="76">
        <f>IF($B303="",0,IF(Einstellungen!$C$10="Ja",MAX(IF(Einstellungen!$C$11="7 Tage",MAX(0,(MIN(DATE(2030,8,0),IF(Mitarbeiter!$D303="",DATE(2030,8,0),Mitarbeiter!$D303),TODAY()))-(MAX(DATE(2030,7,1),Mitarbeiter!$C303))+1),MAX(0,NETWORKDAYS(MAX(DATE(2030,7,1),Mitarbeiter!$C303),MIN(DATE(2030,8,0),IF(Mitarbeiter!$D303="",DATE(2030,8,0),Mitarbeiter!$D303),TODAY()),Einstellungen!$F$13:$F$67)))*N(Mitarbeiter!$E303)/IF(Einstellungen!$C$11="7 Tage",7,5),N('Ist-Stunden'!BH303)),MAX(IF(Einstellungen!$C$11="7 Tage",MAX(0,(MIN(DATE(2030,8,0),IF(Mitarbeiter!$D303="",DATE(2030,8,0),Mitarbeiter!$D303),TODAY()))-(MAX(DATE(2030,7,1),Mitarbeiter!$C303))+1),MAX(0,NETWORKDAYS(MAX(DATE(2030,7,1),Mitarbeiter!$C303),MIN(DATE(2030,8,0),IF(Mitarbeiter!$D303="",DATE(2030,8,0),Mitarbeiter!$D303),TODAY()),Einstellungen!$F$13:$F$67)))*N(Mitarbeiter!$E303)/IF(Einstellungen!$C$11="7 Tage",7,5),N('Ist-Stunden'!BH303)+(N(Krankheitstage!DE303)+N(Krankheitstage!DQ303))*N($C303))))</f>
        <v/>
      </c>
      <c r="CM303" s="76">
        <f>IF($B303="",0,IF(Einstellungen!$C$10="Ja",MAX(IF(Einstellungen!$C$11="7 Tage",MAX(0,(MIN(DATE(2030,9,0),IF(Mitarbeiter!$D303="",DATE(2030,9,0),Mitarbeiter!$D303),TODAY()))-(MAX(DATE(2030,8,1),Mitarbeiter!$C303))+1),MAX(0,NETWORKDAYS(MAX(DATE(2030,8,1),Mitarbeiter!$C303),MIN(DATE(2030,9,0),IF(Mitarbeiter!$D303="",DATE(2030,9,0),Mitarbeiter!$D303),TODAY()),Einstellungen!$F$13:$F$67)))*N(Mitarbeiter!$E303)/IF(Einstellungen!$C$11="7 Tage",7,5),N('Ist-Stunden'!BI303)),MAX(IF(Einstellungen!$C$11="7 Tage",MAX(0,(MIN(DATE(2030,9,0),IF(Mitarbeiter!$D303="",DATE(2030,9,0),Mitarbeiter!$D303),TODAY()))-(MAX(DATE(2030,8,1),Mitarbeiter!$C303))+1),MAX(0,NETWORKDAYS(MAX(DATE(2030,8,1),Mitarbeiter!$C303),MIN(DATE(2030,9,0),IF(Mitarbeiter!$D303="",DATE(2030,9,0),Mitarbeiter!$D303),TODAY()),Einstellungen!$F$13:$F$67)))*N(Mitarbeiter!$E303)/IF(Einstellungen!$C$11="7 Tage",7,5),N('Ist-Stunden'!BI303)+(N(Krankheitstage!DF303)+N(Krankheitstage!DR303))*N($C303))))</f>
        <v/>
      </c>
      <c r="CN303" s="76">
        <f>IF($B303="",0,IF(Einstellungen!$C$10="Ja",MAX(IF(Einstellungen!$C$11="7 Tage",MAX(0,(MIN(DATE(2030,10,0),IF(Mitarbeiter!$D303="",DATE(2030,10,0),Mitarbeiter!$D303),TODAY()))-(MAX(DATE(2030,9,1),Mitarbeiter!$C303))+1),MAX(0,NETWORKDAYS(MAX(DATE(2030,9,1),Mitarbeiter!$C303),MIN(DATE(2030,10,0),IF(Mitarbeiter!$D303="",DATE(2030,10,0),Mitarbeiter!$D303),TODAY()),Einstellungen!$F$13:$F$67)))*N(Mitarbeiter!$E303)/IF(Einstellungen!$C$11="7 Tage",7,5),N('Ist-Stunden'!BJ303)),MAX(IF(Einstellungen!$C$11="7 Tage",MAX(0,(MIN(DATE(2030,10,0),IF(Mitarbeiter!$D303="",DATE(2030,10,0),Mitarbeiter!$D303),TODAY()))-(MAX(DATE(2030,9,1),Mitarbeiter!$C303))+1),MAX(0,NETWORKDAYS(MAX(DATE(2030,9,1),Mitarbeiter!$C303),MIN(DATE(2030,10,0),IF(Mitarbeiter!$D303="",DATE(2030,10,0),Mitarbeiter!$D303),TODAY()),Einstellungen!$F$13:$F$67)))*N(Mitarbeiter!$E303)/IF(Einstellungen!$C$11="7 Tage",7,5),N('Ist-Stunden'!BJ303)+(N(Krankheitstage!DG303)+N(Krankheitstage!DS303))*N($C303))))</f>
        <v/>
      </c>
      <c r="CO303" s="76">
        <f>IF($B303="",0,IF(Einstellungen!$C$10="Ja",MAX(IF(Einstellungen!$C$11="7 Tage",MAX(0,(MIN(DATE(2030,11,0),IF(Mitarbeiter!$D303="",DATE(2030,11,0),Mitarbeiter!$D303),TODAY()))-(MAX(DATE(2030,10,1),Mitarbeiter!$C303))+1),MAX(0,NETWORKDAYS(MAX(DATE(2030,10,1),Mitarbeiter!$C303),MIN(DATE(2030,11,0),IF(Mitarbeiter!$D303="",DATE(2030,11,0),Mitarbeiter!$D303),TODAY()),Einstellungen!$F$13:$F$67)))*N(Mitarbeiter!$E303)/IF(Einstellungen!$C$11="7 Tage",7,5),N('Ist-Stunden'!BK303)),MAX(IF(Einstellungen!$C$11="7 Tage",MAX(0,(MIN(DATE(2030,11,0),IF(Mitarbeiter!$D303="",DATE(2030,11,0),Mitarbeiter!$D303),TODAY()))-(MAX(DATE(2030,10,1),Mitarbeiter!$C303))+1),MAX(0,NETWORKDAYS(MAX(DATE(2030,10,1),Mitarbeiter!$C303),MIN(DATE(2030,11,0),IF(Mitarbeiter!$D303="",DATE(2030,11,0),Mitarbeiter!$D303),TODAY()),Einstellungen!$F$13:$F$67)))*N(Mitarbeiter!$E303)/IF(Einstellungen!$C$11="7 Tage",7,5),N('Ist-Stunden'!BK303)+(N(Krankheitstage!DH303)+N(Krankheitstage!DT303))*N($C303))))</f>
        <v/>
      </c>
      <c r="CP303" s="76">
        <f>IF($B303="",0,IF(Einstellungen!$C$10="Ja",MAX(IF(Einstellungen!$C$11="7 Tage",MAX(0,(MIN(DATE(2030,12,0),IF(Mitarbeiter!$D303="",DATE(2030,12,0),Mitarbeiter!$D303),TODAY()))-(MAX(DATE(2030,11,1),Mitarbeiter!$C303))+1),MAX(0,NETWORKDAYS(MAX(DATE(2030,11,1),Mitarbeiter!$C303),MIN(DATE(2030,12,0),IF(Mitarbeiter!$D303="",DATE(2030,12,0),Mitarbeiter!$D303),TODAY()),Einstellungen!$F$13:$F$67)))*N(Mitarbeiter!$E303)/IF(Einstellungen!$C$11="7 Tage",7,5),N('Ist-Stunden'!BL303)),MAX(IF(Einstellungen!$C$11="7 Tage",MAX(0,(MIN(DATE(2030,12,0),IF(Mitarbeiter!$D303="",DATE(2030,12,0),Mitarbeiter!$D303),TODAY()))-(MAX(DATE(2030,11,1),Mitarbeiter!$C303))+1),MAX(0,NETWORKDAYS(MAX(DATE(2030,11,1),Mitarbeiter!$C303),MIN(DATE(2030,12,0),IF(Mitarbeiter!$D303="",DATE(2030,12,0),Mitarbeiter!$D303),TODAY()),Einstellungen!$F$13:$F$67)))*N(Mitarbeiter!$E303)/IF(Einstellungen!$C$11="7 Tage",7,5),N('Ist-Stunden'!BL303)+(N(Krankheitstage!DI303)+N(Krankheitstage!DU303))*N($C303))))</f>
        <v/>
      </c>
      <c r="CQ303" s="76">
        <f>IF($B303="",0,IF(Einstellungen!$C$10="Ja",MAX(IF(Einstellungen!$C$11="7 Tage",MAX(0,(MIN(DATE(2030,13,0),IF(Mitarbeiter!$D303="",DATE(2030,13,0),Mitarbeiter!$D303),TODAY()))-(MAX(DATE(2030,12,1),Mitarbeiter!$C303))+1),MAX(0,NETWORKDAYS(MAX(DATE(2030,12,1),Mitarbeiter!$C303),MIN(DATE(2030,13,0),IF(Mitarbeiter!$D303="",DATE(2030,13,0),Mitarbeiter!$D303),TODAY()),Einstellungen!$F$13:$F$67)))*N(Mitarbeiter!$E303)/IF(Einstellungen!$C$11="7 Tage",7,5),N('Ist-Stunden'!BM303)),MAX(IF(Einstellungen!$C$11="7 Tage",MAX(0,(MIN(DATE(2030,13,0),IF(Mitarbeiter!$D303="",DATE(2030,13,0),Mitarbeiter!$D303),TODAY()))-(MAX(DATE(2030,12,1),Mitarbeiter!$C303))+1),MAX(0,NETWORKDAYS(MAX(DATE(2030,12,1),Mitarbeiter!$C303),MIN(DATE(2030,13,0),IF(Mitarbeiter!$D303="",DATE(2030,13,0),Mitarbeiter!$D303),TODAY()),Einstellungen!$F$13:$F$67)))*N(Mitarbeiter!$E303)/IF(Einstellungen!$C$11="7 Tage",7,5),N('Ist-Stunden'!BM303)+(N(Krankheitstage!DJ303)+N(Krankheitstage!DV303))*N($C303))))</f>
        <v/>
      </c>
    </row>
    <row r="304">
      <c r="A304" s="73">
        <f>IF(Mitarbeiter!B304="","",Mitarbeiter!A304)</f>
        <v/>
      </c>
      <c r="B304" s="6">
        <f>IF(Mitarbeiter!B304="","",Mitarbeiter!B304)</f>
        <v/>
      </c>
      <c r="C304" s="74">
        <f>IF(Mitarbeiter!B304="","",Mitarbeiter!F304)</f>
        <v/>
      </c>
      <c r="D304" s="75">
        <f>N(INDEX(Krankheitstage!$G304:$DV304,1,(Einstellungen!$C$3-2026)*24+1))</f>
        <v/>
      </c>
      <c r="E304" s="75">
        <f>N(INDEX(Krankheitstage!$G304:$DV304,1,(Einstellungen!$C$3-2026)*24+2))</f>
        <v/>
      </c>
      <c r="F304" s="75">
        <f>N(INDEX(Krankheitstage!$G304:$DV304,1,(Einstellungen!$C$3-2026)*24+3))</f>
        <v/>
      </c>
      <c r="G304" s="75">
        <f>N(INDEX(Krankheitstage!$G304:$DV304,1,(Einstellungen!$C$3-2026)*24+4))</f>
        <v/>
      </c>
      <c r="H304" s="75">
        <f>N(INDEX(Krankheitstage!$G304:$DV304,1,(Einstellungen!$C$3-2026)*24+5))</f>
        <v/>
      </c>
      <c r="I304" s="75">
        <f>N(INDEX(Krankheitstage!$G304:$DV304,1,(Einstellungen!$C$3-2026)*24+6))</f>
        <v/>
      </c>
      <c r="J304" s="75">
        <f>N(INDEX(Krankheitstage!$G304:$DV304,1,(Einstellungen!$C$3-2026)*24+7))</f>
        <v/>
      </c>
      <c r="K304" s="75">
        <f>N(INDEX(Krankheitstage!$G304:$DV304,1,(Einstellungen!$C$3-2026)*24+8))</f>
        <v/>
      </c>
      <c r="L304" s="75">
        <f>N(INDEX(Krankheitstage!$G304:$DV304,1,(Einstellungen!$C$3-2026)*24+9))</f>
        <v/>
      </c>
      <c r="M304" s="75">
        <f>N(INDEX(Krankheitstage!$G304:$DV304,1,(Einstellungen!$C$3-2026)*24+10))</f>
        <v/>
      </c>
      <c r="N304" s="75">
        <f>N(INDEX(Krankheitstage!$G304:$DV304,1,(Einstellungen!$C$3-2026)*24+11))</f>
        <v/>
      </c>
      <c r="O304" s="75">
        <f>N(INDEX(Krankheitstage!$G304:$DV304,1,(Einstellungen!$C$3-2026)*24+12))</f>
        <v/>
      </c>
      <c r="P304" s="75">
        <f>IF($B304="","",SUM(D304:O304))</f>
        <v/>
      </c>
      <c r="Q304" s="75">
        <f>N(INDEX(Krankheitstage!$G304:$DV304,1,(Einstellungen!$C$3-2026)*24+13))</f>
        <v/>
      </c>
      <c r="R304" s="75">
        <f>N(INDEX(Krankheitstage!$G304:$DV304,1,(Einstellungen!$C$3-2026)*24+14))</f>
        <v/>
      </c>
      <c r="S304" s="75">
        <f>N(INDEX(Krankheitstage!$G304:$DV304,1,(Einstellungen!$C$3-2026)*24+15))</f>
        <v/>
      </c>
      <c r="T304" s="75">
        <f>N(INDEX(Krankheitstage!$G304:$DV304,1,(Einstellungen!$C$3-2026)*24+16))</f>
        <v/>
      </c>
      <c r="U304" s="75">
        <f>N(INDEX(Krankheitstage!$G304:$DV304,1,(Einstellungen!$C$3-2026)*24+17))</f>
        <v/>
      </c>
      <c r="V304" s="75">
        <f>N(INDEX(Krankheitstage!$G304:$DV304,1,(Einstellungen!$C$3-2026)*24+18))</f>
        <v/>
      </c>
      <c r="W304" s="75">
        <f>N(INDEX(Krankheitstage!$G304:$DV304,1,(Einstellungen!$C$3-2026)*24+19))</f>
        <v/>
      </c>
      <c r="X304" s="75">
        <f>N(INDEX(Krankheitstage!$G304:$DV304,1,(Einstellungen!$C$3-2026)*24+20))</f>
        <v/>
      </c>
      <c r="Y304" s="75">
        <f>N(INDEX(Krankheitstage!$G304:$DV304,1,(Einstellungen!$C$3-2026)*24+21))</f>
        <v/>
      </c>
      <c r="Z304" s="75">
        <f>N(INDEX(Krankheitstage!$G304:$DV304,1,(Einstellungen!$C$3-2026)*24+22))</f>
        <v/>
      </c>
      <c r="AA304" s="75">
        <f>N(INDEX(Krankheitstage!$G304:$DV304,1,(Einstellungen!$C$3-2026)*24+23))</f>
        <v/>
      </c>
      <c r="AB304" s="75">
        <f>N(INDEX(Krankheitstage!$G304:$DV304,1,(Einstellungen!$C$3-2026)*24+24))</f>
        <v/>
      </c>
      <c r="AC304" s="75">
        <f>IF($B304="","",SUM(Q304:AB304))</f>
        <v/>
      </c>
      <c r="AD304" s="75">
        <f>IF($B304="","",SUM(P304,AC304))</f>
        <v/>
      </c>
      <c r="AE304" s="76">
        <f>IF($B304="","",AD304*N(C304))</f>
        <v/>
      </c>
      <c r="AF304" s="75">
        <f>IF($B304="","",Krankheitstage!E304)</f>
        <v/>
      </c>
      <c r="AG304" s="76">
        <f>IF($B304="","",AF304*N(C304))</f>
        <v/>
      </c>
      <c r="AH304" s="76">
        <f>IF($B304="","",INDEX($AJ304:$CQ304,1,(Einstellungen!$C$3-2026)*12+1)+INDEX($AJ304:$CQ304,1,(Einstellungen!$C$3-2026)*12+2)+INDEX($AJ304:$CQ304,1,(Einstellungen!$C$3-2026)*12+3)+INDEX($AJ304:$CQ304,1,(Einstellungen!$C$3-2026)*12+4)+INDEX($AJ304:$CQ304,1,(Einstellungen!$C$3-2026)*12+5)+INDEX($AJ304:$CQ304,1,(Einstellungen!$C$3-2026)*12+6)+INDEX($AJ304:$CQ304,1,(Einstellungen!$C$3-2026)*12+7)+INDEX($AJ304:$CQ304,1,(Einstellungen!$C$3-2026)*12+8)+INDEX($AJ304:$CQ304,1,(Einstellungen!$C$3-2026)*12+9)+INDEX($AJ304:$CQ304,1,(Einstellungen!$C$3-2026)*12+10)+INDEX($AJ304:$CQ304,1,(Einstellungen!$C$3-2026)*12+11)+INDEX($AJ304:$CQ304,1,(Einstellungen!$C$3-2026)*12+12))</f>
        <v/>
      </c>
      <c r="AI304" s="76">
        <f>IF($B304="","",SUM($AJ304:$CQ304))</f>
        <v/>
      </c>
      <c r="AJ304" s="76">
        <f>IF($B304="",0,IF(Einstellungen!$C$10="Ja",MAX(IF(Einstellungen!$C$11="7 Tage",MAX(0,(MIN(DATE(2026,2,0),IF(Mitarbeiter!$D304="",DATE(2026,2,0),Mitarbeiter!$D304),TODAY()))-(MAX(DATE(2026,1,1),Mitarbeiter!$C304))+1),MAX(0,NETWORKDAYS(MAX(DATE(2026,1,1),Mitarbeiter!$C304),MIN(DATE(2026,2,0),IF(Mitarbeiter!$D304="",DATE(2026,2,0),Mitarbeiter!$D304),TODAY()),Einstellungen!$F$13:$F$67)))*N(Mitarbeiter!$E304)/IF(Einstellungen!$C$11="7 Tage",7,5),N('Ist-Stunden'!F304)),MAX(IF(Einstellungen!$C$11="7 Tage",MAX(0,(MIN(DATE(2026,2,0),IF(Mitarbeiter!$D304="",DATE(2026,2,0),Mitarbeiter!$D304),TODAY()))-(MAX(DATE(2026,1,1),Mitarbeiter!$C304))+1),MAX(0,NETWORKDAYS(MAX(DATE(2026,1,1),Mitarbeiter!$C304),MIN(DATE(2026,2,0),IF(Mitarbeiter!$D304="",DATE(2026,2,0),Mitarbeiter!$D304),TODAY()),Einstellungen!$F$13:$F$67)))*N(Mitarbeiter!$E304)/IF(Einstellungen!$C$11="7 Tage",7,5),N('Ist-Stunden'!F304)+(N(Krankheitstage!G304)+N(Krankheitstage!S304))*N($C304))))</f>
        <v/>
      </c>
      <c r="AK304" s="76">
        <f>IF($B304="",0,IF(Einstellungen!$C$10="Ja",MAX(IF(Einstellungen!$C$11="7 Tage",MAX(0,(MIN(DATE(2026,3,0),IF(Mitarbeiter!$D304="",DATE(2026,3,0),Mitarbeiter!$D304),TODAY()))-(MAX(DATE(2026,2,1),Mitarbeiter!$C304))+1),MAX(0,NETWORKDAYS(MAX(DATE(2026,2,1),Mitarbeiter!$C304),MIN(DATE(2026,3,0),IF(Mitarbeiter!$D304="",DATE(2026,3,0),Mitarbeiter!$D304),TODAY()),Einstellungen!$F$13:$F$67)))*N(Mitarbeiter!$E304)/IF(Einstellungen!$C$11="7 Tage",7,5),N('Ist-Stunden'!G304)),MAX(IF(Einstellungen!$C$11="7 Tage",MAX(0,(MIN(DATE(2026,3,0),IF(Mitarbeiter!$D304="",DATE(2026,3,0),Mitarbeiter!$D304),TODAY()))-(MAX(DATE(2026,2,1),Mitarbeiter!$C304))+1),MAX(0,NETWORKDAYS(MAX(DATE(2026,2,1),Mitarbeiter!$C304),MIN(DATE(2026,3,0),IF(Mitarbeiter!$D304="",DATE(2026,3,0),Mitarbeiter!$D304),TODAY()),Einstellungen!$F$13:$F$67)))*N(Mitarbeiter!$E304)/IF(Einstellungen!$C$11="7 Tage",7,5),N('Ist-Stunden'!G304)+(N(Krankheitstage!H304)+N(Krankheitstage!T304))*N($C304))))</f>
        <v/>
      </c>
      <c r="AL304" s="76">
        <f>IF($B304="",0,IF(Einstellungen!$C$10="Ja",MAX(IF(Einstellungen!$C$11="7 Tage",MAX(0,(MIN(DATE(2026,4,0),IF(Mitarbeiter!$D304="",DATE(2026,4,0),Mitarbeiter!$D304),TODAY()))-(MAX(DATE(2026,3,1),Mitarbeiter!$C304))+1),MAX(0,NETWORKDAYS(MAX(DATE(2026,3,1),Mitarbeiter!$C304),MIN(DATE(2026,4,0),IF(Mitarbeiter!$D304="",DATE(2026,4,0),Mitarbeiter!$D304),TODAY()),Einstellungen!$F$13:$F$67)))*N(Mitarbeiter!$E304)/IF(Einstellungen!$C$11="7 Tage",7,5),N('Ist-Stunden'!H304)),MAX(IF(Einstellungen!$C$11="7 Tage",MAX(0,(MIN(DATE(2026,4,0),IF(Mitarbeiter!$D304="",DATE(2026,4,0),Mitarbeiter!$D304),TODAY()))-(MAX(DATE(2026,3,1),Mitarbeiter!$C304))+1),MAX(0,NETWORKDAYS(MAX(DATE(2026,3,1),Mitarbeiter!$C304),MIN(DATE(2026,4,0),IF(Mitarbeiter!$D304="",DATE(2026,4,0),Mitarbeiter!$D304),TODAY()),Einstellungen!$F$13:$F$67)))*N(Mitarbeiter!$E304)/IF(Einstellungen!$C$11="7 Tage",7,5),N('Ist-Stunden'!H304)+(N(Krankheitstage!I304)+N(Krankheitstage!U304))*N($C304))))</f>
        <v/>
      </c>
      <c r="AM304" s="76">
        <f>IF($B304="",0,IF(Einstellungen!$C$10="Ja",MAX(IF(Einstellungen!$C$11="7 Tage",MAX(0,(MIN(DATE(2026,5,0),IF(Mitarbeiter!$D304="",DATE(2026,5,0),Mitarbeiter!$D304),TODAY()))-(MAX(DATE(2026,4,1),Mitarbeiter!$C304))+1),MAX(0,NETWORKDAYS(MAX(DATE(2026,4,1),Mitarbeiter!$C304),MIN(DATE(2026,5,0),IF(Mitarbeiter!$D304="",DATE(2026,5,0),Mitarbeiter!$D304),TODAY()),Einstellungen!$F$13:$F$67)))*N(Mitarbeiter!$E304)/IF(Einstellungen!$C$11="7 Tage",7,5),N('Ist-Stunden'!I304)),MAX(IF(Einstellungen!$C$11="7 Tage",MAX(0,(MIN(DATE(2026,5,0),IF(Mitarbeiter!$D304="",DATE(2026,5,0),Mitarbeiter!$D304),TODAY()))-(MAX(DATE(2026,4,1),Mitarbeiter!$C304))+1),MAX(0,NETWORKDAYS(MAX(DATE(2026,4,1),Mitarbeiter!$C304),MIN(DATE(2026,5,0),IF(Mitarbeiter!$D304="",DATE(2026,5,0),Mitarbeiter!$D304),TODAY()),Einstellungen!$F$13:$F$67)))*N(Mitarbeiter!$E304)/IF(Einstellungen!$C$11="7 Tage",7,5),N('Ist-Stunden'!I304)+(N(Krankheitstage!J304)+N(Krankheitstage!V304))*N($C304))))</f>
        <v/>
      </c>
      <c r="AN304" s="76">
        <f>IF($B304="",0,IF(Einstellungen!$C$10="Ja",MAX(IF(Einstellungen!$C$11="7 Tage",MAX(0,(MIN(DATE(2026,6,0),IF(Mitarbeiter!$D304="",DATE(2026,6,0),Mitarbeiter!$D304),TODAY()))-(MAX(DATE(2026,5,1),Mitarbeiter!$C304))+1),MAX(0,NETWORKDAYS(MAX(DATE(2026,5,1),Mitarbeiter!$C304),MIN(DATE(2026,6,0),IF(Mitarbeiter!$D304="",DATE(2026,6,0),Mitarbeiter!$D304),TODAY()),Einstellungen!$F$13:$F$67)))*N(Mitarbeiter!$E304)/IF(Einstellungen!$C$11="7 Tage",7,5),N('Ist-Stunden'!J304)),MAX(IF(Einstellungen!$C$11="7 Tage",MAX(0,(MIN(DATE(2026,6,0),IF(Mitarbeiter!$D304="",DATE(2026,6,0),Mitarbeiter!$D304),TODAY()))-(MAX(DATE(2026,5,1),Mitarbeiter!$C304))+1),MAX(0,NETWORKDAYS(MAX(DATE(2026,5,1),Mitarbeiter!$C304),MIN(DATE(2026,6,0),IF(Mitarbeiter!$D304="",DATE(2026,6,0),Mitarbeiter!$D304),TODAY()),Einstellungen!$F$13:$F$67)))*N(Mitarbeiter!$E304)/IF(Einstellungen!$C$11="7 Tage",7,5),N('Ist-Stunden'!J304)+(N(Krankheitstage!K304)+N(Krankheitstage!W304))*N($C304))))</f>
        <v/>
      </c>
      <c r="AO304" s="76">
        <f>IF($B304="",0,IF(Einstellungen!$C$10="Ja",MAX(IF(Einstellungen!$C$11="7 Tage",MAX(0,(MIN(DATE(2026,7,0),IF(Mitarbeiter!$D304="",DATE(2026,7,0),Mitarbeiter!$D304),TODAY()))-(MAX(DATE(2026,6,1),Mitarbeiter!$C304))+1),MAX(0,NETWORKDAYS(MAX(DATE(2026,6,1),Mitarbeiter!$C304),MIN(DATE(2026,7,0),IF(Mitarbeiter!$D304="",DATE(2026,7,0),Mitarbeiter!$D304),TODAY()),Einstellungen!$F$13:$F$67)))*N(Mitarbeiter!$E304)/IF(Einstellungen!$C$11="7 Tage",7,5),N('Ist-Stunden'!K304)),MAX(IF(Einstellungen!$C$11="7 Tage",MAX(0,(MIN(DATE(2026,7,0),IF(Mitarbeiter!$D304="",DATE(2026,7,0),Mitarbeiter!$D304),TODAY()))-(MAX(DATE(2026,6,1),Mitarbeiter!$C304))+1),MAX(0,NETWORKDAYS(MAX(DATE(2026,6,1),Mitarbeiter!$C304),MIN(DATE(2026,7,0),IF(Mitarbeiter!$D304="",DATE(2026,7,0),Mitarbeiter!$D304),TODAY()),Einstellungen!$F$13:$F$67)))*N(Mitarbeiter!$E304)/IF(Einstellungen!$C$11="7 Tage",7,5),N('Ist-Stunden'!K304)+(N(Krankheitstage!L304)+N(Krankheitstage!X304))*N($C304))))</f>
        <v/>
      </c>
      <c r="AP304" s="76">
        <f>IF($B304="",0,IF(Einstellungen!$C$10="Ja",MAX(IF(Einstellungen!$C$11="7 Tage",MAX(0,(MIN(DATE(2026,8,0),IF(Mitarbeiter!$D304="",DATE(2026,8,0),Mitarbeiter!$D304),TODAY()))-(MAX(DATE(2026,7,1),Mitarbeiter!$C304))+1),MAX(0,NETWORKDAYS(MAX(DATE(2026,7,1),Mitarbeiter!$C304),MIN(DATE(2026,8,0),IF(Mitarbeiter!$D304="",DATE(2026,8,0),Mitarbeiter!$D304),TODAY()),Einstellungen!$F$13:$F$67)))*N(Mitarbeiter!$E304)/IF(Einstellungen!$C$11="7 Tage",7,5),N('Ist-Stunden'!L304)),MAX(IF(Einstellungen!$C$11="7 Tage",MAX(0,(MIN(DATE(2026,8,0),IF(Mitarbeiter!$D304="",DATE(2026,8,0),Mitarbeiter!$D304),TODAY()))-(MAX(DATE(2026,7,1),Mitarbeiter!$C304))+1),MAX(0,NETWORKDAYS(MAX(DATE(2026,7,1),Mitarbeiter!$C304),MIN(DATE(2026,8,0),IF(Mitarbeiter!$D304="",DATE(2026,8,0),Mitarbeiter!$D304),TODAY()),Einstellungen!$F$13:$F$67)))*N(Mitarbeiter!$E304)/IF(Einstellungen!$C$11="7 Tage",7,5),N('Ist-Stunden'!L304)+(N(Krankheitstage!M304)+N(Krankheitstage!Y304))*N($C304))))</f>
        <v/>
      </c>
      <c r="AQ304" s="76">
        <f>IF($B304="",0,IF(Einstellungen!$C$10="Ja",MAX(IF(Einstellungen!$C$11="7 Tage",MAX(0,(MIN(DATE(2026,9,0),IF(Mitarbeiter!$D304="",DATE(2026,9,0),Mitarbeiter!$D304),TODAY()))-(MAX(DATE(2026,8,1),Mitarbeiter!$C304))+1),MAX(0,NETWORKDAYS(MAX(DATE(2026,8,1),Mitarbeiter!$C304),MIN(DATE(2026,9,0),IF(Mitarbeiter!$D304="",DATE(2026,9,0),Mitarbeiter!$D304),TODAY()),Einstellungen!$F$13:$F$67)))*N(Mitarbeiter!$E304)/IF(Einstellungen!$C$11="7 Tage",7,5),N('Ist-Stunden'!M304)),MAX(IF(Einstellungen!$C$11="7 Tage",MAX(0,(MIN(DATE(2026,9,0),IF(Mitarbeiter!$D304="",DATE(2026,9,0),Mitarbeiter!$D304),TODAY()))-(MAX(DATE(2026,8,1),Mitarbeiter!$C304))+1),MAX(0,NETWORKDAYS(MAX(DATE(2026,8,1),Mitarbeiter!$C304),MIN(DATE(2026,9,0),IF(Mitarbeiter!$D304="",DATE(2026,9,0),Mitarbeiter!$D304),TODAY()),Einstellungen!$F$13:$F$67)))*N(Mitarbeiter!$E304)/IF(Einstellungen!$C$11="7 Tage",7,5),N('Ist-Stunden'!M304)+(N(Krankheitstage!N304)+N(Krankheitstage!Z304))*N($C304))))</f>
        <v/>
      </c>
      <c r="AR304" s="76">
        <f>IF($B304="",0,IF(Einstellungen!$C$10="Ja",MAX(IF(Einstellungen!$C$11="7 Tage",MAX(0,(MIN(DATE(2026,10,0),IF(Mitarbeiter!$D304="",DATE(2026,10,0),Mitarbeiter!$D304),TODAY()))-(MAX(DATE(2026,9,1),Mitarbeiter!$C304))+1),MAX(0,NETWORKDAYS(MAX(DATE(2026,9,1),Mitarbeiter!$C304),MIN(DATE(2026,10,0),IF(Mitarbeiter!$D304="",DATE(2026,10,0),Mitarbeiter!$D304),TODAY()),Einstellungen!$F$13:$F$67)))*N(Mitarbeiter!$E304)/IF(Einstellungen!$C$11="7 Tage",7,5),N('Ist-Stunden'!N304)),MAX(IF(Einstellungen!$C$11="7 Tage",MAX(0,(MIN(DATE(2026,10,0),IF(Mitarbeiter!$D304="",DATE(2026,10,0),Mitarbeiter!$D304),TODAY()))-(MAX(DATE(2026,9,1),Mitarbeiter!$C304))+1),MAX(0,NETWORKDAYS(MAX(DATE(2026,9,1),Mitarbeiter!$C304),MIN(DATE(2026,10,0),IF(Mitarbeiter!$D304="",DATE(2026,10,0),Mitarbeiter!$D304),TODAY()),Einstellungen!$F$13:$F$67)))*N(Mitarbeiter!$E304)/IF(Einstellungen!$C$11="7 Tage",7,5),N('Ist-Stunden'!N304)+(N(Krankheitstage!O304)+N(Krankheitstage!AA304))*N($C304))))</f>
        <v/>
      </c>
      <c r="AS304" s="76">
        <f>IF($B304="",0,IF(Einstellungen!$C$10="Ja",MAX(IF(Einstellungen!$C$11="7 Tage",MAX(0,(MIN(DATE(2026,11,0),IF(Mitarbeiter!$D304="",DATE(2026,11,0),Mitarbeiter!$D304),TODAY()))-(MAX(DATE(2026,10,1),Mitarbeiter!$C304))+1),MAX(0,NETWORKDAYS(MAX(DATE(2026,10,1),Mitarbeiter!$C304),MIN(DATE(2026,11,0),IF(Mitarbeiter!$D304="",DATE(2026,11,0),Mitarbeiter!$D304),TODAY()),Einstellungen!$F$13:$F$67)))*N(Mitarbeiter!$E304)/IF(Einstellungen!$C$11="7 Tage",7,5),N('Ist-Stunden'!O304)),MAX(IF(Einstellungen!$C$11="7 Tage",MAX(0,(MIN(DATE(2026,11,0),IF(Mitarbeiter!$D304="",DATE(2026,11,0),Mitarbeiter!$D304),TODAY()))-(MAX(DATE(2026,10,1),Mitarbeiter!$C304))+1),MAX(0,NETWORKDAYS(MAX(DATE(2026,10,1),Mitarbeiter!$C304),MIN(DATE(2026,11,0),IF(Mitarbeiter!$D304="",DATE(2026,11,0),Mitarbeiter!$D304),TODAY()),Einstellungen!$F$13:$F$67)))*N(Mitarbeiter!$E304)/IF(Einstellungen!$C$11="7 Tage",7,5),N('Ist-Stunden'!O304)+(N(Krankheitstage!P304)+N(Krankheitstage!AB304))*N($C304))))</f>
        <v/>
      </c>
      <c r="AT304" s="76">
        <f>IF($B304="",0,IF(Einstellungen!$C$10="Ja",MAX(IF(Einstellungen!$C$11="7 Tage",MAX(0,(MIN(DATE(2026,12,0),IF(Mitarbeiter!$D304="",DATE(2026,12,0),Mitarbeiter!$D304),TODAY()))-(MAX(DATE(2026,11,1),Mitarbeiter!$C304))+1),MAX(0,NETWORKDAYS(MAX(DATE(2026,11,1),Mitarbeiter!$C304),MIN(DATE(2026,12,0),IF(Mitarbeiter!$D304="",DATE(2026,12,0),Mitarbeiter!$D304),TODAY()),Einstellungen!$F$13:$F$67)))*N(Mitarbeiter!$E304)/IF(Einstellungen!$C$11="7 Tage",7,5),N('Ist-Stunden'!P304)),MAX(IF(Einstellungen!$C$11="7 Tage",MAX(0,(MIN(DATE(2026,12,0),IF(Mitarbeiter!$D304="",DATE(2026,12,0),Mitarbeiter!$D304),TODAY()))-(MAX(DATE(2026,11,1),Mitarbeiter!$C304))+1),MAX(0,NETWORKDAYS(MAX(DATE(2026,11,1),Mitarbeiter!$C304),MIN(DATE(2026,12,0),IF(Mitarbeiter!$D304="",DATE(2026,12,0),Mitarbeiter!$D304),TODAY()),Einstellungen!$F$13:$F$67)))*N(Mitarbeiter!$E304)/IF(Einstellungen!$C$11="7 Tage",7,5),N('Ist-Stunden'!P304)+(N(Krankheitstage!Q304)+N(Krankheitstage!AC304))*N($C304))))</f>
        <v/>
      </c>
      <c r="AU304" s="76">
        <f>IF($B304="",0,IF(Einstellungen!$C$10="Ja",MAX(IF(Einstellungen!$C$11="7 Tage",MAX(0,(MIN(DATE(2026,13,0),IF(Mitarbeiter!$D304="",DATE(2026,13,0),Mitarbeiter!$D304),TODAY()))-(MAX(DATE(2026,12,1),Mitarbeiter!$C304))+1),MAX(0,NETWORKDAYS(MAX(DATE(2026,12,1),Mitarbeiter!$C304),MIN(DATE(2026,13,0),IF(Mitarbeiter!$D304="",DATE(2026,13,0),Mitarbeiter!$D304),TODAY()),Einstellungen!$F$13:$F$67)))*N(Mitarbeiter!$E304)/IF(Einstellungen!$C$11="7 Tage",7,5),N('Ist-Stunden'!Q304)),MAX(IF(Einstellungen!$C$11="7 Tage",MAX(0,(MIN(DATE(2026,13,0),IF(Mitarbeiter!$D304="",DATE(2026,13,0),Mitarbeiter!$D304),TODAY()))-(MAX(DATE(2026,12,1),Mitarbeiter!$C304))+1),MAX(0,NETWORKDAYS(MAX(DATE(2026,12,1),Mitarbeiter!$C304),MIN(DATE(2026,13,0),IF(Mitarbeiter!$D304="",DATE(2026,13,0),Mitarbeiter!$D304),TODAY()),Einstellungen!$F$13:$F$67)))*N(Mitarbeiter!$E304)/IF(Einstellungen!$C$11="7 Tage",7,5),N('Ist-Stunden'!Q304)+(N(Krankheitstage!R304)+N(Krankheitstage!AD304))*N($C304))))</f>
        <v/>
      </c>
      <c r="AV304" s="76">
        <f>IF($B304="",0,IF(Einstellungen!$C$10="Ja",MAX(IF(Einstellungen!$C$11="7 Tage",MAX(0,(MIN(DATE(2027,2,0),IF(Mitarbeiter!$D304="",DATE(2027,2,0),Mitarbeiter!$D304),TODAY()))-(MAX(DATE(2027,1,1),Mitarbeiter!$C304))+1),MAX(0,NETWORKDAYS(MAX(DATE(2027,1,1),Mitarbeiter!$C304),MIN(DATE(2027,2,0),IF(Mitarbeiter!$D304="",DATE(2027,2,0),Mitarbeiter!$D304),TODAY()),Einstellungen!$F$13:$F$67)))*N(Mitarbeiter!$E304)/IF(Einstellungen!$C$11="7 Tage",7,5),N('Ist-Stunden'!R304)),MAX(IF(Einstellungen!$C$11="7 Tage",MAX(0,(MIN(DATE(2027,2,0),IF(Mitarbeiter!$D304="",DATE(2027,2,0),Mitarbeiter!$D304),TODAY()))-(MAX(DATE(2027,1,1),Mitarbeiter!$C304))+1),MAX(0,NETWORKDAYS(MAX(DATE(2027,1,1),Mitarbeiter!$C304),MIN(DATE(2027,2,0),IF(Mitarbeiter!$D304="",DATE(2027,2,0),Mitarbeiter!$D304),TODAY()),Einstellungen!$F$13:$F$67)))*N(Mitarbeiter!$E304)/IF(Einstellungen!$C$11="7 Tage",7,5),N('Ist-Stunden'!R304)+(N(Krankheitstage!AE304)+N(Krankheitstage!AQ304))*N($C304))))</f>
        <v/>
      </c>
      <c r="AW304" s="76">
        <f>IF($B304="",0,IF(Einstellungen!$C$10="Ja",MAX(IF(Einstellungen!$C$11="7 Tage",MAX(0,(MIN(DATE(2027,3,0),IF(Mitarbeiter!$D304="",DATE(2027,3,0),Mitarbeiter!$D304),TODAY()))-(MAX(DATE(2027,2,1),Mitarbeiter!$C304))+1),MAX(0,NETWORKDAYS(MAX(DATE(2027,2,1),Mitarbeiter!$C304),MIN(DATE(2027,3,0),IF(Mitarbeiter!$D304="",DATE(2027,3,0),Mitarbeiter!$D304),TODAY()),Einstellungen!$F$13:$F$67)))*N(Mitarbeiter!$E304)/IF(Einstellungen!$C$11="7 Tage",7,5),N('Ist-Stunden'!S304)),MAX(IF(Einstellungen!$C$11="7 Tage",MAX(0,(MIN(DATE(2027,3,0),IF(Mitarbeiter!$D304="",DATE(2027,3,0),Mitarbeiter!$D304),TODAY()))-(MAX(DATE(2027,2,1),Mitarbeiter!$C304))+1),MAX(0,NETWORKDAYS(MAX(DATE(2027,2,1),Mitarbeiter!$C304),MIN(DATE(2027,3,0),IF(Mitarbeiter!$D304="",DATE(2027,3,0),Mitarbeiter!$D304),TODAY()),Einstellungen!$F$13:$F$67)))*N(Mitarbeiter!$E304)/IF(Einstellungen!$C$11="7 Tage",7,5),N('Ist-Stunden'!S304)+(N(Krankheitstage!AF304)+N(Krankheitstage!AR304))*N($C304))))</f>
        <v/>
      </c>
      <c r="AX304" s="76">
        <f>IF($B304="",0,IF(Einstellungen!$C$10="Ja",MAX(IF(Einstellungen!$C$11="7 Tage",MAX(0,(MIN(DATE(2027,4,0),IF(Mitarbeiter!$D304="",DATE(2027,4,0),Mitarbeiter!$D304),TODAY()))-(MAX(DATE(2027,3,1),Mitarbeiter!$C304))+1),MAX(0,NETWORKDAYS(MAX(DATE(2027,3,1),Mitarbeiter!$C304),MIN(DATE(2027,4,0),IF(Mitarbeiter!$D304="",DATE(2027,4,0),Mitarbeiter!$D304),TODAY()),Einstellungen!$F$13:$F$67)))*N(Mitarbeiter!$E304)/IF(Einstellungen!$C$11="7 Tage",7,5),N('Ist-Stunden'!T304)),MAX(IF(Einstellungen!$C$11="7 Tage",MAX(0,(MIN(DATE(2027,4,0),IF(Mitarbeiter!$D304="",DATE(2027,4,0),Mitarbeiter!$D304),TODAY()))-(MAX(DATE(2027,3,1),Mitarbeiter!$C304))+1),MAX(0,NETWORKDAYS(MAX(DATE(2027,3,1),Mitarbeiter!$C304),MIN(DATE(2027,4,0),IF(Mitarbeiter!$D304="",DATE(2027,4,0),Mitarbeiter!$D304),TODAY()),Einstellungen!$F$13:$F$67)))*N(Mitarbeiter!$E304)/IF(Einstellungen!$C$11="7 Tage",7,5),N('Ist-Stunden'!T304)+(N(Krankheitstage!AG304)+N(Krankheitstage!AS304))*N($C304))))</f>
        <v/>
      </c>
      <c r="AY304" s="76">
        <f>IF($B304="",0,IF(Einstellungen!$C$10="Ja",MAX(IF(Einstellungen!$C$11="7 Tage",MAX(0,(MIN(DATE(2027,5,0),IF(Mitarbeiter!$D304="",DATE(2027,5,0),Mitarbeiter!$D304),TODAY()))-(MAX(DATE(2027,4,1),Mitarbeiter!$C304))+1),MAX(0,NETWORKDAYS(MAX(DATE(2027,4,1),Mitarbeiter!$C304),MIN(DATE(2027,5,0),IF(Mitarbeiter!$D304="",DATE(2027,5,0),Mitarbeiter!$D304),TODAY()),Einstellungen!$F$13:$F$67)))*N(Mitarbeiter!$E304)/IF(Einstellungen!$C$11="7 Tage",7,5),N('Ist-Stunden'!U304)),MAX(IF(Einstellungen!$C$11="7 Tage",MAX(0,(MIN(DATE(2027,5,0),IF(Mitarbeiter!$D304="",DATE(2027,5,0),Mitarbeiter!$D304),TODAY()))-(MAX(DATE(2027,4,1),Mitarbeiter!$C304))+1),MAX(0,NETWORKDAYS(MAX(DATE(2027,4,1),Mitarbeiter!$C304),MIN(DATE(2027,5,0),IF(Mitarbeiter!$D304="",DATE(2027,5,0),Mitarbeiter!$D304),TODAY()),Einstellungen!$F$13:$F$67)))*N(Mitarbeiter!$E304)/IF(Einstellungen!$C$11="7 Tage",7,5),N('Ist-Stunden'!U304)+(N(Krankheitstage!AH304)+N(Krankheitstage!AT304))*N($C304))))</f>
        <v/>
      </c>
      <c r="AZ304" s="76">
        <f>IF($B304="",0,IF(Einstellungen!$C$10="Ja",MAX(IF(Einstellungen!$C$11="7 Tage",MAX(0,(MIN(DATE(2027,6,0),IF(Mitarbeiter!$D304="",DATE(2027,6,0),Mitarbeiter!$D304),TODAY()))-(MAX(DATE(2027,5,1),Mitarbeiter!$C304))+1),MAX(0,NETWORKDAYS(MAX(DATE(2027,5,1),Mitarbeiter!$C304),MIN(DATE(2027,6,0),IF(Mitarbeiter!$D304="",DATE(2027,6,0),Mitarbeiter!$D304),TODAY()),Einstellungen!$F$13:$F$67)))*N(Mitarbeiter!$E304)/IF(Einstellungen!$C$11="7 Tage",7,5),N('Ist-Stunden'!V304)),MAX(IF(Einstellungen!$C$11="7 Tage",MAX(0,(MIN(DATE(2027,6,0),IF(Mitarbeiter!$D304="",DATE(2027,6,0),Mitarbeiter!$D304),TODAY()))-(MAX(DATE(2027,5,1),Mitarbeiter!$C304))+1),MAX(0,NETWORKDAYS(MAX(DATE(2027,5,1),Mitarbeiter!$C304),MIN(DATE(2027,6,0),IF(Mitarbeiter!$D304="",DATE(2027,6,0),Mitarbeiter!$D304),TODAY()),Einstellungen!$F$13:$F$67)))*N(Mitarbeiter!$E304)/IF(Einstellungen!$C$11="7 Tage",7,5),N('Ist-Stunden'!V304)+(N(Krankheitstage!AI304)+N(Krankheitstage!AU304))*N($C304))))</f>
        <v/>
      </c>
      <c r="BA304" s="76">
        <f>IF($B304="",0,IF(Einstellungen!$C$10="Ja",MAX(IF(Einstellungen!$C$11="7 Tage",MAX(0,(MIN(DATE(2027,7,0),IF(Mitarbeiter!$D304="",DATE(2027,7,0),Mitarbeiter!$D304),TODAY()))-(MAX(DATE(2027,6,1),Mitarbeiter!$C304))+1),MAX(0,NETWORKDAYS(MAX(DATE(2027,6,1),Mitarbeiter!$C304),MIN(DATE(2027,7,0),IF(Mitarbeiter!$D304="",DATE(2027,7,0),Mitarbeiter!$D304),TODAY()),Einstellungen!$F$13:$F$67)))*N(Mitarbeiter!$E304)/IF(Einstellungen!$C$11="7 Tage",7,5),N('Ist-Stunden'!W304)),MAX(IF(Einstellungen!$C$11="7 Tage",MAX(0,(MIN(DATE(2027,7,0),IF(Mitarbeiter!$D304="",DATE(2027,7,0),Mitarbeiter!$D304),TODAY()))-(MAX(DATE(2027,6,1),Mitarbeiter!$C304))+1),MAX(0,NETWORKDAYS(MAX(DATE(2027,6,1),Mitarbeiter!$C304),MIN(DATE(2027,7,0),IF(Mitarbeiter!$D304="",DATE(2027,7,0),Mitarbeiter!$D304),TODAY()),Einstellungen!$F$13:$F$67)))*N(Mitarbeiter!$E304)/IF(Einstellungen!$C$11="7 Tage",7,5),N('Ist-Stunden'!W304)+(N(Krankheitstage!AJ304)+N(Krankheitstage!AV304))*N($C304))))</f>
        <v/>
      </c>
      <c r="BB304" s="76">
        <f>IF($B304="",0,IF(Einstellungen!$C$10="Ja",MAX(IF(Einstellungen!$C$11="7 Tage",MAX(0,(MIN(DATE(2027,8,0),IF(Mitarbeiter!$D304="",DATE(2027,8,0),Mitarbeiter!$D304),TODAY()))-(MAX(DATE(2027,7,1),Mitarbeiter!$C304))+1),MAX(0,NETWORKDAYS(MAX(DATE(2027,7,1),Mitarbeiter!$C304),MIN(DATE(2027,8,0),IF(Mitarbeiter!$D304="",DATE(2027,8,0),Mitarbeiter!$D304),TODAY()),Einstellungen!$F$13:$F$67)))*N(Mitarbeiter!$E304)/IF(Einstellungen!$C$11="7 Tage",7,5),N('Ist-Stunden'!X304)),MAX(IF(Einstellungen!$C$11="7 Tage",MAX(0,(MIN(DATE(2027,8,0),IF(Mitarbeiter!$D304="",DATE(2027,8,0),Mitarbeiter!$D304),TODAY()))-(MAX(DATE(2027,7,1),Mitarbeiter!$C304))+1),MAX(0,NETWORKDAYS(MAX(DATE(2027,7,1),Mitarbeiter!$C304),MIN(DATE(2027,8,0),IF(Mitarbeiter!$D304="",DATE(2027,8,0),Mitarbeiter!$D304),TODAY()),Einstellungen!$F$13:$F$67)))*N(Mitarbeiter!$E304)/IF(Einstellungen!$C$11="7 Tage",7,5),N('Ist-Stunden'!X304)+(N(Krankheitstage!AK304)+N(Krankheitstage!AW304))*N($C304))))</f>
        <v/>
      </c>
      <c r="BC304" s="76">
        <f>IF($B304="",0,IF(Einstellungen!$C$10="Ja",MAX(IF(Einstellungen!$C$11="7 Tage",MAX(0,(MIN(DATE(2027,9,0),IF(Mitarbeiter!$D304="",DATE(2027,9,0),Mitarbeiter!$D304),TODAY()))-(MAX(DATE(2027,8,1),Mitarbeiter!$C304))+1),MAX(0,NETWORKDAYS(MAX(DATE(2027,8,1),Mitarbeiter!$C304),MIN(DATE(2027,9,0),IF(Mitarbeiter!$D304="",DATE(2027,9,0),Mitarbeiter!$D304),TODAY()),Einstellungen!$F$13:$F$67)))*N(Mitarbeiter!$E304)/IF(Einstellungen!$C$11="7 Tage",7,5),N('Ist-Stunden'!Y304)),MAX(IF(Einstellungen!$C$11="7 Tage",MAX(0,(MIN(DATE(2027,9,0),IF(Mitarbeiter!$D304="",DATE(2027,9,0),Mitarbeiter!$D304),TODAY()))-(MAX(DATE(2027,8,1),Mitarbeiter!$C304))+1),MAX(0,NETWORKDAYS(MAX(DATE(2027,8,1),Mitarbeiter!$C304),MIN(DATE(2027,9,0),IF(Mitarbeiter!$D304="",DATE(2027,9,0),Mitarbeiter!$D304),TODAY()),Einstellungen!$F$13:$F$67)))*N(Mitarbeiter!$E304)/IF(Einstellungen!$C$11="7 Tage",7,5),N('Ist-Stunden'!Y304)+(N(Krankheitstage!AL304)+N(Krankheitstage!AX304))*N($C304))))</f>
        <v/>
      </c>
      <c r="BD304" s="76">
        <f>IF($B304="",0,IF(Einstellungen!$C$10="Ja",MAX(IF(Einstellungen!$C$11="7 Tage",MAX(0,(MIN(DATE(2027,10,0),IF(Mitarbeiter!$D304="",DATE(2027,10,0),Mitarbeiter!$D304),TODAY()))-(MAX(DATE(2027,9,1),Mitarbeiter!$C304))+1),MAX(0,NETWORKDAYS(MAX(DATE(2027,9,1),Mitarbeiter!$C304),MIN(DATE(2027,10,0),IF(Mitarbeiter!$D304="",DATE(2027,10,0),Mitarbeiter!$D304),TODAY()),Einstellungen!$F$13:$F$67)))*N(Mitarbeiter!$E304)/IF(Einstellungen!$C$11="7 Tage",7,5),N('Ist-Stunden'!Z304)),MAX(IF(Einstellungen!$C$11="7 Tage",MAX(0,(MIN(DATE(2027,10,0),IF(Mitarbeiter!$D304="",DATE(2027,10,0),Mitarbeiter!$D304),TODAY()))-(MAX(DATE(2027,9,1),Mitarbeiter!$C304))+1),MAX(0,NETWORKDAYS(MAX(DATE(2027,9,1),Mitarbeiter!$C304),MIN(DATE(2027,10,0),IF(Mitarbeiter!$D304="",DATE(2027,10,0),Mitarbeiter!$D304),TODAY()),Einstellungen!$F$13:$F$67)))*N(Mitarbeiter!$E304)/IF(Einstellungen!$C$11="7 Tage",7,5),N('Ist-Stunden'!Z304)+(N(Krankheitstage!AM304)+N(Krankheitstage!AY304))*N($C304))))</f>
        <v/>
      </c>
      <c r="BE304" s="76">
        <f>IF($B304="",0,IF(Einstellungen!$C$10="Ja",MAX(IF(Einstellungen!$C$11="7 Tage",MAX(0,(MIN(DATE(2027,11,0),IF(Mitarbeiter!$D304="",DATE(2027,11,0),Mitarbeiter!$D304),TODAY()))-(MAX(DATE(2027,10,1),Mitarbeiter!$C304))+1),MAX(0,NETWORKDAYS(MAX(DATE(2027,10,1),Mitarbeiter!$C304),MIN(DATE(2027,11,0),IF(Mitarbeiter!$D304="",DATE(2027,11,0),Mitarbeiter!$D304),TODAY()),Einstellungen!$F$13:$F$67)))*N(Mitarbeiter!$E304)/IF(Einstellungen!$C$11="7 Tage",7,5),N('Ist-Stunden'!AA304)),MAX(IF(Einstellungen!$C$11="7 Tage",MAX(0,(MIN(DATE(2027,11,0),IF(Mitarbeiter!$D304="",DATE(2027,11,0),Mitarbeiter!$D304),TODAY()))-(MAX(DATE(2027,10,1),Mitarbeiter!$C304))+1),MAX(0,NETWORKDAYS(MAX(DATE(2027,10,1),Mitarbeiter!$C304),MIN(DATE(2027,11,0),IF(Mitarbeiter!$D304="",DATE(2027,11,0),Mitarbeiter!$D304),TODAY()),Einstellungen!$F$13:$F$67)))*N(Mitarbeiter!$E304)/IF(Einstellungen!$C$11="7 Tage",7,5),N('Ist-Stunden'!AA304)+(N(Krankheitstage!AN304)+N(Krankheitstage!AZ304))*N($C304))))</f>
        <v/>
      </c>
      <c r="BF304" s="76">
        <f>IF($B304="",0,IF(Einstellungen!$C$10="Ja",MAX(IF(Einstellungen!$C$11="7 Tage",MAX(0,(MIN(DATE(2027,12,0),IF(Mitarbeiter!$D304="",DATE(2027,12,0),Mitarbeiter!$D304),TODAY()))-(MAX(DATE(2027,11,1),Mitarbeiter!$C304))+1),MAX(0,NETWORKDAYS(MAX(DATE(2027,11,1),Mitarbeiter!$C304),MIN(DATE(2027,12,0),IF(Mitarbeiter!$D304="",DATE(2027,12,0),Mitarbeiter!$D304),TODAY()),Einstellungen!$F$13:$F$67)))*N(Mitarbeiter!$E304)/IF(Einstellungen!$C$11="7 Tage",7,5),N('Ist-Stunden'!AB304)),MAX(IF(Einstellungen!$C$11="7 Tage",MAX(0,(MIN(DATE(2027,12,0),IF(Mitarbeiter!$D304="",DATE(2027,12,0),Mitarbeiter!$D304),TODAY()))-(MAX(DATE(2027,11,1),Mitarbeiter!$C304))+1),MAX(0,NETWORKDAYS(MAX(DATE(2027,11,1),Mitarbeiter!$C304),MIN(DATE(2027,12,0),IF(Mitarbeiter!$D304="",DATE(2027,12,0),Mitarbeiter!$D304),TODAY()),Einstellungen!$F$13:$F$67)))*N(Mitarbeiter!$E304)/IF(Einstellungen!$C$11="7 Tage",7,5),N('Ist-Stunden'!AB304)+(N(Krankheitstage!AO304)+N(Krankheitstage!BA304))*N($C304))))</f>
        <v/>
      </c>
      <c r="BG304" s="76">
        <f>IF($B304="",0,IF(Einstellungen!$C$10="Ja",MAX(IF(Einstellungen!$C$11="7 Tage",MAX(0,(MIN(DATE(2027,13,0),IF(Mitarbeiter!$D304="",DATE(2027,13,0),Mitarbeiter!$D304),TODAY()))-(MAX(DATE(2027,12,1),Mitarbeiter!$C304))+1),MAX(0,NETWORKDAYS(MAX(DATE(2027,12,1),Mitarbeiter!$C304),MIN(DATE(2027,13,0),IF(Mitarbeiter!$D304="",DATE(2027,13,0),Mitarbeiter!$D304),TODAY()),Einstellungen!$F$13:$F$67)))*N(Mitarbeiter!$E304)/IF(Einstellungen!$C$11="7 Tage",7,5),N('Ist-Stunden'!AC304)),MAX(IF(Einstellungen!$C$11="7 Tage",MAX(0,(MIN(DATE(2027,13,0),IF(Mitarbeiter!$D304="",DATE(2027,13,0),Mitarbeiter!$D304),TODAY()))-(MAX(DATE(2027,12,1),Mitarbeiter!$C304))+1),MAX(0,NETWORKDAYS(MAX(DATE(2027,12,1),Mitarbeiter!$C304),MIN(DATE(2027,13,0),IF(Mitarbeiter!$D304="",DATE(2027,13,0),Mitarbeiter!$D304),TODAY()),Einstellungen!$F$13:$F$67)))*N(Mitarbeiter!$E304)/IF(Einstellungen!$C$11="7 Tage",7,5),N('Ist-Stunden'!AC304)+(N(Krankheitstage!AP304)+N(Krankheitstage!BB304))*N($C304))))</f>
        <v/>
      </c>
      <c r="BH304" s="76">
        <f>IF($B304="",0,IF(Einstellungen!$C$10="Ja",MAX(IF(Einstellungen!$C$11="7 Tage",MAX(0,(MIN(DATE(2028,2,0),IF(Mitarbeiter!$D304="",DATE(2028,2,0),Mitarbeiter!$D304),TODAY()))-(MAX(DATE(2028,1,1),Mitarbeiter!$C304))+1),MAX(0,NETWORKDAYS(MAX(DATE(2028,1,1),Mitarbeiter!$C304),MIN(DATE(2028,2,0),IF(Mitarbeiter!$D304="",DATE(2028,2,0),Mitarbeiter!$D304),TODAY()),Einstellungen!$F$13:$F$67)))*N(Mitarbeiter!$E304)/IF(Einstellungen!$C$11="7 Tage",7,5),N('Ist-Stunden'!AD304)),MAX(IF(Einstellungen!$C$11="7 Tage",MAX(0,(MIN(DATE(2028,2,0),IF(Mitarbeiter!$D304="",DATE(2028,2,0),Mitarbeiter!$D304),TODAY()))-(MAX(DATE(2028,1,1),Mitarbeiter!$C304))+1),MAX(0,NETWORKDAYS(MAX(DATE(2028,1,1),Mitarbeiter!$C304),MIN(DATE(2028,2,0),IF(Mitarbeiter!$D304="",DATE(2028,2,0),Mitarbeiter!$D304),TODAY()),Einstellungen!$F$13:$F$67)))*N(Mitarbeiter!$E304)/IF(Einstellungen!$C$11="7 Tage",7,5),N('Ist-Stunden'!AD304)+(N(Krankheitstage!BC304)+N(Krankheitstage!BO304))*N($C304))))</f>
        <v/>
      </c>
      <c r="BI304" s="76">
        <f>IF($B304="",0,IF(Einstellungen!$C$10="Ja",MAX(IF(Einstellungen!$C$11="7 Tage",MAX(0,(MIN(DATE(2028,3,0),IF(Mitarbeiter!$D304="",DATE(2028,3,0),Mitarbeiter!$D304),TODAY()))-(MAX(DATE(2028,2,1),Mitarbeiter!$C304))+1),MAX(0,NETWORKDAYS(MAX(DATE(2028,2,1),Mitarbeiter!$C304),MIN(DATE(2028,3,0),IF(Mitarbeiter!$D304="",DATE(2028,3,0),Mitarbeiter!$D304),TODAY()),Einstellungen!$F$13:$F$67)))*N(Mitarbeiter!$E304)/IF(Einstellungen!$C$11="7 Tage",7,5),N('Ist-Stunden'!AE304)),MAX(IF(Einstellungen!$C$11="7 Tage",MAX(0,(MIN(DATE(2028,3,0),IF(Mitarbeiter!$D304="",DATE(2028,3,0),Mitarbeiter!$D304),TODAY()))-(MAX(DATE(2028,2,1),Mitarbeiter!$C304))+1),MAX(0,NETWORKDAYS(MAX(DATE(2028,2,1),Mitarbeiter!$C304),MIN(DATE(2028,3,0),IF(Mitarbeiter!$D304="",DATE(2028,3,0),Mitarbeiter!$D304),TODAY()),Einstellungen!$F$13:$F$67)))*N(Mitarbeiter!$E304)/IF(Einstellungen!$C$11="7 Tage",7,5),N('Ist-Stunden'!AE304)+(N(Krankheitstage!BD304)+N(Krankheitstage!BP304))*N($C304))))</f>
        <v/>
      </c>
      <c r="BJ304" s="76">
        <f>IF($B304="",0,IF(Einstellungen!$C$10="Ja",MAX(IF(Einstellungen!$C$11="7 Tage",MAX(0,(MIN(DATE(2028,4,0),IF(Mitarbeiter!$D304="",DATE(2028,4,0),Mitarbeiter!$D304),TODAY()))-(MAX(DATE(2028,3,1),Mitarbeiter!$C304))+1),MAX(0,NETWORKDAYS(MAX(DATE(2028,3,1),Mitarbeiter!$C304),MIN(DATE(2028,4,0),IF(Mitarbeiter!$D304="",DATE(2028,4,0),Mitarbeiter!$D304),TODAY()),Einstellungen!$F$13:$F$67)))*N(Mitarbeiter!$E304)/IF(Einstellungen!$C$11="7 Tage",7,5),N('Ist-Stunden'!AF304)),MAX(IF(Einstellungen!$C$11="7 Tage",MAX(0,(MIN(DATE(2028,4,0),IF(Mitarbeiter!$D304="",DATE(2028,4,0),Mitarbeiter!$D304),TODAY()))-(MAX(DATE(2028,3,1),Mitarbeiter!$C304))+1),MAX(0,NETWORKDAYS(MAX(DATE(2028,3,1),Mitarbeiter!$C304),MIN(DATE(2028,4,0),IF(Mitarbeiter!$D304="",DATE(2028,4,0),Mitarbeiter!$D304),TODAY()),Einstellungen!$F$13:$F$67)))*N(Mitarbeiter!$E304)/IF(Einstellungen!$C$11="7 Tage",7,5),N('Ist-Stunden'!AF304)+(N(Krankheitstage!BE304)+N(Krankheitstage!BQ304))*N($C304))))</f>
        <v/>
      </c>
      <c r="BK304" s="76">
        <f>IF($B304="",0,IF(Einstellungen!$C$10="Ja",MAX(IF(Einstellungen!$C$11="7 Tage",MAX(0,(MIN(DATE(2028,5,0),IF(Mitarbeiter!$D304="",DATE(2028,5,0),Mitarbeiter!$D304),TODAY()))-(MAX(DATE(2028,4,1),Mitarbeiter!$C304))+1),MAX(0,NETWORKDAYS(MAX(DATE(2028,4,1),Mitarbeiter!$C304),MIN(DATE(2028,5,0),IF(Mitarbeiter!$D304="",DATE(2028,5,0),Mitarbeiter!$D304),TODAY()),Einstellungen!$F$13:$F$67)))*N(Mitarbeiter!$E304)/IF(Einstellungen!$C$11="7 Tage",7,5),N('Ist-Stunden'!AG304)),MAX(IF(Einstellungen!$C$11="7 Tage",MAX(0,(MIN(DATE(2028,5,0),IF(Mitarbeiter!$D304="",DATE(2028,5,0),Mitarbeiter!$D304),TODAY()))-(MAX(DATE(2028,4,1),Mitarbeiter!$C304))+1),MAX(0,NETWORKDAYS(MAX(DATE(2028,4,1),Mitarbeiter!$C304),MIN(DATE(2028,5,0),IF(Mitarbeiter!$D304="",DATE(2028,5,0),Mitarbeiter!$D304),TODAY()),Einstellungen!$F$13:$F$67)))*N(Mitarbeiter!$E304)/IF(Einstellungen!$C$11="7 Tage",7,5),N('Ist-Stunden'!AG304)+(N(Krankheitstage!BF304)+N(Krankheitstage!BR304))*N($C304))))</f>
        <v/>
      </c>
      <c r="BL304" s="76">
        <f>IF($B304="",0,IF(Einstellungen!$C$10="Ja",MAX(IF(Einstellungen!$C$11="7 Tage",MAX(0,(MIN(DATE(2028,6,0),IF(Mitarbeiter!$D304="",DATE(2028,6,0),Mitarbeiter!$D304),TODAY()))-(MAX(DATE(2028,5,1),Mitarbeiter!$C304))+1),MAX(0,NETWORKDAYS(MAX(DATE(2028,5,1),Mitarbeiter!$C304),MIN(DATE(2028,6,0),IF(Mitarbeiter!$D304="",DATE(2028,6,0),Mitarbeiter!$D304),TODAY()),Einstellungen!$F$13:$F$67)))*N(Mitarbeiter!$E304)/IF(Einstellungen!$C$11="7 Tage",7,5),N('Ist-Stunden'!AH304)),MAX(IF(Einstellungen!$C$11="7 Tage",MAX(0,(MIN(DATE(2028,6,0),IF(Mitarbeiter!$D304="",DATE(2028,6,0),Mitarbeiter!$D304),TODAY()))-(MAX(DATE(2028,5,1),Mitarbeiter!$C304))+1),MAX(0,NETWORKDAYS(MAX(DATE(2028,5,1),Mitarbeiter!$C304),MIN(DATE(2028,6,0),IF(Mitarbeiter!$D304="",DATE(2028,6,0),Mitarbeiter!$D304),TODAY()),Einstellungen!$F$13:$F$67)))*N(Mitarbeiter!$E304)/IF(Einstellungen!$C$11="7 Tage",7,5),N('Ist-Stunden'!AH304)+(N(Krankheitstage!BG304)+N(Krankheitstage!BS304))*N($C304))))</f>
        <v/>
      </c>
      <c r="BM304" s="76">
        <f>IF($B304="",0,IF(Einstellungen!$C$10="Ja",MAX(IF(Einstellungen!$C$11="7 Tage",MAX(0,(MIN(DATE(2028,7,0),IF(Mitarbeiter!$D304="",DATE(2028,7,0),Mitarbeiter!$D304),TODAY()))-(MAX(DATE(2028,6,1),Mitarbeiter!$C304))+1),MAX(0,NETWORKDAYS(MAX(DATE(2028,6,1),Mitarbeiter!$C304),MIN(DATE(2028,7,0),IF(Mitarbeiter!$D304="",DATE(2028,7,0),Mitarbeiter!$D304),TODAY()),Einstellungen!$F$13:$F$67)))*N(Mitarbeiter!$E304)/IF(Einstellungen!$C$11="7 Tage",7,5),N('Ist-Stunden'!AI304)),MAX(IF(Einstellungen!$C$11="7 Tage",MAX(0,(MIN(DATE(2028,7,0),IF(Mitarbeiter!$D304="",DATE(2028,7,0),Mitarbeiter!$D304),TODAY()))-(MAX(DATE(2028,6,1),Mitarbeiter!$C304))+1),MAX(0,NETWORKDAYS(MAX(DATE(2028,6,1),Mitarbeiter!$C304),MIN(DATE(2028,7,0),IF(Mitarbeiter!$D304="",DATE(2028,7,0),Mitarbeiter!$D304),TODAY()),Einstellungen!$F$13:$F$67)))*N(Mitarbeiter!$E304)/IF(Einstellungen!$C$11="7 Tage",7,5),N('Ist-Stunden'!AI304)+(N(Krankheitstage!BH304)+N(Krankheitstage!BT304))*N($C304))))</f>
        <v/>
      </c>
      <c r="BN304" s="76">
        <f>IF($B304="",0,IF(Einstellungen!$C$10="Ja",MAX(IF(Einstellungen!$C$11="7 Tage",MAX(0,(MIN(DATE(2028,8,0),IF(Mitarbeiter!$D304="",DATE(2028,8,0),Mitarbeiter!$D304),TODAY()))-(MAX(DATE(2028,7,1),Mitarbeiter!$C304))+1),MAX(0,NETWORKDAYS(MAX(DATE(2028,7,1),Mitarbeiter!$C304),MIN(DATE(2028,8,0),IF(Mitarbeiter!$D304="",DATE(2028,8,0),Mitarbeiter!$D304),TODAY()),Einstellungen!$F$13:$F$67)))*N(Mitarbeiter!$E304)/IF(Einstellungen!$C$11="7 Tage",7,5),N('Ist-Stunden'!AJ304)),MAX(IF(Einstellungen!$C$11="7 Tage",MAX(0,(MIN(DATE(2028,8,0),IF(Mitarbeiter!$D304="",DATE(2028,8,0),Mitarbeiter!$D304),TODAY()))-(MAX(DATE(2028,7,1),Mitarbeiter!$C304))+1),MAX(0,NETWORKDAYS(MAX(DATE(2028,7,1),Mitarbeiter!$C304),MIN(DATE(2028,8,0),IF(Mitarbeiter!$D304="",DATE(2028,8,0),Mitarbeiter!$D304),TODAY()),Einstellungen!$F$13:$F$67)))*N(Mitarbeiter!$E304)/IF(Einstellungen!$C$11="7 Tage",7,5),N('Ist-Stunden'!AJ304)+(N(Krankheitstage!BI304)+N(Krankheitstage!BU304))*N($C304))))</f>
        <v/>
      </c>
      <c r="BO304" s="76">
        <f>IF($B304="",0,IF(Einstellungen!$C$10="Ja",MAX(IF(Einstellungen!$C$11="7 Tage",MAX(0,(MIN(DATE(2028,9,0),IF(Mitarbeiter!$D304="",DATE(2028,9,0),Mitarbeiter!$D304),TODAY()))-(MAX(DATE(2028,8,1),Mitarbeiter!$C304))+1),MAX(0,NETWORKDAYS(MAX(DATE(2028,8,1),Mitarbeiter!$C304),MIN(DATE(2028,9,0),IF(Mitarbeiter!$D304="",DATE(2028,9,0),Mitarbeiter!$D304),TODAY()),Einstellungen!$F$13:$F$67)))*N(Mitarbeiter!$E304)/IF(Einstellungen!$C$11="7 Tage",7,5),N('Ist-Stunden'!AK304)),MAX(IF(Einstellungen!$C$11="7 Tage",MAX(0,(MIN(DATE(2028,9,0),IF(Mitarbeiter!$D304="",DATE(2028,9,0),Mitarbeiter!$D304),TODAY()))-(MAX(DATE(2028,8,1),Mitarbeiter!$C304))+1),MAX(0,NETWORKDAYS(MAX(DATE(2028,8,1),Mitarbeiter!$C304),MIN(DATE(2028,9,0),IF(Mitarbeiter!$D304="",DATE(2028,9,0),Mitarbeiter!$D304),TODAY()),Einstellungen!$F$13:$F$67)))*N(Mitarbeiter!$E304)/IF(Einstellungen!$C$11="7 Tage",7,5),N('Ist-Stunden'!AK304)+(N(Krankheitstage!BJ304)+N(Krankheitstage!BV304))*N($C304))))</f>
        <v/>
      </c>
      <c r="BP304" s="76">
        <f>IF($B304="",0,IF(Einstellungen!$C$10="Ja",MAX(IF(Einstellungen!$C$11="7 Tage",MAX(0,(MIN(DATE(2028,10,0),IF(Mitarbeiter!$D304="",DATE(2028,10,0),Mitarbeiter!$D304),TODAY()))-(MAX(DATE(2028,9,1),Mitarbeiter!$C304))+1),MAX(0,NETWORKDAYS(MAX(DATE(2028,9,1),Mitarbeiter!$C304),MIN(DATE(2028,10,0),IF(Mitarbeiter!$D304="",DATE(2028,10,0),Mitarbeiter!$D304),TODAY()),Einstellungen!$F$13:$F$67)))*N(Mitarbeiter!$E304)/IF(Einstellungen!$C$11="7 Tage",7,5),N('Ist-Stunden'!AL304)),MAX(IF(Einstellungen!$C$11="7 Tage",MAX(0,(MIN(DATE(2028,10,0),IF(Mitarbeiter!$D304="",DATE(2028,10,0),Mitarbeiter!$D304),TODAY()))-(MAX(DATE(2028,9,1),Mitarbeiter!$C304))+1),MAX(0,NETWORKDAYS(MAX(DATE(2028,9,1),Mitarbeiter!$C304),MIN(DATE(2028,10,0),IF(Mitarbeiter!$D304="",DATE(2028,10,0),Mitarbeiter!$D304),TODAY()),Einstellungen!$F$13:$F$67)))*N(Mitarbeiter!$E304)/IF(Einstellungen!$C$11="7 Tage",7,5),N('Ist-Stunden'!AL304)+(N(Krankheitstage!BK304)+N(Krankheitstage!BW304))*N($C304))))</f>
        <v/>
      </c>
      <c r="BQ304" s="76">
        <f>IF($B304="",0,IF(Einstellungen!$C$10="Ja",MAX(IF(Einstellungen!$C$11="7 Tage",MAX(0,(MIN(DATE(2028,11,0),IF(Mitarbeiter!$D304="",DATE(2028,11,0),Mitarbeiter!$D304),TODAY()))-(MAX(DATE(2028,10,1),Mitarbeiter!$C304))+1),MAX(0,NETWORKDAYS(MAX(DATE(2028,10,1),Mitarbeiter!$C304),MIN(DATE(2028,11,0),IF(Mitarbeiter!$D304="",DATE(2028,11,0),Mitarbeiter!$D304),TODAY()),Einstellungen!$F$13:$F$67)))*N(Mitarbeiter!$E304)/IF(Einstellungen!$C$11="7 Tage",7,5),N('Ist-Stunden'!AM304)),MAX(IF(Einstellungen!$C$11="7 Tage",MAX(0,(MIN(DATE(2028,11,0),IF(Mitarbeiter!$D304="",DATE(2028,11,0),Mitarbeiter!$D304),TODAY()))-(MAX(DATE(2028,10,1),Mitarbeiter!$C304))+1),MAX(0,NETWORKDAYS(MAX(DATE(2028,10,1),Mitarbeiter!$C304),MIN(DATE(2028,11,0),IF(Mitarbeiter!$D304="",DATE(2028,11,0),Mitarbeiter!$D304),TODAY()),Einstellungen!$F$13:$F$67)))*N(Mitarbeiter!$E304)/IF(Einstellungen!$C$11="7 Tage",7,5),N('Ist-Stunden'!AM304)+(N(Krankheitstage!BL304)+N(Krankheitstage!BX304))*N($C304))))</f>
        <v/>
      </c>
      <c r="BR304" s="76">
        <f>IF($B304="",0,IF(Einstellungen!$C$10="Ja",MAX(IF(Einstellungen!$C$11="7 Tage",MAX(0,(MIN(DATE(2028,12,0),IF(Mitarbeiter!$D304="",DATE(2028,12,0),Mitarbeiter!$D304),TODAY()))-(MAX(DATE(2028,11,1),Mitarbeiter!$C304))+1),MAX(0,NETWORKDAYS(MAX(DATE(2028,11,1),Mitarbeiter!$C304),MIN(DATE(2028,12,0),IF(Mitarbeiter!$D304="",DATE(2028,12,0),Mitarbeiter!$D304),TODAY()),Einstellungen!$F$13:$F$67)))*N(Mitarbeiter!$E304)/IF(Einstellungen!$C$11="7 Tage",7,5),N('Ist-Stunden'!AN304)),MAX(IF(Einstellungen!$C$11="7 Tage",MAX(0,(MIN(DATE(2028,12,0),IF(Mitarbeiter!$D304="",DATE(2028,12,0),Mitarbeiter!$D304),TODAY()))-(MAX(DATE(2028,11,1),Mitarbeiter!$C304))+1),MAX(0,NETWORKDAYS(MAX(DATE(2028,11,1),Mitarbeiter!$C304),MIN(DATE(2028,12,0),IF(Mitarbeiter!$D304="",DATE(2028,12,0),Mitarbeiter!$D304),TODAY()),Einstellungen!$F$13:$F$67)))*N(Mitarbeiter!$E304)/IF(Einstellungen!$C$11="7 Tage",7,5),N('Ist-Stunden'!AN304)+(N(Krankheitstage!BM304)+N(Krankheitstage!BY304))*N($C304))))</f>
        <v/>
      </c>
      <c r="BS304" s="76">
        <f>IF($B304="",0,IF(Einstellungen!$C$10="Ja",MAX(IF(Einstellungen!$C$11="7 Tage",MAX(0,(MIN(DATE(2028,13,0),IF(Mitarbeiter!$D304="",DATE(2028,13,0),Mitarbeiter!$D304),TODAY()))-(MAX(DATE(2028,12,1),Mitarbeiter!$C304))+1),MAX(0,NETWORKDAYS(MAX(DATE(2028,12,1),Mitarbeiter!$C304),MIN(DATE(2028,13,0),IF(Mitarbeiter!$D304="",DATE(2028,13,0),Mitarbeiter!$D304),TODAY()),Einstellungen!$F$13:$F$67)))*N(Mitarbeiter!$E304)/IF(Einstellungen!$C$11="7 Tage",7,5),N('Ist-Stunden'!AO304)),MAX(IF(Einstellungen!$C$11="7 Tage",MAX(0,(MIN(DATE(2028,13,0),IF(Mitarbeiter!$D304="",DATE(2028,13,0),Mitarbeiter!$D304),TODAY()))-(MAX(DATE(2028,12,1),Mitarbeiter!$C304))+1),MAX(0,NETWORKDAYS(MAX(DATE(2028,12,1),Mitarbeiter!$C304),MIN(DATE(2028,13,0),IF(Mitarbeiter!$D304="",DATE(2028,13,0),Mitarbeiter!$D304),TODAY()),Einstellungen!$F$13:$F$67)))*N(Mitarbeiter!$E304)/IF(Einstellungen!$C$11="7 Tage",7,5),N('Ist-Stunden'!AO304)+(N(Krankheitstage!BN304)+N(Krankheitstage!BZ304))*N($C304))))</f>
        <v/>
      </c>
      <c r="BT304" s="76">
        <f>IF($B304="",0,IF(Einstellungen!$C$10="Ja",MAX(IF(Einstellungen!$C$11="7 Tage",MAX(0,(MIN(DATE(2029,2,0),IF(Mitarbeiter!$D304="",DATE(2029,2,0),Mitarbeiter!$D304),TODAY()))-(MAX(DATE(2029,1,1),Mitarbeiter!$C304))+1),MAX(0,NETWORKDAYS(MAX(DATE(2029,1,1),Mitarbeiter!$C304),MIN(DATE(2029,2,0),IF(Mitarbeiter!$D304="",DATE(2029,2,0),Mitarbeiter!$D304),TODAY()),Einstellungen!$F$13:$F$67)))*N(Mitarbeiter!$E304)/IF(Einstellungen!$C$11="7 Tage",7,5),N('Ist-Stunden'!AP304)),MAX(IF(Einstellungen!$C$11="7 Tage",MAX(0,(MIN(DATE(2029,2,0),IF(Mitarbeiter!$D304="",DATE(2029,2,0),Mitarbeiter!$D304),TODAY()))-(MAX(DATE(2029,1,1),Mitarbeiter!$C304))+1),MAX(0,NETWORKDAYS(MAX(DATE(2029,1,1),Mitarbeiter!$C304),MIN(DATE(2029,2,0),IF(Mitarbeiter!$D304="",DATE(2029,2,0),Mitarbeiter!$D304),TODAY()),Einstellungen!$F$13:$F$67)))*N(Mitarbeiter!$E304)/IF(Einstellungen!$C$11="7 Tage",7,5),N('Ist-Stunden'!AP304)+(N(Krankheitstage!CA304)+N(Krankheitstage!CM304))*N($C304))))</f>
        <v/>
      </c>
      <c r="BU304" s="76">
        <f>IF($B304="",0,IF(Einstellungen!$C$10="Ja",MAX(IF(Einstellungen!$C$11="7 Tage",MAX(0,(MIN(DATE(2029,3,0),IF(Mitarbeiter!$D304="",DATE(2029,3,0),Mitarbeiter!$D304),TODAY()))-(MAX(DATE(2029,2,1),Mitarbeiter!$C304))+1),MAX(0,NETWORKDAYS(MAX(DATE(2029,2,1),Mitarbeiter!$C304),MIN(DATE(2029,3,0),IF(Mitarbeiter!$D304="",DATE(2029,3,0),Mitarbeiter!$D304),TODAY()),Einstellungen!$F$13:$F$67)))*N(Mitarbeiter!$E304)/IF(Einstellungen!$C$11="7 Tage",7,5),N('Ist-Stunden'!AQ304)),MAX(IF(Einstellungen!$C$11="7 Tage",MAX(0,(MIN(DATE(2029,3,0),IF(Mitarbeiter!$D304="",DATE(2029,3,0),Mitarbeiter!$D304),TODAY()))-(MAX(DATE(2029,2,1),Mitarbeiter!$C304))+1),MAX(0,NETWORKDAYS(MAX(DATE(2029,2,1),Mitarbeiter!$C304),MIN(DATE(2029,3,0),IF(Mitarbeiter!$D304="",DATE(2029,3,0),Mitarbeiter!$D304),TODAY()),Einstellungen!$F$13:$F$67)))*N(Mitarbeiter!$E304)/IF(Einstellungen!$C$11="7 Tage",7,5),N('Ist-Stunden'!AQ304)+(N(Krankheitstage!CB304)+N(Krankheitstage!CN304))*N($C304))))</f>
        <v/>
      </c>
      <c r="BV304" s="76">
        <f>IF($B304="",0,IF(Einstellungen!$C$10="Ja",MAX(IF(Einstellungen!$C$11="7 Tage",MAX(0,(MIN(DATE(2029,4,0),IF(Mitarbeiter!$D304="",DATE(2029,4,0),Mitarbeiter!$D304),TODAY()))-(MAX(DATE(2029,3,1),Mitarbeiter!$C304))+1),MAX(0,NETWORKDAYS(MAX(DATE(2029,3,1),Mitarbeiter!$C304),MIN(DATE(2029,4,0),IF(Mitarbeiter!$D304="",DATE(2029,4,0),Mitarbeiter!$D304),TODAY()),Einstellungen!$F$13:$F$67)))*N(Mitarbeiter!$E304)/IF(Einstellungen!$C$11="7 Tage",7,5),N('Ist-Stunden'!AR304)),MAX(IF(Einstellungen!$C$11="7 Tage",MAX(0,(MIN(DATE(2029,4,0),IF(Mitarbeiter!$D304="",DATE(2029,4,0),Mitarbeiter!$D304),TODAY()))-(MAX(DATE(2029,3,1),Mitarbeiter!$C304))+1),MAX(0,NETWORKDAYS(MAX(DATE(2029,3,1),Mitarbeiter!$C304),MIN(DATE(2029,4,0),IF(Mitarbeiter!$D304="",DATE(2029,4,0),Mitarbeiter!$D304),TODAY()),Einstellungen!$F$13:$F$67)))*N(Mitarbeiter!$E304)/IF(Einstellungen!$C$11="7 Tage",7,5),N('Ist-Stunden'!AR304)+(N(Krankheitstage!CC304)+N(Krankheitstage!CO304))*N($C304))))</f>
        <v/>
      </c>
      <c r="BW304" s="76">
        <f>IF($B304="",0,IF(Einstellungen!$C$10="Ja",MAX(IF(Einstellungen!$C$11="7 Tage",MAX(0,(MIN(DATE(2029,5,0),IF(Mitarbeiter!$D304="",DATE(2029,5,0),Mitarbeiter!$D304),TODAY()))-(MAX(DATE(2029,4,1),Mitarbeiter!$C304))+1),MAX(0,NETWORKDAYS(MAX(DATE(2029,4,1),Mitarbeiter!$C304),MIN(DATE(2029,5,0),IF(Mitarbeiter!$D304="",DATE(2029,5,0),Mitarbeiter!$D304),TODAY()),Einstellungen!$F$13:$F$67)))*N(Mitarbeiter!$E304)/IF(Einstellungen!$C$11="7 Tage",7,5),N('Ist-Stunden'!AS304)),MAX(IF(Einstellungen!$C$11="7 Tage",MAX(0,(MIN(DATE(2029,5,0),IF(Mitarbeiter!$D304="",DATE(2029,5,0),Mitarbeiter!$D304),TODAY()))-(MAX(DATE(2029,4,1),Mitarbeiter!$C304))+1),MAX(0,NETWORKDAYS(MAX(DATE(2029,4,1),Mitarbeiter!$C304),MIN(DATE(2029,5,0),IF(Mitarbeiter!$D304="",DATE(2029,5,0),Mitarbeiter!$D304),TODAY()),Einstellungen!$F$13:$F$67)))*N(Mitarbeiter!$E304)/IF(Einstellungen!$C$11="7 Tage",7,5),N('Ist-Stunden'!AS304)+(N(Krankheitstage!CD304)+N(Krankheitstage!CP304))*N($C304))))</f>
        <v/>
      </c>
      <c r="BX304" s="76">
        <f>IF($B304="",0,IF(Einstellungen!$C$10="Ja",MAX(IF(Einstellungen!$C$11="7 Tage",MAX(0,(MIN(DATE(2029,6,0),IF(Mitarbeiter!$D304="",DATE(2029,6,0),Mitarbeiter!$D304),TODAY()))-(MAX(DATE(2029,5,1),Mitarbeiter!$C304))+1),MAX(0,NETWORKDAYS(MAX(DATE(2029,5,1),Mitarbeiter!$C304),MIN(DATE(2029,6,0),IF(Mitarbeiter!$D304="",DATE(2029,6,0),Mitarbeiter!$D304),TODAY()),Einstellungen!$F$13:$F$67)))*N(Mitarbeiter!$E304)/IF(Einstellungen!$C$11="7 Tage",7,5),N('Ist-Stunden'!AT304)),MAX(IF(Einstellungen!$C$11="7 Tage",MAX(0,(MIN(DATE(2029,6,0),IF(Mitarbeiter!$D304="",DATE(2029,6,0),Mitarbeiter!$D304),TODAY()))-(MAX(DATE(2029,5,1),Mitarbeiter!$C304))+1),MAX(0,NETWORKDAYS(MAX(DATE(2029,5,1),Mitarbeiter!$C304),MIN(DATE(2029,6,0),IF(Mitarbeiter!$D304="",DATE(2029,6,0),Mitarbeiter!$D304),TODAY()),Einstellungen!$F$13:$F$67)))*N(Mitarbeiter!$E304)/IF(Einstellungen!$C$11="7 Tage",7,5),N('Ist-Stunden'!AT304)+(N(Krankheitstage!CE304)+N(Krankheitstage!CQ304))*N($C304))))</f>
        <v/>
      </c>
      <c r="BY304" s="76">
        <f>IF($B304="",0,IF(Einstellungen!$C$10="Ja",MAX(IF(Einstellungen!$C$11="7 Tage",MAX(0,(MIN(DATE(2029,7,0),IF(Mitarbeiter!$D304="",DATE(2029,7,0),Mitarbeiter!$D304),TODAY()))-(MAX(DATE(2029,6,1),Mitarbeiter!$C304))+1),MAX(0,NETWORKDAYS(MAX(DATE(2029,6,1),Mitarbeiter!$C304),MIN(DATE(2029,7,0),IF(Mitarbeiter!$D304="",DATE(2029,7,0),Mitarbeiter!$D304),TODAY()),Einstellungen!$F$13:$F$67)))*N(Mitarbeiter!$E304)/IF(Einstellungen!$C$11="7 Tage",7,5),N('Ist-Stunden'!AU304)),MAX(IF(Einstellungen!$C$11="7 Tage",MAX(0,(MIN(DATE(2029,7,0),IF(Mitarbeiter!$D304="",DATE(2029,7,0),Mitarbeiter!$D304),TODAY()))-(MAX(DATE(2029,6,1),Mitarbeiter!$C304))+1),MAX(0,NETWORKDAYS(MAX(DATE(2029,6,1),Mitarbeiter!$C304),MIN(DATE(2029,7,0),IF(Mitarbeiter!$D304="",DATE(2029,7,0),Mitarbeiter!$D304),TODAY()),Einstellungen!$F$13:$F$67)))*N(Mitarbeiter!$E304)/IF(Einstellungen!$C$11="7 Tage",7,5),N('Ist-Stunden'!AU304)+(N(Krankheitstage!CF304)+N(Krankheitstage!CR304))*N($C304))))</f>
        <v/>
      </c>
      <c r="BZ304" s="76">
        <f>IF($B304="",0,IF(Einstellungen!$C$10="Ja",MAX(IF(Einstellungen!$C$11="7 Tage",MAX(0,(MIN(DATE(2029,8,0),IF(Mitarbeiter!$D304="",DATE(2029,8,0),Mitarbeiter!$D304),TODAY()))-(MAX(DATE(2029,7,1),Mitarbeiter!$C304))+1),MAX(0,NETWORKDAYS(MAX(DATE(2029,7,1),Mitarbeiter!$C304),MIN(DATE(2029,8,0),IF(Mitarbeiter!$D304="",DATE(2029,8,0),Mitarbeiter!$D304),TODAY()),Einstellungen!$F$13:$F$67)))*N(Mitarbeiter!$E304)/IF(Einstellungen!$C$11="7 Tage",7,5),N('Ist-Stunden'!AV304)),MAX(IF(Einstellungen!$C$11="7 Tage",MAX(0,(MIN(DATE(2029,8,0),IF(Mitarbeiter!$D304="",DATE(2029,8,0),Mitarbeiter!$D304),TODAY()))-(MAX(DATE(2029,7,1),Mitarbeiter!$C304))+1),MAX(0,NETWORKDAYS(MAX(DATE(2029,7,1),Mitarbeiter!$C304),MIN(DATE(2029,8,0),IF(Mitarbeiter!$D304="",DATE(2029,8,0),Mitarbeiter!$D304),TODAY()),Einstellungen!$F$13:$F$67)))*N(Mitarbeiter!$E304)/IF(Einstellungen!$C$11="7 Tage",7,5),N('Ist-Stunden'!AV304)+(N(Krankheitstage!CG304)+N(Krankheitstage!CS304))*N($C304))))</f>
        <v/>
      </c>
      <c r="CA304" s="76">
        <f>IF($B304="",0,IF(Einstellungen!$C$10="Ja",MAX(IF(Einstellungen!$C$11="7 Tage",MAX(0,(MIN(DATE(2029,9,0),IF(Mitarbeiter!$D304="",DATE(2029,9,0),Mitarbeiter!$D304),TODAY()))-(MAX(DATE(2029,8,1),Mitarbeiter!$C304))+1),MAX(0,NETWORKDAYS(MAX(DATE(2029,8,1),Mitarbeiter!$C304),MIN(DATE(2029,9,0),IF(Mitarbeiter!$D304="",DATE(2029,9,0),Mitarbeiter!$D304),TODAY()),Einstellungen!$F$13:$F$67)))*N(Mitarbeiter!$E304)/IF(Einstellungen!$C$11="7 Tage",7,5),N('Ist-Stunden'!AW304)),MAX(IF(Einstellungen!$C$11="7 Tage",MAX(0,(MIN(DATE(2029,9,0),IF(Mitarbeiter!$D304="",DATE(2029,9,0),Mitarbeiter!$D304),TODAY()))-(MAX(DATE(2029,8,1),Mitarbeiter!$C304))+1),MAX(0,NETWORKDAYS(MAX(DATE(2029,8,1),Mitarbeiter!$C304),MIN(DATE(2029,9,0),IF(Mitarbeiter!$D304="",DATE(2029,9,0),Mitarbeiter!$D304),TODAY()),Einstellungen!$F$13:$F$67)))*N(Mitarbeiter!$E304)/IF(Einstellungen!$C$11="7 Tage",7,5),N('Ist-Stunden'!AW304)+(N(Krankheitstage!CH304)+N(Krankheitstage!CT304))*N($C304))))</f>
        <v/>
      </c>
      <c r="CB304" s="76">
        <f>IF($B304="",0,IF(Einstellungen!$C$10="Ja",MAX(IF(Einstellungen!$C$11="7 Tage",MAX(0,(MIN(DATE(2029,10,0),IF(Mitarbeiter!$D304="",DATE(2029,10,0),Mitarbeiter!$D304),TODAY()))-(MAX(DATE(2029,9,1),Mitarbeiter!$C304))+1),MAX(0,NETWORKDAYS(MAX(DATE(2029,9,1),Mitarbeiter!$C304),MIN(DATE(2029,10,0),IF(Mitarbeiter!$D304="",DATE(2029,10,0),Mitarbeiter!$D304),TODAY()),Einstellungen!$F$13:$F$67)))*N(Mitarbeiter!$E304)/IF(Einstellungen!$C$11="7 Tage",7,5),N('Ist-Stunden'!AX304)),MAX(IF(Einstellungen!$C$11="7 Tage",MAX(0,(MIN(DATE(2029,10,0),IF(Mitarbeiter!$D304="",DATE(2029,10,0),Mitarbeiter!$D304),TODAY()))-(MAX(DATE(2029,9,1),Mitarbeiter!$C304))+1),MAX(0,NETWORKDAYS(MAX(DATE(2029,9,1),Mitarbeiter!$C304),MIN(DATE(2029,10,0),IF(Mitarbeiter!$D304="",DATE(2029,10,0),Mitarbeiter!$D304),TODAY()),Einstellungen!$F$13:$F$67)))*N(Mitarbeiter!$E304)/IF(Einstellungen!$C$11="7 Tage",7,5),N('Ist-Stunden'!AX304)+(N(Krankheitstage!CI304)+N(Krankheitstage!CU304))*N($C304))))</f>
        <v/>
      </c>
      <c r="CC304" s="76">
        <f>IF($B304="",0,IF(Einstellungen!$C$10="Ja",MAX(IF(Einstellungen!$C$11="7 Tage",MAX(0,(MIN(DATE(2029,11,0),IF(Mitarbeiter!$D304="",DATE(2029,11,0),Mitarbeiter!$D304),TODAY()))-(MAX(DATE(2029,10,1),Mitarbeiter!$C304))+1),MAX(0,NETWORKDAYS(MAX(DATE(2029,10,1),Mitarbeiter!$C304),MIN(DATE(2029,11,0),IF(Mitarbeiter!$D304="",DATE(2029,11,0),Mitarbeiter!$D304),TODAY()),Einstellungen!$F$13:$F$67)))*N(Mitarbeiter!$E304)/IF(Einstellungen!$C$11="7 Tage",7,5),N('Ist-Stunden'!AY304)),MAX(IF(Einstellungen!$C$11="7 Tage",MAX(0,(MIN(DATE(2029,11,0),IF(Mitarbeiter!$D304="",DATE(2029,11,0),Mitarbeiter!$D304),TODAY()))-(MAX(DATE(2029,10,1),Mitarbeiter!$C304))+1),MAX(0,NETWORKDAYS(MAX(DATE(2029,10,1),Mitarbeiter!$C304),MIN(DATE(2029,11,0),IF(Mitarbeiter!$D304="",DATE(2029,11,0),Mitarbeiter!$D304),TODAY()),Einstellungen!$F$13:$F$67)))*N(Mitarbeiter!$E304)/IF(Einstellungen!$C$11="7 Tage",7,5),N('Ist-Stunden'!AY304)+(N(Krankheitstage!CJ304)+N(Krankheitstage!CV304))*N($C304))))</f>
        <v/>
      </c>
      <c r="CD304" s="76">
        <f>IF($B304="",0,IF(Einstellungen!$C$10="Ja",MAX(IF(Einstellungen!$C$11="7 Tage",MAX(0,(MIN(DATE(2029,12,0),IF(Mitarbeiter!$D304="",DATE(2029,12,0),Mitarbeiter!$D304),TODAY()))-(MAX(DATE(2029,11,1),Mitarbeiter!$C304))+1),MAX(0,NETWORKDAYS(MAX(DATE(2029,11,1),Mitarbeiter!$C304),MIN(DATE(2029,12,0),IF(Mitarbeiter!$D304="",DATE(2029,12,0),Mitarbeiter!$D304),TODAY()),Einstellungen!$F$13:$F$67)))*N(Mitarbeiter!$E304)/IF(Einstellungen!$C$11="7 Tage",7,5),N('Ist-Stunden'!AZ304)),MAX(IF(Einstellungen!$C$11="7 Tage",MAX(0,(MIN(DATE(2029,12,0),IF(Mitarbeiter!$D304="",DATE(2029,12,0),Mitarbeiter!$D304),TODAY()))-(MAX(DATE(2029,11,1),Mitarbeiter!$C304))+1),MAX(0,NETWORKDAYS(MAX(DATE(2029,11,1),Mitarbeiter!$C304),MIN(DATE(2029,12,0),IF(Mitarbeiter!$D304="",DATE(2029,12,0),Mitarbeiter!$D304),TODAY()),Einstellungen!$F$13:$F$67)))*N(Mitarbeiter!$E304)/IF(Einstellungen!$C$11="7 Tage",7,5),N('Ist-Stunden'!AZ304)+(N(Krankheitstage!CK304)+N(Krankheitstage!CW304))*N($C304))))</f>
        <v/>
      </c>
      <c r="CE304" s="76">
        <f>IF($B304="",0,IF(Einstellungen!$C$10="Ja",MAX(IF(Einstellungen!$C$11="7 Tage",MAX(0,(MIN(DATE(2029,13,0),IF(Mitarbeiter!$D304="",DATE(2029,13,0),Mitarbeiter!$D304),TODAY()))-(MAX(DATE(2029,12,1),Mitarbeiter!$C304))+1),MAX(0,NETWORKDAYS(MAX(DATE(2029,12,1),Mitarbeiter!$C304),MIN(DATE(2029,13,0),IF(Mitarbeiter!$D304="",DATE(2029,13,0),Mitarbeiter!$D304),TODAY()),Einstellungen!$F$13:$F$67)))*N(Mitarbeiter!$E304)/IF(Einstellungen!$C$11="7 Tage",7,5),N('Ist-Stunden'!BA304)),MAX(IF(Einstellungen!$C$11="7 Tage",MAX(0,(MIN(DATE(2029,13,0),IF(Mitarbeiter!$D304="",DATE(2029,13,0),Mitarbeiter!$D304),TODAY()))-(MAX(DATE(2029,12,1),Mitarbeiter!$C304))+1),MAX(0,NETWORKDAYS(MAX(DATE(2029,12,1),Mitarbeiter!$C304),MIN(DATE(2029,13,0),IF(Mitarbeiter!$D304="",DATE(2029,13,0),Mitarbeiter!$D304),TODAY()),Einstellungen!$F$13:$F$67)))*N(Mitarbeiter!$E304)/IF(Einstellungen!$C$11="7 Tage",7,5),N('Ist-Stunden'!BA304)+(N(Krankheitstage!CL304)+N(Krankheitstage!CX304))*N($C304))))</f>
        <v/>
      </c>
      <c r="CF304" s="76">
        <f>IF($B304="",0,IF(Einstellungen!$C$10="Ja",MAX(IF(Einstellungen!$C$11="7 Tage",MAX(0,(MIN(DATE(2030,2,0),IF(Mitarbeiter!$D304="",DATE(2030,2,0),Mitarbeiter!$D304),TODAY()))-(MAX(DATE(2030,1,1),Mitarbeiter!$C304))+1),MAX(0,NETWORKDAYS(MAX(DATE(2030,1,1),Mitarbeiter!$C304),MIN(DATE(2030,2,0),IF(Mitarbeiter!$D304="",DATE(2030,2,0),Mitarbeiter!$D304),TODAY()),Einstellungen!$F$13:$F$67)))*N(Mitarbeiter!$E304)/IF(Einstellungen!$C$11="7 Tage",7,5),N('Ist-Stunden'!BB304)),MAX(IF(Einstellungen!$C$11="7 Tage",MAX(0,(MIN(DATE(2030,2,0),IF(Mitarbeiter!$D304="",DATE(2030,2,0),Mitarbeiter!$D304),TODAY()))-(MAX(DATE(2030,1,1),Mitarbeiter!$C304))+1),MAX(0,NETWORKDAYS(MAX(DATE(2030,1,1),Mitarbeiter!$C304),MIN(DATE(2030,2,0),IF(Mitarbeiter!$D304="",DATE(2030,2,0),Mitarbeiter!$D304),TODAY()),Einstellungen!$F$13:$F$67)))*N(Mitarbeiter!$E304)/IF(Einstellungen!$C$11="7 Tage",7,5),N('Ist-Stunden'!BB304)+(N(Krankheitstage!CY304)+N(Krankheitstage!DK304))*N($C304))))</f>
        <v/>
      </c>
      <c r="CG304" s="76">
        <f>IF($B304="",0,IF(Einstellungen!$C$10="Ja",MAX(IF(Einstellungen!$C$11="7 Tage",MAX(0,(MIN(DATE(2030,3,0),IF(Mitarbeiter!$D304="",DATE(2030,3,0),Mitarbeiter!$D304),TODAY()))-(MAX(DATE(2030,2,1),Mitarbeiter!$C304))+1),MAX(0,NETWORKDAYS(MAX(DATE(2030,2,1),Mitarbeiter!$C304),MIN(DATE(2030,3,0),IF(Mitarbeiter!$D304="",DATE(2030,3,0),Mitarbeiter!$D304),TODAY()),Einstellungen!$F$13:$F$67)))*N(Mitarbeiter!$E304)/IF(Einstellungen!$C$11="7 Tage",7,5),N('Ist-Stunden'!BC304)),MAX(IF(Einstellungen!$C$11="7 Tage",MAX(0,(MIN(DATE(2030,3,0),IF(Mitarbeiter!$D304="",DATE(2030,3,0),Mitarbeiter!$D304),TODAY()))-(MAX(DATE(2030,2,1),Mitarbeiter!$C304))+1),MAX(0,NETWORKDAYS(MAX(DATE(2030,2,1),Mitarbeiter!$C304),MIN(DATE(2030,3,0),IF(Mitarbeiter!$D304="",DATE(2030,3,0),Mitarbeiter!$D304),TODAY()),Einstellungen!$F$13:$F$67)))*N(Mitarbeiter!$E304)/IF(Einstellungen!$C$11="7 Tage",7,5),N('Ist-Stunden'!BC304)+(N(Krankheitstage!CZ304)+N(Krankheitstage!DL304))*N($C304))))</f>
        <v/>
      </c>
      <c r="CH304" s="76">
        <f>IF($B304="",0,IF(Einstellungen!$C$10="Ja",MAX(IF(Einstellungen!$C$11="7 Tage",MAX(0,(MIN(DATE(2030,4,0),IF(Mitarbeiter!$D304="",DATE(2030,4,0),Mitarbeiter!$D304),TODAY()))-(MAX(DATE(2030,3,1),Mitarbeiter!$C304))+1),MAX(0,NETWORKDAYS(MAX(DATE(2030,3,1),Mitarbeiter!$C304),MIN(DATE(2030,4,0),IF(Mitarbeiter!$D304="",DATE(2030,4,0),Mitarbeiter!$D304),TODAY()),Einstellungen!$F$13:$F$67)))*N(Mitarbeiter!$E304)/IF(Einstellungen!$C$11="7 Tage",7,5),N('Ist-Stunden'!BD304)),MAX(IF(Einstellungen!$C$11="7 Tage",MAX(0,(MIN(DATE(2030,4,0),IF(Mitarbeiter!$D304="",DATE(2030,4,0),Mitarbeiter!$D304),TODAY()))-(MAX(DATE(2030,3,1),Mitarbeiter!$C304))+1),MAX(0,NETWORKDAYS(MAX(DATE(2030,3,1),Mitarbeiter!$C304),MIN(DATE(2030,4,0),IF(Mitarbeiter!$D304="",DATE(2030,4,0),Mitarbeiter!$D304),TODAY()),Einstellungen!$F$13:$F$67)))*N(Mitarbeiter!$E304)/IF(Einstellungen!$C$11="7 Tage",7,5),N('Ist-Stunden'!BD304)+(N(Krankheitstage!DA304)+N(Krankheitstage!DM304))*N($C304))))</f>
        <v/>
      </c>
      <c r="CI304" s="76">
        <f>IF($B304="",0,IF(Einstellungen!$C$10="Ja",MAX(IF(Einstellungen!$C$11="7 Tage",MAX(0,(MIN(DATE(2030,5,0),IF(Mitarbeiter!$D304="",DATE(2030,5,0),Mitarbeiter!$D304),TODAY()))-(MAX(DATE(2030,4,1),Mitarbeiter!$C304))+1),MAX(0,NETWORKDAYS(MAX(DATE(2030,4,1),Mitarbeiter!$C304),MIN(DATE(2030,5,0),IF(Mitarbeiter!$D304="",DATE(2030,5,0),Mitarbeiter!$D304),TODAY()),Einstellungen!$F$13:$F$67)))*N(Mitarbeiter!$E304)/IF(Einstellungen!$C$11="7 Tage",7,5),N('Ist-Stunden'!BE304)),MAX(IF(Einstellungen!$C$11="7 Tage",MAX(0,(MIN(DATE(2030,5,0),IF(Mitarbeiter!$D304="",DATE(2030,5,0),Mitarbeiter!$D304),TODAY()))-(MAX(DATE(2030,4,1),Mitarbeiter!$C304))+1),MAX(0,NETWORKDAYS(MAX(DATE(2030,4,1),Mitarbeiter!$C304),MIN(DATE(2030,5,0),IF(Mitarbeiter!$D304="",DATE(2030,5,0),Mitarbeiter!$D304),TODAY()),Einstellungen!$F$13:$F$67)))*N(Mitarbeiter!$E304)/IF(Einstellungen!$C$11="7 Tage",7,5),N('Ist-Stunden'!BE304)+(N(Krankheitstage!DB304)+N(Krankheitstage!DN304))*N($C304))))</f>
        <v/>
      </c>
      <c r="CJ304" s="76">
        <f>IF($B304="",0,IF(Einstellungen!$C$10="Ja",MAX(IF(Einstellungen!$C$11="7 Tage",MAX(0,(MIN(DATE(2030,6,0),IF(Mitarbeiter!$D304="",DATE(2030,6,0),Mitarbeiter!$D304),TODAY()))-(MAX(DATE(2030,5,1),Mitarbeiter!$C304))+1),MAX(0,NETWORKDAYS(MAX(DATE(2030,5,1),Mitarbeiter!$C304),MIN(DATE(2030,6,0),IF(Mitarbeiter!$D304="",DATE(2030,6,0),Mitarbeiter!$D304),TODAY()),Einstellungen!$F$13:$F$67)))*N(Mitarbeiter!$E304)/IF(Einstellungen!$C$11="7 Tage",7,5),N('Ist-Stunden'!BF304)),MAX(IF(Einstellungen!$C$11="7 Tage",MAX(0,(MIN(DATE(2030,6,0),IF(Mitarbeiter!$D304="",DATE(2030,6,0),Mitarbeiter!$D304),TODAY()))-(MAX(DATE(2030,5,1),Mitarbeiter!$C304))+1),MAX(0,NETWORKDAYS(MAX(DATE(2030,5,1),Mitarbeiter!$C304),MIN(DATE(2030,6,0),IF(Mitarbeiter!$D304="",DATE(2030,6,0),Mitarbeiter!$D304),TODAY()),Einstellungen!$F$13:$F$67)))*N(Mitarbeiter!$E304)/IF(Einstellungen!$C$11="7 Tage",7,5),N('Ist-Stunden'!BF304)+(N(Krankheitstage!DC304)+N(Krankheitstage!DO304))*N($C304))))</f>
        <v/>
      </c>
      <c r="CK304" s="76">
        <f>IF($B304="",0,IF(Einstellungen!$C$10="Ja",MAX(IF(Einstellungen!$C$11="7 Tage",MAX(0,(MIN(DATE(2030,7,0),IF(Mitarbeiter!$D304="",DATE(2030,7,0),Mitarbeiter!$D304),TODAY()))-(MAX(DATE(2030,6,1),Mitarbeiter!$C304))+1),MAX(0,NETWORKDAYS(MAX(DATE(2030,6,1),Mitarbeiter!$C304),MIN(DATE(2030,7,0),IF(Mitarbeiter!$D304="",DATE(2030,7,0),Mitarbeiter!$D304),TODAY()),Einstellungen!$F$13:$F$67)))*N(Mitarbeiter!$E304)/IF(Einstellungen!$C$11="7 Tage",7,5),N('Ist-Stunden'!BG304)),MAX(IF(Einstellungen!$C$11="7 Tage",MAX(0,(MIN(DATE(2030,7,0),IF(Mitarbeiter!$D304="",DATE(2030,7,0),Mitarbeiter!$D304),TODAY()))-(MAX(DATE(2030,6,1),Mitarbeiter!$C304))+1),MAX(0,NETWORKDAYS(MAX(DATE(2030,6,1),Mitarbeiter!$C304),MIN(DATE(2030,7,0),IF(Mitarbeiter!$D304="",DATE(2030,7,0),Mitarbeiter!$D304),TODAY()),Einstellungen!$F$13:$F$67)))*N(Mitarbeiter!$E304)/IF(Einstellungen!$C$11="7 Tage",7,5),N('Ist-Stunden'!BG304)+(N(Krankheitstage!DD304)+N(Krankheitstage!DP304))*N($C304))))</f>
        <v/>
      </c>
      <c r="CL304" s="76">
        <f>IF($B304="",0,IF(Einstellungen!$C$10="Ja",MAX(IF(Einstellungen!$C$11="7 Tage",MAX(0,(MIN(DATE(2030,8,0),IF(Mitarbeiter!$D304="",DATE(2030,8,0),Mitarbeiter!$D304),TODAY()))-(MAX(DATE(2030,7,1),Mitarbeiter!$C304))+1),MAX(0,NETWORKDAYS(MAX(DATE(2030,7,1),Mitarbeiter!$C304),MIN(DATE(2030,8,0),IF(Mitarbeiter!$D304="",DATE(2030,8,0),Mitarbeiter!$D304),TODAY()),Einstellungen!$F$13:$F$67)))*N(Mitarbeiter!$E304)/IF(Einstellungen!$C$11="7 Tage",7,5),N('Ist-Stunden'!BH304)),MAX(IF(Einstellungen!$C$11="7 Tage",MAX(0,(MIN(DATE(2030,8,0),IF(Mitarbeiter!$D304="",DATE(2030,8,0),Mitarbeiter!$D304),TODAY()))-(MAX(DATE(2030,7,1),Mitarbeiter!$C304))+1),MAX(0,NETWORKDAYS(MAX(DATE(2030,7,1),Mitarbeiter!$C304),MIN(DATE(2030,8,0),IF(Mitarbeiter!$D304="",DATE(2030,8,0),Mitarbeiter!$D304),TODAY()),Einstellungen!$F$13:$F$67)))*N(Mitarbeiter!$E304)/IF(Einstellungen!$C$11="7 Tage",7,5),N('Ist-Stunden'!BH304)+(N(Krankheitstage!DE304)+N(Krankheitstage!DQ304))*N($C304))))</f>
        <v/>
      </c>
      <c r="CM304" s="76">
        <f>IF($B304="",0,IF(Einstellungen!$C$10="Ja",MAX(IF(Einstellungen!$C$11="7 Tage",MAX(0,(MIN(DATE(2030,9,0),IF(Mitarbeiter!$D304="",DATE(2030,9,0),Mitarbeiter!$D304),TODAY()))-(MAX(DATE(2030,8,1),Mitarbeiter!$C304))+1),MAX(0,NETWORKDAYS(MAX(DATE(2030,8,1),Mitarbeiter!$C304),MIN(DATE(2030,9,0),IF(Mitarbeiter!$D304="",DATE(2030,9,0),Mitarbeiter!$D304),TODAY()),Einstellungen!$F$13:$F$67)))*N(Mitarbeiter!$E304)/IF(Einstellungen!$C$11="7 Tage",7,5),N('Ist-Stunden'!BI304)),MAX(IF(Einstellungen!$C$11="7 Tage",MAX(0,(MIN(DATE(2030,9,0),IF(Mitarbeiter!$D304="",DATE(2030,9,0),Mitarbeiter!$D304),TODAY()))-(MAX(DATE(2030,8,1),Mitarbeiter!$C304))+1),MAX(0,NETWORKDAYS(MAX(DATE(2030,8,1),Mitarbeiter!$C304),MIN(DATE(2030,9,0),IF(Mitarbeiter!$D304="",DATE(2030,9,0),Mitarbeiter!$D304),TODAY()),Einstellungen!$F$13:$F$67)))*N(Mitarbeiter!$E304)/IF(Einstellungen!$C$11="7 Tage",7,5),N('Ist-Stunden'!BI304)+(N(Krankheitstage!DF304)+N(Krankheitstage!DR304))*N($C304))))</f>
        <v/>
      </c>
      <c r="CN304" s="76">
        <f>IF($B304="",0,IF(Einstellungen!$C$10="Ja",MAX(IF(Einstellungen!$C$11="7 Tage",MAX(0,(MIN(DATE(2030,10,0),IF(Mitarbeiter!$D304="",DATE(2030,10,0),Mitarbeiter!$D304),TODAY()))-(MAX(DATE(2030,9,1),Mitarbeiter!$C304))+1),MAX(0,NETWORKDAYS(MAX(DATE(2030,9,1),Mitarbeiter!$C304),MIN(DATE(2030,10,0),IF(Mitarbeiter!$D304="",DATE(2030,10,0),Mitarbeiter!$D304),TODAY()),Einstellungen!$F$13:$F$67)))*N(Mitarbeiter!$E304)/IF(Einstellungen!$C$11="7 Tage",7,5),N('Ist-Stunden'!BJ304)),MAX(IF(Einstellungen!$C$11="7 Tage",MAX(0,(MIN(DATE(2030,10,0),IF(Mitarbeiter!$D304="",DATE(2030,10,0),Mitarbeiter!$D304),TODAY()))-(MAX(DATE(2030,9,1),Mitarbeiter!$C304))+1),MAX(0,NETWORKDAYS(MAX(DATE(2030,9,1),Mitarbeiter!$C304),MIN(DATE(2030,10,0),IF(Mitarbeiter!$D304="",DATE(2030,10,0),Mitarbeiter!$D304),TODAY()),Einstellungen!$F$13:$F$67)))*N(Mitarbeiter!$E304)/IF(Einstellungen!$C$11="7 Tage",7,5),N('Ist-Stunden'!BJ304)+(N(Krankheitstage!DG304)+N(Krankheitstage!DS304))*N($C304))))</f>
        <v/>
      </c>
      <c r="CO304" s="76">
        <f>IF($B304="",0,IF(Einstellungen!$C$10="Ja",MAX(IF(Einstellungen!$C$11="7 Tage",MAX(0,(MIN(DATE(2030,11,0),IF(Mitarbeiter!$D304="",DATE(2030,11,0),Mitarbeiter!$D304),TODAY()))-(MAX(DATE(2030,10,1),Mitarbeiter!$C304))+1),MAX(0,NETWORKDAYS(MAX(DATE(2030,10,1),Mitarbeiter!$C304),MIN(DATE(2030,11,0),IF(Mitarbeiter!$D304="",DATE(2030,11,0),Mitarbeiter!$D304),TODAY()),Einstellungen!$F$13:$F$67)))*N(Mitarbeiter!$E304)/IF(Einstellungen!$C$11="7 Tage",7,5),N('Ist-Stunden'!BK304)),MAX(IF(Einstellungen!$C$11="7 Tage",MAX(0,(MIN(DATE(2030,11,0),IF(Mitarbeiter!$D304="",DATE(2030,11,0),Mitarbeiter!$D304),TODAY()))-(MAX(DATE(2030,10,1),Mitarbeiter!$C304))+1),MAX(0,NETWORKDAYS(MAX(DATE(2030,10,1),Mitarbeiter!$C304),MIN(DATE(2030,11,0),IF(Mitarbeiter!$D304="",DATE(2030,11,0),Mitarbeiter!$D304),TODAY()),Einstellungen!$F$13:$F$67)))*N(Mitarbeiter!$E304)/IF(Einstellungen!$C$11="7 Tage",7,5),N('Ist-Stunden'!BK304)+(N(Krankheitstage!DH304)+N(Krankheitstage!DT304))*N($C304))))</f>
        <v/>
      </c>
      <c r="CP304" s="76">
        <f>IF($B304="",0,IF(Einstellungen!$C$10="Ja",MAX(IF(Einstellungen!$C$11="7 Tage",MAX(0,(MIN(DATE(2030,12,0),IF(Mitarbeiter!$D304="",DATE(2030,12,0),Mitarbeiter!$D304),TODAY()))-(MAX(DATE(2030,11,1),Mitarbeiter!$C304))+1),MAX(0,NETWORKDAYS(MAX(DATE(2030,11,1),Mitarbeiter!$C304),MIN(DATE(2030,12,0),IF(Mitarbeiter!$D304="",DATE(2030,12,0),Mitarbeiter!$D304),TODAY()),Einstellungen!$F$13:$F$67)))*N(Mitarbeiter!$E304)/IF(Einstellungen!$C$11="7 Tage",7,5),N('Ist-Stunden'!BL304)),MAX(IF(Einstellungen!$C$11="7 Tage",MAX(0,(MIN(DATE(2030,12,0),IF(Mitarbeiter!$D304="",DATE(2030,12,0),Mitarbeiter!$D304),TODAY()))-(MAX(DATE(2030,11,1),Mitarbeiter!$C304))+1),MAX(0,NETWORKDAYS(MAX(DATE(2030,11,1),Mitarbeiter!$C304),MIN(DATE(2030,12,0),IF(Mitarbeiter!$D304="",DATE(2030,12,0),Mitarbeiter!$D304),TODAY()),Einstellungen!$F$13:$F$67)))*N(Mitarbeiter!$E304)/IF(Einstellungen!$C$11="7 Tage",7,5),N('Ist-Stunden'!BL304)+(N(Krankheitstage!DI304)+N(Krankheitstage!DU304))*N($C304))))</f>
        <v/>
      </c>
      <c r="CQ304" s="76">
        <f>IF($B304="",0,IF(Einstellungen!$C$10="Ja",MAX(IF(Einstellungen!$C$11="7 Tage",MAX(0,(MIN(DATE(2030,13,0),IF(Mitarbeiter!$D304="",DATE(2030,13,0),Mitarbeiter!$D304),TODAY()))-(MAX(DATE(2030,12,1),Mitarbeiter!$C304))+1),MAX(0,NETWORKDAYS(MAX(DATE(2030,12,1),Mitarbeiter!$C304),MIN(DATE(2030,13,0),IF(Mitarbeiter!$D304="",DATE(2030,13,0),Mitarbeiter!$D304),TODAY()),Einstellungen!$F$13:$F$67)))*N(Mitarbeiter!$E304)/IF(Einstellungen!$C$11="7 Tage",7,5),N('Ist-Stunden'!BM304)),MAX(IF(Einstellungen!$C$11="7 Tage",MAX(0,(MIN(DATE(2030,13,0),IF(Mitarbeiter!$D304="",DATE(2030,13,0),Mitarbeiter!$D304),TODAY()))-(MAX(DATE(2030,12,1),Mitarbeiter!$C304))+1),MAX(0,NETWORKDAYS(MAX(DATE(2030,12,1),Mitarbeiter!$C304),MIN(DATE(2030,13,0),IF(Mitarbeiter!$D304="",DATE(2030,13,0),Mitarbeiter!$D304),TODAY()),Einstellungen!$F$13:$F$67)))*N(Mitarbeiter!$E304)/IF(Einstellungen!$C$11="7 Tage",7,5),N('Ist-Stunden'!BM304)+(N(Krankheitstage!DJ304)+N(Krankheitstage!DV304))*N($C304))))</f>
        <v/>
      </c>
    </row>
    <row r="305">
      <c r="A305" s="73">
        <f>IF(Mitarbeiter!B305="","",Mitarbeiter!A305)</f>
        <v/>
      </c>
      <c r="B305" s="6">
        <f>IF(Mitarbeiter!B305="","",Mitarbeiter!B305)</f>
        <v/>
      </c>
      <c r="C305" s="74">
        <f>IF(Mitarbeiter!B305="","",Mitarbeiter!F305)</f>
        <v/>
      </c>
      <c r="D305" s="75">
        <f>N(INDEX(Krankheitstage!$G305:$DV305,1,(Einstellungen!$C$3-2026)*24+1))</f>
        <v/>
      </c>
      <c r="E305" s="75">
        <f>N(INDEX(Krankheitstage!$G305:$DV305,1,(Einstellungen!$C$3-2026)*24+2))</f>
        <v/>
      </c>
      <c r="F305" s="75">
        <f>N(INDEX(Krankheitstage!$G305:$DV305,1,(Einstellungen!$C$3-2026)*24+3))</f>
        <v/>
      </c>
      <c r="G305" s="75">
        <f>N(INDEX(Krankheitstage!$G305:$DV305,1,(Einstellungen!$C$3-2026)*24+4))</f>
        <v/>
      </c>
      <c r="H305" s="75">
        <f>N(INDEX(Krankheitstage!$G305:$DV305,1,(Einstellungen!$C$3-2026)*24+5))</f>
        <v/>
      </c>
      <c r="I305" s="75">
        <f>N(INDEX(Krankheitstage!$G305:$DV305,1,(Einstellungen!$C$3-2026)*24+6))</f>
        <v/>
      </c>
      <c r="J305" s="75">
        <f>N(INDEX(Krankheitstage!$G305:$DV305,1,(Einstellungen!$C$3-2026)*24+7))</f>
        <v/>
      </c>
      <c r="K305" s="75">
        <f>N(INDEX(Krankheitstage!$G305:$DV305,1,(Einstellungen!$C$3-2026)*24+8))</f>
        <v/>
      </c>
      <c r="L305" s="75">
        <f>N(INDEX(Krankheitstage!$G305:$DV305,1,(Einstellungen!$C$3-2026)*24+9))</f>
        <v/>
      </c>
      <c r="M305" s="75">
        <f>N(INDEX(Krankheitstage!$G305:$DV305,1,(Einstellungen!$C$3-2026)*24+10))</f>
        <v/>
      </c>
      <c r="N305" s="75">
        <f>N(INDEX(Krankheitstage!$G305:$DV305,1,(Einstellungen!$C$3-2026)*24+11))</f>
        <v/>
      </c>
      <c r="O305" s="75">
        <f>N(INDEX(Krankheitstage!$G305:$DV305,1,(Einstellungen!$C$3-2026)*24+12))</f>
        <v/>
      </c>
      <c r="P305" s="75">
        <f>IF($B305="","",SUM(D305:O305))</f>
        <v/>
      </c>
      <c r="Q305" s="75">
        <f>N(INDEX(Krankheitstage!$G305:$DV305,1,(Einstellungen!$C$3-2026)*24+13))</f>
        <v/>
      </c>
      <c r="R305" s="75">
        <f>N(INDEX(Krankheitstage!$G305:$DV305,1,(Einstellungen!$C$3-2026)*24+14))</f>
        <v/>
      </c>
      <c r="S305" s="75">
        <f>N(INDEX(Krankheitstage!$G305:$DV305,1,(Einstellungen!$C$3-2026)*24+15))</f>
        <v/>
      </c>
      <c r="T305" s="75">
        <f>N(INDEX(Krankheitstage!$G305:$DV305,1,(Einstellungen!$C$3-2026)*24+16))</f>
        <v/>
      </c>
      <c r="U305" s="75">
        <f>N(INDEX(Krankheitstage!$G305:$DV305,1,(Einstellungen!$C$3-2026)*24+17))</f>
        <v/>
      </c>
      <c r="V305" s="75">
        <f>N(INDEX(Krankheitstage!$G305:$DV305,1,(Einstellungen!$C$3-2026)*24+18))</f>
        <v/>
      </c>
      <c r="W305" s="75">
        <f>N(INDEX(Krankheitstage!$G305:$DV305,1,(Einstellungen!$C$3-2026)*24+19))</f>
        <v/>
      </c>
      <c r="X305" s="75">
        <f>N(INDEX(Krankheitstage!$G305:$DV305,1,(Einstellungen!$C$3-2026)*24+20))</f>
        <v/>
      </c>
      <c r="Y305" s="75">
        <f>N(INDEX(Krankheitstage!$G305:$DV305,1,(Einstellungen!$C$3-2026)*24+21))</f>
        <v/>
      </c>
      <c r="Z305" s="75">
        <f>N(INDEX(Krankheitstage!$G305:$DV305,1,(Einstellungen!$C$3-2026)*24+22))</f>
        <v/>
      </c>
      <c r="AA305" s="75">
        <f>N(INDEX(Krankheitstage!$G305:$DV305,1,(Einstellungen!$C$3-2026)*24+23))</f>
        <v/>
      </c>
      <c r="AB305" s="75">
        <f>N(INDEX(Krankheitstage!$G305:$DV305,1,(Einstellungen!$C$3-2026)*24+24))</f>
        <v/>
      </c>
      <c r="AC305" s="75">
        <f>IF($B305="","",SUM(Q305:AB305))</f>
        <v/>
      </c>
      <c r="AD305" s="75">
        <f>IF($B305="","",SUM(P305,AC305))</f>
        <v/>
      </c>
      <c r="AE305" s="76">
        <f>IF($B305="","",AD305*N(C305))</f>
        <v/>
      </c>
      <c r="AF305" s="75">
        <f>IF($B305="","",Krankheitstage!E305)</f>
        <v/>
      </c>
      <c r="AG305" s="76">
        <f>IF($B305="","",AF305*N(C305))</f>
        <v/>
      </c>
      <c r="AH305" s="76">
        <f>IF($B305="","",INDEX($AJ305:$CQ305,1,(Einstellungen!$C$3-2026)*12+1)+INDEX($AJ305:$CQ305,1,(Einstellungen!$C$3-2026)*12+2)+INDEX($AJ305:$CQ305,1,(Einstellungen!$C$3-2026)*12+3)+INDEX($AJ305:$CQ305,1,(Einstellungen!$C$3-2026)*12+4)+INDEX($AJ305:$CQ305,1,(Einstellungen!$C$3-2026)*12+5)+INDEX($AJ305:$CQ305,1,(Einstellungen!$C$3-2026)*12+6)+INDEX($AJ305:$CQ305,1,(Einstellungen!$C$3-2026)*12+7)+INDEX($AJ305:$CQ305,1,(Einstellungen!$C$3-2026)*12+8)+INDEX($AJ305:$CQ305,1,(Einstellungen!$C$3-2026)*12+9)+INDEX($AJ305:$CQ305,1,(Einstellungen!$C$3-2026)*12+10)+INDEX($AJ305:$CQ305,1,(Einstellungen!$C$3-2026)*12+11)+INDEX($AJ305:$CQ305,1,(Einstellungen!$C$3-2026)*12+12))</f>
        <v/>
      </c>
      <c r="AI305" s="76">
        <f>IF($B305="","",SUM($AJ305:$CQ305))</f>
        <v/>
      </c>
      <c r="AJ305" s="76">
        <f>IF($B305="",0,IF(Einstellungen!$C$10="Ja",MAX(IF(Einstellungen!$C$11="7 Tage",MAX(0,(MIN(DATE(2026,2,0),IF(Mitarbeiter!$D305="",DATE(2026,2,0),Mitarbeiter!$D305),TODAY()))-(MAX(DATE(2026,1,1),Mitarbeiter!$C305))+1),MAX(0,NETWORKDAYS(MAX(DATE(2026,1,1),Mitarbeiter!$C305),MIN(DATE(2026,2,0),IF(Mitarbeiter!$D305="",DATE(2026,2,0),Mitarbeiter!$D305),TODAY()),Einstellungen!$F$13:$F$67)))*N(Mitarbeiter!$E305)/IF(Einstellungen!$C$11="7 Tage",7,5),N('Ist-Stunden'!F305)),MAX(IF(Einstellungen!$C$11="7 Tage",MAX(0,(MIN(DATE(2026,2,0),IF(Mitarbeiter!$D305="",DATE(2026,2,0),Mitarbeiter!$D305),TODAY()))-(MAX(DATE(2026,1,1),Mitarbeiter!$C305))+1),MAX(0,NETWORKDAYS(MAX(DATE(2026,1,1),Mitarbeiter!$C305),MIN(DATE(2026,2,0),IF(Mitarbeiter!$D305="",DATE(2026,2,0),Mitarbeiter!$D305),TODAY()),Einstellungen!$F$13:$F$67)))*N(Mitarbeiter!$E305)/IF(Einstellungen!$C$11="7 Tage",7,5),N('Ist-Stunden'!F305)+(N(Krankheitstage!G305)+N(Krankheitstage!S305))*N($C305))))</f>
        <v/>
      </c>
      <c r="AK305" s="76">
        <f>IF($B305="",0,IF(Einstellungen!$C$10="Ja",MAX(IF(Einstellungen!$C$11="7 Tage",MAX(0,(MIN(DATE(2026,3,0),IF(Mitarbeiter!$D305="",DATE(2026,3,0),Mitarbeiter!$D305),TODAY()))-(MAX(DATE(2026,2,1),Mitarbeiter!$C305))+1),MAX(0,NETWORKDAYS(MAX(DATE(2026,2,1),Mitarbeiter!$C305),MIN(DATE(2026,3,0),IF(Mitarbeiter!$D305="",DATE(2026,3,0),Mitarbeiter!$D305),TODAY()),Einstellungen!$F$13:$F$67)))*N(Mitarbeiter!$E305)/IF(Einstellungen!$C$11="7 Tage",7,5),N('Ist-Stunden'!G305)),MAX(IF(Einstellungen!$C$11="7 Tage",MAX(0,(MIN(DATE(2026,3,0),IF(Mitarbeiter!$D305="",DATE(2026,3,0),Mitarbeiter!$D305),TODAY()))-(MAX(DATE(2026,2,1),Mitarbeiter!$C305))+1),MAX(0,NETWORKDAYS(MAX(DATE(2026,2,1),Mitarbeiter!$C305),MIN(DATE(2026,3,0),IF(Mitarbeiter!$D305="",DATE(2026,3,0),Mitarbeiter!$D305),TODAY()),Einstellungen!$F$13:$F$67)))*N(Mitarbeiter!$E305)/IF(Einstellungen!$C$11="7 Tage",7,5),N('Ist-Stunden'!G305)+(N(Krankheitstage!H305)+N(Krankheitstage!T305))*N($C305))))</f>
        <v/>
      </c>
      <c r="AL305" s="76">
        <f>IF($B305="",0,IF(Einstellungen!$C$10="Ja",MAX(IF(Einstellungen!$C$11="7 Tage",MAX(0,(MIN(DATE(2026,4,0),IF(Mitarbeiter!$D305="",DATE(2026,4,0),Mitarbeiter!$D305),TODAY()))-(MAX(DATE(2026,3,1),Mitarbeiter!$C305))+1),MAX(0,NETWORKDAYS(MAX(DATE(2026,3,1),Mitarbeiter!$C305),MIN(DATE(2026,4,0),IF(Mitarbeiter!$D305="",DATE(2026,4,0),Mitarbeiter!$D305),TODAY()),Einstellungen!$F$13:$F$67)))*N(Mitarbeiter!$E305)/IF(Einstellungen!$C$11="7 Tage",7,5),N('Ist-Stunden'!H305)),MAX(IF(Einstellungen!$C$11="7 Tage",MAX(0,(MIN(DATE(2026,4,0),IF(Mitarbeiter!$D305="",DATE(2026,4,0),Mitarbeiter!$D305),TODAY()))-(MAX(DATE(2026,3,1),Mitarbeiter!$C305))+1),MAX(0,NETWORKDAYS(MAX(DATE(2026,3,1),Mitarbeiter!$C305),MIN(DATE(2026,4,0),IF(Mitarbeiter!$D305="",DATE(2026,4,0),Mitarbeiter!$D305),TODAY()),Einstellungen!$F$13:$F$67)))*N(Mitarbeiter!$E305)/IF(Einstellungen!$C$11="7 Tage",7,5),N('Ist-Stunden'!H305)+(N(Krankheitstage!I305)+N(Krankheitstage!U305))*N($C305))))</f>
        <v/>
      </c>
      <c r="AM305" s="76">
        <f>IF($B305="",0,IF(Einstellungen!$C$10="Ja",MAX(IF(Einstellungen!$C$11="7 Tage",MAX(0,(MIN(DATE(2026,5,0),IF(Mitarbeiter!$D305="",DATE(2026,5,0),Mitarbeiter!$D305),TODAY()))-(MAX(DATE(2026,4,1),Mitarbeiter!$C305))+1),MAX(0,NETWORKDAYS(MAX(DATE(2026,4,1),Mitarbeiter!$C305),MIN(DATE(2026,5,0),IF(Mitarbeiter!$D305="",DATE(2026,5,0),Mitarbeiter!$D305),TODAY()),Einstellungen!$F$13:$F$67)))*N(Mitarbeiter!$E305)/IF(Einstellungen!$C$11="7 Tage",7,5),N('Ist-Stunden'!I305)),MAX(IF(Einstellungen!$C$11="7 Tage",MAX(0,(MIN(DATE(2026,5,0),IF(Mitarbeiter!$D305="",DATE(2026,5,0),Mitarbeiter!$D305),TODAY()))-(MAX(DATE(2026,4,1),Mitarbeiter!$C305))+1),MAX(0,NETWORKDAYS(MAX(DATE(2026,4,1),Mitarbeiter!$C305),MIN(DATE(2026,5,0),IF(Mitarbeiter!$D305="",DATE(2026,5,0),Mitarbeiter!$D305),TODAY()),Einstellungen!$F$13:$F$67)))*N(Mitarbeiter!$E305)/IF(Einstellungen!$C$11="7 Tage",7,5),N('Ist-Stunden'!I305)+(N(Krankheitstage!J305)+N(Krankheitstage!V305))*N($C305))))</f>
        <v/>
      </c>
      <c r="AN305" s="76">
        <f>IF($B305="",0,IF(Einstellungen!$C$10="Ja",MAX(IF(Einstellungen!$C$11="7 Tage",MAX(0,(MIN(DATE(2026,6,0),IF(Mitarbeiter!$D305="",DATE(2026,6,0),Mitarbeiter!$D305),TODAY()))-(MAX(DATE(2026,5,1),Mitarbeiter!$C305))+1),MAX(0,NETWORKDAYS(MAX(DATE(2026,5,1),Mitarbeiter!$C305),MIN(DATE(2026,6,0),IF(Mitarbeiter!$D305="",DATE(2026,6,0),Mitarbeiter!$D305),TODAY()),Einstellungen!$F$13:$F$67)))*N(Mitarbeiter!$E305)/IF(Einstellungen!$C$11="7 Tage",7,5),N('Ist-Stunden'!J305)),MAX(IF(Einstellungen!$C$11="7 Tage",MAX(0,(MIN(DATE(2026,6,0),IF(Mitarbeiter!$D305="",DATE(2026,6,0),Mitarbeiter!$D305),TODAY()))-(MAX(DATE(2026,5,1),Mitarbeiter!$C305))+1),MAX(0,NETWORKDAYS(MAX(DATE(2026,5,1),Mitarbeiter!$C305),MIN(DATE(2026,6,0),IF(Mitarbeiter!$D305="",DATE(2026,6,0),Mitarbeiter!$D305),TODAY()),Einstellungen!$F$13:$F$67)))*N(Mitarbeiter!$E305)/IF(Einstellungen!$C$11="7 Tage",7,5),N('Ist-Stunden'!J305)+(N(Krankheitstage!K305)+N(Krankheitstage!W305))*N($C305))))</f>
        <v/>
      </c>
      <c r="AO305" s="76">
        <f>IF($B305="",0,IF(Einstellungen!$C$10="Ja",MAX(IF(Einstellungen!$C$11="7 Tage",MAX(0,(MIN(DATE(2026,7,0),IF(Mitarbeiter!$D305="",DATE(2026,7,0),Mitarbeiter!$D305),TODAY()))-(MAX(DATE(2026,6,1),Mitarbeiter!$C305))+1),MAX(0,NETWORKDAYS(MAX(DATE(2026,6,1),Mitarbeiter!$C305),MIN(DATE(2026,7,0),IF(Mitarbeiter!$D305="",DATE(2026,7,0),Mitarbeiter!$D305),TODAY()),Einstellungen!$F$13:$F$67)))*N(Mitarbeiter!$E305)/IF(Einstellungen!$C$11="7 Tage",7,5),N('Ist-Stunden'!K305)),MAX(IF(Einstellungen!$C$11="7 Tage",MAX(0,(MIN(DATE(2026,7,0),IF(Mitarbeiter!$D305="",DATE(2026,7,0),Mitarbeiter!$D305),TODAY()))-(MAX(DATE(2026,6,1),Mitarbeiter!$C305))+1),MAX(0,NETWORKDAYS(MAX(DATE(2026,6,1),Mitarbeiter!$C305),MIN(DATE(2026,7,0),IF(Mitarbeiter!$D305="",DATE(2026,7,0),Mitarbeiter!$D305),TODAY()),Einstellungen!$F$13:$F$67)))*N(Mitarbeiter!$E305)/IF(Einstellungen!$C$11="7 Tage",7,5),N('Ist-Stunden'!K305)+(N(Krankheitstage!L305)+N(Krankheitstage!X305))*N($C305))))</f>
        <v/>
      </c>
      <c r="AP305" s="76">
        <f>IF($B305="",0,IF(Einstellungen!$C$10="Ja",MAX(IF(Einstellungen!$C$11="7 Tage",MAX(0,(MIN(DATE(2026,8,0),IF(Mitarbeiter!$D305="",DATE(2026,8,0),Mitarbeiter!$D305),TODAY()))-(MAX(DATE(2026,7,1),Mitarbeiter!$C305))+1),MAX(0,NETWORKDAYS(MAX(DATE(2026,7,1),Mitarbeiter!$C305),MIN(DATE(2026,8,0),IF(Mitarbeiter!$D305="",DATE(2026,8,0),Mitarbeiter!$D305),TODAY()),Einstellungen!$F$13:$F$67)))*N(Mitarbeiter!$E305)/IF(Einstellungen!$C$11="7 Tage",7,5),N('Ist-Stunden'!L305)),MAX(IF(Einstellungen!$C$11="7 Tage",MAX(0,(MIN(DATE(2026,8,0),IF(Mitarbeiter!$D305="",DATE(2026,8,0),Mitarbeiter!$D305),TODAY()))-(MAX(DATE(2026,7,1),Mitarbeiter!$C305))+1),MAX(0,NETWORKDAYS(MAX(DATE(2026,7,1),Mitarbeiter!$C305),MIN(DATE(2026,8,0),IF(Mitarbeiter!$D305="",DATE(2026,8,0),Mitarbeiter!$D305),TODAY()),Einstellungen!$F$13:$F$67)))*N(Mitarbeiter!$E305)/IF(Einstellungen!$C$11="7 Tage",7,5),N('Ist-Stunden'!L305)+(N(Krankheitstage!M305)+N(Krankheitstage!Y305))*N($C305))))</f>
        <v/>
      </c>
      <c r="AQ305" s="76">
        <f>IF($B305="",0,IF(Einstellungen!$C$10="Ja",MAX(IF(Einstellungen!$C$11="7 Tage",MAX(0,(MIN(DATE(2026,9,0),IF(Mitarbeiter!$D305="",DATE(2026,9,0),Mitarbeiter!$D305),TODAY()))-(MAX(DATE(2026,8,1),Mitarbeiter!$C305))+1),MAX(0,NETWORKDAYS(MAX(DATE(2026,8,1),Mitarbeiter!$C305),MIN(DATE(2026,9,0),IF(Mitarbeiter!$D305="",DATE(2026,9,0),Mitarbeiter!$D305),TODAY()),Einstellungen!$F$13:$F$67)))*N(Mitarbeiter!$E305)/IF(Einstellungen!$C$11="7 Tage",7,5),N('Ist-Stunden'!M305)),MAX(IF(Einstellungen!$C$11="7 Tage",MAX(0,(MIN(DATE(2026,9,0),IF(Mitarbeiter!$D305="",DATE(2026,9,0),Mitarbeiter!$D305),TODAY()))-(MAX(DATE(2026,8,1),Mitarbeiter!$C305))+1),MAX(0,NETWORKDAYS(MAX(DATE(2026,8,1),Mitarbeiter!$C305),MIN(DATE(2026,9,0),IF(Mitarbeiter!$D305="",DATE(2026,9,0),Mitarbeiter!$D305),TODAY()),Einstellungen!$F$13:$F$67)))*N(Mitarbeiter!$E305)/IF(Einstellungen!$C$11="7 Tage",7,5),N('Ist-Stunden'!M305)+(N(Krankheitstage!N305)+N(Krankheitstage!Z305))*N($C305))))</f>
        <v/>
      </c>
      <c r="AR305" s="76">
        <f>IF($B305="",0,IF(Einstellungen!$C$10="Ja",MAX(IF(Einstellungen!$C$11="7 Tage",MAX(0,(MIN(DATE(2026,10,0),IF(Mitarbeiter!$D305="",DATE(2026,10,0),Mitarbeiter!$D305),TODAY()))-(MAX(DATE(2026,9,1),Mitarbeiter!$C305))+1),MAX(0,NETWORKDAYS(MAX(DATE(2026,9,1),Mitarbeiter!$C305),MIN(DATE(2026,10,0),IF(Mitarbeiter!$D305="",DATE(2026,10,0),Mitarbeiter!$D305),TODAY()),Einstellungen!$F$13:$F$67)))*N(Mitarbeiter!$E305)/IF(Einstellungen!$C$11="7 Tage",7,5),N('Ist-Stunden'!N305)),MAX(IF(Einstellungen!$C$11="7 Tage",MAX(0,(MIN(DATE(2026,10,0),IF(Mitarbeiter!$D305="",DATE(2026,10,0),Mitarbeiter!$D305),TODAY()))-(MAX(DATE(2026,9,1),Mitarbeiter!$C305))+1),MAX(0,NETWORKDAYS(MAX(DATE(2026,9,1),Mitarbeiter!$C305),MIN(DATE(2026,10,0),IF(Mitarbeiter!$D305="",DATE(2026,10,0),Mitarbeiter!$D305),TODAY()),Einstellungen!$F$13:$F$67)))*N(Mitarbeiter!$E305)/IF(Einstellungen!$C$11="7 Tage",7,5),N('Ist-Stunden'!N305)+(N(Krankheitstage!O305)+N(Krankheitstage!AA305))*N($C305))))</f>
        <v/>
      </c>
      <c r="AS305" s="76">
        <f>IF($B305="",0,IF(Einstellungen!$C$10="Ja",MAX(IF(Einstellungen!$C$11="7 Tage",MAX(0,(MIN(DATE(2026,11,0),IF(Mitarbeiter!$D305="",DATE(2026,11,0),Mitarbeiter!$D305),TODAY()))-(MAX(DATE(2026,10,1),Mitarbeiter!$C305))+1),MAX(0,NETWORKDAYS(MAX(DATE(2026,10,1),Mitarbeiter!$C305),MIN(DATE(2026,11,0),IF(Mitarbeiter!$D305="",DATE(2026,11,0),Mitarbeiter!$D305),TODAY()),Einstellungen!$F$13:$F$67)))*N(Mitarbeiter!$E305)/IF(Einstellungen!$C$11="7 Tage",7,5),N('Ist-Stunden'!O305)),MAX(IF(Einstellungen!$C$11="7 Tage",MAX(0,(MIN(DATE(2026,11,0),IF(Mitarbeiter!$D305="",DATE(2026,11,0),Mitarbeiter!$D305),TODAY()))-(MAX(DATE(2026,10,1),Mitarbeiter!$C305))+1),MAX(0,NETWORKDAYS(MAX(DATE(2026,10,1),Mitarbeiter!$C305),MIN(DATE(2026,11,0),IF(Mitarbeiter!$D305="",DATE(2026,11,0),Mitarbeiter!$D305),TODAY()),Einstellungen!$F$13:$F$67)))*N(Mitarbeiter!$E305)/IF(Einstellungen!$C$11="7 Tage",7,5),N('Ist-Stunden'!O305)+(N(Krankheitstage!P305)+N(Krankheitstage!AB305))*N($C305))))</f>
        <v/>
      </c>
      <c r="AT305" s="76">
        <f>IF($B305="",0,IF(Einstellungen!$C$10="Ja",MAX(IF(Einstellungen!$C$11="7 Tage",MAX(0,(MIN(DATE(2026,12,0),IF(Mitarbeiter!$D305="",DATE(2026,12,0),Mitarbeiter!$D305),TODAY()))-(MAX(DATE(2026,11,1),Mitarbeiter!$C305))+1),MAX(0,NETWORKDAYS(MAX(DATE(2026,11,1),Mitarbeiter!$C305),MIN(DATE(2026,12,0),IF(Mitarbeiter!$D305="",DATE(2026,12,0),Mitarbeiter!$D305),TODAY()),Einstellungen!$F$13:$F$67)))*N(Mitarbeiter!$E305)/IF(Einstellungen!$C$11="7 Tage",7,5),N('Ist-Stunden'!P305)),MAX(IF(Einstellungen!$C$11="7 Tage",MAX(0,(MIN(DATE(2026,12,0),IF(Mitarbeiter!$D305="",DATE(2026,12,0),Mitarbeiter!$D305),TODAY()))-(MAX(DATE(2026,11,1),Mitarbeiter!$C305))+1),MAX(0,NETWORKDAYS(MAX(DATE(2026,11,1),Mitarbeiter!$C305),MIN(DATE(2026,12,0),IF(Mitarbeiter!$D305="",DATE(2026,12,0),Mitarbeiter!$D305),TODAY()),Einstellungen!$F$13:$F$67)))*N(Mitarbeiter!$E305)/IF(Einstellungen!$C$11="7 Tage",7,5),N('Ist-Stunden'!P305)+(N(Krankheitstage!Q305)+N(Krankheitstage!AC305))*N($C305))))</f>
        <v/>
      </c>
      <c r="AU305" s="76">
        <f>IF($B305="",0,IF(Einstellungen!$C$10="Ja",MAX(IF(Einstellungen!$C$11="7 Tage",MAX(0,(MIN(DATE(2026,13,0),IF(Mitarbeiter!$D305="",DATE(2026,13,0),Mitarbeiter!$D305),TODAY()))-(MAX(DATE(2026,12,1),Mitarbeiter!$C305))+1),MAX(0,NETWORKDAYS(MAX(DATE(2026,12,1),Mitarbeiter!$C305),MIN(DATE(2026,13,0),IF(Mitarbeiter!$D305="",DATE(2026,13,0),Mitarbeiter!$D305),TODAY()),Einstellungen!$F$13:$F$67)))*N(Mitarbeiter!$E305)/IF(Einstellungen!$C$11="7 Tage",7,5),N('Ist-Stunden'!Q305)),MAX(IF(Einstellungen!$C$11="7 Tage",MAX(0,(MIN(DATE(2026,13,0),IF(Mitarbeiter!$D305="",DATE(2026,13,0),Mitarbeiter!$D305),TODAY()))-(MAX(DATE(2026,12,1),Mitarbeiter!$C305))+1),MAX(0,NETWORKDAYS(MAX(DATE(2026,12,1),Mitarbeiter!$C305),MIN(DATE(2026,13,0),IF(Mitarbeiter!$D305="",DATE(2026,13,0),Mitarbeiter!$D305),TODAY()),Einstellungen!$F$13:$F$67)))*N(Mitarbeiter!$E305)/IF(Einstellungen!$C$11="7 Tage",7,5),N('Ist-Stunden'!Q305)+(N(Krankheitstage!R305)+N(Krankheitstage!AD305))*N($C305))))</f>
        <v/>
      </c>
      <c r="AV305" s="76">
        <f>IF($B305="",0,IF(Einstellungen!$C$10="Ja",MAX(IF(Einstellungen!$C$11="7 Tage",MAX(0,(MIN(DATE(2027,2,0),IF(Mitarbeiter!$D305="",DATE(2027,2,0),Mitarbeiter!$D305),TODAY()))-(MAX(DATE(2027,1,1),Mitarbeiter!$C305))+1),MAX(0,NETWORKDAYS(MAX(DATE(2027,1,1),Mitarbeiter!$C305),MIN(DATE(2027,2,0),IF(Mitarbeiter!$D305="",DATE(2027,2,0),Mitarbeiter!$D305),TODAY()),Einstellungen!$F$13:$F$67)))*N(Mitarbeiter!$E305)/IF(Einstellungen!$C$11="7 Tage",7,5),N('Ist-Stunden'!R305)),MAX(IF(Einstellungen!$C$11="7 Tage",MAX(0,(MIN(DATE(2027,2,0),IF(Mitarbeiter!$D305="",DATE(2027,2,0),Mitarbeiter!$D305),TODAY()))-(MAX(DATE(2027,1,1),Mitarbeiter!$C305))+1),MAX(0,NETWORKDAYS(MAX(DATE(2027,1,1),Mitarbeiter!$C305),MIN(DATE(2027,2,0),IF(Mitarbeiter!$D305="",DATE(2027,2,0),Mitarbeiter!$D305),TODAY()),Einstellungen!$F$13:$F$67)))*N(Mitarbeiter!$E305)/IF(Einstellungen!$C$11="7 Tage",7,5),N('Ist-Stunden'!R305)+(N(Krankheitstage!AE305)+N(Krankheitstage!AQ305))*N($C305))))</f>
        <v/>
      </c>
      <c r="AW305" s="76">
        <f>IF($B305="",0,IF(Einstellungen!$C$10="Ja",MAX(IF(Einstellungen!$C$11="7 Tage",MAX(0,(MIN(DATE(2027,3,0),IF(Mitarbeiter!$D305="",DATE(2027,3,0),Mitarbeiter!$D305),TODAY()))-(MAX(DATE(2027,2,1),Mitarbeiter!$C305))+1),MAX(0,NETWORKDAYS(MAX(DATE(2027,2,1),Mitarbeiter!$C305),MIN(DATE(2027,3,0),IF(Mitarbeiter!$D305="",DATE(2027,3,0),Mitarbeiter!$D305),TODAY()),Einstellungen!$F$13:$F$67)))*N(Mitarbeiter!$E305)/IF(Einstellungen!$C$11="7 Tage",7,5),N('Ist-Stunden'!S305)),MAX(IF(Einstellungen!$C$11="7 Tage",MAX(0,(MIN(DATE(2027,3,0),IF(Mitarbeiter!$D305="",DATE(2027,3,0),Mitarbeiter!$D305),TODAY()))-(MAX(DATE(2027,2,1),Mitarbeiter!$C305))+1),MAX(0,NETWORKDAYS(MAX(DATE(2027,2,1),Mitarbeiter!$C305),MIN(DATE(2027,3,0),IF(Mitarbeiter!$D305="",DATE(2027,3,0),Mitarbeiter!$D305),TODAY()),Einstellungen!$F$13:$F$67)))*N(Mitarbeiter!$E305)/IF(Einstellungen!$C$11="7 Tage",7,5),N('Ist-Stunden'!S305)+(N(Krankheitstage!AF305)+N(Krankheitstage!AR305))*N($C305))))</f>
        <v/>
      </c>
      <c r="AX305" s="76">
        <f>IF($B305="",0,IF(Einstellungen!$C$10="Ja",MAX(IF(Einstellungen!$C$11="7 Tage",MAX(0,(MIN(DATE(2027,4,0),IF(Mitarbeiter!$D305="",DATE(2027,4,0),Mitarbeiter!$D305),TODAY()))-(MAX(DATE(2027,3,1),Mitarbeiter!$C305))+1),MAX(0,NETWORKDAYS(MAX(DATE(2027,3,1),Mitarbeiter!$C305),MIN(DATE(2027,4,0),IF(Mitarbeiter!$D305="",DATE(2027,4,0),Mitarbeiter!$D305),TODAY()),Einstellungen!$F$13:$F$67)))*N(Mitarbeiter!$E305)/IF(Einstellungen!$C$11="7 Tage",7,5),N('Ist-Stunden'!T305)),MAX(IF(Einstellungen!$C$11="7 Tage",MAX(0,(MIN(DATE(2027,4,0),IF(Mitarbeiter!$D305="",DATE(2027,4,0),Mitarbeiter!$D305),TODAY()))-(MAX(DATE(2027,3,1),Mitarbeiter!$C305))+1),MAX(0,NETWORKDAYS(MAX(DATE(2027,3,1),Mitarbeiter!$C305),MIN(DATE(2027,4,0),IF(Mitarbeiter!$D305="",DATE(2027,4,0),Mitarbeiter!$D305),TODAY()),Einstellungen!$F$13:$F$67)))*N(Mitarbeiter!$E305)/IF(Einstellungen!$C$11="7 Tage",7,5),N('Ist-Stunden'!T305)+(N(Krankheitstage!AG305)+N(Krankheitstage!AS305))*N($C305))))</f>
        <v/>
      </c>
      <c r="AY305" s="76">
        <f>IF($B305="",0,IF(Einstellungen!$C$10="Ja",MAX(IF(Einstellungen!$C$11="7 Tage",MAX(0,(MIN(DATE(2027,5,0),IF(Mitarbeiter!$D305="",DATE(2027,5,0),Mitarbeiter!$D305),TODAY()))-(MAX(DATE(2027,4,1),Mitarbeiter!$C305))+1),MAX(0,NETWORKDAYS(MAX(DATE(2027,4,1),Mitarbeiter!$C305),MIN(DATE(2027,5,0),IF(Mitarbeiter!$D305="",DATE(2027,5,0),Mitarbeiter!$D305),TODAY()),Einstellungen!$F$13:$F$67)))*N(Mitarbeiter!$E305)/IF(Einstellungen!$C$11="7 Tage",7,5),N('Ist-Stunden'!U305)),MAX(IF(Einstellungen!$C$11="7 Tage",MAX(0,(MIN(DATE(2027,5,0),IF(Mitarbeiter!$D305="",DATE(2027,5,0),Mitarbeiter!$D305),TODAY()))-(MAX(DATE(2027,4,1),Mitarbeiter!$C305))+1),MAX(0,NETWORKDAYS(MAX(DATE(2027,4,1),Mitarbeiter!$C305),MIN(DATE(2027,5,0),IF(Mitarbeiter!$D305="",DATE(2027,5,0),Mitarbeiter!$D305),TODAY()),Einstellungen!$F$13:$F$67)))*N(Mitarbeiter!$E305)/IF(Einstellungen!$C$11="7 Tage",7,5),N('Ist-Stunden'!U305)+(N(Krankheitstage!AH305)+N(Krankheitstage!AT305))*N($C305))))</f>
        <v/>
      </c>
      <c r="AZ305" s="76">
        <f>IF($B305="",0,IF(Einstellungen!$C$10="Ja",MAX(IF(Einstellungen!$C$11="7 Tage",MAX(0,(MIN(DATE(2027,6,0),IF(Mitarbeiter!$D305="",DATE(2027,6,0),Mitarbeiter!$D305),TODAY()))-(MAX(DATE(2027,5,1),Mitarbeiter!$C305))+1),MAX(0,NETWORKDAYS(MAX(DATE(2027,5,1),Mitarbeiter!$C305),MIN(DATE(2027,6,0),IF(Mitarbeiter!$D305="",DATE(2027,6,0),Mitarbeiter!$D305),TODAY()),Einstellungen!$F$13:$F$67)))*N(Mitarbeiter!$E305)/IF(Einstellungen!$C$11="7 Tage",7,5),N('Ist-Stunden'!V305)),MAX(IF(Einstellungen!$C$11="7 Tage",MAX(0,(MIN(DATE(2027,6,0),IF(Mitarbeiter!$D305="",DATE(2027,6,0),Mitarbeiter!$D305),TODAY()))-(MAX(DATE(2027,5,1),Mitarbeiter!$C305))+1),MAX(0,NETWORKDAYS(MAX(DATE(2027,5,1),Mitarbeiter!$C305),MIN(DATE(2027,6,0),IF(Mitarbeiter!$D305="",DATE(2027,6,0),Mitarbeiter!$D305),TODAY()),Einstellungen!$F$13:$F$67)))*N(Mitarbeiter!$E305)/IF(Einstellungen!$C$11="7 Tage",7,5),N('Ist-Stunden'!V305)+(N(Krankheitstage!AI305)+N(Krankheitstage!AU305))*N($C305))))</f>
        <v/>
      </c>
      <c r="BA305" s="76">
        <f>IF($B305="",0,IF(Einstellungen!$C$10="Ja",MAX(IF(Einstellungen!$C$11="7 Tage",MAX(0,(MIN(DATE(2027,7,0),IF(Mitarbeiter!$D305="",DATE(2027,7,0),Mitarbeiter!$D305),TODAY()))-(MAX(DATE(2027,6,1),Mitarbeiter!$C305))+1),MAX(0,NETWORKDAYS(MAX(DATE(2027,6,1),Mitarbeiter!$C305),MIN(DATE(2027,7,0),IF(Mitarbeiter!$D305="",DATE(2027,7,0),Mitarbeiter!$D305),TODAY()),Einstellungen!$F$13:$F$67)))*N(Mitarbeiter!$E305)/IF(Einstellungen!$C$11="7 Tage",7,5),N('Ist-Stunden'!W305)),MAX(IF(Einstellungen!$C$11="7 Tage",MAX(0,(MIN(DATE(2027,7,0),IF(Mitarbeiter!$D305="",DATE(2027,7,0),Mitarbeiter!$D305),TODAY()))-(MAX(DATE(2027,6,1),Mitarbeiter!$C305))+1),MAX(0,NETWORKDAYS(MAX(DATE(2027,6,1),Mitarbeiter!$C305),MIN(DATE(2027,7,0),IF(Mitarbeiter!$D305="",DATE(2027,7,0),Mitarbeiter!$D305),TODAY()),Einstellungen!$F$13:$F$67)))*N(Mitarbeiter!$E305)/IF(Einstellungen!$C$11="7 Tage",7,5),N('Ist-Stunden'!W305)+(N(Krankheitstage!AJ305)+N(Krankheitstage!AV305))*N($C305))))</f>
        <v/>
      </c>
      <c r="BB305" s="76">
        <f>IF($B305="",0,IF(Einstellungen!$C$10="Ja",MAX(IF(Einstellungen!$C$11="7 Tage",MAX(0,(MIN(DATE(2027,8,0),IF(Mitarbeiter!$D305="",DATE(2027,8,0),Mitarbeiter!$D305),TODAY()))-(MAX(DATE(2027,7,1),Mitarbeiter!$C305))+1),MAX(0,NETWORKDAYS(MAX(DATE(2027,7,1),Mitarbeiter!$C305),MIN(DATE(2027,8,0),IF(Mitarbeiter!$D305="",DATE(2027,8,0),Mitarbeiter!$D305),TODAY()),Einstellungen!$F$13:$F$67)))*N(Mitarbeiter!$E305)/IF(Einstellungen!$C$11="7 Tage",7,5),N('Ist-Stunden'!X305)),MAX(IF(Einstellungen!$C$11="7 Tage",MAX(0,(MIN(DATE(2027,8,0),IF(Mitarbeiter!$D305="",DATE(2027,8,0),Mitarbeiter!$D305),TODAY()))-(MAX(DATE(2027,7,1),Mitarbeiter!$C305))+1),MAX(0,NETWORKDAYS(MAX(DATE(2027,7,1),Mitarbeiter!$C305),MIN(DATE(2027,8,0),IF(Mitarbeiter!$D305="",DATE(2027,8,0),Mitarbeiter!$D305),TODAY()),Einstellungen!$F$13:$F$67)))*N(Mitarbeiter!$E305)/IF(Einstellungen!$C$11="7 Tage",7,5),N('Ist-Stunden'!X305)+(N(Krankheitstage!AK305)+N(Krankheitstage!AW305))*N($C305))))</f>
        <v/>
      </c>
      <c r="BC305" s="76">
        <f>IF($B305="",0,IF(Einstellungen!$C$10="Ja",MAX(IF(Einstellungen!$C$11="7 Tage",MAX(0,(MIN(DATE(2027,9,0),IF(Mitarbeiter!$D305="",DATE(2027,9,0),Mitarbeiter!$D305),TODAY()))-(MAX(DATE(2027,8,1),Mitarbeiter!$C305))+1),MAX(0,NETWORKDAYS(MAX(DATE(2027,8,1),Mitarbeiter!$C305),MIN(DATE(2027,9,0),IF(Mitarbeiter!$D305="",DATE(2027,9,0),Mitarbeiter!$D305),TODAY()),Einstellungen!$F$13:$F$67)))*N(Mitarbeiter!$E305)/IF(Einstellungen!$C$11="7 Tage",7,5),N('Ist-Stunden'!Y305)),MAX(IF(Einstellungen!$C$11="7 Tage",MAX(0,(MIN(DATE(2027,9,0),IF(Mitarbeiter!$D305="",DATE(2027,9,0),Mitarbeiter!$D305),TODAY()))-(MAX(DATE(2027,8,1),Mitarbeiter!$C305))+1),MAX(0,NETWORKDAYS(MAX(DATE(2027,8,1),Mitarbeiter!$C305),MIN(DATE(2027,9,0),IF(Mitarbeiter!$D305="",DATE(2027,9,0),Mitarbeiter!$D305),TODAY()),Einstellungen!$F$13:$F$67)))*N(Mitarbeiter!$E305)/IF(Einstellungen!$C$11="7 Tage",7,5),N('Ist-Stunden'!Y305)+(N(Krankheitstage!AL305)+N(Krankheitstage!AX305))*N($C305))))</f>
        <v/>
      </c>
      <c r="BD305" s="76">
        <f>IF($B305="",0,IF(Einstellungen!$C$10="Ja",MAX(IF(Einstellungen!$C$11="7 Tage",MAX(0,(MIN(DATE(2027,10,0),IF(Mitarbeiter!$D305="",DATE(2027,10,0),Mitarbeiter!$D305),TODAY()))-(MAX(DATE(2027,9,1),Mitarbeiter!$C305))+1),MAX(0,NETWORKDAYS(MAX(DATE(2027,9,1),Mitarbeiter!$C305),MIN(DATE(2027,10,0),IF(Mitarbeiter!$D305="",DATE(2027,10,0),Mitarbeiter!$D305),TODAY()),Einstellungen!$F$13:$F$67)))*N(Mitarbeiter!$E305)/IF(Einstellungen!$C$11="7 Tage",7,5),N('Ist-Stunden'!Z305)),MAX(IF(Einstellungen!$C$11="7 Tage",MAX(0,(MIN(DATE(2027,10,0),IF(Mitarbeiter!$D305="",DATE(2027,10,0),Mitarbeiter!$D305),TODAY()))-(MAX(DATE(2027,9,1),Mitarbeiter!$C305))+1),MAX(0,NETWORKDAYS(MAX(DATE(2027,9,1),Mitarbeiter!$C305),MIN(DATE(2027,10,0),IF(Mitarbeiter!$D305="",DATE(2027,10,0),Mitarbeiter!$D305),TODAY()),Einstellungen!$F$13:$F$67)))*N(Mitarbeiter!$E305)/IF(Einstellungen!$C$11="7 Tage",7,5),N('Ist-Stunden'!Z305)+(N(Krankheitstage!AM305)+N(Krankheitstage!AY305))*N($C305))))</f>
        <v/>
      </c>
      <c r="BE305" s="76">
        <f>IF($B305="",0,IF(Einstellungen!$C$10="Ja",MAX(IF(Einstellungen!$C$11="7 Tage",MAX(0,(MIN(DATE(2027,11,0),IF(Mitarbeiter!$D305="",DATE(2027,11,0),Mitarbeiter!$D305),TODAY()))-(MAX(DATE(2027,10,1),Mitarbeiter!$C305))+1),MAX(0,NETWORKDAYS(MAX(DATE(2027,10,1),Mitarbeiter!$C305),MIN(DATE(2027,11,0),IF(Mitarbeiter!$D305="",DATE(2027,11,0),Mitarbeiter!$D305),TODAY()),Einstellungen!$F$13:$F$67)))*N(Mitarbeiter!$E305)/IF(Einstellungen!$C$11="7 Tage",7,5),N('Ist-Stunden'!AA305)),MAX(IF(Einstellungen!$C$11="7 Tage",MAX(0,(MIN(DATE(2027,11,0),IF(Mitarbeiter!$D305="",DATE(2027,11,0),Mitarbeiter!$D305),TODAY()))-(MAX(DATE(2027,10,1),Mitarbeiter!$C305))+1),MAX(0,NETWORKDAYS(MAX(DATE(2027,10,1),Mitarbeiter!$C305),MIN(DATE(2027,11,0),IF(Mitarbeiter!$D305="",DATE(2027,11,0),Mitarbeiter!$D305),TODAY()),Einstellungen!$F$13:$F$67)))*N(Mitarbeiter!$E305)/IF(Einstellungen!$C$11="7 Tage",7,5),N('Ist-Stunden'!AA305)+(N(Krankheitstage!AN305)+N(Krankheitstage!AZ305))*N($C305))))</f>
        <v/>
      </c>
      <c r="BF305" s="76">
        <f>IF($B305="",0,IF(Einstellungen!$C$10="Ja",MAX(IF(Einstellungen!$C$11="7 Tage",MAX(0,(MIN(DATE(2027,12,0),IF(Mitarbeiter!$D305="",DATE(2027,12,0),Mitarbeiter!$D305),TODAY()))-(MAX(DATE(2027,11,1),Mitarbeiter!$C305))+1),MAX(0,NETWORKDAYS(MAX(DATE(2027,11,1),Mitarbeiter!$C305),MIN(DATE(2027,12,0),IF(Mitarbeiter!$D305="",DATE(2027,12,0),Mitarbeiter!$D305),TODAY()),Einstellungen!$F$13:$F$67)))*N(Mitarbeiter!$E305)/IF(Einstellungen!$C$11="7 Tage",7,5),N('Ist-Stunden'!AB305)),MAX(IF(Einstellungen!$C$11="7 Tage",MAX(0,(MIN(DATE(2027,12,0),IF(Mitarbeiter!$D305="",DATE(2027,12,0),Mitarbeiter!$D305),TODAY()))-(MAX(DATE(2027,11,1),Mitarbeiter!$C305))+1),MAX(0,NETWORKDAYS(MAX(DATE(2027,11,1),Mitarbeiter!$C305),MIN(DATE(2027,12,0),IF(Mitarbeiter!$D305="",DATE(2027,12,0),Mitarbeiter!$D305),TODAY()),Einstellungen!$F$13:$F$67)))*N(Mitarbeiter!$E305)/IF(Einstellungen!$C$11="7 Tage",7,5),N('Ist-Stunden'!AB305)+(N(Krankheitstage!AO305)+N(Krankheitstage!BA305))*N($C305))))</f>
        <v/>
      </c>
      <c r="BG305" s="76">
        <f>IF($B305="",0,IF(Einstellungen!$C$10="Ja",MAX(IF(Einstellungen!$C$11="7 Tage",MAX(0,(MIN(DATE(2027,13,0),IF(Mitarbeiter!$D305="",DATE(2027,13,0),Mitarbeiter!$D305),TODAY()))-(MAX(DATE(2027,12,1),Mitarbeiter!$C305))+1),MAX(0,NETWORKDAYS(MAX(DATE(2027,12,1),Mitarbeiter!$C305),MIN(DATE(2027,13,0),IF(Mitarbeiter!$D305="",DATE(2027,13,0),Mitarbeiter!$D305),TODAY()),Einstellungen!$F$13:$F$67)))*N(Mitarbeiter!$E305)/IF(Einstellungen!$C$11="7 Tage",7,5),N('Ist-Stunden'!AC305)),MAX(IF(Einstellungen!$C$11="7 Tage",MAX(0,(MIN(DATE(2027,13,0),IF(Mitarbeiter!$D305="",DATE(2027,13,0),Mitarbeiter!$D305),TODAY()))-(MAX(DATE(2027,12,1),Mitarbeiter!$C305))+1),MAX(0,NETWORKDAYS(MAX(DATE(2027,12,1),Mitarbeiter!$C305),MIN(DATE(2027,13,0),IF(Mitarbeiter!$D305="",DATE(2027,13,0),Mitarbeiter!$D305),TODAY()),Einstellungen!$F$13:$F$67)))*N(Mitarbeiter!$E305)/IF(Einstellungen!$C$11="7 Tage",7,5),N('Ist-Stunden'!AC305)+(N(Krankheitstage!AP305)+N(Krankheitstage!BB305))*N($C305))))</f>
        <v/>
      </c>
      <c r="BH305" s="76">
        <f>IF($B305="",0,IF(Einstellungen!$C$10="Ja",MAX(IF(Einstellungen!$C$11="7 Tage",MAX(0,(MIN(DATE(2028,2,0),IF(Mitarbeiter!$D305="",DATE(2028,2,0),Mitarbeiter!$D305),TODAY()))-(MAX(DATE(2028,1,1),Mitarbeiter!$C305))+1),MAX(0,NETWORKDAYS(MAX(DATE(2028,1,1),Mitarbeiter!$C305),MIN(DATE(2028,2,0),IF(Mitarbeiter!$D305="",DATE(2028,2,0),Mitarbeiter!$D305),TODAY()),Einstellungen!$F$13:$F$67)))*N(Mitarbeiter!$E305)/IF(Einstellungen!$C$11="7 Tage",7,5),N('Ist-Stunden'!AD305)),MAX(IF(Einstellungen!$C$11="7 Tage",MAX(0,(MIN(DATE(2028,2,0),IF(Mitarbeiter!$D305="",DATE(2028,2,0),Mitarbeiter!$D305),TODAY()))-(MAX(DATE(2028,1,1),Mitarbeiter!$C305))+1),MAX(0,NETWORKDAYS(MAX(DATE(2028,1,1),Mitarbeiter!$C305),MIN(DATE(2028,2,0),IF(Mitarbeiter!$D305="",DATE(2028,2,0),Mitarbeiter!$D305),TODAY()),Einstellungen!$F$13:$F$67)))*N(Mitarbeiter!$E305)/IF(Einstellungen!$C$11="7 Tage",7,5),N('Ist-Stunden'!AD305)+(N(Krankheitstage!BC305)+N(Krankheitstage!BO305))*N($C305))))</f>
        <v/>
      </c>
      <c r="BI305" s="76">
        <f>IF($B305="",0,IF(Einstellungen!$C$10="Ja",MAX(IF(Einstellungen!$C$11="7 Tage",MAX(0,(MIN(DATE(2028,3,0),IF(Mitarbeiter!$D305="",DATE(2028,3,0),Mitarbeiter!$D305),TODAY()))-(MAX(DATE(2028,2,1),Mitarbeiter!$C305))+1),MAX(0,NETWORKDAYS(MAX(DATE(2028,2,1),Mitarbeiter!$C305),MIN(DATE(2028,3,0),IF(Mitarbeiter!$D305="",DATE(2028,3,0),Mitarbeiter!$D305),TODAY()),Einstellungen!$F$13:$F$67)))*N(Mitarbeiter!$E305)/IF(Einstellungen!$C$11="7 Tage",7,5),N('Ist-Stunden'!AE305)),MAX(IF(Einstellungen!$C$11="7 Tage",MAX(0,(MIN(DATE(2028,3,0),IF(Mitarbeiter!$D305="",DATE(2028,3,0),Mitarbeiter!$D305),TODAY()))-(MAX(DATE(2028,2,1),Mitarbeiter!$C305))+1),MAX(0,NETWORKDAYS(MAX(DATE(2028,2,1),Mitarbeiter!$C305),MIN(DATE(2028,3,0),IF(Mitarbeiter!$D305="",DATE(2028,3,0),Mitarbeiter!$D305),TODAY()),Einstellungen!$F$13:$F$67)))*N(Mitarbeiter!$E305)/IF(Einstellungen!$C$11="7 Tage",7,5),N('Ist-Stunden'!AE305)+(N(Krankheitstage!BD305)+N(Krankheitstage!BP305))*N($C305))))</f>
        <v/>
      </c>
      <c r="BJ305" s="76">
        <f>IF($B305="",0,IF(Einstellungen!$C$10="Ja",MAX(IF(Einstellungen!$C$11="7 Tage",MAX(0,(MIN(DATE(2028,4,0),IF(Mitarbeiter!$D305="",DATE(2028,4,0),Mitarbeiter!$D305),TODAY()))-(MAX(DATE(2028,3,1),Mitarbeiter!$C305))+1),MAX(0,NETWORKDAYS(MAX(DATE(2028,3,1),Mitarbeiter!$C305),MIN(DATE(2028,4,0),IF(Mitarbeiter!$D305="",DATE(2028,4,0),Mitarbeiter!$D305),TODAY()),Einstellungen!$F$13:$F$67)))*N(Mitarbeiter!$E305)/IF(Einstellungen!$C$11="7 Tage",7,5),N('Ist-Stunden'!AF305)),MAX(IF(Einstellungen!$C$11="7 Tage",MAX(0,(MIN(DATE(2028,4,0),IF(Mitarbeiter!$D305="",DATE(2028,4,0),Mitarbeiter!$D305),TODAY()))-(MAX(DATE(2028,3,1),Mitarbeiter!$C305))+1),MAX(0,NETWORKDAYS(MAX(DATE(2028,3,1),Mitarbeiter!$C305),MIN(DATE(2028,4,0),IF(Mitarbeiter!$D305="",DATE(2028,4,0),Mitarbeiter!$D305),TODAY()),Einstellungen!$F$13:$F$67)))*N(Mitarbeiter!$E305)/IF(Einstellungen!$C$11="7 Tage",7,5),N('Ist-Stunden'!AF305)+(N(Krankheitstage!BE305)+N(Krankheitstage!BQ305))*N($C305))))</f>
        <v/>
      </c>
      <c r="BK305" s="76">
        <f>IF($B305="",0,IF(Einstellungen!$C$10="Ja",MAX(IF(Einstellungen!$C$11="7 Tage",MAX(0,(MIN(DATE(2028,5,0),IF(Mitarbeiter!$D305="",DATE(2028,5,0),Mitarbeiter!$D305),TODAY()))-(MAX(DATE(2028,4,1),Mitarbeiter!$C305))+1),MAX(0,NETWORKDAYS(MAX(DATE(2028,4,1),Mitarbeiter!$C305),MIN(DATE(2028,5,0),IF(Mitarbeiter!$D305="",DATE(2028,5,0),Mitarbeiter!$D305),TODAY()),Einstellungen!$F$13:$F$67)))*N(Mitarbeiter!$E305)/IF(Einstellungen!$C$11="7 Tage",7,5),N('Ist-Stunden'!AG305)),MAX(IF(Einstellungen!$C$11="7 Tage",MAX(0,(MIN(DATE(2028,5,0),IF(Mitarbeiter!$D305="",DATE(2028,5,0),Mitarbeiter!$D305),TODAY()))-(MAX(DATE(2028,4,1),Mitarbeiter!$C305))+1),MAX(0,NETWORKDAYS(MAX(DATE(2028,4,1),Mitarbeiter!$C305),MIN(DATE(2028,5,0),IF(Mitarbeiter!$D305="",DATE(2028,5,0),Mitarbeiter!$D305),TODAY()),Einstellungen!$F$13:$F$67)))*N(Mitarbeiter!$E305)/IF(Einstellungen!$C$11="7 Tage",7,5),N('Ist-Stunden'!AG305)+(N(Krankheitstage!BF305)+N(Krankheitstage!BR305))*N($C305))))</f>
        <v/>
      </c>
      <c r="BL305" s="76">
        <f>IF($B305="",0,IF(Einstellungen!$C$10="Ja",MAX(IF(Einstellungen!$C$11="7 Tage",MAX(0,(MIN(DATE(2028,6,0),IF(Mitarbeiter!$D305="",DATE(2028,6,0),Mitarbeiter!$D305),TODAY()))-(MAX(DATE(2028,5,1),Mitarbeiter!$C305))+1),MAX(0,NETWORKDAYS(MAX(DATE(2028,5,1),Mitarbeiter!$C305),MIN(DATE(2028,6,0),IF(Mitarbeiter!$D305="",DATE(2028,6,0),Mitarbeiter!$D305),TODAY()),Einstellungen!$F$13:$F$67)))*N(Mitarbeiter!$E305)/IF(Einstellungen!$C$11="7 Tage",7,5),N('Ist-Stunden'!AH305)),MAX(IF(Einstellungen!$C$11="7 Tage",MAX(0,(MIN(DATE(2028,6,0),IF(Mitarbeiter!$D305="",DATE(2028,6,0),Mitarbeiter!$D305),TODAY()))-(MAX(DATE(2028,5,1),Mitarbeiter!$C305))+1),MAX(0,NETWORKDAYS(MAX(DATE(2028,5,1),Mitarbeiter!$C305),MIN(DATE(2028,6,0),IF(Mitarbeiter!$D305="",DATE(2028,6,0),Mitarbeiter!$D305),TODAY()),Einstellungen!$F$13:$F$67)))*N(Mitarbeiter!$E305)/IF(Einstellungen!$C$11="7 Tage",7,5),N('Ist-Stunden'!AH305)+(N(Krankheitstage!BG305)+N(Krankheitstage!BS305))*N($C305))))</f>
        <v/>
      </c>
      <c r="BM305" s="76">
        <f>IF($B305="",0,IF(Einstellungen!$C$10="Ja",MAX(IF(Einstellungen!$C$11="7 Tage",MAX(0,(MIN(DATE(2028,7,0),IF(Mitarbeiter!$D305="",DATE(2028,7,0),Mitarbeiter!$D305),TODAY()))-(MAX(DATE(2028,6,1),Mitarbeiter!$C305))+1),MAX(0,NETWORKDAYS(MAX(DATE(2028,6,1),Mitarbeiter!$C305),MIN(DATE(2028,7,0),IF(Mitarbeiter!$D305="",DATE(2028,7,0),Mitarbeiter!$D305),TODAY()),Einstellungen!$F$13:$F$67)))*N(Mitarbeiter!$E305)/IF(Einstellungen!$C$11="7 Tage",7,5),N('Ist-Stunden'!AI305)),MAX(IF(Einstellungen!$C$11="7 Tage",MAX(0,(MIN(DATE(2028,7,0),IF(Mitarbeiter!$D305="",DATE(2028,7,0),Mitarbeiter!$D305),TODAY()))-(MAX(DATE(2028,6,1),Mitarbeiter!$C305))+1),MAX(0,NETWORKDAYS(MAX(DATE(2028,6,1),Mitarbeiter!$C305),MIN(DATE(2028,7,0),IF(Mitarbeiter!$D305="",DATE(2028,7,0),Mitarbeiter!$D305),TODAY()),Einstellungen!$F$13:$F$67)))*N(Mitarbeiter!$E305)/IF(Einstellungen!$C$11="7 Tage",7,5),N('Ist-Stunden'!AI305)+(N(Krankheitstage!BH305)+N(Krankheitstage!BT305))*N($C305))))</f>
        <v/>
      </c>
      <c r="BN305" s="76">
        <f>IF($B305="",0,IF(Einstellungen!$C$10="Ja",MAX(IF(Einstellungen!$C$11="7 Tage",MAX(0,(MIN(DATE(2028,8,0),IF(Mitarbeiter!$D305="",DATE(2028,8,0),Mitarbeiter!$D305),TODAY()))-(MAX(DATE(2028,7,1),Mitarbeiter!$C305))+1),MAX(0,NETWORKDAYS(MAX(DATE(2028,7,1),Mitarbeiter!$C305),MIN(DATE(2028,8,0),IF(Mitarbeiter!$D305="",DATE(2028,8,0),Mitarbeiter!$D305),TODAY()),Einstellungen!$F$13:$F$67)))*N(Mitarbeiter!$E305)/IF(Einstellungen!$C$11="7 Tage",7,5),N('Ist-Stunden'!AJ305)),MAX(IF(Einstellungen!$C$11="7 Tage",MAX(0,(MIN(DATE(2028,8,0),IF(Mitarbeiter!$D305="",DATE(2028,8,0),Mitarbeiter!$D305),TODAY()))-(MAX(DATE(2028,7,1),Mitarbeiter!$C305))+1),MAX(0,NETWORKDAYS(MAX(DATE(2028,7,1),Mitarbeiter!$C305),MIN(DATE(2028,8,0),IF(Mitarbeiter!$D305="",DATE(2028,8,0),Mitarbeiter!$D305),TODAY()),Einstellungen!$F$13:$F$67)))*N(Mitarbeiter!$E305)/IF(Einstellungen!$C$11="7 Tage",7,5),N('Ist-Stunden'!AJ305)+(N(Krankheitstage!BI305)+N(Krankheitstage!BU305))*N($C305))))</f>
        <v/>
      </c>
      <c r="BO305" s="76">
        <f>IF($B305="",0,IF(Einstellungen!$C$10="Ja",MAX(IF(Einstellungen!$C$11="7 Tage",MAX(0,(MIN(DATE(2028,9,0),IF(Mitarbeiter!$D305="",DATE(2028,9,0),Mitarbeiter!$D305),TODAY()))-(MAX(DATE(2028,8,1),Mitarbeiter!$C305))+1),MAX(0,NETWORKDAYS(MAX(DATE(2028,8,1),Mitarbeiter!$C305),MIN(DATE(2028,9,0),IF(Mitarbeiter!$D305="",DATE(2028,9,0),Mitarbeiter!$D305),TODAY()),Einstellungen!$F$13:$F$67)))*N(Mitarbeiter!$E305)/IF(Einstellungen!$C$11="7 Tage",7,5),N('Ist-Stunden'!AK305)),MAX(IF(Einstellungen!$C$11="7 Tage",MAX(0,(MIN(DATE(2028,9,0),IF(Mitarbeiter!$D305="",DATE(2028,9,0),Mitarbeiter!$D305),TODAY()))-(MAX(DATE(2028,8,1),Mitarbeiter!$C305))+1),MAX(0,NETWORKDAYS(MAX(DATE(2028,8,1),Mitarbeiter!$C305),MIN(DATE(2028,9,0),IF(Mitarbeiter!$D305="",DATE(2028,9,0),Mitarbeiter!$D305),TODAY()),Einstellungen!$F$13:$F$67)))*N(Mitarbeiter!$E305)/IF(Einstellungen!$C$11="7 Tage",7,5),N('Ist-Stunden'!AK305)+(N(Krankheitstage!BJ305)+N(Krankheitstage!BV305))*N($C305))))</f>
        <v/>
      </c>
      <c r="BP305" s="76">
        <f>IF($B305="",0,IF(Einstellungen!$C$10="Ja",MAX(IF(Einstellungen!$C$11="7 Tage",MAX(0,(MIN(DATE(2028,10,0),IF(Mitarbeiter!$D305="",DATE(2028,10,0),Mitarbeiter!$D305),TODAY()))-(MAX(DATE(2028,9,1),Mitarbeiter!$C305))+1),MAX(0,NETWORKDAYS(MAX(DATE(2028,9,1),Mitarbeiter!$C305),MIN(DATE(2028,10,0),IF(Mitarbeiter!$D305="",DATE(2028,10,0),Mitarbeiter!$D305),TODAY()),Einstellungen!$F$13:$F$67)))*N(Mitarbeiter!$E305)/IF(Einstellungen!$C$11="7 Tage",7,5),N('Ist-Stunden'!AL305)),MAX(IF(Einstellungen!$C$11="7 Tage",MAX(0,(MIN(DATE(2028,10,0),IF(Mitarbeiter!$D305="",DATE(2028,10,0),Mitarbeiter!$D305),TODAY()))-(MAX(DATE(2028,9,1),Mitarbeiter!$C305))+1),MAX(0,NETWORKDAYS(MAX(DATE(2028,9,1),Mitarbeiter!$C305),MIN(DATE(2028,10,0),IF(Mitarbeiter!$D305="",DATE(2028,10,0),Mitarbeiter!$D305),TODAY()),Einstellungen!$F$13:$F$67)))*N(Mitarbeiter!$E305)/IF(Einstellungen!$C$11="7 Tage",7,5),N('Ist-Stunden'!AL305)+(N(Krankheitstage!BK305)+N(Krankheitstage!BW305))*N($C305))))</f>
        <v/>
      </c>
      <c r="BQ305" s="76">
        <f>IF($B305="",0,IF(Einstellungen!$C$10="Ja",MAX(IF(Einstellungen!$C$11="7 Tage",MAX(0,(MIN(DATE(2028,11,0),IF(Mitarbeiter!$D305="",DATE(2028,11,0),Mitarbeiter!$D305),TODAY()))-(MAX(DATE(2028,10,1),Mitarbeiter!$C305))+1),MAX(0,NETWORKDAYS(MAX(DATE(2028,10,1),Mitarbeiter!$C305),MIN(DATE(2028,11,0),IF(Mitarbeiter!$D305="",DATE(2028,11,0),Mitarbeiter!$D305),TODAY()),Einstellungen!$F$13:$F$67)))*N(Mitarbeiter!$E305)/IF(Einstellungen!$C$11="7 Tage",7,5),N('Ist-Stunden'!AM305)),MAX(IF(Einstellungen!$C$11="7 Tage",MAX(0,(MIN(DATE(2028,11,0),IF(Mitarbeiter!$D305="",DATE(2028,11,0),Mitarbeiter!$D305),TODAY()))-(MAX(DATE(2028,10,1),Mitarbeiter!$C305))+1),MAX(0,NETWORKDAYS(MAX(DATE(2028,10,1),Mitarbeiter!$C305),MIN(DATE(2028,11,0),IF(Mitarbeiter!$D305="",DATE(2028,11,0),Mitarbeiter!$D305),TODAY()),Einstellungen!$F$13:$F$67)))*N(Mitarbeiter!$E305)/IF(Einstellungen!$C$11="7 Tage",7,5),N('Ist-Stunden'!AM305)+(N(Krankheitstage!BL305)+N(Krankheitstage!BX305))*N($C305))))</f>
        <v/>
      </c>
      <c r="BR305" s="76">
        <f>IF($B305="",0,IF(Einstellungen!$C$10="Ja",MAX(IF(Einstellungen!$C$11="7 Tage",MAX(0,(MIN(DATE(2028,12,0),IF(Mitarbeiter!$D305="",DATE(2028,12,0),Mitarbeiter!$D305),TODAY()))-(MAX(DATE(2028,11,1),Mitarbeiter!$C305))+1),MAX(0,NETWORKDAYS(MAX(DATE(2028,11,1),Mitarbeiter!$C305),MIN(DATE(2028,12,0),IF(Mitarbeiter!$D305="",DATE(2028,12,0),Mitarbeiter!$D305),TODAY()),Einstellungen!$F$13:$F$67)))*N(Mitarbeiter!$E305)/IF(Einstellungen!$C$11="7 Tage",7,5),N('Ist-Stunden'!AN305)),MAX(IF(Einstellungen!$C$11="7 Tage",MAX(0,(MIN(DATE(2028,12,0),IF(Mitarbeiter!$D305="",DATE(2028,12,0),Mitarbeiter!$D305),TODAY()))-(MAX(DATE(2028,11,1),Mitarbeiter!$C305))+1),MAX(0,NETWORKDAYS(MAX(DATE(2028,11,1),Mitarbeiter!$C305),MIN(DATE(2028,12,0),IF(Mitarbeiter!$D305="",DATE(2028,12,0),Mitarbeiter!$D305),TODAY()),Einstellungen!$F$13:$F$67)))*N(Mitarbeiter!$E305)/IF(Einstellungen!$C$11="7 Tage",7,5),N('Ist-Stunden'!AN305)+(N(Krankheitstage!BM305)+N(Krankheitstage!BY305))*N($C305))))</f>
        <v/>
      </c>
      <c r="BS305" s="76">
        <f>IF($B305="",0,IF(Einstellungen!$C$10="Ja",MAX(IF(Einstellungen!$C$11="7 Tage",MAX(0,(MIN(DATE(2028,13,0),IF(Mitarbeiter!$D305="",DATE(2028,13,0),Mitarbeiter!$D305),TODAY()))-(MAX(DATE(2028,12,1),Mitarbeiter!$C305))+1),MAX(0,NETWORKDAYS(MAX(DATE(2028,12,1),Mitarbeiter!$C305),MIN(DATE(2028,13,0),IF(Mitarbeiter!$D305="",DATE(2028,13,0),Mitarbeiter!$D305),TODAY()),Einstellungen!$F$13:$F$67)))*N(Mitarbeiter!$E305)/IF(Einstellungen!$C$11="7 Tage",7,5),N('Ist-Stunden'!AO305)),MAX(IF(Einstellungen!$C$11="7 Tage",MAX(0,(MIN(DATE(2028,13,0),IF(Mitarbeiter!$D305="",DATE(2028,13,0),Mitarbeiter!$D305),TODAY()))-(MAX(DATE(2028,12,1),Mitarbeiter!$C305))+1),MAX(0,NETWORKDAYS(MAX(DATE(2028,12,1),Mitarbeiter!$C305),MIN(DATE(2028,13,0),IF(Mitarbeiter!$D305="",DATE(2028,13,0),Mitarbeiter!$D305),TODAY()),Einstellungen!$F$13:$F$67)))*N(Mitarbeiter!$E305)/IF(Einstellungen!$C$11="7 Tage",7,5),N('Ist-Stunden'!AO305)+(N(Krankheitstage!BN305)+N(Krankheitstage!BZ305))*N($C305))))</f>
        <v/>
      </c>
      <c r="BT305" s="76">
        <f>IF($B305="",0,IF(Einstellungen!$C$10="Ja",MAX(IF(Einstellungen!$C$11="7 Tage",MAX(0,(MIN(DATE(2029,2,0),IF(Mitarbeiter!$D305="",DATE(2029,2,0),Mitarbeiter!$D305),TODAY()))-(MAX(DATE(2029,1,1),Mitarbeiter!$C305))+1),MAX(0,NETWORKDAYS(MAX(DATE(2029,1,1),Mitarbeiter!$C305),MIN(DATE(2029,2,0),IF(Mitarbeiter!$D305="",DATE(2029,2,0),Mitarbeiter!$D305),TODAY()),Einstellungen!$F$13:$F$67)))*N(Mitarbeiter!$E305)/IF(Einstellungen!$C$11="7 Tage",7,5),N('Ist-Stunden'!AP305)),MAX(IF(Einstellungen!$C$11="7 Tage",MAX(0,(MIN(DATE(2029,2,0),IF(Mitarbeiter!$D305="",DATE(2029,2,0),Mitarbeiter!$D305),TODAY()))-(MAX(DATE(2029,1,1),Mitarbeiter!$C305))+1),MAX(0,NETWORKDAYS(MAX(DATE(2029,1,1),Mitarbeiter!$C305),MIN(DATE(2029,2,0),IF(Mitarbeiter!$D305="",DATE(2029,2,0),Mitarbeiter!$D305),TODAY()),Einstellungen!$F$13:$F$67)))*N(Mitarbeiter!$E305)/IF(Einstellungen!$C$11="7 Tage",7,5),N('Ist-Stunden'!AP305)+(N(Krankheitstage!CA305)+N(Krankheitstage!CM305))*N($C305))))</f>
        <v/>
      </c>
      <c r="BU305" s="76">
        <f>IF($B305="",0,IF(Einstellungen!$C$10="Ja",MAX(IF(Einstellungen!$C$11="7 Tage",MAX(0,(MIN(DATE(2029,3,0),IF(Mitarbeiter!$D305="",DATE(2029,3,0),Mitarbeiter!$D305),TODAY()))-(MAX(DATE(2029,2,1),Mitarbeiter!$C305))+1),MAX(0,NETWORKDAYS(MAX(DATE(2029,2,1),Mitarbeiter!$C305),MIN(DATE(2029,3,0),IF(Mitarbeiter!$D305="",DATE(2029,3,0),Mitarbeiter!$D305),TODAY()),Einstellungen!$F$13:$F$67)))*N(Mitarbeiter!$E305)/IF(Einstellungen!$C$11="7 Tage",7,5),N('Ist-Stunden'!AQ305)),MAX(IF(Einstellungen!$C$11="7 Tage",MAX(0,(MIN(DATE(2029,3,0),IF(Mitarbeiter!$D305="",DATE(2029,3,0),Mitarbeiter!$D305),TODAY()))-(MAX(DATE(2029,2,1),Mitarbeiter!$C305))+1),MAX(0,NETWORKDAYS(MAX(DATE(2029,2,1),Mitarbeiter!$C305),MIN(DATE(2029,3,0),IF(Mitarbeiter!$D305="",DATE(2029,3,0),Mitarbeiter!$D305),TODAY()),Einstellungen!$F$13:$F$67)))*N(Mitarbeiter!$E305)/IF(Einstellungen!$C$11="7 Tage",7,5),N('Ist-Stunden'!AQ305)+(N(Krankheitstage!CB305)+N(Krankheitstage!CN305))*N($C305))))</f>
        <v/>
      </c>
      <c r="BV305" s="76">
        <f>IF($B305="",0,IF(Einstellungen!$C$10="Ja",MAX(IF(Einstellungen!$C$11="7 Tage",MAX(0,(MIN(DATE(2029,4,0),IF(Mitarbeiter!$D305="",DATE(2029,4,0),Mitarbeiter!$D305),TODAY()))-(MAX(DATE(2029,3,1),Mitarbeiter!$C305))+1),MAX(0,NETWORKDAYS(MAX(DATE(2029,3,1),Mitarbeiter!$C305),MIN(DATE(2029,4,0),IF(Mitarbeiter!$D305="",DATE(2029,4,0),Mitarbeiter!$D305),TODAY()),Einstellungen!$F$13:$F$67)))*N(Mitarbeiter!$E305)/IF(Einstellungen!$C$11="7 Tage",7,5),N('Ist-Stunden'!AR305)),MAX(IF(Einstellungen!$C$11="7 Tage",MAX(0,(MIN(DATE(2029,4,0),IF(Mitarbeiter!$D305="",DATE(2029,4,0),Mitarbeiter!$D305),TODAY()))-(MAX(DATE(2029,3,1),Mitarbeiter!$C305))+1),MAX(0,NETWORKDAYS(MAX(DATE(2029,3,1),Mitarbeiter!$C305),MIN(DATE(2029,4,0),IF(Mitarbeiter!$D305="",DATE(2029,4,0),Mitarbeiter!$D305),TODAY()),Einstellungen!$F$13:$F$67)))*N(Mitarbeiter!$E305)/IF(Einstellungen!$C$11="7 Tage",7,5),N('Ist-Stunden'!AR305)+(N(Krankheitstage!CC305)+N(Krankheitstage!CO305))*N($C305))))</f>
        <v/>
      </c>
      <c r="BW305" s="76">
        <f>IF($B305="",0,IF(Einstellungen!$C$10="Ja",MAX(IF(Einstellungen!$C$11="7 Tage",MAX(0,(MIN(DATE(2029,5,0),IF(Mitarbeiter!$D305="",DATE(2029,5,0),Mitarbeiter!$D305),TODAY()))-(MAX(DATE(2029,4,1),Mitarbeiter!$C305))+1),MAX(0,NETWORKDAYS(MAX(DATE(2029,4,1),Mitarbeiter!$C305),MIN(DATE(2029,5,0),IF(Mitarbeiter!$D305="",DATE(2029,5,0),Mitarbeiter!$D305),TODAY()),Einstellungen!$F$13:$F$67)))*N(Mitarbeiter!$E305)/IF(Einstellungen!$C$11="7 Tage",7,5),N('Ist-Stunden'!AS305)),MAX(IF(Einstellungen!$C$11="7 Tage",MAX(0,(MIN(DATE(2029,5,0),IF(Mitarbeiter!$D305="",DATE(2029,5,0),Mitarbeiter!$D305),TODAY()))-(MAX(DATE(2029,4,1),Mitarbeiter!$C305))+1),MAX(0,NETWORKDAYS(MAX(DATE(2029,4,1),Mitarbeiter!$C305),MIN(DATE(2029,5,0),IF(Mitarbeiter!$D305="",DATE(2029,5,0),Mitarbeiter!$D305),TODAY()),Einstellungen!$F$13:$F$67)))*N(Mitarbeiter!$E305)/IF(Einstellungen!$C$11="7 Tage",7,5),N('Ist-Stunden'!AS305)+(N(Krankheitstage!CD305)+N(Krankheitstage!CP305))*N($C305))))</f>
        <v/>
      </c>
      <c r="BX305" s="76">
        <f>IF($B305="",0,IF(Einstellungen!$C$10="Ja",MAX(IF(Einstellungen!$C$11="7 Tage",MAX(0,(MIN(DATE(2029,6,0),IF(Mitarbeiter!$D305="",DATE(2029,6,0),Mitarbeiter!$D305),TODAY()))-(MAX(DATE(2029,5,1),Mitarbeiter!$C305))+1),MAX(0,NETWORKDAYS(MAX(DATE(2029,5,1),Mitarbeiter!$C305),MIN(DATE(2029,6,0),IF(Mitarbeiter!$D305="",DATE(2029,6,0),Mitarbeiter!$D305),TODAY()),Einstellungen!$F$13:$F$67)))*N(Mitarbeiter!$E305)/IF(Einstellungen!$C$11="7 Tage",7,5),N('Ist-Stunden'!AT305)),MAX(IF(Einstellungen!$C$11="7 Tage",MAX(0,(MIN(DATE(2029,6,0),IF(Mitarbeiter!$D305="",DATE(2029,6,0),Mitarbeiter!$D305),TODAY()))-(MAX(DATE(2029,5,1),Mitarbeiter!$C305))+1),MAX(0,NETWORKDAYS(MAX(DATE(2029,5,1),Mitarbeiter!$C305),MIN(DATE(2029,6,0),IF(Mitarbeiter!$D305="",DATE(2029,6,0),Mitarbeiter!$D305),TODAY()),Einstellungen!$F$13:$F$67)))*N(Mitarbeiter!$E305)/IF(Einstellungen!$C$11="7 Tage",7,5),N('Ist-Stunden'!AT305)+(N(Krankheitstage!CE305)+N(Krankheitstage!CQ305))*N($C305))))</f>
        <v/>
      </c>
      <c r="BY305" s="76">
        <f>IF($B305="",0,IF(Einstellungen!$C$10="Ja",MAX(IF(Einstellungen!$C$11="7 Tage",MAX(0,(MIN(DATE(2029,7,0),IF(Mitarbeiter!$D305="",DATE(2029,7,0),Mitarbeiter!$D305),TODAY()))-(MAX(DATE(2029,6,1),Mitarbeiter!$C305))+1),MAX(0,NETWORKDAYS(MAX(DATE(2029,6,1),Mitarbeiter!$C305),MIN(DATE(2029,7,0),IF(Mitarbeiter!$D305="",DATE(2029,7,0),Mitarbeiter!$D305),TODAY()),Einstellungen!$F$13:$F$67)))*N(Mitarbeiter!$E305)/IF(Einstellungen!$C$11="7 Tage",7,5),N('Ist-Stunden'!AU305)),MAX(IF(Einstellungen!$C$11="7 Tage",MAX(0,(MIN(DATE(2029,7,0),IF(Mitarbeiter!$D305="",DATE(2029,7,0),Mitarbeiter!$D305),TODAY()))-(MAX(DATE(2029,6,1),Mitarbeiter!$C305))+1),MAX(0,NETWORKDAYS(MAX(DATE(2029,6,1),Mitarbeiter!$C305),MIN(DATE(2029,7,0),IF(Mitarbeiter!$D305="",DATE(2029,7,0),Mitarbeiter!$D305),TODAY()),Einstellungen!$F$13:$F$67)))*N(Mitarbeiter!$E305)/IF(Einstellungen!$C$11="7 Tage",7,5),N('Ist-Stunden'!AU305)+(N(Krankheitstage!CF305)+N(Krankheitstage!CR305))*N($C305))))</f>
        <v/>
      </c>
      <c r="BZ305" s="76">
        <f>IF($B305="",0,IF(Einstellungen!$C$10="Ja",MAX(IF(Einstellungen!$C$11="7 Tage",MAX(0,(MIN(DATE(2029,8,0),IF(Mitarbeiter!$D305="",DATE(2029,8,0),Mitarbeiter!$D305),TODAY()))-(MAX(DATE(2029,7,1),Mitarbeiter!$C305))+1),MAX(0,NETWORKDAYS(MAX(DATE(2029,7,1),Mitarbeiter!$C305),MIN(DATE(2029,8,0),IF(Mitarbeiter!$D305="",DATE(2029,8,0),Mitarbeiter!$D305),TODAY()),Einstellungen!$F$13:$F$67)))*N(Mitarbeiter!$E305)/IF(Einstellungen!$C$11="7 Tage",7,5),N('Ist-Stunden'!AV305)),MAX(IF(Einstellungen!$C$11="7 Tage",MAX(0,(MIN(DATE(2029,8,0),IF(Mitarbeiter!$D305="",DATE(2029,8,0),Mitarbeiter!$D305),TODAY()))-(MAX(DATE(2029,7,1),Mitarbeiter!$C305))+1),MAX(0,NETWORKDAYS(MAX(DATE(2029,7,1),Mitarbeiter!$C305),MIN(DATE(2029,8,0),IF(Mitarbeiter!$D305="",DATE(2029,8,0),Mitarbeiter!$D305),TODAY()),Einstellungen!$F$13:$F$67)))*N(Mitarbeiter!$E305)/IF(Einstellungen!$C$11="7 Tage",7,5),N('Ist-Stunden'!AV305)+(N(Krankheitstage!CG305)+N(Krankheitstage!CS305))*N($C305))))</f>
        <v/>
      </c>
      <c r="CA305" s="76">
        <f>IF($B305="",0,IF(Einstellungen!$C$10="Ja",MAX(IF(Einstellungen!$C$11="7 Tage",MAX(0,(MIN(DATE(2029,9,0),IF(Mitarbeiter!$D305="",DATE(2029,9,0),Mitarbeiter!$D305),TODAY()))-(MAX(DATE(2029,8,1),Mitarbeiter!$C305))+1),MAX(0,NETWORKDAYS(MAX(DATE(2029,8,1),Mitarbeiter!$C305),MIN(DATE(2029,9,0),IF(Mitarbeiter!$D305="",DATE(2029,9,0),Mitarbeiter!$D305),TODAY()),Einstellungen!$F$13:$F$67)))*N(Mitarbeiter!$E305)/IF(Einstellungen!$C$11="7 Tage",7,5),N('Ist-Stunden'!AW305)),MAX(IF(Einstellungen!$C$11="7 Tage",MAX(0,(MIN(DATE(2029,9,0),IF(Mitarbeiter!$D305="",DATE(2029,9,0),Mitarbeiter!$D305),TODAY()))-(MAX(DATE(2029,8,1),Mitarbeiter!$C305))+1),MAX(0,NETWORKDAYS(MAX(DATE(2029,8,1),Mitarbeiter!$C305),MIN(DATE(2029,9,0),IF(Mitarbeiter!$D305="",DATE(2029,9,0),Mitarbeiter!$D305),TODAY()),Einstellungen!$F$13:$F$67)))*N(Mitarbeiter!$E305)/IF(Einstellungen!$C$11="7 Tage",7,5),N('Ist-Stunden'!AW305)+(N(Krankheitstage!CH305)+N(Krankheitstage!CT305))*N($C305))))</f>
        <v/>
      </c>
      <c r="CB305" s="76">
        <f>IF($B305="",0,IF(Einstellungen!$C$10="Ja",MAX(IF(Einstellungen!$C$11="7 Tage",MAX(0,(MIN(DATE(2029,10,0),IF(Mitarbeiter!$D305="",DATE(2029,10,0),Mitarbeiter!$D305),TODAY()))-(MAX(DATE(2029,9,1),Mitarbeiter!$C305))+1),MAX(0,NETWORKDAYS(MAX(DATE(2029,9,1),Mitarbeiter!$C305),MIN(DATE(2029,10,0),IF(Mitarbeiter!$D305="",DATE(2029,10,0),Mitarbeiter!$D305),TODAY()),Einstellungen!$F$13:$F$67)))*N(Mitarbeiter!$E305)/IF(Einstellungen!$C$11="7 Tage",7,5),N('Ist-Stunden'!AX305)),MAX(IF(Einstellungen!$C$11="7 Tage",MAX(0,(MIN(DATE(2029,10,0),IF(Mitarbeiter!$D305="",DATE(2029,10,0),Mitarbeiter!$D305),TODAY()))-(MAX(DATE(2029,9,1),Mitarbeiter!$C305))+1),MAX(0,NETWORKDAYS(MAX(DATE(2029,9,1),Mitarbeiter!$C305),MIN(DATE(2029,10,0),IF(Mitarbeiter!$D305="",DATE(2029,10,0),Mitarbeiter!$D305),TODAY()),Einstellungen!$F$13:$F$67)))*N(Mitarbeiter!$E305)/IF(Einstellungen!$C$11="7 Tage",7,5),N('Ist-Stunden'!AX305)+(N(Krankheitstage!CI305)+N(Krankheitstage!CU305))*N($C305))))</f>
        <v/>
      </c>
      <c r="CC305" s="76">
        <f>IF($B305="",0,IF(Einstellungen!$C$10="Ja",MAX(IF(Einstellungen!$C$11="7 Tage",MAX(0,(MIN(DATE(2029,11,0),IF(Mitarbeiter!$D305="",DATE(2029,11,0),Mitarbeiter!$D305),TODAY()))-(MAX(DATE(2029,10,1),Mitarbeiter!$C305))+1),MAX(0,NETWORKDAYS(MAX(DATE(2029,10,1),Mitarbeiter!$C305),MIN(DATE(2029,11,0),IF(Mitarbeiter!$D305="",DATE(2029,11,0),Mitarbeiter!$D305),TODAY()),Einstellungen!$F$13:$F$67)))*N(Mitarbeiter!$E305)/IF(Einstellungen!$C$11="7 Tage",7,5),N('Ist-Stunden'!AY305)),MAX(IF(Einstellungen!$C$11="7 Tage",MAX(0,(MIN(DATE(2029,11,0),IF(Mitarbeiter!$D305="",DATE(2029,11,0),Mitarbeiter!$D305),TODAY()))-(MAX(DATE(2029,10,1),Mitarbeiter!$C305))+1),MAX(0,NETWORKDAYS(MAX(DATE(2029,10,1),Mitarbeiter!$C305),MIN(DATE(2029,11,0),IF(Mitarbeiter!$D305="",DATE(2029,11,0),Mitarbeiter!$D305),TODAY()),Einstellungen!$F$13:$F$67)))*N(Mitarbeiter!$E305)/IF(Einstellungen!$C$11="7 Tage",7,5),N('Ist-Stunden'!AY305)+(N(Krankheitstage!CJ305)+N(Krankheitstage!CV305))*N($C305))))</f>
        <v/>
      </c>
      <c r="CD305" s="76">
        <f>IF($B305="",0,IF(Einstellungen!$C$10="Ja",MAX(IF(Einstellungen!$C$11="7 Tage",MAX(0,(MIN(DATE(2029,12,0),IF(Mitarbeiter!$D305="",DATE(2029,12,0),Mitarbeiter!$D305),TODAY()))-(MAX(DATE(2029,11,1),Mitarbeiter!$C305))+1),MAX(0,NETWORKDAYS(MAX(DATE(2029,11,1),Mitarbeiter!$C305),MIN(DATE(2029,12,0),IF(Mitarbeiter!$D305="",DATE(2029,12,0),Mitarbeiter!$D305),TODAY()),Einstellungen!$F$13:$F$67)))*N(Mitarbeiter!$E305)/IF(Einstellungen!$C$11="7 Tage",7,5),N('Ist-Stunden'!AZ305)),MAX(IF(Einstellungen!$C$11="7 Tage",MAX(0,(MIN(DATE(2029,12,0),IF(Mitarbeiter!$D305="",DATE(2029,12,0),Mitarbeiter!$D305),TODAY()))-(MAX(DATE(2029,11,1),Mitarbeiter!$C305))+1),MAX(0,NETWORKDAYS(MAX(DATE(2029,11,1),Mitarbeiter!$C305),MIN(DATE(2029,12,0),IF(Mitarbeiter!$D305="",DATE(2029,12,0),Mitarbeiter!$D305),TODAY()),Einstellungen!$F$13:$F$67)))*N(Mitarbeiter!$E305)/IF(Einstellungen!$C$11="7 Tage",7,5),N('Ist-Stunden'!AZ305)+(N(Krankheitstage!CK305)+N(Krankheitstage!CW305))*N($C305))))</f>
        <v/>
      </c>
      <c r="CE305" s="76">
        <f>IF($B305="",0,IF(Einstellungen!$C$10="Ja",MAX(IF(Einstellungen!$C$11="7 Tage",MAX(0,(MIN(DATE(2029,13,0),IF(Mitarbeiter!$D305="",DATE(2029,13,0),Mitarbeiter!$D305),TODAY()))-(MAX(DATE(2029,12,1),Mitarbeiter!$C305))+1),MAX(0,NETWORKDAYS(MAX(DATE(2029,12,1),Mitarbeiter!$C305),MIN(DATE(2029,13,0),IF(Mitarbeiter!$D305="",DATE(2029,13,0),Mitarbeiter!$D305),TODAY()),Einstellungen!$F$13:$F$67)))*N(Mitarbeiter!$E305)/IF(Einstellungen!$C$11="7 Tage",7,5),N('Ist-Stunden'!BA305)),MAX(IF(Einstellungen!$C$11="7 Tage",MAX(0,(MIN(DATE(2029,13,0),IF(Mitarbeiter!$D305="",DATE(2029,13,0),Mitarbeiter!$D305),TODAY()))-(MAX(DATE(2029,12,1),Mitarbeiter!$C305))+1),MAX(0,NETWORKDAYS(MAX(DATE(2029,12,1),Mitarbeiter!$C305),MIN(DATE(2029,13,0),IF(Mitarbeiter!$D305="",DATE(2029,13,0),Mitarbeiter!$D305),TODAY()),Einstellungen!$F$13:$F$67)))*N(Mitarbeiter!$E305)/IF(Einstellungen!$C$11="7 Tage",7,5),N('Ist-Stunden'!BA305)+(N(Krankheitstage!CL305)+N(Krankheitstage!CX305))*N($C305))))</f>
        <v/>
      </c>
      <c r="CF305" s="76">
        <f>IF($B305="",0,IF(Einstellungen!$C$10="Ja",MAX(IF(Einstellungen!$C$11="7 Tage",MAX(0,(MIN(DATE(2030,2,0),IF(Mitarbeiter!$D305="",DATE(2030,2,0),Mitarbeiter!$D305),TODAY()))-(MAX(DATE(2030,1,1),Mitarbeiter!$C305))+1),MAX(0,NETWORKDAYS(MAX(DATE(2030,1,1),Mitarbeiter!$C305),MIN(DATE(2030,2,0),IF(Mitarbeiter!$D305="",DATE(2030,2,0),Mitarbeiter!$D305),TODAY()),Einstellungen!$F$13:$F$67)))*N(Mitarbeiter!$E305)/IF(Einstellungen!$C$11="7 Tage",7,5),N('Ist-Stunden'!BB305)),MAX(IF(Einstellungen!$C$11="7 Tage",MAX(0,(MIN(DATE(2030,2,0),IF(Mitarbeiter!$D305="",DATE(2030,2,0),Mitarbeiter!$D305),TODAY()))-(MAX(DATE(2030,1,1),Mitarbeiter!$C305))+1),MAX(0,NETWORKDAYS(MAX(DATE(2030,1,1),Mitarbeiter!$C305),MIN(DATE(2030,2,0),IF(Mitarbeiter!$D305="",DATE(2030,2,0),Mitarbeiter!$D305),TODAY()),Einstellungen!$F$13:$F$67)))*N(Mitarbeiter!$E305)/IF(Einstellungen!$C$11="7 Tage",7,5),N('Ist-Stunden'!BB305)+(N(Krankheitstage!CY305)+N(Krankheitstage!DK305))*N($C305))))</f>
        <v/>
      </c>
      <c r="CG305" s="76">
        <f>IF($B305="",0,IF(Einstellungen!$C$10="Ja",MAX(IF(Einstellungen!$C$11="7 Tage",MAX(0,(MIN(DATE(2030,3,0),IF(Mitarbeiter!$D305="",DATE(2030,3,0),Mitarbeiter!$D305),TODAY()))-(MAX(DATE(2030,2,1),Mitarbeiter!$C305))+1),MAX(0,NETWORKDAYS(MAX(DATE(2030,2,1),Mitarbeiter!$C305),MIN(DATE(2030,3,0),IF(Mitarbeiter!$D305="",DATE(2030,3,0),Mitarbeiter!$D305),TODAY()),Einstellungen!$F$13:$F$67)))*N(Mitarbeiter!$E305)/IF(Einstellungen!$C$11="7 Tage",7,5),N('Ist-Stunden'!BC305)),MAX(IF(Einstellungen!$C$11="7 Tage",MAX(0,(MIN(DATE(2030,3,0),IF(Mitarbeiter!$D305="",DATE(2030,3,0),Mitarbeiter!$D305),TODAY()))-(MAX(DATE(2030,2,1),Mitarbeiter!$C305))+1),MAX(0,NETWORKDAYS(MAX(DATE(2030,2,1),Mitarbeiter!$C305),MIN(DATE(2030,3,0),IF(Mitarbeiter!$D305="",DATE(2030,3,0),Mitarbeiter!$D305),TODAY()),Einstellungen!$F$13:$F$67)))*N(Mitarbeiter!$E305)/IF(Einstellungen!$C$11="7 Tage",7,5),N('Ist-Stunden'!BC305)+(N(Krankheitstage!CZ305)+N(Krankheitstage!DL305))*N($C305))))</f>
        <v/>
      </c>
      <c r="CH305" s="76">
        <f>IF($B305="",0,IF(Einstellungen!$C$10="Ja",MAX(IF(Einstellungen!$C$11="7 Tage",MAX(0,(MIN(DATE(2030,4,0),IF(Mitarbeiter!$D305="",DATE(2030,4,0),Mitarbeiter!$D305),TODAY()))-(MAX(DATE(2030,3,1),Mitarbeiter!$C305))+1),MAX(0,NETWORKDAYS(MAX(DATE(2030,3,1),Mitarbeiter!$C305),MIN(DATE(2030,4,0),IF(Mitarbeiter!$D305="",DATE(2030,4,0),Mitarbeiter!$D305),TODAY()),Einstellungen!$F$13:$F$67)))*N(Mitarbeiter!$E305)/IF(Einstellungen!$C$11="7 Tage",7,5),N('Ist-Stunden'!BD305)),MAX(IF(Einstellungen!$C$11="7 Tage",MAX(0,(MIN(DATE(2030,4,0),IF(Mitarbeiter!$D305="",DATE(2030,4,0),Mitarbeiter!$D305),TODAY()))-(MAX(DATE(2030,3,1),Mitarbeiter!$C305))+1),MAX(0,NETWORKDAYS(MAX(DATE(2030,3,1),Mitarbeiter!$C305),MIN(DATE(2030,4,0),IF(Mitarbeiter!$D305="",DATE(2030,4,0),Mitarbeiter!$D305),TODAY()),Einstellungen!$F$13:$F$67)))*N(Mitarbeiter!$E305)/IF(Einstellungen!$C$11="7 Tage",7,5),N('Ist-Stunden'!BD305)+(N(Krankheitstage!DA305)+N(Krankheitstage!DM305))*N($C305))))</f>
        <v/>
      </c>
      <c r="CI305" s="76">
        <f>IF($B305="",0,IF(Einstellungen!$C$10="Ja",MAX(IF(Einstellungen!$C$11="7 Tage",MAX(0,(MIN(DATE(2030,5,0),IF(Mitarbeiter!$D305="",DATE(2030,5,0),Mitarbeiter!$D305),TODAY()))-(MAX(DATE(2030,4,1),Mitarbeiter!$C305))+1),MAX(0,NETWORKDAYS(MAX(DATE(2030,4,1),Mitarbeiter!$C305),MIN(DATE(2030,5,0),IF(Mitarbeiter!$D305="",DATE(2030,5,0),Mitarbeiter!$D305),TODAY()),Einstellungen!$F$13:$F$67)))*N(Mitarbeiter!$E305)/IF(Einstellungen!$C$11="7 Tage",7,5),N('Ist-Stunden'!BE305)),MAX(IF(Einstellungen!$C$11="7 Tage",MAX(0,(MIN(DATE(2030,5,0),IF(Mitarbeiter!$D305="",DATE(2030,5,0),Mitarbeiter!$D305),TODAY()))-(MAX(DATE(2030,4,1),Mitarbeiter!$C305))+1),MAX(0,NETWORKDAYS(MAX(DATE(2030,4,1),Mitarbeiter!$C305),MIN(DATE(2030,5,0),IF(Mitarbeiter!$D305="",DATE(2030,5,0),Mitarbeiter!$D305),TODAY()),Einstellungen!$F$13:$F$67)))*N(Mitarbeiter!$E305)/IF(Einstellungen!$C$11="7 Tage",7,5),N('Ist-Stunden'!BE305)+(N(Krankheitstage!DB305)+N(Krankheitstage!DN305))*N($C305))))</f>
        <v/>
      </c>
      <c r="CJ305" s="76">
        <f>IF($B305="",0,IF(Einstellungen!$C$10="Ja",MAX(IF(Einstellungen!$C$11="7 Tage",MAX(0,(MIN(DATE(2030,6,0),IF(Mitarbeiter!$D305="",DATE(2030,6,0),Mitarbeiter!$D305),TODAY()))-(MAX(DATE(2030,5,1),Mitarbeiter!$C305))+1),MAX(0,NETWORKDAYS(MAX(DATE(2030,5,1),Mitarbeiter!$C305),MIN(DATE(2030,6,0),IF(Mitarbeiter!$D305="",DATE(2030,6,0),Mitarbeiter!$D305),TODAY()),Einstellungen!$F$13:$F$67)))*N(Mitarbeiter!$E305)/IF(Einstellungen!$C$11="7 Tage",7,5),N('Ist-Stunden'!BF305)),MAX(IF(Einstellungen!$C$11="7 Tage",MAX(0,(MIN(DATE(2030,6,0),IF(Mitarbeiter!$D305="",DATE(2030,6,0),Mitarbeiter!$D305),TODAY()))-(MAX(DATE(2030,5,1),Mitarbeiter!$C305))+1),MAX(0,NETWORKDAYS(MAX(DATE(2030,5,1),Mitarbeiter!$C305),MIN(DATE(2030,6,0),IF(Mitarbeiter!$D305="",DATE(2030,6,0),Mitarbeiter!$D305),TODAY()),Einstellungen!$F$13:$F$67)))*N(Mitarbeiter!$E305)/IF(Einstellungen!$C$11="7 Tage",7,5),N('Ist-Stunden'!BF305)+(N(Krankheitstage!DC305)+N(Krankheitstage!DO305))*N($C305))))</f>
        <v/>
      </c>
      <c r="CK305" s="76">
        <f>IF($B305="",0,IF(Einstellungen!$C$10="Ja",MAX(IF(Einstellungen!$C$11="7 Tage",MAX(0,(MIN(DATE(2030,7,0),IF(Mitarbeiter!$D305="",DATE(2030,7,0),Mitarbeiter!$D305),TODAY()))-(MAX(DATE(2030,6,1),Mitarbeiter!$C305))+1),MAX(0,NETWORKDAYS(MAX(DATE(2030,6,1),Mitarbeiter!$C305),MIN(DATE(2030,7,0),IF(Mitarbeiter!$D305="",DATE(2030,7,0),Mitarbeiter!$D305),TODAY()),Einstellungen!$F$13:$F$67)))*N(Mitarbeiter!$E305)/IF(Einstellungen!$C$11="7 Tage",7,5),N('Ist-Stunden'!BG305)),MAX(IF(Einstellungen!$C$11="7 Tage",MAX(0,(MIN(DATE(2030,7,0),IF(Mitarbeiter!$D305="",DATE(2030,7,0),Mitarbeiter!$D305),TODAY()))-(MAX(DATE(2030,6,1),Mitarbeiter!$C305))+1),MAX(0,NETWORKDAYS(MAX(DATE(2030,6,1),Mitarbeiter!$C305),MIN(DATE(2030,7,0),IF(Mitarbeiter!$D305="",DATE(2030,7,0),Mitarbeiter!$D305),TODAY()),Einstellungen!$F$13:$F$67)))*N(Mitarbeiter!$E305)/IF(Einstellungen!$C$11="7 Tage",7,5),N('Ist-Stunden'!BG305)+(N(Krankheitstage!DD305)+N(Krankheitstage!DP305))*N($C305))))</f>
        <v/>
      </c>
      <c r="CL305" s="76">
        <f>IF($B305="",0,IF(Einstellungen!$C$10="Ja",MAX(IF(Einstellungen!$C$11="7 Tage",MAX(0,(MIN(DATE(2030,8,0),IF(Mitarbeiter!$D305="",DATE(2030,8,0),Mitarbeiter!$D305),TODAY()))-(MAX(DATE(2030,7,1),Mitarbeiter!$C305))+1),MAX(0,NETWORKDAYS(MAX(DATE(2030,7,1),Mitarbeiter!$C305),MIN(DATE(2030,8,0),IF(Mitarbeiter!$D305="",DATE(2030,8,0),Mitarbeiter!$D305),TODAY()),Einstellungen!$F$13:$F$67)))*N(Mitarbeiter!$E305)/IF(Einstellungen!$C$11="7 Tage",7,5),N('Ist-Stunden'!BH305)),MAX(IF(Einstellungen!$C$11="7 Tage",MAX(0,(MIN(DATE(2030,8,0),IF(Mitarbeiter!$D305="",DATE(2030,8,0),Mitarbeiter!$D305),TODAY()))-(MAX(DATE(2030,7,1),Mitarbeiter!$C305))+1),MAX(0,NETWORKDAYS(MAX(DATE(2030,7,1),Mitarbeiter!$C305),MIN(DATE(2030,8,0),IF(Mitarbeiter!$D305="",DATE(2030,8,0),Mitarbeiter!$D305),TODAY()),Einstellungen!$F$13:$F$67)))*N(Mitarbeiter!$E305)/IF(Einstellungen!$C$11="7 Tage",7,5),N('Ist-Stunden'!BH305)+(N(Krankheitstage!DE305)+N(Krankheitstage!DQ305))*N($C305))))</f>
        <v/>
      </c>
      <c r="CM305" s="76">
        <f>IF($B305="",0,IF(Einstellungen!$C$10="Ja",MAX(IF(Einstellungen!$C$11="7 Tage",MAX(0,(MIN(DATE(2030,9,0),IF(Mitarbeiter!$D305="",DATE(2030,9,0),Mitarbeiter!$D305),TODAY()))-(MAX(DATE(2030,8,1),Mitarbeiter!$C305))+1),MAX(0,NETWORKDAYS(MAX(DATE(2030,8,1),Mitarbeiter!$C305),MIN(DATE(2030,9,0),IF(Mitarbeiter!$D305="",DATE(2030,9,0),Mitarbeiter!$D305),TODAY()),Einstellungen!$F$13:$F$67)))*N(Mitarbeiter!$E305)/IF(Einstellungen!$C$11="7 Tage",7,5),N('Ist-Stunden'!BI305)),MAX(IF(Einstellungen!$C$11="7 Tage",MAX(0,(MIN(DATE(2030,9,0),IF(Mitarbeiter!$D305="",DATE(2030,9,0),Mitarbeiter!$D305),TODAY()))-(MAX(DATE(2030,8,1),Mitarbeiter!$C305))+1),MAX(0,NETWORKDAYS(MAX(DATE(2030,8,1),Mitarbeiter!$C305),MIN(DATE(2030,9,0),IF(Mitarbeiter!$D305="",DATE(2030,9,0),Mitarbeiter!$D305),TODAY()),Einstellungen!$F$13:$F$67)))*N(Mitarbeiter!$E305)/IF(Einstellungen!$C$11="7 Tage",7,5),N('Ist-Stunden'!BI305)+(N(Krankheitstage!DF305)+N(Krankheitstage!DR305))*N($C305))))</f>
        <v/>
      </c>
      <c r="CN305" s="76">
        <f>IF($B305="",0,IF(Einstellungen!$C$10="Ja",MAX(IF(Einstellungen!$C$11="7 Tage",MAX(0,(MIN(DATE(2030,10,0),IF(Mitarbeiter!$D305="",DATE(2030,10,0),Mitarbeiter!$D305),TODAY()))-(MAX(DATE(2030,9,1),Mitarbeiter!$C305))+1),MAX(0,NETWORKDAYS(MAX(DATE(2030,9,1),Mitarbeiter!$C305),MIN(DATE(2030,10,0),IF(Mitarbeiter!$D305="",DATE(2030,10,0),Mitarbeiter!$D305),TODAY()),Einstellungen!$F$13:$F$67)))*N(Mitarbeiter!$E305)/IF(Einstellungen!$C$11="7 Tage",7,5),N('Ist-Stunden'!BJ305)),MAX(IF(Einstellungen!$C$11="7 Tage",MAX(0,(MIN(DATE(2030,10,0),IF(Mitarbeiter!$D305="",DATE(2030,10,0),Mitarbeiter!$D305),TODAY()))-(MAX(DATE(2030,9,1),Mitarbeiter!$C305))+1),MAX(0,NETWORKDAYS(MAX(DATE(2030,9,1),Mitarbeiter!$C305),MIN(DATE(2030,10,0),IF(Mitarbeiter!$D305="",DATE(2030,10,0),Mitarbeiter!$D305),TODAY()),Einstellungen!$F$13:$F$67)))*N(Mitarbeiter!$E305)/IF(Einstellungen!$C$11="7 Tage",7,5),N('Ist-Stunden'!BJ305)+(N(Krankheitstage!DG305)+N(Krankheitstage!DS305))*N($C305))))</f>
        <v/>
      </c>
      <c r="CO305" s="76">
        <f>IF($B305="",0,IF(Einstellungen!$C$10="Ja",MAX(IF(Einstellungen!$C$11="7 Tage",MAX(0,(MIN(DATE(2030,11,0),IF(Mitarbeiter!$D305="",DATE(2030,11,0),Mitarbeiter!$D305),TODAY()))-(MAX(DATE(2030,10,1),Mitarbeiter!$C305))+1),MAX(0,NETWORKDAYS(MAX(DATE(2030,10,1),Mitarbeiter!$C305),MIN(DATE(2030,11,0),IF(Mitarbeiter!$D305="",DATE(2030,11,0),Mitarbeiter!$D305),TODAY()),Einstellungen!$F$13:$F$67)))*N(Mitarbeiter!$E305)/IF(Einstellungen!$C$11="7 Tage",7,5),N('Ist-Stunden'!BK305)),MAX(IF(Einstellungen!$C$11="7 Tage",MAX(0,(MIN(DATE(2030,11,0),IF(Mitarbeiter!$D305="",DATE(2030,11,0),Mitarbeiter!$D305),TODAY()))-(MAX(DATE(2030,10,1),Mitarbeiter!$C305))+1),MAX(0,NETWORKDAYS(MAX(DATE(2030,10,1),Mitarbeiter!$C305),MIN(DATE(2030,11,0),IF(Mitarbeiter!$D305="",DATE(2030,11,0),Mitarbeiter!$D305),TODAY()),Einstellungen!$F$13:$F$67)))*N(Mitarbeiter!$E305)/IF(Einstellungen!$C$11="7 Tage",7,5),N('Ist-Stunden'!BK305)+(N(Krankheitstage!DH305)+N(Krankheitstage!DT305))*N($C305))))</f>
        <v/>
      </c>
      <c r="CP305" s="76">
        <f>IF($B305="",0,IF(Einstellungen!$C$10="Ja",MAX(IF(Einstellungen!$C$11="7 Tage",MAX(0,(MIN(DATE(2030,12,0),IF(Mitarbeiter!$D305="",DATE(2030,12,0),Mitarbeiter!$D305),TODAY()))-(MAX(DATE(2030,11,1),Mitarbeiter!$C305))+1),MAX(0,NETWORKDAYS(MAX(DATE(2030,11,1),Mitarbeiter!$C305),MIN(DATE(2030,12,0),IF(Mitarbeiter!$D305="",DATE(2030,12,0),Mitarbeiter!$D305),TODAY()),Einstellungen!$F$13:$F$67)))*N(Mitarbeiter!$E305)/IF(Einstellungen!$C$11="7 Tage",7,5),N('Ist-Stunden'!BL305)),MAX(IF(Einstellungen!$C$11="7 Tage",MAX(0,(MIN(DATE(2030,12,0),IF(Mitarbeiter!$D305="",DATE(2030,12,0),Mitarbeiter!$D305),TODAY()))-(MAX(DATE(2030,11,1),Mitarbeiter!$C305))+1),MAX(0,NETWORKDAYS(MAX(DATE(2030,11,1),Mitarbeiter!$C305),MIN(DATE(2030,12,0),IF(Mitarbeiter!$D305="",DATE(2030,12,0),Mitarbeiter!$D305),TODAY()),Einstellungen!$F$13:$F$67)))*N(Mitarbeiter!$E305)/IF(Einstellungen!$C$11="7 Tage",7,5),N('Ist-Stunden'!BL305)+(N(Krankheitstage!DI305)+N(Krankheitstage!DU305))*N($C305))))</f>
        <v/>
      </c>
      <c r="CQ305" s="76">
        <f>IF($B305="",0,IF(Einstellungen!$C$10="Ja",MAX(IF(Einstellungen!$C$11="7 Tage",MAX(0,(MIN(DATE(2030,13,0),IF(Mitarbeiter!$D305="",DATE(2030,13,0),Mitarbeiter!$D305),TODAY()))-(MAX(DATE(2030,12,1),Mitarbeiter!$C305))+1),MAX(0,NETWORKDAYS(MAX(DATE(2030,12,1),Mitarbeiter!$C305),MIN(DATE(2030,13,0),IF(Mitarbeiter!$D305="",DATE(2030,13,0),Mitarbeiter!$D305),TODAY()),Einstellungen!$F$13:$F$67)))*N(Mitarbeiter!$E305)/IF(Einstellungen!$C$11="7 Tage",7,5),N('Ist-Stunden'!BM305)),MAX(IF(Einstellungen!$C$11="7 Tage",MAX(0,(MIN(DATE(2030,13,0),IF(Mitarbeiter!$D305="",DATE(2030,13,0),Mitarbeiter!$D305),TODAY()))-(MAX(DATE(2030,12,1),Mitarbeiter!$C305))+1),MAX(0,NETWORKDAYS(MAX(DATE(2030,12,1),Mitarbeiter!$C305),MIN(DATE(2030,13,0),IF(Mitarbeiter!$D305="",DATE(2030,13,0),Mitarbeiter!$D305),TODAY()),Einstellungen!$F$13:$F$67)))*N(Mitarbeiter!$E305)/IF(Einstellungen!$C$11="7 Tage",7,5),N('Ist-Stunden'!BM305)+(N(Krankheitstage!DJ305)+N(Krankheitstage!DV305))*N($C305))))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2026-10-08T07:25:46Z</dcterms:created>
  <dcterms:modified xsi:type="dcterms:W3CDTF">2026-10-08T07:25:49Z</dcterms:modified>
</cp:coreProperties>
</file>